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comments6.xml" ContentType="application/vnd.openxmlformats-officedocument.spreadsheetml.comments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xl/queryTables/queryTable9.xml" ContentType="application/vnd.openxmlformats-officedocument.spreadsheetml.queryTable+xml"/>
  <Override PartName="/xl/queryTables/queryTable10.xml" ContentType="application/vnd.openxmlformats-officedocument.spreadsheetml.queryTable+xml"/>
  <Override PartName="/xl/queryTables/queryTable11.xml" ContentType="application/vnd.openxmlformats-officedocument.spreadsheetml.queryTable+xml"/>
  <Override PartName="/xl/queryTables/queryTable12.xml" ContentType="application/vnd.openxmlformats-officedocument.spreadsheetml.queryTable+xml"/>
  <Override PartName="/xl/queryTables/queryTable13.xml" ContentType="application/vnd.openxmlformats-officedocument.spreadsheetml.queryTable+xml"/>
  <Override PartName="/xl/queryTables/queryTable14.xml" ContentType="application/vnd.openxmlformats-officedocument.spreadsheetml.queryTable+xml"/>
  <Override PartName="/xl/queryTables/queryTable15.xml" ContentType="application/vnd.openxmlformats-officedocument.spreadsheetml.queryTable+xml"/>
  <Override PartName="/xl/queryTables/queryTable16.xml" ContentType="application/vnd.openxmlformats-officedocument.spreadsheetml.queryTable+xml"/>
  <Override PartName="/xl/queryTables/queryTable17.xml" ContentType="application/vnd.openxmlformats-officedocument.spreadsheetml.queryTable+xml"/>
  <Override PartName="/xl/queryTables/queryTable18.xml" ContentType="application/vnd.openxmlformats-officedocument.spreadsheetml.queryTable+xml"/>
  <Override PartName="/xl/queryTables/queryTable19.xml" ContentType="application/vnd.openxmlformats-officedocument.spreadsheetml.queryTable+xml"/>
  <Override PartName="/xl/queryTables/queryTable20.xml" ContentType="application/vnd.openxmlformats-officedocument.spreadsheetml.queryTable+xml"/>
  <Override PartName="/xl/comments7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ttps://d.docs.live.net/6aa7cee977b8e661/Astro Repository/Software/Astron1/"/>
    </mc:Choice>
  </mc:AlternateContent>
  <workbookProtection lockStructure="1"/>
  <bookViews>
    <workbookView xWindow="12350" yWindow="0" windowWidth="2160" windowHeight="8030" firstSheet="1" activeTab="1"/>
  </bookViews>
  <sheets>
    <sheet name="Testing" sheetId="1" state="hidden" r:id="rId1"/>
    <sheet name="Computer Almanac" sheetId="2" r:id="rId2"/>
    <sheet name="Manual Almanac" sheetId="3" r:id="rId3"/>
    <sheet name="Star Information" sheetId="4" r:id="rId4"/>
    <sheet name="Time" sheetId="5" state="hidden" r:id="rId5"/>
    <sheet name="Delta_T" sheetId="6" state="hidden" r:id="rId6"/>
    <sheet name="Stars" sheetId="7" state="hidden" r:id="rId7"/>
    <sheet name="Sun" sheetId="8" state="hidden" r:id="rId8"/>
    <sheet name="Moon" sheetId="9" state="hidden" r:id="rId9"/>
    <sheet name="Mercury" sheetId="10" state="hidden" r:id="rId10"/>
    <sheet name="Venus" sheetId="11" state="hidden" r:id="rId11"/>
    <sheet name="Earth" sheetId="12" state="hidden" r:id="rId12"/>
    <sheet name="Mars" sheetId="13" state="hidden" r:id="rId13"/>
    <sheet name="Jupiter" sheetId="14" state="hidden" r:id="rId14"/>
    <sheet name="Saturn" sheetId="15" state="hidden" r:id="rId15"/>
    <sheet name="Locator" sheetId="16" state="hidden" r:id="rId16"/>
    <sheet name="Revision History" sheetId="17" state="hidden" r:id="rId17"/>
  </sheets>
  <definedNames>
    <definedName name="ALat">'Computer Almanac'!$D$23</definedName>
    <definedName name="ALong">'Computer Almanac'!$E$23</definedName>
    <definedName name="AM_Civil">Sun!$H$58</definedName>
    <definedName name="AM_Nautical">Sun!$H$54</definedName>
    <definedName name="Arc_Column" localSheetId="15">Locator!$K$2:$K$66</definedName>
    <definedName name="AV_MOON_DISTANCE" localSheetId="8">Moon!$J$7</definedName>
    <definedName name="Body">'Computer Almanac'!$D$11</definedName>
    <definedName name="BodyList">Locator!$A$1:$A$66</definedName>
    <definedName name="c_1" localSheetId="4">Time!$C$18</definedName>
    <definedName name="c_2" localSheetId="4">Time!$D$18</definedName>
    <definedName name="c_3" localSheetId="4">Time!$E$18</definedName>
    <definedName name="Civil" localSheetId="7">Sun!$H$46</definedName>
    <definedName name="CIVIL_ZD" localSheetId="7">Sun!#REF!</definedName>
    <definedName name="CosALat">'Computer Almanac'!$D$25</definedName>
    <definedName name="d_Eps" localSheetId="4">Time!$B$26</definedName>
    <definedName name="d_Psi">Time!$D$24</definedName>
    <definedName name="Day">'Computer Almanac'!$F$6</definedName>
    <definedName name="Day_Fraction" localSheetId="4">Time!$A$8</definedName>
    <definedName name="Daylight_Saving">'Computer Almanac'!$M$8</definedName>
    <definedName name="DAYSinCENTURY">Time!$K$10</definedName>
    <definedName name="DAYSinMILLENNIUM">Time!$K$11</definedName>
    <definedName name="DAYSinYEAR">Time!$K$9</definedName>
    <definedName name="Dec" localSheetId="1">'Computer Almanac'!$I$12</definedName>
    <definedName name="Dec" localSheetId="7">Sun!$B$49</definedName>
    <definedName name="DEGSinCIRCLE">Time!$K$23</definedName>
    <definedName name="DEGSinRT_ANGLE">Time!$K$24</definedName>
    <definedName name="Delta_T">Time!$A$10</definedName>
    <definedName name="dT_Values">Delta_T!$F$6:$F$20</definedName>
    <definedName name="e">Time!$A$30</definedName>
    <definedName name="Ear_L_Deg">Earth!$A$24</definedName>
    <definedName name="Ear_R_AU">Earth!$C$24</definedName>
    <definedName name="Earth_B0" localSheetId="11">Earth!$AQ$1:$AS$180</definedName>
    <definedName name="Earth_B1" localSheetId="11">Earth!$AV$1:$AX$95</definedName>
    <definedName name="Earth_B2" localSheetId="11">Earth!$BA$1:$BC$49</definedName>
    <definedName name="Earth_B3" localSheetId="11">Earth!$BF$1:$BH$11</definedName>
    <definedName name="Earth_B4" localSheetId="11">Earth!$BK$1:$BM$5</definedName>
    <definedName name="Earth_L0" localSheetId="11">Earth!$M$1:$O$555</definedName>
    <definedName name="Earth_L1" localSheetId="11">Earth!$R$1:$T$337</definedName>
    <definedName name="Earth_L2" localSheetId="11">Earth!$W$1:$Y$138</definedName>
    <definedName name="Earth_L3" localSheetId="11">Earth!$AB$1:$AD$22</definedName>
    <definedName name="Earth_L4" localSheetId="11">Earth!$AG$1:$AI$11</definedName>
    <definedName name="Earth_L5" localSheetId="11">Earth!$AL$1:$AN$5</definedName>
    <definedName name="Earth_R0" localSheetId="11">Earth!$BP$1:$BR$522</definedName>
    <definedName name="Earth_R1" localSheetId="11">Earth!$BU$1:$BW$288</definedName>
    <definedName name="Earth_R2" localSheetId="11">Earth!$BZ$1:$CB$135</definedName>
    <definedName name="Earth_R3" localSheetId="11">Earth!$CE$1:$CG$27</definedName>
    <definedName name="Earth_R4" localSheetId="11">Earth!$CJ$1:$CL$10</definedName>
    <definedName name="Earth_R5" localSheetId="11">Earth!$CO$1:$CQ$3</definedName>
    <definedName name="EoT_text">Sun!$H$36</definedName>
    <definedName name="EPOCH">Time!$K$7</definedName>
    <definedName name="Eps">Time!$D$26</definedName>
    <definedName name="Eps0" localSheetId="4">Time!$A$26</definedName>
    <definedName name="EQ_EARTH_RADIUS_KM">Time!$K$27</definedName>
    <definedName name="Eq_of_ctr" localSheetId="4">Time!$A$20</definedName>
    <definedName name="EW">'Computer Almanac'!$Q$5:$Q$8</definedName>
    <definedName name="GAST">Time!$E$10</definedName>
    <definedName name="GMST" localSheetId="4">Time!$D$10</definedName>
    <definedName name="GREGORIAN_START">Time!$K$25</definedName>
    <definedName name="Ho" localSheetId="1">'Computer Almanac'!$K$32</definedName>
    <definedName name="Hours">'Computer Almanac'!$G$6</definedName>
    <definedName name="HOURSinDAY">Time!$K$18</definedName>
    <definedName name="J_transit" localSheetId="7">Sun!$B$48</definedName>
    <definedName name="JD" localSheetId="4">Time!$F$8</definedName>
    <definedName name="JD">Time!$F$8</definedName>
    <definedName name="JDE" localSheetId="4">Time!$B$10</definedName>
    <definedName name="JDofEPOCH">Time!$K$8</definedName>
    <definedName name="KAPPA">Time!$K$13</definedName>
    <definedName name="KMSinAU">Time!$K$26</definedName>
    <definedName name="L_Moon" localSheetId="4">Time!$B$24</definedName>
    <definedName name="L_Sun_deg" localSheetId="4">Time!$A$18</definedName>
    <definedName name="L_Sun_rad">Time!$A$24</definedName>
    <definedName name="LHAofBody" localSheetId="1">'Computer Almanac'!$F$23</definedName>
    <definedName name="LngHour" localSheetId="7">Sun!#REF!</definedName>
    <definedName name="Locator_Row" localSheetId="1">'Computer Almanac'!$D$13</definedName>
    <definedName name="MASinDEGREE">Time!$K$20</definedName>
    <definedName name="MINSinDAY">Time!$K$17</definedName>
    <definedName name="MINSinDEGREE">Time!$K$22</definedName>
    <definedName name="MINSinHOUR">Time!$K$21</definedName>
    <definedName name="Minutes">'Computer Almanac'!$H$6</definedName>
    <definedName name="MinValueRow" localSheetId="15">Locator!$A$86</definedName>
    <definedName name="Month">'Computer Almanac'!$E$6</definedName>
    <definedName name="MOON_RADIUS" localSheetId="8">Moon!$J$6</definedName>
    <definedName name="moonlat" localSheetId="8">Moon!$W$1:$AA$60</definedName>
    <definedName name="moonlon_1" localSheetId="8">Moon!$M$1:$R$60</definedName>
    <definedName name="moonlon_2" localSheetId="8">Moon!$M$1:$R$60</definedName>
    <definedName name="N" localSheetId="7">Sun!#REF!</definedName>
    <definedName name="N_1" localSheetId="7">Sun!#REF!</definedName>
    <definedName name="N_2" localSheetId="7">Sun!#REF!</definedName>
    <definedName name="N_3" localSheetId="7">Sun!#REF!</definedName>
    <definedName name="NAUT_ZD" localSheetId="7">Sun!#REF!</definedName>
    <definedName name="Nautical" localSheetId="7">Sun!$H$47</definedName>
    <definedName name="NS">'Computer Almanac'!$P$5:$P$8</definedName>
    <definedName name="Omega" localSheetId="4">Time!$C$24</definedName>
    <definedName name="p">Time!$B$30</definedName>
    <definedName name="PM_Civil">Sun!$H$70</definedName>
    <definedName name="PM_Nautical">Sun!$H$74</definedName>
    <definedName name="Result" localSheetId="15">Locator!#REF!</definedName>
    <definedName name="RiseSet" localSheetId="7">Sun!$H$45</definedName>
    <definedName name="RiseTime" localSheetId="7">Sun!#REF!</definedName>
    <definedName name="SD_AT_1_AU" localSheetId="13">Jupiter!$J$7</definedName>
    <definedName name="SD_AT_1_AU" localSheetId="12">Mars!$I$7</definedName>
    <definedName name="SD_AT_1_AU" localSheetId="9">Mercury!$I$7</definedName>
    <definedName name="SD_AT_1_AU" localSheetId="14">Saturn!$J$7</definedName>
    <definedName name="SD_AT_1_AU" localSheetId="10">Venus!$I$7</definedName>
    <definedName name="Seconds">'Computer Almanac'!$I$6</definedName>
    <definedName name="SECSinDAY">Time!$K$16</definedName>
    <definedName name="SECSinDEGREE">Time!$K$19</definedName>
    <definedName name="SECSinHOUR">Time!$K$15</definedName>
    <definedName name="SECSinMINUTE">Time!$K$14</definedName>
    <definedName name="SetTime" localSheetId="7">Sun!#REF!</definedName>
    <definedName name="SinALat">'Computer Almanac'!$D$24</definedName>
    <definedName name="StarList">Locator!$A$9:$A$66</definedName>
    <definedName name="Sun_anom">Time!$B$18</definedName>
    <definedName name="SUN_GHAperHOUR">Time!$K$28</definedName>
    <definedName name="Sun_True_Lng">Time!$B$20</definedName>
    <definedName name="SUN_ZD" localSheetId="7">Sun!#REF!</definedName>
    <definedName name="SunDec">Locator!$C$2</definedName>
    <definedName name="Sunrise_Local">Sun!$H$62</definedName>
    <definedName name="Sunset_Local">Sun!$H$66</definedName>
    <definedName name="T">Time!$C$10</definedName>
    <definedName name="Tau">Time!$F$10</definedName>
    <definedName name="Theta">Time!$C$14</definedName>
    <definedName name="Time_Zone">'Computer Almanac'!$M$6</definedName>
    <definedName name="U.B.Az">Locator!$A$89</definedName>
    <definedName name="U.B.Brg">'Computer Almanac'!$L$19</definedName>
    <definedName name="U.B.Dec" localSheetId="15">Locator!$A$76</definedName>
    <definedName name="U.B.dLong" localSheetId="15">Locator!$A$77</definedName>
    <definedName name="U.B.GHA" localSheetId="15">Locator!$A$79</definedName>
    <definedName name="U.B.Hc">Locator!$A$88</definedName>
    <definedName name="U.B.Ho">'Computer Almanac'!$M$19</definedName>
    <definedName name="U.B.Long" localSheetId="15">Locator!$A$78</definedName>
    <definedName name="U.B.Name">Locator!$A$87</definedName>
    <definedName name="U.B.ZD" localSheetId="15">Locator!$A$73</definedName>
    <definedName name="ULC">'Computer Almanac'!$R$5:$R$10</definedName>
    <definedName name="var_A" localSheetId="4">Time!$D$8</definedName>
    <definedName name="var_B" localSheetId="4">Time!$E$8</definedName>
    <definedName name="var_M" localSheetId="4">Time!$C$8</definedName>
    <definedName name="var_Y" localSheetId="4">Time!$B$8</definedName>
    <definedName name="Waxing">Moon!$C$39</definedName>
    <definedName name="x_AU">Earth!$E$24</definedName>
    <definedName name="Y">Delta_T!$B$3</definedName>
    <definedName name="y_AU">Earth!$F$24</definedName>
    <definedName name="Year">'Computer Almanac'!$D$6</definedName>
    <definedName name="YEARSinCENTURY">Time!$K$12</definedName>
    <definedName name="Z">Time!$B$14</definedName>
    <definedName name="z_AU">Earth!$G$24</definedName>
    <definedName name="Z_CF7DD578_E3A2_43CE_B6A7_FBD754B1EE99_.wvu.Cols" localSheetId="1" hidden="1">'Computer Almanac'!$AA:$XFD</definedName>
    <definedName name="Z_CF7DD578_E3A2_43CE_B6A7_FBD754B1EE99_.wvu.Cols" localSheetId="2" hidden="1">'Manual Almanac'!$AA:$XFD</definedName>
    <definedName name="Z_CF7DD578_E3A2_43CE_B6A7_FBD754B1EE99_.wvu.Cols" localSheetId="3" hidden="1">'Star Information'!$AA:$XFD</definedName>
    <definedName name="Z_CF7DD578_E3A2_43CE_B6A7_FBD754B1EE99_.wvu.Cols" localSheetId="6" hidden="1">Stars!$G:$G,Stars!$H:$Q,Stars!$AC:$XFD</definedName>
    <definedName name="Z_CF7DD578_E3A2_43CE_B6A7_FBD754B1EE99_.wvu.Cols" localSheetId="0" hidden="1">Testing!$AA:$XFD</definedName>
    <definedName name="Z_CF7DD578_E3A2_43CE_B6A7_FBD754B1EE99_.wvu.Cols" localSheetId="4" hidden="1">Time!$AA:$XFD</definedName>
    <definedName name="Z_CF7DD578_E3A2_43CE_B6A7_FBD754B1EE99_.wvu.Rows" localSheetId="1" hidden="1">'Computer Almanac'!$182:$1048576,'Computer Almanac'!$100:$181</definedName>
    <definedName name="Z_CF7DD578_E3A2_43CE_B6A7_FBD754B1EE99_.wvu.Rows" localSheetId="2" hidden="1">'Manual Almanac'!$103:$1048576,'Manual Almanac'!$100:$102</definedName>
    <definedName name="Z_CF7DD578_E3A2_43CE_B6A7_FBD754B1EE99_.wvu.Rows" localSheetId="3" hidden="1">'Star Information'!$101:$1048576</definedName>
    <definedName name="Z_CF7DD578_E3A2_43CE_B6A7_FBD754B1EE99_.wvu.Rows" localSheetId="6" hidden="1">Stars!$1048556:$1048576,Stars!$100:$1048555</definedName>
    <definedName name="Z_CF7DD578_E3A2_43CE_B6A7_FBD754B1EE99_.wvu.Rows" localSheetId="0" hidden="1">Testing!$100:$1048576</definedName>
    <definedName name="Z_CF7DD578_E3A2_43CE_B6A7_FBD754B1EE99_.wvu.Rows" localSheetId="4" hidden="1">Time!$100:$1048576</definedName>
    <definedName name="Zeta">Time!$A$14</definedName>
    <definedName name="Δ_Eps">Time!$C$26</definedName>
    <definedName name="Δ_Psi">Time!$E$24</definedName>
  </definedNames>
  <calcPr calcId="171027"/>
  <customWorkbookViews>
    <customWorkbookView name="Bill Lawrence - Personal View" guid="{CF7DD578-E3A2-43CE-B6A7-FBD754B1EE99}" mergeInterval="0" personalView="1" maximized="1" xWindow="1551" yWindow="-1902" windowWidth="3221" windowHeight="1914" activeSheetId="6" showObjects="none"/>
  </customWorkbookViews>
</workbook>
</file>

<file path=xl/calcChain.xml><?xml version="1.0" encoding="utf-8"?>
<calcChain xmlns="http://schemas.openxmlformats.org/spreadsheetml/2006/main">
  <c r="K63" i="7" l="1"/>
  <c r="A10" i="7"/>
  <c r="A53" i="7"/>
  <c r="A32" i="7" l="1"/>
  <c r="F30" i="7"/>
  <c r="C1" i="7"/>
  <c r="C62" i="7" s="1"/>
  <c r="C63" i="7"/>
  <c r="C64" i="7"/>
  <c r="A18" i="7" l="1"/>
  <c r="A15" i="7"/>
  <c r="A11" i="7"/>
  <c r="D35" i="2" l="1"/>
  <c r="E9" i="2" l="1"/>
  <c r="E10" i="2"/>
  <c r="A73" i="16" l="1"/>
  <c r="A4" i="7"/>
  <c r="A5" i="7"/>
  <c r="A6" i="7"/>
  <c r="A7" i="7"/>
  <c r="A8" i="7"/>
  <c r="A9" i="7"/>
  <c r="A12" i="7"/>
  <c r="A13" i="7"/>
  <c r="A14" i="7"/>
  <c r="A16" i="7"/>
  <c r="A17" i="7"/>
  <c r="A19" i="7"/>
  <c r="A20" i="7"/>
  <c r="A21" i="7"/>
  <c r="A22" i="7"/>
  <c r="A23" i="7"/>
  <c r="A24" i="7"/>
  <c r="A25" i="7"/>
  <c r="A26" i="7"/>
  <c r="A27" i="7"/>
  <c r="A28" i="7"/>
  <c r="A29" i="7"/>
  <c r="A30" i="7"/>
  <c r="A31" i="7"/>
  <c r="A33" i="7"/>
  <c r="A34" i="7"/>
  <c r="A35" i="7"/>
  <c r="A36" i="7"/>
  <c r="A37" i="7"/>
  <c r="A38" i="7"/>
  <c r="A39" i="7"/>
  <c r="A40" i="7"/>
  <c r="A41" i="7"/>
  <c r="A42" i="7"/>
  <c r="A43" i="7"/>
  <c r="A44" i="7"/>
  <c r="A45" i="7"/>
  <c r="A46" i="7"/>
  <c r="A47" i="7"/>
  <c r="A48" i="7"/>
  <c r="A49" i="7"/>
  <c r="A50" i="7"/>
  <c r="A51" i="7"/>
  <c r="A52" i="7"/>
  <c r="A54" i="7"/>
  <c r="A55" i="7"/>
  <c r="A56" i="7"/>
  <c r="A57" i="7"/>
  <c r="A58" i="7"/>
  <c r="A59" i="7"/>
  <c r="A60" i="7"/>
  <c r="A61" i="7"/>
  <c r="B8" i="5"/>
  <c r="D8" i="5" s="1"/>
  <c r="E8" i="5" s="1"/>
  <c r="C8" i="5"/>
  <c r="A8" i="5"/>
  <c r="B3" i="6"/>
  <c r="C6" i="6" s="1"/>
  <c r="F6" i="6" s="1"/>
  <c r="D23" i="2"/>
  <c r="E23" i="2"/>
  <c r="A72" i="16"/>
  <c r="F2" i="16"/>
  <c r="D2" i="16"/>
  <c r="B31" i="15"/>
  <c r="B22" i="14"/>
  <c r="B23" i="13"/>
  <c r="B32" i="11"/>
  <c r="B32" i="10"/>
  <c r="W64" i="7"/>
  <c r="V64" i="7"/>
  <c r="U64" i="7"/>
  <c r="T64" i="7"/>
  <c r="S64" i="7"/>
  <c r="R64" i="7"/>
  <c r="Q64" i="7"/>
  <c r="P64" i="7"/>
  <c r="O64" i="7"/>
  <c r="N64" i="7"/>
  <c r="M64" i="7"/>
  <c r="L64" i="7"/>
  <c r="K64" i="7"/>
  <c r="J64" i="7"/>
  <c r="I64" i="7"/>
  <c r="H64" i="7"/>
  <c r="G64" i="7"/>
  <c r="F64" i="7"/>
  <c r="E64" i="7"/>
  <c r="D64" i="7"/>
  <c r="B64" i="7"/>
  <c r="A64" i="7"/>
  <c r="W63" i="7"/>
  <c r="V63" i="7"/>
  <c r="U63" i="7"/>
  <c r="T63" i="7"/>
  <c r="S63" i="7"/>
  <c r="R63" i="7"/>
  <c r="Q63" i="7"/>
  <c r="P63" i="7"/>
  <c r="O63" i="7"/>
  <c r="N63" i="7"/>
  <c r="M63" i="7"/>
  <c r="L63" i="7"/>
  <c r="H63" i="7"/>
  <c r="G63" i="7"/>
  <c r="F63" i="7"/>
  <c r="E63" i="7"/>
  <c r="D63" i="7"/>
  <c r="W62" i="7"/>
  <c r="U62" i="7"/>
  <c r="T62" i="7"/>
  <c r="S62" i="7"/>
  <c r="R62" i="7"/>
  <c r="Q62" i="7"/>
  <c r="P62" i="7"/>
  <c r="O62" i="7"/>
  <c r="D62" i="7"/>
  <c r="V1" i="7"/>
  <c r="V62" i="7" s="1"/>
  <c r="D20" i="6"/>
  <c r="L7" i="6"/>
  <c r="D6" i="6"/>
  <c r="E18" i="5"/>
  <c r="C2" i="5"/>
  <c r="B2" i="5"/>
  <c r="A2" i="5"/>
  <c r="L40" i="3"/>
  <c r="K40" i="3"/>
  <c r="J40" i="3"/>
  <c r="D35" i="3"/>
  <c r="K33" i="3"/>
  <c r="D32" i="3"/>
  <c r="E32" i="3" s="1"/>
  <c r="K31" i="3"/>
  <c r="J31" i="3"/>
  <c r="D23" i="3"/>
  <c r="C23" i="3"/>
  <c r="C25" i="3" s="1"/>
  <c r="E22" i="3"/>
  <c r="D22" i="3"/>
  <c r="G11" i="3"/>
  <c r="G13" i="3" s="1"/>
  <c r="E11" i="3"/>
  <c r="D11" i="3"/>
  <c r="G10" i="3"/>
  <c r="E10" i="3"/>
  <c r="D10" i="3"/>
  <c r="M40" i="2"/>
  <c r="L40" i="2"/>
  <c r="K40" i="2"/>
  <c r="D13" i="2"/>
  <c r="D32" i="2"/>
  <c r="K33" i="2"/>
  <c r="D22" i="2"/>
  <c r="F21" i="2"/>
  <c r="I10" i="2"/>
  <c r="H10" i="2"/>
  <c r="G10" i="2"/>
  <c r="F10" i="2"/>
  <c r="G9" i="2"/>
  <c r="F9" i="2"/>
  <c r="I7" i="2"/>
  <c r="M12" i="2" s="1"/>
  <c r="M10" i="2" s="1"/>
  <c r="H40" i="1"/>
  <c r="H41" i="1" s="1"/>
  <c r="M39" i="1"/>
  <c r="M40" i="1" s="1"/>
  <c r="M41" i="1" s="1"/>
  <c r="K39" i="1"/>
  <c r="K40" i="1" s="1"/>
  <c r="K41" i="1" s="1"/>
  <c r="I39" i="1"/>
  <c r="E32" i="2" l="1"/>
  <c r="F32" i="2" s="1"/>
  <c r="I40" i="1"/>
  <c r="I41" i="1" s="1"/>
  <c r="F40" i="1"/>
  <c r="F41" i="1" s="1"/>
  <c r="G40" i="1"/>
  <c r="G41" i="1" s="1"/>
  <c r="C8" i="6"/>
  <c r="F8" i="6" s="1"/>
  <c r="F11" i="3"/>
  <c r="F23" i="3" s="1"/>
  <c r="A75" i="16"/>
  <c r="D7" i="6"/>
  <c r="M5" i="2"/>
  <c r="E10" i="6"/>
  <c r="E14" i="6"/>
  <c r="C16" i="6"/>
  <c r="F16" i="6" s="1"/>
  <c r="C11" i="6"/>
  <c r="F11" i="6" s="1"/>
  <c r="E11" i="6"/>
  <c r="E15" i="6"/>
  <c r="C18" i="6"/>
  <c r="C13" i="6"/>
  <c r="F13" i="6" s="1"/>
  <c r="C10" i="6"/>
  <c r="F10" i="6" s="1"/>
  <c r="D8" i="6"/>
  <c r="E12" i="6"/>
  <c r="E16" i="6"/>
  <c r="C20" i="6"/>
  <c r="F20" i="6" s="1"/>
  <c r="E17" i="6"/>
  <c r="C15" i="6"/>
  <c r="F15" i="6" s="1"/>
  <c r="C12" i="6"/>
  <c r="F12" i="6" s="1"/>
  <c r="C7" i="6"/>
  <c r="F7" i="6" s="1"/>
  <c r="E9" i="6"/>
  <c r="E13" i="6"/>
  <c r="E18" i="6"/>
  <c r="C19" i="6"/>
  <c r="F19" i="6" s="1"/>
  <c r="C17" i="6"/>
  <c r="C14" i="6"/>
  <c r="F14" i="6" s="1"/>
  <c r="C9" i="6"/>
  <c r="F9" i="6" s="1"/>
  <c r="F32" i="3"/>
  <c r="E35" i="3"/>
  <c r="G12" i="3"/>
  <c r="C24" i="3"/>
  <c r="A76" i="16"/>
  <c r="A77" i="16" s="1"/>
  <c r="A78" i="16" s="1"/>
  <c r="A79" i="16" s="1"/>
  <c r="D24" i="2"/>
  <c r="A74" i="16"/>
  <c r="D25" i="2"/>
  <c r="F8" i="5"/>
  <c r="F35" i="2" l="1"/>
  <c r="H32" i="2"/>
  <c r="H35" i="2" s="1"/>
  <c r="E35" i="2"/>
  <c r="B41" i="8"/>
  <c r="F10" i="3"/>
  <c r="F22" i="3"/>
  <c r="F25" i="3"/>
  <c r="H23" i="3" s="1"/>
  <c r="H24" i="3" s="1"/>
  <c r="F18" i="6"/>
  <c r="F17" i="6"/>
  <c r="N36" i="16"/>
  <c r="N50" i="16"/>
  <c r="N38" i="16"/>
  <c r="N51" i="16"/>
  <c r="N66" i="16"/>
  <c r="N64" i="16"/>
  <c r="N61" i="16"/>
  <c r="N33" i="16"/>
  <c r="N63" i="16"/>
  <c r="N60" i="16"/>
  <c r="N58" i="16"/>
  <c r="N56" i="16"/>
  <c r="N54" i="16"/>
  <c r="N49" i="16"/>
  <c r="N46" i="16"/>
  <c r="N35" i="16"/>
  <c r="N31" i="16"/>
  <c r="N29" i="16"/>
  <c r="N27" i="16"/>
  <c r="N25" i="16"/>
  <c r="N23" i="16"/>
  <c r="N21" i="16"/>
  <c r="N19" i="16"/>
  <c r="N17" i="16"/>
  <c r="N15" i="16"/>
  <c r="N12" i="16"/>
  <c r="N9" i="16"/>
  <c r="N6" i="16"/>
  <c r="N3" i="16"/>
  <c r="N2" i="16"/>
  <c r="N52" i="16"/>
  <c r="N32" i="16"/>
  <c r="N62" i="16"/>
  <c r="N42" i="16"/>
  <c r="N40" i="16"/>
  <c r="N37" i="16"/>
  <c r="N5" i="16"/>
  <c r="N14" i="16"/>
  <c r="N65" i="16"/>
  <c r="N59" i="16"/>
  <c r="N57" i="16"/>
  <c r="N55" i="16"/>
  <c r="N53" i="16"/>
  <c r="N48" i="16"/>
  <c r="N34" i="16"/>
  <c r="N30" i="16"/>
  <c r="N28" i="16"/>
  <c r="N26" i="16"/>
  <c r="N24" i="16"/>
  <c r="N22" i="16"/>
  <c r="N20" i="16"/>
  <c r="N18" i="16"/>
  <c r="N16" i="16"/>
  <c r="N13" i="16"/>
  <c r="N11" i="16"/>
  <c r="N8" i="16"/>
  <c r="N4" i="16"/>
  <c r="N44" i="16"/>
  <c r="N45" i="16"/>
  <c r="N10" i="16"/>
  <c r="N47" i="16"/>
  <c r="N43" i="16"/>
  <c r="N41" i="16"/>
  <c r="N39" i="16"/>
  <c r="N7" i="16"/>
  <c r="H32" i="3"/>
  <c r="F35" i="3"/>
  <c r="O38" i="16"/>
  <c r="O33" i="16"/>
  <c r="O10" i="16"/>
  <c r="O14" i="16"/>
  <c r="O32" i="16"/>
  <c r="O47" i="16"/>
  <c r="O64" i="16"/>
  <c r="O43" i="16"/>
  <c r="O41" i="16"/>
  <c r="O39" i="16"/>
  <c r="O7" i="16"/>
  <c r="O45" i="16"/>
  <c r="O63" i="16"/>
  <c r="O66" i="16"/>
  <c r="O60" i="16"/>
  <c r="O58" i="16"/>
  <c r="O56" i="16"/>
  <c r="O54" i="16"/>
  <c r="O49" i="16"/>
  <c r="O46" i="16"/>
  <c r="O35" i="16"/>
  <c r="O31" i="16"/>
  <c r="O29" i="16"/>
  <c r="O27" i="16"/>
  <c r="O25" i="16"/>
  <c r="O23" i="16"/>
  <c r="O21" i="16"/>
  <c r="O19" i="16"/>
  <c r="O17" i="16"/>
  <c r="O15" i="16"/>
  <c r="O12" i="16"/>
  <c r="O9" i="16"/>
  <c r="O6" i="16"/>
  <c r="O3" i="16"/>
  <c r="O2" i="16"/>
  <c r="O51" i="16"/>
  <c r="O52" i="16"/>
  <c r="O62" i="16"/>
  <c r="O44" i="16"/>
  <c r="O42" i="16"/>
  <c r="O40" i="16"/>
  <c r="O37" i="16"/>
  <c r="O5" i="16"/>
  <c r="O50" i="16"/>
  <c r="O65" i="16"/>
  <c r="O61" i="16"/>
  <c r="O59" i="16"/>
  <c r="O57" i="16"/>
  <c r="O55" i="16"/>
  <c r="O53" i="16"/>
  <c r="O48" i="16"/>
  <c r="O36" i="16"/>
  <c r="O34" i="16"/>
  <c r="O30" i="16"/>
  <c r="O28" i="16"/>
  <c r="O26" i="16"/>
  <c r="O24" i="16"/>
  <c r="O22" i="16"/>
  <c r="O20" i="16"/>
  <c r="O18" i="16"/>
  <c r="O16" i="16"/>
  <c r="O13" i="16"/>
  <c r="O11" i="16"/>
  <c r="O8" i="16"/>
  <c r="O4" i="16"/>
  <c r="H22" i="3" l="1"/>
  <c r="H25" i="3"/>
  <c r="G23" i="3" s="1"/>
  <c r="G22" i="3" s="1"/>
  <c r="D38" i="3" s="1"/>
  <c r="A10" i="5"/>
  <c r="B10" i="5" s="1"/>
  <c r="F10" i="5" s="1"/>
  <c r="J32" i="3"/>
  <c r="K34" i="3" s="1"/>
  <c r="H35" i="3"/>
  <c r="B42" i="8" l="1"/>
  <c r="B43" i="8" s="1"/>
  <c r="A36" i="8"/>
  <c r="B36" i="8" s="1"/>
  <c r="B37" i="8" s="1"/>
  <c r="C10" i="5"/>
  <c r="H9" i="7" s="1"/>
  <c r="J35" i="3"/>
  <c r="K32" i="3"/>
  <c r="AO4" i="12"/>
  <c r="AJ2" i="12"/>
  <c r="AJ6" i="12"/>
  <c r="AJ10" i="12"/>
  <c r="AE2" i="12"/>
  <c r="AE6" i="12"/>
  <c r="AE10" i="12"/>
  <c r="AO1" i="12"/>
  <c r="AO5" i="12"/>
  <c r="AJ3" i="12"/>
  <c r="AJ7" i="12"/>
  <c r="AJ11" i="12"/>
  <c r="AE3" i="12"/>
  <c r="AE7" i="12"/>
  <c r="AE11" i="12"/>
  <c r="AO2" i="12"/>
  <c r="AJ4" i="12"/>
  <c r="AJ8" i="12"/>
  <c r="AE4" i="12"/>
  <c r="AE8" i="12"/>
  <c r="AE12" i="12"/>
  <c r="AJ5" i="12"/>
  <c r="AE9" i="12"/>
  <c r="AE16" i="12"/>
  <c r="AE20" i="12"/>
  <c r="Z1" i="12"/>
  <c r="Z5" i="12"/>
  <c r="Z9" i="12"/>
  <c r="Z13" i="12"/>
  <c r="Z17" i="12"/>
  <c r="Z21" i="12"/>
  <c r="Z25" i="12"/>
  <c r="Z29" i="12"/>
  <c r="Z33" i="12"/>
  <c r="Z37" i="12"/>
  <c r="Z41" i="12"/>
  <c r="Z45" i="12"/>
  <c r="Z49" i="12"/>
  <c r="Z53" i="12"/>
  <c r="Z57" i="12"/>
  <c r="Z61" i="12"/>
  <c r="Z65" i="12"/>
  <c r="Z69" i="12"/>
  <c r="Z73" i="12"/>
  <c r="Z77" i="12"/>
  <c r="Z81" i="12"/>
  <c r="Z85" i="12"/>
  <c r="Z89" i="12"/>
  <c r="Z93" i="12"/>
  <c r="Z97" i="12"/>
  <c r="Z101" i="12"/>
  <c r="Z105" i="12"/>
  <c r="Z109" i="12"/>
  <c r="Z113" i="12"/>
  <c r="Z117" i="12"/>
  <c r="Z121" i="12"/>
  <c r="Z125" i="12"/>
  <c r="Z129" i="12"/>
  <c r="Z133" i="12"/>
  <c r="Z137" i="12"/>
  <c r="Z141" i="12"/>
  <c r="U2" i="12"/>
  <c r="U6" i="12"/>
  <c r="U10" i="12"/>
  <c r="U14" i="12"/>
  <c r="U18" i="12"/>
  <c r="U22" i="12"/>
  <c r="U26" i="12"/>
  <c r="U30" i="12"/>
  <c r="U34" i="12"/>
  <c r="U38" i="12"/>
  <c r="U42" i="12"/>
  <c r="U46" i="12"/>
  <c r="U50" i="12"/>
  <c r="U54" i="12"/>
  <c r="U58" i="12"/>
  <c r="U62" i="12"/>
  <c r="U66" i="12"/>
  <c r="U70" i="12"/>
  <c r="U74" i="12"/>
  <c r="U78" i="12"/>
  <c r="U82" i="12"/>
  <c r="U86" i="12"/>
  <c r="U90" i="12"/>
  <c r="U94" i="12"/>
  <c r="U98" i="12"/>
  <c r="U102" i="12"/>
  <c r="U106" i="12"/>
  <c r="AJ9" i="12"/>
  <c r="AE13" i="12"/>
  <c r="AE17" i="12"/>
  <c r="AE21" i="12"/>
  <c r="Z2" i="12"/>
  <c r="Z6" i="12"/>
  <c r="Z10" i="12"/>
  <c r="Z14" i="12"/>
  <c r="Z18" i="12"/>
  <c r="Z22" i="12"/>
  <c r="Z26" i="12"/>
  <c r="Z30" i="12"/>
  <c r="Z34" i="12"/>
  <c r="Z38" i="12"/>
  <c r="Z42" i="12"/>
  <c r="Z46" i="12"/>
  <c r="Z50" i="12"/>
  <c r="Z54" i="12"/>
  <c r="Z58" i="12"/>
  <c r="Z62" i="12"/>
  <c r="Z66" i="12"/>
  <c r="Z70" i="12"/>
  <c r="Z74" i="12"/>
  <c r="Z78" i="12"/>
  <c r="Z82" i="12"/>
  <c r="Z86" i="12"/>
  <c r="Z90" i="12"/>
  <c r="Z94" i="12"/>
  <c r="Z98" i="12"/>
  <c r="Z102" i="12"/>
  <c r="Z106" i="12"/>
  <c r="Z110" i="12"/>
  <c r="Z114" i="12"/>
  <c r="Z118" i="12"/>
  <c r="Z122" i="12"/>
  <c r="Z126" i="12"/>
  <c r="Z130" i="12"/>
  <c r="Z134" i="12"/>
  <c r="Z138" i="12"/>
  <c r="Z142" i="12"/>
  <c r="U3" i="12"/>
  <c r="U7" i="12"/>
  <c r="U11" i="12"/>
  <c r="U15" i="12"/>
  <c r="U19" i="12"/>
  <c r="U23" i="12"/>
  <c r="U27" i="12"/>
  <c r="U31" i="12"/>
  <c r="U35" i="12"/>
  <c r="U39" i="12"/>
  <c r="U43" i="12"/>
  <c r="U47" i="12"/>
  <c r="U51" i="12"/>
  <c r="U55" i="12"/>
  <c r="U59" i="12"/>
  <c r="U63" i="12"/>
  <c r="U67" i="12"/>
  <c r="U71" i="12"/>
  <c r="U75" i="12"/>
  <c r="U79" i="12"/>
  <c r="U83" i="12"/>
  <c r="U87" i="12"/>
  <c r="U91" i="12"/>
  <c r="U95" i="12"/>
  <c r="U99" i="12"/>
  <c r="U103" i="12"/>
  <c r="AO3" i="12"/>
  <c r="AE1" i="12"/>
  <c r="AE14" i="12"/>
  <c r="AE18" i="12"/>
  <c r="AE22" i="12"/>
  <c r="Z3" i="12"/>
  <c r="Z7" i="12"/>
  <c r="Z11" i="12"/>
  <c r="Z15" i="12"/>
  <c r="Z19" i="12"/>
  <c r="Z23" i="12"/>
  <c r="Z27" i="12"/>
  <c r="Z31" i="12"/>
  <c r="Z35" i="12"/>
  <c r="Z39" i="12"/>
  <c r="Z43" i="12"/>
  <c r="Z47" i="12"/>
  <c r="Z51" i="12"/>
  <c r="Z55" i="12"/>
  <c r="Z59" i="12"/>
  <c r="Z63" i="12"/>
  <c r="Z67" i="12"/>
  <c r="Z71" i="12"/>
  <c r="Z75" i="12"/>
  <c r="Z79" i="12"/>
  <c r="Z83" i="12"/>
  <c r="Z87" i="12"/>
  <c r="Z91" i="12"/>
  <c r="Z95" i="12"/>
  <c r="Z99" i="12"/>
  <c r="Z103" i="12"/>
  <c r="Z107" i="12"/>
  <c r="Z111" i="12"/>
  <c r="Z115" i="12"/>
  <c r="Z119" i="12"/>
  <c r="Z123" i="12"/>
  <c r="Z127" i="12"/>
  <c r="Z131" i="12"/>
  <c r="Z135" i="12"/>
  <c r="Z139" i="12"/>
  <c r="U4" i="12"/>
  <c r="U8" i="12"/>
  <c r="U12" i="12"/>
  <c r="U16" i="12"/>
  <c r="U20" i="12"/>
  <c r="U24" i="12"/>
  <c r="U28" i="12"/>
  <c r="U32" i="12"/>
  <c r="U36" i="12"/>
  <c r="U40" i="12"/>
  <c r="U44" i="12"/>
  <c r="U48" i="12"/>
  <c r="U52" i="12"/>
  <c r="U56" i="12"/>
  <c r="U60" i="12"/>
  <c r="U64" i="12"/>
  <c r="U68" i="12"/>
  <c r="U72" i="12"/>
  <c r="U76" i="12"/>
  <c r="U80" i="12"/>
  <c r="U84" i="12"/>
  <c r="U88" i="12"/>
  <c r="U92" i="12"/>
  <c r="U96" i="12"/>
  <c r="AJ1" i="12"/>
  <c r="Z16" i="12"/>
  <c r="Z32" i="12"/>
  <c r="Z48" i="12"/>
  <c r="Z64" i="12"/>
  <c r="Z80" i="12"/>
  <c r="Z96" i="12"/>
  <c r="Z112" i="12"/>
  <c r="Z128" i="12"/>
  <c r="U1" i="12"/>
  <c r="U17" i="12"/>
  <c r="U33" i="12"/>
  <c r="U49" i="12"/>
  <c r="U65" i="12"/>
  <c r="U81" i="12"/>
  <c r="U97" i="12"/>
  <c r="U105" i="12"/>
  <c r="U110" i="12"/>
  <c r="U114" i="12"/>
  <c r="U118" i="12"/>
  <c r="U122" i="12"/>
  <c r="U126" i="12"/>
  <c r="U130" i="12"/>
  <c r="U134" i="12"/>
  <c r="U138" i="12"/>
  <c r="U142" i="12"/>
  <c r="U146" i="12"/>
  <c r="U150" i="12"/>
  <c r="U154" i="12"/>
  <c r="U158" i="12"/>
  <c r="U162" i="12"/>
  <c r="U166" i="12"/>
  <c r="U170" i="12"/>
  <c r="U174" i="12"/>
  <c r="U178" i="12"/>
  <c r="U182" i="12"/>
  <c r="U186" i="12"/>
  <c r="U190" i="12"/>
  <c r="U194" i="12"/>
  <c r="U198" i="12"/>
  <c r="U202" i="12"/>
  <c r="U206" i="12"/>
  <c r="U210" i="12"/>
  <c r="U214" i="12"/>
  <c r="U218" i="12"/>
  <c r="U222" i="12"/>
  <c r="U226" i="12"/>
  <c r="U230" i="12"/>
  <c r="U234" i="12"/>
  <c r="U238" i="12"/>
  <c r="U242" i="12"/>
  <c r="U246" i="12"/>
  <c r="U250" i="12"/>
  <c r="U254" i="12"/>
  <c r="U258" i="12"/>
  <c r="U262" i="12"/>
  <c r="U266" i="12"/>
  <c r="U270" i="12"/>
  <c r="U274" i="12"/>
  <c r="U278" i="12"/>
  <c r="U282" i="12"/>
  <c r="U286" i="12"/>
  <c r="U290" i="12"/>
  <c r="U294" i="12"/>
  <c r="U298" i="12"/>
  <c r="U302" i="12"/>
  <c r="U306" i="12"/>
  <c r="U310" i="12"/>
  <c r="U314" i="12"/>
  <c r="U318" i="12"/>
  <c r="U322" i="12"/>
  <c r="U326" i="12"/>
  <c r="U330" i="12"/>
  <c r="U334" i="12"/>
  <c r="U338" i="12"/>
  <c r="P4" i="12"/>
  <c r="AE5" i="12"/>
  <c r="Z4" i="12"/>
  <c r="Z20" i="12"/>
  <c r="Z36" i="12"/>
  <c r="Z52" i="12"/>
  <c r="Z68" i="12"/>
  <c r="Z84" i="12"/>
  <c r="Z100" i="12"/>
  <c r="Z116" i="12"/>
  <c r="Z132" i="12"/>
  <c r="U5" i="12"/>
  <c r="U21" i="12"/>
  <c r="U37" i="12"/>
  <c r="U53" i="12"/>
  <c r="U69" i="12"/>
  <c r="U85" i="12"/>
  <c r="U100" i="12"/>
  <c r="U107" i="12"/>
  <c r="U111" i="12"/>
  <c r="U115" i="12"/>
  <c r="U119" i="12"/>
  <c r="U123" i="12"/>
  <c r="U127" i="12"/>
  <c r="U131" i="12"/>
  <c r="U135" i="12"/>
  <c r="U139" i="12"/>
  <c r="U143" i="12"/>
  <c r="U147" i="12"/>
  <c r="U151" i="12"/>
  <c r="U155" i="12"/>
  <c r="U159" i="12"/>
  <c r="U163" i="12"/>
  <c r="U167" i="12"/>
  <c r="U171" i="12"/>
  <c r="U175" i="12"/>
  <c r="U179" i="12"/>
  <c r="U183" i="12"/>
  <c r="U187" i="12"/>
  <c r="U191" i="12"/>
  <c r="U195" i="12"/>
  <c r="U199" i="12"/>
  <c r="U203" i="12"/>
  <c r="U207" i="12"/>
  <c r="U211" i="12"/>
  <c r="U215" i="12"/>
  <c r="U219" i="12"/>
  <c r="U223" i="12"/>
  <c r="U227" i="12"/>
  <c r="U231" i="12"/>
  <c r="U235" i="12"/>
  <c r="U239" i="12"/>
  <c r="U243" i="12"/>
  <c r="U247" i="12"/>
  <c r="U251" i="12"/>
  <c r="U255" i="12"/>
  <c r="U259" i="12"/>
  <c r="U263" i="12"/>
  <c r="U267" i="12"/>
  <c r="U271" i="12"/>
  <c r="U275" i="12"/>
  <c r="U279" i="12"/>
  <c r="U283" i="12"/>
  <c r="U287" i="12"/>
  <c r="U291" i="12"/>
  <c r="U295" i="12"/>
  <c r="U299" i="12"/>
  <c r="U303" i="12"/>
  <c r="U307" i="12"/>
  <c r="U311" i="12"/>
  <c r="U315" i="12"/>
  <c r="U319" i="12"/>
  <c r="U323" i="12"/>
  <c r="U327" i="12"/>
  <c r="U331" i="12"/>
  <c r="U335" i="12"/>
  <c r="U339" i="12"/>
  <c r="P1" i="12"/>
  <c r="P5" i="12"/>
  <c r="P9" i="12"/>
  <c r="P13" i="12"/>
  <c r="P17" i="12"/>
  <c r="AE15" i="12"/>
  <c r="Z8" i="12"/>
  <c r="Z24" i="12"/>
  <c r="Z40" i="12"/>
  <c r="Z56" i="12"/>
  <c r="Z72" i="12"/>
  <c r="Z88" i="12"/>
  <c r="Z104" i="12"/>
  <c r="Z120" i="12"/>
  <c r="Z136" i="12"/>
  <c r="U9" i="12"/>
  <c r="U25" i="12"/>
  <c r="U41" i="12"/>
  <c r="U57" i="12"/>
  <c r="U73" i="12"/>
  <c r="U89" i="12"/>
  <c r="U101" i="12"/>
  <c r="U108" i="12"/>
  <c r="U112" i="12"/>
  <c r="U116" i="12"/>
  <c r="U120" i="12"/>
  <c r="U124" i="12"/>
  <c r="U128" i="12"/>
  <c r="U132" i="12"/>
  <c r="U136" i="12"/>
  <c r="U140" i="12"/>
  <c r="U144" i="12"/>
  <c r="U148" i="12"/>
  <c r="U152" i="12"/>
  <c r="U156" i="12"/>
  <c r="U160" i="12"/>
  <c r="U164" i="12"/>
  <c r="U168" i="12"/>
  <c r="U172" i="12"/>
  <c r="U176" i="12"/>
  <c r="U180" i="12"/>
  <c r="U184" i="12"/>
  <c r="U188" i="12"/>
  <c r="U192" i="12"/>
  <c r="U196" i="12"/>
  <c r="U200" i="12"/>
  <c r="U204" i="12"/>
  <c r="U208" i="12"/>
  <c r="U212" i="12"/>
  <c r="U216" i="12"/>
  <c r="U220" i="12"/>
  <c r="U224" i="12"/>
  <c r="U228" i="12"/>
  <c r="U232" i="12"/>
  <c r="U236" i="12"/>
  <c r="U240" i="12"/>
  <c r="U244" i="12"/>
  <c r="U248" i="12"/>
  <c r="U252" i="12"/>
  <c r="U256" i="12"/>
  <c r="U260" i="12"/>
  <c r="U264" i="12"/>
  <c r="U268" i="12"/>
  <c r="U272" i="12"/>
  <c r="U276" i="12"/>
  <c r="U280" i="12"/>
  <c r="U284" i="12"/>
  <c r="U288" i="12"/>
  <c r="U292" i="12"/>
  <c r="U296" i="12"/>
  <c r="U300" i="12"/>
  <c r="U304" i="12"/>
  <c r="U308" i="12"/>
  <c r="U312" i="12"/>
  <c r="U316" i="12"/>
  <c r="U320" i="12"/>
  <c r="U324" i="12"/>
  <c r="U328" i="12"/>
  <c r="U332" i="12"/>
  <c r="U336" i="12"/>
  <c r="U340" i="12"/>
  <c r="P2" i="12"/>
  <c r="P6" i="12"/>
  <c r="P10" i="12"/>
  <c r="P14" i="12"/>
  <c r="Z28" i="12"/>
  <c r="Z92" i="12"/>
  <c r="U13" i="12"/>
  <c r="U77" i="12"/>
  <c r="U113" i="12"/>
  <c r="U129" i="12"/>
  <c r="U145" i="12"/>
  <c r="U161" i="12"/>
  <c r="U177" i="12"/>
  <c r="U193" i="12"/>
  <c r="U209" i="12"/>
  <c r="U225" i="12"/>
  <c r="U241" i="12"/>
  <c r="U257" i="12"/>
  <c r="U273" i="12"/>
  <c r="U289" i="12"/>
  <c r="U305" i="12"/>
  <c r="U321" i="12"/>
  <c r="U337" i="12"/>
  <c r="P8" i="12"/>
  <c r="P16" i="12"/>
  <c r="P21" i="12"/>
  <c r="P25" i="12"/>
  <c r="P29" i="12"/>
  <c r="P33" i="12"/>
  <c r="P37" i="12"/>
  <c r="P41" i="12"/>
  <c r="P45" i="12"/>
  <c r="P49" i="12"/>
  <c r="P53" i="12"/>
  <c r="P57" i="12"/>
  <c r="P61" i="12"/>
  <c r="P65" i="12"/>
  <c r="P69" i="12"/>
  <c r="P73" i="12"/>
  <c r="P77" i="12"/>
  <c r="P81" i="12"/>
  <c r="P85" i="12"/>
  <c r="P89" i="12"/>
  <c r="P93" i="12"/>
  <c r="P97" i="12"/>
  <c r="P101" i="12"/>
  <c r="P105" i="12"/>
  <c r="P109" i="12"/>
  <c r="P113" i="12"/>
  <c r="P117" i="12"/>
  <c r="P121" i="12"/>
  <c r="P125" i="12"/>
  <c r="P129" i="12"/>
  <c r="P133" i="12"/>
  <c r="P137" i="12"/>
  <c r="P141" i="12"/>
  <c r="P145" i="12"/>
  <c r="P149" i="12"/>
  <c r="P153" i="12"/>
  <c r="P157" i="12"/>
  <c r="P161" i="12"/>
  <c r="P165" i="12"/>
  <c r="P169" i="12"/>
  <c r="P173" i="12"/>
  <c r="P177" i="12"/>
  <c r="P181" i="12"/>
  <c r="P185" i="12"/>
  <c r="P189" i="12"/>
  <c r="P193" i="12"/>
  <c r="P197" i="12"/>
  <c r="P201" i="12"/>
  <c r="P205" i="12"/>
  <c r="P209" i="12"/>
  <c r="P213" i="12"/>
  <c r="P217" i="12"/>
  <c r="P221" i="12"/>
  <c r="P225" i="12"/>
  <c r="P229" i="12"/>
  <c r="P233" i="12"/>
  <c r="P237" i="12"/>
  <c r="P241" i="12"/>
  <c r="P245" i="12"/>
  <c r="P249" i="12"/>
  <c r="P253" i="12"/>
  <c r="P257" i="12"/>
  <c r="P261" i="12"/>
  <c r="P265" i="12"/>
  <c r="P269" i="12"/>
  <c r="P273" i="12"/>
  <c r="P277" i="12"/>
  <c r="P281" i="12"/>
  <c r="P285" i="12"/>
  <c r="P289" i="12"/>
  <c r="P293" i="12"/>
  <c r="P297" i="12"/>
  <c r="P301" i="12"/>
  <c r="P305" i="12"/>
  <c r="P309" i="12"/>
  <c r="P313" i="12"/>
  <c r="P317" i="12"/>
  <c r="P321" i="12"/>
  <c r="P325" i="12"/>
  <c r="P329" i="12"/>
  <c r="P333" i="12"/>
  <c r="P337" i="12"/>
  <c r="P341" i="12"/>
  <c r="P345" i="12"/>
  <c r="P349" i="12"/>
  <c r="P353" i="12"/>
  <c r="P357" i="12"/>
  <c r="P361" i="12"/>
  <c r="P365" i="12"/>
  <c r="P369" i="12"/>
  <c r="P373" i="12"/>
  <c r="P377" i="12"/>
  <c r="P381" i="12"/>
  <c r="P385" i="12"/>
  <c r="P389" i="12"/>
  <c r="P393" i="12"/>
  <c r="P397" i="12"/>
  <c r="P401" i="12"/>
  <c r="P405" i="12"/>
  <c r="P409" i="12"/>
  <c r="P413" i="12"/>
  <c r="P417" i="12"/>
  <c r="P421" i="12"/>
  <c r="P425" i="12"/>
  <c r="P429" i="12"/>
  <c r="P433" i="12"/>
  <c r="P437" i="12"/>
  <c r="P441" i="12"/>
  <c r="P445" i="12"/>
  <c r="P449" i="12"/>
  <c r="P453" i="12"/>
  <c r="P457" i="12"/>
  <c r="P461" i="12"/>
  <c r="P465" i="12"/>
  <c r="P469" i="12"/>
  <c r="P473" i="12"/>
  <c r="P477" i="12"/>
  <c r="P481" i="12"/>
  <c r="P485" i="12"/>
  <c r="P489" i="12"/>
  <c r="P493" i="12"/>
  <c r="P497" i="12"/>
  <c r="P501" i="12"/>
  <c r="P505" i="12"/>
  <c r="P509" i="12"/>
  <c r="P513" i="12"/>
  <c r="P517" i="12"/>
  <c r="P521" i="12"/>
  <c r="P525" i="12"/>
  <c r="P529" i="12"/>
  <c r="P533" i="12"/>
  <c r="P537" i="12"/>
  <c r="P541" i="12"/>
  <c r="P545" i="12"/>
  <c r="P549" i="12"/>
  <c r="P553" i="12"/>
  <c r="P557" i="12"/>
  <c r="Z44" i="12"/>
  <c r="Z108" i="12"/>
  <c r="U29" i="12"/>
  <c r="U93" i="12"/>
  <c r="U117" i="12"/>
  <c r="U133" i="12"/>
  <c r="U149" i="12"/>
  <c r="U165" i="12"/>
  <c r="U181" i="12"/>
  <c r="U197" i="12"/>
  <c r="U213" i="12"/>
  <c r="U229" i="12"/>
  <c r="U245" i="12"/>
  <c r="U261" i="12"/>
  <c r="U277" i="12"/>
  <c r="U293" i="12"/>
  <c r="U309" i="12"/>
  <c r="U325" i="12"/>
  <c r="U341" i="12"/>
  <c r="P11" i="12"/>
  <c r="P18" i="12"/>
  <c r="P22" i="12"/>
  <c r="P26" i="12"/>
  <c r="P30" i="12"/>
  <c r="P34" i="12"/>
  <c r="P38" i="12"/>
  <c r="P42" i="12"/>
  <c r="P46" i="12"/>
  <c r="P50" i="12"/>
  <c r="P54" i="12"/>
  <c r="P58" i="12"/>
  <c r="P62" i="12"/>
  <c r="P66" i="12"/>
  <c r="P70" i="12"/>
  <c r="P74" i="12"/>
  <c r="P78" i="12"/>
  <c r="P82" i="12"/>
  <c r="P86" i="12"/>
  <c r="P90" i="12"/>
  <c r="P94" i="12"/>
  <c r="P98" i="12"/>
  <c r="P102" i="12"/>
  <c r="P106" i="12"/>
  <c r="P110" i="12"/>
  <c r="P114" i="12"/>
  <c r="P118" i="12"/>
  <c r="P122" i="12"/>
  <c r="P126" i="12"/>
  <c r="P130" i="12"/>
  <c r="P134" i="12"/>
  <c r="P138" i="12"/>
  <c r="P142" i="12"/>
  <c r="P146" i="12"/>
  <c r="P150" i="12"/>
  <c r="P154" i="12"/>
  <c r="P158" i="12"/>
  <c r="P162" i="12"/>
  <c r="P166" i="12"/>
  <c r="P170" i="12"/>
  <c r="P174" i="12"/>
  <c r="P178" i="12"/>
  <c r="P182" i="12"/>
  <c r="P186" i="12"/>
  <c r="P190" i="12"/>
  <c r="P194" i="12"/>
  <c r="P198" i="12"/>
  <c r="P202" i="12"/>
  <c r="P206" i="12"/>
  <c r="P210" i="12"/>
  <c r="P214" i="12"/>
  <c r="P218" i="12"/>
  <c r="P222" i="12"/>
  <c r="P226" i="12"/>
  <c r="P230" i="12"/>
  <c r="P234" i="12"/>
  <c r="P238" i="12"/>
  <c r="P242" i="12"/>
  <c r="P246" i="12"/>
  <c r="P250" i="12"/>
  <c r="P254" i="12"/>
  <c r="P258" i="12"/>
  <c r="P262" i="12"/>
  <c r="P266" i="12"/>
  <c r="P270" i="12"/>
  <c r="P274" i="12"/>
  <c r="P278" i="12"/>
  <c r="P282" i="12"/>
  <c r="P286" i="12"/>
  <c r="P290" i="12"/>
  <c r="P294" i="12"/>
  <c r="P298" i="12"/>
  <c r="P302" i="12"/>
  <c r="P306" i="12"/>
  <c r="P310" i="12"/>
  <c r="P314" i="12"/>
  <c r="P318" i="12"/>
  <c r="P322" i="12"/>
  <c r="P326" i="12"/>
  <c r="P330" i="12"/>
  <c r="P334" i="12"/>
  <c r="P338" i="12"/>
  <c r="P342" i="12"/>
  <c r="P346" i="12"/>
  <c r="P350" i="12"/>
  <c r="P354" i="12"/>
  <c r="P358" i="12"/>
  <c r="P362" i="12"/>
  <c r="P366" i="12"/>
  <c r="P370" i="12"/>
  <c r="P374" i="12"/>
  <c r="P378" i="12"/>
  <c r="P382" i="12"/>
  <c r="P386" i="12"/>
  <c r="P390" i="12"/>
  <c r="P394" i="12"/>
  <c r="P398" i="12"/>
  <c r="P402" i="12"/>
  <c r="P406" i="12"/>
  <c r="P410" i="12"/>
  <c r="P414" i="12"/>
  <c r="P418" i="12"/>
  <c r="P422" i="12"/>
  <c r="P426" i="12"/>
  <c r="P430" i="12"/>
  <c r="P434" i="12"/>
  <c r="P438" i="12"/>
  <c r="P442" i="12"/>
  <c r="P446" i="12"/>
  <c r="P450" i="12"/>
  <c r="P454" i="12"/>
  <c r="P458" i="12"/>
  <c r="P462" i="12"/>
  <c r="P466" i="12"/>
  <c r="P470" i="12"/>
  <c r="P474" i="12"/>
  <c r="P478" i="12"/>
  <c r="P482" i="12"/>
  <c r="P486" i="12"/>
  <c r="P490" i="12"/>
  <c r="P494" i="12"/>
  <c r="P498" i="12"/>
  <c r="P502" i="12"/>
  <c r="P506" i="12"/>
  <c r="P510" i="12"/>
  <c r="P514" i="12"/>
  <c r="P518" i="12"/>
  <c r="P522" i="12"/>
  <c r="P526" i="12"/>
  <c r="P530" i="12"/>
  <c r="P534" i="12"/>
  <c r="P538" i="12"/>
  <c r="P542" i="12"/>
  <c r="P546" i="12"/>
  <c r="P550" i="12"/>
  <c r="P554" i="12"/>
  <c r="P558" i="12"/>
  <c r="AE19" i="12"/>
  <c r="Z60" i="12"/>
  <c r="Z124" i="12"/>
  <c r="U45" i="12"/>
  <c r="U104" i="12"/>
  <c r="U121" i="12"/>
  <c r="U137" i="12"/>
  <c r="U153" i="12"/>
  <c r="U169" i="12"/>
  <c r="U185" i="12"/>
  <c r="U201" i="12"/>
  <c r="U217" i="12"/>
  <c r="U233" i="12"/>
  <c r="U249" i="12"/>
  <c r="U265" i="12"/>
  <c r="U281" i="12"/>
  <c r="U297" i="12"/>
  <c r="U313" i="12"/>
  <c r="U329" i="12"/>
  <c r="P3" i="12"/>
  <c r="P12" i="12"/>
  <c r="P19" i="12"/>
  <c r="P23" i="12"/>
  <c r="P27" i="12"/>
  <c r="P31" i="12"/>
  <c r="P35" i="12"/>
  <c r="P39" i="12"/>
  <c r="P43" i="12"/>
  <c r="P47" i="12"/>
  <c r="P51" i="12"/>
  <c r="P55" i="12"/>
  <c r="P59" i="12"/>
  <c r="P63" i="12"/>
  <c r="P67" i="12"/>
  <c r="P71" i="12"/>
  <c r="P75" i="12"/>
  <c r="P79" i="12"/>
  <c r="P83" i="12"/>
  <c r="P87" i="12"/>
  <c r="P91" i="12"/>
  <c r="P95" i="12"/>
  <c r="P99" i="12"/>
  <c r="P103" i="12"/>
  <c r="P107" i="12"/>
  <c r="P111" i="12"/>
  <c r="P115" i="12"/>
  <c r="P119" i="12"/>
  <c r="P123" i="12"/>
  <c r="P127" i="12"/>
  <c r="P131" i="12"/>
  <c r="P135" i="12"/>
  <c r="P139" i="12"/>
  <c r="P143" i="12"/>
  <c r="P147" i="12"/>
  <c r="P151" i="12"/>
  <c r="P155" i="12"/>
  <c r="P159" i="12"/>
  <c r="P163" i="12"/>
  <c r="P167" i="12"/>
  <c r="P171" i="12"/>
  <c r="P175" i="12"/>
  <c r="P179" i="12"/>
  <c r="P183" i="12"/>
  <c r="P187" i="12"/>
  <c r="P191" i="12"/>
  <c r="P195" i="12"/>
  <c r="P199" i="12"/>
  <c r="Z140" i="12"/>
  <c r="U141" i="12"/>
  <c r="U205" i="12"/>
  <c r="U269" i="12"/>
  <c r="U333" i="12"/>
  <c r="P24" i="12"/>
  <c r="P40" i="12"/>
  <c r="P56" i="12"/>
  <c r="P72" i="12"/>
  <c r="P88" i="12"/>
  <c r="P104" i="12"/>
  <c r="P120" i="12"/>
  <c r="P136" i="12"/>
  <c r="P152" i="12"/>
  <c r="P168" i="12"/>
  <c r="P184" i="12"/>
  <c r="P200" i="12"/>
  <c r="P208" i="12"/>
  <c r="P216" i="12"/>
  <c r="P224" i="12"/>
  <c r="P232" i="12"/>
  <c r="P240" i="12"/>
  <c r="P248" i="12"/>
  <c r="P256" i="12"/>
  <c r="P264" i="12"/>
  <c r="P272" i="12"/>
  <c r="P280" i="12"/>
  <c r="P288" i="12"/>
  <c r="P296" i="12"/>
  <c r="P304" i="12"/>
  <c r="P312" i="12"/>
  <c r="P320" i="12"/>
  <c r="P328" i="12"/>
  <c r="P336" i="12"/>
  <c r="P344" i="12"/>
  <c r="P352" i="12"/>
  <c r="P360" i="12"/>
  <c r="P368" i="12"/>
  <c r="P376" i="12"/>
  <c r="P384" i="12"/>
  <c r="P392" i="12"/>
  <c r="P400" i="12"/>
  <c r="P408" i="12"/>
  <c r="P416" i="12"/>
  <c r="P424" i="12"/>
  <c r="P432" i="12"/>
  <c r="P440" i="12"/>
  <c r="P448" i="12"/>
  <c r="P456" i="12"/>
  <c r="P464" i="12"/>
  <c r="P472" i="12"/>
  <c r="P480" i="12"/>
  <c r="P488" i="12"/>
  <c r="P496" i="12"/>
  <c r="P504" i="12"/>
  <c r="P512" i="12"/>
  <c r="P520" i="12"/>
  <c r="P528" i="12"/>
  <c r="P536" i="12"/>
  <c r="P544" i="12"/>
  <c r="P552" i="12"/>
  <c r="U61" i="12"/>
  <c r="U157" i="12"/>
  <c r="U221" i="12"/>
  <c r="U285" i="12"/>
  <c r="P7" i="12"/>
  <c r="P28" i="12"/>
  <c r="P44" i="12"/>
  <c r="P60" i="12"/>
  <c r="P76" i="12"/>
  <c r="P92" i="12"/>
  <c r="P108" i="12"/>
  <c r="P124" i="12"/>
  <c r="P140" i="12"/>
  <c r="P156" i="12"/>
  <c r="P172" i="12"/>
  <c r="P188" i="12"/>
  <c r="P203" i="12"/>
  <c r="P211" i="12"/>
  <c r="P219" i="12"/>
  <c r="P227" i="12"/>
  <c r="P235" i="12"/>
  <c r="P243" i="12"/>
  <c r="P251" i="12"/>
  <c r="P259" i="12"/>
  <c r="P267" i="12"/>
  <c r="P275" i="12"/>
  <c r="P283" i="12"/>
  <c r="P291" i="12"/>
  <c r="P299" i="12"/>
  <c r="P307" i="12"/>
  <c r="P315" i="12"/>
  <c r="P323" i="12"/>
  <c r="P331" i="12"/>
  <c r="P339" i="12"/>
  <c r="P347" i="12"/>
  <c r="P355" i="12"/>
  <c r="P363" i="12"/>
  <c r="P371" i="12"/>
  <c r="P379" i="12"/>
  <c r="P387" i="12"/>
  <c r="P395" i="12"/>
  <c r="P403" i="12"/>
  <c r="P411" i="12"/>
  <c r="P419" i="12"/>
  <c r="P427" i="12"/>
  <c r="P435" i="12"/>
  <c r="P443" i="12"/>
  <c r="P451" i="12"/>
  <c r="P459" i="12"/>
  <c r="P467" i="12"/>
  <c r="P475" i="12"/>
  <c r="P483" i="12"/>
  <c r="P491" i="12"/>
  <c r="P499" i="12"/>
  <c r="P507" i="12"/>
  <c r="P515" i="12"/>
  <c r="P523" i="12"/>
  <c r="P531" i="12"/>
  <c r="P539" i="12"/>
  <c r="P547" i="12"/>
  <c r="P555" i="12"/>
  <c r="Z12" i="12"/>
  <c r="U109" i="12"/>
  <c r="U173" i="12"/>
  <c r="U237" i="12"/>
  <c r="U301" i="12"/>
  <c r="P15" i="12"/>
  <c r="P32" i="12"/>
  <c r="P48" i="12"/>
  <c r="P64" i="12"/>
  <c r="P80" i="12"/>
  <c r="P96" i="12"/>
  <c r="P112" i="12"/>
  <c r="P128" i="12"/>
  <c r="P144" i="12"/>
  <c r="P160" i="12"/>
  <c r="P176" i="12"/>
  <c r="P192" i="12"/>
  <c r="P204" i="12"/>
  <c r="P212" i="12"/>
  <c r="P220" i="12"/>
  <c r="P228" i="12"/>
  <c r="P236" i="12"/>
  <c r="P244" i="12"/>
  <c r="P252" i="12"/>
  <c r="P260" i="12"/>
  <c r="P268" i="12"/>
  <c r="P276" i="12"/>
  <c r="P284" i="12"/>
  <c r="P292" i="12"/>
  <c r="P300" i="12"/>
  <c r="P308" i="12"/>
  <c r="P316" i="12"/>
  <c r="P324" i="12"/>
  <c r="P332" i="12"/>
  <c r="P340" i="12"/>
  <c r="P348" i="12"/>
  <c r="P356" i="12"/>
  <c r="P364" i="12"/>
  <c r="P372" i="12"/>
  <c r="P380" i="12"/>
  <c r="P388" i="12"/>
  <c r="P396" i="12"/>
  <c r="P404" i="12"/>
  <c r="P412" i="12"/>
  <c r="P420" i="12"/>
  <c r="P428" i="12"/>
  <c r="P436" i="12"/>
  <c r="P444" i="12"/>
  <c r="P452" i="12"/>
  <c r="P460" i="12"/>
  <c r="P468" i="12"/>
  <c r="P476" i="12"/>
  <c r="P484" i="12"/>
  <c r="P492" i="12"/>
  <c r="P500" i="12"/>
  <c r="P508" i="12"/>
  <c r="U253" i="12"/>
  <c r="P52" i="12"/>
  <c r="P116" i="12"/>
  <c r="P180" i="12"/>
  <c r="P223" i="12"/>
  <c r="P255" i="12"/>
  <c r="P287" i="12"/>
  <c r="P319" i="12"/>
  <c r="P351" i="12"/>
  <c r="P383" i="12"/>
  <c r="P415" i="12"/>
  <c r="P447" i="12"/>
  <c r="P479" i="12"/>
  <c r="P511" i="12"/>
  <c r="P527" i="12"/>
  <c r="P543" i="12"/>
  <c r="P559" i="12"/>
  <c r="Z76" i="12"/>
  <c r="U317" i="12"/>
  <c r="P68" i="12"/>
  <c r="P132" i="12"/>
  <c r="P196" i="12"/>
  <c r="P231" i="12"/>
  <c r="P263" i="12"/>
  <c r="P295" i="12"/>
  <c r="P327" i="12"/>
  <c r="P359" i="12"/>
  <c r="P391" i="12"/>
  <c r="P423" i="12"/>
  <c r="P455" i="12"/>
  <c r="P487" i="12"/>
  <c r="P516" i="12"/>
  <c r="P532" i="12"/>
  <c r="P548" i="12"/>
  <c r="C32" i="10"/>
  <c r="U125" i="12"/>
  <c r="P20" i="12"/>
  <c r="P84" i="12"/>
  <c r="P148" i="12"/>
  <c r="P207" i="12"/>
  <c r="P239" i="12"/>
  <c r="P271" i="12"/>
  <c r="P303" i="12"/>
  <c r="P335" i="12"/>
  <c r="P367" i="12"/>
  <c r="P399" i="12"/>
  <c r="P431" i="12"/>
  <c r="P463" i="12"/>
  <c r="P495" i="12"/>
  <c r="P519" i="12"/>
  <c r="P535" i="12"/>
  <c r="P551" i="12"/>
  <c r="P164" i="12"/>
  <c r="P311" i="12"/>
  <c r="P439" i="12"/>
  <c r="P540" i="12"/>
  <c r="U189" i="12"/>
  <c r="P215" i="12"/>
  <c r="P343" i="12"/>
  <c r="P471" i="12"/>
  <c r="P556" i="12"/>
  <c r="P36" i="12"/>
  <c r="P247" i="12"/>
  <c r="P375" i="12"/>
  <c r="P503" i="12"/>
  <c r="P524" i="12"/>
  <c r="P100" i="12"/>
  <c r="P279" i="12"/>
  <c r="P407" i="12"/>
  <c r="CR1" i="12"/>
  <c r="CM1" i="12"/>
  <c r="CM5" i="12"/>
  <c r="CM9" i="12"/>
  <c r="CH2" i="12"/>
  <c r="CH6" i="12"/>
  <c r="CH10" i="12"/>
  <c r="CH14" i="12"/>
  <c r="CH18" i="12"/>
  <c r="CH22" i="12"/>
  <c r="CH26" i="12"/>
  <c r="CC2" i="12"/>
  <c r="CC6" i="12"/>
  <c r="CC10" i="12"/>
  <c r="CC14" i="12"/>
  <c r="CC18" i="12"/>
  <c r="CC22" i="12"/>
  <c r="CC26" i="12"/>
  <c r="CC30" i="12"/>
  <c r="CC34" i="12"/>
  <c r="CC38" i="12"/>
  <c r="CC42" i="12"/>
  <c r="CC46" i="12"/>
  <c r="CC50" i="12"/>
  <c r="CC54" i="12"/>
  <c r="CC58" i="12"/>
  <c r="CC62" i="12"/>
  <c r="CC66" i="12"/>
  <c r="CC70" i="12"/>
  <c r="CC74" i="12"/>
  <c r="CC78" i="12"/>
  <c r="CC82" i="12"/>
  <c r="CC86" i="12"/>
  <c r="CC90" i="12"/>
  <c r="CC94" i="12"/>
  <c r="CC98" i="12"/>
  <c r="CC102" i="12"/>
  <c r="CC106" i="12"/>
  <c r="CC110" i="12"/>
  <c r="CC114" i="12"/>
  <c r="CC118" i="12"/>
  <c r="CC122" i="12"/>
  <c r="CC126" i="12"/>
  <c r="CC130" i="12"/>
  <c r="CC134" i="12"/>
  <c r="CC138" i="12"/>
  <c r="BX2" i="12"/>
  <c r="BX6" i="12"/>
  <c r="BX10" i="12"/>
  <c r="BX14" i="12"/>
  <c r="BX18" i="12"/>
  <c r="BX22" i="12"/>
  <c r="BX26" i="12"/>
  <c r="BX30" i="12"/>
  <c r="BX34" i="12"/>
  <c r="BX38" i="12"/>
  <c r="BX42" i="12"/>
  <c r="BX46" i="12"/>
  <c r="BX50" i="12"/>
  <c r="BX54" i="12"/>
  <c r="BX58" i="12"/>
  <c r="BX62" i="12"/>
  <c r="BX66" i="12"/>
  <c r="BX70" i="12"/>
  <c r="BX74" i="12"/>
  <c r="BX78" i="12"/>
  <c r="BX82" i="12"/>
  <c r="BX86" i="12"/>
  <c r="BX90" i="12"/>
  <c r="BX94" i="12"/>
  <c r="BX98" i="12"/>
  <c r="BX102" i="12"/>
  <c r="BX106" i="12"/>
  <c r="BX110" i="12"/>
  <c r="BX114" i="12"/>
  <c r="BX118" i="12"/>
  <c r="BX122" i="12"/>
  <c r="BX126" i="12"/>
  <c r="BX130" i="12"/>
  <c r="BX134" i="12"/>
  <c r="BX138" i="12"/>
  <c r="BX142" i="12"/>
  <c r="BX146" i="12"/>
  <c r="BX150" i="12"/>
  <c r="BX154" i="12"/>
  <c r="BX158" i="12"/>
  <c r="BX162" i="12"/>
  <c r="BX166" i="12"/>
  <c r="BX170" i="12"/>
  <c r="BX174" i="12"/>
  <c r="BX178" i="12"/>
  <c r="BX182" i="12"/>
  <c r="BX186" i="12"/>
  <c r="BX190" i="12"/>
  <c r="BX194" i="12"/>
  <c r="BX198" i="12"/>
  <c r="BX202" i="12"/>
  <c r="BX206" i="12"/>
  <c r="BX210" i="12"/>
  <c r="BX214" i="12"/>
  <c r="BX218" i="12"/>
  <c r="BX222" i="12"/>
  <c r="BX226" i="12"/>
  <c r="BX230" i="12"/>
  <c r="BX234" i="12"/>
  <c r="BX238" i="12"/>
  <c r="BX242" i="12"/>
  <c r="BX246" i="12"/>
  <c r="BX250" i="12"/>
  <c r="BX254" i="12"/>
  <c r="BX258" i="12"/>
  <c r="BX262" i="12"/>
  <c r="BX266" i="12"/>
  <c r="BX270" i="12"/>
  <c r="BX274" i="12"/>
  <c r="BX278" i="12"/>
  <c r="BX282" i="12"/>
  <c r="BX286" i="12"/>
  <c r="BX290" i="12"/>
  <c r="BS1" i="12"/>
  <c r="BS5" i="12"/>
  <c r="BS9" i="12"/>
  <c r="BS13" i="12"/>
  <c r="BS17" i="12"/>
  <c r="BS21" i="12"/>
  <c r="BS25" i="12"/>
  <c r="BS29" i="12"/>
  <c r="BS33" i="12"/>
  <c r="BS37" i="12"/>
  <c r="BS41" i="12"/>
  <c r="BS45" i="12"/>
  <c r="BS49" i="12"/>
  <c r="BS53" i="12"/>
  <c r="BS57" i="12"/>
  <c r="BS61" i="12"/>
  <c r="BS65" i="12"/>
  <c r="BS69" i="12"/>
  <c r="BS73" i="12"/>
  <c r="BS77" i="12"/>
  <c r="BS81" i="12"/>
  <c r="BS85" i="12"/>
  <c r="BS89" i="12"/>
  <c r="BS93" i="12"/>
  <c r="BS97" i="12"/>
  <c r="BS101" i="12"/>
  <c r="BS105" i="12"/>
  <c r="BS109" i="12"/>
  <c r="BS113" i="12"/>
  <c r="BS117" i="12"/>
  <c r="BS121" i="12"/>
  <c r="BS125" i="12"/>
  <c r="BS129" i="12"/>
  <c r="BS133" i="12"/>
  <c r="BS137" i="12"/>
  <c r="BS141" i="12"/>
  <c r="BS145" i="12"/>
  <c r="BS149" i="12"/>
  <c r="BS153" i="12"/>
  <c r="BS157" i="12"/>
  <c r="BS161" i="12"/>
  <c r="BS165" i="12"/>
  <c r="BS169" i="12"/>
  <c r="BS173" i="12"/>
  <c r="BS177" i="12"/>
  <c r="BS181" i="12"/>
  <c r="BS185" i="12"/>
  <c r="BS189" i="12"/>
  <c r="BS193" i="12"/>
  <c r="BS197" i="12"/>
  <c r="BS201" i="12"/>
  <c r="BS205" i="12"/>
  <c r="BS209" i="12"/>
  <c r="BS213" i="12"/>
  <c r="BS217" i="12"/>
  <c r="BS221" i="12"/>
  <c r="BS225" i="12"/>
  <c r="BS229" i="12"/>
  <c r="BS233" i="12"/>
  <c r="BS237" i="12"/>
  <c r="BS241" i="12"/>
  <c r="BS245" i="12"/>
  <c r="BS249" i="12"/>
  <c r="BS253" i="12"/>
  <c r="BS257" i="12"/>
  <c r="BS261" i="12"/>
  <c r="BS265" i="12"/>
  <c r="BS269" i="12"/>
  <c r="BS273" i="12"/>
  <c r="BS277" i="12"/>
  <c r="BS281" i="12"/>
  <c r="BS285" i="12"/>
  <c r="BS289" i="12"/>
  <c r="BS293" i="12"/>
  <c r="BS297" i="12"/>
  <c r="BS301" i="12"/>
  <c r="BS305" i="12"/>
  <c r="BS309" i="12"/>
  <c r="BS313" i="12"/>
  <c r="BS317" i="12"/>
  <c r="BS321" i="12"/>
  <c r="BS325" i="12"/>
  <c r="BS329" i="12"/>
  <c r="BS333" i="12"/>
  <c r="BS337" i="12"/>
  <c r="BS341" i="12"/>
  <c r="BS345" i="12"/>
  <c r="BS349" i="12"/>
  <c r="BS353" i="12"/>
  <c r="BS357" i="12"/>
  <c r="BS361" i="12"/>
  <c r="BS365" i="12"/>
  <c r="BS369" i="12"/>
  <c r="BS373" i="12"/>
  <c r="BS377" i="12"/>
  <c r="BS381" i="12"/>
  <c r="BS385" i="12"/>
  <c r="BS389" i="12"/>
  <c r="BS393" i="12"/>
  <c r="BS397" i="12"/>
  <c r="BS401" i="12"/>
  <c r="BS405" i="12"/>
  <c r="BS409" i="12"/>
  <c r="BS413" i="12"/>
  <c r="BS417" i="12"/>
  <c r="BS421" i="12"/>
  <c r="BS425" i="12"/>
  <c r="BS429" i="12"/>
  <c r="BS433" i="12"/>
  <c r="BS437" i="12"/>
  <c r="BS441" i="12"/>
  <c r="BS445" i="12"/>
  <c r="BS449" i="12"/>
  <c r="BS453" i="12"/>
  <c r="BS457" i="12"/>
  <c r="BS461" i="12"/>
  <c r="BS465" i="12"/>
  <c r="BS469" i="12"/>
  <c r="BS473" i="12"/>
  <c r="BS477" i="12"/>
  <c r="BS481" i="12"/>
  <c r="BS485" i="12"/>
  <c r="BS489" i="12"/>
  <c r="BS493" i="12"/>
  <c r="BS497" i="12"/>
  <c r="BS501" i="12"/>
  <c r="BS505" i="12"/>
  <c r="BS509" i="12"/>
  <c r="BS513" i="12"/>
  <c r="BS517" i="12"/>
  <c r="BS521" i="12"/>
  <c r="BS525" i="12"/>
  <c r="BN1" i="12"/>
  <c r="BN5" i="12"/>
  <c r="BI3" i="12"/>
  <c r="BI7" i="12"/>
  <c r="BI11" i="12"/>
  <c r="BD3" i="12"/>
  <c r="BD7" i="12"/>
  <c r="BD11" i="12"/>
  <c r="BD15" i="12"/>
  <c r="BD19" i="12"/>
  <c r="BD23" i="12"/>
  <c r="BD27" i="12"/>
  <c r="BD31" i="12"/>
  <c r="BD35" i="12"/>
  <c r="BD39" i="12"/>
  <c r="BD43" i="12"/>
  <c r="BD47" i="12"/>
  <c r="AY1" i="12"/>
  <c r="AY5" i="12"/>
  <c r="AY9" i="12"/>
  <c r="AY13" i="12"/>
  <c r="AY17" i="12"/>
  <c r="AY21" i="12"/>
  <c r="AY25" i="12"/>
  <c r="AY29" i="12"/>
  <c r="AY33" i="12"/>
  <c r="AY37" i="12"/>
  <c r="AY41" i="12"/>
  <c r="AY45" i="12"/>
  <c r="AY49" i="12"/>
  <c r="AY53" i="12"/>
  <c r="AY57" i="12"/>
  <c r="AY61" i="12"/>
  <c r="AY65" i="12"/>
  <c r="AY69" i="12"/>
  <c r="AY73" i="12"/>
  <c r="AY77" i="12"/>
  <c r="AY81" i="12"/>
  <c r="AY85" i="12"/>
  <c r="AY89" i="12"/>
  <c r="AY93" i="12"/>
  <c r="AY97" i="12"/>
  <c r="AT1" i="12"/>
  <c r="AT5" i="12"/>
  <c r="AT9" i="12"/>
  <c r="AT13" i="12"/>
  <c r="AT17" i="12"/>
  <c r="AT21" i="12"/>
  <c r="AT25" i="12"/>
  <c r="AT29" i="12"/>
  <c r="AT33" i="12"/>
  <c r="AT37" i="12"/>
  <c r="CR2" i="12"/>
  <c r="CM2" i="12"/>
  <c r="CM6" i="12"/>
  <c r="CM10" i="12"/>
  <c r="CH3" i="12"/>
  <c r="CH7" i="12"/>
  <c r="CH11" i="12"/>
  <c r="CH15" i="12"/>
  <c r="CH19" i="12"/>
  <c r="CH23" i="12"/>
  <c r="CH27" i="12"/>
  <c r="CC3" i="12"/>
  <c r="CC7" i="12"/>
  <c r="CC11" i="12"/>
  <c r="CC15" i="12"/>
  <c r="CC19" i="12"/>
  <c r="CC23" i="12"/>
  <c r="CC27" i="12"/>
  <c r="CC31" i="12"/>
  <c r="CC35" i="12"/>
  <c r="CC39" i="12"/>
  <c r="CC43" i="12"/>
  <c r="CC47" i="12"/>
  <c r="CC51" i="12"/>
  <c r="CC55" i="12"/>
  <c r="CC59" i="12"/>
  <c r="CC63" i="12"/>
  <c r="CC67" i="12"/>
  <c r="CC71" i="12"/>
  <c r="CC75" i="12"/>
  <c r="CC79" i="12"/>
  <c r="CC83" i="12"/>
  <c r="CC87" i="12"/>
  <c r="CC91" i="12"/>
  <c r="CC95" i="12"/>
  <c r="CC99" i="12"/>
  <c r="CC103" i="12"/>
  <c r="CC107" i="12"/>
  <c r="CC111" i="12"/>
  <c r="CC115" i="12"/>
  <c r="CC119" i="12"/>
  <c r="CC123" i="12"/>
  <c r="CC127" i="12"/>
  <c r="CC131" i="12"/>
  <c r="CC135" i="12"/>
  <c r="CC139" i="12"/>
  <c r="BX3" i="12"/>
  <c r="BX7" i="12"/>
  <c r="BX11" i="12"/>
  <c r="BX15" i="12"/>
  <c r="BX19" i="12"/>
  <c r="BX23" i="12"/>
  <c r="BX27" i="12"/>
  <c r="BX31" i="12"/>
  <c r="BX35" i="12"/>
  <c r="BX39" i="12"/>
  <c r="BX43" i="12"/>
  <c r="BX47" i="12"/>
  <c r="BX51" i="12"/>
  <c r="BX55" i="12"/>
  <c r="BX59" i="12"/>
  <c r="BX63" i="12"/>
  <c r="BX67" i="12"/>
  <c r="BX71" i="12"/>
  <c r="BX75" i="12"/>
  <c r="BX79" i="12"/>
  <c r="BX83" i="12"/>
  <c r="BX87" i="12"/>
  <c r="BX91" i="12"/>
  <c r="BX95" i="12"/>
  <c r="BX99" i="12"/>
  <c r="BX103" i="12"/>
  <c r="BX107" i="12"/>
  <c r="BX111" i="12"/>
  <c r="BX115" i="12"/>
  <c r="BX119" i="12"/>
  <c r="BX123" i="12"/>
  <c r="BX127" i="12"/>
  <c r="BX131" i="12"/>
  <c r="BX135" i="12"/>
  <c r="BX139" i="12"/>
  <c r="BX143" i="12"/>
  <c r="BX147" i="12"/>
  <c r="BX151" i="12"/>
  <c r="BX155" i="12"/>
  <c r="BX159" i="12"/>
  <c r="BX163" i="12"/>
  <c r="BX167" i="12"/>
  <c r="BX171" i="12"/>
  <c r="BX175" i="12"/>
  <c r="BX179" i="12"/>
  <c r="BX183" i="12"/>
  <c r="BX187" i="12"/>
  <c r="BX191" i="12"/>
  <c r="BX195" i="12"/>
  <c r="BX199" i="12"/>
  <c r="BX203" i="12"/>
  <c r="BX207" i="12"/>
  <c r="BX211" i="12"/>
  <c r="BX215" i="12"/>
  <c r="BX219" i="12"/>
  <c r="BX223" i="12"/>
  <c r="BX227" i="12"/>
  <c r="BX231" i="12"/>
  <c r="BX235" i="12"/>
  <c r="BX239" i="12"/>
  <c r="BX243" i="12"/>
  <c r="BX247" i="12"/>
  <c r="BX251" i="12"/>
  <c r="BX255" i="12"/>
  <c r="BX259" i="12"/>
  <c r="BX263" i="12"/>
  <c r="BX267" i="12"/>
  <c r="BX271" i="12"/>
  <c r="BX275" i="12"/>
  <c r="BX279" i="12"/>
  <c r="BX283" i="12"/>
  <c r="BX287" i="12"/>
  <c r="BX291" i="12"/>
  <c r="BS2" i="12"/>
  <c r="BS6" i="12"/>
  <c r="BS10" i="12"/>
  <c r="BS14" i="12"/>
  <c r="BS18" i="12"/>
  <c r="BS22" i="12"/>
  <c r="BS26" i="12"/>
  <c r="BS30" i="12"/>
  <c r="BS34" i="12"/>
  <c r="BS38" i="12"/>
  <c r="BS42" i="12"/>
  <c r="BS46" i="12"/>
  <c r="BS50" i="12"/>
  <c r="BS54" i="12"/>
  <c r="BS58" i="12"/>
  <c r="BS62" i="12"/>
  <c r="BS66" i="12"/>
  <c r="BS70" i="12"/>
  <c r="BS74" i="12"/>
  <c r="BS78" i="12"/>
  <c r="BS82" i="12"/>
  <c r="BS86" i="12"/>
  <c r="BS90" i="12"/>
  <c r="BS94" i="12"/>
  <c r="BS98" i="12"/>
  <c r="BS102" i="12"/>
  <c r="BS106" i="12"/>
  <c r="BS110" i="12"/>
  <c r="BS114" i="12"/>
  <c r="BS118" i="12"/>
  <c r="BS122" i="12"/>
  <c r="BS126" i="12"/>
  <c r="BS130" i="12"/>
  <c r="BS134" i="12"/>
  <c r="BS138" i="12"/>
  <c r="BS142" i="12"/>
  <c r="BS146" i="12"/>
  <c r="BS150" i="12"/>
  <c r="BS154" i="12"/>
  <c r="BS158" i="12"/>
  <c r="BS162" i="12"/>
  <c r="BS166" i="12"/>
  <c r="BS170" i="12"/>
  <c r="BS174" i="12"/>
  <c r="BS178" i="12"/>
  <c r="BS182" i="12"/>
  <c r="BS186" i="12"/>
  <c r="BS190" i="12"/>
  <c r="BS194" i="12"/>
  <c r="BS198" i="12"/>
  <c r="BS202" i="12"/>
  <c r="BS206" i="12"/>
  <c r="BS210" i="12"/>
  <c r="BS214" i="12"/>
  <c r="BS218" i="12"/>
  <c r="BS222" i="12"/>
  <c r="BS226" i="12"/>
  <c r="BS230" i="12"/>
  <c r="BS234" i="12"/>
  <c r="BS238" i="12"/>
  <c r="BS242" i="12"/>
  <c r="BS246" i="12"/>
  <c r="BS250" i="12"/>
  <c r="BS254" i="12"/>
  <c r="BS258" i="12"/>
  <c r="BS262" i="12"/>
  <c r="BS266" i="12"/>
  <c r="BS270" i="12"/>
  <c r="BS274" i="12"/>
  <c r="BS278" i="12"/>
  <c r="BS282" i="12"/>
  <c r="BS286" i="12"/>
  <c r="BS290" i="12"/>
  <c r="BS294" i="12"/>
  <c r="BS298" i="12"/>
  <c r="BS302" i="12"/>
  <c r="BS306" i="12"/>
  <c r="BS310" i="12"/>
  <c r="BS314" i="12"/>
  <c r="BS318" i="12"/>
  <c r="BS322" i="12"/>
  <c r="BS326" i="12"/>
  <c r="BS330" i="12"/>
  <c r="BS334" i="12"/>
  <c r="BS338" i="12"/>
  <c r="BS342" i="12"/>
  <c r="BS346" i="12"/>
  <c r="BS350" i="12"/>
  <c r="BS354" i="12"/>
  <c r="BS358" i="12"/>
  <c r="BS362" i="12"/>
  <c r="BS366" i="12"/>
  <c r="BS370" i="12"/>
  <c r="BS374" i="12"/>
  <c r="BS378" i="12"/>
  <c r="BS382" i="12"/>
  <c r="BS386" i="12"/>
  <c r="BS390" i="12"/>
  <c r="BS394" i="12"/>
  <c r="BS398" i="12"/>
  <c r="BS402" i="12"/>
  <c r="BS406" i="12"/>
  <c r="BS410" i="12"/>
  <c r="BS414" i="12"/>
  <c r="BS418" i="12"/>
  <c r="BS422" i="12"/>
  <c r="BS426" i="12"/>
  <c r="BS430" i="12"/>
  <c r="BS434" i="12"/>
  <c r="BS438" i="12"/>
  <c r="BS442" i="12"/>
  <c r="BS446" i="12"/>
  <c r="BS450" i="12"/>
  <c r="BS454" i="12"/>
  <c r="BS458" i="12"/>
  <c r="BS462" i="12"/>
  <c r="BS466" i="12"/>
  <c r="BS470" i="12"/>
  <c r="BS474" i="12"/>
  <c r="BS478" i="12"/>
  <c r="BS482" i="12"/>
  <c r="BS486" i="12"/>
  <c r="BS490" i="12"/>
  <c r="BS494" i="12"/>
  <c r="BS498" i="12"/>
  <c r="BS502" i="12"/>
  <c r="BS506" i="12"/>
  <c r="BS510" i="12"/>
  <c r="BS514" i="12"/>
  <c r="BS518" i="12"/>
  <c r="BS522" i="12"/>
  <c r="BS526" i="12"/>
  <c r="BN2" i="12"/>
  <c r="BI4" i="12"/>
  <c r="BI8" i="12"/>
  <c r="BD4" i="12"/>
  <c r="BD8" i="12"/>
  <c r="BD12" i="12"/>
  <c r="BD16" i="12"/>
  <c r="BD20" i="12"/>
  <c r="BD24" i="12"/>
  <c r="BD28" i="12"/>
  <c r="BD32" i="12"/>
  <c r="BD36" i="12"/>
  <c r="BD40" i="12"/>
  <c r="BD44" i="12"/>
  <c r="BD48" i="12"/>
  <c r="AY2" i="12"/>
  <c r="AY6" i="12"/>
  <c r="AY10" i="12"/>
  <c r="AY14" i="12"/>
  <c r="AY18" i="12"/>
  <c r="AY22" i="12"/>
  <c r="AY26" i="12"/>
  <c r="AY30" i="12"/>
  <c r="AY34" i="12"/>
  <c r="AY38" i="12"/>
  <c r="AY42" i="12"/>
  <c r="AY46" i="12"/>
  <c r="AY50" i="12"/>
  <c r="AY54" i="12"/>
  <c r="AY58" i="12"/>
  <c r="AY62" i="12"/>
  <c r="AY66" i="12"/>
  <c r="AY70" i="12"/>
  <c r="AY74" i="12"/>
  <c r="AY78" i="12"/>
  <c r="AY82" i="12"/>
  <c r="AY86" i="12"/>
  <c r="AY90" i="12"/>
  <c r="AY94" i="12"/>
  <c r="AY98" i="12"/>
  <c r="AT2" i="12"/>
  <c r="AT6" i="12"/>
  <c r="AT10" i="12"/>
  <c r="AT14" i="12"/>
  <c r="AT18" i="12"/>
  <c r="AT22" i="12"/>
  <c r="AT26" i="12"/>
  <c r="AT30" i="12"/>
  <c r="CR3" i="12"/>
  <c r="CM3" i="12"/>
  <c r="CM7" i="12"/>
  <c r="CH4" i="12"/>
  <c r="CH8" i="12"/>
  <c r="CH12" i="12"/>
  <c r="CH16" i="12"/>
  <c r="CH20" i="12"/>
  <c r="CH24" i="12"/>
  <c r="CC4" i="12"/>
  <c r="CC8" i="12"/>
  <c r="CC12" i="12"/>
  <c r="CC16" i="12"/>
  <c r="CC20" i="12"/>
  <c r="CC24" i="12"/>
  <c r="CC28" i="12"/>
  <c r="CC32" i="12"/>
  <c r="CC36" i="12"/>
  <c r="CC40" i="12"/>
  <c r="CC44" i="12"/>
  <c r="CC48" i="12"/>
  <c r="CC52" i="12"/>
  <c r="CC56" i="12"/>
  <c r="CC60" i="12"/>
  <c r="CC64" i="12"/>
  <c r="CC68" i="12"/>
  <c r="CC72" i="12"/>
  <c r="CC76" i="12"/>
  <c r="CC80" i="12"/>
  <c r="CC84" i="12"/>
  <c r="CC88" i="12"/>
  <c r="CC92" i="12"/>
  <c r="CC96" i="12"/>
  <c r="CC100" i="12"/>
  <c r="CC104" i="12"/>
  <c r="CC108" i="12"/>
  <c r="CC112" i="12"/>
  <c r="CC116" i="12"/>
  <c r="CC120" i="12"/>
  <c r="CC124" i="12"/>
  <c r="CC128" i="12"/>
  <c r="CC132" i="12"/>
  <c r="CC136" i="12"/>
  <c r="BX4" i="12"/>
  <c r="BX8" i="12"/>
  <c r="BX12" i="12"/>
  <c r="BX16" i="12"/>
  <c r="BX20" i="12"/>
  <c r="BX24" i="12"/>
  <c r="BX28" i="12"/>
  <c r="BX32" i="12"/>
  <c r="BX36" i="12"/>
  <c r="BX40" i="12"/>
  <c r="BX44" i="12"/>
  <c r="BX48" i="12"/>
  <c r="BX52" i="12"/>
  <c r="BX56" i="12"/>
  <c r="BX60" i="12"/>
  <c r="BX64" i="12"/>
  <c r="BX68" i="12"/>
  <c r="BX72" i="12"/>
  <c r="BX76" i="12"/>
  <c r="BX80" i="12"/>
  <c r="BX84" i="12"/>
  <c r="BX88" i="12"/>
  <c r="BX92" i="12"/>
  <c r="BX96" i="12"/>
  <c r="BX100" i="12"/>
  <c r="BX104" i="12"/>
  <c r="BX108" i="12"/>
  <c r="BX112" i="12"/>
  <c r="BX116" i="12"/>
  <c r="BX120" i="12"/>
  <c r="BX124" i="12"/>
  <c r="BX128" i="12"/>
  <c r="BX132" i="12"/>
  <c r="BX136" i="12"/>
  <c r="BX140" i="12"/>
  <c r="BX144" i="12"/>
  <c r="BX148" i="12"/>
  <c r="BX152" i="12"/>
  <c r="BX156" i="12"/>
  <c r="BX160" i="12"/>
  <c r="BX164" i="12"/>
  <c r="BX168" i="12"/>
  <c r="BX172" i="12"/>
  <c r="BX176" i="12"/>
  <c r="BX180" i="12"/>
  <c r="BX184" i="12"/>
  <c r="BX188" i="12"/>
  <c r="BX192" i="12"/>
  <c r="BX196" i="12"/>
  <c r="BX200" i="12"/>
  <c r="BX204" i="12"/>
  <c r="BX208" i="12"/>
  <c r="BX212" i="12"/>
  <c r="BX216" i="12"/>
  <c r="BX220" i="12"/>
  <c r="BX224" i="12"/>
  <c r="BX228" i="12"/>
  <c r="BX232" i="12"/>
  <c r="BX236" i="12"/>
  <c r="BX240" i="12"/>
  <c r="BX244" i="12"/>
  <c r="BX248" i="12"/>
  <c r="BX252" i="12"/>
  <c r="BX256" i="12"/>
  <c r="BX260" i="12"/>
  <c r="BX264" i="12"/>
  <c r="BX268" i="12"/>
  <c r="BX272" i="12"/>
  <c r="BX276" i="12"/>
  <c r="BX280" i="12"/>
  <c r="BX284" i="12"/>
  <c r="BX288" i="12"/>
  <c r="BX292" i="12"/>
  <c r="BS3" i="12"/>
  <c r="BS7" i="12"/>
  <c r="BS11" i="12"/>
  <c r="BS15" i="12"/>
  <c r="BS19" i="12"/>
  <c r="BS23" i="12"/>
  <c r="BS27" i="12"/>
  <c r="BS31" i="12"/>
  <c r="BS35" i="12"/>
  <c r="BS39" i="12"/>
  <c r="BS43" i="12"/>
  <c r="BS47" i="12"/>
  <c r="BS51" i="12"/>
  <c r="BS55" i="12"/>
  <c r="BS59" i="12"/>
  <c r="BS63" i="12"/>
  <c r="BS67" i="12"/>
  <c r="BS71" i="12"/>
  <c r="BS75" i="12"/>
  <c r="BS79" i="12"/>
  <c r="BS83" i="12"/>
  <c r="BS87" i="12"/>
  <c r="BS91" i="12"/>
  <c r="BS95" i="12"/>
  <c r="BS99" i="12"/>
  <c r="BS103" i="12"/>
  <c r="BS107" i="12"/>
  <c r="BS111" i="12"/>
  <c r="BS115" i="12"/>
  <c r="BS119" i="12"/>
  <c r="BS123" i="12"/>
  <c r="BS127" i="12"/>
  <c r="BS131" i="12"/>
  <c r="BS135" i="12"/>
  <c r="BS139" i="12"/>
  <c r="BS143" i="12"/>
  <c r="BS147" i="12"/>
  <c r="BS151" i="12"/>
  <c r="BS155" i="12"/>
  <c r="BS159" i="12"/>
  <c r="BS163" i="12"/>
  <c r="BS167" i="12"/>
  <c r="BS171" i="12"/>
  <c r="BS175" i="12"/>
  <c r="BS179" i="12"/>
  <c r="BS183" i="12"/>
  <c r="BS187" i="12"/>
  <c r="BS191" i="12"/>
  <c r="BS195" i="12"/>
  <c r="BS199" i="12"/>
  <c r="BS203" i="12"/>
  <c r="BS207" i="12"/>
  <c r="BS211" i="12"/>
  <c r="BS215" i="12"/>
  <c r="BS219" i="12"/>
  <c r="BS223" i="12"/>
  <c r="BS227" i="12"/>
  <c r="BS231" i="12"/>
  <c r="BS235" i="12"/>
  <c r="BS239" i="12"/>
  <c r="BS243" i="12"/>
  <c r="BS247" i="12"/>
  <c r="BS251" i="12"/>
  <c r="BS255" i="12"/>
  <c r="BS259" i="12"/>
  <c r="BS263" i="12"/>
  <c r="BS267" i="12"/>
  <c r="BS271" i="12"/>
  <c r="BS275" i="12"/>
  <c r="BS279" i="12"/>
  <c r="BS283" i="12"/>
  <c r="BS287" i="12"/>
  <c r="BS291" i="12"/>
  <c r="BS295" i="12"/>
  <c r="BS299" i="12"/>
  <c r="BS303" i="12"/>
  <c r="BS307" i="12"/>
  <c r="BS311" i="12"/>
  <c r="BS315" i="12"/>
  <c r="BS319" i="12"/>
  <c r="BS323" i="12"/>
  <c r="BS327" i="12"/>
  <c r="BS331" i="12"/>
  <c r="BS335" i="12"/>
  <c r="BS339" i="12"/>
  <c r="BS343" i="12"/>
  <c r="BS347" i="12"/>
  <c r="BS351" i="12"/>
  <c r="BS355" i="12"/>
  <c r="BS359" i="12"/>
  <c r="BS363" i="12"/>
  <c r="BS367" i="12"/>
  <c r="BS371" i="12"/>
  <c r="BS375" i="12"/>
  <c r="BS379" i="12"/>
  <c r="BS383" i="12"/>
  <c r="BS387" i="12"/>
  <c r="BS391" i="12"/>
  <c r="BS395" i="12"/>
  <c r="BS399" i="12"/>
  <c r="BS403" i="12"/>
  <c r="BS407" i="12"/>
  <c r="BS411" i="12"/>
  <c r="BS415" i="12"/>
  <c r="BS419" i="12"/>
  <c r="BS423" i="12"/>
  <c r="BS427" i="12"/>
  <c r="BS431" i="12"/>
  <c r="BS435" i="12"/>
  <c r="BS439" i="12"/>
  <c r="BS443" i="12"/>
  <c r="BS447" i="12"/>
  <c r="BS451" i="12"/>
  <c r="BS455" i="12"/>
  <c r="BS459" i="12"/>
  <c r="BS463" i="12"/>
  <c r="BS467" i="12"/>
  <c r="BS471" i="12"/>
  <c r="BS475" i="12"/>
  <c r="BS479" i="12"/>
  <c r="BS483" i="12"/>
  <c r="BS487" i="12"/>
  <c r="BS491" i="12"/>
  <c r="BS495" i="12"/>
  <c r="BS499" i="12"/>
  <c r="BS503" i="12"/>
  <c r="BS507" i="12"/>
  <c r="BS511" i="12"/>
  <c r="BS515" i="12"/>
  <c r="BS519" i="12"/>
  <c r="BS523" i="12"/>
  <c r="BN3" i="12"/>
  <c r="BI1" i="12"/>
  <c r="BI5" i="12"/>
  <c r="BI9" i="12"/>
  <c r="BD1" i="12"/>
  <c r="BD5" i="12"/>
  <c r="BD9" i="12"/>
  <c r="BD13" i="12"/>
  <c r="BD17" i="12"/>
  <c r="BD21" i="12"/>
  <c r="BD25" i="12"/>
  <c r="BD29" i="12"/>
  <c r="BD33" i="12"/>
  <c r="BD37" i="12"/>
  <c r="BD41" i="12"/>
  <c r="BD45" i="12"/>
  <c r="BD49" i="12"/>
  <c r="AY3" i="12"/>
  <c r="AY7" i="12"/>
  <c r="AY11" i="12"/>
  <c r="AY15" i="12"/>
  <c r="AY19" i="12"/>
  <c r="AY23" i="12"/>
  <c r="AY27" i="12"/>
  <c r="AY31" i="12"/>
  <c r="AY35" i="12"/>
  <c r="AY39" i="12"/>
  <c r="AY43" i="12"/>
  <c r="AY47" i="12"/>
  <c r="AY51" i="12"/>
  <c r="AY55" i="12"/>
  <c r="AY59" i="12"/>
  <c r="AY63" i="12"/>
  <c r="AY67" i="12"/>
  <c r="AY71" i="12"/>
  <c r="AY75" i="12"/>
  <c r="AY79" i="12"/>
  <c r="AY83" i="12"/>
  <c r="AY87" i="12"/>
  <c r="AY91" i="12"/>
  <c r="AY95" i="12"/>
  <c r="AY99" i="12"/>
  <c r="AT3" i="12"/>
  <c r="AT7" i="12"/>
  <c r="AT11" i="12"/>
  <c r="AT15" i="12"/>
  <c r="AT19" i="12"/>
  <c r="AT23" i="12"/>
  <c r="AT27" i="12"/>
  <c r="AT31" i="12"/>
  <c r="CM4" i="12"/>
  <c r="CM8" i="12"/>
  <c r="CH1" i="12"/>
  <c r="CH5" i="12"/>
  <c r="CH9" i="12"/>
  <c r="CH13" i="12"/>
  <c r="CH17" i="12"/>
  <c r="CH21" i="12"/>
  <c r="CH25" i="12"/>
  <c r="CC1" i="12"/>
  <c r="CC5" i="12"/>
  <c r="CC9" i="12"/>
  <c r="CC13" i="12"/>
  <c r="CC17" i="12"/>
  <c r="CC21" i="12"/>
  <c r="CC25" i="12"/>
  <c r="CC29" i="12"/>
  <c r="CC33" i="12"/>
  <c r="CC37" i="12"/>
  <c r="CC41" i="12"/>
  <c r="CC45" i="12"/>
  <c r="CC49" i="12"/>
  <c r="CC53" i="12"/>
  <c r="CC57" i="12"/>
  <c r="CC61" i="12"/>
  <c r="CC65" i="12"/>
  <c r="CC69" i="12"/>
  <c r="CC73" i="12"/>
  <c r="CC77" i="12"/>
  <c r="CC81" i="12"/>
  <c r="CC85" i="12"/>
  <c r="CC89" i="12"/>
  <c r="CC93" i="12"/>
  <c r="CC97" i="12"/>
  <c r="CC101" i="12"/>
  <c r="CC105" i="12"/>
  <c r="CC109" i="12"/>
  <c r="CC113" i="12"/>
  <c r="CC117" i="12"/>
  <c r="CC121" i="12"/>
  <c r="CC125" i="12"/>
  <c r="CC129" i="12"/>
  <c r="CC133" i="12"/>
  <c r="CC137" i="12"/>
  <c r="BX1" i="12"/>
  <c r="BX5" i="12"/>
  <c r="BX9" i="12"/>
  <c r="BX13" i="12"/>
  <c r="BX17" i="12"/>
  <c r="BX21" i="12"/>
  <c r="BX25" i="12"/>
  <c r="BX29" i="12"/>
  <c r="BX33" i="12"/>
  <c r="BX37" i="12"/>
  <c r="BX41" i="12"/>
  <c r="BX45" i="12"/>
  <c r="BX49" i="12"/>
  <c r="BX53" i="12"/>
  <c r="BX57" i="12"/>
  <c r="BX61" i="12"/>
  <c r="BX65" i="12"/>
  <c r="BX69" i="12"/>
  <c r="BX73" i="12"/>
  <c r="BX77" i="12"/>
  <c r="BX81" i="12"/>
  <c r="BX85" i="12"/>
  <c r="BX89" i="12"/>
  <c r="BX93" i="12"/>
  <c r="BX97" i="12"/>
  <c r="BX101" i="12"/>
  <c r="BX105" i="12"/>
  <c r="BX109" i="12"/>
  <c r="BX113" i="12"/>
  <c r="BX117" i="12"/>
  <c r="BX121" i="12"/>
  <c r="BX125" i="12"/>
  <c r="BX129" i="12"/>
  <c r="BX133" i="12"/>
  <c r="BX137" i="12"/>
  <c r="BX141" i="12"/>
  <c r="BX145" i="12"/>
  <c r="BX149" i="12"/>
  <c r="BX153" i="12"/>
  <c r="BX157" i="12"/>
  <c r="BX161" i="12"/>
  <c r="BX165" i="12"/>
  <c r="BX169" i="12"/>
  <c r="BX173" i="12"/>
  <c r="BX177" i="12"/>
  <c r="BX181" i="12"/>
  <c r="BX185" i="12"/>
  <c r="BX189" i="12"/>
  <c r="BX193" i="12"/>
  <c r="BX197" i="12"/>
  <c r="BX201" i="12"/>
  <c r="BX205" i="12"/>
  <c r="BX209" i="12"/>
  <c r="BX213" i="12"/>
  <c r="BX217" i="12"/>
  <c r="BX221" i="12"/>
  <c r="BX225" i="12"/>
  <c r="BX229" i="12"/>
  <c r="BX233" i="12"/>
  <c r="BX237" i="12"/>
  <c r="BX241" i="12"/>
  <c r="BX245" i="12"/>
  <c r="BX249" i="12"/>
  <c r="BX253" i="12"/>
  <c r="BX257" i="12"/>
  <c r="BX261" i="12"/>
  <c r="BX265" i="12"/>
  <c r="BX269" i="12"/>
  <c r="BX273" i="12"/>
  <c r="BX277" i="12"/>
  <c r="BX281" i="12"/>
  <c r="BX285" i="12"/>
  <c r="BX289" i="12"/>
  <c r="BS4" i="12"/>
  <c r="BS8" i="12"/>
  <c r="BS12" i="12"/>
  <c r="BS16" i="12"/>
  <c r="BS20" i="12"/>
  <c r="BS24" i="12"/>
  <c r="BS28" i="12"/>
  <c r="BS32" i="12"/>
  <c r="BS36" i="12"/>
  <c r="BS40" i="12"/>
  <c r="BS44" i="12"/>
  <c r="BS48" i="12"/>
  <c r="BS52" i="12"/>
  <c r="BS56" i="12"/>
  <c r="BS60" i="12"/>
  <c r="BS64" i="12"/>
  <c r="BS68" i="12"/>
  <c r="BS72" i="12"/>
  <c r="BS76" i="12"/>
  <c r="BS80" i="12"/>
  <c r="BS84" i="12"/>
  <c r="BS88" i="12"/>
  <c r="BS92" i="12"/>
  <c r="BS96" i="12"/>
  <c r="BS100" i="12"/>
  <c r="BS104" i="12"/>
  <c r="BS108" i="12"/>
  <c r="BS112" i="12"/>
  <c r="BS116" i="12"/>
  <c r="BS120" i="12"/>
  <c r="BS124" i="12"/>
  <c r="BS128" i="12"/>
  <c r="BS132" i="12"/>
  <c r="BS136" i="12"/>
  <c r="BS140" i="12"/>
  <c r="BS144" i="12"/>
  <c r="BS148" i="12"/>
  <c r="BS152" i="12"/>
  <c r="BS156" i="12"/>
  <c r="BS160" i="12"/>
  <c r="BS164" i="12"/>
  <c r="BS168" i="12"/>
  <c r="BS172" i="12"/>
  <c r="BS176" i="12"/>
  <c r="BS180" i="12"/>
  <c r="BS184" i="12"/>
  <c r="BS188" i="12"/>
  <c r="BS192" i="12"/>
  <c r="BS196" i="12"/>
  <c r="BS200" i="12"/>
  <c r="BS204" i="12"/>
  <c r="BS208" i="12"/>
  <c r="BS212" i="12"/>
  <c r="BS216" i="12"/>
  <c r="BS220" i="12"/>
  <c r="BS224" i="12"/>
  <c r="BS228" i="12"/>
  <c r="BS232" i="12"/>
  <c r="BS236" i="12"/>
  <c r="BS240" i="12"/>
  <c r="BS244" i="12"/>
  <c r="BS248" i="12"/>
  <c r="BS252" i="12"/>
  <c r="BS256" i="12"/>
  <c r="BS260" i="12"/>
  <c r="BS264" i="12"/>
  <c r="BS268" i="12"/>
  <c r="BS272" i="12"/>
  <c r="BS276" i="12"/>
  <c r="BS280" i="12"/>
  <c r="BS284" i="12"/>
  <c r="BS288" i="12"/>
  <c r="BS292" i="12"/>
  <c r="BS296" i="12"/>
  <c r="BS300" i="12"/>
  <c r="BS304" i="12"/>
  <c r="BS308" i="12"/>
  <c r="BS312" i="12"/>
  <c r="BS316" i="12"/>
  <c r="BS320" i="12"/>
  <c r="BS324" i="12"/>
  <c r="BS328" i="12"/>
  <c r="BS332" i="12"/>
  <c r="BS336" i="12"/>
  <c r="BS340" i="12"/>
  <c r="BS344" i="12"/>
  <c r="BS348" i="12"/>
  <c r="BS352" i="12"/>
  <c r="BS356" i="12"/>
  <c r="BS360" i="12"/>
  <c r="BS364" i="12"/>
  <c r="BS368" i="12"/>
  <c r="BS372" i="12"/>
  <c r="BS376" i="12"/>
  <c r="BS380" i="12"/>
  <c r="BS384" i="12"/>
  <c r="BS388" i="12"/>
  <c r="BS392" i="12"/>
  <c r="BS396" i="12"/>
  <c r="BS400" i="12"/>
  <c r="BS404" i="12"/>
  <c r="BS408" i="12"/>
  <c r="BS412" i="12"/>
  <c r="BS416" i="12"/>
  <c r="BS420" i="12"/>
  <c r="BS424" i="12"/>
  <c r="BS428" i="12"/>
  <c r="BS432" i="12"/>
  <c r="BS436" i="12"/>
  <c r="BS440" i="12"/>
  <c r="BS444" i="12"/>
  <c r="BS448" i="12"/>
  <c r="BS452" i="12"/>
  <c r="BS456" i="12"/>
  <c r="BS460" i="12"/>
  <c r="BS464" i="12"/>
  <c r="BS468" i="12"/>
  <c r="BS472" i="12"/>
  <c r="BS476" i="12"/>
  <c r="BS480" i="12"/>
  <c r="BS484" i="12"/>
  <c r="BS488" i="12"/>
  <c r="BS492" i="12"/>
  <c r="BS496" i="12"/>
  <c r="BS500" i="12"/>
  <c r="BS504" i="12"/>
  <c r="BS508" i="12"/>
  <c r="BS512" i="12"/>
  <c r="BS516" i="12"/>
  <c r="BS520" i="12"/>
  <c r="BS524" i="12"/>
  <c r="BN4" i="12"/>
  <c r="BI2" i="12"/>
  <c r="BI6" i="12"/>
  <c r="BI10" i="12"/>
  <c r="BD2" i="12"/>
  <c r="BD6" i="12"/>
  <c r="BD10" i="12"/>
  <c r="BD14" i="12"/>
  <c r="BD18" i="12"/>
  <c r="BD22" i="12"/>
  <c r="BD26" i="12"/>
  <c r="BD30" i="12"/>
  <c r="BD34" i="12"/>
  <c r="BD38" i="12"/>
  <c r="BD42" i="12"/>
  <c r="BD46" i="12"/>
  <c r="AY4" i="12"/>
  <c r="AY8" i="12"/>
  <c r="AY12" i="12"/>
  <c r="AY16" i="12"/>
  <c r="AY20" i="12"/>
  <c r="AY24" i="12"/>
  <c r="AY28" i="12"/>
  <c r="AY32" i="12"/>
  <c r="AY36" i="12"/>
  <c r="AY40" i="12"/>
  <c r="AY44" i="12"/>
  <c r="AY48" i="12"/>
  <c r="AY52" i="12"/>
  <c r="AY56" i="12"/>
  <c r="AY60" i="12"/>
  <c r="AY64" i="12"/>
  <c r="AY68" i="12"/>
  <c r="AY72" i="12"/>
  <c r="AY76" i="12"/>
  <c r="AY80" i="12"/>
  <c r="AY84" i="12"/>
  <c r="AY88" i="12"/>
  <c r="AY92" i="12"/>
  <c r="AY96" i="12"/>
  <c r="AT4" i="12"/>
  <c r="AT8" i="12"/>
  <c r="AT12" i="12"/>
  <c r="AT16" i="12"/>
  <c r="AT20" i="12"/>
  <c r="AT24" i="12"/>
  <c r="AT28" i="12"/>
  <c r="AT32" i="12"/>
  <c r="AT38" i="12"/>
  <c r="AT42" i="12"/>
  <c r="AT46" i="12"/>
  <c r="AT50" i="12"/>
  <c r="AT54" i="12"/>
  <c r="AT58" i="12"/>
  <c r="AT62" i="12"/>
  <c r="AT66" i="12"/>
  <c r="AT70" i="12"/>
  <c r="AT74" i="12"/>
  <c r="AT78" i="12"/>
  <c r="AT82" i="12"/>
  <c r="AT86" i="12"/>
  <c r="AT90" i="12"/>
  <c r="AT94" i="12"/>
  <c r="AT98" i="12"/>
  <c r="AT102" i="12"/>
  <c r="AT106" i="12"/>
  <c r="AT110" i="12"/>
  <c r="AT114" i="12"/>
  <c r="AT118" i="12"/>
  <c r="AT122" i="12"/>
  <c r="AT126" i="12"/>
  <c r="AT130" i="12"/>
  <c r="AT134" i="12"/>
  <c r="AT138" i="12"/>
  <c r="AT142" i="12"/>
  <c r="AT146" i="12"/>
  <c r="AT150" i="12"/>
  <c r="AT154" i="12"/>
  <c r="AT158" i="12"/>
  <c r="AT162" i="12"/>
  <c r="AT166" i="12"/>
  <c r="AT170" i="12"/>
  <c r="AT174" i="12"/>
  <c r="AT178" i="12"/>
  <c r="AT182" i="12"/>
  <c r="AT34" i="12"/>
  <c r="AT39" i="12"/>
  <c r="AT43" i="12"/>
  <c r="AT47" i="12"/>
  <c r="AT51" i="12"/>
  <c r="AT55" i="12"/>
  <c r="AT59" i="12"/>
  <c r="AT63" i="12"/>
  <c r="AT67" i="12"/>
  <c r="AT71" i="12"/>
  <c r="AT75" i="12"/>
  <c r="AT79" i="12"/>
  <c r="AT83" i="12"/>
  <c r="AT87" i="12"/>
  <c r="AT91" i="12"/>
  <c r="AT95" i="12"/>
  <c r="AT99" i="12"/>
  <c r="AT103" i="12"/>
  <c r="AT107" i="12"/>
  <c r="AT111" i="12"/>
  <c r="AT115" i="12"/>
  <c r="AT119" i="12"/>
  <c r="AT123" i="12"/>
  <c r="AT127" i="12"/>
  <c r="AT131" i="12"/>
  <c r="AT135" i="12"/>
  <c r="AT139" i="12"/>
  <c r="AT143" i="12"/>
  <c r="AT147" i="12"/>
  <c r="AT151" i="12"/>
  <c r="AT155" i="12"/>
  <c r="AT159" i="12"/>
  <c r="AT163" i="12"/>
  <c r="AT167" i="12"/>
  <c r="AT171" i="12"/>
  <c r="AT175" i="12"/>
  <c r="AT179" i="12"/>
  <c r="AT183" i="12"/>
  <c r="AT35" i="12"/>
  <c r="AT40" i="12"/>
  <c r="AT44" i="12"/>
  <c r="AT48" i="12"/>
  <c r="AT52" i="12"/>
  <c r="AT56" i="12"/>
  <c r="AT60" i="12"/>
  <c r="AT64" i="12"/>
  <c r="AT68" i="12"/>
  <c r="AT72" i="12"/>
  <c r="AT76" i="12"/>
  <c r="AT80" i="12"/>
  <c r="AT84" i="12"/>
  <c r="AT88" i="12"/>
  <c r="AT92" i="12"/>
  <c r="AT96" i="12"/>
  <c r="AT100" i="12"/>
  <c r="AT104" i="12"/>
  <c r="AT108" i="12"/>
  <c r="AT112" i="12"/>
  <c r="AT116" i="12"/>
  <c r="AT120" i="12"/>
  <c r="AT124" i="12"/>
  <c r="AT128" i="12"/>
  <c r="AT132" i="12"/>
  <c r="AT136" i="12"/>
  <c r="AT140" i="12"/>
  <c r="AT144" i="12"/>
  <c r="AT148" i="12"/>
  <c r="AT152" i="12"/>
  <c r="AT156" i="12"/>
  <c r="AT160" i="12"/>
  <c r="AT164" i="12"/>
  <c r="AT168" i="12"/>
  <c r="AT172" i="12"/>
  <c r="AT176" i="12"/>
  <c r="AT180" i="12"/>
  <c r="AT184" i="12"/>
  <c r="AT36" i="12"/>
  <c r="AT41" i="12"/>
  <c r="AT45" i="12"/>
  <c r="AT49" i="12"/>
  <c r="AT53" i="12"/>
  <c r="AT57" i="12"/>
  <c r="AT61" i="12"/>
  <c r="AT65" i="12"/>
  <c r="AT69" i="12"/>
  <c r="AT73" i="12"/>
  <c r="AT77" i="12"/>
  <c r="AT81" i="12"/>
  <c r="AT85" i="12"/>
  <c r="AT89" i="12"/>
  <c r="AT93" i="12"/>
  <c r="AT97" i="12"/>
  <c r="AT101" i="12"/>
  <c r="AT105" i="12"/>
  <c r="AT109" i="12"/>
  <c r="AT113" i="12"/>
  <c r="AT117" i="12"/>
  <c r="AT121" i="12"/>
  <c r="AT125" i="12"/>
  <c r="AT129" i="12"/>
  <c r="AT133" i="12"/>
  <c r="AT137" i="12"/>
  <c r="AT141" i="12"/>
  <c r="AT145" i="12"/>
  <c r="AT149" i="12"/>
  <c r="AT153" i="12"/>
  <c r="AT157" i="12"/>
  <c r="AT161" i="12"/>
  <c r="AT165" i="12"/>
  <c r="AT169" i="12"/>
  <c r="AT173" i="12"/>
  <c r="AT177" i="12"/>
  <c r="AT181" i="12"/>
  <c r="C32" i="11"/>
  <c r="C23" i="13"/>
  <c r="C22" i="14"/>
  <c r="C31" i="15"/>
  <c r="G54" i="7" l="1"/>
  <c r="A30" i="5"/>
  <c r="B44" i="8"/>
  <c r="G4" i="7"/>
  <c r="G22" i="7"/>
  <c r="G59" i="7"/>
  <c r="G49" i="7"/>
  <c r="G27" i="7"/>
  <c r="G17" i="7"/>
  <c r="G56" i="7"/>
  <c r="G43" i="7"/>
  <c r="G38" i="7"/>
  <c r="G33" i="7"/>
  <c r="A11" i="9"/>
  <c r="A12" i="9" s="1"/>
  <c r="A13" i="9" s="1"/>
  <c r="G48" i="7"/>
  <c r="G11" i="7"/>
  <c r="G6" i="7"/>
  <c r="A14" i="5"/>
  <c r="E11" i="9"/>
  <c r="H37" i="7"/>
  <c r="H29" i="7"/>
  <c r="H36" i="7"/>
  <c r="H47" i="7"/>
  <c r="H15" i="7"/>
  <c r="H42" i="7"/>
  <c r="H10" i="7"/>
  <c r="B18" i="5"/>
  <c r="B150" i="15"/>
  <c r="B151" i="15" s="1"/>
  <c r="C11" i="9"/>
  <c r="C12" i="9" s="1"/>
  <c r="C13" i="9" s="1"/>
  <c r="H41" i="7"/>
  <c r="G24" i="7"/>
  <c r="H33" i="7"/>
  <c r="G16" i="7"/>
  <c r="G51" i="7"/>
  <c r="G35" i="7"/>
  <c r="G19" i="7"/>
  <c r="B24" i="5"/>
  <c r="G46" i="7"/>
  <c r="G30" i="7"/>
  <c r="G14" i="7"/>
  <c r="G57" i="7"/>
  <c r="G41" i="7"/>
  <c r="G25" i="7"/>
  <c r="G9" i="7"/>
  <c r="C18" i="5"/>
  <c r="D10" i="5"/>
  <c r="G44" i="7"/>
  <c r="G36" i="7"/>
  <c r="H52" i="7"/>
  <c r="H20" i="7"/>
  <c r="H4" i="7"/>
  <c r="H31" i="7"/>
  <c r="H58" i="7"/>
  <c r="H26" i="7"/>
  <c r="B6" i="9"/>
  <c r="B7" i="9" s="1"/>
  <c r="B8" i="9" s="1"/>
  <c r="G60" i="7"/>
  <c r="G12" i="7"/>
  <c r="H5" i="7"/>
  <c r="H61" i="7"/>
  <c r="H60" i="7"/>
  <c r="H44" i="7"/>
  <c r="H28" i="7"/>
  <c r="H12" i="7"/>
  <c r="H55" i="7"/>
  <c r="H39" i="7"/>
  <c r="H23" i="7"/>
  <c r="H7" i="7"/>
  <c r="H50" i="7"/>
  <c r="H34" i="7"/>
  <c r="H18" i="7"/>
  <c r="B14" i="5"/>
  <c r="A26" i="5"/>
  <c r="A150" i="15"/>
  <c r="A151" i="15" s="1"/>
  <c r="B11" i="9"/>
  <c r="B12" i="9" s="1"/>
  <c r="B13" i="9" s="1"/>
  <c r="E6" i="9"/>
  <c r="E7" i="9" s="1"/>
  <c r="E8" i="9" s="1"/>
  <c r="D6" i="9"/>
  <c r="D7" i="9" s="1"/>
  <c r="D8" i="9" s="1"/>
  <c r="G28" i="7"/>
  <c r="H53" i="7"/>
  <c r="H21" i="7"/>
  <c r="G52" i="7"/>
  <c r="G20" i="7"/>
  <c r="H45" i="7"/>
  <c r="H13" i="7"/>
  <c r="H56" i="7"/>
  <c r="H48" i="7"/>
  <c r="H40" i="7"/>
  <c r="H32" i="7"/>
  <c r="H24" i="7"/>
  <c r="H16" i="7"/>
  <c r="H8" i="7"/>
  <c r="H59" i="7"/>
  <c r="H51" i="7"/>
  <c r="H43" i="7"/>
  <c r="H35" i="7"/>
  <c r="H27" i="7"/>
  <c r="H19" i="7"/>
  <c r="H11" i="7"/>
  <c r="B30" i="5"/>
  <c r="H54" i="7"/>
  <c r="H46" i="7"/>
  <c r="H38" i="7"/>
  <c r="H30" i="7"/>
  <c r="H22" i="7"/>
  <c r="H14" i="7"/>
  <c r="H6" i="7"/>
  <c r="C24" i="5"/>
  <c r="D18" i="5"/>
  <c r="A154" i="15"/>
  <c r="A155" i="15" s="1"/>
  <c r="A6" i="9"/>
  <c r="A7" i="9" s="1"/>
  <c r="A8" i="9" s="1"/>
  <c r="C6" i="9"/>
  <c r="C7" i="9" s="1"/>
  <c r="C8" i="9" s="1"/>
  <c r="H57" i="7"/>
  <c r="H25" i="7"/>
  <c r="G40" i="7"/>
  <c r="G8" i="7"/>
  <c r="H49" i="7"/>
  <c r="H17" i="7"/>
  <c r="G32" i="7"/>
  <c r="A18" i="5"/>
  <c r="A24" i="5" s="1"/>
  <c r="G55" i="7"/>
  <c r="G47" i="7"/>
  <c r="G39" i="7"/>
  <c r="G31" i="7"/>
  <c r="G23" i="7"/>
  <c r="G15" i="7"/>
  <c r="G7" i="7"/>
  <c r="G58" i="7"/>
  <c r="G50" i="7"/>
  <c r="G42" i="7"/>
  <c r="G34" i="7"/>
  <c r="G26" i="7"/>
  <c r="G18" i="7"/>
  <c r="G10" i="7"/>
  <c r="G61" i="7"/>
  <c r="G53" i="7"/>
  <c r="G45" i="7"/>
  <c r="G37" i="7"/>
  <c r="G29" i="7"/>
  <c r="G21" i="7"/>
  <c r="G13" i="7"/>
  <c r="G5" i="7"/>
  <c r="C14" i="5"/>
  <c r="E9" i="12"/>
  <c r="C15" i="12"/>
  <c r="B12" i="12"/>
  <c r="F15" i="12"/>
  <c r="C9" i="12"/>
  <c r="B15" i="12"/>
  <c r="E12" i="12"/>
  <c r="A15" i="12"/>
  <c r="D12" i="12"/>
  <c r="B9" i="12"/>
  <c r="D9" i="12"/>
  <c r="F9" i="12"/>
  <c r="K35" i="3"/>
  <c r="L35" i="3" s="1"/>
  <c r="E39" i="3"/>
  <c r="E38" i="3"/>
  <c r="EW3" i="15"/>
  <c r="EW7" i="15"/>
  <c r="EW11" i="15"/>
  <c r="EW15" i="15"/>
  <c r="EW19" i="15"/>
  <c r="EW23" i="15"/>
  <c r="EW27" i="15"/>
  <c r="EO2" i="15"/>
  <c r="EO6" i="15"/>
  <c r="EO10" i="15"/>
  <c r="EO14" i="15"/>
  <c r="EO18" i="15"/>
  <c r="EO22" i="15"/>
  <c r="EO26" i="15"/>
  <c r="EO30" i="15"/>
  <c r="EO34" i="15"/>
  <c r="EO38" i="15"/>
  <c r="EO42" i="15"/>
  <c r="EO46" i="15"/>
  <c r="EO50" i="15"/>
  <c r="EO54" i="15"/>
  <c r="EO58" i="15"/>
  <c r="EO62" i="15"/>
  <c r="EG1" i="15"/>
  <c r="EG5" i="15"/>
  <c r="EG9" i="15"/>
  <c r="EG13" i="15"/>
  <c r="EG17" i="15"/>
  <c r="EG21" i="15"/>
  <c r="EG25" i="15"/>
  <c r="EG29" i="15"/>
  <c r="EG33" i="15"/>
  <c r="EG37" i="15"/>
  <c r="EG41" i="15"/>
  <c r="EG45" i="15"/>
  <c r="EG49" i="15"/>
  <c r="EG53" i="15"/>
  <c r="EG57" i="15"/>
  <c r="EG61" i="15"/>
  <c r="EG65" i="15"/>
  <c r="EG69" i="15"/>
  <c r="EG73" i="15"/>
  <c r="EG77" i="15"/>
  <c r="EG81" i="15"/>
  <c r="EG85" i="15"/>
  <c r="EG89" i="15"/>
  <c r="EG93" i="15"/>
  <c r="EG97" i="15"/>
  <c r="EG101" i="15"/>
  <c r="EG105" i="15"/>
  <c r="EG109" i="15"/>
  <c r="EG113" i="15"/>
  <c r="EG117" i="15"/>
  <c r="EG121" i="15"/>
  <c r="EG125" i="15"/>
  <c r="EG129" i="15"/>
  <c r="EG133" i="15"/>
  <c r="EG137" i="15"/>
  <c r="EG141" i="15"/>
  <c r="EG145" i="15"/>
  <c r="EG149" i="15"/>
  <c r="EG153" i="15"/>
  <c r="EG157" i="15"/>
  <c r="DY3" i="15"/>
  <c r="DY7" i="15"/>
  <c r="DY11" i="15"/>
  <c r="DY15" i="15"/>
  <c r="DY19" i="15"/>
  <c r="DY23" i="15"/>
  <c r="DY27" i="15"/>
  <c r="DY31" i="15"/>
  <c r="DY35" i="15"/>
  <c r="DY39" i="15"/>
  <c r="DY43" i="15"/>
  <c r="DY47" i="15"/>
  <c r="DY51" i="15"/>
  <c r="DY55" i="15"/>
  <c r="DY59" i="15"/>
  <c r="DY63" i="15"/>
  <c r="DY67" i="15"/>
  <c r="DY71" i="15"/>
  <c r="DY75" i="15"/>
  <c r="DY79" i="15"/>
  <c r="DY83" i="15"/>
  <c r="DY87" i="15"/>
  <c r="DY91" i="15"/>
  <c r="DY95" i="15"/>
  <c r="DY99" i="15"/>
  <c r="DY103" i="15"/>
  <c r="DY107" i="15"/>
  <c r="DY111" i="15"/>
  <c r="DY115" i="15"/>
  <c r="DY119" i="15"/>
  <c r="DY123" i="15"/>
  <c r="DY127" i="15"/>
  <c r="DY131" i="15"/>
  <c r="DY135" i="15"/>
  <c r="DY139" i="15"/>
  <c r="DY143" i="15"/>
  <c r="DY147" i="15"/>
  <c r="DY151" i="15"/>
  <c r="DY155" i="15"/>
  <c r="DY159" i="15"/>
  <c r="DY163" i="15"/>
  <c r="DY167" i="15"/>
  <c r="DY171" i="15"/>
  <c r="DY175" i="15"/>
  <c r="DY179" i="15"/>
  <c r="DY183" i="15"/>
  <c r="DY187" i="15"/>
  <c r="DY191" i="15"/>
  <c r="DY195" i="15"/>
  <c r="DY199" i="15"/>
  <c r="DY203" i="15"/>
  <c r="DY207" i="15"/>
  <c r="DY211" i="15"/>
  <c r="DY215" i="15"/>
  <c r="DY219" i="15"/>
  <c r="DY223" i="15"/>
  <c r="DY227" i="15"/>
  <c r="DY231" i="15"/>
  <c r="DY235" i="15"/>
  <c r="DY239" i="15"/>
  <c r="DY243" i="15"/>
  <c r="DY247" i="15"/>
  <c r="DY251" i="15"/>
  <c r="DY255" i="15"/>
  <c r="DY259" i="15"/>
  <c r="DY263" i="15"/>
  <c r="DY267" i="15"/>
  <c r="DY271" i="15"/>
  <c r="DY275" i="15"/>
  <c r="DY279" i="15"/>
  <c r="DY283" i="15"/>
  <c r="DY287" i="15"/>
  <c r="DY291" i="15"/>
  <c r="DY295" i="15"/>
  <c r="DY299" i="15"/>
  <c r="DY303" i="15"/>
  <c r="DY307" i="15"/>
  <c r="DY311" i="15"/>
  <c r="DY315" i="15"/>
  <c r="DY319" i="15"/>
  <c r="DY323" i="15"/>
  <c r="DY327" i="15"/>
  <c r="DY331" i="15"/>
  <c r="DY335" i="15"/>
  <c r="DY339" i="15"/>
  <c r="DQ4" i="15"/>
  <c r="DQ8" i="15"/>
  <c r="DQ12" i="15"/>
  <c r="DQ16" i="15"/>
  <c r="DQ20" i="15"/>
  <c r="DQ24" i="15"/>
  <c r="DQ28" i="15"/>
  <c r="DQ32" i="15"/>
  <c r="DQ36" i="15"/>
  <c r="DQ40" i="15"/>
  <c r="DQ44" i="15"/>
  <c r="DQ48" i="15"/>
  <c r="DQ52" i="15"/>
  <c r="DQ56" i="15"/>
  <c r="DQ60" i="15"/>
  <c r="DQ64" i="15"/>
  <c r="DQ68" i="15"/>
  <c r="DQ72" i="15"/>
  <c r="DQ76" i="15"/>
  <c r="DQ80" i="15"/>
  <c r="DQ84" i="15"/>
  <c r="DQ88" i="15"/>
  <c r="DQ92" i="15"/>
  <c r="DQ96" i="15"/>
  <c r="DQ100" i="15"/>
  <c r="DQ104" i="15"/>
  <c r="DQ108" i="15"/>
  <c r="DQ112" i="15"/>
  <c r="DQ116" i="15"/>
  <c r="DQ120" i="15"/>
  <c r="DQ124" i="15"/>
  <c r="DQ128" i="15"/>
  <c r="DQ132" i="15"/>
  <c r="DQ136" i="15"/>
  <c r="DQ140" i="15"/>
  <c r="DQ144" i="15"/>
  <c r="DQ148" i="15"/>
  <c r="DQ152" i="15"/>
  <c r="DQ156" i="15"/>
  <c r="DQ160" i="15"/>
  <c r="DQ164" i="15"/>
  <c r="DQ168" i="15"/>
  <c r="DQ172" i="15"/>
  <c r="DQ176" i="15"/>
  <c r="DQ180" i="15"/>
  <c r="DQ184" i="15"/>
  <c r="DQ188" i="15"/>
  <c r="DQ192" i="15"/>
  <c r="DQ196" i="15"/>
  <c r="DQ200" i="15"/>
  <c r="DQ204" i="15"/>
  <c r="DQ208" i="15"/>
  <c r="DQ212" i="15"/>
  <c r="DQ216" i="15"/>
  <c r="DQ220" i="15"/>
  <c r="DQ224" i="15"/>
  <c r="DQ228" i="15"/>
  <c r="DQ232" i="15"/>
  <c r="DQ236" i="15"/>
  <c r="DQ240" i="15"/>
  <c r="DQ244" i="15"/>
  <c r="DQ248" i="15"/>
  <c r="DQ252" i="15"/>
  <c r="DQ256" i="15"/>
  <c r="DQ260" i="15"/>
  <c r="DQ264" i="15"/>
  <c r="DQ268" i="15"/>
  <c r="DQ272" i="15"/>
  <c r="DQ276" i="15"/>
  <c r="DQ280" i="15"/>
  <c r="DQ284" i="15"/>
  <c r="DQ288" i="15"/>
  <c r="DQ292" i="15"/>
  <c r="DQ296" i="15"/>
  <c r="DQ300" i="15"/>
  <c r="DQ304" i="15"/>
  <c r="DQ308" i="15"/>
  <c r="DQ312" i="15"/>
  <c r="DQ316" i="15"/>
  <c r="DQ320" i="15"/>
  <c r="DQ324" i="15"/>
  <c r="DQ328" i="15"/>
  <c r="DQ332" i="15"/>
  <c r="DQ336" i="15"/>
  <c r="DQ340" i="15"/>
  <c r="DQ344" i="15"/>
  <c r="DQ348" i="15"/>
  <c r="DQ352" i="15"/>
  <c r="DQ356" i="15"/>
  <c r="DQ360" i="15"/>
  <c r="DQ364" i="15"/>
  <c r="DQ368" i="15"/>
  <c r="DQ372" i="15"/>
  <c r="DQ376" i="15"/>
  <c r="DQ380" i="15"/>
  <c r="DQ384" i="15"/>
  <c r="DQ388" i="15"/>
  <c r="DQ392" i="15"/>
  <c r="DQ396" i="15"/>
  <c r="DQ400" i="15"/>
  <c r="DQ404" i="15"/>
  <c r="DQ408" i="15"/>
  <c r="DQ412" i="15"/>
  <c r="DQ416" i="15"/>
  <c r="DQ420" i="15"/>
  <c r="DQ424" i="15"/>
  <c r="DQ428" i="15"/>
  <c r="DQ432" i="15"/>
  <c r="DQ436" i="15"/>
  <c r="DQ440" i="15"/>
  <c r="DQ444" i="15"/>
  <c r="DQ448" i="15"/>
  <c r="DQ452" i="15"/>
  <c r="DQ456" i="15"/>
  <c r="DQ460" i="15"/>
  <c r="DQ464" i="15"/>
  <c r="DQ468" i="15"/>
  <c r="DQ472" i="15"/>
  <c r="DQ476" i="15"/>
  <c r="DQ480" i="15"/>
  <c r="DQ484" i="15"/>
  <c r="DQ488" i="15"/>
  <c r="DQ492" i="15"/>
  <c r="DQ496" i="15"/>
  <c r="DQ500" i="15"/>
  <c r="DQ504" i="15"/>
  <c r="DQ508" i="15"/>
  <c r="DQ512" i="15"/>
  <c r="DQ516" i="15"/>
  <c r="DQ520" i="15"/>
  <c r="DQ524" i="15"/>
  <c r="DQ528" i="15"/>
  <c r="DQ532" i="15"/>
  <c r="DQ536" i="15"/>
  <c r="DQ540" i="15"/>
  <c r="DQ544" i="15"/>
  <c r="DQ548" i="15"/>
  <c r="DQ552" i="15"/>
  <c r="DQ556" i="15"/>
  <c r="DQ560" i="15"/>
  <c r="DQ564" i="15"/>
  <c r="DQ568" i="15"/>
  <c r="DQ572" i="15"/>
  <c r="DQ576" i="15"/>
  <c r="DQ580" i="15"/>
  <c r="DQ584" i="15"/>
  <c r="DQ588" i="15"/>
  <c r="DQ592" i="15"/>
  <c r="DQ596" i="15"/>
  <c r="DQ600" i="15"/>
  <c r="DQ604" i="15"/>
  <c r="DQ608" i="15"/>
  <c r="DQ612" i="15"/>
  <c r="DQ616" i="15"/>
  <c r="DQ620" i="15"/>
  <c r="DQ624" i="15"/>
  <c r="DQ628" i="15"/>
  <c r="DQ632" i="15"/>
  <c r="DQ636" i="15"/>
  <c r="DI4" i="15"/>
  <c r="DI8" i="15"/>
  <c r="DI12" i="15"/>
  <c r="DI16" i="15"/>
  <c r="DI20" i="15"/>
  <c r="DI24" i="15"/>
  <c r="DI28" i="15"/>
  <c r="DI32" i="15"/>
  <c r="DI36" i="15"/>
  <c r="DI40" i="15"/>
  <c r="DI44" i="15"/>
  <c r="DI48" i="15"/>
  <c r="DI52" i="15"/>
  <c r="DI56" i="15"/>
  <c r="DI60" i="15"/>
  <c r="DI64" i="15"/>
  <c r="DI68" i="15"/>
  <c r="DI72" i="15"/>
  <c r="DI76" i="15"/>
  <c r="DI80" i="15"/>
  <c r="DI84" i="15"/>
  <c r="DI88" i="15"/>
  <c r="DI92" i="15"/>
  <c r="DI96" i="15"/>
  <c r="DI100" i="15"/>
  <c r="DI104" i="15"/>
  <c r="DI108" i="15"/>
  <c r="DI112" i="15"/>
  <c r="DI116" i="15"/>
  <c r="DI120" i="15"/>
  <c r="DI124" i="15"/>
  <c r="DI128" i="15"/>
  <c r="DI132" i="15"/>
  <c r="DI136" i="15"/>
  <c r="DI140" i="15"/>
  <c r="DI144" i="15"/>
  <c r="DI148" i="15"/>
  <c r="DI152" i="15"/>
  <c r="DI156" i="15"/>
  <c r="EW4" i="15"/>
  <c r="EW8" i="15"/>
  <c r="EW12" i="15"/>
  <c r="EW16" i="15"/>
  <c r="EW20" i="15"/>
  <c r="EW24" i="15"/>
  <c r="EW28" i="15"/>
  <c r="EO3" i="15"/>
  <c r="EO7" i="15"/>
  <c r="EO11" i="15"/>
  <c r="EO15" i="15"/>
  <c r="EO19" i="15"/>
  <c r="EO23" i="15"/>
  <c r="EO27" i="15"/>
  <c r="EO31" i="15"/>
  <c r="EO35" i="15"/>
  <c r="EO39" i="15"/>
  <c r="EO43" i="15"/>
  <c r="EO47" i="15"/>
  <c r="EO51" i="15"/>
  <c r="EO55" i="15"/>
  <c r="EO59" i="15"/>
  <c r="EO63" i="15"/>
  <c r="EG2" i="15"/>
  <c r="EG6" i="15"/>
  <c r="EG10" i="15"/>
  <c r="EG14" i="15"/>
  <c r="EG18" i="15"/>
  <c r="EG22" i="15"/>
  <c r="EG26" i="15"/>
  <c r="EG30" i="15"/>
  <c r="EG34" i="15"/>
  <c r="EG38" i="15"/>
  <c r="EG42" i="15"/>
  <c r="EG46" i="15"/>
  <c r="EG50" i="15"/>
  <c r="EG54" i="15"/>
  <c r="EG58" i="15"/>
  <c r="EG62" i="15"/>
  <c r="EG66" i="15"/>
  <c r="EG70" i="15"/>
  <c r="EG74" i="15"/>
  <c r="EG78" i="15"/>
  <c r="EG82" i="15"/>
  <c r="EG86" i="15"/>
  <c r="EG90" i="15"/>
  <c r="EG94" i="15"/>
  <c r="EG98" i="15"/>
  <c r="EG102" i="15"/>
  <c r="EG106" i="15"/>
  <c r="EG110" i="15"/>
  <c r="EG114" i="15"/>
  <c r="EG118" i="15"/>
  <c r="EG122" i="15"/>
  <c r="EG126" i="15"/>
  <c r="EG130" i="15"/>
  <c r="EG134" i="15"/>
  <c r="EG138" i="15"/>
  <c r="EG142" i="15"/>
  <c r="EG146" i="15"/>
  <c r="EG150" i="15"/>
  <c r="EG154" i="15"/>
  <c r="DY4" i="15"/>
  <c r="DY8" i="15"/>
  <c r="DY12" i="15"/>
  <c r="DY16" i="15"/>
  <c r="DY20" i="15"/>
  <c r="DY24" i="15"/>
  <c r="DY28" i="15"/>
  <c r="DY32" i="15"/>
  <c r="DY36" i="15"/>
  <c r="DY40" i="15"/>
  <c r="DY44" i="15"/>
  <c r="DY48" i="15"/>
  <c r="DY52" i="15"/>
  <c r="DY56" i="15"/>
  <c r="DY60" i="15"/>
  <c r="DY64" i="15"/>
  <c r="DY68" i="15"/>
  <c r="DY72" i="15"/>
  <c r="DY76" i="15"/>
  <c r="DY80" i="15"/>
  <c r="DY84" i="15"/>
  <c r="DY88" i="15"/>
  <c r="DY92" i="15"/>
  <c r="DY96" i="15"/>
  <c r="DY100" i="15"/>
  <c r="DY104" i="15"/>
  <c r="DY108" i="15"/>
  <c r="DY112" i="15"/>
  <c r="DY116" i="15"/>
  <c r="DY120" i="15"/>
  <c r="DY124" i="15"/>
  <c r="DY128" i="15"/>
  <c r="DY132" i="15"/>
  <c r="DY136" i="15"/>
  <c r="DY140" i="15"/>
  <c r="DY144" i="15"/>
  <c r="DY148" i="15"/>
  <c r="DY152" i="15"/>
  <c r="DY156" i="15"/>
  <c r="DY160" i="15"/>
  <c r="DY164" i="15"/>
  <c r="DY168" i="15"/>
  <c r="DY172" i="15"/>
  <c r="DY176" i="15"/>
  <c r="DY180" i="15"/>
  <c r="DY184" i="15"/>
  <c r="DY188" i="15"/>
  <c r="DY192" i="15"/>
  <c r="DY196" i="15"/>
  <c r="DY200" i="15"/>
  <c r="DY204" i="15"/>
  <c r="DY208" i="15"/>
  <c r="DY212" i="15"/>
  <c r="DY216" i="15"/>
  <c r="DY220" i="15"/>
  <c r="DY224" i="15"/>
  <c r="DY228" i="15"/>
  <c r="DY232" i="15"/>
  <c r="DY236" i="15"/>
  <c r="DY240" i="15"/>
  <c r="DY244" i="15"/>
  <c r="DY248" i="15"/>
  <c r="DY252" i="15"/>
  <c r="DY256" i="15"/>
  <c r="DY260" i="15"/>
  <c r="DY264" i="15"/>
  <c r="DY268" i="15"/>
  <c r="DY272" i="15"/>
  <c r="DY276" i="15"/>
  <c r="DY280" i="15"/>
  <c r="DY284" i="15"/>
  <c r="DY288" i="15"/>
  <c r="DY292" i="15"/>
  <c r="DY296" i="15"/>
  <c r="DY300" i="15"/>
  <c r="DY304" i="15"/>
  <c r="DY308" i="15"/>
  <c r="DY312" i="15"/>
  <c r="DY316" i="15"/>
  <c r="DY320" i="15"/>
  <c r="DY324" i="15"/>
  <c r="DY328" i="15"/>
  <c r="DY332" i="15"/>
  <c r="DY336" i="15"/>
  <c r="DY340" i="15"/>
  <c r="DQ1" i="15"/>
  <c r="DQ5" i="15"/>
  <c r="DQ9" i="15"/>
  <c r="DQ13" i="15"/>
  <c r="DQ17" i="15"/>
  <c r="DQ21" i="15"/>
  <c r="DQ25" i="15"/>
  <c r="DQ29" i="15"/>
  <c r="DQ33" i="15"/>
  <c r="DQ37" i="15"/>
  <c r="DQ41" i="15"/>
  <c r="DQ45" i="15"/>
  <c r="DQ49" i="15"/>
  <c r="DQ53" i="15"/>
  <c r="DQ57" i="15"/>
  <c r="DQ61" i="15"/>
  <c r="DQ65" i="15"/>
  <c r="DQ69" i="15"/>
  <c r="DQ73" i="15"/>
  <c r="DQ77" i="15"/>
  <c r="DQ81" i="15"/>
  <c r="DQ85" i="15"/>
  <c r="DQ89" i="15"/>
  <c r="DQ93" i="15"/>
  <c r="DQ97" i="15"/>
  <c r="DQ101" i="15"/>
  <c r="DQ105" i="15"/>
  <c r="DQ109" i="15"/>
  <c r="DQ113" i="15"/>
  <c r="DQ117" i="15"/>
  <c r="DQ121" i="15"/>
  <c r="DQ125" i="15"/>
  <c r="DQ129" i="15"/>
  <c r="DQ133" i="15"/>
  <c r="DQ137" i="15"/>
  <c r="DQ141" i="15"/>
  <c r="DQ145" i="15"/>
  <c r="DQ149" i="15"/>
  <c r="DQ153" i="15"/>
  <c r="DQ157" i="15"/>
  <c r="DQ161" i="15"/>
  <c r="DQ165" i="15"/>
  <c r="DQ169" i="15"/>
  <c r="DQ173" i="15"/>
  <c r="DQ177" i="15"/>
  <c r="DQ181" i="15"/>
  <c r="DQ185" i="15"/>
  <c r="DQ189" i="15"/>
  <c r="DQ193" i="15"/>
  <c r="DQ197" i="15"/>
  <c r="DQ201" i="15"/>
  <c r="DQ205" i="15"/>
  <c r="DQ209" i="15"/>
  <c r="DQ213" i="15"/>
  <c r="DQ217" i="15"/>
  <c r="DQ221" i="15"/>
  <c r="DQ225" i="15"/>
  <c r="DQ229" i="15"/>
  <c r="DQ233" i="15"/>
  <c r="DQ237" i="15"/>
  <c r="DQ241" i="15"/>
  <c r="DQ245" i="15"/>
  <c r="DQ249" i="15"/>
  <c r="DQ253" i="15"/>
  <c r="DQ257" i="15"/>
  <c r="DQ261" i="15"/>
  <c r="DQ265" i="15"/>
  <c r="DQ269" i="15"/>
  <c r="DQ273" i="15"/>
  <c r="DQ277" i="15"/>
  <c r="DQ281" i="15"/>
  <c r="DQ285" i="15"/>
  <c r="DQ289" i="15"/>
  <c r="DQ293" i="15"/>
  <c r="DQ297" i="15"/>
  <c r="DQ301" i="15"/>
  <c r="DQ305" i="15"/>
  <c r="DQ309" i="15"/>
  <c r="DQ313" i="15"/>
  <c r="DQ317" i="15"/>
  <c r="DQ321" i="15"/>
  <c r="DQ325" i="15"/>
  <c r="DQ329" i="15"/>
  <c r="DQ333" i="15"/>
  <c r="DQ337" i="15"/>
  <c r="DQ341" i="15"/>
  <c r="DQ345" i="15"/>
  <c r="DQ349" i="15"/>
  <c r="DQ353" i="15"/>
  <c r="DQ357" i="15"/>
  <c r="DQ361" i="15"/>
  <c r="DQ365" i="15"/>
  <c r="DQ369" i="15"/>
  <c r="DQ373" i="15"/>
  <c r="DQ377" i="15"/>
  <c r="DQ381" i="15"/>
  <c r="DQ385" i="15"/>
  <c r="DQ389" i="15"/>
  <c r="DQ393" i="15"/>
  <c r="DQ397" i="15"/>
  <c r="DQ401" i="15"/>
  <c r="DQ405" i="15"/>
  <c r="DQ409" i="15"/>
  <c r="DQ413" i="15"/>
  <c r="DQ417" i="15"/>
  <c r="DQ421" i="15"/>
  <c r="DQ425" i="15"/>
  <c r="DQ429" i="15"/>
  <c r="DQ433" i="15"/>
  <c r="DQ437" i="15"/>
  <c r="DQ441" i="15"/>
  <c r="DQ445" i="15"/>
  <c r="DQ449" i="15"/>
  <c r="DQ453" i="15"/>
  <c r="DQ457" i="15"/>
  <c r="DQ461" i="15"/>
  <c r="DQ465" i="15"/>
  <c r="DQ469" i="15"/>
  <c r="DQ473" i="15"/>
  <c r="DQ477" i="15"/>
  <c r="DQ481" i="15"/>
  <c r="DQ485" i="15"/>
  <c r="DQ489" i="15"/>
  <c r="DQ493" i="15"/>
  <c r="DQ497" i="15"/>
  <c r="DQ501" i="15"/>
  <c r="DQ505" i="15"/>
  <c r="DQ509" i="15"/>
  <c r="DQ513" i="15"/>
  <c r="DQ517" i="15"/>
  <c r="DQ521" i="15"/>
  <c r="DQ525" i="15"/>
  <c r="DQ529" i="15"/>
  <c r="DQ533" i="15"/>
  <c r="DQ537" i="15"/>
  <c r="DQ541" i="15"/>
  <c r="DQ545" i="15"/>
  <c r="DQ549" i="15"/>
  <c r="DQ553" i="15"/>
  <c r="DQ557" i="15"/>
  <c r="DQ561" i="15"/>
  <c r="DQ565" i="15"/>
  <c r="DQ569" i="15"/>
  <c r="DQ573" i="15"/>
  <c r="DQ577" i="15"/>
  <c r="DQ581" i="15"/>
  <c r="DQ585" i="15"/>
  <c r="DQ589" i="15"/>
  <c r="DQ593" i="15"/>
  <c r="DQ597" i="15"/>
  <c r="DQ601" i="15"/>
  <c r="DQ605" i="15"/>
  <c r="DQ609" i="15"/>
  <c r="DQ613" i="15"/>
  <c r="DQ617" i="15"/>
  <c r="DQ621" i="15"/>
  <c r="DQ625" i="15"/>
  <c r="DQ629" i="15"/>
  <c r="DQ633" i="15"/>
  <c r="DQ637" i="15"/>
  <c r="DI1" i="15"/>
  <c r="DI5" i="15"/>
  <c r="DI9" i="15"/>
  <c r="DI13" i="15"/>
  <c r="DI17" i="15"/>
  <c r="DI21" i="15"/>
  <c r="DI25" i="15"/>
  <c r="DI29" i="15"/>
  <c r="DI33" i="15"/>
  <c r="DI37" i="15"/>
  <c r="DI41" i="15"/>
  <c r="DI45" i="15"/>
  <c r="DI49" i="15"/>
  <c r="DI53" i="15"/>
  <c r="DI57" i="15"/>
  <c r="DI61" i="15"/>
  <c r="DI65" i="15"/>
  <c r="DI69" i="15"/>
  <c r="DI73" i="15"/>
  <c r="DI77" i="15"/>
  <c r="DI81" i="15"/>
  <c r="DI85" i="15"/>
  <c r="DI89" i="15"/>
  <c r="DI93" i="15"/>
  <c r="DI97" i="15"/>
  <c r="DI101" i="15"/>
  <c r="DI105" i="15"/>
  <c r="DI109" i="15"/>
  <c r="DI113" i="15"/>
  <c r="DI117" i="15"/>
  <c r="DI121" i="15"/>
  <c r="DI125" i="15"/>
  <c r="DI129" i="15"/>
  <c r="DI133" i="15"/>
  <c r="DI137" i="15"/>
  <c r="DI141" i="15"/>
  <c r="DI145" i="15"/>
  <c r="DI149" i="15"/>
  <c r="DI153" i="15"/>
  <c r="DI157" i="15"/>
  <c r="EW1" i="15"/>
  <c r="EW5" i="15"/>
  <c r="EW9" i="15"/>
  <c r="EW13" i="15"/>
  <c r="EW17" i="15"/>
  <c r="EW21" i="15"/>
  <c r="EW25" i="15"/>
  <c r="EO4" i="15"/>
  <c r="EO8" i="15"/>
  <c r="EO12" i="15"/>
  <c r="EO16" i="15"/>
  <c r="EO20" i="15"/>
  <c r="EO24" i="15"/>
  <c r="EO28" i="15"/>
  <c r="EO32" i="15"/>
  <c r="EO36" i="15"/>
  <c r="EO40" i="15"/>
  <c r="EO44" i="15"/>
  <c r="EO48" i="15"/>
  <c r="EO52" i="15"/>
  <c r="EO56" i="15"/>
  <c r="EO60" i="15"/>
  <c r="EO64" i="15"/>
  <c r="EG3" i="15"/>
  <c r="EG7" i="15"/>
  <c r="EG11" i="15"/>
  <c r="EG15" i="15"/>
  <c r="EG19" i="15"/>
  <c r="EG23" i="15"/>
  <c r="EG27" i="15"/>
  <c r="EG31" i="15"/>
  <c r="EG35" i="15"/>
  <c r="EG39" i="15"/>
  <c r="EG43" i="15"/>
  <c r="EG47" i="15"/>
  <c r="EG51" i="15"/>
  <c r="EG55" i="15"/>
  <c r="EG59" i="15"/>
  <c r="EG63" i="15"/>
  <c r="EG67" i="15"/>
  <c r="EG71" i="15"/>
  <c r="EG75" i="15"/>
  <c r="EG79" i="15"/>
  <c r="EG83" i="15"/>
  <c r="EG87" i="15"/>
  <c r="EG91" i="15"/>
  <c r="EG95" i="15"/>
  <c r="EG99" i="15"/>
  <c r="EG103" i="15"/>
  <c r="EG107" i="15"/>
  <c r="EG111" i="15"/>
  <c r="EG115" i="15"/>
  <c r="EG119" i="15"/>
  <c r="EG123" i="15"/>
  <c r="EG127" i="15"/>
  <c r="EG131" i="15"/>
  <c r="EG135" i="15"/>
  <c r="EG139" i="15"/>
  <c r="EG143" i="15"/>
  <c r="EG147" i="15"/>
  <c r="EG151" i="15"/>
  <c r="EG155" i="15"/>
  <c r="DY1" i="15"/>
  <c r="DY5" i="15"/>
  <c r="DY9" i="15"/>
  <c r="DY13" i="15"/>
  <c r="DY17" i="15"/>
  <c r="DY21" i="15"/>
  <c r="DY25" i="15"/>
  <c r="DY29" i="15"/>
  <c r="DY33" i="15"/>
  <c r="DY37" i="15"/>
  <c r="DY41" i="15"/>
  <c r="DY45" i="15"/>
  <c r="DY49" i="15"/>
  <c r="DY53" i="15"/>
  <c r="DY57" i="15"/>
  <c r="DY61" i="15"/>
  <c r="DY65" i="15"/>
  <c r="DY69" i="15"/>
  <c r="DY73" i="15"/>
  <c r="DY77" i="15"/>
  <c r="DY81" i="15"/>
  <c r="DY85" i="15"/>
  <c r="DY89" i="15"/>
  <c r="DY93" i="15"/>
  <c r="DY97" i="15"/>
  <c r="DY101" i="15"/>
  <c r="DY105" i="15"/>
  <c r="DY109" i="15"/>
  <c r="DY113" i="15"/>
  <c r="DY117" i="15"/>
  <c r="DY121" i="15"/>
  <c r="DY125" i="15"/>
  <c r="DY129" i="15"/>
  <c r="DY133" i="15"/>
  <c r="DY137" i="15"/>
  <c r="DY141" i="15"/>
  <c r="DY145" i="15"/>
  <c r="DY149" i="15"/>
  <c r="DY153" i="15"/>
  <c r="DY157" i="15"/>
  <c r="DY161" i="15"/>
  <c r="DY165" i="15"/>
  <c r="DY169" i="15"/>
  <c r="DY173" i="15"/>
  <c r="DY177" i="15"/>
  <c r="DY181" i="15"/>
  <c r="DY185" i="15"/>
  <c r="DY189" i="15"/>
  <c r="DY193" i="15"/>
  <c r="DY197" i="15"/>
  <c r="DY201" i="15"/>
  <c r="DY205" i="15"/>
  <c r="DY209" i="15"/>
  <c r="DY213" i="15"/>
  <c r="DY217" i="15"/>
  <c r="DY221" i="15"/>
  <c r="DY225" i="15"/>
  <c r="DY229" i="15"/>
  <c r="DY233" i="15"/>
  <c r="DY237" i="15"/>
  <c r="DY241" i="15"/>
  <c r="DY245" i="15"/>
  <c r="DY249" i="15"/>
  <c r="DY253" i="15"/>
  <c r="DY257" i="15"/>
  <c r="DY261" i="15"/>
  <c r="DY265" i="15"/>
  <c r="DY269" i="15"/>
  <c r="DY273" i="15"/>
  <c r="DY277" i="15"/>
  <c r="DY281" i="15"/>
  <c r="DY285" i="15"/>
  <c r="DY289" i="15"/>
  <c r="DY293" i="15"/>
  <c r="DY297" i="15"/>
  <c r="DY301" i="15"/>
  <c r="DY305" i="15"/>
  <c r="DY309" i="15"/>
  <c r="DY313" i="15"/>
  <c r="DY317" i="15"/>
  <c r="DY321" i="15"/>
  <c r="DY325" i="15"/>
  <c r="DY329" i="15"/>
  <c r="DY333" i="15"/>
  <c r="DY337" i="15"/>
  <c r="DY341" i="15"/>
  <c r="DQ2" i="15"/>
  <c r="DQ6" i="15"/>
  <c r="DQ10" i="15"/>
  <c r="DQ14" i="15"/>
  <c r="DQ18" i="15"/>
  <c r="DQ22" i="15"/>
  <c r="DQ26" i="15"/>
  <c r="DQ30" i="15"/>
  <c r="DQ34" i="15"/>
  <c r="DQ38" i="15"/>
  <c r="DQ42" i="15"/>
  <c r="DQ46" i="15"/>
  <c r="DQ50" i="15"/>
  <c r="DQ54" i="15"/>
  <c r="DQ58" i="15"/>
  <c r="DQ62" i="15"/>
  <c r="DQ66" i="15"/>
  <c r="DQ70" i="15"/>
  <c r="DQ74" i="15"/>
  <c r="DQ78" i="15"/>
  <c r="DQ82" i="15"/>
  <c r="DQ86" i="15"/>
  <c r="DQ90" i="15"/>
  <c r="DQ94" i="15"/>
  <c r="DQ98" i="15"/>
  <c r="DQ102" i="15"/>
  <c r="DQ106" i="15"/>
  <c r="DQ110" i="15"/>
  <c r="DQ114" i="15"/>
  <c r="DQ118" i="15"/>
  <c r="DQ122" i="15"/>
  <c r="DQ126" i="15"/>
  <c r="DQ130" i="15"/>
  <c r="DQ134" i="15"/>
  <c r="DQ138" i="15"/>
  <c r="DQ142" i="15"/>
  <c r="DQ146" i="15"/>
  <c r="DQ150" i="15"/>
  <c r="DQ154" i="15"/>
  <c r="DQ158" i="15"/>
  <c r="DQ162" i="15"/>
  <c r="DQ166" i="15"/>
  <c r="DQ170" i="15"/>
  <c r="DQ174" i="15"/>
  <c r="DQ178" i="15"/>
  <c r="DQ182" i="15"/>
  <c r="DQ186" i="15"/>
  <c r="DQ190" i="15"/>
  <c r="DQ194" i="15"/>
  <c r="DQ198" i="15"/>
  <c r="DQ202" i="15"/>
  <c r="DQ206" i="15"/>
  <c r="DQ210" i="15"/>
  <c r="DQ214" i="15"/>
  <c r="DQ218" i="15"/>
  <c r="DQ222" i="15"/>
  <c r="DQ226" i="15"/>
  <c r="DQ230" i="15"/>
  <c r="DQ234" i="15"/>
  <c r="DQ238" i="15"/>
  <c r="DQ242" i="15"/>
  <c r="DQ246" i="15"/>
  <c r="DQ250" i="15"/>
  <c r="DQ254" i="15"/>
  <c r="DQ258" i="15"/>
  <c r="DQ262" i="15"/>
  <c r="DQ266" i="15"/>
  <c r="DQ270" i="15"/>
  <c r="DQ274" i="15"/>
  <c r="DQ278" i="15"/>
  <c r="DQ282" i="15"/>
  <c r="DQ286" i="15"/>
  <c r="DQ290" i="15"/>
  <c r="DQ294" i="15"/>
  <c r="DQ298" i="15"/>
  <c r="DQ302" i="15"/>
  <c r="DQ306" i="15"/>
  <c r="DQ310" i="15"/>
  <c r="DQ314" i="15"/>
  <c r="DQ318" i="15"/>
  <c r="DQ322" i="15"/>
  <c r="DQ326" i="15"/>
  <c r="DQ330" i="15"/>
  <c r="DQ334" i="15"/>
  <c r="DQ338" i="15"/>
  <c r="DQ342" i="15"/>
  <c r="DQ346" i="15"/>
  <c r="DQ350" i="15"/>
  <c r="DQ354" i="15"/>
  <c r="DQ358" i="15"/>
  <c r="DQ362" i="15"/>
  <c r="DQ366" i="15"/>
  <c r="DQ370" i="15"/>
  <c r="DQ374" i="15"/>
  <c r="DQ378" i="15"/>
  <c r="DQ382" i="15"/>
  <c r="DQ386" i="15"/>
  <c r="DQ390" i="15"/>
  <c r="DQ394" i="15"/>
  <c r="DQ398" i="15"/>
  <c r="DQ402" i="15"/>
  <c r="DQ406" i="15"/>
  <c r="DQ410" i="15"/>
  <c r="DQ414" i="15"/>
  <c r="DQ418" i="15"/>
  <c r="DQ422" i="15"/>
  <c r="DQ426" i="15"/>
  <c r="DQ430" i="15"/>
  <c r="DQ434" i="15"/>
  <c r="DQ438" i="15"/>
  <c r="DQ442" i="15"/>
  <c r="DQ446" i="15"/>
  <c r="DQ450" i="15"/>
  <c r="DQ454" i="15"/>
  <c r="DQ458" i="15"/>
  <c r="DQ462" i="15"/>
  <c r="DQ466" i="15"/>
  <c r="DQ470" i="15"/>
  <c r="DQ474" i="15"/>
  <c r="DQ478" i="15"/>
  <c r="DQ482" i="15"/>
  <c r="DQ486" i="15"/>
  <c r="DQ490" i="15"/>
  <c r="DQ494" i="15"/>
  <c r="DQ498" i="15"/>
  <c r="DQ502" i="15"/>
  <c r="DQ506" i="15"/>
  <c r="DQ510" i="15"/>
  <c r="DQ514" i="15"/>
  <c r="DQ518" i="15"/>
  <c r="DQ522" i="15"/>
  <c r="DQ526" i="15"/>
  <c r="DQ530" i="15"/>
  <c r="DQ534" i="15"/>
  <c r="DQ538" i="15"/>
  <c r="DQ542" i="15"/>
  <c r="DQ546" i="15"/>
  <c r="DQ550" i="15"/>
  <c r="DQ554" i="15"/>
  <c r="DQ558" i="15"/>
  <c r="DQ562" i="15"/>
  <c r="DQ566" i="15"/>
  <c r="DQ570" i="15"/>
  <c r="DQ574" i="15"/>
  <c r="DQ578" i="15"/>
  <c r="DQ582" i="15"/>
  <c r="DQ586" i="15"/>
  <c r="DQ590" i="15"/>
  <c r="DQ594" i="15"/>
  <c r="DQ598" i="15"/>
  <c r="DQ602" i="15"/>
  <c r="DQ606" i="15"/>
  <c r="DQ610" i="15"/>
  <c r="DQ614" i="15"/>
  <c r="DQ618" i="15"/>
  <c r="DQ622" i="15"/>
  <c r="DQ626" i="15"/>
  <c r="DQ630" i="15"/>
  <c r="DQ634" i="15"/>
  <c r="DQ638" i="15"/>
  <c r="DI2" i="15"/>
  <c r="DI6" i="15"/>
  <c r="DI10" i="15"/>
  <c r="DI14" i="15"/>
  <c r="DI18" i="15"/>
  <c r="DI22" i="15"/>
  <c r="DI26" i="15"/>
  <c r="DI30" i="15"/>
  <c r="DI34" i="15"/>
  <c r="DI38" i="15"/>
  <c r="DI42" i="15"/>
  <c r="DI46" i="15"/>
  <c r="DI50" i="15"/>
  <c r="DI54" i="15"/>
  <c r="DI58" i="15"/>
  <c r="DI62" i="15"/>
  <c r="DI66" i="15"/>
  <c r="DI70" i="15"/>
  <c r="DI74" i="15"/>
  <c r="DI78" i="15"/>
  <c r="DI82" i="15"/>
  <c r="DI86" i="15"/>
  <c r="DI90" i="15"/>
  <c r="DI94" i="15"/>
  <c r="DI98" i="15"/>
  <c r="DI102" i="15"/>
  <c r="DI106" i="15"/>
  <c r="DI110" i="15"/>
  <c r="DI114" i="15"/>
  <c r="DI118" i="15"/>
  <c r="DI122" i="15"/>
  <c r="DI126" i="15"/>
  <c r="DI130" i="15"/>
  <c r="DI134" i="15"/>
  <c r="DI138" i="15"/>
  <c r="DI142" i="15"/>
  <c r="DI146" i="15"/>
  <c r="DI150" i="15"/>
  <c r="DI154" i="15"/>
  <c r="EW2" i="15"/>
  <c r="EW6" i="15"/>
  <c r="EW10" i="15"/>
  <c r="EW14" i="15"/>
  <c r="EW18" i="15"/>
  <c r="EW22" i="15"/>
  <c r="EW26" i="15"/>
  <c r="EO1" i="15"/>
  <c r="EO5" i="15"/>
  <c r="EO9" i="15"/>
  <c r="EO13" i="15"/>
  <c r="EO17" i="15"/>
  <c r="EO21" i="15"/>
  <c r="EO25" i="15"/>
  <c r="EO29" i="15"/>
  <c r="EO33" i="15"/>
  <c r="EO37" i="15"/>
  <c r="EO41" i="15"/>
  <c r="EO45" i="15"/>
  <c r="EO49" i="15"/>
  <c r="EO53" i="15"/>
  <c r="EO57" i="15"/>
  <c r="EO61" i="15"/>
  <c r="EG4" i="15"/>
  <c r="EG8" i="15"/>
  <c r="EG12" i="15"/>
  <c r="EG16" i="15"/>
  <c r="EG20" i="15"/>
  <c r="EG24" i="15"/>
  <c r="EG28" i="15"/>
  <c r="EG32" i="15"/>
  <c r="EG36" i="15"/>
  <c r="EG40" i="15"/>
  <c r="EG44" i="15"/>
  <c r="EG48" i="15"/>
  <c r="EG52" i="15"/>
  <c r="EG56" i="15"/>
  <c r="EG60" i="15"/>
  <c r="EG64" i="15"/>
  <c r="EG68" i="15"/>
  <c r="EG72" i="15"/>
  <c r="EG76" i="15"/>
  <c r="EG80" i="15"/>
  <c r="EG84" i="15"/>
  <c r="EG88" i="15"/>
  <c r="EG92" i="15"/>
  <c r="EG96" i="15"/>
  <c r="EG100" i="15"/>
  <c r="EG104" i="15"/>
  <c r="EG108" i="15"/>
  <c r="EG112" i="15"/>
  <c r="EG116" i="15"/>
  <c r="EG120" i="15"/>
  <c r="EG124" i="15"/>
  <c r="EG128" i="15"/>
  <c r="EG132" i="15"/>
  <c r="EG136" i="15"/>
  <c r="EG140" i="15"/>
  <c r="EG144" i="15"/>
  <c r="EG148" i="15"/>
  <c r="EG152" i="15"/>
  <c r="EG156" i="15"/>
  <c r="DY2" i="15"/>
  <c r="DY6" i="15"/>
  <c r="DY10" i="15"/>
  <c r="DY14" i="15"/>
  <c r="DY18" i="15"/>
  <c r="DY22" i="15"/>
  <c r="DY26" i="15"/>
  <c r="DY30" i="15"/>
  <c r="DY34" i="15"/>
  <c r="DY38" i="15"/>
  <c r="DY42" i="15"/>
  <c r="DY46" i="15"/>
  <c r="DY50" i="15"/>
  <c r="DY54" i="15"/>
  <c r="DY58" i="15"/>
  <c r="DY62" i="15"/>
  <c r="DY66" i="15"/>
  <c r="DY70" i="15"/>
  <c r="DY74" i="15"/>
  <c r="DY78" i="15"/>
  <c r="DY82" i="15"/>
  <c r="DY86" i="15"/>
  <c r="DY90" i="15"/>
  <c r="DY94" i="15"/>
  <c r="DY98" i="15"/>
  <c r="DY102" i="15"/>
  <c r="DY106" i="15"/>
  <c r="DY110" i="15"/>
  <c r="DY114" i="15"/>
  <c r="DY118" i="15"/>
  <c r="DY122" i="15"/>
  <c r="DY126" i="15"/>
  <c r="DY130" i="15"/>
  <c r="DY134" i="15"/>
  <c r="DY138" i="15"/>
  <c r="DY142" i="15"/>
  <c r="DY146" i="15"/>
  <c r="DY150" i="15"/>
  <c r="DY154" i="15"/>
  <c r="DY158" i="15"/>
  <c r="DY162" i="15"/>
  <c r="DY166" i="15"/>
  <c r="DY170" i="15"/>
  <c r="DY174" i="15"/>
  <c r="DY178" i="15"/>
  <c r="DY182" i="15"/>
  <c r="DY186" i="15"/>
  <c r="DY190" i="15"/>
  <c r="DY194" i="15"/>
  <c r="DY198" i="15"/>
  <c r="DY202" i="15"/>
  <c r="DY206" i="15"/>
  <c r="DY210" i="15"/>
  <c r="DY214" i="15"/>
  <c r="DY218" i="15"/>
  <c r="DY222" i="15"/>
  <c r="DY226" i="15"/>
  <c r="DY230" i="15"/>
  <c r="DY234" i="15"/>
  <c r="DY238" i="15"/>
  <c r="DY242" i="15"/>
  <c r="DY246" i="15"/>
  <c r="DY250" i="15"/>
  <c r="DY254" i="15"/>
  <c r="DY258" i="15"/>
  <c r="DY262" i="15"/>
  <c r="DY266" i="15"/>
  <c r="DY270" i="15"/>
  <c r="DY274" i="15"/>
  <c r="DY278" i="15"/>
  <c r="DY282" i="15"/>
  <c r="DY286" i="15"/>
  <c r="DY290" i="15"/>
  <c r="DY294" i="15"/>
  <c r="DY298" i="15"/>
  <c r="DY302" i="15"/>
  <c r="DY306" i="15"/>
  <c r="DY310" i="15"/>
  <c r="DY314" i="15"/>
  <c r="DY318" i="15"/>
  <c r="DY322" i="15"/>
  <c r="DY326" i="15"/>
  <c r="DY330" i="15"/>
  <c r="DY334" i="15"/>
  <c r="DY338" i="15"/>
  <c r="DY342" i="15"/>
  <c r="DQ3" i="15"/>
  <c r="DQ7" i="15"/>
  <c r="DQ11" i="15"/>
  <c r="DQ15" i="15"/>
  <c r="DQ19" i="15"/>
  <c r="DQ23" i="15"/>
  <c r="DQ27" i="15"/>
  <c r="DQ31" i="15"/>
  <c r="DQ35" i="15"/>
  <c r="DQ39" i="15"/>
  <c r="DQ43" i="15"/>
  <c r="DQ47" i="15"/>
  <c r="DQ51" i="15"/>
  <c r="DQ55" i="15"/>
  <c r="DQ59" i="15"/>
  <c r="DQ63" i="15"/>
  <c r="DQ67" i="15"/>
  <c r="DQ71" i="15"/>
  <c r="DQ75" i="15"/>
  <c r="DQ79" i="15"/>
  <c r="DQ83" i="15"/>
  <c r="DQ87" i="15"/>
  <c r="DQ91" i="15"/>
  <c r="DQ95" i="15"/>
  <c r="DQ99" i="15"/>
  <c r="DQ103" i="15"/>
  <c r="DQ107" i="15"/>
  <c r="DQ111" i="15"/>
  <c r="DQ115" i="15"/>
  <c r="DQ119" i="15"/>
  <c r="DQ123" i="15"/>
  <c r="DQ127" i="15"/>
  <c r="DQ131" i="15"/>
  <c r="DQ135" i="15"/>
  <c r="DQ139" i="15"/>
  <c r="DQ143" i="15"/>
  <c r="DQ147" i="15"/>
  <c r="DQ151" i="15"/>
  <c r="DQ155" i="15"/>
  <c r="DQ159" i="15"/>
  <c r="DQ163" i="15"/>
  <c r="DQ167" i="15"/>
  <c r="DQ171" i="15"/>
  <c r="DQ175" i="15"/>
  <c r="DQ179" i="15"/>
  <c r="DQ183" i="15"/>
  <c r="DQ187" i="15"/>
  <c r="DQ191" i="15"/>
  <c r="DQ195" i="15"/>
  <c r="DQ199" i="15"/>
  <c r="DQ203" i="15"/>
  <c r="DQ207" i="15"/>
  <c r="DQ211" i="15"/>
  <c r="DQ215" i="15"/>
  <c r="DQ219" i="15"/>
  <c r="DQ223" i="15"/>
  <c r="DQ227" i="15"/>
  <c r="DQ231" i="15"/>
  <c r="DQ235" i="15"/>
  <c r="DQ239" i="15"/>
  <c r="DQ243" i="15"/>
  <c r="DQ247" i="15"/>
  <c r="DQ251" i="15"/>
  <c r="DQ255" i="15"/>
  <c r="DQ259" i="15"/>
  <c r="DQ263" i="15"/>
  <c r="DQ267" i="15"/>
  <c r="DQ271" i="15"/>
  <c r="DQ275" i="15"/>
  <c r="DQ279" i="15"/>
  <c r="DQ283" i="15"/>
  <c r="DQ287" i="15"/>
  <c r="DQ291" i="15"/>
  <c r="DQ295" i="15"/>
  <c r="DQ299" i="15"/>
  <c r="DQ303" i="15"/>
  <c r="DQ307" i="15"/>
  <c r="DQ311" i="15"/>
  <c r="DQ315" i="15"/>
  <c r="DQ319" i="15"/>
  <c r="DQ323" i="15"/>
  <c r="DQ327" i="15"/>
  <c r="DQ331" i="15"/>
  <c r="DQ335" i="15"/>
  <c r="DQ339" i="15"/>
  <c r="DQ343" i="15"/>
  <c r="DQ347" i="15"/>
  <c r="DQ351" i="15"/>
  <c r="DQ355" i="15"/>
  <c r="DQ359" i="15"/>
  <c r="DQ363" i="15"/>
  <c r="DQ367" i="15"/>
  <c r="DQ371" i="15"/>
  <c r="DQ375" i="15"/>
  <c r="DQ379" i="15"/>
  <c r="DQ383" i="15"/>
  <c r="DQ387" i="15"/>
  <c r="DQ391" i="15"/>
  <c r="DQ395" i="15"/>
  <c r="DQ399" i="15"/>
  <c r="DQ403" i="15"/>
  <c r="DQ407" i="15"/>
  <c r="DQ411" i="15"/>
  <c r="DQ415" i="15"/>
  <c r="DQ419" i="15"/>
  <c r="DQ423" i="15"/>
  <c r="DQ427" i="15"/>
  <c r="DQ431" i="15"/>
  <c r="DQ435" i="15"/>
  <c r="DQ439" i="15"/>
  <c r="DQ443" i="15"/>
  <c r="DQ447" i="15"/>
  <c r="DQ451" i="15"/>
  <c r="DQ455" i="15"/>
  <c r="DQ459" i="15"/>
  <c r="DQ463" i="15"/>
  <c r="DQ467" i="15"/>
  <c r="DQ471" i="15"/>
  <c r="DQ475" i="15"/>
  <c r="DQ479" i="15"/>
  <c r="DQ483" i="15"/>
  <c r="DQ487" i="15"/>
  <c r="DQ491" i="15"/>
  <c r="DQ495" i="15"/>
  <c r="DQ499" i="15"/>
  <c r="DQ503" i="15"/>
  <c r="DQ507" i="15"/>
  <c r="DQ511" i="15"/>
  <c r="DQ515" i="15"/>
  <c r="DQ519" i="15"/>
  <c r="DQ523" i="15"/>
  <c r="DQ527" i="15"/>
  <c r="DQ531" i="15"/>
  <c r="DQ535" i="15"/>
  <c r="DQ539" i="15"/>
  <c r="DQ543" i="15"/>
  <c r="DQ547" i="15"/>
  <c r="DQ551" i="15"/>
  <c r="DQ555" i="15"/>
  <c r="DQ559" i="15"/>
  <c r="DQ563" i="15"/>
  <c r="DQ567" i="15"/>
  <c r="DQ571" i="15"/>
  <c r="DQ575" i="15"/>
  <c r="DQ579" i="15"/>
  <c r="DQ583" i="15"/>
  <c r="DQ587" i="15"/>
  <c r="DQ591" i="15"/>
  <c r="DQ595" i="15"/>
  <c r="DQ599" i="15"/>
  <c r="DQ603" i="15"/>
  <c r="DQ607" i="15"/>
  <c r="DQ611" i="15"/>
  <c r="DQ615" i="15"/>
  <c r="DQ619" i="15"/>
  <c r="DQ623" i="15"/>
  <c r="DQ627" i="15"/>
  <c r="DQ631" i="15"/>
  <c r="DQ635" i="15"/>
  <c r="DQ639" i="15"/>
  <c r="DI3" i="15"/>
  <c r="DI7" i="15"/>
  <c r="DI11" i="15"/>
  <c r="DI15" i="15"/>
  <c r="DI19" i="15"/>
  <c r="DI23" i="15"/>
  <c r="DI27" i="15"/>
  <c r="DI31" i="15"/>
  <c r="DI35" i="15"/>
  <c r="DI39" i="15"/>
  <c r="DI43" i="15"/>
  <c r="DI47" i="15"/>
  <c r="DI51" i="15"/>
  <c r="DI55" i="15"/>
  <c r="DI59" i="15"/>
  <c r="DI63" i="15"/>
  <c r="DI67" i="15"/>
  <c r="DI71" i="15"/>
  <c r="DI75" i="15"/>
  <c r="DI79" i="15"/>
  <c r="DI83" i="15"/>
  <c r="DI87" i="15"/>
  <c r="DI91" i="15"/>
  <c r="DI95" i="15"/>
  <c r="DI99" i="15"/>
  <c r="DI103" i="15"/>
  <c r="DI107" i="15"/>
  <c r="DI111" i="15"/>
  <c r="DI115" i="15"/>
  <c r="DI119" i="15"/>
  <c r="DI123" i="15"/>
  <c r="DI127" i="15"/>
  <c r="DI131" i="15"/>
  <c r="DI135" i="15"/>
  <c r="DI139" i="15"/>
  <c r="DI143" i="15"/>
  <c r="DI147" i="15"/>
  <c r="DI151" i="15"/>
  <c r="DI155" i="15"/>
  <c r="DI161" i="15"/>
  <c r="DI165" i="15"/>
  <c r="DI169" i="15"/>
  <c r="DI173" i="15"/>
  <c r="DI177" i="15"/>
  <c r="DI181" i="15"/>
  <c r="DI185" i="15"/>
  <c r="DI189" i="15"/>
  <c r="DI193" i="15"/>
  <c r="DI197" i="15"/>
  <c r="DI201" i="15"/>
  <c r="DI205" i="15"/>
  <c r="DI209" i="15"/>
  <c r="DI213" i="15"/>
  <c r="DI217" i="15"/>
  <c r="DI221" i="15"/>
  <c r="DI225" i="15"/>
  <c r="DI229" i="15"/>
  <c r="DI233" i="15"/>
  <c r="DI237" i="15"/>
  <c r="DI241" i="15"/>
  <c r="DI245" i="15"/>
  <c r="DI249" i="15"/>
  <c r="DI253" i="15"/>
  <c r="DI257" i="15"/>
  <c r="DI261" i="15"/>
  <c r="DI265" i="15"/>
  <c r="DI269" i="15"/>
  <c r="DI273" i="15"/>
  <c r="DI277" i="15"/>
  <c r="DI281" i="15"/>
  <c r="DI285" i="15"/>
  <c r="DI289" i="15"/>
  <c r="DI293" i="15"/>
  <c r="DI297" i="15"/>
  <c r="DI301" i="15"/>
  <c r="DI305" i="15"/>
  <c r="DI309" i="15"/>
  <c r="DI313" i="15"/>
  <c r="DI317" i="15"/>
  <c r="DI321" i="15"/>
  <c r="DI325" i="15"/>
  <c r="DI329" i="15"/>
  <c r="DI333" i="15"/>
  <c r="DI337" i="15"/>
  <c r="DI341" i="15"/>
  <c r="DI345" i="15"/>
  <c r="DI349" i="15"/>
  <c r="DI353" i="15"/>
  <c r="DI357" i="15"/>
  <c r="DI361" i="15"/>
  <c r="DI365" i="15"/>
  <c r="DI369" i="15"/>
  <c r="DI373" i="15"/>
  <c r="DI377" i="15"/>
  <c r="DI381" i="15"/>
  <c r="DI385" i="15"/>
  <c r="DI389" i="15"/>
  <c r="DI393" i="15"/>
  <c r="DI397" i="15"/>
  <c r="DI401" i="15"/>
  <c r="DI405" i="15"/>
  <c r="DI409" i="15"/>
  <c r="DI413" i="15"/>
  <c r="DI417" i="15"/>
  <c r="DI421" i="15"/>
  <c r="DI425" i="15"/>
  <c r="DI429" i="15"/>
  <c r="DI433" i="15"/>
  <c r="DI437" i="15"/>
  <c r="DI441" i="15"/>
  <c r="DI445" i="15"/>
  <c r="DI449" i="15"/>
  <c r="DI453" i="15"/>
  <c r="DI457" i="15"/>
  <c r="DI461" i="15"/>
  <c r="DI465" i="15"/>
  <c r="DI469" i="15"/>
  <c r="DI473" i="15"/>
  <c r="DI477" i="15"/>
  <c r="DI481" i="15"/>
  <c r="DI485" i="15"/>
  <c r="DI489" i="15"/>
  <c r="DI493" i="15"/>
  <c r="DI497" i="15"/>
  <c r="DI501" i="15"/>
  <c r="DI505" i="15"/>
  <c r="DI509" i="15"/>
  <c r="DI513" i="15"/>
  <c r="DI517" i="15"/>
  <c r="DI521" i="15"/>
  <c r="DI525" i="15"/>
  <c r="DI529" i="15"/>
  <c r="DI533" i="15"/>
  <c r="DI537" i="15"/>
  <c r="DI541" i="15"/>
  <c r="DI545" i="15"/>
  <c r="DI549" i="15"/>
  <c r="DI553" i="15"/>
  <c r="DI557" i="15"/>
  <c r="DI561" i="15"/>
  <c r="DI565" i="15"/>
  <c r="DI569" i="15"/>
  <c r="DI573" i="15"/>
  <c r="DI577" i="15"/>
  <c r="DI581" i="15"/>
  <c r="DI585" i="15"/>
  <c r="DI589" i="15"/>
  <c r="DI593" i="15"/>
  <c r="DI597" i="15"/>
  <c r="DI601" i="15"/>
  <c r="DI605" i="15"/>
  <c r="DI609" i="15"/>
  <c r="DI613" i="15"/>
  <c r="DI617" i="15"/>
  <c r="DI621" i="15"/>
  <c r="DI625" i="15"/>
  <c r="DI629" i="15"/>
  <c r="DI633" i="15"/>
  <c r="DI637" i="15"/>
  <c r="DI641" i="15"/>
  <c r="DI645" i="15"/>
  <c r="DI649" i="15"/>
  <c r="DI653" i="15"/>
  <c r="DI657" i="15"/>
  <c r="DI661" i="15"/>
  <c r="DI665" i="15"/>
  <c r="DI669" i="15"/>
  <c r="DI673" i="15"/>
  <c r="DI677" i="15"/>
  <c r="DI681" i="15"/>
  <c r="DI685" i="15"/>
  <c r="DI689" i="15"/>
  <c r="DI693" i="15"/>
  <c r="DI697" i="15"/>
  <c r="DI701" i="15"/>
  <c r="DI705" i="15"/>
  <c r="DI709" i="15"/>
  <c r="DI713" i="15"/>
  <c r="DI717" i="15"/>
  <c r="DI721" i="15"/>
  <c r="DI725" i="15"/>
  <c r="DI729" i="15"/>
  <c r="DI733" i="15"/>
  <c r="DI737" i="15"/>
  <c r="DI741" i="15"/>
  <c r="DI745" i="15"/>
  <c r="DI749" i="15"/>
  <c r="DI753" i="15"/>
  <c r="DI757" i="15"/>
  <c r="DI761" i="15"/>
  <c r="DI765" i="15"/>
  <c r="DI769" i="15"/>
  <c r="DI773" i="15"/>
  <c r="DI777" i="15"/>
  <c r="DI781" i="15"/>
  <c r="DI785" i="15"/>
  <c r="DI789" i="15"/>
  <c r="DI793" i="15"/>
  <c r="DI797" i="15"/>
  <c r="DI801" i="15"/>
  <c r="DI805" i="15"/>
  <c r="DI809" i="15"/>
  <c r="DI813" i="15"/>
  <c r="DI817" i="15"/>
  <c r="DI821" i="15"/>
  <c r="DI825" i="15"/>
  <c r="DI829" i="15"/>
  <c r="DI833" i="15"/>
  <c r="DI837" i="15"/>
  <c r="DI841" i="15"/>
  <c r="DI845" i="15"/>
  <c r="DI849" i="15"/>
  <c r="DI853" i="15"/>
  <c r="DI857" i="15"/>
  <c r="DI861" i="15"/>
  <c r="DI865" i="15"/>
  <c r="DI869" i="15"/>
  <c r="DI873" i="15"/>
  <c r="DI877" i="15"/>
  <c r="DI881" i="15"/>
  <c r="DI885" i="15"/>
  <c r="DI889" i="15"/>
  <c r="DI893" i="15"/>
  <c r="DI897" i="15"/>
  <c r="DI901" i="15"/>
  <c r="DI905" i="15"/>
  <c r="DI909" i="15"/>
  <c r="DI913" i="15"/>
  <c r="DI917" i="15"/>
  <c r="DI921" i="15"/>
  <c r="DI925" i="15"/>
  <c r="DI929" i="15"/>
  <c r="DI933" i="15"/>
  <c r="DI937" i="15"/>
  <c r="DI941" i="15"/>
  <c r="DI945" i="15"/>
  <c r="DI949" i="15"/>
  <c r="DI953" i="15"/>
  <c r="DI957" i="15"/>
  <c r="DI961" i="15"/>
  <c r="DI965" i="15"/>
  <c r="DI969" i="15"/>
  <c r="DI973" i="15"/>
  <c r="DI977" i="15"/>
  <c r="DI981" i="15"/>
  <c r="DI985" i="15"/>
  <c r="DI989" i="15"/>
  <c r="DI993" i="15"/>
  <c r="DI997" i="15"/>
  <c r="DI1001" i="15"/>
  <c r="DI1005" i="15"/>
  <c r="DI1009" i="15"/>
  <c r="DI1013" i="15"/>
  <c r="DI1017" i="15"/>
  <c r="DI1021" i="15"/>
  <c r="DI1025" i="15"/>
  <c r="DI1029" i="15"/>
  <c r="DI1033" i="15"/>
  <c r="DI1037" i="15"/>
  <c r="DI1041" i="15"/>
  <c r="DI1045" i="15"/>
  <c r="DI1049" i="15"/>
  <c r="DI1053" i="15"/>
  <c r="DI1057" i="15"/>
  <c r="DI1061" i="15"/>
  <c r="DI1065" i="15"/>
  <c r="DI1069" i="15"/>
  <c r="DI1073" i="15"/>
  <c r="DI1077" i="15"/>
  <c r="DI1081" i="15"/>
  <c r="DI1085" i="15"/>
  <c r="DI1089" i="15"/>
  <c r="DI1093" i="15"/>
  <c r="DI1097" i="15"/>
  <c r="DI1101" i="15"/>
  <c r="DI1105" i="15"/>
  <c r="DI1109" i="15"/>
  <c r="DI1113" i="15"/>
  <c r="DI1117" i="15"/>
  <c r="DI1121" i="15"/>
  <c r="DI1125" i="15"/>
  <c r="DI1129" i="15"/>
  <c r="DI1133" i="15"/>
  <c r="DI1137" i="15"/>
  <c r="DI1141" i="15"/>
  <c r="DI1145" i="15"/>
  <c r="DI1149" i="15"/>
  <c r="DI1153" i="15"/>
  <c r="DI1157" i="15"/>
  <c r="DI1161" i="15"/>
  <c r="DI1165" i="15"/>
  <c r="DI1169" i="15"/>
  <c r="DI1173" i="15"/>
  <c r="DI1177" i="15"/>
  <c r="DI1181" i="15"/>
  <c r="DI1185" i="15"/>
  <c r="DI1189" i="15"/>
  <c r="DI1193" i="15"/>
  <c r="DI1197" i="15"/>
  <c r="DI1201" i="15"/>
  <c r="DI1205" i="15"/>
  <c r="DA2" i="15"/>
  <c r="DA6" i="15"/>
  <c r="DA10" i="15"/>
  <c r="CS2" i="15"/>
  <c r="CS6" i="15"/>
  <c r="CS10" i="15"/>
  <c r="CS14" i="15"/>
  <c r="CS18" i="15"/>
  <c r="CS22" i="15"/>
  <c r="CS26" i="15"/>
  <c r="CK3" i="15"/>
  <c r="CK7" i="15"/>
  <c r="CK11" i="15"/>
  <c r="CK15" i="15"/>
  <c r="CK19" i="15"/>
  <c r="CK23" i="15"/>
  <c r="CK27" i="15"/>
  <c r="CK31" i="15"/>
  <c r="CK35" i="15"/>
  <c r="CK39" i="15"/>
  <c r="CK43" i="15"/>
  <c r="CK47" i="15"/>
  <c r="CK51" i="15"/>
  <c r="CK55" i="15"/>
  <c r="CC4" i="15"/>
  <c r="CC8" i="15"/>
  <c r="CC12" i="15"/>
  <c r="CC16" i="15"/>
  <c r="CC20" i="15"/>
  <c r="CC24" i="15"/>
  <c r="CC28" i="15"/>
  <c r="CC32" i="15"/>
  <c r="CC36" i="15"/>
  <c r="CC40" i="15"/>
  <c r="CC44" i="15"/>
  <c r="CC48" i="15"/>
  <c r="CC52" i="15"/>
  <c r="CC56" i="15"/>
  <c r="CC60" i="15"/>
  <c r="CC64" i="15"/>
  <c r="CC68" i="15"/>
  <c r="CC72" i="15"/>
  <c r="CC76" i="15"/>
  <c r="CC80" i="15"/>
  <c r="CC84" i="15"/>
  <c r="CC88" i="15"/>
  <c r="CC92" i="15"/>
  <c r="CC96" i="15"/>
  <c r="CC100" i="15"/>
  <c r="CC104" i="15"/>
  <c r="CC108" i="15"/>
  <c r="BU4" i="15"/>
  <c r="BU8" i="15"/>
  <c r="BU12" i="15"/>
  <c r="BU16" i="15"/>
  <c r="BU20" i="15"/>
  <c r="BU24" i="15"/>
  <c r="BU28" i="15"/>
  <c r="BU32" i="15"/>
  <c r="BU36" i="15"/>
  <c r="BU40" i="15"/>
  <c r="BU44" i="15"/>
  <c r="BU48" i="15"/>
  <c r="BU52" i="15"/>
  <c r="BU56" i="15"/>
  <c r="BU60" i="15"/>
  <c r="BU64" i="15"/>
  <c r="BU68" i="15"/>
  <c r="BU72" i="15"/>
  <c r="BU76" i="15"/>
  <c r="BU80" i="15"/>
  <c r="BU84" i="15"/>
  <c r="BU88" i="15"/>
  <c r="BU92" i="15"/>
  <c r="BU96" i="15"/>
  <c r="BU100" i="15"/>
  <c r="BU104" i="15"/>
  <c r="BU108" i="15"/>
  <c r="BU112" i="15"/>
  <c r="BU116" i="15"/>
  <c r="BU120" i="15"/>
  <c r="BU124" i="15"/>
  <c r="BU128" i="15"/>
  <c r="BU132" i="15"/>
  <c r="BU136" i="15"/>
  <c r="BU140" i="15"/>
  <c r="BU144" i="15"/>
  <c r="BU148" i="15"/>
  <c r="BU152" i="15"/>
  <c r="BU156" i="15"/>
  <c r="BU160" i="15"/>
  <c r="BU164" i="15"/>
  <c r="BU168" i="15"/>
  <c r="BU172" i="15"/>
  <c r="BU176" i="15"/>
  <c r="BU180" i="15"/>
  <c r="BU184" i="15"/>
  <c r="BU188" i="15"/>
  <c r="BU192" i="15"/>
  <c r="BU196" i="15"/>
  <c r="BU200" i="15"/>
  <c r="BU204" i="15"/>
  <c r="BU208" i="15"/>
  <c r="BU212" i="15"/>
  <c r="BU216" i="15"/>
  <c r="BU220" i="15"/>
  <c r="BU224" i="15"/>
  <c r="BU228" i="15"/>
  <c r="BU232" i="15"/>
  <c r="BU236" i="15"/>
  <c r="BU240" i="15"/>
  <c r="BU244" i="15"/>
  <c r="BU248" i="15"/>
  <c r="BU252" i="15"/>
  <c r="BU256" i="15"/>
  <c r="BU260" i="15"/>
  <c r="BM3" i="15"/>
  <c r="BM7" i="15"/>
  <c r="BM11" i="15"/>
  <c r="BM15" i="15"/>
  <c r="BM19" i="15"/>
  <c r="BM23" i="15"/>
  <c r="BM27" i="15"/>
  <c r="BM31" i="15"/>
  <c r="BM35" i="15"/>
  <c r="BM39" i="15"/>
  <c r="BM43" i="15"/>
  <c r="BM47" i="15"/>
  <c r="BM51" i="15"/>
  <c r="BM55" i="15"/>
  <c r="BM59" i="15"/>
  <c r="BM63" i="15"/>
  <c r="BM67" i="15"/>
  <c r="BM71" i="15"/>
  <c r="BM75" i="15"/>
  <c r="BM79" i="15"/>
  <c r="BM83" i="15"/>
  <c r="BM87" i="15"/>
  <c r="BM91" i="15"/>
  <c r="BM95" i="15"/>
  <c r="BM99" i="15"/>
  <c r="BM103" i="15"/>
  <c r="BM107" i="15"/>
  <c r="BM111" i="15"/>
  <c r="BM115" i="15"/>
  <c r="BM119" i="15"/>
  <c r="BM123" i="15"/>
  <c r="BM127" i="15"/>
  <c r="BM131" i="15"/>
  <c r="BM135" i="15"/>
  <c r="BM139" i="15"/>
  <c r="BM143" i="15"/>
  <c r="BM147" i="15"/>
  <c r="BM151" i="15"/>
  <c r="BM155" i="15"/>
  <c r="BM159" i="15"/>
  <c r="BM163" i="15"/>
  <c r="BM167" i="15"/>
  <c r="BM171" i="15"/>
  <c r="BM175" i="15"/>
  <c r="BM179" i="15"/>
  <c r="BM183" i="15"/>
  <c r="BM187" i="15"/>
  <c r="BM191" i="15"/>
  <c r="BM195" i="15"/>
  <c r="BM199" i="15"/>
  <c r="BM203" i="15"/>
  <c r="BM207" i="15"/>
  <c r="BM211" i="15"/>
  <c r="BM215" i="15"/>
  <c r="BM219" i="15"/>
  <c r="BM223" i="15"/>
  <c r="BM227" i="15"/>
  <c r="BM231" i="15"/>
  <c r="BM235" i="15"/>
  <c r="BM239" i="15"/>
  <c r="BM243" i="15"/>
  <c r="BM247" i="15"/>
  <c r="BM251" i="15"/>
  <c r="BM255" i="15"/>
  <c r="BM259" i="15"/>
  <c r="BM263" i="15"/>
  <c r="BM267" i="15"/>
  <c r="BM271" i="15"/>
  <c r="BM275" i="15"/>
  <c r="BM279" i="15"/>
  <c r="BM283" i="15"/>
  <c r="BM287" i="15"/>
  <c r="BM291" i="15"/>
  <c r="BM295" i="15"/>
  <c r="BM299" i="15"/>
  <c r="BM303" i="15"/>
  <c r="BM307" i="15"/>
  <c r="BM311" i="15"/>
  <c r="BM315" i="15"/>
  <c r="BM319" i="15"/>
  <c r="BM323" i="15"/>
  <c r="BM327" i="15"/>
  <c r="BM331" i="15"/>
  <c r="BM335" i="15"/>
  <c r="BM339" i="15"/>
  <c r="BM343" i="15"/>
  <c r="BM347" i="15"/>
  <c r="BM351" i="15"/>
  <c r="BM355" i="15"/>
  <c r="BM359" i="15"/>
  <c r="BM363" i="15"/>
  <c r="BM367" i="15"/>
  <c r="BM371" i="15"/>
  <c r="BM375" i="15"/>
  <c r="BM379" i="15"/>
  <c r="BM383" i="15"/>
  <c r="BM387" i="15"/>
  <c r="BM391" i="15"/>
  <c r="BM395" i="15"/>
  <c r="BM399" i="15"/>
  <c r="BM403" i="15"/>
  <c r="BM407" i="15"/>
  <c r="BM411" i="15"/>
  <c r="BM415" i="15"/>
  <c r="BM419" i="15"/>
  <c r="BM423" i="15"/>
  <c r="BM427" i="15"/>
  <c r="BM431" i="15"/>
  <c r="BM435" i="15"/>
  <c r="BM439" i="15"/>
  <c r="BM443" i="15"/>
  <c r="BM447" i="15"/>
  <c r="BM451" i="15"/>
  <c r="BM455" i="15"/>
  <c r="BM459" i="15"/>
  <c r="BM463" i="15"/>
  <c r="BM467" i="15"/>
  <c r="BM471" i="15"/>
  <c r="BM475" i="15"/>
  <c r="BM479" i="15"/>
  <c r="BM483" i="15"/>
  <c r="BM487" i="15"/>
  <c r="BM491" i="15"/>
  <c r="BM495" i="15"/>
  <c r="BM499" i="15"/>
  <c r="BE2" i="15"/>
  <c r="BE6" i="15"/>
  <c r="BE10" i="15"/>
  <c r="BE14" i="15"/>
  <c r="BE18" i="15"/>
  <c r="BE22" i="15"/>
  <c r="BE26" i="15"/>
  <c r="AW2" i="15"/>
  <c r="AW6" i="15"/>
  <c r="AW10" i="15"/>
  <c r="AW14" i="15"/>
  <c r="AW18" i="15"/>
  <c r="AW22" i="15"/>
  <c r="AW26" i="15"/>
  <c r="AW30" i="15"/>
  <c r="AW34" i="15"/>
  <c r="AW38" i="15"/>
  <c r="AW42" i="15"/>
  <c r="AW46" i="15"/>
  <c r="AW50" i="15"/>
  <c r="AW54" i="15"/>
  <c r="AW58" i="15"/>
  <c r="AW62" i="15"/>
  <c r="AW66" i="15"/>
  <c r="AO1" i="15"/>
  <c r="AO5" i="15"/>
  <c r="AO9" i="15"/>
  <c r="AO13" i="15"/>
  <c r="AO17" i="15"/>
  <c r="AO21" i="15"/>
  <c r="AO25" i="15"/>
  <c r="AO29" i="15"/>
  <c r="AO33" i="15"/>
  <c r="AO37" i="15"/>
  <c r="AO41" i="15"/>
  <c r="AO45" i="15"/>
  <c r="AO49" i="15"/>
  <c r="AO53" i="15"/>
  <c r="AO57" i="15"/>
  <c r="AO61" i="15"/>
  <c r="AO65" i="15"/>
  <c r="AO69" i="15"/>
  <c r="AO73" i="15"/>
  <c r="AO77" i="15"/>
  <c r="AO81" i="15"/>
  <c r="AO85" i="15"/>
  <c r="AO89" i="15"/>
  <c r="AO93" i="15"/>
  <c r="AO97" i="15"/>
  <c r="AO101" i="15"/>
  <c r="AO105" i="15"/>
  <c r="AO109" i="15"/>
  <c r="AO113" i="15"/>
  <c r="AO117" i="15"/>
  <c r="AO121" i="15"/>
  <c r="AO125" i="15"/>
  <c r="AO129" i="15"/>
  <c r="AO133" i="15"/>
  <c r="AO137" i="15"/>
  <c r="AO141" i="15"/>
  <c r="AO145" i="15"/>
  <c r="AG4" i="15"/>
  <c r="AG8" i="15"/>
  <c r="AG12" i="15"/>
  <c r="AG16" i="15"/>
  <c r="AG20" i="15"/>
  <c r="AG24" i="15"/>
  <c r="AG28" i="15"/>
  <c r="AG32" i="15"/>
  <c r="AG36" i="15"/>
  <c r="AG40" i="15"/>
  <c r="AG44" i="15"/>
  <c r="AG48" i="15"/>
  <c r="AG52" i="15"/>
  <c r="AG56" i="15"/>
  <c r="AG60" i="15"/>
  <c r="AG64" i="15"/>
  <c r="AG68" i="15"/>
  <c r="AG72" i="15"/>
  <c r="AG76" i="15"/>
  <c r="AG80" i="15"/>
  <c r="AG84" i="15"/>
  <c r="AG88" i="15"/>
  <c r="AG92" i="15"/>
  <c r="AG96" i="15"/>
  <c r="AG100" i="15"/>
  <c r="AG104" i="15"/>
  <c r="AG108" i="15"/>
  <c r="AG112" i="15"/>
  <c r="AG116" i="15"/>
  <c r="AG120" i="15"/>
  <c r="AG124" i="15"/>
  <c r="AG128" i="15"/>
  <c r="AG132" i="15"/>
  <c r="AG136" i="15"/>
  <c r="AG140" i="15"/>
  <c r="AG144" i="15"/>
  <c r="AG148" i="15"/>
  <c r="AG152" i="15"/>
  <c r="AG156" i="15"/>
  <c r="AG160" i="15"/>
  <c r="AG164" i="15"/>
  <c r="AG168" i="15"/>
  <c r="AG172" i="15"/>
  <c r="AG176" i="15"/>
  <c r="AG180" i="15"/>
  <c r="AG184" i="15"/>
  <c r="AG188" i="15"/>
  <c r="AG192" i="15"/>
  <c r="AG196" i="15"/>
  <c r="AG200" i="15"/>
  <c r="AG204" i="15"/>
  <c r="AG208" i="15"/>
  <c r="AG212" i="15"/>
  <c r="AG216" i="15"/>
  <c r="AG220" i="15"/>
  <c r="AG224" i="15"/>
  <c r="AG228" i="15"/>
  <c r="AG232" i="15"/>
  <c r="AG236" i="15"/>
  <c r="AG240" i="15"/>
  <c r="AG244" i="15"/>
  <c r="AG248" i="15"/>
  <c r="AG252" i="15"/>
  <c r="AG256" i="15"/>
  <c r="AG260" i="15"/>
  <c r="AG264" i="15"/>
  <c r="AG268" i="15"/>
  <c r="AG272" i="15"/>
  <c r="AG276" i="15"/>
  <c r="AG280" i="15"/>
  <c r="AG284" i="15"/>
  <c r="AG288" i="15"/>
  <c r="AG292" i="15"/>
  <c r="AG296" i="15"/>
  <c r="AG300" i="15"/>
  <c r="AG304" i="15"/>
  <c r="AG308" i="15"/>
  <c r="AG312" i="15"/>
  <c r="AG316" i="15"/>
  <c r="AG320" i="15"/>
  <c r="Y2" i="15"/>
  <c r="Y6" i="15"/>
  <c r="Y10" i="15"/>
  <c r="Y14" i="15"/>
  <c r="Y18" i="15"/>
  <c r="Y22" i="15"/>
  <c r="Y26" i="15"/>
  <c r="Y30" i="15"/>
  <c r="Y34" i="15"/>
  <c r="Y38" i="15"/>
  <c r="Y42" i="15"/>
  <c r="Y46" i="15"/>
  <c r="Y50" i="15"/>
  <c r="Y54" i="15"/>
  <c r="Y58" i="15"/>
  <c r="Y62" i="15"/>
  <c r="Y66" i="15"/>
  <c r="Y70" i="15"/>
  <c r="Y74" i="15"/>
  <c r="Y78" i="15"/>
  <c r="Y82" i="15"/>
  <c r="Y86" i="15"/>
  <c r="Y90" i="15"/>
  <c r="Y94" i="15"/>
  <c r="Y98" i="15"/>
  <c r="Y102" i="15"/>
  <c r="Y106" i="15"/>
  <c r="Y110" i="15"/>
  <c r="Y114" i="15"/>
  <c r="Y118" i="15"/>
  <c r="Y122" i="15"/>
  <c r="Y126" i="15"/>
  <c r="Y130" i="15"/>
  <c r="Y134" i="15"/>
  <c r="Y138" i="15"/>
  <c r="Y142" i="15"/>
  <c r="Y146" i="15"/>
  <c r="Y150" i="15"/>
  <c r="Y154" i="15"/>
  <c r="Y158" i="15"/>
  <c r="Y162" i="15"/>
  <c r="Y166" i="15"/>
  <c r="Y170" i="15"/>
  <c r="Y174" i="15"/>
  <c r="Y178" i="15"/>
  <c r="Y182" i="15"/>
  <c r="Y186" i="15"/>
  <c r="Y190" i="15"/>
  <c r="Y194" i="15"/>
  <c r="Y198" i="15"/>
  <c r="Y202" i="15"/>
  <c r="Y206" i="15"/>
  <c r="Y210" i="15"/>
  <c r="Y214" i="15"/>
  <c r="Y218" i="15"/>
  <c r="Y222" i="15"/>
  <c r="Y226" i="15"/>
  <c r="Y230" i="15"/>
  <c r="Y234" i="15"/>
  <c r="Y238" i="15"/>
  <c r="Y242" i="15"/>
  <c r="Y246" i="15"/>
  <c r="Y250" i="15"/>
  <c r="Y254" i="15"/>
  <c r="Y258" i="15"/>
  <c r="Y262" i="15"/>
  <c r="Y266" i="15"/>
  <c r="Y270" i="15"/>
  <c r="Y274" i="15"/>
  <c r="Y278" i="15"/>
  <c r="Y282" i="15"/>
  <c r="Y286" i="15"/>
  <c r="Y290" i="15"/>
  <c r="Y294" i="15"/>
  <c r="Y298" i="15"/>
  <c r="Y302" i="15"/>
  <c r="Y306" i="15"/>
  <c r="Y310" i="15"/>
  <c r="Y314" i="15"/>
  <c r="Y318" i="15"/>
  <c r="Y322" i="15"/>
  <c r="Y326" i="15"/>
  <c r="Y330" i="15"/>
  <c r="Y334" i="15"/>
  <c r="Y338" i="15"/>
  <c r="Y342" i="15"/>
  <c r="Y346" i="15"/>
  <c r="Y350" i="15"/>
  <c r="Y354" i="15"/>
  <c r="Y358" i="15"/>
  <c r="Y362" i="15"/>
  <c r="Y366" i="15"/>
  <c r="Y370" i="15"/>
  <c r="Y374" i="15"/>
  <c r="Y378" i="15"/>
  <c r="Y382" i="15"/>
  <c r="Y386" i="15"/>
  <c r="Y390" i="15"/>
  <c r="Y394" i="15"/>
  <c r="Y398" i="15"/>
  <c r="Y402" i="15"/>
  <c r="Y406" i="15"/>
  <c r="Y410" i="15"/>
  <c r="Y414" i="15"/>
  <c r="Y418" i="15"/>
  <c r="Y422" i="15"/>
  <c r="Y426" i="15"/>
  <c r="Y430" i="15"/>
  <c r="Y434" i="15"/>
  <c r="Y438" i="15"/>
  <c r="Y442" i="15"/>
  <c r="Y446" i="15"/>
  <c r="Y450" i="15"/>
  <c r="Y454" i="15"/>
  <c r="Y458" i="15"/>
  <c r="Y462" i="15"/>
  <c r="Y466" i="15"/>
  <c r="Y470" i="15"/>
  <c r="Y474" i="15"/>
  <c r="Y478" i="15"/>
  <c r="Y482" i="15"/>
  <c r="Y486" i="15"/>
  <c r="Y490" i="15"/>
  <c r="Y494" i="15"/>
  <c r="Y498" i="15"/>
  <c r="Y502" i="15"/>
  <c r="Y506" i="15"/>
  <c r="Y510" i="15"/>
  <c r="Y514" i="15"/>
  <c r="Y518" i="15"/>
  <c r="Y522" i="15"/>
  <c r="Y526" i="15"/>
  <c r="Y530" i="15"/>
  <c r="Y534" i="15"/>
  <c r="Y538" i="15"/>
  <c r="Y542" i="15"/>
  <c r="Y546" i="15"/>
  <c r="Y550" i="15"/>
  <c r="Y554" i="15"/>
  <c r="Y558" i="15"/>
  <c r="Y562" i="15"/>
  <c r="Y566" i="15"/>
  <c r="Y570" i="15"/>
  <c r="Y574" i="15"/>
  <c r="Y578" i="15"/>
  <c r="Y582" i="15"/>
  <c r="Y586" i="15"/>
  <c r="Y590" i="15"/>
  <c r="Y594" i="15"/>
  <c r="Y598" i="15"/>
  <c r="Y602" i="15"/>
  <c r="Y606" i="15"/>
  <c r="Y610" i="15"/>
  <c r="Y614" i="15"/>
  <c r="Y618" i="15"/>
  <c r="Y622" i="15"/>
  <c r="Y626" i="15"/>
  <c r="Y630" i="15"/>
  <c r="Y634" i="15"/>
  <c r="Y638" i="15"/>
  <c r="Y642" i="15"/>
  <c r="Q3" i="15"/>
  <c r="Q7" i="15"/>
  <c r="Q11" i="15"/>
  <c r="Q15" i="15"/>
  <c r="Q19" i="15"/>
  <c r="Q23" i="15"/>
  <c r="Q27" i="15"/>
  <c r="Q31" i="15"/>
  <c r="Q35" i="15"/>
  <c r="Q39" i="15"/>
  <c r="Q43" i="15"/>
  <c r="Q47" i="15"/>
  <c r="Q51" i="15"/>
  <c r="Q55" i="15"/>
  <c r="Q59" i="15"/>
  <c r="Q63" i="15"/>
  <c r="Q67" i="15"/>
  <c r="Q71" i="15"/>
  <c r="Q75" i="15"/>
  <c r="Q79" i="15"/>
  <c r="Q83" i="15"/>
  <c r="Q87" i="15"/>
  <c r="Q91" i="15"/>
  <c r="Q95" i="15"/>
  <c r="Q99" i="15"/>
  <c r="Q103" i="15"/>
  <c r="Q107" i="15"/>
  <c r="Q111" i="15"/>
  <c r="Q115" i="15"/>
  <c r="Q119" i="15"/>
  <c r="Q123" i="15"/>
  <c r="Q127" i="15"/>
  <c r="Q131" i="15"/>
  <c r="Q135" i="15"/>
  <c r="Q139" i="15"/>
  <c r="Q143" i="15"/>
  <c r="Q147" i="15"/>
  <c r="Q151" i="15"/>
  <c r="Q155" i="15"/>
  <c r="Q159" i="15"/>
  <c r="Q163" i="15"/>
  <c r="Q167" i="15"/>
  <c r="Q171" i="15"/>
  <c r="Q175" i="15"/>
  <c r="Q179" i="15"/>
  <c r="Q183" i="15"/>
  <c r="Q187" i="15"/>
  <c r="Q191" i="15"/>
  <c r="Q195" i="15"/>
  <c r="Q199" i="15"/>
  <c r="Q203" i="15"/>
  <c r="Q207" i="15"/>
  <c r="Q211" i="15"/>
  <c r="Q215" i="15"/>
  <c r="Q219" i="15"/>
  <c r="Q223" i="15"/>
  <c r="Q227" i="15"/>
  <c r="Q231" i="15"/>
  <c r="Q235" i="15"/>
  <c r="Q239" i="15"/>
  <c r="Q243" i="15"/>
  <c r="Q247" i="15"/>
  <c r="Q251" i="15"/>
  <c r="Q255" i="15"/>
  <c r="Q259" i="15"/>
  <c r="Q263" i="15"/>
  <c r="Q267" i="15"/>
  <c r="Q271" i="15"/>
  <c r="Q275" i="15"/>
  <c r="Q279" i="15"/>
  <c r="Q283" i="15"/>
  <c r="Q287" i="15"/>
  <c r="Q291" i="15"/>
  <c r="Q295" i="15"/>
  <c r="Q299" i="15"/>
  <c r="Q303" i="15"/>
  <c r="Q307" i="15"/>
  <c r="Q311" i="15"/>
  <c r="Q315" i="15"/>
  <c r="Q319" i="15"/>
  <c r="Q323" i="15"/>
  <c r="Q327" i="15"/>
  <c r="Q331" i="15"/>
  <c r="Q335" i="15"/>
  <c r="Q339" i="15"/>
  <c r="Q343" i="15"/>
  <c r="Q347" i="15"/>
  <c r="Q351" i="15"/>
  <c r="Q355" i="15"/>
  <c r="Q359" i="15"/>
  <c r="Q363" i="15"/>
  <c r="Q367" i="15"/>
  <c r="Q371" i="15"/>
  <c r="Q375" i="15"/>
  <c r="Q379" i="15"/>
  <c r="Q383" i="15"/>
  <c r="Q387" i="15"/>
  <c r="Q391" i="15"/>
  <c r="Q395" i="15"/>
  <c r="Q399" i="15"/>
  <c r="Q403" i="15"/>
  <c r="Q407" i="15"/>
  <c r="Q411" i="15"/>
  <c r="Q415" i="15"/>
  <c r="Q419" i="15"/>
  <c r="Q423" i="15"/>
  <c r="Q427" i="15"/>
  <c r="Q431" i="15"/>
  <c r="Q435" i="15"/>
  <c r="Q439" i="15"/>
  <c r="Q443" i="15"/>
  <c r="Q447" i="15"/>
  <c r="Q451" i="15"/>
  <c r="Q455" i="15"/>
  <c r="Q459" i="15"/>
  <c r="Q463" i="15"/>
  <c r="Q467" i="15"/>
  <c r="Q471" i="15"/>
  <c r="Q475" i="15"/>
  <c r="Q479" i="15"/>
  <c r="Q483" i="15"/>
  <c r="Q487" i="15"/>
  <c r="Q491" i="15"/>
  <c r="Q495" i="15"/>
  <c r="Q499" i="15"/>
  <c r="Q503" i="15"/>
  <c r="Q507" i="15"/>
  <c r="Q511" i="15"/>
  <c r="Q515" i="15"/>
  <c r="Q519" i="15"/>
  <c r="Q523" i="15"/>
  <c r="Q527" i="15"/>
  <c r="Q531" i="15"/>
  <c r="Q535" i="15"/>
  <c r="Q539" i="15"/>
  <c r="Q543" i="15"/>
  <c r="Q547" i="15"/>
  <c r="Q551" i="15"/>
  <c r="Q555" i="15"/>
  <c r="Q559" i="15"/>
  <c r="Q563" i="15"/>
  <c r="Q567" i="15"/>
  <c r="Q571" i="15"/>
  <c r="Q575" i="15"/>
  <c r="Q579" i="15"/>
  <c r="Q583" i="15"/>
  <c r="Q587" i="15"/>
  <c r="Q591" i="15"/>
  <c r="Q595" i="15"/>
  <c r="Q599" i="15"/>
  <c r="Q603" i="15"/>
  <c r="Q607" i="15"/>
  <c r="Q611" i="15"/>
  <c r="Q615" i="15"/>
  <c r="Q619" i="15"/>
  <c r="Q623" i="15"/>
  <c r="Q627" i="15"/>
  <c r="Q631" i="15"/>
  <c r="Q635" i="15"/>
  <c r="Q639" i="15"/>
  <c r="Q643" i="15"/>
  <c r="Q647" i="15"/>
  <c r="Q651" i="15"/>
  <c r="Q655" i="15"/>
  <c r="Q659" i="15"/>
  <c r="Q663" i="15"/>
  <c r="Q667" i="15"/>
  <c r="Q671" i="15"/>
  <c r="Q675" i="15"/>
  <c r="Q679" i="15"/>
  <c r="Q683" i="15"/>
  <c r="Q687" i="15"/>
  <c r="Q691" i="15"/>
  <c r="Q695" i="15"/>
  <c r="Q699" i="15"/>
  <c r="Q703" i="15"/>
  <c r="Q707" i="15"/>
  <c r="Q711" i="15"/>
  <c r="Q715" i="15"/>
  <c r="Q719" i="15"/>
  <c r="Q723" i="15"/>
  <c r="Q727" i="15"/>
  <c r="Q731" i="15"/>
  <c r="Q735" i="15"/>
  <c r="Q739" i="15"/>
  <c r="Q743" i="15"/>
  <c r="Q747" i="15"/>
  <c r="Q751" i="15"/>
  <c r="Q755" i="15"/>
  <c r="Q759" i="15"/>
  <c r="Q763" i="15"/>
  <c r="Q767" i="15"/>
  <c r="Q771" i="15"/>
  <c r="Q775" i="15"/>
  <c r="Q779" i="15"/>
  <c r="Q783" i="15"/>
  <c r="Q787" i="15"/>
  <c r="Q791" i="15"/>
  <c r="Q795" i="15"/>
  <c r="Q799" i="15"/>
  <c r="Q803" i="15"/>
  <c r="Q807" i="15"/>
  <c r="Q811" i="15"/>
  <c r="Q815" i="15"/>
  <c r="Q819" i="15"/>
  <c r="Q823" i="15"/>
  <c r="Q827" i="15"/>
  <c r="Q831" i="15"/>
  <c r="Q835" i="15"/>
  <c r="Q839" i="15"/>
  <c r="Q843" i="15"/>
  <c r="Q847" i="15"/>
  <c r="Q851" i="15"/>
  <c r="Q855" i="15"/>
  <c r="Q859" i="15"/>
  <c r="Q863" i="15"/>
  <c r="Q867" i="15"/>
  <c r="Q871" i="15"/>
  <c r="Q875" i="15"/>
  <c r="Q879" i="15"/>
  <c r="Q883" i="15"/>
  <c r="Q887" i="15"/>
  <c r="Q891" i="15"/>
  <c r="Q895" i="15"/>
  <c r="Q899" i="15"/>
  <c r="Q903" i="15"/>
  <c r="Q907" i="15"/>
  <c r="Q911" i="15"/>
  <c r="Q915" i="15"/>
  <c r="Q919" i="15"/>
  <c r="Q923" i="15"/>
  <c r="Q927" i="15"/>
  <c r="Q931" i="15"/>
  <c r="Q935" i="15"/>
  <c r="Q939" i="15"/>
  <c r="Q943" i="15"/>
  <c r="Q947" i="15"/>
  <c r="Q951" i="15"/>
  <c r="Q955" i="15"/>
  <c r="Q959" i="15"/>
  <c r="Q963" i="15"/>
  <c r="Q967" i="15"/>
  <c r="Q971" i="15"/>
  <c r="Q975" i="15"/>
  <c r="Q979" i="15"/>
  <c r="Q983" i="15"/>
  <c r="Q987" i="15"/>
  <c r="Q991" i="15"/>
  <c r="Q995" i="15"/>
  <c r="Q999" i="15"/>
  <c r="Q1003" i="15"/>
  <c r="Q1007" i="15"/>
  <c r="Q1011" i="15"/>
  <c r="Q1015" i="15"/>
  <c r="Q1019" i="15"/>
  <c r="Q1023" i="15"/>
  <c r="Q1027" i="15"/>
  <c r="Q1031" i="15"/>
  <c r="Q1035" i="15"/>
  <c r="Q1039" i="15"/>
  <c r="Q1043" i="15"/>
  <c r="Q1047" i="15"/>
  <c r="Q1051" i="15"/>
  <c r="Q1055" i="15"/>
  <c r="Q1059" i="15"/>
  <c r="Q1063" i="15"/>
  <c r="Q1067" i="15"/>
  <c r="Q1071" i="15"/>
  <c r="Q1075" i="15"/>
  <c r="Q1079" i="15"/>
  <c r="Q1083" i="15"/>
  <c r="Q1087" i="15"/>
  <c r="Q1091" i="15"/>
  <c r="Q1095" i="15"/>
  <c r="Q1099" i="15"/>
  <c r="Q1103" i="15"/>
  <c r="Q1107" i="15"/>
  <c r="Q1111" i="15"/>
  <c r="Q1115" i="15"/>
  <c r="Q1119" i="15"/>
  <c r="Q1123" i="15"/>
  <c r="Q1127" i="15"/>
  <c r="Q1131" i="15"/>
  <c r="Q1135" i="15"/>
  <c r="Q1139" i="15"/>
  <c r="Q1143" i="15"/>
  <c r="Q1147" i="15"/>
  <c r="Q1151" i="15"/>
  <c r="DI158" i="15"/>
  <c r="DI162" i="15"/>
  <c r="DI166" i="15"/>
  <c r="DI170" i="15"/>
  <c r="DI174" i="15"/>
  <c r="DI178" i="15"/>
  <c r="DI182" i="15"/>
  <c r="DI186" i="15"/>
  <c r="DI190" i="15"/>
  <c r="DI194" i="15"/>
  <c r="DI198" i="15"/>
  <c r="DI202" i="15"/>
  <c r="DI206" i="15"/>
  <c r="DI210" i="15"/>
  <c r="DI214" i="15"/>
  <c r="DI218" i="15"/>
  <c r="DI222" i="15"/>
  <c r="DI226" i="15"/>
  <c r="DI230" i="15"/>
  <c r="DI234" i="15"/>
  <c r="DI238" i="15"/>
  <c r="DI242" i="15"/>
  <c r="DI246" i="15"/>
  <c r="DI250" i="15"/>
  <c r="DI254" i="15"/>
  <c r="DI258" i="15"/>
  <c r="DI262" i="15"/>
  <c r="DI266" i="15"/>
  <c r="DI270" i="15"/>
  <c r="DI274" i="15"/>
  <c r="DI278" i="15"/>
  <c r="DI282" i="15"/>
  <c r="DI286" i="15"/>
  <c r="DI290" i="15"/>
  <c r="DI294" i="15"/>
  <c r="DI298" i="15"/>
  <c r="DI302" i="15"/>
  <c r="DI306" i="15"/>
  <c r="DI310" i="15"/>
  <c r="DI314" i="15"/>
  <c r="DI318" i="15"/>
  <c r="DI322" i="15"/>
  <c r="DI326" i="15"/>
  <c r="DI330" i="15"/>
  <c r="DI334" i="15"/>
  <c r="DI338" i="15"/>
  <c r="DI342" i="15"/>
  <c r="DI346" i="15"/>
  <c r="DI350" i="15"/>
  <c r="DI354" i="15"/>
  <c r="DI358" i="15"/>
  <c r="DI362" i="15"/>
  <c r="DI366" i="15"/>
  <c r="DI370" i="15"/>
  <c r="DI374" i="15"/>
  <c r="DI378" i="15"/>
  <c r="DI382" i="15"/>
  <c r="DI386" i="15"/>
  <c r="DI390" i="15"/>
  <c r="DI394" i="15"/>
  <c r="DI398" i="15"/>
  <c r="DI402" i="15"/>
  <c r="DI406" i="15"/>
  <c r="DI410" i="15"/>
  <c r="DI414" i="15"/>
  <c r="DI418" i="15"/>
  <c r="DI422" i="15"/>
  <c r="DI426" i="15"/>
  <c r="DI430" i="15"/>
  <c r="DI434" i="15"/>
  <c r="DI438" i="15"/>
  <c r="DI442" i="15"/>
  <c r="DI446" i="15"/>
  <c r="DI450" i="15"/>
  <c r="DI454" i="15"/>
  <c r="DI458" i="15"/>
  <c r="DI462" i="15"/>
  <c r="DI466" i="15"/>
  <c r="DI470" i="15"/>
  <c r="DI474" i="15"/>
  <c r="DI478" i="15"/>
  <c r="DI482" i="15"/>
  <c r="DI486" i="15"/>
  <c r="DI490" i="15"/>
  <c r="DI494" i="15"/>
  <c r="DI498" i="15"/>
  <c r="DI502" i="15"/>
  <c r="DI506" i="15"/>
  <c r="DI510" i="15"/>
  <c r="DI514" i="15"/>
  <c r="DI518" i="15"/>
  <c r="DI522" i="15"/>
  <c r="DI526" i="15"/>
  <c r="DI530" i="15"/>
  <c r="DI534" i="15"/>
  <c r="DI538" i="15"/>
  <c r="DI542" i="15"/>
  <c r="DI546" i="15"/>
  <c r="DI550" i="15"/>
  <c r="DI554" i="15"/>
  <c r="DI558" i="15"/>
  <c r="DI562" i="15"/>
  <c r="DI566" i="15"/>
  <c r="DI570" i="15"/>
  <c r="DI574" i="15"/>
  <c r="DI578" i="15"/>
  <c r="DI582" i="15"/>
  <c r="DI586" i="15"/>
  <c r="DI590" i="15"/>
  <c r="DI594" i="15"/>
  <c r="DI598" i="15"/>
  <c r="DI602" i="15"/>
  <c r="DI606" i="15"/>
  <c r="DI610" i="15"/>
  <c r="DI614" i="15"/>
  <c r="DI618" i="15"/>
  <c r="DI622" i="15"/>
  <c r="DI626" i="15"/>
  <c r="DI630" i="15"/>
  <c r="DI634" i="15"/>
  <c r="DI638" i="15"/>
  <c r="DI642" i="15"/>
  <c r="DI646" i="15"/>
  <c r="DI650" i="15"/>
  <c r="DI654" i="15"/>
  <c r="DI658" i="15"/>
  <c r="DI662" i="15"/>
  <c r="DI666" i="15"/>
  <c r="DI670" i="15"/>
  <c r="DI674" i="15"/>
  <c r="DI678" i="15"/>
  <c r="DI682" i="15"/>
  <c r="DI686" i="15"/>
  <c r="DI690" i="15"/>
  <c r="DI694" i="15"/>
  <c r="DI698" i="15"/>
  <c r="DI702" i="15"/>
  <c r="DI706" i="15"/>
  <c r="DI710" i="15"/>
  <c r="DI714" i="15"/>
  <c r="DI718" i="15"/>
  <c r="DI722" i="15"/>
  <c r="DI726" i="15"/>
  <c r="DI730" i="15"/>
  <c r="DI734" i="15"/>
  <c r="DI738" i="15"/>
  <c r="DI742" i="15"/>
  <c r="DI746" i="15"/>
  <c r="DI750" i="15"/>
  <c r="DI754" i="15"/>
  <c r="DI758" i="15"/>
  <c r="DI762" i="15"/>
  <c r="DI766" i="15"/>
  <c r="DI770" i="15"/>
  <c r="DI774" i="15"/>
  <c r="DI778" i="15"/>
  <c r="DI782" i="15"/>
  <c r="DI786" i="15"/>
  <c r="DI790" i="15"/>
  <c r="DI794" i="15"/>
  <c r="DI798" i="15"/>
  <c r="DI802" i="15"/>
  <c r="DI806" i="15"/>
  <c r="DI810" i="15"/>
  <c r="DI814" i="15"/>
  <c r="DI818" i="15"/>
  <c r="DI822" i="15"/>
  <c r="DI826" i="15"/>
  <c r="DI830" i="15"/>
  <c r="DI834" i="15"/>
  <c r="DI838" i="15"/>
  <c r="DI842" i="15"/>
  <c r="DI846" i="15"/>
  <c r="DI850" i="15"/>
  <c r="DI854" i="15"/>
  <c r="DI858" i="15"/>
  <c r="DI862" i="15"/>
  <c r="DI866" i="15"/>
  <c r="DI870" i="15"/>
  <c r="DI874" i="15"/>
  <c r="DI878" i="15"/>
  <c r="DI882" i="15"/>
  <c r="DI886" i="15"/>
  <c r="DI890" i="15"/>
  <c r="DI894" i="15"/>
  <c r="DI898" i="15"/>
  <c r="DI902" i="15"/>
  <c r="DI906" i="15"/>
  <c r="DI910" i="15"/>
  <c r="DI914" i="15"/>
  <c r="DI918" i="15"/>
  <c r="DI922" i="15"/>
  <c r="DI926" i="15"/>
  <c r="DI930" i="15"/>
  <c r="DI934" i="15"/>
  <c r="DI938" i="15"/>
  <c r="DI942" i="15"/>
  <c r="DI946" i="15"/>
  <c r="DI950" i="15"/>
  <c r="DI954" i="15"/>
  <c r="DI958" i="15"/>
  <c r="DI962" i="15"/>
  <c r="DI966" i="15"/>
  <c r="DI970" i="15"/>
  <c r="DI974" i="15"/>
  <c r="DI978" i="15"/>
  <c r="DI982" i="15"/>
  <c r="DI986" i="15"/>
  <c r="DI990" i="15"/>
  <c r="DI994" i="15"/>
  <c r="DI998" i="15"/>
  <c r="DI1002" i="15"/>
  <c r="DI1006" i="15"/>
  <c r="DI1010" i="15"/>
  <c r="DI1014" i="15"/>
  <c r="DI1018" i="15"/>
  <c r="DI1022" i="15"/>
  <c r="DI1026" i="15"/>
  <c r="DI1030" i="15"/>
  <c r="DI1034" i="15"/>
  <c r="DI1038" i="15"/>
  <c r="DI1042" i="15"/>
  <c r="DI1046" i="15"/>
  <c r="DI1050" i="15"/>
  <c r="DI1054" i="15"/>
  <c r="DI1058" i="15"/>
  <c r="DI1062" i="15"/>
  <c r="DI1066" i="15"/>
  <c r="DI1070" i="15"/>
  <c r="DI1074" i="15"/>
  <c r="DI1078" i="15"/>
  <c r="DI1082" i="15"/>
  <c r="DI1086" i="15"/>
  <c r="DI1090" i="15"/>
  <c r="DI1094" i="15"/>
  <c r="DI1098" i="15"/>
  <c r="DI1102" i="15"/>
  <c r="DI1106" i="15"/>
  <c r="DI1110" i="15"/>
  <c r="DI1114" i="15"/>
  <c r="DI1118" i="15"/>
  <c r="DI1122" i="15"/>
  <c r="DI1126" i="15"/>
  <c r="DI1130" i="15"/>
  <c r="DI1134" i="15"/>
  <c r="DI1138" i="15"/>
  <c r="DI1142" i="15"/>
  <c r="DI1146" i="15"/>
  <c r="DI1150" i="15"/>
  <c r="DI1154" i="15"/>
  <c r="DI1158" i="15"/>
  <c r="DI1162" i="15"/>
  <c r="DI1166" i="15"/>
  <c r="DI1170" i="15"/>
  <c r="DI1174" i="15"/>
  <c r="DI1178" i="15"/>
  <c r="DI1182" i="15"/>
  <c r="DI1186" i="15"/>
  <c r="DI1190" i="15"/>
  <c r="DI1194" i="15"/>
  <c r="DI1198" i="15"/>
  <c r="DI1202" i="15"/>
  <c r="DA3" i="15"/>
  <c r="DA7" i="15"/>
  <c r="DA11" i="15"/>
  <c r="CS3" i="15"/>
  <c r="CS7" i="15"/>
  <c r="CS11" i="15"/>
  <c r="CS15" i="15"/>
  <c r="CS19" i="15"/>
  <c r="CS23" i="15"/>
  <c r="CK4" i="15"/>
  <c r="CK8" i="15"/>
  <c r="CK12" i="15"/>
  <c r="CK16" i="15"/>
  <c r="CK20" i="15"/>
  <c r="CK24" i="15"/>
  <c r="CK28" i="15"/>
  <c r="CK32" i="15"/>
  <c r="CK36" i="15"/>
  <c r="CK40" i="15"/>
  <c r="CK44" i="15"/>
  <c r="CK48" i="15"/>
  <c r="CK52" i="15"/>
  <c r="CK56" i="15"/>
  <c r="CC1" i="15"/>
  <c r="CC5" i="15"/>
  <c r="CC9" i="15"/>
  <c r="CC13" i="15"/>
  <c r="CC17" i="15"/>
  <c r="CC21" i="15"/>
  <c r="CC25" i="15"/>
  <c r="CC29" i="15"/>
  <c r="CC33" i="15"/>
  <c r="CC37" i="15"/>
  <c r="CC41" i="15"/>
  <c r="CC45" i="15"/>
  <c r="CC49" i="15"/>
  <c r="CC53" i="15"/>
  <c r="CC57" i="15"/>
  <c r="CC61" i="15"/>
  <c r="CC65" i="15"/>
  <c r="CC69" i="15"/>
  <c r="CC73" i="15"/>
  <c r="CC77" i="15"/>
  <c r="CC81" i="15"/>
  <c r="CC85" i="15"/>
  <c r="CC89" i="15"/>
  <c r="CC93" i="15"/>
  <c r="CC97" i="15"/>
  <c r="CC101" i="15"/>
  <c r="CC105" i="15"/>
  <c r="CC109" i="15"/>
  <c r="BU1" i="15"/>
  <c r="BU5" i="15"/>
  <c r="BU9" i="15"/>
  <c r="BU13" i="15"/>
  <c r="BU17" i="15"/>
  <c r="BU21" i="15"/>
  <c r="BU25" i="15"/>
  <c r="BU29" i="15"/>
  <c r="BU33" i="15"/>
  <c r="BU37" i="15"/>
  <c r="BU41" i="15"/>
  <c r="BU45" i="15"/>
  <c r="BU49" i="15"/>
  <c r="BU53" i="15"/>
  <c r="BU57" i="15"/>
  <c r="BU61" i="15"/>
  <c r="BU65" i="15"/>
  <c r="BU69" i="15"/>
  <c r="BU73" i="15"/>
  <c r="BU77" i="15"/>
  <c r="BU81" i="15"/>
  <c r="BU85" i="15"/>
  <c r="BU89" i="15"/>
  <c r="BU93" i="15"/>
  <c r="BU97" i="15"/>
  <c r="BU101" i="15"/>
  <c r="BU105" i="15"/>
  <c r="BU109" i="15"/>
  <c r="BU113" i="15"/>
  <c r="BU117" i="15"/>
  <c r="BU121" i="15"/>
  <c r="BU125" i="15"/>
  <c r="BU129" i="15"/>
  <c r="BU133" i="15"/>
  <c r="BU137" i="15"/>
  <c r="BU141" i="15"/>
  <c r="BU145" i="15"/>
  <c r="BU149" i="15"/>
  <c r="BU153" i="15"/>
  <c r="BU157" i="15"/>
  <c r="BU161" i="15"/>
  <c r="BU165" i="15"/>
  <c r="BU169" i="15"/>
  <c r="BU173" i="15"/>
  <c r="BU177" i="15"/>
  <c r="BU181" i="15"/>
  <c r="BU185" i="15"/>
  <c r="BU189" i="15"/>
  <c r="BU193" i="15"/>
  <c r="BU197" i="15"/>
  <c r="BU201" i="15"/>
  <c r="BU205" i="15"/>
  <c r="BU209" i="15"/>
  <c r="BU213" i="15"/>
  <c r="BU217" i="15"/>
  <c r="BU221" i="15"/>
  <c r="BU225" i="15"/>
  <c r="BU229" i="15"/>
  <c r="BU233" i="15"/>
  <c r="BU237" i="15"/>
  <c r="BU241" i="15"/>
  <c r="BU245" i="15"/>
  <c r="BU249" i="15"/>
  <c r="BU253" i="15"/>
  <c r="BU257" i="15"/>
  <c r="BM4" i="15"/>
  <c r="BM8" i="15"/>
  <c r="BM12" i="15"/>
  <c r="BM16" i="15"/>
  <c r="BM20" i="15"/>
  <c r="BM24" i="15"/>
  <c r="BM28" i="15"/>
  <c r="BM32" i="15"/>
  <c r="BM36" i="15"/>
  <c r="BM40" i="15"/>
  <c r="BM44" i="15"/>
  <c r="BM48" i="15"/>
  <c r="BM52" i="15"/>
  <c r="BM56" i="15"/>
  <c r="BM60" i="15"/>
  <c r="BM64" i="15"/>
  <c r="BM68" i="15"/>
  <c r="BM72" i="15"/>
  <c r="BM76" i="15"/>
  <c r="BM80" i="15"/>
  <c r="BM84" i="15"/>
  <c r="BM88" i="15"/>
  <c r="BM92" i="15"/>
  <c r="BM96" i="15"/>
  <c r="BM100" i="15"/>
  <c r="BM104" i="15"/>
  <c r="BM108" i="15"/>
  <c r="BM112" i="15"/>
  <c r="BM116" i="15"/>
  <c r="BM120" i="15"/>
  <c r="BM124" i="15"/>
  <c r="BM128" i="15"/>
  <c r="BM132" i="15"/>
  <c r="BM136" i="15"/>
  <c r="BM140" i="15"/>
  <c r="BM144" i="15"/>
  <c r="BM148" i="15"/>
  <c r="BM152" i="15"/>
  <c r="BM156" i="15"/>
  <c r="BM160" i="15"/>
  <c r="BM164" i="15"/>
  <c r="BM168" i="15"/>
  <c r="BM172" i="15"/>
  <c r="BM176" i="15"/>
  <c r="BM180" i="15"/>
  <c r="BM184" i="15"/>
  <c r="BM188" i="15"/>
  <c r="BM192" i="15"/>
  <c r="BM196" i="15"/>
  <c r="BM200" i="15"/>
  <c r="BM204" i="15"/>
  <c r="BM208" i="15"/>
  <c r="BM212" i="15"/>
  <c r="BM216" i="15"/>
  <c r="BM220" i="15"/>
  <c r="BM224" i="15"/>
  <c r="BM228" i="15"/>
  <c r="BM232" i="15"/>
  <c r="BM236" i="15"/>
  <c r="BM240" i="15"/>
  <c r="BM244" i="15"/>
  <c r="BM248" i="15"/>
  <c r="BM252" i="15"/>
  <c r="BM256" i="15"/>
  <c r="BM260" i="15"/>
  <c r="BM264" i="15"/>
  <c r="BM268" i="15"/>
  <c r="BM272" i="15"/>
  <c r="BM276" i="15"/>
  <c r="BM280" i="15"/>
  <c r="BM284" i="15"/>
  <c r="BM288" i="15"/>
  <c r="BM292" i="15"/>
  <c r="BM296" i="15"/>
  <c r="BM300" i="15"/>
  <c r="BM304" i="15"/>
  <c r="BM308" i="15"/>
  <c r="BM312" i="15"/>
  <c r="BM316" i="15"/>
  <c r="BM320" i="15"/>
  <c r="BM324" i="15"/>
  <c r="BM328" i="15"/>
  <c r="BM332" i="15"/>
  <c r="BM336" i="15"/>
  <c r="BM340" i="15"/>
  <c r="BM344" i="15"/>
  <c r="BM348" i="15"/>
  <c r="BM352" i="15"/>
  <c r="BM356" i="15"/>
  <c r="BM360" i="15"/>
  <c r="BM364" i="15"/>
  <c r="BM368" i="15"/>
  <c r="BM372" i="15"/>
  <c r="BM376" i="15"/>
  <c r="BM380" i="15"/>
  <c r="BM384" i="15"/>
  <c r="BM388" i="15"/>
  <c r="BM392" i="15"/>
  <c r="BM396" i="15"/>
  <c r="BM400" i="15"/>
  <c r="BM404" i="15"/>
  <c r="BM408" i="15"/>
  <c r="BM412" i="15"/>
  <c r="BM416" i="15"/>
  <c r="BM420" i="15"/>
  <c r="BM424" i="15"/>
  <c r="BM428" i="15"/>
  <c r="BM432" i="15"/>
  <c r="BM436" i="15"/>
  <c r="BM440" i="15"/>
  <c r="BM444" i="15"/>
  <c r="BM448" i="15"/>
  <c r="BM452" i="15"/>
  <c r="BM456" i="15"/>
  <c r="BM460" i="15"/>
  <c r="BM464" i="15"/>
  <c r="BM468" i="15"/>
  <c r="BM472" i="15"/>
  <c r="BM476" i="15"/>
  <c r="BM480" i="15"/>
  <c r="BM484" i="15"/>
  <c r="BM488" i="15"/>
  <c r="BM492" i="15"/>
  <c r="BM496" i="15"/>
  <c r="BM500" i="15"/>
  <c r="BE3" i="15"/>
  <c r="BE7" i="15"/>
  <c r="BE11" i="15"/>
  <c r="BE15" i="15"/>
  <c r="BE19" i="15"/>
  <c r="BE23" i="15"/>
  <c r="BE27" i="15"/>
  <c r="AW3" i="15"/>
  <c r="AW7" i="15"/>
  <c r="AW11" i="15"/>
  <c r="AW15" i="15"/>
  <c r="AW19" i="15"/>
  <c r="AW23" i="15"/>
  <c r="AW27" i="15"/>
  <c r="AW31" i="15"/>
  <c r="AW35" i="15"/>
  <c r="AW39" i="15"/>
  <c r="AW43" i="15"/>
  <c r="AW47" i="15"/>
  <c r="AW51" i="15"/>
  <c r="AW55" i="15"/>
  <c r="AW59" i="15"/>
  <c r="AW63" i="15"/>
  <c r="AW67" i="15"/>
  <c r="AO2" i="15"/>
  <c r="AO6" i="15"/>
  <c r="AO10" i="15"/>
  <c r="AO14" i="15"/>
  <c r="AO18" i="15"/>
  <c r="AO22" i="15"/>
  <c r="AO26" i="15"/>
  <c r="AO30" i="15"/>
  <c r="AO34" i="15"/>
  <c r="AO38" i="15"/>
  <c r="AO42" i="15"/>
  <c r="AO46" i="15"/>
  <c r="AO50" i="15"/>
  <c r="AO54" i="15"/>
  <c r="AO58" i="15"/>
  <c r="AO62" i="15"/>
  <c r="AO66" i="15"/>
  <c r="AO70" i="15"/>
  <c r="AO74" i="15"/>
  <c r="AO78" i="15"/>
  <c r="AO82" i="15"/>
  <c r="AO86" i="15"/>
  <c r="AO90" i="15"/>
  <c r="AO94" i="15"/>
  <c r="AO98" i="15"/>
  <c r="AO102" i="15"/>
  <c r="AO106" i="15"/>
  <c r="AO110" i="15"/>
  <c r="AO114" i="15"/>
  <c r="AO118" i="15"/>
  <c r="AO122" i="15"/>
  <c r="AO126" i="15"/>
  <c r="AO130" i="15"/>
  <c r="AO134" i="15"/>
  <c r="AO138" i="15"/>
  <c r="AO142" i="15"/>
  <c r="AO146" i="15"/>
  <c r="AG1" i="15"/>
  <c r="AG5" i="15"/>
  <c r="AG9" i="15"/>
  <c r="AG13" i="15"/>
  <c r="AG17" i="15"/>
  <c r="AG21" i="15"/>
  <c r="AG25" i="15"/>
  <c r="AG29" i="15"/>
  <c r="AG33" i="15"/>
  <c r="AG37" i="15"/>
  <c r="AG41" i="15"/>
  <c r="AG45" i="15"/>
  <c r="AG49" i="15"/>
  <c r="AG53" i="15"/>
  <c r="AG57" i="15"/>
  <c r="AG61" i="15"/>
  <c r="AG65" i="15"/>
  <c r="AG69" i="15"/>
  <c r="AG73" i="15"/>
  <c r="AG77" i="15"/>
  <c r="AG81" i="15"/>
  <c r="AG85" i="15"/>
  <c r="AG89" i="15"/>
  <c r="AG93" i="15"/>
  <c r="AG97" i="15"/>
  <c r="AG101" i="15"/>
  <c r="AG105" i="15"/>
  <c r="AG109" i="15"/>
  <c r="AG113" i="15"/>
  <c r="AG117" i="15"/>
  <c r="AG121" i="15"/>
  <c r="AG125" i="15"/>
  <c r="AG129" i="15"/>
  <c r="AG133" i="15"/>
  <c r="AG137" i="15"/>
  <c r="AG141" i="15"/>
  <c r="AG145" i="15"/>
  <c r="AG149" i="15"/>
  <c r="AG153" i="15"/>
  <c r="AG157" i="15"/>
  <c r="AG161" i="15"/>
  <c r="AG165" i="15"/>
  <c r="AG169" i="15"/>
  <c r="AG173" i="15"/>
  <c r="AG177" i="15"/>
  <c r="AG181" i="15"/>
  <c r="AG185" i="15"/>
  <c r="AG189" i="15"/>
  <c r="AG193" i="15"/>
  <c r="AG197" i="15"/>
  <c r="AG201" i="15"/>
  <c r="AG205" i="15"/>
  <c r="AG209" i="15"/>
  <c r="AG213" i="15"/>
  <c r="AG217" i="15"/>
  <c r="AG221" i="15"/>
  <c r="AG225" i="15"/>
  <c r="AG229" i="15"/>
  <c r="AG233" i="15"/>
  <c r="AG237" i="15"/>
  <c r="AG241" i="15"/>
  <c r="AG245" i="15"/>
  <c r="AG249" i="15"/>
  <c r="AG253" i="15"/>
  <c r="AG257" i="15"/>
  <c r="AG261" i="15"/>
  <c r="AG265" i="15"/>
  <c r="AG269" i="15"/>
  <c r="AG273" i="15"/>
  <c r="AG277" i="15"/>
  <c r="AG281" i="15"/>
  <c r="AG285" i="15"/>
  <c r="AG289" i="15"/>
  <c r="AG293" i="15"/>
  <c r="AG297" i="15"/>
  <c r="AG301" i="15"/>
  <c r="AG305" i="15"/>
  <c r="AG309" i="15"/>
  <c r="AG313" i="15"/>
  <c r="AG317" i="15"/>
  <c r="AG321" i="15"/>
  <c r="Y3" i="15"/>
  <c r="Y7" i="15"/>
  <c r="Y11" i="15"/>
  <c r="Y15" i="15"/>
  <c r="Y19" i="15"/>
  <c r="Y23" i="15"/>
  <c r="Y27" i="15"/>
  <c r="Y31" i="15"/>
  <c r="Y35" i="15"/>
  <c r="Y39" i="15"/>
  <c r="Y43" i="15"/>
  <c r="Y47" i="15"/>
  <c r="Y51" i="15"/>
  <c r="Y55" i="15"/>
  <c r="Y59" i="15"/>
  <c r="Y63" i="15"/>
  <c r="Y67" i="15"/>
  <c r="Y71" i="15"/>
  <c r="Y75" i="15"/>
  <c r="Y79" i="15"/>
  <c r="Y83" i="15"/>
  <c r="Y87" i="15"/>
  <c r="Y91" i="15"/>
  <c r="Y95" i="15"/>
  <c r="Y99" i="15"/>
  <c r="Y103" i="15"/>
  <c r="Y107" i="15"/>
  <c r="Y111" i="15"/>
  <c r="Y115" i="15"/>
  <c r="Y119" i="15"/>
  <c r="Y123" i="15"/>
  <c r="Y127" i="15"/>
  <c r="Y131" i="15"/>
  <c r="Y135" i="15"/>
  <c r="Y139" i="15"/>
  <c r="Y143" i="15"/>
  <c r="Y147" i="15"/>
  <c r="Y151" i="15"/>
  <c r="Y155" i="15"/>
  <c r="Y159" i="15"/>
  <c r="Y163" i="15"/>
  <c r="Y167" i="15"/>
  <c r="Y171" i="15"/>
  <c r="Y175" i="15"/>
  <c r="Y179" i="15"/>
  <c r="Y183" i="15"/>
  <c r="Y187" i="15"/>
  <c r="Y191" i="15"/>
  <c r="Y195" i="15"/>
  <c r="Y199" i="15"/>
  <c r="Y203" i="15"/>
  <c r="Y207" i="15"/>
  <c r="Y211" i="15"/>
  <c r="Y215" i="15"/>
  <c r="Y219" i="15"/>
  <c r="Y223" i="15"/>
  <c r="Y227" i="15"/>
  <c r="Y231" i="15"/>
  <c r="Y235" i="15"/>
  <c r="Y239" i="15"/>
  <c r="Y243" i="15"/>
  <c r="Y247" i="15"/>
  <c r="Y251" i="15"/>
  <c r="Y255" i="15"/>
  <c r="Y259" i="15"/>
  <c r="Y263" i="15"/>
  <c r="Y267" i="15"/>
  <c r="Y271" i="15"/>
  <c r="Y275" i="15"/>
  <c r="Y279" i="15"/>
  <c r="Y283" i="15"/>
  <c r="Y287" i="15"/>
  <c r="Y291" i="15"/>
  <c r="Y295" i="15"/>
  <c r="Y299" i="15"/>
  <c r="Y303" i="15"/>
  <c r="Y307" i="15"/>
  <c r="Y311" i="15"/>
  <c r="Y315" i="15"/>
  <c r="Y319" i="15"/>
  <c r="Y323" i="15"/>
  <c r="Y327" i="15"/>
  <c r="Y331" i="15"/>
  <c r="Y335" i="15"/>
  <c r="Y339" i="15"/>
  <c r="Y343" i="15"/>
  <c r="Y347" i="15"/>
  <c r="Y351" i="15"/>
  <c r="Y355" i="15"/>
  <c r="Y359" i="15"/>
  <c r="Y363" i="15"/>
  <c r="Y367" i="15"/>
  <c r="Y371" i="15"/>
  <c r="Y375" i="15"/>
  <c r="Y379" i="15"/>
  <c r="Y383" i="15"/>
  <c r="Y387" i="15"/>
  <c r="Y391" i="15"/>
  <c r="Y395" i="15"/>
  <c r="Y399" i="15"/>
  <c r="Y403" i="15"/>
  <c r="Y407" i="15"/>
  <c r="Y411" i="15"/>
  <c r="Y415" i="15"/>
  <c r="Y419" i="15"/>
  <c r="Y423" i="15"/>
  <c r="Y427" i="15"/>
  <c r="Y431" i="15"/>
  <c r="Y435" i="15"/>
  <c r="Y439" i="15"/>
  <c r="Y443" i="15"/>
  <c r="Y447" i="15"/>
  <c r="Y451" i="15"/>
  <c r="Y455" i="15"/>
  <c r="Y459" i="15"/>
  <c r="Y463" i="15"/>
  <c r="Y467" i="15"/>
  <c r="Y471" i="15"/>
  <c r="Y475" i="15"/>
  <c r="Y479" i="15"/>
  <c r="Y483" i="15"/>
  <c r="Y487" i="15"/>
  <c r="Y491" i="15"/>
  <c r="Y495" i="15"/>
  <c r="Y499" i="15"/>
  <c r="Y503" i="15"/>
  <c r="Y507" i="15"/>
  <c r="Y511" i="15"/>
  <c r="Y515" i="15"/>
  <c r="Y519" i="15"/>
  <c r="Y523" i="15"/>
  <c r="Y527" i="15"/>
  <c r="Y531" i="15"/>
  <c r="Y535" i="15"/>
  <c r="Y539" i="15"/>
  <c r="Y543" i="15"/>
  <c r="Y547" i="15"/>
  <c r="Y551" i="15"/>
  <c r="Y555" i="15"/>
  <c r="Y559" i="15"/>
  <c r="Y563" i="15"/>
  <c r="Y567" i="15"/>
  <c r="Y571" i="15"/>
  <c r="Y575" i="15"/>
  <c r="Y579" i="15"/>
  <c r="Y583" i="15"/>
  <c r="Y587" i="15"/>
  <c r="Y591" i="15"/>
  <c r="Y595" i="15"/>
  <c r="Y599" i="15"/>
  <c r="Y603" i="15"/>
  <c r="Y607" i="15"/>
  <c r="Y611" i="15"/>
  <c r="Y615" i="15"/>
  <c r="Y619" i="15"/>
  <c r="Y623" i="15"/>
  <c r="Y627" i="15"/>
  <c r="Y631" i="15"/>
  <c r="Y635" i="15"/>
  <c r="Y639" i="15"/>
  <c r="Q4" i="15"/>
  <c r="Q8" i="15"/>
  <c r="Q12" i="15"/>
  <c r="Q16" i="15"/>
  <c r="Q20" i="15"/>
  <c r="Q24" i="15"/>
  <c r="Q28" i="15"/>
  <c r="Q32" i="15"/>
  <c r="Q36" i="15"/>
  <c r="Q40" i="15"/>
  <c r="Q44" i="15"/>
  <c r="Q48" i="15"/>
  <c r="Q52" i="15"/>
  <c r="Q56" i="15"/>
  <c r="Q60" i="15"/>
  <c r="Q64" i="15"/>
  <c r="Q68" i="15"/>
  <c r="Q72" i="15"/>
  <c r="Q76" i="15"/>
  <c r="Q80" i="15"/>
  <c r="Q84" i="15"/>
  <c r="Q88" i="15"/>
  <c r="Q92" i="15"/>
  <c r="Q96" i="15"/>
  <c r="Q100" i="15"/>
  <c r="Q104" i="15"/>
  <c r="Q108" i="15"/>
  <c r="Q112" i="15"/>
  <c r="Q116" i="15"/>
  <c r="Q120" i="15"/>
  <c r="Q124" i="15"/>
  <c r="Q128" i="15"/>
  <c r="Q132" i="15"/>
  <c r="Q136" i="15"/>
  <c r="Q140" i="15"/>
  <c r="Q144" i="15"/>
  <c r="Q148" i="15"/>
  <c r="Q152" i="15"/>
  <c r="Q156" i="15"/>
  <c r="Q160" i="15"/>
  <c r="Q164" i="15"/>
  <c r="Q168" i="15"/>
  <c r="Q172" i="15"/>
  <c r="Q176" i="15"/>
  <c r="Q180" i="15"/>
  <c r="Q184" i="15"/>
  <c r="Q188" i="15"/>
  <c r="Q192" i="15"/>
  <c r="Q196" i="15"/>
  <c r="Q200" i="15"/>
  <c r="Q204" i="15"/>
  <c r="Q208" i="15"/>
  <c r="Q212" i="15"/>
  <c r="Q216" i="15"/>
  <c r="Q220" i="15"/>
  <c r="Q224" i="15"/>
  <c r="Q228" i="15"/>
  <c r="Q232" i="15"/>
  <c r="Q236" i="15"/>
  <c r="Q240" i="15"/>
  <c r="Q244" i="15"/>
  <c r="Q248" i="15"/>
  <c r="Q252" i="15"/>
  <c r="Q256" i="15"/>
  <c r="Q260" i="15"/>
  <c r="Q264" i="15"/>
  <c r="Q268" i="15"/>
  <c r="Q272" i="15"/>
  <c r="Q276" i="15"/>
  <c r="Q280" i="15"/>
  <c r="Q284" i="15"/>
  <c r="Q288" i="15"/>
  <c r="Q292" i="15"/>
  <c r="Q296" i="15"/>
  <c r="Q300" i="15"/>
  <c r="Q304" i="15"/>
  <c r="Q308" i="15"/>
  <c r="Q312" i="15"/>
  <c r="Q316" i="15"/>
  <c r="Q320" i="15"/>
  <c r="Q324" i="15"/>
  <c r="Q328" i="15"/>
  <c r="Q332" i="15"/>
  <c r="Q336" i="15"/>
  <c r="Q340" i="15"/>
  <c r="Q344" i="15"/>
  <c r="Q348" i="15"/>
  <c r="Q352" i="15"/>
  <c r="Q356" i="15"/>
  <c r="Q360" i="15"/>
  <c r="Q364" i="15"/>
  <c r="Q368" i="15"/>
  <c r="Q372" i="15"/>
  <c r="Q376" i="15"/>
  <c r="Q380" i="15"/>
  <c r="Q384" i="15"/>
  <c r="Q388" i="15"/>
  <c r="Q392" i="15"/>
  <c r="Q396" i="15"/>
  <c r="Q400" i="15"/>
  <c r="Q404" i="15"/>
  <c r="Q408" i="15"/>
  <c r="Q412" i="15"/>
  <c r="Q416" i="15"/>
  <c r="Q420" i="15"/>
  <c r="Q424" i="15"/>
  <c r="Q428" i="15"/>
  <c r="Q432" i="15"/>
  <c r="Q436" i="15"/>
  <c r="Q440" i="15"/>
  <c r="Q444" i="15"/>
  <c r="Q448" i="15"/>
  <c r="Q452" i="15"/>
  <c r="Q456" i="15"/>
  <c r="Q460" i="15"/>
  <c r="Q464" i="15"/>
  <c r="Q468" i="15"/>
  <c r="Q472" i="15"/>
  <c r="Q476" i="15"/>
  <c r="Q480" i="15"/>
  <c r="Q484" i="15"/>
  <c r="Q488" i="15"/>
  <c r="Q492" i="15"/>
  <c r="Q496" i="15"/>
  <c r="Q500" i="15"/>
  <c r="Q504" i="15"/>
  <c r="Q508" i="15"/>
  <c r="Q512" i="15"/>
  <c r="Q516" i="15"/>
  <c r="Q520" i="15"/>
  <c r="Q524" i="15"/>
  <c r="Q528" i="15"/>
  <c r="Q532" i="15"/>
  <c r="Q536" i="15"/>
  <c r="Q540" i="15"/>
  <c r="Q544" i="15"/>
  <c r="Q548" i="15"/>
  <c r="Q552" i="15"/>
  <c r="Q556" i="15"/>
  <c r="Q560" i="15"/>
  <c r="Q564" i="15"/>
  <c r="Q568" i="15"/>
  <c r="Q572" i="15"/>
  <c r="Q576" i="15"/>
  <c r="Q580" i="15"/>
  <c r="Q584" i="15"/>
  <c r="Q588" i="15"/>
  <c r="Q592" i="15"/>
  <c r="Q596" i="15"/>
  <c r="Q600" i="15"/>
  <c r="Q604" i="15"/>
  <c r="Q608" i="15"/>
  <c r="Q612" i="15"/>
  <c r="Q616" i="15"/>
  <c r="Q620" i="15"/>
  <c r="Q624" i="15"/>
  <c r="Q628" i="15"/>
  <c r="Q632" i="15"/>
  <c r="Q636" i="15"/>
  <c r="Q640" i="15"/>
  <c r="Q644" i="15"/>
  <c r="Q648" i="15"/>
  <c r="Q652" i="15"/>
  <c r="Q656" i="15"/>
  <c r="Q660" i="15"/>
  <c r="Q664" i="15"/>
  <c r="Q668" i="15"/>
  <c r="Q672" i="15"/>
  <c r="Q676" i="15"/>
  <c r="Q680" i="15"/>
  <c r="Q684" i="15"/>
  <c r="Q688" i="15"/>
  <c r="Q692" i="15"/>
  <c r="Q696" i="15"/>
  <c r="Q700" i="15"/>
  <c r="Q704" i="15"/>
  <c r="Q708" i="15"/>
  <c r="Q712" i="15"/>
  <c r="Q716" i="15"/>
  <c r="Q720" i="15"/>
  <c r="Q724" i="15"/>
  <c r="Q728" i="15"/>
  <c r="Q732" i="15"/>
  <c r="Q736" i="15"/>
  <c r="Q740" i="15"/>
  <c r="Q744" i="15"/>
  <c r="Q748" i="15"/>
  <c r="Q752" i="15"/>
  <c r="Q756" i="15"/>
  <c r="Q760" i="15"/>
  <c r="Q764" i="15"/>
  <c r="Q768" i="15"/>
  <c r="Q772" i="15"/>
  <c r="Q776" i="15"/>
  <c r="Q780" i="15"/>
  <c r="Q784" i="15"/>
  <c r="Q788" i="15"/>
  <c r="Q792" i="15"/>
  <c r="Q796" i="15"/>
  <c r="Q800" i="15"/>
  <c r="Q804" i="15"/>
  <c r="Q808" i="15"/>
  <c r="Q812" i="15"/>
  <c r="Q816" i="15"/>
  <c r="Q820" i="15"/>
  <c r="Q824" i="15"/>
  <c r="Q828" i="15"/>
  <c r="Q832" i="15"/>
  <c r="Q836" i="15"/>
  <c r="Q840" i="15"/>
  <c r="Q844" i="15"/>
  <c r="Q848" i="15"/>
  <c r="Q852" i="15"/>
  <c r="Q856" i="15"/>
  <c r="Q860" i="15"/>
  <c r="Q864" i="15"/>
  <c r="Q868" i="15"/>
  <c r="Q872" i="15"/>
  <c r="Q876" i="15"/>
  <c r="Q880" i="15"/>
  <c r="Q884" i="15"/>
  <c r="Q888" i="15"/>
  <c r="Q892" i="15"/>
  <c r="Q896" i="15"/>
  <c r="Q900" i="15"/>
  <c r="Q904" i="15"/>
  <c r="Q908" i="15"/>
  <c r="Q912" i="15"/>
  <c r="Q916" i="15"/>
  <c r="Q920" i="15"/>
  <c r="Q924" i="15"/>
  <c r="Q928" i="15"/>
  <c r="Q932" i="15"/>
  <c r="Q936" i="15"/>
  <c r="Q940" i="15"/>
  <c r="Q944" i="15"/>
  <c r="Q948" i="15"/>
  <c r="Q952" i="15"/>
  <c r="Q956" i="15"/>
  <c r="Q960" i="15"/>
  <c r="Q964" i="15"/>
  <c r="Q968" i="15"/>
  <c r="Q972" i="15"/>
  <c r="Q976" i="15"/>
  <c r="Q980" i="15"/>
  <c r="Q984" i="15"/>
  <c r="Q988" i="15"/>
  <c r="Q992" i="15"/>
  <c r="Q996" i="15"/>
  <c r="Q1000" i="15"/>
  <c r="Q1004" i="15"/>
  <c r="Q1008" i="15"/>
  <c r="Q1012" i="15"/>
  <c r="Q1016" i="15"/>
  <c r="Q1020" i="15"/>
  <c r="Q1024" i="15"/>
  <c r="Q1028" i="15"/>
  <c r="Q1032" i="15"/>
  <c r="Q1036" i="15"/>
  <c r="Q1040" i="15"/>
  <c r="Q1044" i="15"/>
  <c r="Q1048" i="15"/>
  <c r="Q1052" i="15"/>
  <c r="Q1056" i="15"/>
  <c r="Q1060" i="15"/>
  <c r="Q1064" i="15"/>
  <c r="Q1068" i="15"/>
  <c r="Q1072" i="15"/>
  <c r="Q1076" i="15"/>
  <c r="Q1080" i="15"/>
  <c r="Q1084" i="15"/>
  <c r="Q1088" i="15"/>
  <c r="Q1092" i="15"/>
  <c r="Q1096" i="15"/>
  <c r="Q1100" i="15"/>
  <c r="Q1104" i="15"/>
  <c r="Q1108" i="15"/>
  <c r="Q1112" i="15"/>
  <c r="Q1116" i="15"/>
  <c r="Q1120" i="15"/>
  <c r="Q1124" i="15"/>
  <c r="Q1128" i="15"/>
  <c r="Q1132" i="15"/>
  <c r="Q1136" i="15"/>
  <c r="Q1140" i="15"/>
  <c r="Q1144" i="15"/>
  <c r="Q1148" i="15"/>
  <c r="Q1152" i="15"/>
  <c r="DI159" i="15"/>
  <c r="DI163" i="15"/>
  <c r="DI167" i="15"/>
  <c r="DI171" i="15"/>
  <c r="DI175" i="15"/>
  <c r="DI179" i="15"/>
  <c r="DI183" i="15"/>
  <c r="DI187" i="15"/>
  <c r="DI191" i="15"/>
  <c r="DI195" i="15"/>
  <c r="DI199" i="15"/>
  <c r="DI203" i="15"/>
  <c r="DI207" i="15"/>
  <c r="DI211" i="15"/>
  <c r="DI215" i="15"/>
  <c r="DI219" i="15"/>
  <c r="DI223" i="15"/>
  <c r="DI227" i="15"/>
  <c r="DI231" i="15"/>
  <c r="DI235" i="15"/>
  <c r="DI239" i="15"/>
  <c r="DI243" i="15"/>
  <c r="DI247" i="15"/>
  <c r="DI251" i="15"/>
  <c r="DI255" i="15"/>
  <c r="DI259" i="15"/>
  <c r="DI263" i="15"/>
  <c r="DI267" i="15"/>
  <c r="DI271" i="15"/>
  <c r="DI275" i="15"/>
  <c r="DI279" i="15"/>
  <c r="DI283" i="15"/>
  <c r="DI287" i="15"/>
  <c r="DI291" i="15"/>
  <c r="DI295" i="15"/>
  <c r="DI299" i="15"/>
  <c r="DI303" i="15"/>
  <c r="DI307" i="15"/>
  <c r="DI311" i="15"/>
  <c r="DI315" i="15"/>
  <c r="DI319" i="15"/>
  <c r="DI323" i="15"/>
  <c r="DI327" i="15"/>
  <c r="DI331" i="15"/>
  <c r="DI335" i="15"/>
  <c r="DI339" i="15"/>
  <c r="DI343" i="15"/>
  <c r="DI347" i="15"/>
  <c r="DI351" i="15"/>
  <c r="DI355" i="15"/>
  <c r="DI359" i="15"/>
  <c r="DI363" i="15"/>
  <c r="DI367" i="15"/>
  <c r="DI371" i="15"/>
  <c r="DI375" i="15"/>
  <c r="DI379" i="15"/>
  <c r="DI383" i="15"/>
  <c r="DI387" i="15"/>
  <c r="DI391" i="15"/>
  <c r="DI395" i="15"/>
  <c r="DI399" i="15"/>
  <c r="DI403" i="15"/>
  <c r="DI407" i="15"/>
  <c r="DI411" i="15"/>
  <c r="DI415" i="15"/>
  <c r="DI419" i="15"/>
  <c r="DI423" i="15"/>
  <c r="DI427" i="15"/>
  <c r="DI431" i="15"/>
  <c r="DI435" i="15"/>
  <c r="DI439" i="15"/>
  <c r="DI443" i="15"/>
  <c r="DI447" i="15"/>
  <c r="DI451" i="15"/>
  <c r="DI455" i="15"/>
  <c r="DI459" i="15"/>
  <c r="DI463" i="15"/>
  <c r="DI467" i="15"/>
  <c r="DI471" i="15"/>
  <c r="DI475" i="15"/>
  <c r="DI479" i="15"/>
  <c r="DI483" i="15"/>
  <c r="DI487" i="15"/>
  <c r="DI491" i="15"/>
  <c r="DI495" i="15"/>
  <c r="DI499" i="15"/>
  <c r="DI503" i="15"/>
  <c r="DI507" i="15"/>
  <c r="DI511" i="15"/>
  <c r="DI515" i="15"/>
  <c r="DI519" i="15"/>
  <c r="DI523" i="15"/>
  <c r="DI527" i="15"/>
  <c r="DI531" i="15"/>
  <c r="DI535" i="15"/>
  <c r="DI539" i="15"/>
  <c r="DI543" i="15"/>
  <c r="DI547" i="15"/>
  <c r="DI551" i="15"/>
  <c r="DI555" i="15"/>
  <c r="DI559" i="15"/>
  <c r="DI563" i="15"/>
  <c r="DI567" i="15"/>
  <c r="DI571" i="15"/>
  <c r="DI575" i="15"/>
  <c r="DI579" i="15"/>
  <c r="DI583" i="15"/>
  <c r="DI587" i="15"/>
  <c r="DI591" i="15"/>
  <c r="DI595" i="15"/>
  <c r="DI599" i="15"/>
  <c r="DI603" i="15"/>
  <c r="DI607" i="15"/>
  <c r="DI611" i="15"/>
  <c r="DI615" i="15"/>
  <c r="DI619" i="15"/>
  <c r="DI623" i="15"/>
  <c r="DI627" i="15"/>
  <c r="DI631" i="15"/>
  <c r="DI635" i="15"/>
  <c r="DI639" i="15"/>
  <c r="DI643" i="15"/>
  <c r="DI647" i="15"/>
  <c r="DI651" i="15"/>
  <c r="DI655" i="15"/>
  <c r="DI659" i="15"/>
  <c r="DI663" i="15"/>
  <c r="DI667" i="15"/>
  <c r="DI671" i="15"/>
  <c r="DI675" i="15"/>
  <c r="DI679" i="15"/>
  <c r="DI683" i="15"/>
  <c r="DI687" i="15"/>
  <c r="DI691" i="15"/>
  <c r="DI695" i="15"/>
  <c r="DI699" i="15"/>
  <c r="DI703" i="15"/>
  <c r="DI707" i="15"/>
  <c r="DI711" i="15"/>
  <c r="DI715" i="15"/>
  <c r="DI719" i="15"/>
  <c r="DI723" i="15"/>
  <c r="DI727" i="15"/>
  <c r="DI731" i="15"/>
  <c r="DI735" i="15"/>
  <c r="DI739" i="15"/>
  <c r="DI743" i="15"/>
  <c r="DI747" i="15"/>
  <c r="DI751" i="15"/>
  <c r="DI755" i="15"/>
  <c r="DI759" i="15"/>
  <c r="DI763" i="15"/>
  <c r="DI767" i="15"/>
  <c r="DI771" i="15"/>
  <c r="DI775" i="15"/>
  <c r="DI779" i="15"/>
  <c r="DI783" i="15"/>
  <c r="DI787" i="15"/>
  <c r="DI791" i="15"/>
  <c r="DI795" i="15"/>
  <c r="DI799" i="15"/>
  <c r="DI803" i="15"/>
  <c r="DI807" i="15"/>
  <c r="DI811" i="15"/>
  <c r="DI815" i="15"/>
  <c r="DI819" i="15"/>
  <c r="DI823" i="15"/>
  <c r="DI827" i="15"/>
  <c r="DI831" i="15"/>
  <c r="DI835" i="15"/>
  <c r="DI839" i="15"/>
  <c r="DI843" i="15"/>
  <c r="DI847" i="15"/>
  <c r="DI851" i="15"/>
  <c r="DI855" i="15"/>
  <c r="DI859" i="15"/>
  <c r="DI863" i="15"/>
  <c r="DI867" i="15"/>
  <c r="DI871" i="15"/>
  <c r="DI875" i="15"/>
  <c r="DI879" i="15"/>
  <c r="DI883" i="15"/>
  <c r="DI887" i="15"/>
  <c r="DI891" i="15"/>
  <c r="DI895" i="15"/>
  <c r="DI899" i="15"/>
  <c r="DI903" i="15"/>
  <c r="DI907" i="15"/>
  <c r="DI911" i="15"/>
  <c r="DI915" i="15"/>
  <c r="DI919" i="15"/>
  <c r="DI923" i="15"/>
  <c r="DI927" i="15"/>
  <c r="DI931" i="15"/>
  <c r="DI935" i="15"/>
  <c r="DI939" i="15"/>
  <c r="DI943" i="15"/>
  <c r="DI947" i="15"/>
  <c r="DI951" i="15"/>
  <c r="DI955" i="15"/>
  <c r="DI959" i="15"/>
  <c r="DI963" i="15"/>
  <c r="DI967" i="15"/>
  <c r="DI971" i="15"/>
  <c r="DI975" i="15"/>
  <c r="DI979" i="15"/>
  <c r="DI983" i="15"/>
  <c r="DI987" i="15"/>
  <c r="DI991" i="15"/>
  <c r="DI995" i="15"/>
  <c r="DI999" i="15"/>
  <c r="DI1003" i="15"/>
  <c r="DI1007" i="15"/>
  <c r="DI1011" i="15"/>
  <c r="DI1015" i="15"/>
  <c r="DI1019" i="15"/>
  <c r="DI1023" i="15"/>
  <c r="DI1027" i="15"/>
  <c r="DI1031" i="15"/>
  <c r="DI1035" i="15"/>
  <c r="DI1039" i="15"/>
  <c r="DI1043" i="15"/>
  <c r="DI1047" i="15"/>
  <c r="DI1051" i="15"/>
  <c r="DI1055" i="15"/>
  <c r="DI1059" i="15"/>
  <c r="DI1063" i="15"/>
  <c r="DI1067" i="15"/>
  <c r="DI1071" i="15"/>
  <c r="DI1075" i="15"/>
  <c r="DI1079" i="15"/>
  <c r="DI1083" i="15"/>
  <c r="DI1087" i="15"/>
  <c r="DI1091" i="15"/>
  <c r="DI1095" i="15"/>
  <c r="DI1099" i="15"/>
  <c r="DI1103" i="15"/>
  <c r="DI1107" i="15"/>
  <c r="DI1111" i="15"/>
  <c r="DI1115" i="15"/>
  <c r="DI1119" i="15"/>
  <c r="DI1123" i="15"/>
  <c r="DI1127" i="15"/>
  <c r="DI1131" i="15"/>
  <c r="DI1135" i="15"/>
  <c r="DI1139" i="15"/>
  <c r="DI1143" i="15"/>
  <c r="DI1147" i="15"/>
  <c r="DI1151" i="15"/>
  <c r="DI1155" i="15"/>
  <c r="DI1159" i="15"/>
  <c r="DI1163" i="15"/>
  <c r="DI1167" i="15"/>
  <c r="DI1171" i="15"/>
  <c r="DI1175" i="15"/>
  <c r="DI1179" i="15"/>
  <c r="DI1183" i="15"/>
  <c r="DI1187" i="15"/>
  <c r="DI1191" i="15"/>
  <c r="DI1195" i="15"/>
  <c r="DI1199" i="15"/>
  <c r="DI1203" i="15"/>
  <c r="DA4" i="15"/>
  <c r="DA8" i="15"/>
  <c r="CS4" i="15"/>
  <c r="CS8" i="15"/>
  <c r="CS12" i="15"/>
  <c r="CS16" i="15"/>
  <c r="CS20" i="15"/>
  <c r="CS24" i="15"/>
  <c r="CK1" i="15"/>
  <c r="CK5" i="15"/>
  <c r="CK9" i="15"/>
  <c r="CK13" i="15"/>
  <c r="CK17" i="15"/>
  <c r="CK21" i="15"/>
  <c r="CK25" i="15"/>
  <c r="CK29" i="15"/>
  <c r="CK33" i="15"/>
  <c r="CK37" i="15"/>
  <c r="CK41" i="15"/>
  <c r="CK45" i="15"/>
  <c r="CK49" i="15"/>
  <c r="CK53" i="15"/>
  <c r="CK57" i="15"/>
  <c r="CC2" i="15"/>
  <c r="CC6" i="15"/>
  <c r="CC10" i="15"/>
  <c r="CC14" i="15"/>
  <c r="CC18" i="15"/>
  <c r="CC22" i="15"/>
  <c r="CC26" i="15"/>
  <c r="CC30" i="15"/>
  <c r="CC34" i="15"/>
  <c r="CC38" i="15"/>
  <c r="CC42" i="15"/>
  <c r="CC46" i="15"/>
  <c r="CC50" i="15"/>
  <c r="CC54" i="15"/>
  <c r="CC58" i="15"/>
  <c r="CC62" i="15"/>
  <c r="CC66" i="15"/>
  <c r="CC70" i="15"/>
  <c r="CC74" i="15"/>
  <c r="CC78" i="15"/>
  <c r="CC82" i="15"/>
  <c r="CC86" i="15"/>
  <c r="CC90" i="15"/>
  <c r="CC94" i="15"/>
  <c r="CC98" i="15"/>
  <c r="CC102" i="15"/>
  <c r="CC106" i="15"/>
  <c r="CC110" i="15"/>
  <c r="BU2" i="15"/>
  <c r="BU6" i="15"/>
  <c r="BU10" i="15"/>
  <c r="BU14" i="15"/>
  <c r="BU18" i="15"/>
  <c r="BU22" i="15"/>
  <c r="BU26" i="15"/>
  <c r="BU30" i="15"/>
  <c r="BU34" i="15"/>
  <c r="BU38" i="15"/>
  <c r="BU42" i="15"/>
  <c r="BU46" i="15"/>
  <c r="BU50" i="15"/>
  <c r="BU54" i="15"/>
  <c r="BU58" i="15"/>
  <c r="BU62" i="15"/>
  <c r="BU66" i="15"/>
  <c r="BU70" i="15"/>
  <c r="BU74" i="15"/>
  <c r="BU78" i="15"/>
  <c r="BU82" i="15"/>
  <c r="BU86" i="15"/>
  <c r="BU90" i="15"/>
  <c r="BU94" i="15"/>
  <c r="BU98" i="15"/>
  <c r="BU102" i="15"/>
  <c r="BU106" i="15"/>
  <c r="BU110" i="15"/>
  <c r="BU114" i="15"/>
  <c r="BU118" i="15"/>
  <c r="BU122" i="15"/>
  <c r="BU126" i="15"/>
  <c r="BU130" i="15"/>
  <c r="BU134" i="15"/>
  <c r="BU138" i="15"/>
  <c r="BU142" i="15"/>
  <c r="BU146" i="15"/>
  <c r="BU150" i="15"/>
  <c r="BU154" i="15"/>
  <c r="BU158" i="15"/>
  <c r="BU162" i="15"/>
  <c r="BU166" i="15"/>
  <c r="BU170" i="15"/>
  <c r="BU174" i="15"/>
  <c r="BU178" i="15"/>
  <c r="BU182" i="15"/>
  <c r="BU186" i="15"/>
  <c r="BU190" i="15"/>
  <c r="BU194" i="15"/>
  <c r="BU198" i="15"/>
  <c r="BU202" i="15"/>
  <c r="BU206" i="15"/>
  <c r="BU210" i="15"/>
  <c r="BU214" i="15"/>
  <c r="BU218" i="15"/>
  <c r="BU222" i="15"/>
  <c r="BU226" i="15"/>
  <c r="BU230" i="15"/>
  <c r="BU234" i="15"/>
  <c r="BU238" i="15"/>
  <c r="BU242" i="15"/>
  <c r="BU246" i="15"/>
  <c r="BU250" i="15"/>
  <c r="BU254" i="15"/>
  <c r="BU258" i="15"/>
  <c r="BM1" i="15"/>
  <c r="BM5" i="15"/>
  <c r="BM9" i="15"/>
  <c r="BM13" i="15"/>
  <c r="BM17" i="15"/>
  <c r="BM21" i="15"/>
  <c r="BM25" i="15"/>
  <c r="BM29" i="15"/>
  <c r="BM33" i="15"/>
  <c r="BM37" i="15"/>
  <c r="BM41" i="15"/>
  <c r="BM45" i="15"/>
  <c r="BM49" i="15"/>
  <c r="BM53" i="15"/>
  <c r="BM57" i="15"/>
  <c r="BM61" i="15"/>
  <c r="BM65" i="15"/>
  <c r="BM69" i="15"/>
  <c r="BM73" i="15"/>
  <c r="BM77" i="15"/>
  <c r="BM81" i="15"/>
  <c r="BM85" i="15"/>
  <c r="BM89" i="15"/>
  <c r="BM93" i="15"/>
  <c r="BM97" i="15"/>
  <c r="BM101" i="15"/>
  <c r="BM105" i="15"/>
  <c r="BM109" i="15"/>
  <c r="BM113" i="15"/>
  <c r="BM117" i="15"/>
  <c r="BM121" i="15"/>
  <c r="BM125" i="15"/>
  <c r="BM129" i="15"/>
  <c r="BM133" i="15"/>
  <c r="BM137" i="15"/>
  <c r="BM141" i="15"/>
  <c r="BM145" i="15"/>
  <c r="BM149" i="15"/>
  <c r="BM153" i="15"/>
  <c r="BM157" i="15"/>
  <c r="BM161" i="15"/>
  <c r="BM165" i="15"/>
  <c r="BM169" i="15"/>
  <c r="BM173" i="15"/>
  <c r="BM177" i="15"/>
  <c r="BM181" i="15"/>
  <c r="BM185" i="15"/>
  <c r="BM189" i="15"/>
  <c r="BM193" i="15"/>
  <c r="BM197" i="15"/>
  <c r="BM201" i="15"/>
  <c r="BM205" i="15"/>
  <c r="BM209" i="15"/>
  <c r="BM213" i="15"/>
  <c r="BM217" i="15"/>
  <c r="BM221" i="15"/>
  <c r="BM225" i="15"/>
  <c r="BM229" i="15"/>
  <c r="BM233" i="15"/>
  <c r="BM237" i="15"/>
  <c r="BM241" i="15"/>
  <c r="BM245" i="15"/>
  <c r="BM249" i="15"/>
  <c r="BM253" i="15"/>
  <c r="BM257" i="15"/>
  <c r="BM261" i="15"/>
  <c r="BM265" i="15"/>
  <c r="BM269" i="15"/>
  <c r="BM273" i="15"/>
  <c r="BM277" i="15"/>
  <c r="BM281" i="15"/>
  <c r="BM285" i="15"/>
  <c r="BM289" i="15"/>
  <c r="BM293" i="15"/>
  <c r="BM297" i="15"/>
  <c r="BM301" i="15"/>
  <c r="BM305" i="15"/>
  <c r="BM309" i="15"/>
  <c r="BM313" i="15"/>
  <c r="BM317" i="15"/>
  <c r="BM321" i="15"/>
  <c r="BM325" i="15"/>
  <c r="BM329" i="15"/>
  <c r="BM333" i="15"/>
  <c r="BM337" i="15"/>
  <c r="BM341" i="15"/>
  <c r="BM345" i="15"/>
  <c r="BM349" i="15"/>
  <c r="BM353" i="15"/>
  <c r="BM357" i="15"/>
  <c r="BM361" i="15"/>
  <c r="BM365" i="15"/>
  <c r="BM369" i="15"/>
  <c r="BM373" i="15"/>
  <c r="BM377" i="15"/>
  <c r="BM381" i="15"/>
  <c r="BM385" i="15"/>
  <c r="BM389" i="15"/>
  <c r="BM393" i="15"/>
  <c r="BM397" i="15"/>
  <c r="BM401" i="15"/>
  <c r="BM405" i="15"/>
  <c r="BM409" i="15"/>
  <c r="BM413" i="15"/>
  <c r="BM417" i="15"/>
  <c r="BM421" i="15"/>
  <c r="BM425" i="15"/>
  <c r="BM429" i="15"/>
  <c r="BM433" i="15"/>
  <c r="BM437" i="15"/>
  <c r="BM441" i="15"/>
  <c r="BM445" i="15"/>
  <c r="BM449" i="15"/>
  <c r="BM453" i="15"/>
  <c r="BM457" i="15"/>
  <c r="BM461" i="15"/>
  <c r="BM465" i="15"/>
  <c r="BM469" i="15"/>
  <c r="BM473" i="15"/>
  <c r="BM477" i="15"/>
  <c r="BM481" i="15"/>
  <c r="BM485" i="15"/>
  <c r="BM489" i="15"/>
  <c r="BM493" i="15"/>
  <c r="BM497" i="15"/>
  <c r="BE4" i="15"/>
  <c r="BE8" i="15"/>
  <c r="BE12" i="15"/>
  <c r="BE16" i="15"/>
  <c r="BE20" i="15"/>
  <c r="BE24" i="15"/>
  <c r="AW4" i="15"/>
  <c r="AW8" i="15"/>
  <c r="AW12" i="15"/>
  <c r="AW16" i="15"/>
  <c r="AW20" i="15"/>
  <c r="AW24" i="15"/>
  <c r="AW28" i="15"/>
  <c r="AW32" i="15"/>
  <c r="AW36" i="15"/>
  <c r="AW40" i="15"/>
  <c r="AW44" i="15"/>
  <c r="AW48" i="15"/>
  <c r="AW52" i="15"/>
  <c r="AW56" i="15"/>
  <c r="AW60" i="15"/>
  <c r="AW64" i="15"/>
  <c r="AW68" i="15"/>
  <c r="AO3" i="15"/>
  <c r="AO7" i="15"/>
  <c r="AO11" i="15"/>
  <c r="AO15" i="15"/>
  <c r="AO19" i="15"/>
  <c r="AO23" i="15"/>
  <c r="AO27" i="15"/>
  <c r="AO31" i="15"/>
  <c r="AO35" i="15"/>
  <c r="AO39" i="15"/>
  <c r="AO43" i="15"/>
  <c r="AO47" i="15"/>
  <c r="AO51" i="15"/>
  <c r="AO55" i="15"/>
  <c r="AO59" i="15"/>
  <c r="AO63" i="15"/>
  <c r="AO67" i="15"/>
  <c r="AO71" i="15"/>
  <c r="AO75" i="15"/>
  <c r="AO79" i="15"/>
  <c r="AO83" i="15"/>
  <c r="AO87" i="15"/>
  <c r="AO91" i="15"/>
  <c r="AO95" i="15"/>
  <c r="AO99" i="15"/>
  <c r="AO103" i="15"/>
  <c r="AO107" i="15"/>
  <c r="AO111" i="15"/>
  <c r="AO115" i="15"/>
  <c r="AO119" i="15"/>
  <c r="AO123" i="15"/>
  <c r="AO127" i="15"/>
  <c r="AO131" i="15"/>
  <c r="AO135" i="15"/>
  <c r="AO139" i="15"/>
  <c r="AO143" i="15"/>
  <c r="AO147" i="15"/>
  <c r="AG2" i="15"/>
  <c r="AG6" i="15"/>
  <c r="AG10" i="15"/>
  <c r="AG14" i="15"/>
  <c r="AG18" i="15"/>
  <c r="AG22" i="15"/>
  <c r="AG26" i="15"/>
  <c r="AG30" i="15"/>
  <c r="AG34" i="15"/>
  <c r="AG38" i="15"/>
  <c r="AG42" i="15"/>
  <c r="AG46" i="15"/>
  <c r="AG50" i="15"/>
  <c r="AG54" i="15"/>
  <c r="AG58" i="15"/>
  <c r="AG62" i="15"/>
  <c r="AG66" i="15"/>
  <c r="AG70" i="15"/>
  <c r="AG74" i="15"/>
  <c r="AG78" i="15"/>
  <c r="AG82" i="15"/>
  <c r="AG86" i="15"/>
  <c r="AG90" i="15"/>
  <c r="AG94" i="15"/>
  <c r="AG98" i="15"/>
  <c r="AG102" i="15"/>
  <c r="AG106" i="15"/>
  <c r="AG110" i="15"/>
  <c r="AG114" i="15"/>
  <c r="AG118" i="15"/>
  <c r="AG122" i="15"/>
  <c r="AG126" i="15"/>
  <c r="AG130" i="15"/>
  <c r="AG134" i="15"/>
  <c r="AG138" i="15"/>
  <c r="AG142" i="15"/>
  <c r="AG146" i="15"/>
  <c r="AG150" i="15"/>
  <c r="AG154" i="15"/>
  <c r="AG158" i="15"/>
  <c r="AG162" i="15"/>
  <c r="AG166" i="15"/>
  <c r="AG170" i="15"/>
  <c r="AG174" i="15"/>
  <c r="AG178" i="15"/>
  <c r="AG182" i="15"/>
  <c r="AG186" i="15"/>
  <c r="AG190" i="15"/>
  <c r="AG194" i="15"/>
  <c r="AG198" i="15"/>
  <c r="AG202" i="15"/>
  <c r="AG206" i="15"/>
  <c r="AG210" i="15"/>
  <c r="AG214" i="15"/>
  <c r="AG218" i="15"/>
  <c r="AG222" i="15"/>
  <c r="AG226" i="15"/>
  <c r="AG230" i="15"/>
  <c r="AG234" i="15"/>
  <c r="AG238" i="15"/>
  <c r="AG242" i="15"/>
  <c r="AG246" i="15"/>
  <c r="AG250" i="15"/>
  <c r="AG254" i="15"/>
  <c r="AG258" i="15"/>
  <c r="AG262" i="15"/>
  <c r="AG266" i="15"/>
  <c r="AG270" i="15"/>
  <c r="AG274" i="15"/>
  <c r="AG278" i="15"/>
  <c r="AG282" i="15"/>
  <c r="AG286" i="15"/>
  <c r="AG290" i="15"/>
  <c r="AG294" i="15"/>
  <c r="AG298" i="15"/>
  <c r="AG302" i="15"/>
  <c r="AG306" i="15"/>
  <c r="AG310" i="15"/>
  <c r="AG314" i="15"/>
  <c r="AG318" i="15"/>
  <c r="Y4" i="15"/>
  <c r="Y8" i="15"/>
  <c r="Y12" i="15"/>
  <c r="Y16" i="15"/>
  <c r="Y20" i="15"/>
  <c r="Y24" i="15"/>
  <c r="Y28" i="15"/>
  <c r="Y32" i="15"/>
  <c r="Y36" i="15"/>
  <c r="Y40" i="15"/>
  <c r="Y44" i="15"/>
  <c r="Y48" i="15"/>
  <c r="Y52" i="15"/>
  <c r="Y56" i="15"/>
  <c r="Y60" i="15"/>
  <c r="Y64" i="15"/>
  <c r="Y68" i="15"/>
  <c r="Y72" i="15"/>
  <c r="Y76" i="15"/>
  <c r="Y80" i="15"/>
  <c r="Y84" i="15"/>
  <c r="Y88" i="15"/>
  <c r="Y92" i="15"/>
  <c r="Y96" i="15"/>
  <c r="Y100" i="15"/>
  <c r="Y104" i="15"/>
  <c r="Y108" i="15"/>
  <c r="Y112" i="15"/>
  <c r="Y116" i="15"/>
  <c r="Y120" i="15"/>
  <c r="Y124" i="15"/>
  <c r="Y128" i="15"/>
  <c r="Y132" i="15"/>
  <c r="Y136" i="15"/>
  <c r="Y140" i="15"/>
  <c r="Y144" i="15"/>
  <c r="Y148" i="15"/>
  <c r="Y152" i="15"/>
  <c r="Y156" i="15"/>
  <c r="Y160" i="15"/>
  <c r="Y164" i="15"/>
  <c r="Y168" i="15"/>
  <c r="Y172" i="15"/>
  <c r="Y176" i="15"/>
  <c r="Y180" i="15"/>
  <c r="Y184" i="15"/>
  <c r="Y188" i="15"/>
  <c r="Y192" i="15"/>
  <c r="Y196" i="15"/>
  <c r="Y200" i="15"/>
  <c r="Y204" i="15"/>
  <c r="Y208" i="15"/>
  <c r="Y212" i="15"/>
  <c r="Y216" i="15"/>
  <c r="Y220" i="15"/>
  <c r="Y224" i="15"/>
  <c r="Y228" i="15"/>
  <c r="Y232" i="15"/>
  <c r="Y236" i="15"/>
  <c r="Y240" i="15"/>
  <c r="Y244" i="15"/>
  <c r="Y248" i="15"/>
  <c r="Y252" i="15"/>
  <c r="Y256" i="15"/>
  <c r="Y260" i="15"/>
  <c r="Y264" i="15"/>
  <c r="Y268" i="15"/>
  <c r="Y272" i="15"/>
  <c r="Y276" i="15"/>
  <c r="Y280" i="15"/>
  <c r="Y284" i="15"/>
  <c r="Y288" i="15"/>
  <c r="Y292" i="15"/>
  <c r="Y296" i="15"/>
  <c r="Y300" i="15"/>
  <c r="Y304" i="15"/>
  <c r="Y308" i="15"/>
  <c r="Y312" i="15"/>
  <c r="Y316" i="15"/>
  <c r="Y320" i="15"/>
  <c r="Y324" i="15"/>
  <c r="Y328" i="15"/>
  <c r="Y332" i="15"/>
  <c r="Y336" i="15"/>
  <c r="Y340" i="15"/>
  <c r="Y344" i="15"/>
  <c r="Y348" i="15"/>
  <c r="Y352" i="15"/>
  <c r="Y356" i="15"/>
  <c r="Y360" i="15"/>
  <c r="Y364" i="15"/>
  <c r="Y368" i="15"/>
  <c r="Y372" i="15"/>
  <c r="Y376" i="15"/>
  <c r="Y380" i="15"/>
  <c r="Y384" i="15"/>
  <c r="Y388" i="15"/>
  <c r="Y392" i="15"/>
  <c r="Y396" i="15"/>
  <c r="Y400" i="15"/>
  <c r="Y404" i="15"/>
  <c r="Y408" i="15"/>
  <c r="Y412" i="15"/>
  <c r="Y416" i="15"/>
  <c r="Y420" i="15"/>
  <c r="Y424" i="15"/>
  <c r="Y428" i="15"/>
  <c r="Y432" i="15"/>
  <c r="Y436" i="15"/>
  <c r="Y440" i="15"/>
  <c r="Y444" i="15"/>
  <c r="Y448" i="15"/>
  <c r="Y452" i="15"/>
  <c r="Y456" i="15"/>
  <c r="Y460" i="15"/>
  <c r="Y464" i="15"/>
  <c r="Y468" i="15"/>
  <c r="Y472" i="15"/>
  <c r="Y476" i="15"/>
  <c r="Y480" i="15"/>
  <c r="Y484" i="15"/>
  <c r="Y488" i="15"/>
  <c r="Y492" i="15"/>
  <c r="Y496" i="15"/>
  <c r="Y500" i="15"/>
  <c r="Y504" i="15"/>
  <c r="Y508" i="15"/>
  <c r="Y512" i="15"/>
  <c r="Y516" i="15"/>
  <c r="Y520" i="15"/>
  <c r="Y524" i="15"/>
  <c r="Y528" i="15"/>
  <c r="Y532" i="15"/>
  <c r="Y536" i="15"/>
  <c r="Y540" i="15"/>
  <c r="Y544" i="15"/>
  <c r="Y548" i="15"/>
  <c r="Y552" i="15"/>
  <c r="Y556" i="15"/>
  <c r="Y560" i="15"/>
  <c r="Y564" i="15"/>
  <c r="Y568" i="15"/>
  <c r="Y572" i="15"/>
  <c r="Y576" i="15"/>
  <c r="Y580" i="15"/>
  <c r="Y584" i="15"/>
  <c r="Y588" i="15"/>
  <c r="Y592" i="15"/>
  <c r="Y596" i="15"/>
  <c r="Y600" i="15"/>
  <c r="Y604" i="15"/>
  <c r="Y608" i="15"/>
  <c r="Y612" i="15"/>
  <c r="Y616" i="15"/>
  <c r="Y620" i="15"/>
  <c r="Y624" i="15"/>
  <c r="Y628" i="15"/>
  <c r="Y632" i="15"/>
  <c r="Y636" i="15"/>
  <c r="Y640" i="15"/>
  <c r="Q1" i="15"/>
  <c r="Q5" i="15"/>
  <c r="Q9" i="15"/>
  <c r="Q13" i="15"/>
  <c r="Q17" i="15"/>
  <c r="Q21" i="15"/>
  <c r="Q25" i="15"/>
  <c r="Q29" i="15"/>
  <c r="Q33" i="15"/>
  <c r="Q37" i="15"/>
  <c r="Q41" i="15"/>
  <c r="Q45" i="15"/>
  <c r="Q49" i="15"/>
  <c r="Q53" i="15"/>
  <c r="Q57" i="15"/>
  <c r="Q61" i="15"/>
  <c r="Q65" i="15"/>
  <c r="Q69" i="15"/>
  <c r="Q73" i="15"/>
  <c r="Q77" i="15"/>
  <c r="Q81" i="15"/>
  <c r="Q85" i="15"/>
  <c r="Q89" i="15"/>
  <c r="Q93" i="15"/>
  <c r="Q97" i="15"/>
  <c r="Q101" i="15"/>
  <c r="Q105" i="15"/>
  <c r="Q109" i="15"/>
  <c r="Q113" i="15"/>
  <c r="Q117" i="15"/>
  <c r="Q121" i="15"/>
  <c r="Q125" i="15"/>
  <c r="Q129" i="15"/>
  <c r="Q133" i="15"/>
  <c r="Q137" i="15"/>
  <c r="Q141" i="15"/>
  <c r="Q145" i="15"/>
  <c r="Q149" i="15"/>
  <c r="Q153" i="15"/>
  <c r="Q157" i="15"/>
  <c r="Q161" i="15"/>
  <c r="Q165" i="15"/>
  <c r="Q169" i="15"/>
  <c r="Q173" i="15"/>
  <c r="Q177" i="15"/>
  <c r="Q181" i="15"/>
  <c r="Q185" i="15"/>
  <c r="Q189" i="15"/>
  <c r="Q193" i="15"/>
  <c r="Q197" i="15"/>
  <c r="Q201" i="15"/>
  <c r="Q205" i="15"/>
  <c r="Q209" i="15"/>
  <c r="Q213" i="15"/>
  <c r="Q217" i="15"/>
  <c r="Q221" i="15"/>
  <c r="Q225" i="15"/>
  <c r="Q229" i="15"/>
  <c r="Q233" i="15"/>
  <c r="Q237" i="15"/>
  <c r="Q241" i="15"/>
  <c r="Q245" i="15"/>
  <c r="Q249" i="15"/>
  <c r="Q253" i="15"/>
  <c r="Q257" i="15"/>
  <c r="Q261" i="15"/>
  <c r="Q265" i="15"/>
  <c r="Q269" i="15"/>
  <c r="Q273" i="15"/>
  <c r="Q277" i="15"/>
  <c r="Q281" i="15"/>
  <c r="Q285" i="15"/>
  <c r="Q289" i="15"/>
  <c r="Q293" i="15"/>
  <c r="Q297" i="15"/>
  <c r="Q301" i="15"/>
  <c r="Q305" i="15"/>
  <c r="Q309" i="15"/>
  <c r="Q313" i="15"/>
  <c r="Q317" i="15"/>
  <c r="Q321" i="15"/>
  <c r="Q325" i="15"/>
  <c r="Q329" i="15"/>
  <c r="Q333" i="15"/>
  <c r="Q337" i="15"/>
  <c r="Q341" i="15"/>
  <c r="Q345" i="15"/>
  <c r="Q349" i="15"/>
  <c r="Q353" i="15"/>
  <c r="Q357" i="15"/>
  <c r="Q361" i="15"/>
  <c r="Q365" i="15"/>
  <c r="Q369" i="15"/>
  <c r="Q373" i="15"/>
  <c r="Q377" i="15"/>
  <c r="Q381" i="15"/>
  <c r="Q385" i="15"/>
  <c r="Q389" i="15"/>
  <c r="Q393" i="15"/>
  <c r="Q397" i="15"/>
  <c r="Q401" i="15"/>
  <c r="Q405" i="15"/>
  <c r="Q409" i="15"/>
  <c r="Q413" i="15"/>
  <c r="Q417" i="15"/>
  <c r="Q421" i="15"/>
  <c r="Q425" i="15"/>
  <c r="Q429" i="15"/>
  <c r="Q433" i="15"/>
  <c r="Q437" i="15"/>
  <c r="Q441" i="15"/>
  <c r="Q445" i="15"/>
  <c r="Q449" i="15"/>
  <c r="Q453" i="15"/>
  <c r="Q457" i="15"/>
  <c r="Q461" i="15"/>
  <c r="Q465" i="15"/>
  <c r="Q469" i="15"/>
  <c r="Q473" i="15"/>
  <c r="Q477" i="15"/>
  <c r="Q481" i="15"/>
  <c r="Q485" i="15"/>
  <c r="Q489" i="15"/>
  <c r="Q493" i="15"/>
  <c r="Q497" i="15"/>
  <c r="Q501" i="15"/>
  <c r="Q505" i="15"/>
  <c r="Q509" i="15"/>
  <c r="Q513" i="15"/>
  <c r="Q517" i="15"/>
  <c r="Q521" i="15"/>
  <c r="Q525" i="15"/>
  <c r="Q529" i="15"/>
  <c r="Q533" i="15"/>
  <c r="Q537" i="15"/>
  <c r="Q541" i="15"/>
  <c r="Q545" i="15"/>
  <c r="Q549" i="15"/>
  <c r="Q553" i="15"/>
  <c r="Q557" i="15"/>
  <c r="Q561" i="15"/>
  <c r="Q565" i="15"/>
  <c r="Q569" i="15"/>
  <c r="Q573" i="15"/>
  <c r="Q577" i="15"/>
  <c r="Q581" i="15"/>
  <c r="Q585" i="15"/>
  <c r="Q589" i="15"/>
  <c r="Q593" i="15"/>
  <c r="Q597" i="15"/>
  <c r="Q601" i="15"/>
  <c r="Q605" i="15"/>
  <c r="Q609" i="15"/>
  <c r="Q613" i="15"/>
  <c r="Q617" i="15"/>
  <c r="Q621" i="15"/>
  <c r="Q625" i="15"/>
  <c r="Q629" i="15"/>
  <c r="Q633" i="15"/>
  <c r="Q637" i="15"/>
  <c r="Q641" i="15"/>
  <c r="Q645" i="15"/>
  <c r="Q649" i="15"/>
  <c r="Q653" i="15"/>
  <c r="Q657" i="15"/>
  <c r="Q661" i="15"/>
  <c r="Q665" i="15"/>
  <c r="Q669" i="15"/>
  <c r="Q673" i="15"/>
  <c r="Q677" i="15"/>
  <c r="Q681" i="15"/>
  <c r="Q685" i="15"/>
  <c r="Q689" i="15"/>
  <c r="Q693" i="15"/>
  <c r="Q697" i="15"/>
  <c r="Q701" i="15"/>
  <c r="Q705" i="15"/>
  <c r="Q709" i="15"/>
  <c r="Q713" i="15"/>
  <c r="Q717" i="15"/>
  <c r="Q721" i="15"/>
  <c r="Q725" i="15"/>
  <c r="Q729" i="15"/>
  <c r="Q733" i="15"/>
  <c r="Q737" i="15"/>
  <c r="Q741" i="15"/>
  <c r="Q745" i="15"/>
  <c r="Q749" i="15"/>
  <c r="Q753" i="15"/>
  <c r="Q757" i="15"/>
  <c r="Q761" i="15"/>
  <c r="Q765" i="15"/>
  <c r="Q769" i="15"/>
  <c r="Q773" i="15"/>
  <c r="Q777" i="15"/>
  <c r="Q781" i="15"/>
  <c r="Q785" i="15"/>
  <c r="Q789" i="15"/>
  <c r="Q793" i="15"/>
  <c r="Q797" i="15"/>
  <c r="Q801" i="15"/>
  <c r="Q805" i="15"/>
  <c r="Q809" i="15"/>
  <c r="Q813" i="15"/>
  <c r="Q817" i="15"/>
  <c r="Q821" i="15"/>
  <c r="Q825" i="15"/>
  <c r="Q829" i="15"/>
  <c r="Q833" i="15"/>
  <c r="Q837" i="15"/>
  <c r="Q841" i="15"/>
  <c r="Q845" i="15"/>
  <c r="Q849" i="15"/>
  <c r="Q853" i="15"/>
  <c r="Q857" i="15"/>
  <c r="Q861" i="15"/>
  <c r="Q865" i="15"/>
  <c r="Q869" i="15"/>
  <c r="Q873" i="15"/>
  <c r="Q877" i="15"/>
  <c r="Q881" i="15"/>
  <c r="Q885" i="15"/>
  <c r="Q889" i="15"/>
  <c r="Q893" i="15"/>
  <c r="Q897" i="15"/>
  <c r="Q901" i="15"/>
  <c r="Q905" i="15"/>
  <c r="Q909" i="15"/>
  <c r="Q913" i="15"/>
  <c r="Q917" i="15"/>
  <c r="Q921" i="15"/>
  <c r="Q925" i="15"/>
  <c r="Q929" i="15"/>
  <c r="Q933" i="15"/>
  <c r="Q937" i="15"/>
  <c r="Q941" i="15"/>
  <c r="Q945" i="15"/>
  <c r="Q949" i="15"/>
  <c r="Q953" i="15"/>
  <c r="Q957" i="15"/>
  <c r="Q961" i="15"/>
  <c r="Q965" i="15"/>
  <c r="Q969" i="15"/>
  <c r="Q973" i="15"/>
  <c r="Q977" i="15"/>
  <c r="Q981" i="15"/>
  <c r="Q985" i="15"/>
  <c r="Q989" i="15"/>
  <c r="Q993" i="15"/>
  <c r="Q997" i="15"/>
  <c r="Q1001" i="15"/>
  <c r="Q1005" i="15"/>
  <c r="Q1009" i="15"/>
  <c r="Q1013" i="15"/>
  <c r="Q1017" i="15"/>
  <c r="Q1021" i="15"/>
  <c r="Q1025" i="15"/>
  <c r="Q1029" i="15"/>
  <c r="Q1033" i="15"/>
  <c r="Q1037" i="15"/>
  <c r="Q1041" i="15"/>
  <c r="Q1045" i="15"/>
  <c r="Q1049" i="15"/>
  <c r="Q1053" i="15"/>
  <c r="Q1057" i="15"/>
  <c r="Q1061" i="15"/>
  <c r="Q1065" i="15"/>
  <c r="Q1069" i="15"/>
  <c r="Q1073" i="15"/>
  <c r="Q1077" i="15"/>
  <c r="Q1081" i="15"/>
  <c r="Q1085" i="15"/>
  <c r="Q1089" i="15"/>
  <c r="Q1093" i="15"/>
  <c r="Q1097" i="15"/>
  <c r="Q1101" i="15"/>
  <c r="Q1105" i="15"/>
  <c r="Q1109" i="15"/>
  <c r="Q1113" i="15"/>
  <c r="Q1117" i="15"/>
  <c r="Q1121" i="15"/>
  <c r="Q1125" i="15"/>
  <c r="Q1129" i="15"/>
  <c r="Q1133" i="15"/>
  <c r="Q1137" i="15"/>
  <c r="Q1141" i="15"/>
  <c r="Q1145" i="15"/>
  <c r="Q1149" i="15"/>
  <c r="DI160" i="15"/>
  <c r="DI164" i="15"/>
  <c r="DI168" i="15"/>
  <c r="DI172" i="15"/>
  <c r="DI176" i="15"/>
  <c r="DI180" i="15"/>
  <c r="DI184" i="15"/>
  <c r="DI188" i="15"/>
  <c r="DI192" i="15"/>
  <c r="DI196" i="15"/>
  <c r="DI200" i="15"/>
  <c r="DI204" i="15"/>
  <c r="DI208" i="15"/>
  <c r="DI212" i="15"/>
  <c r="DI216" i="15"/>
  <c r="DI220" i="15"/>
  <c r="DI224" i="15"/>
  <c r="DI228" i="15"/>
  <c r="DI232" i="15"/>
  <c r="DI236" i="15"/>
  <c r="DI240" i="15"/>
  <c r="DI244" i="15"/>
  <c r="DI248" i="15"/>
  <c r="DI252" i="15"/>
  <c r="DI256" i="15"/>
  <c r="DI260" i="15"/>
  <c r="DI264" i="15"/>
  <c r="DI268" i="15"/>
  <c r="DI272" i="15"/>
  <c r="DI276" i="15"/>
  <c r="DI280" i="15"/>
  <c r="DI284" i="15"/>
  <c r="DI288" i="15"/>
  <c r="DI292" i="15"/>
  <c r="DI296" i="15"/>
  <c r="DI300" i="15"/>
  <c r="DI304" i="15"/>
  <c r="DI308" i="15"/>
  <c r="DI312" i="15"/>
  <c r="DI316" i="15"/>
  <c r="DI320" i="15"/>
  <c r="DI324" i="15"/>
  <c r="DI328" i="15"/>
  <c r="DI332" i="15"/>
  <c r="DI336" i="15"/>
  <c r="DI340" i="15"/>
  <c r="DI344" i="15"/>
  <c r="DI348" i="15"/>
  <c r="DI352" i="15"/>
  <c r="DI356" i="15"/>
  <c r="DI360" i="15"/>
  <c r="DI364" i="15"/>
  <c r="DI368" i="15"/>
  <c r="DI372" i="15"/>
  <c r="DI376" i="15"/>
  <c r="DI380" i="15"/>
  <c r="DI384" i="15"/>
  <c r="DI388" i="15"/>
  <c r="DI392" i="15"/>
  <c r="DI396" i="15"/>
  <c r="DI400" i="15"/>
  <c r="DI404" i="15"/>
  <c r="DI408" i="15"/>
  <c r="DI412" i="15"/>
  <c r="DI416" i="15"/>
  <c r="DI420" i="15"/>
  <c r="DI424" i="15"/>
  <c r="DI428" i="15"/>
  <c r="DI432" i="15"/>
  <c r="DI436" i="15"/>
  <c r="DI440" i="15"/>
  <c r="DI444" i="15"/>
  <c r="DI448" i="15"/>
  <c r="DI452" i="15"/>
  <c r="DI456" i="15"/>
  <c r="DI460" i="15"/>
  <c r="DI464" i="15"/>
  <c r="DI468" i="15"/>
  <c r="DI472" i="15"/>
  <c r="DI476" i="15"/>
  <c r="DI480" i="15"/>
  <c r="DI484" i="15"/>
  <c r="DI488" i="15"/>
  <c r="DI492" i="15"/>
  <c r="DI496" i="15"/>
  <c r="DI500" i="15"/>
  <c r="DI504" i="15"/>
  <c r="DI508" i="15"/>
  <c r="DI512" i="15"/>
  <c r="DI516" i="15"/>
  <c r="DI520" i="15"/>
  <c r="DI524" i="15"/>
  <c r="DI528" i="15"/>
  <c r="DI532" i="15"/>
  <c r="DI536" i="15"/>
  <c r="DI540" i="15"/>
  <c r="DI544" i="15"/>
  <c r="DI548" i="15"/>
  <c r="DI552" i="15"/>
  <c r="DI556" i="15"/>
  <c r="DI560" i="15"/>
  <c r="DI564" i="15"/>
  <c r="DI568" i="15"/>
  <c r="DI572" i="15"/>
  <c r="DI576" i="15"/>
  <c r="DI580" i="15"/>
  <c r="DI584" i="15"/>
  <c r="DI588" i="15"/>
  <c r="DI592" i="15"/>
  <c r="DI596" i="15"/>
  <c r="DI600" i="15"/>
  <c r="DI604" i="15"/>
  <c r="DI608" i="15"/>
  <c r="DI612" i="15"/>
  <c r="DI616" i="15"/>
  <c r="DI620" i="15"/>
  <c r="DI624" i="15"/>
  <c r="DI628" i="15"/>
  <c r="DI632" i="15"/>
  <c r="DI636" i="15"/>
  <c r="DI640" i="15"/>
  <c r="DI644" i="15"/>
  <c r="DI648" i="15"/>
  <c r="DI652" i="15"/>
  <c r="DI656" i="15"/>
  <c r="DI660" i="15"/>
  <c r="DI664" i="15"/>
  <c r="DI668" i="15"/>
  <c r="DI672" i="15"/>
  <c r="DI676" i="15"/>
  <c r="DI680" i="15"/>
  <c r="DI684" i="15"/>
  <c r="DI688" i="15"/>
  <c r="DI692" i="15"/>
  <c r="DI696" i="15"/>
  <c r="DI700" i="15"/>
  <c r="DI704" i="15"/>
  <c r="DI708" i="15"/>
  <c r="DI712" i="15"/>
  <c r="DI716" i="15"/>
  <c r="DI720" i="15"/>
  <c r="DI724" i="15"/>
  <c r="DI728" i="15"/>
  <c r="DI732" i="15"/>
  <c r="DI736" i="15"/>
  <c r="DI740" i="15"/>
  <c r="DI744" i="15"/>
  <c r="DI748" i="15"/>
  <c r="DI752" i="15"/>
  <c r="DI756" i="15"/>
  <c r="DI760" i="15"/>
  <c r="DI764" i="15"/>
  <c r="DI768" i="15"/>
  <c r="DI772" i="15"/>
  <c r="DI776" i="15"/>
  <c r="DI780" i="15"/>
  <c r="DI784" i="15"/>
  <c r="DI788" i="15"/>
  <c r="DI792" i="15"/>
  <c r="DI796" i="15"/>
  <c r="DI800" i="15"/>
  <c r="DI804" i="15"/>
  <c r="DI808" i="15"/>
  <c r="DI812" i="15"/>
  <c r="DI816" i="15"/>
  <c r="DI820" i="15"/>
  <c r="DI824" i="15"/>
  <c r="DI828" i="15"/>
  <c r="DI832" i="15"/>
  <c r="DI836" i="15"/>
  <c r="DI840" i="15"/>
  <c r="DI844" i="15"/>
  <c r="DI848" i="15"/>
  <c r="DI852" i="15"/>
  <c r="DI856" i="15"/>
  <c r="DI860" i="15"/>
  <c r="DI864" i="15"/>
  <c r="DI868" i="15"/>
  <c r="DI872" i="15"/>
  <c r="DI876" i="15"/>
  <c r="DI880" i="15"/>
  <c r="DI884" i="15"/>
  <c r="DI888" i="15"/>
  <c r="DI892" i="15"/>
  <c r="DI896" i="15"/>
  <c r="DI900" i="15"/>
  <c r="DI904" i="15"/>
  <c r="DI908" i="15"/>
  <c r="DI912" i="15"/>
  <c r="DI916" i="15"/>
  <c r="DI920" i="15"/>
  <c r="DI924" i="15"/>
  <c r="DI928" i="15"/>
  <c r="DI932" i="15"/>
  <c r="DI936" i="15"/>
  <c r="DI940" i="15"/>
  <c r="DI944" i="15"/>
  <c r="DI948" i="15"/>
  <c r="DI952" i="15"/>
  <c r="DI956" i="15"/>
  <c r="DI960" i="15"/>
  <c r="DI964" i="15"/>
  <c r="DI968" i="15"/>
  <c r="DI972" i="15"/>
  <c r="DI976" i="15"/>
  <c r="DI980" i="15"/>
  <c r="DI984" i="15"/>
  <c r="DI988" i="15"/>
  <c r="DI992" i="15"/>
  <c r="DI996" i="15"/>
  <c r="DI1000" i="15"/>
  <c r="DI1004" i="15"/>
  <c r="DI1008" i="15"/>
  <c r="DI1012" i="15"/>
  <c r="DI1016" i="15"/>
  <c r="DI1020" i="15"/>
  <c r="DI1024" i="15"/>
  <c r="DI1028" i="15"/>
  <c r="DI1032" i="15"/>
  <c r="DI1036" i="15"/>
  <c r="DI1040" i="15"/>
  <c r="DI1044" i="15"/>
  <c r="DI1048" i="15"/>
  <c r="DI1052" i="15"/>
  <c r="DI1056" i="15"/>
  <c r="DI1060" i="15"/>
  <c r="DI1064" i="15"/>
  <c r="DI1068" i="15"/>
  <c r="DI1072" i="15"/>
  <c r="DI1076" i="15"/>
  <c r="DI1080" i="15"/>
  <c r="DI1084" i="15"/>
  <c r="DI1088" i="15"/>
  <c r="DI1092" i="15"/>
  <c r="DI1096" i="15"/>
  <c r="DI1100" i="15"/>
  <c r="DI1104" i="15"/>
  <c r="DI1108" i="15"/>
  <c r="DI1112" i="15"/>
  <c r="DI1116" i="15"/>
  <c r="DI1120" i="15"/>
  <c r="DI1124" i="15"/>
  <c r="DI1128" i="15"/>
  <c r="DI1132" i="15"/>
  <c r="DI1136" i="15"/>
  <c r="DI1140" i="15"/>
  <c r="DI1144" i="15"/>
  <c r="DI1148" i="15"/>
  <c r="DI1152" i="15"/>
  <c r="DI1156" i="15"/>
  <c r="DI1160" i="15"/>
  <c r="DI1164" i="15"/>
  <c r="DI1168" i="15"/>
  <c r="DI1172" i="15"/>
  <c r="DI1176" i="15"/>
  <c r="DI1180" i="15"/>
  <c r="DI1184" i="15"/>
  <c r="DI1188" i="15"/>
  <c r="DI1192" i="15"/>
  <c r="DI1196" i="15"/>
  <c r="DI1200" i="15"/>
  <c r="DI1204" i="15"/>
  <c r="DA1" i="15"/>
  <c r="DA5" i="15"/>
  <c r="DA9" i="15"/>
  <c r="CS1" i="15"/>
  <c r="CS5" i="15"/>
  <c r="CS9" i="15"/>
  <c r="CS13" i="15"/>
  <c r="CS17" i="15"/>
  <c r="CS21" i="15"/>
  <c r="CS25" i="15"/>
  <c r="CK2" i="15"/>
  <c r="CK6" i="15"/>
  <c r="CK10" i="15"/>
  <c r="CK14" i="15"/>
  <c r="CK18" i="15"/>
  <c r="CK22" i="15"/>
  <c r="CK26" i="15"/>
  <c r="CK30" i="15"/>
  <c r="CK34" i="15"/>
  <c r="CK38" i="15"/>
  <c r="CK42" i="15"/>
  <c r="CK46" i="15"/>
  <c r="CK50" i="15"/>
  <c r="CK54" i="15"/>
  <c r="CK58" i="15"/>
  <c r="CC3" i="15"/>
  <c r="CC7" i="15"/>
  <c r="CC11" i="15"/>
  <c r="CC15" i="15"/>
  <c r="CC19" i="15"/>
  <c r="CC23" i="15"/>
  <c r="CC27" i="15"/>
  <c r="CC31" i="15"/>
  <c r="CC35" i="15"/>
  <c r="CC39" i="15"/>
  <c r="CC43" i="15"/>
  <c r="CC47" i="15"/>
  <c r="CC51" i="15"/>
  <c r="CC55" i="15"/>
  <c r="CC59" i="15"/>
  <c r="CC63" i="15"/>
  <c r="CC67" i="15"/>
  <c r="CC71" i="15"/>
  <c r="CC75" i="15"/>
  <c r="CC79" i="15"/>
  <c r="CC83" i="15"/>
  <c r="CC87" i="15"/>
  <c r="CC91" i="15"/>
  <c r="CC95" i="15"/>
  <c r="CC99" i="15"/>
  <c r="CC103" i="15"/>
  <c r="CC107" i="15"/>
  <c r="CC111" i="15"/>
  <c r="BU3" i="15"/>
  <c r="BU7" i="15"/>
  <c r="BU11" i="15"/>
  <c r="BU15" i="15"/>
  <c r="BU19" i="15"/>
  <c r="BU23" i="15"/>
  <c r="BU27" i="15"/>
  <c r="BU31" i="15"/>
  <c r="BU35" i="15"/>
  <c r="BU39" i="15"/>
  <c r="BU43" i="15"/>
  <c r="BU47" i="15"/>
  <c r="BU51" i="15"/>
  <c r="BU55" i="15"/>
  <c r="BU59" i="15"/>
  <c r="BU63" i="15"/>
  <c r="BU67" i="15"/>
  <c r="BU71" i="15"/>
  <c r="BU75" i="15"/>
  <c r="BU79" i="15"/>
  <c r="BU83" i="15"/>
  <c r="BU87" i="15"/>
  <c r="BU91" i="15"/>
  <c r="BU95" i="15"/>
  <c r="BU99" i="15"/>
  <c r="BU103" i="15"/>
  <c r="BU107" i="15"/>
  <c r="BU111" i="15"/>
  <c r="BU115" i="15"/>
  <c r="BU119" i="15"/>
  <c r="BU123" i="15"/>
  <c r="BU127" i="15"/>
  <c r="BU131" i="15"/>
  <c r="BU135" i="15"/>
  <c r="BU139" i="15"/>
  <c r="BU143" i="15"/>
  <c r="BU147" i="15"/>
  <c r="BU151" i="15"/>
  <c r="BU155" i="15"/>
  <c r="BU159" i="15"/>
  <c r="BU163" i="15"/>
  <c r="BU167" i="15"/>
  <c r="BU171" i="15"/>
  <c r="BU175" i="15"/>
  <c r="BU179" i="15"/>
  <c r="BU183" i="15"/>
  <c r="BU187" i="15"/>
  <c r="BU191" i="15"/>
  <c r="BU195" i="15"/>
  <c r="BU199" i="15"/>
  <c r="BU203" i="15"/>
  <c r="BU207" i="15"/>
  <c r="BU211" i="15"/>
  <c r="BU215" i="15"/>
  <c r="BU219" i="15"/>
  <c r="BU223" i="15"/>
  <c r="BU227" i="15"/>
  <c r="BU231" i="15"/>
  <c r="BU235" i="15"/>
  <c r="BU239" i="15"/>
  <c r="BU243" i="15"/>
  <c r="BU247" i="15"/>
  <c r="BU251" i="15"/>
  <c r="BU255" i="15"/>
  <c r="BU259" i="15"/>
  <c r="BM2" i="15"/>
  <c r="BM6" i="15"/>
  <c r="BM10" i="15"/>
  <c r="BM14" i="15"/>
  <c r="BM18" i="15"/>
  <c r="BM22" i="15"/>
  <c r="BM26" i="15"/>
  <c r="BM30" i="15"/>
  <c r="BM34" i="15"/>
  <c r="BM38" i="15"/>
  <c r="BM42" i="15"/>
  <c r="BM46" i="15"/>
  <c r="BM50" i="15"/>
  <c r="BM54" i="15"/>
  <c r="BM58" i="15"/>
  <c r="BM62" i="15"/>
  <c r="BM66" i="15"/>
  <c r="BM70" i="15"/>
  <c r="BM74" i="15"/>
  <c r="BM78" i="15"/>
  <c r="BM82" i="15"/>
  <c r="BM86" i="15"/>
  <c r="BM90" i="15"/>
  <c r="BM94" i="15"/>
  <c r="BM98" i="15"/>
  <c r="BM102" i="15"/>
  <c r="BM106" i="15"/>
  <c r="BM110" i="15"/>
  <c r="BM114" i="15"/>
  <c r="BM118" i="15"/>
  <c r="BM122" i="15"/>
  <c r="BM126" i="15"/>
  <c r="BM130" i="15"/>
  <c r="BM134" i="15"/>
  <c r="BM138" i="15"/>
  <c r="BM142" i="15"/>
  <c r="BM146" i="15"/>
  <c r="BM150" i="15"/>
  <c r="BM154" i="15"/>
  <c r="BM158" i="15"/>
  <c r="BM162" i="15"/>
  <c r="BM166" i="15"/>
  <c r="BM170" i="15"/>
  <c r="BM174" i="15"/>
  <c r="BM178" i="15"/>
  <c r="BM182" i="15"/>
  <c r="BM186" i="15"/>
  <c r="BM190" i="15"/>
  <c r="BM194" i="15"/>
  <c r="BM198" i="15"/>
  <c r="BM202" i="15"/>
  <c r="BM206" i="15"/>
  <c r="BM210" i="15"/>
  <c r="BM214" i="15"/>
  <c r="BM218" i="15"/>
  <c r="BM222" i="15"/>
  <c r="BM226" i="15"/>
  <c r="BM230" i="15"/>
  <c r="BM234" i="15"/>
  <c r="BM238" i="15"/>
  <c r="BM242" i="15"/>
  <c r="BM246" i="15"/>
  <c r="BM250" i="15"/>
  <c r="BM254" i="15"/>
  <c r="BM258" i="15"/>
  <c r="BM262" i="15"/>
  <c r="BM266" i="15"/>
  <c r="BM270" i="15"/>
  <c r="BM274" i="15"/>
  <c r="BM278" i="15"/>
  <c r="BM282" i="15"/>
  <c r="BM286" i="15"/>
  <c r="BM290" i="15"/>
  <c r="BM294" i="15"/>
  <c r="BM298" i="15"/>
  <c r="BM302" i="15"/>
  <c r="BM306" i="15"/>
  <c r="BM310" i="15"/>
  <c r="BM314" i="15"/>
  <c r="BM318" i="15"/>
  <c r="BM322" i="15"/>
  <c r="BM326" i="15"/>
  <c r="BM330" i="15"/>
  <c r="BM334" i="15"/>
  <c r="BM338" i="15"/>
  <c r="BM342" i="15"/>
  <c r="BM346" i="15"/>
  <c r="BM350" i="15"/>
  <c r="BM354" i="15"/>
  <c r="BM358" i="15"/>
  <c r="BM362" i="15"/>
  <c r="BM366" i="15"/>
  <c r="BM370" i="15"/>
  <c r="BM374" i="15"/>
  <c r="BM378" i="15"/>
  <c r="BM382" i="15"/>
  <c r="BM386" i="15"/>
  <c r="BM390" i="15"/>
  <c r="BM394" i="15"/>
  <c r="BM398" i="15"/>
  <c r="BM402" i="15"/>
  <c r="BM406" i="15"/>
  <c r="BM410" i="15"/>
  <c r="BM414" i="15"/>
  <c r="BM418" i="15"/>
  <c r="BM422" i="15"/>
  <c r="BM426" i="15"/>
  <c r="BM430" i="15"/>
  <c r="BM434" i="15"/>
  <c r="BM438" i="15"/>
  <c r="BM442" i="15"/>
  <c r="BM446" i="15"/>
  <c r="BM450" i="15"/>
  <c r="BM454" i="15"/>
  <c r="BM458" i="15"/>
  <c r="BM462" i="15"/>
  <c r="BM466" i="15"/>
  <c r="BM470" i="15"/>
  <c r="BM474" i="15"/>
  <c r="BM478" i="15"/>
  <c r="BM482" i="15"/>
  <c r="BM486" i="15"/>
  <c r="BM490" i="15"/>
  <c r="BM494" i="15"/>
  <c r="BM498" i="15"/>
  <c r="BE1" i="15"/>
  <c r="BE5" i="15"/>
  <c r="BE9" i="15"/>
  <c r="BE13" i="15"/>
  <c r="BE17" i="15"/>
  <c r="BE21" i="15"/>
  <c r="BE25" i="15"/>
  <c r="AW1" i="15"/>
  <c r="AW5" i="15"/>
  <c r="AW9" i="15"/>
  <c r="AW13" i="15"/>
  <c r="AW17" i="15"/>
  <c r="AW21" i="15"/>
  <c r="AW25" i="15"/>
  <c r="AW29" i="15"/>
  <c r="AW33" i="15"/>
  <c r="AW37" i="15"/>
  <c r="AW41" i="15"/>
  <c r="AW45" i="15"/>
  <c r="AW49" i="15"/>
  <c r="AW53" i="15"/>
  <c r="AW57" i="15"/>
  <c r="AW61" i="15"/>
  <c r="AW65" i="15"/>
  <c r="AO4" i="15"/>
  <c r="AO8" i="15"/>
  <c r="AO12" i="15"/>
  <c r="AO16" i="15"/>
  <c r="AO20" i="15"/>
  <c r="AO24" i="15"/>
  <c r="AO28" i="15"/>
  <c r="AO32" i="15"/>
  <c r="AO36" i="15"/>
  <c r="AO40" i="15"/>
  <c r="AO44" i="15"/>
  <c r="AO48" i="15"/>
  <c r="AO52" i="15"/>
  <c r="AO56" i="15"/>
  <c r="AO60" i="15"/>
  <c r="AO64" i="15"/>
  <c r="AO68" i="15"/>
  <c r="AO72" i="15"/>
  <c r="AO76" i="15"/>
  <c r="AO80" i="15"/>
  <c r="AO84" i="15"/>
  <c r="AO88" i="15"/>
  <c r="AO92" i="15"/>
  <c r="AO96" i="15"/>
  <c r="AO100" i="15"/>
  <c r="AO104" i="15"/>
  <c r="AO108" i="15"/>
  <c r="AO112" i="15"/>
  <c r="AO116" i="15"/>
  <c r="AO120" i="15"/>
  <c r="AO124" i="15"/>
  <c r="AO128" i="15"/>
  <c r="AO132" i="15"/>
  <c r="AO136" i="15"/>
  <c r="AO140" i="15"/>
  <c r="AO144" i="15"/>
  <c r="AO148" i="15"/>
  <c r="AG3" i="15"/>
  <c r="AG7" i="15"/>
  <c r="AG11" i="15"/>
  <c r="AG15" i="15"/>
  <c r="AG19" i="15"/>
  <c r="AG23" i="15"/>
  <c r="AG27" i="15"/>
  <c r="AG31" i="15"/>
  <c r="AG35" i="15"/>
  <c r="AG39" i="15"/>
  <c r="AG43" i="15"/>
  <c r="AG47" i="15"/>
  <c r="AG51" i="15"/>
  <c r="AG55" i="15"/>
  <c r="AG59" i="15"/>
  <c r="AG63" i="15"/>
  <c r="AG67" i="15"/>
  <c r="AG71" i="15"/>
  <c r="AG75" i="15"/>
  <c r="AG79" i="15"/>
  <c r="AG83" i="15"/>
  <c r="AG87" i="15"/>
  <c r="AG91" i="15"/>
  <c r="AG95" i="15"/>
  <c r="AG99" i="15"/>
  <c r="AG103" i="15"/>
  <c r="AG107" i="15"/>
  <c r="AG111" i="15"/>
  <c r="AG115" i="15"/>
  <c r="AG119" i="15"/>
  <c r="AG123" i="15"/>
  <c r="AG127" i="15"/>
  <c r="AG131" i="15"/>
  <c r="AG135" i="15"/>
  <c r="AG139" i="15"/>
  <c r="AG143" i="15"/>
  <c r="AG147" i="15"/>
  <c r="AG151" i="15"/>
  <c r="AG155" i="15"/>
  <c r="AG159" i="15"/>
  <c r="AG163" i="15"/>
  <c r="AG167" i="15"/>
  <c r="AG171" i="15"/>
  <c r="AG175" i="15"/>
  <c r="AG179" i="15"/>
  <c r="AG183" i="15"/>
  <c r="AG187" i="15"/>
  <c r="AG191" i="15"/>
  <c r="AG195" i="15"/>
  <c r="AG199" i="15"/>
  <c r="AG203" i="15"/>
  <c r="AG207" i="15"/>
  <c r="AG211" i="15"/>
  <c r="AG215" i="15"/>
  <c r="AG219" i="15"/>
  <c r="AG223" i="15"/>
  <c r="AG227" i="15"/>
  <c r="AG231" i="15"/>
  <c r="AG235" i="15"/>
  <c r="AG239" i="15"/>
  <c r="AG243" i="15"/>
  <c r="AG247" i="15"/>
  <c r="AG251" i="15"/>
  <c r="AG255" i="15"/>
  <c r="AG259" i="15"/>
  <c r="AG263" i="15"/>
  <c r="AG267" i="15"/>
  <c r="AG271" i="15"/>
  <c r="AG275" i="15"/>
  <c r="AG279" i="15"/>
  <c r="AG283" i="15"/>
  <c r="AG287" i="15"/>
  <c r="AG291" i="15"/>
  <c r="AG295" i="15"/>
  <c r="AG299" i="15"/>
  <c r="AG303" i="15"/>
  <c r="AG307" i="15"/>
  <c r="AG311" i="15"/>
  <c r="AG315" i="15"/>
  <c r="AG319" i="15"/>
  <c r="Y1" i="15"/>
  <c r="Y5" i="15"/>
  <c r="Y9" i="15"/>
  <c r="Y13" i="15"/>
  <c r="Y17" i="15"/>
  <c r="Y21" i="15"/>
  <c r="Y25" i="15"/>
  <c r="Y29" i="15"/>
  <c r="Y33" i="15"/>
  <c r="Y37" i="15"/>
  <c r="Y41" i="15"/>
  <c r="Y45" i="15"/>
  <c r="Y49" i="15"/>
  <c r="Y53" i="15"/>
  <c r="Y57" i="15"/>
  <c r="Y61" i="15"/>
  <c r="Y65" i="15"/>
  <c r="Y69" i="15"/>
  <c r="Y73" i="15"/>
  <c r="Y77" i="15"/>
  <c r="Y81" i="15"/>
  <c r="Y85" i="15"/>
  <c r="Y89" i="15"/>
  <c r="Y93" i="15"/>
  <c r="Y97" i="15"/>
  <c r="Y101" i="15"/>
  <c r="Y105" i="15"/>
  <c r="Y109" i="15"/>
  <c r="Y113" i="15"/>
  <c r="Y117" i="15"/>
  <c r="Y121" i="15"/>
  <c r="Y125" i="15"/>
  <c r="Y129" i="15"/>
  <c r="Y133" i="15"/>
  <c r="Y137" i="15"/>
  <c r="Y141" i="15"/>
  <c r="Y145" i="15"/>
  <c r="Y149" i="15"/>
  <c r="Y153" i="15"/>
  <c r="Y157" i="15"/>
  <c r="Y161" i="15"/>
  <c r="Y165" i="15"/>
  <c r="Y169" i="15"/>
  <c r="Y173" i="15"/>
  <c r="Y177" i="15"/>
  <c r="Y181" i="15"/>
  <c r="Y185" i="15"/>
  <c r="Y189" i="15"/>
  <c r="Y193" i="15"/>
  <c r="Y197" i="15"/>
  <c r="Y201" i="15"/>
  <c r="Y205" i="15"/>
  <c r="Y209" i="15"/>
  <c r="Y213" i="15"/>
  <c r="Y217" i="15"/>
  <c r="Y221" i="15"/>
  <c r="Y225" i="15"/>
  <c r="Y229" i="15"/>
  <c r="Y233" i="15"/>
  <c r="Y237" i="15"/>
  <c r="Y241" i="15"/>
  <c r="Y245" i="15"/>
  <c r="Y249" i="15"/>
  <c r="Y253" i="15"/>
  <c r="Y257" i="15"/>
  <c r="Y261" i="15"/>
  <c r="Y265" i="15"/>
  <c r="Y269" i="15"/>
  <c r="Y273" i="15"/>
  <c r="Y277" i="15"/>
  <c r="Y281" i="15"/>
  <c r="Y285" i="15"/>
  <c r="Y289" i="15"/>
  <c r="Y293" i="15"/>
  <c r="Y297" i="15"/>
  <c r="Y301" i="15"/>
  <c r="Y305" i="15"/>
  <c r="Y309" i="15"/>
  <c r="Y313" i="15"/>
  <c r="Y317" i="15"/>
  <c r="Y321" i="15"/>
  <c r="Y325" i="15"/>
  <c r="Y329" i="15"/>
  <c r="Y333" i="15"/>
  <c r="Y337" i="15"/>
  <c r="Y341" i="15"/>
  <c r="Y345" i="15"/>
  <c r="Y349" i="15"/>
  <c r="Y353" i="15"/>
  <c r="Y357" i="15"/>
  <c r="Y361" i="15"/>
  <c r="Y365" i="15"/>
  <c r="Y369" i="15"/>
  <c r="Y373" i="15"/>
  <c r="Y377" i="15"/>
  <c r="Y381" i="15"/>
  <c r="Y385" i="15"/>
  <c r="Y389" i="15"/>
  <c r="Y393" i="15"/>
  <c r="Y397" i="15"/>
  <c r="Y401" i="15"/>
  <c r="Y405" i="15"/>
  <c r="Y409" i="15"/>
  <c r="Y413" i="15"/>
  <c r="Y417" i="15"/>
  <c r="Y421" i="15"/>
  <c r="Y425" i="15"/>
  <c r="Y429" i="15"/>
  <c r="Y433" i="15"/>
  <c r="Y437" i="15"/>
  <c r="Y441" i="15"/>
  <c r="Y445" i="15"/>
  <c r="Y449" i="15"/>
  <c r="Y453" i="15"/>
  <c r="Y457" i="15"/>
  <c r="Y461" i="15"/>
  <c r="Y465" i="15"/>
  <c r="Y469" i="15"/>
  <c r="Y473" i="15"/>
  <c r="Y477" i="15"/>
  <c r="Y481" i="15"/>
  <c r="Y485" i="15"/>
  <c r="Y489" i="15"/>
  <c r="Y493" i="15"/>
  <c r="Y497" i="15"/>
  <c r="Y501" i="15"/>
  <c r="Y505" i="15"/>
  <c r="Y509" i="15"/>
  <c r="Y513" i="15"/>
  <c r="Y517" i="15"/>
  <c r="Y521" i="15"/>
  <c r="Y525" i="15"/>
  <c r="Y529" i="15"/>
  <c r="Y533" i="15"/>
  <c r="Y537" i="15"/>
  <c r="Y541" i="15"/>
  <c r="Y545" i="15"/>
  <c r="Y549" i="15"/>
  <c r="Y553" i="15"/>
  <c r="Y557" i="15"/>
  <c r="Y561" i="15"/>
  <c r="Y565" i="15"/>
  <c r="Y569" i="15"/>
  <c r="Y573" i="15"/>
  <c r="Y577" i="15"/>
  <c r="Y581" i="15"/>
  <c r="Y585" i="15"/>
  <c r="Y589" i="15"/>
  <c r="Y593" i="15"/>
  <c r="Y597" i="15"/>
  <c r="Y601" i="15"/>
  <c r="Y605" i="15"/>
  <c r="Y609" i="15"/>
  <c r="Y613" i="15"/>
  <c r="Y617" i="15"/>
  <c r="Y621" i="15"/>
  <c r="Y625" i="15"/>
  <c r="Y629" i="15"/>
  <c r="Y633" i="15"/>
  <c r="Y637" i="15"/>
  <c r="Y641" i="15"/>
  <c r="Q2" i="15"/>
  <c r="Q6" i="15"/>
  <c r="Q10" i="15"/>
  <c r="Q14" i="15"/>
  <c r="Q18" i="15"/>
  <c r="Q22" i="15"/>
  <c r="Q26" i="15"/>
  <c r="Q30" i="15"/>
  <c r="Q34" i="15"/>
  <c r="Q38" i="15"/>
  <c r="Q42" i="15"/>
  <c r="Q46" i="15"/>
  <c r="Q50" i="15"/>
  <c r="Q54" i="15"/>
  <c r="Q58" i="15"/>
  <c r="Q62" i="15"/>
  <c r="Q66" i="15"/>
  <c r="Q70" i="15"/>
  <c r="Q74" i="15"/>
  <c r="Q78" i="15"/>
  <c r="Q82" i="15"/>
  <c r="Q86" i="15"/>
  <c r="Q90" i="15"/>
  <c r="Q94" i="15"/>
  <c r="Q98" i="15"/>
  <c r="Q102" i="15"/>
  <c r="Q106" i="15"/>
  <c r="Q110" i="15"/>
  <c r="Q114" i="15"/>
  <c r="Q118" i="15"/>
  <c r="Q122" i="15"/>
  <c r="Q126" i="15"/>
  <c r="Q130" i="15"/>
  <c r="Q134" i="15"/>
  <c r="Q138" i="15"/>
  <c r="Q142" i="15"/>
  <c r="Q146" i="15"/>
  <c r="Q150" i="15"/>
  <c r="Q154" i="15"/>
  <c r="Q158" i="15"/>
  <c r="Q162" i="15"/>
  <c r="Q166" i="15"/>
  <c r="Q170" i="15"/>
  <c r="Q174" i="15"/>
  <c r="Q178" i="15"/>
  <c r="Q182" i="15"/>
  <c r="Q186" i="15"/>
  <c r="Q190" i="15"/>
  <c r="Q194" i="15"/>
  <c r="Q198" i="15"/>
  <c r="Q202" i="15"/>
  <c r="Q206" i="15"/>
  <c r="Q210" i="15"/>
  <c r="Q214" i="15"/>
  <c r="Q218" i="15"/>
  <c r="Q222" i="15"/>
  <c r="Q226" i="15"/>
  <c r="Q230" i="15"/>
  <c r="Q234" i="15"/>
  <c r="Q238" i="15"/>
  <c r="Q242" i="15"/>
  <c r="Q246" i="15"/>
  <c r="Q250" i="15"/>
  <c r="Q254" i="15"/>
  <c r="Q258" i="15"/>
  <c r="Q262" i="15"/>
  <c r="Q266" i="15"/>
  <c r="Q270" i="15"/>
  <c r="Q274" i="15"/>
  <c r="Q278" i="15"/>
  <c r="Q282" i="15"/>
  <c r="Q286" i="15"/>
  <c r="Q290" i="15"/>
  <c r="Q294" i="15"/>
  <c r="Q298" i="15"/>
  <c r="Q302" i="15"/>
  <c r="Q306" i="15"/>
  <c r="Q310" i="15"/>
  <c r="Q314" i="15"/>
  <c r="Q318" i="15"/>
  <c r="Q322" i="15"/>
  <c r="Q326" i="15"/>
  <c r="Q330" i="15"/>
  <c r="Q334" i="15"/>
  <c r="Q338" i="15"/>
  <c r="Q342" i="15"/>
  <c r="Q346" i="15"/>
  <c r="Q350" i="15"/>
  <c r="Q354" i="15"/>
  <c r="Q358" i="15"/>
  <c r="Q362" i="15"/>
  <c r="Q366" i="15"/>
  <c r="Q370" i="15"/>
  <c r="Q374" i="15"/>
  <c r="Q378" i="15"/>
  <c r="Q382" i="15"/>
  <c r="Q386" i="15"/>
  <c r="Q390" i="15"/>
  <c r="Q394" i="15"/>
  <c r="Q398" i="15"/>
  <c r="Q402" i="15"/>
  <c r="Q406" i="15"/>
  <c r="Q410" i="15"/>
  <c r="Q414" i="15"/>
  <c r="Q418" i="15"/>
  <c r="Q422" i="15"/>
  <c r="Q426" i="15"/>
  <c r="Q430" i="15"/>
  <c r="Q434" i="15"/>
  <c r="Q438" i="15"/>
  <c r="Q442" i="15"/>
  <c r="Q446" i="15"/>
  <c r="Q450" i="15"/>
  <c r="Q454" i="15"/>
  <c r="Q458" i="15"/>
  <c r="Q462" i="15"/>
  <c r="Q466" i="15"/>
  <c r="Q470" i="15"/>
  <c r="Q474" i="15"/>
  <c r="Q478" i="15"/>
  <c r="Q482" i="15"/>
  <c r="Q486" i="15"/>
  <c r="Q490" i="15"/>
  <c r="Q494" i="15"/>
  <c r="Q498" i="15"/>
  <c r="Q502" i="15"/>
  <c r="Q506" i="15"/>
  <c r="Q510" i="15"/>
  <c r="Q514" i="15"/>
  <c r="Q518" i="15"/>
  <c r="Q522" i="15"/>
  <c r="Q526" i="15"/>
  <c r="Q530" i="15"/>
  <c r="Q534" i="15"/>
  <c r="Q538" i="15"/>
  <c r="Q542" i="15"/>
  <c r="Q546" i="15"/>
  <c r="Q550" i="15"/>
  <c r="Q554" i="15"/>
  <c r="Q558" i="15"/>
  <c r="Q562" i="15"/>
  <c r="Q566" i="15"/>
  <c r="Q570" i="15"/>
  <c r="Q574" i="15"/>
  <c r="Q578" i="15"/>
  <c r="Q582" i="15"/>
  <c r="Q586" i="15"/>
  <c r="Q590" i="15"/>
  <c r="Q594" i="15"/>
  <c r="Q598" i="15"/>
  <c r="Q602" i="15"/>
  <c r="Q606" i="15"/>
  <c r="Q610" i="15"/>
  <c r="Q614" i="15"/>
  <c r="Q618" i="15"/>
  <c r="Q622" i="15"/>
  <c r="Q626" i="15"/>
  <c r="Q630" i="15"/>
  <c r="Q634" i="15"/>
  <c r="Q638" i="15"/>
  <c r="Q642" i="15"/>
  <c r="Q646" i="15"/>
  <c r="Q650" i="15"/>
  <c r="Q654" i="15"/>
  <c r="Q658" i="15"/>
  <c r="Q662" i="15"/>
  <c r="Q666" i="15"/>
  <c r="Q670" i="15"/>
  <c r="Q674" i="15"/>
  <c r="Q678" i="15"/>
  <c r="Q682" i="15"/>
  <c r="Q686" i="15"/>
  <c r="Q690" i="15"/>
  <c r="Q694" i="15"/>
  <c r="Q698" i="15"/>
  <c r="Q702" i="15"/>
  <c r="Q706" i="15"/>
  <c r="Q710" i="15"/>
  <c r="Q714" i="15"/>
  <c r="Q718" i="15"/>
  <c r="Q722" i="15"/>
  <c r="Q726" i="15"/>
  <c r="Q730" i="15"/>
  <c r="Q734" i="15"/>
  <c r="Q738" i="15"/>
  <c r="Q742" i="15"/>
  <c r="Q746" i="15"/>
  <c r="Q750" i="15"/>
  <c r="Q754" i="15"/>
  <c r="Q758" i="15"/>
  <c r="Q762" i="15"/>
  <c r="Q766" i="15"/>
  <c r="Q770" i="15"/>
  <c r="Q774" i="15"/>
  <c r="Q778" i="15"/>
  <c r="Q782" i="15"/>
  <c r="Q786" i="15"/>
  <c r="Q790" i="15"/>
  <c r="Q794" i="15"/>
  <c r="Q798" i="15"/>
  <c r="Q802" i="15"/>
  <c r="Q806" i="15"/>
  <c r="Q810" i="15"/>
  <c r="Q814" i="15"/>
  <c r="Q818" i="15"/>
  <c r="Q822" i="15"/>
  <c r="Q826" i="15"/>
  <c r="Q830" i="15"/>
  <c r="Q834" i="15"/>
  <c r="Q838" i="15"/>
  <c r="Q842" i="15"/>
  <c r="Q846" i="15"/>
  <c r="Q850" i="15"/>
  <c r="Q854" i="15"/>
  <c r="Q858" i="15"/>
  <c r="Q862" i="15"/>
  <c r="Q866" i="15"/>
  <c r="Q870" i="15"/>
  <c r="Q874" i="15"/>
  <c r="Q878" i="15"/>
  <c r="Q882" i="15"/>
  <c r="Q886" i="15"/>
  <c r="Q890" i="15"/>
  <c r="Q894" i="15"/>
  <c r="Q898" i="15"/>
  <c r="Q902" i="15"/>
  <c r="Q906" i="15"/>
  <c r="Q910" i="15"/>
  <c r="Q914" i="15"/>
  <c r="Q918" i="15"/>
  <c r="Q922" i="15"/>
  <c r="Q926" i="15"/>
  <c r="Q930" i="15"/>
  <c r="Q934" i="15"/>
  <c r="Q938" i="15"/>
  <c r="Q942" i="15"/>
  <c r="Q946" i="15"/>
  <c r="Q950" i="15"/>
  <c r="Q954" i="15"/>
  <c r="Q958" i="15"/>
  <c r="Q962" i="15"/>
  <c r="Q966" i="15"/>
  <c r="Q970" i="15"/>
  <c r="Q974" i="15"/>
  <c r="Q978" i="15"/>
  <c r="Q982" i="15"/>
  <c r="Q986" i="15"/>
  <c r="Q990" i="15"/>
  <c r="Q994" i="15"/>
  <c r="Q998" i="15"/>
  <c r="Q1002" i="15"/>
  <c r="Q1006" i="15"/>
  <c r="Q1010" i="15"/>
  <c r="Q1014" i="15"/>
  <c r="Q1018" i="15"/>
  <c r="Q1022" i="15"/>
  <c r="Q1026" i="15"/>
  <c r="Q1030" i="15"/>
  <c r="Q1034" i="15"/>
  <c r="Q1038" i="15"/>
  <c r="Q1042" i="15"/>
  <c r="Q1046" i="15"/>
  <c r="Q1050" i="15"/>
  <c r="Q1054" i="15"/>
  <c r="Q1058" i="15"/>
  <c r="Q1062" i="15"/>
  <c r="Q1066" i="15"/>
  <c r="Q1070" i="15"/>
  <c r="Q1074" i="15"/>
  <c r="Q1078" i="15"/>
  <c r="Q1082" i="15"/>
  <c r="Q1086" i="15"/>
  <c r="Q1090" i="15"/>
  <c r="Q1094" i="15"/>
  <c r="Q1098" i="15"/>
  <c r="Q1102" i="15"/>
  <c r="Q1106" i="15"/>
  <c r="Q1110" i="15"/>
  <c r="Q1114" i="15"/>
  <c r="Q1118" i="15"/>
  <c r="Q1122" i="15"/>
  <c r="Q1126" i="15"/>
  <c r="Q1130" i="15"/>
  <c r="Q1134" i="15"/>
  <c r="Q1138" i="15"/>
  <c r="Q1142" i="15"/>
  <c r="Q1146" i="15"/>
  <c r="Q1150" i="15"/>
  <c r="EW4" i="14"/>
  <c r="EW8" i="14"/>
  <c r="EO2" i="14"/>
  <c r="EO6" i="14"/>
  <c r="EO10" i="14"/>
  <c r="EO14" i="14"/>
  <c r="EO18" i="14"/>
  <c r="EO22" i="14"/>
  <c r="EO26" i="14"/>
  <c r="EO30" i="14"/>
  <c r="EO34" i="14"/>
  <c r="EO38" i="14"/>
  <c r="EO42" i="14"/>
  <c r="EO46" i="14"/>
  <c r="EG3" i="14"/>
  <c r="EG7" i="14"/>
  <c r="EG11" i="14"/>
  <c r="EG15" i="14"/>
  <c r="EG19" i="14"/>
  <c r="EG23" i="14"/>
  <c r="EG27" i="14"/>
  <c r="EG31" i="14"/>
  <c r="EG35" i="14"/>
  <c r="EG39" i="14"/>
  <c r="EG43" i="14"/>
  <c r="EG47" i="14"/>
  <c r="EG51" i="14"/>
  <c r="EG55" i="14"/>
  <c r="EG59" i="14"/>
  <c r="EG63" i="14"/>
  <c r="EG67" i="14"/>
  <c r="EG71" i="14"/>
  <c r="EG75" i="14"/>
  <c r="EG79" i="14"/>
  <c r="EG83" i="14"/>
  <c r="EG87" i="14"/>
  <c r="EG91" i="14"/>
  <c r="EG95" i="14"/>
  <c r="DY4" i="14"/>
  <c r="DY8" i="14"/>
  <c r="DY12" i="14"/>
  <c r="DY16" i="14"/>
  <c r="DY20" i="14"/>
  <c r="DY24" i="14"/>
  <c r="DY28" i="14"/>
  <c r="DY32" i="14"/>
  <c r="DY36" i="14"/>
  <c r="DY40" i="14"/>
  <c r="DY44" i="14"/>
  <c r="DY48" i="14"/>
  <c r="DY52" i="14"/>
  <c r="DY56" i="14"/>
  <c r="DY60" i="14"/>
  <c r="DY64" i="14"/>
  <c r="DY68" i="14"/>
  <c r="DY72" i="14"/>
  <c r="DY76" i="14"/>
  <c r="DY80" i="14"/>
  <c r="DY84" i="14"/>
  <c r="DY88" i="14"/>
  <c r="DY92" i="14"/>
  <c r="DY96" i="14"/>
  <c r="DY100" i="14"/>
  <c r="DY104" i="14"/>
  <c r="DY108" i="14"/>
  <c r="DY112" i="14"/>
  <c r="DY116" i="14"/>
  <c r="DY120" i="14"/>
  <c r="DY124" i="14"/>
  <c r="DY128" i="14"/>
  <c r="DY132" i="14"/>
  <c r="DY136" i="14"/>
  <c r="DY140" i="14"/>
  <c r="DY144" i="14"/>
  <c r="DY148" i="14"/>
  <c r="DY152" i="14"/>
  <c r="DY156" i="14"/>
  <c r="DY160" i="14"/>
  <c r="DY164" i="14"/>
  <c r="DY168" i="14"/>
  <c r="DY172" i="14"/>
  <c r="DY176" i="14"/>
  <c r="DY180" i="14"/>
  <c r="DY184" i="14"/>
  <c r="DY188" i="14"/>
  <c r="DQ1" i="14"/>
  <c r="DQ5" i="14"/>
  <c r="DQ9" i="14"/>
  <c r="DQ13" i="14"/>
  <c r="DQ17" i="14"/>
  <c r="DQ21" i="14"/>
  <c r="DQ25" i="14"/>
  <c r="DQ29" i="14"/>
  <c r="DQ33" i="14"/>
  <c r="DQ37" i="14"/>
  <c r="DQ41" i="14"/>
  <c r="DQ45" i="14"/>
  <c r="DQ49" i="14"/>
  <c r="DQ53" i="14"/>
  <c r="DQ57" i="14"/>
  <c r="DQ61" i="14"/>
  <c r="DQ65" i="14"/>
  <c r="DQ69" i="14"/>
  <c r="DQ73" i="14"/>
  <c r="DQ77" i="14"/>
  <c r="DQ81" i="14"/>
  <c r="DQ85" i="14"/>
  <c r="DQ89" i="14"/>
  <c r="DQ93" i="14"/>
  <c r="DQ97" i="14"/>
  <c r="DQ101" i="14"/>
  <c r="DQ105" i="14"/>
  <c r="DQ109" i="14"/>
  <c r="DQ113" i="14"/>
  <c r="DQ117" i="14"/>
  <c r="DQ121" i="14"/>
  <c r="DQ125" i="14"/>
  <c r="DQ129" i="14"/>
  <c r="DQ133" i="14"/>
  <c r="DQ137" i="14"/>
  <c r="DQ141" i="14"/>
  <c r="DQ145" i="14"/>
  <c r="DQ149" i="14"/>
  <c r="DQ153" i="14"/>
  <c r="DQ157" i="14"/>
  <c r="DQ161" i="14"/>
  <c r="DQ165" i="14"/>
  <c r="DQ169" i="14"/>
  <c r="DQ173" i="14"/>
  <c r="DQ177" i="14"/>
  <c r="DQ181" i="14"/>
  <c r="DQ185" i="14"/>
  <c r="DQ189" i="14"/>
  <c r="DQ193" i="14"/>
  <c r="DQ197" i="14"/>
  <c r="DQ201" i="14"/>
  <c r="DQ205" i="14"/>
  <c r="DQ209" i="14"/>
  <c r="DQ213" i="14"/>
  <c r="DQ217" i="14"/>
  <c r="DQ221" i="14"/>
  <c r="DQ225" i="14"/>
  <c r="DQ229" i="14"/>
  <c r="DQ233" i="14"/>
  <c r="DQ237" i="14"/>
  <c r="DQ241" i="14"/>
  <c r="DQ245" i="14"/>
  <c r="DQ249" i="14"/>
  <c r="DQ253" i="14"/>
  <c r="DQ257" i="14"/>
  <c r="DQ261" i="14"/>
  <c r="DQ265" i="14"/>
  <c r="DQ269" i="14"/>
  <c r="DQ273" i="14"/>
  <c r="DQ277" i="14"/>
  <c r="DQ281" i="14"/>
  <c r="DQ285" i="14"/>
  <c r="DQ289" i="14"/>
  <c r="DQ293" i="14"/>
  <c r="DQ297" i="14"/>
  <c r="DQ301" i="14"/>
  <c r="DQ305" i="14"/>
  <c r="DQ309" i="14"/>
  <c r="DQ313" i="14"/>
  <c r="DQ317" i="14"/>
  <c r="DQ321" i="14"/>
  <c r="DQ325" i="14"/>
  <c r="DQ329" i="14"/>
  <c r="DQ333" i="14"/>
  <c r="DQ337" i="14"/>
  <c r="DQ341" i="14"/>
  <c r="DQ345" i="14"/>
  <c r="DQ349" i="14"/>
  <c r="DQ353" i="14"/>
  <c r="DQ357" i="14"/>
  <c r="DQ361" i="14"/>
  <c r="DQ365" i="14"/>
  <c r="DQ369" i="14"/>
  <c r="DQ373" i="14"/>
  <c r="DQ377" i="14"/>
  <c r="DQ381" i="14"/>
  <c r="DI3" i="14"/>
  <c r="DI7" i="14"/>
  <c r="DI11" i="14"/>
  <c r="DI15" i="14"/>
  <c r="DI19" i="14"/>
  <c r="DI23" i="14"/>
  <c r="DI27" i="14"/>
  <c r="DI31" i="14"/>
  <c r="DI35" i="14"/>
  <c r="DI39" i="14"/>
  <c r="DI43" i="14"/>
  <c r="DI47" i="14"/>
  <c r="DI51" i="14"/>
  <c r="DI55" i="14"/>
  <c r="DI59" i="14"/>
  <c r="DI63" i="14"/>
  <c r="DI67" i="14"/>
  <c r="DI71" i="14"/>
  <c r="DI75" i="14"/>
  <c r="DI79" i="14"/>
  <c r="DI83" i="14"/>
  <c r="DI87" i="14"/>
  <c r="DI91" i="14"/>
  <c r="DI95" i="14"/>
  <c r="DI99" i="14"/>
  <c r="DI103" i="14"/>
  <c r="DI107" i="14"/>
  <c r="DI111" i="14"/>
  <c r="DI115" i="14"/>
  <c r="DI119" i="14"/>
  <c r="DI123" i="14"/>
  <c r="DI127" i="14"/>
  <c r="DI131" i="14"/>
  <c r="DI135" i="14"/>
  <c r="DI139" i="14"/>
  <c r="DI143" i="14"/>
  <c r="DI147" i="14"/>
  <c r="DI151" i="14"/>
  <c r="DI155" i="14"/>
  <c r="DI159" i="14"/>
  <c r="DI163" i="14"/>
  <c r="DI167" i="14"/>
  <c r="DI171" i="14"/>
  <c r="DI175" i="14"/>
  <c r="DI179" i="14"/>
  <c r="DI183" i="14"/>
  <c r="DI187" i="14"/>
  <c r="DI191" i="14"/>
  <c r="DI195" i="14"/>
  <c r="DI199" i="14"/>
  <c r="DI203" i="14"/>
  <c r="DI207" i="14"/>
  <c r="DI211" i="14"/>
  <c r="DI215" i="14"/>
  <c r="DI219" i="14"/>
  <c r="DI223" i="14"/>
  <c r="DI227" i="14"/>
  <c r="DI231" i="14"/>
  <c r="DI235" i="14"/>
  <c r="DI239" i="14"/>
  <c r="DI243" i="14"/>
  <c r="DI247" i="14"/>
  <c r="DI251" i="14"/>
  <c r="DI255" i="14"/>
  <c r="DI259" i="14"/>
  <c r="DI263" i="14"/>
  <c r="DI267" i="14"/>
  <c r="DI271" i="14"/>
  <c r="DI275" i="14"/>
  <c r="DI279" i="14"/>
  <c r="DI283" i="14"/>
  <c r="DI287" i="14"/>
  <c r="DI291" i="14"/>
  <c r="DI295" i="14"/>
  <c r="DI299" i="14"/>
  <c r="DI303" i="14"/>
  <c r="DI307" i="14"/>
  <c r="DI311" i="14"/>
  <c r="DI315" i="14"/>
  <c r="DI319" i="14"/>
  <c r="DI323" i="14"/>
  <c r="DI327" i="14"/>
  <c r="DI331" i="14"/>
  <c r="DI335" i="14"/>
  <c r="DI339" i="14"/>
  <c r="DI343" i="14"/>
  <c r="DI347" i="14"/>
  <c r="DI351" i="14"/>
  <c r="DI355" i="14"/>
  <c r="DI359" i="14"/>
  <c r="DI363" i="14"/>
  <c r="DI367" i="14"/>
  <c r="DI371" i="14"/>
  <c r="DI375" i="14"/>
  <c r="DI379" i="14"/>
  <c r="DI383" i="14"/>
  <c r="DI387" i="14"/>
  <c r="DI391" i="14"/>
  <c r="DI395" i="14"/>
  <c r="DI399" i="14"/>
  <c r="DI403" i="14"/>
  <c r="DI407" i="14"/>
  <c r="DI411" i="14"/>
  <c r="DI415" i="14"/>
  <c r="DI419" i="14"/>
  <c r="DI423" i="14"/>
  <c r="DI427" i="14"/>
  <c r="DI431" i="14"/>
  <c r="DI435" i="14"/>
  <c r="DI439" i="14"/>
  <c r="DI443" i="14"/>
  <c r="DI447" i="14"/>
  <c r="DI451" i="14"/>
  <c r="DI455" i="14"/>
  <c r="DI459" i="14"/>
  <c r="DI463" i="14"/>
  <c r="DI467" i="14"/>
  <c r="DI471" i="14"/>
  <c r="DI475" i="14"/>
  <c r="DI479" i="14"/>
  <c r="DI483" i="14"/>
  <c r="DI487" i="14"/>
  <c r="DI491" i="14"/>
  <c r="DI495" i="14"/>
  <c r="DI499" i="14"/>
  <c r="DI503" i="14"/>
  <c r="DI507" i="14"/>
  <c r="DI511" i="14"/>
  <c r="DI515" i="14"/>
  <c r="DI519" i="14"/>
  <c r="DI523" i="14"/>
  <c r="DI527" i="14"/>
  <c r="DI531" i="14"/>
  <c r="DI535" i="14"/>
  <c r="DI539" i="14"/>
  <c r="DI543" i="14"/>
  <c r="DI547" i="14"/>
  <c r="DI551" i="14"/>
  <c r="DI555" i="14"/>
  <c r="DI559" i="14"/>
  <c r="DI563" i="14"/>
  <c r="DI567" i="14"/>
  <c r="DI571" i="14"/>
  <c r="DI575" i="14"/>
  <c r="DI579" i="14"/>
  <c r="DI583" i="14"/>
  <c r="DI587" i="14"/>
  <c r="DI591" i="14"/>
  <c r="DI595" i="14"/>
  <c r="DI599" i="14"/>
  <c r="DI603" i="14"/>
  <c r="DI607" i="14"/>
  <c r="DI611" i="14"/>
  <c r="DI615" i="14"/>
  <c r="DI619" i="14"/>
  <c r="DI623" i="14"/>
  <c r="DI627" i="14"/>
  <c r="DI631" i="14"/>
  <c r="DI635" i="14"/>
  <c r="DI639" i="14"/>
  <c r="DI643" i="14"/>
  <c r="DI647" i="14"/>
  <c r="DI651" i="14"/>
  <c r="DI655" i="14"/>
  <c r="DI659" i="14"/>
  <c r="DI663" i="14"/>
  <c r="DI667" i="14"/>
  <c r="DI671" i="14"/>
  <c r="DI675" i="14"/>
  <c r="DI679" i="14"/>
  <c r="DI683" i="14"/>
  <c r="DI687" i="14"/>
  <c r="DI691" i="14"/>
  <c r="DI695" i="14"/>
  <c r="DI699" i="14"/>
  <c r="DI703" i="14"/>
  <c r="DI707" i="14"/>
  <c r="DI711" i="14"/>
  <c r="DI715" i="14"/>
  <c r="DI719" i="14"/>
  <c r="DI723" i="14"/>
  <c r="DI727" i="14"/>
  <c r="DI731" i="14"/>
  <c r="DI735" i="14"/>
  <c r="DI739" i="14"/>
  <c r="DI743" i="14"/>
  <c r="DA4" i="14"/>
  <c r="CS2" i="14"/>
  <c r="CS6" i="14"/>
  <c r="CS10" i="14"/>
  <c r="CK1" i="14"/>
  <c r="CK5" i="14"/>
  <c r="CK9" i="14"/>
  <c r="CK13" i="14"/>
  <c r="CK17" i="14"/>
  <c r="CK21" i="14"/>
  <c r="CK25" i="14"/>
  <c r="CK29" i="14"/>
  <c r="CK33" i="14"/>
  <c r="CK37" i="14"/>
  <c r="CK41" i="14"/>
  <c r="CC2" i="14"/>
  <c r="CC6" i="14"/>
  <c r="CC10" i="14"/>
  <c r="CC14" i="14"/>
  <c r="CC18" i="14"/>
  <c r="CC22" i="14"/>
  <c r="CC26" i="14"/>
  <c r="CC30" i="14"/>
  <c r="CC34" i="14"/>
  <c r="CC38" i="14"/>
  <c r="CC42" i="14"/>
  <c r="CC46" i="14"/>
  <c r="CC50" i="14"/>
  <c r="CC54" i="14"/>
  <c r="CC58" i="14"/>
  <c r="CC62" i="14"/>
  <c r="CC66" i="14"/>
  <c r="CC70" i="14"/>
  <c r="CC74" i="14"/>
  <c r="CC78" i="14"/>
  <c r="BU4" i="14"/>
  <c r="BU8" i="14"/>
  <c r="BU12" i="14"/>
  <c r="BU16" i="14"/>
  <c r="BU20" i="14"/>
  <c r="BU24" i="14"/>
  <c r="BU28" i="14"/>
  <c r="BU32" i="14"/>
  <c r="BU36" i="14"/>
  <c r="BU40" i="14"/>
  <c r="BU44" i="14"/>
  <c r="BU48" i="14"/>
  <c r="BU52" i="14"/>
  <c r="BU56" i="14"/>
  <c r="BU60" i="14"/>
  <c r="BU64" i="14"/>
  <c r="BU68" i="14"/>
  <c r="BU72" i="14"/>
  <c r="BU76" i="14"/>
  <c r="BU80" i="14"/>
  <c r="BU84" i="14"/>
  <c r="BU88" i="14"/>
  <c r="BU92" i="14"/>
  <c r="BU96" i="14"/>
  <c r="BU100" i="14"/>
  <c r="BU104" i="14"/>
  <c r="BU108" i="14"/>
  <c r="BU112" i="14"/>
  <c r="BU116" i="14"/>
  <c r="BU120" i="14"/>
  <c r="BU124" i="14"/>
  <c r="BU128" i="14"/>
  <c r="BU132" i="14"/>
  <c r="BU136" i="14"/>
  <c r="BU140" i="14"/>
  <c r="BM2" i="14"/>
  <c r="BM6" i="14"/>
  <c r="BM10" i="14"/>
  <c r="BM14" i="14"/>
  <c r="BM18" i="14"/>
  <c r="BM22" i="14"/>
  <c r="BM26" i="14"/>
  <c r="BM30" i="14"/>
  <c r="BM34" i="14"/>
  <c r="BM38" i="14"/>
  <c r="BM42" i="14"/>
  <c r="BM46" i="14"/>
  <c r="BM50" i="14"/>
  <c r="BM54" i="14"/>
  <c r="BM58" i="14"/>
  <c r="BM62" i="14"/>
  <c r="BM66" i="14"/>
  <c r="BM70" i="14"/>
  <c r="BM74" i="14"/>
  <c r="BM78" i="14"/>
  <c r="BM82" i="14"/>
  <c r="BM86" i="14"/>
  <c r="BM90" i="14"/>
  <c r="BM94" i="14"/>
  <c r="BM98" i="14"/>
  <c r="BM102" i="14"/>
  <c r="BM106" i="14"/>
  <c r="BM110" i="14"/>
  <c r="BM114" i="14"/>
  <c r="BM118" i="14"/>
  <c r="BM122" i="14"/>
  <c r="BM126" i="14"/>
  <c r="BM130" i="14"/>
  <c r="BM134" i="14"/>
  <c r="BM138" i="14"/>
  <c r="BM142" i="14"/>
  <c r="BM146" i="14"/>
  <c r="BM150" i="14"/>
  <c r="BM154" i="14"/>
  <c r="BM158" i="14"/>
  <c r="BM162" i="14"/>
  <c r="BM166" i="14"/>
  <c r="BM170" i="14"/>
  <c r="BM174" i="14"/>
  <c r="BM178" i="14"/>
  <c r="BM182" i="14"/>
  <c r="BM186" i="14"/>
  <c r="BM190" i="14"/>
  <c r="BM194" i="14"/>
  <c r="BM198" i="14"/>
  <c r="BM202" i="14"/>
  <c r="BM206" i="14"/>
  <c r="BM210" i="14"/>
  <c r="BM214" i="14"/>
  <c r="BM218" i="14"/>
  <c r="BM222" i="14"/>
  <c r="BM226" i="14"/>
  <c r="BM230" i="14"/>
  <c r="BM234" i="14"/>
  <c r="BM238" i="14"/>
  <c r="BM242" i="14"/>
  <c r="BM246" i="14"/>
  <c r="BE4" i="14"/>
  <c r="BE8" i="14"/>
  <c r="AW1" i="14"/>
  <c r="AW5" i="14"/>
  <c r="AW9" i="14"/>
  <c r="AW13" i="14"/>
  <c r="AW17" i="14"/>
  <c r="AW21" i="14"/>
  <c r="AW25" i="14"/>
  <c r="AW29" i="14"/>
  <c r="AW33" i="14"/>
  <c r="AW37" i="14"/>
  <c r="AW41" i="14"/>
  <c r="AW45" i="14"/>
  <c r="AO3" i="14"/>
  <c r="AO7" i="14"/>
  <c r="AO11" i="14"/>
  <c r="AO15" i="14"/>
  <c r="AO19" i="14"/>
  <c r="AO23" i="14"/>
  <c r="AO27" i="14"/>
  <c r="AO31" i="14"/>
  <c r="AO35" i="14"/>
  <c r="AO39" i="14"/>
  <c r="AO43" i="14"/>
  <c r="AO47" i="14"/>
  <c r="AO51" i="14"/>
  <c r="AO55" i="14"/>
  <c r="AO59" i="14"/>
  <c r="AO63" i="14"/>
  <c r="AO67" i="14"/>
  <c r="AO71" i="14"/>
  <c r="AO75" i="14"/>
  <c r="AO79" i="14"/>
  <c r="AO83" i="14"/>
  <c r="AO87" i="14"/>
  <c r="AO91" i="14"/>
  <c r="AO95" i="14"/>
  <c r="AO99" i="14"/>
  <c r="AO103" i="14"/>
  <c r="AO107" i="14"/>
  <c r="AG1" i="14"/>
  <c r="AG5" i="14"/>
  <c r="AG9" i="14"/>
  <c r="AG13" i="14"/>
  <c r="AG17" i="14"/>
  <c r="AG21" i="14"/>
  <c r="AG25" i="14"/>
  <c r="AG29" i="14"/>
  <c r="AG33" i="14"/>
  <c r="AG37" i="14"/>
  <c r="AG41" i="14"/>
  <c r="AG45" i="14"/>
  <c r="AG49" i="14"/>
  <c r="AG53" i="14"/>
  <c r="AG57" i="14"/>
  <c r="AG61" i="14"/>
  <c r="AG65" i="14"/>
  <c r="AG69" i="14"/>
  <c r="AG73" i="14"/>
  <c r="AG77" i="14"/>
  <c r="AG81" i="14"/>
  <c r="AG85" i="14"/>
  <c r="AG89" i="14"/>
  <c r="AG93" i="14"/>
  <c r="AG97" i="14"/>
  <c r="AG101" i="14"/>
  <c r="AG105" i="14"/>
  <c r="AG109" i="14"/>
  <c r="AG113" i="14"/>
  <c r="AG117" i="14"/>
  <c r="AG121" i="14"/>
  <c r="AG125" i="14"/>
  <c r="AG129" i="14"/>
  <c r="AG133" i="14"/>
  <c r="AG137" i="14"/>
  <c r="AG141" i="14"/>
  <c r="AG145" i="14"/>
  <c r="AG149" i="14"/>
  <c r="AG153" i="14"/>
  <c r="AG157" i="14"/>
  <c r="AG161" i="14"/>
  <c r="AG165" i="14"/>
  <c r="AG169" i="14"/>
  <c r="AG173" i="14"/>
  <c r="AG177" i="14"/>
  <c r="AG181" i="14"/>
  <c r="AG185" i="14"/>
  <c r="AG189" i="14"/>
  <c r="Y1" i="14"/>
  <c r="Y5" i="14"/>
  <c r="Y9" i="14"/>
  <c r="Y13" i="14"/>
  <c r="Y17" i="14"/>
  <c r="Y21" i="14"/>
  <c r="Y25" i="14"/>
  <c r="Y29" i="14"/>
  <c r="Y33" i="14"/>
  <c r="Y37" i="14"/>
  <c r="Y41" i="14"/>
  <c r="Y45" i="14"/>
  <c r="Y49" i="14"/>
  <c r="Y53" i="14"/>
  <c r="Y57" i="14"/>
  <c r="Y61" i="14"/>
  <c r="Y65" i="14"/>
  <c r="Y69" i="14"/>
  <c r="Y73" i="14"/>
  <c r="Y77" i="14"/>
  <c r="Y81" i="14"/>
  <c r="Y85" i="14"/>
  <c r="Y89" i="14"/>
  <c r="Y93" i="14"/>
  <c r="Y97" i="14"/>
  <c r="Y101" i="14"/>
  <c r="Y105" i="14"/>
  <c r="Y109" i="14"/>
  <c r="Y113" i="14"/>
  <c r="Y117" i="14"/>
  <c r="Y121" i="14"/>
  <c r="Y125" i="14"/>
  <c r="Y129" i="14"/>
  <c r="Y133" i="14"/>
  <c r="Y137" i="14"/>
  <c r="Y141" i="14"/>
  <c r="Y145" i="14"/>
  <c r="Y149" i="14"/>
  <c r="Y153" i="14"/>
  <c r="Y157" i="14"/>
  <c r="Y161" i="14"/>
  <c r="Y165" i="14"/>
  <c r="Y169" i="14"/>
  <c r="Y173" i="14"/>
  <c r="Y177" i="14"/>
  <c r="Y181" i="14"/>
  <c r="Y185" i="14"/>
  <c r="Y189" i="14"/>
  <c r="Y193" i="14"/>
  <c r="Y197" i="14"/>
  <c r="Y201" i="14"/>
  <c r="Y205" i="14"/>
  <c r="Y209" i="14"/>
  <c r="Y213" i="14"/>
  <c r="Y217" i="14"/>
  <c r="Y221" i="14"/>
  <c r="Y225" i="14"/>
  <c r="Y229" i="14"/>
  <c r="Y233" i="14"/>
  <c r="Y237" i="14"/>
  <c r="Y241" i="14"/>
  <c r="Y245" i="14"/>
  <c r="Y249" i="14"/>
  <c r="Y253" i="14"/>
  <c r="Y257" i="14"/>
  <c r="Y261" i="14"/>
  <c r="Y265" i="14"/>
  <c r="Y269" i="14"/>
  <c r="Y273" i="14"/>
  <c r="Y277" i="14"/>
  <c r="Y281" i="14"/>
  <c r="Y285" i="14"/>
  <c r="Y289" i="14"/>
  <c r="Y293" i="14"/>
  <c r="Y297" i="14"/>
  <c r="Y301" i="14"/>
  <c r="Y305" i="14"/>
  <c r="Y309" i="14"/>
  <c r="Y313" i="14"/>
  <c r="Y317" i="14"/>
  <c r="Y321" i="14"/>
  <c r="Y325" i="14"/>
  <c r="Y329" i="14"/>
  <c r="Y333" i="14"/>
  <c r="Y337" i="14"/>
  <c r="Y341" i="14"/>
  <c r="Y345" i="14"/>
  <c r="Y349" i="14"/>
  <c r="Y353" i="14"/>
  <c r="Y357" i="14"/>
  <c r="Y361" i="14"/>
  <c r="Y365" i="14"/>
  <c r="Y369" i="14"/>
  <c r="Q3" i="14"/>
  <c r="Q7" i="14"/>
  <c r="Q11" i="14"/>
  <c r="Q15" i="14"/>
  <c r="Q19" i="14"/>
  <c r="Q23" i="14"/>
  <c r="Q27" i="14"/>
  <c r="Q31" i="14"/>
  <c r="Q35" i="14"/>
  <c r="Q39" i="14"/>
  <c r="Q43" i="14"/>
  <c r="Q47" i="14"/>
  <c r="Q51" i="14"/>
  <c r="Q55" i="14"/>
  <c r="Q59" i="14"/>
  <c r="Q63" i="14"/>
  <c r="Q67" i="14"/>
  <c r="Q71" i="14"/>
  <c r="Q75" i="14"/>
  <c r="Q79" i="14"/>
  <c r="Q83" i="14"/>
  <c r="Q87" i="14"/>
  <c r="Q91" i="14"/>
  <c r="Q95" i="14"/>
  <c r="Q99" i="14"/>
  <c r="Q103" i="14"/>
  <c r="Q107" i="14"/>
  <c r="Q111" i="14"/>
  <c r="Q115" i="14"/>
  <c r="Q119" i="14"/>
  <c r="Q123" i="14"/>
  <c r="Q127" i="14"/>
  <c r="Q131" i="14"/>
  <c r="Q135" i="14"/>
  <c r="Q139" i="14"/>
  <c r="Q143" i="14"/>
  <c r="Q147" i="14"/>
  <c r="Q151" i="14"/>
  <c r="Q155" i="14"/>
  <c r="Q159" i="14"/>
  <c r="Q163" i="14"/>
  <c r="Q167" i="14"/>
  <c r="Q171" i="14"/>
  <c r="Q175" i="14"/>
  <c r="Q179" i="14"/>
  <c r="Q183" i="14"/>
  <c r="Q187" i="14"/>
  <c r="Q191" i="14"/>
  <c r="Q195" i="14"/>
  <c r="Q199" i="14"/>
  <c r="Q203" i="14"/>
  <c r="Q207" i="14"/>
  <c r="Q211" i="14"/>
  <c r="Q215" i="14"/>
  <c r="Q219" i="14"/>
  <c r="Q223" i="14"/>
  <c r="Q227" i="14"/>
  <c r="Q231" i="14"/>
  <c r="Q235" i="14"/>
  <c r="Q239" i="14"/>
  <c r="Q243" i="14"/>
  <c r="Q247" i="14"/>
  <c r="Q251" i="14"/>
  <c r="Q255" i="14"/>
  <c r="Q259" i="14"/>
  <c r="Q263" i="14"/>
  <c r="Q267" i="14"/>
  <c r="Q271" i="14"/>
  <c r="Q275" i="14"/>
  <c r="Q279" i="14"/>
  <c r="Q283" i="14"/>
  <c r="Q287" i="14"/>
  <c r="Q291" i="14"/>
  <c r="Q295" i="14"/>
  <c r="Q299" i="14"/>
  <c r="Q303" i="14"/>
  <c r="Q307" i="14"/>
  <c r="Q311" i="14"/>
  <c r="Q315" i="14"/>
  <c r="Q319" i="14"/>
  <c r="Q323" i="14"/>
  <c r="Q327" i="14"/>
  <c r="Q331" i="14"/>
  <c r="Q335" i="14"/>
  <c r="Q339" i="14"/>
  <c r="Q343" i="14"/>
  <c r="Q347" i="14"/>
  <c r="Q351" i="14"/>
  <c r="Q355" i="14"/>
  <c r="Q359" i="14"/>
  <c r="Q363" i="14"/>
  <c r="Q367" i="14"/>
  <c r="Q371" i="14"/>
  <c r="Q375" i="14"/>
  <c r="Q379" i="14"/>
  <c r="Q383" i="14"/>
  <c r="Q387" i="14"/>
  <c r="Q391" i="14"/>
  <c r="Q395" i="14"/>
  <c r="Q399" i="14"/>
  <c r="Q403" i="14"/>
  <c r="Q407" i="14"/>
  <c r="Q411" i="14"/>
  <c r="Q415" i="14"/>
  <c r="Q419" i="14"/>
  <c r="Q423" i="14"/>
  <c r="Q427" i="14"/>
  <c r="Q431" i="14"/>
  <c r="Q435" i="14"/>
  <c r="Q439" i="14"/>
  <c r="Q443" i="14"/>
  <c r="Q447" i="14"/>
  <c r="Q451" i="14"/>
  <c r="Q455" i="14"/>
  <c r="Q459" i="14"/>
  <c r="Q463" i="14"/>
  <c r="Q467" i="14"/>
  <c r="Q471" i="14"/>
  <c r="Q475" i="14"/>
  <c r="Q479" i="14"/>
  <c r="Q483" i="14"/>
  <c r="Q487" i="14"/>
  <c r="Q491" i="14"/>
  <c r="Q495" i="14"/>
  <c r="Q499" i="14"/>
  <c r="Q503" i="14"/>
  <c r="Q507" i="14"/>
  <c r="Q511" i="14"/>
  <c r="Q515" i="14"/>
  <c r="Q519" i="14"/>
  <c r="Q523" i="14"/>
  <c r="Q527" i="14"/>
  <c r="Q531" i="14"/>
  <c r="Q535" i="14"/>
  <c r="Q539" i="14"/>
  <c r="Q543" i="14"/>
  <c r="Q547" i="14"/>
  <c r="Q551" i="14"/>
  <c r="Q555" i="14"/>
  <c r="Q559" i="14"/>
  <c r="Q563" i="14"/>
  <c r="Q567" i="14"/>
  <c r="Q571" i="14"/>
  <c r="Q575" i="14"/>
  <c r="Q579" i="14"/>
  <c r="Q583" i="14"/>
  <c r="Q587" i="14"/>
  <c r="Q591" i="14"/>
  <c r="Q595" i="14"/>
  <c r="Q599" i="14"/>
  <c r="Q603" i="14"/>
  <c r="Q607" i="14"/>
  <c r="Q611" i="14"/>
  <c r="Q615" i="14"/>
  <c r="Q619" i="14"/>
  <c r="Q623" i="14"/>
  <c r="Q627" i="14"/>
  <c r="Q631" i="14"/>
  <c r="Q635" i="14"/>
  <c r="Q639" i="14"/>
  <c r="Q643" i="14"/>
  <c r="Q647" i="14"/>
  <c r="Q651" i="14"/>
  <c r="Q655" i="14"/>
  <c r="Q659" i="14"/>
  <c r="Q663" i="14"/>
  <c r="Q667" i="14"/>
  <c r="Q671" i="14"/>
  <c r="Q675" i="14"/>
  <c r="Q679" i="14"/>
  <c r="Q683" i="14"/>
  <c r="Q687" i="14"/>
  <c r="Q691" i="14"/>
  <c r="Q695" i="14"/>
  <c r="Q699" i="14"/>
  <c r="Q703" i="14"/>
  <c r="Q707" i="14"/>
  <c r="Q711" i="14"/>
  <c r="Q715" i="14"/>
  <c r="Q719" i="14"/>
  <c r="Q723" i="14"/>
  <c r="Q727" i="14"/>
  <c r="Q731" i="14"/>
  <c r="Q735" i="14"/>
  <c r="Q739" i="14"/>
  <c r="Q743" i="14"/>
  <c r="Q747" i="14"/>
  <c r="Q751" i="14"/>
  <c r="Q755" i="14"/>
  <c r="Q759" i="14"/>
  <c r="EW1" i="14"/>
  <c r="EW5" i="14"/>
  <c r="EW9" i="14"/>
  <c r="EO3" i="14"/>
  <c r="EO7" i="14"/>
  <c r="EO11" i="14"/>
  <c r="EO15" i="14"/>
  <c r="EO19" i="14"/>
  <c r="EO23" i="14"/>
  <c r="EO27" i="14"/>
  <c r="EO31" i="14"/>
  <c r="EO35" i="14"/>
  <c r="EO39" i="14"/>
  <c r="EO43" i="14"/>
  <c r="EG4" i="14"/>
  <c r="EG8" i="14"/>
  <c r="EG12" i="14"/>
  <c r="EG16" i="14"/>
  <c r="EG20" i="14"/>
  <c r="EG24" i="14"/>
  <c r="EG28" i="14"/>
  <c r="EG32" i="14"/>
  <c r="EG36" i="14"/>
  <c r="EG40" i="14"/>
  <c r="EG44" i="14"/>
  <c r="EG48" i="14"/>
  <c r="EG52" i="14"/>
  <c r="EG56" i="14"/>
  <c r="EG60" i="14"/>
  <c r="EG64" i="14"/>
  <c r="EG68" i="14"/>
  <c r="EG72" i="14"/>
  <c r="EG76" i="14"/>
  <c r="EG80" i="14"/>
  <c r="EG84" i="14"/>
  <c r="EG88" i="14"/>
  <c r="EG92" i="14"/>
  <c r="EG96" i="14"/>
  <c r="DY1" i="14"/>
  <c r="DY5" i="14"/>
  <c r="DY9" i="14"/>
  <c r="DY13" i="14"/>
  <c r="DY17" i="14"/>
  <c r="DY21" i="14"/>
  <c r="DY25" i="14"/>
  <c r="DY29" i="14"/>
  <c r="DY33" i="14"/>
  <c r="DY37" i="14"/>
  <c r="DY41" i="14"/>
  <c r="DY45" i="14"/>
  <c r="DY49" i="14"/>
  <c r="DY53" i="14"/>
  <c r="DY57" i="14"/>
  <c r="DY61" i="14"/>
  <c r="DY65" i="14"/>
  <c r="DY69" i="14"/>
  <c r="DY73" i="14"/>
  <c r="DY77" i="14"/>
  <c r="DY81" i="14"/>
  <c r="DY85" i="14"/>
  <c r="DY89" i="14"/>
  <c r="DY93" i="14"/>
  <c r="DY97" i="14"/>
  <c r="DY101" i="14"/>
  <c r="DY105" i="14"/>
  <c r="DY109" i="14"/>
  <c r="DY113" i="14"/>
  <c r="DY117" i="14"/>
  <c r="DY121" i="14"/>
  <c r="DY125" i="14"/>
  <c r="DY129" i="14"/>
  <c r="DY133" i="14"/>
  <c r="DY137" i="14"/>
  <c r="DY141" i="14"/>
  <c r="DY145" i="14"/>
  <c r="DY149" i="14"/>
  <c r="DY153" i="14"/>
  <c r="DY157" i="14"/>
  <c r="DY161" i="14"/>
  <c r="DY165" i="14"/>
  <c r="DY169" i="14"/>
  <c r="DY173" i="14"/>
  <c r="DY177" i="14"/>
  <c r="DY181" i="14"/>
  <c r="DY185" i="14"/>
  <c r="DY189" i="14"/>
  <c r="DQ2" i="14"/>
  <c r="DQ6" i="14"/>
  <c r="DQ10" i="14"/>
  <c r="DQ14" i="14"/>
  <c r="DQ18" i="14"/>
  <c r="DQ22" i="14"/>
  <c r="DQ26" i="14"/>
  <c r="DQ30" i="14"/>
  <c r="DQ34" i="14"/>
  <c r="DQ38" i="14"/>
  <c r="DQ42" i="14"/>
  <c r="DQ46" i="14"/>
  <c r="DQ50" i="14"/>
  <c r="DQ54" i="14"/>
  <c r="DQ58" i="14"/>
  <c r="DQ62" i="14"/>
  <c r="DQ66" i="14"/>
  <c r="DQ70" i="14"/>
  <c r="DQ74" i="14"/>
  <c r="DQ78" i="14"/>
  <c r="DQ82" i="14"/>
  <c r="DQ86" i="14"/>
  <c r="DQ90" i="14"/>
  <c r="DQ94" i="14"/>
  <c r="DQ98" i="14"/>
  <c r="DQ102" i="14"/>
  <c r="DQ106" i="14"/>
  <c r="DQ110" i="14"/>
  <c r="DQ114" i="14"/>
  <c r="DQ118" i="14"/>
  <c r="DQ122" i="14"/>
  <c r="DQ126" i="14"/>
  <c r="DQ130" i="14"/>
  <c r="DQ134" i="14"/>
  <c r="DQ138" i="14"/>
  <c r="DQ142" i="14"/>
  <c r="DQ146" i="14"/>
  <c r="DQ150" i="14"/>
  <c r="DQ154" i="14"/>
  <c r="DQ158" i="14"/>
  <c r="DQ162" i="14"/>
  <c r="DQ166" i="14"/>
  <c r="DQ170" i="14"/>
  <c r="DQ174" i="14"/>
  <c r="DQ178" i="14"/>
  <c r="DQ182" i="14"/>
  <c r="DQ186" i="14"/>
  <c r="DQ190" i="14"/>
  <c r="DQ194" i="14"/>
  <c r="DQ198" i="14"/>
  <c r="DQ202" i="14"/>
  <c r="DQ206" i="14"/>
  <c r="DQ210" i="14"/>
  <c r="DQ214" i="14"/>
  <c r="DQ218" i="14"/>
  <c r="DQ222" i="14"/>
  <c r="DQ226" i="14"/>
  <c r="DQ230" i="14"/>
  <c r="DQ234" i="14"/>
  <c r="DQ238" i="14"/>
  <c r="DQ242" i="14"/>
  <c r="DQ246" i="14"/>
  <c r="DQ250" i="14"/>
  <c r="DQ254" i="14"/>
  <c r="DQ258" i="14"/>
  <c r="DQ262" i="14"/>
  <c r="DQ266" i="14"/>
  <c r="DQ270" i="14"/>
  <c r="DQ274" i="14"/>
  <c r="DQ278" i="14"/>
  <c r="DQ282" i="14"/>
  <c r="DQ286" i="14"/>
  <c r="DQ290" i="14"/>
  <c r="DQ294" i="14"/>
  <c r="DQ298" i="14"/>
  <c r="DQ302" i="14"/>
  <c r="DQ306" i="14"/>
  <c r="DQ310" i="14"/>
  <c r="DQ314" i="14"/>
  <c r="DQ318" i="14"/>
  <c r="DQ322" i="14"/>
  <c r="DQ326" i="14"/>
  <c r="DQ330" i="14"/>
  <c r="DQ334" i="14"/>
  <c r="DQ338" i="14"/>
  <c r="DQ342" i="14"/>
  <c r="DQ346" i="14"/>
  <c r="DQ350" i="14"/>
  <c r="DQ354" i="14"/>
  <c r="DQ358" i="14"/>
  <c r="DQ362" i="14"/>
  <c r="DQ366" i="14"/>
  <c r="DQ370" i="14"/>
  <c r="DQ374" i="14"/>
  <c r="DQ378" i="14"/>
  <c r="DI4" i="14"/>
  <c r="DI8" i="14"/>
  <c r="DI12" i="14"/>
  <c r="DI16" i="14"/>
  <c r="DI20" i="14"/>
  <c r="DI24" i="14"/>
  <c r="DI28" i="14"/>
  <c r="DI32" i="14"/>
  <c r="DI36" i="14"/>
  <c r="DI40" i="14"/>
  <c r="DI44" i="14"/>
  <c r="DI48" i="14"/>
  <c r="DI52" i="14"/>
  <c r="DI56" i="14"/>
  <c r="DI60" i="14"/>
  <c r="DI64" i="14"/>
  <c r="DI68" i="14"/>
  <c r="DI72" i="14"/>
  <c r="DI76" i="14"/>
  <c r="DI80" i="14"/>
  <c r="DI84" i="14"/>
  <c r="DI88" i="14"/>
  <c r="DI92" i="14"/>
  <c r="DI96" i="14"/>
  <c r="DI100" i="14"/>
  <c r="DI104" i="14"/>
  <c r="DI108" i="14"/>
  <c r="DI112" i="14"/>
  <c r="DI116" i="14"/>
  <c r="DI120" i="14"/>
  <c r="DI124" i="14"/>
  <c r="DI128" i="14"/>
  <c r="DI132" i="14"/>
  <c r="DI136" i="14"/>
  <c r="DI140" i="14"/>
  <c r="DI144" i="14"/>
  <c r="DI148" i="14"/>
  <c r="DI152" i="14"/>
  <c r="DI156" i="14"/>
  <c r="DI160" i="14"/>
  <c r="DI164" i="14"/>
  <c r="DI168" i="14"/>
  <c r="DI172" i="14"/>
  <c r="DI176" i="14"/>
  <c r="DI180" i="14"/>
  <c r="DI184" i="14"/>
  <c r="DI188" i="14"/>
  <c r="DI192" i="14"/>
  <c r="DI196" i="14"/>
  <c r="DI200" i="14"/>
  <c r="DI204" i="14"/>
  <c r="DI208" i="14"/>
  <c r="DI212" i="14"/>
  <c r="DI216" i="14"/>
  <c r="DI220" i="14"/>
  <c r="DI224" i="14"/>
  <c r="DI228" i="14"/>
  <c r="DI232" i="14"/>
  <c r="DI236" i="14"/>
  <c r="DI240" i="14"/>
  <c r="DI244" i="14"/>
  <c r="DI248" i="14"/>
  <c r="DI252" i="14"/>
  <c r="DI256" i="14"/>
  <c r="DI260" i="14"/>
  <c r="DI264" i="14"/>
  <c r="DI268" i="14"/>
  <c r="DI272" i="14"/>
  <c r="DI276" i="14"/>
  <c r="DI280" i="14"/>
  <c r="DI284" i="14"/>
  <c r="DI288" i="14"/>
  <c r="DI292" i="14"/>
  <c r="DI296" i="14"/>
  <c r="DI300" i="14"/>
  <c r="DI304" i="14"/>
  <c r="DI308" i="14"/>
  <c r="DI312" i="14"/>
  <c r="DI316" i="14"/>
  <c r="DI320" i="14"/>
  <c r="DI324" i="14"/>
  <c r="DI328" i="14"/>
  <c r="DI332" i="14"/>
  <c r="DI336" i="14"/>
  <c r="DI340" i="14"/>
  <c r="DI344" i="14"/>
  <c r="DI348" i="14"/>
  <c r="DI352" i="14"/>
  <c r="DI356" i="14"/>
  <c r="DI360" i="14"/>
  <c r="DI364" i="14"/>
  <c r="DI368" i="14"/>
  <c r="DI372" i="14"/>
  <c r="DI376" i="14"/>
  <c r="DI380" i="14"/>
  <c r="DI384" i="14"/>
  <c r="DI388" i="14"/>
  <c r="DI392" i="14"/>
  <c r="DI396" i="14"/>
  <c r="DI400" i="14"/>
  <c r="DI404" i="14"/>
  <c r="DI408" i="14"/>
  <c r="DI412" i="14"/>
  <c r="DI416" i="14"/>
  <c r="DI420" i="14"/>
  <c r="DI424" i="14"/>
  <c r="DI428" i="14"/>
  <c r="DI432" i="14"/>
  <c r="DI436" i="14"/>
  <c r="DI440" i="14"/>
  <c r="DI444" i="14"/>
  <c r="DI448" i="14"/>
  <c r="DI452" i="14"/>
  <c r="DI456" i="14"/>
  <c r="DI460" i="14"/>
  <c r="DI464" i="14"/>
  <c r="DI468" i="14"/>
  <c r="DI472" i="14"/>
  <c r="DI476" i="14"/>
  <c r="DI480" i="14"/>
  <c r="DI484" i="14"/>
  <c r="DI488" i="14"/>
  <c r="DI492" i="14"/>
  <c r="DI496" i="14"/>
  <c r="DI500" i="14"/>
  <c r="DI504" i="14"/>
  <c r="DI508" i="14"/>
  <c r="DI512" i="14"/>
  <c r="DI516" i="14"/>
  <c r="DI520" i="14"/>
  <c r="DI524" i="14"/>
  <c r="DI528" i="14"/>
  <c r="DI532" i="14"/>
  <c r="DI536" i="14"/>
  <c r="DI540" i="14"/>
  <c r="DI544" i="14"/>
  <c r="DI548" i="14"/>
  <c r="DI552" i="14"/>
  <c r="DI556" i="14"/>
  <c r="DI560" i="14"/>
  <c r="DI564" i="14"/>
  <c r="DI568" i="14"/>
  <c r="DI572" i="14"/>
  <c r="DI576" i="14"/>
  <c r="DI580" i="14"/>
  <c r="DI584" i="14"/>
  <c r="DI588" i="14"/>
  <c r="DI592" i="14"/>
  <c r="DI596" i="14"/>
  <c r="DI600" i="14"/>
  <c r="DI604" i="14"/>
  <c r="DI608" i="14"/>
  <c r="DI612" i="14"/>
  <c r="DI616" i="14"/>
  <c r="DI620" i="14"/>
  <c r="DI624" i="14"/>
  <c r="DI628" i="14"/>
  <c r="DI632" i="14"/>
  <c r="DI636" i="14"/>
  <c r="DI640" i="14"/>
  <c r="DI644" i="14"/>
  <c r="DI648" i="14"/>
  <c r="DI652" i="14"/>
  <c r="DI656" i="14"/>
  <c r="DI660" i="14"/>
  <c r="DI664" i="14"/>
  <c r="DI668" i="14"/>
  <c r="DI672" i="14"/>
  <c r="DI676" i="14"/>
  <c r="DI680" i="14"/>
  <c r="DI684" i="14"/>
  <c r="DI688" i="14"/>
  <c r="DI692" i="14"/>
  <c r="DI696" i="14"/>
  <c r="DI700" i="14"/>
  <c r="DI704" i="14"/>
  <c r="DI708" i="14"/>
  <c r="DI712" i="14"/>
  <c r="DI716" i="14"/>
  <c r="DI720" i="14"/>
  <c r="DI724" i="14"/>
  <c r="DI728" i="14"/>
  <c r="DI732" i="14"/>
  <c r="DI736" i="14"/>
  <c r="DI740" i="14"/>
  <c r="DI744" i="14"/>
  <c r="DA1" i="14"/>
  <c r="DA5" i="14"/>
  <c r="CS3" i="14"/>
  <c r="CS7" i="14"/>
  <c r="CS11" i="14"/>
  <c r="CK2" i="14"/>
  <c r="CK6" i="14"/>
  <c r="CK10" i="14"/>
  <c r="CK14" i="14"/>
  <c r="CK18" i="14"/>
  <c r="CK22" i="14"/>
  <c r="CK26" i="14"/>
  <c r="CK30" i="14"/>
  <c r="CK34" i="14"/>
  <c r="CK38" i="14"/>
  <c r="CK42" i="14"/>
  <c r="CC3" i="14"/>
  <c r="CC7" i="14"/>
  <c r="CC11" i="14"/>
  <c r="CC15" i="14"/>
  <c r="CC19" i="14"/>
  <c r="CC23" i="14"/>
  <c r="CC27" i="14"/>
  <c r="CC31" i="14"/>
  <c r="CC35" i="14"/>
  <c r="CC39" i="14"/>
  <c r="CC43" i="14"/>
  <c r="CC47" i="14"/>
  <c r="CC51" i="14"/>
  <c r="CC55" i="14"/>
  <c r="CC59" i="14"/>
  <c r="CC63" i="14"/>
  <c r="CC67" i="14"/>
  <c r="CC71" i="14"/>
  <c r="CC75" i="14"/>
  <c r="CC79" i="14"/>
  <c r="BU1" i="14"/>
  <c r="BU5" i="14"/>
  <c r="BU9" i="14"/>
  <c r="BU13" i="14"/>
  <c r="BU17" i="14"/>
  <c r="BU21" i="14"/>
  <c r="BU25" i="14"/>
  <c r="BU29" i="14"/>
  <c r="BU33" i="14"/>
  <c r="BU37" i="14"/>
  <c r="BU41" i="14"/>
  <c r="BU45" i="14"/>
  <c r="BU49" i="14"/>
  <c r="BU53" i="14"/>
  <c r="BU57" i="14"/>
  <c r="BU61" i="14"/>
  <c r="BU65" i="14"/>
  <c r="BU69" i="14"/>
  <c r="BU73" i="14"/>
  <c r="BU77" i="14"/>
  <c r="BU81" i="14"/>
  <c r="BU85" i="14"/>
  <c r="BU89" i="14"/>
  <c r="BU93" i="14"/>
  <c r="BU97" i="14"/>
  <c r="BU101" i="14"/>
  <c r="BU105" i="14"/>
  <c r="BU109" i="14"/>
  <c r="BU113" i="14"/>
  <c r="BU117" i="14"/>
  <c r="BU121" i="14"/>
  <c r="BU125" i="14"/>
  <c r="BU129" i="14"/>
  <c r="BU133" i="14"/>
  <c r="BU137" i="14"/>
  <c r="BU141" i="14"/>
  <c r="BM3" i="14"/>
  <c r="BM7" i="14"/>
  <c r="BM11" i="14"/>
  <c r="BM15" i="14"/>
  <c r="BM19" i="14"/>
  <c r="BM23" i="14"/>
  <c r="BM27" i="14"/>
  <c r="BM31" i="14"/>
  <c r="BM35" i="14"/>
  <c r="BM39" i="14"/>
  <c r="BM43" i="14"/>
  <c r="BM47" i="14"/>
  <c r="BM51" i="14"/>
  <c r="BM55" i="14"/>
  <c r="BM59" i="14"/>
  <c r="BM63" i="14"/>
  <c r="BM67" i="14"/>
  <c r="BM71" i="14"/>
  <c r="BM75" i="14"/>
  <c r="BM79" i="14"/>
  <c r="BM83" i="14"/>
  <c r="BM87" i="14"/>
  <c r="BM91" i="14"/>
  <c r="BM95" i="14"/>
  <c r="BM99" i="14"/>
  <c r="BM103" i="14"/>
  <c r="BM107" i="14"/>
  <c r="BM111" i="14"/>
  <c r="BM115" i="14"/>
  <c r="BM119" i="14"/>
  <c r="BM123" i="14"/>
  <c r="BM127" i="14"/>
  <c r="BM131" i="14"/>
  <c r="BM135" i="14"/>
  <c r="BM139" i="14"/>
  <c r="BM143" i="14"/>
  <c r="BM147" i="14"/>
  <c r="BM151" i="14"/>
  <c r="BM155" i="14"/>
  <c r="BM159" i="14"/>
  <c r="BM163" i="14"/>
  <c r="BM167" i="14"/>
  <c r="BM171" i="14"/>
  <c r="BM175" i="14"/>
  <c r="BM179" i="14"/>
  <c r="BM183" i="14"/>
  <c r="BM187" i="14"/>
  <c r="BM191" i="14"/>
  <c r="BM195" i="14"/>
  <c r="BM199" i="14"/>
  <c r="BM203" i="14"/>
  <c r="BM207" i="14"/>
  <c r="BM211" i="14"/>
  <c r="BM215" i="14"/>
  <c r="BM219" i="14"/>
  <c r="BM223" i="14"/>
  <c r="BM227" i="14"/>
  <c r="BM231" i="14"/>
  <c r="BM235" i="14"/>
  <c r="BM239" i="14"/>
  <c r="BM243" i="14"/>
  <c r="BM247" i="14"/>
  <c r="BE1" i="14"/>
  <c r="BE5" i="14"/>
  <c r="BE9" i="14"/>
  <c r="AW2" i="14"/>
  <c r="AW6" i="14"/>
  <c r="AW10" i="14"/>
  <c r="AW14" i="14"/>
  <c r="AW18" i="14"/>
  <c r="AW22" i="14"/>
  <c r="AW26" i="14"/>
  <c r="AW30" i="14"/>
  <c r="AW34" i="14"/>
  <c r="AW38" i="14"/>
  <c r="AW42" i="14"/>
  <c r="AO4" i="14"/>
  <c r="AO8" i="14"/>
  <c r="AO12" i="14"/>
  <c r="AO16" i="14"/>
  <c r="AO20" i="14"/>
  <c r="AO24" i="14"/>
  <c r="AO28" i="14"/>
  <c r="AO32" i="14"/>
  <c r="AO36" i="14"/>
  <c r="AO40" i="14"/>
  <c r="AO44" i="14"/>
  <c r="AO48" i="14"/>
  <c r="AO52" i="14"/>
  <c r="AO56" i="14"/>
  <c r="AO60" i="14"/>
  <c r="AO64" i="14"/>
  <c r="AO68" i="14"/>
  <c r="AO72" i="14"/>
  <c r="AO76" i="14"/>
  <c r="AO80" i="14"/>
  <c r="AO84" i="14"/>
  <c r="AO88" i="14"/>
  <c r="AO92" i="14"/>
  <c r="AO96" i="14"/>
  <c r="AO100" i="14"/>
  <c r="AO104" i="14"/>
  <c r="AO108" i="14"/>
  <c r="AG2" i="14"/>
  <c r="AG6" i="14"/>
  <c r="AG10" i="14"/>
  <c r="AG14" i="14"/>
  <c r="AG18" i="14"/>
  <c r="AG22" i="14"/>
  <c r="AG26" i="14"/>
  <c r="AG30" i="14"/>
  <c r="AG34" i="14"/>
  <c r="AG38" i="14"/>
  <c r="AG42" i="14"/>
  <c r="AG46" i="14"/>
  <c r="AG50" i="14"/>
  <c r="AG54" i="14"/>
  <c r="AG58" i="14"/>
  <c r="AG62" i="14"/>
  <c r="AG66" i="14"/>
  <c r="AG70" i="14"/>
  <c r="AG74" i="14"/>
  <c r="AG78" i="14"/>
  <c r="AG82" i="14"/>
  <c r="AG86" i="14"/>
  <c r="AG90" i="14"/>
  <c r="AG94" i="14"/>
  <c r="AG98" i="14"/>
  <c r="AG102" i="14"/>
  <c r="AG106" i="14"/>
  <c r="AG110" i="14"/>
  <c r="AG114" i="14"/>
  <c r="AG118" i="14"/>
  <c r="AG122" i="14"/>
  <c r="AG126" i="14"/>
  <c r="AG130" i="14"/>
  <c r="AG134" i="14"/>
  <c r="AG138" i="14"/>
  <c r="AG142" i="14"/>
  <c r="AG146" i="14"/>
  <c r="AG150" i="14"/>
  <c r="AG154" i="14"/>
  <c r="AG158" i="14"/>
  <c r="AG162" i="14"/>
  <c r="AG166" i="14"/>
  <c r="AG170" i="14"/>
  <c r="AG174" i="14"/>
  <c r="AG178" i="14"/>
  <c r="AG182" i="14"/>
  <c r="AG186" i="14"/>
  <c r="AG190" i="14"/>
  <c r="Y2" i="14"/>
  <c r="Y6" i="14"/>
  <c r="Y10" i="14"/>
  <c r="Y14" i="14"/>
  <c r="Y18" i="14"/>
  <c r="Y22" i="14"/>
  <c r="Y26" i="14"/>
  <c r="Y30" i="14"/>
  <c r="Y34" i="14"/>
  <c r="Y38" i="14"/>
  <c r="Y42" i="14"/>
  <c r="Y46" i="14"/>
  <c r="Y50" i="14"/>
  <c r="Y54" i="14"/>
  <c r="Y58" i="14"/>
  <c r="Y62" i="14"/>
  <c r="Y66" i="14"/>
  <c r="Y70" i="14"/>
  <c r="Y74" i="14"/>
  <c r="Y78" i="14"/>
  <c r="Y82" i="14"/>
  <c r="Y86" i="14"/>
  <c r="Y90" i="14"/>
  <c r="Y94" i="14"/>
  <c r="Y98" i="14"/>
  <c r="Y102" i="14"/>
  <c r="Y106" i="14"/>
  <c r="Y110" i="14"/>
  <c r="Y114" i="14"/>
  <c r="Y118" i="14"/>
  <c r="Y122" i="14"/>
  <c r="Y126" i="14"/>
  <c r="Y130" i="14"/>
  <c r="Y134" i="14"/>
  <c r="Y138" i="14"/>
  <c r="Y142" i="14"/>
  <c r="Y146" i="14"/>
  <c r="Y150" i="14"/>
  <c r="Y154" i="14"/>
  <c r="Y158" i="14"/>
  <c r="Y162" i="14"/>
  <c r="Y166" i="14"/>
  <c r="Y170" i="14"/>
  <c r="Y174" i="14"/>
  <c r="Y178" i="14"/>
  <c r="Y182" i="14"/>
  <c r="Y186" i="14"/>
  <c r="Y190" i="14"/>
  <c r="Y194" i="14"/>
  <c r="Y198" i="14"/>
  <c r="Y202" i="14"/>
  <c r="Y206" i="14"/>
  <c r="Y210" i="14"/>
  <c r="Y214" i="14"/>
  <c r="Y218" i="14"/>
  <c r="Y222" i="14"/>
  <c r="Y226" i="14"/>
  <c r="Y230" i="14"/>
  <c r="Y234" i="14"/>
  <c r="Y238" i="14"/>
  <c r="Y242" i="14"/>
  <c r="Y246" i="14"/>
  <c r="Y250" i="14"/>
  <c r="Y254" i="14"/>
  <c r="Y258" i="14"/>
  <c r="Y262" i="14"/>
  <c r="Y266" i="14"/>
  <c r="Y270" i="14"/>
  <c r="Y274" i="14"/>
  <c r="Y278" i="14"/>
  <c r="Y282" i="14"/>
  <c r="Y286" i="14"/>
  <c r="Y290" i="14"/>
  <c r="Y294" i="14"/>
  <c r="Y298" i="14"/>
  <c r="Y302" i="14"/>
  <c r="Y306" i="14"/>
  <c r="Y310" i="14"/>
  <c r="Y314" i="14"/>
  <c r="Y318" i="14"/>
  <c r="Y322" i="14"/>
  <c r="Y326" i="14"/>
  <c r="Y330" i="14"/>
  <c r="Y334" i="14"/>
  <c r="Y338" i="14"/>
  <c r="Y342" i="14"/>
  <c r="Y346" i="14"/>
  <c r="Y350" i="14"/>
  <c r="Y354" i="14"/>
  <c r="Y358" i="14"/>
  <c r="Y362" i="14"/>
  <c r="Y366" i="14"/>
  <c r="Q4" i="14"/>
  <c r="Q8" i="14"/>
  <c r="Q12" i="14"/>
  <c r="Q16" i="14"/>
  <c r="Q20" i="14"/>
  <c r="Q24" i="14"/>
  <c r="Q28" i="14"/>
  <c r="Q32" i="14"/>
  <c r="Q36" i="14"/>
  <c r="Q40" i="14"/>
  <c r="Q44" i="14"/>
  <c r="Q48" i="14"/>
  <c r="Q52" i="14"/>
  <c r="Q56" i="14"/>
  <c r="Q60" i="14"/>
  <c r="Q64" i="14"/>
  <c r="Q68" i="14"/>
  <c r="Q72" i="14"/>
  <c r="Q76" i="14"/>
  <c r="Q80" i="14"/>
  <c r="Q84" i="14"/>
  <c r="Q88" i="14"/>
  <c r="Q92" i="14"/>
  <c r="Q96" i="14"/>
  <c r="Q100" i="14"/>
  <c r="Q104" i="14"/>
  <c r="Q108" i="14"/>
  <c r="Q112" i="14"/>
  <c r="Q116" i="14"/>
  <c r="Q120" i="14"/>
  <c r="Q124" i="14"/>
  <c r="Q128" i="14"/>
  <c r="Q132" i="14"/>
  <c r="Q136" i="14"/>
  <c r="Q140" i="14"/>
  <c r="Q144" i="14"/>
  <c r="Q148" i="14"/>
  <c r="Q152" i="14"/>
  <c r="Q156" i="14"/>
  <c r="Q160" i="14"/>
  <c r="Q164" i="14"/>
  <c r="Q168" i="14"/>
  <c r="Q172" i="14"/>
  <c r="Q176" i="14"/>
  <c r="Q180" i="14"/>
  <c r="Q184" i="14"/>
  <c r="Q188" i="14"/>
  <c r="Q192" i="14"/>
  <c r="Q196" i="14"/>
  <c r="Q200" i="14"/>
  <c r="Q204" i="14"/>
  <c r="Q208" i="14"/>
  <c r="Q212" i="14"/>
  <c r="Q216" i="14"/>
  <c r="Q220" i="14"/>
  <c r="Q224" i="14"/>
  <c r="Q228" i="14"/>
  <c r="Q232" i="14"/>
  <c r="Q236" i="14"/>
  <c r="Q240" i="14"/>
  <c r="Q244" i="14"/>
  <c r="Q248" i="14"/>
  <c r="Q252" i="14"/>
  <c r="Q256" i="14"/>
  <c r="Q260" i="14"/>
  <c r="Q264" i="14"/>
  <c r="Q268" i="14"/>
  <c r="Q272" i="14"/>
  <c r="Q276" i="14"/>
  <c r="Q280" i="14"/>
  <c r="Q284" i="14"/>
  <c r="Q288" i="14"/>
  <c r="Q292" i="14"/>
  <c r="Q296" i="14"/>
  <c r="Q300" i="14"/>
  <c r="Q304" i="14"/>
  <c r="Q308" i="14"/>
  <c r="Q312" i="14"/>
  <c r="Q316" i="14"/>
  <c r="Q320" i="14"/>
  <c r="Q324" i="14"/>
  <c r="Q328" i="14"/>
  <c r="Q332" i="14"/>
  <c r="Q336" i="14"/>
  <c r="Q340" i="14"/>
  <c r="Q344" i="14"/>
  <c r="Q348" i="14"/>
  <c r="Q352" i="14"/>
  <c r="Q356" i="14"/>
  <c r="Q360" i="14"/>
  <c r="Q364" i="14"/>
  <c r="Q368" i="14"/>
  <c r="Q372" i="14"/>
  <c r="Q376" i="14"/>
  <c r="Q380" i="14"/>
  <c r="Q384" i="14"/>
  <c r="Q388" i="14"/>
  <c r="Q392" i="14"/>
  <c r="Q396" i="14"/>
  <c r="Q400" i="14"/>
  <c r="Q404" i="14"/>
  <c r="Q408" i="14"/>
  <c r="Q412" i="14"/>
  <c r="Q416" i="14"/>
  <c r="Q420" i="14"/>
  <c r="Q424" i="14"/>
  <c r="Q428" i="14"/>
  <c r="Q432" i="14"/>
  <c r="Q436" i="14"/>
  <c r="Q440" i="14"/>
  <c r="Q444" i="14"/>
  <c r="Q448" i="14"/>
  <c r="Q452" i="14"/>
  <c r="Q456" i="14"/>
  <c r="Q460" i="14"/>
  <c r="Q464" i="14"/>
  <c r="Q468" i="14"/>
  <c r="Q472" i="14"/>
  <c r="Q476" i="14"/>
  <c r="Q480" i="14"/>
  <c r="Q484" i="14"/>
  <c r="Q488" i="14"/>
  <c r="Q492" i="14"/>
  <c r="Q496" i="14"/>
  <c r="Q500" i="14"/>
  <c r="Q504" i="14"/>
  <c r="Q508" i="14"/>
  <c r="Q512" i="14"/>
  <c r="Q516" i="14"/>
  <c r="Q520" i="14"/>
  <c r="Q524" i="14"/>
  <c r="Q528" i="14"/>
  <c r="Q532" i="14"/>
  <c r="Q536" i="14"/>
  <c r="Q540" i="14"/>
  <c r="Q544" i="14"/>
  <c r="Q548" i="14"/>
  <c r="Q552" i="14"/>
  <c r="Q556" i="14"/>
  <c r="Q560" i="14"/>
  <c r="Q564" i="14"/>
  <c r="Q568" i="14"/>
  <c r="Q572" i="14"/>
  <c r="Q576" i="14"/>
  <c r="Q580" i="14"/>
  <c r="Q584" i="14"/>
  <c r="Q588" i="14"/>
  <c r="Q592" i="14"/>
  <c r="Q596" i="14"/>
  <c r="Q600" i="14"/>
  <c r="Q604" i="14"/>
  <c r="Q608" i="14"/>
  <c r="Q612" i="14"/>
  <c r="Q616" i="14"/>
  <c r="Q620" i="14"/>
  <c r="Q624" i="14"/>
  <c r="Q628" i="14"/>
  <c r="Q632" i="14"/>
  <c r="Q636" i="14"/>
  <c r="Q640" i="14"/>
  <c r="Q644" i="14"/>
  <c r="Q648" i="14"/>
  <c r="Q652" i="14"/>
  <c r="Q656" i="14"/>
  <c r="Q660" i="14"/>
  <c r="Q664" i="14"/>
  <c r="Q668" i="14"/>
  <c r="Q672" i="14"/>
  <c r="Q676" i="14"/>
  <c r="Q680" i="14"/>
  <c r="Q684" i="14"/>
  <c r="Q688" i="14"/>
  <c r="Q692" i="14"/>
  <c r="Q696" i="14"/>
  <c r="Q700" i="14"/>
  <c r="Q704" i="14"/>
  <c r="Q708" i="14"/>
  <c r="Q712" i="14"/>
  <c r="Q716" i="14"/>
  <c r="Q720" i="14"/>
  <c r="Q724" i="14"/>
  <c r="Q728" i="14"/>
  <c r="Q732" i="14"/>
  <c r="Q736" i="14"/>
  <c r="Q740" i="14"/>
  <c r="Q744" i="14"/>
  <c r="Q748" i="14"/>
  <c r="Q752" i="14"/>
  <c r="Q756" i="14"/>
  <c r="Q760" i="14"/>
  <c r="EW2" i="14"/>
  <c r="EW6" i="14"/>
  <c r="EO4" i="14"/>
  <c r="EO8" i="14"/>
  <c r="EO12" i="14"/>
  <c r="EO16" i="14"/>
  <c r="EO20" i="14"/>
  <c r="EO24" i="14"/>
  <c r="EO28" i="14"/>
  <c r="EO32" i="14"/>
  <c r="EO36" i="14"/>
  <c r="EO40" i="14"/>
  <c r="EO44" i="14"/>
  <c r="EG1" i="14"/>
  <c r="EG5" i="14"/>
  <c r="EG9" i="14"/>
  <c r="EG13" i="14"/>
  <c r="EG17" i="14"/>
  <c r="EG21" i="14"/>
  <c r="EG25" i="14"/>
  <c r="EG29" i="14"/>
  <c r="EG33" i="14"/>
  <c r="EG37" i="14"/>
  <c r="EG41" i="14"/>
  <c r="EG45" i="14"/>
  <c r="EG49" i="14"/>
  <c r="EG53" i="14"/>
  <c r="EG57" i="14"/>
  <c r="EG61" i="14"/>
  <c r="EG65" i="14"/>
  <c r="EG69" i="14"/>
  <c r="EG73" i="14"/>
  <c r="EG77" i="14"/>
  <c r="EG81" i="14"/>
  <c r="EG85" i="14"/>
  <c r="EG89" i="14"/>
  <c r="EG93" i="14"/>
  <c r="EG97" i="14"/>
  <c r="DY2" i="14"/>
  <c r="DY6" i="14"/>
  <c r="DY10" i="14"/>
  <c r="DY14" i="14"/>
  <c r="DY18" i="14"/>
  <c r="DY22" i="14"/>
  <c r="DY26" i="14"/>
  <c r="DY30" i="14"/>
  <c r="DY34" i="14"/>
  <c r="DY38" i="14"/>
  <c r="DY42" i="14"/>
  <c r="DY46" i="14"/>
  <c r="DY50" i="14"/>
  <c r="DY54" i="14"/>
  <c r="DY58" i="14"/>
  <c r="DY62" i="14"/>
  <c r="DY66" i="14"/>
  <c r="DY70" i="14"/>
  <c r="DY74" i="14"/>
  <c r="DY78" i="14"/>
  <c r="DY82" i="14"/>
  <c r="DY86" i="14"/>
  <c r="DY90" i="14"/>
  <c r="DY94" i="14"/>
  <c r="DY98" i="14"/>
  <c r="DY102" i="14"/>
  <c r="DY106" i="14"/>
  <c r="DY110" i="14"/>
  <c r="DY114" i="14"/>
  <c r="DY118" i="14"/>
  <c r="DY122" i="14"/>
  <c r="DY126" i="14"/>
  <c r="DY130" i="14"/>
  <c r="DY134" i="14"/>
  <c r="DY138" i="14"/>
  <c r="DY142" i="14"/>
  <c r="DY146" i="14"/>
  <c r="DY150" i="14"/>
  <c r="DY154" i="14"/>
  <c r="DY158" i="14"/>
  <c r="DY162" i="14"/>
  <c r="DY166" i="14"/>
  <c r="DY170" i="14"/>
  <c r="DY174" i="14"/>
  <c r="DY178" i="14"/>
  <c r="DY182" i="14"/>
  <c r="DY186" i="14"/>
  <c r="DY190" i="14"/>
  <c r="DQ3" i="14"/>
  <c r="DQ7" i="14"/>
  <c r="DQ11" i="14"/>
  <c r="DQ15" i="14"/>
  <c r="DQ19" i="14"/>
  <c r="DQ23" i="14"/>
  <c r="DQ27" i="14"/>
  <c r="DQ31" i="14"/>
  <c r="DQ35" i="14"/>
  <c r="DQ39" i="14"/>
  <c r="DQ43" i="14"/>
  <c r="DQ47" i="14"/>
  <c r="DQ51" i="14"/>
  <c r="DQ55" i="14"/>
  <c r="DQ59" i="14"/>
  <c r="DQ63" i="14"/>
  <c r="DQ67" i="14"/>
  <c r="DQ71" i="14"/>
  <c r="DQ75" i="14"/>
  <c r="DQ79" i="14"/>
  <c r="DQ83" i="14"/>
  <c r="DQ87" i="14"/>
  <c r="DQ91" i="14"/>
  <c r="DQ95" i="14"/>
  <c r="DQ99" i="14"/>
  <c r="DQ103" i="14"/>
  <c r="DQ107" i="14"/>
  <c r="DQ111" i="14"/>
  <c r="DQ115" i="14"/>
  <c r="DQ119" i="14"/>
  <c r="DQ123" i="14"/>
  <c r="DQ127" i="14"/>
  <c r="DQ131" i="14"/>
  <c r="DQ135" i="14"/>
  <c r="DQ139" i="14"/>
  <c r="DQ143" i="14"/>
  <c r="DQ147" i="14"/>
  <c r="DQ151" i="14"/>
  <c r="DQ155" i="14"/>
  <c r="DQ159" i="14"/>
  <c r="DQ163" i="14"/>
  <c r="DQ167" i="14"/>
  <c r="DQ171" i="14"/>
  <c r="DQ175" i="14"/>
  <c r="DQ179" i="14"/>
  <c r="DQ183" i="14"/>
  <c r="DQ187" i="14"/>
  <c r="DQ191" i="14"/>
  <c r="DQ195" i="14"/>
  <c r="DQ199" i="14"/>
  <c r="DQ203" i="14"/>
  <c r="DQ207" i="14"/>
  <c r="DQ211" i="14"/>
  <c r="DQ215" i="14"/>
  <c r="DQ219" i="14"/>
  <c r="DQ223" i="14"/>
  <c r="DQ227" i="14"/>
  <c r="DQ231" i="14"/>
  <c r="DQ235" i="14"/>
  <c r="DQ239" i="14"/>
  <c r="DQ243" i="14"/>
  <c r="DQ247" i="14"/>
  <c r="DQ251" i="14"/>
  <c r="DQ255" i="14"/>
  <c r="DQ259" i="14"/>
  <c r="DQ263" i="14"/>
  <c r="DQ267" i="14"/>
  <c r="DQ271" i="14"/>
  <c r="DQ275" i="14"/>
  <c r="DQ279" i="14"/>
  <c r="DQ283" i="14"/>
  <c r="DQ287" i="14"/>
  <c r="DQ291" i="14"/>
  <c r="DQ295" i="14"/>
  <c r="DQ299" i="14"/>
  <c r="DQ303" i="14"/>
  <c r="DQ307" i="14"/>
  <c r="DQ311" i="14"/>
  <c r="DQ315" i="14"/>
  <c r="DQ319" i="14"/>
  <c r="DQ323" i="14"/>
  <c r="DQ327" i="14"/>
  <c r="DQ331" i="14"/>
  <c r="DQ335" i="14"/>
  <c r="DQ339" i="14"/>
  <c r="DQ343" i="14"/>
  <c r="DQ347" i="14"/>
  <c r="DQ351" i="14"/>
  <c r="DQ355" i="14"/>
  <c r="DQ359" i="14"/>
  <c r="DQ363" i="14"/>
  <c r="DQ367" i="14"/>
  <c r="DQ371" i="14"/>
  <c r="DQ375" i="14"/>
  <c r="DQ379" i="14"/>
  <c r="DI1" i="14"/>
  <c r="DI5" i="14"/>
  <c r="DI9" i="14"/>
  <c r="DI13" i="14"/>
  <c r="DI17" i="14"/>
  <c r="DI21" i="14"/>
  <c r="DI25" i="14"/>
  <c r="DI29" i="14"/>
  <c r="DI33" i="14"/>
  <c r="DI37" i="14"/>
  <c r="DI41" i="14"/>
  <c r="DI45" i="14"/>
  <c r="DI49" i="14"/>
  <c r="DI53" i="14"/>
  <c r="DI57" i="14"/>
  <c r="DI61" i="14"/>
  <c r="DI65" i="14"/>
  <c r="DI69" i="14"/>
  <c r="DI73" i="14"/>
  <c r="DI77" i="14"/>
  <c r="DI81" i="14"/>
  <c r="DI85" i="14"/>
  <c r="DI89" i="14"/>
  <c r="DI93" i="14"/>
  <c r="DI97" i="14"/>
  <c r="DI101" i="14"/>
  <c r="DI105" i="14"/>
  <c r="DI109" i="14"/>
  <c r="DI113" i="14"/>
  <c r="DI117" i="14"/>
  <c r="DI121" i="14"/>
  <c r="DI125" i="14"/>
  <c r="DI129" i="14"/>
  <c r="DI133" i="14"/>
  <c r="DI137" i="14"/>
  <c r="DI141" i="14"/>
  <c r="DI145" i="14"/>
  <c r="DI149" i="14"/>
  <c r="DI153" i="14"/>
  <c r="DI157" i="14"/>
  <c r="DI161" i="14"/>
  <c r="DI165" i="14"/>
  <c r="DI169" i="14"/>
  <c r="DI173" i="14"/>
  <c r="DI177" i="14"/>
  <c r="DI181" i="14"/>
  <c r="DI185" i="14"/>
  <c r="DI189" i="14"/>
  <c r="DI193" i="14"/>
  <c r="DI197" i="14"/>
  <c r="DI201" i="14"/>
  <c r="DI205" i="14"/>
  <c r="DI209" i="14"/>
  <c r="DI213" i="14"/>
  <c r="DI217" i="14"/>
  <c r="DI221" i="14"/>
  <c r="DI225" i="14"/>
  <c r="DI229" i="14"/>
  <c r="DI233" i="14"/>
  <c r="DI237" i="14"/>
  <c r="DI241" i="14"/>
  <c r="DI245" i="14"/>
  <c r="DI249" i="14"/>
  <c r="DI253" i="14"/>
  <c r="DI257" i="14"/>
  <c r="DI261" i="14"/>
  <c r="DI265" i="14"/>
  <c r="DI269" i="14"/>
  <c r="DI273" i="14"/>
  <c r="DI277" i="14"/>
  <c r="DI281" i="14"/>
  <c r="DI285" i="14"/>
  <c r="DI289" i="14"/>
  <c r="DI293" i="14"/>
  <c r="DI297" i="14"/>
  <c r="DI301" i="14"/>
  <c r="DI305" i="14"/>
  <c r="DI309" i="14"/>
  <c r="DI313" i="14"/>
  <c r="DI317" i="14"/>
  <c r="DI321" i="14"/>
  <c r="DI325" i="14"/>
  <c r="DI329" i="14"/>
  <c r="DI333" i="14"/>
  <c r="DI337" i="14"/>
  <c r="DI341" i="14"/>
  <c r="DI345" i="14"/>
  <c r="DI349" i="14"/>
  <c r="DI353" i="14"/>
  <c r="DI357" i="14"/>
  <c r="DI361" i="14"/>
  <c r="DI365" i="14"/>
  <c r="DI369" i="14"/>
  <c r="DI373" i="14"/>
  <c r="DI377" i="14"/>
  <c r="DI381" i="14"/>
  <c r="DI385" i="14"/>
  <c r="DI389" i="14"/>
  <c r="DI393" i="14"/>
  <c r="DI397" i="14"/>
  <c r="DI401" i="14"/>
  <c r="DI405" i="14"/>
  <c r="DI409" i="14"/>
  <c r="DI413" i="14"/>
  <c r="DI417" i="14"/>
  <c r="DI421" i="14"/>
  <c r="DI425" i="14"/>
  <c r="DI429" i="14"/>
  <c r="DI433" i="14"/>
  <c r="DI437" i="14"/>
  <c r="DI441" i="14"/>
  <c r="DI445" i="14"/>
  <c r="DI449" i="14"/>
  <c r="DI453" i="14"/>
  <c r="DI457" i="14"/>
  <c r="DI461" i="14"/>
  <c r="DI465" i="14"/>
  <c r="DI469" i="14"/>
  <c r="DI473" i="14"/>
  <c r="DI477" i="14"/>
  <c r="DI481" i="14"/>
  <c r="DI485" i="14"/>
  <c r="DI489" i="14"/>
  <c r="DI493" i="14"/>
  <c r="DI497" i="14"/>
  <c r="DI501" i="14"/>
  <c r="DI505" i="14"/>
  <c r="DI509" i="14"/>
  <c r="DI513" i="14"/>
  <c r="DI517" i="14"/>
  <c r="DI521" i="14"/>
  <c r="DI525" i="14"/>
  <c r="DI529" i="14"/>
  <c r="DI533" i="14"/>
  <c r="DI537" i="14"/>
  <c r="DI541" i="14"/>
  <c r="DI545" i="14"/>
  <c r="DI549" i="14"/>
  <c r="DI553" i="14"/>
  <c r="DI557" i="14"/>
  <c r="DI561" i="14"/>
  <c r="DI565" i="14"/>
  <c r="DI569" i="14"/>
  <c r="DI573" i="14"/>
  <c r="DI577" i="14"/>
  <c r="DI581" i="14"/>
  <c r="DI585" i="14"/>
  <c r="DI589" i="14"/>
  <c r="DI593" i="14"/>
  <c r="DI597" i="14"/>
  <c r="DI601" i="14"/>
  <c r="DI605" i="14"/>
  <c r="DI609" i="14"/>
  <c r="DI613" i="14"/>
  <c r="DI617" i="14"/>
  <c r="DI621" i="14"/>
  <c r="DI625" i="14"/>
  <c r="DI629" i="14"/>
  <c r="DI633" i="14"/>
  <c r="DI637" i="14"/>
  <c r="DI641" i="14"/>
  <c r="DI645" i="14"/>
  <c r="DI649" i="14"/>
  <c r="DI653" i="14"/>
  <c r="DI657" i="14"/>
  <c r="DI661" i="14"/>
  <c r="DI665" i="14"/>
  <c r="DI669" i="14"/>
  <c r="DI673" i="14"/>
  <c r="DI677" i="14"/>
  <c r="DI681" i="14"/>
  <c r="DI685" i="14"/>
  <c r="DI689" i="14"/>
  <c r="DI693" i="14"/>
  <c r="DI697" i="14"/>
  <c r="DI701" i="14"/>
  <c r="DI705" i="14"/>
  <c r="DI709" i="14"/>
  <c r="DI713" i="14"/>
  <c r="DI717" i="14"/>
  <c r="DI721" i="14"/>
  <c r="DI725" i="14"/>
  <c r="DI729" i="14"/>
  <c r="DI733" i="14"/>
  <c r="DI737" i="14"/>
  <c r="DI741" i="14"/>
  <c r="DI745" i="14"/>
  <c r="DA2" i="14"/>
  <c r="CS4" i="14"/>
  <c r="CS8" i="14"/>
  <c r="CS12" i="14"/>
  <c r="CK3" i="14"/>
  <c r="CK7" i="14"/>
  <c r="CK11" i="14"/>
  <c r="CK15" i="14"/>
  <c r="CK19" i="14"/>
  <c r="CK23" i="14"/>
  <c r="CK27" i="14"/>
  <c r="CK31" i="14"/>
  <c r="CK35" i="14"/>
  <c r="CK39" i="14"/>
  <c r="CC4" i="14"/>
  <c r="CC8" i="14"/>
  <c r="CC12" i="14"/>
  <c r="CC16" i="14"/>
  <c r="CC20" i="14"/>
  <c r="CC24" i="14"/>
  <c r="CC28" i="14"/>
  <c r="CC32" i="14"/>
  <c r="CC36" i="14"/>
  <c r="CC40" i="14"/>
  <c r="CC44" i="14"/>
  <c r="CC48" i="14"/>
  <c r="CC52" i="14"/>
  <c r="CC56" i="14"/>
  <c r="CC60" i="14"/>
  <c r="CC64" i="14"/>
  <c r="CC68" i="14"/>
  <c r="CC72" i="14"/>
  <c r="CC76" i="14"/>
  <c r="CC80" i="14"/>
  <c r="BU2" i="14"/>
  <c r="BU6" i="14"/>
  <c r="BU10" i="14"/>
  <c r="BU14" i="14"/>
  <c r="BU18" i="14"/>
  <c r="BU22" i="14"/>
  <c r="BU26" i="14"/>
  <c r="BU30" i="14"/>
  <c r="BU34" i="14"/>
  <c r="BU38" i="14"/>
  <c r="BU42" i="14"/>
  <c r="BU46" i="14"/>
  <c r="BU50" i="14"/>
  <c r="BU54" i="14"/>
  <c r="BU58" i="14"/>
  <c r="BU62" i="14"/>
  <c r="BU66" i="14"/>
  <c r="BU70" i="14"/>
  <c r="BU74" i="14"/>
  <c r="BU78" i="14"/>
  <c r="BU82" i="14"/>
  <c r="BU86" i="14"/>
  <c r="BU90" i="14"/>
  <c r="BU94" i="14"/>
  <c r="BU98" i="14"/>
  <c r="BU102" i="14"/>
  <c r="BU106" i="14"/>
  <c r="BU110" i="14"/>
  <c r="BU114" i="14"/>
  <c r="BU118" i="14"/>
  <c r="BU122" i="14"/>
  <c r="BU126" i="14"/>
  <c r="BU130" i="14"/>
  <c r="BU134" i="14"/>
  <c r="BU138" i="14"/>
  <c r="BM4" i="14"/>
  <c r="BM8" i="14"/>
  <c r="BM12" i="14"/>
  <c r="BM16" i="14"/>
  <c r="BM20" i="14"/>
  <c r="BM24" i="14"/>
  <c r="BM28" i="14"/>
  <c r="BM32" i="14"/>
  <c r="BM36" i="14"/>
  <c r="BM40" i="14"/>
  <c r="BM44" i="14"/>
  <c r="BM48" i="14"/>
  <c r="BM52" i="14"/>
  <c r="BM56" i="14"/>
  <c r="BM60" i="14"/>
  <c r="BM64" i="14"/>
  <c r="BM68" i="14"/>
  <c r="BM72" i="14"/>
  <c r="BM76" i="14"/>
  <c r="BM80" i="14"/>
  <c r="BM84" i="14"/>
  <c r="BM88" i="14"/>
  <c r="BM92" i="14"/>
  <c r="BM96" i="14"/>
  <c r="BM100" i="14"/>
  <c r="BM104" i="14"/>
  <c r="BM108" i="14"/>
  <c r="BM112" i="14"/>
  <c r="BM116" i="14"/>
  <c r="BM120" i="14"/>
  <c r="BM124" i="14"/>
  <c r="BM128" i="14"/>
  <c r="BM132" i="14"/>
  <c r="BM136" i="14"/>
  <c r="BM140" i="14"/>
  <c r="BM144" i="14"/>
  <c r="BM148" i="14"/>
  <c r="BM152" i="14"/>
  <c r="BM156" i="14"/>
  <c r="BM160" i="14"/>
  <c r="BM164" i="14"/>
  <c r="BM168" i="14"/>
  <c r="BM172" i="14"/>
  <c r="BM176" i="14"/>
  <c r="BM180" i="14"/>
  <c r="BM184" i="14"/>
  <c r="BM188" i="14"/>
  <c r="BM192" i="14"/>
  <c r="BM196" i="14"/>
  <c r="BM200" i="14"/>
  <c r="BM204" i="14"/>
  <c r="BM208" i="14"/>
  <c r="BM212" i="14"/>
  <c r="BM216" i="14"/>
  <c r="BM220" i="14"/>
  <c r="BM224" i="14"/>
  <c r="BM228" i="14"/>
  <c r="BM232" i="14"/>
  <c r="BM236" i="14"/>
  <c r="BM240" i="14"/>
  <c r="BM244" i="14"/>
  <c r="BM248" i="14"/>
  <c r="BE2" i="14"/>
  <c r="BE6" i="14"/>
  <c r="BE10" i="14"/>
  <c r="AW3" i="14"/>
  <c r="AW7" i="14"/>
  <c r="AW11" i="14"/>
  <c r="AW15" i="14"/>
  <c r="AW19" i="14"/>
  <c r="AW23" i="14"/>
  <c r="AW27" i="14"/>
  <c r="AW31" i="14"/>
  <c r="AW35" i="14"/>
  <c r="AW39" i="14"/>
  <c r="AW43" i="14"/>
  <c r="AO1" i="14"/>
  <c r="AO5" i="14"/>
  <c r="AO9" i="14"/>
  <c r="AO13" i="14"/>
  <c r="AO17" i="14"/>
  <c r="AO21" i="14"/>
  <c r="AO25" i="14"/>
  <c r="AO29" i="14"/>
  <c r="AO33" i="14"/>
  <c r="AO37" i="14"/>
  <c r="AO41" i="14"/>
  <c r="AO45" i="14"/>
  <c r="AO49" i="14"/>
  <c r="AO53" i="14"/>
  <c r="AO57" i="14"/>
  <c r="AO61" i="14"/>
  <c r="AO65" i="14"/>
  <c r="AO69" i="14"/>
  <c r="AO73" i="14"/>
  <c r="AO77" i="14"/>
  <c r="AO81" i="14"/>
  <c r="AO85" i="14"/>
  <c r="AO89" i="14"/>
  <c r="AO93" i="14"/>
  <c r="AO97" i="14"/>
  <c r="AO101" i="14"/>
  <c r="AO105" i="14"/>
  <c r="AO109" i="14"/>
  <c r="AG3" i="14"/>
  <c r="AG7" i="14"/>
  <c r="AG11" i="14"/>
  <c r="AG15" i="14"/>
  <c r="AG19" i="14"/>
  <c r="AG23" i="14"/>
  <c r="AG27" i="14"/>
  <c r="AG31" i="14"/>
  <c r="AG35" i="14"/>
  <c r="AG39" i="14"/>
  <c r="AG43" i="14"/>
  <c r="AG47" i="14"/>
  <c r="AG51" i="14"/>
  <c r="AG55" i="14"/>
  <c r="AG59" i="14"/>
  <c r="AG63" i="14"/>
  <c r="AG67" i="14"/>
  <c r="AG71" i="14"/>
  <c r="AG75" i="14"/>
  <c r="AG79" i="14"/>
  <c r="AG83" i="14"/>
  <c r="AG87" i="14"/>
  <c r="AG91" i="14"/>
  <c r="AG95" i="14"/>
  <c r="AG99" i="14"/>
  <c r="AG103" i="14"/>
  <c r="AG107" i="14"/>
  <c r="AG111" i="14"/>
  <c r="AG115" i="14"/>
  <c r="AG119" i="14"/>
  <c r="AG123" i="14"/>
  <c r="AG127" i="14"/>
  <c r="AG131" i="14"/>
  <c r="AG135" i="14"/>
  <c r="AG139" i="14"/>
  <c r="AG143" i="14"/>
  <c r="AG147" i="14"/>
  <c r="AG151" i="14"/>
  <c r="AG155" i="14"/>
  <c r="AG159" i="14"/>
  <c r="AG163" i="14"/>
  <c r="AG167" i="14"/>
  <c r="AG171" i="14"/>
  <c r="AG175" i="14"/>
  <c r="AG179" i="14"/>
  <c r="AG183" i="14"/>
  <c r="AG187" i="14"/>
  <c r="AG191" i="14"/>
  <c r="Y3" i="14"/>
  <c r="Y7" i="14"/>
  <c r="Y11" i="14"/>
  <c r="Y15" i="14"/>
  <c r="Y19" i="14"/>
  <c r="Y23" i="14"/>
  <c r="Y27" i="14"/>
  <c r="Y31" i="14"/>
  <c r="Y35" i="14"/>
  <c r="Y39" i="14"/>
  <c r="Y43" i="14"/>
  <c r="Y47" i="14"/>
  <c r="Y51" i="14"/>
  <c r="Y55" i="14"/>
  <c r="Y59" i="14"/>
  <c r="Y63" i="14"/>
  <c r="Y67" i="14"/>
  <c r="Y71" i="14"/>
  <c r="Y75" i="14"/>
  <c r="Y79" i="14"/>
  <c r="Y83" i="14"/>
  <c r="Y87" i="14"/>
  <c r="Y91" i="14"/>
  <c r="Y95" i="14"/>
  <c r="Y99" i="14"/>
  <c r="Y103" i="14"/>
  <c r="Y107" i="14"/>
  <c r="Y111" i="14"/>
  <c r="Y115" i="14"/>
  <c r="Y119" i="14"/>
  <c r="Y123" i="14"/>
  <c r="Y127" i="14"/>
  <c r="Y131" i="14"/>
  <c r="Y135" i="14"/>
  <c r="Y139" i="14"/>
  <c r="Y143" i="14"/>
  <c r="Y147" i="14"/>
  <c r="Y151" i="14"/>
  <c r="Y155" i="14"/>
  <c r="Y159" i="14"/>
  <c r="Y163" i="14"/>
  <c r="Y167" i="14"/>
  <c r="Y171" i="14"/>
  <c r="Y175" i="14"/>
  <c r="Y179" i="14"/>
  <c r="Y183" i="14"/>
  <c r="Y187" i="14"/>
  <c r="Y191" i="14"/>
  <c r="Y195" i="14"/>
  <c r="Y199" i="14"/>
  <c r="Y203" i="14"/>
  <c r="Y207" i="14"/>
  <c r="Y211" i="14"/>
  <c r="Y215" i="14"/>
  <c r="Y219" i="14"/>
  <c r="Y223" i="14"/>
  <c r="Y227" i="14"/>
  <c r="Y231" i="14"/>
  <c r="Y235" i="14"/>
  <c r="Y239" i="14"/>
  <c r="Y243" i="14"/>
  <c r="Y247" i="14"/>
  <c r="Y251" i="14"/>
  <c r="Y255" i="14"/>
  <c r="Y259" i="14"/>
  <c r="Y263" i="14"/>
  <c r="Y267" i="14"/>
  <c r="Y271" i="14"/>
  <c r="Y275" i="14"/>
  <c r="Y279" i="14"/>
  <c r="Y283" i="14"/>
  <c r="Y287" i="14"/>
  <c r="Y291" i="14"/>
  <c r="Y295" i="14"/>
  <c r="Y299" i="14"/>
  <c r="Y303" i="14"/>
  <c r="Y307" i="14"/>
  <c r="Y311" i="14"/>
  <c r="Y315" i="14"/>
  <c r="Y319" i="14"/>
  <c r="Y323" i="14"/>
  <c r="Y327" i="14"/>
  <c r="Y331" i="14"/>
  <c r="Y335" i="14"/>
  <c r="Y339" i="14"/>
  <c r="Y343" i="14"/>
  <c r="Y347" i="14"/>
  <c r="Y351" i="14"/>
  <c r="Y355" i="14"/>
  <c r="Y359" i="14"/>
  <c r="Y363" i="14"/>
  <c r="Y367" i="14"/>
  <c r="Q1" i="14"/>
  <c r="Q5" i="14"/>
  <c r="Q9" i="14"/>
  <c r="Q13" i="14"/>
  <c r="Q17" i="14"/>
  <c r="Q21" i="14"/>
  <c r="Q25" i="14"/>
  <c r="Q29" i="14"/>
  <c r="Q33" i="14"/>
  <c r="Q37" i="14"/>
  <c r="Q41" i="14"/>
  <c r="Q45" i="14"/>
  <c r="Q49" i="14"/>
  <c r="Q53" i="14"/>
  <c r="Q57" i="14"/>
  <c r="Q61" i="14"/>
  <c r="Q65" i="14"/>
  <c r="Q69" i="14"/>
  <c r="Q73" i="14"/>
  <c r="Q77" i="14"/>
  <c r="Q81" i="14"/>
  <c r="Q85" i="14"/>
  <c r="Q89" i="14"/>
  <c r="Q93" i="14"/>
  <c r="Q97" i="14"/>
  <c r="Q101" i="14"/>
  <c r="Q105" i="14"/>
  <c r="Q109" i="14"/>
  <c r="Q113" i="14"/>
  <c r="Q117" i="14"/>
  <c r="Q121" i="14"/>
  <c r="Q125" i="14"/>
  <c r="Q129" i="14"/>
  <c r="Q133" i="14"/>
  <c r="Q137" i="14"/>
  <c r="Q141" i="14"/>
  <c r="Q145" i="14"/>
  <c r="Q149" i="14"/>
  <c r="Q153" i="14"/>
  <c r="Q157" i="14"/>
  <c r="Q161" i="14"/>
  <c r="Q165" i="14"/>
  <c r="Q169" i="14"/>
  <c r="Q173" i="14"/>
  <c r="Q177" i="14"/>
  <c r="Q181" i="14"/>
  <c r="Q185" i="14"/>
  <c r="Q189" i="14"/>
  <c r="Q193" i="14"/>
  <c r="Q197" i="14"/>
  <c r="Q201" i="14"/>
  <c r="Q205" i="14"/>
  <c r="Q209" i="14"/>
  <c r="Q213" i="14"/>
  <c r="Q217" i="14"/>
  <c r="Q221" i="14"/>
  <c r="Q225" i="14"/>
  <c r="Q229" i="14"/>
  <c r="Q233" i="14"/>
  <c r="Q237" i="14"/>
  <c r="Q241" i="14"/>
  <c r="Q245" i="14"/>
  <c r="Q249" i="14"/>
  <c r="Q253" i="14"/>
  <c r="Q257" i="14"/>
  <c r="Q261" i="14"/>
  <c r="Q265" i="14"/>
  <c r="Q269" i="14"/>
  <c r="Q273" i="14"/>
  <c r="Q277" i="14"/>
  <c r="Q281" i="14"/>
  <c r="Q285" i="14"/>
  <c r="Q289" i="14"/>
  <c r="Q293" i="14"/>
  <c r="Q297" i="14"/>
  <c r="Q301" i="14"/>
  <c r="Q305" i="14"/>
  <c r="Q309" i="14"/>
  <c r="Q313" i="14"/>
  <c r="Q317" i="14"/>
  <c r="Q321" i="14"/>
  <c r="Q325" i="14"/>
  <c r="Q329" i="14"/>
  <c r="Q333" i="14"/>
  <c r="Q337" i="14"/>
  <c r="Q341" i="14"/>
  <c r="Q345" i="14"/>
  <c r="Q349" i="14"/>
  <c r="Q353" i="14"/>
  <c r="Q357" i="14"/>
  <c r="Q361" i="14"/>
  <c r="Q365" i="14"/>
  <c r="Q369" i="14"/>
  <c r="Q373" i="14"/>
  <c r="Q377" i="14"/>
  <c r="Q381" i="14"/>
  <c r="Q385" i="14"/>
  <c r="Q389" i="14"/>
  <c r="Q393" i="14"/>
  <c r="Q397" i="14"/>
  <c r="Q401" i="14"/>
  <c r="Q405" i="14"/>
  <c r="Q409" i="14"/>
  <c r="Q413" i="14"/>
  <c r="Q417" i="14"/>
  <c r="Q421" i="14"/>
  <c r="Q425" i="14"/>
  <c r="Q429" i="14"/>
  <c r="Q433" i="14"/>
  <c r="Q437" i="14"/>
  <c r="Q441" i="14"/>
  <c r="Q445" i="14"/>
  <c r="Q449" i="14"/>
  <c r="Q453" i="14"/>
  <c r="Q457" i="14"/>
  <c r="Q461" i="14"/>
  <c r="Q465" i="14"/>
  <c r="Q469" i="14"/>
  <c r="Q473" i="14"/>
  <c r="Q477" i="14"/>
  <c r="Q481" i="14"/>
  <c r="Q485" i="14"/>
  <c r="Q489" i="14"/>
  <c r="Q493" i="14"/>
  <c r="Q497" i="14"/>
  <c r="Q501" i="14"/>
  <c r="Q505" i="14"/>
  <c r="Q509" i="14"/>
  <c r="Q513" i="14"/>
  <c r="Q517" i="14"/>
  <c r="Q521" i="14"/>
  <c r="Q525" i="14"/>
  <c r="Q529" i="14"/>
  <c r="Q533" i="14"/>
  <c r="Q537" i="14"/>
  <c r="Q541" i="14"/>
  <c r="Q545" i="14"/>
  <c r="Q549" i="14"/>
  <c r="Q553" i="14"/>
  <c r="Q557" i="14"/>
  <c r="Q561" i="14"/>
  <c r="Q565" i="14"/>
  <c r="Q569" i="14"/>
  <c r="Q573" i="14"/>
  <c r="Q577" i="14"/>
  <c r="Q581" i="14"/>
  <c r="Q585" i="14"/>
  <c r="Q589" i="14"/>
  <c r="Q593" i="14"/>
  <c r="Q597" i="14"/>
  <c r="Q601" i="14"/>
  <c r="Q605" i="14"/>
  <c r="Q609" i="14"/>
  <c r="Q613" i="14"/>
  <c r="Q617" i="14"/>
  <c r="Q621" i="14"/>
  <c r="Q625" i="14"/>
  <c r="Q629" i="14"/>
  <c r="Q633" i="14"/>
  <c r="Q637" i="14"/>
  <c r="Q641" i="14"/>
  <c r="Q645" i="14"/>
  <c r="Q649" i="14"/>
  <c r="Q653" i="14"/>
  <c r="Q657" i="14"/>
  <c r="Q661" i="14"/>
  <c r="Q665" i="14"/>
  <c r="Q669" i="14"/>
  <c r="Q673" i="14"/>
  <c r="Q677" i="14"/>
  <c r="Q681" i="14"/>
  <c r="Q685" i="14"/>
  <c r="Q689" i="14"/>
  <c r="Q693" i="14"/>
  <c r="Q697" i="14"/>
  <c r="Q701" i="14"/>
  <c r="Q705" i="14"/>
  <c r="Q709" i="14"/>
  <c r="Q713" i="14"/>
  <c r="Q717" i="14"/>
  <c r="Q721" i="14"/>
  <c r="Q725" i="14"/>
  <c r="Q729" i="14"/>
  <c r="Q733" i="14"/>
  <c r="Q737" i="14"/>
  <c r="Q741" i="14"/>
  <c r="Q745" i="14"/>
  <c r="Q749" i="14"/>
  <c r="Q753" i="14"/>
  <c r="Q757" i="14"/>
  <c r="EW3" i="14"/>
  <c r="EW7" i="14"/>
  <c r="EO1" i="14"/>
  <c r="EO5" i="14"/>
  <c r="EO9" i="14"/>
  <c r="EO13" i="14"/>
  <c r="EO17" i="14"/>
  <c r="EO21" i="14"/>
  <c r="EO25" i="14"/>
  <c r="EO29" i="14"/>
  <c r="EO33" i="14"/>
  <c r="EO37" i="14"/>
  <c r="EO41" i="14"/>
  <c r="EO45" i="14"/>
  <c r="EG2" i="14"/>
  <c r="EG6" i="14"/>
  <c r="EG10" i="14"/>
  <c r="EG14" i="14"/>
  <c r="EG18" i="14"/>
  <c r="EG22" i="14"/>
  <c r="EG26" i="14"/>
  <c r="EG30" i="14"/>
  <c r="EG34" i="14"/>
  <c r="EG38" i="14"/>
  <c r="EG42" i="14"/>
  <c r="EG46" i="14"/>
  <c r="EG50" i="14"/>
  <c r="EG54" i="14"/>
  <c r="EG58" i="14"/>
  <c r="EG62" i="14"/>
  <c r="EG66" i="14"/>
  <c r="EG70" i="14"/>
  <c r="EG74" i="14"/>
  <c r="EG78" i="14"/>
  <c r="EG82" i="14"/>
  <c r="EG86" i="14"/>
  <c r="EG90" i="14"/>
  <c r="EG94" i="14"/>
  <c r="EG98" i="14"/>
  <c r="DY3" i="14"/>
  <c r="DY7" i="14"/>
  <c r="DY11" i="14"/>
  <c r="DY15" i="14"/>
  <c r="DY19" i="14"/>
  <c r="DY23" i="14"/>
  <c r="DY27" i="14"/>
  <c r="DY31" i="14"/>
  <c r="DY35" i="14"/>
  <c r="DY39" i="14"/>
  <c r="DY43" i="14"/>
  <c r="DY47" i="14"/>
  <c r="DY51" i="14"/>
  <c r="DY55" i="14"/>
  <c r="DY59" i="14"/>
  <c r="DY63" i="14"/>
  <c r="DY67" i="14"/>
  <c r="DY71" i="14"/>
  <c r="DY75" i="14"/>
  <c r="DY79" i="14"/>
  <c r="DY83" i="14"/>
  <c r="DY87" i="14"/>
  <c r="DY91" i="14"/>
  <c r="DY95" i="14"/>
  <c r="DY99" i="14"/>
  <c r="DY103" i="14"/>
  <c r="DY107" i="14"/>
  <c r="DY111" i="14"/>
  <c r="DY115" i="14"/>
  <c r="DY119" i="14"/>
  <c r="DY123" i="14"/>
  <c r="DY127" i="14"/>
  <c r="DY131" i="14"/>
  <c r="DY135" i="14"/>
  <c r="DY139" i="14"/>
  <c r="DY143" i="14"/>
  <c r="DY147" i="14"/>
  <c r="DY151" i="14"/>
  <c r="DY155" i="14"/>
  <c r="DY159" i="14"/>
  <c r="DY163" i="14"/>
  <c r="DY167" i="14"/>
  <c r="DY171" i="14"/>
  <c r="DY175" i="14"/>
  <c r="DY179" i="14"/>
  <c r="DY183" i="14"/>
  <c r="DY187" i="14"/>
  <c r="DQ4" i="14"/>
  <c r="DQ8" i="14"/>
  <c r="DQ12" i="14"/>
  <c r="DQ16" i="14"/>
  <c r="DQ20" i="14"/>
  <c r="DQ24" i="14"/>
  <c r="DQ28" i="14"/>
  <c r="DQ32" i="14"/>
  <c r="DQ36" i="14"/>
  <c r="DQ40" i="14"/>
  <c r="DQ44" i="14"/>
  <c r="DQ48" i="14"/>
  <c r="DQ52" i="14"/>
  <c r="DQ56" i="14"/>
  <c r="DQ60" i="14"/>
  <c r="DQ64" i="14"/>
  <c r="DQ68" i="14"/>
  <c r="DQ72" i="14"/>
  <c r="DQ76" i="14"/>
  <c r="DQ80" i="14"/>
  <c r="DQ84" i="14"/>
  <c r="DQ88" i="14"/>
  <c r="DQ92" i="14"/>
  <c r="DQ96" i="14"/>
  <c r="DQ100" i="14"/>
  <c r="DQ104" i="14"/>
  <c r="DQ108" i="14"/>
  <c r="DQ112" i="14"/>
  <c r="DQ116" i="14"/>
  <c r="DQ120" i="14"/>
  <c r="DQ124" i="14"/>
  <c r="DQ128" i="14"/>
  <c r="DQ132" i="14"/>
  <c r="DQ136" i="14"/>
  <c r="DQ140" i="14"/>
  <c r="DQ144" i="14"/>
  <c r="DQ148" i="14"/>
  <c r="DQ152" i="14"/>
  <c r="DQ156" i="14"/>
  <c r="DQ160" i="14"/>
  <c r="DQ164" i="14"/>
  <c r="DQ168" i="14"/>
  <c r="DQ172" i="14"/>
  <c r="DQ176" i="14"/>
  <c r="DQ180" i="14"/>
  <c r="DQ184" i="14"/>
  <c r="DQ188" i="14"/>
  <c r="DQ192" i="14"/>
  <c r="DQ196" i="14"/>
  <c r="DQ200" i="14"/>
  <c r="DQ204" i="14"/>
  <c r="DQ208" i="14"/>
  <c r="DQ212" i="14"/>
  <c r="DQ216" i="14"/>
  <c r="DQ220" i="14"/>
  <c r="DQ224" i="14"/>
  <c r="DQ228" i="14"/>
  <c r="DQ232" i="14"/>
  <c r="DQ236" i="14"/>
  <c r="DQ240" i="14"/>
  <c r="DQ244" i="14"/>
  <c r="DQ248" i="14"/>
  <c r="DQ252" i="14"/>
  <c r="DQ256" i="14"/>
  <c r="DQ260" i="14"/>
  <c r="DQ264" i="14"/>
  <c r="DQ268" i="14"/>
  <c r="DQ272" i="14"/>
  <c r="DQ276" i="14"/>
  <c r="DQ280" i="14"/>
  <c r="DQ284" i="14"/>
  <c r="DQ288" i="14"/>
  <c r="DQ292" i="14"/>
  <c r="DQ296" i="14"/>
  <c r="DQ300" i="14"/>
  <c r="DQ304" i="14"/>
  <c r="DQ308" i="14"/>
  <c r="DQ312" i="14"/>
  <c r="DQ316" i="14"/>
  <c r="DQ320" i="14"/>
  <c r="DQ324" i="14"/>
  <c r="DQ328" i="14"/>
  <c r="DQ332" i="14"/>
  <c r="DQ336" i="14"/>
  <c r="DQ340" i="14"/>
  <c r="DQ344" i="14"/>
  <c r="DQ348" i="14"/>
  <c r="DQ352" i="14"/>
  <c r="DQ356" i="14"/>
  <c r="DQ360" i="14"/>
  <c r="DQ364" i="14"/>
  <c r="DQ368" i="14"/>
  <c r="DQ372" i="14"/>
  <c r="DQ376" i="14"/>
  <c r="DQ380" i="14"/>
  <c r="DI2" i="14"/>
  <c r="DI6" i="14"/>
  <c r="DI10" i="14"/>
  <c r="DI14" i="14"/>
  <c r="DI18" i="14"/>
  <c r="DI22" i="14"/>
  <c r="DI26" i="14"/>
  <c r="DI30" i="14"/>
  <c r="DI34" i="14"/>
  <c r="DI38" i="14"/>
  <c r="DI42" i="14"/>
  <c r="DI46" i="14"/>
  <c r="DI50" i="14"/>
  <c r="DI54" i="14"/>
  <c r="DI58" i="14"/>
  <c r="DI62" i="14"/>
  <c r="DI66" i="14"/>
  <c r="DI70" i="14"/>
  <c r="DI74" i="14"/>
  <c r="DI78" i="14"/>
  <c r="DI82" i="14"/>
  <c r="DI86" i="14"/>
  <c r="DI90" i="14"/>
  <c r="DI94" i="14"/>
  <c r="DI98" i="14"/>
  <c r="DI102" i="14"/>
  <c r="DI106" i="14"/>
  <c r="DI110" i="14"/>
  <c r="DI114" i="14"/>
  <c r="DI118" i="14"/>
  <c r="DI122" i="14"/>
  <c r="DI126" i="14"/>
  <c r="DI130" i="14"/>
  <c r="DI134" i="14"/>
  <c r="DI138" i="14"/>
  <c r="DI142" i="14"/>
  <c r="DI146" i="14"/>
  <c r="DI150" i="14"/>
  <c r="DI154" i="14"/>
  <c r="DI158" i="14"/>
  <c r="DI162" i="14"/>
  <c r="DI166" i="14"/>
  <c r="DI170" i="14"/>
  <c r="DI174" i="14"/>
  <c r="DI178" i="14"/>
  <c r="DI182" i="14"/>
  <c r="DI186" i="14"/>
  <c r="DI190" i="14"/>
  <c r="DI194" i="14"/>
  <c r="DI198" i="14"/>
  <c r="DI202" i="14"/>
  <c r="DI206" i="14"/>
  <c r="DI210" i="14"/>
  <c r="DI214" i="14"/>
  <c r="DI218" i="14"/>
  <c r="DI222" i="14"/>
  <c r="DI226" i="14"/>
  <c r="DI230" i="14"/>
  <c r="DI234" i="14"/>
  <c r="DI238" i="14"/>
  <c r="DI242" i="14"/>
  <c r="DI246" i="14"/>
  <c r="DI250" i="14"/>
  <c r="DI254" i="14"/>
  <c r="DI258" i="14"/>
  <c r="DI262" i="14"/>
  <c r="DI266" i="14"/>
  <c r="DI270" i="14"/>
  <c r="DI274" i="14"/>
  <c r="DI278" i="14"/>
  <c r="DI282" i="14"/>
  <c r="DI286" i="14"/>
  <c r="DI290" i="14"/>
  <c r="DI294" i="14"/>
  <c r="DI298" i="14"/>
  <c r="DI302" i="14"/>
  <c r="DI306" i="14"/>
  <c r="DI310" i="14"/>
  <c r="DI314" i="14"/>
  <c r="DI318" i="14"/>
  <c r="DI322" i="14"/>
  <c r="DI326" i="14"/>
  <c r="DI330" i="14"/>
  <c r="DI334" i="14"/>
  <c r="DI338" i="14"/>
  <c r="DI342" i="14"/>
  <c r="DI346" i="14"/>
  <c r="DI350" i="14"/>
  <c r="DI354" i="14"/>
  <c r="DI358" i="14"/>
  <c r="DI362" i="14"/>
  <c r="DI366" i="14"/>
  <c r="DI370" i="14"/>
  <c r="DI374" i="14"/>
  <c r="DI378" i="14"/>
  <c r="DI382" i="14"/>
  <c r="DI386" i="14"/>
  <c r="DI390" i="14"/>
  <c r="DI394" i="14"/>
  <c r="DI398" i="14"/>
  <c r="DI402" i="14"/>
  <c r="DI406" i="14"/>
  <c r="DI410" i="14"/>
  <c r="DI414" i="14"/>
  <c r="DI418" i="14"/>
  <c r="DI422" i="14"/>
  <c r="DI426" i="14"/>
  <c r="DI430" i="14"/>
  <c r="DI434" i="14"/>
  <c r="DI438" i="14"/>
  <c r="DI442" i="14"/>
  <c r="DI446" i="14"/>
  <c r="DI450" i="14"/>
  <c r="DI454" i="14"/>
  <c r="DI458" i="14"/>
  <c r="DI462" i="14"/>
  <c r="DI466" i="14"/>
  <c r="DI470" i="14"/>
  <c r="DI474" i="14"/>
  <c r="DI478" i="14"/>
  <c r="DI482" i="14"/>
  <c r="DI486" i="14"/>
  <c r="DI490" i="14"/>
  <c r="DI494" i="14"/>
  <c r="DI498" i="14"/>
  <c r="DI502" i="14"/>
  <c r="DI506" i="14"/>
  <c r="DI510" i="14"/>
  <c r="DI514" i="14"/>
  <c r="DI518" i="14"/>
  <c r="DI522" i="14"/>
  <c r="DI526" i="14"/>
  <c r="DI530" i="14"/>
  <c r="DI534" i="14"/>
  <c r="DI538" i="14"/>
  <c r="DI542" i="14"/>
  <c r="DI546" i="14"/>
  <c r="DI550" i="14"/>
  <c r="DI554" i="14"/>
  <c r="DI558" i="14"/>
  <c r="DI562" i="14"/>
  <c r="DI566" i="14"/>
  <c r="DI570" i="14"/>
  <c r="DI574" i="14"/>
  <c r="DI578" i="14"/>
  <c r="DI582" i="14"/>
  <c r="DI586" i="14"/>
  <c r="DI590" i="14"/>
  <c r="DI594" i="14"/>
  <c r="DI598" i="14"/>
  <c r="DI602" i="14"/>
  <c r="DI606" i="14"/>
  <c r="DI610" i="14"/>
  <c r="DI614" i="14"/>
  <c r="DI618" i="14"/>
  <c r="DI622" i="14"/>
  <c r="DI626" i="14"/>
  <c r="DI630" i="14"/>
  <c r="DI634" i="14"/>
  <c r="DI638" i="14"/>
  <c r="DI642" i="14"/>
  <c r="DI646" i="14"/>
  <c r="DI650" i="14"/>
  <c r="DI654" i="14"/>
  <c r="DI658" i="14"/>
  <c r="DI662" i="14"/>
  <c r="DI666" i="14"/>
  <c r="DI670" i="14"/>
  <c r="DI674" i="14"/>
  <c r="DI678" i="14"/>
  <c r="DI682" i="14"/>
  <c r="DI686" i="14"/>
  <c r="DI690" i="14"/>
  <c r="DI694" i="14"/>
  <c r="DI698" i="14"/>
  <c r="DI702" i="14"/>
  <c r="DI706" i="14"/>
  <c r="DI710" i="14"/>
  <c r="DI714" i="14"/>
  <c r="DI718" i="14"/>
  <c r="DI722" i="14"/>
  <c r="DI726" i="14"/>
  <c r="DI730" i="14"/>
  <c r="DI734" i="14"/>
  <c r="DI738" i="14"/>
  <c r="DI742" i="14"/>
  <c r="DA3" i="14"/>
  <c r="CS1" i="14"/>
  <c r="CS5" i="14"/>
  <c r="CS9" i="14"/>
  <c r="CK4" i="14"/>
  <c r="CK8" i="14"/>
  <c r="CK12" i="14"/>
  <c r="CK16" i="14"/>
  <c r="CK20" i="14"/>
  <c r="CK24" i="14"/>
  <c r="CK28" i="14"/>
  <c r="CK32" i="14"/>
  <c r="CK36" i="14"/>
  <c r="CK40" i="14"/>
  <c r="CC1" i="14"/>
  <c r="CC5" i="14"/>
  <c r="CC9" i="14"/>
  <c r="CC13" i="14"/>
  <c r="CC17" i="14"/>
  <c r="CC21" i="14"/>
  <c r="CC25" i="14"/>
  <c r="CC29" i="14"/>
  <c r="CC33" i="14"/>
  <c r="CC37" i="14"/>
  <c r="CC41" i="14"/>
  <c r="CC45" i="14"/>
  <c r="CC49" i="14"/>
  <c r="CC53" i="14"/>
  <c r="CC57" i="14"/>
  <c r="CC61" i="14"/>
  <c r="CC65" i="14"/>
  <c r="CC69" i="14"/>
  <c r="CC73" i="14"/>
  <c r="CC77" i="14"/>
  <c r="CC81" i="14"/>
  <c r="BU3" i="14"/>
  <c r="BU7" i="14"/>
  <c r="BU11" i="14"/>
  <c r="BU15" i="14"/>
  <c r="BU19" i="14"/>
  <c r="BU23" i="14"/>
  <c r="BU27" i="14"/>
  <c r="BU31" i="14"/>
  <c r="BU35" i="14"/>
  <c r="BU39" i="14"/>
  <c r="BU43" i="14"/>
  <c r="BU47" i="14"/>
  <c r="BU51" i="14"/>
  <c r="BU55" i="14"/>
  <c r="BU59" i="14"/>
  <c r="BU63" i="14"/>
  <c r="BU67" i="14"/>
  <c r="BU71" i="14"/>
  <c r="BU75" i="14"/>
  <c r="BU79" i="14"/>
  <c r="BU83" i="14"/>
  <c r="BU87" i="14"/>
  <c r="BU91" i="14"/>
  <c r="BU95" i="14"/>
  <c r="BU99" i="14"/>
  <c r="BU103" i="14"/>
  <c r="BU107" i="14"/>
  <c r="BU111" i="14"/>
  <c r="BU115" i="14"/>
  <c r="BU119" i="14"/>
  <c r="BU123" i="14"/>
  <c r="BU127" i="14"/>
  <c r="BU131" i="14"/>
  <c r="BU135" i="14"/>
  <c r="BU139" i="14"/>
  <c r="BM1" i="14"/>
  <c r="BM5" i="14"/>
  <c r="BM9" i="14"/>
  <c r="BM13" i="14"/>
  <c r="BM17" i="14"/>
  <c r="BM21" i="14"/>
  <c r="BM25" i="14"/>
  <c r="BM29" i="14"/>
  <c r="BM33" i="14"/>
  <c r="BM37" i="14"/>
  <c r="BM41" i="14"/>
  <c r="BM45" i="14"/>
  <c r="BM49" i="14"/>
  <c r="BM53" i="14"/>
  <c r="BM57" i="14"/>
  <c r="BM61" i="14"/>
  <c r="BM65" i="14"/>
  <c r="BM69" i="14"/>
  <c r="BM73" i="14"/>
  <c r="BM77" i="14"/>
  <c r="BM81" i="14"/>
  <c r="BM85" i="14"/>
  <c r="BM89" i="14"/>
  <c r="BM93" i="14"/>
  <c r="BM97" i="14"/>
  <c r="BM101" i="14"/>
  <c r="BM105" i="14"/>
  <c r="BM109" i="14"/>
  <c r="BM113" i="14"/>
  <c r="BM117" i="14"/>
  <c r="BM121" i="14"/>
  <c r="BM125" i="14"/>
  <c r="BM129" i="14"/>
  <c r="BM133" i="14"/>
  <c r="BM137" i="14"/>
  <c r="BM141" i="14"/>
  <c r="BM145" i="14"/>
  <c r="BM149" i="14"/>
  <c r="BM153" i="14"/>
  <c r="BM157" i="14"/>
  <c r="BM161" i="14"/>
  <c r="BM165" i="14"/>
  <c r="BM169" i="14"/>
  <c r="BM173" i="14"/>
  <c r="BM177" i="14"/>
  <c r="BM181" i="14"/>
  <c r="BM185" i="14"/>
  <c r="BM189" i="14"/>
  <c r="BM193" i="14"/>
  <c r="BM197" i="14"/>
  <c r="BM201" i="14"/>
  <c r="BM205" i="14"/>
  <c r="BM209" i="14"/>
  <c r="BM213" i="14"/>
  <c r="BM217" i="14"/>
  <c r="BM221" i="14"/>
  <c r="BM225" i="14"/>
  <c r="BM229" i="14"/>
  <c r="BM233" i="14"/>
  <c r="BM237" i="14"/>
  <c r="BM241" i="14"/>
  <c r="BM245" i="14"/>
  <c r="BM249" i="14"/>
  <c r="BE3" i="14"/>
  <c r="BE7" i="14"/>
  <c r="AW4" i="14"/>
  <c r="AW8" i="14"/>
  <c r="AW12" i="14"/>
  <c r="AW16" i="14"/>
  <c r="AW20" i="14"/>
  <c r="AW24" i="14"/>
  <c r="AW28" i="14"/>
  <c r="AW32" i="14"/>
  <c r="AW36" i="14"/>
  <c r="AW40" i="14"/>
  <c r="AW44" i="14"/>
  <c r="AO2" i="14"/>
  <c r="AO6" i="14"/>
  <c r="AO10" i="14"/>
  <c r="AO14" i="14"/>
  <c r="AO18" i="14"/>
  <c r="AO22" i="14"/>
  <c r="AO26" i="14"/>
  <c r="AO30" i="14"/>
  <c r="AO34" i="14"/>
  <c r="AO38" i="14"/>
  <c r="AO42" i="14"/>
  <c r="AO46" i="14"/>
  <c r="AO50" i="14"/>
  <c r="AO54" i="14"/>
  <c r="AO58" i="14"/>
  <c r="AO62" i="14"/>
  <c r="AO66" i="14"/>
  <c r="AO70" i="14"/>
  <c r="AO74" i="14"/>
  <c r="AO78" i="14"/>
  <c r="AO82" i="14"/>
  <c r="AO86" i="14"/>
  <c r="AO90" i="14"/>
  <c r="AO94" i="14"/>
  <c r="AO98" i="14"/>
  <c r="AO102" i="14"/>
  <c r="AO106" i="14"/>
  <c r="AG4" i="14"/>
  <c r="AG8" i="14"/>
  <c r="AG12" i="14"/>
  <c r="AG16" i="14"/>
  <c r="AG20" i="14"/>
  <c r="AG24" i="14"/>
  <c r="AG28" i="14"/>
  <c r="AG32" i="14"/>
  <c r="AG36" i="14"/>
  <c r="AG40" i="14"/>
  <c r="AG44" i="14"/>
  <c r="AG48" i="14"/>
  <c r="AG52" i="14"/>
  <c r="AG56" i="14"/>
  <c r="AG60" i="14"/>
  <c r="AG64" i="14"/>
  <c r="AG68" i="14"/>
  <c r="AG72" i="14"/>
  <c r="AG76" i="14"/>
  <c r="AG80" i="14"/>
  <c r="AG84" i="14"/>
  <c r="AG88" i="14"/>
  <c r="AG92" i="14"/>
  <c r="AG96" i="14"/>
  <c r="AG100" i="14"/>
  <c r="AG104" i="14"/>
  <c r="AG108" i="14"/>
  <c r="AG112" i="14"/>
  <c r="AG116" i="14"/>
  <c r="AG120" i="14"/>
  <c r="AG124" i="14"/>
  <c r="AG128" i="14"/>
  <c r="AG132" i="14"/>
  <c r="AG136" i="14"/>
  <c r="AG140" i="14"/>
  <c r="AG144" i="14"/>
  <c r="AG148" i="14"/>
  <c r="AG152" i="14"/>
  <c r="AG156" i="14"/>
  <c r="AG160" i="14"/>
  <c r="AG164" i="14"/>
  <c r="AG168" i="14"/>
  <c r="AG172" i="14"/>
  <c r="AG176" i="14"/>
  <c r="AG180" i="14"/>
  <c r="AG184" i="14"/>
  <c r="AG188" i="14"/>
  <c r="Y4" i="14"/>
  <c r="Y8" i="14"/>
  <c r="Y12" i="14"/>
  <c r="Y16" i="14"/>
  <c r="Y20" i="14"/>
  <c r="Y24" i="14"/>
  <c r="Y28" i="14"/>
  <c r="Y32" i="14"/>
  <c r="Y36" i="14"/>
  <c r="Y40" i="14"/>
  <c r="Y44" i="14"/>
  <c r="Y48" i="14"/>
  <c r="Y52" i="14"/>
  <c r="Y56" i="14"/>
  <c r="Y60" i="14"/>
  <c r="Y64" i="14"/>
  <c r="Y68" i="14"/>
  <c r="Y72" i="14"/>
  <c r="Y76" i="14"/>
  <c r="Y80" i="14"/>
  <c r="Y84" i="14"/>
  <c r="Y88" i="14"/>
  <c r="Y92" i="14"/>
  <c r="Y96" i="14"/>
  <c r="Y100" i="14"/>
  <c r="Y104" i="14"/>
  <c r="Y108" i="14"/>
  <c r="Y112" i="14"/>
  <c r="Y116" i="14"/>
  <c r="Y120" i="14"/>
  <c r="Y124" i="14"/>
  <c r="Y128" i="14"/>
  <c r="Y132" i="14"/>
  <c r="Y136" i="14"/>
  <c r="Y140" i="14"/>
  <c r="Y144" i="14"/>
  <c r="Y148" i="14"/>
  <c r="Y152" i="14"/>
  <c r="Y156" i="14"/>
  <c r="Y160" i="14"/>
  <c r="Y164" i="14"/>
  <c r="Y168" i="14"/>
  <c r="Y172" i="14"/>
  <c r="Y176" i="14"/>
  <c r="Y180" i="14"/>
  <c r="Y184" i="14"/>
  <c r="Y188" i="14"/>
  <c r="Y192" i="14"/>
  <c r="Y196" i="14"/>
  <c r="Y200" i="14"/>
  <c r="Y204" i="14"/>
  <c r="Y208" i="14"/>
  <c r="Y212" i="14"/>
  <c r="Y216" i="14"/>
  <c r="Y220" i="14"/>
  <c r="Y224" i="14"/>
  <c r="Y228" i="14"/>
  <c r="Y232" i="14"/>
  <c r="Y236" i="14"/>
  <c r="Y240" i="14"/>
  <c r="Y244" i="14"/>
  <c r="Y248" i="14"/>
  <c r="Y252" i="14"/>
  <c r="Y256" i="14"/>
  <c r="Y260" i="14"/>
  <c r="Y264" i="14"/>
  <c r="Y268" i="14"/>
  <c r="Y272" i="14"/>
  <c r="Y276" i="14"/>
  <c r="Y280" i="14"/>
  <c r="Y284" i="14"/>
  <c r="Y288" i="14"/>
  <c r="Y292" i="14"/>
  <c r="Y296" i="14"/>
  <c r="Y300" i="14"/>
  <c r="Y304" i="14"/>
  <c r="Y308" i="14"/>
  <c r="Y312" i="14"/>
  <c r="Y316" i="14"/>
  <c r="Y320" i="14"/>
  <c r="Y324" i="14"/>
  <c r="Y328" i="14"/>
  <c r="Y332" i="14"/>
  <c r="Y336" i="14"/>
  <c r="Y340" i="14"/>
  <c r="Y344" i="14"/>
  <c r="Y348" i="14"/>
  <c r="Y352" i="14"/>
  <c r="Y356" i="14"/>
  <c r="Y360" i="14"/>
  <c r="Y364" i="14"/>
  <c r="Y368" i="14"/>
  <c r="Q2" i="14"/>
  <c r="Q6" i="14"/>
  <c r="Q10" i="14"/>
  <c r="Q14" i="14"/>
  <c r="Q18" i="14"/>
  <c r="Q22" i="14"/>
  <c r="Q26" i="14"/>
  <c r="Q30" i="14"/>
  <c r="Q34" i="14"/>
  <c r="Q38" i="14"/>
  <c r="Q42" i="14"/>
  <c r="Q46" i="14"/>
  <c r="Q50" i="14"/>
  <c r="Q54" i="14"/>
  <c r="Q58" i="14"/>
  <c r="Q62" i="14"/>
  <c r="Q66" i="14"/>
  <c r="Q70" i="14"/>
  <c r="Q74" i="14"/>
  <c r="Q78" i="14"/>
  <c r="Q82" i="14"/>
  <c r="Q86" i="14"/>
  <c r="Q90" i="14"/>
  <c r="Q94" i="14"/>
  <c r="Q98" i="14"/>
  <c r="Q102" i="14"/>
  <c r="Q106" i="14"/>
  <c r="Q110" i="14"/>
  <c r="Q114" i="14"/>
  <c r="Q118" i="14"/>
  <c r="Q122" i="14"/>
  <c r="Q126" i="14"/>
  <c r="Q130" i="14"/>
  <c r="Q134" i="14"/>
  <c r="Q138" i="14"/>
  <c r="Q142" i="14"/>
  <c r="Q146" i="14"/>
  <c r="Q150" i="14"/>
  <c r="Q154" i="14"/>
  <c r="Q158" i="14"/>
  <c r="Q162" i="14"/>
  <c r="Q166" i="14"/>
  <c r="Q170" i="14"/>
  <c r="Q174" i="14"/>
  <c r="Q178" i="14"/>
  <c r="Q182" i="14"/>
  <c r="Q186" i="14"/>
  <c r="Q190" i="14"/>
  <c r="Q194" i="14"/>
  <c r="Q198" i="14"/>
  <c r="Q202" i="14"/>
  <c r="Q206" i="14"/>
  <c r="Q210" i="14"/>
  <c r="Q214" i="14"/>
  <c r="Q218" i="14"/>
  <c r="Q222" i="14"/>
  <c r="Q226" i="14"/>
  <c r="Q230" i="14"/>
  <c r="Q234" i="14"/>
  <c r="Q238" i="14"/>
  <c r="Q242" i="14"/>
  <c r="Q246" i="14"/>
  <c r="Q250" i="14"/>
  <c r="Q254" i="14"/>
  <c r="Q258" i="14"/>
  <c r="Q262" i="14"/>
  <c r="Q266" i="14"/>
  <c r="Q270" i="14"/>
  <c r="Q274" i="14"/>
  <c r="Q278" i="14"/>
  <c r="Q282" i="14"/>
  <c r="Q286" i="14"/>
  <c r="Q290" i="14"/>
  <c r="Q294" i="14"/>
  <c r="Q298" i="14"/>
  <c r="Q302" i="14"/>
  <c r="Q306" i="14"/>
  <c r="Q310" i="14"/>
  <c r="Q314" i="14"/>
  <c r="Q318" i="14"/>
  <c r="Q322" i="14"/>
  <c r="Q326" i="14"/>
  <c r="Q330" i="14"/>
  <c r="Q334" i="14"/>
  <c r="Q338" i="14"/>
  <c r="Q342" i="14"/>
  <c r="Q346" i="14"/>
  <c r="Q350" i="14"/>
  <c r="Q354" i="14"/>
  <c r="Q358" i="14"/>
  <c r="Q362" i="14"/>
  <c r="Q366" i="14"/>
  <c r="Q370" i="14"/>
  <c r="Q374" i="14"/>
  <c r="Q378" i="14"/>
  <c r="Q382" i="14"/>
  <c r="Q386" i="14"/>
  <c r="Q390" i="14"/>
  <c r="Q394" i="14"/>
  <c r="Q398" i="14"/>
  <c r="Q402" i="14"/>
  <c r="Q406" i="14"/>
  <c r="Q410" i="14"/>
  <c r="Q414" i="14"/>
  <c r="Q418" i="14"/>
  <c r="Q422" i="14"/>
  <c r="Q426" i="14"/>
  <c r="Q430" i="14"/>
  <c r="Q434" i="14"/>
  <c r="Q438" i="14"/>
  <c r="Q442" i="14"/>
  <c r="Q446" i="14"/>
  <c r="Q450" i="14"/>
  <c r="Q454" i="14"/>
  <c r="Q458" i="14"/>
  <c r="Q462" i="14"/>
  <c r="Q466" i="14"/>
  <c r="Q470" i="14"/>
  <c r="Q474" i="14"/>
  <c r="Q478" i="14"/>
  <c r="Q482" i="14"/>
  <c r="Q486" i="14"/>
  <c r="Q490" i="14"/>
  <c r="Q494" i="14"/>
  <c r="Q498" i="14"/>
  <c r="Q502" i="14"/>
  <c r="Q506" i="14"/>
  <c r="Q510" i="14"/>
  <c r="Q514" i="14"/>
  <c r="Q518" i="14"/>
  <c r="Q522" i="14"/>
  <c r="Q526" i="14"/>
  <c r="Q530" i="14"/>
  <c r="Q534" i="14"/>
  <c r="Q538" i="14"/>
  <c r="Q542" i="14"/>
  <c r="Q546" i="14"/>
  <c r="Q550" i="14"/>
  <c r="Q554" i="14"/>
  <c r="Q558" i="14"/>
  <c r="Q562" i="14"/>
  <c r="Q566" i="14"/>
  <c r="Q570" i="14"/>
  <c r="Q574" i="14"/>
  <c r="Q578" i="14"/>
  <c r="Q582" i="14"/>
  <c r="Q586" i="14"/>
  <c r="Q590" i="14"/>
  <c r="Q594" i="14"/>
  <c r="Q598" i="14"/>
  <c r="Q602" i="14"/>
  <c r="Q606" i="14"/>
  <c r="Q610" i="14"/>
  <c r="Q614" i="14"/>
  <c r="Q618" i="14"/>
  <c r="Q622" i="14"/>
  <c r="Q626" i="14"/>
  <c r="Q630" i="14"/>
  <c r="Q634" i="14"/>
  <c r="Q638" i="14"/>
  <c r="Q642" i="14"/>
  <c r="Q646" i="14"/>
  <c r="Q650" i="14"/>
  <c r="Q654" i="14"/>
  <c r="Q658" i="14"/>
  <c r="Q662" i="14"/>
  <c r="Q666" i="14"/>
  <c r="Q670" i="14"/>
  <c r="Q674" i="14"/>
  <c r="Q678" i="14"/>
  <c r="Q682" i="14"/>
  <c r="Q686" i="14"/>
  <c r="Q690" i="14"/>
  <c r="Q694" i="14"/>
  <c r="Q698" i="14"/>
  <c r="Q702" i="14"/>
  <c r="Q706" i="14"/>
  <c r="Q710" i="14"/>
  <c r="Q714" i="14"/>
  <c r="Q718" i="14"/>
  <c r="Q722" i="14"/>
  <c r="Q726" i="14"/>
  <c r="Q730" i="14"/>
  <c r="Q734" i="14"/>
  <c r="Q738" i="14"/>
  <c r="Q742" i="14"/>
  <c r="Q746" i="14"/>
  <c r="Q750" i="14"/>
  <c r="Q754" i="14"/>
  <c r="Q758" i="14"/>
  <c r="EW2" i="13"/>
  <c r="EW6" i="13"/>
  <c r="EO4" i="13"/>
  <c r="EO8" i="13"/>
  <c r="EO12" i="13"/>
  <c r="EO16" i="13"/>
  <c r="EO20" i="13"/>
  <c r="EO24" i="13"/>
  <c r="EO28" i="13"/>
  <c r="EG3" i="13"/>
  <c r="EG7" i="13"/>
  <c r="EG11" i="13"/>
  <c r="EG15" i="13"/>
  <c r="EG19" i="13"/>
  <c r="EG23" i="13"/>
  <c r="EG27" i="13"/>
  <c r="EG31" i="13"/>
  <c r="EG35" i="13"/>
  <c r="EG39" i="13"/>
  <c r="EG43" i="13"/>
  <c r="EG47" i="13"/>
  <c r="EG51" i="13"/>
  <c r="EG55" i="13"/>
  <c r="EG59" i="13"/>
  <c r="EG63" i="13"/>
  <c r="EG67" i="13"/>
  <c r="EG71" i="13"/>
  <c r="EG75" i="13"/>
  <c r="EG79" i="13"/>
  <c r="EG83" i="13"/>
  <c r="EG87" i="13"/>
  <c r="EG91" i="13"/>
  <c r="EG95" i="13"/>
  <c r="EG99" i="13"/>
  <c r="EG103" i="13"/>
  <c r="EG107" i="13"/>
  <c r="EG111" i="13"/>
  <c r="DY3" i="13"/>
  <c r="DY7" i="13"/>
  <c r="DY11" i="13"/>
  <c r="DY15" i="13"/>
  <c r="DY19" i="13"/>
  <c r="DY23" i="13"/>
  <c r="DY27" i="13"/>
  <c r="DY31" i="13"/>
  <c r="DY35" i="13"/>
  <c r="DY39" i="13"/>
  <c r="DY43" i="13"/>
  <c r="DY47" i="13"/>
  <c r="DY51" i="13"/>
  <c r="DY55" i="13"/>
  <c r="DY59" i="13"/>
  <c r="DY63" i="13"/>
  <c r="DY67" i="13"/>
  <c r="DY71" i="13"/>
  <c r="DY75" i="13"/>
  <c r="DY79" i="13"/>
  <c r="DY83" i="13"/>
  <c r="DY87" i="13"/>
  <c r="DY91" i="13"/>
  <c r="DY95" i="13"/>
  <c r="DY99" i="13"/>
  <c r="DY103" i="13"/>
  <c r="DY107" i="13"/>
  <c r="DY111" i="13"/>
  <c r="DY115" i="13"/>
  <c r="DY119" i="13"/>
  <c r="DY123" i="13"/>
  <c r="DY127" i="13"/>
  <c r="DY131" i="13"/>
  <c r="DY135" i="13"/>
  <c r="DY139" i="13"/>
  <c r="DY143" i="13"/>
  <c r="DY147" i="13"/>
  <c r="DY151" i="13"/>
  <c r="DY155" i="13"/>
  <c r="DY159" i="13"/>
  <c r="DY163" i="13"/>
  <c r="DY167" i="13"/>
  <c r="DY171" i="13"/>
  <c r="DY175" i="13"/>
  <c r="DY179" i="13"/>
  <c r="DY183" i="13"/>
  <c r="DY187" i="13"/>
  <c r="DY191" i="13"/>
  <c r="DY195" i="13"/>
  <c r="DY199" i="13"/>
  <c r="DY203" i="13"/>
  <c r="DY207" i="13"/>
  <c r="DY211" i="13"/>
  <c r="DY215" i="13"/>
  <c r="DY219" i="13"/>
  <c r="DY223" i="13"/>
  <c r="DY227" i="13"/>
  <c r="DY231" i="13"/>
  <c r="DY235" i="13"/>
  <c r="DY239" i="13"/>
  <c r="DY243" i="13"/>
  <c r="DY247" i="13"/>
  <c r="DY251" i="13"/>
  <c r="DY255" i="13"/>
  <c r="DY259" i="13"/>
  <c r="DY263" i="13"/>
  <c r="DY267" i="13"/>
  <c r="DY271" i="13"/>
  <c r="DY275" i="13"/>
  <c r="DY279" i="13"/>
  <c r="DY283" i="13"/>
  <c r="DY287" i="13"/>
  <c r="DY291" i="13"/>
  <c r="DY295" i="13"/>
  <c r="DY299" i="13"/>
  <c r="DY303" i="13"/>
  <c r="DY307" i="13"/>
  <c r="DY311" i="13"/>
  <c r="DQ1" i="13"/>
  <c r="DQ5" i="13"/>
  <c r="DQ9" i="13"/>
  <c r="DQ13" i="13"/>
  <c r="DQ17" i="13"/>
  <c r="DQ21" i="13"/>
  <c r="DQ25" i="13"/>
  <c r="DQ29" i="13"/>
  <c r="DQ33" i="13"/>
  <c r="DQ37" i="13"/>
  <c r="DQ41" i="13"/>
  <c r="DQ45" i="13"/>
  <c r="DQ49" i="13"/>
  <c r="DQ53" i="13"/>
  <c r="DQ57" i="13"/>
  <c r="DQ61" i="13"/>
  <c r="DQ65" i="13"/>
  <c r="DQ69" i="13"/>
  <c r="DQ73" i="13"/>
  <c r="DQ77" i="13"/>
  <c r="DQ81" i="13"/>
  <c r="DQ85" i="13"/>
  <c r="DQ89" i="13"/>
  <c r="DQ93" i="13"/>
  <c r="DQ97" i="13"/>
  <c r="DQ101" i="13"/>
  <c r="DQ105" i="13"/>
  <c r="DQ109" i="13"/>
  <c r="DQ113" i="13"/>
  <c r="DQ117" i="13"/>
  <c r="DQ121" i="13"/>
  <c r="DQ125" i="13"/>
  <c r="DQ129" i="13"/>
  <c r="DQ133" i="13"/>
  <c r="DQ137" i="13"/>
  <c r="DQ141" i="13"/>
  <c r="DQ145" i="13"/>
  <c r="DQ149" i="13"/>
  <c r="DQ153" i="13"/>
  <c r="DQ157" i="13"/>
  <c r="DQ161" i="13"/>
  <c r="DQ165" i="13"/>
  <c r="DQ169" i="13"/>
  <c r="DQ173" i="13"/>
  <c r="DQ177" i="13"/>
  <c r="DQ181" i="13"/>
  <c r="DQ185" i="13"/>
  <c r="DQ189" i="13"/>
  <c r="DQ193" i="13"/>
  <c r="DQ197" i="13"/>
  <c r="DQ201" i="13"/>
  <c r="DQ205" i="13"/>
  <c r="DQ209" i="13"/>
  <c r="DQ213" i="13"/>
  <c r="DQ217" i="13"/>
  <c r="DQ221" i="13"/>
  <c r="DQ225" i="13"/>
  <c r="DQ229" i="13"/>
  <c r="DQ233" i="13"/>
  <c r="DQ237" i="13"/>
  <c r="DQ241" i="13"/>
  <c r="DQ245" i="13"/>
  <c r="DQ249" i="13"/>
  <c r="DQ253" i="13"/>
  <c r="DQ257" i="13"/>
  <c r="DQ261" i="13"/>
  <c r="DQ265" i="13"/>
  <c r="DQ269" i="13"/>
  <c r="DQ273" i="13"/>
  <c r="DQ277" i="13"/>
  <c r="DQ281" i="13"/>
  <c r="DQ285" i="13"/>
  <c r="DQ289" i="13"/>
  <c r="DQ293" i="13"/>
  <c r="DQ297" i="13"/>
  <c r="DQ301" i="13"/>
  <c r="DQ305" i="13"/>
  <c r="DQ309" i="13"/>
  <c r="DQ313" i="13"/>
  <c r="DQ317" i="13"/>
  <c r="DQ321" i="13"/>
  <c r="DQ325" i="13"/>
  <c r="DQ329" i="13"/>
  <c r="DQ333" i="13"/>
  <c r="DQ337" i="13"/>
  <c r="DQ341" i="13"/>
  <c r="DQ345" i="13"/>
  <c r="DQ349" i="13"/>
  <c r="DQ353" i="13"/>
  <c r="DQ357" i="13"/>
  <c r="DQ361" i="13"/>
  <c r="DQ365" i="13"/>
  <c r="DQ369" i="13"/>
  <c r="DQ373" i="13"/>
  <c r="DQ377" i="13"/>
  <c r="DQ381" i="13"/>
  <c r="DQ385" i="13"/>
  <c r="DQ389" i="13"/>
  <c r="DQ393" i="13"/>
  <c r="DQ397" i="13"/>
  <c r="DQ401" i="13"/>
  <c r="DQ405" i="13"/>
  <c r="DQ409" i="13"/>
  <c r="DQ413" i="13"/>
  <c r="DQ417" i="13"/>
  <c r="DQ421" i="13"/>
  <c r="DQ425" i="13"/>
  <c r="DQ429" i="13"/>
  <c r="DQ433" i="13"/>
  <c r="DQ437" i="13"/>
  <c r="DQ441" i="13"/>
  <c r="DQ445" i="13"/>
  <c r="DQ449" i="13"/>
  <c r="DQ453" i="13"/>
  <c r="DQ457" i="13"/>
  <c r="DQ461" i="13"/>
  <c r="DQ465" i="13"/>
  <c r="DQ469" i="13"/>
  <c r="DQ473" i="13"/>
  <c r="DQ477" i="13"/>
  <c r="DQ481" i="13"/>
  <c r="DQ485" i="13"/>
  <c r="DQ489" i="13"/>
  <c r="DQ493" i="13"/>
  <c r="DQ497" i="13"/>
  <c r="DQ501" i="13"/>
  <c r="DQ505" i="13"/>
  <c r="DQ509" i="13"/>
  <c r="DQ513" i="13"/>
  <c r="DQ517" i="13"/>
  <c r="DQ521" i="13"/>
  <c r="DQ525" i="13"/>
  <c r="DQ529" i="13"/>
  <c r="DQ533" i="13"/>
  <c r="DQ537" i="13"/>
  <c r="DQ541" i="13"/>
  <c r="DQ545" i="13"/>
  <c r="DQ549" i="13"/>
  <c r="DQ553" i="13"/>
  <c r="DQ557" i="13"/>
  <c r="DQ561" i="13"/>
  <c r="DQ565" i="13"/>
  <c r="DQ569" i="13"/>
  <c r="DQ573" i="13"/>
  <c r="DQ577" i="13"/>
  <c r="DQ581" i="13"/>
  <c r="DQ585" i="13"/>
  <c r="DQ589" i="13"/>
  <c r="DQ593" i="13"/>
  <c r="DI4" i="13"/>
  <c r="DI8" i="13"/>
  <c r="DI12" i="13"/>
  <c r="DI16" i="13"/>
  <c r="DI20" i="13"/>
  <c r="DI24" i="13"/>
  <c r="DI28" i="13"/>
  <c r="DI32" i="13"/>
  <c r="DI36" i="13"/>
  <c r="DI40" i="13"/>
  <c r="DI44" i="13"/>
  <c r="DI48" i="13"/>
  <c r="DI52" i="13"/>
  <c r="DI56" i="13"/>
  <c r="DI60" i="13"/>
  <c r="DI64" i="13"/>
  <c r="DI68" i="13"/>
  <c r="DI72" i="13"/>
  <c r="DI76" i="13"/>
  <c r="DI80" i="13"/>
  <c r="DI84" i="13"/>
  <c r="DI88" i="13"/>
  <c r="DI92" i="13"/>
  <c r="DI96" i="13"/>
  <c r="DI100" i="13"/>
  <c r="DI104" i="13"/>
  <c r="DI108" i="13"/>
  <c r="DI112" i="13"/>
  <c r="DI116" i="13"/>
  <c r="DI120" i="13"/>
  <c r="DI124" i="13"/>
  <c r="DI128" i="13"/>
  <c r="DI132" i="13"/>
  <c r="DI136" i="13"/>
  <c r="DI140" i="13"/>
  <c r="DI144" i="13"/>
  <c r="DI148" i="13"/>
  <c r="DI152" i="13"/>
  <c r="DI156" i="13"/>
  <c r="DI160" i="13"/>
  <c r="DI164" i="13"/>
  <c r="DI168" i="13"/>
  <c r="DI172" i="13"/>
  <c r="DI176" i="13"/>
  <c r="DI180" i="13"/>
  <c r="DI184" i="13"/>
  <c r="DI188" i="13"/>
  <c r="DI192" i="13"/>
  <c r="DI196" i="13"/>
  <c r="DI200" i="13"/>
  <c r="DI204" i="13"/>
  <c r="DI208" i="13"/>
  <c r="DI212" i="13"/>
  <c r="DI216" i="13"/>
  <c r="DI220" i="13"/>
  <c r="DI224" i="13"/>
  <c r="DI228" i="13"/>
  <c r="DI232" i="13"/>
  <c r="DI236" i="13"/>
  <c r="DI240" i="13"/>
  <c r="DI244" i="13"/>
  <c r="DI248" i="13"/>
  <c r="DI252" i="13"/>
  <c r="DI256" i="13"/>
  <c r="DI260" i="13"/>
  <c r="DI264" i="13"/>
  <c r="DI268" i="13"/>
  <c r="DI272" i="13"/>
  <c r="DI276" i="13"/>
  <c r="DI280" i="13"/>
  <c r="DI284" i="13"/>
  <c r="DI288" i="13"/>
  <c r="DI292" i="13"/>
  <c r="DI296" i="13"/>
  <c r="DI300" i="13"/>
  <c r="DI304" i="13"/>
  <c r="DI308" i="13"/>
  <c r="DI312" i="13"/>
  <c r="DI316" i="13"/>
  <c r="DI320" i="13"/>
  <c r="DI324" i="13"/>
  <c r="DI328" i="13"/>
  <c r="DI332" i="13"/>
  <c r="DI336" i="13"/>
  <c r="DI340" i="13"/>
  <c r="DI344" i="13"/>
  <c r="DI348" i="13"/>
  <c r="DI352" i="13"/>
  <c r="DI356" i="13"/>
  <c r="DI360" i="13"/>
  <c r="DI364" i="13"/>
  <c r="DI368" i="13"/>
  <c r="DI372" i="13"/>
  <c r="DI376" i="13"/>
  <c r="DI380" i="13"/>
  <c r="DI384" i="13"/>
  <c r="DI388" i="13"/>
  <c r="DI392" i="13"/>
  <c r="DI396" i="13"/>
  <c r="DI400" i="13"/>
  <c r="DI404" i="13"/>
  <c r="DI408" i="13"/>
  <c r="DI412" i="13"/>
  <c r="DI416" i="13"/>
  <c r="DI420" i="13"/>
  <c r="DI424" i="13"/>
  <c r="DI428" i="13"/>
  <c r="DI432" i="13"/>
  <c r="DI436" i="13"/>
  <c r="DI440" i="13"/>
  <c r="DI444" i="13"/>
  <c r="DI448" i="13"/>
  <c r="DI452" i="13"/>
  <c r="DI456" i="13"/>
  <c r="DI460" i="13"/>
  <c r="DI464" i="13"/>
  <c r="DI468" i="13"/>
  <c r="DI472" i="13"/>
  <c r="DI476" i="13"/>
  <c r="DI480" i="13"/>
  <c r="DI484" i="13"/>
  <c r="DI488" i="13"/>
  <c r="DI492" i="13"/>
  <c r="DI496" i="13"/>
  <c r="DI500" i="13"/>
  <c r="DI504" i="13"/>
  <c r="DI508" i="13"/>
  <c r="DI512" i="13"/>
  <c r="DI516" i="13"/>
  <c r="DI520" i="13"/>
  <c r="DI524" i="13"/>
  <c r="DI528" i="13"/>
  <c r="DI532" i="13"/>
  <c r="DI536" i="13"/>
  <c r="DI540" i="13"/>
  <c r="DI544" i="13"/>
  <c r="DI548" i="13"/>
  <c r="DI552" i="13"/>
  <c r="DI556" i="13"/>
  <c r="DI560" i="13"/>
  <c r="DI564" i="13"/>
  <c r="DI568" i="13"/>
  <c r="DI572" i="13"/>
  <c r="DI576" i="13"/>
  <c r="DI580" i="13"/>
  <c r="DI584" i="13"/>
  <c r="DI588" i="13"/>
  <c r="DI592" i="13"/>
  <c r="DI596" i="13"/>
  <c r="DI600" i="13"/>
  <c r="DI604" i="13"/>
  <c r="DI608" i="13"/>
  <c r="DI612" i="13"/>
  <c r="DI616" i="13"/>
  <c r="DI620" i="13"/>
  <c r="DI624" i="13"/>
  <c r="DI628" i="13"/>
  <c r="DI632" i="13"/>
  <c r="DI636" i="13"/>
  <c r="DI640" i="13"/>
  <c r="DI644" i="13"/>
  <c r="DI648" i="13"/>
  <c r="DI652" i="13"/>
  <c r="DI656" i="13"/>
  <c r="DI660" i="13"/>
  <c r="DI664" i="13"/>
  <c r="DI668" i="13"/>
  <c r="DI672" i="13"/>
  <c r="DI676" i="13"/>
  <c r="DI680" i="13"/>
  <c r="DI684" i="13"/>
  <c r="DI688" i="13"/>
  <c r="DI692" i="13"/>
  <c r="DI696" i="13"/>
  <c r="DI700" i="13"/>
  <c r="DI704" i="13"/>
  <c r="DI708" i="13"/>
  <c r="DI712" i="13"/>
  <c r="DI716" i="13"/>
  <c r="DI720" i="13"/>
  <c r="DI724" i="13"/>
  <c r="DI728" i="13"/>
  <c r="DI732" i="13"/>
  <c r="DI736" i="13"/>
  <c r="DI740" i="13"/>
  <c r="DI744" i="13"/>
  <c r="DI748" i="13"/>
  <c r="DI752" i="13"/>
  <c r="DI756" i="13"/>
  <c r="DI760" i="13"/>
  <c r="DI764" i="13"/>
  <c r="DI768" i="13"/>
  <c r="DI772" i="13"/>
  <c r="DI776" i="13"/>
  <c r="DI780" i="13"/>
  <c r="DI784" i="13"/>
  <c r="DI788" i="13"/>
  <c r="DI792" i="13"/>
  <c r="DI796" i="13"/>
  <c r="DI800" i="13"/>
  <c r="DI804" i="13"/>
  <c r="DI808" i="13"/>
  <c r="DI812" i="13"/>
  <c r="DI816" i="13"/>
  <c r="DI820" i="13"/>
  <c r="DI824" i="13"/>
  <c r="DI828" i="13"/>
  <c r="DI832" i="13"/>
  <c r="DI836" i="13"/>
  <c r="DI840" i="13"/>
  <c r="DI844" i="13"/>
  <c r="DI848" i="13"/>
  <c r="DI852" i="13"/>
  <c r="DI856" i="13"/>
  <c r="DI860" i="13"/>
  <c r="DI864" i="13"/>
  <c r="DI868" i="13"/>
  <c r="DI872" i="13"/>
  <c r="DI876" i="13"/>
  <c r="DI880" i="13"/>
  <c r="DI884" i="13"/>
  <c r="DI888" i="13"/>
  <c r="DI892" i="13"/>
  <c r="DI896" i="13"/>
  <c r="DI900" i="13"/>
  <c r="DI904" i="13"/>
  <c r="DI908" i="13"/>
  <c r="DI912" i="13"/>
  <c r="DI916" i="13"/>
  <c r="DI920" i="13"/>
  <c r="DI924" i="13"/>
  <c r="DI928" i="13"/>
  <c r="DI932" i="13"/>
  <c r="DI936" i="13"/>
  <c r="DI940" i="13"/>
  <c r="DI944" i="13"/>
  <c r="DI948" i="13"/>
  <c r="DI952" i="13"/>
  <c r="DI956" i="13"/>
  <c r="DI960" i="13"/>
  <c r="DI964" i="13"/>
  <c r="DI968" i="13"/>
  <c r="DI972" i="13"/>
  <c r="DI976" i="13"/>
  <c r="DI980" i="13"/>
  <c r="DI984" i="13"/>
  <c r="DI988" i="13"/>
  <c r="DI992" i="13"/>
  <c r="DI996" i="13"/>
  <c r="DI1000" i="13"/>
  <c r="DI1004" i="13"/>
  <c r="DI1008" i="13"/>
  <c r="DI1012" i="13"/>
  <c r="DI1016" i="13"/>
  <c r="DI1020" i="13"/>
  <c r="DI1024" i="13"/>
  <c r="DI1028" i="13"/>
  <c r="DI1032" i="13"/>
  <c r="DI1036" i="13"/>
  <c r="DI1040" i="13"/>
  <c r="DI1044" i="13"/>
  <c r="DI1048" i="13"/>
  <c r="DI1052" i="13"/>
  <c r="DI1056" i="13"/>
  <c r="DI1060" i="13"/>
  <c r="DI1064" i="13"/>
  <c r="DI1068" i="13"/>
  <c r="DI1072" i="13"/>
  <c r="DI1076" i="13"/>
  <c r="DI1080" i="13"/>
  <c r="DI1084" i="13"/>
  <c r="DI1088" i="13"/>
  <c r="DI1092" i="13"/>
  <c r="DI1096" i="13"/>
  <c r="DI1100" i="13"/>
  <c r="DI1104" i="13"/>
  <c r="DI1108" i="13"/>
  <c r="DI1112" i="13"/>
  <c r="DI1116" i="13"/>
  <c r="DA4" i="13"/>
  <c r="CS2" i="13"/>
  <c r="CS6" i="13"/>
  <c r="CS10" i="13"/>
  <c r="CK2" i="13"/>
  <c r="CK6" i="13"/>
  <c r="CK10" i="13"/>
  <c r="CK14" i="13"/>
  <c r="CK18" i="13"/>
  <c r="CK22" i="13"/>
  <c r="CK26" i="13"/>
  <c r="CK30" i="13"/>
  <c r="CK34" i="13"/>
  <c r="CK38" i="13"/>
  <c r="CC4" i="13"/>
  <c r="CC8" i="13"/>
  <c r="CC12" i="13"/>
  <c r="CC16" i="13"/>
  <c r="CC20" i="13"/>
  <c r="CC24" i="13"/>
  <c r="CC28" i="13"/>
  <c r="CC32" i="13"/>
  <c r="CC36" i="13"/>
  <c r="CC40" i="13"/>
  <c r="CC44" i="13"/>
  <c r="CC48" i="13"/>
  <c r="CC52" i="13"/>
  <c r="CC56" i="13"/>
  <c r="CC60" i="13"/>
  <c r="CC64" i="13"/>
  <c r="CC68" i="13"/>
  <c r="CC72" i="13"/>
  <c r="CC76" i="13"/>
  <c r="CC80" i="13"/>
  <c r="CC84" i="13"/>
  <c r="CC88" i="13"/>
  <c r="CC92" i="13"/>
  <c r="CC96" i="13"/>
  <c r="CC100" i="13"/>
  <c r="CC104" i="13"/>
  <c r="CC108" i="13"/>
  <c r="CC112" i="13"/>
  <c r="CC116" i="13"/>
  <c r="CC120" i="13"/>
  <c r="CC124" i="13"/>
  <c r="CC128" i="13"/>
  <c r="BU1" i="13"/>
  <c r="BU5" i="13"/>
  <c r="BU9" i="13"/>
  <c r="BU13" i="13"/>
  <c r="BU17" i="13"/>
  <c r="BU21" i="13"/>
  <c r="BU25" i="13"/>
  <c r="BU29" i="13"/>
  <c r="BU33" i="13"/>
  <c r="BU37" i="13"/>
  <c r="BU41" i="13"/>
  <c r="BU45" i="13"/>
  <c r="BU49" i="13"/>
  <c r="BU53" i="13"/>
  <c r="BU57" i="13"/>
  <c r="BU61" i="13"/>
  <c r="BU65" i="13"/>
  <c r="BU69" i="13"/>
  <c r="BU73" i="13"/>
  <c r="BU77" i="13"/>
  <c r="BU81" i="13"/>
  <c r="BU85" i="13"/>
  <c r="BU89" i="13"/>
  <c r="BU93" i="13"/>
  <c r="BU97" i="13"/>
  <c r="BU101" i="13"/>
  <c r="BU105" i="13"/>
  <c r="BU109" i="13"/>
  <c r="BU113" i="13"/>
  <c r="BU117" i="13"/>
  <c r="BU121" i="13"/>
  <c r="BU125" i="13"/>
  <c r="BU129" i="13"/>
  <c r="BU133" i="13"/>
  <c r="BU137" i="13"/>
  <c r="BU141" i="13"/>
  <c r="BU145" i="13"/>
  <c r="BU149" i="13"/>
  <c r="BU153" i="13"/>
  <c r="BU157" i="13"/>
  <c r="BU161" i="13"/>
  <c r="BU165" i="13"/>
  <c r="BU169" i="13"/>
  <c r="BU173" i="13"/>
  <c r="BU177" i="13"/>
  <c r="BU181" i="13"/>
  <c r="BU185" i="13"/>
  <c r="BU189" i="13"/>
  <c r="BU193" i="13"/>
  <c r="BU197" i="13"/>
  <c r="BU201" i="13"/>
  <c r="BU205" i="13"/>
  <c r="BU209" i="13"/>
  <c r="BU213" i="13"/>
  <c r="BU217" i="13"/>
  <c r="BU221" i="13"/>
  <c r="BU225" i="13"/>
  <c r="BU229" i="13"/>
  <c r="BU233" i="13"/>
  <c r="BU237" i="13"/>
  <c r="BU241" i="13"/>
  <c r="BU245" i="13"/>
  <c r="BU249" i="13"/>
  <c r="BU253" i="13"/>
  <c r="BU257" i="13"/>
  <c r="BU261" i="13"/>
  <c r="BU265" i="13"/>
  <c r="BU269" i="13"/>
  <c r="BU273" i="13"/>
  <c r="BU277" i="13"/>
  <c r="BU281" i="13"/>
  <c r="BU285" i="13"/>
  <c r="BM1" i="13"/>
  <c r="BM5" i="13"/>
  <c r="BM9" i="13"/>
  <c r="BM13" i="13"/>
  <c r="BM17" i="13"/>
  <c r="BM21" i="13"/>
  <c r="BM25" i="13"/>
  <c r="BM29" i="13"/>
  <c r="BM33" i="13"/>
  <c r="BM37" i="13"/>
  <c r="BM41" i="13"/>
  <c r="BM45" i="13"/>
  <c r="BM49" i="13"/>
  <c r="BM53" i="13"/>
  <c r="BM57" i="13"/>
  <c r="BM61" i="13"/>
  <c r="BM65" i="13"/>
  <c r="BM69" i="13"/>
  <c r="BM73" i="13"/>
  <c r="BM77" i="13"/>
  <c r="BM81" i="13"/>
  <c r="BM85" i="13"/>
  <c r="BM89" i="13"/>
  <c r="BM93" i="13"/>
  <c r="BM97" i="13"/>
  <c r="BM101" i="13"/>
  <c r="BM105" i="13"/>
  <c r="BM109" i="13"/>
  <c r="BM113" i="13"/>
  <c r="BM117" i="13"/>
  <c r="BM121" i="13"/>
  <c r="BM125" i="13"/>
  <c r="BM129" i="13"/>
  <c r="BM133" i="13"/>
  <c r="BM137" i="13"/>
  <c r="BM141" i="13"/>
  <c r="BM145" i="13"/>
  <c r="BM149" i="13"/>
  <c r="BM153" i="13"/>
  <c r="BM157" i="13"/>
  <c r="BM161" i="13"/>
  <c r="BM165" i="13"/>
  <c r="BM169" i="13"/>
  <c r="BM173" i="13"/>
  <c r="BM177" i="13"/>
  <c r="BM181" i="13"/>
  <c r="BM185" i="13"/>
  <c r="BM189" i="13"/>
  <c r="BM193" i="13"/>
  <c r="BM197" i="13"/>
  <c r="BM201" i="13"/>
  <c r="BM205" i="13"/>
  <c r="BM209" i="13"/>
  <c r="BM213" i="13"/>
  <c r="BM217" i="13"/>
  <c r="BM221" i="13"/>
  <c r="BM225" i="13"/>
  <c r="BM229" i="13"/>
  <c r="BM233" i="13"/>
  <c r="BM237" i="13"/>
  <c r="BM241" i="13"/>
  <c r="BM245" i="13"/>
  <c r="BM249" i="13"/>
  <c r="BM253" i="13"/>
  <c r="BM257" i="13"/>
  <c r="BM261" i="13"/>
  <c r="BM265" i="13"/>
  <c r="BM269" i="13"/>
  <c r="BM273" i="13"/>
  <c r="BM277" i="13"/>
  <c r="BM281" i="13"/>
  <c r="BM285" i="13"/>
  <c r="BM289" i="13"/>
  <c r="BM293" i="13"/>
  <c r="BM297" i="13"/>
  <c r="BM301" i="13"/>
  <c r="BM305" i="13"/>
  <c r="BM309" i="13"/>
  <c r="BM313" i="13"/>
  <c r="BM317" i="13"/>
  <c r="BM321" i="13"/>
  <c r="BM325" i="13"/>
  <c r="BM329" i="13"/>
  <c r="BM333" i="13"/>
  <c r="BM337" i="13"/>
  <c r="BM341" i="13"/>
  <c r="BM345" i="13"/>
  <c r="BM349" i="13"/>
  <c r="BM353" i="13"/>
  <c r="BM357" i="13"/>
  <c r="BM361" i="13"/>
  <c r="BM365" i="13"/>
  <c r="BM369" i="13"/>
  <c r="BM373" i="13"/>
  <c r="BM377" i="13"/>
  <c r="BM381" i="13"/>
  <c r="BM385" i="13"/>
  <c r="BM389" i="13"/>
  <c r="BM393" i="13"/>
  <c r="BM397" i="13"/>
  <c r="BM401" i="13"/>
  <c r="BM405" i="13"/>
  <c r="BM409" i="13"/>
  <c r="BM413" i="13"/>
  <c r="BM417" i="13"/>
  <c r="BM421" i="13"/>
  <c r="BM425" i="13"/>
  <c r="BM429" i="13"/>
  <c r="BM433" i="13"/>
  <c r="BM437" i="13"/>
  <c r="BM441" i="13"/>
  <c r="BE3" i="13"/>
  <c r="BE7" i="13"/>
  <c r="BE11" i="13"/>
  <c r="BE15" i="13"/>
  <c r="AW3" i="13"/>
  <c r="AW7" i="13"/>
  <c r="AW11" i="13"/>
  <c r="AW15" i="13"/>
  <c r="AW19" i="13"/>
  <c r="AW23" i="13"/>
  <c r="AW27" i="13"/>
  <c r="AW31" i="13"/>
  <c r="AW35" i="13"/>
  <c r="AO2" i="13"/>
  <c r="AO6" i="13"/>
  <c r="AO10" i="13"/>
  <c r="AO14" i="13"/>
  <c r="AO18" i="13"/>
  <c r="AO22" i="13"/>
  <c r="AO26" i="13"/>
  <c r="AO30" i="13"/>
  <c r="AO34" i="13"/>
  <c r="AO38" i="13"/>
  <c r="AO42" i="13"/>
  <c r="AO46" i="13"/>
  <c r="AO50" i="13"/>
  <c r="AO54" i="13"/>
  <c r="AO58" i="13"/>
  <c r="AO62" i="13"/>
  <c r="AO66" i="13"/>
  <c r="AO70" i="13"/>
  <c r="AO74" i="13"/>
  <c r="AO78" i="13"/>
  <c r="AO82" i="13"/>
  <c r="AO86" i="13"/>
  <c r="AO90" i="13"/>
  <c r="AO94" i="13"/>
  <c r="AO98" i="13"/>
  <c r="AO102" i="13"/>
  <c r="AO106" i="13"/>
  <c r="AO110" i="13"/>
  <c r="AO114" i="13"/>
  <c r="AO118" i="13"/>
  <c r="AO122" i="13"/>
  <c r="AO126" i="13"/>
  <c r="AG4" i="13"/>
  <c r="AG8" i="13"/>
  <c r="AG12" i="13"/>
  <c r="AG16" i="13"/>
  <c r="AG20" i="13"/>
  <c r="AG24" i="13"/>
  <c r="AG28" i="13"/>
  <c r="AG32" i="13"/>
  <c r="AG36" i="13"/>
  <c r="AG40" i="13"/>
  <c r="AG44" i="13"/>
  <c r="AG48" i="13"/>
  <c r="AG52" i="13"/>
  <c r="AG56" i="13"/>
  <c r="AG60" i="13"/>
  <c r="AG64" i="13"/>
  <c r="AG68" i="13"/>
  <c r="AG72" i="13"/>
  <c r="AG76" i="13"/>
  <c r="AG80" i="13"/>
  <c r="AG84" i="13"/>
  <c r="AG88" i="13"/>
  <c r="AG92" i="13"/>
  <c r="AG96" i="13"/>
  <c r="AG100" i="13"/>
  <c r="AG104" i="13"/>
  <c r="AG108" i="13"/>
  <c r="AG112" i="13"/>
  <c r="AG116" i="13"/>
  <c r="AG120" i="13"/>
  <c r="AG124" i="13"/>
  <c r="AG128" i="13"/>
  <c r="AG132" i="13"/>
  <c r="AG136" i="13"/>
  <c r="AG140" i="13"/>
  <c r="AG144" i="13"/>
  <c r="AG148" i="13"/>
  <c r="AG152" i="13"/>
  <c r="AG156" i="13"/>
  <c r="AG160" i="13"/>
  <c r="AG164" i="13"/>
  <c r="AG168" i="13"/>
  <c r="AG172" i="13"/>
  <c r="AG176" i="13"/>
  <c r="AG180" i="13"/>
  <c r="AG184" i="13"/>
  <c r="AG188" i="13"/>
  <c r="AG192" i="13"/>
  <c r="AG196" i="13"/>
  <c r="AG200" i="13"/>
  <c r="AG204" i="13"/>
  <c r="AG208" i="13"/>
  <c r="AG212" i="13"/>
  <c r="AG216" i="13"/>
  <c r="AG220" i="13"/>
  <c r="AG224" i="13"/>
  <c r="AG228" i="13"/>
  <c r="AG232" i="13"/>
  <c r="AG236" i="13"/>
  <c r="AG240" i="13"/>
  <c r="AG244" i="13"/>
  <c r="AG248" i="13"/>
  <c r="AG252" i="13"/>
  <c r="AG256" i="13"/>
  <c r="AG260" i="13"/>
  <c r="AG264" i="13"/>
  <c r="AG268" i="13"/>
  <c r="AG272" i="13"/>
  <c r="AG276" i="13"/>
  <c r="AG280" i="13"/>
  <c r="AG284" i="13"/>
  <c r="AG288" i="13"/>
  <c r="AG292" i="13"/>
  <c r="AG296" i="13"/>
  <c r="AG300" i="13"/>
  <c r="AG304" i="13"/>
  <c r="AG308" i="13"/>
  <c r="Y1" i="13"/>
  <c r="Y5" i="13"/>
  <c r="Y9" i="13"/>
  <c r="Y13" i="13"/>
  <c r="Y17" i="13"/>
  <c r="Y21" i="13"/>
  <c r="Y25" i="13"/>
  <c r="Y29" i="13"/>
  <c r="Y33" i="13"/>
  <c r="Y37" i="13"/>
  <c r="Y41" i="13"/>
  <c r="Y45" i="13"/>
  <c r="Y49" i="13"/>
  <c r="Y53" i="13"/>
  <c r="Y57" i="13"/>
  <c r="Y61" i="13"/>
  <c r="Y65" i="13"/>
  <c r="Y69" i="13"/>
  <c r="Y73" i="13"/>
  <c r="Y77" i="13"/>
  <c r="Y81" i="13"/>
  <c r="Y85" i="13"/>
  <c r="Y89" i="13"/>
  <c r="Y93" i="13"/>
  <c r="Y97" i="13"/>
  <c r="Y101" i="13"/>
  <c r="Y105" i="13"/>
  <c r="Y109" i="13"/>
  <c r="Y113" i="13"/>
  <c r="Y117" i="13"/>
  <c r="Y121" i="13"/>
  <c r="Y125" i="13"/>
  <c r="Y129" i="13"/>
  <c r="Y133" i="13"/>
  <c r="Y137" i="13"/>
  <c r="Y141" i="13"/>
  <c r="Y145" i="13"/>
  <c r="Y149" i="13"/>
  <c r="Y153" i="13"/>
  <c r="Y157" i="13"/>
  <c r="Y161" i="13"/>
  <c r="Y165" i="13"/>
  <c r="Y169" i="13"/>
  <c r="Y173" i="13"/>
  <c r="Y177" i="13"/>
  <c r="Y181" i="13"/>
  <c r="Y185" i="13"/>
  <c r="Y189" i="13"/>
  <c r="Y193" i="13"/>
  <c r="Y197" i="13"/>
  <c r="Y201" i="13"/>
  <c r="Y205" i="13"/>
  <c r="Y209" i="13"/>
  <c r="Y213" i="13"/>
  <c r="Y217" i="13"/>
  <c r="Y221" i="13"/>
  <c r="Y225" i="13"/>
  <c r="Y229" i="13"/>
  <c r="Y233" i="13"/>
  <c r="Y237" i="13"/>
  <c r="Y241" i="13"/>
  <c r="Y245" i="13"/>
  <c r="Y249" i="13"/>
  <c r="Y253" i="13"/>
  <c r="Y257" i="13"/>
  <c r="Y261" i="13"/>
  <c r="Y265" i="13"/>
  <c r="Y269" i="13"/>
  <c r="Y273" i="13"/>
  <c r="Y277" i="13"/>
  <c r="Y281" i="13"/>
  <c r="Y285" i="13"/>
  <c r="Y289" i="13"/>
  <c r="Y293" i="13"/>
  <c r="Y297" i="13"/>
  <c r="Y301" i="13"/>
  <c r="Y305" i="13"/>
  <c r="Y309" i="13"/>
  <c r="Y313" i="13"/>
  <c r="Y317" i="13"/>
  <c r="Y321" i="13"/>
  <c r="Y325" i="13"/>
  <c r="Y329" i="13"/>
  <c r="Y333" i="13"/>
  <c r="Y337" i="13"/>
  <c r="Y341" i="13"/>
  <c r="Y345" i="13"/>
  <c r="Y349" i="13"/>
  <c r="Y353" i="13"/>
  <c r="Y357" i="13"/>
  <c r="Y361" i="13"/>
  <c r="Y365" i="13"/>
  <c r="Y369" i="13"/>
  <c r="Y373" i="13"/>
  <c r="Y377" i="13"/>
  <c r="Y381" i="13"/>
  <c r="Y385" i="13"/>
  <c r="Y389" i="13"/>
  <c r="Y393" i="13"/>
  <c r="Y397" i="13"/>
  <c r="Y401" i="13"/>
  <c r="Y405" i="13"/>
  <c r="Y409" i="13"/>
  <c r="Y413" i="13"/>
  <c r="Y417" i="13"/>
  <c r="Y421" i="13"/>
  <c r="Y425" i="13"/>
  <c r="Y429" i="13"/>
  <c r="Y433" i="13"/>
  <c r="Y437" i="13"/>
  <c r="Y441" i="13"/>
  <c r="Y445" i="13"/>
  <c r="Y449" i="13"/>
  <c r="Y453" i="13"/>
  <c r="Y457" i="13"/>
  <c r="Y461" i="13"/>
  <c r="Y465" i="13"/>
  <c r="Y469" i="13"/>
  <c r="Y473" i="13"/>
  <c r="Y477" i="13"/>
  <c r="Y481" i="13"/>
  <c r="Y485" i="13"/>
  <c r="Y489" i="13"/>
  <c r="Y493" i="13"/>
  <c r="Y497" i="13"/>
  <c r="Y501" i="13"/>
  <c r="Y505" i="13"/>
  <c r="Y509" i="13"/>
  <c r="Y513" i="13"/>
  <c r="Y517" i="13"/>
  <c r="Y521" i="13"/>
  <c r="Y525" i="13"/>
  <c r="Y529" i="13"/>
  <c r="Y533" i="13"/>
  <c r="Y537" i="13"/>
  <c r="Y541" i="13"/>
  <c r="Y545" i="13"/>
  <c r="Y549" i="13"/>
  <c r="Y553" i="13"/>
  <c r="Y557" i="13"/>
  <c r="Y561" i="13"/>
  <c r="Y565" i="13"/>
  <c r="Y569" i="13"/>
  <c r="Y573" i="13"/>
  <c r="Y577" i="13"/>
  <c r="Y581" i="13"/>
  <c r="Y585" i="13"/>
  <c r="Y589" i="13"/>
  <c r="Y593" i="13"/>
  <c r="Y597" i="13"/>
  <c r="Y601" i="13"/>
  <c r="Y605" i="13"/>
  <c r="Y609" i="13"/>
  <c r="Y613" i="13"/>
  <c r="Y617" i="13"/>
  <c r="Y621" i="13"/>
  <c r="Y625" i="13"/>
  <c r="Y629" i="13"/>
  <c r="Y633" i="13"/>
  <c r="Y637" i="13"/>
  <c r="Y641" i="13"/>
  <c r="Y645" i="13"/>
  <c r="Y649" i="13"/>
  <c r="Y653" i="13"/>
  <c r="Y657" i="13"/>
  <c r="Y661" i="13"/>
  <c r="Y665" i="13"/>
  <c r="Y669" i="13"/>
  <c r="Y673" i="13"/>
  <c r="Y677" i="13"/>
  <c r="Y681" i="13"/>
  <c r="Y685" i="13"/>
  <c r="Q2" i="13"/>
  <c r="Q6" i="13"/>
  <c r="Q10" i="13"/>
  <c r="Q14" i="13"/>
  <c r="Q18" i="13"/>
  <c r="Q22" i="13"/>
  <c r="Q26" i="13"/>
  <c r="Q30" i="13"/>
  <c r="Q34" i="13"/>
  <c r="Q38" i="13"/>
  <c r="Q42" i="13"/>
  <c r="Q46" i="13"/>
  <c r="Q50" i="13"/>
  <c r="Q54" i="13"/>
  <c r="Q58" i="13"/>
  <c r="Q62" i="13"/>
  <c r="Q66" i="13"/>
  <c r="Q70" i="13"/>
  <c r="Q74" i="13"/>
  <c r="Q78" i="13"/>
  <c r="Q82" i="13"/>
  <c r="Q86" i="13"/>
  <c r="Q90" i="13"/>
  <c r="Q94" i="13"/>
  <c r="Q98" i="13"/>
  <c r="Q102" i="13"/>
  <c r="Q106" i="13"/>
  <c r="Q110" i="13"/>
  <c r="Q114" i="13"/>
  <c r="Q118" i="13"/>
  <c r="Q122" i="13"/>
  <c r="Q126" i="13"/>
  <c r="Q130" i="13"/>
  <c r="Q134" i="13"/>
  <c r="Q138" i="13"/>
  <c r="Q142" i="13"/>
  <c r="Q146" i="13"/>
  <c r="Q150" i="13"/>
  <c r="Q154" i="13"/>
  <c r="Q158" i="13"/>
  <c r="Q162" i="13"/>
  <c r="Q166" i="13"/>
  <c r="Q170" i="13"/>
  <c r="Q174" i="13"/>
  <c r="Q178" i="13"/>
  <c r="Q182" i="13"/>
  <c r="Q186" i="13"/>
  <c r="Q190" i="13"/>
  <c r="Q194" i="13"/>
  <c r="Q198" i="13"/>
  <c r="Q202" i="13"/>
  <c r="Q206" i="13"/>
  <c r="Q210" i="13"/>
  <c r="Q214" i="13"/>
  <c r="Q218" i="13"/>
  <c r="Q222" i="13"/>
  <c r="Q226" i="13"/>
  <c r="Q230" i="13"/>
  <c r="Q234" i="13"/>
  <c r="Q238" i="13"/>
  <c r="Q242" i="13"/>
  <c r="Q246" i="13"/>
  <c r="Q250" i="13"/>
  <c r="Q254" i="13"/>
  <c r="Q258" i="13"/>
  <c r="Q262" i="13"/>
  <c r="Q266" i="13"/>
  <c r="Q270" i="13"/>
  <c r="Q274" i="13"/>
  <c r="Q278" i="13"/>
  <c r="Q282" i="13"/>
  <c r="Q286" i="13"/>
  <c r="Q290" i="13"/>
  <c r="Q294" i="13"/>
  <c r="Q298" i="13"/>
  <c r="Q302" i="13"/>
  <c r="Q306" i="13"/>
  <c r="Q310" i="13"/>
  <c r="Q314" i="13"/>
  <c r="Q318" i="13"/>
  <c r="Q322" i="13"/>
  <c r="Q326" i="13"/>
  <c r="Q330" i="13"/>
  <c r="Q334" i="13"/>
  <c r="Q338" i="13"/>
  <c r="Q342" i="13"/>
  <c r="Q346" i="13"/>
  <c r="Q350" i="13"/>
  <c r="Q354" i="13"/>
  <c r="Q358" i="13"/>
  <c r="Q362" i="13"/>
  <c r="Q366" i="13"/>
  <c r="Q370" i="13"/>
  <c r="Q374" i="13"/>
  <c r="Q378" i="13"/>
  <c r="Q382" i="13"/>
  <c r="Q386" i="13"/>
  <c r="Q390" i="13"/>
  <c r="Q394" i="13"/>
  <c r="Q398" i="13"/>
  <c r="Q402" i="13"/>
  <c r="Q406" i="13"/>
  <c r="Q410" i="13"/>
  <c r="Q414" i="13"/>
  <c r="Q418" i="13"/>
  <c r="Q422" i="13"/>
  <c r="Q426" i="13"/>
  <c r="Q430" i="13"/>
  <c r="Q434" i="13"/>
  <c r="Q438" i="13"/>
  <c r="Q442" i="13"/>
  <c r="Q446" i="13"/>
  <c r="Q450" i="13"/>
  <c r="Q454" i="13"/>
  <c r="Q458" i="13"/>
  <c r="Q462" i="13"/>
  <c r="Q466" i="13"/>
  <c r="Q470" i="13"/>
  <c r="Q474" i="13"/>
  <c r="Q478" i="13"/>
  <c r="Q482" i="13"/>
  <c r="Q486" i="13"/>
  <c r="Q490" i="13"/>
  <c r="Q494" i="13"/>
  <c r="Q498" i="13"/>
  <c r="Q502" i="13"/>
  <c r="Q506" i="13"/>
  <c r="Q510" i="13"/>
  <c r="Q514" i="13"/>
  <c r="Q518" i="13"/>
  <c r="Q522" i="13"/>
  <c r="Q526" i="13"/>
  <c r="Q530" i="13"/>
  <c r="Q534" i="13"/>
  <c r="Q538" i="13"/>
  <c r="Q542" i="13"/>
  <c r="Q546" i="13"/>
  <c r="Q550" i="13"/>
  <c r="Q554" i="13"/>
  <c r="Q558" i="13"/>
  <c r="Q562" i="13"/>
  <c r="Q566" i="13"/>
  <c r="Q570" i="13"/>
  <c r="Q574" i="13"/>
  <c r="Q578" i="13"/>
  <c r="Q582" i="13"/>
  <c r="Q586" i="13"/>
  <c r="Q590" i="13"/>
  <c r="Q594" i="13"/>
  <c r="Q598" i="13"/>
  <c r="Q602" i="13"/>
  <c r="Q606" i="13"/>
  <c r="Q610" i="13"/>
  <c r="Q614" i="13"/>
  <c r="Q618" i="13"/>
  <c r="Q622" i="13"/>
  <c r="Q626" i="13"/>
  <c r="Q630" i="13"/>
  <c r="Q634" i="13"/>
  <c r="Q638" i="13"/>
  <c r="Q642" i="13"/>
  <c r="Q646" i="13"/>
  <c r="Q650" i="13"/>
  <c r="Q654" i="13"/>
  <c r="Q658" i="13"/>
  <c r="Q662" i="13"/>
  <c r="Q666" i="13"/>
  <c r="Q670" i="13"/>
  <c r="Q674" i="13"/>
  <c r="Q678" i="13"/>
  <c r="Q682" i="13"/>
  <c r="Q686" i="13"/>
  <c r="Q690" i="13"/>
  <c r="Q694" i="13"/>
  <c r="Q698" i="13"/>
  <c r="Q702" i="13"/>
  <c r="Q706" i="13"/>
  <c r="Q710" i="13"/>
  <c r="Q714" i="13"/>
  <c r="Q718" i="13"/>
  <c r="Q722" i="13"/>
  <c r="Q726" i="13"/>
  <c r="Q730" i="13"/>
  <c r="Q734" i="13"/>
  <c r="Q738" i="13"/>
  <c r="Q742" i="13"/>
  <c r="Q746" i="13"/>
  <c r="Q750" i="13"/>
  <c r="Q754" i="13"/>
  <c r="Q758" i="13"/>
  <c r="Q762" i="13"/>
  <c r="Q766" i="13"/>
  <c r="Q770" i="13"/>
  <c r="Q774" i="13"/>
  <c r="Q778" i="13"/>
  <c r="Q782" i="13"/>
  <c r="Q786" i="13"/>
  <c r="Q790" i="13"/>
  <c r="Q794" i="13"/>
  <c r="Q798" i="13"/>
  <c r="Q802" i="13"/>
  <c r="Q806" i="13"/>
  <c r="Q810" i="13"/>
  <c r="Q814" i="13"/>
  <c r="Q818" i="13"/>
  <c r="Q822" i="13"/>
  <c r="Q826" i="13"/>
  <c r="Q830" i="13"/>
  <c r="Q834" i="13"/>
  <c r="Q838" i="13"/>
  <c r="Q842" i="13"/>
  <c r="Q846" i="13"/>
  <c r="Q850" i="13"/>
  <c r="Q854" i="13"/>
  <c r="Q858" i="13"/>
  <c r="Q862" i="13"/>
  <c r="Q866" i="13"/>
  <c r="Q870" i="13"/>
  <c r="Q874" i="13"/>
  <c r="Q878" i="13"/>
  <c r="Q882" i="13"/>
  <c r="Q886" i="13"/>
  <c r="Q890" i="13"/>
  <c r="Q894" i="13"/>
  <c r="Q898" i="13"/>
  <c r="Q902" i="13"/>
  <c r="Q906" i="13"/>
  <c r="Q910" i="13"/>
  <c r="Q914" i="13"/>
  <c r="Q918" i="13"/>
  <c r="Q922" i="13"/>
  <c r="Q926" i="13"/>
  <c r="Q930" i="13"/>
  <c r="Q934" i="13"/>
  <c r="Q938" i="13"/>
  <c r="EW3" i="13"/>
  <c r="EW7" i="13"/>
  <c r="EO1" i="13"/>
  <c r="EO5" i="13"/>
  <c r="EO9" i="13"/>
  <c r="EO13" i="13"/>
  <c r="EO17" i="13"/>
  <c r="EO21" i="13"/>
  <c r="EO25" i="13"/>
  <c r="EG4" i="13"/>
  <c r="EG8" i="13"/>
  <c r="EG12" i="13"/>
  <c r="EG16" i="13"/>
  <c r="EG20" i="13"/>
  <c r="EG24" i="13"/>
  <c r="EG28" i="13"/>
  <c r="EG32" i="13"/>
  <c r="EG36" i="13"/>
  <c r="EG40" i="13"/>
  <c r="EG44" i="13"/>
  <c r="EG48" i="13"/>
  <c r="EG52" i="13"/>
  <c r="EG56" i="13"/>
  <c r="EG60" i="13"/>
  <c r="EG64" i="13"/>
  <c r="EG68" i="13"/>
  <c r="EG72" i="13"/>
  <c r="EG76" i="13"/>
  <c r="EG80" i="13"/>
  <c r="EG84" i="13"/>
  <c r="EG88" i="13"/>
  <c r="EG92" i="13"/>
  <c r="EG96" i="13"/>
  <c r="EG100" i="13"/>
  <c r="EG104" i="13"/>
  <c r="EG108" i="13"/>
  <c r="DY4" i="13"/>
  <c r="DY8" i="13"/>
  <c r="DY12" i="13"/>
  <c r="DY16" i="13"/>
  <c r="DY20" i="13"/>
  <c r="DY24" i="13"/>
  <c r="DY28" i="13"/>
  <c r="DY32" i="13"/>
  <c r="DY36" i="13"/>
  <c r="DY40" i="13"/>
  <c r="DY44" i="13"/>
  <c r="DY48" i="13"/>
  <c r="DY52" i="13"/>
  <c r="DY56" i="13"/>
  <c r="DY60" i="13"/>
  <c r="DY64" i="13"/>
  <c r="DY68" i="13"/>
  <c r="DY72" i="13"/>
  <c r="DY76" i="13"/>
  <c r="DY80" i="13"/>
  <c r="DY84" i="13"/>
  <c r="DY88" i="13"/>
  <c r="DY92" i="13"/>
  <c r="DY96" i="13"/>
  <c r="DY100" i="13"/>
  <c r="DY104" i="13"/>
  <c r="DY108" i="13"/>
  <c r="DY112" i="13"/>
  <c r="DY116" i="13"/>
  <c r="DY120" i="13"/>
  <c r="DY124" i="13"/>
  <c r="DY128" i="13"/>
  <c r="DY132" i="13"/>
  <c r="DY136" i="13"/>
  <c r="DY140" i="13"/>
  <c r="DY144" i="13"/>
  <c r="DY148" i="13"/>
  <c r="DY152" i="13"/>
  <c r="DY156" i="13"/>
  <c r="DY160" i="13"/>
  <c r="DY164" i="13"/>
  <c r="DY168" i="13"/>
  <c r="DY172" i="13"/>
  <c r="DY176" i="13"/>
  <c r="DY180" i="13"/>
  <c r="DY184" i="13"/>
  <c r="DY188" i="13"/>
  <c r="DY192" i="13"/>
  <c r="DY196" i="13"/>
  <c r="DY200" i="13"/>
  <c r="DY204" i="13"/>
  <c r="DY208" i="13"/>
  <c r="DY212" i="13"/>
  <c r="DY216" i="13"/>
  <c r="DY220" i="13"/>
  <c r="DY224" i="13"/>
  <c r="DY228" i="13"/>
  <c r="DY232" i="13"/>
  <c r="DY236" i="13"/>
  <c r="DY240" i="13"/>
  <c r="DY244" i="13"/>
  <c r="DY248" i="13"/>
  <c r="DY252" i="13"/>
  <c r="DY256" i="13"/>
  <c r="DY260" i="13"/>
  <c r="DY264" i="13"/>
  <c r="DY268" i="13"/>
  <c r="DY272" i="13"/>
  <c r="DY276" i="13"/>
  <c r="DY280" i="13"/>
  <c r="DY284" i="13"/>
  <c r="DY288" i="13"/>
  <c r="DY292" i="13"/>
  <c r="DY296" i="13"/>
  <c r="DY300" i="13"/>
  <c r="DY304" i="13"/>
  <c r="DY308" i="13"/>
  <c r="DY312" i="13"/>
  <c r="DQ2" i="13"/>
  <c r="DQ6" i="13"/>
  <c r="DQ10" i="13"/>
  <c r="DQ14" i="13"/>
  <c r="DQ18" i="13"/>
  <c r="DQ22" i="13"/>
  <c r="DQ26" i="13"/>
  <c r="DQ30" i="13"/>
  <c r="DQ34" i="13"/>
  <c r="DQ38" i="13"/>
  <c r="DQ42" i="13"/>
  <c r="DQ46" i="13"/>
  <c r="DQ50" i="13"/>
  <c r="DQ54" i="13"/>
  <c r="DQ58" i="13"/>
  <c r="DQ62" i="13"/>
  <c r="DQ66" i="13"/>
  <c r="DQ70" i="13"/>
  <c r="DQ74" i="13"/>
  <c r="DQ78" i="13"/>
  <c r="DQ82" i="13"/>
  <c r="DQ86" i="13"/>
  <c r="DQ90" i="13"/>
  <c r="DQ94" i="13"/>
  <c r="DQ98" i="13"/>
  <c r="DQ102" i="13"/>
  <c r="DQ106" i="13"/>
  <c r="DQ110" i="13"/>
  <c r="DQ114" i="13"/>
  <c r="DQ118" i="13"/>
  <c r="DQ122" i="13"/>
  <c r="DQ126" i="13"/>
  <c r="DQ130" i="13"/>
  <c r="DQ134" i="13"/>
  <c r="DQ138" i="13"/>
  <c r="DQ142" i="13"/>
  <c r="DQ146" i="13"/>
  <c r="DQ150" i="13"/>
  <c r="DQ154" i="13"/>
  <c r="DQ158" i="13"/>
  <c r="DQ162" i="13"/>
  <c r="DQ166" i="13"/>
  <c r="DQ170" i="13"/>
  <c r="DQ174" i="13"/>
  <c r="DQ178" i="13"/>
  <c r="DQ182" i="13"/>
  <c r="DQ186" i="13"/>
  <c r="DQ190" i="13"/>
  <c r="DQ194" i="13"/>
  <c r="DQ198" i="13"/>
  <c r="DQ202" i="13"/>
  <c r="DQ206" i="13"/>
  <c r="DQ210" i="13"/>
  <c r="DQ214" i="13"/>
  <c r="DQ218" i="13"/>
  <c r="DQ222" i="13"/>
  <c r="DQ226" i="13"/>
  <c r="DQ230" i="13"/>
  <c r="DQ234" i="13"/>
  <c r="DQ238" i="13"/>
  <c r="DQ242" i="13"/>
  <c r="DQ246" i="13"/>
  <c r="DQ250" i="13"/>
  <c r="DQ254" i="13"/>
  <c r="DQ258" i="13"/>
  <c r="DQ262" i="13"/>
  <c r="DQ266" i="13"/>
  <c r="DQ270" i="13"/>
  <c r="DQ274" i="13"/>
  <c r="DQ278" i="13"/>
  <c r="DQ282" i="13"/>
  <c r="DQ286" i="13"/>
  <c r="DQ290" i="13"/>
  <c r="DQ294" i="13"/>
  <c r="DQ298" i="13"/>
  <c r="DQ302" i="13"/>
  <c r="DQ306" i="13"/>
  <c r="DQ310" i="13"/>
  <c r="DQ314" i="13"/>
  <c r="DQ318" i="13"/>
  <c r="DQ322" i="13"/>
  <c r="DQ326" i="13"/>
  <c r="DQ330" i="13"/>
  <c r="DQ334" i="13"/>
  <c r="DQ338" i="13"/>
  <c r="DQ342" i="13"/>
  <c r="DQ346" i="13"/>
  <c r="DQ350" i="13"/>
  <c r="DQ354" i="13"/>
  <c r="DQ358" i="13"/>
  <c r="DQ362" i="13"/>
  <c r="DQ366" i="13"/>
  <c r="DQ370" i="13"/>
  <c r="DQ374" i="13"/>
  <c r="DQ378" i="13"/>
  <c r="DQ382" i="13"/>
  <c r="DQ386" i="13"/>
  <c r="DQ390" i="13"/>
  <c r="DQ394" i="13"/>
  <c r="DQ398" i="13"/>
  <c r="DQ402" i="13"/>
  <c r="DQ406" i="13"/>
  <c r="DQ410" i="13"/>
  <c r="DQ414" i="13"/>
  <c r="DQ418" i="13"/>
  <c r="DQ422" i="13"/>
  <c r="DQ426" i="13"/>
  <c r="DQ430" i="13"/>
  <c r="DQ434" i="13"/>
  <c r="DQ438" i="13"/>
  <c r="DQ442" i="13"/>
  <c r="DQ446" i="13"/>
  <c r="DQ450" i="13"/>
  <c r="DQ454" i="13"/>
  <c r="DQ458" i="13"/>
  <c r="DQ462" i="13"/>
  <c r="DQ466" i="13"/>
  <c r="DQ470" i="13"/>
  <c r="DQ474" i="13"/>
  <c r="DQ478" i="13"/>
  <c r="DQ482" i="13"/>
  <c r="DQ486" i="13"/>
  <c r="DQ490" i="13"/>
  <c r="DQ494" i="13"/>
  <c r="DQ498" i="13"/>
  <c r="DQ502" i="13"/>
  <c r="DQ506" i="13"/>
  <c r="DQ510" i="13"/>
  <c r="DQ514" i="13"/>
  <c r="DQ518" i="13"/>
  <c r="DQ522" i="13"/>
  <c r="DQ526" i="13"/>
  <c r="DQ530" i="13"/>
  <c r="DQ534" i="13"/>
  <c r="DQ538" i="13"/>
  <c r="DQ542" i="13"/>
  <c r="DQ546" i="13"/>
  <c r="DQ550" i="13"/>
  <c r="DQ554" i="13"/>
  <c r="DQ558" i="13"/>
  <c r="DQ562" i="13"/>
  <c r="DQ566" i="13"/>
  <c r="DQ570" i="13"/>
  <c r="DQ574" i="13"/>
  <c r="DQ578" i="13"/>
  <c r="DQ582" i="13"/>
  <c r="DQ586" i="13"/>
  <c r="DQ590" i="13"/>
  <c r="DQ594" i="13"/>
  <c r="DI1" i="13"/>
  <c r="DI5" i="13"/>
  <c r="DI9" i="13"/>
  <c r="DI13" i="13"/>
  <c r="DI17" i="13"/>
  <c r="DI21" i="13"/>
  <c r="DI25" i="13"/>
  <c r="DI29" i="13"/>
  <c r="DI33" i="13"/>
  <c r="DI37" i="13"/>
  <c r="DI41" i="13"/>
  <c r="DI45" i="13"/>
  <c r="DI49" i="13"/>
  <c r="DI53" i="13"/>
  <c r="DI57" i="13"/>
  <c r="DI61" i="13"/>
  <c r="DI65" i="13"/>
  <c r="DI69" i="13"/>
  <c r="DI73" i="13"/>
  <c r="DI77" i="13"/>
  <c r="DI81" i="13"/>
  <c r="DI85" i="13"/>
  <c r="DI89" i="13"/>
  <c r="DI93" i="13"/>
  <c r="DI97" i="13"/>
  <c r="DI101" i="13"/>
  <c r="DI105" i="13"/>
  <c r="DI109" i="13"/>
  <c r="DI113" i="13"/>
  <c r="DI117" i="13"/>
  <c r="DI121" i="13"/>
  <c r="DI125" i="13"/>
  <c r="DI129" i="13"/>
  <c r="DI133" i="13"/>
  <c r="DI137" i="13"/>
  <c r="DI141" i="13"/>
  <c r="DI145" i="13"/>
  <c r="DI149" i="13"/>
  <c r="DI153" i="13"/>
  <c r="DI157" i="13"/>
  <c r="DI161" i="13"/>
  <c r="DI165" i="13"/>
  <c r="DI169" i="13"/>
  <c r="DI173" i="13"/>
  <c r="DI177" i="13"/>
  <c r="DI181" i="13"/>
  <c r="DI185" i="13"/>
  <c r="DI189" i="13"/>
  <c r="DI193" i="13"/>
  <c r="DI197" i="13"/>
  <c r="DI201" i="13"/>
  <c r="DI205" i="13"/>
  <c r="DI209" i="13"/>
  <c r="DI213" i="13"/>
  <c r="DI217" i="13"/>
  <c r="DI221" i="13"/>
  <c r="DI225" i="13"/>
  <c r="DI229" i="13"/>
  <c r="DI233" i="13"/>
  <c r="DI237" i="13"/>
  <c r="DI241" i="13"/>
  <c r="DI245" i="13"/>
  <c r="DI249" i="13"/>
  <c r="DI253" i="13"/>
  <c r="DI257" i="13"/>
  <c r="DI261" i="13"/>
  <c r="DI265" i="13"/>
  <c r="DI269" i="13"/>
  <c r="DI273" i="13"/>
  <c r="DI277" i="13"/>
  <c r="DI281" i="13"/>
  <c r="DI285" i="13"/>
  <c r="DI289" i="13"/>
  <c r="DI293" i="13"/>
  <c r="DI297" i="13"/>
  <c r="DI301" i="13"/>
  <c r="DI305" i="13"/>
  <c r="DI309" i="13"/>
  <c r="DI313" i="13"/>
  <c r="DI317" i="13"/>
  <c r="DI321" i="13"/>
  <c r="DI325" i="13"/>
  <c r="DI329" i="13"/>
  <c r="DI333" i="13"/>
  <c r="DI337" i="13"/>
  <c r="DI341" i="13"/>
  <c r="DI345" i="13"/>
  <c r="DI349" i="13"/>
  <c r="DI353" i="13"/>
  <c r="DI357" i="13"/>
  <c r="DI361" i="13"/>
  <c r="DI365" i="13"/>
  <c r="DI369" i="13"/>
  <c r="DI373" i="13"/>
  <c r="DI377" i="13"/>
  <c r="DI381" i="13"/>
  <c r="DI385" i="13"/>
  <c r="DI389" i="13"/>
  <c r="DI393" i="13"/>
  <c r="DI397" i="13"/>
  <c r="DI401" i="13"/>
  <c r="DI405" i="13"/>
  <c r="DI409" i="13"/>
  <c r="DI413" i="13"/>
  <c r="DI417" i="13"/>
  <c r="DI421" i="13"/>
  <c r="DI425" i="13"/>
  <c r="DI429" i="13"/>
  <c r="DI433" i="13"/>
  <c r="DI437" i="13"/>
  <c r="DI441" i="13"/>
  <c r="DI445" i="13"/>
  <c r="DI449" i="13"/>
  <c r="DI453" i="13"/>
  <c r="DI457" i="13"/>
  <c r="DI461" i="13"/>
  <c r="DI465" i="13"/>
  <c r="DI469" i="13"/>
  <c r="DI473" i="13"/>
  <c r="DI477" i="13"/>
  <c r="DI481" i="13"/>
  <c r="DI485" i="13"/>
  <c r="DI489" i="13"/>
  <c r="DI493" i="13"/>
  <c r="DI497" i="13"/>
  <c r="DI501" i="13"/>
  <c r="DI505" i="13"/>
  <c r="DI509" i="13"/>
  <c r="DI513" i="13"/>
  <c r="DI517" i="13"/>
  <c r="DI521" i="13"/>
  <c r="DI525" i="13"/>
  <c r="DI529" i="13"/>
  <c r="DI533" i="13"/>
  <c r="DI537" i="13"/>
  <c r="DI541" i="13"/>
  <c r="DI545" i="13"/>
  <c r="DI549" i="13"/>
  <c r="DI553" i="13"/>
  <c r="DI557" i="13"/>
  <c r="DI561" i="13"/>
  <c r="DI565" i="13"/>
  <c r="DI569" i="13"/>
  <c r="DI573" i="13"/>
  <c r="DI577" i="13"/>
  <c r="DI581" i="13"/>
  <c r="DI585" i="13"/>
  <c r="DI589" i="13"/>
  <c r="DI593" i="13"/>
  <c r="DI597" i="13"/>
  <c r="DI601" i="13"/>
  <c r="DI605" i="13"/>
  <c r="DI609" i="13"/>
  <c r="DI613" i="13"/>
  <c r="DI617" i="13"/>
  <c r="DI621" i="13"/>
  <c r="DI625" i="13"/>
  <c r="DI629" i="13"/>
  <c r="DI633" i="13"/>
  <c r="DI637" i="13"/>
  <c r="DI641" i="13"/>
  <c r="DI645" i="13"/>
  <c r="DI649" i="13"/>
  <c r="DI653" i="13"/>
  <c r="DI657" i="13"/>
  <c r="DI661" i="13"/>
  <c r="DI665" i="13"/>
  <c r="DI669" i="13"/>
  <c r="DI673" i="13"/>
  <c r="DI677" i="13"/>
  <c r="DI681" i="13"/>
  <c r="DI685" i="13"/>
  <c r="DI689" i="13"/>
  <c r="DI693" i="13"/>
  <c r="DI697" i="13"/>
  <c r="DI701" i="13"/>
  <c r="DI705" i="13"/>
  <c r="DI709" i="13"/>
  <c r="DI713" i="13"/>
  <c r="DI717" i="13"/>
  <c r="DI721" i="13"/>
  <c r="DI725" i="13"/>
  <c r="DI729" i="13"/>
  <c r="DI733" i="13"/>
  <c r="DI737" i="13"/>
  <c r="DI741" i="13"/>
  <c r="DI745" i="13"/>
  <c r="DI749" i="13"/>
  <c r="DI753" i="13"/>
  <c r="DI757" i="13"/>
  <c r="DI761" i="13"/>
  <c r="DI765" i="13"/>
  <c r="DI769" i="13"/>
  <c r="DI773" i="13"/>
  <c r="DI777" i="13"/>
  <c r="DI781" i="13"/>
  <c r="DI785" i="13"/>
  <c r="DI789" i="13"/>
  <c r="DI793" i="13"/>
  <c r="DI797" i="13"/>
  <c r="DI801" i="13"/>
  <c r="DI805" i="13"/>
  <c r="DI809" i="13"/>
  <c r="DI813" i="13"/>
  <c r="DI817" i="13"/>
  <c r="DI821" i="13"/>
  <c r="DI825" i="13"/>
  <c r="DI829" i="13"/>
  <c r="DI833" i="13"/>
  <c r="DI837" i="13"/>
  <c r="DI841" i="13"/>
  <c r="DI845" i="13"/>
  <c r="DI849" i="13"/>
  <c r="DI853" i="13"/>
  <c r="DI857" i="13"/>
  <c r="DI861" i="13"/>
  <c r="DI865" i="13"/>
  <c r="DI869" i="13"/>
  <c r="DI873" i="13"/>
  <c r="DI877" i="13"/>
  <c r="DI881" i="13"/>
  <c r="DI885" i="13"/>
  <c r="DI889" i="13"/>
  <c r="DI893" i="13"/>
  <c r="DI897" i="13"/>
  <c r="DI901" i="13"/>
  <c r="DI905" i="13"/>
  <c r="DI909" i="13"/>
  <c r="DI913" i="13"/>
  <c r="DI917" i="13"/>
  <c r="DI921" i="13"/>
  <c r="DI925" i="13"/>
  <c r="DI929" i="13"/>
  <c r="DI933" i="13"/>
  <c r="DI937" i="13"/>
  <c r="DI941" i="13"/>
  <c r="DI945" i="13"/>
  <c r="DI949" i="13"/>
  <c r="DI953" i="13"/>
  <c r="DI957" i="13"/>
  <c r="DI961" i="13"/>
  <c r="DI965" i="13"/>
  <c r="DI969" i="13"/>
  <c r="DI973" i="13"/>
  <c r="DI977" i="13"/>
  <c r="DI981" i="13"/>
  <c r="DI985" i="13"/>
  <c r="DI989" i="13"/>
  <c r="DI993" i="13"/>
  <c r="DI997" i="13"/>
  <c r="DI1001" i="13"/>
  <c r="DI1005" i="13"/>
  <c r="DI1009" i="13"/>
  <c r="DI1013" i="13"/>
  <c r="DI1017" i="13"/>
  <c r="DI1021" i="13"/>
  <c r="DI1025" i="13"/>
  <c r="DI1029" i="13"/>
  <c r="DI1033" i="13"/>
  <c r="DI1037" i="13"/>
  <c r="DI1041" i="13"/>
  <c r="DI1045" i="13"/>
  <c r="DI1049" i="13"/>
  <c r="DI1053" i="13"/>
  <c r="DI1057" i="13"/>
  <c r="DI1061" i="13"/>
  <c r="DI1065" i="13"/>
  <c r="DI1069" i="13"/>
  <c r="DI1073" i="13"/>
  <c r="DI1077" i="13"/>
  <c r="DI1081" i="13"/>
  <c r="DI1085" i="13"/>
  <c r="DI1089" i="13"/>
  <c r="DI1093" i="13"/>
  <c r="DI1097" i="13"/>
  <c r="DI1101" i="13"/>
  <c r="DI1105" i="13"/>
  <c r="DI1109" i="13"/>
  <c r="DI1113" i="13"/>
  <c r="DI1117" i="13"/>
  <c r="DA1" i="13"/>
  <c r="DA5" i="13"/>
  <c r="CS3" i="13"/>
  <c r="CS7" i="13"/>
  <c r="CS11" i="13"/>
  <c r="CK3" i="13"/>
  <c r="CK7" i="13"/>
  <c r="CK11" i="13"/>
  <c r="CK15" i="13"/>
  <c r="CK19" i="13"/>
  <c r="CK23" i="13"/>
  <c r="CK27" i="13"/>
  <c r="CK31" i="13"/>
  <c r="CK35" i="13"/>
  <c r="CK39" i="13"/>
  <c r="CC1" i="13"/>
  <c r="CC5" i="13"/>
  <c r="CC9" i="13"/>
  <c r="CC13" i="13"/>
  <c r="CC17" i="13"/>
  <c r="CC21" i="13"/>
  <c r="CC25" i="13"/>
  <c r="CC29" i="13"/>
  <c r="CC33" i="13"/>
  <c r="CC37" i="13"/>
  <c r="CC41" i="13"/>
  <c r="CC45" i="13"/>
  <c r="CC49" i="13"/>
  <c r="CC53" i="13"/>
  <c r="CC57" i="13"/>
  <c r="CC61" i="13"/>
  <c r="CC65" i="13"/>
  <c r="CC69" i="13"/>
  <c r="CC73" i="13"/>
  <c r="CC77" i="13"/>
  <c r="CC81" i="13"/>
  <c r="CC85" i="13"/>
  <c r="CC89" i="13"/>
  <c r="CC93" i="13"/>
  <c r="CC97" i="13"/>
  <c r="CC101" i="13"/>
  <c r="CC105" i="13"/>
  <c r="CC109" i="13"/>
  <c r="CC113" i="13"/>
  <c r="CC117" i="13"/>
  <c r="CC121" i="13"/>
  <c r="CC125" i="13"/>
  <c r="CC129" i="13"/>
  <c r="BU2" i="13"/>
  <c r="BU6" i="13"/>
  <c r="BU10" i="13"/>
  <c r="BU14" i="13"/>
  <c r="BU18" i="13"/>
  <c r="BU22" i="13"/>
  <c r="BU26" i="13"/>
  <c r="BU30" i="13"/>
  <c r="BU34" i="13"/>
  <c r="BU38" i="13"/>
  <c r="BU42" i="13"/>
  <c r="BU46" i="13"/>
  <c r="BU50" i="13"/>
  <c r="BU54" i="13"/>
  <c r="BU58" i="13"/>
  <c r="BU62" i="13"/>
  <c r="BU66" i="13"/>
  <c r="BU70" i="13"/>
  <c r="BU74" i="13"/>
  <c r="BU78" i="13"/>
  <c r="BU82" i="13"/>
  <c r="BU86" i="13"/>
  <c r="BU90" i="13"/>
  <c r="BU94" i="13"/>
  <c r="BU98" i="13"/>
  <c r="BU102" i="13"/>
  <c r="BU106" i="13"/>
  <c r="BU110" i="13"/>
  <c r="BU114" i="13"/>
  <c r="BU118" i="13"/>
  <c r="BU122" i="13"/>
  <c r="BU126" i="13"/>
  <c r="BU130" i="13"/>
  <c r="BU134" i="13"/>
  <c r="BU138" i="13"/>
  <c r="BU142" i="13"/>
  <c r="BU146" i="13"/>
  <c r="BU150" i="13"/>
  <c r="BU154" i="13"/>
  <c r="BU158" i="13"/>
  <c r="BU162" i="13"/>
  <c r="BU166" i="13"/>
  <c r="BU170" i="13"/>
  <c r="BU174" i="13"/>
  <c r="BU178" i="13"/>
  <c r="BU182" i="13"/>
  <c r="BU186" i="13"/>
  <c r="BU190" i="13"/>
  <c r="BU194" i="13"/>
  <c r="BU198" i="13"/>
  <c r="BU202" i="13"/>
  <c r="BU206" i="13"/>
  <c r="BU210" i="13"/>
  <c r="BU214" i="13"/>
  <c r="BU218" i="13"/>
  <c r="BU222" i="13"/>
  <c r="BU226" i="13"/>
  <c r="BU230" i="13"/>
  <c r="BU234" i="13"/>
  <c r="BU238" i="13"/>
  <c r="BU242" i="13"/>
  <c r="BU246" i="13"/>
  <c r="BU250" i="13"/>
  <c r="BU254" i="13"/>
  <c r="BU258" i="13"/>
  <c r="BU262" i="13"/>
  <c r="BU266" i="13"/>
  <c r="BU270" i="13"/>
  <c r="BU274" i="13"/>
  <c r="BU278" i="13"/>
  <c r="BU282" i="13"/>
  <c r="BU286" i="13"/>
  <c r="BM2" i="13"/>
  <c r="BM6" i="13"/>
  <c r="BM10" i="13"/>
  <c r="BM14" i="13"/>
  <c r="BM18" i="13"/>
  <c r="BM22" i="13"/>
  <c r="BM26" i="13"/>
  <c r="BM30" i="13"/>
  <c r="BM34" i="13"/>
  <c r="BM38" i="13"/>
  <c r="BM42" i="13"/>
  <c r="BM46" i="13"/>
  <c r="BM50" i="13"/>
  <c r="BM54" i="13"/>
  <c r="BM58" i="13"/>
  <c r="BM62" i="13"/>
  <c r="BM66" i="13"/>
  <c r="BM70" i="13"/>
  <c r="BM74" i="13"/>
  <c r="BM78" i="13"/>
  <c r="BM82" i="13"/>
  <c r="BM86" i="13"/>
  <c r="BM90" i="13"/>
  <c r="BM94" i="13"/>
  <c r="BM98" i="13"/>
  <c r="BM102" i="13"/>
  <c r="BM106" i="13"/>
  <c r="BM110" i="13"/>
  <c r="BM114" i="13"/>
  <c r="BM118" i="13"/>
  <c r="BM122" i="13"/>
  <c r="BM126" i="13"/>
  <c r="BM130" i="13"/>
  <c r="BM134" i="13"/>
  <c r="BM138" i="13"/>
  <c r="BM142" i="13"/>
  <c r="BM146" i="13"/>
  <c r="BM150" i="13"/>
  <c r="BM154" i="13"/>
  <c r="BM158" i="13"/>
  <c r="BM162" i="13"/>
  <c r="BM166" i="13"/>
  <c r="BM170" i="13"/>
  <c r="BM174" i="13"/>
  <c r="BM178" i="13"/>
  <c r="BM182" i="13"/>
  <c r="BM186" i="13"/>
  <c r="BM190" i="13"/>
  <c r="BM194" i="13"/>
  <c r="BM198" i="13"/>
  <c r="BM202" i="13"/>
  <c r="BM206" i="13"/>
  <c r="BM210" i="13"/>
  <c r="BM214" i="13"/>
  <c r="BM218" i="13"/>
  <c r="BM222" i="13"/>
  <c r="BM226" i="13"/>
  <c r="BM230" i="13"/>
  <c r="BM234" i="13"/>
  <c r="BM238" i="13"/>
  <c r="BM242" i="13"/>
  <c r="BM246" i="13"/>
  <c r="BM250" i="13"/>
  <c r="BM254" i="13"/>
  <c r="BM258" i="13"/>
  <c r="BM262" i="13"/>
  <c r="BM266" i="13"/>
  <c r="BM270" i="13"/>
  <c r="BM274" i="13"/>
  <c r="BM278" i="13"/>
  <c r="BM282" i="13"/>
  <c r="BM286" i="13"/>
  <c r="BM290" i="13"/>
  <c r="BM294" i="13"/>
  <c r="BM298" i="13"/>
  <c r="BM302" i="13"/>
  <c r="BM306" i="13"/>
  <c r="BM310" i="13"/>
  <c r="BM314" i="13"/>
  <c r="BM318" i="13"/>
  <c r="BM322" i="13"/>
  <c r="BM326" i="13"/>
  <c r="BM330" i="13"/>
  <c r="BM334" i="13"/>
  <c r="BM338" i="13"/>
  <c r="BM342" i="13"/>
  <c r="BM346" i="13"/>
  <c r="BM350" i="13"/>
  <c r="BM354" i="13"/>
  <c r="BM358" i="13"/>
  <c r="BM362" i="13"/>
  <c r="BM366" i="13"/>
  <c r="BM370" i="13"/>
  <c r="BM374" i="13"/>
  <c r="BM378" i="13"/>
  <c r="BM382" i="13"/>
  <c r="BM386" i="13"/>
  <c r="BM390" i="13"/>
  <c r="BM394" i="13"/>
  <c r="BM398" i="13"/>
  <c r="BM402" i="13"/>
  <c r="BM406" i="13"/>
  <c r="BM410" i="13"/>
  <c r="BM414" i="13"/>
  <c r="BM418" i="13"/>
  <c r="BM422" i="13"/>
  <c r="BM426" i="13"/>
  <c r="BM430" i="13"/>
  <c r="BM434" i="13"/>
  <c r="BM438" i="13"/>
  <c r="BE4" i="13"/>
  <c r="BE8" i="13"/>
  <c r="BE12" i="13"/>
  <c r="AW4" i="13"/>
  <c r="AW8" i="13"/>
  <c r="AW12" i="13"/>
  <c r="AW16" i="13"/>
  <c r="AW20" i="13"/>
  <c r="AW24" i="13"/>
  <c r="AW28" i="13"/>
  <c r="AW32" i="13"/>
  <c r="AW36" i="13"/>
  <c r="AO3" i="13"/>
  <c r="AO7" i="13"/>
  <c r="AO11" i="13"/>
  <c r="AO15" i="13"/>
  <c r="AO19" i="13"/>
  <c r="AO23" i="13"/>
  <c r="AO27" i="13"/>
  <c r="AO31" i="13"/>
  <c r="AO35" i="13"/>
  <c r="AO39" i="13"/>
  <c r="AO43" i="13"/>
  <c r="AO47" i="13"/>
  <c r="AO51" i="13"/>
  <c r="AO55" i="13"/>
  <c r="AO59" i="13"/>
  <c r="AO63" i="13"/>
  <c r="AO67" i="13"/>
  <c r="AO71" i="13"/>
  <c r="AO75" i="13"/>
  <c r="AO79" i="13"/>
  <c r="AO83" i="13"/>
  <c r="AO87" i="13"/>
  <c r="AO91" i="13"/>
  <c r="AO95" i="13"/>
  <c r="AO99" i="13"/>
  <c r="AO103" i="13"/>
  <c r="AO107" i="13"/>
  <c r="AO111" i="13"/>
  <c r="AO115" i="13"/>
  <c r="AO119" i="13"/>
  <c r="AO123" i="13"/>
  <c r="AO127" i="13"/>
  <c r="AG1" i="13"/>
  <c r="AG5" i="13"/>
  <c r="AG9" i="13"/>
  <c r="AG13" i="13"/>
  <c r="AG17" i="13"/>
  <c r="AG21" i="13"/>
  <c r="AG25" i="13"/>
  <c r="AG29" i="13"/>
  <c r="AG33" i="13"/>
  <c r="AG37" i="13"/>
  <c r="AG41" i="13"/>
  <c r="AG45" i="13"/>
  <c r="AG49" i="13"/>
  <c r="AG53" i="13"/>
  <c r="AG57" i="13"/>
  <c r="AG61" i="13"/>
  <c r="AG65" i="13"/>
  <c r="AG69" i="13"/>
  <c r="AG73" i="13"/>
  <c r="AG77" i="13"/>
  <c r="AG81" i="13"/>
  <c r="AG85" i="13"/>
  <c r="AG89" i="13"/>
  <c r="AG93" i="13"/>
  <c r="AG97" i="13"/>
  <c r="AG101" i="13"/>
  <c r="AG105" i="13"/>
  <c r="AG109" i="13"/>
  <c r="AG113" i="13"/>
  <c r="AG117" i="13"/>
  <c r="AG121" i="13"/>
  <c r="AG125" i="13"/>
  <c r="AG129" i="13"/>
  <c r="AG133" i="13"/>
  <c r="AG137" i="13"/>
  <c r="AG141" i="13"/>
  <c r="AG145" i="13"/>
  <c r="AG149" i="13"/>
  <c r="AG153" i="13"/>
  <c r="AG157" i="13"/>
  <c r="AG161" i="13"/>
  <c r="AG165" i="13"/>
  <c r="AG169" i="13"/>
  <c r="AG173" i="13"/>
  <c r="AG177" i="13"/>
  <c r="AG181" i="13"/>
  <c r="AG185" i="13"/>
  <c r="AG189" i="13"/>
  <c r="AG193" i="13"/>
  <c r="AG197" i="13"/>
  <c r="AG201" i="13"/>
  <c r="AG205" i="13"/>
  <c r="AG209" i="13"/>
  <c r="AG213" i="13"/>
  <c r="AG217" i="13"/>
  <c r="AG221" i="13"/>
  <c r="AG225" i="13"/>
  <c r="AG229" i="13"/>
  <c r="AG233" i="13"/>
  <c r="AG237" i="13"/>
  <c r="AG241" i="13"/>
  <c r="AG245" i="13"/>
  <c r="AG249" i="13"/>
  <c r="AG253" i="13"/>
  <c r="AG257" i="13"/>
  <c r="AG261" i="13"/>
  <c r="AG265" i="13"/>
  <c r="AG269" i="13"/>
  <c r="AG273" i="13"/>
  <c r="AG277" i="13"/>
  <c r="AG281" i="13"/>
  <c r="AG285" i="13"/>
  <c r="AG289" i="13"/>
  <c r="AG293" i="13"/>
  <c r="AG297" i="13"/>
  <c r="AG301" i="13"/>
  <c r="AG305" i="13"/>
  <c r="AG309" i="13"/>
  <c r="Y2" i="13"/>
  <c r="Y6" i="13"/>
  <c r="Y10" i="13"/>
  <c r="Y14" i="13"/>
  <c r="Y18" i="13"/>
  <c r="Y22" i="13"/>
  <c r="Y26" i="13"/>
  <c r="Y30" i="13"/>
  <c r="Y34" i="13"/>
  <c r="Y38" i="13"/>
  <c r="Y42" i="13"/>
  <c r="Y46" i="13"/>
  <c r="Y50" i="13"/>
  <c r="Y54" i="13"/>
  <c r="Y58" i="13"/>
  <c r="Y62" i="13"/>
  <c r="Y66" i="13"/>
  <c r="Y70" i="13"/>
  <c r="Y74" i="13"/>
  <c r="Y78" i="13"/>
  <c r="Y82" i="13"/>
  <c r="Y86" i="13"/>
  <c r="Y90" i="13"/>
  <c r="Y94" i="13"/>
  <c r="Y98" i="13"/>
  <c r="Y102" i="13"/>
  <c r="Y106" i="13"/>
  <c r="Y110" i="13"/>
  <c r="Y114" i="13"/>
  <c r="Y118" i="13"/>
  <c r="Y122" i="13"/>
  <c r="Y126" i="13"/>
  <c r="Y130" i="13"/>
  <c r="Y134" i="13"/>
  <c r="Y138" i="13"/>
  <c r="Y142" i="13"/>
  <c r="Y146" i="13"/>
  <c r="Y150" i="13"/>
  <c r="Y154" i="13"/>
  <c r="Y158" i="13"/>
  <c r="Y162" i="13"/>
  <c r="Y166" i="13"/>
  <c r="Y170" i="13"/>
  <c r="Y174" i="13"/>
  <c r="Y178" i="13"/>
  <c r="Y182" i="13"/>
  <c r="Y186" i="13"/>
  <c r="Y190" i="13"/>
  <c r="Y194" i="13"/>
  <c r="Y198" i="13"/>
  <c r="Y202" i="13"/>
  <c r="Y206" i="13"/>
  <c r="Y210" i="13"/>
  <c r="Y214" i="13"/>
  <c r="Y218" i="13"/>
  <c r="Y222" i="13"/>
  <c r="Y226" i="13"/>
  <c r="Y230" i="13"/>
  <c r="Y234" i="13"/>
  <c r="Y238" i="13"/>
  <c r="Y242" i="13"/>
  <c r="Y246" i="13"/>
  <c r="Y250" i="13"/>
  <c r="Y254" i="13"/>
  <c r="Y258" i="13"/>
  <c r="Y262" i="13"/>
  <c r="Y266" i="13"/>
  <c r="Y270" i="13"/>
  <c r="Y274" i="13"/>
  <c r="Y278" i="13"/>
  <c r="Y282" i="13"/>
  <c r="Y286" i="13"/>
  <c r="Y290" i="13"/>
  <c r="Y294" i="13"/>
  <c r="Y298" i="13"/>
  <c r="Y302" i="13"/>
  <c r="Y306" i="13"/>
  <c r="Y310" i="13"/>
  <c r="Y314" i="13"/>
  <c r="Y318" i="13"/>
  <c r="Y322" i="13"/>
  <c r="Y326" i="13"/>
  <c r="Y330" i="13"/>
  <c r="Y334" i="13"/>
  <c r="Y338" i="13"/>
  <c r="Y342" i="13"/>
  <c r="Y346" i="13"/>
  <c r="Y350" i="13"/>
  <c r="Y354" i="13"/>
  <c r="Y358" i="13"/>
  <c r="Y362" i="13"/>
  <c r="Y366" i="13"/>
  <c r="Y370" i="13"/>
  <c r="Y374" i="13"/>
  <c r="Y378" i="13"/>
  <c r="Y382" i="13"/>
  <c r="Y386" i="13"/>
  <c r="Y390" i="13"/>
  <c r="Y394" i="13"/>
  <c r="Y398" i="13"/>
  <c r="Y402" i="13"/>
  <c r="Y406" i="13"/>
  <c r="Y410" i="13"/>
  <c r="Y414" i="13"/>
  <c r="Y418" i="13"/>
  <c r="Y422" i="13"/>
  <c r="Y426" i="13"/>
  <c r="Y430" i="13"/>
  <c r="Y434" i="13"/>
  <c r="Y438" i="13"/>
  <c r="Y442" i="13"/>
  <c r="Y446" i="13"/>
  <c r="Y450" i="13"/>
  <c r="Y454" i="13"/>
  <c r="Y458" i="13"/>
  <c r="Y462" i="13"/>
  <c r="Y466" i="13"/>
  <c r="Y470" i="13"/>
  <c r="Y474" i="13"/>
  <c r="Y478" i="13"/>
  <c r="Y482" i="13"/>
  <c r="Y486" i="13"/>
  <c r="Y490" i="13"/>
  <c r="Y494" i="13"/>
  <c r="Y498" i="13"/>
  <c r="Y502" i="13"/>
  <c r="Y506" i="13"/>
  <c r="Y510" i="13"/>
  <c r="Y514" i="13"/>
  <c r="Y518" i="13"/>
  <c r="Y522" i="13"/>
  <c r="Y526" i="13"/>
  <c r="Y530" i="13"/>
  <c r="Y534" i="13"/>
  <c r="Y538" i="13"/>
  <c r="Y542" i="13"/>
  <c r="Y546" i="13"/>
  <c r="Y550" i="13"/>
  <c r="Y554" i="13"/>
  <c r="Y558" i="13"/>
  <c r="Y562" i="13"/>
  <c r="Y566" i="13"/>
  <c r="Y570" i="13"/>
  <c r="Y574" i="13"/>
  <c r="Y578" i="13"/>
  <c r="Y582" i="13"/>
  <c r="Y586" i="13"/>
  <c r="Y590" i="13"/>
  <c r="Y594" i="13"/>
  <c r="Y598" i="13"/>
  <c r="Y602" i="13"/>
  <c r="Y606" i="13"/>
  <c r="Y610" i="13"/>
  <c r="Y614" i="13"/>
  <c r="Y618" i="13"/>
  <c r="Y622" i="13"/>
  <c r="Y626" i="13"/>
  <c r="Y630" i="13"/>
  <c r="Y634" i="13"/>
  <c r="Y638" i="13"/>
  <c r="Y642" i="13"/>
  <c r="Y646" i="13"/>
  <c r="Y650" i="13"/>
  <c r="Y654" i="13"/>
  <c r="Y658" i="13"/>
  <c r="Y662" i="13"/>
  <c r="Y666" i="13"/>
  <c r="Y670" i="13"/>
  <c r="Y674" i="13"/>
  <c r="Y678" i="13"/>
  <c r="Y682" i="13"/>
  <c r="Y686" i="13"/>
  <c r="Q3" i="13"/>
  <c r="Q7" i="13"/>
  <c r="Q11" i="13"/>
  <c r="Q15" i="13"/>
  <c r="Q19" i="13"/>
  <c r="Q23" i="13"/>
  <c r="Q27" i="13"/>
  <c r="Q31" i="13"/>
  <c r="Q35" i="13"/>
  <c r="Q39" i="13"/>
  <c r="Q43" i="13"/>
  <c r="Q47" i="13"/>
  <c r="Q51" i="13"/>
  <c r="Q55" i="13"/>
  <c r="Q59" i="13"/>
  <c r="Q63" i="13"/>
  <c r="Q67" i="13"/>
  <c r="Q71" i="13"/>
  <c r="Q75" i="13"/>
  <c r="Q79" i="13"/>
  <c r="Q83" i="13"/>
  <c r="Q87" i="13"/>
  <c r="Q91" i="13"/>
  <c r="Q95" i="13"/>
  <c r="Q99" i="13"/>
  <c r="Q103" i="13"/>
  <c r="Q107" i="13"/>
  <c r="Q111" i="13"/>
  <c r="Q115" i="13"/>
  <c r="Q119" i="13"/>
  <c r="Q123" i="13"/>
  <c r="Q127" i="13"/>
  <c r="Q131" i="13"/>
  <c r="Q135" i="13"/>
  <c r="Q139" i="13"/>
  <c r="Q143" i="13"/>
  <c r="Q147" i="13"/>
  <c r="Q151" i="13"/>
  <c r="Q155" i="13"/>
  <c r="Q159" i="13"/>
  <c r="Q163" i="13"/>
  <c r="Q167" i="13"/>
  <c r="Q171" i="13"/>
  <c r="Q175" i="13"/>
  <c r="Q179" i="13"/>
  <c r="Q183" i="13"/>
  <c r="Q187" i="13"/>
  <c r="Q191" i="13"/>
  <c r="Q195" i="13"/>
  <c r="Q199" i="13"/>
  <c r="Q203" i="13"/>
  <c r="Q207" i="13"/>
  <c r="Q211" i="13"/>
  <c r="Q215" i="13"/>
  <c r="Q219" i="13"/>
  <c r="Q223" i="13"/>
  <c r="Q227" i="13"/>
  <c r="Q231" i="13"/>
  <c r="Q235" i="13"/>
  <c r="Q239" i="13"/>
  <c r="Q243" i="13"/>
  <c r="Q247" i="13"/>
  <c r="Q251" i="13"/>
  <c r="Q255" i="13"/>
  <c r="Q259" i="13"/>
  <c r="Q263" i="13"/>
  <c r="Q267" i="13"/>
  <c r="Q271" i="13"/>
  <c r="Q275" i="13"/>
  <c r="Q279" i="13"/>
  <c r="Q283" i="13"/>
  <c r="Q287" i="13"/>
  <c r="Q291" i="13"/>
  <c r="Q295" i="13"/>
  <c r="Q299" i="13"/>
  <c r="Q303" i="13"/>
  <c r="Q307" i="13"/>
  <c r="Q311" i="13"/>
  <c r="Q315" i="13"/>
  <c r="Q319" i="13"/>
  <c r="Q323" i="13"/>
  <c r="Q327" i="13"/>
  <c r="Q331" i="13"/>
  <c r="Q335" i="13"/>
  <c r="Q339" i="13"/>
  <c r="Q343" i="13"/>
  <c r="Q347" i="13"/>
  <c r="Q351" i="13"/>
  <c r="Q355" i="13"/>
  <c r="Q359" i="13"/>
  <c r="Q363" i="13"/>
  <c r="Q367" i="13"/>
  <c r="Q371" i="13"/>
  <c r="Q375" i="13"/>
  <c r="Q379" i="13"/>
  <c r="Q383" i="13"/>
  <c r="Q387" i="13"/>
  <c r="Q391" i="13"/>
  <c r="Q395" i="13"/>
  <c r="Q399" i="13"/>
  <c r="Q403" i="13"/>
  <c r="Q407" i="13"/>
  <c r="Q411" i="13"/>
  <c r="Q415" i="13"/>
  <c r="Q419" i="13"/>
  <c r="Q423" i="13"/>
  <c r="Q427" i="13"/>
  <c r="Q431" i="13"/>
  <c r="Q435" i="13"/>
  <c r="Q439" i="13"/>
  <c r="Q443" i="13"/>
  <c r="Q447" i="13"/>
  <c r="Q451" i="13"/>
  <c r="Q455" i="13"/>
  <c r="Q459" i="13"/>
  <c r="Q463" i="13"/>
  <c r="Q467" i="13"/>
  <c r="Q471" i="13"/>
  <c r="Q475" i="13"/>
  <c r="Q479" i="13"/>
  <c r="Q483" i="13"/>
  <c r="Q487" i="13"/>
  <c r="Q491" i="13"/>
  <c r="Q495" i="13"/>
  <c r="Q499" i="13"/>
  <c r="Q503" i="13"/>
  <c r="Q507" i="13"/>
  <c r="Q511" i="13"/>
  <c r="Q515" i="13"/>
  <c r="Q519" i="13"/>
  <c r="Q523" i="13"/>
  <c r="Q527" i="13"/>
  <c r="Q531" i="13"/>
  <c r="Q535" i="13"/>
  <c r="Q539" i="13"/>
  <c r="Q543" i="13"/>
  <c r="Q547" i="13"/>
  <c r="Q551" i="13"/>
  <c r="Q555" i="13"/>
  <c r="Q559" i="13"/>
  <c r="Q563" i="13"/>
  <c r="Q567" i="13"/>
  <c r="Q571" i="13"/>
  <c r="Q575" i="13"/>
  <c r="Q579" i="13"/>
  <c r="Q583" i="13"/>
  <c r="Q587" i="13"/>
  <c r="Q591" i="13"/>
  <c r="Q595" i="13"/>
  <c r="Q599" i="13"/>
  <c r="Q603" i="13"/>
  <c r="Q607" i="13"/>
  <c r="Q611" i="13"/>
  <c r="Q615" i="13"/>
  <c r="Q619" i="13"/>
  <c r="Q623" i="13"/>
  <c r="Q627" i="13"/>
  <c r="Q631" i="13"/>
  <c r="Q635" i="13"/>
  <c r="Q639" i="13"/>
  <c r="Q643" i="13"/>
  <c r="Q647" i="13"/>
  <c r="Q651" i="13"/>
  <c r="Q655" i="13"/>
  <c r="Q659" i="13"/>
  <c r="Q663" i="13"/>
  <c r="Q667" i="13"/>
  <c r="Q671" i="13"/>
  <c r="Q675" i="13"/>
  <c r="Q679" i="13"/>
  <c r="Q683" i="13"/>
  <c r="Q687" i="13"/>
  <c r="Q691" i="13"/>
  <c r="Q695" i="13"/>
  <c r="Q699" i="13"/>
  <c r="Q703" i="13"/>
  <c r="Q707" i="13"/>
  <c r="Q711" i="13"/>
  <c r="Q715" i="13"/>
  <c r="Q719" i="13"/>
  <c r="Q723" i="13"/>
  <c r="Q727" i="13"/>
  <c r="Q731" i="13"/>
  <c r="Q735" i="13"/>
  <c r="Q739" i="13"/>
  <c r="Q743" i="13"/>
  <c r="Q747" i="13"/>
  <c r="Q751" i="13"/>
  <c r="Q755" i="13"/>
  <c r="Q759" i="13"/>
  <c r="Q763" i="13"/>
  <c r="Q767" i="13"/>
  <c r="Q771" i="13"/>
  <c r="Q775" i="13"/>
  <c r="Q779" i="13"/>
  <c r="Q783" i="13"/>
  <c r="Q787" i="13"/>
  <c r="Q791" i="13"/>
  <c r="Q795" i="13"/>
  <c r="Q799" i="13"/>
  <c r="Q803" i="13"/>
  <c r="Q807" i="13"/>
  <c r="Q811" i="13"/>
  <c r="Q815" i="13"/>
  <c r="Q819" i="13"/>
  <c r="Q823" i="13"/>
  <c r="Q827" i="13"/>
  <c r="Q831" i="13"/>
  <c r="Q835" i="13"/>
  <c r="Q839" i="13"/>
  <c r="Q843" i="13"/>
  <c r="Q847" i="13"/>
  <c r="Q851" i="13"/>
  <c r="Q855" i="13"/>
  <c r="Q859" i="13"/>
  <c r="Q863" i="13"/>
  <c r="Q867" i="13"/>
  <c r="Q871" i="13"/>
  <c r="Q875" i="13"/>
  <c r="Q879" i="13"/>
  <c r="Q883" i="13"/>
  <c r="Q887" i="13"/>
  <c r="Q891" i="13"/>
  <c r="Q895" i="13"/>
  <c r="Q899" i="13"/>
  <c r="Q903" i="13"/>
  <c r="Q907" i="13"/>
  <c r="Q911" i="13"/>
  <c r="Q915" i="13"/>
  <c r="Q919" i="13"/>
  <c r="Q923" i="13"/>
  <c r="Q927" i="13"/>
  <c r="Q931" i="13"/>
  <c r="Q935" i="13"/>
  <c r="Q939" i="13"/>
  <c r="Q943" i="13"/>
  <c r="Q947" i="13"/>
  <c r="Q951" i="13"/>
  <c r="Q955" i="13"/>
  <c r="Q959" i="13"/>
  <c r="Q963" i="13"/>
  <c r="Q967" i="13"/>
  <c r="Q971" i="13"/>
  <c r="Q975" i="13"/>
  <c r="Q979" i="13"/>
  <c r="Q983" i="13"/>
  <c r="Q987" i="13"/>
  <c r="Q991" i="13"/>
  <c r="Q995" i="13"/>
  <c r="Q999" i="13"/>
  <c r="Q1003" i="13"/>
  <c r="Q1007" i="13"/>
  <c r="Q1011" i="13"/>
  <c r="Q1015" i="13"/>
  <c r="Q1019" i="13"/>
  <c r="Q1023" i="13"/>
  <c r="Q1027" i="13"/>
  <c r="Q1031" i="13"/>
  <c r="Q1035" i="13"/>
  <c r="Q1039" i="13"/>
  <c r="Q1043" i="13"/>
  <c r="Q1047" i="13"/>
  <c r="Q1051" i="13"/>
  <c r="Q1055" i="13"/>
  <c r="Q1059" i="13"/>
  <c r="Q1063" i="13"/>
  <c r="Q1067" i="13"/>
  <c r="Q1071" i="13"/>
  <c r="Q1075" i="13"/>
  <c r="Q1079" i="13"/>
  <c r="Q1083" i="13"/>
  <c r="Q1087" i="13"/>
  <c r="Q1091" i="13"/>
  <c r="Q1095" i="13"/>
  <c r="Q1099" i="13"/>
  <c r="Q1103" i="13"/>
  <c r="Q1107" i="13"/>
  <c r="Q1111" i="13"/>
  <c r="Q1115" i="13"/>
  <c r="Q1119" i="13"/>
  <c r="Q1123" i="13"/>
  <c r="Q1127" i="13"/>
  <c r="Q1131" i="13"/>
  <c r="Q1135" i="13"/>
  <c r="Q1139" i="13"/>
  <c r="Q1143" i="13"/>
  <c r="Q1147" i="13"/>
  <c r="Q1151" i="13"/>
  <c r="Q1155" i="13"/>
  <c r="Q1159" i="13"/>
  <c r="Q1163" i="13"/>
  <c r="Q1167" i="13"/>
  <c r="Q1171" i="13"/>
  <c r="Q1175" i="13"/>
  <c r="Q1179" i="13"/>
  <c r="Q1183" i="13"/>
  <c r="Q1187" i="13"/>
  <c r="Q1191" i="13"/>
  <c r="Q1195" i="13"/>
  <c r="Q1199" i="13"/>
  <c r="Q1203" i="13"/>
  <c r="Q1207" i="13"/>
  <c r="Q1211" i="13"/>
  <c r="Q1215" i="13"/>
  <c r="EW4" i="13"/>
  <c r="EW8" i="13"/>
  <c r="EO2" i="13"/>
  <c r="EO6" i="13"/>
  <c r="EO10" i="13"/>
  <c r="EO14" i="13"/>
  <c r="EO18" i="13"/>
  <c r="EO22" i="13"/>
  <c r="EO26" i="13"/>
  <c r="EG1" i="13"/>
  <c r="EG5" i="13"/>
  <c r="EG9" i="13"/>
  <c r="EG13" i="13"/>
  <c r="EG17" i="13"/>
  <c r="EG21" i="13"/>
  <c r="EG25" i="13"/>
  <c r="EG29" i="13"/>
  <c r="EG33" i="13"/>
  <c r="EG37" i="13"/>
  <c r="EG41" i="13"/>
  <c r="EG45" i="13"/>
  <c r="EG49" i="13"/>
  <c r="EG53" i="13"/>
  <c r="EG57" i="13"/>
  <c r="EG61" i="13"/>
  <c r="EG65" i="13"/>
  <c r="EG69" i="13"/>
  <c r="EG73" i="13"/>
  <c r="EG77" i="13"/>
  <c r="EG81" i="13"/>
  <c r="EG85" i="13"/>
  <c r="EG89" i="13"/>
  <c r="EG93" i="13"/>
  <c r="EG97" i="13"/>
  <c r="EG101" i="13"/>
  <c r="EG105" i="13"/>
  <c r="EG109" i="13"/>
  <c r="DY1" i="13"/>
  <c r="DY5" i="13"/>
  <c r="DY9" i="13"/>
  <c r="DY13" i="13"/>
  <c r="DY17" i="13"/>
  <c r="DY21" i="13"/>
  <c r="DY25" i="13"/>
  <c r="DY29" i="13"/>
  <c r="DY33" i="13"/>
  <c r="DY37" i="13"/>
  <c r="DY41" i="13"/>
  <c r="DY45" i="13"/>
  <c r="DY49" i="13"/>
  <c r="DY53" i="13"/>
  <c r="DY57" i="13"/>
  <c r="DY61" i="13"/>
  <c r="DY65" i="13"/>
  <c r="DY69" i="13"/>
  <c r="DY73" i="13"/>
  <c r="DY77" i="13"/>
  <c r="DY81" i="13"/>
  <c r="DY85" i="13"/>
  <c r="DY89" i="13"/>
  <c r="DY93" i="13"/>
  <c r="DY97" i="13"/>
  <c r="DY101" i="13"/>
  <c r="DY105" i="13"/>
  <c r="DY109" i="13"/>
  <c r="DY113" i="13"/>
  <c r="DY117" i="13"/>
  <c r="DY121" i="13"/>
  <c r="DY125" i="13"/>
  <c r="DY129" i="13"/>
  <c r="DY133" i="13"/>
  <c r="DY137" i="13"/>
  <c r="DY141" i="13"/>
  <c r="DY145" i="13"/>
  <c r="DY149" i="13"/>
  <c r="DY153" i="13"/>
  <c r="DY157" i="13"/>
  <c r="DY161" i="13"/>
  <c r="DY165" i="13"/>
  <c r="DY169" i="13"/>
  <c r="DY173" i="13"/>
  <c r="DY177" i="13"/>
  <c r="DY181" i="13"/>
  <c r="DY185" i="13"/>
  <c r="DY189" i="13"/>
  <c r="DY193" i="13"/>
  <c r="DY197" i="13"/>
  <c r="DY201" i="13"/>
  <c r="DY205" i="13"/>
  <c r="DY209" i="13"/>
  <c r="DY213" i="13"/>
  <c r="DY217" i="13"/>
  <c r="DY221" i="13"/>
  <c r="DY225" i="13"/>
  <c r="DY229" i="13"/>
  <c r="DY233" i="13"/>
  <c r="DY237" i="13"/>
  <c r="DY241" i="13"/>
  <c r="DY245" i="13"/>
  <c r="DY249" i="13"/>
  <c r="DY253" i="13"/>
  <c r="DY257" i="13"/>
  <c r="DY261" i="13"/>
  <c r="DY265" i="13"/>
  <c r="DY269" i="13"/>
  <c r="DY273" i="13"/>
  <c r="DY277" i="13"/>
  <c r="DY281" i="13"/>
  <c r="DY285" i="13"/>
  <c r="DY289" i="13"/>
  <c r="DY293" i="13"/>
  <c r="DY297" i="13"/>
  <c r="DY301" i="13"/>
  <c r="DY305" i="13"/>
  <c r="DY309" i="13"/>
  <c r="DY313" i="13"/>
  <c r="DQ3" i="13"/>
  <c r="DQ7" i="13"/>
  <c r="DQ11" i="13"/>
  <c r="DQ15" i="13"/>
  <c r="DQ19" i="13"/>
  <c r="DQ23" i="13"/>
  <c r="DQ27" i="13"/>
  <c r="DQ31" i="13"/>
  <c r="DQ35" i="13"/>
  <c r="DQ39" i="13"/>
  <c r="DQ43" i="13"/>
  <c r="DQ47" i="13"/>
  <c r="DQ51" i="13"/>
  <c r="DQ55" i="13"/>
  <c r="DQ59" i="13"/>
  <c r="DQ63" i="13"/>
  <c r="DQ67" i="13"/>
  <c r="DQ71" i="13"/>
  <c r="DQ75" i="13"/>
  <c r="DQ79" i="13"/>
  <c r="DQ83" i="13"/>
  <c r="DQ87" i="13"/>
  <c r="DQ91" i="13"/>
  <c r="DQ95" i="13"/>
  <c r="DQ99" i="13"/>
  <c r="DQ103" i="13"/>
  <c r="DQ107" i="13"/>
  <c r="DQ111" i="13"/>
  <c r="DQ115" i="13"/>
  <c r="DQ119" i="13"/>
  <c r="DQ123" i="13"/>
  <c r="DQ127" i="13"/>
  <c r="DQ131" i="13"/>
  <c r="DQ135" i="13"/>
  <c r="DQ139" i="13"/>
  <c r="DQ143" i="13"/>
  <c r="DQ147" i="13"/>
  <c r="DQ151" i="13"/>
  <c r="DQ155" i="13"/>
  <c r="DQ159" i="13"/>
  <c r="DQ163" i="13"/>
  <c r="DQ167" i="13"/>
  <c r="DQ171" i="13"/>
  <c r="DQ175" i="13"/>
  <c r="DQ179" i="13"/>
  <c r="DQ183" i="13"/>
  <c r="DQ187" i="13"/>
  <c r="DQ191" i="13"/>
  <c r="DQ195" i="13"/>
  <c r="DQ199" i="13"/>
  <c r="DQ203" i="13"/>
  <c r="DQ207" i="13"/>
  <c r="DQ211" i="13"/>
  <c r="DQ215" i="13"/>
  <c r="DQ219" i="13"/>
  <c r="DQ223" i="13"/>
  <c r="DQ227" i="13"/>
  <c r="DQ231" i="13"/>
  <c r="DQ235" i="13"/>
  <c r="DQ239" i="13"/>
  <c r="DQ243" i="13"/>
  <c r="DQ247" i="13"/>
  <c r="DQ251" i="13"/>
  <c r="DQ255" i="13"/>
  <c r="DQ259" i="13"/>
  <c r="DQ263" i="13"/>
  <c r="DQ267" i="13"/>
  <c r="DQ271" i="13"/>
  <c r="DQ275" i="13"/>
  <c r="DQ279" i="13"/>
  <c r="DQ283" i="13"/>
  <c r="DQ287" i="13"/>
  <c r="DQ291" i="13"/>
  <c r="DQ295" i="13"/>
  <c r="DQ299" i="13"/>
  <c r="DQ303" i="13"/>
  <c r="DQ307" i="13"/>
  <c r="DQ311" i="13"/>
  <c r="DQ315" i="13"/>
  <c r="DQ319" i="13"/>
  <c r="DQ323" i="13"/>
  <c r="DQ327" i="13"/>
  <c r="DQ331" i="13"/>
  <c r="DQ335" i="13"/>
  <c r="DQ339" i="13"/>
  <c r="DQ343" i="13"/>
  <c r="DQ347" i="13"/>
  <c r="DQ351" i="13"/>
  <c r="DQ355" i="13"/>
  <c r="DQ359" i="13"/>
  <c r="DQ363" i="13"/>
  <c r="DQ367" i="13"/>
  <c r="DQ371" i="13"/>
  <c r="DQ375" i="13"/>
  <c r="DQ379" i="13"/>
  <c r="DQ383" i="13"/>
  <c r="DQ387" i="13"/>
  <c r="DQ391" i="13"/>
  <c r="DQ395" i="13"/>
  <c r="DQ399" i="13"/>
  <c r="DQ403" i="13"/>
  <c r="DQ407" i="13"/>
  <c r="DQ411" i="13"/>
  <c r="DQ415" i="13"/>
  <c r="DQ419" i="13"/>
  <c r="DQ423" i="13"/>
  <c r="DQ427" i="13"/>
  <c r="DQ431" i="13"/>
  <c r="DQ435" i="13"/>
  <c r="DQ439" i="13"/>
  <c r="DQ443" i="13"/>
  <c r="DQ447" i="13"/>
  <c r="DQ451" i="13"/>
  <c r="DQ455" i="13"/>
  <c r="DQ459" i="13"/>
  <c r="DQ463" i="13"/>
  <c r="DQ467" i="13"/>
  <c r="DQ471" i="13"/>
  <c r="DQ475" i="13"/>
  <c r="DQ479" i="13"/>
  <c r="DQ483" i="13"/>
  <c r="DQ487" i="13"/>
  <c r="DQ491" i="13"/>
  <c r="DQ495" i="13"/>
  <c r="DQ499" i="13"/>
  <c r="DQ503" i="13"/>
  <c r="DQ507" i="13"/>
  <c r="DQ511" i="13"/>
  <c r="DQ515" i="13"/>
  <c r="DQ519" i="13"/>
  <c r="DQ523" i="13"/>
  <c r="DQ527" i="13"/>
  <c r="DQ531" i="13"/>
  <c r="DQ535" i="13"/>
  <c r="DQ539" i="13"/>
  <c r="DQ543" i="13"/>
  <c r="DQ547" i="13"/>
  <c r="DQ551" i="13"/>
  <c r="DQ555" i="13"/>
  <c r="DQ559" i="13"/>
  <c r="DQ563" i="13"/>
  <c r="DQ567" i="13"/>
  <c r="DQ571" i="13"/>
  <c r="DQ575" i="13"/>
  <c r="DQ579" i="13"/>
  <c r="DQ583" i="13"/>
  <c r="DQ587" i="13"/>
  <c r="DQ591" i="13"/>
  <c r="DQ595" i="13"/>
  <c r="DI2" i="13"/>
  <c r="DI6" i="13"/>
  <c r="DI10" i="13"/>
  <c r="DI14" i="13"/>
  <c r="DI18" i="13"/>
  <c r="DI22" i="13"/>
  <c r="DI26" i="13"/>
  <c r="DI30" i="13"/>
  <c r="DI34" i="13"/>
  <c r="DI38" i="13"/>
  <c r="DI42" i="13"/>
  <c r="DI46" i="13"/>
  <c r="DI50" i="13"/>
  <c r="DI54" i="13"/>
  <c r="DI58" i="13"/>
  <c r="DI62" i="13"/>
  <c r="DI66" i="13"/>
  <c r="DI70" i="13"/>
  <c r="DI74" i="13"/>
  <c r="DI78" i="13"/>
  <c r="DI82" i="13"/>
  <c r="DI86" i="13"/>
  <c r="DI90" i="13"/>
  <c r="DI94" i="13"/>
  <c r="DI98" i="13"/>
  <c r="DI102" i="13"/>
  <c r="DI106" i="13"/>
  <c r="DI110" i="13"/>
  <c r="DI114" i="13"/>
  <c r="DI118" i="13"/>
  <c r="DI122" i="13"/>
  <c r="DI126" i="13"/>
  <c r="DI130" i="13"/>
  <c r="DI134" i="13"/>
  <c r="DI138" i="13"/>
  <c r="DI142" i="13"/>
  <c r="DI146" i="13"/>
  <c r="DI150" i="13"/>
  <c r="DI154" i="13"/>
  <c r="DI158" i="13"/>
  <c r="DI162" i="13"/>
  <c r="DI166" i="13"/>
  <c r="DI170" i="13"/>
  <c r="DI174" i="13"/>
  <c r="DI178" i="13"/>
  <c r="DI182" i="13"/>
  <c r="DI186" i="13"/>
  <c r="DI190" i="13"/>
  <c r="DI194" i="13"/>
  <c r="DI198" i="13"/>
  <c r="DI202" i="13"/>
  <c r="DI206" i="13"/>
  <c r="DI210" i="13"/>
  <c r="DI214" i="13"/>
  <c r="DI218" i="13"/>
  <c r="DI222" i="13"/>
  <c r="DI226" i="13"/>
  <c r="DI230" i="13"/>
  <c r="DI234" i="13"/>
  <c r="DI238" i="13"/>
  <c r="DI242" i="13"/>
  <c r="DI246" i="13"/>
  <c r="DI250" i="13"/>
  <c r="DI254" i="13"/>
  <c r="DI258" i="13"/>
  <c r="DI262" i="13"/>
  <c r="DI266" i="13"/>
  <c r="DI270" i="13"/>
  <c r="DI274" i="13"/>
  <c r="DI278" i="13"/>
  <c r="DI282" i="13"/>
  <c r="DI286" i="13"/>
  <c r="DI290" i="13"/>
  <c r="DI294" i="13"/>
  <c r="DI298" i="13"/>
  <c r="DI302" i="13"/>
  <c r="DI306" i="13"/>
  <c r="DI310" i="13"/>
  <c r="DI314" i="13"/>
  <c r="DI318" i="13"/>
  <c r="DI322" i="13"/>
  <c r="DI326" i="13"/>
  <c r="DI330" i="13"/>
  <c r="DI334" i="13"/>
  <c r="DI338" i="13"/>
  <c r="DI342" i="13"/>
  <c r="DI346" i="13"/>
  <c r="DI350" i="13"/>
  <c r="DI354" i="13"/>
  <c r="DI358" i="13"/>
  <c r="DI362" i="13"/>
  <c r="DI366" i="13"/>
  <c r="DI370" i="13"/>
  <c r="DI374" i="13"/>
  <c r="DI378" i="13"/>
  <c r="DI382" i="13"/>
  <c r="DI386" i="13"/>
  <c r="DI390" i="13"/>
  <c r="DI394" i="13"/>
  <c r="DI398" i="13"/>
  <c r="DI402" i="13"/>
  <c r="DI406" i="13"/>
  <c r="DI410" i="13"/>
  <c r="DI414" i="13"/>
  <c r="DI418" i="13"/>
  <c r="DI422" i="13"/>
  <c r="DI426" i="13"/>
  <c r="DI430" i="13"/>
  <c r="DI434" i="13"/>
  <c r="DI438" i="13"/>
  <c r="DI442" i="13"/>
  <c r="DI446" i="13"/>
  <c r="DI450" i="13"/>
  <c r="DI454" i="13"/>
  <c r="DI458" i="13"/>
  <c r="DI462" i="13"/>
  <c r="DI466" i="13"/>
  <c r="DI470" i="13"/>
  <c r="DI474" i="13"/>
  <c r="DI478" i="13"/>
  <c r="DI482" i="13"/>
  <c r="DI486" i="13"/>
  <c r="DI490" i="13"/>
  <c r="DI494" i="13"/>
  <c r="DI498" i="13"/>
  <c r="DI502" i="13"/>
  <c r="DI506" i="13"/>
  <c r="DI510" i="13"/>
  <c r="DI514" i="13"/>
  <c r="DI518" i="13"/>
  <c r="DI522" i="13"/>
  <c r="DI526" i="13"/>
  <c r="DI530" i="13"/>
  <c r="DI534" i="13"/>
  <c r="DI538" i="13"/>
  <c r="DI542" i="13"/>
  <c r="DI546" i="13"/>
  <c r="DI550" i="13"/>
  <c r="DI554" i="13"/>
  <c r="DI558" i="13"/>
  <c r="DI562" i="13"/>
  <c r="DI566" i="13"/>
  <c r="DI570" i="13"/>
  <c r="DI574" i="13"/>
  <c r="DI578" i="13"/>
  <c r="DI582" i="13"/>
  <c r="DI586" i="13"/>
  <c r="DI590" i="13"/>
  <c r="DI594" i="13"/>
  <c r="DI598" i="13"/>
  <c r="DI602" i="13"/>
  <c r="DI606" i="13"/>
  <c r="DI610" i="13"/>
  <c r="DI614" i="13"/>
  <c r="DI618" i="13"/>
  <c r="DI622" i="13"/>
  <c r="DI626" i="13"/>
  <c r="DI630" i="13"/>
  <c r="DI634" i="13"/>
  <c r="DI638" i="13"/>
  <c r="DI642" i="13"/>
  <c r="DI646" i="13"/>
  <c r="DI650" i="13"/>
  <c r="DI654" i="13"/>
  <c r="DI658" i="13"/>
  <c r="DI662" i="13"/>
  <c r="DI666" i="13"/>
  <c r="DI670" i="13"/>
  <c r="DI674" i="13"/>
  <c r="DI678" i="13"/>
  <c r="DI682" i="13"/>
  <c r="DI686" i="13"/>
  <c r="DI690" i="13"/>
  <c r="DI694" i="13"/>
  <c r="DI698" i="13"/>
  <c r="DI702" i="13"/>
  <c r="DI706" i="13"/>
  <c r="DI710" i="13"/>
  <c r="DI714" i="13"/>
  <c r="DI718" i="13"/>
  <c r="DI722" i="13"/>
  <c r="DI726" i="13"/>
  <c r="DI730" i="13"/>
  <c r="DI734" i="13"/>
  <c r="DI738" i="13"/>
  <c r="DI742" i="13"/>
  <c r="DI746" i="13"/>
  <c r="DI750" i="13"/>
  <c r="DI754" i="13"/>
  <c r="DI758" i="13"/>
  <c r="DI762" i="13"/>
  <c r="DI766" i="13"/>
  <c r="DI770" i="13"/>
  <c r="DI774" i="13"/>
  <c r="DI778" i="13"/>
  <c r="DI782" i="13"/>
  <c r="DI786" i="13"/>
  <c r="DI790" i="13"/>
  <c r="DI794" i="13"/>
  <c r="DI798" i="13"/>
  <c r="DI802" i="13"/>
  <c r="DI806" i="13"/>
  <c r="DI810" i="13"/>
  <c r="DI814" i="13"/>
  <c r="DI818" i="13"/>
  <c r="DI822" i="13"/>
  <c r="DI826" i="13"/>
  <c r="DI830" i="13"/>
  <c r="DI834" i="13"/>
  <c r="DI838" i="13"/>
  <c r="DI842" i="13"/>
  <c r="DI846" i="13"/>
  <c r="DI850" i="13"/>
  <c r="DI854" i="13"/>
  <c r="DI858" i="13"/>
  <c r="DI862" i="13"/>
  <c r="DI866" i="13"/>
  <c r="DI870" i="13"/>
  <c r="DI874" i="13"/>
  <c r="DI878" i="13"/>
  <c r="DI882" i="13"/>
  <c r="DI886" i="13"/>
  <c r="DI890" i="13"/>
  <c r="DI894" i="13"/>
  <c r="DI898" i="13"/>
  <c r="DI902" i="13"/>
  <c r="DI906" i="13"/>
  <c r="DI910" i="13"/>
  <c r="DI914" i="13"/>
  <c r="DI918" i="13"/>
  <c r="DI922" i="13"/>
  <c r="DI926" i="13"/>
  <c r="DI930" i="13"/>
  <c r="DI934" i="13"/>
  <c r="DI938" i="13"/>
  <c r="DI942" i="13"/>
  <c r="DI946" i="13"/>
  <c r="DI950" i="13"/>
  <c r="DI954" i="13"/>
  <c r="DI958" i="13"/>
  <c r="DI962" i="13"/>
  <c r="DI966" i="13"/>
  <c r="DI970" i="13"/>
  <c r="DI974" i="13"/>
  <c r="DI978" i="13"/>
  <c r="DI982" i="13"/>
  <c r="DI986" i="13"/>
  <c r="DI990" i="13"/>
  <c r="DI994" i="13"/>
  <c r="DI998" i="13"/>
  <c r="DI1002" i="13"/>
  <c r="DI1006" i="13"/>
  <c r="DI1010" i="13"/>
  <c r="DI1014" i="13"/>
  <c r="DI1018" i="13"/>
  <c r="DI1022" i="13"/>
  <c r="DI1026" i="13"/>
  <c r="DI1030" i="13"/>
  <c r="DI1034" i="13"/>
  <c r="DI1038" i="13"/>
  <c r="DI1042" i="13"/>
  <c r="DI1046" i="13"/>
  <c r="DI1050" i="13"/>
  <c r="DI1054" i="13"/>
  <c r="DI1058" i="13"/>
  <c r="DI1062" i="13"/>
  <c r="DI1066" i="13"/>
  <c r="DI1070" i="13"/>
  <c r="DI1074" i="13"/>
  <c r="DI1078" i="13"/>
  <c r="DI1082" i="13"/>
  <c r="DI1086" i="13"/>
  <c r="DI1090" i="13"/>
  <c r="DI1094" i="13"/>
  <c r="DI1098" i="13"/>
  <c r="DI1102" i="13"/>
  <c r="DI1106" i="13"/>
  <c r="DI1110" i="13"/>
  <c r="DI1114" i="13"/>
  <c r="DI1118" i="13"/>
  <c r="DA2" i="13"/>
  <c r="CS4" i="13"/>
  <c r="CS8" i="13"/>
  <c r="CK4" i="13"/>
  <c r="CK8" i="13"/>
  <c r="CK12" i="13"/>
  <c r="CK16" i="13"/>
  <c r="CK20" i="13"/>
  <c r="CK24" i="13"/>
  <c r="CK28" i="13"/>
  <c r="CK32" i="13"/>
  <c r="CK36" i="13"/>
  <c r="CK40" i="13"/>
  <c r="CC2" i="13"/>
  <c r="CC6" i="13"/>
  <c r="CC10" i="13"/>
  <c r="CC14" i="13"/>
  <c r="CC18" i="13"/>
  <c r="CC22" i="13"/>
  <c r="CC26" i="13"/>
  <c r="CC30" i="13"/>
  <c r="CC34" i="13"/>
  <c r="CC38" i="13"/>
  <c r="CC42" i="13"/>
  <c r="CC46" i="13"/>
  <c r="CC50" i="13"/>
  <c r="CC54" i="13"/>
  <c r="CC58" i="13"/>
  <c r="CC62" i="13"/>
  <c r="CC66" i="13"/>
  <c r="CC70" i="13"/>
  <c r="CC74" i="13"/>
  <c r="CC78" i="13"/>
  <c r="CC82" i="13"/>
  <c r="CC86" i="13"/>
  <c r="CC90" i="13"/>
  <c r="CC94" i="13"/>
  <c r="CC98" i="13"/>
  <c r="CC102" i="13"/>
  <c r="CC106" i="13"/>
  <c r="CC110" i="13"/>
  <c r="CC114" i="13"/>
  <c r="CC118" i="13"/>
  <c r="CC122" i="13"/>
  <c r="CC126" i="13"/>
  <c r="CC130" i="13"/>
  <c r="BU3" i="13"/>
  <c r="BU7" i="13"/>
  <c r="BU11" i="13"/>
  <c r="BU15" i="13"/>
  <c r="BU19" i="13"/>
  <c r="BU23" i="13"/>
  <c r="BU27" i="13"/>
  <c r="BU31" i="13"/>
  <c r="BU35" i="13"/>
  <c r="BU39" i="13"/>
  <c r="BU43" i="13"/>
  <c r="BU47" i="13"/>
  <c r="BU51" i="13"/>
  <c r="BU55" i="13"/>
  <c r="BU59" i="13"/>
  <c r="BU63" i="13"/>
  <c r="BU67" i="13"/>
  <c r="BU71" i="13"/>
  <c r="BU75" i="13"/>
  <c r="BU79" i="13"/>
  <c r="BU83" i="13"/>
  <c r="BU87" i="13"/>
  <c r="BU91" i="13"/>
  <c r="BU95" i="13"/>
  <c r="BU99" i="13"/>
  <c r="BU103" i="13"/>
  <c r="BU107" i="13"/>
  <c r="BU111" i="13"/>
  <c r="BU115" i="13"/>
  <c r="BU119" i="13"/>
  <c r="BU123" i="13"/>
  <c r="BU127" i="13"/>
  <c r="BU131" i="13"/>
  <c r="BU135" i="13"/>
  <c r="BU139" i="13"/>
  <c r="BU143" i="13"/>
  <c r="BU147" i="13"/>
  <c r="BU151" i="13"/>
  <c r="BU155" i="13"/>
  <c r="BU159" i="13"/>
  <c r="BU163" i="13"/>
  <c r="BU167" i="13"/>
  <c r="BU171" i="13"/>
  <c r="BU175" i="13"/>
  <c r="BU179" i="13"/>
  <c r="BU183" i="13"/>
  <c r="BU187" i="13"/>
  <c r="BU191" i="13"/>
  <c r="BU195" i="13"/>
  <c r="BU199" i="13"/>
  <c r="BU203" i="13"/>
  <c r="BU207" i="13"/>
  <c r="BU211" i="13"/>
  <c r="BU215" i="13"/>
  <c r="BU219" i="13"/>
  <c r="BU223" i="13"/>
  <c r="BU227" i="13"/>
  <c r="BU231" i="13"/>
  <c r="BU235" i="13"/>
  <c r="BU239" i="13"/>
  <c r="BU243" i="13"/>
  <c r="BU247" i="13"/>
  <c r="BU251" i="13"/>
  <c r="BU255" i="13"/>
  <c r="BU259" i="13"/>
  <c r="BU263" i="13"/>
  <c r="BU267" i="13"/>
  <c r="BU271" i="13"/>
  <c r="BU275" i="13"/>
  <c r="BU279" i="13"/>
  <c r="BU283" i="13"/>
  <c r="BU287" i="13"/>
  <c r="BM3" i="13"/>
  <c r="BM7" i="13"/>
  <c r="BM11" i="13"/>
  <c r="BM15" i="13"/>
  <c r="BM19" i="13"/>
  <c r="BM23" i="13"/>
  <c r="BM27" i="13"/>
  <c r="BM31" i="13"/>
  <c r="BM35" i="13"/>
  <c r="BM39" i="13"/>
  <c r="BM43" i="13"/>
  <c r="BM47" i="13"/>
  <c r="BM51" i="13"/>
  <c r="BM55" i="13"/>
  <c r="BM59" i="13"/>
  <c r="BM63" i="13"/>
  <c r="BM67" i="13"/>
  <c r="BM71" i="13"/>
  <c r="BM75" i="13"/>
  <c r="BM79" i="13"/>
  <c r="BM83" i="13"/>
  <c r="BM87" i="13"/>
  <c r="BM91" i="13"/>
  <c r="BM95" i="13"/>
  <c r="BM99" i="13"/>
  <c r="BM103" i="13"/>
  <c r="BM107" i="13"/>
  <c r="BM111" i="13"/>
  <c r="BM115" i="13"/>
  <c r="BM119" i="13"/>
  <c r="BM123" i="13"/>
  <c r="BM127" i="13"/>
  <c r="BM131" i="13"/>
  <c r="BM135" i="13"/>
  <c r="BM139" i="13"/>
  <c r="BM143" i="13"/>
  <c r="BM147" i="13"/>
  <c r="BM151" i="13"/>
  <c r="BM155" i="13"/>
  <c r="BM159" i="13"/>
  <c r="BM163" i="13"/>
  <c r="BM167" i="13"/>
  <c r="BM171" i="13"/>
  <c r="BM175" i="13"/>
  <c r="BM179" i="13"/>
  <c r="BM183" i="13"/>
  <c r="BM187" i="13"/>
  <c r="BM191" i="13"/>
  <c r="BM195" i="13"/>
  <c r="BM199" i="13"/>
  <c r="BM203" i="13"/>
  <c r="BM207" i="13"/>
  <c r="BM211" i="13"/>
  <c r="BM215" i="13"/>
  <c r="BM219" i="13"/>
  <c r="BM223" i="13"/>
  <c r="BM227" i="13"/>
  <c r="BM231" i="13"/>
  <c r="BM235" i="13"/>
  <c r="BM239" i="13"/>
  <c r="BM243" i="13"/>
  <c r="BM247" i="13"/>
  <c r="BM251" i="13"/>
  <c r="BM255" i="13"/>
  <c r="BM259" i="13"/>
  <c r="BM263" i="13"/>
  <c r="BM267" i="13"/>
  <c r="BM271" i="13"/>
  <c r="BM275" i="13"/>
  <c r="BM279" i="13"/>
  <c r="BM283" i="13"/>
  <c r="BM287" i="13"/>
  <c r="BM291" i="13"/>
  <c r="BM295" i="13"/>
  <c r="BM299" i="13"/>
  <c r="BM303" i="13"/>
  <c r="BM307" i="13"/>
  <c r="BM311" i="13"/>
  <c r="BM315" i="13"/>
  <c r="BM319" i="13"/>
  <c r="BM323" i="13"/>
  <c r="BM327" i="13"/>
  <c r="BM331" i="13"/>
  <c r="BM335" i="13"/>
  <c r="BM339" i="13"/>
  <c r="BM343" i="13"/>
  <c r="BM347" i="13"/>
  <c r="BM351" i="13"/>
  <c r="BM355" i="13"/>
  <c r="BM359" i="13"/>
  <c r="BM363" i="13"/>
  <c r="BM367" i="13"/>
  <c r="BM371" i="13"/>
  <c r="BM375" i="13"/>
  <c r="BM379" i="13"/>
  <c r="BM383" i="13"/>
  <c r="BM387" i="13"/>
  <c r="BM391" i="13"/>
  <c r="BM395" i="13"/>
  <c r="BM399" i="13"/>
  <c r="BM403" i="13"/>
  <c r="BM407" i="13"/>
  <c r="BM411" i="13"/>
  <c r="BM415" i="13"/>
  <c r="BM419" i="13"/>
  <c r="BM423" i="13"/>
  <c r="BM427" i="13"/>
  <c r="BM431" i="13"/>
  <c r="BM435" i="13"/>
  <c r="BM439" i="13"/>
  <c r="BE1" i="13"/>
  <c r="BE5" i="13"/>
  <c r="BE9" i="13"/>
  <c r="BE13" i="13"/>
  <c r="AW1" i="13"/>
  <c r="AW5" i="13"/>
  <c r="AW9" i="13"/>
  <c r="AW13" i="13"/>
  <c r="AW17" i="13"/>
  <c r="AW21" i="13"/>
  <c r="AW25" i="13"/>
  <c r="AW29" i="13"/>
  <c r="AW33" i="13"/>
  <c r="AO4" i="13"/>
  <c r="AO8" i="13"/>
  <c r="AO12" i="13"/>
  <c r="AO16" i="13"/>
  <c r="AO20" i="13"/>
  <c r="AO24" i="13"/>
  <c r="AO28" i="13"/>
  <c r="AO32" i="13"/>
  <c r="AO36" i="13"/>
  <c r="AO40" i="13"/>
  <c r="AO44" i="13"/>
  <c r="AO48" i="13"/>
  <c r="AO52" i="13"/>
  <c r="AO56" i="13"/>
  <c r="AO60" i="13"/>
  <c r="AO64" i="13"/>
  <c r="AO68" i="13"/>
  <c r="AO72" i="13"/>
  <c r="AO76" i="13"/>
  <c r="AO80" i="13"/>
  <c r="AO84" i="13"/>
  <c r="AO88" i="13"/>
  <c r="AO92" i="13"/>
  <c r="AO96" i="13"/>
  <c r="AO100" i="13"/>
  <c r="AO104" i="13"/>
  <c r="AO108" i="13"/>
  <c r="AO112" i="13"/>
  <c r="AO116" i="13"/>
  <c r="AO120" i="13"/>
  <c r="AO124" i="13"/>
  <c r="AO128" i="13"/>
  <c r="AG2" i="13"/>
  <c r="AG6" i="13"/>
  <c r="AG10" i="13"/>
  <c r="AG14" i="13"/>
  <c r="AG18" i="13"/>
  <c r="AG22" i="13"/>
  <c r="AG26" i="13"/>
  <c r="AG30" i="13"/>
  <c r="AG34" i="13"/>
  <c r="AG38" i="13"/>
  <c r="AG42" i="13"/>
  <c r="AG46" i="13"/>
  <c r="AG50" i="13"/>
  <c r="AG54" i="13"/>
  <c r="AG58" i="13"/>
  <c r="AG62" i="13"/>
  <c r="AG66" i="13"/>
  <c r="AG70" i="13"/>
  <c r="AG74" i="13"/>
  <c r="AG78" i="13"/>
  <c r="AG82" i="13"/>
  <c r="AG86" i="13"/>
  <c r="AG90" i="13"/>
  <c r="AG94" i="13"/>
  <c r="AG98" i="13"/>
  <c r="AG102" i="13"/>
  <c r="AG106" i="13"/>
  <c r="AG110" i="13"/>
  <c r="AG114" i="13"/>
  <c r="AG118" i="13"/>
  <c r="AG122" i="13"/>
  <c r="AG126" i="13"/>
  <c r="AG130" i="13"/>
  <c r="AG134" i="13"/>
  <c r="AG138" i="13"/>
  <c r="AG142" i="13"/>
  <c r="AG146" i="13"/>
  <c r="AG150" i="13"/>
  <c r="AG154" i="13"/>
  <c r="AG158" i="13"/>
  <c r="AG162" i="13"/>
  <c r="AG166" i="13"/>
  <c r="AG170" i="13"/>
  <c r="AG174" i="13"/>
  <c r="AG178" i="13"/>
  <c r="AG182" i="13"/>
  <c r="AG186" i="13"/>
  <c r="AG190" i="13"/>
  <c r="AG194" i="13"/>
  <c r="AG198" i="13"/>
  <c r="AG202" i="13"/>
  <c r="AG206" i="13"/>
  <c r="AG210" i="13"/>
  <c r="AG214" i="13"/>
  <c r="AG218" i="13"/>
  <c r="AG222" i="13"/>
  <c r="AG226" i="13"/>
  <c r="AG230" i="13"/>
  <c r="AG234" i="13"/>
  <c r="AG238" i="13"/>
  <c r="AG242" i="13"/>
  <c r="AG246" i="13"/>
  <c r="AG250" i="13"/>
  <c r="AG254" i="13"/>
  <c r="AG258" i="13"/>
  <c r="AG262" i="13"/>
  <c r="AG266" i="13"/>
  <c r="AG270" i="13"/>
  <c r="AG274" i="13"/>
  <c r="AG278" i="13"/>
  <c r="AG282" i="13"/>
  <c r="AG286" i="13"/>
  <c r="AG290" i="13"/>
  <c r="AG294" i="13"/>
  <c r="AG298" i="13"/>
  <c r="AG302" i="13"/>
  <c r="AG306" i="13"/>
  <c r="AG310" i="13"/>
  <c r="Y3" i="13"/>
  <c r="Y7" i="13"/>
  <c r="Y11" i="13"/>
  <c r="Y15" i="13"/>
  <c r="Y19" i="13"/>
  <c r="Y23" i="13"/>
  <c r="Y27" i="13"/>
  <c r="Y31" i="13"/>
  <c r="Y35" i="13"/>
  <c r="Y39" i="13"/>
  <c r="Y43" i="13"/>
  <c r="Y47" i="13"/>
  <c r="Y51" i="13"/>
  <c r="Y55" i="13"/>
  <c r="Y59" i="13"/>
  <c r="Y63" i="13"/>
  <c r="Y67" i="13"/>
  <c r="Y71" i="13"/>
  <c r="Y75" i="13"/>
  <c r="Y79" i="13"/>
  <c r="Y83" i="13"/>
  <c r="Y87" i="13"/>
  <c r="Y91" i="13"/>
  <c r="Y95" i="13"/>
  <c r="Y99" i="13"/>
  <c r="Y103" i="13"/>
  <c r="Y107" i="13"/>
  <c r="Y111" i="13"/>
  <c r="Y115" i="13"/>
  <c r="Y119" i="13"/>
  <c r="Y123" i="13"/>
  <c r="Y127" i="13"/>
  <c r="Y131" i="13"/>
  <c r="Y135" i="13"/>
  <c r="Y139" i="13"/>
  <c r="Y143" i="13"/>
  <c r="Y147" i="13"/>
  <c r="Y151" i="13"/>
  <c r="Y155" i="13"/>
  <c r="Y159" i="13"/>
  <c r="Y163" i="13"/>
  <c r="Y167" i="13"/>
  <c r="Y171" i="13"/>
  <c r="Y175" i="13"/>
  <c r="Y179" i="13"/>
  <c r="Y183" i="13"/>
  <c r="Y187" i="13"/>
  <c r="Y191" i="13"/>
  <c r="Y195" i="13"/>
  <c r="Y199" i="13"/>
  <c r="Y203" i="13"/>
  <c r="Y207" i="13"/>
  <c r="Y211" i="13"/>
  <c r="Y215" i="13"/>
  <c r="Y219" i="13"/>
  <c r="Y223" i="13"/>
  <c r="Y227" i="13"/>
  <c r="Y231" i="13"/>
  <c r="Y235" i="13"/>
  <c r="Y239" i="13"/>
  <c r="Y243" i="13"/>
  <c r="Y247" i="13"/>
  <c r="Y251" i="13"/>
  <c r="Y255" i="13"/>
  <c r="Y259" i="13"/>
  <c r="Y263" i="13"/>
  <c r="Y267" i="13"/>
  <c r="Y271" i="13"/>
  <c r="Y275" i="13"/>
  <c r="Y279" i="13"/>
  <c r="Y283" i="13"/>
  <c r="EW1" i="13"/>
  <c r="EW5" i="13"/>
  <c r="EW9" i="13"/>
  <c r="EO3" i="13"/>
  <c r="EO7" i="13"/>
  <c r="EO11" i="13"/>
  <c r="EO15" i="13"/>
  <c r="EO19" i="13"/>
  <c r="EO23" i="13"/>
  <c r="EO27" i="13"/>
  <c r="EG2" i="13"/>
  <c r="EG6" i="13"/>
  <c r="EG10" i="13"/>
  <c r="EG14" i="13"/>
  <c r="EG18" i="13"/>
  <c r="EG22" i="13"/>
  <c r="EG26" i="13"/>
  <c r="EG30" i="13"/>
  <c r="EG34" i="13"/>
  <c r="EG38" i="13"/>
  <c r="EG42" i="13"/>
  <c r="EG46" i="13"/>
  <c r="EG50" i="13"/>
  <c r="EG54" i="13"/>
  <c r="EG58" i="13"/>
  <c r="EG62" i="13"/>
  <c r="EG66" i="13"/>
  <c r="EG70" i="13"/>
  <c r="EG74" i="13"/>
  <c r="EG78" i="13"/>
  <c r="EG82" i="13"/>
  <c r="EG86" i="13"/>
  <c r="EG90" i="13"/>
  <c r="EG94" i="13"/>
  <c r="EG98" i="13"/>
  <c r="EG102" i="13"/>
  <c r="EG106" i="13"/>
  <c r="EG110" i="13"/>
  <c r="DY2" i="13"/>
  <c r="DY6" i="13"/>
  <c r="DY10" i="13"/>
  <c r="DY14" i="13"/>
  <c r="DY18" i="13"/>
  <c r="DY22" i="13"/>
  <c r="DY26" i="13"/>
  <c r="DY30" i="13"/>
  <c r="DY34" i="13"/>
  <c r="DY38" i="13"/>
  <c r="DY42" i="13"/>
  <c r="DY46" i="13"/>
  <c r="DY50" i="13"/>
  <c r="DY54" i="13"/>
  <c r="DY58" i="13"/>
  <c r="DY62" i="13"/>
  <c r="DY66" i="13"/>
  <c r="DY70" i="13"/>
  <c r="DY74" i="13"/>
  <c r="DY78" i="13"/>
  <c r="DY82" i="13"/>
  <c r="DY86" i="13"/>
  <c r="DY90" i="13"/>
  <c r="DY94" i="13"/>
  <c r="DY98" i="13"/>
  <c r="DY102" i="13"/>
  <c r="DY106" i="13"/>
  <c r="DY110" i="13"/>
  <c r="DY114" i="13"/>
  <c r="DY118" i="13"/>
  <c r="DY122" i="13"/>
  <c r="DY126" i="13"/>
  <c r="DY130" i="13"/>
  <c r="DY134" i="13"/>
  <c r="DY138" i="13"/>
  <c r="DY142" i="13"/>
  <c r="DY146" i="13"/>
  <c r="DY150" i="13"/>
  <c r="DY154" i="13"/>
  <c r="DY158" i="13"/>
  <c r="DY162" i="13"/>
  <c r="DY166" i="13"/>
  <c r="DY170" i="13"/>
  <c r="DY174" i="13"/>
  <c r="DY178" i="13"/>
  <c r="DY182" i="13"/>
  <c r="DY186" i="13"/>
  <c r="DY190" i="13"/>
  <c r="DY194" i="13"/>
  <c r="DY198" i="13"/>
  <c r="DY202" i="13"/>
  <c r="DY206" i="13"/>
  <c r="DY210" i="13"/>
  <c r="DY214" i="13"/>
  <c r="DY218" i="13"/>
  <c r="DY222" i="13"/>
  <c r="DY226" i="13"/>
  <c r="DY230" i="13"/>
  <c r="DY234" i="13"/>
  <c r="DY238" i="13"/>
  <c r="DY242" i="13"/>
  <c r="DY246" i="13"/>
  <c r="DY250" i="13"/>
  <c r="DY254" i="13"/>
  <c r="DY258" i="13"/>
  <c r="DY262" i="13"/>
  <c r="DY266" i="13"/>
  <c r="DY270" i="13"/>
  <c r="DY274" i="13"/>
  <c r="DY278" i="13"/>
  <c r="DY282" i="13"/>
  <c r="DY286" i="13"/>
  <c r="DY290" i="13"/>
  <c r="DY294" i="13"/>
  <c r="DY298" i="13"/>
  <c r="DY302" i="13"/>
  <c r="DY306" i="13"/>
  <c r="DY310" i="13"/>
  <c r="DQ4" i="13"/>
  <c r="DQ8" i="13"/>
  <c r="DQ12" i="13"/>
  <c r="DQ16" i="13"/>
  <c r="DQ20" i="13"/>
  <c r="DQ24" i="13"/>
  <c r="DQ28" i="13"/>
  <c r="DQ32" i="13"/>
  <c r="DQ36" i="13"/>
  <c r="DQ40" i="13"/>
  <c r="DQ44" i="13"/>
  <c r="DQ48" i="13"/>
  <c r="DQ52" i="13"/>
  <c r="DQ56" i="13"/>
  <c r="DQ60" i="13"/>
  <c r="DQ64" i="13"/>
  <c r="DQ68" i="13"/>
  <c r="DQ72" i="13"/>
  <c r="DQ76" i="13"/>
  <c r="DQ80" i="13"/>
  <c r="DQ84" i="13"/>
  <c r="DQ88" i="13"/>
  <c r="DQ92" i="13"/>
  <c r="DQ96" i="13"/>
  <c r="DQ100" i="13"/>
  <c r="DQ104" i="13"/>
  <c r="DQ108" i="13"/>
  <c r="DQ112" i="13"/>
  <c r="DQ116" i="13"/>
  <c r="DQ120" i="13"/>
  <c r="DQ124" i="13"/>
  <c r="DQ128" i="13"/>
  <c r="DQ132" i="13"/>
  <c r="DQ136" i="13"/>
  <c r="DQ140" i="13"/>
  <c r="DQ144" i="13"/>
  <c r="DQ148" i="13"/>
  <c r="DQ152" i="13"/>
  <c r="DQ156" i="13"/>
  <c r="DQ160" i="13"/>
  <c r="DQ164" i="13"/>
  <c r="DQ168" i="13"/>
  <c r="DQ172" i="13"/>
  <c r="DQ176" i="13"/>
  <c r="DQ180" i="13"/>
  <c r="DQ184" i="13"/>
  <c r="DQ188" i="13"/>
  <c r="DQ192" i="13"/>
  <c r="DQ196" i="13"/>
  <c r="DQ200" i="13"/>
  <c r="DQ204" i="13"/>
  <c r="DQ208" i="13"/>
  <c r="DQ212" i="13"/>
  <c r="DQ216" i="13"/>
  <c r="DQ220" i="13"/>
  <c r="DQ224" i="13"/>
  <c r="DQ228" i="13"/>
  <c r="DQ232" i="13"/>
  <c r="DQ236" i="13"/>
  <c r="DQ240" i="13"/>
  <c r="DQ244" i="13"/>
  <c r="DQ248" i="13"/>
  <c r="DQ252" i="13"/>
  <c r="DQ256" i="13"/>
  <c r="DQ260" i="13"/>
  <c r="DQ264" i="13"/>
  <c r="DQ268" i="13"/>
  <c r="DQ272" i="13"/>
  <c r="DQ276" i="13"/>
  <c r="DQ280" i="13"/>
  <c r="DQ284" i="13"/>
  <c r="DQ288" i="13"/>
  <c r="DQ292" i="13"/>
  <c r="DQ296" i="13"/>
  <c r="DQ300" i="13"/>
  <c r="DQ304" i="13"/>
  <c r="DQ308" i="13"/>
  <c r="DQ312" i="13"/>
  <c r="DQ316" i="13"/>
  <c r="DQ320" i="13"/>
  <c r="DQ324" i="13"/>
  <c r="DQ328" i="13"/>
  <c r="DQ332" i="13"/>
  <c r="DQ336" i="13"/>
  <c r="DQ340" i="13"/>
  <c r="DQ344" i="13"/>
  <c r="DQ348" i="13"/>
  <c r="DQ352" i="13"/>
  <c r="DQ356" i="13"/>
  <c r="DQ360" i="13"/>
  <c r="DQ364" i="13"/>
  <c r="DQ368" i="13"/>
  <c r="DQ372" i="13"/>
  <c r="DQ376" i="13"/>
  <c r="DQ380" i="13"/>
  <c r="DQ384" i="13"/>
  <c r="DQ388" i="13"/>
  <c r="DQ392" i="13"/>
  <c r="DQ396" i="13"/>
  <c r="DQ400" i="13"/>
  <c r="DQ404" i="13"/>
  <c r="DQ408" i="13"/>
  <c r="DQ412" i="13"/>
  <c r="DQ416" i="13"/>
  <c r="DQ420" i="13"/>
  <c r="DQ424" i="13"/>
  <c r="DQ428" i="13"/>
  <c r="DQ432" i="13"/>
  <c r="DQ436" i="13"/>
  <c r="DQ440" i="13"/>
  <c r="DQ444" i="13"/>
  <c r="DQ448" i="13"/>
  <c r="DQ452" i="13"/>
  <c r="DQ456" i="13"/>
  <c r="DQ460" i="13"/>
  <c r="DQ464" i="13"/>
  <c r="DQ468" i="13"/>
  <c r="DQ472" i="13"/>
  <c r="DQ476" i="13"/>
  <c r="DQ480" i="13"/>
  <c r="DQ484" i="13"/>
  <c r="DQ488" i="13"/>
  <c r="DQ492" i="13"/>
  <c r="DQ496" i="13"/>
  <c r="DQ500" i="13"/>
  <c r="DQ504" i="13"/>
  <c r="DQ508" i="13"/>
  <c r="DQ512" i="13"/>
  <c r="DQ516" i="13"/>
  <c r="DQ520" i="13"/>
  <c r="DQ524" i="13"/>
  <c r="DQ528" i="13"/>
  <c r="DQ532" i="13"/>
  <c r="DQ536" i="13"/>
  <c r="DQ540" i="13"/>
  <c r="DQ544" i="13"/>
  <c r="DQ548" i="13"/>
  <c r="DQ552" i="13"/>
  <c r="DQ556" i="13"/>
  <c r="DQ560" i="13"/>
  <c r="DQ564" i="13"/>
  <c r="DQ568" i="13"/>
  <c r="DQ572" i="13"/>
  <c r="DQ576" i="13"/>
  <c r="DQ580" i="13"/>
  <c r="DQ584" i="13"/>
  <c r="DQ588" i="13"/>
  <c r="DQ592" i="13"/>
  <c r="DQ596" i="13"/>
  <c r="DI3" i="13"/>
  <c r="DI7" i="13"/>
  <c r="DI11" i="13"/>
  <c r="DI15" i="13"/>
  <c r="DI19" i="13"/>
  <c r="DI23" i="13"/>
  <c r="DI27" i="13"/>
  <c r="DI31" i="13"/>
  <c r="DI35" i="13"/>
  <c r="DI39" i="13"/>
  <c r="DI43" i="13"/>
  <c r="DI47" i="13"/>
  <c r="DI51" i="13"/>
  <c r="DI55" i="13"/>
  <c r="DI59" i="13"/>
  <c r="DI63" i="13"/>
  <c r="DI67" i="13"/>
  <c r="DI71" i="13"/>
  <c r="DI75" i="13"/>
  <c r="DI79" i="13"/>
  <c r="DI83" i="13"/>
  <c r="DI87" i="13"/>
  <c r="DI91" i="13"/>
  <c r="DI95" i="13"/>
  <c r="DI99" i="13"/>
  <c r="DI103" i="13"/>
  <c r="DI107" i="13"/>
  <c r="DI111" i="13"/>
  <c r="DI115" i="13"/>
  <c r="DI119" i="13"/>
  <c r="DI123" i="13"/>
  <c r="DI127" i="13"/>
  <c r="DI131" i="13"/>
  <c r="DI135" i="13"/>
  <c r="DI139" i="13"/>
  <c r="DI143" i="13"/>
  <c r="DI147" i="13"/>
  <c r="DI151" i="13"/>
  <c r="DI155" i="13"/>
  <c r="DI159" i="13"/>
  <c r="DI163" i="13"/>
  <c r="DI167" i="13"/>
  <c r="DI171" i="13"/>
  <c r="DI175" i="13"/>
  <c r="DI179" i="13"/>
  <c r="DI183" i="13"/>
  <c r="DI187" i="13"/>
  <c r="DI191" i="13"/>
  <c r="DI195" i="13"/>
  <c r="DI199" i="13"/>
  <c r="DI203" i="13"/>
  <c r="DI207" i="13"/>
  <c r="DI211" i="13"/>
  <c r="DI215" i="13"/>
  <c r="DI219" i="13"/>
  <c r="DI223" i="13"/>
  <c r="DI227" i="13"/>
  <c r="DI231" i="13"/>
  <c r="DI235" i="13"/>
  <c r="DI239" i="13"/>
  <c r="DI243" i="13"/>
  <c r="DI247" i="13"/>
  <c r="DI251" i="13"/>
  <c r="DI255" i="13"/>
  <c r="DI259" i="13"/>
  <c r="DI263" i="13"/>
  <c r="DI267" i="13"/>
  <c r="DI271" i="13"/>
  <c r="DI275" i="13"/>
  <c r="DI279" i="13"/>
  <c r="DI283" i="13"/>
  <c r="DI287" i="13"/>
  <c r="DI291" i="13"/>
  <c r="DI295" i="13"/>
  <c r="DI299" i="13"/>
  <c r="DI303" i="13"/>
  <c r="DI307" i="13"/>
  <c r="DI311" i="13"/>
  <c r="DI315" i="13"/>
  <c r="DI319" i="13"/>
  <c r="DI323" i="13"/>
  <c r="DI327" i="13"/>
  <c r="DI331" i="13"/>
  <c r="DI335" i="13"/>
  <c r="DI339" i="13"/>
  <c r="DI343" i="13"/>
  <c r="DI347" i="13"/>
  <c r="DI351" i="13"/>
  <c r="DI355" i="13"/>
  <c r="DI359" i="13"/>
  <c r="DI363" i="13"/>
  <c r="DI367" i="13"/>
  <c r="DI371" i="13"/>
  <c r="DI375" i="13"/>
  <c r="DI379" i="13"/>
  <c r="DI383" i="13"/>
  <c r="DI387" i="13"/>
  <c r="DI391" i="13"/>
  <c r="DI395" i="13"/>
  <c r="DI399" i="13"/>
  <c r="DI403" i="13"/>
  <c r="DI407" i="13"/>
  <c r="DI411" i="13"/>
  <c r="DI415" i="13"/>
  <c r="DI419" i="13"/>
  <c r="DI423" i="13"/>
  <c r="DI427" i="13"/>
  <c r="DI431" i="13"/>
  <c r="DI435" i="13"/>
  <c r="DI439" i="13"/>
  <c r="DI443" i="13"/>
  <c r="DI447" i="13"/>
  <c r="DI451" i="13"/>
  <c r="DI455" i="13"/>
  <c r="DI459" i="13"/>
  <c r="DI463" i="13"/>
  <c r="DI467" i="13"/>
  <c r="DI471" i="13"/>
  <c r="DI475" i="13"/>
  <c r="DI479" i="13"/>
  <c r="DI483" i="13"/>
  <c r="DI487" i="13"/>
  <c r="DI491" i="13"/>
  <c r="DI495" i="13"/>
  <c r="DI499" i="13"/>
  <c r="DI503" i="13"/>
  <c r="DI507" i="13"/>
  <c r="DI511" i="13"/>
  <c r="DI515" i="13"/>
  <c r="DI519" i="13"/>
  <c r="DI523" i="13"/>
  <c r="DI527" i="13"/>
  <c r="DI531" i="13"/>
  <c r="DI535" i="13"/>
  <c r="DI539" i="13"/>
  <c r="DI543" i="13"/>
  <c r="DI547" i="13"/>
  <c r="DI551" i="13"/>
  <c r="DI555" i="13"/>
  <c r="DI559" i="13"/>
  <c r="DI563" i="13"/>
  <c r="DI567" i="13"/>
  <c r="DI571" i="13"/>
  <c r="DI575" i="13"/>
  <c r="DI579" i="13"/>
  <c r="DI583" i="13"/>
  <c r="DI587" i="13"/>
  <c r="DI591" i="13"/>
  <c r="DI595" i="13"/>
  <c r="DI599" i="13"/>
  <c r="DI603" i="13"/>
  <c r="DI607" i="13"/>
  <c r="DI611" i="13"/>
  <c r="DI615" i="13"/>
  <c r="DI619" i="13"/>
  <c r="DI623" i="13"/>
  <c r="DI627" i="13"/>
  <c r="DI631" i="13"/>
  <c r="DI635" i="13"/>
  <c r="DI639" i="13"/>
  <c r="DI643" i="13"/>
  <c r="DI647" i="13"/>
  <c r="DI651" i="13"/>
  <c r="DI655" i="13"/>
  <c r="DI659" i="13"/>
  <c r="DI663" i="13"/>
  <c r="DI667" i="13"/>
  <c r="DI671" i="13"/>
  <c r="DI675" i="13"/>
  <c r="DI679" i="13"/>
  <c r="DI683" i="13"/>
  <c r="DI687" i="13"/>
  <c r="DI691" i="13"/>
  <c r="DI695" i="13"/>
  <c r="DI699" i="13"/>
  <c r="DI703" i="13"/>
  <c r="DI707" i="13"/>
  <c r="DI711" i="13"/>
  <c r="DI715" i="13"/>
  <c r="DI719" i="13"/>
  <c r="DI723" i="13"/>
  <c r="DI727" i="13"/>
  <c r="DI731" i="13"/>
  <c r="DI735" i="13"/>
  <c r="DI739" i="13"/>
  <c r="DI743" i="13"/>
  <c r="DI747" i="13"/>
  <c r="DI751" i="13"/>
  <c r="DI755" i="13"/>
  <c r="DI759" i="13"/>
  <c r="DI763" i="13"/>
  <c r="DI767" i="13"/>
  <c r="DI771" i="13"/>
  <c r="DI775" i="13"/>
  <c r="DI779" i="13"/>
  <c r="DI783" i="13"/>
  <c r="DI787" i="13"/>
  <c r="DI791" i="13"/>
  <c r="DI795" i="13"/>
  <c r="DI799" i="13"/>
  <c r="DI803" i="13"/>
  <c r="DI807" i="13"/>
  <c r="DI811" i="13"/>
  <c r="DI815" i="13"/>
  <c r="DI819" i="13"/>
  <c r="DI823" i="13"/>
  <c r="DI827" i="13"/>
  <c r="DI831" i="13"/>
  <c r="DI835" i="13"/>
  <c r="DI839" i="13"/>
  <c r="DI843" i="13"/>
  <c r="DI847" i="13"/>
  <c r="DI851" i="13"/>
  <c r="DI855" i="13"/>
  <c r="DI859" i="13"/>
  <c r="DI863" i="13"/>
  <c r="DI867" i="13"/>
  <c r="DI871" i="13"/>
  <c r="DI875" i="13"/>
  <c r="DI879" i="13"/>
  <c r="DI883" i="13"/>
  <c r="DI887" i="13"/>
  <c r="DI891" i="13"/>
  <c r="DI895" i="13"/>
  <c r="DI899" i="13"/>
  <c r="DI903" i="13"/>
  <c r="DI907" i="13"/>
  <c r="DI911" i="13"/>
  <c r="DI915" i="13"/>
  <c r="DI919" i="13"/>
  <c r="DI923" i="13"/>
  <c r="DI927" i="13"/>
  <c r="DI931" i="13"/>
  <c r="DI935" i="13"/>
  <c r="DI939" i="13"/>
  <c r="DI943" i="13"/>
  <c r="DI947" i="13"/>
  <c r="DI951" i="13"/>
  <c r="DI955" i="13"/>
  <c r="DI959" i="13"/>
  <c r="DI963" i="13"/>
  <c r="DI967" i="13"/>
  <c r="DI971" i="13"/>
  <c r="DI975" i="13"/>
  <c r="DI979" i="13"/>
  <c r="DI983" i="13"/>
  <c r="DI987" i="13"/>
  <c r="DI991" i="13"/>
  <c r="DI995" i="13"/>
  <c r="DI999" i="13"/>
  <c r="DI1003" i="13"/>
  <c r="DI1007" i="13"/>
  <c r="DI1011" i="13"/>
  <c r="DI1015" i="13"/>
  <c r="DI1019" i="13"/>
  <c r="DI1023" i="13"/>
  <c r="DI1027" i="13"/>
  <c r="DI1031" i="13"/>
  <c r="DI1035" i="13"/>
  <c r="DI1039" i="13"/>
  <c r="DI1043" i="13"/>
  <c r="DI1047" i="13"/>
  <c r="DI1051" i="13"/>
  <c r="DI1055" i="13"/>
  <c r="DI1059" i="13"/>
  <c r="DI1063" i="13"/>
  <c r="DI1067" i="13"/>
  <c r="DI1071" i="13"/>
  <c r="DI1075" i="13"/>
  <c r="DI1079" i="13"/>
  <c r="DI1083" i="13"/>
  <c r="DI1087" i="13"/>
  <c r="DI1091" i="13"/>
  <c r="DI1095" i="13"/>
  <c r="DI1099" i="13"/>
  <c r="DI1103" i="13"/>
  <c r="DI1107" i="13"/>
  <c r="DI1111" i="13"/>
  <c r="DI1115" i="13"/>
  <c r="DA3" i="13"/>
  <c r="CS1" i="13"/>
  <c r="CS5" i="13"/>
  <c r="CS9" i="13"/>
  <c r="CK1" i="13"/>
  <c r="CK5" i="13"/>
  <c r="CK9" i="13"/>
  <c r="CK13" i="13"/>
  <c r="CK17" i="13"/>
  <c r="CK21" i="13"/>
  <c r="CK25" i="13"/>
  <c r="CK29" i="13"/>
  <c r="CK33" i="13"/>
  <c r="CK37" i="13"/>
  <c r="CK41" i="13"/>
  <c r="CC3" i="13"/>
  <c r="CC7" i="13"/>
  <c r="CC11" i="13"/>
  <c r="CC15" i="13"/>
  <c r="CC19" i="13"/>
  <c r="CC23" i="13"/>
  <c r="CC27" i="13"/>
  <c r="CC31" i="13"/>
  <c r="CC35" i="13"/>
  <c r="CC39" i="13"/>
  <c r="CC43" i="13"/>
  <c r="CC47" i="13"/>
  <c r="CC51" i="13"/>
  <c r="CC55" i="13"/>
  <c r="CC59" i="13"/>
  <c r="CC63" i="13"/>
  <c r="CC67" i="13"/>
  <c r="CC71" i="13"/>
  <c r="CC75" i="13"/>
  <c r="CC79" i="13"/>
  <c r="CC83" i="13"/>
  <c r="CC87" i="13"/>
  <c r="CC91" i="13"/>
  <c r="CC95" i="13"/>
  <c r="CC99" i="13"/>
  <c r="CC103" i="13"/>
  <c r="CC107" i="13"/>
  <c r="CC111" i="13"/>
  <c r="CC115" i="13"/>
  <c r="CC119" i="13"/>
  <c r="CC123" i="13"/>
  <c r="CC127" i="13"/>
  <c r="BU4" i="13"/>
  <c r="BU8" i="13"/>
  <c r="BU12" i="13"/>
  <c r="BU16" i="13"/>
  <c r="BU20" i="13"/>
  <c r="BU24" i="13"/>
  <c r="BU28" i="13"/>
  <c r="BU32" i="13"/>
  <c r="BU36" i="13"/>
  <c r="BU40" i="13"/>
  <c r="BU44" i="13"/>
  <c r="BU48" i="13"/>
  <c r="BU52" i="13"/>
  <c r="BU56" i="13"/>
  <c r="BU60" i="13"/>
  <c r="BU64" i="13"/>
  <c r="BU68" i="13"/>
  <c r="BU72" i="13"/>
  <c r="BU76" i="13"/>
  <c r="BU80" i="13"/>
  <c r="BU84" i="13"/>
  <c r="BU88" i="13"/>
  <c r="BU92" i="13"/>
  <c r="BU96" i="13"/>
  <c r="BU100" i="13"/>
  <c r="BU104" i="13"/>
  <c r="BU108" i="13"/>
  <c r="BU112" i="13"/>
  <c r="BU116" i="13"/>
  <c r="BU120" i="13"/>
  <c r="BU124" i="13"/>
  <c r="BU128" i="13"/>
  <c r="BU132" i="13"/>
  <c r="BU136" i="13"/>
  <c r="BU140" i="13"/>
  <c r="BU144" i="13"/>
  <c r="BU148" i="13"/>
  <c r="BU152" i="13"/>
  <c r="BU156" i="13"/>
  <c r="BU160" i="13"/>
  <c r="BU164" i="13"/>
  <c r="BU168" i="13"/>
  <c r="BU172" i="13"/>
  <c r="BU176" i="13"/>
  <c r="BU180" i="13"/>
  <c r="BU184" i="13"/>
  <c r="BU188" i="13"/>
  <c r="BU192" i="13"/>
  <c r="BU196" i="13"/>
  <c r="BU200" i="13"/>
  <c r="BU204" i="13"/>
  <c r="BU208" i="13"/>
  <c r="BU212" i="13"/>
  <c r="BU216" i="13"/>
  <c r="BU220" i="13"/>
  <c r="BU224" i="13"/>
  <c r="BU228" i="13"/>
  <c r="BU232" i="13"/>
  <c r="BU236" i="13"/>
  <c r="BU240" i="13"/>
  <c r="BU244" i="13"/>
  <c r="BU248" i="13"/>
  <c r="BU252" i="13"/>
  <c r="BU256" i="13"/>
  <c r="BU260" i="13"/>
  <c r="BU264" i="13"/>
  <c r="BU268" i="13"/>
  <c r="BU272" i="13"/>
  <c r="BU276" i="13"/>
  <c r="BU280" i="13"/>
  <c r="BU284" i="13"/>
  <c r="BM4" i="13"/>
  <c r="BM8" i="13"/>
  <c r="BM12" i="13"/>
  <c r="BM16" i="13"/>
  <c r="BM20" i="13"/>
  <c r="BM24" i="13"/>
  <c r="BM28" i="13"/>
  <c r="BM32" i="13"/>
  <c r="BM36" i="13"/>
  <c r="BM40" i="13"/>
  <c r="BM44" i="13"/>
  <c r="BM48" i="13"/>
  <c r="BM52" i="13"/>
  <c r="BM56" i="13"/>
  <c r="BM60" i="13"/>
  <c r="BM64" i="13"/>
  <c r="BM68" i="13"/>
  <c r="BM72" i="13"/>
  <c r="BM76" i="13"/>
  <c r="BM80" i="13"/>
  <c r="BM84" i="13"/>
  <c r="BM88" i="13"/>
  <c r="BM92" i="13"/>
  <c r="BM96" i="13"/>
  <c r="BM100" i="13"/>
  <c r="BM104" i="13"/>
  <c r="BM108" i="13"/>
  <c r="BM112" i="13"/>
  <c r="BM116" i="13"/>
  <c r="BM120" i="13"/>
  <c r="BM124" i="13"/>
  <c r="BM128" i="13"/>
  <c r="BM132" i="13"/>
  <c r="BM136" i="13"/>
  <c r="BM140" i="13"/>
  <c r="BM144" i="13"/>
  <c r="BM148" i="13"/>
  <c r="BM152" i="13"/>
  <c r="BM156" i="13"/>
  <c r="BM160" i="13"/>
  <c r="BM164" i="13"/>
  <c r="BM168" i="13"/>
  <c r="BM172" i="13"/>
  <c r="BM176" i="13"/>
  <c r="BM180" i="13"/>
  <c r="BM184" i="13"/>
  <c r="BM188" i="13"/>
  <c r="BM192" i="13"/>
  <c r="BM196" i="13"/>
  <c r="BM200" i="13"/>
  <c r="BM204" i="13"/>
  <c r="BM208" i="13"/>
  <c r="BM212" i="13"/>
  <c r="BM216" i="13"/>
  <c r="BM220" i="13"/>
  <c r="BM224" i="13"/>
  <c r="BM228" i="13"/>
  <c r="BM232" i="13"/>
  <c r="BM236" i="13"/>
  <c r="BM240" i="13"/>
  <c r="BM244" i="13"/>
  <c r="BM248" i="13"/>
  <c r="BM252" i="13"/>
  <c r="BM256" i="13"/>
  <c r="BM260" i="13"/>
  <c r="BM264" i="13"/>
  <c r="BM268" i="13"/>
  <c r="BM272" i="13"/>
  <c r="BM276" i="13"/>
  <c r="BM280" i="13"/>
  <c r="BM284" i="13"/>
  <c r="BM288" i="13"/>
  <c r="BM292" i="13"/>
  <c r="BM296" i="13"/>
  <c r="BM300" i="13"/>
  <c r="BM304" i="13"/>
  <c r="BM308" i="13"/>
  <c r="BM312" i="13"/>
  <c r="BM316" i="13"/>
  <c r="BM320" i="13"/>
  <c r="BM324" i="13"/>
  <c r="BM328" i="13"/>
  <c r="BM332" i="13"/>
  <c r="BM336" i="13"/>
  <c r="BM340" i="13"/>
  <c r="BM344" i="13"/>
  <c r="BM348" i="13"/>
  <c r="BM352" i="13"/>
  <c r="BM356" i="13"/>
  <c r="BM360" i="13"/>
  <c r="BM364" i="13"/>
  <c r="BM368" i="13"/>
  <c r="BM372" i="13"/>
  <c r="BM376" i="13"/>
  <c r="BM380" i="13"/>
  <c r="BM384" i="13"/>
  <c r="BM388" i="13"/>
  <c r="BM392" i="13"/>
  <c r="BM396" i="13"/>
  <c r="BM400" i="13"/>
  <c r="BM404" i="13"/>
  <c r="BM408" i="13"/>
  <c r="BM412" i="13"/>
  <c r="BM416" i="13"/>
  <c r="BM420" i="13"/>
  <c r="BM424" i="13"/>
  <c r="BM428" i="13"/>
  <c r="BM432" i="13"/>
  <c r="BM436" i="13"/>
  <c r="BM440" i="13"/>
  <c r="BE2" i="13"/>
  <c r="BE6" i="13"/>
  <c r="BE10" i="13"/>
  <c r="BE14" i="13"/>
  <c r="AW2" i="13"/>
  <c r="AW6" i="13"/>
  <c r="AW10" i="13"/>
  <c r="AW14" i="13"/>
  <c r="AW18" i="13"/>
  <c r="AW22" i="13"/>
  <c r="AW26" i="13"/>
  <c r="AW30" i="13"/>
  <c r="AW34" i="13"/>
  <c r="AO1" i="13"/>
  <c r="AO5" i="13"/>
  <c r="AO9" i="13"/>
  <c r="AO13" i="13"/>
  <c r="AO17" i="13"/>
  <c r="AO21" i="13"/>
  <c r="AO25" i="13"/>
  <c r="AO29" i="13"/>
  <c r="AO33" i="13"/>
  <c r="AO37" i="13"/>
  <c r="AO41" i="13"/>
  <c r="AO45" i="13"/>
  <c r="AO49" i="13"/>
  <c r="AO53" i="13"/>
  <c r="AO57" i="13"/>
  <c r="AO61" i="13"/>
  <c r="AO65" i="13"/>
  <c r="AO69" i="13"/>
  <c r="AO73" i="13"/>
  <c r="AO77" i="13"/>
  <c r="AO81" i="13"/>
  <c r="AO85" i="13"/>
  <c r="AO89" i="13"/>
  <c r="AO93" i="13"/>
  <c r="AO97" i="13"/>
  <c r="AO101" i="13"/>
  <c r="AO105" i="13"/>
  <c r="AO109" i="13"/>
  <c r="AO113" i="13"/>
  <c r="AO117" i="13"/>
  <c r="AO121" i="13"/>
  <c r="AO125" i="13"/>
  <c r="AO129" i="13"/>
  <c r="AG3" i="13"/>
  <c r="AG7" i="13"/>
  <c r="AG11" i="13"/>
  <c r="AG15" i="13"/>
  <c r="AG19" i="13"/>
  <c r="AG23" i="13"/>
  <c r="AG27" i="13"/>
  <c r="AG31" i="13"/>
  <c r="AG35" i="13"/>
  <c r="AG39" i="13"/>
  <c r="AG43" i="13"/>
  <c r="AG47" i="13"/>
  <c r="AG51" i="13"/>
  <c r="AG55" i="13"/>
  <c r="AG59" i="13"/>
  <c r="AG63" i="13"/>
  <c r="AG67" i="13"/>
  <c r="AG71" i="13"/>
  <c r="AG75" i="13"/>
  <c r="AG79" i="13"/>
  <c r="AG83" i="13"/>
  <c r="AG87" i="13"/>
  <c r="AG91" i="13"/>
  <c r="AG95" i="13"/>
  <c r="AG99" i="13"/>
  <c r="AG103" i="13"/>
  <c r="AG107" i="13"/>
  <c r="AG111" i="13"/>
  <c r="AG115" i="13"/>
  <c r="AG119" i="13"/>
  <c r="AG123" i="13"/>
  <c r="AG127" i="13"/>
  <c r="AG131" i="13"/>
  <c r="AG135" i="13"/>
  <c r="AG139" i="13"/>
  <c r="AG143" i="13"/>
  <c r="AG147" i="13"/>
  <c r="AG151" i="13"/>
  <c r="AG155" i="13"/>
  <c r="AG159" i="13"/>
  <c r="AG163" i="13"/>
  <c r="AG167" i="13"/>
  <c r="AG171" i="13"/>
  <c r="AG175" i="13"/>
  <c r="AG179" i="13"/>
  <c r="AG183" i="13"/>
  <c r="AG187" i="13"/>
  <c r="AG191" i="13"/>
  <c r="AG195" i="13"/>
  <c r="AG199" i="13"/>
  <c r="AG203" i="13"/>
  <c r="AG207" i="13"/>
  <c r="AG211" i="13"/>
  <c r="AG215" i="13"/>
  <c r="AG219" i="13"/>
  <c r="AG223" i="13"/>
  <c r="AG227" i="13"/>
  <c r="AG231" i="13"/>
  <c r="AG235" i="13"/>
  <c r="AG239" i="13"/>
  <c r="AG243" i="13"/>
  <c r="AG247" i="13"/>
  <c r="AG251" i="13"/>
  <c r="AG255" i="13"/>
  <c r="AG259" i="13"/>
  <c r="AG263" i="13"/>
  <c r="AG267" i="13"/>
  <c r="AG271" i="13"/>
  <c r="AG275" i="13"/>
  <c r="AG279" i="13"/>
  <c r="AG283" i="13"/>
  <c r="AG287" i="13"/>
  <c r="AG291" i="13"/>
  <c r="AG295" i="13"/>
  <c r="AG299" i="13"/>
  <c r="AG303" i="13"/>
  <c r="AG307" i="13"/>
  <c r="Y4" i="13"/>
  <c r="Y8" i="13"/>
  <c r="Y12" i="13"/>
  <c r="Y16" i="13"/>
  <c r="Y20" i="13"/>
  <c r="Y24" i="13"/>
  <c r="Y28" i="13"/>
  <c r="Y32" i="13"/>
  <c r="Y36" i="13"/>
  <c r="Y40" i="13"/>
  <c r="Y44" i="13"/>
  <c r="Y48" i="13"/>
  <c r="Y52" i="13"/>
  <c r="Y56" i="13"/>
  <c r="Y60" i="13"/>
  <c r="Y64" i="13"/>
  <c r="Y68" i="13"/>
  <c r="Y72" i="13"/>
  <c r="Y76" i="13"/>
  <c r="Y80" i="13"/>
  <c r="Y84" i="13"/>
  <c r="Y88" i="13"/>
  <c r="Y92" i="13"/>
  <c r="Y96" i="13"/>
  <c r="Y100" i="13"/>
  <c r="Y104" i="13"/>
  <c r="Y108" i="13"/>
  <c r="Y112" i="13"/>
  <c r="Y116" i="13"/>
  <c r="Y120" i="13"/>
  <c r="Y124" i="13"/>
  <c r="Y128" i="13"/>
  <c r="Y132" i="13"/>
  <c r="Y136" i="13"/>
  <c r="Y140" i="13"/>
  <c r="Y144" i="13"/>
  <c r="Y148" i="13"/>
  <c r="Y152" i="13"/>
  <c r="Y156" i="13"/>
  <c r="Y160" i="13"/>
  <c r="Y164" i="13"/>
  <c r="Y168" i="13"/>
  <c r="Y172" i="13"/>
  <c r="Y176" i="13"/>
  <c r="Y180" i="13"/>
  <c r="Y184" i="13"/>
  <c r="Y188" i="13"/>
  <c r="Y192" i="13"/>
  <c r="Y196" i="13"/>
  <c r="Y200" i="13"/>
  <c r="Y204" i="13"/>
  <c r="Y208" i="13"/>
  <c r="Y212" i="13"/>
  <c r="Y216" i="13"/>
  <c r="Y220" i="13"/>
  <c r="Y224" i="13"/>
  <c r="Y228" i="13"/>
  <c r="Y232" i="13"/>
  <c r="Y236" i="13"/>
  <c r="Y240" i="13"/>
  <c r="Y244" i="13"/>
  <c r="Y248" i="13"/>
  <c r="Y252" i="13"/>
  <c r="Y256" i="13"/>
  <c r="Y260" i="13"/>
  <c r="Y264" i="13"/>
  <c r="Y268" i="13"/>
  <c r="Y272" i="13"/>
  <c r="Y276" i="13"/>
  <c r="Y280" i="13"/>
  <c r="Y284" i="13"/>
  <c r="Y288" i="13"/>
  <c r="Y292" i="13"/>
  <c r="Y296" i="13"/>
  <c r="Y300" i="13"/>
  <c r="Y304" i="13"/>
  <c r="Y308" i="13"/>
  <c r="Y312" i="13"/>
  <c r="Y316" i="13"/>
  <c r="Y320" i="13"/>
  <c r="Y324" i="13"/>
  <c r="Y328" i="13"/>
  <c r="Y332" i="13"/>
  <c r="Y336" i="13"/>
  <c r="Y340" i="13"/>
  <c r="Y344" i="13"/>
  <c r="Y348" i="13"/>
  <c r="Y352" i="13"/>
  <c r="Y356" i="13"/>
  <c r="Y360" i="13"/>
  <c r="Y364" i="13"/>
  <c r="Y368" i="13"/>
  <c r="Y372" i="13"/>
  <c r="Y376" i="13"/>
  <c r="Y380" i="13"/>
  <c r="Y384" i="13"/>
  <c r="Y388" i="13"/>
  <c r="Y392" i="13"/>
  <c r="Y396" i="13"/>
  <c r="Y400" i="13"/>
  <c r="Y404" i="13"/>
  <c r="Y408" i="13"/>
  <c r="Y412" i="13"/>
  <c r="Y416" i="13"/>
  <c r="Y420" i="13"/>
  <c r="Y424" i="13"/>
  <c r="Y428" i="13"/>
  <c r="Y432" i="13"/>
  <c r="Y436" i="13"/>
  <c r="Y440" i="13"/>
  <c r="Y444" i="13"/>
  <c r="Y448" i="13"/>
  <c r="Y452" i="13"/>
  <c r="Y456" i="13"/>
  <c r="Y460" i="13"/>
  <c r="Y464" i="13"/>
  <c r="Y468" i="13"/>
  <c r="Y472" i="13"/>
  <c r="Y476" i="13"/>
  <c r="Y480" i="13"/>
  <c r="Y484" i="13"/>
  <c r="Y488" i="13"/>
  <c r="Y492" i="13"/>
  <c r="Y496" i="13"/>
  <c r="Y500" i="13"/>
  <c r="Y504" i="13"/>
  <c r="Y508" i="13"/>
  <c r="Y512" i="13"/>
  <c r="Y516" i="13"/>
  <c r="Y520" i="13"/>
  <c r="Y524" i="13"/>
  <c r="Y528" i="13"/>
  <c r="Y532" i="13"/>
  <c r="Y536" i="13"/>
  <c r="Y540" i="13"/>
  <c r="Y544" i="13"/>
  <c r="Y548" i="13"/>
  <c r="Y552" i="13"/>
  <c r="Y556" i="13"/>
  <c r="Y560" i="13"/>
  <c r="Y564" i="13"/>
  <c r="Y568" i="13"/>
  <c r="Y572" i="13"/>
  <c r="Y576" i="13"/>
  <c r="Y580" i="13"/>
  <c r="Y584" i="13"/>
  <c r="Y588" i="13"/>
  <c r="Y592" i="13"/>
  <c r="Y596" i="13"/>
  <c r="Y600" i="13"/>
  <c r="Y604" i="13"/>
  <c r="Y608" i="13"/>
  <c r="Y612" i="13"/>
  <c r="Y616" i="13"/>
  <c r="Y620" i="13"/>
  <c r="Y624" i="13"/>
  <c r="Y628" i="13"/>
  <c r="Y632" i="13"/>
  <c r="Y636" i="13"/>
  <c r="Y640" i="13"/>
  <c r="Y644" i="13"/>
  <c r="Y648" i="13"/>
  <c r="Y652" i="13"/>
  <c r="Y656" i="13"/>
  <c r="Y660" i="13"/>
  <c r="Y664" i="13"/>
  <c r="Y668" i="13"/>
  <c r="Y672" i="13"/>
  <c r="Y676" i="13"/>
  <c r="Y680" i="13"/>
  <c r="Y684" i="13"/>
  <c r="Q1" i="13"/>
  <c r="Q5" i="13"/>
  <c r="Q9" i="13"/>
  <c r="Q13" i="13"/>
  <c r="Q17" i="13"/>
  <c r="Q21" i="13"/>
  <c r="Q25" i="13"/>
  <c r="Q29" i="13"/>
  <c r="Q33" i="13"/>
  <c r="Q37" i="13"/>
  <c r="Q41" i="13"/>
  <c r="Q45" i="13"/>
  <c r="Q49" i="13"/>
  <c r="Q53" i="13"/>
  <c r="Q57" i="13"/>
  <c r="Q61" i="13"/>
  <c r="Q65" i="13"/>
  <c r="Q69" i="13"/>
  <c r="Q73" i="13"/>
  <c r="Q77" i="13"/>
  <c r="Q81" i="13"/>
  <c r="Q85" i="13"/>
  <c r="Q89" i="13"/>
  <c r="Q93" i="13"/>
  <c r="Q97" i="13"/>
  <c r="Q101" i="13"/>
  <c r="Q105" i="13"/>
  <c r="Q109" i="13"/>
  <c r="Q113" i="13"/>
  <c r="Q117" i="13"/>
  <c r="Q121" i="13"/>
  <c r="Q125" i="13"/>
  <c r="Q129" i="13"/>
  <c r="Q133" i="13"/>
  <c r="Q137" i="13"/>
  <c r="Q141" i="13"/>
  <c r="Q145" i="13"/>
  <c r="Q149" i="13"/>
  <c r="Q153" i="13"/>
  <c r="Q157" i="13"/>
  <c r="Q161" i="13"/>
  <c r="Q165" i="13"/>
  <c r="Q169" i="13"/>
  <c r="Q173" i="13"/>
  <c r="Q177" i="13"/>
  <c r="Q181" i="13"/>
  <c r="Q185" i="13"/>
  <c r="Q189" i="13"/>
  <c r="Q193" i="13"/>
  <c r="Q197" i="13"/>
  <c r="Q201" i="13"/>
  <c r="Q205" i="13"/>
  <c r="Q209" i="13"/>
  <c r="Q213" i="13"/>
  <c r="Q217" i="13"/>
  <c r="Q221" i="13"/>
  <c r="Q225" i="13"/>
  <c r="Q229" i="13"/>
  <c r="Q233" i="13"/>
  <c r="Q237" i="13"/>
  <c r="Q241" i="13"/>
  <c r="Q245" i="13"/>
  <c r="Q249" i="13"/>
  <c r="Q253" i="13"/>
  <c r="Q257" i="13"/>
  <c r="Q261" i="13"/>
  <c r="Q265" i="13"/>
  <c r="Q269" i="13"/>
  <c r="Q273" i="13"/>
  <c r="Q277" i="13"/>
  <c r="Q281" i="13"/>
  <c r="Q285" i="13"/>
  <c r="Q289" i="13"/>
  <c r="Q293" i="13"/>
  <c r="Q297" i="13"/>
  <c r="Q301" i="13"/>
  <c r="Q305" i="13"/>
  <c r="Q309" i="13"/>
  <c r="Q313" i="13"/>
  <c r="Q317" i="13"/>
  <c r="Q321" i="13"/>
  <c r="Q325" i="13"/>
  <c r="Q329" i="13"/>
  <c r="Q333" i="13"/>
  <c r="Q337" i="13"/>
  <c r="Q341" i="13"/>
  <c r="Q345" i="13"/>
  <c r="Q349" i="13"/>
  <c r="Q353" i="13"/>
  <c r="Q357" i="13"/>
  <c r="Q361" i="13"/>
  <c r="Q365" i="13"/>
  <c r="Q369" i="13"/>
  <c r="Q373" i="13"/>
  <c r="Q377" i="13"/>
  <c r="Q381" i="13"/>
  <c r="Q385" i="13"/>
  <c r="Q389" i="13"/>
  <c r="Q393" i="13"/>
  <c r="Q397" i="13"/>
  <c r="Q401" i="13"/>
  <c r="Q405" i="13"/>
  <c r="Q409" i="13"/>
  <c r="Q413" i="13"/>
  <c r="Q417" i="13"/>
  <c r="Q421" i="13"/>
  <c r="Q425" i="13"/>
  <c r="Q429" i="13"/>
  <c r="Q433" i="13"/>
  <c r="Q437" i="13"/>
  <c r="Q441" i="13"/>
  <c r="Q445" i="13"/>
  <c r="Q449" i="13"/>
  <c r="Q453" i="13"/>
  <c r="Q457" i="13"/>
  <c r="Q461" i="13"/>
  <c r="Q465" i="13"/>
  <c r="Q469" i="13"/>
  <c r="Q473" i="13"/>
  <c r="Q477" i="13"/>
  <c r="Q481" i="13"/>
  <c r="Q485" i="13"/>
  <c r="Q489" i="13"/>
  <c r="Q493" i="13"/>
  <c r="Q497" i="13"/>
  <c r="Q501" i="13"/>
  <c r="Q505" i="13"/>
  <c r="Q509" i="13"/>
  <c r="Q513" i="13"/>
  <c r="Q517" i="13"/>
  <c r="Q521" i="13"/>
  <c r="Q525" i="13"/>
  <c r="Q529" i="13"/>
  <c r="Q533" i="13"/>
  <c r="Q537" i="13"/>
  <c r="Q541" i="13"/>
  <c r="Q545" i="13"/>
  <c r="Q549" i="13"/>
  <c r="Q553" i="13"/>
  <c r="Q557" i="13"/>
  <c r="Q561" i="13"/>
  <c r="Q565" i="13"/>
  <c r="Q569" i="13"/>
  <c r="Q573" i="13"/>
  <c r="Q577" i="13"/>
  <c r="Q581" i="13"/>
  <c r="Q585" i="13"/>
  <c r="Q589" i="13"/>
  <c r="Q593" i="13"/>
  <c r="Q597" i="13"/>
  <c r="Q601" i="13"/>
  <c r="Q605" i="13"/>
  <c r="Q609" i="13"/>
  <c r="Q613" i="13"/>
  <c r="Q617" i="13"/>
  <c r="Q621" i="13"/>
  <c r="Q625" i="13"/>
  <c r="Q629" i="13"/>
  <c r="Q633" i="13"/>
  <c r="Q637" i="13"/>
  <c r="Q641" i="13"/>
  <c r="Q645" i="13"/>
  <c r="Q649" i="13"/>
  <c r="Q653" i="13"/>
  <c r="Q657" i="13"/>
  <c r="Q661" i="13"/>
  <c r="Q665" i="13"/>
  <c r="Q669" i="13"/>
  <c r="Q673" i="13"/>
  <c r="Q677" i="13"/>
  <c r="Q681" i="13"/>
  <c r="Q685" i="13"/>
  <c r="Q689" i="13"/>
  <c r="Q693" i="13"/>
  <c r="Q697" i="13"/>
  <c r="Q701" i="13"/>
  <c r="Q705" i="13"/>
  <c r="Q709" i="13"/>
  <c r="Q713" i="13"/>
  <c r="Q717" i="13"/>
  <c r="Q721" i="13"/>
  <c r="Q725" i="13"/>
  <c r="Q729" i="13"/>
  <c r="Q733" i="13"/>
  <c r="Q737" i="13"/>
  <c r="Q741" i="13"/>
  <c r="Q745" i="13"/>
  <c r="Q749" i="13"/>
  <c r="Q753" i="13"/>
  <c r="Q757" i="13"/>
  <c r="Q761" i="13"/>
  <c r="Q765" i="13"/>
  <c r="Q769" i="13"/>
  <c r="Q773" i="13"/>
  <c r="Q777" i="13"/>
  <c r="Q781" i="13"/>
  <c r="Q785" i="13"/>
  <c r="Q789" i="13"/>
  <c r="Q793" i="13"/>
  <c r="Q797" i="13"/>
  <c r="Q801" i="13"/>
  <c r="Q805" i="13"/>
  <c r="Q809" i="13"/>
  <c r="Q813" i="13"/>
  <c r="Q817" i="13"/>
  <c r="Q821" i="13"/>
  <c r="Q825" i="13"/>
  <c r="Q829" i="13"/>
  <c r="Q833" i="13"/>
  <c r="Q837" i="13"/>
  <c r="Q841" i="13"/>
  <c r="Q845" i="13"/>
  <c r="Q849" i="13"/>
  <c r="Q853" i="13"/>
  <c r="Q857" i="13"/>
  <c r="Q861" i="13"/>
  <c r="Q865" i="13"/>
  <c r="Q869" i="13"/>
  <c r="Q873" i="13"/>
  <c r="Q877" i="13"/>
  <c r="Q881" i="13"/>
  <c r="Q885" i="13"/>
  <c r="Q889" i="13"/>
  <c r="Q893" i="13"/>
  <c r="Q897" i="13"/>
  <c r="Q901" i="13"/>
  <c r="Q905" i="13"/>
  <c r="Q909" i="13"/>
  <c r="Q913" i="13"/>
  <c r="Q917" i="13"/>
  <c r="Q921" i="13"/>
  <c r="Q925" i="13"/>
  <c r="Q929" i="13"/>
  <c r="Q933" i="13"/>
  <c r="Q937" i="13"/>
  <c r="Q941" i="13"/>
  <c r="Q945" i="13"/>
  <c r="Q949" i="13"/>
  <c r="Q953" i="13"/>
  <c r="Q957" i="13"/>
  <c r="Q961" i="13"/>
  <c r="Q965" i="13"/>
  <c r="Q969" i="13"/>
  <c r="Q973" i="13"/>
  <c r="Q977" i="13"/>
  <c r="Q981" i="13"/>
  <c r="Q985" i="13"/>
  <c r="Q989" i="13"/>
  <c r="Q993" i="13"/>
  <c r="Q997" i="13"/>
  <c r="Q1001" i="13"/>
  <c r="Q1005" i="13"/>
  <c r="Q1009" i="13"/>
  <c r="Q1013" i="13"/>
  <c r="Q1017" i="13"/>
  <c r="Q1021" i="13"/>
  <c r="Q1025" i="13"/>
  <c r="Q1029" i="13"/>
  <c r="Q1033" i="13"/>
  <c r="Q1037" i="13"/>
  <c r="Q1041" i="13"/>
  <c r="Q1045" i="13"/>
  <c r="Q1049" i="13"/>
  <c r="Q1053" i="13"/>
  <c r="Q1057" i="13"/>
  <c r="Q1061" i="13"/>
  <c r="Q1065" i="13"/>
  <c r="Q1069" i="13"/>
  <c r="Q1073" i="13"/>
  <c r="Q1077" i="13"/>
  <c r="Q1081" i="13"/>
  <c r="Q1085" i="13"/>
  <c r="Q1089" i="13"/>
  <c r="Q1093" i="13"/>
  <c r="Q1097" i="13"/>
  <c r="Q1101" i="13"/>
  <c r="Q1105" i="13"/>
  <c r="Q1109" i="13"/>
  <c r="Q1113" i="13"/>
  <c r="Q1117" i="13"/>
  <c r="Q1121" i="13"/>
  <c r="Q1125" i="13"/>
  <c r="Q1129" i="13"/>
  <c r="Q1133" i="13"/>
  <c r="Q1137" i="13"/>
  <c r="Q1141" i="13"/>
  <c r="Q1145" i="13"/>
  <c r="Q1149" i="13"/>
  <c r="Q1153" i="13"/>
  <c r="Q1157" i="13"/>
  <c r="Q1161" i="13"/>
  <c r="Q1165" i="13"/>
  <c r="Q1169" i="13"/>
  <c r="Q1173" i="13"/>
  <c r="Q1177" i="13"/>
  <c r="Q1181" i="13"/>
  <c r="Q1185" i="13"/>
  <c r="Q1189" i="13"/>
  <c r="Q1193" i="13"/>
  <c r="Q1197" i="13"/>
  <c r="Q1201" i="13"/>
  <c r="Q1205" i="13"/>
  <c r="Q1209" i="13"/>
  <c r="Q1213" i="13"/>
  <c r="Q1217" i="13"/>
  <c r="Y299" i="13"/>
  <c r="Y315" i="13"/>
  <c r="Y331" i="13"/>
  <c r="Y347" i="13"/>
  <c r="Y363" i="13"/>
  <c r="Y379" i="13"/>
  <c r="Y395" i="13"/>
  <c r="Y411" i="13"/>
  <c r="Y427" i="13"/>
  <c r="Y443" i="13"/>
  <c r="Y459" i="13"/>
  <c r="Y475" i="13"/>
  <c r="Y491" i="13"/>
  <c r="Y507" i="13"/>
  <c r="Y523" i="13"/>
  <c r="Y539" i="13"/>
  <c r="Y555" i="13"/>
  <c r="Y571" i="13"/>
  <c r="Y587" i="13"/>
  <c r="Y603" i="13"/>
  <c r="Y619" i="13"/>
  <c r="Y635" i="13"/>
  <c r="Y651" i="13"/>
  <c r="Y667" i="13"/>
  <c r="Y683" i="13"/>
  <c r="Q12" i="13"/>
  <c r="Q28" i="13"/>
  <c r="Q44" i="13"/>
  <c r="Q60" i="13"/>
  <c r="Q76" i="13"/>
  <c r="Q92" i="13"/>
  <c r="Q108" i="13"/>
  <c r="Q124" i="13"/>
  <c r="Q140" i="13"/>
  <c r="Q156" i="13"/>
  <c r="Q172" i="13"/>
  <c r="Q188" i="13"/>
  <c r="Q204" i="13"/>
  <c r="Q220" i="13"/>
  <c r="Q236" i="13"/>
  <c r="Q252" i="13"/>
  <c r="Q268" i="13"/>
  <c r="Q284" i="13"/>
  <c r="Q300" i="13"/>
  <c r="Q316" i="13"/>
  <c r="Q332" i="13"/>
  <c r="Q348" i="13"/>
  <c r="Q364" i="13"/>
  <c r="Q380" i="13"/>
  <c r="Q396" i="13"/>
  <c r="Q412" i="13"/>
  <c r="Q428" i="13"/>
  <c r="Q444" i="13"/>
  <c r="Q460" i="13"/>
  <c r="Q476" i="13"/>
  <c r="Q492" i="13"/>
  <c r="Q508" i="13"/>
  <c r="Q524" i="13"/>
  <c r="Q540" i="13"/>
  <c r="Q556" i="13"/>
  <c r="Q572" i="13"/>
  <c r="Q588" i="13"/>
  <c r="Q604" i="13"/>
  <c r="Q620" i="13"/>
  <c r="Q636" i="13"/>
  <c r="Q652" i="13"/>
  <c r="Q668" i="13"/>
  <c r="Q684" i="13"/>
  <c r="Q700" i="13"/>
  <c r="Q716" i="13"/>
  <c r="Q732" i="13"/>
  <c r="Q748" i="13"/>
  <c r="Q764" i="13"/>
  <c r="Q780" i="13"/>
  <c r="Q796" i="13"/>
  <c r="Q812" i="13"/>
  <c r="Q828" i="13"/>
  <c r="Q844" i="13"/>
  <c r="Q860" i="13"/>
  <c r="Q876" i="13"/>
  <c r="Q892" i="13"/>
  <c r="Q908" i="13"/>
  <c r="Q924" i="13"/>
  <c r="Q940" i="13"/>
  <c r="Q948" i="13"/>
  <c r="Q956" i="13"/>
  <c r="Q964" i="13"/>
  <c r="Q972" i="13"/>
  <c r="Q980" i="13"/>
  <c r="Q988" i="13"/>
  <c r="Q996" i="13"/>
  <c r="Q1004" i="13"/>
  <c r="Q1012" i="13"/>
  <c r="Q1020" i="13"/>
  <c r="Q1028" i="13"/>
  <c r="Q1036" i="13"/>
  <c r="Q1044" i="13"/>
  <c r="Q1052" i="13"/>
  <c r="Q1060" i="13"/>
  <c r="Q1068" i="13"/>
  <c r="Q1076" i="13"/>
  <c r="Q1084" i="13"/>
  <c r="Q1092" i="13"/>
  <c r="Q1100" i="13"/>
  <c r="Q1108" i="13"/>
  <c r="Q1116" i="13"/>
  <c r="Q1124" i="13"/>
  <c r="Q1132" i="13"/>
  <c r="Q1140" i="13"/>
  <c r="Q1148" i="13"/>
  <c r="Q1156" i="13"/>
  <c r="Q1164" i="13"/>
  <c r="Q1172" i="13"/>
  <c r="Q1180" i="13"/>
  <c r="Q1188" i="13"/>
  <c r="Q1196" i="13"/>
  <c r="Q1204" i="13"/>
  <c r="Q1212" i="13"/>
  <c r="Y287" i="13"/>
  <c r="Y303" i="13"/>
  <c r="Y319" i="13"/>
  <c r="Y335" i="13"/>
  <c r="Y351" i="13"/>
  <c r="Y367" i="13"/>
  <c r="Y383" i="13"/>
  <c r="Y399" i="13"/>
  <c r="Y415" i="13"/>
  <c r="Y431" i="13"/>
  <c r="Y447" i="13"/>
  <c r="Y463" i="13"/>
  <c r="Y479" i="13"/>
  <c r="Y495" i="13"/>
  <c r="Y511" i="13"/>
  <c r="Y527" i="13"/>
  <c r="Y543" i="13"/>
  <c r="Y559" i="13"/>
  <c r="Y575" i="13"/>
  <c r="Y591" i="13"/>
  <c r="Y607" i="13"/>
  <c r="Y623" i="13"/>
  <c r="Y639" i="13"/>
  <c r="Y655" i="13"/>
  <c r="Y671" i="13"/>
  <c r="Q16" i="13"/>
  <c r="Q32" i="13"/>
  <c r="Q48" i="13"/>
  <c r="Q64" i="13"/>
  <c r="Q80" i="13"/>
  <c r="Q96" i="13"/>
  <c r="Q112" i="13"/>
  <c r="Q128" i="13"/>
  <c r="Q144" i="13"/>
  <c r="Q160" i="13"/>
  <c r="Q176" i="13"/>
  <c r="Q192" i="13"/>
  <c r="Q208" i="13"/>
  <c r="Q224" i="13"/>
  <c r="Q240" i="13"/>
  <c r="Q256" i="13"/>
  <c r="Q272" i="13"/>
  <c r="Q288" i="13"/>
  <c r="Q304" i="13"/>
  <c r="Q320" i="13"/>
  <c r="Q336" i="13"/>
  <c r="Q352" i="13"/>
  <c r="Q368" i="13"/>
  <c r="Q384" i="13"/>
  <c r="Q400" i="13"/>
  <c r="Q416" i="13"/>
  <c r="Q432" i="13"/>
  <c r="Q448" i="13"/>
  <c r="Q464" i="13"/>
  <c r="Q480" i="13"/>
  <c r="Q496" i="13"/>
  <c r="Q512" i="13"/>
  <c r="Q528" i="13"/>
  <c r="Q544" i="13"/>
  <c r="Q560" i="13"/>
  <c r="Q576" i="13"/>
  <c r="Q592" i="13"/>
  <c r="Q608" i="13"/>
  <c r="Q624" i="13"/>
  <c r="Q640" i="13"/>
  <c r="Q656" i="13"/>
  <c r="Q672" i="13"/>
  <c r="Q688" i="13"/>
  <c r="Q704" i="13"/>
  <c r="Q720" i="13"/>
  <c r="Q736" i="13"/>
  <c r="Q752" i="13"/>
  <c r="Q768" i="13"/>
  <c r="Q784" i="13"/>
  <c r="Q800" i="13"/>
  <c r="Q816" i="13"/>
  <c r="Q832" i="13"/>
  <c r="Q848" i="13"/>
  <c r="Q864" i="13"/>
  <c r="Q880" i="13"/>
  <c r="Q896" i="13"/>
  <c r="Q912" i="13"/>
  <c r="Q928" i="13"/>
  <c r="Q942" i="13"/>
  <c r="Q950" i="13"/>
  <c r="Q958" i="13"/>
  <c r="Q966" i="13"/>
  <c r="Q974" i="13"/>
  <c r="Q982" i="13"/>
  <c r="Q990" i="13"/>
  <c r="Q998" i="13"/>
  <c r="Q1006" i="13"/>
  <c r="Q1014" i="13"/>
  <c r="Q1022" i="13"/>
  <c r="Q1030" i="13"/>
  <c r="Q1038" i="13"/>
  <c r="Q1046" i="13"/>
  <c r="Q1054" i="13"/>
  <c r="Q1062" i="13"/>
  <c r="Q1070" i="13"/>
  <c r="Q1078" i="13"/>
  <c r="Q1086" i="13"/>
  <c r="Q1094" i="13"/>
  <c r="Q1102" i="13"/>
  <c r="Q1110" i="13"/>
  <c r="Q1118" i="13"/>
  <c r="Q1126" i="13"/>
  <c r="Q1134" i="13"/>
  <c r="Q1142" i="13"/>
  <c r="Q1150" i="13"/>
  <c r="Q1158" i="13"/>
  <c r="Q1166" i="13"/>
  <c r="Q1174" i="13"/>
  <c r="Q1182" i="13"/>
  <c r="Q1190" i="13"/>
  <c r="Q1198" i="13"/>
  <c r="Q1206" i="13"/>
  <c r="Q1214" i="13"/>
  <c r="Y291" i="13"/>
  <c r="Y307" i="13"/>
  <c r="Y323" i="13"/>
  <c r="Y339" i="13"/>
  <c r="Y355" i="13"/>
  <c r="Y371" i="13"/>
  <c r="Y387" i="13"/>
  <c r="Y403" i="13"/>
  <c r="Y419" i="13"/>
  <c r="Y435" i="13"/>
  <c r="Y451" i="13"/>
  <c r="Y467" i="13"/>
  <c r="Y483" i="13"/>
  <c r="Y499" i="13"/>
  <c r="Y515" i="13"/>
  <c r="Y531" i="13"/>
  <c r="Y547" i="13"/>
  <c r="Y563" i="13"/>
  <c r="Y579" i="13"/>
  <c r="Y595" i="13"/>
  <c r="Y611" i="13"/>
  <c r="Y627" i="13"/>
  <c r="Y643" i="13"/>
  <c r="Y659" i="13"/>
  <c r="Y675" i="13"/>
  <c r="Q4" i="13"/>
  <c r="Q20" i="13"/>
  <c r="Q36" i="13"/>
  <c r="Q52" i="13"/>
  <c r="Q68" i="13"/>
  <c r="Q84" i="13"/>
  <c r="Q100" i="13"/>
  <c r="Q116" i="13"/>
  <c r="Q132" i="13"/>
  <c r="Q148" i="13"/>
  <c r="Q164" i="13"/>
  <c r="Q180" i="13"/>
  <c r="Q196" i="13"/>
  <c r="Q212" i="13"/>
  <c r="Q228" i="13"/>
  <c r="Q244" i="13"/>
  <c r="Q260" i="13"/>
  <c r="Q276" i="13"/>
  <c r="Q292" i="13"/>
  <c r="Q308" i="13"/>
  <c r="Q324" i="13"/>
  <c r="Q340" i="13"/>
  <c r="Q356" i="13"/>
  <c r="Q372" i="13"/>
  <c r="Q388" i="13"/>
  <c r="Q404" i="13"/>
  <c r="Q420" i="13"/>
  <c r="Q436" i="13"/>
  <c r="Q452" i="13"/>
  <c r="Q468" i="13"/>
  <c r="Q484" i="13"/>
  <c r="Q500" i="13"/>
  <c r="Q516" i="13"/>
  <c r="Q532" i="13"/>
  <c r="Q548" i="13"/>
  <c r="Q564" i="13"/>
  <c r="Q580" i="13"/>
  <c r="Q596" i="13"/>
  <c r="Q612" i="13"/>
  <c r="Q628" i="13"/>
  <c r="Q644" i="13"/>
  <c r="Q660" i="13"/>
  <c r="Q676" i="13"/>
  <c r="Q692" i="13"/>
  <c r="Q708" i="13"/>
  <c r="Q724" i="13"/>
  <c r="Q740" i="13"/>
  <c r="Q756" i="13"/>
  <c r="Q772" i="13"/>
  <c r="Q788" i="13"/>
  <c r="Q804" i="13"/>
  <c r="Q820" i="13"/>
  <c r="Q836" i="13"/>
  <c r="Q852" i="13"/>
  <c r="Q868" i="13"/>
  <c r="Q884" i="13"/>
  <c r="Q900" i="13"/>
  <c r="Q916" i="13"/>
  <c r="Q932" i="13"/>
  <c r="Q944" i="13"/>
  <c r="Q952" i="13"/>
  <c r="Q960" i="13"/>
  <c r="Q968" i="13"/>
  <c r="Q976" i="13"/>
  <c r="Q984" i="13"/>
  <c r="Q992" i="13"/>
  <c r="Q1000" i="13"/>
  <c r="Q1008" i="13"/>
  <c r="Q1016" i="13"/>
  <c r="Q1024" i="13"/>
  <c r="Q1032" i="13"/>
  <c r="Q1040" i="13"/>
  <c r="Q1048" i="13"/>
  <c r="Q1056" i="13"/>
  <c r="Q1064" i="13"/>
  <c r="Q1072" i="13"/>
  <c r="Q1080" i="13"/>
  <c r="Q1088" i="13"/>
  <c r="Q1096" i="13"/>
  <c r="Q1104" i="13"/>
  <c r="Q1112" i="13"/>
  <c r="Q1120" i="13"/>
  <c r="Q1128" i="13"/>
  <c r="Q1136" i="13"/>
  <c r="Q1144" i="13"/>
  <c r="Q1152" i="13"/>
  <c r="Q1160" i="13"/>
  <c r="Q1168" i="13"/>
  <c r="Q1176" i="13"/>
  <c r="Q1184" i="13"/>
  <c r="Q1192" i="13"/>
  <c r="Q1200" i="13"/>
  <c r="Q1208" i="13"/>
  <c r="Q1216" i="13"/>
  <c r="Y295" i="13"/>
  <c r="Y311" i="13"/>
  <c r="Y327" i="13"/>
  <c r="Y343" i="13"/>
  <c r="Y359" i="13"/>
  <c r="Y375" i="13"/>
  <c r="Y391" i="13"/>
  <c r="Y407" i="13"/>
  <c r="Y423" i="13"/>
  <c r="Y439" i="13"/>
  <c r="Y455" i="13"/>
  <c r="Y471" i="13"/>
  <c r="Y487" i="13"/>
  <c r="Y503" i="13"/>
  <c r="Y519" i="13"/>
  <c r="Y535" i="13"/>
  <c r="Y551" i="13"/>
  <c r="Y567" i="13"/>
  <c r="Y583" i="13"/>
  <c r="Y599" i="13"/>
  <c r="Y615" i="13"/>
  <c r="Y631" i="13"/>
  <c r="Y647" i="13"/>
  <c r="Y663" i="13"/>
  <c r="Y679" i="13"/>
  <c r="Q8" i="13"/>
  <c r="Q24" i="13"/>
  <c r="Q40" i="13"/>
  <c r="Q56" i="13"/>
  <c r="Q72" i="13"/>
  <c r="Q88" i="13"/>
  <c r="Q104" i="13"/>
  <c r="Q120" i="13"/>
  <c r="Q136" i="13"/>
  <c r="Q152" i="13"/>
  <c r="Q168" i="13"/>
  <c r="Q184" i="13"/>
  <c r="Q200" i="13"/>
  <c r="Q216" i="13"/>
  <c r="Q232" i="13"/>
  <c r="Q248" i="13"/>
  <c r="Q264" i="13"/>
  <c r="Q280" i="13"/>
  <c r="Q296" i="13"/>
  <c r="Q312" i="13"/>
  <c r="Q328" i="13"/>
  <c r="Q344" i="13"/>
  <c r="Q360" i="13"/>
  <c r="Q376" i="13"/>
  <c r="Q392" i="13"/>
  <c r="Q408" i="13"/>
  <c r="Q424" i="13"/>
  <c r="Q440" i="13"/>
  <c r="Q456" i="13"/>
  <c r="Q472" i="13"/>
  <c r="Q488" i="13"/>
  <c r="Q504" i="13"/>
  <c r="Q520" i="13"/>
  <c r="Q536" i="13"/>
  <c r="Q552" i="13"/>
  <c r="Q568" i="13"/>
  <c r="Q584" i="13"/>
  <c r="Q600" i="13"/>
  <c r="Q616" i="13"/>
  <c r="Q632" i="13"/>
  <c r="Q648" i="13"/>
  <c r="Q664" i="13"/>
  <c r="Q680" i="13"/>
  <c r="Q696" i="13"/>
  <c r="Q712" i="13"/>
  <c r="Q728" i="13"/>
  <c r="Q744" i="13"/>
  <c r="Q760" i="13"/>
  <c r="Q776" i="13"/>
  <c r="Q792" i="13"/>
  <c r="Q808" i="13"/>
  <c r="Q824" i="13"/>
  <c r="Q840" i="13"/>
  <c r="Q856" i="13"/>
  <c r="Q872" i="13"/>
  <c r="Q888" i="13"/>
  <c r="Q904" i="13"/>
  <c r="Q920" i="13"/>
  <c r="Q936" i="13"/>
  <c r="Q946" i="13"/>
  <c r="Q954" i="13"/>
  <c r="Q962" i="13"/>
  <c r="Q970" i="13"/>
  <c r="Q978" i="13"/>
  <c r="Q986" i="13"/>
  <c r="Q994" i="13"/>
  <c r="Q1002" i="13"/>
  <c r="Q1010" i="13"/>
  <c r="Q1018" i="13"/>
  <c r="Q1026" i="13"/>
  <c r="Q1034" i="13"/>
  <c r="Q1042" i="13"/>
  <c r="Q1050" i="13"/>
  <c r="Q1058" i="13"/>
  <c r="Q1066" i="13"/>
  <c r="Q1074" i="13"/>
  <c r="Q1082" i="13"/>
  <c r="Q1090" i="13"/>
  <c r="Q1098" i="13"/>
  <c r="Q1106" i="13"/>
  <c r="Q1114" i="13"/>
  <c r="Q1122" i="13"/>
  <c r="Q1130" i="13"/>
  <c r="Q1138" i="13"/>
  <c r="Q1146" i="13"/>
  <c r="Q1154" i="13"/>
  <c r="Q1162" i="13"/>
  <c r="Q1170" i="13"/>
  <c r="Q1178" i="13"/>
  <c r="Q1186" i="13"/>
  <c r="Q1194" i="13"/>
  <c r="Q1202" i="13"/>
  <c r="Q1210" i="13"/>
  <c r="EO1" i="11"/>
  <c r="EG1" i="11"/>
  <c r="EG5" i="11"/>
  <c r="DY1" i="11"/>
  <c r="DY5" i="11"/>
  <c r="DY9" i="11"/>
  <c r="DY13" i="11"/>
  <c r="DY17" i="11"/>
  <c r="DY21" i="11"/>
  <c r="DY25" i="11"/>
  <c r="DY29" i="11"/>
  <c r="DY33" i="11"/>
  <c r="DY37" i="11"/>
  <c r="DY41" i="11"/>
  <c r="DY45" i="11"/>
  <c r="DY49" i="11"/>
  <c r="DY53" i="11"/>
  <c r="DY57" i="11"/>
  <c r="DY61" i="11"/>
  <c r="DQ1" i="11"/>
  <c r="DQ5" i="11"/>
  <c r="DQ9" i="11"/>
  <c r="DQ13" i="11"/>
  <c r="DQ17" i="11"/>
  <c r="DQ21" i="11"/>
  <c r="DQ25" i="11"/>
  <c r="DQ29" i="11"/>
  <c r="DQ33" i="11"/>
  <c r="DQ37" i="11"/>
  <c r="DQ41" i="11"/>
  <c r="DQ45" i="11"/>
  <c r="DQ49" i="11"/>
  <c r="DQ53" i="11"/>
  <c r="DQ57" i="11"/>
  <c r="DQ61" i="11"/>
  <c r="DQ65" i="11"/>
  <c r="DQ69" i="11"/>
  <c r="DQ73" i="11"/>
  <c r="DQ77" i="11"/>
  <c r="DQ81" i="11"/>
  <c r="DQ85" i="11"/>
  <c r="DQ89" i="11"/>
  <c r="DQ93" i="11"/>
  <c r="DQ97" i="11"/>
  <c r="DQ101" i="11"/>
  <c r="DQ105" i="11"/>
  <c r="DQ109" i="11"/>
  <c r="DQ113" i="11"/>
  <c r="DQ117" i="11"/>
  <c r="DQ121" i="11"/>
  <c r="DQ125" i="11"/>
  <c r="DQ129" i="11"/>
  <c r="DQ133" i="11"/>
  <c r="DQ137" i="11"/>
  <c r="DQ141" i="11"/>
  <c r="DQ145" i="11"/>
  <c r="DQ149" i="11"/>
  <c r="DQ153" i="11"/>
  <c r="DQ157" i="11"/>
  <c r="DQ161" i="11"/>
  <c r="DQ165" i="11"/>
  <c r="DQ169" i="11"/>
  <c r="DQ173" i="11"/>
  <c r="DQ177" i="11"/>
  <c r="DI4" i="11"/>
  <c r="DI8" i="11"/>
  <c r="DI12" i="11"/>
  <c r="DI16" i="11"/>
  <c r="DI20" i="11"/>
  <c r="DI24" i="11"/>
  <c r="DI28" i="11"/>
  <c r="DI32" i="11"/>
  <c r="DI36" i="11"/>
  <c r="DI40" i="11"/>
  <c r="DI44" i="11"/>
  <c r="DI48" i="11"/>
  <c r="DI52" i="11"/>
  <c r="DI56" i="11"/>
  <c r="DI60" i="11"/>
  <c r="DI64" i="11"/>
  <c r="DI68" i="11"/>
  <c r="DI72" i="11"/>
  <c r="DI76" i="11"/>
  <c r="DI80" i="11"/>
  <c r="DI84" i="11"/>
  <c r="DI88" i="11"/>
  <c r="DI92" i="11"/>
  <c r="DI96" i="11"/>
  <c r="DI100" i="11"/>
  <c r="DI104" i="11"/>
  <c r="DI108" i="11"/>
  <c r="DI112" i="11"/>
  <c r="DI116" i="11"/>
  <c r="DI120" i="11"/>
  <c r="DI124" i="11"/>
  <c r="DI128" i="11"/>
  <c r="DI132" i="11"/>
  <c r="DI136" i="11"/>
  <c r="DI140" i="11"/>
  <c r="DI144" i="11"/>
  <c r="DI148" i="11"/>
  <c r="DI152" i="11"/>
  <c r="DI156" i="11"/>
  <c r="DI160" i="11"/>
  <c r="DI164" i="11"/>
  <c r="DI168" i="11"/>
  <c r="DI172" i="11"/>
  <c r="DI176" i="11"/>
  <c r="DI180" i="11"/>
  <c r="DI184" i="11"/>
  <c r="DI188" i="11"/>
  <c r="DI192" i="11"/>
  <c r="DI196" i="11"/>
  <c r="DI200" i="11"/>
  <c r="DI204" i="11"/>
  <c r="DI208" i="11"/>
  <c r="DI212" i="11"/>
  <c r="DI216" i="11"/>
  <c r="DI220" i="11"/>
  <c r="DI224" i="11"/>
  <c r="DI228" i="11"/>
  <c r="DI232" i="11"/>
  <c r="DI236" i="11"/>
  <c r="DI240" i="11"/>
  <c r="DI244" i="11"/>
  <c r="DI248" i="11"/>
  <c r="DI252" i="11"/>
  <c r="DI256" i="11"/>
  <c r="DI260" i="11"/>
  <c r="DI264" i="11"/>
  <c r="DI268" i="11"/>
  <c r="DI272" i="11"/>
  <c r="DI276" i="11"/>
  <c r="DI280" i="11"/>
  <c r="DI284" i="11"/>
  <c r="DI288" i="11"/>
  <c r="DI292" i="11"/>
  <c r="DI296" i="11"/>
  <c r="DI300" i="11"/>
  <c r="DI304" i="11"/>
  <c r="DI308" i="11"/>
  <c r="DI312" i="11"/>
  <c r="DI316" i="11"/>
  <c r="DI320" i="11"/>
  <c r="DI324" i="11"/>
  <c r="DI328" i="11"/>
  <c r="DA4" i="11"/>
  <c r="CS3" i="11"/>
  <c r="CK1" i="11"/>
  <c r="CK5" i="11"/>
  <c r="CK9" i="11"/>
  <c r="CK13" i="11"/>
  <c r="CC1" i="11"/>
  <c r="CC5" i="11"/>
  <c r="CC9" i="11"/>
  <c r="CC13" i="11"/>
  <c r="CC17" i="11"/>
  <c r="CC21" i="11"/>
  <c r="CC25" i="11"/>
  <c r="CC29" i="11"/>
  <c r="CC33" i="11"/>
  <c r="CC37" i="11"/>
  <c r="CC41" i="11"/>
  <c r="CC45" i="11"/>
  <c r="CC49" i="11"/>
  <c r="CC53" i="11"/>
  <c r="CC57" i="11"/>
  <c r="BU1" i="11"/>
  <c r="BU5" i="11"/>
  <c r="BU9" i="11"/>
  <c r="BU13" i="11"/>
  <c r="BU17" i="11"/>
  <c r="BU21" i="11"/>
  <c r="BU25" i="11"/>
  <c r="BU29" i="11"/>
  <c r="BU33" i="11"/>
  <c r="BU37" i="11"/>
  <c r="BU41" i="11"/>
  <c r="BU45" i="11"/>
  <c r="BU49" i="11"/>
  <c r="BU53" i="11"/>
  <c r="BU57" i="11"/>
  <c r="EW2" i="11"/>
  <c r="EO3" i="11"/>
  <c r="EG3" i="11"/>
  <c r="EG7" i="11"/>
  <c r="DY3" i="11"/>
  <c r="DY7" i="11"/>
  <c r="DY11" i="11"/>
  <c r="DY15" i="11"/>
  <c r="DY19" i="11"/>
  <c r="DY23" i="11"/>
  <c r="DY27" i="11"/>
  <c r="DY31" i="11"/>
  <c r="DY35" i="11"/>
  <c r="DY39" i="11"/>
  <c r="DY43" i="11"/>
  <c r="DY47" i="11"/>
  <c r="DY51" i="11"/>
  <c r="DY55" i="11"/>
  <c r="DY59" i="11"/>
  <c r="DY63" i="11"/>
  <c r="DQ3" i="11"/>
  <c r="DQ7" i="11"/>
  <c r="DQ11" i="11"/>
  <c r="DQ15" i="11"/>
  <c r="DQ19" i="11"/>
  <c r="DQ23" i="11"/>
  <c r="DQ27" i="11"/>
  <c r="DQ31" i="11"/>
  <c r="DQ35" i="11"/>
  <c r="DQ39" i="11"/>
  <c r="DQ43" i="11"/>
  <c r="DQ47" i="11"/>
  <c r="DQ51" i="11"/>
  <c r="DQ55" i="11"/>
  <c r="DQ59" i="11"/>
  <c r="DQ63" i="11"/>
  <c r="DQ67" i="11"/>
  <c r="DQ71" i="11"/>
  <c r="DQ75" i="11"/>
  <c r="DQ79" i="11"/>
  <c r="DQ83" i="11"/>
  <c r="DQ87" i="11"/>
  <c r="DQ91" i="11"/>
  <c r="DQ95" i="11"/>
  <c r="DQ99" i="11"/>
  <c r="DQ103" i="11"/>
  <c r="DQ107" i="11"/>
  <c r="DQ111" i="11"/>
  <c r="DQ115" i="11"/>
  <c r="DQ119" i="11"/>
  <c r="DQ123" i="11"/>
  <c r="DQ127" i="11"/>
  <c r="DQ131" i="11"/>
  <c r="DQ135" i="11"/>
  <c r="DQ139" i="11"/>
  <c r="DQ143" i="11"/>
  <c r="DQ147" i="11"/>
  <c r="DQ151" i="11"/>
  <c r="DQ155" i="11"/>
  <c r="DQ159" i="11"/>
  <c r="DQ163" i="11"/>
  <c r="DQ167" i="11"/>
  <c r="DQ171" i="11"/>
  <c r="DQ175" i="11"/>
  <c r="DQ179" i="11"/>
  <c r="DI2" i="11"/>
  <c r="DI6" i="11"/>
  <c r="DI10" i="11"/>
  <c r="DI14" i="11"/>
  <c r="DI18" i="11"/>
  <c r="DI22" i="11"/>
  <c r="DI26" i="11"/>
  <c r="DI30" i="11"/>
  <c r="DI34" i="11"/>
  <c r="DI38" i="11"/>
  <c r="DI42" i="11"/>
  <c r="DI46" i="11"/>
  <c r="DI50" i="11"/>
  <c r="DI54" i="11"/>
  <c r="DI58" i="11"/>
  <c r="DI62" i="11"/>
  <c r="DI66" i="11"/>
  <c r="DI70" i="11"/>
  <c r="DI74" i="11"/>
  <c r="DI78" i="11"/>
  <c r="DI82" i="11"/>
  <c r="DI86" i="11"/>
  <c r="DI90" i="11"/>
  <c r="DI94" i="11"/>
  <c r="DI98" i="11"/>
  <c r="DI102" i="11"/>
  <c r="DI106" i="11"/>
  <c r="DI110" i="11"/>
  <c r="DI114" i="11"/>
  <c r="DI118" i="11"/>
  <c r="DI122" i="11"/>
  <c r="DI126" i="11"/>
  <c r="DI130" i="11"/>
  <c r="DI134" i="11"/>
  <c r="DI138" i="11"/>
  <c r="DI142" i="11"/>
  <c r="DI146" i="11"/>
  <c r="DI150" i="11"/>
  <c r="DI154" i="11"/>
  <c r="DI158" i="11"/>
  <c r="DI162" i="11"/>
  <c r="DI166" i="11"/>
  <c r="DI170" i="11"/>
  <c r="DI174" i="11"/>
  <c r="DI178" i="11"/>
  <c r="DI182" i="11"/>
  <c r="DI186" i="11"/>
  <c r="DI190" i="11"/>
  <c r="DI194" i="11"/>
  <c r="DI198" i="11"/>
  <c r="DI202" i="11"/>
  <c r="DI206" i="11"/>
  <c r="DI210" i="11"/>
  <c r="DI214" i="11"/>
  <c r="DI218" i="11"/>
  <c r="DI222" i="11"/>
  <c r="DI226" i="11"/>
  <c r="DI230" i="11"/>
  <c r="DI234" i="11"/>
  <c r="DI238" i="11"/>
  <c r="DI242" i="11"/>
  <c r="DI246" i="11"/>
  <c r="DI250" i="11"/>
  <c r="DI254" i="11"/>
  <c r="DI258" i="11"/>
  <c r="DI262" i="11"/>
  <c r="DI266" i="11"/>
  <c r="DI270" i="11"/>
  <c r="DI274" i="11"/>
  <c r="DI278" i="11"/>
  <c r="DI282" i="11"/>
  <c r="DI286" i="11"/>
  <c r="DI290" i="11"/>
  <c r="DI294" i="11"/>
  <c r="DI298" i="11"/>
  <c r="DI302" i="11"/>
  <c r="DI306" i="11"/>
  <c r="DI310" i="11"/>
  <c r="DI314" i="11"/>
  <c r="DI318" i="11"/>
  <c r="DI322" i="11"/>
  <c r="DI326" i="11"/>
  <c r="DI330" i="11"/>
  <c r="DA2" i="11"/>
  <c r="CS1" i="11"/>
  <c r="CS5" i="11"/>
  <c r="CK3" i="11"/>
  <c r="CK7" i="11"/>
  <c r="CK11" i="11"/>
  <c r="CK15" i="11"/>
  <c r="CC3" i="11"/>
  <c r="CC7" i="11"/>
  <c r="CC11" i="11"/>
  <c r="CC15" i="11"/>
  <c r="CC19" i="11"/>
  <c r="CC23" i="11"/>
  <c r="CC27" i="11"/>
  <c r="CC31" i="11"/>
  <c r="CC35" i="11"/>
  <c r="CC39" i="11"/>
  <c r="CC43" i="11"/>
  <c r="CC47" i="11"/>
  <c r="CC51" i="11"/>
  <c r="CC55" i="11"/>
  <c r="CC59" i="11"/>
  <c r="BU3" i="11"/>
  <c r="BU7" i="11"/>
  <c r="BU11" i="11"/>
  <c r="BU15" i="11"/>
  <c r="BU19" i="11"/>
  <c r="BU23" i="11"/>
  <c r="BU27" i="11"/>
  <c r="BU31" i="11"/>
  <c r="BU35" i="11"/>
  <c r="BU39" i="11"/>
  <c r="BU43" i="11"/>
  <c r="BU47" i="11"/>
  <c r="BU51" i="11"/>
  <c r="BU55" i="11"/>
  <c r="BU59" i="11"/>
  <c r="EG4" i="11"/>
  <c r="DY4" i="11"/>
  <c r="DY12" i="11"/>
  <c r="DY20" i="11"/>
  <c r="DY28" i="11"/>
  <c r="DY36" i="11"/>
  <c r="DY44" i="11"/>
  <c r="DY52" i="11"/>
  <c r="DY60" i="11"/>
  <c r="DQ4" i="11"/>
  <c r="DQ12" i="11"/>
  <c r="DQ20" i="11"/>
  <c r="DQ28" i="11"/>
  <c r="DQ36" i="11"/>
  <c r="DQ44" i="11"/>
  <c r="DQ52" i="11"/>
  <c r="DQ60" i="11"/>
  <c r="DQ68" i="11"/>
  <c r="DQ76" i="11"/>
  <c r="DQ84" i="11"/>
  <c r="DQ92" i="11"/>
  <c r="DQ100" i="11"/>
  <c r="DQ108" i="11"/>
  <c r="DQ116" i="11"/>
  <c r="DQ124" i="11"/>
  <c r="DQ132" i="11"/>
  <c r="DQ140" i="11"/>
  <c r="DQ148" i="11"/>
  <c r="DQ156" i="11"/>
  <c r="DQ164" i="11"/>
  <c r="DQ172" i="11"/>
  <c r="DQ180" i="11"/>
  <c r="DI7" i="11"/>
  <c r="DI15" i="11"/>
  <c r="DI23" i="11"/>
  <c r="DI31" i="11"/>
  <c r="DI39" i="11"/>
  <c r="DI47" i="11"/>
  <c r="DI55" i="11"/>
  <c r="DI63" i="11"/>
  <c r="DI71" i="11"/>
  <c r="DI79" i="11"/>
  <c r="DI87" i="11"/>
  <c r="DI95" i="11"/>
  <c r="DI103" i="11"/>
  <c r="DI111" i="11"/>
  <c r="DI119" i="11"/>
  <c r="DI127" i="11"/>
  <c r="DI135" i="11"/>
  <c r="DI143" i="11"/>
  <c r="DI151" i="11"/>
  <c r="DI159" i="11"/>
  <c r="DI167" i="11"/>
  <c r="DI175" i="11"/>
  <c r="DI183" i="11"/>
  <c r="DI191" i="11"/>
  <c r="DI199" i="11"/>
  <c r="DI207" i="11"/>
  <c r="DI215" i="11"/>
  <c r="DI223" i="11"/>
  <c r="DI231" i="11"/>
  <c r="DI239" i="11"/>
  <c r="DI247" i="11"/>
  <c r="DI255" i="11"/>
  <c r="DI263" i="11"/>
  <c r="DI271" i="11"/>
  <c r="DI279" i="11"/>
  <c r="DI287" i="11"/>
  <c r="DI295" i="11"/>
  <c r="DI303" i="11"/>
  <c r="DI311" i="11"/>
  <c r="DI319" i="11"/>
  <c r="DI327" i="11"/>
  <c r="DA3" i="11"/>
  <c r="CK8" i="11"/>
  <c r="CC8" i="11"/>
  <c r="CC16" i="11"/>
  <c r="CC24" i="11"/>
  <c r="CC32" i="11"/>
  <c r="CC40" i="11"/>
  <c r="CC48" i="11"/>
  <c r="CC56" i="11"/>
  <c r="BU4" i="11"/>
  <c r="BU12" i="11"/>
  <c r="BU20" i="11"/>
  <c r="BU28" i="11"/>
  <c r="BU36" i="11"/>
  <c r="BU44" i="11"/>
  <c r="BU52" i="11"/>
  <c r="BU60" i="11"/>
  <c r="BU64" i="11"/>
  <c r="BU68" i="11"/>
  <c r="BU72" i="11"/>
  <c r="BU76" i="11"/>
  <c r="BU80" i="11"/>
  <c r="BU84" i="11"/>
  <c r="BU88" i="11"/>
  <c r="BU92" i="11"/>
  <c r="BU96" i="11"/>
  <c r="BU100" i="11"/>
  <c r="BU104" i="11"/>
  <c r="BU108" i="11"/>
  <c r="BU112" i="11"/>
  <c r="BU116" i="11"/>
  <c r="BU120" i="11"/>
  <c r="BU124" i="11"/>
  <c r="BU128" i="11"/>
  <c r="BU132" i="11"/>
  <c r="BM2" i="11"/>
  <c r="BM6" i="11"/>
  <c r="BM10" i="11"/>
  <c r="BM14" i="11"/>
  <c r="BM18" i="11"/>
  <c r="BM22" i="11"/>
  <c r="BM26" i="11"/>
  <c r="BM30" i="11"/>
  <c r="BM34" i="11"/>
  <c r="BM38" i="11"/>
  <c r="BM42" i="11"/>
  <c r="BM46" i="11"/>
  <c r="BM50" i="11"/>
  <c r="BM54" i="11"/>
  <c r="BM58" i="11"/>
  <c r="BM62" i="11"/>
  <c r="BM66" i="11"/>
  <c r="BM70" i="11"/>
  <c r="BM74" i="11"/>
  <c r="BM78" i="11"/>
  <c r="BM82" i="11"/>
  <c r="BM86" i="11"/>
  <c r="BM90" i="11"/>
  <c r="BM94" i="11"/>
  <c r="BM98" i="11"/>
  <c r="BM102" i="11"/>
  <c r="BM106" i="11"/>
  <c r="BM110" i="11"/>
  <c r="BM114" i="11"/>
  <c r="BM118" i="11"/>
  <c r="BM122" i="11"/>
  <c r="BM126" i="11"/>
  <c r="BM130" i="11"/>
  <c r="BM134" i="11"/>
  <c r="BM138" i="11"/>
  <c r="BM142" i="11"/>
  <c r="BM146" i="11"/>
  <c r="BM150" i="11"/>
  <c r="BM154" i="11"/>
  <c r="BM158" i="11"/>
  <c r="BM162" i="11"/>
  <c r="BM166" i="11"/>
  <c r="BM170" i="11"/>
  <c r="BM174" i="11"/>
  <c r="BM178" i="11"/>
  <c r="BM182" i="11"/>
  <c r="BM186" i="11"/>
  <c r="BM190" i="11"/>
  <c r="BM194" i="11"/>
  <c r="BM198" i="11"/>
  <c r="BM202" i="11"/>
  <c r="BM206" i="11"/>
  <c r="BM210" i="11"/>
  <c r="BE3" i="11"/>
  <c r="AW1" i="11"/>
  <c r="AW5" i="11"/>
  <c r="AO3" i="11"/>
  <c r="AO7" i="11"/>
  <c r="AG1" i="11"/>
  <c r="AG5" i="11"/>
  <c r="AG9" i="11"/>
  <c r="AG13" i="11"/>
  <c r="AG17" i="11"/>
  <c r="AG21" i="11"/>
  <c r="AG25" i="11"/>
  <c r="AG29" i="11"/>
  <c r="AG33" i="11"/>
  <c r="AG37" i="11"/>
  <c r="AG41" i="11"/>
  <c r="AG45" i="11"/>
  <c r="AG49" i="11"/>
  <c r="AG53" i="11"/>
  <c r="AG57" i="11"/>
  <c r="AG61" i="11"/>
  <c r="AG65" i="11"/>
  <c r="AG69" i="11"/>
  <c r="Y2" i="11"/>
  <c r="Y6" i="11"/>
  <c r="Y10" i="11"/>
  <c r="Y14" i="11"/>
  <c r="Y18" i="11"/>
  <c r="Y22" i="11"/>
  <c r="Y26" i="11"/>
  <c r="Y30" i="11"/>
  <c r="Y34" i="11"/>
  <c r="Y38" i="11"/>
  <c r="Y42" i="11"/>
  <c r="Y46" i="11"/>
  <c r="Y50" i="11"/>
  <c r="Y54" i="11"/>
  <c r="Y58" i="11"/>
  <c r="Y62" i="11"/>
  <c r="Y66" i="11"/>
  <c r="Y70" i="11"/>
  <c r="Y74" i="11"/>
  <c r="Y78" i="11"/>
  <c r="Y82" i="11"/>
  <c r="Y86" i="11"/>
  <c r="Y90" i="11"/>
  <c r="Y94" i="11"/>
  <c r="Y98" i="11"/>
  <c r="Y102" i="11"/>
  <c r="Y106" i="11"/>
  <c r="Y110" i="11"/>
  <c r="Y114" i="11"/>
  <c r="Y118" i="11"/>
  <c r="Y122" i="11"/>
  <c r="Y126" i="11"/>
  <c r="Y130" i="11"/>
  <c r="Y134" i="11"/>
  <c r="Y138" i="11"/>
  <c r="Y142" i="11"/>
  <c r="Y146" i="11"/>
  <c r="Y150" i="11"/>
  <c r="Y154" i="11"/>
  <c r="Y158" i="11"/>
  <c r="Y162" i="11"/>
  <c r="Y166" i="11"/>
  <c r="Y170" i="11"/>
  <c r="Y174" i="11"/>
  <c r="Y178" i="11"/>
  <c r="Y182" i="11"/>
  <c r="Y186" i="11"/>
  <c r="Y190" i="11"/>
  <c r="Y194" i="11"/>
  <c r="Y198" i="11"/>
  <c r="Y202" i="11"/>
  <c r="Y206" i="11"/>
  <c r="Y210" i="11"/>
  <c r="Y214" i="11"/>
  <c r="Q2" i="11"/>
  <c r="Q6" i="11"/>
  <c r="Q10" i="11"/>
  <c r="Q14" i="11"/>
  <c r="Q18" i="11"/>
  <c r="Q22" i="11"/>
  <c r="Q26" i="11"/>
  <c r="Q30" i="11"/>
  <c r="Q34" i="11"/>
  <c r="Q38" i="11"/>
  <c r="Q42" i="11"/>
  <c r="Q46" i="11"/>
  <c r="Q50" i="11"/>
  <c r="Q54" i="11"/>
  <c r="Q58" i="11"/>
  <c r="Q62" i="11"/>
  <c r="Q66" i="11"/>
  <c r="Q70" i="11"/>
  <c r="Q74" i="11"/>
  <c r="Q78" i="11"/>
  <c r="Q82" i="11"/>
  <c r="Q86" i="11"/>
  <c r="Q90" i="11"/>
  <c r="Q94" i="11"/>
  <c r="Q98" i="11"/>
  <c r="Q102" i="11"/>
  <c r="Q106" i="11"/>
  <c r="Q110" i="11"/>
  <c r="Q114" i="11"/>
  <c r="Q118" i="11"/>
  <c r="Q122" i="11"/>
  <c r="Q126" i="11"/>
  <c r="Q130" i="11"/>
  <c r="Q134" i="11"/>
  <c r="Q138" i="11"/>
  <c r="Q142" i="11"/>
  <c r="Q146" i="11"/>
  <c r="Q150" i="11"/>
  <c r="Q154" i="11"/>
  <c r="Q158" i="11"/>
  <c r="Q162" i="11"/>
  <c r="Q166" i="11"/>
  <c r="Q170" i="11"/>
  <c r="Q174" i="11"/>
  <c r="Q178" i="11"/>
  <c r="Q182" i="11"/>
  <c r="Q186" i="11"/>
  <c r="Q190" i="11"/>
  <c r="Q194" i="11"/>
  <c r="Q198" i="11"/>
  <c r="Q202" i="11"/>
  <c r="Q206" i="11"/>
  <c r="Q210" i="11"/>
  <c r="Q214" i="11"/>
  <c r="Q218" i="11"/>
  <c r="Q222" i="11"/>
  <c r="Q226" i="11"/>
  <c r="Q230" i="11"/>
  <c r="Q234" i="11"/>
  <c r="Q238" i="11"/>
  <c r="Q242" i="11"/>
  <c r="Q246" i="11"/>
  <c r="Q250" i="11"/>
  <c r="Q254" i="11"/>
  <c r="Q258" i="11"/>
  <c r="Q262" i="11"/>
  <c r="Q266" i="11"/>
  <c r="Q270" i="11"/>
  <c r="Q274" i="11"/>
  <c r="Q278" i="11"/>
  <c r="Q282" i="11"/>
  <c r="Q286" i="11"/>
  <c r="Q290" i="11"/>
  <c r="Q294" i="11"/>
  <c r="Q298" i="11"/>
  <c r="Q302" i="11"/>
  <c r="Q306" i="11"/>
  <c r="Q310" i="11"/>
  <c r="Q314" i="11"/>
  <c r="Q318" i="11"/>
  <c r="Q322" i="11"/>
  <c r="Q326" i="11"/>
  <c r="Q330" i="11"/>
  <c r="Q334" i="11"/>
  <c r="Q338" i="11"/>
  <c r="Q342" i="11"/>
  <c r="Q346" i="11"/>
  <c r="Q350" i="11"/>
  <c r="Q354" i="11"/>
  <c r="Q358" i="11"/>
  <c r="Q362" i="11"/>
  <c r="Q366" i="11"/>
  <c r="EO2" i="11"/>
  <c r="EG6" i="11"/>
  <c r="DY6" i="11"/>
  <c r="DY14" i="11"/>
  <c r="DY22" i="11"/>
  <c r="DY30" i="11"/>
  <c r="DY38" i="11"/>
  <c r="DY46" i="11"/>
  <c r="DY54" i="11"/>
  <c r="DY62" i="11"/>
  <c r="DQ6" i="11"/>
  <c r="DQ14" i="11"/>
  <c r="DQ22" i="11"/>
  <c r="DQ30" i="11"/>
  <c r="DQ38" i="11"/>
  <c r="DQ46" i="11"/>
  <c r="DQ54" i="11"/>
  <c r="DQ62" i="11"/>
  <c r="DQ70" i="11"/>
  <c r="DQ78" i="11"/>
  <c r="DQ86" i="11"/>
  <c r="DQ94" i="11"/>
  <c r="DQ102" i="11"/>
  <c r="DQ110" i="11"/>
  <c r="DQ118" i="11"/>
  <c r="DQ126" i="11"/>
  <c r="DQ134" i="11"/>
  <c r="DQ142" i="11"/>
  <c r="DQ150" i="11"/>
  <c r="DQ158" i="11"/>
  <c r="DQ166" i="11"/>
  <c r="DQ174" i="11"/>
  <c r="DI1" i="11"/>
  <c r="DI9" i="11"/>
  <c r="DI17" i="11"/>
  <c r="DI25" i="11"/>
  <c r="DI33" i="11"/>
  <c r="DI41" i="11"/>
  <c r="DI49" i="11"/>
  <c r="DI57" i="11"/>
  <c r="DI65" i="11"/>
  <c r="DI73" i="11"/>
  <c r="DI81" i="11"/>
  <c r="DI89" i="11"/>
  <c r="DI97" i="11"/>
  <c r="DI105" i="11"/>
  <c r="DI113" i="11"/>
  <c r="DI121" i="11"/>
  <c r="DI129" i="11"/>
  <c r="DI137" i="11"/>
  <c r="DI145" i="11"/>
  <c r="DI153" i="11"/>
  <c r="DI161" i="11"/>
  <c r="DI169" i="11"/>
  <c r="DI177" i="11"/>
  <c r="DI185" i="11"/>
  <c r="DI193" i="11"/>
  <c r="DI201" i="11"/>
  <c r="DI209" i="11"/>
  <c r="DI217" i="11"/>
  <c r="DI225" i="11"/>
  <c r="DI233" i="11"/>
  <c r="DI241" i="11"/>
  <c r="DI249" i="11"/>
  <c r="DI257" i="11"/>
  <c r="DI265" i="11"/>
  <c r="DI273" i="11"/>
  <c r="DI281" i="11"/>
  <c r="DI289" i="11"/>
  <c r="DI297" i="11"/>
  <c r="DI305" i="11"/>
  <c r="DI313" i="11"/>
  <c r="DI321" i="11"/>
  <c r="DI329" i="11"/>
  <c r="CK2" i="11"/>
  <c r="CK10" i="11"/>
  <c r="CC2" i="11"/>
  <c r="CC10" i="11"/>
  <c r="CC18" i="11"/>
  <c r="CC26" i="11"/>
  <c r="CC34" i="11"/>
  <c r="CC42" i="11"/>
  <c r="CC50" i="11"/>
  <c r="CC58" i="11"/>
  <c r="BU6" i="11"/>
  <c r="BU14" i="11"/>
  <c r="BU22" i="11"/>
  <c r="BU30" i="11"/>
  <c r="BU38" i="11"/>
  <c r="BU46" i="11"/>
  <c r="BU54" i="11"/>
  <c r="BU61" i="11"/>
  <c r="BU65" i="11"/>
  <c r="BU69" i="11"/>
  <c r="BU73" i="11"/>
  <c r="BU77" i="11"/>
  <c r="BU81" i="11"/>
  <c r="BU85" i="11"/>
  <c r="BU89" i="11"/>
  <c r="BU93" i="11"/>
  <c r="BU97" i="11"/>
  <c r="BU101" i="11"/>
  <c r="BU105" i="11"/>
  <c r="BU109" i="11"/>
  <c r="BU113" i="11"/>
  <c r="BU117" i="11"/>
  <c r="BU121" i="11"/>
  <c r="BU125" i="11"/>
  <c r="BU129" i="11"/>
  <c r="BU133" i="11"/>
  <c r="BM3" i="11"/>
  <c r="BM7" i="11"/>
  <c r="BM11" i="11"/>
  <c r="BM15" i="11"/>
  <c r="BM19" i="11"/>
  <c r="BM23" i="11"/>
  <c r="BM27" i="11"/>
  <c r="BM31" i="11"/>
  <c r="BM35" i="11"/>
  <c r="BM39" i="11"/>
  <c r="BM43" i="11"/>
  <c r="BM47" i="11"/>
  <c r="BM51" i="11"/>
  <c r="BM55" i="11"/>
  <c r="BM59" i="11"/>
  <c r="BM63" i="11"/>
  <c r="BM67" i="11"/>
  <c r="BM71" i="11"/>
  <c r="BM75" i="11"/>
  <c r="BM79" i="11"/>
  <c r="BM83" i="11"/>
  <c r="BM87" i="11"/>
  <c r="BM91" i="11"/>
  <c r="BM95" i="11"/>
  <c r="BM99" i="11"/>
  <c r="BM103" i="11"/>
  <c r="BM107" i="11"/>
  <c r="BM111" i="11"/>
  <c r="BM115" i="11"/>
  <c r="BM119" i="11"/>
  <c r="BM123" i="11"/>
  <c r="BM127" i="11"/>
  <c r="BM131" i="11"/>
  <c r="BM135" i="11"/>
  <c r="BM139" i="11"/>
  <c r="BM143" i="11"/>
  <c r="BM147" i="11"/>
  <c r="BM151" i="11"/>
  <c r="BM155" i="11"/>
  <c r="BM159" i="11"/>
  <c r="BM163" i="11"/>
  <c r="BM167" i="11"/>
  <c r="BM171" i="11"/>
  <c r="BM175" i="11"/>
  <c r="BM179" i="11"/>
  <c r="BM183" i="11"/>
  <c r="BM187" i="11"/>
  <c r="BM191" i="11"/>
  <c r="BM195" i="11"/>
  <c r="BM199" i="11"/>
  <c r="BM203" i="11"/>
  <c r="BM207" i="11"/>
  <c r="BE4" i="11"/>
  <c r="AW2" i="11"/>
  <c r="AO4" i="11"/>
  <c r="AO8" i="11"/>
  <c r="AG2" i="11"/>
  <c r="AG6" i="11"/>
  <c r="AG10" i="11"/>
  <c r="AG14" i="11"/>
  <c r="AG18" i="11"/>
  <c r="AG22" i="11"/>
  <c r="AG26" i="11"/>
  <c r="AG30" i="11"/>
  <c r="AG34" i="11"/>
  <c r="AG38" i="11"/>
  <c r="AG42" i="11"/>
  <c r="AG46" i="11"/>
  <c r="AG50" i="11"/>
  <c r="AG54" i="11"/>
  <c r="AG58" i="11"/>
  <c r="AG62" i="11"/>
  <c r="AG66" i="11"/>
  <c r="AG70" i="11"/>
  <c r="Y3" i="11"/>
  <c r="Y7" i="11"/>
  <c r="Y11" i="11"/>
  <c r="Y15" i="11"/>
  <c r="Y19" i="11"/>
  <c r="Y23" i="11"/>
  <c r="Y27" i="11"/>
  <c r="Y31" i="11"/>
  <c r="Y35" i="11"/>
  <c r="Y39" i="11"/>
  <c r="Y43" i="11"/>
  <c r="Y47" i="11"/>
  <c r="Y51" i="11"/>
  <c r="Y55" i="11"/>
  <c r="Y59" i="11"/>
  <c r="Y63" i="11"/>
  <c r="Y67" i="11"/>
  <c r="Y71" i="11"/>
  <c r="Y75" i="11"/>
  <c r="Y79" i="11"/>
  <c r="Y83" i="11"/>
  <c r="Y87" i="11"/>
  <c r="Y91" i="11"/>
  <c r="Y95" i="11"/>
  <c r="Y99" i="11"/>
  <c r="Y103" i="11"/>
  <c r="Y107" i="11"/>
  <c r="Y111" i="11"/>
  <c r="Y115" i="11"/>
  <c r="Y119" i="11"/>
  <c r="Y123" i="11"/>
  <c r="Y127" i="11"/>
  <c r="Y131" i="11"/>
  <c r="Y135" i="11"/>
  <c r="Y139" i="11"/>
  <c r="Y143" i="11"/>
  <c r="Y147" i="11"/>
  <c r="Y151" i="11"/>
  <c r="Y155" i="11"/>
  <c r="Y159" i="11"/>
  <c r="Y163" i="11"/>
  <c r="Y167" i="11"/>
  <c r="Y171" i="11"/>
  <c r="Y175" i="11"/>
  <c r="Y179" i="11"/>
  <c r="Y183" i="11"/>
  <c r="Y187" i="11"/>
  <c r="Y191" i="11"/>
  <c r="Y195" i="11"/>
  <c r="Y199" i="11"/>
  <c r="Y203" i="11"/>
  <c r="Y207" i="11"/>
  <c r="Y211" i="11"/>
  <c r="Y215" i="11"/>
  <c r="Q3" i="11"/>
  <c r="Q7" i="11"/>
  <c r="Q11" i="11"/>
  <c r="Q15" i="11"/>
  <c r="Q19" i="11"/>
  <c r="Q23" i="11"/>
  <c r="Q27" i="11"/>
  <c r="Q31" i="11"/>
  <c r="Q35" i="11"/>
  <c r="Q39" i="11"/>
  <c r="Q43" i="11"/>
  <c r="Q47" i="11"/>
  <c r="Q51" i="11"/>
  <c r="Q55" i="11"/>
  <c r="Q59" i="11"/>
  <c r="Q63" i="11"/>
  <c r="Q67" i="11"/>
  <c r="Q71" i="11"/>
  <c r="Q75" i="11"/>
  <c r="Q79" i="11"/>
  <c r="Q83" i="11"/>
  <c r="Q87" i="11"/>
  <c r="Q91" i="11"/>
  <c r="Q95" i="11"/>
  <c r="Q99" i="11"/>
  <c r="Q103" i="11"/>
  <c r="Q107" i="11"/>
  <c r="Q111" i="11"/>
  <c r="Q115" i="11"/>
  <c r="Q119" i="11"/>
  <c r="Q123" i="11"/>
  <c r="Q127" i="11"/>
  <c r="Q131" i="11"/>
  <c r="Q135" i="11"/>
  <c r="Q139" i="11"/>
  <c r="Q143" i="11"/>
  <c r="Q147" i="11"/>
  <c r="Q151" i="11"/>
  <c r="Q155" i="11"/>
  <c r="Q159" i="11"/>
  <c r="Q163" i="11"/>
  <c r="Q167" i="11"/>
  <c r="Q171" i="11"/>
  <c r="Q175" i="11"/>
  <c r="Q179" i="11"/>
  <c r="Q183" i="11"/>
  <c r="Q187" i="11"/>
  <c r="Q191" i="11"/>
  <c r="Q195" i="11"/>
  <c r="Q199" i="11"/>
  <c r="Q203" i="11"/>
  <c r="Q207" i="11"/>
  <c r="Q211" i="11"/>
  <c r="Q215" i="11"/>
  <c r="Q219" i="11"/>
  <c r="Q223" i="11"/>
  <c r="Q227" i="11"/>
  <c r="Q231" i="11"/>
  <c r="Q235" i="11"/>
  <c r="Q239" i="11"/>
  <c r="Q243" i="11"/>
  <c r="Q247" i="11"/>
  <c r="Q251" i="11"/>
  <c r="Q255" i="11"/>
  <c r="Q259" i="11"/>
  <c r="Q263" i="11"/>
  <c r="Q267" i="11"/>
  <c r="Q271" i="11"/>
  <c r="Q275" i="11"/>
  <c r="Q279" i="11"/>
  <c r="Q283" i="11"/>
  <c r="Q287" i="11"/>
  <c r="Q291" i="11"/>
  <c r="Q295" i="11"/>
  <c r="Q299" i="11"/>
  <c r="Q303" i="11"/>
  <c r="Q307" i="11"/>
  <c r="Q311" i="11"/>
  <c r="Q315" i="11"/>
  <c r="Q319" i="11"/>
  <c r="Q323" i="11"/>
  <c r="Q327" i="11"/>
  <c r="Q331" i="11"/>
  <c r="Q335" i="11"/>
  <c r="Q339" i="11"/>
  <c r="Q343" i="11"/>
  <c r="Q347" i="11"/>
  <c r="Q351" i="11"/>
  <c r="Q355" i="11"/>
  <c r="Q359" i="11"/>
  <c r="Q363" i="11"/>
  <c r="Q367" i="11"/>
  <c r="DY8" i="11"/>
  <c r="DY16" i="11"/>
  <c r="DY24" i="11"/>
  <c r="DY32" i="11"/>
  <c r="DY40" i="11"/>
  <c r="DY48" i="11"/>
  <c r="DY56" i="11"/>
  <c r="DQ8" i="11"/>
  <c r="DQ16" i="11"/>
  <c r="DQ24" i="11"/>
  <c r="DQ32" i="11"/>
  <c r="DQ40" i="11"/>
  <c r="DQ48" i="11"/>
  <c r="DQ56" i="11"/>
  <c r="DQ64" i="11"/>
  <c r="DQ72" i="11"/>
  <c r="DQ80" i="11"/>
  <c r="DQ88" i="11"/>
  <c r="DQ96" i="11"/>
  <c r="DQ104" i="11"/>
  <c r="DQ112" i="11"/>
  <c r="DQ120" i="11"/>
  <c r="DQ128" i="11"/>
  <c r="DQ136" i="11"/>
  <c r="DQ144" i="11"/>
  <c r="DQ152" i="11"/>
  <c r="DQ160" i="11"/>
  <c r="DQ168" i="11"/>
  <c r="DQ176" i="11"/>
  <c r="DI3" i="11"/>
  <c r="DI11" i="11"/>
  <c r="DI19" i="11"/>
  <c r="DI27" i="11"/>
  <c r="DI35" i="11"/>
  <c r="DI43" i="11"/>
  <c r="DI51" i="11"/>
  <c r="DI59" i="11"/>
  <c r="DI67" i="11"/>
  <c r="DI75" i="11"/>
  <c r="DI83" i="11"/>
  <c r="DI91" i="11"/>
  <c r="DI99" i="11"/>
  <c r="DI107" i="11"/>
  <c r="DI115" i="11"/>
  <c r="DI123" i="11"/>
  <c r="DI131" i="11"/>
  <c r="DI139" i="11"/>
  <c r="DI147" i="11"/>
  <c r="DI155" i="11"/>
  <c r="DI163" i="11"/>
  <c r="DI171" i="11"/>
  <c r="DI179" i="11"/>
  <c r="DI187" i="11"/>
  <c r="DI195" i="11"/>
  <c r="DI203" i="11"/>
  <c r="DI211" i="11"/>
  <c r="DI219" i="11"/>
  <c r="DI227" i="11"/>
  <c r="DI235" i="11"/>
  <c r="DI243" i="11"/>
  <c r="DI251" i="11"/>
  <c r="DI259" i="11"/>
  <c r="DI267" i="11"/>
  <c r="DI275" i="11"/>
  <c r="DI283" i="11"/>
  <c r="DI291" i="11"/>
  <c r="DI299" i="11"/>
  <c r="DI307" i="11"/>
  <c r="DI315" i="11"/>
  <c r="DI323" i="11"/>
  <c r="CS2" i="11"/>
  <c r="CK4" i="11"/>
  <c r="CK12" i="11"/>
  <c r="CC4" i="11"/>
  <c r="CC12" i="11"/>
  <c r="CC20" i="11"/>
  <c r="CC28" i="11"/>
  <c r="CC36" i="11"/>
  <c r="CC44" i="11"/>
  <c r="CC52" i="11"/>
  <c r="BU8" i="11"/>
  <c r="BU16" i="11"/>
  <c r="BU24" i="11"/>
  <c r="BU32" i="11"/>
  <c r="BU40" i="11"/>
  <c r="BU48" i="11"/>
  <c r="BU56" i="11"/>
  <c r="BU62" i="11"/>
  <c r="BU66" i="11"/>
  <c r="BU70" i="11"/>
  <c r="BU74" i="11"/>
  <c r="BU78" i="11"/>
  <c r="BU82" i="11"/>
  <c r="BU86" i="11"/>
  <c r="BU90" i="11"/>
  <c r="BU94" i="11"/>
  <c r="BU98" i="11"/>
  <c r="BU102" i="11"/>
  <c r="BU106" i="11"/>
  <c r="BU110" i="11"/>
  <c r="BU114" i="11"/>
  <c r="BU118" i="11"/>
  <c r="BU122" i="11"/>
  <c r="BU126" i="11"/>
  <c r="BU130" i="11"/>
  <c r="BM4" i="11"/>
  <c r="BM8" i="11"/>
  <c r="BM12" i="11"/>
  <c r="BM16" i="11"/>
  <c r="BM20" i="11"/>
  <c r="BM24" i="11"/>
  <c r="BM28" i="11"/>
  <c r="BM32" i="11"/>
  <c r="BM36" i="11"/>
  <c r="BM40" i="11"/>
  <c r="BM44" i="11"/>
  <c r="BM48" i="11"/>
  <c r="BM52" i="11"/>
  <c r="BM56" i="11"/>
  <c r="BM60" i="11"/>
  <c r="BM64" i="11"/>
  <c r="BM68" i="11"/>
  <c r="BM72" i="11"/>
  <c r="BM76" i="11"/>
  <c r="BM80" i="11"/>
  <c r="BM84" i="11"/>
  <c r="BM88" i="11"/>
  <c r="BM92" i="11"/>
  <c r="BM96" i="11"/>
  <c r="BM100" i="11"/>
  <c r="BM104" i="11"/>
  <c r="BM108" i="11"/>
  <c r="BM112" i="11"/>
  <c r="BM116" i="11"/>
  <c r="BM120" i="11"/>
  <c r="BM124" i="11"/>
  <c r="BM128" i="11"/>
  <c r="BM132" i="11"/>
  <c r="BM136" i="11"/>
  <c r="BM140" i="11"/>
  <c r="BM144" i="11"/>
  <c r="BM148" i="11"/>
  <c r="BM152" i="11"/>
  <c r="BM156" i="11"/>
  <c r="BM160" i="11"/>
  <c r="BM164" i="11"/>
  <c r="BM168" i="11"/>
  <c r="BM172" i="11"/>
  <c r="BM176" i="11"/>
  <c r="BM180" i="11"/>
  <c r="BM184" i="11"/>
  <c r="BM188" i="11"/>
  <c r="BM192" i="11"/>
  <c r="BM196" i="11"/>
  <c r="BM200" i="11"/>
  <c r="BM204" i="11"/>
  <c r="BM208" i="11"/>
  <c r="BE1" i="11"/>
  <c r="BE5" i="11"/>
  <c r="AW3" i="11"/>
  <c r="AO1" i="11"/>
  <c r="AO5" i="11"/>
  <c r="AO9" i="11"/>
  <c r="AG3" i="11"/>
  <c r="AG7" i="11"/>
  <c r="AG11" i="11"/>
  <c r="AG15" i="11"/>
  <c r="AG19" i="11"/>
  <c r="AG23" i="11"/>
  <c r="AG27" i="11"/>
  <c r="AG31" i="11"/>
  <c r="AG35" i="11"/>
  <c r="AG39" i="11"/>
  <c r="AG43" i="11"/>
  <c r="AG47" i="11"/>
  <c r="AG51" i="11"/>
  <c r="AG55" i="11"/>
  <c r="AG59" i="11"/>
  <c r="AG63" i="11"/>
  <c r="AG67" i="11"/>
  <c r="Y4" i="11"/>
  <c r="Y8" i="11"/>
  <c r="Y12" i="11"/>
  <c r="Y16" i="11"/>
  <c r="Y20" i="11"/>
  <c r="Y24" i="11"/>
  <c r="Y28" i="11"/>
  <c r="Y32" i="11"/>
  <c r="Y36" i="11"/>
  <c r="Y40" i="11"/>
  <c r="Y44" i="11"/>
  <c r="Y48" i="11"/>
  <c r="Y52" i="11"/>
  <c r="Y56" i="11"/>
  <c r="Y60" i="11"/>
  <c r="Y64" i="11"/>
  <c r="Y68" i="11"/>
  <c r="Y72" i="11"/>
  <c r="Y76" i="11"/>
  <c r="Y80" i="11"/>
  <c r="Y84" i="11"/>
  <c r="Y88" i="11"/>
  <c r="Y92" i="11"/>
  <c r="Y96" i="11"/>
  <c r="Y100" i="11"/>
  <c r="Y104" i="11"/>
  <c r="Y108" i="11"/>
  <c r="Y112" i="11"/>
  <c r="Y116" i="11"/>
  <c r="Y120" i="11"/>
  <c r="Y124" i="11"/>
  <c r="Y128" i="11"/>
  <c r="Y132" i="11"/>
  <c r="Y136" i="11"/>
  <c r="Y140" i="11"/>
  <c r="Y144" i="11"/>
  <c r="Y148" i="11"/>
  <c r="Y152" i="11"/>
  <c r="Y156" i="11"/>
  <c r="Y160" i="11"/>
  <c r="Y164" i="11"/>
  <c r="Y168" i="11"/>
  <c r="Y172" i="11"/>
  <c r="Y176" i="11"/>
  <c r="Y180" i="11"/>
  <c r="Y184" i="11"/>
  <c r="Y188" i="11"/>
  <c r="Y192" i="11"/>
  <c r="Y196" i="11"/>
  <c r="Y200" i="11"/>
  <c r="Y204" i="11"/>
  <c r="Y208" i="11"/>
  <c r="Y212" i="11"/>
  <c r="Q4" i="11"/>
  <c r="Q8" i="11"/>
  <c r="Q12" i="11"/>
  <c r="Q16" i="11"/>
  <c r="Q20" i="11"/>
  <c r="Q24" i="11"/>
  <c r="Q28" i="11"/>
  <c r="Q32" i="11"/>
  <c r="Q36" i="11"/>
  <c r="Q40" i="11"/>
  <c r="Q44" i="11"/>
  <c r="Q48" i="11"/>
  <c r="Q52" i="11"/>
  <c r="Q56" i="11"/>
  <c r="Q60" i="11"/>
  <c r="Q64" i="11"/>
  <c r="Q68" i="11"/>
  <c r="Q72" i="11"/>
  <c r="Q76" i="11"/>
  <c r="Q80" i="11"/>
  <c r="Q84" i="11"/>
  <c r="Q88" i="11"/>
  <c r="Q92" i="11"/>
  <c r="Q96" i="11"/>
  <c r="Q100" i="11"/>
  <c r="Q104" i="11"/>
  <c r="Q108" i="11"/>
  <c r="Q112" i="11"/>
  <c r="Q116" i="11"/>
  <c r="Q120" i="11"/>
  <c r="Q124" i="11"/>
  <c r="Q128" i="11"/>
  <c r="Q132" i="11"/>
  <c r="Q136" i="11"/>
  <c r="Q140" i="11"/>
  <c r="Q144" i="11"/>
  <c r="Q148" i="11"/>
  <c r="Q152" i="11"/>
  <c r="Q156" i="11"/>
  <c r="Q160" i="11"/>
  <c r="Q164" i="11"/>
  <c r="Q168" i="11"/>
  <c r="Q172" i="11"/>
  <c r="Q176" i="11"/>
  <c r="Q180" i="11"/>
  <c r="Q184" i="11"/>
  <c r="Q188" i="11"/>
  <c r="Q192" i="11"/>
  <c r="Q196" i="11"/>
  <c r="Q200" i="11"/>
  <c r="Q204" i="11"/>
  <c r="Q208" i="11"/>
  <c r="Q212" i="11"/>
  <c r="Q216" i="11"/>
  <c r="Q220" i="11"/>
  <c r="Q224" i="11"/>
  <c r="Q228" i="11"/>
  <c r="Q232" i="11"/>
  <c r="Q236" i="11"/>
  <c r="Q240" i="11"/>
  <c r="Q244" i="11"/>
  <c r="Q248" i="11"/>
  <c r="Q252" i="11"/>
  <c r="Q256" i="11"/>
  <c r="Q260" i="11"/>
  <c r="Q264" i="11"/>
  <c r="Q268" i="11"/>
  <c r="Q272" i="11"/>
  <c r="Q276" i="11"/>
  <c r="Q280" i="11"/>
  <c r="Q284" i="11"/>
  <c r="Q288" i="11"/>
  <c r="Q292" i="11"/>
  <c r="Q296" i="11"/>
  <c r="Q300" i="11"/>
  <c r="Q304" i="11"/>
  <c r="Q308" i="11"/>
  <c r="Q312" i="11"/>
  <c r="Q316" i="11"/>
  <c r="Q320" i="11"/>
  <c r="Q324" i="11"/>
  <c r="Q328" i="11"/>
  <c r="Q332" i="11"/>
  <c r="Q336" i="11"/>
  <c r="Q340" i="11"/>
  <c r="Q344" i="11"/>
  <c r="Q348" i="11"/>
  <c r="Q352" i="11"/>
  <c r="Q356" i="11"/>
  <c r="Q360" i="11"/>
  <c r="Q364" i="11"/>
  <c r="EW1" i="11"/>
  <c r="EG2" i="11"/>
  <c r="DY2" i="11"/>
  <c r="DY10" i="11"/>
  <c r="DY18" i="11"/>
  <c r="DY26" i="11"/>
  <c r="DY34" i="11"/>
  <c r="DY42" i="11"/>
  <c r="DY50" i="11"/>
  <c r="DY58" i="11"/>
  <c r="DQ2" i="11"/>
  <c r="DQ10" i="11"/>
  <c r="DQ18" i="11"/>
  <c r="DQ26" i="11"/>
  <c r="DQ34" i="11"/>
  <c r="DQ42" i="11"/>
  <c r="DQ50" i="11"/>
  <c r="DQ58" i="11"/>
  <c r="DQ66" i="11"/>
  <c r="DQ74" i="11"/>
  <c r="DQ82" i="11"/>
  <c r="DQ90" i="11"/>
  <c r="DQ98" i="11"/>
  <c r="DQ106" i="11"/>
  <c r="DQ114" i="11"/>
  <c r="DQ122" i="11"/>
  <c r="DQ130" i="11"/>
  <c r="DQ138" i="11"/>
  <c r="DQ146" i="11"/>
  <c r="DQ154" i="11"/>
  <c r="DQ162" i="11"/>
  <c r="DQ170" i="11"/>
  <c r="DQ178" i="11"/>
  <c r="DI5" i="11"/>
  <c r="DI13" i="11"/>
  <c r="DI21" i="11"/>
  <c r="DI29" i="11"/>
  <c r="DI37" i="11"/>
  <c r="DI45" i="11"/>
  <c r="DI53" i="11"/>
  <c r="DI61" i="11"/>
  <c r="DI69" i="11"/>
  <c r="DI77" i="11"/>
  <c r="DI85" i="11"/>
  <c r="DI93" i="11"/>
  <c r="DI101" i="11"/>
  <c r="DI109" i="11"/>
  <c r="DI117" i="11"/>
  <c r="DI125" i="11"/>
  <c r="DI133" i="11"/>
  <c r="DI141" i="11"/>
  <c r="DI149" i="11"/>
  <c r="DI157" i="11"/>
  <c r="DI165" i="11"/>
  <c r="DI173" i="11"/>
  <c r="DI181" i="11"/>
  <c r="DI189" i="11"/>
  <c r="DI197" i="11"/>
  <c r="DI205" i="11"/>
  <c r="DI213" i="11"/>
  <c r="DI221" i="11"/>
  <c r="DI229" i="11"/>
  <c r="DI237" i="11"/>
  <c r="DI245" i="11"/>
  <c r="DI253" i="11"/>
  <c r="DI261" i="11"/>
  <c r="DI269" i="11"/>
  <c r="DI277" i="11"/>
  <c r="DI285" i="11"/>
  <c r="DI293" i="11"/>
  <c r="DI301" i="11"/>
  <c r="DI309" i="11"/>
  <c r="DI317" i="11"/>
  <c r="DI325" i="11"/>
  <c r="DA1" i="11"/>
  <c r="CS4" i="11"/>
  <c r="CK6" i="11"/>
  <c r="CK14" i="11"/>
  <c r="CC6" i="11"/>
  <c r="CC14" i="11"/>
  <c r="CC22" i="11"/>
  <c r="CC30" i="11"/>
  <c r="CC38" i="11"/>
  <c r="CC46" i="11"/>
  <c r="CC54" i="11"/>
  <c r="BU2" i="11"/>
  <c r="BU10" i="11"/>
  <c r="BU18" i="11"/>
  <c r="BU26" i="11"/>
  <c r="BU34" i="11"/>
  <c r="BU42" i="11"/>
  <c r="BU50" i="11"/>
  <c r="BU58" i="11"/>
  <c r="BU63" i="11"/>
  <c r="BU67" i="11"/>
  <c r="BU71" i="11"/>
  <c r="BU75" i="11"/>
  <c r="BU79" i="11"/>
  <c r="BU83" i="11"/>
  <c r="BU87" i="11"/>
  <c r="BU91" i="11"/>
  <c r="BU95" i="11"/>
  <c r="BU99" i="11"/>
  <c r="BU103" i="11"/>
  <c r="BU107" i="11"/>
  <c r="BU111" i="11"/>
  <c r="BU115" i="11"/>
  <c r="BU119" i="11"/>
  <c r="BU123" i="11"/>
  <c r="BU127" i="11"/>
  <c r="BU131" i="11"/>
  <c r="BM1" i="11"/>
  <c r="BM5" i="11"/>
  <c r="BM9" i="11"/>
  <c r="BM13" i="11"/>
  <c r="BM17" i="11"/>
  <c r="BM21" i="11"/>
  <c r="BM25" i="11"/>
  <c r="BM29" i="11"/>
  <c r="BM33" i="11"/>
  <c r="BM37" i="11"/>
  <c r="BM41" i="11"/>
  <c r="BM45" i="11"/>
  <c r="BM49" i="11"/>
  <c r="BM53" i="11"/>
  <c r="BM57" i="11"/>
  <c r="BM61" i="11"/>
  <c r="BM65" i="11"/>
  <c r="BM69" i="11"/>
  <c r="BM73" i="11"/>
  <c r="BM77" i="11"/>
  <c r="BM81" i="11"/>
  <c r="BM85" i="11"/>
  <c r="BM89" i="11"/>
  <c r="BM93" i="11"/>
  <c r="BM97" i="11"/>
  <c r="BM101" i="11"/>
  <c r="BM105" i="11"/>
  <c r="BM109" i="11"/>
  <c r="BM113" i="11"/>
  <c r="BM117" i="11"/>
  <c r="BM121" i="11"/>
  <c r="BM125" i="11"/>
  <c r="BM129" i="11"/>
  <c r="BM133" i="11"/>
  <c r="BM137" i="11"/>
  <c r="BM141" i="11"/>
  <c r="BM145" i="11"/>
  <c r="BM149" i="11"/>
  <c r="BM153" i="11"/>
  <c r="BM157" i="11"/>
  <c r="BM161" i="11"/>
  <c r="BM165" i="11"/>
  <c r="BM169" i="11"/>
  <c r="BM173" i="11"/>
  <c r="BM177" i="11"/>
  <c r="BM181" i="11"/>
  <c r="BM185" i="11"/>
  <c r="BM189" i="11"/>
  <c r="BM193" i="11"/>
  <c r="BM197" i="11"/>
  <c r="BM201" i="11"/>
  <c r="BM205" i="11"/>
  <c r="BM209" i="11"/>
  <c r="BE2" i="11"/>
  <c r="AW4" i="11"/>
  <c r="AO2" i="11"/>
  <c r="AO6" i="11"/>
  <c r="AG4" i="11"/>
  <c r="AG8" i="11"/>
  <c r="AG12" i="11"/>
  <c r="AG16" i="11"/>
  <c r="AG20" i="11"/>
  <c r="AG24" i="11"/>
  <c r="AG28" i="11"/>
  <c r="AG32" i="11"/>
  <c r="AG36" i="11"/>
  <c r="AG40" i="11"/>
  <c r="AG44" i="11"/>
  <c r="AG48" i="11"/>
  <c r="AG52" i="11"/>
  <c r="AG56" i="11"/>
  <c r="AG60" i="11"/>
  <c r="AG64" i="11"/>
  <c r="AG68" i="11"/>
  <c r="Y1" i="11"/>
  <c r="Y5" i="11"/>
  <c r="Y9" i="11"/>
  <c r="Y13" i="11"/>
  <c r="Y17" i="11"/>
  <c r="Y21" i="11"/>
  <c r="Y25" i="11"/>
  <c r="Y29" i="11"/>
  <c r="Y33" i="11"/>
  <c r="Y37" i="11"/>
  <c r="Y41" i="11"/>
  <c r="Y45" i="11"/>
  <c r="Y49" i="11"/>
  <c r="Y53" i="11"/>
  <c r="Y57" i="11"/>
  <c r="Y61" i="11"/>
  <c r="Y65" i="11"/>
  <c r="Y69" i="11"/>
  <c r="Y73" i="11"/>
  <c r="Y77" i="11"/>
  <c r="Y81" i="11"/>
  <c r="Y85" i="11"/>
  <c r="Y89" i="11"/>
  <c r="Y93" i="11"/>
  <c r="Y97" i="11"/>
  <c r="Y101" i="11"/>
  <c r="Y105" i="11"/>
  <c r="Y109" i="11"/>
  <c r="Y113" i="11"/>
  <c r="Y117" i="11"/>
  <c r="Y121" i="11"/>
  <c r="Y125" i="11"/>
  <c r="Y129" i="11"/>
  <c r="Y133" i="11"/>
  <c r="Y137" i="11"/>
  <c r="Y141" i="11"/>
  <c r="Y145" i="11"/>
  <c r="Y149" i="11"/>
  <c r="Y153" i="11"/>
  <c r="Y157" i="11"/>
  <c r="Y161" i="11"/>
  <c r="Y165" i="11"/>
  <c r="Y169" i="11"/>
  <c r="Y173" i="11"/>
  <c r="Y177" i="11"/>
  <c r="Y181" i="11"/>
  <c r="Y185" i="11"/>
  <c r="Y189" i="11"/>
  <c r="Y193" i="11"/>
  <c r="Y197" i="11"/>
  <c r="Y201" i="11"/>
  <c r="Y205" i="11"/>
  <c r="Y209" i="11"/>
  <c r="Y213" i="11"/>
  <c r="Q1" i="11"/>
  <c r="Q5" i="11"/>
  <c r="Q9" i="11"/>
  <c r="Q13" i="11"/>
  <c r="Q17" i="11"/>
  <c r="Q21" i="11"/>
  <c r="Q25" i="11"/>
  <c r="Q29" i="11"/>
  <c r="Q33" i="11"/>
  <c r="Q37" i="11"/>
  <c r="Q41" i="11"/>
  <c r="Q45" i="11"/>
  <c r="Q49" i="11"/>
  <c r="Q53" i="11"/>
  <c r="Q57" i="11"/>
  <c r="Q61" i="11"/>
  <c r="Q65" i="11"/>
  <c r="Q69" i="11"/>
  <c r="Q73" i="11"/>
  <c r="Q77" i="11"/>
  <c r="Q81" i="11"/>
  <c r="Q85" i="11"/>
  <c r="Q89" i="11"/>
  <c r="Q93" i="11"/>
  <c r="Q97" i="11"/>
  <c r="Q101" i="11"/>
  <c r="Q105" i="11"/>
  <c r="Q109" i="11"/>
  <c r="Q113" i="11"/>
  <c r="Q117" i="11"/>
  <c r="Q121" i="11"/>
  <c r="Q125" i="11"/>
  <c r="Q129" i="11"/>
  <c r="Q133" i="11"/>
  <c r="Q137" i="11"/>
  <c r="Q141" i="11"/>
  <c r="Q145" i="11"/>
  <c r="Q149" i="11"/>
  <c r="Q153" i="11"/>
  <c r="Q157" i="11"/>
  <c r="Q161" i="11"/>
  <c r="Q165" i="11"/>
  <c r="Q169" i="11"/>
  <c r="Q173" i="11"/>
  <c r="Q177" i="11"/>
  <c r="Q181" i="11"/>
  <c r="Q185" i="11"/>
  <c r="Q189" i="11"/>
  <c r="Q193" i="11"/>
  <c r="Q197" i="11"/>
  <c r="Q201" i="11"/>
  <c r="Q205" i="11"/>
  <c r="Q209" i="11"/>
  <c r="Q213" i="11"/>
  <c r="Q217" i="11"/>
  <c r="Q221" i="11"/>
  <c r="Q225" i="11"/>
  <c r="Q229" i="11"/>
  <c r="Q233" i="11"/>
  <c r="Q237" i="11"/>
  <c r="Q241" i="11"/>
  <c r="Q245" i="11"/>
  <c r="Q249" i="11"/>
  <c r="Q253" i="11"/>
  <c r="Q257" i="11"/>
  <c r="Q261" i="11"/>
  <c r="Q265" i="11"/>
  <c r="Q269" i="11"/>
  <c r="Q273" i="11"/>
  <c r="Q277" i="11"/>
  <c r="Q281" i="11"/>
  <c r="Q285" i="11"/>
  <c r="Q289" i="11"/>
  <c r="Q293" i="11"/>
  <c r="Q297" i="11"/>
  <c r="Q301" i="11"/>
  <c r="Q305" i="11"/>
  <c r="Q309" i="11"/>
  <c r="Q313" i="11"/>
  <c r="Q317" i="11"/>
  <c r="Q321" i="11"/>
  <c r="Q325" i="11"/>
  <c r="Q329" i="11"/>
  <c r="Q333" i="11"/>
  <c r="Q337" i="11"/>
  <c r="Q341" i="11"/>
  <c r="Q345" i="11"/>
  <c r="Q349" i="11"/>
  <c r="Q353" i="11"/>
  <c r="Q357" i="11"/>
  <c r="Q361" i="11"/>
  <c r="Q365" i="11"/>
  <c r="D15" i="12"/>
  <c r="C12" i="12"/>
  <c r="A12" i="12"/>
  <c r="E15" i="12"/>
  <c r="EW2" i="10"/>
  <c r="EW6" i="10"/>
  <c r="EW10" i="10"/>
  <c r="EO3" i="10"/>
  <c r="EO7" i="10"/>
  <c r="EO11" i="10"/>
  <c r="EO15" i="10"/>
  <c r="EG4" i="10"/>
  <c r="EG8" i="10"/>
  <c r="EG12" i="10"/>
  <c r="EG16" i="10"/>
  <c r="EG20" i="10"/>
  <c r="EG24" i="10"/>
  <c r="EG28" i="10"/>
  <c r="EG32" i="10"/>
  <c r="EG36" i="10"/>
  <c r="EG40" i="10"/>
  <c r="EG44" i="10"/>
  <c r="EG48" i="10"/>
  <c r="EG52" i="10"/>
  <c r="EG56" i="10"/>
  <c r="EG60" i="10"/>
  <c r="EG64" i="10"/>
  <c r="EG68" i="10"/>
  <c r="EG72" i="10"/>
  <c r="EG76" i="10"/>
  <c r="EG80" i="10"/>
  <c r="EG84" i="10"/>
  <c r="EG88" i="10"/>
  <c r="EG92" i="10"/>
  <c r="EG96" i="10"/>
  <c r="EG100" i="10"/>
  <c r="EG104" i="10"/>
  <c r="EG108" i="10"/>
  <c r="EG112" i="10"/>
  <c r="EG116" i="10"/>
  <c r="DY4" i="10"/>
  <c r="DY8" i="10"/>
  <c r="DY12" i="10"/>
  <c r="DY16" i="10"/>
  <c r="DY20" i="10"/>
  <c r="DY24" i="10"/>
  <c r="DY28" i="10"/>
  <c r="DY32" i="10"/>
  <c r="DY36" i="10"/>
  <c r="DY40" i="10"/>
  <c r="DY44" i="10"/>
  <c r="DY48" i="10"/>
  <c r="DY52" i="10"/>
  <c r="DY56" i="10"/>
  <c r="DY60" i="10"/>
  <c r="DY64" i="10"/>
  <c r="DY68" i="10"/>
  <c r="DY72" i="10"/>
  <c r="DY76" i="10"/>
  <c r="DY80" i="10"/>
  <c r="DY84" i="10"/>
  <c r="DY88" i="10"/>
  <c r="DY92" i="10"/>
  <c r="DY96" i="10"/>
  <c r="DY100" i="10"/>
  <c r="DY104" i="10"/>
  <c r="DY108" i="10"/>
  <c r="DY112" i="10"/>
  <c r="DY116" i="10"/>
  <c r="DY120" i="10"/>
  <c r="DY124" i="10"/>
  <c r="DY128" i="10"/>
  <c r="DY132" i="10"/>
  <c r="DY136" i="10"/>
  <c r="DY140" i="10"/>
  <c r="DY144" i="10"/>
  <c r="DY148" i="10"/>
  <c r="DY152" i="10"/>
  <c r="DY156" i="10"/>
  <c r="DY160" i="10"/>
  <c r="DY164" i="10"/>
  <c r="DY168" i="10"/>
  <c r="DY172" i="10"/>
  <c r="DY176" i="10"/>
  <c r="EW3" i="10"/>
  <c r="EW7" i="10"/>
  <c r="EO4" i="10"/>
  <c r="EO8" i="10"/>
  <c r="EO12" i="10"/>
  <c r="EO16" i="10"/>
  <c r="EG1" i="10"/>
  <c r="EG5" i="10"/>
  <c r="EG9" i="10"/>
  <c r="EG13" i="10"/>
  <c r="EG17" i="10"/>
  <c r="EG21" i="10"/>
  <c r="EG25" i="10"/>
  <c r="EG29" i="10"/>
  <c r="EG33" i="10"/>
  <c r="EG37" i="10"/>
  <c r="EG41" i="10"/>
  <c r="EG45" i="10"/>
  <c r="EG49" i="10"/>
  <c r="EG53" i="10"/>
  <c r="EG57" i="10"/>
  <c r="EG61" i="10"/>
  <c r="EG65" i="10"/>
  <c r="EG69" i="10"/>
  <c r="EG73" i="10"/>
  <c r="EG77" i="10"/>
  <c r="EG81" i="10"/>
  <c r="EG85" i="10"/>
  <c r="EG89" i="10"/>
  <c r="EG93" i="10"/>
  <c r="EG97" i="10"/>
  <c r="EG101" i="10"/>
  <c r="EG105" i="10"/>
  <c r="EG109" i="10"/>
  <c r="EG113" i="10"/>
  <c r="EG117" i="10"/>
  <c r="DY1" i="10"/>
  <c r="DY5" i="10"/>
  <c r="DY9" i="10"/>
  <c r="DY13" i="10"/>
  <c r="DY17" i="10"/>
  <c r="DY21" i="10"/>
  <c r="DY25" i="10"/>
  <c r="DY29" i="10"/>
  <c r="DY33" i="10"/>
  <c r="DY37" i="10"/>
  <c r="DY41" i="10"/>
  <c r="DY45" i="10"/>
  <c r="DY49" i="10"/>
  <c r="DY53" i="10"/>
  <c r="DY57" i="10"/>
  <c r="DY61" i="10"/>
  <c r="DY65" i="10"/>
  <c r="DY69" i="10"/>
  <c r="DY73" i="10"/>
  <c r="DY77" i="10"/>
  <c r="DY81" i="10"/>
  <c r="DY85" i="10"/>
  <c r="DY89" i="10"/>
  <c r="DY93" i="10"/>
  <c r="DY97" i="10"/>
  <c r="DY101" i="10"/>
  <c r="DY105" i="10"/>
  <c r="DY109" i="10"/>
  <c r="DY113" i="10"/>
  <c r="DY117" i="10"/>
  <c r="DY121" i="10"/>
  <c r="DY125" i="10"/>
  <c r="DY129" i="10"/>
  <c r="DY133" i="10"/>
  <c r="DY137" i="10"/>
  <c r="DY141" i="10"/>
  <c r="EW5" i="10"/>
  <c r="EO2" i="10"/>
  <c r="EO10" i="10"/>
  <c r="EO18" i="10"/>
  <c r="EG7" i="10"/>
  <c r="EG15" i="10"/>
  <c r="EG23" i="10"/>
  <c r="EG31" i="10"/>
  <c r="EG39" i="10"/>
  <c r="EG47" i="10"/>
  <c r="EG55" i="10"/>
  <c r="EG63" i="10"/>
  <c r="EG71" i="10"/>
  <c r="EG79" i="10"/>
  <c r="EG87" i="10"/>
  <c r="EG95" i="10"/>
  <c r="EG103" i="10"/>
  <c r="EG111" i="10"/>
  <c r="EG119" i="10"/>
  <c r="DY7" i="10"/>
  <c r="DY15" i="10"/>
  <c r="DY23" i="10"/>
  <c r="DY31" i="10"/>
  <c r="DY39" i="10"/>
  <c r="DY47" i="10"/>
  <c r="DY55" i="10"/>
  <c r="DY63" i="10"/>
  <c r="DY71" i="10"/>
  <c r="DY79" i="10"/>
  <c r="DY87" i="10"/>
  <c r="DY95" i="10"/>
  <c r="DY103" i="10"/>
  <c r="DY111" i="10"/>
  <c r="DY119" i="10"/>
  <c r="DY127" i="10"/>
  <c r="DY135" i="10"/>
  <c r="DY143" i="10"/>
  <c r="DY149" i="10"/>
  <c r="DY154" i="10"/>
  <c r="DY159" i="10"/>
  <c r="DY165" i="10"/>
  <c r="DY170" i="10"/>
  <c r="DY175" i="10"/>
  <c r="DY180" i="10"/>
  <c r="DY184" i="10"/>
  <c r="DY188" i="10"/>
  <c r="DY192" i="10"/>
  <c r="DY196" i="10"/>
  <c r="DY200" i="10"/>
  <c r="DY204" i="10"/>
  <c r="DY208" i="10"/>
  <c r="DY212" i="10"/>
  <c r="DY216" i="10"/>
  <c r="DY220" i="10"/>
  <c r="DY224" i="10"/>
  <c r="DY228" i="10"/>
  <c r="DY232" i="10"/>
  <c r="DY236" i="10"/>
  <c r="DY240" i="10"/>
  <c r="DY244" i="10"/>
  <c r="DY248" i="10"/>
  <c r="DY252" i="10"/>
  <c r="DY256" i="10"/>
  <c r="DY260" i="10"/>
  <c r="DY264" i="10"/>
  <c r="DY268" i="10"/>
  <c r="DY272" i="10"/>
  <c r="DY276" i="10"/>
  <c r="DY280" i="10"/>
  <c r="DY284" i="10"/>
  <c r="DY288" i="10"/>
  <c r="DY292" i="10"/>
  <c r="DY296" i="10"/>
  <c r="DY300" i="10"/>
  <c r="DY304" i="10"/>
  <c r="DY308" i="10"/>
  <c r="DY312" i="10"/>
  <c r="DY316" i="10"/>
  <c r="DY320" i="10"/>
  <c r="DY324" i="10"/>
  <c r="DQ1" i="10"/>
  <c r="DQ5" i="10"/>
  <c r="DQ9" i="10"/>
  <c r="DQ13" i="10"/>
  <c r="DQ17" i="10"/>
  <c r="DQ21" i="10"/>
  <c r="DQ25" i="10"/>
  <c r="DQ29" i="10"/>
  <c r="DQ33" i="10"/>
  <c r="DQ37" i="10"/>
  <c r="DQ41" i="10"/>
  <c r="DQ45" i="10"/>
  <c r="DQ49" i="10"/>
  <c r="DQ53" i="10"/>
  <c r="DQ57" i="10"/>
  <c r="DQ61" i="10"/>
  <c r="DQ65" i="10"/>
  <c r="DQ69" i="10"/>
  <c r="DQ73" i="10"/>
  <c r="DQ77" i="10"/>
  <c r="DQ81" i="10"/>
  <c r="DQ85" i="10"/>
  <c r="DQ89" i="10"/>
  <c r="DQ93" i="10"/>
  <c r="DQ97" i="10"/>
  <c r="DQ101" i="10"/>
  <c r="DQ105" i="10"/>
  <c r="DQ109" i="10"/>
  <c r="DQ113" i="10"/>
  <c r="DQ117" i="10"/>
  <c r="DQ121" i="10"/>
  <c r="DQ125" i="10"/>
  <c r="DQ129" i="10"/>
  <c r="DQ133" i="10"/>
  <c r="DQ137" i="10"/>
  <c r="DQ141" i="10"/>
  <c r="DQ145" i="10"/>
  <c r="DQ149" i="10"/>
  <c r="DQ153" i="10"/>
  <c r="DQ157" i="10"/>
  <c r="DQ161" i="10"/>
  <c r="DQ165" i="10"/>
  <c r="DQ169" i="10"/>
  <c r="DQ173" i="10"/>
  <c r="DQ177" i="10"/>
  <c r="DQ181" i="10"/>
  <c r="DQ185" i="10"/>
  <c r="DQ189" i="10"/>
  <c r="DQ193" i="10"/>
  <c r="DQ197" i="10"/>
  <c r="DQ201" i="10"/>
  <c r="DQ205" i="10"/>
  <c r="DQ209" i="10"/>
  <c r="DQ213" i="10"/>
  <c r="DQ217" i="10"/>
  <c r="DQ221" i="10"/>
  <c r="DQ225" i="10"/>
  <c r="DQ229" i="10"/>
  <c r="DQ233" i="10"/>
  <c r="DQ237" i="10"/>
  <c r="DQ241" i="10"/>
  <c r="DQ245" i="10"/>
  <c r="DQ249" i="10"/>
  <c r="DQ253" i="10"/>
  <c r="DQ257" i="10"/>
  <c r="DQ261" i="10"/>
  <c r="DQ265" i="10"/>
  <c r="DQ269" i="10"/>
  <c r="DQ273" i="10"/>
  <c r="DQ277" i="10"/>
  <c r="DQ281" i="10"/>
  <c r="DQ285" i="10"/>
  <c r="DQ289" i="10"/>
  <c r="EW8" i="10"/>
  <c r="EO5" i="10"/>
  <c r="EO13" i="10"/>
  <c r="EG2" i="10"/>
  <c r="EG10" i="10"/>
  <c r="EG18" i="10"/>
  <c r="EG26" i="10"/>
  <c r="EG34" i="10"/>
  <c r="EG42" i="10"/>
  <c r="EG50" i="10"/>
  <c r="EG58" i="10"/>
  <c r="EG66" i="10"/>
  <c r="EG74" i="10"/>
  <c r="EG82" i="10"/>
  <c r="EG90" i="10"/>
  <c r="EG98" i="10"/>
  <c r="EG106" i="10"/>
  <c r="EG114" i="10"/>
  <c r="DY2" i="10"/>
  <c r="DY10" i="10"/>
  <c r="DY18" i="10"/>
  <c r="DY26" i="10"/>
  <c r="DY34" i="10"/>
  <c r="DY42" i="10"/>
  <c r="DY50" i="10"/>
  <c r="DY58" i="10"/>
  <c r="DY66" i="10"/>
  <c r="DY74" i="10"/>
  <c r="DY82" i="10"/>
  <c r="DY90" i="10"/>
  <c r="DY98" i="10"/>
  <c r="DY106" i="10"/>
  <c r="DY114" i="10"/>
  <c r="DY122" i="10"/>
  <c r="DY130" i="10"/>
  <c r="DY138" i="10"/>
  <c r="DY145" i="10"/>
  <c r="DY150" i="10"/>
  <c r="DY155" i="10"/>
  <c r="DY161" i="10"/>
  <c r="DY166" i="10"/>
  <c r="DY171" i="10"/>
  <c r="DY177" i="10"/>
  <c r="DY181" i="10"/>
  <c r="DY185" i="10"/>
  <c r="DY189" i="10"/>
  <c r="DY193" i="10"/>
  <c r="DY197" i="10"/>
  <c r="DY201" i="10"/>
  <c r="DY205" i="10"/>
  <c r="DY209" i="10"/>
  <c r="DY213" i="10"/>
  <c r="DY217" i="10"/>
  <c r="DY221" i="10"/>
  <c r="DY225" i="10"/>
  <c r="DY229" i="10"/>
  <c r="DY233" i="10"/>
  <c r="DY237" i="10"/>
  <c r="DY241" i="10"/>
  <c r="DY245" i="10"/>
  <c r="DY249" i="10"/>
  <c r="DY253" i="10"/>
  <c r="DY257" i="10"/>
  <c r="DY261" i="10"/>
  <c r="DY265" i="10"/>
  <c r="DY269" i="10"/>
  <c r="DY273" i="10"/>
  <c r="DY277" i="10"/>
  <c r="DY281" i="10"/>
  <c r="DY285" i="10"/>
  <c r="DY289" i="10"/>
  <c r="DY293" i="10"/>
  <c r="DY297" i="10"/>
  <c r="DY301" i="10"/>
  <c r="DY305" i="10"/>
  <c r="DY309" i="10"/>
  <c r="DY313" i="10"/>
  <c r="DY317" i="10"/>
  <c r="DY321" i="10"/>
  <c r="DY325" i="10"/>
  <c r="DQ2" i="10"/>
  <c r="DQ6" i="10"/>
  <c r="DQ10" i="10"/>
  <c r="DQ14" i="10"/>
  <c r="DQ18" i="10"/>
  <c r="DQ22" i="10"/>
  <c r="DQ26" i="10"/>
  <c r="DQ30" i="10"/>
  <c r="DQ34" i="10"/>
  <c r="DQ38" i="10"/>
  <c r="DQ42" i="10"/>
  <c r="DQ46" i="10"/>
  <c r="DQ50" i="10"/>
  <c r="DQ54" i="10"/>
  <c r="DQ58" i="10"/>
  <c r="DQ62" i="10"/>
  <c r="DQ66" i="10"/>
  <c r="DQ70" i="10"/>
  <c r="DQ74" i="10"/>
  <c r="DQ78" i="10"/>
  <c r="DQ82" i="10"/>
  <c r="DQ86" i="10"/>
  <c r="DQ90" i="10"/>
  <c r="DQ94" i="10"/>
  <c r="DQ98" i="10"/>
  <c r="DQ102" i="10"/>
  <c r="DQ106" i="10"/>
  <c r="DQ110" i="10"/>
  <c r="DQ114" i="10"/>
  <c r="DQ118" i="10"/>
  <c r="DQ122" i="10"/>
  <c r="DQ126" i="10"/>
  <c r="DQ130" i="10"/>
  <c r="DQ134" i="10"/>
  <c r="DQ138" i="10"/>
  <c r="DQ142" i="10"/>
  <c r="DQ146" i="10"/>
  <c r="DQ150" i="10"/>
  <c r="DQ154" i="10"/>
  <c r="DQ158" i="10"/>
  <c r="DQ162" i="10"/>
  <c r="DQ166" i="10"/>
  <c r="DQ170" i="10"/>
  <c r="DQ174" i="10"/>
  <c r="DQ178" i="10"/>
  <c r="DQ182" i="10"/>
  <c r="DQ186" i="10"/>
  <c r="DQ190" i="10"/>
  <c r="DQ194" i="10"/>
  <c r="DQ198" i="10"/>
  <c r="DQ202" i="10"/>
  <c r="DQ206" i="10"/>
  <c r="DQ210" i="10"/>
  <c r="DQ214" i="10"/>
  <c r="DQ218" i="10"/>
  <c r="DQ222" i="10"/>
  <c r="DQ226" i="10"/>
  <c r="DQ230" i="10"/>
  <c r="DQ234" i="10"/>
  <c r="DQ238" i="10"/>
  <c r="DQ242" i="10"/>
  <c r="DQ246" i="10"/>
  <c r="DQ250" i="10"/>
  <c r="DQ254" i="10"/>
  <c r="DQ258" i="10"/>
  <c r="DQ262" i="10"/>
  <c r="DQ266" i="10"/>
  <c r="DQ270" i="10"/>
  <c r="DQ274" i="10"/>
  <c r="DQ278" i="10"/>
  <c r="DQ282" i="10"/>
  <c r="DQ286" i="10"/>
  <c r="DQ290" i="10"/>
  <c r="EW1" i="10"/>
  <c r="EW9" i="10"/>
  <c r="EO6" i="10"/>
  <c r="EO14" i="10"/>
  <c r="EG3" i="10"/>
  <c r="EG11" i="10"/>
  <c r="EG19" i="10"/>
  <c r="EG27" i="10"/>
  <c r="EG35" i="10"/>
  <c r="EG43" i="10"/>
  <c r="EG51" i="10"/>
  <c r="EG59" i="10"/>
  <c r="EG67" i="10"/>
  <c r="EG75" i="10"/>
  <c r="EG83" i="10"/>
  <c r="EG91" i="10"/>
  <c r="EG99" i="10"/>
  <c r="EG107" i="10"/>
  <c r="EG115" i="10"/>
  <c r="DY3" i="10"/>
  <c r="DY11" i="10"/>
  <c r="DY19" i="10"/>
  <c r="DY27" i="10"/>
  <c r="DY35" i="10"/>
  <c r="DY43" i="10"/>
  <c r="DY51" i="10"/>
  <c r="DY59" i="10"/>
  <c r="DY67" i="10"/>
  <c r="DY75" i="10"/>
  <c r="DY83" i="10"/>
  <c r="DY91" i="10"/>
  <c r="DY99" i="10"/>
  <c r="DY107" i="10"/>
  <c r="DY115" i="10"/>
  <c r="DY123" i="10"/>
  <c r="DY131" i="10"/>
  <c r="DY139" i="10"/>
  <c r="DY146" i="10"/>
  <c r="DY151" i="10"/>
  <c r="DY157" i="10"/>
  <c r="DY162" i="10"/>
  <c r="DY167" i="10"/>
  <c r="DY173" i="10"/>
  <c r="DY178" i="10"/>
  <c r="DY182" i="10"/>
  <c r="DY186" i="10"/>
  <c r="DY190" i="10"/>
  <c r="DY194" i="10"/>
  <c r="DY198" i="10"/>
  <c r="DY202" i="10"/>
  <c r="DY206" i="10"/>
  <c r="DY210" i="10"/>
  <c r="DY214" i="10"/>
  <c r="DY218" i="10"/>
  <c r="DY222" i="10"/>
  <c r="DY226" i="10"/>
  <c r="DY230" i="10"/>
  <c r="DY234" i="10"/>
  <c r="DY238" i="10"/>
  <c r="DY242" i="10"/>
  <c r="DY246" i="10"/>
  <c r="DY250" i="10"/>
  <c r="DY254" i="10"/>
  <c r="DY258" i="10"/>
  <c r="DY262" i="10"/>
  <c r="DY266" i="10"/>
  <c r="DY270" i="10"/>
  <c r="DY274" i="10"/>
  <c r="DY278" i="10"/>
  <c r="DY282" i="10"/>
  <c r="DY286" i="10"/>
  <c r="DY290" i="10"/>
  <c r="DY294" i="10"/>
  <c r="DY298" i="10"/>
  <c r="DY302" i="10"/>
  <c r="DY306" i="10"/>
  <c r="DY310" i="10"/>
  <c r="DY314" i="10"/>
  <c r="DY318" i="10"/>
  <c r="DY322" i="10"/>
  <c r="DY326" i="10"/>
  <c r="DQ3" i="10"/>
  <c r="DQ7" i="10"/>
  <c r="DQ11" i="10"/>
  <c r="DQ15" i="10"/>
  <c r="DQ19" i="10"/>
  <c r="DQ23" i="10"/>
  <c r="DQ27" i="10"/>
  <c r="DQ31" i="10"/>
  <c r="DQ35" i="10"/>
  <c r="DQ39" i="10"/>
  <c r="DQ43" i="10"/>
  <c r="DQ47" i="10"/>
  <c r="DQ51" i="10"/>
  <c r="DQ55" i="10"/>
  <c r="DQ59" i="10"/>
  <c r="DQ63" i="10"/>
  <c r="DQ67" i="10"/>
  <c r="DQ71" i="10"/>
  <c r="DQ75" i="10"/>
  <c r="DQ79" i="10"/>
  <c r="DQ83" i="10"/>
  <c r="DQ87" i="10"/>
  <c r="DQ91" i="10"/>
  <c r="DQ95" i="10"/>
  <c r="DQ99" i="10"/>
  <c r="DQ103" i="10"/>
  <c r="DQ107" i="10"/>
  <c r="DQ111" i="10"/>
  <c r="DQ115" i="10"/>
  <c r="DQ119" i="10"/>
  <c r="DQ123" i="10"/>
  <c r="DQ127" i="10"/>
  <c r="DQ131" i="10"/>
  <c r="DQ135" i="10"/>
  <c r="DQ139" i="10"/>
  <c r="DQ143" i="10"/>
  <c r="DQ147" i="10"/>
  <c r="DQ151" i="10"/>
  <c r="DQ155" i="10"/>
  <c r="DQ159" i="10"/>
  <c r="DQ163" i="10"/>
  <c r="DQ167" i="10"/>
  <c r="DQ171" i="10"/>
  <c r="DQ175" i="10"/>
  <c r="DQ179" i="10"/>
  <c r="DQ183" i="10"/>
  <c r="DQ187" i="10"/>
  <c r="DQ191" i="10"/>
  <c r="DQ195" i="10"/>
  <c r="DQ199" i="10"/>
  <c r="DQ203" i="10"/>
  <c r="DQ207" i="10"/>
  <c r="DQ211" i="10"/>
  <c r="DQ215" i="10"/>
  <c r="DQ219" i="10"/>
  <c r="EO1" i="10"/>
  <c r="EG14" i="10"/>
  <c r="EG46" i="10"/>
  <c r="EG78" i="10"/>
  <c r="EG110" i="10"/>
  <c r="DY22" i="10"/>
  <c r="DY54" i="10"/>
  <c r="DY86" i="10"/>
  <c r="DY118" i="10"/>
  <c r="DY147" i="10"/>
  <c r="DY169" i="10"/>
  <c r="DY187" i="10"/>
  <c r="DY203" i="10"/>
  <c r="DY219" i="10"/>
  <c r="DY235" i="10"/>
  <c r="DY251" i="10"/>
  <c r="DY267" i="10"/>
  <c r="DY283" i="10"/>
  <c r="DY299" i="10"/>
  <c r="DY315" i="10"/>
  <c r="DQ4" i="10"/>
  <c r="DQ20" i="10"/>
  <c r="DQ36" i="10"/>
  <c r="DQ52" i="10"/>
  <c r="DQ68" i="10"/>
  <c r="DQ84" i="10"/>
  <c r="DQ100" i="10"/>
  <c r="DQ116" i="10"/>
  <c r="DQ132" i="10"/>
  <c r="DQ148" i="10"/>
  <c r="DQ164" i="10"/>
  <c r="DQ180" i="10"/>
  <c r="DQ196" i="10"/>
  <c r="DQ212" i="10"/>
  <c r="DQ224" i="10"/>
  <c r="DQ232" i="10"/>
  <c r="DQ240" i="10"/>
  <c r="DQ248" i="10"/>
  <c r="DQ256" i="10"/>
  <c r="DQ264" i="10"/>
  <c r="DQ272" i="10"/>
  <c r="DQ280" i="10"/>
  <c r="DQ288" i="10"/>
  <c r="DQ294" i="10"/>
  <c r="DQ298" i="10"/>
  <c r="DQ302" i="10"/>
  <c r="DQ306" i="10"/>
  <c r="DQ310" i="10"/>
  <c r="DQ314" i="10"/>
  <c r="DQ318" i="10"/>
  <c r="DQ322" i="10"/>
  <c r="DQ326" i="10"/>
  <c r="DQ330" i="10"/>
  <c r="DQ334" i="10"/>
  <c r="DQ338" i="10"/>
  <c r="DQ342" i="10"/>
  <c r="DQ346" i="10"/>
  <c r="DQ350" i="10"/>
  <c r="DQ354" i="10"/>
  <c r="DQ358" i="10"/>
  <c r="DQ362" i="10"/>
  <c r="DQ366" i="10"/>
  <c r="DQ370" i="10"/>
  <c r="DQ374" i="10"/>
  <c r="DQ378" i="10"/>
  <c r="DQ382" i="10"/>
  <c r="DQ386" i="10"/>
  <c r="DQ390" i="10"/>
  <c r="DQ394" i="10"/>
  <c r="DQ398" i="10"/>
  <c r="DQ402" i="10"/>
  <c r="DQ406" i="10"/>
  <c r="DQ410" i="10"/>
  <c r="DQ414" i="10"/>
  <c r="DQ418" i="10"/>
  <c r="DQ422" i="10"/>
  <c r="DQ426" i="10"/>
  <c r="DQ430" i="10"/>
  <c r="DQ434" i="10"/>
  <c r="DQ438" i="10"/>
  <c r="DQ442" i="10"/>
  <c r="DQ446" i="10"/>
  <c r="DQ450" i="10"/>
  <c r="DQ454" i="10"/>
  <c r="DQ458" i="10"/>
  <c r="DQ462" i="10"/>
  <c r="DQ466" i="10"/>
  <c r="DQ470" i="10"/>
  <c r="DQ474" i="10"/>
  <c r="DQ478" i="10"/>
  <c r="DQ482" i="10"/>
  <c r="DQ486" i="10"/>
  <c r="DQ490" i="10"/>
  <c r="DQ494" i="10"/>
  <c r="DQ498" i="10"/>
  <c r="DQ502" i="10"/>
  <c r="DQ506" i="10"/>
  <c r="DQ510" i="10"/>
  <c r="DQ514" i="10"/>
  <c r="DQ518" i="10"/>
  <c r="DQ522" i="10"/>
  <c r="DQ526" i="10"/>
  <c r="DQ530" i="10"/>
  <c r="DQ534" i="10"/>
  <c r="DQ538" i="10"/>
  <c r="DQ542" i="10"/>
  <c r="DQ546" i="10"/>
  <c r="DQ550" i="10"/>
  <c r="DQ554" i="10"/>
  <c r="DQ558" i="10"/>
  <c r="DQ562" i="10"/>
  <c r="DQ566" i="10"/>
  <c r="DQ570" i="10"/>
  <c r="DQ574" i="10"/>
  <c r="DQ578" i="10"/>
  <c r="DQ582" i="10"/>
  <c r="DQ586" i="10"/>
  <c r="DQ590" i="10"/>
  <c r="DQ594" i="10"/>
  <c r="DQ598" i="10"/>
  <c r="DQ602" i="10"/>
  <c r="DQ606" i="10"/>
  <c r="DQ610" i="10"/>
  <c r="DQ614" i="10"/>
  <c r="DQ618" i="10"/>
  <c r="DQ622" i="10"/>
  <c r="DQ626" i="10"/>
  <c r="DQ630" i="10"/>
  <c r="DQ634" i="10"/>
  <c r="DQ638" i="10"/>
  <c r="DQ642" i="10"/>
  <c r="DQ646" i="10"/>
  <c r="DQ650" i="10"/>
  <c r="DQ654" i="10"/>
  <c r="DQ658" i="10"/>
  <c r="DQ662" i="10"/>
  <c r="DQ666" i="10"/>
  <c r="DQ670" i="10"/>
  <c r="DQ674" i="10"/>
  <c r="DQ678" i="10"/>
  <c r="DQ682" i="10"/>
  <c r="DQ686" i="10"/>
  <c r="DQ690" i="10"/>
  <c r="DQ694" i="10"/>
  <c r="DQ698" i="10"/>
  <c r="DQ702" i="10"/>
  <c r="DQ706" i="10"/>
  <c r="DQ710" i="10"/>
  <c r="DI2" i="10"/>
  <c r="DI6" i="10"/>
  <c r="DI10" i="10"/>
  <c r="DI14" i="10"/>
  <c r="DI18" i="10"/>
  <c r="DI22" i="10"/>
  <c r="DI26" i="10"/>
  <c r="DI30" i="10"/>
  <c r="DI34" i="10"/>
  <c r="DI38" i="10"/>
  <c r="DI42" i="10"/>
  <c r="DI46" i="10"/>
  <c r="DI50" i="10"/>
  <c r="DI54" i="10"/>
  <c r="DI58" i="10"/>
  <c r="DI62" i="10"/>
  <c r="DI66" i="10"/>
  <c r="DI70" i="10"/>
  <c r="DI74" i="10"/>
  <c r="DI78" i="10"/>
  <c r="DI82" i="10"/>
  <c r="DI86" i="10"/>
  <c r="DI90" i="10"/>
  <c r="DI94" i="10"/>
  <c r="DI98" i="10"/>
  <c r="DI102" i="10"/>
  <c r="DI106" i="10"/>
  <c r="DI110" i="10"/>
  <c r="DI114" i="10"/>
  <c r="DI118" i="10"/>
  <c r="DI122" i="10"/>
  <c r="DI126" i="10"/>
  <c r="DI130" i="10"/>
  <c r="DI134" i="10"/>
  <c r="DI138" i="10"/>
  <c r="DI142" i="10"/>
  <c r="DI146" i="10"/>
  <c r="DI150" i="10"/>
  <c r="DI154" i="10"/>
  <c r="DI158" i="10"/>
  <c r="DI162" i="10"/>
  <c r="DI166" i="10"/>
  <c r="DI170" i="10"/>
  <c r="DI174" i="10"/>
  <c r="DI178" i="10"/>
  <c r="DI182" i="10"/>
  <c r="DI186" i="10"/>
  <c r="DI190" i="10"/>
  <c r="DI194" i="10"/>
  <c r="DI198" i="10"/>
  <c r="DI202" i="10"/>
  <c r="DI206" i="10"/>
  <c r="DI210" i="10"/>
  <c r="DI214" i="10"/>
  <c r="DI218" i="10"/>
  <c r="DI222" i="10"/>
  <c r="DI226" i="10"/>
  <c r="DI230" i="10"/>
  <c r="DI234" i="10"/>
  <c r="DI238" i="10"/>
  <c r="DI242" i="10"/>
  <c r="DI246" i="10"/>
  <c r="DI250" i="10"/>
  <c r="DI254" i="10"/>
  <c r="DI258" i="10"/>
  <c r="DI262" i="10"/>
  <c r="DI266" i="10"/>
  <c r="DI270" i="10"/>
  <c r="DI274" i="10"/>
  <c r="DI278" i="10"/>
  <c r="DI282" i="10"/>
  <c r="DI286" i="10"/>
  <c r="DI290" i="10"/>
  <c r="DI294" i="10"/>
  <c r="DI298" i="10"/>
  <c r="DI302" i="10"/>
  <c r="DI306" i="10"/>
  <c r="DI310" i="10"/>
  <c r="DI314" i="10"/>
  <c r="DI318" i="10"/>
  <c r="DI322" i="10"/>
  <c r="DI326" i="10"/>
  <c r="DI330" i="10"/>
  <c r="DI334" i="10"/>
  <c r="DI338" i="10"/>
  <c r="DI342" i="10"/>
  <c r="DI346" i="10"/>
  <c r="DI350" i="10"/>
  <c r="DI354" i="10"/>
  <c r="DI358" i="10"/>
  <c r="DI362" i="10"/>
  <c r="DI366" i="10"/>
  <c r="DI370" i="10"/>
  <c r="DI374" i="10"/>
  <c r="DI378" i="10"/>
  <c r="DI382" i="10"/>
  <c r="DI386" i="10"/>
  <c r="DI390" i="10"/>
  <c r="DI394" i="10"/>
  <c r="DI398" i="10"/>
  <c r="DI402" i="10"/>
  <c r="DI406" i="10"/>
  <c r="DI410" i="10"/>
  <c r="DI414" i="10"/>
  <c r="DI418" i="10"/>
  <c r="DI422" i="10"/>
  <c r="DI426" i="10"/>
  <c r="DI430" i="10"/>
  <c r="DI434" i="10"/>
  <c r="DI438" i="10"/>
  <c r="DI442" i="10"/>
  <c r="DI446" i="10"/>
  <c r="DI450" i="10"/>
  <c r="DI454" i="10"/>
  <c r="DI458" i="10"/>
  <c r="DI462" i="10"/>
  <c r="DI466" i="10"/>
  <c r="DI470" i="10"/>
  <c r="DI474" i="10"/>
  <c r="DI478" i="10"/>
  <c r="DI482" i="10"/>
  <c r="DI486" i="10"/>
  <c r="DI490" i="10"/>
  <c r="DI494" i="10"/>
  <c r="DI498" i="10"/>
  <c r="DI502" i="10"/>
  <c r="DI506" i="10"/>
  <c r="DI510" i="10"/>
  <c r="DI514" i="10"/>
  <c r="DI518" i="10"/>
  <c r="DI522" i="10"/>
  <c r="DI526" i="10"/>
  <c r="DI530" i="10"/>
  <c r="DI534" i="10"/>
  <c r="DI538" i="10"/>
  <c r="DI542" i="10"/>
  <c r="DI546" i="10"/>
  <c r="DI550" i="10"/>
  <c r="DI554" i="10"/>
  <c r="DI558" i="10"/>
  <c r="DI562" i="10"/>
  <c r="DI566" i="10"/>
  <c r="DI570" i="10"/>
  <c r="DI574" i="10"/>
  <c r="DI578" i="10"/>
  <c r="DI582" i="10"/>
  <c r="DI586" i="10"/>
  <c r="DI590" i="10"/>
  <c r="DI594" i="10"/>
  <c r="DI598" i="10"/>
  <c r="DI602" i="10"/>
  <c r="DI606" i="10"/>
  <c r="DI610" i="10"/>
  <c r="DI614" i="10"/>
  <c r="DI618" i="10"/>
  <c r="DI622" i="10"/>
  <c r="DI626" i="10"/>
  <c r="DI630" i="10"/>
  <c r="DI634" i="10"/>
  <c r="DI638" i="10"/>
  <c r="DI642" i="10"/>
  <c r="DI646" i="10"/>
  <c r="DI650" i="10"/>
  <c r="DI654" i="10"/>
  <c r="DI658" i="10"/>
  <c r="DI662" i="10"/>
  <c r="DI666" i="10"/>
  <c r="DI670" i="10"/>
  <c r="DI674" i="10"/>
  <c r="DI678" i="10"/>
  <c r="DI682" i="10"/>
  <c r="DI686" i="10"/>
  <c r="DI690" i="10"/>
  <c r="DI694" i="10"/>
  <c r="DI698" i="10"/>
  <c r="DI702" i="10"/>
  <c r="DI706" i="10"/>
  <c r="DI710" i="10"/>
  <c r="DI714" i="10"/>
  <c r="DI718" i="10"/>
  <c r="DI722" i="10"/>
  <c r="DI726" i="10"/>
  <c r="DI730" i="10"/>
  <c r="DI734" i="10"/>
  <c r="DI738" i="10"/>
  <c r="EO9" i="10"/>
  <c r="EG22" i="10"/>
  <c r="EG54" i="10"/>
  <c r="EG86" i="10"/>
  <c r="EG118" i="10"/>
  <c r="DY30" i="10"/>
  <c r="DY62" i="10"/>
  <c r="DY94" i="10"/>
  <c r="DY126" i="10"/>
  <c r="DY153" i="10"/>
  <c r="DY174" i="10"/>
  <c r="DY191" i="10"/>
  <c r="DY207" i="10"/>
  <c r="DY223" i="10"/>
  <c r="DY239" i="10"/>
  <c r="DY255" i="10"/>
  <c r="DY271" i="10"/>
  <c r="DY287" i="10"/>
  <c r="DY303" i="10"/>
  <c r="DY319" i="10"/>
  <c r="DQ8" i="10"/>
  <c r="DQ24" i="10"/>
  <c r="DQ40" i="10"/>
  <c r="DQ56" i="10"/>
  <c r="DQ72" i="10"/>
  <c r="DQ88" i="10"/>
  <c r="DQ104" i="10"/>
  <c r="DQ120" i="10"/>
  <c r="DQ136" i="10"/>
  <c r="DQ152" i="10"/>
  <c r="DQ168" i="10"/>
  <c r="DQ184" i="10"/>
  <c r="DQ200" i="10"/>
  <c r="DQ216" i="10"/>
  <c r="DQ227" i="10"/>
  <c r="DQ235" i="10"/>
  <c r="DQ243" i="10"/>
  <c r="DQ251" i="10"/>
  <c r="DQ259" i="10"/>
  <c r="DQ267" i="10"/>
  <c r="DQ275" i="10"/>
  <c r="DQ283" i="10"/>
  <c r="DQ291" i="10"/>
  <c r="DQ295" i="10"/>
  <c r="DQ299" i="10"/>
  <c r="DQ303" i="10"/>
  <c r="DQ307" i="10"/>
  <c r="DQ311" i="10"/>
  <c r="DQ315" i="10"/>
  <c r="DQ319" i="10"/>
  <c r="DQ323" i="10"/>
  <c r="DQ327" i="10"/>
  <c r="DQ331" i="10"/>
  <c r="DQ335" i="10"/>
  <c r="DQ339" i="10"/>
  <c r="DQ343" i="10"/>
  <c r="DQ347" i="10"/>
  <c r="DQ351" i="10"/>
  <c r="DQ355" i="10"/>
  <c r="DQ359" i="10"/>
  <c r="DQ363" i="10"/>
  <c r="DQ367" i="10"/>
  <c r="DQ371" i="10"/>
  <c r="DQ375" i="10"/>
  <c r="DQ379" i="10"/>
  <c r="DQ383" i="10"/>
  <c r="DQ387" i="10"/>
  <c r="DQ391" i="10"/>
  <c r="DQ395" i="10"/>
  <c r="DQ399" i="10"/>
  <c r="DQ403" i="10"/>
  <c r="DQ407" i="10"/>
  <c r="DQ411" i="10"/>
  <c r="DQ415" i="10"/>
  <c r="DQ419" i="10"/>
  <c r="DQ423" i="10"/>
  <c r="DQ427" i="10"/>
  <c r="DQ431" i="10"/>
  <c r="DQ435" i="10"/>
  <c r="DQ439" i="10"/>
  <c r="DQ443" i="10"/>
  <c r="DQ447" i="10"/>
  <c r="DQ451" i="10"/>
  <c r="DQ455" i="10"/>
  <c r="DQ459" i="10"/>
  <c r="DQ463" i="10"/>
  <c r="DQ467" i="10"/>
  <c r="DQ471" i="10"/>
  <c r="DQ475" i="10"/>
  <c r="DQ479" i="10"/>
  <c r="DQ483" i="10"/>
  <c r="DQ487" i="10"/>
  <c r="DQ491" i="10"/>
  <c r="DQ495" i="10"/>
  <c r="DQ499" i="10"/>
  <c r="DQ503" i="10"/>
  <c r="DQ507" i="10"/>
  <c r="DQ511" i="10"/>
  <c r="DQ515" i="10"/>
  <c r="DQ519" i="10"/>
  <c r="DQ523" i="10"/>
  <c r="DQ527" i="10"/>
  <c r="DQ531" i="10"/>
  <c r="DQ535" i="10"/>
  <c r="DQ539" i="10"/>
  <c r="DQ543" i="10"/>
  <c r="DQ547" i="10"/>
  <c r="DQ551" i="10"/>
  <c r="DQ555" i="10"/>
  <c r="DQ559" i="10"/>
  <c r="DQ563" i="10"/>
  <c r="DQ567" i="10"/>
  <c r="DQ571" i="10"/>
  <c r="DQ575" i="10"/>
  <c r="DQ579" i="10"/>
  <c r="DQ583" i="10"/>
  <c r="DQ587" i="10"/>
  <c r="DQ591" i="10"/>
  <c r="DQ595" i="10"/>
  <c r="DQ599" i="10"/>
  <c r="DQ603" i="10"/>
  <c r="DQ607" i="10"/>
  <c r="DQ611" i="10"/>
  <c r="DQ615" i="10"/>
  <c r="DQ619" i="10"/>
  <c r="DQ623" i="10"/>
  <c r="DQ627" i="10"/>
  <c r="DQ631" i="10"/>
  <c r="DQ635" i="10"/>
  <c r="DQ639" i="10"/>
  <c r="DQ643" i="10"/>
  <c r="DQ647" i="10"/>
  <c r="DQ651" i="10"/>
  <c r="DQ655" i="10"/>
  <c r="DQ659" i="10"/>
  <c r="DQ663" i="10"/>
  <c r="DQ667" i="10"/>
  <c r="DQ671" i="10"/>
  <c r="DQ675" i="10"/>
  <c r="DQ679" i="10"/>
  <c r="DQ683" i="10"/>
  <c r="DQ687" i="10"/>
  <c r="DQ691" i="10"/>
  <c r="DQ695" i="10"/>
  <c r="DQ699" i="10"/>
  <c r="DQ703" i="10"/>
  <c r="DQ707" i="10"/>
  <c r="DQ711" i="10"/>
  <c r="DI3" i="10"/>
  <c r="DI7" i="10"/>
  <c r="DI11" i="10"/>
  <c r="DI15" i="10"/>
  <c r="DI19" i="10"/>
  <c r="DI23" i="10"/>
  <c r="DI27" i="10"/>
  <c r="DI31" i="10"/>
  <c r="DI35" i="10"/>
  <c r="DI39" i="10"/>
  <c r="DI43" i="10"/>
  <c r="DI47" i="10"/>
  <c r="DI51" i="10"/>
  <c r="DI55" i="10"/>
  <c r="DI59" i="10"/>
  <c r="DI63" i="10"/>
  <c r="DI67" i="10"/>
  <c r="DI71" i="10"/>
  <c r="DI75" i="10"/>
  <c r="DI79" i="10"/>
  <c r="DI83" i="10"/>
  <c r="DI87" i="10"/>
  <c r="DI91" i="10"/>
  <c r="DI95" i="10"/>
  <c r="DI99" i="10"/>
  <c r="DI103" i="10"/>
  <c r="DI107" i="10"/>
  <c r="DI111" i="10"/>
  <c r="DI115" i="10"/>
  <c r="DI119" i="10"/>
  <c r="DI123" i="10"/>
  <c r="DI127" i="10"/>
  <c r="DI131" i="10"/>
  <c r="DI135" i="10"/>
  <c r="DI139" i="10"/>
  <c r="DI143" i="10"/>
  <c r="DI147" i="10"/>
  <c r="DI151" i="10"/>
  <c r="DI155" i="10"/>
  <c r="DI159" i="10"/>
  <c r="DI163" i="10"/>
  <c r="DI167" i="10"/>
  <c r="DI171" i="10"/>
  <c r="DI175" i="10"/>
  <c r="DI179" i="10"/>
  <c r="DI183" i="10"/>
  <c r="DI187" i="10"/>
  <c r="DI191" i="10"/>
  <c r="DI195" i="10"/>
  <c r="DI199" i="10"/>
  <c r="DI203" i="10"/>
  <c r="DI207" i="10"/>
  <c r="DI211" i="10"/>
  <c r="DI215" i="10"/>
  <c r="DI219" i="10"/>
  <c r="DI223" i="10"/>
  <c r="DI227" i="10"/>
  <c r="DI231" i="10"/>
  <c r="DI235" i="10"/>
  <c r="DI239" i="10"/>
  <c r="DI243" i="10"/>
  <c r="DI247" i="10"/>
  <c r="DI251" i="10"/>
  <c r="DI255" i="10"/>
  <c r="DI259" i="10"/>
  <c r="DI263" i="10"/>
  <c r="DI267" i="10"/>
  <c r="DI271" i="10"/>
  <c r="DI275" i="10"/>
  <c r="DI279" i="10"/>
  <c r="DI283" i="10"/>
  <c r="DI287" i="10"/>
  <c r="DI291" i="10"/>
  <c r="DI295" i="10"/>
  <c r="DI299" i="10"/>
  <c r="DI303" i="10"/>
  <c r="DI307" i="10"/>
  <c r="DI311" i="10"/>
  <c r="DI315" i="10"/>
  <c r="DI319" i="10"/>
  <c r="DI323" i="10"/>
  <c r="DI327" i="10"/>
  <c r="DI331" i="10"/>
  <c r="DI335" i="10"/>
  <c r="DI339" i="10"/>
  <c r="DI343" i="10"/>
  <c r="DI347" i="10"/>
  <c r="DI351" i="10"/>
  <c r="DI355" i="10"/>
  <c r="DI359" i="10"/>
  <c r="DI363" i="10"/>
  <c r="DI367" i="10"/>
  <c r="DI371" i="10"/>
  <c r="DI375" i="10"/>
  <c r="DI379" i="10"/>
  <c r="DI383" i="10"/>
  <c r="DI387" i="10"/>
  <c r="DI391" i="10"/>
  <c r="DI395" i="10"/>
  <c r="DI399" i="10"/>
  <c r="DI403" i="10"/>
  <c r="DI407" i="10"/>
  <c r="DI411" i="10"/>
  <c r="DI415" i="10"/>
  <c r="DI419" i="10"/>
  <c r="DI423" i="10"/>
  <c r="DI427" i="10"/>
  <c r="DI431" i="10"/>
  <c r="DI435" i="10"/>
  <c r="DI439" i="10"/>
  <c r="DI443" i="10"/>
  <c r="DI447" i="10"/>
  <c r="DI451" i="10"/>
  <c r="DI455" i="10"/>
  <c r="DI459" i="10"/>
  <c r="DI463" i="10"/>
  <c r="DI467" i="10"/>
  <c r="DI471" i="10"/>
  <c r="DI475" i="10"/>
  <c r="DI479" i="10"/>
  <c r="DI483" i="10"/>
  <c r="DI487" i="10"/>
  <c r="DI491" i="10"/>
  <c r="DI495" i="10"/>
  <c r="DI499" i="10"/>
  <c r="DI503" i="10"/>
  <c r="DI507" i="10"/>
  <c r="DI511" i="10"/>
  <c r="DI515" i="10"/>
  <c r="DI519" i="10"/>
  <c r="DI523" i="10"/>
  <c r="DI527" i="10"/>
  <c r="DI531" i="10"/>
  <c r="DI535" i="10"/>
  <c r="DI539" i="10"/>
  <c r="DI543" i="10"/>
  <c r="DI547" i="10"/>
  <c r="DI551" i="10"/>
  <c r="DI555" i="10"/>
  <c r="DI559" i="10"/>
  <c r="DI563" i="10"/>
  <c r="DI567" i="10"/>
  <c r="DI571" i="10"/>
  <c r="DI575" i="10"/>
  <c r="DI579" i="10"/>
  <c r="DI583" i="10"/>
  <c r="DI587" i="10"/>
  <c r="DI591" i="10"/>
  <c r="DI595" i="10"/>
  <c r="DI599" i="10"/>
  <c r="DI603" i="10"/>
  <c r="DI607" i="10"/>
  <c r="DI611" i="10"/>
  <c r="DI615" i="10"/>
  <c r="DI619" i="10"/>
  <c r="DI623" i="10"/>
  <c r="DI627" i="10"/>
  <c r="DI631" i="10"/>
  <c r="DI635" i="10"/>
  <c r="DI639" i="10"/>
  <c r="DI643" i="10"/>
  <c r="DI647" i="10"/>
  <c r="DI651" i="10"/>
  <c r="DI655" i="10"/>
  <c r="DI659" i="10"/>
  <c r="DI663" i="10"/>
  <c r="DI667" i="10"/>
  <c r="DI671" i="10"/>
  <c r="DI675" i="10"/>
  <c r="DI679" i="10"/>
  <c r="DI683" i="10"/>
  <c r="DI687" i="10"/>
  <c r="DI691" i="10"/>
  <c r="DI695" i="10"/>
  <c r="DI699" i="10"/>
  <c r="DI703" i="10"/>
  <c r="DI707" i="10"/>
  <c r="DI711" i="10"/>
  <c r="DI715" i="10"/>
  <c r="DI719" i="10"/>
  <c r="DI723" i="10"/>
  <c r="DI727" i="10"/>
  <c r="DI731" i="10"/>
  <c r="DI735" i="10"/>
  <c r="EG6" i="10"/>
  <c r="EG70" i="10"/>
  <c r="DY14" i="10"/>
  <c r="DY78" i="10"/>
  <c r="DY142" i="10"/>
  <c r="DY183" i="10"/>
  <c r="DY215" i="10"/>
  <c r="DY247" i="10"/>
  <c r="DY279" i="10"/>
  <c r="DY311" i="10"/>
  <c r="DQ16" i="10"/>
  <c r="DQ48" i="10"/>
  <c r="DQ80" i="10"/>
  <c r="DQ112" i="10"/>
  <c r="DQ144" i="10"/>
  <c r="DQ176" i="10"/>
  <c r="DQ208" i="10"/>
  <c r="DQ231" i="10"/>
  <c r="DQ247" i="10"/>
  <c r="DQ263" i="10"/>
  <c r="DQ279" i="10"/>
  <c r="DQ293" i="10"/>
  <c r="DQ301" i="10"/>
  <c r="DQ309" i="10"/>
  <c r="DQ317" i="10"/>
  <c r="DQ325" i="10"/>
  <c r="DQ333" i="10"/>
  <c r="DQ341" i="10"/>
  <c r="DQ349" i="10"/>
  <c r="DQ357" i="10"/>
  <c r="DQ365" i="10"/>
  <c r="DQ373" i="10"/>
  <c r="DQ381" i="10"/>
  <c r="DQ389" i="10"/>
  <c r="DQ397" i="10"/>
  <c r="DQ405" i="10"/>
  <c r="DQ413" i="10"/>
  <c r="DQ421" i="10"/>
  <c r="DQ429" i="10"/>
  <c r="DQ437" i="10"/>
  <c r="DQ445" i="10"/>
  <c r="DQ453" i="10"/>
  <c r="DQ461" i="10"/>
  <c r="DQ469" i="10"/>
  <c r="DQ477" i="10"/>
  <c r="DQ485" i="10"/>
  <c r="DQ493" i="10"/>
  <c r="DQ501" i="10"/>
  <c r="DQ509" i="10"/>
  <c r="DQ517" i="10"/>
  <c r="DQ525" i="10"/>
  <c r="DQ533" i="10"/>
  <c r="DQ541" i="10"/>
  <c r="DQ549" i="10"/>
  <c r="DQ557" i="10"/>
  <c r="DQ565" i="10"/>
  <c r="DQ573" i="10"/>
  <c r="DQ581" i="10"/>
  <c r="DQ589" i="10"/>
  <c r="DQ597" i="10"/>
  <c r="DQ605" i="10"/>
  <c r="DQ613" i="10"/>
  <c r="DQ621" i="10"/>
  <c r="DQ629" i="10"/>
  <c r="DQ637" i="10"/>
  <c r="DQ645" i="10"/>
  <c r="DQ653" i="10"/>
  <c r="DQ661" i="10"/>
  <c r="DQ669" i="10"/>
  <c r="DQ677" i="10"/>
  <c r="DQ685" i="10"/>
  <c r="DQ693" i="10"/>
  <c r="DQ701" i="10"/>
  <c r="DQ709" i="10"/>
  <c r="DI5" i="10"/>
  <c r="DI13" i="10"/>
  <c r="DI21" i="10"/>
  <c r="DI29" i="10"/>
  <c r="DI37" i="10"/>
  <c r="DI45" i="10"/>
  <c r="DI53" i="10"/>
  <c r="DI61" i="10"/>
  <c r="DI69" i="10"/>
  <c r="DI77" i="10"/>
  <c r="DI85" i="10"/>
  <c r="DI93" i="10"/>
  <c r="DI101" i="10"/>
  <c r="DI109" i="10"/>
  <c r="DI117" i="10"/>
  <c r="DI125" i="10"/>
  <c r="DI133" i="10"/>
  <c r="DI141" i="10"/>
  <c r="DI149" i="10"/>
  <c r="DI157" i="10"/>
  <c r="DI165" i="10"/>
  <c r="DI173" i="10"/>
  <c r="DI181" i="10"/>
  <c r="DI189" i="10"/>
  <c r="DI197" i="10"/>
  <c r="DI205" i="10"/>
  <c r="DI213" i="10"/>
  <c r="DI221" i="10"/>
  <c r="DI229" i="10"/>
  <c r="DI237" i="10"/>
  <c r="DI245" i="10"/>
  <c r="DI253" i="10"/>
  <c r="DI261" i="10"/>
  <c r="DI269" i="10"/>
  <c r="DI277" i="10"/>
  <c r="DI285" i="10"/>
  <c r="DI293" i="10"/>
  <c r="DI301" i="10"/>
  <c r="DI309" i="10"/>
  <c r="DI317" i="10"/>
  <c r="DI325" i="10"/>
  <c r="DI333" i="10"/>
  <c r="DI341" i="10"/>
  <c r="DI349" i="10"/>
  <c r="DI357" i="10"/>
  <c r="DI365" i="10"/>
  <c r="DI373" i="10"/>
  <c r="DI381" i="10"/>
  <c r="DI389" i="10"/>
  <c r="DI397" i="10"/>
  <c r="DI405" i="10"/>
  <c r="DI413" i="10"/>
  <c r="DI421" i="10"/>
  <c r="DI429" i="10"/>
  <c r="DI437" i="10"/>
  <c r="DI445" i="10"/>
  <c r="DI453" i="10"/>
  <c r="DI461" i="10"/>
  <c r="DI469" i="10"/>
  <c r="DI477" i="10"/>
  <c r="DI485" i="10"/>
  <c r="DI493" i="10"/>
  <c r="DI501" i="10"/>
  <c r="DI509" i="10"/>
  <c r="DI517" i="10"/>
  <c r="DI525" i="10"/>
  <c r="DI533" i="10"/>
  <c r="DI541" i="10"/>
  <c r="DI549" i="10"/>
  <c r="DI557" i="10"/>
  <c r="DI565" i="10"/>
  <c r="DI573" i="10"/>
  <c r="DI581" i="10"/>
  <c r="DI589" i="10"/>
  <c r="DI597" i="10"/>
  <c r="DI605" i="10"/>
  <c r="DI613" i="10"/>
  <c r="DI621" i="10"/>
  <c r="DI629" i="10"/>
  <c r="DI637" i="10"/>
  <c r="DI645" i="10"/>
  <c r="DI653" i="10"/>
  <c r="DI661" i="10"/>
  <c r="DI669" i="10"/>
  <c r="DI677" i="10"/>
  <c r="DI685" i="10"/>
  <c r="DI693" i="10"/>
  <c r="DI701" i="10"/>
  <c r="DI709" i="10"/>
  <c r="DI717" i="10"/>
  <c r="DI725" i="10"/>
  <c r="DI733" i="10"/>
  <c r="DI740" i="10"/>
  <c r="DI744" i="10"/>
  <c r="DI748" i="10"/>
  <c r="DI752" i="10"/>
  <c r="DI756" i="10"/>
  <c r="DI760" i="10"/>
  <c r="DI764" i="10"/>
  <c r="DI768" i="10"/>
  <c r="DI772" i="10"/>
  <c r="DI776" i="10"/>
  <c r="DI780" i="10"/>
  <c r="DI784" i="10"/>
  <c r="DI788" i="10"/>
  <c r="DI792" i="10"/>
  <c r="DI796" i="10"/>
  <c r="DI800" i="10"/>
  <c r="DI804" i="10"/>
  <c r="DI808" i="10"/>
  <c r="DI812" i="10"/>
  <c r="DI816" i="10"/>
  <c r="DI820" i="10"/>
  <c r="DI824" i="10"/>
  <c r="DI828" i="10"/>
  <c r="DI832" i="10"/>
  <c r="DI836" i="10"/>
  <c r="DI840" i="10"/>
  <c r="DI844" i="10"/>
  <c r="DI848" i="10"/>
  <c r="DI852" i="10"/>
  <c r="DI856" i="10"/>
  <c r="DI860" i="10"/>
  <c r="DI864" i="10"/>
  <c r="DI868" i="10"/>
  <c r="DI872" i="10"/>
  <c r="DI876" i="10"/>
  <c r="DI880" i="10"/>
  <c r="DI884" i="10"/>
  <c r="DI888" i="10"/>
  <c r="DI892" i="10"/>
  <c r="DI896" i="10"/>
  <c r="DI900" i="10"/>
  <c r="DI904" i="10"/>
  <c r="DI908" i="10"/>
  <c r="DI912" i="10"/>
  <c r="DI916" i="10"/>
  <c r="DI920" i="10"/>
  <c r="DI924" i="10"/>
  <c r="DI928" i="10"/>
  <c r="DI932" i="10"/>
  <c r="DI936" i="10"/>
  <c r="DI940" i="10"/>
  <c r="DI944" i="10"/>
  <c r="DI948" i="10"/>
  <c r="DI952" i="10"/>
  <c r="DI956" i="10"/>
  <c r="DI960" i="10"/>
  <c r="DI964" i="10"/>
  <c r="DI968" i="10"/>
  <c r="DI972" i="10"/>
  <c r="DI976" i="10"/>
  <c r="DI980" i="10"/>
  <c r="DI984" i="10"/>
  <c r="DI988" i="10"/>
  <c r="DI992" i="10"/>
  <c r="DI996" i="10"/>
  <c r="DI1000" i="10"/>
  <c r="DI1004" i="10"/>
  <c r="DI1008" i="10"/>
  <c r="DI1012" i="10"/>
  <c r="DI1016" i="10"/>
  <c r="DI1020" i="10"/>
  <c r="DI1024" i="10"/>
  <c r="DI1028" i="10"/>
  <c r="DI1032" i="10"/>
  <c r="DI1036" i="10"/>
  <c r="DI1040" i="10"/>
  <c r="DI1044" i="10"/>
  <c r="DI1048" i="10"/>
  <c r="DI1052" i="10"/>
  <c r="DI1056" i="10"/>
  <c r="DI1060" i="10"/>
  <c r="DI1064" i="10"/>
  <c r="DI1068" i="10"/>
  <c r="DI1072" i="10"/>
  <c r="DI1076" i="10"/>
  <c r="DI1080" i="10"/>
  <c r="DI1084" i="10"/>
  <c r="DI1088" i="10"/>
  <c r="DI1092" i="10"/>
  <c r="DI1096" i="10"/>
  <c r="DI1100" i="10"/>
  <c r="DI1104" i="10"/>
  <c r="DI1108" i="10"/>
  <c r="DI1112" i="10"/>
  <c r="DI1116" i="10"/>
  <c r="DI1120" i="10"/>
  <c r="DI1124" i="10"/>
  <c r="DI1128" i="10"/>
  <c r="DI1132" i="10"/>
  <c r="DI1136" i="10"/>
  <c r="DI1140" i="10"/>
  <c r="DI1144" i="10"/>
  <c r="DI1148" i="10"/>
  <c r="DI1152" i="10"/>
  <c r="DI1156" i="10"/>
  <c r="DI1160" i="10"/>
  <c r="DI1164" i="10"/>
  <c r="DI1168" i="10"/>
  <c r="DI1172" i="10"/>
  <c r="DI1176" i="10"/>
  <c r="DI1180" i="10"/>
  <c r="DI1184" i="10"/>
  <c r="DI1188" i="10"/>
  <c r="DI1192" i="10"/>
  <c r="DI1196" i="10"/>
  <c r="DI1200" i="10"/>
  <c r="DI1204" i="10"/>
  <c r="DI1208" i="10"/>
  <c r="DI1212" i="10"/>
  <c r="DA3" i="10"/>
  <c r="DA7" i="10"/>
  <c r="CS4" i="10"/>
  <c r="CS8" i="10"/>
  <c r="CS12" i="10"/>
  <c r="CK4" i="10"/>
  <c r="CK8" i="10"/>
  <c r="CK12" i="10"/>
  <c r="CK16" i="10"/>
  <c r="CK20" i="10"/>
  <c r="CK24" i="10"/>
  <c r="CK28" i="10"/>
  <c r="CK32" i="10"/>
  <c r="CK36" i="10"/>
  <c r="CK40" i="10"/>
  <c r="CK44" i="10"/>
  <c r="CK48" i="10"/>
  <c r="CK52" i="10"/>
  <c r="CC2" i="10"/>
  <c r="CC6" i="10"/>
  <c r="CC10" i="10"/>
  <c r="CC14" i="10"/>
  <c r="CC18" i="10"/>
  <c r="CC22" i="10"/>
  <c r="CC26" i="10"/>
  <c r="CC30" i="10"/>
  <c r="CC34" i="10"/>
  <c r="CC38" i="10"/>
  <c r="CC42" i="10"/>
  <c r="CC46" i="10"/>
  <c r="CC50" i="10"/>
  <c r="CC54" i="10"/>
  <c r="CC58" i="10"/>
  <c r="CC62" i="10"/>
  <c r="CC66" i="10"/>
  <c r="CC70" i="10"/>
  <c r="CC74" i="10"/>
  <c r="CC78" i="10"/>
  <c r="CC82" i="10"/>
  <c r="CC86" i="10"/>
  <c r="CC90" i="10"/>
  <c r="CC94" i="10"/>
  <c r="CC98" i="10"/>
  <c r="CC102" i="10"/>
  <c r="CC106" i="10"/>
  <c r="CC110" i="10"/>
  <c r="CC114" i="10"/>
  <c r="CC118" i="10"/>
  <c r="CC122" i="10"/>
  <c r="CC126" i="10"/>
  <c r="CC130" i="10"/>
  <c r="EG30" i="10"/>
  <c r="EG94" i="10"/>
  <c r="DY38" i="10"/>
  <c r="DY102" i="10"/>
  <c r="DY158" i="10"/>
  <c r="DY195" i="10"/>
  <c r="DY227" i="10"/>
  <c r="DY259" i="10"/>
  <c r="DY291" i="10"/>
  <c r="DY323" i="10"/>
  <c r="DQ28" i="10"/>
  <c r="DQ60" i="10"/>
  <c r="DQ92" i="10"/>
  <c r="DQ124" i="10"/>
  <c r="DQ156" i="10"/>
  <c r="DQ188" i="10"/>
  <c r="DQ220" i="10"/>
  <c r="DQ236" i="10"/>
  <c r="DQ252" i="10"/>
  <c r="DQ268" i="10"/>
  <c r="DQ284" i="10"/>
  <c r="DQ296" i="10"/>
  <c r="DQ304" i="10"/>
  <c r="DQ312" i="10"/>
  <c r="DQ320" i="10"/>
  <c r="DQ328" i="10"/>
  <c r="DQ336" i="10"/>
  <c r="DQ344" i="10"/>
  <c r="DQ352" i="10"/>
  <c r="DQ360" i="10"/>
  <c r="DQ368" i="10"/>
  <c r="DQ376" i="10"/>
  <c r="DQ384" i="10"/>
  <c r="DQ392" i="10"/>
  <c r="DQ400" i="10"/>
  <c r="DQ408" i="10"/>
  <c r="DQ416" i="10"/>
  <c r="DQ424" i="10"/>
  <c r="DQ432" i="10"/>
  <c r="DQ440" i="10"/>
  <c r="DQ448" i="10"/>
  <c r="DQ456" i="10"/>
  <c r="DQ464" i="10"/>
  <c r="DQ472" i="10"/>
  <c r="DQ480" i="10"/>
  <c r="DQ488" i="10"/>
  <c r="DQ496" i="10"/>
  <c r="DQ504" i="10"/>
  <c r="DQ512" i="10"/>
  <c r="DQ520" i="10"/>
  <c r="DQ528" i="10"/>
  <c r="DQ536" i="10"/>
  <c r="DQ544" i="10"/>
  <c r="DQ552" i="10"/>
  <c r="DQ560" i="10"/>
  <c r="DQ568" i="10"/>
  <c r="DQ576" i="10"/>
  <c r="DQ584" i="10"/>
  <c r="DQ592" i="10"/>
  <c r="DQ600" i="10"/>
  <c r="DQ608" i="10"/>
  <c r="DQ616" i="10"/>
  <c r="DQ624" i="10"/>
  <c r="DQ632" i="10"/>
  <c r="DQ640" i="10"/>
  <c r="DQ648" i="10"/>
  <c r="DQ656" i="10"/>
  <c r="DQ664" i="10"/>
  <c r="DQ672" i="10"/>
  <c r="DQ680" i="10"/>
  <c r="DQ688" i="10"/>
  <c r="DQ696" i="10"/>
  <c r="DQ704" i="10"/>
  <c r="DI8" i="10"/>
  <c r="DI16" i="10"/>
  <c r="DI24" i="10"/>
  <c r="DI32" i="10"/>
  <c r="DI40" i="10"/>
  <c r="DI48" i="10"/>
  <c r="DI56" i="10"/>
  <c r="DI64" i="10"/>
  <c r="DI72" i="10"/>
  <c r="DI80" i="10"/>
  <c r="DI88" i="10"/>
  <c r="DI96" i="10"/>
  <c r="DI104" i="10"/>
  <c r="DI112" i="10"/>
  <c r="DI120" i="10"/>
  <c r="DI128" i="10"/>
  <c r="DI136" i="10"/>
  <c r="DI144" i="10"/>
  <c r="DI152" i="10"/>
  <c r="DI160" i="10"/>
  <c r="DI168" i="10"/>
  <c r="DI176" i="10"/>
  <c r="DI184" i="10"/>
  <c r="DI192" i="10"/>
  <c r="DI200" i="10"/>
  <c r="DI208" i="10"/>
  <c r="DI216" i="10"/>
  <c r="DI224" i="10"/>
  <c r="DI232" i="10"/>
  <c r="DI240" i="10"/>
  <c r="DI248" i="10"/>
  <c r="DI256" i="10"/>
  <c r="DI264" i="10"/>
  <c r="DI272" i="10"/>
  <c r="DI280" i="10"/>
  <c r="DI288" i="10"/>
  <c r="DI296" i="10"/>
  <c r="DI304" i="10"/>
  <c r="DI312" i="10"/>
  <c r="DI320" i="10"/>
  <c r="DI328" i="10"/>
  <c r="DI336" i="10"/>
  <c r="DI344" i="10"/>
  <c r="DI352" i="10"/>
  <c r="DI360" i="10"/>
  <c r="DI368" i="10"/>
  <c r="DI376" i="10"/>
  <c r="DI384" i="10"/>
  <c r="DI392" i="10"/>
  <c r="DI400" i="10"/>
  <c r="DI408" i="10"/>
  <c r="DI416" i="10"/>
  <c r="DI424" i="10"/>
  <c r="DI432" i="10"/>
  <c r="DI440" i="10"/>
  <c r="DI448" i="10"/>
  <c r="DI456" i="10"/>
  <c r="DI464" i="10"/>
  <c r="DI472" i="10"/>
  <c r="DI480" i="10"/>
  <c r="DI488" i="10"/>
  <c r="DI496" i="10"/>
  <c r="DI504" i="10"/>
  <c r="DI512" i="10"/>
  <c r="DI520" i="10"/>
  <c r="DI528" i="10"/>
  <c r="DI536" i="10"/>
  <c r="DI544" i="10"/>
  <c r="DI552" i="10"/>
  <c r="DI560" i="10"/>
  <c r="DI568" i="10"/>
  <c r="DI576" i="10"/>
  <c r="DI584" i="10"/>
  <c r="DI592" i="10"/>
  <c r="DI600" i="10"/>
  <c r="DI608" i="10"/>
  <c r="DI616" i="10"/>
  <c r="DI624" i="10"/>
  <c r="DI632" i="10"/>
  <c r="DI640" i="10"/>
  <c r="DI648" i="10"/>
  <c r="DI656" i="10"/>
  <c r="DI664" i="10"/>
  <c r="DI672" i="10"/>
  <c r="DI680" i="10"/>
  <c r="DI688" i="10"/>
  <c r="DI696" i="10"/>
  <c r="DI704" i="10"/>
  <c r="DI712" i="10"/>
  <c r="DI720" i="10"/>
  <c r="DI728" i="10"/>
  <c r="DI736" i="10"/>
  <c r="DI741" i="10"/>
  <c r="DI745" i="10"/>
  <c r="DI749" i="10"/>
  <c r="DI753" i="10"/>
  <c r="DI757" i="10"/>
  <c r="DI761" i="10"/>
  <c r="DI765" i="10"/>
  <c r="DI769" i="10"/>
  <c r="DI773" i="10"/>
  <c r="DI777" i="10"/>
  <c r="DI781" i="10"/>
  <c r="DI785" i="10"/>
  <c r="DI789" i="10"/>
  <c r="DI793" i="10"/>
  <c r="DI797" i="10"/>
  <c r="DI801" i="10"/>
  <c r="DI805" i="10"/>
  <c r="DI809" i="10"/>
  <c r="DI813" i="10"/>
  <c r="DI817" i="10"/>
  <c r="DI821" i="10"/>
  <c r="DI825" i="10"/>
  <c r="DI829" i="10"/>
  <c r="DI833" i="10"/>
  <c r="DI837" i="10"/>
  <c r="DI841" i="10"/>
  <c r="DI845" i="10"/>
  <c r="DI849" i="10"/>
  <c r="DI853" i="10"/>
  <c r="DI857" i="10"/>
  <c r="DI861" i="10"/>
  <c r="DI865" i="10"/>
  <c r="DI869" i="10"/>
  <c r="DI873" i="10"/>
  <c r="DI877" i="10"/>
  <c r="DI881" i="10"/>
  <c r="DI885" i="10"/>
  <c r="DI889" i="10"/>
  <c r="DI893" i="10"/>
  <c r="DI897" i="10"/>
  <c r="DI901" i="10"/>
  <c r="DI905" i="10"/>
  <c r="DI909" i="10"/>
  <c r="DI913" i="10"/>
  <c r="DI917" i="10"/>
  <c r="DI921" i="10"/>
  <c r="DI925" i="10"/>
  <c r="DI929" i="10"/>
  <c r="DI933" i="10"/>
  <c r="DI937" i="10"/>
  <c r="DI941" i="10"/>
  <c r="DI945" i="10"/>
  <c r="DI949" i="10"/>
  <c r="DI953" i="10"/>
  <c r="DI957" i="10"/>
  <c r="DI961" i="10"/>
  <c r="DI965" i="10"/>
  <c r="DI969" i="10"/>
  <c r="DI973" i="10"/>
  <c r="DI977" i="10"/>
  <c r="DI981" i="10"/>
  <c r="DI985" i="10"/>
  <c r="DI989" i="10"/>
  <c r="DI993" i="10"/>
  <c r="DI997" i="10"/>
  <c r="DI1001" i="10"/>
  <c r="DI1005" i="10"/>
  <c r="DI1009" i="10"/>
  <c r="DI1013" i="10"/>
  <c r="DI1017" i="10"/>
  <c r="DI1021" i="10"/>
  <c r="DI1025" i="10"/>
  <c r="DI1029" i="10"/>
  <c r="DI1033" i="10"/>
  <c r="DI1037" i="10"/>
  <c r="DI1041" i="10"/>
  <c r="DI1045" i="10"/>
  <c r="DI1049" i="10"/>
  <c r="DI1053" i="10"/>
  <c r="DI1057" i="10"/>
  <c r="DI1061" i="10"/>
  <c r="DI1065" i="10"/>
  <c r="DI1069" i="10"/>
  <c r="DI1073" i="10"/>
  <c r="DI1077" i="10"/>
  <c r="DI1081" i="10"/>
  <c r="DI1085" i="10"/>
  <c r="DI1089" i="10"/>
  <c r="DI1093" i="10"/>
  <c r="DI1097" i="10"/>
  <c r="DI1101" i="10"/>
  <c r="DI1105" i="10"/>
  <c r="DI1109" i="10"/>
  <c r="DI1113" i="10"/>
  <c r="DI1117" i="10"/>
  <c r="DI1121" i="10"/>
  <c r="DI1125" i="10"/>
  <c r="DI1129" i="10"/>
  <c r="DI1133" i="10"/>
  <c r="DI1137" i="10"/>
  <c r="DI1141" i="10"/>
  <c r="DI1145" i="10"/>
  <c r="DI1149" i="10"/>
  <c r="DI1153" i="10"/>
  <c r="DI1157" i="10"/>
  <c r="DI1161" i="10"/>
  <c r="DI1165" i="10"/>
  <c r="DI1169" i="10"/>
  <c r="DI1173" i="10"/>
  <c r="DI1177" i="10"/>
  <c r="DI1181" i="10"/>
  <c r="DI1185" i="10"/>
  <c r="DI1189" i="10"/>
  <c r="DI1193" i="10"/>
  <c r="DI1197" i="10"/>
  <c r="DI1201" i="10"/>
  <c r="DI1205" i="10"/>
  <c r="DI1209" i="10"/>
  <c r="DI1213" i="10"/>
  <c r="DA4" i="10"/>
  <c r="DA8" i="10"/>
  <c r="CS1" i="10"/>
  <c r="CS5" i="10"/>
  <c r="CS9" i="10"/>
  <c r="CS13" i="10"/>
  <c r="CK1" i="10"/>
  <c r="CK5" i="10"/>
  <c r="CK9" i="10"/>
  <c r="CK13" i="10"/>
  <c r="CK17" i="10"/>
  <c r="CK21" i="10"/>
  <c r="CK25" i="10"/>
  <c r="CK29" i="10"/>
  <c r="CK33" i="10"/>
  <c r="CK37" i="10"/>
  <c r="CK41" i="10"/>
  <c r="CK45" i="10"/>
  <c r="CK49" i="10"/>
  <c r="CK53" i="10"/>
  <c r="CC3" i="10"/>
  <c r="CC7" i="10"/>
  <c r="CC11" i="10"/>
  <c r="CC15" i="10"/>
  <c r="CC19" i="10"/>
  <c r="CC23" i="10"/>
  <c r="CC27" i="10"/>
  <c r="CC31" i="10"/>
  <c r="CC35" i="10"/>
  <c r="CC39" i="10"/>
  <c r="CC43" i="10"/>
  <c r="CC47" i="10"/>
  <c r="CC51" i="10"/>
  <c r="CC55" i="10"/>
  <c r="CC59" i="10"/>
  <c r="CC63" i="10"/>
  <c r="CC67" i="10"/>
  <c r="CC71" i="10"/>
  <c r="CC75" i="10"/>
  <c r="CC79" i="10"/>
  <c r="CC83" i="10"/>
  <c r="CC87" i="10"/>
  <c r="CC91" i="10"/>
  <c r="CC95" i="10"/>
  <c r="CC99" i="10"/>
  <c r="CC103" i="10"/>
  <c r="CC107" i="10"/>
  <c r="CC111" i="10"/>
  <c r="CC115" i="10"/>
  <c r="CC119" i="10"/>
  <c r="CC123" i="10"/>
  <c r="CC127" i="10"/>
  <c r="CC131" i="10"/>
  <c r="EW4" i="10"/>
  <c r="EG38" i="10"/>
  <c r="EG102" i="10"/>
  <c r="DY46" i="10"/>
  <c r="DY110" i="10"/>
  <c r="DY163" i="10"/>
  <c r="DY199" i="10"/>
  <c r="DY231" i="10"/>
  <c r="DY263" i="10"/>
  <c r="DY295" i="10"/>
  <c r="DQ32" i="10"/>
  <c r="DQ64" i="10"/>
  <c r="DQ96" i="10"/>
  <c r="DQ128" i="10"/>
  <c r="DQ160" i="10"/>
  <c r="DQ192" i="10"/>
  <c r="DQ223" i="10"/>
  <c r="DQ239" i="10"/>
  <c r="DQ255" i="10"/>
  <c r="DQ271" i="10"/>
  <c r="DQ287" i="10"/>
  <c r="DQ297" i="10"/>
  <c r="DQ305" i="10"/>
  <c r="DQ313" i="10"/>
  <c r="DQ321" i="10"/>
  <c r="DQ329" i="10"/>
  <c r="DQ337" i="10"/>
  <c r="DQ345" i="10"/>
  <c r="DQ353" i="10"/>
  <c r="DQ361" i="10"/>
  <c r="DQ369" i="10"/>
  <c r="DQ377" i="10"/>
  <c r="DQ385" i="10"/>
  <c r="DQ393" i="10"/>
  <c r="DQ401" i="10"/>
  <c r="DQ409" i="10"/>
  <c r="DQ417" i="10"/>
  <c r="DQ425" i="10"/>
  <c r="DQ433" i="10"/>
  <c r="DQ441" i="10"/>
  <c r="DQ449" i="10"/>
  <c r="DQ457" i="10"/>
  <c r="DQ465" i="10"/>
  <c r="DQ473" i="10"/>
  <c r="DQ481" i="10"/>
  <c r="DQ489" i="10"/>
  <c r="DQ497" i="10"/>
  <c r="DQ505" i="10"/>
  <c r="DQ513" i="10"/>
  <c r="DQ521" i="10"/>
  <c r="DQ529" i="10"/>
  <c r="DQ537" i="10"/>
  <c r="DQ545" i="10"/>
  <c r="DQ553" i="10"/>
  <c r="DQ561" i="10"/>
  <c r="DQ569" i="10"/>
  <c r="DQ577" i="10"/>
  <c r="DQ585" i="10"/>
  <c r="DQ593" i="10"/>
  <c r="DQ601" i="10"/>
  <c r="DQ609" i="10"/>
  <c r="DQ617" i="10"/>
  <c r="DQ625" i="10"/>
  <c r="DQ633" i="10"/>
  <c r="DQ641" i="10"/>
  <c r="DQ649" i="10"/>
  <c r="DQ657" i="10"/>
  <c r="DQ665" i="10"/>
  <c r="DQ673" i="10"/>
  <c r="DQ681" i="10"/>
  <c r="DQ689" i="10"/>
  <c r="DQ697" i="10"/>
  <c r="DQ705" i="10"/>
  <c r="DI1" i="10"/>
  <c r="DI9" i="10"/>
  <c r="DI17" i="10"/>
  <c r="DI25" i="10"/>
  <c r="DI33" i="10"/>
  <c r="DI41" i="10"/>
  <c r="DI49" i="10"/>
  <c r="DI57" i="10"/>
  <c r="DI65" i="10"/>
  <c r="DI73" i="10"/>
  <c r="DI81" i="10"/>
  <c r="DI89" i="10"/>
  <c r="DI97" i="10"/>
  <c r="DI105" i="10"/>
  <c r="DI113" i="10"/>
  <c r="DI121" i="10"/>
  <c r="DI129" i="10"/>
  <c r="DI137" i="10"/>
  <c r="DI145" i="10"/>
  <c r="DI153" i="10"/>
  <c r="DI161" i="10"/>
  <c r="DI169" i="10"/>
  <c r="DI177" i="10"/>
  <c r="DI185" i="10"/>
  <c r="DI193" i="10"/>
  <c r="DI201" i="10"/>
  <c r="DI209" i="10"/>
  <c r="DI217" i="10"/>
  <c r="DI225" i="10"/>
  <c r="DI233" i="10"/>
  <c r="DI241" i="10"/>
  <c r="DI249" i="10"/>
  <c r="DI257" i="10"/>
  <c r="DI265" i="10"/>
  <c r="DI273" i="10"/>
  <c r="DI281" i="10"/>
  <c r="DI289" i="10"/>
  <c r="DI297" i="10"/>
  <c r="DI305" i="10"/>
  <c r="DI313" i="10"/>
  <c r="DI321" i="10"/>
  <c r="DI329" i="10"/>
  <c r="DI337" i="10"/>
  <c r="DI345" i="10"/>
  <c r="DI353" i="10"/>
  <c r="DI361" i="10"/>
  <c r="DI369" i="10"/>
  <c r="DI377" i="10"/>
  <c r="DI385" i="10"/>
  <c r="DI393" i="10"/>
  <c r="DI401" i="10"/>
  <c r="DI409" i="10"/>
  <c r="DI417" i="10"/>
  <c r="DI425" i="10"/>
  <c r="DI433" i="10"/>
  <c r="DI441" i="10"/>
  <c r="DI449" i="10"/>
  <c r="DI457" i="10"/>
  <c r="DI465" i="10"/>
  <c r="DI473" i="10"/>
  <c r="DI481" i="10"/>
  <c r="DI489" i="10"/>
  <c r="DI497" i="10"/>
  <c r="DI505" i="10"/>
  <c r="DI513" i="10"/>
  <c r="DI521" i="10"/>
  <c r="DI529" i="10"/>
  <c r="DI537" i="10"/>
  <c r="DI545" i="10"/>
  <c r="DI553" i="10"/>
  <c r="DI561" i="10"/>
  <c r="DI569" i="10"/>
  <c r="DI577" i="10"/>
  <c r="DI585" i="10"/>
  <c r="DI593" i="10"/>
  <c r="DI601" i="10"/>
  <c r="DI609" i="10"/>
  <c r="DI617" i="10"/>
  <c r="DI625" i="10"/>
  <c r="DI633" i="10"/>
  <c r="DI641" i="10"/>
  <c r="DI649" i="10"/>
  <c r="DI657" i="10"/>
  <c r="DI665" i="10"/>
  <c r="DI673" i="10"/>
  <c r="DI681" i="10"/>
  <c r="DI689" i="10"/>
  <c r="DI697" i="10"/>
  <c r="DI705" i="10"/>
  <c r="DI713" i="10"/>
  <c r="DI721" i="10"/>
  <c r="DI729" i="10"/>
  <c r="DI737" i="10"/>
  <c r="DI742" i="10"/>
  <c r="DI746" i="10"/>
  <c r="DI750" i="10"/>
  <c r="DI754" i="10"/>
  <c r="DI758" i="10"/>
  <c r="DI762" i="10"/>
  <c r="DI766" i="10"/>
  <c r="DI770" i="10"/>
  <c r="DI774" i="10"/>
  <c r="DI778" i="10"/>
  <c r="DI782" i="10"/>
  <c r="DI786" i="10"/>
  <c r="DI790" i="10"/>
  <c r="DI794" i="10"/>
  <c r="DI798" i="10"/>
  <c r="DI802" i="10"/>
  <c r="DI806" i="10"/>
  <c r="DI810" i="10"/>
  <c r="DI814" i="10"/>
  <c r="DI818" i="10"/>
  <c r="DI822" i="10"/>
  <c r="DI826" i="10"/>
  <c r="DI830" i="10"/>
  <c r="DI834" i="10"/>
  <c r="DI838" i="10"/>
  <c r="DI842" i="10"/>
  <c r="DI846" i="10"/>
  <c r="DI850" i="10"/>
  <c r="DI854" i="10"/>
  <c r="DI858" i="10"/>
  <c r="DI862" i="10"/>
  <c r="DI866" i="10"/>
  <c r="DI870" i="10"/>
  <c r="DI874" i="10"/>
  <c r="DI878" i="10"/>
  <c r="DI882" i="10"/>
  <c r="DI886" i="10"/>
  <c r="DI890" i="10"/>
  <c r="DI894" i="10"/>
  <c r="DI898" i="10"/>
  <c r="DI902" i="10"/>
  <c r="DI906" i="10"/>
  <c r="DI910" i="10"/>
  <c r="DI914" i="10"/>
  <c r="DI918" i="10"/>
  <c r="DI922" i="10"/>
  <c r="DI926" i="10"/>
  <c r="DI930" i="10"/>
  <c r="DI934" i="10"/>
  <c r="DI938" i="10"/>
  <c r="DI942" i="10"/>
  <c r="DI946" i="10"/>
  <c r="DI950" i="10"/>
  <c r="DI954" i="10"/>
  <c r="DI958" i="10"/>
  <c r="DI962" i="10"/>
  <c r="DI966" i="10"/>
  <c r="DI970" i="10"/>
  <c r="DI974" i="10"/>
  <c r="DI978" i="10"/>
  <c r="DI982" i="10"/>
  <c r="DI986" i="10"/>
  <c r="DI990" i="10"/>
  <c r="DI994" i="10"/>
  <c r="DI998" i="10"/>
  <c r="DI1002" i="10"/>
  <c r="DI1006" i="10"/>
  <c r="DI1010" i="10"/>
  <c r="DI1014" i="10"/>
  <c r="DI1018" i="10"/>
  <c r="DI1022" i="10"/>
  <c r="DI1026" i="10"/>
  <c r="DI1030" i="10"/>
  <c r="DI1034" i="10"/>
  <c r="DI1038" i="10"/>
  <c r="DI1042" i="10"/>
  <c r="DI1046" i="10"/>
  <c r="DI1050" i="10"/>
  <c r="DI1054" i="10"/>
  <c r="DI1058" i="10"/>
  <c r="DI1062" i="10"/>
  <c r="DI1066" i="10"/>
  <c r="DI1070" i="10"/>
  <c r="DI1074" i="10"/>
  <c r="DI1078" i="10"/>
  <c r="DI1082" i="10"/>
  <c r="DI1086" i="10"/>
  <c r="DI1090" i="10"/>
  <c r="DI1094" i="10"/>
  <c r="DI1098" i="10"/>
  <c r="DI1102" i="10"/>
  <c r="DI1106" i="10"/>
  <c r="DI1110" i="10"/>
  <c r="DI1114" i="10"/>
  <c r="DI1118" i="10"/>
  <c r="DI1122" i="10"/>
  <c r="DI1126" i="10"/>
  <c r="DI1130" i="10"/>
  <c r="DI1134" i="10"/>
  <c r="DI1138" i="10"/>
  <c r="DI1142" i="10"/>
  <c r="DI1146" i="10"/>
  <c r="DI1150" i="10"/>
  <c r="DI1154" i="10"/>
  <c r="DI1158" i="10"/>
  <c r="DI1162" i="10"/>
  <c r="DI1166" i="10"/>
  <c r="DI1170" i="10"/>
  <c r="DI1174" i="10"/>
  <c r="DI1178" i="10"/>
  <c r="DI1182" i="10"/>
  <c r="DI1186" i="10"/>
  <c r="DI1190" i="10"/>
  <c r="DI1194" i="10"/>
  <c r="DI1198" i="10"/>
  <c r="DI1202" i="10"/>
  <c r="DI1206" i="10"/>
  <c r="DI1210" i="10"/>
  <c r="DI1214" i="10"/>
  <c r="DA1" i="10"/>
  <c r="DA5" i="10"/>
  <c r="DA9" i="10"/>
  <c r="CS2" i="10"/>
  <c r="CS6" i="10"/>
  <c r="CS10" i="10"/>
  <c r="CS14" i="10"/>
  <c r="CK2" i="10"/>
  <c r="CK6" i="10"/>
  <c r="CK10" i="10"/>
  <c r="CK14" i="10"/>
  <c r="CK18" i="10"/>
  <c r="CK22" i="10"/>
  <c r="CK26" i="10"/>
  <c r="CK30" i="10"/>
  <c r="CK34" i="10"/>
  <c r="CK38" i="10"/>
  <c r="CK42" i="10"/>
  <c r="CK46" i="10"/>
  <c r="CK50" i="10"/>
  <c r="CC4" i="10"/>
  <c r="CC8" i="10"/>
  <c r="CC12" i="10"/>
  <c r="CC16" i="10"/>
  <c r="CC20" i="10"/>
  <c r="CC24" i="10"/>
  <c r="CC28" i="10"/>
  <c r="CC32" i="10"/>
  <c r="CC36" i="10"/>
  <c r="CC40" i="10"/>
  <c r="CC44" i="10"/>
  <c r="CC48" i="10"/>
  <c r="CC52" i="10"/>
  <c r="CC56" i="10"/>
  <c r="CC60" i="10"/>
  <c r="CC64" i="10"/>
  <c r="CC68" i="10"/>
  <c r="CC72" i="10"/>
  <c r="CC76" i="10"/>
  <c r="CC80" i="10"/>
  <c r="CC84" i="10"/>
  <c r="CC88" i="10"/>
  <c r="CC92" i="10"/>
  <c r="CC96" i="10"/>
  <c r="CC100" i="10"/>
  <c r="CC104" i="10"/>
  <c r="CC108" i="10"/>
  <c r="CC112" i="10"/>
  <c r="CC116" i="10"/>
  <c r="CC120" i="10"/>
  <c r="CC124" i="10"/>
  <c r="CC128" i="10"/>
  <c r="EG62" i="10"/>
  <c r="DY179" i="10"/>
  <c r="DY307" i="10"/>
  <c r="DQ108" i="10"/>
  <c r="DQ228" i="10"/>
  <c r="DQ292" i="10"/>
  <c r="DQ324" i="10"/>
  <c r="DQ356" i="10"/>
  <c r="DQ388" i="10"/>
  <c r="DQ420" i="10"/>
  <c r="DQ452" i="10"/>
  <c r="DQ484" i="10"/>
  <c r="DQ516" i="10"/>
  <c r="DQ548" i="10"/>
  <c r="DQ580" i="10"/>
  <c r="DQ612" i="10"/>
  <c r="DQ644" i="10"/>
  <c r="DQ676" i="10"/>
  <c r="DQ708" i="10"/>
  <c r="DI28" i="10"/>
  <c r="DI60" i="10"/>
  <c r="DI92" i="10"/>
  <c r="DI124" i="10"/>
  <c r="DI156" i="10"/>
  <c r="DI188" i="10"/>
  <c r="DI220" i="10"/>
  <c r="DI252" i="10"/>
  <c r="DI284" i="10"/>
  <c r="DI316" i="10"/>
  <c r="DI348" i="10"/>
  <c r="DI380" i="10"/>
  <c r="DI412" i="10"/>
  <c r="DI444" i="10"/>
  <c r="DI476" i="10"/>
  <c r="DI508" i="10"/>
  <c r="DI540" i="10"/>
  <c r="DI572" i="10"/>
  <c r="DI604" i="10"/>
  <c r="DI636" i="10"/>
  <c r="DI668" i="10"/>
  <c r="DI700" i="10"/>
  <c r="DI732" i="10"/>
  <c r="DI751" i="10"/>
  <c r="DI767" i="10"/>
  <c r="DI783" i="10"/>
  <c r="DI799" i="10"/>
  <c r="DI815" i="10"/>
  <c r="DI831" i="10"/>
  <c r="DI847" i="10"/>
  <c r="DI863" i="10"/>
  <c r="DI879" i="10"/>
  <c r="DI895" i="10"/>
  <c r="DI911" i="10"/>
  <c r="DI927" i="10"/>
  <c r="DI943" i="10"/>
  <c r="DI959" i="10"/>
  <c r="DI975" i="10"/>
  <c r="DI991" i="10"/>
  <c r="DI1007" i="10"/>
  <c r="DI1023" i="10"/>
  <c r="DI1039" i="10"/>
  <c r="DI1055" i="10"/>
  <c r="DI1071" i="10"/>
  <c r="DI1087" i="10"/>
  <c r="DI1103" i="10"/>
  <c r="DI1119" i="10"/>
  <c r="DI1135" i="10"/>
  <c r="DI1151" i="10"/>
  <c r="DI1167" i="10"/>
  <c r="DI1183" i="10"/>
  <c r="DI1199" i="10"/>
  <c r="DI1215" i="10"/>
  <c r="CS3" i="10"/>
  <c r="CK3" i="10"/>
  <c r="CK19" i="10"/>
  <c r="CK35" i="10"/>
  <c r="CK51" i="10"/>
  <c r="CC13" i="10"/>
  <c r="CC29" i="10"/>
  <c r="CC45" i="10"/>
  <c r="CC61" i="10"/>
  <c r="CC77" i="10"/>
  <c r="CC93" i="10"/>
  <c r="CC109" i="10"/>
  <c r="CC125" i="10"/>
  <c r="CC134" i="10"/>
  <c r="CC138" i="10"/>
  <c r="CC142" i="10"/>
  <c r="CC146" i="10"/>
  <c r="CC150" i="10"/>
  <c r="CC154" i="10"/>
  <c r="CC158" i="10"/>
  <c r="CC162" i="10"/>
  <c r="CC166" i="10"/>
  <c r="CC170" i="10"/>
  <c r="CC174" i="10"/>
  <c r="CC178" i="10"/>
  <c r="CC182" i="10"/>
  <c r="CC186" i="10"/>
  <c r="CC190" i="10"/>
  <c r="CC194" i="10"/>
  <c r="CC198" i="10"/>
  <c r="CC202" i="10"/>
  <c r="CC206" i="10"/>
  <c r="CC210" i="10"/>
  <c r="CC214" i="10"/>
  <c r="CC218" i="10"/>
  <c r="CC222" i="10"/>
  <c r="CC226" i="10"/>
  <c r="CC230" i="10"/>
  <c r="BU3" i="10"/>
  <c r="BU7" i="10"/>
  <c r="BU11" i="10"/>
  <c r="BU15" i="10"/>
  <c r="BU19" i="10"/>
  <c r="BU23" i="10"/>
  <c r="BU27" i="10"/>
  <c r="BU31" i="10"/>
  <c r="BU35" i="10"/>
  <c r="BU39" i="10"/>
  <c r="BU43" i="10"/>
  <c r="BU47" i="10"/>
  <c r="BU51" i="10"/>
  <c r="BU55" i="10"/>
  <c r="BU59" i="10"/>
  <c r="BU63" i="10"/>
  <c r="BU67" i="10"/>
  <c r="BU71" i="10"/>
  <c r="BU75" i="10"/>
  <c r="BU79" i="10"/>
  <c r="BU83" i="10"/>
  <c r="BU87" i="10"/>
  <c r="BU91" i="10"/>
  <c r="BU95" i="10"/>
  <c r="BU99" i="10"/>
  <c r="BU103" i="10"/>
  <c r="BU107" i="10"/>
  <c r="BU111" i="10"/>
  <c r="BU115" i="10"/>
  <c r="BU119" i="10"/>
  <c r="BU123" i="10"/>
  <c r="BU127" i="10"/>
  <c r="BU131" i="10"/>
  <c r="BU135" i="10"/>
  <c r="BU139" i="10"/>
  <c r="BU143" i="10"/>
  <c r="BU147" i="10"/>
  <c r="BU151" i="10"/>
  <c r="BU155" i="10"/>
  <c r="BU159" i="10"/>
  <c r="BU163" i="10"/>
  <c r="BU167" i="10"/>
  <c r="BU171" i="10"/>
  <c r="BU175" i="10"/>
  <c r="BU179" i="10"/>
  <c r="BU183" i="10"/>
  <c r="BU187" i="10"/>
  <c r="BU191" i="10"/>
  <c r="BU195" i="10"/>
  <c r="BU199" i="10"/>
  <c r="BU203" i="10"/>
  <c r="BU207" i="10"/>
  <c r="BU211" i="10"/>
  <c r="BU215" i="10"/>
  <c r="BU219" i="10"/>
  <c r="BU223" i="10"/>
  <c r="BU227" i="10"/>
  <c r="BU231" i="10"/>
  <c r="BU235" i="10"/>
  <c r="BU239" i="10"/>
  <c r="BU243" i="10"/>
  <c r="BU247" i="10"/>
  <c r="BU251" i="10"/>
  <c r="BU255" i="10"/>
  <c r="BU259" i="10"/>
  <c r="BU263" i="10"/>
  <c r="BU267" i="10"/>
  <c r="BU271" i="10"/>
  <c r="BU275" i="10"/>
  <c r="BU279" i="10"/>
  <c r="BU283" i="10"/>
  <c r="BU287" i="10"/>
  <c r="BU291" i="10"/>
  <c r="BU295" i="10"/>
  <c r="BU299" i="10"/>
  <c r="BU303" i="10"/>
  <c r="BU307" i="10"/>
  <c r="BU311" i="10"/>
  <c r="BU315" i="10"/>
  <c r="BU319" i="10"/>
  <c r="BU323" i="10"/>
  <c r="BU327" i="10"/>
  <c r="BU331" i="10"/>
  <c r="BU335" i="10"/>
  <c r="BU339" i="10"/>
  <c r="BU343" i="10"/>
  <c r="BU347" i="10"/>
  <c r="BU351" i="10"/>
  <c r="BU355" i="10"/>
  <c r="BU359" i="10"/>
  <c r="BU363" i="10"/>
  <c r="BU367" i="10"/>
  <c r="BU371" i="10"/>
  <c r="BU375" i="10"/>
  <c r="BU379" i="10"/>
  <c r="BU383" i="10"/>
  <c r="BU387" i="10"/>
  <c r="BU391" i="10"/>
  <c r="BU395" i="10"/>
  <c r="BU399" i="10"/>
  <c r="BU403" i="10"/>
  <c r="BU407" i="10"/>
  <c r="BU411" i="10"/>
  <c r="BU415" i="10"/>
  <c r="BU419" i="10"/>
  <c r="BU423" i="10"/>
  <c r="BU427" i="10"/>
  <c r="BU431" i="10"/>
  <c r="BU435" i="10"/>
  <c r="BU439" i="10"/>
  <c r="BU443" i="10"/>
  <c r="BU447" i="10"/>
  <c r="BU451" i="10"/>
  <c r="BU455" i="10"/>
  <c r="BU459" i="10"/>
  <c r="BU463" i="10"/>
  <c r="BU467" i="10"/>
  <c r="BU471" i="10"/>
  <c r="BU475" i="10"/>
  <c r="BU479" i="10"/>
  <c r="BU483" i="10"/>
  <c r="BU487" i="10"/>
  <c r="BU491" i="10"/>
  <c r="BM4" i="10"/>
  <c r="BM8" i="10"/>
  <c r="BM12" i="10"/>
  <c r="BM16" i="10"/>
  <c r="BM20" i="10"/>
  <c r="BM24" i="10"/>
  <c r="BM28" i="10"/>
  <c r="BM32" i="10"/>
  <c r="BM36" i="10"/>
  <c r="BM40" i="10"/>
  <c r="BM44" i="10"/>
  <c r="BM48" i="10"/>
  <c r="BM52" i="10"/>
  <c r="BM56" i="10"/>
  <c r="BM60" i="10"/>
  <c r="BM64" i="10"/>
  <c r="BM68" i="10"/>
  <c r="BM72" i="10"/>
  <c r="BM76" i="10"/>
  <c r="BM80" i="10"/>
  <c r="BM84" i="10"/>
  <c r="BM88" i="10"/>
  <c r="BM92" i="10"/>
  <c r="BM96" i="10"/>
  <c r="BM100" i="10"/>
  <c r="BM104" i="10"/>
  <c r="BM108" i="10"/>
  <c r="BM112" i="10"/>
  <c r="BM116" i="10"/>
  <c r="BM120" i="10"/>
  <c r="BM124" i="10"/>
  <c r="BM128" i="10"/>
  <c r="BM132" i="10"/>
  <c r="BM136" i="10"/>
  <c r="BM140" i="10"/>
  <c r="BM144" i="10"/>
  <c r="BM148" i="10"/>
  <c r="BM152" i="10"/>
  <c r="BM156" i="10"/>
  <c r="BM160" i="10"/>
  <c r="BM164" i="10"/>
  <c r="BM168" i="10"/>
  <c r="BM172" i="10"/>
  <c r="BM176" i="10"/>
  <c r="BM180" i="10"/>
  <c r="BM184" i="10"/>
  <c r="BM188" i="10"/>
  <c r="BM192" i="10"/>
  <c r="BM196" i="10"/>
  <c r="BM200" i="10"/>
  <c r="BM204" i="10"/>
  <c r="BM208" i="10"/>
  <c r="BM212" i="10"/>
  <c r="BM216" i="10"/>
  <c r="BM220" i="10"/>
  <c r="BM224" i="10"/>
  <c r="BM228" i="10"/>
  <c r="BM232" i="10"/>
  <c r="BM236" i="10"/>
  <c r="BM240" i="10"/>
  <c r="BM244" i="10"/>
  <c r="BM248" i="10"/>
  <c r="BM252" i="10"/>
  <c r="BM256" i="10"/>
  <c r="BM260" i="10"/>
  <c r="BM264" i="10"/>
  <c r="BM268" i="10"/>
  <c r="BM272" i="10"/>
  <c r="BM276" i="10"/>
  <c r="BM280" i="10"/>
  <c r="BM284" i="10"/>
  <c r="BM288" i="10"/>
  <c r="BM292" i="10"/>
  <c r="BM296" i="10"/>
  <c r="BM300" i="10"/>
  <c r="BM304" i="10"/>
  <c r="BM308" i="10"/>
  <c r="BM312" i="10"/>
  <c r="BM316" i="10"/>
  <c r="BM320" i="10"/>
  <c r="BM324" i="10"/>
  <c r="BM328" i="10"/>
  <c r="BM332" i="10"/>
  <c r="BM336" i="10"/>
  <c r="BM340" i="10"/>
  <c r="BM344" i="10"/>
  <c r="BM348" i="10"/>
  <c r="BM352" i="10"/>
  <c r="BM356" i="10"/>
  <c r="BM360" i="10"/>
  <c r="BM364" i="10"/>
  <c r="BM368" i="10"/>
  <c r="BM372" i="10"/>
  <c r="BM376" i="10"/>
  <c r="BM380" i="10"/>
  <c r="BM384" i="10"/>
  <c r="BM388" i="10"/>
  <c r="BM392" i="10"/>
  <c r="BM396" i="10"/>
  <c r="BM400" i="10"/>
  <c r="BM404" i="10"/>
  <c r="BM408" i="10"/>
  <c r="BM412" i="10"/>
  <c r="BM416" i="10"/>
  <c r="BM420" i="10"/>
  <c r="BM424" i="10"/>
  <c r="BM428" i="10"/>
  <c r="DY6" i="10"/>
  <c r="DY211" i="10"/>
  <c r="DQ12" i="10"/>
  <c r="DQ140" i="10"/>
  <c r="DQ244" i="10"/>
  <c r="DQ300" i="10"/>
  <c r="DQ332" i="10"/>
  <c r="DQ364" i="10"/>
  <c r="DQ396" i="10"/>
  <c r="DQ428" i="10"/>
  <c r="DQ460" i="10"/>
  <c r="DQ492" i="10"/>
  <c r="DQ524" i="10"/>
  <c r="DQ556" i="10"/>
  <c r="DQ588" i="10"/>
  <c r="DQ620" i="10"/>
  <c r="DQ652" i="10"/>
  <c r="DQ684" i="10"/>
  <c r="DI4" i="10"/>
  <c r="DI36" i="10"/>
  <c r="DI68" i="10"/>
  <c r="DI100" i="10"/>
  <c r="DI132" i="10"/>
  <c r="DI164" i="10"/>
  <c r="DI196" i="10"/>
  <c r="DI228" i="10"/>
  <c r="DI260" i="10"/>
  <c r="DI292" i="10"/>
  <c r="DI324" i="10"/>
  <c r="DI356" i="10"/>
  <c r="DI388" i="10"/>
  <c r="DI420" i="10"/>
  <c r="DI452" i="10"/>
  <c r="DI484" i="10"/>
  <c r="DI516" i="10"/>
  <c r="DI548" i="10"/>
  <c r="DI580" i="10"/>
  <c r="DI612" i="10"/>
  <c r="DI644" i="10"/>
  <c r="DI676" i="10"/>
  <c r="DI708" i="10"/>
  <c r="DI739" i="10"/>
  <c r="DI755" i="10"/>
  <c r="DI771" i="10"/>
  <c r="DI787" i="10"/>
  <c r="DI803" i="10"/>
  <c r="DI819" i="10"/>
  <c r="DI835" i="10"/>
  <c r="DI851" i="10"/>
  <c r="DI867" i="10"/>
  <c r="DI883" i="10"/>
  <c r="DI899" i="10"/>
  <c r="DI915" i="10"/>
  <c r="DI931" i="10"/>
  <c r="DI947" i="10"/>
  <c r="DI963" i="10"/>
  <c r="DI979" i="10"/>
  <c r="DI995" i="10"/>
  <c r="DI1011" i="10"/>
  <c r="DI1027" i="10"/>
  <c r="DI1043" i="10"/>
  <c r="DI1059" i="10"/>
  <c r="DI1075" i="10"/>
  <c r="DI1091" i="10"/>
  <c r="DI1107" i="10"/>
  <c r="DI1123" i="10"/>
  <c r="DI1139" i="10"/>
  <c r="DI1155" i="10"/>
  <c r="DI1171" i="10"/>
  <c r="DI1187" i="10"/>
  <c r="DI1203" i="10"/>
  <c r="DA2" i="10"/>
  <c r="CS7" i="10"/>
  <c r="CK7" i="10"/>
  <c r="CK23" i="10"/>
  <c r="CK39" i="10"/>
  <c r="CC1" i="10"/>
  <c r="CC17" i="10"/>
  <c r="CC33" i="10"/>
  <c r="CC49" i="10"/>
  <c r="CC65" i="10"/>
  <c r="CC81" i="10"/>
  <c r="CC97" i="10"/>
  <c r="CC113" i="10"/>
  <c r="CC129" i="10"/>
  <c r="CC135" i="10"/>
  <c r="CC139" i="10"/>
  <c r="CC143" i="10"/>
  <c r="CC147" i="10"/>
  <c r="CC151" i="10"/>
  <c r="CC155" i="10"/>
  <c r="CC159" i="10"/>
  <c r="CC163" i="10"/>
  <c r="CC167" i="10"/>
  <c r="CC171" i="10"/>
  <c r="CC175" i="10"/>
  <c r="CC179" i="10"/>
  <c r="CC183" i="10"/>
  <c r="CC187" i="10"/>
  <c r="CC191" i="10"/>
  <c r="CC195" i="10"/>
  <c r="CC199" i="10"/>
  <c r="CC203" i="10"/>
  <c r="CC207" i="10"/>
  <c r="CC211" i="10"/>
  <c r="CC215" i="10"/>
  <c r="CC219" i="10"/>
  <c r="CC223" i="10"/>
  <c r="CC227" i="10"/>
  <c r="BU4" i="10"/>
  <c r="BU8" i="10"/>
  <c r="BU12" i="10"/>
  <c r="BU16" i="10"/>
  <c r="BU20" i="10"/>
  <c r="BU24" i="10"/>
  <c r="BU28" i="10"/>
  <c r="BU32" i="10"/>
  <c r="BU36" i="10"/>
  <c r="BU40" i="10"/>
  <c r="BU44" i="10"/>
  <c r="BU48" i="10"/>
  <c r="BU52" i="10"/>
  <c r="BU56" i="10"/>
  <c r="BU60" i="10"/>
  <c r="BU64" i="10"/>
  <c r="BU68" i="10"/>
  <c r="BU72" i="10"/>
  <c r="BU76" i="10"/>
  <c r="BU80" i="10"/>
  <c r="BU84" i="10"/>
  <c r="BU88" i="10"/>
  <c r="BU92" i="10"/>
  <c r="BU96" i="10"/>
  <c r="BU100" i="10"/>
  <c r="BU104" i="10"/>
  <c r="BU108" i="10"/>
  <c r="BU112" i="10"/>
  <c r="BU116" i="10"/>
  <c r="BU120" i="10"/>
  <c r="BU124" i="10"/>
  <c r="BU128" i="10"/>
  <c r="BU132" i="10"/>
  <c r="BU136" i="10"/>
  <c r="BU140" i="10"/>
  <c r="BU144" i="10"/>
  <c r="BU148" i="10"/>
  <c r="BU152" i="10"/>
  <c r="BU156" i="10"/>
  <c r="BU160" i="10"/>
  <c r="BU164" i="10"/>
  <c r="BU168" i="10"/>
  <c r="BU172" i="10"/>
  <c r="BU176" i="10"/>
  <c r="BU180" i="10"/>
  <c r="BU184" i="10"/>
  <c r="BU188" i="10"/>
  <c r="BU192" i="10"/>
  <c r="BU196" i="10"/>
  <c r="BU200" i="10"/>
  <c r="BU204" i="10"/>
  <c r="BU208" i="10"/>
  <c r="BU212" i="10"/>
  <c r="BU216" i="10"/>
  <c r="BU220" i="10"/>
  <c r="BU224" i="10"/>
  <c r="BU228" i="10"/>
  <c r="BU232" i="10"/>
  <c r="BU236" i="10"/>
  <c r="BU240" i="10"/>
  <c r="BU244" i="10"/>
  <c r="BU248" i="10"/>
  <c r="BU252" i="10"/>
  <c r="BU256" i="10"/>
  <c r="BU260" i="10"/>
  <c r="BU264" i="10"/>
  <c r="BU268" i="10"/>
  <c r="BU272" i="10"/>
  <c r="BU276" i="10"/>
  <c r="BU280" i="10"/>
  <c r="BU284" i="10"/>
  <c r="BU288" i="10"/>
  <c r="BU292" i="10"/>
  <c r="BU296" i="10"/>
  <c r="BU300" i="10"/>
  <c r="BU304" i="10"/>
  <c r="BU308" i="10"/>
  <c r="BU312" i="10"/>
  <c r="BU316" i="10"/>
  <c r="BU320" i="10"/>
  <c r="BU324" i="10"/>
  <c r="BU328" i="10"/>
  <c r="BU332" i="10"/>
  <c r="BU336" i="10"/>
  <c r="BU340" i="10"/>
  <c r="BU344" i="10"/>
  <c r="BU348" i="10"/>
  <c r="BU352" i="10"/>
  <c r="BU356" i="10"/>
  <c r="BU360" i="10"/>
  <c r="BU364" i="10"/>
  <c r="BU368" i="10"/>
  <c r="BU372" i="10"/>
  <c r="BU376" i="10"/>
  <c r="BU380" i="10"/>
  <c r="BU384" i="10"/>
  <c r="BU388" i="10"/>
  <c r="BU392" i="10"/>
  <c r="BU396" i="10"/>
  <c r="BU400" i="10"/>
  <c r="BU404" i="10"/>
  <c r="BU408" i="10"/>
  <c r="BU412" i="10"/>
  <c r="BU416" i="10"/>
  <c r="BU420" i="10"/>
  <c r="BU424" i="10"/>
  <c r="BU428" i="10"/>
  <c r="BU432" i="10"/>
  <c r="BU436" i="10"/>
  <c r="BU440" i="10"/>
  <c r="BU444" i="10"/>
  <c r="BU448" i="10"/>
  <c r="BU452" i="10"/>
  <c r="BU456" i="10"/>
  <c r="BU460" i="10"/>
  <c r="BU464" i="10"/>
  <c r="BU468" i="10"/>
  <c r="BU472" i="10"/>
  <c r="BU476" i="10"/>
  <c r="BU480" i="10"/>
  <c r="BU484" i="10"/>
  <c r="BU488" i="10"/>
  <c r="BU492" i="10"/>
  <c r="BM1" i="10"/>
  <c r="BM5" i="10"/>
  <c r="BM9" i="10"/>
  <c r="BM13" i="10"/>
  <c r="BM17" i="10"/>
  <c r="BM21" i="10"/>
  <c r="BM25" i="10"/>
  <c r="BM29" i="10"/>
  <c r="BM33" i="10"/>
  <c r="BM37" i="10"/>
  <c r="BM41" i="10"/>
  <c r="BM45" i="10"/>
  <c r="BM49" i="10"/>
  <c r="BM53" i="10"/>
  <c r="BM57" i="10"/>
  <c r="BM61" i="10"/>
  <c r="BM65" i="10"/>
  <c r="BM69" i="10"/>
  <c r="BM73" i="10"/>
  <c r="BM77" i="10"/>
  <c r="BM81" i="10"/>
  <c r="BM85" i="10"/>
  <c r="BM89" i="10"/>
  <c r="BM93" i="10"/>
  <c r="BM97" i="10"/>
  <c r="BM101" i="10"/>
  <c r="BM105" i="10"/>
  <c r="BM109" i="10"/>
  <c r="BM113" i="10"/>
  <c r="BM117" i="10"/>
  <c r="BM121" i="10"/>
  <c r="BM125" i="10"/>
  <c r="BM129" i="10"/>
  <c r="BM133" i="10"/>
  <c r="BM137" i="10"/>
  <c r="BM141" i="10"/>
  <c r="BM145" i="10"/>
  <c r="BM149" i="10"/>
  <c r="BM153" i="10"/>
  <c r="BM157" i="10"/>
  <c r="BM161" i="10"/>
  <c r="BM165" i="10"/>
  <c r="BM169" i="10"/>
  <c r="BM173" i="10"/>
  <c r="BM177" i="10"/>
  <c r="BM181" i="10"/>
  <c r="BM185" i="10"/>
  <c r="BM189" i="10"/>
  <c r="BM193" i="10"/>
  <c r="BM197" i="10"/>
  <c r="BM201" i="10"/>
  <c r="BM205" i="10"/>
  <c r="BM209" i="10"/>
  <c r="BM213" i="10"/>
  <c r="BM217" i="10"/>
  <c r="BM221" i="10"/>
  <c r="BM225" i="10"/>
  <c r="BM229" i="10"/>
  <c r="BM233" i="10"/>
  <c r="BM237" i="10"/>
  <c r="BM241" i="10"/>
  <c r="BM245" i="10"/>
  <c r="BM249" i="10"/>
  <c r="BM253" i="10"/>
  <c r="BM257" i="10"/>
  <c r="BM261" i="10"/>
  <c r="BM265" i="10"/>
  <c r="BM269" i="10"/>
  <c r="BM273" i="10"/>
  <c r="BM277" i="10"/>
  <c r="BM281" i="10"/>
  <c r="BM285" i="10"/>
  <c r="BM289" i="10"/>
  <c r="BM293" i="10"/>
  <c r="BM297" i="10"/>
  <c r="BM301" i="10"/>
  <c r="BM305" i="10"/>
  <c r="BM309" i="10"/>
  <c r="BM313" i="10"/>
  <c r="BM317" i="10"/>
  <c r="BM321" i="10"/>
  <c r="BM325" i="10"/>
  <c r="BM329" i="10"/>
  <c r="BM333" i="10"/>
  <c r="BM337" i="10"/>
  <c r="BM341" i="10"/>
  <c r="BM345" i="10"/>
  <c r="BM349" i="10"/>
  <c r="BM353" i="10"/>
  <c r="BM357" i="10"/>
  <c r="BM361" i="10"/>
  <c r="BM365" i="10"/>
  <c r="BM369" i="10"/>
  <c r="BM373" i="10"/>
  <c r="BM377" i="10"/>
  <c r="BM381" i="10"/>
  <c r="BM385" i="10"/>
  <c r="BM389" i="10"/>
  <c r="BM393" i="10"/>
  <c r="BM397" i="10"/>
  <c r="BM401" i="10"/>
  <c r="BM405" i="10"/>
  <c r="BM409" i="10"/>
  <c r="BM413" i="10"/>
  <c r="BM417" i="10"/>
  <c r="BM421" i="10"/>
  <c r="BM425" i="10"/>
  <c r="BM429" i="10"/>
  <c r="DY70" i="10"/>
  <c r="DY243" i="10"/>
  <c r="DQ44" i="10"/>
  <c r="DQ172" i="10"/>
  <c r="DQ260" i="10"/>
  <c r="DQ308" i="10"/>
  <c r="DQ340" i="10"/>
  <c r="DQ372" i="10"/>
  <c r="DQ404" i="10"/>
  <c r="DQ436" i="10"/>
  <c r="DQ468" i="10"/>
  <c r="DQ500" i="10"/>
  <c r="DQ532" i="10"/>
  <c r="DQ564" i="10"/>
  <c r="DQ596" i="10"/>
  <c r="DQ628" i="10"/>
  <c r="DQ660" i="10"/>
  <c r="DQ692" i="10"/>
  <c r="DI12" i="10"/>
  <c r="DI44" i="10"/>
  <c r="DI76" i="10"/>
  <c r="DI108" i="10"/>
  <c r="DI140" i="10"/>
  <c r="DI172" i="10"/>
  <c r="DI204" i="10"/>
  <c r="DI236" i="10"/>
  <c r="DI268" i="10"/>
  <c r="DI300" i="10"/>
  <c r="DI332" i="10"/>
  <c r="DI364" i="10"/>
  <c r="DI396" i="10"/>
  <c r="DI428" i="10"/>
  <c r="DI460" i="10"/>
  <c r="DI492" i="10"/>
  <c r="DI524" i="10"/>
  <c r="DI556" i="10"/>
  <c r="DI588" i="10"/>
  <c r="DI620" i="10"/>
  <c r="DI652" i="10"/>
  <c r="DI684" i="10"/>
  <c r="DI716" i="10"/>
  <c r="DI743" i="10"/>
  <c r="DI759" i="10"/>
  <c r="DI775" i="10"/>
  <c r="DI791" i="10"/>
  <c r="DI807" i="10"/>
  <c r="DI823" i="10"/>
  <c r="DI839" i="10"/>
  <c r="DI855" i="10"/>
  <c r="DI871" i="10"/>
  <c r="DI887" i="10"/>
  <c r="DI903" i="10"/>
  <c r="DI919" i="10"/>
  <c r="DI935" i="10"/>
  <c r="DI951" i="10"/>
  <c r="DI967" i="10"/>
  <c r="DI983" i="10"/>
  <c r="DI999" i="10"/>
  <c r="DI1015" i="10"/>
  <c r="DI1031" i="10"/>
  <c r="DI1047" i="10"/>
  <c r="DI1063" i="10"/>
  <c r="DI1079" i="10"/>
  <c r="DI1095" i="10"/>
  <c r="DI1111" i="10"/>
  <c r="DI1127" i="10"/>
  <c r="DI1143" i="10"/>
  <c r="DI1159" i="10"/>
  <c r="DI1175" i="10"/>
  <c r="DI1191" i="10"/>
  <c r="DI1207" i="10"/>
  <c r="DA6" i="10"/>
  <c r="CS11" i="10"/>
  <c r="CK11" i="10"/>
  <c r="CK27" i="10"/>
  <c r="CK43" i="10"/>
  <c r="CC5" i="10"/>
  <c r="CC21" i="10"/>
  <c r="CC37" i="10"/>
  <c r="CC53" i="10"/>
  <c r="CC69" i="10"/>
  <c r="CC85" i="10"/>
  <c r="CC101" i="10"/>
  <c r="CC117" i="10"/>
  <c r="CC132" i="10"/>
  <c r="CC136" i="10"/>
  <c r="CC140" i="10"/>
  <c r="CC144" i="10"/>
  <c r="CC148" i="10"/>
  <c r="CC152" i="10"/>
  <c r="CC156" i="10"/>
  <c r="CC160" i="10"/>
  <c r="CC164" i="10"/>
  <c r="CC168" i="10"/>
  <c r="CC172" i="10"/>
  <c r="CC176" i="10"/>
  <c r="CC180" i="10"/>
  <c r="CC184" i="10"/>
  <c r="CC188" i="10"/>
  <c r="CC192" i="10"/>
  <c r="CC196" i="10"/>
  <c r="CC200" i="10"/>
  <c r="CC204" i="10"/>
  <c r="CC208" i="10"/>
  <c r="CC212" i="10"/>
  <c r="CC216" i="10"/>
  <c r="CC220" i="10"/>
  <c r="CC224" i="10"/>
  <c r="CC228" i="10"/>
  <c r="BU1" i="10"/>
  <c r="BU5" i="10"/>
  <c r="BU9" i="10"/>
  <c r="BU13" i="10"/>
  <c r="BU17" i="10"/>
  <c r="BU21" i="10"/>
  <c r="BU25" i="10"/>
  <c r="BU29" i="10"/>
  <c r="BU33" i="10"/>
  <c r="BU37" i="10"/>
  <c r="BU41" i="10"/>
  <c r="BU45" i="10"/>
  <c r="BU49" i="10"/>
  <c r="BU53" i="10"/>
  <c r="BU57" i="10"/>
  <c r="BU61" i="10"/>
  <c r="BU65" i="10"/>
  <c r="BU69" i="10"/>
  <c r="BU73" i="10"/>
  <c r="BU77" i="10"/>
  <c r="BU81" i="10"/>
  <c r="BU85" i="10"/>
  <c r="BU89" i="10"/>
  <c r="BU93" i="10"/>
  <c r="BU97" i="10"/>
  <c r="BU101" i="10"/>
  <c r="BU105" i="10"/>
  <c r="BU109" i="10"/>
  <c r="BU113" i="10"/>
  <c r="BU117" i="10"/>
  <c r="BU121" i="10"/>
  <c r="BU125" i="10"/>
  <c r="BU129" i="10"/>
  <c r="BU133" i="10"/>
  <c r="BU137" i="10"/>
  <c r="BU141" i="10"/>
  <c r="BU145" i="10"/>
  <c r="BU149" i="10"/>
  <c r="BU153" i="10"/>
  <c r="BU157" i="10"/>
  <c r="BU161" i="10"/>
  <c r="BU165" i="10"/>
  <c r="BU169" i="10"/>
  <c r="BU173" i="10"/>
  <c r="BU177" i="10"/>
  <c r="BU181" i="10"/>
  <c r="BU185" i="10"/>
  <c r="BU189" i="10"/>
  <c r="BU193" i="10"/>
  <c r="BU197" i="10"/>
  <c r="BU201" i="10"/>
  <c r="BU205" i="10"/>
  <c r="BU209" i="10"/>
  <c r="BU213" i="10"/>
  <c r="BU217" i="10"/>
  <c r="BU221" i="10"/>
  <c r="BU225" i="10"/>
  <c r="BU229" i="10"/>
  <c r="BU233" i="10"/>
  <c r="BU237" i="10"/>
  <c r="BU241" i="10"/>
  <c r="BU245" i="10"/>
  <c r="BU249" i="10"/>
  <c r="BU253" i="10"/>
  <c r="BU257" i="10"/>
  <c r="BU261" i="10"/>
  <c r="BU265" i="10"/>
  <c r="BU269" i="10"/>
  <c r="BU273" i="10"/>
  <c r="BU277" i="10"/>
  <c r="BU281" i="10"/>
  <c r="BU285" i="10"/>
  <c r="BU289" i="10"/>
  <c r="BU293" i="10"/>
  <c r="BU297" i="10"/>
  <c r="BU301" i="10"/>
  <c r="BU305" i="10"/>
  <c r="BU309" i="10"/>
  <c r="BU313" i="10"/>
  <c r="BU317" i="10"/>
  <c r="BU321" i="10"/>
  <c r="BU325" i="10"/>
  <c r="BU329" i="10"/>
  <c r="BU333" i="10"/>
  <c r="BU337" i="10"/>
  <c r="BU341" i="10"/>
  <c r="BU345" i="10"/>
  <c r="BU349" i="10"/>
  <c r="BU353" i="10"/>
  <c r="BU357" i="10"/>
  <c r="BU361" i="10"/>
  <c r="BU365" i="10"/>
  <c r="BU369" i="10"/>
  <c r="BU373" i="10"/>
  <c r="BU377" i="10"/>
  <c r="BU381" i="10"/>
  <c r="BU385" i="10"/>
  <c r="BU389" i="10"/>
  <c r="BU393" i="10"/>
  <c r="BU397" i="10"/>
  <c r="BU401" i="10"/>
  <c r="BU405" i="10"/>
  <c r="BU409" i="10"/>
  <c r="BU413" i="10"/>
  <c r="BU417" i="10"/>
  <c r="BU421" i="10"/>
  <c r="BU425" i="10"/>
  <c r="BU429" i="10"/>
  <c r="BU433" i="10"/>
  <c r="BU437" i="10"/>
  <c r="BU441" i="10"/>
  <c r="BU445" i="10"/>
  <c r="BU449" i="10"/>
  <c r="BU453" i="10"/>
  <c r="BU457" i="10"/>
  <c r="BU461" i="10"/>
  <c r="BU465" i="10"/>
  <c r="BU469" i="10"/>
  <c r="BU473" i="10"/>
  <c r="BU477" i="10"/>
  <c r="BU481" i="10"/>
  <c r="BU485" i="10"/>
  <c r="BU489" i="10"/>
  <c r="BU493" i="10"/>
  <c r="BM2" i="10"/>
  <c r="BM6" i="10"/>
  <c r="BM10" i="10"/>
  <c r="BM14" i="10"/>
  <c r="BM18" i="10"/>
  <c r="BM22" i="10"/>
  <c r="BM26" i="10"/>
  <c r="BM30" i="10"/>
  <c r="BM34" i="10"/>
  <c r="BM38" i="10"/>
  <c r="BM42" i="10"/>
  <c r="BM46" i="10"/>
  <c r="BM50" i="10"/>
  <c r="BM54" i="10"/>
  <c r="BM58" i="10"/>
  <c r="BM62" i="10"/>
  <c r="BM66" i="10"/>
  <c r="BM70" i="10"/>
  <c r="BM74" i="10"/>
  <c r="BM78" i="10"/>
  <c r="BM82" i="10"/>
  <c r="BM86" i="10"/>
  <c r="BM90" i="10"/>
  <c r="BM94" i="10"/>
  <c r="BM98" i="10"/>
  <c r="BM102" i="10"/>
  <c r="BM106" i="10"/>
  <c r="BM110" i="10"/>
  <c r="BM114" i="10"/>
  <c r="BM118" i="10"/>
  <c r="BM122" i="10"/>
  <c r="BM126" i="10"/>
  <c r="BM130" i="10"/>
  <c r="BM134" i="10"/>
  <c r="BM138" i="10"/>
  <c r="BM142" i="10"/>
  <c r="BM146" i="10"/>
  <c r="BM150" i="10"/>
  <c r="BM154" i="10"/>
  <c r="BM158" i="10"/>
  <c r="BM162" i="10"/>
  <c r="BM166" i="10"/>
  <c r="BM170" i="10"/>
  <c r="BM174" i="10"/>
  <c r="BM178" i="10"/>
  <c r="BM182" i="10"/>
  <c r="BM186" i="10"/>
  <c r="BM190" i="10"/>
  <c r="BM194" i="10"/>
  <c r="BM198" i="10"/>
  <c r="BM202" i="10"/>
  <c r="BM206" i="10"/>
  <c r="BM210" i="10"/>
  <c r="BM214" i="10"/>
  <c r="BM218" i="10"/>
  <c r="BM222" i="10"/>
  <c r="BM226" i="10"/>
  <c r="BM230" i="10"/>
  <c r="BM234" i="10"/>
  <c r="BM238" i="10"/>
  <c r="BM242" i="10"/>
  <c r="BM246" i="10"/>
  <c r="BM250" i="10"/>
  <c r="BM254" i="10"/>
  <c r="BM258" i="10"/>
  <c r="BM262" i="10"/>
  <c r="BM266" i="10"/>
  <c r="BM270" i="10"/>
  <c r="BM274" i="10"/>
  <c r="BM278" i="10"/>
  <c r="BM282" i="10"/>
  <c r="BM286" i="10"/>
  <c r="BM290" i="10"/>
  <c r="BM294" i="10"/>
  <c r="BM298" i="10"/>
  <c r="BM302" i="10"/>
  <c r="BM306" i="10"/>
  <c r="BM310" i="10"/>
  <c r="BM314" i="10"/>
  <c r="BM318" i="10"/>
  <c r="BM322" i="10"/>
  <c r="BM326" i="10"/>
  <c r="BM330" i="10"/>
  <c r="BM334" i="10"/>
  <c r="BM338" i="10"/>
  <c r="BM342" i="10"/>
  <c r="BM346" i="10"/>
  <c r="BM350" i="10"/>
  <c r="BM354" i="10"/>
  <c r="BM358" i="10"/>
  <c r="BM362" i="10"/>
  <c r="BM366" i="10"/>
  <c r="BM370" i="10"/>
  <c r="BM374" i="10"/>
  <c r="BM378" i="10"/>
  <c r="BM382" i="10"/>
  <c r="BM386" i="10"/>
  <c r="BM390" i="10"/>
  <c r="BM394" i="10"/>
  <c r="BM398" i="10"/>
  <c r="BM402" i="10"/>
  <c r="BM406" i="10"/>
  <c r="BM410" i="10"/>
  <c r="BM414" i="10"/>
  <c r="BM418" i="10"/>
  <c r="BM422" i="10"/>
  <c r="BM426" i="10"/>
  <c r="BM430" i="10"/>
  <c r="DQ76" i="10"/>
  <c r="DQ348" i="10"/>
  <c r="DQ476" i="10"/>
  <c r="DQ604" i="10"/>
  <c r="DI20" i="10"/>
  <c r="DI148" i="10"/>
  <c r="DI276" i="10"/>
  <c r="DI404" i="10"/>
  <c r="DI532" i="10"/>
  <c r="DI660" i="10"/>
  <c r="DI763" i="10"/>
  <c r="DI827" i="10"/>
  <c r="DI891" i="10"/>
  <c r="DI955" i="10"/>
  <c r="DI1019" i="10"/>
  <c r="DI1083" i="10"/>
  <c r="DI1147" i="10"/>
  <c r="DI1211" i="10"/>
  <c r="CK31" i="10"/>
  <c r="CC41" i="10"/>
  <c r="CC105" i="10"/>
  <c r="CC141" i="10"/>
  <c r="CC157" i="10"/>
  <c r="CC173" i="10"/>
  <c r="CC189" i="10"/>
  <c r="CC205" i="10"/>
  <c r="CC221" i="10"/>
  <c r="BU6" i="10"/>
  <c r="BU22" i="10"/>
  <c r="BU38" i="10"/>
  <c r="BU54" i="10"/>
  <c r="BU70" i="10"/>
  <c r="BU86" i="10"/>
  <c r="BU102" i="10"/>
  <c r="BU118" i="10"/>
  <c r="BU134" i="10"/>
  <c r="BU150" i="10"/>
  <c r="BU166" i="10"/>
  <c r="BU182" i="10"/>
  <c r="BU198" i="10"/>
  <c r="BU214" i="10"/>
  <c r="BU230" i="10"/>
  <c r="BU246" i="10"/>
  <c r="BU262" i="10"/>
  <c r="BU278" i="10"/>
  <c r="BU294" i="10"/>
  <c r="BU310" i="10"/>
  <c r="BU326" i="10"/>
  <c r="BU342" i="10"/>
  <c r="BU358" i="10"/>
  <c r="BU374" i="10"/>
  <c r="BU390" i="10"/>
  <c r="BU406" i="10"/>
  <c r="BU422" i="10"/>
  <c r="BU438" i="10"/>
  <c r="BU454" i="10"/>
  <c r="BU470" i="10"/>
  <c r="BU486" i="10"/>
  <c r="BM7" i="10"/>
  <c r="BM23" i="10"/>
  <c r="BM39" i="10"/>
  <c r="BM55" i="10"/>
  <c r="BM71" i="10"/>
  <c r="BM87" i="10"/>
  <c r="BM103" i="10"/>
  <c r="BM119" i="10"/>
  <c r="BM135" i="10"/>
  <c r="BM151" i="10"/>
  <c r="BM167" i="10"/>
  <c r="BM183" i="10"/>
  <c r="BM199" i="10"/>
  <c r="BM215" i="10"/>
  <c r="BM231" i="10"/>
  <c r="BM247" i="10"/>
  <c r="BM263" i="10"/>
  <c r="BM279" i="10"/>
  <c r="BM295" i="10"/>
  <c r="BM311" i="10"/>
  <c r="BM327" i="10"/>
  <c r="BM343" i="10"/>
  <c r="BM359" i="10"/>
  <c r="BM375" i="10"/>
  <c r="BM391" i="10"/>
  <c r="BM407" i="10"/>
  <c r="BM423" i="10"/>
  <c r="BM433" i="10"/>
  <c r="BM437" i="10"/>
  <c r="BM441" i="10"/>
  <c r="BM445" i="10"/>
  <c r="BM449" i="10"/>
  <c r="BM453" i="10"/>
  <c r="BM457" i="10"/>
  <c r="BM461" i="10"/>
  <c r="BM465" i="10"/>
  <c r="BM469" i="10"/>
  <c r="BM473" i="10"/>
  <c r="BM477" i="10"/>
  <c r="BM481" i="10"/>
  <c r="BM485" i="10"/>
  <c r="BM489" i="10"/>
  <c r="BM493" i="10"/>
  <c r="BM497" i="10"/>
  <c r="BM501" i="10"/>
  <c r="BM505" i="10"/>
  <c r="BM509" i="10"/>
  <c r="BM513" i="10"/>
  <c r="BM517" i="10"/>
  <c r="BM521" i="10"/>
  <c r="BM525" i="10"/>
  <c r="BM529" i="10"/>
  <c r="BM533" i="10"/>
  <c r="BM537" i="10"/>
  <c r="BM541" i="10"/>
  <c r="BM545" i="10"/>
  <c r="BM549" i="10"/>
  <c r="BM553" i="10"/>
  <c r="BM557" i="10"/>
  <c r="BM561" i="10"/>
  <c r="BM565" i="10"/>
  <c r="BM569" i="10"/>
  <c r="BM573" i="10"/>
  <c r="BM577" i="10"/>
  <c r="BM581" i="10"/>
  <c r="BM585" i="10"/>
  <c r="BM589" i="10"/>
  <c r="BM593" i="10"/>
  <c r="BM597" i="10"/>
  <c r="BM601" i="10"/>
  <c r="BM605" i="10"/>
  <c r="BM609" i="10"/>
  <c r="BM613" i="10"/>
  <c r="BM617" i="10"/>
  <c r="BM621" i="10"/>
  <c r="BM625" i="10"/>
  <c r="BM629" i="10"/>
  <c r="BM633" i="10"/>
  <c r="BM637" i="10"/>
  <c r="BM641" i="10"/>
  <c r="BM645" i="10"/>
  <c r="BM649" i="10"/>
  <c r="BM653" i="10"/>
  <c r="BM657" i="10"/>
  <c r="BM661" i="10"/>
  <c r="BM665" i="10"/>
  <c r="BM669" i="10"/>
  <c r="BM673" i="10"/>
  <c r="BM677" i="10"/>
  <c r="BM681" i="10"/>
  <c r="BM685" i="10"/>
  <c r="BM689" i="10"/>
  <c r="BM693" i="10"/>
  <c r="BM697" i="10"/>
  <c r="BM701" i="10"/>
  <c r="BM705" i="10"/>
  <c r="BM709" i="10"/>
  <c r="BM713" i="10"/>
  <c r="BM717" i="10"/>
  <c r="BM721" i="10"/>
  <c r="BM725" i="10"/>
  <c r="BM729" i="10"/>
  <c r="BM733" i="10"/>
  <c r="BM737" i="10"/>
  <c r="BM741" i="10"/>
  <c r="BM745" i="10"/>
  <c r="BM749" i="10"/>
  <c r="BM753" i="10"/>
  <c r="BM757" i="10"/>
  <c r="BM761" i="10"/>
  <c r="BM765" i="10"/>
  <c r="BM769" i="10"/>
  <c r="BM773" i="10"/>
  <c r="BM777" i="10"/>
  <c r="BM781" i="10"/>
  <c r="BM785" i="10"/>
  <c r="BM789" i="10"/>
  <c r="BM793" i="10"/>
  <c r="BM797" i="10"/>
  <c r="BM801" i="10"/>
  <c r="BM805" i="10"/>
  <c r="BM809" i="10"/>
  <c r="BM813" i="10"/>
  <c r="BM817" i="10"/>
  <c r="BE2" i="10"/>
  <c r="BE6" i="10"/>
  <c r="BE10" i="10"/>
  <c r="AW4" i="10"/>
  <c r="AW8" i="10"/>
  <c r="AW12" i="10"/>
  <c r="AW16" i="10"/>
  <c r="AW20" i="10"/>
  <c r="AW24" i="10"/>
  <c r="AW28" i="10"/>
  <c r="AO3" i="10"/>
  <c r="AO7" i="10"/>
  <c r="AO11" i="10"/>
  <c r="AO15" i="10"/>
  <c r="AO19" i="10"/>
  <c r="AO23" i="10"/>
  <c r="AO27" i="10"/>
  <c r="AO31" i="10"/>
  <c r="AO35" i="10"/>
  <c r="AO39" i="10"/>
  <c r="AO43" i="10"/>
  <c r="AO47" i="10"/>
  <c r="AO51" i="10"/>
  <c r="AO55" i="10"/>
  <c r="AO59" i="10"/>
  <c r="AO63" i="10"/>
  <c r="AO67" i="10"/>
  <c r="AO71" i="10"/>
  <c r="AO75" i="10"/>
  <c r="AO79" i="10"/>
  <c r="AO83" i="10"/>
  <c r="AO87" i="10"/>
  <c r="AO91" i="10"/>
  <c r="AO95" i="10"/>
  <c r="AO99" i="10"/>
  <c r="AO103" i="10"/>
  <c r="AO107" i="10"/>
  <c r="AO111" i="10"/>
  <c r="AO115" i="10"/>
  <c r="AO119" i="10"/>
  <c r="AO123" i="10"/>
  <c r="AO127" i="10"/>
  <c r="AO131" i="10"/>
  <c r="AO135" i="10"/>
  <c r="AO139" i="10"/>
  <c r="AO143" i="10"/>
  <c r="AO147" i="10"/>
  <c r="AO151" i="10"/>
  <c r="AG1" i="10"/>
  <c r="AG5" i="10"/>
  <c r="AG9" i="10"/>
  <c r="AG13" i="10"/>
  <c r="AG17" i="10"/>
  <c r="AG21" i="10"/>
  <c r="AG25" i="10"/>
  <c r="AG29" i="10"/>
  <c r="AG33" i="10"/>
  <c r="AG37" i="10"/>
  <c r="AG41" i="10"/>
  <c r="AG45" i="10"/>
  <c r="AG49" i="10"/>
  <c r="AG53" i="10"/>
  <c r="AG57" i="10"/>
  <c r="AG61" i="10"/>
  <c r="AG65" i="10"/>
  <c r="AG69" i="10"/>
  <c r="AG73" i="10"/>
  <c r="AG77" i="10"/>
  <c r="AG81" i="10"/>
  <c r="AG85" i="10"/>
  <c r="AG89" i="10"/>
  <c r="AG93" i="10"/>
  <c r="AG97" i="10"/>
  <c r="AG101" i="10"/>
  <c r="AG105" i="10"/>
  <c r="AG109" i="10"/>
  <c r="AG113" i="10"/>
  <c r="AG117" i="10"/>
  <c r="AG121" i="10"/>
  <c r="AG125" i="10"/>
  <c r="AG129" i="10"/>
  <c r="AG133" i="10"/>
  <c r="AG137" i="10"/>
  <c r="AG141" i="10"/>
  <c r="AG145" i="10"/>
  <c r="AG149" i="10"/>
  <c r="AG153" i="10"/>
  <c r="AG157" i="10"/>
  <c r="AG161" i="10"/>
  <c r="AG165" i="10"/>
  <c r="AG169" i="10"/>
  <c r="AG173" i="10"/>
  <c r="AG177" i="10"/>
  <c r="AG181" i="10"/>
  <c r="AG185" i="10"/>
  <c r="AG189" i="10"/>
  <c r="AG193" i="10"/>
  <c r="AG197" i="10"/>
  <c r="AG201" i="10"/>
  <c r="AG205" i="10"/>
  <c r="AG209" i="10"/>
  <c r="AG213" i="10"/>
  <c r="AG217" i="10"/>
  <c r="AG221" i="10"/>
  <c r="AG225" i="10"/>
  <c r="AG229" i="10"/>
  <c r="AG233" i="10"/>
  <c r="AG237" i="10"/>
  <c r="AG241" i="10"/>
  <c r="AG245" i="10"/>
  <c r="AG249" i="10"/>
  <c r="AG253" i="10"/>
  <c r="AG257" i="10"/>
  <c r="AG261" i="10"/>
  <c r="AG265" i="10"/>
  <c r="AG269" i="10"/>
  <c r="AG273" i="10"/>
  <c r="AG277" i="10"/>
  <c r="AG281" i="10"/>
  <c r="AG285" i="10"/>
  <c r="AG289" i="10"/>
  <c r="AG293" i="10"/>
  <c r="AG297" i="10"/>
  <c r="AG301" i="10"/>
  <c r="AG305" i="10"/>
  <c r="AG309" i="10"/>
  <c r="AG313" i="10"/>
  <c r="AG317" i="10"/>
  <c r="AG321" i="10"/>
  <c r="AG325" i="10"/>
  <c r="AG329" i="10"/>
  <c r="AG333" i="10"/>
  <c r="AG337" i="10"/>
  <c r="AG341" i="10"/>
  <c r="AG345" i="10"/>
  <c r="AG349" i="10"/>
  <c r="AG353" i="10"/>
  <c r="AG357" i="10"/>
  <c r="AG361" i="10"/>
  <c r="AG365" i="10"/>
  <c r="AG369" i="10"/>
  <c r="AG373" i="10"/>
  <c r="AG377" i="10"/>
  <c r="AG381" i="10"/>
  <c r="AG385" i="10"/>
  <c r="AG389" i="10"/>
  <c r="AG393" i="10"/>
  <c r="Y1" i="10"/>
  <c r="Y5" i="10"/>
  <c r="Y9" i="10"/>
  <c r="Y13" i="10"/>
  <c r="Y17" i="10"/>
  <c r="Y21" i="10"/>
  <c r="Y25" i="10"/>
  <c r="Y29" i="10"/>
  <c r="Y33" i="10"/>
  <c r="Y37" i="10"/>
  <c r="Y41" i="10"/>
  <c r="Y45" i="10"/>
  <c r="Y49" i="10"/>
  <c r="Y53" i="10"/>
  <c r="Y57" i="10"/>
  <c r="Y61" i="10"/>
  <c r="Y65" i="10"/>
  <c r="Y69" i="10"/>
  <c r="Y73" i="10"/>
  <c r="Y77" i="10"/>
  <c r="Y81" i="10"/>
  <c r="Y85" i="10"/>
  <c r="Y89" i="10"/>
  <c r="Y93" i="10"/>
  <c r="Y97" i="10"/>
  <c r="Y101" i="10"/>
  <c r="Y105" i="10"/>
  <c r="Y109" i="10"/>
  <c r="Y113" i="10"/>
  <c r="Y117" i="10"/>
  <c r="Y121" i="10"/>
  <c r="Y125" i="10"/>
  <c r="Y129" i="10"/>
  <c r="Y133" i="10"/>
  <c r="Y137" i="10"/>
  <c r="Y141" i="10"/>
  <c r="Y145" i="10"/>
  <c r="Y149" i="10"/>
  <c r="Y153" i="10"/>
  <c r="Y157" i="10"/>
  <c r="Y161" i="10"/>
  <c r="Y165" i="10"/>
  <c r="Y169" i="10"/>
  <c r="Y173" i="10"/>
  <c r="Y177" i="10"/>
  <c r="Y181" i="10"/>
  <c r="Y185" i="10"/>
  <c r="Y189" i="10"/>
  <c r="Y193" i="10"/>
  <c r="Y197" i="10"/>
  <c r="Y201" i="10"/>
  <c r="Y205" i="10"/>
  <c r="Y209" i="10"/>
  <c r="Y213" i="10"/>
  <c r="Y217" i="10"/>
  <c r="Y221" i="10"/>
  <c r="Y225" i="10"/>
  <c r="Y229" i="10"/>
  <c r="Y233" i="10"/>
  <c r="Y237" i="10"/>
  <c r="Y241" i="10"/>
  <c r="Y245" i="10"/>
  <c r="Y249" i="10"/>
  <c r="Y253" i="10"/>
  <c r="Y257" i="10"/>
  <c r="Y261" i="10"/>
  <c r="Y265" i="10"/>
  <c r="Y269" i="10"/>
  <c r="Y273" i="10"/>
  <c r="Y277" i="10"/>
  <c r="Y281" i="10"/>
  <c r="Y285" i="10"/>
  <c r="Y289" i="10"/>
  <c r="Y293" i="10"/>
  <c r="Y297" i="10"/>
  <c r="Y301" i="10"/>
  <c r="Y305" i="10"/>
  <c r="Y309" i="10"/>
  <c r="Y313" i="10"/>
  <c r="Y317" i="10"/>
  <c r="Y321" i="10"/>
  <c r="Y325" i="10"/>
  <c r="Y329" i="10"/>
  <c r="Y333" i="10"/>
  <c r="Y337" i="10"/>
  <c r="Y341" i="10"/>
  <c r="Y345" i="10"/>
  <c r="Y349" i="10"/>
  <c r="Y353" i="10"/>
  <c r="Y357" i="10"/>
  <c r="Y361" i="10"/>
  <c r="Y365" i="10"/>
  <c r="Y369" i="10"/>
  <c r="Y373" i="10"/>
  <c r="Y377" i="10"/>
  <c r="Y381" i="10"/>
  <c r="Y385" i="10"/>
  <c r="Y389" i="10"/>
  <c r="Y393" i="10"/>
  <c r="Y397" i="10"/>
  <c r="Y401" i="10"/>
  <c r="Y405" i="10"/>
  <c r="Y409" i="10"/>
  <c r="Y413" i="10"/>
  <c r="Y417" i="10"/>
  <c r="Y421" i="10"/>
  <c r="Y425" i="10"/>
  <c r="Y429" i="10"/>
  <c r="Y433" i="10"/>
  <c r="Y437" i="10"/>
  <c r="Y441" i="10"/>
  <c r="Y445" i="10"/>
  <c r="Y449" i="10"/>
  <c r="Y453" i="10"/>
  <c r="Y457" i="10"/>
  <c r="Y461" i="10"/>
  <c r="Y465" i="10"/>
  <c r="Y469" i="10"/>
  <c r="Y473" i="10"/>
  <c r="Y477" i="10"/>
  <c r="Y481" i="10"/>
  <c r="Y485" i="10"/>
  <c r="Y489" i="10"/>
  <c r="Y493" i="10"/>
  <c r="Y497" i="10"/>
  <c r="Y501" i="10"/>
  <c r="Y505" i="10"/>
  <c r="Y509" i="10"/>
  <c r="Y513" i="10"/>
  <c r="Y517" i="10"/>
  <c r="Y521" i="10"/>
  <c r="Y525" i="10"/>
  <c r="Y529" i="10"/>
  <c r="Y533" i="10"/>
  <c r="Y537" i="10"/>
  <c r="Y541" i="10"/>
  <c r="Y545" i="10"/>
  <c r="Y549" i="10"/>
  <c r="Y553" i="10"/>
  <c r="Y557" i="10"/>
  <c r="Y561" i="10"/>
  <c r="Y565" i="10"/>
  <c r="Y569" i="10"/>
  <c r="Y573" i="10"/>
  <c r="Y577" i="10"/>
  <c r="Y581" i="10"/>
  <c r="Y585" i="10"/>
  <c r="Y589" i="10"/>
  <c r="Y593" i="10"/>
  <c r="Y597" i="10"/>
  <c r="Y601" i="10"/>
  <c r="Y605" i="10"/>
  <c r="Y609" i="10"/>
  <c r="Y613" i="10"/>
  <c r="Y617" i="10"/>
  <c r="Y621" i="10"/>
  <c r="Y625" i="10"/>
  <c r="Y629" i="10"/>
  <c r="Y633" i="10"/>
  <c r="Y637" i="10"/>
  <c r="Y641" i="10"/>
  <c r="Y645" i="10"/>
  <c r="Y649" i="10"/>
  <c r="Y653" i="10"/>
  <c r="Y657" i="10"/>
  <c r="Y661" i="10"/>
  <c r="Y665" i="10"/>
  <c r="Y669" i="10"/>
  <c r="Y673" i="10"/>
  <c r="Y677" i="10"/>
  <c r="Y681" i="10"/>
  <c r="Y685" i="10"/>
  <c r="Y689" i="10"/>
  <c r="Y693" i="10"/>
  <c r="Y697" i="10"/>
  <c r="Y701" i="10"/>
  <c r="Y705" i="10"/>
  <c r="Y709" i="10"/>
  <c r="Y713" i="10"/>
  <c r="Y717" i="10"/>
  <c r="Y721" i="10"/>
  <c r="Y725" i="10"/>
  <c r="Y729" i="10"/>
  <c r="Y733" i="10"/>
  <c r="Y737" i="10"/>
  <c r="Y741" i="10"/>
  <c r="Y745" i="10"/>
  <c r="Y749" i="10"/>
  <c r="Y753" i="10"/>
  <c r="Y757" i="10"/>
  <c r="Y761" i="10"/>
  <c r="Y765" i="10"/>
  <c r="Y769" i="10"/>
  <c r="Y773" i="10"/>
  <c r="Y777" i="10"/>
  <c r="Y781" i="10"/>
  <c r="Y785" i="10"/>
  <c r="Y789" i="10"/>
  <c r="Y793" i="10"/>
  <c r="Y797" i="10"/>
  <c r="Y801" i="10"/>
  <c r="Y805" i="10"/>
  <c r="Y809" i="10"/>
  <c r="Y813" i="10"/>
  <c r="Y817" i="10"/>
  <c r="Y821" i="10"/>
  <c r="Y825" i="10"/>
  <c r="Y829" i="10"/>
  <c r="Y833" i="10"/>
  <c r="Y837" i="10"/>
  <c r="Q1" i="10"/>
  <c r="Q5" i="10"/>
  <c r="Q9" i="10"/>
  <c r="Q13" i="10"/>
  <c r="Q17" i="10"/>
  <c r="Q21" i="10"/>
  <c r="Q25" i="10"/>
  <c r="Q29" i="10"/>
  <c r="Q33" i="10"/>
  <c r="Q37" i="10"/>
  <c r="Q41" i="10"/>
  <c r="Q45" i="10"/>
  <c r="Q49" i="10"/>
  <c r="Q53" i="10"/>
  <c r="Q57" i="10"/>
  <c r="Q61" i="10"/>
  <c r="Q65" i="10"/>
  <c r="Q69" i="10"/>
  <c r="Q73" i="10"/>
  <c r="Q77" i="10"/>
  <c r="Q81" i="10"/>
  <c r="Q85" i="10"/>
  <c r="Q89" i="10"/>
  <c r="Q93" i="10"/>
  <c r="Q97" i="10"/>
  <c r="Q101" i="10"/>
  <c r="Q105" i="10"/>
  <c r="Q109" i="10"/>
  <c r="Q113" i="10"/>
  <c r="Q117" i="10"/>
  <c r="Q121" i="10"/>
  <c r="Q125" i="10"/>
  <c r="Q129" i="10"/>
  <c r="Q133" i="10"/>
  <c r="Q137" i="10"/>
  <c r="Q141" i="10"/>
  <c r="Q145" i="10"/>
  <c r="Q149" i="10"/>
  <c r="Q153" i="10"/>
  <c r="Q157" i="10"/>
  <c r="Q161" i="10"/>
  <c r="Q165" i="10"/>
  <c r="Q169" i="10"/>
  <c r="Q173" i="10"/>
  <c r="Q177" i="10"/>
  <c r="Q181" i="10"/>
  <c r="Q185" i="10"/>
  <c r="Q189" i="10"/>
  <c r="Q193" i="10"/>
  <c r="Q197" i="10"/>
  <c r="Q201" i="10"/>
  <c r="Q205" i="10"/>
  <c r="Q209" i="10"/>
  <c r="Q213" i="10"/>
  <c r="Q217" i="10"/>
  <c r="Q221" i="10"/>
  <c r="Q225" i="10"/>
  <c r="Q229" i="10"/>
  <c r="Q233" i="10"/>
  <c r="Q237" i="10"/>
  <c r="Q241" i="10"/>
  <c r="Q245" i="10"/>
  <c r="Q249" i="10"/>
  <c r="Q253" i="10"/>
  <c r="Q257" i="10"/>
  <c r="Q261" i="10"/>
  <c r="Q265" i="10"/>
  <c r="Q269" i="10"/>
  <c r="Q273" i="10"/>
  <c r="Q277" i="10"/>
  <c r="Q281" i="10"/>
  <c r="Q285" i="10"/>
  <c r="Q289" i="10"/>
  <c r="Q293" i="10"/>
  <c r="Q297" i="10"/>
  <c r="Q301" i="10"/>
  <c r="Q305" i="10"/>
  <c r="Q309" i="10"/>
  <c r="Q313" i="10"/>
  <c r="Q317" i="10"/>
  <c r="Q321" i="10"/>
  <c r="Q325" i="10"/>
  <c r="Q329" i="10"/>
  <c r="Q333" i="10"/>
  <c r="Q337" i="10"/>
  <c r="Q341" i="10"/>
  <c r="Q345" i="10"/>
  <c r="Q349" i="10"/>
  <c r="Q353" i="10"/>
  <c r="Q357" i="10"/>
  <c r="Q361" i="10"/>
  <c r="Q365" i="10"/>
  <c r="Q369" i="10"/>
  <c r="Q373" i="10"/>
  <c r="Q377" i="10"/>
  <c r="Q381" i="10"/>
  <c r="Q385" i="10"/>
  <c r="Q389" i="10"/>
  <c r="Q393" i="10"/>
  <c r="Q397" i="10"/>
  <c r="Q401" i="10"/>
  <c r="Q405" i="10"/>
  <c r="Q409" i="10"/>
  <c r="Q413" i="10"/>
  <c r="Q417" i="10"/>
  <c r="Q421" i="10"/>
  <c r="Q425" i="10"/>
  <c r="Q429" i="10"/>
  <c r="Q433" i="10"/>
  <c r="Q437" i="10"/>
  <c r="Q441" i="10"/>
  <c r="Q445" i="10"/>
  <c r="Q449" i="10"/>
  <c r="Q453" i="10"/>
  <c r="Q457" i="10"/>
  <c r="Q461" i="10"/>
  <c r="Q465" i="10"/>
  <c r="Q469" i="10"/>
  <c r="Q473" i="10"/>
  <c r="Q477" i="10"/>
  <c r="Q481" i="10"/>
  <c r="Q485" i="10"/>
  <c r="Q489" i="10"/>
  <c r="Q493" i="10"/>
  <c r="Q497" i="10"/>
  <c r="Q501" i="10"/>
  <c r="Q505" i="10"/>
  <c r="Q509" i="10"/>
  <c r="Q513" i="10"/>
  <c r="Q517" i="10"/>
  <c r="Q521" i="10"/>
  <c r="Q525" i="10"/>
  <c r="Q529" i="10"/>
  <c r="Q533" i="10"/>
  <c r="Q537" i="10"/>
  <c r="Q541" i="10"/>
  <c r="Q545" i="10"/>
  <c r="Q549" i="10"/>
  <c r="Q553" i="10"/>
  <c r="Q557" i="10"/>
  <c r="Q561" i="10"/>
  <c r="EO17" i="10"/>
  <c r="DQ204" i="10"/>
  <c r="DQ380" i="10"/>
  <c r="DQ508" i="10"/>
  <c r="DQ636" i="10"/>
  <c r="DI52" i="10"/>
  <c r="DI180" i="10"/>
  <c r="DI308" i="10"/>
  <c r="DI436" i="10"/>
  <c r="DI564" i="10"/>
  <c r="DI692" i="10"/>
  <c r="DI779" i="10"/>
  <c r="DI843" i="10"/>
  <c r="DI907" i="10"/>
  <c r="DI971" i="10"/>
  <c r="DI1035" i="10"/>
  <c r="DI1099" i="10"/>
  <c r="DI1163" i="10"/>
  <c r="DA10" i="10"/>
  <c r="CK47" i="10"/>
  <c r="CC57" i="10"/>
  <c r="CC121" i="10"/>
  <c r="CC145" i="10"/>
  <c r="CC161" i="10"/>
  <c r="CC177" i="10"/>
  <c r="CC193" i="10"/>
  <c r="CC209" i="10"/>
  <c r="CC225" i="10"/>
  <c r="BU10" i="10"/>
  <c r="BU26" i="10"/>
  <c r="BU42" i="10"/>
  <c r="BU58" i="10"/>
  <c r="BU74" i="10"/>
  <c r="BU90" i="10"/>
  <c r="BU106" i="10"/>
  <c r="BU122" i="10"/>
  <c r="BU138" i="10"/>
  <c r="BU154" i="10"/>
  <c r="BU170" i="10"/>
  <c r="BU186" i="10"/>
  <c r="BU202" i="10"/>
  <c r="BU218" i="10"/>
  <c r="BU234" i="10"/>
  <c r="BU250" i="10"/>
  <c r="BU266" i="10"/>
  <c r="BU282" i="10"/>
  <c r="BU298" i="10"/>
  <c r="BU314" i="10"/>
  <c r="BU330" i="10"/>
  <c r="BU346" i="10"/>
  <c r="BU362" i="10"/>
  <c r="BU378" i="10"/>
  <c r="BU394" i="10"/>
  <c r="BU410" i="10"/>
  <c r="BU426" i="10"/>
  <c r="BU442" i="10"/>
  <c r="BU458" i="10"/>
  <c r="BU474" i="10"/>
  <c r="BU490" i="10"/>
  <c r="BM11" i="10"/>
  <c r="BM27" i="10"/>
  <c r="BM43" i="10"/>
  <c r="BM59" i="10"/>
  <c r="BM75" i="10"/>
  <c r="BM91" i="10"/>
  <c r="BM107" i="10"/>
  <c r="BM123" i="10"/>
  <c r="BM139" i="10"/>
  <c r="BM155" i="10"/>
  <c r="BM171" i="10"/>
  <c r="BM187" i="10"/>
  <c r="BM203" i="10"/>
  <c r="BM219" i="10"/>
  <c r="BM235" i="10"/>
  <c r="BM251" i="10"/>
  <c r="BM267" i="10"/>
  <c r="BM283" i="10"/>
  <c r="BM299" i="10"/>
  <c r="BM315" i="10"/>
  <c r="BM331" i="10"/>
  <c r="BM347" i="10"/>
  <c r="BM363" i="10"/>
  <c r="BM379" i="10"/>
  <c r="BM395" i="10"/>
  <c r="BM411" i="10"/>
  <c r="BM427" i="10"/>
  <c r="BM434" i="10"/>
  <c r="BM438" i="10"/>
  <c r="BM442" i="10"/>
  <c r="BM446" i="10"/>
  <c r="BM450" i="10"/>
  <c r="BM454" i="10"/>
  <c r="BM458" i="10"/>
  <c r="BM462" i="10"/>
  <c r="BM466" i="10"/>
  <c r="BM470" i="10"/>
  <c r="BM474" i="10"/>
  <c r="BM478" i="10"/>
  <c r="BM482" i="10"/>
  <c r="BM486" i="10"/>
  <c r="BM490" i="10"/>
  <c r="BM494" i="10"/>
  <c r="BM498" i="10"/>
  <c r="BM502" i="10"/>
  <c r="BM506" i="10"/>
  <c r="BM510" i="10"/>
  <c r="BM514" i="10"/>
  <c r="BM518" i="10"/>
  <c r="BM522" i="10"/>
  <c r="BM526" i="10"/>
  <c r="BM530" i="10"/>
  <c r="BM534" i="10"/>
  <c r="BM538" i="10"/>
  <c r="BM542" i="10"/>
  <c r="BM546" i="10"/>
  <c r="BM550" i="10"/>
  <c r="BM554" i="10"/>
  <c r="BM558" i="10"/>
  <c r="BM562" i="10"/>
  <c r="BM566" i="10"/>
  <c r="BM570" i="10"/>
  <c r="BM574" i="10"/>
  <c r="BM578" i="10"/>
  <c r="BM582" i="10"/>
  <c r="BM586" i="10"/>
  <c r="BM590" i="10"/>
  <c r="BM594" i="10"/>
  <c r="BM598" i="10"/>
  <c r="BM602" i="10"/>
  <c r="BM606" i="10"/>
  <c r="BM610" i="10"/>
  <c r="BM614" i="10"/>
  <c r="BM618" i="10"/>
  <c r="BM622" i="10"/>
  <c r="BM626" i="10"/>
  <c r="BM630" i="10"/>
  <c r="BM634" i="10"/>
  <c r="BM638" i="10"/>
  <c r="BM642" i="10"/>
  <c r="BM646" i="10"/>
  <c r="BM650" i="10"/>
  <c r="BM654" i="10"/>
  <c r="BM658" i="10"/>
  <c r="BM662" i="10"/>
  <c r="BM666" i="10"/>
  <c r="BM670" i="10"/>
  <c r="BM674" i="10"/>
  <c r="BM678" i="10"/>
  <c r="BM682" i="10"/>
  <c r="BM686" i="10"/>
  <c r="BM690" i="10"/>
  <c r="BM694" i="10"/>
  <c r="BM698" i="10"/>
  <c r="BM702" i="10"/>
  <c r="BM706" i="10"/>
  <c r="BM710" i="10"/>
  <c r="BM714" i="10"/>
  <c r="BM718" i="10"/>
  <c r="BM722" i="10"/>
  <c r="BM726" i="10"/>
  <c r="BM730" i="10"/>
  <c r="BM734" i="10"/>
  <c r="BM738" i="10"/>
  <c r="BM742" i="10"/>
  <c r="BM746" i="10"/>
  <c r="BM750" i="10"/>
  <c r="BM754" i="10"/>
  <c r="BM758" i="10"/>
  <c r="BM762" i="10"/>
  <c r="BM766" i="10"/>
  <c r="BM770" i="10"/>
  <c r="BM774" i="10"/>
  <c r="BM778" i="10"/>
  <c r="BM782" i="10"/>
  <c r="BM786" i="10"/>
  <c r="BM790" i="10"/>
  <c r="BM794" i="10"/>
  <c r="BM798" i="10"/>
  <c r="BM802" i="10"/>
  <c r="BM806" i="10"/>
  <c r="BM810" i="10"/>
  <c r="BM814" i="10"/>
  <c r="BM818" i="10"/>
  <c r="BE3" i="10"/>
  <c r="BE7" i="10"/>
  <c r="BE11" i="10"/>
  <c r="AW1" i="10"/>
  <c r="AW5" i="10"/>
  <c r="AW9" i="10"/>
  <c r="AW13" i="10"/>
  <c r="AW17" i="10"/>
  <c r="AW21" i="10"/>
  <c r="AW25" i="10"/>
  <c r="AO4" i="10"/>
  <c r="AO8" i="10"/>
  <c r="AO12" i="10"/>
  <c r="AO16" i="10"/>
  <c r="AO20" i="10"/>
  <c r="AO24" i="10"/>
  <c r="AO28" i="10"/>
  <c r="AO32" i="10"/>
  <c r="AO36" i="10"/>
  <c r="AO40" i="10"/>
  <c r="AO44" i="10"/>
  <c r="AO48" i="10"/>
  <c r="AO52" i="10"/>
  <c r="AO56" i="10"/>
  <c r="AO60" i="10"/>
  <c r="AO64" i="10"/>
  <c r="AO68" i="10"/>
  <c r="AO72" i="10"/>
  <c r="AO76" i="10"/>
  <c r="AO80" i="10"/>
  <c r="AO84" i="10"/>
  <c r="AO88" i="10"/>
  <c r="AO92" i="10"/>
  <c r="AO96" i="10"/>
  <c r="AO100" i="10"/>
  <c r="AO104" i="10"/>
  <c r="AO108" i="10"/>
  <c r="AO112" i="10"/>
  <c r="AO116" i="10"/>
  <c r="AO120" i="10"/>
  <c r="AO124" i="10"/>
  <c r="AO128" i="10"/>
  <c r="AO132" i="10"/>
  <c r="AO136" i="10"/>
  <c r="AO140" i="10"/>
  <c r="AO144" i="10"/>
  <c r="AO148" i="10"/>
  <c r="AO152" i="10"/>
  <c r="AG2" i="10"/>
  <c r="AG6" i="10"/>
  <c r="AG10" i="10"/>
  <c r="AG14" i="10"/>
  <c r="AG18" i="10"/>
  <c r="AG22" i="10"/>
  <c r="AG26" i="10"/>
  <c r="AG30" i="10"/>
  <c r="AG34" i="10"/>
  <c r="AG38" i="10"/>
  <c r="AG42" i="10"/>
  <c r="AG46" i="10"/>
  <c r="AG50" i="10"/>
  <c r="AG54" i="10"/>
  <c r="AG58" i="10"/>
  <c r="AG62" i="10"/>
  <c r="AG66" i="10"/>
  <c r="AG70" i="10"/>
  <c r="AG74" i="10"/>
  <c r="AG78" i="10"/>
  <c r="AG82" i="10"/>
  <c r="AG86" i="10"/>
  <c r="AG90" i="10"/>
  <c r="AG94" i="10"/>
  <c r="AG98" i="10"/>
  <c r="AG102" i="10"/>
  <c r="AG106" i="10"/>
  <c r="AG110" i="10"/>
  <c r="AG114" i="10"/>
  <c r="AG118" i="10"/>
  <c r="AG122" i="10"/>
  <c r="AG126" i="10"/>
  <c r="AG130" i="10"/>
  <c r="AG134" i="10"/>
  <c r="AG138" i="10"/>
  <c r="AG142" i="10"/>
  <c r="AG146" i="10"/>
  <c r="AG150" i="10"/>
  <c r="AG154" i="10"/>
  <c r="AG158" i="10"/>
  <c r="AG162" i="10"/>
  <c r="AG166" i="10"/>
  <c r="AG170" i="10"/>
  <c r="AG174" i="10"/>
  <c r="AG178" i="10"/>
  <c r="AG182" i="10"/>
  <c r="AG186" i="10"/>
  <c r="AG190" i="10"/>
  <c r="AG194" i="10"/>
  <c r="AG198" i="10"/>
  <c r="AG202" i="10"/>
  <c r="AG206" i="10"/>
  <c r="AG210" i="10"/>
  <c r="AG214" i="10"/>
  <c r="AG218" i="10"/>
  <c r="AG222" i="10"/>
  <c r="AG226" i="10"/>
  <c r="AG230" i="10"/>
  <c r="AG234" i="10"/>
  <c r="AG238" i="10"/>
  <c r="AG242" i="10"/>
  <c r="AG246" i="10"/>
  <c r="AG250" i="10"/>
  <c r="AG254" i="10"/>
  <c r="AG258" i="10"/>
  <c r="AG262" i="10"/>
  <c r="AG266" i="10"/>
  <c r="AG270" i="10"/>
  <c r="AG274" i="10"/>
  <c r="AG278" i="10"/>
  <c r="AG282" i="10"/>
  <c r="AG286" i="10"/>
  <c r="AG290" i="10"/>
  <c r="AG294" i="10"/>
  <c r="AG298" i="10"/>
  <c r="AG302" i="10"/>
  <c r="AG306" i="10"/>
  <c r="AG310" i="10"/>
  <c r="AG314" i="10"/>
  <c r="AG318" i="10"/>
  <c r="AG322" i="10"/>
  <c r="AG326" i="10"/>
  <c r="AG330" i="10"/>
  <c r="AG334" i="10"/>
  <c r="AG338" i="10"/>
  <c r="AG342" i="10"/>
  <c r="AG346" i="10"/>
  <c r="AG350" i="10"/>
  <c r="AG354" i="10"/>
  <c r="AG358" i="10"/>
  <c r="AG362" i="10"/>
  <c r="AG366" i="10"/>
  <c r="AG370" i="10"/>
  <c r="AG374" i="10"/>
  <c r="AG378" i="10"/>
  <c r="AG382" i="10"/>
  <c r="AG386" i="10"/>
  <c r="AG390" i="10"/>
  <c r="AG394" i="10"/>
  <c r="Y2" i="10"/>
  <c r="Y6" i="10"/>
  <c r="Y10" i="10"/>
  <c r="Y14" i="10"/>
  <c r="Y18" i="10"/>
  <c r="Y22" i="10"/>
  <c r="Y26" i="10"/>
  <c r="Y30" i="10"/>
  <c r="Y34" i="10"/>
  <c r="Y38" i="10"/>
  <c r="Y42" i="10"/>
  <c r="Y46" i="10"/>
  <c r="Y50" i="10"/>
  <c r="Y54" i="10"/>
  <c r="Y58" i="10"/>
  <c r="Y62" i="10"/>
  <c r="Y66" i="10"/>
  <c r="Y70" i="10"/>
  <c r="Y74" i="10"/>
  <c r="Y78" i="10"/>
  <c r="Y82" i="10"/>
  <c r="Y86" i="10"/>
  <c r="Y90" i="10"/>
  <c r="Y94" i="10"/>
  <c r="Y98" i="10"/>
  <c r="Y102" i="10"/>
  <c r="Y106" i="10"/>
  <c r="Y110" i="10"/>
  <c r="Y114" i="10"/>
  <c r="Y118" i="10"/>
  <c r="Y122" i="10"/>
  <c r="Y126" i="10"/>
  <c r="Y130" i="10"/>
  <c r="Y134" i="10"/>
  <c r="Y138" i="10"/>
  <c r="Y142" i="10"/>
  <c r="Y146" i="10"/>
  <c r="Y150" i="10"/>
  <c r="Y154" i="10"/>
  <c r="Y158" i="10"/>
  <c r="Y162" i="10"/>
  <c r="Y166" i="10"/>
  <c r="Y170" i="10"/>
  <c r="Y174" i="10"/>
  <c r="Y178" i="10"/>
  <c r="Y182" i="10"/>
  <c r="Y186" i="10"/>
  <c r="Y190" i="10"/>
  <c r="Y194" i="10"/>
  <c r="Y198" i="10"/>
  <c r="Y202" i="10"/>
  <c r="Y206" i="10"/>
  <c r="Y210" i="10"/>
  <c r="Y214" i="10"/>
  <c r="Y218" i="10"/>
  <c r="Y222" i="10"/>
  <c r="Y226" i="10"/>
  <c r="Y230" i="10"/>
  <c r="Y234" i="10"/>
  <c r="Y238" i="10"/>
  <c r="DY134" i="10"/>
  <c r="DQ276" i="10"/>
  <c r="DQ412" i="10"/>
  <c r="DQ540" i="10"/>
  <c r="DQ668" i="10"/>
  <c r="DI84" i="10"/>
  <c r="DI212" i="10"/>
  <c r="DI340" i="10"/>
  <c r="DI468" i="10"/>
  <c r="DI596" i="10"/>
  <c r="DI724" i="10"/>
  <c r="DI795" i="10"/>
  <c r="DI859" i="10"/>
  <c r="DI923" i="10"/>
  <c r="DI987" i="10"/>
  <c r="DI1051" i="10"/>
  <c r="DI1115" i="10"/>
  <c r="DI1179" i="10"/>
  <c r="CS15" i="10"/>
  <c r="CC9" i="10"/>
  <c r="CC73" i="10"/>
  <c r="CC133" i="10"/>
  <c r="CC149" i="10"/>
  <c r="CC165" i="10"/>
  <c r="CC181" i="10"/>
  <c r="CC197" i="10"/>
  <c r="CC213" i="10"/>
  <c r="CC229" i="10"/>
  <c r="BU14" i="10"/>
  <c r="BU30" i="10"/>
  <c r="BU46" i="10"/>
  <c r="BU62" i="10"/>
  <c r="BU78" i="10"/>
  <c r="BU94" i="10"/>
  <c r="BU110" i="10"/>
  <c r="BU126" i="10"/>
  <c r="BU142" i="10"/>
  <c r="BU158" i="10"/>
  <c r="BU174" i="10"/>
  <c r="BU190" i="10"/>
  <c r="BU206" i="10"/>
  <c r="BU222" i="10"/>
  <c r="BU238" i="10"/>
  <c r="BU254" i="10"/>
  <c r="BU270" i="10"/>
  <c r="BU286" i="10"/>
  <c r="BU302" i="10"/>
  <c r="BU318" i="10"/>
  <c r="BU334" i="10"/>
  <c r="BU350" i="10"/>
  <c r="BU366" i="10"/>
  <c r="BU382" i="10"/>
  <c r="BU398" i="10"/>
  <c r="BU414" i="10"/>
  <c r="BU430" i="10"/>
  <c r="BU446" i="10"/>
  <c r="BU462" i="10"/>
  <c r="BU478" i="10"/>
  <c r="BU494" i="10"/>
  <c r="BM15" i="10"/>
  <c r="BM31" i="10"/>
  <c r="BM47" i="10"/>
  <c r="BM63" i="10"/>
  <c r="BM79" i="10"/>
  <c r="BM95" i="10"/>
  <c r="BM111" i="10"/>
  <c r="BM127" i="10"/>
  <c r="BM143" i="10"/>
  <c r="BM159" i="10"/>
  <c r="BM175" i="10"/>
  <c r="BM191" i="10"/>
  <c r="BM207" i="10"/>
  <c r="BM223" i="10"/>
  <c r="BM239" i="10"/>
  <c r="BM255" i="10"/>
  <c r="BM271" i="10"/>
  <c r="BM287" i="10"/>
  <c r="BM303" i="10"/>
  <c r="BM319" i="10"/>
  <c r="BM335" i="10"/>
  <c r="BM351" i="10"/>
  <c r="BM367" i="10"/>
  <c r="BM383" i="10"/>
  <c r="BM399" i="10"/>
  <c r="BM415" i="10"/>
  <c r="BM431" i="10"/>
  <c r="BM435" i="10"/>
  <c r="BM439" i="10"/>
  <c r="BM443" i="10"/>
  <c r="BM447" i="10"/>
  <c r="BM451" i="10"/>
  <c r="BM455" i="10"/>
  <c r="BM459" i="10"/>
  <c r="BM463" i="10"/>
  <c r="BM467" i="10"/>
  <c r="BM471" i="10"/>
  <c r="BM475" i="10"/>
  <c r="BM479" i="10"/>
  <c r="BM483" i="10"/>
  <c r="BM487" i="10"/>
  <c r="BM491" i="10"/>
  <c r="BM495" i="10"/>
  <c r="BM499" i="10"/>
  <c r="BM503" i="10"/>
  <c r="BM507" i="10"/>
  <c r="BM511" i="10"/>
  <c r="BM515" i="10"/>
  <c r="BM519" i="10"/>
  <c r="BM523" i="10"/>
  <c r="BM527" i="10"/>
  <c r="BM531" i="10"/>
  <c r="BM535" i="10"/>
  <c r="BM539" i="10"/>
  <c r="BM543" i="10"/>
  <c r="BM547" i="10"/>
  <c r="BM551" i="10"/>
  <c r="BM555" i="10"/>
  <c r="BM559" i="10"/>
  <c r="BM563" i="10"/>
  <c r="BM567" i="10"/>
  <c r="BM571" i="10"/>
  <c r="BM575" i="10"/>
  <c r="BM579" i="10"/>
  <c r="BM583" i="10"/>
  <c r="BM587" i="10"/>
  <c r="BM591" i="10"/>
  <c r="BM595" i="10"/>
  <c r="BM599" i="10"/>
  <c r="BM603" i="10"/>
  <c r="BM607" i="10"/>
  <c r="BM611" i="10"/>
  <c r="BM615" i="10"/>
  <c r="BM619" i="10"/>
  <c r="BM623" i="10"/>
  <c r="BM627" i="10"/>
  <c r="BM631" i="10"/>
  <c r="BM635" i="10"/>
  <c r="BM639" i="10"/>
  <c r="BM643" i="10"/>
  <c r="BM647" i="10"/>
  <c r="BM651" i="10"/>
  <c r="BM655" i="10"/>
  <c r="BM659" i="10"/>
  <c r="BM663" i="10"/>
  <c r="BM667" i="10"/>
  <c r="BM671" i="10"/>
  <c r="BM675" i="10"/>
  <c r="BM679" i="10"/>
  <c r="BM683" i="10"/>
  <c r="BM687" i="10"/>
  <c r="BM691" i="10"/>
  <c r="BM695" i="10"/>
  <c r="BM699" i="10"/>
  <c r="BM703" i="10"/>
  <c r="BM707" i="10"/>
  <c r="BM711" i="10"/>
  <c r="BM715" i="10"/>
  <c r="BM719" i="10"/>
  <c r="BM723" i="10"/>
  <c r="BM727" i="10"/>
  <c r="BM731" i="10"/>
  <c r="BM735" i="10"/>
  <c r="BM739" i="10"/>
  <c r="BM743" i="10"/>
  <c r="BM747" i="10"/>
  <c r="BM751" i="10"/>
  <c r="BM755" i="10"/>
  <c r="BM759" i="10"/>
  <c r="BM763" i="10"/>
  <c r="BM767" i="10"/>
  <c r="BM771" i="10"/>
  <c r="BM775" i="10"/>
  <c r="BM779" i="10"/>
  <c r="BM783" i="10"/>
  <c r="BM787" i="10"/>
  <c r="BM791" i="10"/>
  <c r="BM795" i="10"/>
  <c r="BM799" i="10"/>
  <c r="BM803" i="10"/>
  <c r="BM807" i="10"/>
  <c r="BM811" i="10"/>
  <c r="BM815" i="10"/>
  <c r="BE4" i="10"/>
  <c r="BE8" i="10"/>
  <c r="BE12" i="10"/>
  <c r="AW2" i="10"/>
  <c r="AW6" i="10"/>
  <c r="AW10" i="10"/>
  <c r="AW14" i="10"/>
  <c r="AW18" i="10"/>
  <c r="AW22" i="10"/>
  <c r="AW26" i="10"/>
  <c r="AO1" i="10"/>
  <c r="AO5" i="10"/>
  <c r="AO9" i="10"/>
  <c r="AO13" i="10"/>
  <c r="AO17" i="10"/>
  <c r="AO21" i="10"/>
  <c r="AO25" i="10"/>
  <c r="AO29" i="10"/>
  <c r="AO33" i="10"/>
  <c r="AO37" i="10"/>
  <c r="AO41" i="10"/>
  <c r="AO45" i="10"/>
  <c r="AO49" i="10"/>
  <c r="AO53" i="10"/>
  <c r="AO57" i="10"/>
  <c r="AO61" i="10"/>
  <c r="AO65" i="10"/>
  <c r="AO69" i="10"/>
  <c r="AO73" i="10"/>
  <c r="AO77" i="10"/>
  <c r="AO81" i="10"/>
  <c r="AO85" i="10"/>
  <c r="AO89" i="10"/>
  <c r="AO93" i="10"/>
  <c r="AO97" i="10"/>
  <c r="AO101" i="10"/>
  <c r="AO105" i="10"/>
  <c r="AO109" i="10"/>
  <c r="AO113" i="10"/>
  <c r="AO117" i="10"/>
  <c r="AO121" i="10"/>
  <c r="AO125" i="10"/>
  <c r="AO129" i="10"/>
  <c r="AO133" i="10"/>
  <c r="AO137" i="10"/>
  <c r="AO141" i="10"/>
  <c r="AO145" i="10"/>
  <c r="AO149" i="10"/>
  <c r="AO153" i="10"/>
  <c r="AG3" i="10"/>
  <c r="AG7" i="10"/>
  <c r="AG11" i="10"/>
  <c r="AG15" i="10"/>
  <c r="AG19" i="10"/>
  <c r="AG23" i="10"/>
  <c r="AG27" i="10"/>
  <c r="AG31" i="10"/>
  <c r="AG35" i="10"/>
  <c r="AG39" i="10"/>
  <c r="AG43" i="10"/>
  <c r="AG47" i="10"/>
  <c r="AG51" i="10"/>
  <c r="AG55" i="10"/>
  <c r="AG59" i="10"/>
  <c r="AG63" i="10"/>
  <c r="AG67" i="10"/>
  <c r="AG71" i="10"/>
  <c r="AG75" i="10"/>
  <c r="AG79" i="10"/>
  <c r="AG83" i="10"/>
  <c r="AG87" i="10"/>
  <c r="AG91" i="10"/>
  <c r="AG95" i="10"/>
  <c r="AG99" i="10"/>
  <c r="AG103" i="10"/>
  <c r="AG107" i="10"/>
  <c r="AG111" i="10"/>
  <c r="AG115" i="10"/>
  <c r="AG119" i="10"/>
  <c r="AG123" i="10"/>
  <c r="AG127" i="10"/>
  <c r="AG131" i="10"/>
  <c r="AG135" i="10"/>
  <c r="AG139" i="10"/>
  <c r="AG143" i="10"/>
  <c r="AG147" i="10"/>
  <c r="AG151" i="10"/>
  <c r="AG155" i="10"/>
  <c r="AG159" i="10"/>
  <c r="AG163" i="10"/>
  <c r="AG167" i="10"/>
  <c r="AG171" i="10"/>
  <c r="AG175" i="10"/>
  <c r="AG179" i="10"/>
  <c r="AG183" i="10"/>
  <c r="AG187" i="10"/>
  <c r="AG191" i="10"/>
  <c r="AG195" i="10"/>
  <c r="AG199" i="10"/>
  <c r="AG203" i="10"/>
  <c r="AG207" i="10"/>
  <c r="AG211" i="10"/>
  <c r="AG215" i="10"/>
  <c r="AG219" i="10"/>
  <c r="AG223" i="10"/>
  <c r="AG227" i="10"/>
  <c r="AG231" i="10"/>
  <c r="AG235" i="10"/>
  <c r="AG239" i="10"/>
  <c r="AG243" i="10"/>
  <c r="AG247" i="10"/>
  <c r="AG251" i="10"/>
  <c r="AG255" i="10"/>
  <c r="AG259" i="10"/>
  <c r="AG263" i="10"/>
  <c r="AG267" i="10"/>
  <c r="AG271" i="10"/>
  <c r="AG275" i="10"/>
  <c r="AG279" i="10"/>
  <c r="AG283" i="10"/>
  <c r="AG287" i="10"/>
  <c r="AG291" i="10"/>
  <c r="AG295" i="10"/>
  <c r="AG299" i="10"/>
  <c r="AG303" i="10"/>
  <c r="AG307" i="10"/>
  <c r="AG311" i="10"/>
  <c r="AG315" i="10"/>
  <c r="AG319" i="10"/>
  <c r="AG323" i="10"/>
  <c r="AG327" i="10"/>
  <c r="AG331" i="10"/>
  <c r="AG335" i="10"/>
  <c r="AG339" i="10"/>
  <c r="AG343" i="10"/>
  <c r="AG347" i="10"/>
  <c r="AG351" i="10"/>
  <c r="AG355" i="10"/>
  <c r="AG359" i="10"/>
  <c r="AG363" i="10"/>
  <c r="AG367" i="10"/>
  <c r="AG371" i="10"/>
  <c r="AG375" i="10"/>
  <c r="AG379" i="10"/>
  <c r="AG383" i="10"/>
  <c r="AG387" i="10"/>
  <c r="AG391" i="10"/>
  <c r="AG395" i="10"/>
  <c r="Y3" i="10"/>
  <c r="Y7" i="10"/>
  <c r="Y11" i="10"/>
  <c r="Y15" i="10"/>
  <c r="Y19" i="10"/>
  <c r="Y23" i="10"/>
  <c r="Y27" i="10"/>
  <c r="Y31" i="10"/>
  <c r="Y35" i="10"/>
  <c r="Y39" i="10"/>
  <c r="Y43" i="10"/>
  <c r="Y47" i="10"/>
  <c r="Y51" i="10"/>
  <c r="Y55" i="10"/>
  <c r="Y59" i="10"/>
  <c r="Y63" i="10"/>
  <c r="Y67" i="10"/>
  <c r="Y71" i="10"/>
  <c r="Y75" i="10"/>
  <c r="Y79" i="10"/>
  <c r="Y83" i="10"/>
  <c r="Y87" i="10"/>
  <c r="Y91" i="10"/>
  <c r="Y95" i="10"/>
  <c r="Y99" i="10"/>
  <c r="Y103" i="10"/>
  <c r="Y107" i="10"/>
  <c r="Y111" i="10"/>
  <c r="Y115" i="10"/>
  <c r="Y119" i="10"/>
  <c r="Y123" i="10"/>
  <c r="Y127" i="10"/>
  <c r="Y131" i="10"/>
  <c r="Y135" i="10"/>
  <c r="Y139" i="10"/>
  <c r="Y143" i="10"/>
  <c r="Y147" i="10"/>
  <c r="Y151" i="10"/>
  <c r="Y155" i="10"/>
  <c r="Y159" i="10"/>
  <c r="Y163" i="10"/>
  <c r="Y167" i="10"/>
  <c r="Y171" i="10"/>
  <c r="Y175" i="10"/>
  <c r="Y179" i="10"/>
  <c r="Y183" i="10"/>
  <c r="Y187" i="10"/>
  <c r="Y191" i="10"/>
  <c r="Y195" i="10"/>
  <c r="Y199" i="10"/>
  <c r="Y203" i="10"/>
  <c r="Y207" i="10"/>
  <c r="Y211" i="10"/>
  <c r="Y215" i="10"/>
  <c r="Y219" i="10"/>
  <c r="Y223" i="10"/>
  <c r="Y227" i="10"/>
  <c r="Y231" i="10"/>
  <c r="Y235" i="10"/>
  <c r="Y239" i="10"/>
  <c r="Y243" i="10"/>
  <c r="Y247" i="10"/>
  <c r="Y251" i="10"/>
  <c r="Y255" i="10"/>
  <c r="Y259" i="10"/>
  <c r="Y263" i="10"/>
  <c r="Y267" i="10"/>
  <c r="Y271" i="10"/>
  <c r="Y275" i="10"/>
  <c r="Y279" i="10"/>
  <c r="Y283" i="10"/>
  <c r="Y287" i="10"/>
  <c r="Y291" i="10"/>
  <c r="Y295" i="10"/>
  <c r="Y299" i="10"/>
  <c r="Y303" i="10"/>
  <c r="Y307" i="10"/>
  <c r="Y311" i="10"/>
  <c r="Y315" i="10"/>
  <c r="Y319" i="10"/>
  <c r="Y323" i="10"/>
  <c r="Y327" i="10"/>
  <c r="Y331" i="10"/>
  <c r="Y335" i="10"/>
  <c r="Y339" i="10"/>
  <c r="Y343" i="10"/>
  <c r="Y347" i="10"/>
  <c r="Y351" i="10"/>
  <c r="Y355" i="10"/>
  <c r="Y359" i="10"/>
  <c r="Y363" i="10"/>
  <c r="Y367" i="10"/>
  <c r="Y371" i="10"/>
  <c r="Y375" i="10"/>
  <c r="Y379" i="10"/>
  <c r="Y383" i="10"/>
  <c r="Y387" i="10"/>
  <c r="Y391" i="10"/>
  <c r="Y395" i="10"/>
  <c r="Y399" i="10"/>
  <c r="Y403" i="10"/>
  <c r="Y407" i="10"/>
  <c r="Y411" i="10"/>
  <c r="Y415" i="10"/>
  <c r="Y419" i="10"/>
  <c r="Y423" i="10"/>
  <c r="Y427" i="10"/>
  <c r="Y431" i="10"/>
  <c r="Y435" i="10"/>
  <c r="Y439" i="10"/>
  <c r="Y443" i="10"/>
  <c r="Y447" i="10"/>
  <c r="Y451" i="10"/>
  <c r="Y455" i="10"/>
  <c r="Y459" i="10"/>
  <c r="Y463" i="10"/>
  <c r="Y467" i="10"/>
  <c r="Y471" i="10"/>
  <c r="Y475" i="10"/>
  <c r="Y479" i="10"/>
  <c r="Y483" i="10"/>
  <c r="Y487" i="10"/>
  <c r="Y491" i="10"/>
  <c r="Y495" i="10"/>
  <c r="Y499" i="10"/>
  <c r="Y503" i="10"/>
  <c r="Y507" i="10"/>
  <c r="Y511" i="10"/>
  <c r="Y515" i="10"/>
  <c r="Y519" i="10"/>
  <c r="Y523" i="10"/>
  <c r="Y527" i="10"/>
  <c r="Y531" i="10"/>
  <c r="Y535" i="10"/>
  <c r="Y539" i="10"/>
  <c r="Y543" i="10"/>
  <c r="Y547" i="10"/>
  <c r="Y551" i="10"/>
  <c r="Y555" i="10"/>
  <c r="Y559" i="10"/>
  <c r="Y563" i="10"/>
  <c r="Y567" i="10"/>
  <c r="Y571" i="10"/>
  <c r="Y575" i="10"/>
  <c r="Y579" i="10"/>
  <c r="Y583" i="10"/>
  <c r="Y587" i="10"/>
  <c r="Y591" i="10"/>
  <c r="Y595" i="10"/>
  <c r="Y599" i="10"/>
  <c r="Y603" i="10"/>
  <c r="Y607" i="10"/>
  <c r="Y611" i="10"/>
  <c r="Y615" i="10"/>
  <c r="Y619" i="10"/>
  <c r="Y623" i="10"/>
  <c r="Y627" i="10"/>
  <c r="Y631" i="10"/>
  <c r="Y635" i="10"/>
  <c r="Y639" i="10"/>
  <c r="Y643" i="10"/>
  <c r="Y647" i="10"/>
  <c r="Y651" i="10"/>
  <c r="Y655" i="10"/>
  <c r="Y659" i="10"/>
  <c r="Y663" i="10"/>
  <c r="Y667" i="10"/>
  <c r="Y671" i="10"/>
  <c r="Y675" i="10"/>
  <c r="Y679" i="10"/>
  <c r="Y683" i="10"/>
  <c r="Y687" i="10"/>
  <c r="Y691" i="10"/>
  <c r="Y695" i="10"/>
  <c r="Y699" i="10"/>
  <c r="Y703" i="10"/>
  <c r="Y707" i="10"/>
  <c r="Y711" i="10"/>
  <c r="Y715" i="10"/>
  <c r="Y719" i="10"/>
  <c r="Y723" i="10"/>
  <c r="Y727" i="10"/>
  <c r="Y731" i="10"/>
  <c r="Y735" i="10"/>
  <c r="Y739" i="10"/>
  <c r="Y743" i="10"/>
  <c r="Y747" i="10"/>
  <c r="Y751" i="10"/>
  <c r="Y755" i="10"/>
  <c r="Y759" i="10"/>
  <c r="Y763" i="10"/>
  <c r="Y767" i="10"/>
  <c r="Y771" i="10"/>
  <c r="Y775" i="10"/>
  <c r="Y779" i="10"/>
  <c r="Y783" i="10"/>
  <c r="Y787" i="10"/>
  <c r="Y791" i="10"/>
  <c r="Y795" i="10"/>
  <c r="Y799" i="10"/>
  <c r="Y803" i="10"/>
  <c r="Y807" i="10"/>
  <c r="Y811" i="10"/>
  <c r="Y815" i="10"/>
  <c r="Y819" i="10"/>
  <c r="Y823" i="10"/>
  <c r="Y827" i="10"/>
  <c r="Y831" i="10"/>
  <c r="Y835" i="10"/>
  <c r="Y839" i="10"/>
  <c r="Q3" i="10"/>
  <c r="Q7" i="10"/>
  <c r="Q11" i="10"/>
  <c r="Q15" i="10"/>
  <c r="Q19" i="10"/>
  <c r="Q23" i="10"/>
  <c r="Q27" i="10"/>
  <c r="Q31" i="10"/>
  <c r="Q35" i="10"/>
  <c r="Q39" i="10"/>
  <c r="Q43" i="10"/>
  <c r="Q47" i="10"/>
  <c r="Q51" i="10"/>
  <c r="Q55" i="10"/>
  <c r="Q59" i="10"/>
  <c r="Q63" i="10"/>
  <c r="Q67" i="10"/>
  <c r="Q71" i="10"/>
  <c r="Q75" i="10"/>
  <c r="Q79" i="10"/>
  <c r="Q83" i="10"/>
  <c r="Q87" i="10"/>
  <c r="Q91" i="10"/>
  <c r="Q95" i="10"/>
  <c r="Q99" i="10"/>
  <c r="Q103" i="10"/>
  <c r="Q107" i="10"/>
  <c r="Q111" i="10"/>
  <c r="Q115" i="10"/>
  <c r="Q119" i="10"/>
  <c r="Q123" i="10"/>
  <c r="Q127" i="10"/>
  <c r="Q131" i="10"/>
  <c r="Q135" i="10"/>
  <c r="Q139" i="10"/>
  <c r="Q143" i="10"/>
  <c r="Q147" i="10"/>
  <c r="Q151" i="10"/>
  <c r="Q155" i="10"/>
  <c r="Q159" i="10"/>
  <c r="Q163" i="10"/>
  <c r="Q167" i="10"/>
  <c r="Q171" i="10"/>
  <c r="Q175" i="10"/>
  <c r="Q179" i="10"/>
  <c r="Q183" i="10"/>
  <c r="Q187" i="10"/>
  <c r="Q191" i="10"/>
  <c r="Q195" i="10"/>
  <c r="Q199" i="10"/>
  <c r="Q203" i="10"/>
  <c r="Q207" i="10"/>
  <c r="Q211" i="10"/>
  <c r="Q215" i="10"/>
  <c r="Q219" i="10"/>
  <c r="Q223" i="10"/>
  <c r="Q227" i="10"/>
  <c r="Q231" i="10"/>
  <c r="Q235" i="10"/>
  <c r="Q239" i="10"/>
  <c r="Q243" i="10"/>
  <c r="Q247" i="10"/>
  <c r="Q251" i="10"/>
  <c r="Q255" i="10"/>
  <c r="Q259" i="10"/>
  <c r="Q263" i="10"/>
  <c r="Q267" i="10"/>
  <c r="Q271" i="10"/>
  <c r="Q275" i="10"/>
  <c r="Q279" i="10"/>
  <c r="Q283" i="10"/>
  <c r="Q287" i="10"/>
  <c r="Q291" i="10"/>
  <c r="Q295" i="10"/>
  <c r="Q299" i="10"/>
  <c r="Q303" i="10"/>
  <c r="Q307" i="10"/>
  <c r="Q311" i="10"/>
  <c r="Q315" i="10"/>
  <c r="Q319" i="10"/>
  <c r="Q323" i="10"/>
  <c r="Q327" i="10"/>
  <c r="Q331" i="10"/>
  <c r="Q335" i="10"/>
  <c r="Q339" i="10"/>
  <c r="Q343" i="10"/>
  <c r="Q347" i="10"/>
  <c r="Q351" i="10"/>
  <c r="Q355" i="10"/>
  <c r="Q359" i="10"/>
  <c r="Q363" i="10"/>
  <c r="Q367" i="10"/>
  <c r="Q371" i="10"/>
  <c r="Q375" i="10"/>
  <c r="Q379" i="10"/>
  <c r="Q383" i="10"/>
  <c r="Q387" i="10"/>
  <c r="Q391" i="10"/>
  <c r="Q395" i="10"/>
  <c r="Q399" i="10"/>
  <c r="Q403" i="10"/>
  <c r="Q407" i="10"/>
  <c r="Q411" i="10"/>
  <c r="Q415" i="10"/>
  <c r="Q419" i="10"/>
  <c r="Q423" i="10"/>
  <c r="Q427" i="10"/>
  <c r="Q431" i="10"/>
  <c r="Q435" i="10"/>
  <c r="Q439" i="10"/>
  <c r="Q443" i="10"/>
  <c r="Q447" i="10"/>
  <c r="Q451" i="10"/>
  <c r="Q455" i="10"/>
  <c r="Q459" i="10"/>
  <c r="Q463" i="10"/>
  <c r="Q467" i="10"/>
  <c r="Q471" i="10"/>
  <c r="Q475" i="10"/>
  <c r="Q479" i="10"/>
  <c r="Q483" i="10"/>
  <c r="Q487" i="10"/>
  <c r="Q491" i="10"/>
  <c r="Q495" i="10"/>
  <c r="Q499" i="10"/>
  <c r="Q503" i="10"/>
  <c r="Q507" i="10"/>
  <c r="Q511" i="10"/>
  <c r="Q515" i="10"/>
  <c r="Q519" i="10"/>
  <c r="Q523" i="10"/>
  <c r="Q527" i="10"/>
  <c r="Q531" i="10"/>
  <c r="Q535" i="10"/>
  <c r="Q539" i="10"/>
  <c r="DQ572" i="10"/>
  <c r="DI372" i="10"/>
  <c r="DI811" i="10"/>
  <c r="DI1067" i="10"/>
  <c r="CC25" i="10"/>
  <c r="CC169" i="10"/>
  <c r="BU2" i="10"/>
  <c r="BU66" i="10"/>
  <c r="BU130" i="10"/>
  <c r="BU194" i="10"/>
  <c r="BU258" i="10"/>
  <c r="BU322" i="10"/>
  <c r="BU386" i="10"/>
  <c r="BU450" i="10"/>
  <c r="BM19" i="10"/>
  <c r="BM83" i="10"/>
  <c r="BM147" i="10"/>
  <c r="BM211" i="10"/>
  <c r="BM275" i="10"/>
  <c r="BM339" i="10"/>
  <c r="BM403" i="10"/>
  <c r="BM440" i="10"/>
  <c r="BM456" i="10"/>
  <c r="BM472" i="10"/>
  <c r="BM488" i="10"/>
  <c r="BM504" i="10"/>
  <c r="BM520" i="10"/>
  <c r="BM536" i="10"/>
  <c r="BM552" i="10"/>
  <c r="BM568" i="10"/>
  <c r="BM584" i="10"/>
  <c r="BM600" i="10"/>
  <c r="BM616" i="10"/>
  <c r="BM632" i="10"/>
  <c r="BM648" i="10"/>
  <c r="BM664" i="10"/>
  <c r="BM680" i="10"/>
  <c r="BM696" i="10"/>
  <c r="BM712" i="10"/>
  <c r="BM728" i="10"/>
  <c r="BM744" i="10"/>
  <c r="BM760" i="10"/>
  <c r="BM776" i="10"/>
  <c r="BM792" i="10"/>
  <c r="BM808" i="10"/>
  <c r="BE1" i="10"/>
  <c r="AW3" i="10"/>
  <c r="AW19" i="10"/>
  <c r="AO6" i="10"/>
  <c r="AO22" i="10"/>
  <c r="AO38" i="10"/>
  <c r="AO54" i="10"/>
  <c r="AO70" i="10"/>
  <c r="AO86" i="10"/>
  <c r="AO102" i="10"/>
  <c r="AO118" i="10"/>
  <c r="AO134" i="10"/>
  <c r="AO150" i="10"/>
  <c r="AG12" i="10"/>
  <c r="AG28" i="10"/>
  <c r="AG44" i="10"/>
  <c r="AG60" i="10"/>
  <c r="AG76" i="10"/>
  <c r="AG92" i="10"/>
  <c r="AG108" i="10"/>
  <c r="AG124" i="10"/>
  <c r="AG140" i="10"/>
  <c r="AG156" i="10"/>
  <c r="AG172" i="10"/>
  <c r="AG188" i="10"/>
  <c r="AG204" i="10"/>
  <c r="AG220" i="10"/>
  <c r="AG236" i="10"/>
  <c r="AG252" i="10"/>
  <c r="AG268" i="10"/>
  <c r="AG284" i="10"/>
  <c r="AG300" i="10"/>
  <c r="AG316" i="10"/>
  <c r="AG332" i="10"/>
  <c r="AG348" i="10"/>
  <c r="AG364" i="10"/>
  <c r="AG380" i="10"/>
  <c r="Y16" i="10"/>
  <c r="Y32" i="10"/>
  <c r="Y48" i="10"/>
  <c r="Y64" i="10"/>
  <c r="Y80" i="10"/>
  <c r="Y96" i="10"/>
  <c r="Y112" i="10"/>
  <c r="Y128" i="10"/>
  <c r="Y144" i="10"/>
  <c r="Y160" i="10"/>
  <c r="Y176" i="10"/>
  <c r="Y192" i="10"/>
  <c r="Y208" i="10"/>
  <c r="Y224" i="10"/>
  <c r="Y240" i="10"/>
  <c r="Y248" i="10"/>
  <c r="Y256" i="10"/>
  <c r="Y264" i="10"/>
  <c r="Y272" i="10"/>
  <c r="Y280" i="10"/>
  <c r="Y288" i="10"/>
  <c r="Y296" i="10"/>
  <c r="Y304" i="10"/>
  <c r="Y312" i="10"/>
  <c r="Y320" i="10"/>
  <c r="Y328" i="10"/>
  <c r="Y336" i="10"/>
  <c r="Y344" i="10"/>
  <c r="Y352" i="10"/>
  <c r="Y360" i="10"/>
  <c r="Y368" i="10"/>
  <c r="Y376" i="10"/>
  <c r="Y384" i="10"/>
  <c r="Y392" i="10"/>
  <c r="Y400" i="10"/>
  <c r="Y408" i="10"/>
  <c r="Y416" i="10"/>
  <c r="Y424" i="10"/>
  <c r="Y432" i="10"/>
  <c r="Y440" i="10"/>
  <c r="Y448" i="10"/>
  <c r="Y456" i="10"/>
  <c r="Y464" i="10"/>
  <c r="Y472" i="10"/>
  <c r="Y480" i="10"/>
  <c r="Y488" i="10"/>
  <c r="Y496" i="10"/>
  <c r="Y504" i="10"/>
  <c r="Y512" i="10"/>
  <c r="Y520" i="10"/>
  <c r="Y528" i="10"/>
  <c r="Y536" i="10"/>
  <c r="Y544" i="10"/>
  <c r="Y552" i="10"/>
  <c r="Y560" i="10"/>
  <c r="Y568" i="10"/>
  <c r="Y576" i="10"/>
  <c r="Y584" i="10"/>
  <c r="Y592" i="10"/>
  <c r="Y600" i="10"/>
  <c r="Y608" i="10"/>
  <c r="Y616" i="10"/>
  <c r="Y624" i="10"/>
  <c r="Y632" i="10"/>
  <c r="Y640" i="10"/>
  <c r="Y648" i="10"/>
  <c r="Y656" i="10"/>
  <c r="Y664" i="10"/>
  <c r="Y672" i="10"/>
  <c r="Y680" i="10"/>
  <c r="Y688" i="10"/>
  <c r="Y696" i="10"/>
  <c r="Y704" i="10"/>
  <c r="Y712" i="10"/>
  <c r="Y720" i="10"/>
  <c r="Y728" i="10"/>
  <c r="Y736" i="10"/>
  <c r="Y744" i="10"/>
  <c r="Y752" i="10"/>
  <c r="Y760" i="10"/>
  <c r="Y768" i="10"/>
  <c r="Y776" i="10"/>
  <c r="Y784" i="10"/>
  <c r="Y792" i="10"/>
  <c r="Y800" i="10"/>
  <c r="Y808" i="10"/>
  <c r="Y816" i="10"/>
  <c r="Y824" i="10"/>
  <c r="Y832" i="10"/>
  <c r="Q8" i="10"/>
  <c r="Q16" i="10"/>
  <c r="Q24" i="10"/>
  <c r="Q32" i="10"/>
  <c r="Q40" i="10"/>
  <c r="Q48" i="10"/>
  <c r="Q56" i="10"/>
  <c r="Q64" i="10"/>
  <c r="Q72" i="10"/>
  <c r="Q80" i="10"/>
  <c r="Q88" i="10"/>
  <c r="Q96" i="10"/>
  <c r="Q104" i="10"/>
  <c r="Q112" i="10"/>
  <c r="Q120" i="10"/>
  <c r="Q128" i="10"/>
  <c r="Q136" i="10"/>
  <c r="Q144" i="10"/>
  <c r="Q152" i="10"/>
  <c r="Q160" i="10"/>
  <c r="Q168" i="10"/>
  <c r="Q176" i="10"/>
  <c r="Q184" i="10"/>
  <c r="Q192" i="10"/>
  <c r="Q200" i="10"/>
  <c r="Q208" i="10"/>
  <c r="Q216" i="10"/>
  <c r="Q224" i="10"/>
  <c r="Q232" i="10"/>
  <c r="Q240" i="10"/>
  <c r="Q248" i="10"/>
  <c r="Q256" i="10"/>
  <c r="Q264" i="10"/>
  <c r="Q272" i="10"/>
  <c r="Q280" i="10"/>
  <c r="Q288" i="10"/>
  <c r="Q296" i="10"/>
  <c r="Q304" i="10"/>
  <c r="Q312" i="10"/>
  <c r="Q320" i="10"/>
  <c r="Q328" i="10"/>
  <c r="Q336" i="10"/>
  <c r="Q344" i="10"/>
  <c r="Q352" i="10"/>
  <c r="Q360" i="10"/>
  <c r="Q368" i="10"/>
  <c r="Q376" i="10"/>
  <c r="Q384" i="10"/>
  <c r="Q392" i="10"/>
  <c r="Q400" i="10"/>
  <c r="Q408" i="10"/>
  <c r="Q416" i="10"/>
  <c r="Q424" i="10"/>
  <c r="Q432" i="10"/>
  <c r="Q440" i="10"/>
  <c r="Q448" i="10"/>
  <c r="Q456" i="10"/>
  <c r="Q464" i="10"/>
  <c r="Q472" i="10"/>
  <c r="Q480" i="10"/>
  <c r="Q488" i="10"/>
  <c r="Q496" i="10"/>
  <c r="Q504" i="10"/>
  <c r="Q512" i="10"/>
  <c r="Q520" i="10"/>
  <c r="Q528" i="10"/>
  <c r="Q536" i="10"/>
  <c r="Q543" i="10"/>
  <c r="Q548" i="10"/>
  <c r="Q554" i="10"/>
  <c r="Q559" i="10"/>
  <c r="Q564" i="10"/>
  <c r="Q568" i="10"/>
  <c r="Q572" i="10"/>
  <c r="Q576" i="10"/>
  <c r="Q580" i="10"/>
  <c r="Q584" i="10"/>
  <c r="Q588" i="10"/>
  <c r="Q592" i="10"/>
  <c r="Q596" i="10"/>
  <c r="Q600" i="10"/>
  <c r="Q604" i="10"/>
  <c r="Q608" i="10"/>
  <c r="Q612" i="10"/>
  <c r="Q616" i="10"/>
  <c r="Q620" i="10"/>
  <c r="Q624" i="10"/>
  <c r="Q628" i="10"/>
  <c r="Q632" i="10"/>
  <c r="Q636" i="10"/>
  <c r="Q640" i="10"/>
  <c r="Q644" i="10"/>
  <c r="Q648" i="10"/>
  <c r="Q652" i="10"/>
  <c r="Q656" i="10"/>
  <c r="Q660" i="10"/>
  <c r="Q664" i="10"/>
  <c r="Q668" i="10"/>
  <c r="Q672" i="10"/>
  <c r="Q676" i="10"/>
  <c r="Q680" i="10"/>
  <c r="Q684" i="10"/>
  <c r="Q688" i="10"/>
  <c r="Q692" i="10"/>
  <c r="Q696" i="10"/>
  <c r="Q700" i="10"/>
  <c r="Q704" i="10"/>
  <c r="Q708" i="10"/>
  <c r="Q712" i="10"/>
  <c r="Q716" i="10"/>
  <c r="Q720" i="10"/>
  <c r="Q724" i="10"/>
  <c r="Q728" i="10"/>
  <c r="Q732" i="10"/>
  <c r="Q736" i="10"/>
  <c r="Q740" i="10"/>
  <c r="Q744" i="10"/>
  <c r="Q748" i="10"/>
  <c r="Q752" i="10"/>
  <c r="Q756" i="10"/>
  <c r="Q760" i="10"/>
  <c r="Q764" i="10"/>
  <c r="Q768" i="10"/>
  <c r="Q772" i="10"/>
  <c r="Q776" i="10"/>
  <c r="Q780" i="10"/>
  <c r="Q784" i="10"/>
  <c r="Q788" i="10"/>
  <c r="Q792" i="10"/>
  <c r="Q796" i="10"/>
  <c r="Q800" i="10"/>
  <c r="Q804" i="10"/>
  <c r="Q808" i="10"/>
  <c r="Q812" i="10"/>
  <c r="Q816" i="10"/>
  <c r="Q820" i="10"/>
  <c r="Q824" i="10"/>
  <c r="Q828" i="10"/>
  <c r="Q832" i="10"/>
  <c r="Q836" i="10"/>
  <c r="Q840" i="10"/>
  <c r="Q844" i="10"/>
  <c r="Q848" i="10"/>
  <c r="Q852" i="10"/>
  <c r="Q856" i="10"/>
  <c r="Q860" i="10"/>
  <c r="Q864" i="10"/>
  <c r="Q868" i="10"/>
  <c r="Q872" i="10"/>
  <c r="Q876" i="10"/>
  <c r="Q880" i="10"/>
  <c r="Q884" i="10"/>
  <c r="Q888" i="10"/>
  <c r="Q892" i="10"/>
  <c r="DY275" i="10"/>
  <c r="DQ700" i="10"/>
  <c r="DI500" i="10"/>
  <c r="DI875" i="10"/>
  <c r="DI1131" i="10"/>
  <c r="CC89" i="10"/>
  <c r="CC185" i="10"/>
  <c r="BU18" i="10"/>
  <c r="BU82" i="10"/>
  <c r="BU146" i="10"/>
  <c r="BU210" i="10"/>
  <c r="BU274" i="10"/>
  <c r="BU338" i="10"/>
  <c r="BU402" i="10"/>
  <c r="BU466" i="10"/>
  <c r="BM35" i="10"/>
  <c r="BM99" i="10"/>
  <c r="BM163" i="10"/>
  <c r="BM227" i="10"/>
  <c r="BM291" i="10"/>
  <c r="BM355" i="10"/>
  <c r="BM419" i="10"/>
  <c r="BM444" i="10"/>
  <c r="BM460" i="10"/>
  <c r="BM476" i="10"/>
  <c r="BM492" i="10"/>
  <c r="BM508" i="10"/>
  <c r="BM524" i="10"/>
  <c r="BM540" i="10"/>
  <c r="BM556" i="10"/>
  <c r="BM572" i="10"/>
  <c r="BM588" i="10"/>
  <c r="BM604" i="10"/>
  <c r="BM620" i="10"/>
  <c r="BM636" i="10"/>
  <c r="BM652" i="10"/>
  <c r="BM668" i="10"/>
  <c r="BM684" i="10"/>
  <c r="BM700" i="10"/>
  <c r="BM716" i="10"/>
  <c r="BM732" i="10"/>
  <c r="BM748" i="10"/>
  <c r="BM764" i="10"/>
  <c r="BM780" i="10"/>
  <c r="BM796" i="10"/>
  <c r="BM812" i="10"/>
  <c r="BE5" i="10"/>
  <c r="AW7" i="10"/>
  <c r="AW23" i="10"/>
  <c r="AO10" i="10"/>
  <c r="AO26" i="10"/>
  <c r="AO42" i="10"/>
  <c r="AO58" i="10"/>
  <c r="AO74" i="10"/>
  <c r="AO90" i="10"/>
  <c r="AO106" i="10"/>
  <c r="AO122" i="10"/>
  <c r="AO138" i="10"/>
  <c r="AG16" i="10"/>
  <c r="AG32" i="10"/>
  <c r="AG48" i="10"/>
  <c r="AG64" i="10"/>
  <c r="AG80" i="10"/>
  <c r="AG96" i="10"/>
  <c r="AG112" i="10"/>
  <c r="AG128" i="10"/>
  <c r="AG144" i="10"/>
  <c r="AG160" i="10"/>
  <c r="AG176" i="10"/>
  <c r="AG192" i="10"/>
  <c r="AG208" i="10"/>
  <c r="AG224" i="10"/>
  <c r="AG240" i="10"/>
  <c r="AG256" i="10"/>
  <c r="AG272" i="10"/>
  <c r="AG288" i="10"/>
  <c r="AG304" i="10"/>
  <c r="AG320" i="10"/>
  <c r="AG336" i="10"/>
  <c r="AG352" i="10"/>
  <c r="AG368" i="10"/>
  <c r="AG384" i="10"/>
  <c r="Y4" i="10"/>
  <c r="Y20" i="10"/>
  <c r="Y36" i="10"/>
  <c r="Y52" i="10"/>
  <c r="Y68" i="10"/>
  <c r="Y84" i="10"/>
  <c r="Y100" i="10"/>
  <c r="Y116" i="10"/>
  <c r="Y132" i="10"/>
  <c r="Y148" i="10"/>
  <c r="Y164" i="10"/>
  <c r="Y180" i="10"/>
  <c r="Y196" i="10"/>
  <c r="Y212" i="10"/>
  <c r="Y228" i="10"/>
  <c r="Y242" i="10"/>
  <c r="Y250" i="10"/>
  <c r="Y258" i="10"/>
  <c r="Y266" i="10"/>
  <c r="Y274" i="10"/>
  <c r="Y282" i="10"/>
  <c r="Y290" i="10"/>
  <c r="Y298" i="10"/>
  <c r="Y306" i="10"/>
  <c r="Y314" i="10"/>
  <c r="Y322" i="10"/>
  <c r="Y330" i="10"/>
  <c r="Y338" i="10"/>
  <c r="Y346" i="10"/>
  <c r="Y354" i="10"/>
  <c r="Y362" i="10"/>
  <c r="Y370" i="10"/>
  <c r="Y378" i="10"/>
  <c r="Y386" i="10"/>
  <c r="Y394" i="10"/>
  <c r="Y402" i="10"/>
  <c r="Y410" i="10"/>
  <c r="Y418" i="10"/>
  <c r="Y426" i="10"/>
  <c r="Y434" i="10"/>
  <c r="Y442" i="10"/>
  <c r="Y450" i="10"/>
  <c r="Y458" i="10"/>
  <c r="Y466" i="10"/>
  <c r="Y474" i="10"/>
  <c r="Y482" i="10"/>
  <c r="Y490" i="10"/>
  <c r="Y498" i="10"/>
  <c r="Y506" i="10"/>
  <c r="Y514" i="10"/>
  <c r="Y522" i="10"/>
  <c r="Y530" i="10"/>
  <c r="Y538" i="10"/>
  <c r="Y546" i="10"/>
  <c r="Y554" i="10"/>
  <c r="Y562" i="10"/>
  <c r="Y570" i="10"/>
  <c r="Y578" i="10"/>
  <c r="Y586" i="10"/>
  <c r="Y594" i="10"/>
  <c r="Y602" i="10"/>
  <c r="Y610" i="10"/>
  <c r="Y618" i="10"/>
  <c r="Y626" i="10"/>
  <c r="Y634" i="10"/>
  <c r="Y642" i="10"/>
  <c r="Y650" i="10"/>
  <c r="Y658" i="10"/>
  <c r="Y666" i="10"/>
  <c r="Y674" i="10"/>
  <c r="Y682" i="10"/>
  <c r="Y690" i="10"/>
  <c r="Y698" i="10"/>
  <c r="Y706" i="10"/>
  <c r="Y714" i="10"/>
  <c r="Y722" i="10"/>
  <c r="Y730" i="10"/>
  <c r="Y738" i="10"/>
  <c r="Y746" i="10"/>
  <c r="Y754" i="10"/>
  <c r="Y762" i="10"/>
  <c r="Y770" i="10"/>
  <c r="Y778" i="10"/>
  <c r="Y786" i="10"/>
  <c r="Y794" i="10"/>
  <c r="Y802" i="10"/>
  <c r="Y810" i="10"/>
  <c r="Y818" i="10"/>
  <c r="Y826" i="10"/>
  <c r="Y834" i="10"/>
  <c r="Q2" i="10"/>
  <c r="Q10" i="10"/>
  <c r="Q18" i="10"/>
  <c r="Q26" i="10"/>
  <c r="Q34" i="10"/>
  <c r="Q42" i="10"/>
  <c r="Q50" i="10"/>
  <c r="Q58" i="10"/>
  <c r="Q66" i="10"/>
  <c r="Q74" i="10"/>
  <c r="Q82" i="10"/>
  <c r="Q90" i="10"/>
  <c r="Q98" i="10"/>
  <c r="Q106" i="10"/>
  <c r="Q114" i="10"/>
  <c r="Q122" i="10"/>
  <c r="Q130" i="10"/>
  <c r="Q138" i="10"/>
  <c r="Q146" i="10"/>
  <c r="Q154" i="10"/>
  <c r="Q162" i="10"/>
  <c r="Q170" i="10"/>
  <c r="Q178" i="10"/>
  <c r="Q186" i="10"/>
  <c r="Q194" i="10"/>
  <c r="Q202" i="10"/>
  <c r="Q210" i="10"/>
  <c r="Q218" i="10"/>
  <c r="Q226" i="10"/>
  <c r="Q234" i="10"/>
  <c r="Q242" i="10"/>
  <c r="Q250" i="10"/>
  <c r="Q258" i="10"/>
  <c r="Q266" i="10"/>
  <c r="Q274" i="10"/>
  <c r="Q282" i="10"/>
  <c r="Q290" i="10"/>
  <c r="Q298" i="10"/>
  <c r="Q306" i="10"/>
  <c r="Q314" i="10"/>
  <c r="Q322" i="10"/>
  <c r="Q330" i="10"/>
  <c r="Q338" i="10"/>
  <c r="Q346" i="10"/>
  <c r="Q354" i="10"/>
  <c r="Q362" i="10"/>
  <c r="Q370" i="10"/>
  <c r="Q378" i="10"/>
  <c r="Q386" i="10"/>
  <c r="Q394" i="10"/>
  <c r="Q402" i="10"/>
  <c r="Q410" i="10"/>
  <c r="Q418" i="10"/>
  <c r="Q426" i="10"/>
  <c r="Q434" i="10"/>
  <c r="Q442" i="10"/>
  <c r="Q450" i="10"/>
  <c r="Q458" i="10"/>
  <c r="Q466" i="10"/>
  <c r="Q474" i="10"/>
  <c r="Q482" i="10"/>
  <c r="Q490" i="10"/>
  <c r="Q498" i="10"/>
  <c r="Q506" i="10"/>
  <c r="Q514" i="10"/>
  <c r="Q522" i="10"/>
  <c r="Q530" i="10"/>
  <c r="Q538" i="10"/>
  <c r="Q544" i="10"/>
  <c r="Q550" i="10"/>
  <c r="Q555" i="10"/>
  <c r="Q560" i="10"/>
  <c r="Q565" i="10"/>
  <c r="Q569" i="10"/>
  <c r="Q573" i="10"/>
  <c r="Q577" i="10"/>
  <c r="Q581" i="10"/>
  <c r="Q585" i="10"/>
  <c r="Q589" i="10"/>
  <c r="Q593" i="10"/>
  <c r="Q597" i="10"/>
  <c r="DQ316" i="10"/>
  <c r="DI116" i="10"/>
  <c r="DI628" i="10"/>
  <c r="DI939" i="10"/>
  <c r="DI1195" i="10"/>
  <c r="CC137" i="10"/>
  <c r="CC201" i="10"/>
  <c r="BU34" i="10"/>
  <c r="BU98" i="10"/>
  <c r="BU162" i="10"/>
  <c r="BU226" i="10"/>
  <c r="BU290" i="10"/>
  <c r="BU354" i="10"/>
  <c r="BU418" i="10"/>
  <c r="BU482" i="10"/>
  <c r="BM51" i="10"/>
  <c r="BM115" i="10"/>
  <c r="BM179" i="10"/>
  <c r="BM243" i="10"/>
  <c r="BM307" i="10"/>
  <c r="BM371" i="10"/>
  <c r="BM432" i="10"/>
  <c r="BM448" i="10"/>
  <c r="BM464" i="10"/>
  <c r="BM480" i="10"/>
  <c r="BM496" i="10"/>
  <c r="BM512" i="10"/>
  <c r="BM528" i="10"/>
  <c r="BM544" i="10"/>
  <c r="BM560" i="10"/>
  <c r="BM576" i="10"/>
  <c r="BM592" i="10"/>
  <c r="BM608" i="10"/>
  <c r="BM624" i="10"/>
  <c r="BM640" i="10"/>
  <c r="BM656" i="10"/>
  <c r="BM672" i="10"/>
  <c r="BM688" i="10"/>
  <c r="BM704" i="10"/>
  <c r="BM720" i="10"/>
  <c r="BM736" i="10"/>
  <c r="BM752" i="10"/>
  <c r="BM768" i="10"/>
  <c r="BM784" i="10"/>
  <c r="BM800" i="10"/>
  <c r="BM816" i="10"/>
  <c r="BE9" i="10"/>
  <c r="AW11" i="10"/>
  <c r="AW27" i="10"/>
  <c r="AO14" i="10"/>
  <c r="AO30" i="10"/>
  <c r="AO46" i="10"/>
  <c r="AO62" i="10"/>
  <c r="AO78" i="10"/>
  <c r="AO94" i="10"/>
  <c r="AO110" i="10"/>
  <c r="AO126" i="10"/>
  <c r="AO142" i="10"/>
  <c r="AG4" i="10"/>
  <c r="AG20" i="10"/>
  <c r="AG36" i="10"/>
  <c r="AG52" i="10"/>
  <c r="AG68" i="10"/>
  <c r="AG84" i="10"/>
  <c r="AG100" i="10"/>
  <c r="AG116" i="10"/>
  <c r="AG132" i="10"/>
  <c r="AG148" i="10"/>
  <c r="AG164" i="10"/>
  <c r="AG180" i="10"/>
  <c r="AG196" i="10"/>
  <c r="AG212" i="10"/>
  <c r="AG228" i="10"/>
  <c r="AG244" i="10"/>
  <c r="AG260" i="10"/>
  <c r="AG276" i="10"/>
  <c r="AG292" i="10"/>
  <c r="AG308" i="10"/>
  <c r="AG324" i="10"/>
  <c r="AG340" i="10"/>
  <c r="AG356" i="10"/>
  <c r="AG372" i="10"/>
  <c r="AG388" i="10"/>
  <c r="Y8" i="10"/>
  <c r="Y24" i="10"/>
  <c r="Y40" i="10"/>
  <c r="Y56" i="10"/>
  <c r="Y72" i="10"/>
  <c r="Y88" i="10"/>
  <c r="Y104" i="10"/>
  <c r="Y120" i="10"/>
  <c r="Y136" i="10"/>
  <c r="Y152" i="10"/>
  <c r="Y168" i="10"/>
  <c r="Y184" i="10"/>
  <c r="Y200" i="10"/>
  <c r="Y216" i="10"/>
  <c r="Y232" i="10"/>
  <c r="Y244" i="10"/>
  <c r="Y252" i="10"/>
  <c r="Y260" i="10"/>
  <c r="Y268" i="10"/>
  <c r="Y276" i="10"/>
  <c r="Y284" i="10"/>
  <c r="Y292" i="10"/>
  <c r="Y300" i="10"/>
  <c r="Y308" i="10"/>
  <c r="Y316" i="10"/>
  <c r="Y324" i="10"/>
  <c r="Y332" i="10"/>
  <c r="Y340" i="10"/>
  <c r="Y348" i="10"/>
  <c r="Y356" i="10"/>
  <c r="Y364" i="10"/>
  <c r="Y372" i="10"/>
  <c r="Y380" i="10"/>
  <c r="Y388" i="10"/>
  <c r="Y396" i="10"/>
  <c r="Y404" i="10"/>
  <c r="Y412" i="10"/>
  <c r="Y420" i="10"/>
  <c r="Y428" i="10"/>
  <c r="Y436" i="10"/>
  <c r="Y444" i="10"/>
  <c r="Y452" i="10"/>
  <c r="Y460" i="10"/>
  <c r="Y468" i="10"/>
  <c r="Y476" i="10"/>
  <c r="Y484" i="10"/>
  <c r="Y492" i="10"/>
  <c r="Y500" i="10"/>
  <c r="Y508" i="10"/>
  <c r="Y516" i="10"/>
  <c r="Y524" i="10"/>
  <c r="Y532" i="10"/>
  <c r="Y540" i="10"/>
  <c r="Y548" i="10"/>
  <c r="Y556" i="10"/>
  <c r="Y564" i="10"/>
  <c r="Y572" i="10"/>
  <c r="Y580" i="10"/>
  <c r="Y588" i="10"/>
  <c r="Y596" i="10"/>
  <c r="Y604" i="10"/>
  <c r="Y612" i="10"/>
  <c r="Y620" i="10"/>
  <c r="Y628" i="10"/>
  <c r="Y636" i="10"/>
  <c r="Y644" i="10"/>
  <c r="Y652" i="10"/>
  <c r="Y660" i="10"/>
  <c r="Y668" i="10"/>
  <c r="Y676" i="10"/>
  <c r="Y684" i="10"/>
  <c r="Y692" i="10"/>
  <c r="Y700" i="10"/>
  <c r="Y708" i="10"/>
  <c r="Y716" i="10"/>
  <c r="Y724" i="10"/>
  <c r="Y732" i="10"/>
  <c r="Y740" i="10"/>
  <c r="Y748" i="10"/>
  <c r="Y756" i="10"/>
  <c r="Y764" i="10"/>
  <c r="Y772" i="10"/>
  <c r="Y780" i="10"/>
  <c r="Y788" i="10"/>
  <c r="Y796" i="10"/>
  <c r="Y804" i="10"/>
  <c r="Y812" i="10"/>
  <c r="Y820" i="10"/>
  <c r="Y828" i="10"/>
  <c r="Y836" i="10"/>
  <c r="Q4" i="10"/>
  <c r="Q12" i="10"/>
  <c r="Q20" i="10"/>
  <c r="Q28" i="10"/>
  <c r="Q36" i="10"/>
  <c r="Q44" i="10"/>
  <c r="Q52" i="10"/>
  <c r="Q60" i="10"/>
  <c r="Q68" i="10"/>
  <c r="Q76" i="10"/>
  <c r="Q84" i="10"/>
  <c r="Q92" i="10"/>
  <c r="Q100" i="10"/>
  <c r="Q108" i="10"/>
  <c r="Q116" i="10"/>
  <c r="Q124" i="10"/>
  <c r="Q132" i="10"/>
  <c r="Q140" i="10"/>
  <c r="Q148" i="10"/>
  <c r="Q156" i="10"/>
  <c r="Q164" i="10"/>
  <c r="Q172" i="10"/>
  <c r="Q180" i="10"/>
  <c r="Q188" i="10"/>
  <c r="Q196" i="10"/>
  <c r="Q204" i="10"/>
  <c r="Q212" i="10"/>
  <c r="Q220" i="10"/>
  <c r="Q228" i="10"/>
  <c r="Q236" i="10"/>
  <c r="Q244" i="10"/>
  <c r="Q252" i="10"/>
  <c r="Q260" i="10"/>
  <c r="Q268" i="10"/>
  <c r="Q276" i="10"/>
  <c r="Q284" i="10"/>
  <c r="Q292" i="10"/>
  <c r="Q300" i="10"/>
  <c r="Q308" i="10"/>
  <c r="Q316" i="10"/>
  <c r="Q324" i="10"/>
  <c r="Q332" i="10"/>
  <c r="Q340" i="10"/>
  <c r="Q348" i="10"/>
  <c r="Q356" i="10"/>
  <c r="Q364" i="10"/>
  <c r="Q372" i="10"/>
  <c r="Q380" i="10"/>
  <c r="Q388" i="10"/>
  <c r="Q396" i="10"/>
  <c r="Q404" i="10"/>
  <c r="Q412" i="10"/>
  <c r="Q420" i="10"/>
  <c r="Q428" i="10"/>
  <c r="Q436" i="10"/>
  <c r="Q444" i="10"/>
  <c r="Q452" i="10"/>
  <c r="Q460" i="10"/>
  <c r="Q468" i="10"/>
  <c r="Q476" i="10"/>
  <c r="Q484" i="10"/>
  <c r="Q492" i="10"/>
  <c r="Q500" i="10"/>
  <c r="Q508" i="10"/>
  <c r="Q516" i="10"/>
  <c r="Q524" i="10"/>
  <c r="Q532" i="10"/>
  <c r="Q540" i="10"/>
  <c r="Q546" i="10"/>
  <c r="Q551" i="10"/>
  <c r="Q556" i="10"/>
  <c r="Q562" i="10"/>
  <c r="Q566" i="10"/>
  <c r="Q570" i="10"/>
  <c r="Q574" i="10"/>
  <c r="Q578" i="10"/>
  <c r="Q582" i="10"/>
  <c r="Q586" i="10"/>
  <c r="Q590" i="10"/>
  <c r="Q594" i="10"/>
  <c r="Q598" i="10"/>
  <c r="Q602" i="10"/>
  <c r="Q606" i="10"/>
  <c r="Q610" i="10"/>
  <c r="Q614" i="10"/>
  <c r="Q618" i="10"/>
  <c r="Q622" i="10"/>
  <c r="Q626" i="10"/>
  <c r="Q630" i="10"/>
  <c r="Q634" i="10"/>
  <c r="Q638" i="10"/>
  <c r="Q642" i="10"/>
  <c r="Q646" i="10"/>
  <c r="Q650" i="10"/>
  <c r="Q654" i="10"/>
  <c r="Q658" i="10"/>
  <c r="Q662" i="10"/>
  <c r="Q666" i="10"/>
  <c r="Q670" i="10"/>
  <c r="Q674" i="10"/>
  <c r="Q678" i="10"/>
  <c r="Q682" i="10"/>
  <c r="Q686" i="10"/>
  <c r="Q690" i="10"/>
  <c r="Q694" i="10"/>
  <c r="Q698" i="10"/>
  <c r="Q702" i="10"/>
  <c r="Q706" i="10"/>
  <c r="Q710" i="10"/>
  <c r="Q714" i="10"/>
  <c r="Q718" i="10"/>
  <c r="Q722" i="10"/>
  <c r="Q726" i="10"/>
  <c r="Q730" i="10"/>
  <c r="Q734" i="10"/>
  <c r="Q738" i="10"/>
  <c r="Q742" i="10"/>
  <c r="Q746" i="10"/>
  <c r="Q750" i="10"/>
  <c r="Q754" i="10"/>
  <c r="Q758" i="10"/>
  <c r="Q762" i="10"/>
  <c r="Q766" i="10"/>
  <c r="Q770" i="10"/>
  <c r="Q774" i="10"/>
  <c r="Q778" i="10"/>
  <c r="Q782" i="10"/>
  <c r="Q786" i="10"/>
  <c r="Q790" i="10"/>
  <c r="Q794" i="10"/>
  <c r="Q798" i="10"/>
  <c r="Q802" i="10"/>
  <c r="Q806" i="10"/>
  <c r="Q810" i="10"/>
  <c r="Q814" i="10"/>
  <c r="Q818" i="10"/>
  <c r="Q822" i="10"/>
  <c r="Q826" i="10"/>
  <c r="Q830" i="10"/>
  <c r="Q834" i="10"/>
  <c r="Q838" i="10"/>
  <c r="Q842" i="10"/>
  <c r="Q846" i="10"/>
  <c r="Q850" i="10"/>
  <c r="Q854" i="10"/>
  <c r="Q858" i="10"/>
  <c r="Q862" i="10"/>
  <c r="Q866" i="10"/>
  <c r="Q870" i="10"/>
  <c r="Q874" i="10"/>
  <c r="Q878" i="10"/>
  <c r="Q882" i="10"/>
  <c r="Q886" i="10"/>
  <c r="Q890" i="10"/>
  <c r="Q894" i="10"/>
  <c r="DQ444" i="10"/>
  <c r="DI244" i="10"/>
  <c r="DI747" i="10"/>
  <c r="DI1003" i="10"/>
  <c r="CK15" i="10"/>
  <c r="CC153" i="10"/>
  <c r="CC217" i="10"/>
  <c r="BU50" i="10"/>
  <c r="BU114" i="10"/>
  <c r="BU178" i="10"/>
  <c r="BU242" i="10"/>
  <c r="BU306" i="10"/>
  <c r="BU370" i="10"/>
  <c r="BU434" i="10"/>
  <c r="BM3" i="10"/>
  <c r="BM67" i="10"/>
  <c r="BM131" i="10"/>
  <c r="BM195" i="10"/>
  <c r="BM259" i="10"/>
  <c r="BM323" i="10"/>
  <c r="BM387" i="10"/>
  <c r="BM436" i="10"/>
  <c r="BM452" i="10"/>
  <c r="BM468" i="10"/>
  <c r="BM484" i="10"/>
  <c r="BM500" i="10"/>
  <c r="BM516" i="10"/>
  <c r="BM532" i="10"/>
  <c r="BM548" i="10"/>
  <c r="BM564" i="10"/>
  <c r="BM580" i="10"/>
  <c r="BM596" i="10"/>
  <c r="BM612" i="10"/>
  <c r="BM628" i="10"/>
  <c r="BM644" i="10"/>
  <c r="BM660" i="10"/>
  <c r="BM676" i="10"/>
  <c r="BM692" i="10"/>
  <c r="BM708" i="10"/>
  <c r="BM724" i="10"/>
  <c r="BM740" i="10"/>
  <c r="BM756" i="10"/>
  <c r="BM772" i="10"/>
  <c r="BM788" i="10"/>
  <c r="BM804" i="10"/>
  <c r="BE13" i="10"/>
  <c r="AW15" i="10"/>
  <c r="AO2" i="10"/>
  <c r="AO18" i="10"/>
  <c r="AO34" i="10"/>
  <c r="AO50" i="10"/>
  <c r="AO66" i="10"/>
  <c r="AO82" i="10"/>
  <c r="AO98" i="10"/>
  <c r="AO114" i="10"/>
  <c r="AO130" i="10"/>
  <c r="AO146" i="10"/>
  <c r="AG8" i="10"/>
  <c r="AG24" i="10"/>
  <c r="AG40" i="10"/>
  <c r="AG56" i="10"/>
  <c r="AG72" i="10"/>
  <c r="AG88" i="10"/>
  <c r="AG104" i="10"/>
  <c r="AG120" i="10"/>
  <c r="AG136" i="10"/>
  <c r="AG152" i="10"/>
  <c r="AG168" i="10"/>
  <c r="AG184" i="10"/>
  <c r="AG200" i="10"/>
  <c r="AG216" i="10"/>
  <c r="AG232" i="10"/>
  <c r="AG248" i="10"/>
  <c r="AG264" i="10"/>
  <c r="AG280" i="10"/>
  <c r="AG296" i="10"/>
  <c r="AG312" i="10"/>
  <c r="AG328" i="10"/>
  <c r="AG344" i="10"/>
  <c r="AG360" i="10"/>
  <c r="AG376" i="10"/>
  <c r="AG392" i="10"/>
  <c r="Y12" i="10"/>
  <c r="Y28" i="10"/>
  <c r="Y92" i="10"/>
  <c r="Y156" i="10"/>
  <c r="Y220" i="10"/>
  <c r="Y262" i="10"/>
  <c r="Y294" i="10"/>
  <c r="Y326" i="10"/>
  <c r="Y358" i="10"/>
  <c r="Y390" i="10"/>
  <c r="Y422" i="10"/>
  <c r="Y454" i="10"/>
  <c r="Y486" i="10"/>
  <c r="Y518" i="10"/>
  <c r="Y550" i="10"/>
  <c r="Y582" i="10"/>
  <c r="Y614" i="10"/>
  <c r="Y646" i="10"/>
  <c r="Y678" i="10"/>
  <c r="Y710" i="10"/>
  <c r="Y742" i="10"/>
  <c r="Y774" i="10"/>
  <c r="Y806" i="10"/>
  <c r="Y838" i="10"/>
  <c r="Q30" i="10"/>
  <c r="Q62" i="10"/>
  <c r="Q94" i="10"/>
  <c r="Q126" i="10"/>
  <c r="Q158" i="10"/>
  <c r="Q190" i="10"/>
  <c r="Q222" i="10"/>
  <c r="Q254" i="10"/>
  <c r="Q286" i="10"/>
  <c r="Q318" i="10"/>
  <c r="Q350" i="10"/>
  <c r="Q382" i="10"/>
  <c r="Q414" i="10"/>
  <c r="Q446" i="10"/>
  <c r="Q478" i="10"/>
  <c r="Q510" i="10"/>
  <c r="Q542" i="10"/>
  <c r="Q563" i="10"/>
  <c r="Q579" i="10"/>
  <c r="Q595" i="10"/>
  <c r="Q605" i="10"/>
  <c r="Q613" i="10"/>
  <c r="Q621" i="10"/>
  <c r="Q629" i="10"/>
  <c r="Q637" i="10"/>
  <c r="Q645" i="10"/>
  <c r="Q653" i="10"/>
  <c r="Q661" i="10"/>
  <c r="Q669" i="10"/>
  <c r="Q677" i="10"/>
  <c r="Q685" i="10"/>
  <c r="Q693" i="10"/>
  <c r="Q701" i="10"/>
  <c r="Q709" i="10"/>
  <c r="Q717" i="10"/>
  <c r="Q725" i="10"/>
  <c r="Q733" i="10"/>
  <c r="Q741" i="10"/>
  <c r="Q749" i="10"/>
  <c r="Q757" i="10"/>
  <c r="Q765" i="10"/>
  <c r="Q773" i="10"/>
  <c r="Q781" i="10"/>
  <c r="Q789" i="10"/>
  <c r="Q797" i="10"/>
  <c r="Q805" i="10"/>
  <c r="Q813" i="10"/>
  <c r="Q821" i="10"/>
  <c r="Q829" i="10"/>
  <c r="Q837" i="10"/>
  <c r="Q845" i="10"/>
  <c r="Q853" i="10"/>
  <c r="Q861" i="10"/>
  <c r="Q869" i="10"/>
  <c r="Q877" i="10"/>
  <c r="Q885" i="10"/>
  <c r="Q893" i="10"/>
  <c r="Q898" i="10"/>
  <c r="Q902" i="10"/>
  <c r="Q906" i="10"/>
  <c r="Q910" i="10"/>
  <c r="Q914" i="10"/>
  <c r="Q918" i="10"/>
  <c r="Q922" i="10"/>
  <c r="Q926" i="10"/>
  <c r="Q930" i="10"/>
  <c r="Q934" i="10"/>
  <c r="Q938" i="10"/>
  <c r="Q942" i="10"/>
  <c r="Q946" i="10"/>
  <c r="Q950" i="10"/>
  <c r="Q954" i="10"/>
  <c r="Q958" i="10"/>
  <c r="Q962" i="10"/>
  <c r="Q966" i="10"/>
  <c r="Q970" i="10"/>
  <c r="Q974" i="10"/>
  <c r="Q978" i="10"/>
  <c r="Q982" i="10"/>
  <c r="Q986" i="10"/>
  <c r="Q990" i="10"/>
  <c r="Q994" i="10"/>
  <c r="Q998" i="10"/>
  <c r="Q1002" i="10"/>
  <c r="Q1006" i="10"/>
  <c r="Q1010" i="10"/>
  <c r="Q1014" i="10"/>
  <c r="Q1018" i="10"/>
  <c r="Q1022" i="10"/>
  <c r="Q1026" i="10"/>
  <c r="Q1030" i="10"/>
  <c r="Q1034" i="10"/>
  <c r="Q1038" i="10"/>
  <c r="Q1042" i="10"/>
  <c r="Q1046" i="10"/>
  <c r="Q1050" i="10"/>
  <c r="Q1054" i="10"/>
  <c r="Q1058" i="10"/>
  <c r="Q1062" i="10"/>
  <c r="Q1066" i="10"/>
  <c r="Q1070" i="10"/>
  <c r="Q1074" i="10"/>
  <c r="Q1078" i="10"/>
  <c r="Q1082" i="10"/>
  <c r="Q1086" i="10"/>
  <c r="Q1090" i="10"/>
  <c r="Q1094" i="10"/>
  <c r="Q1098" i="10"/>
  <c r="Q1102" i="10"/>
  <c r="Q1106" i="10"/>
  <c r="Q1110" i="10"/>
  <c r="Q1114" i="10"/>
  <c r="Q1118" i="10"/>
  <c r="Q1122" i="10"/>
  <c r="Q1126" i="10"/>
  <c r="Q1130" i="10"/>
  <c r="Q1134" i="10"/>
  <c r="Q1138" i="10"/>
  <c r="Q1142" i="10"/>
  <c r="Q1146" i="10"/>
  <c r="Q1150" i="10"/>
  <c r="Q1154" i="10"/>
  <c r="Q1158" i="10"/>
  <c r="Q1162" i="10"/>
  <c r="Q1166" i="10"/>
  <c r="Q1170" i="10"/>
  <c r="Q1174" i="10"/>
  <c r="Q1178" i="10"/>
  <c r="Q1182" i="10"/>
  <c r="Q1186" i="10"/>
  <c r="Q1190" i="10"/>
  <c r="Q1194" i="10"/>
  <c r="Y44" i="10"/>
  <c r="Y108" i="10"/>
  <c r="Y172" i="10"/>
  <c r="Y236" i="10"/>
  <c r="Y270" i="10"/>
  <c r="Y302" i="10"/>
  <c r="Y334" i="10"/>
  <c r="Y366" i="10"/>
  <c r="Y398" i="10"/>
  <c r="Y430" i="10"/>
  <c r="Y462" i="10"/>
  <c r="Y494" i="10"/>
  <c r="Y526" i="10"/>
  <c r="Y558" i="10"/>
  <c r="Y590" i="10"/>
  <c r="Y622" i="10"/>
  <c r="Y654" i="10"/>
  <c r="Y686" i="10"/>
  <c r="Y718" i="10"/>
  <c r="Y750" i="10"/>
  <c r="Y782" i="10"/>
  <c r="Y814" i="10"/>
  <c r="Q6" i="10"/>
  <c r="Q38" i="10"/>
  <c r="Q70" i="10"/>
  <c r="Q102" i="10"/>
  <c r="Q134" i="10"/>
  <c r="Q166" i="10"/>
  <c r="Q198" i="10"/>
  <c r="Q230" i="10"/>
  <c r="Q262" i="10"/>
  <c r="Q294" i="10"/>
  <c r="Q326" i="10"/>
  <c r="Q358" i="10"/>
  <c r="Q390" i="10"/>
  <c r="Q422" i="10"/>
  <c r="Q454" i="10"/>
  <c r="Q486" i="10"/>
  <c r="Q518" i="10"/>
  <c r="Q547" i="10"/>
  <c r="Q567" i="10"/>
  <c r="Q583" i="10"/>
  <c r="Q599" i="10"/>
  <c r="Q607" i="10"/>
  <c r="Q615" i="10"/>
  <c r="Q623" i="10"/>
  <c r="Q631" i="10"/>
  <c r="Q639" i="10"/>
  <c r="Q647" i="10"/>
  <c r="Q655" i="10"/>
  <c r="Q663" i="10"/>
  <c r="Q671" i="10"/>
  <c r="Q679" i="10"/>
  <c r="Q687" i="10"/>
  <c r="Q695" i="10"/>
  <c r="Q703" i="10"/>
  <c r="Q711" i="10"/>
  <c r="Q719" i="10"/>
  <c r="Q727" i="10"/>
  <c r="Q735" i="10"/>
  <c r="Q743" i="10"/>
  <c r="Q751" i="10"/>
  <c r="Q759" i="10"/>
  <c r="Q767" i="10"/>
  <c r="Q775" i="10"/>
  <c r="Q783" i="10"/>
  <c r="Q791" i="10"/>
  <c r="Q799" i="10"/>
  <c r="Q807" i="10"/>
  <c r="Q815" i="10"/>
  <c r="Q823" i="10"/>
  <c r="Q831" i="10"/>
  <c r="Q839" i="10"/>
  <c r="Q847" i="10"/>
  <c r="Q855" i="10"/>
  <c r="Q863" i="10"/>
  <c r="Q871" i="10"/>
  <c r="Q879" i="10"/>
  <c r="Q887" i="10"/>
  <c r="Q895" i="10"/>
  <c r="Q899" i="10"/>
  <c r="Q903" i="10"/>
  <c r="Q907" i="10"/>
  <c r="Q911" i="10"/>
  <c r="Q915" i="10"/>
  <c r="Q919" i="10"/>
  <c r="Q923" i="10"/>
  <c r="Q927" i="10"/>
  <c r="Q931" i="10"/>
  <c r="Q935" i="10"/>
  <c r="Q939" i="10"/>
  <c r="Q943" i="10"/>
  <c r="Q947" i="10"/>
  <c r="Q951" i="10"/>
  <c r="Q955" i="10"/>
  <c r="Q959" i="10"/>
  <c r="Q963" i="10"/>
  <c r="Q967" i="10"/>
  <c r="Q971" i="10"/>
  <c r="Q975" i="10"/>
  <c r="Q979" i="10"/>
  <c r="Q983" i="10"/>
  <c r="Q987" i="10"/>
  <c r="Q991" i="10"/>
  <c r="Q995" i="10"/>
  <c r="Q999" i="10"/>
  <c r="Q1003" i="10"/>
  <c r="Q1007" i="10"/>
  <c r="Q1011" i="10"/>
  <c r="Q1015" i="10"/>
  <c r="Q1019" i="10"/>
  <c r="Q1023" i="10"/>
  <c r="Q1027" i="10"/>
  <c r="Q1031" i="10"/>
  <c r="Q1035" i="10"/>
  <c r="Q1039" i="10"/>
  <c r="Q1043" i="10"/>
  <c r="Q1047" i="10"/>
  <c r="Q1051" i="10"/>
  <c r="Q1055" i="10"/>
  <c r="Q1059" i="10"/>
  <c r="Q1063" i="10"/>
  <c r="Q1067" i="10"/>
  <c r="Q1071" i="10"/>
  <c r="Q1075" i="10"/>
  <c r="Q1079" i="10"/>
  <c r="Q1083" i="10"/>
  <c r="Q1087" i="10"/>
  <c r="Q1091" i="10"/>
  <c r="Q1095" i="10"/>
  <c r="Q1099" i="10"/>
  <c r="Q1103" i="10"/>
  <c r="Q1107" i="10"/>
  <c r="Q1111" i="10"/>
  <c r="Q1115" i="10"/>
  <c r="Q1119" i="10"/>
  <c r="Q1123" i="10"/>
  <c r="Q1127" i="10"/>
  <c r="Q1131" i="10"/>
  <c r="Q1135" i="10"/>
  <c r="Q1139" i="10"/>
  <c r="Q1143" i="10"/>
  <c r="Q1147" i="10"/>
  <c r="Q1151" i="10"/>
  <c r="Q1155" i="10"/>
  <c r="Q1159" i="10"/>
  <c r="Q1163" i="10"/>
  <c r="Q1167" i="10"/>
  <c r="Q1171" i="10"/>
  <c r="Q1175" i="10"/>
  <c r="Q1179" i="10"/>
  <c r="Q1183" i="10"/>
  <c r="Q1187" i="10"/>
  <c r="Q1191" i="10"/>
  <c r="Q1195" i="10"/>
  <c r="Q1199" i="10"/>
  <c r="Q1203" i="10"/>
  <c r="Q1207" i="10"/>
  <c r="Q1211" i="10"/>
  <c r="Q1215" i="10"/>
  <c r="Q1219" i="10"/>
  <c r="Q1223" i="10"/>
  <c r="Q1227" i="10"/>
  <c r="Q1231" i="10"/>
  <c r="Q1235" i="10"/>
  <c r="Q1239" i="10"/>
  <c r="Q1243" i="10"/>
  <c r="Q1247" i="10"/>
  <c r="Q1251" i="10"/>
  <c r="Q1255" i="10"/>
  <c r="Q1259" i="10"/>
  <c r="Y60" i="10"/>
  <c r="Y124" i="10"/>
  <c r="Y188" i="10"/>
  <c r="Y246" i="10"/>
  <c r="Y278" i="10"/>
  <c r="Y310" i="10"/>
  <c r="Y342" i="10"/>
  <c r="Y374" i="10"/>
  <c r="Y406" i="10"/>
  <c r="Y438" i="10"/>
  <c r="Y470" i="10"/>
  <c r="Y502" i="10"/>
  <c r="Y534" i="10"/>
  <c r="Y566" i="10"/>
  <c r="Y598" i="10"/>
  <c r="Y630" i="10"/>
  <c r="Y662" i="10"/>
  <c r="Y694" i="10"/>
  <c r="Y726" i="10"/>
  <c r="Y758" i="10"/>
  <c r="Y790" i="10"/>
  <c r="Y822" i="10"/>
  <c r="Q14" i="10"/>
  <c r="Q46" i="10"/>
  <c r="Q78" i="10"/>
  <c r="Q110" i="10"/>
  <c r="Q142" i="10"/>
  <c r="Q174" i="10"/>
  <c r="Q206" i="10"/>
  <c r="Q238" i="10"/>
  <c r="Q270" i="10"/>
  <c r="Q302" i="10"/>
  <c r="Q334" i="10"/>
  <c r="Q366" i="10"/>
  <c r="Q398" i="10"/>
  <c r="Q430" i="10"/>
  <c r="Q462" i="10"/>
  <c r="Q494" i="10"/>
  <c r="Q526" i="10"/>
  <c r="Q552" i="10"/>
  <c r="Q571" i="10"/>
  <c r="Q587" i="10"/>
  <c r="Q601" i="10"/>
  <c r="Q609" i="10"/>
  <c r="Q617" i="10"/>
  <c r="Q625" i="10"/>
  <c r="Q633" i="10"/>
  <c r="Q641" i="10"/>
  <c r="Q649" i="10"/>
  <c r="Q657" i="10"/>
  <c r="Q665" i="10"/>
  <c r="Q673" i="10"/>
  <c r="Q681" i="10"/>
  <c r="Q689" i="10"/>
  <c r="Q697" i="10"/>
  <c r="Q705" i="10"/>
  <c r="Q713" i="10"/>
  <c r="Q721" i="10"/>
  <c r="Q729" i="10"/>
  <c r="Q737" i="10"/>
  <c r="Q745" i="10"/>
  <c r="Q753" i="10"/>
  <c r="Q761" i="10"/>
  <c r="Q769" i="10"/>
  <c r="Q777" i="10"/>
  <c r="Q785" i="10"/>
  <c r="Q793" i="10"/>
  <c r="Q801" i="10"/>
  <c r="Q809" i="10"/>
  <c r="Q817" i="10"/>
  <c r="Q825" i="10"/>
  <c r="Q833" i="10"/>
  <c r="Q841" i="10"/>
  <c r="Q849" i="10"/>
  <c r="Q857" i="10"/>
  <c r="Q865" i="10"/>
  <c r="Q873" i="10"/>
  <c r="Q881" i="10"/>
  <c r="Q889" i="10"/>
  <c r="Q896" i="10"/>
  <c r="Q900" i="10"/>
  <c r="Q904" i="10"/>
  <c r="Q908" i="10"/>
  <c r="Q912" i="10"/>
  <c r="Q916" i="10"/>
  <c r="Q920" i="10"/>
  <c r="Q924" i="10"/>
  <c r="Q928" i="10"/>
  <c r="Q932" i="10"/>
  <c r="Q936" i="10"/>
  <c r="Q940" i="10"/>
  <c r="Q944" i="10"/>
  <c r="Q948" i="10"/>
  <c r="Q952" i="10"/>
  <c r="Q956" i="10"/>
  <c r="Q960" i="10"/>
  <c r="Q964" i="10"/>
  <c r="Q968" i="10"/>
  <c r="Q972" i="10"/>
  <c r="Q976" i="10"/>
  <c r="Q980" i="10"/>
  <c r="Q984" i="10"/>
  <c r="Q988" i="10"/>
  <c r="Q992" i="10"/>
  <c r="Q996" i="10"/>
  <c r="Q1000" i="10"/>
  <c r="Q1004" i="10"/>
  <c r="Q1008" i="10"/>
  <c r="Q1012" i="10"/>
  <c r="Q1016" i="10"/>
  <c r="Q1020" i="10"/>
  <c r="Q1024" i="10"/>
  <c r="Q1028" i="10"/>
  <c r="Q1032" i="10"/>
  <c r="Q1036" i="10"/>
  <c r="Q1040" i="10"/>
  <c r="Q1044" i="10"/>
  <c r="Q1048" i="10"/>
  <c r="Q1052" i="10"/>
  <c r="Q1056" i="10"/>
  <c r="Q1060" i="10"/>
  <c r="Q1064" i="10"/>
  <c r="Q1068" i="10"/>
  <c r="Q1072" i="10"/>
  <c r="Q1076" i="10"/>
  <c r="Q1080" i="10"/>
  <c r="Q1084" i="10"/>
  <c r="Q1088" i="10"/>
  <c r="Q1092" i="10"/>
  <c r="Q1096" i="10"/>
  <c r="Q1100" i="10"/>
  <c r="Q1104" i="10"/>
  <c r="Q1108" i="10"/>
  <c r="Q1112" i="10"/>
  <c r="Q1116" i="10"/>
  <c r="Q1120" i="10"/>
  <c r="Q1124" i="10"/>
  <c r="Q1128" i="10"/>
  <c r="Q1132" i="10"/>
  <c r="Q1136" i="10"/>
  <c r="Q1140" i="10"/>
  <c r="Q1144" i="10"/>
  <c r="Q1148" i="10"/>
  <c r="Q1152" i="10"/>
  <c r="Q1156" i="10"/>
  <c r="Q1160" i="10"/>
  <c r="Q1164" i="10"/>
  <c r="Q1168" i="10"/>
  <c r="Q1172" i="10"/>
  <c r="Q1176" i="10"/>
  <c r="Q1180" i="10"/>
  <c r="Q1184" i="10"/>
  <c r="Q1188" i="10"/>
  <c r="Q1192" i="10"/>
  <c r="Y76" i="10"/>
  <c r="Y140" i="10"/>
  <c r="Y204" i="10"/>
  <c r="Y254" i="10"/>
  <c r="Y286" i="10"/>
  <c r="Y318" i="10"/>
  <c r="Y350" i="10"/>
  <c r="Y382" i="10"/>
  <c r="Y414" i="10"/>
  <c r="Y446" i="10"/>
  <c r="Y478" i="10"/>
  <c r="Y510" i="10"/>
  <c r="Y542" i="10"/>
  <c r="Y574" i="10"/>
  <c r="Y606" i="10"/>
  <c r="Y638" i="10"/>
  <c r="Y670" i="10"/>
  <c r="Y702" i="10"/>
  <c r="Y734" i="10"/>
  <c r="Y766" i="10"/>
  <c r="Y798" i="10"/>
  <c r="Y830" i="10"/>
  <c r="Q22" i="10"/>
  <c r="Q54" i="10"/>
  <c r="Q86" i="10"/>
  <c r="Q118" i="10"/>
  <c r="Q150" i="10"/>
  <c r="Q182" i="10"/>
  <c r="Q214" i="10"/>
  <c r="Q246" i="10"/>
  <c r="Q278" i="10"/>
  <c r="Q310" i="10"/>
  <c r="Q342" i="10"/>
  <c r="Q374" i="10"/>
  <c r="Q406" i="10"/>
  <c r="Q438" i="10"/>
  <c r="Q470" i="10"/>
  <c r="Q502" i="10"/>
  <c r="Q534" i="10"/>
  <c r="Q558" i="10"/>
  <c r="Q575" i="10"/>
  <c r="Q591" i="10"/>
  <c r="Q603" i="10"/>
  <c r="Q611" i="10"/>
  <c r="Q619" i="10"/>
  <c r="Q627" i="10"/>
  <c r="Q635" i="10"/>
  <c r="Q643" i="10"/>
  <c r="Q651" i="10"/>
  <c r="Q659" i="10"/>
  <c r="Q667" i="10"/>
  <c r="Q675" i="10"/>
  <c r="Q683" i="10"/>
  <c r="Q691" i="10"/>
  <c r="Q699" i="10"/>
  <c r="Q707" i="10"/>
  <c r="Q715" i="10"/>
  <c r="Q723" i="10"/>
  <c r="Q731" i="10"/>
  <c r="Q739" i="10"/>
  <c r="Q747" i="10"/>
  <c r="Q755" i="10"/>
  <c r="Q763" i="10"/>
  <c r="Q771" i="10"/>
  <c r="Q779" i="10"/>
  <c r="Q787" i="10"/>
  <c r="Q795" i="10"/>
  <c r="Q803" i="10"/>
  <c r="Q811" i="10"/>
  <c r="Q819" i="10"/>
  <c r="Q827" i="10"/>
  <c r="Q835" i="10"/>
  <c r="Q843" i="10"/>
  <c r="Q851" i="10"/>
  <c r="Q859" i="10"/>
  <c r="Q867" i="10"/>
  <c r="Q875" i="10"/>
  <c r="Q883" i="10"/>
  <c r="Q891" i="10"/>
  <c r="Q897" i="10"/>
  <c r="Q901" i="10"/>
  <c r="Q905" i="10"/>
  <c r="Q909" i="10"/>
  <c r="Q913" i="10"/>
  <c r="Q917" i="10"/>
  <c r="Q921" i="10"/>
  <c r="Q925" i="10"/>
  <c r="Q929" i="10"/>
  <c r="Q933" i="10"/>
  <c r="Q937" i="10"/>
  <c r="Q941" i="10"/>
  <c r="Q945" i="10"/>
  <c r="Q949" i="10"/>
  <c r="Q953" i="10"/>
  <c r="Q957" i="10"/>
  <c r="Q961" i="10"/>
  <c r="Q965" i="10"/>
  <c r="Q969" i="10"/>
  <c r="Q973" i="10"/>
  <c r="Q977" i="10"/>
  <c r="Q981" i="10"/>
  <c r="Q985" i="10"/>
  <c r="Q989" i="10"/>
  <c r="Q993" i="10"/>
  <c r="Q997" i="10"/>
  <c r="Q1001" i="10"/>
  <c r="Q1005" i="10"/>
  <c r="Q1009" i="10"/>
  <c r="Q1013" i="10"/>
  <c r="Q1017" i="10"/>
  <c r="Q1021" i="10"/>
  <c r="Q1025" i="10"/>
  <c r="Q1029" i="10"/>
  <c r="Q1033" i="10"/>
  <c r="Q1037" i="10"/>
  <c r="Q1041" i="10"/>
  <c r="Q1045" i="10"/>
  <c r="Q1049" i="10"/>
  <c r="Q1053" i="10"/>
  <c r="Q1057" i="10"/>
  <c r="Q1061" i="10"/>
  <c r="Q1065" i="10"/>
  <c r="Q1069" i="10"/>
  <c r="Q1073" i="10"/>
  <c r="Q1077" i="10"/>
  <c r="Q1081" i="10"/>
  <c r="Q1085" i="10"/>
  <c r="Q1089" i="10"/>
  <c r="Q1093" i="10"/>
  <c r="Q1097" i="10"/>
  <c r="Q1101" i="10"/>
  <c r="Q1105" i="10"/>
  <c r="Q1109" i="10"/>
  <c r="Q1113" i="10"/>
  <c r="Q1117" i="10"/>
  <c r="Q1121" i="10"/>
  <c r="Q1125" i="10"/>
  <c r="Q1129" i="10"/>
  <c r="Q1133" i="10"/>
  <c r="Q1137" i="10"/>
  <c r="Q1141" i="10"/>
  <c r="Q1145" i="10"/>
  <c r="Q1149" i="10"/>
  <c r="Q1153" i="10"/>
  <c r="Q1157" i="10"/>
  <c r="Q1161" i="10"/>
  <c r="Q1165" i="10"/>
  <c r="Q1169" i="10"/>
  <c r="Q1173" i="10"/>
  <c r="Q1177" i="10"/>
  <c r="Q1181" i="10"/>
  <c r="Q1185" i="10"/>
  <c r="Q1189" i="10"/>
  <c r="Q1193" i="10"/>
  <c r="Q1197" i="10"/>
  <c r="Q1201" i="10"/>
  <c r="Q1205" i="10"/>
  <c r="Q1209" i="10"/>
  <c r="Q1213" i="10"/>
  <c r="Q1217" i="10"/>
  <c r="Q1221" i="10"/>
  <c r="Q1225" i="10"/>
  <c r="Q1229" i="10"/>
  <c r="Q1233" i="10"/>
  <c r="Q1237" i="10"/>
  <c r="Q1241" i="10"/>
  <c r="Q1245" i="10"/>
  <c r="Q1249" i="10"/>
  <c r="Q1253" i="10"/>
  <c r="Q1257" i="10"/>
  <c r="Q1202" i="10"/>
  <c r="Q1210" i="10"/>
  <c r="Q1218" i="10"/>
  <c r="Q1226" i="10"/>
  <c r="Q1234" i="10"/>
  <c r="Q1242" i="10"/>
  <c r="Q1250" i="10"/>
  <c r="Q1258" i="10"/>
  <c r="Q1263" i="10"/>
  <c r="Q1267" i="10"/>
  <c r="Q1271" i="10"/>
  <c r="Q1275" i="10"/>
  <c r="Q1279" i="10"/>
  <c r="Q1283" i="10"/>
  <c r="Q1287" i="10"/>
  <c r="Q1291" i="10"/>
  <c r="Q1295" i="10"/>
  <c r="Q1299" i="10"/>
  <c r="Q1303" i="10"/>
  <c r="Q1307" i="10"/>
  <c r="Q1311" i="10"/>
  <c r="Q1315" i="10"/>
  <c r="Q1319" i="10"/>
  <c r="Q1323" i="10"/>
  <c r="Q1327" i="10"/>
  <c r="Q1331" i="10"/>
  <c r="Q1335" i="10"/>
  <c r="Q1339" i="10"/>
  <c r="Q1343" i="10"/>
  <c r="Q1347" i="10"/>
  <c r="Q1351" i="10"/>
  <c r="Q1355" i="10"/>
  <c r="Q1359" i="10"/>
  <c r="Q1363" i="10"/>
  <c r="Q1367" i="10"/>
  <c r="Q1371" i="10"/>
  <c r="Q1375" i="10"/>
  <c r="Q1379" i="10"/>
  <c r="Q1196" i="10"/>
  <c r="Q1204" i="10"/>
  <c r="Q1212" i="10"/>
  <c r="Q1220" i="10"/>
  <c r="Q1228" i="10"/>
  <c r="Q1236" i="10"/>
  <c r="Q1244" i="10"/>
  <c r="Q1252" i="10"/>
  <c r="Q1260" i="10"/>
  <c r="Q1264" i="10"/>
  <c r="Q1268" i="10"/>
  <c r="Q1272" i="10"/>
  <c r="Q1276" i="10"/>
  <c r="Q1280" i="10"/>
  <c r="Q1284" i="10"/>
  <c r="Q1288" i="10"/>
  <c r="Q1292" i="10"/>
  <c r="Q1296" i="10"/>
  <c r="Q1300" i="10"/>
  <c r="Q1304" i="10"/>
  <c r="Q1308" i="10"/>
  <c r="Q1312" i="10"/>
  <c r="Q1316" i="10"/>
  <c r="Q1320" i="10"/>
  <c r="Q1324" i="10"/>
  <c r="Q1328" i="10"/>
  <c r="Q1332" i="10"/>
  <c r="Q1336" i="10"/>
  <c r="Q1340" i="10"/>
  <c r="Q1344" i="10"/>
  <c r="Q1348" i="10"/>
  <c r="Q1352" i="10"/>
  <c r="Q1356" i="10"/>
  <c r="Q1360" i="10"/>
  <c r="Q1364" i="10"/>
  <c r="Q1368" i="10"/>
  <c r="Q1372" i="10"/>
  <c r="Q1376" i="10"/>
  <c r="Q1380" i="10"/>
  <c r="Q1198" i="10"/>
  <c r="Q1206" i="10"/>
  <c r="Q1214" i="10"/>
  <c r="Q1222" i="10"/>
  <c r="Q1230" i="10"/>
  <c r="Q1238" i="10"/>
  <c r="Q1246" i="10"/>
  <c r="Q1254" i="10"/>
  <c r="Q1261" i="10"/>
  <c r="Q1265" i="10"/>
  <c r="Q1269" i="10"/>
  <c r="Q1273" i="10"/>
  <c r="Q1277" i="10"/>
  <c r="Q1281" i="10"/>
  <c r="Q1285" i="10"/>
  <c r="Q1289" i="10"/>
  <c r="Q1293" i="10"/>
  <c r="Q1297" i="10"/>
  <c r="Q1301" i="10"/>
  <c r="Q1305" i="10"/>
  <c r="Q1309" i="10"/>
  <c r="Q1313" i="10"/>
  <c r="Q1317" i="10"/>
  <c r="Q1321" i="10"/>
  <c r="Q1325" i="10"/>
  <c r="Q1329" i="10"/>
  <c r="Q1333" i="10"/>
  <c r="Q1337" i="10"/>
  <c r="Q1341" i="10"/>
  <c r="Q1345" i="10"/>
  <c r="Q1349" i="10"/>
  <c r="Q1353" i="10"/>
  <c r="Q1357" i="10"/>
  <c r="Q1361" i="10"/>
  <c r="Q1365" i="10"/>
  <c r="Q1369" i="10"/>
  <c r="Q1373" i="10"/>
  <c r="Q1377" i="10"/>
  <c r="Q1200" i="10"/>
  <c r="Q1208" i="10"/>
  <c r="Q1216" i="10"/>
  <c r="Q1224" i="10"/>
  <c r="Q1232" i="10"/>
  <c r="Q1240" i="10"/>
  <c r="Q1248" i="10"/>
  <c r="Q1256" i="10"/>
  <c r="Q1262" i="10"/>
  <c r="Q1266" i="10"/>
  <c r="Q1270" i="10"/>
  <c r="Q1274" i="10"/>
  <c r="Q1278" i="10"/>
  <c r="Q1282" i="10"/>
  <c r="Q1286" i="10"/>
  <c r="Q1290" i="10"/>
  <c r="Q1294" i="10"/>
  <c r="Q1298" i="10"/>
  <c r="Q1302" i="10"/>
  <c r="Q1306" i="10"/>
  <c r="Q1310" i="10"/>
  <c r="Q1314" i="10"/>
  <c r="Q1318" i="10"/>
  <c r="Q1322" i="10"/>
  <c r="Q1326" i="10"/>
  <c r="Q1330" i="10"/>
  <c r="Q1334" i="10"/>
  <c r="Q1338" i="10"/>
  <c r="Q1342" i="10"/>
  <c r="Q1346" i="10"/>
  <c r="Q1350" i="10"/>
  <c r="Q1354" i="10"/>
  <c r="Q1358" i="10"/>
  <c r="Q1362" i="10"/>
  <c r="Q1366" i="10"/>
  <c r="Q1370" i="10"/>
  <c r="Q1374" i="10"/>
  <c r="Q1378" i="10"/>
  <c r="A9" i="12"/>
  <c r="J7" i="7" l="1"/>
  <c r="I61" i="7"/>
  <c r="I7" i="7"/>
  <c r="I38" i="7"/>
  <c r="I11" i="7"/>
  <c r="I43" i="7"/>
  <c r="I48" i="7"/>
  <c r="I60" i="7"/>
  <c r="I14" i="7"/>
  <c r="I19" i="7"/>
  <c r="I56" i="7"/>
  <c r="I9" i="7"/>
  <c r="I18" i="7"/>
  <c r="I50" i="7"/>
  <c r="I23" i="7"/>
  <c r="I55" i="7"/>
  <c r="I57" i="7"/>
  <c r="I54" i="7"/>
  <c r="I27" i="7"/>
  <c r="I59" i="7"/>
  <c r="I31" i="7"/>
  <c r="I4" i="7"/>
  <c r="B45" i="8"/>
  <c r="B46" i="8" s="1"/>
  <c r="B49" i="8" s="1"/>
  <c r="I47" i="7"/>
  <c r="I24" i="7"/>
  <c r="A20" i="5"/>
  <c r="B20" i="5" s="1"/>
  <c r="I44" i="7"/>
  <c r="I33" i="7"/>
  <c r="I35" i="7"/>
  <c r="I6" i="7"/>
  <c r="I41" i="7"/>
  <c r="I36" i="7"/>
  <c r="I12" i="7"/>
  <c r="I26" i="7"/>
  <c r="I29" i="7"/>
  <c r="I34" i="7"/>
  <c r="I39" i="7"/>
  <c r="I16" i="7"/>
  <c r="I20" i="7"/>
  <c r="I28" i="7"/>
  <c r="I42" i="7"/>
  <c r="I46" i="7"/>
  <c r="I51" i="7"/>
  <c r="K47" i="7"/>
  <c r="M47" i="7" s="1"/>
  <c r="K9" i="7"/>
  <c r="M9" i="7" s="1"/>
  <c r="J9" i="7"/>
  <c r="K11" i="7"/>
  <c r="M11" i="7" s="1"/>
  <c r="J60" i="7"/>
  <c r="K48" i="7"/>
  <c r="M48" i="7" s="1"/>
  <c r="J38" i="7"/>
  <c r="J36" i="7"/>
  <c r="K36" i="7"/>
  <c r="M36" i="7" s="1"/>
  <c r="K38" i="7"/>
  <c r="M38" i="7" s="1"/>
  <c r="J28" i="7"/>
  <c r="K16" i="7"/>
  <c r="M16" i="7" s="1"/>
  <c r="J50" i="7"/>
  <c r="K39" i="7"/>
  <c r="M39" i="7" s="1"/>
  <c r="J6" i="7"/>
  <c r="L6" i="7" s="1"/>
  <c r="K34" i="7"/>
  <c r="M34" i="7" s="1"/>
  <c r="K6" i="7"/>
  <c r="M6" i="7" s="1"/>
  <c r="J48" i="7"/>
  <c r="K33" i="7"/>
  <c r="M33" i="7" s="1"/>
  <c r="J20" i="7"/>
  <c r="K4" i="7"/>
  <c r="M4" i="7" s="1"/>
  <c r="K44" i="7"/>
  <c r="M44" i="7" s="1"/>
  <c r="K32" i="7"/>
  <c r="M32" i="7" s="1"/>
  <c r="K12" i="7"/>
  <c r="M12" i="7" s="1"/>
  <c r="K43" i="7"/>
  <c r="M43" i="7" s="1"/>
  <c r="K7" i="7"/>
  <c r="M7" i="7" s="1"/>
  <c r="J61" i="7"/>
  <c r="L61" i="7" s="1"/>
  <c r="J33" i="7"/>
  <c r="J4" i="7"/>
  <c r="J44" i="7"/>
  <c r="J32" i="7"/>
  <c r="J16" i="7"/>
  <c r="K60" i="7"/>
  <c r="M60" i="7" s="1"/>
  <c r="J43" i="7"/>
  <c r="K28" i="7"/>
  <c r="M28" i="7" s="1"/>
  <c r="J11" i="7"/>
  <c r="J34" i="7"/>
  <c r="L34" i="7" s="1"/>
  <c r="K27" i="7"/>
  <c r="M27" i="7" s="1"/>
  <c r="J54" i="7"/>
  <c r="J41" i="7"/>
  <c r="L41" i="7" s="1"/>
  <c r="J29" i="7"/>
  <c r="K61" i="7"/>
  <c r="M61" i="7" s="1"/>
  <c r="K41" i="7"/>
  <c r="M41" i="7" s="1"/>
  <c r="K29" i="7"/>
  <c r="M29" i="7" s="1"/>
  <c r="J12" i="7"/>
  <c r="J59" i="7"/>
  <c r="J39" i="7"/>
  <c r="K20" i="7"/>
  <c r="M20" i="7" s="1"/>
  <c r="J58" i="7"/>
  <c r="K30" i="7"/>
  <c r="M30" i="7" s="1"/>
  <c r="I40" i="7"/>
  <c r="D24" i="5"/>
  <c r="E24" i="5" s="1"/>
  <c r="K8" i="7"/>
  <c r="M8" i="7" s="1"/>
  <c r="I53" i="7"/>
  <c r="K26" i="7"/>
  <c r="M26" i="7" s="1"/>
  <c r="J31" i="7"/>
  <c r="J30" i="7"/>
  <c r="I30" i="7"/>
  <c r="A36" i="9"/>
  <c r="A37" i="9" s="1"/>
  <c r="C36" i="9" s="1"/>
  <c r="K58" i="7"/>
  <c r="M58" i="7" s="1"/>
  <c r="J8" i="7"/>
  <c r="K31" i="7"/>
  <c r="M31" i="7" s="1"/>
  <c r="J26" i="7"/>
  <c r="L26" i="7" s="1"/>
  <c r="K35" i="7"/>
  <c r="M35" i="7" s="1"/>
  <c r="J53" i="7"/>
  <c r="B26" i="5"/>
  <c r="C26" i="5" s="1"/>
  <c r="D26" i="5" s="1"/>
  <c r="I8" i="7"/>
  <c r="K53" i="7"/>
  <c r="M53" i="7" s="1"/>
  <c r="J40" i="7"/>
  <c r="J35" i="7"/>
  <c r="I58" i="7"/>
  <c r="K40" i="7"/>
  <c r="M40" i="7" s="1"/>
  <c r="K45" i="7"/>
  <c r="M45" i="7" s="1"/>
  <c r="K55" i="7"/>
  <c r="M55" i="7" s="1"/>
  <c r="J49" i="7"/>
  <c r="J22" i="7"/>
  <c r="K13" i="7"/>
  <c r="M13" i="7" s="1"/>
  <c r="K21" i="7"/>
  <c r="M21" i="7" s="1"/>
  <c r="L54" i="7"/>
  <c r="K59" i="7"/>
  <c r="M59" i="7" s="1"/>
  <c r="K50" i="7"/>
  <c r="M50" i="7" s="1"/>
  <c r="K23" i="7"/>
  <c r="M23" i="7" s="1"/>
  <c r="K18" i="7"/>
  <c r="M18" i="7" s="1"/>
  <c r="I22" i="7"/>
  <c r="J57" i="7"/>
  <c r="J27" i="7"/>
  <c r="J19" i="7"/>
  <c r="L19" i="7" s="1"/>
  <c r="J56" i="7"/>
  <c r="L56" i="7" s="1"/>
  <c r="J24" i="7"/>
  <c r="L35" i="7"/>
  <c r="J5" i="7"/>
  <c r="J37" i="7"/>
  <c r="J10" i="7"/>
  <c r="J45" i="7"/>
  <c r="J55" i="7"/>
  <c r="I45" i="7"/>
  <c r="K15" i="7"/>
  <c r="M15" i="7" s="1"/>
  <c r="K17" i="7"/>
  <c r="M17" i="7" s="1"/>
  <c r="K25" i="7"/>
  <c r="M25" i="7" s="1"/>
  <c r="K52" i="7"/>
  <c r="M52" i="7" s="1"/>
  <c r="K49" i="7"/>
  <c r="M49" i="7" s="1"/>
  <c r="I37" i="7"/>
  <c r="K42" i="7"/>
  <c r="M42" i="7" s="1"/>
  <c r="I15" i="7"/>
  <c r="K22" i="7"/>
  <c r="M22" i="7" s="1"/>
  <c r="K54" i="7"/>
  <c r="M54" i="7" s="1"/>
  <c r="I32" i="7"/>
  <c r="J13" i="7"/>
  <c r="I21" i="7"/>
  <c r="K10" i="7"/>
  <c r="M10" i="7" s="1"/>
  <c r="I10" i="7"/>
  <c r="I17" i="7"/>
  <c r="J51" i="7"/>
  <c r="I49" i="7"/>
  <c r="K51" i="7"/>
  <c r="M51" i="7" s="1"/>
  <c r="K19" i="7"/>
  <c r="M19" i="7" s="1"/>
  <c r="J25" i="7"/>
  <c r="J17" i="7"/>
  <c r="K37" i="7"/>
  <c r="M37" i="7" s="1"/>
  <c r="K5" i="7"/>
  <c r="M5" i="7" s="1"/>
  <c r="K56" i="7"/>
  <c r="M56" i="7" s="1"/>
  <c r="K24" i="7"/>
  <c r="M24" i="7" s="1"/>
  <c r="I5" i="7"/>
  <c r="J18" i="7"/>
  <c r="J46" i="7"/>
  <c r="J14" i="7"/>
  <c r="L14" i="7" s="1"/>
  <c r="J42" i="7"/>
  <c r="K46" i="7"/>
  <c r="M46" i="7" s="1"/>
  <c r="K14" i="7"/>
  <c r="M14" i="7" s="1"/>
  <c r="J52" i="7"/>
  <c r="J47" i="7"/>
  <c r="J23" i="7"/>
  <c r="J15" i="7"/>
  <c r="I52" i="7"/>
  <c r="I13" i="7"/>
  <c r="I25" i="7"/>
  <c r="J21" i="7"/>
  <c r="K57" i="7"/>
  <c r="M57" i="7" s="1"/>
  <c r="F41" i="11"/>
  <c r="F32" i="13"/>
  <c r="F38" i="11"/>
  <c r="B38" i="10"/>
  <c r="E41" i="10"/>
  <c r="F41" i="10"/>
  <c r="D41" i="10"/>
  <c r="B35" i="11"/>
  <c r="F35" i="11"/>
  <c r="C38" i="11"/>
  <c r="D38" i="11"/>
  <c r="E41" i="11"/>
  <c r="D29" i="13"/>
  <c r="C29" i="13"/>
  <c r="E32" i="13"/>
  <c r="B32" i="13"/>
  <c r="E28" i="14"/>
  <c r="B28" i="14"/>
  <c r="F28" i="14"/>
  <c r="F34" i="15"/>
  <c r="E37" i="15"/>
  <c r="B37" i="15"/>
  <c r="C37" i="15"/>
  <c r="F40" i="15"/>
  <c r="A40" i="15"/>
  <c r="B40" i="15"/>
  <c r="A35" i="10"/>
  <c r="A38" i="10"/>
  <c r="C38" i="10"/>
  <c r="F38" i="10"/>
  <c r="A41" i="10"/>
  <c r="D38" i="10"/>
  <c r="E38" i="10"/>
  <c r="D35" i="11"/>
  <c r="E38" i="11"/>
  <c r="B38" i="11"/>
  <c r="B41" i="11"/>
  <c r="C41" i="11"/>
  <c r="C26" i="13"/>
  <c r="B26" i="13"/>
  <c r="C31" i="14"/>
  <c r="E25" i="14"/>
  <c r="B31" i="14"/>
  <c r="E34" i="15"/>
  <c r="A34" i="15"/>
  <c r="C34" i="15"/>
  <c r="C18" i="12"/>
  <c r="D18" i="12" s="1"/>
  <c r="D19" i="12" s="1"/>
  <c r="C19" i="12" s="1"/>
  <c r="C24" i="12"/>
  <c r="F35" i="10"/>
  <c r="D35" i="10"/>
  <c r="E35" i="10"/>
  <c r="C35" i="10"/>
  <c r="B41" i="10"/>
  <c r="C41" i="10"/>
  <c r="A35" i="11"/>
  <c r="A38" i="11"/>
  <c r="A26" i="13"/>
  <c r="E26" i="13"/>
  <c r="F26" i="13"/>
  <c r="C32" i="13"/>
  <c r="D32" i="13"/>
  <c r="A29" i="13"/>
  <c r="B29" i="13"/>
  <c r="E31" i="14"/>
  <c r="A25" i="14"/>
  <c r="D25" i="14"/>
  <c r="A31" i="14"/>
  <c r="D31" i="14"/>
  <c r="F25" i="14"/>
  <c r="B25" i="14"/>
  <c r="C25" i="14"/>
  <c r="A37" i="15"/>
  <c r="D37" i="15"/>
  <c r="E40" i="15"/>
  <c r="C40" i="15"/>
  <c r="D40" i="15"/>
  <c r="B35" i="10"/>
  <c r="A41" i="11"/>
  <c r="C35" i="11"/>
  <c r="E35" i="11"/>
  <c r="D41" i="11"/>
  <c r="D26" i="13"/>
  <c r="E29" i="13"/>
  <c r="F29" i="13"/>
  <c r="A32" i="13"/>
  <c r="A28" i="14"/>
  <c r="C28" i="14"/>
  <c r="F31" i="14"/>
  <c r="D28" i="14"/>
  <c r="B34" i="15"/>
  <c r="F37" i="15"/>
  <c r="D34" i="15"/>
  <c r="AB2" i="9"/>
  <c r="AB6" i="9"/>
  <c r="AB10" i="9"/>
  <c r="AB14" i="9"/>
  <c r="AB18" i="9"/>
  <c r="AB22" i="9"/>
  <c r="AB26" i="9"/>
  <c r="AB30" i="9"/>
  <c r="AB3" i="9"/>
  <c r="AB7" i="9"/>
  <c r="AB11" i="9"/>
  <c r="AB15" i="9"/>
  <c r="AB19" i="9"/>
  <c r="AB5" i="9"/>
  <c r="AB13" i="9"/>
  <c r="AB21" i="9"/>
  <c r="AB27" i="9"/>
  <c r="AB32" i="9"/>
  <c r="AB36" i="9"/>
  <c r="AB40" i="9"/>
  <c r="AB44" i="9"/>
  <c r="AB48" i="9"/>
  <c r="AB52" i="9"/>
  <c r="AB56" i="9"/>
  <c r="AB60" i="9"/>
  <c r="S4" i="9"/>
  <c r="S8" i="9"/>
  <c r="S12" i="9"/>
  <c r="S16" i="9"/>
  <c r="S20" i="9"/>
  <c r="S24" i="9"/>
  <c r="S28" i="9"/>
  <c r="S32" i="9"/>
  <c r="S36" i="9"/>
  <c r="S40" i="9"/>
  <c r="S44" i="9"/>
  <c r="S48" i="9"/>
  <c r="S52" i="9"/>
  <c r="S56" i="9"/>
  <c r="S60" i="9"/>
  <c r="AB8" i="9"/>
  <c r="AB16" i="9"/>
  <c r="AB23" i="9"/>
  <c r="AB28" i="9"/>
  <c r="AB33" i="9"/>
  <c r="AB37" i="9"/>
  <c r="AB41" i="9"/>
  <c r="AB45" i="9"/>
  <c r="AB49" i="9"/>
  <c r="AB53" i="9"/>
  <c r="AB57" i="9"/>
  <c r="S1" i="9"/>
  <c r="S5" i="9"/>
  <c r="S9" i="9"/>
  <c r="S13" i="9"/>
  <c r="S17" i="9"/>
  <c r="S21" i="9"/>
  <c r="S25" i="9"/>
  <c r="S29" i="9"/>
  <c r="S33" i="9"/>
  <c r="S37" i="9"/>
  <c r="S41" i="9"/>
  <c r="S45" i="9"/>
  <c r="S49" i="9"/>
  <c r="S53" i="9"/>
  <c r="S57" i="9"/>
  <c r="AB12" i="9"/>
  <c r="AB25" i="9"/>
  <c r="AB35" i="9"/>
  <c r="AB43" i="9"/>
  <c r="AB51" i="9"/>
  <c r="AB59" i="9"/>
  <c r="S3" i="9"/>
  <c r="S11" i="9"/>
  <c r="S19" i="9"/>
  <c r="S27" i="9"/>
  <c r="S35" i="9"/>
  <c r="S43" i="9"/>
  <c r="S51" i="9"/>
  <c r="S59" i="9"/>
  <c r="AB1" i="9"/>
  <c r="AB17" i="9"/>
  <c r="AB29" i="9"/>
  <c r="AB38" i="9"/>
  <c r="AB46" i="9"/>
  <c r="AB54" i="9"/>
  <c r="S6" i="9"/>
  <c r="S14" i="9"/>
  <c r="S22" i="9"/>
  <c r="S30" i="9"/>
  <c r="S38" i="9"/>
  <c r="S46" i="9"/>
  <c r="S54" i="9"/>
  <c r="AB4" i="9"/>
  <c r="AB20" i="9"/>
  <c r="AB31" i="9"/>
  <c r="AB39" i="9"/>
  <c r="AB47" i="9"/>
  <c r="AB55" i="9"/>
  <c r="S7" i="9"/>
  <c r="S15" i="9"/>
  <c r="S23" i="9"/>
  <c r="S31" i="9"/>
  <c r="S39" i="9"/>
  <c r="S47" i="9"/>
  <c r="S55" i="9"/>
  <c r="AB24" i="9"/>
  <c r="AB58" i="9"/>
  <c r="S18" i="9"/>
  <c r="S50" i="9"/>
  <c r="AB34" i="9"/>
  <c r="S26" i="9"/>
  <c r="S58" i="9"/>
  <c r="AB42" i="9"/>
  <c r="S2" i="9"/>
  <c r="S34" i="9"/>
  <c r="S42" i="9"/>
  <c r="AB9" i="9"/>
  <c r="AB50" i="9"/>
  <c r="S10" i="9"/>
  <c r="T3" i="9"/>
  <c r="T7" i="9"/>
  <c r="T11" i="9"/>
  <c r="T15" i="9"/>
  <c r="T19" i="9"/>
  <c r="T23" i="9"/>
  <c r="T27" i="9"/>
  <c r="T31" i="9"/>
  <c r="T35" i="9"/>
  <c r="T39" i="9"/>
  <c r="T43" i="9"/>
  <c r="T47" i="9"/>
  <c r="T51" i="9"/>
  <c r="T55" i="9"/>
  <c r="T59" i="9"/>
  <c r="T4" i="9"/>
  <c r="T8" i="9"/>
  <c r="T12" i="9"/>
  <c r="T16" i="9"/>
  <c r="T20" i="9"/>
  <c r="T24" i="9"/>
  <c r="T28" i="9"/>
  <c r="T32" i="9"/>
  <c r="T36" i="9"/>
  <c r="T40" i="9"/>
  <c r="T44" i="9"/>
  <c r="T48" i="9"/>
  <c r="T52" i="9"/>
  <c r="T56" i="9"/>
  <c r="T60" i="9"/>
  <c r="T1" i="9"/>
  <c r="T5" i="9"/>
  <c r="T9" i="9"/>
  <c r="T13" i="9"/>
  <c r="T17" i="9"/>
  <c r="T21" i="9"/>
  <c r="T25" i="9"/>
  <c r="T29" i="9"/>
  <c r="T33" i="9"/>
  <c r="T37" i="9"/>
  <c r="T41" i="9"/>
  <c r="T45" i="9"/>
  <c r="T49" i="9"/>
  <c r="T53" i="9"/>
  <c r="T57" i="9"/>
  <c r="T2" i="9"/>
  <c r="T6" i="9"/>
  <c r="T10" i="9"/>
  <c r="T14" i="9"/>
  <c r="T18" i="9"/>
  <c r="T22" i="9"/>
  <c r="T26" i="9"/>
  <c r="T30" i="9"/>
  <c r="T34" i="9"/>
  <c r="T38" i="9"/>
  <c r="T42" i="9"/>
  <c r="T46" i="9"/>
  <c r="T50" i="9"/>
  <c r="T54" i="9"/>
  <c r="T58" i="9"/>
  <c r="A18" i="12"/>
  <c r="A24" i="12" s="1"/>
  <c r="L22" i="7" l="1"/>
  <c r="O22" i="7" s="1"/>
  <c r="L18" i="7"/>
  <c r="N18" i="7" s="1"/>
  <c r="L31" i="7"/>
  <c r="N31" i="7" s="1"/>
  <c r="L11" i="7"/>
  <c r="N11" i="7" s="1"/>
  <c r="L42" i="7"/>
  <c r="N42" i="7" s="1"/>
  <c r="L7" i="7"/>
  <c r="N7" i="7" s="1"/>
  <c r="L60" i="7"/>
  <c r="P60" i="7" s="1"/>
  <c r="L4" i="7"/>
  <c r="Q4" i="7" s="1"/>
  <c r="L16" i="7"/>
  <c r="Q16" i="7" s="1"/>
  <c r="L46" i="7"/>
  <c r="Q46" i="7" s="1"/>
  <c r="L43" i="7"/>
  <c r="P43" i="7" s="1"/>
  <c r="L24" i="7"/>
  <c r="P24" i="7" s="1"/>
  <c r="L57" i="7"/>
  <c r="P57" i="7" s="1"/>
  <c r="L12" i="7"/>
  <c r="P12" i="7" s="1"/>
  <c r="L39" i="7"/>
  <c r="N39" i="7" s="1"/>
  <c r="B72" i="8"/>
  <c r="B52" i="8"/>
  <c r="B56" i="8"/>
  <c r="B68" i="8"/>
  <c r="B64" i="8"/>
  <c r="B60" i="8"/>
  <c r="L20" i="7"/>
  <c r="Q20" i="7" s="1"/>
  <c r="L38" i="7"/>
  <c r="Q38" i="7" s="1"/>
  <c r="L48" i="7"/>
  <c r="O48" i="7" s="1"/>
  <c r="O54" i="7"/>
  <c r="L51" i="7"/>
  <c r="Q51" i="7" s="1"/>
  <c r="L27" i="7"/>
  <c r="Q27" i="7" s="1"/>
  <c r="L44" i="7"/>
  <c r="O44" i="7" s="1"/>
  <c r="L23" i="7"/>
  <c r="N23" i="7" s="1"/>
  <c r="L29" i="7"/>
  <c r="N29" i="7" s="1"/>
  <c r="L50" i="7"/>
  <c r="O50" i="7" s="1"/>
  <c r="L47" i="7"/>
  <c r="L33" i="7"/>
  <c r="O33" i="7" s="1"/>
  <c r="L36" i="7"/>
  <c r="N36" i="7" s="1"/>
  <c r="L55" i="7"/>
  <c r="O55" i="7" s="1"/>
  <c r="L28" i="7"/>
  <c r="Q28" i="7" s="1"/>
  <c r="L9" i="7"/>
  <c r="O9" i="7" s="1"/>
  <c r="L59" i="7"/>
  <c r="O59" i="7" s="1"/>
  <c r="B47" i="8"/>
  <c r="O61" i="7"/>
  <c r="O6" i="7"/>
  <c r="L32" i="7"/>
  <c r="P32" i="7" s="1"/>
  <c r="P35" i="7"/>
  <c r="P61" i="7"/>
  <c r="B36" i="9"/>
  <c r="D36" i="9" s="1"/>
  <c r="F3" i="16" s="1"/>
  <c r="L40" i="7"/>
  <c r="N40" i="7" s="1"/>
  <c r="O35" i="7"/>
  <c r="N41" i="7"/>
  <c r="N61" i="7"/>
  <c r="N54" i="7"/>
  <c r="E10" i="5"/>
  <c r="F12" i="2" s="1"/>
  <c r="L13" i="7"/>
  <c r="O13" i="7" s="1"/>
  <c r="L10" i="7"/>
  <c r="N10" i="7" s="1"/>
  <c r="L15" i="7"/>
  <c r="N15" i="7" s="1"/>
  <c r="L58" i="7"/>
  <c r="Q58" i="7" s="1"/>
  <c r="L37" i="7"/>
  <c r="Q37" i="7" s="1"/>
  <c r="L30" i="7"/>
  <c r="N30" i="7" s="1"/>
  <c r="L53" i="7"/>
  <c r="O53" i="7" s="1"/>
  <c r="O41" i="7"/>
  <c r="N34" i="7"/>
  <c r="N6" i="7"/>
  <c r="O34" i="7"/>
  <c r="P41" i="7"/>
  <c r="Q34" i="7"/>
  <c r="P6" i="7"/>
  <c r="O18" i="7"/>
  <c r="L8" i="7"/>
  <c r="O8" i="7" s="1"/>
  <c r="L49" i="7"/>
  <c r="O49" i="7" s="1"/>
  <c r="N35" i="7"/>
  <c r="L5" i="7"/>
  <c r="Q5" i="7" s="1"/>
  <c r="Q35" i="7"/>
  <c r="N56" i="7"/>
  <c r="P56" i="7"/>
  <c r="Q54" i="7"/>
  <c r="Q61" i="7"/>
  <c r="Q6" i="7"/>
  <c r="Q14" i="7"/>
  <c r="L25" i="7"/>
  <c r="P25" i="7" s="1"/>
  <c r="P54" i="7"/>
  <c r="P34" i="7"/>
  <c r="Q41" i="7"/>
  <c r="Q19" i="7"/>
  <c r="Q26" i="7"/>
  <c r="L17" i="7"/>
  <c r="O17" i="7" s="1"/>
  <c r="L21" i="7"/>
  <c r="N21" i="7" s="1"/>
  <c r="L45" i="7"/>
  <c r="P45" i="7" s="1"/>
  <c r="L52" i="7"/>
  <c r="O56" i="7"/>
  <c r="Q56" i="7"/>
  <c r="O26" i="7"/>
  <c r="O19" i="7"/>
  <c r="N26" i="7"/>
  <c r="P14" i="7"/>
  <c r="N19" i="7"/>
  <c r="P19" i="7"/>
  <c r="O14" i="7"/>
  <c r="P26" i="7"/>
  <c r="N14" i="7"/>
  <c r="C44" i="11"/>
  <c r="D44" i="11" s="1"/>
  <c r="D45" i="11" s="1"/>
  <c r="C45" i="11" s="1"/>
  <c r="A34" i="14"/>
  <c r="B34" i="14" s="1"/>
  <c r="B35" i="14" s="1"/>
  <c r="A35" i="14" s="1"/>
  <c r="E35" i="13"/>
  <c r="C18" i="9"/>
  <c r="B23" i="9" s="1"/>
  <c r="B24" i="9" s="1"/>
  <c r="E44" i="11"/>
  <c r="E34" i="14"/>
  <c r="C35" i="13"/>
  <c r="D35" i="13" s="1"/>
  <c r="D36" i="13" s="1"/>
  <c r="C36" i="13" s="1"/>
  <c r="A18" i="9"/>
  <c r="A23" i="9" s="1"/>
  <c r="A24" i="9" s="1"/>
  <c r="A25" i="9" s="1"/>
  <c r="C43" i="15"/>
  <c r="D43" i="15" s="1"/>
  <c r="D44" i="15" s="1"/>
  <c r="C44" i="15" s="1"/>
  <c r="A35" i="13"/>
  <c r="B35" i="13" s="1"/>
  <c r="B36" i="13" s="1"/>
  <c r="A36" i="13" s="1"/>
  <c r="A9" i="8"/>
  <c r="B16" i="8" s="1"/>
  <c r="A16" i="8" s="1"/>
  <c r="A21" i="8" s="1"/>
  <c r="A26" i="8" s="1"/>
  <c r="A19" i="12"/>
  <c r="E24" i="12" s="1"/>
  <c r="A10" i="10"/>
  <c r="B27" i="10" s="1"/>
  <c r="A27" i="10" s="1"/>
  <c r="A114" i="10" s="1"/>
  <c r="A120" i="10" s="1"/>
  <c r="A9" i="11"/>
  <c r="B27" i="11" s="1"/>
  <c r="A27" i="11" s="1"/>
  <c r="A115" i="11" s="1"/>
  <c r="A120" i="11" s="1"/>
  <c r="A9" i="13"/>
  <c r="B18" i="13" s="1"/>
  <c r="A18" i="13" s="1"/>
  <c r="A106" i="13" s="1"/>
  <c r="A111" i="13" s="1"/>
  <c r="A9" i="14"/>
  <c r="B17" i="14" s="1"/>
  <c r="A17" i="14" s="1"/>
  <c r="A105" i="14" s="1"/>
  <c r="A110" i="14" s="1"/>
  <c r="A9" i="15"/>
  <c r="B26" i="15" s="1"/>
  <c r="A26" i="15" s="1"/>
  <c r="A114" i="15" s="1"/>
  <c r="A119" i="15" s="1"/>
  <c r="E44" i="10"/>
  <c r="A44" i="10"/>
  <c r="B44" i="10" s="1"/>
  <c r="B45" i="10" s="1"/>
  <c r="A45" i="10" s="1"/>
  <c r="E43" i="15"/>
  <c r="A43" i="15"/>
  <c r="B43" i="15" s="1"/>
  <c r="B44" i="15" s="1"/>
  <c r="A44" i="15" s="1"/>
  <c r="A44" i="11"/>
  <c r="B44" i="11" s="1"/>
  <c r="B45" i="11" s="1"/>
  <c r="A45" i="11" s="1"/>
  <c r="B18" i="9"/>
  <c r="E23" i="9" s="1"/>
  <c r="G24" i="12"/>
  <c r="B9" i="11"/>
  <c r="B10" i="10"/>
  <c r="B9" i="14"/>
  <c r="B9" i="13"/>
  <c r="B9" i="8"/>
  <c r="C16" i="8" s="1"/>
  <c r="E2" i="16" s="1"/>
  <c r="B9" i="15"/>
  <c r="C44" i="10"/>
  <c r="D44" i="10" s="1"/>
  <c r="D45" i="10" s="1"/>
  <c r="C45" i="10" s="1"/>
  <c r="C34" i="14"/>
  <c r="D34" i="14" s="1"/>
  <c r="D35" i="14" s="1"/>
  <c r="C35" i="14" s="1"/>
  <c r="N47" i="7" l="1"/>
  <c r="P47" i="7"/>
  <c r="Q47" i="7"/>
  <c r="Q22" i="7"/>
  <c r="T22" i="7" s="1"/>
  <c r="N22" i="7"/>
  <c r="P7" i="7"/>
  <c r="R7" i="7" s="1"/>
  <c r="S7" i="7" s="1"/>
  <c r="P22" i="7"/>
  <c r="O46" i="7"/>
  <c r="T46" i="7" s="1"/>
  <c r="P46" i="7"/>
  <c r="P18" i="7"/>
  <c r="R18" i="7" s="1"/>
  <c r="S18" i="7" s="1"/>
  <c r="P11" i="7"/>
  <c r="R11" i="7" s="1"/>
  <c r="S11" i="7" s="1"/>
  <c r="O31" i="7"/>
  <c r="Q31" i="7"/>
  <c r="O11" i="7"/>
  <c r="Q11" i="7"/>
  <c r="P31" i="7"/>
  <c r="R31" i="7" s="1"/>
  <c r="S31" i="7" s="1"/>
  <c r="N12" i="7"/>
  <c r="R12" i="7" s="1"/>
  <c r="S12" i="7" s="1"/>
  <c r="O7" i="7"/>
  <c r="Q7" i="7"/>
  <c r="Q12" i="7"/>
  <c r="Q18" i="7"/>
  <c r="T18" i="7" s="1"/>
  <c r="N46" i="7"/>
  <c r="Q42" i="7"/>
  <c r="P42" i="7"/>
  <c r="R42" i="7" s="1"/>
  <c r="S42" i="7" s="1"/>
  <c r="P4" i="7"/>
  <c r="O42" i="7"/>
  <c r="Q24" i="7"/>
  <c r="P48" i="7"/>
  <c r="Q44" i="7"/>
  <c r="T44" i="7" s="1"/>
  <c r="N24" i="7"/>
  <c r="R24" i="7" s="1"/>
  <c r="S24" i="7" s="1"/>
  <c r="O57" i="7"/>
  <c r="Q57" i="7"/>
  <c r="N16" i="7"/>
  <c r="N60" i="7"/>
  <c r="R60" i="7" s="1"/>
  <c r="S60" i="7" s="1"/>
  <c r="O60" i="7"/>
  <c r="Q60" i="7"/>
  <c r="N43" i="7"/>
  <c r="R43" i="7" s="1"/>
  <c r="S43" i="7" s="1"/>
  <c r="N57" i="7"/>
  <c r="R57" i="7" s="1"/>
  <c r="S57" i="7" s="1"/>
  <c r="O16" i="7"/>
  <c r="T16" i="7" s="1"/>
  <c r="P16" i="7"/>
  <c r="Q23" i="7"/>
  <c r="O12" i="7"/>
  <c r="N48" i="7"/>
  <c r="O24" i="7"/>
  <c r="N4" i="7"/>
  <c r="O4" i="7"/>
  <c r="T4" i="7" s="1"/>
  <c r="Q43" i="7"/>
  <c r="O43" i="7"/>
  <c r="P33" i="7"/>
  <c r="Q9" i="7"/>
  <c r="T9" i="7" s="1"/>
  <c r="O27" i="7"/>
  <c r="T27" i="7" s="1"/>
  <c r="O39" i="7"/>
  <c r="N27" i="7"/>
  <c r="P27" i="7"/>
  <c r="Q39" i="7"/>
  <c r="P39" i="7"/>
  <c r="R39" i="7" s="1"/>
  <c r="S39" i="7" s="1"/>
  <c r="N55" i="7"/>
  <c r="Q55" i="7"/>
  <c r="T55" i="7" s="1"/>
  <c r="P37" i="7"/>
  <c r="R54" i="7"/>
  <c r="S54" i="7" s="1"/>
  <c r="N38" i="7"/>
  <c r="P55" i="7"/>
  <c r="T41" i="7"/>
  <c r="P9" i="7"/>
  <c r="N33" i="7"/>
  <c r="N9" i="7"/>
  <c r="Q33" i="7"/>
  <c r="T33" i="7" s="1"/>
  <c r="P23" i="7"/>
  <c r="R23" i="7" s="1"/>
  <c r="S23" i="7" s="1"/>
  <c r="O23" i="7"/>
  <c r="O37" i="7"/>
  <c r="T37" i="7" s="1"/>
  <c r="T6" i="7"/>
  <c r="T54" i="7"/>
  <c r="B57" i="8"/>
  <c r="B73" i="8"/>
  <c r="B69" i="8"/>
  <c r="B53" i="8"/>
  <c r="B65" i="8"/>
  <c r="B61" i="8"/>
  <c r="P20" i="7"/>
  <c r="Q30" i="7"/>
  <c r="P29" i="7"/>
  <c r="R29" i="7" s="1"/>
  <c r="S29" i="7" s="1"/>
  <c r="Q36" i="7"/>
  <c r="Q59" i="7"/>
  <c r="T59" i="7" s="1"/>
  <c r="O30" i="7"/>
  <c r="O20" i="7"/>
  <c r="T20" i="7" s="1"/>
  <c r="P51" i="7"/>
  <c r="P30" i="7"/>
  <c r="R30" i="7" s="1"/>
  <c r="S30" i="7" s="1"/>
  <c r="N20" i="7"/>
  <c r="O36" i="7"/>
  <c r="Q29" i="7"/>
  <c r="T35" i="7"/>
  <c r="N44" i="7"/>
  <c r="Q48" i="7"/>
  <c r="T48" i="7" s="1"/>
  <c r="N28" i="7"/>
  <c r="P28" i="7"/>
  <c r="R35" i="7"/>
  <c r="S35" i="7" s="1"/>
  <c r="P50" i="7"/>
  <c r="N50" i="7"/>
  <c r="O38" i="7"/>
  <c r="T38" i="7" s="1"/>
  <c r="Q50" i="7"/>
  <c r="T50" i="7" s="1"/>
  <c r="P38" i="7"/>
  <c r="P59" i="7"/>
  <c r="Q32" i="7"/>
  <c r="N32" i="7"/>
  <c r="R32" i="7" s="1"/>
  <c r="S32" i="7" s="1"/>
  <c r="O32" i="7"/>
  <c r="Q49" i="7"/>
  <c r="T49" i="7" s="1"/>
  <c r="P36" i="7"/>
  <c r="R36" i="7" s="1"/>
  <c r="S36" i="7" s="1"/>
  <c r="O51" i="7"/>
  <c r="T51" i="7" s="1"/>
  <c r="O29" i="7"/>
  <c r="N51" i="7"/>
  <c r="N59" i="7"/>
  <c r="P40" i="7"/>
  <c r="R40" i="7" s="1"/>
  <c r="S40" i="7" s="1"/>
  <c r="O40" i="7"/>
  <c r="N58" i="7"/>
  <c r="P58" i="7"/>
  <c r="O28" i="7"/>
  <c r="T28" i="7" s="1"/>
  <c r="P44" i="7"/>
  <c r="T61" i="7"/>
  <c r="R47" i="7"/>
  <c r="S47" i="7" s="1"/>
  <c r="O58" i="7"/>
  <c r="T58" i="7" s="1"/>
  <c r="O47" i="7"/>
  <c r="B48" i="8"/>
  <c r="R61" i="7"/>
  <c r="S61" i="7" s="1"/>
  <c r="T26" i="7"/>
  <c r="P53" i="7"/>
  <c r="Q13" i="7"/>
  <c r="T13" i="7" s="1"/>
  <c r="R6" i="7"/>
  <c r="S6" i="7" s="1"/>
  <c r="Q15" i="7"/>
  <c r="Q40" i="7"/>
  <c r="P13" i="7"/>
  <c r="N13" i="7"/>
  <c r="Q8" i="7"/>
  <c r="T8" i="7" s="1"/>
  <c r="P8" i="7"/>
  <c r="N8" i="7"/>
  <c r="R41" i="7"/>
  <c r="S41" i="7" s="1"/>
  <c r="N25" i="7"/>
  <c r="R25" i="7" s="1"/>
  <c r="S25" i="7" s="1"/>
  <c r="N49" i="7"/>
  <c r="P10" i="7"/>
  <c r="R10" i="7" s="1"/>
  <c r="S10" i="7" s="1"/>
  <c r="N37" i="7"/>
  <c r="O10" i="7"/>
  <c r="Q10" i="7"/>
  <c r="N17" i="7"/>
  <c r="P17" i="7"/>
  <c r="P15" i="7"/>
  <c r="R15" i="7" s="1"/>
  <c r="S15" i="7" s="1"/>
  <c r="O15" i="7"/>
  <c r="N5" i="7"/>
  <c r="P5" i="7"/>
  <c r="Q53" i="7"/>
  <c r="T53" i="7" s="1"/>
  <c r="O25" i="7"/>
  <c r="P49" i="7"/>
  <c r="O5" i="7"/>
  <c r="T5" i="7" s="1"/>
  <c r="Q25" i="7"/>
  <c r="Q17" i="7"/>
  <c r="T17" i="7" s="1"/>
  <c r="R34" i="7"/>
  <c r="S34" i="7" s="1"/>
  <c r="N45" i="7"/>
  <c r="R45" i="7" s="1"/>
  <c r="S45" i="7" s="1"/>
  <c r="T34" i="7"/>
  <c r="N53" i="7"/>
  <c r="R56" i="7"/>
  <c r="S56" i="7" s="1"/>
  <c r="Q45" i="7"/>
  <c r="O45" i="7"/>
  <c r="T56" i="7"/>
  <c r="P21" i="7"/>
  <c r="R21" i="7" s="1"/>
  <c r="S21" i="7" s="1"/>
  <c r="T19" i="7"/>
  <c r="T14" i="7"/>
  <c r="Q21" i="7"/>
  <c r="O21" i="7"/>
  <c r="O52" i="7"/>
  <c r="Q52" i="7"/>
  <c r="N52" i="7"/>
  <c r="P52" i="7"/>
  <c r="R19" i="7"/>
  <c r="S19" i="7" s="1"/>
  <c r="B48" i="11"/>
  <c r="R26" i="7"/>
  <c r="S26" i="7" s="1"/>
  <c r="R14" i="7"/>
  <c r="S14" i="7" s="1"/>
  <c r="C48" i="11"/>
  <c r="C38" i="14"/>
  <c r="F24" i="12"/>
  <c r="D10" i="10" s="1"/>
  <c r="C39" i="13"/>
  <c r="A39" i="13"/>
  <c r="A30" i="9"/>
  <c r="B30" i="9" s="1"/>
  <c r="B31" i="9" s="1"/>
  <c r="E30" i="9" s="1"/>
  <c r="E31" i="9" s="1"/>
  <c r="B3" i="16" s="1"/>
  <c r="G3" i="16" s="1"/>
  <c r="H3" i="16" s="1"/>
  <c r="P3" i="16" s="1"/>
  <c r="A48" i="10"/>
  <c r="B48" i="10"/>
  <c r="C48" i="10"/>
  <c r="F11" i="2"/>
  <c r="C30" i="9"/>
  <c r="D30" i="9" s="1"/>
  <c r="C3" i="16" s="1"/>
  <c r="C10" i="10"/>
  <c r="D9" i="11"/>
  <c r="D9" i="13"/>
  <c r="D9" i="14"/>
  <c r="D9" i="15"/>
  <c r="A38" i="14"/>
  <c r="A48" i="11"/>
  <c r="B39" i="13"/>
  <c r="B38" i="14"/>
  <c r="E25" i="9"/>
  <c r="E3" i="16" s="1"/>
  <c r="G25" i="9"/>
  <c r="D3" i="16" s="1"/>
  <c r="E10" i="10"/>
  <c r="F9" i="11"/>
  <c r="F9" i="13"/>
  <c r="F9" i="14"/>
  <c r="F9" i="15"/>
  <c r="C47" i="15"/>
  <c r="B47" i="15"/>
  <c r="A47" i="15"/>
  <c r="A31" i="8"/>
  <c r="A32" i="8" s="1"/>
  <c r="C37" i="8" s="1"/>
  <c r="D37" i="8" s="1"/>
  <c r="B31" i="8"/>
  <c r="C2" i="16" s="1"/>
  <c r="B39" i="16"/>
  <c r="B65" i="16"/>
  <c r="B29" i="16"/>
  <c r="B26" i="16"/>
  <c r="B17" i="16"/>
  <c r="B46" i="16"/>
  <c r="C59" i="16"/>
  <c r="C61" i="16"/>
  <c r="B37" i="16"/>
  <c r="B28" i="16"/>
  <c r="B31" i="16"/>
  <c r="B30" i="16"/>
  <c r="B52" i="16"/>
  <c r="B59" i="16"/>
  <c r="B20" i="16"/>
  <c r="B47" i="16"/>
  <c r="C66" i="16"/>
  <c r="B19" i="16"/>
  <c r="B24" i="16"/>
  <c r="B40" i="16"/>
  <c r="B36" i="16"/>
  <c r="B61" i="16"/>
  <c r="B41" i="16"/>
  <c r="C11" i="16"/>
  <c r="C46" i="16"/>
  <c r="B11" i="16"/>
  <c r="B62" i="16"/>
  <c r="C24" i="16"/>
  <c r="B15" i="16"/>
  <c r="C40" i="16"/>
  <c r="B50" i="16"/>
  <c r="B12" i="16"/>
  <c r="B34" i="16"/>
  <c r="B48" i="16"/>
  <c r="C23" i="16"/>
  <c r="B16" i="16"/>
  <c r="B66" i="16"/>
  <c r="B44" i="16"/>
  <c r="C39" i="16"/>
  <c r="C31" i="16"/>
  <c r="B35" i="16"/>
  <c r="B45" i="16"/>
  <c r="C19" i="16"/>
  <c r="B23" i="16"/>
  <c r="R4" i="7" l="1"/>
  <c r="S4" i="7" s="1"/>
  <c r="R22" i="7"/>
  <c r="R46" i="7"/>
  <c r="T31" i="7"/>
  <c r="T11" i="7"/>
  <c r="T7" i="7"/>
  <c r="T12" i="7"/>
  <c r="T42" i="7"/>
  <c r="R16" i="7"/>
  <c r="T43" i="7"/>
  <c r="T60" i="7"/>
  <c r="T57" i="7"/>
  <c r="T24" i="7"/>
  <c r="R48" i="7"/>
  <c r="T23" i="7"/>
  <c r="R59" i="7"/>
  <c r="R33" i="7"/>
  <c r="T39" i="7"/>
  <c r="R44" i="7"/>
  <c r="R27" i="7"/>
  <c r="T25" i="7"/>
  <c r="R37" i="7"/>
  <c r="R9" i="7"/>
  <c r="T30" i="7"/>
  <c r="R55" i="7"/>
  <c r="G59" i="16"/>
  <c r="H59" i="16" s="1"/>
  <c r="P59" i="16" s="1"/>
  <c r="R38" i="7"/>
  <c r="L46" i="16"/>
  <c r="M46" i="16"/>
  <c r="M11" i="16"/>
  <c r="L11" i="16"/>
  <c r="M59" i="16"/>
  <c r="L59" i="16"/>
  <c r="R20" i="7"/>
  <c r="T36" i="7"/>
  <c r="R51" i="7"/>
  <c r="R28" i="7"/>
  <c r="T29" i="7"/>
  <c r="R50" i="7"/>
  <c r="T40" i="7"/>
  <c r="L40" i="16"/>
  <c r="M40" i="16"/>
  <c r="R58" i="7"/>
  <c r="T32" i="7"/>
  <c r="B54" i="8"/>
  <c r="C54" i="8" s="1"/>
  <c r="F54" i="8" s="1"/>
  <c r="B70" i="8"/>
  <c r="C70" i="8" s="1"/>
  <c r="B74" i="8"/>
  <c r="C74" i="8" s="1"/>
  <c r="B58" i="8"/>
  <c r="C58" i="8" s="1"/>
  <c r="B66" i="8"/>
  <c r="C66" i="8" s="1"/>
  <c r="F66" i="8" s="1"/>
  <c r="B62" i="8"/>
  <c r="G40" i="16"/>
  <c r="H40" i="16" s="1"/>
  <c r="P40" i="16" s="1"/>
  <c r="T47" i="7"/>
  <c r="G17" i="16"/>
  <c r="H17" i="16" s="1"/>
  <c r="P17" i="16" s="1"/>
  <c r="T15" i="7"/>
  <c r="G41" i="16"/>
  <c r="H41" i="16" s="1"/>
  <c r="P41" i="16" s="1"/>
  <c r="G28" i="16"/>
  <c r="H28" i="16" s="1"/>
  <c r="P28" i="16" s="1"/>
  <c r="G52" i="16"/>
  <c r="H52" i="16" s="1"/>
  <c r="P52" i="16" s="1"/>
  <c r="G62" i="16"/>
  <c r="H62" i="16" s="1"/>
  <c r="P62" i="16" s="1"/>
  <c r="M66" i="16"/>
  <c r="L66" i="16"/>
  <c r="R13" i="7"/>
  <c r="G66" i="16"/>
  <c r="H66" i="16" s="1"/>
  <c r="P66" i="16" s="1"/>
  <c r="L23" i="16"/>
  <c r="M23" i="16"/>
  <c r="G47" i="16"/>
  <c r="H47" i="16" s="1"/>
  <c r="P47" i="16" s="1"/>
  <c r="G37" i="16"/>
  <c r="H37" i="16" s="1"/>
  <c r="P37" i="16" s="1"/>
  <c r="G11" i="16"/>
  <c r="H11" i="16" s="1"/>
  <c r="P11" i="16" s="1"/>
  <c r="L31" i="16"/>
  <c r="M31" i="16"/>
  <c r="G45" i="16"/>
  <c r="H45" i="16" s="1"/>
  <c r="P45" i="16" s="1"/>
  <c r="R53" i="7"/>
  <c r="R17" i="7"/>
  <c r="T10" i="7"/>
  <c r="G46" i="16"/>
  <c r="H46" i="16" s="1"/>
  <c r="P46" i="16" s="1"/>
  <c r="R8" i="7"/>
  <c r="R49" i="7"/>
  <c r="G30" i="16"/>
  <c r="H30" i="16" s="1"/>
  <c r="P30" i="16" s="1"/>
  <c r="G16" i="16"/>
  <c r="H16" i="16" s="1"/>
  <c r="P16" i="16" s="1"/>
  <c r="R5" i="7"/>
  <c r="G36" i="16"/>
  <c r="H36" i="16" s="1"/>
  <c r="P36" i="16" s="1"/>
  <c r="G34" i="16"/>
  <c r="H34" i="16" s="1"/>
  <c r="P34" i="16" s="1"/>
  <c r="G48" i="16"/>
  <c r="H48" i="16" s="1"/>
  <c r="P48" i="16" s="1"/>
  <c r="G39" i="16"/>
  <c r="H39" i="16" s="1"/>
  <c r="P39" i="16" s="1"/>
  <c r="G23" i="16"/>
  <c r="H23" i="16" s="1"/>
  <c r="P23" i="16" s="1"/>
  <c r="G35" i="16"/>
  <c r="H35" i="16" s="1"/>
  <c r="P35" i="16" s="1"/>
  <c r="G50" i="16"/>
  <c r="H50" i="16" s="1"/>
  <c r="P50" i="16" s="1"/>
  <c r="L39" i="16"/>
  <c r="M39" i="16"/>
  <c r="G61" i="16"/>
  <c r="H61" i="16" s="1"/>
  <c r="P61" i="16" s="1"/>
  <c r="T45" i="7"/>
  <c r="M61" i="16"/>
  <c r="L61" i="16"/>
  <c r="M24" i="16"/>
  <c r="L24" i="16"/>
  <c r="G65" i="16"/>
  <c r="H65" i="16" s="1"/>
  <c r="P65" i="16" s="1"/>
  <c r="G15" i="16"/>
  <c r="H15" i="16" s="1"/>
  <c r="P15" i="16" s="1"/>
  <c r="M19" i="16"/>
  <c r="L19" i="16"/>
  <c r="G26" i="16"/>
  <c r="H26" i="16" s="1"/>
  <c r="P26" i="16" s="1"/>
  <c r="T52" i="7"/>
  <c r="T21" i="7"/>
  <c r="R52" i="7"/>
  <c r="S52" i="7" s="1"/>
  <c r="G12" i="16"/>
  <c r="H12" i="16" s="1"/>
  <c r="P12" i="16" s="1"/>
  <c r="G29" i="16"/>
  <c r="H29" i="16" s="1"/>
  <c r="P29" i="16" s="1"/>
  <c r="G44" i="16"/>
  <c r="H44" i="16" s="1"/>
  <c r="P44" i="16" s="1"/>
  <c r="F38" i="14"/>
  <c r="G24" i="16"/>
  <c r="H24" i="16" s="1"/>
  <c r="P24" i="16" s="1"/>
  <c r="F48" i="11"/>
  <c r="E9" i="14"/>
  <c r="E38" i="14" s="1"/>
  <c r="D39" i="13"/>
  <c r="G31" i="16"/>
  <c r="H31" i="16" s="1"/>
  <c r="P31" i="16" s="1"/>
  <c r="G19" i="16"/>
  <c r="H19" i="16" s="1"/>
  <c r="P19" i="16" s="1"/>
  <c r="E9" i="13"/>
  <c r="E39" i="13" s="1"/>
  <c r="E9" i="11"/>
  <c r="E48" i="11" s="1"/>
  <c r="E9" i="15"/>
  <c r="E47" i="15" s="1"/>
  <c r="F39" i="13"/>
  <c r="G20" i="16"/>
  <c r="H20" i="16" s="1"/>
  <c r="P20" i="16" s="1"/>
  <c r="D47" i="15"/>
  <c r="D38" i="14"/>
  <c r="E48" i="10"/>
  <c r="D48" i="10"/>
  <c r="M2" i="16"/>
  <c r="L2" i="16"/>
  <c r="F47" i="15"/>
  <c r="D48" i="11"/>
  <c r="M3" i="16"/>
  <c r="L3" i="16"/>
  <c r="K3" i="16"/>
  <c r="F48" i="10"/>
  <c r="C36" i="8"/>
  <c r="D36" i="8" s="1"/>
  <c r="E36" i="8" s="1"/>
  <c r="C31" i="8"/>
  <c r="C32" i="8" s="1"/>
  <c r="C34" i="16"/>
  <c r="C44" i="16"/>
  <c r="C62" i="16"/>
  <c r="C52" i="16"/>
  <c r="C36" i="16"/>
  <c r="C26" i="16"/>
  <c r="B57" i="16"/>
  <c r="C16" i="16"/>
  <c r="C30" i="16"/>
  <c r="C20" i="16"/>
  <c r="C50" i="16"/>
  <c r="C12" i="16"/>
  <c r="C29" i="16"/>
  <c r="C41" i="16"/>
  <c r="C37" i="16"/>
  <c r="C9" i="16"/>
  <c r="C45" i="16"/>
  <c r="B9" i="16"/>
  <c r="C48" i="16"/>
  <c r="C47" i="16"/>
  <c r="C57" i="16"/>
  <c r="C17" i="16"/>
  <c r="C28" i="16"/>
  <c r="C35" i="16"/>
  <c r="C15" i="16"/>
  <c r="C65" i="16"/>
  <c r="M9" i="16" l="1"/>
  <c r="L9" i="16"/>
  <c r="G9" i="16"/>
  <c r="H9" i="16" s="1"/>
  <c r="P9" i="16" s="1"/>
  <c r="S49" i="7"/>
  <c r="S58" i="7"/>
  <c r="S5" i="7"/>
  <c r="S8" i="7"/>
  <c r="S20" i="7"/>
  <c r="S27" i="7"/>
  <c r="S28" i="7"/>
  <c r="S38" i="7"/>
  <c r="S9" i="7"/>
  <c r="S44" i="7"/>
  <c r="S46" i="7"/>
  <c r="S53" i="7"/>
  <c r="S13" i="7"/>
  <c r="S50" i="7"/>
  <c r="S55" i="7"/>
  <c r="S33" i="7"/>
  <c r="S16" i="7"/>
  <c r="S59" i="7"/>
  <c r="S17" i="7"/>
  <c r="S51" i="7"/>
  <c r="S37" i="7"/>
  <c r="S48" i="7"/>
  <c r="S22" i="7"/>
  <c r="L36" i="16"/>
  <c r="M36" i="16"/>
  <c r="L16" i="16"/>
  <c r="M16" i="16"/>
  <c r="L12" i="16"/>
  <c r="M12" i="16"/>
  <c r="M17" i="16"/>
  <c r="L17" i="16"/>
  <c r="L47" i="16"/>
  <c r="M47" i="16"/>
  <c r="L62" i="16"/>
  <c r="M62" i="16"/>
  <c r="L65" i="16"/>
  <c r="M65" i="16"/>
  <c r="M48" i="16"/>
  <c r="L48" i="16"/>
  <c r="M29" i="16"/>
  <c r="L29" i="16"/>
  <c r="L28" i="16"/>
  <c r="M28" i="16"/>
  <c r="M44" i="16"/>
  <c r="L44" i="16"/>
  <c r="K59" i="16"/>
  <c r="M30" i="16"/>
  <c r="L30" i="16"/>
  <c r="I11" i="16"/>
  <c r="Q11" i="16" s="1"/>
  <c r="I46" i="16"/>
  <c r="R46" i="16" s="1"/>
  <c r="M35" i="16"/>
  <c r="L35" i="16"/>
  <c r="I59" i="16"/>
  <c r="Q59" i="16" s="1"/>
  <c r="C62" i="8"/>
  <c r="F62" i="8" s="1"/>
  <c r="L41" i="16"/>
  <c r="M41" i="16"/>
  <c r="L34" i="16"/>
  <c r="M34" i="16"/>
  <c r="G66" i="8"/>
  <c r="H66" i="8" s="1"/>
  <c r="G54" i="8"/>
  <c r="H54" i="8" s="1"/>
  <c r="I40" i="16"/>
  <c r="R40" i="16" s="1"/>
  <c r="K17" i="16"/>
  <c r="K40" i="16"/>
  <c r="D74" i="8"/>
  <c r="E74" i="8" s="1"/>
  <c r="F74" i="8"/>
  <c r="D70" i="8"/>
  <c r="E70" i="8" s="1"/>
  <c r="F70" i="8"/>
  <c r="D58" i="8"/>
  <c r="E58" i="8" s="1"/>
  <c r="F58" i="8"/>
  <c r="L45" i="16"/>
  <c r="K45" i="16"/>
  <c r="M45" i="16"/>
  <c r="L37" i="16"/>
  <c r="M37" i="16"/>
  <c r="D54" i="8"/>
  <c r="E54" i="8" s="1"/>
  <c r="D66" i="8"/>
  <c r="E66" i="8" s="1"/>
  <c r="K47" i="16"/>
  <c r="K41" i="16"/>
  <c r="K28" i="16"/>
  <c r="L52" i="16"/>
  <c r="M52" i="16"/>
  <c r="M20" i="16"/>
  <c r="L20" i="16"/>
  <c r="I66" i="16"/>
  <c r="Q66" i="16" s="1"/>
  <c r="K52" i="16"/>
  <c r="K62" i="16"/>
  <c r="I31" i="16"/>
  <c r="Q31" i="16" s="1"/>
  <c r="K66" i="16"/>
  <c r="K30" i="16"/>
  <c r="K37" i="16"/>
  <c r="K46" i="16"/>
  <c r="K34" i="16"/>
  <c r="K11" i="16"/>
  <c r="I23" i="16"/>
  <c r="Q23" i="16" s="1"/>
  <c r="K48" i="16"/>
  <c r="M15" i="16"/>
  <c r="L15" i="16"/>
  <c r="K16" i="16"/>
  <c r="K39" i="16"/>
  <c r="K36" i="16"/>
  <c r="K35" i="16"/>
  <c r="K61" i="16"/>
  <c r="I39" i="16"/>
  <c r="Q39" i="16" s="1"/>
  <c r="I61" i="16"/>
  <c r="R61" i="16" s="1"/>
  <c r="K23" i="16"/>
  <c r="L50" i="16"/>
  <c r="K50" i="16"/>
  <c r="M50" i="16"/>
  <c r="K15" i="16"/>
  <c r="I24" i="16"/>
  <c r="Q24" i="16" s="1"/>
  <c r="K65" i="16"/>
  <c r="I19" i="16"/>
  <c r="Q19" i="16" s="1"/>
  <c r="L57" i="16"/>
  <c r="M57" i="16"/>
  <c r="L26" i="16"/>
  <c r="M26" i="16"/>
  <c r="K26" i="16"/>
  <c r="G57" i="16"/>
  <c r="K29" i="16"/>
  <c r="K44" i="16"/>
  <c r="K12" i="16"/>
  <c r="F36" i="8"/>
  <c r="G36" i="8" s="1"/>
  <c r="K31" i="16"/>
  <c r="F44" i="11"/>
  <c r="A53" i="11" s="1"/>
  <c r="B53" i="11" s="1"/>
  <c r="C53" i="11" s="1"/>
  <c r="BN115" i="11" s="1"/>
  <c r="K24" i="16"/>
  <c r="K19" i="16"/>
  <c r="F35" i="13"/>
  <c r="A44" i="13" s="1"/>
  <c r="B44" i="13" s="1"/>
  <c r="C44" i="13" s="1"/>
  <c r="F34" i="14"/>
  <c r="A43" i="14" s="1"/>
  <c r="B43" i="14" s="1"/>
  <c r="C43" i="14" s="1"/>
  <c r="DZ160" i="14" s="1"/>
  <c r="K20" i="16"/>
  <c r="F43" i="15"/>
  <c r="A52" i="15" s="1"/>
  <c r="B52" i="15" s="1"/>
  <c r="C52" i="15" s="1"/>
  <c r="EP43" i="15" s="1"/>
  <c r="I3" i="16"/>
  <c r="R3" i="16" s="1"/>
  <c r="F44" i="10"/>
  <c r="A53" i="10" s="1"/>
  <c r="B53" i="10" s="1"/>
  <c r="C53" i="10" s="1"/>
  <c r="BV490" i="10" s="1"/>
  <c r="A39" i="9"/>
  <c r="B39" i="9" s="1"/>
  <c r="C39" i="9" s="1"/>
  <c r="B2" i="16"/>
  <c r="B49" i="16"/>
  <c r="B10" i="16"/>
  <c r="C58" i="16"/>
  <c r="C53" i="16"/>
  <c r="B63" i="16"/>
  <c r="B21" i="16"/>
  <c r="C32" i="16"/>
  <c r="B42" i="16"/>
  <c r="C51" i="16"/>
  <c r="B58" i="16"/>
  <c r="C25" i="16"/>
  <c r="B33" i="16"/>
  <c r="B54" i="16"/>
  <c r="B14" i="16"/>
  <c r="C43" i="16"/>
  <c r="C14" i="16"/>
  <c r="C27" i="16"/>
  <c r="B22" i="16"/>
  <c r="C10" i="16"/>
  <c r="B43" i="16"/>
  <c r="C49" i="16"/>
  <c r="B51" i="16"/>
  <c r="B55" i="16"/>
  <c r="C63" i="16"/>
  <c r="B56" i="16"/>
  <c r="C21" i="16"/>
  <c r="C42" i="16"/>
  <c r="C38" i="16"/>
  <c r="B27" i="16"/>
  <c r="C13" i="16"/>
  <c r="C54" i="16"/>
  <c r="C18" i="16"/>
  <c r="B13" i="16"/>
  <c r="C56" i="16"/>
  <c r="C22" i="16"/>
  <c r="C64" i="16"/>
  <c r="C55" i="16"/>
  <c r="B53" i="16"/>
  <c r="B18" i="16"/>
  <c r="C33" i="16"/>
  <c r="B60" i="16"/>
  <c r="C60" i="16"/>
  <c r="B38" i="16"/>
  <c r="B25" i="16"/>
  <c r="B32" i="16"/>
  <c r="B64" i="16"/>
  <c r="I9" i="16" l="1"/>
  <c r="Q9" i="16" s="1"/>
  <c r="K9" i="16"/>
  <c r="G33" i="16"/>
  <c r="H33" i="16" s="1"/>
  <c r="P33" i="16" s="1"/>
  <c r="G53" i="16"/>
  <c r="H53" i="16" s="1"/>
  <c r="P53" i="16" s="1"/>
  <c r="G64" i="16"/>
  <c r="H64" i="16" s="1"/>
  <c r="P64" i="16" s="1"/>
  <c r="G55" i="16"/>
  <c r="H55" i="16" s="1"/>
  <c r="P55" i="16" s="1"/>
  <c r="G49" i="16"/>
  <c r="H49" i="16" s="1"/>
  <c r="P49" i="16" s="1"/>
  <c r="G32" i="16"/>
  <c r="H32" i="16" s="1"/>
  <c r="P32" i="16" s="1"/>
  <c r="G63" i="16"/>
  <c r="H63" i="16" s="1"/>
  <c r="P63" i="16" s="1"/>
  <c r="G27" i="16"/>
  <c r="H27" i="16" s="1"/>
  <c r="P27" i="16" s="1"/>
  <c r="G22" i="16"/>
  <c r="H22" i="16" s="1"/>
  <c r="P22" i="16" s="1"/>
  <c r="G60" i="16"/>
  <c r="H60" i="16" s="1"/>
  <c r="P60" i="16" s="1"/>
  <c r="G51" i="16"/>
  <c r="H51" i="16" s="1"/>
  <c r="P51" i="16" s="1"/>
  <c r="G10" i="16"/>
  <c r="H10" i="16" s="1"/>
  <c r="P10" i="16" s="1"/>
  <c r="G42" i="16"/>
  <c r="H42" i="16" s="1"/>
  <c r="P42" i="16" s="1"/>
  <c r="G21" i="16"/>
  <c r="H21" i="16" s="1"/>
  <c r="P21" i="16" s="1"/>
  <c r="G18" i="16"/>
  <c r="H18" i="16" s="1"/>
  <c r="P18" i="16" s="1"/>
  <c r="G14" i="16"/>
  <c r="H14" i="16" s="1"/>
  <c r="P14" i="16" s="1"/>
  <c r="G25" i="16"/>
  <c r="H25" i="16" s="1"/>
  <c r="P25" i="16" s="1"/>
  <c r="G54" i="16"/>
  <c r="H54" i="16" s="1"/>
  <c r="P54" i="16" s="1"/>
  <c r="G56" i="16"/>
  <c r="H56" i="16" s="1"/>
  <c r="P56" i="16" s="1"/>
  <c r="G38" i="16"/>
  <c r="H38" i="16" s="1"/>
  <c r="P38" i="16" s="1"/>
  <c r="G58" i="16"/>
  <c r="H58" i="16" s="1"/>
  <c r="P58" i="16" s="1"/>
  <c r="G43" i="16"/>
  <c r="H43" i="16" s="1"/>
  <c r="P43" i="16" s="1"/>
  <c r="G13" i="16"/>
  <c r="K13" i="16" s="1"/>
  <c r="L53" i="16"/>
  <c r="M53" i="16"/>
  <c r="L64" i="16"/>
  <c r="M64" i="16"/>
  <c r="M55" i="16"/>
  <c r="L55" i="16"/>
  <c r="M49" i="16"/>
  <c r="L49" i="16"/>
  <c r="L32" i="16"/>
  <c r="M32" i="16"/>
  <c r="M63" i="16"/>
  <c r="L63" i="16"/>
  <c r="M42" i="16"/>
  <c r="L42" i="16"/>
  <c r="M21" i="16"/>
  <c r="L21" i="16"/>
  <c r="L18" i="16"/>
  <c r="M18" i="16"/>
  <c r="M14" i="16"/>
  <c r="L14" i="16"/>
  <c r="L25" i="16"/>
  <c r="M25" i="16"/>
  <c r="M54" i="16"/>
  <c r="L54" i="16"/>
  <c r="L56" i="16"/>
  <c r="M56" i="16"/>
  <c r="L38" i="16"/>
  <c r="M38" i="16"/>
  <c r="M58" i="16"/>
  <c r="L58" i="16"/>
  <c r="L43" i="16"/>
  <c r="M43" i="16"/>
  <c r="L13" i="16"/>
  <c r="M13" i="16"/>
  <c r="M27" i="16"/>
  <c r="L27" i="16"/>
  <c r="L22" i="16"/>
  <c r="M22" i="16"/>
  <c r="L60" i="16"/>
  <c r="M60" i="16"/>
  <c r="M51" i="16"/>
  <c r="L51" i="16"/>
  <c r="M33" i="16"/>
  <c r="L33" i="16"/>
  <c r="M10" i="16"/>
  <c r="L10" i="16"/>
  <c r="I47" i="16"/>
  <c r="Q47" i="16" s="1"/>
  <c r="I36" i="16"/>
  <c r="Q36" i="16" s="1"/>
  <c r="I17" i="16"/>
  <c r="Q17" i="16" s="1"/>
  <c r="I16" i="16"/>
  <c r="Q16" i="16" s="1"/>
  <c r="I12" i="16"/>
  <c r="R12" i="16" s="1"/>
  <c r="I48" i="16"/>
  <c r="R48" i="16" s="1"/>
  <c r="I62" i="16"/>
  <c r="Q62" i="16" s="1"/>
  <c r="I29" i="16"/>
  <c r="Q29" i="16" s="1"/>
  <c r="I65" i="16"/>
  <c r="Q65" i="16" s="1"/>
  <c r="I28" i="16"/>
  <c r="Q28" i="16" s="1"/>
  <c r="I44" i="16"/>
  <c r="Q44" i="16" s="1"/>
  <c r="R11" i="16"/>
  <c r="S11" i="16" s="1"/>
  <c r="J11" i="16" s="1"/>
  <c r="I30" i="16"/>
  <c r="R30" i="16" s="1"/>
  <c r="Q46" i="16"/>
  <c r="S46" i="16" s="1"/>
  <c r="J46" i="16" s="1"/>
  <c r="R59" i="16"/>
  <c r="S59" i="16" s="1"/>
  <c r="J59" i="16" s="1"/>
  <c r="I35" i="16"/>
  <c r="R35" i="16" s="1"/>
  <c r="D62" i="8"/>
  <c r="E62" i="8" s="1"/>
  <c r="I41" i="16"/>
  <c r="R41" i="16" s="1"/>
  <c r="G70" i="8"/>
  <c r="H70" i="8" s="1"/>
  <c r="R66" i="16"/>
  <c r="S66" i="16" s="1"/>
  <c r="J66" i="16" s="1"/>
  <c r="Q40" i="16"/>
  <c r="S40" i="16" s="1"/>
  <c r="J40" i="16" s="1"/>
  <c r="I34" i="16"/>
  <c r="Q34" i="16" s="1"/>
  <c r="G74" i="8"/>
  <c r="H74" i="8" s="1"/>
  <c r="G58" i="8"/>
  <c r="H58" i="8" s="1"/>
  <c r="G62" i="8"/>
  <c r="H62" i="8" s="1"/>
  <c r="I37" i="16"/>
  <c r="Q37" i="16" s="1"/>
  <c r="I45" i="16"/>
  <c r="R45" i="16" s="1"/>
  <c r="Z51" i="14"/>
  <c r="BN148" i="14"/>
  <c r="BN170" i="11"/>
  <c r="R705" i="14"/>
  <c r="I20" i="16"/>
  <c r="R20" i="16" s="1"/>
  <c r="R193" i="14"/>
  <c r="CL23" i="14"/>
  <c r="R23" i="16"/>
  <c r="S23" i="16" s="1"/>
  <c r="J23" i="16" s="1"/>
  <c r="Z307" i="14"/>
  <c r="R728" i="14"/>
  <c r="R449" i="14"/>
  <c r="AP97" i="14"/>
  <c r="R641" i="14"/>
  <c r="R129" i="14"/>
  <c r="Z243" i="14"/>
  <c r="AH179" i="14"/>
  <c r="AP33" i="14"/>
  <c r="BN84" i="14"/>
  <c r="DJ593" i="14"/>
  <c r="R88" i="14"/>
  <c r="R385" i="14"/>
  <c r="R577" i="14"/>
  <c r="R321" i="14"/>
  <c r="R65" i="14"/>
  <c r="Z179" i="14"/>
  <c r="AH115" i="14"/>
  <c r="AX15" i="14"/>
  <c r="BN20" i="14"/>
  <c r="DJ529" i="14"/>
  <c r="Z272" i="14"/>
  <c r="R513" i="14"/>
  <c r="R257" i="14"/>
  <c r="R1" i="14"/>
  <c r="Z115" i="14"/>
  <c r="AH51" i="14"/>
  <c r="BN212" i="14"/>
  <c r="CD48" i="14"/>
  <c r="DJ337" i="14"/>
  <c r="I52" i="16"/>
  <c r="Q52" i="16" s="1"/>
  <c r="R408" i="14"/>
  <c r="R90" i="11"/>
  <c r="R31" i="16"/>
  <c r="S31" i="16" s="1"/>
  <c r="J31" i="16" s="1"/>
  <c r="CD53" i="11"/>
  <c r="R158" i="11"/>
  <c r="R488" i="14"/>
  <c r="BV94" i="14"/>
  <c r="DJ721" i="14"/>
  <c r="DJ465" i="14"/>
  <c r="R664" i="14"/>
  <c r="R312" i="14"/>
  <c r="BV30" i="14"/>
  <c r="DJ657" i="14"/>
  <c r="DJ401" i="14"/>
  <c r="R568" i="14"/>
  <c r="R232" i="14"/>
  <c r="R753" i="14"/>
  <c r="R689" i="14"/>
  <c r="R625" i="14"/>
  <c r="R561" i="14"/>
  <c r="R497" i="14"/>
  <c r="R433" i="14"/>
  <c r="R369" i="14"/>
  <c r="R305" i="14"/>
  <c r="R241" i="14"/>
  <c r="R177" i="14"/>
  <c r="R113" i="14"/>
  <c r="R49" i="14"/>
  <c r="Z355" i="14"/>
  <c r="Z291" i="14"/>
  <c r="Z227" i="14"/>
  <c r="Z163" i="14"/>
  <c r="Z99" i="14"/>
  <c r="Z35" i="14"/>
  <c r="AH163" i="14"/>
  <c r="AH99" i="14"/>
  <c r="AH35" i="14"/>
  <c r="AP81" i="14"/>
  <c r="AP17" i="14"/>
  <c r="BF10" i="14"/>
  <c r="BN196" i="14"/>
  <c r="BN132" i="14"/>
  <c r="BN68" i="14"/>
  <c r="BN4" i="14"/>
  <c r="BV78" i="14"/>
  <c r="BV14" i="14"/>
  <c r="CD32" i="14"/>
  <c r="CL7" i="14"/>
  <c r="DJ705" i="14"/>
  <c r="DJ641" i="14"/>
  <c r="DJ577" i="14"/>
  <c r="DJ513" i="14"/>
  <c r="DJ449" i="14"/>
  <c r="DJ385" i="14"/>
  <c r="DJ309" i="14"/>
  <c r="R712" i="14"/>
  <c r="R632" i="14"/>
  <c r="R552" i="14"/>
  <c r="R472" i="14"/>
  <c r="R376" i="14"/>
  <c r="R296" i="14"/>
  <c r="R216" i="14"/>
  <c r="Z326" i="14"/>
  <c r="R737" i="14"/>
  <c r="R673" i="14"/>
  <c r="R609" i="14"/>
  <c r="R545" i="14"/>
  <c r="R481" i="14"/>
  <c r="R417" i="14"/>
  <c r="R353" i="14"/>
  <c r="R289" i="14"/>
  <c r="R225" i="14"/>
  <c r="R161" i="14"/>
  <c r="R97" i="14"/>
  <c r="R33" i="14"/>
  <c r="Z339" i="14"/>
  <c r="Z275" i="14"/>
  <c r="Z211" i="14"/>
  <c r="Z147" i="14"/>
  <c r="Z83" i="14"/>
  <c r="Z19" i="14"/>
  <c r="AH147" i="14"/>
  <c r="AH83" i="14"/>
  <c r="AH19" i="14"/>
  <c r="AP65" i="14"/>
  <c r="AP1" i="14"/>
  <c r="BN244" i="14"/>
  <c r="BN180" i="14"/>
  <c r="BN116" i="14"/>
  <c r="BN52" i="14"/>
  <c r="BV126" i="14"/>
  <c r="BV62" i="14"/>
  <c r="CD80" i="14"/>
  <c r="CD16" i="14"/>
  <c r="CT4" i="14"/>
  <c r="DJ689" i="14"/>
  <c r="DJ625" i="14"/>
  <c r="DJ561" i="14"/>
  <c r="DJ497" i="14"/>
  <c r="DJ433" i="14"/>
  <c r="DJ369" i="14"/>
  <c r="R760" i="14"/>
  <c r="R696" i="14"/>
  <c r="R616" i="14"/>
  <c r="R536" i="14"/>
  <c r="R440" i="14"/>
  <c r="R360" i="14"/>
  <c r="R280" i="14"/>
  <c r="R152" i="14"/>
  <c r="Z202" i="14"/>
  <c r="R721" i="14"/>
  <c r="R657" i="14"/>
  <c r="R593" i="14"/>
  <c r="R529" i="14"/>
  <c r="R465" i="14"/>
  <c r="R401" i="14"/>
  <c r="R337" i="14"/>
  <c r="R273" i="14"/>
  <c r="R209" i="14"/>
  <c r="R145" i="14"/>
  <c r="R81" i="14"/>
  <c r="R17" i="14"/>
  <c r="Z323" i="14"/>
  <c r="Z259" i="14"/>
  <c r="Z195" i="14"/>
  <c r="Z131" i="14"/>
  <c r="Z67" i="14"/>
  <c r="Z3" i="14"/>
  <c r="AH131" i="14"/>
  <c r="AH67" i="14"/>
  <c r="AH3" i="14"/>
  <c r="AP49" i="14"/>
  <c r="AX31" i="14"/>
  <c r="BN228" i="14"/>
  <c r="BN164" i="14"/>
  <c r="BN100" i="14"/>
  <c r="BN36" i="14"/>
  <c r="BV110" i="14"/>
  <c r="BV46" i="14"/>
  <c r="CD64" i="14"/>
  <c r="CL39" i="14"/>
  <c r="DJ737" i="14"/>
  <c r="DJ673" i="14"/>
  <c r="DJ609" i="14"/>
  <c r="DJ545" i="14"/>
  <c r="DJ481" i="14"/>
  <c r="DJ417" i="14"/>
  <c r="DJ353" i="14"/>
  <c r="R744" i="14"/>
  <c r="R680" i="14"/>
  <c r="R600" i="14"/>
  <c r="R504" i="14"/>
  <c r="R424" i="14"/>
  <c r="R344" i="14"/>
  <c r="R248" i="14"/>
  <c r="R120" i="14"/>
  <c r="AP8" i="14"/>
  <c r="R294" i="11"/>
  <c r="Z118" i="11"/>
  <c r="R338" i="11"/>
  <c r="R648" i="14"/>
  <c r="R584" i="14"/>
  <c r="R520" i="14"/>
  <c r="R456" i="14"/>
  <c r="R392" i="14"/>
  <c r="R328" i="14"/>
  <c r="R264" i="14"/>
  <c r="R184" i="14"/>
  <c r="R24" i="14"/>
  <c r="DJ544" i="14"/>
  <c r="BV48" i="11"/>
  <c r="R115" i="11"/>
  <c r="Q3" i="16"/>
  <c r="S3" i="16" s="1"/>
  <c r="J3" i="16" s="1"/>
  <c r="R39" i="16"/>
  <c r="S39" i="16" s="1"/>
  <c r="J39" i="16" s="1"/>
  <c r="R56" i="14"/>
  <c r="Z358" i="14"/>
  <c r="Z294" i="14"/>
  <c r="AH154" i="14"/>
  <c r="BN55" i="14"/>
  <c r="Z333" i="14"/>
  <c r="R168" i="14"/>
  <c r="R104" i="14"/>
  <c r="R40" i="14"/>
  <c r="Z342" i="14"/>
  <c r="Z234" i="14"/>
  <c r="AP72" i="14"/>
  <c r="CL34" i="14"/>
  <c r="CD38" i="14"/>
  <c r="R200" i="14"/>
  <c r="R136" i="14"/>
  <c r="R72" i="14"/>
  <c r="R8" i="14"/>
  <c r="Z310" i="14"/>
  <c r="Z26" i="14"/>
  <c r="BN119" i="14"/>
  <c r="R91" i="14"/>
  <c r="I15" i="16"/>
  <c r="Q15" i="16" s="1"/>
  <c r="Q61" i="16"/>
  <c r="S61" i="16" s="1"/>
  <c r="J61" i="16" s="1"/>
  <c r="Z278" i="14"/>
  <c r="Z154" i="14"/>
  <c r="AH90" i="14"/>
  <c r="BN247" i="14"/>
  <c r="BV69" i="14"/>
  <c r="DJ456" i="14"/>
  <c r="AH141" i="14"/>
  <c r="Z262" i="14"/>
  <c r="Z90" i="14"/>
  <c r="AH26" i="14"/>
  <c r="BN183" i="14"/>
  <c r="CD75" i="14"/>
  <c r="R603" i="14"/>
  <c r="BN42" i="14"/>
  <c r="DJ628" i="14"/>
  <c r="R475" i="14"/>
  <c r="AH13" i="14"/>
  <c r="BN185" i="14"/>
  <c r="CD32" i="11"/>
  <c r="BV133" i="14"/>
  <c r="DJ712" i="14"/>
  <c r="DJ372" i="14"/>
  <c r="R347" i="14"/>
  <c r="Z205" i="14"/>
  <c r="AX41" i="14"/>
  <c r="DJ495" i="14"/>
  <c r="DJ99" i="14"/>
  <c r="R731" i="14"/>
  <c r="R219" i="14"/>
  <c r="Z77" i="14"/>
  <c r="BN170" i="14"/>
  <c r="R438" i="14"/>
  <c r="I50" i="16"/>
  <c r="R50" i="16" s="1"/>
  <c r="R51" i="11"/>
  <c r="DJ152" i="11"/>
  <c r="R350" i="11"/>
  <c r="R94" i="11"/>
  <c r="BN106" i="11"/>
  <c r="Z178" i="11"/>
  <c r="R82" i="11"/>
  <c r="R286" i="11"/>
  <c r="R30" i="11"/>
  <c r="AH61" i="11"/>
  <c r="BN42" i="11"/>
  <c r="R314" i="11"/>
  <c r="AH41" i="11"/>
  <c r="AH69" i="11"/>
  <c r="Z42" i="11"/>
  <c r="R243" i="11"/>
  <c r="Z75" i="11"/>
  <c r="DJ23" i="11"/>
  <c r="Z54" i="11"/>
  <c r="CD28" i="11"/>
  <c r="R38" i="11"/>
  <c r="R307" i="11"/>
  <c r="R222" i="11"/>
  <c r="Z182" i="11"/>
  <c r="AP7" i="11"/>
  <c r="BV112" i="11"/>
  <c r="R218" i="11"/>
  <c r="BN6" i="11"/>
  <c r="BN50" i="11"/>
  <c r="BN94" i="11"/>
  <c r="R179" i="11"/>
  <c r="R100" i="11"/>
  <c r="R356" i="11"/>
  <c r="DR167" i="11"/>
  <c r="DJ242" i="11"/>
  <c r="BV79" i="11"/>
  <c r="BN101" i="11"/>
  <c r="BN165" i="11"/>
  <c r="AH4" i="11"/>
  <c r="AH68" i="11"/>
  <c r="Z61" i="11"/>
  <c r="Z125" i="11"/>
  <c r="Z189" i="11"/>
  <c r="R37" i="11"/>
  <c r="R101" i="11"/>
  <c r="R165" i="11"/>
  <c r="R205" i="11"/>
  <c r="R221" i="11"/>
  <c r="R237" i="11"/>
  <c r="R253" i="11"/>
  <c r="R269" i="11"/>
  <c r="R285" i="11"/>
  <c r="R301" i="11"/>
  <c r="R317" i="11"/>
  <c r="R333" i="11"/>
  <c r="R349" i="11"/>
  <c r="R365" i="11"/>
  <c r="DZ12" i="11"/>
  <c r="DZ28" i="11"/>
  <c r="DZ44" i="11"/>
  <c r="DZ60" i="11"/>
  <c r="DR16" i="11"/>
  <c r="DR32" i="11"/>
  <c r="DR48" i="11"/>
  <c r="DR64" i="11"/>
  <c r="DR80" i="11"/>
  <c r="DR96" i="11"/>
  <c r="DR112" i="11"/>
  <c r="DR128" i="11"/>
  <c r="DR144" i="11"/>
  <c r="DR160" i="11"/>
  <c r="DR176" i="11"/>
  <c r="DJ11" i="11"/>
  <c r="DJ27" i="11"/>
  <c r="DJ43" i="11"/>
  <c r="DJ59" i="11"/>
  <c r="DJ75" i="11"/>
  <c r="DJ91" i="11"/>
  <c r="DJ107" i="11"/>
  <c r="DJ123" i="11"/>
  <c r="DJ139" i="11"/>
  <c r="DJ155" i="11"/>
  <c r="DJ171" i="11"/>
  <c r="DJ187" i="11"/>
  <c r="DJ203" i="11"/>
  <c r="DJ219" i="11"/>
  <c r="DJ235" i="11"/>
  <c r="DJ251" i="11"/>
  <c r="DJ267" i="11"/>
  <c r="DJ283" i="11"/>
  <c r="DJ299" i="11"/>
  <c r="DJ315" i="11"/>
  <c r="DB3" i="11"/>
  <c r="CL12" i="11"/>
  <c r="CD16" i="11"/>
  <c r="DZ1" i="11"/>
  <c r="DZ17" i="11"/>
  <c r="DZ33" i="11"/>
  <c r="DZ49" i="11"/>
  <c r="DR1" i="11"/>
  <c r="DR17" i="11"/>
  <c r="DR33" i="11"/>
  <c r="DR49" i="11"/>
  <c r="DR65" i="11"/>
  <c r="DR81" i="11"/>
  <c r="DR97" i="11"/>
  <c r="DR113" i="11"/>
  <c r="DR129" i="11"/>
  <c r="DR145" i="11"/>
  <c r="DR161" i="11"/>
  <c r="DR177" i="11"/>
  <c r="DJ16" i="11"/>
  <c r="Z96" i="11"/>
  <c r="R164" i="11"/>
  <c r="DZ39" i="11"/>
  <c r="DJ50" i="11"/>
  <c r="DJ306" i="11"/>
  <c r="BN9" i="11"/>
  <c r="BN117" i="11"/>
  <c r="BN181" i="11"/>
  <c r="AH20" i="11"/>
  <c r="Z13" i="11"/>
  <c r="Z77" i="11"/>
  <c r="Z141" i="11"/>
  <c r="Z205" i="11"/>
  <c r="R53" i="11"/>
  <c r="R117" i="11"/>
  <c r="R181" i="11"/>
  <c r="R209" i="11"/>
  <c r="R225" i="11"/>
  <c r="R241" i="11"/>
  <c r="R257" i="11"/>
  <c r="R273" i="11"/>
  <c r="R289" i="11"/>
  <c r="R305" i="11"/>
  <c r="R321" i="11"/>
  <c r="R337" i="11"/>
  <c r="R353" i="11"/>
  <c r="EH4" i="11"/>
  <c r="DZ16" i="11"/>
  <c r="DZ32" i="11"/>
  <c r="DZ48" i="11"/>
  <c r="DR4" i="11"/>
  <c r="DR20" i="11"/>
  <c r="DR36" i="11"/>
  <c r="DR52" i="11"/>
  <c r="DR68" i="11"/>
  <c r="DR84" i="11"/>
  <c r="DR100" i="11"/>
  <c r="DR116" i="11"/>
  <c r="DR132" i="11"/>
  <c r="DR148" i="11"/>
  <c r="DR164" i="11"/>
  <c r="DR180" i="11"/>
  <c r="DJ15" i="11"/>
  <c r="DJ31" i="11"/>
  <c r="DJ47" i="11"/>
  <c r="DJ63" i="11"/>
  <c r="DJ79" i="11"/>
  <c r="DJ95" i="11"/>
  <c r="DJ111" i="11"/>
  <c r="DJ127" i="11"/>
  <c r="DJ143" i="11"/>
  <c r="DJ159" i="11"/>
  <c r="DJ175" i="11"/>
  <c r="DJ191" i="11"/>
  <c r="DJ207" i="11"/>
  <c r="DJ223" i="11"/>
  <c r="DJ239" i="11"/>
  <c r="DJ255" i="11"/>
  <c r="DJ271" i="11"/>
  <c r="DJ287" i="11"/>
  <c r="DJ303" i="11"/>
  <c r="DJ319" i="11"/>
  <c r="CT2" i="11"/>
  <c r="CD4" i="11"/>
  <c r="EP1" i="11"/>
  <c r="DZ5" i="11"/>
  <c r="DZ21" i="11"/>
  <c r="DZ37" i="11"/>
  <c r="DZ53" i="11"/>
  <c r="DR5" i="11"/>
  <c r="DR21" i="11"/>
  <c r="DR37" i="11"/>
  <c r="DR53" i="11"/>
  <c r="DR69" i="11"/>
  <c r="DR85" i="11"/>
  <c r="DR101" i="11"/>
  <c r="DR117" i="11"/>
  <c r="DR133" i="11"/>
  <c r="DR149" i="11"/>
  <c r="DR165" i="11"/>
  <c r="DJ4" i="11"/>
  <c r="DJ20" i="11"/>
  <c r="DJ36" i="11"/>
  <c r="DJ52" i="11"/>
  <c r="DJ68" i="11"/>
  <c r="Z184" i="11"/>
  <c r="R228" i="11"/>
  <c r="DR39" i="11"/>
  <c r="DJ114" i="11"/>
  <c r="CD11" i="11"/>
  <c r="BN69" i="11"/>
  <c r="BN133" i="11"/>
  <c r="BN197" i="11"/>
  <c r="AH36" i="11"/>
  <c r="Z29" i="11"/>
  <c r="Z93" i="11"/>
  <c r="Z157" i="11"/>
  <c r="R5" i="11"/>
  <c r="R69" i="11"/>
  <c r="R133" i="11"/>
  <c r="R197" i="11"/>
  <c r="R213" i="11"/>
  <c r="R229" i="11"/>
  <c r="R245" i="11"/>
  <c r="R261" i="11"/>
  <c r="R277" i="11"/>
  <c r="R293" i="11"/>
  <c r="R309" i="11"/>
  <c r="R325" i="11"/>
  <c r="R341" i="11"/>
  <c r="R357" i="11"/>
  <c r="DZ4" i="11"/>
  <c r="DZ20" i="11"/>
  <c r="DZ36" i="11"/>
  <c r="DZ52" i="11"/>
  <c r="DR8" i="11"/>
  <c r="DR24" i="11"/>
  <c r="DR40" i="11"/>
  <c r="DR56" i="11"/>
  <c r="DR72" i="11"/>
  <c r="DR88" i="11"/>
  <c r="DR104" i="11"/>
  <c r="DR120" i="11"/>
  <c r="DR136" i="11"/>
  <c r="DR152" i="11"/>
  <c r="DR168" i="11"/>
  <c r="DJ3" i="11"/>
  <c r="DJ19" i="11"/>
  <c r="DJ35" i="11"/>
  <c r="DJ51" i="11"/>
  <c r="DJ67" i="11"/>
  <c r="DJ83" i="11"/>
  <c r="DJ99" i="11"/>
  <c r="DJ115" i="11"/>
  <c r="DJ131" i="11"/>
  <c r="DJ147" i="11"/>
  <c r="DJ163" i="11"/>
  <c r="DJ179" i="11"/>
  <c r="DJ195" i="11"/>
  <c r="DJ211" i="11"/>
  <c r="DJ227" i="11"/>
  <c r="DJ243" i="11"/>
  <c r="DJ259" i="11"/>
  <c r="DJ275" i="11"/>
  <c r="DJ291" i="11"/>
  <c r="DJ307" i="11"/>
  <c r="DJ323" i="11"/>
  <c r="CL4" i="11"/>
  <c r="CD8" i="11"/>
  <c r="EH1" i="11"/>
  <c r="DZ9" i="11"/>
  <c r="DZ25" i="11"/>
  <c r="DZ41" i="11"/>
  <c r="DZ57" i="11"/>
  <c r="DR9" i="11"/>
  <c r="DR25" i="11"/>
  <c r="DR41" i="11"/>
  <c r="DR57" i="11"/>
  <c r="DR73" i="11"/>
  <c r="DR89" i="11"/>
  <c r="DR105" i="11"/>
  <c r="DR121" i="11"/>
  <c r="DR137" i="11"/>
  <c r="DR153" i="11"/>
  <c r="DR169" i="11"/>
  <c r="DJ8" i="11"/>
  <c r="DJ24" i="11"/>
  <c r="DJ40" i="11"/>
  <c r="DJ56" i="11"/>
  <c r="DJ72" i="11"/>
  <c r="DJ178" i="11"/>
  <c r="BF2" i="11"/>
  <c r="Z173" i="11"/>
  <c r="R201" i="11"/>
  <c r="R265" i="11"/>
  <c r="R329" i="11"/>
  <c r="DZ24" i="11"/>
  <c r="DR28" i="11"/>
  <c r="DR92" i="11"/>
  <c r="DR156" i="11"/>
  <c r="DJ39" i="11"/>
  <c r="DJ103" i="11"/>
  <c r="DJ167" i="11"/>
  <c r="DJ231" i="11"/>
  <c r="DJ295" i="11"/>
  <c r="CD12" i="11"/>
  <c r="DZ45" i="11"/>
  <c r="DR45" i="11"/>
  <c r="DR109" i="11"/>
  <c r="DR173" i="11"/>
  <c r="DJ44" i="11"/>
  <c r="DJ76" i="11"/>
  <c r="DJ92" i="11"/>
  <c r="DJ108" i="11"/>
  <c r="DJ124" i="11"/>
  <c r="DJ140" i="11"/>
  <c r="DJ156" i="11"/>
  <c r="DJ172" i="11"/>
  <c r="DJ188" i="11"/>
  <c r="DJ204" i="11"/>
  <c r="DJ220" i="11"/>
  <c r="DJ236" i="11"/>
  <c r="DJ252" i="11"/>
  <c r="DJ268" i="11"/>
  <c r="DJ284" i="11"/>
  <c r="DJ300" i="11"/>
  <c r="DJ316" i="11"/>
  <c r="DB4" i="11"/>
  <c r="CL9" i="11"/>
  <c r="CD9" i="11"/>
  <c r="CD25" i="11"/>
  <c r="CD41" i="11"/>
  <c r="CD57" i="11"/>
  <c r="BV13" i="11"/>
  <c r="BV29" i="11"/>
  <c r="BV45" i="11"/>
  <c r="BV61" i="11"/>
  <c r="BV77" i="11"/>
  <c r="BV93" i="11"/>
  <c r="BV109" i="11"/>
  <c r="BV125" i="11"/>
  <c r="BN7" i="11"/>
  <c r="BN23" i="11"/>
  <c r="BN39" i="11"/>
  <c r="BN55" i="11"/>
  <c r="BN71" i="11"/>
  <c r="BN87" i="11"/>
  <c r="BN103" i="11"/>
  <c r="BN119" i="11"/>
  <c r="BN135" i="11"/>
  <c r="BN151" i="11"/>
  <c r="BN167" i="11"/>
  <c r="BN183" i="11"/>
  <c r="BN199" i="11"/>
  <c r="AX2" i="11"/>
  <c r="AH6" i="11"/>
  <c r="AH22" i="11"/>
  <c r="AH38" i="11"/>
  <c r="AH54" i="11"/>
  <c r="AH70" i="11"/>
  <c r="Z15" i="11"/>
  <c r="Z31" i="11"/>
  <c r="Z47" i="11"/>
  <c r="Z63" i="11"/>
  <c r="Z79" i="11"/>
  <c r="Z95" i="11"/>
  <c r="Z111" i="11"/>
  <c r="Z127" i="11"/>
  <c r="Z143" i="11"/>
  <c r="Z159" i="11"/>
  <c r="Z175" i="11"/>
  <c r="Z191" i="11"/>
  <c r="Z207" i="11"/>
  <c r="R7" i="11"/>
  <c r="R23" i="11"/>
  <c r="R36" i="11"/>
  <c r="BV15" i="11"/>
  <c r="AH52" i="11"/>
  <c r="R21" i="11"/>
  <c r="R217" i="11"/>
  <c r="R281" i="11"/>
  <c r="R345" i="11"/>
  <c r="DZ40" i="11"/>
  <c r="DR44" i="11"/>
  <c r="DR108" i="11"/>
  <c r="DR172" i="11"/>
  <c r="DJ55" i="11"/>
  <c r="DJ119" i="11"/>
  <c r="DJ183" i="11"/>
  <c r="DJ247" i="11"/>
  <c r="DJ311" i="11"/>
  <c r="EH5" i="11"/>
  <c r="DZ61" i="11"/>
  <c r="DR61" i="11"/>
  <c r="DR125" i="11"/>
  <c r="DJ12" i="11"/>
  <c r="DJ48" i="11"/>
  <c r="DJ80" i="11"/>
  <c r="DJ96" i="11"/>
  <c r="DJ112" i="11"/>
  <c r="DJ128" i="11"/>
  <c r="DJ144" i="11"/>
  <c r="DJ160" i="11"/>
  <c r="DJ176" i="11"/>
  <c r="DJ192" i="11"/>
  <c r="DJ208" i="11"/>
  <c r="DJ224" i="11"/>
  <c r="DJ240" i="11"/>
  <c r="DJ256" i="11"/>
  <c r="DJ272" i="11"/>
  <c r="DJ288" i="11"/>
  <c r="DJ304" i="11"/>
  <c r="DJ320" i="11"/>
  <c r="CT3" i="11"/>
  <c r="CL13" i="11"/>
  <c r="CD13" i="11"/>
  <c r="CD29" i="11"/>
  <c r="CD45" i="11"/>
  <c r="BV1" i="11"/>
  <c r="BV17" i="11"/>
  <c r="BV33" i="11"/>
  <c r="BV49" i="11"/>
  <c r="BV65" i="11"/>
  <c r="BV81" i="11"/>
  <c r="BV97" i="11"/>
  <c r="BV113" i="11"/>
  <c r="BV129" i="11"/>
  <c r="BN11" i="11"/>
  <c r="BN27" i="11"/>
  <c r="BN43" i="11"/>
  <c r="BN59" i="11"/>
  <c r="BN75" i="11"/>
  <c r="BN91" i="11"/>
  <c r="BN107" i="11"/>
  <c r="BN123" i="11"/>
  <c r="BN139" i="11"/>
  <c r="BN155" i="11"/>
  <c r="BN171" i="11"/>
  <c r="BN187" i="11"/>
  <c r="BN203" i="11"/>
  <c r="AP4" i="11"/>
  <c r="AH10" i="11"/>
  <c r="AH26" i="11"/>
  <c r="AH42" i="11"/>
  <c r="AH58" i="11"/>
  <c r="Z3" i="11"/>
  <c r="Z19" i="11"/>
  <c r="Z35" i="11"/>
  <c r="Z51" i="11"/>
  <c r="Z67" i="11"/>
  <c r="Z83" i="11"/>
  <c r="Z99" i="11"/>
  <c r="Z115" i="11"/>
  <c r="Z131" i="11"/>
  <c r="Z147" i="11"/>
  <c r="Z163" i="11"/>
  <c r="Z179" i="11"/>
  <c r="Z195" i="11"/>
  <c r="Z211" i="11"/>
  <c r="R11" i="11"/>
  <c r="R27" i="11"/>
  <c r="R292" i="11"/>
  <c r="BN85" i="11"/>
  <c r="Z45" i="11"/>
  <c r="R85" i="11"/>
  <c r="R233" i="11"/>
  <c r="R297" i="11"/>
  <c r="R361" i="11"/>
  <c r="DZ56" i="11"/>
  <c r="DR60" i="11"/>
  <c r="DR124" i="11"/>
  <c r="DJ7" i="11"/>
  <c r="DJ71" i="11"/>
  <c r="DJ135" i="11"/>
  <c r="DJ199" i="11"/>
  <c r="DJ263" i="11"/>
  <c r="DJ327" i="11"/>
  <c r="DZ13" i="11"/>
  <c r="DR13" i="11"/>
  <c r="DR77" i="11"/>
  <c r="DR141" i="11"/>
  <c r="DJ28" i="11"/>
  <c r="DJ60" i="11"/>
  <c r="DJ84" i="11"/>
  <c r="DJ100" i="11"/>
  <c r="DJ116" i="11"/>
  <c r="DJ132" i="11"/>
  <c r="DJ148" i="11"/>
  <c r="DJ164" i="11"/>
  <c r="DJ180" i="11"/>
  <c r="DJ196" i="11"/>
  <c r="DJ212" i="11"/>
  <c r="DJ228" i="11"/>
  <c r="DJ244" i="11"/>
  <c r="DJ260" i="11"/>
  <c r="DJ276" i="11"/>
  <c r="DJ292" i="11"/>
  <c r="DJ308" i="11"/>
  <c r="DJ324" i="11"/>
  <c r="CL1" i="11"/>
  <c r="CD1" i="11"/>
  <c r="CD17" i="11"/>
  <c r="CD33" i="11"/>
  <c r="CD49" i="11"/>
  <c r="BV5" i="11"/>
  <c r="BV21" i="11"/>
  <c r="BV37" i="11"/>
  <c r="BV53" i="11"/>
  <c r="BV69" i="11"/>
  <c r="BV85" i="11"/>
  <c r="BV101" i="11"/>
  <c r="BV117" i="11"/>
  <c r="BV133" i="11"/>
  <c r="BN15" i="11"/>
  <c r="BN31" i="11"/>
  <c r="BN47" i="11"/>
  <c r="BN63" i="11"/>
  <c r="BN79" i="11"/>
  <c r="BN95" i="11"/>
  <c r="BN111" i="11"/>
  <c r="BN127" i="11"/>
  <c r="BN143" i="11"/>
  <c r="BN159" i="11"/>
  <c r="BN175" i="11"/>
  <c r="BN191" i="11"/>
  <c r="BN207" i="11"/>
  <c r="AP8" i="11"/>
  <c r="AH14" i="11"/>
  <c r="AH30" i="11"/>
  <c r="AH46" i="11"/>
  <c r="AH62" i="11"/>
  <c r="Z7" i="11"/>
  <c r="Z23" i="11"/>
  <c r="Z39" i="11"/>
  <c r="Z55" i="11"/>
  <c r="Z71" i="11"/>
  <c r="Z87" i="11"/>
  <c r="Z103" i="11"/>
  <c r="Z119" i="11"/>
  <c r="Z135" i="11"/>
  <c r="Z151" i="11"/>
  <c r="Z167" i="11"/>
  <c r="Z183" i="11"/>
  <c r="Z199" i="11"/>
  <c r="Z215" i="11"/>
  <c r="R15" i="11"/>
  <c r="R149" i="11"/>
  <c r="DR12" i="11"/>
  <c r="DJ87" i="11"/>
  <c r="CL8" i="11"/>
  <c r="DR157" i="11"/>
  <c r="DJ104" i="11"/>
  <c r="DJ168" i="11"/>
  <c r="DJ232" i="11"/>
  <c r="DJ296" i="11"/>
  <c r="CD5" i="11"/>
  <c r="BV9" i="11"/>
  <c r="BV73" i="11"/>
  <c r="BN3" i="11"/>
  <c r="BN67" i="11"/>
  <c r="BN131" i="11"/>
  <c r="BN195" i="11"/>
  <c r="AH34" i="11"/>
  <c r="Z27" i="11"/>
  <c r="Z91" i="11"/>
  <c r="Z155" i="11"/>
  <c r="R3" i="11"/>
  <c r="R39" i="11"/>
  <c r="R55" i="11"/>
  <c r="R71" i="11"/>
  <c r="R87" i="11"/>
  <c r="R103" i="11"/>
  <c r="R119" i="11"/>
  <c r="R135" i="11"/>
  <c r="R151" i="11"/>
  <c r="R167" i="11"/>
  <c r="R183" i="11"/>
  <c r="R199" i="11"/>
  <c r="R215" i="11"/>
  <c r="R231" i="11"/>
  <c r="R247" i="11"/>
  <c r="R263" i="11"/>
  <c r="R279" i="11"/>
  <c r="R295" i="11"/>
  <c r="R311" i="11"/>
  <c r="R327" i="11"/>
  <c r="R343" i="11"/>
  <c r="R359" i="11"/>
  <c r="CD48" i="11"/>
  <c r="BV52" i="11"/>
  <c r="BV116" i="11"/>
  <c r="BN46" i="11"/>
  <c r="BN110" i="11"/>
  <c r="BN174" i="11"/>
  <c r="AH1" i="11"/>
  <c r="AH65" i="11"/>
  <c r="Z58" i="11"/>
  <c r="Z122" i="11"/>
  <c r="Z186" i="11"/>
  <c r="R34" i="11"/>
  <c r="R98" i="11"/>
  <c r="R162" i="11"/>
  <c r="R226" i="11"/>
  <c r="R290" i="11"/>
  <c r="R354" i="11"/>
  <c r="BV8" i="11"/>
  <c r="BV72" i="11"/>
  <c r="BN2" i="11"/>
  <c r="BN66" i="11"/>
  <c r="BN130" i="11"/>
  <c r="BN194" i="11"/>
  <c r="AH21" i="11"/>
  <c r="Z14" i="11"/>
  <c r="Z78" i="11"/>
  <c r="Z142" i="11"/>
  <c r="Z206" i="11"/>
  <c r="R54" i="11"/>
  <c r="R118" i="11"/>
  <c r="R182" i="11"/>
  <c r="R246" i="11"/>
  <c r="R310" i="11"/>
  <c r="CD24" i="11"/>
  <c r="BV28" i="11"/>
  <c r="BV92" i="11"/>
  <c r="BN22" i="11"/>
  <c r="BN86" i="11"/>
  <c r="BN150" i="11"/>
  <c r="AP3" i="11"/>
  <c r="AH57" i="11"/>
  <c r="Z50" i="11"/>
  <c r="Z114" i="11"/>
  <c r="DR103" i="11"/>
  <c r="R249" i="11"/>
  <c r="DR76" i="11"/>
  <c r="DJ151" i="11"/>
  <c r="DZ29" i="11"/>
  <c r="DJ32" i="11"/>
  <c r="DJ120" i="11"/>
  <c r="DJ184" i="11"/>
  <c r="DJ248" i="11"/>
  <c r="DJ312" i="11"/>
  <c r="CD21" i="11"/>
  <c r="BV25" i="11"/>
  <c r="BV89" i="11"/>
  <c r="BN19" i="11"/>
  <c r="BN83" i="11"/>
  <c r="BN147" i="11"/>
  <c r="BF4" i="11"/>
  <c r="AH50" i="11"/>
  <c r="Z43" i="11"/>
  <c r="Z107" i="11"/>
  <c r="Z171" i="11"/>
  <c r="R19" i="11"/>
  <c r="R43" i="11"/>
  <c r="R59" i="11"/>
  <c r="R75" i="11"/>
  <c r="R91" i="11"/>
  <c r="R107" i="11"/>
  <c r="R123" i="11"/>
  <c r="R139" i="11"/>
  <c r="R155" i="11"/>
  <c r="R171" i="11"/>
  <c r="R187" i="11"/>
  <c r="R203" i="11"/>
  <c r="R219" i="11"/>
  <c r="R235" i="11"/>
  <c r="R251" i="11"/>
  <c r="R267" i="11"/>
  <c r="R283" i="11"/>
  <c r="R299" i="11"/>
  <c r="R315" i="11"/>
  <c r="R331" i="11"/>
  <c r="R347" i="11"/>
  <c r="R363" i="11"/>
  <c r="BV4" i="11"/>
  <c r="BV68" i="11"/>
  <c r="BV132" i="11"/>
  <c r="BN62" i="11"/>
  <c r="BN126" i="11"/>
  <c r="BN190" i="11"/>
  <c r="AH17" i="11"/>
  <c r="Z10" i="11"/>
  <c r="Z74" i="11"/>
  <c r="Z138" i="11"/>
  <c r="Z202" i="11"/>
  <c r="R50" i="11"/>
  <c r="R114" i="11"/>
  <c r="R178" i="11"/>
  <c r="R242" i="11"/>
  <c r="R306" i="11"/>
  <c r="CD20" i="11"/>
  <c r="BV24" i="11"/>
  <c r="BV88" i="11"/>
  <c r="BN18" i="11"/>
  <c r="BN82" i="11"/>
  <c r="BN146" i="11"/>
  <c r="BN210" i="11"/>
  <c r="AH37" i="11"/>
  <c r="Z30" i="11"/>
  <c r="Z94" i="11"/>
  <c r="Z158" i="11"/>
  <c r="R6" i="11"/>
  <c r="R70" i="11"/>
  <c r="R134" i="11"/>
  <c r="R198" i="11"/>
  <c r="R262" i="11"/>
  <c r="R326" i="11"/>
  <c r="CD40" i="11"/>
  <c r="BV44" i="11"/>
  <c r="BV108" i="11"/>
  <c r="BN38" i="11"/>
  <c r="BN102" i="11"/>
  <c r="BN166" i="11"/>
  <c r="AH9" i="11"/>
  <c r="Z2" i="11"/>
  <c r="Z66" i="11"/>
  <c r="Z130" i="11"/>
  <c r="Z194" i="11"/>
  <c r="R42" i="11"/>
  <c r="R106" i="11"/>
  <c r="R170" i="11"/>
  <c r="R234" i="11"/>
  <c r="BN149" i="11"/>
  <c r="R313" i="11"/>
  <c r="DR140" i="11"/>
  <c r="DJ215" i="11"/>
  <c r="DR29" i="11"/>
  <c r="DJ64" i="11"/>
  <c r="DJ136" i="11"/>
  <c r="DJ200" i="11"/>
  <c r="DJ264" i="11"/>
  <c r="DJ328" i="11"/>
  <c r="CD37" i="11"/>
  <c r="BV41" i="11"/>
  <c r="BV105" i="11"/>
  <c r="BN35" i="11"/>
  <c r="BN99" i="11"/>
  <c r="BN163" i="11"/>
  <c r="AH2" i="11"/>
  <c r="AH66" i="11"/>
  <c r="Z59" i="11"/>
  <c r="Z123" i="11"/>
  <c r="Z187" i="11"/>
  <c r="R31" i="11"/>
  <c r="R47" i="11"/>
  <c r="R63" i="11"/>
  <c r="R79" i="11"/>
  <c r="R95" i="11"/>
  <c r="R111" i="11"/>
  <c r="R127" i="11"/>
  <c r="R143" i="11"/>
  <c r="R159" i="11"/>
  <c r="R175" i="11"/>
  <c r="R191" i="11"/>
  <c r="R207" i="11"/>
  <c r="R223" i="11"/>
  <c r="R239" i="11"/>
  <c r="R255" i="11"/>
  <c r="R271" i="11"/>
  <c r="R287" i="11"/>
  <c r="R303" i="11"/>
  <c r="R319" i="11"/>
  <c r="R335" i="11"/>
  <c r="R351" i="11"/>
  <c r="R367" i="11"/>
  <c r="BV20" i="11"/>
  <c r="BV84" i="11"/>
  <c r="BN14" i="11"/>
  <c r="BN78" i="11"/>
  <c r="BN142" i="11"/>
  <c r="BN206" i="11"/>
  <c r="AH33" i="11"/>
  <c r="Z26" i="11"/>
  <c r="Z90" i="11"/>
  <c r="Z154" i="11"/>
  <c r="R2" i="11"/>
  <c r="R66" i="11"/>
  <c r="R130" i="11"/>
  <c r="R194" i="11"/>
  <c r="R258" i="11"/>
  <c r="R322" i="11"/>
  <c r="CD36" i="11"/>
  <c r="BV40" i="11"/>
  <c r="BV104" i="11"/>
  <c r="BN34" i="11"/>
  <c r="BN98" i="11"/>
  <c r="BN162" i="11"/>
  <c r="AX5" i="11"/>
  <c r="AH53" i="11"/>
  <c r="Z46" i="11"/>
  <c r="Z110" i="11"/>
  <c r="Z174" i="11"/>
  <c r="R22" i="11"/>
  <c r="R86" i="11"/>
  <c r="R150" i="11"/>
  <c r="R214" i="11"/>
  <c r="R278" i="11"/>
  <c r="R342" i="11"/>
  <c r="CD56" i="11"/>
  <c r="BV60" i="11"/>
  <c r="BV124" i="11"/>
  <c r="BN54" i="11"/>
  <c r="BN118" i="11"/>
  <c r="BN182" i="11"/>
  <c r="AH25" i="11"/>
  <c r="Z18" i="11"/>
  <c r="Z82" i="11"/>
  <c r="Z146" i="11"/>
  <c r="Z210" i="11"/>
  <c r="R58" i="11"/>
  <c r="R122" i="11"/>
  <c r="R186" i="11"/>
  <c r="R250" i="11"/>
  <c r="R334" i="11"/>
  <c r="R270" i="11"/>
  <c r="R206" i="11"/>
  <c r="R142" i="11"/>
  <c r="R78" i="11"/>
  <c r="R14" i="11"/>
  <c r="Z166" i="11"/>
  <c r="Z102" i="11"/>
  <c r="Z38" i="11"/>
  <c r="AH45" i="11"/>
  <c r="BF3" i="11"/>
  <c r="BN154" i="11"/>
  <c r="BN90" i="11"/>
  <c r="BN26" i="11"/>
  <c r="BV96" i="11"/>
  <c r="BV32" i="11"/>
  <c r="R362" i="11"/>
  <c r="R298" i="11"/>
  <c r="R202" i="11"/>
  <c r="R74" i="11"/>
  <c r="Z162" i="11"/>
  <c r="BN198" i="11"/>
  <c r="BV76" i="11"/>
  <c r="R230" i="11"/>
  <c r="Z190" i="11"/>
  <c r="AH5" i="11"/>
  <c r="BV120" i="11"/>
  <c r="R274" i="11"/>
  <c r="R18" i="11"/>
  <c r="AH49" i="11"/>
  <c r="BN30" i="11"/>
  <c r="R355" i="11"/>
  <c r="R291" i="11"/>
  <c r="R227" i="11"/>
  <c r="R163" i="11"/>
  <c r="R99" i="11"/>
  <c r="R35" i="11"/>
  <c r="Z11" i="11"/>
  <c r="BN51" i="11"/>
  <c r="CL5" i="11"/>
  <c r="DJ88" i="11"/>
  <c r="DZ8" i="11"/>
  <c r="R318" i="11"/>
  <c r="R254" i="11"/>
  <c r="R190" i="11"/>
  <c r="R126" i="11"/>
  <c r="R62" i="11"/>
  <c r="Z214" i="11"/>
  <c r="Z150" i="11"/>
  <c r="Z86" i="11"/>
  <c r="Z22" i="11"/>
  <c r="AH29" i="11"/>
  <c r="BN202" i="11"/>
  <c r="BN138" i="11"/>
  <c r="BN74" i="11"/>
  <c r="BN10" i="11"/>
  <c r="BV80" i="11"/>
  <c r="BV16" i="11"/>
  <c r="R346" i="11"/>
  <c r="R282" i="11"/>
  <c r="R154" i="11"/>
  <c r="R26" i="11"/>
  <c r="Z98" i="11"/>
  <c r="BN134" i="11"/>
  <c r="BV12" i="11"/>
  <c r="R166" i="11"/>
  <c r="Z126" i="11"/>
  <c r="BN178" i="11"/>
  <c r="BV56" i="11"/>
  <c r="R210" i="11"/>
  <c r="Z170" i="11"/>
  <c r="AX1" i="11"/>
  <c r="BV100" i="11"/>
  <c r="R339" i="11"/>
  <c r="R275" i="11"/>
  <c r="R211" i="11"/>
  <c r="R147" i="11"/>
  <c r="R83" i="11"/>
  <c r="Z203" i="11"/>
  <c r="AH18" i="11"/>
  <c r="BV121" i="11"/>
  <c r="DJ280" i="11"/>
  <c r="DR93" i="11"/>
  <c r="Z109" i="11"/>
  <c r="R366" i="11"/>
  <c r="R302" i="11"/>
  <c r="R238" i="11"/>
  <c r="R174" i="11"/>
  <c r="R110" i="11"/>
  <c r="R46" i="11"/>
  <c r="Z198" i="11"/>
  <c r="Z134" i="11"/>
  <c r="Z70" i="11"/>
  <c r="Z6" i="11"/>
  <c r="AH13" i="11"/>
  <c r="BN186" i="11"/>
  <c r="BN122" i="11"/>
  <c r="BN58" i="11"/>
  <c r="BV128" i="11"/>
  <c r="BV64" i="11"/>
  <c r="CD44" i="11"/>
  <c r="R330" i="11"/>
  <c r="R266" i="11"/>
  <c r="R138" i="11"/>
  <c r="R10" i="11"/>
  <c r="Z34" i="11"/>
  <c r="BN70" i="11"/>
  <c r="R358" i="11"/>
  <c r="R102" i="11"/>
  <c r="Z62" i="11"/>
  <c r="BN114" i="11"/>
  <c r="CD52" i="11"/>
  <c r="R146" i="11"/>
  <c r="Z106" i="11"/>
  <c r="BN158" i="11"/>
  <c r="BV36" i="11"/>
  <c r="R323" i="11"/>
  <c r="R259" i="11"/>
  <c r="R195" i="11"/>
  <c r="R131" i="11"/>
  <c r="R67" i="11"/>
  <c r="Z139" i="11"/>
  <c r="BN179" i="11"/>
  <c r="BV57" i="11"/>
  <c r="DJ216" i="11"/>
  <c r="DJ279" i="11"/>
  <c r="R24" i="16"/>
  <c r="S24" i="16" s="1"/>
  <c r="J24" i="16" s="1"/>
  <c r="EP2" i="11"/>
  <c r="Z72" i="11"/>
  <c r="Z104" i="11"/>
  <c r="Z136" i="11"/>
  <c r="Z156" i="11"/>
  <c r="Z172" i="11"/>
  <c r="Z188" i="11"/>
  <c r="Z204" i="11"/>
  <c r="R8" i="11"/>
  <c r="R24" i="11"/>
  <c r="R40" i="11"/>
  <c r="R56" i="11"/>
  <c r="R72" i="11"/>
  <c r="R88" i="11"/>
  <c r="R104" i="11"/>
  <c r="R120" i="11"/>
  <c r="R136" i="11"/>
  <c r="R152" i="11"/>
  <c r="R168" i="11"/>
  <c r="R184" i="11"/>
  <c r="R200" i="11"/>
  <c r="R216" i="11"/>
  <c r="R232" i="11"/>
  <c r="R248" i="11"/>
  <c r="R264" i="11"/>
  <c r="R280" i="11"/>
  <c r="R296" i="11"/>
  <c r="R312" i="11"/>
  <c r="R328" i="11"/>
  <c r="R344" i="11"/>
  <c r="R360" i="11"/>
  <c r="EH3" i="11"/>
  <c r="DZ11" i="11"/>
  <c r="DZ27" i="11"/>
  <c r="DZ43" i="11"/>
  <c r="DZ59" i="11"/>
  <c r="DR11" i="11"/>
  <c r="DR27" i="11"/>
  <c r="DR43" i="11"/>
  <c r="DR59" i="11"/>
  <c r="DR75" i="11"/>
  <c r="DR91" i="11"/>
  <c r="DR107" i="11"/>
  <c r="DR123" i="11"/>
  <c r="DR139" i="11"/>
  <c r="DR155" i="11"/>
  <c r="DR171" i="11"/>
  <c r="DJ6" i="11"/>
  <c r="DJ22" i="11"/>
  <c r="DJ38" i="11"/>
  <c r="DJ54" i="11"/>
  <c r="DJ70" i="11"/>
  <c r="DJ86" i="11"/>
  <c r="DJ102" i="11"/>
  <c r="DJ118" i="11"/>
  <c r="DJ134" i="11"/>
  <c r="DJ150" i="11"/>
  <c r="DJ166" i="11"/>
  <c r="DJ182" i="11"/>
  <c r="DJ198" i="11"/>
  <c r="DJ214" i="11"/>
  <c r="DJ230" i="11"/>
  <c r="DJ246" i="11"/>
  <c r="DJ262" i="11"/>
  <c r="DJ278" i="11"/>
  <c r="DJ294" i="11"/>
  <c r="DJ310" i="11"/>
  <c r="DJ326" i="11"/>
  <c r="CT5" i="11"/>
  <c r="CL15" i="11"/>
  <c r="CD15" i="11"/>
  <c r="CD31" i="11"/>
  <c r="CD47" i="11"/>
  <c r="BV3" i="11"/>
  <c r="BV19" i="11"/>
  <c r="BV35" i="11"/>
  <c r="BV51" i="11"/>
  <c r="BV67" i="11"/>
  <c r="BV83" i="11"/>
  <c r="BV99" i="11"/>
  <c r="BV115" i="11"/>
  <c r="BV131" i="11"/>
  <c r="BN13" i="11"/>
  <c r="BN29" i="11"/>
  <c r="BN45" i="11"/>
  <c r="BN61" i="11"/>
  <c r="Z80" i="11"/>
  <c r="Z112" i="11"/>
  <c r="Z144" i="11"/>
  <c r="Z160" i="11"/>
  <c r="Z176" i="11"/>
  <c r="Z192" i="11"/>
  <c r="Z208" i="11"/>
  <c r="R12" i="11"/>
  <c r="R28" i="11"/>
  <c r="R44" i="11"/>
  <c r="R60" i="11"/>
  <c r="R76" i="11"/>
  <c r="R92" i="11"/>
  <c r="R108" i="11"/>
  <c r="R124" i="11"/>
  <c r="R140" i="11"/>
  <c r="R156" i="11"/>
  <c r="R172" i="11"/>
  <c r="R188" i="11"/>
  <c r="R204" i="11"/>
  <c r="R220" i="11"/>
  <c r="R236" i="11"/>
  <c r="R252" i="11"/>
  <c r="R268" i="11"/>
  <c r="R284" i="11"/>
  <c r="R300" i="11"/>
  <c r="R316" i="11"/>
  <c r="R332" i="11"/>
  <c r="R348" i="11"/>
  <c r="R364" i="11"/>
  <c r="EH7" i="11"/>
  <c r="DZ15" i="11"/>
  <c r="DZ31" i="11"/>
  <c r="DZ47" i="11"/>
  <c r="DZ63" i="11"/>
  <c r="DR15" i="11"/>
  <c r="DR31" i="11"/>
  <c r="DR47" i="11"/>
  <c r="DR63" i="11"/>
  <c r="DR79" i="11"/>
  <c r="DR95" i="11"/>
  <c r="DR111" i="11"/>
  <c r="DR127" i="11"/>
  <c r="DR143" i="11"/>
  <c r="DR159" i="11"/>
  <c r="DR175" i="11"/>
  <c r="DJ10" i="11"/>
  <c r="DJ26" i="11"/>
  <c r="DJ42" i="11"/>
  <c r="DJ58" i="11"/>
  <c r="DJ74" i="11"/>
  <c r="DJ90" i="11"/>
  <c r="DJ106" i="11"/>
  <c r="DJ122" i="11"/>
  <c r="DJ138" i="11"/>
  <c r="DJ154" i="11"/>
  <c r="DJ170" i="11"/>
  <c r="DJ186" i="11"/>
  <c r="DJ202" i="11"/>
  <c r="DJ218" i="11"/>
  <c r="DJ234" i="11"/>
  <c r="DJ250" i="11"/>
  <c r="DJ266" i="11"/>
  <c r="DJ282" i="11"/>
  <c r="DJ298" i="11"/>
  <c r="DJ314" i="11"/>
  <c r="DJ330" i="11"/>
  <c r="CL3" i="11"/>
  <c r="CD3" i="11"/>
  <c r="CD19" i="11"/>
  <c r="CD35" i="11"/>
  <c r="CD51" i="11"/>
  <c r="BV7" i="11"/>
  <c r="BV23" i="11"/>
  <c r="BV39" i="11"/>
  <c r="BV55" i="11"/>
  <c r="BV71" i="11"/>
  <c r="BV87" i="11"/>
  <c r="BV103" i="11"/>
  <c r="BV119" i="11"/>
  <c r="BN1" i="11"/>
  <c r="BN17" i="11"/>
  <c r="BN33" i="11"/>
  <c r="BN49" i="11"/>
  <c r="BN65" i="11"/>
  <c r="AH39" i="11"/>
  <c r="Z88" i="11"/>
  <c r="Z120" i="11"/>
  <c r="Z148" i="11"/>
  <c r="Z164" i="11"/>
  <c r="Z180" i="11"/>
  <c r="Z196" i="11"/>
  <c r="Z212" i="11"/>
  <c r="R16" i="11"/>
  <c r="R32" i="11"/>
  <c r="R48" i="11"/>
  <c r="R64" i="11"/>
  <c r="R80" i="11"/>
  <c r="R96" i="11"/>
  <c r="R112" i="11"/>
  <c r="R128" i="11"/>
  <c r="R144" i="11"/>
  <c r="R160" i="11"/>
  <c r="R176" i="11"/>
  <c r="R192" i="11"/>
  <c r="R208" i="11"/>
  <c r="R224" i="11"/>
  <c r="R240" i="11"/>
  <c r="R256" i="11"/>
  <c r="R272" i="11"/>
  <c r="R288" i="11"/>
  <c r="R304" i="11"/>
  <c r="R320" i="11"/>
  <c r="R336" i="11"/>
  <c r="R352" i="11"/>
  <c r="EX2" i="11"/>
  <c r="DZ3" i="11"/>
  <c r="DZ19" i="11"/>
  <c r="DZ35" i="11"/>
  <c r="DZ51" i="11"/>
  <c r="DR3" i="11"/>
  <c r="DR19" i="11"/>
  <c r="DR35" i="11"/>
  <c r="DR51" i="11"/>
  <c r="DR67" i="11"/>
  <c r="DR83" i="11"/>
  <c r="DR99" i="11"/>
  <c r="DR115" i="11"/>
  <c r="DR131" i="11"/>
  <c r="DR147" i="11"/>
  <c r="DR163" i="11"/>
  <c r="DR179" i="11"/>
  <c r="DJ14" i="11"/>
  <c r="DJ30" i="11"/>
  <c r="DJ46" i="11"/>
  <c r="DJ62" i="11"/>
  <c r="DJ78" i="11"/>
  <c r="DJ94" i="11"/>
  <c r="DJ110" i="11"/>
  <c r="DJ126" i="11"/>
  <c r="DJ142" i="11"/>
  <c r="DJ158" i="11"/>
  <c r="DJ174" i="11"/>
  <c r="DJ190" i="11"/>
  <c r="DJ206" i="11"/>
  <c r="DJ222" i="11"/>
  <c r="DJ238" i="11"/>
  <c r="DJ254" i="11"/>
  <c r="DJ270" i="11"/>
  <c r="DJ286" i="11"/>
  <c r="DJ302" i="11"/>
  <c r="DJ318" i="11"/>
  <c r="DB2" i="11"/>
  <c r="CL7" i="11"/>
  <c r="CD7" i="11"/>
  <c r="CD23" i="11"/>
  <c r="CD39" i="11"/>
  <c r="CD55" i="11"/>
  <c r="BV11" i="11"/>
  <c r="BV27" i="11"/>
  <c r="BV43" i="11"/>
  <c r="BV59" i="11"/>
  <c r="BV75" i="11"/>
  <c r="BV91" i="11"/>
  <c r="BV107" i="11"/>
  <c r="BV123" i="11"/>
  <c r="BN5" i="11"/>
  <c r="BN21" i="11"/>
  <c r="BN37" i="11"/>
  <c r="BN53" i="11"/>
  <c r="R193" i="11"/>
  <c r="R177" i="11"/>
  <c r="R161" i="11"/>
  <c r="R145" i="11"/>
  <c r="R129" i="11"/>
  <c r="R113" i="11"/>
  <c r="R97" i="11"/>
  <c r="R81" i="11"/>
  <c r="R65" i="11"/>
  <c r="R49" i="11"/>
  <c r="R33" i="11"/>
  <c r="R17" i="11"/>
  <c r="R1" i="11"/>
  <c r="Z201" i="11"/>
  <c r="Z185" i="11"/>
  <c r="Z169" i="11"/>
  <c r="Z153" i="11"/>
  <c r="Z137" i="11"/>
  <c r="Z121" i="11"/>
  <c r="Z105" i="11"/>
  <c r="Z89" i="11"/>
  <c r="Z73" i="11"/>
  <c r="Z57" i="11"/>
  <c r="Z41" i="11"/>
  <c r="Z25" i="11"/>
  <c r="Z9" i="11"/>
  <c r="AH64" i="11"/>
  <c r="AH48" i="11"/>
  <c r="AH32" i="11"/>
  <c r="AH16" i="11"/>
  <c r="AP6" i="11"/>
  <c r="BN209" i="11"/>
  <c r="BN193" i="11"/>
  <c r="BN177" i="11"/>
  <c r="BN161" i="11"/>
  <c r="BN145" i="11"/>
  <c r="BN129" i="11"/>
  <c r="BN113" i="11"/>
  <c r="BN97" i="11"/>
  <c r="BN81" i="11"/>
  <c r="BN57" i="11"/>
  <c r="BV127" i="11"/>
  <c r="BV63" i="11"/>
  <c r="CD59" i="11"/>
  <c r="CL11" i="11"/>
  <c r="DJ290" i="11"/>
  <c r="DJ226" i="11"/>
  <c r="DJ162" i="11"/>
  <c r="DJ98" i="11"/>
  <c r="DJ34" i="11"/>
  <c r="DR151" i="11"/>
  <c r="DR87" i="11"/>
  <c r="DR23" i="11"/>
  <c r="DZ23" i="11"/>
  <c r="R340" i="11"/>
  <c r="R276" i="11"/>
  <c r="R212" i="11"/>
  <c r="R148" i="11"/>
  <c r="R84" i="11"/>
  <c r="R20" i="11"/>
  <c r="Z168" i="11"/>
  <c r="Z48" i="11"/>
  <c r="R189" i="11"/>
  <c r="R173" i="11"/>
  <c r="R157" i="11"/>
  <c r="R141" i="11"/>
  <c r="R125" i="11"/>
  <c r="R109" i="11"/>
  <c r="R93" i="11"/>
  <c r="R77" i="11"/>
  <c r="R61" i="11"/>
  <c r="R45" i="11"/>
  <c r="R29" i="11"/>
  <c r="R13" i="11"/>
  <c r="Z213" i="11"/>
  <c r="Z197" i="11"/>
  <c r="Z181" i="11"/>
  <c r="Z165" i="11"/>
  <c r="Z149" i="11"/>
  <c r="Z133" i="11"/>
  <c r="Z117" i="11"/>
  <c r="Z101" i="11"/>
  <c r="Z85" i="11"/>
  <c r="Z69" i="11"/>
  <c r="Z53" i="11"/>
  <c r="Z37" i="11"/>
  <c r="Z21" i="11"/>
  <c r="Z5" i="11"/>
  <c r="AH60" i="11"/>
  <c r="AH44" i="11"/>
  <c r="AH28" i="11"/>
  <c r="AH12" i="11"/>
  <c r="AP2" i="11"/>
  <c r="BN205" i="11"/>
  <c r="BN189" i="11"/>
  <c r="BN173" i="11"/>
  <c r="BN157" i="11"/>
  <c r="BN141" i="11"/>
  <c r="BN125" i="11"/>
  <c r="BN109" i="11"/>
  <c r="BN93" i="11"/>
  <c r="BN77" i="11"/>
  <c r="BN41" i="11"/>
  <c r="BV111" i="11"/>
  <c r="BV47" i="11"/>
  <c r="CD43" i="11"/>
  <c r="CT1" i="11"/>
  <c r="DJ274" i="11"/>
  <c r="DJ210" i="11"/>
  <c r="DJ146" i="11"/>
  <c r="DJ82" i="11"/>
  <c r="DJ18" i="11"/>
  <c r="DR135" i="11"/>
  <c r="DR71" i="11"/>
  <c r="DR7" i="11"/>
  <c r="DZ7" i="11"/>
  <c r="R324" i="11"/>
  <c r="R260" i="11"/>
  <c r="R196" i="11"/>
  <c r="R132" i="11"/>
  <c r="R68" i="11"/>
  <c r="R4" i="11"/>
  <c r="Z152" i="11"/>
  <c r="R185" i="11"/>
  <c r="R169" i="11"/>
  <c r="R153" i="11"/>
  <c r="R137" i="11"/>
  <c r="R121" i="11"/>
  <c r="R105" i="11"/>
  <c r="R89" i="11"/>
  <c r="R73" i="11"/>
  <c r="R57" i="11"/>
  <c r="R41" i="11"/>
  <c r="R25" i="11"/>
  <c r="R9" i="11"/>
  <c r="Z209" i="11"/>
  <c r="Z193" i="11"/>
  <c r="Z177" i="11"/>
  <c r="Z161" i="11"/>
  <c r="Z145" i="11"/>
  <c r="Z129" i="11"/>
  <c r="Z113" i="11"/>
  <c r="Z97" i="11"/>
  <c r="Z81" i="11"/>
  <c r="Z65" i="11"/>
  <c r="Z49" i="11"/>
  <c r="Z33" i="11"/>
  <c r="Z17" i="11"/>
  <c r="Z1" i="11"/>
  <c r="AH56" i="11"/>
  <c r="AH40" i="11"/>
  <c r="AH24" i="11"/>
  <c r="AH8" i="11"/>
  <c r="AX4" i="11"/>
  <c r="BN201" i="11"/>
  <c r="BN185" i="11"/>
  <c r="BN169" i="11"/>
  <c r="BN153" i="11"/>
  <c r="BN137" i="11"/>
  <c r="BN121" i="11"/>
  <c r="BN105" i="11"/>
  <c r="BN89" i="11"/>
  <c r="BN73" i="11"/>
  <c r="BN25" i="11"/>
  <c r="BV95" i="11"/>
  <c r="BV31" i="11"/>
  <c r="CD27" i="11"/>
  <c r="DJ322" i="11"/>
  <c r="DJ258" i="11"/>
  <c r="DJ194" i="11"/>
  <c r="DJ130" i="11"/>
  <c r="DJ66" i="11"/>
  <c r="DJ2" i="11"/>
  <c r="DR119" i="11"/>
  <c r="DR55" i="11"/>
  <c r="DZ55" i="11"/>
  <c r="EP3" i="11"/>
  <c r="R308" i="11"/>
  <c r="R244" i="11"/>
  <c r="R180" i="11"/>
  <c r="R116" i="11"/>
  <c r="R52" i="11"/>
  <c r="Z200" i="11"/>
  <c r="Z128" i="11"/>
  <c r="R19" i="16"/>
  <c r="S19" i="16" s="1"/>
  <c r="J19" i="16" s="1"/>
  <c r="I26" i="16"/>
  <c r="R749" i="14"/>
  <c r="R733" i="14"/>
  <c r="R717" i="14"/>
  <c r="R701" i="14"/>
  <c r="R685" i="14"/>
  <c r="R669" i="14"/>
  <c r="R653" i="14"/>
  <c r="R637" i="14"/>
  <c r="R621" i="14"/>
  <c r="R605" i="14"/>
  <c r="R589" i="14"/>
  <c r="R573" i="14"/>
  <c r="R557" i="14"/>
  <c r="R541" i="14"/>
  <c r="R525" i="14"/>
  <c r="R509" i="14"/>
  <c r="R493" i="14"/>
  <c r="R477" i="14"/>
  <c r="R461" i="14"/>
  <c r="R445" i="14"/>
  <c r="R429" i="14"/>
  <c r="R413" i="14"/>
  <c r="R397" i="14"/>
  <c r="R381" i="14"/>
  <c r="R365" i="14"/>
  <c r="R349" i="14"/>
  <c r="R333" i="14"/>
  <c r="R317" i="14"/>
  <c r="R301" i="14"/>
  <c r="R285" i="14"/>
  <c r="R269" i="14"/>
  <c r="R253" i="14"/>
  <c r="R237" i="14"/>
  <c r="R221" i="14"/>
  <c r="R205" i="14"/>
  <c r="R189" i="14"/>
  <c r="R173" i="14"/>
  <c r="R157" i="14"/>
  <c r="R141" i="14"/>
  <c r="R125" i="14"/>
  <c r="R109" i="14"/>
  <c r="R93" i="14"/>
  <c r="R77" i="14"/>
  <c r="R61" i="14"/>
  <c r="R45" i="14"/>
  <c r="R29" i="14"/>
  <c r="R13" i="14"/>
  <c r="Z367" i="14"/>
  <c r="Z351" i="14"/>
  <c r="Z335" i="14"/>
  <c r="Z319" i="14"/>
  <c r="Z303" i="14"/>
  <c r="Z287" i="14"/>
  <c r="Z271" i="14"/>
  <c r="Z255" i="14"/>
  <c r="Z239" i="14"/>
  <c r="Z223" i="14"/>
  <c r="Z207" i="14"/>
  <c r="Z191" i="14"/>
  <c r="Z175" i="14"/>
  <c r="Z159" i="14"/>
  <c r="Z143" i="14"/>
  <c r="Z127" i="14"/>
  <c r="Z111" i="14"/>
  <c r="Z95" i="14"/>
  <c r="Z79" i="14"/>
  <c r="Z63" i="14"/>
  <c r="Z47" i="14"/>
  <c r="Z31" i="14"/>
  <c r="Z15" i="14"/>
  <c r="AH191" i="14"/>
  <c r="AH175" i="14"/>
  <c r="AH159" i="14"/>
  <c r="AH143" i="14"/>
  <c r="AH127" i="14"/>
  <c r="AH111" i="14"/>
  <c r="AH95" i="14"/>
  <c r="AH79" i="14"/>
  <c r="AH63" i="14"/>
  <c r="AH47" i="14"/>
  <c r="AH31" i="14"/>
  <c r="AH15" i="14"/>
  <c r="AP109" i="14"/>
  <c r="AP93" i="14"/>
  <c r="AP77" i="14"/>
  <c r="AP61" i="14"/>
  <c r="AP45" i="14"/>
  <c r="AP29" i="14"/>
  <c r="AP13" i="14"/>
  <c r="AX43" i="14"/>
  <c r="AX27" i="14"/>
  <c r="AX11" i="14"/>
  <c r="BF6" i="14"/>
  <c r="BN240" i="14"/>
  <c r="BN224" i="14"/>
  <c r="BN208" i="14"/>
  <c r="BN192" i="14"/>
  <c r="BN176" i="14"/>
  <c r="BN160" i="14"/>
  <c r="BN144" i="14"/>
  <c r="BN128" i="14"/>
  <c r="BN112" i="14"/>
  <c r="BN96" i="14"/>
  <c r="BN80" i="14"/>
  <c r="BN64" i="14"/>
  <c r="BN48" i="14"/>
  <c r="BN32" i="14"/>
  <c r="BN16" i="14"/>
  <c r="BV138" i="14"/>
  <c r="BV122" i="14"/>
  <c r="BV106" i="14"/>
  <c r="BV90" i="14"/>
  <c r="BV74" i="14"/>
  <c r="BV58" i="14"/>
  <c r="BV42" i="14"/>
  <c r="BV26" i="14"/>
  <c r="BV10" i="14"/>
  <c r="CD76" i="14"/>
  <c r="CD60" i="14"/>
  <c r="CD44" i="14"/>
  <c r="CD28" i="14"/>
  <c r="CD12" i="14"/>
  <c r="CL35" i="14"/>
  <c r="CL19" i="14"/>
  <c r="CL3" i="14"/>
  <c r="DB2" i="14"/>
  <c r="DJ733" i="14"/>
  <c r="DJ717" i="14"/>
  <c r="DJ701" i="14"/>
  <c r="DJ685" i="14"/>
  <c r="DJ669" i="14"/>
  <c r="DJ653" i="14"/>
  <c r="DJ637" i="14"/>
  <c r="DJ621" i="14"/>
  <c r="DJ605" i="14"/>
  <c r="DJ589" i="14"/>
  <c r="DJ573" i="14"/>
  <c r="DJ557" i="14"/>
  <c r="DJ541" i="14"/>
  <c r="DJ525" i="14"/>
  <c r="DJ509" i="14"/>
  <c r="DJ493" i="14"/>
  <c r="DJ477" i="14"/>
  <c r="DJ461" i="14"/>
  <c r="DJ445" i="14"/>
  <c r="DJ429" i="14"/>
  <c r="DJ413" i="14"/>
  <c r="DJ397" i="14"/>
  <c r="DJ381" i="14"/>
  <c r="DJ365" i="14"/>
  <c r="DJ349" i="14"/>
  <c r="DJ333" i="14"/>
  <c r="DJ301" i="14"/>
  <c r="R756" i="14"/>
  <c r="R740" i="14"/>
  <c r="R724" i="14"/>
  <c r="R708" i="14"/>
  <c r="R692" i="14"/>
  <c r="R676" i="14"/>
  <c r="R660" i="14"/>
  <c r="R644" i="14"/>
  <c r="R628" i="14"/>
  <c r="R612" i="14"/>
  <c r="R596" i="14"/>
  <c r="R580" i="14"/>
  <c r="R564" i="14"/>
  <c r="R548" i="14"/>
  <c r="R532" i="14"/>
  <c r="R516" i="14"/>
  <c r="R500" i="14"/>
  <c r="R484" i="14"/>
  <c r="R468" i="14"/>
  <c r="R452" i="14"/>
  <c r="R436" i="14"/>
  <c r="R420" i="14"/>
  <c r="R404" i="14"/>
  <c r="R388" i="14"/>
  <c r="R372" i="14"/>
  <c r="R356" i="14"/>
  <c r="R340" i="14"/>
  <c r="R324" i="14"/>
  <c r="R308" i="14"/>
  <c r="R292" i="14"/>
  <c r="R276" i="14"/>
  <c r="R260" i="14"/>
  <c r="R244" i="14"/>
  <c r="R228" i="14"/>
  <c r="R212" i="14"/>
  <c r="R196" i="14"/>
  <c r="R180" i="14"/>
  <c r="R164" i="14"/>
  <c r="R148" i="14"/>
  <c r="R132" i="14"/>
  <c r="R116" i="14"/>
  <c r="R100" i="14"/>
  <c r="R84" i="14"/>
  <c r="R68" i="14"/>
  <c r="R52" i="14"/>
  <c r="R36" i="14"/>
  <c r="R20" i="14"/>
  <c r="R4" i="14"/>
  <c r="Z354" i="14"/>
  <c r="Z338" i="14"/>
  <c r="Z322" i="14"/>
  <c r="Z306" i="14"/>
  <c r="Z290" i="14"/>
  <c r="Z274" i="14"/>
  <c r="Z254" i="14"/>
  <c r="Z222" i="14"/>
  <c r="Z190" i="14"/>
  <c r="Z138" i="14"/>
  <c r="Z74" i="14"/>
  <c r="Z10" i="14"/>
  <c r="AH138" i="14"/>
  <c r="AH74" i="14"/>
  <c r="AH10" i="14"/>
  <c r="AP56" i="14"/>
  <c r="AX34" i="14"/>
  <c r="BN231" i="14"/>
  <c r="BN167" i="14"/>
  <c r="BN103" i="14"/>
  <c r="BN39" i="14"/>
  <c r="BV117" i="14"/>
  <c r="BV53" i="14"/>
  <c r="CD55" i="14"/>
  <c r="CL10" i="14"/>
  <c r="DJ692" i="14"/>
  <c r="DJ608" i="14"/>
  <c r="DJ520" i="14"/>
  <c r="DJ436" i="14"/>
  <c r="DJ352" i="14"/>
  <c r="R699" i="14"/>
  <c r="R571" i="14"/>
  <c r="R443" i="14"/>
  <c r="R315" i="14"/>
  <c r="R187" i="14"/>
  <c r="R59" i="14"/>
  <c r="Z301" i="14"/>
  <c r="Z173" i="14"/>
  <c r="Z45" i="14"/>
  <c r="AH109" i="14"/>
  <c r="AP91" i="14"/>
  <c r="AX9" i="14"/>
  <c r="BN138" i="14"/>
  <c r="BN10" i="14"/>
  <c r="CL17" i="14"/>
  <c r="DJ367" i="14"/>
  <c r="R310" i="14"/>
  <c r="Z100" i="14"/>
  <c r="BN13" i="14"/>
  <c r="EP7" i="14"/>
  <c r="EP39" i="14"/>
  <c r="EH28" i="14"/>
  <c r="EH60" i="14"/>
  <c r="EH92" i="14"/>
  <c r="DZ25" i="14"/>
  <c r="DZ57" i="14"/>
  <c r="DZ89" i="14"/>
  <c r="DZ121" i="14"/>
  <c r="DZ153" i="14"/>
  <c r="DZ185" i="14"/>
  <c r="DR26" i="14"/>
  <c r="DR58" i="14"/>
  <c r="DR90" i="14"/>
  <c r="DR122" i="14"/>
  <c r="DR154" i="14"/>
  <c r="DR186" i="14"/>
  <c r="DR218" i="14"/>
  <c r="DR250" i="14"/>
  <c r="DR282" i="14"/>
  <c r="DR314" i="14"/>
  <c r="DR346" i="14"/>
  <c r="DR378" i="14"/>
  <c r="DJ32" i="14"/>
  <c r="DJ64" i="14"/>
  <c r="DJ96" i="14"/>
  <c r="DJ128" i="14"/>
  <c r="DJ160" i="14"/>
  <c r="DJ192" i="14"/>
  <c r="DJ224" i="14"/>
  <c r="DJ256" i="14"/>
  <c r="DJ288" i="14"/>
  <c r="DJ320" i="14"/>
  <c r="EP12" i="14"/>
  <c r="EP44" i="14"/>
  <c r="EH29" i="14"/>
  <c r="EH61" i="14"/>
  <c r="EH93" i="14"/>
  <c r="DZ26" i="14"/>
  <c r="DZ58" i="14"/>
  <c r="DZ90" i="14"/>
  <c r="DZ122" i="14"/>
  <c r="DZ154" i="14"/>
  <c r="DZ170" i="14"/>
  <c r="DZ186" i="14"/>
  <c r="DR11" i="14"/>
  <c r="DR27" i="14"/>
  <c r="DR43" i="14"/>
  <c r="DR59" i="14"/>
  <c r="DR75" i="14"/>
  <c r="DR91" i="14"/>
  <c r="DR107" i="14"/>
  <c r="DR123" i="14"/>
  <c r="DR139" i="14"/>
  <c r="DR155" i="14"/>
  <c r="DR171" i="14"/>
  <c r="DR187" i="14"/>
  <c r="DR203" i="14"/>
  <c r="DR219" i="14"/>
  <c r="DR235" i="14"/>
  <c r="DR251" i="14"/>
  <c r="DR267" i="14"/>
  <c r="DR283" i="14"/>
  <c r="DR299" i="14"/>
  <c r="DR315" i="14"/>
  <c r="DR331" i="14"/>
  <c r="DR347" i="14"/>
  <c r="DR363" i="14"/>
  <c r="DR379" i="14"/>
  <c r="DJ13" i="14"/>
  <c r="DJ29" i="14"/>
  <c r="DJ45" i="14"/>
  <c r="DJ61" i="14"/>
  <c r="DJ77" i="14"/>
  <c r="DJ93" i="14"/>
  <c r="DJ109" i="14"/>
  <c r="DJ125" i="14"/>
  <c r="DJ141" i="14"/>
  <c r="DJ157" i="14"/>
  <c r="DJ173" i="14"/>
  <c r="DJ189" i="14"/>
  <c r="DJ205" i="14"/>
  <c r="DJ221" i="14"/>
  <c r="DJ237" i="14"/>
  <c r="DJ253" i="14"/>
  <c r="EP19" i="14"/>
  <c r="EH8" i="14"/>
  <c r="EH40" i="14"/>
  <c r="EH72" i="14"/>
  <c r="DZ5" i="14"/>
  <c r="DZ37" i="14"/>
  <c r="DZ69" i="14"/>
  <c r="DZ101" i="14"/>
  <c r="DZ133" i="14"/>
  <c r="DZ165" i="14"/>
  <c r="DR6" i="14"/>
  <c r="DR38" i="14"/>
  <c r="DR70" i="14"/>
  <c r="DR102" i="14"/>
  <c r="DR134" i="14"/>
  <c r="DR166" i="14"/>
  <c r="DR198" i="14"/>
  <c r="DR230" i="14"/>
  <c r="DR262" i="14"/>
  <c r="DR294" i="14"/>
  <c r="DR326" i="14"/>
  <c r="DR358" i="14"/>
  <c r="DJ12" i="14"/>
  <c r="DJ44" i="14"/>
  <c r="DJ76" i="14"/>
  <c r="DJ108" i="14"/>
  <c r="DJ140" i="14"/>
  <c r="DJ172" i="14"/>
  <c r="DJ204" i="14"/>
  <c r="DJ236" i="14"/>
  <c r="DJ268" i="14"/>
  <c r="DJ300" i="14"/>
  <c r="DJ332" i="14"/>
  <c r="EP24" i="14"/>
  <c r="EH9" i="14"/>
  <c r="EH41" i="14"/>
  <c r="EH73" i="14"/>
  <c r="DZ6" i="14"/>
  <c r="DZ38" i="14"/>
  <c r="DZ70" i="14"/>
  <c r="DZ102" i="14"/>
  <c r="DZ134" i="14"/>
  <c r="DZ158" i="14"/>
  <c r="DZ174" i="14"/>
  <c r="DZ190" i="14"/>
  <c r="DR15" i="14"/>
  <c r="DR31" i="14"/>
  <c r="DR47" i="14"/>
  <c r="DR63" i="14"/>
  <c r="DR79" i="14"/>
  <c r="DR95" i="14"/>
  <c r="DR111" i="14"/>
  <c r="DR127" i="14"/>
  <c r="DR143" i="14"/>
  <c r="DR159" i="14"/>
  <c r="DR175" i="14"/>
  <c r="DR191" i="14"/>
  <c r="DR207" i="14"/>
  <c r="DR223" i="14"/>
  <c r="DR239" i="14"/>
  <c r="DR255" i="14"/>
  <c r="DR271" i="14"/>
  <c r="DR287" i="14"/>
  <c r="DR303" i="14"/>
  <c r="DR319" i="14"/>
  <c r="DR335" i="14"/>
  <c r="DR351" i="14"/>
  <c r="DR367" i="14"/>
  <c r="DJ1" i="14"/>
  <c r="DJ17" i="14"/>
  <c r="DJ33" i="14"/>
  <c r="DJ49" i="14"/>
  <c r="DJ65" i="14"/>
  <c r="DJ81" i="14"/>
  <c r="DJ97" i="14"/>
  <c r="DJ113" i="14"/>
  <c r="DJ129" i="14"/>
  <c r="DJ145" i="14"/>
  <c r="DJ161" i="14"/>
  <c r="DJ177" i="14"/>
  <c r="DJ193" i="14"/>
  <c r="DJ209" i="14"/>
  <c r="DJ225" i="14"/>
  <c r="DJ241" i="14"/>
  <c r="EX1" i="14"/>
  <c r="EP23" i="14"/>
  <c r="EH12" i="14"/>
  <c r="EH44" i="14"/>
  <c r="EH76" i="14"/>
  <c r="DZ9" i="14"/>
  <c r="DZ41" i="14"/>
  <c r="DZ73" i="14"/>
  <c r="DZ105" i="14"/>
  <c r="DZ137" i="14"/>
  <c r="DZ169" i="14"/>
  <c r="DR10" i="14"/>
  <c r="DR42" i="14"/>
  <c r="DR74" i="14"/>
  <c r="DR106" i="14"/>
  <c r="DR138" i="14"/>
  <c r="DR170" i="14"/>
  <c r="DR202" i="14"/>
  <c r="DR234" i="14"/>
  <c r="DR266" i="14"/>
  <c r="DR298" i="14"/>
  <c r="DR330" i="14"/>
  <c r="DR362" i="14"/>
  <c r="DJ16" i="14"/>
  <c r="DJ48" i="14"/>
  <c r="DJ80" i="14"/>
  <c r="DJ112" i="14"/>
  <c r="DJ144" i="14"/>
  <c r="DJ176" i="14"/>
  <c r="DJ208" i="14"/>
  <c r="DJ240" i="14"/>
  <c r="DJ272" i="14"/>
  <c r="DJ304" i="14"/>
  <c r="EX2" i="14"/>
  <c r="EP28" i="14"/>
  <c r="EH13" i="14"/>
  <c r="EP3" i="14"/>
  <c r="EH88" i="14"/>
  <c r="DZ117" i="14"/>
  <c r="DR54" i="14"/>
  <c r="DR182" i="14"/>
  <c r="DR310" i="14"/>
  <c r="DJ60" i="14"/>
  <c r="DJ188" i="14"/>
  <c r="DJ316" i="14"/>
  <c r="EH45" i="14"/>
  <c r="DZ10" i="14"/>
  <c r="DZ74" i="14"/>
  <c r="DZ138" i="14"/>
  <c r="DZ178" i="14"/>
  <c r="DR19" i="14"/>
  <c r="DR51" i="14"/>
  <c r="DR83" i="14"/>
  <c r="DR115" i="14"/>
  <c r="DR147" i="14"/>
  <c r="DR179" i="14"/>
  <c r="DR211" i="14"/>
  <c r="DR243" i="14"/>
  <c r="DR275" i="14"/>
  <c r="DR307" i="14"/>
  <c r="DR339" i="14"/>
  <c r="DR371" i="14"/>
  <c r="DJ21" i="14"/>
  <c r="DJ53" i="14"/>
  <c r="DJ85" i="14"/>
  <c r="DJ117" i="14"/>
  <c r="DJ149" i="14"/>
  <c r="DJ181" i="14"/>
  <c r="DJ213" i="14"/>
  <c r="DJ245" i="14"/>
  <c r="DJ265" i="14"/>
  <c r="DJ281" i="14"/>
  <c r="EX3" i="14"/>
  <c r="EP9" i="14"/>
  <c r="EP25" i="14"/>
  <c r="EP41" i="14"/>
  <c r="EH10" i="14"/>
  <c r="EH26" i="14"/>
  <c r="EH42" i="14"/>
  <c r="EH58" i="14"/>
  <c r="EH74" i="14"/>
  <c r="EH90" i="14"/>
  <c r="DZ7" i="14"/>
  <c r="DZ23" i="14"/>
  <c r="DZ39" i="14"/>
  <c r="DZ55" i="14"/>
  <c r="DZ71" i="14"/>
  <c r="DZ87" i="14"/>
  <c r="DZ103" i="14"/>
  <c r="DZ119" i="14"/>
  <c r="DZ135" i="14"/>
  <c r="DZ151" i="14"/>
  <c r="DZ167" i="14"/>
  <c r="DZ183" i="14"/>
  <c r="DR12" i="14"/>
  <c r="DR28" i="14"/>
  <c r="DR44" i="14"/>
  <c r="DR60" i="14"/>
  <c r="DR76" i="14"/>
  <c r="DR92" i="14"/>
  <c r="DR108" i="14"/>
  <c r="DR124" i="14"/>
  <c r="DR140" i="14"/>
  <c r="DR156" i="14"/>
  <c r="DR172" i="14"/>
  <c r="DR188" i="14"/>
  <c r="DR204" i="14"/>
  <c r="DR220" i="14"/>
  <c r="DR236" i="14"/>
  <c r="DR252" i="14"/>
  <c r="DR268" i="14"/>
  <c r="DR284" i="14"/>
  <c r="DR300" i="14"/>
  <c r="DR316" i="14"/>
  <c r="DR332" i="14"/>
  <c r="DR348" i="14"/>
  <c r="DR364" i="14"/>
  <c r="DR380" i="14"/>
  <c r="DJ14" i="14"/>
  <c r="DJ30" i="14"/>
  <c r="DJ46" i="14"/>
  <c r="EP35" i="14"/>
  <c r="DZ53" i="14"/>
  <c r="DR22" i="14"/>
  <c r="DR214" i="14"/>
  <c r="DR374" i="14"/>
  <c r="DJ156" i="14"/>
  <c r="EP8" i="14"/>
  <c r="EH77" i="14"/>
  <c r="DZ54" i="14"/>
  <c r="DZ150" i="14"/>
  <c r="DR3" i="14"/>
  <c r="DR39" i="14"/>
  <c r="DR87" i="14"/>
  <c r="DR131" i="14"/>
  <c r="DR167" i="14"/>
  <c r="DR215" i="14"/>
  <c r="DR259" i="14"/>
  <c r="DR295" i="14"/>
  <c r="DR343" i="14"/>
  <c r="DJ5" i="14"/>
  <c r="DJ41" i="14"/>
  <c r="DJ89" i="14"/>
  <c r="DJ133" i="14"/>
  <c r="DJ169" i="14"/>
  <c r="DJ217" i="14"/>
  <c r="DJ257" i="14"/>
  <c r="DJ277" i="14"/>
  <c r="EX7" i="14"/>
  <c r="EP17" i="14"/>
  <c r="EP37" i="14"/>
  <c r="EH14" i="14"/>
  <c r="EH34" i="14"/>
  <c r="EH54" i="14"/>
  <c r="EH78" i="14"/>
  <c r="EH98" i="14"/>
  <c r="DZ19" i="14"/>
  <c r="DZ43" i="14"/>
  <c r="DZ63" i="14"/>
  <c r="DZ83" i="14"/>
  <c r="DZ107" i="14"/>
  <c r="DZ127" i="14"/>
  <c r="DZ147" i="14"/>
  <c r="DZ171" i="14"/>
  <c r="DR4" i="14"/>
  <c r="DR24" i="14"/>
  <c r="DR48" i="14"/>
  <c r="DR68" i="14"/>
  <c r="DR88" i="14"/>
  <c r="DR112" i="14"/>
  <c r="DR132" i="14"/>
  <c r="DR152" i="14"/>
  <c r="DR176" i="14"/>
  <c r="DR196" i="14"/>
  <c r="DR216" i="14"/>
  <c r="DR240" i="14"/>
  <c r="DR260" i="14"/>
  <c r="DR280" i="14"/>
  <c r="DR304" i="14"/>
  <c r="DR324" i="14"/>
  <c r="DR344" i="14"/>
  <c r="DR368" i="14"/>
  <c r="DJ6" i="14"/>
  <c r="DJ26" i="14"/>
  <c r="DJ50" i="14"/>
  <c r="DJ66" i="14"/>
  <c r="DJ82" i="14"/>
  <c r="DJ98" i="14"/>
  <c r="DJ114" i="14"/>
  <c r="DJ130" i="14"/>
  <c r="DJ146" i="14"/>
  <c r="DJ162" i="14"/>
  <c r="DJ178" i="14"/>
  <c r="DJ194" i="14"/>
  <c r="DJ210" i="14"/>
  <c r="DJ226" i="14"/>
  <c r="DJ242" i="14"/>
  <c r="DJ258" i="14"/>
  <c r="EP2" i="14"/>
  <c r="EP18" i="14"/>
  <c r="EP34" i="14"/>
  <c r="EH3" i="14"/>
  <c r="EH19" i="14"/>
  <c r="EH35" i="14"/>
  <c r="EH51" i="14"/>
  <c r="EH67" i="14"/>
  <c r="EH83" i="14"/>
  <c r="DZ4" i="14"/>
  <c r="DZ20" i="14"/>
  <c r="DZ36" i="14"/>
  <c r="DZ52" i="14"/>
  <c r="DZ68" i="14"/>
  <c r="DZ84" i="14"/>
  <c r="DZ100" i="14"/>
  <c r="DZ116" i="14"/>
  <c r="DZ132" i="14"/>
  <c r="DZ148" i="14"/>
  <c r="DZ164" i="14"/>
  <c r="DZ180" i="14"/>
  <c r="DR5" i="14"/>
  <c r="DR21" i="14"/>
  <c r="DR37" i="14"/>
  <c r="DR53" i="14"/>
  <c r="DR69" i="14"/>
  <c r="DR85" i="14"/>
  <c r="DR101" i="14"/>
  <c r="DR117" i="14"/>
  <c r="DR133" i="14"/>
  <c r="DR149" i="14"/>
  <c r="DR165" i="14"/>
  <c r="DR181" i="14"/>
  <c r="DR197" i="14"/>
  <c r="DR213" i="14"/>
  <c r="DR229" i="14"/>
  <c r="DR245" i="14"/>
  <c r="DR261" i="14"/>
  <c r="DR277" i="14"/>
  <c r="DR293" i="14"/>
  <c r="DR309" i="14"/>
  <c r="DR325" i="14"/>
  <c r="DR341" i="14"/>
  <c r="DR357" i="14"/>
  <c r="DR373" i="14"/>
  <c r="DJ7" i="14"/>
  <c r="DJ23" i="14"/>
  <c r="DJ39" i="14"/>
  <c r="DJ55" i="14"/>
  <c r="DJ71" i="14"/>
  <c r="DJ87" i="14"/>
  <c r="DJ103" i="14"/>
  <c r="DJ119" i="14"/>
  <c r="DJ135" i="14"/>
  <c r="DJ151" i="14"/>
  <c r="DJ167" i="14"/>
  <c r="DJ183" i="14"/>
  <c r="DJ199" i="14"/>
  <c r="DJ215" i="14"/>
  <c r="DJ231" i="14"/>
  <c r="DJ247" i="14"/>
  <c r="DJ263" i="14"/>
  <c r="DJ279" i="14"/>
  <c r="DJ295" i="14"/>
  <c r="DJ311" i="14"/>
  <c r="DJ327" i="14"/>
  <c r="DJ302" i="14"/>
  <c r="DJ334" i="14"/>
  <c r="DJ350" i="14"/>
  <c r="DJ366" i="14"/>
  <c r="DJ382" i="14"/>
  <c r="DJ398" i="14"/>
  <c r="DJ414" i="14"/>
  <c r="DJ430" i="14"/>
  <c r="DJ446" i="14"/>
  <c r="DJ462" i="14"/>
  <c r="DJ478" i="14"/>
  <c r="DJ494" i="14"/>
  <c r="DJ510" i="14"/>
  <c r="DJ526" i="14"/>
  <c r="DJ542" i="14"/>
  <c r="DJ558" i="14"/>
  <c r="DJ574" i="14"/>
  <c r="DJ590" i="14"/>
  <c r="DJ606" i="14"/>
  <c r="DJ622" i="14"/>
  <c r="DJ638" i="14"/>
  <c r="DJ654" i="14"/>
  <c r="DJ670" i="14"/>
  <c r="DJ686" i="14"/>
  <c r="DJ702" i="14"/>
  <c r="DJ718" i="14"/>
  <c r="DJ734" i="14"/>
  <c r="EH24" i="14"/>
  <c r="DZ85" i="14"/>
  <c r="DR86" i="14"/>
  <c r="DR246" i="14"/>
  <c r="DJ28" i="14"/>
  <c r="DJ220" i="14"/>
  <c r="EP40" i="14"/>
  <c r="EH89" i="14"/>
  <c r="DZ86" i="14"/>
  <c r="DZ162" i="14"/>
  <c r="DR7" i="14"/>
  <c r="DR55" i="14"/>
  <c r="DR99" i="14"/>
  <c r="DR135" i="14"/>
  <c r="DR183" i="14"/>
  <c r="DR227" i="14"/>
  <c r="DR263" i="14"/>
  <c r="DR311" i="14"/>
  <c r="DR355" i="14"/>
  <c r="DJ9" i="14"/>
  <c r="DJ57" i="14"/>
  <c r="DJ101" i="14"/>
  <c r="DJ137" i="14"/>
  <c r="DJ185" i="14"/>
  <c r="DJ229" i="14"/>
  <c r="DJ261" i="14"/>
  <c r="DJ285" i="14"/>
  <c r="EP1" i="14"/>
  <c r="EP21" i="14"/>
  <c r="EP45" i="14"/>
  <c r="EH18" i="14"/>
  <c r="EH38" i="14"/>
  <c r="EH62" i="14"/>
  <c r="EH82" i="14"/>
  <c r="DZ3" i="14"/>
  <c r="DZ27" i="14"/>
  <c r="DZ47" i="14"/>
  <c r="DZ67" i="14"/>
  <c r="DZ91" i="14"/>
  <c r="DZ111" i="14"/>
  <c r="DZ131" i="14"/>
  <c r="DZ155" i="14"/>
  <c r="DZ175" i="14"/>
  <c r="DR8" i="14"/>
  <c r="DR32" i="14"/>
  <c r="DR52" i="14"/>
  <c r="DR72" i="14"/>
  <c r="DR96" i="14"/>
  <c r="DR116" i="14"/>
  <c r="DR136" i="14"/>
  <c r="DR160" i="14"/>
  <c r="DR180" i="14"/>
  <c r="DR200" i="14"/>
  <c r="DR224" i="14"/>
  <c r="DR244" i="14"/>
  <c r="DR264" i="14"/>
  <c r="DR288" i="14"/>
  <c r="DR308" i="14"/>
  <c r="DR328" i="14"/>
  <c r="DR352" i="14"/>
  <c r="DR372" i="14"/>
  <c r="DJ10" i="14"/>
  <c r="DJ34" i="14"/>
  <c r="DJ54" i="14"/>
  <c r="DJ70" i="14"/>
  <c r="DJ86" i="14"/>
  <c r="DJ102" i="14"/>
  <c r="DJ118" i="14"/>
  <c r="DJ134" i="14"/>
  <c r="DJ150" i="14"/>
  <c r="DJ166" i="14"/>
  <c r="DJ182" i="14"/>
  <c r="DJ198" i="14"/>
  <c r="DJ214" i="14"/>
  <c r="DJ230" i="14"/>
  <c r="DJ246" i="14"/>
  <c r="DJ262" i="14"/>
  <c r="EP6" i="14"/>
  <c r="EP22" i="14"/>
  <c r="EP38" i="14"/>
  <c r="EH7" i="14"/>
  <c r="EH23" i="14"/>
  <c r="EH39" i="14"/>
  <c r="EH55" i="14"/>
  <c r="EH71" i="14"/>
  <c r="EH87" i="14"/>
  <c r="DZ8" i="14"/>
  <c r="DZ24" i="14"/>
  <c r="DZ40" i="14"/>
  <c r="DZ56" i="14"/>
  <c r="DZ72" i="14"/>
  <c r="DZ88" i="14"/>
  <c r="DZ104" i="14"/>
  <c r="DZ120" i="14"/>
  <c r="DZ136" i="14"/>
  <c r="DZ152" i="14"/>
  <c r="DZ168" i="14"/>
  <c r="DZ184" i="14"/>
  <c r="DR9" i="14"/>
  <c r="DR25" i="14"/>
  <c r="DR41" i="14"/>
  <c r="DR57" i="14"/>
  <c r="DR73" i="14"/>
  <c r="DR89" i="14"/>
  <c r="DR105" i="14"/>
  <c r="DR121" i="14"/>
  <c r="DR137" i="14"/>
  <c r="DR153" i="14"/>
  <c r="DR169" i="14"/>
  <c r="DR185" i="14"/>
  <c r="DR201" i="14"/>
  <c r="DR217" i="14"/>
  <c r="DR233" i="14"/>
  <c r="DR249" i="14"/>
  <c r="DR265" i="14"/>
  <c r="DR281" i="14"/>
  <c r="DR297" i="14"/>
  <c r="DR313" i="14"/>
  <c r="DR329" i="14"/>
  <c r="DR345" i="14"/>
  <c r="DR361" i="14"/>
  <c r="DR377" i="14"/>
  <c r="DJ11" i="14"/>
  <c r="DJ27" i="14"/>
  <c r="DJ43" i="14"/>
  <c r="DJ59" i="14"/>
  <c r="DJ75" i="14"/>
  <c r="DJ91" i="14"/>
  <c r="DJ107" i="14"/>
  <c r="DJ123" i="14"/>
  <c r="DJ139" i="14"/>
  <c r="DJ155" i="14"/>
  <c r="DJ171" i="14"/>
  <c r="DJ187" i="14"/>
  <c r="DJ203" i="14"/>
  <c r="DJ219" i="14"/>
  <c r="DJ235" i="14"/>
  <c r="DJ251" i="14"/>
  <c r="DJ267" i="14"/>
  <c r="DJ283" i="14"/>
  <c r="DJ299" i="14"/>
  <c r="DJ315" i="14"/>
  <c r="EH56" i="14"/>
  <c r="DR118" i="14"/>
  <c r="DJ92" i="14"/>
  <c r="EH25" i="14"/>
  <c r="DZ106" i="14"/>
  <c r="DR23" i="14"/>
  <c r="DR103" i="14"/>
  <c r="DR195" i="14"/>
  <c r="DR279" i="14"/>
  <c r="DR359" i="14"/>
  <c r="DJ69" i="14"/>
  <c r="DJ153" i="14"/>
  <c r="DJ233" i="14"/>
  <c r="DJ289" i="14"/>
  <c r="EP29" i="14"/>
  <c r="EH22" i="14"/>
  <c r="EH66" i="14"/>
  <c r="DZ11" i="14"/>
  <c r="DZ51" i="14"/>
  <c r="DZ95" i="14"/>
  <c r="DZ139" i="14"/>
  <c r="DZ179" i="14"/>
  <c r="DR36" i="14"/>
  <c r="DR80" i="14"/>
  <c r="DR120" i="14"/>
  <c r="DR164" i="14"/>
  <c r="DR208" i="14"/>
  <c r="DR248" i="14"/>
  <c r="DR292" i="14"/>
  <c r="DR336" i="14"/>
  <c r="DR376" i="14"/>
  <c r="DJ38" i="14"/>
  <c r="DJ74" i="14"/>
  <c r="DJ106" i="14"/>
  <c r="DJ138" i="14"/>
  <c r="DJ170" i="14"/>
  <c r="DJ202" i="14"/>
  <c r="DJ234" i="14"/>
  <c r="EX4" i="14"/>
  <c r="EP26" i="14"/>
  <c r="EH11" i="14"/>
  <c r="EH43" i="14"/>
  <c r="EH75" i="14"/>
  <c r="DZ12" i="14"/>
  <c r="DZ44" i="14"/>
  <c r="DZ76" i="14"/>
  <c r="DZ108" i="14"/>
  <c r="DZ140" i="14"/>
  <c r="DZ172" i="14"/>
  <c r="DR13" i="14"/>
  <c r="DR45" i="14"/>
  <c r="DR77" i="14"/>
  <c r="DR109" i="14"/>
  <c r="DR141" i="14"/>
  <c r="DR173" i="14"/>
  <c r="DR205" i="14"/>
  <c r="DR237" i="14"/>
  <c r="DR269" i="14"/>
  <c r="DR301" i="14"/>
  <c r="DR333" i="14"/>
  <c r="DR365" i="14"/>
  <c r="DJ15" i="14"/>
  <c r="DJ47" i="14"/>
  <c r="DJ79" i="14"/>
  <c r="DJ111" i="14"/>
  <c r="DJ143" i="14"/>
  <c r="DJ175" i="14"/>
  <c r="DJ207" i="14"/>
  <c r="DJ239" i="14"/>
  <c r="DJ271" i="14"/>
  <c r="DJ303" i="14"/>
  <c r="DJ331" i="14"/>
  <c r="DJ318" i="14"/>
  <c r="DJ346" i="14"/>
  <c r="DJ370" i="14"/>
  <c r="DJ390" i="14"/>
  <c r="DJ410" i="14"/>
  <c r="DJ434" i="14"/>
  <c r="DJ454" i="14"/>
  <c r="DJ474" i="14"/>
  <c r="DJ498" i="14"/>
  <c r="DJ518" i="14"/>
  <c r="DJ538" i="14"/>
  <c r="DJ562" i="14"/>
  <c r="DJ582" i="14"/>
  <c r="DJ602" i="14"/>
  <c r="DJ626" i="14"/>
  <c r="DJ646" i="14"/>
  <c r="DJ666" i="14"/>
  <c r="DJ690" i="14"/>
  <c r="DJ710" i="14"/>
  <c r="DJ730" i="14"/>
  <c r="CT1" i="14"/>
  <c r="CL8" i="14"/>
  <c r="CL24" i="14"/>
  <c r="CL40" i="14"/>
  <c r="CD13" i="14"/>
  <c r="CD29" i="14"/>
  <c r="CD45" i="14"/>
  <c r="CD61" i="14"/>
  <c r="CD77" i="14"/>
  <c r="BV11" i="14"/>
  <c r="BV27" i="14"/>
  <c r="BV43" i="14"/>
  <c r="BV59" i="14"/>
  <c r="BV75" i="14"/>
  <c r="BV91" i="14"/>
  <c r="DZ21" i="14"/>
  <c r="DR150" i="14"/>
  <c r="DJ124" i="14"/>
  <c r="EH57" i="14"/>
  <c r="DZ118" i="14"/>
  <c r="DR35" i="14"/>
  <c r="DR119" i="14"/>
  <c r="DR199" i="14"/>
  <c r="DR291" i="14"/>
  <c r="DR375" i="14"/>
  <c r="DJ73" i="14"/>
  <c r="DJ165" i="14"/>
  <c r="DJ249" i="14"/>
  <c r="DJ293" i="14"/>
  <c r="EP33" i="14"/>
  <c r="EH30" i="14"/>
  <c r="EH70" i="14"/>
  <c r="DZ15" i="14"/>
  <c r="DZ59" i="14"/>
  <c r="DZ99" i="14"/>
  <c r="DZ143" i="14"/>
  <c r="DZ187" i="14"/>
  <c r="DR40" i="14"/>
  <c r="DR84" i="14"/>
  <c r="DR128" i="14"/>
  <c r="DR168" i="14"/>
  <c r="DR212" i="14"/>
  <c r="DR256" i="14"/>
  <c r="DR296" i="14"/>
  <c r="DR340" i="14"/>
  <c r="DJ2" i="14"/>
  <c r="DJ42" i="14"/>
  <c r="DJ78" i="14"/>
  <c r="DJ110" i="14"/>
  <c r="DJ142" i="14"/>
  <c r="DJ174" i="14"/>
  <c r="DJ206" i="14"/>
  <c r="DJ238" i="14"/>
  <c r="EX8" i="14"/>
  <c r="EP30" i="14"/>
  <c r="EH15" i="14"/>
  <c r="EH47" i="14"/>
  <c r="EH79" i="14"/>
  <c r="DZ16" i="14"/>
  <c r="DZ48" i="14"/>
  <c r="DZ80" i="14"/>
  <c r="DZ112" i="14"/>
  <c r="DZ144" i="14"/>
  <c r="DZ176" i="14"/>
  <c r="DR17" i="14"/>
  <c r="DR49" i="14"/>
  <c r="DR81" i="14"/>
  <c r="DR113" i="14"/>
  <c r="DR145" i="14"/>
  <c r="DR177" i="14"/>
  <c r="DR209" i="14"/>
  <c r="DR241" i="14"/>
  <c r="DR273" i="14"/>
  <c r="DR305" i="14"/>
  <c r="DR337" i="14"/>
  <c r="DR369" i="14"/>
  <c r="DJ19" i="14"/>
  <c r="DJ51" i="14"/>
  <c r="DJ83" i="14"/>
  <c r="DJ115" i="14"/>
  <c r="DJ147" i="14"/>
  <c r="DJ179" i="14"/>
  <c r="DJ211" i="14"/>
  <c r="DJ243" i="14"/>
  <c r="DJ275" i="14"/>
  <c r="DJ307" i="14"/>
  <c r="DJ278" i="14"/>
  <c r="DJ326" i="14"/>
  <c r="DJ354" i="14"/>
  <c r="DJ374" i="14"/>
  <c r="DJ394" i="14"/>
  <c r="DJ418" i="14"/>
  <c r="DJ438" i="14"/>
  <c r="DJ458" i="14"/>
  <c r="DJ482" i="14"/>
  <c r="DJ502" i="14"/>
  <c r="DJ522" i="14"/>
  <c r="DJ546" i="14"/>
  <c r="DJ566" i="14"/>
  <c r="DJ586" i="14"/>
  <c r="DJ610" i="14"/>
  <c r="DJ630" i="14"/>
  <c r="DJ650" i="14"/>
  <c r="DJ674" i="14"/>
  <c r="DJ694" i="14"/>
  <c r="DJ714" i="14"/>
  <c r="DJ738" i="14"/>
  <c r="CT5" i="14"/>
  <c r="CL12" i="14"/>
  <c r="CL28" i="14"/>
  <c r="CD1" i="14"/>
  <c r="CD17" i="14"/>
  <c r="CD33" i="14"/>
  <c r="CD49" i="14"/>
  <c r="CD65" i="14"/>
  <c r="CD81" i="14"/>
  <c r="BV15" i="14"/>
  <c r="BV31" i="14"/>
  <c r="BV47" i="14"/>
  <c r="BV63" i="14"/>
  <c r="BV79" i="14"/>
  <c r="BV95" i="14"/>
  <c r="BV111" i="14"/>
  <c r="BV127" i="14"/>
  <c r="BN1" i="14"/>
  <c r="BN17" i="14"/>
  <c r="BN33" i="14"/>
  <c r="BN49" i="14"/>
  <c r="BN65" i="14"/>
  <c r="BN81" i="14"/>
  <c r="BN97" i="14"/>
  <c r="BN113" i="14"/>
  <c r="BN129" i="14"/>
  <c r="BN145" i="14"/>
  <c r="BN161" i="14"/>
  <c r="BN177" i="14"/>
  <c r="BN193" i="14"/>
  <c r="BN209" i="14"/>
  <c r="BN225" i="14"/>
  <c r="BN241" i="14"/>
  <c r="BF7" i="14"/>
  <c r="AX16" i="14"/>
  <c r="AX32" i="14"/>
  <c r="AP2" i="14"/>
  <c r="AP18" i="14"/>
  <c r="AP34" i="14"/>
  <c r="AP50" i="14"/>
  <c r="AP66" i="14"/>
  <c r="AP82" i="14"/>
  <c r="AP98" i="14"/>
  <c r="AH8" i="14"/>
  <c r="AH24" i="14"/>
  <c r="AH40" i="14"/>
  <c r="AH56" i="14"/>
  <c r="AH72" i="14"/>
  <c r="AH88" i="14"/>
  <c r="AH104" i="14"/>
  <c r="AH120" i="14"/>
  <c r="AH136" i="14"/>
  <c r="AH152" i="14"/>
  <c r="AH168" i="14"/>
  <c r="AH184" i="14"/>
  <c r="Z12" i="14"/>
  <c r="Z28" i="14"/>
  <c r="Z44" i="14"/>
  <c r="Z60" i="14"/>
  <c r="Z76" i="14"/>
  <c r="Z92" i="14"/>
  <c r="Z108" i="14"/>
  <c r="Z124" i="14"/>
  <c r="Z140" i="14"/>
  <c r="Z156" i="14"/>
  <c r="Z172" i="14"/>
  <c r="Z188" i="14"/>
  <c r="Z204" i="14"/>
  <c r="Z220" i="14"/>
  <c r="Z236" i="14"/>
  <c r="Z252" i="14"/>
  <c r="Z268" i="14"/>
  <c r="Z284" i="14"/>
  <c r="Z300" i="14"/>
  <c r="Z316" i="14"/>
  <c r="Z332" i="14"/>
  <c r="Z348" i="14"/>
  <c r="Z364" i="14"/>
  <c r="DZ149" i="14"/>
  <c r="DJ252" i="14"/>
  <c r="DZ166" i="14"/>
  <c r="DR151" i="14"/>
  <c r="DR323" i="14"/>
  <c r="DJ105" i="14"/>
  <c r="DJ269" i="14"/>
  <c r="EH2" i="14"/>
  <c r="EH86" i="14"/>
  <c r="DZ75" i="14"/>
  <c r="DZ159" i="14"/>
  <c r="DR56" i="14"/>
  <c r="DR144" i="14"/>
  <c r="DR228" i="14"/>
  <c r="DR312" i="14"/>
  <c r="DJ18" i="14"/>
  <c r="DJ90" i="14"/>
  <c r="DJ154" i="14"/>
  <c r="DJ218" i="14"/>
  <c r="EP10" i="14"/>
  <c r="EH27" i="14"/>
  <c r="EH91" i="14"/>
  <c r="DZ60" i="14"/>
  <c r="DZ124" i="14"/>
  <c r="DZ188" i="14"/>
  <c r="DR61" i="14"/>
  <c r="DR125" i="14"/>
  <c r="DR189" i="14"/>
  <c r="DR253" i="14"/>
  <c r="DR317" i="14"/>
  <c r="DR381" i="14"/>
  <c r="DJ63" i="14"/>
  <c r="DJ127" i="14"/>
  <c r="DJ191" i="14"/>
  <c r="DJ255" i="14"/>
  <c r="DJ319" i="14"/>
  <c r="DJ338" i="14"/>
  <c r="DJ378" i="14"/>
  <c r="DJ422" i="14"/>
  <c r="DJ466" i="14"/>
  <c r="DJ506" i="14"/>
  <c r="DJ550" i="14"/>
  <c r="DJ594" i="14"/>
  <c r="DJ634" i="14"/>
  <c r="DJ678" i="14"/>
  <c r="DJ722" i="14"/>
  <c r="CT9" i="14"/>
  <c r="CL32" i="14"/>
  <c r="CD21" i="14"/>
  <c r="CD53" i="14"/>
  <c r="BV3" i="14"/>
  <c r="BV35" i="14"/>
  <c r="BV67" i="14"/>
  <c r="BV99" i="14"/>
  <c r="BV119" i="14"/>
  <c r="BV139" i="14"/>
  <c r="BN21" i="14"/>
  <c r="BN41" i="14"/>
  <c r="BN61" i="14"/>
  <c r="BN85" i="14"/>
  <c r="BN105" i="14"/>
  <c r="BN125" i="14"/>
  <c r="BN149" i="14"/>
  <c r="BN169" i="14"/>
  <c r="BN189" i="14"/>
  <c r="BN213" i="14"/>
  <c r="BN233" i="14"/>
  <c r="BF3" i="14"/>
  <c r="AX20" i="14"/>
  <c r="AX40" i="14"/>
  <c r="AP14" i="14"/>
  <c r="AP38" i="14"/>
  <c r="AP58" i="14"/>
  <c r="AP78" i="14"/>
  <c r="AP102" i="14"/>
  <c r="AH16" i="14"/>
  <c r="AH36" i="14"/>
  <c r="AH60" i="14"/>
  <c r="AH80" i="14"/>
  <c r="AH100" i="14"/>
  <c r="AH124" i="14"/>
  <c r="AH144" i="14"/>
  <c r="AH164" i="14"/>
  <c r="AH188" i="14"/>
  <c r="Z20" i="14"/>
  <c r="Z40" i="14"/>
  <c r="Z64" i="14"/>
  <c r="Z84" i="14"/>
  <c r="Z104" i="14"/>
  <c r="Z128" i="14"/>
  <c r="Z148" i="14"/>
  <c r="Z168" i="14"/>
  <c r="Z192" i="14"/>
  <c r="Z212" i="14"/>
  <c r="Z232" i="14"/>
  <c r="Z256" i="14"/>
  <c r="Z276" i="14"/>
  <c r="Z296" i="14"/>
  <c r="Z320" i="14"/>
  <c r="Z340" i="14"/>
  <c r="Z360" i="14"/>
  <c r="R10" i="14"/>
  <c r="R26" i="14"/>
  <c r="R42" i="14"/>
  <c r="R58" i="14"/>
  <c r="R74" i="14"/>
  <c r="R90" i="14"/>
  <c r="R106" i="14"/>
  <c r="R122" i="14"/>
  <c r="R138" i="14"/>
  <c r="R154" i="14"/>
  <c r="R170" i="14"/>
  <c r="R186" i="14"/>
  <c r="R202" i="14"/>
  <c r="R218" i="14"/>
  <c r="R234" i="14"/>
  <c r="R250" i="14"/>
  <c r="R266" i="14"/>
  <c r="R282" i="14"/>
  <c r="R298" i="14"/>
  <c r="R314" i="14"/>
  <c r="R330" i="14"/>
  <c r="R346" i="14"/>
  <c r="R362" i="14"/>
  <c r="R378" i="14"/>
  <c r="R394" i="14"/>
  <c r="R410" i="14"/>
  <c r="R426" i="14"/>
  <c r="R442" i="14"/>
  <c r="R458" i="14"/>
  <c r="R474" i="14"/>
  <c r="R490" i="14"/>
  <c r="R506" i="14"/>
  <c r="R522" i="14"/>
  <c r="R538" i="14"/>
  <c r="R554" i="14"/>
  <c r="R570" i="14"/>
  <c r="R586" i="14"/>
  <c r="R602" i="14"/>
  <c r="R618" i="14"/>
  <c r="R634" i="14"/>
  <c r="R650" i="14"/>
  <c r="R666" i="14"/>
  <c r="R682" i="14"/>
  <c r="R698" i="14"/>
  <c r="R714" i="14"/>
  <c r="R730" i="14"/>
  <c r="R746" i="14"/>
  <c r="DJ266" i="14"/>
  <c r="DJ313" i="14"/>
  <c r="DJ339" i="14"/>
  <c r="DJ355" i="14"/>
  <c r="DJ371" i="14"/>
  <c r="DJ387" i="14"/>
  <c r="DJ403" i="14"/>
  <c r="DJ419" i="14"/>
  <c r="DJ435" i="14"/>
  <c r="DJ451" i="14"/>
  <c r="DJ467" i="14"/>
  <c r="DJ483" i="14"/>
  <c r="DJ499" i="14"/>
  <c r="DJ515" i="14"/>
  <c r="DJ531" i="14"/>
  <c r="DJ547" i="14"/>
  <c r="DJ563" i="14"/>
  <c r="DJ579" i="14"/>
  <c r="DJ595" i="14"/>
  <c r="DJ611" i="14"/>
  <c r="DJ627" i="14"/>
  <c r="DJ643" i="14"/>
  <c r="DJ659" i="14"/>
  <c r="DJ675" i="14"/>
  <c r="DJ691" i="14"/>
  <c r="DJ707" i="14"/>
  <c r="DJ723" i="14"/>
  <c r="DJ739" i="14"/>
  <c r="CT6" i="14"/>
  <c r="CL9" i="14"/>
  <c r="CL25" i="14"/>
  <c r="CL41" i="14"/>
  <c r="CD14" i="14"/>
  <c r="CD30" i="14"/>
  <c r="CD46" i="14"/>
  <c r="CD62" i="14"/>
  <c r="CD78" i="14"/>
  <c r="BV16" i="14"/>
  <c r="BV32" i="14"/>
  <c r="BV48" i="14"/>
  <c r="BV64" i="14"/>
  <c r="BV80" i="14"/>
  <c r="BV96" i="14"/>
  <c r="BV112" i="14"/>
  <c r="BV128" i="14"/>
  <c r="BN2" i="14"/>
  <c r="BN18" i="14"/>
  <c r="BN34" i="14"/>
  <c r="BN50" i="14"/>
  <c r="BN66" i="14"/>
  <c r="BN82" i="14"/>
  <c r="BN98" i="14"/>
  <c r="BN114" i="14"/>
  <c r="BN130" i="14"/>
  <c r="BN146" i="14"/>
  <c r="BN162" i="14"/>
  <c r="BN178" i="14"/>
  <c r="BN194" i="14"/>
  <c r="BN210" i="14"/>
  <c r="BN226" i="14"/>
  <c r="BN242" i="14"/>
  <c r="AX1" i="14"/>
  <c r="AX17" i="14"/>
  <c r="AX33" i="14"/>
  <c r="AP3" i="14"/>
  <c r="AP19" i="14"/>
  <c r="AP35" i="14"/>
  <c r="AP51" i="14"/>
  <c r="AP67" i="14"/>
  <c r="AP83" i="14"/>
  <c r="AP99" i="14"/>
  <c r="AH5" i="14"/>
  <c r="AH21" i="14"/>
  <c r="AH37" i="14"/>
  <c r="AH53" i="14"/>
  <c r="AH69" i="14"/>
  <c r="AH85" i="14"/>
  <c r="AH101" i="14"/>
  <c r="AH117" i="14"/>
  <c r="AH133" i="14"/>
  <c r="AH149" i="14"/>
  <c r="AH165" i="14"/>
  <c r="AH181" i="14"/>
  <c r="Z5" i="14"/>
  <c r="Z21" i="14"/>
  <c r="Z37" i="14"/>
  <c r="Z53" i="14"/>
  <c r="Z69" i="14"/>
  <c r="Z85" i="14"/>
  <c r="Z101" i="14"/>
  <c r="Z117" i="14"/>
  <c r="Z133" i="14"/>
  <c r="Z149" i="14"/>
  <c r="Z165" i="14"/>
  <c r="Z181" i="14"/>
  <c r="Z197" i="14"/>
  <c r="Z213" i="14"/>
  <c r="Z229" i="14"/>
  <c r="Z245" i="14"/>
  <c r="Z261" i="14"/>
  <c r="Z277" i="14"/>
  <c r="Z293" i="14"/>
  <c r="Z309" i="14"/>
  <c r="Z325" i="14"/>
  <c r="Z341" i="14"/>
  <c r="Z357" i="14"/>
  <c r="R3" i="14"/>
  <c r="R19" i="14"/>
  <c r="R35" i="14"/>
  <c r="R51" i="14"/>
  <c r="R67" i="14"/>
  <c r="R83" i="14"/>
  <c r="R99" i="14"/>
  <c r="R115" i="14"/>
  <c r="R131" i="14"/>
  <c r="R147" i="14"/>
  <c r="R163" i="14"/>
  <c r="R179" i="14"/>
  <c r="R195" i="14"/>
  <c r="R211" i="14"/>
  <c r="R227" i="14"/>
  <c r="R243" i="14"/>
  <c r="R259" i="14"/>
  <c r="R275" i="14"/>
  <c r="R291" i="14"/>
  <c r="R307" i="14"/>
  <c r="R323" i="14"/>
  <c r="R339" i="14"/>
  <c r="R355" i="14"/>
  <c r="R371" i="14"/>
  <c r="R387" i="14"/>
  <c r="R403" i="14"/>
  <c r="R419" i="14"/>
  <c r="R435" i="14"/>
  <c r="R451" i="14"/>
  <c r="R467" i="14"/>
  <c r="R483" i="14"/>
  <c r="R499" i="14"/>
  <c r="R515" i="14"/>
  <c r="R531" i="14"/>
  <c r="R547" i="14"/>
  <c r="R563" i="14"/>
  <c r="R579" i="14"/>
  <c r="R595" i="14"/>
  <c r="R611" i="14"/>
  <c r="R627" i="14"/>
  <c r="R643" i="14"/>
  <c r="R659" i="14"/>
  <c r="R675" i="14"/>
  <c r="R691" i="14"/>
  <c r="R707" i="14"/>
  <c r="R723" i="14"/>
  <c r="R739" i="14"/>
  <c r="R755" i="14"/>
  <c r="DJ298" i="14"/>
  <c r="DJ330" i="14"/>
  <c r="DJ348" i="14"/>
  <c r="DJ364" i="14"/>
  <c r="DJ380" i="14"/>
  <c r="DJ396" i="14"/>
  <c r="DJ412" i="14"/>
  <c r="DJ428" i="14"/>
  <c r="DJ444" i="14"/>
  <c r="DJ460" i="14"/>
  <c r="DJ476" i="14"/>
  <c r="DJ492" i="14"/>
  <c r="DJ508" i="14"/>
  <c r="DJ524" i="14"/>
  <c r="DJ540" i="14"/>
  <c r="DJ556" i="14"/>
  <c r="DJ572" i="14"/>
  <c r="DJ588" i="14"/>
  <c r="DJ604" i="14"/>
  <c r="DJ620" i="14"/>
  <c r="DJ636" i="14"/>
  <c r="DJ652" i="14"/>
  <c r="DJ668" i="14"/>
  <c r="DJ684" i="14"/>
  <c r="DJ700" i="14"/>
  <c r="DJ716" i="14"/>
  <c r="DJ732" i="14"/>
  <c r="DB1" i="14"/>
  <c r="CT11" i="14"/>
  <c r="CL14" i="14"/>
  <c r="CL30" i="14"/>
  <c r="CD3" i="14"/>
  <c r="CD19" i="14"/>
  <c r="CD35" i="14"/>
  <c r="CD51" i="14"/>
  <c r="CD67" i="14"/>
  <c r="BV1" i="14"/>
  <c r="BV17" i="14"/>
  <c r="BV33" i="14"/>
  <c r="DZ181" i="14"/>
  <c r="DJ284" i="14"/>
  <c r="DZ182" i="14"/>
  <c r="DR163" i="14"/>
  <c r="DR327" i="14"/>
  <c r="DJ121" i="14"/>
  <c r="DJ273" i="14"/>
  <c r="EH6" i="14"/>
  <c r="EH94" i="14"/>
  <c r="DZ79" i="14"/>
  <c r="DZ163" i="14"/>
  <c r="DR64" i="14"/>
  <c r="DR148" i="14"/>
  <c r="DR232" i="14"/>
  <c r="DR320" i="14"/>
  <c r="DJ22" i="14"/>
  <c r="DJ94" i="14"/>
  <c r="DJ158" i="14"/>
  <c r="DJ222" i="14"/>
  <c r="EP14" i="14"/>
  <c r="EH31" i="14"/>
  <c r="EH95" i="14"/>
  <c r="DZ64" i="14"/>
  <c r="DZ128" i="14"/>
  <c r="DR1" i="14"/>
  <c r="DR65" i="14"/>
  <c r="DR129" i="14"/>
  <c r="DR193" i="14"/>
  <c r="DR257" i="14"/>
  <c r="DR321" i="14"/>
  <c r="DJ3" i="14"/>
  <c r="DJ67" i="14"/>
  <c r="DJ131" i="14"/>
  <c r="DJ195" i="14"/>
  <c r="DJ259" i="14"/>
  <c r="DJ323" i="14"/>
  <c r="DJ342" i="14"/>
  <c r="DJ386" i="14"/>
  <c r="DJ426" i="14"/>
  <c r="DJ470" i="14"/>
  <c r="DJ514" i="14"/>
  <c r="DJ554" i="14"/>
  <c r="DJ598" i="14"/>
  <c r="DJ642" i="14"/>
  <c r="DJ682" i="14"/>
  <c r="DJ726" i="14"/>
  <c r="CL4" i="14"/>
  <c r="CL36" i="14"/>
  <c r="CD25" i="14"/>
  <c r="CD57" i="14"/>
  <c r="BV7" i="14"/>
  <c r="BV39" i="14"/>
  <c r="BV71" i="14"/>
  <c r="BV103" i="14"/>
  <c r="BV123" i="14"/>
  <c r="BN5" i="14"/>
  <c r="BN25" i="14"/>
  <c r="BN45" i="14"/>
  <c r="BN69" i="14"/>
  <c r="BN89" i="14"/>
  <c r="BN109" i="14"/>
  <c r="BN133" i="14"/>
  <c r="BN153" i="14"/>
  <c r="BN173" i="14"/>
  <c r="BN197" i="14"/>
  <c r="BN217" i="14"/>
  <c r="BN237" i="14"/>
  <c r="AX4" i="14"/>
  <c r="AX24" i="14"/>
  <c r="AX44" i="14"/>
  <c r="AP22" i="14"/>
  <c r="AP42" i="14"/>
  <c r="AP62" i="14"/>
  <c r="AP86" i="14"/>
  <c r="AP106" i="14"/>
  <c r="AH20" i="14"/>
  <c r="AH44" i="14"/>
  <c r="AH64" i="14"/>
  <c r="AH84" i="14"/>
  <c r="AH108" i="14"/>
  <c r="AH128" i="14"/>
  <c r="AH148" i="14"/>
  <c r="AH172" i="14"/>
  <c r="Z4" i="14"/>
  <c r="Z24" i="14"/>
  <c r="Z48" i="14"/>
  <c r="Z68" i="14"/>
  <c r="Z88" i="14"/>
  <c r="Z112" i="14"/>
  <c r="Z132" i="14"/>
  <c r="Z152" i="14"/>
  <c r="Z176" i="14"/>
  <c r="Z196" i="14"/>
  <c r="Z216" i="14"/>
  <c r="Z240" i="14"/>
  <c r="Z260" i="14"/>
  <c r="Z280" i="14"/>
  <c r="Z304" i="14"/>
  <c r="Z324" i="14"/>
  <c r="Z344" i="14"/>
  <c r="Z368" i="14"/>
  <c r="R14" i="14"/>
  <c r="R30" i="14"/>
  <c r="R46" i="14"/>
  <c r="R62" i="14"/>
  <c r="R78" i="14"/>
  <c r="R94" i="14"/>
  <c r="R110" i="14"/>
  <c r="R126" i="14"/>
  <c r="R142" i="14"/>
  <c r="R158" i="14"/>
  <c r="R174" i="14"/>
  <c r="R190" i="14"/>
  <c r="R206" i="14"/>
  <c r="R222" i="14"/>
  <c r="R238" i="14"/>
  <c r="R254" i="14"/>
  <c r="R270" i="14"/>
  <c r="R286" i="14"/>
  <c r="R302" i="14"/>
  <c r="R318" i="14"/>
  <c r="R334" i="14"/>
  <c r="R350" i="14"/>
  <c r="R366" i="14"/>
  <c r="R382" i="14"/>
  <c r="R398" i="14"/>
  <c r="R414" i="14"/>
  <c r="R430" i="14"/>
  <c r="R446" i="14"/>
  <c r="R462" i="14"/>
  <c r="R478" i="14"/>
  <c r="R494" i="14"/>
  <c r="R510" i="14"/>
  <c r="R526" i="14"/>
  <c r="R542" i="14"/>
  <c r="R558" i="14"/>
  <c r="R574" i="14"/>
  <c r="R590" i="14"/>
  <c r="R606" i="14"/>
  <c r="R622" i="14"/>
  <c r="R638" i="14"/>
  <c r="R654" i="14"/>
  <c r="R670" i="14"/>
  <c r="R686" i="14"/>
  <c r="R702" i="14"/>
  <c r="R718" i="14"/>
  <c r="R734" i="14"/>
  <c r="R750" i="14"/>
  <c r="DJ282" i="14"/>
  <c r="DJ321" i="14"/>
  <c r="DJ343" i="14"/>
  <c r="DJ359" i="14"/>
  <c r="DJ375" i="14"/>
  <c r="DJ391" i="14"/>
  <c r="DJ407" i="14"/>
  <c r="DJ423" i="14"/>
  <c r="DJ439" i="14"/>
  <c r="DJ455" i="14"/>
  <c r="DJ471" i="14"/>
  <c r="DJ487" i="14"/>
  <c r="DJ503" i="14"/>
  <c r="DJ519" i="14"/>
  <c r="DJ535" i="14"/>
  <c r="DJ551" i="14"/>
  <c r="DJ567" i="14"/>
  <c r="DJ583" i="14"/>
  <c r="DJ599" i="14"/>
  <c r="DJ615" i="14"/>
  <c r="DJ631" i="14"/>
  <c r="DJ647" i="14"/>
  <c r="DJ663" i="14"/>
  <c r="DJ679" i="14"/>
  <c r="DJ695" i="14"/>
  <c r="DJ711" i="14"/>
  <c r="DJ727" i="14"/>
  <c r="DJ743" i="14"/>
  <c r="CT10" i="14"/>
  <c r="CL13" i="14"/>
  <c r="CL29" i="14"/>
  <c r="CD2" i="14"/>
  <c r="CD18" i="14"/>
  <c r="CD34" i="14"/>
  <c r="CD50" i="14"/>
  <c r="CD66" i="14"/>
  <c r="BV4" i="14"/>
  <c r="BV20" i="14"/>
  <c r="BV36" i="14"/>
  <c r="BV52" i="14"/>
  <c r="BV68" i="14"/>
  <c r="BV84" i="14"/>
  <c r="BV100" i="14"/>
  <c r="BV116" i="14"/>
  <c r="BV132" i="14"/>
  <c r="BN6" i="14"/>
  <c r="BN22" i="14"/>
  <c r="BN38" i="14"/>
  <c r="BN54" i="14"/>
  <c r="BN70" i="14"/>
  <c r="BN86" i="14"/>
  <c r="BN102" i="14"/>
  <c r="BN118" i="14"/>
  <c r="BN134" i="14"/>
  <c r="BN150" i="14"/>
  <c r="BN166" i="14"/>
  <c r="BN182" i="14"/>
  <c r="BN198" i="14"/>
  <c r="BN214" i="14"/>
  <c r="BN230" i="14"/>
  <c r="BN246" i="14"/>
  <c r="AX5" i="14"/>
  <c r="AX21" i="14"/>
  <c r="AX37" i="14"/>
  <c r="AP7" i="14"/>
  <c r="AP23" i="14"/>
  <c r="AP39" i="14"/>
  <c r="AP55" i="14"/>
  <c r="AP71" i="14"/>
  <c r="AP87" i="14"/>
  <c r="AP103" i="14"/>
  <c r="AH9" i="14"/>
  <c r="AH25" i="14"/>
  <c r="AH41" i="14"/>
  <c r="AH57" i="14"/>
  <c r="AH73" i="14"/>
  <c r="AH89" i="14"/>
  <c r="AH105" i="14"/>
  <c r="AH121" i="14"/>
  <c r="AH137" i="14"/>
  <c r="AH153" i="14"/>
  <c r="AH169" i="14"/>
  <c r="AH185" i="14"/>
  <c r="Z9" i="14"/>
  <c r="Z25" i="14"/>
  <c r="Z41" i="14"/>
  <c r="Z57" i="14"/>
  <c r="Z73" i="14"/>
  <c r="Z89" i="14"/>
  <c r="Z105" i="14"/>
  <c r="Z121" i="14"/>
  <c r="Z137" i="14"/>
  <c r="Z153" i="14"/>
  <c r="Z169" i="14"/>
  <c r="Z185" i="14"/>
  <c r="Z201" i="14"/>
  <c r="Z217" i="14"/>
  <c r="Z233" i="14"/>
  <c r="Z249" i="14"/>
  <c r="Z265" i="14"/>
  <c r="Z281" i="14"/>
  <c r="Z297" i="14"/>
  <c r="Z313" i="14"/>
  <c r="Z329" i="14"/>
  <c r="Z345" i="14"/>
  <c r="Z361" i="14"/>
  <c r="R7" i="14"/>
  <c r="R23" i="14"/>
  <c r="R39" i="14"/>
  <c r="R55" i="14"/>
  <c r="R71" i="14"/>
  <c r="R87" i="14"/>
  <c r="R103" i="14"/>
  <c r="R119" i="14"/>
  <c r="R135" i="14"/>
  <c r="R151" i="14"/>
  <c r="R167" i="14"/>
  <c r="R183" i="14"/>
  <c r="R199" i="14"/>
  <c r="R215" i="14"/>
  <c r="R231" i="14"/>
  <c r="R247" i="14"/>
  <c r="R263" i="14"/>
  <c r="R279" i="14"/>
  <c r="R295" i="14"/>
  <c r="R311" i="14"/>
  <c r="R327" i="14"/>
  <c r="R343" i="14"/>
  <c r="R359" i="14"/>
  <c r="R375" i="14"/>
  <c r="R391" i="14"/>
  <c r="R407" i="14"/>
  <c r="R423" i="14"/>
  <c r="R439" i="14"/>
  <c r="R455" i="14"/>
  <c r="R471" i="14"/>
  <c r="R487" i="14"/>
  <c r="R503" i="14"/>
  <c r="R519" i="14"/>
  <c r="R535" i="14"/>
  <c r="R551" i="14"/>
  <c r="R567" i="14"/>
  <c r="R583" i="14"/>
  <c r="R599" i="14"/>
  <c r="R615" i="14"/>
  <c r="R631" i="14"/>
  <c r="R647" i="14"/>
  <c r="R663" i="14"/>
  <c r="R679" i="14"/>
  <c r="R695" i="14"/>
  <c r="R711" i="14"/>
  <c r="R727" i="14"/>
  <c r="R743" i="14"/>
  <c r="R759" i="14"/>
  <c r="DR278" i="14"/>
  <c r="DR67" i="14"/>
  <c r="DJ25" i="14"/>
  <c r="EP5" i="14"/>
  <c r="DZ31" i="14"/>
  <c r="DR16" i="14"/>
  <c r="DR184" i="14"/>
  <c r="DR356" i="14"/>
  <c r="DJ122" i="14"/>
  <c r="DJ250" i="14"/>
  <c r="EH59" i="14"/>
  <c r="DZ92" i="14"/>
  <c r="DR29" i="14"/>
  <c r="DR157" i="14"/>
  <c r="DR285" i="14"/>
  <c r="DJ31" i="14"/>
  <c r="DJ159" i="14"/>
  <c r="DJ287" i="14"/>
  <c r="DJ358" i="14"/>
  <c r="DJ442" i="14"/>
  <c r="DJ530" i="14"/>
  <c r="DJ614" i="14"/>
  <c r="DJ698" i="14"/>
  <c r="CL16" i="14"/>
  <c r="CD37" i="14"/>
  <c r="BV19" i="14"/>
  <c r="BV83" i="14"/>
  <c r="BV131" i="14"/>
  <c r="BN29" i="14"/>
  <c r="BN73" i="14"/>
  <c r="BN117" i="14"/>
  <c r="BN157" i="14"/>
  <c r="BN201" i="14"/>
  <c r="BN245" i="14"/>
  <c r="AX28" i="14"/>
  <c r="AP26" i="14"/>
  <c r="AP70" i="14"/>
  <c r="AH4" i="14"/>
  <c r="AH48" i="14"/>
  <c r="AH92" i="14"/>
  <c r="AH132" i="14"/>
  <c r="AH176" i="14"/>
  <c r="Z32" i="14"/>
  <c r="Z72" i="14"/>
  <c r="Z116" i="14"/>
  <c r="Z160" i="14"/>
  <c r="Z200" i="14"/>
  <c r="Z244" i="14"/>
  <c r="Z288" i="14"/>
  <c r="Z328" i="14"/>
  <c r="R2" i="14"/>
  <c r="R34" i="14"/>
  <c r="R66" i="14"/>
  <c r="R98" i="14"/>
  <c r="R130" i="14"/>
  <c r="R162" i="14"/>
  <c r="R194" i="14"/>
  <c r="R226" i="14"/>
  <c r="R258" i="14"/>
  <c r="R290" i="14"/>
  <c r="R322" i="14"/>
  <c r="R354" i="14"/>
  <c r="R386" i="14"/>
  <c r="R418" i="14"/>
  <c r="R450" i="14"/>
  <c r="R482" i="14"/>
  <c r="R514" i="14"/>
  <c r="R546" i="14"/>
  <c r="R578" i="14"/>
  <c r="R610" i="14"/>
  <c r="R642" i="14"/>
  <c r="R674" i="14"/>
  <c r="R706" i="14"/>
  <c r="R738" i="14"/>
  <c r="DJ297" i="14"/>
  <c r="DJ347" i="14"/>
  <c r="DJ379" i="14"/>
  <c r="DJ411" i="14"/>
  <c r="DJ443" i="14"/>
  <c r="DJ475" i="14"/>
  <c r="DJ507" i="14"/>
  <c r="DJ539" i="14"/>
  <c r="DJ571" i="14"/>
  <c r="DJ603" i="14"/>
  <c r="DJ635" i="14"/>
  <c r="DJ667" i="14"/>
  <c r="DJ699" i="14"/>
  <c r="DJ731" i="14"/>
  <c r="CL1" i="14"/>
  <c r="CL33" i="14"/>
  <c r="CD22" i="14"/>
  <c r="CD54" i="14"/>
  <c r="BV8" i="14"/>
  <c r="BV40" i="14"/>
  <c r="BV72" i="14"/>
  <c r="BV104" i="14"/>
  <c r="BV136" i="14"/>
  <c r="DR342" i="14"/>
  <c r="DR71" i="14"/>
  <c r="DJ37" i="14"/>
  <c r="EP13" i="14"/>
  <c r="DZ35" i="14"/>
  <c r="DR20" i="14"/>
  <c r="DR192" i="14"/>
  <c r="DR360" i="14"/>
  <c r="DJ126" i="14"/>
  <c r="DJ254" i="14"/>
  <c r="EH63" i="14"/>
  <c r="DZ96" i="14"/>
  <c r="DR33" i="14"/>
  <c r="DR161" i="14"/>
  <c r="DR289" i="14"/>
  <c r="DJ35" i="14"/>
  <c r="DJ163" i="14"/>
  <c r="DJ291" i="14"/>
  <c r="DJ362" i="14"/>
  <c r="DJ450" i="14"/>
  <c r="DJ534" i="14"/>
  <c r="DJ618" i="14"/>
  <c r="DJ706" i="14"/>
  <c r="CL20" i="14"/>
  <c r="CD41" i="14"/>
  <c r="BV23" i="14"/>
  <c r="BV87" i="14"/>
  <c r="BV135" i="14"/>
  <c r="BN37" i="14"/>
  <c r="BN77" i="14"/>
  <c r="BN121" i="14"/>
  <c r="BN165" i="14"/>
  <c r="BN205" i="14"/>
  <c r="BN249" i="14"/>
  <c r="AX36" i="14"/>
  <c r="AP30" i="14"/>
  <c r="AP74" i="14"/>
  <c r="AH12" i="14"/>
  <c r="AH52" i="14"/>
  <c r="AH96" i="14"/>
  <c r="AH140" i="14"/>
  <c r="AH180" i="14"/>
  <c r="Z36" i="14"/>
  <c r="Z80" i="14"/>
  <c r="Z120" i="14"/>
  <c r="Z164" i="14"/>
  <c r="Z208" i="14"/>
  <c r="Z248" i="14"/>
  <c r="Z292" i="14"/>
  <c r="Z336" i="14"/>
  <c r="R6" i="14"/>
  <c r="R38" i="14"/>
  <c r="R70" i="14"/>
  <c r="R102" i="14"/>
  <c r="R134" i="14"/>
  <c r="R166" i="14"/>
  <c r="R198" i="14"/>
  <c r="R230" i="14"/>
  <c r="R262" i="14"/>
  <c r="R294" i="14"/>
  <c r="R326" i="14"/>
  <c r="R358" i="14"/>
  <c r="R390" i="14"/>
  <c r="R422" i="14"/>
  <c r="R454" i="14"/>
  <c r="R486" i="14"/>
  <c r="R518" i="14"/>
  <c r="R550" i="14"/>
  <c r="R582" i="14"/>
  <c r="R614" i="14"/>
  <c r="R646" i="14"/>
  <c r="R678" i="14"/>
  <c r="R710" i="14"/>
  <c r="R742" i="14"/>
  <c r="DJ305" i="14"/>
  <c r="DJ351" i="14"/>
  <c r="DJ383" i="14"/>
  <c r="DJ415" i="14"/>
  <c r="DJ447" i="14"/>
  <c r="DJ479" i="14"/>
  <c r="DJ511" i="14"/>
  <c r="DJ543" i="14"/>
  <c r="DJ575" i="14"/>
  <c r="DJ607" i="14"/>
  <c r="DJ639" i="14"/>
  <c r="DJ671" i="14"/>
  <c r="DJ703" i="14"/>
  <c r="DJ735" i="14"/>
  <c r="CL5" i="14"/>
  <c r="CL37" i="14"/>
  <c r="CD26" i="14"/>
  <c r="CD58" i="14"/>
  <c r="BV12" i="14"/>
  <c r="BV44" i="14"/>
  <c r="BV76" i="14"/>
  <c r="BV108" i="14"/>
  <c r="BV140" i="14"/>
  <c r="DZ22" i="14"/>
  <c r="DR231" i="14"/>
  <c r="DJ197" i="14"/>
  <c r="EH46" i="14"/>
  <c r="DZ115" i="14"/>
  <c r="DR100" i="14"/>
  <c r="DR272" i="14"/>
  <c r="DJ58" i="14"/>
  <c r="DJ186" i="14"/>
  <c r="EP42" i="14"/>
  <c r="DZ28" i="14"/>
  <c r="DZ156" i="14"/>
  <c r="DR93" i="14"/>
  <c r="DR221" i="14"/>
  <c r="DR349" i="14"/>
  <c r="DJ95" i="14"/>
  <c r="DJ223" i="14"/>
  <c r="DJ294" i="14"/>
  <c r="DJ402" i="14"/>
  <c r="DJ486" i="14"/>
  <c r="DJ570" i="14"/>
  <c r="DJ658" i="14"/>
  <c r="DJ742" i="14"/>
  <c r="CD5" i="14"/>
  <c r="CD69" i="14"/>
  <c r="BV51" i="14"/>
  <c r="BV107" i="14"/>
  <c r="BN9" i="14"/>
  <c r="BN53" i="14"/>
  <c r="BN93" i="14"/>
  <c r="BN137" i="14"/>
  <c r="BN181" i="14"/>
  <c r="BN221" i="14"/>
  <c r="AX8" i="14"/>
  <c r="AP6" i="14"/>
  <c r="AP46" i="14"/>
  <c r="AP90" i="14"/>
  <c r="AH28" i="14"/>
  <c r="AH68" i="14"/>
  <c r="AH112" i="14"/>
  <c r="AH156" i="14"/>
  <c r="Z8" i="14"/>
  <c r="Z52" i="14"/>
  <c r="Z96" i="14"/>
  <c r="Z136" i="14"/>
  <c r="Z180" i="14"/>
  <c r="Z224" i="14"/>
  <c r="Z264" i="14"/>
  <c r="Z308" i="14"/>
  <c r="Z352" i="14"/>
  <c r="R18" i="14"/>
  <c r="R50" i="14"/>
  <c r="R82" i="14"/>
  <c r="R114" i="14"/>
  <c r="R146" i="14"/>
  <c r="R178" i="14"/>
  <c r="R210" i="14"/>
  <c r="R242" i="14"/>
  <c r="R274" i="14"/>
  <c r="R306" i="14"/>
  <c r="R338" i="14"/>
  <c r="R370" i="14"/>
  <c r="R402" i="14"/>
  <c r="R434" i="14"/>
  <c r="R466" i="14"/>
  <c r="R498" i="14"/>
  <c r="R530" i="14"/>
  <c r="R562" i="14"/>
  <c r="R594" i="14"/>
  <c r="R626" i="14"/>
  <c r="R658" i="14"/>
  <c r="R690" i="14"/>
  <c r="R722" i="14"/>
  <c r="R754" i="14"/>
  <c r="DJ329" i="14"/>
  <c r="DJ363" i="14"/>
  <c r="DJ395" i="14"/>
  <c r="DJ427" i="14"/>
  <c r="DJ459" i="14"/>
  <c r="DJ491" i="14"/>
  <c r="DJ523" i="14"/>
  <c r="DJ555" i="14"/>
  <c r="DJ587" i="14"/>
  <c r="DJ619" i="14"/>
  <c r="DJ651" i="14"/>
  <c r="DZ42" i="14"/>
  <c r="DZ123" i="14"/>
  <c r="DJ190" i="14"/>
  <c r="DR97" i="14"/>
  <c r="DJ227" i="14"/>
  <c r="DJ578" i="14"/>
  <c r="CD73" i="14"/>
  <c r="BN57" i="14"/>
  <c r="BN229" i="14"/>
  <c r="AP94" i="14"/>
  <c r="AH160" i="14"/>
  <c r="Z144" i="14"/>
  <c r="Z312" i="14"/>
  <c r="R86" i="14"/>
  <c r="R214" i="14"/>
  <c r="R342" i="14"/>
  <c r="R470" i="14"/>
  <c r="R598" i="14"/>
  <c r="R726" i="14"/>
  <c r="DJ399" i="14"/>
  <c r="DJ527" i="14"/>
  <c r="DJ655" i="14"/>
  <c r="DJ719" i="14"/>
  <c r="CL21" i="14"/>
  <c r="CD42" i="14"/>
  <c r="BV28" i="14"/>
  <c r="BV92" i="14"/>
  <c r="BN14" i="14"/>
  <c r="BN46" i="14"/>
  <c r="BN78" i="14"/>
  <c r="BN110" i="14"/>
  <c r="BN142" i="14"/>
  <c r="BN174" i="14"/>
  <c r="BN206" i="14"/>
  <c r="BN238" i="14"/>
  <c r="AX13" i="14"/>
  <c r="AX45" i="14"/>
  <c r="AP31" i="14"/>
  <c r="AP63" i="14"/>
  <c r="AP95" i="14"/>
  <c r="AH17" i="14"/>
  <c r="AH49" i="14"/>
  <c r="AH81" i="14"/>
  <c r="AH113" i="14"/>
  <c r="AH145" i="14"/>
  <c r="AH177" i="14"/>
  <c r="Z17" i="14"/>
  <c r="Z49" i="14"/>
  <c r="Z81" i="14"/>
  <c r="Z113" i="14"/>
  <c r="Z145" i="14"/>
  <c r="Z177" i="14"/>
  <c r="Z209" i="14"/>
  <c r="Z241" i="14"/>
  <c r="Z273" i="14"/>
  <c r="Z305" i="14"/>
  <c r="Z337" i="14"/>
  <c r="Z369" i="14"/>
  <c r="R31" i="14"/>
  <c r="R63" i="14"/>
  <c r="R95" i="14"/>
  <c r="R127" i="14"/>
  <c r="R159" i="14"/>
  <c r="R191" i="14"/>
  <c r="R223" i="14"/>
  <c r="R255" i="14"/>
  <c r="R287" i="14"/>
  <c r="R319" i="14"/>
  <c r="R351" i="14"/>
  <c r="R383" i="14"/>
  <c r="R415" i="14"/>
  <c r="R447" i="14"/>
  <c r="R479" i="14"/>
  <c r="R511" i="14"/>
  <c r="R543" i="14"/>
  <c r="R575" i="14"/>
  <c r="R607" i="14"/>
  <c r="R639" i="14"/>
  <c r="R671" i="14"/>
  <c r="R703" i="14"/>
  <c r="R735" i="14"/>
  <c r="DJ286" i="14"/>
  <c r="DJ336" i="14"/>
  <c r="DJ356" i="14"/>
  <c r="DJ376" i="14"/>
  <c r="DJ400" i="14"/>
  <c r="DJ420" i="14"/>
  <c r="DJ440" i="14"/>
  <c r="DJ464" i="14"/>
  <c r="DJ484" i="14"/>
  <c r="DJ504" i="14"/>
  <c r="DJ528" i="14"/>
  <c r="DJ548" i="14"/>
  <c r="DJ568" i="14"/>
  <c r="DJ592" i="14"/>
  <c r="DJ612" i="14"/>
  <c r="DJ632" i="14"/>
  <c r="DJ656" i="14"/>
  <c r="DJ676" i="14"/>
  <c r="DJ696" i="14"/>
  <c r="DJ720" i="14"/>
  <c r="DJ740" i="14"/>
  <c r="CT7" i="14"/>
  <c r="CL18" i="14"/>
  <c r="CL38" i="14"/>
  <c r="CD15" i="14"/>
  <c r="CD39" i="14"/>
  <c r="CD59" i="14"/>
  <c r="CD79" i="14"/>
  <c r="BV21" i="14"/>
  <c r="BV41" i="14"/>
  <c r="BV57" i="14"/>
  <c r="BV73" i="14"/>
  <c r="BV89" i="14"/>
  <c r="BV105" i="14"/>
  <c r="BV121" i="14"/>
  <c r="BV137" i="14"/>
  <c r="BN11" i="14"/>
  <c r="BN27" i="14"/>
  <c r="BN43" i="14"/>
  <c r="BN59" i="14"/>
  <c r="BN75" i="14"/>
  <c r="BN91" i="14"/>
  <c r="BN107" i="14"/>
  <c r="BN123" i="14"/>
  <c r="BN139" i="14"/>
  <c r="BN155" i="14"/>
  <c r="BN171" i="14"/>
  <c r="BN187" i="14"/>
  <c r="BN203" i="14"/>
  <c r="BN219" i="14"/>
  <c r="BN235" i="14"/>
  <c r="BF1" i="14"/>
  <c r="AX6" i="14"/>
  <c r="AX22" i="14"/>
  <c r="AX38" i="14"/>
  <c r="AP12" i="14"/>
  <c r="AP28" i="14"/>
  <c r="AP44" i="14"/>
  <c r="AP60" i="14"/>
  <c r="AP76" i="14"/>
  <c r="AP92" i="14"/>
  <c r="AP108" i="14"/>
  <c r="AH14" i="14"/>
  <c r="AH30" i="14"/>
  <c r="AH46" i="14"/>
  <c r="AH62" i="14"/>
  <c r="AH78" i="14"/>
  <c r="AH94" i="14"/>
  <c r="AH110" i="14"/>
  <c r="AH126" i="14"/>
  <c r="AH142" i="14"/>
  <c r="AH158" i="14"/>
  <c r="AH174" i="14"/>
  <c r="AH190" i="14"/>
  <c r="Z14" i="14"/>
  <c r="Z30" i="14"/>
  <c r="Z46" i="14"/>
  <c r="Z62" i="14"/>
  <c r="Z78" i="14"/>
  <c r="Z94" i="14"/>
  <c r="Z110" i="14"/>
  <c r="Z126" i="14"/>
  <c r="Z142" i="14"/>
  <c r="Z158" i="14"/>
  <c r="Z174" i="14"/>
  <c r="DR247" i="14"/>
  <c r="DR104" i="14"/>
  <c r="EP46" i="14"/>
  <c r="DR225" i="14"/>
  <c r="DJ310" i="14"/>
  <c r="DJ662" i="14"/>
  <c r="BV55" i="14"/>
  <c r="BN101" i="14"/>
  <c r="AX12" i="14"/>
  <c r="AH32" i="14"/>
  <c r="Z16" i="14"/>
  <c r="Z184" i="14"/>
  <c r="Z356" i="14"/>
  <c r="R118" i="14"/>
  <c r="R246" i="14"/>
  <c r="R374" i="14"/>
  <c r="R502" i="14"/>
  <c r="R630" i="14"/>
  <c r="R758" i="14"/>
  <c r="DJ431" i="14"/>
  <c r="DJ559" i="14"/>
  <c r="DJ683" i="14"/>
  <c r="DB4" i="14"/>
  <c r="CD6" i="14"/>
  <c r="CD70" i="14"/>
  <c r="BV56" i="14"/>
  <c r="BV120" i="14"/>
  <c r="BN26" i="14"/>
  <c r="BN58" i="14"/>
  <c r="BN90" i="14"/>
  <c r="BN122" i="14"/>
  <c r="BN154" i="14"/>
  <c r="BN186" i="14"/>
  <c r="BN218" i="14"/>
  <c r="BF4" i="14"/>
  <c r="AX25" i="14"/>
  <c r="AP11" i="14"/>
  <c r="AP43" i="14"/>
  <c r="AP75" i="14"/>
  <c r="AP107" i="14"/>
  <c r="AH29" i="14"/>
  <c r="AH61" i="14"/>
  <c r="AH93" i="14"/>
  <c r="AH125" i="14"/>
  <c r="AH157" i="14"/>
  <c r="AH189" i="14"/>
  <c r="Z29" i="14"/>
  <c r="Z61" i="14"/>
  <c r="Z93" i="14"/>
  <c r="Z125" i="14"/>
  <c r="Z157" i="14"/>
  <c r="Z189" i="14"/>
  <c r="Z221" i="14"/>
  <c r="Z253" i="14"/>
  <c r="Z285" i="14"/>
  <c r="Z317" i="14"/>
  <c r="Z349" i="14"/>
  <c r="R11" i="14"/>
  <c r="R43" i="14"/>
  <c r="R75" i="14"/>
  <c r="R107" i="14"/>
  <c r="R139" i="14"/>
  <c r="R171" i="14"/>
  <c r="R203" i="14"/>
  <c r="R235" i="14"/>
  <c r="R267" i="14"/>
  <c r="R299" i="14"/>
  <c r="R331" i="14"/>
  <c r="R363" i="14"/>
  <c r="R395" i="14"/>
  <c r="R427" i="14"/>
  <c r="R459" i="14"/>
  <c r="R491" i="14"/>
  <c r="R523" i="14"/>
  <c r="R555" i="14"/>
  <c r="R587" i="14"/>
  <c r="R619" i="14"/>
  <c r="R651" i="14"/>
  <c r="R683" i="14"/>
  <c r="R715" i="14"/>
  <c r="R747" i="14"/>
  <c r="DJ306" i="14"/>
  <c r="DJ340" i="14"/>
  <c r="DJ360" i="14"/>
  <c r="DJ384" i="14"/>
  <c r="DJ404" i="14"/>
  <c r="DJ424" i="14"/>
  <c r="DJ448" i="14"/>
  <c r="DJ468" i="14"/>
  <c r="DJ488" i="14"/>
  <c r="DJ512" i="14"/>
  <c r="DJ532" i="14"/>
  <c r="DJ552" i="14"/>
  <c r="DJ576" i="14"/>
  <c r="DJ596" i="14"/>
  <c r="DJ616" i="14"/>
  <c r="DJ640" i="14"/>
  <c r="DJ660" i="14"/>
  <c r="DJ680" i="14"/>
  <c r="DJ704" i="14"/>
  <c r="DJ724" i="14"/>
  <c r="DJ744" i="14"/>
  <c r="CL2" i="14"/>
  <c r="CL22" i="14"/>
  <c r="CL42" i="14"/>
  <c r="CD23" i="14"/>
  <c r="CD43" i="14"/>
  <c r="CD63" i="14"/>
  <c r="BV5" i="14"/>
  <c r="BV25" i="14"/>
  <c r="BV45" i="14"/>
  <c r="BV61" i="14"/>
  <c r="BV77" i="14"/>
  <c r="BV93" i="14"/>
  <c r="BV109" i="14"/>
  <c r="BV125" i="14"/>
  <c r="BV141" i="14"/>
  <c r="BN15" i="14"/>
  <c r="BN31" i="14"/>
  <c r="BN47" i="14"/>
  <c r="BN63" i="14"/>
  <c r="BN79" i="14"/>
  <c r="BN95" i="14"/>
  <c r="BN111" i="14"/>
  <c r="BN127" i="14"/>
  <c r="BN143" i="14"/>
  <c r="BN159" i="14"/>
  <c r="BN175" i="14"/>
  <c r="BN191" i="14"/>
  <c r="BN207" i="14"/>
  <c r="BN223" i="14"/>
  <c r="BN239" i="14"/>
  <c r="BF5" i="14"/>
  <c r="AX10" i="14"/>
  <c r="AX26" i="14"/>
  <c r="AX42" i="14"/>
  <c r="AP16" i="14"/>
  <c r="AP32" i="14"/>
  <c r="AP48" i="14"/>
  <c r="AP64" i="14"/>
  <c r="AP80" i="14"/>
  <c r="AP96" i="14"/>
  <c r="AH2" i="14"/>
  <c r="AH18" i="14"/>
  <c r="AH34" i="14"/>
  <c r="AH50" i="14"/>
  <c r="AH66" i="14"/>
  <c r="AH82" i="14"/>
  <c r="AH98" i="14"/>
  <c r="AH114" i="14"/>
  <c r="AH130" i="14"/>
  <c r="AH146" i="14"/>
  <c r="AH162" i="14"/>
  <c r="AH178" i="14"/>
  <c r="Z2" i="14"/>
  <c r="Z18" i="14"/>
  <c r="Z34" i="14"/>
  <c r="Z50" i="14"/>
  <c r="Z66" i="14"/>
  <c r="Z82" i="14"/>
  <c r="Z98" i="14"/>
  <c r="Z114" i="14"/>
  <c r="Z130" i="14"/>
  <c r="Z146" i="14"/>
  <c r="Z162" i="14"/>
  <c r="Z178" i="14"/>
  <c r="Z194" i="14"/>
  <c r="Z210" i="14"/>
  <c r="Z226" i="14"/>
  <c r="Z242" i="14"/>
  <c r="Z258" i="14"/>
  <c r="DJ201" i="14"/>
  <c r="DR276" i="14"/>
  <c r="DZ32" i="14"/>
  <c r="DR353" i="14"/>
  <c r="DJ406" i="14"/>
  <c r="DB3" i="14"/>
  <c r="BV115" i="14"/>
  <c r="BN141" i="14"/>
  <c r="AP10" i="14"/>
  <c r="AH76" i="14"/>
  <c r="Z56" i="14"/>
  <c r="Z228" i="14"/>
  <c r="R22" i="14"/>
  <c r="R150" i="14"/>
  <c r="R278" i="14"/>
  <c r="R406" i="14"/>
  <c r="R534" i="14"/>
  <c r="R662" i="14"/>
  <c r="DJ335" i="14"/>
  <c r="DJ463" i="14"/>
  <c r="DJ591" i="14"/>
  <c r="DJ687" i="14"/>
  <c r="CT2" i="14"/>
  <c r="CD10" i="14"/>
  <c r="CD74" i="14"/>
  <c r="BV60" i="14"/>
  <c r="BV124" i="14"/>
  <c r="BN30" i="14"/>
  <c r="BN62" i="14"/>
  <c r="BN94" i="14"/>
  <c r="BN126" i="14"/>
  <c r="BN158" i="14"/>
  <c r="BN190" i="14"/>
  <c r="BN222" i="14"/>
  <c r="BF8" i="14"/>
  <c r="AX29" i="14"/>
  <c r="AP15" i="14"/>
  <c r="AP47" i="14"/>
  <c r="AP79" i="14"/>
  <c r="AH1" i="14"/>
  <c r="AH33" i="14"/>
  <c r="AH65" i="14"/>
  <c r="AH97" i="14"/>
  <c r="AH129" i="14"/>
  <c r="AH161" i="14"/>
  <c r="Z1" i="14"/>
  <c r="Z33" i="14"/>
  <c r="Z65" i="14"/>
  <c r="Z97" i="14"/>
  <c r="Z129" i="14"/>
  <c r="Z161" i="14"/>
  <c r="Z193" i="14"/>
  <c r="Z225" i="14"/>
  <c r="Z257" i="14"/>
  <c r="Z289" i="14"/>
  <c r="Z321" i="14"/>
  <c r="Z353" i="14"/>
  <c r="R15" i="14"/>
  <c r="R47" i="14"/>
  <c r="R79" i="14"/>
  <c r="R111" i="14"/>
  <c r="R143" i="14"/>
  <c r="R175" i="14"/>
  <c r="R207" i="14"/>
  <c r="R239" i="14"/>
  <c r="R271" i="14"/>
  <c r="R303" i="14"/>
  <c r="R335" i="14"/>
  <c r="R367" i="14"/>
  <c r="R399" i="14"/>
  <c r="R431" i="14"/>
  <c r="R463" i="14"/>
  <c r="R495" i="14"/>
  <c r="R527" i="14"/>
  <c r="R559" i="14"/>
  <c r="R591" i="14"/>
  <c r="R623" i="14"/>
  <c r="R655" i="14"/>
  <c r="R687" i="14"/>
  <c r="R719" i="14"/>
  <c r="R751" i="14"/>
  <c r="DJ314" i="14"/>
  <c r="DJ344" i="14"/>
  <c r="DJ368" i="14"/>
  <c r="DJ388" i="14"/>
  <c r="DJ408" i="14"/>
  <c r="DJ432" i="14"/>
  <c r="DJ452" i="14"/>
  <c r="DJ472" i="14"/>
  <c r="DJ496" i="14"/>
  <c r="DJ516" i="14"/>
  <c r="DJ536" i="14"/>
  <c r="DJ560" i="14"/>
  <c r="DJ580" i="14"/>
  <c r="DJ600" i="14"/>
  <c r="DJ624" i="14"/>
  <c r="DJ644" i="14"/>
  <c r="DJ664" i="14"/>
  <c r="DJ688" i="14"/>
  <c r="DJ708" i="14"/>
  <c r="DJ728" i="14"/>
  <c r="DB5" i="14"/>
  <c r="CL6" i="14"/>
  <c r="CL26" i="14"/>
  <c r="CD7" i="14"/>
  <c r="CD27" i="14"/>
  <c r="CD47" i="14"/>
  <c r="CD71" i="14"/>
  <c r="BV9" i="14"/>
  <c r="BV29" i="14"/>
  <c r="BV49" i="14"/>
  <c r="BV65" i="14"/>
  <c r="BV81" i="14"/>
  <c r="BV97" i="14"/>
  <c r="BV113" i="14"/>
  <c r="BV129" i="14"/>
  <c r="BN3" i="14"/>
  <c r="BN19" i="14"/>
  <c r="BN35" i="14"/>
  <c r="BN51" i="14"/>
  <c r="BN67" i="14"/>
  <c r="BN83" i="14"/>
  <c r="BN99" i="14"/>
  <c r="BN115" i="14"/>
  <c r="BN131" i="14"/>
  <c r="BN147" i="14"/>
  <c r="BN163" i="14"/>
  <c r="BN179" i="14"/>
  <c r="BN195" i="14"/>
  <c r="BN211" i="14"/>
  <c r="BN227" i="14"/>
  <c r="BN243" i="14"/>
  <c r="BF9" i="14"/>
  <c r="AX14" i="14"/>
  <c r="AX30" i="14"/>
  <c r="AP4" i="14"/>
  <c r="AP20" i="14"/>
  <c r="AP36" i="14"/>
  <c r="AP52" i="14"/>
  <c r="AP68" i="14"/>
  <c r="AP84" i="14"/>
  <c r="AP100" i="14"/>
  <c r="AH6" i="14"/>
  <c r="AH22" i="14"/>
  <c r="AH38" i="14"/>
  <c r="AH54" i="14"/>
  <c r="AH70" i="14"/>
  <c r="AH86" i="14"/>
  <c r="AH102" i="14"/>
  <c r="AH118" i="14"/>
  <c r="AH134" i="14"/>
  <c r="AH150" i="14"/>
  <c r="AH166" i="14"/>
  <c r="AH182" i="14"/>
  <c r="Z6" i="14"/>
  <c r="Z22" i="14"/>
  <c r="Z38" i="14"/>
  <c r="Z54" i="14"/>
  <c r="Z70" i="14"/>
  <c r="Z86" i="14"/>
  <c r="Z102" i="14"/>
  <c r="Z118" i="14"/>
  <c r="Z134" i="14"/>
  <c r="Z150" i="14"/>
  <c r="Z166" i="14"/>
  <c r="Z182" i="14"/>
  <c r="Z198" i="14"/>
  <c r="Z214" i="14"/>
  <c r="Z230" i="14"/>
  <c r="Z246" i="14"/>
  <c r="R745" i="14"/>
  <c r="R729" i="14"/>
  <c r="R713" i="14"/>
  <c r="R697" i="14"/>
  <c r="R681" i="14"/>
  <c r="R665" i="14"/>
  <c r="R649" i="14"/>
  <c r="R633" i="14"/>
  <c r="R617" i="14"/>
  <c r="R601" i="14"/>
  <c r="R585" i="14"/>
  <c r="R569" i="14"/>
  <c r="R553" i="14"/>
  <c r="R537" i="14"/>
  <c r="R521" i="14"/>
  <c r="R505" i="14"/>
  <c r="R489" i="14"/>
  <c r="R473" i="14"/>
  <c r="R457" i="14"/>
  <c r="R441" i="14"/>
  <c r="R425" i="14"/>
  <c r="R409" i="14"/>
  <c r="R393" i="14"/>
  <c r="R377" i="14"/>
  <c r="R361" i="14"/>
  <c r="R345" i="14"/>
  <c r="R329" i="14"/>
  <c r="R313" i="14"/>
  <c r="R297" i="14"/>
  <c r="R281" i="14"/>
  <c r="R265" i="14"/>
  <c r="R249" i="14"/>
  <c r="R233" i="14"/>
  <c r="R217" i="14"/>
  <c r="R201" i="14"/>
  <c r="R185" i="14"/>
  <c r="R169" i="14"/>
  <c r="R153" i="14"/>
  <c r="R137" i="14"/>
  <c r="R121" i="14"/>
  <c r="R105" i="14"/>
  <c r="R89" i="14"/>
  <c r="R73" i="14"/>
  <c r="R57" i="14"/>
  <c r="R41" i="14"/>
  <c r="R25" i="14"/>
  <c r="R9" i="14"/>
  <c r="Z363" i="14"/>
  <c r="Z347" i="14"/>
  <c r="Z331" i="14"/>
  <c r="Z315" i="14"/>
  <c r="Z299" i="14"/>
  <c r="Z283" i="14"/>
  <c r="Z267" i="14"/>
  <c r="Z251" i="14"/>
  <c r="Z235" i="14"/>
  <c r="Z219" i="14"/>
  <c r="Z203" i="14"/>
  <c r="Z187" i="14"/>
  <c r="Z171" i="14"/>
  <c r="Z155" i="14"/>
  <c r="Z139" i="14"/>
  <c r="Z123" i="14"/>
  <c r="Z107" i="14"/>
  <c r="Z91" i="14"/>
  <c r="Z75" i="14"/>
  <c r="Z59" i="14"/>
  <c r="Z43" i="14"/>
  <c r="Z27" i="14"/>
  <c r="Z11" i="14"/>
  <c r="AH187" i="14"/>
  <c r="AH171" i="14"/>
  <c r="AH155" i="14"/>
  <c r="AH139" i="14"/>
  <c r="AH123" i="14"/>
  <c r="AH107" i="14"/>
  <c r="AH91" i="14"/>
  <c r="AH75" i="14"/>
  <c r="AH59" i="14"/>
  <c r="AH43" i="14"/>
  <c r="AH27" i="14"/>
  <c r="AH11" i="14"/>
  <c r="AP105" i="14"/>
  <c r="AP89" i="14"/>
  <c r="AP73" i="14"/>
  <c r="AP57" i="14"/>
  <c r="AP41" i="14"/>
  <c r="AP25" i="14"/>
  <c r="AP9" i="14"/>
  <c r="AX39" i="14"/>
  <c r="AX23" i="14"/>
  <c r="AX7" i="14"/>
  <c r="BF2" i="14"/>
  <c r="BN236" i="14"/>
  <c r="BN220" i="14"/>
  <c r="BN204" i="14"/>
  <c r="BN188" i="14"/>
  <c r="BN172" i="14"/>
  <c r="BN156" i="14"/>
  <c r="BN140" i="14"/>
  <c r="BN124" i="14"/>
  <c r="BN108" i="14"/>
  <c r="BN92" i="14"/>
  <c r="BN76" i="14"/>
  <c r="BN60" i="14"/>
  <c r="BN44" i="14"/>
  <c r="BN28" i="14"/>
  <c r="BN12" i="14"/>
  <c r="BV134" i="14"/>
  <c r="BV118" i="14"/>
  <c r="BV102" i="14"/>
  <c r="BV86" i="14"/>
  <c r="BV70" i="14"/>
  <c r="BV54" i="14"/>
  <c r="BV38" i="14"/>
  <c r="BV22" i="14"/>
  <c r="BV6" i="14"/>
  <c r="CD72" i="14"/>
  <c r="CD56" i="14"/>
  <c r="CD40" i="14"/>
  <c r="CD24" i="14"/>
  <c r="CD8" i="14"/>
  <c r="CL31" i="14"/>
  <c r="CL15" i="14"/>
  <c r="CT12" i="14"/>
  <c r="DJ745" i="14"/>
  <c r="DJ729" i="14"/>
  <c r="DJ713" i="14"/>
  <c r="DJ697" i="14"/>
  <c r="DJ681" i="14"/>
  <c r="DJ665" i="14"/>
  <c r="DJ649" i="14"/>
  <c r="DJ633" i="14"/>
  <c r="DJ617" i="14"/>
  <c r="DJ601" i="14"/>
  <c r="DJ585" i="14"/>
  <c r="DJ569" i="14"/>
  <c r="DJ553" i="14"/>
  <c r="DJ537" i="14"/>
  <c r="DJ521" i="14"/>
  <c r="DJ505" i="14"/>
  <c r="DJ489" i="14"/>
  <c r="DJ473" i="14"/>
  <c r="DJ457" i="14"/>
  <c r="DJ441" i="14"/>
  <c r="DJ425" i="14"/>
  <c r="DJ409" i="14"/>
  <c r="DJ393" i="14"/>
  <c r="DJ377" i="14"/>
  <c r="DJ361" i="14"/>
  <c r="DJ345" i="14"/>
  <c r="DJ325" i="14"/>
  <c r="DJ290" i="14"/>
  <c r="R752" i="14"/>
  <c r="R736" i="14"/>
  <c r="R720" i="14"/>
  <c r="R704" i="14"/>
  <c r="R688" i="14"/>
  <c r="R672" i="14"/>
  <c r="R656" i="14"/>
  <c r="R640" i="14"/>
  <c r="R624" i="14"/>
  <c r="R608" i="14"/>
  <c r="R592" i="14"/>
  <c r="R576" i="14"/>
  <c r="R560" i="14"/>
  <c r="R544" i="14"/>
  <c r="R528" i="14"/>
  <c r="R512" i="14"/>
  <c r="R496" i="14"/>
  <c r="R480" i="14"/>
  <c r="R464" i="14"/>
  <c r="R448" i="14"/>
  <c r="R432" i="14"/>
  <c r="R416" i="14"/>
  <c r="R400" i="14"/>
  <c r="R384" i="14"/>
  <c r="R368" i="14"/>
  <c r="R352" i="14"/>
  <c r="R336" i="14"/>
  <c r="R320" i="14"/>
  <c r="R304" i="14"/>
  <c r="R288" i="14"/>
  <c r="R272" i="14"/>
  <c r="R256" i="14"/>
  <c r="R240" i="14"/>
  <c r="R224" i="14"/>
  <c r="R208" i="14"/>
  <c r="R192" i="14"/>
  <c r="R176" i="14"/>
  <c r="R160" i="14"/>
  <c r="R144" i="14"/>
  <c r="R128" i="14"/>
  <c r="R112" i="14"/>
  <c r="R96" i="14"/>
  <c r="R80" i="14"/>
  <c r="R64" i="14"/>
  <c r="R48" i="14"/>
  <c r="R32" i="14"/>
  <c r="R16" i="14"/>
  <c r="Z366" i="14"/>
  <c r="Z350" i="14"/>
  <c r="Z334" i="14"/>
  <c r="Z318" i="14"/>
  <c r="Z302" i="14"/>
  <c r="Z286" i="14"/>
  <c r="Z270" i="14"/>
  <c r="Z250" i="14"/>
  <c r="Z218" i="14"/>
  <c r="Z186" i="14"/>
  <c r="Z122" i="14"/>
  <c r="Z58" i="14"/>
  <c r="AH186" i="14"/>
  <c r="AH122" i="14"/>
  <c r="AH58" i="14"/>
  <c r="AP104" i="14"/>
  <c r="AP40" i="14"/>
  <c r="AX18" i="14"/>
  <c r="BN215" i="14"/>
  <c r="BN151" i="14"/>
  <c r="BN87" i="14"/>
  <c r="BN23" i="14"/>
  <c r="BV101" i="14"/>
  <c r="BV37" i="14"/>
  <c r="CD31" i="14"/>
  <c r="CT3" i="14"/>
  <c r="DJ672" i="14"/>
  <c r="DJ584" i="14"/>
  <c r="DJ500" i="14"/>
  <c r="DJ416" i="14"/>
  <c r="DJ322" i="14"/>
  <c r="R667" i="14"/>
  <c r="R539" i="14"/>
  <c r="R411" i="14"/>
  <c r="R283" i="14"/>
  <c r="R155" i="14"/>
  <c r="R27" i="14"/>
  <c r="Z269" i="14"/>
  <c r="Z141" i="14"/>
  <c r="Z13" i="14"/>
  <c r="AH77" i="14"/>
  <c r="AP59" i="14"/>
  <c r="BN234" i="14"/>
  <c r="BN106" i="14"/>
  <c r="BV88" i="14"/>
  <c r="DJ715" i="14"/>
  <c r="R694" i="14"/>
  <c r="R182" i="14"/>
  <c r="AH116" i="14"/>
  <c r="CD9" i="14"/>
  <c r="DJ62" i="14"/>
  <c r="R757" i="14"/>
  <c r="R741" i="14"/>
  <c r="R725" i="14"/>
  <c r="R709" i="14"/>
  <c r="R693" i="14"/>
  <c r="R677" i="14"/>
  <c r="R661" i="14"/>
  <c r="R645" i="14"/>
  <c r="R629" i="14"/>
  <c r="R613" i="14"/>
  <c r="R597" i="14"/>
  <c r="R581" i="14"/>
  <c r="R565" i="14"/>
  <c r="R549" i="14"/>
  <c r="R533" i="14"/>
  <c r="R517" i="14"/>
  <c r="R501" i="14"/>
  <c r="R485" i="14"/>
  <c r="R469" i="14"/>
  <c r="R453" i="14"/>
  <c r="R437" i="14"/>
  <c r="R421" i="14"/>
  <c r="R405" i="14"/>
  <c r="R389" i="14"/>
  <c r="R373" i="14"/>
  <c r="R357" i="14"/>
  <c r="R341" i="14"/>
  <c r="R325" i="14"/>
  <c r="R309" i="14"/>
  <c r="R293" i="14"/>
  <c r="R277" i="14"/>
  <c r="R261" i="14"/>
  <c r="R245" i="14"/>
  <c r="R229" i="14"/>
  <c r="R213" i="14"/>
  <c r="R197" i="14"/>
  <c r="R181" i="14"/>
  <c r="R165" i="14"/>
  <c r="R149" i="14"/>
  <c r="R133" i="14"/>
  <c r="R117" i="14"/>
  <c r="R101" i="14"/>
  <c r="R85" i="14"/>
  <c r="R69" i="14"/>
  <c r="R53" i="14"/>
  <c r="R37" i="14"/>
  <c r="R21" i="14"/>
  <c r="R5" i="14"/>
  <c r="Z359" i="14"/>
  <c r="Z343" i="14"/>
  <c r="Z327" i="14"/>
  <c r="Z311" i="14"/>
  <c r="Z295" i="14"/>
  <c r="Z279" i="14"/>
  <c r="Z263" i="14"/>
  <c r="Z247" i="14"/>
  <c r="Z231" i="14"/>
  <c r="Z215" i="14"/>
  <c r="Z199" i="14"/>
  <c r="Z183" i="14"/>
  <c r="Z167" i="14"/>
  <c r="Z151" i="14"/>
  <c r="Z135" i="14"/>
  <c r="Z119" i="14"/>
  <c r="Z103" i="14"/>
  <c r="Z87" i="14"/>
  <c r="Z71" i="14"/>
  <c r="Z55" i="14"/>
  <c r="Z39" i="14"/>
  <c r="Z23" i="14"/>
  <c r="Z7" i="14"/>
  <c r="AH183" i="14"/>
  <c r="AH167" i="14"/>
  <c r="AH151" i="14"/>
  <c r="AH135" i="14"/>
  <c r="AH119" i="14"/>
  <c r="AH103" i="14"/>
  <c r="AH87" i="14"/>
  <c r="AH71" i="14"/>
  <c r="AH55" i="14"/>
  <c r="AH39" i="14"/>
  <c r="AH23" i="14"/>
  <c r="AH7" i="14"/>
  <c r="AP101" i="14"/>
  <c r="AP85" i="14"/>
  <c r="AP69" i="14"/>
  <c r="AP53" i="14"/>
  <c r="AP37" i="14"/>
  <c r="AP21" i="14"/>
  <c r="AP5" i="14"/>
  <c r="AX35" i="14"/>
  <c r="AX19" i="14"/>
  <c r="AX3" i="14"/>
  <c r="BN248" i="14"/>
  <c r="BN232" i="14"/>
  <c r="BN216" i="14"/>
  <c r="BN200" i="14"/>
  <c r="BN184" i="14"/>
  <c r="BN168" i="14"/>
  <c r="BN152" i="14"/>
  <c r="BN136" i="14"/>
  <c r="BN120" i="14"/>
  <c r="BN104" i="14"/>
  <c r="BN88" i="14"/>
  <c r="BN72" i="14"/>
  <c r="BN56" i="14"/>
  <c r="BN40" i="14"/>
  <c r="BN24" i="14"/>
  <c r="BN8" i="14"/>
  <c r="BV130" i="14"/>
  <c r="BV114" i="14"/>
  <c r="BV98" i="14"/>
  <c r="BV82" i="14"/>
  <c r="BV66" i="14"/>
  <c r="BV50" i="14"/>
  <c r="BV34" i="14"/>
  <c r="BV18" i="14"/>
  <c r="BV2" i="14"/>
  <c r="CD68" i="14"/>
  <c r="CD52" i="14"/>
  <c r="CD36" i="14"/>
  <c r="CD20" i="14"/>
  <c r="CD4" i="14"/>
  <c r="CL27" i="14"/>
  <c r="CL11" i="14"/>
  <c r="CT8" i="14"/>
  <c r="DJ741" i="14"/>
  <c r="DJ725" i="14"/>
  <c r="DJ709" i="14"/>
  <c r="DJ693" i="14"/>
  <c r="DJ677" i="14"/>
  <c r="DJ661" i="14"/>
  <c r="DJ645" i="14"/>
  <c r="DJ629" i="14"/>
  <c r="DJ613" i="14"/>
  <c r="DJ597" i="14"/>
  <c r="DJ581" i="14"/>
  <c r="DJ565" i="14"/>
  <c r="DJ549" i="14"/>
  <c r="DJ533" i="14"/>
  <c r="DJ517" i="14"/>
  <c r="DJ501" i="14"/>
  <c r="DJ485" i="14"/>
  <c r="DJ469" i="14"/>
  <c r="DJ453" i="14"/>
  <c r="DJ437" i="14"/>
  <c r="DJ421" i="14"/>
  <c r="DJ405" i="14"/>
  <c r="DJ389" i="14"/>
  <c r="DJ373" i="14"/>
  <c r="DJ357" i="14"/>
  <c r="DJ341" i="14"/>
  <c r="DJ317" i="14"/>
  <c r="DJ274" i="14"/>
  <c r="R748" i="14"/>
  <c r="R732" i="14"/>
  <c r="R716" i="14"/>
  <c r="R700" i="14"/>
  <c r="R684" i="14"/>
  <c r="R668" i="14"/>
  <c r="R652" i="14"/>
  <c r="R636" i="14"/>
  <c r="R620" i="14"/>
  <c r="R604" i="14"/>
  <c r="R588" i="14"/>
  <c r="R572" i="14"/>
  <c r="R556" i="14"/>
  <c r="R540" i="14"/>
  <c r="R524" i="14"/>
  <c r="R508" i="14"/>
  <c r="R492" i="14"/>
  <c r="R476" i="14"/>
  <c r="R460" i="14"/>
  <c r="R444" i="14"/>
  <c r="R428" i="14"/>
  <c r="R412" i="14"/>
  <c r="R396" i="14"/>
  <c r="R380" i="14"/>
  <c r="R364" i="14"/>
  <c r="R348" i="14"/>
  <c r="R332" i="14"/>
  <c r="R316" i="14"/>
  <c r="R300" i="14"/>
  <c r="R284" i="14"/>
  <c r="R268" i="14"/>
  <c r="R252" i="14"/>
  <c r="R236" i="14"/>
  <c r="R220" i="14"/>
  <c r="R204" i="14"/>
  <c r="R188" i="14"/>
  <c r="R172" i="14"/>
  <c r="R156" i="14"/>
  <c r="R140" i="14"/>
  <c r="R124" i="14"/>
  <c r="R108" i="14"/>
  <c r="R92" i="14"/>
  <c r="R76" i="14"/>
  <c r="R60" i="14"/>
  <c r="R44" i="14"/>
  <c r="R28" i="14"/>
  <c r="R12" i="14"/>
  <c r="Z362" i="14"/>
  <c r="Z346" i="14"/>
  <c r="Z330" i="14"/>
  <c r="Z314" i="14"/>
  <c r="Z298" i="14"/>
  <c r="Z282" i="14"/>
  <c r="Z266" i="14"/>
  <c r="Z238" i="14"/>
  <c r="Z206" i="14"/>
  <c r="Z170" i="14"/>
  <c r="Z106" i="14"/>
  <c r="Z42" i="14"/>
  <c r="AH170" i="14"/>
  <c r="AH106" i="14"/>
  <c r="AH42" i="14"/>
  <c r="AP88" i="14"/>
  <c r="AP24" i="14"/>
  <c r="AX2" i="14"/>
  <c r="BN199" i="14"/>
  <c r="BN135" i="14"/>
  <c r="BN71" i="14"/>
  <c r="BN7" i="14"/>
  <c r="BV85" i="14"/>
  <c r="BV13" i="14"/>
  <c r="CD11" i="14"/>
  <c r="DJ736" i="14"/>
  <c r="DJ648" i="14"/>
  <c r="DJ564" i="14"/>
  <c r="DJ480" i="14"/>
  <c r="DJ392" i="14"/>
  <c r="DJ270" i="14"/>
  <c r="R635" i="14"/>
  <c r="R507" i="14"/>
  <c r="R379" i="14"/>
  <c r="R251" i="14"/>
  <c r="R123" i="14"/>
  <c r="Z365" i="14"/>
  <c r="Z237" i="14"/>
  <c r="Z109" i="14"/>
  <c r="AH173" i="14"/>
  <c r="AH45" i="14"/>
  <c r="AP27" i="14"/>
  <c r="BN202" i="14"/>
  <c r="BN74" i="14"/>
  <c r="BV24" i="14"/>
  <c r="DJ623" i="14"/>
  <c r="R566" i="14"/>
  <c r="R54" i="14"/>
  <c r="AP54" i="14"/>
  <c r="DJ490" i="14"/>
  <c r="EH50" i="14"/>
  <c r="H57" i="16"/>
  <c r="P57" i="16" s="1"/>
  <c r="I57" i="16" s="1"/>
  <c r="K57" i="16"/>
  <c r="Z64" i="11"/>
  <c r="Z32" i="11"/>
  <c r="Z132" i="11"/>
  <c r="Z116" i="11"/>
  <c r="Z100" i="11"/>
  <c r="Z84" i="11"/>
  <c r="Z68" i="11"/>
  <c r="Z40" i="11"/>
  <c r="Z140" i="11"/>
  <c r="Z124" i="11"/>
  <c r="Z108" i="11"/>
  <c r="Z92" i="11"/>
  <c r="Z76" i="11"/>
  <c r="Z56" i="11"/>
  <c r="Z16" i="11"/>
  <c r="Z60" i="11"/>
  <c r="Z44" i="11"/>
  <c r="Z20" i="11"/>
  <c r="Z52" i="11"/>
  <c r="Z36" i="11"/>
  <c r="AH63" i="11"/>
  <c r="Z8" i="11"/>
  <c r="AH51" i="11"/>
  <c r="Z24" i="11"/>
  <c r="Z4" i="11"/>
  <c r="AH31" i="11"/>
  <c r="Z28" i="11"/>
  <c r="Z12" i="11"/>
  <c r="AH59" i="11"/>
  <c r="AP5" i="11"/>
  <c r="AH67" i="11"/>
  <c r="AH47" i="11"/>
  <c r="BF1" i="11"/>
  <c r="AH55" i="11"/>
  <c r="AH35" i="11"/>
  <c r="BN184" i="11"/>
  <c r="AH43" i="11"/>
  <c r="AH23" i="11"/>
  <c r="EX1" i="11"/>
  <c r="R852" i="10"/>
  <c r="AH11" i="11"/>
  <c r="BN152" i="11"/>
  <c r="AH27" i="11"/>
  <c r="AH3" i="11"/>
  <c r="BN200" i="11"/>
  <c r="BN128" i="11"/>
  <c r="AH19" i="11"/>
  <c r="AX3" i="11"/>
  <c r="BN168" i="11"/>
  <c r="AH15" i="11"/>
  <c r="AP9" i="11"/>
  <c r="BF5" i="11"/>
  <c r="BN192" i="11"/>
  <c r="BN160" i="11"/>
  <c r="BN96" i="11"/>
  <c r="AH7" i="11"/>
  <c r="AP1" i="11"/>
  <c r="BN208" i="11"/>
  <c r="BN176" i="11"/>
  <c r="BN144" i="11"/>
  <c r="BN204" i="11"/>
  <c r="BN188" i="11"/>
  <c r="BN172" i="11"/>
  <c r="BN156" i="11"/>
  <c r="BN140" i="11"/>
  <c r="BN76" i="11"/>
  <c r="BN196" i="11"/>
  <c r="BN180" i="11"/>
  <c r="BN164" i="11"/>
  <c r="BN148" i="11"/>
  <c r="BN112" i="11"/>
  <c r="BN136" i="11"/>
  <c r="BN104" i="11"/>
  <c r="BN44" i="11"/>
  <c r="BN120" i="11"/>
  <c r="BN88" i="11"/>
  <c r="BN132" i="11"/>
  <c r="BN116" i="11"/>
  <c r="BN100" i="11"/>
  <c r="BN84" i="11"/>
  <c r="BN20" i="11"/>
  <c r="BN124" i="11"/>
  <c r="BN108" i="11"/>
  <c r="BN92" i="11"/>
  <c r="BN68" i="11"/>
  <c r="BN80" i="11"/>
  <c r="BN52" i="11"/>
  <c r="BV122" i="11"/>
  <c r="BN72" i="11"/>
  <c r="BN36" i="11"/>
  <c r="BN60" i="11"/>
  <c r="BN28" i="11"/>
  <c r="BV102" i="11"/>
  <c r="BN8" i="11"/>
  <c r="BN56" i="11"/>
  <c r="BN40" i="11"/>
  <c r="BN24" i="11"/>
  <c r="BV130" i="11"/>
  <c r="BV74" i="11"/>
  <c r="BN64" i="11"/>
  <c r="BN48" i="11"/>
  <c r="BN32" i="11"/>
  <c r="BN16" i="11"/>
  <c r="BV114" i="11"/>
  <c r="BN12" i="11"/>
  <c r="BV126" i="11"/>
  <c r="BV106" i="11"/>
  <c r="BV50" i="11"/>
  <c r="BN4" i="11"/>
  <c r="BV118" i="11"/>
  <c r="BV98" i="11"/>
  <c r="BV2" i="11"/>
  <c r="BV110" i="11"/>
  <c r="BV90" i="11"/>
  <c r="CD6" i="11"/>
  <c r="BV82" i="11"/>
  <c r="BV18" i="11"/>
  <c r="DJ285" i="11"/>
  <c r="BV66" i="11"/>
  <c r="CD46" i="11"/>
  <c r="BV34" i="11"/>
  <c r="CD30" i="11"/>
  <c r="DJ221" i="11"/>
  <c r="DJ329" i="11"/>
  <c r="EX9" i="14"/>
  <c r="EP15" i="14"/>
  <c r="EP31" i="14"/>
  <c r="EH4" i="14"/>
  <c r="EH20" i="14"/>
  <c r="EH36" i="14"/>
  <c r="EH52" i="14"/>
  <c r="EH68" i="14"/>
  <c r="EH84" i="14"/>
  <c r="DZ1" i="14"/>
  <c r="DZ17" i="14"/>
  <c r="DZ33" i="14"/>
  <c r="DZ49" i="14"/>
  <c r="DZ65" i="14"/>
  <c r="DZ81" i="14"/>
  <c r="DZ97" i="14"/>
  <c r="DZ113" i="14"/>
  <c r="DZ129" i="14"/>
  <c r="DZ145" i="14"/>
  <c r="DZ161" i="14"/>
  <c r="DZ177" i="14"/>
  <c r="DR2" i="14"/>
  <c r="DR18" i="14"/>
  <c r="DR34" i="14"/>
  <c r="DR50" i="14"/>
  <c r="DR66" i="14"/>
  <c r="DR82" i="14"/>
  <c r="DR98" i="14"/>
  <c r="DR114" i="14"/>
  <c r="DR130" i="14"/>
  <c r="DR146" i="14"/>
  <c r="DR162" i="14"/>
  <c r="DR178" i="14"/>
  <c r="DR194" i="14"/>
  <c r="DR210" i="14"/>
  <c r="DR226" i="14"/>
  <c r="DR242" i="14"/>
  <c r="DR258" i="14"/>
  <c r="DR274" i="14"/>
  <c r="DR290" i="14"/>
  <c r="DR306" i="14"/>
  <c r="DR322" i="14"/>
  <c r="DR338" i="14"/>
  <c r="DR354" i="14"/>
  <c r="DR370" i="14"/>
  <c r="DJ8" i="14"/>
  <c r="DJ24" i="14"/>
  <c r="DJ40" i="14"/>
  <c r="DJ56" i="14"/>
  <c r="DJ72" i="14"/>
  <c r="DJ88" i="14"/>
  <c r="DJ104" i="14"/>
  <c r="DJ120" i="14"/>
  <c r="DJ136" i="14"/>
  <c r="DJ152" i="14"/>
  <c r="DJ168" i="14"/>
  <c r="DJ184" i="14"/>
  <c r="DJ200" i="14"/>
  <c r="DJ216" i="14"/>
  <c r="DJ232" i="14"/>
  <c r="DJ248" i="14"/>
  <c r="DJ264" i="14"/>
  <c r="DJ280" i="14"/>
  <c r="DJ296" i="14"/>
  <c r="DJ312" i="14"/>
  <c r="DJ328" i="14"/>
  <c r="EP4" i="14"/>
  <c r="EP20" i="14"/>
  <c r="EP36" i="14"/>
  <c r="EH5" i="14"/>
  <c r="EH21" i="14"/>
  <c r="EH37" i="14"/>
  <c r="EH53" i="14"/>
  <c r="EH69" i="14"/>
  <c r="EH85" i="14"/>
  <c r="DZ2" i="14"/>
  <c r="DZ18" i="14"/>
  <c r="DZ34" i="14"/>
  <c r="DZ50" i="14"/>
  <c r="DZ66" i="14"/>
  <c r="DZ82" i="14"/>
  <c r="DZ98" i="14"/>
  <c r="DZ114" i="14"/>
  <c r="DZ130" i="14"/>
  <c r="DZ146" i="14"/>
  <c r="EX5" i="14"/>
  <c r="EP11" i="14"/>
  <c r="EP27" i="14"/>
  <c r="EP43" i="14"/>
  <c r="EH16" i="14"/>
  <c r="EH32" i="14"/>
  <c r="EH48" i="14"/>
  <c r="EH64" i="14"/>
  <c r="EH80" i="14"/>
  <c r="EH96" i="14"/>
  <c r="DZ13" i="14"/>
  <c r="DZ29" i="14"/>
  <c r="DZ45" i="14"/>
  <c r="DZ61" i="14"/>
  <c r="DZ77" i="14"/>
  <c r="DZ93" i="14"/>
  <c r="DZ109" i="14"/>
  <c r="DZ125" i="14"/>
  <c r="DZ141" i="14"/>
  <c r="DZ157" i="14"/>
  <c r="DZ173" i="14"/>
  <c r="DZ189" i="14"/>
  <c r="DR14" i="14"/>
  <c r="DR30" i="14"/>
  <c r="DR46" i="14"/>
  <c r="DR62" i="14"/>
  <c r="DR78" i="14"/>
  <c r="DR94" i="14"/>
  <c r="DR110" i="14"/>
  <c r="DR126" i="14"/>
  <c r="DR142" i="14"/>
  <c r="DR158" i="14"/>
  <c r="DR174" i="14"/>
  <c r="DR190" i="14"/>
  <c r="DR206" i="14"/>
  <c r="DR222" i="14"/>
  <c r="DR238" i="14"/>
  <c r="DR254" i="14"/>
  <c r="DR270" i="14"/>
  <c r="DR286" i="14"/>
  <c r="DR302" i="14"/>
  <c r="DR318" i="14"/>
  <c r="DR334" i="14"/>
  <c r="DR350" i="14"/>
  <c r="DR366" i="14"/>
  <c r="DJ4" i="14"/>
  <c r="DJ20" i="14"/>
  <c r="DJ36" i="14"/>
  <c r="DJ52" i="14"/>
  <c r="DJ68" i="14"/>
  <c r="DJ84" i="14"/>
  <c r="DJ100" i="14"/>
  <c r="DJ116" i="14"/>
  <c r="DJ132" i="14"/>
  <c r="DJ148" i="14"/>
  <c r="DJ164" i="14"/>
  <c r="DJ180" i="14"/>
  <c r="DJ196" i="14"/>
  <c r="DJ212" i="14"/>
  <c r="DJ228" i="14"/>
  <c r="DJ244" i="14"/>
  <c r="DJ260" i="14"/>
  <c r="DJ276" i="14"/>
  <c r="DJ292" i="14"/>
  <c r="DJ308" i="14"/>
  <c r="DJ324" i="14"/>
  <c r="EX6" i="14"/>
  <c r="EP16" i="14"/>
  <c r="EP32" i="14"/>
  <c r="EH1" i="14"/>
  <c r="EH17" i="14"/>
  <c r="EH33" i="14"/>
  <c r="EH49" i="14"/>
  <c r="EH65" i="14"/>
  <c r="EH81" i="14"/>
  <c r="EH97" i="14"/>
  <c r="DZ14" i="14"/>
  <c r="DZ30" i="14"/>
  <c r="DZ46" i="14"/>
  <c r="DZ62" i="14"/>
  <c r="DZ78" i="14"/>
  <c r="DZ94" i="14"/>
  <c r="DZ110" i="14"/>
  <c r="DZ126" i="14"/>
  <c r="DZ142" i="14"/>
  <c r="BV58" i="11"/>
  <c r="BV26" i="11"/>
  <c r="CD54" i="11"/>
  <c r="CD22" i="11"/>
  <c r="DJ313" i="11"/>
  <c r="DJ157" i="11"/>
  <c r="BV42" i="11"/>
  <c r="BV10" i="11"/>
  <c r="CD38" i="11"/>
  <c r="CL6" i="11"/>
  <c r="DJ253" i="11"/>
  <c r="CD14" i="11"/>
  <c r="CT4" i="11"/>
  <c r="DJ301" i="11"/>
  <c r="DJ237" i="11"/>
  <c r="DR178" i="11"/>
  <c r="CL14" i="11"/>
  <c r="DJ321" i="11"/>
  <c r="DJ269" i="11"/>
  <c r="DJ205" i="11"/>
  <c r="DJ189" i="11"/>
  <c r="DR50" i="11"/>
  <c r="DJ109" i="11"/>
  <c r="DJ173" i="11"/>
  <c r="DJ61" i="11"/>
  <c r="DZ50" i="11"/>
  <c r="DJ141" i="11"/>
  <c r="DR114" i="11"/>
  <c r="DJ125" i="11"/>
  <c r="DJ29" i="11"/>
  <c r="DR82" i="11"/>
  <c r="DZ18" i="11"/>
  <c r="DJ93" i="11"/>
  <c r="DR146" i="11"/>
  <c r="DR18" i="11"/>
  <c r="H36" i="8"/>
  <c r="BV94" i="11"/>
  <c r="BV78" i="11"/>
  <c r="BV62" i="11"/>
  <c r="BV46" i="11"/>
  <c r="BV30" i="11"/>
  <c r="BV14" i="11"/>
  <c r="CD58" i="11"/>
  <c r="CD42" i="11"/>
  <c r="CD26" i="11"/>
  <c r="CD10" i="11"/>
  <c r="CL10" i="11"/>
  <c r="DB1" i="11"/>
  <c r="DJ317" i="11"/>
  <c r="DJ293" i="11"/>
  <c r="DJ261" i="11"/>
  <c r="DJ229" i="11"/>
  <c r="DJ197" i="11"/>
  <c r="DJ165" i="11"/>
  <c r="DJ133" i="11"/>
  <c r="DJ101" i="11"/>
  <c r="DJ45" i="11"/>
  <c r="DR162" i="11"/>
  <c r="DR98" i="11"/>
  <c r="DR34" i="11"/>
  <c r="DZ34" i="11"/>
  <c r="BV86" i="11"/>
  <c r="BV70" i="11"/>
  <c r="BV54" i="11"/>
  <c r="BV38" i="11"/>
  <c r="BV22" i="11"/>
  <c r="BV6" i="11"/>
  <c r="CD50" i="11"/>
  <c r="CD34" i="11"/>
  <c r="CD18" i="11"/>
  <c r="CD2" i="11"/>
  <c r="CL2" i="11"/>
  <c r="DJ325" i="11"/>
  <c r="DJ309" i="11"/>
  <c r="DJ277" i="11"/>
  <c r="DJ245" i="11"/>
  <c r="DJ213" i="11"/>
  <c r="DJ181" i="11"/>
  <c r="DJ149" i="11"/>
  <c r="DJ117" i="11"/>
  <c r="DJ77" i="11"/>
  <c r="DJ13" i="11"/>
  <c r="DR130" i="11"/>
  <c r="DR66" i="11"/>
  <c r="DR2" i="11"/>
  <c r="DZ2" i="11"/>
  <c r="DJ297" i="11"/>
  <c r="DJ281" i="11"/>
  <c r="DJ265" i="11"/>
  <c r="DJ249" i="11"/>
  <c r="DJ233" i="11"/>
  <c r="DJ217" i="11"/>
  <c r="DJ201" i="11"/>
  <c r="DJ185" i="11"/>
  <c r="DJ169" i="11"/>
  <c r="DJ153" i="11"/>
  <c r="DJ137" i="11"/>
  <c r="DJ121" i="11"/>
  <c r="DJ105" i="11"/>
  <c r="DJ85" i="11"/>
  <c r="DJ53" i="11"/>
  <c r="DJ21" i="11"/>
  <c r="DR170" i="11"/>
  <c r="DR138" i="11"/>
  <c r="DR106" i="11"/>
  <c r="DR74" i="11"/>
  <c r="DR42" i="11"/>
  <c r="DR10" i="11"/>
  <c r="DZ42" i="11"/>
  <c r="DZ10" i="11"/>
  <c r="DJ305" i="11"/>
  <c r="DJ289" i="11"/>
  <c r="DJ273" i="11"/>
  <c r="DJ257" i="11"/>
  <c r="DJ241" i="11"/>
  <c r="DJ225" i="11"/>
  <c r="DJ209" i="11"/>
  <c r="DJ193" i="11"/>
  <c r="DJ177" i="11"/>
  <c r="DJ161" i="11"/>
  <c r="DJ145" i="11"/>
  <c r="DJ129" i="11"/>
  <c r="DJ113" i="11"/>
  <c r="DJ97" i="11"/>
  <c r="DJ69" i="11"/>
  <c r="DJ37" i="11"/>
  <c r="DJ5" i="11"/>
  <c r="DR154" i="11"/>
  <c r="DR122" i="11"/>
  <c r="DR90" i="11"/>
  <c r="DR58" i="11"/>
  <c r="DR26" i="11"/>
  <c r="DZ58" i="11"/>
  <c r="DZ26" i="11"/>
  <c r="EH2" i="11"/>
  <c r="DJ89" i="11"/>
  <c r="DJ73" i="11"/>
  <c r="DJ57" i="11"/>
  <c r="DJ41" i="11"/>
  <c r="DJ25" i="11"/>
  <c r="DJ9" i="11"/>
  <c r="DR174" i="11"/>
  <c r="DR158" i="11"/>
  <c r="DR142" i="11"/>
  <c r="DR126" i="11"/>
  <c r="DR110" i="11"/>
  <c r="DR94" i="11"/>
  <c r="DR78" i="11"/>
  <c r="DR62" i="11"/>
  <c r="DR46" i="11"/>
  <c r="DR30" i="11"/>
  <c r="DR14" i="11"/>
  <c r="DZ62" i="11"/>
  <c r="DZ46" i="11"/>
  <c r="DZ30" i="11"/>
  <c r="DZ14" i="11"/>
  <c r="EH6" i="11"/>
  <c r="DJ81" i="11"/>
  <c r="DJ65" i="11"/>
  <c r="DJ49" i="11"/>
  <c r="DJ33" i="11"/>
  <c r="DJ17" i="11"/>
  <c r="DJ1" i="11"/>
  <c r="DR166" i="11"/>
  <c r="DR150" i="11"/>
  <c r="DR134" i="11"/>
  <c r="DR118" i="11"/>
  <c r="DR102" i="11"/>
  <c r="DR86" i="11"/>
  <c r="DR70" i="11"/>
  <c r="DR54" i="11"/>
  <c r="DR38" i="11"/>
  <c r="DR22" i="11"/>
  <c r="DR6" i="11"/>
  <c r="DZ54" i="11"/>
  <c r="DZ38" i="11"/>
  <c r="DZ22" i="11"/>
  <c r="DZ6" i="11"/>
  <c r="R1364" i="10"/>
  <c r="R980" i="10"/>
  <c r="R1236" i="10"/>
  <c r="R404" i="10"/>
  <c r="R395" i="15"/>
  <c r="R1108" i="10"/>
  <c r="R1355" i="10"/>
  <c r="R724" i="10"/>
  <c r="R1350" i="10"/>
  <c r="Z14" i="15"/>
  <c r="R596" i="10"/>
  <c r="R1172" i="10"/>
  <c r="R916" i="10"/>
  <c r="R660" i="10"/>
  <c r="R212" i="10"/>
  <c r="R971" i="10"/>
  <c r="R582" i="10"/>
  <c r="R267" i="15"/>
  <c r="AH80" i="15"/>
  <c r="R148" i="10"/>
  <c r="R811" i="10"/>
  <c r="R326" i="10"/>
  <c r="R907" i="15"/>
  <c r="Z526" i="15"/>
  <c r="BV60" i="15"/>
  <c r="R1300" i="10"/>
  <c r="R1044" i="10"/>
  <c r="R788" i="10"/>
  <c r="R468" i="10"/>
  <c r="Z760" i="10"/>
  <c r="R43" i="10"/>
  <c r="BV170" i="10"/>
  <c r="R779" i="15"/>
  <c r="Z398" i="15"/>
  <c r="DJ957" i="15"/>
  <c r="R340" i="10"/>
  <c r="R84" i="10"/>
  <c r="R1227" i="10"/>
  <c r="R555" i="10"/>
  <c r="R1094" i="10"/>
  <c r="Z770" i="10"/>
  <c r="R651" i="15"/>
  <c r="R139" i="15"/>
  <c r="Z270" i="15"/>
  <c r="BN311" i="15"/>
  <c r="DJ681" i="15"/>
  <c r="R532" i="10"/>
  <c r="R276" i="10"/>
  <c r="R20" i="10"/>
  <c r="R1099" i="10"/>
  <c r="R299" i="10"/>
  <c r="R838" i="10"/>
  <c r="Z379" i="10"/>
  <c r="R1035" i="15"/>
  <c r="R523" i="15"/>
  <c r="R11" i="15"/>
  <c r="Z142" i="15"/>
  <c r="BN55" i="15"/>
  <c r="DR345" i="15"/>
  <c r="AX38" i="15"/>
  <c r="DB6" i="15"/>
  <c r="R710" i="15"/>
  <c r="R1348" i="10"/>
  <c r="R1284" i="10"/>
  <c r="R1220" i="10"/>
  <c r="R1156" i="10"/>
  <c r="R1092" i="10"/>
  <c r="R1028" i="10"/>
  <c r="R964" i="10"/>
  <c r="R900" i="10"/>
  <c r="R836" i="10"/>
  <c r="R772" i="10"/>
  <c r="R708" i="10"/>
  <c r="R644" i="10"/>
  <c r="R580" i="10"/>
  <c r="R516" i="10"/>
  <c r="R452" i="10"/>
  <c r="R388" i="10"/>
  <c r="R324" i="10"/>
  <c r="R260" i="10"/>
  <c r="R196" i="10"/>
  <c r="R132" i="10"/>
  <c r="R68" i="10"/>
  <c r="R4" i="10"/>
  <c r="Z712" i="10"/>
  <c r="R1307" i="10"/>
  <c r="R1179" i="10"/>
  <c r="R1051" i="10"/>
  <c r="R923" i="10"/>
  <c r="R731" i="10"/>
  <c r="R475" i="10"/>
  <c r="R219" i="10"/>
  <c r="Z803" i="10"/>
  <c r="R1270" i="10"/>
  <c r="R1014" i="10"/>
  <c r="R758" i="10"/>
  <c r="R502" i="10"/>
  <c r="R246" i="10"/>
  <c r="R821" i="10"/>
  <c r="AH7" i="10"/>
  <c r="Z637" i="10"/>
  <c r="R1147" i="15"/>
  <c r="R1019" i="15"/>
  <c r="R891" i="15"/>
  <c r="R763" i="15"/>
  <c r="R635" i="15"/>
  <c r="R507" i="15"/>
  <c r="R379" i="15"/>
  <c r="R251" i="15"/>
  <c r="R123" i="15"/>
  <c r="Z638" i="15"/>
  <c r="Z510" i="15"/>
  <c r="Z382" i="15"/>
  <c r="Z254" i="15"/>
  <c r="Z126" i="15"/>
  <c r="AH272" i="15"/>
  <c r="AH16" i="15"/>
  <c r="BF2" i="15"/>
  <c r="BN247" i="15"/>
  <c r="BV252" i="15"/>
  <c r="CD104" i="15"/>
  <c r="DJ1149" i="15"/>
  <c r="DJ893" i="15"/>
  <c r="DJ473" i="15"/>
  <c r="DR89" i="15"/>
  <c r="R198" i="15"/>
  <c r="R1332" i="10"/>
  <c r="R1268" i="10"/>
  <c r="R1204" i="10"/>
  <c r="R1140" i="10"/>
  <c r="R1076" i="10"/>
  <c r="R1012" i="10"/>
  <c r="R948" i="10"/>
  <c r="R884" i="10"/>
  <c r="R820" i="10"/>
  <c r="R756" i="10"/>
  <c r="R692" i="10"/>
  <c r="R628" i="10"/>
  <c r="R564" i="10"/>
  <c r="R500" i="10"/>
  <c r="R436" i="10"/>
  <c r="R372" i="10"/>
  <c r="R308" i="10"/>
  <c r="R244" i="10"/>
  <c r="R180" i="10"/>
  <c r="R116" i="10"/>
  <c r="R52" i="10"/>
  <c r="Z824" i="10"/>
  <c r="Z696" i="10"/>
  <c r="R1291" i="10"/>
  <c r="R1163" i="10"/>
  <c r="R1035" i="10"/>
  <c r="R907" i="10"/>
  <c r="R683" i="10"/>
  <c r="R427" i="10"/>
  <c r="R171" i="10"/>
  <c r="Z755" i="10"/>
  <c r="R1222" i="10"/>
  <c r="R966" i="10"/>
  <c r="R710" i="10"/>
  <c r="R454" i="10"/>
  <c r="R198" i="10"/>
  <c r="R565" i="10"/>
  <c r="BN763" i="10"/>
  <c r="BN769" i="10"/>
  <c r="R1099" i="15"/>
  <c r="R971" i="15"/>
  <c r="R843" i="15"/>
  <c r="R715" i="15"/>
  <c r="R587" i="15"/>
  <c r="R459" i="15"/>
  <c r="R331" i="15"/>
  <c r="R203" i="15"/>
  <c r="R75" i="15"/>
  <c r="Z590" i="15"/>
  <c r="Z462" i="15"/>
  <c r="Z334" i="15"/>
  <c r="Z206" i="15"/>
  <c r="Z78" i="15"/>
  <c r="AH208" i="15"/>
  <c r="AP97" i="15"/>
  <c r="BN439" i="15"/>
  <c r="BN183" i="15"/>
  <c r="BV188" i="15"/>
  <c r="CD40" i="15"/>
  <c r="DJ1085" i="15"/>
  <c r="DJ829" i="15"/>
  <c r="DJ217" i="15"/>
  <c r="DZ176" i="15"/>
  <c r="AH283" i="15"/>
  <c r="R1380" i="10"/>
  <c r="R1316" i="10"/>
  <c r="R1252" i="10"/>
  <c r="R1188" i="10"/>
  <c r="R1124" i="10"/>
  <c r="R1060" i="10"/>
  <c r="R996" i="10"/>
  <c r="R932" i="10"/>
  <c r="R868" i="10"/>
  <c r="R804" i="10"/>
  <c r="R740" i="10"/>
  <c r="R676" i="10"/>
  <c r="R612" i="10"/>
  <c r="R548" i="10"/>
  <c r="R484" i="10"/>
  <c r="R420" i="10"/>
  <c r="R356" i="10"/>
  <c r="R292" i="10"/>
  <c r="R228" i="10"/>
  <c r="R164" i="10"/>
  <c r="R100" i="10"/>
  <c r="R36" i="10"/>
  <c r="Z776" i="10"/>
  <c r="R1371" i="10"/>
  <c r="R1243" i="10"/>
  <c r="R1115" i="10"/>
  <c r="R987" i="10"/>
  <c r="R859" i="10"/>
  <c r="R603" i="10"/>
  <c r="R347" i="10"/>
  <c r="R91" i="10"/>
  <c r="Z675" i="10"/>
  <c r="R1142" i="10"/>
  <c r="R886" i="10"/>
  <c r="R630" i="10"/>
  <c r="R374" i="10"/>
  <c r="R54" i="10"/>
  <c r="Z635" i="10"/>
  <c r="R1083" i="15"/>
  <c r="R955" i="15"/>
  <c r="R827" i="15"/>
  <c r="R699" i="15"/>
  <c r="R571" i="15"/>
  <c r="R443" i="15"/>
  <c r="R315" i="15"/>
  <c r="R187" i="15"/>
  <c r="R59" i="15"/>
  <c r="Z574" i="15"/>
  <c r="Z446" i="15"/>
  <c r="Z318" i="15"/>
  <c r="Z190" i="15"/>
  <c r="Z62" i="15"/>
  <c r="AH144" i="15"/>
  <c r="AP33" i="15"/>
  <c r="BN375" i="15"/>
  <c r="BN119" i="15"/>
  <c r="BV124" i="15"/>
  <c r="CL31" i="15"/>
  <c r="DJ1021" i="15"/>
  <c r="DJ765" i="15"/>
  <c r="DR601" i="15"/>
  <c r="BN412" i="10"/>
  <c r="AH265" i="10"/>
  <c r="BV73" i="10"/>
  <c r="BN602" i="10"/>
  <c r="Z218" i="10"/>
  <c r="BV298" i="10"/>
  <c r="BN59" i="10"/>
  <c r="BN315" i="10"/>
  <c r="BN571" i="10"/>
  <c r="BF12" i="10"/>
  <c r="AH71" i="10"/>
  <c r="AH327" i="10"/>
  <c r="Z187" i="10"/>
  <c r="Z443" i="10"/>
  <c r="Z701" i="10"/>
  <c r="R117" i="10"/>
  <c r="R373" i="10"/>
  <c r="R629" i="10"/>
  <c r="R885" i="10"/>
  <c r="R1141" i="10"/>
  <c r="Z674" i="10"/>
  <c r="Z802" i="10"/>
  <c r="R70" i="10"/>
  <c r="R134" i="10"/>
  <c r="Z32" i="10"/>
  <c r="Z125" i="10"/>
  <c r="BV329" i="10"/>
  <c r="AX25" i="10"/>
  <c r="Z474" i="10"/>
  <c r="BV362" i="10"/>
  <c r="BN123" i="10"/>
  <c r="BN379" i="10"/>
  <c r="BN635" i="10"/>
  <c r="AP33" i="10"/>
  <c r="AH135" i="10"/>
  <c r="AH391" i="10"/>
  <c r="Z251" i="10"/>
  <c r="Z507" i="10"/>
  <c r="Z765" i="10"/>
  <c r="R181" i="10"/>
  <c r="R437" i="10"/>
  <c r="R693" i="10"/>
  <c r="R949" i="10"/>
  <c r="R1205" i="10"/>
  <c r="Z706" i="10"/>
  <c r="Z834" i="10"/>
  <c r="R86" i="10"/>
  <c r="R150" i="10"/>
  <c r="R214" i="10"/>
  <c r="R278" i="10"/>
  <c r="R342" i="10"/>
  <c r="R406" i="10"/>
  <c r="R470" i="10"/>
  <c r="R534" i="10"/>
  <c r="R598" i="10"/>
  <c r="R662" i="10"/>
  <c r="R726" i="10"/>
  <c r="R790" i="10"/>
  <c r="R854" i="10"/>
  <c r="R918" i="10"/>
  <c r="R982" i="10"/>
  <c r="R1046" i="10"/>
  <c r="R1110" i="10"/>
  <c r="R1174" i="10"/>
  <c r="R1238" i="10"/>
  <c r="R1302" i="10"/>
  <c r="R1366" i="10"/>
  <c r="Z707" i="10"/>
  <c r="Z771" i="10"/>
  <c r="Z835" i="10"/>
  <c r="R59" i="10"/>
  <c r="R123" i="10"/>
  <c r="R187" i="10"/>
  <c r="R251" i="10"/>
  <c r="R315" i="10"/>
  <c r="R379" i="10"/>
  <c r="R443" i="10"/>
  <c r="R507" i="10"/>
  <c r="R571" i="10"/>
  <c r="R635" i="10"/>
  <c r="R699" i="10"/>
  <c r="R763" i="10"/>
  <c r="R827" i="10"/>
  <c r="BV240" i="10"/>
  <c r="Z381" i="10"/>
  <c r="BN90" i="10"/>
  <c r="AH102" i="10"/>
  <c r="CD145" i="10"/>
  <c r="BV426" i="10"/>
  <c r="BN187" i="10"/>
  <c r="BN443" i="10"/>
  <c r="BN699" i="10"/>
  <c r="AP97" i="10"/>
  <c r="AH199" i="10"/>
  <c r="Z59" i="10"/>
  <c r="Z315" i="10"/>
  <c r="Z571" i="10"/>
  <c r="Z829" i="10"/>
  <c r="R245" i="10"/>
  <c r="R501" i="10"/>
  <c r="R757" i="10"/>
  <c r="R1013" i="10"/>
  <c r="R1269" i="10"/>
  <c r="Z738" i="10"/>
  <c r="R26" i="10"/>
  <c r="R102" i="10"/>
  <c r="R166" i="10"/>
  <c r="R230" i="10"/>
  <c r="R294" i="10"/>
  <c r="R358" i="10"/>
  <c r="R422" i="10"/>
  <c r="R486" i="10"/>
  <c r="R550" i="10"/>
  <c r="R614" i="10"/>
  <c r="R678" i="10"/>
  <c r="R742" i="10"/>
  <c r="R806" i="10"/>
  <c r="R870" i="10"/>
  <c r="R934" i="10"/>
  <c r="R998" i="10"/>
  <c r="R1062" i="10"/>
  <c r="R1126" i="10"/>
  <c r="R1190" i="10"/>
  <c r="R1254" i="10"/>
  <c r="R1318" i="10"/>
  <c r="Z659" i="10"/>
  <c r="Z723" i="10"/>
  <c r="Z787" i="10"/>
  <c r="R11" i="10"/>
  <c r="R75" i="10"/>
  <c r="R139" i="10"/>
  <c r="R203" i="10"/>
  <c r="R267" i="10"/>
  <c r="R331" i="10"/>
  <c r="R395" i="10"/>
  <c r="R459" i="10"/>
  <c r="R523" i="10"/>
  <c r="R587" i="10"/>
  <c r="R651" i="10"/>
  <c r="R715" i="10"/>
  <c r="R779" i="10"/>
  <c r="R843" i="10"/>
  <c r="DJ215" i="15"/>
  <c r="DJ715" i="15"/>
  <c r="DJ971" i="15"/>
  <c r="CT16" i="15"/>
  <c r="BV74" i="15"/>
  <c r="BV202" i="15"/>
  <c r="BN5" i="15"/>
  <c r="BN69" i="15"/>
  <c r="BN133" i="15"/>
  <c r="BN197" i="15"/>
  <c r="BN261" i="15"/>
  <c r="BN325" i="15"/>
  <c r="BN389" i="15"/>
  <c r="BN453" i="15"/>
  <c r="BF20" i="15"/>
  <c r="AX60" i="15"/>
  <c r="AP55" i="15"/>
  <c r="AP119" i="15"/>
  <c r="AH34" i="15"/>
  <c r="AH98" i="15"/>
  <c r="AH162" i="15"/>
  <c r="AH226" i="15"/>
  <c r="AH290" i="15"/>
  <c r="Z36" i="15"/>
  <c r="Z100" i="15"/>
  <c r="Z164" i="15"/>
  <c r="Z228" i="15"/>
  <c r="Z292" i="15"/>
  <c r="Z348" i="15"/>
  <c r="Z380" i="15"/>
  <c r="Z412" i="15"/>
  <c r="Z444" i="15"/>
  <c r="Z476" i="15"/>
  <c r="Z508" i="15"/>
  <c r="Z524" i="15"/>
  <c r="Z540" i="15"/>
  <c r="Z556" i="15"/>
  <c r="Z572" i="15"/>
  <c r="Z588" i="15"/>
  <c r="Z604" i="15"/>
  <c r="Z620" i="15"/>
  <c r="Z636" i="15"/>
  <c r="R9" i="15"/>
  <c r="R25" i="15"/>
  <c r="R41" i="15"/>
  <c r="R57" i="15"/>
  <c r="R73" i="15"/>
  <c r="R89" i="15"/>
  <c r="R105" i="15"/>
  <c r="R121" i="15"/>
  <c r="R137" i="15"/>
  <c r="R153" i="15"/>
  <c r="R169" i="15"/>
  <c r="R185" i="15"/>
  <c r="R201" i="15"/>
  <c r="R217" i="15"/>
  <c r="R233" i="15"/>
  <c r="R249" i="15"/>
  <c r="R265" i="15"/>
  <c r="R281" i="15"/>
  <c r="R297" i="15"/>
  <c r="R313" i="15"/>
  <c r="R329" i="15"/>
  <c r="R345" i="15"/>
  <c r="R361" i="15"/>
  <c r="R377" i="15"/>
  <c r="R393" i="15"/>
  <c r="R409" i="15"/>
  <c r="R425" i="15"/>
  <c r="R441" i="15"/>
  <c r="R457" i="15"/>
  <c r="R473" i="15"/>
  <c r="R489" i="15"/>
  <c r="R505" i="15"/>
  <c r="R521" i="15"/>
  <c r="R537" i="15"/>
  <c r="R553" i="15"/>
  <c r="R569" i="15"/>
  <c r="R585" i="15"/>
  <c r="R601" i="15"/>
  <c r="R617" i="15"/>
  <c r="R633" i="15"/>
  <c r="R649" i="15"/>
  <c r="R665" i="15"/>
  <c r="R681" i="15"/>
  <c r="R664" i="15"/>
  <c r="DJ343" i="15"/>
  <c r="DJ779" i="15"/>
  <c r="DJ1035" i="15"/>
  <c r="CL53" i="15"/>
  <c r="BV122" i="15"/>
  <c r="BV218" i="15"/>
  <c r="BN21" i="15"/>
  <c r="BN85" i="15"/>
  <c r="BN149" i="15"/>
  <c r="BN213" i="15"/>
  <c r="BN277" i="15"/>
  <c r="BN341" i="15"/>
  <c r="BN405" i="15"/>
  <c r="BN469" i="15"/>
  <c r="AX12" i="15"/>
  <c r="AP7" i="15"/>
  <c r="AP71" i="15"/>
  <c r="AP135" i="15"/>
  <c r="AH50" i="15"/>
  <c r="AH114" i="15"/>
  <c r="AH178" i="15"/>
  <c r="AH242" i="15"/>
  <c r="AH306" i="15"/>
  <c r="Z52" i="15"/>
  <c r="Z116" i="15"/>
  <c r="Z180" i="15"/>
  <c r="Z244" i="15"/>
  <c r="Z308" i="15"/>
  <c r="Z356" i="15"/>
  <c r="Z388" i="15"/>
  <c r="Z420" i="15"/>
  <c r="Z452" i="15"/>
  <c r="Z484" i="15"/>
  <c r="Z512" i="15"/>
  <c r="Z528" i="15"/>
  <c r="Z544" i="15"/>
  <c r="Z560" i="15"/>
  <c r="Z576" i="15"/>
  <c r="Z592" i="15"/>
  <c r="Z608" i="15"/>
  <c r="Z624" i="15"/>
  <c r="Z640" i="15"/>
  <c r="R13" i="15"/>
  <c r="R29" i="15"/>
  <c r="R45" i="15"/>
  <c r="R61" i="15"/>
  <c r="R77" i="15"/>
  <c r="R93" i="15"/>
  <c r="R109" i="15"/>
  <c r="R125" i="15"/>
  <c r="R141" i="15"/>
  <c r="R157" i="15"/>
  <c r="R173" i="15"/>
  <c r="R189" i="15"/>
  <c r="R205" i="15"/>
  <c r="R221" i="15"/>
  <c r="R237" i="15"/>
  <c r="R253" i="15"/>
  <c r="R269" i="15"/>
  <c r="R285" i="15"/>
  <c r="R301" i="15"/>
  <c r="R317" i="15"/>
  <c r="R333" i="15"/>
  <c r="R349" i="15"/>
  <c r="R365" i="15"/>
  <c r="R381" i="15"/>
  <c r="R397" i="15"/>
  <c r="R413" i="15"/>
  <c r="R429" i="15"/>
  <c r="R445" i="15"/>
  <c r="R461" i="15"/>
  <c r="R477" i="15"/>
  <c r="R493" i="15"/>
  <c r="R509" i="15"/>
  <c r="R525" i="15"/>
  <c r="R541" i="15"/>
  <c r="R557" i="15"/>
  <c r="R573" i="15"/>
  <c r="R589" i="15"/>
  <c r="R605" i="15"/>
  <c r="R621" i="15"/>
  <c r="R637" i="15"/>
  <c r="R653" i="15"/>
  <c r="R669" i="15"/>
  <c r="DR167" i="15"/>
  <c r="DJ471" i="15"/>
  <c r="DJ843" i="15"/>
  <c r="DJ1099" i="15"/>
  <c r="CD58" i="15"/>
  <c r="BV154" i="15"/>
  <c r="BV234" i="15"/>
  <c r="BN37" i="15"/>
  <c r="BN101" i="15"/>
  <c r="BN165" i="15"/>
  <c r="BN229" i="15"/>
  <c r="BN293" i="15"/>
  <c r="BN357" i="15"/>
  <c r="BN421" i="15"/>
  <c r="BN485" i="15"/>
  <c r="AX28" i="15"/>
  <c r="AP23" i="15"/>
  <c r="AP87" i="15"/>
  <c r="AH2" i="15"/>
  <c r="AH66" i="15"/>
  <c r="AH130" i="15"/>
  <c r="AH194" i="15"/>
  <c r="AH258" i="15"/>
  <c r="Z4" i="15"/>
  <c r="Z68" i="15"/>
  <c r="Z132" i="15"/>
  <c r="Z196" i="15"/>
  <c r="Z260" i="15"/>
  <c r="Z324" i="15"/>
  <c r="Z364" i="15"/>
  <c r="Z396" i="15"/>
  <c r="Z428" i="15"/>
  <c r="Z460" i="15"/>
  <c r="Z492" i="15"/>
  <c r="Z516" i="15"/>
  <c r="Z532" i="15"/>
  <c r="Z548" i="15"/>
  <c r="Z564" i="15"/>
  <c r="Z580" i="15"/>
  <c r="Z596" i="15"/>
  <c r="Z612" i="15"/>
  <c r="Z628" i="15"/>
  <c r="R1" i="15"/>
  <c r="R17" i="15"/>
  <c r="R33" i="15"/>
  <c r="R49" i="15"/>
  <c r="R65" i="15"/>
  <c r="R81" i="15"/>
  <c r="R97" i="15"/>
  <c r="R113" i="15"/>
  <c r="R129" i="15"/>
  <c r="R145" i="15"/>
  <c r="R161" i="15"/>
  <c r="R177" i="15"/>
  <c r="R193" i="15"/>
  <c r="R209" i="15"/>
  <c r="R225" i="15"/>
  <c r="R241" i="15"/>
  <c r="R257" i="15"/>
  <c r="R273" i="15"/>
  <c r="R289" i="15"/>
  <c r="R305" i="15"/>
  <c r="R321" i="15"/>
  <c r="R337" i="15"/>
  <c r="R353" i="15"/>
  <c r="R369" i="15"/>
  <c r="R385" i="15"/>
  <c r="R401" i="15"/>
  <c r="R417" i="15"/>
  <c r="R433" i="15"/>
  <c r="R449" i="15"/>
  <c r="R465" i="15"/>
  <c r="R481" i="15"/>
  <c r="R497" i="15"/>
  <c r="R513" i="15"/>
  <c r="R529" i="15"/>
  <c r="R545" i="15"/>
  <c r="R561" i="15"/>
  <c r="R577" i="15"/>
  <c r="R593" i="15"/>
  <c r="R609" i="15"/>
  <c r="R625" i="15"/>
  <c r="R641" i="15"/>
  <c r="R657" i="15"/>
  <c r="R673" i="15"/>
  <c r="DJ1163" i="15"/>
  <c r="BN53" i="15"/>
  <c r="BN309" i="15"/>
  <c r="AX44" i="15"/>
  <c r="AH82" i="15"/>
  <c r="Z20" i="15"/>
  <c r="Z276" i="15"/>
  <c r="Z436" i="15"/>
  <c r="Z536" i="15"/>
  <c r="Z600" i="15"/>
  <c r="R21" i="15"/>
  <c r="R85" i="15"/>
  <c r="R149" i="15"/>
  <c r="R213" i="15"/>
  <c r="R277" i="15"/>
  <c r="R341" i="15"/>
  <c r="R405" i="15"/>
  <c r="R469" i="15"/>
  <c r="R533" i="15"/>
  <c r="R597" i="15"/>
  <c r="R661" i="15"/>
  <c r="R693" i="15"/>
  <c r="R709" i="15"/>
  <c r="R725" i="15"/>
  <c r="R741" i="15"/>
  <c r="R757" i="15"/>
  <c r="R773" i="15"/>
  <c r="R789" i="15"/>
  <c r="R805" i="15"/>
  <c r="R821" i="15"/>
  <c r="R837" i="15"/>
  <c r="R853" i="15"/>
  <c r="R869" i="15"/>
  <c r="R885" i="15"/>
  <c r="R901" i="15"/>
  <c r="R917" i="15"/>
  <c r="R933" i="15"/>
  <c r="R949" i="15"/>
  <c r="R965" i="15"/>
  <c r="R981" i="15"/>
  <c r="R997" i="15"/>
  <c r="R1013" i="15"/>
  <c r="R1029" i="15"/>
  <c r="R1045" i="15"/>
  <c r="R1061" i="15"/>
  <c r="R1077" i="15"/>
  <c r="R1093" i="15"/>
  <c r="R1109" i="15"/>
  <c r="R1125" i="15"/>
  <c r="R1141" i="15"/>
  <c r="EX7" i="15"/>
  <c r="EX23" i="15"/>
  <c r="EP10" i="15"/>
  <c r="EP26" i="15"/>
  <c r="EP42" i="15"/>
  <c r="EP58" i="15"/>
  <c r="EH9" i="15"/>
  <c r="EH25" i="15"/>
  <c r="EH41" i="15"/>
  <c r="EH57" i="15"/>
  <c r="EH73" i="15"/>
  <c r="EH89" i="15"/>
  <c r="EH105" i="15"/>
  <c r="EH121" i="15"/>
  <c r="EH137" i="15"/>
  <c r="EH153" i="15"/>
  <c r="DZ11" i="15"/>
  <c r="DZ27" i="15"/>
  <c r="DZ43" i="15"/>
  <c r="DZ59" i="15"/>
  <c r="DZ75" i="15"/>
  <c r="DZ91" i="15"/>
  <c r="DZ107" i="15"/>
  <c r="DZ123" i="15"/>
  <c r="DZ139" i="15"/>
  <c r="DZ155" i="15"/>
  <c r="DZ171" i="15"/>
  <c r="DZ187" i="15"/>
  <c r="DZ203" i="15"/>
  <c r="DZ219" i="15"/>
  <c r="DZ235" i="15"/>
  <c r="DZ251" i="15"/>
  <c r="DZ267" i="15"/>
  <c r="DZ283" i="15"/>
  <c r="DZ299" i="15"/>
  <c r="DR615" i="15"/>
  <c r="BV10" i="15"/>
  <c r="BN117" i="15"/>
  <c r="BN373" i="15"/>
  <c r="AP39" i="15"/>
  <c r="AH146" i="15"/>
  <c r="Z84" i="15"/>
  <c r="Z340" i="15"/>
  <c r="Z468" i="15"/>
  <c r="Z552" i="15"/>
  <c r="Z616" i="15"/>
  <c r="R37" i="15"/>
  <c r="R101" i="15"/>
  <c r="R165" i="15"/>
  <c r="R229" i="15"/>
  <c r="R293" i="15"/>
  <c r="R357" i="15"/>
  <c r="R421" i="15"/>
  <c r="R485" i="15"/>
  <c r="R549" i="15"/>
  <c r="R613" i="15"/>
  <c r="R677" i="15"/>
  <c r="R697" i="15"/>
  <c r="R713" i="15"/>
  <c r="R729" i="15"/>
  <c r="R745" i="15"/>
  <c r="R761" i="15"/>
  <c r="R777" i="15"/>
  <c r="R793" i="15"/>
  <c r="R809" i="15"/>
  <c r="R825" i="15"/>
  <c r="R841" i="15"/>
  <c r="R857" i="15"/>
  <c r="R873" i="15"/>
  <c r="R889" i="15"/>
  <c r="R905" i="15"/>
  <c r="R921" i="15"/>
  <c r="R937" i="15"/>
  <c r="R953" i="15"/>
  <c r="R969" i="15"/>
  <c r="R985" i="15"/>
  <c r="R1001" i="15"/>
  <c r="R1017" i="15"/>
  <c r="R1033" i="15"/>
  <c r="R1049" i="15"/>
  <c r="R1065" i="15"/>
  <c r="R1081" i="15"/>
  <c r="R1097" i="15"/>
  <c r="R1113" i="15"/>
  <c r="R1129" i="15"/>
  <c r="R1145" i="15"/>
  <c r="EX11" i="15"/>
  <c r="EX27" i="15"/>
  <c r="EP14" i="15"/>
  <c r="EP30" i="15"/>
  <c r="EP46" i="15"/>
  <c r="EP62" i="15"/>
  <c r="EH13" i="15"/>
  <c r="EH29" i="15"/>
  <c r="EH45" i="15"/>
  <c r="EH61" i="15"/>
  <c r="EH77" i="15"/>
  <c r="EH93" i="15"/>
  <c r="EH109" i="15"/>
  <c r="EH125" i="15"/>
  <c r="EH141" i="15"/>
  <c r="EH157" i="15"/>
  <c r="DZ15" i="15"/>
  <c r="DZ31" i="15"/>
  <c r="DZ47" i="15"/>
  <c r="DZ63" i="15"/>
  <c r="DZ79" i="15"/>
  <c r="DZ95" i="15"/>
  <c r="DZ111" i="15"/>
  <c r="DZ127" i="15"/>
  <c r="DZ143" i="15"/>
  <c r="DZ159" i="15"/>
  <c r="DZ175" i="15"/>
  <c r="DZ191" i="15"/>
  <c r="DZ207" i="15"/>
  <c r="DZ223" i="15"/>
  <c r="DJ599" i="15"/>
  <c r="BV186" i="15"/>
  <c r="BN181" i="15"/>
  <c r="BN437" i="15"/>
  <c r="AP103" i="15"/>
  <c r="AH210" i="15"/>
  <c r="Z148" i="15"/>
  <c r="Z372" i="15"/>
  <c r="Z500" i="15"/>
  <c r="Z568" i="15"/>
  <c r="Z632" i="15"/>
  <c r="R53" i="15"/>
  <c r="R117" i="15"/>
  <c r="R181" i="15"/>
  <c r="R245" i="15"/>
  <c r="R309" i="15"/>
  <c r="R373" i="15"/>
  <c r="R437" i="15"/>
  <c r="R501" i="15"/>
  <c r="R565" i="15"/>
  <c r="R629" i="15"/>
  <c r="R685" i="15"/>
  <c r="R701" i="15"/>
  <c r="R717" i="15"/>
  <c r="R733" i="15"/>
  <c r="R749" i="15"/>
  <c r="R765" i="15"/>
  <c r="R781" i="15"/>
  <c r="R797" i="15"/>
  <c r="R813" i="15"/>
  <c r="R829" i="15"/>
  <c r="R845" i="15"/>
  <c r="R861" i="15"/>
  <c r="R877" i="15"/>
  <c r="R893" i="15"/>
  <c r="R909" i="15"/>
  <c r="R925" i="15"/>
  <c r="R941" i="15"/>
  <c r="R957" i="15"/>
  <c r="R973" i="15"/>
  <c r="R989" i="15"/>
  <c r="R1005" i="15"/>
  <c r="R1021" i="15"/>
  <c r="R1037" i="15"/>
  <c r="R1053" i="15"/>
  <c r="R1069" i="15"/>
  <c r="R1085" i="15"/>
  <c r="R1101" i="15"/>
  <c r="R1117" i="15"/>
  <c r="R1133" i="15"/>
  <c r="R1149" i="15"/>
  <c r="EX15" i="15"/>
  <c r="EP2" i="15"/>
  <c r="EP18" i="15"/>
  <c r="EP34" i="15"/>
  <c r="EP50" i="15"/>
  <c r="EH1" i="15"/>
  <c r="EH17" i="15"/>
  <c r="EH33" i="15"/>
  <c r="EH49" i="15"/>
  <c r="EH65" i="15"/>
  <c r="EH81" i="15"/>
  <c r="EH97" i="15"/>
  <c r="EH113" i="15"/>
  <c r="EH129" i="15"/>
  <c r="EH145" i="15"/>
  <c r="DZ3" i="15"/>
  <c r="DZ19" i="15"/>
  <c r="DZ35" i="15"/>
  <c r="DZ51" i="15"/>
  <c r="DZ67" i="15"/>
  <c r="DZ83" i="15"/>
  <c r="DZ99" i="15"/>
  <c r="DZ115" i="15"/>
  <c r="DZ131" i="15"/>
  <c r="DZ147" i="15"/>
  <c r="DZ163" i="15"/>
  <c r="DZ179" i="15"/>
  <c r="DZ195" i="15"/>
  <c r="DZ211" i="15"/>
  <c r="DZ227" i="15"/>
  <c r="DZ243" i="15"/>
  <c r="DZ259" i="15"/>
  <c r="DZ275" i="15"/>
  <c r="DZ291" i="15"/>
  <c r="BF4" i="15"/>
  <c r="Z404" i="15"/>
  <c r="R69" i="15"/>
  <c r="R325" i="15"/>
  <c r="R581" i="15"/>
  <c r="R721" i="15"/>
  <c r="R785" i="15"/>
  <c r="R849" i="15"/>
  <c r="R913" i="15"/>
  <c r="R977" i="15"/>
  <c r="R1041" i="15"/>
  <c r="R1105" i="15"/>
  <c r="EX19" i="15"/>
  <c r="EP54" i="15"/>
  <c r="EH53" i="15"/>
  <c r="EH117" i="15"/>
  <c r="DZ23" i="15"/>
  <c r="DZ87" i="15"/>
  <c r="DZ151" i="15"/>
  <c r="DZ215" i="15"/>
  <c r="DZ255" i="15"/>
  <c r="DZ287" i="15"/>
  <c r="DZ311" i="15"/>
  <c r="DZ327" i="15"/>
  <c r="DR4" i="15"/>
  <c r="DR20" i="15"/>
  <c r="DR36" i="15"/>
  <c r="DR52" i="15"/>
  <c r="DR68" i="15"/>
  <c r="DR84" i="15"/>
  <c r="DR100" i="15"/>
  <c r="DR116" i="15"/>
  <c r="DR132" i="15"/>
  <c r="DR148" i="15"/>
  <c r="DR164" i="15"/>
  <c r="DR180" i="15"/>
  <c r="DR196" i="15"/>
  <c r="DR212" i="15"/>
  <c r="DR228" i="15"/>
  <c r="DR244" i="15"/>
  <c r="DR260" i="15"/>
  <c r="DR276" i="15"/>
  <c r="DR292" i="15"/>
  <c r="DR308" i="15"/>
  <c r="DR324" i="15"/>
  <c r="DR340" i="15"/>
  <c r="DR356" i="15"/>
  <c r="DR372" i="15"/>
  <c r="DR388" i="15"/>
  <c r="DR404" i="15"/>
  <c r="DR420" i="15"/>
  <c r="DR436" i="15"/>
  <c r="DR452" i="15"/>
  <c r="DR468" i="15"/>
  <c r="DR484" i="15"/>
  <c r="DR500" i="15"/>
  <c r="DR516" i="15"/>
  <c r="DR532" i="15"/>
  <c r="DR548" i="15"/>
  <c r="DR564" i="15"/>
  <c r="DR580" i="15"/>
  <c r="DR596" i="15"/>
  <c r="DR612" i="15"/>
  <c r="DR628" i="15"/>
  <c r="DJ8" i="15"/>
  <c r="DJ24" i="15"/>
  <c r="DJ40" i="15"/>
  <c r="DJ56" i="15"/>
  <c r="DJ72" i="15"/>
  <c r="DJ88" i="15"/>
  <c r="DJ104" i="15"/>
  <c r="DJ120" i="15"/>
  <c r="DJ136" i="15"/>
  <c r="DJ152" i="15"/>
  <c r="DJ168" i="15"/>
  <c r="DJ184" i="15"/>
  <c r="DJ200" i="15"/>
  <c r="DJ216" i="15"/>
  <c r="DJ232" i="15"/>
  <c r="DJ248" i="15"/>
  <c r="DJ264" i="15"/>
  <c r="DJ280" i="15"/>
  <c r="DJ296" i="15"/>
  <c r="DJ312" i="15"/>
  <c r="DJ328" i="15"/>
  <c r="DJ907" i="15"/>
  <c r="AH18" i="15"/>
  <c r="Z520" i="15"/>
  <c r="R133" i="15"/>
  <c r="R389" i="15"/>
  <c r="R645" i="15"/>
  <c r="R737" i="15"/>
  <c r="R801" i="15"/>
  <c r="R865" i="15"/>
  <c r="R929" i="15"/>
  <c r="R993" i="15"/>
  <c r="R1057" i="15"/>
  <c r="R1121" i="15"/>
  <c r="EP6" i="15"/>
  <c r="EH5" i="15"/>
  <c r="EH69" i="15"/>
  <c r="EH133" i="15"/>
  <c r="DZ39" i="15"/>
  <c r="DZ103" i="15"/>
  <c r="DZ167" i="15"/>
  <c r="DZ231" i="15"/>
  <c r="DZ263" i="15"/>
  <c r="DZ295" i="15"/>
  <c r="DZ315" i="15"/>
  <c r="DZ331" i="15"/>
  <c r="DR8" i="15"/>
  <c r="DR24" i="15"/>
  <c r="DR40" i="15"/>
  <c r="DR56" i="15"/>
  <c r="DR72" i="15"/>
  <c r="DR88" i="15"/>
  <c r="DR104" i="15"/>
  <c r="DR120" i="15"/>
  <c r="DR136" i="15"/>
  <c r="DR152" i="15"/>
  <c r="DR168" i="15"/>
  <c r="DR184" i="15"/>
  <c r="DR200" i="15"/>
  <c r="DR216" i="15"/>
  <c r="DR232" i="15"/>
  <c r="DR248" i="15"/>
  <c r="DR264" i="15"/>
  <c r="DR280" i="15"/>
  <c r="DR296" i="15"/>
  <c r="DR312" i="15"/>
  <c r="DR328" i="15"/>
  <c r="DR344" i="15"/>
  <c r="DR360" i="15"/>
  <c r="DR376" i="15"/>
  <c r="DR392" i="15"/>
  <c r="DR408" i="15"/>
  <c r="DR424" i="15"/>
  <c r="DR440" i="15"/>
  <c r="DR456" i="15"/>
  <c r="DR472" i="15"/>
  <c r="DR488" i="15"/>
  <c r="DR504" i="15"/>
  <c r="DR520" i="15"/>
  <c r="DR536" i="15"/>
  <c r="DR552" i="15"/>
  <c r="DR568" i="15"/>
  <c r="DR584" i="15"/>
  <c r="DR600" i="15"/>
  <c r="DR616" i="15"/>
  <c r="DR632" i="15"/>
  <c r="DJ12" i="15"/>
  <c r="DJ28" i="15"/>
  <c r="DJ44" i="15"/>
  <c r="DJ60" i="15"/>
  <c r="DJ76" i="15"/>
  <c r="DJ92" i="15"/>
  <c r="DJ108" i="15"/>
  <c r="DJ124" i="15"/>
  <c r="DJ140" i="15"/>
  <c r="DJ156" i="15"/>
  <c r="DJ172" i="15"/>
  <c r="DJ188" i="15"/>
  <c r="DJ204" i="15"/>
  <c r="DJ220" i="15"/>
  <c r="DJ236" i="15"/>
  <c r="DJ252" i="15"/>
  <c r="DJ268" i="15"/>
  <c r="BV250" i="15"/>
  <c r="AH274" i="15"/>
  <c r="Z584" i="15"/>
  <c r="R197" i="15"/>
  <c r="R453" i="15"/>
  <c r="R689" i="15"/>
  <c r="R753" i="15"/>
  <c r="R817" i="15"/>
  <c r="R881" i="15"/>
  <c r="R945" i="15"/>
  <c r="R1009" i="15"/>
  <c r="R1073" i="15"/>
  <c r="R1137" i="15"/>
  <c r="EP22" i="15"/>
  <c r="EH21" i="15"/>
  <c r="EH85" i="15"/>
  <c r="EH149" i="15"/>
  <c r="DZ55" i="15"/>
  <c r="DZ119" i="15"/>
  <c r="DZ183" i="15"/>
  <c r="DZ239" i="15"/>
  <c r="DZ271" i="15"/>
  <c r="DZ303" i="15"/>
  <c r="DZ319" i="15"/>
  <c r="DZ335" i="15"/>
  <c r="DR12" i="15"/>
  <c r="DR28" i="15"/>
  <c r="DR44" i="15"/>
  <c r="DR60" i="15"/>
  <c r="DR76" i="15"/>
  <c r="DR92" i="15"/>
  <c r="DR108" i="15"/>
  <c r="DR124" i="15"/>
  <c r="DR140" i="15"/>
  <c r="DR156" i="15"/>
  <c r="DR172" i="15"/>
  <c r="DR188" i="15"/>
  <c r="DR204" i="15"/>
  <c r="DR220" i="15"/>
  <c r="DR236" i="15"/>
  <c r="DR252" i="15"/>
  <c r="DR268" i="15"/>
  <c r="DR284" i="15"/>
  <c r="DR300" i="15"/>
  <c r="DR316" i="15"/>
  <c r="DR332" i="15"/>
  <c r="DR348" i="15"/>
  <c r="DR364" i="15"/>
  <c r="DR380" i="15"/>
  <c r="DR396" i="15"/>
  <c r="DR412" i="15"/>
  <c r="DR428" i="15"/>
  <c r="DR444" i="15"/>
  <c r="DR460" i="15"/>
  <c r="DR476" i="15"/>
  <c r="DR492" i="15"/>
  <c r="DR508" i="15"/>
  <c r="DR524" i="15"/>
  <c r="DR540" i="15"/>
  <c r="DR556" i="15"/>
  <c r="DR572" i="15"/>
  <c r="DR588" i="15"/>
  <c r="DR604" i="15"/>
  <c r="DR620" i="15"/>
  <c r="DR636" i="15"/>
  <c r="DJ16" i="15"/>
  <c r="DJ32" i="15"/>
  <c r="DJ48" i="15"/>
  <c r="DJ64" i="15"/>
  <c r="DJ80" i="15"/>
  <c r="DJ96" i="15"/>
  <c r="DJ112" i="15"/>
  <c r="DJ128" i="15"/>
  <c r="DJ144" i="15"/>
  <c r="DJ160" i="15"/>
  <c r="DJ176" i="15"/>
  <c r="DJ192" i="15"/>
  <c r="DJ208" i="15"/>
  <c r="DJ224" i="15"/>
  <c r="DJ240" i="15"/>
  <c r="DJ256" i="15"/>
  <c r="DJ272" i="15"/>
  <c r="DJ288" i="15"/>
  <c r="DJ304" i="15"/>
  <c r="DJ320" i="15"/>
  <c r="DJ336" i="15"/>
  <c r="R261" i="15"/>
  <c r="R833" i="15"/>
  <c r="R1089" i="15"/>
  <c r="EH101" i="15"/>
  <c r="DZ199" i="15"/>
  <c r="DZ323" i="15"/>
  <c r="DR48" i="15"/>
  <c r="DR112" i="15"/>
  <c r="DR176" i="15"/>
  <c r="DR240" i="15"/>
  <c r="DR304" i="15"/>
  <c r="DR368" i="15"/>
  <c r="DR432" i="15"/>
  <c r="DR496" i="15"/>
  <c r="DR560" i="15"/>
  <c r="DR624" i="15"/>
  <c r="DJ52" i="15"/>
  <c r="DJ116" i="15"/>
  <c r="DJ180" i="15"/>
  <c r="DJ244" i="15"/>
  <c r="DJ292" i="15"/>
  <c r="DJ324" i="15"/>
  <c r="DJ348" i="15"/>
  <c r="DJ364" i="15"/>
  <c r="DJ380" i="15"/>
  <c r="DJ396" i="15"/>
  <c r="DJ412" i="15"/>
  <c r="DJ428" i="15"/>
  <c r="DJ444" i="15"/>
  <c r="DJ460" i="15"/>
  <c r="DJ476" i="15"/>
  <c r="DJ492" i="15"/>
  <c r="DJ508" i="15"/>
  <c r="DJ524" i="15"/>
  <c r="DJ540" i="15"/>
  <c r="DJ556" i="15"/>
  <c r="DJ572" i="15"/>
  <c r="DJ588" i="15"/>
  <c r="DJ604" i="15"/>
  <c r="DJ620" i="15"/>
  <c r="DJ636" i="15"/>
  <c r="DJ652" i="15"/>
  <c r="DJ668" i="15"/>
  <c r="DJ684" i="15"/>
  <c r="DJ700" i="15"/>
  <c r="DJ716" i="15"/>
  <c r="DJ732" i="15"/>
  <c r="DJ748" i="15"/>
  <c r="DJ764" i="15"/>
  <c r="DJ780" i="15"/>
  <c r="DJ796" i="15"/>
  <c r="DJ812" i="15"/>
  <c r="DJ828" i="15"/>
  <c r="DJ844" i="15"/>
  <c r="DJ860" i="15"/>
  <c r="DJ876" i="15"/>
  <c r="DJ892" i="15"/>
  <c r="DJ908" i="15"/>
  <c r="DJ924" i="15"/>
  <c r="DJ940" i="15"/>
  <c r="DJ956" i="15"/>
  <c r="DJ972" i="15"/>
  <c r="DJ988" i="15"/>
  <c r="DJ1004" i="15"/>
  <c r="DJ1020" i="15"/>
  <c r="DJ1036" i="15"/>
  <c r="DJ1052" i="15"/>
  <c r="DJ1068" i="15"/>
  <c r="DJ1084" i="15"/>
  <c r="DJ1100" i="15"/>
  <c r="DJ1116" i="15"/>
  <c r="DJ1132" i="15"/>
  <c r="DJ1148" i="15"/>
  <c r="DJ1164" i="15"/>
  <c r="DJ1180" i="15"/>
  <c r="DJ1196" i="15"/>
  <c r="DB5" i="15"/>
  <c r="CT9" i="15"/>
  <c r="CT25" i="15"/>
  <c r="CL14" i="15"/>
  <c r="CL30" i="15"/>
  <c r="CL46" i="15"/>
  <c r="CD3" i="15"/>
  <c r="CD19" i="15"/>
  <c r="CD35" i="15"/>
  <c r="CD51" i="15"/>
  <c r="CD67" i="15"/>
  <c r="CD83" i="15"/>
  <c r="CD99" i="15"/>
  <c r="BV3" i="15"/>
  <c r="BV19" i="15"/>
  <c r="BV35" i="15"/>
  <c r="BV51" i="15"/>
  <c r="BV67" i="15"/>
  <c r="BV83" i="15"/>
  <c r="BV99" i="15"/>
  <c r="BV115" i="15"/>
  <c r="BV131" i="15"/>
  <c r="BV147" i="15"/>
  <c r="BV163" i="15"/>
  <c r="BV179" i="15"/>
  <c r="BV195" i="15"/>
  <c r="BV211" i="15"/>
  <c r="BV227" i="15"/>
  <c r="BV243" i="15"/>
  <c r="BV259" i="15"/>
  <c r="BN14" i="15"/>
  <c r="BN30" i="15"/>
  <c r="BN46" i="15"/>
  <c r="BN62" i="15"/>
  <c r="BN78" i="15"/>
  <c r="BN94" i="15"/>
  <c r="BN110" i="15"/>
  <c r="BN126" i="15"/>
  <c r="BN142" i="15"/>
  <c r="BN158" i="15"/>
  <c r="BN174" i="15"/>
  <c r="BN190" i="15"/>
  <c r="BN206" i="15"/>
  <c r="BN222" i="15"/>
  <c r="BN238" i="15"/>
  <c r="BN254" i="15"/>
  <c r="BN270" i="15"/>
  <c r="BN286" i="15"/>
  <c r="BN302" i="15"/>
  <c r="BN318" i="15"/>
  <c r="BN334" i="15"/>
  <c r="BN350" i="15"/>
  <c r="BN366" i="15"/>
  <c r="BN382" i="15"/>
  <c r="BN398" i="15"/>
  <c r="BN414" i="15"/>
  <c r="BN430" i="15"/>
  <c r="BN446" i="15"/>
  <c r="BN462" i="15"/>
  <c r="BN478" i="15"/>
  <c r="BN494" i="15"/>
  <c r="BF9" i="15"/>
  <c r="BF25" i="15"/>
  <c r="AX13" i="15"/>
  <c r="AX29" i="15"/>
  <c r="AX45" i="15"/>
  <c r="AX61" i="15"/>
  <c r="AP12" i="15"/>
  <c r="AP28" i="15"/>
  <c r="AP44" i="15"/>
  <c r="AP60" i="15"/>
  <c r="AP76" i="15"/>
  <c r="AP92" i="15"/>
  <c r="AP108" i="15"/>
  <c r="AP124" i="15"/>
  <c r="AP140" i="15"/>
  <c r="AH7" i="15"/>
  <c r="AH23" i="15"/>
  <c r="AH39" i="15"/>
  <c r="AH55" i="15"/>
  <c r="AH71" i="15"/>
  <c r="AH87" i="15"/>
  <c r="AH103" i="15"/>
  <c r="AH119" i="15"/>
  <c r="AH135" i="15"/>
  <c r="AH151" i="15"/>
  <c r="AH167" i="15"/>
  <c r="AH183" i="15"/>
  <c r="AH199" i="15"/>
  <c r="AH215" i="15"/>
  <c r="AH231" i="15"/>
  <c r="AH247" i="15"/>
  <c r="AH263" i="15"/>
  <c r="AH279" i="15"/>
  <c r="BN245" i="15"/>
  <c r="R517" i="15"/>
  <c r="R897" i="15"/>
  <c r="EX3" i="15"/>
  <c r="DZ7" i="15"/>
  <c r="DZ247" i="15"/>
  <c r="DZ339" i="15"/>
  <c r="DR64" i="15"/>
  <c r="DR128" i="15"/>
  <c r="DR192" i="15"/>
  <c r="DR256" i="15"/>
  <c r="DR320" i="15"/>
  <c r="DR384" i="15"/>
  <c r="DR448" i="15"/>
  <c r="DR512" i="15"/>
  <c r="DR576" i="15"/>
  <c r="DJ4" i="15"/>
  <c r="DJ68" i="15"/>
  <c r="DJ132" i="15"/>
  <c r="DJ196" i="15"/>
  <c r="DJ260" i="15"/>
  <c r="DJ300" i="15"/>
  <c r="DJ332" i="15"/>
  <c r="DJ352" i="15"/>
  <c r="DJ368" i="15"/>
  <c r="DJ384" i="15"/>
  <c r="DJ400" i="15"/>
  <c r="DJ416" i="15"/>
  <c r="DJ432" i="15"/>
  <c r="DJ448" i="15"/>
  <c r="DJ464" i="15"/>
  <c r="DJ480" i="15"/>
  <c r="DJ496" i="15"/>
  <c r="DJ512" i="15"/>
  <c r="DJ528" i="15"/>
  <c r="DJ544" i="15"/>
  <c r="DJ560" i="15"/>
  <c r="DJ576" i="15"/>
  <c r="DJ592" i="15"/>
  <c r="DJ608" i="15"/>
  <c r="DJ624" i="15"/>
  <c r="DJ640" i="15"/>
  <c r="DJ656" i="15"/>
  <c r="DJ672" i="15"/>
  <c r="DJ688" i="15"/>
  <c r="DJ704" i="15"/>
  <c r="DJ720" i="15"/>
  <c r="DJ736" i="15"/>
  <c r="DJ752" i="15"/>
  <c r="DJ768" i="15"/>
  <c r="DJ784" i="15"/>
  <c r="DJ800" i="15"/>
  <c r="DJ816" i="15"/>
  <c r="DJ832" i="15"/>
  <c r="DJ848" i="15"/>
  <c r="DJ864" i="15"/>
  <c r="DJ880" i="15"/>
  <c r="DJ896" i="15"/>
  <c r="DJ912" i="15"/>
  <c r="DJ928" i="15"/>
  <c r="DJ944" i="15"/>
  <c r="DJ960" i="15"/>
  <c r="DJ976" i="15"/>
  <c r="DJ992" i="15"/>
  <c r="DJ1008" i="15"/>
  <c r="DJ1024" i="15"/>
  <c r="DJ1040" i="15"/>
  <c r="DJ1056" i="15"/>
  <c r="DJ1072" i="15"/>
  <c r="DJ1088" i="15"/>
  <c r="DJ1104" i="15"/>
  <c r="DJ1120" i="15"/>
  <c r="DJ1136" i="15"/>
  <c r="DJ1152" i="15"/>
  <c r="DJ1168" i="15"/>
  <c r="DJ1184" i="15"/>
  <c r="DJ1200" i="15"/>
  <c r="DB9" i="15"/>
  <c r="CT13" i="15"/>
  <c r="CL2" i="15"/>
  <c r="CL18" i="15"/>
  <c r="CL34" i="15"/>
  <c r="CL50" i="15"/>
  <c r="CD7" i="15"/>
  <c r="CD23" i="15"/>
  <c r="CD39" i="15"/>
  <c r="CD55" i="15"/>
  <c r="CD71" i="15"/>
  <c r="CD87" i="15"/>
  <c r="CD103" i="15"/>
  <c r="BV7" i="15"/>
  <c r="BV23" i="15"/>
  <c r="BV39" i="15"/>
  <c r="BV55" i="15"/>
  <c r="BV71" i="15"/>
  <c r="BV87" i="15"/>
  <c r="BV103" i="15"/>
  <c r="BV119" i="15"/>
  <c r="BV135" i="15"/>
  <c r="BV151" i="15"/>
  <c r="BV167" i="15"/>
  <c r="BV183" i="15"/>
  <c r="BV199" i="15"/>
  <c r="BV215" i="15"/>
  <c r="BV231" i="15"/>
  <c r="BV247" i="15"/>
  <c r="BN2" i="15"/>
  <c r="BN18" i="15"/>
  <c r="BN34" i="15"/>
  <c r="BN50" i="15"/>
  <c r="BN66" i="15"/>
  <c r="BN82" i="15"/>
  <c r="BN98" i="15"/>
  <c r="BN114" i="15"/>
  <c r="BN130" i="15"/>
  <c r="BN146" i="15"/>
  <c r="BN162" i="15"/>
  <c r="BN178" i="15"/>
  <c r="BN194" i="15"/>
  <c r="BN210" i="15"/>
  <c r="BN226" i="15"/>
  <c r="BN242" i="15"/>
  <c r="BN258" i="15"/>
  <c r="BN274" i="15"/>
  <c r="BN290" i="15"/>
  <c r="BN306" i="15"/>
  <c r="BN322" i="15"/>
  <c r="BN338" i="15"/>
  <c r="BN354" i="15"/>
  <c r="BN370" i="15"/>
  <c r="BN386" i="15"/>
  <c r="BN402" i="15"/>
  <c r="BN418" i="15"/>
  <c r="BN434" i="15"/>
  <c r="BN450" i="15"/>
  <c r="BN466" i="15"/>
  <c r="BN482" i="15"/>
  <c r="BN498" i="15"/>
  <c r="BF13" i="15"/>
  <c r="AX1" i="15"/>
  <c r="AX17" i="15"/>
  <c r="AX33" i="15"/>
  <c r="AX49" i="15"/>
  <c r="AX65" i="15"/>
  <c r="AP16" i="15"/>
  <c r="AP32" i="15"/>
  <c r="AP48" i="15"/>
  <c r="AP64" i="15"/>
  <c r="AP80" i="15"/>
  <c r="AP96" i="15"/>
  <c r="AP112" i="15"/>
  <c r="AP128" i="15"/>
  <c r="AP144" i="15"/>
  <c r="AH11" i="15"/>
  <c r="AH27" i="15"/>
  <c r="AH43" i="15"/>
  <c r="AH59" i="15"/>
  <c r="AH75" i="15"/>
  <c r="AH91" i="15"/>
  <c r="AH107" i="15"/>
  <c r="AH123" i="15"/>
  <c r="AH139" i="15"/>
  <c r="AH155" i="15"/>
  <c r="AH171" i="15"/>
  <c r="AH187" i="15"/>
  <c r="AH203" i="15"/>
  <c r="AH219" i="15"/>
  <c r="AH235" i="15"/>
  <c r="AH251" i="15"/>
  <c r="AH267" i="15"/>
  <c r="Z212" i="15"/>
  <c r="R705" i="15"/>
  <c r="R961" i="15"/>
  <c r="EP38" i="15"/>
  <c r="DZ71" i="15"/>
  <c r="DZ279" i="15"/>
  <c r="DR16" i="15"/>
  <c r="DR80" i="15"/>
  <c r="DR144" i="15"/>
  <c r="DR208" i="15"/>
  <c r="DR272" i="15"/>
  <c r="DR336" i="15"/>
  <c r="DR400" i="15"/>
  <c r="DR464" i="15"/>
  <c r="DR528" i="15"/>
  <c r="DR592" i="15"/>
  <c r="DJ20" i="15"/>
  <c r="DJ84" i="15"/>
  <c r="DJ148" i="15"/>
  <c r="DJ212" i="15"/>
  <c r="DJ276" i="15"/>
  <c r="DJ308" i="15"/>
  <c r="DJ340" i="15"/>
  <c r="DJ356" i="15"/>
  <c r="DJ372" i="15"/>
  <c r="DJ388" i="15"/>
  <c r="DJ404" i="15"/>
  <c r="DJ420" i="15"/>
  <c r="DJ436" i="15"/>
  <c r="DJ452" i="15"/>
  <c r="DJ468" i="15"/>
  <c r="DJ484" i="15"/>
  <c r="DJ500" i="15"/>
  <c r="DJ516" i="15"/>
  <c r="DJ532" i="15"/>
  <c r="DJ548" i="15"/>
  <c r="DJ564" i="15"/>
  <c r="DJ580" i="15"/>
  <c r="DJ596" i="15"/>
  <c r="DJ612" i="15"/>
  <c r="DJ628" i="15"/>
  <c r="DJ644" i="15"/>
  <c r="DJ660" i="15"/>
  <c r="DJ676" i="15"/>
  <c r="DJ692" i="15"/>
  <c r="DJ708" i="15"/>
  <c r="DJ724" i="15"/>
  <c r="DJ740" i="15"/>
  <c r="DJ756" i="15"/>
  <c r="DJ772" i="15"/>
  <c r="DJ788" i="15"/>
  <c r="DJ804" i="15"/>
  <c r="DJ820" i="15"/>
  <c r="DJ836" i="15"/>
  <c r="DJ852" i="15"/>
  <c r="DJ868" i="15"/>
  <c r="DJ884" i="15"/>
  <c r="DJ900" i="15"/>
  <c r="DJ916" i="15"/>
  <c r="DJ932" i="15"/>
  <c r="DJ948" i="15"/>
  <c r="DJ964" i="15"/>
  <c r="DJ980" i="15"/>
  <c r="DJ996" i="15"/>
  <c r="DJ1012" i="15"/>
  <c r="DJ1028" i="15"/>
  <c r="DJ1044" i="15"/>
  <c r="DJ1060" i="15"/>
  <c r="DJ1076" i="15"/>
  <c r="DJ1092" i="15"/>
  <c r="DJ1108" i="15"/>
  <c r="DJ1124" i="15"/>
  <c r="DJ1140" i="15"/>
  <c r="DJ1156" i="15"/>
  <c r="DJ1172" i="15"/>
  <c r="DJ1188" i="15"/>
  <c r="DJ1204" i="15"/>
  <c r="CT1" i="15"/>
  <c r="CT17" i="15"/>
  <c r="CL6" i="15"/>
  <c r="CL22" i="15"/>
  <c r="CL38" i="15"/>
  <c r="CL54" i="15"/>
  <c r="CD11" i="15"/>
  <c r="CD27" i="15"/>
  <c r="CD43" i="15"/>
  <c r="CD59" i="15"/>
  <c r="CD75" i="15"/>
  <c r="CD91" i="15"/>
  <c r="CD107" i="15"/>
  <c r="BV11" i="15"/>
  <c r="BV27" i="15"/>
  <c r="BV43" i="15"/>
  <c r="BV59" i="15"/>
  <c r="BV75" i="15"/>
  <c r="BV91" i="15"/>
  <c r="BV107" i="15"/>
  <c r="BV123" i="15"/>
  <c r="BV139" i="15"/>
  <c r="BV155" i="15"/>
  <c r="BV171" i="15"/>
  <c r="BV187" i="15"/>
  <c r="BV203" i="15"/>
  <c r="BV219" i="15"/>
  <c r="BV235" i="15"/>
  <c r="BV251" i="15"/>
  <c r="BN6" i="15"/>
  <c r="BN22" i="15"/>
  <c r="BN38" i="15"/>
  <c r="BN54" i="15"/>
  <c r="BN70" i="15"/>
  <c r="BN86" i="15"/>
  <c r="BN102" i="15"/>
  <c r="BN118" i="15"/>
  <c r="BN134" i="15"/>
  <c r="BN150" i="15"/>
  <c r="BN166" i="15"/>
  <c r="BN182" i="15"/>
  <c r="BN198" i="15"/>
  <c r="BN214" i="15"/>
  <c r="BN230" i="15"/>
  <c r="BN246" i="15"/>
  <c r="BN262" i="15"/>
  <c r="BN278" i="15"/>
  <c r="BN294" i="15"/>
  <c r="BN310" i="15"/>
  <c r="BN326" i="15"/>
  <c r="BN342" i="15"/>
  <c r="BN358" i="15"/>
  <c r="BN374" i="15"/>
  <c r="BN390" i="15"/>
  <c r="BN406" i="15"/>
  <c r="BN422" i="15"/>
  <c r="BN438" i="15"/>
  <c r="BN454" i="15"/>
  <c r="BN470" i="15"/>
  <c r="BN486" i="15"/>
  <c r="BF1" i="15"/>
  <c r="BF17" i="15"/>
  <c r="AX5" i="15"/>
  <c r="AX21" i="15"/>
  <c r="AX37" i="15"/>
  <c r="AX53" i="15"/>
  <c r="AP4" i="15"/>
  <c r="AP20" i="15"/>
  <c r="AP36" i="15"/>
  <c r="AP52" i="15"/>
  <c r="AP68" i="15"/>
  <c r="AP84" i="15"/>
  <c r="AP100" i="15"/>
  <c r="AP116" i="15"/>
  <c r="AP132" i="15"/>
  <c r="AP148" i="15"/>
  <c r="AH15" i="15"/>
  <c r="AH31" i="15"/>
  <c r="AH47" i="15"/>
  <c r="AH63" i="15"/>
  <c r="AH79" i="15"/>
  <c r="AH95" i="15"/>
  <c r="AH111" i="15"/>
  <c r="AH127" i="15"/>
  <c r="AH143" i="15"/>
  <c r="AH159" i="15"/>
  <c r="AH175" i="15"/>
  <c r="AH191" i="15"/>
  <c r="AH207" i="15"/>
  <c r="AH223" i="15"/>
  <c r="AH239" i="15"/>
  <c r="AH255" i="15"/>
  <c r="AH271" i="15"/>
  <c r="EH37" i="15"/>
  <c r="DR96" i="15"/>
  <c r="DR352" i="15"/>
  <c r="DR608" i="15"/>
  <c r="DJ228" i="15"/>
  <c r="DJ360" i="15"/>
  <c r="DJ424" i="15"/>
  <c r="DJ488" i="15"/>
  <c r="DJ552" i="15"/>
  <c r="DJ616" i="15"/>
  <c r="DJ680" i="15"/>
  <c r="DJ744" i="15"/>
  <c r="DJ808" i="15"/>
  <c r="DJ872" i="15"/>
  <c r="DJ936" i="15"/>
  <c r="DJ1000" i="15"/>
  <c r="DJ1064" i="15"/>
  <c r="DJ1128" i="15"/>
  <c r="DJ1192" i="15"/>
  <c r="CL10" i="15"/>
  <c r="CD15" i="15"/>
  <c r="CD79" i="15"/>
  <c r="BV31" i="15"/>
  <c r="BV95" i="15"/>
  <c r="BV159" i="15"/>
  <c r="BV223" i="15"/>
  <c r="BN26" i="15"/>
  <c r="BN90" i="15"/>
  <c r="BN154" i="15"/>
  <c r="BN218" i="15"/>
  <c r="BN282" i="15"/>
  <c r="BN346" i="15"/>
  <c r="BN410" i="15"/>
  <c r="BN474" i="15"/>
  <c r="AX9" i="15"/>
  <c r="AP8" i="15"/>
  <c r="AP72" i="15"/>
  <c r="AP136" i="15"/>
  <c r="AH51" i="15"/>
  <c r="AH115" i="15"/>
  <c r="AH179" i="15"/>
  <c r="AH243" i="15"/>
  <c r="AH287" i="15"/>
  <c r="AH303" i="15"/>
  <c r="AH319" i="15"/>
  <c r="Z13" i="15"/>
  <c r="Z29" i="15"/>
  <c r="Z45" i="15"/>
  <c r="Z61" i="15"/>
  <c r="Z77" i="15"/>
  <c r="Z93" i="15"/>
  <c r="Z109" i="15"/>
  <c r="Z125" i="15"/>
  <c r="Z141" i="15"/>
  <c r="Z157" i="15"/>
  <c r="Z173" i="15"/>
  <c r="Z189" i="15"/>
  <c r="Z205" i="15"/>
  <c r="Z221" i="15"/>
  <c r="Z237" i="15"/>
  <c r="Z253" i="15"/>
  <c r="Z269" i="15"/>
  <c r="Z285" i="15"/>
  <c r="Z301" i="15"/>
  <c r="Z317" i="15"/>
  <c r="Z333" i="15"/>
  <c r="Z349" i="15"/>
  <c r="Z365" i="15"/>
  <c r="Z381" i="15"/>
  <c r="Z397" i="15"/>
  <c r="Z413" i="15"/>
  <c r="Z429" i="15"/>
  <c r="Z445" i="15"/>
  <c r="Z461" i="15"/>
  <c r="Z477" i="15"/>
  <c r="Z493" i="15"/>
  <c r="Z509" i="15"/>
  <c r="Z525" i="15"/>
  <c r="Z541" i="15"/>
  <c r="Z557" i="15"/>
  <c r="Z573" i="15"/>
  <c r="Z589" i="15"/>
  <c r="Z605" i="15"/>
  <c r="Z621" i="15"/>
  <c r="Z637" i="15"/>
  <c r="R10" i="15"/>
  <c r="R26" i="15"/>
  <c r="R42" i="15"/>
  <c r="R58" i="15"/>
  <c r="R74" i="15"/>
  <c r="R90" i="15"/>
  <c r="R106" i="15"/>
  <c r="R122" i="15"/>
  <c r="R138" i="15"/>
  <c r="R154" i="15"/>
  <c r="R170" i="15"/>
  <c r="R186" i="15"/>
  <c r="R202" i="15"/>
  <c r="R218" i="15"/>
  <c r="R234" i="15"/>
  <c r="R250" i="15"/>
  <c r="R266" i="15"/>
  <c r="R282" i="15"/>
  <c r="R298" i="15"/>
  <c r="R314" i="15"/>
  <c r="R330" i="15"/>
  <c r="R346" i="15"/>
  <c r="R362" i="15"/>
  <c r="R378" i="15"/>
  <c r="R394" i="15"/>
  <c r="R410" i="15"/>
  <c r="R426" i="15"/>
  <c r="R442" i="15"/>
  <c r="R458" i="15"/>
  <c r="R474" i="15"/>
  <c r="R490" i="15"/>
  <c r="R506" i="15"/>
  <c r="R522" i="15"/>
  <c r="R538" i="15"/>
  <c r="R554" i="15"/>
  <c r="R570" i="15"/>
  <c r="R586" i="15"/>
  <c r="R602" i="15"/>
  <c r="R618" i="15"/>
  <c r="R634" i="15"/>
  <c r="R650" i="15"/>
  <c r="R666" i="15"/>
  <c r="R682" i="15"/>
  <c r="R698" i="15"/>
  <c r="R714" i="15"/>
  <c r="R730" i="15"/>
  <c r="R746" i="15"/>
  <c r="R762" i="15"/>
  <c r="R778" i="15"/>
  <c r="R794" i="15"/>
  <c r="R810" i="15"/>
  <c r="R826" i="15"/>
  <c r="R842" i="15"/>
  <c r="R858" i="15"/>
  <c r="R874" i="15"/>
  <c r="R890" i="15"/>
  <c r="R906" i="15"/>
  <c r="R922" i="15"/>
  <c r="R938" i="15"/>
  <c r="R954" i="15"/>
  <c r="R970" i="15"/>
  <c r="R986" i="15"/>
  <c r="R1002" i="15"/>
  <c r="R1018" i="15"/>
  <c r="R1034" i="15"/>
  <c r="R1050" i="15"/>
  <c r="R1066" i="15"/>
  <c r="R1082" i="15"/>
  <c r="R1098" i="15"/>
  <c r="R1114" i="15"/>
  <c r="R1130" i="15"/>
  <c r="R1146" i="15"/>
  <c r="EX12" i="15"/>
  <c r="EX28" i="15"/>
  <c r="EP15" i="15"/>
  <c r="EP31" i="15"/>
  <c r="EP47" i="15"/>
  <c r="EP63" i="15"/>
  <c r="EH14" i="15"/>
  <c r="EH30" i="15"/>
  <c r="EH46" i="15"/>
  <c r="EH62" i="15"/>
  <c r="EH78" i="15"/>
  <c r="EH94" i="15"/>
  <c r="EH110" i="15"/>
  <c r="R5" i="15"/>
  <c r="DZ135" i="15"/>
  <c r="DR160" i="15"/>
  <c r="DR416" i="15"/>
  <c r="DJ36" i="15"/>
  <c r="DJ284" i="15"/>
  <c r="DJ376" i="15"/>
  <c r="DJ440" i="15"/>
  <c r="DJ504" i="15"/>
  <c r="DJ568" i="15"/>
  <c r="DJ632" i="15"/>
  <c r="DJ696" i="15"/>
  <c r="DJ760" i="15"/>
  <c r="DJ824" i="15"/>
  <c r="DJ888" i="15"/>
  <c r="DJ952" i="15"/>
  <c r="DJ1016" i="15"/>
  <c r="DJ1080" i="15"/>
  <c r="DJ1144" i="15"/>
  <c r="DB1" i="15"/>
  <c r="CL26" i="15"/>
  <c r="CD31" i="15"/>
  <c r="CD95" i="15"/>
  <c r="BV47" i="15"/>
  <c r="BV111" i="15"/>
  <c r="BV175" i="15"/>
  <c r="BV239" i="15"/>
  <c r="BN42" i="15"/>
  <c r="BN106" i="15"/>
  <c r="BN170" i="15"/>
  <c r="BN234" i="15"/>
  <c r="BN298" i="15"/>
  <c r="BN362" i="15"/>
  <c r="BN426" i="15"/>
  <c r="BN490" i="15"/>
  <c r="AX25" i="15"/>
  <c r="AP24" i="15"/>
  <c r="AP88" i="15"/>
  <c r="AH3" i="15"/>
  <c r="AH67" i="15"/>
  <c r="AH131" i="15"/>
  <c r="AH195" i="15"/>
  <c r="AH259" i="15"/>
  <c r="AH291" i="15"/>
  <c r="AH307" i="15"/>
  <c r="Z1" i="15"/>
  <c r="Z17" i="15"/>
  <c r="Z33" i="15"/>
  <c r="Z49" i="15"/>
  <c r="Z65" i="15"/>
  <c r="Z81" i="15"/>
  <c r="Z97" i="15"/>
  <c r="Z113" i="15"/>
  <c r="Z129" i="15"/>
  <c r="Z145" i="15"/>
  <c r="Z161" i="15"/>
  <c r="Z177" i="15"/>
  <c r="Z193" i="15"/>
  <c r="Z209" i="15"/>
  <c r="Z225" i="15"/>
  <c r="Z241" i="15"/>
  <c r="Z257" i="15"/>
  <c r="Z273" i="15"/>
  <c r="Z289" i="15"/>
  <c r="Z305" i="15"/>
  <c r="Z321" i="15"/>
  <c r="Z337" i="15"/>
  <c r="Z353" i="15"/>
  <c r="Z369" i="15"/>
  <c r="Z385" i="15"/>
  <c r="Z401" i="15"/>
  <c r="Z417" i="15"/>
  <c r="Z433" i="15"/>
  <c r="Z449" i="15"/>
  <c r="Z465" i="15"/>
  <c r="Z481" i="15"/>
  <c r="Z497" i="15"/>
  <c r="Z513" i="15"/>
  <c r="Z529" i="15"/>
  <c r="Z545" i="15"/>
  <c r="Z561" i="15"/>
  <c r="Z577" i="15"/>
  <c r="Z593" i="15"/>
  <c r="Z609" i="15"/>
  <c r="Z625" i="15"/>
  <c r="Z641" i="15"/>
  <c r="R14" i="15"/>
  <c r="R30" i="15"/>
  <c r="R46" i="15"/>
  <c r="R62" i="15"/>
  <c r="R78" i="15"/>
  <c r="R94" i="15"/>
  <c r="R110" i="15"/>
  <c r="R126" i="15"/>
  <c r="R142" i="15"/>
  <c r="R158" i="15"/>
  <c r="R174" i="15"/>
  <c r="R190" i="15"/>
  <c r="R206" i="15"/>
  <c r="R222" i="15"/>
  <c r="R238" i="15"/>
  <c r="R254" i="15"/>
  <c r="R270" i="15"/>
  <c r="R286" i="15"/>
  <c r="R302" i="15"/>
  <c r="R318" i="15"/>
  <c r="R334" i="15"/>
  <c r="R350" i="15"/>
  <c r="R366" i="15"/>
  <c r="R382" i="15"/>
  <c r="R398" i="15"/>
  <c r="R414" i="15"/>
  <c r="R430" i="15"/>
  <c r="R446" i="15"/>
  <c r="R462" i="15"/>
  <c r="R478" i="15"/>
  <c r="R494" i="15"/>
  <c r="R510" i="15"/>
  <c r="R526" i="15"/>
  <c r="R542" i="15"/>
  <c r="R558" i="15"/>
  <c r="R574" i="15"/>
  <c r="R590" i="15"/>
  <c r="R606" i="15"/>
  <c r="R622" i="15"/>
  <c r="R638" i="15"/>
  <c r="R654" i="15"/>
  <c r="R670" i="15"/>
  <c r="R686" i="15"/>
  <c r="R702" i="15"/>
  <c r="R718" i="15"/>
  <c r="R734" i="15"/>
  <c r="R750" i="15"/>
  <c r="R766" i="15"/>
  <c r="R782" i="15"/>
  <c r="R798" i="15"/>
  <c r="R814" i="15"/>
  <c r="R830" i="15"/>
  <c r="R846" i="15"/>
  <c r="R862" i="15"/>
  <c r="R878" i="15"/>
  <c r="R894" i="15"/>
  <c r="R910" i="15"/>
  <c r="R926" i="15"/>
  <c r="R942" i="15"/>
  <c r="R958" i="15"/>
  <c r="R974" i="15"/>
  <c r="R990" i="15"/>
  <c r="R1006" i="15"/>
  <c r="R1022" i="15"/>
  <c r="R1038" i="15"/>
  <c r="R1054" i="15"/>
  <c r="R1070" i="15"/>
  <c r="R1086" i="15"/>
  <c r="R1102" i="15"/>
  <c r="R1118" i="15"/>
  <c r="R1134" i="15"/>
  <c r="R1150" i="15"/>
  <c r="EX16" i="15"/>
  <c r="EP3" i="15"/>
  <c r="EP19" i="15"/>
  <c r="EP35" i="15"/>
  <c r="EP51" i="15"/>
  <c r="EH2" i="15"/>
  <c r="EH18" i="15"/>
  <c r="EH34" i="15"/>
  <c r="EH50" i="15"/>
  <c r="EH66" i="15"/>
  <c r="EH82" i="15"/>
  <c r="EH98" i="15"/>
  <c r="EH114" i="15"/>
  <c r="EH130" i="15"/>
  <c r="EH146" i="15"/>
  <c r="DZ8" i="15"/>
  <c r="DZ24" i="15"/>
  <c r="DZ40" i="15"/>
  <c r="DZ56" i="15"/>
  <c r="R769" i="15"/>
  <c r="DZ307" i="15"/>
  <c r="DR224" i="15"/>
  <c r="DR480" i="15"/>
  <c r="DJ100" i="15"/>
  <c r="DJ316" i="15"/>
  <c r="DJ392" i="15"/>
  <c r="DJ456" i="15"/>
  <c r="DJ520" i="15"/>
  <c r="DJ584" i="15"/>
  <c r="DJ648" i="15"/>
  <c r="DJ712" i="15"/>
  <c r="DJ776" i="15"/>
  <c r="DJ840" i="15"/>
  <c r="DJ904" i="15"/>
  <c r="DJ968" i="15"/>
  <c r="DJ1032" i="15"/>
  <c r="DJ1096" i="15"/>
  <c r="DJ1160" i="15"/>
  <c r="CT5" i="15"/>
  <c r="CL42" i="15"/>
  <c r="CD47" i="15"/>
  <c r="CD111" i="15"/>
  <c r="BV63" i="15"/>
  <c r="BV127" i="15"/>
  <c r="BV191" i="15"/>
  <c r="BV255" i="15"/>
  <c r="BN58" i="15"/>
  <c r="BN122" i="15"/>
  <c r="BN186" i="15"/>
  <c r="BN250" i="15"/>
  <c r="BN314" i="15"/>
  <c r="BN378" i="15"/>
  <c r="BN442" i="15"/>
  <c r="BF5" i="15"/>
  <c r="AX41" i="15"/>
  <c r="AP40" i="15"/>
  <c r="AP104" i="15"/>
  <c r="AH19" i="15"/>
  <c r="AH83" i="15"/>
  <c r="AH147" i="15"/>
  <c r="AH211" i="15"/>
  <c r="AH275" i="15"/>
  <c r="AH295" i="15"/>
  <c r="AH311" i="15"/>
  <c r="Z5" i="15"/>
  <c r="Z21" i="15"/>
  <c r="Z37" i="15"/>
  <c r="Z53" i="15"/>
  <c r="Z69" i="15"/>
  <c r="Z85" i="15"/>
  <c r="Z101" i="15"/>
  <c r="Z117" i="15"/>
  <c r="Z133" i="15"/>
  <c r="Z149" i="15"/>
  <c r="Z165" i="15"/>
  <c r="Z181" i="15"/>
  <c r="Z197" i="15"/>
  <c r="Z213" i="15"/>
  <c r="Z229" i="15"/>
  <c r="Z245" i="15"/>
  <c r="Z261" i="15"/>
  <c r="Z277" i="15"/>
  <c r="Z293" i="15"/>
  <c r="Z309" i="15"/>
  <c r="Z325" i="15"/>
  <c r="Z341" i="15"/>
  <c r="Z357" i="15"/>
  <c r="Z373" i="15"/>
  <c r="Z389" i="15"/>
  <c r="Z405" i="15"/>
  <c r="Z421" i="15"/>
  <c r="Z437" i="15"/>
  <c r="Z453" i="15"/>
  <c r="Z469" i="15"/>
  <c r="Z485" i="15"/>
  <c r="Z501" i="15"/>
  <c r="Z517" i="15"/>
  <c r="Z533" i="15"/>
  <c r="Z549" i="15"/>
  <c r="Z565" i="15"/>
  <c r="Z581" i="15"/>
  <c r="Z597" i="15"/>
  <c r="Z613" i="15"/>
  <c r="Z629" i="15"/>
  <c r="R2" i="15"/>
  <c r="R18" i="15"/>
  <c r="R34" i="15"/>
  <c r="R50" i="15"/>
  <c r="DR544" i="15"/>
  <c r="DJ472" i="15"/>
  <c r="DJ728" i="15"/>
  <c r="DJ984" i="15"/>
  <c r="CT21" i="15"/>
  <c r="BV79" i="15"/>
  <c r="BN74" i="15"/>
  <c r="BN330" i="15"/>
  <c r="AX57" i="15"/>
  <c r="AH99" i="15"/>
  <c r="AH299" i="15"/>
  <c r="Z41" i="15"/>
  <c r="Z105" i="15"/>
  <c r="Z169" i="15"/>
  <c r="Z233" i="15"/>
  <c r="Z297" i="15"/>
  <c r="Z361" i="15"/>
  <c r="Z425" i="15"/>
  <c r="Z489" i="15"/>
  <c r="Z553" i="15"/>
  <c r="Z617" i="15"/>
  <c r="R38" i="15"/>
  <c r="R82" i="15"/>
  <c r="R114" i="15"/>
  <c r="R146" i="15"/>
  <c r="R178" i="15"/>
  <c r="R210" i="15"/>
  <c r="R242" i="15"/>
  <c r="R274" i="15"/>
  <c r="R306" i="15"/>
  <c r="R338" i="15"/>
  <c r="R370" i="15"/>
  <c r="R402" i="15"/>
  <c r="R434" i="15"/>
  <c r="R466" i="15"/>
  <c r="R498" i="15"/>
  <c r="R530" i="15"/>
  <c r="R562" i="15"/>
  <c r="R594" i="15"/>
  <c r="R626" i="15"/>
  <c r="R658" i="15"/>
  <c r="R690" i="15"/>
  <c r="R722" i="15"/>
  <c r="R754" i="15"/>
  <c r="R786" i="15"/>
  <c r="R818" i="15"/>
  <c r="R850" i="15"/>
  <c r="R882" i="15"/>
  <c r="R914" i="15"/>
  <c r="R946" i="15"/>
  <c r="R978" i="15"/>
  <c r="R1010" i="15"/>
  <c r="R1042" i="15"/>
  <c r="R1074" i="15"/>
  <c r="R1106" i="15"/>
  <c r="R1138" i="15"/>
  <c r="EX20" i="15"/>
  <c r="EP23" i="15"/>
  <c r="EP55" i="15"/>
  <c r="EH22" i="15"/>
  <c r="EH54" i="15"/>
  <c r="EH86" i="15"/>
  <c r="EH118" i="15"/>
  <c r="EH138" i="15"/>
  <c r="DZ4" i="15"/>
  <c r="DZ28" i="15"/>
  <c r="DZ48" i="15"/>
  <c r="DZ68" i="15"/>
  <c r="DZ84" i="15"/>
  <c r="DZ100" i="15"/>
  <c r="DZ116" i="15"/>
  <c r="DZ132" i="15"/>
  <c r="DZ148" i="15"/>
  <c r="DZ164" i="15"/>
  <c r="DZ180" i="15"/>
  <c r="DZ196" i="15"/>
  <c r="DZ212" i="15"/>
  <c r="DZ228" i="15"/>
  <c r="DZ244" i="15"/>
  <c r="DZ260" i="15"/>
  <c r="DZ276" i="15"/>
  <c r="DZ292" i="15"/>
  <c r="DZ308" i="15"/>
  <c r="DZ324" i="15"/>
  <c r="DZ340" i="15"/>
  <c r="DR13" i="15"/>
  <c r="DR29" i="15"/>
  <c r="DR45" i="15"/>
  <c r="DR61" i="15"/>
  <c r="DR77" i="15"/>
  <c r="DR93" i="15"/>
  <c r="DR109" i="15"/>
  <c r="DR125" i="15"/>
  <c r="DR141" i="15"/>
  <c r="DR157" i="15"/>
  <c r="DR173" i="15"/>
  <c r="DR189" i="15"/>
  <c r="DR205" i="15"/>
  <c r="DR221" i="15"/>
  <c r="DR237" i="15"/>
  <c r="DR253" i="15"/>
  <c r="DR269" i="15"/>
  <c r="DR285" i="15"/>
  <c r="DR301" i="15"/>
  <c r="DR317" i="15"/>
  <c r="DR333" i="15"/>
  <c r="DR349" i="15"/>
  <c r="DR365" i="15"/>
  <c r="DR381" i="15"/>
  <c r="DR397" i="15"/>
  <c r="DR413" i="15"/>
  <c r="DR429" i="15"/>
  <c r="DR445" i="15"/>
  <c r="DR461" i="15"/>
  <c r="DR477" i="15"/>
  <c r="DR493" i="15"/>
  <c r="DR509" i="15"/>
  <c r="DR525" i="15"/>
  <c r="DR541" i="15"/>
  <c r="DR557" i="15"/>
  <c r="DR573" i="15"/>
  <c r="DR589" i="15"/>
  <c r="DR605" i="15"/>
  <c r="DR621" i="15"/>
  <c r="DR637" i="15"/>
  <c r="DJ13" i="15"/>
  <c r="DJ29" i="15"/>
  <c r="DJ45" i="15"/>
  <c r="DJ61" i="15"/>
  <c r="DJ77" i="15"/>
  <c r="DJ93" i="15"/>
  <c r="DJ109" i="15"/>
  <c r="DJ125" i="15"/>
  <c r="DJ141" i="15"/>
  <c r="DJ157" i="15"/>
  <c r="DJ173" i="15"/>
  <c r="DJ189" i="15"/>
  <c r="DJ205" i="15"/>
  <c r="DJ221" i="15"/>
  <c r="DJ237" i="15"/>
  <c r="DJ253" i="15"/>
  <c r="DJ269" i="15"/>
  <c r="DJ285" i="15"/>
  <c r="DJ301" i="15"/>
  <c r="DJ317" i="15"/>
  <c r="DJ333" i="15"/>
  <c r="DJ349" i="15"/>
  <c r="DJ365" i="15"/>
  <c r="DJ381" i="15"/>
  <c r="DJ397" i="15"/>
  <c r="DJ413" i="15"/>
  <c r="DJ429" i="15"/>
  <c r="DJ445" i="15"/>
  <c r="DJ461" i="15"/>
  <c r="DJ477" i="15"/>
  <c r="DJ493" i="15"/>
  <c r="DJ509" i="15"/>
  <c r="DJ525" i="15"/>
  <c r="DJ541" i="15"/>
  <c r="DJ557" i="15"/>
  <c r="DJ573" i="15"/>
  <c r="DJ589" i="15"/>
  <c r="DJ605" i="15"/>
  <c r="DJ621" i="15"/>
  <c r="R1025" i="15"/>
  <c r="DJ164" i="15"/>
  <c r="DJ536" i="15"/>
  <c r="DJ792" i="15"/>
  <c r="DJ1048" i="15"/>
  <c r="CL58" i="15"/>
  <c r="BV143" i="15"/>
  <c r="BN138" i="15"/>
  <c r="BN394" i="15"/>
  <c r="AP56" i="15"/>
  <c r="AH163" i="15"/>
  <c r="AH315" i="15"/>
  <c r="Z57" i="15"/>
  <c r="Z121" i="15"/>
  <c r="Z185" i="15"/>
  <c r="Z249" i="15"/>
  <c r="Z313" i="15"/>
  <c r="Z377" i="15"/>
  <c r="Z441" i="15"/>
  <c r="Z505" i="15"/>
  <c r="Z569" i="15"/>
  <c r="Z633" i="15"/>
  <c r="R54" i="15"/>
  <c r="R86" i="15"/>
  <c r="R118" i="15"/>
  <c r="R150" i="15"/>
  <c r="R182" i="15"/>
  <c r="R214" i="15"/>
  <c r="R246" i="15"/>
  <c r="R278" i="15"/>
  <c r="R310" i="15"/>
  <c r="R342" i="15"/>
  <c r="R374" i="15"/>
  <c r="R406" i="15"/>
  <c r="R438" i="15"/>
  <c r="R470" i="15"/>
  <c r="R502" i="15"/>
  <c r="R534" i="15"/>
  <c r="R566" i="15"/>
  <c r="R598" i="15"/>
  <c r="R630" i="15"/>
  <c r="R662" i="15"/>
  <c r="R694" i="15"/>
  <c r="R726" i="15"/>
  <c r="R758" i="15"/>
  <c r="R790" i="15"/>
  <c r="R822" i="15"/>
  <c r="R854" i="15"/>
  <c r="R886" i="15"/>
  <c r="R918" i="15"/>
  <c r="R950" i="15"/>
  <c r="R982" i="15"/>
  <c r="R1014" i="15"/>
  <c r="R1046" i="15"/>
  <c r="R1078" i="15"/>
  <c r="R1110" i="15"/>
  <c r="R1142" i="15"/>
  <c r="EX24" i="15"/>
  <c r="EP27" i="15"/>
  <c r="EP59" i="15"/>
  <c r="EH26" i="15"/>
  <c r="EH58" i="15"/>
  <c r="EH90" i="15"/>
  <c r="EH122" i="15"/>
  <c r="EH142" i="15"/>
  <c r="DZ12" i="15"/>
  <c r="DZ32" i="15"/>
  <c r="DZ52" i="15"/>
  <c r="DZ72" i="15"/>
  <c r="DZ88" i="15"/>
  <c r="DZ104" i="15"/>
  <c r="DZ120" i="15"/>
  <c r="DZ136" i="15"/>
  <c r="DZ152" i="15"/>
  <c r="DZ168" i="15"/>
  <c r="DZ184" i="15"/>
  <c r="DZ200" i="15"/>
  <c r="DZ216" i="15"/>
  <c r="DZ232" i="15"/>
  <c r="DZ248" i="15"/>
  <c r="DZ264" i="15"/>
  <c r="DZ280" i="15"/>
  <c r="DZ296" i="15"/>
  <c r="DZ312" i="15"/>
  <c r="DZ328" i="15"/>
  <c r="DR1" i="15"/>
  <c r="DR17" i="15"/>
  <c r="DR33" i="15"/>
  <c r="DR49" i="15"/>
  <c r="DR65" i="15"/>
  <c r="DR81" i="15"/>
  <c r="DR97" i="15"/>
  <c r="DR113" i="15"/>
  <c r="DR129" i="15"/>
  <c r="DR145" i="15"/>
  <c r="DR161" i="15"/>
  <c r="DR177" i="15"/>
  <c r="DR193" i="15"/>
  <c r="DR209" i="15"/>
  <c r="DR225" i="15"/>
  <c r="DR241" i="15"/>
  <c r="DR257" i="15"/>
  <c r="DR273" i="15"/>
  <c r="DR289" i="15"/>
  <c r="DR305" i="15"/>
  <c r="DR321" i="15"/>
  <c r="DR337" i="15"/>
  <c r="DR353" i="15"/>
  <c r="DR369" i="15"/>
  <c r="DR385" i="15"/>
  <c r="DR401" i="15"/>
  <c r="DR417" i="15"/>
  <c r="DR433" i="15"/>
  <c r="DR449" i="15"/>
  <c r="DR465" i="15"/>
  <c r="DR481" i="15"/>
  <c r="DR497" i="15"/>
  <c r="DR513" i="15"/>
  <c r="DR529" i="15"/>
  <c r="DR545" i="15"/>
  <c r="DR561" i="15"/>
  <c r="DR577" i="15"/>
  <c r="DR593" i="15"/>
  <c r="DR609" i="15"/>
  <c r="DR625" i="15"/>
  <c r="DJ1" i="15"/>
  <c r="DJ17" i="15"/>
  <c r="DJ33" i="15"/>
  <c r="DJ49" i="15"/>
  <c r="DJ65" i="15"/>
  <c r="DJ81" i="15"/>
  <c r="DJ97" i="15"/>
  <c r="DJ113" i="15"/>
  <c r="DJ129" i="15"/>
  <c r="DJ145" i="15"/>
  <c r="DJ161" i="15"/>
  <c r="DJ177" i="15"/>
  <c r="DJ193" i="15"/>
  <c r="DJ209" i="15"/>
  <c r="DJ225" i="15"/>
  <c r="DJ241" i="15"/>
  <c r="DJ257" i="15"/>
  <c r="DJ273" i="15"/>
  <c r="DJ289" i="15"/>
  <c r="DJ305" i="15"/>
  <c r="DJ321" i="15"/>
  <c r="DJ337" i="15"/>
  <c r="DJ353" i="15"/>
  <c r="DJ369" i="15"/>
  <c r="DJ385" i="15"/>
  <c r="DJ401" i="15"/>
  <c r="DJ417" i="15"/>
  <c r="DJ433" i="15"/>
  <c r="DJ449" i="15"/>
  <c r="DJ465" i="15"/>
  <c r="DJ481" i="15"/>
  <c r="DJ497" i="15"/>
  <c r="DJ513" i="15"/>
  <c r="DJ529" i="15"/>
  <c r="DJ545" i="15"/>
  <c r="DJ561" i="15"/>
  <c r="DJ577" i="15"/>
  <c r="DJ593" i="15"/>
  <c r="DJ609" i="15"/>
  <c r="DJ625" i="15"/>
  <c r="DJ641" i="15"/>
  <c r="DJ657" i="15"/>
  <c r="DJ673" i="15"/>
  <c r="DJ689" i="15"/>
  <c r="DJ705" i="15"/>
  <c r="DJ721" i="15"/>
  <c r="DR32" i="15"/>
  <c r="DJ344" i="15"/>
  <c r="DJ600" i="15"/>
  <c r="DJ856" i="15"/>
  <c r="DJ1112" i="15"/>
  <c r="CD63" i="15"/>
  <c r="BV207" i="15"/>
  <c r="BN202" i="15"/>
  <c r="BN458" i="15"/>
  <c r="AP120" i="15"/>
  <c r="AH227" i="15"/>
  <c r="Z9" i="15"/>
  <c r="Z73" i="15"/>
  <c r="Z137" i="15"/>
  <c r="Z201" i="15"/>
  <c r="Z265" i="15"/>
  <c r="Z329" i="15"/>
  <c r="Z393" i="15"/>
  <c r="Z457" i="15"/>
  <c r="Z521" i="15"/>
  <c r="Z585" i="15"/>
  <c r="R6" i="15"/>
  <c r="R66" i="15"/>
  <c r="R98" i="15"/>
  <c r="R130" i="15"/>
  <c r="R162" i="15"/>
  <c r="R194" i="15"/>
  <c r="R226" i="15"/>
  <c r="R258" i="15"/>
  <c r="R290" i="15"/>
  <c r="R322" i="15"/>
  <c r="R354" i="15"/>
  <c r="R386" i="15"/>
  <c r="R418" i="15"/>
  <c r="R450" i="15"/>
  <c r="R482" i="15"/>
  <c r="R514" i="15"/>
  <c r="R546" i="15"/>
  <c r="R578" i="15"/>
  <c r="R610" i="15"/>
  <c r="R642" i="15"/>
  <c r="R674" i="15"/>
  <c r="R706" i="15"/>
  <c r="R738" i="15"/>
  <c r="R770" i="15"/>
  <c r="R802" i="15"/>
  <c r="R834" i="15"/>
  <c r="R866" i="15"/>
  <c r="R898" i="15"/>
  <c r="R930" i="15"/>
  <c r="R962" i="15"/>
  <c r="R994" i="15"/>
  <c r="R1026" i="15"/>
  <c r="R1058" i="15"/>
  <c r="R1090" i="15"/>
  <c r="R1122" i="15"/>
  <c r="EX4" i="15"/>
  <c r="EP7" i="15"/>
  <c r="EP39" i="15"/>
  <c r="EH6" i="15"/>
  <c r="EH38" i="15"/>
  <c r="EH70" i="15"/>
  <c r="EH102" i="15"/>
  <c r="EH126" i="15"/>
  <c r="EH150" i="15"/>
  <c r="DZ16" i="15"/>
  <c r="DZ36" i="15"/>
  <c r="DZ60" i="15"/>
  <c r="DZ76" i="15"/>
  <c r="DZ92" i="15"/>
  <c r="DZ108" i="15"/>
  <c r="DZ124" i="15"/>
  <c r="DZ140" i="15"/>
  <c r="DZ156" i="15"/>
  <c r="DZ172" i="15"/>
  <c r="DZ188" i="15"/>
  <c r="DZ204" i="15"/>
  <c r="DZ220" i="15"/>
  <c r="DZ236" i="15"/>
  <c r="DZ252" i="15"/>
  <c r="DZ268" i="15"/>
  <c r="DZ284" i="15"/>
  <c r="DZ300" i="15"/>
  <c r="DZ316" i="15"/>
  <c r="DZ332" i="15"/>
  <c r="DR5" i="15"/>
  <c r="DR21" i="15"/>
  <c r="DR37" i="15"/>
  <c r="DR53" i="15"/>
  <c r="DR69" i="15"/>
  <c r="DR85" i="15"/>
  <c r="DR101" i="15"/>
  <c r="DR117" i="15"/>
  <c r="DR133" i="15"/>
  <c r="DR149" i="15"/>
  <c r="DR165" i="15"/>
  <c r="DR181" i="15"/>
  <c r="DR197" i="15"/>
  <c r="DR213" i="15"/>
  <c r="DR229" i="15"/>
  <c r="DR245" i="15"/>
  <c r="DR261" i="15"/>
  <c r="DR277" i="15"/>
  <c r="DR293" i="15"/>
  <c r="DR309" i="15"/>
  <c r="DR325" i="15"/>
  <c r="DR341" i="15"/>
  <c r="DR357" i="15"/>
  <c r="DR373" i="15"/>
  <c r="DR389" i="15"/>
  <c r="DR405" i="15"/>
  <c r="DR421" i="15"/>
  <c r="DR437" i="15"/>
  <c r="DR453" i="15"/>
  <c r="DR469" i="15"/>
  <c r="DR485" i="15"/>
  <c r="DR501" i="15"/>
  <c r="DR517" i="15"/>
  <c r="DR533" i="15"/>
  <c r="DR549" i="15"/>
  <c r="DR565" i="15"/>
  <c r="DR581" i="15"/>
  <c r="DR597" i="15"/>
  <c r="DR613" i="15"/>
  <c r="DR629" i="15"/>
  <c r="DJ5" i="15"/>
  <c r="DJ21" i="15"/>
  <c r="DJ37" i="15"/>
  <c r="DJ53" i="15"/>
  <c r="DJ69" i="15"/>
  <c r="DJ85" i="15"/>
  <c r="DJ101" i="15"/>
  <c r="DJ117" i="15"/>
  <c r="DJ133" i="15"/>
  <c r="DJ149" i="15"/>
  <c r="DJ165" i="15"/>
  <c r="DJ181" i="15"/>
  <c r="DJ197" i="15"/>
  <c r="DJ213" i="15"/>
  <c r="DJ229" i="15"/>
  <c r="DJ245" i="15"/>
  <c r="DJ261" i="15"/>
  <c r="DJ277" i="15"/>
  <c r="DJ293" i="15"/>
  <c r="DJ309" i="15"/>
  <c r="DJ325" i="15"/>
  <c r="DJ341" i="15"/>
  <c r="DJ357" i="15"/>
  <c r="DJ373" i="15"/>
  <c r="DJ389" i="15"/>
  <c r="DJ405" i="15"/>
  <c r="DJ421" i="15"/>
  <c r="DJ437" i="15"/>
  <c r="DJ453" i="15"/>
  <c r="DJ469" i="15"/>
  <c r="DJ485" i="15"/>
  <c r="DJ501" i="15"/>
  <c r="DJ517" i="15"/>
  <c r="DJ533" i="15"/>
  <c r="DJ549" i="15"/>
  <c r="DJ565" i="15"/>
  <c r="DJ581" i="15"/>
  <c r="DJ597" i="15"/>
  <c r="DJ613" i="15"/>
  <c r="DJ629" i="15"/>
  <c r="DJ645" i="15"/>
  <c r="DJ661" i="15"/>
  <c r="DJ677" i="15"/>
  <c r="DJ693" i="15"/>
  <c r="DJ709" i="15"/>
  <c r="DJ920" i="15"/>
  <c r="BN266" i="15"/>
  <c r="Z25" i="15"/>
  <c r="Z281" i="15"/>
  <c r="Z537" i="15"/>
  <c r="R102" i="15"/>
  <c r="R230" i="15"/>
  <c r="R358" i="15"/>
  <c r="R486" i="15"/>
  <c r="R614" i="15"/>
  <c r="R742" i="15"/>
  <c r="R870" i="15"/>
  <c r="R998" i="15"/>
  <c r="R1126" i="15"/>
  <c r="EH10" i="15"/>
  <c r="EH134" i="15"/>
  <c r="DZ64" i="15"/>
  <c r="DZ128" i="15"/>
  <c r="DZ192" i="15"/>
  <c r="DZ256" i="15"/>
  <c r="DZ320" i="15"/>
  <c r="DR41" i="15"/>
  <c r="DR105" i="15"/>
  <c r="DR169" i="15"/>
  <c r="DR233" i="15"/>
  <c r="DR297" i="15"/>
  <c r="DR361" i="15"/>
  <c r="DR425" i="15"/>
  <c r="DR489" i="15"/>
  <c r="DR553" i="15"/>
  <c r="DR617" i="15"/>
  <c r="DJ41" i="15"/>
  <c r="DJ105" i="15"/>
  <c r="DJ169" i="15"/>
  <c r="DJ233" i="15"/>
  <c r="DJ297" i="15"/>
  <c r="DJ361" i="15"/>
  <c r="DJ425" i="15"/>
  <c r="DJ489" i="15"/>
  <c r="DJ553" i="15"/>
  <c r="DJ617" i="15"/>
  <c r="DJ653" i="15"/>
  <c r="DJ685" i="15"/>
  <c r="DJ717" i="15"/>
  <c r="DJ737" i="15"/>
  <c r="DJ753" i="15"/>
  <c r="DJ769" i="15"/>
  <c r="DJ785" i="15"/>
  <c r="DJ801" i="15"/>
  <c r="DJ817" i="15"/>
  <c r="DJ833" i="15"/>
  <c r="DJ849" i="15"/>
  <c r="DJ865" i="15"/>
  <c r="DJ881" i="15"/>
  <c r="DJ897" i="15"/>
  <c r="DJ913" i="15"/>
  <c r="DJ929" i="15"/>
  <c r="DJ945" i="15"/>
  <c r="DJ961" i="15"/>
  <c r="DJ977" i="15"/>
  <c r="DJ993" i="15"/>
  <c r="DJ1009" i="15"/>
  <c r="DJ1025" i="15"/>
  <c r="DJ1041" i="15"/>
  <c r="DJ1057" i="15"/>
  <c r="DJ1073" i="15"/>
  <c r="DJ1089" i="15"/>
  <c r="DJ1105" i="15"/>
  <c r="DJ1121" i="15"/>
  <c r="DJ1137" i="15"/>
  <c r="DJ1153" i="15"/>
  <c r="DJ1169" i="15"/>
  <c r="DJ1185" i="15"/>
  <c r="DJ1201" i="15"/>
  <c r="DB10" i="15"/>
  <c r="CT14" i="15"/>
  <c r="CL3" i="15"/>
  <c r="CL19" i="15"/>
  <c r="CL35" i="15"/>
  <c r="CL51" i="15"/>
  <c r="CD12" i="15"/>
  <c r="CD28" i="15"/>
  <c r="CD44" i="15"/>
  <c r="CD60" i="15"/>
  <c r="CD76" i="15"/>
  <c r="CD92" i="15"/>
  <c r="CD108" i="15"/>
  <c r="BV16" i="15"/>
  <c r="BV32" i="15"/>
  <c r="BV48" i="15"/>
  <c r="BV64" i="15"/>
  <c r="BV80" i="15"/>
  <c r="BV96" i="15"/>
  <c r="BV112" i="15"/>
  <c r="BV128" i="15"/>
  <c r="BV144" i="15"/>
  <c r="BV160" i="15"/>
  <c r="BV176" i="15"/>
  <c r="BV192" i="15"/>
  <c r="BV208" i="15"/>
  <c r="BV224" i="15"/>
  <c r="BV240" i="15"/>
  <c r="BV256" i="15"/>
  <c r="BN11" i="15"/>
  <c r="BN27" i="15"/>
  <c r="BN43" i="15"/>
  <c r="BN59" i="15"/>
  <c r="BN75" i="15"/>
  <c r="BN91" i="15"/>
  <c r="BN107" i="15"/>
  <c r="BN123" i="15"/>
  <c r="BN139" i="15"/>
  <c r="BN155" i="15"/>
  <c r="BN171" i="15"/>
  <c r="BN187" i="15"/>
  <c r="BN203" i="15"/>
  <c r="BN219" i="15"/>
  <c r="BN235" i="15"/>
  <c r="BN251" i="15"/>
  <c r="BN267" i="15"/>
  <c r="BN283" i="15"/>
  <c r="BN299" i="15"/>
  <c r="BN315" i="15"/>
  <c r="BN331" i="15"/>
  <c r="BN347" i="15"/>
  <c r="BN363" i="15"/>
  <c r="BN379" i="15"/>
  <c r="BN395" i="15"/>
  <c r="BN411" i="15"/>
  <c r="BN427" i="15"/>
  <c r="BN443" i="15"/>
  <c r="BN459" i="15"/>
  <c r="BN475" i="15"/>
  <c r="BN491" i="15"/>
  <c r="BF6" i="15"/>
  <c r="BF22" i="15"/>
  <c r="AX10" i="15"/>
  <c r="AX26" i="15"/>
  <c r="AX42" i="15"/>
  <c r="AX58" i="15"/>
  <c r="AP5" i="15"/>
  <c r="AP21" i="15"/>
  <c r="AP37" i="15"/>
  <c r="AP53" i="15"/>
  <c r="AP69" i="15"/>
  <c r="AP85" i="15"/>
  <c r="AP101" i="15"/>
  <c r="AP117" i="15"/>
  <c r="AP133" i="15"/>
  <c r="AH4" i="15"/>
  <c r="AH20" i="15"/>
  <c r="AH36" i="15"/>
  <c r="AH52" i="15"/>
  <c r="AH68" i="15"/>
  <c r="AH84" i="15"/>
  <c r="AH100" i="15"/>
  <c r="AH116" i="15"/>
  <c r="AH132" i="15"/>
  <c r="AH148" i="15"/>
  <c r="AH164" i="15"/>
  <c r="AH180" i="15"/>
  <c r="AH196" i="15"/>
  <c r="AH212" i="15"/>
  <c r="AH228" i="15"/>
  <c r="AH244" i="15"/>
  <c r="AH260" i="15"/>
  <c r="AH276" i="15"/>
  <c r="AH292" i="15"/>
  <c r="AH308" i="15"/>
  <c r="Z2" i="15"/>
  <c r="Z18" i="15"/>
  <c r="Z34" i="15"/>
  <c r="Z50" i="15"/>
  <c r="Z66" i="15"/>
  <c r="Z82" i="15"/>
  <c r="Z98" i="15"/>
  <c r="Z114" i="15"/>
  <c r="Z130" i="15"/>
  <c r="Z146" i="15"/>
  <c r="Z162" i="15"/>
  <c r="Z178" i="15"/>
  <c r="Z194" i="15"/>
  <c r="Z210" i="15"/>
  <c r="Z226" i="15"/>
  <c r="Z242" i="15"/>
  <c r="Z258" i="15"/>
  <c r="Z274" i="15"/>
  <c r="Z290" i="15"/>
  <c r="Z306" i="15"/>
  <c r="Z322" i="15"/>
  <c r="Z338" i="15"/>
  <c r="Z354" i="15"/>
  <c r="Z370" i="15"/>
  <c r="Z386" i="15"/>
  <c r="Z402" i="15"/>
  <c r="Z418" i="15"/>
  <c r="Z434" i="15"/>
  <c r="Z450" i="15"/>
  <c r="Z466" i="15"/>
  <c r="Z482" i="15"/>
  <c r="Z498" i="15"/>
  <c r="Z514" i="15"/>
  <c r="Z530" i="15"/>
  <c r="Z546" i="15"/>
  <c r="Z562" i="15"/>
  <c r="Z578" i="15"/>
  <c r="Z594" i="15"/>
  <c r="Z610" i="15"/>
  <c r="Z626" i="15"/>
  <c r="Z642" i="15"/>
  <c r="R15" i="15"/>
  <c r="R31" i="15"/>
  <c r="R47" i="15"/>
  <c r="R63" i="15"/>
  <c r="R79" i="15"/>
  <c r="R95" i="15"/>
  <c r="R111" i="15"/>
  <c r="R127" i="15"/>
  <c r="R143" i="15"/>
  <c r="R159" i="15"/>
  <c r="R175" i="15"/>
  <c r="R191" i="15"/>
  <c r="R207" i="15"/>
  <c r="R223" i="15"/>
  <c r="R239" i="15"/>
  <c r="R255" i="15"/>
  <c r="R271" i="15"/>
  <c r="R287" i="15"/>
  <c r="R303" i="15"/>
  <c r="R319" i="15"/>
  <c r="R335" i="15"/>
  <c r="R351" i="15"/>
  <c r="R367" i="15"/>
  <c r="R383" i="15"/>
  <c r="R399" i="15"/>
  <c r="R415" i="15"/>
  <c r="R431" i="15"/>
  <c r="R447" i="15"/>
  <c r="R463" i="15"/>
  <c r="R479" i="15"/>
  <c r="R495" i="15"/>
  <c r="R511" i="15"/>
  <c r="R527" i="15"/>
  <c r="R543" i="15"/>
  <c r="R559" i="15"/>
  <c r="R575" i="15"/>
  <c r="R591" i="15"/>
  <c r="R607" i="15"/>
  <c r="R623" i="15"/>
  <c r="R639" i="15"/>
  <c r="R655" i="15"/>
  <c r="R671" i="15"/>
  <c r="R687" i="15"/>
  <c r="R703" i="15"/>
  <c r="R719" i="15"/>
  <c r="R735" i="15"/>
  <c r="R751" i="15"/>
  <c r="R767" i="15"/>
  <c r="R783" i="15"/>
  <c r="R799" i="15"/>
  <c r="R815" i="15"/>
  <c r="R831" i="15"/>
  <c r="R847" i="15"/>
  <c r="R863" i="15"/>
  <c r="R879" i="15"/>
  <c r="R895" i="15"/>
  <c r="R911" i="15"/>
  <c r="R927" i="15"/>
  <c r="R943" i="15"/>
  <c r="R959" i="15"/>
  <c r="R975" i="15"/>
  <c r="R991" i="15"/>
  <c r="R1007" i="15"/>
  <c r="R1023" i="15"/>
  <c r="R1039" i="15"/>
  <c r="R1055" i="15"/>
  <c r="R1071" i="15"/>
  <c r="R1087" i="15"/>
  <c r="R1103" i="15"/>
  <c r="R1119" i="15"/>
  <c r="R1135" i="15"/>
  <c r="R1151" i="15"/>
  <c r="DR288" i="15"/>
  <c r="DJ1176" i="15"/>
  <c r="BF21" i="15"/>
  <c r="Z89" i="15"/>
  <c r="Z345" i="15"/>
  <c r="Z601" i="15"/>
  <c r="R134" i="15"/>
  <c r="R262" i="15"/>
  <c r="R390" i="15"/>
  <c r="R518" i="15"/>
  <c r="R646" i="15"/>
  <c r="R774" i="15"/>
  <c r="R902" i="15"/>
  <c r="R1030" i="15"/>
  <c r="EX8" i="15"/>
  <c r="EH42" i="15"/>
  <c r="EH154" i="15"/>
  <c r="DZ80" i="15"/>
  <c r="DZ144" i="15"/>
  <c r="DZ208" i="15"/>
  <c r="DZ272" i="15"/>
  <c r="DZ336" i="15"/>
  <c r="DR57" i="15"/>
  <c r="DR121" i="15"/>
  <c r="DR185" i="15"/>
  <c r="DR249" i="15"/>
  <c r="DR313" i="15"/>
  <c r="DR377" i="15"/>
  <c r="DR441" i="15"/>
  <c r="DR505" i="15"/>
  <c r="DR569" i="15"/>
  <c r="DR633" i="15"/>
  <c r="DJ57" i="15"/>
  <c r="DJ121" i="15"/>
  <c r="DJ185" i="15"/>
  <c r="DJ249" i="15"/>
  <c r="DJ313" i="15"/>
  <c r="DJ377" i="15"/>
  <c r="DJ441" i="15"/>
  <c r="DJ505" i="15"/>
  <c r="DJ569" i="15"/>
  <c r="DJ633" i="15"/>
  <c r="DJ665" i="15"/>
  <c r="DJ697" i="15"/>
  <c r="DJ725" i="15"/>
  <c r="DJ741" i="15"/>
  <c r="DJ757" i="15"/>
  <c r="DJ773" i="15"/>
  <c r="DJ789" i="15"/>
  <c r="DJ805" i="15"/>
  <c r="DJ821" i="15"/>
  <c r="DJ837" i="15"/>
  <c r="DJ853" i="15"/>
  <c r="DJ869" i="15"/>
  <c r="DJ885" i="15"/>
  <c r="DJ901" i="15"/>
  <c r="DJ917" i="15"/>
  <c r="DJ933" i="15"/>
  <c r="DJ949" i="15"/>
  <c r="DJ965" i="15"/>
  <c r="DJ981" i="15"/>
  <c r="DJ997" i="15"/>
  <c r="DJ1013" i="15"/>
  <c r="DJ1029" i="15"/>
  <c r="DJ1045" i="15"/>
  <c r="DJ1061" i="15"/>
  <c r="DJ1077" i="15"/>
  <c r="DJ1093" i="15"/>
  <c r="DJ1109" i="15"/>
  <c r="DJ1125" i="15"/>
  <c r="DJ1141" i="15"/>
  <c r="DJ1157" i="15"/>
  <c r="DJ1173" i="15"/>
  <c r="DJ1189" i="15"/>
  <c r="DJ1205" i="15"/>
  <c r="CT2" i="15"/>
  <c r="CT18" i="15"/>
  <c r="CL7" i="15"/>
  <c r="CL23" i="15"/>
  <c r="CL39" i="15"/>
  <c r="CL55" i="15"/>
  <c r="CD16" i="15"/>
  <c r="CD32" i="15"/>
  <c r="CD48" i="15"/>
  <c r="CD64" i="15"/>
  <c r="CD80" i="15"/>
  <c r="CD96" i="15"/>
  <c r="BV4" i="15"/>
  <c r="BV20" i="15"/>
  <c r="BV36" i="15"/>
  <c r="BV52" i="15"/>
  <c r="BV68" i="15"/>
  <c r="BV84" i="15"/>
  <c r="BV100" i="15"/>
  <c r="BV116" i="15"/>
  <c r="BV132" i="15"/>
  <c r="BV148" i="15"/>
  <c r="BV164" i="15"/>
  <c r="BV180" i="15"/>
  <c r="BV196" i="15"/>
  <c r="BV212" i="15"/>
  <c r="BV228" i="15"/>
  <c r="BV244" i="15"/>
  <c r="BV260" i="15"/>
  <c r="BN15" i="15"/>
  <c r="BN31" i="15"/>
  <c r="BN47" i="15"/>
  <c r="BN63" i="15"/>
  <c r="BN79" i="15"/>
  <c r="BN95" i="15"/>
  <c r="BN111" i="15"/>
  <c r="BN127" i="15"/>
  <c r="BN143" i="15"/>
  <c r="BN159" i="15"/>
  <c r="BN175" i="15"/>
  <c r="BN191" i="15"/>
  <c r="BN207" i="15"/>
  <c r="BN223" i="15"/>
  <c r="BN239" i="15"/>
  <c r="BN255" i="15"/>
  <c r="BN271" i="15"/>
  <c r="BN287" i="15"/>
  <c r="BN303" i="15"/>
  <c r="BN319" i="15"/>
  <c r="BN335" i="15"/>
  <c r="BN351" i="15"/>
  <c r="BN367" i="15"/>
  <c r="BN383" i="15"/>
  <c r="BN399" i="15"/>
  <c r="BN415" i="15"/>
  <c r="BN431" i="15"/>
  <c r="BN447" i="15"/>
  <c r="BN463" i="15"/>
  <c r="BN479" i="15"/>
  <c r="BN495" i="15"/>
  <c r="BF10" i="15"/>
  <c r="BF26" i="15"/>
  <c r="AX14" i="15"/>
  <c r="AX30" i="15"/>
  <c r="AX46" i="15"/>
  <c r="AX62" i="15"/>
  <c r="AP9" i="15"/>
  <c r="AP25" i="15"/>
  <c r="AP41" i="15"/>
  <c r="AP57" i="15"/>
  <c r="AP73" i="15"/>
  <c r="AP89" i="15"/>
  <c r="AP105" i="15"/>
  <c r="AP121" i="15"/>
  <c r="AP137" i="15"/>
  <c r="AH8" i="15"/>
  <c r="AH24" i="15"/>
  <c r="AH40" i="15"/>
  <c r="AH56" i="15"/>
  <c r="AH72" i="15"/>
  <c r="AH88" i="15"/>
  <c r="AH104" i="15"/>
  <c r="AH120" i="15"/>
  <c r="AH136" i="15"/>
  <c r="AH152" i="15"/>
  <c r="AH168" i="15"/>
  <c r="AH184" i="15"/>
  <c r="AH200" i="15"/>
  <c r="AH216" i="15"/>
  <c r="AH232" i="15"/>
  <c r="AH248" i="15"/>
  <c r="AH264" i="15"/>
  <c r="AH280" i="15"/>
  <c r="AH296" i="15"/>
  <c r="AH312" i="15"/>
  <c r="Z6" i="15"/>
  <c r="Z22" i="15"/>
  <c r="Z38" i="15"/>
  <c r="Z54" i="15"/>
  <c r="Z70" i="15"/>
  <c r="Z86" i="15"/>
  <c r="Z102" i="15"/>
  <c r="Z118" i="15"/>
  <c r="Z134" i="15"/>
  <c r="Z150" i="15"/>
  <c r="Z166" i="15"/>
  <c r="Z182" i="15"/>
  <c r="Z198" i="15"/>
  <c r="Z214" i="15"/>
  <c r="Z230" i="15"/>
  <c r="Z246" i="15"/>
  <c r="Z262" i="15"/>
  <c r="Z278" i="15"/>
  <c r="Z294" i="15"/>
  <c r="Z310" i="15"/>
  <c r="Z326" i="15"/>
  <c r="Z342" i="15"/>
  <c r="Z358" i="15"/>
  <c r="Z374" i="15"/>
  <c r="Z390" i="15"/>
  <c r="Z406" i="15"/>
  <c r="Z422" i="15"/>
  <c r="Z438" i="15"/>
  <c r="Z454" i="15"/>
  <c r="Z470" i="15"/>
  <c r="Z486" i="15"/>
  <c r="Z502" i="15"/>
  <c r="Z518" i="15"/>
  <c r="Z534" i="15"/>
  <c r="Z550" i="15"/>
  <c r="Z566" i="15"/>
  <c r="Z582" i="15"/>
  <c r="Z598" i="15"/>
  <c r="Z614" i="15"/>
  <c r="Z630" i="15"/>
  <c r="R3" i="15"/>
  <c r="R19" i="15"/>
  <c r="R35" i="15"/>
  <c r="R51" i="15"/>
  <c r="R67" i="15"/>
  <c r="R83" i="15"/>
  <c r="R99" i="15"/>
  <c r="R115" i="15"/>
  <c r="R131" i="15"/>
  <c r="R147" i="15"/>
  <c r="R163" i="15"/>
  <c r="R179" i="15"/>
  <c r="R195" i="15"/>
  <c r="R211" i="15"/>
  <c r="R227" i="15"/>
  <c r="R243" i="15"/>
  <c r="R259" i="15"/>
  <c r="R275" i="15"/>
  <c r="R291" i="15"/>
  <c r="R307" i="15"/>
  <c r="R323" i="15"/>
  <c r="R339" i="15"/>
  <c r="R355" i="15"/>
  <c r="R371" i="15"/>
  <c r="R387" i="15"/>
  <c r="R403" i="15"/>
  <c r="R419" i="15"/>
  <c r="R435" i="15"/>
  <c r="R451" i="15"/>
  <c r="R467" i="15"/>
  <c r="R483" i="15"/>
  <c r="R499" i="15"/>
  <c r="R515" i="15"/>
  <c r="R531" i="15"/>
  <c r="R547" i="15"/>
  <c r="R563" i="15"/>
  <c r="R579" i="15"/>
  <c r="R595" i="15"/>
  <c r="R611" i="15"/>
  <c r="R627" i="15"/>
  <c r="R643" i="15"/>
  <c r="R659" i="15"/>
  <c r="R675" i="15"/>
  <c r="R691" i="15"/>
  <c r="R707" i="15"/>
  <c r="R723" i="15"/>
  <c r="R739" i="15"/>
  <c r="R755" i="15"/>
  <c r="R771" i="15"/>
  <c r="R787" i="15"/>
  <c r="R803" i="15"/>
  <c r="R819" i="15"/>
  <c r="R835" i="15"/>
  <c r="R851" i="15"/>
  <c r="R867" i="15"/>
  <c r="R883" i="15"/>
  <c r="R899" i="15"/>
  <c r="R915" i="15"/>
  <c r="R931" i="15"/>
  <c r="R947" i="15"/>
  <c r="R963" i="15"/>
  <c r="R979" i="15"/>
  <c r="R995" i="15"/>
  <c r="R1011" i="15"/>
  <c r="R1027" i="15"/>
  <c r="R1043" i="15"/>
  <c r="R1059" i="15"/>
  <c r="R1075" i="15"/>
  <c r="R1091" i="15"/>
  <c r="R1107" i="15"/>
  <c r="R1123" i="15"/>
  <c r="R1139" i="15"/>
  <c r="DJ408" i="15"/>
  <c r="BV15" i="15"/>
  <c r="AH35" i="15"/>
  <c r="Z153" i="15"/>
  <c r="Z409" i="15"/>
  <c r="R22" i="15"/>
  <c r="R166" i="15"/>
  <c r="R294" i="15"/>
  <c r="R422" i="15"/>
  <c r="R550" i="15"/>
  <c r="R678" i="15"/>
  <c r="R806" i="15"/>
  <c r="R934" i="15"/>
  <c r="R1062" i="15"/>
  <c r="EP11" i="15"/>
  <c r="EH74" i="15"/>
  <c r="DZ20" i="15"/>
  <c r="DZ96" i="15"/>
  <c r="DZ160" i="15"/>
  <c r="DZ224" i="15"/>
  <c r="DZ288" i="15"/>
  <c r="DR9" i="15"/>
  <c r="DR73" i="15"/>
  <c r="DR137" i="15"/>
  <c r="DR201" i="15"/>
  <c r="DR265" i="15"/>
  <c r="DR329" i="15"/>
  <c r="DR393" i="15"/>
  <c r="DR457" i="15"/>
  <c r="DR521" i="15"/>
  <c r="DR585" i="15"/>
  <c r="DJ9" i="15"/>
  <c r="DJ73" i="15"/>
  <c r="DJ137" i="15"/>
  <c r="DJ201" i="15"/>
  <c r="DJ265" i="15"/>
  <c r="DJ329" i="15"/>
  <c r="DJ393" i="15"/>
  <c r="DJ457" i="15"/>
  <c r="DJ521" i="15"/>
  <c r="DJ585" i="15"/>
  <c r="DJ637" i="15"/>
  <c r="DJ669" i="15"/>
  <c r="DJ701" i="15"/>
  <c r="DJ729" i="15"/>
  <c r="DJ745" i="15"/>
  <c r="DJ761" i="15"/>
  <c r="DJ777" i="15"/>
  <c r="DJ793" i="15"/>
  <c r="DJ809" i="15"/>
  <c r="DJ825" i="15"/>
  <c r="DJ841" i="15"/>
  <c r="DJ857" i="15"/>
  <c r="DJ873" i="15"/>
  <c r="DJ889" i="15"/>
  <c r="DJ905" i="15"/>
  <c r="DJ921" i="15"/>
  <c r="DJ937" i="15"/>
  <c r="DJ953" i="15"/>
  <c r="DJ969" i="15"/>
  <c r="DJ985" i="15"/>
  <c r="DJ1001" i="15"/>
  <c r="DJ1017" i="15"/>
  <c r="DJ1033" i="15"/>
  <c r="DJ1049" i="15"/>
  <c r="DJ1065" i="15"/>
  <c r="DJ1081" i="15"/>
  <c r="DJ1097" i="15"/>
  <c r="DJ1113" i="15"/>
  <c r="DJ1129" i="15"/>
  <c r="DJ1145" i="15"/>
  <c r="DJ1161" i="15"/>
  <c r="DJ1177" i="15"/>
  <c r="DJ1193" i="15"/>
  <c r="DB2" i="15"/>
  <c r="CT6" i="15"/>
  <c r="CT22" i="15"/>
  <c r="CL11" i="15"/>
  <c r="CL27" i="15"/>
  <c r="CL43" i="15"/>
  <c r="CD4" i="15"/>
  <c r="CD20" i="15"/>
  <c r="CD36" i="15"/>
  <c r="CD52" i="15"/>
  <c r="CD68" i="15"/>
  <c r="CD84" i="15"/>
  <c r="CD100" i="15"/>
  <c r="BV8" i="15"/>
  <c r="BV24" i="15"/>
  <c r="BV40" i="15"/>
  <c r="BV56" i="15"/>
  <c r="BV72" i="15"/>
  <c r="BV88" i="15"/>
  <c r="BV104" i="15"/>
  <c r="BV120" i="15"/>
  <c r="BV136" i="15"/>
  <c r="BV152" i="15"/>
  <c r="BV168" i="15"/>
  <c r="BV184" i="15"/>
  <c r="BV200" i="15"/>
  <c r="BV216" i="15"/>
  <c r="BV232" i="15"/>
  <c r="BV248" i="15"/>
  <c r="BN3" i="15"/>
  <c r="BN19" i="15"/>
  <c r="BN35" i="15"/>
  <c r="BN51" i="15"/>
  <c r="BN67" i="15"/>
  <c r="BN83" i="15"/>
  <c r="BN99" i="15"/>
  <c r="BN115" i="15"/>
  <c r="BN131" i="15"/>
  <c r="BN147" i="15"/>
  <c r="BN163" i="15"/>
  <c r="BN179" i="15"/>
  <c r="BN195" i="15"/>
  <c r="BN211" i="15"/>
  <c r="BN227" i="15"/>
  <c r="BN243" i="15"/>
  <c r="BN259" i="15"/>
  <c r="BN275" i="15"/>
  <c r="BN291" i="15"/>
  <c r="BN307" i="15"/>
  <c r="BN323" i="15"/>
  <c r="BN339" i="15"/>
  <c r="BN355" i="15"/>
  <c r="BN371" i="15"/>
  <c r="BN387" i="15"/>
  <c r="BN403" i="15"/>
  <c r="BN419" i="15"/>
  <c r="BN435" i="15"/>
  <c r="BN451" i="15"/>
  <c r="BN467" i="15"/>
  <c r="BN483" i="15"/>
  <c r="BN499" i="15"/>
  <c r="BF14" i="15"/>
  <c r="AX2" i="15"/>
  <c r="AX18" i="15"/>
  <c r="AX34" i="15"/>
  <c r="AX50" i="15"/>
  <c r="AX66" i="15"/>
  <c r="AP13" i="15"/>
  <c r="AP29" i="15"/>
  <c r="AP45" i="15"/>
  <c r="AP61" i="15"/>
  <c r="AP77" i="15"/>
  <c r="AP93" i="15"/>
  <c r="AP109" i="15"/>
  <c r="AP125" i="15"/>
  <c r="AP141" i="15"/>
  <c r="AH12" i="15"/>
  <c r="AH28" i="15"/>
  <c r="AH44" i="15"/>
  <c r="AH60" i="15"/>
  <c r="AH76" i="15"/>
  <c r="AH92" i="15"/>
  <c r="AH108" i="15"/>
  <c r="AH124" i="15"/>
  <c r="AH140" i="15"/>
  <c r="AH156" i="15"/>
  <c r="AH172" i="15"/>
  <c r="AH188" i="15"/>
  <c r="AH204" i="15"/>
  <c r="AH220" i="15"/>
  <c r="AH236" i="15"/>
  <c r="AH252" i="15"/>
  <c r="AH268" i="15"/>
  <c r="AH284" i="15"/>
  <c r="AH300" i="15"/>
  <c r="AH316" i="15"/>
  <c r="Z10" i="15"/>
  <c r="Z26" i="15"/>
  <c r="Z42" i="15"/>
  <c r="Z58" i="15"/>
  <c r="Z74" i="15"/>
  <c r="Z90" i="15"/>
  <c r="Z106" i="15"/>
  <c r="Z122" i="15"/>
  <c r="Z138" i="15"/>
  <c r="Z154" i="15"/>
  <c r="Z170" i="15"/>
  <c r="Z186" i="15"/>
  <c r="Z202" i="15"/>
  <c r="Z218" i="15"/>
  <c r="Z234" i="15"/>
  <c r="Z250" i="15"/>
  <c r="Z266" i="15"/>
  <c r="Z282" i="15"/>
  <c r="Z298" i="15"/>
  <c r="Z314" i="15"/>
  <c r="Z330" i="15"/>
  <c r="Z346" i="15"/>
  <c r="Z362" i="15"/>
  <c r="Z378" i="15"/>
  <c r="Z394" i="15"/>
  <c r="Z410" i="15"/>
  <c r="Z426" i="15"/>
  <c r="Z442" i="15"/>
  <c r="Z458" i="15"/>
  <c r="Z474" i="15"/>
  <c r="Z490" i="15"/>
  <c r="Z506" i="15"/>
  <c r="Z522" i="15"/>
  <c r="Z538" i="15"/>
  <c r="Z554" i="15"/>
  <c r="Z570" i="15"/>
  <c r="Z586" i="15"/>
  <c r="Z602" i="15"/>
  <c r="Z618" i="15"/>
  <c r="Z634" i="15"/>
  <c r="R7" i="15"/>
  <c r="R23" i="15"/>
  <c r="R39" i="15"/>
  <c r="R55" i="15"/>
  <c r="R71" i="15"/>
  <c r="R87" i="15"/>
  <c r="R103" i="15"/>
  <c r="R119" i="15"/>
  <c r="R135" i="15"/>
  <c r="R151" i="15"/>
  <c r="R167" i="15"/>
  <c r="R183" i="15"/>
  <c r="R199" i="15"/>
  <c r="R215" i="15"/>
  <c r="R231" i="15"/>
  <c r="R247" i="15"/>
  <c r="R263" i="15"/>
  <c r="R279" i="15"/>
  <c r="R295" i="15"/>
  <c r="R311" i="15"/>
  <c r="R327" i="15"/>
  <c r="R343" i="15"/>
  <c r="R359" i="15"/>
  <c r="R375" i="15"/>
  <c r="R391" i="15"/>
  <c r="R407" i="15"/>
  <c r="R423" i="15"/>
  <c r="R439" i="15"/>
  <c r="R455" i="15"/>
  <c r="R471" i="15"/>
  <c r="R487" i="15"/>
  <c r="R503" i="15"/>
  <c r="R519" i="15"/>
  <c r="R535" i="15"/>
  <c r="R551" i="15"/>
  <c r="R567" i="15"/>
  <c r="R583" i="15"/>
  <c r="R599" i="15"/>
  <c r="R615" i="15"/>
  <c r="R631" i="15"/>
  <c r="R647" i="15"/>
  <c r="R663" i="15"/>
  <c r="R679" i="15"/>
  <c r="R695" i="15"/>
  <c r="R711" i="15"/>
  <c r="R727" i="15"/>
  <c r="R743" i="15"/>
  <c r="R759" i="15"/>
  <c r="R775" i="15"/>
  <c r="R791" i="15"/>
  <c r="R807" i="15"/>
  <c r="R823" i="15"/>
  <c r="R839" i="15"/>
  <c r="R855" i="15"/>
  <c r="R871" i="15"/>
  <c r="R887" i="15"/>
  <c r="R903" i="15"/>
  <c r="R919" i="15"/>
  <c r="R935" i="15"/>
  <c r="R951" i="15"/>
  <c r="R967" i="15"/>
  <c r="R983" i="15"/>
  <c r="R999" i="15"/>
  <c r="R1015" i="15"/>
  <c r="R1031" i="15"/>
  <c r="R1047" i="15"/>
  <c r="R1063" i="15"/>
  <c r="R1079" i="15"/>
  <c r="R1095" i="15"/>
  <c r="R1111" i="15"/>
  <c r="R1127" i="15"/>
  <c r="R1143" i="15"/>
  <c r="AH320" i="15"/>
  <c r="AH256" i="15"/>
  <c r="AH192" i="15"/>
  <c r="AH128" i="15"/>
  <c r="AH64" i="15"/>
  <c r="AP145" i="15"/>
  <c r="AP81" i="15"/>
  <c r="AP17" i="15"/>
  <c r="AX22" i="15"/>
  <c r="BN487" i="15"/>
  <c r="BN423" i="15"/>
  <c r="BN359" i="15"/>
  <c r="BN295" i="15"/>
  <c r="BN231" i="15"/>
  <c r="BN167" i="15"/>
  <c r="BN103" i="15"/>
  <c r="BN39" i="15"/>
  <c r="BV236" i="15"/>
  <c r="BV172" i="15"/>
  <c r="BV108" i="15"/>
  <c r="BV44" i="15"/>
  <c r="CD88" i="15"/>
  <c r="CD24" i="15"/>
  <c r="CL15" i="15"/>
  <c r="DJ1197" i="15"/>
  <c r="DJ1133" i="15"/>
  <c r="DJ1069" i="15"/>
  <c r="DJ1005" i="15"/>
  <c r="DJ941" i="15"/>
  <c r="DJ877" i="15"/>
  <c r="DJ813" i="15"/>
  <c r="DJ749" i="15"/>
  <c r="DJ649" i="15"/>
  <c r="DJ409" i="15"/>
  <c r="DJ153" i="15"/>
  <c r="DR537" i="15"/>
  <c r="DR281" i="15"/>
  <c r="DR25" i="15"/>
  <c r="DZ112" i="15"/>
  <c r="R1094" i="15"/>
  <c r="R582" i="15"/>
  <c r="R70" i="15"/>
  <c r="BN10" i="15"/>
  <c r="Z808" i="10"/>
  <c r="Z744" i="10"/>
  <c r="Z680" i="10"/>
  <c r="R1339" i="10"/>
  <c r="R1275" i="10"/>
  <c r="R1211" i="10"/>
  <c r="R1147" i="10"/>
  <c r="R1083" i="10"/>
  <c r="R1019" i="10"/>
  <c r="R955" i="10"/>
  <c r="R891" i="10"/>
  <c r="R795" i="10"/>
  <c r="R667" i="10"/>
  <c r="R539" i="10"/>
  <c r="R411" i="10"/>
  <c r="R283" i="10"/>
  <c r="R155" i="10"/>
  <c r="R27" i="10"/>
  <c r="Z739" i="10"/>
  <c r="R1334" i="10"/>
  <c r="R1206" i="10"/>
  <c r="R1078" i="10"/>
  <c r="R950" i="10"/>
  <c r="R822" i="10"/>
  <c r="R694" i="10"/>
  <c r="R566" i="10"/>
  <c r="R438" i="10"/>
  <c r="R310" i="10"/>
  <c r="R182" i="10"/>
  <c r="R1333" i="10"/>
  <c r="R309" i="10"/>
  <c r="Z123" i="10"/>
  <c r="BN507" i="10"/>
  <c r="AH358" i="10"/>
  <c r="CD110" i="10"/>
  <c r="R1131" i="15"/>
  <c r="R1067" i="15"/>
  <c r="R1003" i="15"/>
  <c r="R939" i="15"/>
  <c r="R875" i="15"/>
  <c r="R811" i="15"/>
  <c r="R747" i="15"/>
  <c r="R683" i="15"/>
  <c r="R619" i="15"/>
  <c r="R555" i="15"/>
  <c r="R491" i="15"/>
  <c r="R427" i="15"/>
  <c r="R363" i="15"/>
  <c r="R299" i="15"/>
  <c r="R235" i="15"/>
  <c r="R171" i="15"/>
  <c r="R107" i="15"/>
  <c r="R43" i="15"/>
  <c r="Z622" i="15"/>
  <c r="Z558" i="15"/>
  <c r="Z494" i="15"/>
  <c r="Z430" i="15"/>
  <c r="Z366" i="15"/>
  <c r="Z302" i="15"/>
  <c r="Z238" i="15"/>
  <c r="Z174" i="15"/>
  <c r="Z110" i="15"/>
  <c r="Z46" i="15"/>
  <c r="AH304" i="15"/>
  <c r="AH240" i="15"/>
  <c r="AH176" i="15"/>
  <c r="AH112" i="15"/>
  <c r="AH48" i="15"/>
  <c r="AP129" i="15"/>
  <c r="AP65" i="15"/>
  <c r="AP1" i="15"/>
  <c r="AX6" i="15"/>
  <c r="BN471" i="15"/>
  <c r="BN407" i="15"/>
  <c r="BN343" i="15"/>
  <c r="BN279" i="15"/>
  <c r="BN215" i="15"/>
  <c r="BN151" i="15"/>
  <c r="BN87" i="15"/>
  <c r="BN23" i="15"/>
  <c r="BV220" i="15"/>
  <c r="BV156" i="15"/>
  <c r="BV92" i="15"/>
  <c r="BV28" i="15"/>
  <c r="CD72" i="15"/>
  <c r="CD8" i="15"/>
  <c r="CT26" i="15"/>
  <c r="DJ1181" i="15"/>
  <c r="DJ1117" i="15"/>
  <c r="DJ1053" i="15"/>
  <c r="DJ989" i="15"/>
  <c r="DJ925" i="15"/>
  <c r="DJ861" i="15"/>
  <c r="DJ797" i="15"/>
  <c r="DJ733" i="15"/>
  <c r="DJ601" i="15"/>
  <c r="DJ345" i="15"/>
  <c r="DJ89" i="15"/>
  <c r="DR473" i="15"/>
  <c r="DR217" i="15"/>
  <c r="DZ304" i="15"/>
  <c r="DZ44" i="15"/>
  <c r="R966" i="15"/>
  <c r="R454" i="15"/>
  <c r="Z473" i="15"/>
  <c r="DJ664" i="15"/>
  <c r="Z792" i="10"/>
  <c r="Z728" i="10"/>
  <c r="Z664" i="10"/>
  <c r="R1323" i="10"/>
  <c r="R1259" i="10"/>
  <c r="R1195" i="10"/>
  <c r="R1131" i="10"/>
  <c r="R1067" i="10"/>
  <c r="R1003" i="10"/>
  <c r="R939" i="10"/>
  <c r="R875" i="10"/>
  <c r="R747" i="10"/>
  <c r="R619" i="10"/>
  <c r="R491" i="10"/>
  <c r="R363" i="10"/>
  <c r="R235" i="10"/>
  <c r="R107" i="10"/>
  <c r="Z819" i="10"/>
  <c r="Z691" i="10"/>
  <c r="R1286" i="10"/>
  <c r="R1158" i="10"/>
  <c r="R1030" i="10"/>
  <c r="R902" i="10"/>
  <c r="R774" i="10"/>
  <c r="R646" i="10"/>
  <c r="R518" i="10"/>
  <c r="R390" i="10"/>
  <c r="R262" i="10"/>
  <c r="R118" i="10"/>
  <c r="R1077" i="10"/>
  <c r="R53" i="10"/>
  <c r="AH263" i="10"/>
  <c r="BN251" i="10"/>
  <c r="BN346" i="10"/>
  <c r="R1115" i="15"/>
  <c r="R1051" i="15"/>
  <c r="R987" i="15"/>
  <c r="R923" i="15"/>
  <c r="R859" i="15"/>
  <c r="R795" i="15"/>
  <c r="R731" i="15"/>
  <c r="R667" i="15"/>
  <c r="R603" i="15"/>
  <c r="R539" i="15"/>
  <c r="R475" i="15"/>
  <c r="R411" i="15"/>
  <c r="R347" i="15"/>
  <c r="R283" i="15"/>
  <c r="R219" i="15"/>
  <c r="R155" i="15"/>
  <c r="R91" i="15"/>
  <c r="R27" i="15"/>
  <c r="Z606" i="15"/>
  <c r="Z542" i="15"/>
  <c r="Z478" i="15"/>
  <c r="Z414" i="15"/>
  <c r="Z350" i="15"/>
  <c r="Z286" i="15"/>
  <c r="Z222" i="15"/>
  <c r="Z158" i="15"/>
  <c r="Z94" i="15"/>
  <c r="Z30" i="15"/>
  <c r="AH288" i="15"/>
  <c r="AH224" i="15"/>
  <c r="AH160" i="15"/>
  <c r="AH96" i="15"/>
  <c r="AH32" i="15"/>
  <c r="AP113" i="15"/>
  <c r="AP49" i="15"/>
  <c r="AX54" i="15"/>
  <c r="BF18" i="15"/>
  <c r="BN455" i="15"/>
  <c r="BN391" i="15"/>
  <c r="BN327" i="15"/>
  <c r="BN263" i="15"/>
  <c r="BN199" i="15"/>
  <c r="BN135" i="15"/>
  <c r="BN71" i="15"/>
  <c r="BN7" i="15"/>
  <c r="BV204" i="15"/>
  <c r="BV140" i="15"/>
  <c r="BV76" i="15"/>
  <c r="BV12" i="15"/>
  <c r="CD56" i="15"/>
  <c r="CL47" i="15"/>
  <c r="CT10" i="15"/>
  <c r="DJ1165" i="15"/>
  <c r="DJ1101" i="15"/>
  <c r="DJ1037" i="15"/>
  <c r="DJ973" i="15"/>
  <c r="DJ909" i="15"/>
  <c r="DJ845" i="15"/>
  <c r="DJ781" i="15"/>
  <c r="DJ713" i="15"/>
  <c r="DJ537" i="15"/>
  <c r="DJ281" i="15"/>
  <c r="DJ25" i="15"/>
  <c r="DR409" i="15"/>
  <c r="DR153" i="15"/>
  <c r="DZ240" i="15"/>
  <c r="EH106" i="15"/>
  <c r="R838" i="15"/>
  <c r="R326" i="15"/>
  <c r="Z217" i="15"/>
  <c r="EH67" i="15"/>
  <c r="DR590" i="15"/>
  <c r="DJ974" i="15"/>
  <c r="BV133" i="15"/>
  <c r="BN132" i="15"/>
  <c r="BN388" i="15"/>
  <c r="AP46" i="15"/>
  <c r="AH153" i="15"/>
  <c r="Z87" i="15"/>
  <c r="Z295" i="15"/>
  <c r="Z423" i="15"/>
  <c r="Z551" i="15"/>
  <c r="R40" i="15"/>
  <c r="R168" i="15"/>
  <c r="R296" i="15"/>
  <c r="R424" i="15"/>
  <c r="R504" i="15"/>
  <c r="R568" i="15"/>
  <c r="R632" i="15"/>
  <c r="R696" i="15"/>
  <c r="R760" i="15"/>
  <c r="R824" i="15"/>
  <c r="R888" i="15"/>
  <c r="R952" i="15"/>
  <c r="R1016" i="15"/>
  <c r="R1080" i="15"/>
  <c r="R1144" i="15"/>
  <c r="EP25" i="15"/>
  <c r="EH28" i="15"/>
  <c r="EH60" i="15"/>
  <c r="EH92" i="15"/>
  <c r="EH124" i="15"/>
  <c r="EH156" i="15"/>
  <c r="DZ30" i="15"/>
  <c r="DZ62" i="15"/>
  <c r="DZ94" i="15"/>
  <c r="DZ126" i="15"/>
  <c r="DZ158" i="15"/>
  <c r="DZ190" i="15"/>
  <c r="DZ222" i="15"/>
  <c r="DZ254" i="15"/>
  <c r="DZ286" i="15"/>
  <c r="DZ318" i="15"/>
  <c r="DR7" i="15"/>
  <c r="DZ165" i="15"/>
  <c r="DJ206" i="15"/>
  <c r="CT15" i="15"/>
  <c r="BV197" i="15"/>
  <c r="BN196" i="15"/>
  <c r="BN452" i="15"/>
  <c r="AP110" i="15"/>
  <c r="AH217" i="15"/>
  <c r="Z151" i="15"/>
  <c r="Z327" i="15"/>
  <c r="Z455" i="15"/>
  <c r="Z583" i="15"/>
  <c r="R72" i="15"/>
  <c r="R200" i="15"/>
  <c r="R328" i="15"/>
  <c r="R456" i="15"/>
  <c r="R520" i="15"/>
  <c r="R584" i="15"/>
  <c r="R648" i="15"/>
  <c r="R712" i="15"/>
  <c r="R776" i="15"/>
  <c r="R840" i="15"/>
  <c r="R904" i="15"/>
  <c r="R968" i="15"/>
  <c r="R1032" i="15"/>
  <c r="R1096" i="15"/>
  <c r="EX6" i="15"/>
  <c r="EP41" i="15"/>
  <c r="EH40" i="15"/>
  <c r="EH72" i="15"/>
  <c r="EH104" i="15"/>
  <c r="EH136" i="15"/>
  <c r="DZ10" i="15"/>
  <c r="DZ42" i="15"/>
  <c r="DZ74" i="15"/>
  <c r="DZ106" i="15"/>
  <c r="DZ138" i="15"/>
  <c r="DZ170" i="15"/>
  <c r="DZ202" i="15"/>
  <c r="DZ234" i="15"/>
  <c r="DZ266" i="15"/>
  <c r="DZ298" i="15"/>
  <c r="DZ330" i="15"/>
  <c r="DR19" i="15"/>
  <c r="DR51" i="15"/>
  <c r="DR83" i="15"/>
  <c r="DR115" i="15"/>
  <c r="DR147" i="15"/>
  <c r="DR179" i="15"/>
  <c r="DR211" i="15"/>
  <c r="DR243" i="15"/>
  <c r="DR275" i="15"/>
  <c r="DR307" i="15"/>
  <c r="DR339" i="15"/>
  <c r="DR371" i="15"/>
  <c r="DR387" i="15"/>
  <c r="DR403" i="15"/>
  <c r="DR419" i="15"/>
  <c r="DR435" i="15"/>
  <c r="DR451" i="15"/>
  <c r="DR467" i="15"/>
  <c r="DR483" i="15"/>
  <c r="DR499" i="15"/>
  <c r="DR515" i="15"/>
  <c r="DR531" i="15"/>
  <c r="DR547" i="15"/>
  <c r="DR563" i="15"/>
  <c r="DR579" i="15"/>
  <c r="DR595" i="15"/>
  <c r="DR611" i="15"/>
  <c r="DR627" i="15"/>
  <c r="DJ3" i="15"/>
  <c r="DJ19" i="15"/>
  <c r="DJ35" i="15"/>
  <c r="DJ51" i="15"/>
  <c r="DJ67" i="15"/>
  <c r="DJ83" i="15"/>
  <c r="DJ99" i="15"/>
  <c r="DJ115" i="15"/>
  <c r="DJ131" i="15"/>
  <c r="DJ147" i="15"/>
  <c r="DJ163" i="15"/>
  <c r="DR334" i="15"/>
  <c r="BV69" i="15"/>
  <c r="BN324" i="15"/>
  <c r="AH89" i="15"/>
  <c r="Z263" i="15"/>
  <c r="Z519" i="15"/>
  <c r="R136" i="15"/>
  <c r="R392" i="15"/>
  <c r="R552" i="15"/>
  <c r="R680" i="15"/>
  <c r="R808" i="15"/>
  <c r="R936" i="15"/>
  <c r="R1064" i="15"/>
  <c r="EP9" i="15"/>
  <c r="EH56" i="15"/>
  <c r="EH120" i="15"/>
  <c r="DZ26" i="15"/>
  <c r="DZ90" i="15"/>
  <c r="DZ154" i="15"/>
  <c r="DZ218" i="15"/>
  <c r="DZ282" i="15"/>
  <c r="DR3" i="15"/>
  <c r="DR55" i="15"/>
  <c r="DR99" i="15"/>
  <c r="DR135" i="15"/>
  <c r="DR183" i="15"/>
  <c r="DR227" i="15"/>
  <c r="DR263" i="15"/>
  <c r="DR311" i="15"/>
  <c r="DR355" i="15"/>
  <c r="DR383" i="15"/>
  <c r="DR407" i="15"/>
  <c r="DR427" i="15"/>
  <c r="DR447" i="15"/>
  <c r="DR471" i="15"/>
  <c r="DR491" i="15"/>
  <c r="DR511" i="15"/>
  <c r="DR535" i="15"/>
  <c r="DR555" i="15"/>
  <c r="DR575" i="15"/>
  <c r="DR599" i="15"/>
  <c r="DR619" i="15"/>
  <c r="DR639" i="15"/>
  <c r="DJ23" i="15"/>
  <c r="DJ43" i="15"/>
  <c r="DJ63" i="15"/>
  <c r="DJ87" i="15"/>
  <c r="DJ107" i="15"/>
  <c r="DJ127" i="15"/>
  <c r="DJ151" i="15"/>
  <c r="DJ171" i="15"/>
  <c r="DJ187" i="15"/>
  <c r="DJ203" i="15"/>
  <c r="DJ219" i="15"/>
  <c r="DJ235" i="15"/>
  <c r="DJ251" i="15"/>
  <c r="DJ267" i="15"/>
  <c r="DJ283" i="15"/>
  <c r="DJ299" i="15"/>
  <c r="DJ315" i="15"/>
  <c r="DJ331" i="15"/>
  <c r="DJ347" i="15"/>
  <c r="DJ363" i="15"/>
  <c r="DJ379" i="15"/>
  <c r="DJ395" i="15"/>
  <c r="DJ411" i="15"/>
  <c r="DJ427" i="15"/>
  <c r="DJ443" i="15"/>
  <c r="DJ459" i="15"/>
  <c r="DJ475" i="15"/>
  <c r="DJ491" i="15"/>
  <c r="DJ507" i="15"/>
  <c r="DJ523" i="15"/>
  <c r="DJ539" i="15"/>
  <c r="DJ555" i="15"/>
  <c r="DJ571" i="15"/>
  <c r="DJ587" i="15"/>
  <c r="DJ603" i="15"/>
  <c r="DJ619" i="15"/>
  <c r="DJ635" i="15"/>
  <c r="DJ651" i="15"/>
  <c r="DJ667" i="15"/>
  <c r="DJ683" i="15"/>
  <c r="DJ699" i="15"/>
  <c r="DJ462" i="15"/>
  <c r="BN4" i="15"/>
  <c r="BF15" i="15"/>
  <c r="AH281" i="15"/>
  <c r="Z359" i="15"/>
  <c r="Z615" i="15"/>
  <c r="R232" i="15"/>
  <c r="R472" i="15"/>
  <c r="R600" i="15"/>
  <c r="R728" i="15"/>
  <c r="R856" i="15"/>
  <c r="R984" i="15"/>
  <c r="R1112" i="15"/>
  <c r="EP57" i="15"/>
  <c r="EH76" i="15"/>
  <c r="EH140" i="15"/>
  <c r="DZ46" i="15"/>
  <c r="DZ110" i="15"/>
  <c r="DZ174" i="15"/>
  <c r="DZ238" i="15"/>
  <c r="DZ302" i="15"/>
  <c r="DR23" i="15"/>
  <c r="DR67" i="15"/>
  <c r="DR103" i="15"/>
  <c r="DR151" i="15"/>
  <c r="DR195" i="15"/>
  <c r="DR231" i="15"/>
  <c r="DR279" i="15"/>
  <c r="DR323" i="15"/>
  <c r="DR359" i="15"/>
  <c r="DR391" i="15"/>
  <c r="DR411" i="15"/>
  <c r="DR431" i="15"/>
  <c r="DR455" i="15"/>
  <c r="DR475" i="15"/>
  <c r="DR495" i="15"/>
  <c r="DR519" i="15"/>
  <c r="DR539" i="15"/>
  <c r="DR559" i="15"/>
  <c r="DR583" i="15"/>
  <c r="DR603" i="15"/>
  <c r="DR623" i="15"/>
  <c r="DJ7" i="15"/>
  <c r="DJ27" i="15"/>
  <c r="DJ47" i="15"/>
  <c r="DJ71" i="15"/>
  <c r="DJ91" i="15"/>
  <c r="DJ111" i="15"/>
  <c r="DJ135" i="15"/>
  <c r="DJ718" i="15"/>
  <c r="BN68" i="15"/>
  <c r="AX51" i="15"/>
  <c r="Z23" i="15"/>
  <c r="Z391" i="15"/>
  <c r="R8" i="15"/>
  <c r="R264" i="15"/>
  <c r="R488" i="15"/>
  <c r="R616" i="15"/>
  <c r="R744" i="15"/>
  <c r="R872" i="15"/>
  <c r="R1000" i="15"/>
  <c r="R1128" i="15"/>
  <c r="EH12" i="15"/>
  <c r="EH88" i="15"/>
  <c r="EH152" i="15"/>
  <c r="DZ58" i="15"/>
  <c r="DZ122" i="15"/>
  <c r="DZ186" i="15"/>
  <c r="DZ250" i="15"/>
  <c r="DZ314" i="15"/>
  <c r="DR35" i="15"/>
  <c r="DR71" i="15"/>
  <c r="DR119" i="15"/>
  <c r="DR163" i="15"/>
  <c r="DR199" i="15"/>
  <c r="DR247" i="15"/>
  <c r="DR291" i="15"/>
  <c r="DR327" i="15"/>
  <c r="DR375" i="15"/>
  <c r="DR395" i="15"/>
  <c r="DR415" i="15"/>
  <c r="DR439" i="15"/>
  <c r="DR459" i="15"/>
  <c r="DR479" i="15"/>
  <c r="DR503" i="15"/>
  <c r="DR523" i="15"/>
  <c r="DR543" i="15"/>
  <c r="DR567" i="15"/>
  <c r="DR587" i="15"/>
  <c r="DR607" i="15"/>
  <c r="DR631" i="15"/>
  <c r="DJ11" i="15"/>
  <c r="DJ31" i="15"/>
  <c r="DJ55" i="15"/>
  <c r="DJ75" i="15"/>
  <c r="DJ95" i="15"/>
  <c r="DJ119" i="15"/>
  <c r="DJ139" i="15"/>
  <c r="DJ159" i="15"/>
  <c r="DJ179" i="15"/>
  <c r="DJ195" i="15"/>
  <c r="DJ211" i="15"/>
  <c r="DJ227" i="15"/>
  <c r="DJ243" i="15"/>
  <c r="DJ259" i="15"/>
  <c r="DJ275" i="15"/>
  <c r="DJ291" i="15"/>
  <c r="DJ307" i="15"/>
  <c r="DJ323" i="15"/>
  <c r="DJ339" i="15"/>
  <c r="DJ355" i="15"/>
  <c r="DJ371" i="15"/>
  <c r="DJ387" i="15"/>
  <c r="DJ403" i="15"/>
  <c r="DJ419" i="15"/>
  <c r="DJ435" i="15"/>
  <c r="DJ451" i="15"/>
  <c r="DJ467" i="15"/>
  <c r="DJ483" i="15"/>
  <c r="DJ499" i="15"/>
  <c r="DJ515" i="15"/>
  <c r="DJ531" i="15"/>
  <c r="DJ547" i="15"/>
  <c r="DJ563" i="15"/>
  <c r="DJ579" i="15"/>
  <c r="DJ595" i="15"/>
  <c r="DJ611" i="15"/>
  <c r="DJ627" i="15"/>
  <c r="DJ643" i="15"/>
  <c r="DJ659" i="15"/>
  <c r="DJ675" i="15"/>
  <c r="DJ691" i="15"/>
  <c r="BN260" i="15"/>
  <c r="R104" i="15"/>
  <c r="R792" i="15"/>
  <c r="EH44" i="15"/>
  <c r="DZ142" i="15"/>
  <c r="DR39" i="15"/>
  <c r="DR215" i="15"/>
  <c r="DR379" i="15"/>
  <c r="DR463" i="15"/>
  <c r="DR551" i="15"/>
  <c r="DR635" i="15"/>
  <c r="DJ79" i="15"/>
  <c r="DJ155" i="15"/>
  <c r="DJ191" i="15"/>
  <c r="DJ223" i="15"/>
  <c r="DJ255" i="15"/>
  <c r="DJ287" i="15"/>
  <c r="DJ319" i="15"/>
  <c r="DJ351" i="15"/>
  <c r="DJ383" i="15"/>
  <c r="DJ415" i="15"/>
  <c r="DJ447" i="15"/>
  <c r="DJ479" i="15"/>
  <c r="DJ511" i="15"/>
  <c r="DJ543" i="15"/>
  <c r="DJ575" i="15"/>
  <c r="DJ607" i="15"/>
  <c r="DJ639" i="15"/>
  <c r="DJ671" i="15"/>
  <c r="DJ703" i="15"/>
  <c r="DJ719" i="15"/>
  <c r="DJ735" i="15"/>
  <c r="DJ751" i="15"/>
  <c r="DJ767" i="15"/>
  <c r="DJ783" i="15"/>
  <c r="DJ799" i="15"/>
  <c r="DJ815" i="15"/>
  <c r="DJ831" i="15"/>
  <c r="DJ847" i="15"/>
  <c r="DJ863" i="15"/>
  <c r="DJ879" i="15"/>
  <c r="DJ895" i="15"/>
  <c r="DJ911" i="15"/>
  <c r="DJ927" i="15"/>
  <c r="DJ943" i="15"/>
  <c r="DJ959" i="15"/>
  <c r="DJ975" i="15"/>
  <c r="DJ991" i="15"/>
  <c r="DJ1007" i="15"/>
  <c r="DJ1023" i="15"/>
  <c r="DJ1039" i="15"/>
  <c r="DJ1055" i="15"/>
  <c r="DJ1071" i="15"/>
  <c r="DJ1087" i="15"/>
  <c r="DJ1103" i="15"/>
  <c r="DJ1119" i="15"/>
  <c r="DJ1135" i="15"/>
  <c r="DJ1151" i="15"/>
  <c r="DJ1167" i="15"/>
  <c r="DJ1183" i="15"/>
  <c r="DJ1199" i="15"/>
  <c r="CT4" i="15"/>
  <c r="CT20" i="15"/>
  <c r="CL9" i="15"/>
  <c r="CL25" i="15"/>
  <c r="CL41" i="15"/>
  <c r="CL57" i="15"/>
  <c r="CD14" i="15"/>
  <c r="CD30" i="15"/>
  <c r="CD46" i="15"/>
  <c r="CD62" i="15"/>
  <c r="CD78" i="15"/>
  <c r="CD94" i="15"/>
  <c r="CD110" i="15"/>
  <c r="BV14" i="15"/>
  <c r="BV30" i="15"/>
  <c r="BV46" i="15"/>
  <c r="BV62" i="15"/>
  <c r="BV78" i="15"/>
  <c r="BV94" i="15"/>
  <c r="BV110" i="15"/>
  <c r="BV126" i="15"/>
  <c r="BV142" i="15"/>
  <c r="BV158" i="15"/>
  <c r="BV174" i="15"/>
  <c r="AH25" i="15"/>
  <c r="R360" i="15"/>
  <c r="R920" i="15"/>
  <c r="EH108" i="15"/>
  <c r="DZ206" i="15"/>
  <c r="DR87" i="15"/>
  <c r="DR259" i="15"/>
  <c r="DR399" i="15"/>
  <c r="DR487" i="15"/>
  <c r="DR571" i="15"/>
  <c r="DJ15" i="15"/>
  <c r="DJ103" i="15"/>
  <c r="DJ167" i="15"/>
  <c r="DJ199" i="15"/>
  <c r="DJ231" i="15"/>
  <c r="DJ263" i="15"/>
  <c r="DJ295" i="15"/>
  <c r="DJ327" i="15"/>
  <c r="DJ359" i="15"/>
  <c r="DJ391" i="15"/>
  <c r="DJ423" i="15"/>
  <c r="DJ455" i="15"/>
  <c r="DJ487" i="15"/>
  <c r="DJ519" i="15"/>
  <c r="DJ551" i="15"/>
  <c r="DJ583" i="15"/>
  <c r="DJ615" i="15"/>
  <c r="DJ647" i="15"/>
  <c r="DJ679" i="15"/>
  <c r="DJ707" i="15"/>
  <c r="DJ723" i="15"/>
  <c r="DJ739" i="15"/>
  <c r="DJ755" i="15"/>
  <c r="DJ771" i="15"/>
  <c r="DJ787" i="15"/>
  <c r="DJ803" i="15"/>
  <c r="DJ819" i="15"/>
  <c r="DJ835" i="15"/>
  <c r="DJ851" i="15"/>
  <c r="DJ867" i="15"/>
  <c r="DJ883" i="15"/>
  <c r="DJ899" i="15"/>
  <c r="DJ915" i="15"/>
  <c r="DJ931" i="15"/>
  <c r="DJ947" i="15"/>
  <c r="DJ963" i="15"/>
  <c r="DJ979" i="15"/>
  <c r="DJ995" i="15"/>
  <c r="DJ1011" i="15"/>
  <c r="DJ1027" i="15"/>
  <c r="DJ1043" i="15"/>
  <c r="DJ1059" i="15"/>
  <c r="DJ1075" i="15"/>
  <c r="DJ1091" i="15"/>
  <c r="DJ1107" i="15"/>
  <c r="DJ1123" i="15"/>
  <c r="DJ1139" i="15"/>
  <c r="DJ1155" i="15"/>
  <c r="DJ1171" i="15"/>
  <c r="DJ1187" i="15"/>
  <c r="DJ1203" i="15"/>
  <c r="CT8" i="15"/>
  <c r="CT24" i="15"/>
  <c r="CL13" i="15"/>
  <c r="CL29" i="15"/>
  <c r="CL45" i="15"/>
  <c r="CD2" i="15"/>
  <c r="CD18" i="15"/>
  <c r="CD34" i="15"/>
  <c r="CD50" i="15"/>
  <c r="CD66" i="15"/>
  <c r="CD82" i="15"/>
  <c r="CD98" i="15"/>
  <c r="BV2" i="15"/>
  <c r="BV18" i="15"/>
  <c r="BV34" i="15"/>
  <c r="BV50" i="15"/>
  <c r="BV66" i="15"/>
  <c r="BV82" i="15"/>
  <c r="BV98" i="15"/>
  <c r="DR78" i="15"/>
  <c r="Z215" i="15"/>
  <c r="R536" i="15"/>
  <c r="R1048" i="15"/>
  <c r="DZ14" i="15"/>
  <c r="DZ270" i="15"/>
  <c r="DR131" i="15"/>
  <c r="DR295" i="15"/>
  <c r="DR423" i="15"/>
  <c r="DR507" i="15"/>
  <c r="DR591" i="15"/>
  <c r="DJ39" i="15"/>
  <c r="DJ123" i="15"/>
  <c r="DJ175" i="15"/>
  <c r="DJ207" i="15"/>
  <c r="DJ239" i="15"/>
  <c r="DJ271" i="15"/>
  <c r="DJ303" i="15"/>
  <c r="DJ335" i="15"/>
  <c r="DJ367" i="15"/>
  <c r="DJ399" i="15"/>
  <c r="DJ431" i="15"/>
  <c r="DJ463" i="15"/>
  <c r="DJ495" i="15"/>
  <c r="DJ527" i="15"/>
  <c r="DJ559" i="15"/>
  <c r="DJ591" i="15"/>
  <c r="DJ623" i="15"/>
  <c r="DJ655" i="15"/>
  <c r="DJ687" i="15"/>
  <c r="DJ711" i="15"/>
  <c r="DJ727" i="15"/>
  <c r="DJ743" i="15"/>
  <c r="DJ759" i="15"/>
  <c r="DJ775" i="15"/>
  <c r="DJ791" i="15"/>
  <c r="DJ807" i="15"/>
  <c r="DJ823" i="15"/>
  <c r="DJ839" i="15"/>
  <c r="DJ855" i="15"/>
  <c r="DJ871" i="15"/>
  <c r="DJ887" i="15"/>
  <c r="DJ903" i="15"/>
  <c r="DJ919" i="15"/>
  <c r="DJ935" i="15"/>
  <c r="DJ951" i="15"/>
  <c r="DJ967" i="15"/>
  <c r="DJ983" i="15"/>
  <c r="DJ999" i="15"/>
  <c r="DJ1015" i="15"/>
  <c r="DJ1031" i="15"/>
  <c r="DJ1047" i="15"/>
  <c r="DJ1063" i="15"/>
  <c r="DJ1079" i="15"/>
  <c r="DJ1095" i="15"/>
  <c r="DJ1111" i="15"/>
  <c r="DJ1127" i="15"/>
  <c r="DJ1143" i="15"/>
  <c r="DJ1159" i="15"/>
  <c r="DJ1175" i="15"/>
  <c r="DJ1191" i="15"/>
  <c r="DB4" i="15"/>
  <c r="CT12" i="15"/>
  <c r="CL1" i="15"/>
  <c r="CL17" i="15"/>
  <c r="CL33" i="15"/>
  <c r="CL49" i="15"/>
  <c r="CD6" i="15"/>
  <c r="CD22" i="15"/>
  <c r="CD38" i="15"/>
  <c r="CD54" i="15"/>
  <c r="CD70" i="15"/>
  <c r="CD86" i="15"/>
  <c r="CD102" i="15"/>
  <c r="BV6" i="15"/>
  <c r="BV22" i="15"/>
  <c r="BV38" i="15"/>
  <c r="BV54" i="15"/>
  <c r="BV70" i="15"/>
  <c r="BV86" i="15"/>
  <c r="BV102" i="15"/>
  <c r="BV118" i="15"/>
  <c r="BV134" i="15"/>
  <c r="BV150" i="15"/>
  <c r="BV166" i="15"/>
  <c r="BV182" i="15"/>
  <c r="BV194" i="13"/>
  <c r="R353" i="13"/>
  <c r="Z615" i="13"/>
  <c r="AX34" i="13"/>
  <c r="R609" i="13"/>
  <c r="Z584" i="13"/>
  <c r="R956" i="13"/>
  <c r="R865" i="13"/>
  <c r="DJ481" i="13"/>
  <c r="R1121" i="13"/>
  <c r="Z72" i="13"/>
  <c r="Z496" i="15"/>
  <c r="Z480" i="15"/>
  <c r="Z464" i="15"/>
  <c r="Z448" i="15"/>
  <c r="Z432" i="15"/>
  <c r="Z416" i="15"/>
  <c r="Z400" i="15"/>
  <c r="Z384" i="15"/>
  <c r="Z368" i="15"/>
  <c r="Z352" i="15"/>
  <c r="Z336" i="15"/>
  <c r="Z320" i="15"/>
  <c r="Z304" i="15"/>
  <c r="Z288" i="15"/>
  <c r="Z272" i="15"/>
  <c r="Z256" i="15"/>
  <c r="Z240" i="15"/>
  <c r="Z224" i="15"/>
  <c r="Z208" i="15"/>
  <c r="Z192" i="15"/>
  <c r="Z176" i="15"/>
  <c r="Z160" i="15"/>
  <c r="Z144" i="15"/>
  <c r="Z128" i="15"/>
  <c r="Z112" i="15"/>
  <c r="Z96" i="15"/>
  <c r="Z80" i="15"/>
  <c r="Z64" i="15"/>
  <c r="Z48" i="15"/>
  <c r="Z32" i="15"/>
  <c r="Z16" i="15"/>
  <c r="AH318" i="15"/>
  <c r="AH302" i="15"/>
  <c r="AH286" i="15"/>
  <c r="AH270" i="15"/>
  <c r="AH254" i="15"/>
  <c r="AH238" i="15"/>
  <c r="AH222" i="15"/>
  <c r="AH206" i="15"/>
  <c r="AH190" i="15"/>
  <c r="AH174" i="15"/>
  <c r="AH158" i="15"/>
  <c r="AH142" i="15"/>
  <c r="AH126" i="15"/>
  <c r="AH110" i="15"/>
  <c r="AH94" i="15"/>
  <c r="AH78" i="15"/>
  <c r="AH62" i="15"/>
  <c r="AH46" i="15"/>
  <c r="AH30" i="15"/>
  <c r="AH14" i="15"/>
  <c r="AP147" i="15"/>
  <c r="AP131" i="15"/>
  <c r="AP115" i="15"/>
  <c r="AP99" i="15"/>
  <c r="AP83" i="15"/>
  <c r="AP67" i="15"/>
  <c r="AP51" i="15"/>
  <c r="AP35" i="15"/>
  <c r="AP19" i="15"/>
  <c r="AP3" i="15"/>
  <c r="AX56" i="15"/>
  <c r="AX40" i="15"/>
  <c r="AX24" i="15"/>
  <c r="AX8" i="15"/>
  <c r="BF16" i="15"/>
  <c r="BN497" i="15"/>
  <c r="BN481" i="15"/>
  <c r="BN465" i="15"/>
  <c r="BN449" i="15"/>
  <c r="BN433" i="15"/>
  <c r="BN417" i="15"/>
  <c r="BN401" i="15"/>
  <c r="BN385" i="15"/>
  <c r="BN369" i="15"/>
  <c r="BN353" i="15"/>
  <c r="BN337" i="15"/>
  <c r="BN321" i="15"/>
  <c r="BN305" i="15"/>
  <c r="BN289" i="15"/>
  <c r="BN273" i="15"/>
  <c r="BN257" i="15"/>
  <c r="BN241" i="15"/>
  <c r="BN225" i="15"/>
  <c r="BN209" i="15"/>
  <c r="BN193" i="15"/>
  <c r="BN177" i="15"/>
  <c r="BN161" i="15"/>
  <c r="BN145" i="15"/>
  <c r="BN129" i="15"/>
  <c r="BN113" i="15"/>
  <c r="BN97" i="15"/>
  <c r="BN81" i="15"/>
  <c r="BN65" i="15"/>
  <c r="BN49" i="15"/>
  <c r="BN33" i="15"/>
  <c r="BN17" i="15"/>
  <c r="BN1" i="15"/>
  <c r="BV246" i="15"/>
  <c r="BV230" i="15"/>
  <c r="BV214" i="15"/>
  <c r="BV198" i="15"/>
  <c r="BV178" i="15"/>
  <c r="BV146" i="15"/>
  <c r="BV114" i="15"/>
  <c r="BV58" i="15"/>
  <c r="CD106" i="15"/>
  <c r="CD42" i="15"/>
  <c r="CL37" i="15"/>
  <c r="DB8" i="15"/>
  <c r="DJ1147" i="15"/>
  <c r="DJ1083" i="15"/>
  <c r="DJ1019" i="15"/>
  <c r="DJ955" i="15"/>
  <c r="DJ891" i="15"/>
  <c r="DJ827" i="15"/>
  <c r="DJ763" i="15"/>
  <c r="DJ695" i="15"/>
  <c r="DJ567" i="15"/>
  <c r="DJ439" i="15"/>
  <c r="DJ311" i="15"/>
  <c r="DJ183" i="15"/>
  <c r="DR527" i="15"/>
  <c r="DZ334" i="15"/>
  <c r="Z487" i="15"/>
  <c r="Z332" i="15"/>
  <c r="Z316" i="15"/>
  <c r="Z300" i="15"/>
  <c r="Z284" i="15"/>
  <c r="Z268" i="15"/>
  <c r="Z252" i="15"/>
  <c r="Z236" i="15"/>
  <c r="Z220" i="15"/>
  <c r="Z204" i="15"/>
  <c r="Z188" i="15"/>
  <c r="Z172" i="15"/>
  <c r="Z156" i="15"/>
  <c r="Z140" i="15"/>
  <c r="Z124" i="15"/>
  <c r="Z108" i="15"/>
  <c r="Z92" i="15"/>
  <c r="Z76" i="15"/>
  <c r="Z60" i="15"/>
  <c r="Z44" i="15"/>
  <c r="Z28" i="15"/>
  <c r="Z12" i="15"/>
  <c r="AH314" i="15"/>
  <c r="AH298" i="15"/>
  <c r="AH282" i="15"/>
  <c r="AH266" i="15"/>
  <c r="AH250" i="15"/>
  <c r="AH234" i="15"/>
  <c r="AH218" i="15"/>
  <c r="AH202" i="15"/>
  <c r="AH186" i="15"/>
  <c r="AH170" i="15"/>
  <c r="AH154" i="15"/>
  <c r="AH138" i="15"/>
  <c r="AH122" i="15"/>
  <c r="AH106" i="15"/>
  <c r="AH90" i="15"/>
  <c r="AH74" i="15"/>
  <c r="AH58" i="15"/>
  <c r="AH42" i="15"/>
  <c r="AH26" i="15"/>
  <c r="AH10" i="15"/>
  <c r="AP143" i="15"/>
  <c r="AP127" i="15"/>
  <c r="AP111" i="15"/>
  <c r="AP95" i="15"/>
  <c r="AP79" i="15"/>
  <c r="AP63" i="15"/>
  <c r="AP47" i="15"/>
  <c r="AP31" i="15"/>
  <c r="AP15" i="15"/>
  <c r="AX68" i="15"/>
  <c r="AX52" i="15"/>
  <c r="AX36" i="15"/>
  <c r="AX20" i="15"/>
  <c r="AX4" i="15"/>
  <c r="BF12" i="15"/>
  <c r="BN493" i="15"/>
  <c r="BN477" i="15"/>
  <c r="BN461" i="15"/>
  <c r="BN445" i="15"/>
  <c r="BN429" i="15"/>
  <c r="BN413" i="15"/>
  <c r="BN397" i="15"/>
  <c r="BN381" i="15"/>
  <c r="BN365" i="15"/>
  <c r="BN349" i="15"/>
  <c r="BN333" i="15"/>
  <c r="BN317" i="15"/>
  <c r="BN301" i="15"/>
  <c r="BN285" i="15"/>
  <c r="BN269" i="15"/>
  <c r="BN253" i="15"/>
  <c r="BN237" i="15"/>
  <c r="BN221" i="15"/>
  <c r="BN205" i="15"/>
  <c r="BN189" i="15"/>
  <c r="BN173" i="15"/>
  <c r="BN157" i="15"/>
  <c r="BN141" i="15"/>
  <c r="BN125" i="15"/>
  <c r="BN109" i="15"/>
  <c r="BN93" i="15"/>
  <c r="BN77" i="15"/>
  <c r="BN61" i="15"/>
  <c r="BN45" i="15"/>
  <c r="BN29" i="15"/>
  <c r="BN13" i="15"/>
  <c r="BV258" i="15"/>
  <c r="BV242" i="15"/>
  <c r="BV226" i="15"/>
  <c r="BV210" i="15"/>
  <c r="BV194" i="15"/>
  <c r="BV170" i="15"/>
  <c r="BV138" i="15"/>
  <c r="BV106" i="15"/>
  <c r="BV42" i="15"/>
  <c r="CD90" i="15"/>
  <c r="CD26" i="15"/>
  <c r="CL21" i="15"/>
  <c r="DJ1195" i="15"/>
  <c r="DJ1131" i="15"/>
  <c r="DJ1067" i="15"/>
  <c r="DJ1003" i="15"/>
  <c r="DJ939" i="15"/>
  <c r="DJ875" i="15"/>
  <c r="DJ811" i="15"/>
  <c r="DJ747" i="15"/>
  <c r="DJ663" i="15"/>
  <c r="DJ535" i="15"/>
  <c r="DJ407" i="15"/>
  <c r="DJ279" i="15"/>
  <c r="DJ143" i="15"/>
  <c r="DR443" i="15"/>
  <c r="DZ78" i="15"/>
  <c r="BV5" i="15"/>
  <c r="Z504" i="15"/>
  <c r="Z488" i="15"/>
  <c r="Z472" i="15"/>
  <c r="Z456" i="15"/>
  <c r="Z440" i="15"/>
  <c r="Z424" i="15"/>
  <c r="Z408" i="15"/>
  <c r="Z392" i="15"/>
  <c r="Z376" i="15"/>
  <c r="Z360" i="15"/>
  <c r="Z344" i="15"/>
  <c r="Z328" i="15"/>
  <c r="Z312" i="15"/>
  <c r="Z296" i="15"/>
  <c r="Z280" i="15"/>
  <c r="Z264" i="15"/>
  <c r="Z248" i="15"/>
  <c r="Z232" i="15"/>
  <c r="Z216" i="15"/>
  <c r="Z200" i="15"/>
  <c r="Z184" i="15"/>
  <c r="Z168" i="15"/>
  <c r="Z152" i="15"/>
  <c r="Z136" i="15"/>
  <c r="Z120" i="15"/>
  <c r="Z104" i="15"/>
  <c r="Z88" i="15"/>
  <c r="Z72" i="15"/>
  <c r="Z56" i="15"/>
  <c r="Z40" i="15"/>
  <c r="Z24" i="15"/>
  <c r="Z8" i="15"/>
  <c r="AH310" i="15"/>
  <c r="AH294" i="15"/>
  <c r="AH278" i="15"/>
  <c r="AH262" i="15"/>
  <c r="AH246" i="15"/>
  <c r="AH230" i="15"/>
  <c r="AH214" i="15"/>
  <c r="AH198" i="15"/>
  <c r="AH182" i="15"/>
  <c r="AH166" i="15"/>
  <c r="AH150" i="15"/>
  <c r="AH134" i="15"/>
  <c r="AH118" i="15"/>
  <c r="AH102" i="15"/>
  <c r="AH86" i="15"/>
  <c r="AH70" i="15"/>
  <c r="AH54" i="15"/>
  <c r="AH38" i="15"/>
  <c r="AH22" i="15"/>
  <c r="AH6" i="15"/>
  <c r="AP139" i="15"/>
  <c r="AP123" i="15"/>
  <c r="AP107" i="15"/>
  <c r="AP91" i="15"/>
  <c r="AP75" i="15"/>
  <c r="AP59" i="15"/>
  <c r="AP43" i="15"/>
  <c r="AP27" i="15"/>
  <c r="AP11" i="15"/>
  <c r="AX64" i="15"/>
  <c r="AX48" i="15"/>
  <c r="AX32" i="15"/>
  <c r="AX16" i="15"/>
  <c r="BF24" i="15"/>
  <c r="BF8" i="15"/>
  <c r="BN489" i="15"/>
  <c r="BN473" i="15"/>
  <c r="BN457" i="15"/>
  <c r="BN441" i="15"/>
  <c r="BN425" i="15"/>
  <c r="BN409" i="15"/>
  <c r="BN393" i="15"/>
  <c r="BN377" i="15"/>
  <c r="BN361" i="15"/>
  <c r="BN345" i="15"/>
  <c r="BN329" i="15"/>
  <c r="BN313" i="15"/>
  <c r="BN297" i="15"/>
  <c r="BN281" i="15"/>
  <c r="BN265" i="15"/>
  <c r="BN249" i="15"/>
  <c r="BN233" i="15"/>
  <c r="BN217" i="15"/>
  <c r="BN201" i="15"/>
  <c r="BN185" i="15"/>
  <c r="BN169" i="15"/>
  <c r="BN153" i="15"/>
  <c r="BN137" i="15"/>
  <c r="BN121" i="15"/>
  <c r="BN105" i="15"/>
  <c r="BN89" i="15"/>
  <c r="BN73" i="15"/>
  <c r="BN57" i="15"/>
  <c r="BN41" i="15"/>
  <c r="BN25" i="15"/>
  <c r="BN9" i="15"/>
  <c r="BV254" i="15"/>
  <c r="BV238" i="15"/>
  <c r="BV222" i="15"/>
  <c r="BV206" i="15"/>
  <c r="BV190" i="15"/>
  <c r="BV162" i="15"/>
  <c r="BV130" i="15"/>
  <c r="BV90" i="15"/>
  <c r="BV26" i="15"/>
  <c r="CD74" i="15"/>
  <c r="CD10" i="15"/>
  <c r="CL5" i="15"/>
  <c r="DJ1179" i="15"/>
  <c r="DJ1115" i="15"/>
  <c r="DJ1051" i="15"/>
  <c r="DJ987" i="15"/>
  <c r="DJ923" i="15"/>
  <c r="DJ859" i="15"/>
  <c r="DJ795" i="15"/>
  <c r="DJ731" i="15"/>
  <c r="DJ631" i="15"/>
  <c r="DJ503" i="15"/>
  <c r="DJ375" i="15"/>
  <c r="DJ247" i="15"/>
  <c r="DJ59" i="15"/>
  <c r="DR343" i="15"/>
  <c r="EX22" i="15"/>
  <c r="EX1" i="15"/>
  <c r="EX17" i="15"/>
  <c r="EP8" i="15"/>
  <c r="EP24" i="15"/>
  <c r="EP40" i="15"/>
  <c r="EP56" i="15"/>
  <c r="EH7" i="15"/>
  <c r="EH23" i="15"/>
  <c r="EH39" i="15"/>
  <c r="EH55" i="15"/>
  <c r="EH71" i="15"/>
  <c r="EH87" i="15"/>
  <c r="EH103" i="15"/>
  <c r="EH119" i="15"/>
  <c r="EH135" i="15"/>
  <c r="EH151" i="15"/>
  <c r="DZ9" i="15"/>
  <c r="DZ25" i="15"/>
  <c r="DZ41" i="15"/>
  <c r="DZ57" i="15"/>
  <c r="DZ73" i="15"/>
  <c r="DZ89" i="15"/>
  <c r="DZ105" i="15"/>
  <c r="DZ121" i="15"/>
  <c r="DZ137" i="15"/>
  <c r="DZ153" i="15"/>
  <c r="DZ169" i="15"/>
  <c r="DZ185" i="15"/>
  <c r="DZ201" i="15"/>
  <c r="DZ217" i="15"/>
  <c r="DZ233" i="15"/>
  <c r="DZ249" i="15"/>
  <c r="DZ265" i="15"/>
  <c r="DZ281" i="15"/>
  <c r="DZ297" i="15"/>
  <c r="DZ313" i="15"/>
  <c r="DZ329" i="15"/>
  <c r="DR2" i="15"/>
  <c r="DR18" i="15"/>
  <c r="DR34" i="15"/>
  <c r="DR50" i="15"/>
  <c r="DR66" i="15"/>
  <c r="DR82" i="15"/>
  <c r="DR98" i="15"/>
  <c r="DR114" i="15"/>
  <c r="DR130" i="15"/>
  <c r="DR146" i="15"/>
  <c r="DR162" i="15"/>
  <c r="DR178" i="15"/>
  <c r="DR194" i="15"/>
  <c r="DR210" i="15"/>
  <c r="DR226" i="15"/>
  <c r="DR242" i="15"/>
  <c r="DR258" i="15"/>
  <c r="DR274" i="15"/>
  <c r="DR290" i="15"/>
  <c r="DR306" i="15"/>
  <c r="DR322" i="15"/>
  <c r="DR338" i="15"/>
  <c r="DR354" i="15"/>
  <c r="DR370" i="15"/>
  <c r="DR386" i="15"/>
  <c r="DR402" i="15"/>
  <c r="DR418" i="15"/>
  <c r="DR434" i="15"/>
  <c r="DR450" i="15"/>
  <c r="DR466" i="15"/>
  <c r="DR482" i="15"/>
  <c r="DR498" i="15"/>
  <c r="DR514" i="15"/>
  <c r="DR530" i="15"/>
  <c r="DR546" i="15"/>
  <c r="DR562" i="15"/>
  <c r="DR578" i="15"/>
  <c r="DR594" i="15"/>
  <c r="DR610" i="15"/>
  <c r="DR626" i="15"/>
  <c r="DJ2" i="15"/>
  <c r="DJ18" i="15"/>
  <c r="DJ34" i="15"/>
  <c r="DJ50" i="15"/>
  <c r="DJ66" i="15"/>
  <c r="DJ82" i="15"/>
  <c r="DJ98" i="15"/>
  <c r="DJ114" i="15"/>
  <c r="DJ130" i="15"/>
  <c r="DJ146" i="15"/>
  <c r="DJ162" i="15"/>
  <c r="DJ178" i="15"/>
  <c r="DJ194" i="15"/>
  <c r="DJ210" i="15"/>
  <c r="DJ226" i="15"/>
  <c r="DJ242" i="15"/>
  <c r="DJ258" i="15"/>
  <c r="DJ274" i="15"/>
  <c r="DJ290" i="15"/>
  <c r="DJ306" i="15"/>
  <c r="DJ322" i="15"/>
  <c r="DJ338" i="15"/>
  <c r="DJ354" i="15"/>
  <c r="DJ370" i="15"/>
  <c r="DJ386" i="15"/>
  <c r="DJ402" i="15"/>
  <c r="DJ418" i="15"/>
  <c r="DJ434" i="15"/>
  <c r="DJ450" i="15"/>
  <c r="DJ466" i="15"/>
  <c r="DJ482" i="15"/>
  <c r="DJ498" i="15"/>
  <c r="DJ514" i="15"/>
  <c r="DJ530" i="15"/>
  <c r="DJ546" i="15"/>
  <c r="DJ562" i="15"/>
  <c r="DJ578" i="15"/>
  <c r="DJ594" i="15"/>
  <c r="DJ610" i="15"/>
  <c r="DJ626" i="15"/>
  <c r="DJ642" i="15"/>
  <c r="DJ658" i="15"/>
  <c r="DJ674" i="15"/>
  <c r="DJ690" i="15"/>
  <c r="DJ706" i="15"/>
  <c r="DJ722" i="15"/>
  <c r="DJ738" i="15"/>
  <c r="DJ754" i="15"/>
  <c r="DJ770" i="15"/>
  <c r="DJ786" i="15"/>
  <c r="DJ802" i="15"/>
  <c r="DJ818" i="15"/>
  <c r="DJ834" i="15"/>
  <c r="DJ850" i="15"/>
  <c r="DJ866" i="15"/>
  <c r="DJ882" i="15"/>
  <c r="DJ898" i="15"/>
  <c r="DJ914" i="15"/>
  <c r="DJ930" i="15"/>
  <c r="DJ946" i="15"/>
  <c r="DJ962" i="15"/>
  <c r="DJ978" i="15"/>
  <c r="DJ994" i="15"/>
  <c r="DJ1010" i="15"/>
  <c r="DJ1026" i="15"/>
  <c r="DJ1042" i="15"/>
  <c r="DJ1058" i="15"/>
  <c r="DJ1074" i="15"/>
  <c r="DJ1090" i="15"/>
  <c r="DJ1106" i="15"/>
  <c r="DJ1122" i="15"/>
  <c r="DJ1138" i="15"/>
  <c r="DJ1154" i="15"/>
  <c r="DJ1170" i="15"/>
  <c r="DJ1186" i="15"/>
  <c r="DJ1202" i="15"/>
  <c r="CT3" i="15"/>
  <c r="CT19" i="15"/>
  <c r="CL12" i="15"/>
  <c r="CL28" i="15"/>
  <c r="CL44" i="15"/>
  <c r="CD1" i="15"/>
  <c r="CD17" i="15"/>
  <c r="CD33" i="15"/>
  <c r="CD49" i="15"/>
  <c r="CD65" i="15"/>
  <c r="CD81" i="15"/>
  <c r="EX5" i="15"/>
  <c r="EX21" i="15"/>
  <c r="EP12" i="15"/>
  <c r="EP28" i="15"/>
  <c r="EP44" i="15"/>
  <c r="EP60" i="15"/>
  <c r="EH11" i="15"/>
  <c r="EH27" i="15"/>
  <c r="EH43" i="15"/>
  <c r="EH59" i="15"/>
  <c r="EH75" i="15"/>
  <c r="EH91" i="15"/>
  <c r="EH107" i="15"/>
  <c r="EH123" i="15"/>
  <c r="EH139" i="15"/>
  <c r="EH155" i="15"/>
  <c r="DZ13" i="15"/>
  <c r="DZ29" i="15"/>
  <c r="DZ45" i="15"/>
  <c r="DZ61" i="15"/>
  <c r="DZ77" i="15"/>
  <c r="DZ93" i="15"/>
  <c r="DZ109" i="15"/>
  <c r="DZ125" i="15"/>
  <c r="DZ141" i="15"/>
  <c r="DZ157" i="15"/>
  <c r="DZ173" i="15"/>
  <c r="DZ189" i="15"/>
  <c r="DZ205" i="15"/>
  <c r="DZ221" i="15"/>
  <c r="DZ237" i="15"/>
  <c r="DZ253" i="15"/>
  <c r="DZ269" i="15"/>
  <c r="DZ285" i="15"/>
  <c r="DZ301" i="15"/>
  <c r="DZ317" i="15"/>
  <c r="DZ333" i="15"/>
  <c r="DR6" i="15"/>
  <c r="DR22" i="15"/>
  <c r="DR38" i="15"/>
  <c r="DR54" i="15"/>
  <c r="DR70" i="15"/>
  <c r="DR86" i="15"/>
  <c r="DR102" i="15"/>
  <c r="DR118" i="15"/>
  <c r="DR134" i="15"/>
  <c r="DR150" i="15"/>
  <c r="DR166" i="15"/>
  <c r="DR182" i="15"/>
  <c r="DR198" i="15"/>
  <c r="DR214" i="15"/>
  <c r="DR230" i="15"/>
  <c r="DR246" i="15"/>
  <c r="DR262" i="15"/>
  <c r="DR278" i="15"/>
  <c r="DR294" i="15"/>
  <c r="DR310" i="15"/>
  <c r="DR326" i="15"/>
  <c r="DR342" i="15"/>
  <c r="DR358" i="15"/>
  <c r="DR374" i="15"/>
  <c r="DR390" i="15"/>
  <c r="DR406" i="15"/>
  <c r="DR422" i="15"/>
  <c r="DR438" i="15"/>
  <c r="DR454" i="15"/>
  <c r="DR470" i="15"/>
  <c r="DR486" i="15"/>
  <c r="DR502" i="15"/>
  <c r="DR518" i="15"/>
  <c r="DR534" i="15"/>
  <c r="DR550" i="15"/>
  <c r="DR566" i="15"/>
  <c r="DR582" i="15"/>
  <c r="DR598" i="15"/>
  <c r="DR614" i="15"/>
  <c r="DR630" i="15"/>
  <c r="DJ6" i="15"/>
  <c r="DJ22" i="15"/>
  <c r="DJ38" i="15"/>
  <c r="DJ54" i="15"/>
  <c r="DJ70" i="15"/>
  <c r="DJ86" i="15"/>
  <c r="DJ102" i="15"/>
  <c r="DJ118" i="15"/>
  <c r="DJ134" i="15"/>
  <c r="DJ150" i="15"/>
  <c r="DJ166" i="15"/>
  <c r="DJ182" i="15"/>
  <c r="DJ198" i="15"/>
  <c r="DJ214" i="15"/>
  <c r="DJ230" i="15"/>
  <c r="DJ246" i="15"/>
  <c r="DJ262" i="15"/>
  <c r="DJ278" i="15"/>
  <c r="DJ294" i="15"/>
  <c r="DJ310" i="15"/>
  <c r="DJ326" i="15"/>
  <c r="DJ342" i="15"/>
  <c r="DJ358" i="15"/>
  <c r="DJ374" i="15"/>
  <c r="DJ390" i="15"/>
  <c r="DJ406" i="15"/>
  <c r="DJ422" i="15"/>
  <c r="DJ438" i="15"/>
  <c r="DJ454" i="15"/>
  <c r="DJ470" i="15"/>
  <c r="DJ486" i="15"/>
  <c r="DJ502" i="15"/>
  <c r="DJ518" i="15"/>
  <c r="DJ534" i="15"/>
  <c r="DJ550" i="15"/>
  <c r="DJ566" i="15"/>
  <c r="DJ582" i="15"/>
  <c r="DJ598" i="15"/>
  <c r="DJ614" i="15"/>
  <c r="DJ630" i="15"/>
  <c r="DJ646" i="15"/>
  <c r="DJ662" i="15"/>
  <c r="DJ678" i="15"/>
  <c r="DJ694" i="15"/>
  <c r="DJ710" i="15"/>
  <c r="DJ726" i="15"/>
  <c r="DJ742" i="15"/>
  <c r="DJ758" i="15"/>
  <c r="DJ774" i="15"/>
  <c r="DJ790" i="15"/>
  <c r="DJ806" i="15"/>
  <c r="DJ822" i="15"/>
  <c r="DJ838" i="15"/>
  <c r="DJ854" i="15"/>
  <c r="DJ870" i="15"/>
  <c r="DJ886" i="15"/>
  <c r="DJ902" i="15"/>
  <c r="DJ918" i="15"/>
  <c r="DJ934" i="15"/>
  <c r="DJ950" i="15"/>
  <c r="DJ966" i="15"/>
  <c r="DJ982" i="15"/>
  <c r="DJ998" i="15"/>
  <c r="DJ1014" i="15"/>
  <c r="DJ1030" i="15"/>
  <c r="DJ1046" i="15"/>
  <c r="DJ1062" i="15"/>
  <c r="DJ1078" i="15"/>
  <c r="DJ1094" i="15"/>
  <c r="DJ1110" i="15"/>
  <c r="DJ1126" i="15"/>
  <c r="DJ1142" i="15"/>
  <c r="DJ1158" i="15"/>
  <c r="DJ1174" i="15"/>
  <c r="DJ1190" i="15"/>
  <c r="DB3" i="15"/>
  <c r="CT7" i="15"/>
  <c r="CT23" i="15"/>
  <c r="CL16" i="15"/>
  <c r="CL32" i="15"/>
  <c r="CL48" i="15"/>
  <c r="CD5" i="15"/>
  <c r="CD21" i="15"/>
  <c r="CD37" i="15"/>
  <c r="CD53" i="15"/>
  <c r="CD69" i="15"/>
  <c r="CD85" i="15"/>
  <c r="EX9" i="15"/>
  <c r="EX25" i="15"/>
  <c r="EP16" i="15"/>
  <c r="EP32" i="15"/>
  <c r="EP48" i="15"/>
  <c r="EP64" i="15"/>
  <c r="EH15" i="15"/>
  <c r="EH31" i="15"/>
  <c r="EH47" i="15"/>
  <c r="EH63" i="15"/>
  <c r="EH79" i="15"/>
  <c r="EH95" i="15"/>
  <c r="EH111" i="15"/>
  <c r="EH127" i="15"/>
  <c r="EH143" i="15"/>
  <c r="DZ1" i="15"/>
  <c r="DZ17" i="15"/>
  <c r="DZ33" i="15"/>
  <c r="DZ49" i="15"/>
  <c r="DZ65" i="15"/>
  <c r="DZ81" i="15"/>
  <c r="DZ97" i="15"/>
  <c r="DZ113" i="15"/>
  <c r="DZ129" i="15"/>
  <c r="DZ145" i="15"/>
  <c r="DZ161" i="15"/>
  <c r="DZ177" i="15"/>
  <c r="DZ193" i="15"/>
  <c r="DZ209" i="15"/>
  <c r="DZ225" i="15"/>
  <c r="DZ241" i="15"/>
  <c r="DZ257" i="15"/>
  <c r="DZ273" i="15"/>
  <c r="DZ289" i="15"/>
  <c r="DZ305" i="15"/>
  <c r="DZ321" i="15"/>
  <c r="DZ337" i="15"/>
  <c r="DR10" i="15"/>
  <c r="DR26" i="15"/>
  <c r="DR42" i="15"/>
  <c r="DR58" i="15"/>
  <c r="DR74" i="15"/>
  <c r="DR90" i="15"/>
  <c r="DR106" i="15"/>
  <c r="DR122" i="15"/>
  <c r="DR138" i="15"/>
  <c r="DR154" i="15"/>
  <c r="DR170" i="15"/>
  <c r="DR186" i="15"/>
  <c r="DR202" i="15"/>
  <c r="DR218" i="15"/>
  <c r="DR234" i="15"/>
  <c r="DR250" i="15"/>
  <c r="DR266" i="15"/>
  <c r="DR282" i="15"/>
  <c r="DR298" i="15"/>
  <c r="DR314" i="15"/>
  <c r="DR330" i="15"/>
  <c r="DR346" i="15"/>
  <c r="DR362" i="15"/>
  <c r="DR378" i="15"/>
  <c r="DR394" i="15"/>
  <c r="DR410" i="15"/>
  <c r="DR426" i="15"/>
  <c r="DR442" i="15"/>
  <c r="DR458" i="15"/>
  <c r="DR474" i="15"/>
  <c r="DR490" i="15"/>
  <c r="DR506" i="15"/>
  <c r="DR522" i="15"/>
  <c r="DR538" i="15"/>
  <c r="DR554" i="15"/>
  <c r="DR570" i="15"/>
  <c r="DR586" i="15"/>
  <c r="DR602" i="15"/>
  <c r="DR618" i="15"/>
  <c r="DR634" i="15"/>
  <c r="DJ10" i="15"/>
  <c r="DJ26" i="15"/>
  <c r="DJ42" i="15"/>
  <c r="DJ58" i="15"/>
  <c r="DJ74" i="15"/>
  <c r="DJ90" i="15"/>
  <c r="DJ106" i="15"/>
  <c r="DJ122" i="15"/>
  <c r="DJ138" i="15"/>
  <c r="DJ154" i="15"/>
  <c r="DJ170" i="15"/>
  <c r="DJ186" i="15"/>
  <c r="DJ202" i="15"/>
  <c r="DJ218" i="15"/>
  <c r="DJ234" i="15"/>
  <c r="DJ250" i="15"/>
  <c r="DJ266" i="15"/>
  <c r="DJ282" i="15"/>
  <c r="DJ298" i="15"/>
  <c r="DJ314" i="15"/>
  <c r="DJ330" i="15"/>
  <c r="DJ346" i="15"/>
  <c r="DJ362" i="15"/>
  <c r="DJ378" i="15"/>
  <c r="DJ394" i="15"/>
  <c r="DJ410" i="15"/>
  <c r="DJ426" i="15"/>
  <c r="DJ442" i="15"/>
  <c r="DJ458" i="15"/>
  <c r="DJ474" i="15"/>
  <c r="DJ490" i="15"/>
  <c r="DJ506" i="15"/>
  <c r="DJ522" i="15"/>
  <c r="DJ538" i="15"/>
  <c r="DJ554" i="15"/>
  <c r="DJ570" i="15"/>
  <c r="DJ586" i="15"/>
  <c r="DJ602" i="15"/>
  <c r="DJ618" i="15"/>
  <c r="DJ634" i="15"/>
  <c r="DJ650" i="15"/>
  <c r="DJ666" i="15"/>
  <c r="DJ682" i="15"/>
  <c r="DJ698" i="15"/>
  <c r="DJ714" i="15"/>
  <c r="DJ730" i="15"/>
  <c r="DJ746" i="15"/>
  <c r="DJ762" i="15"/>
  <c r="DJ778" i="15"/>
  <c r="DJ794" i="15"/>
  <c r="DJ810" i="15"/>
  <c r="DJ826" i="15"/>
  <c r="DJ842" i="15"/>
  <c r="DJ858" i="15"/>
  <c r="DJ874" i="15"/>
  <c r="DJ890" i="15"/>
  <c r="DJ906" i="15"/>
  <c r="DJ922" i="15"/>
  <c r="DJ938" i="15"/>
  <c r="DJ954" i="15"/>
  <c r="DJ970" i="15"/>
  <c r="DJ986" i="15"/>
  <c r="DJ1002" i="15"/>
  <c r="DJ1018" i="15"/>
  <c r="DJ1034" i="15"/>
  <c r="DJ1050" i="15"/>
  <c r="DJ1066" i="15"/>
  <c r="DJ1082" i="15"/>
  <c r="DJ1098" i="15"/>
  <c r="DJ1114" i="15"/>
  <c r="DJ1130" i="15"/>
  <c r="DJ1146" i="15"/>
  <c r="DJ1162" i="15"/>
  <c r="DJ1178" i="15"/>
  <c r="DJ1194" i="15"/>
  <c r="DB7" i="15"/>
  <c r="CT11" i="15"/>
  <c r="CL4" i="15"/>
  <c r="CL20" i="15"/>
  <c r="CL36" i="15"/>
  <c r="CL52" i="15"/>
  <c r="CD9" i="15"/>
  <c r="CD25" i="15"/>
  <c r="CD41" i="15"/>
  <c r="CD57" i="15"/>
  <c r="CD73" i="15"/>
  <c r="CD89" i="15"/>
  <c r="EP20" i="15"/>
  <c r="EH19" i="15"/>
  <c r="EH83" i="15"/>
  <c r="EH147" i="15"/>
  <c r="DZ53" i="15"/>
  <c r="DZ117" i="15"/>
  <c r="DZ181" i="15"/>
  <c r="DZ245" i="15"/>
  <c r="DZ309" i="15"/>
  <c r="DR30" i="15"/>
  <c r="DR94" i="15"/>
  <c r="DR158" i="15"/>
  <c r="DR222" i="15"/>
  <c r="DR286" i="15"/>
  <c r="DR350" i="15"/>
  <c r="DR414" i="15"/>
  <c r="DR478" i="15"/>
  <c r="DR542" i="15"/>
  <c r="DR606" i="15"/>
  <c r="DJ30" i="15"/>
  <c r="DJ94" i="15"/>
  <c r="DJ158" i="15"/>
  <c r="DJ222" i="15"/>
  <c r="DJ286" i="15"/>
  <c r="DJ350" i="15"/>
  <c r="DJ414" i="15"/>
  <c r="DJ478" i="15"/>
  <c r="DJ542" i="15"/>
  <c r="DJ606" i="15"/>
  <c r="DJ670" i="15"/>
  <c r="DJ734" i="15"/>
  <c r="DJ798" i="15"/>
  <c r="DJ862" i="15"/>
  <c r="DJ926" i="15"/>
  <c r="DJ990" i="15"/>
  <c r="DJ1054" i="15"/>
  <c r="DJ1118" i="15"/>
  <c r="DJ1182" i="15"/>
  <c r="CL8" i="15"/>
  <c r="CD13" i="15"/>
  <c r="CD77" i="15"/>
  <c r="CD105" i="15"/>
  <c r="BV9" i="15"/>
  <c r="BV25" i="15"/>
  <c r="BV41" i="15"/>
  <c r="BV57" i="15"/>
  <c r="BV73" i="15"/>
  <c r="BV89" i="15"/>
  <c r="BV105" i="15"/>
  <c r="BV121" i="15"/>
  <c r="BV137" i="15"/>
  <c r="BV153" i="15"/>
  <c r="BV169" i="15"/>
  <c r="BV185" i="15"/>
  <c r="BV201" i="15"/>
  <c r="BV217" i="15"/>
  <c r="BV233" i="15"/>
  <c r="BV249" i="15"/>
  <c r="BN8" i="15"/>
  <c r="BN24" i="15"/>
  <c r="BN40" i="15"/>
  <c r="BN56" i="15"/>
  <c r="BN72" i="15"/>
  <c r="BN88" i="15"/>
  <c r="BN104" i="15"/>
  <c r="BN120" i="15"/>
  <c r="BN136" i="15"/>
  <c r="BN152" i="15"/>
  <c r="BN168" i="15"/>
  <c r="BN184" i="15"/>
  <c r="BN200" i="15"/>
  <c r="BN216" i="15"/>
  <c r="BN232" i="15"/>
  <c r="BN248" i="15"/>
  <c r="BN264" i="15"/>
  <c r="BN280" i="15"/>
  <c r="BN296" i="15"/>
  <c r="BN312" i="15"/>
  <c r="BN328" i="15"/>
  <c r="BN344" i="15"/>
  <c r="BN360" i="15"/>
  <c r="BN376" i="15"/>
  <c r="BN392" i="15"/>
  <c r="BN408" i="15"/>
  <c r="BN424" i="15"/>
  <c r="BN440" i="15"/>
  <c r="BN456" i="15"/>
  <c r="BN472" i="15"/>
  <c r="BN488" i="15"/>
  <c r="BF3" i="15"/>
  <c r="BF19" i="15"/>
  <c r="AX7" i="15"/>
  <c r="AX23" i="15"/>
  <c r="AX39" i="15"/>
  <c r="AX55" i="15"/>
  <c r="AP2" i="15"/>
  <c r="AP18" i="15"/>
  <c r="AP34" i="15"/>
  <c r="AP50" i="15"/>
  <c r="AP66" i="15"/>
  <c r="AP82" i="15"/>
  <c r="AP98" i="15"/>
  <c r="AP114" i="15"/>
  <c r="AP130" i="15"/>
  <c r="AP146" i="15"/>
  <c r="AH13" i="15"/>
  <c r="AH29" i="15"/>
  <c r="AH45" i="15"/>
  <c r="AH61" i="15"/>
  <c r="AH77" i="15"/>
  <c r="AH93" i="15"/>
  <c r="AH109" i="15"/>
  <c r="AH125" i="15"/>
  <c r="AH141" i="15"/>
  <c r="AH157" i="15"/>
  <c r="AH173" i="15"/>
  <c r="AH189" i="15"/>
  <c r="AH205" i="15"/>
  <c r="AH221" i="15"/>
  <c r="AH237" i="15"/>
  <c r="AH253" i="15"/>
  <c r="AH269" i="15"/>
  <c r="AH285" i="15"/>
  <c r="AH301" i="15"/>
  <c r="AH317" i="15"/>
  <c r="Z11" i="15"/>
  <c r="Z27" i="15"/>
  <c r="Z43" i="15"/>
  <c r="Z59" i="15"/>
  <c r="Z75" i="15"/>
  <c r="Z91" i="15"/>
  <c r="Z107" i="15"/>
  <c r="Z123" i="15"/>
  <c r="Z139" i="15"/>
  <c r="Z155" i="15"/>
  <c r="Z171" i="15"/>
  <c r="Z187" i="15"/>
  <c r="Z203" i="15"/>
  <c r="Z219" i="15"/>
  <c r="Z235" i="15"/>
  <c r="Z251" i="15"/>
  <c r="Z267" i="15"/>
  <c r="Z283" i="15"/>
  <c r="Z299" i="15"/>
  <c r="Z315" i="15"/>
  <c r="Z331" i="15"/>
  <c r="Z347" i="15"/>
  <c r="Z363" i="15"/>
  <c r="Z379" i="15"/>
  <c r="Z395" i="15"/>
  <c r="Z411" i="15"/>
  <c r="Z427" i="15"/>
  <c r="Z443" i="15"/>
  <c r="Z459" i="15"/>
  <c r="Z475" i="15"/>
  <c r="Z491" i="15"/>
  <c r="Z507" i="15"/>
  <c r="Z523" i="15"/>
  <c r="Z539" i="15"/>
  <c r="Z555" i="15"/>
  <c r="Z571" i="15"/>
  <c r="Z587" i="15"/>
  <c r="Z603" i="15"/>
  <c r="Z619" i="15"/>
  <c r="Z635" i="15"/>
  <c r="R12" i="15"/>
  <c r="R28" i="15"/>
  <c r="R44" i="15"/>
  <c r="R60" i="15"/>
  <c r="R76" i="15"/>
  <c r="R92" i="15"/>
  <c r="R108" i="15"/>
  <c r="R124" i="15"/>
  <c r="R140" i="15"/>
  <c r="R156" i="15"/>
  <c r="R172" i="15"/>
  <c r="R188" i="15"/>
  <c r="R204" i="15"/>
  <c r="R220" i="15"/>
  <c r="R236" i="15"/>
  <c r="R252" i="15"/>
  <c r="R268" i="15"/>
  <c r="R284" i="15"/>
  <c r="R300" i="15"/>
  <c r="R316" i="15"/>
  <c r="R332" i="15"/>
  <c r="R348" i="15"/>
  <c r="R364" i="15"/>
  <c r="R380" i="15"/>
  <c r="R396" i="15"/>
  <c r="R412" i="15"/>
  <c r="R428" i="15"/>
  <c r="R444" i="15"/>
  <c r="R460" i="15"/>
  <c r="R476" i="15"/>
  <c r="R492" i="15"/>
  <c r="R508" i="15"/>
  <c r="R524" i="15"/>
  <c r="R540" i="15"/>
  <c r="R556" i="15"/>
  <c r="R572" i="15"/>
  <c r="R588" i="15"/>
  <c r="R604" i="15"/>
  <c r="R620" i="15"/>
  <c r="R636" i="15"/>
  <c r="R652" i="15"/>
  <c r="R668" i="15"/>
  <c r="R684" i="15"/>
  <c r="R700" i="15"/>
  <c r="R716" i="15"/>
  <c r="R732" i="15"/>
  <c r="R748" i="15"/>
  <c r="R764" i="15"/>
  <c r="R780" i="15"/>
  <c r="R796" i="15"/>
  <c r="R812" i="15"/>
  <c r="R828" i="15"/>
  <c r="R844" i="15"/>
  <c r="R860" i="15"/>
  <c r="R876" i="15"/>
  <c r="R892" i="15"/>
  <c r="R908" i="15"/>
  <c r="R924" i="15"/>
  <c r="R940" i="15"/>
  <c r="R956" i="15"/>
  <c r="R972" i="15"/>
  <c r="R988" i="15"/>
  <c r="R1004" i="15"/>
  <c r="R1020" i="15"/>
  <c r="R1036" i="15"/>
  <c r="R1052" i="15"/>
  <c r="R1068" i="15"/>
  <c r="R1084" i="15"/>
  <c r="R1100" i="15"/>
  <c r="R1116" i="15"/>
  <c r="R1132" i="15"/>
  <c r="R1148" i="15"/>
  <c r="EX10" i="15"/>
  <c r="EX26" i="15"/>
  <c r="EP13" i="15"/>
  <c r="EP29" i="15"/>
  <c r="EP45" i="15"/>
  <c r="EP61" i="15"/>
  <c r="EH16" i="15"/>
  <c r="EH32" i="15"/>
  <c r="EH48" i="15"/>
  <c r="EH64" i="15"/>
  <c r="EH80" i="15"/>
  <c r="EH96" i="15"/>
  <c r="EH112" i="15"/>
  <c r="EH128" i="15"/>
  <c r="EH144" i="15"/>
  <c r="DZ2" i="15"/>
  <c r="DZ18" i="15"/>
  <c r="DZ34" i="15"/>
  <c r="DZ50" i="15"/>
  <c r="DZ66" i="15"/>
  <c r="DZ82" i="15"/>
  <c r="DZ98" i="15"/>
  <c r="DZ114" i="15"/>
  <c r="DZ130" i="15"/>
  <c r="DZ146" i="15"/>
  <c r="DZ162" i="15"/>
  <c r="DZ178" i="15"/>
  <c r="DZ194" i="15"/>
  <c r="DZ210" i="15"/>
  <c r="DZ226" i="15"/>
  <c r="DZ242" i="15"/>
  <c r="DZ258" i="15"/>
  <c r="DZ274" i="15"/>
  <c r="DZ290" i="15"/>
  <c r="DZ306" i="15"/>
  <c r="DZ322" i="15"/>
  <c r="DZ338" i="15"/>
  <c r="DR11" i="15"/>
  <c r="DR27" i="15"/>
  <c r="DR43" i="15"/>
  <c r="DR59" i="15"/>
  <c r="DR75" i="15"/>
  <c r="DR91" i="15"/>
  <c r="DR107" i="15"/>
  <c r="DR123" i="15"/>
  <c r="DR139" i="15"/>
  <c r="DR155" i="15"/>
  <c r="DR171" i="15"/>
  <c r="DR187" i="15"/>
  <c r="DR203" i="15"/>
  <c r="DR219" i="15"/>
  <c r="DR235" i="15"/>
  <c r="DR251" i="15"/>
  <c r="DR267" i="15"/>
  <c r="DR283" i="15"/>
  <c r="DR299" i="15"/>
  <c r="DR315" i="15"/>
  <c r="DR331" i="15"/>
  <c r="DR347" i="15"/>
  <c r="DR363" i="15"/>
  <c r="EP36" i="15"/>
  <c r="EH35" i="15"/>
  <c r="EH99" i="15"/>
  <c r="DZ5" i="15"/>
  <c r="DZ69" i="15"/>
  <c r="DZ133" i="15"/>
  <c r="DZ197" i="15"/>
  <c r="DZ261" i="15"/>
  <c r="DZ325" i="15"/>
  <c r="DR46" i="15"/>
  <c r="DR110" i="15"/>
  <c r="DR174" i="15"/>
  <c r="DR238" i="15"/>
  <c r="DR302" i="15"/>
  <c r="DR366" i="15"/>
  <c r="DR430" i="15"/>
  <c r="DR494" i="15"/>
  <c r="DR558" i="15"/>
  <c r="DR622" i="15"/>
  <c r="DJ46" i="15"/>
  <c r="DJ110" i="15"/>
  <c r="DJ174" i="15"/>
  <c r="DJ238" i="15"/>
  <c r="DJ302" i="15"/>
  <c r="DJ366" i="15"/>
  <c r="DJ430" i="15"/>
  <c r="DJ494" i="15"/>
  <c r="DJ558" i="15"/>
  <c r="DJ622" i="15"/>
  <c r="DJ686" i="15"/>
  <c r="DJ750" i="15"/>
  <c r="DJ814" i="15"/>
  <c r="DJ878" i="15"/>
  <c r="DJ942" i="15"/>
  <c r="DJ1006" i="15"/>
  <c r="DJ1070" i="15"/>
  <c r="DJ1134" i="15"/>
  <c r="DJ1198" i="15"/>
  <c r="CL24" i="15"/>
  <c r="CD29" i="15"/>
  <c r="CD93" i="15"/>
  <c r="CD109" i="15"/>
  <c r="BV13" i="15"/>
  <c r="BV29" i="15"/>
  <c r="BV45" i="15"/>
  <c r="BV61" i="15"/>
  <c r="BV77" i="15"/>
  <c r="BV93" i="15"/>
  <c r="BV109" i="15"/>
  <c r="BV125" i="15"/>
  <c r="BV141" i="15"/>
  <c r="BV157" i="15"/>
  <c r="BV173" i="15"/>
  <c r="BV189" i="15"/>
  <c r="BV205" i="15"/>
  <c r="BV221" i="15"/>
  <c r="BV237" i="15"/>
  <c r="BV253" i="15"/>
  <c r="BN12" i="15"/>
  <c r="BN28" i="15"/>
  <c r="BN44" i="15"/>
  <c r="BN60" i="15"/>
  <c r="BN76" i="15"/>
  <c r="BN92" i="15"/>
  <c r="BN108" i="15"/>
  <c r="BN124" i="15"/>
  <c r="BN140" i="15"/>
  <c r="BN156" i="15"/>
  <c r="BN172" i="15"/>
  <c r="BN188" i="15"/>
  <c r="BN204" i="15"/>
  <c r="BN220" i="15"/>
  <c r="BN236" i="15"/>
  <c r="BN252" i="15"/>
  <c r="BN268" i="15"/>
  <c r="BN284" i="15"/>
  <c r="BN300" i="15"/>
  <c r="BN316" i="15"/>
  <c r="BN332" i="15"/>
  <c r="BN348" i="15"/>
  <c r="BN364" i="15"/>
  <c r="BN380" i="15"/>
  <c r="BN396" i="15"/>
  <c r="BN412" i="15"/>
  <c r="BN428" i="15"/>
  <c r="BN444" i="15"/>
  <c r="BN460" i="15"/>
  <c r="BN476" i="15"/>
  <c r="BN492" i="15"/>
  <c r="BF7" i="15"/>
  <c r="BF23" i="15"/>
  <c r="AX11" i="15"/>
  <c r="AX27" i="15"/>
  <c r="AX43" i="15"/>
  <c r="AX59" i="15"/>
  <c r="AP6" i="15"/>
  <c r="AP22" i="15"/>
  <c r="AP38" i="15"/>
  <c r="AP54" i="15"/>
  <c r="AP70" i="15"/>
  <c r="AP86" i="15"/>
  <c r="AP102" i="15"/>
  <c r="AP118" i="15"/>
  <c r="AP134" i="15"/>
  <c r="AH1" i="15"/>
  <c r="AH17" i="15"/>
  <c r="AH33" i="15"/>
  <c r="AH49" i="15"/>
  <c r="AH65" i="15"/>
  <c r="AH81" i="15"/>
  <c r="AH97" i="15"/>
  <c r="AH113" i="15"/>
  <c r="AH129" i="15"/>
  <c r="AH145" i="15"/>
  <c r="AH161" i="15"/>
  <c r="AH177" i="15"/>
  <c r="AH193" i="15"/>
  <c r="AH209" i="15"/>
  <c r="AH225" i="15"/>
  <c r="AH241" i="15"/>
  <c r="AH257" i="15"/>
  <c r="AH273" i="15"/>
  <c r="AH289" i="15"/>
  <c r="AH305" i="15"/>
  <c r="AH321" i="15"/>
  <c r="Z15" i="15"/>
  <c r="Z31" i="15"/>
  <c r="Z47" i="15"/>
  <c r="Z63" i="15"/>
  <c r="Z79" i="15"/>
  <c r="Z95" i="15"/>
  <c r="Z111" i="15"/>
  <c r="Z127" i="15"/>
  <c r="Z143" i="15"/>
  <c r="Z159" i="15"/>
  <c r="Z175" i="15"/>
  <c r="Z191" i="15"/>
  <c r="Z207" i="15"/>
  <c r="Z223" i="15"/>
  <c r="Z239" i="15"/>
  <c r="Z255" i="15"/>
  <c r="Z271" i="15"/>
  <c r="Z287" i="15"/>
  <c r="Z303" i="15"/>
  <c r="Z319" i="15"/>
  <c r="Z335" i="15"/>
  <c r="Z351" i="15"/>
  <c r="Z367" i="15"/>
  <c r="Z383" i="15"/>
  <c r="Z399" i="15"/>
  <c r="Z415" i="15"/>
  <c r="Z431" i="15"/>
  <c r="Z447" i="15"/>
  <c r="Z463" i="15"/>
  <c r="Z479" i="15"/>
  <c r="Z495" i="15"/>
  <c r="Z511" i="15"/>
  <c r="Z527" i="15"/>
  <c r="Z543" i="15"/>
  <c r="Z559" i="15"/>
  <c r="Z575" i="15"/>
  <c r="Z591" i="15"/>
  <c r="Z607" i="15"/>
  <c r="Z623" i="15"/>
  <c r="Z639" i="15"/>
  <c r="R16" i="15"/>
  <c r="R32" i="15"/>
  <c r="R48" i="15"/>
  <c r="R64" i="15"/>
  <c r="R80" i="15"/>
  <c r="R96" i="15"/>
  <c r="R112" i="15"/>
  <c r="R128" i="15"/>
  <c r="R144" i="15"/>
  <c r="R160" i="15"/>
  <c r="R176" i="15"/>
  <c r="R192" i="15"/>
  <c r="R208" i="15"/>
  <c r="R224" i="15"/>
  <c r="R240" i="15"/>
  <c r="R256" i="15"/>
  <c r="R272" i="15"/>
  <c r="R288" i="15"/>
  <c r="R304" i="15"/>
  <c r="R320" i="15"/>
  <c r="R336" i="15"/>
  <c r="R352" i="15"/>
  <c r="R368" i="15"/>
  <c r="R384" i="15"/>
  <c r="R400" i="15"/>
  <c r="R416" i="15"/>
  <c r="R432" i="15"/>
  <c r="R448" i="15"/>
  <c r="R464" i="15"/>
  <c r="R480" i="15"/>
  <c r="R496" i="15"/>
  <c r="R512" i="15"/>
  <c r="R528" i="15"/>
  <c r="R544" i="15"/>
  <c r="R560" i="15"/>
  <c r="R576" i="15"/>
  <c r="R592" i="15"/>
  <c r="R608" i="15"/>
  <c r="R624" i="15"/>
  <c r="R640" i="15"/>
  <c r="R656" i="15"/>
  <c r="R672" i="15"/>
  <c r="R688" i="15"/>
  <c r="R704" i="15"/>
  <c r="R720" i="15"/>
  <c r="R736" i="15"/>
  <c r="R752" i="15"/>
  <c r="R768" i="15"/>
  <c r="R784" i="15"/>
  <c r="R800" i="15"/>
  <c r="R816" i="15"/>
  <c r="R832" i="15"/>
  <c r="R848" i="15"/>
  <c r="R864" i="15"/>
  <c r="R880" i="15"/>
  <c r="R896" i="15"/>
  <c r="R912" i="15"/>
  <c r="R928" i="15"/>
  <c r="R944" i="15"/>
  <c r="R960" i="15"/>
  <c r="R976" i="15"/>
  <c r="R992" i="15"/>
  <c r="R1008" i="15"/>
  <c r="R1024" i="15"/>
  <c r="R1040" i="15"/>
  <c r="R1056" i="15"/>
  <c r="R1072" i="15"/>
  <c r="R1088" i="15"/>
  <c r="R1104" i="15"/>
  <c r="R1120" i="15"/>
  <c r="R1136" i="15"/>
  <c r="R1152" i="15"/>
  <c r="EX14" i="15"/>
  <c r="EP1" i="15"/>
  <c r="EP17" i="15"/>
  <c r="EP33" i="15"/>
  <c r="EP49" i="15"/>
  <c r="EH4" i="15"/>
  <c r="EH20" i="15"/>
  <c r="EH36" i="15"/>
  <c r="EH52" i="15"/>
  <c r="EH68" i="15"/>
  <c r="EH84" i="15"/>
  <c r="EH100" i="15"/>
  <c r="EH116" i="15"/>
  <c r="EH132" i="15"/>
  <c r="EH148" i="15"/>
  <c r="DZ6" i="15"/>
  <c r="DZ22" i="15"/>
  <c r="DZ38" i="15"/>
  <c r="DZ54" i="15"/>
  <c r="DZ70" i="15"/>
  <c r="DZ86" i="15"/>
  <c r="DZ102" i="15"/>
  <c r="DZ118" i="15"/>
  <c r="DZ134" i="15"/>
  <c r="DZ150" i="15"/>
  <c r="DZ166" i="15"/>
  <c r="DZ182" i="15"/>
  <c r="DZ198" i="15"/>
  <c r="DZ214" i="15"/>
  <c r="DZ230" i="15"/>
  <c r="DZ246" i="15"/>
  <c r="DZ262" i="15"/>
  <c r="DZ278" i="15"/>
  <c r="DZ294" i="15"/>
  <c r="DZ310" i="15"/>
  <c r="DZ326" i="15"/>
  <c r="DZ342" i="15"/>
  <c r="DR15" i="15"/>
  <c r="DR31" i="15"/>
  <c r="DR47" i="15"/>
  <c r="DR63" i="15"/>
  <c r="DR79" i="15"/>
  <c r="DR95" i="15"/>
  <c r="DR111" i="15"/>
  <c r="DR127" i="15"/>
  <c r="DR143" i="15"/>
  <c r="DR159" i="15"/>
  <c r="DR175" i="15"/>
  <c r="DR191" i="15"/>
  <c r="DR207" i="15"/>
  <c r="DR223" i="15"/>
  <c r="DR239" i="15"/>
  <c r="DR255" i="15"/>
  <c r="DR271" i="15"/>
  <c r="DR287" i="15"/>
  <c r="DR303" i="15"/>
  <c r="DR319" i="15"/>
  <c r="DR335" i="15"/>
  <c r="DR351" i="15"/>
  <c r="DR367" i="15"/>
  <c r="EX13" i="15"/>
  <c r="EP52" i="15"/>
  <c r="EH51" i="15"/>
  <c r="EH115" i="15"/>
  <c r="DZ21" i="15"/>
  <c r="DZ85" i="15"/>
  <c r="DZ149" i="15"/>
  <c r="DZ213" i="15"/>
  <c r="DZ277" i="15"/>
  <c r="DZ341" i="15"/>
  <c r="DR62" i="15"/>
  <c r="DR126" i="15"/>
  <c r="DR190" i="15"/>
  <c r="DR254" i="15"/>
  <c r="DR318" i="15"/>
  <c r="DR382" i="15"/>
  <c r="DR446" i="15"/>
  <c r="DR510" i="15"/>
  <c r="DR574" i="15"/>
  <c r="DR638" i="15"/>
  <c r="DJ62" i="15"/>
  <c r="DJ126" i="15"/>
  <c r="DJ190" i="15"/>
  <c r="DJ254" i="15"/>
  <c r="DJ318" i="15"/>
  <c r="DJ382" i="15"/>
  <c r="DJ446" i="15"/>
  <c r="DJ510" i="15"/>
  <c r="DJ574" i="15"/>
  <c r="DJ638" i="15"/>
  <c r="DJ702" i="15"/>
  <c r="DJ766" i="15"/>
  <c r="DJ830" i="15"/>
  <c r="DJ894" i="15"/>
  <c r="DJ958" i="15"/>
  <c r="DJ1022" i="15"/>
  <c r="DJ1086" i="15"/>
  <c r="DJ1150" i="15"/>
  <c r="DB11" i="15"/>
  <c r="CL40" i="15"/>
  <c r="CD45" i="15"/>
  <c r="CD97" i="15"/>
  <c r="BV1" i="15"/>
  <c r="BV17" i="15"/>
  <c r="BV33" i="15"/>
  <c r="BV49" i="15"/>
  <c r="BV65" i="15"/>
  <c r="BV81" i="15"/>
  <c r="BV97" i="15"/>
  <c r="BV113" i="15"/>
  <c r="BV129" i="15"/>
  <c r="BV145" i="15"/>
  <c r="BV161" i="15"/>
  <c r="BV177" i="15"/>
  <c r="BV193" i="15"/>
  <c r="BV209" i="15"/>
  <c r="BV225" i="15"/>
  <c r="BV241" i="15"/>
  <c r="BV257" i="15"/>
  <c r="BN16" i="15"/>
  <c r="BN32" i="15"/>
  <c r="BN48" i="15"/>
  <c r="BN64" i="15"/>
  <c r="BN80" i="15"/>
  <c r="BN96" i="15"/>
  <c r="BN112" i="15"/>
  <c r="BN128" i="15"/>
  <c r="BN144" i="15"/>
  <c r="BN160" i="15"/>
  <c r="BN176" i="15"/>
  <c r="BN192" i="15"/>
  <c r="BN208" i="15"/>
  <c r="BN224" i="15"/>
  <c r="BN240" i="15"/>
  <c r="BN256" i="15"/>
  <c r="BN272" i="15"/>
  <c r="BN288" i="15"/>
  <c r="BN304" i="15"/>
  <c r="BN320" i="15"/>
  <c r="BN336" i="15"/>
  <c r="BN352" i="15"/>
  <c r="BN368" i="15"/>
  <c r="BN384" i="15"/>
  <c r="BN400" i="15"/>
  <c r="BN416" i="15"/>
  <c r="BN432" i="15"/>
  <c r="BN448" i="15"/>
  <c r="BN464" i="15"/>
  <c r="BN480" i="15"/>
  <c r="BN496" i="15"/>
  <c r="BF11" i="15"/>
  <c r="BF27" i="15"/>
  <c r="AX15" i="15"/>
  <c r="AX31" i="15"/>
  <c r="AX47" i="15"/>
  <c r="AX63" i="15"/>
  <c r="AP10" i="15"/>
  <c r="AP26" i="15"/>
  <c r="AP42" i="15"/>
  <c r="AP58" i="15"/>
  <c r="AP74" i="15"/>
  <c r="AP90" i="15"/>
  <c r="AP106" i="15"/>
  <c r="AP122" i="15"/>
  <c r="AP138" i="15"/>
  <c r="AH5" i="15"/>
  <c r="AH21" i="15"/>
  <c r="AH37" i="15"/>
  <c r="AH53" i="15"/>
  <c r="AH69" i="15"/>
  <c r="AH85" i="15"/>
  <c r="AH101" i="15"/>
  <c r="AH117" i="15"/>
  <c r="AH133" i="15"/>
  <c r="AH149" i="15"/>
  <c r="AH165" i="15"/>
  <c r="AH181" i="15"/>
  <c r="AH197" i="15"/>
  <c r="AH213" i="15"/>
  <c r="AH229" i="15"/>
  <c r="AH245" i="15"/>
  <c r="AH261" i="15"/>
  <c r="AH277" i="15"/>
  <c r="AH293" i="15"/>
  <c r="AH309" i="15"/>
  <c r="Z3" i="15"/>
  <c r="Z19" i="15"/>
  <c r="Z35" i="15"/>
  <c r="Z51" i="15"/>
  <c r="Z67" i="15"/>
  <c r="Z83" i="15"/>
  <c r="Z99" i="15"/>
  <c r="Z115" i="15"/>
  <c r="Z131" i="15"/>
  <c r="Z147" i="15"/>
  <c r="Z163" i="15"/>
  <c r="Z179" i="15"/>
  <c r="Z195" i="15"/>
  <c r="Z211" i="15"/>
  <c r="Z227" i="15"/>
  <c r="Z243" i="15"/>
  <c r="DR433" i="13"/>
  <c r="BF7" i="13"/>
  <c r="Z489" i="13"/>
  <c r="R314" i="13"/>
  <c r="R826" i="13"/>
  <c r="DZ92" i="13"/>
  <c r="DR354" i="13"/>
  <c r="DJ269" i="13"/>
  <c r="DJ781" i="13"/>
  <c r="CD113" i="13"/>
  <c r="BV254" i="13"/>
  <c r="BN74" i="13"/>
  <c r="BN118" i="13"/>
  <c r="BN162" i="13"/>
  <c r="BN202" i="13"/>
  <c r="BN246" i="13"/>
  <c r="BN290" i="13"/>
  <c r="BN330" i="13"/>
  <c r="BN362" i="13"/>
  <c r="BN394" i="13"/>
  <c r="BN426" i="13"/>
  <c r="AX8" i="13"/>
  <c r="AP3" i="13"/>
  <c r="AP35" i="13"/>
  <c r="AP67" i="13"/>
  <c r="AP99" i="13"/>
  <c r="AH1" i="13"/>
  <c r="AH33" i="13"/>
  <c r="AH65" i="13"/>
  <c r="AH97" i="13"/>
  <c r="AH129" i="13"/>
  <c r="AH161" i="13"/>
  <c r="AH193" i="13"/>
  <c r="AH225" i="13"/>
  <c r="AH257" i="13"/>
  <c r="AH289" i="13"/>
  <c r="Z10" i="13"/>
  <c r="Z42" i="13"/>
  <c r="Z74" i="13"/>
  <c r="Z106" i="13"/>
  <c r="Z138" i="13"/>
  <c r="Z170" i="13"/>
  <c r="Z202" i="13"/>
  <c r="Z222" i="13"/>
  <c r="Z238" i="13"/>
  <c r="Z254" i="13"/>
  <c r="Z270" i="13"/>
  <c r="Z286" i="13"/>
  <c r="Z302" i="13"/>
  <c r="Z318" i="13"/>
  <c r="Z334" i="13"/>
  <c r="Z350" i="13"/>
  <c r="Z366" i="13"/>
  <c r="Z382" i="13"/>
  <c r="Z398" i="13"/>
  <c r="Z414" i="13"/>
  <c r="Z430" i="13"/>
  <c r="Z446" i="13"/>
  <c r="Z462" i="13"/>
  <c r="Z478" i="13"/>
  <c r="Z494" i="13"/>
  <c r="Z510" i="13"/>
  <c r="Z526" i="13"/>
  <c r="Z542" i="13"/>
  <c r="Z558" i="13"/>
  <c r="Z574" i="13"/>
  <c r="Z590" i="13"/>
  <c r="Z606" i="13"/>
  <c r="Z622" i="13"/>
  <c r="Z638" i="13"/>
  <c r="Z654" i="13"/>
  <c r="Z670" i="13"/>
  <c r="Z686" i="13"/>
  <c r="R15" i="13"/>
  <c r="R31" i="13"/>
  <c r="R47" i="13"/>
  <c r="R63" i="13"/>
  <c r="R79" i="13"/>
  <c r="DJ475" i="13"/>
  <c r="AH84" i="13"/>
  <c r="Z617" i="13"/>
  <c r="R442" i="13"/>
  <c r="R954" i="13"/>
  <c r="DZ284" i="13"/>
  <c r="DR482" i="13"/>
  <c r="DJ397" i="13"/>
  <c r="DJ909" i="13"/>
  <c r="BV110" i="13"/>
  <c r="BV286" i="13"/>
  <c r="BN86" i="13"/>
  <c r="BN130" i="13"/>
  <c r="BN170" i="13"/>
  <c r="BN214" i="13"/>
  <c r="BN258" i="13"/>
  <c r="BN298" i="13"/>
  <c r="BN338" i="13"/>
  <c r="BN370" i="13"/>
  <c r="BN402" i="13"/>
  <c r="BN434" i="13"/>
  <c r="AX16" i="13"/>
  <c r="AP11" i="13"/>
  <c r="AP43" i="13"/>
  <c r="AP75" i="13"/>
  <c r="AP107" i="13"/>
  <c r="AH9" i="13"/>
  <c r="AH41" i="13"/>
  <c r="AH73" i="13"/>
  <c r="AH105" i="13"/>
  <c r="AH137" i="13"/>
  <c r="AH169" i="13"/>
  <c r="AH201" i="13"/>
  <c r="AH233" i="13"/>
  <c r="AH265" i="13"/>
  <c r="AH297" i="13"/>
  <c r="Z18" i="13"/>
  <c r="Z50" i="13"/>
  <c r="Z82" i="13"/>
  <c r="Z114" i="13"/>
  <c r="Z146" i="13"/>
  <c r="Z178" i="13"/>
  <c r="Z210" i="13"/>
  <c r="Z226" i="13"/>
  <c r="Z242" i="13"/>
  <c r="Z258" i="13"/>
  <c r="Z274" i="13"/>
  <c r="Z290" i="13"/>
  <c r="Z306" i="13"/>
  <c r="Z322" i="13"/>
  <c r="Z338" i="13"/>
  <c r="Z354" i="13"/>
  <c r="Z370" i="13"/>
  <c r="Z386" i="13"/>
  <c r="Z402" i="13"/>
  <c r="Z418" i="13"/>
  <c r="Z434" i="13"/>
  <c r="Z450" i="13"/>
  <c r="Z466" i="13"/>
  <c r="Z482" i="13"/>
  <c r="Z498" i="13"/>
  <c r="Z514" i="13"/>
  <c r="Z530" i="13"/>
  <c r="Z546" i="13"/>
  <c r="Z562" i="13"/>
  <c r="Z578" i="13"/>
  <c r="Z594" i="13"/>
  <c r="Z610" i="13"/>
  <c r="Z626" i="13"/>
  <c r="Z642" i="13"/>
  <c r="Z658" i="13"/>
  <c r="Z674" i="13"/>
  <c r="R3" i="13"/>
  <c r="R19" i="13"/>
  <c r="R35" i="13"/>
  <c r="R51" i="13"/>
  <c r="R67" i="13"/>
  <c r="R83" i="13"/>
  <c r="R99" i="13"/>
  <c r="R115" i="13"/>
  <c r="R131" i="13"/>
  <c r="R147" i="13"/>
  <c r="R163" i="13"/>
  <c r="R179" i="13"/>
  <c r="R195" i="13"/>
  <c r="Z285" i="13"/>
  <c r="R698" i="13"/>
  <c r="DR226" i="13"/>
  <c r="DJ653" i="13"/>
  <c r="BV222" i="13"/>
  <c r="BN106" i="13"/>
  <c r="BN194" i="13"/>
  <c r="BN278" i="13"/>
  <c r="BN354" i="13"/>
  <c r="BN418" i="13"/>
  <c r="AX32" i="13"/>
  <c r="AP59" i="13"/>
  <c r="AP123" i="13"/>
  <c r="AH57" i="13"/>
  <c r="AH121" i="13"/>
  <c r="AH185" i="13"/>
  <c r="AH249" i="13"/>
  <c r="Z2" i="13"/>
  <c r="Z66" i="13"/>
  <c r="Z130" i="13"/>
  <c r="Z194" i="13"/>
  <c r="Z234" i="13"/>
  <c r="Z266" i="13"/>
  <c r="Z298" i="13"/>
  <c r="Z330" i="13"/>
  <c r="Z362" i="13"/>
  <c r="Z394" i="13"/>
  <c r="Z426" i="13"/>
  <c r="Z458" i="13"/>
  <c r="Z490" i="13"/>
  <c r="Z522" i="13"/>
  <c r="Z554" i="13"/>
  <c r="Z586" i="13"/>
  <c r="Z618" i="13"/>
  <c r="Z650" i="13"/>
  <c r="Z682" i="13"/>
  <c r="R27" i="13"/>
  <c r="R59" i="13"/>
  <c r="R91" i="13"/>
  <c r="R111" i="13"/>
  <c r="R135" i="13"/>
  <c r="R155" i="13"/>
  <c r="R175" i="13"/>
  <c r="R199" i="13"/>
  <c r="R215" i="13"/>
  <c r="R231" i="13"/>
  <c r="R247" i="13"/>
  <c r="R263" i="13"/>
  <c r="R279" i="13"/>
  <c r="R295" i="13"/>
  <c r="R311" i="13"/>
  <c r="R327" i="13"/>
  <c r="R343" i="13"/>
  <c r="R359" i="13"/>
  <c r="R375" i="13"/>
  <c r="R391" i="13"/>
  <c r="R407" i="13"/>
  <c r="R423" i="13"/>
  <c r="R439" i="13"/>
  <c r="R455" i="13"/>
  <c r="R471" i="13"/>
  <c r="R487" i="13"/>
  <c r="R503" i="13"/>
  <c r="R519" i="13"/>
  <c r="R535" i="13"/>
  <c r="R551" i="13"/>
  <c r="R567" i="13"/>
  <c r="R583" i="13"/>
  <c r="R599" i="13"/>
  <c r="R615" i="13"/>
  <c r="R631" i="13"/>
  <c r="R647" i="13"/>
  <c r="R663" i="13"/>
  <c r="R679" i="13"/>
  <c r="R695" i="13"/>
  <c r="R711" i="13"/>
  <c r="R727" i="13"/>
  <c r="R743" i="13"/>
  <c r="R759" i="13"/>
  <c r="R775" i="13"/>
  <c r="R791" i="13"/>
  <c r="R807" i="13"/>
  <c r="R823" i="13"/>
  <c r="R839" i="13"/>
  <c r="R855" i="13"/>
  <c r="BV108" i="13"/>
  <c r="R58" i="13"/>
  <c r="R1082" i="13"/>
  <c r="DJ13" i="13"/>
  <c r="DJ1037" i="13"/>
  <c r="BN30" i="13"/>
  <c r="BN138" i="13"/>
  <c r="BN226" i="13"/>
  <c r="BN310" i="13"/>
  <c r="BN378" i="13"/>
  <c r="BF4" i="13"/>
  <c r="AP19" i="13"/>
  <c r="AP83" i="13"/>
  <c r="AH17" i="13"/>
  <c r="AH81" i="13"/>
  <c r="AH145" i="13"/>
  <c r="AH209" i="13"/>
  <c r="AH273" i="13"/>
  <c r="Z26" i="13"/>
  <c r="Z90" i="13"/>
  <c r="Z154" i="13"/>
  <c r="Z214" i="13"/>
  <c r="Z246" i="13"/>
  <c r="Z278" i="13"/>
  <c r="Z310" i="13"/>
  <c r="Z342" i="13"/>
  <c r="Z374" i="13"/>
  <c r="Z406" i="13"/>
  <c r="Z438" i="13"/>
  <c r="Z470" i="13"/>
  <c r="Z502" i="13"/>
  <c r="Z534" i="13"/>
  <c r="Z566" i="13"/>
  <c r="Z598" i="13"/>
  <c r="Z630" i="13"/>
  <c r="Z662" i="13"/>
  <c r="R7" i="13"/>
  <c r="R39" i="13"/>
  <c r="R71" i="13"/>
  <c r="R95" i="13"/>
  <c r="R119" i="13"/>
  <c r="R139" i="13"/>
  <c r="R159" i="13"/>
  <c r="R183" i="13"/>
  <c r="R203" i="13"/>
  <c r="R219" i="13"/>
  <c r="R235" i="13"/>
  <c r="R251" i="13"/>
  <c r="R267" i="13"/>
  <c r="R283" i="13"/>
  <c r="R299" i="13"/>
  <c r="R315" i="13"/>
  <c r="R331" i="13"/>
  <c r="R347" i="13"/>
  <c r="R363" i="13"/>
  <c r="R379" i="13"/>
  <c r="R395" i="13"/>
  <c r="R411" i="13"/>
  <c r="R427" i="13"/>
  <c r="R443" i="13"/>
  <c r="R459" i="13"/>
  <c r="R475" i="13"/>
  <c r="R491" i="13"/>
  <c r="R507" i="13"/>
  <c r="R523" i="13"/>
  <c r="R539" i="13"/>
  <c r="R555" i="13"/>
  <c r="R571" i="13"/>
  <c r="R587" i="13"/>
  <c r="R603" i="13"/>
  <c r="R619" i="13"/>
  <c r="R635" i="13"/>
  <c r="R651" i="13"/>
  <c r="R667" i="13"/>
  <c r="R683" i="13"/>
  <c r="R699" i="13"/>
  <c r="R715" i="13"/>
  <c r="R731" i="13"/>
  <c r="R747" i="13"/>
  <c r="R763" i="13"/>
  <c r="R779" i="13"/>
  <c r="R795" i="13"/>
  <c r="R811" i="13"/>
  <c r="R827" i="13"/>
  <c r="R843" i="13"/>
  <c r="R859" i="13"/>
  <c r="BN193" i="13"/>
  <c r="R186" i="13"/>
  <c r="R1210" i="13"/>
  <c r="DJ141" i="13"/>
  <c r="CL27" i="13"/>
  <c r="BN58" i="13"/>
  <c r="BN150" i="13"/>
  <c r="BN234" i="13"/>
  <c r="BN322" i="13"/>
  <c r="BN386" i="13"/>
  <c r="BF12" i="13"/>
  <c r="AP27" i="13"/>
  <c r="AP91" i="13"/>
  <c r="AH25" i="13"/>
  <c r="AH89" i="13"/>
  <c r="AH153" i="13"/>
  <c r="AH217" i="13"/>
  <c r="AH281" i="13"/>
  <c r="Z34" i="13"/>
  <c r="Z98" i="13"/>
  <c r="Z162" i="13"/>
  <c r="Z218" i="13"/>
  <c r="Z250" i="13"/>
  <c r="Z282" i="13"/>
  <c r="Z314" i="13"/>
  <c r="Z346" i="13"/>
  <c r="Z378" i="13"/>
  <c r="Z410" i="13"/>
  <c r="Z442" i="13"/>
  <c r="Z474" i="13"/>
  <c r="Z506" i="13"/>
  <c r="Z538" i="13"/>
  <c r="DJ525" i="13"/>
  <c r="BN266" i="13"/>
  <c r="AP51" i="13"/>
  <c r="AH177" i="13"/>
  <c r="Z122" i="13"/>
  <c r="Z294" i="13"/>
  <c r="Z422" i="13"/>
  <c r="Z550" i="13"/>
  <c r="Z614" i="13"/>
  <c r="Z678" i="13"/>
  <c r="R55" i="13"/>
  <c r="R107" i="13"/>
  <c r="R151" i="13"/>
  <c r="R191" i="13"/>
  <c r="R227" i="13"/>
  <c r="R259" i="13"/>
  <c r="R291" i="13"/>
  <c r="R323" i="13"/>
  <c r="R355" i="13"/>
  <c r="R387" i="13"/>
  <c r="R419" i="13"/>
  <c r="R451" i="13"/>
  <c r="R483" i="13"/>
  <c r="R515" i="13"/>
  <c r="R547" i="13"/>
  <c r="R579" i="13"/>
  <c r="R611" i="13"/>
  <c r="R643" i="13"/>
  <c r="R675" i="13"/>
  <c r="R707" i="13"/>
  <c r="R739" i="13"/>
  <c r="R771" i="13"/>
  <c r="R803" i="13"/>
  <c r="R835" i="13"/>
  <c r="R867" i="13"/>
  <c r="R883" i="13"/>
  <c r="R899" i="13"/>
  <c r="R915" i="13"/>
  <c r="R931" i="13"/>
  <c r="R947" i="13"/>
  <c r="R963" i="13"/>
  <c r="R979" i="13"/>
  <c r="R995" i="13"/>
  <c r="R1011" i="13"/>
  <c r="R1027" i="13"/>
  <c r="R1043" i="13"/>
  <c r="R1059" i="13"/>
  <c r="R1075" i="13"/>
  <c r="R1091" i="13"/>
  <c r="R1107" i="13"/>
  <c r="R1123" i="13"/>
  <c r="R1139" i="13"/>
  <c r="R1155" i="13"/>
  <c r="R1171" i="13"/>
  <c r="R1187" i="13"/>
  <c r="R1203" i="13"/>
  <c r="EX5" i="13"/>
  <c r="EP27" i="13"/>
  <c r="EH30" i="13"/>
  <c r="EH62" i="13"/>
  <c r="EH94" i="13"/>
  <c r="DZ14" i="13"/>
  <c r="DZ46" i="13"/>
  <c r="DZ78" i="13"/>
  <c r="DZ110" i="13"/>
  <c r="DZ142" i="13"/>
  <c r="DZ174" i="13"/>
  <c r="DZ206" i="13"/>
  <c r="DZ238" i="13"/>
  <c r="DZ270" i="13"/>
  <c r="DZ302" i="13"/>
  <c r="DR20" i="13"/>
  <c r="DR52" i="13"/>
  <c r="DR84" i="13"/>
  <c r="DR116" i="13"/>
  <c r="DR148" i="13"/>
  <c r="DR180" i="13"/>
  <c r="DR212" i="13"/>
  <c r="DR244" i="13"/>
  <c r="DR276" i="13"/>
  <c r="DR308" i="13"/>
  <c r="DR340" i="13"/>
  <c r="DR372" i="13"/>
  <c r="DR404" i="13"/>
  <c r="DR436" i="13"/>
  <c r="Z29" i="13"/>
  <c r="BV190" i="13"/>
  <c r="BN346" i="13"/>
  <c r="AP115" i="13"/>
  <c r="AH241" i="13"/>
  <c r="Z186" i="13"/>
  <c r="Z326" i="13"/>
  <c r="Z454" i="13"/>
  <c r="Z570" i="13"/>
  <c r="Z634" i="13"/>
  <c r="R11" i="13"/>
  <c r="R75" i="13"/>
  <c r="R123" i="13"/>
  <c r="R167" i="13"/>
  <c r="R207" i="13"/>
  <c r="R239" i="13"/>
  <c r="R271" i="13"/>
  <c r="R303" i="13"/>
  <c r="R335" i="13"/>
  <c r="R367" i="13"/>
  <c r="R399" i="13"/>
  <c r="R431" i="13"/>
  <c r="R463" i="13"/>
  <c r="R495" i="13"/>
  <c r="R527" i="13"/>
  <c r="R559" i="13"/>
  <c r="R591" i="13"/>
  <c r="R623" i="13"/>
  <c r="R655" i="13"/>
  <c r="R687" i="13"/>
  <c r="R719" i="13"/>
  <c r="R751" i="13"/>
  <c r="R783" i="13"/>
  <c r="R815" i="13"/>
  <c r="R847" i="13"/>
  <c r="R871" i="13"/>
  <c r="R887" i="13"/>
  <c r="R903" i="13"/>
  <c r="R919" i="13"/>
  <c r="R935" i="13"/>
  <c r="R951" i="13"/>
  <c r="R967" i="13"/>
  <c r="R983" i="13"/>
  <c r="R999" i="13"/>
  <c r="R1015" i="13"/>
  <c r="R1031" i="13"/>
  <c r="R1047" i="13"/>
  <c r="R1063" i="13"/>
  <c r="R1079" i="13"/>
  <c r="R1095" i="13"/>
  <c r="R1111" i="13"/>
  <c r="R1127" i="13"/>
  <c r="R1143" i="13"/>
  <c r="R1159" i="13"/>
  <c r="R1175" i="13"/>
  <c r="R1191" i="13"/>
  <c r="R1207" i="13"/>
  <c r="EP3" i="13"/>
  <c r="EH6" i="13"/>
  <c r="EH38" i="13"/>
  <c r="EH70" i="13"/>
  <c r="EH102" i="13"/>
  <c r="DZ22" i="13"/>
  <c r="DZ54" i="13"/>
  <c r="DZ86" i="13"/>
  <c r="DZ118" i="13"/>
  <c r="DZ150" i="13"/>
  <c r="DZ182" i="13"/>
  <c r="DZ214" i="13"/>
  <c r="DZ246" i="13"/>
  <c r="DZ278" i="13"/>
  <c r="DZ310" i="13"/>
  <c r="DR28" i="13"/>
  <c r="DR60" i="13"/>
  <c r="DR92" i="13"/>
  <c r="DR124" i="13"/>
  <c r="DR156" i="13"/>
  <c r="DR188" i="13"/>
  <c r="DR220" i="13"/>
  <c r="DR252" i="13"/>
  <c r="DR284" i="13"/>
  <c r="DR316" i="13"/>
  <c r="DR348" i="13"/>
  <c r="DR380" i="13"/>
  <c r="DR412" i="13"/>
  <c r="DR444" i="13"/>
  <c r="R570" i="13"/>
  <c r="BN98" i="13"/>
  <c r="BN410" i="13"/>
  <c r="AH49" i="13"/>
  <c r="AH305" i="13"/>
  <c r="Z230" i="13"/>
  <c r="Z358" i="13"/>
  <c r="Z486" i="13"/>
  <c r="Z582" i="13"/>
  <c r="Z646" i="13"/>
  <c r="R23" i="13"/>
  <c r="R87" i="13"/>
  <c r="R127" i="13"/>
  <c r="R171" i="13"/>
  <c r="R211" i="13"/>
  <c r="R243" i="13"/>
  <c r="R275" i="13"/>
  <c r="R307" i="13"/>
  <c r="R339" i="13"/>
  <c r="R371" i="13"/>
  <c r="R403" i="13"/>
  <c r="R435" i="13"/>
  <c r="R467" i="13"/>
  <c r="R499" i="13"/>
  <c r="R531" i="13"/>
  <c r="R563" i="13"/>
  <c r="R595" i="13"/>
  <c r="R627" i="13"/>
  <c r="R659" i="13"/>
  <c r="R691" i="13"/>
  <c r="R723" i="13"/>
  <c r="R755" i="13"/>
  <c r="R787" i="13"/>
  <c r="R819" i="13"/>
  <c r="R851" i="13"/>
  <c r="R875" i="13"/>
  <c r="R891" i="13"/>
  <c r="R907" i="13"/>
  <c r="R923" i="13"/>
  <c r="R939" i="13"/>
  <c r="R955" i="13"/>
  <c r="R971" i="13"/>
  <c r="R987" i="13"/>
  <c r="R1003" i="13"/>
  <c r="R1019" i="13"/>
  <c r="R1035" i="13"/>
  <c r="R1051" i="13"/>
  <c r="R1067" i="13"/>
  <c r="R1083" i="13"/>
  <c r="R1099" i="13"/>
  <c r="R1115" i="13"/>
  <c r="R1131" i="13"/>
  <c r="R1147" i="13"/>
  <c r="R1163" i="13"/>
  <c r="R1179" i="13"/>
  <c r="R1195" i="13"/>
  <c r="R1211" i="13"/>
  <c r="EP11" i="13"/>
  <c r="EH14" i="13"/>
  <c r="EH46" i="13"/>
  <c r="EH78" i="13"/>
  <c r="EH110" i="13"/>
  <c r="DZ30" i="13"/>
  <c r="DZ62" i="13"/>
  <c r="DZ94" i="13"/>
  <c r="DZ126" i="13"/>
  <c r="DZ158" i="13"/>
  <c r="DZ190" i="13"/>
  <c r="DZ222" i="13"/>
  <c r="DZ254" i="13"/>
  <c r="DZ286" i="13"/>
  <c r="DR4" i="13"/>
  <c r="DR36" i="13"/>
  <c r="DR68" i="13"/>
  <c r="DR100" i="13"/>
  <c r="DR132" i="13"/>
  <c r="DR164" i="13"/>
  <c r="DR196" i="13"/>
  <c r="DR228" i="13"/>
  <c r="DR260" i="13"/>
  <c r="DR292" i="13"/>
  <c r="DR324" i="13"/>
  <c r="DR356" i="13"/>
  <c r="DR388" i="13"/>
  <c r="DR420" i="13"/>
  <c r="AH113" i="13"/>
  <c r="Z518" i="13"/>
  <c r="R103" i="13"/>
  <c r="R255" i="13"/>
  <c r="R383" i="13"/>
  <c r="R511" i="13"/>
  <c r="R639" i="13"/>
  <c r="R767" i="13"/>
  <c r="R879" i="13"/>
  <c r="R943" i="13"/>
  <c r="R1007" i="13"/>
  <c r="R1071" i="13"/>
  <c r="R1135" i="13"/>
  <c r="R1199" i="13"/>
  <c r="EH54" i="13"/>
  <c r="DZ70" i="13"/>
  <c r="DZ198" i="13"/>
  <c r="DR12" i="13"/>
  <c r="DR140" i="13"/>
  <c r="DR268" i="13"/>
  <c r="DR396" i="13"/>
  <c r="DR468" i="13"/>
  <c r="DR500" i="13"/>
  <c r="DR532" i="13"/>
  <c r="DR564" i="13"/>
  <c r="DR596" i="13"/>
  <c r="DJ31" i="13"/>
  <c r="DJ63" i="13"/>
  <c r="DJ95" i="13"/>
  <c r="DJ127" i="13"/>
  <c r="DJ159" i="13"/>
  <c r="DJ191" i="13"/>
  <c r="DJ223" i="13"/>
  <c r="DJ255" i="13"/>
  <c r="DJ287" i="13"/>
  <c r="DJ319" i="13"/>
  <c r="DJ351" i="13"/>
  <c r="DJ383" i="13"/>
  <c r="DJ415" i="13"/>
  <c r="DJ447" i="13"/>
  <c r="DJ479" i="13"/>
  <c r="DJ511" i="13"/>
  <c r="DJ543" i="13"/>
  <c r="DJ575" i="13"/>
  <c r="DJ607" i="13"/>
  <c r="DJ639" i="13"/>
  <c r="DJ671" i="13"/>
  <c r="DJ703" i="13"/>
  <c r="DJ735" i="13"/>
  <c r="DJ767" i="13"/>
  <c r="DJ799" i="13"/>
  <c r="DJ831" i="13"/>
  <c r="DJ863" i="13"/>
  <c r="DJ895" i="13"/>
  <c r="DJ927" i="13"/>
  <c r="DJ959" i="13"/>
  <c r="DJ991" i="13"/>
  <c r="DJ1023" i="13"/>
  <c r="DJ1055" i="13"/>
  <c r="DJ1087" i="13"/>
  <c r="CT1" i="13"/>
  <c r="CL21" i="13"/>
  <c r="CD11" i="13"/>
  <c r="CD43" i="13"/>
  <c r="CD75" i="13"/>
  <c r="CD107" i="13"/>
  <c r="BV16" i="13"/>
  <c r="BV48" i="13"/>
  <c r="BV80" i="13"/>
  <c r="BV112" i="13"/>
  <c r="BV144" i="13"/>
  <c r="BV176" i="13"/>
  <c r="BV208" i="13"/>
  <c r="BV240" i="13"/>
  <c r="BV272" i="13"/>
  <c r="BN24" i="13"/>
  <c r="BN55" i="13"/>
  <c r="BN71" i="13"/>
  <c r="BN87" i="13"/>
  <c r="BN103" i="13"/>
  <c r="BN119" i="13"/>
  <c r="BN135" i="13"/>
  <c r="BN151" i="13"/>
  <c r="BN167" i="13"/>
  <c r="BN183" i="13"/>
  <c r="BN199" i="13"/>
  <c r="BN215" i="13"/>
  <c r="BN231" i="13"/>
  <c r="BN247" i="13"/>
  <c r="BN263" i="13"/>
  <c r="BN279" i="13"/>
  <c r="BN295" i="13"/>
  <c r="BN311" i="13"/>
  <c r="BN327" i="13"/>
  <c r="BN343" i="13"/>
  <c r="BN359" i="13"/>
  <c r="BN375" i="13"/>
  <c r="BN391" i="13"/>
  <c r="BN407" i="13"/>
  <c r="BN423" i="13"/>
  <c r="BN439" i="13"/>
  <c r="BF13" i="13"/>
  <c r="AX13" i="13"/>
  <c r="AX29" i="13"/>
  <c r="AP12" i="13"/>
  <c r="AP28" i="13"/>
  <c r="AP44" i="13"/>
  <c r="AP60" i="13"/>
  <c r="AP76" i="13"/>
  <c r="AP92" i="13"/>
  <c r="AP108" i="13"/>
  <c r="AP124" i="13"/>
  <c r="AH10" i="13"/>
  <c r="AH26" i="13"/>
  <c r="AH42" i="13"/>
  <c r="AH58" i="13"/>
  <c r="AH74" i="13"/>
  <c r="AH90" i="13"/>
  <c r="AH106" i="13"/>
  <c r="AH122" i="13"/>
  <c r="AH138" i="13"/>
  <c r="AH154" i="13"/>
  <c r="AH170" i="13"/>
  <c r="AH186" i="13"/>
  <c r="AH202" i="13"/>
  <c r="AH218" i="13"/>
  <c r="AH234" i="13"/>
  <c r="AH250" i="13"/>
  <c r="AH266" i="13"/>
  <c r="AH282" i="13"/>
  <c r="AH298" i="13"/>
  <c r="Z3" i="13"/>
  <c r="Z19" i="13"/>
  <c r="Z35" i="13"/>
  <c r="Z51" i="13"/>
  <c r="Z67" i="13"/>
  <c r="Z83" i="13"/>
  <c r="Z99" i="13"/>
  <c r="Z115" i="13"/>
  <c r="Z131" i="13"/>
  <c r="Z147" i="13"/>
  <c r="Z163" i="13"/>
  <c r="Z179" i="13"/>
  <c r="Z195" i="13"/>
  <c r="Z211" i="13"/>
  <c r="Z227" i="13"/>
  <c r="Z243" i="13"/>
  <c r="Z259" i="13"/>
  <c r="Z275" i="13"/>
  <c r="Z291" i="13"/>
  <c r="Z307" i="13"/>
  <c r="Z323" i="13"/>
  <c r="Z339" i="13"/>
  <c r="Z355" i="13"/>
  <c r="Z371" i="13"/>
  <c r="Z387" i="13"/>
  <c r="Z403" i="13"/>
  <c r="Z419" i="13"/>
  <c r="Z435" i="13"/>
  <c r="Z451" i="13"/>
  <c r="Z467" i="13"/>
  <c r="Z483" i="13"/>
  <c r="Z499" i="13"/>
  <c r="Z515" i="13"/>
  <c r="Z531" i="13"/>
  <c r="Z547" i="13"/>
  <c r="Z563" i="13"/>
  <c r="Z579" i="13"/>
  <c r="Z595" i="13"/>
  <c r="Z611" i="13"/>
  <c r="DR98" i="13"/>
  <c r="Z58" i="13"/>
  <c r="Z602" i="13"/>
  <c r="R143" i="13"/>
  <c r="R287" i="13"/>
  <c r="R415" i="13"/>
  <c r="R543" i="13"/>
  <c r="R671" i="13"/>
  <c r="R799" i="13"/>
  <c r="R895" i="13"/>
  <c r="R959" i="13"/>
  <c r="R1023" i="13"/>
  <c r="R1087" i="13"/>
  <c r="R1151" i="13"/>
  <c r="R1215" i="13"/>
  <c r="EH86" i="13"/>
  <c r="DZ102" i="13"/>
  <c r="DZ230" i="13"/>
  <c r="DR44" i="13"/>
  <c r="DR172" i="13"/>
  <c r="DR300" i="13"/>
  <c r="DR428" i="13"/>
  <c r="DR476" i="13"/>
  <c r="DR508" i="13"/>
  <c r="DR540" i="13"/>
  <c r="DR572" i="13"/>
  <c r="DJ7" i="13"/>
  <c r="DJ39" i="13"/>
  <c r="DJ71" i="13"/>
  <c r="DJ103" i="13"/>
  <c r="DJ135" i="13"/>
  <c r="DJ167" i="13"/>
  <c r="DJ199" i="13"/>
  <c r="DJ231" i="13"/>
  <c r="DJ263" i="13"/>
  <c r="DJ295" i="13"/>
  <c r="DJ327" i="13"/>
  <c r="DJ359" i="13"/>
  <c r="DJ391" i="13"/>
  <c r="DJ423" i="13"/>
  <c r="DJ455" i="13"/>
  <c r="DJ487" i="13"/>
  <c r="DJ519" i="13"/>
  <c r="DJ551" i="13"/>
  <c r="DJ583" i="13"/>
  <c r="DJ615" i="13"/>
  <c r="DJ647" i="13"/>
  <c r="DJ679" i="13"/>
  <c r="DJ711" i="13"/>
  <c r="DJ743" i="13"/>
  <c r="DJ775" i="13"/>
  <c r="DJ807" i="13"/>
  <c r="DJ839" i="13"/>
  <c r="DJ871" i="13"/>
  <c r="DJ903" i="13"/>
  <c r="DJ935" i="13"/>
  <c r="DJ967" i="13"/>
  <c r="DJ999" i="13"/>
  <c r="DJ1031" i="13"/>
  <c r="DJ1063" i="13"/>
  <c r="DJ1095" i="13"/>
  <c r="CT9" i="13"/>
  <c r="CL29" i="13"/>
  <c r="CD19" i="13"/>
  <c r="CD51" i="13"/>
  <c r="CD83" i="13"/>
  <c r="CD115" i="13"/>
  <c r="BV24" i="13"/>
  <c r="BV56" i="13"/>
  <c r="BV88" i="13"/>
  <c r="BV120" i="13"/>
  <c r="BV152" i="13"/>
  <c r="BV184" i="13"/>
  <c r="BV216" i="13"/>
  <c r="BV248" i="13"/>
  <c r="BV280" i="13"/>
  <c r="BN32" i="13"/>
  <c r="BN59" i="13"/>
  <c r="BN75" i="13"/>
  <c r="BN91" i="13"/>
  <c r="BN107" i="13"/>
  <c r="BN123" i="13"/>
  <c r="BN139" i="13"/>
  <c r="BN155" i="13"/>
  <c r="BN171" i="13"/>
  <c r="BN187" i="13"/>
  <c r="BN203" i="13"/>
  <c r="BN219" i="13"/>
  <c r="BN235" i="13"/>
  <c r="BN251" i="13"/>
  <c r="BN267" i="13"/>
  <c r="BN283" i="13"/>
  <c r="BN299" i="13"/>
  <c r="BN315" i="13"/>
  <c r="BN331" i="13"/>
  <c r="BN347" i="13"/>
  <c r="BN363" i="13"/>
  <c r="BN379" i="13"/>
  <c r="BN395" i="13"/>
  <c r="BN411" i="13"/>
  <c r="BN427" i="13"/>
  <c r="BF1" i="13"/>
  <c r="AX1" i="13"/>
  <c r="AX17" i="13"/>
  <c r="AX33" i="13"/>
  <c r="AP16" i="13"/>
  <c r="AP32" i="13"/>
  <c r="AP48" i="13"/>
  <c r="AP64" i="13"/>
  <c r="AP80" i="13"/>
  <c r="AP96" i="13"/>
  <c r="AP112" i="13"/>
  <c r="AP128" i="13"/>
  <c r="AH14" i="13"/>
  <c r="AH30" i="13"/>
  <c r="AH46" i="13"/>
  <c r="AH62" i="13"/>
  <c r="AH78" i="13"/>
  <c r="AH94" i="13"/>
  <c r="AH110" i="13"/>
  <c r="AH126" i="13"/>
  <c r="AH142" i="13"/>
  <c r="AH158" i="13"/>
  <c r="AH174" i="13"/>
  <c r="AH190" i="13"/>
  <c r="AH206" i="13"/>
  <c r="AH222" i="13"/>
  <c r="AH238" i="13"/>
  <c r="AH254" i="13"/>
  <c r="AH270" i="13"/>
  <c r="AH286" i="13"/>
  <c r="AH302" i="13"/>
  <c r="Z7" i="13"/>
  <c r="Z23" i="13"/>
  <c r="Z39" i="13"/>
  <c r="Z55" i="13"/>
  <c r="Z71" i="13"/>
  <c r="Z87" i="13"/>
  <c r="Z103" i="13"/>
  <c r="Z119" i="13"/>
  <c r="Z135" i="13"/>
  <c r="Z151" i="13"/>
  <c r="Z167" i="13"/>
  <c r="Z183" i="13"/>
  <c r="Z199" i="13"/>
  <c r="Z215" i="13"/>
  <c r="Z231" i="13"/>
  <c r="Z247" i="13"/>
  <c r="Z263" i="13"/>
  <c r="Z279" i="13"/>
  <c r="Z295" i="13"/>
  <c r="Z311" i="13"/>
  <c r="Z327" i="13"/>
  <c r="Z343" i="13"/>
  <c r="Z359" i="13"/>
  <c r="Z375" i="13"/>
  <c r="Z391" i="13"/>
  <c r="Z407" i="13"/>
  <c r="Z423" i="13"/>
  <c r="Z439" i="13"/>
  <c r="Z455" i="13"/>
  <c r="Z471" i="13"/>
  <c r="Z487" i="13"/>
  <c r="Z503" i="13"/>
  <c r="Z519" i="13"/>
  <c r="Z535" i="13"/>
  <c r="Z551" i="13"/>
  <c r="Z567" i="13"/>
  <c r="Z583" i="13"/>
  <c r="Z599" i="13"/>
  <c r="BN182" i="13"/>
  <c r="Z262" i="13"/>
  <c r="Z666" i="13"/>
  <c r="R187" i="13"/>
  <c r="R319" i="13"/>
  <c r="R447" i="13"/>
  <c r="R575" i="13"/>
  <c r="R703" i="13"/>
  <c r="R831" i="13"/>
  <c r="R911" i="13"/>
  <c r="R975" i="13"/>
  <c r="R1039" i="13"/>
  <c r="R1103" i="13"/>
  <c r="R1167" i="13"/>
  <c r="EP19" i="13"/>
  <c r="DZ6" i="13"/>
  <c r="DZ134" i="13"/>
  <c r="DZ262" i="13"/>
  <c r="DR76" i="13"/>
  <c r="DR204" i="13"/>
  <c r="DR332" i="13"/>
  <c r="DR452" i="13"/>
  <c r="DR484" i="13"/>
  <c r="DR516" i="13"/>
  <c r="DR548" i="13"/>
  <c r="DR580" i="13"/>
  <c r="DJ15" i="13"/>
  <c r="DJ47" i="13"/>
  <c r="DJ79" i="13"/>
  <c r="DJ111" i="13"/>
  <c r="DJ143" i="13"/>
  <c r="DJ175" i="13"/>
  <c r="DJ207" i="13"/>
  <c r="DJ239" i="13"/>
  <c r="DJ271" i="13"/>
  <c r="DJ303" i="13"/>
  <c r="DJ335" i="13"/>
  <c r="DJ367" i="13"/>
  <c r="DJ399" i="13"/>
  <c r="DJ431" i="13"/>
  <c r="DJ463" i="13"/>
  <c r="DJ495" i="13"/>
  <c r="DJ527" i="13"/>
  <c r="DJ559" i="13"/>
  <c r="DJ591" i="13"/>
  <c r="DJ623" i="13"/>
  <c r="DJ655" i="13"/>
  <c r="DJ687" i="13"/>
  <c r="DJ719" i="13"/>
  <c r="DJ751" i="13"/>
  <c r="DJ783" i="13"/>
  <c r="DJ815" i="13"/>
  <c r="DJ847" i="13"/>
  <c r="DJ879" i="13"/>
  <c r="DJ911" i="13"/>
  <c r="DJ943" i="13"/>
  <c r="DJ975" i="13"/>
  <c r="DJ1007" i="13"/>
  <c r="DJ1039" i="13"/>
  <c r="DJ1071" i="13"/>
  <c r="DJ1103" i="13"/>
  <c r="CL5" i="13"/>
  <c r="CL37" i="13"/>
  <c r="CD27" i="13"/>
  <c r="CD59" i="13"/>
  <c r="CD91" i="13"/>
  <c r="CD123" i="13"/>
  <c r="BV32" i="13"/>
  <c r="BV64" i="13"/>
  <c r="BV96" i="13"/>
  <c r="BV128" i="13"/>
  <c r="BV160" i="13"/>
  <c r="BV192" i="13"/>
  <c r="BV224" i="13"/>
  <c r="BV256" i="13"/>
  <c r="BN8" i="13"/>
  <c r="BN40" i="13"/>
  <c r="BN63" i="13"/>
  <c r="BN79" i="13"/>
  <c r="BN95" i="13"/>
  <c r="BN111" i="13"/>
  <c r="BN127" i="13"/>
  <c r="BN143" i="13"/>
  <c r="BN159" i="13"/>
  <c r="BN175" i="13"/>
  <c r="BN191" i="13"/>
  <c r="BN207" i="13"/>
  <c r="BN223" i="13"/>
  <c r="BN239" i="13"/>
  <c r="BN255" i="13"/>
  <c r="BN271" i="13"/>
  <c r="BN287" i="13"/>
  <c r="BN303" i="13"/>
  <c r="BN319" i="13"/>
  <c r="BN335" i="13"/>
  <c r="BN351" i="13"/>
  <c r="BN367" i="13"/>
  <c r="BN383" i="13"/>
  <c r="BN399" i="13"/>
  <c r="BN415" i="13"/>
  <c r="BN431" i="13"/>
  <c r="BF5" i="13"/>
  <c r="AX5" i="13"/>
  <c r="AX21" i="13"/>
  <c r="AP4" i="13"/>
  <c r="AP20" i="13"/>
  <c r="AP36" i="13"/>
  <c r="AP52" i="13"/>
  <c r="AP68" i="13"/>
  <c r="AP84" i="13"/>
  <c r="AP100" i="13"/>
  <c r="AP116" i="13"/>
  <c r="AH2" i="13"/>
  <c r="AH18" i="13"/>
  <c r="AH34" i="13"/>
  <c r="AH50" i="13"/>
  <c r="AH66" i="13"/>
  <c r="AH82" i="13"/>
  <c r="AH98" i="13"/>
  <c r="AH114" i="13"/>
  <c r="AH130" i="13"/>
  <c r="AH146" i="13"/>
  <c r="AH162" i="13"/>
  <c r="AH178" i="13"/>
  <c r="AH194" i="13"/>
  <c r="AH210" i="13"/>
  <c r="AH226" i="13"/>
  <c r="AH242" i="13"/>
  <c r="AH258" i="13"/>
  <c r="AH274" i="13"/>
  <c r="AH290" i="13"/>
  <c r="AH306" i="13"/>
  <c r="Z11" i="13"/>
  <c r="Z27" i="13"/>
  <c r="Z43" i="13"/>
  <c r="Z59" i="13"/>
  <c r="Z75" i="13"/>
  <c r="Z91" i="13"/>
  <c r="Z107" i="13"/>
  <c r="Z123" i="13"/>
  <c r="Z139" i="13"/>
  <c r="Z155" i="13"/>
  <c r="Z171" i="13"/>
  <c r="Z187" i="13"/>
  <c r="Z203" i="13"/>
  <c r="Z219" i="13"/>
  <c r="Z235" i="13"/>
  <c r="Z251" i="13"/>
  <c r="Z267" i="13"/>
  <c r="Z283" i="13"/>
  <c r="Z299" i="13"/>
  <c r="Z315" i="13"/>
  <c r="Z331" i="13"/>
  <c r="Z347" i="13"/>
  <c r="Z363" i="13"/>
  <c r="Z379" i="13"/>
  <c r="Z395" i="13"/>
  <c r="Z411" i="13"/>
  <c r="Z427" i="13"/>
  <c r="Z443" i="13"/>
  <c r="Z459" i="13"/>
  <c r="Z475" i="13"/>
  <c r="Z491" i="13"/>
  <c r="Z507" i="13"/>
  <c r="Z523" i="13"/>
  <c r="Z539" i="13"/>
  <c r="Z555" i="13"/>
  <c r="Z571" i="13"/>
  <c r="Z587" i="13"/>
  <c r="Z603" i="13"/>
  <c r="R223" i="13"/>
  <c r="R735" i="13"/>
  <c r="R1055" i="13"/>
  <c r="DZ38" i="13"/>
  <c r="DR236" i="13"/>
  <c r="DR524" i="13"/>
  <c r="DJ55" i="13"/>
  <c r="DJ183" i="13"/>
  <c r="DJ311" i="13"/>
  <c r="DJ439" i="13"/>
  <c r="DJ567" i="13"/>
  <c r="DJ695" i="13"/>
  <c r="DJ823" i="13"/>
  <c r="DJ951" i="13"/>
  <c r="DJ1079" i="13"/>
  <c r="CD35" i="13"/>
  <c r="BV40" i="13"/>
  <c r="BV168" i="13"/>
  <c r="BN16" i="13"/>
  <c r="BN99" i="13"/>
  <c r="BN163" i="13"/>
  <c r="BN227" i="13"/>
  <c r="BN291" i="13"/>
  <c r="BN355" i="13"/>
  <c r="BN419" i="13"/>
  <c r="AX25" i="13"/>
  <c r="AP56" i="13"/>
  <c r="AP120" i="13"/>
  <c r="AH54" i="13"/>
  <c r="AH118" i="13"/>
  <c r="AH182" i="13"/>
  <c r="AH246" i="13"/>
  <c r="AH310" i="13"/>
  <c r="Z63" i="13"/>
  <c r="Z127" i="13"/>
  <c r="Z191" i="13"/>
  <c r="Z255" i="13"/>
  <c r="Z319" i="13"/>
  <c r="Z383" i="13"/>
  <c r="Z447" i="13"/>
  <c r="Z511" i="13"/>
  <c r="Z575" i="13"/>
  <c r="Z619" i="13"/>
  <c r="Z635" i="13"/>
  <c r="Z651" i="13"/>
  <c r="Z667" i="13"/>
  <c r="Z683" i="13"/>
  <c r="R16" i="13"/>
  <c r="R32" i="13"/>
  <c r="R48" i="13"/>
  <c r="R64" i="13"/>
  <c r="R80" i="13"/>
  <c r="R96" i="13"/>
  <c r="R112" i="13"/>
  <c r="R128" i="13"/>
  <c r="R144" i="13"/>
  <c r="R160" i="13"/>
  <c r="R176" i="13"/>
  <c r="R192" i="13"/>
  <c r="R208" i="13"/>
  <c r="R224" i="13"/>
  <c r="R240" i="13"/>
  <c r="R256" i="13"/>
  <c r="R272" i="13"/>
  <c r="R288" i="13"/>
  <c r="R304" i="13"/>
  <c r="R320" i="13"/>
  <c r="R336" i="13"/>
  <c r="R352" i="13"/>
  <c r="R368" i="13"/>
  <c r="R384" i="13"/>
  <c r="R400" i="13"/>
  <c r="R416" i="13"/>
  <c r="R432" i="13"/>
  <c r="R448" i="13"/>
  <c r="R464" i="13"/>
  <c r="R480" i="13"/>
  <c r="R496" i="13"/>
  <c r="R512" i="13"/>
  <c r="R528" i="13"/>
  <c r="R544" i="13"/>
  <c r="R560" i="13"/>
  <c r="R576" i="13"/>
  <c r="R592" i="13"/>
  <c r="R608" i="13"/>
  <c r="R624" i="13"/>
  <c r="R640" i="13"/>
  <c r="R656" i="13"/>
  <c r="R672" i="13"/>
  <c r="R688" i="13"/>
  <c r="R704" i="13"/>
  <c r="R720" i="13"/>
  <c r="R736" i="13"/>
  <c r="R752" i="13"/>
  <c r="R768" i="13"/>
  <c r="R784" i="13"/>
  <c r="R800" i="13"/>
  <c r="R816" i="13"/>
  <c r="R832" i="13"/>
  <c r="R848" i="13"/>
  <c r="R864" i="13"/>
  <c r="R880" i="13"/>
  <c r="R896" i="13"/>
  <c r="R912" i="13"/>
  <c r="R928" i="13"/>
  <c r="R944" i="13"/>
  <c r="R960" i="13"/>
  <c r="R976" i="13"/>
  <c r="R992" i="13"/>
  <c r="R1008" i="13"/>
  <c r="R1024" i="13"/>
  <c r="R1040" i="13"/>
  <c r="R1056" i="13"/>
  <c r="R1072" i="13"/>
  <c r="R1088" i="13"/>
  <c r="R1104" i="13"/>
  <c r="R1120" i="13"/>
  <c r="R1136" i="13"/>
  <c r="R1152" i="13"/>
  <c r="R1168" i="13"/>
  <c r="R1184" i="13"/>
  <c r="R1200" i="13"/>
  <c r="R1216" i="13"/>
  <c r="EP21" i="13"/>
  <c r="EH32" i="13"/>
  <c r="EH64" i="13"/>
  <c r="EH96" i="13"/>
  <c r="DZ24" i="13"/>
  <c r="DZ56" i="13"/>
  <c r="DZ88" i="13"/>
  <c r="DZ120" i="13"/>
  <c r="DZ152" i="13"/>
  <c r="DZ184" i="13"/>
  <c r="DZ216" i="13"/>
  <c r="DZ248" i="13"/>
  <c r="DZ280" i="13"/>
  <c r="DZ312" i="13"/>
  <c r="DR30" i="13"/>
  <c r="DR62" i="13"/>
  <c r="DR94" i="13"/>
  <c r="DR126" i="13"/>
  <c r="DR158" i="13"/>
  <c r="DR190" i="13"/>
  <c r="DR222" i="13"/>
  <c r="DR254" i="13"/>
  <c r="DR286" i="13"/>
  <c r="DR318" i="13"/>
  <c r="DR350" i="13"/>
  <c r="DR382" i="13"/>
  <c r="DR414" i="13"/>
  <c r="DR446" i="13"/>
  <c r="DR478" i="13"/>
  <c r="DR510" i="13"/>
  <c r="DR542" i="13"/>
  <c r="DR574" i="13"/>
  <c r="DJ9" i="13"/>
  <c r="DJ41" i="13"/>
  <c r="DJ73" i="13"/>
  <c r="DJ105" i="13"/>
  <c r="DJ137" i="13"/>
  <c r="DJ169" i="13"/>
  <c r="DJ201" i="13"/>
  <c r="DJ233" i="13"/>
  <c r="DJ265" i="13"/>
  <c r="DJ297" i="13"/>
  <c r="DJ329" i="13"/>
  <c r="DJ361" i="13"/>
  <c r="DJ393" i="13"/>
  <c r="DJ425" i="13"/>
  <c r="DJ457" i="13"/>
  <c r="AX24" i="13"/>
  <c r="R351" i="13"/>
  <c r="R863" i="13"/>
  <c r="R1119" i="13"/>
  <c r="DZ166" i="13"/>
  <c r="DR364" i="13"/>
  <c r="DR556" i="13"/>
  <c r="DJ87" i="13"/>
  <c r="DJ215" i="13"/>
  <c r="DJ343" i="13"/>
  <c r="DJ471" i="13"/>
  <c r="DJ599" i="13"/>
  <c r="DJ727" i="13"/>
  <c r="DJ855" i="13"/>
  <c r="DJ983" i="13"/>
  <c r="DJ1111" i="13"/>
  <c r="CD67" i="13"/>
  <c r="BV72" i="13"/>
  <c r="BV200" i="13"/>
  <c r="BN48" i="13"/>
  <c r="BN115" i="13"/>
  <c r="BN179" i="13"/>
  <c r="BN243" i="13"/>
  <c r="BN307" i="13"/>
  <c r="BN371" i="13"/>
  <c r="BN435" i="13"/>
  <c r="AP8" i="13"/>
  <c r="AP72" i="13"/>
  <c r="AH6" i="13"/>
  <c r="AH70" i="13"/>
  <c r="AH134" i="13"/>
  <c r="AH198" i="13"/>
  <c r="AH262" i="13"/>
  <c r="Z15" i="13"/>
  <c r="Z79" i="13"/>
  <c r="Z143" i="13"/>
  <c r="Z207" i="13"/>
  <c r="Z271" i="13"/>
  <c r="Z335" i="13"/>
  <c r="Z399" i="13"/>
  <c r="Z463" i="13"/>
  <c r="Z527" i="13"/>
  <c r="Z591" i="13"/>
  <c r="Z623" i="13"/>
  <c r="Z639" i="13"/>
  <c r="Z655" i="13"/>
  <c r="Z671" i="13"/>
  <c r="R4" i="13"/>
  <c r="R20" i="13"/>
  <c r="R36" i="13"/>
  <c r="R52" i="13"/>
  <c r="R68" i="13"/>
  <c r="R84" i="13"/>
  <c r="R100" i="13"/>
  <c r="R116" i="13"/>
  <c r="R132" i="13"/>
  <c r="R148" i="13"/>
  <c r="R164" i="13"/>
  <c r="R180" i="13"/>
  <c r="R196" i="13"/>
  <c r="R212" i="13"/>
  <c r="R228" i="13"/>
  <c r="R244" i="13"/>
  <c r="R260" i="13"/>
  <c r="R276" i="13"/>
  <c r="R292" i="13"/>
  <c r="R308" i="13"/>
  <c r="R324" i="13"/>
  <c r="R340" i="13"/>
  <c r="R356" i="13"/>
  <c r="R372" i="13"/>
  <c r="R388" i="13"/>
  <c r="R404" i="13"/>
  <c r="R420" i="13"/>
  <c r="R436" i="13"/>
  <c r="R452" i="13"/>
  <c r="R468" i="13"/>
  <c r="R484" i="13"/>
  <c r="R500" i="13"/>
  <c r="R516" i="13"/>
  <c r="R532" i="13"/>
  <c r="R548" i="13"/>
  <c r="R564" i="13"/>
  <c r="R580" i="13"/>
  <c r="R596" i="13"/>
  <c r="R612" i="13"/>
  <c r="R628" i="13"/>
  <c r="R644" i="13"/>
  <c r="R660" i="13"/>
  <c r="R676" i="13"/>
  <c r="R692" i="13"/>
  <c r="R708" i="13"/>
  <c r="R724" i="13"/>
  <c r="R740" i="13"/>
  <c r="R756" i="13"/>
  <c r="R772" i="13"/>
  <c r="R788" i="13"/>
  <c r="R804" i="13"/>
  <c r="R820" i="13"/>
  <c r="R836" i="13"/>
  <c r="R852" i="13"/>
  <c r="R868" i="13"/>
  <c r="R884" i="13"/>
  <c r="R900" i="13"/>
  <c r="R916" i="13"/>
  <c r="R932" i="13"/>
  <c r="R948" i="13"/>
  <c r="R964" i="13"/>
  <c r="R980" i="13"/>
  <c r="R996" i="13"/>
  <c r="R1012" i="13"/>
  <c r="R1028" i="13"/>
  <c r="R1044" i="13"/>
  <c r="R1060" i="13"/>
  <c r="R1076" i="13"/>
  <c r="R1092" i="13"/>
  <c r="R1108" i="13"/>
  <c r="R1124" i="13"/>
  <c r="R1140" i="13"/>
  <c r="R1156" i="13"/>
  <c r="R1172" i="13"/>
  <c r="R1188" i="13"/>
  <c r="R1204" i="13"/>
  <c r="EX7" i="13"/>
  <c r="EH8" i="13"/>
  <c r="EH40" i="13"/>
  <c r="EH72" i="13"/>
  <c r="EH104" i="13"/>
  <c r="DZ32" i="13"/>
  <c r="DZ64" i="13"/>
  <c r="DZ96" i="13"/>
  <c r="DZ128" i="13"/>
  <c r="DZ160" i="13"/>
  <c r="DZ192" i="13"/>
  <c r="DZ224" i="13"/>
  <c r="DZ256" i="13"/>
  <c r="DZ288" i="13"/>
  <c r="DR6" i="13"/>
  <c r="DR38" i="13"/>
  <c r="DR70" i="13"/>
  <c r="DR102" i="13"/>
  <c r="DR134" i="13"/>
  <c r="DR166" i="13"/>
  <c r="DR198" i="13"/>
  <c r="DR230" i="13"/>
  <c r="DR262" i="13"/>
  <c r="DR294" i="13"/>
  <c r="DR326" i="13"/>
  <c r="DR358" i="13"/>
  <c r="DR390" i="13"/>
  <c r="DR422" i="13"/>
  <c r="DR454" i="13"/>
  <c r="DR486" i="13"/>
  <c r="DR518" i="13"/>
  <c r="DR550" i="13"/>
  <c r="DR582" i="13"/>
  <c r="DJ17" i="13"/>
  <c r="DJ49" i="13"/>
  <c r="DJ81" i="13"/>
  <c r="DJ113" i="13"/>
  <c r="DJ145" i="13"/>
  <c r="DJ177" i="13"/>
  <c r="DJ209" i="13"/>
  <c r="DJ241" i="13"/>
  <c r="DJ273" i="13"/>
  <c r="DJ305" i="13"/>
  <c r="DJ337" i="13"/>
  <c r="DJ369" i="13"/>
  <c r="DJ401" i="13"/>
  <c r="DJ433" i="13"/>
  <c r="DJ465" i="13"/>
  <c r="DJ497" i="13"/>
  <c r="DJ529" i="13"/>
  <c r="DJ561" i="13"/>
  <c r="DJ593" i="13"/>
  <c r="DJ625" i="13"/>
  <c r="DJ657" i="13"/>
  <c r="DJ689" i="13"/>
  <c r="DJ721" i="13"/>
  <c r="DJ753" i="13"/>
  <c r="DJ785" i="13"/>
  <c r="DJ817" i="13"/>
  <c r="DJ849" i="13"/>
  <c r="DJ881" i="13"/>
  <c r="DJ913" i="13"/>
  <c r="DJ945" i="13"/>
  <c r="DJ977" i="13"/>
  <c r="DJ1009" i="13"/>
  <c r="DJ1041" i="13"/>
  <c r="DJ1073" i="13"/>
  <c r="DJ1105" i="13"/>
  <c r="CT11" i="13"/>
  <c r="CL31" i="13"/>
  <c r="CD21" i="13"/>
  <c r="CD53" i="13"/>
  <c r="CD85" i="13"/>
  <c r="CD117" i="13"/>
  <c r="BV18" i="13"/>
  <c r="BV50" i="13"/>
  <c r="BV82" i="13"/>
  <c r="BV114" i="13"/>
  <c r="BV146" i="13"/>
  <c r="BV178" i="13"/>
  <c r="BV210" i="13"/>
  <c r="BV242" i="13"/>
  <c r="BV274" i="13"/>
  <c r="BN18" i="13"/>
  <c r="BN50" i="13"/>
  <c r="BN68" i="13"/>
  <c r="BN84" i="13"/>
  <c r="BN100" i="13"/>
  <c r="BN116" i="13"/>
  <c r="BN132" i="13"/>
  <c r="BN148" i="13"/>
  <c r="BN164" i="13"/>
  <c r="BN180" i="13"/>
  <c r="BN196" i="13"/>
  <c r="BN212" i="13"/>
  <c r="BN228" i="13"/>
  <c r="BN244" i="13"/>
  <c r="BN260" i="13"/>
  <c r="BN276" i="13"/>
  <c r="BN292" i="13"/>
  <c r="BN308" i="13"/>
  <c r="BN324" i="13"/>
  <c r="BN340" i="13"/>
  <c r="BN356" i="13"/>
  <c r="BN372" i="13"/>
  <c r="BN388" i="13"/>
  <c r="BN404" i="13"/>
  <c r="BN420" i="13"/>
  <c r="BN436" i="13"/>
  <c r="BF10" i="13"/>
  <c r="AX10" i="13"/>
  <c r="AX26" i="13"/>
  <c r="AP5" i="13"/>
  <c r="AP21" i="13"/>
  <c r="AP37" i="13"/>
  <c r="AP53" i="13"/>
  <c r="AP69" i="13"/>
  <c r="AP85" i="13"/>
  <c r="AP101" i="13"/>
  <c r="AP117" i="13"/>
  <c r="AH3" i="13"/>
  <c r="AH19" i="13"/>
  <c r="AH35" i="13"/>
  <c r="AH51" i="13"/>
  <c r="AH67" i="13"/>
  <c r="AH83" i="13"/>
  <c r="AH99" i="13"/>
  <c r="AH115" i="13"/>
  <c r="AH131" i="13"/>
  <c r="AH147" i="13"/>
  <c r="AH163" i="13"/>
  <c r="AH179" i="13"/>
  <c r="AH195" i="13"/>
  <c r="AH211" i="13"/>
  <c r="AH227" i="13"/>
  <c r="AH243" i="13"/>
  <c r="AH259" i="13"/>
  <c r="AH275" i="13"/>
  <c r="AH291" i="13"/>
  <c r="AH307" i="13"/>
  <c r="Z16" i="13"/>
  <c r="Z32" i="13"/>
  <c r="Z48" i="13"/>
  <c r="Z64" i="13"/>
  <c r="Z80" i="13"/>
  <c r="Z96" i="13"/>
  <c r="Z112" i="13"/>
  <c r="Z128" i="13"/>
  <c r="Z144" i="13"/>
  <c r="Z160" i="13"/>
  <c r="Z176" i="13"/>
  <c r="Z192" i="13"/>
  <c r="Z208" i="13"/>
  <c r="Z224" i="13"/>
  <c r="Z240" i="13"/>
  <c r="Z256" i="13"/>
  <c r="Z272" i="13"/>
  <c r="Z288" i="13"/>
  <c r="Z304" i="13"/>
  <c r="Z320" i="13"/>
  <c r="Z336" i="13"/>
  <c r="Z352" i="13"/>
  <c r="Z368" i="13"/>
  <c r="Z384" i="13"/>
  <c r="Z400" i="13"/>
  <c r="Z416" i="13"/>
  <c r="Z432" i="13"/>
  <c r="Z448" i="13"/>
  <c r="Z464" i="13"/>
  <c r="Z480" i="13"/>
  <c r="Z496" i="13"/>
  <c r="Z512" i="13"/>
  <c r="Z528" i="13"/>
  <c r="Z544" i="13"/>
  <c r="Z560" i="13"/>
  <c r="Z576" i="13"/>
  <c r="Z592" i="13"/>
  <c r="Z608" i="13"/>
  <c r="Z624" i="13"/>
  <c r="Z640" i="13"/>
  <c r="Z656" i="13"/>
  <c r="Z672" i="13"/>
  <c r="R1" i="13"/>
  <c r="R17" i="13"/>
  <c r="R33" i="13"/>
  <c r="R49" i="13"/>
  <c r="R65" i="13"/>
  <c r="R81" i="13"/>
  <c r="R97" i="13"/>
  <c r="R113" i="13"/>
  <c r="R129" i="13"/>
  <c r="R145" i="13"/>
  <c r="R161" i="13"/>
  <c r="R177" i="13"/>
  <c r="R193" i="13"/>
  <c r="R209" i="13"/>
  <c r="R225" i="13"/>
  <c r="R241" i="13"/>
  <c r="R257" i="13"/>
  <c r="R273" i="13"/>
  <c r="R289" i="13"/>
  <c r="Z390" i="13"/>
  <c r="R479" i="13"/>
  <c r="R927" i="13"/>
  <c r="R1183" i="13"/>
  <c r="DZ294" i="13"/>
  <c r="DR460" i="13"/>
  <c r="DR588" i="13"/>
  <c r="DJ119" i="13"/>
  <c r="DJ247" i="13"/>
  <c r="DJ375" i="13"/>
  <c r="DJ503" i="13"/>
  <c r="DJ631" i="13"/>
  <c r="DJ759" i="13"/>
  <c r="DJ887" i="13"/>
  <c r="DJ1015" i="13"/>
  <c r="CL13" i="13"/>
  <c r="CD99" i="13"/>
  <c r="BV104" i="13"/>
  <c r="BV232" i="13"/>
  <c r="BN67" i="13"/>
  <c r="BN131" i="13"/>
  <c r="BN195" i="13"/>
  <c r="BN259" i="13"/>
  <c r="BN323" i="13"/>
  <c r="BN387" i="13"/>
  <c r="BF9" i="13"/>
  <c r="AP24" i="13"/>
  <c r="AP88" i="13"/>
  <c r="AH22" i="13"/>
  <c r="AH86" i="13"/>
  <c r="AH150" i="13"/>
  <c r="AH214" i="13"/>
  <c r="AH278" i="13"/>
  <c r="Z31" i="13"/>
  <c r="Z95" i="13"/>
  <c r="Z159" i="13"/>
  <c r="Z223" i="13"/>
  <c r="Z287" i="13"/>
  <c r="Z351" i="13"/>
  <c r="Z415" i="13"/>
  <c r="Z479" i="13"/>
  <c r="Z543" i="13"/>
  <c r="Z607" i="13"/>
  <c r="Z627" i="13"/>
  <c r="Z643" i="13"/>
  <c r="Z659" i="13"/>
  <c r="Z675" i="13"/>
  <c r="R8" i="13"/>
  <c r="R24" i="13"/>
  <c r="R40" i="13"/>
  <c r="R56" i="13"/>
  <c r="R72" i="13"/>
  <c r="R88" i="13"/>
  <c r="R104" i="13"/>
  <c r="R120" i="13"/>
  <c r="R136" i="13"/>
  <c r="R152" i="13"/>
  <c r="R168" i="13"/>
  <c r="R184" i="13"/>
  <c r="R200" i="13"/>
  <c r="R216" i="13"/>
  <c r="R232" i="13"/>
  <c r="R248" i="13"/>
  <c r="R264" i="13"/>
  <c r="R280" i="13"/>
  <c r="R296" i="13"/>
  <c r="R312" i="13"/>
  <c r="R328" i="13"/>
  <c r="R344" i="13"/>
  <c r="R360" i="13"/>
  <c r="R376" i="13"/>
  <c r="R392" i="13"/>
  <c r="R408" i="13"/>
  <c r="R424" i="13"/>
  <c r="R440" i="13"/>
  <c r="R456" i="13"/>
  <c r="R472" i="13"/>
  <c r="R488" i="13"/>
  <c r="R504" i="13"/>
  <c r="R520" i="13"/>
  <c r="R536" i="13"/>
  <c r="R552" i="13"/>
  <c r="R568" i="13"/>
  <c r="R584" i="13"/>
  <c r="R600" i="13"/>
  <c r="R616" i="13"/>
  <c r="R632" i="13"/>
  <c r="R648" i="13"/>
  <c r="R664" i="13"/>
  <c r="R680" i="13"/>
  <c r="R696" i="13"/>
  <c r="R712" i="13"/>
  <c r="R728" i="13"/>
  <c r="R744" i="13"/>
  <c r="R760" i="13"/>
  <c r="R776" i="13"/>
  <c r="R792" i="13"/>
  <c r="R808" i="13"/>
  <c r="R824" i="13"/>
  <c r="R840" i="13"/>
  <c r="R856" i="13"/>
  <c r="R872" i="13"/>
  <c r="R888" i="13"/>
  <c r="R904" i="13"/>
  <c r="R920" i="13"/>
  <c r="R936" i="13"/>
  <c r="R952" i="13"/>
  <c r="R968" i="13"/>
  <c r="R984" i="13"/>
  <c r="R1000" i="13"/>
  <c r="R1016" i="13"/>
  <c r="R1032" i="13"/>
  <c r="R1048" i="13"/>
  <c r="R1064" i="13"/>
  <c r="R1080" i="13"/>
  <c r="R1096" i="13"/>
  <c r="R1112" i="13"/>
  <c r="R1128" i="13"/>
  <c r="R1144" i="13"/>
  <c r="R1160" i="13"/>
  <c r="R1176" i="13"/>
  <c r="R1192" i="13"/>
  <c r="R1208" i="13"/>
  <c r="EP5" i="13"/>
  <c r="EH16" i="13"/>
  <c r="EH48" i="13"/>
  <c r="EH80" i="13"/>
  <c r="DZ8" i="13"/>
  <c r="DZ40" i="13"/>
  <c r="DZ72" i="13"/>
  <c r="DZ104" i="13"/>
  <c r="DZ136" i="13"/>
  <c r="DZ168" i="13"/>
  <c r="DZ200" i="13"/>
  <c r="DZ232" i="13"/>
  <c r="DZ264" i="13"/>
  <c r="DZ296" i="13"/>
  <c r="DR14" i="13"/>
  <c r="DR46" i="13"/>
  <c r="DR78" i="13"/>
  <c r="DR110" i="13"/>
  <c r="DR142" i="13"/>
  <c r="DR174" i="13"/>
  <c r="DR206" i="13"/>
  <c r="DR238" i="13"/>
  <c r="DR270" i="13"/>
  <c r="DR302" i="13"/>
  <c r="DR334" i="13"/>
  <c r="DR366" i="13"/>
  <c r="DR398" i="13"/>
  <c r="DR430" i="13"/>
  <c r="DR462" i="13"/>
  <c r="DR494" i="13"/>
  <c r="DR526" i="13"/>
  <c r="DR558" i="13"/>
  <c r="DR590" i="13"/>
  <c r="DJ25" i="13"/>
  <c r="DJ57" i="13"/>
  <c r="DJ89" i="13"/>
  <c r="DJ121" i="13"/>
  <c r="DJ153" i="13"/>
  <c r="DJ185" i="13"/>
  <c r="DJ217" i="13"/>
  <c r="DJ249" i="13"/>
  <c r="DJ281" i="13"/>
  <c r="DJ313" i="13"/>
  <c r="DJ345" i="13"/>
  <c r="DJ377" i="13"/>
  <c r="DJ409" i="13"/>
  <c r="DJ441" i="13"/>
  <c r="DJ473" i="13"/>
  <c r="DJ505" i="13"/>
  <c r="DJ537" i="13"/>
  <c r="DJ569" i="13"/>
  <c r="DJ601" i="13"/>
  <c r="DJ633" i="13"/>
  <c r="DJ665" i="13"/>
  <c r="DJ697" i="13"/>
  <c r="DJ729" i="13"/>
  <c r="DJ761" i="13"/>
  <c r="DJ793" i="13"/>
  <c r="DJ825" i="13"/>
  <c r="DJ857" i="13"/>
  <c r="DJ889" i="13"/>
  <c r="DJ921" i="13"/>
  <c r="DJ953" i="13"/>
  <c r="DJ985" i="13"/>
  <c r="DJ1017" i="13"/>
  <c r="DJ1049" i="13"/>
  <c r="DJ1081" i="13"/>
  <c r="DJ1113" i="13"/>
  <c r="CL7" i="13"/>
  <c r="CL39" i="13"/>
  <c r="CD29" i="13"/>
  <c r="CD61" i="13"/>
  <c r="CD93" i="13"/>
  <c r="CD125" i="13"/>
  <c r="BV26" i="13"/>
  <c r="BV58" i="13"/>
  <c r="BV90" i="13"/>
  <c r="BV122" i="13"/>
  <c r="BV154" i="13"/>
  <c r="BV186" i="13"/>
  <c r="BV218" i="13"/>
  <c r="BV250" i="13"/>
  <c r="BV282" i="13"/>
  <c r="BN26" i="13"/>
  <c r="BN56" i="13"/>
  <c r="BN72" i="13"/>
  <c r="BN88" i="13"/>
  <c r="BN104" i="13"/>
  <c r="BN120" i="13"/>
  <c r="BN136" i="13"/>
  <c r="BN152" i="13"/>
  <c r="BN168" i="13"/>
  <c r="BN184" i="13"/>
  <c r="BN200" i="13"/>
  <c r="BN216" i="13"/>
  <c r="BN232" i="13"/>
  <c r="BN248" i="13"/>
  <c r="BN264" i="13"/>
  <c r="BN280" i="13"/>
  <c r="BN296" i="13"/>
  <c r="BN312" i="13"/>
  <c r="BN328" i="13"/>
  <c r="BN344" i="13"/>
  <c r="BN360" i="13"/>
  <c r="BN376" i="13"/>
  <c r="BN392" i="13"/>
  <c r="BN408" i="13"/>
  <c r="BN424" i="13"/>
  <c r="BN440" i="13"/>
  <c r="BF14" i="13"/>
  <c r="AX14" i="13"/>
  <c r="AX30" i="13"/>
  <c r="AP9" i="13"/>
  <c r="AP25" i="13"/>
  <c r="AP41" i="13"/>
  <c r="AP57" i="13"/>
  <c r="AP73" i="13"/>
  <c r="AP89" i="13"/>
  <c r="AP105" i="13"/>
  <c r="AP121" i="13"/>
  <c r="AH7" i="13"/>
  <c r="AH23" i="13"/>
  <c r="AH39" i="13"/>
  <c r="AH55" i="13"/>
  <c r="AH71" i="13"/>
  <c r="AH87" i="13"/>
  <c r="AH103" i="13"/>
  <c r="AH119" i="13"/>
  <c r="AH135" i="13"/>
  <c r="AH151" i="13"/>
  <c r="AH167" i="13"/>
  <c r="AH183" i="13"/>
  <c r="AH199" i="13"/>
  <c r="AH215" i="13"/>
  <c r="AH231" i="13"/>
  <c r="AH247" i="13"/>
  <c r="AH263" i="13"/>
  <c r="AH279" i="13"/>
  <c r="AH295" i="13"/>
  <c r="Z4" i="13"/>
  <c r="Z20" i="13"/>
  <c r="Z36" i="13"/>
  <c r="Z52" i="13"/>
  <c r="Z68" i="13"/>
  <c r="Z84" i="13"/>
  <c r="Z100" i="13"/>
  <c r="Z116" i="13"/>
  <c r="Z132" i="13"/>
  <c r="Z148" i="13"/>
  <c r="Z164" i="13"/>
  <c r="Z180" i="13"/>
  <c r="Z196" i="13"/>
  <c r="Z212" i="13"/>
  <c r="Z228" i="13"/>
  <c r="Z244" i="13"/>
  <c r="Z260" i="13"/>
  <c r="Z276" i="13"/>
  <c r="Z292" i="13"/>
  <c r="Z308" i="13"/>
  <c r="Z324" i="13"/>
  <c r="Z340" i="13"/>
  <c r="Z356" i="13"/>
  <c r="Z372" i="13"/>
  <c r="Z388" i="13"/>
  <c r="Z404" i="13"/>
  <c r="Z420" i="13"/>
  <c r="Z436" i="13"/>
  <c r="Z452" i="13"/>
  <c r="Z468" i="13"/>
  <c r="Z484" i="13"/>
  <c r="Z500" i="13"/>
  <c r="Z516" i="13"/>
  <c r="Z532" i="13"/>
  <c r="Z548" i="13"/>
  <c r="Z564" i="13"/>
  <c r="Z580" i="13"/>
  <c r="Z596" i="13"/>
  <c r="Z612" i="13"/>
  <c r="Z628" i="13"/>
  <c r="Z644" i="13"/>
  <c r="Z660" i="13"/>
  <c r="Z676" i="13"/>
  <c r="R5" i="13"/>
  <c r="R21" i="13"/>
  <c r="R37" i="13"/>
  <c r="R53" i="13"/>
  <c r="R69" i="13"/>
  <c r="R85" i="13"/>
  <c r="R101" i="13"/>
  <c r="R117" i="13"/>
  <c r="R133" i="13"/>
  <c r="R149" i="13"/>
  <c r="R165" i="13"/>
  <c r="R181" i="13"/>
  <c r="R197" i="13"/>
  <c r="R213" i="13"/>
  <c r="R229" i="13"/>
  <c r="R245" i="13"/>
  <c r="R261" i="13"/>
  <c r="R277" i="13"/>
  <c r="R293" i="13"/>
  <c r="EH22" i="13"/>
  <c r="DJ151" i="13"/>
  <c r="DJ663" i="13"/>
  <c r="CD3" i="13"/>
  <c r="BN83" i="13"/>
  <c r="BN339" i="13"/>
  <c r="AP104" i="13"/>
  <c r="AH230" i="13"/>
  <c r="Z175" i="13"/>
  <c r="Z431" i="13"/>
  <c r="Z631" i="13"/>
  <c r="R12" i="13"/>
  <c r="R76" i="13"/>
  <c r="R140" i="13"/>
  <c r="R204" i="13"/>
  <c r="R268" i="13"/>
  <c r="R332" i="13"/>
  <c r="R396" i="13"/>
  <c r="R460" i="13"/>
  <c r="R524" i="13"/>
  <c r="R588" i="13"/>
  <c r="R652" i="13"/>
  <c r="R716" i="13"/>
  <c r="R780" i="13"/>
  <c r="R844" i="13"/>
  <c r="R908" i="13"/>
  <c r="R972" i="13"/>
  <c r="R1036" i="13"/>
  <c r="R1100" i="13"/>
  <c r="R1164" i="13"/>
  <c r="EP13" i="13"/>
  <c r="DZ16" i="13"/>
  <c r="DZ144" i="13"/>
  <c r="DZ272" i="13"/>
  <c r="DR86" i="13"/>
  <c r="DR214" i="13"/>
  <c r="DR342" i="13"/>
  <c r="DR470" i="13"/>
  <c r="DJ1" i="13"/>
  <c r="DJ129" i="13"/>
  <c r="DJ257" i="13"/>
  <c r="DJ385" i="13"/>
  <c r="DJ489" i="13"/>
  <c r="DJ553" i="13"/>
  <c r="DJ617" i="13"/>
  <c r="DJ681" i="13"/>
  <c r="DJ745" i="13"/>
  <c r="DJ809" i="13"/>
  <c r="DJ873" i="13"/>
  <c r="DJ937" i="13"/>
  <c r="DJ1001" i="13"/>
  <c r="DJ1065" i="13"/>
  <c r="CT3" i="13"/>
  <c r="CD13" i="13"/>
  <c r="CD77" i="13"/>
  <c r="BV10" i="13"/>
  <c r="BV74" i="13"/>
  <c r="BV138" i="13"/>
  <c r="BV202" i="13"/>
  <c r="BV266" i="13"/>
  <c r="BN42" i="13"/>
  <c r="BN80" i="13"/>
  <c r="BN112" i="13"/>
  <c r="BN144" i="13"/>
  <c r="BN176" i="13"/>
  <c r="BN208" i="13"/>
  <c r="BN240" i="13"/>
  <c r="BN272" i="13"/>
  <c r="BN304" i="13"/>
  <c r="BN336" i="13"/>
  <c r="BN368" i="13"/>
  <c r="BN400" i="13"/>
  <c r="BN432" i="13"/>
  <c r="AX6" i="13"/>
  <c r="AP1" i="13"/>
  <c r="AP33" i="13"/>
  <c r="AP65" i="13"/>
  <c r="AP97" i="13"/>
  <c r="AP129" i="13"/>
  <c r="AH31" i="13"/>
  <c r="AH63" i="13"/>
  <c r="AH95" i="13"/>
  <c r="AH127" i="13"/>
  <c r="AH159" i="13"/>
  <c r="AH191" i="13"/>
  <c r="AH223" i="13"/>
  <c r="AH255" i="13"/>
  <c r="AH287" i="13"/>
  <c r="Z12" i="13"/>
  <c r="Z44" i="13"/>
  <c r="Z76" i="13"/>
  <c r="Z108" i="13"/>
  <c r="Z140" i="13"/>
  <c r="Z172" i="13"/>
  <c r="Z204" i="13"/>
  <c r="Z236" i="13"/>
  <c r="Z268" i="13"/>
  <c r="Z300" i="13"/>
  <c r="Z332" i="13"/>
  <c r="Z364" i="13"/>
  <c r="Z396" i="13"/>
  <c r="Z428" i="13"/>
  <c r="Z460" i="13"/>
  <c r="Z492" i="13"/>
  <c r="Z524" i="13"/>
  <c r="Z556" i="13"/>
  <c r="Z588" i="13"/>
  <c r="Z620" i="13"/>
  <c r="Z652" i="13"/>
  <c r="Z684" i="13"/>
  <c r="R29" i="13"/>
  <c r="R61" i="13"/>
  <c r="R93" i="13"/>
  <c r="R125" i="13"/>
  <c r="R157" i="13"/>
  <c r="R189" i="13"/>
  <c r="R221" i="13"/>
  <c r="R253" i="13"/>
  <c r="R285" i="13"/>
  <c r="R309" i="13"/>
  <c r="R325" i="13"/>
  <c r="R341" i="13"/>
  <c r="R357" i="13"/>
  <c r="R373" i="13"/>
  <c r="R389" i="13"/>
  <c r="R405" i="13"/>
  <c r="R421" i="13"/>
  <c r="R437" i="13"/>
  <c r="R453" i="13"/>
  <c r="R469" i="13"/>
  <c r="R485" i="13"/>
  <c r="R501" i="13"/>
  <c r="R517" i="13"/>
  <c r="R533" i="13"/>
  <c r="R549" i="13"/>
  <c r="R565" i="13"/>
  <c r="R581" i="13"/>
  <c r="R597" i="13"/>
  <c r="R613" i="13"/>
  <c r="R629" i="13"/>
  <c r="R645" i="13"/>
  <c r="R661" i="13"/>
  <c r="R677" i="13"/>
  <c r="R693" i="13"/>
  <c r="R709" i="13"/>
  <c r="R725" i="13"/>
  <c r="R741" i="13"/>
  <c r="R757" i="13"/>
  <c r="R773" i="13"/>
  <c r="R789" i="13"/>
  <c r="R805" i="13"/>
  <c r="R821" i="13"/>
  <c r="R837" i="13"/>
  <c r="R853" i="13"/>
  <c r="R869" i="13"/>
  <c r="R885" i="13"/>
  <c r="R901" i="13"/>
  <c r="R917" i="13"/>
  <c r="R933" i="13"/>
  <c r="R949" i="13"/>
  <c r="R965" i="13"/>
  <c r="R981" i="13"/>
  <c r="R997" i="13"/>
  <c r="R1013" i="13"/>
  <c r="R1029" i="13"/>
  <c r="R1045" i="13"/>
  <c r="R1061" i="13"/>
  <c r="R1077" i="13"/>
  <c r="R1093" i="13"/>
  <c r="R1109" i="13"/>
  <c r="R1125" i="13"/>
  <c r="R1141" i="13"/>
  <c r="R1157" i="13"/>
  <c r="R1173" i="13"/>
  <c r="R1189" i="13"/>
  <c r="R1205" i="13"/>
  <c r="R43" i="13"/>
  <c r="DR108" i="13"/>
  <c r="DJ279" i="13"/>
  <c r="DJ791" i="13"/>
  <c r="BV8" i="13"/>
  <c r="BN147" i="13"/>
  <c r="BN403" i="13"/>
  <c r="AH38" i="13"/>
  <c r="AH294" i="13"/>
  <c r="Z239" i="13"/>
  <c r="Z495" i="13"/>
  <c r="Z647" i="13"/>
  <c r="R28" i="13"/>
  <c r="R92" i="13"/>
  <c r="R156" i="13"/>
  <c r="R220" i="13"/>
  <c r="R284" i="13"/>
  <c r="R348" i="13"/>
  <c r="R412" i="13"/>
  <c r="R476" i="13"/>
  <c r="R540" i="13"/>
  <c r="R604" i="13"/>
  <c r="R668" i="13"/>
  <c r="R732" i="13"/>
  <c r="R796" i="13"/>
  <c r="R860" i="13"/>
  <c r="R924" i="13"/>
  <c r="R988" i="13"/>
  <c r="R1052" i="13"/>
  <c r="R1116" i="13"/>
  <c r="R1180" i="13"/>
  <c r="EH24" i="13"/>
  <c r="DZ48" i="13"/>
  <c r="DZ176" i="13"/>
  <c r="DZ304" i="13"/>
  <c r="DR118" i="13"/>
  <c r="DR246" i="13"/>
  <c r="DR374" i="13"/>
  <c r="DR502" i="13"/>
  <c r="DJ33" i="13"/>
  <c r="DJ161" i="13"/>
  <c r="DJ289" i="13"/>
  <c r="DJ417" i="13"/>
  <c r="DJ513" i="13"/>
  <c r="DJ577" i="13"/>
  <c r="DJ641" i="13"/>
  <c r="DJ705" i="13"/>
  <c r="DJ769" i="13"/>
  <c r="DJ833" i="13"/>
  <c r="DJ897" i="13"/>
  <c r="DJ961" i="13"/>
  <c r="DJ1025" i="13"/>
  <c r="DJ1089" i="13"/>
  <c r="CL15" i="13"/>
  <c r="CD37" i="13"/>
  <c r="CD101" i="13"/>
  <c r="BV34" i="13"/>
  <c r="BV98" i="13"/>
  <c r="BV162" i="13"/>
  <c r="BV226" i="13"/>
  <c r="BN2" i="13"/>
  <c r="BN60" i="13"/>
  <c r="BN92" i="13"/>
  <c r="BN124" i="13"/>
  <c r="BN156" i="13"/>
  <c r="BN188" i="13"/>
  <c r="BN220" i="13"/>
  <c r="BN252" i="13"/>
  <c r="BN284" i="13"/>
  <c r="BN316" i="13"/>
  <c r="BN348" i="13"/>
  <c r="BN380" i="13"/>
  <c r="BN412" i="13"/>
  <c r="BF2" i="13"/>
  <c r="AX18" i="13"/>
  <c r="AP13" i="13"/>
  <c r="AP45" i="13"/>
  <c r="AP77" i="13"/>
  <c r="AP109" i="13"/>
  <c r="AH11" i="13"/>
  <c r="AH43" i="13"/>
  <c r="AH75" i="13"/>
  <c r="AH107" i="13"/>
  <c r="AH139" i="13"/>
  <c r="AH171" i="13"/>
  <c r="AH203" i="13"/>
  <c r="AH235" i="13"/>
  <c r="AH267" i="13"/>
  <c r="AH299" i="13"/>
  <c r="Z24" i="13"/>
  <c r="Z56" i="13"/>
  <c r="Z88" i="13"/>
  <c r="Z120" i="13"/>
  <c r="Z152" i="13"/>
  <c r="Z184" i="13"/>
  <c r="Z216" i="13"/>
  <c r="Z248" i="13"/>
  <c r="Z280" i="13"/>
  <c r="Z312" i="13"/>
  <c r="Z344" i="13"/>
  <c r="Z376" i="13"/>
  <c r="Z408" i="13"/>
  <c r="Z440" i="13"/>
  <c r="Z472" i="13"/>
  <c r="Z504" i="13"/>
  <c r="Z536" i="13"/>
  <c r="Z568" i="13"/>
  <c r="Z600" i="13"/>
  <c r="Z632" i="13"/>
  <c r="Z664" i="13"/>
  <c r="R9" i="13"/>
  <c r="R41" i="13"/>
  <c r="R73" i="13"/>
  <c r="R105" i="13"/>
  <c r="R137" i="13"/>
  <c r="R169" i="13"/>
  <c r="R201" i="13"/>
  <c r="R233" i="13"/>
  <c r="R265" i="13"/>
  <c r="R297" i="13"/>
  <c r="R313" i="13"/>
  <c r="R329" i="13"/>
  <c r="R345" i="13"/>
  <c r="R361" i="13"/>
  <c r="R377" i="13"/>
  <c r="R393" i="13"/>
  <c r="R409" i="13"/>
  <c r="R425" i="13"/>
  <c r="R441" i="13"/>
  <c r="R457" i="13"/>
  <c r="R473" i="13"/>
  <c r="R489" i="13"/>
  <c r="R505" i="13"/>
  <c r="R521" i="13"/>
  <c r="R537" i="13"/>
  <c r="R553" i="13"/>
  <c r="R569" i="13"/>
  <c r="R585" i="13"/>
  <c r="R601" i="13"/>
  <c r="R617" i="13"/>
  <c r="R633" i="13"/>
  <c r="R649" i="13"/>
  <c r="R665" i="13"/>
  <c r="R681" i="13"/>
  <c r="R697" i="13"/>
  <c r="R713" i="13"/>
  <c r="R729" i="13"/>
  <c r="R745" i="13"/>
  <c r="R761" i="13"/>
  <c r="R777" i="13"/>
  <c r="R793" i="13"/>
  <c r="R809" i="13"/>
  <c r="R825" i="13"/>
  <c r="R841" i="13"/>
  <c r="R857" i="13"/>
  <c r="R873" i="13"/>
  <c r="R889" i="13"/>
  <c r="R905" i="13"/>
  <c r="R921" i="13"/>
  <c r="R937" i="13"/>
  <c r="R953" i="13"/>
  <c r="R969" i="13"/>
  <c r="R985" i="13"/>
  <c r="R1001" i="13"/>
  <c r="R1017" i="13"/>
  <c r="R1033" i="13"/>
  <c r="R1049" i="13"/>
  <c r="R1065" i="13"/>
  <c r="R1081" i="13"/>
  <c r="R1097" i="13"/>
  <c r="R1113" i="13"/>
  <c r="R1129" i="13"/>
  <c r="R1145" i="13"/>
  <c r="R1161" i="13"/>
  <c r="R1177" i="13"/>
  <c r="R1193" i="13"/>
  <c r="R1209" i="13"/>
  <c r="R607" i="13"/>
  <c r="DR492" i="13"/>
  <c r="DJ407" i="13"/>
  <c r="DJ919" i="13"/>
  <c r="BV136" i="13"/>
  <c r="BN211" i="13"/>
  <c r="AX9" i="13"/>
  <c r="AH102" i="13"/>
  <c r="Z47" i="13"/>
  <c r="Z303" i="13"/>
  <c r="Z559" i="13"/>
  <c r="Z663" i="13"/>
  <c r="R44" i="13"/>
  <c r="R108" i="13"/>
  <c r="R172" i="13"/>
  <c r="R236" i="13"/>
  <c r="R300" i="13"/>
  <c r="R364" i="13"/>
  <c r="R428" i="13"/>
  <c r="R492" i="13"/>
  <c r="R556" i="13"/>
  <c r="R620" i="13"/>
  <c r="R684" i="13"/>
  <c r="R748" i="13"/>
  <c r="R812" i="13"/>
  <c r="R876" i="13"/>
  <c r="R940" i="13"/>
  <c r="R1004" i="13"/>
  <c r="R1068" i="13"/>
  <c r="R1132" i="13"/>
  <c r="R1196" i="13"/>
  <c r="EH56" i="13"/>
  <c r="DZ80" i="13"/>
  <c r="DZ208" i="13"/>
  <c r="DR22" i="13"/>
  <c r="DR150" i="13"/>
  <c r="DR278" i="13"/>
  <c r="DR406" i="13"/>
  <c r="DR534" i="13"/>
  <c r="DJ65" i="13"/>
  <c r="DJ193" i="13"/>
  <c r="DJ321" i="13"/>
  <c r="DJ449" i="13"/>
  <c r="DJ521" i="13"/>
  <c r="DJ585" i="13"/>
  <c r="DJ649" i="13"/>
  <c r="DJ713" i="13"/>
  <c r="DJ777" i="13"/>
  <c r="DJ841" i="13"/>
  <c r="DJ905" i="13"/>
  <c r="DJ969" i="13"/>
  <c r="DJ1033" i="13"/>
  <c r="DJ1097" i="13"/>
  <c r="CL23" i="13"/>
  <c r="CD45" i="13"/>
  <c r="CD109" i="13"/>
  <c r="BV42" i="13"/>
  <c r="BV106" i="13"/>
  <c r="BV170" i="13"/>
  <c r="BV234" i="13"/>
  <c r="BN10" i="13"/>
  <c r="BN64" i="13"/>
  <c r="BN96" i="13"/>
  <c r="BN128" i="13"/>
  <c r="BN160" i="13"/>
  <c r="BN192" i="13"/>
  <c r="BN224" i="13"/>
  <c r="BN256" i="13"/>
  <c r="BN288" i="13"/>
  <c r="BN320" i="13"/>
  <c r="BN352" i="13"/>
  <c r="BN384" i="13"/>
  <c r="BN416" i="13"/>
  <c r="BF6" i="13"/>
  <c r="AX22" i="13"/>
  <c r="AP17" i="13"/>
  <c r="AP49" i="13"/>
  <c r="AP81" i="13"/>
  <c r="AP113" i="13"/>
  <c r="AH15" i="13"/>
  <c r="AH47" i="13"/>
  <c r="AH79" i="13"/>
  <c r="AH111" i="13"/>
  <c r="AH143" i="13"/>
  <c r="AH175" i="13"/>
  <c r="AH207" i="13"/>
  <c r="AH239" i="13"/>
  <c r="AH271" i="13"/>
  <c r="AH303" i="13"/>
  <c r="Z28" i="13"/>
  <c r="Z60" i="13"/>
  <c r="Z92" i="13"/>
  <c r="Z124" i="13"/>
  <c r="Z156" i="13"/>
  <c r="Z188" i="13"/>
  <c r="Z220" i="13"/>
  <c r="Z252" i="13"/>
  <c r="Z284" i="13"/>
  <c r="Z316" i="13"/>
  <c r="Z348" i="13"/>
  <c r="Z380" i="13"/>
  <c r="Z412" i="13"/>
  <c r="Z444" i="13"/>
  <c r="Z476" i="13"/>
  <c r="Z508" i="13"/>
  <c r="Z540" i="13"/>
  <c r="Z572" i="13"/>
  <c r="Z604" i="13"/>
  <c r="Z636" i="13"/>
  <c r="Z668" i="13"/>
  <c r="R13" i="13"/>
  <c r="R45" i="13"/>
  <c r="R77" i="13"/>
  <c r="R109" i="13"/>
  <c r="R141" i="13"/>
  <c r="R173" i="13"/>
  <c r="R205" i="13"/>
  <c r="R237" i="13"/>
  <c r="R269" i="13"/>
  <c r="R301" i="13"/>
  <c r="R317" i="13"/>
  <c r="R333" i="13"/>
  <c r="R349" i="13"/>
  <c r="R365" i="13"/>
  <c r="R381" i="13"/>
  <c r="R397" i="13"/>
  <c r="R413" i="13"/>
  <c r="R429" i="13"/>
  <c r="R445" i="13"/>
  <c r="R461" i="13"/>
  <c r="R477" i="13"/>
  <c r="R493" i="13"/>
  <c r="R509" i="13"/>
  <c r="R525" i="13"/>
  <c r="R541" i="13"/>
  <c r="R557" i="13"/>
  <c r="R573" i="13"/>
  <c r="R589" i="13"/>
  <c r="R605" i="13"/>
  <c r="R621" i="13"/>
  <c r="R637" i="13"/>
  <c r="R653" i="13"/>
  <c r="R669" i="13"/>
  <c r="R685" i="13"/>
  <c r="R701" i="13"/>
  <c r="R717" i="13"/>
  <c r="R733" i="13"/>
  <c r="R749" i="13"/>
  <c r="R765" i="13"/>
  <c r="R781" i="13"/>
  <c r="R797" i="13"/>
  <c r="R813" i="13"/>
  <c r="R829" i="13"/>
  <c r="R845" i="13"/>
  <c r="R861" i="13"/>
  <c r="R877" i="13"/>
  <c r="R893" i="13"/>
  <c r="R909" i="13"/>
  <c r="R925" i="13"/>
  <c r="R941" i="13"/>
  <c r="R957" i="13"/>
  <c r="R973" i="13"/>
  <c r="R989" i="13"/>
  <c r="R1005" i="13"/>
  <c r="R1021" i="13"/>
  <c r="R1037" i="13"/>
  <c r="R1053" i="13"/>
  <c r="R1069" i="13"/>
  <c r="R1085" i="13"/>
  <c r="R1101" i="13"/>
  <c r="R1117" i="13"/>
  <c r="R1133" i="13"/>
  <c r="R1149" i="13"/>
  <c r="R1165" i="13"/>
  <c r="R1181" i="13"/>
  <c r="R1197" i="13"/>
  <c r="R1213" i="13"/>
  <c r="DJ1047" i="13"/>
  <c r="AH166" i="13"/>
  <c r="Z679" i="13"/>
  <c r="R252" i="13"/>
  <c r="R508" i="13"/>
  <c r="R764" i="13"/>
  <c r="R1020" i="13"/>
  <c r="EH88" i="13"/>
  <c r="DR182" i="13"/>
  <c r="DJ97" i="13"/>
  <c r="DJ545" i="13"/>
  <c r="DJ801" i="13"/>
  <c r="DJ1057" i="13"/>
  <c r="BV2" i="13"/>
  <c r="BV258" i="13"/>
  <c r="BN140" i="13"/>
  <c r="BN268" i="13"/>
  <c r="BN396" i="13"/>
  <c r="AP29" i="13"/>
  <c r="AH27" i="13"/>
  <c r="AH155" i="13"/>
  <c r="AH283" i="13"/>
  <c r="Z104" i="13"/>
  <c r="Z232" i="13"/>
  <c r="Z360" i="13"/>
  <c r="Z488" i="13"/>
  <c r="Z616" i="13"/>
  <c r="R57" i="13"/>
  <c r="R185" i="13"/>
  <c r="R305" i="13"/>
  <c r="R369" i="13"/>
  <c r="R433" i="13"/>
  <c r="R497" i="13"/>
  <c r="R561" i="13"/>
  <c r="R625" i="13"/>
  <c r="R689" i="13"/>
  <c r="R753" i="13"/>
  <c r="R817" i="13"/>
  <c r="R881" i="13"/>
  <c r="R945" i="13"/>
  <c r="R1009" i="13"/>
  <c r="R1073" i="13"/>
  <c r="R1137" i="13"/>
  <c r="R1201" i="13"/>
  <c r="R991" i="13"/>
  <c r="BV264" i="13"/>
  <c r="Z111" i="13"/>
  <c r="R60" i="13"/>
  <c r="R316" i="13"/>
  <c r="R572" i="13"/>
  <c r="R828" i="13"/>
  <c r="R1084" i="13"/>
  <c r="DZ112" i="13"/>
  <c r="DR310" i="13"/>
  <c r="DJ225" i="13"/>
  <c r="DJ609" i="13"/>
  <c r="DJ865" i="13"/>
  <c r="DB1" i="13"/>
  <c r="BV66" i="13"/>
  <c r="BN34" i="13"/>
  <c r="BN172" i="13"/>
  <c r="BN300" i="13"/>
  <c r="BN428" i="13"/>
  <c r="AP61" i="13"/>
  <c r="AH59" i="13"/>
  <c r="AH187" i="13"/>
  <c r="Z8" i="13"/>
  <c r="Z136" i="13"/>
  <c r="Z264" i="13"/>
  <c r="Z392" i="13"/>
  <c r="Z520" i="13"/>
  <c r="Z648" i="13"/>
  <c r="R89" i="13"/>
  <c r="R217" i="13"/>
  <c r="R321" i="13"/>
  <c r="R385" i="13"/>
  <c r="R449" i="13"/>
  <c r="R513" i="13"/>
  <c r="R577" i="13"/>
  <c r="R641" i="13"/>
  <c r="R705" i="13"/>
  <c r="R769" i="13"/>
  <c r="R833" i="13"/>
  <c r="R897" i="13"/>
  <c r="R961" i="13"/>
  <c r="R1025" i="13"/>
  <c r="R1089" i="13"/>
  <c r="R1153" i="13"/>
  <c r="R1217" i="13"/>
  <c r="DJ23" i="13"/>
  <c r="BN275" i="13"/>
  <c r="Z367" i="13"/>
  <c r="R124" i="13"/>
  <c r="R380" i="13"/>
  <c r="R636" i="13"/>
  <c r="R892" i="13"/>
  <c r="R1148" i="13"/>
  <c r="DZ240" i="13"/>
  <c r="DR438" i="13"/>
  <c r="DJ353" i="13"/>
  <c r="DJ673" i="13"/>
  <c r="DJ929" i="13"/>
  <c r="CD5" i="13"/>
  <c r="BV130" i="13"/>
  <c r="BN76" i="13"/>
  <c r="BN204" i="13"/>
  <c r="BN332" i="13"/>
  <c r="AX2" i="13"/>
  <c r="AP93" i="13"/>
  <c r="AH91" i="13"/>
  <c r="AH219" i="13"/>
  <c r="Z40" i="13"/>
  <c r="Z168" i="13"/>
  <c r="Z296" i="13"/>
  <c r="Z424" i="13"/>
  <c r="Z552" i="13"/>
  <c r="Z680" i="13"/>
  <c r="R121" i="13"/>
  <c r="R249" i="13"/>
  <c r="R337" i="13"/>
  <c r="R401" i="13"/>
  <c r="R465" i="13"/>
  <c r="R529" i="13"/>
  <c r="R593" i="13"/>
  <c r="R657" i="13"/>
  <c r="R721" i="13"/>
  <c r="R785" i="13"/>
  <c r="R849" i="13"/>
  <c r="R913" i="13"/>
  <c r="R977" i="13"/>
  <c r="R1041" i="13"/>
  <c r="R1105" i="13"/>
  <c r="R1169" i="13"/>
  <c r="EH8" i="15"/>
  <c r="EP37" i="15"/>
  <c r="EP5" i="15"/>
  <c r="EX2" i="15"/>
  <c r="R1124" i="15"/>
  <c r="R1092" i="15"/>
  <c r="R1060" i="15"/>
  <c r="R1028" i="15"/>
  <c r="R996" i="15"/>
  <c r="R964" i="15"/>
  <c r="R932" i="15"/>
  <c r="R900" i="15"/>
  <c r="R868" i="15"/>
  <c r="R836" i="15"/>
  <c r="R804" i="15"/>
  <c r="R772" i="15"/>
  <c r="R740" i="15"/>
  <c r="R708" i="15"/>
  <c r="R676" i="15"/>
  <c r="R644" i="15"/>
  <c r="R612" i="15"/>
  <c r="R580" i="15"/>
  <c r="R548" i="15"/>
  <c r="R516" i="15"/>
  <c r="R484" i="15"/>
  <c r="R452" i="15"/>
  <c r="R420" i="15"/>
  <c r="R388" i="15"/>
  <c r="R356" i="15"/>
  <c r="R324" i="15"/>
  <c r="R292" i="15"/>
  <c r="R260" i="15"/>
  <c r="R228" i="15"/>
  <c r="R196" i="15"/>
  <c r="R164" i="15"/>
  <c r="R132" i="15"/>
  <c r="R100" i="15"/>
  <c r="R68" i="15"/>
  <c r="R36" i="15"/>
  <c r="R4" i="15"/>
  <c r="Z611" i="15"/>
  <c r="Z579" i="15"/>
  <c r="Z547" i="15"/>
  <c r="Z515" i="15"/>
  <c r="Z483" i="15"/>
  <c r="Z451" i="15"/>
  <c r="Z419" i="15"/>
  <c r="Z387" i="15"/>
  <c r="Z355" i="15"/>
  <c r="Z323" i="15"/>
  <c r="Z291" i="15"/>
  <c r="Z259" i="15"/>
  <c r="Z199" i="15"/>
  <c r="Z135" i="15"/>
  <c r="Z71" i="15"/>
  <c r="Z7" i="15"/>
  <c r="AH265" i="15"/>
  <c r="AH201" i="15"/>
  <c r="AH137" i="15"/>
  <c r="AH73" i="15"/>
  <c r="AH9" i="15"/>
  <c r="AP94" i="15"/>
  <c r="AP30" i="15"/>
  <c r="AX35" i="15"/>
  <c r="BN500" i="15"/>
  <c r="BN436" i="15"/>
  <c r="BN372" i="15"/>
  <c r="BN308" i="15"/>
  <c r="BN244" i="15"/>
  <c r="BN180" i="15"/>
  <c r="BN116" i="15"/>
  <c r="BN52" i="15"/>
  <c r="BV245" i="15"/>
  <c r="BV181" i="15"/>
  <c r="BV117" i="15"/>
  <c r="BV53" i="15"/>
  <c r="CD101" i="15"/>
  <c r="DJ1166" i="15"/>
  <c r="DJ910" i="15"/>
  <c r="DJ654" i="15"/>
  <c r="DJ398" i="15"/>
  <c r="DJ142" i="15"/>
  <c r="DR526" i="15"/>
  <c r="DR270" i="15"/>
  <c r="DR14" i="15"/>
  <c r="DZ101" i="15"/>
  <c r="EH3" i="15"/>
  <c r="R1057" i="13"/>
  <c r="R801" i="13"/>
  <c r="R545" i="13"/>
  <c r="R281" i="13"/>
  <c r="Z456" i="13"/>
  <c r="AH251" i="13"/>
  <c r="BN364" i="13"/>
  <c r="CD69" i="13"/>
  <c r="DR566" i="13"/>
  <c r="R700" i="13"/>
  <c r="AP40" i="13"/>
  <c r="R440" i="15"/>
  <c r="R408" i="15"/>
  <c r="R376" i="15"/>
  <c r="R344" i="15"/>
  <c r="R312" i="15"/>
  <c r="R280" i="15"/>
  <c r="R248" i="15"/>
  <c r="R216" i="15"/>
  <c r="R184" i="15"/>
  <c r="R152" i="15"/>
  <c r="R120" i="15"/>
  <c r="R88" i="15"/>
  <c r="R56" i="15"/>
  <c r="R24" i="15"/>
  <c r="Z631" i="15"/>
  <c r="Z599" i="15"/>
  <c r="Z567" i="15"/>
  <c r="Z535" i="15"/>
  <c r="Z503" i="15"/>
  <c r="Z471" i="15"/>
  <c r="Z439" i="15"/>
  <c r="Z407" i="15"/>
  <c r="Z375" i="15"/>
  <c r="Z343" i="15"/>
  <c r="Z311" i="15"/>
  <c r="Z279" i="15"/>
  <c r="Z247" i="15"/>
  <c r="Z183" i="15"/>
  <c r="Z119" i="15"/>
  <c r="Z55" i="15"/>
  <c r="AH313" i="15"/>
  <c r="AH249" i="15"/>
  <c r="AH185" i="15"/>
  <c r="AH121" i="15"/>
  <c r="AH57" i="15"/>
  <c r="AP142" i="15"/>
  <c r="AP78" i="15"/>
  <c r="AP14" i="15"/>
  <c r="AX19" i="15"/>
  <c r="BN484" i="15"/>
  <c r="BN420" i="15"/>
  <c r="BN356" i="15"/>
  <c r="BN292" i="15"/>
  <c r="BN228" i="15"/>
  <c r="BN164" i="15"/>
  <c r="BN100" i="15"/>
  <c r="BN36" i="15"/>
  <c r="BV229" i="15"/>
  <c r="BV165" i="15"/>
  <c r="BV101" i="15"/>
  <c r="BV37" i="15"/>
  <c r="CD61" i="15"/>
  <c r="DJ1102" i="15"/>
  <c r="DJ846" i="15"/>
  <c r="DJ590" i="15"/>
  <c r="DJ334" i="15"/>
  <c r="DJ78" i="15"/>
  <c r="DR462" i="15"/>
  <c r="DR206" i="15"/>
  <c r="DZ293" i="15"/>
  <c r="DZ37" i="15"/>
  <c r="EP4" i="15"/>
  <c r="R993" i="13"/>
  <c r="R737" i="13"/>
  <c r="R481" i="13"/>
  <c r="R153" i="13"/>
  <c r="Z328" i="13"/>
  <c r="AH123" i="13"/>
  <c r="BN236" i="13"/>
  <c r="DJ993" i="13"/>
  <c r="DR54" i="13"/>
  <c r="R444" i="13"/>
  <c r="DJ535" i="13"/>
  <c r="EH24" i="15"/>
  <c r="EP53" i="15"/>
  <c r="EP21" i="15"/>
  <c r="EX18" i="15"/>
  <c r="R1140" i="15"/>
  <c r="R1108" i="15"/>
  <c r="R1076" i="15"/>
  <c r="R1044" i="15"/>
  <c r="R1012" i="15"/>
  <c r="R980" i="15"/>
  <c r="R948" i="15"/>
  <c r="R916" i="15"/>
  <c r="R884" i="15"/>
  <c r="R852" i="15"/>
  <c r="R820" i="15"/>
  <c r="R788" i="15"/>
  <c r="R756" i="15"/>
  <c r="R724" i="15"/>
  <c r="R692" i="15"/>
  <c r="R660" i="15"/>
  <c r="R628" i="15"/>
  <c r="R596" i="15"/>
  <c r="R564" i="15"/>
  <c r="R532" i="15"/>
  <c r="R500" i="15"/>
  <c r="R468" i="15"/>
  <c r="R436" i="15"/>
  <c r="R404" i="15"/>
  <c r="R372" i="15"/>
  <c r="R340" i="15"/>
  <c r="R308" i="15"/>
  <c r="R276" i="15"/>
  <c r="R244" i="15"/>
  <c r="R212" i="15"/>
  <c r="R180" i="15"/>
  <c r="R148" i="15"/>
  <c r="R116" i="15"/>
  <c r="R84" i="15"/>
  <c r="R52" i="15"/>
  <c r="R20" i="15"/>
  <c r="Z627" i="15"/>
  <c r="Z595" i="15"/>
  <c r="Z563" i="15"/>
  <c r="Z531" i="15"/>
  <c r="Z499" i="15"/>
  <c r="Z467" i="15"/>
  <c r="Z435" i="15"/>
  <c r="Z403" i="15"/>
  <c r="Z371" i="15"/>
  <c r="Z339" i="15"/>
  <c r="Z307" i="15"/>
  <c r="Z275" i="15"/>
  <c r="Z231" i="15"/>
  <c r="Z167" i="15"/>
  <c r="Z103" i="15"/>
  <c r="Z39" i="15"/>
  <c r="AH297" i="15"/>
  <c r="AH233" i="15"/>
  <c r="AH169" i="15"/>
  <c r="AH105" i="15"/>
  <c r="AH41" i="15"/>
  <c r="AP126" i="15"/>
  <c r="AP62" i="15"/>
  <c r="AX67" i="15"/>
  <c r="AX3" i="15"/>
  <c r="BN468" i="15"/>
  <c r="BN404" i="15"/>
  <c r="BN340" i="15"/>
  <c r="BN276" i="15"/>
  <c r="BN212" i="15"/>
  <c r="BN148" i="15"/>
  <c r="BN84" i="15"/>
  <c r="BN20" i="15"/>
  <c r="BV213" i="15"/>
  <c r="BV149" i="15"/>
  <c r="BV85" i="15"/>
  <c r="BV21" i="15"/>
  <c r="CL56" i="15"/>
  <c r="DJ1038" i="15"/>
  <c r="DJ782" i="15"/>
  <c r="DJ526" i="15"/>
  <c r="DJ270" i="15"/>
  <c r="DJ14" i="15"/>
  <c r="DR398" i="15"/>
  <c r="DR142" i="15"/>
  <c r="DZ229" i="15"/>
  <c r="EH131" i="15"/>
  <c r="R1185" i="13"/>
  <c r="R929" i="13"/>
  <c r="R673" i="13"/>
  <c r="R417" i="13"/>
  <c r="R25" i="13"/>
  <c r="Z200" i="13"/>
  <c r="AP125" i="13"/>
  <c r="BN108" i="13"/>
  <c r="DJ737" i="13"/>
  <c r="R1212" i="13"/>
  <c r="R188" i="13"/>
  <c r="BN45" i="13"/>
  <c r="Z206" i="13"/>
  <c r="Z190" i="13"/>
  <c r="Z174" i="13"/>
  <c r="Z158" i="13"/>
  <c r="Z142" i="13"/>
  <c r="Z126" i="13"/>
  <c r="Z110" i="13"/>
  <c r="Z94" i="13"/>
  <c r="Z78" i="13"/>
  <c r="Z62" i="13"/>
  <c r="Z46" i="13"/>
  <c r="Z30" i="13"/>
  <c r="Z14" i="13"/>
  <c r="AH309" i="13"/>
  <c r="AH293" i="13"/>
  <c r="AH277" i="13"/>
  <c r="AH261" i="13"/>
  <c r="AH245" i="13"/>
  <c r="AH229" i="13"/>
  <c r="AH213" i="13"/>
  <c r="AH197" i="13"/>
  <c r="AH181" i="13"/>
  <c r="AH165" i="13"/>
  <c r="AH149" i="13"/>
  <c r="AH133" i="13"/>
  <c r="AH117" i="13"/>
  <c r="AH101" i="13"/>
  <c r="AH85" i="13"/>
  <c r="AH69" i="13"/>
  <c r="AH53" i="13"/>
  <c r="AH37" i="13"/>
  <c r="AH21" i="13"/>
  <c r="AH5" i="13"/>
  <c r="AP119" i="13"/>
  <c r="AP103" i="13"/>
  <c r="AP87" i="13"/>
  <c r="AP71" i="13"/>
  <c r="AP55" i="13"/>
  <c r="AP39" i="13"/>
  <c r="AP23" i="13"/>
  <c r="AP7" i="13"/>
  <c r="AX28" i="13"/>
  <c r="AX12" i="13"/>
  <c r="BF8" i="13"/>
  <c r="BN430" i="13"/>
  <c r="BN414" i="13"/>
  <c r="BN398" i="13"/>
  <c r="BN382" i="13"/>
  <c r="BN366" i="13"/>
  <c r="BN350" i="13"/>
  <c r="BN334" i="13"/>
  <c r="BN314" i="13"/>
  <c r="BN294" i="13"/>
  <c r="BN274" i="13"/>
  <c r="BN250" i="13"/>
  <c r="BN230" i="13"/>
  <c r="BN210" i="13"/>
  <c r="BN186" i="13"/>
  <c r="BN166" i="13"/>
  <c r="BN146" i="13"/>
  <c r="BN122" i="13"/>
  <c r="BN102" i="13"/>
  <c r="BN82" i="13"/>
  <c r="BN54" i="13"/>
  <c r="BV278" i="13"/>
  <c r="BV214" i="13"/>
  <c r="BV46" i="13"/>
  <c r="DJ1101" i="13"/>
  <c r="DJ845" i="13"/>
  <c r="DJ589" i="13"/>
  <c r="DJ333" i="13"/>
  <c r="DJ77" i="13"/>
  <c r="DR418" i="13"/>
  <c r="DR162" i="13"/>
  <c r="DZ220" i="13"/>
  <c r="R1146" i="13"/>
  <c r="R890" i="13"/>
  <c r="R634" i="13"/>
  <c r="R378" i="13"/>
  <c r="R122" i="13"/>
  <c r="Z553" i="13"/>
  <c r="Z157" i="13"/>
  <c r="AP82" i="13"/>
  <c r="BN65" i="13"/>
  <c r="DR392" i="13"/>
  <c r="Z198" i="13"/>
  <c r="Z182" i="13"/>
  <c r="Z166" i="13"/>
  <c r="Z150" i="13"/>
  <c r="Z134" i="13"/>
  <c r="Z118" i="13"/>
  <c r="Z102" i="13"/>
  <c r="Z86" i="13"/>
  <c r="Z70" i="13"/>
  <c r="Z54" i="13"/>
  <c r="Z38" i="13"/>
  <c r="Z22" i="13"/>
  <c r="Z6" i="13"/>
  <c r="AH301" i="13"/>
  <c r="AH285" i="13"/>
  <c r="AH269" i="13"/>
  <c r="AH253" i="13"/>
  <c r="AH237" i="13"/>
  <c r="AH221" i="13"/>
  <c r="AH205" i="13"/>
  <c r="AH189" i="13"/>
  <c r="AH173" i="13"/>
  <c r="AH157" i="13"/>
  <c r="AH141" i="13"/>
  <c r="AH125" i="13"/>
  <c r="AH109" i="13"/>
  <c r="AH93" i="13"/>
  <c r="AH77" i="13"/>
  <c r="AH61" i="13"/>
  <c r="AH45" i="13"/>
  <c r="AH29" i="13"/>
  <c r="AH13" i="13"/>
  <c r="AP127" i="13"/>
  <c r="AP111" i="13"/>
  <c r="AP95" i="13"/>
  <c r="AP79" i="13"/>
  <c r="AP63" i="13"/>
  <c r="AP47" i="13"/>
  <c r="AP31" i="13"/>
  <c r="AP15" i="13"/>
  <c r="AX36" i="13"/>
  <c r="AX20" i="13"/>
  <c r="AX4" i="13"/>
  <c r="BN438" i="13"/>
  <c r="BN422" i="13"/>
  <c r="BN406" i="13"/>
  <c r="BN390" i="13"/>
  <c r="BN374" i="13"/>
  <c r="BN358" i="13"/>
  <c r="BN342" i="13"/>
  <c r="BN326" i="13"/>
  <c r="BN306" i="13"/>
  <c r="BN282" i="13"/>
  <c r="BN262" i="13"/>
  <c r="BN242" i="13"/>
  <c r="BN218" i="13"/>
  <c r="BN198" i="13"/>
  <c r="BN178" i="13"/>
  <c r="BN154" i="13"/>
  <c r="BN134" i="13"/>
  <c r="BN114" i="13"/>
  <c r="BN90" i="13"/>
  <c r="BN70" i="13"/>
  <c r="BN22" i="13"/>
  <c r="BV246" i="13"/>
  <c r="BV158" i="13"/>
  <c r="CD49" i="13"/>
  <c r="DJ973" i="13"/>
  <c r="DJ717" i="13"/>
  <c r="DJ461" i="13"/>
  <c r="DJ205" i="13"/>
  <c r="DR546" i="13"/>
  <c r="DR290" i="13"/>
  <c r="DR34" i="13"/>
  <c r="EH76" i="13"/>
  <c r="R1018" i="13"/>
  <c r="R762" i="13"/>
  <c r="R506" i="13"/>
  <c r="R250" i="13"/>
  <c r="Z681" i="13"/>
  <c r="Z413" i="13"/>
  <c r="AH212" i="13"/>
  <c r="BN321" i="13"/>
  <c r="DJ1035" i="13"/>
  <c r="EP14" i="13"/>
  <c r="EH9" i="13"/>
  <c r="EH73" i="13"/>
  <c r="DZ25" i="13"/>
  <c r="DZ89" i="13"/>
  <c r="DZ153" i="13"/>
  <c r="DZ217" i="13"/>
  <c r="DZ281" i="13"/>
  <c r="DR31" i="13"/>
  <c r="DR95" i="13"/>
  <c r="DR159" i="13"/>
  <c r="DR223" i="13"/>
  <c r="DR287" i="13"/>
  <c r="DR335" i="13"/>
  <c r="DR367" i="13"/>
  <c r="DR399" i="13"/>
  <c r="DR431" i="13"/>
  <c r="DR463" i="13"/>
  <c r="DR495" i="13"/>
  <c r="DR527" i="13"/>
  <c r="DR559" i="13"/>
  <c r="DR591" i="13"/>
  <c r="DJ26" i="13"/>
  <c r="DJ58" i="13"/>
  <c r="DJ90" i="13"/>
  <c r="DJ122" i="13"/>
  <c r="DJ154" i="13"/>
  <c r="DJ186" i="13"/>
  <c r="DJ218" i="13"/>
  <c r="DJ250" i="13"/>
  <c r="DJ282" i="13"/>
  <c r="DJ306" i="13"/>
  <c r="DJ322" i="13"/>
  <c r="DJ338" i="13"/>
  <c r="DJ354" i="13"/>
  <c r="DJ370" i="13"/>
  <c r="DJ386" i="13"/>
  <c r="DJ402" i="13"/>
  <c r="DJ418" i="13"/>
  <c r="DJ434" i="13"/>
  <c r="DJ450" i="13"/>
  <c r="DJ466" i="13"/>
  <c r="DJ482" i="13"/>
  <c r="DJ498" i="13"/>
  <c r="DJ514" i="13"/>
  <c r="DJ530" i="13"/>
  <c r="DJ546" i="13"/>
  <c r="DJ562" i="13"/>
  <c r="DJ578" i="13"/>
  <c r="DJ594" i="13"/>
  <c r="DJ610" i="13"/>
  <c r="DJ626" i="13"/>
  <c r="DJ642" i="13"/>
  <c r="DJ658" i="13"/>
  <c r="DJ674" i="13"/>
  <c r="DJ690" i="13"/>
  <c r="DJ706" i="13"/>
  <c r="DJ722" i="13"/>
  <c r="DJ738" i="13"/>
  <c r="DJ754" i="13"/>
  <c r="DJ770" i="13"/>
  <c r="DJ786" i="13"/>
  <c r="DJ802" i="13"/>
  <c r="DJ818" i="13"/>
  <c r="DJ834" i="13"/>
  <c r="DJ850" i="13"/>
  <c r="DJ866" i="13"/>
  <c r="DJ882" i="13"/>
  <c r="DJ898" i="13"/>
  <c r="DJ914" i="13"/>
  <c r="DJ930" i="13"/>
  <c r="DJ946" i="13"/>
  <c r="DJ962" i="13"/>
  <c r="DJ978" i="13"/>
  <c r="DJ994" i="13"/>
  <c r="DJ1010" i="13"/>
  <c r="DJ1026" i="13"/>
  <c r="DJ1042" i="13"/>
  <c r="DJ1058" i="13"/>
  <c r="DJ1074" i="13"/>
  <c r="DJ1090" i="13"/>
  <c r="DJ1106" i="13"/>
  <c r="DB2" i="13"/>
  <c r="CL8" i="13"/>
  <c r="CL24" i="13"/>
  <c r="CL40" i="13"/>
  <c r="EH25" i="13"/>
  <c r="EH89" i="13"/>
  <c r="DZ41" i="13"/>
  <c r="DZ105" i="13"/>
  <c r="DZ169" i="13"/>
  <c r="DZ233" i="13"/>
  <c r="DZ297" i="13"/>
  <c r="DR47" i="13"/>
  <c r="DR111" i="13"/>
  <c r="DR175" i="13"/>
  <c r="DR239" i="13"/>
  <c r="DR303" i="13"/>
  <c r="DR343" i="13"/>
  <c r="DR375" i="13"/>
  <c r="DR407" i="13"/>
  <c r="DR439" i="13"/>
  <c r="DR471" i="13"/>
  <c r="DR503" i="13"/>
  <c r="DR535" i="13"/>
  <c r="DR567" i="13"/>
  <c r="DJ2" i="13"/>
  <c r="DJ34" i="13"/>
  <c r="DJ66" i="13"/>
  <c r="DJ98" i="13"/>
  <c r="DJ130" i="13"/>
  <c r="DJ162" i="13"/>
  <c r="DJ194" i="13"/>
  <c r="DJ226" i="13"/>
  <c r="DJ258" i="13"/>
  <c r="DJ290" i="13"/>
  <c r="DJ310" i="13"/>
  <c r="DJ326" i="13"/>
  <c r="DJ342" i="13"/>
  <c r="DJ358" i="13"/>
  <c r="DJ374" i="13"/>
  <c r="DJ390" i="13"/>
  <c r="DJ406" i="13"/>
  <c r="DJ422" i="13"/>
  <c r="DJ438" i="13"/>
  <c r="DJ454" i="13"/>
  <c r="DJ470" i="13"/>
  <c r="DJ486" i="13"/>
  <c r="DJ502" i="13"/>
  <c r="DJ518" i="13"/>
  <c r="DJ534" i="13"/>
  <c r="DJ550" i="13"/>
  <c r="DJ566" i="13"/>
  <c r="DJ582" i="13"/>
  <c r="DJ598" i="13"/>
  <c r="DJ614" i="13"/>
  <c r="DJ630" i="13"/>
  <c r="DJ646" i="13"/>
  <c r="DJ662" i="13"/>
  <c r="DJ678" i="13"/>
  <c r="DJ694" i="13"/>
  <c r="DJ710" i="13"/>
  <c r="DJ726" i="13"/>
  <c r="DJ742" i="13"/>
  <c r="DJ758" i="13"/>
  <c r="DJ774" i="13"/>
  <c r="DJ790" i="13"/>
  <c r="DJ806" i="13"/>
  <c r="DJ822" i="13"/>
  <c r="DJ838" i="13"/>
  <c r="DJ854" i="13"/>
  <c r="DJ870" i="13"/>
  <c r="DJ886" i="13"/>
  <c r="DJ902" i="13"/>
  <c r="DJ918" i="13"/>
  <c r="DJ934" i="13"/>
  <c r="DJ950" i="13"/>
  <c r="DJ966" i="13"/>
  <c r="DJ982" i="13"/>
  <c r="DJ998" i="13"/>
  <c r="DJ1014" i="13"/>
  <c r="DJ1030" i="13"/>
  <c r="DJ1046" i="13"/>
  <c r="DJ1062" i="13"/>
  <c r="DJ1078" i="13"/>
  <c r="DJ1094" i="13"/>
  <c r="DJ1110" i="13"/>
  <c r="CT4" i="13"/>
  <c r="CL12" i="13"/>
  <c r="CL28" i="13"/>
  <c r="CD2" i="13"/>
  <c r="EH41" i="13"/>
  <c r="DZ57" i="13"/>
  <c r="DZ185" i="13"/>
  <c r="DZ313" i="13"/>
  <c r="DR127" i="13"/>
  <c r="DR255" i="13"/>
  <c r="DR351" i="13"/>
  <c r="DR415" i="13"/>
  <c r="DR479" i="13"/>
  <c r="DR543" i="13"/>
  <c r="DJ10" i="13"/>
  <c r="DJ74" i="13"/>
  <c r="DJ138" i="13"/>
  <c r="DJ202" i="13"/>
  <c r="DJ266" i="13"/>
  <c r="DJ314" i="13"/>
  <c r="DJ346" i="13"/>
  <c r="DJ378" i="13"/>
  <c r="DJ410" i="13"/>
  <c r="DJ442" i="13"/>
  <c r="DJ474" i="13"/>
  <c r="DJ506" i="13"/>
  <c r="DJ538" i="13"/>
  <c r="DJ570" i="13"/>
  <c r="DJ602" i="13"/>
  <c r="DJ634" i="13"/>
  <c r="DJ666" i="13"/>
  <c r="DJ698" i="13"/>
  <c r="DJ730" i="13"/>
  <c r="DJ762" i="13"/>
  <c r="DJ794" i="13"/>
  <c r="DJ826" i="13"/>
  <c r="DJ858" i="13"/>
  <c r="DJ890" i="13"/>
  <c r="DJ922" i="13"/>
  <c r="DJ954" i="13"/>
  <c r="DJ986" i="13"/>
  <c r="DJ1018" i="13"/>
  <c r="DJ1050" i="13"/>
  <c r="DJ1082" i="13"/>
  <c r="DJ1114" i="13"/>
  <c r="CL16" i="13"/>
  <c r="CD6" i="13"/>
  <c r="CD22" i="13"/>
  <c r="CD38" i="13"/>
  <c r="CD54" i="13"/>
  <c r="CD70" i="13"/>
  <c r="CD86" i="13"/>
  <c r="CD102" i="13"/>
  <c r="CD118" i="13"/>
  <c r="BV3" i="13"/>
  <c r="BV19" i="13"/>
  <c r="BV35" i="13"/>
  <c r="BV51" i="13"/>
  <c r="BV67" i="13"/>
  <c r="BV83" i="13"/>
  <c r="BV99" i="13"/>
  <c r="BV115" i="13"/>
  <c r="BV131" i="13"/>
  <c r="BV147" i="13"/>
  <c r="BV163" i="13"/>
  <c r="BV179" i="13"/>
  <c r="BV195" i="13"/>
  <c r="BV211" i="13"/>
  <c r="BV227" i="13"/>
  <c r="BV243" i="13"/>
  <c r="BV259" i="13"/>
  <c r="BV275" i="13"/>
  <c r="BN3" i="13"/>
  <c r="BN19" i="13"/>
  <c r="BN35" i="13"/>
  <c r="BN51" i="13"/>
  <c r="EP8" i="13"/>
  <c r="EP24" i="13"/>
  <c r="EH11" i="13"/>
  <c r="EH27" i="13"/>
  <c r="EH43" i="13"/>
  <c r="EH59" i="13"/>
  <c r="EH75" i="13"/>
  <c r="EH91" i="13"/>
  <c r="EH107" i="13"/>
  <c r="DZ11" i="13"/>
  <c r="DZ27" i="13"/>
  <c r="DZ43" i="13"/>
  <c r="DZ59" i="13"/>
  <c r="DZ75" i="13"/>
  <c r="EH57" i="13"/>
  <c r="DZ73" i="13"/>
  <c r="DZ201" i="13"/>
  <c r="DR15" i="13"/>
  <c r="DR143" i="13"/>
  <c r="DR271" i="13"/>
  <c r="DR359" i="13"/>
  <c r="DR423" i="13"/>
  <c r="DR487" i="13"/>
  <c r="DR551" i="13"/>
  <c r="DJ18" i="13"/>
  <c r="DJ82" i="13"/>
  <c r="DJ146" i="13"/>
  <c r="DJ210" i="13"/>
  <c r="DJ274" i="13"/>
  <c r="DJ318" i="13"/>
  <c r="DJ350" i="13"/>
  <c r="DJ382" i="13"/>
  <c r="DJ414" i="13"/>
  <c r="DJ446" i="13"/>
  <c r="DJ478" i="13"/>
  <c r="DJ510" i="13"/>
  <c r="DJ542" i="13"/>
  <c r="DJ574" i="13"/>
  <c r="DJ606" i="13"/>
  <c r="DJ638" i="13"/>
  <c r="DJ670" i="13"/>
  <c r="DJ702" i="13"/>
  <c r="DJ734" i="13"/>
  <c r="DJ766" i="13"/>
  <c r="DJ798" i="13"/>
  <c r="DJ830" i="13"/>
  <c r="DJ862" i="13"/>
  <c r="DJ894" i="13"/>
  <c r="DJ926" i="13"/>
  <c r="DJ958" i="13"/>
  <c r="DJ990" i="13"/>
  <c r="DJ1022" i="13"/>
  <c r="DJ1054" i="13"/>
  <c r="DJ1086" i="13"/>
  <c r="DJ1118" i="13"/>
  <c r="CL20" i="13"/>
  <c r="CD10" i="13"/>
  <c r="CD26" i="13"/>
  <c r="CD42" i="13"/>
  <c r="CD58" i="13"/>
  <c r="CD74" i="13"/>
  <c r="CD90" i="13"/>
  <c r="CD106" i="13"/>
  <c r="CD122" i="13"/>
  <c r="BV7" i="13"/>
  <c r="BV23" i="13"/>
  <c r="BV39" i="13"/>
  <c r="BV55" i="13"/>
  <c r="BV71" i="13"/>
  <c r="BV87" i="13"/>
  <c r="BV103" i="13"/>
  <c r="BV119" i="13"/>
  <c r="BV135" i="13"/>
  <c r="BV151" i="13"/>
  <c r="BV167" i="13"/>
  <c r="BV183" i="13"/>
  <c r="BV199" i="13"/>
  <c r="BV215" i="13"/>
  <c r="BV231" i="13"/>
  <c r="BV247" i="13"/>
  <c r="BV263" i="13"/>
  <c r="BV279" i="13"/>
  <c r="BN7" i="13"/>
  <c r="BN23" i="13"/>
  <c r="BN39" i="13"/>
  <c r="EX2" i="13"/>
  <c r="EP12" i="13"/>
  <c r="EP28" i="13"/>
  <c r="EH15" i="13"/>
  <c r="EH31" i="13"/>
  <c r="EH47" i="13"/>
  <c r="EH63" i="13"/>
  <c r="EH79" i="13"/>
  <c r="EH95" i="13"/>
  <c r="EH111" i="13"/>
  <c r="DZ15" i="13"/>
  <c r="DZ31" i="13"/>
  <c r="DZ47" i="13"/>
  <c r="DZ63" i="13"/>
  <c r="EP6" i="13"/>
  <c r="EH105" i="13"/>
  <c r="DZ121" i="13"/>
  <c r="DZ249" i="13"/>
  <c r="DR63" i="13"/>
  <c r="DR191" i="13"/>
  <c r="DR319" i="13"/>
  <c r="DR383" i="13"/>
  <c r="DR447" i="13"/>
  <c r="DR511" i="13"/>
  <c r="DR575" i="13"/>
  <c r="DJ42" i="13"/>
  <c r="DJ106" i="13"/>
  <c r="DJ170" i="13"/>
  <c r="DJ234" i="13"/>
  <c r="DJ298" i="13"/>
  <c r="DJ330" i="13"/>
  <c r="DJ362" i="13"/>
  <c r="DJ394" i="13"/>
  <c r="DJ426" i="13"/>
  <c r="DJ458" i="13"/>
  <c r="DJ490" i="13"/>
  <c r="DJ522" i="13"/>
  <c r="DJ554" i="13"/>
  <c r="DJ586" i="13"/>
  <c r="DJ618" i="13"/>
  <c r="DJ650" i="13"/>
  <c r="DJ682" i="13"/>
  <c r="DJ714" i="13"/>
  <c r="DJ746" i="13"/>
  <c r="DJ778" i="13"/>
  <c r="DJ810" i="13"/>
  <c r="DJ842" i="13"/>
  <c r="DJ874" i="13"/>
  <c r="DJ906" i="13"/>
  <c r="DJ938" i="13"/>
  <c r="DJ970" i="13"/>
  <c r="DJ1002" i="13"/>
  <c r="DJ1034" i="13"/>
  <c r="DJ1066" i="13"/>
  <c r="DJ1098" i="13"/>
  <c r="CT8" i="13"/>
  <c r="CL32" i="13"/>
  <c r="CD14" i="13"/>
  <c r="CD30" i="13"/>
  <c r="CD46" i="13"/>
  <c r="CD62" i="13"/>
  <c r="DZ137" i="13"/>
  <c r="DR327" i="13"/>
  <c r="DR583" i="13"/>
  <c r="DJ242" i="13"/>
  <c r="DJ398" i="13"/>
  <c r="DJ526" i="13"/>
  <c r="DJ654" i="13"/>
  <c r="DJ782" i="13"/>
  <c r="DJ910" i="13"/>
  <c r="DJ1038" i="13"/>
  <c r="CL36" i="13"/>
  <c r="CD66" i="13"/>
  <c r="CD98" i="13"/>
  <c r="CD130" i="13"/>
  <c r="BV31" i="13"/>
  <c r="BV63" i="13"/>
  <c r="BV95" i="13"/>
  <c r="BV127" i="13"/>
  <c r="BV159" i="13"/>
  <c r="BV191" i="13"/>
  <c r="BV223" i="13"/>
  <c r="BV255" i="13"/>
  <c r="BV287" i="13"/>
  <c r="BN31" i="13"/>
  <c r="EP4" i="13"/>
  <c r="EH7" i="13"/>
  <c r="EH39" i="13"/>
  <c r="EH71" i="13"/>
  <c r="EH103" i="13"/>
  <c r="DZ23" i="13"/>
  <c r="DZ55" i="13"/>
  <c r="DZ83" i="13"/>
  <c r="DZ99" i="13"/>
  <c r="DZ115" i="13"/>
  <c r="DZ131" i="13"/>
  <c r="DZ147" i="13"/>
  <c r="DZ163" i="13"/>
  <c r="DZ179" i="13"/>
  <c r="DZ195" i="13"/>
  <c r="DZ211" i="13"/>
  <c r="DZ227" i="13"/>
  <c r="DZ243" i="13"/>
  <c r="DZ259" i="13"/>
  <c r="DZ275" i="13"/>
  <c r="DZ291" i="13"/>
  <c r="DZ307" i="13"/>
  <c r="DR9" i="13"/>
  <c r="DR25" i="13"/>
  <c r="DR41" i="13"/>
  <c r="DR57" i="13"/>
  <c r="DR73" i="13"/>
  <c r="DR89" i="13"/>
  <c r="DR105" i="13"/>
  <c r="DR121" i="13"/>
  <c r="DR137" i="13"/>
  <c r="DR153" i="13"/>
  <c r="DR169" i="13"/>
  <c r="DR185" i="13"/>
  <c r="DR201" i="13"/>
  <c r="DR217" i="13"/>
  <c r="DR233" i="13"/>
  <c r="DR249" i="13"/>
  <c r="DR265" i="13"/>
  <c r="DR281" i="13"/>
  <c r="DR297" i="13"/>
  <c r="DR313" i="13"/>
  <c r="DR329" i="13"/>
  <c r="DR345" i="13"/>
  <c r="DR361" i="13"/>
  <c r="DR377" i="13"/>
  <c r="DR393" i="13"/>
  <c r="DR409" i="13"/>
  <c r="DR425" i="13"/>
  <c r="DR441" i="13"/>
  <c r="DR457" i="13"/>
  <c r="DR473" i="13"/>
  <c r="DR489" i="13"/>
  <c r="DR505" i="13"/>
  <c r="DR521" i="13"/>
  <c r="DR537" i="13"/>
  <c r="DR553" i="13"/>
  <c r="DR569" i="13"/>
  <c r="DR585" i="13"/>
  <c r="DJ8" i="13"/>
  <c r="DJ24" i="13"/>
  <c r="DJ40" i="13"/>
  <c r="DJ56" i="13"/>
  <c r="DJ72" i="13"/>
  <c r="DJ88" i="13"/>
  <c r="DJ104" i="13"/>
  <c r="DJ120" i="13"/>
  <c r="DJ136" i="13"/>
  <c r="DJ152" i="13"/>
  <c r="DJ168" i="13"/>
  <c r="DJ184" i="13"/>
  <c r="DJ200" i="13"/>
  <c r="DJ216" i="13"/>
  <c r="DJ232" i="13"/>
  <c r="DJ248" i="13"/>
  <c r="DJ264" i="13"/>
  <c r="DJ280" i="13"/>
  <c r="DJ296" i="13"/>
  <c r="DJ312" i="13"/>
  <c r="DJ328" i="13"/>
  <c r="DJ344" i="13"/>
  <c r="DJ360" i="13"/>
  <c r="DJ376" i="13"/>
  <c r="DJ392" i="13"/>
  <c r="DJ408" i="13"/>
  <c r="DJ424" i="13"/>
  <c r="DJ440" i="13"/>
  <c r="DJ456" i="13"/>
  <c r="DJ472" i="13"/>
  <c r="DJ488" i="13"/>
  <c r="DJ504" i="13"/>
  <c r="DJ520" i="13"/>
  <c r="DJ536" i="13"/>
  <c r="DJ552" i="13"/>
  <c r="DJ568" i="13"/>
  <c r="DJ584" i="13"/>
  <c r="DJ600" i="13"/>
  <c r="DJ616" i="13"/>
  <c r="DJ632" i="13"/>
  <c r="DJ648" i="13"/>
  <c r="DJ664" i="13"/>
  <c r="DJ680" i="13"/>
  <c r="DJ696" i="13"/>
  <c r="DJ712" i="13"/>
  <c r="DJ728" i="13"/>
  <c r="DJ744" i="13"/>
  <c r="DJ760" i="13"/>
  <c r="DJ776" i="13"/>
  <c r="DJ792" i="13"/>
  <c r="DJ808" i="13"/>
  <c r="DJ824" i="13"/>
  <c r="DJ840" i="13"/>
  <c r="DJ856" i="13"/>
  <c r="DJ872" i="13"/>
  <c r="DJ888" i="13"/>
  <c r="DJ904" i="13"/>
  <c r="DJ920" i="13"/>
  <c r="DJ936" i="13"/>
  <c r="DJ952" i="13"/>
  <c r="DJ968" i="13"/>
  <c r="DJ984" i="13"/>
  <c r="DJ1000" i="13"/>
  <c r="DJ1016" i="13"/>
  <c r="DJ1032" i="13"/>
  <c r="DJ1048" i="13"/>
  <c r="DJ1064" i="13"/>
  <c r="DJ1080" i="13"/>
  <c r="DJ1096" i="13"/>
  <c r="DJ1112" i="13"/>
  <c r="CT6" i="13"/>
  <c r="CL10" i="13"/>
  <c r="CL26" i="13"/>
  <c r="CD4" i="13"/>
  <c r="CD20" i="13"/>
  <c r="CD36" i="13"/>
  <c r="CD52" i="13"/>
  <c r="CD68" i="13"/>
  <c r="CD84" i="13"/>
  <c r="CD100" i="13"/>
  <c r="CD116" i="13"/>
  <c r="BV1" i="13"/>
  <c r="BV17" i="13"/>
  <c r="BV33" i="13"/>
  <c r="BV49" i="13"/>
  <c r="BV65" i="13"/>
  <c r="BV81" i="13"/>
  <c r="DZ265" i="13"/>
  <c r="DR391" i="13"/>
  <c r="DJ50" i="13"/>
  <c r="DJ302" i="13"/>
  <c r="DJ430" i="13"/>
  <c r="DJ558" i="13"/>
  <c r="DJ686" i="13"/>
  <c r="DJ814" i="13"/>
  <c r="DJ942" i="13"/>
  <c r="DJ1070" i="13"/>
  <c r="CD18" i="13"/>
  <c r="CD78" i="13"/>
  <c r="CD110" i="13"/>
  <c r="BV11" i="13"/>
  <c r="BV43" i="13"/>
  <c r="BV75" i="13"/>
  <c r="BV107" i="13"/>
  <c r="BV139" i="13"/>
  <c r="BV171" i="13"/>
  <c r="BV203" i="13"/>
  <c r="BV235" i="13"/>
  <c r="BV267" i="13"/>
  <c r="BN11" i="13"/>
  <c r="BN43" i="13"/>
  <c r="EP16" i="13"/>
  <c r="EH19" i="13"/>
  <c r="EH51" i="13"/>
  <c r="EH83" i="13"/>
  <c r="DZ3" i="13"/>
  <c r="DZ35" i="13"/>
  <c r="DZ67" i="13"/>
  <c r="DZ87" i="13"/>
  <c r="DZ103" i="13"/>
  <c r="DZ119" i="13"/>
  <c r="DZ135" i="13"/>
  <c r="DZ151" i="13"/>
  <c r="DZ167" i="13"/>
  <c r="DZ183" i="13"/>
  <c r="DZ199" i="13"/>
  <c r="DZ215" i="13"/>
  <c r="DZ231" i="13"/>
  <c r="DZ247" i="13"/>
  <c r="DZ263" i="13"/>
  <c r="DZ279" i="13"/>
  <c r="DZ295" i="13"/>
  <c r="DZ311" i="13"/>
  <c r="DR13" i="13"/>
  <c r="DR29" i="13"/>
  <c r="DR45" i="13"/>
  <c r="DR61" i="13"/>
  <c r="DR77" i="13"/>
  <c r="DR93" i="13"/>
  <c r="DR109" i="13"/>
  <c r="DR125" i="13"/>
  <c r="DR141" i="13"/>
  <c r="DR157" i="13"/>
  <c r="DR173" i="13"/>
  <c r="DR189" i="13"/>
  <c r="DR205" i="13"/>
  <c r="DR221" i="13"/>
  <c r="DR237" i="13"/>
  <c r="DR253" i="13"/>
  <c r="DR269" i="13"/>
  <c r="DR285" i="13"/>
  <c r="DR301" i="13"/>
  <c r="DR317" i="13"/>
  <c r="DR333" i="13"/>
  <c r="DR349" i="13"/>
  <c r="DR365" i="13"/>
  <c r="DR381" i="13"/>
  <c r="DR397" i="13"/>
  <c r="DR413" i="13"/>
  <c r="DR429" i="13"/>
  <c r="DR445" i="13"/>
  <c r="DR461" i="13"/>
  <c r="DR477" i="13"/>
  <c r="DR493" i="13"/>
  <c r="DR509" i="13"/>
  <c r="DR525" i="13"/>
  <c r="DR541" i="13"/>
  <c r="DR557" i="13"/>
  <c r="DR573" i="13"/>
  <c r="DR589" i="13"/>
  <c r="DJ12" i="13"/>
  <c r="DJ28" i="13"/>
  <c r="DJ44" i="13"/>
  <c r="DJ60" i="13"/>
  <c r="DJ76" i="13"/>
  <c r="DJ92" i="13"/>
  <c r="DJ108" i="13"/>
  <c r="DJ124" i="13"/>
  <c r="DJ140" i="13"/>
  <c r="DJ156" i="13"/>
  <c r="DJ172" i="13"/>
  <c r="DJ188" i="13"/>
  <c r="DJ204" i="13"/>
  <c r="DJ220" i="13"/>
  <c r="DJ236" i="13"/>
  <c r="DJ252" i="13"/>
  <c r="DJ268" i="13"/>
  <c r="DJ284" i="13"/>
  <c r="DJ300" i="13"/>
  <c r="DJ316" i="13"/>
  <c r="DJ332" i="13"/>
  <c r="DJ348" i="13"/>
  <c r="DJ364" i="13"/>
  <c r="DJ380" i="13"/>
  <c r="DJ396" i="13"/>
  <c r="DJ412" i="13"/>
  <c r="DJ428" i="13"/>
  <c r="DJ444" i="13"/>
  <c r="DJ460" i="13"/>
  <c r="DJ476" i="13"/>
  <c r="DJ492" i="13"/>
  <c r="DJ508" i="13"/>
  <c r="DJ524" i="13"/>
  <c r="DJ540" i="13"/>
  <c r="DJ556" i="13"/>
  <c r="DJ572" i="13"/>
  <c r="DJ588" i="13"/>
  <c r="DJ604" i="13"/>
  <c r="DJ620" i="13"/>
  <c r="DJ636" i="13"/>
  <c r="DJ652" i="13"/>
  <c r="DJ668" i="13"/>
  <c r="DJ684" i="13"/>
  <c r="DJ700" i="13"/>
  <c r="DJ716" i="13"/>
  <c r="DJ732" i="13"/>
  <c r="DJ748" i="13"/>
  <c r="DJ764" i="13"/>
  <c r="DJ780" i="13"/>
  <c r="DJ796" i="13"/>
  <c r="DJ812" i="13"/>
  <c r="DJ828" i="13"/>
  <c r="DJ844" i="13"/>
  <c r="DJ860" i="13"/>
  <c r="DJ876" i="13"/>
  <c r="DJ892" i="13"/>
  <c r="DJ908" i="13"/>
  <c r="DJ924" i="13"/>
  <c r="DJ940" i="13"/>
  <c r="DJ956" i="13"/>
  <c r="DJ972" i="13"/>
  <c r="DJ988" i="13"/>
  <c r="DJ1004" i="13"/>
  <c r="DJ1020" i="13"/>
  <c r="DJ1036" i="13"/>
  <c r="DJ1052" i="13"/>
  <c r="DJ1068" i="13"/>
  <c r="DJ1084" i="13"/>
  <c r="DJ1100" i="13"/>
  <c r="DJ1116" i="13"/>
  <c r="CT10" i="13"/>
  <c r="CL14" i="13"/>
  <c r="CL30" i="13"/>
  <c r="CD8" i="13"/>
  <c r="CD24" i="13"/>
  <c r="CD40" i="13"/>
  <c r="CD56" i="13"/>
  <c r="CD72" i="13"/>
  <c r="CD88" i="13"/>
  <c r="CD104" i="13"/>
  <c r="CD120" i="13"/>
  <c r="BV5" i="13"/>
  <c r="BV21" i="13"/>
  <c r="BV37" i="13"/>
  <c r="BV53" i="13"/>
  <c r="BV69" i="13"/>
  <c r="BV85" i="13"/>
  <c r="EP22" i="13"/>
  <c r="DR79" i="13"/>
  <c r="DR455" i="13"/>
  <c r="DJ114" i="13"/>
  <c r="DJ334" i="13"/>
  <c r="DJ462" i="13"/>
  <c r="DJ590" i="13"/>
  <c r="DJ718" i="13"/>
  <c r="DJ846" i="13"/>
  <c r="DJ974" i="13"/>
  <c r="DJ1102" i="13"/>
  <c r="CD34" i="13"/>
  <c r="CD82" i="13"/>
  <c r="CD114" i="13"/>
  <c r="BV15" i="13"/>
  <c r="BV47" i="13"/>
  <c r="BV79" i="13"/>
  <c r="BV111" i="13"/>
  <c r="BV143" i="13"/>
  <c r="BV175" i="13"/>
  <c r="BV207" i="13"/>
  <c r="BV239" i="13"/>
  <c r="BV271" i="13"/>
  <c r="BN15" i="13"/>
  <c r="BN47" i="13"/>
  <c r="EP20" i="13"/>
  <c r="EH23" i="13"/>
  <c r="EH55" i="13"/>
  <c r="EH87" i="13"/>
  <c r="DZ7" i="13"/>
  <c r="DZ39" i="13"/>
  <c r="DZ71" i="13"/>
  <c r="DZ91" i="13"/>
  <c r="DZ107" i="13"/>
  <c r="DZ123" i="13"/>
  <c r="DZ139" i="13"/>
  <c r="DZ155" i="13"/>
  <c r="DZ171" i="13"/>
  <c r="DZ187" i="13"/>
  <c r="DZ203" i="13"/>
  <c r="DZ219" i="13"/>
  <c r="DZ235" i="13"/>
  <c r="DZ251" i="13"/>
  <c r="DZ267" i="13"/>
  <c r="DZ283" i="13"/>
  <c r="DZ299" i="13"/>
  <c r="DR1" i="13"/>
  <c r="DR17" i="13"/>
  <c r="DR33" i="13"/>
  <c r="DR49" i="13"/>
  <c r="DR65" i="13"/>
  <c r="DR81" i="13"/>
  <c r="DR97" i="13"/>
  <c r="DR113" i="13"/>
  <c r="DR129" i="13"/>
  <c r="DR145" i="13"/>
  <c r="DR161" i="13"/>
  <c r="DR177" i="13"/>
  <c r="DR193" i="13"/>
  <c r="DR209" i="13"/>
  <c r="DR225" i="13"/>
  <c r="DR519" i="13"/>
  <c r="DJ622" i="13"/>
  <c r="CL4" i="13"/>
  <c r="BV27" i="13"/>
  <c r="BV155" i="13"/>
  <c r="BV283" i="13"/>
  <c r="EH35" i="13"/>
  <c r="DZ51" i="13"/>
  <c r="DZ127" i="13"/>
  <c r="DZ191" i="13"/>
  <c r="DZ255" i="13"/>
  <c r="DR5" i="13"/>
  <c r="DR69" i="13"/>
  <c r="DR133" i="13"/>
  <c r="DR197" i="13"/>
  <c r="DR245" i="13"/>
  <c r="DR277" i="13"/>
  <c r="DR309" i="13"/>
  <c r="DR341" i="13"/>
  <c r="DR373" i="13"/>
  <c r="DR405" i="13"/>
  <c r="DR437" i="13"/>
  <c r="DR469" i="13"/>
  <c r="DR501" i="13"/>
  <c r="DR533" i="13"/>
  <c r="DR565" i="13"/>
  <c r="DJ4" i="13"/>
  <c r="DJ36" i="13"/>
  <c r="DJ68" i="13"/>
  <c r="DJ100" i="13"/>
  <c r="DJ132" i="13"/>
  <c r="DJ164" i="13"/>
  <c r="DJ196" i="13"/>
  <c r="DJ228" i="13"/>
  <c r="DJ260" i="13"/>
  <c r="DJ292" i="13"/>
  <c r="DJ324" i="13"/>
  <c r="DJ356" i="13"/>
  <c r="DJ388" i="13"/>
  <c r="DJ420" i="13"/>
  <c r="DJ452" i="13"/>
  <c r="DJ484" i="13"/>
  <c r="DJ516" i="13"/>
  <c r="DJ548" i="13"/>
  <c r="DJ580" i="13"/>
  <c r="DJ612" i="13"/>
  <c r="DJ644" i="13"/>
  <c r="DJ676" i="13"/>
  <c r="DJ708" i="13"/>
  <c r="DJ740" i="13"/>
  <c r="DJ772" i="13"/>
  <c r="DJ804" i="13"/>
  <c r="DJ836" i="13"/>
  <c r="DJ868" i="13"/>
  <c r="DJ900" i="13"/>
  <c r="DJ932" i="13"/>
  <c r="DJ964" i="13"/>
  <c r="DJ996" i="13"/>
  <c r="DJ1028" i="13"/>
  <c r="DJ1060" i="13"/>
  <c r="DJ1092" i="13"/>
  <c r="CT2" i="13"/>
  <c r="CL22" i="13"/>
  <c r="CD16" i="13"/>
  <c r="CD48" i="13"/>
  <c r="CD80" i="13"/>
  <c r="CD112" i="13"/>
  <c r="BV13" i="13"/>
  <c r="BV45" i="13"/>
  <c r="BV77" i="13"/>
  <c r="BV101" i="13"/>
  <c r="BV117" i="13"/>
  <c r="BV133" i="13"/>
  <c r="BV149" i="13"/>
  <c r="BV165" i="13"/>
  <c r="BV181" i="13"/>
  <c r="BV197" i="13"/>
  <c r="BV213" i="13"/>
  <c r="BV229" i="13"/>
  <c r="BV245" i="13"/>
  <c r="BV261" i="13"/>
  <c r="BV277" i="13"/>
  <c r="BN5" i="13"/>
  <c r="BN21" i="13"/>
  <c r="BN37" i="13"/>
  <c r="BN53" i="13"/>
  <c r="EP15" i="13"/>
  <c r="EH18" i="13"/>
  <c r="EH50" i="13"/>
  <c r="EH82" i="13"/>
  <c r="DZ2" i="13"/>
  <c r="DZ34" i="13"/>
  <c r="DZ66" i="13"/>
  <c r="DZ98" i="13"/>
  <c r="DZ130" i="13"/>
  <c r="DZ162" i="13"/>
  <c r="DZ194" i="13"/>
  <c r="DZ226" i="13"/>
  <c r="DZ258" i="13"/>
  <c r="DZ290" i="13"/>
  <c r="DR16" i="13"/>
  <c r="DR48" i="13"/>
  <c r="DR80" i="13"/>
  <c r="DJ178" i="13"/>
  <c r="DJ750" i="13"/>
  <c r="CD50" i="13"/>
  <c r="BV59" i="13"/>
  <c r="BV187" i="13"/>
  <c r="BN27" i="13"/>
  <c r="EH67" i="13"/>
  <c r="DZ79" i="13"/>
  <c r="DZ143" i="13"/>
  <c r="DZ207" i="13"/>
  <c r="DZ271" i="13"/>
  <c r="DR21" i="13"/>
  <c r="DR85" i="13"/>
  <c r="DR149" i="13"/>
  <c r="DR213" i="13"/>
  <c r="DR257" i="13"/>
  <c r="DR289" i="13"/>
  <c r="DR321" i="13"/>
  <c r="DR353" i="13"/>
  <c r="DR385" i="13"/>
  <c r="DR417" i="13"/>
  <c r="DR449" i="13"/>
  <c r="DR481" i="13"/>
  <c r="DR513" i="13"/>
  <c r="DR545" i="13"/>
  <c r="DR577" i="13"/>
  <c r="DJ16" i="13"/>
  <c r="DJ48" i="13"/>
  <c r="DJ80" i="13"/>
  <c r="DJ112" i="13"/>
  <c r="DJ144" i="13"/>
  <c r="DJ176" i="13"/>
  <c r="DJ208" i="13"/>
  <c r="DJ240" i="13"/>
  <c r="DJ272" i="13"/>
  <c r="DJ304" i="13"/>
  <c r="DJ336" i="13"/>
  <c r="DJ368" i="13"/>
  <c r="DJ400" i="13"/>
  <c r="DJ432" i="13"/>
  <c r="DJ464" i="13"/>
  <c r="DJ496" i="13"/>
  <c r="DJ528" i="13"/>
  <c r="DJ560" i="13"/>
  <c r="DJ592" i="13"/>
  <c r="DJ624" i="13"/>
  <c r="DJ656" i="13"/>
  <c r="DJ688" i="13"/>
  <c r="DJ720" i="13"/>
  <c r="DJ752" i="13"/>
  <c r="DJ784" i="13"/>
  <c r="DJ816" i="13"/>
  <c r="DJ848" i="13"/>
  <c r="DJ880" i="13"/>
  <c r="DJ912" i="13"/>
  <c r="DJ944" i="13"/>
  <c r="DJ976" i="13"/>
  <c r="DJ1008" i="13"/>
  <c r="DJ1040" i="13"/>
  <c r="DJ1072" i="13"/>
  <c r="DJ1104" i="13"/>
  <c r="CL2" i="13"/>
  <c r="CL34" i="13"/>
  <c r="CD28" i="13"/>
  <c r="CD60" i="13"/>
  <c r="CD92" i="13"/>
  <c r="CD124" i="13"/>
  <c r="BV25" i="13"/>
  <c r="BV57" i="13"/>
  <c r="BV89" i="13"/>
  <c r="BV105" i="13"/>
  <c r="BV121" i="13"/>
  <c r="BV137" i="13"/>
  <c r="BV153" i="13"/>
  <c r="BV169" i="13"/>
  <c r="BV185" i="13"/>
  <c r="BV201" i="13"/>
  <c r="BV217" i="13"/>
  <c r="BV233" i="13"/>
  <c r="BV249" i="13"/>
  <c r="BV265" i="13"/>
  <c r="BV281" i="13"/>
  <c r="BN9" i="13"/>
  <c r="BN25" i="13"/>
  <c r="BN41" i="13"/>
  <c r="EX1" i="13"/>
  <c r="EP23" i="13"/>
  <c r="EH26" i="13"/>
  <c r="EH58" i="13"/>
  <c r="EH90" i="13"/>
  <c r="DZ10" i="13"/>
  <c r="DZ42" i="13"/>
  <c r="DZ74" i="13"/>
  <c r="DZ106" i="13"/>
  <c r="DZ138" i="13"/>
  <c r="DZ170" i="13"/>
  <c r="DZ202" i="13"/>
  <c r="DZ234" i="13"/>
  <c r="DZ266" i="13"/>
  <c r="DZ298" i="13"/>
  <c r="DR24" i="13"/>
  <c r="DR56" i="13"/>
  <c r="DR88" i="13"/>
  <c r="DR120" i="13"/>
  <c r="DR152" i="13"/>
  <c r="DR184" i="13"/>
  <c r="DR216" i="13"/>
  <c r="DR248" i="13"/>
  <c r="DR280" i="13"/>
  <c r="DR312" i="13"/>
  <c r="DR344" i="13"/>
  <c r="DR376" i="13"/>
  <c r="DR408" i="13"/>
  <c r="DR440" i="13"/>
  <c r="DR472" i="13"/>
  <c r="DR504" i="13"/>
  <c r="DR536" i="13"/>
  <c r="DR568" i="13"/>
  <c r="DJ3" i="13"/>
  <c r="DJ35" i="13"/>
  <c r="DJ67" i="13"/>
  <c r="DJ99" i="13"/>
  <c r="DJ131" i="13"/>
  <c r="DJ163" i="13"/>
  <c r="DJ195" i="13"/>
  <c r="DJ227" i="13"/>
  <c r="DJ259" i="13"/>
  <c r="DJ291" i="13"/>
  <c r="DJ323" i="13"/>
  <c r="DJ355" i="13"/>
  <c r="DJ387" i="13"/>
  <c r="DJ419" i="13"/>
  <c r="DJ451" i="13"/>
  <c r="DJ483" i="13"/>
  <c r="DJ515" i="13"/>
  <c r="DJ547" i="13"/>
  <c r="DJ579" i="13"/>
  <c r="DJ611" i="13"/>
  <c r="DJ643" i="13"/>
  <c r="DZ9" i="13"/>
  <c r="DJ366" i="13"/>
  <c r="DJ878" i="13"/>
  <c r="CD94" i="13"/>
  <c r="BV91" i="13"/>
  <c r="BV219" i="13"/>
  <c r="EX6" i="13"/>
  <c r="EH99" i="13"/>
  <c r="DZ95" i="13"/>
  <c r="DZ159" i="13"/>
  <c r="DZ223" i="13"/>
  <c r="DZ287" i="13"/>
  <c r="DR37" i="13"/>
  <c r="DR101" i="13"/>
  <c r="DR165" i="13"/>
  <c r="DR229" i="13"/>
  <c r="DR261" i="13"/>
  <c r="DR293" i="13"/>
  <c r="DR325" i="13"/>
  <c r="DR357" i="13"/>
  <c r="DR389" i="13"/>
  <c r="DR421" i="13"/>
  <c r="DR453" i="13"/>
  <c r="DR485" i="13"/>
  <c r="DR517" i="13"/>
  <c r="DR549" i="13"/>
  <c r="DR581" i="13"/>
  <c r="DJ20" i="13"/>
  <c r="DJ52" i="13"/>
  <c r="DJ84" i="13"/>
  <c r="DJ116" i="13"/>
  <c r="DJ148" i="13"/>
  <c r="DJ180" i="13"/>
  <c r="DJ212" i="13"/>
  <c r="DJ244" i="13"/>
  <c r="DJ276" i="13"/>
  <c r="DJ308" i="13"/>
  <c r="DJ340" i="13"/>
  <c r="DJ372" i="13"/>
  <c r="DJ404" i="13"/>
  <c r="DJ436" i="13"/>
  <c r="DJ468" i="13"/>
  <c r="DJ500" i="13"/>
  <c r="DJ532" i="13"/>
  <c r="DJ564" i="13"/>
  <c r="DJ596" i="13"/>
  <c r="DJ628" i="13"/>
  <c r="DJ660" i="13"/>
  <c r="DJ692" i="13"/>
  <c r="DJ724" i="13"/>
  <c r="DJ756" i="13"/>
  <c r="DJ788" i="13"/>
  <c r="DJ820" i="13"/>
  <c r="DJ852" i="13"/>
  <c r="DJ884" i="13"/>
  <c r="DJ916" i="13"/>
  <c r="DJ948" i="13"/>
  <c r="DJ980" i="13"/>
  <c r="DJ1012" i="13"/>
  <c r="DJ1044" i="13"/>
  <c r="DJ1076" i="13"/>
  <c r="DJ1108" i="13"/>
  <c r="CL6" i="13"/>
  <c r="CL38" i="13"/>
  <c r="CD32" i="13"/>
  <c r="CD64" i="13"/>
  <c r="CD96" i="13"/>
  <c r="CD128" i="13"/>
  <c r="BV29" i="13"/>
  <c r="BV61" i="13"/>
  <c r="BV93" i="13"/>
  <c r="BV109" i="13"/>
  <c r="BV125" i="13"/>
  <c r="BV141" i="13"/>
  <c r="BV157" i="13"/>
  <c r="BV173" i="13"/>
  <c r="BV189" i="13"/>
  <c r="BV205" i="13"/>
  <c r="BV221" i="13"/>
  <c r="BV237" i="13"/>
  <c r="BV253" i="13"/>
  <c r="BV269" i="13"/>
  <c r="BV285" i="13"/>
  <c r="BN13" i="13"/>
  <c r="BN29" i="13"/>
  <c r="DJ1006" i="13"/>
  <c r="EH3" i="13"/>
  <c r="DZ239" i="13"/>
  <c r="DR181" i="13"/>
  <c r="DR337" i="13"/>
  <c r="DR465" i="13"/>
  <c r="DR593" i="13"/>
  <c r="DJ128" i="13"/>
  <c r="DJ256" i="13"/>
  <c r="DJ384" i="13"/>
  <c r="DJ512" i="13"/>
  <c r="DJ640" i="13"/>
  <c r="DJ768" i="13"/>
  <c r="DJ896" i="13"/>
  <c r="DJ1024" i="13"/>
  <c r="CL18" i="13"/>
  <c r="CD108" i="13"/>
  <c r="BV97" i="13"/>
  <c r="BV161" i="13"/>
  <c r="BV225" i="13"/>
  <c r="BN1" i="13"/>
  <c r="BN49" i="13"/>
  <c r="EH10" i="13"/>
  <c r="EH74" i="13"/>
  <c r="DZ26" i="13"/>
  <c r="DZ90" i="13"/>
  <c r="DZ154" i="13"/>
  <c r="DZ218" i="13"/>
  <c r="DZ282" i="13"/>
  <c r="DR40" i="13"/>
  <c r="DR104" i="13"/>
  <c r="DR144" i="13"/>
  <c r="DR192" i="13"/>
  <c r="DR232" i="13"/>
  <c r="DR272" i="13"/>
  <c r="DR320" i="13"/>
  <c r="DR360" i="13"/>
  <c r="DR400" i="13"/>
  <c r="DR448" i="13"/>
  <c r="DR488" i="13"/>
  <c r="DR528" i="13"/>
  <c r="DR576" i="13"/>
  <c r="DJ19" i="13"/>
  <c r="DJ59" i="13"/>
  <c r="DJ107" i="13"/>
  <c r="DJ147" i="13"/>
  <c r="DJ187" i="13"/>
  <c r="DJ235" i="13"/>
  <c r="DJ275" i="13"/>
  <c r="DJ315" i="13"/>
  <c r="DJ363" i="13"/>
  <c r="DJ403" i="13"/>
  <c r="DJ443" i="13"/>
  <c r="DJ491" i="13"/>
  <c r="DJ531" i="13"/>
  <c r="DJ571" i="13"/>
  <c r="DJ619" i="13"/>
  <c r="DJ659" i="13"/>
  <c r="DJ691" i="13"/>
  <c r="DJ723" i="13"/>
  <c r="DJ755" i="13"/>
  <c r="DJ787" i="13"/>
  <c r="DJ819" i="13"/>
  <c r="DJ851" i="13"/>
  <c r="DJ883" i="13"/>
  <c r="DJ915" i="13"/>
  <c r="DJ947" i="13"/>
  <c r="DJ979" i="13"/>
  <c r="DJ1011" i="13"/>
  <c r="DJ1043" i="13"/>
  <c r="DJ1075" i="13"/>
  <c r="DJ1107" i="13"/>
  <c r="CL1" i="13"/>
  <c r="CL33" i="13"/>
  <c r="CD23" i="13"/>
  <c r="CD55" i="13"/>
  <c r="CD87" i="13"/>
  <c r="CD119" i="13"/>
  <c r="BV20" i="13"/>
  <c r="BV52" i="13"/>
  <c r="BV84" i="13"/>
  <c r="BV116" i="13"/>
  <c r="BV148" i="13"/>
  <c r="BV180" i="13"/>
  <c r="BV212" i="13"/>
  <c r="BV244" i="13"/>
  <c r="BV276" i="13"/>
  <c r="BN20" i="13"/>
  <c r="BN52" i="13"/>
  <c r="BN69" i="13"/>
  <c r="BN85" i="13"/>
  <c r="BN101" i="13"/>
  <c r="BN117" i="13"/>
  <c r="BN133" i="13"/>
  <c r="BN149" i="13"/>
  <c r="BN165" i="13"/>
  <c r="BN181" i="13"/>
  <c r="BN197" i="13"/>
  <c r="BN213" i="13"/>
  <c r="BN229" i="13"/>
  <c r="BN245" i="13"/>
  <c r="BN261" i="13"/>
  <c r="BN277" i="13"/>
  <c r="BN293" i="13"/>
  <c r="BN309" i="13"/>
  <c r="BN325" i="13"/>
  <c r="BN341" i="13"/>
  <c r="BN357" i="13"/>
  <c r="BN373" i="13"/>
  <c r="BN389" i="13"/>
  <c r="BN405" i="13"/>
  <c r="BN421" i="13"/>
  <c r="BN437" i="13"/>
  <c r="BF11" i="13"/>
  <c r="AX11" i="13"/>
  <c r="AX27" i="13"/>
  <c r="AP6" i="13"/>
  <c r="AP22" i="13"/>
  <c r="AP38" i="13"/>
  <c r="AP54" i="13"/>
  <c r="AP70" i="13"/>
  <c r="AP86" i="13"/>
  <c r="AP102" i="13"/>
  <c r="AP118" i="13"/>
  <c r="AH8" i="13"/>
  <c r="AH24" i="13"/>
  <c r="AH40" i="13"/>
  <c r="AH56" i="13"/>
  <c r="AH72" i="13"/>
  <c r="AH88" i="13"/>
  <c r="AH104" i="13"/>
  <c r="AH120" i="13"/>
  <c r="AH136" i="13"/>
  <c r="AH152" i="13"/>
  <c r="AH168" i="13"/>
  <c r="AH184" i="13"/>
  <c r="AH200" i="13"/>
  <c r="AH216" i="13"/>
  <c r="AH232" i="13"/>
  <c r="AH248" i="13"/>
  <c r="AH264" i="13"/>
  <c r="AH280" i="13"/>
  <c r="AH296" i="13"/>
  <c r="Z1" i="13"/>
  <c r="Z17" i="13"/>
  <c r="Z33" i="13"/>
  <c r="Z49" i="13"/>
  <c r="Z65" i="13"/>
  <c r="Z81" i="13"/>
  <c r="Z97" i="13"/>
  <c r="Z113" i="13"/>
  <c r="Z129" i="13"/>
  <c r="Z145" i="13"/>
  <c r="Z161" i="13"/>
  <c r="Z177" i="13"/>
  <c r="Z193" i="13"/>
  <c r="Z209" i="13"/>
  <c r="Z225" i="13"/>
  <c r="Z241" i="13"/>
  <c r="Z257" i="13"/>
  <c r="Z273" i="13"/>
  <c r="Z289" i="13"/>
  <c r="Z305" i="13"/>
  <c r="Z321" i="13"/>
  <c r="Z337" i="13"/>
  <c r="Z353" i="13"/>
  <c r="Z369" i="13"/>
  <c r="Z385" i="13"/>
  <c r="Z401" i="13"/>
  <c r="Z417" i="13"/>
  <c r="Z433" i="13"/>
  <c r="CD126" i="13"/>
  <c r="DZ19" i="13"/>
  <c r="DZ303" i="13"/>
  <c r="DR241" i="13"/>
  <c r="DR369" i="13"/>
  <c r="DR497" i="13"/>
  <c r="DJ32" i="13"/>
  <c r="DJ160" i="13"/>
  <c r="DJ288" i="13"/>
  <c r="DJ416" i="13"/>
  <c r="DJ544" i="13"/>
  <c r="DJ672" i="13"/>
  <c r="DJ800" i="13"/>
  <c r="DJ928" i="13"/>
  <c r="DJ1056" i="13"/>
  <c r="CD12" i="13"/>
  <c r="BV9" i="13"/>
  <c r="BV113" i="13"/>
  <c r="BV177" i="13"/>
  <c r="BV241" i="13"/>
  <c r="BN17" i="13"/>
  <c r="EX9" i="13"/>
  <c r="EH34" i="13"/>
  <c r="EH98" i="13"/>
  <c r="DZ50" i="13"/>
  <c r="DZ114" i="13"/>
  <c r="DZ178" i="13"/>
  <c r="DZ242" i="13"/>
  <c r="DZ306" i="13"/>
  <c r="DR64" i="13"/>
  <c r="DR112" i="13"/>
  <c r="DR160" i="13"/>
  <c r="DR200" i="13"/>
  <c r="DR240" i="13"/>
  <c r="DR288" i="13"/>
  <c r="DR328" i="13"/>
  <c r="DR368" i="13"/>
  <c r="DR416" i="13"/>
  <c r="DR456" i="13"/>
  <c r="DR496" i="13"/>
  <c r="DR544" i="13"/>
  <c r="DR584" i="13"/>
  <c r="DJ27" i="13"/>
  <c r="DJ75" i="13"/>
  <c r="DJ115" i="13"/>
  <c r="DJ155" i="13"/>
  <c r="DJ203" i="13"/>
  <c r="DJ243" i="13"/>
  <c r="DJ283" i="13"/>
  <c r="DJ331" i="13"/>
  <c r="DJ371" i="13"/>
  <c r="DJ411" i="13"/>
  <c r="DJ459" i="13"/>
  <c r="DJ499" i="13"/>
  <c r="DJ539" i="13"/>
  <c r="DJ587" i="13"/>
  <c r="DJ627" i="13"/>
  <c r="DJ667" i="13"/>
  <c r="DJ699" i="13"/>
  <c r="DJ731" i="13"/>
  <c r="DJ763" i="13"/>
  <c r="DJ795" i="13"/>
  <c r="DJ827" i="13"/>
  <c r="DJ859" i="13"/>
  <c r="DJ891" i="13"/>
  <c r="DJ923" i="13"/>
  <c r="DJ955" i="13"/>
  <c r="DJ987" i="13"/>
  <c r="DJ1019" i="13"/>
  <c r="DJ1051" i="13"/>
  <c r="DJ1083" i="13"/>
  <c r="DJ1115" i="13"/>
  <c r="CL9" i="13"/>
  <c r="CL41" i="13"/>
  <c r="CD31" i="13"/>
  <c r="CD63" i="13"/>
  <c r="CD95" i="13"/>
  <c r="CD127" i="13"/>
  <c r="BV28" i="13"/>
  <c r="BV60" i="13"/>
  <c r="BV92" i="13"/>
  <c r="BV124" i="13"/>
  <c r="BV156" i="13"/>
  <c r="BV188" i="13"/>
  <c r="BV220" i="13"/>
  <c r="BV252" i="13"/>
  <c r="BV284" i="13"/>
  <c r="BN28" i="13"/>
  <c r="BN57" i="13"/>
  <c r="BN73" i="13"/>
  <c r="BN89" i="13"/>
  <c r="BN105" i="13"/>
  <c r="BN121" i="13"/>
  <c r="BN137" i="13"/>
  <c r="BN153" i="13"/>
  <c r="BN169" i="13"/>
  <c r="BN185" i="13"/>
  <c r="BN201" i="13"/>
  <c r="BN217" i="13"/>
  <c r="BN233" i="13"/>
  <c r="BN249" i="13"/>
  <c r="BN265" i="13"/>
  <c r="BN281" i="13"/>
  <c r="BN297" i="13"/>
  <c r="BN313" i="13"/>
  <c r="BN329" i="13"/>
  <c r="BN345" i="13"/>
  <c r="BN361" i="13"/>
  <c r="BN377" i="13"/>
  <c r="BN393" i="13"/>
  <c r="BN409" i="13"/>
  <c r="BN425" i="13"/>
  <c r="BN441" i="13"/>
  <c r="BF15" i="13"/>
  <c r="AX15" i="13"/>
  <c r="AX31" i="13"/>
  <c r="AP10" i="13"/>
  <c r="AP26" i="13"/>
  <c r="AP42" i="13"/>
  <c r="AP58" i="13"/>
  <c r="AP74" i="13"/>
  <c r="AP90" i="13"/>
  <c r="AP106" i="13"/>
  <c r="AP122" i="13"/>
  <c r="AH12" i="13"/>
  <c r="AH28" i="13"/>
  <c r="AH44" i="13"/>
  <c r="AH60" i="13"/>
  <c r="AH76" i="13"/>
  <c r="AH92" i="13"/>
  <c r="AH108" i="13"/>
  <c r="AH124" i="13"/>
  <c r="AH140" i="13"/>
  <c r="AH156" i="13"/>
  <c r="AH172" i="13"/>
  <c r="AH188" i="13"/>
  <c r="AH204" i="13"/>
  <c r="AH220" i="13"/>
  <c r="AH236" i="13"/>
  <c r="AH252" i="13"/>
  <c r="AH268" i="13"/>
  <c r="AH284" i="13"/>
  <c r="AH300" i="13"/>
  <c r="Z5" i="13"/>
  <c r="Z21" i="13"/>
  <c r="Z37" i="13"/>
  <c r="Z53" i="13"/>
  <c r="Z69" i="13"/>
  <c r="Z85" i="13"/>
  <c r="Z101" i="13"/>
  <c r="Z117" i="13"/>
  <c r="Z133" i="13"/>
  <c r="Z149" i="13"/>
  <c r="Z165" i="13"/>
  <c r="Z181" i="13"/>
  <c r="Z197" i="13"/>
  <c r="Z213" i="13"/>
  <c r="Z229" i="13"/>
  <c r="Z245" i="13"/>
  <c r="Z261" i="13"/>
  <c r="Z277" i="13"/>
  <c r="Z293" i="13"/>
  <c r="Z309" i="13"/>
  <c r="Z325" i="13"/>
  <c r="Z341" i="13"/>
  <c r="Z357" i="13"/>
  <c r="Z373" i="13"/>
  <c r="Z389" i="13"/>
  <c r="Z405" i="13"/>
  <c r="Z421" i="13"/>
  <c r="DR207" i="13"/>
  <c r="BV123" i="13"/>
  <c r="DZ111" i="13"/>
  <c r="DR53" i="13"/>
  <c r="DR273" i="13"/>
  <c r="DR401" i="13"/>
  <c r="DR529" i="13"/>
  <c r="DJ64" i="13"/>
  <c r="DJ192" i="13"/>
  <c r="DJ320" i="13"/>
  <c r="DJ448" i="13"/>
  <c r="DJ576" i="13"/>
  <c r="DJ704" i="13"/>
  <c r="DJ832" i="13"/>
  <c r="DJ960" i="13"/>
  <c r="DJ1088" i="13"/>
  <c r="CD44" i="13"/>
  <c r="BV41" i="13"/>
  <c r="BV129" i="13"/>
  <c r="BV193" i="13"/>
  <c r="BV257" i="13"/>
  <c r="BN33" i="13"/>
  <c r="EP7" i="13"/>
  <c r="EH42" i="13"/>
  <c r="EH106" i="13"/>
  <c r="DZ58" i="13"/>
  <c r="DZ122" i="13"/>
  <c r="DZ186" i="13"/>
  <c r="DZ250" i="13"/>
  <c r="DR8" i="13"/>
  <c r="DR72" i="13"/>
  <c r="DR128" i="13"/>
  <c r="DR168" i="13"/>
  <c r="DR208" i="13"/>
  <c r="DR256" i="13"/>
  <c r="DR296" i="13"/>
  <c r="DR336" i="13"/>
  <c r="DR384" i="13"/>
  <c r="DR424" i="13"/>
  <c r="DR464" i="13"/>
  <c r="DR512" i="13"/>
  <c r="DR552" i="13"/>
  <c r="DR592" i="13"/>
  <c r="DJ43" i="13"/>
  <c r="DJ83" i="13"/>
  <c r="DJ123" i="13"/>
  <c r="DJ171" i="13"/>
  <c r="DJ211" i="13"/>
  <c r="DJ251" i="13"/>
  <c r="DJ299" i="13"/>
  <c r="DJ339" i="13"/>
  <c r="DJ379" i="13"/>
  <c r="DJ427" i="13"/>
  <c r="DJ467" i="13"/>
  <c r="DJ507" i="13"/>
  <c r="DJ555" i="13"/>
  <c r="DJ595" i="13"/>
  <c r="DJ635" i="13"/>
  <c r="DJ675" i="13"/>
  <c r="DJ707" i="13"/>
  <c r="DJ739" i="13"/>
  <c r="DJ771" i="13"/>
  <c r="DJ803" i="13"/>
  <c r="DJ835" i="13"/>
  <c r="DJ867" i="13"/>
  <c r="DJ899" i="13"/>
  <c r="DJ931" i="13"/>
  <c r="DJ963" i="13"/>
  <c r="DJ995" i="13"/>
  <c r="DJ1027" i="13"/>
  <c r="DJ1059" i="13"/>
  <c r="DJ1091" i="13"/>
  <c r="DB3" i="13"/>
  <c r="CL17" i="13"/>
  <c r="CD7" i="13"/>
  <c r="CD39" i="13"/>
  <c r="CD71" i="13"/>
  <c r="CD103" i="13"/>
  <c r="DZ175" i="13"/>
  <c r="DR561" i="13"/>
  <c r="DJ480" i="13"/>
  <c r="DJ992" i="13"/>
  <c r="BV145" i="13"/>
  <c r="EH2" i="13"/>
  <c r="DZ146" i="13"/>
  <c r="DR96" i="13"/>
  <c r="DR264" i="13"/>
  <c r="DR432" i="13"/>
  <c r="DJ11" i="13"/>
  <c r="DJ179" i="13"/>
  <c r="DJ347" i="13"/>
  <c r="DJ523" i="13"/>
  <c r="DJ683" i="13"/>
  <c r="DJ811" i="13"/>
  <c r="DJ939" i="13"/>
  <c r="DJ1067" i="13"/>
  <c r="CD15" i="13"/>
  <c r="BV4" i="13"/>
  <c r="BV68" i="13"/>
  <c r="BV132" i="13"/>
  <c r="BV196" i="13"/>
  <c r="BV260" i="13"/>
  <c r="BN36" i="13"/>
  <c r="BN77" i="13"/>
  <c r="BN109" i="13"/>
  <c r="BN141" i="13"/>
  <c r="BN173" i="13"/>
  <c r="BN205" i="13"/>
  <c r="BN237" i="13"/>
  <c r="BN269" i="13"/>
  <c r="BN301" i="13"/>
  <c r="BN333" i="13"/>
  <c r="BN365" i="13"/>
  <c r="BN397" i="13"/>
  <c r="BN429" i="13"/>
  <c r="AX3" i="13"/>
  <c r="AX35" i="13"/>
  <c r="AP30" i="13"/>
  <c r="AP62" i="13"/>
  <c r="AP94" i="13"/>
  <c r="AP126" i="13"/>
  <c r="AH32" i="13"/>
  <c r="AH64" i="13"/>
  <c r="AH96" i="13"/>
  <c r="AH128" i="13"/>
  <c r="AH160" i="13"/>
  <c r="AH192" i="13"/>
  <c r="AH224" i="13"/>
  <c r="AH256" i="13"/>
  <c r="AH288" i="13"/>
  <c r="Z9" i="13"/>
  <c r="Z41" i="13"/>
  <c r="Z73" i="13"/>
  <c r="Z105" i="13"/>
  <c r="Z137" i="13"/>
  <c r="Z169" i="13"/>
  <c r="Z201" i="13"/>
  <c r="Z233" i="13"/>
  <c r="Z265" i="13"/>
  <c r="Z297" i="13"/>
  <c r="Z329" i="13"/>
  <c r="Z361" i="13"/>
  <c r="Z393" i="13"/>
  <c r="Z425" i="13"/>
  <c r="Z445" i="13"/>
  <c r="Z461" i="13"/>
  <c r="Z477" i="13"/>
  <c r="Z493" i="13"/>
  <c r="Z509" i="13"/>
  <c r="Z525" i="13"/>
  <c r="Z541" i="13"/>
  <c r="Z557" i="13"/>
  <c r="Z573" i="13"/>
  <c r="Z589" i="13"/>
  <c r="Z605" i="13"/>
  <c r="Z621" i="13"/>
  <c r="Z637" i="13"/>
  <c r="Z653" i="13"/>
  <c r="Z669" i="13"/>
  <c r="Z685" i="13"/>
  <c r="R14" i="13"/>
  <c r="R30" i="13"/>
  <c r="R46" i="13"/>
  <c r="R62" i="13"/>
  <c r="R78" i="13"/>
  <c r="R94" i="13"/>
  <c r="R110" i="13"/>
  <c r="R126" i="13"/>
  <c r="R142" i="13"/>
  <c r="R158" i="13"/>
  <c r="R174" i="13"/>
  <c r="R190" i="13"/>
  <c r="R206" i="13"/>
  <c r="R222" i="13"/>
  <c r="R238" i="13"/>
  <c r="R254" i="13"/>
  <c r="R270" i="13"/>
  <c r="R286" i="13"/>
  <c r="R302" i="13"/>
  <c r="R318" i="13"/>
  <c r="R334" i="13"/>
  <c r="R350" i="13"/>
  <c r="R366" i="13"/>
  <c r="R382" i="13"/>
  <c r="R398" i="13"/>
  <c r="R414" i="13"/>
  <c r="R430" i="13"/>
  <c r="R446" i="13"/>
  <c r="R462" i="13"/>
  <c r="R478" i="13"/>
  <c r="R494" i="13"/>
  <c r="R510" i="13"/>
  <c r="R526" i="13"/>
  <c r="R542" i="13"/>
  <c r="R558" i="13"/>
  <c r="R574" i="13"/>
  <c r="R590" i="13"/>
  <c r="R606" i="13"/>
  <c r="R622" i="13"/>
  <c r="R638" i="13"/>
  <c r="R654" i="13"/>
  <c r="R670" i="13"/>
  <c r="R686" i="13"/>
  <c r="R702" i="13"/>
  <c r="R718" i="13"/>
  <c r="R734" i="13"/>
  <c r="R750" i="13"/>
  <c r="R766" i="13"/>
  <c r="R782" i="13"/>
  <c r="R798" i="13"/>
  <c r="R814" i="13"/>
  <c r="R830" i="13"/>
  <c r="R846" i="13"/>
  <c r="R862" i="13"/>
  <c r="R878" i="13"/>
  <c r="R894" i="13"/>
  <c r="R910" i="13"/>
  <c r="R926" i="13"/>
  <c r="R942" i="13"/>
  <c r="R958" i="13"/>
  <c r="R974" i="13"/>
  <c r="R990" i="13"/>
  <c r="R1006" i="13"/>
  <c r="R1022" i="13"/>
  <c r="R1038" i="13"/>
  <c r="R1054" i="13"/>
  <c r="R1070" i="13"/>
  <c r="R1086" i="13"/>
  <c r="R1102" i="13"/>
  <c r="R1118" i="13"/>
  <c r="R1134" i="13"/>
  <c r="R1150" i="13"/>
  <c r="R1166" i="13"/>
  <c r="R1182" i="13"/>
  <c r="R1198" i="13"/>
  <c r="R1214" i="13"/>
  <c r="EP17" i="13"/>
  <c r="EH20" i="13"/>
  <c r="EH52" i="13"/>
  <c r="EH84" i="13"/>
  <c r="DZ4" i="13"/>
  <c r="DZ36" i="13"/>
  <c r="DZ68" i="13"/>
  <c r="DZ100" i="13"/>
  <c r="DZ132" i="13"/>
  <c r="DZ164" i="13"/>
  <c r="DZ196" i="13"/>
  <c r="DZ228" i="13"/>
  <c r="DZ260" i="13"/>
  <c r="DZ292" i="13"/>
  <c r="DR10" i="13"/>
  <c r="DR42" i="13"/>
  <c r="DR74" i="13"/>
  <c r="DR106" i="13"/>
  <c r="DR138" i="13"/>
  <c r="DR170" i="13"/>
  <c r="DR202" i="13"/>
  <c r="DR234" i="13"/>
  <c r="DR266" i="13"/>
  <c r="DR298" i="13"/>
  <c r="DR330" i="13"/>
  <c r="DR362" i="13"/>
  <c r="DR394" i="13"/>
  <c r="DR426" i="13"/>
  <c r="DR458" i="13"/>
  <c r="DR490" i="13"/>
  <c r="DR522" i="13"/>
  <c r="DR554" i="13"/>
  <c r="DR586" i="13"/>
  <c r="DJ21" i="13"/>
  <c r="DJ53" i="13"/>
  <c r="DJ85" i="13"/>
  <c r="DJ117" i="13"/>
  <c r="DJ149" i="13"/>
  <c r="DJ181" i="13"/>
  <c r="DJ213" i="13"/>
  <c r="DJ245" i="13"/>
  <c r="DJ277" i="13"/>
  <c r="DJ309" i="13"/>
  <c r="DJ341" i="13"/>
  <c r="DJ373" i="13"/>
  <c r="DJ405" i="13"/>
  <c r="DJ437" i="13"/>
  <c r="DJ469" i="13"/>
  <c r="DJ501" i="13"/>
  <c r="DJ533" i="13"/>
  <c r="DJ565" i="13"/>
  <c r="DJ597" i="13"/>
  <c r="DJ629" i="13"/>
  <c r="DJ661" i="13"/>
  <c r="DJ693" i="13"/>
  <c r="DJ725" i="13"/>
  <c r="DJ757" i="13"/>
  <c r="DJ789" i="13"/>
  <c r="DJ821" i="13"/>
  <c r="DJ853" i="13"/>
  <c r="DJ885" i="13"/>
  <c r="DJ917" i="13"/>
  <c r="DJ949" i="13"/>
  <c r="DJ981" i="13"/>
  <c r="DJ1013" i="13"/>
  <c r="DJ1045" i="13"/>
  <c r="DJ1077" i="13"/>
  <c r="DJ1109" i="13"/>
  <c r="CL3" i="13"/>
  <c r="CL35" i="13"/>
  <c r="CD25" i="13"/>
  <c r="CD57" i="13"/>
  <c r="CD89" i="13"/>
  <c r="CD121" i="13"/>
  <c r="BV22" i="13"/>
  <c r="BV54" i="13"/>
  <c r="BV86" i="13"/>
  <c r="BV118" i="13"/>
  <c r="DR117" i="13"/>
  <c r="DJ96" i="13"/>
  <c r="DJ608" i="13"/>
  <c r="DB4" i="13"/>
  <c r="BV209" i="13"/>
  <c r="EH66" i="13"/>
  <c r="DZ210" i="13"/>
  <c r="DR136" i="13"/>
  <c r="DR304" i="13"/>
  <c r="DR480" i="13"/>
  <c r="DJ51" i="13"/>
  <c r="DJ219" i="13"/>
  <c r="DJ395" i="13"/>
  <c r="DJ563" i="13"/>
  <c r="DJ715" i="13"/>
  <c r="DJ843" i="13"/>
  <c r="DJ971" i="13"/>
  <c r="DJ1099" i="13"/>
  <c r="CD47" i="13"/>
  <c r="BV12" i="13"/>
  <c r="BV76" i="13"/>
  <c r="BV140" i="13"/>
  <c r="BV204" i="13"/>
  <c r="BV268" i="13"/>
  <c r="BN44" i="13"/>
  <c r="BN81" i="13"/>
  <c r="BN113" i="13"/>
  <c r="BN145" i="13"/>
  <c r="BN177" i="13"/>
  <c r="BN209" i="13"/>
  <c r="BN241" i="13"/>
  <c r="BN273" i="13"/>
  <c r="BN305" i="13"/>
  <c r="BN337" i="13"/>
  <c r="BN369" i="13"/>
  <c r="BN401" i="13"/>
  <c r="BN433" i="13"/>
  <c r="AX7" i="13"/>
  <c r="AP2" i="13"/>
  <c r="AP34" i="13"/>
  <c r="AP66" i="13"/>
  <c r="AP98" i="13"/>
  <c r="AH4" i="13"/>
  <c r="AH36" i="13"/>
  <c r="AH68" i="13"/>
  <c r="AH100" i="13"/>
  <c r="AH132" i="13"/>
  <c r="AH164" i="13"/>
  <c r="AH196" i="13"/>
  <c r="AH228" i="13"/>
  <c r="AH260" i="13"/>
  <c r="AH292" i="13"/>
  <c r="Z13" i="13"/>
  <c r="Z45" i="13"/>
  <c r="Z77" i="13"/>
  <c r="Z109" i="13"/>
  <c r="Z141" i="13"/>
  <c r="Z173" i="13"/>
  <c r="Z205" i="13"/>
  <c r="Z237" i="13"/>
  <c r="Z269" i="13"/>
  <c r="Z301" i="13"/>
  <c r="Z333" i="13"/>
  <c r="Z365" i="13"/>
  <c r="Z397" i="13"/>
  <c r="Z429" i="13"/>
  <c r="Z449" i="13"/>
  <c r="Z465" i="13"/>
  <c r="Z481" i="13"/>
  <c r="Z497" i="13"/>
  <c r="Z513" i="13"/>
  <c r="Z529" i="13"/>
  <c r="Z545" i="13"/>
  <c r="Z561" i="13"/>
  <c r="Z577" i="13"/>
  <c r="Z593" i="13"/>
  <c r="Z609" i="13"/>
  <c r="Z625" i="13"/>
  <c r="Z641" i="13"/>
  <c r="Z657" i="13"/>
  <c r="Z673" i="13"/>
  <c r="R2" i="13"/>
  <c r="R18" i="13"/>
  <c r="R34" i="13"/>
  <c r="R50" i="13"/>
  <c r="R66" i="13"/>
  <c r="R82" i="13"/>
  <c r="R98" i="13"/>
  <c r="R114" i="13"/>
  <c r="R130" i="13"/>
  <c r="R146" i="13"/>
  <c r="R162" i="13"/>
  <c r="R178" i="13"/>
  <c r="R194" i="13"/>
  <c r="R210" i="13"/>
  <c r="R226" i="13"/>
  <c r="R242" i="13"/>
  <c r="R258" i="13"/>
  <c r="R274" i="13"/>
  <c r="R290" i="13"/>
  <c r="R306" i="13"/>
  <c r="R322" i="13"/>
  <c r="R338" i="13"/>
  <c r="R354" i="13"/>
  <c r="R370" i="13"/>
  <c r="R386" i="13"/>
  <c r="R402" i="13"/>
  <c r="R418" i="13"/>
  <c r="R434" i="13"/>
  <c r="R450" i="13"/>
  <c r="R466" i="13"/>
  <c r="R482" i="13"/>
  <c r="R498" i="13"/>
  <c r="R514" i="13"/>
  <c r="R530" i="13"/>
  <c r="R546" i="13"/>
  <c r="R562" i="13"/>
  <c r="R578" i="13"/>
  <c r="R594" i="13"/>
  <c r="R610" i="13"/>
  <c r="R626" i="13"/>
  <c r="R642" i="13"/>
  <c r="R658" i="13"/>
  <c r="R674" i="13"/>
  <c r="R690" i="13"/>
  <c r="R706" i="13"/>
  <c r="R722" i="13"/>
  <c r="R738" i="13"/>
  <c r="R754" i="13"/>
  <c r="R770" i="13"/>
  <c r="R786" i="13"/>
  <c r="R802" i="13"/>
  <c r="R818" i="13"/>
  <c r="R834" i="13"/>
  <c r="R850" i="13"/>
  <c r="R866" i="13"/>
  <c r="R882" i="13"/>
  <c r="R898" i="13"/>
  <c r="R914" i="13"/>
  <c r="R930" i="13"/>
  <c r="R946" i="13"/>
  <c r="R962" i="13"/>
  <c r="R978" i="13"/>
  <c r="R994" i="13"/>
  <c r="R1010" i="13"/>
  <c r="R1026" i="13"/>
  <c r="R1042" i="13"/>
  <c r="R1058" i="13"/>
  <c r="R1074" i="13"/>
  <c r="R1090" i="13"/>
  <c r="R1106" i="13"/>
  <c r="R1122" i="13"/>
  <c r="R1138" i="13"/>
  <c r="R1154" i="13"/>
  <c r="R1170" i="13"/>
  <c r="R1186" i="13"/>
  <c r="R1202" i="13"/>
  <c r="EX3" i="13"/>
  <c r="EP25" i="13"/>
  <c r="EH28" i="13"/>
  <c r="EH60" i="13"/>
  <c r="EH92" i="13"/>
  <c r="DZ12" i="13"/>
  <c r="DZ44" i="13"/>
  <c r="DZ76" i="13"/>
  <c r="DZ108" i="13"/>
  <c r="DZ140" i="13"/>
  <c r="DZ172" i="13"/>
  <c r="DZ204" i="13"/>
  <c r="DZ236" i="13"/>
  <c r="DZ268" i="13"/>
  <c r="DZ300" i="13"/>
  <c r="DR18" i="13"/>
  <c r="DR50" i="13"/>
  <c r="DR82" i="13"/>
  <c r="DR114" i="13"/>
  <c r="DR146" i="13"/>
  <c r="DR178" i="13"/>
  <c r="DR210" i="13"/>
  <c r="DR242" i="13"/>
  <c r="DR274" i="13"/>
  <c r="DR306" i="13"/>
  <c r="DR338" i="13"/>
  <c r="DR370" i="13"/>
  <c r="DR402" i="13"/>
  <c r="DR434" i="13"/>
  <c r="DR466" i="13"/>
  <c r="DR498" i="13"/>
  <c r="DR530" i="13"/>
  <c r="DR562" i="13"/>
  <c r="DR594" i="13"/>
  <c r="DJ29" i="13"/>
  <c r="DJ61" i="13"/>
  <c r="DJ93" i="13"/>
  <c r="DJ125" i="13"/>
  <c r="DJ157" i="13"/>
  <c r="DJ189" i="13"/>
  <c r="DJ221" i="13"/>
  <c r="DJ253" i="13"/>
  <c r="DJ285" i="13"/>
  <c r="DJ317" i="13"/>
  <c r="DJ349" i="13"/>
  <c r="DJ381" i="13"/>
  <c r="DJ413" i="13"/>
  <c r="DJ445" i="13"/>
  <c r="DJ477" i="13"/>
  <c r="DJ509" i="13"/>
  <c r="DJ541" i="13"/>
  <c r="DJ573" i="13"/>
  <c r="DJ605" i="13"/>
  <c r="DJ637" i="13"/>
  <c r="DJ669" i="13"/>
  <c r="DJ701" i="13"/>
  <c r="DJ733" i="13"/>
  <c r="DJ765" i="13"/>
  <c r="DJ797" i="13"/>
  <c r="DJ829" i="13"/>
  <c r="DJ861" i="13"/>
  <c r="DJ893" i="13"/>
  <c r="DJ925" i="13"/>
  <c r="DJ957" i="13"/>
  <c r="DJ989" i="13"/>
  <c r="DJ1021" i="13"/>
  <c r="DJ1053" i="13"/>
  <c r="DJ1085" i="13"/>
  <c r="DJ1117" i="13"/>
  <c r="CL11" i="13"/>
  <c r="CD1" i="13"/>
  <c r="CD33" i="13"/>
  <c r="CD65" i="13"/>
  <c r="CD97" i="13"/>
  <c r="CD129" i="13"/>
  <c r="BV30" i="13"/>
  <c r="BV62" i="13"/>
  <c r="BV94" i="13"/>
  <c r="BV126" i="13"/>
  <c r="DJ494" i="13"/>
  <c r="DR305" i="13"/>
  <c r="DJ224" i="13"/>
  <c r="DJ736" i="13"/>
  <c r="CD76" i="13"/>
  <c r="BV273" i="13"/>
  <c r="DZ18" i="13"/>
  <c r="DZ274" i="13"/>
  <c r="DR176" i="13"/>
  <c r="DR352" i="13"/>
  <c r="DR520" i="13"/>
  <c r="DJ91" i="13"/>
  <c r="DJ267" i="13"/>
  <c r="DJ435" i="13"/>
  <c r="DJ603" i="13"/>
  <c r="DJ747" i="13"/>
  <c r="DJ875" i="13"/>
  <c r="DJ1003" i="13"/>
  <c r="CT5" i="13"/>
  <c r="CD79" i="13"/>
  <c r="BV36" i="13"/>
  <c r="BV100" i="13"/>
  <c r="BV164" i="13"/>
  <c r="BV228" i="13"/>
  <c r="BN4" i="13"/>
  <c r="BN61" i="13"/>
  <c r="BN93" i="13"/>
  <c r="BN125" i="13"/>
  <c r="BN157" i="13"/>
  <c r="BN189" i="13"/>
  <c r="BN221" i="13"/>
  <c r="BN253" i="13"/>
  <c r="BN285" i="13"/>
  <c r="BN317" i="13"/>
  <c r="BN349" i="13"/>
  <c r="BN381" i="13"/>
  <c r="BN413" i="13"/>
  <c r="BF3" i="13"/>
  <c r="AX19" i="13"/>
  <c r="AP14" i="13"/>
  <c r="AP46" i="13"/>
  <c r="AP78" i="13"/>
  <c r="AP110" i="13"/>
  <c r="AH16" i="13"/>
  <c r="AH48" i="13"/>
  <c r="AH80" i="13"/>
  <c r="AH112" i="13"/>
  <c r="AH144" i="13"/>
  <c r="AH176" i="13"/>
  <c r="AH208" i="13"/>
  <c r="AH240" i="13"/>
  <c r="AH272" i="13"/>
  <c r="AH304" i="13"/>
  <c r="Z25" i="13"/>
  <c r="Z57" i="13"/>
  <c r="Z89" i="13"/>
  <c r="Z121" i="13"/>
  <c r="Z153" i="13"/>
  <c r="Z185" i="13"/>
  <c r="Z217" i="13"/>
  <c r="Z249" i="13"/>
  <c r="Z281" i="13"/>
  <c r="Z313" i="13"/>
  <c r="Z345" i="13"/>
  <c r="Z377" i="13"/>
  <c r="Z409" i="13"/>
  <c r="Z437" i="13"/>
  <c r="Z453" i="13"/>
  <c r="Z469" i="13"/>
  <c r="Z485" i="13"/>
  <c r="Z501" i="13"/>
  <c r="Z517" i="13"/>
  <c r="Z533" i="13"/>
  <c r="Z549" i="13"/>
  <c r="Z565" i="13"/>
  <c r="Z581" i="13"/>
  <c r="Z597" i="13"/>
  <c r="Z613" i="13"/>
  <c r="Z629" i="13"/>
  <c r="Z645" i="13"/>
  <c r="Z661" i="13"/>
  <c r="Z677" i="13"/>
  <c r="R6" i="13"/>
  <c r="R22" i="13"/>
  <c r="R38" i="13"/>
  <c r="R54" i="13"/>
  <c r="R70" i="13"/>
  <c r="R86" i="13"/>
  <c r="R102" i="13"/>
  <c r="R118" i="13"/>
  <c r="R134" i="13"/>
  <c r="R150" i="13"/>
  <c r="R166" i="13"/>
  <c r="R182" i="13"/>
  <c r="R198" i="13"/>
  <c r="R214" i="13"/>
  <c r="R230" i="13"/>
  <c r="R246" i="13"/>
  <c r="R262" i="13"/>
  <c r="R278" i="13"/>
  <c r="R294" i="13"/>
  <c r="R310" i="13"/>
  <c r="R326" i="13"/>
  <c r="R342" i="13"/>
  <c r="R358" i="13"/>
  <c r="R374" i="13"/>
  <c r="R390" i="13"/>
  <c r="R406" i="13"/>
  <c r="R422" i="13"/>
  <c r="R438" i="13"/>
  <c r="R454" i="13"/>
  <c r="R470" i="13"/>
  <c r="R486" i="13"/>
  <c r="R502" i="13"/>
  <c r="R518" i="13"/>
  <c r="R534" i="13"/>
  <c r="R550" i="13"/>
  <c r="R566" i="13"/>
  <c r="R582" i="13"/>
  <c r="R598" i="13"/>
  <c r="R614" i="13"/>
  <c r="R630" i="13"/>
  <c r="R646" i="13"/>
  <c r="R662" i="13"/>
  <c r="R678" i="13"/>
  <c r="R694" i="13"/>
  <c r="R710" i="13"/>
  <c r="R726" i="13"/>
  <c r="R742" i="13"/>
  <c r="R758" i="13"/>
  <c r="R774" i="13"/>
  <c r="R790" i="13"/>
  <c r="R806" i="13"/>
  <c r="R822" i="13"/>
  <c r="R838" i="13"/>
  <c r="R854" i="13"/>
  <c r="R870" i="13"/>
  <c r="R886" i="13"/>
  <c r="R902" i="13"/>
  <c r="R918" i="13"/>
  <c r="R934" i="13"/>
  <c r="R950" i="13"/>
  <c r="R966" i="13"/>
  <c r="R982" i="13"/>
  <c r="R998" i="13"/>
  <c r="R1014" i="13"/>
  <c r="R1030" i="13"/>
  <c r="R1046" i="13"/>
  <c r="R1062" i="13"/>
  <c r="R1078" i="13"/>
  <c r="R1094" i="13"/>
  <c r="R1110" i="13"/>
  <c r="R1126" i="13"/>
  <c r="R1142" i="13"/>
  <c r="R1158" i="13"/>
  <c r="R1174" i="13"/>
  <c r="R1190" i="13"/>
  <c r="R1206" i="13"/>
  <c r="EP1" i="13"/>
  <c r="EH4" i="13"/>
  <c r="EH36" i="13"/>
  <c r="EH68" i="13"/>
  <c r="EH100" i="13"/>
  <c r="DZ20" i="13"/>
  <c r="DZ52" i="13"/>
  <c r="DZ84" i="13"/>
  <c r="DZ116" i="13"/>
  <c r="DZ148" i="13"/>
  <c r="DZ180" i="13"/>
  <c r="DZ212" i="13"/>
  <c r="BV182" i="13"/>
  <c r="BV150" i="13"/>
  <c r="BV102" i="13"/>
  <c r="BV38" i="13"/>
  <c r="CD105" i="13"/>
  <c r="CD41" i="13"/>
  <c r="CL19" i="13"/>
  <c r="DJ1093" i="13"/>
  <c r="DJ1029" i="13"/>
  <c r="DJ965" i="13"/>
  <c r="DJ901" i="13"/>
  <c r="DJ837" i="13"/>
  <c r="DJ773" i="13"/>
  <c r="DJ709" i="13"/>
  <c r="DJ645" i="13"/>
  <c r="DJ581" i="13"/>
  <c r="DJ517" i="13"/>
  <c r="DJ453" i="13"/>
  <c r="DJ389" i="13"/>
  <c r="DJ325" i="13"/>
  <c r="DJ261" i="13"/>
  <c r="DJ197" i="13"/>
  <c r="DJ133" i="13"/>
  <c r="DJ69" i="13"/>
  <c r="DJ5" i="13"/>
  <c r="DR538" i="13"/>
  <c r="DR474" i="13"/>
  <c r="DR410" i="13"/>
  <c r="DR346" i="13"/>
  <c r="DR282" i="13"/>
  <c r="DR218" i="13"/>
  <c r="DR154" i="13"/>
  <c r="DR90" i="13"/>
  <c r="DR26" i="13"/>
  <c r="DZ276" i="13"/>
  <c r="DZ188" i="13"/>
  <c r="DZ60" i="13"/>
  <c r="EH44" i="13"/>
  <c r="R1194" i="13"/>
  <c r="R1130" i="13"/>
  <c r="R1066" i="13"/>
  <c r="R1002" i="13"/>
  <c r="R938" i="13"/>
  <c r="R874" i="13"/>
  <c r="R810" i="13"/>
  <c r="R746" i="13"/>
  <c r="R682" i="13"/>
  <c r="R618" i="13"/>
  <c r="R554" i="13"/>
  <c r="R490" i="13"/>
  <c r="R426" i="13"/>
  <c r="R362" i="13"/>
  <c r="R298" i="13"/>
  <c r="R234" i="13"/>
  <c r="R170" i="13"/>
  <c r="R106" i="13"/>
  <c r="R42" i="13"/>
  <c r="Z665" i="13"/>
  <c r="Z601" i="13"/>
  <c r="Z537" i="13"/>
  <c r="Z473" i="13"/>
  <c r="Z381" i="13"/>
  <c r="Z253" i="13"/>
  <c r="Z125" i="13"/>
  <c r="AH308" i="13"/>
  <c r="AH180" i="13"/>
  <c r="AH52" i="13"/>
  <c r="AP50" i="13"/>
  <c r="BN417" i="13"/>
  <c r="BN289" i="13"/>
  <c r="BN161" i="13"/>
  <c r="BN12" i="13"/>
  <c r="BV44" i="13"/>
  <c r="DJ907" i="13"/>
  <c r="DJ307" i="13"/>
  <c r="DR224" i="13"/>
  <c r="BV73" i="13"/>
  <c r="BV251" i="13"/>
  <c r="BN66" i="13"/>
  <c r="BN46" i="13"/>
  <c r="BN14" i="13"/>
  <c r="BV270" i="13"/>
  <c r="BV238" i="13"/>
  <c r="BV206" i="13"/>
  <c r="BV174" i="13"/>
  <c r="BV142" i="13"/>
  <c r="BV78" i="13"/>
  <c r="BV14" i="13"/>
  <c r="CD81" i="13"/>
  <c r="CD17" i="13"/>
  <c r="CT7" i="13"/>
  <c r="DJ1069" i="13"/>
  <c r="DJ1005" i="13"/>
  <c r="DJ941" i="13"/>
  <c r="DJ877" i="13"/>
  <c r="DJ813" i="13"/>
  <c r="DJ749" i="13"/>
  <c r="DJ685" i="13"/>
  <c r="DJ621" i="13"/>
  <c r="DJ557" i="13"/>
  <c r="DJ493" i="13"/>
  <c r="DJ429" i="13"/>
  <c r="DJ365" i="13"/>
  <c r="DJ301" i="13"/>
  <c r="DJ237" i="13"/>
  <c r="DJ173" i="13"/>
  <c r="DJ109" i="13"/>
  <c r="DJ45" i="13"/>
  <c r="DR578" i="13"/>
  <c r="DR514" i="13"/>
  <c r="DR450" i="13"/>
  <c r="DR386" i="13"/>
  <c r="DR322" i="13"/>
  <c r="DR258" i="13"/>
  <c r="DR194" i="13"/>
  <c r="DR130" i="13"/>
  <c r="DR66" i="13"/>
  <c r="DR2" i="13"/>
  <c r="DZ252" i="13"/>
  <c r="DZ156" i="13"/>
  <c r="DZ28" i="13"/>
  <c r="EH12" i="13"/>
  <c r="R1178" i="13"/>
  <c r="R1114" i="13"/>
  <c r="R1050" i="13"/>
  <c r="R986" i="13"/>
  <c r="R922" i="13"/>
  <c r="R858" i="13"/>
  <c r="R794" i="13"/>
  <c r="R730" i="13"/>
  <c r="R666" i="13"/>
  <c r="R602" i="13"/>
  <c r="R538" i="13"/>
  <c r="R474" i="13"/>
  <c r="R410" i="13"/>
  <c r="R346" i="13"/>
  <c r="R282" i="13"/>
  <c r="R218" i="13"/>
  <c r="R154" i="13"/>
  <c r="R90" i="13"/>
  <c r="R26" i="13"/>
  <c r="Z649" i="13"/>
  <c r="Z585" i="13"/>
  <c r="Z521" i="13"/>
  <c r="Z457" i="13"/>
  <c r="Z349" i="13"/>
  <c r="Z221" i="13"/>
  <c r="Z93" i="13"/>
  <c r="AH276" i="13"/>
  <c r="AH148" i="13"/>
  <c r="AH20" i="13"/>
  <c r="AP18" i="13"/>
  <c r="BN385" i="13"/>
  <c r="BN257" i="13"/>
  <c r="BN129" i="13"/>
  <c r="BV236" i="13"/>
  <c r="CD111" i="13"/>
  <c r="DJ779" i="13"/>
  <c r="DJ139" i="13"/>
  <c r="DR32" i="13"/>
  <c r="DJ864" i="13"/>
  <c r="BN318" i="13"/>
  <c r="BN302" i="13"/>
  <c r="BN286" i="13"/>
  <c r="BN270" i="13"/>
  <c r="BN254" i="13"/>
  <c r="BN238" i="13"/>
  <c r="BN222" i="13"/>
  <c r="BN206" i="13"/>
  <c r="BN190" i="13"/>
  <c r="BN174" i="13"/>
  <c r="BN158" i="13"/>
  <c r="BN142" i="13"/>
  <c r="BN126" i="13"/>
  <c r="BN110" i="13"/>
  <c r="BN94" i="13"/>
  <c r="BN78" i="13"/>
  <c r="BN62" i="13"/>
  <c r="BN38" i="13"/>
  <c r="BN6" i="13"/>
  <c r="BV262" i="13"/>
  <c r="BV230" i="13"/>
  <c r="BV198" i="13"/>
  <c r="BV166" i="13"/>
  <c r="BV134" i="13"/>
  <c r="BV70" i="13"/>
  <c r="BV6" i="13"/>
  <c r="CD73" i="13"/>
  <c r="CD9" i="13"/>
  <c r="DB5" i="13"/>
  <c r="DJ1061" i="13"/>
  <c r="DJ997" i="13"/>
  <c r="DJ933" i="13"/>
  <c r="DJ869" i="13"/>
  <c r="DJ805" i="13"/>
  <c r="DJ741" i="13"/>
  <c r="DJ677" i="13"/>
  <c r="DJ613" i="13"/>
  <c r="DJ549" i="13"/>
  <c r="DJ485" i="13"/>
  <c r="DJ421" i="13"/>
  <c r="DJ357" i="13"/>
  <c r="DJ293" i="13"/>
  <c r="DJ229" i="13"/>
  <c r="DJ165" i="13"/>
  <c r="DJ101" i="13"/>
  <c r="DJ37" i="13"/>
  <c r="DR570" i="13"/>
  <c r="DR506" i="13"/>
  <c r="DR442" i="13"/>
  <c r="DR378" i="13"/>
  <c r="DR314" i="13"/>
  <c r="DR250" i="13"/>
  <c r="DR186" i="13"/>
  <c r="DR122" i="13"/>
  <c r="DR58" i="13"/>
  <c r="DZ308" i="13"/>
  <c r="DZ244" i="13"/>
  <c r="DZ124" i="13"/>
  <c r="EH108" i="13"/>
  <c r="EP9" i="13"/>
  <c r="R1162" i="13"/>
  <c r="R1098" i="13"/>
  <c r="R1034" i="13"/>
  <c r="R970" i="13"/>
  <c r="R906" i="13"/>
  <c r="R842" i="13"/>
  <c r="R778" i="13"/>
  <c r="R714" i="13"/>
  <c r="R650" i="13"/>
  <c r="R586" i="13"/>
  <c r="R522" i="13"/>
  <c r="R458" i="13"/>
  <c r="R394" i="13"/>
  <c r="R330" i="13"/>
  <c r="R266" i="13"/>
  <c r="R202" i="13"/>
  <c r="R138" i="13"/>
  <c r="R74" i="13"/>
  <c r="R10" i="13"/>
  <c r="Z633" i="13"/>
  <c r="Z569" i="13"/>
  <c r="Z505" i="13"/>
  <c r="Z441" i="13"/>
  <c r="Z317" i="13"/>
  <c r="Z189" i="13"/>
  <c r="Z61" i="13"/>
  <c r="AH244" i="13"/>
  <c r="AH116" i="13"/>
  <c r="AP114" i="13"/>
  <c r="AX23" i="13"/>
  <c r="BN353" i="13"/>
  <c r="BN225" i="13"/>
  <c r="BN97" i="13"/>
  <c r="BV172" i="13"/>
  <c r="CL25" i="13"/>
  <c r="DJ651" i="13"/>
  <c r="DR560" i="13"/>
  <c r="DZ82" i="13"/>
  <c r="DJ352" i="13"/>
  <c r="DR311" i="13"/>
  <c r="DR279" i="13"/>
  <c r="DR247" i="13"/>
  <c r="DR215" i="13"/>
  <c r="DR183" i="13"/>
  <c r="DR151" i="13"/>
  <c r="DR119" i="13"/>
  <c r="DR87" i="13"/>
  <c r="DR55" i="13"/>
  <c r="DR23" i="13"/>
  <c r="DZ305" i="13"/>
  <c r="DZ273" i="13"/>
  <c r="DZ241" i="13"/>
  <c r="DZ209" i="13"/>
  <c r="DZ177" i="13"/>
  <c r="DZ145" i="13"/>
  <c r="DZ113" i="13"/>
  <c r="DZ81" i="13"/>
  <c r="DZ49" i="13"/>
  <c r="DZ17" i="13"/>
  <c r="EH97" i="13"/>
  <c r="EH65" i="13"/>
  <c r="EH33" i="13"/>
  <c r="EH1" i="13"/>
  <c r="EX8" i="13"/>
  <c r="DR295" i="13"/>
  <c r="DR263" i="13"/>
  <c r="DR231" i="13"/>
  <c r="DR199" i="13"/>
  <c r="DR167" i="13"/>
  <c r="DR135" i="13"/>
  <c r="DR103" i="13"/>
  <c r="DR71" i="13"/>
  <c r="DR39" i="13"/>
  <c r="DR7" i="13"/>
  <c r="DZ289" i="13"/>
  <c r="DZ257" i="13"/>
  <c r="DZ225" i="13"/>
  <c r="DZ193" i="13"/>
  <c r="DZ161" i="13"/>
  <c r="DZ129" i="13"/>
  <c r="DZ97" i="13"/>
  <c r="DZ65" i="13"/>
  <c r="DZ33" i="13"/>
  <c r="DZ1" i="13"/>
  <c r="EH81" i="13"/>
  <c r="EH49" i="13"/>
  <c r="EH17" i="13"/>
  <c r="EP2" i="13"/>
  <c r="EP18" i="13"/>
  <c r="EH5" i="13"/>
  <c r="EH21" i="13"/>
  <c r="EH37" i="13"/>
  <c r="EH53" i="13"/>
  <c r="EH69" i="13"/>
  <c r="EH85" i="13"/>
  <c r="EH101" i="13"/>
  <c r="DZ5" i="13"/>
  <c r="DZ21" i="13"/>
  <c r="DZ37" i="13"/>
  <c r="DZ53" i="13"/>
  <c r="DZ69" i="13"/>
  <c r="DZ85" i="13"/>
  <c r="DZ101" i="13"/>
  <c r="DZ117" i="13"/>
  <c r="DZ133" i="13"/>
  <c r="DZ149" i="13"/>
  <c r="DZ165" i="13"/>
  <c r="DZ181" i="13"/>
  <c r="DZ197" i="13"/>
  <c r="DZ213" i="13"/>
  <c r="DZ229" i="13"/>
  <c r="DZ245" i="13"/>
  <c r="DZ261" i="13"/>
  <c r="DZ277" i="13"/>
  <c r="DZ293" i="13"/>
  <c r="DZ309" i="13"/>
  <c r="DR11" i="13"/>
  <c r="DR27" i="13"/>
  <c r="DR43" i="13"/>
  <c r="DR59" i="13"/>
  <c r="DR75" i="13"/>
  <c r="DR91" i="13"/>
  <c r="DR107" i="13"/>
  <c r="DR123" i="13"/>
  <c r="DR139" i="13"/>
  <c r="DR155" i="13"/>
  <c r="DR171" i="13"/>
  <c r="DR187" i="13"/>
  <c r="DR203" i="13"/>
  <c r="DR219" i="13"/>
  <c r="DR235" i="13"/>
  <c r="DR251" i="13"/>
  <c r="DR267" i="13"/>
  <c r="DR283" i="13"/>
  <c r="DR299" i="13"/>
  <c r="DR315" i="13"/>
  <c r="DR331" i="13"/>
  <c r="DR347" i="13"/>
  <c r="DR363" i="13"/>
  <c r="DR379" i="13"/>
  <c r="DR395" i="13"/>
  <c r="DR411" i="13"/>
  <c r="DR427" i="13"/>
  <c r="DR443" i="13"/>
  <c r="DR459" i="13"/>
  <c r="DR475" i="13"/>
  <c r="DR491" i="13"/>
  <c r="DR507" i="13"/>
  <c r="DR523" i="13"/>
  <c r="DR539" i="13"/>
  <c r="DR555" i="13"/>
  <c r="DR571" i="13"/>
  <c r="DR587" i="13"/>
  <c r="DJ6" i="13"/>
  <c r="DJ22" i="13"/>
  <c r="DJ38" i="13"/>
  <c r="DJ54" i="13"/>
  <c r="DJ70" i="13"/>
  <c r="DJ86" i="13"/>
  <c r="DJ102" i="13"/>
  <c r="DJ118" i="13"/>
  <c r="DJ134" i="13"/>
  <c r="DJ150" i="13"/>
  <c r="DJ166" i="13"/>
  <c r="DJ182" i="13"/>
  <c r="DJ198" i="13"/>
  <c r="DJ214" i="13"/>
  <c r="DJ230" i="13"/>
  <c r="DJ246" i="13"/>
  <c r="DJ262" i="13"/>
  <c r="DJ278" i="13"/>
  <c r="DJ294" i="13"/>
  <c r="EX4" i="13"/>
  <c r="EP10" i="13"/>
  <c r="EP26" i="13"/>
  <c r="EH13" i="13"/>
  <c r="EH29" i="13"/>
  <c r="EH45" i="13"/>
  <c r="EH61" i="13"/>
  <c r="EH77" i="13"/>
  <c r="EH93" i="13"/>
  <c r="EH109" i="13"/>
  <c r="DZ13" i="13"/>
  <c r="DZ29" i="13"/>
  <c r="DZ45" i="13"/>
  <c r="DZ61" i="13"/>
  <c r="DZ77" i="13"/>
  <c r="DZ93" i="13"/>
  <c r="DZ109" i="13"/>
  <c r="DZ125" i="13"/>
  <c r="DZ141" i="13"/>
  <c r="DZ157" i="13"/>
  <c r="DZ173" i="13"/>
  <c r="DZ189" i="13"/>
  <c r="DZ205" i="13"/>
  <c r="DZ221" i="13"/>
  <c r="DZ237" i="13"/>
  <c r="DZ253" i="13"/>
  <c r="DZ269" i="13"/>
  <c r="DZ285" i="13"/>
  <c r="DZ301" i="13"/>
  <c r="DR3" i="13"/>
  <c r="DR19" i="13"/>
  <c r="DR35" i="13"/>
  <c r="DR51" i="13"/>
  <c r="DR67" i="13"/>
  <c r="DR83" i="13"/>
  <c r="DR99" i="13"/>
  <c r="DR115" i="13"/>
  <c r="DR131" i="13"/>
  <c r="DR147" i="13"/>
  <c r="DR163" i="13"/>
  <c r="DR179" i="13"/>
  <c r="DR195" i="13"/>
  <c r="DR211" i="13"/>
  <c r="DR227" i="13"/>
  <c r="DR243" i="13"/>
  <c r="DR259" i="13"/>
  <c r="DR275" i="13"/>
  <c r="DR291" i="13"/>
  <c r="DR307" i="13"/>
  <c r="DR323" i="13"/>
  <c r="DR339" i="13"/>
  <c r="DR355" i="13"/>
  <c r="DR371" i="13"/>
  <c r="DR387" i="13"/>
  <c r="DR403" i="13"/>
  <c r="DR419" i="13"/>
  <c r="DR435" i="13"/>
  <c r="DR451" i="13"/>
  <c r="DR467" i="13"/>
  <c r="DR483" i="13"/>
  <c r="DR499" i="13"/>
  <c r="DR515" i="13"/>
  <c r="DR531" i="13"/>
  <c r="DR547" i="13"/>
  <c r="DR563" i="13"/>
  <c r="DR579" i="13"/>
  <c r="DR595" i="13"/>
  <c r="DJ14" i="13"/>
  <c r="DJ30" i="13"/>
  <c r="DJ46" i="13"/>
  <c r="DJ62" i="13"/>
  <c r="DJ78" i="13"/>
  <c r="DJ94" i="13"/>
  <c r="DJ110" i="13"/>
  <c r="DJ126" i="13"/>
  <c r="DJ142" i="13"/>
  <c r="DJ158" i="13"/>
  <c r="DJ174" i="13"/>
  <c r="DJ190" i="13"/>
  <c r="DJ206" i="13"/>
  <c r="DJ222" i="13"/>
  <c r="DJ238" i="13"/>
  <c r="DJ254" i="13"/>
  <c r="DJ270" i="13"/>
  <c r="DJ286" i="13"/>
  <c r="EX1" i="10"/>
  <c r="EP6" i="10"/>
  <c r="EH3" i="10"/>
  <c r="EH19" i="10"/>
  <c r="EH35" i="10"/>
  <c r="EH51" i="10"/>
  <c r="EH67" i="10"/>
  <c r="EH83" i="10"/>
  <c r="EH99" i="10"/>
  <c r="EH115" i="10"/>
  <c r="DZ11" i="10"/>
  <c r="DZ27" i="10"/>
  <c r="DZ43" i="10"/>
  <c r="DZ59" i="10"/>
  <c r="DZ75" i="10"/>
  <c r="DZ91" i="10"/>
  <c r="DZ107" i="10"/>
  <c r="DZ123" i="10"/>
  <c r="DZ139" i="10"/>
  <c r="DZ155" i="10"/>
  <c r="DZ171" i="10"/>
  <c r="DZ187" i="10"/>
  <c r="DZ203" i="10"/>
  <c r="DZ219" i="10"/>
  <c r="DZ235" i="10"/>
  <c r="DZ251" i="10"/>
  <c r="DZ267" i="10"/>
  <c r="DZ283" i="10"/>
  <c r="DZ299" i="10"/>
  <c r="DZ315" i="10"/>
  <c r="DR8" i="10"/>
  <c r="DR24" i="10"/>
  <c r="DR40" i="10"/>
  <c r="DR56" i="10"/>
  <c r="DR72" i="10"/>
  <c r="DR88" i="10"/>
  <c r="DR104" i="10"/>
  <c r="DR120" i="10"/>
  <c r="DR136" i="10"/>
  <c r="DR152" i="10"/>
  <c r="DR168" i="10"/>
  <c r="DR184" i="10"/>
  <c r="DR200" i="10"/>
  <c r="DR216" i="10"/>
  <c r="DR232" i="10"/>
  <c r="DR248" i="10"/>
  <c r="DR264" i="10"/>
  <c r="DR280" i="10"/>
  <c r="DR296" i="10"/>
  <c r="DR312" i="10"/>
  <c r="DR328" i="10"/>
  <c r="DR344" i="10"/>
  <c r="DR360" i="10"/>
  <c r="DR376" i="10"/>
  <c r="DR392" i="10"/>
  <c r="DR408" i="10"/>
  <c r="DR424" i="10"/>
  <c r="DR440" i="10"/>
  <c r="DR456" i="10"/>
  <c r="DR472" i="10"/>
  <c r="DR488" i="10"/>
  <c r="DR504" i="10"/>
  <c r="DR520" i="10"/>
  <c r="DR536" i="10"/>
  <c r="DR552" i="10"/>
  <c r="DR568" i="10"/>
  <c r="DR584" i="10"/>
  <c r="DR600" i="10"/>
  <c r="DR616" i="10"/>
  <c r="DR632" i="10"/>
  <c r="DR648" i="10"/>
  <c r="DR664" i="10"/>
  <c r="DR680" i="10"/>
  <c r="DR696" i="10"/>
  <c r="DJ4" i="10"/>
  <c r="DJ20" i="10"/>
  <c r="DJ36" i="10"/>
  <c r="DJ52" i="10"/>
  <c r="DJ68" i="10"/>
  <c r="DJ84" i="10"/>
  <c r="DJ100" i="10"/>
  <c r="DJ116" i="10"/>
  <c r="DJ132" i="10"/>
  <c r="DJ148" i="10"/>
  <c r="DJ164" i="10"/>
  <c r="EX5" i="10"/>
  <c r="EP10" i="10"/>
  <c r="EH7" i="10"/>
  <c r="EH23" i="10"/>
  <c r="EH39" i="10"/>
  <c r="EH55" i="10"/>
  <c r="EH71" i="10"/>
  <c r="EH87" i="10"/>
  <c r="EH103" i="10"/>
  <c r="EH119" i="10"/>
  <c r="DZ15" i="10"/>
  <c r="DZ31" i="10"/>
  <c r="DZ47" i="10"/>
  <c r="DZ63" i="10"/>
  <c r="DZ79" i="10"/>
  <c r="DZ95" i="10"/>
  <c r="DZ111" i="10"/>
  <c r="DZ127" i="10"/>
  <c r="DZ143" i="10"/>
  <c r="DZ159" i="10"/>
  <c r="DZ175" i="10"/>
  <c r="DZ191" i="10"/>
  <c r="DZ207" i="10"/>
  <c r="DZ223" i="10"/>
  <c r="DZ239" i="10"/>
  <c r="DZ255" i="10"/>
  <c r="DZ271" i="10"/>
  <c r="DZ287" i="10"/>
  <c r="DZ303" i="10"/>
  <c r="DZ319" i="10"/>
  <c r="DR12" i="10"/>
  <c r="DR28" i="10"/>
  <c r="DR44" i="10"/>
  <c r="DR60" i="10"/>
  <c r="DR76" i="10"/>
  <c r="DR92" i="10"/>
  <c r="DR108" i="10"/>
  <c r="DR124" i="10"/>
  <c r="DR140" i="10"/>
  <c r="DR156" i="10"/>
  <c r="DR172" i="10"/>
  <c r="DR188" i="10"/>
  <c r="DR204" i="10"/>
  <c r="DR220" i="10"/>
  <c r="DR236" i="10"/>
  <c r="DR252" i="10"/>
  <c r="DR268" i="10"/>
  <c r="DR284" i="10"/>
  <c r="DR300" i="10"/>
  <c r="DR316" i="10"/>
  <c r="DR332" i="10"/>
  <c r="DR348" i="10"/>
  <c r="DR364" i="10"/>
  <c r="DR380" i="10"/>
  <c r="DR396" i="10"/>
  <c r="DR412" i="10"/>
  <c r="DR428" i="10"/>
  <c r="DR444" i="10"/>
  <c r="DR460" i="10"/>
  <c r="DR476" i="10"/>
  <c r="DR492" i="10"/>
  <c r="DR508" i="10"/>
  <c r="DR524" i="10"/>
  <c r="DR540" i="10"/>
  <c r="DR556" i="10"/>
  <c r="DR572" i="10"/>
  <c r="DR588" i="10"/>
  <c r="DR604" i="10"/>
  <c r="DR620" i="10"/>
  <c r="DR636" i="10"/>
  <c r="DR652" i="10"/>
  <c r="DR668" i="10"/>
  <c r="DR684" i="10"/>
  <c r="DR700" i="10"/>
  <c r="DJ8" i="10"/>
  <c r="DJ24" i="10"/>
  <c r="DJ40" i="10"/>
  <c r="DJ56" i="10"/>
  <c r="DJ72" i="10"/>
  <c r="DJ88" i="10"/>
  <c r="DJ104" i="10"/>
  <c r="DJ120" i="10"/>
  <c r="DJ136" i="10"/>
  <c r="DJ152" i="10"/>
  <c r="DJ168" i="10"/>
  <c r="EX9" i="10"/>
  <c r="EP14" i="10"/>
  <c r="EH11" i="10"/>
  <c r="EH27" i="10"/>
  <c r="EH43" i="10"/>
  <c r="EH59" i="10"/>
  <c r="EH75" i="10"/>
  <c r="EH91" i="10"/>
  <c r="EH107" i="10"/>
  <c r="DZ3" i="10"/>
  <c r="DZ19" i="10"/>
  <c r="DZ35" i="10"/>
  <c r="DZ51" i="10"/>
  <c r="DZ67" i="10"/>
  <c r="DZ83" i="10"/>
  <c r="DZ99" i="10"/>
  <c r="DZ115" i="10"/>
  <c r="DZ131" i="10"/>
  <c r="DZ147" i="10"/>
  <c r="DZ163" i="10"/>
  <c r="DZ179" i="10"/>
  <c r="DZ195" i="10"/>
  <c r="DZ211" i="10"/>
  <c r="DZ227" i="10"/>
  <c r="DZ243" i="10"/>
  <c r="DZ259" i="10"/>
  <c r="DZ275" i="10"/>
  <c r="DZ291" i="10"/>
  <c r="DZ307" i="10"/>
  <c r="DZ323" i="10"/>
  <c r="DR16" i="10"/>
  <c r="DR32" i="10"/>
  <c r="DR48" i="10"/>
  <c r="DR64" i="10"/>
  <c r="DR80" i="10"/>
  <c r="DR96" i="10"/>
  <c r="DR112" i="10"/>
  <c r="DR128" i="10"/>
  <c r="DR144" i="10"/>
  <c r="DR160" i="10"/>
  <c r="DR176" i="10"/>
  <c r="DR192" i="10"/>
  <c r="DR208" i="10"/>
  <c r="DR224" i="10"/>
  <c r="DR240" i="10"/>
  <c r="DR256" i="10"/>
  <c r="DR272" i="10"/>
  <c r="DR288" i="10"/>
  <c r="DR304" i="10"/>
  <c r="DR320" i="10"/>
  <c r="DR336" i="10"/>
  <c r="DR352" i="10"/>
  <c r="DR368" i="10"/>
  <c r="DR384" i="10"/>
  <c r="DR400" i="10"/>
  <c r="DR416" i="10"/>
  <c r="DR432" i="10"/>
  <c r="DR448" i="10"/>
  <c r="DR464" i="10"/>
  <c r="DR480" i="10"/>
  <c r="DR496" i="10"/>
  <c r="DR512" i="10"/>
  <c r="DR528" i="10"/>
  <c r="DR544" i="10"/>
  <c r="DR560" i="10"/>
  <c r="DR576" i="10"/>
  <c r="DR592" i="10"/>
  <c r="DR608" i="10"/>
  <c r="DR624" i="10"/>
  <c r="DR640" i="10"/>
  <c r="DR656" i="10"/>
  <c r="DR672" i="10"/>
  <c r="DR688" i="10"/>
  <c r="DR704" i="10"/>
  <c r="DJ12" i="10"/>
  <c r="DJ28" i="10"/>
  <c r="DJ44" i="10"/>
  <c r="DJ60" i="10"/>
  <c r="DJ76" i="10"/>
  <c r="DJ92" i="10"/>
  <c r="DJ108" i="10"/>
  <c r="DJ124" i="10"/>
  <c r="DJ140" i="10"/>
  <c r="DJ156" i="10"/>
  <c r="DJ172" i="10"/>
  <c r="EP2" i="10"/>
  <c r="EH47" i="10"/>
  <c r="EH111" i="10"/>
  <c r="DZ55" i="10"/>
  <c r="DZ119" i="10"/>
  <c r="DZ183" i="10"/>
  <c r="DZ247" i="10"/>
  <c r="DZ311" i="10"/>
  <c r="DR52" i="10"/>
  <c r="DR116" i="10"/>
  <c r="DR180" i="10"/>
  <c r="DR244" i="10"/>
  <c r="DR308" i="10"/>
  <c r="DR372" i="10"/>
  <c r="DR436" i="10"/>
  <c r="DR500" i="10"/>
  <c r="DR564" i="10"/>
  <c r="DR628" i="10"/>
  <c r="DR692" i="10"/>
  <c r="DJ48" i="10"/>
  <c r="DJ112" i="10"/>
  <c r="DJ176" i="10"/>
  <c r="DJ192" i="10"/>
  <c r="DJ208" i="10"/>
  <c r="DJ224" i="10"/>
  <c r="DJ240" i="10"/>
  <c r="DJ256" i="10"/>
  <c r="DJ272" i="10"/>
  <c r="DJ288" i="10"/>
  <c r="DJ304" i="10"/>
  <c r="DJ320" i="10"/>
  <c r="DJ336" i="10"/>
  <c r="DJ352" i="10"/>
  <c r="DJ368" i="10"/>
  <c r="DJ384" i="10"/>
  <c r="DJ400" i="10"/>
  <c r="DJ416" i="10"/>
  <c r="DJ432" i="10"/>
  <c r="DJ448" i="10"/>
  <c r="DJ464" i="10"/>
  <c r="DJ480" i="10"/>
  <c r="DJ496" i="10"/>
  <c r="DJ512" i="10"/>
  <c r="DJ528" i="10"/>
  <c r="DJ544" i="10"/>
  <c r="DJ560" i="10"/>
  <c r="DJ576" i="10"/>
  <c r="DJ592" i="10"/>
  <c r="DJ608" i="10"/>
  <c r="DJ624" i="10"/>
  <c r="DJ640" i="10"/>
  <c r="DJ656" i="10"/>
  <c r="DJ672" i="10"/>
  <c r="DJ688" i="10"/>
  <c r="DJ704" i="10"/>
  <c r="DJ720" i="10"/>
  <c r="DJ736" i="10"/>
  <c r="DJ752" i="10"/>
  <c r="DJ768" i="10"/>
  <c r="DJ784" i="10"/>
  <c r="DJ800" i="10"/>
  <c r="DJ816" i="10"/>
  <c r="DJ832" i="10"/>
  <c r="DJ848" i="10"/>
  <c r="DJ864" i="10"/>
  <c r="DJ880" i="10"/>
  <c r="DJ896" i="10"/>
  <c r="DJ912" i="10"/>
  <c r="DJ928" i="10"/>
  <c r="DJ944" i="10"/>
  <c r="DJ960" i="10"/>
  <c r="DJ976" i="10"/>
  <c r="DJ992" i="10"/>
  <c r="DJ1008" i="10"/>
  <c r="DJ1024" i="10"/>
  <c r="DJ1040" i="10"/>
  <c r="DJ1056" i="10"/>
  <c r="DJ1072" i="10"/>
  <c r="DJ1088" i="10"/>
  <c r="DJ1104" i="10"/>
  <c r="DJ1120" i="10"/>
  <c r="DJ1136" i="10"/>
  <c r="DJ1152" i="10"/>
  <c r="DJ1168" i="10"/>
  <c r="DJ1184" i="10"/>
  <c r="DJ1200" i="10"/>
  <c r="EP18" i="10"/>
  <c r="EH63" i="10"/>
  <c r="DZ7" i="10"/>
  <c r="DZ71" i="10"/>
  <c r="DZ135" i="10"/>
  <c r="DZ199" i="10"/>
  <c r="DZ263" i="10"/>
  <c r="DR4" i="10"/>
  <c r="DR68" i="10"/>
  <c r="DR132" i="10"/>
  <c r="DR196" i="10"/>
  <c r="DR260" i="10"/>
  <c r="DR324" i="10"/>
  <c r="DR388" i="10"/>
  <c r="DR452" i="10"/>
  <c r="DR516" i="10"/>
  <c r="DR580" i="10"/>
  <c r="DR644" i="10"/>
  <c r="DR708" i="10"/>
  <c r="DJ64" i="10"/>
  <c r="DJ128" i="10"/>
  <c r="DJ180" i="10"/>
  <c r="DJ196" i="10"/>
  <c r="DJ212" i="10"/>
  <c r="DJ228" i="10"/>
  <c r="DJ244" i="10"/>
  <c r="DJ260" i="10"/>
  <c r="DJ276" i="10"/>
  <c r="DJ292" i="10"/>
  <c r="DJ308" i="10"/>
  <c r="DJ324" i="10"/>
  <c r="DJ340" i="10"/>
  <c r="DJ356" i="10"/>
  <c r="DJ372" i="10"/>
  <c r="DJ388" i="10"/>
  <c r="DJ404" i="10"/>
  <c r="DJ420" i="10"/>
  <c r="DJ436" i="10"/>
  <c r="DJ452" i="10"/>
  <c r="DJ468" i="10"/>
  <c r="DJ484" i="10"/>
  <c r="DJ500" i="10"/>
  <c r="DJ516" i="10"/>
  <c r="DJ532" i="10"/>
  <c r="DJ548" i="10"/>
  <c r="DJ564" i="10"/>
  <c r="DJ580" i="10"/>
  <c r="DJ596" i="10"/>
  <c r="DJ612" i="10"/>
  <c r="DJ628" i="10"/>
  <c r="DJ644" i="10"/>
  <c r="DJ660" i="10"/>
  <c r="DJ676" i="10"/>
  <c r="DJ692" i="10"/>
  <c r="DJ708" i="10"/>
  <c r="DJ724" i="10"/>
  <c r="DJ740" i="10"/>
  <c r="DJ756" i="10"/>
  <c r="DJ772" i="10"/>
  <c r="DJ788" i="10"/>
  <c r="DJ804" i="10"/>
  <c r="DJ820" i="10"/>
  <c r="DJ836" i="10"/>
  <c r="DJ852" i="10"/>
  <c r="DJ868" i="10"/>
  <c r="DJ884" i="10"/>
  <c r="DJ900" i="10"/>
  <c r="DJ916" i="10"/>
  <c r="DJ932" i="10"/>
  <c r="DJ948" i="10"/>
  <c r="DJ964" i="10"/>
  <c r="DJ980" i="10"/>
  <c r="DJ996" i="10"/>
  <c r="DJ1012" i="10"/>
  <c r="DJ1028" i="10"/>
  <c r="DJ1044" i="10"/>
  <c r="DJ1060" i="10"/>
  <c r="DJ1076" i="10"/>
  <c r="DJ1092" i="10"/>
  <c r="DJ1108" i="10"/>
  <c r="DJ1124" i="10"/>
  <c r="DJ1140" i="10"/>
  <c r="DJ1156" i="10"/>
  <c r="DJ1172" i="10"/>
  <c r="DJ1188" i="10"/>
  <c r="EH15" i="10"/>
  <c r="EH79" i="10"/>
  <c r="DZ23" i="10"/>
  <c r="DZ87" i="10"/>
  <c r="DZ151" i="10"/>
  <c r="DZ215" i="10"/>
  <c r="DZ279" i="10"/>
  <c r="DR20" i="10"/>
  <c r="DR84" i="10"/>
  <c r="DR148" i="10"/>
  <c r="DR212" i="10"/>
  <c r="DR276" i="10"/>
  <c r="DR340" i="10"/>
  <c r="DR404" i="10"/>
  <c r="DR468" i="10"/>
  <c r="DR532" i="10"/>
  <c r="DR596" i="10"/>
  <c r="DR660" i="10"/>
  <c r="DJ16" i="10"/>
  <c r="DJ80" i="10"/>
  <c r="DJ144" i="10"/>
  <c r="DJ184" i="10"/>
  <c r="DJ200" i="10"/>
  <c r="DJ216" i="10"/>
  <c r="DJ232" i="10"/>
  <c r="DJ248" i="10"/>
  <c r="DJ264" i="10"/>
  <c r="DJ280" i="10"/>
  <c r="DJ296" i="10"/>
  <c r="DJ312" i="10"/>
  <c r="DJ328" i="10"/>
  <c r="DJ344" i="10"/>
  <c r="DJ360" i="10"/>
  <c r="DJ376" i="10"/>
  <c r="DJ392" i="10"/>
  <c r="DJ408" i="10"/>
  <c r="DJ424" i="10"/>
  <c r="DJ440" i="10"/>
  <c r="DJ456" i="10"/>
  <c r="DJ472" i="10"/>
  <c r="DJ488" i="10"/>
  <c r="DJ504" i="10"/>
  <c r="DJ520" i="10"/>
  <c r="DJ536" i="10"/>
  <c r="DJ552" i="10"/>
  <c r="DJ568" i="10"/>
  <c r="DJ584" i="10"/>
  <c r="DJ600" i="10"/>
  <c r="DJ616" i="10"/>
  <c r="DJ632" i="10"/>
  <c r="DJ648" i="10"/>
  <c r="DJ664" i="10"/>
  <c r="DJ680" i="10"/>
  <c r="DJ696" i="10"/>
  <c r="DJ712" i="10"/>
  <c r="DJ728" i="10"/>
  <c r="DJ744" i="10"/>
  <c r="DJ760" i="10"/>
  <c r="DJ776" i="10"/>
  <c r="DJ792" i="10"/>
  <c r="DJ808" i="10"/>
  <c r="DJ824" i="10"/>
  <c r="DJ840" i="10"/>
  <c r="DJ856" i="10"/>
  <c r="DJ872" i="10"/>
  <c r="DJ888" i="10"/>
  <c r="DJ904" i="10"/>
  <c r="DJ920" i="10"/>
  <c r="DJ936" i="10"/>
  <c r="DJ952" i="10"/>
  <c r="DJ968" i="10"/>
  <c r="DJ984" i="10"/>
  <c r="DJ1000" i="10"/>
  <c r="DJ1016" i="10"/>
  <c r="DJ1032" i="10"/>
  <c r="DJ1048" i="10"/>
  <c r="DJ1064" i="10"/>
  <c r="DJ1080" i="10"/>
  <c r="DJ1096" i="10"/>
  <c r="DJ1112" i="10"/>
  <c r="DJ1128" i="10"/>
  <c r="DJ1144" i="10"/>
  <c r="DJ1160" i="10"/>
  <c r="DJ1176" i="10"/>
  <c r="DJ1192" i="10"/>
  <c r="EH31" i="10"/>
  <c r="DZ167" i="10"/>
  <c r="DR100" i="10"/>
  <c r="DR356" i="10"/>
  <c r="DR612" i="10"/>
  <c r="DJ160" i="10"/>
  <c r="DJ236" i="10"/>
  <c r="DJ300" i="10"/>
  <c r="DJ364" i="10"/>
  <c r="DJ428" i="10"/>
  <c r="DJ492" i="10"/>
  <c r="DJ556" i="10"/>
  <c r="DJ620" i="10"/>
  <c r="DJ684" i="10"/>
  <c r="DJ748" i="10"/>
  <c r="DJ812" i="10"/>
  <c r="DJ876" i="10"/>
  <c r="DJ940" i="10"/>
  <c r="DJ1004" i="10"/>
  <c r="DJ1068" i="10"/>
  <c r="DJ1132" i="10"/>
  <c r="DJ1196" i="10"/>
  <c r="DB3" i="10"/>
  <c r="CT12" i="10"/>
  <c r="CL16" i="10"/>
  <c r="CL32" i="10"/>
  <c r="CL48" i="10"/>
  <c r="CD10" i="10"/>
  <c r="CD26" i="10"/>
  <c r="CD42" i="10"/>
  <c r="CD58" i="10"/>
  <c r="EX2" i="10"/>
  <c r="EP7" i="10"/>
  <c r="EH8" i="10"/>
  <c r="EH24" i="10"/>
  <c r="EH40" i="10"/>
  <c r="EH56" i="10"/>
  <c r="EH72" i="10"/>
  <c r="EH88" i="10"/>
  <c r="EH104" i="10"/>
  <c r="DZ4" i="10"/>
  <c r="DZ20" i="10"/>
  <c r="DZ36" i="10"/>
  <c r="DZ52" i="10"/>
  <c r="DZ68" i="10"/>
  <c r="DZ84" i="10"/>
  <c r="DZ100" i="10"/>
  <c r="DZ116" i="10"/>
  <c r="DZ132" i="10"/>
  <c r="DZ148" i="10"/>
  <c r="DZ164" i="10"/>
  <c r="DZ180" i="10"/>
  <c r="DZ196" i="10"/>
  <c r="DZ212" i="10"/>
  <c r="DZ228" i="10"/>
  <c r="DZ244" i="10"/>
  <c r="DZ260" i="10"/>
  <c r="DZ276" i="10"/>
  <c r="DZ292" i="10"/>
  <c r="DZ308" i="10"/>
  <c r="DZ324" i="10"/>
  <c r="DR13" i="10"/>
  <c r="DR29" i="10"/>
  <c r="DR45" i="10"/>
  <c r="DR61" i="10"/>
  <c r="DR77" i="10"/>
  <c r="DR93" i="10"/>
  <c r="DR109" i="10"/>
  <c r="DR125" i="10"/>
  <c r="DR141" i="10"/>
  <c r="DR157" i="10"/>
  <c r="DR173" i="10"/>
  <c r="DR189" i="10"/>
  <c r="DR205" i="10"/>
  <c r="DR221" i="10"/>
  <c r="DR237" i="10"/>
  <c r="DR253" i="10"/>
  <c r="DR269" i="10"/>
  <c r="DR285" i="10"/>
  <c r="DR301" i="10"/>
  <c r="DR317" i="10"/>
  <c r="DR333" i="10"/>
  <c r="DR349" i="10"/>
  <c r="DR365" i="10"/>
  <c r="DR381" i="10"/>
  <c r="DR397" i="10"/>
  <c r="EH95" i="10"/>
  <c r="DZ231" i="10"/>
  <c r="DR164" i="10"/>
  <c r="DR420" i="10"/>
  <c r="DR676" i="10"/>
  <c r="DJ188" i="10"/>
  <c r="DJ252" i="10"/>
  <c r="DJ316" i="10"/>
  <c r="DJ380" i="10"/>
  <c r="DJ444" i="10"/>
  <c r="DJ508" i="10"/>
  <c r="DJ572" i="10"/>
  <c r="DJ636" i="10"/>
  <c r="DJ700" i="10"/>
  <c r="DJ764" i="10"/>
  <c r="DJ828" i="10"/>
  <c r="DJ892" i="10"/>
  <c r="DJ956" i="10"/>
  <c r="DJ1020" i="10"/>
  <c r="DJ1084" i="10"/>
  <c r="DJ1148" i="10"/>
  <c r="DJ1204" i="10"/>
  <c r="DB7" i="10"/>
  <c r="CL4" i="10"/>
  <c r="CL20" i="10"/>
  <c r="CL36" i="10"/>
  <c r="CL52" i="10"/>
  <c r="CD14" i="10"/>
  <c r="CD30" i="10"/>
  <c r="CD46" i="10"/>
  <c r="CD62" i="10"/>
  <c r="EX6" i="10"/>
  <c r="EP11" i="10"/>
  <c r="EH12" i="10"/>
  <c r="EH28" i="10"/>
  <c r="EH44" i="10"/>
  <c r="EH60" i="10"/>
  <c r="EH76" i="10"/>
  <c r="EH92" i="10"/>
  <c r="EH108" i="10"/>
  <c r="DZ8" i="10"/>
  <c r="DZ24" i="10"/>
  <c r="DZ40" i="10"/>
  <c r="DZ56" i="10"/>
  <c r="DZ72" i="10"/>
  <c r="DZ88" i="10"/>
  <c r="DZ104" i="10"/>
  <c r="DZ120" i="10"/>
  <c r="DZ136" i="10"/>
  <c r="DZ152" i="10"/>
  <c r="DZ168" i="10"/>
  <c r="DZ184" i="10"/>
  <c r="DZ200" i="10"/>
  <c r="DZ216" i="10"/>
  <c r="DZ232" i="10"/>
  <c r="DZ248" i="10"/>
  <c r="DZ264" i="10"/>
  <c r="DZ280" i="10"/>
  <c r="DZ296" i="10"/>
  <c r="DZ312" i="10"/>
  <c r="DR1" i="10"/>
  <c r="DR17" i="10"/>
  <c r="DR33" i="10"/>
  <c r="DR49" i="10"/>
  <c r="DR65" i="10"/>
  <c r="DR81" i="10"/>
  <c r="DR97" i="10"/>
  <c r="DR113" i="10"/>
  <c r="DR129" i="10"/>
  <c r="DR145" i="10"/>
  <c r="DR161" i="10"/>
  <c r="DR177" i="10"/>
  <c r="DR193" i="10"/>
  <c r="DR209" i="10"/>
  <c r="DR225" i="10"/>
  <c r="DR241" i="10"/>
  <c r="DR257" i="10"/>
  <c r="DR273" i="10"/>
  <c r="DR289" i="10"/>
  <c r="DR305" i="10"/>
  <c r="DR321" i="10"/>
  <c r="DR337" i="10"/>
  <c r="DR353" i="10"/>
  <c r="DR369" i="10"/>
  <c r="DR385" i="10"/>
  <c r="DR401" i="10"/>
  <c r="DZ39" i="10"/>
  <c r="DZ295" i="10"/>
  <c r="DR228" i="10"/>
  <c r="DR484" i="10"/>
  <c r="DJ32" i="10"/>
  <c r="DJ204" i="10"/>
  <c r="DJ268" i="10"/>
  <c r="DJ332" i="10"/>
  <c r="DJ396" i="10"/>
  <c r="DJ460" i="10"/>
  <c r="DJ524" i="10"/>
  <c r="DJ588" i="10"/>
  <c r="DJ652" i="10"/>
  <c r="DJ716" i="10"/>
  <c r="DJ780" i="10"/>
  <c r="DJ844" i="10"/>
  <c r="DJ908" i="10"/>
  <c r="DJ972" i="10"/>
  <c r="DJ1036" i="10"/>
  <c r="DJ1100" i="10"/>
  <c r="DJ1164" i="10"/>
  <c r="DJ1208" i="10"/>
  <c r="CT4" i="10"/>
  <c r="CL8" i="10"/>
  <c r="CL24" i="10"/>
  <c r="CL40" i="10"/>
  <c r="CD2" i="10"/>
  <c r="CD18" i="10"/>
  <c r="CD34" i="10"/>
  <c r="CD50" i="10"/>
  <c r="CD66" i="10"/>
  <c r="EX10" i="10"/>
  <c r="EP15" i="10"/>
  <c r="EH16" i="10"/>
  <c r="EH32" i="10"/>
  <c r="EH48" i="10"/>
  <c r="EH64" i="10"/>
  <c r="EH80" i="10"/>
  <c r="EH96" i="10"/>
  <c r="EH112" i="10"/>
  <c r="DZ12" i="10"/>
  <c r="DZ28" i="10"/>
  <c r="DZ44" i="10"/>
  <c r="DZ60" i="10"/>
  <c r="DZ76" i="10"/>
  <c r="DZ92" i="10"/>
  <c r="DZ108" i="10"/>
  <c r="DZ124" i="10"/>
  <c r="DZ140" i="10"/>
  <c r="DZ156" i="10"/>
  <c r="DZ172" i="10"/>
  <c r="DZ188" i="10"/>
  <c r="DZ204" i="10"/>
  <c r="DZ220" i="10"/>
  <c r="DZ236" i="10"/>
  <c r="DZ252" i="10"/>
  <c r="DZ268" i="10"/>
  <c r="DZ284" i="10"/>
  <c r="DZ300" i="10"/>
  <c r="DZ316" i="10"/>
  <c r="DR5" i="10"/>
  <c r="DR21" i="10"/>
  <c r="DR37" i="10"/>
  <c r="DR53" i="10"/>
  <c r="DR69" i="10"/>
  <c r="DR85" i="10"/>
  <c r="DR101" i="10"/>
  <c r="DR117" i="10"/>
  <c r="DR133" i="10"/>
  <c r="DR149" i="10"/>
  <c r="DR165" i="10"/>
  <c r="DR181" i="10"/>
  <c r="DR197" i="10"/>
  <c r="DR213" i="10"/>
  <c r="DR229" i="10"/>
  <c r="DR245" i="10"/>
  <c r="DR261" i="10"/>
  <c r="DR277" i="10"/>
  <c r="DR293" i="10"/>
  <c r="DR309" i="10"/>
  <c r="DR325" i="10"/>
  <c r="DR341" i="10"/>
  <c r="DR357" i="10"/>
  <c r="DR373" i="10"/>
  <c r="DR389" i="10"/>
  <c r="DZ103" i="10"/>
  <c r="DJ96" i="10"/>
  <c r="DJ412" i="10"/>
  <c r="DJ668" i="10"/>
  <c r="DJ924" i="10"/>
  <c r="DJ1180" i="10"/>
  <c r="CL28" i="10"/>
  <c r="CD38" i="10"/>
  <c r="EH4" i="10"/>
  <c r="EH68" i="10"/>
  <c r="DZ16" i="10"/>
  <c r="DZ80" i="10"/>
  <c r="DZ144" i="10"/>
  <c r="DZ208" i="10"/>
  <c r="DZ272" i="10"/>
  <c r="DR9" i="10"/>
  <c r="DR73" i="10"/>
  <c r="DR137" i="10"/>
  <c r="DR201" i="10"/>
  <c r="DR265" i="10"/>
  <c r="DR329" i="10"/>
  <c r="DR393" i="10"/>
  <c r="DR417" i="10"/>
  <c r="DR433" i="10"/>
  <c r="DR449" i="10"/>
  <c r="DR465" i="10"/>
  <c r="DR481" i="10"/>
  <c r="DR497" i="10"/>
  <c r="DR513" i="10"/>
  <c r="DR529" i="10"/>
  <c r="DR545" i="10"/>
  <c r="DR561" i="10"/>
  <c r="DR577" i="10"/>
  <c r="DR593" i="10"/>
  <c r="DR609" i="10"/>
  <c r="DR625" i="10"/>
  <c r="DR641" i="10"/>
  <c r="DR657" i="10"/>
  <c r="DR673" i="10"/>
  <c r="DR689" i="10"/>
  <c r="DR705" i="10"/>
  <c r="DJ9" i="10"/>
  <c r="DJ25" i="10"/>
  <c r="DJ41" i="10"/>
  <c r="DJ57" i="10"/>
  <c r="DJ73" i="10"/>
  <c r="DJ89" i="10"/>
  <c r="DJ105" i="10"/>
  <c r="DJ121" i="10"/>
  <c r="DJ137" i="10"/>
  <c r="DJ153" i="10"/>
  <c r="DJ169" i="10"/>
  <c r="DJ185" i="10"/>
  <c r="DJ201" i="10"/>
  <c r="DJ217" i="10"/>
  <c r="DJ233" i="10"/>
  <c r="DJ249" i="10"/>
  <c r="DJ265" i="10"/>
  <c r="DJ281" i="10"/>
  <c r="DJ297" i="10"/>
  <c r="DJ313" i="10"/>
  <c r="DJ329" i="10"/>
  <c r="DJ345" i="10"/>
  <c r="DJ361" i="10"/>
  <c r="DJ377" i="10"/>
  <c r="DJ393" i="10"/>
  <c r="DJ409" i="10"/>
  <c r="DJ425" i="10"/>
  <c r="DJ441" i="10"/>
  <c r="DJ457" i="10"/>
  <c r="DJ473" i="10"/>
  <c r="DJ489" i="10"/>
  <c r="DJ505" i="10"/>
  <c r="DJ521" i="10"/>
  <c r="DJ537" i="10"/>
  <c r="DJ553" i="10"/>
  <c r="DJ569" i="10"/>
  <c r="DJ585" i="10"/>
  <c r="DJ601" i="10"/>
  <c r="DJ617" i="10"/>
  <c r="DJ633" i="10"/>
  <c r="DJ649" i="10"/>
  <c r="DJ665" i="10"/>
  <c r="DJ681" i="10"/>
  <c r="DJ697" i="10"/>
  <c r="DJ713" i="10"/>
  <c r="DJ729" i="10"/>
  <c r="DJ745" i="10"/>
  <c r="DJ761" i="10"/>
  <c r="DJ777" i="10"/>
  <c r="DJ793" i="10"/>
  <c r="DJ809" i="10"/>
  <c r="DJ825" i="10"/>
  <c r="DJ841" i="10"/>
  <c r="DJ857" i="10"/>
  <c r="DJ873" i="10"/>
  <c r="DJ889" i="10"/>
  <c r="DJ905" i="10"/>
  <c r="DJ921" i="10"/>
  <c r="DJ937" i="10"/>
  <c r="DJ953" i="10"/>
  <c r="DJ969" i="10"/>
  <c r="DJ985" i="10"/>
  <c r="DJ1001" i="10"/>
  <c r="DJ1017" i="10"/>
  <c r="DJ1033" i="10"/>
  <c r="DJ1049" i="10"/>
  <c r="DJ1065" i="10"/>
  <c r="DJ1081" i="10"/>
  <c r="DJ1097" i="10"/>
  <c r="DJ1113" i="10"/>
  <c r="DJ1129" i="10"/>
  <c r="DJ1145" i="10"/>
  <c r="DJ1161" i="10"/>
  <c r="DJ1177" i="10"/>
  <c r="DJ1193" i="10"/>
  <c r="DJ1209" i="10"/>
  <c r="CT1" i="10"/>
  <c r="CL1" i="10"/>
  <c r="CL17" i="10"/>
  <c r="CL33" i="10"/>
  <c r="CL49" i="10"/>
  <c r="CD11" i="10"/>
  <c r="CD27" i="10"/>
  <c r="CD43" i="10"/>
  <c r="CD59" i="10"/>
  <c r="EX7" i="10"/>
  <c r="EP16" i="10"/>
  <c r="EH13" i="10"/>
  <c r="EH29" i="10"/>
  <c r="EH45" i="10"/>
  <c r="EH61" i="10"/>
  <c r="EH77" i="10"/>
  <c r="EH93" i="10"/>
  <c r="EH109" i="10"/>
  <c r="DZ5" i="10"/>
  <c r="DZ21" i="10"/>
  <c r="DZ37" i="10"/>
  <c r="DZ53" i="10"/>
  <c r="DZ69" i="10"/>
  <c r="DZ85" i="10"/>
  <c r="DZ101" i="10"/>
  <c r="DZ117" i="10"/>
  <c r="DZ133" i="10"/>
  <c r="DZ149" i="10"/>
  <c r="DZ165" i="10"/>
  <c r="DZ181" i="10"/>
  <c r="DZ197" i="10"/>
  <c r="DZ213" i="10"/>
  <c r="DZ229" i="10"/>
  <c r="DZ245" i="10"/>
  <c r="DZ261" i="10"/>
  <c r="DZ277" i="10"/>
  <c r="DZ293" i="10"/>
  <c r="DZ309" i="10"/>
  <c r="DZ325" i="10"/>
  <c r="DR14" i="10"/>
  <c r="DR30" i="10"/>
  <c r="DR46" i="10"/>
  <c r="DR62" i="10"/>
  <c r="DR78" i="10"/>
  <c r="DR94" i="10"/>
  <c r="DR110" i="10"/>
  <c r="DR126" i="10"/>
  <c r="DR142" i="10"/>
  <c r="DR158" i="10"/>
  <c r="DR174" i="10"/>
  <c r="DR190" i="10"/>
  <c r="DR206" i="10"/>
  <c r="DR222" i="10"/>
  <c r="DR36" i="10"/>
  <c r="DJ220" i="10"/>
  <c r="DJ476" i="10"/>
  <c r="DJ732" i="10"/>
  <c r="DJ988" i="10"/>
  <c r="DJ1212" i="10"/>
  <c r="CL44" i="10"/>
  <c r="CD54" i="10"/>
  <c r="EH20" i="10"/>
  <c r="EH84" i="10"/>
  <c r="DZ32" i="10"/>
  <c r="DZ96" i="10"/>
  <c r="DZ160" i="10"/>
  <c r="DZ224" i="10"/>
  <c r="DZ288" i="10"/>
  <c r="DR25" i="10"/>
  <c r="DR89" i="10"/>
  <c r="DR153" i="10"/>
  <c r="DR217" i="10"/>
  <c r="DR281" i="10"/>
  <c r="DR345" i="10"/>
  <c r="DR405" i="10"/>
  <c r="DR421" i="10"/>
  <c r="DR437" i="10"/>
  <c r="DR453" i="10"/>
  <c r="DR469" i="10"/>
  <c r="DR485" i="10"/>
  <c r="DR501" i="10"/>
  <c r="DR517" i="10"/>
  <c r="DR533" i="10"/>
  <c r="DR549" i="10"/>
  <c r="DR565" i="10"/>
  <c r="DR581" i="10"/>
  <c r="DR597" i="10"/>
  <c r="DR613" i="10"/>
  <c r="DR629" i="10"/>
  <c r="DR645" i="10"/>
  <c r="DR661" i="10"/>
  <c r="DR677" i="10"/>
  <c r="DR693" i="10"/>
  <c r="DR709" i="10"/>
  <c r="DJ13" i="10"/>
  <c r="DJ29" i="10"/>
  <c r="DJ45" i="10"/>
  <c r="DJ61" i="10"/>
  <c r="DJ77" i="10"/>
  <c r="DJ93" i="10"/>
  <c r="DJ109" i="10"/>
  <c r="DJ125" i="10"/>
  <c r="DJ141" i="10"/>
  <c r="DJ157" i="10"/>
  <c r="DJ173" i="10"/>
  <c r="DJ189" i="10"/>
  <c r="DJ205" i="10"/>
  <c r="DJ221" i="10"/>
  <c r="DJ237" i="10"/>
  <c r="DJ253" i="10"/>
  <c r="DJ269" i="10"/>
  <c r="DJ285" i="10"/>
  <c r="DJ301" i="10"/>
  <c r="DJ317" i="10"/>
  <c r="DJ333" i="10"/>
  <c r="DJ349" i="10"/>
  <c r="DJ365" i="10"/>
  <c r="DJ381" i="10"/>
  <c r="DJ397" i="10"/>
  <c r="DJ413" i="10"/>
  <c r="DJ429" i="10"/>
  <c r="DJ445" i="10"/>
  <c r="DJ461" i="10"/>
  <c r="DJ477" i="10"/>
  <c r="DJ493" i="10"/>
  <c r="DJ509" i="10"/>
  <c r="DJ525" i="10"/>
  <c r="DJ541" i="10"/>
  <c r="DJ557" i="10"/>
  <c r="DJ573" i="10"/>
  <c r="DJ589" i="10"/>
  <c r="DJ605" i="10"/>
  <c r="DJ621" i="10"/>
  <c r="DJ637" i="10"/>
  <c r="DJ653" i="10"/>
  <c r="DJ669" i="10"/>
  <c r="DJ685" i="10"/>
  <c r="DJ701" i="10"/>
  <c r="DJ717" i="10"/>
  <c r="DJ733" i="10"/>
  <c r="DJ749" i="10"/>
  <c r="DJ765" i="10"/>
  <c r="DJ781" i="10"/>
  <c r="DJ797" i="10"/>
  <c r="DJ813" i="10"/>
  <c r="DJ829" i="10"/>
  <c r="DJ845" i="10"/>
  <c r="DJ861" i="10"/>
  <c r="DJ877" i="10"/>
  <c r="DJ893" i="10"/>
  <c r="DJ909" i="10"/>
  <c r="DJ925" i="10"/>
  <c r="DJ941" i="10"/>
  <c r="DJ957" i="10"/>
  <c r="DJ973" i="10"/>
  <c r="DJ989" i="10"/>
  <c r="DJ1005" i="10"/>
  <c r="DJ1021" i="10"/>
  <c r="DJ1037" i="10"/>
  <c r="DJ1053" i="10"/>
  <c r="DJ1069" i="10"/>
  <c r="DJ1085" i="10"/>
  <c r="DJ1101" i="10"/>
  <c r="DJ1117" i="10"/>
  <c r="DJ1133" i="10"/>
  <c r="DJ1149" i="10"/>
  <c r="DJ1165" i="10"/>
  <c r="DJ1181" i="10"/>
  <c r="DJ1197" i="10"/>
  <c r="DJ1213" i="10"/>
  <c r="CT5" i="10"/>
  <c r="CL5" i="10"/>
  <c r="CL21" i="10"/>
  <c r="CL37" i="10"/>
  <c r="CL53" i="10"/>
  <c r="CD15" i="10"/>
  <c r="CD31" i="10"/>
  <c r="CD47" i="10"/>
  <c r="CD63" i="10"/>
  <c r="EP4" i="10"/>
  <c r="EH1" i="10"/>
  <c r="EH17" i="10"/>
  <c r="EH33" i="10"/>
  <c r="EH49" i="10"/>
  <c r="EH65" i="10"/>
  <c r="EH81" i="10"/>
  <c r="EH97" i="10"/>
  <c r="EH113" i="10"/>
  <c r="DZ9" i="10"/>
  <c r="DZ25" i="10"/>
  <c r="DZ41" i="10"/>
  <c r="DZ57" i="10"/>
  <c r="DZ73" i="10"/>
  <c r="DZ89" i="10"/>
  <c r="DZ105" i="10"/>
  <c r="DZ121" i="10"/>
  <c r="DZ137" i="10"/>
  <c r="DZ153" i="10"/>
  <c r="DZ169" i="10"/>
  <c r="DZ185" i="10"/>
  <c r="DZ201" i="10"/>
  <c r="DZ217" i="10"/>
  <c r="DZ233" i="10"/>
  <c r="DZ249" i="10"/>
  <c r="DZ265" i="10"/>
  <c r="DZ281" i="10"/>
  <c r="DZ297" i="10"/>
  <c r="DZ313" i="10"/>
  <c r="DR2" i="10"/>
  <c r="DR18" i="10"/>
  <c r="DR34" i="10"/>
  <c r="DR50" i="10"/>
  <c r="DR66" i="10"/>
  <c r="DR82" i="10"/>
  <c r="DR98" i="10"/>
  <c r="DR114" i="10"/>
  <c r="DR130" i="10"/>
  <c r="DR146" i="10"/>
  <c r="DR162" i="10"/>
  <c r="DR178" i="10"/>
  <c r="DR194" i="10"/>
  <c r="DR210" i="10"/>
  <c r="DR226" i="10"/>
  <c r="DR292" i="10"/>
  <c r="DJ284" i="10"/>
  <c r="DJ540" i="10"/>
  <c r="DJ796" i="10"/>
  <c r="DJ1052" i="10"/>
  <c r="CT8" i="10"/>
  <c r="CD6" i="10"/>
  <c r="CD70" i="10"/>
  <c r="EH36" i="10"/>
  <c r="EH100" i="10"/>
  <c r="DZ48" i="10"/>
  <c r="DZ112" i="10"/>
  <c r="DZ176" i="10"/>
  <c r="DZ240" i="10"/>
  <c r="DZ304" i="10"/>
  <c r="DR41" i="10"/>
  <c r="DR105" i="10"/>
  <c r="DR169" i="10"/>
  <c r="DR233" i="10"/>
  <c r="DR297" i="10"/>
  <c r="DR361" i="10"/>
  <c r="DR409" i="10"/>
  <c r="DR425" i="10"/>
  <c r="DR441" i="10"/>
  <c r="DR457" i="10"/>
  <c r="DR473" i="10"/>
  <c r="DR489" i="10"/>
  <c r="DR505" i="10"/>
  <c r="DR521" i="10"/>
  <c r="DR537" i="10"/>
  <c r="DR553" i="10"/>
  <c r="DR569" i="10"/>
  <c r="DR585" i="10"/>
  <c r="DR601" i="10"/>
  <c r="DR617" i="10"/>
  <c r="DR633" i="10"/>
  <c r="DR649" i="10"/>
  <c r="DR665" i="10"/>
  <c r="DR681" i="10"/>
  <c r="DR697" i="10"/>
  <c r="DJ1" i="10"/>
  <c r="DJ17" i="10"/>
  <c r="DJ33" i="10"/>
  <c r="DJ49" i="10"/>
  <c r="DJ65" i="10"/>
  <c r="DJ81" i="10"/>
  <c r="DJ97" i="10"/>
  <c r="DJ113" i="10"/>
  <c r="DJ129" i="10"/>
  <c r="DJ145" i="10"/>
  <c r="DJ161" i="10"/>
  <c r="DJ177" i="10"/>
  <c r="DJ193" i="10"/>
  <c r="DJ209" i="10"/>
  <c r="DJ225" i="10"/>
  <c r="DJ241" i="10"/>
  <c r="DJ257" i="10"/>
  <c r="DJ273" i="10"/>
  <c r="DJ289" i="10"/>
  <c r="DJ305" i="10"/>
  <c r="DJ321" i="10"/>
  <c r="DJ337" i="10"/>
  <c r="DJ353" i="10"/>
  <c r="DJ369" i="10"/>
  <c r="DJ385" i="10"/>
  <c r="DJ401" i="10"/>
  <c r="DJ417" i="10"/>
  <c r="DJ433" i="10"/>
  <c r="DJ449" i="10"/>
  <c r="DJ465" i="10"/>
  <c r="DJ481" i="10"/>
  <c r="DJ497" i="10"/>
  <c r="DJ513" i="10"/>
  <c r="DJ529" i="10"/>
  <c r="DJ545" i="10"/>
  <c r="DJ561" i="10"/>
  <c r="DJ577" i="10"/>
  <c r="DJ593" i="10"/>
  <c r="DJ609" i="10"/>
  <c r="DJ625" i="10"/>
  <c r="DJ641" i="10"/>
  <c r="DJ657" i="10"/>
  <c r="DJ673" i="10"/>
  <c r="DJ689" i="10"/>
  <c r="DJ705" i="10"/>
  <c r="DJ721" i="10"/>
  <c r="DJ737" i="10"/>
  <c r="DJ753" i="10"/>
  <c r="DJ769" i="10"/>
  <c r="DJ785" i="10"/>
  <c r="DJ801" i="10"/>
  <c r="DJ817" i="10"/>
  <c r="DJ833" i="10"/>
  <c r="DJ849" i="10"/>
  <c r="DJ865" i="10"/>
  <c r="DJ881" i="10"/>
  <c r="DJ897" i="10"/>
  <c r="DJ913" i="10"/>
  <c r="DJ929" i="10"/>
  <c r="DJ945" i="10"/>
  <c r="DJ961" i="10"/>
  <c r="DJ977" i="10"/>
  <c r="DJ993" i="10"/>
  <c r="DJ1009" i="10"/>
  <c r="DJ1025" i="10"/>
  <c r="DJ1041" i="10"/>
  <c r="DJ1057" i="10"/>
  <c r="DJ1073" i="10"/>
  <c r="DJ1089" i="10"/>
  <c r="DJ1105" i="10"/>
  <c r="DJ1121" i="10"/>
  <c r="DJ1137" i="10"/>
  <c r="DJ1153" i="10"/>
  <c r="DJ1169" i="10"/>
  <c r="DJ1185" i="10"/>
  <c r="DJ1201" i="10"/>
  <c r="DB4" i="10"/>
  <c r="CT9" i="10"/>
  <c r="CL9" i="10"/>
  <c r="CL25" i="10"/>
  <c r="CL41" i="10"/>
  <c r="CD3" i="10"/>
  <c r="CD19" i="10"/>
  <c r="CD35" i="10"/>
  <c r="CD51" i="10"/>
  <c r="CD67" i="10"/>
  <c r="EP8" i="10"/>
  <c r="EH5" i="10"/>
  <c r="EH21" i="10"/>
  <c r="EH37" i="10"/>
  <c r="EH53" i="10"/>
  <c r="EH69" i="10"/>
  <c r="EH85" i="10"/>
  <c r="EH101" i="10"/>
  <c r="EH117" i="10"/>
  <c r="DZ13" i="10"/>
  <c r="DZ29" i="10"/>
  <c r="DZ45" i="10"/>
  <c r="DZ61" i="10"/>
  <c r="DZ77" i="10"/>
  <c r="DZ93" i="10"/>
  <c r="DZ109" i="10"/>
  <c r="DZ125" i="10"/>
  <c r="DZ141" i="10"/>
  <c r="DZ157" i="10"/>
  <c r="DZ173" i="10"/>
  <c r="DZ189" i="10"/>
  <c r="DZ205" i="10"/>
  <c r="DZ221" i="10"/>
  <c r="DZ237" i="10"/>
  <c r="DZ253" i="10"/>
  <c r="DZ269" i="10"/>
  <c r="DZ285" i="10"/>
  <c r="DZ301" i="10"/>
  <c r="DZ317" i="10"/>
  <c r="DR6" i="10"/>
  <c r="DR22" i="10"/>
  <c r="DR38" i="10"/>
  <c r="DR54" i="10"/>
  <c r="DR70" i="10"/>
  <c r="DR86" i="10"/>
  <c r="DR102" i="10"/>
  <c r="DR118" i="10"/>
  <c r="DR134" i="10"/>
  <c r="DR150" i="10"/>
  <c r="DR166" i="10"/>
  <c r="DR182" i="10"/>
  <c r="DR198" i="10"/>
  <c r="DR214" i="10"/>
  <c r="DR230" i="10"/>
  <c r="DR548" i="10"/>
  <c r="DJ1116" i="10"/>
  <c r="EH52" i="10"/>
  <c r="DZ192" i="10"/>
  <c r="DR121" i="10"/>
  <c r="DR377" i="10"/>
  <c r="DR461" i="10"/>
  <c r="DR525" i="10"/>
  <c r="DR589" i="10"/>
  <c r="DR653" i="10"/>
  <c r="DJ5" i="10"/>
  <c r="DJ69" i="10"/>
  <c r="DJ133" i="10"/>
  <c r="DJ197" i="10"/>
  <c r="DJ261" i="10"/>
  <c r="DJ325" i="10"/>
  <c r="DJ389" i="10"/>
  <c r="DJ453" i="10"/>
  <c r="DJ517" i="10"/>
  <c r="DJ581" i="10"/>
  <c r="DJ645" i="10"/>
  <c r="DJ709" i="10"/>
  <c r="DJ773" i="10"/>
  <c r="DJ837" i="10"/>
  <c r="DJ901" i="10"/>
  <c r="DJ965" i="10"/>
  <c r="DJ1029" i="10"/>
  <c r="DJ1093" i="10"/>
  <c r="DJ1157" i="10"/>
  <c r="DB8" i="10"/>
  <c r="CL45" i="10"/>
  <c r="CD55" i="10"/>
  <c r="EH25" i="10"/>
  <c r="EH89" i="10"/>
  <c r="DZ33" i="10"/>
  <c r="DZ97" i="10"/>
  <c r="DZ161" i="10"/>
  <c r="DZ225" i="10"/>
  <c r="DZ289" i="10"/>
  <c r="DR26" i="10"/>
  <c r="DR90" i="10"/>
  <c r="DR154" i="10"/>
  <c r="DR218" i="10"/>
  <c r="DR246" i="10"/>
  <c r="DR262" i="10"/>
  <c r="DR278" i="10"/>
  <c r="DR294" i="10"/>
  <c r="DR310" i="10"/>
  <c r="DR326" i="10"/>
  <c r="DR342" i="10"/>
  <c r="DR358" i="10"/>
  <c r="DR374" i="10"/>
  <c r="DR390" i="10"/>
  <c r="DR406" i="10"/>
  <c r="DR422" i="10"/>
  <c r="DR438" i="10"/>
  <c r="DR454" i="10"/>
  <c r="DR470" i="10"/>
  <c r="DR486" i="10"/>
  <c r="DR502" i="10"/>
  <c r="DR518" i="10"/>
  <c r="DR534" i="10"/>
  <c r="DR550" i="10"/>
  <c r="DR566" i="10"/>
  <c r="DR582" i="10"/>
  <c r="DR598" i="10"/>
  <c r="DR614" i="10"/>
  <c r="DR630" i="10"/>
  <c r="DR646" i="10"/>
  <c r="DR662" i="10"/>
  <c r="DR678" i="10"/>
  <c r="DR694" i="10"/>
  <c r="DR710" i="10"/>
  <c r="DJ14" i="10"/>
  <c r="DJ30" i="10"/>
  <c r="DJ46" i="10"/>
  <c r="DJ62" i="10"/>
  <c r="DJ78" i="10"/>
  <c r="DJ94" i="10"/>
  <c r="DJ110" i="10"/>
  <c r="DJ126" i="10"/>
  <c r="DJ142" i="10"/>
  <c r="DJ158" i="10"/>
  <c r="DJ174" i="10"/>
  <c r="DJ190" i="10"/>
  <c r="DJ206" i="10"/>
  <c r="DJ222" i="10"/>
  <c r="DJ238" i="10"/>
  <c r="DJ254" i="10"/>
  <c r="DJ270" i="10"/>
  <c r="DJ286" i="10"/>
  <c r="DJ302" i="10"/>
  <c r="DJ318" i="10"/>
  <c r="DJ334" i="10"/>
  <c r="DJ350" i="10"/>
  <c r="DJ366" i="10"/>
  <c r="DJ382" i="10"/>
  <c r="DJ398" i="10"/>
  <c r="DJ414" i="10"/>
  <c r="DJ430" i="10"/>
  <c r="DJ446" i="10"/>
  <c r="DJ462" i="10"/>
  <c r="DJ478" i="10"/>
  <c r="DJ494" i="10"/>
  <c r="DJ510" i="10"/>
  <c r="DJ526" i="10"/>
  <c r="DJ542" i="10"/>
  <c r="DJ558" i="10"/>
  <c r="DJ574" i="10"/>
  <c r="DJ590" i="10"/>
  <c r="DJ606" i="10"/>
  <c r="DJ622" i="10"/>
  <c r="DJ638" i="10"/>
  <c r="DJ654" i="10"/>
  <c r="DJ670" i="10"/>
  <c r="DJ686" i="10"/>
  <c r="DJ702" i="10"/>
  <c r="DJ718" i="10"/>
  <c r="DJ734" i="10"/>
  <c r="DJ750" i="10"/>
  <c r="DJ766" i="10"/>
  <c r="DJ782" i="10"/>
  <c r="DJ798" i="10"/>
  <c r="DJ814" i="10"/>
  <c r="DJ830" i="10"/>
  <c r="DJ846" i="10"/>
  <c r="DJ862" i="10"/>
  <c r="DJ878" i="10"/>
  <c r="DJ894" i="10"/>
  <c r="DJ910" i="10"/>
  <c r="DJ926" i="10"/>
  <c r="DJ942" i="10"/>
  <c r="DJ958" i="10"/>
  <c r="DJ974" i="10"/>
  <c r="DJ990" i="10"/>
  <c r="DJ1006" i="10"/>
  <c r="DJ1022" i="10"/>
  <c r="DJ1038" i="10"/>
  <c r="DJ1054" i="10"/>
  <c r="DJ1070" i="10"/>
  <c r="DJ1086" i="10"/>
  <c r="DJ1102" i="10"/>
  <c r="DJ1118" i="10"/>
  <c r="DJ1134" i="10"/>
  <c r="DJ1150" i="10"/>
  <c r="DJ1166" i="10"/>
  <c r="DJ1182" i="10"/>
  <c r="DJ1198" i="10"/>
  <c r="DJ1214" i="10"/>
  <c r="CT2" i="10"/>
  <c r="CL2" i="10"/>
  <c r="CL18" i="10"/>
  <c r="CL34" i="10"/>
  <c r="CL50" i="10"/>
  <c r="CD16" i="10"/>
  <c r="CD32" i="10"/>
  <c r="CD48" i="10"/>
  <c r="CD64" i="10"/>
  <c r="EP1" i="10"/>
  <c r="EP17" i="10"/>
  <c r="EH14" i="10"/>
  <c r="EH30" i="10"/>
  <c r="EH46" i="10"/>
  <c r="EH62" i="10"/>
  <c r="EH78" i="10"/>
  <c r="EH94" i="10"/>
  <c r="EH110" i="10"/>
  <c r="DZ6" i="10"/>
  <c r="DZ22" i="10"/>
  <c r="DZ38" i="10"/>
  <c r="DZ54" i="10"/>
  <c r="DJ348" i="10"/>
  <c r="CL12" i="10"/>
  <c r="EH116" i="10"/>
  <c r="DZ256" i="10"/>
  <c r="DR185" i="10"/>
  <c r="DR413" i="10"/>
  <c r="DR477" i="10"/>
  <c r="DR541" i="10"/>
  <c r="DR605" i="10"/>
  <c r="DR669" i="10"/>
  <c r="DJ21" i="10"/>
  <c r="DJ85" i="10"/>
  <c r="DJ149" i="10"/>
  <c r="DJ213" i="10"/>
  <c r="DJ277" i="10"/>
  <c r="DJ341" i="10"/>
  <c r="DJ405" i="10"/>
  <c r="DJ469" i="10"/>
  <c r="DJ533" i="10"/>
  <c r="DJ597" i="10"/>
  <c r="DJ661" i="10"/>
  <c r="DJ725" i="10"/>
  <c r="DJ789" i="10"/>
  <c r="DJ853" i="10"/>
  <c r="DJ917" i="10"/>
  <c r="DJ981" i="10"/>
  <c r="DJ1045" i="10"/>
  <c r="DJ1109" i="10"/>
  <c r="DJ1173" i="10"/>
  <c r="CT13" i="10"/>
  <c r="CD7" i="10"/>
  <c r="EX3" i="10"/>
  <c r="EH41" i="10"/>
  <c r="EH105" i="10"/>
  <c r="DZ49" i="10"/>
  <c r="DZ113" i="10"/>
  <c r="DZ177" i="10"/>
  <c r="DZ241" i="10"/>
  <c r="DZ305" i="10"/>
  <c r="DR42" i="10"/>
  <c r="DR106" i="10"/>
  <c r="DR170" i="10"/>
  <c r="DR234" i="10"/>
  <c r="DR250" i="10"/>
  <c r="DR266" i="10"/>
  <c r="DR282" i="10"/>
  <c r="DR298" i="10"/>
  <c r="DR314" i="10"/>
  <c r="DR330" i="10"/>
  <c r="DR346" i="10"/>
  <c r="DR362" i="10"/>
  <c r="DR378" i="10"/>
  <c r="DR394" i="10"/>
  <c r="DR410" i="10"/>
  <c r="DR426" i="10"/>
  <c r="DR442" i="10"/>
  <c r="DR458" i="10"/>
  <c r="DR474" i="10"/>
  <c r="DR490" i="10"/>
  <c r="DR506" i="10"/>
  <c r="DR522" i="10"/>
  <c r="DR538" i="10"/>
  <c r="DR554" i="10"/>
  <c r="DR570" i="10"/>
  <c r="DR586" i="10"/>
  <c r="DR602" i="10"/>
  <c r="DR618" i="10"/>
  <c r="DR634" i="10"/>
  <c r="DR650" i="10"/>
  <c r="DR666" i="10"/>
  <c r="DR682" i="10"/>
  <c r="DR698" i="10"/>
  <c r="DJ2" i="10"/>
  <c r="DJ18" i="10"/>
  <c r="DJ34" i="10"/>
  <c r="DJ50" i="10"/>
  <c r="DJ66" i="10"/>
  <c r="DJ82" i="10"/>
  <c r="DJ98" i="10"/>
  <c r="DJ114" i="10"/>
  <c r="DJ130" i="10"/>
  <c r="DJ146" i="10"/>
  <c r="DJ162" i="10"/>
  <c r="DJ178" i="10"/>
  <c r="DJ194" i="10"/>
  <c r="DJ210" i="10"/>
  <c r="DJ226" i="10"/>
  <c r="DJ242" i="10"/>
  <c r="DJ258" i="10"/>
  <c r="DJ274" i="10"/>
  <c r="DJ290" i="10"/>
  <c r="DJ306" i="10"/>
  <c r="DJ322" i="10"/>
  <c r="DJ338" i="10"/>
  <c r="DJ354" i="10"/>
  <c r="DJ370" i="10"/>
  <c r="DJ386" i="10"/>
  <c r="DJ402" i="10"/>
  <c r="DJ418" i="10"/>
  <c r="DJ434" i="10"/>
  <c r="DJ450" i="10"/>
  <c r="DJ466" i="10"/>
  <c r="DJ482" i="10"/>
  <c r="DJ498" i="10"/>
  <c r="DJ514" i="10"/>
  <c r="DJ530" i="10"/>
  <c r="DJ546" i="10"/>
  <c r="DJ562" i="10"/>
  <c r="DJ578" i="10"/>
  <c r="DJ594" i="10"/>
  <c r="DJ610" i="10"/>
  <c r="DJ626" i="10"/>
  <c r="DJ642" i="10"/>
  <c r="DJ658" i="10"/>
  <c r="DJ674" i="10"/>
  <c r="DJ690" i="10"/>
  <c r="DJ706" i="10"/>
  <c r="DJ722" i="10"/>
  <c r="DJ738" i="10"/>
  <c r="DJ754" i="10"/>
  <c r="DJ770" i="10"/>
  <c r="DJ786" i="10"/>
  <c r="DJ802" i="10"/>
  <c r="DJ818" i="10"/>
  <c r="DJ834" i="10"/>
  <c r="DJ850" i="10"/>
  <c r="DJ866" i="10"/>
  <c r="DJ882" i="10"/>
  <c r="DJ898" i="10"/>
  <c r="DJ914" i="10"/>
  <c r="DJ930" i="10"/>
  <c r="DJ946" i="10"/>
  <c r="DJ962" i="10"/>
  <c r="DJ978" i="10"/>
  <c r="DJ994" i="10"/>
  <c r="DJ1010" i="10"/>
  <c r="DJ1026" i="10"/>
  <c r="DJ1042" i="10"/>
  <c r="DJ1058" i="10"/>
  <c r="DJ1074" i="10"/>
  <c r="DJ1090" i="10"/>
  <c r="DJ1106" i="10"/>
  <c r="DJ1122" i="10"/>
  <c r="DJ1138" i="10"/>
  <c r="DJ1154" i="10"/>
  <c r="DJ1170" i="10"/>
  <c r="DJ1186" i="10"/>
  <c r="DJ1202" i="10"/>
  <c r="DB1" i="10"/>
  <c r="CT6" i="10"/>
  <c r="CL6" i="10"/>
  <c r="CL22" i="10"/>
  <c r="CL38" i="10"/>
  <c r="CD4" i="10"/>
  <c r="CD20" i="10"/>
  <c r="CD36" i="10"/>
  <c r="CD52" i="10"/>
  <c r="CD68" i="10"/>
  <c r="EP5" i="10"/>
  <c r="EH2" i="10"/>
  <c r="EH18" i="10"/>
  <c r="EH34" i="10"/>
  <c r="EH50" i="10"/>
  <c r="EH66" i="10"/>
  <c r="EH82" i="10"/>
  <c r="EH98" i="10"/>
  <c r="EH114" i="10"/>
  <c r="DZ10" i="10"/>
  <c r="DZ26" i="10"/>
  <c r="DZ42" i="10"/>
  <c r="DJ604" i="10"/>
  <c r="CD22" i="10"/>
  <c r="DZ64" i="10"/>
  <c r="DZ320" i="10"/>
  <c r="DR249" i="10"/>
  <c r="DR429" i="10"/>
  <c r="DR493" i="10"/>
  <c r="DR557" i="10"/>
  <c r="DR621" i="10"/>
  <c r="DR685" i="10"/>
  <c r="DJ37" i="10"/>
  <c r="DJ101" i="10"/>
  <c r="DJ165" i="10"/>
  <c r="DJ229" i="10"/>
  <c r="DJ293" i="10"/>
  <c r="DJ357" i="10"/>
  <c r="DJ421" i="10"/>
  <c r="DJ485" i="10"/>
  <c r="DJ549" i="10"/>
  <c r="DJ613" i="10"/>
  <c r="DJ677" i="10"/>
  <c r="DJ741" i="10"/>
  <c r="DJ805" i="10"/>
  <c r="DJ869" i="10"/>
  <c r="DJ933" i="10"/>
  <c r="DJ997" i="10"/>
  <c r="DJ1061" i="10"/>
  <c r="DJ1125" i="10"/>
  <c r="DJ1189" i="10"/>
  <c r="CL13" i="10"/>
  <c r="CD23" i="10"/>
  <c r="EP12" i="10"/>
  <c r="EH57" i="10"/>
  <c r="DZ1" i="10"/>
  <c r="DZ65" i="10"/>
  <c r="DZ129" i="10"/>
  <c r="DZ193" i="10"/>
  <c r="DZ257" i="10"/>
  <c r="DZ321" i="10"/>
  <c r="DR58" i="10"/>
  <c r="DR122" i="10"/>
  <c r="DR186" i="10"/>
  <c r="DR238" i="10"/>
  <c r="DR254" i="10"/>
  <c r="DR270" i="10"/>
  <c r="DR286" i="10"/>
  <c r="DR302" i="10"/>
  <c r="DR318" i="10"/>
  <c r="DR334" i="10"/>
  <c r="DR350" i="10"/>
  <c r="DR366" i="10"/>
  <c r="DR382" i="10"/>
  <c r="DR398" i="10"/>
  <c r="DR414" i="10"/>
  <c r="DR430" i="10"/>
  <c r="DR446" i="10"/>
  <c r="DR462" i="10"/>
  <c r="DR478" i="10"/>
  <c r="DR494" i="10"/>
  <c r="DR510" i="10"/>
  <c r="DR526" i="10"/>
  <c r="DR542" i="10"/>
  <c r="DR558" i="10"/>
  <c r="DR574" i="10"/>
  <c r="DR590" i="10"/>
  <c r="DR606" i="10"/>
  <c r="DR622" i="10"/>
  <c r="DR638" i="10"/>
  <c r="DR654" i="10"/>
  <c r="DR670" i="10"/>
  <c r="DR686" i="10"/>
  <c r="DR702" i="10"/>
  <c r="DJ6" i="10"/>
  <c r="DJ22" i="10"/>
  <c r="DJ38" i="10"/>
  <c r="DJ54" i="10"/>
  <c r="DJ70" i="10"/>
  <c r="DJ86" i="10"/>
  <c r="DJ102" i="10"/>
  <c r="DJ118" i="10"/>
  <c r="DJ134" i="10"/>
  <c r="DJ150" i="10"/>
  <c r="DJ166" i="10"/>
  <c r="DJ182" i="10"/>
  <c r="DJ198" i="10"/>
  <c r="DJ214" i="10"/>
  <c r="DJ230" i="10"/>
  <c r="DJ246" i="10"/>
  <c r="DJ262" i="10"/>
  <c r="DJ278" i="10"/>
  <c r="DJ294" i="10"/>
  <c r="DJ310" i="10"/>
  <c r="DJ326" i="10"/>
  <c r="DJ342" i="10"/>
  <c r="DJ358" i="10"/>
  <c r="DJ374" i="10"/>
  <c r="DJ390" i="10"/>
  <c r="DJ406" i="10"/>
  <c r="DJ422" i="10"/>
  <c r="DJ438" i="10"/>
  <c r="DJ454" i="10"/>
  <c r="DJ470" i="10"/>
  <c r="DJ486" i="10"/>
  <c r="DJ502" i="10"/>
  <c r="DJ518" i="10"/>
  <c r="DJ534" i="10"/>
  <c r="DJ550" i="10"/>
  <c r="DJ566" i="10"/>
  <c r="DJ582" i="10"/>
  <c r="DJ598" i="10"/>
  <c r="DJ614" i="10"/>
  <c r="DJ630" i="10"/>
  <c r="DJ646" i="10"/>
  <c r="DJ662" i="10"/>
  <c r="DJ678" i="10"/>
  <c r="DJ694" i="10"/>
  <c r="DJ710" i="10"/>
  <c r="DJ726" i="10"/>
  <c r="DJ742" i="10"/>
  <c r="DJ758" i="10"/>
  <c r="DJ774" i="10"/>
  <c r="DJ790" i="10"/>
  <c r="DJ806" i="10"/>
  <c r="DJ822" i="10"/>
  <c r="DJ838" i="10"/>
  <c r="DJ854" i="10"/>
  <c r="DJ870" i="10"/>
  <c r="DJ886" i="10"/>
  <c r="DJ902" i="10"/>
  <c r="DJ918" i="10"/>
  <c r="DJ934" i="10"/>
  <c r="DJ950" i="10"/>
  <c r="DJ966" i="10"/>
  <c r="DJ982" i="10"/>
  <c r="DJ998" i="10"/>
  <c r="DJ1014" i="10"/>
  <c r="DJ1030" i="10"/>
  <c r="DJ1046" i="10"/>
  <c r="DJ1062" i="10"/>
  <c r="DJ1078" i="10"/>
  <c r="DJ1094" i="10"/>
  <c r="DJ1110" i="10"/>
  <c r="DJ1126" i="10"/>
  <c r="DJ1142" i="10"/>
  <c r="DJ1158" i="10"/>
  <c r="DJ1174" i="10"/>
  <c r="DJ1190" i="10"/>
  <c r="DJ1206" i="10"/>
  <c r="DB5" i="10"/>
  <c r="CT10" i="10"/>
  <c r="CL10" i="10"/>
  <c r="CL26" i="10"/>
  <c r="CL42" i="10"/>
  <c r="CD8" i="10"/>
  <c r="CD24" i="10"/>
  <c r="CD40" i="10"/>
  <c r="CD56" i="10"/>
  <c r="EX4" i="10"/>
  <c r="EP9" i="10"/>
  <c r="EH6" i="10"/>
  <c r="EH22" i="10"/>
  <c r="EH38" i="10"/>
  <c r="EH54" i="10"/>
  <c r="EH70" i="10"/>
  <c r="EH86" i="10"/>
  <c r="EH102" i="10"/>
  <c r="EH118" i="10"/>
  <c r="DZ14" i="10"/>
  <c r="DZ30" i="10"/>
  <c r="DZ46" i="10"/>
  <c r="DJ860" i="10"/>
  <c r="DR313" i="10"/>
  <c r="DR637" i="10"/>
  <c r="DJ181" i="10"/>
  <c r="DJ437" i="10"/>
  <c r="DJ693" i="10"/>
  <c r="DJ949" i="10"/>
  <c r="DJ1205" i="10"/>
  <c r="EH73" i="10"/>
  <c r="DZ209" i="10"/>
  <c r="DR138" i="10"/>
  <c r="DR274" i="10"/>
  <c r="DR338" i="10"/>
  <c r="DR402" i="10"/>
  <c r="DR466" i="10"/>
  <c r="DR530" i="10"/>
  <c r="DR594" i="10"/>
  <c r="DR658" i="10"/>
  <c r="DJ10" i="10"/>
  <c r="DJ74" i="10"/>
  <c r="DJ138" i="10"/>
  <c r="DJ202" i="10"/>
  <c r="DJ266" i="10"/>
  <c r="DJ330" i="10"/>
  <c r="DJ394" i="10"/>
  <c r="DJ458" i="10"/>
  <c r="DJ522" i="10"/>
  <c r="DJ586" i="10"/>
  <c r="DJ650" i="10"/>
  <c r="DJ714" i="10"/>
  <c r="DJ778" i="10"/>
  <c r="DJ842" i="10"/>
  <c r="DJ906" i="10"/>
  <c r="DJ970" i="10"/>
  <c r="DJ1034" i="10"/>
  <c r="DJ1098" i="10"/>
  <c r="DJ1162" i="10"/>
  <c r="DB9" i="10"/>
  <c r="CL46" i="10"/>
  <c r="CD60" i="10"/>
  <c r="EH26" i="10"/>
  <c r="EH90" i="10"/>
  <c r="DZ34" i="10"/>
  <c r="DZ66" i="10"/>
  <c r="DZ82" i="10"/>
  <c r="DZ98" i="10"/>
  <c r="DZ114" i="10"/>
  <c r="DZ130" i="10"/>
  <c r="DZ146" i="10"/>
  <c r="DZ162" i="10"/>
  <c r="DZ178" i="10"/>
  <c r="DZ194" i="10"/>
  <c r="DZ210" i="10"/>
  <c r="DZ226" i="10"/>
  <c r="DZ242" i="10"/>
  <c r="DZ258" i="10"/>
  <c r="DZ274" i="10"/>
  <c r="DZ290" i="10"/>
  <c r="DZ306" i="10"/>
  <c r="DZ322" i="10"/>
  <c r="DR11" i="10"/>
  <c r="DR27" i="10"/>
  <c r="DR43" i="10"/>
  <c r="DR59" i="10"/>
  <c r="DR75" i="10"/>
  <c r="DR91" i="10"/>
  <c r="DR107" i="10"/>
  <c r="DR123" i="10"/>
  <c r="DR139" i="10"/>
  <c r="DR155" i="10"/>
  <c r="DR171" i="10"/>
  <c r="DR187" i="10"/>
  <c r="DR203" i="10"/>
  <c r="DR219" i="10"/>
  <c r="DR235" i="10"/>
  <c r="DR251" i="10"/>
  <c r="DR267" i="10"/>
  <c r="DR283" i="10"/>
  <c r="DR299" i="10"/>
  <c r="DR315" i="10"/>
  <c r="DR331" i="10"/>
  <c r="DR347" i="10"/>
  <c r="DR363" i="10"/>
  <c r="DR379" i="10"/>
  <c r="DR395" i="10"/>
  <c r="DR411" i="10"/>
  <c r="DR427" i="10"/>
  <c r="DR443" i="10"/>
  <c r="DR459" i="10"/>
  <c r="DR475" i="10"/>
  <c r="DR491" i="10"/>
  <c r="DR507" i="10"/>
  <c r="DR523" i="10"/>
  <c r="DR539" i="10"/>
  <c r="DR555" i="10"/>
  <c r="DR571" i="10"/>
  <c r="DR587" i="10"/>
  <c r="DR603" i="10"/>
  <c r="DR619" i="10"/>
  <c r="DR635" i="10"/>
  <c r="DR651" i="10"/>
  <c r="DR667" i="10"/>
  <c r="DR683" i="10"/>
  <c r="DR699" i="10"/>
  <c r="DJ3" i="10"/>
  <c r="DJ19" i="10"/>
  <c r="DJ35" i="10"/>
  <c r="DJ51" i="10"/>
  <c r="DJ67" i="10"/>
  <c r="DJ83" i="10"/>
  <c r="DJ99" i="10"/>
  <c r="DJ115" i="10"/>
  <c r="DJ131" i="10"/>
  <c r="DJ147" i="10"/>
  <c r="DJ163" i="10"/>
  <c r="DJ179" i="10"/>
  <c r="DJ195" i="10"/>
  <c r="DJ211" i="10"/>
  <c r="DJ227" i="10"/>
  <c r="DJ243" i="10"/>
  <c r="DJ259" i="10"/>
  <c r="DJ275" i="10"/>
  <c r="DJ291" i="10"/>
  <c r="DJ307" i="10"/>
  <c r="DJ323" i="10"/>
  <c r="DJ339" i="10"/>
  <c r="DJ355" i="10"/>
  <c r="DJ371" i="10"/>
  <c r="DJ387" i="10"/>
  <c r="DJ403" i="10"/>
  <c r="DJ419" i="10"/>
  <c r="DJ435" i="10"/>
  <c r="DJ451" i="10"/>
  <c r="DJ467" i="10"/>
  <c r="DJ483" i="10"/>
  <c r="DJ499" i="10"/>
  <c r="DJ515" i="10"/>
  <c r="DJ531" i="10"/>
  <c r="DJ547" i="10"/>
  <c r="DJ563" i="10"/>
  <c r="DJ579" i="10"/>
  <c r="DJ595" i="10"/>
  <c r="DJ611" i="10"/>
  <c r="DJ627" i="10"/>
  <c r="DJ643" i="10"/>
  <c r="DJ659" i="10"/>
  <c r="DJ675" i="10"/>
  <c r="DJ691" i="10"/>
  <c r="DJ707" i="10"/>
  <c r="DJ723" i="10"/>
  <c r="DJ739" i="10"/>
  <c r="DJ755" i="10"/>
  <c r="DJ771" i="10"/>
  <c r="DJ787" i="10"/>
  <c r="DJ803" i="10"/>
  <c r="DJ819" i="10"/>
  <c r="DJ835" i="10"/>
  <c r="DJ851" i="10"/>
  <c r="DJ867" i="10"/>
  <c r="DJ883" i="10"/>
  <c r="DJ899" i="10"/>
  <c r="DJ915" i="10"/>
  <c r="DJ931" i="10"/>
  <c r="DJ947" i="10"/>
  <c r="DJ963" i="10"/>
  <c r="DJ979" i="10"/>
  <c r="DJ995" i="10"/>
  <c r="DJ1011" i="10"/>
  <c r="DJ1027" i="10"/>
  <c r="DJ1043" i="10"/>
  <c r="DJ1059" i="10"/>
  <c r="EP3" i="10"/>
  <c r="DR445" i="10"/>
  <c r="DR701" i="10"/>
  <c r="DJ245" i="10"/>
  <c r="DJ501" i="10"/>
  <c r="DJ757" i="10"/>
  <c r="DJ1013" i="10"/>
  <c r="CL29" i="10"/>
  <c r="DZ17" i="10"/>
  <c r="DZ273" i="10"/>
  <c r="DR202" i="10"/>
  <c r="DR290" i="10"/>
  <c r="DR354" i="10"/>
  <c r="DR418" i="10"/>
  <c r="DR482" i="10"/>
  <c r="DR546" i="10"/>
  <c r="DR610" i="10"/>
  <c r="DR674" i="10"/>
  <c r="DJ26" i="10"/>
  <c r="DJ90" i="10"/>
  <c r="DJ154" i="10"/>
  <c r="DJ218" i="10"/>
  <c r="DJ282" i="10"/>
  <c r="DJ346" i="10"/>
  <c r="DJ410" i="10"/>
  <c r="DJ474" i="10"/>
  <c r="DJ538" i="10"/>
  <c r="DJ602" i="10"/>
  <c r="DJ666" i="10"/>
  <c r="DJ730" i="10"/>
  <c r="DJ794" i="10"/>
  <c r="DJ858" i="10"/>
  <c r="DJ922" i="10"/>
  <c r="DJ986" i="10"/>
  <c r="DJ1050" i="10"/>
  <c r="DJ1114" i="10"/>
  <c r="DJ1178" i="10"/>
  <c r="CT14" i="10"/>
  <c r="CD12" i="10"/>
  <c r="EX8" i="10"/>
  <c r="EH42" i="10"/>
  <c r="EH106" i="10"/>
  <c r="DZ50" i="10"/>
  <c r="DZ70" i="10"/>
  <c r="DZ86" i="10"/>
  <c r="DZ102" i="10"/>
  <c r="DZ118" i="10"/>
  <c r="DZ134" i="10"/>
  <c r="DZ150" i="10"/>
  <c r="DZ166" i="10"/>
  <c r="DZ182" i="10"/>
  <c r="DZ198" i="10"/>
  <c r="DZ214" i="10"/>
  <c r="DZ230" i="10"/>
  <c r="DZ246" i="10"/>
  <c r="DZ262" i="10"/>
  <c r="DZ278" i="10"/>
  <c r="DZ294" i="10"/>
  <c r="DZ310" i="10"/>
  <c r="DZ326" i="10"/>
  <c r="DR15" i="10"/>
  <c r="DR31" i="10"/>
  <c r="DR47" i="10"/>
  <c r="DR63" i="10"/>
  <c r="DR79" i="10"/>
  <c r="DR95" i="10"/>
  <c r="DR111" i="10"/>
  <c r="DR127" i="10"/>
  <c r="DR143" i="10"/>
  <c r="DR159" i="10"/>
  <c r="DR175" i="10"/>
  <c r="DR191" i="10"/>
  <c r="DR207" i="10"/>
  <c r="DR223" i="10"/>
  <c r="DR239" i="10"/>
  <c r="DR255" i="10"/>
  <c r="DR271" i="10"/>
  <c r="DR287" i="10"/>
  <c r="DR303" i="10"/>
  <c r="DR319" i="10"/>
  <c r="DR335" i="10"/>
  <c r="DR351" i="10"/>
  <c r="DR367" i="10"/>
  <c r="DR383" i="10"/>
  <c r="DR399" i="10"/>
  <c r="DR415" i="10"/>
  <c r="DR431" i="10"/>
  <c r="DR447" i="10"/>
  <c r="DR463" i="10"/>
  <c r="DR479" i="10"/>
  <c r="DR495" i="10"/>
  <c r="DR511" i="10"/>
  <c r="DR527" i="10"/>
  <c r="DR543" i="10"/>
  <c r="DR559" i="10"/>
  <c r="DR575" i="10"/>
  <c r="DR591" i="10"/>
  <c r="DR607" i="10"/>
  <c r="DR623" i="10"/>
  <c r="DR639" i="10"/>
  <c r="DR655" i="10"/>
  <c r="DR671" i="10"/>
  <c r="DR687" i="10"/>
  <c r="DR703" i="10"/>
  <c r="DJ7" i="10"/>
  <c r="DJ23" i="10"/>
  <c r="DJ39" i="10"/>
  <c r="DJ55" i="10"/>
  <c r="DJ71" i="10"/>
  <c r="DJ87" i="10"/>
  <c r="DJ103" i="10"/>
  <c r="DJ119" i="10"/>
  <c r="DJ135" i="10"/>
  <c r="DJ151" i="10"/>
  <c r="DJ167" i="10"/>
  <c r="DJ183" i="10"/>
  <c r="DJ199" i="10"/>
  <c r="DJ215" i="10"/>
  <c r="DJ231" i="10"/>
  <c r="DJ247" i="10"/>
  <c r="DJ263" i="10"/>
  <c r="DJ279" i="10"/>
  <c r="DJ295" i="10"/>
  <c r="DJ311" i="10"/>
  <c r="DJ327" i="10"/>
  <c r="DJ343" i="10"/>
  <c r="DJ359" i="10"/>
  <c r="DJ375" i="10"/>
  <c r="DJ391" i="10"/>
  <c r="DJ407" i="10"/>
  <c r="DJ423" i="10"/>
  <c r="DJ439" i="10"/>
  <c r="DJ455" i="10"/>
  <c r="DJ471" i="10"/>
  <c r="DJ487" i="10"/>
  <c r="DJ503" i="10"/>
  <c r="DJ519" i="10"/>
  <c r="DJ535" i="10"/>
  <c r="DJ551" i="10"/>
  <c r="DJ567" i="10"/>
  <c r="DJ583" i="10"/>
  <c r="DJ599" i="10"/>
  <c r="DJ615" i="10"/>
  <c r="DJ631" i="10"/>
  <c r="DJ647" i="10"/>
  <c r="DJ663" i="10"/>
  <c r="DJ679" i="10"/>
  <c r="DJ695" i="10"/>
  <c r="DJ711" i="10"/>
  <c r="DJ727" i="10"/>
  <c r="DJ743" i="10"/>
  <c r="DJ759" i="10"/>
  <c r="DJ775" i="10"/>
  <c r="DJ791" i="10"/>
  <c r="DJ807" i="10"/>
  <c r="DJ823" i="10"/>
  <c r="DJ839" i="10"/>
  <c r="DJ855" i="10"/>
  <c r="DJ871" i="10"/>
  <c r="DJ887" i="10"/>
  <c r="DJ903" i="10"/>
  <c r="DJ919" i="10"/>
  <c r="DJ935" i="10"/>
  <c r="DJ951" i="10"/>
  <c r="DJ967" i="10"/>
  <c r="DJ983" i="10"/>
  <c r="DJ999" i="10"/>
  <c r="DJ1015" i="10"/>
  <c r="DJ1031" i="10"/>
  <c r="DJ1047" i="10"/>
  <c r="DJ1063" i="10"/>
  <c r="DZ128" i="10"/>
  <c r="DR509" i="10"/>
  <c r="DJ53" i="10"/>
  <c r="DJ309" i="10"/>
  <c r="DJ565" i="10"/>
  <c r="DJ821" i="10"/>
  <c r="DJ1077" i="10"/>
  <c r="CD39" i="10"/>
  <c r="DZ81" i="10"/>
  <c r="DR10" i="10"/>
  <c r="DR242" i="10"/>
  <c r="DR306" i="10"/>
  <c r="DR370" i="10"/>
  <c r="DR434" i="10"/>
  <c r="DR498" i="10"/>
  <c r="DR562" i="10"/>
  <c r="DR626" i="10"/>
  <c r="DR690" i="10"/>
  <c r="DJ42" i="10"/>
  <c r="DJ106" i="10"/>
  <c r="DJ170" i="10"/>
  <c r="DJ234" i="10"/>
  <c r="DJ298" i="10"/>
  <c r="DJ362" i="10"/>
  <c r="DJ426" i="10"/>
  <c r="DJ490" i="10"/>
  <c r="DJ554" i="10"/>
  <c r="DJ618" i="10"/>
  <c r="DJ682" i="10"/>
  <c r="DJ746" i="10"/>
  <c r="DJ810" i="10"/>
  <c r="DJ874" i="10"/>
  <c r="DJ938" i="10"/>
  <c r="DJ1002" i="10"/>
  <c r="DJ1066" i="10"/>
  <c r="DJ1130" i="10"/>
  <c r="DJ1194" i="10"/>
  <c r="CL14" i="10"/>
  <c r="CD28" i="10"/>
  <c r="EP13" i="10"/>
  <c r="EH58" i="10"/>
  <c r="DZ2" i="10"/>
  <c r="DZ58" i="10"/>
  <c r="DZ74" i="10"/>
  <c r="DZ90" i="10"/>
  <c r="DZ106" i="10"/>
  <c r="DZ122" i="10"/>
  <c r="DZ138" i="10"/>
  <c r="DZ154" i="10"/>
  <c r="DZ170" i="10"/>
  <c r="DZ186" i="10"/>
  <c r="DZ202" i="10"/>
  <c r="DZ218" i="10"/>
  <c r="DZ234" i="10"/>
  <c r="DZ250" i="10"/>
  <c r="DZ266" i="10"/>
  <c r="DZ282" i="10"/>
  <c r="DZ298" i="10"/>
  <c r="DZ314" i="10"/>
  <c r="DR3" i="10"/>
  <c r="DR19" i="10"/>
  <c r="DR35" i="10"/>
  <c r="DR51" i="10"/>
  <c r="DR67" i="10"/>
  <c r="DR83" i="10"/>
  <c r="DR99" i="10"/>
  <c r="DR115" i="10"/>
  <c r="DR131" i="10"/>
  <c r="DR147" i="10"/>
  <c r="DR163" i="10"/>
  <c r="DR179" i="10"/>
  <c r="DR195" i="10"/>
  <c r="DR211" i="10"/>
  <c r="DR227" i="10"/>
  <c r="DR243" i="10"/>
  <c r="DR259" i="10"/>
  <c r="DR275" i="10"/>
  <c r="DR291" i="10"/>
  <c r="DR307" i="10"/>
  <c r="DR323" i="10"/>
  <c r="DR339" i="10"/>
  <c r="DR355" i="10"/>
  <c r="DR371" i="10"/>
  <c r="DR387" i="10"/>
  <c r="DR403" i="10"/>
  <c r="DR419" i="10"/>
  <c r="DR435" i="10"/>
  <c r="DR451" i="10"/>
  <c r="DR467" i="10"/>
  <c r="DR483" i="10"/>
  <c r="DR499" i="10"/>
  <c r="DR515" i="10"/>
  <c r="DR531" i="10"/>
  <c r="DR547" i="10"/>
  <c r="DR563" i="10"/>
  <c r="DR579" i="10"/>
  <c r="DR595" i="10"/>
  <c r="DR611" i="10"/>
  <c r="DR627" i="10"/>
  <c r="DR643" i="10"/>
  <c r="DR659" i="10"/>
  <c r="DR675" i="10"/>
  <c r="DR691" i="10"/>
  <c r="DR707" i="10"/>
  <c r="DJ11" i="10"/>
  <c r="DJ27" i="10"/>
  <c r="DJ43" i="10"/>
  <c r="DJ59" i="10"/>
  <c r="DJ75" i="10"/>
  <c r="DJ91" i="10"/>
  <c r="DJ107" i="10"/>
  <c r="DJ123" i="10"/>
  <c r="DJ139" i="10"/>
  <c r="DJ155" i="10"/>
  <c r="DJ171" i="10"/>
  <c r="DJ187" i="10"/>
  <c r="DJ203" i="10"/>
  <c r="DJ219" i="10"/>
  <c r="DJ235" i="10"/>
  <c r="DJ251" i="10"/>
  <c r="DJ267" i="10"/>
  <c r="DJ283" i="10"/>
  <c r="DJ299" i="10"/>
  <c r="DJ315" i="10"/>
  <c r="DJ331" i="10"/>
  <c r="DJ347" i="10"/>
  <c r="DJ363" i="10"/>
  <c r="DJ379" i="10"/>
  <c r="DJ395" i="10"/>
  <c r="DJ411" i="10"/>
  <c r="DJ427" i="10"/>
  <c r="DJ443" i="10"/>
  <c r="DJ459" i="10"/>
  <c r="DJ475" i="10"/>
  <c r="DJ491" i="10"/>
  <c r="DJ507" i="10"/>
  <c r="DJ523" i="10"/>
  <c r="DJ539" i="10"/>
  <c r="DJ555" i="10"/>
  <c r="DJ571" i="10"/>
  <c r="DJ587" i="10"/>
  <c r="DJ603" i="10"/>
  <c r="DJ619" i="10"/>
  <c r="DJ635" i="10"/>
  <c r="DJ651" i="10"/>
  <c r="DJ667" i="10"/>
  <c r="DJ683" i="10"/>
  <c r="DJ699" i="10"/>
  <c r="DJ715" i="10"/>
  <c r="DJ731" i="10"/>
  <c r="DJ747" i="10"/>
  <c r="DJ763" i="10"/>
  <c r="DJ779" i="10"/>
  <c r="DJ795" i="10"/>
  <c r="DJ811" i="10"/>
  <c r="DJ827" i="10"/>
  <c r="DJ843" i="10"/>
  <c r="DJ859" i="10"/>
  <c r="DJ875" i="10"/>
  <c r="DJ891" i="10"/>
  <c r="DJ907" i="10"/>
  <c r="DJ923" i="10"/>
  <c r="DJ939" i="10"/>
  <c r="DJ955" i="10"/>
  <c r="DJ971" i="10"/>
  <c r="DJ987" i="10"/>
  <c r="DJ1003" i="10"/>
  <c r="DJ1019" i="10"/>
  <c r="DJ1035" i="10"/>
  <c r="DJ1051" i="10"/>
  <c r="DR57" i="10"/>
  <c r="DJ629" i="10"/>
  <c r="DZ145" i="10"/>
  <c r="DR386" i="10"/>
  <c r="DR642" i="10"/>
  <c r="DJ186" i="10"/>
  <c r="DJ442" i="10"/>
  <c r="DJ698" i="10"/>
  <c r="DJ954" i="10"/>
  <c r="DJ1210" i="10"/>
  <c r="EH74" i="10"/>
  <c r="DZ94" i="10"/>
  <c r="DZ158" i="10"/>
  <c r="DZ222" i="10"/>
  <c r="DZ286" i="10"/>
  <c r="DR23" i="10"/>
  <c r="DR87" i="10"/>
  <c r="DR151" i="10"/>
  <c r="DR215" i="10"/>
  <c r="DR279" i="10"/>
  <c r="DR343" i="10"/>
  <c r="DR407" i="10"/>
  <c r="DR471" i="10"/>
  <c r="DR535" i="10"/>
  <c r="DR599" i="10"/>
  <c r="DR663" i="10"/>
  <c r="DJ15" i="10"/>
  <c r="DJ79" i="10"/>
  <c r="DJ143" i="10"/>
  <c r="DJ207" i="10"/>
  <c r="DJ271" i="10"/>
  <c r="DJ335" i="10"/>
  <c r="DJ399" i="10"/>
  <c r="DJ463" i="10"/>
  <c r="DJ527" i="10"/>
  <c r="DJ591" i="10"/>
  <c r="DJ655" i="10"/>
  <c r="DJ719" i="10"/>
  <c r="DJ783" i="10"/>
  <c r="DJ847" i="10"/>
  <c r="DJ911" i="10"/>
  <c r="DJ975" i="10"/>
  <c r="DJ1039" i="10"/>
  <c r="DJ1075" i="10"/>
  <c r="DJ1091" i="10"/>
  <c r="DJ1107" i="10"/>
  <c r="DJ1123" i="10"/>
  <c r="DJ1139" i="10"/>
  <c r="DJ1155" i="10"/>
  <c r="DJ1171" i="10"/>
  <c r="DJ1187" i="10"/>
  <c r="DJ1203" i="10"/>
  <c r="DB2" i="10"/>
  <c r="CT7" i="10"/>
  <c r="CL7" i="10"/>
  <c r="CL23" i="10"/>
  <c r="CL39" i="10"/>
  <c r="CD1" i="10"/>
  <c r="CD17" i="10"/>
  <c r="CD33" i="10"/>
  <c r="CD49" i="10"/>
  <c r="CD65" i="10"/>
  <c r="CD82" i="10"/>
  <c r="CD98" i="10"/>
  <c r="CD114" i="10"/>
  <c r="CD130" i="10"/>
  <c r="CD146" i="10"/>
  <c r="CD162" i="10"/>
  <c r="CD178" i="10"/>
  <c r="CD194" i="10"/>
  <c r="CD210" i="10"/>
  <c r="CD226" i="10"/>
  <c r="BV11" i="10"/>
  <c r="BV27" i="10"/>
  <c r="BV43" i="10"/>
  <c r="BV59" i="10"/>
  <c r="BV75" i="10"/>
  <c r="BV91" i="10"/>
  <c r="BV107" i="10"/>
  <c r="BV123" i="10"/>
  <c r="BV139" i="10"/>
  <c r="BV155" i="10"/>
  <c r="BV171" i="10"/>
  <c r="BV187" i="10"/>
  <c r="BV203" i="10"/>
  <c r="BV219" i="10"/>
  <c r="BV235" i="10"/>
  <c r="BV251" i="10"/>
  <c r="BV267" i="10"/>
  <c r="BV283" i="10"/>
  <c r="BV299" i="10"/>
  <c r="BV315" i="10"/>
  <c r="BV331" i="10"/>
  <c r="BV347" i="10"/>
  <c r="BV363" i="10"/>
  <c r="BV379" i="10"/>
  <c r="BV395" i="10"/>
  <c r="BV411" i="10"/>
  <c r="BV427" i="10"/>
  <c r="BV443" i="10"/>
  <c r="BV459" i="10"/>
  <c r="BV475" i="10"/>
  <c r="BV491" i="10"/>
  <c r="BN16" i="10"/>
  <c r="BN32" i="10"/>
  <c r="BN48" i="10"/>
  <c r="BN64" i="10"/>
  <c r="BN80" i="10"/>
  <c r="BN96" i="10"/>
  <c r="BN112" i="10"/>
  <c r="BN128" i="10"/>
  <c r="BN144" i="10"/>
  <c r="BN160" i="10"/>
  <c r="BN176" i="10"/>
  <c r="BN192" i="10"/>
  <c r="BN208" i="10"/>
  <c r="BN224" i="10"/>
  <c r="BN240" i="10"/>
  <c r="BN256" i="10"/>
  <c r="BN272" i="10"/>
  <c r="BN288" i="10"/>
  <c r="BN304" i="10"/>
  <c r="BN320" i="10"/>
  <c r="BN336" i="10"/>
  <c r="BN352" i="10"/>
  <c r="BN368" i="10"/>
  <c r="BN384" i="10"/>
  <c r="BN400" i="10"/>
  <c r="BN416" i="10"/>
  <c r="BN432" i="10"/>
  <c r="BN448" i="10"/>
  <c r="BN464" i="10"/>
  <c r="BN480" i="10"/>
  <c r="BN496" i="10"/>
  <c r="BN512" i="10"/>
  <c r="BN528" i="10"/>
  <c r="BN544" i="10"/>
  <c r="BN560" i="10"/>
  <c r="BN576" i="10"/>
  <c r="BN592" i="10"/>
  <c r="BN608" i="10"/>
  <c r="BN624" i="10"/>
  <c r="BN640" i="10"/>
  <c r="BN656" i="10"/>
  <c r="BN672" i="10"/>
  <c r="BN688" i="10"/>
  <c r="BN704" i="10"/>
  <c r="BN720" i="10"/>
  <c r="BN736" i="10"/>
  <c r="BN752" i="10"/>
  <c r="BN768" i="10"/>
  <c r="BN784" i="10"/>
  <c r="BN800" i="10"/>
  <c r="BN816" i="10"/>
  <c r="BF13" i="10"/>
  <c r="AX15" i="10"/>
  <c r="AP2" i="10"/>
  <c r="AP18" i="10"/>
  <c r="AP34" i="10"/>
  <c r="AP50" i="10"/>
  <c r="AP66" i="10"/>
  <c r="AP82" i="10"/>
  <c r="AP98" i="10"/>
  <c r="AP114" i="10"/>
  <c r="AP130" i="10"/>
  <c r="AP146" i="10"/>
  <c r="AH12" i="10"/>
  <c r="AH28" i="10"/>
  <c r="AH44" i="10"/>
  <c r="AH60" i="10"/>
  <c r="AH76" i="10"/>
  <c r="AH92" i="10"/>
  <c r="AH108" i="10"/>
  <c r="AH124" i="10"/>
  <c r="AH140" i="10"/>
  <c r="AH156" i="10"/>
  <c r="AH172" i="10"/>
  <c r="AH188" i="10"/>
  <c r="AH204" i="10"/>
  <c r="AH220" i="10"/>
  <c r="AH236" i="10"/>
  <c r="AH252" i="10"/>
  <c r="AH268" i="10"/>
  <c r="AH284" i="10"/>
  <c r="AH300" i="10"/>
  <c r="AH316" i="10"/>
  <c r="AH332" i="10"/>
  <c r="AH348" i="10"/>
  <c r="AH364" i="10"/>
  <c r="AH380" i="10"/>
  <c r="Z4" i="10"/>
  <c r="Z20" i="10"/>
  <c r="Z36" i="10"/>
  <c r="Z52" i="10"/>
  <c r="Z68" i="10"/>
  <c r="Z84" i="10"/>
  <c r="Z100" i="10"/>
  <c r="Z116" i="10"/>
  <c r="Z132" i="10"/>
  <c r="Z148" i="10"/>
  <c r="Z164" i="10"/>
  <c r="Z180" i="10"/>
  <c r="Z196" i="10"/>
  <c r="Z212" i="10"/>
  <c r="Z228" i="10"/>
  <c r="Z244" i="10"/>
  <c r="Z260" i="10"/>
  <c r="Z276" i="10"/>
  <c r="Z292" i="10"/>
  <c r="Z308" i="10"/>
  <c r="Z324" i="10"/>
  <c r="Z340" i="10"/>
  <c r="Z356" i="10"/>
  <c r="Z372" i="10"/>
  <c r="Z388" i="10"/>
  <c r="Z404" i="10"/>
  <c r="Z420" i="10"/>
  <c r="Z436" i="10"/>
  <c r="Z452" i="10"/>
  <c r="Z468" i="10"/>
  <c r="Z484" i="10"/>
  <c r="Z500" i="10"/>
  <c r="Z516" i="10"/>
  <c r="Z532" i="10"/>
  <c r="Z548" i="10"/>
  <c r="Z564" i="10"/>
  <c r="Z580" i="10"/>
  <c r="Z596" i="10"/>
  <c r="Z612" i="10"/>
  <c r="Z628" i="10"/>
  <c r="Z644" i="10"/>
  <c r="CD71" i="10"/>
  <c r="CD87" i="10"/>
  <c r="CD103" i="10"/>
  <c r="CD119" i="10"/>
  <c r="CD135" i="10"/>
  <c r="CD151" i="10"/>
  <c r="CD167" i="10"/>
  <c r="CD183" i="10"/>
  <c r="CD199" i="10"/>
  <c r="CD215" i="10"/>
  <c r="BV4" i="10"/>
  <c r="BV20" i="10"/>
  <c r="BV36" i="10"/>
  <c r="BV52" i="10"/>
  <c r="BV68" i="10"/>
  <c r="BV84" i="10"/>
  <c r="BV100" i="10"/>
  <c r="BV116" i="10"/>
  <c r="BV132" i="10"/>
  <c r="BV148" i="10"/>
  <c r="BV164" i="10"/>
  <c r="BV180" i="10"/>
  <c r="BV196" i="10"/>
  <c r="BV212" i="10"/>
  <c r="BV228" i="10"/>
  <c r="BV244" i="10"/>
  <c r="BV260" i="10"/>
  <c r="BV276" i="10"/>
  <c r="BV292" i="10"/>
  <c r="BV308" i="10"/>
  <c r="BV324" i="10"/>
  <c r="BV340" i="10"/>
  <c r="BV356" i="10"/>
  <c r="BV372" i="10"/>
  <c r="BV388" i="10"/>
  <c r="BV404" i="10"/>
  <c r="BV420" i="10"/>
  <c r="BV436" i="10"/>
  <c r="BV452" i="10"/>
  <c r="BV468" i="10"/>
  <c r="BV484" i="10"/>
  <c r="BN5" i="10"/>
  <c r="BN21" i="10"/>
  <c r="BN37" i="10"/>
  <c r="BN53" i="10"/>
  <c r="BN69" i="10"/>
  <c r="BN85" i="10"/>
  <c r="BN101" i="10"/>
  <c r="BN117" i="10"/>
  <c r="BN133" i="10"/>
  <c r="BN149" i="10"/>
  <c r="BN165" i="10"/>
  <c r="BN181" i="10"/>
  <c r="BN197" i="10"/>
  <c r="BN213" i="10"/>
  <c r="BN229" i="10"/>
  <c r="BN245" i="10"/>
  <c r="BN261" i="10"/>
  <c r="BN277" i="10"/>
  <c r="BN293" i="10"/>
  <c r="BN309" i="10"/>
  <c r="BN325" i="10"/>
  <c r="BN341" i="10"/>
  <c r="BN357" i="10"/>
  <c r="BN373" i="10"/>
  <c r="BN389" i="10"/>
  <c r="BN405" i="10"/>
  <c r="BN421" i="10"/>
  <c r="BN437" i="10"/>
  <c r="BN453" i="10"/>
  <c r="BN469" i="10"/>
  <c r="BN485" i="10"/>
  <c r="BN501" i="10"/>
  <c r="BN517" i="10"/>
  <c r="BN533" i="10"/>
  <c r="BN549" i="10"/>
  <c r="BN565" i="10"/>
  <c r="BN581" i="10"/>
  <c r="BN597" i="10"/>
  <c r="BN613" i="10"/>
  <c r="BN629" i="10"/>
  <c r="BN645" i="10"/>
  <c r="BN661" i="10"/>
  <c r="BN677" i="10"/>
  <c r="BN693" i="10"/>
  <c r="BN709" i="10"/>
  <c r="BN725" i="10"/>
  <c r="BN741" i="10"/>
  <c r="BN757" i="10"/>
  <c r="BN773" i="10"/>
  <c r="BN789" i="10"/>
  <c r="BN805" i="10"/>
  <c r="BF2" i="10"/>
  <c r="AX8" i="10"/>
  <c r="AX24" i="10"/>
  <c r="AP11" i="10"/>
  <c r="AP27" i="10"/>
  <c r="AP43" i="10"/>
  <c r="AP59" i="10"/>
  <c r="AP75" i="10"/>
  <c r="AP91" i="10"/>
  <c r="AP107" i="10"/>
  <c r="AP123" i="10"/>
  <c r="AP139" i="10"/>
  <c r="AH1" i="10"/>
  <c r="AH17" i="10"/>
  <c r="AH33" i="10"/>
  <c r="AH49" i="10"/>
  <c r="AH65" i="10"/>
  <c r="AH81" i="10"/>
  <c r="DR573" i="10"/>
  <c r="DJ885" i="10"/>
  <c r="DR74" i="10"/>
  <c r="DR450" i="10"/>
  <c r="DR706" i="10"/>
  <c r="DJ250" i="10"/>
  <c r="DJ506" i="10"/>
  <c r="DJ762" i="10"/>
  <c r="DJ1018" i="10"/>
  <c r="CL30" i="10"/>
  <c r="DZ18" i="10"/>
  <c r="DZ110" i="10"/>
  <c r="DZ174" i="10"/>
  <c r="DZ238" i="10"/>
  <c r="DZ302" i="10"/>
  <c r="DR39" i="10"/>
  <c r="DR103" i="10"/>
  <c r="DR167" i="10"/>
  <c r="DR231" i="10"/>
  <c r="DR295" i="10"/>
  <c r="DR359" i="10"/>
  <c r="DR423" i="10"/>
  <c r="DR487" i="10"/>
  <c r="DR551" i="10"/>
  <c r="DR615" i="10"/>
  <c r="DR679" i="10"/>
  <c r="DJ31" i="10"/>
  <c r="DJ95" i="10"/>
  <c r="DJ159" i="10"/>
  <c r="DJ223" i="10"/>
  <c r="DJ287" i="10"/>
  <c r="DJ351" i="10"/>
  <c r="DJ415" i="10"/>
  <c r="DJ479" i="10"/>
  <c r="DJ543" i="10"/>
  <c r="DJ607" i="10"/>
  <c r="DJ671" i="10"/>
  <c r="DJ735" i="10"/>
  <c r="DJ799" i="10"/>
  <c r="DJ863" i="10"/>
  <c r="DJ927" i="10"/>
  <c r="DJ991" i="10"/>
  <c r="DJ1055" i="10"/>
  <c r="DJ1079" i="10"/>
  <c r="DJ1095" i="10"/>
  <c r="DJ1111" i="10"/>
  <c r="DJ1127" i="10"/>
  <c r="DJ1143" i="10"/>
  <c r="DJ1159" i="10"/>
  <c r="DJ1175" i="10"/>
  <c r="DJ1191" i="10"/>
  <c r="DJ1207" i="10"/>
  <c r="DB6" i="10"/>
  <c r="CT11" i="10"/>
  <c r="CL11" i="10"/>
  <c r="CL27" i="10"/>
  <c r="CL43" i="10"/>
  <c r="CD5" i="10"/>
  <c r="CD21" i="10"/>
  <c r="CD37" i="10"/>
  <c r="CD53" i="10"/>
  <c r="CD69" i="10"/>
  <c r="CD86" i="10"/>
  <c r="CD102" i="10"/>
  <c r="CD118" i="10"/>
  <c r="CD134" i="10"/>
  <c r="CD150" i="10"/>
  <c r="CD166" i="10"/>
  <c r="CD182" i="10"/>
  <c r="CD198" i="10"/>
  <c r="CD214" i="10"/>
  <c r="CD230" i="10"/>
  <c r="BV15" i="10"/>
  <c r="BV31" i="10"/>
  <c r="BV47" i="10"/>
  <c r="BV63" i="10"/>
  <c r="BV79" i="10"/>
  <c r="BV95" i="10"/>
  <c r="BV111" i="10"/>
  <c r="BV127" i="10"/>
  <c r="BV143" i="10"/>
  <c r="BV159" i="10"/>
  <c r="BV175" i="10"/>
  <c r="BV191" i="10"/>
  <c r="BV207" i="10"/>
  <c r="BV223" i="10"/>
  <c r="BV239" i="10"/>
  <c r="BV255" i="10"/>
  <c r="BV271" i="10"/>
  <c r="BV287" i="10"/>
  <c r="BV303" i="10"/>
  <c r="BV319" i="10"/>
  <c r="BV335" i="10"/>
  <c r="BV351" i="10"/>
  <c r="BV367" i="10"/>
  <c r="BV383" i="10"/>
  <c r="BV399" i="10"/>
  <c r="BV415" i="10"/>
  <c r="BV431" i="10"/>
  <c r="BV447" i="10"/>
  <c r="BV463" i="10"/>
  <c r="BV479" i="10"/>
  <c r="BN4" i="10"/>
  <c r="BN20" i="10"/>
  <c r="BN36" i="10"/>
  <c r="BN52" i="10"/>
  <c r="BN68" i="10"/>
  <c r="BN84" i="10"/>
  <c r="BN100" i="10"/>
  <c r="BN116" i="10"/>
  <c r="BN132" i="10"/>
  <c r="BN148" i="10"/>
  <c r="BN164" i="10"/>
  <c r="BN180" i="10"/>
  <c r="BN196" i="10"/>
  <c r="BN212" i="10"/>
  <c r="BN228" i="10"/>
  <c r="BN244" i="10"/>
  <c r="BN260" i="10"/>
  <c r="BN276" i="10"/>
  <c r="BN292" i="10"/>
  <c r="BN308" i="10"/>
  <c r="BN324" i="10"/>
  <c r="BN340" i="10"/>
  <c r="BN356" i="10"/>
  <c r="BN372" i="10"/>
  <c r="BN388" i="10"/>
  <c r="BN404" i="10"/>
  <c r="BN420" i="10"/>
  <c r="BN436" i="10"/>
  <c r="BN452" i="10"/>
  <c r="BN468" i="10"/>
  <c r="BN484" i="10"/>
  <c r="BN500" i="10"/>
  <c r="BN516" i="10"/>
  <c r="BN532" i="10"/>
  <c r="BN548" i="10"/>
  <c r="BN564" i="10"/>
  <c r="BN580" i="10"/>
  <c r="BN596" i="10"/>
  <c r="BN612" i="10"/>
  <c r="BN628" i="10"/>
  <c r="BN644" i="10"/>
  <c r="BN660" i="10"/>
  <c r="BN676" i="10"/>
  <c r="BN692" i="10"/>
  <c r="BN708" i="10"/>
  <c r="BN724" i="10"/>
  <c r="BN740" i="10"/>
  <c r="BN756" i="10"/>
  <c r="BN772" i="10"/>
  <c r="BN788" i="10"/>
  <c r="BN804" i="10"/>
  <c r="BF1" i="10"/>
  <c r="AX3" i="10"/>
  <c r="AX19" i="10"/>
  <c r="AP6" i="10"/>
  <c r="AP22" i="10"/>
  <c r="AP38" i="10"/>
  <c r="AP54" i="10"/>
  <c r="AP70" i="10"/>
  <c r="AP86" i="10"/>
  <c r="AP102" i="10"/>
  <c r="AP118" i="10"/>
  <c r="AP134" i="10"/>
  <c r="AP150" i="10"/>
  <c r="AH16" i="10"/>
  <c r="AH32" i="10"/>
  <c r="AH48" i="10"/>
  <c r="AH64" i="10"/>
  <c r="AH80" i="10"/>
  <c r="AH96" i="10"/>
  <c r="AH112" i="10"/>
  <c r="AH128" i="10"/>
  <c r="AH144" i="10"/>
  <c r="AH160" i="10"/>
  <c r="AH176" i="10"/>
  <c r="AH192" i="10"/>
  <c r="AH208" i="10"/>
  <c r="AH224" i="10"/>
  <c r="AH240" i="10"/>
  <c r="AH256" i="10"/>
  <c r="AH272" i="10"/>
  <c r="AH288" i="10"/>
  <c r="AH304" i="10"/>
  <c r="AH320" i="10"/>
  <c r="AH336" i="10"/>
  <c r="AH352" i="10"/>
  <c r="AH368" i="10"/>
  <c r="AH384" i="10"/>
  <c r="Z8" i="10"/>
  <c r="Z24" i="10"/>
  <c r="Z40" i="10"/>
  <c r="Z56" i="10"/>
  <c r="Z72" i="10"/>
  <c r="Z88" i="10"/>
  <c r="Z104" i="10"/>
  <c r="Z120" i="10"/>
  <c r="Z136" i="10"/>
  <c r="Z152" i="10"/>
  <c r="Z168" i="10"/>
  <c r="Z184" i="10"/>
  <c r="Z200" i="10"/>
  <c r="Z216" i="10"/>
  <c r="Z232" i="10"/>
  <c r="Z248" i="10"/>
  <c r="Z264" i="10"/>
  <c r="Z280" i="10"/>
  <c r="Z296" i="10"/>
  <c r="Z312" i="10"/>
  <c r="Z328" i="10"/>
  <c r="Z344" i="10"/>
  <c r="Z360" i="10"/>
  <c r="Z376" i="10"/>
  <c r="Z392" i="10"/>
  <c r="Z408" i="10"/>
  <c r="Z424" i="10"/>
  <c r="Z440" i="10"/>
  <c r="Z456" i="10"/>
  <c r="Z472" i="10"/>
  <c r="Z488" i="10"/>
  <c r="Z504" i="10"/>
  <c r="Z520" i="10"/>
  <c r="Z536" i="10"/>
  <c r="Z552" i="10"/>
  <c r="Z568" i="10"/>
  <c r="Z584" i="10"/>
  <c r="Z600" i="10"/>
  <c r="Z616" i="10"/>
  <c r="Z632" i="10"/>
  <c r="Z648" i="10"/>
  <c r="CD75" i="10"/>
  <c r="CD91" i="10"/>
  <c r="CD107" i="10"/>
  <c r="CD123" i="10"/>
  <c r="CD139" i="10"/>
  <c r="CD155" i="10"/>
  <c r="CD171" i="10"/>
  <c r="CD187" i="10"/>
  <c r="CD203" i="10"/>
  <c r="CD219" i="10"/>
  <c r="BV8" i="10"/>
  <c r="BV24" i="10"/>
  <c r="BV40" i="10"/>
  <c r="BV56" i="10"/>
  <c r="BV72" i="10"/>
  <c r="BV88" i="10"/>
  <c r="BV104" i="10"/>
  <c r="BV120" i="10"/>
  <c r="BV136" i="10"/>
  <c r="BV152" i="10"/>
  <c r="BV168" i="10"/>
  <c r="BV184" i="10"/>
  <c r="BV200" i="10"/>
  <c r="BV216" i="10"/>
  <c r="BV232" i="10"/>
  <c r="BV248" i="10"/>
  <c r="BV264" i="10"/>
  <c r="BV280" i="10"/>
  <c r="BV296" i="10"/>
  <c r="BV312" i="10"/>
  <c r="BV328" i="10"/>
  <c r="BV344" i="10"/>
  <c r="BV360" i="10"/>
  <c r="BV376" i="10"/>
  <c r="BV392" i="10"/>
  <c r="BV408" i="10"/>
  <c r="BV424" i="10"/>
  <c r="BV440" i="10"/>
  <c r="BV456" i="10"/>
  <c r="BV472" i="10"/>
  <c r="BV488" i="10"/>
  <c r="BN9" i="10"/>
  <c r="BN25" i="10"/>
  <c r="BN41" i="10"/>
  <c r="BN57" i="10"/>
  <c r="BN73" i="10"/>
  <c r="BN89" i="10"/>
  <c r="BN105" i="10"/>
  <c r="BN121" i="10"/>
  <c r="BN137" i="10"/>
  <c r="BN153" i="10"/>
  <c r="BN169" i="10"/>
  <c r="BN185" i="10"/>
  <c r="BN201" i="10"/>
  <c r="BN217" i="10"/>
  <c r="BN233" i="10"/>
  <c r="BN249" i="10"/>
  <c r="BN265" i="10"/>
  <c r="BN281" i="10"/>
  <c r="BN297" i="10"/>
  <c r="BN313" i="10"/>
  <c r="BN329" i="10"/>
  <c r="BN345" i="10"/>
  <c r="BN361" i="10"/>
  <c r="BN377" i="10"/>
  <c r="BN393" i="10"/>
  <c r="BN409" i="10"/>
  <c r="BN425" i="10"/>
  <c r="BN441" i="10"/>
  <c r="BN457" i="10"/>
  <c r="BN473" i="10"/>
  <c r="BN489" i="10"/>
  <c r="BN505" i="10"/>
  <c r="BN521" i="10"/>
  <c r="BN537" i="10"/>
  <c r="BN553" i="10"/>
  <c r="BN569" i="10"/>
  <c r="BN585" i="10"/>
  <c r="BN601" i="10"/>
  <c r="BN617" i="10"/>
  <c r="BN633" i="10"/>
  <c r="BN649" i="10"/>
  <c r="BN665" i="10"/>
  <c r="BN681" i="10"/>
  <c r="BN697" i="10"/>
  <c r="BN713" i="10"/>
  <c r="BN729" i="10"/>
  <c r="BN745" i="10"/>
  <c r="BN761" i="10"/>
  <c r="BN777" i="10"/>
  <c r="BN793" i="10"/>
  <c r="BN809" i="10"/>
  <c r="BF6" i="10"/>
  <c r="AX12" i="10"/>
  <c r="AX28" i="10"/>
  <c r="AP15" i="10"/>
  <c r="AP31" i="10"/>
  <c r="AP47" i="10"/>
  <c r="AP63" i="10"/>
  <c r="AP79" i="10"/>
  <c r="AP95" i="10"/>
  <c r="AP111" i="10"/>
  <c r="AP127" i="10"/>
  <c r="AP143" i="10"/>
  <c r="AH5" i="10"/>
  <c r="AH21" i="10"/>
  <c r="AH37" i="10"/>
  <c r="AH53" i="10"/>
  <c r="AH69" i="10"/>
  <c r="AH85" i="10"/>
  <c r="DJ117" i="10"/>
  <c r="DJ1141" i="10"/>
  <c r="DR258" i="10"/>
  <c r="DR514" i="10"/>
  <c r="DJ58" i="10"/>
  <c r="DJ314" i="10"/>
  <c r="DJ570" i="10"/>
  <c r="DJ826" i="10"/>
  <c r="DJ1082" i="10"/>
  <c r="CD44" i="10"/>
  <c r="DZ62" i="10"/>
  <c r="DZ126" i="10"/>
  <c r="DZ190" i="10"/>
  <c r="DZ254" i="10"/>
  <c r="DZ318" i="10"/>
  <c r="DR55" i="10"/>
  <c r="DR119" i="10"/>
  <c r="DR183" i="10"/>
  <c r="DR247" i="10"/>
  <c r="DR311" i="10"/>
  <c r="DR375" i="10"/>
  <c r="DR439" i="10"/>
  <c r="DR503" i="10"/>
  <c r="DR567" i="10"/>
  <c r="DR631" i="10"/>
  <c r="DR695" i="10"/>
  <c r="DJ47" i="10"/>
  <c r="DJ111" i="10"/>
  <c r="DJ175" i="10"/>
  <c r="DJ239" i="10"/>
  <c r="DJ303" i="10"/>
  <c r="DJ367" i="10"/>
  <c r="DJ431" i="10"/>
  <c r="DJ495" i="10"/>
  <c r="DJ559" i="10"/>
  <c r="DJ623" i="10"/>
  <c r="DJ687" i="10"/>
  <c r="DJ751" i="10"/>
  <c r="DJ815" i="10"/>
  <c r="DJ879" i="10"/>
  <c r="DJ943" i="10"/>
  <c r="DJ1007" i="10"/>
  <c r="DJ1067" i="10"/>
  <c r="DJ1083" i="10"/>
  <c r="DJ1099" i="10"/>
  <c r="DJ1115" i="10"/>
  <c r="DJ1131" i="10"/>
  <c r="DJ1147" i="10"/>
  <c r="DJ1163" i="10"/>
  <c r="DJ1179" i="10"/>
  <c r="DJ1195" i="10"/>
  <c r="DJ1211" i="10"/>
  <c r="DB10" i="10"/>
  <c r="CT15" i="10"/>
  <c r="CL15" i="10"/>
  <c r="CL31" i="10"/>
  <c r="CL47" i="10"/>
  <c r="CD9" i="10"/>
  <c r="CD25" i="10"/>
  <c r="CD41" i="10"/>
  <c r="CD57" i="10"/>
  <c r="CD74" i="10"/>
  <c r="CD90" i="10"/>
  <c r="CD106" i="10"/>
  <c r="CD122" i="10"/>
  <c r="CD138" i="10"/>
  <c r="CD154" i="10"/>
  <c r="CD170" i="10"/>
  <c r="CD186" i="10"/>
  <c r="CD202" i="10"/>
  <c r="CD218" i="10"/>
  <c r="BV3" i="10"/>
  <c r="BV19" i="10"/>
  <c r="BV35" i="10"/>
  <c r="BV51" i="10"/>
  <c r="BV67" i="10"/>
  <c r="BV83" i="10"/>
  <c r="BV99" i="10"/>
  <c r="BV115" i="10"/>
  <c r="BV131" i="10"/>
  <c r="BV147" i="10"/>
  <c r="BV163" i="10"/>
  <c r="BV179" i="10"/>
  <c r="BV195" i="10"/>
  <c r="BV211" i="10"/>
  <c r="BV227" i="10"/>
  <c r="BV243" i="10"/>
  <c r="BV259" i="10"/>
  <c r="BV275" i="10"/>
  <c r="BV291" i="10"/>
  <c r="BV307" i="10"/>
  <c r="BV323" i="10"/>
  <c r="BV339" i="10"/>
  <c r="BV355" i="10"/>
  <c r="BV371" i="10"/>
  <c r="BV387" i="10"/>
  <c r="BV403" i="10"/>
  <c r="BV419" i="10"/>
  <c r="BV435" i="10"/>
  <c r="BV451" i="10"/>
  <c r="BV467" i="10"/>
  <c r="BV483" i="10"/>
  <c r="BN8" i="10"/>
  <c r="BN24" i="10"/>
  <c r="BN40" i="10"/>
  <c r="BN56" i="10"/>
  <c r="BN72" i="10"/>
  <c r="BN88" i="10"/>
  <c r="BN104" i="10"/>
  <c r="BN120" i="10"/>
  <c r="BN136" i="10"/>
  <c r="BN152" i="10"/>
  <c r="BN168" i="10"/>
  <c r="BN184" i="10"/>
  <c r="BN200" i="10"/>
  <c r="BN216" i="10"/>
  <c r="BN232" i="10"/>
  <c r="BN248" i="10"/>
  <c r="BN264" i="10"/>
  <c r="BN280" i="10"/>
  <c r="BN296" i="10"/>
  <c r="BN312" i="10"/>
  <c r="BN328" i="10"/>
  <c r="BN344" i="10"/>
  <c r="BN360" i="10"/>
  <c r="BN376" i="10"/>
  <c r="BN392" i="10"/>
  <c r="BN408" i="10"/>
  <c r="BN424" i="10"/>
  <c r="BN440" i="10"/>
  <c r="BN456" i="10"/>
  <c r="BN472" i="10"/>
  <c r="BN488" i="10"/>
  <c r="BN504" i="10"/>
  <c r="BN520" i="10"/>
  <c r="BN536" i="10"/>
  <c r="BN552" i="10"/>
  <c r="BN568" i="10"/>
  <c r="BN584" i="10"/>
  <c r="BN600" i="10"/>
  <c r="BN616" i="10"/>
  <c r="BN632" i="10"/>
  <c r="BN648" i="10"/>
  <c r="BN664" i="10"/>
  <c r="BN680" i="10"/>
  <c r="BN696" i="10"/>
  <c r="BN712" i="10"/>
  <c r="BN728" i="10"/>
  <c r="BN744" i="10"/>
  <c r="BN760" i="10"/>
  <c r="BN776" i="10"/>
  <c r="BN792" i="10"/>
  <c r="BN808" i="10"/>
  <c r="BF5" i="10"/>
  <c r="AX7" i="10"/>
  <c r="AX23" i="10"/>
  <c r="AP10" i="10"/>
  <c r="AP26" i="10"/>
  <c r="AP42" i="10"/>
  <c r="AP58" i="10"/>
  <c r="AP74" i="10"/>
  <c r="AP90" i="10"/>
  <c r="AP106" i="10"/>
  <c r="AP122" i="10"/>
  <c r="AP138" i="10"/>
  <c r="AH4" i="10"/>
  <c r="AH20" i="10"/>
  <c r="AH36" i="10"/>
  <c r="AH52" i="10"/>
  <c r="AH68" i="10"/>
  <c r="AH84" i="10"/>
  <c r="AH100" i="10"/>
  <c r="AH116" i="10"/>
  <c r="AH132" i="10"/>
  <c r="AH148" i="10"/>
  <c r="AH164" i="10"/>
  <c r="AH180" i="10"/>
  <c r="AH196" i="10"/>
  <c r="AH212" i="10"/>
  <c r="AH228" i="10"/>
  <c r="AH244" i="10"/>
  <c r="AH260" i="10"/>
  <c r="AH276" i="10"/>
  <c r="AH292" i="10"/>
  <c r="AH308" i="10"/>
  <c r="AH324" i="10"/>
  <c r="AH340" i="10"/>
  <c r="AH356" i="10"/>
  <c r="AH372" i="10"/>
  <c r="AH388" i="10"/>
  <c r="Z12" i="10"/>
  <c r="Z28" i="10"/>
  <c r="Z44" i="10"/>
  <c r="Z60" i="10"/>
  <c r="Z76" i="10"/>
  <c r="Z92" i="10"/>
  <c r="Z108" i="10"/>
  <c r="Z124" i="10"/>
  <c r="Z140" i="10"/>
  <c r="Z156" i="10"/>
  <c r="Z172" i="10"/>
  <c r="Z188" i="10"/>
  <c r="Z204" i="10"/>
  <c r="Z220" i="10"/>
  <c r="Z236" i="10"/>
  <c r="Z252" i="10"/>
  <c r="Z268" i="10"/>
  <c r="Z284" i="10"/>
  <c r="Z300" i="10"/>
  <c r="Z316" i="10"/>
  <c r="Z332" i="10"/>
  <c r="Z348" i="10"/>
  <c r="Z364" i="10"/>
  <c r="Z380" i="10"/>
  <c r="Z396" i="10"/>
  <c r="Z412" i="10"/>
  <c r="Z428" i="10"/>
  <c r="Z444" i="10"/>
  <c r="Z460" i="10"/>
  <c r="Z476" i="10"/>
  <c r="Z492" i="10"/>
  <c r="Z508" i="10"/>
  <c r="Z524" i="10"/>
  <c r="Z540" i="10"/>
  <c r="Z556" i="10"/>
  <c r="Z572" i="10"/>
  <c r="Z588" i="10"/>
  <c r="Z604" i="10"/>
  <c r="Z620" i="10"/>
  <c r="Z636" i="10"/>
  <c r="Z652" i="10"/>
  <c r="CD79" i="10"/>
  <c r="CD95" i="10"/>
  <c r="CD111" i="10"/>
  <c r="CD127" i="10"/>
  <c r="CD143" i="10"/>
  <c r="CD159" i="10"/>
  <c r="CD175" i="10"/>
  <c r="CD191" i="10"/>
  <c r="CD207" i="10"/>
  <c r="CD223" i="10"/>
  <c r="BV12" i="10"/>
  <c r="BV28" i="10"/>
  <c r="BV44" i="10"/>
  <c r="BV60" i="10"/>
  <c r="BV76" i="10"/>
  <c r="BV92" i="10"/>
  <c r="BV108" i="10"/>
  <c r="BV124" i="10"/>
  <c r="BV140" i="10"/>
  <c r="BV156" i="10"/>
  <c r="BV172" i="10"/>
  <c r="BV188" i="10"/>
  <c r="BV204" i="10"/>
  <c r="BV220" i="10"/>
  <c r="BV236" i="10"/>
  <c r="BV252" i="10"/>
  <c r="BV268" i="10"/>
  <c r="BV284" i="10"/>
  <c r="BV300" i="10"/>
  <c r="BV316" i="10"/>
  <c r="BV332" i="10"/>
  <c r="BV348" i="10"/>
  <c r="BV364" i="10"/>
  <c r="BV380" i="10"/>
  <c r="BV396" i="10"/>
  <c r="BV412" i="10"/>
  <c r="BV428" i="10"/>
  <c r="BV444" i="10"/>
  <c r="BV460" i="10"/>
  <c r="BV476" i="10"/>
  <c r="BV492" i="10"/>
  <c r="BN13" i="10"/>
  <c r="BN29" i="10"/>
  <c r="BN45" i="10"/>
  <c r="BN61" i="10"/>
  <c r="BN77" i="10"/>
  <c r="BN93" i="10"/>
  <c r="BN109" i="10"/>
  <c r="BN125" i="10"/>
  <c r="BN141" i="10"/>
  <c r="BN157" i="10"/>
  <c r="BN173" i="10"/>
  <c r="BN189" i="10"/>
  <c r="BN205" i="10"/>
  <c r="BN221" i="10"/>
  <c r="BN237" i="10"/>
  <c r="BN253" i="10"/>
  <c r="BN269" i="10"/>
  <c r="BN285" i="10"/>
  <c r="BN301" i="10"/>
  <c r="BN317" i="10"/>
  <c r="BN333" i="10"/>
  <c r="BN349" i="10"/>
  <c r="BN365" i="10"/>
  <c r="BN381" i="10"/>
  <c r="BN397" i="10"/>
  <c r="BN413" i="10"/>
  <c r="BN429" i="10"/>
  <c r="BN445" i="10"/>
  <c r="BN461" i="10"/>
  <c r="BN477" i="10"/>
  <c r="BN493" i="10"/>
  <c r="BN509" i="10"/>
  <c r="BN525" i="10"/>
  <c r="BN541" i="10"/>
  <c r="BN557" i="10"/>
  <c r="BN573" i="10"/>
  <c r="BN589" i="10"/>
  <c r="BN605" i="10"/>
  <c r="BN621" i="10"/>
  <c r="BN637" i="10"/>
  <c r="BN653" i="10"/>
  <c r="BN669" i="10"/>
  <c r="BN685" i="10"/>
  <c r="BN701" i="10"/>
  <c r="BN717" i="10"/>
  <c r="BN733" i="10"/>
  <c r="BN749" i="10"/>
  <c r="BN765" i="10"/>
  <c r="BN781" i="10"/>
  <c r="BN797" i="10"/>
  <c r="BN813" i="10"/>
  <c r="BF10" i="10"/>
  <c r="AX16" i="10"/>
  <c r="AP3" i="10"/>
  <c r="AP19" i="10"/>
  <c r="AP35" i="10"/>
  <c r="AP51" i="10"/>
  <c r="AP67" i="10"/>
  <c r="AP83" i="10"/>
  <c r="AP99" i="10"/>
  <c r="AP115" i="10"/>
  <c r="AP131" i="10"/>
  <c r="AP147" i="10"/>
  <c r="AH9" i="10"/>
  <c r="AH25" i="10"/>
  <c r="AH41" i="10"/>
  <c r="AH57" i="10"/>
  <c r="AH73" i="10"/>
  <c r="AH89" i="10"/>
  <c r="DJ373" i="10"/>
  <c r="DJ122" i="10"/>
  <c r="DJ1146" i="10"/>
  <c r="DZ206" i="10"/>
  <c r="DR135" i="10"/>
  <c r="DR391" i="10"/>
  <c r="DR647" i="10"/>
  <c r="DJ191" i="10"/>
  <c r="DJ447" i="10"/>
  <c r="DJ703" i="10"/>
  <c r="DJ959" i="10"/>
  <c r="DJ1103" i="10"/>
  <c r="DJ1167" i="10"/>
  <c r="CT3" i="10"/>
  <c r="CL51" i="10"/>
  <c r="CD61" i="10"/>
  <c r="CD126" i="10"/>
  <c r="CD190" i="10"/>
  <c r="BV23" i="10"/>
  <c r="BV87" i="10"/>
  <c r="BV151" i="10"/>
  <c r="BV215" i="10"/>
  <c r="BV279" i="10"/>
  <c r="BV343" i="10"/>
  <c r="BV407" i="10"/>
  <c r="BV471" i="10"/>
  <c r="BN44" i="10"/>
  <c r="BN108" i="10"/>
  <c r="BN172" i="10"/>
  <c r="BN236" i="10"/>
  <c r="BN300" i="10"/>
  <c r="BN364" i="10"/>
  <c r="BN428" i="10"/>
  <c r="BN492" i="10"/>
  <c r="BN556" i="10"/>
  <c r="BN620" i="10"/>
  <c r="BN684" i="10"/>
  <c r="BN748" i="10"/>
  <c r="BN812" i="10"/>
  <c r="AP14" i="10"/>
  <c r="AP78" i="10"/>
  <c r="AP142" i="10"/>
  <c r="AH56" i="10"/>
  <c r="AH120" i="10"/>
  <c r="AH184" i="10"/>
  <c r="AH248" i="10"/>
  <c r="AH312" i="10"/>
  <c r="AH376" i="10"/>
  <c r="Z48" i="10"/>
  <c r="Z112" i="10"/>
  <c r="Z176" i="10"/>
  <c r="Z240" i="10"/>
  <c r="Z304" i="10"/>
  <c r="Z368" i="10"/>
  <c r="Z432" i="10"/>
  <c r="Z496" i="10"/>
  <c r="Z560" i="10"/>
  <c r="Z624" i="10"/>
  <c r="CD99" i="10"/>
  <c r="CD163" i="10"/>
  <c r="CD227" i="10"/>
  <c r="BV64" i="10"/>
  <c r="BV128" i="10"/>
  <c r="BV192" i="10"/>
  <c r="BV256" i="10"/>
  <c r="BV320" i="10"/>
  <c r="BV384" i="10"/>
  <c r="BV448" i="10"/>
  <c r="BN17" i="10"/>
  <c r="BN81" i="10"/>
  <c r="BN145" i="10"/>
  <c r="BN209" i="10"/>
  <c r="BN273" i="10"/>
  <c r="BN337" i="10"/>
  <c r="BN401" i="10"/>
  <c r="BN465" i="10"/>
  <c r="BN529" i="10"/>
  <c r="BN593" i="10"/>
  <c r="BN657" i="10"/>
  <c r="BN721" i="10"/>
  <c r="BN785" i="10"/>
  <c r="AX20" i="10"/>
  <c r="AP55" i="10"/>
  <c r="AP119" i="10"/>
  <c r="AH29" i="10"/>
  <c r="AH93" i="10"/>
  <c r="AH109" i="10"/>
  <c r="AH125" i="10"/>
  <c r="AH141" i="10"/>
  <c r="AH157" i="10"/>
  <c r="AH173" i="10"/>
  <c r="AH189" i="10"/>
  <c r="AH205" i="10"/>
  <c r="AH221" i="10"/>
  <c r="AH237" i="10"/>
  <c r="AH253" i="10"/>
  <c r="AH269" i="10"/>
  <c r="AH285" i="10"/>
  <c r="AH301" i="10"/>
  <c r="AH317" i="10"/>
  <c r="AH333" i="10"/>
  <c r="AH349" i="10"/>
  <c r="AH365" i="10"/>
  <c r="AH381" i="10"/>
  <c r="Z1" i="10"/>
  <c r="Z17" i="10"/>
  <c r="Z33" i="10"/>
  <c r="Z49" i="10"/>
  <c r="Z65" i="10"/>
  <c r="Z81" i="10"/>
  <c r="Z97" i="10"/>
  <c r="Z113" i="10"/>
  <c r="Z129" i="10"/>
  <c r="Z145" i="10"/>
  <c r="Z161" i="10"/>
  <c r="Z177" i="10"/>
  <c r="Z193" i="10"/>
  <c r="Z209" i="10"/>
  <c r="Z225" i="10"/>
  <c r="Z241" i="10"/>
  <c r="Z257" i="10"/>
  <c r="Z273" i="10"/>
  <c r="Z289" i="10"/>
  <c r="Z305" i="10"/>
  <c r="Z321" i="10"/>
  <c r="Z337" i="10"/>
  <c r="Z353" i="10"/>
  <c r="Z369" i="10"/>
  <c r="Z385" i="10"/>
  <c r="Z401" i="10"/>
  <c r="Z417" i="10"/>
  <c r="Z433" i="10"/>
  <c r="Z449" i="10"/>
  <c r="Z465" i="10"/>
  <c r="Z481" i="10"/>
  <c r="Z497" i="10"/>
  <c r="Z513" i="10"/>
  <c r="Z529" i="10"/>
  <c r="Z545" i="10"/>
  <c r="Z561" i="10"/>
  <c r="Z577" i="10"/>
  <c r="Z593" i="10"/>
  <c r="Z609" i="10"/>
  <c r="Z625" i="10"/>
  <c r="Z641" i="10"/>
  <c r="Z657" i="10"/>
  <c r="CD84" i="10"/>
  <c r="CD100" i="10"/>
  <c r="CD116" i="10"/>
  <c r="CD132" i="10"/>
  <c r="CD148" i="10"/>
  <c r="CD164" i="10"/>
  <c r="CD180" i="10"/>
  <c r="CD196" i="10"/>
  <c r="CD212" i="10"/>
  <c r="CD228" i="10"/>
  <c r="BV13" i="10"/>
  <c r="BV29" i="10"/>
  <c r="BV45" i="10"/>
  <c r="BV61" i="10"/>
  <c r="BV77" i="10"/>
  <c r="BV93" i="10"/>
  <c r="BV109" i="10"/>
  <c r="BV125" i="10"/>
  <c r="BV141" i="10"/>
  <c r="BV157" i="10"/>
  <c r="BV173" i="10"/>
  <c r="BV189" i="10"/>
  <c r="BV205" i="10"/>
  <c r="BV221" i="10"/>
  <c r="BV237" i="10"/>
  <c r="BV253" i="10"/>
  <c r="BV269" i="10"/>
  <c r="BV285" i="10"/>
  <c r="BV301" i="10"/>
  <c r="BV317" i="10"/>
  <c r="BV333" i="10"/>
  <c r="BV349" i="10"/>
  <c r="BV365" i="10"/>
  <c r="BV381" i="10"/>
  <c r="BV397" i="10"/>
  <c r="BV413" i="10"/>
  <c r="BV429" i="10"/>
  <c r="BV445" i="10"/>
  <c r="BV461" i="10"/>
  <c r="BV477" i="10"/>
  <c r="BV493" i="10"/>
  <c r="BN14" i="10"/>
  <c r="BN30" i="10"/>
  <c r="BN46" i="10"/>
  <c r="BN62" i="10"/>
  <c r="BN78" i="10"/>
  <c r="BN94" i="10"/>
  <c r="BN110" i="10"/>
  <c r="BN126" i="10"/>
  <c r="BN142" i="10"/>
  <c r="BN158" i="10"/>
  <c r="BN174" i="10"/>
  <c r="BN190" i="10"/>
  <c r="BN206" i="10"/>
  <c r="BN222" i="10"/>
  <c r="BN238" i="10"/>
  <c r="BN254" i="10"/>
  <c r="BN270" i="10"/>
  <c r="BN286" i="10"/>
  <c r="BN302" i="10"/>
  <c r="BN318" i="10"/>
  <c r="BN334" i="10"/>
  <c r="BN350" i="10"/>
  <c r="BN366" i="10"/>
  <c r="BN382" i="10"/>
  <c r="BN398" i="10"/>
  <c r="BN414" i="10"/>
  <c r="BN430" i="10"/>
  <c r="BN446" i="10"/>
  <c r="BN462" i="10"/>
  <c r="BN478" i="10"/>
  <c r="BN494" i="10"/>
  <c r="BN510" i="10"/>
  <c r="BN526" i="10"/>
  <c r="BN542" i="10"/>
  <c r="BN558" i="10"/>
  <c r="BN574" i="10"/>
  <c r="BN590" i="10"/>
  <c r="BN606" i="10"/>
  <c r="BN622" i="10"/>
  <c r="BN638" i="10"/>
  <c r="BN654" i="10"/>
  <c r="BN670" i="10"/>
  <c r="BN686" i="10"/>
  <c r="BN702" i="10"/>
  <c r="BN718" i="10"/>
  <c r="BN734" i="10"/>
  <c r="BN750" i="10"/>
  <c r="BN766" i="10"/>
  <c r="BN782" i="10"/>
  <c r="BN798" i="10"/>
  <c r="BN814" i="10"/>
  <c r="BF11" i="10"/>
  <c r="AX13" i="10"/>
  <c r="AP4" i="10"/>
  <c r="AP20" i="10"/>
  <c r="AP36" i="10"/>
  <c r="AP52" i="10"/>
  <c r="AP68" i="10"/>
  <c r="AP84" i="10"/>
  <c r="AP100" i="10"/>
  <c r="AP116" i="10"/>
  <c r="AP132" i="10"/>
  <c r="AP148" i="10"/>
  <c r="AH10" i="10"/>
  <c r="AH26" i="10"/>
  <c r="AH42" i="10"/>
  <c r="AH58" i="10"/>
  <c r="AH74" i="10"/>
  <c r="AH90" i="10"/>
  <c r="AH106" i="10"/>
  <c r="AH122" i="10"/>
  <c r="AH138" i="10"/>
  <c r="AH154" i="10"/>
  <c r="AH170" i="10"/>
  <c r="AH186" i="10"/>
  <c r="AH202" i="10"/>
  <c r="AH218" i="10"/>
  <c r="AH234" i="10"/>
  <c r="AH250" i="10"/>
  <c r="AH266" i="10"/>
  <c r="AH282" i="10"/>
  <c r="AH298" i="10"/>
  <c r="AH314" i="10"/>
  <c r="AH330" i="10"/>
  <c r="AH346" i="10"/>
  <c r="AH362" i="10"/>
  <c r="AH378" i="10"/>
  <c r="AH394" i="10"/>
  <c r="Z14" i="10"/>
  <c r="Z30" i="10"/>
  <c r="Z46" i="10"/>
  <c r="Z62" i="10"/>
  <c r="Z78" i="10"/>
  <c r="Z94" i="10"/>
  <c r="Z110" i="10"/>
  <c r="Z126" i="10"/>
  <c r="Z142" i="10"/>
  <c r="Z158" i="10"/>
  <c r="Z174" i="10"/>
  <c r="Z190" i="10"/>
  <c r="Z206" i="10"/>
  <c r="Z222" i="10"/>
  <c r="Z238" i="10"/>
  <c r="Z254" i="10"/>
  <c r="Z270" i="10"/>
  <c r="Z286" i="10"/>
  <c r="Z302" i="10"/>
  <c r="Z318" i="10"/>
  <c r="Z334" i="10"/>
  <c r="Z350" i="10"/>
  <c r="Z366" i="10"/>
  <c r="Z382" i="10"/>
  <c r="Z398" i="10"/>
  <c r="Z414" i="10"/>
  <c r="Z430" i="10"/>
  <c r="Z446" i="10"/>
  <c r="Z462" i="10"/>
  <c r="Z478" i="10"/>
  <c r="Z494" i="10"/>
  <c r="Z510" i="10"/>
  <c r="Z526" i="10"/>
  <c r="Z542" i="10"/>
  <c r="Z558" i="10"/>
  <c r="Z574" i="10"/>
  <c r="Z590" i="10"/>
  <c r="Z606" i="10"/>
  <c r="Z622" i="10"/>
  <c r="Z638" i="10"/>
  <c r="Z654" i="10"/>
  <c r="CD85" i="10"/>
  <c r="CD101" i="10"/>
  <c r="CD117" i="10"/>
  <c r="CD133" i="10"/>
  <c r="CD149" i="10"/>
  <c r="CD165" i="10"/>
  <c r="CD181" i="10"/>
  <c r="CD197" i="10"/>
  <c r="CD213" i="10"/>
  <c r="CD229" i="10"/>
  <c r="BV14" i="10"/>
  <c r="BV30" i="10"/>
  <c r="BV46" i="10"/>
  <c r="BV62" i="10"/>
  <c r="BV78" i="10"/>
  <c r="BV94" i="10"/>
  <c r="BV110" i="10"/>
  <c r="BV126" i="10"/>
  <c r="BV142" i="10"/>
  <c r="BV158" i="10"/>
  <c r="BV174" i="10"/>
  <c r="BV190" i="10"/>
  <c r="BV206" i="10"/>
  <c r="BV222" i="10"/>
  <c r="BV238" i="10"/>
  <c r="BV254" i="10"/>
  <c r="EH9" i="10"/>
  <c r="DJ378" i="10"/>
  <c r="EH10" i="10"/>
  <c r="DZ270" i="10"/>
  <c r="DR199" i="10"/>
  <c r="DR455" i="10"/>
  <c r="DR711" i="10"/>
  <c r="DJ255" i="10"/>
  <c r="DJ511" i="10"/>
  <c r="DJ767" i="10"/>
  <c r="DJ1023" i="10"/>
  <c r="DJ1119" i="10"/>
  <c r="DJ1183" i="10"/>
  <c r="CL3" i="10"/>
  <c r="CD13" i="10"/>
  <c r="CD78" i="10"/>
  <c r="CD142" i="10"/>
  <c r="CD206" i="10"/>
  <c r="BV39" i="10"/>
  <c r="BV103" i="10"/>
  <c r="BV167" i="10"/>
  <c r="BV231" i="10"/>
  <c r="BV295" i="10"/>
  <c r="BV359" i="10"/>
  <c r="BV423" i="10"/>
  <c r="BV487" i="10"/>
  <c r="BN60" i="10"/>
  <c r="BN124" i="10"/>
  <c r="BN188" i="10"/>
  <c r="BN252" i="10"/>
  <c r="BN316" i="10"/>
  <c r="BN380" i="10"/>
  <c r="BN444" i="10"/>
  <c r="BN508" i="10"/>
  <c r="BN572" i="10"/>
  <c r="BN636" i="10"/>
  <c r="BN700" i="10"/>
  <c r="BN764" i="10"/>
  <c r="BF9" i="10"/>
  <c r="AP30" i="10"/>
  <c r="AP94" i="10"/>
  <c r="AH8" i="10"/>
  <c r="AH72" i="10"/>
  <c r="AH136" i="10"/>
  <c r="AH200" i="10"/>
  <c r="AH264" i="10"/>
  <c r="AH328" i="10"/>
  <c r="AH392" i="10"/>
  <c r="Z64" i="10"/>
  <c r="Z128" i="10"/>
  <c r="Z192" i="10"/>
  <c r="Z256" i="10"/>
  <c r="Z320" i="10"/>
  <c r="Z384" i="10"/>
  <c r="Z448" i="10"/>
  <c r="Z512" i="10"/>
  <c r="Z576" i="10"/>
  <c r="Z640" i="10"/>
  <c r="CD115" i="10"/>
  <c r="CD179" i="10"/>
  <c r="BV16" i="10"/>
  <c r="BV80" i="10"/>
  <c r="BV144" i="10"/>
  <c r="BV208" i="10"/>
  <c r="BV272" i="10"/>
  <c r="BV336" i="10"/>
  <c r="BV400" i="10"/>
  <c r="BV464" i="10"/>
  <c r="BN33" i="10"/>
  <c r="BN97" i="10"/>
  <c r="BN161" i="10"/>
  <c r="BN225" i="10"/>
  <c r="BN289" i="10"/>
  <c r="BN353" i="10"/>
  <c r="BN417" i="10"/>
  <c r="BN481" i="10"/>
  <c r="BN545" i="10"/>
  <c r="BN609" i="10"/>
  <c r="BN673" i="10"/>
  <c r="BN737" i="10"/>
  <c r="BN801" i="10"/>
  <c r="AP7" i="10"/>
  <c r="AP71" i="10"/>
  <c r="AP135" i="10"/>
  <c r="AH45" i="10"/>
  <c r="AH97" i="10"/>
  <c r="AH113" i="10"/>
  <c r="AH129" i="10"/>
  <c r="AH145" i="10"/>
  <c r="AH161" i="10"/>
  <c r="AH177" i="10"/>
  <c r="AH193" i="10"/>
  <c r="AH209" i="10"/>
  <c r="AH225" i="10"/>
  <c r="AH241" i="10"/>
  <c r="AH257" i="10"/>
  <c r="AH273" i="10"/>
  <c r="AH289" i="10"/>
  <c r="AH305" i="10"/>
  <c r="AH321" i="10"/>
  <c r="AH337" i="10"/>
  <c r="AH353" i="10"/>
  <c r="AH369" i="10"/>
  <c r="AH385" i="10"/>
  <c r="Z5" i="10"/>
  <c r="Z21" i="10"/>
  <c r="Z37" i="10"/>
  <c r="Z53" i="10"/>
  <c r="Z69" i="10"/>
  <c r="Z85" i="10"/>
  <c r="Z101" i="10"/>
  <c r="Z117" i="10"/>
  <c r="Z133" i="10"/>
  <c r="Z149" i="10"/>
  <c r="Z165" i="10"/>
  <c r="Z181" i="10"/>
  <c r="Z197" i="10"/>
  <c r="Z213" i="10"/>
  <c r="Z229" i="10"/>
  <c r="Z245" i="10"/>
  <c r="Z261" i="10"/>
  <c r="Z277" i="10"/>
  <c r="Z293" i="10"/>
  <c r="Z309" i="10"/>
  <c r="Z325" i="10"/>
  <c r="Z341" i="10"/>
  <c r="Z357" i="10"/>
  <c r="Z373" i="10"/>
  <c r="Z389" i="10"/>
  <c r="Z405" i="10"/>
  <c r="Z421" i="10"/>
  <c r="Z437" i="10"/>
  <c r="Z453" i="10"/>
  <c r="Z469" i="10"/>
  <c r="Z485" i="10"/>
  <c r="Z501" i="10"/>
  <c r="Z517" i="10"/>
  <c r="Z533" i="10"/>
  <c r="Z549" i="10"/>
  <c r="Z565" i="10"/>
  <c r="Z581" i="10"/>
  <c r="Z597" i="10"/>
  <c r="Z613" i="10"/>
  <c r="Z629" i="10"/>
  <c r="Z645" i="10"/>
  <c r="CD72" i="10"/>
  <c r="CD88" i="10"/>
  <c r="CD104" i="10"/>
  <c r="CD120" i="10"/>
  <c r="CD136" i="10"/>
  <c r="CD152" i="10"/>
  <c r="CD168" i="10"/>
  <c r="CD184" i="10"/>
  <c r="CD200" i="10"/>
  <c r="CD216" i="10"/>
  <c r="BV1" i="10"/>
  <c r="BV17" i="10"/>
  <c r="BV33" i="10"/>
  <c r="BV49" i="10"/>
  <c r="BV65" i="10"/>
  <c r="BV81" i="10"/>
  <c r="BV97" i="10"/>
  <c r="BV113" i="10"/>
  <c r="BV129" i="10"/>
  <c r="BV145" i="10"/>
  <c r="BV161" i="10"/>
  <c r="BV177" i="10"/>
  <c r="BV193" i="10"/>
  <c r="BV209" i="10"/>
  <c r="BV225" i="10"/>
  <c r="BV241" i="10"/>
  <c r="BV257" i="10"/>
  <c r="BV273" i="10"/>
  <c r="BV289" i="10"/>
  <c r="BV305" i="10"/>
  <c r="BV321" i="10"/>
  <c r="BV337" i="10"/>
  <c r="BV353" i="10"/>
  <c r="BV369" i="10"/>
  <c r="BV385" i="10"/>
  <c r="BV401" i="10"/>
  <c r="BV417" i="10"/>
  <c r="BV433" i="10"/>
  <c r="BV449" i="10"/>
  <c r="BV465" i="10"/>
  <c r="BV481" i="10"/>
  <c r="BN2" i="10"/>
  <c r="BN18" i="10"/>
  <c r="BN34" i="10"/>
  <c r="BN50" i="10"/>
  <c r="BN66" i="10"/>
  <c r="BN82" i="10"/>
  <c r="BN98" i="10"/>
  <c r="BN114" i="10"/>
  <c r="BN130" i="10"/>
  <c r="BN146" i="10"/>
  <c r="BN162" i="10"/>
  <c r="BN178" i="10"/>
  <c r="BN194" i="10"/>
  <c r="BN210" i="10"/>
  <c r="BN226" i="10"/>
  <c r="BN242" i="10"/>
  <c r="BN258" i="10"/>
  <c r="BN274" i="10"/>
  <c r="BN290" i="10"/>
  <c r="BN306" i="10"/>
  <c r="BN322" i="10"/>
  <c r="BN338" i="10"/>
  <c r="BN354" i="10"/>
  <c r="BN370" i="10"/>
  <c r="BN386" i="10"/>
  <c r="BN402" i="10"/>
  <c r="BN418" i="10"/>
  <c r="BN434" i="10"/>
  <c r="BN450" i="10"/>
  <c r="BN466" i="10"/>
  <c r="BN482" i="10"/>
  <c r="BN498" i="10"/>
  <c r="BN514" i="10"/>
  <c r="BN530" i="10"/>
  <c r="BN546" i="10"/>
  <c r="BN562" i="10"/>
  <c r="BN578" i="10"/>
  <c r="BN594" i="10"/>
  <c r="BN610" i="10"/>
  <c r="BN626" i="10"/>
  <c r="BN642" i="10"/>
  <c r="BN658" i="10"/>
  <c r="BN674" i="10"/>
  <c r="BN690" i="10"/>
  <c r="BN706" i="10"/>
  <c r="BN722" i="10"/>
  <c r="BN738" i="10"/>
  <c r="BN754" i="10"/>
  <c r="BN770" i="10"/>
  <c r="BN786" i="10"/>
  <c r="BN802" i="10"/>
  <c r="BN818" i="10"/>
  <c r="AX1" i="10"/>
  <c r="AX17" i="10"/>
  <c r="AP8" i="10"/>
  <c r="AP24" i="10"/>
  <c r="AP40" i="10"/>
  <c r="AP56" i="10"/>
  <c r="AP72" i="10"/>
  <c r="AP88" i="10"/>
  <c r="AP104" i="10"/>
  <c r="AP120" i="10"/>
  <c r="AP136" i="10"/>
  <c r="AP152" i="10"/>
  <c r="AH14" i="10"/>
  <c r="AH30" i="10"/>
  <c r="AH46" i="10"/>
  <c r="AH62" i="10"/>
  <c r="AH78" i="10"/>
  <c r="AH94" i="10"/>
  <c r="AH110" i="10"/>
  <c r="AH126" i="10"/>
  <c r="AH142" i="10"/>
  <c r="AH158" i="10"/>
  <c r="AH174" i="10"/>
  <c r="AH190" i="10"/>
  <c r="AH206" i="10"/>
  <c r="AH222" i="10"/>
  <c r="AH238" i="10"/>
  <c r="AH254" i="10"/>
  <c r="AH270" i="10"/>
  <c r="AH286" i="10"/>
  <c r="AH302" i="10"/>
  <c r="AH318" i="10"/>
  <c r="AH334" i="10"/>
  <c r="AH350" i="10"/>
  <c r="AH366" i="10"/>
  <c r="AH382" i="10"/>
  <c r="Z2" i="10"/>
  <c r="Z18" i="10"/>
  <c r="Z34" i="10"/>
  <c r="Z50" i="10"/>
  <c r="Z66" i="10"/>
  <c r="Z82" i="10"/>
  <c r="Z98" i="10"/>
  <c r="Z114" i="10"/>
  <c r="Z130" i="10"/>
  <c r="Z146" i="10"/>
  <c r="Z162" i="10"/>
  <c r="Z178" i="10"/>
  <c r="Z194" i="10"/>
  <c r="Z210" i="10"/>
  <c r="Z226" i="10"/>
  <c r="Z242" i="10"/>
  <c r="Z258" i="10"/>
  <c r="Z274" i="10"/>
  <c r="Z290" i="10"/>
  <c r="Z306" i="10"/>
  <c r="Z322" i="10"/>
  <c r="Z338" i="10"/>
  <c r="Z354" i="10"/>
  <c r="Z370" i="10"/>
  <c r="Z386" i="10"/>
  <c r="Z402" i="10"/>
  <c r="Z418" i="10"/>
  <c r="Z434" i="10"/>
  <c r="Z450" i="10"/>
  <c r="Z466" i="10"/>
  <c r="Z482" i="10"/>
  <c r="Z498" i="10"/>
  <c r="Z514" i="10"/>
  <c r="Z530" i="10"/>
  <c r="Z546" i="10"/>
  <c r="Z562" i="10"/>
  <c r="Z578" i="10"/>
  <c r="Z594" i="10"/>
  <c r="Z610" i="10"/>
  <c r="Z626" i="10"/>
  <c r="Z642" i="10"/>
  <c r="CD73" i="10"/>
  <c r="CD89" i="10"/>
  <c r="CD105" i="10"/>
  <c r="CD121" i="10"/>
  <c r="CD137" i="10"/>
  <c r="CD153" i="10"/>
  <c r="CD169" i="10"/>
  <c r="CD185" i="10"/>
  <c r="CD201" i="10"/>
  <c r="CD217" i="10"/>
  <c r="BV2" i="10"/>
  <c r="BV18" i="10"/>
  <c r="BV34" i="10"/>
  <c r="BV50" i="10"/>
  <c r="BV66" i="10"/>
  <c r="BV82" i="10"/>
  <c r="BV98" i="10"/>
  <c r="BV114" i="10"/>
  <c r="BV130" i="10"/>
  <c r="BV146" i="10"/>
  <c r="BV162" i="10"/>
  <c r="BV178" i="10"/>
  <c r="BV194" i="10"/>
  <c r="BV210" i="10"/>
  <c r="BV226" i="10"/>
  <c r="BV242" i="10"/>
  <c r="DR322" i="10"/>
  <c r="DJ634" i="10"/>
  <c r="DZ78" i="10"/>
  <c r="DR7" i="10"/>
  <c r="DR263" i="10"/>
  <c r="DR519" i="10"/>
  <c r="DJ63" i="10"/>
  <c r="DJ319" i="10"/>
  <c r="DJ575" i="10"/>
  <c r="DJ831" i="10"/>
  <c r="DJ1071" i="10"/>
  <c r="DJ1135" i="10"/>
  <c r="DJ1199" i="10"/>
  <c r="CL19" i="10"/>
  <c r="CD29" i="10"/>
  <c r="CD94" i="10"/>
  <c r="CD158" i="10"/>
  <c r="CD222" i="10"/>
  <c r="BV55" i="10"/>
  <c r="BV119" i="10"/>
  <c r="BV183" i="10"/>
  <c r="BV247" i="10"/>
  <c r="BV311" i="10"/>
  <c r="BV375" i="10"/>
  <c r="BV439" i="10"/>
  <c r="BN12" i="10"/>
  <c r="BN76" i="10"/>
  <c r="BN140" i="10"/>
  <c r="BN204" i="10"/>
  <c r="BN268" i="10"/>
  <c r="BN332" i="10"/>
  <c r="BN396" i="10"/>
  <c r="BN460" i="10"/>
  <c r="BN524" i="10"/>
  <c r="BN588" i="10"/>
  <c r="BN652" i="10"/>
  <c r="BN716" i="10"/>
  <c r="BN780" i="10"/>
  <c r="AX11" i="10"/>
  <c r="AP46" i="10"/>
  <c r="AP110" i="10"/>
  <c r="AH24" i="10"/>
  <c r="AH88" i="10"/>
  <c r="AH152" i="10"/>
  <c r="AH216" i="10"/>
  <c r="AH280" i="10"/>
  <c r="AH344" i="10"/>
  <c r="Z16" i="10"/>
  <c r="Z80" i="10"/>
  <c r="Z144" i="10"/>
  <c r="Z208" i="10"/>
  <c r="Z272" i="10"/>
  <c r="Z336" i="10"/>
  <c r="Z400" i="10"/>
  <c r="Z464" i="10"/>
  <c r="Z528" i="10"/>
  <c r="Z592" i="10"/>
  <c r="Z656" i="10"/>
  <c r="CD131" i="10"/>
  <c r="CD195" i="10"/>
  <c r="BV32" i="10"/>
  <c r="BV96" i="10"/>
  <c r="BV160" i="10"/>
  <c r="BV224" i="10"/>
  <c r="BV288" i="10"/>
  <c r="BV352" i="10"/>
  <c r="BV416" i="10"/>
  <c r="BV480" i="10"/>
  <c r="BN49" i="10"/>
  <c r="BN113" i="10"/>
  <c r="BN177" i="10"/>
  <c r="BN241" i="10"/>
  <c r="BN305" i="10"/>
  <c r="BN369" i="10"/>
  <c r="BN433" i="10"/>
  <c r="BN497" i="10"/>
  <c r="BN561" i="10"/>
  <c r="BN625" i="10"/>
  <c r="BN689" i="10"/>
  <c r="BN753" i="10"/>
  <c r="BN817" i="10"/>
  <c r="AP23" i="10"/>
  <c r="AP87" i="10"/>
  <c r="AP151" i="10"/>
  <c r="AH61" i="10"/>
  <c r="AH101" i="10"/>
  <c r="AH117" i="10"/>
  <c r="AH133" i="10"/>
  <c r="AH149" i="10"/>
  <c r="AH165" i="10"/>
  <c r="AH181" i="10"/>
  <c r="AH197" i="10"/>
  <c r="AH213" i="10"/>
  <c r="AH229" i="10"/>
  <c r="AH245" i="10"/>
  <c r="AH261" i="10"/>
  <c r="AH277" i="10"/>
  <c r="AH293" i="10"/>
  <c r="AH309" i="10"/>
  <c r="AH325" i="10"/>
  <c r="AH341" i="10"/>
  <c r="AH357" i="10"/>
  <c r="AH373" i="10"/>
  <c r="AH389" i="10"/>
  <c r="Z9" i="10"/>
  <c r="Z25" i="10"/>
  <c r="Z41" i="10"/>
  <c r="Z57" i="10"/>
  <c r="Z73" i="10"/>
  <c r="Z89" i="10"/>
  <c r="Z105" i="10"/>
  <c r="Z121" i="10"/>
  <c r="Z137" i="10"/>
  <c r="Z153" i="10"/>
  <c r="Z169" i="10"/>
  <c r="Z185" i="10"/>
  <c r="Z201" i="10"/>
  <c r="Z217" i="10"/>
  <c r="Z233" i="10"/>
  <c r="Z249" i="10"/>
  <c r="Z265" i="10"/>
  <c r="Z281" i="10"/>
  <c r="Z297" i="10"/>
  <c r="Z313" i="10"/>
  <c r="Z329" i="10"/>
  <c r="Z345" i="10"/>
  <c r="Z361" i="10"/>
  <c r="Z377" i="10"/>
  <c r="Z393" i="10"/>
  <c r="Z409" i="10"/>
  <c r="Z425" i="10"/>
  <c r="Z441" i="10"/>
  <c r="Z457" i="10"/>
  <c r="Z473" i="10"/>
  <c r="Z489" i="10"/>
  <c r="Z505" i="10"/>
  <c r="Z521" i="10"/>
  <c r="Z537" i="10"/>
  <c r="Z553" i="10"/>
  <c r="Z569" i="10"/>
  <c r="Z585" i="10"/>
  <c r="Z601" i="10"/>
  <c r="Z617" i="10"/>
  <c r="Z633" i="10"/>
  <c r="Z649" i="10"/>
  <c r="CD76" i="10"/>
  <c r="CD92" i="10"/>
  <c r="CD108" i="10"/>
  <c r="CD124" i="10"/>
  <c r="CD140" i="10"/>
  <c r="CD156" i="10"/>
  <c r="CD172" i="10"/>
  <c r="CD188" i="10"/>
  <c r="CD204" i="10"/>
  <c r="CD220" i="10"/>
  <c r="BV5" i="10"/>
  <c r="BV21" i="10"/>
  <c r="BV37" i="10"/>
  <c r="BV53" i="10"/>
  <c r="BV69" i="10"/>
  <c r="BV85" i="10"/>
  <c r="BV101" i="10"/>
  <c r="BV117" i="10"/>
  <c r="BV133" i="10"/>
  <c r="BV149" i="10"/>
  <c r="BV165" i="10"/>
  <c r="BV181" i="10"/>
  <c r="BV197" i="10"/>
  <c r="BV213" i="10"/>
  <c r="BV229" i="10"/>
  <c r="BV245" i="10"/>
  <c r="BV261" i="10"/>
  <c r="BV277" i="10"/>
  <c r="BV293" i="10"/>
  <c r="BV309" i="10"/>
  <c r="BV325" i="10"/>
  <c r="BV341" i="10"/>
  <c r="BV357" i="10"/>
  <c r="BV373" i="10"/>
  <c r="BV389" i="10"/>
  <c r="BV405" i="10"/>
  <c r="BV421" i="10"/>
  <c r="BV437" i="10"/>
  <c r="BV453" i="10"/>
  <c r="BV469" i="10"/>
  <c r="BV485" i="10"/>
  <c r="BN6" i="10"/>
  <c r="BN22" i="10"/>
  <c r="BN38" i="10"/>
  <c r="BN54" i="10"/>
  <c r="BN70" i="10"/>
  <c r="BN86" i="10"/>
  <c r="BN102" i="10"/>
  <c r="BN118" i="10"/>
  <c r="BN134" i="10"/>
  <c r="BN150" i="10"/>
  <c r="BN166" i="10"/>
  <c r="BN182" i="10"/>
  <c r="BN198" i="10"/>
  <c r="BN214" i="10"/>
  <c r="BN230" i="10"/>
  <c r="BN246" i="10"/>
  <c r="BN262" i="10"/>
  <c r="BN278" i="10"/>
  <c r="BN294" i="10"/>
  <c r="BN310" i="10"/>
  <c r="BN326" i="10"/>
  <c r="BN342" i="10"/>
  <c r="BN358" i="10"/>
  <c r="BN374" i="10"/>
  <c r="BN390" i="10"/>
  <c r="BN406" i="10"/>
  <c r="BN422" i="10"/>
  <c r="BN438" i="10"/>
  <c r="BN454" i="10"/>
  <c r="BN470" i="10"/>
  <c r="BN486" i="10"/>
  <c r="BN502" i="10"/>
  <c r="BN518" i="10"/>
  <c r="BN534" i="10"/>
  <c r="BN550" i="10"/>
  <c r="BN566" i="10"/>
  <c r="BN582" i="10"/>
  <c r="BN598" i="10"/>
  <c r="BN614" i="10"/>
  <c r="BN630" i="10"/>
  <c r="BN646" i="10"/>
  <c r="BN662" i="10"/>
  <c r="BN678" i="10"/>
  <c r="BN694" i="10"/>
  <c r="BN710" i="10"/>
  <c r="BN726" i="10"/>
  <c r="BN742" i="10"/>
  <c r="BN758" i="10"/>
  <c r="BN774" i="10"/>
  <c r="BN790" i="10"/>
  <c r="BN806" i="10"/>
  <c r="BF3" i="10"/>
  <c r="AX5" i="10"/>
  <c r="AX21" i="10"/>
  <c r="AP12" i="10"/>
  <c r="AP28" i="10"/>
  <c r="AP44" i="10"/>
  <c r="AP60" i="10"/>
  <c r="AP76" i="10"/>
  <c r="AP92" i="10"/>
  <c r="AP108" i="10"/>
  <c r="AP124" i="10"/>
  <c r="AP140" i="10"/>
  <c r="AH2" i="10"/>
  <c r="AH18" i="10"/>
  <c r="AH34" i="10"/>
  <c r="AH50" i="10"/>
  <c r="AH66" i="10"/>
  <c r="AH82" i="10"/>
  <c r="AH98" i="10"/>
  <c r="AH114" i="10"/>
  <c r="AH130" i="10"/>
  <c r="AH146" i="10"/>
  <c r="AH162" i="10"/>
  <c r="AH178" i="10"/>
  <c r="AH194" i="10"/>
  <c r="AH210" i="10"/>
  <c r="AH226" i="10"/>
  <c r="AH242" i="10"/>
  <c r="AH258" i="10"/>
  <c r="AH274" i="10"/>
  <c r="AH290" i="10"/>
  <c r="AH306" i="10"/>
  <c r="AH322" i="10"/>
  <c r="AH338" i="10"/>
  <c r="AH354" i="10"/>
  <c r="AH370" i="10"/>
  <c r="AH386" i="10"/>
  <c r="Z6" i="10"/>
  <c r="Z22" i="10"/>
  <c r="Z38" i="10"/>
  <c r="Z54" i="10"/>
  <c r="Z70" i="10"/>
  <c r="Z86" i="10"/>
  <c r="Z102" i="10"/>
  <c r="Z118" i="10"/>
  <c r="Z134" i="10"/>
  <c r="Z150" i="10"/>
  <c r="Z166" i="10"/>
  <c r="Z182" i="10"/>
  <c r="Z198" i="10"/>
  <c r="Z214" i="10"/>
  <c r="Z230" i="10"/>
  <c r="Z246" i="10"/>
  <c r="Z262" i="10"/>
  <c r="Z278" i="10"/>
  <c r="Z294" i="10"/>
  <c r="Z310" i="10"/>
  <c r="Z326" i="10"/>
  <c r="Z342" i="10"/>
  <c r="Z358" i="10"/>
  <c r="Z374" i="10"/>
  <c r="Z390" i="10"/>
  <c r="Z406" i="10"/>
  <c r="Z422" i="10"/>
  <c r="Z438" i="10"/>
  <c r="Z454" i="10"/>
  <c r="Z470" i="10"/>
  <c r="Z486" i="10"/>
  <c r="Z502" i="10"/>
  <c r="Z518" i="10"/>
  <c r="Z534" i="10"/>
  <c r="Z550" i="10"/>
  <c r="Z566" i="10"/>
  <c r="Z582" i="10"/>
  <c r="Z598" i="10"/>
  <c r="Z614" i="10"/>
  <c r="Z630" i="10"/>
  <c r="Z646" i="10"/>
  <c r="CD77" i="10"/>
  <c r="CD93" i="10"/>
  <c r="CD109" i="10"/>
  <c r="CD125" i="10"/>
  <c r="CD141" i="10"/>
  <c r="CD157" i="10"/>
  <c r="CD173" i="10"/>
  <c r="CD189" i="10"/>
  <c r="CD205" i="10"/>
  <c r="CD221" i="10"/>
  <c r="BV6" i="10"/>
  <c r="BV22" i="10"/>
  <c r="BV38" i="10"/>
  <c r="BV54" i="10"/>
  <c r="BV70" i="10"/>
  <c r="BV86" i="10"/>
  <c r="BV102" i="10"/>
  <c r="BV118" i="10"/>
  <c r="BV134" i="10"/>
  <c r="BV150" i="10"/>
  <c r="BV166" i="10"/>
  <c r="BV182" i="10"/>
  <c r="BV198" i="10"/>
  <c r="BV214" i="10"/>
  <c r="BV230" i="10"/>
  <c r="BV246" i="10"/>
  <c r="DR578" i="10"/>
  <c r="DR327" i="10"/>
  <c r="DJ639" i="10"/>
  <c r="DJ1215" i="10"/>
  <c r="CD174" i="10"/>
  <c r="BV199" i="10"/>
  <c r="BV455" i="10"/>
  <c r="BN220" i="10"/>
  <c r="BN476" i="10"/>
  <c r="BN732" i="10"/>
  <c r="AP126" i="10"/>
  <c r="AH232" i="10"/>
  <c r="Z96" i="10"/>
  <c r="Z352" i="10"/>
  <c r="Z608" i="10"/>
  <c r="BV48" i="10"/>
  <c r="BV304" i="10"/>
  <c r="BN65" i="10"/>
  <c r="BN321" i="10"/>
  <c r="BN577" i="10"/>
  <c r="AX4" i="10"/>
  <c r="AH77" i="10"/>
  <c r="AH153" i="10"/>
  <c r="AH217" i="10"/>
  <c r="AH281" i="10"/>
  <c r="AH345" i="10"/>
  <c r="Z13" i="10"/>
  <c r="Z77" i="10"/>
  <c r="Z141" i="10"/>
  <c r="Z205" i="10"/>
  <c r="Z269" i="10"/>
  <c r="Z333" i="10"/>
  <c r="Z397" i="10"/>
  <c r="Z461" i="10"/>
  <c r="Z525" i="10"/>
  <c r="Z589" i="10"/>
  <c r="Z653" i="10"/>
  <c r="CD128" i="10"/>
  <c r="CD192" i="10"/>
  <c r="BV25" i="10"/>
  <c r="BV89" i="10"/>
  <c r="BV153" i="10"/>
  <c r="BV217" i="10"/>
  <c r="BV281" i="10"/>
  <c r="BV345" i="10"/>
  <c r="BV409" i="10"/>
  <c r="BV473" i="10"/>
  <c r="BN42" i="10"/>
  <c r="BN106" i="10"/>
  <c r="BN170" i="10"/>
  <c r="BN234" i="10"/>
  <c r="BN298" i="10"/>
  <c r="BN362" i="10"/>
  <c r="BN426" i="10"/>
  <c r="BN490" i="10"/>
  <c r="BN554" i="10"/>
  <c r="BN618" i="10"/>
  <c r="BN682" i="10"/>
  <c r="BN746" i="10"/>
  <c r="BN810" i="10"/>
  <c r="AP16" i="10"/>
  <c r="AP80" i="10"/>
  <c r="AP144" i="10"/>
  <c r="AH54" i="10"/>
  <c r="AH118" i="10"/>
  <c r="AH182" i="10"/>
  <c r="AH246" i="10"/>
  <c r="AH310" i="10"/>
  <c r="AH374" i="10"/>
  <c r="Z42" i="10"/>
  <c r="Z106" i="10"/>
  <c r="Z170" i="10"/>
  <c r="Z234" i="10"/>
  <c r="Z298" i="10"/>
  <c r="Z362" i="10"/>
  <c r="Z426" i="10"/>
  <c r="Z490" i="10"/>
  <c r="Z554" i="10"/>
  <c r="Z618" i="10"/>
  <c r="CD97" i="10"/>
  <c r="CD161" i="10"/>
  <c r="CD225" i="10"/>
  <c r="BV58" i="10"/>
  <c r="BV122" i="10"/>
  <c r="BV186" i="10"/>
  <c r="BV250" i="10"/>
  <c r="BV270" i="10"/>
  <c r="BV286" i="10"/>
  <c r="BV302" i="10"/>
  <c r="BV318" i="10"/>
  <c r="BV334" i="10"/>
  <c r="BV350" i="10"/>
  <c r="BV366" i="10"/>
  <c r="BV382" i="10"/>
  <c r="BV398" i="10"/>
  <c r="BV414" i="10"/>
  <c r="BV430" i="10"/>
  <c r="BV446" i="10"/>
  <c r="BV462" i="10"/>
  <c r="BV478" i="10"/>
  <c r="BV494" i="10"/>
  <c r="BN15" i="10"/>
  <c r="BN31" i="10"/>
  <c r="BN47" i="10"/>
  <c r="BN63" i="10"/>
  <c r="BN79" i="10"/>
  <c r="BN95" i="10"/>
  <c r="BN111" i="10"/>
  <c r="BN127" i="10"/>
  <c r="BN143" i="10"/>
  <c r="BN159" i="10"/>
  <c r="BN175" i="10"/>
  <c r="BN191" i="10"/>
  <c r="BN207" i="10"/>
  <c r="BN223" i="10"/>
  <c r="BN239" i="10"/>
  <c r="BN255" i="10"/>
  <c r="BN271" i="10"/>
  <c r="BN287" i="10"/>
  <c r="BN303" i="10"/>
  <c r="BN319" i="10"/>
  <c r="BN335" i="10"/>
  <c r="BN351" i="10"/>
  <c r="BN367" i="10"/>
  <c r="BN383" i="10"/>
  <c r="BN399" i="10"/>
  <c r="BN415" i="10"/>
  <c r="BN431" i="10"/>
  <c r="BN447" i="10"/>
  <c r="BN463" i="10"/>
  <c r="BN479" i="10"/>
  <c r="BN495" i="10"/>
  <c r="BN511" i="10"/>
  <c r="BN527" i="10"/>
  <c r="BN543" i="10"/>
  <c r="BN559" i="10"/>
  <c r="BN575" i="10"/>
  <c r="BN591" i="10"/>
  <c r="BN607" i="10"/>
  <c r="BN623" i="10"/>
  <c r="BN639" i="10"/>
  <c r="BN655" i="10"/>
  <c r="BN671" i="10"/>
  <c r="BN687" i="10"/>
  <c r="BN703" i="10"/>
  <c r="BN719" i="10"/>
  <c r="BN735" i="10"/>
  <c r="BN751" i="10"/>
  <c r="BN767" i="10"/>
  <c r="BN783" i="10"/>
  <c r="BN799" i="10"/>
  <c r="BN815" i="10"/>
  <c r="AX2" i="10"/>
  <c r="AX18" i="10"/>
  <c r="AP5" i="10"/>
  <c r="AP21" i="10"/>
  <c r="AP37" i="10"/>
  <c r="AP53" i="10"/>
  <c r="AP69" i="10"/>
  <c r="AP85" i="10"/>
  <c r="AP101" i="10"/>
  <c r="AP117" i="10"/>
  <c r="AP133" i="10"/>
  <c r="AP149" i="10"/>
  <c r="AH11" i="10"/>
  <c r="AH27" i="10"/>
  <c r="AH43" i="10"/>
  <c r="AH59" i="10"/>
  <c r="AH75" i="10"/>
  <c r="AH91" i="10"/>
  <c r="AH107" i="10"/>
  <c r="AH123" i="10"/>
  <c r="AH139" i="10"/>
  <c r="AH155" i="10"/>
  <c r="AH171" i="10"/>
  <c r="AH187" i="10"/>
  <c r="AH203" i="10"/>
  <c r="AH219" i="10"/>
  <c r="AH235" i="10"/>
  <c r="AH251" i="10"/>
  <c r="AH267" i="10"/>
  <c r="AH283" i="10"/>
  <c r="AH299" i="10"/>
  <c r="AH315" i="10"/>
  <c r="AH331" i="10"/>
  <c r="AH347" i="10"/>
  <c r="AH363" i="10"/>
  <c r="AH379" i="10"/>
  <c r="AH395" i="10"/>
  <c r="Z15" i="10"/>
  <c r="Z31" i="10"/>
  <c r="Z47" i="10"/>
  <c r="Z63" i="10"/>
  <c r="Z79" i="10"/>
  <c r="Z95" i="10"/>
  <c r="Z111" i="10"/>
  <c r="Z127" i="10"/>
  <c r="Z143" i="10"/>
  <c r="Z159" i="10"/>
  <c r="Z175" i="10"/>
  <c r="Z191" i="10"/>
  <c r="Z207" i="10"/>
  <c r="Z223" i="10"/>
  <c r="Z239" i="10"/>
  <c r="Z255" i="10"/>
  <c r="Z271" i="10"/>
  <c r="Z287" i="10"/>
  <c r="Z303" i="10"/>
  <c r="Z319" i="10"/>
  <c r="Z335" i="10"/>
  <c r="Z351" i="10"/>
  <c r="Z367" i="10"/>
  <c r="Z383" i="10"/>
  <c r="Z399" i="10"/>
  <c r="Z415" i="10"/>
  <c r="Z431" i="10"/>
  <c r="Z447" i="10"/>
  <c r="Z463" i="10"/>
  <c r="Z479" i="10"/>
  <c r="Z495" i="10"/>
  <c r="Z511" i="10"/>
  <c r="Z527" i="10"/>
  <c r="Z543" i="10"/>
  <c r="Z559" i="10"/>
  <c r="Z575" i="10"/>
  <c r="Z591" i="10"/>
  <c r="Z607" i="10"/>
  <c r="Z623" i="10"/>
  <c r="Z639" i="10"/>
  <c r="Z655" i="10"/>
  <c r="Z673" i="10"/>
  <c r="Z689" i="10"/>
  <c r="Z705" i="10"/>
  <c r="Z721" i="10"/>
  <c r="Z737" i="10"/>
  <c r="Z753" i="10"/>
  <c r="Z769" i="10"/>
  <c r="Z785" i="10"/>
  <c r="Z801" i="10"/>
  <c r="Z817" i="10"/>
  <c r="Z833" i="10"/>
  <c r="R9" i="10"/>
  <c r="R25" i="10"/>
  <c r="R41" i="10"/>
  <c r="R57" i="10"/>
  <c r="R73" i="10"/>
  <c r="R89" i="10"/>
  <c r="R105" i="10"/>
  <c r="R121" i="10"/>
  <c r="R137" i="10"/>
  <c r="R153" i="10"/>
  <c r="R169" i="10"/>
  <c r="R185" i="10"/>
  <c r="R201" i="10"/>
  <c r="R217" i="10"/>
  <c r="R233" i="10"/>
  <c r="R249" i="10"/>
  <c r="R265" i="10"/>
  <c r="R281" i="10"/>
  <c r="R297" i="10"/>
  <c r="R313" i="10"/>
  <c r="R329" i="10"/>
  <c r="R345" i="10"/>
  <c r="R361" i="10"/>
  <c r="R377" i="10"/>
  <c r="R393" i="10"/>
  <c r="R409" i="10"/>
  <c r="R425" i="10"/>
  <c r="R441" i="10"/>
  <c r="R457" i="10"/>
  <c r="R473" i="10"/>
  <c r="R489" i="10"/>
  <c r="R505" i="10"/>
  <c r="R521" i="10"/>
  <c r="R537" i="10"/>
  <c r="R553" i="10"/>
  <c r="R569" i="10"/>
  <c r="R585" i="10"/>
  <c r="R601" i="10"/>
  <c r="R617" i="10"/>
  <c r="R633" i="10"/>
  <c r="R649" i="10"/>
  <c r="R665" i="10"/>
  <c r="R681" i="10"/>
  <c r="R697" i="10"/>
  <c r="R713" i="10"/>
  <c r="R729" i="10"/>
  <c r="R745" i="10"/>
  <c r="R761" i="10"/>
  <c r="R777" i="10"/>
  <c r="R793" i="10"/>
  <c r="R809" i="10"/>
  <c r="R825" i="10"/>
  <c r="R841" i="10"/>
  <c r="R857" i="10"/>
  <c r="R873" i="10"/>
  <c r="R889" i="10"/>
  <c r="R905" i="10"/>
  <c r="R921" i="10"/>
  <c r="R937" i="10"/>
  <c r="R953" i="10"/>
  <c r="R969" i="10"/>
  <c r="R985" i="10"/>
  <c r="R1001" i="10"/>
  <c r="R1017" i="10"/>
  <c r="R1033" i="10"/>
  <c r="R1049" i="10"/>
  <c r="R1065" i="10"/>
  <c r="R1081" i="10"/>
  <c r="R1097" i="10"/>
  <c r="R1113" i="10"/>
  <c r="R1129" i="10"/>
  <c r="R1145" i="10"/>
  <c r="R1161" i="10"/>
  <c r="R1177" i="10"/>
  <c r="R1193" i="10"/>
  <c r="R1209" i="10"/>
  <c r="R1225" i="10"/>
  <c r="R1241" i="10"/>
  <c r="R1257" i="10"/>
  <c r="R1273" i="10"/>
  <c r="R1289" i="10"/>
  <c r="R1305" i="10"/>
  <c r="R1321" i="10"/>
  <c r="R1337" i="10"/>
  <c r="R1353" i="10"/>
  <c r="R1369" i="10"/>
  <c r="Z662" i="10"/>
  <c r="Z678" i="10"/>
  <c r="Z694" i="10"/>
  <c r="Z710" i="10"/>
  <c r="Z726" i="10"/>
  <c r="Z742" i="10"/>
  <c r="Z758" i="10"/>
  <c r="Z774" i="10"/>
  <c r="Z790" i="10"/>
  <c r="Z806" i="10"/>
  <c r="Z822" i="10"/>
  <c r="Z838" i="10"/>
  <c r="R14" i="10"/>
  <c r="R30" i="10"/>
  <c r="R46" i="10"/>
  <c r="DJ890" i="10"/>
  <c r="DR583" i="10"/>
  <c r="DJ895" i="10"/>
  <c r="CL35" i="10"/>
  <c r="BV7" i="10"/>
  <c r="BV263" i="10"/>
  <c r="BN28" i="10"/>
  <c r="BN284" i="10"/>
  <c r="BN540" i="10"/>
  <c r="BN796" i="10"/>
  <c r="AH40" i="10"/>
  <c r="AH296" i="10"/>
  <c r="Z160" i="10"/>
  <c r="Z416" i="10"/>
  <c r="CD83" i="10"/>
  <c r="BV112" i="10"/>
  <c r="BV368" i="10"/>
  <c r="BN129" i="10"/>
  <c r="BN385" i="10"/>
  <c r="BN641" i="10"/>
  <c r="AP39" i="10"/>
  <c r="AH105" i="10"/>
  <c r="AH169" i="10"/>
  <c r="AH233" i="10"/>
  <c r="AH297" i="10"/>
  <c r="AH361" i="10"/>
  <c r="Z29" i="10"/>
  <c r="Z93" i="10"/>
  <c r="Z157" i="10"/>
  <c r="Z221" i="10"/>
  <c r="Z285" i="10"/>
  <c r="Z349" i="10"/>
  <c r="Z413" i="10"/>
  <c r="Z477" i="10"/>
  <c r="Z541" i="10"/>
  <c r="Z605" i="10"/>
  <c r="CD80" i="10"/>
  <c r="CD144" i="10"/>
  <c r="CD208" i="10"/>
  <c r="BV41" i="10"/>
  <c r="BV105" i="10"/>
  <c r="BV169" i="10"/>
  <c r="BV233" i="10"/>
  <c r="BV297" i="10"/>
  <c r="BV361" i="10"/>
  <c r="BV425" i="10"/>
  <c r="BV489" i="10"/>
  <c r="BN58" i="10"/>
  <c r="BN122" i="10"/>
  <c r="BN186" i="10"/>
  <c r="BN250" i="10"/>
  <c r="BN314" i="10"/>
  <c r="BN378" i="10"/>
  <c r="BN442" i="10"/>
  <c r="BN506" i="10"/>
  <c r="BN570" i="10"/>
  <c r="BN634" i="10"/>
  <c r="BN698" i="10"/>
  <c r="BN762" i="10"/>
  <c r="BF7" i="10"/>
  <c r="AP32" i="10"/>
  <c r="AP96" i="10"/>
  <c r="AH6" i="10"/>
  <c r="AH70" i="10"/>
  <c r="AH134" i="10"/>
  <c r="AH198" i="10"/>
  <c r="AH262" i="10"/>
  <c r="AH326" i="10"/>
  <c r="AH390" i="10"/>
  <c r="Z58" i="10"/>
  <c r="Z122" i="10"/>
  <c r="Z186" i="10"/>
  <c r="Z250" i="10"/>
  <c r="Z314" i="10"/>
  <c r="Z378" i="10"/>
  <c r="Z442" i="10"/>
  <c r="Z506" i="10"/>
  <c r="Z570" i="10"/>
  <c r="Z634" i="10"/>
  <c r="CD113" i="10"/>
  <c r="CD177" i="10"/>
  <c r="BV10" i="10"/>
  <c r="BV74" i="10"/>
  <c r="BV138" i="10"/>
  <c r="BV202" i="10"/>
  <c r="BV258" i="10"/>
  <c r="BV274" i="10"/>
  <c r="BV290" i="10"/>
  <c r="BV306" i="10"/>
  <c r="BV322" i="10"/>
  <c r="BV338" i="10"/>
  <c r="BV354" i="10"/>
  <c r="BV370" i="10"/>
  <c r="BV386" i="10"/>
  <c r="BV402" i="10"/>
  <c r="BV418" i="10"/>
  <c r="BV434" i="10"/>
  <c r="BV450" i="10"/>
  <c r="BV466" i="10"/>
  <c r="BV482" i="10"/>
  <c r="BN3" i="10"/>
  <c r="BN19" i="10"/>
  <c r="BN35" i="10"/>
  <c r="BN51" i="10"/>
  <c r="BN67" i="10"/>
  <c r="BN83" i="10"/>
  <c r="BN99" i="10"/>
  <c r="BN115" i="10"/>
  <c r="BN131" i="10"/>
  <c r="BN147" i="10"/>
  <c r="BN163" i="10"/>
  <c r="BN179" i="10"/>
  <c r="BN195" i="10"/>
  <c r="BN211" i="10"/>
  <c r="BN227" i="10"/>
  <c r="BN243" i="10"/>
  <c r="BN259" i="10"/>
  <c r="BN275" i="10"/>
  <c r="BN291" i="10"/>
  <c r="BN307" i="10"/>
  <c r="BN323" i="10"/>
  <c r="BN339" i="10"/>
  <c r="BN355" i="10"/>
  <c r="BN371" i="10"/>
  <c r="BN387" i="10"/>
  <c r="BN403" i="10"/>
  <c r="BN419" i="10"/>
  <c r="BN435" i="10"/>
  <c r="BN451" i="10"/>
  <c r="BN467" i="10"/>
  <c r="BN483" i="10"/>
  <c r="BN499" i="10"/>
  <c r="BN515" i="10"/>
  <c r="BN531" i="10"/>
  <c r="BN547" i="10"/>
  <c r="BN563" i="10"/>
  <c r="BN579" i="10"/>
  <c r="BN595" i="10"/>
  <c r="BN611" i="10"/>
  <c r="BN627" i="10"/>
  <c r="BN643" i="10"/>
  <c r="BN659" i="10"/>
  <c r="BN675" i="10"/>
  <c r="BN691" i="10"/>
  <c r="BN707" i="10"/>
  <c r="BN723" i="10"/>
  <c r="BN739" i="10"/>
  <c r="BN755" i="10"/>
  <c r="BN771" i="10"/>
  <c r="BN787" i="10"/>
  <c r="BN803" i="10"/>
  <c r="BF4" i="10"/>
  <c r="AX6" i="10"/>
  <c r="AX22" i="10"/>
  <c r="AP9" i="10"/>
  <c r="AP25" i="10"/>
  <c r="AP41" i="10"/>
  <c r="AP57" i="10"/>
  <c r="AP73" i="10"/>
  <c r="AP89" i="10"/>
  <c r="AP105" i="10"/>
  <c r="AP121" i="10"/>
  <c r="AP137" i="10"/>
  <c r="AP153" i="10"/>
  <c r="AH15" i="10"/>
  <c r="AH31" i="10"/>
  <c r="AH47" i="10"/>
  <c r="AH63" i="10"/>
  <c r="AH79" i="10"/>
  <c r="AH95" i="10"/>
  <c r="AH111" i="10"/>
  <c r="AH127" i="10"/>
  <c r="AH143" i="10"/>
  <c r="AH159" i="10"/>
  <c r="AH175" i="10"/>
  <c r="AH191" i="10"/>
  <c r="AH207" i="10"/>
  <c r="AH223" i="10"/>
  <c r="AH239" i="10"/>
  <c r="AH255" i="10"/>
  <c r="AH271" i="10"/>
  <c r="AH287" i="10"/>
  <c r="AH303" i="10"/>
  <c r="AH319" i="10"/>
  <c r="AH335" i="10"/>
  <c r="AH351" i="10"/>
  <c r="AH367" i="10"/>
  <c r="AH383" i="10"/>
  <c r="Z3" i="10"/>
  <c r="Z19" i="10"/>
  <c r="Z35" i="10"/>
  <c r="Z51" i="10"/>
  <c r="Z67" i="10"/>
  <c r="Z83" i="10"/>
  <c r="Z99" i="10"/>
  <c r="Z115" i="10"/>
  <c r="Z131" i="10"/>
  <c r="Z147" i="10"/>
  <c r="Z163" i="10"/>
  <c r="Z179" i="10"/>
  <c r="Z195" i="10"/>
  <c r="Z211" i="10"/>
  <c r="Z227" i="10"/>
  <c r="Z243" i="10"/>
  <c r="Z259" i="10"/>
  <c r="Z275" i="10"/>
  <c r="Z291" i="10"/>
  <c r="Z307" i="10"/>
  <c r="Z323" i="10"/>
  <c r="Z339" i="10"/>
  <c r="Z355" i="10"/>
  <c r="Z371" i="10"/>
  <c r="Z387" i="10"/>
  <c r="Z403" i="10"/>
  <c r="Z419" i="10"/>
  <c r="Z435" i="10"/>
  <c r="Z451" i="10"/>
  <c r="Z467" i="10"/>
  <c r="Z483" i="10"/>
  <c r="Z499" i="10"/>
  <c r="Z515" i="10"/>
  <c r="Z531" i="10"/>
  <c r="Z547" i="10"/>
  <c r="Z563" i="10"/>
  <c r="Z579" i="10"/>
  <c r="Z595" i="10"/>
  <c r="Z611" i="10"/>
  <c r="Z627" i="10"/>
  <c r="Z643" i="10"/>
  <c r="Z661" i="10"/>
  <c r="Z677" i="10"/>
  <c r="Z693" i="10"/>
  <c r="Z709" i="10"/>
  <c r="Z725" i="10"/>
  <c r="Z741" i="10"/>
  <c r="Z757" i="10"/>
  <c r="Z773" i="10"/>
  <c r="Z789" i="10"/>
  <c r="Z805" i="10"/>
  <c r="Z821" i="10"/>
  <c r="Z837" i="10"/>
  <c r="R13" i="10"/>
  <c r="R29" i="10"/>
  <c r="R45" i="10"/>
  <c r="R61" i="10"/>
  <c r="R77" i="10"/>
  <c r="R93" i="10"/>
  <c r="R109" i="10"/>
  <c r="R125" i="10"/>
  <c r="R141" i="10"/>
  <c r="R157" i="10"/>
  <c r="R173" i="10"/>
  <c r="R189" i="10"/>
  <c r="R205" i="10"/>
  <c r="R221" i="10"/>
  <c r="R237" i="10"/>
  <c r="R253" i="10"/>
  <c r="R269" i="10"/>
  <c r="R285" i="10"/>
  <c r="R301" i="10"/>
  <c r="R317" i="10"/>
  <c r="R333" i="10"/>
  <c r="R349" i="10"/>
  <c r="R365" i="10"/>
  <c r="R381" i="10"/>
  <c r="R397" i="10"/>
  <c r="R413" i="10"/>
  <c r="R429" i="10"/>
  <c r="R445" i="10"/>
  <c r="R461" i="10"/>
  <c r="R477" i="10"/>
  <c r="R493" i="10"/>
  <c r="R509" i="10"/>
  <c r="R525" i="10"/>
  <c r="R541" i="10"/>
  <c r="R557" i="10"/>
  <c r="R573" i="10"/>
  <c r="R589" i="10"/>
  <c r="R605" i="10"/>
  <c r="R621" i="10"/>
  <c r="R637" i="10"/>
  <c r="R653" i="10"/>
  <c r="R669" i="10"/>
  <c r="R685" i="10"/>
  <c r="R701" i="10"/>
  <c r="R717" i="10"/>
  <c r="R733" i="10"/>
  <c r="R749" i="10"/>
  <c r="R765" i="10"/>
  <c r="R781" i="10"/>
  <c r="R797" i="10"/>
  <c r="R813" i="10"/>
  <c r="R829" i="10"/>
  <c r="R845" i="10"/>
  <c r="R861" i="10"/>
  <c r="R877" i="10"/>
  <c r="R893" i="10"/>
  <c r="R909" i="10"/>
  <c r="R925" i="10"/>
  <c r="R941" i="10"/>
  <c r="R957" i="10"/>
  <c r="R973" i="10"/>
  <c r="R989" i="10"/>
  <c r="R1005" i="10"/>
  <c r="R1021" i="10"/>
  <c r="R1037" i="10"/>
  <c r="R1053" i="10"/>
  <c r="R1069" i="10"/>
  <c r="R1085" i="10"/>
  <c r="R1101" i="10"/>
  <c r="R1117" i="10"/>
  <c r="R1133" i="10"/>
  <c r="R1149" i="10"/>
  <c r="R1165" i="10"/>
  <c r="R1181" i="10"/>
  <c r="R1197" i="10"/>
  <c r="R1213" i="10"/>
  <c r="R1229" i="10"/>
  <c r="R1245" i="10"/>
  <c r="R1261" i="10"/>
  <c r="R1277" i="10"/>
  <c r="R1293" i="10"/>
  <c r="R1309" i="10"/>
  <c r="R1325" i="10"/>
  <c r="R1341" i="10"/>
  <c r="R1357" i="10"/>
  <c r="R1373" i="10"/>
  <c r="Z666" i="10"/>
  <c r="DZ142" i="10"/>
  <c r="DJ127" i="10"/>
  <c r="DJ1087" i="10"/>
  <c r="CD45" i="10"/>
  <c r="BV71" i="10"/>
  <c r="BV327" i="10"/>
  <c r="BN92" i="10"/>
  <c r="BN348" i="10"/>
  <c r="BN604" i="10"/>
  <c r="AX27" i="10"/>
  <c r="AH104" i="10"/>
  <c r="AH360" i="10"/>
  <c r="Z224" i="10"/>
  <c r="Z480" i="10"/>
  <c r="CD147" i="10"/>
  <c r="BV176" i="10"/>
  <c r="BV432" i="10"/>
  <c r="BN193" i="10"/>
  <c r="BN449" i="10"/>
  <c r="BN705" i="10"/>
  <c r="AP103" i="10"/>
  <c r="AH121" i="10"/>
  <c r="AH185" i="10"/>
  <c r="AH249" i="10"/>
  <c r="AH313" i="10"/>
  <c r="AH377" i="10"/>
  <c r="Z45" i="10"/>
  <c r="Z109" i="10"/>
  <c r="Z173" i="10"/>
  <c r="Z237" i="10"/>
  <c r="Z301" i="10"/>
  <c r="Z365" i="10"/>
  <c r="Z429" i="10"/>
  <c r="Z493" i="10"/>
  <c r="Z557" i="10"/>
  <c r="Z621" i="10"/>
  <c r="CD96" i="10"/>
  <c r="CD160" i="10"/>
  <c r="CD224" i="10"/>
  <c r="BV57" i="10"/>
  <c r="BV121" i="10"/>
  <c r="BV185" i="10"/>
  <c r="BV249" i="10"/>
  <c r="BV313" i="10"/>
  <c r="BV377" i="10"/>
  <c r="BV441" i="10"/>
  <c r="BN10" i="10"/>
  <c r="BN74" i="10"/>
  <c r="BN138" i="10"/>
  <c r="BN202" i="10"/>
  <c r="BN266" i="10"/>
  <c r="BN330" i="10"/>
  <c r="BN394" i="10"/>
  <c r="BN458" i="10"/>
  <c r="BN522" i="10"/>
  <c r="BN586" i="10"/>
  <c r="BN650" i="10"/>
  <c r="BN714" i="10"/>
  <c r="BN778" i="10"/>
  <c r="AX9" i="10"/>
  <c r="AP48" i="10"/>
  <c r="AP112" i="10"/>
  <c r="AH22" i="10"/>
  <c r="AH86" i="10"/>
  <c r="AH150" i="10"/>
  <c r="AH214" i="10"/>
  <c r="AH278" i="10"/>
  <c r="AH342" i="10"/>
  <c r="Z10" i="10"/>
  <c r="Z74" i="10"/>
  <c r="Z138" i="10"/>
  <c r="Z202" i="10"/>
  <c r="Z266" i="10"/>
  <c r="Z330" i="10"/>
  <c r="Z394" i="10"/>
  <c r="Z458" i="10"/>
  <c r="Z522" i="10"/>
  <c r="Z586" i="10"/>
  <c r="Z650" i="10"/>
  <c r="CD129" i="10"/>
  <c r="CD193" i="10"/>
  <c r="BV26" i="10"/>
  <c r="BV90" i="10"/>
  <c r="BV154" i="10"/>
  <c r="BV218" i="10"/>
  <c r="BV262" i="10"/>
  <c r="BV278" i="10"/>
  <c r="BV294" i="10"/>
  <c r="BV310" i="10"/>
  <c r="BV326" i="10"/>
  <c r="BV342" i="10"/>
  <c r="BV358" i="10"/>
  <c r="BV374" i="10"/>
  <c r="BV390" i="10"/>
  <c r="BV406" i="10"/>
  <c r="BV422" i="10"/>
  <c r="BV438" i="10"/>
  <c r="BV454" i="10"/>
  <c r="BV470" i="10"/>
  <c r="BV486" i="10"/>
  <c r="BN7" i="10"/>
  <c r="BN23" i="10"/>
  <c r="BN39" i="10"/>
  <c r="BN55" i="10"/>
  <c r="BN71" i="10"/>
  <c r="BN87" i="10"/>
  <c r="BN103" i="10"/>
  <c r="BN119" i="10"/>
  <c r="BN135" i="10"/>
  <c r="BN151" i="10"/>
  <c r="BN167" i="10"/>
  <c r="BN183" i="10"/>
  <c r="BN199" i="10"/>
  <c r="BN215" i="10"/>
  <c r="BN231" i="10"/>
  <c r="BN247" i="10"/>
  <c r="BN263" i="10"/>
  <c r="BN279" i="10"/>
  <c r="BN295" i="10"/>
  <c r="BN311" i="10"/>
  <c r="BN327" i="10"/>
  <c r="BN343" i="10"/>
  <c r="BN359" i="10"/>
  <c r="BN375" i="10"/>
  <c r="BN391" i="10"/>
  <c r="BN407" i="10"/>
  <c r="BN423" i="10"/>
  <c r="BN439" i="10"/>
  <c r="BN455" i="10"/>
  <c r="BN471" i="10"/>
  <c r="BN487" i="10"/>
  <c r="BN503" i="10"/>
  <c r="BN519" i="10"/>
  <c r="BN535" i="10"/>
  <c r="BN551" i="10"/>
  <c r="BN567" i="10"/>
  <c r="BN583" i="10"/>
  <c r="BN599" i="10"/>
  <c r="BN615" i="10"/>
  <c r="BN631" i="10"/>
  <c r="BN647" i="10"/>
  <c r="BN663" i="10"/>
  <c r="BN679" i="10"/>
  <c r="BN695" i="10"/>
  <c r="BN711" i="10"/>
  <c r="BN727" i="10"/>
  <c r="BN743" i="10"/>
  <c r="BN759" i="10"/>
  <c r="BN775" i="10"/>
  <c r="BN791" i="10"/>
  <c r="BN807" i="10"/>
  <c r="BF8" i="10"/>
  <c r="AX10" i="10"/>
  <c r="AX26" i="10"/>
  <c r="AP13" i="10"/>
  <c r="AP29" i="10"/>
  <c r="AP45" i="10"/>
  <c r="AP61" i="10"/>
  <c r="AP77" i="10"/>
  <c r="AP93" i="10"/>
  <c r="AP109" i="10"/>
  <c r="AP125" i="10"/>
  <c r="AP141" i="10"/>
  <c r="AH3" i="10"/>
  <c r="AH19" i="10"/>
  <c r="AH35" i="10"/>
  <c r="AH51" i="10"/>
  <c r="AH67" i="10"/>
  <c r="AH83" i="10"/>
  <c r="AH99" i="10"/>
  <c r="AH115" i="10"/>
  <c r="AH131" i="10"/>
  <c r="AH147" i="10"/>
  <c r="AH163" i="10"/>
  <c r="AH179" i="10"/>
  <c r="AH195" i="10"/>
  <c r="AH211" i="10"/>
  <c r="AH227" i="10"/>
  <c r="AH243" i="10"/>
  <c r="AH259" i="10"/>
  <c r="AH275" i="10"/>
  <c r="AH291" i="10"/>
  <c r="AH307" i="10"/>
  <c r="AH323" i="10"/>
  <c r="AH339" i="10"/>
  <c r="AH355" i="10"/>
  <c r="AH371" i="10"/>
  <c r="AH387" i="10"/>
  <c r="Z7" i="10"/>
  <c r="Z23" i="10"/>
  <c r="Z39" i="10"/>
  <c r="Z55" i="10"/>
  <c r="Z71" i="10"/>
  <c r="Z87" i="10"/>
  <c r="Z103" i="10"/>
  <c r="Z119" i="10"/>
  <c r="Z135" i="10"/>
  <c r="Z151" i="10"/>
  <c r="Z167" i="10"/>
  <c r="Z183" i="10"/>
  <c r="Z199" i="10"/>
  <c r="Z215" i="10"/>
  <c r="Z231" i="10"/>
  <c r="Z247" i="10"/>
  <c r="Z263" i="10"/>
  <c r="Z279" i="10"/>
  <c r="Z295" i="10"/>
  <c r="Z311" i="10"/>
  <c r="Z327" i="10"/>
  <c r="Z343" i="10"/>
  <c r="Z359" i="10"/>
  <c r="Z375" i="10"/>
  <c r="Z391" i="10"/>
  <c r="Z407" i="10"/>
  <c r="Z423" i="10"/>
  <c r="Z439" i="10"/>
  <c r="Z455" i="10"/>
  <c r="Z471" i="10"/>
  <c r="Z487" i="10"/>
  <c r="Z503" i="10"/>
  <c r="Z519" i="10"/>
  <c r="Z535" i="10"/>
  <c r="Z551" i="10"/>
  <c r="Z567" i="10"/>
  <c r="Z583" i="10"/>
  <c r="Z599" i="10"/>
  <c r="Z615" i="10"/>
  <c r="Z631" i="10"/>
  <c r="Z647" i="10"/>
  <c r="Z665" i="10"/>
  <c r="Z681" i="10"/>
  <c r="Z697" i="10"/>
  <c r="Z713" i="10"/>
  <c r="Z729" i="10"/>
  <c r="Z745" i="10"/>
  <c r="Z761" i="10"/>
  <c r="Z777" i="10"/>
  <c r="Z793" i="10"/>
  <c r="Z809" i="10"/>
  <c r="Z825" i="10"/>
  <c r="R1" i="10"/>
  <c r="R17" i="10"/>
  <c r="R33" i="10"/>
  <c r="R49" i="10"/>
  <c r="R65" i="10"/>
  <c r="R81" i="10"/>
  <c r="R97" i="10"/>
  <c r="R113" i="10"/>
  <c r="R129" i="10"/>
  <c r="R145" i="10"/>
  <c r="R161" i="10"/>
  <c r="R177" i="10"/>
  <c r="R193" i="10"/>
  <c r="R209" i="10"/>
  <c r="R225" i="10"/>
  <c r="R241" i="10"/>
  <c r="R257" i="10"/>
  <c r="R273" i="10"/>
  <c r="R289" i="10"/>
  <c r="R305" i="10"/>
  <c r="R321" i="10"/>
  <c r="R337" i="10"/>
  <c r="R353" i="10"/>
  <c r="R369" i="10"/>
  <c r="R385" i="10"/>
  <c r="R401" i="10"/>
  <c r="R417" i="10"/>
  <c r="R433" i="10"/>
  <c r="R449" i="10"/>
  <c r="R465" i="10"/>
  <c r="R481" i="10"/>
  <c r="R497" i="10"/>
  <c r="R513" i="10"/>
  <c r="R529" i="10"/>
  <c r="R545" i="10"/>
  <c r="R561" i="10"/>
  <c r="R577" i="10"/>
  <c r="R593" i="10"/>
  <c r="R609" i="10"/>
  <c r="R625" i="10"/>
  <c r="R641" i="10"/>
  <c r="R657" i="10"/>
  <c r="R673" i="10"/>
  <c r="R689" i="10"/>
  <c r="R705" i="10"/>
  <c r="R721" i="10"/>
  <c r="R737" i="10"/>
  <c r="R753" i="10"/>
  <c r="R769" i="10"/>
  <c r="R785" i="10"/>
  <c r="R801" i="10"/>
  <c r="R817" i="10"/>
  <c r="R833" i="10"/>
  <c r="R849" i="10"/>
  <c r="R865" i="10"/>
  <c r="R881" i="10"/>
  <c r="R897" i="10"/>
  <c r="R913" i="10"/>
  <c r="R929" i="10"/>
  <c r="R945" i="10"/>
  <c r="R961" i="10"/>
  <c r="R977" i="10"/>
  <c r="R993" i="10"/>
  <c r="R1009" i="10"/>
  <c r="R1025" i="10"/>
  <c r="R1041" i="10"/>
  <c r="R1057" i="10"/>
  <c r="R1073" i="10"/>
  <c r="R1089" i="10"/>
  <c r="R1105" i="10"/>
  <c r="R1121" i="10"/>
  <c r="R1137" i="10"/>
  <c r="R1153" i="10"/>
  <c r="R1169" i="10"/>
  <c r="R1185" i="10"/>
  <c r="R1201" i="10"/>
  <c r="R1217" i="10"/>
  <c r="R1233" i="10"/>
  <c r="R1249" i="10"/>
  <c r="R1265" i="10"/>
  <c r="R1281" i="10"/>
  <c r="R1297" i="10"/>
  <c r="R1313" i="10"/>
  <c r="R1329" i="10"/>
  <c r="R1345" i="10"/>
  <c r="R1361" i="10"/>
  <c r="R1377" i="10"/>
  <c r="Z670" i="10"/>
  <c r="Z686" i="10"/>
  <c r="Z702" i="10"/>
  <c r="Z718" i="10"/>
  <c r="Z734" i="10"/>
  <c r="Z750" i="10"/>
  <c r="Z766" i="10"/>
  <c r="Z782" i="10"/>
  <c r="Z798" i="10"/>
  <c r="Z814" i="10"/>
  <c r="Z830" i="10"/>
  <c r="R6" i="10"/>
  <c r="R22" i="10"/>
  <c r="R38" i="10"/>
  <c r="R1376" i="10"/>
  <c r="R1360" i="10"/>
  <c r="R1344" i="10"/>
  <c r="R1328" i="10"/>
  <c r="R1312" i="10"/>
  <c r="R1296" i="10"/>
  <c r="R1280" i="10"/>
  <c r="R1264" i="10"/>
  <c r="R1248" i="10"/>
  <c r="R1232" i="10"/>
  <c r="R1216" i="10"/>
  <c r="R1200" i="10"/>
  <c r="R1184" i="10"/>
  <c r="R1168" i="10"/>
  <c r="R1152" i="10"/>
  <c r="R1136" i="10"/>
  <c r="R1120" i="10"/>
  <c r="R1104" i="10"/>
  <c r="R1088" i="10"/>
  <c r="R1072" i="10"/>
  <c r="R1056" i="10"/>
  <c r="R1040" i="10"/>
  <c r="R1024" i="10"/>
  <c r="R1008" i="10"/>
  <c r="R992" i="10"/>
  <c r="R976" i="10"/>
  <c r="R960" i="10"/>
  <c r="R944" i="10"/>
  <c r="R928" i="10"/>
  <c r="R912" i="10"/>
  <c r="R896" i="10"/>
  <c r="R880" i="10"/>
  <c r="R864" i="10"/>
  <c r="R848" i="10"/>
  <c r="R832" i="10"/>
  <c r="R816" i="10"/>
  <c r="R800" i="10"/>
  <c r="R784" i="10"/>
  <c r="R768" i="10"/>
  <c r="R752" i="10"/>
  <c r="R736" i="10"/>
  <c r="R720" i="10"/>
  <c r="R704" i="10"/>
  <c r="R688" i="10"/>
  <c r="R672" i="10"/>
  <c r="R656" i="10"/>
  <c r="R640" i="10"/>
  <c r="R624" i="10"/>
  <c r="R608" i="10"/>
  <c r="R592" i="10"/>
  <c r="R576" i="10"/>
  <c r="R560" i="10"/>
  <c r="R544" i="10"/>
  <c r="R528" i="10"/>
  <c r="R512" i="10"/>
  <c r="R496" i="10"/>
  <c r="R480" i="10"/>
  <c r="R464" i="10"/>
  <c r="R448" i="10"/>
  <c r="R432" i="10"/>
  <c r="R416" i="10"/>
  <c r="R400" i="10"/>
  <c r="R384" i="10"/>
  <c r="R368" i="10"/>
  <c r="R352" i="10"/>
  <c r="R336" i="10"/>
  <c r="R320" i="10"/>
  <c r="R304" i="10"/>
  <c r="R288" i="10"/>
  <c r="R272" i="10"/>
  <c r="R256" i="10"/>
  <c r="R240" i="10"/>
  <c r="R224" i="10"/>
  <c r="R208" i="10"/>
  <c r="R192" i="10"/>
  <c r="R176" i="10"/>
  <c r="R160" i="10"/>
  <c r="R144" i="10"/>
  <c r="R128" i="10"/>
  <c r="R112" i="10"/>
  <c r="R96" i="10"/>
  <c r="R80" i="10"/>
  <c r="R64" i="10"/>
  <c r="R48" i="10"/>
  <c r="R32" i="10"/>
  <c r="R16" i="10"/>
  <c r="Z836" i="10"/>
  <c r="Z820" i="10"/>
  <c r="Z804" i="10"/>
  <c r="Z788" i="10"/>
  <c r="Z772" i="10"/>
  <c r="Z756" i="10"/>
  <c r="Z740" i="10"/>
  <c r="Z724" i="10"/>
  <c r="Z708" i="10"/>
  <c r="Z692" i="10"/>
  <c r="Z676" i="10"/>
  <c r="Z660" i="10"/>
  <c r="R1367" i="10"/>
  <c r="R1351" i="10"/>
  <c r="R1335" i="10"/>
  <c r="R1319" i="10"/>
  <c r="R1303" i="10"/>
  <c r="R1287" i="10"/>
  <c r="R1271" i="10"/>
  <c r="R1255" i="10"/>
  <c r="R1239" i="10"/>
  <c r="R1223" i="10"/>
  <c r="R1207" i="10"/>
  <c r="R1191" i="10"/>
  <c r="R1175" i="10"/>
  <c r="R1159" i="10"/>
  <c r="R1143" i="10"/>
  <c r="R1127" i="10"/>
  <c r="R1111" i="10"/>
  <c r="R1095" i="10"/>
  <c r="R1079" i="10"/>
  <c r="R1063" i="10"/>
  <c r="R1047" i="10"/>
  <c r="R1031" i="10"/>
  <c r="R1015" i="10"/>
  <c r="R999" i="10"/>
  <c r="R983" i="10"/>
  <c r="R967" i="10"/>
  <c r="R951" i="10"/>
  <c r="R935" i="10"/>
  <c r="R919" i="10"/>
  <c r="R903" i="10"/>
  <c r="R887" i="10"/>
  <c r="R871" i="10"/>
  <c r="R855" i="10"/>
  <c r="R839" i="10"/>
  <c r="R823" i="10"/>
  <c r="R807" i="10"/>
  <c r="R791" i="10"/>
  <c r="R775" i="10"/>
  <c r="R759" i="10"/>
  <c r="R743" i="10"/>
  <c r="R727" i="10"/>
  <c r="R711" i="10"/>
  <c r="R695" i="10"/>
  <c r="R679" i="10"/>
  <c r="R663" i="10"/>
  <c r="R647" i="10"/>
  <c r="R631" i="10"/>
  <c r="R615" i="10"/>
  <c r="R599" i="10"/>
  <c r="R583" i="10"/>
  <c r="R567" i="10"/>
  <c r="R551" i="10"/>
  <c r="R535" i="10"/>
  <c r="R519" i="10"/>
  <c r="R503" i="10"/>
  <c r="R487" i="10"/>
  <c r="R471" i="10"/>
  <c r="R455" i="10"/>
  <c r="R439" i="10"/>
  <c r="R423" i="10"/>
  <c r="R407" i="10"/>
  <c r="R391" i="10"/>
  <c r="R375" i="10"/>
  <c r="R359" i="10"/>
  <c r="R343" i="10"/>
  <c r="R327" i="10"/>
  <c r="R311" i="10"/>
  <c r="R295" i="10"/>
  <c r="R279" i="10"/>
  <c r="R263" i="10"/>
  <c r="R247" i="10"/>
  <c r="R231" i="10"/>
  <c r="R215" i="10"/>
  <c r="R199" i="10"/>
  <c r="R183" i="10"/>
  <c r="R167" i="10"/>
  <c r="R151" i="10"/>
  <c r="R135" i="10"/>
  <c r="R119" i="10"/>
  <c r="R103" i="10"/>
  <c r="R87" i="10"/>
  <c r="R71" i="10"/>
  <c r="R55" i="10"/>
  <c r="R39" i="10"/>
  <c r="R23" i="10"/>
  <c r="R7" i="10"/>
  <c r="Z831" i="10"/>
  <c r="Z815" i="10"/>
  <c r="Z799" i="10"/>
  <c r="Z783" i="10"/>
  <c r="Z767" i="10"/>
  <c r="Z751" i="10"/>
  <c r="Z735" i="10"/>
  <c r="Z719" i="10"/>
  <c r="Z703" i="10"/>
  <c r="Z687" i="10"/>
  <c r="Z671" i="10"/>
  <c r="R1378" i="10"/>
  <c r="R1362" i="10"/>
  <c r="R1346" i="10"/>
  <c r="R1330" i="10"/>
  <c r="R1314" i="10"/>
  <c r="R1298" i="10"/>
  <c r="R1282" i="10"/>
  <c r="R1266" i="10"/>
  <c r="R1250" i="10"/>
  <c r="R1234" i="10"/>
  <c r="R1218" i="10"/>
  <c r="R1202" i="10"/>
  <c r="R1186" i="10"/>
  <c r="R1170" i="10"/>
  <c r="R1154" i="10"/>
  <c r="R1138" i="10"/>
  <c r="R1122" i="10"/>
  <c r="R1106" i="10"/>
  <c r="R1090" i="10"/>
  <c r="R1074" i="10"/>
  <c r="R1058" i="10"/>
  <c r="R1042" i="10"/>
  <c r="R1026" i="10"/>
  <c r="R1010" i="10"/>
  <c r="R994" i="10"/>
  <c r="R978" i="10"/>
  <c r="R962" i="10"/>
  <c r="R946" i="10"/>
  <c r="R930" i="10"/>
  <c r="R914" i="10"/>
  <c r="R898" i="10"/>
  <c r="R882" i="10"/>
  <c r="R866" i="10"/>
  <c r="R850" i="10"/>
  <c r="R834" i="10"/>
  <c r="R818" i="10"/>
  <c r="R802" i="10"/>
  <c r="R786" i="10"/>
  <c r="R770" i="10"/>
  <c r="R754" i="10"/>
  <c r="R738" i="10"/>
  <c r="R722" i="10"/>
  <c r="R706" i="10"/>
  <c r="R690" i="10"/>
  <c r="R674" i="10"/>
  <c r="R658" i="10"/>
  <c r="R642" i="10"/>
  <c r="R626" i="10"/>
  <c r="R610" i="10"/>
  <c r="R594" i="10"/>
  <c r="R578" i="10"/>
  <c r="R562" i="10"/>
  <c r="R546" i="10"/>
  <c r="R530" i="10"/>
  <c r="R514" i="10"/>
  <c r="R498" i="10"/>
  <c r="R482" i="10"/>
  <c r="R466" i="10"/>
  <c r="R450" i="10"/>
  <c r="R434" i="10"/>
  <c r="R418" i="10"/>
  <c r="R402" i="10"/>
  <c r="R386" i="10"/>
  <c r="R370" i="10"/>
  <c r="R354" i="10"/>
  <c r="R338" i="10"/>
  <c r="R322" i="10"/>
  <c r="R306" i="10"/>
  <c r="R290" i="10"/>
  <c r="R274" i="10"/>
  <c r="R258" i="10"/>
  <c r="R242" i="10"/>
  <c r="R226" i="10"/>
  <c r="R210" i="10"/>
  <c r="R194" i="10"/>
  <c r="R178" i="10"/>
  <c r="R162" i="10"/>
  <c r="R146" i="10"/>
  <c r="R130" i="10"/>
  <c r="R114" i="10"/>
  <c r="R98" i="10"/>
  <c r="R82" i="10"/>
  <c r="R66" i="10"/>
  <c r="R50" i="10"/>
  <c r="R18" i="10"/>
  <c r="Z826" i="10"/>
  <c r="Z794" i="10"/>
  <c r="Z762" i="10"/>
  <c r="Z730" i="10"/>
  <c r="Z698" i="10"/>
  <c r="Z658" i="10"/>
  <c r="R1317" i="10"/>
  <c r="R1253" i="10"/>
  <c r="R1189" i="10"/>
  <c r="R1125" i="10"/>
  <c r="R1061" i="10"/>
  <c r="R997" i="10"/>
  <c r="R933" i="10"/>
  <c r="R869" i="10"/>
  <c r="R805" i="10"/>
  <c r="R741" i="10"/>
  <c r="R677" i="10"/>
  <c r="R613" i="10"/>
  <c r="R549" i="10"/>
  <c r="R485" i="10"/>
  <c r="R421" i="10"/>
  <c r="R357" i="10"/>
  <c r="R293" i="10"/>
  <c r="R229" i="10"/>
  <c r="R165" i="10"/>
  <c r="R101" i="10"/>
  <c r="R37" i="10"/>
  <c r="Z813" i="10"/>
  <c r="Z749" i="10"/>
  <c r="Z685" i="10"/>
  <c r="Z619" i="10"/>
  <c r="Z555" i="10"/>
  <c r="Z491" i="10"/>
  <c r="Z427" i="10"/>
  <c r="Z363" i="10"/>
  <c r="Z299" i="10"/>
  <c r="Z235" i="10"/>
  <c r="Z171" i="10"/>
  <c r="Z107" i="10"/>
  <c r="Z43" i="10"/>
  <c r="AH375" i="10"/>
  <c r="AH311" i="10"/>
  <c r="AH247" i="10"/>
  <c r="AH183" i="10"/>
  <c r="AH119" i="10"/>
  <c r="AH55" i="10"/>
  <c r="AP145" i="10"/>
  <c r="AP81" i="10"/>
  <c r="AP17" i="10"/>
  <c r="BN811" i="10"/>
  <c r="BN747" i="10"/>
  <c r="BN683" i="10"/>
  <c r="BN619" i="10"/>
  <c r="BN555" i="10"/>
  <c r="BN491" i="10"/>
  <c r="BN427" i="10"/>
  <c r="BN363" i="10"/>
  <c r="BN299" i="10"/>
  <c r="BN235" i="10"/>
  <c r="BN171" i="10"/>
  <c r="BN107" i="10"/>
  <c r="BN43" i="10"/>
  <c r="BV474" i="10"/>
  <c r="BV410" i="10"/>
  <c r="BV346" i="10"/>
  <c r="BV282" i="10"/>
  <c r="BV106" i="10"/>
  <c r="CD81" i="10"/>
  <c r="Z410" i="10"/>
  <c r="Z154" i="10"/>
  <c r="AH294" i="10"/>
  <c r="AH38" i="10"/>
  <c r="BN794" i="10"/>
  <c r="BN538" i="10"/>
  <c r="BN282" i="10"/>
  <c r="BN26" i="10"/>
  <c r="BV265" i="10"/>
  <c r="BV9" i="10"/>
  <c r="Z573" i="10"/>
  <c r="Z317" i="10"/>
  <c r="Z61" i="10"/>
  <c r="AH201" i="10"/>
  <c r="BN513" i="10"/>
  <c r="CD211" i="10"/>
  <c r="AH168" i="10"/>
  <c r="BN156" i="10"/>
  <c r="DJ1151" i="10"/>
  <c r="R1372" i="10"/>
  <c r="R1356" i="10"/>
  <c r="R1340" i="10"/>
  <c r="R1324" i="10"/>
  <c r="R1308" i="10"/>
  <c r="R1292" i="10"/>
  <c r="R1276" i="10"/>
  <c r="R1260" i="10"/>
  <c r="R1244" i="10"/>
  <c r="R1228" i="10"/>
  <c r="R1212" i="10"/>
  <c r="R1196" i="10"/>
  <c r="R1180" i="10"/>
  <c r="R1164" i="10"/>
  <c r="R1148" i="10"/>
  <c r="R1132" i="10"/>
  <c r="R1116" i="10"/>
  <c r="R1100" i="10"/>
  <c r="R1084" i="10"/>
  <c r="R1068" i="10"/>
  <c r="R1052" i="10"/>
  <c r="R1036" i="10"/>
  <c r="R1020" i="10"/>
  <c r="R1004" i="10"/>
  <c r="R988" i="10"/>
  <c r="R972" i="10"/>
  <c r="R956" i="10"/>
  <c r="R940" i="10"/>
  <c r="R924" i="10"/>
  <c r="R908" i="10"/>
  <c r="R892" i="10"/>
  <c r="R876" i="10"/>
  <c r="R860" i="10"/>
  <c r="R844" i="10"/>
  <c r="R828" i="10"/>
  <c r="R812" i="10"/>
  <c r="R796" i="10"/>
  <c r="R780" i="10"/>
  <c r="R764" i="10"/>
  <c r="R748" i="10"/>
  <c r="R732" i="10"/>
  <c r="R716" i="10"/>
  <c r="R700" i="10"/>
  <c r="R684" i="10"/>
  <c r="R668" i="10"/>
  <c r="R652" i="10"/>
  <c r="R636" i="10"/>
  <c r="R620" i="10"/>
  <c r="R604" i="10"/>
  <c r="R588" i="10"/>
  <c r="R572" i="10"/>
  <c r="R556" i="10"/>
  <c r="R540" i="10"/>
  <c r="R524" i="10"/>
  <c r="R508" i="10"/>
  <c r="R492" i="10"/>
  <c r="R476" i="10"/>
  <c r="R460" i="10"/>
  <c r="R444" i="10"/>
  <c r="R428" i="10"/>
  <c r="R412" i="10"/>
  <c r="R396" i="10"/>
  <c r="R380" i="10"/>
  <c r="R364" i="10"/>
  <c r="R348" i="10"/>
  <c r="R332" i="10"/>
  <c r="R316" i="10"/>
  <c r="R300" i="10"/>
  <c r="R284" i="10"/>
  <c r="R268" i="10"/>
  <c r="R252" i="10"/>
  <c r="R236" i="10"/>
  <c r="R220" i="10"/>
  <c r="R204" i="10"/>
  <c r="R188" i="10"/>
  <c r="R172" i="10"/>
  <c r="R156" i="10"/>
  <c r="R140" i="10"/>
  <c r="R124" i="10"/>
  <c r="R108" i="10"/>
  <c r="R92" i="10"/>
  <c r="R76" i="10"/>
  <c r="R60" i="10"/>
  <c r="R44" i="10"/>
  <c r="R28" i="10"/>
  <c r="R12" i="10"/>
  <c r="Z832" i="10"/>
  <c r="Z816" i="10"/>
  <c r="Z800" i="10"/>
  <c r="Z784" i="10"/>
  <c r="Z768" i="10"/>
  <c r="Z752" i="10"/>
  <c r="Z736" i="10"/>
  <c r="Z720" i="10"/>
  <c r="Z704" i="10"/>
  <c r="Z688" i="10"/>
  <c r="Z672" i="10"/>
  <c r="R1379" i="10"/>
  <c r="R1363" i="10"/>
  <c r="R1347" i="10"/>
  <c r="R1331" i="10"/>
  <c r="R1315" i="10"/>
  <c r="R1299" i="10"/>
  <c r="R1283" i="10"/>
  <c r="R1267" i="10"/>
  <c r="R1251" i="10"/>
  <c r="R1235" i="10"/>
  <c r="R1219" i="10"/>
  <c r="R1203" i="10"/>
  <c r="R1187" i="10"/>
  <c r="R1171" i="10"/>
  <c r="R1155" i="10"/>
  <c r="R1139" i="10"/>
  <c r="R1123" i="10"/>
  <c r="R1107" i="10"/>
  <c r="R1091" i="10"/>
  <c r="R1075" i="10"/>
  <c r="R1059" i="10"/>
  <c r="R1043" i="10"/>
  <c r="R1027" i="10"/>
  <c r="R1011" i="10"/>
  <c r="R995" i="10"/>
  <c r="R979" i="10"/>
  <c r="R963" i="10"/>
  <c r="R947" i="10"/>
  <c r="R931" i="10"/>
  <c r="R915" i="10"/>
  <c r="R899" i="10"/>
  <c r="R883" i="10"/>
  <c r="R867" i="10"/>
  <c r="R851" i="10"/>
  <c r="R835" i="10"/>
  <c r="R819" i="10"/>
  <c r="R803" i="10"/>
  <c r="R787" i="10"/>
  <c r="R771" i="10"/>
  <c r="R755" i="10"/>
  <c r="R739" i="10"/>
  <c r="R723" i="10"/>
  <c r="R707" i="10"/>
  <c r="R691" i="10"/>
  <c r="R675" i="10"/>
  <c r="R659" i="10"/>
  <c r="R643" i="10"/>
  <c r="R627" i="10"/>
  <c r="R611" i="10"/>
  <c r="R595" i="10"/>
  <c r="R579" i="10"/>
  <c r="R563" i="10"/>
  <c r="R547" i="10"/>
  <c r="R531" i="10"/>
  <c r="R515" i="10"/>
  <c r="R499" i="10"/>
  <c r="R483" i="10"/>
  <c r="R467" i="10"/>
  <c r="R451" i="10"/>
  <c r="R435" i="10"/>
  <c r="R419" i="10"/>
  <c r="R403" i="10"/>
  <c r="R387" i="10"/>
  <c r="R371" i="10"/>
  <c r="R355" i="10"/>
  <c r="R339" i="10"/>
  <c r="R323" i="10"/>
  <c r="R307" i="10"/>
  <c r="R291" i="10"/>
  <c r="R275" i="10"/>
  <c r="R259" i="10"/>
  <c r="R243" i="10"/>
  <c r="R227" i="10"/>
  <c r="R211" i="10"/>
  <c r="R195" i="10"/>
  <c r="R179" i="10"/>
  <c r="R163" i="10"/>
  <c r="R147" i="10"/>
  <c r="R131" i="10"/>
  <c r="R115" i="10"/>
  <c r="R99" i="10"/>
  <c r="R83" i="10"/>
  <c r="R67" i="10"/>
  <c r="R51" i="10"/>
  <c r="R35" i="10"/>
  <c r="R19" i="10"/>
  <c r="R3" i="10"/>
  <c r="Z827" i="10"/>
  <c r="Z811" i="10"/>
  <c r="Z795" i="10"/>
  <c r="Z779" i="10"/>
  <c r="Z763" i="10"/>
  <c r="Z747" i="10"/>
  <c r="Z731" i="10"/>
  <c r="Z715" i="10"/>
  <c r="Z699" i="10"/>
  <c r="Z683" i="10"/>
  <c r="Z667" i="10"/>
  <c r="R1374" i="10"/>
  <c r="R1358" i="10"/>
  <c r="R1342" i="10"/>
  <c r="R1326" i="10"/>
  <c r="R1310" i="10"/>
  <c r="R1294" i="10"/>
  <c r="R1278" i="10"/>
  <c r="R1262" i="10"/>
  <c r="R1246" i="10"/>
  <c r="R1230" i="10"/>
  <c r="R1214" i="10"/>
  <c r="R1198" i="10"/>
  <c r="R1182" i="10"/>
  <c r="R1166" i="10"/>
  <c r="R1150" i="10"/>
  <c r="R1134" i="10"/>
  <c r="R1118" i="10"/>
  <c r="R1102" i="10"/>
  <c r="R1086" i="10"/>
  <c r="R1070" i="10"/>
  <c r="R1054" i="10"/>
  <c r="R1038" i="10"/>
  <c r="R1022" i="10"/>
  <c r="R1006" i="10"/>
  <c r="R990" i="10"/>
  <c r="R974" i="10"/>
  <c r="R958" i="10"/>
  <c r="R942" i="10"/>
  <c r="R926" i="10"/>
  <c r="R910" i="10"/>
  <c r="R894" i="10"/>
  <c r="R878" i="10"/>
  <c r="R862" i="10"/>
  <c r="R846" i="10"/>
  <c r="R830" i="10"/>
  <c r="R814" i="10"/>
  <c r="R798" i="10"/>
  <c r="R782" i="10"/>
  <c r="R766" i="10"/>
  <c r="R750" i="10"/>
  <c r="R734" i="10"/>
  <c r="R718" i="10"/>
  <c r="R702" i="10"/>
  <c r="R686" i="10"/>
  <c r="R670" i="10"/>
  <c r="R654" i="10"/>
  <c r="R638" i="10"/>
  <c r="R622" i="10"/>
  <c r="R606" i="10"/>
  <c r="R590" i="10"/>
  <c r="R574" i="10"/>
  <c r="R558" i="10"/>
  <c r="R542" i="10"/>
  <c r="R526" i="10"/>
  <c r="R510" i="10"/>
  <c r="R494" i="10"/>
  <c r="R478" i="10"/>
  <c r="R462" i="10"/>
  <c r="R446" i="10"/>
  <c r="R430" i="10"/>
  <c r="R414" i="10"/>
  <c r="R398" i="10"/>
  <c r="R382" i="10"/>
  <c r="R366" i="10"/>
  <c r="R350" i="10"/>
  <c r="R334" i="10"/>
  <c r="R318" i="10"/>
  <c r="R302" i="10"/>
  <c r="R286" i="10"/>
  <c r="R270" i="10"/>
  <c r="R254" i="10"/>
  <c r="R238" i="10"/>
  <c r="R222" i="10"/>
  <c r="R206" i="10"/>
  <c r="R190" i="10"/>
  <c r="R174" i="10"/>
  <c r="R158" i="10"/>
  <c r="R142" i="10"/>
  <c r="R126" i="10"/>
  <c r="R110" i="10"/>
  <c r="R94" i="10"/>
  <c r="R78" i="10"/>
  <c r="R62" i="10"/>
  <c r="R42" i="10"/>
  <c r="R10" i="10"/>
  <c r="Z818" i="10"/>
  <c r="Z786" i="10"/>
  <c r="Z754" i="10"/>
  <c r="Z722" i="10"/>
  <c r="Z690" i="10"/>
  <c r="R1365" i="10"/>
  <c r="R1301" i="10"/>
  <c r="R1237" i="10"/>
  <c r="R1173" i="10"/>
  <c r="R1109" i="10"/>
  <c r="R1045" i="10"/>
  <c r="R981" i="10"/>
  <c r="R917" i="10"/>
  <c r="R853" i="10"/>
  <c r="R789" i="10"/>
  <c r="R725" i="10"/>
  <c r="R661" i="10"/>
  <c r="R597" i="10"/>
  <c r="R533" i="10"/>
  <c r="R469" i="10"/>
  <c r="R405" i="10"/>
  <c r="R341" i="10"/>
  <c r="R277" i="10"/>
  <c r="R213" i="10"/>
  <c r="R149" i="10"/>
  <c r="R85" i="10"/>
  <c r="R21" i="10"/>
  <c r="Z797" i="10"/>
  <c r="Z733" i="10"/>
  <c r="Z669" i="10"/>
  <c r="Z603" i="10"/>
  <c r="Z539" i="10"/>
  <c r="Z475" i="10"/>
  <c r="Z411" i="10"/>
  <c r="Z347" i="10"/>
  <c r="Z283" i="10"/>
  <c r="Z219" i="10"/>
  <c r="Z155" i="10"/>
  <c r="Z91" i="10"/>
  <c r="Z27" i="10"/>
  <c r="AH359" i="10"/>
  <c r="AH295" i="10"/>
  <c r="AH231" i="10"/>
  <c r="AH167" i="10"/>
  <c r="AH103" i="10"/>
  <c r="AH39" i="10"/>
  <c r="AP129" i="10"/>
  <c r="AP65" i="10"/>
  <c r="AP1" i="10"/>
  <c r="BN795" i="10"/>
  <c r="BN731" i="10"/>
  <c r="BN667" i="10"/>
  <c r="BN603" i="10"/>
  <c r="BN539" i="10"/>
  <c r="BN475" i="10"/>
  <c r="BN411" i="10"/>
  <c r="BN347" i="10"/>
  <c r="BN283" i="10"/>
  <c r="BN219" i="10"/>
  <c r="BN155" i="10"/>
  <c r="BN91" i="10"/>
  <c r="BN27" i="10"/>
  <c r="BV458" i="10"/>
  <c r="BV394" i="10"/>
  <c r="BV330" i="10"/>
  <c r="BV266" i="10"/>
  <c r="BV42" i="10"/>
  <c r="Z602" i="10"/>
  <c r="Z346" i="10"/>
  <c r="Z90" i="10"/>
  <c r="AH230" i="10"/>
  <c r="AP128" i="10"/>
  <c r="BN730" i="10"/>
  <c r="BN474" i="10"/>
  <c r="BN218" i="10"/>
  <c r="BV457" i="10"/>
  <c r="BV201" i="10"/>
  <c r="CD176" i="10"/>
  <c r="Z509" i="10"/>
  <c r="Z253" i="10"/>
  <c r="AH393" i="10"/>
  <c r="AH137" i="10"/>
  <c r="BN257" i="10"/>
  <c r="Z544" i="10"/>
  <c r="AP62" i="10"/>
  <c r="BV391" i="10"/>
  <c r="DJ383" i="10"/>
  <c r="R1368" i="10"/>
  <c r="R1352" i="10"/>
  <c r="R1336" i="10"/>
  <c r="R1320" i="10"/>
  <c r="R1304" i="10"/>
  <c r="R1288" i="10"/>
  <c r="R1272" i="10"/>
  <c r="R1256" i="10"/>
  <c r="R1240" i="10"/>
  <c r="R1224" i="10"/>
  <c r="R1208" i="10"/>
  <c r="R1192" i="10"/>
  <c r="R1176" i="10"/>
  <c r="R1160" i="10"/>
  <c r="R1144" i="10"/>
  <c r="R1128" i="10"/>
  <c r="R1112" i="10"/>
  <c r="R1096" i="10"/>
  <c r="R1080" i="10"/>
  <c r="R1064" i="10"/>
  <c r="R1048" i="10"/>
  <c r="R1032" i="10"/>
  <c r="R1016" i="10"/>
  <c r="R1000" i="10"/>
  <c r="R984" i="10"/>
  <c r="R968" i="10"/>
  <c r="R952" i="10"/>
  <c r="R936" i="10"/>
  <c r="R920" i="10"/>
  <c r="R904" i="10"/>
  <c r="R888" i="10"/>
  <c r="R872" i="10"/>
  <c r="R856" i="10"/>
  <c r="R840" i="10"/>
  <c r="R824" i="10"/>
  <c r="R808" i="10"/>
  <c r="R792" i="10"/>
  <c r="R776" i="10"/>
  <c r="R760" i="10"/>
  <c r="R744" i="10"/>
  <c r="R728" i="10"/>
  <c r="R712" i="10"/>
  <c r="R696" i="10"/>
  <c r="R680" i="10"/>
  <c r="R664" i="10"/>
  <c r="R648" i="10"/>
  <c r="R632" i="10"/>
  <c r="R616" i="10"/>
  <c r="R600" i="10"/>
  <c r="R584" i="10"/>
  <c r="R568" i="10"/>
  <c r="R552" i="10"/>
  <c r="R536" i="10"/>
  <c r="R520" i="10"/>
  <c r="R504" i="10"/>
  <c r="R488" i="10"/>
  <c r="R472" i="10"/>
  <c r="R456" i="10"/>
  <c r="R440" i="10"/>
  <c r="R424" i="10"/>
  <c r="R408" i="10"/>
  <c r="R392" i="10"/>
  <c r="R376" i="10"/>
  <c r="R360" i="10"/>
  <c r="R344" i="10"/>
  <c r="R328" i="10"/>
  <c r="R312" i="10"/>
  <c r="R296" i="10"/>
  <c r="R280" i="10"/>
  <c r="R264" i="10"/>
  <c r="R248" i="10"/>
  <c r="R232" i="10"/>
  <c r="R216" i="10"/>
  <c r="R200" i="10"/>
  <c r="R184" i="10"/>
  <c r="R168" i="10"/>
  <c r="R152" i="10"/>
  <c r="R136" i="10"/>
  <c r="R120" i="10"/>
  <c r="R104" i="10"/>
  <c r="R88" i="10"/>
  <c r="R72" i="10"/>
  <c r="R56" i="10"/>
  <c r="R40" i="10"/>
  <c r="R24" i="10"/>
  <c r="R8" i="10"/>
  <c r="Z828" i="10"/>
  <c r="Z812" i="10"/>
  <c r="Z796" i="10"/>
  <c r="Z780" i="10"/>
  <c r="Z764" i="10"/>
  <c r="Z748" i="10"/>
  <c r="Z732" i="10"/>
  <c r="Z716" i="10"/>
  <c r="Z700" i="10"/>
  <c r="Z684" i="10"/>
  <c r="Z668" i="10"/>
  <c r="R1375" i="10"/>
  <c r="R1359" i="10"/>
  <c r="R1343" i="10"/>
  <c r="R1327" i="10"/>
  <c r="R1311" i="10"/>
  <c r="R1295" i="10"/>
  <c r="R1279" i="10"/>
  <c r="R1263" i="10"/>
  <c r="R1247" i="10"/>
  <c r="R1231" i="10"/>
  <c r="R1215" i="10"/>
  <c r="R1199" i="10"/>
  <c r="R1183" i="10"/>
  <c r="R1167" i="10"/>
  <c r="R1151" i="10"/>
  <c r="R1135" i="10"/>
  <c r="R1119" i="10"/>
  <c r="R1103" i="10"/>
  <c r="R1087" i="10"/>
  <c r="R1071" i="10"/>
  <c r="R1055" i="10"/>
  <c r="R1039" i="10"/>
  <c r="R1023" i="10"/>
  <c r="R1007" i="10"/>
  <c r="R991" i="10"/>
  <c r="R975" i="10"/>
  <c r="R959" i="10"/>
  <c r="R943" i="10"/>
  <c r="R927" i="10"/>
  <c r="R911" i="10"/>
  <c r="R895" i="10"/>
  <c r="R879" i="10"/>
  <c r="R863" i="10"/>
  <c r="R847" i="10"/>
  <c r="R831" i="10"/>
  <c r="R815" i="10"/>
  <c r="R799" i="10"/>
  <c r="R783" i="10"/>
  <c r="R767" i="10"/>
  <c r="R751" i="10"/>
  <c r="R735" i="10"/>
  <c r="R719" i="10"/>
  <c r="R703" i="10"/>
  <c r="R687" i="10"/>
  <c r="R671" i="10"/>
  <c r="R655" i="10"/>
  <c r="R639" i="10"/>
  <c r="R623" i="10"/>
  <c r="R607" i="10"/>
  <c r="R591" i="10"/>
  <c r="R575" i="10"/>
  <c r="R559" i="10"/>
  <c r="R543" i="10"/>
  <c r="R527" i="10"/>
  <c r="R511" i="10"/>
  <c r="R495" i="10"/>
  <c r="R479" i="10"/>
  <c r="R463" i="10"/>
  <c r="R447" i="10"/>
  <c r="R431" i="10"/>
  <c r="R415" i="10"/>
  <c r="R399" i="10"/>
  <c r="R383" i="10"/>
  <c r="R367" i="10"/>
  <c r="R351" i="10"/>
  <c r="R335" i="10"/>
  <c r="R319" i="10"/>
  <c r="R303" i="10"/>
  <c r="R287" i="10"/>
  <c r="R271" i="10"/>
  <c r="R255" i="10"/>
  <c r="R239" i="10"/>
  <c r="R223" i="10"/>
  <c r="R207" i="10"/>
  <c r="R191" i="10"/>
  <c r="R175" i="10"/>
  <c r="R159" i="10"/>
  <c r="R143" i="10"/>
  <c r="R127" i="10"/>
  <c r="R111" i="10"/>
  <c r="R95" i="10"/>
  <c r="R79" i="10"/>
  <c r="R63" i="10"/>
  <c r="R47" i="10"/>
  <c r="R31" i="10"/>
  <c r="R15" i="10"/>
  <c r="Z839" i="10"/>
  <c r="Z823" i="10"/>
  <c r="Z807" i="10"/>
  <c r="Z791" i="10"/>
  <c r="Z775" i="10"/>
  <c r="Z759" i="10"/>
  <c r="Z743" i="10"/>
  <c r="Z727" i="10"/>
  <c r="Z711" i="10"/>
  <c r="Z695" i="10"/>
  <c r="Z679" i="10"/>
  <c r="Z663" i="10"/>
  <c r="R1370" i="10"/>
  <c r="R1354" i="10"/>
  <c r="R1338" i="10"/>
  <c r="R1322" i="10"/>
  <c r="R1306" i="10"/>
  <c r="R1290" i="10"/>
  <c r="R1274" i="10"/>
  <c r="R1258" i="10"/>
  <c r="R1242" i="10"/>
  <c r="R1226" i="10"/>
  <c r="R1210" i="10"/>
  <c r="R1194" i="10"/>
  <c r="R1178" i="10"/>
  <c r="R1162" i="10"/>
  <c r="R1146" i="10"/>
  <c r="R1130" i="10"/>
  <c r="R1114" i="10"/>
  <c r="R1098" i="10"/>
  <c r="R1082" i="10"/>
  <c r="R1066" i="10"/>
  <c r="R1050" i="10"/>
  <c r="R1034" i="10"/>
  <c r="R1018" i="10"/>
  <c r="R1002" i="10"/>
  <c r="R986" i="10"/>
  <c r="R970" i="10"/>
  <c r="R954" i="10"/>
  <c r="R938" i="10"/>
  <c r="R922" i="10"/>
  <c r="R906" i="10"/>
  <c r="R890" i="10"/>
  <c r="R874" i="10"/>
  <c r="R858" i="10"/>
  <c r="R842" i="10"/>
  <c r="R826" i="10"/>
  <c r="R810" i="10"/>
  <c r="R794" i="10"/>
  <c r="R778" i="10"/>
  <c r="R762" i="10"/>
  <c r="R746" i="10"/>
  <c r="R730" i="10"/>
  <c r="R714" i="10"/>
  <c r="R698" i="10"/>
  <c r="R682" i="10"/>
  <c r="R666" i="10"/>
  <c r="R650" i="10"/>
  <c r="R634" i="10"/>
  <c r="R618" i="10"/>
  <c r="R602" i="10"/>
  <c r="R586" i="10"/>
  <c r="R570" i="10"/>
  <c r="R554" i="10"/>
  <c r="R538" i="10"/>
  <c r="R522" i="10"/>
  <c r="R506" i="10"/>
  <c r="R490" i="10"/>
  <c r="R474" i="10"/>
  <c r="R458" i="10"/>
  <c r="R442" i="10"/>
  <c r="R426" i="10"/>
  <c r="R410" i="10"/>
  <c r="R394" i="10"/>
  <c r="R378" i="10"/>
  <c r="R362" i="10"/>
  <c r="R346" i="10"/>
  <c r="R330" i="10"/>
  <c r="R314" i="10"/>
  <c r="R298" i="10"/>
  <c r="R282" i="10"/>
  <c r="R266" i="10"/>
  <c r="R250" i="10"/>
  <c r="R234" i="10"/>
  <c r="R218" i="10"/>
  <c r="R202" i="10"/>
  <c r="R186" i="10"/>
  <c r="R170" i="10"/>
  <c r="R154" i="10"/>
  <c r="R138" i="10"/>
  <c r="R122" i="10"/>
  <c r="R106" i="10"/>
  <c r="R90" i="10"/>
  <c r="R74" i="10"/>
  <c r="R58" i="10"/>
  <c r="R34" i="10"/>
  <c r="R2" i="10"/>
  <c r="Z810" i="10"/>
  <c r="Z778" i="10"/>
  <c r="Z746" i="10"/>
  <c r="Z714" i="10"/>
  <c r="Z682" i="10"/>
  <c r="R1349" i="10"/>
  <c r="R1285" i="10"/>
  <c r="R1221" i="10"/>
  <c r="R1157" i="10"/>
  <c r="R1093" i="10"/>
  <c r="R1029" i="10"/>
  <c r="R965" i="10"/>
  <c r="R901" i="10"/>
  <c r="R837" i="10"/>
  <c r="R773" i="10"/>
  <c r="R709" i="10"/>
  <c r="R645" i="10"/>
  <c r="R581" i="10"/>
  <c r="R517" i="10"/>
  <c r="R453" i="10"/>
  <c r="R389" i="10"/>
  <c r="R325" i="10"/>
  <c r="R261" i="10"/>
  <c r="R197" i="10"/>
  <c r="R133" i="10"/>
  <c r="R69" i="10"/>
  <c r="R5" i="10"/>
  <c r="Z781" i="10"/>
  <c r="Z717" i="10"/>
  <c r="Z651" i="10"/>
  <c r="Z587" i="10"/>
  <c r="Z523" i="10"/>
  <c r="Z459" i="10"/>
  <c r="Z395" i="10"/>
  <c r="Z331" i="10"/>
  <c r="Z267" i="10"/>
  <c r="Z203" i="10"/>
  <c r="Z139" i="10"/>
  <c r="Z75" i="10"/>
  <c r="Z11" i="10"/>
  <c r="AH343" i="10"/>
  <c r="AH279" i="10"/>
  <c r="AH215" i="10"/>
  <c r="AH151" i="10"/>
  <c r="AH87" i="10"/>
  <c r="AH23" i="10"/>
  <c r="AP113" i="10"/>
  <c r="AP49" i="10"/>
  <c r="AX14" i="10"/>
  <c r="BN779" i="10"/>
  <c r="BN715" i="10"/>
  <c r="BN651" i="10"/>
  <c r="BN587" i="10"/>
  <c r="BN523" i="10"/>
  <c r="BN459" i="10"/>
  <c r="BN395" i="10"/>
  <c r="BN331" i="10"/>
  <c r="BN267" i="10"/>
  <c r="BN203" i="10"/>
  <c r="BN139" i="10"/>
  <c r="BN75" i="10"/>
  <c r="BN11" i="10"/>
  <c r="BV442" i="10"/>
  <c r="BV378" i="10"/>
  <c r="BV314" i="10"/>
  <c r="BV234" i="10"/>
  <c r="CD209" i="10"/>
  <c r="Z538" i="10"/>
  <c r="Z282" i="10"/>
  <c r="Z26" i="10"/>
  <c r="AH166" i="10"/>
  <c r="AP64" i="10"/>
  <c r="BN666" i="10"/>
  <c r="BN410" i="10"/>
  <c r="BN154" i="10"/>
  <c r="BV393" i="10"/>
  <c r="BV137" i="10"/>
  <c r="CD112" i="10"/>
  <c r="Z445" i="10"/>
  <c r="Z189" i="10"/>
  <c r="AH329" i="10"/>
  <c r="AH13" i="10"/>
  <c r="BN1" i="10"/>
  <c r="Z288" i="10"/>
  <c r="BN668" i="10"/>
  <c r="BV135" i="10"/>
  <c r="DR71" i="10"/>
  <c r="G2" i="16"/>
  <c r="R9" i="16" l="1"/>
  <c r="S9" i="16" s="1"/>
  <c r="J9" i="16" s="1"/>
  <c r="K54" i="16"/>
  <c r="K22" i="16"/>
  <c r="K60" i="16"/>
  <c r="K49" i="16"/>
  <c r="K25" i="16"/>
  <c r="K58" i="16"/>
  <c r="K33" i="16"/>
  <c r="K32" i="16"/>
  <c r="K43" i="16"/>
  <c r="K42" i="16"/>
  <c r="K53" i="16"/>
  <c r="K21" i="16"/>
  <c r="H13" i="16"/>
  <c r="P13" i="16" s="1"/>
  <c r="I13" i="16" s="1"/>
  <c r="R13" i="16" s="1"/>
  <c r="K18" i="16"/>
  <c r="K64" i="16"/>
  <c r="K63" i="16"/>
  <c r="K27" i="16"/>
  <c r="I32" i="16"/>
  <c r="Q32" i="16" s="1"/>
  <c r="I21" i="16"/>
  <c r="Q21" i="16" s="1"/>
  <c r="I63" i="16"/>
  <c r="R63" i="16" s="1"/>
  <c r="I49" i="16"/>
  <c r="Q49" i="16" s="1"/>
  <c r="I64" i="16"/>
  <c r="Q64" i="16" s="1"/>
  <c r="I38" i="16"/>
  <c r="R38" i="16" s="1"/>
  <c r="K56" i="16"/>
  <c r="I51" i="16"/>
  <c r="Q51" i="16" s="1"/>
  <c r="R47" i="16"/>
  <c r="S47" i="16" s="1"/>
  <c r="J47" i="16" s="1"/>
  <c r="K51" i="16"/>
  <c r="I33" i="16"/>
  <c r="R33" i="16" s="1"/>
  <c r="I60" i="16"/>
  <c r="R60" i="16" s="1"/>
  <c r="I58" i="16"/>
  <c r="R58" i="16" s="1"/>
  <c r="I56" i="16"/>
  <c r="R56" i="16" s="1"/>
  <c r="I25" i="16"/>
  <c r="Q25" i="16" s="1"/>
  <c r="I18" i="16"/>
  <c r="Q18" i="16" s="1"/>
  <c r="I42" i="16"/>
  <c r="Q42" i="16" s="1"/>
  <c r="I53" i="16"/>
  <c r="Q53" i="16" s="1"/>
  <c r="I27" i="16"/>
  <c r="Q27" i="16" s="1"/>
  <c r="I22" i="16"/>
  <c r="Q22" i="16" s="1"/>
  <c r="I43" i="16"/>
  <c r="Q43" i="16" s="1"/>
  <c r="I54" i="16"/>
  <c r="Q54" i="16" s="1"/>
  <c r="I14" i="16"/>
  <c r="Q14" i="16" s="1"/>
  <c r="K55" i="16"/>
  <c r="K10" i="16"/>
  <c r="K14" i="16"/>
  <c r="K38" i="16"/>
  <c r="I10" i="16"/>
  <c r="Q10" i="16" s="1"/>
  <c r="I55" i="16"/>
  <c r="Q55" i="16" s="1"/>
  <c r="R36" i="16"/>
  <c r="S36" i="16" s="1"/>
  <c r="J36" i="16" s="1"/>
  <c r="R16" i="16"/>
  <c r="S16" i="16" s="1"/>
  <c r="J16" i="16" s="1"/>
  <c r="R17" i="16"/>
  <c r="S17" i="16" s="1"/>
  <c r="J17" i="16" s="1"/>
  <c r="Q12" i="16"/>
  <c r="S12" i="16" s="1"/>
  <c r="J12" i="16" s="1"/>
  <c r="F62" i="11"/>
  <c r="R62" i="16"/>
  <c r="S62" i="16" s="1"/>
  <c r="J62" i="16" s="1"/>
  <c r="Q48" i="16"/>
  <c r="S48" i="16" s="1"/>
  <c r="J48" i="16" s="1"/>
  <c r="R65" i="16"/>
  <c r="S65" i="16" s="1"/>
  <c r="J65" i="16" s="1"/>
  <c r="R29" i="16"/>
  <c r="S29" i="16" s="1"/>
  <c r="J29" i="16" s="1"/>
  <c r="R28" i="16"/>
  <c r="S28" i="16" s="1"/>
  <c r="J28" i="16" s="1"/>
  <c r="R44" i="16"/>
  <c r="S44" i="16" s="1"/>
  <c r="J44" i="16" s="1"/>
  <c r="Q30" i="16"/>
  <c r="S30" i="16" s="1"/>
  <c r="J30" i="16" s="1"/>
  <c r="Q35" i="16"/>
  <c r="S35" i="16" s="1"/>
  <c r="J35" i="16" s="1"/>
  <c r="Q41" i="16"/>
  <c r="S41" i="16" s="1"/>
  <c r="J41" i="16" s="1"/>
  <c r="R34" i="16"/>
  <c r="S34" i="16" s="1"/>
  <c r="J34" i="16" s="1"/>
  <c r="F56" i="11"/>
  <c r="M15" i="2"/>
  <c r="R37" i="16"/>
  <c r="S37" i="16" s="1"/>
  <c r="J37" i="16" s="1"/>
  <c r="Q45" i="16"/>
  <c r="S45" i="16" s="1"/>
  <c r="J45" i="16" s="1"/>
  <c r="M11" i="2"/>
  <c r="C49" i="14"/>
  <c r="B49" i="14"/>
  <c r="E59" i="11"/>
  <c r="E62" i="11"/>
  <c r="Q20" i="16"/>
  <c r="S20" i="16" s="1"/>
  <c r="J20" i="16" s="1"/>
  <c r="R52" i="16"/>
  <c r="S52" i="16" s="1"/>
  <c r="J52" i="16" s="1"/>
  <c r="F46" i="14"/>
  <c r="D46" i="14"/>
  <c r="B46" i="14"/>
  <c r="C46" i="14"/>
  <c r="D49" i="14"/>
  <c r="E49" i="14"/>
  <c r="A46" i="14"/>
  <c r="F49" i="14"/>
  <c r="E46" i="14"/>
  <c r="A49" i="14"/>
  <c r="B56" i="11"/>
  <c r="A56" i="11"/>
  <c r="E56" i="11"/>
  <c r="D62" i="11"/>
  <c r="F59" i="11"/>
  <c r="R15" i="16"/>
  <c r="S15" i="16" s="1"/>
  <c r="J15" i="16" s="1"/>
  <c r="Q50" i="16"/>
  <c r="S50" i="16" s="1"/>
  <c r="J50" i="16" s="1"/>
  <c r="Q26" i="16"/>
  <c r="R26" i="16"/>
  <c r="Q57" i="16"/>
  <c r="R57" i="16"/>
  <c r="D59" i="11"/>
  <c r="F52" i="14"/>
  <c r="C56" i="11"/>
  <c r="D56" i="11"/>
  <c r="A62" i="11"/>
  <c r="E52" i="14"/>
  <c r="A59" i="11"/>
  <c r="D58" i="15"/>
  <c r="B62" i="11"/>
  <c r="C62" i="11"/>
  <c r="C59" i="11"/>
  <c r="B59" i="11"/>
  <c r="A52" i="14"/>
  <c r="B52" i="14"/>
  <c r="C52" i="14"/>
  <c r="D52" i="14"/>
  <c r="A55" i="15"/>
  <c r="F55" i="15"/>
  <c r="A61" i="15"/>
  <c r="F50" i="13"/>
  <c r="B58" i="15"/>
  <c r="E55" i="15"/>
  <c r="C50" i="13"/>
  <c r="E53" i="13"/>
  <c r="F61" i="15"/>
  <c r="F58" i="15"/>
  <c r="B50" i="13"/>
  <c r="B55" i="15"/>
  <c r="E61" i="15"/>
  <c r="C61" i="15"/>
  <c r="D55" i="15"/>
  <c r="A58" i="15"/>
  <c r="E58" i="15"/>
  <c r="B61" i="15"/>
  <c r="C55" i="15"/>
  <c r="C58" i="15"/>
  <c r="D61" i="15"/>
  <c r="F53" i="13"/>
  <c r="D53" i="13"/>
  <c r="A50" i="13"/>
  <c r="A53" i="13"/>
  <c r="A47" i="13"/>
  <c r="E47" i="13"/>
  <c r="E50" i="13"/>
  <c r="C47" i="13"/>
  <c r="D47" i="13"/>
  <c r="D50" i="13"/>
  <c r="C53" i="13"/>
  <c r="B47" i="13"/>
  <c r="F47" i="13"/>
  <c r="B53" i="13"/>
  <c r="F62" i="10"/>
  <c r="E62" i="10"/>
  <c r="F59" i="10"/>
  <c r="D62" i="10"/>
  <c r="E59" i="10"/>
  <c r="F56" i="10"/>
  <c r="B62" i="10"/>
  <c r="D56" i="10"/>
  <c r="A62" i="10"/>
  <c r="C56" i="10"/>
  <c r="B56" i="10"/>
  <c r="D59" i="10"/>
  <c r="C62" i="10"/>
  <c r="E56" i="10"/>
  <c r="C59" i="10"/>
  <c r="A59" i="10"/>
  <c r="A56" i="10"/>
  <c r="B59" i="10"/>
  <c r="H2" i="16"/>
  <c r="P2" i="16" s="1"/>
  <c r="I2" i="16" s="1"/>
  <c r="K2" i="16"/>
  <c r="Q38" i="16" l="1"/>
  <c r="S38" i="16" s="1"/>
  <c r="J38" i="16" s="1"/>
  <c r="Q56" i="16"/>
  <c r="S56" i="16" s="1"/>
  <c r="J56" i="16" s="1"/>
  <c r="Q33" i="16"/>
  <c r="S33" i="16" s="1"/>
  <c r="J33" i="16" s="1"/>
  <c r="R21" i="16"/>
  <c r="S21" i="16" s="1"/>
  <c r="J21" i="16" s="1"/>
  <c r="R64" i="16"/>
  <c r="S64" i="16" s="1"/>
  <c r="J64" i="16" s="1"/>
  <c r="R25" i="16"/>
  <c r="R43" i="16"/>
  <c r="S43" i="16" s="1"/>
  <c r="J43" i="16" s="1"/>
  <c r="R54" i="16"/>
  <c r="S54" i="16" s="1"/>
  <c r="J54" i="16" s="1"/>
  <c r="Q58" i="16"/>
  <c r="S58" i="16" s="1"/>
  <c r="J58" i="16" s="1"/>
  <c r="Q13" i="16"/>
  <c r="S13" i="16" s="1"/>
  <c r="J13" i="16" s="1"/>
  <c r="R18" i="16"/>
  <c r="S18" i="16" s="1"/>
  <c r="J18" i="16" s="1"/>
  <c r="Q63" i="16"/>
  <c r="S63" i="16" s="1"/>
  <c r="J63" i="16" s="1"/>
  <c r="R32" i="16"/>
  <c r="S32" i="16" s="1"/>
  <c r="J32" i="16" s="1"/>
  <c r="R49" i="16"/>
  <c r="S49" i="16" s="1"/>
  <c r="J49" i="16" s="1"/>
  <c r="R53" i="16"/>
  <c r="S53" i="16" s="1"/>
  <c r="J53" i="16" s="1"/>
  <c r="R42" i="16"/>
  <c r="S42" i="16" s="1"/>
  <c r="J42" i="16" s="1"/>
  <c r="R51" i="16"/>
  <c r="S51" i="16" s="1"/>
  <c r="J51" i="16" s="1"/>
  <c r="R14" i="16"/>
  <c r="S14" i="16" s="1"/>
  <c r="J14" i="16" s="1"/>
  <c r="R27" i="16"/>
  <c r="S27" i="16" s="1"/>
  <c r="J27" i="16" s="1"/>
  <c r="R22" i="16"/>
  <c r="S22" i="16" s="1"/>
  <c r="J22" i="16" s="1"/>
  <c r="R55" i="16"/>
  <c r="S55" i="16" s="1"/>
  <c r="J55" i="16" s="1"/>
  <c r="S25" i="16"/>
  <c r="J25" i="16" s="1"/>
  <c r="Q60" i="16"/>
  <c r="S60" i="16" s="1"/>
  <c r="J60" i="16" s="1"/>
  <c r="R10" i="16"/>
  <c r="S10" i="16" s="1"/>
  <c r="J10" i="16" s="1"/>
  <c r="C55" i="14"/>
  <c r="D55" i="14" s="1"/>
  <c r="D56" i="14" s="1"/>
  <c r="C56" i="14" s="1"/>
  <c r="A55" i="14"/>
  <c r="B55" i="14" s="1"/>
  <c r="B56" i="14" s="1"/>
  <c r="A56" i="14" s="1"/>
  <c r="S26" i="16"/>
  <c r="J26" i="16" s="1"/>
  <c r="S57" i="16"/>
  <c r="J57" i="16" s="1"/>
  <c r="A65" i="11"/>
  <c r="B65" i="11" s="1"/>
  <c r="B66" i="11" s="1"/>
  <c r="A66" i="11" s="1"/>
  <c r="E65" i="11"/>
  <c r="E55" i="14"/>
  <c r="C65" i="11"/>
  <c r="D65" i="11" s="1"/>
  <c r="D66" i="11" s="1"/>
  <c r="C66" i="11" s="1"/>
  <c r="C64" i="15"/>
  <c r="D64" i="15" s="1"/>
  <c r="D65" i="15" s="1"/>
  <c r="C65" i="15" s="1"/>
  <c r="A64" i="15"/>
  <c r="B64" i="15" s="1"/>
  <c r="B65" i="15" s="1"/>
  <c r="A65" i="15" s="1"/>
  <c r="C56" i="13"/>
  <c r="D56" i="13" s="1"/>
  <c r="D57" i="13" s="1"/>
  <c r="C57" i="13" s="1"/>
  <c r="E56" i="13"/>
  <c r="E64" i="15"/>
  <c r="A56" i="13"/>
  <c r="B56" i="13" s="1"/>
  <c r="B57" i="13" s="1"/>
  <c r="A57" i="13" s="1"/>
  <c r="A65" i="10"/>
  <c r="B65" i="10" s="1"/>
  <c r="B66" i="10" s="1"/>
  <c r="A66" i="10" s="1"/>
  <c r="E65" i="10"/>
  <c r="C65" i="10"/>
  <c r="D65" i="10" s="1"/>
  <c r="D66" i="10" s="1"/>
  <c r="C66" i="10" s="1"/>
  <c r="Q2" i="16"/>
  <c r="R2" i="16"/>
  <c r="A59" i="14" l="1"/>
  <c r="D59" i="14" s="1"/>
  <c r="C59" i="14"/>
  <c r="F59" i="14" s="1"/>
  <c r="B69" i="11"/>
  <c r="E69" i="11" s="1"/>
  <c r="A69" i="11"/>
  <c r="D69" i="11" s="1"/>
  <c r="C69" i="11"/>
  <c r="F69" i="11" s="1"/>
  <c r="B59" i="14"/>
  <c r="E59" i="14" s="1"/>
  <c r="B68" i="15"/>
  <c r="E68" i="15" s="1"/>
  <c r="A68" i="15"/>
  <c r="D68" i="15" s="1"/>
  <c r="C60" i="13"/>
  <c r="F60" i="13" s="1"/>
  <c r="C68" i="15"/>
  <c r="F68" i="15" s="1"/>
  <c r="B60" i="13"/>
  <c r="E60" i="13" s="1"/>
  <c r="A60" i="13"/>
  <c r="D60" i="13" s="1"/>
  <c r="C69" i="10"/>
  <c r="F69" i="10" s="1"/>
  <c r="A69" i="10"/>
  <c r="D69" i="10" s="1"/>
  <c r="B69" i="10"/>
  <c r="E69" i="10" s="1"/>
  <c r="S2" i="16"/>
  <c r="J2" i="16" s="1"/>
  <c r="F55" i="14" l="1"/>
  <c r="A64" i="14" s="1"/>
  <c r="B64" i="14" s="1"/>
  <c r="C64" i="14" s="1"/>
  <c r="EI65" i="14" s="1"/>
  <c r="F65" i="11"/>
  <c r="A74" i="11" s="1"/>
  <c r="B74" i="11" s="1"/>
  <c r="C74" i="11" s="1"/>
  <c r="F64" i="15"/>
  <c r="A73" i="15" s="1"/>
  <c r="B73" i="15" s="1"/>
  <c r="C73" i="15" s="1"/>
  <c r="AI223" i="15" s="1"/>
  <c r="F56" i="13"/>
  <c r="A65" i="13" s="1"/>
  <c r="B65" i="13" s="1"/>
  <c r="C65" i="13" s="1"/>
  <c r="EQ8" i="13" s="1"/>
  <c r="F65" i="10"/>
  <c r="A74" i="10" s="1"/>
  <c r="B74" i="10" s="1"/>
  <c r="C74" i="10" s="1"/>
  <c r="AI132" i="14"/>
  <c r="AA312" i="14"/>
  <c r="S6" i="14"/>
  <c r="DK538" i="14"/>
  <c r="DK666" i="14"/>
  <c r="BW15" i="14"/>
  <c r="BW31" i="14"/>
  <c r="BW47" i="14"/>
  <c r="BW63" i="14"/>
  <c r="BW79" i="14"/>
  <c r="BW95" i="14"/>
  <c r="BW111" i="14"/>
  <c r="BW127" i="14"/>
  <c r="BO1" i="14"/>
  <c r="BO17" i="14"/>
  <c r="BO33" i="14"/>
  <c r="BO49" i="14"/>
  <c r="BO65" i="14"/>
  <c r="BO81" i="14"/>
  <c r="BO97" i="14"/>
  <c r="BO113" i="14"/>
  <c r="BO129" i="14"/>
  <c r="BO145" i="14"/>
  <c r="BO161" i="14"/>
  <c r="BO177" i="14"/>
  <c r="BO193" i="14"/>
  <c r="BO209" i="14"/>
  <c r="BO225" i="14"/>
  <c r="BO241" i="14"/>
  <c r="BG7" i="14"/>
  <c r="AY16" i="14"/>
  <c r="AY32" i="14"/>
  <c r="AQ2" i="14"/>
  <c r="AQ18" i="14"/>
  <c r="AQ34" i="14"/>
  <c r="AQ50" i="14"/>
  <c r="AQ66" i="14"/>
  <c r="AQ82" i="14"/>
  <c r="AQ98" i="14"/>
  <c r="AI8" i="14"/>
  <c r="AI24" i="14"/>
  <c r="AI40" i="14"/>
  <c r="AI56" i="14"/>
  <c r="AI72" i="14"/>
  <c r="AI88" i="14"/>
  <c r="AI104" i="14"/>
  <c r="AI120" i="14"/>
  <c r="AI136" i="14"/>
  <c r="AI152" i="14"/>
  <c r="AI168" i="14"/>
  <c r="AI184" i="14"/>
  <c r="AA12" i="14"/>
  <c r="AA28" i="14"/>
  <c r="AA44" i="14"/>
  <c r="AA60" i="14"/>
  <c r="AA76" i="14"/>
  <c r="AA92" i="14"/>
  <c r="AA108" i="14"/>
  <c r="AA124" i="14"/>
  <c r="AA140" i="14"/>
  <c r="AA156" i="14"/>
  <c r="DS168" i="14"/>
  <c r="DK234" i="14"/>
  <c r="DK490" i="14"/>
  <c r="DC3" i="14"/>
  <c r="BW35" i="14"/>
  <c r="BW99" i="14"/>
  <c r="BO21" i="14"/>
  <c r="BO85" i="14"/>
  <c r="BO149" i="14"/>
  <c r="BO213" i="14"/>
  <c r="AY20" i="14"/>
  <c r="AQ38" i="14"/>
  <c r="AQ102" i="14"/>
  <c r="AI60" i="14"/>
  <c r="AI124" i="14"/>
  <c r="AI188" i="14"/>
  <c r="AA64" i="14"/>
  <c r="AA128" i="14"/>
  <c r="AA176" i="14"/>
  <c r="AA208" i="14"/>
  <c r="AA240" i="14"/>
  <c r="AA272" i="14"/>
  <c r="AA304" i="14"/>
  <c r="AA336" i="14"/>
  <c r="AA368" i="14"/>
  <c r="S22" i="14"/>
  <c r="S38" i="14"/>
  <c r="S54" i="14"/>
  <c r="S70" i="14"/>
  <c r="S86" i="14"/>
  <c r="S102" i="14"/>
  <c r="S118" i="14"/>
  <c r="S134" i="14"/>
  <c r="S150" i="14"/>
  <c r="S166" i="14"/>
  <c r="S182" i="14"/>
  <c r="S198" i="14"/>
  <c r="S214" i="14"/>
  <c r="S230" i="14"/>
  <c r="S246" i="14"/>
  <c r="S262" i="14"/>
  <c r="S278" i="14"/>
  <c r="S294" i="14"/>
  <c r="S310" i="14"/>
  <c r="S326" i="14"/>
  <c r="S342" i="14"/>
  <c r="S358" i="14"/>
  <c r="S374" i="14"/>
  <c r="S390" i="14"/>
  <c r="S406" i="14"/>
  <c r="S422" i="14"/>
  <c r="S438" i="14"/>
  <c r="S454" i="14"/>
  <c r="S470" i="14"/>
  <c r="S486" i="14"/>
  <c r="S502" i="14"/>
  <c r="S518" i="14"/>
  <c r="S534" i="14"/>
  <c r="S550" i="14"/>
  <c r="S566" i="14"/>
  <c r="S582" i="14"/>
  <c r="S598" i="14"/>
  <c r="S614" i="14"/>
  <c r="S630" i="14"/>
  <c r="S646" i="14"/>
  <c r="S662" i="14"/>
  <c r="S678" i="14"/>
  <c r="S694" i="14"/>
  <c r="S710" i="14"/>
  <c r="S726" i="14"/>
  <c r="S742" i="14"/>
  <c r="S758" i="14"/>
  <c r="EQ6" i="14"/>
  <c r="EQ22" i="14"/>
  <c r="EQ38" i="14"/>
  <c r="EI7" i="14"/>
  <c r="EI23" i="14"/>
  <c r="EI39" i="14"/>
  <c r="EI55" i="14"/>
  <c r="EI71" i="14"/>
  <c r="EI87" i="14"/>
  <c r="EA8" i="14"/>
  <c r="EA24" i="14"/>
  <c r="EA40" i="14"/>
  <c r="EA56" i="14"/>
  <c r="EA72" i="14"/>
  <c r="DS360" i="14"/>
  <c r="DK298" i="14"/>
  <c r="DK554" i="14"/>
  <c r="CE9" i="14"/>
  <c r="BW51" i="14"/>
  <c r="BW115" i="14"/>
  <c r="BO37" i="14"/>
  <c r="BO101" i="14"/>
  <c r="BO165" i="14"/>
  <c r="BO229" i="14"/>
  <c r="AY36" i="14"/>
  <c r="AQ54" i="14"/>
  <c r="AI12" i="14"/>
  <c r="AI76" i="14"/>
  <c r="AI140" i="14"/>
  <c r="AA16" i="14"/>
  <c r="AA80" i="14"/>
  <c r="AA144" i="14"/>
  <c r="AA188" i="14"/>
  <c r="AA220" i="14"/>
  <c r="AA252" i="14"/>
  <c r="AA284" i="14"/>
  <c r="AA316" i="14"/>
  <c r="AA348" i="14"/>
  <c r="S10" i="14"/>
  <c r="S26" i="14"/>
  <c r="S42" i="14"/>
  <c r="S58" i="14"/>
  <c r="S74" i="14"/>
  <c r="S90" i="14"/>
  <c r="S106" i="14"/>
  <c r="S122" i="14"/>
  <c r="S138" i="14"/>
  <c r="S154" i="14"/>
  <c r="S170" i="14"/>
  <c r="S186" i="14"/>
  <c r="S202" i="14"/>
  <c r="S218" i="14"/>
  <c r="S234" i="14"/>
  <c r="S250" i="14"/>
  <c r="S266" i="14"/>
  <c r="S282" i="14"/>
  <c r="S298" i="14"/>
  <c r="S314" i="14"/>
  <c r="S330" i="14"/>
  <c r="S346" i="14"/>
  <c r="S362" i="14"/>
  <c r="S378" i="14"/>
  <c r="S394" i="14"/>
  <c r="S410" i="14"/>
  <c r="S426" i="14"/>
  <c r="S442" i="14"/>
  <c r="S458" i="14"/>
  <c r="S474" i="14"/>
  <c r="S490" i="14"/>
  <c r="S506" i="14"/>
  <c r="S522" i="14"/>
  <c r="S538" i="14"/>
  <c r="S554" i="14"/>
  <c r="S570" i="14"/>
  <c r="S586" i="14"/>
  <c r="S602" i="14"/>
  <c r="S618" i="14"/>
  <c r="S634" i="14"/>
  <c r="S650" i="14"/>
  <c r="S666" i="14"/>
  <c r="S682" i="14"/>
  <c r="S698" i="14"/>
  <c r="S714" i="14"/>
  <c r="S730" i="14"/>
  <c r="S746" i="14"/>
  <c r="EY4" i="14"/>
  <c r="EQ10" i="14"/>
  <c r="EQ26" i="14"/>
  <c r="EQ42" i="14"/>
  <c r="EI11" i="14"/>
  <c r="EI27" i="14"/>
  <c r="EI43" i="14"/>
  <c r="EI59" i="14"/>
  <c r="EI75" i="14"/>
  <c r="EI91" i="14"/>
  <c r="EA12" i="14"/>
  <c r="EA28" i="14"/>
  <c r="EA44" i="14"/>
  <c r="EA60" i="14"/>
  <c r="DK106" i="14"/>
  <c r="DK362" i="14"/>
  <c r="DK618" i="14"/>
  <c r="CE73" i="14"/>
  <c r="BW67" i="14"/>
  <c r="BW131" i="14"/>
  <c r="BO53" i="14"/>
  <c r="BO117" i="14"/>
  <c r="BO181" i="14"/>
  <c r="BO245" i="14"/>
  <c r="AQ6" i="14"/>
  <c r="AQ70" i="14"/>
  <c r="AI28" i="14"/>
  <c r="AI92" i="14"/>
  <c r="AI156" i="14"/>
  <c r="AA32" i="14"/>
  <c r="AA96" i="14"/>
  <c r="AA160" i="14"/>
  <c r="AA192" i="14"/>
  <c r="AA224" i="14"/>
  <c r="AA256" i="14"/>
  <c r="AA288" i="14"/>
  <c r="AA320" i="14"/>
  <c r="AA352" i="14"/>
  <c r="S14" i="14"/>
  <c r="S30" i="14"/>
  <c r="S46" i="14"/>
  <c r="S62" i="14"/>
  <c r="S78" i="14"/>
  <c r="S94" i="14"/>
  <c r="S110" i="14"/>
  <c r="S126" i="14"/>
  <c r="S142" i="14"/>
  <c r="S158" i="14"/>
  <c r="S174" i="14"/>
  <c r="S190" i="14"/>
  <c r="S206" i="14"/>
  <c r="S222" i="14"/>
  <c r="S238" i="14"/>
  <c r="S254" i="14"/>
  <c r="S270" i="14"/>
  <c r="S286" i="14"/>
  <c r="S302" i="14"/>
  <c r="S318" i="14"/>
  <c r="S334" i="14"/>
  <c r="S350" i="14"/>
  <c r="S366" i="14"/>
  <c r="S382" i="14"/>
  <c r="S398" i="14"/>
  <c r="S414" i="14"/>
  <c r="S430" i="14"/>
  <c r="S446" i="14"/>
  <c r="S462" i="14"/>
  <c r="S478" i="14"/>
  <c r="S494" i="14"/>
  <c r="S510" i="14"/>
  <c r="S526" i="14"/>
  <c r="S542" i="14"/>
  <c r="S558" i="14"/>
  <c r="S574" i="14"/>
  <c r="S590" i="14"/>
  <c r="S606" i="14"/>
  <c r="S622" i="14"/>
  <c r="S638" i="14"/>
  <c r="S654" i="14"/>
  <c r="S670" i="14"/>
  <c r="S686" i="14"/>
  <c r="S702" i="14"/>
  <c r="S718" i="14"/>
  <c r="S734" i="14"/>
  <c r="S750" i="14"/>
  <c r="EY8" i="14"/>
  <c r="EQ14" i="14"/>
  <c r="EQ30" i="14"/>
  <c r="EQ46" i="14"/>
  <c r="EI15" i="14"/>
  <c r="EI31" i="14"/>
  <c r="EI47" i="14"/>
  <c r="EI63" i="14"/>
  <c r="EI79" i="14"/>
  <c r="EI95" i="14"/>
  <c r="DK170" i="14"/>
  <c r="BW83" i="14"/>
  <c r="BO197" i="14"/>
  <c r="AI44" i="14"/>
  <c r="AA112" i="14"/>
  <c r="AA268" i="14"/>
  <c r="S18" i="14"/>
  <c r="S82" i="14"/>
  <c r="S146" i="14"/>
  <c r="S210" i="14"/>
  <c r="S274" i="14"/>
  <c r="S338" i="14"/>
  <c r="S402" i="14"/>
  <c r="S466" i="14"/>
  <c r="S530" i="14"/>
  <c r="S594" i="14"/>
  <c r="S658" i="14"/>
  <c r="S722" i="14"/>
  <c r="EQ18" i="14"/>
  <c r="EI35" i="14"/>
  <c r="EA4" i="14"/>
  <c r="EA36" i="14"/>
  <c r="EA68" i="14"/>
  <c r="EA88" i="14"/>
  <c r="EA104" i="14"/>
  <c r="EA120" i="14"/>
  <c r="EA136" i="14"/>
  <c r="EA152" i="14"/>
  <c r="EA168" i="14"/>
  <c r="EA184" i="14"/>
  <c r="DS9" i="14"/>
  <c r="DS25" i="14"/>
  <c r="DS41" i="14"/>
  <c r="DS57" i="14"/>
  <c r="DS73" i="14"/>
  <c r="DS89" i="14"/>
  <c r="DS105" i="14"/>
  <c r="DS121" i="14"/>
  <c r="DS137" i="14"/>
  <c r="DS153" i="14"/>
  <c r="DS169" i="14"/>
  <c r="DS185" i="14"/>
  <c r="DS201" i="14"/>
  <c r="DS217" i="14"/>
  <c r="DS233" i="14"/>
  <c r="DS249" i="14"/>
  <c r="DS265" i="14"/>
  <c r="DS281" i="14"/>
  <c r="DS297" i="14"/>
  <c r="DS313" i="14"/>
  <c r="DS329" i="14"/>
  <c r="DS345" i="14"/>
  <c r="DS361" i="14"/>
  <c r="DS377" i="14"/>
  <c r="DK11" i="14"/>
  <c r="DK27" i="14"/>
  <c r="DK43" i="14"/>
  <c r="DK59" i="14"/>
  <c r="DK426" i="14"/>
  <c r="BO5" i="14"/>
  <c r="AY4" i="14"/>
  <c r="AI108" i="14"/>
  <c r="AA172" i="14"/>
  <c r="AA300" i="14"/>
  <c r="S34" i="14"/>
  <c r="S98" i="14"/>
  <c r="S162" i="14"/>
  <c r="S226" i="14"/>
  <c r="S290" i="14"/>
  <c r="S354" i="14"/>
  <c r="S418" i="14"/>
  <c r="S482" i="14"/>
  <c r="S546" i="14"/>
  <c r="S610" i="14"/>
  <c r="S674" i="14"/>
  <c r="S738" i="14"/>
  <c r="EQ34" i="14"/>
  <c r="EI51" i="14"/>
  <c r="EA16" i="14"/>
  <c r="EA48" i="14"/>
  <c r="EA76" i="14"/>
  <c r="EA92" i="14"/>
  <c r="EA108" i="14"/>
  <c r="EA124" i="14"/>
  <c r="EA140" i="14"/>
  <c r="EA156" i="14"/>
  <c r="EA172" i="14"/>
  <c r="EA188" i="14"/>
  <c r="DS13" i="14"/>
  <c r="DS29" i="14"/>
  <c r="DS45" i="14"/>
  <c r="DS61" i="14"/>
  <c r="DS77" i="14"/>
  <c r="DS93" i="14"/>
  <c r="DS109" i="14"/>
  <c r="DS125" i="14"/>
  <c r="DS141" i="14"/>
  <c r="DS157" i="14"/>
  <c r="DS173" i="14"/>
  <c r="DS189" i="14"/>
  <c r="DS205" i="14"/>
  <c r="DS221" i="14"/>
  <c r="DS237" i="14"/>
  <c r="DS253" i="14"/>
  <c r="DS269" i="14"/>
  <c r="DS285" i="14"/>
  <c r="DS301" i="14"/>
  <c r="DS317" i="14"/>
  <c r="DS333" i="14"/>
  <c r="DS349" i="14"/>
  <c r="DS365" i="14"/>
  <c r="DS381" i="14"/>
  <c r="DK15" i="14"/>
  <c r="DK31" i="14"/>
  <c r="DK47" i="14"/>
  <c r="DK63" i="14"/>
  <c r="DK79" i="14"/>
  <c r="DK95" i="14"/>
  <c r="DK111" i="14"/>
  <c r="DK127" i="14"/>
  <c r="DK143" i="14"/>
  <c r="DK159" i="14"/>
  <c r="DK175" i="14"/>
  <c r="DK191" i="14"/>
  <c r="DK207" i="14"/>
  <c r="DK223" i="14"/>
  <c r="DK239" i="14"/>
  <c r="DK255" i="14"/>
  <c r="DK271" i="14"/>
  <c r="DK287" i="14"/>
  <c r="DK303" i="14"/>
  <c r="DK319" i="14"/>
  <c r="DK335" i="14"/>
  <c r="DK351" i="14"/>
  <c r="DK367" i="14"/>
  <c r="DK383" i="14"/>
  <c r="DK399" i="14"/>
  <c r="DK415" i="14"/>
  <c r="DK431" i="14"/>
  <c r="DK447" i="14"/>
  <c r="DK463" i="14"/>
  <c r="DK479" i="14"/>
  <c r="DK495" i="14"/>
  <c r="DK511" i="14"/>
  <c r="DK682" i="14"/>
  <c r="BO69" i="14"/>
  <c r="AQ22" i="14"/>
  <c r="AI172" i="14"/>
  <c r="AA204" i="14"/>
  <c r="AA332" i="14"/>
  <c r="S50" i="14"/>
  <c r="S114" i="14"/>
  <c r="S178" i="14"/>
  <c r="S242" i="14"/>
  <c r="S306" i="14"/>
  <c r="S370" i="14"/>
  <c r="S434" i="14"/>
  <c r="S498" i="14"/>
  <c r="S562" i="14"/>
  <c r="S626" i="14"/>
  <c r="S690" i="14"/>
  <c r="S754" i="14"/>
  <c r="EI3" i="14"/>
  <c r="EI67" i="14"/>
  <c r="EA20" i="14"/>
  <c r="EA52" i="14"/>
  <c r="EA80" i="14"/>
  <c r="EA96" i="14"/>
  <c r="EA112" i="14"/>
  <c r="EA128" i="14"/>
  <c r="EA144" i="14"/>
  <c r="EA160" i="14"/>
  <c r="EA176" i="14"/>
  <c r="DS1" i="14"/>
  <c r="DS17" i="14"/>
  <c r="DS33" i="14"/>
  <c r="DS49" i="14"/>
  <c r="DS65" i="14"/>
  <c r="DS81" i="14"/>
  <c r="DS97" i="14"/>
  <c r="DS113" i="14"/>
  <c r="DS129" i="14"/>
  <c r="DS145" i="14"/>
  <c r="DS161" i="14"/>
  <c r="DS177" i="14"/>
  <c r="DS193" i="14"/>
  <c r="DS209" i="14"/>
  <c r="DS225" i="14"/>
  <c r="DS241" i="14"/>
  <c r="DS257" i="14"/>
  <c r="DS273" i="14"/>
  <c r="DS289" i="14"/>
  <c r="DS305" i="14"/>
  <c r="DS321" i="14"/>
  <c r="DS337" i="14"/>
  <c r="DS353" i="14"/>
  <c r="DS369" i="14"/>
  <c r="DK3" i="14"/>
  <c r="DK19" i="14"/>
  <c r="DK35" i="14"/>
  <c r="DK51" i="14"/>
  <c r="DK67" i="14"/>
  <c r="DK83" i="14"/>
  <c r="DK99" i="14"/>
  <c r="DK115" i="14"/>
  <c r="DK131" i="14"/>
  <c r="DK147" i="14"/>
  <c r="DK163" i="14"/>
  <c r="DK179" i="14"/>
  <c r="DK195" i="14"/>
  <c r="DK211" i="14"/>
  <c r="DK227" i="14"/>
  <c r="DK243" i="14"/>
  <c r="DK259" i="14"/>
  <c r="DK275" i="14"/>
  <c r="DK291" i="14"/>
  <c r="DK307" i="14"/>
  <c r="DK323" i="14"/>
  <c r="DK339" i="14"/>
  <c r="DK355" i="14"/>
  <c r="DK371" i="14"/>
  <c r="DK387" i="14"/>
  <c r="DK403" i="14"/>
  <c r="DK419" i="14"/>
  <c r="DK435" i="14"/>
  <c r="DK451" i="14"/>
  <c r="DK467" i="14"/>
  <c r="DK483" i="14"/>
  <c r="DK499" i="14"/>
  <c r="BW19" i="14"/>
  <c r="AA236" i="14"/>
  <c r="S194" i="14"/>
  <c r="S450" i="14"/>
  <c r="S706" i="14"/>
  <c r="EA32" i="14"/>
  <c r="EA116" i="14"/>
  <c r="EA180" i="14"/>
  <c r="DS53" i="14"/>
  <c r="DS117" i="14"/>
  <c r="DS181" i="14"/>
  <c r="DS245" i="14"/>
  <c r="DS309" i="14"/>
  <c r="DS373" i="14"/>
  <c r="DK55" i="14"/>
  <c r="DK91" i="14"/>
  <c r="DK123" i="14"/>
  <c r="DK155" i="14"/>
  <c r="DK187" i="14"/>
  <c r="DK219" i="14"/>
  <c r="DK251" i="14"/>
  <c r="DK283" i="14"/>
  <c r="DK315" i="14"/>
  <c r="DK347" i="14"/>
  <c r="DK379" i="14"/>
  <c r="DK411" i="14"/>
  <c r="DK443" i="14"/>
  <c r="DK475" i="14"/>
  <c r="DK507" i="14"/>
  <c r="DK527" i="14"/>
  <c r="DK543" i="14"/>
  <c r="DK559" i="14"/>
  <c r="DK575" i="14"/>
  <c r="DK591" i="14"/>
  <c r="DK607" i="14"/>
  <c r="DK623" i="14"/>
  <c r="DK639" i="14"/>
  <c r="DK655" i="14"/>
  <c r="DK671" i="14"/>
  <c r="DK687" i="14"/>
  <c r="DK703" i="14"/>
  <c r="DK719" i="14"/>
  <c r="DK735" i="14"/>
  <c r="CU2" i="14"/>
  <c r="CM5" i="14"/>
  <c r="CM21" i="14"/>
  <c r="CM37" i="14"/>
  <c r="CE10" i="14"/>
  <c r="CE26" i="14"/>
  <c r="CE42" i="14"/>
  <c r="CE58" i="14"/>
  <c r="CE74" i="14"/>
  <c r="BW12" i="14"/>
  <c r="BW28" i="14"/>
  <c r="BW44" i="14"/>
  <c r="BW60" i="14"/>
  <c r="BW76" i="14"/>
  <c r="BW92" i="14"/>
  <c r="BW108" i="14"/>
  <c r="BW124" i="14"/>
  <c r="BW140" i="14"/>
  <c r="BO14" i="14"/>
  <c r="BO30" i="14"/>
  <c r="BO46" i="14"/>
  <c r="BO62" i="14"/>
  <c r="BO78" i="14"/>
  <c r="BO94" i="14"/>
  <c r="BO110" i="14"/>
  <c r="BO126" i="14"/>
  <c r="BO142" i="14"/>
  <c r="BO158" i="14"/>
  <c r="BO174" i="14"/>
  <c r="BO190" i="14"/>
  <c r="BO206" i="14"/>
  <c r="BO222" i="14"/>
  <c r="BO238" i="14"/>
  <c r="BG8" i="14"/>
  <c r="AY13" i="14"/>
  <c r="AY29" i="14"/>
  <c r="AY45" i="14"/>
  <c r="AQ15" i="14"/>
  <c r="AQ31" i="14"/>
  <c r="AQ47" i="14"/>
  <c r="AQ63" i="14"/>
  <c r="AQ79" i="14"/>
  <c r="AQ95" i="14"/>
  <c r="AI1" i="14"/>
  <c r="AI17" i="14"/>
  <c r="AI33" i="14"/>
  <c r="AI49" i="14"/>
  <c r="AI65" i="14"/>
  <c r="AI81" i="14"/>
  <c r="AI97" i="14"/>
  <c r="AI113" i="14"/>
  <c r="AI129" i="14"/>
  <c r="AI145" i="14"/>
  <c r="AI161" i="14"/>
  <c r="AI177" i="14"/>
  <c r="AA1" i="14"/>
  <c r="AA17" i="14"/>
  <c r="AA33" i="14"/>
  <c r="AA49" i="14"/>
  <c r="AA65" i="14"/>
  <c r="AA81" i="14"/>
  <c r="AA97" i="14"/>
  <c r="AA113" i="14"/>
  <c r="AA129" i="14"/>
  <c r="AA145" i="14"/>
  <c r="AA161" i="14"/>
  <c r="AA177" i="14"/>
  <c r="AA193" i="14"/>
  <c r="AA209" i="14"/>
  <c r="AA225" i="14"/>
  <c r="AA241" i="14"/>
  <c r="AA257" i="14"/>
  <c r="AA273" i="14"/>
  <c r="AA289" i="14"/>
  <c r="AA305" i="14"/>
  <c r="AA321" i="14"/>
  <c r="AA337" i="14"/>
  <c r="AA353" i="14"/>
  <c r="AA369" i="14"/>
  <c r="S15" i="14"/>
  <c r="S31" i="14"/>
  <c r="S47" i="14"/>
  <c r="S63" i="14"/>
  <c r="S79" i="14"/>
  <c r="S95" i="14"/>
  <c r="BO133" i="14"/>
  <c r="AA364" i="14"/>
  <c r="S258" i="14"/>
  <c r="S514" i="14"/>
  <c r="EQ2" i="14"/>
  <c r="EA64" i="14"/>
  <c r="EA132" i="14"/>
  <c r="DS5" i="14"/>
  <c r="DS69" i="14"/>
  <c r="DS133" i="14"/>
  <c r="DS197" i="14"/>
  <c r="DS261" i="14"/>
  <c r="DS325" i="14"/>
  <c r="DK7" i="14"/>
  <c r="DK71" i="14"/>
  <c r="DK103" i="14"/>
  <c r="DK135" i="14"/>
  <c r="DK167" i="14"/>
  <c r="DK199" i="14"/>
  <c r="DK231" i="14"/>
  <c r="DK263" i="14"/>
  <c r="DK295" i="14"/>
  <c r="DK327" i="14"/>
  <c r="DK359" i="14"/>
  <c r="DK391" i="14"/>
  <c r="DK423" i="14"/>
  <c r="DK455" i="14"/>
  <c r="DK487" i="14"/>
  <c r="DK515" i="14"/>
  <c r="DK531" i="14"/>
  <c r="DK547" i="14"/>
  <c r="DK563" i="14"/>
  <c r="DK579" i="14"/>
  <c r="DK595" i="14"/>
  <c r="DK611" i="14"/>
  <c r="DK627" i="14"/>
  <c r="DK643" i="14"/>
  <c r="DK659" i="14"/>
  <c r="DK675" i="14"/>
  <c r="DK691" i="14"/>
  <c r="DK707" i="14"/>
  <c r="DK723" i="14"/>
  <c r="DK739" i="14"/>
  <c r="CU6" i="14"/>
  <c r="CM9" i="14"/>
  <c r="CM25" i="14"/>
  <c r="CM41" i="14"/>
  <c r="CE14" i="14"/>
  <c r="CE30" i="14"/>
  <c r="CE46" i="14"/>
  <c r="CE62" i="14"/>
  <c r="CE78" i="14"/>
  <c r="BW16" i="14"/>
  <c r="BW32" i="14"/>
  <c r="BW48" i="14"/>
  <c r="BW64" i="14"/>
  <c r="BW80" i="14"/>
  <c r="BW96" i="14"/>
  <c r="BW112" i="14"/>
  <c r="BW128" i="14"/>
  <c r="BO2" i="14"/>
  <c r="BO18" i="14"/>
  <c r="BO34" i="14"/>
  <c r="BO50" i="14"/>
  <c r="BO66" i="14"/>
  <c r="BO82" i="14"/>
  <c r="BO98" i="14"/>
  <c r="BO114" i="14"/>
  <c r="BO130" i="14"/>
  <c r="BO146" i="14"/>
  <c r="BO162" i="14"/>
  <c r="BO178" i="14"/>
  <c r="BO194" i="14"/>
  <c r="BO210" i="14"/>
  <c r="BO226" i="14"/>
  <c r="BO242" i="14"/>
  <c r="AY1" i="14"/>
  <c r="AY17" i="14"/>
  <c r="AY33" i="14"/>
  <c r="AQ3" i="14"/>
  <c r="AQ19" i="14"/>
  <c r="AQ35" i="14"/>
  <c r="AQ51" i="14"/>
  <c r="AQ67" i="14"/>
  <c r="AQ83" i="14"/>
  <c r="AQ99" i="14"/>
  <c r="AI5" i="14"/>
  <c r="AI21" i="14"/>
  <c r="AI37" i="14"/>
  <c r="AI53" i="14"/>
  <c r="AI69" i="14"/>
  <c r="AI85" i="14"/>
  <c r="AI101" i="14"/>
  <c r="AI117" i="14"/>
  <c r="AI133" i="14"/>
  <c r="AI149" i="14"/>
  <c r="AI165" i="14"/>
  <c r="AI181" i="14"/>
  <c r="AA5" i="14"/>
  <c r="AA21" i="14"/>
  <c r="AA37" i="14"/>
  <c r="AA53" i="14"/>
  <c r="AA69" i="14"/>
  <c r="AA85" i="14"/>
  <c r="AA101" i="14"/>
  <c r="AA117" i="14"/>
  <c r="AA133" i="14"/>
  <c r="AA149" i="14"/>
  <c r="AA165" i="14"/>
  <c r="AA181" i="14"/>
  <c r="AA197" i="14"/>
  <c r="AA213" i="14"/>
  <c r="AA229" i="14"/>
  <c r="AA245" i="14"/>
  <c r="AA261" i="14"/>
  <c r="AA277" i="14"/>
  <c r="AA293" i="14"/>
  <c r="AA309" i="14"/>
  <c r="AA325" i="14"/>
  <c r="AA341" i="14"/>
  <c r="AA357" i="14"/>
  <c r="S3" i="14"/>
  <c r="S19" i="14"/>
  <c r="S35" i="14"/>
  <c r="S51" i="14"/>
  <c r="S67" i="14"/>
  <c r="S83" i="14"/>
  <c r="S99" i="14"/>
  <c r="S115" i="14"/>
  <c r="S131" i="14"/>
  <c r="S147" i="14"/>
  <c r="S163" i="14"/>
  <c r="S179" i="14"/>
  <c r="S195" i="14"/>
  <c r="S211" i="14"/>
  <c r="S227" i="14"/>
  <c r="S243" i="14"/>
  <c r="S259" i="14"/>
  <c r="S275" i="14"/>
  <c r="S291" i="14"/>
  <c r="S307" i="14"/>
  <c r="S323" i="14"/>
  <c r="S339" i="14"/>
  <c r="S355" i="14"/>
  <c r="S371" i="14"/>
  <c r="S387" i="14"/>
  <c r="S403" i="14"/>
  <c r="S419" i="14"/>
  <c r="S435" i="14"/>
  <c r="S451" i="14"/>
  <c r="S467" i="14"/>
  <c r="S483" i="14"/>
  <c r="S499" i="14"/>
  <c r="S515" i="14"/>
  <c r="S531" i="14"/>
  <c r="S547" i="14"/>
  <c r="S563" i="14"/>
  <c r="S579" i="14"/>
  <c r="S595" i="14"/>
  <c r="S611" i="14"/>
  <c r="S627" i="14"/>
  <c r="S643" i="14"/>
  <c r="S659" i="14"/>
  <c r="S675" i="14"/>
  <c r="S691" i="14"/>
  <c r="S707" i="14"/>
  <c r="S723" i="14"/>
  <c r="S739" i="14"/>
  <c r="S755" i="14"/>
  <c r="EY9" i="14"/>
  <c r="AQ86" i="14"/>
  <c r="S66" i="14"/>
  <c r="S322" i="14"/>
  <c r="S578" i="14"/>
  <c r="EI19" i="14"/>
  <c r="EA84" i="14"/>
  <c r="EA148" i="14"/>
  <c r="DS21" i="14"/>
  <c r="DS85" i="14"/>
  <c r="DS149" i="14"/>
  <c r="DS213" i="14"/>
  <c r="DS277" i="14"/>
  <c r="DS341" i="14"/>
  <c r="DK23" i="14"/>
  <c r="DK75" i="14"/>
  <c r="DK107" i="14"/>
  <c r="DK139" i="14"/>
  <c r="DK171" i="14"/>
  <c r="DK203" i="14"/>
  <c r="DK235" i="14"/>
  <c r="DK267" i="14"/>
  <c r="DK299" i="14"/>
  <c r="DK331" i="14"/>
  <c r="DK363" i="14"/>
  <c r="DK395" i="14"/>
  <c r="DK427" i="14"/>
  <c r="DK459" i="14"/>
  <c r="DK491" i="14"/>
  <c r="DK519" i="14"/>
  <c r="DK535" i="14"/>
  <c r="DK551" i="14"/>
  <c r="DK567" i="14"/>
  <c r="DK583" i="14"/>
  <c r="DK599" i="14"/>
  <c r="DK615" i="14"/>
  <c r="DK631" i="14"/>
  <c r="DK647" i="14"/>
  <c r="DK663" i="14"/>
  <c r="DK679" i="14"/>
  <c r="DK695" i="14"/>
  <c r="DK711" i="14"/>
  <c r="DK727" i="14"/>
  <c r="DK743" i="14"/>
  <c r="CU10" i="14"/>
  <c r="CM13" i="14"/>
  <c r="CM29" i="14"/>
  <c r="CE2" i="14"/>
  <c r="CE18" i="14"/>
  <c r="CE34" i="14"/>
  <c r="CE50" i="14"/>
  <c r="CE66" i="14"/>
  <c r="BW4" i="14"/>
  <c r="BW20" i="14"/>
  <c r="BW36" i="14"/>
  <c r="BW52" i="14"/>
  <c r="BW68" i="14"/>
  <c r="BW84" i="14"/>
  <c r="BW100" i="14"/>
  <c r="BW116" i="14"/>
  <c r="BW132" i="14"/>
  <c r="BO6" i="14"/>
  <c r="BO22" i="14"/>
  <c r="BO38" i="14"/>
  <c r="BO54" i="14"/>
  <c r="BO70" i="14"/>
  <c r="BO86" i="14"/>
  <c r="BO102" i="14"/>
  <c r="BO118" i="14"/>
  <c r="BO134" i="14"/>
  <c r="BO150" i="14"/>
  <c r="BO166" i="14"/>
  <c r="BO182" i="14"/>
  <c r="BO198" i="14"/>
  <c r="BO214" i="14"/>
  <c r="BO230" i="14"/>
  <c r="BO246" i="14"/>
  <c r="AY5" i="14"/>
  <c r="AY21" i="14"/>
  <c r="AY37" i="14"/>
  <c r="AQ7" i="14"/>
  <c r="AQ23" i="14"/>
  <c r="AQ39" i="14"/>
  <c r="AQ55" i="14"/>
  <c r="AQ71" i="14"/>
  <c r="AQ87" i="14"/>
  <c r="AQ103" i="14"/>
  <c r="AI9" i="14"/>
  <c r="AI25" i="14"/>
  <c r="AI41" i="14"/>
  <c r="AI57" i="14"/>
  <c r="AI73" i="14"/>
  <c r="AI89" i="14"/>
  <c r="AI105" i="14"/>
  <c r="AI121" i="14"/>
  <c r="AI137" i="14"/>
  <c r="AI153" i="14"/>
  <c r="AI169" i="14"/>
  <c r="AI185" i="14"/>
  <c r="AA9" i="14"/>
  <c r="AA25" i="14"/>
  <c r="AA41" i="14"/>
  <c r="AA57" i="14"/>
  <c r="AA73" i="14"/>
  <c r="AA89" i="14"/>
  <c r="AA105" i="14"/>
  <c r="AA121" i="14"/>
  <c r="AA137" i="14"/>
  <c r="AA153" i="14"/>
  <c r="AA169" i="14"/>
  <c r="AA185" i="14"/>
  <c r="AA201" i="14"/>
  <c r="AA217" i="14"/>
  <c r="AA233" i="14"/>
  <c r="AA249" i="14"/>
  <c r="AA265" i="14"/>
  <c r="AA281" i="14"/>
  <c r="AA297" i="14"/>
  <c r="AA313" i="14"/>
  <c r="AA329" i="14"/>
  <c r="AA345" i="14"/>
  <c r="AA361" i="14"/>
  <c r="S7" i="14"/>
  <c r="S23" i="14"/>
  <c r="S39" i="14"/>
  <c r="S55" i="14"/>
  <c r="S71" i="14"/>
  <c r="S87" i="14"/>
  <c r="S103" i="14"/>
  <c r="S119" i="14"/>
  <c r="S135" i="14"/>
  <c r="S151" i="14"/>
  <c r="S167" i="14"/>
  <c r="S183" i="14"/>
  <c r="S199" i="14"/>
  <c r="S215" i="14"/>
  <c r="S231" i="14"/>
  <c r="S247" i="14"/>
  <c r="S263" i="14"/>
  <c r="S279" i="14"/>
  <c r="S295" i="14"/>
  <c r="S311" i="14"/>
  <c r="S327" i="14"/>
  <c r="S343" i="14"/>
  <c r="S359" i="14"/>
  <c r="S375" i="14"/>
  <c r="S391" i="14"/>
  <c r="S407" i="14"/>
  <c r="S423" i="14"/>
  <c r="S439" i="14"/>
  <c r="S455" i="14"/>
  <c r="S471" i="14"/>
  <c r="S487" i="14"/>
  <c r="S503" i="14"/>
  <c r="S519" i="14"/>
  <c r="S535" i="14"/>
  <c r="S551" i="14"/>
  <c r="S567" i="14"/>
  <c r="S583" i="14"/>
  <c r="S599" i="14"/>
  <c r="S615" i="14"/>
  <c r="S631" i="14"/>
  <c r="S647" i="14"/>
  <c r="S663" i="14"/>
  <c r="S679" i="14"/>
  <c r="S695" i="14"/>
  <c r="S711" i="14"/>
  <c r="S727" i="14"/>
  <c r="S743" i="14"/>
  <c r="S759" i="14"/>
  <c r="EQ3" i="14"/>
  <c r="EA164" i="14"/>
  <c r="S386" i="14"/>
  <c r="BO90" i="14"/>
  <c r="BO26" i="14"/>
  <c r="BW104" i="14"/>
  <c r="BW40" i="14"/>
  <c r="CE54" i="14"/>
  <c r="CM33" i="14"/>
  <c r="DK731" i="14"/>
  <c r="DK667" i="14"/>
  <c r="DK603" i="14"/>
  <c r="DK539" i="14"/>
  <c r="DK439" i="14"/>
  <c r="DK311" i="14"/>
  <c r="DK183" i="14"/>
  <c r="DK39" i="14"/>
  <c r="DS165" i="14"/>
  <c r="EA100" i="14"/>
  <c r="S130" i="14"/>
  <c r="AA48" i="14"/>
  <c r="DK58" i="14"/>
  <c r="DS376" i="14"/>
  <c r="DS312" i="14"/>
  <c r="DS248" i="14"/>
  <c r="DS184" i="14"/>
  <c r="DS120" i="14"/>
  <c r="DS32" i="14"/>
  <c r="EA91" i="14"/>
  <c r="EY3" i="14"/>
  <c r="EQ33" i="14"/>
  <c r="EI38" i="14"/>
  <c r="EI90" i="14"/>
  <c r="EA35" i="14"/>
  <c r="EA75" i="14"/>
  <c r="EA107" i="14"/>
  <c r="EA139" i="14"/>
  <c r="EA171" i="14"/>
  <c r="DS16" i="14"/>
  <c r="DS48" i="14"/>
  <c r="DS80" i="14"/>
  <c r="DS96" i="14"/>
  <c r="DS112" i="14"/>
  <c r="DS128" i="14"/>
  <c r="DS144" i="14"/>
  <c r="DS160" i="14"/>
  <c r="DS176" i="14"/>
  <c r="DS192" i="14"/>
  <c r="DS208" i="14"/>
  <c r="DS224" i="14"/>
  <c r="DS240" i="14"/>
  <c r="DS256" i="14"/>
  <c r="DS272" i="14"/>
  <c r="DS288" i="14"/>
  <c r="DS304" i="14"/>
  <c r="DS320" i="14"/>
  <c r="DS336" i="14"/>
  <c r="DS352" i="14"/>
  <c r="DS368" i="14"/>
  <c r="DK2" i="14"/>
  <c r="DK18" i="14"/>
  <c r="DK34" i="14"/>
  <c r="DK50" i="14"/>
  <c r="DK66" i="14"/>
  <c r="DK82" i="14"/>
  <c r="DK98" i="14"/>
  <c r="DK114" i="14"/>
  <c r="DK130" i="14"/>
  <c r="DK146" i="14"/>
  <c r="DK162" i="14"/>
  <c r="DK178" i="14"/>
  <c r="DK194" i="14"/>
  <c r="DK210" i="14"/>
  <c r="DK226" i="14"/>
  <c r="DK242" i="14"/>
  <c r="DK258" i="14"/>
  <c r="DK274" i="14"/>
  <c r="DK290" i="14"/>
  <c r="DK306" i="14"/>
  <c r="DK322" i="14"/>
  <c r="DK338" i="14"/>
  <c r="DK354" i="14"/>
  <c r="DK370" i="14"/>
  <c r="DK386" i="14"/>
  <c r="DK402" i="14"/>
  <c r="DK418" i="14"/>
  <c r="DK434" i="14"/>
  <c r="DK450" i="14"/>
  <c r="DK466" i="14"/>
  <c r="DK482" i="14"/>
  <c r="DK498" i="14"/>
  <c r="DK514" i="14"/>
  <c r="DK530" i="14"/>
  <c r="DK546" i="14"/>
  <c r="DK562" i="14"/>
  <c r="DK578" i="14"/>
  <c r="DK594" i="14"/>
  <c r="DK610" i="14"/>
  <c r="DK626" i="14"/>
  <c r="DK642" i="14"/>
  <c r="DK658" i="14"/>
  <c r="DK674" i="14"/>
  <c r="DK690" i="14"/>
  <c r="DK706" i="14"/>
  <c r="DK722" i="14"/>
  <c r="DK738" i="14"/>
  <c r="CU5" i="14"/>
  <c r="CM12" i="14"/>
  <c r="CM28" i="14"/>
  <c r="CE1" i="14"/>
  <c r="CE17" i="14"/>
  <c r="CE33" i="14"/>
  <c r="CE49" i="14"/>
  <c r="CE65" i="14"/>
  <c r="CE81" i="14"/>
  <c r="EQ45" i="14"/>
  <c r="EI54" i="14"/>
  <c r="EA3" i="14"/>
  <c r="EA43" i="14"/>
  <c r="EA83" i="14"/>
  <c r="EA115" i="14"/>
  <c r="EA147" i="14"/>
  <c r="EA179" i="14"/>
  <c r="DS24" i="14"/>
  <c r="DS56" i="14"/>
  <c r="DS84" i="14"/>
  <c r="DS100" i="14"/>
  <c r="DS116" i="14"/>
  <c r="DS132" i="14"/>
  <c r="DS148" i="14"/>
  <c r="DS164" i="14"/>
  <c r="DS180" i="14"/>
  <c r="DS196" i="14"/>
  <c r="DS212" i="14"/>
  <c r="DS228" i="14"/>
  <c r="DS244" i="14"/>
  <c r="DS260" i="14"/>
  <c r="DS276" i="14"/>
  <c r="DS292" i="14"/>
  <c r="DS308" i="14"/>
  <c r="DS324" i="14"/>
  <c r="DS340" i="14"/>
  <c r="DS356" i="14"/>
  <c r="DS372" i="14"/>
  <c r="DK6" i="14"/>
  <c r="DK22" i="14"/>
  <c r="DK38" i="14"/>
  <c r="DK54" i="14"/>
  <c r="DK70" i="14"/>
  <c r="DK86" i="14"/>
  <c r="DK102" i="14"/>
  <c r="DK118" i="14"/>
  <c r="DK134" i="14"/>
  <c r="DK150" i="14"/>
  <c r="DK166" i="14"/>
  <c r="DK182" i="14"/>
  <c r="DK198" i="14"/>
  <c r="DK214" i="14"/>
  <c r="DK230" i="14"/>
  <c r="DK246" i="14"/>
  <c r="DK262" i="14"/>
  <c r="DK278" i="14"/>
  <c r="DK294" i="14"/>
  <c r="DK310" i="14"/>
  <c r="DK326" i="14"/>
  <c r="DK342" i="14"/>
  <c r="DK358" i="14"/>
  <c r="DK374" i="14"/>
  <c r="DK390" i="14"/>
  <c r="DK406" i="14"/>
  <c r="DK422" i="14"/>
  <c r="DK438" i="14"/>
  <c r="DK454" i="14"/>
  <c r="DK470" i="14"/>
  <c r="DK486" i="14"/>
  <c r="DK502" i="14"/>
  <c r="DK518" i="14"/>
  <c r="DK534" i="14"/>
  <c r="DK550" i="14"/>
  <c r="DK566" i="14"/>
  <c r="DK582" i="14"/>
  <c r="DK598" i="14"/>
  <c r="DK614" i="14"/>
  <c r="DK630" i="14"/>
  <c r="DK646" i="14"/>
  <c r="DK662" i="14"/>
  <c r="DK678" i="14"/>
  <c r="DK694" i="14"/>
  <c r="DK710" i="14"/>
  <c r="DK726" i="14"/>
  <c r="DK742" i="14"/>
  <c r="CU9" i="14"/>
  <c r="CM16" i="14"/>
  <c r="CM32" i="14"/>
  <c r="CE5" i="14"/>
  <c r="CE21" i="14"/>
  <c r="CE37" i="14"/>
  <c r="CE53" i="14"/>
  <c r="CE69" i="14"/>
  <c r="BW3" i="14"/>
  <c r="EQ13" i="14"/>
  <c r="EI30" i="14"/>
  <c r="EI78" i="14"/>
  <c r="EA23" i="14"/>
  <c r="EA67" i="14"/>
  <c r="EA99" i="14"/>
  <c r="EA131" i="14"/>
  <c r="EA163" i="14"/>
  <c r="DS8" i="14"/>
  <c r="DS40" i="14"/>
  <c r="DS72" i="14"/>
  <c r="DS92" i="14"/>
  <c r="DS108" i="14"/>
  <c r="DS124" i="14"/>
  <c r="DS140" i="14"/>
  <c r="DS156" i="14"/>
  <c r="DS172" i="14"/>
  <c r="DS188" i="14"/>
  <c r="DS204" i="14"/>
  <c r="DS220" i="14"/>
  <c r="DS236" i="14"/>
  <c r="DS252" i="14"/>
  <c r="DS268" i="14"/>
  <c r="DS284" i="14"/>
  <c r="DS300" i="14"/>
  <c r="DS316" i="14"/>
  <c r="DS332" i="14"/>
  <c r="DS348" i="14"/>
  <c r="DS364" i="14"/>
  <c r="DS380" i="14"/>
  <c r="DK14" i="14"/>
  <c r="DK30" i="14"/>
  <c r="DK46" i="14"/>
  <c r="DK62" i="14"/>
  <c r="DK78" i="14"/>
  <c r="DK94" i="14"/>
  <c r="DK110" i="14"/>
  <c r="DK126" i="14"/>
  <c r="DK142" i="14"/>
  <c r="DK158" i="14"/>
  <c r="DK174" i="14"/>
  <c r="DK190" i="14"/>
  <c r="DK206" i="14"/>
  <c r="DK222" i="14"/>
  <c r="DK238" i="14"/>
  <c r="DK254" i="14"/>
  <c r="DK270" i="14"/>
  <c r="DK286" i="14"/>
  <c r="DK302" i="14"/>
  <c r="DK318" i="14"/>
  <c r="DK334" i="14"/>
  <c r="DK350" i="14"/>
  <c r="DK366" i="14"/>
  <c r="DK382" i="14"/>
  <c r="DK398" i="14"/>
  <c r="DK414" i="14"/>
  <c r="DK430" i="14"/>
  <c r="DK446" i="14"/>
  <c r="DK462" i="14"/>
  <c r="DK478" i="14"/>
  <c r="DK494" i="14"/>
  <c r="DK510" i="14"/>
  <c r="DK526" i="14"/>
  <c r="DK542" i="14"/>
  <c r="DK558" i="14"/>
  <c r="DK574" i="14"/>
  <c r="DK590" i="14"/>
  <c r="DK606" i="14"/>
  <c r="DK622" i="14"/>
  <c r="DK638" i="14"/>
  <c r="DK654" i="14"/>
  <c r="DK670" i="14"/>
  <c r="DK686" i="14"/>
  <c r="DK702" i="14"/>
  <c r="DK718" i="14"/>
  <c r="DK734" i="14"/>
  <c r="CU1" i="14"/>
  <c r="CM8" i="14"/>
  <c r="CM24" i="14"/>
  <c r="CM40" i="14"/>
  <c r="CE13" i="14"/>
  <c r="CE29" i="14"/>
  <c r="CE45" i="14"/>
  <c r="CE61" i="14"/>
  <c r="CE77" i="14"/>
  <c r="DS280" i="14"/>
  <c r="DS216" i="14"/>
  <c r="DS152" i="14"/>
  <c r="DS88" i="14"/>
  <c r="EA155" i="14"/>
  <c r="EA11" i="14"/>
  <c r="DK74" i="14"/>
  <c r="DK10" i="14"/>
  <c r="DS328" i="14"/>
  <c r="DS264" i="14"/>
  <c r="DS200" i="14"/>
  <c r="DS136" i="14"/>
  <c r="DS64" i="14"/>
  <c r="EA123" i="14"/>
  <c r="EI70" i="14"/>
  <c r="DS68" i="14"/>
  <c r="DS52" i="14"/>
  <c r="DS36" i="14"/>
  <c r="DS20" i="14"/>
  <c r="DS4" i="14"/>
  <c r="EA175" i="14"/>
  <c r="EA159" i="14"/>
  <c r="EA143" i="14"/>
  <c r="EA127" i="14"/>
  <c r="EA111" i="14"/>
  <c r="EA95" i="14"/>
  <c r="EA79" i="14"/>
  <c r="EA59" i="14"/>
  <c r="EA39" i="14"/>
  <c r="EA19" i="14"/>
  <c r="EI94" i="14"/>
  <c r="EI74" i="14"/>
  <c r="EI50" i="14"/>
  <c r="EI18" i="14"/>
  <c r="EQ37" i="14"/>
  <c r="EQ1" i="14"/>
  <c r="DS76" i="14"/>
  <c r="DS60" i="14"/>
  <c r="DS44" i="14"/>
  <c r="DS28" i="14"/>
  <c r="DS12" i="14"/>
  <c r="EA183" i="14"/>
  <c r="EA167" i="14"/>
  <c r="EA151" i="14"/>
  <c r="EA135" i="14"/>
  <c r="EA119" i="14"/>
  <c r="EA103" i="14"/>
  <c r="EA87" i="14"/>
  <c r="EA71" i="14"/>
  <c r="EA51" i="14"/>
  <c r="EA27" i="14"/>
  <c r="EA7" i="14"/>
  <c r="EI86" i="14"/>
  <c r="EI62" i="14"/>
  <c r="EI34" i="14"/>
  <c r="EI6" i="14"/>
  <c r="EQ17" i="14"/>
  <c r="EQ21" i="14"/>
  <c r="EY7" i="14"/>
  <c r="EA63" i="14"/>
  <c r="EA47" i="14"/>
  <c r="EA31" i="14"/>
  <c r="EA15" i="14"/>
  <c r="EI98" i="14"/>
  <c r="EI82" i="14"/>
  <c r="EI66" i="14"/>
  <c r="EI46" i="14"/>
  <c r="EI22" i="14"/>
  <c r="EI2" i="14"/>
  <c r="EQ29" i="14"/>
  <c r="EQ5" i="14"/>
  <c r="EI58" i="14"/>
  <c r="EI42" i="14"/>
  <c r="EI26" i="14"/>
  <c r="EI10" i="14"/>
  <c r="EQ41" i="14"/>
  <c r="EQ25" i="14"/>
  <c r="EQ9" i="14"/>
  <c r="EY2" i="11"/>
  <c r="EQ3" i="11"/>
  <c r="EI3" i="11"/>
  <c r="EI7" i="11"/>
  <c r="EA3" i="11"/>
  <c r="EA7" i="11"/>
  <c r="EA11" i="11"/>
  <c r="EA15" i="11"/>
  <c r="EA19" i="11"/>
  <c r="EA23" i="11"/>
  <c r="EA27" i="11"/>
  <c r="EA31" i="11"/>
  <c r="EA35" i="11"/>
  <c r="EA39" i="11"/>
  <c r="EA43" i="11"/>
  <c r="EA47" i="11"/>
  <c r="EA51" i="11"/>
  <c r="EA55" i="11"/>
  <c r="EA59" i="11"/>
  <c r="EA63" i="11"/>
  <c r="DS3" i="11"/>
  <c r="DS7" i="11"/>
  <c r="DS11" i="11"/>
  <c r="DS15" i="11"/>
  <c r="DS19" i="11"/>
  <c r="DS23" i="11"/>
  <c r="DS27" i="11"/>
  <c r="DS31" i="11"/>
  <c r="DS35" i="11"/>
  <c r="DS39" i="11"/>
  <c r="DS43" i="11"/>
  <c r="DS47" i="11"/>
  <c r="DS51" i="11"/>
  <c r="DS55" i="11"/>
  <c r="DS59" i="11"/>
  <c r="DS63" i="11"/>
  <c r="DS67" i="11"/>
  <c r="DS71" i="11"/>
  <c r="DS75" i="11"/>
  <c r="DS79" i="11"/>
  <c r="DS83" i="11"/>
  <c r="DS87" i="11"/>
  <c r="DS91" i="11"/>
  <c r="DS95" i="11"/>
  <c r="DS99" i="11"/>
  <c r="DS103" i="11"/>
  <c r="DS107" i="11"/>
  <c r="DS111" i="11"/>
  <c r="DS115" i="11"/>
  <c r="DS119" i="11"/>
  <c r="DS123" i="11"/>
  <c r="DS127" i="11"/>
  <c r="DS131" i="11"/>
  <c r="DS135" i="11"/>
  <c r="DS139" i="11"/>
  <c r="DS143" i="11"/>
  <c r="DS147" i="11"/>
  <c r="DS151" i="11"/>
  <c r="DS155" i="11"/>
  <c r="DS159" i="11"/>
  <c r="DS163" i="11"/>
  <c r="DS167" i="11"/>
  <c r="DS171" i="11"/>
  <c r="DS175" i="11"/>
  <c r="DS179" i="11"/>
  <c r="DK2" i="11"/>
  <c r="DK6" i="11"/>
  <c r="DK10" i="11"/>
  <c r="DK14" i="11"/>
  <c r="DK18" i="11"/>
  <c r="DK22" i="11"/>
  <c r="DK26" i="11"/>
  <c r="DK30" i="11"/>
  <c r="DK34" i="11"/>
  <c r="DK38" i="11"/>
  <c r="DK42" i="11"/>
  <c r="DK46" i="11"/>
  <c r="DK50" i="11"/>
  <c r="DK54" i="11"/>
  <c r="EI4" i="11"/>
  <c r="EA4" i="11"/>
  <c r="EA8" i="11"/>
  <c r="EA12" i="11"/>
  <c r="EA16" i="11"/>
  <c r="EA20" i="11"/>
  <c r="EA24" i="11"/>
  <c r="EA28" i="11"/>
  <c r="EA32" i="11"/>
  <c r="EA36" i="11"/>
  <c r="EA40" i="11"/>
  <c r="EA44" i="11"/>
  <c r="EA48" i="11"/>
  <c r="EA52" i="11"/>
  <c r="EA56" i="11"/>
  <c r="EA60" i="11"/>
  <c r="DS4" i="11"/>
  <c r="DS8" i="11"/>
  <c r="DS12" i="11"/>
  <c r="DS16" i="11"/>
  <c r="DS20" i="11"/>
  <c r="DS24" i="11"/>
  <c r="DS28" i="11"/>
  <c r="DS32" i="11"/>
  <c r="DS36" i="11"/>
  <c r="DS40" i="11"/>
  <c r="DS44" i="11"/>
  <c r="DS48" i="11"/>
  <c r="DS52" i="11"/>
  <c r="DS56" i="11"/>
  <c r="DS60" i="11"/>
  <c r="DS64" i="11"/>
  <c r="DS68" i="11"/>
  <c r="DS72" i="11"/>
  <c r="DS76" i="11"/>
  <c r="DS80" i="11"/>
  <c r="DS84" i="11"/>
  <c r="DS88" i="11"/>
  <c r="DS92" i="11"/>
  <c r="DS96" i="11"/>
  <c r="DS100" i="11"/>
  <c r="DS104" i="11"/>
  <c r="DS108" i="11"/>
  <c r="DS112" i="11"/>
  <c r="DS116" i="11"/>
  <c r="DS120" i="11"/>
  <c r="DS124" i="11"/>
  <c r="DS128" i="11"/>
  <c r="DS132" i="11"/>
  <c r="DS136" i="11"/>
  <c r="DS140" i="11"/>
  <c r="DS144" i="11"/>
  <c r="DS148" i="11"/>
  <c r="DS152" i="11"/>
  <c r="DS156" i="11"/>
  <c r="DS160" i="11"/>
  <c r="DS164" i="11"/>
  <c r="DS168" i="11"/>
  <c r="DS172" i="11"/>
  <c r="DS176" i="11"/>
  <c r="DS180" i="11"/>
  <c r="DK3" i="11"/>
  <c r="DK7" i="11"/>
  <c r="DK11" i="11"/>
  <c r="DK15" i="11"/>
  <c r="DK19" i="11"/>
  <c r="DK23" i="11"/>
  <c r="DK27" i="11"/>
  <c r="DK31" i="11"/>
  <c r="DK35" i="11"/>
  <c r="DK39" i="11"/>
  <c r="DK43" i="11"/>
  <c r="DK47" i="11"/>
  <c r="DK51" i="11"/>
  <c r="DK55" i="11"/>
  <c r="DK59" i="11"/>
  <c r="DK63" i="11"/>
  <c r="DK67" i="11"/>
  <c r="DK71" i="11"/>
  <c r="DK75" i="11"/>
  <c r="DK79" i="11"/>
  <c r="DK83" i="11"/>
  <c r="DK87" i="11"/>
  <c r="DK91" i="11"/>
  <c r="DK95" i="11"/>
  <c r="DK99" i="11"/>
  <c r="DK103" i="11"/>
  <c r="DK107" i="11"/>
  <c r="DK111" i="11"/>
  <c r="DK115" i="11"/>
  <c r="DK119" i="11"/>
  <c r="DK123" i="11"/>
  <c r="DK127" i="11"/>
  <c r="DK131" i="11"/>
  <c r="DK135" i="11"/>
  <c r="DK139" i="11"/>
  <c r="DK143" i="11"/>
  <c r="DK147" i="11"/>
  <c r="DK151" i="11"/>
  <c r="DK155" i="11"/>
  <c r="DK159" i="11"/>
  <c r="DK163" i="11"/>
  <c r="DK167" i="11"/>
  <c r="DK171" i="11"/>
  <c r="DK175" i="11"/>
  <c r="DK179" i="11"/>
  <c r="DK183" i="11"/>
  <c r="DK187" i="11"/>
  <c r="DK191" i="11"/>
  <c r="DK195" i="11"/>
  <c r="DK199" i="11"/>
  <c r="DK203" i="11"/>
  <c r="DK207" i="11"/>
  <c r="DK211" i="11"/>
  <c r="DK215" i="11"/>
  <c r="DK219" i="11"/>
  <c r="DK223" i="11"/>
  <c r="DK227" i="11"/>
  <c r="DK231" i="11"/>
  <c r="DK235" i="11"/>
  <c r="DK239" i="11"/>
  <c r="DK243" i="11"/>
  <c r="DK247" i="11"/>
  <c r="DK251" i="11"/>
  <c r="DK255" i="11"/>
  <c r="DK259" i="11"/>
  <c r="DK263" i="11"/>
  <c r="DK267" i="11"/>
  <c r="DK271" i="11"/>
  <c r="DK275" i="11"/>
  <c r="DK279" i="11"/>
  <c r="DK283" i="11"/>
  <c r="DK287" i="11"/>
  <c r="DK291" i="11"/>
  <c r="DK295" i="11"/>
  <c r="DK299" i="11"/>
  <c r="DK303" i="11"/>
  <c r="DK307" i="11"/>
  <c r="DK311" i="11"/>
  <c r="DK315" i="11"/>
  <c r="DK319" i="11"/>
  <c r="DK323" i="11"/>
  <c r="DK327" i="11"/>
  <c r="DC3" i="11"/>
  <c r="CU2" i="11"/>
  <c r="CM4" i="11"/>
  <c r="CM8" i="11"/>
  <c r="CM12" i="11"/>
  <c r="CE4" i="11"/>
  <c r="CE8" i="11"/>
  <c r="CE12" i="11"/>
  <c r="CE16" i="11"/>
  <c r="CE20" i="11"/>
  <c r="CE24" i="11"/>
  <c r="CE28" i="11"/>
  <c r="CE32" i="11"/>
  <c r="CE36" i="11"/>
  <c r="CE40" i="11"/>
  <c r="CE44" i="11"/>
  <c r="CE48" i="11"/>
  <c r="CE52" i="11"/>
  <c r="CE56" i="11"/>
  <c r="BW4" i="11"/>
  <c r="BW8" i="11"/>
  <c r="BW12" i="11"/>
  <c r="BW16" i="11"/>
  <c r="BW20" i="11"/>
  <c r="BW24" i="11"/>
  <c r="BW28" i="11"/>
  <c r="BW32" i="11"/>
  <c r="BW36" i="11"/>
  <c r="BW40" i="11"/>
  <c r="BW44" i="11"/>
  <c r="BW48" i="11"/>
  <c r="BW52" i="11"/>
  <c r="BW56" i="11"/>
  <c r="BW60" i="11"/>
  <c r="BW64" i="11"/>
  <c r="BW68" i="11"/>
  <c r="BW72" i="11"/>
  <c r="BW76" i="11"/>
  <c r="BW80" i="11"/>
  <c r="BW84" i="11"/>
  <c r="BW88" i="11"/>
  <c r="BW92" i="11"/>
  <c r="BW96" i="11"/>
  <c r="BW100" i="11"/>
  <c r="BW104" i="11"/>
  <c r="BW108" i="11"/>
  <c r="BW112" i="11"/>
  <c r="BW116" i="11"/>
  <c r="BW120" i="11"/>
  <c r="BW124" i="11"/>
  <c r="BW128" i="11"/>
  <c r="BW132" i="11"/>
  <c r="BO2" i="11"/>
  <c r="BO6" i="11"/>
  <c r="BO10" i="11"/>
  <c r="BO14" i="11"/>
  <c r="BO18" i="11"/>
  <c r="BO22" i="11"/>
  <c r="BO26" i="11"/>
  <c r="BO30" i="11"/>
  <c r="BO34" i="11"/>
  <c r="BO38" i="11"/>
  <c r="BO42" i="11"/>
  <c r="BO46" i="11"/>
  <c r="BO50" i="11"/>
  <c r="BO54" i="11"/>
  <c r="BO58" i="11"/>
  <c r="BO62" i="11"/>
  <c r="BO66" i="11"/>
  <c r="BO70" i="11"/>
  <c r="BO74" i="11"/>
  <c r="BO78" i="11"/>
  <c r="BO82" i="11"/>
  <c r="BO86" i="11"/>
  <c r="BO90" i="11"/>
  <c r="BO94" i="11"/>
  <c r="BO98" i="11"/>
  <c r="BO102" i="11"/>
  <c r="BO106" i="11"/>
  <c r="BO110" i="11"/>
  <c r="BO114" i="11"/>
  <c r="BO118" i="11"/>
  <c r="BO122" i="11"/>
  <c r="BO126" i="11"/>
  <c r="BO130" i="11"/>
  <c r="BO134" i="11"/>
  <c r="BO138" i="11"/>
  <c r="BO142" i="11"/>
  <c r="BO146" i="11"/>
  <c r="BO150" i="11"/>
  <c r="BO154" i="11"/>
  <c r="BO158" i="11"/>
  <c r="BO162" i="11"/>
  <c r="BO166" i="11"/>
  <c r="BO170" i="11"/>
  <c r="BO174" i="11"/>
  <c r="BO178" i="11"/>
  <c r="BO182" i="11"/>
  <c r="BO186" i="11"/>
  <c r="BO190" i="11"/>
  <c r="BO194" i="11"/>
  <c r="BO198" i="11"/>
  <c r="BO202" i="11"/>
  <c r="BO206" i="11"/>
  <c r="BO210" i="11"/>
  <c r="BG3" i="11"/>
  <c r="AY1" i="11"/>
  <c r="AY5" i="11"/>
  <c r="AQ3" i="11"/>
  <c r="AQ7" i="11"/>
  <c r="AI1" i="11"/>
  <c r="AI5" i="11"/>
  <c r="AI9" i="11"/>
  <c r="AI13" i="11"/>
  <c r="AI17" i="11"/>
  <c r="AI21" i="11"/>
  <c r="AI25" i="11"/>
  <c r="AI29" i="11"/>
  <c r="AI33" i="11"/>
  <c r="AI37" i="11"/>
  <c r="AI41" i="11"/>
  <c r="AI45" i="11"/>
  <c r="AI49" i="11"/>
  <c r="AI53" i="11"/>
  <c r="AI57" i="11"/>
  <c r="AI61" i="11"/>
  <c r="AI65" i="11"/>
  <c r="AI69" i="11"/>
  <c r="AA2" i="11"/>
  <c r="AA6" i="11"/>
  <c r="AA10" i="11"/>
  <c r="AA14" i="11"/>
  <c r="AA18" i="11"/>
  <c r="AA22" i="11"/>
  <c r="AA26" i="11"/>
  <c r="AA30" i="11"/>
  <c r="AA34" i="11"/>
  <c r="AA38" i="11"/>
  <c r="AA42" i="11"/>
  <c r="AA46" i="11"/>
  <c r="AA50" i="11"/>
  <c r="AA54" i="11"/>
  <c r="AA58" i="11"/>
  <c r="AA62" i="11"/>
  <c r="AA66" i="11"/>
  <c r="AA70" i="11"/>
  <c r="AA74" i="11"/>
  <c r="AA78" i="11"/>
  <c r="AA82" i="11"/>
  <c r="AA86" i="11"/>
  <c r="AA90" i="11"/>
  <c r="AA94" i="11"/>
  <c r="AA98" i="11"/>
  <c r="AA102" i="11"/>
  <c r="AA106" i="11"/>
  <c r="AA110" i="11"/>
  <c r="AA114" i="11"/>
  <c r="AA118" i="11"/>
  <c r="AA122" i="11"/>
  <c r="AA126" i="11"/>
  <c r="AA130" i="11"/>
  <c r="AA134" i="11"/>
  <c r="AA138" i="11"/>
  <c r="AA142" i="11"/>
  <c r="AA146" i="11"/>
  <c r="AA150" i="11"/>
  <c r="AA154" i="11"/>
  <c r="AA158" i="11"/>
  <c r="AA162" i="11"/>
  <c r="AA166" i="11"/>
  <c r="AA170" i="11"/>
  <c r="AA174" i="11"/>
  <c r="AA178" i="11"/>
  <c r="AA182" i="11"/>
  <c r="AA186" i="11"/>
  <c r="AA190" i="11"/>
  <c r="AA194" i="11"/>
  <c r="AA198" i="11"/>
  <c r="AA202" i="11"/>
  <c r="AA206" i="11"/>
  <c r="AA210" i="11"/>
  <c r="AA214" i="11"/>
  <c r="S2" i="11"/>
  <c r="S6" i="11"/>
  <c r="S10" i="11"/>
  <c r="S14" i="11"/>
  <c r="S18" i="11"/>
  <c r="S22" i="11"/>
  <c r="S26" i="11"/>
  <c r="S30" i="11"/>
  <c r="S34" i="11"/>
  <c r="S38" i="11"/>
  <c r="S42" i="11"/>
  <c r="S46" i="11"/>
  <c r="S50" i="11"/>
  <c r="S54" i="11"/>
  <c r="S58" i="11"/>
  <c r="S62" i="11"/>
  <c r="S66" i="11"/>
  <c r="S70" i="11"/>
  <c r="S74" i="11"/>
  <c r="S78" i="11"/>
  <c r="S82" i="11"/>
  <c r="S86" i="11"/>
  <c r="S90" i="11"/>
  <c r="S94" i="11"/>
  <c r="S98" i="11"/>
  <c r="S102" i="11"/>
  <c r="S106" i="11"/>
  <c r="S110" i="11"/>
  <c r="S114" i="11"/>
  <c r="S118" i="11"/>
  <c r="S122" i="11"/>
  <c r="S126" i="11"/>
  <c r="S130" i="11"/>
  <c r="S134" i="11"/>
  <c r="S138" i="11"/>
  <c r="S142" i="11"/>
  <c r="S146" i="11"/>
  <c r="S150" i="11"/>
  <c r="S154" i="11"/>
  <c r="S158" i="11"/>
  <c r="S162" i="11"/>
  <c r="S166" i="11"/>
  <c r="S170" i="11"/>
  <c r="S174" i="11"/>
  <c r="S178" i="11"/>
  <c r="S182" i="11"/>
  <c r="S186" i="11"/>
  <c r="S190" i="11"/>
  <c r="S194" i="11"/>
  <c r="S198" i="11"/>
  <c r="S202" i="11"/>
  <c r="S206" i="11"/>
  <c r="S210" i="11"/>
  <c r="S214" i="11"/>
  <c r="S218" i="11"/>
  <c r="S222" i="11"/>
  <c r="S226" i="11"/>
  <c r="S230" i="11"/>
  <c r="S234" i="11"/>
  <c r="S238" i="11"/>
  <c r="S242" i="11"/>
  <c r="S246" i="11"/>
  <c r="S250" i="11"/>
  <c r="S254" i="11"/>
  <c r="S258" i="11"/>
  <c r="S262" i="11"/>
  <c r="S266" i="11"/>
  <c r="S270" i="11"/>
  <c r="S274" i="11"/>
  <c r="S278" i="11"/>
  <c r="S282" i="11"/>
  <c r="S286" i="11"/>
  <c r="S290" i="11"/>
  <c r="S294" i="11"/>
  <c r="S298" i="11"/>
  <c r="S302" i="11"/>
  <c r="S306" i="11"/>
  <c r="S310" i="11"/>
  <c r="S314" i="11"/>
  <c r="S318" i="11"/>
  <c r="S322" i="11"/>
  <c r="S326" i="11"/>
  <c r="S330" i="11"/>
  <c r="S334" i="11"/>
  <c r="S338" i="11"/>
  <c r="S342" i="11"/>
  <c r="S346" i="11"/>
  <c r="S350" i="11"/>
  <c r="S354" i="11"/>
  <c r="S358" i="11"/>
  <c r="S362" i="11"/>
  <c r="S366" i="11"/>
  <c r="EY1" i="11"/>
  <c r="F83" i="11" s="1"/>
  <c r="EQ2" i="11"/>
  <c r="EI2" i="11"/>
  <c r="EI6" i="11"/>
  <c r="EA2" i="11"/>
  <c r="EA6" i="11"/>
  <c r="EA10" i="11"/>
  <c r="EA14" i="11"/>
  <c r="EA18" i="11"/>
  <c r="EA22" i="11"/>
  <c r="EA26" i="11"/>
  <c r="EA30" i="11"/>
  <c r="EA34" i="11"/>
  <c r="EA38" i="11"/>
  <c r="EA42" i="11"/>
  <c r="EA46" i="11"/>
  <c r="EA50" i="11"/>
  <c r="EA54" i="11"/>
  <c r="EA58" i="11"/>
  <c r="EA62" i="11"/>
  <c r="DS2" i="11"/>
  <c r="DS6" i="11"/>
  <c r="DS10" i="11"/>
  <c r="DS14" i="11"/>
  <c r="DS18" i="11"/>
  <c r="DS22" i="11"/>
  <c r="DS26" i="11"/>
  <c r="DS30" i="11"/>
  <c r="DS34" i="11"/>
  <c r="DS38" i="11"/>
  <c r="DS42" i="11"/>
  <c r="DS46" i="11"/>
  <c r="DS50" i="11"/>
  <c r="DS54" i="11"/>
  <c r="DS58" i="11"/>
  <c r="DS62" i="11"/>
  <c r="DS66" i="11"/>
  <c r="DS70" i="11"/>
  <c r="DS74" i="11"/>
  <c r="DS78" i="11"/>
  <c r="DS82" i="11"/>
  <c r="DS86" i="11"/>
  <c r="DS90" i="11"/>
  <c r="DS94" i="11"/>
  <c r="DS98" i="11"/>
  <c r="DS102" i="11"/>
  <c r="DS106" i="11"/>
  <c r="DS110" i="11"/>
  <c r="DS114" i="11"/>
  <c r="DS118" i="11"/>
  <c r="DS122" i="11"/>
  <c r="DS126" i="11"/>
  <c r="DS130" i="11"/>
  <c r="DS134" i="11"/>
  <c r="DS138" i="11"/>
  <c r="DS142" i="11"/>
  <c r="DS146" i="11"/>
  <c r="DS150" i="11"/>
  <c r="DS154" i="11"/>
  <c r="DS158" i="11"/>
  <c r="DS162" i="11"/>
  <c r="DS166" i="11"/>
  <c r="DS170" i="11"/>
  <c r="DS174" i="11"/>
  <c r="DS178" i="11"/>
  <c r="DK1" i="11"/>
  <c r="DK5" i="11"/>
  <c r="DK9" i="11"/>
  <c r="DK13" i="11"/>
  <c r="DK17" i="11"/>
  <c r="DK21" i="11"/>
  <c r="DK25" i="11"/>
  <c r="DK29" i="11"/>
  <c r="DK33" i="11"/>
  <c r="DK37" i="11"/>
  <c r="DK41" i="11"/>
  <c r="DK45" i="11"/>
  <c r="DK49" i="11"/>
  <c r="DK53" i="11"/>
  <c r="DK57" i="11"/>
  <c r="DK61" i="11"/>
  <c r="DK65" i="11"/>
  <c r="DK69" i="11"/>
  <c r="DK73" i="11"/>
  <c r="DK77" i="11"/>
  <c r="DK81" i="11"/>
  <c r="DK85" i="11"/>
  <c r="DK89" i="11"/>
  <c r="DK93" i="11"/>
  <c r="DK97" i="11"/>
  <c r="DK101" i="11"/>
  <c r="DK105" i="11"/>
  <c r="DK109" i="11"/>
  <c r="DK113" i="11"/>
  <c r="DK117" i="11"/>
  <c r="DK121" i="11"/>
  <c r="DK125" i="11"/>
  <c r="DK129" i="11"/>
  <c r="DK133" i="11"/>
  <c r="DK137" i="11"/>
  <c r="DK141" i="11"/>
  <c r="DK145" i="11"/>
  <c r="DK149" i="11"/>
  <c r="DK153" i="11"/>
  <c r="DK157" i="11"/>
  <c r="DK161" i="11"/>
  <c r="DK165" i="11"/>
  <c r="DK169" i="11"/>
  <c r="DK173" i="11"/>
  <c r="DK177" i="11"/>
  <c r="DK181" i="11"/>
  <c r="DK185" i="11"/>
  <c r="DK189" i="11"/>
  <c r="DK193" i="11"/>
  <c r="DK197" i="11"/>
  <c r="DK201" i="11"/>
  <c r="DK205" i="11"/>
  <c r="DK209" i="11"/>
  <c r="DK213" i="11"/>
  <c r="DK217" i="11"/>
  <c r="DK221" i="11"/>
  <c r="DK225" i="11"/>
  <c r="DK229" i="11"/>
  <c r="DK233" i="11"/>
  <c r="DK237" i="11"/>
  <c r="DK241" i="11"/>
  <c r="DK245" i="11"/>
  <c r="DK249" i="11"/>
  <c r="DK253" i="11"/>
  <c r="DK257" i="11"/>
  <c r="DK261" i="11"/>
  <c r="DK265" i="11"/>
  <c r="DK269" i="11"/>
  <c r="DK273" i="11"/>
  <c r="DK277" i="11"/>
  <c r="DK281" i="11"/>
  <c r="DK285" i="11"/>
  <c r="DK289" i="11"/>
  <c r="DK293" i="11"/>
  <c r="DK297" i="11"/>
  <c r="DK301" i="11"/>
  <c r="DK305" i="11"/>
  <c r="DK309" i="11"/>
  <c r="DK313" i="11"/>
  <c r="DK317" i="11"/>
  <c r="DK321" i="11"/>
  <c r="DK325" i="11"/>
  <c r="DK329" i="11"/>
  <c r="DC1" i="11"/>
  <c r="CU4" i="11"/>
  <c r="CM2" i="11"/>
  <c r="CM6" i="11"/>
  <c r="CM10" i="11"/>
  <c r="CM14" i="11"/>
  <c r="CE2" i="11"/>
  <c r="CE6" i="11"/>
  <c r="CE10" i="11"/>
  <c r="CE14" i="11"/>
  <c r="CE18" i="11"/>
  <c r="CE22" i="11"/>
  <c r="CE26" i="11"/>
  <c r="CE30" i="11"/>
  <c r="CE34" i="11"/>
  <c r="CE38" i="11"/>
  <c r="CE42" i="11"/>
  <c r="CE46" i="11"/>
  <c r="CE50" i="11"/>
  <c r="CE54" i="11"/>
  <c r="CE58" i="11"/>
  <c r="BW2" i="11"/>
  <c r="BW6" i="11"/>
  <c r="BW10" i="11"/>
  <c r="BW14" i="11"/>
  <c r="BW18" i="11"/>
  <c r="BW22" i="11"/>
  <c r="BW26" i="11"/>
  <c r="BW30" i="11"/>
  <c r="BW34" i="11"/>
  <c r="BW38" i="11"/>
  <c r="BW42" i="11"/>
  <c r="BW46" i="11"/>
  <c r="BW50" i="11"/>
  <c r="BW54" i="11"/>
  <c r="BW58" i="11"/>
  <c r="BW62" i="11"/>
  <c r="BW66" i="11"/>
  <c r="BW70" i="11"/>
  <c r="BW74" i="11"/>
  <c r="BW78" i="11"/>
  <c r="BW82" i="11"/>
  <c r="BW86" i="11"/>
  <c r="BW90" i="11"/>
  <c r="BW94" i="11"/>
  <c r="BW98" i="11"/>
  <c r="BW102" i="11"/>
  <c r="BW106" i="11"/>
  <c r="BW110" i="11"/>
  <c r="BW114" i="11"/>
  <c r="BW118" i="11"/>
  <c r="BW122" i="11"/>
  <c r="BW126" i="11"/>
  <c r="BW130" i="11"/>
  <c r="BO4" i="11"/>
  <c r="BO8" i="11"/>
  <c r="BO12" i="11"/>
  <c r="BO16" i="11"/>
  <c r="BO20" i="11"/>
  <c r="BO24" i="11"/>
  <c r="BO28" i="11"/>
  <c r="BO32" i="11"/>
  <c r="BO36" i="11"/>
  <c r="BO40" i="11"/>
  <c r="BO44" i="11"/>
  <c r="BO48" i="11"/>
  <c r="BO52" i="11"/>
  <c r="BO56" i="11"/>
  <c r="BO60" i="11"/>
  <c r="BO64" i="11"/>
  <c r="BO68" i="11"/>
  <c r="BO72" i="11"/>
  <c r="BO76" i="11"/>
  <c r="BO80" i="11"/>
  <c r="BO84" i="11"/>
  <c r="BO88" i="11"/>
  <c r="BO92" i="11"/>
  <c r="BO96" i="11"/>
  <c r="BO100" i="11"/>
  <c r="BO104" i="11"/>
  <c r="BO108" i="11"/>
  <c r="BO112" i="11"/>
  <c r="BO116" i="11"/>
  <c r="BO120" i="11"/>
  <c r="BO124" i="11"/>
  <c r="BO128" i="11"/>
  <c r="BO132" i="11"/>
  <c r="BO136" i="11"/>
  <c r="BO140" i="11"/>
  <c r="BO144" i="11"/>
  <c r="BO148" i="11"/>
  <c r="BO152" i="11"/>
  <c r="BO156" i="11"/>
  <c r="BO160" i="11"/>
  <c r="BO164" i="11"/>
  <c r="BO168" i="11"/>
  <c r="BO172" i="11"/>
  <c r="BO176" i="11"/>
  <c r="BO180" i="11"/>
  <c r="BO184" i="11"/>
  <c r="BO188" i="11"/>
  <c r="BO192" i="11"/>
  <c r="BO196" i="11"/>
  <c r="BO200" i="11"/>
  <c r="BO204" i="11"/>
  <c r="BO208" i="11"/>
  <c r="BG1" i="11"/>
  <c r="BG5" i="11"/>
  <c r="AY3" i="11"/>
  <c r="AQ1" i="11"/>
  <c r="AQ5" i="11"/>
  <c r="AQ9" i="11"/>
  <c r="AI3" i="11"/>
  <c r="AI7" i="11"/>
  <c r="AI11" i="11"/>
  <c r="AI15" i="11"/>
  <c r="AI19" i="11"/>
  <c r="AI23" i="11"/>
  <c r="AI27" i="11"/>
  <c r="AI31" i="11"/>
  <c r="AI35" i="11"/>
  <c r="AI39" i="11"/>
  <c r="AI43" i="11"/>
  <c r="AI47" i="11"/>
  <c r="AI51" i="11"/>
  <c r="AI55" i="11"/>
  <c r="AI59" i="11"/>
  <c r="AI63" i="11"/>
  <c r="AI67" i="11"/>
  <c r="AA4" i="11"/>
  <c r="AA8" i="11"/>
  <c r="AA12" i="11"/>
  <c r="AA16" i="11"/>
  <c r="AA20" i="11"/>
  <c r="AA24" i="11"/>
  <c r="AA28" i="11"/>
  <c r="AA32" i="11"/>
  <c r="AA36" i="11"/>
  <c r="AA40" i="11"/>
  <c r="AA44" i="11"/>
  <c r="AA48" i="11"/>
  <c r="AA52" i="11"/>
  <c r="AA56" i="11"/>
  <c r="AA60" i="11"/>
  <c r="AA64" i="11"/>
  <c r="AA68" i="11"/>
  <c r="AA72" i="11"/>
  <c r="AA76" i="11"/>
  <c r="AA80" i="11"/>
  <c r="AA84" i="11"/>
  <c r="AA88" i="11"/>
  <c r="AA92" i="11"/>
  <c r="AA96" i="11"/>
  <c r="AA100" i="11"/>
  <c r="AA104" i="11"/>
  <c r="AA108" i="11"/>
  <c r="AA112" i="11"/>
  <c r="AA116" i="11"/>
  <c r="AA120" i="11"/>
  <c r="AA124" i="11"/>
  <c r="AA128" i="11"/>
  <c r="AA132" i="11"/>
  <c r="AA136" i="11"/>
  <c r="AA140" i="11"/>
  <c r="AA144" i="11"/>
  <c r="AA148" i="11"/>
  <c r="AA152" i="11"/>
  <c r="AA156" i="11"/>
  <c r="AA160" i="11"/>
  <c r="AA164" i="11"/>
  <c r="AA168" i="11"/>
  <c r="AA172" i="11"/>
  <c r="AA176" i="11"/>
  <c r="AA180" i="11"/>
  <c r="AA184" i="11"/>
  <c r="AA188" i="11"/>
  <c r="AA192" i="11"/>
  <c r="AA196" i="11"/>
  <c r="AA200" i="11"/>
  <c r="AA204" i="11"/>
  <c r="AA208" i="11"/>
  <c r="AA212" i="11"/>
  <c r="S4" i="11"/>
  <c r="S8" i="11"/>
  <c r="S12" i="11"/>
  <c r="S16" i="11"/>
  <c r="S20" i="11"/>
  <c r="S24" i="11"/>
  <c r="S28" i="11"/>
  <c r="S32" i="11"/>
  <c r="S36" i="11"/>
  <c r="S40" i="11"/>
  <c r="S44" i="11"/>
  <c r="S48" i="11"/>
  <c r="S52" i="11"/>
  <c r="S56" i="11"/>
  <c r="S60" i="11"/>
  <c r="S64" i="11"/>
  <c r="S68" i="11"/>
  <c r="S72" i="11"/>
  <c r="S76" i="11"/>
  <c r="S80" i="11"/>
  <c r="S84" i="11"/>
  <c r="S88" i="11"/>
  <c r="S92" i="11"/>
  <c r="S96" i="11"/>
  <c r="S100" i="11"/>
  <c r="S104" i="11"/>
  <c r="S108" i="11"/>
  <c r="S112" i="11"/>
  <c r="S116" i="11"/>
  <c r="S120" i="11"/>
  <c r="S124" i="11"/>
  <c r="S128" i="11"/>
  <c r="S132" i="11"/>
  <c r="S136" i="11"/>
  <c r="S140" i="11"/>
  <c r="S144" i="11"/>
  <c r="S148" i="11"/>
  <c r="S152" i="11"/>
  <c r="S156" i="11"/>
  <c r="S160" i="11"/>
  <c r="S164" i="11"/>
  <c r="S168" i="11"/>
  <c r="S172" i="11"/>
  <c r="S176" i="11"/>
  <c r="S180" i="11"/>
  <c r="S184" i="11"/>
  <c r="S188" i="11"/>
  <c r="S192" i="11"/>
  <c r="S196" i="11"/>
  <c r="S200" i="11"/>
  <c r="S204" i="11"/>
  <c r="S208" i="11"/>
  <c r="S212" i="11"/>
  <c r="S216" i="11"/>
  <c r="S220" i="11"/>
  <c r="S224" i="11"/>
  <c r="S228" i="11"/>
  <c r="S232" i="11"/>
  <c r="S236" i="11"/>
  <c r="S240" i="11"/>
  <c r="S244" i="11"/>
  <c r="S248" i="11"/>
  <c r="S252" i="11"/>
  <c r="S256" i="11"/>
  <c r="S260" i="11"/>
  <c r="S264" i="11"/>
  <c r="S268" i="11"/>
  <c r="S272" i="11"/>
  <c r="S276" i="11"/>
  <c r="S280" i="11"/>
  <c r="S284" i="11"/>
  <c r="S288" i="11"/>
  <c r="S292" i="11"/>
  <c r="S296" i="11"/>
  <c r="S300" i="11"/>
  <c r="S304" i="11"/>
  <c r="S308" i="11"/>
  <c r="S312" i="11"/>
  <c r="S316" i="11"/>
  <c r="S320" i="11"/>
  <c r="S324" i="11"/>
  <c r="S328" i="11"/>
  <c r="S332" i="11"/>
  <c r="S336" i="11"/>
  <c r="S340" i="11"/>
  <c r="S344" i="11"/>
  <c r="S348" i="11"/>
  <c r="S352" i="11"/>
  <c r="S356" i="11"/>
  <c r="S360" i="11"/>
  <c r="S364" i="11"/>
  <c r="EQ1" i="11"/>
  <c r="E83" i="11" s="1"/>
  <c r="EA5" i="11"/>
  <c r="EA21" i="11"/>
  <c r="EA37" i="11"/>
  <c r="EA53" i="11"/>
  <c r="DS5" i="11"/>
  <c r="DS21" i="11"/>
  <c r="DS37" i="11"/>
  <c r="DS53" i="11"/>
  <c r="DS69" i="11"/>
  <c r="DS85" i="11"/>
  <c r="DS101" i="11"/>
  <c r="DS117" i="11"/>
  <c r="DS133" i="11"/>
  <c r="DS149" i="11"/>
  <c r="DS165" i="11"/>
  <c r="DK16" i="11"/>
  <c r="DK32" i="11"/>
  <c r="DK48" i="11"/>
  <c r="DK60" i="11"/>
  <c r="DK68" i="11"/>
  <c r="DK76" i="11"/>
  <c r="DK84" i="11"/>
  <c r="DK92" i="11"/>
  <c r="DK100" i="11"/>
  <c r="DK108" i="11"/>
  <c r="DK116" i="11"/>
  <c r="DK124" i="11"/>
  <c r="DK132" i="11"/>
  <c r="DK140" i="11"/>
  <c r="DK148" i="11"/>
  <c r="DK156" i="11"/>
  <c r="DK164" i="11"/>
  <c r="DK172" i="11"/>
  <c r="DK180" i="11"/>
  <c r="DK188" i="11"/>
  <c r="DK196" i="11"/>
  <c r="DK204" i="11"/>
  <c r="DK212" i="11"/>
  <c r="DK220" i="11"/>
  <c r="DK228" i="11"/>
  <c r="DK236" i="11"/>
  <c r="DK244" i="11"/>
  <c r="DK252" i="11"/>
  <c r="DK260" i="11"/>
  <c r="DK268" i="11"/>
  <c r="DK276" i="11"/>
  <c r="DK284" i="11"/>
  <c r="DK292" i="11"/>
  <c r="DK300" i="11"/>
  <c r="DK308" i="11"/>
  <c r="DK316" i="11"/>
  <c r="DK324" i="11"/>
  <c r="CU3" i="11"/>
  <c r="CM5" i="11"/>
  <c r="CM13" i="11"/>
  <c r="CE5" i="11"/>
  <c r="CE13" i="11"/>
  <c r="CE21" i="11"/>
  <c r="CE29" i="11"/>
  <c r="CE37" i="11"/>
  <c r="CE45" i="11"/>
  <c r="CE53" i="11"/>
  <c r="BW1" i="11"/>
  <c r="BW9" i="11"/>
  <c r="BW17" i="11"/>
  <c r="BW25" i="11"/>
  <c r="BW33" i="11"/>
  <c r="BW41" i="11"/>
  <c r="BW49" i="11"/>
  <c r="BW57" i="11"/>
  <c r="BW65" i="11"/>
  <c r="BW73" i="11"/>
  <c r="BW81" i="11"/>
  <c r="BW89" i="11"/>
  <c r="BW97" i="11"/>
  <c r="BW105" i="11"/>
  <c r="BW113" i="11"/>
  <c r="BW121" i="11"/>
  <c r="BW129" i="11"/>
  <c r="BO3" i="11"/>
  <c r="BO11" i="11"/>
  <c r="BO19" i="11"/>
  <c r="BO27" i="11"/>
  <c r="BO35" i="11"/>
  <c r="BO43" i="11"/>
  <c r="BO51" i="11"/>
  <c r="BO59" i="11"/>
  <c r="BO67" i="11"/>
  <c r="BO75" i="11"/>
  <c r="BO83" i="11"/>
  <c r="BO91" i="11"/>
  <c r="BO99" i="11"/>
  <c r="BO107" i="11"/>
  <c r="BO115" i="11"/>
  <c r="BO123" i="11"/>
  <c r="BO131" i="11"/>
  <c r="BO139" i="11"/>
  <c r="BO147" i="11"/>
  <c r="BO155" i="11"/>
  <c r="BO163" i="11"/>
  <c r="BO171" i="11"/>
  <c r="BO179" i="11"/>
  <c r="BO187" i="11"/>
  <c r="BO195" i="11"/>
  <c r="BO203" i="11"/>
  <c r="BG4" i="11"/>
  <c r="AQ8" i="11"/>
  <c r="AI6" i="11"/>
  <c r="AI14" i="11"/>
  <c r="AI22" i="11"/>
  <c r="AI30" i="11"/>
  <c r="AI38" i="11"/>
  <c r="AI46" i="11"/>
  <c r="AI54" i="11"/>
  <c r="AI62" i="11"/>
  <c r="AI70" i="11"/>
  <c r="AA7" i="11"/>
  <c r="AA15" i="11"/>
  <c r="AA23" i="11"/>
  <c r="AA31" i="11"/>
  <c r="AA39" i="11"/>
  <c r="AA47" i="11"/>
  <c r="AA55" i="11"/>
  <c r="AA63" i="11"/>
  <c r="AA71" i="11"/>
  <c r="AA79" i="11"/>
  <c r="AA87" i="11"/>
  <c r="AA95" i="11"/>
  <c r="AA103" i="11"/>
  <c r="AA111" i="11"/>
  <c r="AA119" i="11"/>
  <c r="AA127" i="11"/>
  <c r="AA135" i="11"/>
  <c r="AA143" i="11"/>
  <c r="AA151" i="11"/>
  <c r="AA159" i="11"/>
  <c r="AA167" i="11"/>
  <c r="AA175" i="11"/>
  <c r="AA183" i="11"/>
  <c r="AA191" i="11"/>
  <c r="AA199" i="11"/>
  <c r="AA207" i="11"/>
  <c r="AA215" i="11"/>
  <c r="S7" i="11"/>
  <c r="S15" i="11"/>
  <c r="S23" i="11"/>
  <c r="S31" i="11"/>
  <c r="S39" i="11"/>
  <c r="S47" i="11"/>
  <c r="S55" i="11"/>
  <c r="S63" i="11"/>
  <c r="S71" i="11"/>
  <c r="S79" i="11"/>
  <c r="S87" i="11"/>
  <c r="S95" i="11"/>
  <c r="S103" i="11"/>
  <c r="S111" i="11"/>
  <c r="S119" i="11"/>
  <c r="S127" i="11"/>
  <c r="S135" i="11"/>
  <c r="S143" i="11"/>
  <c r="S151" i="11"/>
  <c r="S159" i="11"/>
  <c r="S167" i="11"/>
  <c r="S175" i="11"/>
  <c r="S183" i="11"/>
  <c r="S191" i="11"/>
  <c r="S199" i="11"/>
  <c r="S207" i="11"/>
  <c r="S215" i="11"/>
  <c r="S223" i="11"/>
  <c r="S231" i="11"/>
  <c r="S239" i="11"/>
  <c r="S247" i="11"/>
  <c r="S255" i="11"/>
  <c r="S263" i="11"/>
  <c r="S271" i="11"/>
  <c r="S279" i="11"/>
  <c r="S287" i="11"/>
  <c r="S295" i="11"/>
  <c r="S303" i="11"/>
  <c r="S311" i="11"/>
  <c r="S319" i="11"/>
  <c r="S327" i="11"/>
  <c r="S335" i="11"/>
  <c r="S343" i="11"/>
  <c r="S351" i="11"/>
  <c r="S359" i="11"/>
  <c r="S367" i="11"/>
  <c r="EI1" i="11"/>
  <c r="EA9" i="11"/>
  <c r="EA25" i="11"/>
  <c r="EA41" i="11"/>
  <c r="EA57" i="11"/>
  <c r="DS9" i="11"/>
  <c r="DS25" i="11"/>
  <c r="DS41" i="11"/>
  <c r="DS57" i="11"/>
  <c r="DS73" i="11"/>
  <c r="DS89" i="11"/>
  <c r="DS105" i="11"/>
  <c r="DS121" i="11"/>
  <c r="DS137" i="11"/>
  <c r="DS153" i="11"/>
  <c r="DS169" i="11"/>
  <c r="DK4" i="11"/>
  <c r="DK20" i="11"/>
  <c r="DK36" i="11"/>
  <c r="DK52" i="11"/>
  <c r="DK62" i="11"/>
  <c r="DK70" i="11"/>
  <c r="DK78" i="11"/>
  <c r="DK86" i="11"/>
  <c r="DK94" i="11"/>
  <c r="DK102" i="11"/>
  <c r="DK110" i="11"/>
  <c r="DK118" i="11"/>
  <c r="DK126" i="11"/>
  <c r="DK134" i="11"/>
  <c r="DK142" i="11"/>
  <c r="DK150" i="11"/>
  <c r="DK158" i="11"/>
  <c r="DK166" i="11"/>
  <c r="DK174" i="11"/>
  <c r="DK182" i="11"/>
  <c r="DK190" i="11"/>
  <c r="DK198" i="11"/>
  <c r="DK206" i="11"/>
  <c r="DK214" i="11"/>
  <c r="DK222" i="11"/>
  <c r="DK230" i="11"/>
  <c r="DK238" i="11"/>
  <c r="DK246" i="11"/>
  <c r="DK254" i="11"/>
  <c r="DK262" i="11"/>
  <c r="DK270" i="11"/>
  <c r="DK278" i="11"/>
  <c r="DK286" i="11"/>
  <c r="DK294" i="11"/>
  <c r="DK302" i="11"/>
  <c r="DK310" i="11"/>
  <c r="DK318" i="11"/>
  <c r="DK326" i="11"/>
  <c r="DC2" i="11"/>
  <c r="CU5" i="11"/>
  <c r="CM7" i="11"/>
  <c r="CM15" i="11"/>
  <c r="CE7" i="11"/>
  <c r="CE15" i="11"/>
  <c r="CE23" i="11"/>
  <c r="CE31" i="11"/>
  <c r="CE39" i="11"/>
  <c r="CE47" i="11"/>
  <c r="CE55" i="11"/>
  <c r="BW3" i="11"/>
  <c r="BW11" i="11"/>
  <c r="BW19" i="11"/>
  <c r="BW27" i="11"/>
  <c r="BW35" i="11"/>
  <c r="BW43" i="11"/>
  <c r="BW51" i="11"/>
  <c r="BW59" i="11"/>
  <c r="BW67" i="11"/>
  <c r="BW75" i="11"/>
  <c r="BW83" i="11"/>
  <c r="BW91" i="11"/>
  <c r="BW99" i="11"/>
  <c r="BW107" i="11"/>
  <c r="BW115" i="11"/>
  <c r="BW123" i="11"/>
  <c r="BW131" i="11"/>
  <c r="BO5" i="11"/>
  <c r="BO13" i="11"/>
  <c r="BO21" i="11"/>
  <c r="BO29" i="11"/>
  <c r="BO37" i="11"/>
  <c r="BO45" i="11"/>
  <c r="BO53" i="11"/>
  <c r="BO61" i="11"/>
  <c r="BO69" i="11"/>
  <c r="BO77" i="11"/>
  <c r="BO85" i="11"/>
  <c r="BO93" i="11"/>
  <c r="BO101" i="11"/>
  <c r="BO109" i="11"/>
  <c r="BO117" i="11"/>
  <c r="BO125" i="11"/>
  <c r="BO133" i="11"/>
  <c r="BO141" i="11"/>
  <c r="BO149" i="11"/>
  <c r="BO157" i="11"/>
  <c r="BO165" i="11"/>
  <c r="BO173" i="11"/>
  <c r="BO181" i="11"/>
  <c r="BO189" i="11"/>
  <c r="BO197" i="11"/>
  <c r="BO205" i="11"/>
  <c r="AQ2" i="11"/>
  <c r="AI8" i="11"/>
  <c r="AI16" i="11"/>
  <c r="AI24" i="11"/>
  <c r="AI32" i="11"/>
  <c r="AI40" i="11"/>
  <c r="AI48" i="11"/>
  <c r="AI56" i="11"/>
  <c r="AI64" i="11"/>
  <c r="AA1" i="11"/>
  <c r="AA9" i="11"/>
  <c r="AA17" i="11"/>
  <c r="AA25" i="11"/>
  <c r="AA33" i="11"/>
  <c r="AA41" i="11"/>
  <c r="AA49" i="11"/>
  <c r="AA57" i="11"/>
  <c r="AA65" i="11"/>
  <c r="AA73" i="11"/>
  <c r="AA81" i="11"/>
  <c r="AA89" i="11"/>
  <c r="AA97" i="11"/>
  <c r="AA105" i="11"/>
  <c r="AA113" i="11"/>
  <c r="AA121" i="11"/>
  <c r="AA129" i="11"/>
  <c r="AA137" i="11"/>
  <c r="AA145" i="11"/>
  <c r="AA153" i="11"/>
  <c r="AA161" i="11"/>
  <c r="AA169" i="11"/>
  <c r="AA177" i="11"/>
  <c r="AA185" i="11"/>
  <c r="AA193" i="11"/>
  <c r="AA201" i="11"/>
  <c r="AA209" i="11"/>
  <c r="S1" i="11"/>
  <c r="S9" i="11"/>
  <c r="S17" i="11"/>
  <c r="S25" i="11"/>
  <c r="S33" i="11"/>
  <c r="S41" i="11"/>
  <c r="S49" i="11"/>
  <c r="S57" i="11"/>
  <c r="S65" i="11"/>
  <c r="S73" i="11"/>
  <c r="S81" i="11"/>
  <c r="S89" i="11"/>
  <c r="S97" i="11"/>
  <c r="S105" i="11"/>
  <c r="S113" i="11"/>
  <c r="S121" i="11"/>
  <c r="S129" i="11"/>
  <c r="S137" i="11"/>
  <c r="S145" i="11"/>
  <c r="S153" i="11"/>
  <c r="S161" i="11"/>
  <c r="S169" i="11"/>
  <c r="S177" i="11"/>
  <c r="S185" i="11"/>
  <c r="S193" i="11"/>
  <c r="S201" i="11"/>
  <c r="S209" i="11"/>
  <c r="S217" i="11"/>
  <c r="S225" i="11"/>
  <c r="S233" i="11"/>
  <c r="S241" i="11"/>
  <c r="S249" i="11"/>
  <c r="S257" i="11"/>
  <c r="S265" i="11"/>
  <c r="S273" i="11"/>
  <c r="S281" i="11"/>
  <c r="S289" i="11"/>
  <c r="S297" i="11"/>
  <c r="S305" i="11"/>
  <c r="S313" i="11"/>
  <c r="S321" i="11"/>
  <c r="S329" i="11"/>
  <c r="S337" i="11"/>
  <c r="S345" i="11"/>
  <c r="S353" i="11"/>
  <c r="S361" i="11"/>
  <c r="EI5" i="11"/>
  <c r="EA13" i="11"/>
  <c r="EA29" i="11"/>
  <c r="EA45" i="11"/>
  <c r="EA61" i="11"/>
  <c r="DS13" i="11"/>
  <c r="DS29" i="11"/>
  <c r="DS45" i="11"/>
  <c r="DS61" i="11"/>
  <c r="DS77" i="11"/>
  <c r="DS93" i="11"/>
  <c r="DS109" i="11"/>
  <c r="DS125" i="11"/>
  <c r="DS141" i="11"/>
  <c r="DS157" i="11"/>
  <c r="DS173" i="11"/>
  <c r="DK8" i="11"/>
  <c r="DK24" i="11"/>
  <c r="DK40" i="11"/>
  <c r="DK56" i="11"/>
  <c r="DK64" i="11"/>
  <c r="DK72" i="11"/>
  <c r="DK80" i="11"/>
  <c r="DK88" i="11"/>
  <c r="DK96" i="11"/>
  <c r="DK104" i="11"/>
  <c r="DK112" i="11"/>
  <c r="DK120" i="11"/>
  <c r="DK128" i="11"/>
  <c r="DK136" i="11"/>
  <c r="DK144" i="11"/>
  <c r="DK152" i="11"/>
  <c r="DK160" i="11"/>
  <c r="DK168" i="11"/>
  <c r="DK176" i="11"/>
  <c r="DK184" i="11"/>
  <c r="DK192" i="11"/>
  <c r="DK200" i="11"/>
  <c r="DK208" i="11"/>
  <c r="DK216" i="11"/>
  <c r="DK224" i="11"/>
  <c r="DK232" i="11"/>
  <c r="DK240" i="11"/>
  <c r="DK248" i="11"/>
  <c r="DK256" i="11"/>
  <c r="DK264" i="11"/>
  <c r="DK272" i="11"/>
  <c r="DK280" i="11"/>
  <c r="DK288" i="11"/>
  <c r="DK296" i="11"/>
  <c r="DK304" i="11"/>
  <c r="DK312" i="11"/>
  <c r="DK320" i="11"/>
  <c r="DK328" i="11"/>
  <c r="DC4" i="11"/>
  <c r="CM1" i="11"/>
  <c r="CM9" i="11"/>
  <c r="CE1" i="11"/>
  <c r="CE9" i="11"/>
  <c r="CE17" i="11"/>
  <c r="CE25" i="11"/>
  <c r="CE33" i="11"/>
  <c r="CE41" i="11"/>
  <c r="CE49" i="11"/>
  <c r="CE57" i="11"/>
  <c r="BW5" i="11"/>
  <c r="BW13" i="11"/>
  <c r="BW21" i="11"/>
  <c r="BW29" i="11"/>
  <c r="BW37" i="11"/>
  <c r="BW45" i="11"/>
  <c r="BW53" i="11"/>
  <c r="BW61" i="11"/>
  <c r="BW69" i="11"/>
  <c r="BW77" i="11"/>
  <c r="BW85" i="11"/>
  <c r="BW93" i="11"/>
  <c r="BW101" i="11"/>
  <c r="BW109" i="11"/>
  <c r="BW117" i="11"/>
  <c r="BW125" i="11"/>
  <c r="BW133" i="11"/>
  <c r="BO7" i="11"/>
  <c r="BO15" i="11"/>
  <c r="BO23" i="11"/>
  <c r="BO31" i="11"/>
  <c r="BO39" i="11"/>
  <c r="BO47" i="11"/>
  <c r="BO55" i="11"/>
  <c r="BO63" i="11"/>
  <c r="BO71" i="11"/>
  <c r="BO79" i="11"/>
  <c r="BO87" i="11"/>
  <c r="BO95" i="11"/>
  <c r="BO103" i="11"/>
  <c r="BO111" i="11"/>
  <c r="BO119" i="11"/>
  <c r="BO127" i="11"/>
  <c r="BO135" i="11"/>
  <c r="BO143" i="11"/>
  <c r="BO151" i="11"/>
  <c r="BO159" i="11"/>
  <c r="BO167" i="11"/>
  <c r="BO175" i="11"/>
  <c r="BO183" i="11"/>
  <c r="BO191" i="11"/>
  <c r="BO199" i="11"/>
  <c r="BO207" i="11"/>
  <c r="AY2" i="11"/>
  <c r="AQ4" i="11"/>
  <c r="AI2" i="11"/>
  <c r="AI10" i="11"/>
  <c r="AI18" i="11"/>
  <c r="AI26" i="11"/>
  <c r="AI34" i="11"/>
  <c r="AI42" i="11"/>
  <c r="AI50" i="11"/>
  <c r="AI58" i="11"/>
  <c r="AI66" i="11"/>
  <c r="AA3" i="11"/>
  <c r="AA11" i="11"/>
  <c r="AA19" i="11"/>
  <c r="AA27" i="11"/>
  <c r="AA35" i="11"/>
  <c r="AA43" i="11"/>
  <c r="AA51" i="11"/>
  <c r="AA59" i="11"/>
  <c r="AA67" i="11"/>
  <c r="AA75" i="11"/>
  <c r="AA83" i="11"/>
  <c r="AA91" i="11"/>
  <c r="AA99" i="11"/>
  <c r="AA107" i="11"/>
  <c r="AA115" i="11"/>
  <c r="AA123" i="11"/>
  <c r="AA131" i="11"/>
  <c r="AA139" i="11"/>
  <c r="AA147" i="11"/>
  <c r="AA155" i="11"/>
  <c r="AA163" i="11"/>
  <c r="AA171" i="11"/>
  <c r="AA179" i="11"/>
  <c r="AA187" i="11"/>
  <c r="AA195" i="11"/>
  <c r="AA203" i="11"/>
  <c r="AA211" i="11"/>
  <c r="S3" i="11"/>
  <c r="S11" i="11"/>
  <c r="S19" i="11"/>
  <c r="S27" i="11"/>
  <c r="S35" i="11"/>
  <c r="S43" i="11"/>
  <c r="S51" i="11"/>
  <c r="S59" i="11"/>
  <c r="S67" i="11"/>
  <c r="S75" i="11"/>
  <c r="S83" i="11"/>
  <c r="S91" i="11"/>
  <c r="S99" i="11"/>
  <c r="S107" i="11"/>
  <c r="S115" i="11"/>
  <c r="S123" i="11"/>
  <c r="S131" i="11"/>
  <c r="S139" i="11"/>
  <c r="S147" i="11"/>
  <c r="S155" i="11"/>
  <c r="S163" i="11"/>
  <c r="S171" i="11"/>
  <c r="S179" i="11"/>
  <c r="S187" i="11"/>
  <c r="S195" i="11"/>
  <c r="S203" i="11"/>
  <c r="S211" i="11"/>
  <c r="S219" i="11"/>
  <c r="S227" i="11"/>
  <c r="S235" i="11"/>
  <c r="S243" i="11"/>
  <c r="S251" i="11"/>
  <c r="S259" i="11"/>
  <c r="S267" i="11"/>
  <c r="S275" i="11"/>
  <c r="S283" i="11"/>
  <c r="S291" i="11"/>
  <c r="S299" i="11"/>
  <c r="S307" i="11"/>
  <c r="S315" i="11"/>
  <c r="S323" i="11"/>
  <c r="S331" i="11"/>
  <c r="S339" i="11"/>
  <c r="S347" i="11"/>
  <c r="S355" i="11"/>
  <c r="S363" i="11"/>
  <c r="EA1" i="11"/>
  <c r="EA17" i="11"/>
  <c r="EA33" i="11"/>
  <c r="EA49" i="11"/>
  <c r="DS1" i="11"/>
  <c r="DS17" i="11"/>
  <c r="DS33" i="11"/>
  <c r="DS49" i="11"/>
  <c r="DS65" i="11"/>
  <c r="DS81" i="11"/>
  <c r="DS97" i="11"/>
  <c r="DS113" i="11"/>
  <c r="DS129" i="11"/>
  <c r="DS145" i="11"/>
  <c r="DS161" i="11"/>
  <c r="DS177" i="11"/>
  <c r="DK12" i="11"/>
  <c r="DK28" i="11"/>
  <c r="DK44" i="11"/>
  <c r="DK58" i="11"/>
  <c r="DK66" i="11"/>
  <c r="DK74" i="11"/>
  <c r="DK82" i="11"/>
  <c r="DK90" i="11"/>
  <c r="DK98" i="11"/>
  <c r="DK106" i="11"/>
  <c r="DK114" i="11"/>
  <c r="DK122" i="11"/>
  <c r="DK130" i="11"/>
  <c r="DK138" i="11"/>
  <c r="DK146" i="11"/>
  <c r="DK154" i="11"/>
  <c r="DK162" i="11"/>
  <c r="DK170" i="11"/>
  <c r="DK178" i="11"/>
  <c r="DK186" i="11"/>
  <c r="DK194" i="11"/>
  <c r="DK202" i="11"/>
  <c r="DK210" i="11"/>
  <c r="DK218" i="11"/>
  <c r="DK226" i="11"/>
  <c r="DK234" i="11"/>
  <c r="DK242" i="11"/>
  <c r="DK250" i="11"/>
  <c r="DK258" i="11"/>
  <c r="DK266" i="11"/>
  <c r="DK274" i="11"/>
  <c r="DK282" i="11"/>
  <c r="DK290" i="11"/>
  <c r="DK298" i="11"/>
  <c r="DK306" i="11"/>
  <c r="DK314" i="11"/>
  <c r="DK322" i="11"/>
  <c r="DK330" i="11"/>
  <c r="CU1" i="11"/>
  <c r="CM3" i="11"/>
  <c r="CM11" i="11"/>
  <c r="CE3" i="11"/>
  <c r="CE11" i="11"/>
  <c r="CE19" i="11"/>
  <c r="CE27" i="11"/>
  <c r="CE35" i="11"/>
  <c r="CE43" i="11"/>
  <c r="CE51" i="11"/>
  <c r="CE59" i="11"/>
  <c r="BW7" i="11"/>
  <c r="BW15" i="11"/>
  <c r="BW23" i="11"/>
  <c r="BW31" i="11"/>
  <c r="BW39" i="11"/>
  <c r="BW47" i="11"/>
  <c r="BW55" i="11"/>
  <c r="BW63" i="11"/>
  <c r="BW71" i="11"/>
  <c r="BW79" i="11"/>
  <c r="BW87" i="11"/>
  <c r="BW95" i="11"/>
  <c r="BW103" i="11"/>
  <c r="BW111" i="11"/>
  <c r="BW119" i="11"/>
  <c r="BW127" i="11"/>
  <c r="BO1" i="11"/>
  <c r="BO9" i="11"/>
  <c r="BO17" i="11"/>
  <c r="BO25" i="11"/>
  <c r="BO33" i="11"/>
  <c r="BO41" i="11"/>
  <c r="BO49" i="11"/>
  <c r="BO57" i="11"/>
  <c r="BO65" i="11"/>
  <c r="BO73" i="11"/>
  <c r="BO81" i="11"/>
  <c r="BO89" i="11"/>
  <c r="BO97" i="11"/>
  <c r="BO105" i="11"/>
  <c r="BO113" i="11"/>
  <c r="BO121" i="11"/>
  <c r="BO129" i="11"/>
  <c r="BO137" i="11"/>
  <c r="BO145" i="11"/>
  <c r="BO153" i="11"/>
  <c r="BO161" i="11"/>
  <c r="BO169" i="11"/>
  <c r="BO177" i="11"/>
  <c r="BO185" i="11"/>
  <c r="BO193" i="11"/>
  <c r="BO201" i="11"/>
  <c r="BO209" i="11"/>
  <c r="BG2" i="11"/>
  <c r="AY4" i="11"/>
  <c r="AQ6" i="11"/>
  <c r="AI4" i="11"/>
  <c r="AI12" i="11"/>
  <c r="AI20" i="11"/>
  <c r="AI28" i="11"/>
  <c r="AI36" i="11"/>
  <c r="AI44" i="11"/>
  <c r="AI52" i="11"/>
  <c r="AI60" i="11"/>
  <c r="AI68" i="11"/>
  <c r="AA5" i="11"/>
  <c r="AA13" i="11"/>
  <c r="AA21" i="11"/>
  <c r="AA29" i="11"/>
  <c r="AA37" i="11"/>
  <c r="AA45" i="11"/>
  <c r="AA53" i="11"/>
  <c r="AA61" i="11"/>
  <c r="AA69" i="11"/>
  <c r="AA77" i="11"/>
  <c r="AA85" i="11"/>
  <c r="AA93" i="11"/>
  <c r="AA101" i="11"/>
  <c r="AA109" i="11"/>
  <c r="AA117" i="11"/>
  <c r="AA125" i="11"/>
  <c r="AA133" i="11"/>
  <c r="AA141" i="11"/>
  <c r="AA149" i="11"/>
  <c r="AA157" i="11"/>
  <c r="AA165" i="11"/>
  <c r="AA173" i="11"/>
  <c r="AA181" i="11"/>
  <c r="AA189" i="11"/>
  <c r="AA197" i="11"/>
  <c r="AA205" i="11"/>
  <c r="AA213" i="11"/>
  <c r="S5" i="11"/>
  <c r="S13" i="11"/>
  <c r="S21" i="11"/>
  <c r="S29" i="11"/>
  <c r="S37" i="11"/>
  <c r="S45" i="11"/>
  <c r="S53" i="11"/>
  <c r="S61" i="11"/>
  <c r="S69" i="11"/>
  <c r="S77" i="11"/>
  <c r="S85" i="11"/>
  <c r="S93" i="11"/>
  <c r="S101" i="11"/>
  <c r="S109" i="11"/>
  <c r="S117" i="11"/>
  <c r="S125" i="11"/>
  <c r="S133" i="11"/>
  <c r="S141" i="11"/>
  <c r="S149" i="11"/>
  <c r="S157" i="11"/>
  <c r="S165" i="11"/>
  <c r="S173" i="11"/>
  <c r="S181" i="11"/>
  <c r="S189" i="11"/>
  <c r="S197" i="11"/>
  <c r="S205" i="11"/>
  <c r="S213" i="11"/>
  <c r="S221" i="11"/>
  <c r="S229" i="11"/>
  <c r="S237" i="11"/>
  <c r="S245" i="11"/>
  <c r="S253" i="11"/>
  <c r="S261" i="11"/>
  <c r="S269" i="11"/>
  <c r="S277" i="11"/>
  <c r="S285" i="11"/>
  <c r="S293" i="11"/>
  <c r="S301" i="11"/>
  <c r="S309" i="11"/>
  <c r="S317" i="11"/>
  <c r="S325" i="11"/>
  <c r="S333" i="11"/>
  <c r="S341" i="11"/>
  <c r="S349" i="11"/>
  <c r="S357" i="11"/>
  <c r="S365" i="11"/>
  <c r="DK794" i="10"/>
  <c r="S622" i="10"/>
  <c r="DK467" i="10"/>
  <c r="CE193" i="10"/>
  <c r="BO491" i="10"/>
  <c r="AA107" i="10"/>
  <c r="AA367" i="10"/>
  <c r="AA623" i="10"/>
  <c r="BO681" i="10"/>
  <c r="AA289" i="10"/>
  <c r="S249" i="10"/>
  <c r="S761" i="10"/>
  <c r="S1209" i="10"/>
  <c r="AQ91" i="10"/>
  <c r="AA565" i="10"/>
  <c r="S387" i="10"/>
  <c r="AI21" i="10"/>
  <c r="AA649" i="10"/>
  <c r="S429" i="10"/>
  <c r="S941" i="10"/>
  <c r="S1299" i="10"/>
  <c r="AI73" i="10"/>
  <c r="AI393" i="10"/>
  <c r="AA253" i="10"/>
  <c r="AA509" i="10"/>
  <c r="AA765" i="10"/>
  <c r="S103" i="10"/>
  <c r="S231" i="10"/>
  <c r="S359" i="10"/>
  <c r="S487" i="10"/>
  <c r="S615" i="10"/>
  <c r="S743" i="10"/>
  <c r="S871" i="10"/>
  <c r="S999" i="10"/>
  <c r="S1127" i="10"/>
  <c r="S1200" i="10"/>
  <c r="S1264" i="10"/>
  <c r="S1328" i="10"/>
  <c r="S779" i="10"/>
  <c r="S1218" i="10"/>
  <c r="S851" i="10"/>
  <c r="S1254" i="10"/>
  <c r="S955" i="10"/>
  <c r="S1306" i="10"/>
  <c r="S1059" i="10"/>
  <c r="S1358" i="10"/>
  <c r="AI296" i="15"/>
  <c r="S703" i="15"/>
  <c r="S617" i="15"/>
  <c r="S849" i="15"/>
  <c r="CE57" i="14" l="1"/>
  <c r="DK410" i="14"/>
  <c r="AA248" i="14"/>
  <c r="CM36" i="14"/>
  <c r="DK154" i="14"/>
  <c r="AA168" i="14"/>
  <c r="DK730" i="14"/>
  <c r="DK474" i="14"/>
  <c r="DS344" i="14"/>
  <c r="AA280" i="14"/>
  <c r="AA72" i="14"/>
  <c r="DK602" i="14"/>
  <c r="DK282" i="14"/>
  <c r="AA344" i="14"/>
  <c r="AA216" i="14"/>
  <c r="AI4" i="14"/>
  <c r="DK346" i="14"/>
  <c r="DK90" i="14"/>
  <c r="AA360" i="14"/>
  <c r="AA296" i="14"/>
  <c r="AA232" i="14"/>
  <c r="AA136" i="14"/>
  <c r="AI68" i="14"/>
  <c r="DK218" i="14"/>
  <c r="DS104" i="14"/>
  <c r="AA328" i="14"/>
  <c r="AA264" i="14"/>
  <c r="AA200" i="14"/>
  <c r="AA8" i="14"/>
  <c r="AQ30" i="14"/>
  <c r="AA152" i="14"/>
  <c r="AA24" i="14"/>
  <c r="AI84" i="14"/>
  <c r="AQ62" i="14"/>
  <c r="AA184" i="14"/>
  <c r="AA88" i="14"/>
  <c r="AI148" i="14"/>
  <c r="AI20" i="14"/>
  <c r="BO29" i="14"/>
  <c r="AA120" i="14"/>
  <c r="AA56" i="14"/>
  <c r="AI180" i="14"/>
  <c r="AI116" i="14"/>
  <c r="AI52" i="14"/>
  <c r="AQ94" i="14"/>
  <c r="AY12" i="14"/>
  <c r="AA104" i="14"/>
  <c r="AA40" i="14"/>
  <c r="AI164" i="14"/>
  <c r="AI100" i="14"/>
  <c r="AI36" i="14"/>
  <c r="AQ78" i="14"/>
  <c r="BO157" i="14"/>
  <c r="DK714" i="14"/>
  <c r="AQ46" i="14"/>
  <c r="BO221" i="14"/>
  <c r="BW91" i="14"/>
  <c r="AY44" i="14"/>
  <c r="BO93" i="14"/>
  <c r="DK202" i="14"/>
  <c r="AQ14" i="14"/>
  <c r="BG3" i="14"/>
  <c r="BO125" i="14"/>
  <c r="BW139" i="14"/>
  <c r="DK458" i="14"/>
  <c r="AY28" i="14"/>
  <c r="BO189" i="14"/>
  <c r="BO61" i="14"/>
  <c r="BW27" i="14"/>
  <c r="AA356" i="14"/>
  <c r="BO205" i="14"/>
  <c r="BO141" i="14"/>
  <c r="BO77" i="14"/>
  <c r="BO13" i="14"/>
  <c r="BW59" i="14"/>
  <c r="DK586" i="14"/>
  <c r="DK42" i="14"/>
  <c r="BO237" i="14"/>
  <c r="BO173" i="14"/>
  <c r="BO109" i="14"/>
  <c r="BO45" i="14"/>
  <c r="BW123" i="14"/>
  <c r="CE41" i="14"/>
  <c r="DK330" i="14"/>
  <c r="AA228" i="14"/>
  <c r="BW75" i="14"/>
  <c r="BW11" i="14"/>
  <c r="DK650" i="14"/>
  <c r="DK394" i="14"/>
  <c r="DK138" i="14"/>
  <c r="AA292" i="14"/>
  <c r="BW107" i="14"/>
  <c r="BW43" i="14"/>
  <c r="CM20" i="14"/>
  <c r="DK522" i="14"/>
  <c r="DK266" i="14"/>
  <c r="EA187" i="14"/>
  <c r="AA52" i="14"/>
  <c r="DS296" i="14"/>
  <c r="AA340" i="14"/>
  <c r="AA180" i="14"/>
  <c r="S2" i="14"/>
  <c r="AA276" i="14"/>
  <c r="AI160" i="14"/>
  <c r="S757" i="15"/>
  <c r="BO63" i="15"/>
  <c r="S831" i="15"/>
  <c r="AA324" i="14"/>
  <c r="AA260" i="14"/>
  <c r="AA164" i="14"/>
  <c r="AI32" i="14"/>
  <c r="AA308" i="14"/>
  <c r="AA244" i="14"/>
  <c r="AA116" i="14"/>
  <c r="AY8" i="14"/>
  <c r="S989" i="15"/>
  <c r="S1087" i="15"/>
  <c r="S355" i="15"/>
  <c r="DK113" i="15"/>
  <c r="S1129" i="15"/>
  <c r="S959" i="15"/>
  <c r="AA486" i="15"/>
  <c r="AA36" i="14"/>
  <c r="AQ106" i="14"/>
  <c r="AA100" i="14"/>
  <c r="AI128" i="14"/>
  <c r="BO137" i="14"/>
  <c r="DS101" i="14"/>
  <c r="AA212" i="14"/>
  <c r="AA148" i="14"/>
  <c r="AA84" i="14"/>
  <c r="AA20" i="14"/>
  <c r="AI96" i="14"/>
  <c r="AQ74" i="14"/>
  <c r="DK186" i="14"/>
  <c r="AA196" i="14"/>
  <c r="AA132" i="14"/>
  <c r="AA68" i="14"/>
  <c r="AA4" i="14"/>
  <c r="AI64" i="14"/>
  <c r="AQ42" i="14"/>
  <c r="BO138" i="14"/>
  <c r="AI176" i="14"/>
  <c r="AI112" i="14"/>
  <c r="AI48" i="14"/>
  <c r="AQ90" i="14"/>
  <c r="AQ26" i="14"/>
  <c r="BW87" i="14"/>
  <c r="CM1" i="14"/>
  <c r="AI144" i="14"/>
  <c r="AI80" i="14"/>
  <c r="AI16" i="14"/>
  <c r="AQ58" i="14"/>
  <c r="BO201" i="14"/>
  <c r="DS357" i="14"/>
  <c r="DK715" i="14"/>
  <c r="S27" i="14"/>
  <c r="BW23" i="14"/>
  <c r="EA55" i="14"/>
  <c r="DK619" i="14"/>
  <c r="AQ91" i="14"/>
  <c r="BO170" i="14"/>
  <c r="BO218" i="14"/>
  <c r="AQ107" i="14"/>
  <c r="S475" i="14"/>
  <c r="BO73" i="14"/>
  <c r="DK698" i="14"/>
  <c r="DK279" i="14"/>
  <c r="BW72" i="14"/>
  <c r="AA45" i="14"/>
  <c r="AI13" i="14"/>
  <c r="AA125" i="14"/>
  <c r="S111" i="14"/>
  <c r="S91" i="14"/>
  <c r="BO9" i="14"/>
  <c r="DK442" i="14"/>
  <c r="DC4" i="14"/>
  <c r="DK683" i="14"/>
  <c r="AA301" i="14"/>
  <c r="AA77" i="14"/>
  <c r="S107" i="14"/>
  <c r="S299" i="14"/>
  <c r="EI52" i="14"/>
  <c r="AA317" i="14"/>
  <c r="S283" i="14"/>
  <c r="S127" i="14"/>
  <c r="S351" i="14"/>
  <c r="S639" i="14"/>
  <c r="EA45" i="14"/>
  <c r="EA169" i="14"/>
  <c r="S155" i="14"/>
  <c r="AQ75" i="14"/>
  <c r="S367" i="14"/>
  <c r="S479" i="14"/>
  <c r="S379" i="14"/>
  <c r="S671" i="14"/>
  <c r="EA189" i="14"/>
  <c r="BG4" i="14"/>
  <c r="S143" i="14"/>
  <c r="S495" i="14"/>
  <c r="AA333" i="14"/>
  <c r="S427" i="14"/>
  <c r="EA1" i="14"/>
  <c r="DS182" i="14"/>
  <c r="EQ7" i="14"/>
  <c r="EI72" i="14"/>
  <c r="EI44" i="14"/>
  <c r="DS126" i="14"/>
  <c r="EI16" i="14"/>
  <c r="EA101" i="14"/>
  <c r="EA41" i="14"/>
  <c r="DS54" i="14"/>
  <c r="S591" i="14"/>
  <c r="S651" i="14"/>
  <c r="EI80" i="14"/>
  <c r="EI8" i="14"/>
  <c r="EQ11" i="14"/>
  <c r="EA81" i="14"/>
  <c r="S603" i="14"/>
  <c r="DS62" i="14"/>
  <c r="EI28" i="14"/>
  <c r="S699" i="14"/>
  <c r="S703" i="14"/>
  <c r="EA109" i="14"/>
  <c r="EA37" i="14"/>
  <c r="S523" i="14"/>
  <c r="EA145" i="14"/>
  <c r="EA161" i="14"/>
  <c r="EA181" i="14"/>
  <c r="DS98" i="14"/>
  <c r="AQ10" i="14"/>
  <c r="BO249" i="14"/>
  <c r="BO185" i="14"/>
  <c r="BO121" i="14"/>
  <c r="BO57" i="14"/>
  <c r="BW135" i="14"/>
  <c r="BW71" i="14"/>
  <c r="BW7" i="14"/>
  <c r="DK634" i="14"/>
  <c r="DK378" i="14"/>
  <c r="DK122" i="14"/>
  <c r="EI14" i="14"/>
  <c r="DK471" i="14"/>
  <c r="CE22" i="14"/>
  <c r="DK215" i="14"/>
  <c r="DK699" i="14"/>
  <c r="EI83" i="14"/>
  <c r="CE38" i="14"/>
  <c r="BO202" i="14"/>
  <c r="AI45" i="14"/>
  <c r="AA109" i="14"/>
  <c r="DS293" i="14"/>
  <c r="BW56" i="14"/>
  <c r="BO234" i="14"/>
  <c r="AI77" i="14"/>
  <c r="AA141" i="14"/>
  <c r="DK555" i="14"/>
  <c r="AQ43" i="14"/>
  <c r="AA253" i="14"/>
  <c r="S139" i="14"/>
  <c r="BW136" i="14"/>
  <c r="AI125" i="14"/>
  <c r="S11" i="14"/>
  <c r="S187" i="14"/>
  <c r="AI93" i="14"/>
  <c r="S175" i="14"/>
  <c r="S315" i="14"/>
  <c r="AA29" i="14"/>
  <c r="S203" i="14"/>
  <c r="DK407" i="14"/>
  <c r="S223" i="14"/>
  <c r="S399" i="14"/>
  <c r="S527" i="14"/>
  <c r="S191" i="14"/>
  <c r="S383" i="14"/>
  <c r="S511" i="14"/>
  <c r="S239" i="14"/>
  <c r="S539" i="14"/>
  <c r="AI29" i="14"/>
  <c r="S443" i="14"/>
  <c r="S623" i="14"/>
  <c r="S555" i="14"/>
  <c r="S731" i="14"/>
  <c r="S363" i="14"/>
  <c r="S683" i="14"/>
  <c r="AA93" i="14"/>
  <c r="EY5" i="14"/>
  <c r="EI32" i="14"/>
  <c r="EI96" i="14"/>
  <c r="EA61" i="14"/>
  <c r="EA125" i="14"/>
  <c r="S735" i="14"/>
  <c r="EI24" i="14"/>
  <c r="EI88" i="14"/>
  <c r="EA53" i="14"/>
  <c r="EA117" i="14"/>
  <c r="EI4" i="14"/>
  <c r="EA33" i="14"/>
  <c r="S719" i="14"/>
  <c r="EI84" i="14"/>
  <c r="EA113" i="14"/>
  <c r="EA9" i="14"/>
  <c r="S687" i="14"/>
  <c r="EA105" i="14"/>
  <c r="EI60" i="14"/>
  <c r="EQ39" i="14"/>
  <c r="S751" i="14"/>
  <c r="DS14" i="14"/>
  <c r="DS78" i="14"/>
  <c r="DS142" i="14"/>
  <c r="DS6" i="14"/>
  <c r="DS86" i="14"/>
  <c r="DS50" i="14"/>
  <c r="DS262" i="14"/>
  <c r="DS222" i="14"/>
  <c r="AY40" i="14"/>
  <c r="BO233" i="14"/>
  <c r="BO169" i="14"/>
  <c r="BO105" i="14"/>
  <c r="BO41" i="14"/>
  <c r="BW119" i="14"/>
  <c r="BW55" i="14"/>
  <c r="CE25" i="14"/>
  <c r="DK570" i="14"/>
  <c r="DK314" i="14"/>
  <c r="DK26" i="14"/>
  <c r="DS229" i="14"/>
  <c r="DK571" i="14"/>
  <c r="BW24" i="14"/>
  <c r="DK375" i="14"/>
  <c r="CM17" i="14"/>
  <c r="DK151" i="14"/>
  <c r="BW120" i="14"/>
  <c r="AY9" i="14"/>
  <c r="AI109" i="14"/>
  <c r="AA173" i="14"/>
  <c r="DK343" i="14"/>
  <c r="BO10" i="14"/>
  <c r="AY41" i="14"/>
  <c r="AI141" i="14"/>
  <c r="AA205" i="14"/>
  <c r="BW8" i="14"/>
  <c r="AI61" i="14"/>
  <c r="AA349" i="14"/>
  <c r="S171" i="14"/>
  <c r="BO154" i="14"/>
  <c r="AA61" i="14"/>
  <c r="S75" i="14"/>
  <c r="DK87" i="14"/>
  <c r="AA157" i="14"/>
  <c r="S219" i="14"/>
  <c r="DK635" i="14"/>
  <c r="AA285" i="14"/>
  <c r="S235" i="14"/>
  <c r="AQ11" i="14"/>
  <c r="S287" i="14"/>
  <c r="S431" i="14"/>
  <c r="BO42" i="14"/>
  <c r="S255" i="14"/>
  <c r="S415" i="14"/>
  <c r="S543" i="14"/>
  <c r="S347" i="14"/>
  <c r="S575" i="14"/>
  <c r="S159" i="14"/>
  <c r="S507" i="14"/>
  <c r="BO186" i="14"/>
  <c r="S619" i="14"/>
  <c r="EY1" i="14"/>
  <c r="S491" i="14"/>
  <c r="S715" i="14"/>
  <c r="S459" i="14"/>
  <c r="EQ27" i="14"/>
  <c r="EI48" i="14"/>
  <c r="EA13" i="14"/>
  <c r="EA77" i="14"/>
  <c r="S331" i="14"/>
  <c r="EQ19" i="14"/>
  <c r="EI40" i="14"/>
  <c r="EA5" i="14"/>
  <c r="EA69" i="14"/>
  <c r="S207" i="14"/>
  <c r="EI36" i="14"/>
  <c r="EA65" i="14"/>
  <c r="EQ31" i="14"/>
  <c r="EA17" i="14"/>
  <c r="S395" i="14"/>
  <c r="EA73" i="14"/>
  <c r="EI12" i="14"/>
  <c r="EA137" i="14"/>
  <c r="EA89" i="14"/>
  <c r="EA25" i="14"/>
  <c r="EA121" i="14"/>
  <c r="DS30" i="14"/>
  <c r="DS94" i="14"/>
  <c r="EI92" i="14"/>
  <c r="DS22" i="14"/>
  <c r="DS102" i="14"/>
  <c r="DS82" i="14"/>
  <c r="DS294" i="14"/>
  <c r="DS270" i="14"/>
  <c r="AY24" i="14"/>
  <c r="BO217" i="14"/>
  <c r="BO153" i="14"/>
  <c r="BO89" i="14"/>
  <c r="BO25" i="14"/>
  <c r="BW103" i="14"/>
  <c r="BW39" i="14"/>
  <c r="CM4" i="14"/>
  <c r="DK506" i="14"/>
  <c r="DK250" i="14"/>
  <c r="DS232" i="14"/>
  <c r="DK119" i="14"/>
  <c r="DK651" i="14"/>
  <c r="DS37" i="14"/>
  <c r="DK523" i="14"/>
  <c r="CE70" i="14"/>
  <c r="DK503" i="14"/>
  <c r="BO58" i="14"/>
  <c r="AQ27" i="14"/>
  <c r="AI173" i="14"/>
  <c r="AA237" i="14"/>
  <c r="DK587" i="14"/>
  <c r="BO106" i="14"/>
  <c r="AQ59" i="14"/>
  <c r="AA13" i="14"/>
  <c r="AA269" i="14"/>
  <c r="BO74" i="14"/>
  <c r="AI189" i="14"/>
  <c r="S43" i="14"/>
  <c r="DK247" i="14"/>
  <c r="AY25" i="14"/>
  <c r="AA189" i="14"/>
  <c r="S123" i="14"/>
  <c r="BW88" i="14"/>
  <c r="AA365" i="14"/>
  <c r="S251" i="14"/>
  <c r="BO122" i="14"/>
  <c r="S59" i="14"/>
  <c r="S267" i="14"/>
  <c r="AA221" i="14"/>
  <c r="S335" i="14"/>
  <c r="S463" i="14"/>
  <c r="AI157" i="14"/>
  <c r="S319" i="14"/>
  <c r="S447" i="14"/>
  <c r="CE6" i="14"/>
  <c r="S411" i="14"/>
  <c r="S607" i="14"/>
  <c r="S303" i="14"/>
  <c r="S559" i="14"/>
  <c r="S271" i="14"/>
  <c r="S667" i="14"/>
  <c r="EQ15" i="14"/>
  <c r="S587" i="14"/>
  <c r="S747" i="14"/>
  <c r="S635" i="14"/>
  <c r="EQ43" i="14"/>
  <c r="EI64" i="14"/>
  <c r="EA29" i="14"/>
  <c r="EA93" i="14"/>
  <c r="S571" i="14"/>
  <c r="EQ35" i="14"/>
  <c r="EI56" i="14"/>
  <c r="EA21" i="14"/>
  <c r="EA85" i="14"/>
  <c r="S655" i="14"/>
  <c r="EI68" i="14"/>
  <c r="EA97" i="14"/>
  <c r="EI20" i="14"/>
  <c r="EA49" i="14"/>
  <c r="EQ23" i="14"/>
  <c r="EA129" i="14"/>
  <c r="EI76" i="14"/>
  <c r="EA153" i="14"/>
  <c r="EA149" i="14"/>
  <c r="EA133" i="14"/>
  <c r="EA173" i="14"/>
  <c r="DS46" i="14"/>
  <c r="DS110" i="14"/>
  <c r="EA157" i="14"/>
  <c r="DS38" i="14"/>
  <c r="DS150" i="14"/>
  <c r="DS166" i="14"/>
  <c r="DS34" i="14"/>
  <c r="DS314" i="14"/>
  <c r="DS118" i="14"/>
  <c r="EA177" i="14"/>
  <c r="DS114" i="14"/>
  <c r="DS198" i="14"/>
  <c r="DS326" i="14"/>
  <c r="DS158" i="14"/>
  <c r="DS334" i="14"/>
  <c r="DS70" i="14"/>
  <c r="DS134" i="14"/>
  <c r="DS18" i="14"/>
  <c r="DS146" i="14"/>
  <c r="DS230" i="14"/>
  <c r="EA141" i="14"/>
  <c r="DS190" i="14"/>
  <c r="DS154" i="14"/>
  <c r="DS246" i="14"/>
  <c r="DS310" i="14"/>
  <c r="DS2" i="14"/>
  <c r="DS130" i="14"/>
  <c r="DS206" i="14"/>
  <c r="DS286" i="14"/>
  <c r="DS282" i="14"/>
  <c r="DS214" i="14"/>
  <c r="DS278" i="14"/>
  <c r="DS342" i="14"/>
  <c r="DS66" i="14"/>
  <c r="DS174" i="14"/>
  <c r="DS238" i="14"/>
  <c r="EA57" i="14"/>
  <c r="DS194" i="14"/>
  <c r="DS378" i="14"/>
  <c r="DK24" i="14"/>
  <c r="DS170" i="14"/>
  <c r="DK136" i="14"/>
  <c r="DS186" i="14"/>
  <c r="DS234" i="14"/>
  <c r="DK4" i="14"/>
  <c r="DS302" i="14"/>
  <c r="DS26" i="14"/>
  <c r="DS218" i="14"/>
  <c r="DS346" i="14"/>
  <c r="DS298" i="14"/>
  <c r="DK64" i="14"/>
  <c r="DS138" i="14"/>
  <c r="DS254" i="14"/>
  <c r="DS318" i="14"/>
  <c r="DS90" i="14"/>
  <c r="DS250" i="14"/>
  <c r="DS58" i="14"/>
  <c r="DS354" i="14"/>
  <c r="DS290" i="14"/>
  <c r="DK124" i="14"/>
  <c r="S977" i="15"/>
  <c r="S1117" i="15"/>
  <c r="S605" i="15"/>
  <c r="S745" i="15"/>
  <c r="S885" i="15"/>
  <c r="S1119" i="15"/>
  <c r="S991" i="15"/>
  <c r="S863" i="15"/>
  <c r="S735" i="15"/>
  <c r="S483" i="15"/>
  <c r="AA614" i="15"/>
  <c r="AA102" i="15"/>
  <c r="BO319" i="15"/>
  <c r="DK625" i="15"/>
  <c r="S721" i="15"/>
  <c r="S861" i="15"/>
  <c r="S1001" i="15"/>
  <c r="S1141" i="15"/>
  <c r="S629" i="15"/>
  <c r="S1055" i="15"/>
  <c r="S927" i="15"/>
  <c r="S799" i="15"/>
  <c r="S671" i="15"/>
  <c r="S227" i="15"/>
  <c r="AA358" i="15"/>
  <c r="AI88" i="15"/>
  <c r="BW68" i="15"/>
  <c r="EA248" i="15"/>
  <c r="S1105" i="15"/>
  <c r="S593" i="15"/>
  <c r="S733" i="15"/>
  <c r="S873" i="15"/>
  <c r="S1013" i="15"/>
  <c r="S1151" i="15"/>
  <c r="S1023" i="15"/>
  <c r="S895" i="15"/>
  <c r="S767" i="15"/>
  <c r="S611" i="15"/>
  <c r="S99" i="15"/>
  <c r="AA230" i="15"/>
  <c r="AY46" i="15"/>
  <c r="DK1137" i="15"/>
  <c r="S622" i="15"/>
  <c r="DS122" i="14"/>
  <c r="DS266" i="14"/>
  <c r="EA165" i="14"/>
  <c r="DK32" i="14"/>
  <c r="DS370" i="14"/>
  <c r="DK100" i="14"/>
  <c r="DK12" i="14"/>
  <c r="EA185" i="14"/>
  <c r="DS202" i="14"/>
  <c r="DS330" i="14"/>
  <c r="DS322" i="14"/>
  <c r="DS162" i="14"/>
  <c r="DK56" i="14"/>
  <c r="DK52" i="14"/>
  <c r="DK276" i="14"/>
  <c r="DS306" i="14"/>
  <c r="DS106" i="14"/>
  <c r="DS362" i="14"/>
  <c r="DK48" i="14"/>
  <c r="DS226" i="14"/>
  <c r="DK8" i="14"/>
  <c r="DS210" i="14"/>
  <c r="DK132" i="14"/>
  <c r="DK92" i="14"/>
  <c r="DS374" i="14"/>
  <c r="DK340" i="14"/>
  <c r="DS258" i="14"/>
  <c r="DK16" i="14"/>
  <c r="DS42" i="14"/>
  <c r="DS350" i="14"/>
  <c r="DK40" i="14"/>
  <c r="DK68" i="14"/>
  <c r="DS366" i="14"/>
  <c r="DK156" i="14"/>
  <c r="DK212" i="14"/>
  <c r="DK348" i="14"/>
  <c r="DS10" i="14"/>
  <c r="DK36" i="14"/>
  <c r="DK116" i="14"/>
  <c r="DS274" i="14"/>
  <c r="DK76" i="14"/>
  <c r="DK140" i="14"/>
  <c r="DS74" i="14"/>
  <c r="DK180" i="14"/>
  <c r="DK308" i="14"/>
  <c r="DK220" i="14"/>
  <c r="DS338" i="14"/>
  <c r="DK84" i="14"/>
  <c r="DK148" i="14"/>
  <c r="DK20" i="14"/>
  <c r="DK108" i="14"/>
  <c r="DS242" i="14"/>
  <c r="DK72" i="14"/>
  <c r="DK244" i="14"/>
  <c r="DK388" i="14"/>
  <c r="DK144" i="14"/>
  <c r="DK164" i="14"/>
  <c r="DK228" i="14"/>
  <c r="DK292" i="14"/>
  <c r="DK356" i="14"/>
  <c r="DK152" i="14"/>
  <c r="DK412" i="14"/>
  <c r="DK104" i="14"/>
  <c r="DK196" i="14"/>
  <c r="DK260" i="14"/>
  <c r="DK324" i="14"/>
  <c r="DK420" i="14"/>
  <c r="DK284" i="14"/>
  <c r="DK360" i="14"/>
  <c r="DK404" i="14"/>
  <c r="DK120" i="14"/>
  <c r="DK268" i="14"/>
  <c r="DK396" i="14"/>
  <c r="DK168" i="14"/>
  <c r="DK372" i="14"/>
  <c r="DK452" i="14"/>
  <c r="DK204" i="14"/>
  <c r="DK332" i="14"/>
  <c r="DS178" i="14"/>
  <c r="DK320" i="14"/>
  <c r="DK44" i="14"/>
  <c r="DK172" i="14"/>
  <c r="DK236" i="14"/>
  <c r="DK300" i="14"/>
  <c r="DK364" i="14"/>
  <c r="DK428" i="14"/>
  <c r="DK216" i="14"/>
  <c r="DK192" i="14"/>
  <c r="DK436" i="14"/>
  <c r="DK88" i="14"/>
  <c r="DK188" i="14"/>
  <c r="DK252" i="14"/>
  <c r="DK316" i="14"/>
  <c r="DK380" i="14"/>
  <c r="DK444" i="14"/>
  <c r="DK344" i="14"/>
  <c r="DK432" i="14"/>
  <c r="DK460" i="14"/>
  <c r="DK184" i="14"/>
  <c r="DK28" i="14"/>
  <c r="DK160" i="14"/>
  <c r="DK480" i="14"/>
  <c r="DK80" i="14"/>
  <c r="DK280" i="14"/>
  <c r="DK232" i="14"/>
  <c r="DK352" i="14"/>
  <c r="DK504" i="14"/>
  <c r="DK552" i="14"/>
  <c r="DK656" i="14"/>
  <c r="DK296" i="14"/>
  <c r="DK224" i="14"/>
  <c r="DK176" i="14"/>
  <c r="DK744" i="14"/>
  <c r="DK248" i="14"/>
  <c r="DK376" i="14"/>
  <c r="DK200" i="14"/>
  <c r="DK328" i="14"/>
  <c r="DK96" i="14"/>
  <c r="DK288" i="14"/>
  <c r="DK464" i="14"/>
  <c r="DK256" i="14"/>
  <c r="DK468" i="14"/>
  <c r="DK528" i="14"/>
  <c r="DK312" i="14"/>
  <c r="DK112" i="14"/>
  <c r="DK264" i="14"/>
  <c r="DS358" i="14"/>
  <c r="DK60" i="14"/>
  <c r="DK400" i="14"/>
  <c r="DK496" i="14"/>
  <c r="DK416" i="14"/>
  <c r="DK616" i="14"/>
  <c r="DK540" i="14"/>
  <c r="DK304" i="14"/>
  <c r="DK584" i="14"/>
  <c r="DK368" i="14"/>
  <c r="DK720" i="14"/>
  <c r="DK472" i="14"/>
  <c r="DK520" i="14"/>
  <c r="DK680" i="14"/>
  <c r="DK592" i="14"/>
  <c r="CE43" i="14"/>
  <c r="DK448" i="14"/>
  <c r="DK128" i="14"/>
  <c r="DK500" i="14"/>
  <c r="DK568" i="14"/>
  <c r="DK648" i="14"/>
  <c r="CM10" i="14"/>
  <c r="DK560" i="14"/>
  <c r="DK688" i="14"/>
  <c r="DK668" i="14"/>
  <c r="DK384" i="14"/>
  <c r="DK488" i="14"/>
  <c r="DK408" i="14"/>
  <c r="DK536" i="14"/>
  <c r="DK600" i="14"/>
  <c r="DK712" i="14"/>
  <c r="DK484" i="14"/>
  <c r="DK624" i="14"/>
  <c r="CM2" i="14"/>
  <c r="DK524" i="14"/>
  <c r="DK632" i="14"/>
  <c r="DK696" i="14"/>
  <c r="CU7" i="14"/>
  <c r="DK440" i="14"/>
  <c r="DK544" i="14"/>
  <c r="DK608" i="14"/>
  <c r="DK672" i="14"/>
  <c r="DK736" i="14"/>
  <c r="DK604" i="14"/>
  <c r="DK336" i="14"/>
  <c r="DK664" i="14"/>
  <c r="DK728" i="14"/>
  <c r="DK240" i="14"/>
  <c r="DK512" i="14"/>
  <c r="DK576" i="14"/>
  <c r="DK640" i="14"/>
  <c r="DK704" i="14"/>
  <c r="DK424" i="14"/>
  <c r="CE11" i="14"/>
  <c r="CE35" i="14"/>
  <c r="DK732" i="14"/>
  <c r="CE75" i="14"/>
  <c r="DK620" i="14"/>
  <c r="CM22" i="14"/>
  <c r="BW25" i="14"/>
  <c r="DC1" i="14"/>
  <c r="DK208" i="14"/>
  <c r="DK572" i="14"/>
  <c r="DK700" i="14"/>
  <c r="CM38" i="14"/>
  <c r="CE59" i="14"/>
  <c r="BW41" i="14"/>
  <c r="DK556" i="14"/>
  <c r="CE3" i="14"/>
  <c r="DC5" i="14"/>
  <c r="DK508" i="14"/>
  <c r="DK636" i="14"/>
  <c r="CU11" i="14"/>
  <c r="CE27" i="14"/>
  <c r="BW9" i="14"/>
  <c r="DK476" i="14"/>
  <c r="DK684" i="14"/>
  <c r="DK644" i="14"/>
  <c r="DK652" i="14"/>
  <c r="CM14" i="14"/>
  <c r="BW1" i="14"/>
  <c r="DK588" i="14"/>
  <c r="DK716" i="14"/>
  <c r="CE19" i="14"/>
  <c r="BW61" i="14"/>
  <c r="BO79" i="14"/>
  <c r="BW33" i="14"/>
  <c r="DK708" i="14"/>
  <c r="BW93" i="14"/>
  <c r="CE15" i="14"/>
  <c r="CM30" i="14"/>
  <c r="CE51" i="14"/>
  <c r="DK272" i="14"/>
  <c r="CM6" i="14"/>
  <c r="BO15" i="14"/>
  <c r="BW117" i="14"/>
  <c r="CE67" i="14"/>
  <c r="DK516" i="14"/>
  <c r="BW13" i="14"/>
  <c r="BO47" i="14"/>
  <c r="DK596" i="14"/>
  <c r="BW17" i="14"/>
  <c r="DK580" i="14"/>
  <c r="CE31" i="14"/>
  <c r="BW125" i="14"/>
  <c r="DK612" i="14"/>
  <c r="BO35" i="14"/>
  <c r="CM42" i="14"/>
  <c r="BW45" i="14"/>
  <c r="BW109" i="14"/>
  <c r="BO31" i="14"/>
  <c r="DK456" i="14"/>
  <c r="BW53" i="14"/>
  <c r="BW49" i="14"/>
  <c r="CE63" i="14"/>
  <c r="BW77" i="14"/>
  <c r="BW141" i="14"/>
  <c r="BO63" i="14"/>
  <c r="DK740" i="14"/>
  <c r="BO39" i="14"/>
  <c r="BO235" i="14"/>
  <c r="BO83" i="14"/>
  <c r="DK548" i="14"/>
  <c r="CM26" i="14"/>
  <c r="BW85" i="14"/>
  <c r="BO71" i="14"/>
  <c r="BW113" i="14"/>
  <c r="BW21" i="14"/>
  <c r="DK676" i="14"/>
  <c r="CE79" i="14"/>
  <c r="BO7" i="14"/>
  <c r="CE7" i="14"/>
  <c r="BO123" i="14"/>
  <c r="BW105" i="14"/>
  <c r="BO243" i="14"/>
  <c r="DK564" i="14"/>
  <c r="CE47" i="14"/>
  <c r="BW69" i="14"/>
  <c r="BW133" i="14"/>
  <c r="BO55" i="14"/>
  <c r="DK724" i="14"/>
  <c r="BW81" i="14"/>
  <c r="BO107" i="14"/>
  <c r="DK532" i="14"/>
  <c r="BO147" i="14"/>
  <c r="DK692" i="14"/>
  <c r="BW29" i="14"/>
  <c r="BW101" i="14"/>
  <c r="BO23" i="14"/>
  <c r="DK392" i="14"/>
  <c r="CE71" i="14"/>
  <c r="BO3" i="14"/>
  <c r="BO171" i="14"/>
  <c r="BO51" i="14"/>
  <c r="DK628" i="14"/>
  <c r="AY26" i="14"/>
  <c r="AI70" i="14"/>
  <c r="S1121" i="15"/>
  <c r="S993" i="15"/>
  <c r="S865" i="15"/>
  <c r="S737" i="15"/>
  <c r="S609" i="15"/>
  <c r="S1133" i="15"/>
  <c r="S1005" i="15"/>
  <c r="S877" i="15"/>
  <c r="S749" i="15"/>
  <c r="S621" i="15"/>
  <c r="S1145" i="15"/>
  <c r="S1017" i="15"/>
  <c r="S889" i="15"/>
  <c r="S761" i="15"/>
  <c r="S633" i="15"/>
  <c r="S505" i="15"/>
  <c r="S1029" i="15"/>
  <c r="S901" i="15"/>
  <c r="S773" i="15"/>
  <c r="S645" i="15"/>
  <c r="S517" i="15"/>
  <c r="S1123" i="15"/>
  <c r="S1091" i="15"/>
  <c r="S1059" i="15"/>
  <c r="S1027" i="15"/>
  <c r="S995" i="15"/>
  <c r="S963" i="15"/>
  <c r="S931" i="15"/>
  <c r="S899" i="15"/>
  <c r="S867" i="15"/>
  <c r="S835" i="15"/>
  <c r="S803" i="15"/>
  <c r="S771" i="15"/>
  <c r="S739" i="15"/>
  <c r="S707" i="15"/>
  <c r="S675" i="15"/>
  <c r="S643" i="15"/>
  <c r="S515" i="15"/>
  <c r="S387" i="15"/>
  <c r="S259" i="15"/>
  <c r="S131" i="15"/>
  <c r="S3" i="15"/>
  <c r="AA518" i="15"/>
  <c r="AA390" i="15"/>
  <c r="AA262" i="15"/>
  <c r="AA134" i="15"/>
  <c r="AA6" i="15"/>
  <c r="AI152" i="15"/>
  <c r="AQ41" i="15"/>
  <c r="BO383" i="15"/>
  <c r="BO127" i="15"/>
  <c r="BW132" i="15"/>
  <c r="CM19" i="15"/>
  <c r="DK753" i="15"/>
  <c r="DK241" i="15"/>
  <c r="DS161" i="15"/>
  <c r="S878" i="15"/>
  <c r="BO286" i="15"/>
  <c r="AA325" i="15"/>
  <c r="S194" i="15"/>
  <c r="S494" i="15"/>
  <c r="S750" i="15"/>
  <c r="S1006" i="15"/>
  <c r="EI18" i="15"/>
  <c r="EA120" i="15"/>
  <c r="DS33" i="15"/>
  <c r="DS289" i="15"/>
  <c r="DS545" i="15"/>
  <c r="DK49" i="15"/>
  <c r="DK177" i="15"/>
  <c r="DK305" i="15"/>
  <c r="DK433" i="15"/>
  <c r="DK561" i="15"/>
  <c r="DK689" i="15"/>
  <c r="DK817" i="15"/>
  <c r="DK945" i="15"/>
  <c r="DK1073" i="15"/>
  <c r="DK1201" i="15"/>
  <c r="CE16" i="15"/>
  <c r="CE80" i="15"/>
  <c r="BW36" i="15"/>
  <c r="BW100" i="15"/>
  <c r="BW164" i="15"/>
  <c r="BW228" i="15"/>
  <c r="BO31" i="15"/>
  <c r="BO95" i="15"/>
  <c r="BO159" i="15"/>
  <c r="BO223" i="15"/>
  <c r="BO287" i="15"/>
  <c r="BO351" i="15"/>
  <c r="BO415" i="15"/>
  <c r="BO479" i="15"/>
  <c r="AY14" i="15"/>
  <c r="AQ9" i="15"/>
  <c r="AQ73" i="15"/>
  <c r="AQ137" i="15"/>
  <c r="AI56" i="15"/>
  <c r="AI120" i="15"/>
  <c r="AI184" i="15"/>
  <c r="AI248" i="15"/>
  <c r="AI280" i="15"/>
  <c r="AI312" i="15"/>
  <c r="AA22" i="15"/>
  <c r="AA54" i="15"/>
  <c r="AA86" i="15"/>
  <c r="AA118" i="15"/>
  <c r="AA150" i="15"/>
  <c r="AA182" i="15"/>
  <c r="AA214" i="15"/>
  <c r="AA246" i="15"/>
  <c r="AA278" i="15"/>
  <c r="AA310" i="15"/>
  <c r="AA342" i="15"/>
  <c r="AA374" i="15"/>
  <c r="AA406" i="15"/>
  <c r="AA438" i="15"/>
  <c r="AA470" i="15"/>
  <c r="AA502" i="15"/>
  <c r="AA534" i="15"/>
  <c r="AA566" i="15"/>
  <c r="AA598" i="15"/>
  <c r="AA630" i="15"/>
  <c r="S19" i="15"/>
  <c r="S51" i="15"/>
  <c r="S83" i="15"/>
  <c r="S115" i="15"/>
  <c r="S147" i="15"/>
  <c r="S179" i="15"/>
  <c r="S211" i="15"/>
  <c r="S243" i="15"/>
  <c r="S275" i="15"/>
  <c r="S307" i="15"/>
  <c r="S339" i="15"/>
  <c r="S371" i="15"/>
  <c r="S403" i="15"/>
  <c r="S435" i="15"/>
  <c r="S467" i="15"/>
  <c r="S499" i="15"/>
  <c r="S531" i="15"/>
  <c r="S563" i="15"/>
  <c r="S595" i="15"/>
  <c r="S627" i="15"/>
  <c r="AI219" i="15"/>
  <c r="AA577" i="15"/>
  <c r="S362" i="15"/>
  <c r="S618" i="15"/>
  <c r="S874" i="15"/>
  <c r="S1130" i="15"/>
  <c r="EI142" i="15"/>
  <c r="EA244" i="15"/>
  <c r="DS157" i="15"/>
  <c r="DS413" i="15"/>
  <c r="DS621" i="15"/>
  <c r="DK109" i="15"/>
  <c r="DK237" i="15"/>
  <c r="DK365" i="15"/>
  <c r="DK493" i="15"/>
  <c r="DK621" i="15"/>
  <c r="DK749" i="15"/>
  <c r="DK877" i="15"/>
  <c r="DK1005" i="15"/>
  <c r="DK1133" i="15"/>
  <c r="CM15" i="15"/>
  <c r="CE44" i="15"/>
  <c r="CE108" i="15"/>
  <c r="BW64" i="15"/>
  <c r="BW128" i="15"/>
  <c r="BW192" i="15"/>
  <c r="BW256" i="15"/>
  <c r="BO59" i="15"/>
  <c r="BO123" i="15"/>
  <c r="BO187" i="15"/>
  <c r="BO251" i="15"/>
  <c r="BO315" i="15"/>
  <c r="BO379" i="15"/>
  <c r="BO443" i="15"/>
  <c r="BG6" i="15"/>
  <c r="AY42" i="15"/>
  <c r="AQ37" i="15"/>
  <c r="AQ101" i="15"/>
  <c r="AI20" i="15"/>
  <c r="AI84" i="15"/>
  <c r="AI148" i="15"/>
  <c r="AI212" i="15"/>
  <c r="AI260" i="15"/>
  <c r="AI292" i="15"/>
  <c r="AA2" i="15"/>
  <c r="AA34" i="15"/>
  <c r="AA66" i="15"/>
  <c r="AA98" i="15"/>
  <c r="AA130" i="15"/>
  <c r="AA162" i="15"/>
  <c r="AA194" i="15"/>
  <c r="AA226" i="15"/>
  <c r="AA258" i="15"/>
  <c r="AA290" i="15"/>
  <c r="AA322" i="15"/>
  <c r="AA354" i="15"/>
  <c r="AA386" i="15"/>
  <c r="AA418" i="15"/>
  <c r="AA450" i="15"/>
  <c r="AA482" i="15"/>
  <c r="AA514" i="15"/>
  <c r="AA546" i="15"/>
  <c r="AA578" i="15"/>
  <c r="AA610" i="15"/>
  <c r="AA642" i="15"/>
  <c r="S31" i="15"/>
  <c r="S63" i="15"/>
  <c r="S95" i="15"/>
  <c r="S127" i="15"/>
  <c r="S159" i="15"/>
  <c r="S191" i="15"/>
  <c r="S223" i="15"/>
  <c r="S255" i="15"/>
  <c r="S287" i="15"/>
  <c r="S319" i="15"/>
  <c r="S351" i="15"/>
  <c r="S383" i="15"/>
  <c r="S415" i="15"/>
  <c r="S447" i="15"/>
  <c r="S479" i="15"/>
  <c r="S511" i="15"/>
  <c r="S543" i="15"/>
  <c r="S575" i="15"/>
  <c r="S607" i="15"/>
  <c r="S639" i="15"/>
  <c r="BO282" i="15"/>
  <c r="AA321" i="15"/>
  <c r="S190" i="15"/>
  <c r="S490" i="15"/>
  <c r="S746" i="15"/>
  <c r="S1002" i="15"/>
  <c r="EI14" i="15"/>
  <c r="EA116" i="15"/>
  <c r="DS29" i="15"/>
  <c r="DS285" i="15"/>
  <c r="DS541" i="15"/>
  <c r="DK45" i="15"/>
  <c r="DK173" i="15"/>
  <c r="DK301" i="15"/>
  <c r="DK429" i="15"/>
  <c r="DK557" i="15"/>
  <c r="DK685" i="15"/>
  <c r="DK813" i="15"/>
  <c r="DK941" i="15"/>
  <c r="DK1069" i="15"/>
  <c r="DK1197" i="15"/>
  <c r="CE12" i="15"/>
  <c r="CE76" i="15"/>
  <c r="BW32" i="15"/>
  <c r="BW96" i="15"/>
  <c r="BW160" i="15"/>
  <c r="BW224" i="15"/>
  <c r="BO27" i="15"/>
  <c r="BO91" i="15"/>
  <c r="BO155" i="15"/>
  <c r="BO219" i="15"/>
  <c r="BO283" i="15"/>
  <c r="BO347" i="15"/>
  <c r="BO411" i="15"/>
  <c r="BO475" i="15"/>
  <c r="AY10" i="15"/>
  <c r="AQ5" i="15"/>
  <c r="AQ69" i="15"/>
  <c r="AQ133" i="15"/>
  <c r="AI52" i="15"/>
  <c r="AI116" i="15"/>
  <c r="AI180" i="15"/>
  <c r="AI244" i="15"/>
  <c r="AI276" i="15"/>
  <c r="AI308" i="15"/>
  <c r="AA18" i="15"/>
  <c r="AA50" i="15"/>
  <c r="AA82" i="15"/>
  <c r="AA114" i="15"/>
  <c r="AA146" i="15"/>
  <c r="AA178" i="15"/>
  <c r="AA210" i="15"/>
  <c r="AA242" i="15"/>
  <c r="AA274" i="15"/>
  <c r="AA306" i="15"/>
  <c r="AA338" i="15"/>
  <c r="AA370" i="15"/>
  <c r="AA402" i="15"/>
  <c r="AA434" i="15"/>
  <c r="AA466" i="15"/>
  <c r="AA498" i="15"/>
  <c r="AA530" i="15"/>
  <c r="AA562" i="15"/>
  <c r="AA594" i="15"/>
  <c r="AA626" i="15"/>
  <c r="S15" i="15"/>
  <c r="S47" i="15"/>
  <c r="S79" i="15"/>
  <c r="S111" i="15"/>
  <c r="S143" i="15"/>
  <c r="S175" i="15"/>
  <c r="S207" i="15"/>
  <c r="S239" i="15"/>
  <c r="S271" i="15"/>
  <c r="S303" i="15"/>
  <c r="S335" i="15"/>
  <c r="S367" i="15"/>
  <c r="S399" i="15"/>
  <c r="S431" i="15"/>
  <c r="S463" i="15"/>
  <c r="S495" i="15"/>
  <c r="S527" i="15"/>
  <c r="S559" i="15"/>
  <c r="S591" i="15"/>
  <c r="S623" i="15"/>
  <c r="S1057" i="15"/>
  <c r="S929" i="15"/>
  <c r="S801" i="15"/>
  <c r="S673" i="15"/>
  <c r="S545" i="15"/>
  <c r="S1069" i="15"/>
  <c r="S941" i="15"/>
  <c r="S813" i="15"/>
  <c r="S685" i="15"/>
  <c r="S557" i="15"/>
  <c r="S1081" i="15"/>
  <c r="S953" i="15"/>
  <c r="S825" i="15"/>
  <c r="S697" i="15"/>
  <c r="S569" i="15"/>
  <c r="S1093" i="15"/>
  <c r="S965" i="15"/>
  <c r="S837" i="15"/>
  <c r="S709" i="15"/>
  <c r="S581" i="15"/>
  <c r="S1139" i="15"/>
  <c r="S1107" i="15"/>
  <c r="S1075" i="15"/>
  <c r="S1043" i="15"/>
  <c r="S1011" i="15"/>
  <c r="S979" i="15"/>
  <c r="S947" i="15"/>
  <c r="S915" i="15"/>
  <c r="S883" i="15"/>
  <c r="S851" i="15"/>
  <c r="S819" i="15"/>
  <c r="S787" i="15"/>
  <c r="S755" i="15"/>
  <c r="S723" i="15"/>
  <c r="S691" i="15"/>
  <c r="S659" i="15"/>
  <c r="S579" i="15"/>
  <c r="S451" i="15"/>
  <c r="S323" i="15"/>
  <c r="S195" i="15"/>
  <c r="S67" i="15"/>
  <c r="AA582" i="15"/>
  <c r="AA454" i="15"/>
  <c r="AA326" i="15"/>
  <c r="AA198" i="15"/>
  <c r="AA70" i="15"/>
  <c r="AI264" i="15"/>
  <c r="AI24" i="15"/>
  <c r="BG10" i="15"/>
  <c r="BO255" i="15"/>
  <c r="BW260" i="15"/>
  <c r="BW4" i="15"/>
  <c r="DK1009" i="15"/>
  <c r="DK497" i="15"/>
  <c r="DS625" i="15"/>
  <c r="EI146" i="15"/>
  <c r="S366" i="15"/>
  <c r="S1041" i="15"/>
  <c r="S913" i="15"/>
  <c r="S785" i="15"/>
  <c r="S657" i="15"/>
  <c r="S529" i="15"/>
  <c r="S1053" i="15"/>
  <c r="S925" i="15"/>
  <c r="S797" i="15"/>
  <c r="S669" i="15"/>
  <c r="S541" i="15"/>
  <c r="S1065" i="15"/>
  <c r="S937" i="15"/>
  <c r="S809" i="15"/>
  <c r="S681" i="15"/>
  <c r="S553" i="15"/>
  <c r="S1077" i="15"/>
  <c r="S949" i="15"/>
  <c r="S821" i="15"/>
  <c r="S693" i="15"/>
  <c r="S565" i="15"/>
  <c r="S1135" i="15"/>
  <c r="S1103" i="15"/>
  <c r="S1071" i="15"/>
  <c r="S1039" i="15"/>
  <c r="S1007" i="15"/>
  <c r="S975" i="15"/>
  <c r="S943" i="15"/>
  <c r="S911" i="15"/>
  <c r="S879" i="15"/>
  <c r="S847" i="15"/>
  <c r="S815" i="15"/>
  <c r="S783" i="15"/>
  <c r="S751" i="15"/>
  <c r="S719" i="15"/>
  <c r="S687" i="15"/>
  <c r="S655" i="15"/>
  <c r="S547" i="15"/>
  <c r="S419" i="15"/>
  <c r="S291" i="15"/>
  <c r="S163" i="15"/>
  <c r="S35" i="15"/>
  <c r="AA550" i="15"/>
  <c r="AA422" i="15"/>
  <c r="AA294" i="15"/>
  <c r="AA166" i="15"/>
  <c r="AA38" i="15"/>
  <c r="AI216" i="15"/>
  <c r="AQ105" i="15"/>
  <c r="BO447" i="15"/>
  <c r="BO191" i="15"/>
  <c r="BW196" i="15"/>
  <c r="CE48" i="15"/>
  <c r="DK881" i="15"/>
  <c r="DK369" i="15"/>
  <c r="DS417" i="15"/>
  <c r="S1134" i="15"/>
  <c r="AA581" i="15"/>
  <c r="BO187" i="14"/>
  <c r="BW65" i="14"/>
  <c r="BO179" i="14"/>
  <c r="CE55" i="14"/>
  <c r="AQ16" i="14"/>
  <c r="BW31" i="15"/>
  <c r="AQ112" i="15"/>
  <c r="AA153" i="15"/>
  <c r="AA449" i="15"/>
  <c r="S62" i="15"/>
  <c r="S298" i="15"/>
  <c r="S426" i="15"/>
  <c r="S554" i="15"/>
  <c r="S682" i="15"/>
  <c r="S810" i="15"/>
  <c r="S938" i="15"/>
  <c r="S1066" i="15"/>
  <c r="EQ15" i="15"/>
  <c r="EI78" i="15"/>
  <c r="EA52" i="15"/>
  <c r="EA180" i="15"/>
  <c r="EA308" i="15"/>
  <c r="DS93" i="15"/>
  <c r="DS221" i="15"/>
  <c r="DS349" i="15"/>
  <c r="DS477" i="15"/>
  <c r="DS589" i="15"/>
  <c r="DK13" i="15"/>
  <c r="DK77" i="15"/>
  <c r="DK141" i="15"/>
  <c r="DK205" i="15"/>
  <c r="DK269" i="15"/>
  <c r="DK333" i="15"/>
  <c r="DK397" i="15"/>
  <c r="DK461" i="15"/>
  <c r="DK525" i="15"/>
  <c r="DK589" i="15"/>
  <c r="DK653" i="15"/>
  <c r="DK717" i="15"/>
  <c r="DK781" i="15"/>
  <c r="DK845" i="15"/>
  <c r="DK909" i="15"/>
  <c r="DK973" i="15"/>
  <c r="DK1037" i="15"/>
  <c r="DK1101" i="15"/>
  <c r="DK1165" i="15"/>
  <c r="CU10" i="15"/>
  <c r="CM47" i="15"/>
  <c r="CE28" i="15"/>
  <c r="CE60" i="15"/>
  <c r="CE92" i="15"/>
  <c r="BW16" i="15"/>
  <c r="BW48" i="15"/>
  <c r="BW80" i="15"/>
  <c r="BW112" i="15"/>
  <c r="BW144" i="15"/>
  <c r="BW176" i="15"/>
  <c r="BW208" i="15"/>
  <c r="BW240" i="15"/>
  <c r="BO11" i="15"/>
  <c r="BO43" i="15"/>
  <c r="BO75" i="15"/>
  <c r="BO107" i="15"/>
  <c r="BO139" i="15"/>
  <c r="BO171" i="15"/>
  <c r="BO203" i="15"/>
  <c r="BO235" i="15"/>
  <c r="BO267" i="15"/>
  <c r="BO299" i="15"/>
  <c r="BO331" i="15"/>
  <c r="BO363" i="15"/>
  <c r="BO395" i="15"/>
  <c r="BO427" i="15"/>
  <c r="BO459" i="15"/>
  <c r="BO491" i="15"/>
  <c r="BG22" i="15"/>
  <c r="AY26" i="15"/>
  <c r="AY58" i="15"/>
  <c r="AQ21" i="15"/>
  <c r="AQ53" i="15"/>
  <c r="AQ85" i="15"/>
  <c r="AQ117" i="15"/>
  <c r="AI4" i="15"/>
  <c r="AI36" i="15"/>
  <c r="AI68" i="15"/>
  <c r="AI100" i="15"/>
  <c r="AI132" i="15"/>
  <c r="AI164" i="15"/>
  <c r="AI196" i="15"/>
  <c r="AI228" i="15"/>
  <c r="BW35" i="15"/>
  <c r="AQ116" i="15"/>
  <c r="AA157" i="15"/>
  <c r="AA453" i="15"/>
  <c r="S66" i="15"/>
  <c r="S302" i="15"/>
  <c r="S430" i="15"/>
  <c r="S558" i="15"/>
  <c r="S686" i="15"/>
  <c r="S814" i="15"/>
  <c r="S942" i="15"/>
  <c r="S1070" i="15"/>
  <c r="EQ19" i="15"/>
  <c r="EI82" i="15"/>
  <c r="EA56" i="15"/>
  <c r="EA184" i="15"/>
  <c r="EA312" i="15"/>
  <c r="DS97" i="15"/>
  <c r="DS225" i="15"/>
  <c r="DS353" i="15"/>
  <c r="DS481" i="15"/>
  <c r="DS593" i="15"/>
  <c r="DK17" i="15"/>
  <c r="DK81" i="15"/>
  <c r="DK145" i="15"/>
  <c r="DK209" i="15"/>
  <c r="DK273" i="15"/>
  <c r="DK337" i="15"/>
  <c r="DK401" i="15"/>
  <c r="DK465" i="15"/>
  <c r="DK529" i="15"/>
  <c r="DK593" i="15"/>
  <c r="DK657" i="15"/>
  <c r="DK721" i="15"/>
  <c r="DK785" i="15"/>
  <c r="DK849" i="15"/>
  <c r="DK913" i="15"/>
  <c r="DK977" i="15"/>
  <c r="DK1041" i="15"/>
  <c r="DK1105" i="15"/>
  <c r="DK1169" i="15"/>
  <c r="CU14" i="15"/>
  <c r="CM51" i="15"/>
  <c r="CE32" i="15"/>
  <c r="CE64" i="15"/>
  <c r="CE96" i="15"/>
  <c r="BW20" i="15"/>
  <c r="BW52" i="15"/>
  <c r="BW84" i="15"/>
  <c r="BW116" i="15"/>
  <c r="BW148" i="15"/>
  <c r="BW180" i="15"/>
  <c r="BW212" i="15"/>
  <c r="BW244" i="15"/>
  <c r="BO15" i="15"/>
  <c r="BO47" i="15"/>
  <c r="BO79" i="15"/>
  <c r="BO111" i="15"/>
  <c r="BO143" i="15"/>
  <c r="BO175" i="15"/>
  <c r="BO207" i="15"/>
  <c r="BO239" i="15"/>
  <c r="BO271" i="15"/>
  <c r="BO303" i="15"/>
  <c r="BO335" i="15"/>
  <c r="BO367" i="15"/>
  <c r="BO399" i="15"/>
  <c r="BO431" i="15"/>
  <c r="BO463" i="15"/>
  <c r="BO495" i="15"/>
  <c r="BG26" i="15"/>
  <c r="AY30" i="15"/>
  <c r="AY62" i="15"/>
  <c r="AQ25" i="15"/>
  <c r="AQ57" i="15"/>
  <c r="AQ89" i="15"/>
  <c r="AQ121" i="15"/>
  <c r="AI8" i="15"/>
  <c r="AI40" i="15"/>
  <c r="AI72" i="15"/>
  <c r="AI104" i="15"/>
  <c r="AI136" i="15"/>
  <c r="AI168" i="15"/>
  <c r="AI200" i="15"/>
  <c r="AI232" i="15"/>
  <c r="BW186" i="15"/>
  <c r="AA408" i="15"/>
  <c r="EA35" i="15"/>
  <c r="DS320" i="15"/>
  <c r="DK196" i="15"/>
  <c r="DK708" i="15"/>
  <c r="DK860" i="15"/>
  <c r="DK932" i="15"/>
  <c r="DK996" i="15"/>
  <c r="DK1060" i="15"/>
  <c r="DK1124" i="15"/>
  <c r="DK1188" i="15"/>
  <c r="CM6" i="15"/>
  <c r="CE11" i="15"/>
  <c r="CE75" i="15"/>
  <c r="BW15" i="15"/>
  <c r="BW47" i="15"/>
  <c r="BW79" i="15"/>
  <c r="BW111" i="15"/>
  <c r="BW143" i="15"/>
  <c r="BW175" i="15"/>
  <c r="BW207" i="15"/>
  <c r="BW239" i="15"/>
  <c r="BO10" i="15"/>
  <c r="BO42" i="15"/>
  <c r="BO74" i="15"/>
  <c r="BO106" i="15"/>
  <c r="BO138" i="15"/>
  <c r="BO170" i="15"/>
  <c r="BO202" i="15"/>
  <c r="BO234" i="15"/>
  <c r="BO266" i="15"/>
  <c r="BO298" i="15"/>
  <c r="BO330" i="15"/>
  <c r="BO362" i="15"/>
  <c r="BO394" i="15"/>
  <c r="BO426" i="15"/>
  <c r="BO458" i="15"/>
  <c r="BO490" i="15"/>
  <c r="BG21" i="15"/>
  <c r="AY25" i="15"/>
  <c r="AY57" i="15"/>
  <c r="AQ24" i="15"/>
  <c r="AQ40" i="15"/>
  <c r="AQ56" i="15"/>
  <c r="AQ72" i="15"/>
  <c r="AQ88" i="15"/>
  <c r="AQ104" i="15"/>
  <c r="AQ120" i="15"/>
  <c r="AQ136" i="15"/>
  <c r="AI3" i="15"/>
  <c r="AI19" i="15"/>
  <c r="AI35" i="15"/>
  <c r="AI51" i="15"/>
  <c r="AI67" i="15"/>
  <c r="AI83" i="15"/>
  <c r="AI99" i="15"/>
  <c r="AI115" i="15"/>
  <c r="AI131" i="15"/>
  <c r="AI147" i="15"/>
  <c r="AI163" i="15"/>
  <c r="AI179" i="15"/>
  <c r="AI195" i="15"/>
  <c r="AI211" i="15"/>
  <c r="AI227" i="15"/>
  <c r="AI243" i="15"/>
  <c r="AI259" i="15"/>
  <c r="AI275" i="15"/>
  <c r="AI291" i="15"/>
  <c r="AI307" i="15"/>
  <c r="AA1" i="15"/>
  <c r="AA17" i="15"/>
  <c r="AA33" i="15"/>
  <c r="AA49" i="15"/>
  <c r="AA65" i="15"/>
  <c r="AA81" i="15"/>
  <c r="AA97" i="15"/>
  <c r="AA113" i="15"/>
  <c r="AA129" i="15"/>
  <c r="AA145" i="15"/>
  <c r="AA161" i="15"/>
  <c r="AA177" i="15"/>
  <c r="AA193" i="15"/>
  <c r="AA209" i="15"/>
  <c r="AA225" i="15"/>
  <c r="BO349" i="15"/>
  <c r="AA536" i="15"/>
  <c r="EA131" i="15"/>
  <c r="DS384" i="15"/>
  <c r="DK260" i="15"/>
  <c r="DK748" i="15"/>
  <c r="DK876" i="15"/>
  <c r="DK940" i="15"/>
  <c r="DK1004" i="15"/>
  <c r="DK1068" i="15"/>
  <c r="DK1132" i="15"/>
  <c r="DK1196" i="15"/>
  <c r="CM14" i="15"/>
  <c r="CE19" i="15"/>
  <c r="CE83" i="15"/>
  <c r="BW19" i="15"/>
  <c r="BW51" i="15"/>
  <c r="BW83" i="15"/>
  <c r="BW115" i="15"/>
  <c r="BW147" i="15"/>
  <c r="BW179" i="15"/>
  <c r="BW211" i="15"/>
  <c r="BW243" i="15"/>
  <c r="BO14" i="15"/>
  <c r="BO46" i="15"/>
  <c r="BO78" i="15"/>
  <c r="BO110" i="15"/>
  <c r="BO142" i="15"/>
  <c r="BO174" i="15"/>
  <c r="BO206" i="15"/>
  <c r="BO238" i="15"/>
  <c r="BO270" i="15"/>
  <c r="BO302" i="15"/>
  <c r="BO334" i="15"/>
  <c r="BO366" i="15"/>
  <c r="BO398" i="15"/>
  <c r="BO430" i="15"/>
  <c r="BO462" i="15"/>
  <c r="BO494" i="15"/>
  <c r="BG25" i="15"/>
  <c r="AY29" i="15"/>
  <c r="AY61" i="15"/>
  <c r="AQ28" i="15"/>
  <c r="AQ44" i="15"/>
  <c r="AQ60" i="15"/>
  <c r="AQ76" i="15"/>
  <c r="AQ92" i="15"/>
  <c r="AQ108" i="15"/>
  <c r="AQ124" i="15"/>
  <c r="AQ140" i="15"/>
  <c r="AI7" i="15"/>
  <c r="AI23" i="15"/>
  <c r="AI39" i="15"/>
  <c r="AI55" i="15"/>
  <c r="AI71" i="15"/>
  <c r="AI87" i="15"/>
  <c r="AI103" i="15"/>
  <c r="AI119" i="15"/>
  <c r="AI135" i="15"/>
  <c r="AI151" i="15"/>
  <c r="AI167" i="15"/>
  <c r="AI183" i="15"/>
  <c r="AI199" i="15"/>
  <c r="AI215" i="15"/>
  <c r="AI231" i="15"/>
  <c r="AI247" i="15"/>
  <c r="AI263" i="15"/>
  <c r="AI279" i="15"/>
  <c r="AI295" i="15"/>
  <c r="AI311" i="15"/>
  <c r="AA5" i="15"/>
  <c r="AA21" i="15"/>
  <c r="AA37" i="15"/>
  <c r="AA53" i="15"/>
  <c r="AA69" i="15"/>
  <c r="AA85" i="15"/>
  <c r="AA101" i="15"/>
  <c r="AA117" i="15"/>
  <c r="AA133" i="15"/>
  <c r="AA149" i="15"/>
  <c r="AA165" i="15"/>
  <c r="AA181" i="15"/>
  <c r="AA197" i="15"/>
  <c r="AA213" i="15"/>
  <c r="AA229" i="15"/>
  <c r="AI214" i="15"/>
  <c r="DS48" i="15"/>
  <c r="DK452" i="15"/>
  <c r="DK900" i="15"/>
  <c r="DK1028" i="15"/>
  <c r="DK1156" i="15"/>
  <c r="CM38" i="15"/>
  <c r="CE107" i="15"/>
  <c r="BW63" i="15"/>
  <c r="BW127" i="15"/>
  <c r="BW191" i="15"/>
  <c r="BW255" i="15"/>
  <c r="BO58" i="15"/>
  <c r="BO122" i="15"/>
  <c r="BO186" i="15"/>
  <c r="BO250" i="15"/>
  <c r="BO314" i="15"/>
  <c r="BO378" i="15"/>
  <c r="BO442" i="15"/>
  <c r="BG5" i="15"/>
  <c r="AY41" i="15"/>
  <c r="AQ32" i="15"/>
  <c r="AQ64" i="15"/>
  <c r="AQ96" i="15"/>
  <c r="AQ128" i="15"/>
  <c r="AI11" i="15"/>
  <c r="AI43" i="15"/>
  <c r="AI75" i="15"/>
  <c r="AI107" i="15"/>
  <c r="AI139" i="15"/>
  <c r="AI171" i="15"/>
  <c r="AI203" i="15"/>
  <c r="AI235" i="15"/>
  <c r="AI267" i="15"/>
  <c r="AI299" i="15"/>
  <c r="AA9" i="15"/>
  <c r="AA41" i="15"/>
  <c r="AA73" i="15"/>
  <c r="AA105" i="15"/>
  <c r="AA137" i="15"/>
  <c r="AA169" i="15"/>
  <c r="AA201" i="15"/>
  <c r="AA233" i="15"/>
  <c r="AA249" i="15"/>
  <c r="AA265" i="15"/>
  <c r="AA281" i="15"/>
  <c r="AA297" i="15"/>
  <c r="AA313" i="15"/>
  <c r="AA329" i="15"/>
  <c r="AA345" i="15"/>
  <c r="AA361" i="15"/>
  <c r="AA377" i="15"/>
  <c r="AA393" i="15"/>
  <c r="AA409" i="15"/>
  <c r="AA425" i="15"/>
  <c r="AA441" i="15"/>
  <c r="AA457" i="15"/>
  <c r="AA473" i="15"/>
  <c r="AA489" i="15"/>
  <c r="AA505" i="15"/>
  <c r="AA521" i="15"/>
  <c r="AA537" i="15"/>
  <c r="AA553" i="15"/>
  <c r="AA569" i="15"/>
  <c r="AA585" i="15"/>
  <c r="AA601" i="15"/>
  <c r="AA617" i="15"/>
  <c r="AA633" i="15"/>
  <c r="S6" i="15"/>
  <c r="S22" i="15"/>
  <c r="S38" i="15"/>
  <c r="S54" i="15"/>
  <c r="S70" i="15"/>
  <c r="S86" i="15"/>
  <c r="S102" i="15"/>
  <c r="S118" i="15"/>
  <c r="S134" i="15"/>
  <c r="S150" i="15"/>
  <c r="S166" i="15"/>
  <c r="S182" i="15"/>
  <c r="S198" i="15"/>
  <c r="S214" i="15"/>
  <c r="S230" i="15"/>
  <c r="S246" i="15"/>
  <c r="S262" i="15"/>
  <c r="S278" i="15"/>
  <c r="AA24" i="15"/>
  <c r="DS128" i="15"/>
  <c r="DK516" i="15"/>
  <c r="DK908" i="15"/>
  <c r="DK1036" i="15"/>
  <c r="DK1164" i="15"/>
  <c r="CM46" i="15"/>
  <c r="BW3" i="15"/>
  <c r="BW67" i="15"/>
  <c r="BW131" i="15"/>
  <c r="BW195" i="15"/>
  <c r="BW259" i="15"/>
  <c r="BO62" i="15"/>
  <c r="BO126" i="15"/>
  <c r="BO190" i="15"/>
  <c r="BO254" i="15"/>
  <c r="BO318" i="15"/>
  <c r="BO382" i="15"/>
  <c r="BO446" i="15"/>
  <c r="BG9" i="15"/>
  <c r="AY45" i="15"/>
  <c r="AQ36" i="15"/>
  <c r="AQ68" i="15"/>
  <c r="AQ100" i="15"/>
  <c r="AQ132" i="15"/>
  <c r="AI15" i="15"/>
  <c r="AI47" i="15"/>
  <c r="AI79" i="15"/>
  <c r="AI111" i="15"/>
  <c r="AI143" i="15"/>
  <c r="AI175" i="15"/>
  <c r="AI207" i="15"/>
  <c r="AI239" i="15"/>
  <c r="AI271" i="15"/>
  <c r="AI303" i="15"/>
  <c r="AA13" i="15"/>
  <c r="AA45" i="15"/>
  <c r="AA77" i="15"/>
  <c r="AA109" i="15"/>
  <c r="AA141" i="15"/>
  <c r="AA173" i="15"/>
  <c r="AA205" i="15"/>
  <c r="AA237" i="15"/>
  <c r="AA253" i="15"/>
  <c r="AA269" i="15"/>
  <c r="AA285" i="15"/>
  <c r="AA301" i="15"/>
  <c r="AA317" i="15"/>
  <c r="AA333" i="15"/>
  <c r="AA349" i="15"/>
  <c r="AA365" i="15"/>
  <c r="AA381" i="15"/>
  <c r="AA397" i="15"/>
  <c r="AA413" i="15"/>
  <c r="AA429" i="15"/>
  <c r="AA445" i="15"/>
  <c r="AA461" i="15"/>
  <c r="AA477" i="15"/>
  <c r="AA493" i="15"/>
  <c r="AA509" i="15"/>
  <c r="AA525" i="15"/>
  <c r="AA541" i="15"/>
  <c r="AA557" i="15"/>
  <c r="AA573" i="15"/>
  <c r="AA589" i="15"/>
  <c r="AA605" i="15"/>
  <c r="AA621" i="15"/>
  <c r="AA637" i="15"/>
  <c r="S10" i="15"/>
  <c r="S26" i="15"/>
  <c r="S42" i="15"/>
  <c r="S58" i="15"/>
  <c r="S74" i="15"/>
  <c r="S90" i="15"/>
  <c r="S106" i="15"/>
  <c r="S122" i="15"/>
  <c r="S138" i="15"/>
  <c r="S154" i="15"/>
  <c r="S170" i="15"/>
  <c r="S186" i="15"/>
  <c r="S202" i="15"/>
  <c r="S218" i="15"/>
  <c r="S234" i="15"/>
  <c r="S250" i="15"/>
  <c r="S266" i="15"/>
  <c r="S277" i="15"/>
  <c r="DK796" i="15"/>
  <c r="DK1092" i="15"/>
  <c r="CE43" i="15"/>
  <c r="BW95" i="15"/>
  <c r="BW223" i="15"/>
  <c r="BO90" i="15"/>
  <c r="BO218" i="15"/>
  <c r="BO346" i="15"/>
  <c r="BO474" i="15"/>
  <c r="AQ8" i="15"/>
  <c r="AQ80" i="15"/>
  <c r="AQ144" i="15"/>
  <c r="AI59" i="15"/>
  <c r="AI123" i="15"/>
  <c r="AI187" i="15"/>
  <c r="AI251" i="15"/>
  <c r="AI315" i="15"/>
  <c r="AA57" i="15"/>
  <c r="AA121" i="15"/>
  <c r="AA185" i="15"/>
  <c r="AA241" i="15"/>
  <c r="AA273" i="15"/>
  <c r="AA305" i="15"/>
  <c r="AA337" i="15"/>
  <c r="AA369" i="15"/>
  <c r="AA401" i="15"/>
  <c r="AA433" i="15"/>
  <c r="AA465" i="15"/>
  <c r="AA497" i="15"/>
  <c r="AA529" i="15"/>
  <c r="AA561" i="15"/>
  <c r="AA593" i="15"/>
  <c r="AA625" i="15"/>
  <c r="S14" i="15"/>
  <c r="S46" i="15"/>
  <c r="S78" i="15"/>
  <c r="S110" i="15"/>
  <c r="S142" i="15"/>
  <c r="S174" i="15"/>
  <c r="S206" i="15"/>
  <c r="S238" i="15"/>
  <c r="S270" i="15"/>
  <c r="S290" i="15"/>
  <c r="S306" i="15"/>
  <c r="S322" i="15"/>
  <c r="S338" i="15"/>
  <c r="S354" i="15"/>
  <c r="S370" i="15"/>
  <c r="S386" i="15"/>
  <c r="S402" i="15"/>
  <c r="S418" i="15"/>
  <c r="S434" i="15"/>
  <c r="S450" i="15"/>
  <c r="S466" i="15"/>
  <c r="S482" i="15"/>
  <c r="S498" i="15"/>
  <c r="S514" i="15"/>
  <c r="S530" i="15"/>
  <c r="S546" i="15"/>
  <c r="S562" i="15"/>
  <c r="S578" i="15"/>
  <c r="S594" i="15"/>
  <c r="S610" i="15"/>
  <c r="S626" i="15"/>
  <c r="S642" i="15"/>
  <c r="S658" i="15"/>
  <c r="S674" i="15"/>
  <c r="S690" i="15"/>
  <c r="S706" i="15"/>
  <c r="S722" i="15"/>
  <c r="S738" i="15"/>
  <c r="S754" i="15"/>
  <c r="S770" i="15"/>
  <c r="S786" i="15"/>
  <c r="S802" i="15"/>
  <c r="S818" i="15"/>
  <c r="S834" i="15"/>
  <c r="S850" i="15"/>
  <c r="S866" i="15"/>
  <c r="S882" i="15"/>
  <c r="S898" i="15"/>
  <c r="S914" i="15"/>
  <c r="S930" i="15"/>
  <c r="S946" i="15"/>
  <c r="S962" i="15"/>
  <c r="S978" i="15"/>
  <c r="S994" i="15"/>
  <c r="S1010" i="15"/>
  <c r="S1026" i="15"/>
  <c r="S1042" i="15"/>
  <c r="S1058" i="15"/>
  <c r="S1074" i="15"/>
  <c r="S1090" i="15"/>
  <c r="S1106" i="15"/>
  <c r="S1122" i="15"/>
  <c r="S1138" i="15"/>
  <c r="EY4" i="15"/>
  <c r="EY20" i="15"/>
  <c r="EQ7" i="15"/>
  <c r="EQ23" i="15"/>
  <c r="EQ39" i="15"/>
  <c r="EQ55" i="15"/>
  <c r="EI6" i="15"/>
  <c r="EI22" i="15"/>
  <c r="EI38" i="15"/>
  <c r="EI54" i="15"/>
  <c r="EI70" i="15"/>
  <c r="EI86" i="15"/>
  <c r="EI102" i="15"/>
  <c r="EI118" i="15"/>
  <c r="EI134" i="15"/>
  <c r="EI150" i="15"/>
  <c r="EA12" i="15"/>
  <c r="EA28" i="15"/>
  <c r="EA44" i="15"/>
  <c r="EA60" i="15"/>
  <c r="EA76" i="15"/>
  <c r="EA92" i="15"/>
  <c r="EA108" i="15"/>
  <c r="EA124" i="15"/>
  <c r="EA140" i="15"/>
  <c r="EA156" i="15"/>
  <c r="EA172" i="15"/>
  <c r="EA188" i="15"/>
  <c r="EA204" i="15"/>
  <c r="EA220" i="15"/>
  <c r="EA236" i="15"/>
  <c r="EA252" i="15"/>
  <c r="EA268" i="15"/>
  <c r="EA284" i="15"/>
  <c r="EA300" i="15"/>
  <c r="EA316" i="15"/>
  <c r="EA332" i="15"/>
  <c r="DS5" i="15"/>
  <c r="DS21" i="15"/>
  <c r="DS37" i="15"/>
  <c r="DS53" i="15"/>
  <c r="DS69" i="15"/>
  <c r="DS85" i="15"/>
  <c r="DS101" i="15"/>
  <c r="DS117" i="15"/>
  <c r="DS133" i="15"/>
  <c r="DS149" i="15"/>
  <c r="DS165" i="15"/>
  <c r="DS181" i="15"/>
  <c r="DS197" i="15"/>
  <c r="DS213" i="15"/>
  <c r="DS229" i="15"/>
  <c r="DS245" i="15"/>
  <c r="DS261" i="15"/>
  <c r="DS277" i="15"/>
  <c r="DS293" i="15"/>
  <c r="DS309" i="15"/>
  <c r="DS325" i="15"/>
  <c r="DS341" i="15"/>
  <c r="DS357" i="15"/>
  <c r="DS373" i="15"/>
  <c r="DS389" i="15"/>
  <c r="DS405" i="15"/>
  <c r="DS421" i="15"/>
  <c r="DS437" i="15"/>
  <c r="DS453" i="15"/>
  <c r="DS469" i="15"/>
  <c r="DS485" i="15"/>
  <c r="DS501" i="15"/>
  <c r="DS517" i="15"/>
  <c r="DS533" i="15"/>
  <c r="DS549" i="15"/>
  <c r="DS565" i="15"/>
  <c r="S405" i="15"/>
  <c r="DK812" i="15"/>
  <c r="DK1100" i="15"/>
  <c r="CE51" i="15"/>
  <c r="BW99" i="15"/>
  <c r="BW227" i="15"/>
  <c r="BO94" i="15"/>
  <c r="BO222" i="15"/>
  <c r="BO350" i="15"/>
  <c r="BO478" i="15"/>
  <c r="AQ12" i="15"/>
  <c r="AQ84" i="15"/>
  <c r="AQ148" i="15"/>
  <c r="AI63" i="15"/>
  <c r="AI127" i="15"/>
  <c r="AI191" i="15"/>
  <c r="AI255" i="15"/>
  <c r="AI319" i="15"/>
  <c r="AA61" i="15"/>
  <c r="AA125" i="15"/>
  <c r="AA189" i="15"/>
  <c r="AA245" i="15"/>
  <c r="AA277" i="15"/>
  <c r="AA309" i="15"/>
  <c r="AA341" i="15"/>
  <c r="AA373" i="15"/>
  <c r="AA405" i="15"/>
  <c r="AA437" i="15"/>
  <c r="AA469" i="15"/>
  <c r="AA501" i="15"/>
  <c r="AA533" i="15"/>
  <c r="AA565" i="15"/>
  <c r="AA597" i="15"/>
  <c r="AA629" i="15"/>
  <c r="S18" i="15"/>
  <c r="S50" i="15"/>
  <c r="S82" i="15"/>
  <c r="S114" i="15"/>
  <c r="S146" i="15"/>
  <c r="S178" i="15"/>
  <c r="S210" i="15"/>
  <c r="S242" i="15"/>
  <c r="S274" i="15"/>
  <c r="S294" i="15"/>
  <c r="S310" i="15"/>
  <c r="S326" i="15"/>
  <c r="S342" i="15"/>
  <c r="S358" i="15"/>
  <c r="S374" i="15"/>
  <c r="S390" i="15"/>
  <c r="S406" i="15"/>
  <c r="S422" i="15"/>
  <c r="S438" i="15"/>
  <c r="S454" i="15"/>
  <c r="S470" i="15"/>
  <c r="S486" i="15"/>
  <c r="S502" i="15"/>
  <c r="S518" i="15"/>
  <c r="S534" i="15"/>
  <c r="S550" i="15"/>
  <c r="S566" i="15"/>
  <c r="S582" i="15"/>
  <c r="S598" i="15"/>
  <c r="S614" i="15"/>
  <c r="S630" i="15"/>
  <c r="S646" i="15"/>
  <c r="S662" i="15"/>
  <c r="S678" i="15"/>
  <c r="S694" i="15"/>
  <c r="S710" i="15"/>
  <c r="S726" i="15"/>
  <c r="S742" i="15"/>
  <c r="S758" i="15"/>
  <c r="S774" i="15"/>
  <c r="S790" i="15"/>
  <c r="S806" i="15"/>
  <c r="S822" i="15"/>
  <c r="S838" i="15"/>
  <c r="S854" i="15"/>
  <c r="S870" i="15"/>
  <c r="S886" i="15"/>
  <c r="S902" i="15"/>
  <c r="S918" i="15"/>
  <c r="S934" i="15"/>
  <c r="S950" i="15"/>
  <c r="S966" i="15"/>
  <c r="S982" i="15"/>
  <c r="S998" i="15"/>
  <c r="S1014" i="15"/>
  <c r="S1030" i="15"/>
  <c r="S1046" i="15"/>
  <c r="S1062" i="15"/>
  <c r="S1078" i="15"/>
  <c r="S1094" i="15"/>
  <c r="S1110" i="15"/>
  <c r="S1126" i="15"/>
  <c r="S1142" i="15"/>
  <c r="EY8" i="15"/>
  <c r="EY24" i="15"/>
  <c r="EQ11" i="15"/>
  <c r="EQ27" i="15"/>
  <c r="EQ43" i="15"/>
  <c r="EQ59" i="15"/>
  <c r="EI10" i="15"/>
  <c r="EI26" i="15"/>
  <c r="EI42" i="15"/>
  <c r="EI58" i="15"/>
  <c r="EI74" i="15"/>
  <c r="EI90" i="15"/>
  <c r="EI106" i="15"/>
  <c r="EI122" i="15"/>
  <c r="EI138" i="15"/>
  <c r="EI154" i="15"/>
  <c r="EA16" i="15"/>
  <c r="EA32" i="15"/>
  <c r="EA48" i="15"/>
  <c r="EA64" i="15"/>
  <c r="EA80" i="15"/>
  <c r="EA96" i="15"/>
  <c r="EA112" i="15"/>
  <c r="EA128" i="15"/>
  <c r="EA144" i="15"/>
  <c r="EA160" i="15"/>
  <c r="EA176" i="15"/>
  <c r="EA192" i="15"/>
  <c r="EA208" i="15"/>
  <c r="EA224" i="15"/>
  <c r="EA240" i="15"/>
  <c r="EA256" i="15"/>
  <c r="EA272" i="15"/>
  <c r="EA288" i="15"/>
  <c r="EA304" i="15"/>
  <c r="EA320" i="15"/>
  <c r="EA336" i="15"/>
  <c r="DS9" i="15"/>
  <c r="DS25" i="15"/>
  <c r="DS41" i="15"/>
  <c r="DS57" i="15"/>
  <c r="DS73" i="15"/>
  <c r="DS89" i="15"/>
  <c r="DS105" i="15"/>
  <c r="DS121" i="15"/>
  <c r="DS137" i="15"/>
  <c r="DS153" i="15"/>
  <c r="DS169" i="15"/>
  <c r="DS185" i="15"/>
  <c r="DS201" i="15"/>
  <c r="DS217" i="15"/>
  <c r="DS233" i="15"/>
  <c r="DS249" i="15"/>
  <c r="DS265" i="15"/>
  <c r="DS281" i="15"/>
  <c r="DS297" i="15"/>
  <c r="DS313" i="15"/>
  <c r="DS329" i="15"/>
  <c r="DS345" i="15"/>
  <c r="DS361" i="15"/>
  <c r="DS377" i="15"/>
  <c r="DS393" i="15"/>
  <c r="DS409" i="15"/>
  <c r="DS425" i="15"/>
  <c r="DS441" i="15"/>
  <c r="DS457" i="15"/>
  <c r="DS473" i="15"/>
  <c r="DS489" i="15"/>
  <c r="DS505" i="15"/>
  <c r="DS521" i="15"/>
  <c r="DS537" i="15"/>
  <c r="DS553" i="15"/>
  <c r="DS569" i="15"/>
  <c r="DS576" i="15"/>
  <c r="CU1" i="15"/>
  <c r="BW159" i="15"/>
  <c r="BO154" i="15"/>
  <c r="BO410" i="15"/>
  <c r="AQ48" i="15"/>
  <c r="AI27" i="15"/>
  <c r="AI155" i="15"/>
  <c r="AI283" i="15"/>
  <c r="AA89" i="15"/>
  <c r="AA217" i="15"/>
  <c r="AA289" i="15"/>
  <c r="AA353" i="15"/>
  <c r="AA417" i="15"/>
  <c r="AA481" i="15"/>
  <c r="AA545" i="15"/>
  <c r="AA609" i="15"/>
  <c r="S30" i="15"/>
  <c r="S94" i="15"/>
  <c r="S158" i="15"/>
  <c r="S222" i="15"/>
  <c r="S282" i="15"/>
  <c r="S314" i="15"/>
  <c r="S346" i="15"/>
  <c r="S378" i="15"/>
  <c r="S410" i="15"/>
  <c r="S442" i="15"/>
  <c r="S474" i="15"/>
  <c r="S506" i="15"/>
  <c r="S538" i="15"/>
  <c r="S570" i="15"/>
  <c r="S602" i="15"/>
  <c r="S634" i="15"/>
  <c r="S666" i="15"/>
  <c r="S698" i="15"/>
  <c r="S730" i="15"/>
  <c r="S762" i="15"/>
  <c r="S794" i="15"/>
  <c r="S826" i="15"/>
  <c r="S858" i="15"/>
  <c r="S890" i="15"/>
  <c r="S922" i="15"/>
  <c r="S954" i="15"/>
  <c r="S986" i="15"/>
  <c r="S1018" i="15"/>
  <c r="S1050" i="15"/>
  <c r="S1082" i="15"/>
  <c r="S1114" i="15"/>
  <c r="S1146" i="15"/>
  <c r="EY28" i="15"/>
  <c r="EQ31" i="15"/>
  <c r="EQ63" i="15"/>
  <c r="EI30" i="15"/>
  <c r="EI62" i="15"/>
  <c r="EI94" i="15"/>
  <c r="EI126" i="15"/>
  <c r="EA4" i="15"/>
  <c r="EA36" i="15"/>
  <c r="EA68" i="15"/>
  <c r="EA100" i="15"/>
  <c r="EA132" i="15"/>
  <c r="EA164" i="15"/>
  <c r="EA196" i="15"/>
  <c r="EA228" i="15"/>
  <c r="EA260" i="15"/>
  <c r="EA292" i="15"/>
  <c r="EA324" i="15"/>
  <c r="DS13" i="15"/>
  <c r="DS45" i="15"/>
  <c r="DS77" i="15"/>
  <c r="DS109" i="15"/>
  <c r="DS141" i="15"/>
  <c r="DS173" i="15"/>
  <c r="DS205" i="15"/>
  <c r="DS237" i="15"/>
  <c r="DS269" i="15"/>
  <c r="DS301" i="15"/>
  <c r="DS333" i="15"/>
  <c r="DS365" i="15"/>
  <c r="DS397" i="15"/>
  <c r="DS429" i="15"/>
  <c r="DS461" i="15"/>
  <c r="DS493" i="15"/>
  <c r="DS525" i="15"/>
  <c r="DS557" i="15"/>
  <c r="DS581" i="15"/>
  <c r="DS597" i="15"/>
  <c r="DS613" i="15"/>
  <c r="DS629" i="15"/>
  <c r="DK5" i="15"/>
  <c r="DK21" i="15"/>
  <c r="DK37" i="15"/>
  <c r="DK53" i="15"/>
  <c r="DK69" i="15"/>
  <c r="DK85" i="15"/>
  <c r="DK101" i="15"/>
  <c r="DK117" i="15"/>
  <c r="DK133" i="15"/>
  <c r="DK149" i="15"/>
  <c r="DK165" i="15"/>
  <c r="DK181" i="15"/>
  <c r="DK197" i="15"/>
  <c r="DK213" i="15"/>
  <c r="DK229" i="15"/>
  <c r="DK245" i="15"/>
  <c r="DK261" i="15"/>
  <c r="DK277" i="15"/>
  <c r="DK293" i="15"/>
  <c r="DK309" i="15"/>
  <c r="DK325" i="15"/>
  <c r="DK341" i="15"/>
  <c r="DK357" i="15"/>
  <c r="DK373" i="15"/>
  <c r="DK389" i="15"/>
  <c r="DK405" i="15"/>
  <c r="DK421" i="15"/>
  <c r="DK437" i="15"/>
  <c r="DK453" i="15"/>
  <c r="DK469" i="15"/>
  <c r="DK485" i="15"/>
  <c r="DK501" i="15"/>
  <c r="DK517" i="15"/>
  <c r="DK533" i="15"/>
  <c r="DK549" i="15"/>
  <c r="DK565" i="15"/>
  <c r="DK581" i="15"/>
  <c r="DK597" i="15"/>
  <c r="DK613" i="15"/>
  <c r="DK629" i="15"/>
  <c r="DK645" i="15"/>
  <c r="DK661" i="15"/>
  <c r="DK677" i="15"/>
  <c r="DK693" i="15"/>
  <c r="DK709" i="15"/>
  <c r="DK725" i="15"/>
  <c r="DK741" i="15"/>
  <c r="DK757" i="15"/>
  <c r="DK773" i="15"/>
  <c r="DK789" i="15"/>
  <c r="DK805" i="15"/>
  <c r="DK821" i="15"/>
  <c r="DK837" i="15"/>
  <c r="DK853" i="15"/>
  <c r="DK869" i="15"/>
  <c r="DK885" i="15"/>
  <c r="DK901" i="15"/>
  <c r="DK917" i="15"/>
  <c r="DK933" i="15"/>
  <c r="DK949" i="15"/>
  <c r="DK965" i="15"/>
  <c r="DK981" i="15"/>
  <c r="DK997" i="15"/>
  <c r="DK1013" i="15"/>
  <c r="DK1029" i="15"/>
  <c r="DK1045" i="15"/>
  <c r="DK1061" i="15"/>
  <c r="DK1077" i="15"/>
  <c r="DK1093" i="15"/>
  <c r="DK1109" i="15"/>
  <c r="DK1125" i="15"/>
  <c r="DK1141" i="15"/>
  <c r="DK1157" i="15"/>
  <c r="DK1173" i="15"/>
  <c r="DK1189" i="15"/>
  <c r="DK1205" i="15"/>
  <c r="CU2" i="15"/>
  <c r="CU18" i="15"/>
  <c r="CM7" i="15"/>
  <c r="CM23" i="15"/>
  <c r="CM39" i="15"/>
  <c r="CM55" i="15"/>
  <c r="DK4" i="15"/>
  <c r="CU9" i="15"/>
  <c r="BW163" i="15"/>
  <c r="BO158" i="15"/>
  <c r="BO414" i="15"/>
  <c r="AQ52" i="15"/>
  <c r="AI31" i="15"/>
  <c r="AI159" i="15"/>
  <c r="AI287" i="15"/>
  <c r="AA93" i="15"/>
  <c r="AA221" i="15"/>
  <c r="AA293" i="15"/>
  <c r="AA357" i="15"/>
  <c r="AA421" i="15"/>
  <c r="AA485" i="15"/>
  <c r="AA549" i="15"/>
  <c r="AA613" i="15"/>
  <c r="S34" i="15"/>
  <c r="S98" i="15"/>
  <c r="S162" i="15"/>
  <c r="S226" i="15"/>
  <c r="S286" i="15"/>
  <c r="S318" i="15"/>
  <c r="S350" i="15"/>
  <c r="S382" i="15"/>
  <c r="S414" i="15"/>
  <c r="S446" i="15"/>
  <c r="S478" i="15"/>
  <c r="S510" i="15"/>
  <c r="S542" i="15"/>
  <c r="S574" i="15"/>
  <c r="S606" i="15"/>
  <c r="S638" i="15"/>
  <c r="S670" i="15"/>
  <c r="S702" i="15"/>
  <c r="S734" i="15"/>
  <c r="S766" i="15"/>
  <c r="S798" i="15"/>
  <c r="S830" i="15"/>
  <c r="S862" i="15"/>
  <c r="S894" i="15"/>
  <c r="S926" i="15"/>
  <c r="S958" i="15"/>
  <c r="S990" i="15"/>
  <c r="S1022" i="15"/>
  <c r="S1054" i="15"/>
  <c r="S1086" i="15"/>
  <c r="S1118" i="15"/>
  <c r="S1150" i="15"/>
  <c r="EQ3" i="15"/>
  <c r="EQ35" i="15"/>
  <c r="EI2" i="15"/>
  <c r="EI34" i="15"/>
  <c r="EI66" i="15"/>
  <c r="EI98" i="15"/>
  <c r="EI130" i="15"/>
  <c r="EA8" i="15"/>
  <c r="EA40" i="15"/>
  <c r="EA72" i="15"/>
  <c r="EA104" i="15"/>
  <c r="EA136" i="15"/>
  <c r="EA168" i="15"/>
  <c r="EA200" i="15"/>
  <c r="EA232" i="15"/>
  <c r="EA264" i="15"/>
  <c r="EA296" i="15"/>
  <c r="EA328" i="15"/>
  <c r="DS17" i="15"/>
  <c r="DS49" i="15"/>
  <c r="DS81" i="15"/>
  <c r="DS113" i="15"/>
  <c r="DS145" i="15"/>
  <c r="DS177" i="15"/>
  <c r="DS209" i="15"/>
  <c r="DS241" i="15"/>
  <c r="DS273" i="15"/>
  <c r="DS305" i="15"/>
  <c r="DS337" i="15"/>
  <c r="DS369" i="15"/>
  <c r="DS401" i="15"/>
  <c r="DS433" i="15"/>
  <c r="DS465" i="15"/>
  <c r="DS497" i="15"/>
  <c r="DS529" i="15"/>
  <c r="DS561" i="15"/>
  <c r="DS585" i="15"/>
  <c r="DS601" i="15"/>
  <c r="DS617" i="15"/>
  <c r="DS633" i="15"/>
  <c r="DK9" i="15"/>
  <c r="DK25" i="15"/>
  <c r="DK41" i="15"/>
  <c r="DK57" i="15"/>
  <c r="DK73" i="15"/>
  <c r="DK89" i="15"/>
  <c r="DK105" i="15"/>
  <c r="DK121" i="15"/>
  <c r="DK137" i="15"/>
  <c r="DK153" i="15"/>
  <c r="DK169" i="15"/>
  <c r="DK185" i="15"/>
  <c r="DK201" i="15"/>
  <c r="DK217" i="15"/>
  <c r="DK233" i="15"/>
  <c r="DK249" i="15"/>
  <c r="DK265" i="15"/>
  <c r="DK281" i="15"/>
  <c r="DK297" i="15"/>
  <c r="DK313" i="15"/>
  <c r="DK329" i="15"/>
  <c r="DK345" i="15"/>
  <c r="DK361" i="15"/>
  <c r="DK377" i="15"/>
  <c r="DK393" i="15"/>
  <c r="DK409" i="15"/>
  <c r="DK425" i="15"/>
  <c r="DK441" i="15"/>
  <c r="DK457" i="15"/>
  <c r="DK473" i="15"/>
  <c r="DK489" i="15"/>
  <c r="DK505" i="15"/>
  <c r="DK521" i="15"/>
  <c r="DK537" i="15"/>
  <c r="DK553" i="15"/>
  <c r="DK569" i="15"/>
  <c r="DK585" i="15"/>
  <c r="DK601" i="15"/>
  <c r="DK617" i="15"/>
  <c r="DK633" i="15"/>
  <c r="DK649" i="15"/>
  <c r="DK665" i="15"/>
  <c r="DK681" i="15"/>
  <c r="DK697" i="15"/>
  <c r="DK713" i="15"/>
  <c r="DK729" i="15"/>
  <c r="DK745" i="15"/>
  <c r="DK761" i="15"/>
  <c r="DK777" i="15"/>
  <c r="DK793" i="15"/>
  <c r="DK809" i="15"/>
  <c r="DK825" i="15"/>
  <c r="DK841" i="15"/>
  <c r="DK857" i="15"/>
  <c r="DK873" i="15"/>
  <c r="DK889" i="15"/>
  <c r="DK905" i="15"/>
  <c r="DK921" i="15"/>
  <c r="DK937" i="15"/>
  <c r="DK953" i="15"/>
  <c r="DK969" i="15"/>
  <c r="DK985" i="15"/>
  <c r="DK1001" i="15"/>
  <c r="DK1017" i="15"/>
  <c r="DK1033" i="15"/>
  <c r="DK1049" i="15"/>
  <c r="DK1065" i="15"/>
  <c r="DK1081" i="15"/>
  <c r="DK1097" i="15"/>
  <c r="DK1113" i="15"/>
  <c r="DK1129" i="15"/>
  <c r="DK1145" i="15"/>
  <c r="DK1161" i="15"/>
  <c r="DK1177" i="15"/>
  <c r="DK1193" i="15"/>
  <c r="DC2" i="15"/>
  <c r="CU6" i="15"/>
  <c r="CU22" i="15"/>
  <c r="CM11" i="15"/>
  <c r="CM27" i="15"/>
  <c r="CM43" i="15"/>
  <c r="S1089" i="15"/>
  <c r="S1025" i="15"/>
  <c r="S961" i="15"/>
  <c r="S897" i="15"/>
  <c r="S833" i="15"/>
  <c r="S769" i="15"/>
  <c r="S705" i="15"/>
  <c r="S641" i="15"/>
  <c r="S577" i="15"/>
  <c r="S513" i="15"/>
  <c r="S1101" i="15"/>
  <c r="S1037" i="15"/>
  <c r="S973" i="15"/>
  <c r="S909" i="15"/>
  <c r="S845" i="15"/>
  <c r="S781" i="15"/>
  <c r="S717" i="15"/>
  <c r="S653" i="15"/>
  <c r="S589" i="15"/>
  <c r="S525" i="15"/>
  <c r="S1113" i="15"/>
  <c r="S1049" i="15"/>
  <c r="S985" i="15"/>
  <c r="S921" i="15"/>
  <c r="S857" i="15"/>
  <c r="S793" i="15"/>
  <c r="S729" i="15"/>
  <c r="S665" i="15"/>
  <c r="S601" i="15"/>
  <c r="S537" i="15"/>
  <c r="S1125" i="15"/>
  <c r="S1061" i="15"/>
  <c r="S997" i="15"/>
  <c r="S933" i="15"/>
  <c r="S869" i="15"/>
  <c r="S805" i="15"/>
  <c r="S741" i="15"/>
  <c r="S677" i="15"/>
  <c r="S613" i="15"/>
  <c r="S549" i="15"/>
  <c r="S1147" i="15"/>
  <c r="S1131" i="15"/>
  <c r="S1115" i="15"/>
  <c r="S1099" i="15"/>
  <c r="S1083" i="15"/>
  <c r="S1067" i="15"/>
  <c r="S1051" i="15"/>
  <c r="S1035" i="15"/>
  <c r="S1019" i="15"/>
  <c r="S1003" i="15"/>
  <c r="S987" i="15"/>
  <c r="S971" i="15"/>
  <c r="S955" i="15"/>
  <c r="S939" i="15"/>
  <c r="S923" i="15"/>
  <c r="S907" i="15"/>
  <c r="S891" i="15"/>
  <c r="S875" i="15"/>
  <c r="S859" i="15"/>
  <c r="S843" i="15"/>
  <c r="S827" i="15"/>
  <c r="S811" i="15"/>
  <c r="S795" i="15"/>
  <c r="S779" i="15"/>
  <c r="S763" i="15"/>
  <c r="S747" i="15"/>
  <c r="S731" i="15"/>
  <c r="S715" i="15"/>
  <c r="S699" i="15"/>
  <c r="S683" i="15"/>
  <c r="S667" i="15"/>
  <c r="S651" i="15"/>
  <c r="S635" i="15"/>
  <c r="S619" i="15"/>
  <c r="S603" i="15"/>
  <c r="S587" i="15"/>
  <c r="S571" i="15"/>
  <c r="S555" i="15"/>
  <c r="S539" i="15"/>
  <c r="S523" i="15"/>
  <c r="S507" i="15"/>
  <c r="S491" i="15"/>
  <c r="S475" i="15"/>
  <c r="S459" i="15"/>
  <c r="S443" i="15"/>
  <c r="S427" i="15"/>
  <c r="S411" i="15"/>
  <c r="S395" i="15"/>
  <c r="S379" i="15"/>
  <c r="S363" i="15"/>
  <c r="S347" i="15"/>
  <c r="S331" i="15"/>
  <c r="S315" i="15"/>
  <c r="S299" i="15"/>
  <c r="S283" i="15"/>
  <c r="S267" i="15"/>
  <c r="S251" i="15"/>
  <c r="S235" i="15"/>
  <c r="S219" i="15"/>
  <c r="S203" i="15"/>
  <c r="S187" i="15"/>
  <c r="S171" i="15"/>
  <c r="S155" i="15"/>
  <c r="S139" i="15"/>
  <c r="S123" i="15"/>
  <c r="S107" i="15"/>
  <c r="S91" i="15"/>
  <c r="S75" i="15"/>
  <c r="S59" i="15"/>
  <c r="S43" i="15"/>
  <c r="S27" i="15"/>
  <c r="S11" i="15"/>
  <c r="AA638" i="15"/>
  <c r="AA622" i="15"/>
  <c r="AA606" i="15"/>
  <c r="AA590" i="15"/>
  <c r="AA574" i="15"/>
  <c r="AA558" i="15"/>
  <c r="AA542" i="15"/>
  <c r="AA526" i="15"/>
  <c r="AA510" i="15"/>
  <c r="AA494" i="15"/>
  <c r="AA478" i="15"/>
  <c r="AA462" i="15"/>
  <c r="AA446" i="15"/>
  <c r="AA430" i="15"/>
  <c r="AA414" i="15"/>
  <c r="AA398" i="15"/>
  <c r="AA382" i="15"/>
  <c r="AA366" i="15"/>
  <c r="AA350" i="15"/>
  <c r="AA334" i="15"/>
  <c r="AA318" i="15"/>
  <c r="AA302" i="15"/>
  <c r="AA286" i="15"/>
  <c r="AA270" i="15"/>
  <c r="AA254" i="15"/>
  <c r="AA238" i="15"/>
  <c r="AA222" i="15"/>
  <c r="AA206" i="15"/>
  <c r="AA190" i="15"/>
  <c r="AA174" i="15"/>
  <c r="AA158" i="15"/>
  <c r="AA142" i="15"/>
  <c r="AA126" i="15"/>
  <c r="AA110" i="15"/>
  <c r="AA94" i="15"/>
  <c r="AA78" i="15"/>
  <c r="AA62" i="15"/>
  <c r="AA46" i="15"/>
  <c r="AA30" i="15"/>
  <c r="AA14" i="15"/>
  <c r="AI320" i="15"/>
  <c r="AI304" i="15"/>
  <c r="AI288" i="15"/>
  <c r="AI272" i="15"/>
  <c r="AI256" i="15"/>
  <c r="AI240" i="15"/>
  <c r="AI224" i="15"/>
  <c r="AI208" i="15"/>
  <c r="AI192" i="15"/>
  <c r="AI176" i="15"/>
  <c r="AI160" i="15"/>
  <c r="AI144" i="15"/>
  <c r="AI128" i="15"/>
  <c r="AI112" i="15"/>
  <c r="AI96" i="15"/>
  <c r="AI80" i="15"/>
  <c r="AI64" i="15"/>
  <c r="AI48" i="15"/>
  <c r="AI32" i="15"/>
  <c r="AI16" i="15"/>
  <c r="AQ145" i="15"/>
  <c r="AQ129" i="15"/>
  <c r="AQ113" i="15"/>
  <c r="AQ97" i="15"/>
  <c r="AQ81" i="15"/>
  <c r="AQ65" i="15"/>
  <c r="AQ49" i="15"/>
  <c r="AQ33" i="15"/>
  <c r="AQ17" i="15"/>
  <c r="AQ1" i="15"/>
  <c r="AY54" i="15"/>
  <c r="AY38" i="15"/>
  <c r="AY22" i="15"/>
  <c r="AY6" i="15"/>
  <c r="BG18" i="15"/>
  <c r="BG2" i="15"/>
  <c r="BO487" i="15"/>
  <c r="BO471" i="15"/>
  <c r="BO455" i="15"/>
  <c r="BO439" i="15"/>
  <c r="BO423" i="15"/>
  <c r="BO407" i="15"/>
  <c r="BO391" i="15"/>
  <c r="BO375" i="15"/>
  <c r="BO359" i="15"/>
  <c r="BO343" i="15"/>
  <c r="BO327" i="15"/>
  <c r="BO311" i="15"/>
  <c r="BO295" i="15"/>
  <c r="BO279" i="15"/>
  <c r="BO263" i="15"/>
  <c r="BO247" i="15"/>
  <c r="BO231" i="15"/>
  <c r="BO215" i="15"/>
  <c r="BO199" i="15"/>
  <c r="BO183" i="15"/>
  <c r="BO167" i="15"/>
  <c r="BO151" i="15"/>
  <c r="BO135" i="15"/>
  <c r="BO119" i="15"/>
  <c r="BO103" i="15"/>
  <c r="BO87" i="15"/>
  <c r="BO71" i="15"/>
  <c r="BO55" i="15"/>
  <c r="BO39" i="15"/>
  <c r="BO23" i="15"/>
  <c r="BO7" i="15"/>
  <c r="BW252" i="15"/>
  <c r="BW236" i="15"/>
  <c r="BW220" i="15"/>
  <c r="BW204" i="15"/>
  <c r="BW188" i="15"/>
  <c r="BW172" i="15"/>
  <c r="BW156" i="15"/>
  <c r="BW140" i="15"/>
  <c r="BW124" i="15"/>
  <c r="BW108" i="15"/>
  <c r="BW92" i="15"/>
  <c r="BW76" i="15"/>
  <c r="BW60" i="15"/>
  <c r="BW44" i="15"/>
  <c r="BW28" i="15"/>
  <c r="BW12" i="15"/>
  <c r="CE104" i="15"/>
  <c r="CE88" i="15"/>
  <c r="CE72" i="15"/>
  <c r="CE56" i="15"/>
  <c r="CE40" i="15"/>
  <c r="CE24" i="15"/>
  <c r="CE8" i="15"/>
  <c r="CM35" i="15"/>
  <c r="CM3" i="15"/>
  <c r="DC10" i="15"/>
  <c r="DK1185" i="15"/>
  <c r="DK1153" i="15"/>
  <c r="DK1121" i="15"/>
  <c r="DK1089" i="15"/>
  <c r="DK1057" i="15"/>
  <c r="DK1025" i="15"/>
  <c r="DK993" i="15"/>
  <c r="DK961" i="15"/>
  <c r="DK929" i="15"/>
  <c r="DK897" i="15"/>
  <c r="DK865" i="15"/>
  <c r="DK833" i="15"/>
  <c r="DK801" i="15"/>
  <c r="DK769" i="15"/>
  <c r="DK737" i="15"/>
  <c r="DK705" i="15"/>
  <c r="DK673" i="15"/>
  <c r="DK641" i="15"/>
  <c r="DK609" i="15"/>
  <c r="DK577" i="15"/>
  <c r="DK545" i="15"/>
  <c r="DK513" i="15"/>
  <c r="DK481" i="15"/>
  <c r="DK449" i="15"/>
  <c r="DK417" i="15"/>
  <c r="DK385" i="15"/>
  <c r="DK353" i="15"/>
  <c r="DK321" i="15"/>
  <c r="DK289" i="15"/>
  <c r="DK257" i="15"/>
  <c r="DK225" i="15"/>
  <c r="DK193" i="15"/>
  <c r="DK161" i="15"/>
  <c r="DK129" i="15"/>
  <c r="DK97" i="15"/>
  <c r="DK65" i="15"/>
  <c r="DK33" i="15"/>
  <c r="DK1" i="15"/>
  <c r="DS609" i="15"/>
  <c r="DS577" i="15"/>
  <c r="DS513" i="15"/>
  <c r="DS449" i="15"/>
  <c r="DS385" i="15"/>
  <c r="DS321" i="15"/>
  <c r="DS257" i="15"/>
  <c r="DS193" i="15"/>
  <c r="DS129" i="15"/>
  <c r="DS65" i="15"/>
  <c r="DS1" i="15"/>
  <c r="EA280" i="15"/>
  <c r="EA216" i="15"/>
  <c r="EA152" i="15"/>
  <c r="EA88" i="15"/>
  <c r="EA24" i="15"/>
  <c r="EI114" i="15"/>
  <c r="EI50" i="15"/>
  <c r="EQ51" i="15"/>
  <c r="EY16" i="15"/>
  <c r="S1102" i="15"/>
  <c r="S1038" i="15"/>
  <c r="S974" i="15"/>
  <c r="S910" i="15"/>
  <c r="S846" i="15"/>
  <c r="S782" i="15"/>
  <c r="S718" i="15"/>
  <c r="S654" i="15"/>
  <c r="S590" i="15"/>
  <c r="S526" i="15"/>
  <c r="S462" i="15"/>
  <c r="S398" i="15"/>
  <c r="S334" i="15"/>
  <c r="S258" i="15"/>
  <c r="S130" i="15"/>
  <c r="S2" i="15"/>
  <c r="AA517" i="15"/>
  <c r="AA389" i="15"/>
  <c r="AA261" i="15"/>
  <c r="AA29" i="15"/>
  <c r="AI95" i="15"/>
  <c r="AY13" i="15"/>
  <c r="BO30" i="15"/>
  <c r="DK972" i="15"/>
  <c r="S1137" i="15"/>
  <c r="S1073" i="15"/>
  <c r="S1009" i="15"/>
  <c r="S945" i="15"/>
  <c r="S881" i="15"/>
  <c r="S817" i="15"/>
  <c r="S753" i="15"/>
  <c r="S689" i="15"/>
  <c r="S625" i="15"/>
  <c r="S561" i="15"/>
  <c r="S1149" i="15"/>
  <c r="S1085" i="15"/>
  <c r="S1021" i="15"/>
  <c r="S957" i="15"/>
  <c r="S893" i="15"/>
  <c r="S829" i="15"/>
  <c r="S765" i="15"/>
  <c r="S701" i="15"/>
  <c r="S637" i="15"/>
  <c r="S573" i="15"/>
  <c r="S509" i="15"/>
  <c r="S1097" i="15"/>
  <c r="S1033" i="15"/>
  <c r="S969" i="15"/>
  <c r="S905" i="15"/>
  <c r="S841" i="15"/>
  <c r="S777" i="15"/>
  <c r="S713" i="15"/>
  <c r="S649" i="15"/>
  <c r="S585" i="15"/>
  <c r="S521" i="15"/>
  <c r="S1109" i="15"/>
  <c r="S1045" i="15"/>
  <c r="S981" i="15"/>
  <c r="S917" i="15"/>
  <c r="S853" i="15"/>
  <c r="S789" i="15"/>
  <c r="S725" i="15"/>
  <c r="S661" i="15"/>
  <c r="S597" i="15"/>
  <c r="S533" i="15"/>
  <c r="S1143" i="15"/>
  <c r="S1127" i="15"/>
  <c r="S1111" i="15"/>
  <c r="S1095" i="15"/>
  <c r="S1079" i="15"/>
  <c r="S1063" i="15"/>
  <c r="S1047" i="15"/>
  <c r="S1031" i="15"/>
  <c r="S1015" i="15"/>
  <c r="S999" i="15"/>
  <c r="S983" i="15"/>
  <c r="S967" i="15"/>
  <c r="S951" i="15"/>
  <c r="S935" i="15"/>
  <c r="S919" i="15"/>
  <c r="S903" i="15"/>
  <c r="S887" i="15"/>
  <c r="S871" i="15"/>
  <c r="S855" i="15"/>
  <c r="S839" i="15"/>
  <c r="S823" i="15"/>
  <c r="S807" i="15"/>
  <c r="S791" i="15"/>
  <c r="S775" i="15"/>
  <c r="S759" i="15"/>
  <c r="S743" i="15"/>
  <c r="S727" i="15"/>
  <c r="S711" i="15"/>
  <c r="S695" i="15"/>
  <c r="S679" i="15"/>
  <c r="S663" i="15"/>
  <c r="S647" i="15"/>
  <c r="S631" i="15"/>
  <c r="S615" i="15"/>
  <c r="S599" i="15"/>
  <c r="S583" i="15"/>
  <c r="S567" i="15"/>
  <c r="S551" i="15"/>
  <c r="S535" i="15"/>
  <c r="S519" i="15"/>
  <c r="S503" i="15"/>
  <c r="S487" i="15"/>
  <c r="S471" i="15"/>
  <c r="S455" i="15"/>
  <c r="S439" i="15"/>
  <c r="S423" i="15"/>
  <c r="S407" i="15"/>
  <c r="S391" i="15"/>
  <c r="S375" i="15"/>
  <c r="S359" i="15"/>
  <c r="S343" i="15"/>
  <c r="S327" i="15"/>
  <c r="S311" i="15"/>
  <c r="S295" i="15"/>
  <c r="S279" i="15"/>
  <c r="S263" i="15"/>
  <c r="S247" i="15"/>
  <c r="S231" i="15"/>
  <c r="S215" i="15"/>
  <c r="S199" i="15"/>
  <c r="S183" i="15"/>
  <c r="S167" i="15"/>
  <c r="S151" i="15"/>
  <c r="S135" i="15"/>
  <c r="S119" i="15"/>
  <c r="S103" i="15"/>
  <c r="S87" i="15"/>
  <c r="S71" i="15"/>
  <c r="S55" i="15"/>
  <c r="S39" i="15"/>
  <c r="S23" i="15"/>
  <c r="S7" i="15"/>
  <c r="AA634" i="15"/>
  <c r="AA618" i="15"/>
  <c r="AA602" i="15"/>
  <c r="AA586" i="15"/>
  <c r="AA570" i="15"/>
  <c r="AA554" i="15"/>
  <c r="AA538" i="15"/>
  <c r="AA522" i="15"/>
  <c r="AA506" i="15"/>
  <c r="AA490" i="15"/>
  <c r="AA474" i="15"/>
  <c r="AA458" i="15"/>
  <c r="AA442" i="15"/>
  <c r="AA426" i="15"/>
  <c r="AA410" i="15"/>
  <c r="AA394" i="15"/>
  <c r="AA378" i="15"/>
  <c r="AA362" i="15"/>
  <c r="AA346" i="15"/>
  <c r="AA330" i="15"/>
  <c r="AA314" i="15"/>
  <c r="AA298" i="15"/>
  <c r="AA282" i="15"/>
  <c r="AA266" i="15"/>
  <c r="AA250" i="15"/>
  <c r="AA234" i="15"/>
  <c r="AA218" i="15"/>
  <c r="AA202" i="15"/>
  <c r="AA186" i="15"/>
  <c r="AA170" i="15"/>
  <c r="AA154" i="15"/>
  <c r="AA138" i="15"/>
  <c r="AA122" i="15"/>
  <c r="AA106" i="15"/>
  <c r="AA90" i="15"/>
  <c r="AA74" i="15"/>
  <c r="AA58" i="15"/>
  <c r="AA42" i="15"/>
  <c r="AA26" i="15"/>
  <c r="AA10" i="15"/>
  <c r="AI316" i="15"/>
  <c r="AI300" i="15"/>
  <c r="AI284" i="15"/>
  <c r="AI268" i="15"/>
  <c r="AI252" i="15"/>
  <c r="AI236" i="15"/>
  <c r="AI220" i="15"/>
  <c r="AI204" i="15"/>
  <c r="AI188" i="15"/>
  <c r="AI172" i="15"/>
  <c r="AI156" i="15"/>
  <c r="AI140" i="15"/>
  <c r="AI124" i="15"/>
  <c r="AI108" i="15"/>
  <c r="AI92" i="15"/>
  <c r="AI76" i="15"/>
  <c r="AI60" i="15"/>
  <c r="AI44" i="15"/>
  <c r="AI28" i="15"/>
  <c r="AI12" i="15"/>
  <c r="AQ141" i="15"/>
  <c r="AQ125" i="15"/>
  <c r="AQ109" i="15"/>
  <c r="AQ93" i="15"/>
  <c r="AQ77" i="15"/>
  <c r="AQ61" i="15"/>
  <c r="AQ45" i="15"/>
  <c r="AQ29" i="15"/>
  <c r="AQ13" i="15"/>
  <c r="AY66" i="15"/>
  <c r="AY50" i="15"/>
  <c r="AY34" i="15"/>
  <c r="AY18" i="15"/>
  <c r="AY2" i="15"/>
  <c r="BG14" i="15"/>
  <c r="BO499" i="15"/>
  <c r="BO483" i="15"/>
  <c r="BO467" i="15"/>
  <c r="BO451" i="15"/>
  <c r="BO435" i="15"/>
  <c r="BO419" i="15"/>
  <c r="BO403" i="15"/>
  <c r="BO387" i="15"/>
  <c r="BO371" i="15"/>
  <c r="BO355" i="15"/>
  <c r="BO339" i="15"/>
  <c r="BO323" i="15"/>
  <c r="BO307" i="15"/>
  <c r="BO291" i="15"/>
  <c r="BO275" i="15"/>
  <c r="BO259" i="15"/>
  <c r="BO243" i="15"/>
  <c r="BO227" i="15"/>
  <c r="BO211" i="15"/>
  <c r="BO195" i="15"/>
  <c r="BO179" i="15"/>
  <c r="BO163" i="15"/>
  <c r="BO147" i="15"/>
  <c r="BO131" i="15"/>
  <c r="BO115" i="15"/>
  <c r="BO99" i="15"/>
  <c r="BO83" i="15"/>
  <c r="BO67" i="15"/>
  <c r="BO51" i="15"/>
  <c r="BO35" i="15"/>
  <c r="BO19" i="15"/>
  <c r="BO3" i="15"/>
  <c r="BW248" i="15"/>
  <c r="BW232" i="15"/>
  <c r="BW216" i="15"/>
  <c r="BW200" i="15"/>
  <c r="BW184" i="15"/>
  <c r="BW168" i="15"/>
  <c r="BW152" i="15"/>
  <c r="BW136" i="15"/>
  <c r="BW120" i="15"/>
  <c r="BW104" i="15"/>
  <c r="BW88" i="15"/>
  <c r="BW72" i="15"/>
  <c r="BW56" i="15"/>
  <c r="BW40" i="15"/>
  <c r="BW24" i="15"/>
  <c r="BW8" i="15"/>
  <c r="CE100" i="15"/>
  <c r="CE84" i="15"/>
  <c r="CE68" i="15"/>
  <c r="CE52" i="15"/>
  <c r="CE36" i="15"/>
  <c r="CE20" i="15"/>
  <c r="CE4" i="15"/>
  <c r="CM31" i="15"/>
  <c r="CU26" i="15"/>
  <c r="DC6" i="15"/>
  <c r="DK1181" i="15"/>
  <c r="DK1149" i="15"/>
  <c r="DK1117" i="15"/>
  <c r="DK1085" i="15"/>
  <c r="DK1053" i="15"/>
  <c r="DK1021" i="15"/>
  <c r="DK989" i="15"/>
  <c r="DK957" i="15"/>
  <c r="DK925" i="15"/>
  <c r="DK893" i="15"/>
  <c r="DK861" i="15"/>
  <c r="DK829" i="15"/>
  <c r="DK797" i="15"/>
  <c r="DK765" i="15"/>
  <c r="DK733" i="15"/>
  <c r="DK701" i="15"/>
  <c r="DK669" i="15"/>
  <c r="DK637" i="15"/>
  <c r="DK605" i="15"/>
  <c r="DK573" i="15"/>
  <c r="DK541" i="15"/>
  <c r="DK509" i="15"/>
  <c r="DK477" i="15"/>
  <c r="DK445" i="15"/>
  <c r="DK413" i="15"/>
  <c r="DK381" i="15"/>
  <c r="DK349" i="15"/>
  <c r="DK317" i="15"/>
  <c r="DK285" i="15"/>
  <c r="DK253" i="15"/>
  <c r="DK221" i="15"/>
  <c r="DK189" i="15"/>
  <c r="DK157" i="15"/>
  <c r="DK125" i="15"/>
  <c r="DK93" i="15"/>
  <c r="DK61" i="15"/>
  <c r="DK29" i="15"/>
  <c r="DS637" i="15"/>
  <c r="DS605" i="15"/>
  <c r="DS573" i="15"/>
  <c r="DS509" i="15"/>
  <c r="DS445" i="15"/>
  <c r="DS381" i="15"/>
  <c r="DS317" i="15"/>
  <c r="DS253" i="15"/>
  <c r="DS189" i="15"/>
  <c r="DS125" i="15"/>
  <c r="DS61" i="15"/>
  <c r="EA340" i="15"/>
  <c r="EA276" i="15"/>
  <c r="EA212" i="15"/>
  <c r="EA148" i="15"/>
  <c r="EA84" i="15"/>
  <c r="EA20" i="15"/>
  <c r="EI110" i="15"/>
  <c r="EI46" i="15"/>
  <c r="EQ47" i="15"/>
  <c r="EY12" i="15"/>
  <c r="S1098" i="15"/>
  <c r="S1034" i="15"/>
  <c r="S970" i="15"/>
  <c r="S906" i="15"/>
  <c r="S842" i="15"/>
  <c r="S778" i="15"/>
  <c r="S714" i="15"/>
  <c r="S650" i="15"/>
  <c r="S586" i="15"/>
  <c r="S522" i="15"/>
  <c r="S458" i="15"/>
  <c r="S394" i="15"/>
  <c r="S330" i="15"/>
  <c r="S254" i="15"/>
  <c r="S126" i="15"/>
  <c r="AA641" i="15"/>
  <c r="AA513" i="15"/>
  <c r="AA385" i="15"/>
  <c r="AA257" i="15"/>
  <c r="AA25" i="15"/>
  <c r="AI91" i="15"/>
  <c r="AY9" i="15"/>
  <c r="BO26" i="15"/>
  <c r="DK964" i="15"/>
  <c r="CU3" i="15"/>
  <c r="AQ15" i="15"/>
  <c r="AA152" i="15"/>
  <c r="S21" i="15"/>
  <c r="EQ2" i="15"/>
  <c r="EA219" i="15"/>
  <c r="DS192" i="15"/>
  <c r="DS448" i="15"/>
  <c r="DK68" i="15"/>
  <c r="DK324" i="15"/>
  <c r="DK580" i="15"/>
  <c r="DK764" i="15"/>
  <c r="DK828" i="15"/>
  <c r="DK884" i="15"/>
  <c r="DK916" i="15"/>
  <c r="DK948" i="15"/>
  <c r="DK980" i="15"/>
  <c r="DK1012" i="15"/>
  <c r="DK1044" i="15"/>
  <c r="DK1076" i="15"/>
  <c r="DK1108" i="15"/>
  <c r="DK1140" i="15"/>
  <c r="DK1172" i="15"/>
  <c r="DK1204" i="15"/>
  <c r="CU17" i="15"/>
  <c r="CM22" i="15"/>
  <c r="CM54" i="15"/>
  <c r="CE27" i="15"/>
  <c r="CE59" i="15"/>
  <c r="CE91" i="15"/>
  <c r="BW7" i="15"/>
  <c r="BW23" i="15"/>
  <c r="BW39" i="15"/>
  <c r="BW55" i="15"/>
  <c r="BW71" i="15"/>
  <c r="BW87" i="15"/>
  <c r="BW103" i="15"/>
  <c r="BW119" i="15"/>
  <c r="BW135" i="15"/>
  <c r="BW151" i="15"/>
  <c r="BW167" i="15"/>
  <c r="BW183" i="15"/>
  <c r="BW199" i="15"/>
  <c r="BW215" i="15"/>
  <c r="BW231" i="15"/>
  <c r="BW247" i="15"/>
  <c r="BO2" i="15"/>
  <c r="BO18" i="15"/>
  <c r="BO34" i="15"/>
  <c r="BO50" i="15"/>
  <c r="BO66" i="15"/>
  <c r="BO82" i="15"/>
  <c r="BO98" i="15"/>
  <c r="BO114" i="15"/>
  <c r="BO130" i="15"/>
  <c r="BO146" i="15"/>
  <c r="BO162" i="15"/>
  <c r="BO178" i="15"/>
  <c r="BO194" i="15"/>
  <c r="BO210" i="15"/>
  <c r="BO226" i="15"/>
  <c r="BO242" i="15"/>
  <c r="BO258" i="15"/>
  <c r="BO274" i="15"/>
  <c r="BO290" i="15"/>
  <c r="BO306" i="15"/>
  <c r="BO322" i="15"/>
  <c r="BO338" i="15"/>
  <c r="BO354" i="15"/>
  <c r="BO370" i="15"/>
  <c r="BO386" i="15"/>
  <c r="BO402" i="15"/>
  <c r="BO418" i="15"/>
  <c r="BO434" i="15"/>
  <c r="BO450" i="15"/>
  <c r="BO466" i="15"/>
  <c r="BO482" i="15"/>
  <c r="BO498" i="15"/>
  <c r="BG13" i="15"/>
  <c r="AY1" i="15"/>
  <c r="AY17" i="15"/>
  <c r="AY33" i="15"/>
  <c r="AY49" i="15"/>
  <c r="AY65" i="15"/>
  <c r="AQ16" i="15"/>
  <c r="DK1027" i="15"/>
  <c r="AI46" i="15"/>
  <c r="AA280" i="15"/>
  <c r="S149" i="15"/>
  <c r="EI65" i="15"/>
  <c r="EA303" i="15"/>
  <c r="DS256" i="15"/>
  <c r="DS512" i="15"/>
  <c r="DK132" i="15"/>
  <c r="DK388" i="15"/>
  <c r="DK644" i="15"/>
  <c r="DK780" i="15"/>
  <c r="DK844" i="15"/>
  <c r="DK892" i="15"/>
  <c r="DK924" i="15"/>
  <c r="DK956" i="15"/>
  <c r="DK988" i="15"/>
  <c r="DK1020" i="15"/>
  <c r="DK1052" i="15"/>
  <c r="DK1084" i="15"/>
  <c r="DK1116" i="15"/>
  <c r="DK1148" i="15"/>
  <c r="DK1180" i="15"/>
  <c r="DC5" i="15"/>
  <c r="CU25" i="15"/>
  <c r="CM30" i="15"/>
  <c r="CE3" i="15"/>
  <c r="CE35" i="15"/>
  <c r="CE67" i="15"/>
  <c r="CE99" i="15"/>
  <c r="BW11" i="15"/>
  <c r="BW27" i="15"/>
  <c r="BW43" i="15"/>
  <c r="BW59" i="15"/>
  <c r="BW75" i="15"/>
  <c r="BW91" i="15"/>
  <c r="BW107" i="15"/>
  <c r="BW123" i="15"/>
  <c r="BW139" i="15"/>
  <c r="BW155" i="15"/>
  <c r="BW171" i="15"/>
  <c r="BW187" i="15"/>
  <c r="BW203" i="15"/>
  <c r="BW219" i="15"/>
  <c r="BW235" i="15"/>
  <c r="BW251" i="15"/>
  <c r="BO6" i="15"/>
  <c r="BO22" i="15"/>
  <c r="BO38" i="15"/>
  <c r="BO54" i="15"/>
  <c r="BO70" i="15"/>
  <c r="BO86" i="15"/>
  <c r="BO102" i="15"/>
  <c r="BO118" i="15"/>
  <c r="BO134" i="15"/>
  <c r="BO150" i="15"/>
  <c r="BO166" i="15"/>
  <c r="BO182" i="15"/>
  <c r="BO198" i="15"/>
  <c r="BO214" i="15"/>
  <c r="BO230" i="15"/>
  <c r="BO246" i="15"/>
  <c r="BO262" i="15"/>
  <c r="BO278" i="15"/>
  <c r="BO294" i="15"/>
  <c r="BO310" i="15"/>
  <c r="BO326" i="15"/>
  <c r="BO342" i="15"/>
  <c r="BO358" i="15"/>
  <c r="BO374" i="15"/>
  <c r="BO390" i="15"/>
  <c r="BO406" i="15"/>
  <c r="BO422" i="15"/>
  <c r="BO438" i="15"/>
  <c r="BO454" i="15"/>
  <c r="BO470" i="15"/>
  <c r="BO486" i="15"/>
  <c r="BG1" i="15"/>
  <c r="BG17" i="15"/>
  <c r="AY5" i="15"/>
  <c r="AY21" i="15"/>
  <c r="AY37" i="15"/>
  <c r="AY53" i="15"/>
  <c r="AQ4" i="15"/>
  <c r="AQ20" i="15"/>
  <c r="BO67" i="14"/>
  <c r="BO139" i="14"/>
  <c r="BO203" i="14"/>
  <c r="DK660" i="14"/>
  <c r="BW97" i="14"/>
  <c r="BO115" i="14"/>
  <c r="BO195" i="14"/>
  <c r="CE23" i="14"/>
  <c r="BO27" i="14"/>
  <c r="BO43" i="14"/>
  <c r="AY18" i="14"/>
  <c r="BO91" i="14"/>
  <c r="BO155" i="14"/>
  <c r="BO219" i="14"/>
  <c r="CM18" i="14"/>
  <c r="BO19" i="14"/>
  <c r="BO131" i="14"/>
  <c r="BO211" i="14"/>
  <c r="BW121" i="14"/>
  <c r="BO87" i="14"/>
  <c r="BG5" i="14"/>
  <c r="AQ52" i="14"/>
  <c r="DK515" i="15"/>
  <c r="CE42" i="15"/>
  <c r="BO181" i="15"/>
  <c r="BO477" i="15"/>
  <c r="AQ111" i="15"/>
  <c r="AI134" i="15"/>
  <c r="AI278" i="15"/>
  <c r="AA88" i="15"/>
  <c r="AA216" i="15"/>
  <c r="AA344" i="15"/>
  <c r="AA472" i="15"/>
  <c r="AA600" i="15"/>
  <c r="S85" i="15"/>
  <c r="S213" i="15"/>
  <c r="S341" i="15"/>
  <c r="S469" i="15"/>
  <c r="EI1" i="15"/>
  <c r="EI129" i="15"/>
  <c r="EA91" i="15"/>
  <c r="EA175" i="15"/>
  <c r="EA259" i="15"/>
  <c r="DS8" i="15"/>
  <c r="DS92" i="15"/>
  <c r="DS160" i="15"/>
  <c r="DS224" i="15"/>
  <c r="DS288" i="15"/>
  <c r="DS352" i="15"/>
  <c r="DS416" i="15"/>
  <c r="DS480" i="15"/>
  <c r="DS544" i="15"/>
  <c r="DS608" i="15"/>
  <c r="DK36" i="15"/>
  <c r="DK100" i="15"/>
  <c r="DK164" i="15"/>
  <c r="DK228" i="15"/>
  <c r="DK292" i="15"/>
  <c r="DK356" i="15"/>
  <c r="DK420" i="15"/>
  <c r="DK484" i="15"/>
  <c r="DK548" i="15"/>
  <c r="DK612" i="15"/>
  <c r="DK676" i="15"/>
  <c r="DK740" i="15"/>
  <c r="DK756" i="15"/>
  <c r="DK772" i="15"/>
  <c r="DK788" i="15"/>
  <c r="DK804" i="15"/>
  <c r="DK820" i="15"/>
  <c r="DK836" i="15"/>
  <c r="DK852" i="15"/>
  <c r="DK868" i="15"/>
  <c r="DK1015" i="15"/>
  <c r="BW182" i="15"/>
  <c r="BO345" i="15"/>
  <c r="AQ11" i="15"/>
  <c r="AI42" i="15"/>
  <c r="AI210" i="15"/>
  <c r="AA20" i="15"/>
  <c r="AA148" i="15"/>
  <c r="AA276" i="15"/>
  <c r="AA404" i="15"/>
  <c r="AA532" i="15"/>
  <c r="S17" i="15"/>
  <c r="S145" i="15"/>
  <c r="S273" i="15"/>
  <c r="S401" i="15"/>
  <c r="EY27" i="15"/>
  <c r="EI61" i="15"/>
  <c r="EA31" i="15"/>
  <c r="EA127" i="15"/>
  <c r="EA211" i="15"/>
  <c r="EA299" i="15"/>
  <c r="DS44" i="15"/>
  <c r="DS124" i="15"/>
  <c r="DS188" i="15"/>
  <c r="DS252" i="15"/>
  <c r="DS316" i="15"/>
  <c r="DS380" i="15"/>
  <c r="DS444" i="15"/>
  <c r="DS508" i="15"/>
  <c r="DS572" i="15"/>
  <c r="DS636" i="15"/>
  <c r="DK64" i="15"/>
  <c r="DK128" i="15"/>
  <c r="DK192" i="15"/>
  <c r="DK256" i="15"/>
  <c r="DK320" i="15"/>
  <c r="DK384" i="15"/>
  <c r="DK448" i="15"/>
  <c r="DK512" i="15"/>
  <c r="DK576" i="15"/>
  <c r="DK640" i="15"/>
  <c r="DK704" i="15"/>
  <c r="DK744" i="15"/>
  <c r="DK760" i="15"/>
  <c r="DK776" i="15"/>
  <c r="DK792" i="15"/>
  <c r="DK808" i="15"/>
  <c r="DK824" i="15"/>
  <c r="DK840" i="15"/>
  <c r="DK856" i="15"/>
  <c r="DK872" i="15"/>
  <c r="DK888" i="15"/>
  <c r="DK904" i="15"/>
  <c r="DK920" i="15"/>
  <c r="DK936" i="15"/>
  <c r="DK952" i="15"/>
  <c r="DK968" i="15"/>
  <c r="DK984" i="15"/>
  <c r="DK1000" i="15"/>
  <c r="DK1016" i="15"/>
  <c r="DK1032" i="15"/>
  <c r="DK1048" i="15"/>
  <c r="DK1064" i="15"/>
  <c r="DK1080" i="15"/>
  <c r="DK1096" i="15"/>
  <c r="DK1112" i="15"/>
  <c r="DK1128" i="15"/>
  <c r="DK1144" i="15"/>
  <c r="DK1160" i="15"/>
  <c r="DK1176" i="15"/>
  <c r="DK1192" i="15"/>
  <c r="DC1" i="15"/>
  <c r="CU5" i="15"/>
  <c r="CU21" i="15"/>
  <c r="CM10" i="15"/>
  <c r="CM26" i="15"/>
  <c r="CM42" i="15"/>
  <c r="CM58" i="15"/>
  <c r="CE15" i="15"/>
  <c r="CE31" i="15"/>
  <c r="CE47" i="15"/>
  <c r="CE63" i="15"/>
  <c r="CE79" i="15"/>
  <c r="CE95" i="15"/>
  <c r="CE111" i="15"/>
  <c r="DK503" i="15"/>
  <c r="CE38" i="15"/>
  <c r="BO177" i="15"/>
  <c r="BO473" i="15"/>
  <c r="AQ107" i="15"/>
  <c r="AI126" i="15"/>
  <c r="AI274" i="15"/>
  <c r="AA84" i="15"/>
  <c r="AA212" i="15"/>
  <c r="AA340" i="15"/>
  <c r="AA468" i="15"/>
  <c r="AA596" i="15"/>
  <c r="S81" i="15"/>
  <c r="S209" i="15"/>
  <c r="S337" i="15"/>
  <c r="S465" i="15"/>
  <c r="EQ62" i="15"/>
  <c r="EI125" i="15"/>
  <c r="EA83" i="15"/>
  <c r="EA171" i="15"/>
  <c r="EA255" i="15"/>
  <c r="EA339" i="15"/>
  <c r="DS88" i="15"/>
  <c r="DS156" i="15"/>
  <c r="DS220" i="15"/>
  <c r="DS284" i="15"/>
  <c r="DS348" i="15"/>
  <c r="DS412" i="15"/>
  <c r="DS476" i="15"/>
  <c r="DS540" i="15"/>
  <c r="DS604" i="15"/>
  <c r="DK32" i="15"/>
  <c r="DK96" i="15"/>
  <c r="DK160" i="15"/>
  <c r="DK224" i="15"/>
  <c r="DK288" i="15"/>
  <c r="DK352" i="15"/>
  <c r="DK416" i="15"/>
  <c r="DK480" i="15"/>
  <c r="DK544" i="15"/>
  <c r="DK608" i="15"/>
  <c r="DK672" i="15"/>
  <c r="DK736" i="15"/>
  <c r="DK752" i="15"/>
  <c r="DK768" i="15"/>
  <c r="DK784" i="15"/>
  <c r="DK800" i="15"/>
  <c r="DK816" i="15"/>
  <c r="DK832" i="15"/>
  <c r="DK848" i="15"/>
  <c r="DK864" i="15"/>
  <c r="DK880" i="15"/>
  <c r="DK896" i="15"/>
  <c r="DK912" i="15"/>
  <c r="DK928" i="15"/>
  <c r="DK944" i="15"/>
  <c r="DK960" i="15"/>
  <c r="DK976" i="15"/>
  <c r="DK992" i="15"/>
  <c r="DK1008" i="15"/>
  <c r="DK1024" i="15"/>
  <c r="DK1040" i="15"/>
  <c r="DK1056" i="15"/>
  <c r="DK1072" i="15"/>
  <c r="DK1088" i="15"/>
  <c r="DK1104" i="15"/>
  <c r="DK1120" i="15"/>
  <c r="DK1136" i="15"/>
  <c r="DK1152" i="15"/>
  <c r="DK1168" i="15"/>
  <c r="DK1184" i="15"/>
  <c r="DK1200" i="15"/>
  <c r="DC9" i="15"/>
  <c r="CU13" i="15"/>
  <c r="CM2" i="15"/>
  <c r="CM18" i="15"/>
  <c r="CM34" i="15"/>
  <c r="CM50" i="15"/>
  <c r="CE7" i="15"/>
  <c r="CE23" i="15"/>
  <c r="CE39" i="15"/>
  <c r="CE55" i="15"/>
  <c r="CE71" i="15"/>
  <c r="CE87" i="15"/>
  <c r="CE103" i="15"/>
  <c r="BO199" i="14"/>
  <c r="DK35" i="15"/>
  <c r="DK759" i="15"/>
  <c r="DC4" i="15"/>
  <c r="BW54" i="15"/>
  <c r="BO49" i="15"/>
  <c r="BO281" i="15"/>
  <c r="BO409" i="15"/>
  <c r="AY16" i="15"/>
  <c r="AQ63" i="15"/>
  <c r="AQ147" i="15"/>
  <c r="AI86" i="15"/>
  <c r="AI170" i="15"/>
  <c r="AI242" i="15"/>
  <c r="AI306" i="15"/>
  <c r="AA52" i="15"/>
  <c r="AA116" i="15"/>
  <c r="AA180" i="15"/>
  <c r="AA244" i="15"/>
  <c r="AA308" i="15"/>
  <c r="AA372" i="15"/>
  <c r="AA436" i="15"/>
  <c r="AA500" i="15"/>
  <c r="AA564" i="15"/>
  <c r="AA628" i="15"/>
  <c r="S49" i="15"/>
  <c r="S113" i="15"/>
  <c r="S177" i="15"/>
  <c r="S241" i="15"/>
  <c r="S305" i="15"/>
  <c r="S369" i="15"/>
  <c r="S433" i="15"/>
  <c r="S497" i="15"/>
  <c r="EQ30" i="15"/>
  <c r="EI29" i="15"/>
  <c r="EI93" i="15"/>
  <c r="EI157" i="15"/>
  <c r="EA63" i="15"/>
  <c r="EA107" i="15"/>
  <c r="EA147" i="15"/>
  <c r="EA191" i="15"/>
  <c r="EA235" i="15"/>
  <c r="EA275" i="15"/>
  <c r="EA319" i="15"/>
  <c r="DS24" i="15"/>
  <c r="DS64" i="15"/>
  <c r="DS108" i="15"/>
  <c r="DS140" i="15"/>
  <c r="DS172" i="15"/>
  <c r="DS204" i="15"/>
  <c r="DS236" i="15"/>
  <c r="DS268" i="15"/>
  <c r="DS300" i="15"/>
  <c r="DS332" i="15"/>
  <c r="DS364" i="15"/>
  <c r="DS396" i="15"/>
  <c r="DS428" i="15"/>
  <c r="DS460" i="15"/>
  <c r="DS492" i="15"/>
  <c r="DS524" i="15"/>
  <c r="DS556" i="15"/>
  <c r="DS588" i="15"/>
  <c r="DS620" i="15"/>
  <c r="DK16" i="15"/>
  <c r="DK48" i="15"/>
  <c r="DK80" i="15"/>
  <c r="DK112" i="15"/>
  <c r="DK144" i="15"/>
  <c r="DK176" i="15"/>
  <c r="DK208" i="15"/>
  <c r="DK240" i="15"/>
  <c r="DK272" i="15"/>
  <c r="DK304" i="15"/>
  <c r="DK336" i="15"/>
  <c r="DK368" i="15"/>
  <c r="DK400" i="15"/>
  <c r="DK432" i="15"/>
  <c r="DK464" i="15"/>
  <c r="DK496" i="15"/>
  <c r="DK528" i="15"/>
  <c r="DK560" i="15"/>
  <c r="DK592" i="15"/>
  <c r="DK624" i="15"/>
  <c r="DK656" i="15"/>
  <c r="DK688" i="15"/>
  <c r="DK720" i="15"/>
  <c r="DK55" i="15"/>
  <c r="DK771" i="15"/>
  <c r="DC8" i="15"/>
  <c r="BW58" i="15"/>
  <c r="BO53" i="15"/>
  <c r="BO285" i="15"/>
  <c r="BO413" i="15"/>
  <c r="AY20" i="15"/>
  <c r="AQ67" i="15"/>
  <c r="AI6" i="15"/>
  <c r="AI90" i="15"/>
  <c r="AI174" i="15"/>
  <c r="AI246" i="15"/>
  <c r="AI310" i="15"/>
  <c r="AA56" i="15"/>
  <c r="AA120" i="15"/>
  <c r="AA184" i="15"/>
  <c r="AA248" i="15"/>
  <c r="AA312" i="15"/>
  <c r="AA376" i="15"/>
  <c r="AA440" i="15"/>
  <c r="AA504" i="15"/>
  <c r="AA568" i="15"/>
  <c r="AA632" i="15"/>
  <c r="S53" i="15"/>
  <c r="S117" i="15"/>
  <c r="S181" i="15"/>
  <c r="S245" i="15"/>
  <c r="S309" i="15"/>
  <c r="S373" i="15"/>
  <c r="S437" i="15"/>
  <c r="S501" i="15"/>
  <c r="EQ34" i="15"/>
  <c r="EI33" i="15"/>
  <c r="EI97" i="15"/>
  <c r="EA3" i="15"/>
  <c r="EA67" i="15"/>
  <c r="EA111" i="15"/>
  <c r="EA155" i="15"/>
  <c r="EA195" i="15"/>
  <c r="EA239" i="15"/>
  <c r="EA283" i="15"/>
  <c r="EA323" i="15"/>
  <c r="DS28" i="15"/>
  <c r="DS72" i="15"/>
  <c r="DS112" i="15"/>
  <c r="DS144" i="15"/>
  <c r="DS176" i="15"/>
  <c r="DS208" i="15"/>
  <c r="DS240" i="15"/>
  <c r="DS272" i="15"/>
  <c r="DS304" i="15"/>
  <c r="DS336" i="15"/>
  <c r="DS368" i="15"/>
  <c r="DS400" i="15"/>
  <c r="DS432" i="15"/>
  <c r="DS464" i="15"/>
  <c r="DS496" i="15"/>
  <c r="DS528" i="15"/>
  <c r="DS560" i="15"/>
  <c r="DS592" i="15"/>
  <c r="DS624" i="15"/>
  <c r="DK20" i="15"/>
  <c r="DK52" i="15"/>
  <c r="DK84" i="15"/>
  <c r="DK116" i="15"/>
  <c r="DK148" i="15"/>
  <c r="DK180" i="15"/>
  <c r="DK212" i="15"/>
  <c r="DK244" i="15"/>
  <c r="DK276" i="15"/>
  <c r="DK308" i="15"/>
  <c r="DK340" i="15"/>
  <c r="DK372" i="15"/>
  <c r="DK404" i="15"/>
  <c r="DK436" i="15"/>
  <c r="DK468" i="15"/>
  <c r="DK500" i="15"/>
  <c r="DK532" i="15"/>
  <c r="DK564" i="15"/>
  <c r="DK596" i="15"/>
  <c r="DK628" i="15"/>
  <c r="DK660" i="15"/>
  <c r="DK692" i="15"/>
  <c r="DK724" i="15"/>
  <c r="BO64" i="15"/>
  <c r="S220" i="15"/>
  <c r="S732" i="15"/>
  <c r="EQ61" i="15"/>
  <c r="DS11" i="15"/>
  <c r="DS415" i="15"/>
  <c r="DS567" i="15"/>
  <c r="DK3" i="15"/>
  <c r="DK67" i="15"/>
  <c r="DK131" i="15"/>
  <c r="DK195" i="15"/>
  <c r="DK259" i="15"/>
  <c r="DK323" i="15"/>
  <c r="DK387" i="15"/>
  <c r="DK451" i="15"/>
  <c r="DK487" i="15"/>
  <c r="DK519" i="15"/>
  <c r="DK551" i="15"/>
  <c r="DK583" i="15"/>
  <c r="DK615" i="15"/>
  <c r="DK647" i="15"/>
  <c r="DK679" i="15"/>
  <c r="DK711" i="15"/>
  <c r="DK743" i="15"/>
  <c r="DK775" i="15"/>
  <c r="DK807" i="15"/>
  <c r="DK839" i="15"/>
  <c r="DK871" i="15"/>
  <c r="DK903" i="15"/>
  <c r="DK935" i="15"/>
  <c r="DK967" i="15"/>
  <c r="DK999" i="15"/>
  <c r="DK1031" i="15"/>
  <c r="DK1063" i="15"/>
  <c r="DK1095" i="15"/>
  <c r="DK1127" i="15"/>
  <c r="DK1151" i="15"/>
  <c r="DK1167" i="15"/>
  <c r="DK1183" i="15"/>
  <c r="DK1199" i="15"/>
  <c r="CU4" i="15"/>
  <c r="CU20" i="15"/>
  <c r="CM9" i="15"/>
  <c r="CM25" i="15"/>
  <c r="CM41" i="15"/>
  <c r="CM57" i="15"/>
  <c r="CE14" i="15"/>
  <c r="CE30" i="15"/>
  <c r="CE46" i="15"/>
  <c r="CE62" i="15"/>
  <c r="CE78" i="15"/>
  <c r="CE94" i="15"/>
  <c r="CE110" i="15"/>
  <c r="BW14" i="15"/>
  <c r="BW30" i="15"/>
  <c r="BW46" i="15"/>
  <c r="BW62" i="15"/>
  <c r="BW78" i="15"/>
  <c r="BW94" i="15"/>
  <c r="BW110" i="15"/>
  <c r="BW126" i="15"/>
  <c r="BW142" i="15"/>
  <c r="BW158" i="15"/>
  <c r="BW174" i="15"/>
  <c r="BW190" i="15"/>
  <c r="BW206" i="15"/>
  <c r="BW222" i="15"/>
  <c r="BW238" i="15"/>
  <c r="BW254" i="15"/>
  <c r="BO9" i="15"/>
  <c r="BO25" i="15"/>
  <c r="BO41" i="15"/>
  <c r="BO57" i="15"/>
  <c r="BO73" i="15"/>
  <c r="BO89" i="15"/>
  <c r="BO105" i="15"/>
  <c r="BO121" i="15"/>
  <c r="BO137" i="15"/>
  <c r="BO153" i="15"/>
  <c r="BO169" i="15"/>
  <c r="BO185" i="15"/>
  <c r="BO201" i="15"/>
  <c r="BO217" i="15"/>
  <c r="BO233" i="15"/>
  <c r="BO249" i="15"/>
  <c r="AY47" i="15"/>
  <c r="S348" i="15"/>
  <c r="S860" i="15"/>
  <c r="EI128" i="15"/>
  <c r="DS139" i="15"/>
  <c r="DS471" i="15"/>
  <c r="DS599" i="15"/>
  <c r="DK23" i="15"/>
  <c r="DK87" i="15"/>
  <c r="DK151" i="15"/>
  <c r="DK215" i="15"/>
  <c r="DK279" i="15"/>
  <c r="DK343" i="15"/>
  <c r="DK407" i="15"/>
  <c r="DK467" i="15"/>
  <c r="DK499" i="15"/>
  <c r="DK531" i="15"/>
  <c r="DK563" i="15"/>
  <c r="DK595" i="15"/>
  <c r="DK627" i="15"/>
  <c r="DK659" i="15"/>
  <c r="DK691" i="15"/>
  <c r="DK723" i="15"/>
  <c r="DK755" i="15"/>
  <c r="DK787" i="15"/>
  <c r="DK819" i="15"/>
  <c r="DK851" i="15"/>
  <c r="DK883" i="15"/>
  <c r="DK915" i="15"/>
  <c r="DK947" i="15"/>
  <c r="DK979" i="15"/>
  <c r="DK1011" i="15"/>
  <c r="DK1043" i="15"/>
  <c r="DK1075" i="15"/>
  <c r="DK1107" i="15"/>
  <c r="DK1139" i="15"/>
  <c r="DK1155" i="15"/>
  <c r="DK1171" i="15"/>
  <c r="DK1187" i="15"/>
  <c r="DK1203" i="15"/>
  <c r="CU8" i="15"/>
  <c r="CU24" i="15"/>
  <c r="CM13" i="15"/>
  <c r="CM29" i="15"/>
  <c r="CM45" i="15"/>
  <c r="CE2" i="15"/>
  <c r="CE18" i="15"/>
  <c r="CE34" i="15"/>
  <c r="CE50" i="15"/>
  <c r="CE66" i="15"/>
  <c r="CE82" i="15"/>
  <c r="CE98" i="15"/>
  <c r="BW2" i="15"/>
  <c r="BW18" i="15"/>
  <c r="BW34" i="15"/>
  <c r="BW50" i="15"/>
  <c r="BW66" i="15"/>
  <c r="BW82" i="15"/>
  <c r="BW98" i="15"/>
  <c r="BW114" i="15"/>
  <c r="BW130" i="15"/>
  <c r="BW146" i="15"/>
  <c r="BW162" i="15"/>
  <c r="BW178" i="15"/>
  <c r="BW194" i="15"/>
  <c r="BW210" i="15"/>
  <c r="BW226" i="15"/>
  <c r="BW242" i="15"/>
  <c r="BW258" i="15"/>
  <c r="BO13" i="15"/>
  <c r="BO29" i="15"/>
  <c r="BO45" i="15"/>
  <c r="BO61" i="15"/>
  <c r="BO77" i="15"/>
  <c r="BO93" i="15"/>
  <c r="BO109" i="15"/>
  <c r="BO125" i="15"/>
  <c r="BO141" i="15"/>
  <c r="BO157" i="15"/>
  <c r="BO173" i="15"/>
  <c r="BO189" i="15"/>
  <c r="BO205" i="15"/>
  <c r="BO221" i="15"/>
  <c r="BO237" i="15"/>
  <c r="BO253" i="15"/>
  <c r="AA19" i="15"/>
  <c r="S988" i="15"/>
  <c r="DS267" i="15"/>
  <c r="DS611" i="15"/>
  <c r="DK99" i="15"/>
  <c r="DK227" i="15"/>
  <c r="DK355" i="15"/>
  <c r="DK471" i="15"/>
  <c r="DK535" i="15"/>
  <c r="DK599" i="15"/>
  <c r="DK663" i="15"/>
  <c r="DK727" i="15"/>
  <c r="DK791" i="15"/>
  <c r="DK855" i="15"/>
  <c r="DK919" i="15"/>
  <c r="DK983" i="15"/>
  <c r="DK1047" i="15"/>
  <c r="DK1111" i="15"/>
  <c r="DK1159" i="15"/>
  <c r="DK1191" i="15"/>
  <c r="CU12" i="15"/>
  <c r="CM17" i="15"/>
  <c r="CM49" i="15"/>
  <c r="CE22" i="15"/>
  <c r="CE54" i="15"/>
  <c r="CE86" i="15"/>
  <c r="BW6" i="15"/>
  <c r="BW38" i="15"/>
  <c r="BW70" i="15"/>
  <c r="BW102" i="15"/>
  <c r="BW134" i="15"/>
  <c r="BW166" i="15"/>
  <c r="BW198" i="15"/>
  <c r="BW230" i="15"/>
  <c r="BO1" i="15"/>
  <c r="BO33" i="15"/>
  <c r="BO65" i="15"/>
  <c r="BO97" i="15"/>
  <c r="BO129" i="15"/>
  <c r="BO161" i="15"/>
  <c r="BO193" i="15"/>
  <c r="BO225" i="15"/>
  <c r="BO257" i="15"/>
  <c r="BO273" i="15"/>
  <c r="BO289" i="15"/>
  <c r="BO305" i="15"/>
  <c r="BO321" i="15"/>
  <c r="BO337" i="15"/>
  <c r="BO353" i="15"/>
  <c r="BO369" i="15"/>
  <c r="BO385" i="15"/>
  <c r="BO401" i="15"/>
  <c r="BO417" i="15"/>
  <c r="BO433" i="15"/>
  <c r="BO449" i="15"/>
  <c r="BO465" i="15"/>
  <c r="BO481" i="15"/>
  <c r="BO497" i="15"/>
  <c r="BG16" i="15"/>
  <c r="AY8" i="15"/>
  <c r="AY24" i="15"/>
  <c r="AY40" i="15"/>
  <c r="AY56" i="15"/>
  <c r="AQ3" i="15"/>
  <c r="AQ19" i="15"/>
  <c r="AQ35" i="15"/>
  <c r="AA531" i="15"/>
  <c r="S1116" i="15"/>
  <c r="DS351" i="15"/>
  <c r="DS631" i="15"/>
  <c r="DK119" i="15"/>
  <c r="DK247" i="15"/>
  <c r="DK375" i="15"/>
  <c r="DK483" i="15"/>
  <c r="DK547" i="15"/>
  <c r="DK611" i="15"/>
  <c r="DK675" i="15"/>
  <c r="DK739" i="15"/>
  <c r="DK803" i="15"/>
  <c r="DK867" i="15"/>
  <c r="DK931" i="15"/>
  <c r="DK995" i="15"/>
  <c r="DK1059" i="15"/>
  <c r="DK1123" i="15"/>
  <c r="DK1163" i="15"/>
  <c r="DK1195" i="15"/>
  <c r="CU16" i="15"/>
  <c r="CM21" i="15"/>
  <c r="CM53" i="15"/>
  <c r="CE26" i="15"/>
  <c r="CE58" i="15"/>
  <c r="CE90" i="15"/>
  <c r="BW10" i="15"/>
  <c r="BW42" i="15"/>
  <c r="BW74" i="15"/>
  <c r="BW106" i="15"/>
  <c r="BW138" i="15"/>
  <c r="BW170" i="15"/>
  <c r="BW202" i="15"/>
  <c r="BW234" i="15"/>
  <c r="BO5" i="15"/>
  <c r="BO37" i="15"/>
  <c r="BO69" i="15"/>
  <c r="BO101" i="15"/>
  <c r="BO133" i="15"/>
  <c r="BO165" i="15"/>
  <c r="BO197" i="15"/>
  <c r="BO229" i="15"/>
  <c r="BO261" i="15"/>
  <c r="BO277" i="15"/>
  <c r="BO293" i="15"/>
  <c r="BO309" i="15"/>
  <c r="BO325" i="15"/>
  <c r="BO341" i="15"/>
  <c r="BO357" i="15"/>
  <c r="BO373" i="15"/>
  <c r="BO389" i="15"/>
  <c r="BO405" i="15"/>
  <c r="BO421" i="15"/>
  <c r="BO437" i="15"/>
  <c r="BO453" i="15"/>
  <c r="BO469" i="15"/>
  <c r="BO485" i="15"/>
  <c r="BG4" i="15"/>
  <c r="BG20" i="15"/>
  <c r="AY12" i="15"/>
  <c r="AY28" i="15"/>
  <c r="AY44" i="15"/>
  <c r="AY60" i="15"/>
  <c r="AQ7" i="15"/>
  <c r="AQ23" i="15"/>
  <c r="AQ39" i="15"/>
  <c r="AQ55" i="15"/>
  <c r="AQ71" i="15"/>
  <c r="AQ87" i="15"/>
  <c r="AQ103" i="15"/>
  <c r="AQ119" i="15"/>
  <c r="AQ135" i="15"/>
  <c r="AI2" i="15"/>
  <c r="AI18" i="15"/>
  <c r="AI34" i="15"/>
  <c r="AI50" i="15"/>
  <c r="AI66" i="15"/>
  <c r="AI82" i="15"/>
  <c r="AI98" i="15"/>
  <c r="AI114" i="15"/>
  <c r="AI130" i="15"/>
  <c r="AI146" i="15"/>
  <c r="AI162" i="15"/>
  <c r="AI178" i="15"/>
  <c r="AI194" i="15"/>
  <c r="S476" i="15"/>
  <c r="DS503" i="15"/>
  <c r="DK163" i="15"/>
  <c r="DK419" i="15"/>
  <c r="DK567" i="15"/>
  <c r="DK695" i="15"/>
  <c r="DK823" i="15"/>
  <c r="DK951" i="15"/>
  <c r="DK1079" i="15"/>
  <c r="DK1175" i="15"/>
  <c r="CM1" i="15"/>
  <c r="CE6" i="15"/>
  <c r="CE70" i="15"/>
  <c r="BW22" i="15"/>
  <c r="BW86" i="15"/>
  <c r="BW150" i="15"/>
  <c r="BW214" i="15"/>
  <c r="BO17" i="15"/>
  <c r="BO81" i="15"/>
  <c r="BO145" i="15"/>
  <c r="BO209" i="15"/>
  <c r="BO265" i="15"/>
  <c r="BO297" i="15"/>
  <c r="BO329" i="15"/>
  <c r="BO361" i="15"/>
  <c r="BO393" i="15"/>
  <c r="BO425" i="15"/>
  <c r="BO457" i="15"/>
  <c r="BO489" i="15"/>
  <c r="BG24" i="15"/>
  <c r="AY32" i="15"/>
  <c r="AY64" i="15"/>
  <c r="AQ27" i="15"/>
  <c r="AQ51" i="15"/>
  <c r="AQ75" i="15"/>
  <c r="AQ95" i="15"/>
  <c r="AQ115" i="15"/>
  <c r="AQ139" i="15"/>
  <c r="AI10" i="15"/>
  <c r="AI30" i="15"/>
  <c r="AI54" i="15"/>
  <c r="AI74" i="15"/>
  <c r="AI94" i="15"/>
  <c r="AI118" i="15"/>
  <c r="AI138" i="15"/>
  <c r="AI158" i="15"/>
  <c r="AI182" i="15"/>
  <c r="AI202" i="15"/>
  <c r="AI218" i="15"/>
  <c r="AI234" i="15"/>
  <c r="AI250" i="15"/>
  <c r="AI266" i="15"/>
  <c r="AI282" i="15"/>
  <c r="AI298" i="15"/>
  <c r="AI314" i="15"/>
  <c r="AA12" i="15"/>
  <c r="AA28" i="15"/>
  <c r="AA44" i="15"/>
  <c r="AA60" i="15"/>
  <c r="AA76" i="15"/>
  <c r="AA92" i="15"/>
  <c r="AA108" i="15"/>
  <c r="AA124" i="15"/>
  <c r="AA140" i="15"/>
  <c r="AA156" i="15"/>
  <c r="AA172" i="15"/>
  <c r="AA188" i="15"/>
  <c r="AA204" i="15"/>
  <c r="AA220" i="15"/>
  <c r="AA236" i="15"/>
  <c r="AA252" i="15"/>
  <c r="AA268" i="15"/>
  <c r="AA284" i="15"/>
  <c r="AA300" i="15"/>
  <c r="AA316" i="15"/>
  <c r="AA332" i="15"/>
  <c r="AA348" i="15"/>
  <c r="AA364" i="15"/>
  <c r="AA380" i="15"/>
  <c r="AA396" i="15"/>
  <c r="AA412" i="15"/>
  <c r="AA428" i="15"/>
  <c r="AA444" i="15"/>
  <c r="AA460" i="15"/>
  <c r="AA476" i="15"/>
  <c r="AA492" i="15"/>
  <c r="AA508" i="15"/>
  <c r="AA524" i="15"/>
  <c r="AA540" i="15"/>
  <c r="AA556" i="15"/>
  <c r="AA572" i="15"/>
  <c r="AA588" i="15"/>
  <c r="AA604" i="15"/>
  <c r="AA620" i="15"/>
  <c r="AA636" i="15"/>
  <c r="S9" i="15"/>
  <c r="S25" i="15"/>
  <c r="S41" i="15"/>
  <c r="S57" i="15"/>
  <c r="S73" i="15"/>
  <c r="S89" i="15"/>
  <c r="S105" i="15"/>
  <c r="S121" i="15"/>
  <c r="S137" i="15"/>
  <c r="S153" i="15"/>
  <c r="S169" i="15"/>
  <c r="S185" i="15"/>
  <c r="S201" i="15"/>
  <c r="S217" i="15"/>
  <c r="S233" i="15"/>
  <c r="S249" i="15"/>
  <c r="S265" i="15"/>
  <c r="S281" i="15"/>
  <c r="S297" i="15"/>
  <c r="S313" i="15"/>
  <c r="S329" i="15"/>
  <c r="S345" i="15"/>
  <c r="S361" i="15"/>
  <c r="S377" i="15"/>
  <c r="S393" i="15"/>
  <c r="S409" i="15"/>
  <c r="S425" i="15"/>
  <c r="S441" i="15"/>
  <c r="S457" i="15"/>
  <c r="S473" i="15"/>
  <c r="S489" i="15"/>
  <c r="EY3" i="15"/>
  <c r="EY19" i="15"/>
  <c r="EQ6" i="15"/>
  <c r="EQ22" i="15"/>
  <c r="EQ38" i="15"/>
  <c r="EQ54" i="15"/>
  <c r="EI5" i="15"/>
  <c r="EI21" i="15"/>
  <c r="EI37" i="15"/>
  <c r="EI53" i="15"/>
  <c r="EI69" i="15"/>
  <c r="EI85" i="15"/>
  <c r="EI101" i="15"/>
  <c r="EI117" i="15"/>
  <c r="EI133" i="15"/>
  <c r="EI149" i="15"/>
  <c r="EA7" i="15"/>
  <c r="EA23" i="15"/>
  <c r="EA39" i="15"/>
  <c r="EA55" i="15"/>
  <c r="EA71" i="15"/>
  <c r="EA87" i="15"/>
  <c r="EA103" i="15"/>
  <c r="EA119" i="15"/>
  <c r="EA135" i="15"/>
  <c r="EA151" i="15"/>
  <c r="EA167" i="15"/>
  <c r="EA183" i="15"/>
  <c r="EA199" i="15"/>
  <c r="EA215" i="15"/>
  <c r="EA231" i="15"/>
  <c r="EA247" i="15"/>
  <c r="EA263" i="15"/>
  <c r="EA279" i="15"/>
  <c r="EA295" i="15"/>
  <c r="EA311" i="15"/>
  <c r="EA327" i="15"/>
  <c r="DS4" i="15"/>
  <c r="DS20" i="15"/>
  <c r="DS36" i="15"/>
  <c r="DS52" i="15"/>
  <c r="DS68" i="15"/>
  <c r="DS84" i="15"/>
  <c r="DS100" i="15"/>
  <c r="S604" i="15"/>
  <c r="DS535" i="15"/>
  <c r="DK183" i="15"/>
  <c r="DK439" i="15"/>
  <c r="DK579" i="15"/>
  <c r="DK707" i="15"/>
  <c r="DK835" i="15"/>
  <c r="DK963" i="15"/>
  <c r="DK1091" i="15"/>
  <c r="DK1179" i="15"/>
  <c r="CM5" i="15"/>
  <c r="CE10" i="15"/>
  <c r="CE74" i="15"/>
  <c r="BW26" i="15"/>
  <c r="BW90" i="15"/>
  <c r="BW154" i="15"/>
  <c r="BW218" i="15"/>
  <c r="BO21" i="15"/>
  <c r="BO85" i="15"/>
  <c r="BO149" i="15"/>
  <c r="BO213" i="15"/>
  <c r="BO269" i="15"/>
  <c r="BO301" i="15"/>
  <c r="BO333" i="15"/>
  <c r="BO365" i="15"/>
  <c r="BO397" i="15"/>
  <c r="BO429" i="15"/>
  <c r="BO461" i="15"/>
  <c r="BO493" i="15"/>
  <c r="AY4" i="15"/>
  <c r="AY36" i="15"/>
  <c r="AY68" i="15"/>
  <c r="AQ31" i="15"/>
  <c r="AQ59" i="15"/>
  <c r="AQ79" i="15"/>
  <c r="AQ99" i="15"/>
  <c r="AQ123" i="15"/>
  <c r="AQ143" i="15"/>
  <c r="AI14" i="15"/>
  <c r="AI38" i="15"/>
  <c r="AI58" i="15"/>
  <c r="AI78" i="15"/>
  <c r="AI102" i="15"/>
  <c r="AI122" i="15"/>
  <c r="AI142" i="15"/>
  <c r="AI166" i="15"/>
  <c r="AI186" i="15"/>
  <c r="AI206" i="15"/>
  <c r="AI222" i="15"/>
  <c r="AI238" i="15"/>
  <c r="AI254" i="15"/>
  <c r="AI270" i="15"/>
  <c r="AI286" i="15"/>
  <c r="AI302" i="15"/>
  <c r="AI318" i="15"/>
  <c r="AA16" i="15"/>
  <c r="AA32" i="15"/>
  <c r="AA48" i="15"/>
  <c r="AA64" i="15"/>
  <c r="AA80" i="15"/>
  <c r="AA96" i="15"/>
  <c r="AA112" i="15"/>
  <c r="AA128" i="15"/>
  <c r="AA144" i="15"/>
  <c r="AA160" i="15"/>
  <c r="AA176" i="15"/>
  <c r="AA192" i="15"/>
  <c r="AA208" i="15"/>
  <c r="AA224" i="15"/>
  <c r="AA240" i="15"/>
  <c r="AA256" i="15"/>
  <c r="AA272" i="15"/>
  <c r="AA288" i="15"/>
  <c r="AA304" i="15"/>
  <c r="AA320" i="15"/>
  <c r="AA336" i="15"/>
  <c r="AA352" i="15"/>
  <c r="AA368" i="15"/>
  <c r="AA384" i="15"/>
  <c r="AA400" i="15"/>
  <c r="AA416" i="15"/>
  <c r="AA432" i="15"/>
  <c r="AA448" i="15"/>
  <c r="AA464" i="15"/>
  <c r="AA480" i="15"/>
  <c r="AA496" i="15"/>
  <c r="AA512" i="15"/>
  <c r="AA528" i="15"/>
  <c r="AA544" i="15"/>
  <c r="AA560" i="15"/>
  <c r="AA576" i="15"/>
  <c r="AA592" i="15"/>
  <c r="AA608" i="15"/>
  <c r="AA624" i="15"/>
  <c r="AA640" i="15"/>
  <c r="S13" i="15"/>
  <c r="S29" i="15"/>
  <c r="S45" i="15"/>
  <c r="S61" i="15"/>
  <c r="S77" i="15"/>
  <c r="S93" i="15"/>
  <c r="S109" i="15"/>
  <c r="S125" i="15"/>
  <c r="S141" i="15"/>
  <c r="S157" i="15"/>
  <c r="S173" i="15"/>
  <c r="S189" i="15"/>
  <c r="S205" i="15"/>
  <c r="S221" i="15"/>
  <c r="S237" i="15"/>
  <c r="S253" i="15"/>
  <c r="S269" i="15"/>
  <c r="S285" i="15"/>
  <c r="S301" i="15"/>
  <c r="S317" i="15"/>
  <c r="S333" i="15"/>
  <c r="S349" i="15"/>
  <c r="S365" i="15"/>
  <c r="S381" i="15"/>
  <c r="S397" i="15"/>
  <c r="S413" i="15"/>
  <c r="S429" i="15"/>
  <c r="S445" i="15"/>
  <c r="S461" i="15"/>
  <c r="S477" i="15"/>
  <c r="S493" i="15"/>
  <c r="EY7" i="15"/>
  <c r="EY23" i="15"/>
  <c r="EQ10" i="15"/>
  <c r="EQ26" i="15"/>
  <c r="EQ42" i="15"/>
  <c r="EQ58" i="15"/>
  <c r="EI9" i="15"/>
  <c r="EI25" i="15"/>
  <c r="EI41" i="15"/>
  <c r="EI57" i="15"/>
  <c r="EI73" i="15"/>
  <c r="EI89" i="15"/>
  <c r="EI105" i="15"/>
  <c r="EI121" i="15"/>
  <c r="EI137" i="15"/>
  <c r="EI153" i="15"/>
  <c r="EA11" i="15"/>
  <c r="EA27" i="15"/>
  <c r="EA43" i="15"/>
  <c r="EA59" i="15"/>
  <c r="EA98" i="15"/>
  <c r="DK291" i="15"/>
  <c r="DK631" i="15"/>
  <c r="DK887" i="15"/>
  <c r="DK1143" i="15"/>
  <c r="CM33" i="15"/>
  <c r="CE102" i="15"/>
  <c r="BW118" i="15"/>
  <c r="BW246" i="15"/>
  <c r="BO113" i="15"/>
  <c r="BO241" i="15"/>
  <c r="BO313" i="15"/>
  <c r="BO377" i="15"/>
  <c r="BO441" i="15"/>
  <c r="BG8" i="15"/>
  <c r="AY48" i="15"/>
  <c r="AQ43" i="15"/>
  <c r="AQ83" i="15"/>
  <c r="AQ127" i="15"/>
  <c r="AI22" i="15"/>
  <c r="AI62" i="15"/>
  <c r="AI106" i="15"/>
  <c r="AI150" i="15"/>
  <c r="AI190" i="15"/>
  <c r="AI226" i="15"/>
  <c r="AI258" i="15"/>
  <c r="AI290" i="15"/>
  <c r="AA4" i="15"/>
  <c r="AA36" i="15"/>
  <c r="AA68" i="15"/>
  <c r="AA100" i="15"/>
  <c r="AA132" i="15"/>
  <c r="AA164" i="15"/>
  <c r="AA196" i="15"/>
  <c r="AA228" i="15"/>
  <c r="AA260" i="15"/>
  <c r="AA292" i="15"/>
  <c r="AA324" i="15"/>
  <c r="AA356" i="15"/>
  <c r="AA388" i="15"/>
  <c r="AA420" i="15"/>
  <c r="AA452" i="15"/>
  <c r="AA484" i="15"/>
  <c r="AA516" i="15"/>
  <c r="AA548" i="15"/>
  <c r="AA580" i="15"/>
  <c r="AA612" i="15"/>
  <c r="S1" i="15"/>
  <c r="S33" i="15"/>
  <c r="S65" i="15"/>
  <c r="S97" i="15"/>
  <c r="S129" i="15"/>
  <c r="S161" i="15"/>
  <c r="S193" i="15"/>
  <c r="S225" i="15"/>
  <c r="S257" i="15"/>
  <c r="S289" i="15"/>
  <c r="S321" i="15"/>
  <c r="S353" i="15"/>
  <c r="S385" i="15"/>
  <c r="S417" i="15"/>
  <c r="S449" i="15"/>
  <c r="S481" i="15"/>
  <c r="EY11" i="15"/>
  <c r="EQ14" i="15"/>
  <c r="EQ46" i="15"/>
  <c r="EI13" i="15"/>
  <c r="EI45" i="15"/>
  <c r="EI77" i="15"/>
  <c r="EI109" i="15"/>
  <c r="EI141" i="15"/>
  <c r="EA15" i="15"/>
  <c r="EA47" i="15"/>
  <c r="EA75" i="15"/>
  <c r="EA95" i="15"/>
  <c r="EA115" i="15"/>
  <c r="EA139" i="15"/>
  <c r="EA159" i="15"/>
  <c r="EA179" i="15"/>
  <c r="EA203" i="15"/>
  <c r="EA223" i="15"/>
  <c r="EA243" i="15"/>
  <c r="EA267" i="15"/>
  <c r="EA287" i="15"/>
  <c r="EA307" i="15"/>
  <c r="EA331" i="15"/>
  <c r="DS12" i="15"/>
  <c r="DS32" i="15"/>
  <c r="DS56" i="15"/>
  <c r="DS76" i="15"/>
  <c r="DS96" i="15"/>
  <c r="DS116" i="15"/>
  <c r="DS132" i="15"/>
  <c r="DS148" i="15"/>
  <c r="DS164" i="15"/>
  <c r="DS180" i="15"/>
  <c r="DS196" i="15"/>
  <c r="DS212" i="15"/>
  <c r="DS228" i="15"/>
  <c r="DS244" i="15"/>
  <c r="DS260" i="15"/>
  <c r="DS276" i="15"/>
  <c r="DS292" i="15"/>
  <c r="DS308" i="15"/>
  <c r="DS324" i="15"/>
  <c r="DS340" i="15"/>
  <c r="DS356" i="15"/>
  <c r="DS372" i="15"/>
  <c r="DS388" i="15"/>
  <c r="DS404" i="15"/>
  <c r="DS420" i="15"/>
  <c r="DS436" i="15"/>
  <c r="DS452" i="15"/>
  <c r="DS468" i="15"/>
  <c r="DS484" i="15"/>
  <c r="DS500" i="15"/>
  <c r="DS516" i="15"/>
  <c r="DS532" i="15"/>
  <c r="DS548" i="15"/>
  <c r="DS564" i="15"/>
  <c r="DS580" i="15"/>
  <c r="DS596" i="15"/>
  <c r="DS612" i="15"/>
  <c r="DS628" i="15"/>
  <c r="DK8" i="15"/>
  <c r="DK24" i="15"/>
  <c r="DK40" i="15"/>
  <c r="DK56" i="15"/>
  <c r="DK72" i="15"/>
  <c r="DK88" i="15"/>
  <c r="DK104" i="15"/>
  <c r="DK120" i="15"/>
  <c r="DK136" i="15"/>
  <c r="DK152" i="15"/>
  <c r="DK168" i="15"/>
  <c r="DK184" i="15"/>
  <c r="DK200" i="15"/>
  <c r="DK216" i="15"/>
  <c r="DK232" i="15"/>
  <c r="DK248" i="15"/>
  <c r="DK264" i="15"/>
  <c r="DK280" i="15"/>
  <c r="DK296" i="15"/>
  <c r="DK312" i="15"/>
  <c r="DK328" i="15"/>
  <c r="DK344" i="15"/>
  <c r="DK360" i="15"/>
  <c r="DK376" i="15"/>
  <c r="DK392" i="15"/>
  <c r="DK408" i="15"/>
  <c r="DK424" i="15"/>
  <c r="DK440" i="15"/>
  <c r="DK456" i="15"/>
  <c r="DK472" i="15"/>
  <c r="DK488" i="15"/>
  <c r="DK504" i="15"/>
  <c r="DK520" i="15"/>
  <c r="DK536" i="15"/>
  <c r="DK552" i="15"/>
  <c r="DK568" i="15"/>
  <c r="DK584" i="15"/>
  <c r="DK600" i="15"/>
  <c r="DK616" i="15"/>
  <c r="DK632" i="15"/>
  <c r="DK648" i="15"/>
  <c r="DK664" i="15"/>
  <c r="DK680" i="15"/>
  <c r="DK696" i="15"/>
  <c r="DK712" i="15"/>
  <c r="DK728" i="15"/>
  <c r="EA226" i="15"/>
  <c r="DK311" i="15"/>
  <c r="DK643" i="15"/>
  <c r="DK899" i="15"/>
  <c r="DK1147" i="15"/>
  <c r="CM37" i="15"/>
  <c r="CE106" i="15"/>
  <c r="BW122" i="15"/>
  <c r="BW250" i="15"/>
  <c r="BO117" i="15"/>
  <c r="BO245" i="15"/>
  <c r="BO317" i="15"/>
  <c r="BO381" i="15"/>
  <c r="BO445" i="15"/>
  <c r="BG12" i="15"/>
  <c r="AY52" i="15"/>
  <c r="AQ47" i="15"/>
  <c r="AQ91" i="15"/>
  <c r="AQ131" i="15"/>
  <c r="AI26" i="15"/>
  <c r="AI70" i="15"/>
  <c r="AI110" i="15"/>
  <c r="AI154" i="15"/>
  <c r="AI198" i="15"/>
  <c r="AI230" i="15"/>
  <c r="AI262" i="15"/>
  <c r="AI294" i="15"/>
  <c r="AA8" i="15"/>
  <c r="AA40" i="15"/>
  <c r="AA72" i="15"/>
  <c r="AA104" i="15"/>
  <c r="AA136" i="15"/>
  <c r="AA168" i="15"/>
  <c r="AA200" i="15"/>
  <c r="AA232" i="15"/>
  <c r="AA264" i="15"/>
  <c r="AA296" i="15"/>
  <c r="AA328" i="15"/>
  <c r="AA360" i="15"/>
  <c r="AA392" i="15"/>
  <c r="AA424" i="15"/>
  <c r="AA456" i="15"/>
  <c r="AA488" i="15"/>
  <c r="AA520" i="15"/>
  <c r="AA552" i="15"/>
  <c r="AA584" i="15"/>
  <c r="AA616" i="15"/>
  <c r="S5" i="15"/>
  <c r="S37" i="15"/>
  <c r="S69" i="15"/>
  <c r="S101" i="15"/>
  <c r="S133" i="15"/>
  <c r="S165" i="15"/>
  <c r="S197" i="15"/>
  <c r="S229" i="15"/>
  <c r="S261" i="15"/>
  <c r="S293" i="15"/>
  <c r="S325" i="15"/>
  <c r="S357" i="15"/>
  <c r="S389" i="15"/>
  <c r="S421" i="15"/>
  <c r="S453" i="15"/>
  <c r="S485" i="15"/>
  <c r="EY15" i="15"/>
  <c r="EQ18" i="15"/>
  <c r="EQ50" i="15"/>
  <c r="EI17" i="15"/>
  <c r="EI49" i="15"/>
  <c r="EI81" i="15"/>
  <c r="EI113" i="15"/>
  <c r="EI145" i="15"/>
  <c r="EA19" i="15"/>
  <c r="EA51" i="15"/>
  <c r="EA79" i="15"/>
  <c r="EA99" i="15"/>
  <c r="EA123" i="15"/>
  <c r="EA143" i="15"/>
  <c r="EA163" i="15"/>
  <c r="EA187" i="15"/>
  <c r="EA207" i="15"/>
  <c r="EA227" i="15"/>
  <c r="EA251" i="15"/>
  <c r="EA271" i="15"/>
  <c r="EA291" i="15"/>
  <c r="EA315" i="15"/>
  <c r="EA335" i="15"/>
  <c r="DS16" i="15"/>
  <c r="DS40" i="15"/>
  <c r="DS60" i="15"/>
  <c r="DS80" i="15"/>
  <c r="DS104" i="15"/>
  <c r="DS120" i="15"/>
  <c r="DS136" i="15"/>
  <c r="DS152" i="15"/>
  <c r="DS168" i="15"/>
  <c r="DS184" i="15"/>
  <c r="DS200" i="15"/>
  <c r="DS216" i="15"/>
  <c r="DS232" i="15"/>
  <c r="DS248" i="15"/>
  <c r="DS264" i="15"/>
  <c r="DS280" i="15"/>
  <c r="DS296" i="15"/>
  <c r="DS312" i="15"/>
  <c r="DS328" i="15"/>
  <c r="DS344" i="15"/>
  <c r="DS360" i="15"/>
  <c r="DS376" i="15"/>
  <c r="DS392" i="15"/>
  <c r="DS408" i="15"/>
  <c r="DS424" i="15"/>
  <c r="DS440" i="15"/>
  <c r="DS456" i="15"/>
  <c r="DS472" i="15"/>
  <c r="DS488" i="15"/>
  <c r="DS504" i="15"/>
  <c r="DS520" i="15"/>
  <c r="DS536" i="15"/>
  <c r="DS552" i="15"/>
  <c r="DS568" i="15"/>
  <c r="DS584" i="15"/>
  <c r="DS600" i="15"/>
  <c r="DS616" i="15"/>
  <c r="DS632" i="15"/>
  <c r="DK12" i="15"/>
  <c r="DK28" i="15"/>
  <c r="DK44" i="15"/>
  <c r="DK60" i="15"/>
  <c r="DK76" i="15"/>
  <c r="DK92" i="15"/>
  <c r="DK108" i="15"/>
  <c r="DK124" i="15"/>
  <c r="DK140" i="15"/>
  <c r="DK156" i="15"/>
  <c r="DK172" i="15"/>
  <c r="DK188" i="15"/>
  <c r="DK204" i="15"/>
  <c r="DK220" i="15"/>
  <c r="DK236" i="15"/>
  <c r="DK252" i="15"/>
  <c r="DK268" i="15"/>
  <c r="DK284" i="15"/>
  <c r="DK300" i="15"/>
  <c r="DK316" i="15"/>
  <c r="DK332" i="15"/>
  <c r="DK348" i="15"/>
  <c r="DK364" i="15"/>
  <c r="DK380" i="15"/>
  <c r="DK396" i="15"/>
  <c r="DK412" i="15"/>
  <c r="DK428" i="15"/>
  <c r="DK444" i="15"/>
  <c r="DK460" i="15"/>
  <c r="DK476" i="15"/>
  <c r="DK492" i="15"/>
  <c r="DK508" i="15"/>
  <c r="DK524" i="15"/>
  <c r="DK540" i="15"/>
  <c r="DK556" i="15"/>
  <c r="DK572" i="15"/>
  <c r="DK588" i="15"/>
  <c r="DK604" i="15"/>
  <c r="DK620" i="15"/>
  <c r="DK636" i="15"/>
  <c r="DK652" i="15"/>
  <c r="DK668" i="15"/>
  <c r="DK684" i="15"/>
  <c r="DK700" i="15"/>
  <c r="DK716" i="15"/>
  <c r="DK732" i="15"/>
  <c r="DK386" i="15"/>
  <c r="BW65" i="15"/>
  <c r="BO320" i="15"/>
  <c r="AI85" i="15"/>
  <c r="AA275" i="15"/>
  <c r="S148" i="15"/>
  <c r="S284" i="15"/>
  <c r="S412" i="15"/>
  <c r="S540" i="15"/>
  <c r="S668" i="15"/>
  <c r="S796" i="15"/>
  <c r="S924" i="15"/>
  <c r="S1052" i="15"/>
  <c r="EY26" i="15"/>
  <c r="EI64" i="15"/>
  <c r="EA34" i="15"/>
  <c r="EA162" i="15"/>
  <c r="EA290" i="15"/>
  <c r="DS75" i="15"/>
  <c r="DS203" i="15"/>
  <c r="DS319" i="15"/>
  <c r="DS383" i="15"/>
  <c r="DS447" i="15"/>
  <c r="DS487" i="15"/>
  <c r="DS519" i="15"/>
  <c r="DS551" i="15"/>
  <c r="DS583" i="15"/>
  <c r="DS615" i="15"/>
  <c r="DK7" i="15"/>
  <c r="DK39" i="15"/>
  <c r="DK71" i="15"/>
  <c r="DK103" i="15"/>
  <c r="DK135" i="15"/>
  <c r="DK167" i="15"/>
  <c r="DK199" i="15"/>
  <c r="DK231" i="15"/>
  <c r="DK263" i="15"/>
  <c r="DK295" i="15"/>
  <c r="DK327" i="15"/>
  <c r="DK359" i="15"/>
  <c r="DK391" i="15"/>
  <c r="DK423" i="15"/>
  <c r="DK455" i="15"/>
  <c r="DK475" i="15"/>
  <c r="DK491" i="15"/>
  <c r="DK507" i="15"/>
  <c r="DK523" i="15"/>
  <c r="DK539" i="15"/>
  <c r="DK555" i="15"/>
  <c r="DK571" i="15"/>
  <c r="DK587" i="15"/>
  <c r="DK603" i="15"/>
  <c r="DK619" i="15"/>
  <c r="DK635" i="15"/>
  <c r="DK651" i="15"/>
  <c r="DK667" i="15"/>
  <c r="DK683" i="15"/>
  <c r="DK699" i="15"/>
  <c r="DK715" i="15"/>
  <c r="DK731" i="15"/>
  <c r="DK747" i="15"/>
  <c r="DK763" i="15"/>
  <c r="DK779" i="15"/>
  <c r="DK795" i="15"/>
  <c r="DK811" i="15"/>
  <c r="DK827" i="15"/>
  <c r="DK843" i="15"/>
  <c r="DK859" i="15"/>
  <c r="DK875" i="15"/>
  <c r="DK891" i="15"/>
  <c r="DK907" i="15"/>
  <c r="DK923" i="15"/>
  <c r="DK939" i="15"/>
  <c r="DK955" i="15"/>
  <c r="DK971" i="15"/>
  <c r="DK987" i="15"/>
  <c r="DK1003" i="15"/>
  <c r="DK1019" i="15"/>
  <c r="DK1035" i="15"/>
  <c r="DK1051" i="15"/>
  <c r="DK1067" i="15"/>
  <c r="DK1083" i="15"/>
  <c r="DK1099" i="15"/>
  <c r="DK1115" i="15"/>
  <c r="DK1131" i="15"/>
  <c r="DK1154" i="15"/>
  <c r="BW257" i="15"/>
  <c r="BG11" i="15"/>
  <c r="AI277" i="15"/>
  <c r="AA467" i="15"/>
  <c r="S204" i="15"/>
  <c r="S332" i="15"/>
  <c r="S460" i="15"/>
  <c r="S588" i="15"/>
  <c r="S716" i="15"/>
  <c r="S844" i="15"/>
  <c r="S972" i="15"/>
  <c r="S1100" i="15"/>
  <c r="EQ45" i="15"/>
  <c r="EI112" i="15"/>
  <c r="EA82" i="15"/>
  <c r="EA210" i="15"/>
  <c r="EA338" i="15"/>
  <c r="DS123" i="15"/>
  <c r="DS251" i="15"/>
  <c r="DS347" i="15"/>
  <c r="DS411" i="15"/>
  <c r="DS467" i="15"/>
  <c r="DS499" i="15"/>
  <c r="DS531" i="15"/>
  <c r="DS563" i="15"/>
  <c r="DS595" i="15"/>
  <c r="DS627" i="15"/>
  <c r="DK19" i="15"/>
  <c r="DK51" i="15"/>
  <c r="DK83" i="15"/>
  <c r="DK115" i="15"/>
  <c r="DK147" i="15"/>
  <c r="DK179" i="15"/>
  <c r="DK211" i="15"/>
  <c r="DK243" i="15"/>
  <c r="DK275" i="15"/>
  <c r="DK307" i="15"/>
  <c r="DK339" i="15"/>
  <c r="DK371" i="15"/>
  <c r="DK403" i="15"/>
  <c r="DK435" i="15"/>
  <c r="DK463" i="15"/>
  <c r="DK479" i="15"/>
  <c r="DK495" i="15"/>
  <c r="DK511" i="15"/>
  <c r="DK527" i="15"/>
  <c r="DK543" i="15"/>
  <c r="DK559" i="15"/>
  <c r="DK575" i="15"/>
  <c r="DK591" i="15"/>
  <c r="DK607" i="15"/>
  <c r="DK623" i="15"/>
  <c r="DK639" i="15"/>
  <c r="DK655" i="15"/>
  <c r="DK671" i="15"/>
  <c r="DK687" i="15"/>
  <c r="DK703" i="15"/>
  <c r="DK719" i="15"/>
  <c r="DK735" i="15"/>
  <c r="DK751" i="15"/>
  <c r="DK767" i="15"/>
  <c r="DK783" i="15"/>
  <c r="DK799" i="15"/>
  <c r="DK815" i="15"/>
  <c r="DK831" i="15"/>
  <c r="DK847" i="15"/>
  <c r="DK863" i="15"/>
  <c r="DK879" i="15"/>
  <c r="DK895" i="15"/>
  <c r="DK911" i="15"/>
  <c r="DK927" i="15"/>
  <c r="DK943" i="15"/>
  <c r="DK959" i="15"/>
  <c r="DK975" i="15"/>
  <c r="DK991" i="15"/>
  <c r="DK1007" i="15"/>
  <c r="DK1023" i="15"/>
  <c r="DK1039" i="15"/>
  <c r="DK1055" i="15"/>
  <c r="DK1071" i="15"/>
  <c r="DK1087" i="15"/>
  <c r="DK1103" i="15"/>
  <c r="DK1119" i="15"/>
  <c r="DK1135" i="15"/>
  <c r="DK130" i="15"/>
  <c r="BW1" i="15"/>
  <c r="BO256" i="15"/>
  <c r="AI21" i="15"/>
  <c r="AA211" i="15"/>
  <c r="S84" i="15"/>
  <c r="S268" i="15"/>
  <c r="S396" i="15"/>
  <c r="S524" i="15"/>
  <c r="S652" i="15"/>
  <c r="S780" i="15"/>
  <c r="S908" i="15"/>
  <c r="S1036" i="15"/>
  <c r="EY10" i="15"/>
  <c r="EI48" i="15"/>
  <c r="EA18" i="15"/>
  <c r="EA146" i="15"/>
  <c r="EA274" i="15"/>
  <c r="DS59" i="15"/>
  <c r="DS187" i="15"/>
  <c r="DS315" i="15"/>
  <c r="DS379" i="15"/>
  <c r="DS443" i="15"/>
  <c r="DS483" i="15"/>
  <c r="DS515" i="15"/>
  <c r="DS547" i="15"/>
  <c r="DS579" i="15"/>
  <c r="BO127" i="14"/>
  <c r="BO135" i="14"/>
  <c r="CM34" i="14"/>
  <c r="BG1" i="14"/>
  <c r="CE39" i="14"/>
  <c r="BW129" i="14"/>
  <c r="BO99" i="14"/>
  <c r="BO163" i="14"/>
  <c r="BO227" i="14"/>
  <c r="BW57" i="14"/>
  <c r="BW89" i="14"/>
  <c r="BW5" i="14"/>
  <c r="BO191" i="14"/>
  <c r="BW73" i="14"/>
  <c r="AI6" i="14"/>
  <c r="AQ44" i="14"/>
  <c r="AI62" i="14"/>
  <c r="AI26" i="14"/>
  <c r="DK642" i="15"/>
  <c r="CM44" i="15"/>
  <c r="BW129" i="15"/>
  <c r="BO128" i="15"/>
  <c r="BO384" i="15"/>
  <c r="AQ42" i="15"/>
  <c r="AI149" i="15"/>
  <c r="AA83" i="15"/>
  <c r="AA339" i="15"/>
  <c r="AA595" i="15"/>
  <c r="S172" i="15"/>
  <c r="S236" i="15"/>
  <c r="S300" i="15"/>
  <c r="S364" i="15"/>
  <c r="S428" i="15"/>
  <c r="S492" i="15"/>
  <c r="S556" i="15"/>
  <c r="S620" i="15"/>
  <c r="S684" i="15"/>
  <c r="S748" i="15"/>
  <c r="S812" i="15"/>
  <c r="S876" i="15"/>
  <c r="S940" i="15"/>
  <c r="S1004" i="15"/>
  <c r="S1068" i="15"/>
  <c r="S1132" i="15"/>
  <c r="EQ13" i="15"/>
  <c r="EI16" i="15"/>
  <c r="EI80" i="15"/>
  <c r="EI144" i="15"/>
  <c r="EA50" i="15"/>
  <c r="EA114" i="15"/>
  <c r="EA178" i="15"/>
  <c r="EA242" i="15"/>
  <c r="EA306" i="15"/>
  <c r="DS27" i="15"/>
  <c r="DS91" i="15"/>
  <c r="DS155" i="15"/>
  <c r="DS219" i="15"/>
  <c r="DS283" i="15"/>
  <c r="DS331" i="15"/>
  <c r="DS363" i="15"/>
  <c r="DS395" i="15"/>
  <c r="DS427" i="15"/>
  <c r="DS459" i="15"/>
  <c r="DS475" i="15"/>
  <c r="DS491" i="15"/>
  <c r="DS507" i="15"/>
  <c r="DS523" i="15"/>
  <c r="DS539" i="15"/>
  <c r="DS555" i="15"/>
  <c r="DS571" i="15"/>
  <c r="DS587" i="15"/>
  <c r="DS603" i="15"/>
  <c r="DS619" i="15"/>
  <c r="DS635" i="15"/>
  <c r="DK11" i="15"/>
  <c r="DK27" i="15"/>
  <c r="DK43" i="15"/>
  <c r="DK59" i="15"/>
  <c r="DK75" i="15"/>
  <c r="DK91" i="15"/>
  <c r="DK107" i="15"/>
  <c r="DK123" i="15"/>
  <c r="DK139" i="15"/>
  <c r="DK155" i="15"/>
  <c r="DK171" i="15"/>
  <c r="DK187" i="15"/>
  <c r="DK203" i="15"/>
  <c r="DK219" i="15"/>
  <c r="DK235" i="15"/>
  <c r="DK251" i="15"/>
  <c r="DK267" i="15"/>
  <c r="DK283" i="15"/>
  <c r="DK299" i="15"/>
  <c r="DK315" i="15"/>
  <c r="DK331" i="15"/>
  <c r="DK347" i="15"/>
  <c r="DK363" i="15"/>
  <c r="DK379" i="15"/>
  <c r="DK395" i="15"/>
  <c r="DK411" i="15"/>
  <c r="DK427" i="15"/>
  <c r="DK443" i="15"/>
  <c r="DK459" i="15"/>
  <c r="EA93" i="15"/>
  <c r="DK898" i="15"/>
  <c r="CE49" i="15"/>
  <c r="BW193" i="15"/>
  <c r="BO192" i="15"/>
  <c r="BO448" i="15"/>
  <c r="AQ106" i="15"/>
  <c r="AI213" i="15"/>
  <c r="AA147" i="15"/>
  <c r="AA403" i="15"/>
  <c r="S20" i="15"/>
  <c r="S188" i="15"/>
  <c r="S252" i="15"/>
  <c r="S316" i="15"/>
  <c r="S380" i="15"/>
  <c r="S444" i="15"/>
  <c r="S508" i="15"/>
  <c r="S572" i="15"/>
  <c r="S636" i="15"/>
  <c r="S700" i="15"/>
  <c r="S764" i="15"/>
  <c r="S828" i="15"/>
  <c r="S892" i="15"/>
  <c r="S956" i="15"/>
  <c r="S1020" i="15"/>
  <c r="S1084" i="15"/>
  <c r="S1148" i="15"/>
  <c r="EQ29" i="15"/>
  <c r="EI32" i="15"/>
  <c r="EI96" i="15"/>
  <c r="EA2" i="15"/>
  <c r="EA66" i="15"/>
  <c r="EA130" i="15"/>
  <c r="EA194" i="15"/>
  <c r="EA258" i="15"/>
  <c r="EA322" i="15"/>
  <c r="DS43" i="15"/>
  <c r="DS107" i="15"/>
  <c r="DS171" i="15"/>
  <c r="DS235" i="15"/>
  <c r="DS299" i="15"/>
  <c r="DS335" i="15"/>
  <c r="DS367" i="15"/>
  <c r="DS399" i="15"/>
  <c r="DS431" i="15"/>
  <c r="DS463" i="15"/>
  <c r="DS479" i="15"/>
  <c r="DS495" i="15"/>
  <c r="DS511" i="15"/>
  <c r="DS527" i="15"/>
  <c r="DS543" i="15"/>
  <c r="DS559" i="15"/>
  <c r="DS575" i="15"/>
  <c r="DS591" i="15"/>
  <c r="DS607" i="15"/>
  <c r="DS623" i="15"/>
  <c r="DS639" i="15"/>
  <c r="DK15" i="15"/>
  <c r="DK31" i="15"/>
  <c r="DK47" i="15"/>
  <c r="DK63" i="15"/>
  <c r="DK79" i="15"/>
  <c r="DK95" i="15"/>
  <c r="DK111" i="15"/>
  <c r="DK127" i="15"/>
  <c r="DK143" i="15"/>
  <c r="DK159" i="15"/>
  <c r="DK175" i="15"/>
  <c r="DK191" i="15"/>
  <c r="DK207" i="15"/>
  <c r="DK223" i="15"/>
  <c r="DK239" i="15"/>
  <c r="DK255" i="15"/>
  <c r="DK271" i="15"/>
  <c r="DK287" i="15"/>
  <c r="DK303" i="15"/>
  <c r="DK319" i="15"/>
  <c r="DK335" i="15"/>
  <c r="DK351" i="15"/>
  <c r="DK367" i="15"/>
  <c r="DK383" i="15"/>
  <c r="DK399" i="15"/>
  <c r="DK415" i="15"/>
  <c r="DK431" i="15"/>
  <c r="DK447" i="15"/>
  <c r="EY13" i="15"/>
  <c r="EQ4" i="15"/>
  <c r="EQ20" i="15"/>
  <c r="EQ36" i="15"/>
  <c r="EQ52" i="15"/>
  <c r="EI3" i="15"/>
  <c r="EI19" i="15"/>
  <c r="EI35" i="15"/>
  <c r="EI51" i="15"/>
  <c r="EI67" i="15"/>
  <c r="EI83" i="15"/>
  <c r="EI99" i="15"/>
  <c r="EI115" i="15"/>
  <c r="EI131" i="15"/>
  <c r="EI147" i="15"/>
  <c r="EA5" i="15"/>
  <c r="EA21" i="15"/>
  <c r="EA37" i="15"/>
  <c r="EA53" i="15"/>
  <c r="EA69" i="15"/>
  <c r="EA85" i="15"/>
  <c r="EA101" i="15"/>
  <c r="EA117" i="15"/>
  <c r="EA133" i="15"/>
  <c r="EA149" i="15"/>
  <c r="EA165" i="15"/>
  <c r="EA181" i="15"/>
  <c r="EA197" i="15"/>
  <c r="EA213" i="15"/>
  <c r="EA229" i="15"/>
  <c r="EA245" i="15"/>
  <c r="EA261" i="15"/>
  <c r="EA277" i="15"/>
  <c r="EA293" i="15"/>
  <c r="EA309" i="15"/>
  <c r="EA325" i="15"/>
  <c r="EA341" i="15"/>
  <c r="DS14" i="15"/>
  <c r="DS30" i="15"/>
  <c r="DS46" i="15"/>
  <c r="DS62" i="15"/>
  <c r="DS78" i="15"/>
  <c r="DS94" i="15"/>
  <c r="DS110" i="15"/>
  <c r="DS126" i="15"/>
  <c r="DS142" i="15"/>
  <c r="DS158" i="15"/>
  <c r="DS174" i="15"/>
  <c r="DS190" i="15"/>
  <c r="DS206" i="15"/>
  <c r="DS222" i="15"/>
  <c r="DS238" i="15"/>
  <c r="DS254" i="15"/>
  <c r="DS270" i="15"/>
  <c r="DS286" i="15"/>
  <c r="DS302" i="15"/>
  <c r="DS318" i="15"/>
  <c r="DS334" i="15"/>
  <c r="DS350" i="15"/>
  <c r="DS366" i="15"/>
  <c r="DS382" i="15"/>
  <c r="DS398" i="15"/>
  <c r="DS414" i="15"/>
  <c r="DS430" i="15"/>
  <c r="DS446" i="15"/>
  <c r="DS462" i="15"/>
  <c r="DS478" i="15"/>
  <c r="DS494" i="15"/>
  <c r="DS510" i="15"/>
  <c r="DS526" i="15"/>
  <c r="DS542" i="15"/>
  <c r="DS558" i="15"/>
  <c r="DS574" i="15"/>
  <c r="DS590" i="15"/>
  <c r="DS606" i="15"/>
  <c r="DS622" i="15"/>
  <c r="DS638" i="15"/>
  <c r="DK14" i="15"/>
  <c r="DK30" i="15"/>
  <c r="DK46" i="15"/>
  <c r="DK62" i="15"/>
  <c r="DK78" i="15"/>
  <c r="DK94" i="15"/>
  <c r="DK110" i="15"/>
  <c r="DK126" i="15"/>
  <c r="EY1" i="15"/>
  <c r="EY17" i="15"/>
  <c r="EQ8" i="15"/>
  <c r="EQ24" i="15"/>
  <c r="EQ40" i="15"/>
  <c r="EQ56" i="15"/>
  <c r="EI7" i="15"/>
  <c r="EI23" i="15"/>
  <c r="EI39" i="15"/>
  <c r="EI55" i="15"/>
  <c r="EI71" i="15"/>
  <c r="EI87" i="15"/>
  <c r="EI103" i="15"/>
  <c r="EI119" i="15"/>
  <c r="EI135" i="15"/>
  <c r="EI151" i="15"/>
  <c r="EA9" i="15"/>
  <c r="EA25" i="15"/>
  <c r="EA41" i="15"/>
  <c r="EA57" i="15"/>
  <c r="EA73" i="15"/>
  <c r="EA89" i="15"/>
  <c r="EA105" i="15"/>
  <c r="EA121" i="15"/>
  <c r="EA137" i="15"/>
  <c r="EA153" i="15"/>
  <c r="EA169" i="15"/>
  <c r="EA185" i="15"/>
  <c r="EA201" i="15"/>
  <c r="EA217" i="15"/>
  <c r="EA233" i="15"/>
  <c r="EA249" i="15"/>
  <c r="EA265" i="15"/>
  <c r="EA281" i="15"/>
  <c r="EA297" i="15"/>
  <c r="EA313" i="15"/>
  <c r="EA329" i="15"/>
  <c r="DS2" i="15"/>
  <c r="DS18" i="15"/>
  <c r="DS34" i="15"/>
  <c r="DS50" i="15"/>
  <c r="DS66" i="15"/>
  <c r="DS82" i="15"/>
  <c r="DS98" i="15"/>
  <c r="DS114" i="15"/>
  <c r="DS130" i="15"/>
  <c r="DS146" i="15"/>
  <c r="DS162" i="15"/>
  <c r="DS178" i="15"/>
  <c r="DS194" i="15"/>
  <c r="DS210" i="15"/>
  <c r="DS226" i="15"/>
  <c r="DS242" i="15"/>
  <c r="DS258" i="15"/>
  <c r="DS274" i="15"/>
  <c r="DS290" i="15"/>
  <c r="DS306" i="15"/>
  <c r="DS322" i="15"/>
  <c r="DS338" i="15"/>
  <c r="DS354" i="15"/>
  <c r="DS370" i="15"/>
  <c r="DS386" i="15"/>
  <c r="DS402" i="15"/>
  <c r="DS418" i="15"/>
  <c r="DS434" i="15"/>
  <c r="DS450" i="15"/>
  <c r="DS466" i="15"/>
  <c r="DS482" i="15"/>
  <c r="DS498" i="15"/>
  <c r="DS514" i="15"/>
  <c r="DS530" i="15"/>
  <c r="DS546" i="15"/>
  <c r="DS562" i="15"/>
  <c r="DS578" i="15"/>
  <c r="DS594" i="15"/>
  <c r="DS610" i="15"/>
  <c r="DS626" i="15"/>
  <c r="DK2" i="15"/>
  <c r="DK18" i="15"/>
  <c r="DK34" i="15"/>
  <c r="DK50" i="15"/>
  <c r="DK66" i="15"/>
  <c r="DK82" i="15"/>
  <c r="DK98" i="15"/>
  <c r="DK114" i="15"/>
  <c r="EY9" i="15"/>
  <c r="EY25" i="15"/>
  <c r="EQ16" i="15"/>
  <c r="EQ32" i="15"/>
  <c r="EQ48" i="15"/>
  <c r="EQ64" i="15"/>
  <c r="EI15" i="15"/>
  <c r="EI31" i="15"/>
  <c r="EI47" i="15"/>
  <c r="EI63" i="15"/>
  <c r="EI79" i="15"/>
  <c r="EI95" i="15"/>
  <c r="EI111" i="15"/>
  <c r="EI127" i="15"/>
  <c r="EI143" i="15"/>
  <c r="EA1" i="15"/>
  <c r="EA17" i="15"/>
  <c r="EA33" i="15"/>
  <c r="EA49" i="15"/>
  <c r="EA65" i="15"/>
  <c r="EA81" i="15"/>
  <c r="EA97" i="15"/>
  <c r="EA113" i="15"/>
  <c r="EA129" i="15"/>
  <c r="EA145" i="15"/>
  <c r="EA161" i="15"/>
  <c r="EA177" i="15"/>
  <c r="EA193" i="15"/>
  <c r="EA209" i="15"/>
  <c r="EA225" i="15"/>
  <c r="EA241" i="15"/>
  <c r="EA257" i="15"/>
  <c r="EA273" i="15"/>
  <c r="EA289" i="15"/>
  <c r="EA305" i="15"/>
  <c r="EA321" i="15"/>
  <c r="EA337" i="15"/>
  <c r="DS10" i="15"/>
  <c r="DS26" i="15"/>
  <c r="DS42" i="15"/>
  <c r="DS58" i="15"/>
  <c r="DS74" i="15"/>
  <c r="DS90" i="15"/>
  <c r="DS106" i="15"/>
  <c r="DS122" i="15"/>
  <c r="DS138" i="15"/>
  <c r="DS154" i="15"/>
  <c r="DS170" i="15"/>
  <c r="DS186" i="15"/>
  <c r="DS202" i="15"/>
  <c r="DS218" i="15"/>
  <c r="DS234" i="15"/>
  <c r="DS250" i="15"/>
  <c r="DS266" i="15"/>
  <c r="DS282" i="15"/>
  <c r="DS298" i="15"/>
  <c r="DS314" i="15"/>
  <c r="DS330" i="15"/>
  <c r="DS346" i="15"/>
  <c r="DS362" i="15"/>
  <c r="DS378" i="15"/>
  <c r="DS394" i="15"/>
  <c r="DS410" i="15"/>
  <c r="DS426" i="15"/>
  <c r="DS442" i="15"/>
  <c r="DS458" i="15"/>
  <c r="DS474" i="15"/>
  <c r="DS490" i="15"/>
  <c r="DS506" i="15"/>
  <c r="DS522" i="15"/>
  <c r="DS538" i="15"/>
  <c r="DS554" i="15"/>
  <c r="DS570" i="15"/>
  <c r="DS586" i="15"/>
  <c r="DS602" i="15"/>
  <c r="DS618" i="15"/>
  <c r="DS634" i="15"/>
  <c r="DK10" i="15"/>
  <c r="DK26" i="15"/>
  <c r="DK42" i="15"/>
  <c r="DK58" i="15"/>
  <c r="DK74" i="15"/>
  <c r="DK90" i="15"/>
  <c r="DK106" i="15"/>
  <c r="DK122" i="15"/>
  <c r="EQ28" i="15"/>
  <c r="EI27" i="15"/>
  <c r="EI91" i="15"/>
  <c r="EI155" i="15"/>
  <c r="EA61" i="15"/>
  <c r="EA125" i="15"/>
  <c r="EA189" i="15"/>
  <c r="EA253" i="15"/>
  <c r="EA317" i="15"/>
  <c r="DS38" i="15"/>
  <c r="DS102" i="15"/>
  <c r="DS166" i="15"/>
  <c r="DS230" i="15"/>
  <c r="DS294" i="15"/>
  <c r="DS358" i="15"/>
  <c r="DS422" i="15"/>
  <c r="DS486" i="15"/>
  <c r="DS550" i="15"/>
  <c r="DS614" i="15"/>
  <c r="DK38" i="15"/>
  <c r="DK102" i="15"/>
  <c r="DK138" i="15"/>
  <c r="DK154" i="15"/>
  <c r="DK170" i="15"/>
  <c r="DK186" i="15"/>
  <c r="DK202" i="15"/>
  <c r="DK218" i="15"/>
  <c r="DK234" i="15"/>
  <c r="DK250" i="15"/>
  <c r="DK266" i="15"/>
  <c r="DK282" i="15"/>
  <c r="DK298" i="15"/>
  <c r="DK314" i="15"/>
  <c r="DK330" i="15"/>
  <c r="DK346" i="15"/>
  <c r="DK362" i="15"/>
  <c r="DK378" i="15"/>
  <c r="DK394" i="15"/>
  <c r="DK410" i="15"/>
  <c r="DK426" i="15"/>
  <c r="DK442" i="15"/>
  <c r="DK458" i="15"/>
  <c r="DK474" i="15"/>
  <c r="DK490" i="15"/>
  <c r="DK506" i="15"/>
  <c r="DK522" i="15"/>
  <c r="DK538" i="15"/>
  <c r="DK554" i="15"/>
  <c r="DK570" i="15"/>
  <c r="DK586" i="15"/>
  <c r="DK602" i="15"/>
  <c r="DK618" i="15"/>
  <c r="DK634" i="15"/>
  <c r="DK650" i="15"/>
  <c r="DK666" i="15"/>
  <c r="DK682" i="15"/>
  <c r="DK698" i="15"/>
  <c r="DK714" i="15"/>
  <c r="DK730" i="15"/>
  <c r="DK746" i="15"/>
  <c r="DK762" i="15"/>
  <c r="DK778" i="15"/>
  <c r="DK794" i="15"/>
  <c r="DK810" i="15"/>
  <c r="DK826" i="15"/>
  <c r="DK842" i="15"/>
  <c r="DK858" i="15"/>
  <c r="DK874" i="15"/>
  <c r="DK890" i="15"/>
  <c r="DK906" i="15"/>
  <c r="DK922" i="15"/>
  <c r="DK938" i="15"/>
  <c r="DK954" i="15"/>
  <c r="DK970" i="15"/>
  <c r="DK986" i="15"/>
  <c r="DK1002" i="15"/>
  <c r="DK1018" i="15"/>
  <c r="DK1034" i="15"/>
  <c r="DK1050" i="15"/>
  <c r="DK1066" i="15"/>
  <c r="DK1082" i="15"/>
  <c r="DK1098" i="15"/>
  <c r="DK1114" i="15"/>
  <c r="DK1130" i="15"/>
  <c r="DK1146" i="15"/>
  <c r="EY5" i="15"/>
  <c r="EQ44" i="15"/>
  <c r="EI43" i="15"/>
  <c r="EI107" i="15"/>
  <c r="EA13" i="15"/>
  <c r="EA77" i="15"/>
  <c r="EA141" i="15"/>
  <c r="EA205" i="15"/>
  <c r="EA269" i="15"/>
  <c r="EA333" i="15"/>
  <c r="DS54" i="15"/>
  <c r="DS118" i="15"/>
  <c r="DS182" i="15"/>
  <c r="DS246" i="15"/>
  <c r="DS310" i="15"/>
  <c r="DS374" i="15"/>
  <c r="DS438" i="15"/>
  <c r="DS502" i="15"/>
  <c r="DS566" i="15"/>
  <c r="DS630" i="15"/>
  <c r="DK54" i="15"/>
  <c r="DK118" i="15"/>
  <c r="DK142" i="15"/>
  <c r="DK158" i="15"/>
  <c r="DK174" i="15"/>
  <c r="DK190" i="15"/>
  <c r="DK206" i="15"/>
  <c r="DK222" i="15"/>
  <c r="DK238" i="15"/>
  <c r="DK254" i="15"/>
  <c r="DK270" i="15"/>
  <c r="DK286" i="15"/>
  <c r="DK302" i="15"/>
  <c r="DK318" i="15"/>
  <c r="DK334" i="15"/>
  <c r="DK350" i="15"/>
  <c r="DK366" i="15"/>
  <c r="DK382" i="15"/>
  <c r="DK398" i="15"/>
  <c r="DK414" i="15"/>
  <c r="DK430" i="15"/>
  <c r="DK446" i="15"/>
  <c r="DK462" i="15"/>
  <c r="DK478" i="15"/>
  <c r="DK494" i="15"/>
  <c r="DK510" i="15"/>
  <c r="DK526" i="15"/>
  <c r="DK542" i="15"/>
  <c r="DK558" i="15"/>
  <c r="DK574" i="15"/>
  <c r="DK590" i="15"/>
  <c r="DK606" i="15"/>
  <c r="DK622" i="15"/>
  <c r="DK638" i="15"/>
  <c r="DK654" i="15"/>
  <c r="DK670" i="15"/>
  <c r="DK686" i="15"/>
  <c r="DK702" i="15"/>
  <c r="DK718" i="15"/>
  <c r="DK734" i="15"/>
  <c r="DK750" i="15"/>
  <c r="DK766" i="15"/>
  <c r="DK782" i="15"/>
  <c r="DK798" i="15"/>
  <c r="DK814" i="15"/>
  <c r="DK830" i="15"/>
  <c r="DK846" i="15"/>
  <c r="DK862" i="15"/>
  <c r="DK878" i="15"/>
  <c r="DK894" i="15"/>
  <c r="DK910" i="15"/>
  <c r="DK926" i="15"/>
  <c r="DK942" i="15"/>
  <c r="DK958" i="15"/>
  <c r="DK974" i="15"/>
  <c r="DK990" i="15"/>
  <c r="DK1006" i="15"/>
  <c r="DK1022" i="15"/>
  <c r="DK1038" i="15"/>
  <c r="DK1054" i="15"/>
  <c r="DK1070" i="15"/>
  <c r="DK1086" i="15"/>
  <c r="DK1102" i="15"/>
  <c r="DK1118" i="15"/>
  <c r="DK1134" i="15"/>
  <c r="DK1150" i="15"/>
  <c r="EQ12" i="15"/>
  <c r="EI11" i="15"/>
  <c r="EI75" i="15"/>
  <c r="EI139" i="15"/>
  <c r="EA45" i="15"/>
  <c r="EA109" i="15"/>
  <c r="EA173" i="15"/>
  <c r="EA237" i="15"/>
  <c r="EA301" i="15"/>
  <c r="DS22" i="15"/>
  <c r="DS86" i="15"/>
  <c r="DS150" i="15"/>
  <c r="DS214" i="15"/>
  <c r="DS278" i="15"/>
  <c r="DS342" i="15"/>
  <c r="DS406" i="15"/>
  <c r="DS470" i="15"/>
  <c r="DS534" i="15"/>
  <c r="DS598" i="15"/>
  <c r="DK22" i="15"/>
  <c r="DK86" i="15"/>
  <c r="DK134" i="15"/>
  <c r="DK150" i="15"/>
  <c r="DK166" i="15"/>
  <c r="DK182" i="15"/>
  <c r="DK198" i="15"/>
  <c r="DK214" i="15"/>
  <c r="DK230" i="15"/>
  <c r="DK246" i="15"/>
  <c r="DK262" i="15"/>
  <c r="DK278" i="15"/>
  <c r="DK294" i="15"/>
  <c r="DK310" i="15"/>
  <c r="DK326" i="15"/>
  <c r="DK342" i="15"/>
  <c r="DK358" i="15"/>
  <c r="DK374" i="15"/>
  <c r="DK390" i="15"/>
  <c r="DK406" i="15"/>
  <c r="DK422" i="15"/>
  <c r="DK438" i="15"/>
  <c r="DK454" i="15"/>
  <c r="DK470" i="15"/>
  <c r="DK486" i="15"/>
  <c r="DK502" i="15"/>
  <c r="DK518" i="15"/>
  <c r="DK534" i="15"/>
  <c r="DK550" i="15"/>
  <c r="DK566" i="15"/>
  <c r="DK582" i="15"/>
  <c r="DK598" i="15"/>
  <c r="DK614" i="15"/>
  <c r="DK630" i="15"/>
  <c r="DK646" i="15"/>
  <c r="DK662" i="15"/>
  <c r="DK678" i="15"/>
  <c r="DK694" i="15"/>
  <c r="DK710" i="15"/>
  <c r="DK726" i="15"/>
  <c r="DK742" i="15"/>
  <c r="DK758" i="15"/>
  <c r="DK774" i="15"/>
  <c r="DK790" i="15"/>
  <c r="DK806" i="15"/>
  <c r="DK822" i="15"/>
  <c r="DK838" i="15"/>
  <c r="DK854" i="15"/>
  <c r="DK870" i="15"/>
  <c r="DK886" i="15"/>
  <c r="DK902" i="15"/>
  <c r="DK918" i="15"/>
  <c r="DK934" i="15"/>
  <c r="DK950" i="15"/>
  <c r="DK966" i="15"/>
  <c r="DK982" i="15"/>
  <c r="DK998" i="15"/>
  <c r="DK1014" i="15"/>
  <c r="DK1030" i="15"/>
  <c r="DK1046" i="15"/>
  <c r="DK1062" i="15"/>
  <c r="DK1078" i="15"/>
  <c r="DK1094" i="15"/>
  <c r="DK1110" i="15"/>
  <c r="DK1126" i="15"/>
  <c r="DK1142" i="15"/>
  <c r="EI123" i="15"/>
  <c r="EA221" i="15"/>
  <c r="DS134" i="15"/>
  <c r="DS390" i="15"/>
  <c r="DK6" i="15"/>
  <c r="DK162" i="15"/>
  <c r="DK226" i="15"/>
  <c r="DK290" i="15"/>
  <c r="DK354" i="15"/>
  <c r="DK418" i="15"/>
  <c r="DK482" i="15"/>
  <c r="DK546" i="15"/>
  <c r="DK610" i="15"/>
  <c r="DK674" i="15"/>
  <c r="DK738" i="15"/>
  <c r="DK802" i="15"/>
  <c r="DK866" i="15"/>
  <c r="DK930" i="15"/>
  <c r="DK994" i="15"/>
  <c r="DK1058" i="15"/>
  <c r="DK1122" i="15"/>
  <c r="DK1162" i="15"/>
  <c r="DK1178" i="15"/>
  <c r="DK1194" i="15"/>
  <c r="DC7" i="15"/>
  <c r="CU11" i="15"/>
  <c r="CM4" i="15"/>
  <c r="CM20" i="15"/>
  <c r="CM36" i="15"/>
  <c r="CM52" i="15"/>
  <c r="CE9" i="15"/>
  <c r="CE25" i="15"/>
  <c r="CE41" i="15"/>
  <c r="CE57" i="15"/>
  <c r="CE73" i="15"/>
  <c r="CE89" i="15"/>
  <c r="CE105" i="15"/>
  <c r="BW9" i="15"/>
  <c r="BW25" i="15"/>
  <c r="BW41" i="15"/>
  <c r="BW57" i="15"/>
  <c r="BW73" i="15"/>
  <c r="BW89" i="15"/>
  <c r="BW105" i="15"/>
  <c r="BW121" i="15"/>
  <c r="BW137" i="15"/>
  <c r="BW153" i="15"/>
  <c r="BW169" i="15"/>
  <c r="BW185" i="15"/>
  <c r="BW201" i="15"/>
  <c r="BW217" i="15"/>
  <c r="BW233" i="15"/>
  <c r="BW249" i="15"/>
  <c r="BO8" i="15"/>
  <c r="BO24" i="15"/>
  <c r="BO40" i="15"/>
  <c r="BO56" i="15"/>
  <c r="BO72" i="15"/>
  <c r="BO88" i="15"/>
  <c r="BO104" i="15"/>
  <c r="BO120" i="15"/>
  <c r="BO136" i="15"/>
  <c r="BO152" i="15"/>
  <c r="BO168" i="15"/>
  <c r="BO184" i="15"/>
  <c r="BO200" i="15"/>
  <c r="BO216" i="15"/>
  <c r="BO232" i="15"/>
  <c r="BO248" i="15"/>
  <c r="BO264" i="15"/>
  <c r="BO280" i="15"/>
  <c r="BO296" i="15"/>
  <c r="BO312" i="15"/>
  <c r="BO328" i="15"/>
  <c r="BO344" i="15"/>
  <c r="BO360" i="15"/>
  <c r="BO376" i="15"/>
  <c r="BO392" i="15"/>
  <c r="BO408" i="15"/>
  <c r="BO424" i="15"/>
  <c r="BO440" i="15"/>
  <c r="BO456" i="15"/>
  <c r="BO472" i="15"/>
  <c r="BO488" i="15"/>
  <c r="BG3" i="15"/>
  <c r="BG19" i="15"/>
  <c r="AY7" i="15"/>
  <c r="AY23" i="15"/>
  <c r="AY39" i="15"/>
  <c r="AY55" i="15"/>
  <c r="AQ2" i="15"/>
  <c r="AQ18" i="15"/>
  <c r="AQ34" i="15"/>
  <c r="AQ50" i="15"/>
  <c r="AQ66" i="15"/>
  <c r="AQ82" i="15"/>
  <c r="AQ98" i="15"/>
  <c r="AQ114" i="15"/>
  <c r="AQ130" i="15"/>
  <c r="AQ146" i="15"/>
  <c r="AI13" i="15"/>
  <c r="AI29" i="15"/>
  <c r="AI45" i="15"/>
  <c r="AI61" i="15"/>
  <c r="AI77" i="15"/>
  <c r="AI93" i="15"/>
  <c r="AI109" i="15"/>
  <c r="AI125" i="15"/>
  <c r="AI141" i="15"/>
  <c r="AI157" i="15"/>
  <c r="AI173" i="15"/>
  <c r="AI189" i="15"/>
  <c r="AI205" i="15"/>
  <c r="AI221" i="15"/>
  <c r="AI237" i="15"/>
  <c r="AI253" i="15"/>
  <c r="AI269" i="15"/>
  <c r="AI285" i="15"/>
  <c r="AI301" i="15"/>
  <c r="AI317" i="15"/>
  <c r="AA11" i="15"/>
  <c r="AA27" i="15"/>
  <c r="AA43" i="15"/>
  <c r="AA59" i="15"/>
  <c r="AA75" i="15"/>
  <c r="AA91" i="15"/>
  <c r="AA107" i="15"/>
  <c r="AA123" i="15"/>
  <c r="AA139" i="15"/>
  <c r="AA155" i="15"/>
  <c r="AA171" i="15"/>
  <c r="AA187" i="15"/>
  <c r="AA203" i="15"/>
  <c r="AA219" i="15"/>
  <c r="AA235" i="15"/>
  <c r="AA251" i="15"/>
  <c r="AA267" i="15"/>
  <c r="AA283" i="15"/>
  <c r="AA299" i="15"/>
  <c r="AA315" i="15"/>
  <c r="AA331" i="15"/>
  <c r="AA347" i="15"/>
  <c r="AA363" i="15"/>
  <c r="AA379" i="15"/>
  <c r="AA395" i="15"/>
  <c r="AA411" i="15"/>
  <c r="AA427" i="15"/>
  <c r="AA443" i="15"/>
  <c r="AA459" i="15"/>
  <c r="AA475" i="15"/>
  <c r="AA491" i="15"/>
  <c r="AA507" i="15"/>
  <c r="AA523" i="15"/>
  <c r="AA539" i="15"/>
  <c r="AA555" i="15"/>
  <c r="AA571" i="15"/>
  <c r="AA587" i="15"/>
  <c r="AA603" i="15"/>
  <c r="AA619" i="15"/>
  <c r="AA635" i="15"/>
  <c r="S12" i="15"/>
  <c r="S28" i="15"/>
  <c r="S44" i="15"/>
  <c r="S60" i="15"/>
  <c r="S76" i="15"/>
  <c r="S92" i="15"/>
  <c r="S108" i="15"/>
  <c r="S124" i="15"/>
  <c r="S140" i="15"/>
  <c r="S156" i="15"/>
  <c r="EY21" i="15"/>
  <c r="EA29" i="15"/>
  <c r="EA285" i="15"/>
  <c r="DS198" i="15"/>
  <c r="DS454" i="15"/>
  <c r="DK70" i="15"/>
  <c r="DK178" i="15"/>
  <c r="DK242" i="15"/>
  <c r="DK306" i="15"/>
  <c r="DK370" i="15"/>
  <c r="DK434" i="15"/>
  <c r="DK498" i="15"/>
  <c r="DK562" i="15"/>
  <c r="DK626" i="15"/>
  <c r="DK690" i="15"/>
  <c r="DK754" i="15"/>
  <c r="DK818" i="15"/>
  <c r="DK882" i="15"/>
  <c r="DK946" i="15"/>
  <c r="DK1010" i="15"/>
  <c r="DK1074" i="15"/>
  <c r="DK1138" i="15"/>
  <c r="DK1166" i="15"/>
  <c r="DK1182" i="15"/>
  <c r="DK1198" i="15"/>
  <c r="DC11" i="15"/>
  <c r="CU15" i="15"/>
  <c r="CM8" i="15"/>
  <c r="CM24" i="15"/>
  <c r="CM40" i="15"/>
  <c r="CM56" i="15"/>
  <c r="CE13" i="15"/>
  <c r="CE29" i="15"/>
  <c r="CE45" i="15"/>
  <c r="CE61" i="15"/>
  <c r="CE77" i="15"/>
  <c r="CE93" i="15"/>
  <c r="CE109" i="15"/>
  <c r="BW13" i="15"/>
  <c r="BW29" i="15"/>
  <c r="BW45" i="15"/>
  <c r="BW61" i="15"/>
  <c r="BW77" i="15"/>
  <c r="BW93" i="15"/>
  <c r="BW109" i="15"/>
  <c r="BW125" i="15"/>
  <c r="BW141" i="15"/>
  <c r="BW157" i="15"/>
  <c r="BW173" i="15"/>
  <c r="BW189" i="15"/>
  <c r="BW205" i="15"/>
  <c r="BW221" i="15"/>
  <c r="BW237" i="15"/>
  <c r="BW253" i="15"/>
  <c r="BO12" i="15"/>
  <c r="BO28" i="15"/>
  <c r="BO44" i="15"/>
  <c r="BO60" i="15"/>
  <c r="BO76" i="15"/>
  <c r="BO92" i="15"/>
  <c r="BO108" i="15"/>
  <c r="BO124" i="15"/>
  <c r="BO140" i="15"/>
  <c r="BO156" i="15"/>
  <c r="BO172" i="15"/>
  <c r="BO188" i="15"/>
  <c r="BO204" i="15"/>
  <c r="BO220" i="15"/>
  <c r="BO236" i="15"/>
  <c r="BO252" i="15"/>
  <c r="BO268" i="15"/>
  <c r="BO284" i="15"/>
  <c r="BO300" i="15"/>
  <c r="BO316" i="15"/>
  <c r="BO332" i="15"/>
  <c r="BO348" i="15"/>
  <c r="BO364" i="15"/>
  <c r="BO380" i="15"/>
  <c r="BO396" i="15"/>
  <c r="BO412" i="15"/>
  <c r="BO428" i="15"/>
  <c r="BO444" i="15"/>
  <c r="BO460" i="15"/>
  <c r="BO476" i="15"/>
  <c r="BO492" i="15"/>
  <c r="BG7" i="15"/>
  <c r="BG23" i="15"/>
  <c r="AY11" i="15"/>
  <c r="AY27" i="15"/>
  <c r="AY43" i="15"/>
  <c r="AY59" i="15"/>
  <c r="AQ6" i="15"/>
  <c r="AQ22" i="15"/>
  <c r="AQ38" i="15"/>
  <c r="AQ54" i="15"/>
  <c r="AQ70" i="15"/>
  <c r="AQ86" i="15"/>
  <c r="AQ102" i="15"/>
  <c r="AQ118" i="15"/>
  <c r="AQ134" i="15"/>
  <c r="AI1" i="15"/>
  <c r="AI17" i="15"/>
  <c r="AI33" i="15"/>
  <c r="AI49" i="15"/>
  <c r="AI65" i="15"/>
  <c r="AI81" i="15"/>
  <c r="AI97" i="15"/>
  <c r="AI113" i="15"/>
  <c r="AI129" i="15"/>
  <c r="AI145" i="15"/>
  <c r="AI161" i="15"/>
  <c r="AI177" i="15"/>
  <c r="AI193" i="15"/>
  <c r="AI209" i="15"/>
  <c r="AI225" i="15"/>
  <c r="AI241" i="15"/>
  <c r="AI257" i="15"/>
  <c r="AI273" i="15"/>
  <c r="AI289" i="15"/>
  <c r="AI305" i="15"/>
  <c r="AI321" i="15"/>
  <c r="AA15" i="15"/>
  <c r="AA31" i="15"/>
  <c r="AA47" i="15"/>
  <c r="AA63" i="15"/>
  <c r="AA79" i="15"/>
  <c r="AA95" i="15"/>
  <c r="AA111" i="15"/>
  <c r="AA127" i="15"/>
  <c r="AA143" i="15"/>
  <c r="AA159" i="15"/>
  <c r="AA175" i="15"/>
  <c r="AA191" i="15"/>
  <c r="AA207" i="15"/>
  <c r="AA223" i="15"/>
  <c r="AA239" i="15"/>
  <c r="AA255" i="15"/>
  <c r="AA271" i="15"/>
  <c r="AA287" i="15"/>
  <c r="AA303" i="15"/>
  <c r="AA319" i="15"/>
  <c r="AA335" i="15"/>
  <c r="AA351" i="15"/>
  <c r="AA367" i="15"/>
  <c r="AA383" i="15"/>
  <c r="AA399" i="15"/>
  <c r="AA415" i="15"/>
  <c r="AA431" i="15"/>
  <c r="AA447" i="15"/>
  <c r="AA463" i="15"/>
  <c r="AA479" i="15"/>
  <c r="AA495" i="15"/>
  <c r="AA511" i="15"/>
  <c r="AA527" i="15"/>
  <c r="AA543" i="15"/>
  <c r="AA559" i="15"/>
  <c r="AA575" i="15"/>
  <c r="AA591" i="15"/>
  <c r="AA607" i="15"/>
  <c r="AA623" i="15"/>
  <c r="AA639" i="15"/>
  <c r="S16" i="15"/>
  <c r="S32" i="15"/>
  <c r="S48" i="15"/>
  <c r="S64" i="15"/>
  <c r="S80" i="15"/>
  <c r="S96" i="15"/>
  <c r="S112" i="15"/>
  <c r="S128" i="15"/>
  <c r="S144" i="15"/>
  <c r="EI59" i="15"/>
  <c r="EA157" i="15"/>
  <c r="DS70" i="15"/>
  <c r="DS326" i="15"/>
  <c r="DS582" i="15"/>
  <c r="DK146" i="15"/>
  <c r="DK210" i="15"/>
  <c r="DK274" i="15"/>
  <c r="DK338" i="15"/>
  <c r="DK402" i="15"/>
  <c r="DK466" i="15"/>
  <c r="DK530" i="15"/>
  <c r="DK594" i="15"/>
  <c r="DK658" i="15"/>
  <c r="DK722" i="15"/>
  <c r="DK786" i="15"/>
  <c r="DK850" i="15"/>
  <c r="DK914" i="15"/>
  <c r="DK978" i="15"/>
  <c r="DK1042" i="15"/>
  <c r="DK1106" i="15"/>
  <c r="DK1158" i="15"/>
  <c r="DK1174" i="15"/>
  <c r="DK1190" i="15"/>
  <c r="DC3" i="15"/>
  <c r="CU7" i="15"/>
  <c r="CU23" i="15"/>
  <c r="CM16" i="15"/>
  <c r="CM32" i="15"/>
  <c r="CM48" i="15"/>
  <c r="CE5" i="15"/>
  <c r="CE21" i="15"/>
  <c r="CE37" i="15"/>
  <c r="CE53" i="15"/>
  <c r="CE69" i="15"/>
  <c r="CE85" i="15"/>
  <c r="CE101" i="15"/>
  <c r="BW5" i="15"/>
  <c r="BW21" i="15"/>
  <c r="BW37" i="15"/>
  <c r="BW53" i="15"/>
  <c r="BW69" i="15"/>
  <c r="BW85" i="15"/>
  <c r="BW101" i="15"/>
  <c r="BW117" i="15"/>
  <c r="BW133" i="15"/>
  <c r="BW149" i="15"/>
  <c r="BW165" i="15"/>
  <c r="BW181" i="15"/>
  <c r="BW197" i="15"/>
  <c r="BW213" i="15"/>
  <c r="BW229" i="15"/>
  <c r="BW245" i="15"/>
  <c r="BO4" i="15"/>
  <c r="BO20" i="15"/>
  <c r="BO36" i="15"/>
  <c r="BO52" i="15"/>
  <c r="BO68" i="15"/>
  <c r="BO84" i="15"/>
  <c r="BO100" i="15"/>
  <c r="BO116" i="15"/>
  <c r="BO132" i="15"/>
  <c r="BO148" i="15"/>
  <c r="BO164" i="15"/>
  <c r="BO180" i="15"/>
  <c r="BO196" i="15"/>
  <c r="BO212" i="15"/>
  <c r="BO228" i="15"/>
  <c r="BO244" i="15"/>
  <c r="BO260" i="15"/>
  <c r="BO276" i="15"/>
  <c r="BO292" i="15"/>
  <c r="BO308" i="15"/>
  <c r="BO324" i="15"/>
  <c r="BO340" i="15"/>
  <c r="BO356" i="15"/>
  <c r="BO372" i="15"/>
  <c r="BO388" i="15"/>
  <c r="BO404" i="15"/>
  <c r="BO420" i="15"/>
  <c r="BO436" i="15"/>
  <c r="BO452" i="15"/>
  <c r="BO468" i="15"/>
  <c r="BO484" i="15"/>
  <c r="BO500" i="15"/>
  <c r="BG15" i="15"/>
  <c r="AY3" i="15"/>
  <c r="AY19" i="15"/>
  <c r="AY35" i="15"/>
  <c r="AY51" i="15"/>
  <c r="AY67" i="15"/>
  <c r="AQ14" i="15"/>
  <c r="AQ30" i="15"/>
  <c r="AQ46" i="15"/>
  <c r="AQ62" i="15"/>
  <c r="AQ78" i="15"/>
  <c r="AQ94" i="15"/>
  <c r="AQ110" i="15"/>
  <c r="AQ126" i="15"/>
  <c r="AQ142" i="15"/>
  <c r="AI9" i="15"/>
  <c r="AI25" i="15"/>
  <c r="AI41" i="15"/>
  <c r="AI57" i="15"/>
  <c r="AI73" i="15"/>
  <c r="AI89" i="15"/>
  <c r="AI105" i="15"/>
  <c r="AI121" i="15"/>
  <c r="AI137" i="15"/>
  <c r="AI153" i="15"/>
  <c r="AI169" i="15"/>
  <c r="AI185" i="15"/>
  <c r="AI201" i="15"/>
  <c r="AI217" i="15"/>
  <c r="AI233" i="15"/>
  <c r="AI249" i="15"/>
  <c r="AI265" i="15"/>
  <c r="AI281" i="15"/>
  <c r="AI297" i="15"/>
  <c r="AI313" i="15"/>
  <c r="AA7" i="15"/>
  <c r="AA23" i="15"/>
  <c r="AA39" i="15"/>
  <c r="AA55" i="15"/>
  <c r="AA71" i="15"/>
  <c r="AA87" i="15"/>
  <c r="AA103" i="15"/>
  <c r="AA119" i="15"/>
  <c r="AA135" i="15"/>
  <c r="AA151" i="15"/>
  <c r="AA167" i="15"/>
  <c r="AA183" i="15"/>
  <c r="AA199" i="15"/>
  <c r="AA215" i="15"/>
  <c r="AA231" i="15"/>
  <c r="AA247" i="15"/>
  <c r="AA263" i="15"/>
  <c r="AA279" i="15"/>
  <c r="AA295" i="15"/>
  <c r="AA311" i="15"/>
  <c r="AA327" i="15"/>
  <c r="AA343" i="15"/>
  <c r="AA359" i="15"/>
  <c r="AA375" i="15"/>
  <c r="AA391" i="15"/>
  <c r="AA407" i="15"/>
  <c r="AA423" i="15"/>
  <c r="AA439" i="15"/>
  <c r="AA455" i="15"/>
  <c r="AA471" i="15"/>
  <c r="AA487" i="15"/>
  <c r="AA503" i="15"/>
  <c r="AA519" i="15"/>
  <c r="AA535" i="15"/>
  <c r="AA551" i="15"/>
  <c r="AA567" i="15"/>
  <c r="AA583" i="15"/>
  <c r="AA599" i="15"/>
  <c r="AA615" i="15"/>
  <c r="AA631" i="15"/>
  <c r="S8" i="15"/>
  <c r="S24" i="15"/>
  <c r="S40" i="15"/>
  <c r="S56" i="15"/>
  <c r="S72" i="15"/>
  <c r="S88" i="15"/>
  <c r="S104" i="15"/>
  <c r="S120" i="15"/>
  <c r="S136" i="15"/>
  <c r="S152" i="15"/>
  <c r="DS262" i="15"/>
  <c r="DK258" i="15"/>
  <c r="DK514" i="15"/>
  <c r="DK770" i="15"/>
  <c r="DK1026" i="15"/>
  <c r="DK1186" i="15"/>
  <c r="CM12" i="15"/>
  <c r="CE17" i="15"/>
  <c r="CE81" i="15"/>
  <c r="BW33" i="15"/>
  <c r="BW97" i="15"/>
  <c r="BW161" i="15"/>
  <c r="BW225" i="15"/>
  <c r="BO32" i="15"/>
  <c r="BO96" i="15"/>
  <c r="BO160" i="15"/>
  <c r="BO224" i="15"/>
  <c r="BO288" i="15"/>
  <c r="BO352" i="15"/>
  <c r="BO416" i="15"/>
  <c r="BO480" i="15"/>
  <c r="AY15" i="15"/>
  <c r="AQ10" i="15"/>
  <c r="AQ74" i="15"/>
  <c r="AQ138" i="15"/>
  <c r="AI53" i="15"/>
  <c r="AI117" i="15"/>
  <c r="AI181" i="15"/>
  <c r="AI245" i="15"/>
  <c r="AI309" i="15"/>
  <c r="AA51" i="15"/>
  <c r="AA115" i="15"/>
  <c r="AA179" i="15"/>
  <c r="AA243" i="15"/>
  <c r="AA307" i="15"/>
  <c r="AA371" i="15"/>
  <c r="AA435" i="15"/>
  <c r="AA499" i="15"/>
  <c r="AA563" i="15"/>
  <c r="AA627" i="15"/>
  <c r="S52" i="15"/>
  <c r="S116" i="15"/>
  <c r="S164" i="15"/>
  <c r="S180" i="15"/>
  <c r="S196" i="15"/>
  <c r="S212" i="15"/>
  <c r="S228" i="15"/>
  <c r="S244" i="15"/>
  <c r="S260" i="15"/>
  <c r="S276" i="15"/>
  <c r="S292" i="15"/>
  <c r="S308" i="15"/>
  <c r="S324" i="15"/>
  <c r="S340" i="15"/>
  <c r="S356" i="15"/>
  <c r="S372" i="15"/>
  <c r="S388" i="15"/>
  <c r="S404" i="15"/>
  <c r="S420" i="15"/>
  <c r="S436" i="15"/>
  <c r="S452" i="15"/>
  <c r="S468" i="15"/>
  <c r="S484" i="15"/>
  <c r="S500" i="15"/>
  <c r="S516" i="15"/>
  <c r="S532" i="15"/>
  <c r="S548" i="15"/>
  <c r="S564" i="15"/>
  <c r="S580" i="15"/>
  <c r="S596" i="15"/>
  <c r="S612" i="15"/>
  <c r="S628" i="15"/>
  <c r="S644" i="15"/>
  <c r="S660" i="15"/>
  <c r="S676" i="15"/>
  <c r="S692" i="15"/>
  <c r="S708" i="15"/>
  <c r="S724" i="15"/>
  <c r="S740" i="15"/>
  <c r="S756" i="15"/>
  <c r="S772" i="15"/>
  <c r="S788" i="15"/>
  <c r="S804" i="15"/>
  <c r="S820" i="15"/>
  <c r="S836" i="15"/>
  <c r="S852" i="15"/>
  <c r="S868" i="15"/>
  <c r="S884" i="15"/>
  <c r="S900" i="15"/>
  <c r="S916" i="15"/>
  <c r="S932" i="15"/>
  <c r="S948" i="15"/>
  <c r="S964" i="15"/>
  <c r="S980" i="15"/>
  <c r="S996" i="15"/>
  <c r="S1012" i="15"/>
  <c r="S1028" i="15"/>
  <c r="S1044" i="15"/>
  <c r="S1060" i="15"/>
  <c r="S1076" i="15"/>
  <c r="S1092" i="15"/>
  <c r="S1108" i="15"/>
  <c r="S1124" i="15"/>
  <c r="S1140" i="15"/>
  <c r="EY2" i="15"/>
  <c r="EY18" i="15"/>
  <c r="EQ5" i="15"/>
  <c r="EQ21" i="15"/>
  <c r="EQ37" i="15"/>
  <c r="EQ53" i="15"/>
  <c r="EI8" i="15"/>
  <c r="EI24" i="15"/>
  <c r="EI40" i="15"/>
  <c r="EI56" i="15"/>
  <c r="EI72" i="15"/>
  <c r="EI88" i="15"/>
  <c r="EI104" i="15"/>
  <c r="EI120" i="15"/>
  <c r="EI136" i="15"/>
  <c r="EI152" i="15"/>
  <c r="EA10" i="15"/>
  <c r="EA26" i="15"/>
  <c r="EA42" i="15"/>
  <c r="EA58" i="15"/>
  <c r="EA74" i="15"/>
  <c r="EA90" i="15"/>
  <c r="EA106" i="15"/>
  <c r="EA122" i="15"/>
  <c r="EA138" i="15"/>
  <c r="EA154" i="15"/>
  <c r="EA170" i="15"/>
  <c r="EA186" i="15"/>
  <c r="EA202" i="15"/>
  <c r="EA218" i="15"/>
  <c r="EA234" i="15"/>
  <c r="EA250" i="15"/>
  <c r="EA266" i="15"/>
  <c r="EA282" i="15"/>
  <c r="EA298" i="15"/>
  <c r="EA314" i="15"/>
  <c r="EA330" i="15"/>
  <c r="DS3" i="15"/>
  <c r="DS19" i="15"/>
  <c r="DS35" i="15"/>
  <c r="DS51" i="15"/>
  <c r="DS67" i="15"/>
  <c r="DS83" i="15"/>
  <c r="DS99" i="15"/>
  <c r="DS115" i="15"/>
  <c r="DS131" i="15"/>
  <c r="DS147" i="15"/>
  <c r="DS163" i="15"/>
  <c r="DS179" i="15"/>
  <c r="DS195" i="15"/>
  <c r="DS211" i="15"/>
  <c r="DS227" i="15"/>
  <c r="DS243" i="15"/>
  <c r="DS259" i="15"/>
  <c r="DS275" i="15"/>
  <c r="DS291" i="15"/>
  <c r="DS307" i="15"/>
  <c r="DS323" i="15"/>
  <c r="DS339" i="15"/>
  <c r="DS355" i="15"/>
  <c r="DS371" i="15"/>
  <c r="DS387" i="15"/>
  <c r="DS403" i="15"/>
  <c r="DS419" i="15"/>
  <c r="DS435" i="15"/>
  <c r="DS451" i="15"/>
  <c r="EQ60" i="15"/>
  <c r="DS518" i="15"/>
  <c r="DK322" i="15"/>
  <c r="DK578" i="15"/>
  <c r="DK834" i="15"/>
  <c r="DK1090" i="15"/>
  <c r="DK1202" i="15"/>
  <c r="CM28" i="15"/>
  <c r="CE33" i="15"/>
  <c r="CE97" i="15"/>
  <c r="BW49" i="15"/>
  <c r="BW113" i="15"/>
  <c r="BW177" i="15"/>
  <c r="BW241" i="15"/>
  <c r="BO48" i="15"/>
  <c r="BO112" i="15"/>
  <c r="BO176" i="15"/>
  <c r="BO240" i="15"/>
  <c r="BO304" i="15"/>
  <c r="BO368" i="15"/>
  <c r="BO432" i="15"/>
  <c r="BO496" i="15"/>
  <c r="AY31" i="15"/>
  <c r="AQ26" i="15"/>
  <c r="AQ90" i="15"/>
  <c r="AI5" i="15"/>
  <c r="AI69" i="15"/>
  <c r="AI133" i="15"/>
  <c r="AI197" i="15"/>
  <c r="AI261" i="15"/>
  <c r="AA3" i="15"/>
  <c r="AA67" i="15"/>
  <c r="AA131" i="15"/>
  <c r="AA195" i="15"/>
  <c r="AA259" i="15"/>
  <c r="AA323" i="15"/>
  <c r="AA387" i="15"/>
  <c r="AA451" i="15"/>
  <c r="AA515" i="15"/>
  <c r="AA579" i="15"/>
  <c r="S4" i="15"/>
  <c r="S68" i="15"/>
  <c r="S132" i="15"/>
  <c r="S168" i="15"/>
  <c r="S184" i="15"/>
  <c r="S200" i="15"/>
  <c r="S216" i="15"/>
  <c r="S232" i="15"/>
  <c r="S248" i="15"/>
  <c r="S264" i="15"/>
  <c r="S280" i="15"/>
  <c r="S296" i="15"/>
  <c r="S312" i="15"/>
  <c r="S328" i="15"/>
  <c r="S344" i="15"/>
  <c r="S360" i="15"/>
  <c r="S376" i="15"/>
  <c r="S392" i="15"/>
  <c r="S408" i="15"/>
  <c r="S424" i="15"/>
  <c r="S440" i="15"/>
  <c r="S456" i="15"/>
  <c r="S472" i="15"/>
  <c r="S488" i="15"/>
  <c r="S504" i="15"/>
  <c r="S520" i="15"/>
  <c r="S536" i="15"/>
  <c r="S552" i="15"/>
  <c r="S568" i="15"/>
  <c r="S584" i="15"/>
  <c r="S600" i="15"/>
  <c r="S616" i="15"/>
  <c r="S632" i="15"/>
  <c r="S648" i="15"/>
  <c r="S664" i="15"/>
  <c r="S680" i="15"/>
  <c r="S696" i="15"/>
  <c r="S712" i="15"/>
  <c r="S728" i="15"/>
  <c r="S744" i="15"/>
  <c r="S760" i="15"/>
  <c r="S776" i="15"/>
  <c r="S792" i="15"/>
  <c r="S808" i="15"/>
  <c r="S824" i="15"/>
  <c r="S840" i="15"/>
  <c r="S856" i="15"/>
  <c r="S872" i="15"/>
  <c r="S888" i="15"/>
  <c r="S904" i="15"/>
  <c r="S920" i="15"/>
  <c r="S936" i="15"/>
  <c r="S952" i="15"/>
  <c r="S968" i="15"/>
  <c r="S984" i="15"/>
  <c r="S1000" i="15"/>
  <c r="S1016" i="15"/>
  <c r="S1032" i="15"/>
  <c r="S1048" i="15"/>
  <c r="S1064" i="15"/>
  <c r="S1080" i="15"/>
  <c r="S1096" i="15"/>
  <c r="S1112" i="15"/>
  <c r="S1128" i="15"/>
  <c r="S1144" i="15"/>
  <c r="EY6" i="15"/>
  <c r="EY22" i="15"/>
  <c r="EQ9" i="15"/>
  <c r="EQ25" i="15"/>
  <c r="EQ41" i="15"/>
  <c r="EQ57" i="15"/>
  <c r="EI12" i="15"/>
  <c r="EI28" i="15"/>
  <c r="EI44" i="15"/>
  <c r="EI60" i="15"/>
  <c r="EI76" i="15"/>
  <c r="EI92" i="15"/>
  <c r="EI108" i="15"/>
  <c r="EI124" i="15"/>
  <c r="EI140" i="15"/>
  <c r="EI156" i="15"/>
  <c r="EA14" i="15"/>
  <c r="EA30" i="15"/>
  <c r="EA46" i="15"/>
  <c r="EA62" i="15"/>
  <c r="EA78" i="15"/>
  <c r="EA94" i="15"/>
  <c r="EA110" i="15"/>
  <c r="EA126" i="15"/>
  <c r="EA142" i="15"/>
  <c r="EA158" i="15"/>
  <c r="EA174" i="15"/>
  <c r="EA190" i="15"/>
  <c r="EA206" i="15"/>
  <c r="EA222" i="15"/>
  <c r="EA238" i="15"/>
  <c r="EA254" i="15"/>
  <c r="EA270" i="15"/>
  <c r="EA286" i="15"/>
  <c r="EA302" i="15"/>
  <c r="EA318" i="15"/>
  <c r="EA334" i="15"/>
  <c r="DS7" i="15"/>
  <c r="DS23" i="15"/>
  <c r="DS39" i="15"/>
  <c r="DS55" i="15"/>
  <c r="DS71" i="15"/>
  <c r="DS87" i="15"/>
  <c r="DS103" i="15"/>
  <c r="DS119" i="15"/>
  <c r="DS135" i="15"/>
  <c r="DS151" i="15"/>
  <c r="DS167" i="15"/>
  <c r="DS183" i="15"/>
  <c r="DS199" i="15"/>
  <c r="DS215" i="15"/>
  <c r="DS231" i="15"/>
  <c r="DS247" i="15"/>
  <c r="DS263" i="15"/>
  <c r="DS279" i="15"/>
  <c r="DS295" i="15"/>
  <c r="DS311" i="15"/>
  <c r="DS327" i="15"/>
  <c r="DS343" i="15"/>
  <c r="DS359" i="15"/>
  <c r="DS375" i="15"/>
  <c r="DS391" i="15"/>
  <c r="DS407" i="15"/>
  <c r="DS423" i="15"/>
  <c r="DS439" i="15"/>
  <c r="DS455" i="15"/>
  <c r="DS6" i="15"/>
  <c r="DK194" i="15"/>
  <c r="DK450" i="15"/>
  <c r="DK706" i="15"/>
  <c r="DK962" i="15"/>
  <c r="DK1170" i="15"/>
  <c r="CU19" i="15"/>
  <c r="CE1" i="15"/>
  <c r="CE65" i="15"/>
  <c r="BW17" i="15"/>
  <c r="BW81" i="15"/>
  <c r="BW145" i="15"/>
  <c r="BW209" i="15"/>
  <c r="BO16" i="15"/>
  <c r="BO80" i="15"/>
  <c r="BO144" i="15"/>
  <c r="BO208" i="15"/>
  <c r="BO272" i="15"/>
  <c r="BO336" i="15"/>
  <c r="BO400" i="15"/>
  <c r="BO464" i="15"/>
  <c r="BG27" i="15"/>
  <c r="AY63" i="15"/>
  <c r="AQ58" i="15"/>
  <c r="AQ122" i="15"/>
  <c r="AI37" i="15"/>
  <c r="AI101" i="15"/>
  <c r="AI165" i="15"/>
  <c r="AI229" i="15"/>
  <c r="AI293" i="15"/>
  <c r="AA35" i="15"/>
  <c r="AA99" i="15"/>
  <c r="AA163" i="15"/>
  <c r="AA227" i="15"/>
  <c r="AA291" i="15"/>
  <c r="AA355" i="15"/>
  <c r="AA419" i="15"/>
  <c r="AA483" i="15"/>
  <c r="AA547" i="15"/>
  <c r="AA611" i="15"/>
  <c r="S36" i="15"/>
  <c r="S100" i="15"/>
  <c r="S160" i="15"/>
  <c r="S176" i="15"/>
  <c r="S192" i="15"/>
  <c r="S208" i="15"/>
  <c r="S224" i="15"/>
  <c r="S240" i="15"/>
  <c r="S256" i="15"/>
  <c r="S272" i="15"/>
  <c r="S288" i="15"/>
  <c r="S304" i="15"/>
  <c r="S320" i="15"/>
  <c r="S336" i="15"/>
  <c r="S352" i="15"/>
  <c r="S368" i="15"/>
  <c r="S384" i="15"/>
  <c r="S400" i="15"/>
  <c r="S416" i="15"/>
  <c r="S432" i="15"/>
  <c r="S448" i="15"/>
  <c r="S464" i="15"/>
  <c r="S480" i="15"/>
  <c r="S496" i="15"/>
  <c r="S512" i="15"/>
  <c r="S528" i="15"/>
  <c r="S544" i="15"/>
  <c r="S560" i="15"/>
  <c r="S576" i="15"/>
  <c r="S592" i="15"/>
  <c r="S608" i="15"/>
  <c r="S624" i="15"/>
  <c r="S640" i="15"/>
  <c r="S656" i="15"/>
  <c r="S672" i="15"/>
  <c r="S688" i="15"/>
  <c r="S704" i="15"/>
  <c r="S720" i="15"/>
  <c r="S736" i="15"/>
  <c r="S752" i="15"/>
  <c r="S768" i="15"/>
  <c r="S784" i="15"/>
  <c r="S800" i="15"/>
  <c r="S816" i="15"/>
  <c r="S832" i="15"/>
  <c r="S848" i="15"/>
  <c r="S864" i="15"/>
  <c r="S880" i="15"/>
  <c r="S896" i="15"/>
  <c r="S912" i="15"/>
  <c r="S928" i="15"/>
  <c r="S944" i="15"/>
  <c r="S960" i="15"/>
  <c r="S976" i="15"/>
  <c r="S992" i="15"/>
  <c r="S1008" i="15"/>
  <c r="S1024" i="15"/>
  <c r="S1040" i="15"/>
  <c r="S1056" i="15"/>
  <c r="S1072" i="15"/>
  <c r="S1088" i="15"/>
  <c r="S1104" i="15"/>
  <c r="S1120" i="15"/>
  <c r="S1136" i="15"/>
  <c r="S1152" i="15"/>
  <c r="EY14" i="15"/>
  <c r="EQ1" i="15"/>
  <c r="EQ17" i="15"/>
  <c r="EQ33" i="15"/>
  <c r="EQ49" i="15"/>
  <c r="EI4" i="15"/>
  <c r="EI20" i="15"/>
  <c r="EI36" i="15"/>
  <c r="EI52" i="15"/>
  <c r="EI68" i="15"/>
  <c r="EI84" i="15"/>
  <c r="EI100" i="15"/>
  <c r="EI116" i="15"/>
  <c r="EI132" i="15"/>
  <c r="EI148" i="15"/>
  <c r="EA6" i="15"/>
  <c r="EA22" i="15"/>
  <c r="EA38" i="15"/>
  <c r="EA54" i="15"/>
  <c r="EA70" i="15"/>
  <c r="EA86" i="15"/>
  <c r="EA102" i="15"/>
  <c r="EA118" i="15"/>
  <c r="EA134" i="15"/>
  <c r="EA150" i="15"/>
  <c r="EA166" i="15"/>
  <c r="EA182" i="15"/>
  <c r="EA198" i="15"/>
  <c r="EA214" i="15"/>
  <c r="EA230" i="15"/>
  <c r="EA246" i="15"/>
  <c r="EA262" i="15"/>
  <c r="EA278" i="15"/>
  <c r="EA294" i="15"/>
  <c r="EA310" i="15"/>
  <c r="EA326" i="15"/>
  <c r="EA342" i="15"/>
  <c r="DS15" i="15"/>
  <c r="DS31" i="15"/>
  <c r="DS47" i="15"/>
  <c r="DS63" i="15"/>
  <c r="DS79" i="15"/>
  <c r="DS95" i="15"/>
  <c r="DS111" i="15"/>
  <c r="DS127" i="15"/>
  <c r="DS143" i="15"/>
  <c r="DS159" i="15"/>
  <c r="DS175" i="15"/>
  <c r="DS191" i="15"/>
  <c r="DS207" i="15"/>
  <c r="DS223" i="15"/>
  <c r="DS239" i="15"/>
  <c r="DS255" i="15"/>
  <c r="DS271" i="15"/>
  <c r="DS287" i="15"/>
  <c r="DS303" i="15"/>
  <c r="BO159" i="14"/>
  <c r="AY10" i="14"/>
  <c r="DK492" i="14"/>
  <c r="BO215" i="14"/>
  <c r="AQ84" i="14"/>
  <c r="AI102" i="14"/>
  <c r="AY6" i="14"/>
  <c r="CU3" i="14"/>
  <c r="BO95" i="14"/>
  <c r="BO223" i="14"/>
  <c r="AY42" i="14"/>
  <c r="BO75" i="14"/>
  <c r="AQ20" i="14"/>
  <c r="AI38" i="14"/>
  <c r="BO111" i="14"/>
  <c r="AQ108" i="14"/>
  <c r="AA30" i="14"/>
  <c r="BO175" i="14"/>
  <c r="AY38" i="14"/>
  <c r="AQ68" i="14"/>
  <c r="AI22" i="14"/>
  <c r="AI86" i="14"/>
  <c r="BO11" i="14"/>
  <c r="BO239" i="14"/>
  <c r="AQ76" i="14"/>
  <c r="AI110" i="14"/>
  <c r="AI142" i="14"/>
  <c r="BG9" i="14"/>
  <c r="AQ36" i="14"/>
  <c r="AQ100" i="14"/>
  <c r="AI54" i="14"/>
  <c r="AI118" i="14"/>
  <c r="BO151" i="14"/>
  <c r="AQ8" i="14"/>
  <c r="AI30" i="14"/>
  <c r="AQ4" i="14"/>
  <c r="AI134" i="14"/>
  <c r="AY30" i="14"/>
  <c r="AQ60" i="14"/>
  <c r="AI14" i="14"/>
  <c r="AI78" i="14"/>
  <c r="AY2" i="14"/>
  <c r="AI122" i="14"/>
  <c r="AI10" i="14"/>
  <c r="AQ28" i="14"/>
  <c r="AQ92" i="14"/>
  <c r="AI46" i="14"/>
  <c r="AI126" i="14"/>
  <c r="AQ104" i="14"/>
  <c r="AI190" i="14"/>
  <c r="AI130" i="14"/>
  <c r="AI94" i="14"/>
  <c r="BO103" i="14"/>
  <c r="AQ40" i="14"/>
  <c r="AI58" i="14"/>
  <c r="AI158" i="14"/>
  <c r="AY22" i="14"/>
  <c r="AA6" i="14"/>
  <c r="BO183" i="14"/>
  <c r="AQ72" i="14"/>
  <c r="AI90" i="14"/>
  <c r="AI174" i="14"/>
  <c r="AQ56" i="14"/>
  <c r="AQ80" i="14"/>
  <c r="BO143" i="14"/>
  <c r="AI74" i="14"/>
  <c r="AA106" i="14"/>
  <c r="AA14" i="14"/>
  <c r="BO231" i="14"/>
  <c r="AQ88" i="14"/>
  <c r="AI106" i="14"/>
  <c r="BO207" i="14"/>
  <c r="AY14" i="14"/>
  <c r="BW137" i="14"/>
  <c r="AQ24" i="14"/>
  <c r="AI42" i="14"/>
  <c r="AI182" i="14"/>
  <c r="AA42" i="14"/>
  <c r="AA258" i="14"/>
  <c r="AI150" i="14"/>
  <c r="AA22" i="14"/>
  <c r="AI98" i="14"/>
  <c r="AA170" i="14"/>
  <c r="AA50" i="14"/>
  <c r="AI166" i="14"/>
  <c r="BW37" i="14"/>
  <c r="AI178" i="14"/>
  <c r="AA234" i="14"/>
  <c r="AA130" i="14"/>
  <c r="AA190" i="14"/>
  <c r="AQ12" i="14"/>
  <c r="AI146" i="14"/>
  <c r="AA74" i="14"/>
  <c r="AA202" i="14"/>
  <c r="AI2" i="14"/>
  <c r="AA82" i="14"/>
  <c r="AI154" i="14"/>
  <c r="AI34" i="14"/>
  <c r="AA18" i="14"/>
  <c r="AA138" i="14"/>
  <c r="AA266" i="14"/>
  <c r="AA2" i="14"/>
  <c r="AA194" i="14"/>
  <c r="AI114" i="14"/>
  <c r="AA310" i="14"/>
  <c r="AA90" i="14"/>
  <c r="AA154" i="14"/>
  <c r="AA218" i="14"/>
  <c r="BO119" i="14"/>
  <c r="AI66" i="14"/>
  <c r="AA34" i="14"/>
  <c r="AA98" i="14"/>
  <c r="AA226" i="14"/>
  <c r="AA62" i="14"/>
  <c r="S72" i="14"/>
  <c r="AA58" i="14"/>
  <c r="AA122" i="14"/>
  <c r="AA186" i="14"/>
  <c r="AA250" i="14"/>
  <c r="AQ48" i="14"/>
  <c r="AI162" i="14"/>
  <c r="AA66" i="14"/>
  <c r="AA162" i="14"/>
  <c r="AQ32" i="14"/>
  <c r="AA254" i="14"/>
  <c r="AA174" i="14"/>
  <c r="AA126" i="14"/>
  <c r="S8" i="14"/>
  <c r="BO167" i="14"/>
  <c r="AA350" i="14"/>
  <c r="AA146" i="14"/>
  <c r="AA210" i="14"/>
  <c r="BO59" i="14"/>
  <c r="AA26" i="14"/>
  <c r="AA158" i="14"/>
  <c r="AA278" i="14"/>
  <c r="S40" i="14"/>
  <c r="AA46" i="14"/>
  <c r="S48" i="14"/>
  <c r="AA114" i="14"/>
  <c r="AA178" i="14"/>
  <c r="AA242" i="14"/>
  <c r="AI50" i="14"/>
  <c r="AA94" i="14"/>
  <c r="AA222" i="14"/>
  <c r="AA342" i="14"/>
  <c r="BO247" i="14"/>
  <c r="AA286" i="14"/>
  <c r="S44" i="14"/>
  <c r="AA326" i="14"/>
  <c r="S24" i="14"/>
  <c r="S88" i="14"/>
  <c r="AI186" i="14"/>
  <c r="AA270" i="14"/>
  <c r="S32" i="14"/>
  <c r="AA282" i="14"/>
  <c r="AA294" i="14"/>
  <c r="AA358" i="14"/>
  <c r="S56" i="14"/>
  <c r="AQ96" i="14"/>
  <c r="AA142" i="14"/>
  <c r="AA334" i="14"/>
  <c r="S96" i="14"/>
  <c r="S264" i="14"/>
  <c r="AA78" i="14"/>
  <c r="AA206" i="14"/>
  <c r="AA302" i="14"/>
  <c r="AA366" i="14"/>
  <c r="S64" i="14"/>
  <c r="AI82" i="14"/>
  <c r="S136" i="14"/>
  <c r="AA110" i="14"/>
  <c r="AA238" i="14"/>
  <c r="AA318" i="14"/>
  <c r="S16" i="14"/>
  <c r="S80" i="14"/>
  <c r="AA38" i="14"/>
  <c r="S200" i="14"/>
  <c r="S328" i="14"/>
  <c r="AA134" i="14"/>
  <c r="AA102" i="14"/>
  <c r="AA314" i="14"/>
  <c r="S76" i="14"/>
  <c r="S152" i="14"/>
  <c r="S216" i="14"/>
  <c r="S280" i="14"/>
  <c r="S344" i="14"/>
  <c r="AA298" i="14"/>
  <c r="AA166" i="14"/>
  <c r="AA346" i="14"/>
  <c r="S104" i="14"/>
  <c r="S168" i="14"/>
  <c r="S232" i="14"/>
  <c r="S296" i="14"/>
  <c r="S360" i="14"/>
  <c r="AA330" i="14"/>
  <c r="AA230" i="14"/>
  <c r="S12" i="14"/>
  <c r="S120" i="14"/>
  <c r="S184" i="14"/>
  <c r="S248" i="14"/>
  <c r="S312" i="14"/>
  <c r="AA70" i="14"/>
  <c r="S304" i="14"/>
  <c r="AQ64" i="14"/>
  <c r="AA198" i="14"/>
  <c r="AA362" i="14"/>
  <c r="AI170" i="14"/>
  <c r="AA262" i="14"/>
  <c r="S112" i="14"/>
  <c r="S144" i="14"/>
  <c r="AY34" i="14"/>
  <c r="S28" i="14"/>
  <c r="S176" i="14"/>
  <c r="S236" i="14"/>
  <c r="S60" i="14"/>
  <c r="S240" i="14"/>
  <c r="AA322" i="14"/>
  <c r="S128" i="14"/>
  <c r="S224" i="14"/>
  <c r="S352" i="14"/>
  <c r="S492" i="14"/>
  <c r="S92" i="14"/>
  <c r="S160" i="14"/>
  <c r="S288" i="14"/>
  <c r="S108" i="14"/>
  <c r="AA214" i="14"/>
  <c r="S192" i="14"/>
  <c r="S256" i="14"/>
  <c r="S320" i="14"/>
  <c r="AA54" i="14"/>
  <c r="S364" i="14"/>
  <c r="S188" i="14"/>
  <c r="S208" i="14"/>
  <c r="S272" i="14"/>
  <c r="S336" i="14"/>
  <c r="AA290" i="14"/>
  <c r="S428" i="14"/>
  <c r="S348" i="14"/>
  <c r="AA354" i="14"/>
  <c r="S300" i="14"/>
  <c r="S460" i="14"/>
  <c r="S84" i="14"/>
  <c r="S452" i="14"/>
  <c r="AA182" i="14"/>
  <c r="S172" i="14"/>
  <c r="S396" i="14"/>
  <c r="AA118" i="14"/>
  <c r="S252" i="14"/>
  <c r="S180" i="14"/>
  <c r="S140" i="14"/>
  <c r="S268" i="14"/>
  <c r="S380" i="14"/>
  <c r="S444" i="14"/>
  <c r="AI138" i="14"/>
  <c r="S20" i="14"/>
  <c r="S220" i="14"/>
  <c r="S388" i="14"/>
  <c r="S4" i="14"/>
  <c r="S52" i="14"/>
  <c r="S204" i="14"/>
  <c r="S332" i="14"/>
  <c r="S412" i="14"/>
  <c r="S476" i="14"/>
  <c r="AA246" i="14"/>
  <c r="S124" i="14"/>
  <c r="S316" i="14"/>
  <c r="S484" i="14"/>
  <c r="S512" i="14"/>
  <c r="S156" i="14"/>
  <c r="S284" i="14"/>
  <c r="S420" i="14"/>
  <c r="AA306" i="14"/>
  <c r="S148" i="14"/>
  <c r="S404" i="14"/>
  <c r="S468" i="14"/>
  <c r="AA86" i="14"/>
  <c r="S116" i="14"/>
  <c r="S576" i="14"/>
  <c r="S372" i="14"/>
  <c r="S436" i="14"/>
  <c r="AI18" i="14"/>
  <c r="AA10" i="14"/>
  <c r="S400" i="14"/>
  <c r="S632" i="14"/>
  <c r="S244" i="14"/>
  <c r="S432" i="14"/>
  <c r="S528" i="14"/>
  <c r="S592" i="14"/>
  <c r="S384" i="14"/>
  <c r="S132" i="14"/>
  <c r="S308" i="14"/>
  <c r="S464" i="14"/>
  <c r="S544" i="14"/>
  <c r="S624" i="14"/>
  <c r="S504" i="14"/>
  <c r="S532" i="14"/>
  <c r="S368" i="14"/>
  <c r="S496" i="14"/>
  <c r="S560" i="14"/>
  <c r="S656" i="14"/>
  <c r="S568" i="14"/>
  <c r="S732" i="14"/>
  <c r="S640" i="14"/>
  <c r="S276" i="14"/>
  <c r="S536" i="14"/>
  <c r="S664" i="14"/>
  <c r="S660" i="14"/>
  <c r="S608" i="14"/>
  <c r="AA274" i="14"/>
  <c r="S448" i="14"/>
  <c r="S600" i="14"/>
  <c r="S376" i="14"/>
  <c r="EQ28" i="14"/>
  <c r="S324" i="14"/>
  <c r="S612" i="14"/>
  <c r="S672" i="14"/>
  <c r="S212" i="14"/>
  <c r="S416" i="14"/>
  <c r="S520" i="14"/>
  <c r="S584" i="14"/>
  <c r="S648" i="14"/>
  <c r="S260" i="14"/>
  <c r="S596" i="14"/>
  <c r="EY2" i="14"/>
  <c r="S472" i="14"/>
  <c r="S68" i="14"/>
  <c r="S340" i="14"/>
  <c r="S480" i="14"/>
  <c r="S552" i="14"/>
  <c r="S616" i="14"/>
  <c r="AA150" i="14"/>
  <c r="S440" i="14"/>
  <c r="S700" i="14"/>
  <c r="S36" i="14"/>
  <c r="S708" i="14"/>
  <c r="S564" i="14"/>
  <c r="S684" i="14"/>
  <c r="S748" i="14"/>
  <c r="EQ44" i="14"/>
  <c r="S408" i="14"/>
  <c r="S692" i="14"/>
  <c r="S500" i="14"/>
  <c r="S628" i="14"/>
  <c r="S716" i="14"/>
  <c r="EQ12" i="14"/>
  <c r="S196" i="14"/>
  <c r="S580" i="14"/>
  <c r="EQ36" i="14"/>
  <c r="S516" i="14"/>
  <c r="S644" i="14"/>
  <c r="S740" i="14"/>
  <c r="S548" i="14"/>
  <c r="S676" i="14"/>
  <c r="EQ20" i="14"/>
  <c r="S724" i="14"/>
  <c r="S100" i="14"/>
  <c r="S164" i="14"/>
  <c r="S292" i="14"/>
  <c r="EQ4" i="14"/>
  <c r="BO132" i="14"/>
  <c r="AA335" i="14"/>
  <c r="S756" i="14"/>
  <c r="EI5" i="14"/>
  <c r="S456" i="14"/>
  <c r="S228" i="14"/>
  <c r="S392" i="14"/>
  <c r="AI79" i="14"/>
  <c r="S653" i="14"/>
  <c r="S540" i="14"/>
  <c r="S356" i="14"/>
  <c r="S424" i="14"/>
  <c r="AA15" i="14"/>
  <c r="S604" i="14"/>
  <c r="AA338" i="14"/>
  <c r="BW14" i="14"/>
  <c r="AA207" i="14"/>
  <c r="DK641" i="14"/>
  <c r="AI143" i="14"/>
  <c r="S93" i="14"/>
  <c r="S685" i="14"/>
  <c r="S349" i="14"/>
  <c r="S557" i="14"/>
  <c r="S525" i="14"/>
  <c r="S717" i="14"/>
  <c r="DK161" i="14"/>
  <c r="AQ65" i="14"/>
  <c r="AA79" i="14"/>
  <c r="S221" i="14"/>
  <c r="S589" i="14"/>
  <c r="AA239" i="14"/>
  <c r="S693" i="14"/>
  <c r="S477" i="14"/>
  <c r="S621" i="14"/>
  <c r="S749" i="14"/>
  <c r="S253" i="14"/>
  <c r="S457" i="14"/>
  <c r="CM7" i="14"/>
  <c r="S533" i="14"/>
  <c r="AI175" i="14"/>
  <c r="S597" i="14"/>
  <c r="AA143" i="14"/>
  <c r="S29" i="14"/>
  <c r="S285" i="14"/>
  <c r="S509" i="14"/>
  <c r="S573" i="14"/>
  <c r="S637" i="14"/>
  <c r="S701" i="14"/>
  <c r="DK469" i="14"/>
  <c r="AA111" i="14"/>
  <c r="S381" i="14"/>
  <c r="S661" i="14"/>
  <c r="S425" i="14"/>
  <c r="AA271" i="14"/>
  <c r="S157" i="14"/>
  <c r="S413" i="14"/>
  <c r="S541" i="14"/>
  <c r="S605" i="14"/>
  <c r="S669" i="14"/>
  <c r="S733" i="14"/>
  <c r="BG10" i="14"/>
  <c r="AA367" i="14"/>
  <c r="S565" i="14"/>
  <c r="S725" i="14"/>
  <c r="S329" i="14"/>
  <c r="S297" i="14"/>
  <c r="S201" i="14"/>
  <c r="DK712" i="10"/>
  <c r="DK397" i="10"/>
  <c r="DK1050" i="10"/>
  <c r="BO54" i="10"/>
  <c r="AI66" i="10"/>
  <c r="AA694" i="10"/>
  <c r="S686" i="10"/>
  <c r="S942" i="10"/>
  <c r="DK19" i="10"/>
  <c r="DK275" i="10"/>
  <c r="DK531" i="10"/>
  <c r="DK787" i="10"/>
  <c r="DK1043" i="10"/>
  <c r="CE1" i="10"/>
  <c r="BW26" i="10"/>
  <c r="BW282" i="10"/>
  <c r="BO43" i="10"/>
  <c r="BO299" i="10"/>
  <c r="BO555" i="10"/>
  <c r="BO811" i="10"/>
  <c r="AI55" i="10"/>
  <c r="AI311" i="10"/>
  <c r="AA127" i="10"/>
  <c r="AA191" i="10"/>
  <c r="AA255" i="10"/>
  <c r="AA319" i="10"/>
  <c r="AA383" i="10"/>
  <c r="AA447" i="10"/>
  <c r="AA511" i="10"/>
  <c r="AA575" i="10"/>
  <c r="AA639" i="10"/>
  <c r="AA703" i="10"/>
  <c r="AA767" i="10"/>
  <c r="AA831" i="10"/>
  <c r="BO745" i="10"/>
  <c r="AQ135" i="10"/>
  <c r="AI237" i="10"/>
  <c r="AA97" i="10"/>
  <c r="AA353" i="10"/>
  <c r="AA609" i="10"/>
  <c r="S25" i="10"/>
  <c r="S153" i="10"/>
  <c r="S281" i="10"/>
  <c r="S409" i="10"/>
  <c r="S537" i="10"/>
  <c r="S665" i="10"/>
  <c r="S793" i="10"/>
  <c r="S921" i="10"/>
  <c r="S1049" i="10"/>
  <c r="S1161" i="10"/>
  <c r="S1225" i="10"/>
  <c r="S1289" i="10"/>
  <c r="S1353" i="10"/>
  <c r="BO765" i="10"/>
  <c r="AI1" i="10"/>
  <c r="AI257" i="10"/>
  <c r="AA117" i="10"/>
  <c r="AA373" i="10"/>
  <c r="AA629" i="10"/>
  <c r="S35" i="10"/>
  <c r="S163" i="10"/>
  <c r="S291" i="10"/>
  <c r="S419" i="10"/>
  <c r="S547" i="10"/>
  <c r="S675" i="10"/>
  <c r="AY12" i="10"/>
  <c r="AI85" i="10"/>
  <c r="AI341" i="10"/>
  <c r="AA201" i="10"/>
  <c r="AA457" i="10"/>
  <c r="AA713" i="10"/>
  <c r="S77" i="10"/>
  <c r="S205" i="10"/>
  <c r="S333" i="10"/>
  <c r="S461" i="10"/>
  <c r="S589" i="10"/>
  <c r="S717" i="10"/>
  <c r="S845" i="10"/>
  <c r="S973" i="10"/>
  <c r="S1101" i="10"/>
  <c r="S1187" i="10"/>
  <c r="S1251" i="10"/>
  <c r="S1315" i="10"/>
  <c r="S1379" i="10"/>
  <c r="AQ35" i="10"/>
  <c r="AI137" i="10"/>
  <c r="CE127" i="10"/>
  <c r="CE12" i="10"/>
  <c r="BO310" i="10"/>
  <c r="AI322" i="10"/>
  <c r="S110" i="10"/>
  <c r="S750" i="10"/>
  <c r="S1006" i="10"/>
  <c r="DK83" i="10"/>
  <c r="DK339" i="10"/>
  <c r="DK595" i="10"/>
  <c r="DK851" i="10"/>
  <c r="DK1107" i="10"/>
  <c r="CE65" i="10"/>
  <c r="BW90" i="10"/>
  <c r="BW346" i="10"/>
  <c r="BO107" i="10"/>
  <c r="BO363" i="10"/>
  <c r="BO619" i="10"/>
  <c r="AQ17" i="10"/>
  <c r="AI119" i="10"/>
  <c r="AI375" i="10"/>
  <c r="AA143" i="10"/>
  <c r="AA207" i="10"/>
  <c r="AA271" i="10"/>
  <c r="AA335" i="10"/>
  <c r="AA399" i="10"/>
  <c r="AA463" i="10"/>
  <c r="AA527" i="10"/>
  <c r="AA591" i="10"/>
  <c r="AA655" i="10"/>
  <c r="AA719" i="10"/>
  <c r="AA783" i="10"/>
  <c r="S7" i="10"/>
  <c r="BO809" i="10"/>
  <c r="AI45" i="10"/>
  <c r="AI301" i="10"/>
  <c r="AA161" i="10"/>
  <c r="AA417" i="10"/>
  <c r="AA673" i="10"/>
  <c r="S57" i="10"/>
  <c r="S185" i="10"/>
  <c r="S313" i="10"/>
  <c r="S441" i="10"/>
  <c r="S569" i="10"/>
  <c r="S697" i="10"/>
  <c r="S825" i="10"/>
  <c r="S953" i="10"/>
  <c r="S1081" i="10"/>
  <c r="S1177" i="10"/>
  <c r="S1241" i="10"/>
  <c r="S1305" i="10"/>
  <c r="S1369" i="10"/>
  <c r="BG6" i="10"/>
  <c r="AI65" i="10"/>
  <c r="AI321" i="10"/>
  <c r="AA181" i="10"/>
  <c r="AA437" i="10"/>
  <c r="AA693" i="10"/>
  <c r="S67" i="10"/>
  <c r="S195" i="10"/>
  <c r="S323" i="10"/>
  <c r="S451" i="10"/>
  <c r="S579" i="10"/>
  <c r="BO657" i="10"/>
  <c r="AQ47" i="10"/>
  <c r="AI149" i="10"/>
  <c r="AA9" i="10"/>
  <c r="AA265" i="10"/>
  <c r="AA521" i="10"/>
  <c r="AA777" i="10"/>
  <c r="S109" i="10"/>
  <c r="S237" i="10"/>
  <c r="S365" i="10"/>
  <c r="S493" i="10"/>
  <c r="S621" i="10"/>
  <c r="S749" i="10"/>
  <c r="S877" i="10"/>
  <c r="S1005" i="10"/>
  <c r="S1133" i="10"/>
  <c r="S1203" i="10"/>
  <c r="S1267" i="10"/>
  <c r="S1331" i="10"/>
  <c r="BO677" i="10"/>
  <c r="BO748" i="10"/>
  <c r="BO429" i="10"/>
  <c r="BW37" i="10"/>
  <c r="BO566" i="10"/>
  <c r="AA182" i="10"/>
  <c r="S366" i="10"/>
  <c r="S814" i="10"/>
  <c r="S1070" i="10"/>
  <c r="DK147" i="10"/>
  <c r="DK403" i="10"/>
  <c r="DK659" i="10"/>
  <c r="DK915" i="10"/>
  <c r="DK1171" i="10"/>
  <c r="CE129" i="10"/>
  <c r="BW154" i="10"/>
  <c r="BW410" i="10"/>
  <c r="BO171" i="10"/>
  <c r="BO427" i="10"/>
  <c r="BO683" i="10"/>
  <c r="AQ81" i="10"/>
  <c r="AI183" i="10"/>
  <c r="AA43" i="10"/>
  <c r="AA159" i="10"/>
  <c r="AA223" i="10"/>
  <c r="AA287" i="10"/>
  <c r="AA351" i="10"/>
  <c r="AA415" i="10"/>
  <c r="AA479" i="10"/>
  <c r="AA543" i="10"/>
  <c r="AA607" i="10"/>
  <c r="AA671" i="10"/>
  <c r="AA735" i="10"/>
  <c r="AA799" i="10"/>
  <c r="S23" i="10"/>
  <c r="AQ7" i="10"/>
  <c r="AI109" i="10"/>
  <c r="AI365" i="10"/>
  <c r="AA225" i="10"/>
  <c r="AA481" i="10"/>
  <c r="AA737" i="10"/>
  <c r="S89" i="10"/>
  <c r="S217" i="10"/>
  <c r="S345" i="10"/>
  <c r="S473" i="10"/>
  <c r="S601" i="10"/>
  <c r="S729" i="10"/>
  <c r="S857" i="10"/>
  <c r="S985" i="10"/>
  <c r="S1113" i="10"/>
  <c r="S1193" i="10"/>
  <c r="S1257" i="10"/>
  <c r="S1321" i="10"/>
  <c r="BO637" i="10"/>
  <c r="AQ27" i="10"/>
  <c r="AI129" i="10"/>
  <c r="AI385" i="10"/>
  <c r="AA245" i="10"/>
  <c r="AA501" i="10"/>
  <c r="AA757" i="10"/>
  <c r="S99" i="10"/>
  <c r="S227" i="10"/>
  <c r="S355" i="10"/>
  <c r="S483" i="10"/>
  <c r="S611" i="10"/>
  <c r="BO721" i="10"/>
  <c r="AQ111" i="10"/>
  <c r="AI213" i="10"/>
  <c r="AA73" i="10"/>
  <c r="AA329" i="10"/>
  <c r="AA585" i="10"/>
  <c r="S1" i="10"/>
  <c r="S141" i="10"/>
  <c r="S269" i="10"/>
  <c r="S397" i="10"/>
  <c r="S525" i="10"/>
  <c r="S653" i="10"/>
  <c r="S781" i="10"/>
  <c r="S909" i="10"/>
  <c r="S1037" i="10"/>
  <c r="S1155" i="10"/>
  <c r="S1219" i="10"/>
  <c r="S1283" i="10"/>
  <c r="S1347" i="10"/>
  <c r="BO741" i="10"/>
  <c r="AI9" i="10"/>
  <c r="S1294" i="10"/>
  <c r="S931" i="10"/>
  <c r="S1242" i="10"/>
  <c r="S827" i="10"/>
  <c r="S1190" i="10"/>
  <c r="S723" i="10"/>
  <c r="S1154" i="10"/>
  <c r="S1376" i="10"/>
  <c r="S1312" i="10"/>
  <c r="S1248" i="10"/>
  <c r="S1184" i="10"/>
  <c r="S1095" i="10"/>
  <c r="S967" i="10"/>
  <c r="S839" i="10"/>
  <c r="S711" i="10"/>
  <c r="S583" i="10"/>
  <c r="S455" i="10"/>
  <c r="S327" i="10"/>
  <c r="S199" i="10"/>
  <c r="S71" i="10"/>
  <c r="AA701" i="10"/>
  <c r="AA445" i="10"/>
  <c r="AA189" i="10"/>
  <c r="AI329" i="10"/>
  <c r="AQ99" i="10"/>
  <c r="S1235" i="10"/>
  <c r="S813" i="10"/>
  <c r="S301" i="10"/>
  <c r="AA393" i="10"/>
  <c r="BO785" i="10"/>
  <c r="S259" i="10"/>
  <c r="AA309" i="10"/>
  <c r="BO701" i="10"/>
  <c r="S1145" i="10"/>
  <c r="S633" i="10"/>
  <c r="S121" i="10"/>
  <c r="AA33" i="10"/>
  <c r="AA815" i="10"/>
  <c r="AA559" i="10"/>
  <c r="AA303" i="10"/>
  <c r="AI247" i="10"/>
  <c r="BO235" i="10"/>
  <c r="CU7" i="10"/>
  <c r="DK211" i="10"/>
  <c r="AA438" i="10"/>
  <c r="S556" i="10"/>
  <c r="S1230" i="10"/>
  <c r="S803" i="10"/>
  <c r="S1178" i="10"/>
  <c r="S699" i="10"/>
  <c r="S1107" i="10"/>
  <c r="S1346" i="10"/>
  <c r="S1035" i="10"/>
  <c r="S1360" i="10"/>
  <c r="S1296" i="10"/>
  <c r="S1232" i="10"/>
  <c r="S1168" i="10"/>
  <c r="S1063" i="10"/>
  <c r="S935" i="10"/>
  <c r="S807" i="10"/>
  <c r="S679" i="10"/>
  <c r="S551" i="10"/>
  <c r="S423" i="10"/>
  <c r="S295" i="10"/>
  <c r="S167" i="10"/>
  <c r="S39" i="10"/>
  <c r="AA637" i="10"/>
  <c r="AA381" i="10"/>
  <c r="AA125" i="10"/>
  <c r="AI265" i="10"/>
  <c r="BO805" i="10"/>
  <c r="S1171" i="10"/>
  <c r="S685" i="10"/>
  <c r="S173" i="10"/>
  <c r="AA137" i="10"/>
  <c r="S643" i="10"/>
  <c r="S131" i="10"/>
  <c r="AA53" i="10"/>
  <c r="S1337" i="10"/>
  <c r="S1017" i="10"/>
  <c r="S505" i="10"/>
  <c r="AA801" i="10"/>
  <c r="AI173" i="10"/>
  <c r="AA751" i="10"/>
  <c r="AA495" i="10"/>
  <c r="AA239" i="10"/>
  <c r="AQ145" i="10"/>
  <c r="BW474" i="10"/>
  <c r="DK979" i="10"/>
  <c r="S1134" i="10"/>
  <c r="BG3" i="10"/>
  <c r="S1166" i="10"/>
  <c r="S1370" i="10"/>
  <c r="S1083" i="10"/>
  <c r="S1318" i="10"/>
  <c r="S979" i="10"/>
  <c r="S1282" i="10"/>
  <c r="S907" i="10"/>
  <c r="S1344" i="10"/>
  <c r="S1280" i="10"/>
  <c r="S1216" i="10"/>
  <c r="S1152" i="10"/>
  <c r="S1031" i="10"/>
  <c r="S903" i="10"/>
  <c r="S775" i="10"/>
  <c r="S647" i="10"/>
  <c r="S519" i="10"/>
  <c r="S391" i="10"/>
  <c r="S263" i="10"/>
  <c r="S135" i="10"/>
  <c r="AA829" i="10"/>
  <c r="AA573" i="10"/>
  <c r="AA317" i="10"/>
  <c r="AA61" i="10"/>
  <c r="AI201" i="10"/>
  <c r="S1363" i="10"/>
  <c r="S1069" i="10"/>
  <c r="S557" i="10"/>
  <c r="S45" i="10"/>
  <c r="AI277" i="10"/>
  <c r="S515" i="10"/>
  <c r="AA821" i="10"/>
  <c r="AI193" i="10"/>
  <c r="S1273" i="10"/>
  <c r="S889" i="10"/>
  <c r="S377" i="10"/>
  <c r="AA545" i="10"/>
  <c r="AQ71" i="10"/>
  <c r="AA687" i="10"/>
  <c r="AA431" i="10"/>
  <c r="AA175" i="10"/>
  <c r="BO747" i="10"/>
  <c r="BW218" i="10"/>
  <c r="DK723" i="10"/>
  <c r="S878" i="10"/>
  <c r="BW293" i="10"/>
  <c r="S73" i="14"/>
  <c r="AA235" i="14"/>
  <c r="S169" i="14"/>
  <c r="AA75" i="14"/>
  <c r="S41" i="14"/>
  <c r="S493" i="14"/>
  <c r="S629" i="14"/>
  <c r="S757" i="14"/>
  <c r="S393" i="14"/>
  <c r="S265" i="14"/>
  <c r="S137" i="14"/>
  <c r="AA363" i="14"/>
  <c r="AI7" i="14"/>
  <c r="S489" i="14"/>
  <c r="S361" i="14"/>
  <c r="S233" i="14"/>
  <c r="S105" i="14"/>
  <c r="AA299" i="14"/>
  <c r="S317" i="14"/>
  <c r="S517" i="14"/>
  <c r="S581" i="14"/>
  <c r="S645" i="14"/>
  <c r="S709" i="14"/>
  <c r="S505" i="14"/>
  <c r="S441" i="14"/>
  <c r="S377" i="14"/>
  <c r="S313" i="14"/>
  <c r="S249" i="14"/>
  <c r="S185" i="14"/>
  <c r="S121" i="14"/>
  <c r="S57" i="14"/>
  <c r="AA331" i="14"/>
  <c r="AA203" i="14"/>
  <c r="AQ1" i="14"/>
  <c r="S125" i="14"/>
  <c r="S445" i="14"/>
  <c r="S549" i="14"/>
  <c r="S613" i="14"/>
  <c r="S677" i="14"/>
  <c r="S741" i="14"/>
  <c r="S473" i="14"/>
  <c r="S409" i="14"/>
  <c r="S345" i="14"/>
  <c r="S281" i="14"/>
  <c r="S217" i="14"/>
  <c r="S153" i="14"/>
  <c r="S89" i="14"/>
  <c r="S25" i="14"/>
  <c r="AA267" i="14"/>
  <c r="AI171" i="14"/>
  <c r="AA43" i="14"/>
  <c r="DK625" i="14"/>
  <c r="AA171" i="14"/>
  <c r="AI107" i="14"/>
  <c r="DK97" i="14"/>
  <c r="S469" i="14"/>
  <c r="S1342" i="10"/>
  <c r="S1278" i="10"/>
  <c r="S1214" i="10"/>
  <c r="S1150" i="10"/>
  <c r="S1027" i="10"/>
  <c r="S899" i="10"/>
  <c r="S771" i="10"/>
  <c r="S1354" i="10"/>
  <c r="S1290" i="10"/>
  <c r="S1226" i="10"/>
  <c r="S1162" i="10"/>
  <c r="S1051" i="10"/>
  <c r="S923" i="10"/>
  <c r="S795" i="10"/>
  <c r="S1366" i="10"/>
  <c r="S1302" i="10"/>
  <c r="S1238" i="10"/>
  <c r="S1174" i="10"/>
  <c r="S1075" i="10"/>
  <c r="S947" i="10"/>
  <c r="S819" i="10"/>
  <c r="S691" i="10"/>
  <c r="S1330" i="10"/>
  <c r="S1266" i="10"/>
  <c r="S1202" i="10"/>
  <c r="S1131" i="10"/>
  <c r="S1003" i="10"/>
  <c r="S875" i="10"/>
  <c r="S747" i="10"/>
  <c r="S1372" i="10"/>
  <c r="S1356" i="10"/>
  <c r="S1340" i="10"/>
  <c r="S1324" i="10"/>
  <c r="S1308" i="10"/>
  <c r="S1292" i="10"/>
  <c r="S1276" i="10"/>
  <c r="S1260" i="10"/>
  <c r="S1244" i="10"/>
  <c r="S1228" i="10"/>
  <c r="S1212" i="10"/>
  <c r="S1196" i="10"/>
  <c r="S1180" i="10"/>
  <c r="S1164" i="10"/>
  <c r="S1148" i="10"/>
  <c r="S1119" i="10"/>
  <c r="S1087" i="10"/>
  <c r="S1055" i="10"/>
  <c r="S1023" i="10"/>
  <c r="S991" i="10"/>
  <c r="S959" i="10"/>
  <c r="S927" i="10"/>
  <c r="S895" i="10"/>
  <c r="S863" i="10"/>
  <c r="S831" i="10"/>
  <c r="S799" i="10"/>
  <c r="S767" i="10"/>
  <c r="S735" i="10"/>
  <c r="S703" i="10"/>
  <c r="S671" i="10"/>
  <c r="S639" i="10"/>
  <c r="S607" i="10"/>
  <c r="S575" i="10"/>
  <c r="S543" i="10"/>
  <c r="S511" i="10"/>
  <c r="S479" i="10"/>
  <c r="S447" i="10"/>
  <c r="S415" i="10"/>
  <c r="S383" i="10"/>
  <c r="S351" i="10"/>
  <c r="S319" i="10"/>
  <c r="S287" i="10"/>
  <c r="S255" i="10"/>
  <c r="S223" i="10"/>
  <c r="S191" i="10"/>
  <c r="S159" i="10"/>
  <c r="S127" i="10"/>
  <c r="S95" i="10"/>
  <c r="S63" i="10"/>
  <c r="S31" i="10"/>
  <c r="AA813" i="10"/>
  <c r="AA749" i="10"/>
  <c r="AA685" i="10"/>
  <c r="AA621" i="10"/>
  <c r="AA557" i="10"/>
  <c r="AA493" i="10"/>
  <c r="AA429" i="10"/>
  <c r="AA365" i="10"/>
  <c r="AA301" i="10"/>
  <c r="AA237" i="10"/>
  <c r="AA173" i="10"/>
  <c r="AA109" i="10"/>
  <c r="AA45" i="10"/>
  <c r="AI377" i="10"/>
  <c r="AI313" i="10"/>
  <c r="AI249" i="10"/>
  <c r="AI185" i="10"/>
  <c r="AI121" i="10"/>
  <c r="AI57" i="10"/>
  <c r="AQ147" i="10"/>
  <c r="AQ83" i="10"/>
  <c r="AQ19" i="10"/>
  <c r="BO789" i="10"/>
  <c r="BO725" i="10"/>
  <c r="BO661" i="10"/>
  <c r="S1375" i="10"/>
  <c r="S1359" i="10"/>
  <c r="S1343" i="10"/>
  <c r="S1327" i="10"/>
  <c r="S1311" i="10"/>
  <c r="S1295" i="10"/>
  <c r="S1279" i="10"/>
  <c r="S1263" i="10"/>
  <c r="S1247" i="10"/>
  <c r="S1231" i="10"/>
  <c r="S1215" i="10"/>
  <c r="S1199" i="10"/>
  <c r="S1183" i="10"/>
  <c r="S1167" i="10"/>
  <c r="S1151" i="10"/>
  <c r="S1125" i="10"/>
  <c r="S1093" i="10"/>
  <c r="S1061" i="10"/>
  <c r="S1029" i="10"/>
  <c r="S997" i="10"/>
  <c r="S965" i="10"/>
  <c r="S933" i="10"/>
  <c r="S901" i="10"/>
  <c r="S869" i="10"/>
  <c r="S837" i="10"/>
  <c r="S805" i="10"/>
  <c r="S773" i="10"/>
  <c r="S741" i="10"/>
  <c r="S709" i="10"/>
  <c r="S677" i="10"/>
  <c r="S645" i="10"/>
  <c r="S613" i="10"/>
  <c r="S581" i="10"/>
  <c r="S549" i="10"/>
  <c r="S517" i="10"/>
  <c r="S485" i="10"/>
  <c r="S453" i="10"/>
  <c r="S421" i="10"/>
  <c r="S389" i="10"/>
  <c r="S357" i="10"/>
  <c r="S325" i="10"/>
  <c r="S293" i="10"/>
  <c r="S261" i="10"/>
  <c r="S229" i="10"/>
  <c r="S197" i="10"/>
  <c r="S165" i="10"/>
  <c r="S133" i="10"/>
  <c r="S101" i="10"/>
  <c r="S69" i="10"/>
  <c r="S37" i="10"/>
  <c r="AA825" i="10"/>
  <c r="AA761" i="10"/>
  <c r="AA697" i="10"/>
  <c r="AA633" i="10"/>
  <c r="AA569" i="10"/>
  <c r="AA505" i="10"/>
  <c r="AA441" i="10"/>
  <c r="AA377" i="10"/>
  <c r="AA313" i="10"/>
  <c r="AA249" i="10"/>
  <c r="AA185" i="10"/>
  <c r="AA121" i="10"/>
  <c r="AA57" i="10"/>
  <c r="AI389" i="10"/>
  <c r="AI325" i="10"/>
  <c r="AI261" i="10"/>
  <c r="AI197" i="10"/>
  <c r="AI133" i="10"/>
  <c r="AI69" i="10"/>
  <c r="AI5" i="10"/>
  <c r="AQ95" i="10"/>
  <c r="AQ31" i="10"/>
  <c r="BG10" i="10"/>
  <c r="BO769" i="10"/>
  <c r="BO705" i="10"/>
  <c r="BO641" i="10"/>
  <c r="S667" i="10"/>
  <c r="S635" i="10"/>
  <c r="S603" i="10"/>
  <c r="S571" i="10"/>
  <c r="S539" i="10"/>
  <c r="S507" i="10"/>
  <c r="S475" i="10"/>
  <c r="S443" i="10"/>
  <c r="S411" i="10"/>
  <c r="S379" i="10"/>
  <c r="S347" i="10"/>
  <c r="S315" i="10"/>
  <c r="S283" i="10"/>
  <c r="S251" i="10"/>
  <c r="S219" i="10"/>
  <c r="S187" i="10"/>
  <c r="S155" i="10"/>
  <c r="S123" i="10"/>
  <c r="S91" i="10"/>
  <c r="S59" i="10"/>
  <c r="S27" i="10"/>
  <c r="AA805" i="10"/>
  <c r="AA741" i="10"/>
  <c r="AA677" i="10"/>
  <c r="AA613" i="10"/>
  <c r="AA549" i="10"/>
  <c r="AA485" i="10"/>
  <c r="AA421" i="10"/>
  <c r="AA357" i="10"/>
  <c r="AA293" i="10"/>
  <c r="AA229" i="10"/>
  <c r="AA165" i="10"/>
  <c r="AA101" i="10"/>
  <c r="AA37" i="10"/>
  <c r="AI369" i="10"/>
  <c r="AI305" i="10"/>
  <c r="AI241" i="10"/>
  <c r="AI177" i="10"/>
  <c r="AI113" i="10"/>
  <c r="AI49" i="10"/>
  <c r="AQ139" i="10"/>
  <c r="AQ75" i="10"/>
  <c r="AQ11" i="10"/>
  <c r="BO813" i="10"/>
  <c r="BO749" i="10"/>
  <c r="BO685" i="10"/>
  <c r="BO621" i="10"/>
  <c r="S1365" i="10"/>
  <c r="S1349" i="10"/>
  <c r="S1333" i="10"/>
  <c r="S1317" i="10"/>
  <c r="S1301" i="10"/>
  <c r="S1285" i="10"/>
  <c r="S1269" i="10"/>
  <c r="S1253" i="10"/>
  <c r="S1237" i="10"/>
  <c r="S1221" i="10"/>
  <c r="S1205" i="10"/>
  <c r="S1189" i="10"/>
  <c r="S1173" i="10"/>
  <c r="S1157" i="10"/>
  <c r="S1137" i="10"/>
  <c r="S1105" i="10"/>
  <c r="S1073" i="10"/>
  <c r="S1041" i="10"/>
  <c r="S1009" i="10"/>
  <c r="S977" i="10"/>
  <c r="S945" i="10"/>
  <c r="S913" i="10"/>
  <c r="S881" i="10"/>
  <c r="S849" i="10"/>
  <c r="S817" i="10"/>
  <c r="S785" i="10"/>
  <c r="S753" i="10"/>
  <c r="S721" i="10"/>
  <c r="S689" i="10"/>
  <c r="S657" i="10"/>
  <c r="S625" i="10"/>
  <c r="S593" i="10"/>
  <c r="S561" i="10"/>
  <c r="S529" i="10"/>
  <c r="S497" i="10"/>
  <c r="S465" i="10"/>
  <c r="S433" i="10"/>
  <c r="S401" i="10"/>
  <c r="S369" i="10"/>
  <c r="S337" i="10"/>
  <c r="S305" i="10"/>
  <c r="S273" i="10"/>
  <c r="S241" i="10"/>
  <c r="S209" i="10"/>
  <c r="S177" i="10"/>
  <c r="S145" i="10"/>
  <c r="S113" i="10"/>
  <c r="S81" i="10"/>
  <c r="S49" i="10"/>
  <c r="S9" i="10"/>
  <c r="AA785" i="10"/>
  <c r="AA721" i="10"/>
  <c r="AA657" i="10"/>
  <c r="AA593" i="10"/>
  <c r="AA529" i="10"/>
  <c r="AA465" i="10"/>
  <c r="AA401" i="10"/>
  <c r="AA337" i="10"/>
  <c r="AA273" i="10"/>
  <c r="AA209" i="10"/>
  <c r="AA145" i="10"/>
  <c r="AA81" i="10"/>
  <c r="AA17" i="10"/>
  <c r="AI349" i="10"/>
  <c r="AI285" i="10"/>
  <c r="AI221" i="10"/>
  <c r="AI157" i="10"/>
  <c r="AI93" i="10"/>
  <c r="AI29" i="10"/>
  <c r="AQ119" i="10"/>
  <c r="AQ55" i="10"/>
  <c r="AY20" i="10"/>
  <c r="BO793" i="10"/>
  <c r="BO729" i="10"/>
  <c r="BO665" i="10"/>
  <c r="S19" i="10"/>
  <c r="S3" i="10"/>
  <c r="AA827" i="10"/>
  <c r="AA811" i="10"/>
  <c r="AA795" i="10"/>
  <c r="AA779" i="10"/>
  <c r="AA763" i="10"/>
  <c r="AA747" i="10"/>
  <c r="AA731" i="10"/>
  <c r="AA715" i="10"/>
  <c r="AA699" i="10"/>
  <c r="AA683" i="10"/>
  <c r="AA667" i="10"/>
  <c r="AA651" i="10"/>
  <c r="AA635" i="10"/>
  <c r="AA619" i="10"/>
  <c r="AA603" i="10"/>
  <c r="AA587" i="10"/>
  <c r="AA571" i="10"/>
  <c r="AA555" i="10"/>
  <c r="AA539" i="10"/>
  <c r="AA523" i="10"/>
  <c r="AA507" i="10"/>
  <c r="AA491" i="10"/>
  <c r="AA475" i="10"/>
  <c r="AA459" i="10"/>
  <c r="AA443" i="10"/>
  <c r="AA427" i="10"/>
  <c r="AA411" i="10"/>
  <c r="AA395" i="10"/>
  <c r="AA379" i="10"/>
  <c r="AA363" i="10"/>
  <c r="AA347" i="10"/>
  <c r="AA331" i="10"/>
  <c r="AA315" i="10"/>
  <c r="AA299" i="10"/>
  <c r="AA283" i="10"/>
  <c r="AA267" i="10"/>
  <c r="AA251" i="10"/>
  <c r="AA235" i="10"/>
  <c r="AA219" i="10"/>
  <c r="AA203" i="10"/>
  <c r="AA187" i="10"/>
  <c r="AA171" i="10"/>
  <c r="AA155" i="10"/>
  <c r="AA139" i="10"/>
  <c r="AA123" i="10"/>
  <c r="AA91" i="10"/>
  <c r="AA27" i="10"/>
  <c r="AI359" i="10"/>
  <c r="AI295" i="10"/>
  <c r="AI231" i="10"/>
  <c r="AI167" i="10"/>
  <c r="AI103" i="10"/>
  <c r="AI39" i="10"/>
  <c r="AQ129" i="10"/>
  <c r="AQ65" i="10"/>
  <c r="AQ1" i="10"/>
  <c r="BO795" i="10"/>
  <c r="BO731" i="10"/>
  <c r="BO667" i="10"/>
  <c r="BO603" i="10"/>
  <c r="BO539" i="10"/>
  <c r="BO475" i="10"/>
  <c r="BO411" i="10"/>
  <c r="BO347" i="10"/>
  <c r="BO283" i="10"/>
  <c r="BO219" i="10"/>
  <c r="BO155" i="10"/>
  <c r="BO91" i="10"/>
  <c r="BO27" i="10"/>
  <c r="BW458" i="10"/>
  <c r="BW394" i="10"/>
  <c r="BW330" i="10"/>
  <c r="BW266" i="10"/>
  <c r="BW202" i="10"/>
  <c r="BW138" i="10"/>
  <c r="BW74" i="10"/>
  <c r="BW10" i="10"/>
  <c r="CE177" i="10"/>
  <c r="CE113" i="10"/>
  <c r="CE49" i="10"/>
  <c r="CM39" i="10"/>
  <c r="DC2" i="10"/>
  <c r="DK1155" i="10"/>
  <c r="DK1091" i="10"/>
  <c r="DK1027" i="10"/>
  <c r="DK963" i="10"/>
  <c r="DK899" i="10"/>
  <c r="DK835" i="10"/>
  <c r="DK771" i="10"/>
  <c r="DK707" i="10"/>
  <c r="DK643" i="10"/>
  <c r="DK579" i="10"/>
  <c r="DK515" i="10"/>
  <c r="DK451" i="10"/>
  <c r="DK387" i="10"/>
  <c r="DK323" i="10"/>
  <c r="DK259" i="10"/>
  <c r="DK195" i="10"/>
  <c r="DK131" i="10"/>
  <c r="DK67" i="10"/>
  <c r="DK3" i="10"/>
  <c r="S1118" i="10"/>
  <c r="S1054" i="10"/>
  <c r="S990" i="10"/>
  <c r="S926" i="10"/>
  <c r="S862" i="10"/>
  <c r="S798" i="10"/>
  <c r="S734" i="10"/>
  <c r="S670" i="10"/>
  <c r="S558" i="10"/>
  <c r="S302" i="10"/>
  <c r="S46" i="10"/>
  <c r="AA630" i="10"/>
  <c r="AA374" i="10"/>
  <c r="AA118" i="10"/>
  <c r="AI258" i="10"/>
  <c r="AI2" i="10"/>
  <c r="BO758" i="10"/>
  <c r="BO502" i="10"/>
  <c r="BO246" i="10"/>
  <c r="BW485" i="10"/>
  <c r="BW229" i="10"/>
  <c r="CE204" i="10"/>
  <c r="CU14" i="10"/>
  <c r="DK986" i="10"/>
  <c r="DK542" i="10"/>
  <c r="BO173" i="10"/>
  <c r="DK1165" i="10"/>
  <c r="DK141" i="10"/>
  <c r="S300" i="10"/>
  <c r="EQ7" i="10"/>
  <c r="EI40" i="10"/>
  <c r="EI60" i="10"/>
  <c r="EI80" i="10"/>
  <c r="EI104" i="10"/>
  <c r="EA8" i="10"/>
  <c r="EA28" i="10"/>
  <c r="EA52" i="10"/>
  <c r="EA72" i="10"/>
  <c r="EA92" i="10"/>
  <c r="EA116" i="10"/>
  <c r="EA136" i="10"/>
  <c r="EA156" i="10"/>
  <c r="EA180" i="10"/>
  <c r="EA200" i="10"/>
  <c r="EA220" i="10"/>
  <c r="EA244" i="10"/>
  <c r="EA264" i="10"/>
  <c r="EA284" i="10"/>
  <c r="EA308" i="10"/>
  <c r="DS1" i="10"/>
  <c r="DS21" i="10"/>
  <c r="DS45" i="10"/>
  <c r="DS65" i="10"/>
  <c r="DS85" i="10"/>
  <c r="DS109" i="10"/>
  <c r="DS129" i="10"/>
  <c r="DS149" i="10"/>
  <c r="DS173" i="10"/>
  <c r="DS193" i="10"/>
  <c r="DS213" i="10"/>
  <c r="DS237" i="10"/>
  <c r="DS257" i="10"/>
  <c r="DS277" i="10"/>
  <c r="DS301" i="10"/>
  <c r="DS321" i="10"/>
  <c r="DS341" i="10"/>
  <c r="DS365" i="10"/>
  <c r="DS385" i="10"/>
  <c r="DS405" i="10"/>
  <c r="DS429" i="10"/>
  <c r="DS449" i="10"/>
  <c r="DS469" i="10"/>
  <c r="DS493" i="10"/>
  <c r="DS513" i="10"/>
  <c r="DS533" i="10"/>
  <c r="DS557" i="10"/>
  <c r="DS577" i="10"/>
  <c r="DS597" i="10"/>
  <c r="DS621" i="10"/>
  <c r="DS641" i="10"/>
  <c r="DS661" i="10"/>
  <c r="EY7" i="10"/>
  <c r="EI1" i="10"/>
  <c r="EY2" i="10"/>
  <c r="EI20" i="10"/>
  <c r="EI48" i="10"/>
  <c r="EI72" i="10"/>
  <c r="EI92" i="10"/>
  <c r="EI112" i="10"/>
  <c r="EA20" i="10"/>
  <c r="EA40" i="10"/>
  <c r="EA60" i="10"/>
  <c r="EA84" i="10"/>
  <c r="EA104" i="10"/>
  <c r="EA124" i="10"/>
  <c r="EA148" i="10"/>
  <c r="EA168" i="10"/>
  <c r="EA188" i="10"/>
  <c r="EA212" i="10"/>
  <c r="EA232" i="10"/>
  <c r="EA252" i="10"/>
  <c r="EA276" i="10"/>
  <c r="EA296" i="10"/>
  <c r="EA316" i="10"/>
  <c r="DS13" i="10"/>
  <c r="DS33" i="10"/>
  <c r="DS53" i="10"/>
  <c r="DS77" i="10"/>
  <c r="DS97" i="10"/>
  <c r="DS117" i="10"/>
  <c r="DS141" i="10"/>
  <c r="DS161" i="10"/>
  <c r="DS181" i="10"/>
  <c r="DS205" i="10"/>
  <c r="DS225" i="10"/>
  <c r="DS245" i="10"/>
  <c r="DS269" i="10"/>
  <c r="DS289" i="10"/>
  <c r="DS309" i="10"/>
  <c r="DS333" i="10"/>
  <c r="DS353" i="10"/>
  <c r="DS373" i="10"/>
  <c r="DS397" i="10"/>
  <c r="DS417" i="10"/>
  <c r="DS437" i="10"/>
  <c r="DS461" i="10"/>
  <c r="DS481" i="10"/>
  <c r="DS501" i="10"/>
  <c r="DS525" i="10"/>
  <c r="DS545" i="10"/>
  <c r="DS565" i="10"/>
  <c r="DS589" i="10"/>
  <c r="DS609" i="10"/>
  <c r="DS629" i="10"/>
  <c r="DS653" i="10"/>
  <c r="DS673" i="10"/>
  <c r="EQ8" i="10"/>
  <c r="EI13" i="10"/>
  <c r="EI33" i="10"/>
  <c r="EI53" i="10"/>
  <c r="EI77" i="10"/>
  <c r="EI97" i="10"/>
  <c r="EI117" i="10"/>
  <c r="EA21" i="10"/>
  <c r="EA41" i="10"/>
  <c r="EA61" i="10"/>
  <c r="EA85" i="10"/>
  <c r="EA105" i="10"/>
  <c r="EA121" i="10"/>
  <c r="EA137" i="10"/>
  <c r="EA153" i="10"/>
  <c r="EA169" i="10"/>
  <c r="EA185" i="10"/>
  <c r="EA201" i="10"/>
  <c r="EA217" i="10"/>
  <c r="EA233" i="10"/>
  <c r="EA249" i="10"/>
  <c r="EA265" i="10"/>
  <c r="EA281" i="10"/>
  <c r="EA297" i="10"/>
  <c r="EA313" i="10"/>
  <c r="DS2" i="10"/>
  <c r="DS18" i="10"/>
  <c r="DS34" i="10"/>
  <c r="DS50" i="10"/>
  <c r="DS66" i="10"/>
  <c r="DS82" i="10"/>
  <c r="DS98" i="10"/>
  <c r="EI24" i="10"/>
  <c r="EI76" i="10"/>
  <c r="EA4" i="10"/>
  <c r="EA44" i="10"/>
  <c r="EA88" i="10"/>
  <c r="EA132" i="10"/>
  <c r="EA172" i="10"/>
  <c r="EA216" i="10"/>
  <c r="EA260" i="10"/>
  <c r="EA300" i="10"/>
  <c r="DS17" i="10"/>
  <c r="DS61" i="10"/>
  <c r="DS101" i="10"/>
  <c r="DS145" i="10"/>
  <c r="DS189" i="10"/>
  <c r="DS229" i="10"/>
  <c r="DS273" i="10"/>
  <c r="DS317" i="10"/>
  <c r="DS357" i="10"/>
  <c r="DS401" i="10"/>
  <c r="DS445" i="10"/>
  <c r="DS485" i="10"/>
  <c r="DS529" i="10"/>
  <c r="DS573" i="10"/>
  <c r="DS613" i="10"/>
  <c r="DS657" i="10"/>
  <c r="EQ16" i="10"/>
  <c r="EI29" i="10"/>
  <c r="EI61" i="10"/>
  <c r="EI85" i="10"/>
  <c r="EI113" i="10"/>
  <c r="EA25" i="10"/>
  <c r="EA53" i="10"/>
  <c r="EA77" i="10"/>
  <c r="EA109" i="10"/>
  <c r="EA129" i="10"/>
  <c r="EA149" i="10"/>
  <c r="EA173" i="10"/>
  <c r="EA193" i="10"/>
  <c r="EA213" i="10"/>
  <c r="EA237" i="10"/>
  <c r="EA257" i="10"/>
  <c r="EA277" i="10"/>
  <c r="EA301" i="10"/>
  <c r="EA321" i="10"/>
  <c r="DS14" i="10"/>
  <c r="DS38" i="10"/>
  <c r="DS58" i="10"/>
  <c r="DS78" i="10"/>
  <c r="DS102" i="10"/>
  <c r="DS118" i="10"/>
  <c r="DS134" i="10"/>
  <c r="DS150" i="10"/>
  <c r="DS166" i="10"/>
  <c r="DS182" i="10"/>
  <c r="DS198" i="10"/>
  <c r="DS214" i="10"/>
  <c r="DS230" i="10"/>
  <c r="DS246" i="10"/>
  <c r="DS262" i="10"/>
  <c r="DS278" i="10"/>
  <c r="DS294" i="10"/>
  <c r="DS310" i="10"/>
  <c r="DS326" i="10"/>
  <c r="DS342" i="10"/>
  <c r="DS358" i="10"/>
  <c r="DS374" i="10"/>
  <c r="DS390" i="10"/>
  <c r="DS406" i="10"/>
  <c r="DS422" i="10"/>
  <c r="DS438" i="10"/>
  <c r="DS454" i="10"/>
  <c r="DS470" i="10"/>
  <c r="DS486" i="10"/>
  <c r="DS502" i="10"/>
  <c r="DS518" i="10"/>
  <c r="DS534" i="10"/>
  <c r="DS550" i="10"/>
  <c r="DS566" i="10"/>
  <c r="DS582" i="10"/>
  <c r="DS598" i="10"/>
  <c r="DS614" i="10"/>
  <c r="DS630" i="10"/>
  <c r="DS646" i="10"/>
  <c r="DS662" i="10"/>
  <c r="EQ3" i="10"/>
  <c r="EI56" i="10"/>
  <c r="EI96" i="10"/>
  <c r="EA24" i="10"/>
  <c r="EA68" i="10"/>
  <c r="EA108" i="10"/>
  <c r="EA152" i="10"/>
  <c r="EA196" i="10"/>
  <c r="EA236" i="10"/>
  <c r="EA280" i="10"/>
  <c r="EA324" i="10"/>
  <c r="DS37" i="10"/>
  <c r="DS81" i="10"/>
  <c r="DS125" i="10"/>
  <c r="DS165" i="10"/>
  <c r="DS209" i="10"/>
  <c r="DS253" i="10"/>
  <c r="DS293" i="10"/>
  <c r="DS337" i="10"/>
  <c r="DS381" i="10"/>
  <c r="DS421" i="10"/>
  <c r="DS465" i="10"/>
  <c r="DS509" i="10"/>
  <c r="DS549" i="10"/>
  <c r="DS593" i="10"/>
  <c r="DS637" i="10"/>
  <c r="DS677" i="10"/>
  <c r="EI17" i="10"/>
  <c r="EI45" i="10"/>
  <c r="EI69" i="10"/>
  <c r="EI101" i="10"/>
  <c r="EA9" i="10"/>
  <c r="EA37" i="10"/>
  <c r="EA69" i="10"/>
  <c r="EA93" i="10"/>
  <c r="EA117" i="10"/>
  <c r="EA141" i="10"/>
  <c r="EA161" i="10"/>
  <c r="EA181" i="10"/>
  <c r="EA205" i="10"/>
  <c r="EA225" i="10"/>
  <c r="EA245" i="10"/>
  <c r="EA269" i="10"/>
  <c r="EA289" i="10"/>
  <c r="EA309" i="10"/>
  <c r="DS6" i="10"/>
  <c r="DS26" i="10"/>
  <c r="DS46" i="10"/>
  <c r="DS70" i="10"/>
  <c r="DS90" i="10"/>
  <c r="DS110" i="10"/>
  <c r="DS126" i="10"/>
  <c r="DS142" i="10"/>
  <c r="DS158" i="10"/>
  <c r="DS174" i="10"/>
  <c r="DS190" i="10"/>
  <c r="DS206" i="10"/>
  <c r="DS222" i="10"/>
  <c r="DS238" i="10"/>
  <c r="DS254" i="10"/>
  <c r="DS270" i="10"/>
  <c r="DS286" i="10"/>
  <c r="DS302" i="10"/>
  <c r="DS318" i="10"/>
  <c r="DS334" i="10"/>
  <c r="DS350" i="10"/>
  <c r="DS366" i="10"/>
  <c r="DS382" i="10"/>
  <c r="DS398" i="10"/>
  <c r="DS414" i="10"/>
  <c r="DS430" i="10"/>
  <c r="DS446" i="10"/>
  <c r="DS462" i="10"/>
  <c r="DS478" i="10"/>
  <c r="DS494" i="10"/>
  <c r="DS510" i="10"/>
  <c r="DS526" i="10"/>
  <c r="DS542" i="10"/>
  <c r="DS558" i="10"/>
  <c r="DS574" i="10"/>
  <c r="DS590" i="10"/>
  <c r="DS606" i="10"/>
  <c r="DS622" i="10"/>
  <c r="DS638" i="10"/>
  <c r="DS654" i="10"/>
  <c r="DS670" i="10"/>
  <c r="EI64" i="10"/>
  <c r="EA36" i="10"/>
  <c r="EA120" i="10"/>
  <c r="EA204" i="10"/>
  <c r="EA292" i="10"/>
  <c r="DS49" i="10"/>
  <c r="DS133" i="10"/>
  <c r="DS221" i="10"/>
  <c r="DS305" i="10"/>
  <c r="DS389" i="10"/>
  <c r="DS477" i="10"/>
  <c r="DS561" i="10"/>
  <c r="DS645" i="10"/>
  <c r="EI21" i="10"/>
  <c r="EI81" i="10"/>
  <c r="EA13" i="10"/>
  <c r="EA73" i="10"/>
  <c r="EA125" i="10"/>
  <c r="EA165" i="10"/>
  <c r="EA209" i="10"/>
  <c r="EA253" i="10"/>
  <c r="EA293" i="10"/>
  <c r="DS10" i="10"/>
  <c r="DS54" i="10"/>
  <c r="DS94" i="10"/>
  <c r="DS130" i="10"/>
  <c r="DS162" i="10"/>
  <c r="DS194" i="10"/>
  <c r="DS226" i="10"/>
  <c r="DS258" i="10"/>
  <c r="DS290" i="10"/>
  <c r="DS322" i="10"/>
  <c r="DS354" i="10"/>
  <c r="DS386" i="10"/>
  <c r="DS418" i="10"/>
  <c r="DS450" i="10"/>
  <c r="DS482" i="10"/>
  <c r="DS514" i="10"/>
  <c r="DS546" i="10"/>
  <c r="DS578" i="10"/>
  <c r="DS610" i="10"/>
  <c r="DS642" i="10"/>
  <c r="DS674" i="10"/>
  <c r="EQ5" i="10"/>
  <c r="EI2" i="10"/>
  <c r="EI18" i="10"/>
  <c r="EI34" i="10"/>
  <c r="EI50" i="10"/>
  <c r="EI66" i="10"/>
  <c r="EI82" i="10"/>
  <c r="EI98" i="10"/>
  <c r="EI114" i="10"/>
  <c r="EA10" i="10"/>
  <c r="EA26" i="10"/>
  <c r="EA42" i="10"/>
  <c r="EA58" i="10"/>
  <c r="EA74" i="10"/>
  <c r="EA90" i="10"/>
  <c r="EA106" i="10"/>
  <c r="EA122" i="10"/>
  <c r="EA138" i="10"/>
  <c r="EA154" i="10"/>
  <c r="EA170" i="10"/>
  <c r="EA186" i="10"/>
  <c r="EA202" i="10"/>
  <c r="EA218" i="10"/>
  <c r="EA234" i="10"/>
  <c r="EA250" i="10"/>
  <c r="EA266" i="10"/>
  <c r="EA282" i="10"/>
  <c r="EA298" i="10"/>
  <c r="EA314" i="10"/>
  <c r="DS3" i="10"/>
  <c r="DS19" i="10"/>
  <c r="DS35" i="10"/>
  <c r="DS51" i="10"/>
  <c r="DS67" i="10"/>
  <c r="DS83" i="10"/>
  <c r="DS99" i="10"/>
  <c r="DS115" i="10"/>
  <c r="DS131" i="10"/>
  <c r="DS147" i="10"/>
  <c r="DS163" i="10"/>
  <c r="DS179" i="10"/>
  <c r="DS195" i="10"/>
  <c r="DS211" i="10"/>
  <c r="DS227" i="10"/>
  <c r="DS243" i="10"/>
  <c r="DS259" i="10"/>
  <c r="DS275" i="10"/>
  <c r="DS291" i="10"/>
  <c r="DS307" i="10"/>
  <c r="DS323" i="10"/>
  <c r="DS339" i="10"/>
  <c r="DS355" i="10"/>
  <c r="DS371" i="10"/>
  <c r="DS387" i="10"/>
  <c r="DS403" i="10"/>
  <c r="DS419" i="10"/>
  <c r="DS435" i="10"/>
  <c r="DS451" i="10"/>
  <c r="DS467" i="10"/>
  <c r="DS483" i="10"/>
  <c r="DS499" i="10"/>
  <c r="DS515" i="10"/>
  <c r="DS531" i="10"/>
  <c r="DS547" i="10"/>
  <c r="DS563" i="10"/>
  <c r="DS579" i="10"/>
  <c r="DS595" i="10"/>
  <c r="DS611" i="10"/>
  <c r="DS627" i="10"/>
  <c r="DS643" i="10"/>
  <c r="DS659" i="10"/>
  <c r="DS675" i="10"/>
  <c r="EQ2" i="10"/>
  <c r="EQ18" i="10"/>
  <c r="EI15" i="10"/>
  <c r="EI31" i="10"/>
  <c r="EI47" i="10"/>
  <c r="EI63" i="10"/>
  <c r="EI79" i="10"/>
  <c r="EI95" i="10"/>
  <c r="EI111" i="10"/>
  <c r="EA7" i="10"/>
  <c r="EA23" i="10"/>
  <c r="EA39" i="10"/>
  <c r="EA55" i="10"/>
  <c r="EA71" i="10"/>
  <c r="EA87" i="10"/>
  <c r="EA103" i="10"/>
  <c r="EA119" i="10"/>
  <c r="EA135" i="10"/>
  <c r="EA151" i="10"/>
  <c r="EA167" i="10"/>
  <c r="EA183" i="10"/>
  <c r="EA199" i="10"/>
  <c r="EA215" i="10"/>
  <c r="EA231" i="10"/>
  <c r="EA247" i="10"/>
  <c r="EA263" i="10"/>
  <c r="EA279" i="10"/>
  <c r="EA295" i="10"/>
  <c r="EA311" i="10"/>
  <c r="DS4" i="10"/>
  <c r="DS20" i="10"/>
  <c r="DS36" i="10"/>
  <c r="DS52" i="10"/>
  <c r="DS68" i="10"/>
  <c r="DS84" i="10"/>
  <c r="DS100" i="10"/>
  <c r="DS116" i="10"/>
  <c r="DS132" i="10"/>
  <c r="DS148" i="10"/>
  <c r="DS164" i="10"/>
  <c r="DS180" i="10"/>
  <c r="DS196" i="10"/>
  <c r="DS212" i="10"/>
  <c r="DS228" i="10"/>
  <c r="DS244" i="10"/>
  <c r="DS260" i="10"/>
  <c r="DS276" i="10"/>
  <c r="DS292" i="10"/>
  <c r="DS308" i="10"/>
  <c r="DS324" i="10"/>
  <c r="DS340" i="10"/>
  <c r="DS356" i="10"/>
  <c r="DS372" i="10"/>
  <c r="DS388" i="10"/>
  <c r="DS404" i="10"/>
  <c r="EI88" i="10"/>
  <c r="EA56" i="10"/>
  <c r="EA140" i="10"/>
  <c r="EA228" i="10"/>
  <c r="EA312" i="10"/>
  <c r="DS69" i="10"/>
  <c r="DS157" i="10"/>
  <c r="DS241" i="10"/>
  <c r="DS325" i="10"/>
  <c r="DS413" i="10"/>
  <c r="DS497" i="10"/>
  <c r="DS581" i="10"/>
  <c r="DS669" i="10"/>
  <c r="EI37" i="10"/>
  <c r="EI93" i="10"/>
  <c r="EA29" i="10"/>
  <c r="EA89" i="10"/>
  <c r="EA133" i="10"/>
  <c r="EA177" i="10"/>
  <c r="EA221" i="10"/>
  <c r="EA261" i="10"/>
  <c r="EA305" i="10"/>
  <c r="DS22" i="10"/>
  <c r="DS62" i="10"/>
  <c r="EI8" i="10"/>
  <c r="EI108" i="10"/>
  <c r="EA76" i="10"/>
  <c r="EA164" i="10"/>
  <c r="EA248" i="10"/>
  <c r="DS5" i="10"/>
  <c r="DS93" i="10"/>
  <c r="DS177" i="10"/>
  <c r="DS261" i="10"/>
  <c r="DS349" i="10"/>
  <c r="DS433" i="10"/>
  <c r="DS517" i="10"/>
  <c r="DS605" i="10"/>
  <c r="EQ4" i="10"/>
  <c r="EI49" i="10"/>
  <c r="EI109" i="10"/>
  <c r="EA45" i="10"/>
  <c r="EA101" i="10"/>
  <c r="EA145" i="10"/>
  <c r="EA189" i="10"/>
  <c r="EA229" i="10"/>
  <c r="EA273" i="10"/>
  <c r="EA317" i="10"/>
  <c r="DS30" i="10"/>
  <c r="DS74" i="10"/>
  <c r="DS114" i="10"/>
  <c r="DS146" i="10"/>
  <c r="DS178" i="10"/>
  <c r="DS210" i="10"/>
  <c r="DS242" i="10"/>
  <c r="DS274" i="10"/>
  <c r="DS306" i="10"/>
  <c r="DS338" i="10"/>
  <c r="DS370" i="10"/>
  <c r="DS402" i="10"/>
  <c r="DS434" i="10"/>
  <c r="DS466" i="10"/>
  <c r="DS498" i="10"/>
  <c r="DS530" i="10"/>
  <c r="DS562" i="10"/>
  <c r="DS594" i="10"/>
  <c r="DS626" i="10"/>
  <c r="DS658" i="10"/>
  <c r="EY8" i="10"/>
  <c r="EQ13" i="10"/>
  <c r="EI10" i="10"/>
  <c r="EI26" i="10"/>
  <c r="EI42" i="10"/>
  <c r="EI58" i="10"/>
  <c r="EI74" i="10"/>
  <c r="EI90" i="10"/>
  <c r="EI106" i="10"/>
  <c r="EA2" i="10"/>
  <c r="EA18" i="10"/>
  <c r="EA34" i="10"/>
  <c r="EA50" i="10"/>
  <c r="EA66" i="10"/>
  <c r="EA82" i="10"/>
  <c r="EA98" i="10"/>
  <c r="EA114" i="10"/>
  <c r="EA130" i="10"/>
  <c r="EA146" i="10"/>
  <c r="EA162" i="10"/>
  <c r="EA178" i="10"/>
  <c r="EA194" i="10"/>
  <c r="EA210" i="10"/>
  <c r="EA226" i="10"/>
  <c r="EA242" i="10"/>
  <c r="EA258" i="10"/>
  <c r="EA274" i="10"/>
  <c r="EA290" i="10"/>
  <c r="EA306" i="10"/>
  <c r="EA322" i="10"/>
  <c r="DS11" i="10"/>
  <c r="DS27" i="10"/>
  <c r="DS43" i="10"/>
  <c r="DS59" i="10"/>
  <c r="DS75" i="10"/>
  <c r="DS91" i="10"/>
  <c r="DS107" i="10"/>
  <c r="DS123" i="10"/>
  <c r="DS139" i="10"/>
  <c r="DS155" i="10"/>
  <c r="DS171" i="10"/>
  <c r="DS187" i="10"/>
  <c r="DS203" i="10"/>
  <c r="DS219" i="10"/>
  <c r="DS235" i="10"/>
  <c r="DS251" i="10"/>
  <c r="DS267" i="10"/>
  <c r="DS283" i="10"/>
  <c r="DS299" i="10"/>
  <c r="DS315" i="10"/>
  <c r="DS331" i="10"/>
  <c r="DS347" i="10"/>
  <c r="DS363" i="10"/>
  <c r="DS379" i="10"/>
  <c r="DS395" i="10"/>
  <c r="DS411" i="10"/>
  <c r="DS427" i="10"/>
  <c r="DS443" i="10"/>
  <c r="DS459" i="10"/>
  <c r="DS475" i="10"/>
  <c r="DS491" i="10"/>
  <c r="DS507" i="10"/>
  <c r="DS523" i="10"/>
  <c r="DS539" i="10"/>
  <c r="DS555" i="10"/>
  <c r="DS571" i="10"/>
  <c r="DS587" i="10"/>
  <c r="DS603" i="10"/>
  <c r="DS619" i="10"/>
  <c r="DS635" i="10"/>
  <c r="DS651" i="10"/>
  <c r="DS667" i="10"/>
  <c r="EY5" i="10"/>
  <c r="EQ10" i="10"/>
  <c r="EI7" i="10"/>
  <c r="EI23" i="10"/>
  <c r="EI39" i="10"/>
  <c r="EI55" i="10"/>
  <c r="EI71" i="10"/>
  <c r="EI87" i="10"/>
  <c r="EI103" i="10"/>
  <c r="EI119" i="10"/>
  <c r="EA15" i="10"/>
  <c r="EA31" i="10"/>
  <c r="EA47" i="10"/>
  <c r="EA63" i="10"/>
  <c r="EA79" i="10"/>
  <c r="EA95" i="10"/>
  <c r="EA111" i="10"/>
  <c r="EA127" i="10"/>
  <c r="EA143" i="10"/>
  <c r="EA159" i="10"/>
  <c r="EA175" i="10"/>
  <c r="EA191" i="10"/>
  <c r="EA207" i="10"/>
  <c r="EA223" i="10"/>
  <c r="EA239" i="10"/>
  <c r="EA255" i="10"/>
  <c r="EA271" i="10"/>
  <c r="EA287" i="10"/>
  <c r="EA303" i="10"/>
  <c r="EA319" i="10"/>
  <c r="DS12" i="10"/>
  <c r="DS28" i="10"/>
  <c r="DS44" i="10"/>
  <c r="DS60" i="10"/>
  <c r="DS76" i="10"/>
  <c r="DS92" i="10"/>
  <c r="DS108" i="10"/>
  <c r="DS124" i="10"/>
  <c r="DS140" i="10"/>
  <c r="DS156" i="10"/>
  <c r="DS172" i="10"/>
  <c r="DS188" i="10"/>
  <c r="DS204" i="10"/>
  <c r="DS220" i="10"/>
  <c r="DS236" i="10"/>
  <c r="DS252" i="10"/>
  <c r="DS268" i="10"/>
  <c r="DS284" i="10"/>
  <c r="DS300" i="10"/>
  <c r="DS316" i="10"/>
  <c r="DS332" i="10"/>
  <c r="DS348" i="10"/>
  <c r="DS364" i="10"/>
  <c r="DS380" i="10"/>
  <c r="DS396" i="10"/>
  <c r="EA100" i="10"/>
  <c r="DS113" i="10"/>
  <c r="DS453" i="10"/>
  <c r="EI65" i="10"/>
  <c r="EA157" i="10"/>
  <c r="EA325" i="10"/>
  <c r="DS122" i="10"/>
  <c r="DS186" i="10"/>
  <c r="DS250" i="10"/>
  <c r="DS314" i="10"/>
  <c r="DS378" i="10"/>
  <c r="DS442" i="10"/>
  <c r="DS506" i="10"/>
  <c r="DS570" i="10"/>
  <c r="DS634" i="10"/>
  <c r="EQ1" i="10"/>
  <c r="EI14" i="10"/>
  <c r="EI46" i="10"/>
  <c r="EI78" i="10"/>
  <c r="EI110" i="10"/>
  <c r="EA22" i="10"/>
  <c r="EA54" i="10"/>
  <c r="EA86" i="10"/>
  <c r="EA118" i="10"/>
  <c r="EA150" i="10"/>
  <c r="EA182" i="10"/>
  <c r="EA214" i="10"/>
  <c r="EA246" i="10"/>
  <c r="EA278" i="10"/>
  <c r="EA310" i="10"/>
  <c r="DS15" i="10"/>
  <c r="DS47" i="10"/>
  <c r="DS79" i="10"/>
  <c r="DS111" i="10"/>
  <c r="DS143" i="10"/>
  <c r="DS175" i="10"/>
  <c r="DS207" i="10"/>
  <c r="DS239" i="10"/>
  <c r="DS271" i="10"/>
  <c r="DS303" i="10"/>
  <c r="DS335" i="10"/>
  <c r="DS367" i="10"/>
  <c r="DS399" i="10"/>
  <c r="DS431" i="10"/>
  <c r="DS463" i="10"/>
  <c r="DS495" i="10"/>
  <c r="DS527" i="10"/>
  <c r="DS559" i="10"/>
  <c r="DS591" i="10"/>
  <c r="DS623" i="10"/>
  <c r="DS655" i="10"/>
  <c r="EY9" i="10"/>
  <c r="EI11" i="10"/>
  <c r="EI43" i="10"/>
  <c r="EI75" i="10"/>
  <c r="EI107" i="10"/>
  <c r="EA19" i="10"/>
  <c r="EA51" i="10"/>
  <c r="EA83" i="10"/>
  <c r="EA115" i="10"/>
  <c r="EA147" i="10"/>
  <c r="EA179" i="10"/>
  <c r="EA211" i="10"/>
  <c r="EA243" i="10"/>
  <c r="EA275" i="10"/>
  <c r="EA307" i="10"/>
  <c r="DS16" i="10"/>
  <c r="DS48" i="10"/>
  <c r="DS80" i="10"/>
  <c r="DS112" i="10"/>
  <c r="DS144" i="10"/>
  <c r="DS176" i="10"/>
  <c r="DS208" i="10"/>
  <c r="DS240" i="10"/>
  <c r="DS272" i="10"/>
  <c r="DS304" i="10"/>
  <c r="DS336" i="10"/>
  <c r="DS368" i="10"/>
  <c r="DS400" i="10"/>
  <c r="DS420" i="10"/>
  <c r="DS436" i="10"/>
  <c r="DS452" i="10"/>
  <c r="DS468" i="10"/>
  <c r="DS484" i="10"/>
  <c r="DS500" i="10"/>
  <c r="DS516" i="10"/>
  <c r="EA184" i="10"/>
  <c r="DS197" i="10"/>
  <c r="DS541" i="10"/>
  <c r="EA5" i="10"/>
  <c r="EA197" i="10"/>
  <c r="DS42" i="10"/>
  <c r="DS138" i="10"/>
  <c r="DS202" i="10"/>
  <c r="DS266" i="10"/>
  <c r="DS330" i="10"/>
  <c r="DS394" i="10"/>
  <c r="DS458" i="10"/>
  <c r="DS522" i="10"/>
  <c r="DS586" i="10"/>
  <c r="DS650" i="10"/>
  <c r="EQ9" i="10"/>
  <c r="EI22" i="10"/>
  <c r="EI54" i="10"/>
  <c r="EI86" i="10"/>
  <c r="EI118" i="10"/>
  <c r="EA30" i="10"/>
  <c r="EA62" i="10"/>
  <c r="EA94" i="10"/>
  <c r="EA126" i="10"/>
  <c r="EA158" i="10"/>
  <c r="EA190" i="10"/>
  <c r="EA222" i="10"/>
  <c r="EA254" i="10"/>
  <c r="EA286" i="10"/>
  <c r="EA318" i="10"/>
  <c r="DS23" i="10"/>
  <c r="DS55" i="10"/>
  <c r="DS87" i="10"/>
  <c r="DS119" i="10"/>
  <c r="DS151" i="10"/>
  <c r="DS183" i="10"/>
  <c r="DS215" i="10"/>
  <c r="DS247" i="10"/>
  <c r="DS279" i="10"/>
  <c r="DS311" i="10"/>
  <c r="DS343" i="10"/>
  <c r="DS375" i="10"/>
  <c r="DS407" i="10"/>
  <c r="DS439" i="10"/>
  <c r="DS471" i="10"/>
  <c r="DS503" i="10"/>
  <c r="DS535" i="10"/>
  <c r="DS567" i="10"/>
  <c r="DS599" i="10"/>
  <c r="DS631" i="10"/>
  <c r="DS663" i="10"/>
  <c r="EQ6" i="10"/>
  <c r="EI19" i="10"/>
  <c r="EI51" i="10"/>
  <c r="EI83" i="10"/>
  <c r="EI115" i="10"/>
  <c r="EA27" i="10"/>
  <c r="EA59" i="10"/>
  <c r="EA91" i="10"/>
  <c r="EA123" i="10"/>
  <c r="EA155" i="10"/>
  <c r="EA187" i="10"/>
  <c r="EA219" i="10"/>
  <c r="EA251" i="10"/>
  <c r="EA283" i="10"/>
  <c r="EA315" i="10"/>
  <c r="DS24" i="10"/>
  <c r="DS56" i="10"/>
  <c r="DS88" i="10"/>
  <c r="DS120" i="10"/>
  <c r="DS152" i="10"/>
  <c r="DS184" i="10"/>
  <c r="DS216" i="10"/>
  <c r="DS248" i="10"/>
  <c r="DS280" i="10"/>
  <c r="DS312" i="10"/>
  <c r="DS344" i="10"/>
  <c r="DS376" i="10"/>
  <c r="DS408" i="10"/>
  <c r="DS424" i="10"/>
  <c r="DS440" i="10"/>
  <c r="DS456" i="10"/>
  <c r="DS472" i="10"/>
  <c r="DS488" i="10"/>
  <c r="DS504" i="10"/>
  <c r="EI44" i="10"/>
  <c r="EA268" i="10"/>
  <c r="DS285" i="10"/>
  <c r="DS625" i="10"/>
  <c r="EA57" i="10"/>
  <c r="EA241" i="10"/>
  <c r="DS86" i="10"/>
  <c r="DS154" i="10"/>
  <c r="DS218" i="10"/>
  <c r="DS282" i="10"/>
  <c r="DS346" i="10"/>
  <c r="DS410" i="10"/>
  <c r="DS474" i="10"/>
  <c r="DS538" i="10"/>
  <c r="DS602" i="10"/>
  <c r="DS666" i="10"/>
  <c r="EQ17" i="10"/>
  <c r="EI30" i="10"/>
  <c r="EI62" i="10"/>
  <c r="EI94" i="10"/>
  <c r="EA6" i="10"/>
  <c r="EA38" i="10"/>
  <c r="EA70" i="10"/>
  <c r="EA102" i="10"/>
  <c r="EA134" i="10"/>
  <c r="EA166" i="10"/>
  <c r="EA198" i="10"/>
  <c r="EA230" i="10"/>
  <c r="EA262" i="10"/>
  <c r="EA294" i="10"/>
  <c r="EA326" i="10"/>
  <c r="DS31" i="10"/>
  <c r="DS63" i="10"/>
  <c r="DS95" i="10"/>
  <c r="DS127" i="10"/>
  <c r="DS159" i="10"/>
  <c r="DS191" i="10"/>
  <c r="DS223" i="10"/>
  <c r="DS255" i="10"/>
  <c r="DS287" i="10"/>
  <c r="DS319" i="10"/>
  <c r="DS351" i="10"/>
  <c r="DS383" i="10"/>
  <c r="DS415" i="10"/>
  <c r="DS447" i="10"/>
  <c r="DS479" i="10"/>
  <c r="DS511" i="10"/>
  <c r="DS543" i="10"/>
  <c r="DS575" i="10"/>
  <c r="DS607" i="10"/>
  <c r="DS639" i="10"/>
  <c r="DS671" i="10"/>
  <c r="EQ14" i="10"/>
  <c r="EI27" i="10"/>
  <c r="EI59" i="10"/>
  <c r="DS369" i="10"/>
  <c r="DS106" i="10"/>
  <c r="DS362" i="10"/>
  <c r="DS618" i="10"/>
  <c r="EI70" i="10"/>
  <c r="EA78" i="10"/>
  <c r="EA206" i="10"/>
  <c r="DS7" i="10"/>
  <c r="DS135" i="10"/>
  <c r="DS263" i="10"/>
  <c r="DS391" i="10"/>
  <c r="DS519" i="10"/>
  <c r="DS647" i="10"/>
  <c r="EI67" i="10"/>
  <c r="EA11" i="10"/>
  <c r="EA75" i="10"/>
  <c r="EA139" i="10"/>
  <c r="EA203" i="10"/>
  <c r="EA267" i="10"/>
  <c r="DS8" i="10"/>
  <c r="DS72" i="10"/>
  <c r="DS136" i="10"/>
  <c r="DS200" i="10"/>
  <c r="DS264" i="10"/>
  <c r="DS328" i="10"/>
  <c r="DS392" i="10"/>
  <c r="DS432" i="10"/>
  <c r="DS464" i="10"/>
  <c r="DS496" i="10"/>
  <c r="DS524" i="10"/>
  <c r="DS540" i="10"/>
  <c r="DS556" i="10"/>
  <c r="DS572" i="10"/>
  <c r="DS588" i="10"/>
  <c r="DS604" i="10"/>
  <c r="DS620" i="10"/>
  <c r="DS636" i="10"/>
  <c r="DS652" i="10"/>
  <c r="DS668" i="10"/>
  <c r="DS688" i="10"/>
  <c r="DS704" i="10"/>
  <c r="DK12" i="10"/>
  <c r="DK28" i="10"/>
  <c r="DK44" i="10"/>
  <c r="DK60" i="10"/>
  <c r="DK76" i="10"/>
  <c r="DK92" i="10"/>
  <c r="DK108" i="10"/>
  <c r="DK124" i="10"/>
  <c r="DK140" i="10"/>
  <c r="DK156" i="10"/>
  <c r="DK172" i="10"/>
  <c r="DK188" i="10"/>
  <c r="DK204" i="10"/>
  <c r="DK220" i="10"/>
  <c r="DK236" i="10"/>
  <c r="DK252" i="10"/>
  <c r="DK268" i="10"/>
  <c r="DK284" i="10"/>
  <c r="DK300" i="10"/>
  <c r="DK316" i="10"/>
  <c r="DK332" i="10"/>
  <c r="DK348" i="10"/>
  <c r="DK364" i="10"/>
  <c r="DK380" i="10"/>
  <c r="DK396" i="10"/>
  <c r="DK412" i="10"/>
  <c r="DK428" i="10"/>
  <c r="DK444" i="10"/>
  <c r="DK460" i="10"/>
  <c r="DK476" i="10"/>
  <c r="DK492" i="10"/>
  <c r="DK508" i="10"/>
  <c r="DK524" i="10"/>
  <c r="DK540" i="10"/>
  <c r="DK556" i="10"/>
  <c r="DK572" i="10"/>
  <c r="DK588" i="10"/>
  <c r="DK604" i="10"/>
  <c r="DK620" i="10"/>
  <c r="DK636" i="10"/>
  <c r="DK652" i="10"/>
  <c r="DK668" i="10"/>
  <c r="DK684" i="10"/>
  <c r="DK700" i="10"/>
  <c r="DK716" i="10"/>
  <c r="DK732" i="10"/>
  <c r="DK748" i="10"/>
  <c r="DK764" i="10"/>
  <c r="DK780" i="10"/>
  <c r="DK796" i="10"/>
  <c r="DK812" i="10"/>
  <c r="DK828" i="10"/>
  <c r="DK844" i="10"/>
  <c r="DK860" i="10"/>
  <c r="DK876" i="10"/>
  <c r="DK892" i="10"/>
  <c r="DK908" i="10"/>
  <c r="DK924" i="10"/>
  <c r="DK940" i="10"/>
  <c r="DK956" i="10"/>
  <c r="DK972" i="10"/>
  <c r="DK988" i="10"/>
  <c r="DK1004" i="10"/>
  <c r="DK1020" i="10"/>
  <c r="DK1036" i="10"/>
  <c r="DK1052" i="10"/>
  <c r="DK1068" i="10"/>
  <c r="DK1084" i="10"/>
  <c r="DK1100" i="10"/>
  <c r="DK1116" i="10"/>
  <c r="DK1132" i="10"/>
  <c r="DK1148" i="10"/>
  <c r="DK1164" i="10"/>
  <c r="DK1180" i="10"/>
  <c r="DK1196" i="10"/>
  <c r="DK1212" i="10"/>
  <c r="CU8" i="10"/>
  <c r="CM12" i="10"/>
  <c r="CM28" i="10"/>
  <c r="CM44" i="10"/>
  <c r="CE6" i="10"/>
  <c r="CE22" i="10"/>
  <c r="CE38" i="10"/>
  <c r="CE54" i="10"/>
  <c r="CE70" i="10"/>
  <c r="CE86" i="10"/>
  <c r="CE102" i="10"/>
  <c r="CE118" i="10"/>
  <c r="CE134" i="10"/>
  <c r="CE150" i="10"/>
  <c r="CE166" i="10"/>
  <c r="CE182" i="10"/>
  <c r="CE198" i="10"/>
  <c r="CE214" i="10"/>
  <c r="CE230" i="10"/>
  <c r="BW15" i="10"/>
  <c r="BW31" i="10"/>
  <c r="BW47" i="10"/>
  <c r="BW63" i="10"/>
  <c r="BW79" i="10"/>
  <c r="BW95" i="10"/>
  <c r="BW111" i="10"/>
  <c r="BW127" i="10"/>
  <c r="BW143" i="10"/>
  <c r="BW159" i="10"/>
  <c r="BW175" i="10"/>
  <c r="BW191" i="10"/>
  <c r="BW207" i="10"/>
  <c r="BW223" i="10"/>
  <c r="BW239" i="10"/>
  <c r="BW255" i="10"/>
  <c r="BW271" i="10"/>
  <c r="BW287" i="10"/>
  <c r="BW303" i="10"/>
  <c r="BW319" i="10"/>
  <c r="BW335" i="10"/>
  <c r="BW351" i="10"/>
  <c r="BW367" i="10"/>
  <c r="BW383" i="10"/>
  <c r="BW399" i="10"/>
  <c r="BW415" i="10"/>
  <c r="BW431" i="10"/>
  <c r="BW447" i="10"/>
  <c r="BW463" i="10"/>
  <c r="BW479" i="10"/>
  <c r="BO4" i="10"/>
  <c r="BO20" i="10"/>
  <c r="BO36" i="10"/>
  <c r="BO52" i="10"/>
  <c r="EI5" i="10"/>
  <c r="DS170" i="10"/>
  <c r="DS426" i="10"/>
  <c r="EY4" i="10"/>
  <c r="EI102" i="10"/>
  <c r="EA110" i="10"/>
  <c r="EA238" i="10"/>
  <c r="DS39" i="10"/>
  <c r="DS167" i="10"/>
  <c r="DS295" i="10"/>
  <c r="DS423" i="10"/>
  <c r="DS551" i="10"/>
  <c r="EY1" i="10"/>
  <c r="EI91" i="10"/>
  <c r="EA35" i="10"/>
  <c r="EA99" i="10"/>
  <c r="EA163" i="10"/>
  <c r="EA227" i="10"/>
  <c r="EA291" i="10"/>
  <c r="DS32" i="10"/>
  <c r="DS96" i="10"/>
  <c r="DS160" i="10"/>
  <c r="DS224" i="10"/>
  <c r="DS288" i="10"/>
  <c r="DS352" i="10"/>
  <c r="DS412" i="10"/>
  <c r="DS444" i="10"/>
  <c r="DS476" i="10"/>
  <c r="DS508" i="10"/>
  <c r="DS528" i="10"/>
  <c r="DS544" i="10"/>
  <c r="DS560" i="10"/>
  <c r="DS576" i="10"/>
  <c r="DS592" i="10"/>
  <c r="DS608" i="10"/>
  <c r="DS624" i="10"/>
  <c r="DS640" i="10"/>
  <c r="DS656" i="10"/>
  <c r="DS672" i="10"/>
  <c r="DS692" i="10"/>
  <c r="DS708" i="10"/>
  <c r="DK16" i="10"/>
  <c r="DK32" i="10"/>
  <c r="DK48" i="10"/>
  <c r="DK64" i="10"/>
  <c r="DK80" i="10"/>
  <c r="DK96" i="10"/>
  <c r="DK112" i="10"/>
  <c r="DK128" i="10"/>
  <c r="DK144" i="10"/>
  <c r="DK160" i="10"/>
  <c r="DK176" i="10"/>
  <c r="DK192" i="10"/>
  <c r="DK208" i="10"/>
  <c r="DK224" i="10"/>
  <c r="DK240" i="10"/>
  <c r="DK256" i="10"/>
  <c r="DK272" i="10"/>
  <c r="DK288" i="10"/>
  <c r="DK304" i="10"/>
  <c r="DK320" i="10"/>
  <c r="DK336" i="10"/>
  <c r="DK352" i="10"/>
  <c r="DK368" i="10"/>
  <c r="DK384" i="10"/>
  <c r="DK400" i="10"/>
  <c r="DK416" i="10"/>
  <c r="DK432" i="10"/>
  <c r="DK448" i="10"/>
  <c r="DK464" i="10"/>
  <c r="DK480" i="10"/>
  <c r="DK496" i="10"/>
  <c r="DK512" i="10"/>
  <c r="DK528" i="10"/>
  <c r="DK544" i="10"/>
  <c r="DK560" i="10"/>
  <c r="DK576" i="10"/>
  <c r="DK592" i="10"/>
  <c r="DK608" i="10"/>
  <c r="DK624" i="10"/>
  <c r="DK640" i="10"/>
  <c r="DK656" i="10"/>
  <c r="DK672" i="10"/>
  <c r="DK688" i="10"/>
  <c r="DK704" i="10"/>
  <c r="DK720" i="10"/>
  <c r="DK736" i="10"/>
  <c r="DK752" i="10"/>
  <c r="DK768" i="10"/>
  <c r="DK784" i="10"/>
  <c r="DK800" i="10"/>
  <c r="DK816" i="10"/>
  <c r="DK832" i="10"/>
  <c r="DK848" i="10"/>
  <c r="DK864" i="10"/>
  <c r="DK880" i="10"/>
  <c r="DK896" i="10"/>
  <c r="DK912" i="10"/>
  <c r="DK928" i="10"/>
  <c r="DK944" i="10"/>
  <c r="DK960" i="10"/>
  <c r="DK976" i="10"/>
  <c r="DK992" i="10"/>
  <c r="DK1008" i="10"/>
  <c r="DK1024" i="10"/>
  <c r="DK1040" i="10"/>
  <c r="DK1056" i="10"/>
  <c r="DK1072" i="10"/>
  <c r="DK1088" i="10"/>
  <c r="DK1104" i="10"/>
  <c r="DK1120" i="10"/>
  <c r="DK1136" i="10"/>
  <c r="DK1152" i="10"/>
  <c r="DK1168" i="10"/>
  <c r="DK1184" i="10"/>
  <c r="DK1200" i="10"/>
  <c r="DC3" i="10"/>
  <c r="CU12" i="10"/>
  <c r="CM16" i="10"/>
  <c r="CM32" i="10"/>
  <c r="CM48" i="10"/>
  <c r="CE10" i="10"/>
  <c r="CE26" i="10"/>
  <c r="CE42" i="10"/>
  <c r="CE58" i="10"/>
  <c r="CE74" i="10"/>
  <c r="CE90" i="10"/>
  <c r="CE106" i="10"/>
  <c r="CE122" i="10"/>
  <c r="CE138" i="10"/>
  <c r="CE154" i="10"/>
  <c r="CE170" i="10"/>
  <c r="CE186" i="10"/>
  <c r="CE202" i="10"/>
  <c r="CE218" i="10"/>
  <c r="BW3" i="10"/>
  <c r="BW19" i="10"/>
  <c r="BW35" i="10"/>
  <c r="BW51" i="10"/>
  <c r="BW67" i="10"/>
  <c r="BW83" i="10"/>
  <c r="BW99" i="10"/>
  <c r="BW115" i="10"/>
  <c r="BW131" i="10"/>
  <c r="BW147" i="10"/>
  <c r="BW163" i="10"/>
  <c r="BW179" i="10"/>
  <c r="BW195" i="10"/>
  <c r="BW211" i="10"/>
  <c r="BW227" i="10"/>
  <c r="BW243" i="10"/>
  <c r="BW259" i="10"/>
  <c r="BW275" i="10"/>
  <c r="BW291" i="10"/>
  <c r="BW307" i="10"/>
  <c r="BW323" i="10"/>
  <c r="BW339" i="10"/>
  <c r="BW355" i="10"/>
  <c r="BW371" i="10"/>
  <c r="BW387" i="10"/>
  <c r="BW403" i="10"/>
  <c r="BW419" i="10"/>
  <c r="BW435" i="10"/>
  <c r="BW451" i="10"/>
  <c r="BW467" i="10"/>
  <c r="BW483" i="10"/>
  <c r="BO8" i="10"/>
  <c r="BO24" i="10"/>
  <c r="BO40" i="10"/>
  <c r="BO56" i="10"/>
  <c r="EA12" i="10"/>
  <c r="EA113" i="10"/>
  <c r="DS234" i="10"/>
  <c r="DS490" i="10"/>
  <c r="EI6" i="10"/>
  <c r="EA14" i="10"/>
  <c r="EA142" i="10"/>
  <c r="EA270" i="10"/>
  <c r="DS71" i="10"/>
  <c r="DS199" i="10"/>
  <c r="DS327" i="10"/>
  <c r="DS455" i="10"/>
  <c r="DS583" i="10"/>
  <c r="EI3" i="10"/>
  <c r="EI99" i="10"/>
  <c r="EA43" i="10"/>
  <c r="EA107" i="10"/>
  <c r="EA171" i="10"/>
  <c r="EA235" i="10"/>
  <c r="EA299" i="10"/>
  <c r="DS40" i="10"/>
  <c r="DS104" i="10"/>
  <c r="DS168" i="10"/>
  <c r="DS232" i="10"/>
  <c r="DS296" i="10"/>
  <c r="DS360" i="10"/>
  <c r="DS416" i="10"/>
  <c r="DS448" i="10"/>
  <c r="DS480" i="10"/>
  <c r="DS512" i="10"/>
  <c r="DS532" i="10"/>
  <c r="DS548" i="10"/>
  <c r="DS564" i="10"/>
  <c r="DS580" i="10"/>
  <c r="DS596" i="10"/>
  <c r="DS612" i="10"/>
  <c r="DS628" i="10"/>
  <c r="DS644" i="10"/>
  <c r="DS660" i="10"/>
  <c r="DS680" i="10"/>
  <c r="DS696" i="10"/>
  <c r="DK4" i="10"/>
  <c r="DK20" i="10"/>
  <c r="DK36" i="10"/>
  <c r="DK52" i="10"/>
  <c r="DK68" i="10"/>
  <c r="DK84" i="10"/>
  <c r="DK100" i="10"/>
  <c r="DK116" i="10"/>
  <c r="DK132" i="10"/>
  <c r="DK148" i="10"/>
  <c r="DK164" i="10"/>
  <c r="DK180" i="10"/>
  <c r="DK196" i="10"/>
  <c r="DK212" i="10"/>
  <c r="DK228" i="10"/>
  <c r="DK244" i="10"/>
  <c r="DK260" i="10"/>
  <c r="DK276" i="10"/>
  <c r="DK292" i="10"/>
  <c r="DK308" i="10"/>
  <c r="DK324" i="10"/>
  <c r="DK340" i="10"/>
  <c r="DK356" i="10"/>
  <c r="DK372" i="10"/>
  <c r="DK388" i="10"/>
  <c r="DK404" i="10"/>
  <c r="DK420" i="10"/>
  <c r="DK436" i="10"/>
  <c r="DK452" i="10"/>
  <c r="DK468" i="10"/>
  <c r="DK484" i="10"/>
  <c r="DK500" i="10"/>
  <c r="DK516" i="10"/>
  <c r="DK532" i="10"/>
  <c r="DK548" i="10"/>
  <c r="DK564" i="10"/>
  <c r="DK580" i="10"/>
  <c r="DK596" i="10"/>
  <c r="DK612" i="10"/>
  <c r="DK628" i="10"/>
  <c r="DK644" i="10"/>
  <c r="DK660" i="10"/>
  <c r="DK676" i="10"/>
  <c r="DK692" i="10"/>
  <c r="DK708" i="10"/>
  <c r="DK724" i="10"/>
  <c r="DK740" i="10"/>
  <c r="DK756" i="10"/>
  <c r="DK772" i="10"/>
  <c r="DK788" i="10"/>
  <c r="DK804" i="10"/>
  <c r="DK820" i="10"/>
  <c r="DK836" i="10"/>
  <c r="DK852" i="10"/>
  <c r="DK868" i="10"/>
  <c r="DK884" i="10"/>
  <c r="DK900" i="10"/>
  <c r="DK916" i="10"/>
  <c r="DK932" i="10"/>
  <c r="DK948" i="10"/>
  <c r="DK964" i="10"/>
  <c r="DK980" i="10"/>
  <c r="DK996" i="10"/>
  <c r="DK1012" i="10"/>
  <c r="DK1028" i="10"/>
  <c r="DK1044" i="10"/>
  <c r="DK1060" i="10"/>
  <c r="DK1076" i="10"/>
  <c r="DK1092" i="10"/>
  <c r="DK1108" i="10"/>
  <c r="DK1124" i="10"/>
  <c r="DK1140" i="10"/>
  <c r="DK1156" i="10"/>
  <c r="DK1172" i="10"/>
  <c r="DK1188" i="10"/>
  <c r="DK1204" i="10"/>
  <c r="DC7" i="10"/>
  <c r="CM4" i="10"/>
  <c r="CM20" i="10"/>
  <c r="CM36" i="10"/>
  <c r="CM52" i="10"/>
  <c r="CE14" i="10"/>
  <c r="CE30" i="10"/>
  <c r="CE46" i="10"/>
  <c r="CE62" i="10"/>
  <c r="CE78" i="10"/>
  <c r="CE94" i="10"/>
  <c r="CE110" i="10"/>
  <c r="CE126" i="10"/>
  <c r="CE142" i="10"/>
  <c r="CE158" i="10"/>
  <c r="CE174" i="10"/>
  <c r="CE190" i="10"/>
  <c r="CE206" i="10"/>
  <c r="CE222" i="10"/>
  <c r="BW7" i="10"/>
  <c r="BW23" i="10"/>
  <c r="BW39" i="10"/>
  <c r="BW55" i="10"/>
  <c r="BW71" i="10"/>
  <c r="BW87" i="10"/>
  <c r="BW103" i="10"/>
  <c r="BW119" i="10"/>
  <c r="BW135" i="10"/>
  <c r="BW151" i="10"/>
  <c r="BW167" i="10"/>
  <c r="BW183" i="10"/>
  <c r="BW199" i="10"/>
  <c r="BW215" i="10"/>
  <c r="BW231" i="10"/>
  <c r="BW247" i="10"/>
  <c r="BW263" i="10"/>
  <c r="BW279" i="10"/>
  <c r="BW295" i="10"/>
  <c r="BW311" i="10"/>
  <c r="BW327" i="10"/>
  <c r="BW343" i="10"/>
  <c r="BW359" i="10"/>
  <c r="BW375" i="10"/>
  <c r="BW391" i="10"/>
  <c r="BW407" i="10"/>
  <c r="BW423" i="10"/>
  <c r="BW439" i="10"/>
  <c r="BW455" i="10"/>
  <c r="BW471" i="10"/>
  <c r="BW487" i="10"/>
  <c r="BO12" i="10"/>
  <c r="BO28" i="10"/>
  <c r="BO44" i="10"/>
  <c r="BO60" i="10"/>
  <c r="DS298" i="10"/>
  <c r="EA174" i="10"/>
  <c r="DS359" i="10"/>
  <c r="EA3" i="10"/>
  <c r="EA259" i="10"/>
  <c r="DS192" i="10"/>
  <c r="DS428" i="10"/>
  <c r="DS536" i="10"/>
  <c r="DS600" i="10"/>
  <c r="DS664" i="10"/>
  <c r="DK24" i="10"/>
  <c r="DK88" i="10"/>
  <c r="DK152" i="10"/>
  <c r="DK216" i="10"/>
  <c r="DK280" i="10"/>
  <c r="DK344" i="10"/>
  <c r="DK408" i="10"/>
  <c r="DK472" i="10"/>
  <c r="DK536" i="10"/>
  <c r="DK600" i="10"/>
  <c r="DK664" i="10"/>
  <c r="DK728" i="10"/>
  <c r="DK792" i="10"/>
  <c r="DK856" i="10"/>
  <c r="DK920" i="10"/>
  <c r="DK984" i="10"/>
  <c r="DK1048" i="10"/>
  <c r="DK1112" i="10"/>
  <c r="DK1176" i="10"/>
  <c r="CM8" i="10"/>
  <c r="CE18" i="10"/>
  <c r="CE82" i="10"/>
  <c r="CE146" i="10"/>
  <c r="CE210" i="10"/>
  <c r="BW43" i="10"/>
  <c r="BW107" i="10"/>
  <c r="BW171" i="10"/>
  <c r="BW235" i="10"/>
  <c r="BW299" i="10"/>
  <c r="BW363" i="10"/>
  <c r="BW427" i="10"/>
  <c r="BW491" i="10"/>
  <c r="BO64" i="10"/>
  <c r="BO80" i="10"/>
  <c r="BO96" i="10"/>
  <c r="BO112" i="10"/>
  <c r="BO128" i="10"/>
  <c r="BO144" i="10"/>
  <c r="BO160" i="10"/>
  <c r="BO176" i="10"/>
  <c r="BO192" i="10"/>
  <c r="BO208" i="10"/>
  <c r="BO224" i="10"/>
  <c r="BO240" i="10"/>
  <c r="BO256" i="10"/>
  <c r="BO272" i="10"/>
  <c r="BO288" i="10"/>
  <c r="BO304" i="10"/>
  <c r="BO320" i="10"/>
  <c r="BO336" i="10"/>
  <c r="BO352" i="10"/>
  <c r="BO368" i="10"/>
  <c r="BO384" i="10"/>
  <c r="BO400" i="10"/>
  <c r="BO416" i="10"/>
  <c r="BO432" i="10"/>
  <c r="BO448" i="10"/>
  <c r="BO464" i="10"/>
  <c r="BO480" i="10"/>
  <c r="BO496" i="10"/>
  <c r="BO512" i="10"/>
  <c r="BO528" i="10"/>
  <c r="BO544" i="10"/>
  <c r="BO560" i="10"/>
  <c r="BO576" i="10"/>
  <c r="BO592" i="10"/>
  <c r="BO608" i="10"/>
  <c r="BO624" i="10"/>
  <c r="BO640" i="10"/>
  <c r="BO656" i="10"/>
  <c r="BO672" i="10"/>
  <c r="BO688" i="10"/>
  <c r="BO704" i="10"/>
  <c r="BO720" i="10"/>
  <c r="BO736" i="10"/>
  <c r="BO752" i="10"/>
  <c r="BO768" i="10"/>
  <c r="BO784" i="10"/>
  <c r="BO800" i="10"/>
  <c r="BO816" i="10"/>
  <c r="BG13" i="10"/>
  <c r="AY15" i="10"/>
  <c r="AQ2" i="10"/>
  <c r="AQ18" i="10"/>
  <c r="AQ34" i="10"/>
  <c r="AQ50" i="10"/>
  <c r="AQ66" i="10"/>
  <c r="AQ82" i="10"/>
  <c r="AQ98" i="10"/>
  <c r="AQ114" i="10"/>
  <c r="AQ130" i="10"/>
  <c r="AQ146" i="10"/>
  <c r="AI12" i="10"/>
  <c r="AI28" i="10"/>
  <c r="AI44" i="10"/>
  <c r="AI60" i="10"/>
  <c r="AI76" i="10"/>
  <c r="AI92" i="10"/>
  <c r="AI108" i="10"/>
  <c r="AI124" i="10"/>
  <c r="AI140" i="10"/>
  <c r="AI156" i="10"/>
  <c r="AI172" i="10"/>
  <c r="AI188" i="10"/>
  <c r="AI204" i="10"/>
  <c r="AI220" i="10"/>
  <c r="AI236" i="10"/>
  <c r="AI252" i="10"/>
  <c r="AI268" i="10"/>
  <c r="AI284" i="10"/>
  <c r="AI300" i="10"/>
  <c r="AI316" i="10"/>
  <c r="AI332" i="10"/>
  <c r="AI348" i="10"/>
  <c r="AI364" i="10"/>
  <c r="AI380" i="10"/>
  <c r="AA4" i="10"/>
  <c r="AA20" i="10"/>
  <c r="AA36" i="10"/>
  <c r="AA52" i="10"/>
  <c r="AA68" i="10"/>
  <c r="AA84" i="10"/>
  <c r="AA100" i="10"/>
  <c r="AA116" i="10"/>
  <c r="AA132" i="10"/>
  <c r="AA148" i="10"/>
  <c r="AA164" i="10"/>
  <c r="AA180" i="10"/>
  <c r="AA196" i="10"/>
  <c r="AA212" i="10"/>
  <c r="AA228" i="10"/>
  <c r="AA244" i="10"/>
  <c r="AA260" i="10"/>
  <c r="AA276" i="10"/>
  <c r="AA292" i="10"/>
  <c r="AA308" i="10"/>
  <c r="AA324" i="10"/>
  <c r="AA340" i="10"/>
  <c r="AA356" i="10"/>
  <c r="AA372" i="10"/>
  <c r="AA388" i="10"/>
  <c r="AA404" i="10"/>
  <c r="AA420" i="10"/>
  <c r="AA436" i="10"/>
  <c r="AA452" i="10"/>
  <c r="AA468" i="10"/>
  <c r="AA484" i="10"/>
  <c r="AA500" i="10"/>
  <c r="AA516" i="10"/>
  <c r="AA532" i="10"/>
  <c r="AA548" i="10"/>
  <c r="AA564" i="10"/>
  <c r="AA580" i="10"/>
  <c r="AA596" i="10"/>
  <c r="AA612" i="10"/>
  <c r="AA628" i="10"/>
  <c r="AA644" i="10"/>
  <c r="AA660" i="10"/>
  <c r="AA676" i="10"/>
  <c r="AA692" i="10"/>
  <c r="AA708" i="10"/>
  <c r="DS554" i="10"/>
  <c r="EA302" i="10"/>
  <c r="DS487" i="10"/>
  <c r="EA67" i="10"/>
  <c r="EA323" i="10"/>
  <c r="DS256" i="10"/>
  <c r="DS460" i="10"/>
  <c r="DS552" i="10"/>
  <c r="DS616" i="10"/>
  <c r="DS684" i="10"/>
  <c r="DK40" i="10"/>
  <c r="DK104" i="10"/>
  <c r="DK168" i="10"/>
  <c r="DK232" i="10"/>
  <c r="DK296" i="10"/>
  <c r="DK360" i="10"/>
  <c r="DK424" i="10"/>
  <c r="DK488" i="10"/>
  <c r="DK552" i="10"/>
  <c r="DK616" i="10"/>
  <c r="DK680" i="10"/>
  <c r="DK744" i="10"/>
  <c r="DK808" i="10"/>
  <c r="DK872" i="10"/>
  <c r="DK936" i="10"/>
  <c r="DK1000" i="10"/>
  <c r="DK1064" i="10"/>
  <c r="DK1128" i="10"/>
  <c r="DK1192" i="10"/>
  <c r="CM24" i="10"/>
  <c r="CE34" i="10"/>
  <c r="CE98" i="10"/>
  <c r="CE162" i="10"/>
  <c r="CE226" i="10"/>
  <c r="BW59" i="10"/>
  <c r="BW123" i="10"/>
  <c r="BW187" i="10"/>
  <c r="BW251" i="10"/>
  <c r="BW315" i="10"/>
  <c r="BW379" i="10"/>
  <c r="BW443" i="10"/>
  <c r="BO16" i="10"/>
  <c r="BO68" i="10"/>
  <c r="BO84" i="10"/>
  <c r="BO100" i="10"/>
  <c r="BO116" i="10"/>
  <c r="BO132" i="10"/>
  <c r="BO148" i="10"/>
  <c r="BO164" i="10"/>
  <c r="BO180" i="10"/>
  <c r="BO196" i="10"/>
  <c r="BO212" i="10"/>
  <c r="BO228" i="10"/>
  <c r="BO244" i="10"/>
  <c r="BO260" i="10"/>
  <c r="BO276" i="10"/>
  <c r="BO292" i="10"/>
  <c r="BO308" i="10"/>
  <c r="BO324" i="10"/>
  <c r="BO340" i="10"/>
  <c r="BO356" i="10"/>
  <c r="BO372" i="10"/>
  <c r="BO388" i="10"/>
  <c r="BO404" i="10"/>
  <c r="BO420" i="10"/>
  <c r="BO436" i="10"/>
  <c r="BO452" i="10"/>
  <c r="BO468" i="10"/>
  <c r="BO484" i="10"/>
  <c r="BO500" i="10"/>
  <c r="BO516" i="10"/>
  <c r="BO532" i="10"/>
  <c r="BO548" i="10"/>
  <c r="BO564" i="10"/>
  <c r="BO580" i="10"/>
  <c r="BO596" i="10"/>
  <c r="BO612" i="10"/>
  <c r="BO628" i="10"/>
  <c r="BO644" i="10"/>
  <c r="BO660" i="10"/>
  <c r="BO676" i="10"/>
  <c r="BO692" i="10"/>
  <c r="BO708" i="10"/>
  <c r="BO724" i="10"/>
  <c r="BO740" i="10"/>
  <c r="BO756" i="10"/>
  <c r="BO772" i="10"/>
  <c r="BO788" i="10"/>
  <c r="BO804" i="10"/>
  <c r="BG1" i="10"/>
  <c r="AY3" i="10"/>
  <c r="AY19" i="10"/>
  <c r="AQ6" i="10"/>
  <c r="AQ22" i="10"/>
  <c r="AQ38" i="10"/>
  <c r="AQ54" i="10"/>
  <c r="AQ70" i="10"/>
  <c r="AQ86" i="10"/>
  <c r="AQ102" i="10"/>
  <c r="AQ118" i="10"/>
  <c r="AQ134" i="10"/>
  <c r="AQ150" i="10"/>
  <c r="AI16" i="10"/>
  <c r="AI32" i="10"/>
  <c r="AI48" i="10"/>
  <c r="AI64" i="10"/>
  <c r="AI80" i="10"/>
  <c r="AI96" i="10"/>
  <c r="AI112" i="10"/>
  <c r="AI128" i="10"/>
  <c r="AI144" i="10"/>
  <c r="AI160" i="10"/>
  <c r="AI176" i="10"/>
  <c r="AI192" i="10"/>
  <c r="AI208" i="10"/>
  <c r="AI224" i="10"/>
  <c r="AI240" i="10"/>
  <c r="AI256" i="10"/>
  <c r="AI272" i="10"/>
  <c r="AI288" i="10"/>
  <c r="AI304" i="10"/>
  <c r="AI320" i="10"/>
  <c r="AI336" i="10"/>
  <c r="AI352" i="10"/>
  <c r="AI368" i="10"/>
  <c r="AI384" i="10"/>
  <c r="AA8" i="10"/>
  <c r="AA24" i="10"/>
  <c r="AA40" i="10"/>
  <c r="AA56" i="10"/>
  <c r="AA72" i="10"/>
  <c r="AA88" i="10"/>
  <c r="AA104" i="10"/>
  <c r="AA120" i="10"/>
  <c r="AA136" i="10"/>
  <c r="AA152" i="10"/>
  <c r="AA168" i="10"/>
  <c r="AA184" i="10"/>
  <c r="AA200" i="10"/>
  <c r="AA216" i="10"/>
  <c r="AA232" i="10"/>
  <c r="AA248" i="10"/>
  <c r="AA264" i="10"/>
  <c r="AA280" i="10"/>
  <c r="AA296" i="10"/>
  <c r="AA312" i="10"/>
  <c r="AA328" i="10"/>
  <c r="AA344" i="10"/>
  <c r="AA360" i="10"/>
  <c r="AA376" i="10"/>
  <c r="AA392" i="10"/>
  <c r="AA408" i="10"/>
  <c r="AA424" i="10"/>
  <c r="AA440" i="10"/>
  <c r="AA456" i="10"/>
  <c r="AA472" i="10"/>
  <c r="AA488" i="10"/>
  <c r="AA504" i="10"/>
  <c r="AA520" i="10"/>
  <c r="AA536" i="10"/>
  <c r="AA552" i="10"/>
  <c r="AA568" i="10"/>
  <c r="AA584" i="10"/>
  <c r="AA600" i="10"/>
  <c r="AA616" i="10"/>
  <c r="AA632" i="10"/>
  <c r="AA648" i="10"/>
  <c r="AA664" i="10"/>
  <c r="AA680" i="10"/>
  <c r="AA696" i="10"/>
  <c r="DS29" i="10"/>
  <c r="EI38" i="10"/>
  <c r="DS103" i="10"/>
  <c r="DS615" i="10"/>
  <c r="EA131" i="10"/>
  <c r="DS64" i="10"/>
  <c r="DS320" i="10"/>
  <c r="DS492" i="10"/>
  <c r="DS568" i="10"/>
  <c r="DS632" i="10"/>
  <c r="DS700" i="10"/>
  <c r="DK56" i="10"/>
  <c r="DK120" i="10"/>
  <c r="DK184" i="10"/>
  <c r="DK248" i="10"/>
  <c r="DK312" i="10"/>
  <c r="DK376" i="10"/>
  <c r="DK440" i="10"/>
  <c r="DK504" i="10"/>
  <c r="DK568" i="10"/>
  <c r="DK632" i="10"/>
  <c r="DK696" i="10"/>
  <c r="DK760" i="10"/>
  <c r="DK824" i="10"/>
  <c r="DK888" i="10"/>
  <c r="DK952" i="10"/>
  <c r="DK1016" i="10"/>
  <c r="DK1080" i="10"/>
  <c r="DK1144" i="10"/>
  <c r="DK1208" i="10"/>
  <c r="CM40" i="10"/>
  <c r="CE50" i="10"/>
  <c r="CE114" i="10"/>
  <c r="CE178" i="10"/>
  <c r="BW11" i="10"/>
  <c r="BW75" i="10"/>
  <c r="BW139" i="10"/>
  <c r="BW203" i="10"/>
  <c r="BW267" i="10"/>
  <c r="BW331" i="10"/>
  <c r="BW395" i="10"/>
  <c r="BW459" i="10"/>
  <c r="BO32" i="10"/>
  <c r="BO72" i="10"/>
  <c r="BO88" i="10"/>
  <c r="BO104" i="10"/>
  <c r="BO120" i="10"/>
  <c r="BO136" i="10"/>
  <c r="BO152" i="10"/>
  <c r="BO168" i="10"/>
  <c r="BO184" i="10"/>
  <c r="BO200" i="10"/>
  <c r="BO216" i="10"/>
  <c r="BO232" i="10"/>
  <c r="BO248" i="10"/>
  <c r="BO264" i="10"/>
  <c r="BO280" i="10"/>
  <c r="BO296" i="10"/>
  <c r="BO312" i="10"/>
  <c r="BO328" i="10"/>
  <c r="BO344" i="10"/>
  <c r="BO360" i="10"/>
  <c r="BO376" i="10"/>
  <c r="BO392" i="10"/>
  <c r="BO408" i="10"/>
  <c r="BO424" i="10"/>
  <c r="BO440" i="10"/>
  <c r="BO456" i="10"/>
  <c r="BO472" i="10"/>
  <c r="BO488" i="10"/>
  <c r="BO504" i="10"/>
  <c r="BO520" i="10"/>
  <c r="BO536" i="10"/>
  <c r="BO552" i="10"/>
  <c r="BO568" i="10"/>
  <c r="BO584" i="10"/>
  <c r="BO600" i="10"/>
  <c r="BO616" i="10"/>
  <c r="BO632" i="10"/>
  <c r="BO648" i="10"/>
  <c r="BO664" i="10"/>
  <c r="BO680" i="10"/>
  <c r="BO696" i="10"/>
  <c r="BO712" i="10"/>
  <c r="BO728" i="10"/>
  <c r="BO744" i="10"/>
  <c r="BO760" i="10"/>
  <c r="BO776" i="10"/>
  <c r="BO792" i="10"/>
  <c r="BO808" i="10"/>
  <c r="BG5" i="10"/>
  <c r="AY7" i="10"/>
  <c r="AY23" i="10"/>
  <c r="AQ10" i="10"/>
  <c r="AQ26" i="10"/>
  <c r="AQ42" i="10"/>
  <c r="AQ58" i="10"/>
  <c r="AQ74" i="10"/>
  <c r="AQ90" i="10"/>
  <c r="AQ106" i="10"/>
  <c r="AQ122" i="10"/>
  <c r="AQ138" i="10"/>
  <c r="AI4" i="10"/>
  <c r="AI20" i="10"/>
  <c r="AI36" i="10"/>
  <c r="AI52" i="10"/>
  <c r="AI68" i="10"/>
  <c r="AI84" i="10"/>
  <c r="AI100" i="10"/>
  <c r="AI116" i="10"/>
  <c r="AI132" i="10"/>
  <c r="AI148" i="10"/>
  <c r="AI164" i="10"/>
  <c r="AI180" i="10"/>
  <c r="AI196" i="10"/>
  <c r="AI212" i="10"/>
  <c r="AI228" i="10"/>
  <c r="AI244" i="10"/>
  <c r="AI260" i="10"/>
  <c r="AI276" i="10"/>
  <c r="AI292" i="10"/>
  <c r="AI308" i="10"/>
  <c r="AI324" i="10"/>
  <c r="AI340" i="10"/>
  <c r="AI356" i="10"/>
  <c r="AI372" i="10"/>
  <c r="AI388" i="10"/>
  <c r="AA12" i="10"/>
  <c r="AA28" i="10"/>
  <c r="AA44" i="10"/>
  <c r="AA60" i="10"/>
  <c r="AA76" i="10"/>
  <c r="AA92" i="10"/>
  <c r="AA108" i="10"/>
  <c r="AA124" i="10"/>
  <c r="AA140" i="10"/>
  <c r="AA156" i="10"/>
  <c r="AA172" i="10"/>
  <c r="AA188" i="10"/>
  <c r="AA204" i="10"/>
  <c r="AA220" i="10"/>
  <c r="AA236" i="10"/>
  <c r="AA252" i="10"/>
  <c r="AA268" i="10"/>
  <c r="AA284" i="10"/>
  <c r="AA300" i="10"/>
  <c r="AA316" i="10"/>
  <c r="AA332" i="10"/>
  <c r="AA348" i="10"/>
  <c r="AA364" i="10"/>
  <c r="AA380" i="10"/>
  <c r="AA396" i="10"/>
  <c r="AA412" i="10"/>
  <c r="AA428" i="10"/>
  <c r="AA444" i="10"/>
  <c r="AA460" i="10"/>
  <c r="AA476" i="10"/>
  <c r="AA492" i="10"/>
  <c r="AA508" i="10"/>
  <c r="AA524" i="10"/>
  <c r="AA540" i="10"/>
  <c r="AA556" i="10"/>
  <c r="AA572" i="10"/>
  <c r="AA588" i="10"/>
  <c r="AA604" i="10"/>
  <c r="AA620" i="10"/>
  <c r="AA636" i="10"/>
  <c r="AA652" i="10"/>
  <c r="AA668" i="10"/>
  <c r="AA684" i="10"/>
  <c r="AA700" i="10"/>
  <c r="DS231" i="10"/>
  <c r="DS384" i="10"/>
  <c r="DK8" i="10"/>
  <c r="DK264" i="10"/>
  <c r="DK520" i="10"/>
  <c r="DK776" i="10"/>
  <c r="DK1032" i="10"/>
  <c r="CE2" i="10"/>
  <c r="BW27" i="10"/>
  <c r="BW283" i="10"/>
  <c r="BO48" i="10"/>
  <c r="BO124" i="10"/>
  <c r="BO188" i="10"/>
  <c r="BO252" i="10"/>
  <c r="BO316" i="10"/>
  <c r="BO380" i="10"/>
  <c r="BO444" i="10"/>
  <c r="BO508" i="10"/>
  <c r="BO572" i="10"/>
  <c r="BO636" i="10"/>
  <c r="BO700" i="10"/>
  <c r="BO764" i="10"/>
  <c r="BG9" i="10"/>
  <c r="AQ30" i="10"/>
  <c r="AQ94" i="10"/>
  <c r="AI8" i="10"/>
  <c r="AI72" i="10"/>
  <c r="AI136" i="10"/>
  <c r="AI200" i="10"/>
  <c r="AI264" i="10"/>
  <c r="AI328" i="10"/>
  <c r="AI392" i="10"/>
  <c r="AA64" i="10"/>
  <c r="AA128" i="10"/>
  <c r="AA192" i="10"/>
  <c r="AA256" i="10"/>
  <c r="AA320" i="10"/>
  <c r="AA384" i="10"/>
  <c r="AA448" i="10"/>
  <c r="AA512" i="10"/>
  <c r="AA576" i="10"/>
  <c r="AA640" i="10"/>
  <c r="AA704" i="10"/>
  <c r="AA724" i="10"/>
  <c r="AA740" i="10"/>
  <c r="AA756" i="10"/>
  <c r="AA772" i="10"/>
  <c r="AA788" i="10"/>
  <c r="AA804" i="10"/>
  <c r="AA820" i="10"/>
  <c r="AA836" i="10"/>
  <c r="S16" i="10"/>
  <c r="S32" i="10"/>
  <c r="S48" i="10"/>
  <c r="S64" i="10"/>
  <c r="S80" i="10"/>
  <c r="S96" i="10"/>
  <c r="S112" i="10"/>
  <c r="S128" i="10"/>
  <c r="S144" i="10"/>
  <c r="S160" i="10"/>
  <c r="S176" i="10"/>
  <c r="S192" i="10"/>
  <c r="S208" i="10"/>
  <c r="S224" i="10"/>
  <c r="S240" i="10"/>
  <c r="S256" i="10"/>
  <c r="S272" i="10"/>
  <c r="S288" i="10"/>
  <c r="S304" i="10"/>
  <c r="S320" i="10"/>
  <c r="S336" i="10"/>
  <c r="S352" i="10"/>
  <c r="S368" i="10"/>
  <c r="S384" i="10"/>
  <c r="S400" i="10"/>
  <c r="S416" i="10"/>
  <c r="S432" i="10"/>
  <c r="S448" i="10"/>
  <c r="S464" i="10"/>
  <c r="S480" i="10"/>
  <c r="S496" i="10"/>
  <c r="S512" i="10"/>
  <c r="S528" i="10"/>
  <c r="S544" i="10"/>
  <c r="S560" i="10"/>
  <c r="S576" i="10"/>
  <c r="S592" i="10"/>
  <c r="S608" i="10"/>
  <c r="S624" i="10"/>
  <c r="S640" i="10"/>
  <c r="S656" i="10"/>
  <c r="S672" i="10"/>
  <c r="S688" i="10"/>
  <c r="S704" i="10"/>
  <c r="S720" i="10"/>
  <c r="S736" i="10"/>
  <c r="S752" i="10"/>
  <c r="S768" i="10"/>
  <c r="S784" i="10"/>
  <c r="S800" i="10"/>
  <c r="S816" i="10"/>
  <c r="S832" i="10"/>
  <c r="S848" i="10"/>
  <c r="S864" i="10"/>
  <c r="S880" i="10"/>
  <c r="S896" i="10"/>
  <c r="S912" i="10"/>
  <c r="S928" i="10"/>
  <c r="S944" i="10"/>
  <c r="S960" i="10"/>
  <c r="S976" i="10"/>
  <c r="S992" i="10"/>
  <c r="S1008" i="10"/>
  <c r="S1024" i="10"/>
  <c r="S1040" i="10"/>
  <c r="S1056" i="10"/>
  <c r="S1072" i="10"/>
  <c r="S1088" i="10"/>
  <c r="S1104" i="10"/>
  <c r="S1120" i="10"/>
  <c r="S1136" i="10"/>
  <c r="DS681" i="10"/>
  <c r="DS697" i="10"/>
  <c r="DK1" i="10"/>
  <c r="DK17" i="10"/>
  <c r="DK33" i="10"/>
  <c r="DK49" i="10"/>
  <c r="DK65" i="10"/>
  <c r="DK81" i="10"/>
  <c r="DK97" i="10"/>
  <c r="DK113" i="10"/>
  <c r="DK129" i="10"/>
  <c r="DK145" i="10"/>
  <c r="DK161" i="10"/>
  <c r="DK177" i="10"/>
  <c r="DK193" i="10"/>
  <c r="DK209" i="10"/>
  <c r="DK225" i="10"/>
  <c r="DK241" i="10"/>
  <c r="DK257" i="10"/>
  <c r="DK273" i="10"/>
  <c r="DK289" i="10"/>
  <c r="DK305" i="10"/>
  <c r="DK321" i="10"/>
  <c r="DK337" i="10"/>
  <c r="DK353" i="10"/>
  <c r="DK369" i="10"/>
  <c r="DK385" i="10"/>
  <c r="DK401" i="10"/>
  <c r="DK417" i="10"/>
  <c r="DK433" i="10"/>
  <c r="DK449" i="10"/>
  <c r="DK465" i="10"/>
  <c r="DK481" i="10"/>
  <c r="DK497" i="10"/>
  <c r="DK513" i="10"/>
  <c r="DK529" i="10"/>
  <c r="DK545" i="10"/>
  <c r="DK561" i="10"/>
  <c r="DK577" i="10"/>
  <c r="DK593" i="10"/>
  <c r="DK609" i="10"/>
  <c r="DK625" i="10"/>
  <c r="DK641" i="10"/>
  <c r="DK657" i="10"/>
  <c r="DK673" i="10"/>
  <c r="DK689" i="10"/>
  <c r="DK705" i="10"/>
  <c r="DK721" i="10"/>
  <c r="DK737" i="10"/>
  <c r="DK753" i="10"/>
  <c r="DK769" i="10"/>
  <c r="DK785" i="10"/>
  <c r="DK801" i="10"/>
  <c r="DK817" i="10"/>
  <c r="DK833" i="10"/>
  <c r="DK849" i="10"/>
  <c r="DK865" i="10"/>
  <c r="DK881" i="10"/>
  <c r="DK897" i="10"/>
  <c r="DK913" i="10"/>
  <c r="DK929" i="10"/>
  <c r="DK945" i="10"/>
  <c r="DK961" i="10"/>
  <c r="DK977" i="10"/>
  <c r="DK993" i="10"/>
  <c r="DK1009" i="10"/>
  <c r="DK1025" i="10"/>
  <c r="DK1041" i="10"/>
  <c r="DK1057" i="10"/>
  <c r="DK1073" i="10"/>
  <c r="DK1089" i="10"/>
  <c r="DK1105" i="10"/>
  <c r="DK1121" i="10"/>
  <c r="DK1137" i="10"/>
  <c r="DK1153" i="10"/>
  <c r="DK1169" i="10"/>
  <c r="DK1185" i="10"/>
  <c r="DK1201" i="10"/>
  <c r="DC4" i="10"/>
  <c r="CU9" i="10"/>
  <c r="CM9" i="10"/>
  <c r="CM25" i="10"/>
  <c r="CM41" i="10"/>
  <c r="CE3" i="10"/>
  <c r="CE19" i="10"/>
  <c r="CE35" i="10"/>
  <c r="CE51" i="10"/>
  <c r="CE67" i="10"/>
  <c r="CE83" i="10"/>
  <c r="CE99" i="10"/>
  <c r="CE115" i="10"/>
  <c r="CE131" i="10"/>
  <c r="CE147" i="10"/>
  <c r="CE163" i="10"/>
  <c r="CE179" i="10"/>
  <c r="CE195" i="10"/>
  <c r="CE211" i="10"/>
  <c r="CE227" i="10"/>
  <c r="BW16" i="10"/>
  <c r="BW32" i="10"/>
  <c r="BW48" i="10"/>
  <c r="BW64" i="10"/>
  <c r="BW80" i="10"/>
  <c r="BW96" i="10"/>
  <c r="BW112" i="10"/>
  <c r="BW128" i="10"/>
  <c r="BW144" i="10"/>
  <c r="BW160" i="10"/>
  <c r="BW176" i="10"/>
  <c r="BW192" i="10"/>
  <c r="BW208" i="10"/>
  <c r="BW224" i="10"/>
  <c r="BW240" i="10"/>
  <c r="BW256" i="10"/>
  <c r="BW272" i="10"/>
  <c r="BW288" i="10"/>
  <c r="BW304" i="10"/>
  <c r="BW320" i="10"/>
  <c r="BW336" i="10"/>
  <c r="BW352" i="10"/>
  <c r="BW368" i="10"/>
  <c r="BW384" i="10"/>
  <c r="BW400" i="10"/>
  <c r="BW416" i="10"/>
  <c r="BW432" i="10"/>
  <c r="BW448" i="10"/>
  <c r="BW464" i="10"/>
  <c r="BW480" i="10"/>
  <c r="BO1" i="10"/>
  <c r="BO17" i="10"/>
  <c r="BO33" i="10"/>
  <c r="BO49" i="10"/>
  <c r="BO65" i="10"/>
  <c r="BO81" i="10"/>
  <c r="BO97" i="10"/>
  <c r="BO113" i="10"/>
  <c r="BO129" i="10"/>
  <c r="BO145" i="10"/>
  <c r="BO161" i="10"/>
  <c r="BO177" i="10"/>
  <c r="BO193" i="10"/>
  <c r="BO209" i="10"/>
  <c r="BO225" i="10"/>
  <c r="BO241" i="10"/>
  <c r="BO257" i="10"/>
  <c r="BO273" i="10"/>
  <c r="BO289" i="10"/>
  <c r="BO305" i="10"/>
  <c r="BO321" i="10"/>
  <c r="BO337" i="10"/>
  <c r="BO353" i="10"/>
  <c r="BO369" i="10"/>
  <c r="BO385" i="10"/>
  <c r="BO401" i="10"/>
  <c r="BO417" i="10"/>
  <c r="BO433" i="10"/>
  <c r="BO449" i="10"/>
  <c r="BO465" i="10"/>
  <c r="BO481" i="10"/>
  <c r="BO497" i="10"/>
  <c r="BO513" i="10"/>
  <c r="BO529" i="10"/>
  <c r="BO545" i="10"/>
  <c r="BO561" i="10"/>
  <c r="BO577" i="10"/>
  <c r="BO593" i="10"/>
  <c r="BO609" i="10"/>
  <c r="DS682" i="10"/>
  <c r="DS698" i="10"/>
  <c r="DK2" i="10"/>
  <c r="DK18" i="10"/>
  <c r="DK34" i="10"/>
  <c r="DK50" i="10"/>
  <c r="DK66" i="10"/>
  <c r="DK82" i="10"/>
  <c r="DK98" i="10"/>
  <c r="DK114" i="10"/>
  <c r="DK130" i="10"/>
  <c r="DK146" i="10"/>
  <c r="DK162" i="10"/>
  <c r="DK178" i="10"/>
  <c r="DK194" i="10"/>
  <c r="DK210" i="10"/>
  <c r="DK226" i="10"/>
  <c r="DK242" i="10"/>
  <c r="DK258" i="10"/>
  <c r="DK274" i="10"/>
  <c r="DK290" i="10"/>
  <c r="DK306" i="10"/>
  <c r="DK322" i="10"/>
  <c r="DK338" i="10"/>
  <c r="DK354" i="10"/>
  <c r="DK370" i="10"/>
  <c r="DK386" i="10"/>
  <c r="DK402" i="10"/>
  <c r="DK418" i="10"/>
  <c r="DK434" i="10"/>
  <c r="DK450" i="10"/>
  <c r="DK466" i="10"/>
  <c r="DK482" i="10"/>
  <c r="DK498" i="10"/>
  <c r="DK514" i="10"/>
  <c r="DK530" i="10"/>
  <c r="DK546" i="10"/>
  <c r="DK562" i="10"/>
  <c r="DK578" i="10"/>
  <c r="DK594" i="10"/>
  <c r="DK610" i="10"/>
  <c r="DK626" i="10"/>
  <c r="DK642" i="10"/>
  <c r="DK658" i="10"/>
  <c r="DK674" i="10"/>
  <c r="DK690" i="10"/>
  <c r="DK706" i="10"/>
  <c r="DK722" i="10"/>
  <c r="DK738" i="10"/>
  <c r="DK754" i="10"/>
  <c r="DK770" i="10"/>
  <c r="DK786" i="10"/>
  <c r="EI35" i="10"/>
  <c r="DS520" i="10"/>
  <c r="DK72" i="10"/>
  <c r="DK328" i="10"/>
  <c r="DK584" i="10"/>
  <c r="DK840" i="10"/>
  <c r="DK1096" i="10"/>
  <c r="CE66" i="10"/>
  <c r="BW91" i="10"/>
  <c r="BW347" i="10"/>
  <c r="BO76" i="10"/>
  <c r="BO140" i="10"/>
  <c r="BO204" i="10"/>
  <c r="BO268" i="10"/>
  <c r="BO332" i="10"/>
  <c r="BO396" i="10"/>
  <c r="BO460" i="10"/>
  <c r="BO524" i="10"/>
  <c r="BO588" i="10"/>
  <c r="BO652" i="10"/>
  <c r="BO716" i="10"/>
  <c r="BO780" i="10"/>
  <c r="AY11" i="10"/>
  <c r="AQ46" i="10"/>
  <c r="AQ110" i="10"/>
  <c r="AI24" i="10"/>
  <c r="AI88" i="10"/>
  <c r="AI152" i="10"/>
  <c r="AI216" i="10"/>
  <c r="AI280" i="10"/>
  <c r="AI344" i="10"/>
  <c r="AA16" i="10"/>
  <c r="AA80" i="10"/>
  <c r="AA144" i="10"/>
  <c r="AA208" i="10"/>
  <c r="AA272" i="10"/>
  <c r="AA336" i="10"/>
  <c r="AA400" i="10"/>
  <c r="AA464" i="10"/>
  <c r="AA528" i="10"/>
  <c r="AA592" i="10"/>
  <c r="AA656" i="10"/>
  <c r="AA712" i="10"/>
  <c r="AA728" i="10"/>
  <c r="AA744" i="10"/>
  <c r="AA760" i="10"/>
  <c r="AA776" i="10"/>
  <c r="AA792" i="10"/>
  <c r="AA808" i="10"/>
  <c r="AA824" i="10"/>
  <c r="S4" i="10"/>
  <c r="S20" i="10"/>
  <c r="S36" i="10"/>
  <c r="S52" i="10"/>
  <c r="S68" i="10"/>
  <c r="S84" i="10"/>
  <c r="S100" i="10"/>
  <c r="S116" i="10"/>
  <c r="S132" i="10"/>
  <c r="S148" i="10"/>
  <c r="S164" i="10"/>
  <c r="S180" i="10"/>
  <c r="S196" i="10"/>
  <c r="S212" i="10"/>
  <c r="S228" i="10"/>
  <c r="S244" i="10"/>
  <c r="S260" i="10"/>
  <c r="S276" i="10"/>
  <c r="S292" i="10"/>
  <c r="S308" i="10"/>
  <c r="S324" i="10"/>
  <c r="S340" i="10"/>
  <c r="S356" i="10"/>
  <c r="S372" i="10"/>
  <c r="S388" i="10"/>
  <c r="S404" i="10"/>
  <c r="S420" i="10"/>
  <c r="S436" i="10"/>
  <c r="S452" i="10"/>
  <c r="S468" i="10"/>
  <c r="S484" i="10"/>
  <c r="S500" i="10"/>
  <c r="S516" i="10"/>
  <c r="S532" i="10"/>
  <c r="S548" i="10"/>
  <c r="S564" i="10"/>
  <c r="S580" i="10"/>
  <c r="S596" i="10"/>
  <c r="S612" i="10"/>
  <c r="S628" i="10"/>
  <c r="S644" i="10"/>
  <c r="S660" i="10"/>
  <c r="S676" i="10"/>
  <c r="S692" i="10"/>
  <c r="S708" i="10"/>
  <c r="S724" i="10"/>
  <c r="S740" i="10"/>
  <c r="S756" i="10"/>
  <c r="S772" i="10"/>
  <c r="S788" i="10"/>
  <c r="S804" i="10"/>
  <c r="S820" i="10"/>
  <c r="S836" i="10"/>
  <c r="S852" i="10"/>
  <c r="S868" i="10"/>
  <c r="S884" i="10"/>
  <c r="S900" i="10"/>
  <c r="S916" i="10"/>
  <c r="S932" i="10"/>
  <c r="S948" i="10"/>
  <c r="S964" i="10"/>
  <c r="S980" i="10"/>
  <c r="S996" i="10"/>
  <c r="S1012" i="10"/>
  <c r="S1028" i="10"/>
  <c r="S1044" i="10"/>
  <c r="S1060" i="10"/>
  <c r="S1076" i="10"/>
  <c r="S1092" i="10"/>
  <c r="S1108" i="10"/>
  <c r="S1124" i="10"/>
  <c r="S1140" i="10"/>
  <c r="DS685" i="10"/>
  <c r="DS701" i="10"/>
  <c r="DK5" i="10"/>
  <c r="DK21" i="10"/>
  <c r="DK37" i="10"/>
  <c r="DK53" i="10"/>
  <c r="DK69" i="10"/>
  <c r="DK85" i="10"/>
  <c r="DK101" i="10"/>
  <c r="DK117" i="10"/>
  <c r="DK133" i="10"/>
  <c r="DK149" i="10"/>
  <c r="DK165" i="10"/>
  <c r="DK181" i="10"/>
  <c r="DK197" i="10"/>
  <c r="DK213" i="10"/>
  <c r="DK229" i="10"/>
  <c r="DK245" i="10"/>
  <c r="DK261" i="10"/>
  <c r="DK277" i="10"/>
  <c r="DK293" i="10"/>
  <c r="DK309" i="10"/>
  <c r="DK325" i="10"/>
  <c r="DK341" i="10"/>
  <c r="DK357" i="10"/>
  <c r="DK373" i="10"/>
  <c r="DK389" i="10"/>
  <c r="DK405" i="10"/>
  <c r="DK421" i="10"/>
  <c r="DK437" i="10"/>
  <c r="DK453" i="10"/>
  <c r="DK469" i="10"/>
  <c r="DK485" i="10"/>
  <c r="DK501" i="10"/>
  <c r="DK517" i="10"/>
  <c r="DK533" i="10"/>
  <c r="DK549" i="10"/>
  <c r="DK565" i="10"/>
  <c r="DK581" i="10"/>
  <c r="DK597" i="10"/>
  <c r="DK613" i="10"/>
  <c r="DK629" i="10"/>
  <c r="DK645" i="10"/>
  <c r="DK661" i="10"/>
  <c r="DK677" i="10"/>
  <c r="DK693" i="10"/>
  <c r="DK709" i="10"/>
  <c r="DK725" i="10"/>
  <c r="DK741" i="10"/>
  <c r="DK757" i="10"/>
  <c r="DK773" i="10"/>
  <c r="DK789" i="10"/>
  <c r="DK805" i="10"/>
  <c r="DK821" i="10"/>
  <c r="DK837" i="10"/>
  <c r="DK853" i="10"/>
  <c r="DK869" i="10"/>
  <c r="DK885" i="10"/>
  <c r="DK901" i="10"/>
  <c r="DK917" i="10"/>
  <c r="DK933" i="10"/>
  <c r="DK949" i="10"/>
  <c r="DK965" i="10"/>
  <c r="DK981" i="10"/>
  <c r="DK997" i="10"/>
  <c r="DK1013" i="10"/>
  <c r="DK1029" i="10"/>
  <c r="DK1045" i="10"/>
  <c r="DK1061" i="10"/>
  <c r="DK1077" i="10"/>
  <c r="DK1093" i="10"/>
  <c r="DK1109" i="10"/>
  <c r="DK1125" i="10"/>
  <c r="DK1141" i="10"/>
  <c r="DK1157" i="10"/>
  <c r="DK1173" i="10"/>
  <c r="DK1189" i="10"/>
  <c r="DK1205" i="10"/>
  <c r="DC8" i="10"/>
  <c r="CU13" i="10"/>
  <c r="CM13" i="10"/>
  <c r="CM29" i="10"/>
  <c r="CM45" i="10"/>
  <c r="CE7" i="10"/>
  <c r="CE23" i="10"/>
  <c r="CE39" i="10"/>
  <c r="CE55" i="10"/>
  <c r="CE71" i="10"/>
  <c r="CE87" i="10"/>
  <c r="CE103" i="10"/>
  <c r="CE119" i="10"/>
  <c r="CE135" i="10"/>
  <c r="CE151" i="10"/>
  <c r="CE167" i="10"/>
  <c r="CE183" i="10"/>
  <c r="CE199" i="10"/>
  <c r="CE215" i="10"/>
  <c r="BW4" i="10"/>
  <c r="BW20" i="10"/>
  <c r="BW36" i="10"/>
  <c r="BW52" i="10"/>
  <c r="BW68" i="10"/>
  <c r="BW84" i="10"/>
  <c r="BW100" i="10"/>
  <c r="BW116" i="10"/>
  <c r="BW132" i="10"/>
  <c r="BW148" i="10"/>
  <c r="BW164" i="10"/>
  <c r="BW180" i="10"/>
  <c r="BW196" i="10"/>
  <c r="BW212" i="10"/>
  <c r="BW228" i="10"/>
  <c r="BW244" i="10"/>
  <c r="BW260" i="10"/>
  <c r="BW276" i="10"/>
  <c r="BW292" i="10"/>
  <c r="BW308" i="10"/>
  <c r="BW324" i="10"/>
  <c r="BW340" i="10"/>
  <c r="BW356" i="10"/>
  <c r="BW372" i="10"/>
  <c r="BW388" i="10"/>
  <c r="BW404" i="10"/>
  <c r="BW420" i="10"/>
  <c r="BW436" i="10"/>
  <c r="BW452" i="10"/>
  <c r="BW468" i="10"/>
  <c r="BW484" i="10"/>
  <c r="BO5" i="10"/>
  <c r="BO21" i="10"/>
  <c r="BO37" i="10"/>
  <c r="BO53" i="10"/>
  <c r="BO69" i="10"/>
  <c r="BO85" i="10"/>
  <c r="BO101" i="10"/>
  <c r="BO117" i="10"/>
  <c r="BO133" i="10"/>
  <c r="BO149" i="10"/>
  <c r="BO165" i="10"/>
  <c r="BO181" i="10"/>
  <c r="BO197" i="10"/>
  <c r="BO213" i="10"/>
  <c r="BO229" i="10"/>
  <c r="BO245" i="10"/>
  <c r="BO261" i="10"/>
  <c r="BO277" i="10"/>
  <c r="BO293" i="10"/>
  <c r="BO309" i="10"/>
  <c r="BO325" i="10"/>
  <c r="BO341" i="10"/>
  <c r="BO357" i="10"/>
  <c r="BO373" i="10"/>
  <c r="BO389" i="10"/>
  <c r="BO405" i="10"/>
  <c r="BO421" i="10"/>
  <c r="BO437" i="10"/>
  <c r="BO453" i="10"/>
  <c r="BO469" i="10"/>
  <c r="BO485" i="10"/>
  <c r="BO501" i="10"/>
  <c r="BO517" i="10"/>
  <c r="BO533" i="10"/>
  <c r="BO549" i="10"/>
  <c r="BO565" i="10"/>
  <c r="BO581" i="10"/>
  <c r="BO597" i="10"/>
  <c r="BO613" i="10"/>
  <c r="DS686" i="10"/>
  <c r="DS702" i="10"/>
  <c r="DK6" i="10"/>
  <c r="DK22" i="10"/>
  <c r="DK38" i="10"/>
  <c r="DK54" i="10"/>
  <c r="DK70" i="10"/>
  <c r="DK86" i="10"/>
  <c r="DK102" i="10"/>
  <c r="DK118" i="10"/>
  <c r="DK134" i="10"/>
  <c r="DK150" i="10"/>
  <c r="DK166" i="10"/>
  <c r="DK182" i="10"/>
  <c r="DK198" i="10"/>
  <c r="DK214" i="10"/>
  <c r="DK230" i="10"/>
  <c r="DK246" i="10"/>
  <c r="DK262" i="10"/>
  <c r="DK278" i="10"/>
  <c r="DK294" i="10"/>
  <c r="DK310" i="10"/>
  <c r="DK326" i="10"/>
  <c r="DK342" i="10"/>
  <c r="DK358" i="10"/>
  <c r="DK374" i="10"/>
  <c r="DK390" i="10"/>
  <c r="DK406" i="10"/>
  <c r="DK422" i="10"/>
  <c r="DK438" i="10"/>
  <c r="DK454" i="10"/>
  <c r="DK470" i="10"/>
  <c r="DK486" i="10"/>
  <c r="DK502" i="10"/>
  <c r="DK518" i="10"/>
  <c r="DK534" i="10"/>
  <c r="DK550" i="10"/>
  <c r="DK566" i="10"/>
  <c r="DK582" i="10"/>
  <c r="DK598" i="10"/>
  <c r="DK614" i="10"/>
  <c r="DK630" i="10"/>
  <c r="DK646" i="10"/>
  <c r="DK662" i="10"/>
  <c r="DK678" i="10"/>
  <c r="DK694" i="10"/>
  <c r="DK710" i="10"/>
  <c r="DK726" i="10"/>
  <c r="DK742" i="10"/>
  <c r="DK758" i="10"/>
  <c r="DK774" i="10"/>
  <c r="DK790" i="10"/>
  <c r="EA285" i="10"/>
  <c r="EA195" i="10"/>
  <c r="DS584" i="10"/>
  <c r="DK136" i="10"/>
  <c r="DK392" i="10"/>
  <c r="DK648" i="10"/>
  <c r="DK904" i="10"/>
  <c r="DK1160" i="10"/>
  <c r="CE130" i="10"/>
  <c r="BW155" i="10"/>
  <c r="BW411" i="10"/>
  <c r="BO92" i="10"/>
  <c r="BO156" i="10"/>
  <c r="BO220" i="10"/>
  <c r="BO284" i="10"/>
  <c r="BO348" i="10"/>
  <c r="BO412" i="10"/>
  <c r="BO476" i="10"/>
  <c r="BO540" i="10"/>
  <c r="BO604" i="10"/>
  <c r="BO668" i="10"/>
  <c r="BO732" i="10"/>
  <c r="BO796" i="10"/>
  <c r="AY27" i="10"/>
  <c r="AQ62" i="10"/>
  <c r="AQ126" i="10"/>
  <c r="AI40" i="10"/>
  <c r="AI104" i="10"/>
  <c r="AI168" i="10"/>
  <c r="AI232" i="10"/>
  <c r="AI296" i="10"/>
  <c r="AI360" i="10"/>
  <c r="AA32" i="10"/>
  <c r="AA96" i="10"/>
  <c r="AA160" i="10"/>
  <c r="AA224" i="10"/>
  <c r="AA288" i="10"/>
  <c r="AA352" i="10"/>
  <c r="AA416" i="10"/>
  <c r="AA480" i="10"/>
  <c r="AA544" i="10"/>
  <c r="AA608" i="10"/>
  <c r="AA672" i="10"/>
  <c r="AA716" i="10"/>
  <c r="AA732" i="10"/>
  <c r="AA748" i="10"/>
  <c r="AA764" i="10"/>
  <c r="AA780" i="10"/>
  <c r="AA796" i="10"/>
  <c r="AA812" i="10"/>
  <c r="AA828" i="10"/>
  <c r="S8" i="10"/>
  <c r="S24" i="10"/>
  <c r="S40" i="10"/>
  <c r="S56" i="10"/>
  <c r="S72" i="10"/>
  <c r="S88" i="10"/>
  <c r="S104" i="10"/>
  <c r="S120" i="10"/>
  <c r="S136" i="10"/>
  <c r="S152" i="10"/>
  <c r="S168" i="10"/>
  <c r="S184" i="10"/>
  <c r="S200" i="10"/>
  <c r="S216" i="10"/>
  <c r="S232" i="10"/>
  <c r="S248" i="10"/>
  <c r="S264" i="10"/>
  <c r="S280" i="10"/>
  <c r="S296" i="10"/>
  <c r="S312" i="10"/>
  <c r="S328" i="10"/>
  <c r="S344" i="10"/>
  <c r="S360" i="10"/>
  <c r="S376" i="10"/>
  <c r="S392" i="10"/>
  <c r="S408" i="10"/>
  <c r="S424" i="10"/>
  <c r="S440" i="10"/>
  <c r="S456" i="10"/>
  <c r="S472" i="10"/>
  <c r="S488" i="10"/>
  <c r="S504" i="10"/>
  <c r="S520" i="10"/>
  <c r="S536" i="10"/>
  <c r="S552" i="10"/>
  <c r="S568" i="10"/>
  <c r="S584" i="10"/>
  <c r="S600" i="10"/>
  <c r="S616" i="10"/>
  <c r="S632" i="10"/>
  <c r="S648" i="10"/>
  <c r="S664" i="10"/>
  <c r="S680" i="10"/>
  <c r="S696" i="10"/>
  <c r="S712" i="10"/>
  <c r="S728" i="10"/>
  <c r="S744" i="10"/>
  <c r="S760" i="10"/>
  <c r="S776" i="10"/>
  <c r="S792" i="10"/>
  <c r="S808" i="10"/>
  <c r="S824" i="10"/>
  <c r="S840" i="10"/>
  <c r="S856" i="10"/>
  <c r="S872" i="10"/>
  <c r="S888" i="10"/>
  <c r="S904" i="10"/>
  <c r="S920" i="10"/>
  <c r="S936" i="10"/>
  <c r="S952" i="10"/>
  <c r="S968" i="10"/>
  <c r="S984" i="10"/>
  <c r="S1000" i="10"/>
  <c r="S1016" i="10"/>
  <c r="S1032" i="10"/>
  <c r="S1048" i="10"/>
  <c r="S1064" i="10"/>
  <c r="S1080" i="10"/>
  <c r="S1096" i="10"/>
  <c r="S1112" i="10"/>
  <c r="S1128" i="10"/>
  <c r="S1144" i="10"/>
  <c r="DS689" i="10"/>
  <c r="DS705" i="10"/>
  <c r="DK9" i="10"/>
  <c r="DK25" i="10"/>
  <c r="DK41" i="10"/>
  <c r="DK57" i="10"/>
  <c r="DK73" i="10"/>
  <c r="DK89" i="10"/>
  <c r="DK105" i="10"/>
  <c r="DK121" i="10"/>
  <c r="DK137" i="10"/>
  <c r="DK153" i="10"/>
  <c r="DK169" i="10"/>
  <c r="DK185" i="10"/>
  <c r="DK201" i="10"/>
  <c r="DK217" i="10"/>
  <c r="DK233" i="10"/>
  <c r="DK249" i="10"/>
  <c r="DK265" i="10"/>
  <c r="DK281" i="10"/>
  <c r="DK297" i="10"/>
  <c r="DK313" i="10"/>
  <c r="DK329" i="10"/>
  <c r="DK345" i="10"/>
  <c r="DK361" i="10"/>
  <c r="DK377" i="10"/>
  <c r="DK393" i="10"/>
  <c r="DK409" i="10"/>
  <c r="DK425" i="10"/>
  <c r="DK441" i="10"/>
  <c r="DK457" i="10"/>
  <c r="DK473" i="10"/>
  <c r="DK489" i="10"/>
  <c r="DK505" i="10"/>
  <c r="DK521" i="10"/>
  <c r="DK537" i="10"/>
  <c r="DK553" i="10"/>
  <c r="DK569" i="10"/>
  <c r="DK585" i="10"/>
  <c r="DK601" i="10"/>
  <c r="DK617" i="10"/>
  <c r="DK633" i="10"/>
  <c r="DK649" i="10"/>
  <c r="DK665" i="10"/>
  <c r="DK681" i="10"/>
  <c r="DK697" i="10"/>
  <c r="DK713" i="10"/>
  <c r="DK729" i="10"/>
  <c r="DK745" i="10"/>
  <c r="DK761" i="10"/>
  <c r="DK777" i="10"/>
  <c r="DK793" i="10"/>
  <c r="DK809" i="10"/>
  <c r="DK825" i="10"/>
  <c r="DK841" i="10"/>
  <c r="DK857" i="10"/>
  <c r="DK873" i="10"/>
  <c r="DK889" i="10"/>
  <c r="DK905" i="10"/>
  <c r="DK921" i="10"/>
  <c r="DK937" i="10"/>
  <c r="DK953" i="10"/>
  <c r="DK969" i="10"/>
  <c r="DK985" i="10"/>
  <c r="DK1001" i="10"/>
  <c r="DK1017" i="10"/>
  <c r="DK1033" i="10"/>
  <c r="DK1049" i="10"/>
  <c r="DK1065" i="10"/>
  <c r="DK1081" i="10"/>
  <c r="DK1097" i="10"/>
  <c r="DK1113" i="10"/>
  <c r="DK1129" i="10"/>
  <c r="DK1145" i="10"/>
  <c r="DK1161" i="10"/>
  <c r="DK1177" i="10"/>
  <c r="DK1193" i="10"/>
  <c r="DK1209" i="10"/>
  <c r="CU1" i="10"/>
  <c r="CM1" i="10"/>
  <c r="CM17" i="10"/>
  <c r="CM33" i="10"/>
  <c r="CM49" i="10"/>
  <c r="CE11" i="10"/>
  <c r="CE27" i="10"/>
  <c r="CE43" i="10"/>
  <c r="CE59" i="10"/>
  <c r="CE75" i="10"/>
  <c r="CE91" i="10"/>
  <c r="CE107" i="10"/>
  <c r="CE123" i="10"/>
  <c r="CE139" i="10"/>
  <c r="CE155" i="10"/>
  <c r="CE171" i="10"/>
  <c r="CE187" i="10"/>
  <c r="CE203" i="10"/>
  <c r="CE219" i="10"/>
  <c r="BW8" i="10"/>
  <c r="BW24" i="10"/>
  <c r="BW40" i="10"/>
  <c r="BW56" i="10"/>
  <c r="BW72" i="10"/>
  <c r="BW88" i="10"/>
  <c r="BW104" i="10"/>
  <c r="BW120" i="10"/>
  <c r="BW136" i="10"/>
  <c r="BW152" i="10"/>
  <c r="BW168" i="10"/>
  <c r="BW184" i="10"/>
  <c r="BW200" i="10"/>
  <c r="BW216" i="10"/>
  <c r="BW232" i="10"/>
  <c r="BW248" i="10"/>
  <c r="BW264" i="10"/>
  <c r="BW280" i="10"/>
  <c r="BW296" i="10"/>
  <c r="BW312" i="10"/>
  <c r="BW328" i="10"/>
  <c r="BW344" i="10"/>
  <c r="BW360" i="10"/>
  <c r="BW376" i="10"/>
  <c r="BW392" i="10"/>
  <c r="BW408" i="10"/>
  <c r="BW424" i="10"/>
  <c r="BW440" i="10"/>
  <c r="BW456" i="10"/>
  <c r="BW472" i="10"/>
  <c r="BW488" i="10"/>
  <c r="BO9" i="10"/>
  <c r="BO25" i="10"/>
  <c r="BO41" i="10"/>
  <c r="BO57" i="10"/>
  <c r="BO73" i="10"/>
  <c r="BO89" i="10"/>
  <c r="BO105" i="10"/>
  <c r="BO121" i="10"/>
  <c r="BO137" i="10"/>
  <c r="BO153" i="10"/>
  <c r="BO169" i="10"/>
  <c r="BO185" i="10"/>
  <c r="BO201" i="10"/>
  <c r="BO217" i="10"/>
  <c r="BO233" i="10"/>
  <c r="BO249" i="10"/>
  <c r="BO265" i="10"/>
  <c r="BO281" i="10"/>
  <c r="BO297" i="10"/>
  <c r="BO313" i="10"/>
  <c r="BO329" i="10"/>
  <c r="BO345" i="10"/>
  <c r="BO361" i="10"/>
  <c r="BO377" i="10"/>
  <c r="BO393" i="10"/>
  <c r="BO409" i="10"/>
  <c r="BO425" i="10"/>
  <c r="BO441" i="10"/>
  <c r="BO457" i="10"/>
  <c r="BO473" i="10"/>
  <c r="BO489" i="10"/>
  <c r="BO505" i="10"/>
  <c r="BO521" i="10"/>
  <c r="BO537" i="10"/>
  <c r="BO553" i="10"/>
  <c r="BO569" i="10"/>
  <c r="BO585" i="10"/>
  <c r="BO601" i="10"/>
  <c r="BO617" i="10"/>
  <c r="DS690" i="10"/>
  <c r="DS706" i="10"/>
  <c r="DK10" i="10"/>
  <c r="DK26" i="10"/>
  <c r="DK42" i="10"/>
  <c r="DK58" i="10"/>
  <c r="DK74" i="10"/>
  <c r="DK90" i="10"/>
  <c r="DK106" i="10"/>
  <c r="DK122" i="10"/>
  <c r="DK138" i="10"/>
  <c r="DK154" i="10"/>
  <c r="DK170" i="10"/>
  <c r="DK186" i="10"/>
  <c r="DK202" i="10"/>
  <c r="DK218" i="10"/>
  <c r="DK234" i="10"/>
  <c r="DK250" i="10"/>
  <c r="DK266" i="10"/>
  <c r="DK282" i="10"/>
  <c r="DK298" i="10"/>
  <c r="DK314" i="10"/>
  <c r="DK330" i="10"/>
  <c r="DK346" i="10"/>
  <c r="DK362" i="10"/>
  <c r="DK378" i="10"/>
  <c r="DK394" i="10"/>
  <c r="DK410" i="10"/>
  <c r="DK426" i="10"/>
  <c r="DK442" i="10"/>
  <c r="DK458" i="10"/>
  <c r="DK474" i="10"/>
  <c r="DK490" i="10"/>
  <c r="DK506" i="10"/>
  <c r="DK522" i="10"/>
  <c r="DK538" i="10"/>
  <c r="DK554" i="10"/>
  <c r="DK570" i="10"/>
  <c r="DK586" i="10"/>
  <c r="DK602" i="10"/>
  <c r="DK618" i="10"/>
  <c r="DK634" i="10"/>
  <c r="DK650" i="10"/>
  <c r="DK666" i="10"/>
  <c r="DK682" i="10"/>
  <c r="DK698" i="10"/>
  <c r="DK714" i="10"/>
  <c r="DK730" i="10"/>
  <c r="DK746" i="10"/>
  <c r="DK762" i="10"/>
  <c r="DK778" i="10"/>
  <c r="DS648" i="10"/>
  <c r="DK968" i="10"/>
  <c r="BW475" i="10"/>
  <c r="BO300" i="10"/>
  <c r="BO556" i="10"/>
  <c r="BO812" i="10"/>
  <c r="AI56" i="10"/>
  <c r="AI312" i="10"/>
  <c r="AA176" i="10"/>
  <c r="AA432" i="10"/>
  <c r="AA688" i="10"/>
  <c r="AA768" i="10"/>
  <c r="AA832" i="10"/>
  <c r="S60" i="10"/>
  <c r="S124" i="10"/>
  <c r="S188" i="10"/>
  <c r="S252" i="10"/>
  <c r="S316" i="10"/>
  <c r="S380" i="10"/>
  <c r="S444" i="10"/>
  <c r="S508" i="10"/>
  <c r="S572" i="10"/>
  <c r="S636" i="10"/>
  <c r="S700" i="10"/>
  <c r="S764" i="10"/>
  <c r="S828" i="10"/>
  <c r="S892" i="10"/>
  <c r="S956" i="10"/>
  <c r="S1020" i="10"/>
  <c r="S1084" i="10"/>
  <c r="DS676" i="10"/>
  <c r="DK29" i="10"/>
  <c r="DK93" i="10"/>
  <c r="DK157" i="10"/>
  <c r="DK221" i="10"/>
  <c r="DK285" i="10"/>
  <c r="DK349" i="10"/>
  <c r="DK413" i="10"/>
  <c r="DK477" i="10"/>
  <c r="DK541" i="10"/>
  <c r="DK605" i="10"/>
  <c r="DK669" i="10"/>
  <c r="DK733" i="10"/>
  <c r="DK797" i="10"/>
  <c r="DK861" i="10"/>
  <c r="DK925" i="10"/>
  <c r="DK989" i="10"/>
  <c r="DK1053" i="10"/>
  <c r="DK1117" i="10"/>
  <c r="DK1181" i="10"/>
  <c r="CM5" i="10"/>
  <c r="CE15" i="10"/>
  <c r="CE79" i="10"/>
  <c r="CE143" i="10"/>
  <c r="CE207" i="10"/>
  <c r="BW44" i="10"/>
  <c r="BW108" i="10"/>
  <c r="BW172" i="10"/>
  <c r="BW236" i="10"/>
  <c r="BW300" i="10"/>
  <c r="BW364" i="10"/>
  <c r="BW428" i="10"/>
  <c r="BW492" i="10"/>
  <c r="BO61" i="10"/>
  <c r="BO125" i="10"/>
  <c r="BO189" i="10"/>
  <c r="BO253" i="10"/>
  <c r="BO317" i="10"/>
  <c r="BO381" i="10"/>
  <c r="BO445" i="10"/>
  <c r="BO509" i="10"/>
  <c r="BO573" i="10"/>
  <c r="DS694" i="10"/>
  <c r="DK46" i="10"/>
  <c r="DK110" i="10"/>
  <c r="DK174" i="10"/>
  <c r="DK238" i="10"/>
  <c r="DK302" i="10"/>
  <c r="DK366" i="10"/>
  <c r="DK430" i="10"/>
  <c r="DK494" i="10"/>
  <c r="DK558" i="10"/>
  <c r="DK622" i="10"/>
  <c r="DK686" i="10"/>
  <c r="DK750" i="10"/>
  <c r="DK798" i="10"/>
  <c r="DK814" i="10"/>
  <c r="DK830" i="10"/>
  <c r="DK846" i="10"/>
  <c r="DK862" i="10"/>
  <c r="DK878" i="10"/>
  <c r="DK894" i="10"/>
  <c r="DK910" i="10"/>
  <c r="DK926" i="10"/>
  <c r="DK942" i="10"/>
  <c r="DK958" i="10"/>
  <c r="DK974" i="10"/>
  <c r="DK990" i="10"/>
  <c r="DK1006" i="10"/>
  <c r="DK1022" i="10"/>
  <c r="DK1038" i="10"/>
  <c r="DK1054" i="10"/>
  <c r="DK1070" i="10"/>
  <c r="DK1086" i="10"/>
  <c r="DK1102" i="10"/>
  <c r="DK1118" i="10"/>
  <c r="DK1134" i="10"/>
  <c r="DK1150" i="10"/>
  <c r="DK1166" i="10"/>
  <c r="DK1182" i="10"/>
  <c r="DK1198" i="10"/>
  <c r="DK1214" i="10"/>
  <c r="CU2" i="10"/>
  <c r="CM2" i="10"/>
  <c r="CM18" i="10"/>
  <c r="CM34" i="10"/>
  <c r="CM50" i="10"/>
  <c r="CE16" i="10"/>
  <c r="CE32" i="10"/>
  <c r="CE48" i="10"/>
  <c r="CE64" i="10"/>
  <c r="CE80" i="10"/>
  <c r="CE96" i="10"/>
  <c r="CE112" i="10"/>
  <c r="CE128" i="10"/>
  <c r="CE144" i="10"/>
  <c r="CE160" i="10"/>
  <c r="CE176" i="10"/>
  <c r="CE192" i="10"/>
  <c r="CE208" i="10"/>
  <c r="CE224" i="10"/>
  <c r="BW9" i="10"/>
  <c r="BW25" i="10"/>
  <c r="BW41" i="10"/>
  <c r="BW57" i="10"/>
  <c r="BW73" i="10"/>
  <c r="BW89" i="10"/>
  <c r="BW105" i="10"/>
  <c r="BW121" i="10"/>
  <c r="BW137" i="10"/>
  <c r="BW153" i="10"/>
  <c r="BW169" i="10"/>
  <c r="BW185" i="10"/>
  <c r="BW201" i="10"/>
  <c r="BW217" i="10"/>
  <c r="BW233" i="10"/>
  <c r="BW249" i="10"/>
  <c r="BW265" i="10"/>
  <c r="BW281" i="10"/>
  <c r="BW297" i="10"/>
  <c r="BW313" i="10"/>
  <c r="BW329" i="10"/>
  <c r="BW345" i="10"/>
  <c r="BW361" i="10"/>
  <c r="BW377" i="10"/>
  <c r="BW393" i="10"/>
  <c r="BW409" i="10"/>
  <c r="BW425" i="10"/>
  <c r="BW441" i="10"/>
  <c r="BW457" i="10"/>
  <c r="BW473" i="10"/>
  <c r="BW489" i="10"/>
  <c r="BO10" i="10"/>
  <c r="BO26" i="10"/>
  <c r="BO42" i="10"/>
  <c r="BO58" i="10"/>
  <c r="BO74" i="10"/>
  <c r="BO90" i="10"/>
  <c r="BO106" i="10"/>
  <c r="BO122" i="10"/>
  <c r="BO138" i="10"/>
  <c r="BO154" i="10"/>
  <c r="BO170" i="10"/>
  <c r="BO186" i="10"/>
  <c r="BO202" i="10"/>
  <c r="BO218" i="10"/>
  <c r="BO234" i="10"/>
  <c r="BO250" i="10"/>
  <c r="BO266" i="10"/>
  <c r="BO282" i="10"/>
  <c r="BO298" i="10"/>
  <c r="BO314" i="10"/>
  <c r="BO330" i="10"/>
  <c r="BO346" i="10"/>
  <c r="BO362" i="10"/>
  <c r="BO378" i="10"/>
  <c r="BO394" i="10"/>
  <c r="BO410" i="10"/>
  <c r="BO426" i="10"/>
  <c r="BO442" i="10"/>
  <c r="BO458" i="10"/>
  <c r="BO474" i="10"/>
  <c r="BO490" i="10"/>
  <c r="BO506" i="10"/>
  <c r="BO522" i="10"/>
  <c r="BO538" i="10"/>
  <c r="BO554" i="10"/>
  <c r="BO570" i="10"/>
  <c r="BO586" i="10"/>
  <c r="BO602" i="10"/>
  <c r="BO618" i="10"/>
  <c r="BO634" i="10"/>
  <c r="BO650" i="10"/>
  <c r="BO666" i="10"/>
  <c r="BO682" i="10"/>
  <c r="BO698" i="10"/>
  <c r="BO714" i="10"/>
  <c r="BO730" i="10"/>
  <c r="BO746" i="10"/>
  <c r="BO762" i="10"/>
  <c r="BO778" i="10"/>
  <c r="BO794" i="10"/>
  <c r="BO810" i="10"/>
  <c r="BG7" i="10"/>
  <c r="AY9" i="10"/>
  <c r="AY25" i="10"/>
  <c r="AQ16" i="10"/>
  <c r="AQ32" i="10"/>
  <c r="AQ48" i="10"/>
  <c r="AQ64" i="10"/>
  <c r="AQ80" i="10"/>
  <c r="AQ96" i="10"/>
  <c r="AQ112" i="10"/>
  <c r="AQ128" i="10"/>
  <c r="AQ144" i="10"/>
  <c r="AI6" i="10"/>
  <c r="AI22" i="10"/>
  <c r="AI38" i="10"/>
  <c r="AI54" i="10"/>
  <c r="AI70" i="10"/>
  <c r="AI86" i="10"/>
  <c r="AI102" i="10"/>
  <c r="AI118" i="10"/>
  <c r="AI134" i="10"/>
  <c r="AI150" i="10"/>
  <c r="AI166" i="10"/>
  <c r="AI182" i="10"/>
  <c r="AI198" i="10"/>
  <c r="AI214" i="10"/>
  <c r="AI230" i="10"/>
  <c r="AI246" i="10"/>
  <c r="AI262" i="10"/>
  <c r="AI278" i="10"/>
  <c r="AI294" i="10"/>
  <c r="AI310" i="10"/>
  <c r="AI326" i="10"/>
  <c r="AI342" i="10"/>
  <c r="AI358" i="10"/>
  <c r="AI374" i="10"/>
  <c r="AI390" i="10"/>
  <c r="AA10" i="10"/>
  <c r="AA26" i="10"/>
  <c r="AA42" i="10"/>
  <c r="AA58" i="10"/>
  <c r="AA74" i="10"/>
  <c r="AA90" i="10"/>
  <c r="AA106" i="10"/>
  <c r="AA122" i="10"/>
  <c r="AA138" i="10"/>
  <c r="AA154" i="10"/>
  <c r="AA170" i="10"/>
  <c r="AA186" i="10"/>
  <c r="AA202" i="10"/>
  <c r="AA218" i="10"/>
  <c r="AA234" i="10"/>
  <c r="AA250" i="10"/>
  <c r="AA266" i="10"/>
  <c r="AA282" i="10"/>
  <c r="AA298" i="10"/>
  <c r="AA314" i="10"/>
  <c r="AA330" i="10"/>
  <c r="AA346" i="10"/>
  <c r="AA362" i="10"/>
  <c r="AA378" i="10"/>
  <c r="AA394" i="10"/>
  <c r="AA410" i="10"/>
  <c r="AA426" i="10"/>
  <c r="AA442" i="10"/>
  <c r="AA458" i="10"/>
  <c r="AA474" i="10"/>
  <c r="AA490" i="10"/>
  <c r="AA506" i="10"/>
  <c r="AA522" i="10"/>
  <c r="AA538" i="10"/>
  <c r="AA554" i="10"/>
  <c r="AA570" i="10"/>
  <c r="AA586" i="10"/>
  <c r="AA602" i="10"/>
  <c r="AA618" i="10"/>
  <c r="AA634" i="10"/>
  <c r="AA650" i="10"/>
  <c r="AA666" i="10"/>
  <c r="AA682" i="10"/>
  <c r="AA698" i="10"/>
  <c r="AA714" i="10"/>
  <c r="AA730" i="10"/>
  <c r="AA746" i="10"/>
  <c r="AA762" i="10"/>
  <c r="AA778" i="10"/>
  <c r="AA794" i="10"/>
  <c r="AA810" i="10"/>
  <c r="AA826" i="10"/>
  <c r="S2" i="10"/>
  <c r="S18" i="10"/>
  <c r="S34" i="10"/>
  <c r="S50" i="10"/>
  <c r="S66" i="10"/>
  <c r="S82" i="10"/>
  <c r="S98" i="10"/>
  <c r="S114" i="10"/>
  <c r="S130" i="10"/>
  <c r="S146" i="10"/>
  <c r="S162" i="10"/>
  <c r="S178" i="10"/>
  <c r="S194" i="10"/>
  <c r="S210" i="10"/>
  <c r="S226" i="10"/>
  <c r="S242" i="10"/>
  <c r="S258" i="10"/>
  <c r="S274" i="10"/>
  <c r="S290" i="10"/>
  <c r="S306" i="10"/>
  <c r="S322" i="10"/>
  <c r="S338" i="10"/>
  <c r="S354" i="10"/>
  <c r="S370" i="10"/>
  <c r="S386" i="10"/>
  <c r="S402" i="10"/>
  <c r="S418" i="10"/>
  <c r="S434" i="10"/>
  <c r="S450" i="10"/>
  <c r="S466" i="10"/>
  <c r="S482" i="10"/>
  <c r="S498" i="10"/>
  <c r="S514" i="10"/>
  <c r="S530" i="10"/>
  <c r="S546" i="10"/>
  <c r="S562" i="10"/>
  <c r="S578" i="10"/>
  <c r="S594" i="10"/>
  <c r="S610" i="10"/>
  <c r="DK200" i="10"/>
  <c r="CU4" i="10"/>
  <c r="BO108" i="10"/>
  <c r="BO364" i="10"/>
  <c r="BO620" i="10"/>
  <c r="AQ14" i="10"/>
  <c r="AI120" i="10"/>
  <c r="AI376" i="10"/>
  <c r="AA240" i="10"/>
  <c r="AA496" i="10"/>
  <c r="AA720" i="10"/>
  <c r="AA784" i="10"/>
  <c r="S12" i="10"/>
  <c r="S76" i="10"/>
  <c r="S140" i="10"/>
  <c r="S204" i="10"/>
  <c r="S268" i="10"/>
  <c r="S332" i="10"/>
  <c r="S396" i="10"/>
  <c r="S460" i="10"/>
  <c r="S524" i="10"/>
  <c r="S588" i="10"/>
  <c r="S652" i="10"/>
  <c r="S716" i="10"/>
  <c r="S780" i="10"/>
  <c r="S844" i="10"/>
  <c r="S908" i="10"/>
  <c r="S972" i="10"/>
  <c r="S1036" i="10"/>
  <c r="S1100" i="10"/>
  <c r="DS693" i="10"/>
  <c r="DK45" i="10"/>
  <c r="DK109" i="10"/>
  <c r="DK173" i="10"/>
  <c r="DK237" i="10"/>
  <c r="DK301" i="10"/>
  <c r="DK365" i="10"/>
  <c r="DK429" i="10"/>
  <c r="DK493" i="10"/>
  <c r="DK557" i="10"/>
  <c r="DK621" i="10"/>
  <c r="DK685" i="10"/>
  <c r="DK749" i="10"/>
  <c r="DK813" i="10"/>
  <c r="DK877" i="10"/>
  <c r="DK941" i="10"/>
  <c r="DK1005" i="10"/>
  <c r="DK1069" i="10"/>
  <c r="DK1133" i="10"/>
  <c r="DK1197" i="10"/>
  <c r="CM21" i="10"/>
  <c r="CE31" i="10"/>
  <c r="CE95" i="10"/>
  <c r="CE159" i="10"/>
  <c r="CE223" i="10"/>
  <c r="BW60" i="10"/>
  <c r="BW124" i="10"/>
  <c r="BW188" i="10"/>
  <c r="BW252" i="10"/>
  <c r="BW316" i="10"/>
  <c r="BW380" i="10"/>
  <c r="BW444" i="10"/>
  <c r="BO13" i="10"/>
  <c r="BO77" i="10"/>
  <c r="BO141" i="10"/>
  <c r="BO205" i="10"/>
  <c r="BO269" i="10"/>
  <c r="BO333" i="10"/>
  <c r="BO397" i="10"/>
  <c r="BO461" i="10"/>
  <c r="BO525" i="10"/>
  <c r="BO589" i="10"/>
  <c r="DS710" i="10"/>
  <c r="DK62" i="10"/>
  <c r="DK126" i="10"/>
  <c r="DK190" i="10"/>
  <c r="DK254" i="10"/>
  <c r="DK318" i="10"/>
  <c r="DK382" i="10"/>
  <c r="DK446" i="10"/>
  <c r="DK510" i="10"/>
  <c r="DK574" i="10"/>
  <c r="DK638" i="10"/>
  <c r="DK702" i="10"/>
  <c r="DK766" i="10"/>
  <c r="DK802" i="10"/>
  <c r="DK818" i="10"/>
  <c r="DK834" i="10"/>
  <c r="DK850" i="10"/>
  <c r="DK866" i="10"/>
  <c r="DK882" i="10"/>
  <c r="DK898" i="10"/>
  <c r="DK914" i="10"/>
  <c r="DK930" i="10"/>
  <c r="DK946" i="10"/>
  <c r="DK962" i="10"/>
  <c r="DK978" i="10"/>
  <c r="DK994" i="10"/>
  <c r="DK1010" i="10"/>
  <c r="DK1026" i="10"/>
  <c r="DK1042" i="10"/>
  <c r="DK1058" i="10"/>
  <c r="DK1074" i="10"/>
  <c r="DK1090" i="10"/>
  <c r="DK1106" i="10"/>
  <c r="DK1122" i="10"/>
  <c r="DK1138" i="10"/>
  <c r="DK1154" i="10"/>
  <c r="DK1170" i="10"/>
  <c r="DK1186" i="10"/>
  <c r="DK1202" i="10"/>
  <c r="DC1" i="10"/>
  <c r="CU6" i="10"/>
  <c r="CM6" i="10"/>
  <c r="CM22" i="10"/>
  <c r="CM38" i="10"/>
  <c r="CE4" i="10"/>
  <c r="CE20" i="10"/>
  <c r="CE36" i="10"/>
  <c r="CE52" i="10"/>
  <c r="CE68" i="10"/>
  <c r="CE84" i="10"/>
  <c r="CE100" i="10"/>
  <c r="CE116" i="10"/>
  <c r="CE132" i="10"/>
  <c r="CE148" i="10"/>
  <c r="CE164" i="10"/>
  <c r="CE180" i="10"/>
  <c r="CE196" i="10"/>
  <c r="CE212" i="10"/>
  <c r="CE228" i="10"/>
  <c r="BW13" i="10"/>
  <c r="BW29" i="10"/>
  <c r="BW45" i="10"/>
  <c r="BW61" i="10"/>
  <c r="BW77" i="10"/>
  <c r="BW93" i="10"/>
  <c r="BW109" i="10"/>
  <c r="BW125" i="10"/>
  <c r="BW141" i="10"/>
  <c r="BW157" i="10"/>
  <c r="BW173" i="10"/>
  <c r="BW189" i="10"/>
  <c r="BW205" i="10"/>
  <c r="BW221" i="10"/>
  <c r="BW237" i="10"/>
  <c r="BW253" i="10"/>
  <c r="BW269" i="10"/>
  <c r="BW285" i="10"/>
  <c r="BW301" i="10"/>
  <c r="BW317" i="10"/>
  <c r="BW333" i="10"/>
  <c r="BW349" i="10"/>
  <c r="BW365" i="10"/>
  <c r="BW381" i="10"/>
  <c r="BW397" i="10"/>
  <c r="BW413" i="10"/>
  <c r="BW429" i="10"/>
  <c r="BW445" i="10"/>
  <c r="BW461" i="10"/>
  <c r="BW477" i="10"/>
  <c r="BW493" i="10"/>
  <c r="BO14" i="10"/>
  <c r="BO30" i="10"/>
  <c r="BO46" i="10"/>
  <c r="BO62" i="10"/>
  <c r="BO78" i="10"/>
  <c r="BO94" i="10"/>
  <c r="BO110" i="10"/>
  <c r="BO126" i="10"/>
  <c r="BO142" i="10"/>
  <c r="BO158" i="10"/>
  <c r="BO174" i="10"/>
  <c r="BO190" i="10"/>
  <c r="BO206" i="10"/>
  <c r="BO222" i="10"/>
  <c r="BO238" i="10"/>
  <c r="BO254" i="10"/>
  <c r="BO270" i="10"/>
  <c r="BO286" i="10"/>
  <c r="BO302" i="10"/>
  <c r="BO318" i="10"/>
  <c r="BO334" i="10"/>
  <c r="BO350" i="10"/>
  <c r="BO366" i="10"/>
  <c r="BO382" i="10"/>
  <c r="BO398" i="10"/>
  <c r="BO414" i="10"/>
  <c r="BO430" i="10"/>
  <c r="BO446" i="10"/>
  <c r="BO462" i="10"/>
  <c r="BO478" i="10"/>
  <c r="BO494" i="10"/>
  <c r="BO510" i="10"/>
  <c r="BO526" i="10"/>
  <c r="BO542" i="10"/>
  <c r="BO558" i="10"/>
  <c r="BO574" i="10"/>
  <c r="BO590" i="10"/>
  <c r="BO606" i="10"/>
  <c r="BO622" i="10"/>
  <c r="BO638" i="10"/>
  <c r="BO654" i="10"/>
  <c r="BO670" i="10"/>
  <c r="BO686" i="10"/>
  <c r="BO702" i="10"/>
  <c r="BO718" i="10"/>
  <c r="BO734" i="10"/>
  <c r="BO750" i="10"/>
  <c r="BO766" i="10"/>
  <c r="BO782" i="10"/>
  <c r="BO798" i="10"/>
  <c r="BO814" i="10"/>
  <c r="BG11" i="10"/>
  <c r="AY13" i="10"/>
  <c r="AQ4" i="10"/>
  <c r="AQ20" i="10"/>
  <c r="AQ36" i="10"/>
  <c r="AQ52" i="10"/>
  <c r="AQ68" i="10"/>
  <c r="AQ84" i="10"/>
  <c r="AQ100" i="10"/>
  <c r="AQ116" i="10"/>
  <c r="AQ132" i="10"/>
  <c r="AQ148" i="10"/>
  <c r="AI10" i="10"/>
  <c r="AI26" i="10"/>
  <c r="AI42" i="10"/>
  <c r="AI58" i="10"/>
  <c r="AI74" i="10"/>
  <c r="AI90" i="10"/>
  <c r="AI106" i="10"/>
  <c r="AI122" i="10"/>
  <c r="AI138" i="10"/>
  <c r="AI154" i="10"/>
  <c r="AI170" i="10"/>
  <c r="AI186" i="10"/>
  <c r="AI202" i="10"/>
  <c r="AI218" i="10"/>
  <c r="AI234" i="10"/>
  <c r="AI250" i="10"/>
  <c r="AI266" i="10"/>
  <c r="AI282" i="10"/>
  <c r="AI298" i="10"/>
  <c r="AI314" i="10"/>
  <c r="AI330" i="10"/>
  <c r="AI346" i="10"/>
  <c r="AI362" i="10"/>
  <c r="AI378" i="10"/>
  <c r="AI394" i="10"/>
  <c r="AA14" i="10"/>
  <c r="AA30" i="10"/>
  <c r="AA46" i="10"/>
  <c r="AA62" i="10"/>
  <c r="AA78" i="10"/>
  <c r="AA94" i="10"/>
  <c r="AA110" i="10"/>
  <c r="AA126" i="10"/>
  <c r="AA142" i="10"/>
  <c r="AA158" i="10"/>
  <c r="AA174" i="10"/>
  <c r="AA190" i="10"/>
  <c r="AA206" i="10"/>
  <c r="AA222" i="10"/>
  <c r="AA238" i="10"/>
  <c r="AA254" i="10"/>
  <c r="AA270" i="10"/>
  <c r="AA286" i="10"/>
  <c r="AA302" i="10"/>
  <c r="AA318" i="10"/>
  <c r="AA334" i="10"/>
  <c r="AA350" i="10"/>
  <c r="AA366" i="10"/>
  <c r="AA382" i="10"/>
  <c r="AA398" i="10"/>
  <c r="AA414" i="10"/>
  <c r="AA430" i="10"/>
  <c r="AA446" i="10"/>
  <c r="AA462" i="10"/>
  <c r="AA478" i="10"/>
  <c r="AA494" i="10"/>
  <c r="AA510" i="10"/>
  <c r="AA526" i="10"/>
  <c r="AA542" i="10"/>
  <c r="AA558" i="10"/>
  <c r="AA574" i="10"/>
  <c r="AA590" i="10"/>
  <c r="AA606" i="10"/>
  <c r="AA622" i="10"/>
  <c r="AA638" i="10"/>
  <c r="AA654" i="10"/>
  <c r="AA670" i="10"/>
  <c r="AA686" i="10"/>
  <c r="AA702" i="10"/>
  <c r="AA718" i="10"/>
  <c r="AA734" i="10"/>
  <c r="AA750" i="10"/>
  <c r="AA766" i="10"/>
  <c r="AA782" i="10"/>
  <c r="AA798" i="10"/>
  <c r="AA814" i="10"/>
  <c r="AA830" i="10"/>
  <c r="S6" i="10"/>
  <c r="S22" i="10"/>
  <c r="S38" i="10"/>
  <c r="S54" i="10"/>
  <c r="S70" i="10"/>
  <c r="S86" i="10"/>
  <c r="S102" i="10"/>
  <c r="S118" i="10"/>
  <c r="S134" i="10"/>
  <c r="S150" i="10"/>
  <c r="S166" i="10"/>
  <c r="S182" i="10"/>
  <c r="S198" i="10"/>
  <c r="S214" i="10"/>
  <c r="S230" i="10"/>
  <c r="S246" i="10"/>
  <c r="S262" i="10"/>
  <c r="S278" i="10"/>
  <c r="S294" i="10"/>
  <c r="S310" i="10"/>
  <c r="S326" i="10"/>
  <c r="S342" i="10"/>
  <c r="S358" i="10"/>
  <c r="S374" i="10"/>
  <c r="S390" i="10"/>
  <c r="S406" i="10"/>
  <c r="S422" i="10"/>
  <c r="S438" i="10"/>
  <c r="S454" i="10"/>
  <c r="S470" i="10"/>
  <c r="S486" i="10"/>
  <c r="S502" i="10"/>
  <c r="S518" i="10"/>
  <c r="S534" i="10"/>
  <c r="S550" i="10"/>
  <c r="S566" i="10"/>
  <c r="S582" i="10"/>
  <c r="S598" i="10"/>
  <c r="S614" i="10"/>
  <c r="EA46" i="10"/>
  <c r="DK456" i="10"/>
  <c r="CE194" i="10"/>
  <c r="BO172" i="10"/>
  <c r="BO428" i="10"/>
  <c r="BO684" i="10"/>
  <c r="AQ78" i="10"/>
  <c r="AI184" i="10"/>
  <c r="AA48" i="10"/>
  <c r="AA304" i="10"/>
  <c r="AA560" i="10"/>
  <c r="AA736" i="10"/>
  <c r="AA800" i="10"/>
  <c r="S28" i="10"/>
  <c r="S92" i="10"/>
  <c r="S156" i="10"/>
  <c r="S220" i="10"/>
  <c r="S284" i="10"/>
  <c r="S348" i="10"/>
  <c r="S412" i="10"/>
  <c r="S476" i="10"/>
  <c r="S540" i="10"/>
  <c r="S604" i="10"/>
  <c r="S668" i="10"/>
  <c r="S732" i="10"/>
  <c r="S796" i="10"/>
  <c r="S860" i="10"/>
  <c r="S924" i="10"/>
  <c r="S988" i="10"/>
  <c r="S1052" i="10"/>
  <c r="S1116" i="10"/>
  <c r="DS709" i="10"/>
  <c r="DK61" i="10"/>
  <c r="DK125" i="10"/>
  <c r="DK189" i="10"/>
  <c r="DK253" i="10"/>
  <c r="DK317" i="10"/>
  <c r="DK381" i="10"/>
  <c r="DK445" i="10"/>
  <c r="DK509" i="10"/>
  <c r="DK573" i="10"/>
  <c r="DK637" i="10"/>
  <c r="DK701" i="10"/>
  <c r="DK765" i="10"/>
  <c r="DK829" i="10"/>
  <c r="DK893" i="10"/>
  <c r="DK957" i="10"/>
  <c r="DK1021" i="10"/>
  <c r="DK1085" i="10"/>
  <c r="DK1149" i="10"/>
  <c r="DK1213" i="10"/>
  <c r="CM37" i="10"/>
  <c r="CE47" i="10"/>
  <c r="CE111" i="10"/>
  <c r="CE175" i="10"/>
  <c r="BW12" i="10"/>
  <c r="BW76" i="10"/>
  <c r="BW140" i="10"/>
  <c r="BW204" i="10"/>
  <c r="BW268" i="10"/>
  <c r="BW332" i="10"/>
  <c r="BW396" i="10"/>
  <c r="BW460" i="10"/>
  <c r="BO29" i="10"/>
  <c r="BO93" i="10"/>
  <c r="BO157" i="10"/>
  <c r="BO221" i="10"/>
  <c r="BO285" i="10"/>
  <c r="BO349" i="10"/>
  <c r="BO413" i="10"/>
  <c r="BO477" i="10"/>
  <c r="BO541" i="10"/>
  <c r="BO605" i="10"/>
  <c r="DK14" i="10"/>
  <c r="DK78" i="10"/>
  <c r="DK142" i="10"/>
  <c r="DK206" i="10"/>
  <c r="DK270" i="10"/>
  <c r="DK334" i="10"/>
  <c r="DK398" i="10"/>
  <c r="DK462" i="10"/>
  <c r="DK526" i="10"/>
  <c r="DK590" i="10"/>
  <c r="DK654" i="10"/>
  <c r="DK718" i="10"/>
  <c r="DK782" i="10"/>
  <c r="DK806" i="10"/>
  <c r="DK822" i="10"/>
  <c r="DK838" i="10"/>
  <c r="DK854" i="10"/>
  <c r="DK870" i="10"/>
  <c r="DK886" i="10"/>
  <c r="DK902" i="10"/>
  <c r="DK918" i="10"/>
  <c r="DK934" i="10"/>
  <c r="DK950" i="10"/>
  <c r="DK966" i="10"/>
  <c r="DK982" i="10"/>
  <c r="DK998" i="10"/>
  <c r="DK1014" i="10"/>
  <c r="DK1030" i="10"/>
  <c r="DK1046" i="10"/>
  <c r="DK1062" i="10"/>
  <c r="DK1078" i="10"/>
  <c r="DK1094" i="10"/>
  <c r="DK1110" i="10"/>
  <c r="DK1126" i="10"/>
  <c r="DK1142" i="10"/>
  <c r="DK1158" i="10"/>
  <c r="DK1174" i="10"/>
  <c r="DK1190" i="10"/>
  <c r="DK1206" i="10"/>
  <c r="DC5" i="10"/>
  <c r="CU10" i="10"/>
  <c r="CM10" i="10"/>
  <c r="CM26" i="10"/>
  <c r="CM42" i="10"/>
  <c r="CE8" i="10"/>
  <c r="CE24" i="10"/>
  <c r="CE40" i="10"/>
  <c r="CE56" i="10"/>
  <c r="CE72" i="10"/>
  <c r="CE88" i="10"/>
  <c r="CE104" i="10"/>
  <c r="CE120" i="10"/>
  <c r="CE136" i="10"/>
  <c r="CE152" i="10"/>
  <c r="CE168" i="10"/>
  <c r="CE184" i="10"/>
  <c r="CE200" i="10"/>
  <c r="CE216" i="10"/>
  <c r="BW1" i="10"/>
  <c r="BW17" i="10"/>
  <c r="BW33" i="10"/>
  <c r="BW49" i="10"/>
  <c r="BW65" i="10"/>
  <c r="BW81" i="10"/>
  <c r="BW97" i="10"/>
  <c r="BW113" i="10"/>
  <c r="BW129" i="10"/>
  <c r="BW145" i="10"/>
  <c r="BW161" i="10"/>
  <c r="BW177" i="10"/>
  <c r="BW193" i="10"/>
  <c r="BW209" i="10"/>
  <c r="BW225" i="10"/>
  <c r="BW241" i="10"/>
  <c r="BW257" i="10"/>
  <c r="BW273" i="10"/>
  <c r="BW289" i="10"/>
  <c r="BW305" i="10"/>
  <c r="BW321" i="10"/>
  <c r="BW337" i="10"/>
  <c r="BW353" i="10"/>
  <c r="BW369" i="10"/>
  <c r="BW385" i="10"/>
  <c r="BW401" i="10"/>
  <c r="BW417" i="10"/>
  <c r="BW433" i="10"/>
  <c r="BW449" i="10"/>
  <c r="BW465" i="10"/>
  <c r="BW481" i="10"/>
  <c r="BO2" i="10"/>
  <c r="BO18" i="10"/>
  <c r="BO34" i="10"/>
  <c r="BO50" i="10"/>
  <c r="BO66" i="10"/>
  <c r="BO82" i="10"/>
  <c r="BO98" i="10"/>
  <c r="BO114" i="10"/>
  <c r="BO130" i="10"/>
  <c r="BO146" i="10"/>
  <c r="BO162" i="10"/>
  <c r="BO178" i="10"/>
  <c r="BO194" i="10"/>
  <c r="BO210" i="10"/>
  <c r="BO226" i="10"/>
  <c r="BO242" i="10"/>
  <c r="BO258" i="10"/>
  <c r="BO274" i="10"/>
  <c r="BO290" i="10"/>
  <c r="BO306" i="10"/>
  <c r="BO322" i="10"/>
  <c r="BO338" i="10"/>
  <c r="BO354" i="10"/>
  <c r="BO370" i="10"/>
  <c r="BO386" i="10"/>
  <c r="BO402" i="10"/>
  <c r="BO418" i="10"/>
  <c r="BO434" i="10"/>
  <c r="BO450" i="10"/>
  <c r="BO466" i="10"/>
  <c r="BO482" i="10"/>
  <c r="BO498" i="10"/>
  <c r="BO514" i="10"/>
  <c r="BO530" i="10"/>
  <c r="BO546" i="10"/>
  <c r="BO562" i="10"/>
  <c r="BO578" i="10"/>
  <c r="BO594" i="10"/>
  <c r="BO610" i="10"/>
  <c r="BO626" i="10"/>
  <c r="BO642" i="10"/>
  <c r="BO658" i="10"/>
  <c r="BO674" i="10"/>
  <c r="BO690" i="10"/>
  <c r="BO706" i="10"/>
  <c r="BO722" i="10"/>
  <c r="BO738" i="10"/>
  <c r="BO754" i="10"/>
  <c r="BO770" i="10"/>
  <c r="BO786" i="10"/>
  <c r="BO802" i="10"/>
  <c r="BO818" i="10"/>
  <c r="AY1" i="10"/>
  <c r="AY17" i="10"/>
  <c r="AQ8" i="10"/>
  <c r="AQ24" i="10"/>
  <c r="AQ40" i="10"/>
  <c r="AQ56" i="10"/>
  <c r="AQ72" i="10"/>
  <c r="AQ88" i="10"/>
  <c r="AQ104" i="10"/>
  <c r="AQ120" i="10"/>
  <c r="AQ136" i="10"/>
  <c r="AQ152" i="10"/>
  <c r="AI14" i="10"/>
  <c r="AI30" i="10"/>
  <c r="AI46" i="10"/>
  <c r="AI62" i="10"/>
  <c r="AI78" i="10"/>
  <c r="AI94" i="10"/>
  <c r="AI110" i="10"/>
  <c r="AI126" i="10"/>
  <c r="AI142" i="10"/>
  <c r="AI158" i="10"/>
  <c r="AI174" i="10"/>
  <c r="AI190" i="10"/>
  <c r="AI206" i="10"/>
  <c r="AI222" i="10"/>
  <c r="AI238" i="10"/>
  <c r="AI254" i="10"/>
  <c r="AI270" i="10"/>
  <c r="AI286" i="10"/>
  <c r="AI302" i="10"/>
  <c r="AI318" i="10"/>
  <c r="AI334" i="10"/>
  <c r="AI350" i="10"/>
  <c r="AI366" i="10"/>
  <c r="AI382" i="10"/>
  <c r="AA2" i="10"/>
  <c r="AA18" i="10"/>
  <c r="AA34" i="10"/>
  <c r="AA50" i="10"/>
  <c r="AA66" i="10"/>
  <c r="AA82" i="10"/>
  <c r="AA98" i="10"/>
  <c r="AA114" i="10"/>
  <c r="AA130" i="10"/>
  <c r="AA146" i="10"/>
  <c r="AA162" i="10"/>
  <c r="AA178" i="10"/>
  <c r="AA194" i="10"/>
  <c r="AA210" i="10"/>
  <c r="AA226" i="10"/>
  <c r="AA242" i="10"/>
  <c r="AA258" i="10"/>
  <c r="AA274" i="10"/>
  <c r="AA290" i="10"/>
  <c r="AA306" i="10"/>
  <c r="AA322" i="10"/>
  <c r="AA338" i="10"/>
  <c r="AA354" i="10"/>
  <c r="AA370" i="10"/>
  <c r="AA386" i="10"/>
  <c r="AA402" i="10"/>
  <c r="AA418" i="10"/>
  <c r="AA434" i="10"/>
  <c r="AA450" i="10"/>
  <c r="AA466" i="10"/>
  <c r="AA482" i="10"/>
  <c r="AA498" i="10"/>
  <c r="AA514" i="10"/>
  <c r="AA530" i="10"/>
  <c r="AA546" i="10"/>
  <c r="AA562" i="10"/>
  <c r="AA578" i="10"/>
  <c r="AA594" i="10"/>
  <c r="AA610" i="10"/>
  <c r="AA626" i="10"/>
  <c r="AA642" i="10"/>
  <c r="AA658" i="10"/>
  <c r="AA674" i="10"/>
  <c r="AA690" i="10"/>
  <c r="AA706" i="10"/>
  <c r="AA722" i="10"/>
  <c r="AA738" i="10"/>
  <c r="AA754" i="10"/>
  <c r="AA770" i="10"/>
  <c r="AA786" i="10"/>
  <c r="AA802" i="10"/>
  <c r="AA818" i="10"/>
  <c r="AA834" i="10"/>
  <c r="S10" i="10"/>
  <c r="S26" i="10"/>
  <c r="S42" i="10"/>
  <c r="S58" i="10"/>
  <c r="S74" i="10"/>
  <c r="S90" i="10"/>
  <c r="S106" i="10"/>
  <c r="S122" i="10"/>
  <c r="S138" i="10"/>
  <c r="S154" i="10"/>
  <c r="S170" i="10"/>
  <c r="S186" i="10"/>
  <c r="S202" i="10"/>
  <c r="S218" i="10"/>
  <c r="S234" i="10"/>
  <c r="S250" i="10"/>
  <c r="S266" i="10"/>
  <c r="S282" i="10"/>
  <c r="S298" i="10"/>
  <c r="S314" i="10"/>
  <c r="S330" i="10"/>
  <c r="S346" i="10"/>
  <c r="S362" i="10"/>
  <c r="S378" i="10"/>
  <c r="S394" i="10"/>
  <c r="S410" i="10"/>
  <c r="S426" i="10"/>
  <c r="S442" i="10"/>
  <c r="S458" i="10"/>
  <c r="S474" i="10"/>
  <c r="S490" i="10"/>
  <c r="S506" i="10"/>
  <c r="S522" i="10"/>
  <c r="S538" i="10"/>
  <c r="S554" i="10"/>
  <c r="S570" i="10"/>
  <c r="S586" i="10"/>
  <c r="S602" i="10"/>
  <c r="S618" i="10"/>
  <c r="BW219" i="10"/>
  <c r="AQ142" i="10"/>
  <c r="AA624" i="10"/>
  <c r="S108" i="10"/>
  <c r="S364" i="10"/>
  <c r="S620" i="10"/>
  <c r="S876" i="10"/>
  <c r="S1132" i="10"/>
  <c r="DK205" i="10"/>
  <c r="DK461" i="10"/>
  <c r="DK717" i="10"/>
  <c r="DK973" i="10"/>
  <c r="CU5" i="10"/>
  <c r="CE191" i="10"/>
  <c r="BW220" i="10"/>
  <c r="BW476" i="10"/>
  <c r="BO237" i="10"/>
  <c r="BO493" i="10"/>
  <c r="DK94" i="10"/>
  <c r="DK350" i="10"/>
  <c r="DK606" i="10"/>
  <c r="DK810" i="10"/>
  <c r="DK874" i="10"/>
  <c r="DK938" i="10"/>
  <c r="DK1002" i="10"/>
  <c r="DK1066" i="10"/>
  <c r="DK1130" i="10"/>
  <c r="DK1194" i="10"/>
  <c r="CM14" i="10"/>
  <c r="CE28" i="10"/>
  <c r="CE92" i="10"/>
  <c r="CE156" i="10"/>
  <c r="CE220" i="10"/>
  <c r="BW53" i="10"/>
  <c r="BW117" i="10"/>
  <c r="BW181" i="10"/>
  <c r="BW245" i="10"/>
  <c r="BW309" i="10"/>
  <c r="BW373" i="10"/>
  <c r="BW437" i="10"/>
  <c r="BO6" i="10"/>
  <c r="BO70" i="10"/>
  <c r="BO134" i="10"/>
  <c r="BO198" i="10"/>
  <c r="BO262" i="10"/>
  <c r="BO326" i="10"/>
  <c r="BO390" i="10"/>
  <c r="BO454" i="10"/>
  <c r="BO518" i="10"/>
  <c r="BO582" i="10"/>
  <c r="BO646" i="10"/>
  <c r="BO710" i="10"/>
  <c r="BO774" i="10"/>
  <c r="AY5" i="10"/>
  <c r="AQ44" i="10"/>
  <c r="AQ108" i="10"/>
  <c r="AI18" i="10"/>
  <c r="AI82" i="10"/>
  <c r="AI146" i="10"/>
  <c r="AI210" i="10"/>
  <c r="AI274" i="10"/>
  <c r="AI338" i="10"/>
  <c r="AA6" i="10"/>
  <c r="AA70" i="10"/>
  <c r="AA134" i="10"/>
  <c r="AA198" i="10"/>
  <c r="AA262" i="10"/>
  <c r="AA326" i="10"/>
  <c r="AA390" i="10"/>
  <c r="AA454" i="10"/>
  <c r="AA518" i="10"/>
  <c r="AA582" i="10"/>
  <c r="AA646" i="10"/>
  <c r="AA710" i="10"/>
  <c r="AA774" i="10"/>
  <c r="AA838" i="10"/>
  <c r="S62" i="10"/>
  <c r="S126" i="10"/>
  <c r="S190" i="10"/>
  <c r="S254" i="10"/>
  <c r="S318" i="10"/>
  <c r="S382" i="10"/>
  <c r="S446" i="10"/>
  <c r="S510" i="10"/>
  <c r="S574" i="10"/>
  <c r="S626" i="10"/>
  <c r="S642" i="10"/>
  <c r="S658" i="10"/>
  <c r="S674" i="10"/>
  <c r="S690" i="10"/>
  <c r="S706" i="10"/>
  <c r="S722" i="10"/>
  <c r="S738" i="10"/>
  <c r="S754" i="10"/>
  <c r="S770" i="10"/>
  <c r="S786" i="10"/>
  <c r="S802" i="10"/>
  <c r="S818" i="10"/>
  <c r="S834" i="10"/>
  <c r="S850" i="10"/>
  <c r="S866" i="10"/>
  <c r="S882" i="10"/>
  <c r="S898" i="10"/>
  <c r="S914" i="10"/>
  <c r="S930" i="10"/>
  <c r="S946" i="10"/>
  <c r="S962" i="10"/>
  <c r="S978" i="10"/>
  <c r="S994" i="10"/>
  <c r="S1010" i="10"/>
  <c r="S1026" i="10"/>
  <c r="S1042" i="10"/>
  <c r="S1058" i="10"/>
  <c r="S1074" i="10"/>
  <c r="S1090" i="10"/>
  <c r="S1106" i="10"/>
  <c r="S1122" i="10"/>
  <c r="S1138" i="10"/>
  <c r="DS687" i="10"/>
  <c r="DS703" i="10"/>
  <c r="DK7" i="10"/>
  <c r="DK23" i="10"/>
  <c r="DK39" i="10"/>
  <c r="DK55" i="10"/>
  <c r="DK71" i="10"/>
  <c r="DK87" i="10"/>
  <c r="DK103" i="10"/>
  <c r="DK119" i="10"/>
  <c r="DK135" i="10"/>
  <c r="DK151" i="10"/>
  <c r="DK167" i="10"/>
  <c r="DK183" i="10"/>
  <c r="DK199" i="10"/>
  <c r="DK215" i="10"/>
  <c r="DK231" i="10"/>
  <c r="DK247" i="10"/>
  <c r="DK263" i="10"/>
  <c r="DK279" i="10"/>
  <c r="DK295" i="10"/>
  <c r="DK311" i="10"/>
  <c r="DK327" i="10"/>
  <c r="DK343" i="10"/>
  <c r="DK359" i="10"/>
  <c r="DK375" i="10"/>
  <c r="DK391" i="10"/>
  <c r="DK407" i="10"/>
  <c r="DK423" i="10"/>
  <c r="DK439" i="10"/>
  <c r="DK455" i="10"/>
  <c r="DK471" i="10"/>
  <c r="DK487" i="10"/>
  <c r="DK503" i="10"/>
  <c r="DK519" i="10"/>
  <c r="DK535" i="10"/>
  <c r="DK551" i="10"/>
  <c r="DK567" i="10"/>
  <c r="DK583" i="10"/>
  <c r="DK599" i="10"/>
  <c r="DK615" i="10"/>
  <c r="DK631" i="10"/>
  <c r="DK647" i="10"/>
  <c r="DK663" i="10"/>
  <c r="DK679" i="10"/>
  <c r="DK695" i="10"/>
  <c r="DK711" i="10"/>
  <c r="DK727" i="10"/>
  <c r="DK743" i="10"/>
  <c r="DK759" i="10"/>
  <c r="DK775" i="10"/>
  <c r="DK791" i="10"/>
  <c r="DK807" i="10"/>
  <c r="DK823" i="10"/>
  <c r="DK839" i="10"/>
  <c r="DK855" i="10"/>
  <c r="DK871" i="10"/>
  <c r="DK887" i="10"/>
  <c r="DK903" i="10"/>
  <c r="DK919" i="10"/>
  <c r="DK935" i="10"/>
  <c r="DK951" i="10"/>
  <c r="DK967" i="10"/>
  <c r="DK983" i="10"/>
  <c r="DK999" i="10"/>
  <c r="DK1015" i="10"/>
  <c r="DK1031" i="10"/>
  <c r="DK1047" i="10"/>
  <c r="DK1063" i="10"/>
  <c r="DK1079" i="10"/>
  <c r="DK1095" i="10"/>
  <c r="DK1111" i="10"/>
  <c r="DK1127" i="10"/>
  <c r="DK1143" i="10"/>
  <c r="DK1159" i="10"/>
  <c r="DK1175" i="10"/>
  <c r="DK1191" i="10"/>
  <c r="DK1207" i="10"/>
  <c r="DC6" i="10"/>
  <c r="CU11" i="10"/>
  <c r="CM11" i="10"/>
  <c r="CM27" i="10"/>
  <c r="CM43" i="10"/>
  <c r="CE5" i="10"/>
  <c r="CE21" i="10"/>
  <c r="CE37" i="10"/>
  <c r="CE53" i="10"/>
  <c r="CE69" i="10"/>
  <c r="CE85" i="10"/>
  <c r="CE101" i="10"/>
  <c r="CE117" i="10"/>
  <c r="CE133" i="10"/>
  <c r="CE149" i="10"/>
  <c r="CE165" i="10"/>
  <c r="CE181" i="10"/>
  <c r="CE197" i="10"/>
  <c r="CE213" i="10"/>
  <c r="CE229" i="10"/>
  <c r="BW14" i="10"/>
  <c r="BW30" i="10"/>
  <c r="BW46" i="10"/>
  <c r="BW62" i="10"/>
  <c r="BW78" i="10"/>
  <c r="BW94" i="10"/>
  <c r="BW110" i="10"/>
  <c r="BW126" i="10"/>
  <c r="BW142" i="10"/>
  <c r="BW158" i="10"/>
  <c r="BW174" i="10"/>
  <c r="BW190" i="10"/>
  <c r="BW206" i="10"/>
  <c r="BW222" i="10"/>
  <c r="BW238" i="10"/>
  <c r="BW254" i="10"/>
  <c r="BW270" i="10"/>
  <c r="BW286" i="10"/>
  <c r="BW302" i="10"/>
  <c r="BW318" i="10"/>
  <c r="BW334" i="10"/>
  <c r="BW350" i="10"/>
  <c r="BW366" i="10"/>
  <c r="BW382" i="10"/>
  <c r="BW398" i="10"/>
  <c r="BW414" i="10"/>
  <c r="BW430" i="10"/>
  <c r="BW446" i="10"/>
  <c r="BW462" i="10"/>
  <c r="BW478" i="10"/>
  <c r="BW494" i="10"/>
  <c r="BO15" i="10"/>
  <c r="BO31" i="10"/>
  <c r="BO47" i="10"/>
  <c r="BO63" i="10"/>
  <c r="BO79" i="10"/>
  <c r="BO95" i="10"/>
  <c r="BO111" i="10"/>
  <c r="BO127" i="10"/>
  <c r="BO143" i="10"/>
  <c r="BO159" i="10"/>
  <c r="BO175" i="10"/>
  <c r="BO191" i="10"/>
  <c r="BO207" i="10"/>
  <c r="BO223" i="10"/>
  <c r="BO239" i="10"/>
  <c r="BO255" i="10"/>
  <c r="BO271" i="10"/>
  <c r="BO287" i="10"/>
  <c r="BO303" i="10"/>
  <c r="BO319" i="10"/>
  <c r="BO335" i="10"/>
  <c r="BO351" i="10"/>
  <c r="BO367" i="10"/>
  <c r="BO383" i="10"/>
  <c r="BO399" i="10"/>
  <c r="BO415" i="10"/>
  <c r="BO431" i="10"/>
  <c r="BO447" i="10"/>
  <c r="BO463" i="10"/>
  <c r="BO479" i="10"/>
  <c r="BO495" i="10"/>
  <c r="BO511" i="10"/>
  <c r="BO527" i="10"/>
  <c r="BO543" i="10"/>
  <c r="BO559" i="10"/>
  <c r="BO575" i="10"/>
  <c r="BO591" i="10"/>
  <c r="BO607" i="10"/>
  <c r="BO623" i="10"/>
  <c r="BO639" i="10"/>
  <c r="BO655" i="10"/>
  <c r="BO671" i="10"/>
  <c r="BO687" i="10"/>
  <c r="BO703" i="10"/>
  <c r="BO719" i="10"/>
  <c r="BO735" i="10"/>
  <c r="BO751" i="10"/>
  <c r="BO767" i="10"/>
  <c r="BO783" i="10"/>
  <c r="BO799" i="10"/>
  <c r="BO815" i="10"/>
  <c r="AY2" i="10"/>
  <c r="AY18" i="10"/>
  <c r="AQ5" i="10"/>
  <c r="AQ21" i="10"/>
  <c r="AQ37" i="10"/>
  <c r="AQ53" i="10"/>
  <c r="AQ69" i="10"/>
  <c r="AQ85" i="10"/>
  <c r="AQ101" i="10"/>
  <c r="AQ117" i="10"/>
  <c r="AQ133" i="10"/>
  <c r="AQ149" i="10"/>
  <c r="AI11" i="10"/>
  <c r="AI27" i="10"/>
  <c r="AI43" i="10"/>
  <c r="AI59" i="10"/>
  <c r="AI75" i="10"/>
  <c r="AI91" i="10"/>
  <c r="AI107" i="10"/>
  <c r="AI123" i="10"/>
  <c r="AI139" i="10"/>
  <c r="AI155" i="10"/>
  <c r="AI171" i="10"/>
  <c r="AI187" i="10"/>
  <c r="AI203" i="10"/>
  <c r="AI219" i="10"/>
  <c r="AI235" i="10"/>
  <c r="AI251" i="10"/>
  <c r="AI267" i="10"/>
  <c r="AI283" i="10"/>
  <c r="AI299" i="10"/>
  <c r="AI315" i="10"/>
  <c r="AI331" i="10"/>
  <c r="AI347" i="10"/>
  <c r="AI363" i="10"/>
  <c r="AI379" i="10"/>
  <c r="AI395" i="10"/>
  <c r="AA15" i="10"/>
  <c r="AA31" i="10"/>
  <c r="AA47" i="10"/>
  <c r="AA63" i="10"/>
  <c r="AA79" i="10"/>
  <c r="AA95" i="10"/>
  <c r="AA111" i="10"/>
  <c r="BO236" i="10"/>
  <c r="AI248" i="10"/>
  <c r="AA752" i="10"/>
  <c r="S172" i="10"/>
  <c r="S428" i="10"/>
  <c r="S684" i="10"/>
  <c r="S940" i="10"/>
  <c r="DK13" i="10"/>
  <c r="DK269" i="10"/>
  <c r="DK525" i="10"/>
  <c r="DK781" i="10"/>
  <c r="DK1037" i="10"/>
  <c r="CM53" i="10"/>
  <c r="BW28" i="10"/>
  <c r="BW284" i="10"/>
  <c r="BO45" i="10"/>
  <c r="BO301" i="10"/>
  <c r="BO557" i="10"/>
  <c r="DK158" i="10"/>
  <c r="DK414" i="10"/>
  <c r="DK670" i="10"/>
  <c r="DK826" i="10"/>
  <c r="DK890" i="10"/>
  <c r="DK954" i="10"/>
  <c r="DK1018" i="10"/>
  <c r="DK1082" i="10"/>
  <c r="DK1146" i="10"/>
  <c r="DK1210" i="10"/>
  <c r="CM30" i="10"/>
  <c r="CE44" i="10"/>
  <c r="CE108" i="10"/>
  <c r="CE172" i="10"/>
  <c r="BW5" i="10"/>
  <c r="BW69" i="10"/>
  <c r="BW133" i="10"/>
  <c r="BW197" i="10"/>
  <c r="BW261" i="10"/>
  <c r="BW325" i="10"/>
  <c r="BW389" i="10"/>
  <c r="BW453" i="10"/>
  <c r="BO22" i="10"/>
  <c r="BO86" i="10"/>
  <c r="BO150" i="10"/>
  <c r="BO214" i="10"/>
  <c r="BO278" i="10"/>
  <c r="BO342" i="10"/>
  <c r="BO406" i="10"/>
  <c r="BO470" i="10"/>
  <c r="BO534" i="10"/>
  <c r="BO598" i="10"/>
  <c r="BO662" i="10"/>
  <c r="BO726" i="10"/>
  <c r="BO790" i="10"/>
  <c r="AY21" i="10"/>
  <c r="AQ60" i="10"/>
  <c r="AQ124" i="10"/>
  <c r="AI34" i="10"/>
  <c r="AI98" i="10"/>
  <c r="AI162" i="10"/>
  <c r="AI226" i="10"/>
  <c r="AI290" i="10"/>
  <c r="AI354" i="10"/>
  <c r="AA22" i="10"/>
  <c r="AA86" i="10"/>
  <c r="AA150" i="10"/>
  <c r="AA214" i="10"/>
  <c r="AA278" i="10"/>
  <c r="AA342" i="10"/>
  <c r="AA406" i="10"/>
  <c r="AA470" i="10"/>
  <c r="AA534" i="10"/>
  <c r="AA598" i="10"/>
  <c r="AA662" i="10"/>
  <c r="AA726" i="10"/>
  <c r="AA790" i="10"/>
  <c r="S14" i="10"/>
  <c r="S78" i="10"/>
  <c r="S142" i="10"/>
  <c r="S206" i="10"/>
  <c r="S270" i="10"/>
  <c r="S334" i="10"/>
  <c r="S398" i="10"/>
  <c r="S462" i="10"/>
  <c r="S526" i="10"/>
  <c r="S590" i="10"/>
  <c r="S630" i="10"/>
  <c r="S646" i="10"/>
  <c r="S662" i="10"/>
  <c r="S678" i="10"/>
  <c r="S694" i="10"/>
  <c r="S710" i="10"/>
  <c r="S726" i="10"/>
  <c r="S742" i="10"/>
  <c r="S758" i="10"/>
  <c r="S774" i="10"/>
  <c r="S790" i="10"/>
  <c r="S806" i="10"/>
  <c r="S822" i="10"/>
  <c r="S838" i="10"/>
  <c r="S854" i="10"/>
  <c r="S870" i="10"/>
  <c r="S886" i="10"/>
  <c r="S902" i="10"/>
  <c r="S918" i="10"/>
  <c r="S934" i="10"/>
  <c r="S950" i="10"/>
  <c r="S966" i="10"/>
  <c r="S982" i="10"/>
  <c r="S998" i="10"/>
  <c r="S1014" i="10"/>
  <c r="S1030" i="10"/>
  <c r="S1046" i="10"/>
  <c r="S1062" i="10"/>
  <c r="S1078" i="10"/>
  <c r="S1094" i="10"/>
  <c r="S1110" i="10"/>
  <c r="S1126" i="10"/>
  <c r="S1142" i="10"/>
  <c r="DS691" i="10"/>
  <c r="DS707" i="10"/>
  <c r="DK11" i="10"/>
  <c r="DK27" i="10"/>
  <c r="DK43" i="10"/>
  <c r="DK59" i="10"/>
  <c r="DK75" i="10"/>
  <c r="DK91" i="10"/>
  <c r="DK107" i="10"/>
  <c r="DK123" i="10"/>
  <c r="DK139" i="10"/>
  <c r="DK155" i="10"/>
  <c r="DK171" i="10"/>
  <c r="DK187" i="10"/>
  <c r="DK203" i="10"/>
  <c r="DK219" i="10"/>
  <c r="DK235" i="10"/>
  <c r="DK251" i="10"/>
  <c r="DK267" i="10"/>
  <c r="DK283" i="10"/>
  <c r="DK299" i="10"/>
  <c r="DK315" i="10"/>
  <c r="DK331" i="10"/>
  <c r="DK347" i="10"/>
  <c r="DK363" i="10"/>
  <c r="DK379" i="10"/>
  <c r="DK395" i="10"/>
  <c r="DK411" i="10"/>
  <c r="DK427" i="10"/>
  <c r="DK443" i="10"/>
  <c r="DK459" i="10"/>
  <c r="DK475" i="10"/>
  <c r="DK491" i="10"/>
  <c r="DK507" i="10"/>
  <c r="DK523" i="10"/>
  <c r="DK539" i="10"/>
  <c r="DK555" i="10"/>
  <c r="DK571" i="10"/>
  <c r="DK587" i="10"/>
  <c r="DK603" i="10"/>
  <c r="DK619" i="10"/>
  <c r="DK635" i="10"/>
  <c r="DK651" i="10"/>
  <c r="DK667" i="10"/>
  <c r="DK683" i="10"/>
  <c r="DK699" i="10"/>
  <c r="DK715" i="10"/>
  <c r="DK731" i="10"/>
  <c r="DK747" i="10"/>
  <c r="DK763" i="10"/>
  <c r="DK779" i="10"/>
  <c r="DK795" i="10"/>
  <c r="DK811" i="10"/>
  <c r="DK827" i="10"/>
  <c r="DK843" i="10"/>
  <c r="DK859" i="10"/>
  <c r="DK875" i="10"/>
  <c r="DK891" i="10"/>
  <c r="DK907" i="10"/>
  <c r="DK923" i="10"/>
  <c r="DK939" i="10"/>
  <c r="DK955" i="10"/>
  <c r="DK971" i="10"/>
  <c r="DK987" i="10"/>
  <c r="DK1003" i="10"/>
  <c r="DK1019" i="10"/>
  <c r="DK1035" i="10"/>
  <c r="DK1051" i="10"/>
  <c r="DK1067" i="10"/>
  <c r="DK1083" i="10"/>
  <c r="DK1099" i="10"/>
  <c r="DK1115" i="10"/>
  <c r="DK1131" i="10"/>
  <c r="DK1147" i="10"/>
  <c r="DK1163" i="10"/>
  <c r="DK1179" i="10"/>
  <c r="DK1195" i="10"/>
  <c r="DK1211" i="10"/>
  <c r="DC10" i="10"/>
  <c r="CU15" i="10"/>
  <c r="CM15" i="10"/>
  <c r="CM31" i="10"/>
  <c r="CM47" i="10"/>
  <c r="CE9" i="10"/>
  <c r="CE25" i="10"/>
  <c r="CE41" i="10"/>
  <c r="CE57" i="10"/>
  <c r="CE73" i="10"/>
  <c r="CE89" i="10"/>
  <c r="CE105" i="10"/>
  <c r="CE121" i="10"/>
  <c r="CE137" i="10"/>
  <c r="CE153" i="10"/>
  <c r="CE169" i="10"/>
  <c r="CE185" i="10"/>
  <c r="CE201" i="10"/>
  <c r="CE217" i="10"/>
  <c r="BW2" i="10"/>
  <c r="BW18" i="10"/>
  <c r="BW34" i="10"/>
  <c r="BW50" i="10"/>
  <c r="BW66" i="10"/>
  <c r="BW82" i="10"/>
  <c r="BW98" i="10"/>
  <c r="BW114" i="10"/>
  <c r="BW130" i="10"/>
  <c r="BW146" i="10"/>
  <c r="BW162" i="10"/>
  <c r="BW178" i="10"/>
  <c r="BW194" i="10"/>
  <c r="BW210" i="10"/>
  <c r="BW226" i="10"/>
  <c r="BW242" i="10"/>
  <c r="BW258" i="10"/>
  <c r="BW274" i="10"/>
  <c r="BW290" i="10"/>
  <c r="BW306" i="10"/>
  <c r="BW322" i="10"/>
  <c r="BW338" i="10"/>
  <c r="BW354" i="10"/>
  <c r="BW370" i="10"/>
  <c r="BW386" i="10"/>
  <c r="BW402" i="10"/>
  <c r="BW418" i="10"/>
  <c r="BW434" i="10"/>
  <c r="BW450" i="10"/>
  <c r="BW466" i="10"/>
  <c r="BW482" i="10"/>
  <c r="BO3" i="10"/>
  <c r="BO19" i="10"/>
  <c r="BO35" i="10"/>
  <c r="BO51" i="10"/>
  <c r="BO67" i="10"/>
  <c r="BO83" i="10"/>
  <c r="BO99" i="10"/>
  <c r="BO115" i="10"/>
  <c r="BO131" i="10"/>
  <c r="BO147" i="10"/>
  <c r="BO163" i="10"/>
  <c r="BO179" i="10"/>
  <c r="BO195" i="10"/>
  <c r="BO211" i="10"/>
  <c r="BO227" i="10"/>
  <c r="BO243" i="10"/>
  <c r="BO259" i="10"/>
  <c r="BO275" i="10"/>
  <c r="BO291" i="10"/>
  <c r="BO307" i="10"/>
  <c r="BO323" i="10"/>
  <c r="BO339" i="10"/>
  <c r="BO355" i="10"/>
  <c r="BO371" i="10"/>
  <c r="BO387" i="10"/>
  <c r="BO403" i="10"/>
  <c r="BO419" i="10"/>
  <c r="BO435" i="10"/>
  <c r="BO451" i="10"/>
  <c r="BO467" i="10"/>
  <c r="BO483" i="10"/>
  <c r="BO499" i="10"/>
  <c r="BO515" i="10"/>
  <c r="BO531" i="10"/>
  <c r="BO547" i="10"/>
  <c r="BO563" i="10"/>
  <c r="BO579" i="10"/>
  <c r="BO595" i="10"/>
  <c r="BO611" i="10"/>
  <c r="BO627" i="10"/>
  <c r="BO643" i="10"/>
  <c r="BO659" i="10"/>
  <c r="BO675" i="10"/>
  <c r="BO691" i="10"/>
  <c r="BO707" i="10"/>
  <c r="BO723" i="10"/>
  <c r="BO739" i="10"/>
  <c r="BO755" i="10"/>
  <c r="BO771" i="10"/>
  <c r="BO787" i="10"/>
  <c r="BO803" i="10"/>
  <c r="BG4" i="10"/>
  <c r="AY6" i="10"/>
  <c r="AY22" i="10"/>
  <c r="AQ9" i="10"/>
  <c r="AQ25" i="10"/>
  <c r="AQ41" i="10"/>
  <c r="AQ57" i="10"/>
  <c r="AQ73" i="10"/>
  <c r="AQ89" i="10"/>
  <c r="AQ105" i="10"/>
  <c r="AQ121" i="10"/>
  <c r="AQ137" i="10"/>
  <c r="AQ153" i="10"/>
  <c r="AI15" i="10"/>
  <c r="AI31" i="10"/>
  <c r="AI47" i="10"/>
  <c r="AI63" i="10"/>
  <c r="AI79" i="10"/>
  <c r="AI95" i="10"/>
  <c r="AI111" i="10"/>
  <c r="AI127" i="10"/>
  <c r="AI143" i="10"/>
  <c r="AI159" i="10"/>
  <c r="AI175" i="10"/>
  <c r="AI191" i="10"/>
  <c r="AI207" i="10"/>
  <c r="AI223" i="10"/>
  <c r="AI239" i="10"/>
  <c r="AI255" i="10"/>
  <c r="AI271" i="10"/>
  <c r="AI287" i="10"/>
  <c r="AI303" i="10"/>
  <c r="AI319" i="10"/>
  <c r="AI335" i="10"/>
  <c r="AI351" i="10"/>
  <c r="AI367" i="10"/>
  <c r="AI383" i="10"/>
  <c r="AA3" i="10"/>
  <c r="AA19" i="10"/>
  <c r="AA35" i="10"/>
  <c r="AA51" i="10"/>
  <c r="AA67" i="10"/>
  <c r="AA83" i="10"/>
  <c r="AA99" i="10"/>
  <c r="DS128" i="10"/>
  <c r="BO492" i="10"/>
  <c r="AA112" i="10"/>
  <c r="AA816" i="10"/>
  <c r="S236" i="10"/>
  <c r="S492" i="10"/>
  <c r="S748" i="10"/>
  <c r="S1004" i="10"/>
  <c r="DK77" i="10"/>
  <c r="DK333" i="10"/>
  <c r="DK589" i="10"/>
  <c r="DK845" i="10"/>
  <c r="DK1101" i="10"/>
  <c r="CE63" i="10"/>
  <c r="BW92" i="10"/>
  <c r="BW348" i="10"/>
  <c r="BO109" i="10"/>
  <c r="BO365" i="10"/>
  <c r="DS678" i="10"/>
  <c r="DK222" i="10"/>
  <c r="DK478" i="10"/>
  <c r="DK734" i="10"/>
  <c r="DK842" i="10"/>
  <c r="DK906" i="10"/>
  <c r="DK970" i="10"/>
  <c r="DK1034" i="10"/>
  <c r="DK1098" i="10"/>
  <c r="DK1162" i="10"/>
  <c r="DC9" i="10"/>
  <c r="CM46" i="10"/>
  <c r="CE60" i="10"/>
  <c r="CE124" i="10"/>
  <c r="CE188" i="10"/>
  <c r="BW21" i="10"/>
  <c r="BW85" i="10"/>
  <c r="BW149" i="10"/>
  <c r="BW213" i="10"/>
  <c r="BW277" i="10"/>
  <c r="BW341" i="10"/>
  <c r="BW405" i="10"/>
  <c r="BW469" i="10"/>
  <c r="BO38" i="10"/>
  <c r="BO102" i="10"/>
  <c r="BO166" i="10"/>
  <c r="BO230" i="10"/>
  <c r="BO294" i="10"/>
  <c r="BO358" i="10"/>
  <c r="BO422" i="10"/>
  <c r="BO486" i="10"/>
  <c r="BO550" i="10"/>
  <c r="BO614" i="10"/>
  <c r="BO678" i="10"/>
  <c r="BO742" i="10"/>
  <c r="BO806" i="10"/>
  <c r="AQ12" i="10"/>
  <c r="AQ76" i="10"/>
  <c r="AQ140" i="10"/>
  <c r="AI50" i="10"/>
  <c r="AI114" i="10"/>
  <c r="AI178" i="10"/>
  <c r="AI242" i="10"/>
  <c r="AI306" i="10"/>
  <c r="AI370" i="10"/>
  <c r="AA38" i="10"/>
  <c r="AA102" i="10"/>
  <c r="AA166" i="10"/>
  <c r="AA230" i="10"/>
  <c r="AA294" i="10"/>
  <c r="AA358" i="10"/>
  <c r="AA422" i="10"/>
  <c r="AA486" i="10"/>
  <c r="AA550" i="10"/>
  <c r="AA614" i="10"/>
  <c r="AA678" i="10"/>
  <c r="AA742" i="10"/>
  <c r="AA806" i="10"/>
  <c r="S30" i="10"/>
  <c r="S94" i="10"/>
  <c r="S158" i="10"/>
  <c r="S222" i="10"/>
  <c r="S286" i="10"/>
  <c r="S350" i="10"/>
  <c r="S414" i="10"/>
  <c r="S478" i="10"/>
  <c r="S542" i="10"/>
  <c r="S606" i="10"/>
  <c r="S634" i="10"/>
  <c r="S650" i="10"/>
  <c r="S666" i="10"/>
  <c r="S682" i="10"/>
  <c r="S698" i="10"/>
  <c r="S714" i="10"/>
  <c r="S730" i="10"/>
  <c r="S746" i="10"/>
  <c r="S762" i="10"/>
  <c r="S778" i="10"/>
  <c r="S794" i="10"/>
  <c r="S810" i="10"/>
  <c r="S826" i="10"/>
  <c r="S842" i="10"/>
  <c r="S858" i="10"/>
  <c r="S874" i="10"/>
  <c r="S890" i="10"/>
  <c r="S906" i="10"/>
  <c r="S922" i="10"/>
  <c r="S938" i="10"/>
  <c r="S954" i="10"/>
  <c r="S970" i="10"/>
  <c r="S986" i="10"/>
  <c r="S1002" i="10"/>
  <c r="S1018" i="10"/>
  <c r="S1034" i="10"/>
  <c r="S1050" i="10"/>
  <c r="S1066" i="10"/>
  <c r="S1082" i="10"/>
  <c r="S1098" i="10"/>
  <c r="S1114" i="10"/>
  <c r="S1130" i="10"/>
  <c r="DS679" i="10"/>
  <c r="DS695" i="10"/>
  <c r="DS711" i="10"/>
  <c r="DK15" i="10"/>
  <c r="DK31" i="10"/>
  <c r="DK47" i="10"/>
  <c r="DK63" i="10"/>
  <c r="DK79" i="10"/>
  <c r="DK95" i="10"/>
  <c r="DK111" i="10"/>
  <c r="DK127" i="10"/>
  <c r="DK143" i="10"/>
  <c r="DK159" i="10"/>
  <c r="DK175" i="10"/>
  <c r="DK191" i="10"/>
  <c r="DK207" i="10"/>
  <c r="DK223" i="10"/>
  <c r="DK239" i="10"/>
  <c r="DK255" i="10"/>
  <c r="DK271" i="10"/>
  <c r="DK287" i="10"/>
  <c r="DK303" i="10"/>
  <c r="DK319" i="10"/>
  <c r="DK335" i="10"/>
  <c r="DK351" i="10"/>
  <c r="DK367" i="10"/>
  <c r="DK383" i="10"/>
  <c r="DK399" i="10"/>
  <c r="DK415" i="10"/>
  <c r="DK431" i="10"/>
  <c r="DK447" i="10"/>
  <c r="DK463" i="10"/>
  <c r="DK479" i="10"/>
  <c r="DK495" i="10"/>
  <c r="DK511" i="10"/>
  <c r="DK527" i="10"/>
  <c r="DK543" i="10"/>
  <c r="DK559" i="10"/>
  <c r="DK575" i="10"/>
  <c r="DK591" i="10"/>
  <c r="DK607" i="10"/>
  <c r="DK623" i="10"/>
  <c r="DK639" i="10"/>
  <c r="DK655" i="10"/>
  <c r="DK671" i="10"/>
  <c r="DK687" i="10"/>
  <c r="DK703" i="10"/>
  <c r="DK719" i="10"/>
  <c r="DK735" i="10"/>
  <c r="DK751" i="10"/>
  <c r="DK767" i="10"/>
  <c r="DK783" i="10"/>
  <c r="DK799" i="10"/>
  <c r="DK815" i="10"/>
  <c r="DK831" i="10"/>
  <c r="DK847" i="10"/>
  <c r="DK863" i="10"/>
  <c r="DK879" i="10"/>
  <c r="DK895" i="10"/>
  <c r="DK911" i="10"/>
  <c r="DK927" i="10"/>
  <c r="DK943" i="10"/>
  <c r="DK959" i="10"/>
  <c r="DK975" i="10"/>
  <c r="DK991" i="10"/>
  <c r="DK1007" i="10"/>
  <c r="DK1023" i="10"/>
  <c r="DK1039" i="10"/>
  <c r="DK1055" i="10"/>
  <c r="DK1071" i="10"/>
  <c r="DK1087" i="10"/>
  <c r="DK1103" i="10"/>
  <c r="DK1119" i="10"/>
  <c r="DK1135" i="10"/>
  <c r="DK1151" i="10"/>
  <c r="DK1167" i="10"/>
  <c r="DK1183" i="10"/>
  <c r="DK1199" i="10"/>
  <c r="DK1215" i="10"/>
  <c r="CU3" i="10"/>
  <c r="CM3" i="10"/>
  <c r="CM19" i="10"/>
  <c r="CM35" i="10"/>
  <c r="CM51" i="10"/>
  <c r="CE13" i="10"/>
  <c r="CE29" i="10"/>
  <c r="CE45" i="10"/>
  <c r="CE61" i="10"/>
  <c r="CE77" i="10"/>
  <c r="CE93" i="10"/>
  <c r="CE109" i="10"/>
  <c r="CE125" i="10"/>
  <c r="CE141" i="10"/>
  <c r="CE157" i="10"/>
  <c r="CE173" i="10"/>
  <c r="CE189" i="10"/>
  <c r="CE205" i="10"/>
  <c r="CE221" i="10"/>
  <c r="BW6" i="10"/>
  <c r="BW22" i="10"/>
  <c r="BW38" i="10"/>
  <c r="BW54" i="10"/>
  <c r="BW70" i="10"/>
  <c r="BW86" i="10"/>
  <c r="BW102" i="10"/>
  <c r="BW118" i="10"/>
  <c r="BW134" i="10"/>
  <c r="BW150" i="10"/>
  <c r="BW166" i="10"/>
  <c r="BW182" i="10"/>
  <c r="BW198" i="10"/>
  <c r="BW214" i="10"/>
  <c r="BW230" i="10"/>
  <c r="BW246" i="10"/>
  <c r="BW262" i="10"/>
  <c r="BW278" i="10"/>
  <c r="BW294" i="10"/>
  <c r="BW310" i="10"/>
  <c r="BW326" i="10"/>
  <c r="BW342" i="10"/>
  <c r="BW358" i="10"/>
  <c r="BW374" i="10"/>
  <c r="BW390" i="10"/>
  <c r="BW406" i="10"/>
  <c r="BW422" i="10"/>
  <c r="BW438" i="10"/>
  <c r="BW454" i="10"/>
  <c r="BW470" i="10"/>
  <c r="BW486" i="10"/>
  <c r="BO7" i="10"/>
  <c r="BO23" i="10"/>
  <c r="BO39" i="10"/>
  <c r="BO55" i="10"/>
  <c r="BO71" i="10"/>
  <c r="BO87" i="10"/>
  <c r="BO103" i="10"/>
  <c r="BO119" i="10"/>
  <c r="BO135" i="10"/>
  <c r="BO151" i="10"/>
  <c r="BO167" i="10"/>
  <c r="BO183" i="10"/>
  <c r="BO199" i="10"/>
  <c r="BO215" i="10"/>
  <c r="BO231" i="10"/>
  <c r="BO247" i="10"/>
  <c r="BO263" i="10"/>
  <c r="BO279" i="10"/>
  <c r="BO295" i="10"/>
  <c r="BO311" i="10"/>
  <c r="BO327" i="10"/>
  <c r="BO343" i="10"/>
  <c r="BO359" i="10"/>
  <c r="BO375" i="10"/>
  <c r="BO391" i="10"/>
  <c r="BO407" i="10"/>
  <c r="BO423" i="10"/>
  <c r="BO439" i="10"/>
  <c r="BO455" i="10"/>
  <c r="BO471" i="10"/>
  <c r="BO487" i="10"/>
  <c r="BO503" i="10"/>
  <c r="BO519" i="10"/>
  <c r="BO535" i="10"/>
  <c r="BO551" i="10"/>
  <c r="BO567" i="10"/>
  <c r="BO583" i="10"/>
  <c r="BO599" i="10"/>
  <c r="BO615" i="10"/>
  <c r="BO631" i="10"/>
  <c r="BO647" i="10"/>
  <c r="BO663" i="10"/>
  <c r="BO679" i="10"/>
  <c r="BO695" i="10"/>
  <c r="BO711" i="10"/>
  <c r="BO727" i="10"/>
  <c r="BO743" i="10"/>
  <c r="BO759" i="10"/>
  <c r="BO775" i="10"/>
  <c r="BO791" i="10"/>
  <c r="BO807" i="10"/>
  <c r="BG8" i="10"/>
  <c r="AY10" i="10"/>
  <c r="AY26" i="10"/>
  <c r="AQ13" i="10"/>
  <c r="AQ29" i="10"/>
  <c r="AQ45" i="10"/>
  <c r="AQ61" i="10"/>
  <c r="AQ77" i="10"/>
  <c r="AQ93" i="10"/>
  <c r="AQ109" i="10"/>
  <c r="AQ125" i="10"/>
  <c r="AQ141" i="10"/>
  <c r="AI3" i="10"/>
  <c r="AI19" i="10"/>
  <c r="AI35" i="10"/>
  <c r="AI51" i="10"/>
  <c r="AI67" i="10"/>
  <c r="AI83" i="10"/>
  <c r="AI99" i="10"/>
  <c r="AI115" i="10"/>
  <c r="AI131" i="10"/>
  <c r="AI147" i="10"/>
  <c r="AI163" i="10"/>
  <c r="AI179" i="10"/>
  <c r="AI195" i="10"/>
  <c r="AI211" i="10"/>
  <c r="AI227" i="10"/>
  <c r="AI243" i="10"/>
  <c r="AI259" i="10"/>
  <c r="AI275" i="10"/>
  <c r="AI291" i="10"/>
  <c r="AI307" i="10"/>
  <c r="AI323" i="10"/>
  <c r="AI339" i="10"/>
  <c r="AI355" i="10"/>
  <c r="AI371" i="10"/>
  <c r="AI387" i="10"/>
  <c r="AA7" i="10"/>
  <c r="AA23" i="10"/>
  <c r="AA39" i="10"/>
  <c r="AA55" i="10"/>
  <c r="AA71" i="10"/>
  <c r="AA87" i="10"/>
  <c r="AA103" i="10"/>
  <c r="S1326" i="10"/>
  <c r="S1262" i="10"/>
  <c r="S1198" i="10"/>
  <c r="S1123" i="10"/>
  <c r="S995" i="10"/>
  <c r="S867" i="10"/>
  <c r="S739" i="10"/>
  <c r="S1338" i="10"/>
  <c r="S1274" i="10"/>
  <c r="S1210" i="10"/>
  <c r="S1146" i="10"/>
  <c r="S1019" i="10"/>
  <c r="S891" i="10"/>
  <c r="S763" i="10"/>
  <c r="S1350" i="10"/>
  <c r="S1286" i="10"/>
  <c r="S1222" i="10"/>
  <c r="S1158" i="10"/>
  <c r="S1043" i="10"/>
  <c r="S915" i="10"/>
  <c r="S787" i="10"/>
  <c r="S1378" i="10"/>
  <c r="S1314" i="10"/>
  <c r="S1250" i="10"/>
  <c r="S1186" i="10"/>
  <c r="S1099" i="10"/>
  <c r="S971" i="10"/>
  <c r="S843" i="10"/>
  <c r="S715" i="10"/>
  <c r="S1368" i="10"/>
  <c r="S1352" i="10"/>
  <c r="S1336" i="10"/>
  <c r="S1320" i="10"/>
  <c r="S1304" i="10"/>
  <c r="S1288" i="10"/>
  <c r="S1272" i="10"/>
  <c r="S1256" i="10"/>
  <c r="S1240" i="10"/>
  <c r="S1224" i="10"/>
  <c r="S1208" i="10"/>
  <c r="S1192" i="10"/>
  <c r="S1176" i="10"/>
  <c r="S1160" i="10"/>
  <c r="S1143" i="10"/>
  <c r="S1111" i="10"/>
  <c r="S1079" i="10"/>
  <c r="S1047" i="10"/>
  <c r="S1015" i="10"/>
  <c r="S983" i="10"/>
  <c r="S951" i="10"/>
  <c r="S919" i="10"/>
  <c r="S887" i="10"/>
  <c r="S855" i="10"/>
  <c r="S823" i="10"/>
  <c r="S791" i="10"/>
  <c r="S759" i="10"/>
  <c r="S727" i="10"/>
  <c r="S695" i="10"/>
  <c r="S663" i="10"/>
  <c r="S631" i="10"/>
  <c r="S599" i="10"/>
  <c r="S567" i="10"/>
  <c r="S535" i="10"/>
  <c r="S503" i="10"/>
  <c r="S471" i="10"/>
  <c r="S439" i="10"/>
  <c r="S407" i="10"/>
  <c r="S375" i="10"/>
  <c r="S343" i="10"/>
  <c r="S311" i="10"/>
  <c r="S279" i="10"/>
  <c r="S247" i="10"/>
  <c r="S215" i="10"/>
  <c r="S183" i="10"/>
  <c r="S151" i="10"/>
  <c r="S119" i="10"/>
  <c r="S87" i="10"/>
  <c r="S55" i="10"/>
  <c r="S21" i="10"/>
  <c r="AA797" i="10"/>
  <c r="AA733" i="10"/>
  <c r="AA669" i="10"/>
  <c r="AA605" i="10"/>
  <c r="AA541" i="10"/>
  <c r="AA477" i="10"/>
  <c r="AA413" i="10"/>
  <c r="AA349" i="10"/>
  <c r="AA285" i="10"/>
  <c r="AA221" i="10"/>
  <c r="AA157" i="10"/>
  <c r="AA93" i="10"/>
  <c r="AA29" i="10"/>
  <c r="AI361" i="10"/>
  <c r="AI297" i="10"/>
  <c r="AI233" i="10"/>
  <c r="AI169" i="10"/>
  <c r="AI105" i="10"/>
  <c r="AI41" i="10"/>
  <c r="AQ131" i="10"/>
  <c r="AQ67" i="10"/>
  <c r="AQ3" i="10"/>
  <c r="BO773" i="10"/>
  <c r="BO709" i="10"/>
  <c r="BO645" i="10"/>
  <c r="S1371" i="10"/>
  <c r="S1355" i="10"/>
  <c r="S1339" i="10"/>
  <c r="S1323" i="10"/>
  <c r="S1307" i="10"/>
  <c r="S1291" i="10"/>
  <c r="S1275" i="10"/>
  <c r="S1259" i="10"/>
  <c r="S1243" i="10"/>
  <c r="S1227" i="10"/>
  <c r="S1211" i="10"/>
  <c r="S1195" i="10"/>
  <c r="S1179" i="10"/>
  <c r="S1163" i="10"/>
  <c r="S1147" i="10"/>
  <c r="S1117" i="10"/>
  <c r="S1085" i="10"/>
  <c r="S1053" i="10"/>
  <c r="S1021" i="10"/>
  <c r="S989" i="10"/>
  <c r="S957" i="10"/>
  <c r="S925" i="10"/>
  <c r="S893" i="10"/>
  <c r="S861" i="10"/>
  <c r="S829" i="10"/>
  <c r="S797" i="10"/>
  <c r="S765" i="10"/>
  <c r="S733" i="10"/>
  <c r="S701" i="10"/>
  <c r="S669" i="10"/>
  <c r="S637" i="10"/>
  <c r="S605" i="10"/>
  <c r="S573" i="10"/>
  <c r="S541" i="10"/>
  <c r="S509" i="10"/>
  <c r="S477" i="10"/>
  <c r="S445" i="10"/>
  <c r="S413" i="10"/>
  <c r="S381" i="10"/>
  <c r="S349" i="10"/>
  <c r="S317" i="10"/>
  <c r="S285" i="10"/>
  <c r="S253" i="10"/>
  <c r="S221" i="10"/>
  <c r="S189" i="10"/>
  <c r="S157" i="10"/>
  <c r="S125" i="10"/>
  <c r="S93" i="10"/>
  <c r="S61" i="10"/>
  <c r="S29" i="10"/>
  <c r="AA809" i="10"/>
  <c r="AA745" i="10"/>
  <c r="AA681" i="10"/>
  <c r="AA617" i="10"/>
  <c r="AA553" i="10"/>
  <c r="AA489" i="10"/>
  <c r="AA425" i="10"/>
  <c r="AA361" i="10"/>
  <c r="AA297" i="10"/>
  <c r="AA233" i="10"/>
  <c r="AA169" i="10"/>
  <c r="AA105" i="10"/>
  <c r="AA41" i="10"/>
  <c r="AI373" i="10"/>
  <c r="AI309" i="10"/>
  <c r="AI245" i="10"/>
  <c r="AI181" i="10"/>
  <c r="AI117" i="10"/>
  <c r="AI53" i="10"/>
  <c r="AQ143" i="10"/>
  <c r="AQ79" i="10"/>
  <c r="AQ15" i="10"/>
  <c r="BO817" i="10"/>
  <c r="BO753" i="10"/>
  <c r="BO689" i="10"/>
  <c r="BO625" i="10"/>
  <c r="S659" i="10"/>
  <c r="S627" i="10"/>
  <c r="S595" i="10"/>
  <c r="S563" i="10"/>
  <c r="S531" i="10"/>
  <c r="S499" i="10"/>
  <c r="S467" i="10"/>
  <c r="S435" i="10"/>
  <c r="S403" i="10"/>
  <c r="S371" i="10"/>
  <c r="S339" i="10"/>
  <c r="S307" i="10"/>
  <c r="S275" i="10"/>
  <c r="S243" i="10"/>
  <c r="S211" i="10"/>
  <c r="S179" i="10"/>
  <c r="S147" i="10"/>
  <c r="S115" i="10"/>
  <c r="S83" i="10"/>
  <c r="S51" i="10"/>
  <c r="S13" i="10"/>
  <c r="AA789" i="10"/>
  <c r="AA725" i="10"/>
  <c r="AA661" i="10"/>
  <c r="AA597" i="10"/>
  <c r="AA533" i="10"/>
  <c r="AA469" i="10"/>
  <c r="AA405" i="10"/>
  <c r="AA341" i="10"/>
  <c r="AA277" i="10"/>
  <c r="AA213" i="10"/>
  <c r="AA149" i="10"/>
  <c r="AA85" i="10"/>
  <c r="AA21" i="10"/>
  <c r="AI353" i="10"/>
  <c r="AI289" i="10"/>
  <c r="AI225" i="10"/>
  <c r="AI161" i="10"/>
  <c r="AI97" i="10"/>
  <c r="AI33" i="10"/>
  <c r="AQ123" i="10"/>
  <c r="AQ59" i="10"/>
  <c r="AY24" i="10"/>
  <c r="BO797" i="10"/>
  <c r="BO733" i="10"/>
  <c r="BO669" i="10"/>
  <c r="S1377" i="10"/>
  <c r="S1361" i="10"/>
  <c r="S1345" i="10"/>
  <c r="S1329" i="10"/>
  <c r="S1313" i="10"/>
  <c r="S1297" i="10"/>
  <c r="S1281" i="10"/>
  <c r="S1265" i="10"/>
  <c r="S1249" i="10"/>
  <c r="S1233" i="10"/>
  <c r="S1217" i="10"/>
  <c r="S1201" i="10"/>
  <c r="S1185" i="10"/>
  <c r="S1169" i="10"/>
  <c r="S1153" i="10"/>
  <c r="S1129" i="10"/>
  <c r="S1097" i="10"/>
  <c r="S1065" i="10"/>
  <c r="S1033" i="10"/>
  <c r="S1001" i="10"/>
  <c r="S969" i="10"/>
  <c r="S937" i="10"/>
  <c r="S905" i="10"/>
  <c r="S873" i="10"/>
  <c r="S841" i="10"/>
  <c r="S809" i="10"/>
  <c r="S777" i="10"/>
  <c r="S745" i="10"/>
  <c r="S713" i="10"/>
  <c r="S681" i="10"/>
  <c r="S649" i="10"/>
  <c r="S617" i="10"/>
  <c r="S585" i="10"/>
  <c r="S553" i="10"/>
  <c r="S521" i="10"/>
  <c r="S489" i="10"/>
  <c r="S457" i="10"/>
  <c r="S425" i="10"/>
  <c r="S393" i="10"/>
  <c r="S361" i="10"/>
  <c r="S329" i="10"/>
  <c r="S297" i="10"/>
  <c r="S265" i="10"/>
  <c r="S233" i="10"/>
  <c r="S201" i="10"/>
  <c r="S169" i="10"/>
  <c r="S137" i="10"/>
  <c r="S105" i="10"/>
  <c r="S73" i="10"/>
  <c r="S41" i="10"/>
  <c r="AA833" i="10"/>
  <c r="AA769" i="10"/>
  <c r="AA705" i="10"/>
  <c r="AA641" i="10"/>
  <c r="AA577" i="10"/>
  <c r="AA513" i="10"/>
  <c r="AA449" i="10"/>
  <c r="AA385" i="10"/>
  <c r="AA321" i="10"/>
  <c r="AA257" i="10"/>
  <c r="AA193" i="10"/>
  <c r="AA129" i="10"/>
  <c r="AA65" i="10"/>
  <c r="AA1" i="10"/>
  <c r="AI333" i="10"/>
  <c r="AI269" i="10"/>
  <c r="AI205" i="10"/>
  <c r="AI141" i="10"/>
  <c r="AI77" i="10"/>
  <c r="AI13" i="10"/>
  <c r="AQ103" i="10"/>
  <c r="AQ39" i="10"/>
  <c r="AY4" i="10"/>
  <c r="BO777" i="10"/>
  <c r="BO713" i="10"/>
  <c r="BO649" i="10"/>
  <c r="S15" i="10"/>
  <c r="AA839" i="10"/>
  <c r="AA823" i="10"/>
  <c r="AA807" i="10"/>
  <c r="AA791" i="10"/>
  <c r="AA775" i="10"/>
  <c r="AA759" i="10"/>
  <c r="AA743" i="10"/>
  <c r="AA727" i="10"/>
  <c r="AA711" i="10"/>
  <c r="AA695" i="10"/>
  <c r="AA679" i="10"/>
  <c r="AA663" i="10"/>
  <c r="AA647" i="10"/>
  <c r="AA631" i="10"/>
  <c r="AA615" i="10"/>
  <c r="AA599" i="10"/>
  <c r="AA583" i="10"/>
  <c r="AA567" i="10"/>
  <c r="AA551" i="10"/>
  <c r="AA535" i="10"/>
  <c r="AA519" i="10"/>
  <c r="AA503" i="10"/>
  <c r="AA487" i="10"/>
  <c r="AA471" i="10"/>
  <c r="AA455" i="10"/>
  <c r="AA439" i="10"/>
  <c r="AA423" i="10"/>
  <c r="AA407" i="10"/>
  <c r="AA391" i="10"/>
  <c r="AA375" i="10"/>
  <c r="AA359" i="10"/>
  <c r="AA343" i="10"/>
  <c r="AA327" i="10"/>
  <c r="AA311" i="10"/>
  <c r="AA295" i="10"/>
  <c r="AA279" i="10"/>
  <c r="AA263" i="10"/>
  <c r="AA247" i="10"/>
  <c r="AA231" i="10"/>
  <c r="AA215" i="10"/>
  <c r="AA199" i="10"/>
  <c r="AA183" i="10"/>
  <c r="AA167" i="10"/>
  <c r="AA151" i="10"/>
  <c r="AA135" i="10"/>
  <c r="AA119" i="10"/>
  <c r="AA75" i="10"/>
  <c r="AA11" i="10"/>
  <c r="AI343" i="10"/>
  <c r="AI279" i="10"/>
  <c r="AI215" i="10"/>
  <c r="AI151" i="10"/>
  <c r="AI87" i="10"/>
  <c r="AI23" i="10"/>
  <c r="AQ113" i="10"/>
  <c r="AQ49" i="10"/>
  <c r="AY14" i="10"/>
  <c r="BO779" i="10"/>
  <c r="BO715" i="10"/>
  <c r="BO651" i="10"/>
  <c r="BO587" i="10"/>
  <c r="BO523" i="10"/>
  <c r="BO459" i="10"/>
  <c r="BO395" i="10"/>
  <c r="BO331" i="10"/>
  <c r="BO267" i="10"/>
  <c r="BO203" i="10"/>
  <c r="BO139" i="10"/>
  <c r="BO75" i="10"/>
  <c r="BO11" i="10"/>
  <c r="BW442" i="10"/>
  <c r="BW378" i="10"/>
  <c r="BW314" i="10"/>
  <c r="BW250" i="10"/>
  <c r="BW186" i="10"/>
  <c r="BW122" i="10"/>
  <c r="BW58" i="10"/>
  <c r="CE225" i="10"/>
  <c r="CE161" i="10"/>
  <c r="CE97" i="10"/>
  <c r="CE33" i="10"/>
  <c r="CM23" i="10"/>
  <c r="DK1203" i="10"/>
  <c r="DK1139" i="10"/>
  <c r="DK1075" i="10"/>
  <c r="DK1011" i="10"/>
  <c r="DK947" i="10"/>
  <c r="DK883" i="10"/>
  <c r="DK819" i="10"/>
  <c r="DK755" i="10"/>
  <c r="DK691" i="10"/>
  <c r="DK627" i="10"/>
  <c r="DK563" i="10"/>
  <c r="DK499" i="10"/>
  <c r="DK435" i="10"/>
  <c r="DK371" i="10"/>
  <c r="DK307" i="10"/>
  <c r="DK243" i="10"/>
  <c r="DK179" i="10"/>
  <c r="DK115" i="10"/>
  <c r="DK51" i="10"/>
  <c r="DS699" i="10"/>
  <c r="S1102" i="10"/>
  <c r="S1038" i="10"/>
  <c r="S974" i="10"/>
  <c r="S910" i="10"/>
  <c r="S846" i="10"/>
  <c r="S782" i="10"/>
  <c r="S718" i="10"/>
  <c r="S654" i="10"/>
  <c r="S494" i="10"/>
  <c r="S238" i="10"/>
  <c r="AA822" i="10"/>
  <c r="AA566" i="10"/>
  <c r="AA310" i="10"/>
  <c r="AA54" i="10"/>
  <c r="AI194" i="10"/>
  <c r="AQ92" i="10"/>
  <c r="BO694" i="10"/>
  <c r="BO438" i="10"/>
  <c r="BO182" i="10"/>
  <c r="BW421" i="10"/>
  <c r="BW165" i="10"/>
  <c r="CE140" i="10"/>
  <c r="DK1178" i="10"/>
  <c r="DK922" i="10"/>
  <c r="DK286" i="10"/>
  <c r="BW412" i="10"/>
  <c r="DK909" i="10"/>
  <c r="S1068" i="10"/>
  <c r="S44" i="10"/>
  <c r="S1374" i="10"/>
  <c r="S1310" i="10"/>
  <c r="S1246" i="10"/>
  <c r="S1182" i="10"/>
  <c r="S1091" i="10"/>
  <c r="S963" i="10"/>
  <c r="S835" i="10"/>
  <c r="S707" i="10"/>
  <c r="S1322" i="10"/>
  <c r="S1258" i="10"/>
  <c r="S1194" i="10"/>
  <c r="S1115" i="10"/>
  <c r="S987" i="10"/>
  <c r="S859" i="10"/>
  <c r="S731" i="10"/>
  <c r="S1334" i="10"/>
  <c r="S1270" i="10"/>
  <c r="S1206" i="10"/>
  <c r="S1139" i="10"/>
  <c r="S1011" i="10"/>
  <c r="S883" i="10"/>
  <c r="S755" i="10"/>
  <c r="S1362" i="10"/>
  <c r="S1298" i="10"/>
  <c r="S1234" i="10"/>
  <c r="S1170" i="10"/>
  <c r="S1067" i="10"/>
  <c r="S939" i="10"/>
  <c r="S811" i="10"/>
  <c r="S1380" i="10"/>
  <c r="S1364" i="10"/>
  <c r="S1348" i="10"/>
  <c r="S1332" i="10"/>
  <c r="S1316" i="10"/>
  <c r="S1300" i="10"/>
  <c r="S1284" i="10"/>
  <c r="S1268" i="10"/>
  <c r="S1252" i="10"/>
  <c r="S1236" i="10"/>
  <c r="S1220" i="10"/>
  <c r="S1204" i="10"/>
  <c r="S1188" i="10"/>
  <c r="S1172" i="10"/>
  <c r="S1156" i="10"/>
  <c r="S1135" i="10"/>
  <c r="S1103" i="10"/>
  <c r="S1071" i="10"/>
  <c r="S1039" i="10"/>
  <c r="S1007" i="10"/>
  <c r="S975" i="10"/>
  <c r="S943" i="10"/>
  <c r="S911" i="10"/>
  <c r="S879" i="10"/>
  <c r="S847" i="10"/>
  <c r="S815" i="10"/>
  <c r="S783" i="10"/>
  <c r="S751" i="10"/>
  <c r="S719" i="10"/>
  <c r="S687" i="10"/>
  <c r="S655" i="10"/>
  <c r="S623" i="10"/>
  <c r="S591" i="10"/>
  <c r="S559" i="10"/>
  <c r="S527" i="10"/>
  <c r="S495" i="10"/>
  <c r="S463" i="10"/>
  <c r="S431" i="10"/>
  <c r="S399" i="10"/>
  <c r="S367" i="10"/>
  <c r="S335" i="10"/>
  <c r="S303" i="10"/>
  <c r="S271" i="10"/>
  <c r="S239" i="10"/>
  <c r="S207" i="10"/>
  <c r="S175" i="10"/>
  <c r="S143" i="10"/>
  <c r="S111" i="10"/>
  <c r="S79" i="10"/>
  <c r="S47" i="10"/>
  <c r="S5" i="10"/>
  <c r="AA781" i="10"/>
  <c r="AA717" i="10"/>
  <c r="AA653" i="10"/>
  <c r="AA589" i="10"/>
  <c r="AA525" i="10"/>
  <c r="AA461" i="10"/>
  <c r="AA397" i="10"/>
  <c r="AA333" i="10"/>
  <c r="AA269" i="10"/>
  <c r="AA205" i="10"/>
  <c r="AA141" i="10"/>
  <c r="AA77" i="10"/>
  <c r="AA13" i="10"/>
  <c r="AI345" i="10"/>
  <c r="AI281" i="10"/>
  <c r="AI217" i="10"/>
  <c r="AI153" i="10"/>
  <c r="AI89" i="10"/>
  <c r="AI25" i="10"/>
  <c r="AQ115" i="10"/>
  <c r="AQ51" i="10"/>
  <c r="AY16" i="10"/>
  <c r="BO757" i="10"/>
  <c r="BO693" i="10"/>
  <c r="BO629" i="10"/>
  <c r="S1367" i="10"/>
  <c r="S1351" i="10"/>
  <c r="S1335" i="10"/>
  <c r="S1319" i="10"/>
  <c r="S1303" i="10"/>
  <c r="S1287" i="10"/>
  <c r="S1271" i="10"/>
  <c r="S1255" i="10"/>
  <c r="S1239" i="10"/>
  <c r="S1223" i="10"/>
  <c r="S1207" i="10"/>
  <c r="S1191" i="10"/>
  <c r="S1175" i="10"/>
  <c r="S1159" i="10"/>
  <c r="S1141" i="10"/>
  <c r="S1109" i="10"/>
  <c r="S1077" i="10"/>
  <c r="S1045" i="10"/>
  <c r="S1013" i="10"/>
  <c r="S981" i="10"/>
  <c r="S949" i="10"/>
  <c r="S917" i="10"/>
  <c r="S885" i="10"/>
  <c r="S853" i="10"/>
  <c r="S821" i="10"/>
  <c r="S789" i="10"/>
  <c r="S757" i="10"/>
  <c r="S725" i="10"/>
  <c r="S693" i="10"/>
  <c r="S661" i="10"/>
  <c r="S629" i="10"/>
  <c r="S597" i="10"/>
  <c r="S565" i="10"/>
  <c r="S533" i="10"/>
  <c r="S501" i="10"/>
  <c r="S469" i="10"/>
  <c r="S437" i="10"/>
  <c r="S405" i="10"/>
  <c r="S373" i="10"/>
  <c r="S341" i="10"/>
  <c r="S309" i="10"/>
  <c r="S277" i="10"/>
  <c r="S245" i="10"/>
  <c r="S213" i="10"/>
  <c r="S181" i="10"/>
  <c r="S149" i="10"/>
  <c r="S117" i="10"/>
  <c r="S85" i="10"/>
  <c r="S53" i="10"/>
  <c r="S17" i="10"/>
  <c r="AA793" i="10"/>
  <c r="AA729" i="10"/>
  <c r="AA665" i="10"/>
  <c r="AA601" i="10"/>
  <c r="AA537" i="10"/>
  <c r="AA473" i="10"/>
  <c r="AA409" i="10"/>
  <c r="AA345" i="10"/>
  <c r="AA281" i="10"/>
  <c r="AA217" i="10"/>
  <c r="AA153" i="10"/>
  <c r="AA89" i="10"/>
  <c r="AA25" i="10"/>
  <c r="AI357" i="10"/>
  <c r="AI293" i="10"/>
  <c r="AI229" i="10"/>
  <c r="AI165" i="10"/>
  <c r="AI101" i="10"/>
  <c r="AI37" i="10"/>
  <c r="AQ127" i="10"/>
  <c r="AQ63" i="10"/>
  <c r="AY28" i="10"/>
  <c r="BO801" i="10"/>
  <c r="BO737" i="10"/>
  <c r="BO673" i="10"/>
  <c r="S683" i="10"/>
  <c r="S651" i="10"/>
  <c r="S619" i="10"/>
  <c r="S587" i="10"/>
  <c r="S555" i="10"/>
  <c r="S523" i="10"/>
  <c r="S491" i="10"/>
  <c r="S459" i="10"/>
  <c r="S427" i="10"/>
  <c r="S395" i="10"/>
  <c r="S363" i="10"/>
  <c r="S331" i="10"/>
  <c r="S299" i="10"/>
  <c r="S267" i="10"/>
  <c r="S235" i="10"/>
  <c r="S203" i="10"/>
  <c r="S171" i="10"/>
  <c r="S139" i="10"/>
  <c r="S107" i="10"/>
  <c r="S75" i="10"/>
  <c r="S43" i="10"/>
  <c r="AA837" i="10"/>
  <c r="AA773" i="10"/>
  <c r="AA709" i="10"/>
  <c r="AA645" i="10"/>
  <c r="AA581" i="10"/>
  <c r="AA517" i="10"/>
  <c r="AA453" i="10"/>
  <c r="AA389" i="10"/>
  <c r="AA325" i="10"/>
  <c r="AA261" i="10"/>
  <c r="AA197" i="10"/>
  <c r="AA133" i="10"/>
  <c r="AA69" i="10"/>
  <c r="AA5" i="10"/>
  <c r="AI337" i="10"/>
  <c r="AI273" i="10"/>
  <c r="AI209" i="10"/>
  <c r="AI145" i="10"/>
  <c r="AI81" i="10"/>
  <c r="AI17" i="10"/>
  <c r="AQ107" i="10"/>
  <c r="AQ43" i="10"/>
  <c r="AY8" i="10"/>
  <c r="BO781" i="10"/>
  <c r="BO717" i="10"/>
  <c r="BO653" i="10"/>
  <c r="S1373" i="10"/>
  <c r="S1357" i="10"/>
  <c r="S1341" i="10"/>
  <c r="S1325" i="10"/>
  <c r="S1309" i="10"/>
  <c r="S1293" i="10"/>
  <c r="S1277" i="10"/>
  <c r="S1261" i="10"/>
  <c r="S1245" i="10"/>
  <c r="S1229" i="10"/>
  <c r="S1213" i="10"/>
  <c r="S1197" i="10"/>
  <c r="S1181" i="10"/>
  <c r="S1165" i="10"/>
  <c r="S1149" i="10"/>
  <c r="S1121" i="10"/>
  <c r="S1089" i="10"/>
  <c r="S1057" i="10"/>
  <c r="S1025" i="10"/>
  <c r="S993" i="10"/>
  <c r="S961" i="10"/>
  <c r="S929" i="10"/>
  <c r="S897" i="10"/>
  <c r="S865" i="10"/>
  <c r="S833" i="10"/>
  <c r="S801" i="10"/>
  <c r="S769" i="10"/>
  <c r="S737" i="10"/>
  <c r="S705" i="10"/>
  <c r="S673" i="10"/>
  <c r="S641" i="10"/>
  <c r="S609" i="10"/>
  <c r="S577" i="10"/>
  <c r="S545" i="10"/>
  <c r="S513" i="10"/>
  <c r="S481" i="10"/>
  <c r="S449" i="10"/>
  <c r="S417" i="10"/>
  <c r="S385" i="10"/>
  <c r="S353" i="10"/>
  <c r="S321" i="10"/>
  <c r="S289" i="10"/>
  <c r="S257" i="10"/>
  <c r="S225" i="10"/>
  <c r="S193" i="10"/>
  <c r="S161" i="10"/>
  <c r="S129" i="10"/>
  <c r="S97" i="10"/>
  <c r="S65" i="10"/>
  <c r="S33" i="10"/>
  <c r="AA817" i="10"/>
  <c r="AA753" i="10"/>
  <c r="AA689" i="10"/>
  <c r="AA625" i="10"/>
  <c r="AA561" i="10"/>
  <c r="AA497" i="10"/>
  <c r="AA433" i="10"/>
  <c r="AA369" i="10"/>
  <c r="AA305" i="10"/>
  <c r="AA241" i="10"/>
  <c r="AA177" i="10"/>
  <c r="AA113" i="10"/>
  <c r="AA49" i="10"/>
  <c r="AI381" i="10"/>
  <c r="AI317" i="10"/>
  <c r="AI253" i="10"/>
  <c r="AI189" i="10"/>
  <c r="AI125" i="10"/>
  <c r="AI61" i="10"/>
  <c r="AQ151" i="10"/>
  <c r="AQ87" i="10"/>
  <c r="AQ23" i="10"/>
  <c r="BG2" i="10"/>
  <c r="BO761" i="10"/>
  <c r="BO697" i="10"/>
  <c r="BO633" i="10"/>
  <c r="S11" i="10"/>
  <c r="AA835" i="10"/>
  <c r="AA819" i="10"/>
  <c r="AA803" i="10"/>
  <c r="AA787" i="10"/>
  <c r="AA771" i="10"/>
  <c r="AA755" i="10"/>
  <c r="AA739" i="10"/>
  <c r="AA723" i="10"/>
  <c r="AA707" i="10"/>
  <c r="AA691" i="10"/>
  <c r="AA675" i="10"/>
  <c r="AA659" i="10"/>
  <c r="AA643" i="10"/>
  <c r="AA627" i="10"/>
  <c r="AA611" i="10"/>
  <c r="AA595" i="10"/>
  <c r="AA579" i="10"/>
  <c r="AA563" i="10"/>
  <c r="AA547" i="10"/>
  <c r="AA531" i="10"/>
  <c r="AA515" i="10"/>
  <c r="AA499" i="10"/>
  <c r="AA483" i="10"/>
  <c r="AA467" i="10"/>
  <c r="AA451" i="10"/>
  <c r="AA435" i="10"/>
  <c r="AA419" i="10"/>
  <c r="AA403" i="10"/>
  <c r="AA387" i="10"/>
  <c r="AA371" i="10"/>
  <c r="AA355" i="10"/>
  <c r="AA339" i="10"/>
  <c r="AA323" i="10"/>
  <c r="AA307" i="10"/>
  <c r="AA291" i="10"/>
  <c r="AA275" i="10"/>
  <c r="AA259" i="10"/>
  <c r="AA243" i="10"/>
  <c r="AA227" i="10"/>
  <c r="AA211" i="10"/>
  <c r="AA195" i="10"/>
  <c r="AA179" i="10"/>
  <c r="AA163" i="10"/>
  <c r="AA147" i="10"/>
  <c r="AA131" i="10"/>
  <c r="AA115" i="10"/>
  <c r="AA59" i="10"/>
  <c r="AI391" i="10"/>
  <c r="AI327" i="10"/>
  <c r="AI263" i="10"/>
  <c r="AI199" i="10"/>
  <c r="AI135" i="10"/>
  <c r="AI71" i="10"/>
  <c r="AI7" i="10"/>
  <c r="AQ97" i="10"/>
  <c r="AQ33" i="10"/>
  <c r="BG12" i="10"/>
  <c r="BO763" i="10"/>
  <c r="BO699" i="10"/>
  <c r="BO635" i="10"/>
  <c r="BO571" i="10"/>
  <c r="BO507" i="10"/>
  <c r="BO443" i="10"/>
  <c r="BO379" i="10"/>
  <c r="BO315" i="10"/>
  <c r="BO251" i="10"/>
  <c r="BO187" i="10"/>
  <c r="BO123" i="10"/>
  <c r="BO59" i="10"/>
  <c r="BW490" i="10"/>
  <c r="BW426" i="10"/>
  <c r="BW362" i="10"/>
  <c r="BW298" i="10"/>
  <c r="BW234" i="10"/>
  <c r="BW170" i="10"/>
  <c r="BW106" i="10"/>
  <c r="BW42" i="10"/>
  <c r="CE209" i="10"/>
  <c r="CE145" i="10"/>
  <c r="CE81" i="10"/>
  <c r="CE17" i="10"/>
  <c r="CM7" i="10"/>
  <c r="DK1187" i="10"/>
  <c r="DK1123" i="10"/>
  <c r="DK1059" i="10"/>
  <c r="DK995" i="10"/>
  <c r="DK931" i="10"/>
  <c r="DK867" i="10"/>
  <c r="DK803" i="10"/>
  <c r="DK739" i="10"/>
  <c r="DK675" i="10"/>
  <c r="DK611" i="10"/>
  <c r="DK547" i="10"/>
  <c r="DK483" i="10"/>
  <c r="DK419" i="10"/>
  <c r="DK355" i="10"/>
  <c r="DK291" i="10"/>
  <c r="DK227" i="10"/>
  <c r="DK163" i="10"/>
  <c r="DK99" i="10"/>
  <c r="DK35" i="10"/>
  <c r="DS683" i="10"/>
  <c r="S1086" i="10"/>
  <c r="S1022" i="10"/>
  <c r="S958" i="10"/>
  <c r="S894" i="10"/>
  <c r="S830" i="10"/>
  <c r="S766" i="10"/>
  <c r="S702" i="10"/>
  <c r="S638" i="10"/>
  <c r="S430" i="10"/>
  <c r="S174" i="10"/>
  <c r="AA758" i="10"/>
  <c r="AA502" i="10"/>
  <c r="AA246" i="10"/>
  <c r="AI386" i="10"/>
  <c r="AI130" i="10"/>
  <c r="AQ28" i="10"/>
  <c r="BO630" i="10"/>
  <c r="BO374" i="10"/>
  <c r="BO118" i="10"/>
  <c r="BW357" i="10"/>
  <c r="BW101" i="10"/>
  <c r="CE76" i="10"/>
  <c r="DK1114" i="10"/>
  <c r="DK858" i="10"/>
  <c r="DK30" i="10"/>
  <c r="BW156" i="10"/>
  <c r="DK653" i="10"/>
  <c r="S812" i="10"/>
  <c r="AA368" i="10"/>
  <c r="AA107" i="14"/>
  <c r="AI139" i="14"/>
  <c r="BO116" i="14"/>
  <c r="S293" i="14"/>
  <c r="AA263" i="14"/>
  <c r="AA139" i="14"/>
  <c r="AA11" i="14"/>
  <c r="AI71" i="14"/>
  <c r="CE80" i="14"/>
  <c r="S405" i="14"/>
  <c r="AA7" i="14"/>
  <c r="S149" i="14"/>
  <c r="S9" i="14"/>
  <c r="AA315" i="14"/>
  <c r="AA251" i="14"/>
  <c r="AA187" i="14"/>
  <c r="AA123" i="14"/>
  <c r="AA59" i="14"/>
  <c r="AI187" i="14"/>
  <c r="AI123" i="14"/>
  <c r="AI39" i="14"/>
  <c r="BO244" i="14"/>
  <c r="CU4" i="14"/>
  <c r="EA158" i="14"/>
  <c r="S357" i="14"/>
  <c r="S21" i="14"/>
  <c r="BW110" i="14"/>
  <c r="AA347" i="14"/>
  <c r="AA283" i="14"/>
  <c r="AA219" i="14"/>
  <c r="AA155" i="14"/>
  <c r="AA91" i="14"/>
  <c r="AA27" i="14"/>
  <c r="AI155" i="14"/>
  <c r="AI91" i="14"/>
  <c r="AQ53" i="14"/>
  <c r="BW126" i="14"/>
  <c r="DK437" i="14"/>
  <c r="S437" i="14"/>
  <c r="S229" i="14"/>
  <c r="AA135" i="14"/>
  <c r="AQ85" i="14"/>
  <c r="BO180" i="14"/>
  <c r="BW62" i="14"/>
  <c r="DK689" i="14"/>
  <c r="DK309" i="14"/>
  <c r="EQ40" i="14"/>
  <c r="S421" i="14"/>
  <c r="S325" i="14"/>
  <c r="S197" i="14"/>
  <c r="AA327" i="14"/>
  <c r="AA71" i="14"/>
  <c r="DK405" i="14"/>
  <c r="BO52" i="14"/>
  <c r="CE16" i="14"/>
  <c r="DK557" i="14"/>
  <c r="DS223" i="14"/>
  <c r="S453" i="14"/>
  <c r="S389" i="14"/>
  <c r="S261" i="14"/>
  <c r="S85" i="14"/>
  <c r="AA199" i="14"/>
  <c r="AI3" i="14"/>
  <c r="AI135" i="14"/>
  <c r="S289" i="14"/>
  <c r="S373" i="14"/>
  <c r="S309" i="14"/>
  <c r="S245" i="14"/>
  <c r="S181" i="14"/>
  <c r="S53" i="14"/>
  <c r="AA295" i="14"/>
  <c r="AA167" i="14"/>
  <c r="AA39" i="14"/>
  <c r="AI103" i="14"/>
  <c r="DK737" i="14"/>
  <c r="S65" i="14"/>
  <c r="S341" i="14"/>
  <c r="S277" i="14"/>
  <c r="S213" i="14"/>
  <c r="S117" i="14"/>
  <c r="AA359" i="14"/>
  <c r="AA231" i="14"/>
  <c r="AA103" i="14"/>
  <c r="AI167" i="14"/>
  <c r="BO228" i="14"/>
  <c r="S417" i="14"/>
  <c r="S165" i="14"/>
  <c r="S101" i="14"/>
  <c r="S37" i="14"/>
  <c r="AA343" i="14"/>
  <c r="AA279" i="14"/>
  <c r="AA215" i="14"/>
  <c r="AA151" i="14"/>
  <c r="AA87" i="14"/>
  <c r="AA23" i="14"/>
  <c r="AI151" i="14"/>
  <c r="AI67" i="14"/>
  <c r="BO100" i="14"/>
  <c r="DK609" i="14"/>
  <c r="S353" i="14"/>
  <c r="AA307" i="14"/>
  <c r="S133" i="14"/>
  <c r="S69" i="14"/>
  <c r="S5" i="14"/>
  <c r="AA311" i="14"/>
  <c r="AA247" i="14"/>
  <c r="AA183" i="14"/>
  <c r="AA119" i="14"/>
  <c r="AA55" i="14"/>
  <c r="AI183" i="14"/>
  <c r="AI119" i="14"/>
  <c r="AQ49" i="14"/>
  <c r="CE64" i="14"/>
  <c r="DS159" i="14"/>
  <c r="S161" i="14"/>
  <c r="S481" i="14"/>
  <c r="S225" i="14"/>
  <c r="AA179" i="14"/>
  <c r="AA19" i="14"/>
  <c r="BW30" i="14"/>
  <c r="AI87" i="14"/>
  <c r="AQ81" i="14"/>
  <c r="BO164" i="14"/>
  <c r="BW46" i="14"/>
  <c r="DK673" i="14"/>
  <c r="DK277" i="14"/>
  <c r="S449" i="14"/>
  <c r="S321" i="14"/>
  <c r="S193" i="14"/>
  <c r="S1" i="14"/>
  <c r="AA99" i="14"/>
  <c r="AQ109" i="14"/>
  <c r="AI35" i="14"/>
  <c r="AY31" i="14"/>
  <c r="BO36" i="14"/>
  <c r="CM39" i="14"/>
  <c r="DK533" i="14"/>
  <c r="S680" i="14"/>
  <c r="S385" i="14"/>
  <c r="S257" i="14"/>
  <c r="S129" i="14"/>
  <c r="AA243" i="14"/>
  <c r="AI83" i="14"/>
  <c r="DK33" i="14"/>
  <c r="S497" i="14"/>
  <c r="S433" i="14"/>
  <c r="S369" i="14"/>
  <c r="S305" i="14"/>
  <c r="S241" i="14"/>
  <c r="S177" i="14"/>
  <c r="S97" i="14"/>
  <c r="AA339" i="14"/>
  <c r="AA211" i="14"/>
  <c r="AA51" i="14"/>
  <c r="AQ69" i="14"/>
  <c r="AY27" i="14"/>
  <c r="EA94" i="14"/>
  <c r="S465" i="14"/>
  <c r="S401" i="14"/>
  <c r="S337" i="14"/>
  <c r="S273" i="14"/>
  <c r="S209" i="14"/>
  <c r="S145" i="14"/>
  <c r="S33" i="14"/>
  <c r="AA275" i="14"/>
  <c r="AA147" i="14"/>
  <c r="AI147" i="14"/>
  <c r="DK225" i="14"/>
  <c r="S81" i="14"/>
  <c r="S17" i="14"/>
  <c r="AA323" i="14"/>
  <c r="AA259" i="14"/>
  <c r="AA195" i="14"/>
  <c r="AA115" i="14"/>
  <c r="AA35" i="14"/>
  <c r="AI99" i="14"/>
  <c r="BO20" i="14"/>
  <c r="AI31" i="14"/>
  <c r="BO160" i="14"/>
  <c r="S113" i="14"/>
  <c r="S49" i="14"/>
  <c r="AA355" i="14"/>
  <c r="AA291" i="14"/>
  <c r="AA227" i="14"/>
  <c r="AA163" i="14"/>
  <c r="AA83" i="14"/>
  <c r="AI163" i="14"/>
  <c r="AQ101" i="14"/>
  <c r="DK501" i="14"/>
  <c r="AQ13" i="14"/>
  <c r="BW138" i="14"/>
  <c r="AA131" i="14"/>
  <c r="AA67" i="14"/>
  <c r="AA3" i="14"/>
  <c r="AI131" i="14"/>
  <c r="AI55" i="14"/>
  <c r="AY15" i="14"/>
  <c r="CM23" i="14"/>
  <c r="DS95" i="14"/>
  <c r="AQ77" i="14"/>
  <c r="BO240" i="14"/>
  <c r="CM3" i="14"/>
  <c r="AI179" i="14"/>
  <c r="AI115" i="14"/>
  <c r="AI23" i="14"/>
  <c r="BO148" i="14"/>
  <c r="DK657" i="14"/>
  <c r="AI63" i="14"/>
  <c r="AQ45" i="14"/>
  <c r="BO208" i="14"/>
  <c r="BO212" i="14"/>
  <c r="BW94" i="14"/>
  <c r="DK721" i="14"/>
  <c r="DK373" i="14"/>
  <c r="EA30" i="14"/>
  <c r="AI15" i="14"/>
  <c r="AQ61" i="14"/>
  <c r="AY43" i="14"/>
  <c r="BO224" i="14"/>
  <c r="BO128" i="14"/>
  <c r="DK573" i="14"/>
  <c r="AQ33" i="14"/>
  <c r="BO84" i="14"/>
  <c r="CE48" i="14"/>
  <c r="DK593" i="14"/>
  <c r="DS351" i="14"/>
  <c r="AI47" i="14"/>
  <c r="AQ93" i="14"/>
  <c r="AQ29" i="14"/>
  <c r="AY11" i="14"/>
  <c r="BO176" i="14"/>
  <c r="BW10" i="14"/>
  <c r="AQ73" i="14"/>
  <c r="BG6" i="14"/>
  <c r="BO192" i="14"/>
  <c r="BO96" i="14"/>
  <c r="BW106" i="14"/>
  <c r="CE60" i="14"/>
  <c r="DK733" i="14"/>
  <c r="DK433" i="14"/>
  <c r="BO28" i="14"/>
  <c r="BO64" i="14"/>
  <c r="BW74" i="14"/>
  <c r="CE28" i="14"/>
  <c r="DK701" i="14"/>
  <c r="DK81" i="14"/>
  <c r="BO32" i="14"/>
  <c r="BW42" i="14"/>
  <c r="CM35" i="14"/>
  <c r="DK637" i="14"/>
  <c r="EA142" i="14"/>
  <c r="BO144" i="14"/>
  <c r="BO80" i="14"/>
  <c r="BO16" i="14"/>
  <c r="BW90" i="14"/>
  <c r="BW26" i="14"/>
  <c r="CE44" i="14"/>
  <c r="CM19" i="14"/>
  <c r="DK717" i="14"/>
  <c r="DK621" i="14"/>
  <c r="DK369" i="14"/>
  <c r="EA14" i="14"/>
  <c r="BW22" i="14"/>
  <c r="BO112" i="14"/>
  <c r="BO48" i="14"/>
  <c r="BW122" i="14"/>
  <c r="BW58" i="14"/>
  <c r="CE76" i="14"/>
  <c r="CE12" i="14"/>
  <c r="DC2" i="14"/>
  <c r="DK685" i="14"/>
  <c r="DK549" i="14"/>
  <c r="DS335" i="14"/>
  <c r="AQ9" i="14"/>
  <c r="DK669" i="14"/>
  <c r="DK605" i="14"/>
  <c r="DK529" i="14"/>
  <c r="DK305" i="14"/>
  <c r="DS207" i="14"/>
  <c r="S620" i="14"/>
  <c r="BG2" i="14"/>
  <c r="DK485" i="14"/>
  <c r="DK653" i="14"/>
  <c r="DK589" i="14"/>
  <c r="DK497" i="14"/>
  <c r="DK209" i="14"/>
  <c r="DS79" i="14"/>
  <c r="AI27" i="14"/>
  <c r="BO156" i="14"/>
  <c r="BO216" i="14"/>
  <c r="DK465" i="14"/>
  <c r="DK337" i="14"/>
  <c r="DK145" i="14"/>
  <c r="DS271" i="14"/>
  <c r="DS15" i="14"/>
  <c r="EI49" i="14"/>
  <c r="AQ105" i="14"/>
  <c r="AY23" i="14"/>
  <c r="BO92" i="14"/>
  <c r="CM15" i="14"/>
  <c r="BW34" i="14"/>
  <c r="DK401" i="14"/>
  <c r="DK273" i="14"/>
  <c r="DK17" i="14"/>
  <c r="DS143" i="14"/>
  <c r="EA78" i="14"/>
  <c r="AI59" i="14"/>
  <c r="AQ41" i="14"/>
  <c r="BO220" i="14"/>
  <c r="BW102" i="14"/>
  <c r="DS63" i="14"/>
  <c r="EQ8" i="14"/>
  <c r="AI43" i="14"/>
  <c r="AQ89" i="14"/>
  <c r="AQ25" i="14"/>
  <c r="AY7" i="14"/>
  <c r="BO188" i="14"/>
  <c r="BO60" i="14"/>
  <c r="BW70" i="14"/>
  <c r="DK649" i="14"/>
  <c r="AQ37" i="14"/>
  <c r="DK241" i="14"/>
  <c r="AI75" i="14"/>
  <c r="AI11" i="14"/>
  <c r="AQ57" i="14"/>
  <c r="AY39" i="14"/>
  <c r="BO236" i="14"/>
  <c r="BO124" i="14"/>
  <c r="BW134" i="14"/>
  <c r="CE56" i="14"/>
  <c r="DK193" i="14"/>
  <c r="BO56" i="14"/>
  <c r="BO172" i="14"/>
  <c r="BO108" i="14"/>
  <c r="BO44" i="14"/>
  <c r="BW118" i="14"/>
  <c r="BW38" i="14"/>
  <c r="CE24" i="14"/>
  <c r="DK585" i="14"/>
  <c r="DS319" i="14"/>
  <c r="AY19" i="14"/>
  <c r="BW130" i="14"/>
  <c r="DS219" i="14"/>
  <c r="BO204" i="14"/>
  <c r="BO140" i="14"/>
  <c r="BO76" i="14"/>
  <c r="BO12" i="14"/>
  <c r="BW86" i="14"/>
  <c r="BW6" i="14"/>
  <c r="DK713" i="14"/>
  <c r="DK357" i="14"/>
  <c r="EI97" i="14"/>
  <c r="BO152" i="14"/>
  <c r="DK661" i="14"/>
  <c r="BW54" i="14"/>
  <c r="CE72" i="14"/>
  <c r="CE8" i="14"/>
  <c r="DK681" i="14"/>
  <c r="DK545" i="14"/>
  <c r="DK293" i="14"/>
  <c r="DS191" i="14"/>
  <c r="S744" i="14"/>
  <c r="BO248" i="14"/>
  <c r="BO120" i="14"/>
  <c r="BW66" i="14"/>
  <c r="DK513" i="14"/>
  <c r="EA106" i="14"/>
  <c r="CE40" i="14"/>
  <c r="DK745" i="14"/>
  <c r="DK617" i="14"/>
  <c r="DK421" i="14"/>
  <c r="DK65" i="14"/>
  <c r="EA126" i="14"/>
  <c r="AQ5" i="14"/>
  <c r="BO184" i="14"/>
  <c r="BO24" i="14"/>
  <c r="BW2" i="14"/>
  <c r="DK349" i="14"/>
  <c r="BO88" i="14"/>
  <c r="BW98" i="14"/>
  <c r="CM27" i="14"/>
  <c r="EA110" i="14"/>
  <c r="DK377" i="14"/>
  <c r="DK93" i="14"/>
  <c r="DS23" i="14"/>
  <c r="CU12" i="14"/>
  <c r="DK697" i="14"/>
  <c r="DK633" i="14"/>
  <c r="DK565" i="14"/>
  <c r="DK453" i="14"/>
  <c r="DK325" i="14"/>
  <c r="DK129" i="14"/>
  <c r="DS255" i="14"/>
  <c r="EA190" i="14"/>
  <c r="EI33" i="14"/>
  <c r="AQ21" i="14"/>
  <c r="AY3" i="14"/>
  <c r="BO200" i="14"/>
  <c r="BO136" i="14"/>
  <c r="BO72" i="14"/>
  <c r="BO8" i="14"/>
  <c r="BW82" i="14"/>
  <c r="BW18" i="14"/>
  <c r="DK725" i="14"/>
  <c r="DK385" i="14"/>
  <c r="DK477" i="14"/>
  <c r="DS347" i="14"/>
  <c r="S704" i="14"/>
  <c r="DK181" i="14"/>
  <c r="CM31" i="14"/>
  <c r="DK729" i="14"/>
  <c r="DK665" i="14"/>
  <c r="DK601" i="14"/>
  <c r="DK517" i="14"/>
  <c r="DK389" i="14"/>
  <c r="DK257" i="14"/>
  <c r="DK1" i="14"/>
  <c r="DS127" i="14"/>
  <c r="EA62" i="14"/>
  <c r="S524" i="14"/>
  <c r="AY35" i="14"/>
  <c r="BO232" i="14"/>
  <c r="BO168" i="14"/>
  <c r="BO104" i="14"/>
  <c r="BO40" i="14"/>
  <c r="BW114" i="14"/>
  <c r="BW50" i="14"/>
  <c r="CE52" i="14"/>
  <c r="DK597" i="14"/>
  <c r="DS367" i="14"/>
  <c r="DK221" i="14"/>
  <c r="DS91" i="14"/>
  <c r="DK121" i="14"/>
  <c r="CE20" i="14"/>
  <c r="DK693" i="14"/>
  <c r="DK561" i="14"/>
  <c r="DK321" i="14"/>
  <c r="DS175" i="14"/>
  <c r="DK413" i="14"/>
  <c r="DK157" i="14"/>
  <c r="DS283" i="14"/>
  <c r="DS27" i="14"/>
  <c r="DK505" i="14"/>
  <c r="DS279" i="14"/>
  <c r="DS227" i="14"/>
  <c r="CU8" i="14"/>
  <c r="DK629" i="14"/>
  <c r="DK449" i="14"/>
  <c r="DK113" i="14"/>
  <c r="S712" i="14"/>
  <c r="DK285" i="14"/>
  <c r="DK29" i="14"/>
  <c r="DS155" i="14"/>
  <c r="EI77" i="14"/>
  <c r="DK249" i="14"/>
  <c r="EI57" i="14"/>
  <c r="CE68" i="14"/>
  <c r="CE4" i="14"/>
  <c r="DK741" i="14"/>
  <c r="DK677" i="14"/>
  <c r="DK613" i="14"/>
  <c r="DK541" i="14"/>
  <c r="DK417" i="14"/>
  <c r="DK289" i="14"/>
  <c r="DK49" i="14"/>
  <c r="DS47" i="14"/>
  <c r="DK509" i="14"/>
  <c r="DK381" i="14"/>
  <c r="DK253" i="14"/>
  <c r="DK125" i="14"/>
  <c r="DS379" i="14"/>
  <c r="DS251" i="14"/>
  <c r="DS123" i="14"/>
  <c r="EA170" i="14"/>
  <c r="EI13" i="14"/>
  <c r="DK441" i="14"/>
  <c r="DK185" i="14"/>
  <c r="DS151" i="14"/>
  <c r="S652" i="14"/>
  <c r="DK705" i="14"/>
  <c r="CE36" i="14"/>
  <c r="CM11" i="14"/>
  <c r="DK709" i="14"/>
  <c r="DK645" i="14"/>
  <c r="DK581" i="14"/>
  <c r="DK481" i="14"/>
  <c r="DK353" i="14"/>
  <c r="DK177" i="14"/>
  <c r="DS303" i="14"/>
  <c r="EI81" i="14"/>
  <c r="DK445" i="14"/>
  <c r="DK317" i="14"/>
  <c r="DK189" i="14"/>
  <c r="DK61" i="14"/>
  <c r="DS315" i="14"/>
  <c r="DS187" i="14"/>
  <c r="DS59" i="14"/>
  <c r="EA42" i="14"/>
  <c r="DK569" i="14"/>
  <c r="DK313" i="14"/>
  <c r="DK25" i="14"/>
  <c r="EA86" i="14"/>
  <c r="DS371" i="14"/>
  <c r="DS239" i="14"/>
  <c r="EA174" i="14"/>
  <c r="EI17" i="14"/>
  <c r="DK493" i="14"/>
  <c r="DK429" i="14"/>
  <c r="DK365" i="14"/>
  <c r="DK301" i="14"/>
  <c r="DK237" i="14"/>
  <c r="DK173" i="14"/>
  <c r="DK109" i="14"/>
  <c r="DK45" i="14"/>
  <c r="DS363" i="14"/>
  <c r="DS299" i="14"/>
  <c r="DS235" i="14"/>
  <c r="DS171" i="14"/>
  <c r="DS107" i="14"/>
  <c r="DS43" i="14"/>
  <c r="EA138" i="14"/>
  <c r="EA10" i="14"/>
  <c r="EY6" i="14"/>
  <c r="DK537" i="14"/>
  <c r="DK409" i="14"/>
  <c r="DK281" i="14"/>
  <c r="DK153" i="14"/>
  <c r="DS343" i="14"/>
  <c r="DS87" i="14"/>
  <c r="EA22" i="14"/>
  <c r="DK245" i="14"/>
  <c r="DS307" i="14"/>
  <c r="S301" i="14"/>
  <c r="DS111" i="14"/>
  <c r="EA46" i="14"/>
  <c r="DK525" i="14"/>
  <c r="DK461" i="14"/>
  <c r="DK397" i="14"/>
  <c r="DK333" i="14"/>
  <c r="DK269" i="14"/>
  <c r="DK205" i="14"/>
  <c r="DK141" i="14"/>
  <c r="DK77" i="14"/>
  <c r="DK13" i="14"/>
  <c r="DS331" i="14"/>
  <c r="DS267" i="14"/>
  <c r="DS203" i="14"/>
  <c r="DS139" i="14"/>
  <c r="DS75" i="14"/>
  <c r="DS11" i="14"/>
  <c r="EA74" i="14"/>
  <c r="EI45" i="14"/>
  <c r="S588" i="14"/>
  <c r="DK473" i="14"/>
  <c r="DK345" i="14"/>
  <c r="DK217" i="14"/>
  <c r="DK89" i="14"/>
  <c r="DS215" i="14"/>
  <c r="EA150" i="14"/>
  <c r="EQ24" i="14"/>
  <c r="DK117" i="14"/>
  <c r="EA18" i="14"/>
  <c r="DK53" i="14"/>
  <c r="DS83" i="14"/>
  <c r="S737" i="14"/>
  <c r="EA154" i="14"/>
  <c r="EA90" i="14"/>
  <c r="EA26" i="14"/>
  <c r="EI61" i="14"/>
  <c r="EQ32" i="14"/>
  <c r="S668" i="14"/>
  <c r="DK553" i="14"/>
  <c r="DK489" i="14"/>
  <c r="DK425" i="14"/>
  <c r="DK361" i="14"/>
  <c r="DK297" i="14"/>
  <c r="DK233" i="14"/>
  <c r="DK169" i="14"/>
  <c r="DK105" i="14"/>
  <c r="DS375" i="14"/>
  <c r="DS247" i="14"/>
  <c r="DS119" i="14"/>
  <c r="EA182" i="14"/>
  <c r="EA54" i="14"/>
  <c r="EI25" i="14"/>
  <c r="S488" i="14"/>
  <c r="DK149" i="14"/>
  <c r="DK21" i="14"/>
  <c r="DS275" i="14"/>
  <c r="EA146" i="14"/>
  <c r="AA159" i="14"/>
  <c r="S461" i="14"/>
  <c r="EA186" i="14"/>
  <c r="EA122" i="14"/>
  <c r="EA58" i="14"/>
  <c r="EI93" i="14"/>
  <c r="EI29" i="14"/>
  <c r="S736" i="14"/>
  <c r="S508" i="14"/>
  <c r="DK521" i="14"/>
  <c r="DK457" i="14"/>
  <c r="DK393" i="14"/>
  <c r="DK329" i="14"/>
  <c r="DK265" i="14"/>
  <c r="DK201" i="14"/>
  <c r="DK137" i="14"/>
  <c r="DK57" i="14"/>
  <c r="DS311" i="14"/>
  <c r="DS183" i="14"/>
  <c r="DS55" i="14"/>
  <c r="EA118" i="14"/>
  <c r="EI89" i="14"/>
  <c r="S728" i="14"/>
  <c r="DK213" i="14"/>
  <c r="DK85" i="14"/>
  <c r="DS339" i="14"/>
  <c r="DS163" i="14"/>
  <c r="EQ16" i="14"/>
  <c r="S577" i="14"/>
  <c r="DK41" i="14"/>
  <c r="DS359" i="14"/>
  <c r="DS295" i="14"/>
  <c r="DS231" i="14"/>
  <c r="DS167" i="14"/>
  <c r="DS103" i="14"/>
  <c r="DS39" i="14"/>
  <c r="EA166" i="14"/>
  <c r="EA102" i="14"/>
  <c r="EA38" i="14"/>
  <c r="EI73" i="14"/>
  <c r="EI9" i="14"/>
  <c r="S696" i="14"/>
  <c r="DK261" i="14"/>
  <c r="DK197" i="14"/>
  <c r="DK133" i="14"/>
  <c r="DK69" i="14"/>
  <c r="DK5" i="14"/>
  <c r="DS323" i="14"/>
  <c r="DS259" i="14"/>
  <c r="DS131" i="14"/>
  <c r="EA82" i="14"/>
  <c r="S636" i="14"/>
  <c r="S45" i="14"/>
  <c r="S641" i="14"/>
  <c r="S745" i="14"/>
  <c r="DK73" i="14"/>
  <c r="DK9" i="14"/>
  <c r="DS327" i="14"/>
  <c r="DS263" i="14"/>
  <c r="DS199" i="14"/>
  <c r="DS135" i="14"/>
  <c r="DS71" i="14"/>
  <c r="DS7" i="14"/>
  <c r="EA134" i="14"/>
  <c r="EA70" i="14"/>
  <c r="EA6" i="14"/>
  <c r="EI41" i="14"/>
  <c r="S760" i="14"/>
  <c r="S572" i="14"/>
  <c r="DK229" i="14"/>
  <c r="DK165" i="14"/>
  <c r="DK101" i="14"/>
  <c r="DK37" i="14"/>
  <c r="DS355" i="14"/>
  <c r="DS291" i="14"/>
  <c r="DS195" i="14"/>
  <c r="DS19" i="14"/>
  <c r="EI53" i="14"/>
  <c r="AI95" i="14"/>
  <c r="S513" i="14"/>
  <c r="DS287" i="14"/>
  <c r="AI19" i="14"/>
  <c r="S633" i="14"/>
  <c r="DS243" i="14"/>
  <c r="DS179" i="14"/>
  <c r="DS115" i="14"/>
  <c r="EA178" i="14"/>
  <c r="EA50" i="14"/>
  <c r="EI21" i="14"/>
  <c r="S642" i="14"/>
  <c r="AA31" i="14"/>
  <c r="S173" i="14"/>
  <c r="S545" i="14"/>
  <c r="S673" i="14"/>
  <c r="AA303" i="14"/>
  <c r="S617" i="14"/>
  <c r="AI191" i="14"/>
  <c r="DS211" i="14"/>
  <c r="DS147" i="14"/>
  <c r="DS51" i="14"/>
  <c r="EA114" i="14"/>
  <c r="EI85" i="14"/>
  <c r="S720" i="14"/>
  <c r="BO196" i="14"/>
  <c r="AA287" i="14"/>
  <c r="S429" i="14"/>
  <c r="S609" i="14"/>
  <c r="DS31" i="14"/>
  <c r="AI51" i="14"/>
  <c r="S501" i="14"/>
  <c r="S705" i="14"/>
  <c r="AA47" i="14"/>
  <c r="S13" i="14"/>
  <c r="S77" i="14"/>
  <c r="AA255" i="14"/>
  <c r="AI127" i="14"/>
  <c r="BO68" i="14"/>
  <c r="S521" i="14"/>
  <c r="S729" i="14"/>
  <c r="S713" i="14"/>
  <c r="DS67" i="14"/>
  <c r="DS3" i="14"/>
  <c r="EA130" i="14"/>
  <c r="EA66" i="14"/>
  <c r="EA2" i="14"/>
  <c r="EI37" i="14"/>
  <c r="S752" i="14"/>
  <c r="S556" i="14"/>
  <c r="BW78" i="14"/>
  <c r="AI159" i="14"/>
  <c r="AA223" i="14"/>
  <c r="S109" i="14"/>
  <c r="S365" i="14"/>
  <c r="S529" i="14"/>
  <c r="S593" i="14"/>
  <c r="S657" i="14"/>
  <c r="S721" i="14"/>
  <c r="BO4" i="14"/>
  <c r="AA175" i="14"/>
  <c r="DK577" i="14"/>
  <c r="S205" i="14"/>
  <c r="S681" i="14"/>
  <c r="AA191" i="14"/>
  <c r="S569" i="14"/>
  <c r="AQ17" i="14"/>
  <c r="S333" i="14"/>
  <c r="S141" i="14"/>
  <c r="S397" i="14"/>
  <c r="S585" i="14"/>
  <c r="S189" i="14"/>
  <c r="S649" i="14"/>
  <c r="S665" i="14"/>
  <c r="DS99" i="14"/>
  <c r="DS35" i="14"/>
  <c r="EA162" i="14"/>
  <c r="EA98" i="14"/>
  <c r="EA34" i="14"/>
  <c r="EI69" i="14"/>
  <c r="EI1" i="14"/>
  <c r="S688" i="14"/>
  <c r="DK341" i="14"/>
  <c r="AQ97" i="14"/>
  <c r="AA95" i="14"/>
  <c r="AA351" i="14"/>
  <c r="S237" i="14"/>
  <c r="S485" i="14"/>
  <c r="S561" i="14"/>
  <c r="S625" i="14"/>
  <c r="S689" i="14"/>
  <c r="S753" i="14"/>
  <c r="AI111" i="14"/>
  <c r="S61" i="14"/>
  <c r="AA127" i="14"/>
  <c r="S553" i="14"/>
  <c r="CE32" i="14"/>
  <c r="S269" i="14"/>
  <c r="S697" i="14"/>
  <c r="AA63" i="14"/>
  <c r="AA319" i="14"/>
  <c r="S601" i="14"/>
  <c r="S537" i="14"/>
  <c r="EY6" i="10"/>
  <c r="EI4" i="10"/>
  <c r="EI36" i="10"/>
  <c r="EI52" i="10"/>
  <c r="EI68" i="10"/>
  <c r="EI84" i="10"/>
  <c r="EI100" i="10"/>
  <c r="EI116" i="10"/>
  <c r="EA16" i="10"/>
  <c r="EA32" i="10"/>
  <c r="EA48" i="10"/>
  <c r="EA64" i="10"/>
  <c r="EA80" i="10"/>
  <c r="EA96" i="10"/>
  <c r="EA112" i="10"/>
  <c r="EA128" i="10"/>
  <c r="EA144" i="10"/>
  <c r="EA160" i="10"/>
  <c r="EA176" i="10"/>
  <c r="EA192" i="10"/>
  <c r="EA208" i="10"/>
  <c r="EA224" i="10"/>
  <c r="EA240" i="10"/>
  <c r="EA256" i="10"/>
  <c r="EA272" i="10"/>
  <c r="EA288" i="10"/>
  <c r="EA304" i="10"/>
  <c r="EA320" i="10"/>
  <c r="DS9" i="10"/>
  <c r="DS25" i="10"/>
  <c r="DS41" i="10"/>
  <c r="DS57" i="10"/>
  <c r="DS73" i="10"/>
  <c r="DS89" i="10"/>
  <c r="DS105" i="10"/>
  <c r="DS121" i="10"/>
  <c r="DS137" i="10"/>
  <c r="DS153" i="10"/>
  <c r="DS169" i="10"/>
  <c r="DS185" i="10"/>
  <c r="DS201" i="10"/>
  <c r="DS217" i="10"/>
  <c r="DS233" i="10"/>
  <c r="DS249" i="10"/>
  <c r="DS265" i="10"/>
  <c r="DS281" i="10"/>
  <c r="DS297" i="10"/>
  <c r="DS313" i="10"/>
  <c r="DS329" i="10"/>
  <c r="DS345" i="10"/>
  <c r="DS361" i="10"/>
  <c r="DS377" i="10"/>
  <c r="DS393" i="10"/>
  <c r="DS409" i="10"/>
  <c r="DS425" i="10"/>
  <c r="DS441" i="10"/>
  <c r="DS457" i="10"/>
  <c r="DS473" i="10"/>
  <c r="DS489" i="10"/>
  <c r="DS505" i="10"/>
  <c r="DS521" i="10"/>
  <c r="DS537" i="10"/>
  <c r="DS553" i="10"/>
  <c r="DS569" i="10"/>
  <c r="DS585" i="10"/>
  <c r="DS601" i="10"/>
  <c r="DS617" i="10"/>
  <c r="DS633" i="10"/>
  <c r="DS649" i="10"/>
  <c r="DS665" i="10"/>
  <c r="EY3" i="10"/>
  <c r="EQ12" i="10"/>
  <c r="EI9" i="10"/>
  <c r="EI25" i="10"/>
  <c r="EI41" i="10"/>
  <c r="EI57" i="10"/>
  <c r="EI73" i="10"/>
  <c r="EI89" i="10"/>
  <c r="EI105" i="10"/>
  <c r="EA1" i="10"/>
  <c r="EA17" i="10"/>
  <c r="EA33" i="10"/>
  <c r="EA49" i="10"/>
  <c r="EA65" i="10"/>
  <c r="EA81" i="10"/>
  <c r="EA97" i="10"/>
  <c r="DK140" i="13"/>
  <c r="DK60" i="13"/>
  <c r="DK268" i="13"/>
  <c r="DK12" i="13"/>
  <c r="DK188" i="13"/>
  <c r="EA311" i="13"/>
  <c r="EI32" i="10"/>
  <c r="EI16" i="10"/>
  <c r="EQ15" i="10"/>
  <c r="EY10" i="10"/>
  <c r="DK252" i="13"/>
  <c r="DK124" i="13"/>
  <c r="DS477" i="13"/>
  <c r="EI28" i="10"/>
  <c r="EI12" i="10"/>
  <c r="EQ11" i="10"/>
  <c r="DK204" i="13"/>
  <c r="DK76" i="13"/>
  <c r="DS253" i="13"/>
  <c r="DS541" i="13"/>
  <c r="DS381" i="13"/>
  <c r="DS125" i="13"/>
  <c r="EA183" i="13"/>
  <c r="DS525" i="13"/>
  <c r="DS349" i="13"/>
  <c r="DS93" i="13"/>
  <c r="EA151" i="13"/>
  <c r="DS589" i="13"/>
  <c r="DS461" i="13"/>
  <c r="DS221" i="13"/>
  <c r="EA279" i="13"/>
  <c r="DK236" i="13"/>
  <c r="DK172" i="13"/>
  <c r="DK108" i="13"/>
  <c r="DK44" i="13"/>
  <c r="DS573" i="13"/>
  <c r="DS509" i="13"/>
  <c r="DS445" i="13"/>
  <c r="DS317" i="13"/>
  <c r="DS189" i="13"/>
  <c r="DS61" i="13"/>
  <c r="EA247" i="13"/>
  <c r="DK152" i="13"/>
  <c r="DK220" i="13"/>
  <c r="DK156" i="13"/>
  <c r="DK92" i="13"/>
  <c r="DK28" i="13"/>
  <c r="DS557" i="13"/>
  <c r="DS493" i="13"/>
  <c r="DS413" i="13"/>
  <c r="DS285" i="13"/>
  <c r="DS157" i="13"/>
  <c r="DS29" i="13"/>
  <c r="EA215" i="13"/>
  <c r="DS233" i="13"/>
  <c r="EI103" i="13"/>
  <c r="DS489" i="13"/>
  <c r="EA163" i="13"/>
  <c r="EQ4" i="13"/>
  <c r="DS361" i="13"/>
  <c r="EA35" i="13"/>
  <c r="EA87" i="13"/>
  <c r="DK24" i="13"/>
  <c r="EA291" i="13"/>
  <c r="DS105" i="13"/>
  <c r="DK148" i="13"/>
  <c r="DS429" i="13"/>
  <c r="DS365" i="13"/>
  <c r="DS301" i="13"/>
  <c r="DS237" i="13"/>
  <c r="DS173" i="13"/>
  <c r="DS109" i="13"/>
  <c r="DS45" i="13"/>
  <c r="EA295" i="13"/>
  <c r="EA231" i="13"/>
  <c r="EA167" i="13"/>
  <c r="EA55" i="13"/>
  <c r="DK216" i="13"/>
  <c r="DS553" i="13"/>
  <c r="DS297" i="13"/>
  <c r="DS41" i="13"/>
  <c r="EA99" i="13"/>
  <c r="DK276" i="13"/>
  <c r="DS405" i="13"/>
  <c r="DS397" i="13"/>
  <c r="DS333" i="13"/>
  <c r="DS269" i="13"/>
  <c r="DS205" i="13"/>
  <c r="DS141" i="13"/>
  <c r="DS77" i="13"/>
  <c r="DS13" i="13"/>
  <c r="EA263" i="13"/>
  <c r="EA199" i="13"/>
  <c r="EA119" i="13"/>
  <c r="EI39" i="13"/>
  <c r="DK88" i="13"/>
  <c r="DS425" i="13"/>
  <c r="DS169" i="13"/>
  <c r="EA227" i="13"/>
  <c r="EI83" i="13"/>
  <c r="DK84" i="13"/>
  <c r="EI19" i="13"/>
  <c r="DK20" i="13"/>
  <c r="DK212" i="13"/>
  <c r="DS549" i="13"/>
  <c r="EA135" i="13"/>
  <c r="EA71" i="13"/>
  <c r="EI71" i="13"/>
  <c r="DK248" i="13"/>
  <c r="DK120" i="13"/>
  <c r="DS585" i="13"/>
  <c r="DS457" i="13"/>
  <c r="DS329" i="13"/>
  <c r="DS201" i="13"/>
  <c r="DS73" i="13"/>
  <c r="EA259" i="13"/>
  <c r="EA131" i="13"/>
  <c r="EA3" i="13"/>
  <c r="EQ16" i="13"/>
  <c r="DK180" i="13"/>
  <c r="DK52" i="13"/>
  <c r="DS517" i="13"/>
  <c r="DS325" i="13"/>
  <c r="DS485" i="13"/>
  <c r="EA255" i="13"/>
  <c r="EA103" i="13"/>
  <c r="EA23" i="13"/>
  <c r="EI7" i="13"/>
  <c r="DK184" i="13"/>
  <c r="DK56" i="13"/>
  <c r="DS521" i="13"/>
  <c r="DS393" i="13"/>
  <c r="DS265" i="13"/>
  <c r="DS137" i="13"/>
  <c r="DS9" i="13"/>
  <c r="EA195" i="13"/>
  <c r="EA67" i="13"/>
  <c r="EI51" i="13"/>
  <c r="DK244" i="13"/>
  <c r="DK116" i="13"/>
  <c r="DS581" i="13"/>
  <c r="DS453" i="13"/>
  <c r="EA127" i="13"/>
  <c r="DS197" i="13"/>
  <c r="EI111" i="13"/>
  <c r="DS69" i="13"/>
  <c r="DK48" i="13"/>
  <c r="EA7" i="13"/>
  <c r="EI55" i="13"/>
  <c r="EQ20" i="13"/>
  <c r="DK232" i="13"/>
  <c r="DK168" i="13"/>
  <c r="DK104" i="13"/>
  <c r="DK40" i="13"/>
  <c r="DS569" i="13"/>
  <c r="DS505" i="13"/>
  <c r="DS441" i="13"/>
  <c r="DS377" i="13"/>
  <c r="DS313" i="13"/>
  <c r="DS249" i="13"/>
  <c r="DS185" i="13"/>
  <c r="DS121" i="13"/>
  <c r="DS57" i="13"/>
  <c r="EA307" i="13"/>
  <c r="EA243" i="13"/>
  <c r="EA179" i="13"/>
  <c r="EA115" i="13"/>
  <c r="EA51" i="13"/>
  <c r="EI99" i="13"/>
  <c r="EI35" i="13"/>
  <c r="EY6" i="13"/>
  <c r="DK228" i="13"/>
  <c r="DK164" i="13"/>
  <c r="DK100" i="13"/>
  <c r="DK36" i="13"/>
  <c r="DS565" i="13"/>
  <c r="DS501" i="13"/>
  <c r="DS437" i="13"/>
  <c r="DS261" i="13"/>
  <c r="DS5" i="13"/>
  <c r="EA63" i="13"/>
  <c r="DK176" i="13"/>
  <c r="DS257" i="13"/>
  <c r="EA39" i="13"/>
  <c r="EI87" i="13"/>
  <c r="EI23" i="13"/>
  <c r="DK264" i="13"/>
  <c r="DK200" i="13"/>
  <c r="DK136" i="13"/>
  <c r="DK72" i="13"/>
  <c r="DK8" i="13"/>
  <c r="DS537" i="13"/>
  <c r="DS473" i="13"/>
  <c r="DS409" i="13"/>
  <c r="DS345" i="13"/>
  <c r="DS281" i="13"/>
  <c r="DS217" i="13"/>
  <c r="DS153" i="13"/>
  <c r="DS89" i="13"/>
  <c r="DS25" i="13"/>
  <c r="EA275" i="13"/>
  <c r="EA211" i="13"/>
  <c r="EA147" i="13"/>
  <c r="EA83" i="13"/>
  <c r="EA19" i="13"/>
  <c r="EI67" i="13"/>
  <c r="EI3" i="13"/>
  <c r="DK260" i="13"/>
  <c r="DK196" i="13"/>
  <c r="DK132" i="13"/>
  <c r="DK68" i="13"/>
  <c r="DK4" i="13"/>
  <c r="DS533" i="13"/>
  <c r="DS469" i="13"/>
  <c r="DS373" i="13"/>
  <c r="DS133" i="13"/>
  <c r="EA191" i="13"/>
  <c r="EI47" i="13"/>
  <c r="DS513" i="13"/>
  <c r="EQ12" i="13"/>
  <c r="DS385" i="13"/>
  <c r="DS389" i="13"/>
  <c r="DS293" i="13"/>
  <c r="DS165" i="13"/>
  <c r="DS37" i="13"/>
  <c r="EA223" i="13"/>
  <c r="EA95" i="13"/>
  <c r="EI79" i="13"/>
  <c r="DK240" i="13"/>
  <c r="DS577" i="13"/>
  <c r="DS321" i="13"/>
  <c r="DS65" i="13"/>
  <c r="DS421" i="13"/>
  <c r="DS357" i="13"/>
  <c r="DS229" i="13"/>
  <c r="DS101" i="13"/>
  <c r="EA287" i="13"/>
  <c r="EA159" i="13"/>
  <c r="EA31" i="13"/>
  <c r="EI15" i="13"/>
  <c r="DK112" i="13"/>
  <c r="DS449" i="13"/>
  <c r="DS193" i="13"/>
  <c r="DS129" i="13"/>
  <c r="EA171" i="13"/>
  <c r="DS1" i="13"/>
  <c r="DS309" i="13"/>
  <c r="DS245" i="13"/>
  <c r="DS181" i="13"/>
  <c r="DS117" i="13"/>
  <c r="DS53" i="13"/>
  <c r="EA303" i="13"/>
  <c r="EA239" i="13"/>
  <c r="EA175" i="13"/>
  <c r="EA111" i="13"/>
  <c r="EA47" i="13"/>
  <c r="EI95" i="13"/>
  <c r="EI31" i="13"/>
  <c r="EY2" i="13"/>
  <c r="DK160" i="13"/>
  <c r="DK32" i="13"/>
  <c r="DS497" i="13"/>
  <c r="DS369" i="13"/>
  <c r="DS241" i="13"/>
  <c r="DS113" i="13"/>
  <c r="EA299" i="13"/>
  <c r="EI27" i="13"/>
  <c r="DS341" i="13"/>
  <c r="DS277" i="13"/>
  <c r="DS213" i="13"/>
  <c r="DS149" i="13"/>
  <c r="DS85" i="13"/>
  <c r="DS21" i="13"/>
  <c r="EA271" i="13"/>
  <c r="EA207" i="13"/>
  <c r="EA143" i="13"/>
  <c r="EA79" i="13"/>
  <c r="EA15" i="13"/>
  <c r="EI63" i="13"/>
  <c r="EQ28" i="13"/>
  <c r="DK224" i="13"/>
  <c r="DK96" i="13"/>
  <c r="DS561" i="13"/>
  <c r="DS433" i="13"/>
  <c r="DS305" i="13"/>
  <c r="DS177" i="13"/>
  <c r="DS49" i="13"/>
  <c r="EA107" i="13"/>
  <c r="EA43" i="13"/>
  <c r="EA235" i="13"/>
  <c r="EI91" i="13"/>
  <c r="DK272" i="13"/>
  <c r="DK208" i="13"/>
  <c r="DK144" i="13"/>
  <c r="DK80" i="13"/>
  <c r="DK16" i="13"/>
  <c r="DS545" i="13"/>
  <c r="DS481" i="13"/>
  <c r="DS417" i="13"/>
  <c r="DS353" i="13"/>
  <c r="DS289" i="13"/>
  <c r="DS225" i="13"/>
  <c r="DS161" i="13"/>
  <c r="DS97" i="13"/>
  <c r="DS33" i="13"/>
  <c r="EA283" i="13"/>
  <c r="EA219" i="13"/>
  <c r="EA155" i="13"/>
  <c r="EA91" i="13"/>
  <c r="EA27" i="13"/>
  <c r="EI75" i="13"/>
  <c r="EI11" i="13"/>
  <c r="DK256" i="13"/>
  <c r="DK192" i="13"/>
  <c r="DK128" i="13"/>
  <c r="DK64" i="13"/>
  <c r="DS593" i="13"/>
  <c r="DS529" i="13"/>
  <c r="DS465" i="13"/>
  <c r="DS401" i="13"/>
  <c r="DS337" i="13"/>
  <c r="DS273" i="13"/>
  <c r="DS209" i="13"/>
  <c r="DS145" i="13"/>
  <c r="DS81" i="13"/>
  <c r="DS17" i="13"/>
  <c r="EA267" i="13"/>
  <c r="EA203" i="13"/>
  <c r="EA139" i="13"/>
  <c r="EA75" i="13"/>
  <c r="EA11" i="13"/>
  <c r="EI59" i="13"/>
  <c r="EQ24" i="13"/>
  <c r="EA251" i="13"/>
  <c r="EA187" i="13"/>
  <c r="EA123" i="13"/>
  <c r="EA59" i="13"/>
  <c r="EI107" i="13"/>
  <c r="EI43" i="13"/>
  <c r="DK280" i="13"/>
  <c r="DK296" i="13"/>
  <c r="DK312" i="13"/>
  <c r="DK328" i="13"/>
  <c r="DK344" i="13"/>
  <c r="DK360" i="13"/>
  <c r="DK376" i="13"/>
  <c r="DK392" i="13"/>
  <c r="DK408" i="13"/>
  <c r="DK424" i="13"/>
  <c r="DK440" i="13"/>
  <c r="DK456" i="13"/>
  <c r="DK472" i="13"/>
  <c r="DK488" i="13"/>
  <c r="DK504" i="13"/>
  <c r="DK520" i="13"/>
  <c r="DK536" i="13"/>
  <c r="DK552" i="13"/>
  <c r="DK568" i="13"/>
  <c r="DK584" i="13"/>
  <c r="DK600" i="13"/>
  <c r="DK616" i="13"/>
  <c r="DK632" i="13"/>
  <c r="DK648" i="13"/>
  <c r="DK664" i="13"/>
  <c r="DK680" i="13"/>
  <c r="DK696" i="13"/>
  <c r="DK712" i="13"/>
  <c r="DK728" i="13"/>
  <c r="DK744" i="13"/>
  <c r="DK760" i="13"/>
  <c r="DK776" i="13"/>
  <c r="DK792" i="13"/>
  <c r="DK808" i="13"/>
  <c r="DK824" i="13"/>
  <c r="DK840" i="13"/>
  <c r="DK856" i="13"/>
  <c r="DK872" i="13"/>
  <c r="DK888" i="13"/>
  <c r="DK904" i="13"/>
  <c r="DK920" i="13"/>
  <c r="DK936" i="13"/>
  <c r="DK952" i="13"/>
  <c r="DK968" i="13"/>
  <c r="DK984" i="13"/>
  <c r="DK1000" i="13"/>
  <c r="DK1016" i="13"/>
  <c r="DK1032" i="13"/>
  <c r="DK1048" i="13"/>
  <c r="DK1064" i="13"/>
  <c r="DK1080" i="13"/>
  <c r="DK1096" i="13"/>
  <c r="DK1112" i="13"/>
  <c r="CU6" i="13"/>
  <c r="CM10" i="13"/>
  <c r="CM26" i="13"/>
  <c r="CE4" i="13"/>
  <c r="CE20" i="13"/>
  <c r="CE36" i="13"/>
  <c r="CE52" i="13"/>
  <c r="CE68" i="13"/>
  <c r="CE84" i="13"/>
  <c r="CE100" i="13"/>
  <c r="CE116" i="13"/>
  <c r="BW1" i="13"/>
  <c r="BW17" i="13"/>
  <c r="BW33" i="13"/>
  <c r="BW49" i="13"/>
  <c r="BW65" i="13"/>
  <c r="BW81" i="13"/>
  <c r="BW97" i="13"/>
  <c r="BW113" i="13"/>
  <c r="BW129" i="13"/>
  <c r="BW145" i="13"/>
  <c r="BW161" i="13"/>
  <c r="BW177" i="13"/>
  <c r="BW193" i="13"/>
  <c r="BW209" i="13"/>
  <c r="BW225" i="13"/>
  <c r="BW241" i="13"/>
  <c r="BW257" i="13"/>
  <c r="BW273" i="13"/>
  <c r="BO1" i="13"/>
  <c r="BO17" i="13"/>
  <c r="BO33" i="13"/>
  <c r="DK284" i="13"/>
  <c r="DK300" i="13"/>
  <c r="DK316" i="13"/>
  <c r="DK332" i="13"/>
  <c r="DK348" i="13"/>
  <c r="DK364" i="13"/>
  <c r="DK380" i="13"/>
  <c r="DK396" i="13"/>
  <c r="DK412" i="13"/>
  <c r="DK428" i="13"/>
  <c r="DK444" i="13"/>
  <c r="DK460" i="13"/>
  <c r="DK476" i="13"/>
  <c r="DK492" i="13"/>
  <c r="DK508" i="13"/>
  <c r="DK524" i="13"/>
  <c r="DK540" i="13"/>
  <c r="DK556" i="13"/>
  <c r="DK572" i="13"/>
  <c r="DK588" i="13"/>
  <c r="DK604" i="13"/>
  <c r="DK620" i="13"/>
  <c r="DK636" i="13"/>
  <c r="DK652" i="13"/>
  <c r="DK668" i="13"/>
  <c r="DK684" i="13"/>
  <c r="DK700" i="13"/>
  <c r="DK716" i="13"/>
  <c r="DK732" i="13"/>
  <c r="DK748" i="13"/>
  <c r="DK764" i="13"/>
  <c r="DK780" i="13"/>
  <c r="DK796" i="13"/>
  <c r="DK812" i="13"/>
  <c r="DK828" i="13"/>
  <c r="DK844" i="13"/>
  <c r="DK860" i="13"/>
  <c r="DK876" i="13"/>
  <c r="DK892" i="13"/>
  <c r="DK908" i="13"/>
  <c r="DK924" i="13"/>
  <c r="DK940" i="13"/>
  <c r="DK956" i="13"/>
  <c r="DK972" i="13"/>
  <c r="DK988" i="13"/>
  <c r="DK1004" i="13"/>
  <c r="DK1020" i="13"/>
  <c r="DK1036" i="13"/>
  <c r="DK1052" i="13"/>
  <c r="DK1068" i="13"/>
  <c r="DK1084" i="13"/>
  <c r="DK1100" i="13"/>
  <c r="DK1116" i="13"/>
  <c r="CU10" i="13"/>
  <c r="CM14" i="13"/>
  <c r="CM30" i="13"/>
  <c r="CE8" i="13"/>
  <c r="CE24" i="13"/>
  <c r="CE40" i="13"/>
  <c r="CE56" i="13"/>
  <c r="CE72" i="13"/>
  <c r="CE88" i="13"/>
  <c r="CE104" i="13"/>
  <c r="CE120" i="13"/>
  <c r="BW5" i="13"/>
  <c r="BW21" i="13"/>
  <c r="BW37" i="13"/>
  <c r="BW53" i="13"/>
  <c r="BW69" i="13"/>
  <c r="BW85" i="13"/>
  <c r="BW101" i="13"/>
  <c r="BW117" i="13"/>
  <c r="BW133" i="13"/>
  <c r="BW149" i="13"/>
  <c r="BW165" i="13"/>
  <c r="BW181" i="13"/>
  <c r="BW197" i="13"/>
  <c r="BW213" i="13"/>
  <c r="BW229" i="13"/>
  <c r="BW245" i="13"/>
  <c r="BW261" i="13"/>
  <c r="BW277" i="13"/>
  <c r="BO5" i="13"/>
  <c r="BO21" i="13"/>
  <c r="DK288" i="13"/>
  <c r="DK304" i="13"/>
  <c r="DK320" i="13"/>
  <c r="DK336" i="13"/>
  <c r="DK352" i="13"/>
  <c r="DK368" i="13"/>
  <c r="DK384" i="13"/>
  <c r="DK400" i="13"/>
  <c r="DK416" i="13"/>
  <c r="DK432" i="13"/>
  <c r="DK448" i="13"/>
  <c r="DK464" i="13"/>
  <c r="DK480" i="13"/>
  <c r="DK496" i="13"/>
  <c r="DK512" i="13"/>
  <c r="DK528" i="13"/>
  <c r="DK544" i="13"/>
  <c r="DK560" i="13"/>
  <c r="DK576" i="13"/>
  <c r="DK592" i="13"/>
  <c r="DK608" i="13"/>
  <c r="DK624" i="13"/>
  <c r="DK640" i="13"/>
  <c r="DK656" i="13"/>
  <c r="DK672" i="13"/>
  <c r="DK688" i="13"/>
  <c r="DK704" i="13"/>
  <c r="DK720" i="13"/>
  <c r="DK736" i="13"/>
  <c r="DK752" i="13"/>
  <c r="DK768" i="13"/>
  <c r="DK784" i="13"/>
  <c r="DK800" i="13"/>
  <c r="DK816" i="13"/>
  <c r="DK832" i="13"/>
  <c r="DK848" i="13"/>
  <c r="DK864" i="13"/>
  <c r="DK880" i="13"/>
  <c r="DK896" i="13"/>
  <c r="DK912" i="13"/>
  <c r="DK928" i="13"/>
  <c r="DK944" i="13"/>
  <c r="DK960" i="13"/>
  <c r="DK976" i="13"/>
  <c r="DK992" i="13"/>
  <c r="DK1008" i="13"/>
  <c r="DK1024" i="13"/>
  <c r="DK1040" i="13"/>
  <c r="DK1056" i="13"/>
  <c r="DK1072" i="13"/>
  <c r="DK1088" i="13"/>
  <c r="DK1104" i="13"/>
  <c r="DC4" i="13"/>
  <c r="CM2" i="13"/>
  <c r="CM18" i="13"/>
  <c r="CM34" i="13"/>
  <c r="CE12" i="13"/>
  <c r="CE28" i="13"/>
  <c r="CE44" i="13"/>
  <c r="CE60" i="13"/>
  <c r="CE76" i="13"/>
  <c r="CE92" i="13"/>
  <c r="CE108" i="13"/>
  <c r="CE124" i="13"/>
  <c r="BW9" i="13"/>
  <c r="BW25" i="13"/>
  <c r="BW41" i="13"/>
  <c r="BW57" i="13"/>
  <c r="BW73" i="13"/>
  <c r="BW89" i="13"/>
  <c r="BW105" i="13"/>
  <c r="BW121" i="13"/>
  <c r="BW137" i="13"/>
  <c r="BW153" i="13"/>
  <c r="BW169" i="13"/>
  <c r="BW185" i="13"/>
  <c r="BW201" i="13"/>
  <c r="BW217" i="13"/>
  <c r="BW233" i="13"/>
  <c r="BW249" i="13"/>
  <c r="BW265" i="13"/>
  <c r="BW281" i="13"/>
  <c r="BO9" i="13"/>
  <c r="BO25" i="13"/>
  <c r="DK292" i="13"/>
  <c r="DK308" i="13"/>
  <c r="DK324" i="13"/>
  <c r="DK340" i="13"/>
  <c r="DK356" i="13"/>
  <c r="DK372" i="13"/>
  <c r="DK388" i="13"/>
  <c r="DK404" i="13"/>
  <c r="DK420" i="13"/>
  <c r="DK436" i="13"/>
  <c r="DK452" i="13"/>
  <c r="DK468" i="13"/>
  <c r="DK484" i="13"/>
  <c r="DK500" i="13"/>
  <c r="DK516" i="13"/>
  <c r="DK532" i="13"/>
  <c r="DK548" i="13"/>
  <c r="DK564" i="13"/>
  <c r="DK580" i="13"/>
  <c r="DK596" i="13"/>
  <c r="DK612" i="13"/>
  <c r="DK628" i="13"/>
  <c r="DK644" i="13"/>
  <c r="DK660" i="13"/>
  <c r="DK676" i="13"/>
  <c r="DK692" i="13"/>
  <c r="DK708" i="13"/>
  <c r="DK724" i="13"/>
  <c r="DK740" i="13"/>
  <c r="DK756" i="13"/>
  <c r="DK772" i="13"/>
  <c r="DK788" i="13"/>
  <c r="DK804" i="13"/>
  <c r="DK820" i="13"/>
  <c r="DK836" i="13"/>
  <c r="DK852" i="13"/>
  <c r="DK868" i="13"/>
  <c r="DK884" i="13"/>
  <c r="DK900" i="13"/>
  <c r="DK916" i="13"/>
  <c r="DK932" i="13"/>
  <c r="DK948" i="13"/>
  <c r="DK964" i="13"/>
  <c r="DK980" i="13"/>
  <c r="DK996" i="13"/>
  <c r="DK1012" i="13"/>
  <c r="DK1028" i="13"/>
  <c r="DK1044" i="13"/>
  <c r="DK1060" i="13"/>
  <c r="DK1076" i="13"/>
  <c r="DK1092" i="13"/>
  <c r="DK1108" i="13"/>
  <c r="CU2" i="13"/>
  <c r="CM6" i="13"/>
  <c r="CM22" i="13"/>
  <c r="CM38" i="13"/>
  <c r="CE16" i="13"/>
  <c r="CE32" i="13"/>
  <c r="CE48" i="13"/>
  <c r="CE64" i="13"/>
  <c r="CE80" i="13"/>
  <c r="CE96" i="13"/>
  <c r="CE112" i="13"/>
  <c r="CE128" i="13"/>
  <c r="BW13" i="13"/>
  <c r="BW29" i="13"/>
  <c r="BW45" i="13"/>
  <c r="BW61" i="13"/>
  <c r="BW77" i="13"/>
  <c r="BW93" i="13"/>
  <c r="BW109" i="13"/>
  <c r="BW125" i="13"/>
  <c r="BW141" i="13"/>
  <c r="BW157" i="13"/>
  <c r="BW173" i="13"/>
  <c r="BW189" i="13"/>
  <c r="BW205" i="13"/>
  <c r="BW221" i="13"/>
  <c r="BW237" i="13"/>
  <c r="BW253" i="13"/>
  <c r="BW269" i="13"/>
  <c r="BW285" i="13"/>
  <c r="BO13" i="13"/>
  <c r="BO29" i="13"/>
  <c r="BO37" i="13"/>
  <c r="BO53" i="13"/>
  <c r="BO69" i="13"/>
  <c r="BO85" i="13"/>
  <c r="BO101" i="13"/>
  <c r="BO117" i="13"/>
  <c r="BO133" i="13"/>
  <c r="BO149" i="13"/>
  <c r="BO165" i="13"/>
  <c r="BO181" i="13"/>
  <c r="BO197" i="13"/>
  <c r="BO213" i="13"/>
  <c r="BO229" i="13"/>
  <c r="BO245" i="13"/>
  <c r="BO261" i="13"/>
  <c r="BO277" i="13"/>
  <c r="BO293" i="13"/>
  <c r="BO309" i="13"/>
  <c r="BO325" i="13"/>
  <c r="BO341" i="13"/>
  <c r="BO357" i="13"/>
  <c r="BO373" i="13"/>
  <c r="BO389" i="13"/>
  <c r="BO405" i="13"/>
  <c r="BO421" i="13"/>
  <c r="BO437" i="13"/>
  <c r="BG11" i="13"/>
  <c r="AY11" i="13"/>
  <c r="AY27" i="13"/>
  <c r="AQ6" i="13"/>
  <c r="AQ22" i="13"/>
  <c r="AQ38" i="13"/>
  <c r="AQ54" i="13"/>
  <c r="AQ70" i="13"/>
  <c r="AQ86" i="13"/>
  <c r="AQ102" i="13"/>
  <c r="AQ118" i="13"/>
  <c r="AI8" i="13"/>
  <c r="AI24" i="13"/>
  <c r="AI40" i="13"/>
  <c r="AI56" i="13"/>
  <c r="AI72" i="13"/>
  <c r="AI88" i="13"/>
  <c r="AI104" i="13"/>
  <c r="AI120" i="13"/>
  <c r="AI136" i="13"/>
  <c r="AI152" i="13"/>
  <c r="AI168" i="13"/>
  <c r="AI184" i="13"/>
  <c r="AI200" i="13"/>
  <c r="AI216" i="13"/>
  <c r="AI232" i="13"/>
  <c r="AI248" i="13"/>
  <c r="AI264" i="13"/>
  <c r="AI280" i="13"/>
  <c r="AI296" i="13"/>
  <c r="AA1" i="13"/>
  <c r="AA17" i="13"/>
  <c r="AA33" i="13"/>
  <c r="AA49" i="13"/>
  <c r="AA65" i="13"/>
  <c r="AA81" i="13"/>
  <c r="AA97" i="13"/>
  <c r="AA113" i="13"/>
  <c r="AA129" i="13"/>
  <c r="AA145" i="13"/>
  <c r="AA161" i="13"/>
  <c r="AA177" i="13"/>
  <c r="AA193" i="13"/>
  <c r="AA209" i="13"/>
  <c r="AA225" i="13"/>
  <c r="AA241" i="13"/>
  <c r="AA257" i="13"/>
  <c r="AA273" i="13"/>
  <c r="AA289" i="13"/>
  <c r="AA305" i="13"/>
  <c r="AA321" i="13"/>
  <c r="AA337" i="13"/>
  <c r="AA353" i="13"/>
  <c r="AA369" i="13"/>
  <c r="AA385" i="13"/>
  <c r="AA401" i="13"/>
  <c r="AA417" i="13"/>
  <c r="AA433" i="13"/>
  <c r="AA449" i="13"/>
  <c r="BO41" i="13"/>
  <c r="BO57" i="13"/>
  <c r="BO73" i="13"/>
  <c r="BO89" i="13"/>
  <c r="BO105" i="13"/>
  <c r="BO121" i="13"/>
  <c r="BO137" i="13"/>
  <c r="BO153" i="13"/>
  <c r="BO169" i="13"/>
  <c r="BO185" i="13"/>
  <c r="BO201" i="13"/>
  <c r="BO217" i="13"/>
  <c r="BO233" i="13"/>
  <c r="BO249" i="13"/>
  <c r="BO265" i="13"/>
  <c r="BO281" i="13"/>
  <c r="BO297" i="13"/>
  <c r="BO313" i="13"/>
  <c r="BO329" i="13"/>
  <c r="BO345" i="13"/>
  <c r="BO361" i="13"/>
  <c r="BO377" i="13"/>
  <c r="BO393" i="13"/>
  <c r="BO409" i="13"/>
  <c r="BO425" i="13"/>
  <c r="BO441" i="13"/>
  <c r="BG15" i="13"/>
  <c r="AY15" i="13"/>
  <c r="AY31" i="13"/>
  <c r="AQ10" i="13"/>
  <c r="AQ26" i="13"/>
  <c r="AQ42" i="13"/>
  <c r="AQ58" i="13"/>
  <c r="AQ74" i="13"/>
  <c r="AQ90" i="13"/>
  <c r="AQ106" i="13"/>
  <c r="AQ122" i="13"/>
  <c r="AI12" i="13"/>
  <c r="AI28" i="13"/>
  <c r="AI44" i="13"/>
  <c r="AI60" i="13"/>
  <c r="AI76" i="13"/>
  <c r="AI92" i="13"/>
  <c r="AI108" i="13"/>
  <c r="AI124" i="13"/>
  <c r="AI140" i="13"/>
  <c r="AI156" i="13"/>
  <c r="AI172" i="13"/>
  <c r="AI188" i="13"/>
  <c r="AI204" i="13"/>
  <c r="AI220" i="13"/>
  <c r="AI236" i="13"/>
  <c r="AI252" i="13"/>
  <c r="AI268" i="13"/>
  <c r="AI284" i="13"/>
  <c r="AI300" i="13"/>
  <c r="AA5" i="13"/>
  <c r="AA21" i="13"/>
  <c r="AA37" i="13"/>
  <c r="AA53" i="13"/>
  <c r="AA69" i="13"/>
  <c r="AA85" i="13"/>
  <c r="AA101" i="13"/>
  <c r="AA117" i="13"/>
  <c r="AA133" i="13"/>
  <c r="AA149" i="13"/>
  <c r="AA165" i="13"/>
  <c r="AA181" i="13"/>
  <c r="AA197" i="13"/>
  <c r="AA213" i="13"/>
  <c r="AA229" i="13"/>
  <c r="AA245" i="13"/>
  <c r="AA261" i="13"/>
  <c r="AA277" i="13"/>
  <c r="AA293" i="13"/>
  <c r="AA309" i="13"/>
  <c r="AA325" i="13"/>
  <c r="AA341" i="13"/>
  <c r="AA357" i="13"/>
  <c r="AA373" i="13"/>
  <c r="AA389" i="13"/>
  <c r="AA405" i="13"/>
  <c r="AA421" i="13"/>
  <c r="AA437" i="13"/>
  <c r="AA453" i="13"/>
  <c r="BO45" i="13"/>
  <c r="BO61" i="13"/>
  <c r="BO77" i="13"/>
  <c r="BO93" i="13"/>
  <c r="BO109" i="13"/>
  <c r="BO125" i="13"/>
  <c r="BO141" i="13"/>
  <c r="BO157" i="13"/>
  <c r="BO173" i="13"/>
  <c r="BO189" i="13"/>
  <c r="BO205" i="13"/>
  <c r="BO221" i="13"/>
  <c r="BO237" i="13"/>
  <c r="BO253" i="13"/>
  <c r="BO269" i="13"/>
  <c r="BO285" i="13"/>
  <c r="BO301" i="13"/>
  <c r="BO317" i="13"/>
  <c r="BO333" i="13"/>
  <c r="BO349" i="13"/>
  <c r="BO365" i="13"/>
  <c r="BO381" i="13"/>
  <c r="BO397" i="13"/>
  <c r="BO413" i="13"/>
  <c r="BO429" i="13"/>
  <c r="BG3" i="13"/>
  <c r="AY3" i="13"/>
  <c r="AY19" i="13"/>
  <c r="AY35" i="13"/>
  <c r="AQ14" i="13"/>
  <c r="AQ30" i="13"/>
  <c r="AQ46" i="13"/>
  <c r="AQ62" i="13"/>
  <c r="AQ78" i="13"/>
  <c r="AQ94" i="13"/>
  <c r="AQ110" i="13"/>
  <c r="AQ126" i="13"/>
  <c r="AI16" i="13"/>
  <c r="AI32" i="13"/>
  <c r="AI48" i="13"/>
  <c r="AI64" i="13"/>
  <c r="AI80" i="13"/>
  <c r="AI96" i="13"/>
  <c r="AI112" i="13"/>
  <c r="AI128" i="13"/>
  <c r="AI144" i="13"/>
  <c r="AI160" i="13"/>
  <c r="AI176" i="13"/>
  <c r="AI192" i="13"/>
  <c r="AI208" i="13"/>
  <c r="AI224" i="13"/>
  <c r="AI240" i="13"/>
  <c r="AI256" i="13"/>
  <c r="AI272" i="13"/>
  <c r="AI288" i="13"/>
  <c r="AI304" i="13"/>
  <c r="AA9" i="13"/>
  <c r="AA25" i="13"/>
  <c r="AA41" i="13"/>
  <c r="AA57" i="13"/>
  <c r="AA73" i="13"/>
  <c r="AA89" i="13"/>
  <c r="AA105" i="13"/>
  <c r="AA121" i="13"/>
  <c r="AA137" i="13"/>
  <c r="AA153" i="13"/>
  <c r="AA169" i="13"/>
  <c r="AA185" i="13"/>
  <c r="AA201" i="13"/>
  <c r="AA217" i="13"/>
  <c r="AA233" i="13"/>
  <c r="AA249" i="13"/>
  <c r="AA265" i="13"/>
  <c r="AA281" i="13"/>
  <c r="AA297" i="13"/>
  <c r="AA313" i="13"/>
  <c r="AA329" i="13"/>
  <c r="AA345" i="13"/>
  <c r="AA361" i="13"/>
  <c r="AA377" i="13"/>
  <c r="AA393" i="13"/>
  <c r="AA409" i="13"/>
  <c r="AA425" i="13"/>
  <c r="AA441" i="13"/>
  <c r="AA457" i="13"/>
  <c r="BO49" i="13"/>
  <c r="BO65" i="13"/>
  <c r="BO81" i="13"/>
  <c r="BO97" i="13"/>
  <c r="BO113" i="13"/>
  <c r="BO129" i="13"/>
  <c r="BO145" i="13"/>
  <c r="BO161" i="13"/>
  <c r="BO177" i="13"/>
  <c r="BO193" i="13"/>
  <c r="BO209" i="13"/>
  <c r="BO225" i="13"/>
  <c r="BO241" i="13"/>
  <c r="BO257" i="13"/>
  <c r="BO273" i="13"/>
  <c r="BO289" i="13"/>
  <c r="BO305" i="13"/>
  <c r="BO321" i="13"/>
  <c r="BO337" i="13"/>
  <c r="BO353" i="13"/>
  <c r="BO369" i="13"/>
  <c r="BO385" i="13"/>
  <c r="BO401" i="13"/>
  <c r="BO417" i="13"/>
  <c r="BO433" i="13"/>
  <c r="BG7" i="13"/>
  <c r="AY7" i="13"/>
  <c r="AY23" i="13"/>
  <c r="AQ2" i="13"/>
  <c r="AQ18" i="13"/>
  <c r="AQ34" i="13"/>
  <c r="AQ50" i="13"/>
  <c r="AQ66" i="13"/>
  <c r="AQ82" i="13"/>
  <c r="AQ98" i="13"/>
  <c r="AQ114" i="13"/>
  <c r="AI4" i="13"/>
  <c r="AI20" i="13"/>
  <c r="AI36" i="13"/>
  <c r="AI52" i="13"/>
  <c r="AI68" i="13"/>
  <c r="AI84" i="13"/>
  <c r="AI100" i="13"/>
  <c r="AI116" i="13"/>
  <c r="AI132" i="13"/>
  <c r="AI148" i="13"/>
  <c r="AI164" i="13"/>
  <c r="AI180" i="13"/>
  <c r="AI196" i="13"/>
  <c r="AI212" i="13"/>
  <c r="AI228" i="13"/>
  <c r="AI244" i="13"/>
  <c r="AI260" i="13"/>
  <c r="AI276" i="13"/>
  <c r="AI292" i="13"/>
  <c r="AI308" i="13"/>
  <c r="AA13" i="13"/>
  <c r="AA29" i="13"/>
  <c r="AA45" i="13"/>
  <c r="AA61" i="13"/>
  <c r="AA77" i="13"/>
  <c r="AA93" i="13"/>
  <c r="AA109" i="13"/>
  <c r="AA125" i="13"/>
  <c r="AA141" i="13"/>
  <c r="AA157" i="13"/>
  <c r="AA173" i="13"/>
  <c r="AA189" i="13"/>
  <c r="AA205" i="13"/>
  <c r="AA221" i="13"/>
  <c r="AA237" i="13"/>
  <c r="AA253" i="13"/>
  <c r="AA269" i="13"/>
  <c r="AA285" i="13"/>
  <c r="AA301" i="13"/>
  <c r="AA317" i="13"/>
  <c r="AA333" i="13"/>
  <c r="AA349" i="13"/>
  <c r="AA365" i="13"/>
  <c r="AA381" i="13"/>
  <c r="AA397" i="13"/>
  <c r="AA413" i="13"/>
  <c r="AA429" i="13"/>
  <c r="AA445" i="13"/>
  <c r="AA461" i="13"/>
  <c r="AA465" i="13"/>
  <c r="AA481" i="13"/>
  <c r="AA497" i="13"/>
  <c r="AA513" i="13"/>
  <c r="AA529" i="13"/>
  <c r="AA545" i="13"/>
  <c r="AA561" i="13"/>
  <c r="AA577" i="13"/>
  <c r="AA593" i="13"/>
  <c r="AA609" i="13"/>
  <c r="AA625" i="13"/>
  <c r="AA641" i="13"/>
  <c r="AA657" i="13"/>
  <c r="AA673" i="13"/>
  <c r="S2" i="13"/>
  <c r="S18" i="13"/>
  <c r="S34" i="13"/>
  <c r="S50" i="13"/>
  <c r="S66" i="13"/>
  <c r="S82" i="13"/>
  <c r="S98" i="13"/>
  <c r="S114" i="13"/>
  <c r="S130" i="13"/>
  <c r="S146" i="13"/>
  <c r="S162" i="13"/>
  <c r="S178" i="13"/>
  <c r="S194" i="13"/>
  <c r="S210" i="13"/>
  <c r="S226" i="13"/>
  <c r="S242" i="13"/>
  <c r="S258" i="13"/>
  <c r="S274" i="13"/>
  <c r="S290" i="13"/>
  <c r="S306" i="13"/>
  <c r="S322" i="13"/>
  <c r="S338" i="13"/>
  <c r="S354" i="13"/>
  <c r="S370" i="13"/>
  <c r="S386" i="13"/>
  <c r="S402" i="13"/>
  <c r="S418" i="13"/>
  <c r="S434" i="13"/>
  <c r="S450" i="13"/>
  <c r="S466" i="13"/>
  <c r="S482" i="13"/>
  <c r="S498" i="13"/>
  <c r="S514" i="13"/>
  <c r="S530" i="13"/>
  <c r="S546" i="13"/>
  <c r="S562" i="13"/>
  <c r="S578" i="13"/>
  <c r="S594" i="13"/>
  <c r="S610" i="13"/>
  <c r="S626" i="13"/>
  <c r="S642" i="13"/>
  <c r="S658" i="13"/>
  <c r="S674" i="13"/>
  <c r="S690" i="13"/>
  <c r="S706" i="13"/>
  <c r="S722" i="13"/>
  <c r="S738" i="13"/>
  <c r="S754" i="13"/>
  <c r="S770" i="13"/>
  <c r="S786" i="13"/>
  <c r="S802" i="13"/>
  <c r="S818" i="13"/>
  <c r="S834" i="13"/>
  <c r="S850" i="13"/>
  <c r="S866" i="13"/>
  <c r="S882" i="13"/>
  <c r="S898" i="13"/>
  <c r="S914" i="13"/>
  <c r="S930" i="13"/>
  <c r="S946" i="13"/>
  <c r="S962" i="13"/>
  <c r="S978" i="13"/>
  <c r="S994" i="13"/>
  <c r="S1010" i="13"/>
  <c r="S1026" i="13"/>
  <c r="S1042" i="13"/>
  <c r="S1058" i="13"/>
  <c r="S1074" i="13"/>
  <c r="S1090" i="13"/>
  <c r="S1106" i="13"/>
  <c r="S1122" i="13"/>
  <c r="S1138" i="13"/>
  <c r="AA469" i="13"/>
  <c r="AA485" i="13"/>
  <c r="AA501" i="13"/>
  <c r="AA517" i="13"/>
  <c r="AA533" i="13"/>
  <c r="AA549" i="13"/>
  <c r="AA565" i="13"/>
  <c r="AA581" i="13"/>
  <c r="AA597" i="13"/>
  <c r="AA613" i="13"/>
  <c r="AA629" i="13"/>
  <c r="AA645" i="13"/>
  <c r="AA661" i="13"/>
  <c r="AA677" i="13"/>
  <c r="S6" i="13"/>
  <c r="S22" i="13"/>
  <c r="S38" i="13"/>
  <c r="S54" i="13"/>
  <c r="S70" i="13"/>
  <c r="S86" i="13"/>
  <c r="S102" i="13"/>
  <c r="S118" i="13"/>
  <c r="S134" i="13"/>
  <c r="S150" i="13"/>
  <c r="S166" i="13"/>
  <c r="S182" i="13"/>
  <c r="S198" i="13"/>
  <c r="S214" i="13"/>
  <c r="S230" i="13"/>
  <c r="S246" i="13"/>
  <c r="S262" i="13"/>
  <c r="S278" i="13"/>
  <c r="S294" i="13"/>
  <c r="S310" i="13"/>
  <c r="S326" i="13"/>
  <c r="S342" i="13"/>
  <c r="S358" i="13"/>
  <c r="S374" i="13"/>
  <c r="S390" i="13"/>
  <c r="S406" i="13"/>
  <c r="S422" i="13"/>
  <c r="S438" i="13"/>
  <c r="S454" i="13"/>
  <c r="S470" i="13"/>
  <c r="S486" i="13"/>
  <c r="S502" i="13"/>
  <c r="S518" i="13"/>
  <c r="S534" i="13"/>
  <c r="S550" i="13"/>
  <c r="S566" i="13"/>
  <c r="S582" i="13"/>
  <c r="S598" i="13"/>
  <c r="S614" i="13"/>
  <c r="S630" i="13"/>
  <c r="S646" i="13"/>
  <c r="S662" i="13"/>
  <c r="S678" i="13"/>
  <c r="S694" i="13"/>
  <c r="S710" i="13"/>
  <c r="S726" i="13"/>
  <c r="S742" i="13"/>
  <c r="S758" i="13"/>
  <c r="S774" i="13"/>
  <c r="S790" i="13"/>
  <c r="S806" i="13"/>
  <c r="S822" i="13"/>
  <c r="S838" i="13"/>
  <c r="S854" i="13"/>
  <c r="S870" i="13"/>
  <c r="S886" i="13"/>
  <c r="S902" i="13"/>
  <c r="S918" i="13"/>
  <c r="S934" i="13"/>
  <c r="S950" i="13"/>
  <c r="S966" i="13"/>
  <c r="S982" i="13"/>
  <c r="S998" i="13"/>
  <c r="S1014" i="13"/>
  <c r="S1030" i="13"/>
  <c r="S1046" i="13"/>
  <c r="S1062" i="13"/>
  <c r="S1078" i="13"/>
  <c r="S1094" i="13"/>
  <c r="S1110" i="13"/>
  <c r="S1126" i="13"/>
  <c r="S1142" i="13"/>
  <c r="AA473" i="13"/>
  <c r="AA489" i="13"/>
  <c r="AA505" i="13"/>
  <c r="AA521" i="13"/>
  <c r="AA537" i="13"/>
  <c r="AA553" i="13"/>
  <c r="AA569" i="13"/>
  <c r="AA585" i="13"/>
  <c r="AA601" i="13"/>
  <c r="AA617" i="13"/>
  <c r="AA633" i="13"/>
  <c r="AA649" i="13"/>
  <c r="AA665" i="13"/>
  <c r="AA681" i="13"/>
  <c r="S10" i="13"/>
  <c r="S26" i="13"/>
  <c r="S42" i="13"/>
  <c r="S58" i="13"/>
  <c r="S74" i="13"/>
  <c r="S90" i="13"/>
  <c r="S106" i="13"/>
  <c r="S122" i="13"/>
  <c r="S138" i="13"/>
  <c r="S154" i="13"/>
  <c r="S170" i="13"/>
  <c r="S186" i="13"/>
  <c r="S202" i="13"/>
  <c r="S218" i="13"/>
  <c r="S234" i="13"/>
  <c r="S250" i="13"/>
  <c r="S266" i="13"/>
  <c r="S282" i="13"/>
  <c r="S298" i="13"/>
  <c r="S314" i="13"/>
  <c r="S330" i="13"/>
  <c r="S346" i="13"/>
  <c r="S362" i="13"/>
  <c r="S378" i="13"/>
  <c r="S394" i="13"/>
  <c r="S410" i="13"/>
  <c r="S426" i="13"/>
  <c r="S442" i="13"/>
  <c r="S458" i="13"/>
  <c r="S474" i="13"/>
  <c r="S490" i="13"/>
  <c r="S506" i="13"/>
  <c r="S522" i="13"/>
  <c r="S538" i="13"/>
  <c r="S554" i="13"/>
  <c r="S570" i="13"/>
  <c r="S586" i="13"/>
  <c r="S602" i="13"/>
  <c r="S618" i="13"/>
  <c r="S634" i="13"/>
  <c r="S650" i="13"/>
  <c r="S666" i="13"/>
  <c r="S682" i="13"/>
  <c r="S698" i="13"/>
  <c r="S714" i="13"/>
  <c r="S730" i="13"/>
  <c r="S746" i="13"/>
  <c r="S762" i="13"/>
  <c r="S778" i="13"/>
  <c r="S794" i="13"/>
  <c r="S810" i="13"/>
  <c r="S826" i="13"/>
  <c r="S842" i="13"/>
  <c r="S858" i="13"/>
  <c r="S874" i="13"/>
  <c r="S890" i="13"/>
  <c r="S906" i="13"/>
  <c r="S922" i="13"/>
  <c r="S938" i="13"/>
  <c r="S954" i="13"/>
  <c r="S970" i="13"/>
  <c r="S986" i="13"/>
  <c r="S1002" i="13"/>
  <c r="S1018" i="13"/>
  <c r="S1034" i="13"/>
  <c r="S1050" i="13"/>
  <c r="S1066" i="13"/>
  <c r="S1082" i="13"/>
  <c r="S1098" i="13"/>
  <c r="S1114" i="13"/>
  <c r="S1130" i="13"/>
  <c r="AA477" i="13"/>
  <c r="AA493" i="13"/>
  <c r="AA509" i="13"/>
  <c r="AA525" i="13"/>
  <c r="AA541" i="13"/>
  <c r="AA557" i="13"/>
  <c r="AA573" i="13"/>
  <c r="AA589" i="13"/>
  <c r="AA605" i="13"/>
  <c r="AA621" i="13"/>
  <c r="AA637" i="13"/>
  <c r="AA653" i="13"/>
  <c r="AA669" i="13"/>
  <c r="AA685" i="13"/>
  <c r="S14" i="13"/>
  <c r="S30" i="13"/>
  <c r="S46" i="13"/>
  <c r="S62" i="13"/>
  <c r="S78" i="13"/>
  <c r="S94" i="13"/>
  <c r="S110" i="13"/>
  <c r="S126" i="13"/>
  <c r="S142" i="13"/>
  <c r="S158" i="13"/>
  <c r="S174" i="13"/>
  <c r="S190" i="13"/>
  <c r="S206" i="13"/>
  <c r="S222" i="13"/>
  <c r="S238" i="13"/>
  <c r="S254" i="13"/>
  <c r="S270" i="13"/>
  <c r="S286" i="13"/>
  <c r="S302" i="13"/>
  <c r="S318" i="13"/>
  <c r="S334" i="13"/>
  <c r="S350" i="13"/>
  <c r="S366" i="13"/>
  <c r="S382" i="13"/>
  <c r="S398" i="13"/>
  <c r="S414" i="13"/>
  <c r="S430" i="13"/>
  <c r="S446" i="13"/>
  <c r="S462" i="13"/>
  <c r="S478" i="13"/>
  <c r="S494" i="13"/>
  <c r="S510" i="13"/>
  <c r="S526" i="13"/>
  <c r="S542" i="13"/>
  <c r="S558" i="13"/>
  <c r="S574" i="13"/>
  <c r="S590" i="13"/>
  <c r="S606" i="13"/>
  <c r="S622" i="13"/>
  <c r="S638" i="13"/>
  <c r="S654" i="13"/>
  <c r="S670" i="13"/>
  <c r="S686" i="13"/>
  <c r="S702" i="13"/>
  <c r="S718" i="13"/>
  <c r="S734" i="13"/>
  <c r="S750" i="13"/>
  <c r="S766" i="13"/>
  <c r="S782" i="13"/>
  <c r="S798" i="13"/>
  <c r="S814" i="13"/>
  <c r="S830" i="13"/>
  <c r="S846" i="13"/>
  <c r="S862" i="13"/>
  <c r="S878" i="13"/>
  <c r="S894" i="13"/>
  <c r="S910" i="13"/>
  <c r="S926" i="13"/>
  <c r="S942" i="13"/>
  <c r="S958" i="13"/>
  <c r="S974" i="13"/>
  <c r="S990" i="13"/>
  <c r="S1006" i="13"/>
  <c r="S1022" i="13"/>
  <c r="S1038" i="13"/>
  <c r="S1054" i="13"/>
  <c r="S1070" i="13"/>
  <c r="S1086" i="13"/>
  <c r="S1102" i="13"/>
  <c r="S1118" i="13"/>
  <c r="S1134" i="13"/>
  <c r="S1146" i="13"/>
  <c r="S1162" i="13"/>
  <c r="S1178" i="13"/>
  <c r="S1194" i="13"/>
  <c r="S1210" i="13"/>
  <c r="EQ1" i="13"/>
  <c r="EQ17" i="13"/>
  <c r="EI8" i="13"/>
  <c r="EI24" i="13"/>
  <c r="EI40" i="13"/>
  <c r="EI56" i="13"/>
  <c r="EI72" i="13"/>
  <c r="EI88" i="13"/>
  <c r="EI104" i="13"/>
  <c r="EA12" i="13"/>
  <c r="EA28" i="13"/>
  <c r="EA44" i="13"/>
  <c r="EA60" i="13"/>
  <c r="EA76" i="13"/>
  <c r="EA92" i="13"/>
  <c r="EA108" i="13"/>
  <c r="EA124" i="13"/>
  <c r="EA140" i="13"/>
  <c r="EA156" i="13"/>
  <c r="EA172" i="13"/>
  <c r="EA188" i="13"/>
  <c r="EA204" i="13"/>
  <c r="EA220" i="13"/>
  <c r="EA236" i="13"/>
  <c r="EA252" i="13"/>
  <c r="EA268" i="13"/>
  <c r="EA284" i="13"/>
  <c r="EA300" i="13"/>
  <c r="DS2" i="13"/>
  <c r="DS18" i="13"/>
  <c r="DS34" i="13"/>
  <c r="DS50" i="13"/>
  <c r="DS66" i="13"/>
  <c r="DS82" i="13"/>
  <c r="DS98" i="13"/>
  <c r="DS114" i="13"/>
  <c r="DS130" i="13"/>
  <c r="DS146" i="13"/>
  <c r="DS162" i="13"/>
  <c r="DS178" i="13"/>
  <c r="DS194" i="13"/>
  <c r="DS210" i="13"/>
  <c r="DS226" i="13"/>
  <c r="DS242" i="13"/>
  <c r="DS258" i="13"/>
  <c r="DS274" i="13"/>
  <c r="DS290" i="13"/>
  <c r="DS306" i="13"/>
  <c r="DS322" i="13"/>
  <c r="DS338" i="13"/>
  <c r="DS354" i="13"/>
  <c r="DS370" i="13"/>
  <c r="DS386" i="13"/>
  <c r="DS402" i="13"/>
  <c r="DS418" i="13"/>
  <c r="DS434" i="13"/>
  <c r="DS450" i="13"/>
  <c r="DS466" i="13"/>
  <c r="DS482" i="13"/>
  <c r="DS498" i="13"/>
  <c r="DS514" i="13"/>
  <c r="DS530" i="13"/>
  <c r="DS546" i="13"/>
  <c r="DS562" i="13"/>
  <c r="DS578" i="13"/>
  <c r="DS594" i="13"/>
  <c r="DK13" i="13"/>
  <c r="DK29" i="13"/>
  <c r="DK45" i="13"/>
  <c r="DK61" i="13"/>
  <c r="DK77" i="13"/>
  <c r="DK93" i="13"/>
  <c r="DK109" i="13"/>
  <c r="DK125" i="13"/>
  <c r="DK141" i="13"/>
  <c r="DK157" i="13"/>
  <c r="DK173" i="13"/>
  <c r="DK189" i="13"/>
  <c r="DK205" i="13"/>
  <c r="DK221" i="13"/>
  <c r="DK237" i="13"/>
  <c r="S1150" i="13"/>
  <c r="S1166" i="13"/>
  <c r="S1182" i="13"/>
  <c r="S1198" i="13"/>
  <c r="S1214" i="13"/>
  <c r="EQ5" i="13"/>
  <c r="EQ21" i="13"/>
  <c r="EI12" i="13"/>
  <c r="EI28" i="13"/>
  <c r="EI44" i="13"/>
  <c r="EI60" i="13"/>
  <c r="EI76" i="13"/>
  <c r="EI92" i="13"/>
  <c r="EI108" i="13"/>
  <c r="EA16" i="13"/>
  <c r="EA32" i="13"/>
  <c r="EA48" i="13"/>
  <c r="EA64" i="13"/>
  <c r="EA80" i="13"/>
  <c r="EA96" i="13"/>
  <c r="EA112" i="13"/>
  <c r="EA128" i="13"/>
  <c r="EA144" i="13"/>
  <c r="EA160" i="13"/>
  <c r="EA176" i="13"/>
  <c r="EA192" i="13"/>
  <c r="EA208" i="13"/>
  <c r="EA224" i="13"/>
  <c r="EA240" i="13"/>
  <c r="EA256" i="13"/>
  <c r="EA272" i="13"/>
  <c r="EA288" i="13"/>
  <c r="EA304" i="13"/>
  <c r="DS6" i="13"/>
  <c r="DS22" i="13"/>
  <c r="DS38" i="13"/>
  <c r="DS54" i="13"/>
  <c r="DS70" i="13"/>
  <c r="DS86" i="13"/>
  <c r="DS102" i="13"/>
  <c r="DS118" i="13"/>
  <c r="DS134" i="13"/>
  <c r="DS150" i="13"/>
  <c r="DS166" i="13"/>
  <c r="DS182" i="13"/>
  <c r="DS198" i="13"/>
  <c r="DS214" i="13"/>
  <c r="DS230" i="13"/>
  <c r="DS246" i="13"/>
  <c r="DS262" i="13"/>
  <c r="DS278" i="13"/>
  <c r="DS294" i="13"/>
  <c r="DS310" i="13"/>
  <c r="DS326" i="13"/>
  <c r="DS342" i="13"/>
  <c r="DS358" i="13"/>
  <c r="DS374" i="13"/>
  <c r="DS390" i="13"/>
  <c r="DS406" i="13"/>
  <c r="DS422" i="13"/>
  <c r="DS438" i="13"/>
  <c r="DS454" i="13"/>
  <c r="DS470" i="13"/>
  <c r="DS486" i="13"/>
  <c r="DS502" i="13"/>
  <c r="DS518" i="13"/>
  <c r="DS534" i="13"/>
  <c r="DS550" i="13"/>
  <c r="DS566" i="13"/>
  <c r="DS582" i="13"/>
  <c r="DK1" i="13"/>
  <c r="DK17" i="13"/>
  <c r="DK33" i="13"/>
  <c r="DK49" i="13"/>
  <c r="DK65" i="13"/>
  <c r="DK81" i="13"/>
  <c r="DK97" i="13"/>
  <c r="DK113" i="13"/>
  <c r="DK129" i="13"/>
  <c r="DK145" i="13"/>
  <c r="DK161" i="13"/>
  <c r="DK177" i="13"/>
  <c r="DK193" i="13"/>
  <c r="DK209" i="13"/>
  <c r="DK225" i="13"/>
  <c r="DK241" i="13"/>
  <c r="S1154" i="13"/>
  <c r="S1170" i="13"/>
  <c r="S1186" i="13"/>
  <c r="S1202" i="13"/>
  <c r="EY3" i="13"/>
  <c r="EQ9" i="13"/>
  <c r="EQ25" i="13"/>
  <c r="EI16" i="13"/>
  <c r="EI32" i="13"/>
  <c r="EI48" i="13"/>
  <c r="EI64" i="13"/>
  <c r="EI80" i="13"/>
  <c r="EI96" i="13"/>
  <c r="EA4" i="13"/>
  <c r="EA20" i="13"/>
  <c r="EA36" i="13"/>
  <c r="EA52" i="13"/>
  <c r="EA68" i="13"/>
  <c r="EA84" i="13"/>
  <c r="EA100" i="13"/>
  <c r="EA116" i="13"/>
  <c r="EA132" i="13"/>
  <c r="EA148" i="13"/>
  <c r="EA164" i="13"/>
  <c r="EA180" i="13"/>
  <c r="EA196" i="13"/>
  <c r="EA212" i="13"/>
  <c r="EA228" i="13"/>
  <c r="EA244" i="13"/>
  <c r="EA260" i="13"/>
  <c r="EA276" i="13"/>
  <c r="EA292" i="13"/>
  <c r="EA308" i="13"/>
  <c r="DS10" i="13"/>
  <c r="DS26" i="13"/>
  <c r="DS42" i="13"/>
  <c r="DS58" i="13"/>
  <c r="DS74" i="13"/>
  <c r="DS90" i="13"/>
  <c r="DS106" i="13"/>
  <c r="DS122" i="13"/>
  <c r="DS138" i="13"/>
  <c r="DS154" i="13"/>
  <c r="DS170" i="13"/>
  <c r="DS186" i="13"/>
  <c r="DS202" i="13"/>
  <c r="DS218" i="13"/>
  <c r="DS234" i="13"/>
  <c r="DS250" i="13"/>
  <c r="DS266" i="13"/>
  <c r="DS282" i="13"/>
  <c r="DS298" i="13"/>
  <c r="DS314" i="13"/>
  <c r="DS330" i="13"/>
  <c r="DS346" i="13"/>
  <c r="DS362" i="13"/>
  <c r="DS378" i="13"/>
  <c r="DS394" i="13"/>
  <c r="DS410" i="13"/>
  <c r="DS426" i="13"/>
  <c r="DS442" i="13"/>
  <c r="DS458" i="13"/>
  <c r="DS474" i="13"/>
  <c r="DS490" i="13"/>
  <c r="DS506" i="13"/>
  <c r="DS522" i="13"/>
  <c r="DS538" i="13"/>
  <c r="DS554" i="13"/>
  <c r="DS570" i="13"/>
  <c r="DS586" i="13"/>
  <c r="DK5" i="13"/>
  <c r="DK21" i="13"/>
  <c r="DK37" i="13"/>
  <c r="DK53" i="13"/>
  <c r="DK69" i="13"/>
  <c r="DK85" i="13"/>
  <c r="DK101" i="13"/>
  <c r="DK117" i="13"/>
  <c r="DK133" i="13"/>
  <c r="DK149" i="13"/>
  <c r="DK165" i="13"/>
  <c r="DK181" i="13"/>
  <c r="DK197" i="13"/>
  <c r="DK213" i="13"/>
  <c r="DK229" i="13"/>
  <c r="S1158" i="13"/>
  <c r="S1174" i="13"/>
  <c r="S1190" i="13"/>
  <c r="S1206" i="13"/>
  <c r="EY7" i="13"/>
  <c r="EQ13" i="13"/>
  <c r="EI4" i="13"/>
  <c r="EI20" i="13"/>
  <c r="EI36" i="13"/>
  <c r="EI52" i="13"/>
  <c r="EI68" i="13"/>
  <c r="EI84" i="13"/>
  <c r="EI100" i="13"/>
  <c r="EA8" i="13"/>
  <c r="EA24" i="13"/>
  <c r="EA40" i="13"/>
  <c r="EA56" i="13"/>
  <c r="EA72" i="13"/>
  <c r="EA88" i="13"/>
  <c r="EA104" i="13"/>
  <c r="EA120" i="13"/>
  <c r="EA136" i="13"/>
  <c r="EA152" i="13"/>
  <c r="EA168" i="13"/>
  <c r="EA184" i="13"/>
  <c r="EA200" i="13"/>
  <c r="EA216" i="13"/>
  <c r="EA232" i="13"/>
  <c r="EA248" i="13"/>
  <c r="EA264" i="13"/>
  <c r="EA280" i="13"/>
  <c r="EA296" i="13"/>
  <c r="EA312" i="13"/>
  <c r="DS14" i="13"/>
  <c r="DS30" i="13"/>
  <c r="DS46" i="13"/>
  <c r="DS62" i="13"/>
  <c r="DS78" i="13"/>
  <c r="DS94" i="13"/>
  <c r="DS110" i="13"/>
  <c r="DS126" i="13"/>
  <c r="DS142" i="13"/>
  <c r="DS158" i="13"/>
  <c r="DS174" i="13"/>
  <c r="DS190" i="13"/>
  <c r="DS206" i="13"/>
  <c r="DS222" i="13"/>
  <c r="DS238" i="13"/>
  <c r="DS254" i="13"/>
  <c r="DS270" i="13"/>
  <c r="DS286" i="13"/>
  <c r="DS302" i="13"/>
  <c r="DS318" i="13"/>
  <c r="DS334" i="13"/>
  <c r="DS350" i="13"/>
  <c r="DS366" i="13"/>
  <c r="DS382" i="13"/>
  <c r="DS398" i="13"/>
  <c r="DS414" i="13"/>
  <c r="DS430" i="13"/>
  <c r="DS446" i="13"/>
  <c r="DS462" i="13"/>
  <c r="DS478" i="13"/>
  <c r="DS494" i="13"/>
  <c r="DS510" i="13"/>
  <c r="DS526" i="13"/>
  <c r="DS542" i="13"/>
  <c r="DS558" i="13"/>
  <c r="DS574" i="13"/>
  <c r="DS590" i="13"/>
  <c r="DK9" i="13"/>
  <c r="DK25" i="13"/>
  <c r="DK41" i="13"/>
  <c r="DK57" i="13"/>
  <c r="DK73" i="13"/>
  <c r="DK89" i="13"/>
  <c r="DK105" i="13"/>
  <c r="DK121" i="13"/>
  <c r="DK137" i="13"/>
  <c r="DK153" i="13"/>
  <c r="DK169" i="13"/>
  <c r="DK185" i="13"/>
  <c r="DK201" i="13"/>
  <c r="DK217" i="13"/>
  <c r="DK233" i="13"/>
  <c r="DK245" i="13"/>
  <c r="DK261" i="13"/>
  <c r="DK277" i="13"/>
  <c r="DK293" i="13"/>
  <c r="DK309" i="13"/>
  <c r="DK325" i="13"/>
  <c r="DK341" i="13"/>
  <c r="DK357" i="13"/>
  <c r="DK373" i="13"/>
  <c r="DK389" i="13"/>
  <c r="DK405" i="13"/>
  <c r="DK421" i="13"/>
  <c r="DK437" i="13"/>
  <c r="DK453" i="13"/>
  <c r="DK469" i="13"/>
  <c r="DK485" i="13"/>
  <c r="DK501" i="13"/>
  <c r="DK517" i="13"/>
  <c r="DK533" i="13"/>
  <c r="DK549" i="13"/>
  <c r="DK565" i="13"/>
  <c r="DK581" i="13"/>
  <c r="DK597" i="13"/>
  <c r="DK613" i="13"/>
  <c r="DK629" i="13"/>
  <c r="DK645" i="13"/>
  <c r="DK661" i="13"/>
  <c r="DK677" i="13"/>
  <c r="DK693" i="13"/>
  <c r="DK709" i="13"/>
  <c r="DK725" i="13"/>
  <c r="DK741" i="13"/>
  <c r="DK757" i="13"/>
  <c r="DK773" i="13"/>
  <c r="DK789" i="13"/>
  <c r="DK805" i="13"/>
  <c r="DK821" i="13"/>
  <c r="DK837" i="13"/>
  <c r="DK853" i="13"/>
  <c r="DK869" i="13"/>
  <c r="DK885" i="13"/>
  <c r="DK901" i="13"/>
  <c r="DK917" i="13"/>
  <c r="DK933" i="13"/>
  <c r="DK949" i="13"/>
  <c r="DK965" i="13"/>
  <c r="DK981" i="13"/>
  <c r="DK997" i="13"/>
  <c r="DK1013" i="13"/>
  <c r="DK1029" i="13"/>
  <c r="DK1045" i="13"/>
  <c r="DK1061" i="13"/>
  <c r="DK1077" i="13"/>
  <c r="DK1093" i="13"/>
  <c r="DK1109" i="13"/>
  <c r="DC5" i="13"/>
  <c r="CM3" i="13"/>
  <c r="CM19" i="13"/>
  <c r="CM35" i="13"/>
  <c r="CE9" i="13"/>
  <c r="CE25" i="13"/>
  <c r="CE41" i="13"/>
  <c r="CE57" i="13"/>
  <c r="CE73" i="13"/>
  <c r="CE89" i="13"/>
  <c r="CE105" i="13"/>
  <c r="CE121" i="13"/>
  <c r="BW6" i="13"/>
  <c r="BW22" i="13"/>
  <c r="BW38" i="13"/>
  <c r="BW54" i="13"/>
  <c r="BW70" i="13"/>
  <c r="BW86" i="13"/>
  <c r="BW102" i="13"/>
  <c r="BW118" i="13"/>
  <c r="BW134" i="13"/>
  <c r="BW150" i="13"/>
  <c r="BW166" i="13"/>
  <c r="BW182" i="13"/>
  <c r="BW198" i="13"/>
  <c r="BW214" i="13"/>
  <c r="BW230" i="13"/>
  <c r="BW246" i="13"/>
  <c r="BW262" i="13"/>
  <c r="BW278" i="13"/>
  <c r="BO6" i="13"/>
  <c r="BO22" i="13"/>
  <c r="BO38" i="13"/>
  <c r="BO54" i="13"/>
  <c r="BO70" i="13"/>
  <c r="BO86" i="13"/>
  <c r="BO102" i="13"/>
  <c r="BO118" i="13"/>
  <c r="BO134" i="13"/>
  <c r="BO150" i="13"/>
  <c r="BO166" i="13"/>
  <c r="BO182" i="13"/>
  <c r="BO198" i="13"/>
  <c r="BO214" i="13"/>
  <c r="BO230" i="13"/>
  <c r="BO246" i="13"/>
  <c r="BO262" i="13"/>
  <c r="BO278" i="13"/>
  <c r="BO294" i="13"/>
  <c r="BO310" i="13"/>
  <c r="BO326" i="13"/>
  <c r="BO342" i="13"/>
  <c r="BO358" i="13"/>
  <c r="BO374" i="13"/>
  <c r="BO390" i="13"/>
  <c r="BO406" i="13"/>
  <c r="BO422" i="13"/>
  <c r="BO438" i="13"/>
  <c r="AY4" i="13"/>
  <c r="AY20" i="13"/>
  <c r="AY36" i="13"/>
  <c r="AQ15" i="13"/>
  <c r="AQ31" i="13"/>
  <c r="AQ47" i="13"/>
  <c r="AQ63" i="13"/>
  <c r="AQ79" i="13"/>
  <c r="AQ95" i="13"/>
  <c r="AQ111" i="13"/>
  <c r="AQ127" i="13"/>
  <c r="AI13" i="13"/>
  <c r="AI29" i="13"/>
  <c r="AI45" i="13"/>
  <c r="AI61" i="13"/>
  <c r="AI77" i="13"/>
  <c r="AI93" i="13"/>
  <c r="AI109" i="13"/>
  <c r="AI125" i="13"/>
  <c r="AI141" i="13"/>
  <c r="AI157" i="13"/>
  <c r="AI173" i="13"/>
  <c r="AI189" i="13"/>
  <c r="AI205" i="13"/>
  <c r="AI221" i="13"/>
  <c r="AI237" i="13"/>
  <c r="AI253" i="13"/>
  <c r="AI269" i="13"/>
  <c r="AI285" i="13"/>
  <c r="AI301" i="13"/>
  <c r="AA6" i="13"/>
  <c r="AA22" i="13"/>
  <c r="AA38" i="13"/>
  <c r="AA54" i="13"/>
  <c r="AA70" i="13"/>
  <c r="AA86" i="13"/>
  <c r="AA102" i="13"/>
  <c r="AA118" i="13"/>
  <c r="AA134" i="13"/>
  <c r="AA150" i="13"/>
  <c r="AA166" i="13"/>
  <c r="AA182" i="13"/>
  <c r="AA198" i="13"/>
  <c r="AA214" i="13"/>
  <c r="AA230" i="13"/>
  <c r="AA246" i="13"/>
  <c r="AA262" i="13"/>
  <c r="AA278" i="13"/>
  <c r="AA294" i="13"/>
  <c r="AA310" i="13"/>
  <c r="AA326" i="13"/>
  <c r="AA342" i="13"/>
  <c r="AA358" i="13"/>
  <c r="AA374" i="13"/>
  <c r="AA390" i="13"/>
  <c r="AA406" i="13"/>
  <c r="AA422" i="13"/>
  <c r="DK249" i="13"/>
  <c r="DK265" i="13"/>
  <c r="DK281" i="13"/>
  <c r="DK297" i="13"/>
  <c r="DK313" i="13"/>
  <c r="DK329" i="13"/>
  <c r="DK345" i="13"/>
  <c r="DK361" i="13"/>
  <c r="DK377" i="13"/>
  <c r="DK393" i="13"/>
  <c r="DK409" i="13"/>
  <c r="DK425" i="13"/>
  <c r="DK441" i="13"/>
  <c r="DK457" i="13"/>
  <c r="DK473" i="13"/>
  <c r="DK489" i="13"/>
  <c r="DK505" i="13"/>
  <c r="DK521" i="13"/>
  <c r="DK537" i="13"/>
  <c r="DK553" i="13"/>
  <c r="DK569" i="13"/>
  <c r="DK585" i="13"/>
  <c r="DK601" i="13"/>
  <c r="DK617" i="13"/>
  <c r="DK633" i="13"/>
  <c r="DK649" i="13"/>
  <c r="DK665" i="13"/>
  <c r="DK681" i="13"/>
  <c r="DK697" i="13"/>
  <c r="DK713" i="13"/>
  <c r="DK729" i="13"/>
  <c r="DK745" i="13"/>
  <c r="DK761" i="13"/>
  <c r="DK777" i="13"/>
  <c r="DK793" i="13"/>
  <c r="DK809" i="13"/>
  <c r="DK825" i="13"/>
  <c r="DK841" i="13"/>
  <c r="DK857" i="13"/>
  <c r="DK873" i="13"/>
  <c r="DK889" i="13"/>
  <c r="DK905" i="13"/>
  <c r="DK921" i="13"/>
  <c r="DK937" i="13"/>
  <c r="DK953" i="13"/>
  <c r="DK969" i="13"/>
  <c r="DK985" i="13"/>
  <c r="DK1001" i="13"/>
  <c r="DK1017" i="13"/>
  <c r="DK1033" i="13"/>
  <c r="DK1049" i="13"/>
  <c r="DK1065" i="13"/>
  <c r="DK1081" i="13"/>
  <c r="DK1097" i="13"/>
  <c r="DK1113" i="13"/>
  <c r="CU3" i="13"/>
  <c r="CM7" i="13"/>
  <c r="CM23" i="13"/>
  <c r="CM39" i="13"/>
  <c r="CE13" i="13"/>
  <c r="CE29" i="13"/>
  <c r="CE45" i="13"/>
  <c r="CE61" i="13"/>
  <c r="CE77" i="13"/>
  <c r="CE93" i="13"/>
  <c r="CE109" i="13"/>
  <c r="CE125" i="13"/>
  <c r="BW10" i="13"/>
  <c r="BW26" i="13"/>
  <c r="BW42" i="13"/>
  <c r="BW58" i="13"/>
  <c r="BW74" i="13"/>
  <c r="BW90" i="13"/>
  <c r="BW106" i="13"/>
  <c r="BW122" i="13"/>
  <c r="BW138" i="13"/>
  <c r="BW154" i="13"/>
  <c r="BW170" i="13"/>
  <c r="BW186" i="13"/>
  <c r="BW202" i="13"/>
  <c r="BW218" i="13"/>
  <c r="BW234" i="13"/>
  <c r="BW250" i="13"/>
  <c r="BW266" i="13"/>
  <c r="BW282" i="13"/>
  <c r="BO10" i="13"/>
  <c r="BO26" i="13"/>
  <c r="BO42" i="13"/>
  <c r="BO58" i="13"/>
  <c r="BO74" i="13"/>
  <c r="BO90" i="13"/>
  <c r="BO106" i="13"/>
  <c r="BO122" i="13"/>
  <c r="BO138" i="13"/>
  <c r="BO154" i="13"/>
  <c r="BO170" i="13"/>
  <c r="BO186" i="13"/>
  <c r="BO202" i="13"/>
  <c r="BO218" i="13"/>
  <c r="BO234" i="13"/>
  <c r="BO250" i="13"/>
  <c r="BO266" i="13"/>
  <c r="BO282" i="13"/>
  <c r="BO298" i="13"/>
  <c r="BO314" i="13"/>
  <c r="BO330" i="13"/>
  <c r="BO346" i="13"/>
  <c r="BO362" i="13"/>
  <c r="BO378" i="13"/>
  <c r="BO394" i="13"/>
  <c r="BO410" i="13"/>
  <c r="BO426" i="13"/>
  <c r="BG4" i="13"/>
  <c r="AY8" i="13"/>
  <c r="AY24" i="13"/>
  <c r="AQ3" i="13"/>
  <c r="AQ19" i="13"/>
  <c r="AQ35" i="13"/>
  <c r="AQ51" i="13"/>
  <c r="AQ67" i="13"/>
  <c r="AQ83" i="13"/>
  <c r="AQ99" i="13"/>
  <c r="AQ115" i="13"/>
  <c r="AI1" i="13"/>
  <c r="AI17" i="13"/>
  <c r="AI33" i="13"/>
  <c r="AI49" i="13"/>
  <c r="AI65" i="13"/>
  <c r="AI81" i="13"/>
  <c r="AI97" i="13"/>
  <c r="AI113" i="13"/>
  <c r="AI129" i="13"/>
  <c r="AI145" i="13"/>
  <c r="AI161" i="13"/>
  <c r="AI177" i="13"/>
  <c r="AI193" i="13"/>
  <c r="AI209" i="13"/>
  <c r="AI225" i="13"/>
  <c r="AI241" i="13"/>
  <c r="AI257" i="13"/>
  <c r="AI273" i="13"/>
  <c r="AI289" i="13"/>
  <c r="AI305" i="13"/>
  <c r="AA10" i="13"/>
  <c r="AA26" i="13"/>
  <c r="AA42" i="13"/>
  <c r="AA58" i="13"/>
  <c r="AA74" i="13"/>
  <c r="AA90" i="13"/>
  <c r="AA106" i="13"/>
  <c r="AA122" i="13"/>
  <c r="AA138" i="13"/>
  <c r="AA154" i="13"/>
  <c r="AA170" i="13"/>
  <c r="AA186" i="13"/>
  <c r="AA202" i="13"/>
  <c r="AA218" i="13"/>
  <c r="AA234" i="13"/>
  <c r="AA250" i="13"/>
  <c r="AA266" i="13"/>
  <c r="AA282" i="13"/>
  <c r="AA298" i="13"/>
  <c r="AA314" i="13"/>
  <c r="AA330" i="13"/>
  <c r="AA346" i="13"/>
  <c r="AA362" i="13"/>
  <c r="AA378" i="13"/>
  <c r="AA394" i="13"/>
  <c r="AA410" i="13"/>
  <c r="AA426" i="13"/>
  <c r="DK253" i="13"/>
  <c r="DK269" i="13"/>
  <c r="DK285" i="13"/>
  <c r="DK301" i="13"/>
  <c r="DK317" i="13"/>
  <c r="DK333" i="13"/>
  <c r="DK349" i="13"/>
  <c r="DK365" i="13"/>
  <c r="DK381" i="13"/>
  <c r="DK397" i="13"/>
  <c r="DK413" i="13"/>
  <c r="DK429" i="13"/>
  <c r="DK445" i="13"/>
  <c r="DK461" i="13"/>
  <c r="DK477" i="13"/>
  <c r="DK493" i="13"/>
  <c r="DK509" i="13"/>
  <c r="DK525" i="13"/>
  <c r="DK541" i="13"/>
  <c r="DK557" i="13"/>
  <c r="DK573" i="13"/>
  <c r="DK589" i="13"/>
  <c r="DK605" i="13"/>
  <c r="DK621" i="13"/>
  <c r="DK637" i="13"/>
  <c r="DK653" i="13"/>
  <c r="DK669" i="13"/>
  <c r="DK685" i="13"/>
  <c r="DK701" i="13"/>
  <c r="DK717" i="13"/>
  <c r="DK733" i="13"/>
  <c r="DK749" i="13"/>
  <c r="DK765" i="13"/>
  <c r="DK781" i="13"/>
  <c r="DK797" i="13"/>
  <c r="DK813" i="13"/>
  <c r="DK829" i="13"/>
  <c r="DK845" i="13"/>
  <c r="DK861" i="13"/>
  <c r="DK877" i="13"/>
  <c r="DK893" i="13"/>
  <c r="DK909" i="13"/>
  <c r="DK925" i="13"/>
  <c r="DK941" i="13"/>
  <c r="DK957" i="13"/>
  <c r="DK973" i="13"/>
  <c r="DK989" i="13"/>
  <c r="DK1005" i="13"/>
  <c r="DK1021" i="13"/>
  <c r="DK1037" i="13"/>
  <c r="DK1053" i="13"/>
  <c r="DK1069" i="13"/>
  <c r="DK1085" i="13"/>
  <c r="DK1101" i="13"/>
  <c r="DK1117" i="13"/>
  <c r="CU7" i="13"/>
  <c r="CM11" i="13"/>
  <c r="CM27" i="13"/>
  <c r="CE1" i="13"/>
  <c r="CE17" i="13"/>
  <c r="CE33" i="13"/>
  <c r="CE49" i="13"/>
  <c r="CE65" i="13"/>
  <c r="CE81" i="13"/>
  <c r="CE97" i="13"/>
  <c r="CE113" i="13"/>
  <c r="CE129" i="13"/>
  <c r="BW14" i="13"/>
  <c r="BW30" i="13"/>
  <c r="BW46" i="13"/>
  <c r="BW62" i="13"/>
  <c r="BW78" i="13"/>
  <c r="BW94" i="13"/>
  <c r="BW110" i="13"/>
  <c r="BW126" i="13"/>
  <c r="BW142" i="13"/>
  <c r="BW158" i="13"/>
  <c r="BW174" i="13"/>
  <c r="BW190" i="13"/>
  <c r="BW206" i="13"/>
  <c r="BW222" i="13"/>
  <c r="BW238" i="13"/>
  <c r="BW254" i="13"/>
  <c r="BW270" i="13"/>
  <c r="BW286" i="13"/>
  <c r="BO14" i="13"/>
  <c r="BO30" i="13"/>
  <c r="BO46" i="13"/>
  <c r="BO62" i="13"/>
  <c r="BO78" i="13"/>
  <c r="BO94" i="13"/>
  <c r="BO110" i="13"/>
  <c r="BO126" i="13"/>
  <c r="BO142" i="13"/>
  <c r="BO158" i="13"/>
  <c r="BO174" i="13"/>
  <c r="BO190" i="13"/>
  <c r="BO206" i="13"/>
  <c r="BO222" i="13"/>
  <c r="BO238" i="13"/>
  <c r="BO254" i="13"/>
  <c r="BO270" i="13"/>
  <c r="BO286" i="13"/>
  <c r="BO302" i="13"/>
  <c r="BO318" i="13"/>
  <c r="BO334" i="13"/>
  <c r="BO350" i="13"/>
  <c r="BO366" i="13"/>
  <c r="BO382" i="13"/>
  <c r="BO398" i="13"/>
  <c r="BO414" i="13"/>
  <c r="BO430" i="13"/>
  <c r="BG8" i="13"/>
  <c r="AY12" i="13"/>
  <c r="AY28" i="13"/>
  <c r="AQ7" i="13"/>
  <c r="AQ23" i="13"/>
  <c r="AQ39" i="13"/>
  <c r="AQ55" i="13"/>
  <c r="AQ71" i="13"/>
  <c r="AQ87" i="13"/>
  <c r="AQ103" i="13"/>
  <c r="AQ119" i="13"/>
  <c r="AI5" i="13"/>
  <c r="AI21" i="13"/>
  <c r="AI37" i="13"/>
  <c r="AI53" i="13"/>
  <c r="AI69" i="13"/>
  <c r="AI85" i="13"/>
  <c r="AI101" i="13"/>
  <c r="AI117" i="13"/>
  <c r="AI133" i="13"/>
  <c r="AI149" i="13"/>
  <c r="AI165" i="13"/>
  <c r="AI181" i="13"/>
  <c r="AI197" i="13"/>
  <c r="AI213" i="13"/>
  <c r="AI229" i="13"/>
  <c r="AI245" i="13"/>
  <c r="AI261" i="13"/>
  <c r="AI277" i="13"/>
  <c r="AI293" i="13"/>
  <c r="AI309" i="13"/>
  <c r="AA14" i="13"/>
  <c r="AA30" i="13"/>
  <c r="AA46" i="13"/>
  <c r="AA62" i="13"/>
  <c r="AA78" i="13"/>
  <c r="AA94" i="13"/>
  <c r="AA110" i="13"/>
  <c r="AA126" i="13"/>
  <c r="AA142" i="13"/>
  <c r="AA158" i="13"/>
  <c r="AA174" i="13"/>
  <c r="AA190" i="13"/>
  <c r="AA206" i="13"/>
  <c r="AA222" i="13"/>
  <c r="AA238" i="13"/>
  <c r="AA254" i="13"/>
  <c r="AA270" i="13"/>
  <c r="AA286" i="13"/>
  <c r="AA302" i="13"/>
  <c r="AA318" i="13"/>
  <c r="AA334" i="13"/>
  <c r="AA350" i="13"/>
  <c r="AA366" i="13"/>
  <c r="AA382" i="13"/>
  <c r="AA398" i="13"/>
  <c r="AA414" i="13"/>
  <c r="AA430" i="13"/>
  <c r="DK257" i="13"/>
  <c r="DK273" i="13"/>
  <c r="DK289" i="13"/>
  <c r="DK305" i="13"/>
  <c r="DK321" i="13"/>
  <c r="DK337" i="13"/>
  <c r="DK353" i="13"/>
  <c r="DK369" i="13"/>
  <c r="DK385" i="13"/>
  <c r="DK401" i="13"/>
  <c r="DK417" i="13"/>
  <c r="DK433" i="13"/>
  <c r="DK449" i="13"/>
  <c r="DK465" i="13"/>
  <c r="DK481" i="13"/>
  <c r="DK497" i="13"/>
  <c r="DK513" i="13"/>
  <c r="DK529" i="13"/>
  <c r="DK545" i="13"/>
  <c r="DK561" i="13"/>
  <c r="DK577" i="13"/>
  <c r="DK593" i="13"/>
  <c r="DK609" i="13"/>
  <c r="DK625" i="13"/>
  <c r="DK641" i="13"/>
  <c r="DK657" i="13"/>
  <c r="DK673" i="13"/>
  <c r="DK689" i="13"/>
  <c r="DK705" i="13"/>
  <c r="DK721" i="13"/>
  <c r="DK737" i="13"/>
  <c r="DK753" i="13"/>
  <c r="DK769" i="13"/>
  <c r="DK785" i="13"/>
  <c r="DK801" i="13"/>
  <c r="DK817" i="13"/>
  <c r="DK833" i="13"/>
  <c r="DK849" i="13"/>
  <c r="DK865" i="13"/>
  <c r="DK881" i="13"/>
  <c r="DK897" i="13"/>
  <c r="DK913" i="13"/>
  <c r="DK929" i="13"/>
  <c r="DK945" i="13"/>
  <c r="DK961" i="13"/>
  <c r="DK977" i="13"/>
  <c r="DK993" i="13"/>
  <c r="DK1009" i="13"/>
  <c r="DK1025" i="13"/>
  <c r="DK1041" i="13"/>
  <c r="DK1057" i="13"/>
  <c r="DK1073" i="13"/>
  <c r="DK1089" i="13"/>
  <c r="DK1105" i="13"/>
  <c r="DC1" i="13"/>
  <c r="CU11" i="13"/>
  <c r="CM15" i="13"/>
  <c r="CM31" i="13"/>
  <c r="CE5" i="13"/>
  <c r="CE21" i="13"/>
  <c r="CE37" i="13"/>
  <c r="CE53" i="13"/>
  <c r="CE69" i="13"/>
  <c r="CE85" i="13"/>
  <c r="CE101" i="13"/>
  <c r="CE117" i="13"/>
  <c r="BW2" i="13"/>
  <c r="BW18" i="13"/>
  <c r="BW34" i="13"/>
  <c r="BW50" i="13"/>
  <c r="BW66" i="13"/>
  <c r="BW82" i="13"/>
  <c r="BW98" i="13"/>
  <c r="BW114" i="13"/>
  <c r="BW130" i="13"/>
  <c r="BW146" i="13"/>
  <c r="BW162" i="13"/>
  <c r="BW178" i="13"/>
  <c r="BW194" i="13"/>
  <c r="BW210" i="13"/>
  <c r="BW226" i="13"/>
  <c r="BW242" i="13"/>
  <c r="BW258" i="13"/>
  <c r="BW274" i="13"/>
  <c r="BO2" i="13"/>
  <c r="BO18" i="13"/>
  <c r="BO34" i="13"/>
  <c r="BO50" i="13"/>
  <c r="BO66" i="13"/>
  <c r="BO82" i="13"/>
  <c r="BO98" i="13"/>
  <c r="BO114" i="13"/>
  <c r="BO130" i="13"/>
  <c r="BO146" i="13"/>
  <c r="BO162" i="13"/>
  <c r="BO178" i="13"/>
  <c r="BO194" i="13"/>
  <c r="BO210" i="13"/>
  <c r="BO226" i="13"/>
  <c r="BO242" i="13"/>
  <c r="BO258" i="13"/>
  <c r="BO274" i="13"/>
  <c r="BO290" i="13"/>
  <c r="BO306" i="13"/>
  <c r="BO322" i="13"/>
  <c r="BO338" i="13"/>
  <c r="BO354" i="13"/>
  <c r="BO370" i="13"/>
  <c r="BO386" i="13"/>
  <c r="BO402" i="13"/>
  <c r="BO418" i="13"/>
  <c r="BO434" i="13"/>
  <c r="BG12" i="13"/>
  <c r="AY16" i="13"/>
  <c r="AY32" i="13"/>
  <c r="AQ11" i="13"/>
  <c r="AQ27" i="13"/>
  <c r="AQ43" i="13"/>
  <c r="AQ59" i="13"/>
  <c r="AQ75" i="13"/>
  <c r="AQ91" i="13"/>
  <c r="AQ107" i="13"/>
  <c r="AQ123" i="13"/>
  <c r="AI9" i="13"/>
  <c r="AI25" i="13"/>
  <c r="AI41" i="13"/>
  <c r="AI57" i="13"/>
  <c r="AI73" i="13"/>
  <c r="AI89" i="13"/>
  <c r="AI105" i="13"/>
  <c r="AI121" i="13"/>
  <c r="AI137" i="13"/>
  <c r="AI153" i="13"/>
  <c r="AI169" i="13"/>
  <c r="AI185" i="13"/>
  <c r="AI201" i="13"/>
  <c r="AI217" i="13"/>
  <c r="AI233" i="13"/>
  <c r="AI249" i="13"/>
  <c r="AI265" i="13"/>
  <c r="AI281" i="13"/>
  <c r="AI297" i="13"/>
  <c r="AA2" i="13"/>
  <c r="AA18" i="13"/>
  <c r="AA34" i="13"/>
  <c r="AA50" i="13"/>
  <c r="AA66" i="13"/>
  <c r="AA82" i="13"/>
  <c r="AA98" i="13"/>
  <c r="AA114" i="13"/>
  <c r="AA130" i="13"/>
  <c r="AA146" i="13"/>
  <c r="AA162" i="13"/>
  <c r="AA178" i="13"/>
  <c r="AA194" i="13"/>
  <c r="AA210" i="13"/>
  <c r="AA226" i="13"/>
  <c r="AA242" i="13"/>
  <c r="AA258" i="13"/>
  <c r="AA274" i="13"/>
  <c r="AA290" i="13"/>
  <c r="AA306" i="13"/>
  <c r="AA322" i="13"/>
  <c r="AA338" i="13"/>
  <c r="AA354" i="13"/>
  <c r="AA370" i="13"/>
  <c r="AA386" i="13"/>
  <c r="AA402" i="13"/>
  <c r="AA418" i="13"/>
  <c r="AA434" i="13"/>
  <c r="AA438" i="13"/>
  <c r="AA454" i="13"/>
  <c r="AA470" i="13"/>
  <c r="AA486" i="13"/>
  <c r="AA502" i="13"/>
  <c r="AA518" i="13"/>
  <c r="AA534" i="13"/>
  <c r="AA550" i="13"/>
  <c r="AA566" i="13"/>
  <c r="AA582" i="13"/>
  <c r="AA598" i="13"/>
  <c r="AA614" i="13"/>
  <c r="AA630" i="13"/>
  <c r="AA646" i="13"/>
  <c r="AA662" i="13"/>
  <c r="AA678" i="13"/>
  <c r="S7" i="13"/>
  <c r="S23" i="13"/>
  <c r="S39" i="13"/>
  <c r="S55" i="13"/>
  <c r="S71" i="13"/>
  <c r="S87" i="13"/>
  <c r="S103" i="13"/>
  <c r="S119" i="13"/>
  <c r="S135" i="13"/>
  <c r="S151" i="13"/>
  <c r="S167" i="13"/>
  <c r="S183" i="13"/>
  <c r="S199" i="13"/>
  <c r="S215" i="13"/>
  <c r="S231" i="13"/>
  <c r="S247" i="13"/>
  <c r="S263" i="13"/>
  <c r="S279" i="13"/>
  <c r="S295" i="13"/>
  <c r="S311" i="13"/>
  <c r="S327" i="13"/>
  <c r="S343" i="13"/>
  <c r="S359" i="13"/>
  <c r="S375" i="13"/>
  <c r="S391" i="13"/>
  <c r="S407" i="13"/>
  <c r="S423" i="13"/>
  <c r="S439" i="13"/>
  <c r="S455" i="13"/>
  <c r="S471" i="13"/>
  <c r="S487" i="13"/>
  <c r="S503" i="13"/>
  <c r="S519" i="13"/>
  <c r="S535" i="13"/>
  <c r="S551" i="13"/>
  <c r="S567" i="13"/>
  <c r="S583" i="13"/>
  <c r="S599" i="13"/>
  <c r="S615" i="13"/>
  <c r="S631" i="13"/>
  <c r="S647" i="13"/>
  <c r="S663" i="13"/>
  <c r="S679" i="13"/>
  <c r="S695" i="13"/>
  <c r="S711" i="13"/>
  <c r="S727" i="13"/>
  <c r="S743" i="13"/>
  <c r="S759" i="13"/>
  <c r="S775" i="13"/>
  <c r="S791" i="13"/>
  <c r="S807" i="13"/>
  <c r="S823" i="13"/>
  <c r="S839" i="13"/>
  <c r="S855" i="13"/>
  <c r="S871" i="13"/>
  <c r="S887" i="13"/>
  <c r="S903" i="13"/>
  <c r="S919" i="13"/>
  <c r="S935" i="13"/>
  <c r="S951" i="13"/>
  <c r="S967" i="13"/>
  <c r="S983" i="13"/>
  <c r="S999" i="13"/>
  <c r="S1015" i="13"/>
  <c r="S1031" i="13"/>
  <c r="S1047" i="13"/>
  <c r="S1063" i="13"/>
  <c r="S1079" i="13"/>
  <c r="S1095" i="13"/>
  <c r="S1111" i="13"/>
  <c r="S1127" i="13"/>
  <c r="S1143" i="13"/>
  <c r="S1159" i="13"/>
  <c r="S1175" i="13"/>
  <c r="S1191" i="13"/>
  <c r="S1207" i="13"/>
  <c r="EY8" i="13"/>
  <c r="EQ14" i="13"/>
  <c r="EI1" i="13"/>
  <c r="EI17" i="13"/>
  <c r="EI33" i="13"/>
  <c r="EI49" i="13"/>
  <c r="EI65" i="13"/>
  <c r="EI81" i="13"/>
  <c r="EI97" i="13"/>
  <c r="EA1" i="13"/>
  <c r="EA17" i="13"/>
  <c r="EA33" i="13"/>
  <c r="EA49" i="13"/>
  <c r="EA65" i="13"/>
  <c r="EA81" i="13"/>
  <c r="EA97" i="13"/>
  <c r="EA113" i="13"/>
  <c r="EA129" i="13"/>
  <c r="EA145" i="13"/>
  <c r="EA161" i="13"/>
  <c r="EA177" i="13"/>
  <c r="EA193" i="13"/>
  <c r="EA209" i="13"/>
  <c r="EA225" i="13"/>
  <c r="EA241" i="13"/>
  <c r="EA257" i="13"/>
  <c r="EA273" i="13"/>
  <c r="EA289" i="13"/>
  <c r="EA305" i="13"/>
  <c r="DS7" i="13"/>
  <c r="DS23" i="13"/>
  <c r="DS39" i="13"/>
  <c r="DS55" i="13"/>
  <c r="DS71" i="13"/>
  <c r="DS87" i="13"/>
  <c r="DS103" i="13"/>
  <c r="DS119" i="13"/>
  <c r="DS135" i="13"/>
  <c r="DS151" i="13"/>
  <c r="DS167" i="13"/>
  <c r="DS183" i="13"/>
  <c r="DS199" i="13"/>
  <c r="DS215" i="13"/>
  <c r="DS231" i="13"/>
  <c r="DS247" i="13"/>
  <c r="DS263" i="13"/>
  <c r="DS279" i="13"/>
  <c r="DS295" i="13"/>
  <c r="DS311" i="13"/>
  <c r="DS327" i="13"/>
  <c r="DS343" i="13"/>
  <c r="DS359" i="13"/>
  <c r="DS375" i="13"/>
  <c r="DS391" i="13"/>
  <c r="DS407" i="13"/>
  <c r="DS423" i="13"/>
  <c r="DS439" i="13"/>
  <c r="DS455" i="13"/>
  <c r="DS471" i="13"/>
  <c r="DS487" i="13"/>
  <c r="DS503" i="13"/>
  <c r="DS519" i="13"/>
  <c r="DS535" i="13"/>
  <c r="DS551" i="13"/>
  <c r="DS567" i="13"/>
  <c r="DS583" i="13"/>
  <c r="DK2" i="13"/>
  <c r="DK18" i="13"/>
  <c r="DK34" i="13"/>
  <c r="DK50" i="13"/>
  <c r="DK66" i="13"/>
  <c r="DK82" i="13"/>
  <c r="DK98" i="13"/>
  <c r="DK114" i="13"/>
  <c r="DK130" i="13"/>
  <c r="DK146" i="13"/>
  <c r="DK162" i="13"/>
  <c r="DK178" i="13"/>
  <c r="DK194" i="13"/>
  <c r="AA442" i="13"/>
  <c r="AA458" i="13"/>
  <c r="AA474" i="13"/>
  <c r="AA490" i="13"/>
  <c r="AA506" i="13"/>
  <c r="AA522" i="13"/>
  <c r="AA538" i="13"/>
  <c r="AA554" i="13"/>
  <c r="AA570" i="13"/>
  <c r="AA586" i="13"/>
  <c r="AA602" i="13"/>
  <c r="AA618" i="13"/>
  <c r="AA634" i="13"/>
  <c r="AA650" i="13"/>
  <c r="AA666" i="13"/>
  <c r="AA682" i="13"/>
  <c r="S11" i="13"/>
  <c r="S27" i="13"/>
  <c r="S43" i="13"/>
  <c r="S59" i="13"/>
  <c r="S75" i="13"/>
  <c r="S91" i="13"/>
  <c r="S107" i="13"/>
  <c r="S123" i="13"/>
  <c r="S139" i="13"/>
  <c r="S155" i="13"/>
  <c r="S171" i="13"/>
  <c r="S187" i="13"/>
  <c r="S203" i="13"/>
  <c r="S219" i="13"/>
  <c r="S235" i="13"/>
  <c r="S251" i="13"/>
  <c r="S267" i="13"/>
  <c r="S283" i="13"/>
  <c r="S299" i="13"/>
  <c r="S315" i="13"/>
  <c r="S331" i="13"/>
  <c r="S347" i="13"/>
  <c r="S363" i="13"/>
  <c r="S379" i="13"/>
  <c r="S395" i="13"/>
  <c r="S411" i="13"/>
  <c r="S427" i="13"/>
  <c r="S443" i="13"/>
  <c r="S459" i="13"/>
  <c r="S475" i="13"/>
  <c r="S491" i="13"/>
  <c r="S507" i="13"/>
  <c r="S523" i="13"/>
  <c r="S539" i="13"/>
  <c r="S555" i="13"/>
  <c r="S571" i="13"/>
  <c r="S587" i="13"/>
  <c r="S603" i="13"/>
  <c r="S619" i="13"/>
  <c r="S635" i="13"/>
  <c r="S651" i="13"/>
  <c r="S667" i="13"/>
  <c r="S683" i="13"/>
  <c r="S699" i="13"/>
  <c r="S715" i="13"/>
  <c r="S731" i="13"/>
  <c r="S747" i="13"/>
  <c r="S763" i="13"/>
  <c r="S779" i="13"/>
  <c r="S795" i="13"/>
  <c r="S811" i="13"/>
  <c r="S827" i="13"/>
  <c r="S843" i="13"/>
  <c r="S859" i="13"/>
  <c r="S875" i="13"/>
  <c r="S891" i="13"/>
  <c r="S907" i="13"/>
  <c r="S923" i="13"/>
  <c r="S939" i="13"/>
  <c r="S955" i="13"/>
  <c r="S971" i="13"/>
  <c r="S987" i="13"/>
  <c r="S1003" i="13"/>
  <c r="S1019" i="13"/>
  <c r="S1035" i="13"/>
  <c r="S1051" i="13"/>
  <c r="S1067" i="13"/>
  <c r="S1083" i="13"/>
  <c r="S1099" i="13"/>
  <c r="S1115" i="13"/>
  <c r="S1131" i="13"/>
  <c r="S1147" i="13"/>
  <c r="S1163" i="13"/>
  <c r="S1179" i="13"/>
  <c r="S1195" i="13"/>
  <c r="S1211" i="13"/>
  <c r="EQ2" i="13"/>
  <c r="EQ18" i="13"/>
  <c r="EI5" i="13"/>
  <c r="EI21" i="13"/>
  <c r="EI37" i="13"/>
  <c r="EI53" i="13"/>
  <c r="EI69" i="13"/>
  <c r="EI85" i="13"/>
  <c r="EI101" i="13"/>
  <c r="EA5" i="13"/>
  <c r="EA21" i="13"/>
  <c r="EA37" i="13"/>
  <c r="EA53" i="13"/>
  <c r="EA69" i="13"/>
  <c r="EA85" i="13"/>
  <c r="EA101" i="13"/>
  <c r="EA117" i="13"/>
  <c r="EA133" i="13"/>
  <c r="EA149" i="13"/>
  <c r="EA165" i="13"/>
  <c r="EA181" i="13"/>
  <c r="EA197" i="13"/>
  <c r="EA213" i="13"/>
  <c r="EA229" i="13"/>
  <c r="EA245" i="13"/>
  <c r="EA261" i="13"/>
  <c r="EA277" i="13"/>
  <c r="EA293" i="13"/>
  <c r="EA309" i="13"/>
  <c r="DS11" i="13"/>
  <c r="DS27" i="13"/>
  <c r="DS43" i="13"/>
  <c r="DS59" i="13"/>
  <c r="DS75" i="13"/>
  <c r="DS91" i="13"/>
  <c r="DS107" i="13"/>
  <c r="DS123" i="13"/>
  <c r="DS139" i="13"/>
  <c r="DS155" i="13"/>
  <c r="DS171" i="13"/>
  <c r="DS187" i="13"/>
  <c r="DS203" i="13"/>
  <c r="DS219" i="13"/>
  <c r="DS235" i="13"/>
  <c r="DS251" i="13"/>
  <c r="DS267" i="13"/>
  <c r="DS283" i="13"/>
  <c r="DS299" i="13"/>
  <c r="DS315" i="13"/>
  <c r="DS331" i="13"/>
  <c r="DS347" i="13"/>
  <c r="DS363" i="13"/>
  <c r="DS379" i="13"/>
  <c r="DS395" i="13"/>
  <c r="DS411" i="13"/>
  <c r="DS427" i="13"/>
  <c r="DS443" i="13"/>
  <c r="DS459" i="13"/>
  <c r="DS475" i="13"/>
  <c r="DS491" i="13"/>
  <c r="DS507" i="13"/>
  <c r="DS523" i="13"/>
  <c r="DS539" i="13"/>
  <c r="DS555" i="13"/>
  <c r="DS571" i="13"/>
  <c r="DS587" i="13"/>
  <c r="DK6" i="13"/>
  <c r="DK22" i="13"/>
  <c r="DK38" i="13"/>
  <c r="DK54" i="13"/>
  <c r="DK70" i="13"/>
  <c r="DK86" i="13"/>
  <c r="DK102" i="13"/>
  <c r="DK118" i="13"/>
  <c r="DK134" i="13"/>
  <c r="DK150" i="13"/>
  <c r="DK166" i="13"/>
  <c r="DK182" i="13"/>
  <c r="AA446" i="13"/>
  <c r="AA462" i="13"/>
  <c r="AA478" i="13"/>
  <c r="AA494" i="13"/>
  <c r="AA510" i="13"/>
  <c r="AA526" i="13"/>
  <c r="AA542" i="13"/>
  <c r="AA558" i="13"/>
  <c r="AA574" i="13"/>
  <c r="AA590" i="13"/>
  <c r="AA606" i="13"/>
  <c r="AA622" i="13"/>
  <c r="AA638" i="13"/>
  <c r="AA654" i="13"/>
  <c r="AA670" i="13"/>
  <c r="AA686" i="13"/>
  <c r="S15" i="13"/>
  <c r="S31" i="13"/>
  <c r="S47" i="13"/>
  <c r="S63" i="13"/>
  <c r="S79" i="13"/>
  <c r="S95" i="13"/>
  <c r="S111" i="13"/>
  <c r="S127" i="13"/>
  <c r="S143" i="13"/>
  <c r="S159" i="13"/>
  <c r="S175" i="13"/>
  <c r="S191" i="13"/>
  <c r="S207" i="13"/>
  <c r="S223" i="13"/>
  <c r="S239" i="13"/>
  <c r="S255" i="13"/>
  <c r="S271" i="13"/>
  <c r="S287" i="13"/>
  <c r="S303" i="13"/>
  <c r="S319" i="13"/>
  <c r="S335" i="13"/>
  <c r="S351" i="13"/>
  <c r="S367" i="13"/>
  <c r="S383" i="13"/>
  <c r="S399" i="13"/>
  <c r="S415" i="13"/>
  <c r="S431" i="13"/>
  <c r="S447" i="13"/>
  <c r="S463" i="13"/>
  <c r="S479" i="13"/>
  <c r="S495" i="13"/>
  <c r="S511" i="13"/>
  <c r="S527" i="13"/>
  <c r="S543" i="13"/>
  <c r="S559" i="13"/>
  <c r="S575" i="13"/>
  <c r="S591" i="13"/>
  <c r="S607" i="13"/>
  <c r="S623" i="13"/>
  <c r="S639" i="13"/>
  <c r="S655" i="13"/>
  <c r="S671" i="13"/>
  <c r="S687" i="13"/>
  <c r="S703" i="13"/>
  <c r="S719" i="13"/>
  <c r="S735" i="13"/>
  <c r="S751" i="13"/>
  <c r="S767" i="13"/>
  <c r="S783" i="13"/>
  <c r="S799" i="13"/>
  <c r="S815" i="13"/>
  <c r="S831" i="13"/>
  <c r="S847" i="13"/>
  <c r="S863" i="13"/>
  <c r="S879" i="13"/>
  <c r="S895" i="13"/>
  <c r="S911" i="13"/>
  <c r="S927" i="13"/>
  <c r="S943" i="13"/>
  <c r="S959" i="13"/>
  <c r="S975" i="13"/>
  <c r="S991" i="13"/>
  <c r="S1007" i="13"/>
  <c r="S1023" i="13"/>
  <c r="S1039" i="13"/>
  <c r="S1055" i="13"/>
  <c r="S1071" i="13"/>
  <c r="S1087" i="13"/>
  <c r="S1103" i="13"/>
  <c r="S1119" i="13"/>
  <c r="S1135" i="13"/>
  <c r="S1151" i="13"/>
  <c r="S1167" i="13"/>
  <c r="S1183" i="13"/>
  <c r="S1199" i="13"/>
  <c r="S1215" i="13"/>
  <c r="EQ6" i="13"/>
  <c r="EQ22" i="13"/>
  <c r="EI9" i="13"/>
  <c r="EI25" i="13"/>
  <c r="EI41" i="13"/>
  <c r="EI57" i="13"/>
  <c r="EI73" i="13"/>
  <c r="EI89" i="13"/>
  <c r="EI105" i="13"/>
  <c r="EA9" i="13"/>
  <c r="EA25" i="13"/>
  <c r="EA41" i="13"/>
  <c r="EA57" i="13"/>
  <c r="EA73" i="13"/>
  <c r="EA89" i="13"/>
  <c r="EA105" i="13"/>
  <c r="EA121" i="13"/>
  <c r="EA137" i="13"/>
  <c r="EA153" i="13"/>
  <c r="EA169" i="13"/>
  <c r="EA185" i="13"/>
  <c r="EA201" i="13"/>
  <c r="EA217" i="13"/>
  <c r="EA233" i="13"/>
  <c r="EA249" i="13"/>
  <c r="EA265" i="13"/>
  <c r="EA281" i="13"/>
  <c r="EA297" i="13"/>
  <c r="EA313" i="13"/>
  <c r="DS15" i="13"/>
  <c r="DS31" i="13"/>
  <c r="DS47" i="13"/>
  <c r="DS63" i="13"/>
  <c r="DS79" i="13"/>
  <c r="DS95" i="13"/>
  <c r="DS111" i="13"/>
  <c r="DS127" i="13"/>
  <c r="DS143" i="13"/>
  <c r="DS159" i="13"/>
  <c r="DS175" i="13"/>
  <c r="DS191" i="13"/>
  <c r="DS207" i="13"/>
  <c r="DS223" i="13"/>
  <c r="DS239" i="13"/>
  <c r="DS255" i="13"/>
  <c r="DS271" i="13"/>
  <c r="DS287" i="13"/>
  <c r="DS303" i="13"/>
  <c r="DS319" i="13"/>
  <c r="DS335" i="13"/>
  <c r="DS351" i="13"/>
  <c r="DS367" i="13"/>
  <c r="DS383" i="13"/>
  <c r="DS399" i="13"/>
  <c r="DS415" i="13"/>
  <c r="DS431" i="13"/>
  <c r="DS447" i="13"/>
  <c r="DS463" i="13"/>
  <c r="DS479" i="13"/>
  <c r="DS495" i="13"/>
  <c r="DS511" i="13"/>
  <c r="DS527" i="13"/>
  <c r="DS543" i="13"/>
  <c r="DS559" i="13"/>
  <c r="DS575" i="13"/>
  <c r="DS591" i="13"/>
  <c r="DK10" i="13"/>
  <c r="DK26" i="13"/>
  <c r="DK42" i="13"/>
  <c r="DK58" i="13"/>
  <c r="DK74" i="13"/>
  <c r="DK90" i="13"/>
  <c r="DK106" i="13"/>
  <c r="DK122" i="13"/>
  <c r="DK138" i="13"/>
  <c r="DK154" i="13"/>
  <c r="DK170" i="13"/>
  <c r="DK186" i="13"/>
  <c r="AA450" i="13"/>
  <c r="AA466" i="13"/>
  <c r="AA482" i="13"/>
  <c r="AA498" i="13"/>
  <c r="AA514" i="13"/>
  <c r="AA530" i="13"/>
  <c r="AA546" i="13"/>
  <c r="AA562" i="13"/>
  <c r="AA578" i="13"/>
  <c r="AA594" i="13"/>
  <c r="AA610" i="13"/>
  <c r="AA626" i="13"/>
  <c r="AA642" i="13"/>
  <c r="AA658" i="13"/>
  <c r="AA674" i="13"/>
  <c r="S3" i="13"/>
  <c r="S19" i="13"/>
  <c r="S35" i="13"/>
  <c r="S51" i="13"/>
  <c r="S67" i="13"/>
  <c r="S83" i="13"/>
  <c r="S99" i="13"/>
  <c r="S115" i="13"/>
  <c r="S131" i="13"/>
  <c r="S147" i="13"/>
  <c r="S163" i="13"/>
  <c r="S179" i="13"/>
  <c r="S195" i="13"/>
  <c r="S211" i="13"/>
  <c r="S227" i="13"/>
  <c r="S243" i="13"/>
  <c r="S259" i="13"/>
  <c r="S275" i="13"/>
  <c r="S291" i="13"/>
  <c r="S307" i="13"/>
  <c r="S323" i="13"/>
  <c r="S339" i="13"/>
  <c r="S355" i="13"/>
  <c r="S371" i="13"/>
  <c r="S387" i="13"/>
  <c r="S403" i="13"/>
  <c r="S419" i="13"/>
  <c r="S435" i="13"/>
  <c r="S451" i="13"/>
  <c r="S467" i="13"/>
  <c r="S483" i="13"/>
  <c r="S499" i="13"/>
  <c r="S515" i="13"/>
  <c r="S531" i="13"/>
  <c r="S547" i="13"/>
  <c r="S563" i="13"/>
  <c r="S579" i="13"/>
  <c r="S595" i="13"/>
  <c r="S611" i="13"/>
  <c r="S627" i="13"/>
  <c r="S643" i="13"/>
  <c r="S659" i="13"/>
  <c r="S675" i="13"/>
  <c r="S691" i="13"/>
  <c r="S707" i="13"/>
  <c r="S723" i="13"/>
  <c r="S739" i="13"/>
  <c r="S755" i="13"/>
  <c r="S771" i="13"/>
  <c r="S787" i="13"/>
  <c r="S803" i="13"/>
  <c r="S819" i="13"/>
  <c r="S835" i="13"/>
  <c r="S851" i="13"/>
  <c r="S867" i="13"/>
  <c r="S883" i="13"/>
  <c r="S899" i="13"/>
  <c r="S915" i="13"/>
  <c r="S931" i="13"/>
  <c r="S947" i="13"/>
  <c r="S963" i="13"/>
  <c r="S979" i="13"/>
  <c r="S995" i="13"/>
  <c r="S1011" i="13"/>
  <c r="S1027" i="13"/>
  <c r="S1043" i="13"/>
  <c r="S1059" i="13"/>
  <c r="S1075" i="13"/>
  <c r="S1091" i="13"/>
  <c r="S1107" i="13"/>
  <c r="S1123" i="13"/>
  <c r="S1139" i="13"/>
  <c r="S1155" i="13"/>
  <c r="S1171" i="13"/>
  <c r="S1187" i="13"/>
  <c r="S1203" i="13"/>
  <c r="EY4" i="13"/>
  <c r="EQ10" i="13"/>
  <c r="EQ26" i="13"/>
  <c r="EI13" i="13"/>
  <c r="EI29" i="13"/>
  <c r="EI45" i="13"/>
  <c r="EI61" i="13"/>
  <c r="EI77" i="13"/>
  <c r="EI93" i="13"/>
  <c r="EI109" i="13"/>
  <c r="EA13" i="13"/>
  <c r="EA29" i="13"/>
  <c r="EA45" i="13"/>
  <c r="EA61" i="13"/>
  <c r="EA77" i="13"/>
  <c r="EA93" i="13"/>
  <c r="EA109" i="13"/>
  <c r="EA125" i="13"/>
  <c r="EA141" i="13"/>
  <c r="EA157" i="13"/>
  <c r="EA173" i="13"/>
  <c r="EA189" i="13"/>
  <c r="EA205" i="13"/>
  <c r="EA221" i="13"/>
  <c r="EA285" i="13"/>
  <c r="DS35" i="13"/>
  <c r="DS99" i="13"/>
  <c r="DS163" i="13"/>
  <c r="DS227" i="13"/>
  <c r="DS291" i="13"/>
  <c r="DS355" i="13"/>
  <c r="DS419" i="13"/>
  <c r="DS483" i="13"/>
  <c r="DS547" i="13"/>
  <c r="DK14" i="13"/>
  <c r="DK78" i="13"/>
  <c r="DK142" i="13"/>
  <c r="DK198" i="13"/>
  <c r="DK214" i="13"/>
  <c r="DK230" i="13"/>
  <c r="DK246" i="13"/>
  <c r="DK262" i="13"/>
  <c r="DK278" i="13"/>
  <c r="DK294" i="13"/>
  <c r="DK310" i="13"/>
  <c r="DK326" i="13"/>
  <c r="DK342" i="13"/>
  <c r="DK358" i="13"/>
  <c r="DK374" i="13"/>
  <c r="DK390" i="13"/>
  <c r="DK406" i="13"/>
  <c r="DK422" i="13"/>
  <c r="DK438" i="13"/>
  <c r="DK454" i="13"/>
  <c r="DK470" i="13"/>
  <c r="DK486" i="13"/>
  <c r="DK502" i="13"/>
  <c r="DK518" i="13"/>
  <c r="DK534" i="13"/>
  <c r="DK550" i="13"/>
  <c r="DK566" i="13"/>
  <c r="DK582" i="13"/>
  <c r="DK598" i="13"/>
  <c r="DK614" i="13"/>
  <c r="DK630" i="13"/>
  <c r="DK646" i="13"/>
  <c r="DK662" i="13"/>
  <c r="DK678" i="13"/>
  <c r="DK694" i="13"/>
  <c r="DK710" i="13"/>
  <c r="DK726" i="13"/>
  <c r="DK742" i="13"/>
  <c r="DK758" i="13"/>
  <c r="DK774" i="13"/>
  <c r="DK790" i="13"/>
  <c r="DK806" i="13"/>
  <c r="DK822" i="13"/>
  <c r="DK838" i="13"/>
  <c r="DK854" i="13"/>
  <c r="DK870" i="13"/>
  <c r="DK886" i="13"/>
  <c r="DK902" i="13"/>
  <c r="DK918" i="13"/>
  <c r="DK934" i="13"/>
  <c r="DK950" i="13"/>
  <c r="DK966" i="13"/>
  <c r="DK982" i="13"/>
  <c r="DK998" i="13"/>
  <c r="DK1014" i="13"/>
  <c r="DK1030" i="13"/>
  <c r="DK1046" i="13"/>
  <c r="DK1062" i="13"/>
  <c r="DK1078" i="13"/>
  <c r="DK1094" i="13"/>
  <c r="DK1110" i="13"/>
  <c r="CU4" i="13"/>
  <c r="CM12" i="13"/>
  <c r="CM28" i="13"/>
  <c r="CE2" i="13"/>
  <c r="CE18" i="13"/>
  <c r="CE34" i="13"/>
  <c r="CE50" i="13"/>
  <c r="CE66" i="13"/>
  <c r="CE82" i="13"/>
  <c r="CE98" i="13"/>
  <c r="CE114" i="13"/>
  <c r="CE130" i="13"/>
  <c r="BW15" i="13"/>
  <c r="BW31" i="13"/>
  <c r="BW47" i="13"/>
  <c r="BW63" i="13"/>
  <c r="BW79" i="13"/>
  <c r="BW95" i="13"/>
  <c r="BW111" i="13"/>
  <c r="BW127" i="13"/>
  <c r="BW143" i="13"/>
  <c r="BW159" i="13"/>
  <c r="BW175" i="13"/>
  <c r="BW191" i="13"/>
  <c r="BW207" i="13"/>
  <c r="BW223" i="13"/>
  <c r="BW239" i="13"/>
  <c r="BW255" i="13"/>
  <c r="BW271" i="13"/>
  <c r="BW287" i="13"/>
  <c r="BO15" i="13"/>
  <c r="BO31" i="13"/>
  <c r="BO47" i="13"/>
  <c r="BO63" i="13"/>
  <c r="BO79" i="13"/>
  <c r="BO95" i="13"/>
  <c r="BO111" i="13"/>
  <c r="BO127" i="13"/>
  <c r="BO143" i="13"/>
  <c r="BO159" i="13"/>
  <c r="BO175" i="13"/>
  <c r="BO191" i="13"/>
  <c r="BO207" i="13"/>
  <c r="BO223" i="13"/>
  <c r="BO239" i="13"/>
  <c r="BO255" i="13"/>
  <c r="BO271" i="13"/>
  <c r="BO287" i="13"/>
  <c r="BO303" i="13"/>
  <c r="BO319" i="13"/>
  <c r="BO335" i="13"/>
  <c r="BO351" i="13"/>
  <c r="BO367" i="13"/>
  <c r="BO383" i="13"/>
  <c r="BO399" i="13"/>
  <c r="BO415" i="13"/>
  <c r="BO431" i="13"/>
  <c r="BG5" i="13"/>
  <c r="AY5" i="13"/>
  <c r="AY21" i="13"/>
  <c r="AQ4" i="13"/>
  <c r="AQ20" i="13"/>
  <c r="AQ36" i="13"/>
  <c r="AQ52" i="13"/>
  <c r="AQ68" i="13"/>
  <c r="AQ84" i="13"/>
  <c r="AQ100" i="13"/>
  <c r="EA237" i="13"/>
  <c r="EA301" i="13"/>
  <c r="DS51" i="13"/>
  <c r="DS115" i="13"/>
  <c r="DS179" i="13"/>
  <c r="DS243" i="13"/>
  <c r="DS307" i="13"/>
  <c r="DS371" i="13"/>
  <c r="DS435" i="13"/>
  <c r="DS499" i="13"/>
  <c r="DS563" i="13"/>
  <c r="DK30" i="13"/>
  <c r="DK94" i="13"/>
  <c r="DK158" i="13"/>
  <c r="DK202" i="13"/>
  <c r="DK218" i="13"/>
  <c r="DK234" i="13"/>
  <c r="DK250" i="13"/>
  <c r="DK266" i="13"/>
  <c r="DK282" i="13"/>
  <c r="DK298" i="13"/>
  <c r="DK314" i="13"/>
  <c r="DK330" i="13"/>
  <c r="DK346" i="13"/>
  <c r="DK362" i="13"/>
  <c r="DK378" i="13"/>
  <c r="DK394" i="13"/>
  <c r="DK410" i="13"/>
  <c r="DK426" i="13"/>
  <c r="DK442" i="13"/>
  <c r="DK458" i="13"/>
  <c r="DK474" i="13"/>
  <c r="DK490" i="13"/>
  <c r="DK506" i="13"/>
  <c r="DK522" i="13"/>
  <c r="DK538" i="13"/>
  <c r="DK554" i="13"/>
  <c r="DK570" i="13"/>
  <c r="DK586" i="13"/>
  <c r="DK602" i="13"/>
  <c r="DK618" i="13"/>
  <c r="DK634" i="13"/>
  <c r="DK650" i="13"/>
  <c r="DK666" i="13"/>
  <c r="DK682" i="13"/>
  <c r="DK698" i="13"/>
  <c r="DK714" i="13"/>
  <c r="DK730" i="13"/>
  <c r="DK746" i="13"/>
  <c r="DK762" i="13"/>
  <c r="DK778" i="13"/>
  <c r="DK794" i="13"/>
  <c r="DK810" i="13"/>
  <c r="DK826" i="13"/>
  <c r="DK842" i="13"/>
  <c r="DK858" i="13"/>
  <c r="DK874" i="13"/>
  <c r="DK890" i="13"/>
  <c r="DK906" i="13"/>
  <c r="DK922" i="13"/>
  <c r="DK938" i="13"/>
  <c r="DK954" i="13"/>
  <c r="DK970" i="13"/>
  <c r="DK986" i="13"/>
  <c r="DK1002" i="13"/>
  <c r="DK1018" i="13"/>
  <c r="DK1034" i="13"/>
  <c r="DK1050" i="13"/>
  <c r="DK1066" i="13"/>
  <c r="DK1082" i="13"/>
  <c r="DK1098" i="13"/>
  <c r="DK1114" i="13"/>
  <c r="CU8" i="13"/>
  <c r="CM16" i="13"/>
  <c r="CM32" i="13"/>
  <c r="CE6" i="13"/>
  <c r="CE22" i="13"/>
  <c r="CE38" i="13"/>
  <c r="CE54" i="13"/>
  <c r="CE70" i="13"/>
  <c r="CE86" i="13"/>
  <c r="CE102" i="13"/>
  <c r="CE118" i="13"/>
  <c r="BW3" i="13"/>
  <c r="BW19" i="13"/>
  <c r="BW35" i="13"/>
  <c r="BW51" i="13"/>
  <c r="BW67" i="13"/>
  <c r="BW83" i="13"/>
  <c r="BW99" i="13"/>
  <c r="BW115" i="13"/>
  <c r="BW131" i="13"/>
  <c r="BW147" i="13"/>
  <c r="BW163" i="13"/>
  <c r="BW179" i="13"/>
  <c r="BW195" i="13"/>
  <c r="BW211" i="13"/>
  <c r="BW227" i="13"/>
  <c r="BW243" i="13"/>
  <c r="BW259" i="13"/>
  <c r="BW275" i="13"/>
  <c r="BO3" i="13"/>
  <c r="BO19" i="13"/>
  <c r="BO35" i="13"/>
  <c r="BO51" i="13"/>
  <c r="BO67" i="13"/>
  <c r="BO83" i="13"/>
  <c r="BO99" i="13"/>
  <c r="BO115" i="13"/>
  <c r="BO131" i="13"/>
  <c r="BO147" i="13"/>
  <c r="BO163" i="13"/>
  <c r="BO179" i="13"/>
  <c r="BO195" i="13"/>
  <c r="BO211" i="13"/>
  <c r="BO227" i="13"/>
  <c r="BO243" i="13"/>
  <c r="BO259" i="13"/>
  <c r="BO275" i="13"/>
  <c r="BO291" i="13"/>
  <c r="BO307" i="13"/>
  <c r="BO323" i="13"/>
  <c r="BO339" i="13"/>
  <c r="BO355" i="13"/>
  <c r="BO371" i="13"/>
  <c r="BO387" i="13"/>
  <c r="BO403" i="13"/>
  <c r="BO419" i="13"/>
  <c r="BO435" i="13"/>
  <c r="BG9" i="13"/>
  <c r="AY9" i="13"/>
  <c r="AY25" i="13"/>
  <c r="AQ8" i="13"/>
  <c r="AQ24" i="13"/>
  <c r="AQ40" i="13"/>
  <c r="AQ56" i="13"/>
  <c r="AQ72" i="13"/>
  <c r="AQ88" i="13"/>
  <c r="AQ104" i="13"/>
  <c r="AQ120" i="13"/>
  <c r="AI6" i="13"/>
  <c r="AI22" i="13"/>
  <c r="AI38" i="13"/>
  <c r="AI54" i="13"/>
  <c r="AI70" i="13"/>
  <c r="AI86" i="13"/>
  <c r="AI102" i="13"/>
  <c r="AI118" i="13"/>
  <c r="AI134" i="13"/>
  <c r="AI150" i="13"/>
  <c r="AI166" i="13"/>
  <c r="AI182" i="13"/>
  <c r="AI198" i="13"/>
  <c r="AI214" i="13"/>
  <c r="AI230" i="13"/>
  <c r="AI246" i="13"/>
  <c r="AI262" i="13"/>
  <c r="AI278" i="13"/>
  <c r="AI294" i="13"/>
  <c r="AI310" i="13"/>
  <c r="AA15" i="13"/>
  <c r="AA31" i="13"/>
  <c r="AA47" i="13"/>
  <c r="AA63" i="13"/>
  <c r="AA79" i="13"/>
  <c r="AA95" i="13"/>
  <c r="AA111" i="13"/>
  <c r="AA127" i="13"/>
  <c r="AA143" i="13"/>
  <c r="AA159" i="13"/>
  <c r="AA175" i="13"/>
  <c r="EA253" i="13"/>
  <c r="DS3" i="13"/>
  <c r="DS67" i="13"/>
  <c r="DS131" i="13"/>
  <c r="DS195" i="13"/>
  <c r="DS259" i="13"/>
  <c r="DS323" i="13"/>
  <c r="DS387" i="13"/>
  <c r="DS451" i="13"/>
  <c r="DS515" i="13"/>
  <c r="DS579" i="13"/>
  <c r="DK46" i="13"/>
  <c r="DK110" i="13"/>
  <c r="DK174" i="13"/>
  <c r="DK206" i="13"/>
  <c r="DK222" i="13"/>
  <c r="DK238" i="13"/>
  <c r="DK254" i="13"/>
  <c r="DK270" i="13"/>
  <c r="DK286" i="13"/>
  <c r="DK302" i="13"/>
  <c r="DK318" i="13"/>
  <c r="DK334" i="13"/>
  <c r="DK350" i="13"/>
  <c r="DK366" i="13"/>
  <c r="DK382" i="13"/>
  <c r="DK398" i="13"/>
  <c r="DK414" i="13"/>
  <c r="DK430" i="13"/>
  <c r="DK446" i="13"/>
  <c r="DK462" i="13"/>
  <c r="DK478" i="13"/>
  <c r="DK494" i="13"/>
  <c r="DK510" i="13"/>
  <c r="DK526" i="13"/>
  <c r="DK542" i="13"/>
  <c r="DK558" i="13"/>
  <c r="DK574" i="13"/>
  <c r="DK590" i="13"/>
  <c r="DK606" i="13"/>
  <c r="DK622" i="13"/>
  <c r="DK638" i="13"/>
  <c r="DK654" i="13"/>
  <c r="DK670" i="13"/>
  <c r="DK686" i="13"/>
  <c r="DK702" i="13"/>
  <c r="DK718" i="13"/>
  <c r="DK734" i="13"/>
  <c r="DK750" i="13"/>
  <c r="DK766" i="13"/>
  <c r="DK782" i="13"/>
  <c r="DK798" i="13"/>
  <c r="DK814" i="13"/>
  <c r="DK830" i="13"/>
  <c r="DK846" i="13"/>
  <c r="DK862" i="13"/>
  <c r="DK878" i="13"/>
  <c r="DK894" i="13"/>
  <c r="DK910" i="13"/>
  <c r="DK926" i="13"/>
  <c r="DK942" i="13"/>
  <c r="DK958" i="13"/>
  <c r="DK974" i="13"/>
  <c r="DK990" i="13"/>
  <c r="DK1006" i="13"/>
  <c r="DK1022" i="13"/>
  <c r="DK1038" i="13"/>
  <c r="DK1054" i="13"/>
  <c r="DK1070" i="13"/>
  <c r="DK1086" i="13"/>
  <c r="DK1102" i="13"/>
  <c r="DK1118" i="13"/>
  <c r="CM4" i="13"/>
  <c r="CM20" i="13"/>
  <c r="CM36" i="13"/>
  <c r="CE10" i="13"/>
  <c r="CE26" i="13"/>
  <c r="CE42" i="13"/>
  <c r="CE58" i="13"/>
  <c r="CE74" i="13"/>
  <c r="CE90" i="13"/>
  <c r="CE106" i="13"/>
  <c r="CE122" i="13"/>
  <c r="BW7" i="13"/>
  <c r="BW23" i="13"/>
  <c r="BW39" i="13"/>
  <c r="BW55" i="13"/>
  <c r="BW71" i="13"/>
  <c r="BW87" i="13"/>
  <c r="BW103" i="13"/>
  <c r="BW119" i="13"/>
  <c r="BW135" i="13"/>
  <c r="BW151" i="13"/>
  <c r="BW167" i="13"/>
  <c r="BW183" i="13"/>
  <c r="BW199" i="13"/>
  <c r="BW215" i="13"/>
  <c r="BW231" i="13"/>
  <c r="BW247" i="13"/>
  <c r="BW263" i="13"/>
  <c r="BW279" i="13"/>
  <c r="BO7" i="13"/>
  <c r="BO23" i="13"/>
  <c r="BO39" i="13"/>
  <c r="BO55" i="13"/>
  <c r="BO71" i="13"/>
  <c r="BO87" i="13"/>
  <c r="BO103" i="13"/>
  <c r="BO119" i="13"/>
  <c r="BO135" i="13"/>
  <c r="BO151" i="13"/>
  <c r="BO167" i="13"/>
  <c r="BO183" i="13"/>
  <c r="BO199" i="13"/>
  <c r="BO215" i="13"/>
  <c r="BO231" i="13"/>
  <c r="BO247" i="13"/>
  <c r="BO263" i="13"/>
  <c r="BO279" i="13"/>
  <c r="BO295" i="13"/>
  <c r="BO311" i="13"/>
  <c r="BO327" i="13"/>
  <c r="BO343" i="13"/>
  <c r="BO359" i="13"/>
  <c r="BO375" i="13"/>
  <c r="BO391" i="13"/>
  <c r="BO407" i="13"/>
  <c r="BO423" i="13"/>
  <c r="BO439" i="13"/>
  <c r="BG13" i="13"/>
  <c r="AY13" i="13"/>
  <c r="AY29" i="13"/>
  <c r="AQ12" i="13"/>
  <c r="AQ28" i="13"/>
  <c r="AQ44" i="13"/>
  <c r="AQ60" i="13"/>
  <c r="AQ76" i="13"/>
  <c r="AQ92" i="13"/>
  <c r="AQ108" i="13"/>
  <c r="AQ124" i="13"/>
  <c r="AI10" i="13"/>
  <c r="AI26" i="13"/>
  <c r="AI42" i="13"/>
  <c r="AI58" i="13"/>
  <c r="AI74" i="13"/>
  <c r="AI90" i="13"/>
  <c r="AI106" i="13"/>
  <c r="AI122" i="13"/>
  <c r="AI138" i="13"/>
  <c r="AI154" i="13"/>
  <c r="AI170" i="13"/>
  <c r="AI186" i="13"/>
  <c r="AI202" i="13"/>
  <c r="AI218" i="13"/>
  <c r="AI234" i="13"/>
  <c r="AI250" i="13"/>
  <c r="AI266" i="13"/>
  <c r="AI282" i="13"/>
  <c r="AI298" i="13"/>
  <c r="AA3" i="13"/>
  <c r="AA19" i="13"/>
  <c r="AA35" i="13"/>
  <c r="AA51" i="13"/>
  <c r="AA67" i="13"/>
  <c r="AA83" i="13"/>
  <c r="AA99" i="13"/>
  <c r="AA115" i="13"/>
  <c r="AA131" i="13"/>
  <c r="AA147" i="13"/>
  <c r="AA163" i="13"/>
  <c r="EA269" i="13"/>
  <c r="DS19" i="13"/>
  <c r="DS83" i="13"/>
  <c r="DS147" i="13"/>
  <c r="DS211" i="13"/>
  <c r="DS275" i="13"/>
  <c r="DS339" i="13"/>
  <c r="DS403" i="13"/>
  <c r="DS467" i="13"/>
  <c r="DS531" i="13"/>
  <c r="DS595" i="13"/>
  <c r="DK62" i="13"/>
  <c r="DK126" i="13"/>
  <c r="DK190" i="13"/>
  <c r="DK210" i="13"/>
  <c r="DK226" i="13"/>
  <c r="DK242" i="13"/>
  <c r="DK258" i="13"/>
  <c r="DK274" i="13"/>
  <c r="DK290" i="13"/>
  <c r="DK306" i="13"/>
  <c r="DK322" i="13"/>
  <c r="DK338" i="13"/>
  <c r="DK354" i="13"/>
  <c r="DK370" i="13"/>
  <c r="DK386" i="13"/>
  <c r="DK402" i="13"/>
  <c r="DK418" i="13"/>
  <c r="DK434" i="13"/>
  <c r="DK450" i="13"/>
  <c r="DK466" i="13"/>
  <c r="DK482" i="13"/>
  <c r="DK498" i="13"/>
  <c r="DK514" i="13"/>
  <c r="DK530" i="13"/>
  <c r="DK546" i="13"/>
  <c r="DK562" i="13"/>
  <c r="DK578" i="13"/>
  <c r="DK594" i="13"/>
  <c r="DK610" i="13"/>
  <c r="DK626" i="13"/>
  <c r="DK642" i="13"/>
  <c r="DK658" i="13"/>
  <c r="DK674" i="13"/>
  <c r="DK690" i="13"/>
  <c r="DK706" i="13"/>
  <c r="DK722" i="13"/>
  <c r="DK738" i="13"/>
  <c r="DK754" i="13"/>
  <c r="DK770" i="13"/>
  <c r="DK786" i="13"/>
  <c r="DK802" i="13"/>
  <c r="DK818" i="13"/>
  <c r="DK834" i="13"/>
  <c r="DK850" i="13"/>
  <c r="DK866" i="13"/>
  <c r="DK882" i="13"/>
  <c r="DK898" i="13"/>
  <c r="DK914" i="13"/>
  <c r="DK930" i="13"/>
  <c r="DK946" i="13"/>
  <c r="DK962" i="13"/>
  <c r="DK978" i="13"/>
  <c r="DK994" i="13"/>
  <c r="DK1010" i="13"/>
  <c r="DK1026" i="13"/>
  <c r="DK1042" i="13"/>
  <c r="DK1058" i="13"/>
  <c r="DK1074" i="13"/>
  <c r="DK1090" i="13"/>
  <c r="DK1106" i="13"/>
  <c r="DC2" i="13"/>
  <c r="CM8" i="13"/>
  <c r="CM24" i="13"/>
  <c r="CM40" i="13"/>
  <c r="CE14" i="13"/>
  <c r="CE30" i="13"/>
  <c r="CE46" i="13"/>
  <c r="CE62" i="13"/>
  <c r="CE78" i="13"/>
  <c r="CE94" i="13"/>
  <c r="CE110" i="13"/>
  <c r="CE126" i="13"/>
  <c r="BW11" i="13"/>
  <c r="BW27" i="13"/>
  <c r="BW43" i="13"/>
  <c r="BW59" i="13"/>
  <c r="BW75" i="13"/>
  <c r="BW91" i="13"/>
  <c r="BW107" i="13"/>
  <c r="BW123" i="13"/>
  <c r="BW139" i="13"/>
  <c r="BW155" i="13"/>
  <c r="BW171" i="13"/>
  <c r="BW187" i="13"/>
  <c r="BW203" i="13"/>
  <c r="BW219" i="13"/>
  <c r="BW235" i="13"/>
  <c r="BW251" i="13"/>
  <c r="BW267" i="13"/>
  <c r="BW283" i="13"/>
  <c r="BO11" i="13"/>
  <c r="BO27" i="13"/>
  <c r="BO43" i="13"/>
  <c r="BO59" i="13"/>
  <c r="BO75" i="13"/>
  <c r="BO91" i="13"/>
  <c r="BO107" i="13"/>
  <c r="BO123" i="13"/>
  <c r="BO139" i="13"/>
  <c r="BO155" i="13"/>
  <c r="BO171" i="13"/>
  <c r="BO187" i="13"/>
  <c r="BO203" i="13"/>
  <c r="BO219" i="13"/>
  <c r="BO235" i="13"/>
  <c r="BO251" i="13"/>
  <c r="BO267" i="13"/>
  <c r="BO283" i="13"/>
  <c r="BO299" i="13"/>
  <c r="BO315" i="13"/>
  <c r="BO331" i="13"/>
  <c r="BO347" i="13"/>
  <c r="BO363" i="13"/>
  <c r="BO379" i="13"/>
  <c r="BO395" i="13"/>
  <c r="BO411" i="13"/>
  <c r="BO427" i="13"/>
  <c r="BG1" i="13"/>
  <c r="AY1" i="13"/>
  <c r="AY17" i="13"/>
  <c r="AY33" i="13"/>
  <c r="AQ16" i="13"/>
  <c r="AQ32" i="13"/>
  <c r="AQ48" i="13"/>
  <c r="AQ64" i="13"/>
  <c r="AQ80" i="13"/>
  <c r="AQ96" i="13"/>
  <c r="AQ112" i="13"/>
  <c r="AQ128" i="13"/>
  <c r="AI14" i="13"/>
  <c r="AI30" i="13"/>
  <c r="AI46" i="13"/>
  <c r="AI62" i="13"/>
  <c r="AI78" i="13"/>
  <c r="AI94" i="13"/>
  <c r="AI110" i="13"/>
  <c r="AI126" i="13"/>
  <c r="AI142" i="13"/>
  <c r="AI158" i="13"/>
  <c r="AI174" i="13"/>
  <c r="AI190" i="13"/>
  <c r="AI206" i="13"/>
  <c r="AI222" i="13"/>
  <c r="AI238" i="13"/>
  <c r="AI254" i="13"/>
  <c r="AI270" i="13"/>
  <c r="AI286" i="13"/>
  <c r="AI302" i="13"/>
  <c r="AA7" i="13"/>
  <c r="AA23" i="13"/>
  <c r="AA39" i="13"/>
  <c r="AA55" i="13"/>
  <c r="AA71" i="13"/>
  <c r="AA87" i="13"/>
  <c r="AA103" i="13"/>
  <c r="AA119" i="13"/>
  <c r="AA135" i="13"/>
  <c r="AA151" i="13"/>
  <c r="AA167" i="13"/>
  <c r="AQ116" i="13"/>
  <c r="AI50" i="13"/>
  <c r="AI114" i="13"/>
  <c r="AI178" i="13"/>
  <c r="AI242" i="13"/>
  <c r="AI306" i="13"/>
  <c r="AA59" i="13"/>
  <c r="AA123" i="13"/>
  <c r="AA179" i="13"/>
  <c r="AA195" i="13"/>
  <c r="AA211" i="13"/>
  <c r="AA227" i="13"/>
  <c r="AA243" i="13"/>
  <c r="AA259" i="13"/>
  <c r="AA275" i="13"/>
  <c r="AA291" i="13"/>
  <c r="AA307" i="13"/>
  <c r="AA323" i="13"/>
  <c r="AA339" i="13"/>
  <c r="AA355" i="13"/>
  <c r="AA371" i="13"/>
  <c r="AA387" i="13"/>
  <c r="AA403" i="13"/>
  <c r="AA419" i="13"/>
  <c r="AA435" i="13"/>
  <c r="AA451" i="13"/>
  <c r="AA467" i="13"/>
  <c r="AA483" i="13"/>
  <c r="AA499" i="13"/>
  <c r="AA515" i="13"/>
  <c r="AA531" i="13"/>
  <c r="AA547" i="13"/>
  <c r="AA563" i="13"/>
  <c r="AA579" i="13"/>
  <c r="AA595" i="13"/>
  <c r="AA611" i="13"/>
  <c r="AA627" i="13"/>
  <c r="AA643" i="13"/>
  <c r="AA659" i="13"/>
  <c r="AA675" i="13"/>
  <c r="S8" i="13"/>
  <c r="S24" i="13"/>
  <c r="S40" i="13"/>
  <c r="S56" i="13"/>
  <c r="S72" i="13"/>
  <c r="S88" i="13"/>
  <c r="S104" i="13"/>
  <c r="S120" i="13"/>
  <c r="S136" i="13"/>
  <c r="S152" i="13"/>
  <c r="S168" i="13"/>
  <c r="S184" i="13"/>
  <c r="S200" i="13"/>
  <c r="S216" i="13"/>
  <c r="S232" i="13"/>
  <c r="S248" i="13"/>
  <c r="S264" i="13"/>
  <c r="S280" i="13"/>
  <c r="S296" i="13"/>
  <c r="S312" i="13"/>
  <c r="S328" i="13"/>
  <c r="S344" i="13"/>
  <c r="S360" i="13"/>
  <c r="S376" i="13"/>
  <c r="S392" i="13"/>
  <c r="S408" i="13"/>
  <c r="S424" i="13"/>
  <c r="S440" i="13"/>
  <c r="S456" i="13"/>
  <c r="S472" i="13"/>
  <c r="S488" i="13"/>
  <c r="S504" i="13"/>
  <c r="S520" i="13"/>
  <c r="S536" i="13"/>
  <c r="S552" i="13"/>
  <c r="S568" i="13"/>
  <c r="S584" i="13"/>
  <c r="S600" i="13"/>
  <c r="S616" i="13"/>
  <c r="S632" i="13"/>
  <c r="S648" i="13"/>
  <c r="S664" i="13"/>
  <c r="S680" i="13"/>
  <c r="S696" i="13"/>
  <c r="S712" i="13"/>
  <c r="S728" i="13"/>
  <c r="S744" i="13"/>
  <c r="S760" i="13"/>
  <c r="S776" i="13"/>
  <c r="S792" i="13"/>
  <c r="S808" i="13"/>
  <c r="S824" i="13"/>
  <c r="S840" i="13"/>
  <c r="S856" i="13"/>
  <c r="S872" i="13"/>
  <c r="S888" i="13"/>
  <c r="S904" i="13"/>
  <c r="S920" i="13"/>
  <c r="S936" i="13"/>
  <c r="S952" i="13"/>
  <c r="S968" i="13"/>
  <c r="S984" i="13"/>
  <c r="S1000" i="13"/>
  <c r="S1016" i="13"/>
  <c r="S1032" i="13"/>
  <c r="S1048" i="13"/>
  <c r="S1064" i="13"/>
  <c r="S1080" i="13"/>
  <c r="S1096" i="13"/>
  <c r="S1112" i="13"/>
  <c r="S1128" i="13"/>
  <c r="S1144" i="13"/>
  <c r="S1160" i="13"/>
  <c r="S1176" i="13"/>
  <c r="S1192" i="13"/>
  <c r="S1208" i="13"/>
  <c r="EY5" i="13"/>
  <c r="EQ11" i="13"/>
  <c r="EQ27" i="13"/>
  <c r="EI14" i="13"/>
  <c r="EI30" i="13"/>
  <c r="EI46" i="13"/>
  <c r="EI62" i="13"/>
  <c r="EI78" i="13"/>
  <c r="EI94" i="13"/>
  <c r="EI110" i="13"/>
  <c r="EA14" i="13"/>
  <c r="EA30" i="13"/>
  <c r="EA46" i="13"/>
  <c r="EA62" i="13"/>
  <c r="EA78" i="13"/>
  <c r="EA94" i="13"/>
  <c r="EA110" i="13"/>
  <c r="EA126" i="13"/>
  <c r="EA142" i="13"/>
  <c r="EA158" i="13"/>
  <c r="EA174" i="13"/>
  <c r="EA190" i="13"/>
  <c r="EA206" i="13"/>
  <c r="EA222" i="13"/>
  <c r="EA238" i="13"/>
  <c r="EA254" i="13"/>
  <c r="EA270" i="13"/>
  <c r="EA286" i="13"/>
  <c r="EA302" i="13"/>
  <c r="DS8" i="13"/>
  <c r="DS24" i="13"/>
  <c r="DS40" i="13"/>
  <c r="DS56" i="13"/>
  <c r="DS72" i="13"/>
  <c r="DS88" i="13"/>
  <c r="DS104" i="13"/>
  <c r="DS120" i="13"/>
  <c r="DS136" i="13"/>
  <c r="DS152" i="13"/>
  <c r="DS168" i="13"/>
  <c r="DS184" i="13"/>
  <c r="DS200" i="13"/>
  <c r="DS216" i="13"/>
  <c r="DS232" i="13"/>
  <c r="DS248" i="13"/>
  <c r="DS264" i="13"/>
  <c r="DS280" i="13"/>
  <c r="DS296" i="13"/>
  <c r="DS312" i="13"/>
  <c r="DS328" i="13"/>
  <c r="DS344" i="13"/>
  <c r="DS360" i="13"/>
  <c r="DS376" i="13"/>
  <c r="DS392" i="13"/>
  <c r="DS408" i="13"/>
  <c r="AI2" i="13"/>
  <c r="AI66" i="13"/>
  <c r="AI130" i="13"/>
  <c r="AI194" i="13"/>
  <c r="AI258" i="13"/>
  <c r="AA11" i="13"/>
  <c r="AA75" i="13"/>
  <c r="AA139" i="13"/>
  <c r="AA183" i="13"/>
  <c r="AA199" i="13"/>
  <c r="AA215" i="13"/>
  <c r="AA231" i="13"/>
  <c r="AA247" i="13"/>
  <c r="AA263" i="13"/>
  <c r="AA279" i="13"/>
  <c r="AA295" i="13"/>
  <c r="AA311" i="13"/>
  <c r="AA327" i="13"/>
  <c r="AA343" i="13"/>
  <c r="AA359" i="13"/>
  <c r="AA375" i="13"/>
  <c r="AA391" i="13"/>
  <c r="AA407" i="13"/>
  <c r="AA423" i="13"/>
  <c r="AA439" i="13"/>
  <c r="AA455" i="13"/>
  <c r="AA471" i="13"/>
  <c r="AA487" i="13"/>
  <c r="AA503" i="13"/>
  <c r="AA519" i="13"/>
  <c r="AA535" i="13"/>
  <c r="AA551" i="13"/>
  <c r="AA567" i="13"/>
  <c r="AA583" i="13"/>
  <c r="AA599" i="13"/>
  <c r="AA615" i="13"/>
  <c r="AA631" i="13"/>
  <c r="AA647" i="13"/>
  <c r="AA663" i="13"/>
  <c r="AA679" i="13"/>
  <c r="S12" i="13"/>
  <c r="S28" i="13"/>
  <c r="S44" i="13"/>
  <c r="S60" i="13"/>
  <c r="S76" i="13"/>
  <c r="S92" i="13"/>
  <c r="S108" i="13"/>
  <c r="S124" i="13"/>
  <c r="S140" i="13"/>
  <c r="S156" i="13"/>
  <c r="S172" i="13"/>
  <c r="S188" i="13"/>
  <c r="S204" i="13"/>
  <c r="S220" i="13"/>
  <c r="S236" i="13"/>
  <c r="S252" i="13"/>
  <c r="S268" i="13"/>
  <c r="S284" i="13"/>
  <c r="S300" i="13"/>
  <c r="S316" i="13"/>
  <c r="S332" i="13"/>
  <c r="S348" i="13"/>
  <c r="S364" i="13"/>
  <c r="S380" i="13"/>
  <c r="S396" i="13"/>
  <c r="S412" i="13"/>
  <c r="S428" i="13"/>
  <c r="S444" i="13"/>
  <c r="S460" i="13"/>
  <c r="S476" i="13"/>
  <c r="S492" i="13"/>
  <c r="S508" i="13"/>
  <c r="S524" i="13"/>
  <c r="S540" i="13"/>
  <c r="S556" i="13"/>
  <c r="S572" i="13"/>
  <c r="S588" i="13"/>
  <c r="S604" i="13"/>
  <c r="S620" i="13"/>
  <c r="S636" i="13"/>
  <c r="S652" i="13"/>
  <c r="S668" i="13"/>
  <c r="S684" i="13"/>
  <c r="S700" i="13"/>
  <c r="S716" i="13"/>
  <c r="S732" i="13"/>
  <c r="S748" i="13"/>
  <c r="S764" i="13"/>
  <c r="S780" i="13"/>
  <c r="S796" i="13"/>
  <c r="S812" i="13"/>
  <c r="S828" i="13"/>
  <c r="S844" i="13"/>
  <c r="S860" i="13"/>
  <c r="S876" i="13"/>
  <c r="S892" i="13"/>
  <c r="S908" i="13"/>
  <c r="S924" i="13"/>
  <c r="S940" i="13"/>
  <c r="S956" i="13"/>
  <c r="S972" i="13"/>
  <c r="S988" i="13"/>
  <c r="S1004" i="13"/>
  <c r="S1020" i="13"/>
  <c r="S1036" i="13"/>
  <c r="S1052" i="13"/>
  <c r="S1068" i="13"/>
  <c r="S1084" i="13"/>
  <c r="S1100" i="13"/>
  <c r="S1116" i="13"/>
  <c r="S1132" i="13"/>
  <c r="S1148" i="13"/>
  <c r="S1164" i="13"/>
  <c r="S1180" i="13"/>
  <c r="S1196" i="13"/>
  <c r="S1212" i="13"/>
  <c r="EY9" i="13"/>
  <c r="EQ15" i="13"/>
  <c r="EI2" i="13"/>
  <c r="EI18" i="13"/>
  <c r="EI34" i="13"/>
  <c r="EI50" i="13"/>
  <c r="EI66" i="13"/>
  <c r="EI82" i="13"/>
  <c r="EI98" i="13"/>
  <c r="EA2" i="13"/>
  <c r="EA18" i="13"/>
  <c r="EA34" i="13"/>
  <c r="EA50" i="13"/>
  <c r="EA66" i="13"/>
  <c r="EA82" i="13"/>
  <c r="EA98" i="13"/>
  <c r="EA114" i="13"/>
  <c r="EA130" i="13"/>
  <c r="EA146" i="13"/>
  <c r="EA162" i="13"/>
  <c r="EA178" i="13"/>
  <c r="EA194" i="13"/>
  <c r="EA210" i="13"/>
  <c r="EA226" i="13"/>
  <c r="EA242" i="13"/>
  <c r="EA258" i="13"/>
  <c r="EA274" i="13"/>
  <c r="EA290" i="13"/>
  <c r="EA306" i="13"/>
  <c r="DS12" i="13"/>
  <c r="DS28" i="13"/>
  <c r="DS44" i="13"/>
  <c r="DS60" i="13"/>
  <c r="DS76" i="13"/>
  <c r="DS92" i="13"/>
  <c r="DS108" i="13"/>
  <c r="DS124" i="13"/>
  <c r="DS140" i="13"/>
  <c r="DS156" i="13"/>
  <c r="DS172" i="13"/>
  <c r="DS188" i="13"/>
  <c r="DS204" i="13"/>
  <c r="DS220" i="13"/>
  <c r="DS236" i="13"/>
  <c r="DS252" i="13"/>
  <c r="DS268" i="13"/>
  <c r="DS284" i="13"/>
  <c r="DS300" i="13"/>
  <c r="DS316" i="13"/>
  <c r="DS332" i="13"/>
  <c r="DS348" i="13"/>
  <c r="DS364" i="13"/>
  <c r="DS380" i="13"/>
  <c r="DS396" i="13"/>
  <c r="DS412" i="13"/>
  <c r="AI18" i="13"/>
  <c r="AI82" i="13"/>
  <c r="AI146" i="13"/>
  <c r="AI210" i="13"/>
  <c r="AI274" i="13"/>
  <c r="AA27" i="13"/>
  <c r="AA91" i="13"/>
  <c r="AA155" i="13"/>
  <c r="AA187" i="13"/>
  <c r="AA203" i="13"/>
  <c r="AA219" i="13"/>
  <c r="AA235" i="13"/>
  <c r="AA251" i="13"/>
  <c r="AA267" i="13"/>
  <c r="AA283" i="13"/>
  <c r="AA299" i="13"/>
  <c r="AA315" i="13"/>
  <c r="AA331" i="13"/>
  <c r="AA347" i="13"/>
  <c r="AA363" i="13"/>
  <c r="AA379" i="13"/>
  <c r="AA395" i="13"/>
  <c r="AA411" i="13"/>
  <c r="AA427" i="13"/>
  <c r="AA443" i="13"/>
  <c r="AA459" i="13"/>
  <c r="AA475" i="13"/>
  <c r="AA491" i="13"/>
  <c r="AA507" i="13"/>
  <c r="AA523" i="13"/>
  <c r="AA539" i="13"/>
  <c r="AA555" i="13"/>
  <c r="AA571" i="13"/>
  <c r="AA587" i="13"/>
  <c r="AA603" i="13"/>
  <c r="AA619" i="13"/>
  <c r="AA635" i="13"/>
  <c r="AA651" i="13"/>
  <c r="AA667" i="13"/>
  <c r="AA683" i="13"/>
  <c r="S16" i="13"/>
  <c r="S32" i="13"/>
  <c r="S48" i="13"/>
  <c r="S64" i="13"/>
  <c r="S80" i="13"/>
  <c r="S96" i="13"/>
  <c r="S112" i="13"/>
  <c r="S128" i="13"/>
  <c r="S144" i="13"/>
  <c r="S160" i="13"/>
  <c r="S176" i="13"/>
  <c r="S192" i="13"/>
  <c r="S208" i="13"/>
  <c r="S224" i="13"/>
  <c r="S240" i="13"/>
  <c r="S256" i="13"/>
  <c r="S272" i="13"/>
  <c r="S288" i="13"/>
  <c r="S304" i="13"/>
  <c r="S320" i="13"/>
  <c r="S336" i="13"/>
  <c r="S352" i="13"/>
  <c r="S368" i="13"/>
  <c r="S384" i="13"/>
  <c r="S400" i="13"/>
  <c r="S416" i="13"/>
  <c r="S432" i="13"/>
  <c r="S448" i="13"/>
  <c r="S464" i="13"/>
  <c r="S480" i="13"/>
  <c r="S496" i="13"/>
  <c r="S512" i="13"/>
  <c r="S528" i="13"/>
  <c r="S544" i="13"/>
  <c r="S560" i="13"/>
  <c r="S576" i="13"/>
  <c r="S592" i="13"/>
  <c r="S608" i="13"/>
  <c r="S624" i="13"/>
  <c r="S640" i="13"/>
  <c r="S656" i="13"/>
  <c r="S672" i="13"/>
  <c r="S688" i="13"/>
  <c r="S704" i="13"/>
  <c r="S720" i="13"/>
  <c r="S736" i="13"/>
  <c r="S752" i="13"/>
  <c r="S768" i="13"/>
  <c r="S784" i="13"/>
  <c r="S800" i="13"/>
  <c r="S816" i="13"/>
  <c r="S832" i="13"/>
  <c r="S848" i="13"/>
  <c r="S864" i="13"/>
  <c r="S880" i="13"/>
  <c r="S896" i="13"/>
  <c r="S912" i="13"/>
  <c r="S928" i="13"/>
  <c r="S944" i="13"/>
  <c r="S960" i="13"/>
  <c r="S976" i="13"/>
  <c r="S992" i="13"/>
  <c r="S1008" i="13"/>
  <c r="S1024" i="13"/>
  <c r="S1040" i="13"/>
  <c r="S1056" i="13"/>
  <c r="S1072" i="13"/>
  <c r="S1088" i="13"/>
  <c r="S1104" i="13"/>
  <c r="S1120" i="13"/>
  <c r="S1136" i="13"/>
  <c r="S1152" i="13"/>
  <c r="S1168" i="13"/>
  <c r="S1184" i="13"/>
  <c r="S1200" i="13"/>
  <c r="S1216" i="13"/>
  <c r="EQ3" i="13"/>
  <c r="EQ19" i="13"/>
  <c r="EI6" i="13"/>
  <c r="EI22" i="13"/>
  <c r="EI38" i="13"/>
  <c r="EI54" i="13"/>
  <c r="EI70" i="13"/>
  <c r="EI86" i="13"/>
  <c r="EI102" i="13"/>
  <c r="EA6" i="13"/>
  <c r="EA22" i="13"/>
  <c r="EA38" i="13"/>
  <c r="EA54" i="13"/>
  <c r="EA70" i="13"/>
  <c r="EA86" i="13"/>
  <c r="EA102" i="13"/>
  <c r="EA118" i="13"/>
  <c r="EA134" i="13"/>
  <c r="EA150" i="13"/>
  <c r="EA166" i="13"/>
  <c r="EA182" i="13"/>
  <c r="EA198" i="13"/>
  <c r="EA214" i="13"/>
  <c r="EA230" i="13"/>
  <c r="EA246" i="13"/>
  <c r="EA262" i="13"/>
  <c r="EA278" i="13"/>
  <c r="EA294" i="13"/>
  <c r="EA310" i="13"/>
  <c r="DS16" i="13"/>
  <c r="DS32" i="13"/>
  <c r="DS48" i="13"/>
  <c r="DS64" i="13"/>
  <c r="DS80" i="13"/>
  <c r="DS96" i="13"/>
  <c r="DS112" i="13"/>
  <c r="DS128" i="13"/>
  <c r="DS144" i="13"/>
  <c r="DS160" i="13"/>
  <c r="DS176" i="13"/>
  <c r="DS192" i="13"/>
  <c r="DS208" i="13"/>
  <c r="DS224" i="13"/>
  <c r="DS240" i="13"/>
  <c r="DS256" i="13"/>
  <c r="DS272" i="13"/>
  <c r="DS288" i="13"/>
  <c r="DS304" i="13"/>
  <c r="DS320" i="13"/>
  <c r="DS336" i="13"/>
  <c r="DS352" i="13"/>
  <c r="DS368" i="13"/>
  <c r="DS384" i="13"/>
  <c r="DS400" i="13"/>
  <c r="DS416" i="13"/>
  <c r="AI34" i="13"/>
  <c r="AI98" i="13"/>
  <c r="AI162" i="13"/>
  <c r="AI226" i="13"/>
  <c r="AI290" i="13"/>
  <c r="AA43" i="13"/>
  <c r="AA107" i="13"/>
  <c r="AA171" i="13"/>
  <c r="AA191" i="13"/>
  <c r="AA207" i="13"/>
  <c r="AA223" i="13"/>
  <c r="AA239" i="13"/>
  <c r="AA255" i="13"/>
  <c r="AA271" i="13"/>
  <c r="AA287" i="13"/>
  <c r="AA303" i="13"/>
  <c r="AA319" i="13"/>
  <c r="AA335" i="13"/>
  <c r="AA351" i="13"/>
  <c r="AA367" i="13"/>
  <c r="AA383" i="13"/>
  <c r="AA399" i="13"/>
  <c r="AA415" i="13"/>
  <c r="AA431" i="13"/>
  <c r="AA447" i="13"/>
  <c r="AA463" i="13"/>
  <c r="AA479" i="13"/>
  <c r="AA495" i="13"/>
  <c r="AA511" i="13"/>
  <c r="AA527" i="13"/>
  <c r="AA543" i="13"/>
  <c r="AA559" i="13"/>
  <c r="AA575" i="13"/>
  <c r="AA591" i="13"/>
  <c r="AA607" i="13"/>
  <c r="AA623" i="13"/>
  <c r="AA639" i="13"/>
  <c r="AA655" i="13"/>
  <c r="AA671" i="13"/>
  <c r="S4" i="13"/>
  <c r="S20" i="13"/>
  <c r="S36" i="13"/>
  <c r="S52" i="13"/>
  <c r="S68" i="13"/>
  <c r="S84" i="13"/>
  <c r="S100" i="13"/>
  <c r="S116" i="13"/>
  <c r="S132" i="13"/>
  <c r="S148" i="13"/>
  <c r="S164" i="13"/>
  <c r="S180" i="13"/>
  <c r="S196" i="13"/>
  <c r="S212" i="13"/>
  <c r="S228" i="13"/>
  <c r="S244" i="13"/>
  <c r="S260" i="13"/>
  <c r="S276" i="13"/>
  <c r="S292" i="13"/>
  <c r="S308" i="13"/>
  <c r="S324" i="13"/>
  <c r="S340" i="13"/>
  <c r="S356" i="13"/>
  <c r="S372" i="13"/>
  <c r="S388" i="13"/>
  <c r="S404" i="13"/>
  <c r="S420" i="13"/>
  <c r="S436" i="13"/>
  <c r="S452" i="13"/>
  <c r="S468" i="13"/>
  <c r="S484" i="13"/>
  <c r="S500" i="13"/>
  <c r="S516" i="13"/>
  <c r="S532" i="13"/>
  <c r="S548" i="13"/>
  <c r="S564" i="13"/>
  <c r="S580" i="13"/>
  <c r="S596" i="13"/>
  <c r="S612" i="13"/>
  <c r="S628" i="13"/>
  <c r="S644" i="13"/>
  <c r="S660" i="13"/>
  <c r="S676" i="13"/>
  <c r="S692" i="13"/>
  <c r="S708" i="13"/>
  <c r="S724" i="13"/>
  <c r="S740" i="13"/>
  <c r="S756" i="13"/>
  <c r="S772" i="13"/>
  <c r="S788" i="13"/>
  <c r="S804" i="13"/>
  <c r="S820" i="13"/>
  <c r="S836" i="13"/>
  <c r="S852" i="13"/>
  <c r="S868" i="13"/>
  <c r="S884" i="13"/>
  <c r="S900" i="13"/>
  <c r="S916" i="13"/>
  <c r="S932" i="13"/>
  <c r="S948" i="13"/>
  <c r="S964" i="13"/>
  <c r="S980" i="13"/>
  <c r="S996" i="13"/>
  <c r="S1012" i="13"/>
  <c r="S1028" i="13"/>
  <c r="S1044" i="13"/>
  <c r="S1060" i="13"/>
  <c r="S1076" i="13"/>
  <c r="S1092" i="13"/>
  <c r="S1108" i="13"/>
  <c r="S1124" i="13"/>
  <c r="S1140" i="13"/>
  <c r="S1156" i="13"/>
  <c r="S1172" i="13"/>
  <c r="S1188" i="13"/>
  <c r="S1204" i="13"/>
  <c r="EY1" i="13"/>
  <c r="EQ7" i="13"/>
  <c r="EQ23" i="13"/>
  <c r="EI10" i="13"/>
  <c r="EI26" i="13"/>
  <c r="EI42" i="13"/>
  <c r="EI58" i="13"/>
  <c r="EI74" i="13"/>
  <c r="EI90" i="13"/>
  <c r="EI106" i="13"/>
  <c r="EA10" i="13"/>
  <c r="EA26" i="13"/>
  <c r="EA42" i="13"/>
  <c r="EA58" i="13"/>
  <c r="EA74" i="13"/>
  <c r="EA90" i="13"/>
  <c r="EA106" i="13"/>
  <c r="EA122" i="13"/>
  <c r="EA138" i="13"/>
  <c r="EA154" i="13"/>
  <c r="EA170" i="13"/>
  <c r="EA186" i="13"/>
  <c r="EA202" i="13"/>
  <c r="EA218" i="13"/>
  <c r="EA234" i="13"/>
  <c r="EA250" i="13"/>
  <c r="EA266" i="13"/>
  <c r="EA282" i="13"/>
  <c r="EA298" i="13"/>
  <c r="DS4" i="13"/>
  <c r="DS20" i="13"/>
  <c r="DS36" i="13"/>
  <c r="DS52" i="13"/>
  <c r="DS68" i="13"/>
  <c r="DS84" i="13"/>
  <c r="DS100" i="13"/>
  <c r="DS116" i="13"/>
  <c r="DS132" i="13"/>
  <c r="DS148" i="13"/>
  <c r="DS164" i="13"/>
  <c r="DS180" i="13"/>
  <c r="DS196" i="13"/>
  <c r="DS212" i="13"/>
  <c r="DS228" i="13"/>
  <c r="DS244" i="13"/>
  <c r="DS260" i="13"/>
  <c r="DS276" i="13"/>
  <c r="DS292" i="13"/>
  <c r="DS308" i="13"/>
  <c r="DS324" i="13"/>
  <c r="DS340" i="13"/>
  <c r="DS356" i="13"/>
  <c r="DS372" i="13"/>
  <c r="DS388" i="13"/>
  <c r="DS404" i="13"/>
  <c r="DS420" i="13"/>
  <c r="DS436" i="13"/>
  <c r="DS452" i="13"/>
  <c r="DS468" i="13"/>
  <c r="DS484" i="13"/>
  <c r="DS500" i="13"/>
  <c r="DS516" i="13"/>
  <c r="DS532" i="13"/>
  <c r="DS548" i="13"/>
  <c r="DS564" i="13"/>
  <c r="DS580" i="13"/>
  <c r="DS596" i="13"/>
  <c r="DK15" i="13"/>
  <c r="DK31" i="13"/>
  <c r="DK47" i="13"/>
  <c r="DK63" i="13"/>
  <c r="DK79" i="13"/>
  <c r="DK95" i="13"/>
  <c r="DK111" i="13"/>
  <c r="DK127" i="13"/>
  <c r="DK143" i="13"/>
  <c r="DK159" i="13"/>
  <c r="DK175" i="13"/>
  <c r="DK191" i="13"/>
  <c r="DK207" i="13"/>
  <c r="DK223" i="13"/>
  <c r="DK239" i="13"/>
  <c r="DK255" i="13"/>
  <c r="DK271" i="13"/>
  <c r="DK287" i="13"/>
  <c r="DK303" i="13"/>
  <c r="DK343" i="13"/>
  <c r="DK407" i="13"/>
  <c r="DK471" i="13"/>
  <c r="DK535" i="13"/>
  <c r="DK599" i="13"/>
  <c r="DK663" i="13"/>
  <c r="DK727" i="13"/>
  <c r="DK791" i="13"/>
  <c r="DK855" i="13"/>
  <c r="DK919" i="13"/>
  <c r="DK983" i="13"/>
  <c r="DK1047" i="13"/>
  <c r="DK1111" i="13"/>
  <c r="CM37" i="13"/>
  <c r="CE59" i="13"/>
  <c r="CE123" i="13"/>
  <c r="BW56" i="13"/>
  <c r="BW120" i="13"/>
  <c r="BW184" i="13"/>
  <c r="BW248" i="13"/>
  <c r="BO24" i="13"/>
  <c r="BO88" i="13"/>
  <c r="BO152" i="13"/>
  <c r="BO216" i="13"/>
  <c r="BO280" i="13"/>
  <c r="BO344" i="13"/>
  <c r="BO408" i="13"/>
  <c r="AY10" i="13"/>
  <c r="AQ37" i="13"/>
  <c r="AQ101" i="13"/>
  <c r="AI35" i="13"/>
  <c r="AI99" i="13"/>
  <c r="AI163" i="13"/>
  <c r="AI227" i="13"/>
  <c r="AI291" i="13"/>
  <c r="AA44" i="13"/>
  <c r="AA108" i="13"/>
  <c r="AA172" i="13"/>
  <c r="AA236" i="13"/>
  <c r="AA300" i="13"/>
  <c r="AA364" i="13"/>
  <c r="AA428" i="13"/>
  <c r="AA492" i="13"/>
  <c r="AA556" i="13"/>
  <c r="AA620" i="13"/>
  <c r="AA684" i="13"/>
  <c r="S61" i="13"/>
  <c r="S125" i="13"/>
  <c r="S189" i="13"/>
  <c r="S253" i="13"/>
  <c r="S317" i="13"/>
  <c r="S381" i="13"/>
  <c r="S445" i="13"/>
  <c r="S509" i="13"/>
  <c r="S573" i="13"/>
  <c r="S637" i="13"/>
  <c r="S701" i="13"/>
  <c r="S765" i="13"/>
  <c r="S829" i="13"/>
  <c r="S893" i="13"/>
  <c r="S957" i="13"/>
  <c r="S1021" i="13"/>
  <c r="S1085" i="13"/>
  <c r="S1149" i="13"/>
  <c r="S1213" i="13"/>
  <c r="DK363" i="13"/>
  <c r="DK427" i="13"/>
  <c r="DK491" i="13"/>
  <c r="DK555" i="13"/>
  <c r="DK619" i="13"/>
  <c r="DK683" i="13"/>
  <c r="DK747" i="13"/>
  <c r="DK811" i="13"/>
  <c r="DK875" i="13"/>
  <c r="DK939" i="13"/>
  <c r="DK1003" i="13"/>
  <c r="DK1067" i="13"/>
  <c r="CU5" i="13"/>
  <c r="CE15" i="13"/>
  <c r="CE79" i="13"/>
  <c r="BW12" i="13"/>
  <c r="BW76" i="13"/>
  <c r="BW140" i="13"/>
  <c r="BW204" i="13"/>
  <c r="BW268" i="13"/>
  <c r="BO44" i="13"/>
  <c r="BO108" i="13"/>
  <c r="BO172" i="13"/>
  <c r="BO236" i="13"/>
  <c r="BO300" i="13"/>
  <c r="BO364" i="13"/>
  <c r="BO428" i="13"/>
  <c r="AQ9" i="13"/>
  <c r="AQ73" i="13"/>
  <c r="AI7" i="13"/>
  <c r="AI71" i="13"/>
  <c r="AI135" i="13"/>
  <c r="AI199" i="13"/>
  <c r="AI263" i="13"/>
  <c r="AA32" i="13"/>
  <c r="AA96" i="13"/>
  <c r="AA160" i="13"/>
  <c r="AA224" i="13"/>
  <c r="AA288" i="13"/>
  <c r="AA352" i="13"/>
  <c r="AA416" i="13"/>
  <c r="AA480" i="13"/>
  <c r="AA544" i="13"/>
  <c r="AA608" i="13"/>
  <c r="AA672" i="13"/>
  <c r="S49" i="13"/>
  <c r="S113" i="13"/>
  <c r="S177" i="13"/>
  <c r="S241" i="13"/>
  <c r="S305" i="13"/>
  <c r="S369" i="13"/>
  <c r="S433" i="13"/>
  <c r="S497" i="13"/>
  <c r="S561" i="13"/>
  <c r="S625" i="13"/>
  <c r="S689" i="13"/>
  <c r="S753" i="13"/>
  <c r="S817" i="13"/>
  <c r="S881" i="13"/>
  <c r="S945" i="13"/>
  <c r="S1009" i="13"/>
  <c r="S1073" i="13"/>
  <c r="S1137" i="13"/>
  <c r="S1201" i="13"/>
  <c r="DK351" i="13"/>
  <c r="DK415" i="13"/>
  <c r="DK479" i="13"/>
  <c r="DK543" i="13"/>
  <c r="DK607" i="13"/>
  <c r="DK671" i="13"/>
  <c r="DK735" i="13"/>
  <c r="DK799" i="13"/>
  <c r="DK863" i="13"/>
  <c r="DK927" i="13"/>
  <c r="DK991" i="13"/>
  <c r="DK1055" i="13"/>
  <c r="CU9" i="13"/>
  <c r="CE19" i="13"/>
  <c r="CE83" i="13"/>
  <c r="BW32" i="13"/>
  <c r="BW96" i="13"/>
  <c r="BW160" i="13"/>
  <c r="BW224" i="13"/>
  <c r="BO16" i="13"/>
  <c r="BO80" i="13"/>
  <c r="BO144" i="13"/>
  <c r="BO208" i="13"/>
  <c r="BO272" i="13"/>
  <c r="BO336" i="13"/>
  <c r="BO400" i="13"/>
  <c r="AY2" i="13"/>
  <c r="AQ29" i="13"/>
  <c r="AQ93" i="13"/>
  <c r="AI27" i="13"/>
  <c r="AI91" i="13"/>
  <c r="AI155" i="13"/>
  <c r="AI219" i="13"/>
  <c r="AI283" i="13"/>
  <c r="AA36" i="13"/>
  <c r="AA100" i="13"/>
  <c r="AA164" i="13"/>
  <c r="AA228" i="13"/>
  <c r="AA292" i="13"/>
  <c r="AA356" i="13"/>
  <c r="AA420" i="13"/>
  <c r="AA484" i="13"/>
  <c r="AA548" i="13"/>
  <c r="AA612" i="13"/>
  <c r="AA676" i="13"/>
  <c r="S53" i="13"/>
  <c r="S117" i="13"/>
  <c r="S181" i="13"/>
  <c r="S245" i="13"/>
  <c r="S309" i="13"/>
  <c r="S373" i="13"/>
  <c r="S437" i="13"/>
  <c r="S501" i="13"/>
  <c r="S565" i="13"/>
  <c r="S629" i="13"/>
  <c r="S693" i="13"/>
  <c r="S757" i="13"/>
  <c r="S821" i="13"/>
  <c r="S885" i="13"/>
  <c r="S949" i="13"/>
  <c r="S1013" i="13"/>
  <c r="S1077" i="13"/>
  <c r="S1141" i="13"/>
  <c r="S1205" i="13"/>
  <c r="DK371" i="13"/>
  <c r="DK435" i="13"/>
  <c r="DK499" i="13"/>
  <c r="DK563" i="13"/>
  <c r="DK627" i="13"/>
  <c r="DK691" i="13"/>
  <c r="DK755" i="13"/>
  <c r="DK819" i="13"/>
  <c r="DK883" i="13"/>
  <c r="DK947" i="13"/>
  <c r="DK1011" i="13"/>
  <c r="DK1075" i="13"/>
  <c r="CM1" i="13"/>
  <c r="CE23" i="13"/>
  <c r="CE87" i="13"/>
  <c r="BW20" i="13"/>
  <c r="BW84" i="13"/>
  <c r="BW148" i="13"/>
  <c r="BW212" i="13"/>
  <c r="BW276" i="13"/>
  <c r="BO52" i="13"/>
  <c r="BO116" i="13"/>
  <c r="BO180" i="13"/>
  <c r="BO244" i="13"/>
  <c r="BO308" i="13"/>
  <c r="BO372" i="13"/>
  <c r="BO436" i="13"/>
  <c r="AQ1" i="13"/>
  <c r="AQ65" i="13"/>
  <c r="AQ129" i="13"/>
  <c r="AI63" i="13"/>
  <c r="AI127" i="13"/>
  <c r="AI191" i="13"/>
  <c r="AI255" i="13"/>
  <c r="AA8" i="13"/>
  <c r="AA72" i="13"/>
  <c r="AA136" i="13"/>
  <c r="AA200" i="13"/>
  <c r="AA264" i="13"/>
  <c r="AA328" i="13"/>
  <c r="AA392" i="13"/>
  <c r="AA456" i="13"/>
  <c r="AA520" i="13"/>
  <c r="AA584" i="13"/>
  <c r="AA648" i="13"/>
  <c r="S25" i="13"/>
  <c r="S89" i="13"/>
  <c r="S153" i="13"/>
  <c r="S217" i="13"/>
  <c r="S281" i="13"/>
  <c r="S345" i="13"/>
  <c r="S409" i="13"/>
  <c r="S473" i="13"/>
  <c r="S537" i="13"/>
  <c r="S601" i="13"/>
  <c r="S665" i="13"/>
  <c r="S729" i="13"/>
  <c r="S793" i="13"/>
  <c r="S857" i="13"/>
  <c r="S921" i="13"/>
  <c r="S985" i="13"/>
  <c r="S1049" i="13"/>
  <c r="S1113" i="13"/>
  <c r="S1177" i="13"/>
  <c r="DS424" i="13"/>
  <c r="DS440" i="13"/>
  <c r="DS456" i="13"/>
  <c r="DS472" i="13"/>
  <c r="DS488" i="13"/>
  <c r="DS504" i="13"/>
  <c r="DS520" i="13"/>
  <c r="DS536" i="13"/>
  <c r="DS552" i="13"/>
  <c r="DS568" i="13"/>
  <c r="DS584" i="13"/>
  <c r="DK3" i="13"/>
  <c r="DK19" i="13"/>
  <c r="DK35" i="13"/>
  <c r="DK51" i="13"/>
  <c r="DK67" i="13"/>
  <c r="DK83" i="13"/>
  <c r="DK99" i="13"/>
  <c r="DK115" i="13"/>
  <c r="DK131" i="13"/>
  <c r="DK147" i="13"/>
  <c r="DK163" i="13"/>
  <c r="DK179" i="13"/>
  <c r="DK195" i="13"/>
  <c r="DK211" i="13"/>
  <c r="DK227" i="13"/>
  <c r="DK243" i="13"/>
  <c r="DK259" i="13"/>
  <c r="DK275" i="13"/>
  <c r="DK291" i="13"/>
  <c r="DK307" i="13"/>
  <c r="DK359" i="13"/>
  <c r="DK423" i="13"/>
  <c r="DK487" i="13"/>
  <c r="DK551" i="13"/>
  <c r="DK615" i="13"/>
  <c r="DK679" i="13"/>
  <c r="DK743" i="13"/>
  <c r="DK807" i="13"/>
  <c r="DK871" i="13"/>
  <c r="DK935" i="13"/>
  <c r="DK999" i="13"/>
  <c r="DK1063" i="13"/>
  <c r="CU1" i="13"/>
  <c r="CE11" i="13"/>
  <c r="CE75" i="13"/>
  <c r="BW8" i="13"/>
  <c r="BW72" i="13"/>
  <c r="BW136" i="13"/>
  <c r="BW200" i="13"/>
  <c r="BW264" i="13"/>
  <c r="BO40" i="13"/>
  <c r="BO104" i="13"/>
  <c r="BO168" i="13"/>
  <c r="BO232" i="13"/>
  <c r="BO296" i="13"/>
  <c r="BO360" i="13"/>
  <c r="BO424" i="13"/>
  <c r="AY26" i="13"/>
  <c r="AQ53" i="13"/>
  <c r="AQ117" i="13"/>
  <c r="AI51" i="13"/>
  <c r="AI115" i="13"/>
  <c r="AI179" i="13"/>
  <c r="AI243" i="13"/>
  <c r="AI307" i="13"/>
  <c r="AA60" i="13"/>
  <c r="AA124" i="13"/>
  <c r="AA188" i="13"/>
  <c r="AA252" i="13"/>
  <c r="AA316" i="13"/>
  <c r="AA380" i="13"/>
  <c r="AA444" i="13"/>
  <c r="AA508" i="13"/>
  <c r="AA572" i="13"/>
  <c r="AA636" i="13"/>
  <c r="S13" i="13"/>
  <c r="S77" i="13"/>
  <c r="S141" i="13"/>
  <c r="S205" i="13"/>
  <c r="S269" i="13"/>
  <c r="S333" i="13"/>
  <c r="S397" i="13"/>
  <c r="S461" i="13"/>
  <c r="S525" i="13"/>
  <c r="S589" i="13"/>
  <c r="S653" i="13"/>
  <c r="S717" i="13"/>
  <c r="S781" i="13"/>
  <c r="S845" i="13"/>
  <c r="S909" i="13"/>
  <c r="S973" i="13"/>
  <c r="S1037" i="13"/>
  <c r="S1101" i="13"/>
  <c r="S1165" i="13"/>
  <c r="DK315" i="13"/>
  <c r="DK379" i="13"/>
  <c r="DK443" i="13"/>
  <c r="DK507" i="13"/>
  <c r="DK571" i="13"/>
  <c r="DK635" i="13"/>
  <c r="DK699" i="13"/>
  <c r="DK763" i="13"/>
  <c r="DK827" i="13"/>
  <c r="DK891" i="13"/>
  <c r="DK955" i="13"/>
  <c r="DK1019" i="13"/>
  <c r="DK1083" i="13"/>
  <c r="CM9" i="13"/>
  <c r="CE31" i="13"/>
  <c r="CE95" i="13"/>
  <c r="BW28" i="13"/>
  <c r="BW92" i="13"/>
  <c r="BW156" i="13"/>
  <c r="BW220" i="13"/>
  <c r="BW284" i="13"/>
  <c r="BO60" i="13"/>
  <c r="BO124" i="13"/>
  <c r="BO188" i="13"/>
  <c r="BO252" i="13"/>
  <c r="BO316" i="13"/>
  <c r="BO380" i="13"/>
  <c r="BG14" i="13"/>
  <c r="AQ25" i="13"/>
  <c r="AQ89" i="13"/>
  <c r="AI23" i="13"/>
  <c r="AI87" i="13"/>
  <c r="AI151" i="13"/>
  <c r="AI215" i="13"/>
  <c r="AI279" i="13"/>
  <c r="AA48" i="13"/>
  <c r="AA112" i="13"/>
  <c r="AA176" i="13"/>
  <c r="AA240" i="13"/>
  <c r="AA304" i="13"/>
  <c r="AA368" i="13"/>
  <c r="AA432" i="13"/>
  <c r="AA496" i="13"/>
  <c r="AA560" i="13"/>
  <c r="AA624" i="13"/>
  <c r="S1" i="13"/>
  <c r="S65" i="13"/>
  <c r="S129" i="13"/>
  <c r="S193" i="13"/>
  <c r="S257" i="13"/>
  <c r="S321" i="13"/>
  <c r="S385" i="13"/>
  <c r="S449" i="13"/>
  <c r="S513" i="13"/>
  <c r="S577" i="13"/>
  <c r="S641" i="13"/>
  <c r="S705" i="13"/>
  <c r="S769" i="13"/>
  <c r="S833" i="13"/>
  <c r="S897" i="13"/>
  <c r="S961" i="13"/>
  <c r="S1025" i="13"/>
  <c r="S1089" i="13"/>
  <c r="S1153" i="13"/>
  <c r="S1217" i="13"/>
  <c r="DK367" i="13"/>
  <c r="DK431" i="13"/>
  <c r="DK495" i="13"/>
  <c r="DK559" i="13"/>
  <c r="DK623" i="13"/>
  <c r="DK687" i="13"/>
  <c r="DK751" i="13"/>
  <c r="DK815" i="13"/>
  <c r="DK879" i="13"/>
  <c r="DK943" i="13"/>
  <c r="DK1007" i="13"/>
  <c r="DK1071" i="13"/>
  <c r="CM13" i="13"/>
  <c r="CE35" i="13"/>
  <c r="CE99" i="13"/>
  <c r="BW48" i="13"/>
  <c r="BW112" i="13"/>
  <c r="BW176" i="13"/>
  <c r="BW240" i="13"/>
  <c r="BO32" i="13"/>
  <c r="BO96" i="13"/>
  <c r="BO160" i="13"/>
  <c r="BO224" i="13"/>
  <c r="BO288" i="13"/>
  <c r="BO352" i="13"/>
  <c r="BO416" i="13"/>
  <c r="AY18" i="13"/>
  <c r="AQ45" i="13"/>
  <c r="AQ109" i="13"/>
  <c r="AI43" i="13"/>
  <c r="AI107" i="13"/>
  <c r="AI171" i="13"/>
  <c r="AI235" i="13"/>
  <c r="AI299" i="13"/>
  <c r="AA52" i="13"/>
  <c r="AA116" i="13"/>
  <c r="AA180" i="13"/>
  <c r="AA244" i="13"/>
  <c r="AA308" i="13"/>
  <c r="AA372" i="13"/>
  <c r="AA436" i="13"/>
  <c r="AA500" i="13"/>
  <c r="AA564" i="13"/>
  <c r="AA628" i="13"/>
  <c r="S5" i="13"/>
  <c r="S69" i="13"/>
  <c r="S133" i="13"/>
  <c r="S197" i="13"/>
  <c r="S261" i="13"/>
  <c r="S325" i="13"/>
  <c r="S389" i="13"/>
  <c r="S453" i="13"/>
  <c r="S517" i="13"/>
  <c r="S581" i="13"/>
  <c r="S645" i="13"/>
  <c r="S709" i="13"/>
  <c r="S773" i="13"/>
  <c r="S837" i="13"/>
  <c r="S901" i="13"/>
  <c r="S965" i="13"/>
  <c r="S1029" i="13"/>
  <c r="S1093" i="13"/>
  <c r="S1157" i="13"/>
  <c r="DK323" i="13"/>
  <c r="DK387" i="13"/>
  <c r="DK451" i="13"/>
  <c r="DK515" i="13"/>
  <c r="DK579" i="13"/>
  <c r="DK643" i="13"/>
  <c r="DK707" i="13"/>
  <c r="DK771" i="13"/>
  <c r="DK835" i="13"/>
  <c r="DK899" i="13"/>
  <c r="DK963" i="13"/>
  <c r="DK1027" i="13"/>
  <c r="DK1091" i="13"/>
  <c r="CM17" i="13"/>
  <c r="CE39" i="13"/>
  <c r="CE103" i="13"/>
  <c r="BW36" i="13"/>
  <c r="BW100" i="13"/>
  <c r="BW164" i="13"/>
  <c r="BW228" i="13"/>
  <c r="BO4" i="13"/>
  <c r="BO68" i="13"/>
  <c r="BO132" i="13"/>
  <c r="BO196" i="13"/>
  <c r="BO260" i="13"/>
  <c r="BO324" i="13"/>
  <c r="BO388" i="13"/>
  <c r="BG6" i="13"/>
  <c r="AQ17" i="13"/>
  <c r="AQ81" i="13"/>
  <c r="AI15" i="13"/>
  <c r="AI79" i="13"/>
  <c r="AI143" i="13"/>
  <c r="AI207" i="13"/>
  <c r="AI271" i="13"/>
  <c r="AA24" i="13"/>
  <c r="AA88" i="13"/>
  <c r="AA152" i="13"/>
  <c r="AA216" i="13"/>
  <c r="AA280" i="13"/>
  <c r="AA344" i="13"/>
  <c r="AA408" i="13"/>
  <c r="AA472" i="13"/>
  <c r="AA536" i="13"/>
  <c r="AA600" i="13"/>
  <c r="AA664" i="13"/>
  <c r="S41" i="13"/>
  <c r="S105" i="13"/>
  <c r="S169" i="13"/>
  <c r="S233" i="13"/>
  <c r="S297" i="13"/>
  <c r="S361" i="13"/>
  <c r="S425" i="13"/>
  <c r="S489" i="13"/>
  <c r="S553" i="13"/>
  <c r="S617" i="13"/>
  <c r="S681" i="13"/>
  <c r="S745" i="13"/>
  <c r="S809" i="13"/>
  <c r="S873" i="13"/>
  <c r="S937" i="13"/>
  <c r="S1001" i="13"/>
  <c r="S1065" i="13"/>
  <c r="S1129" i="13"/>
  <c r="S1193" i="13"/>
  <c r="DS428" i="13"/>
  <c r="DS444" i="13"/>
  <c r="DS460" i="13"/>
  <c r="DS476" i="13"/>
  <c r="DS492" i="13"/>
  <c r="DS508" i="13"/>
  <c r="DS524" i="13"/>
  <c r="DS540" i="13"/>
  <c r="DS556" i="13"/>
  <c r="DS572" i="13"/>
  <c r="DS588" i="13"/>
  <c r="DK7" i="13"/>
  <c r="DK23" i="13"/>
  <c r="DK39" i="13"/>
  <c r="DK55" i="13"/>
  <c r="DK71" i="13"/>
  <c r="DK87" i="13"/>
  <c r="DK103" i="13"/>
  <c r="DK119" i="13"/>
  <c r="DK135" i="13"/>
  <c r="DK151" i="13"/>
  <c r="DK167" i="13"/>
  <c r="DK183" i="13"/>
  <c r="DK199" i="13"/>
  <c r="DK215" i="13"/>
  <c r="DK231" i="13"/>
  <c r="DK247" i="13"/>
  <c r="DK263" i="13"/>
  <c r="DK279" i="13"/>
  <c r="DK295" i="13"/>
  <c r="DK311" i="13"/>
  <c r="DK375" i="13"/>
  <c r="DK439" i="13"/>
  <c r="DK503" i="13"/>
  <c r="DK567" i="13"/>
  <c r="DK631" i="13"/>
  <c r="DK695" i="13"/>
  <c r="DK759" i="13"/>
  <c r="DK823" i="13"/>
  <c r="DK887" i="13"/>
  <c r="DK951" i="13"/>
  <c r="DK1015" i="13"/>
  <c r="DK1079" i="13"/>
  <c r="CM5" i="13"/>
  <c r="CE27" i="13"/>
  <c r="CE91" i="13"/>
  <c r="BW24" i="13"/>
  <c r="BW88" i="13"/>
  <c r="BW152" i="13"/>
  <c r="BW216" i="13"/>
  <c r="BW280" i="13"/>
  <c r="BO56" i="13"/>
  <c r="BO120" i="13"/>
  <c r="BO184" i="13"/>
  <c r="BO248" i="13"/>
  <c r="BO312" i="13"/>
  <c r="BO376" i="13"/>
  <c r="BO440" i="13"/>
  <c r="AQ5" i="13"/>
  <c r="AQ69" i="13"/>
  <c r="AI3" i="13"/>
  <c r="AI67" i="13"/>
  <c r="AI131" i="13"/>
  <c r="AI195" i="13"/>
  <c r="AI259" i="13"/>
  <c r="AA12" i="13"/>
  <c r="AA76" i="13"/>
  <c r="AA140" i="13"/>
  <c r="AA204" i="13"/>
  <c r="AA268" i="13"/>
  <c r="AA332" i="13"/>
  <c r="AA396" i="13"/>
  <c r="AA460" i="13"/>
  <c r="AA524" i="13"/>
  <c r="AA588" i="13"/>
  <c r="AA652" i="13"/>
  <c r="S29" i="13"/>
  <c r="S93" i="13"/>
  <c r="S157" i="13"/>
  <c r="S221" i="13"/>
  <c r="S285" i="13"/>
  <c r="S349" i="13"/>
  <c r="S413" i="13"/>
  <c r="S477" i="13"/>
  <c r="S541" i="13"/>
  <c r="S605" i="13"/>
  <c r="S669" i="13"/>
  <c r="S733" i="13"/>
  <c r="S797" i="13"/>
  <c r="S861" i="13"/>
  <c r="S925" i="13"/>
  <c r="S989" i="13"/>
  <c r="S1053" i="13"/>
  <c r="S1117" i="13"/>
  <c r="S1181" i="13"/>
  <c r="DK331" i="13"/>
  <c r="DK395" i="13"/>
  <c r="DK459" i="13"/>
  <c r="DK523" i="13"/>
  <c r="DK587" i="13"/>
  <c r="DK651" i="13"/>
  <c r="DK715" i="13"/>
  <c r="DK779" i="13"/>
  <c r="DK843" i="13"/>
  <c r="DK907" i="13"/>
  <c r="DK971" i="13"/>
  <c r="DK1035" i="13"/>
  <c r="DK1099" i="13"/>
  <c r="CM25" i="13"/>
  <c r="CE47" i="13"/>
  <c r="CE111" i="13"/>
  <c r="BW44" i="13"/>
  <c r="BW108" i="13"/>
  <c r="BW172" i="13"/>
  <c r="BW236" i="13"/>
  <c r="BO12" i="13"/>
  <c r="BO76" i="13"/>
  <c r="BO140" i="13"/>
  <c r="BO204" i="13"/>
  <c r="BO268" i="13"/>
  <c r="BO332" i="13"/>
  <c r="BO396" i="13"/>
  <c r="AY14" i="13"/>
  <c r="AQ41" i="13"/>
  <c r="AQ105" i="13"/>
  <c r="AI39" i="13"/>
  <c r="AI103" i="13"/>
  <c r="AI167" i="13"/>
  <c r="AI231" i="13"/>
  <c r="AI295" i="13"/>
  <c r="AA64" i="13"/>
  <c r="AA128" i="13"/>
  <c r="AA192" i="13"/>
  <c r="AA256" i="13"/>
  <c r="AA320" i="13"/>
  <c r="AA384" i="13"/>
  <c r="AA448" i="13"/>
  <c r="AA512" i="13"/>
  <c r="AA576" i="13"/>
  <c r="AA640" i="13"/>
  <c r="S17" i="13"/>
  <c r="S81" i="13"/>
  <c r="S145" i="13"/>
  <c r="S209" i="13"/>
  <c r="S273" i="13"/>
  <c r="S337" i="13"/>
  <c r="S401" i="13"/>
  <c r="S465" i="13"/>
  <c r="S529" i="13"/>
  <c r="S593" i="13"/>
  <c r="S657" i="13"/>
  <c r="S721" i="13"/>
  <c r="S785" i="13"/>
  <c r="S849" i="13"/>
  <c r="S913" i="13"/>
  <c r="S977" i="13"/>
  <c r="S1041" i="13"/>
  <c r="S1105" i="13"/>
  <c r="S1169" i="13"/>
  <c r="DK319" i="13"/>
  <c r="DK383" i="13"/>
  <c r="DK447" i="13"/>
  <c r="DK511" i="13"/>
  <c r="DK575" i="13"/>
  <c r="DK639" i="13"/>
  <c r="DK703" i="13"/>
  <c r="DK767" i="13"/>
  <c r="DK831" i="13"/>
  <c r="DK895" i="13"/>
  <c r="DK959" i="13"/>
  <c r="DK1023" i="13"/>
  <c r="DK1087" i="13"/>
  <c r="CM29" i="13"/>
  <c r="CE51" i="13"/>
  <c r="CE115" i="13"/>
  <c r="BW64" i="13"/>
  <c r="BW128" i="13"/>
  <c r="BW192" i="13"/>
  <c r="BW256" i="13"/>
  <c r="BO48" i="13"/>
  <c r="BO112" i="13"/>
  <c r="BO176" i="13"/>
  <c r="BO240" i="13"/>
  <c r="BO304" i="13"/>
  <c r="BO368" i="13"/>
  <c r="BO432" i="13"/>
  <c r="AY34" i="13"/>
  <c r="AQ61" i="13"/>
  <c r="AQ125" i="13"/>
  <c r="AI59" i="13"/>
  <c r="AI123" i="13"/>
  <c r="AI187" i="13"/>
  <c r="AI251" i="13"/>
  <c r="AA4" i="13"/>
  <c r="AA68" i="13"/>
  <c r="AA132" i="13"/>
  <c r="AA196" i="13"/>
  <c r="AA260" i="13"/>
  <c r="AA324" i="13"/>
  <c r="AA388" i="13"/>
  <c r="AA452" i="13"/>
  <c r="AA516" i="13"/>
  <c r="AA580" i="13"/>
  <c r="AA644" i="13"/>
  <c r="S21" i="13"/>
  <c r="S85" i="13"/>
  <c r="S149" i="13"/>
  <c r="S213" i="13"/>
  <c r="S277" i="13"/>
  <c r="S341" i="13"/>
  <c r="S405" i="13"/>
  <c r="S469" i="13"/>
  <c r="S533" i="13"/>
  <c r="S597" i="13"/>
  <c r="S661" i="13"/>
  <c r="S725" i="13"/>
  <c r="S789" i="13"/>
  <c r="S853" i="13"/>
  <c r="S917" i="13"/>
  <c r="S981" i="13"/>
  <c r="S1045" i="13"/>
  <c r="S1109" i="13"/>
  <c r="S1173" i="13"/>
  <c r="DK339" i="13"/>
  <c r="DK403" i="13"/>
  <c r="DK467" i="13"/>
  <c r="DK531" i="13"/>
  <c r="DK595" i="13"/>
  <c r="DK659" i="13"/>
  <c r="DK723" i="13"/>
  <c r="DK787" i="13"/>
  <c r="DK851" i="13"/>
  <c r="DK915" i="13"/>
  <c r="DK979" i="13"/>
  <c r="DK1043" i="13"/>
  <c r="DK1107" i="13"/>
  <c r="CM33" i="13"/>
  <c r="CE55" i="13"/>
  <c r="CE119" i="13"/>
  <c r="BW52" i="13"/>
  <c r="BW116" i="13"/>
  <c r="BW180" i="13"/>
  <c r="BW244" i="13"/>
  <c r="BO20" i="13"/>
  <c r="BO84" i="13"/>
  <c r="BO148" i="13"/>
  <c r="BO212" i="13"/>
  <c r="BO276" i="13"/>
  <c r="BO340" i="13"/>
  <c r="BO404" i="13"/>
  <c r="AY6" i="13"/>
  <c r="AQ33" i="13"/>
  <c r="AQ97" i="13"/>
  <c r="AI31" i="13"/>
  <c r="AI95" i="13"/>
  <c r="AI159" i="13"/>
  <c r="AI223" i="13"/>
  <c r="AI287" i="13"/>
  <c r="AA40" i="13"/>
  <c r="AA104" i="13"/>
  <c r="AA168" i="13"/>
  <c r="AA232" i="13"/>
  <c r="AA296" i="13"/>
  <c r="AA360" i="13"/>
  <c r="AA424" i="13"/>
  <c r="AA488" i="13"/>
  <c r="AA552" i="13"/>
  <c r="AA616" i="13"/>
  <c r="AA680" i="13"/>
  <c r="S57" i="13"/>
  <c r="S121" i="13"/>
  <c r="S185" i="13"/>
  <c r="S249" i="13"/>
  <c r="S313" i="13"/>
  <c r="S377" i="13"/>
  <c r="S441" i="13"/>
  <c r="S505" i="13"/>
  <c r="S569" i="13"/>
  <c r="S633" i="13"/>
  <c r="S697" i="13"/>
  <c r="S761" i="13"/>
  <c r="S825" i="13"/>
  <c r="S889" i="13"/>
  <c r="S953" i="13"/>
  <c r="S1017" i="13"/>
  <c r="S1081" i="13"/>
  <c r="S1145" i="13"/>
  <c r="S1209" i="13"/>
  <c r="DS432" i="13"/>
  <c r="DS448" i="13"/>
  <c r="DS464" i="13"/>
  <c r="DS480" i="13"/>
  <c r="DS496" i="13"/>
  <c r="DS512" i="13"/>
  <c r="DS528" i="13"/>
  <c r="DS544" i="13"/>
  <c r="DS560" i="13"/>
  <c r="DS576" i="13"/>
  <c r="DS592" i="13"/>
  <c r="DK11" i="13"/>
  <c r="DK27" i="13"/>
  <c r="DK43" i="13"/>
  <c r="DK59" i="13"/>
  <c r="DK75" i="13"/>
  <c r="DK91" i="13"/>
  <c r="DK107" i="13"/>
  <c r="DK123" i="13"/>
  <c r="DK139" i="13"/>
  <c r="DK155" i="13"/>
  <c r="DK171" i="13"/>
  <c r="DK187" i="13"/>
  <c r="DK203" i="13"/>
  <c r="DK219" i="13"/>
  <c r="DK235" i="13"/>
  <c r="DK251" i="13"/>
  <c r="DK267" i="13"/>
  <c r="DK283" i="13"/>
  <c r="DK299" i="13"/>
  <c r="DK327" i="13"/>
  <c r="DK391" i="13"/>
  <c r="DK455" i="13"/>
  <c r="DK519" i="13"/>
  <c r="DK583" i="13"/>
  <c r="DK647" i="13"/>
  <c r="DK711" i="13"/>
  <c r="DK775" i="13"/>
  <c r="DK839" i="13"/>
  <c r="DK903" i="13"/>
  <c r="DK967" i="13"/>
  <c r="DK1031" i="13"/>
  <c r="DK1095" i="13"/>
  <c r="CM21" i="13"/>
  <c r="CE43" i="13"/>
  <c r="CE107" i="13"/>
  <c r="BW40" i="13"/>
  <c r="BW104" i="13"/>
  <c r="BW168" i="13"/>
  <c r="BW232" i="13"/>
  <c r="BO8" i="13"/>
  <c r="BO72" i="13"/>
  <c r="BO136" i="13"/>
  <c r="BO200" i="13"/>
  <c r="BO264" i="13"/>
  <c r="BO328" i="13"/>
  <c r="BO392" i="13"/>
  <c r="BG10" i="13"/>
  <c r="AQ21" i="13"/>
  <c r="AQ85" i="13"/>
  <c r="AI19" i="13"/>
  <c r="AI83" i="13"/>
  <c r="AI147" i="13"/>
  <c r="AI211" i="13"/>
  <c r="AI275" i="13"/>
  <c r="AA28" i="13"/>
  <c r="AA92" i="13"/>
  <c r="AA156" i="13"/>
  <c r="AA220" i="13"/>
  <c r="AA284" i="13"/>
  <c r="AA348" i="13"/>
  <c r="AA412" i="13"/>
  <c r="AA476" i="13"/>
  <c r="AA540" i="13"/>
  <c r="AA604" i="13"/>
  <c r="AA668" i="13"/>
  <c r="S45" i="13"/>
  <c r="S109" i="13"/>
  <c r="S173" i="13"/>
  <c r="S237" i="13"/>
  <c r="S301" i="13"/>
  <c r="S365" i="13"/>
  <c r="S429" i="13"/>
  <c r="S493" i="13"/>
  <c r="S557" i="13"/>
  <c r="S621" i="13"/>
  <c r="S685" i="13"/>
  <c r="S749" i="13"/>
  <c r="S813" i="13"/>
  <c r="S877" i="13"/>
  <c r="S941" i="13"/>
  <c r="S1005" i="13"/>
  <c r="S1069" i="13"/>
  <c r="S1133" i="13"/>
  <c r="S1197" i="13"/>
  <c r="DK347" i="13"/>
  <c r="DK411" i="13"/>
  <c r="DK475" i="13"/>
  <c r="DK539" i="13"/>
  <c r="DK603" i="13"/>
  <c r="DK667" i="13"/>
  <c r="DK731" i="13"/>
  <c r="DK795" i="13"/>
  <c r="DK859" i="13"/>
  <c r="DK923" i="13"/>
  <c r="DK987" i="13"/>
  <c r="DK1051" i="13"/>
  <c r="DK1115" i="13"/>
  <c r="CM41" i="13"/>
  <c r="CE63" i="13"/>
  <c r="CE127" i="13"/>
  <c r="BW60" i="13"/>
  <c r="BW124" i="13"/>
  <c r="BW188" i="13"/>
  <c r="BW252" i="13"/>
  <c r="BO28" i="13"/>
  <c r="BO92" i="13"/>
  <c r="BO156" i="13"/>
  <c r="BO220" i="13"/>
  <c r="BO284" i="13"/>
  <c r="BO348" i="13"/>
  <c r="BO412" i="13"/>
  <c r="AY30" i="13"/>
  <c r="AQ57" i="13"/>
  <c r="AQ121" i="13"/>
  <c r="AI55" i="13"/>
  <c r="AI119" i="13"/>
  <c r="AI183" i="13"/>
  <c r="AI247" i="13"/>
  <c r="AA16" i="13"/>
  <c r="AA80" i="13"/>
  <c r="AA144" i="13"/>
  <c r="AA208" i="13"/>
  <c r="AA272" i="13"/>
  <c r="AA336" i="13"/>
  <c r="AA400" i="13"/>
  <c r="AA464" i="13"/>
  <c r="AA528" i="13"/>
  <c r="AA592" i="13"/>
  <c r="AA656" i="13"/>
  <c r="S33" i="13"/>
  <c r="S97" i="13"/>
  <c r="S161" i="13"/>
  <c r="S225" i="13"/>
  <c r="S289" i="13"/>
  <c r="S353" i="13"/>
  <c r="S417" i="13"/>
  <c r="S481" i="13"/>
  <c r="S545" i="13"/>
  <c r="S609" i="13"/>
  <c r="S673" i="13"/>
  <c r="S737" i="13"/>
  <c r="S801" i="13"/>
  <c r="S865" i="13"/>
  <c r="S929" i="13"/>
  <c r="S993" i="13"/>
  <c r="S1057" i="13"/>
  <c r="S1121" i="13"/>
  <c r="S1185" i="13"/>
  <c r="DK335" i="13"/>
  <c r="DK399" i="13"/>
  <c r="DK463" i="13"/>
  <c r="DK527" i="13"/>
  <c r="DK591" i="13"/>
  <c r="DK655" i="13"/>
  <c r="DK719" i="13"/>
  <c r="DK783" i="13"/>
  <c r="DK847" i="13"/>
  <c r="DK911" i="13"/>
  <c r="DK975" i="13"/>
  <c r="DK1039" i="13"/>
  <c r="DK1103" i="13"/>
  <c r="CE3" i="13"/>
  <c r="CE67" i="13"/>
  <c r="BW16" i="13"/>
  <c r="BW80" i="13"/>
  <c r="BW144" i="13"/>
  <c r="BW208" i="13"/>
  <c r="BW272" i="13"/>
  <c r="BO64" i="13"/>
  <c r="BO128" i="13"/>
  <c r="BO192" i="13"/>
  <c r="BO256" i="13"/>
  <c r="BO320" i="13"/>
  <c r="BO384" i="13"/>
  <c r="BG2" i="13"/>
  <c r="AQ13" i="13"/>
  <c r="AQ77" i="13"/>
  <c r="AI11" i="13"/>
  <c r="AI75" i="13"/>
  <c r="AI139" i="13"/>
  <c r="AI203" i="13"/>
  <c r="AI267" i="13"/>
  <c r="AA20" i="13"/>
  <c r="AA84" i="13"/>
  <c r="AA148" i="13"/>
  <c r="AA212" i="13"/>
  <c r="AA276" i="13"/>
  <c r="AA340" i="13"/>
  <c r="AA404" i="13"/>
  <c r="AA468" i="13"/>
  <c r="AA532" i="13"/>
  <c r="AA596" i="13"/>
  <c r="AA660" i="13"/>
  <c r="S37" i="13"/>
  <c r="S101" i="13"/>
  <c r="S165" i="13"/>
  <c r="S229" i="13"/>
  <c r="S293" i="13"/>
  <c r="S357" i="13"/>
  <c r="S421" i="13"/>
  <c r="S485" i="13"/>
  <c r="S549" i="13"/>
  <c r="S613" i="13"/>
  <c r="S677" i="13"/>
  <c r="S741" i="13"/>
  <c r="S805" i="13"/>
  <c r="S869" i="13"/>
  <c r="S933" i="13"/>
  <c r="S997" i="13"/>
  <c r="S1061" i="13"/>
  <c r="S1125" i="13"/>
  <c r="S1189" i="13"/>
  <c r="DK355" i="13"/>
  <c r="DK419" i="13"/>
  <c r="DK483" i="13"/>
  <c r="DK547" i="13"/>
  <c r="DK611" i="13"/>
  <c r="DK675" i="13"/>
  <c r="DK739" i="13"/>
  <c r="DK803" i="13"/>
  <c r="DK867" i="13"/>
  <c r="DK931" i="13"/>
  <c r="DK995" i="13"/>
  <c r="DK1059" i="13"/>
  <c r="DC3" i="13"/>
  <c r="CE7" i="13"/>
  <c r="CE71" i="13"/>
  <c r="BW4" i="13"/>
  <c r="BW68" i="13"/>
  <c r="BW132" i="13"/>
  <c r="BW196" i="13"/>
  <c r="BW260" i="13"/>
  <c r="BO36" i="13"/>
  <c r="BO100" i="13"/>
  <c r="BO164" i="13"/>
  <c r="BO228" i="13"/>
  <c r="BO292" i="13"/>
  <c r="BO356" i="13"/>
  <c r="BO420" i="13"/>
  <c r="AY22" i="13"/>
  <c r="AQ49" i="13"/>
  <c r="AQ113" i="13"/>
  <c r="AI47" i="13"/>
  <c r="AI111" i="13"/>
  <c r="AI175" i="13"/>
  <c r="AI239" i="13"/>
  <c r="AI303" i="13"/>
  <c r="AA56" i="13"/>
  <c r="AA120" i="13"/>
  <c r="AA184" i="13"/>
  <c r="AA248" i="13"/>
  <c r="AA312" i="13"/>
  <c r="AA376" i="13"/>
  <c r="AA440" i="13"/>
  <c r="AA504" i="13"/>
  <c r="AA568" i="13"/>
  <c r="AA632" i="13"/>
  <c r="S9" i="13"/>
  <c r="S73" i="13"/>
  <c r="S137" i="13"/>
  <c r="S201" i="13"/>
  <c r="S265" i="13"/>
  <c r="S329" i="13"/>
  <c r="S393" i="13"/>
  <c r="S457" i="13"/>
  <c r="S521" i="13"/>
  <c r="S585" i="13"/>
  <c r="S649" i="13"/>
  <c r="S713" i="13"/>
  <c r="S777" i="13"/>
  <c r="S841" i="13"/>
  <c r="S905" i="13"/>
  <c r="S969" i="13"/>
  <c r="S1033" i="13"/>
  <c r="S1097" i="13"/>
  <c r="S1161" i="13"/>
  <c r="E80" i="11"/>
  <c r="C83" i="11"/>
  <c r="D80" i="11"/>
  <c r="B77" i="11"/>
  <c r="B80" i="11"/>
  <c r="F80" i="11"/>
  <c r="C77" i="11"/>
  <c r="E77" i="11"/>
  <c r="A77" i="11"/>
  <c r="D83" i="11"/>
  <c r="A80" i="11"/>
  <c r="C80" i="11"/>
  <c r="F77" i="11"/>
  <c r="B83" i="11"/>
  <c r="D77" i="11"/>
  <c r="A83" i="11"/>
  <c r="F70" i="14" l="1"/>
  <c r="F79" i="15"/>
  <c r="B79" i="15"/>
  <c r="D79" i="15"/>
  <c r="A82" i="15"/>
  <c r="D82" i="15"/>
  <c r="F82" i="15"/>
  <c r="F73" i="14"/>
  <c r="C82" i="15"/>
  <c r="A76" i="15"/>
  <c r="C79" i="15"/>
  <c r="B82" i="15"/>
  <c r="E82" i="15"/>
  <c r="D76" i="15"/>
  <c r="B76" i="15"/>
  <c r="C76" i="15"/>
  <c r="E76" i="15"/>
  <c r="A79" i="15"/>
  <c r="E79" i="15"/>
  <c r="F76" i="15"/>
  <c r="F80" i="10"/>
  <c r="E70" i="14"/>
  <c r="B70" i="14"/>
  <c r="F77" i="10"/>
  <c r="E80" i="10"/>
  <c r="A83" i="10"/>
  <c r="E73" i="14"/>
  <c r="D70" i="14"/>
  <c r="B77" i="10"/>
  <c r="A80" i="10"/>
  <c r="D77" i="10"/>
  <c r="C77" i="10"/>
  <c r="E77" i="10"/>
  <c r="A77" i="10"/>
  <c r="B80" i="10"/>
  <c r="C80" i="10"/>
  <c r="D80" i="10"/>
  <c r="E67" i="14"/>
  <c r="F67" i="14"/>
  <c r="A67" i="14"/>
  <c r="C73" i="14"/>
  <c r="D67" i="14"/>
  <c r="C70" i="14"/>
  <c r="B73" i="14"/>
  <c r="B67" i="14"/>
  <c r="A70" i="14"/>
  <c r="C67" i="14"/>
  <c r="A73" i="14"/>
  <c r="D73" i="14"/>
  <c r="F83" i="10"/>
  <c r="B83" i="10"/>
  <c r="C83" i="10"/>
  <c r="E83" i="10"/>
  <c r="D83" i="10"/>
  <c r="F74" i="13"/>
  <c r="B74" i="13"/>
  <c r="E74" i="13"/>
  <c r="E71" i="13"/>
  <c r="A68" i="13"/>
  <c r="D71" i="13"/>
  <c r="E68" i="13"/>
  <c r="D74" i="13"/>
  <c r="C71" i="13"/>
  <c r="A74" i="13"/>
  <c r="D68" i="13"/>
  <c r="F68" i="13"/>
  <c r="C74" i="13"/>
  <c r="C68" i="13"/>
  <c r="A71" i="13"/>
  <c r="F71" i="13"/>
  <c r="B68" i="13"/>
  <c r="B71" i="13"/>
  <c r="A86" i="11"/>
  <c r="B86" i="11" s="1"/>
  <c r="B87" i="11" s="1"/>
  <c r="A87" i="11" s="1"/>
  <c r="E86" i="11"/>
  <c r="C86" i="11"/>
  <c r="D86" i="11" s="1"/>
  <c r="D87" i="11" s="1"/>
  <c r="C87" i="11" s="1"/>
  <c r="C85" i="15" l="1"/>
  <c r="D85" i="15" s="1"/>
  <c r="D86" i="15" s="1"/>
  <c r="C86" i="15" s="1"/>
  <c r="A85" i="15"/>
  <c r="B85" i="15" s="1"/>
  <c r="B86" i="15" s="1"/>
  <c r="A86" i="15" s="1"/>
  <c r="E85" i="15"/>
  <c r="C86" i="10"/>
  <c r="D86" i="10" s="1"/>
  <c r="D87" i="10" s="1"/>
  <c r="C87" i="10" s="1"/>
  <c r="A86" i="10"/>
  <c r="B86" i="10" s="1"/>
  <c r="B87" i="10" s="1"/>
  <c r="A87" i="10" s="1"/>
  <c r="C76" i="14"/>
  <c r="D76" i="14" s="1"/>
  <c r="D77" i="14" s="1"/>
  <c r="C77" i="14" s="1"/>
  <c r="A76" i="14"/>
  <c r="B76" i="14" s="1"/>
  <c r="B77" i="14" s="1"/>
  <c r="A77" i="14" s="1"/>
  <c r="E76" i="14"/>
  <c r="E86" i="10"/>
  <c r="E77" i="13"/>
  <c r="C77" i="13"/>
  <c r="D77" i="13" s="1"/>
  <c r="D78" i="13" s="1"/>
  <c r="C78" i="13" s="1"/>
  <c r="A77" i="13"/>
  <c r="B77" i="13" s="1"/>
  <c r="B78" i="13" s="1"/>
  <c r="A78" i="13" s="1"/>
  <c r="A90" i="11"/>
  <c r="D90" i="11" s="1"/>
  <c r="C90" i="11"/>
  <c r="F90" i="11" s="1"/>
  <c r="B90" i="11"/>
  <c r="E90" i="11" s="1"/>
  <c r="C89" i="15" l="1"/>
  <c r="F89" i="15" s="1"/>
  <c r="B89" i="15"/>
  <c r="E89" i="15" s="1"/>
  <c r="A89" i="15"/>
  <c r="D89" i="15" s="1"/>
  <c r="B90" i="10"/>
  <c r="E90" i="10" s="1"/>
  <c r="C80" i="14"/>
  <c r="F80" i="14" s="1"/>
  <c r="B80" i="14"/>
  <c r="E80" i="14" s="1"/>
  <c r="A80" i="14"/>
  <c r="D80" i="14" s="1"/>
  <c r="A90" i="10"/>
  <c r="D90" i="10" s="1"/>
  <c r="C90" i="10"/>
  <c r="F90" i="10" s="1"/>
  <c r="C81" i="13"/>
  <c r="F81" i="13" s="1"/>
  <c r="A81" i="13"/>
  <c r="D81" i="13" s="1"/>
  <c r="B81" i="13"/>
  <c r="E81" i="13" s="1"/>
  <c r="F86" i="11"/>
  <c r="A95" i="11" s="1"/>
  <c r="B95" i="11" s="1"/>
  <c r="C95" i="11" s="1"/>
  <c r="EB1" i="11" s="1"/>
  <c r="F85" i="15" l="1"/>
  <c r="A94" i="15" s="1"/>
  <c r="B94" i="15" s="1"/>
  <c r="C94" i="15" s="1"/>
  <c r="F76" i="14"/>
  <c r="A85" i="14" s="1"/>
  <c r="B85" i="14" s="1"/>
  <c r="C85" i="14" s="1"/>
  <c r="DL643" i="14" s="1"/>
  <c r="F86" i="10"/>
  <c r="A95" i="10" s="1"/>
  <c r="B95" i="10" s="1"/>
  <c r="C95" i="10" s="1"/>
  <c r="BX457" i="10" s="1"/>
  <c r="F77" i="13"/>
  <c r="A86" i="13" s="1"/>
  <c r="B86" i="13" s="1"/>
  <c r="C86" i="13" s="1"/>
  <c r="T295" i="11"/>
  <c r="T359" i="11"/>
  <c r="T263" i="11"/>
  <c r="T343" i="11"/>
  <c r="T127" i="11"/>
  <c r="T327" i="11"/>
  <c r="T351" i="11"/>
  <c r="T319" i="11"/>
  <c r="T287" i="11"/>
  <c r="T239" i="11"/>
  <c r="T87" i="11"/>
  <c r="T311" i="11"/>
  <c r="T279" i="11"/>
  <c r="T207" i="11"/>
  <c r="T23" i="11"/>
  <c r="T367" i="11"/>
  <c r="T335" i="11"/>
  <c r="T303" i="11"/>
  <c r="T271" i="11"/>
  <c r="T167" i="11"/>
  <c r="T355" i="11"/>
  <c r="T339" i="11"/>
  <c r="T323" i="11"/>
  <c r="T307" i="11"/>
  <c r="T291" i="11"/>
  <c r="T275" i="11"/>
  <c r="T259" i="11"/>
  <c r="T231" i="11"/>
  <c r="T199" i="11"/>
  <c r="T159" i="11"/>
  <c r="T119" i="11"/>
  <c r="T63" i="11"/>
  <c r="AB195" i="11"/>
  <c r="T255" i="11"/>
  <c r="T223" i="11"/>
  <c r="T191" i="11"/>
  <c r="T151" i="11"/>
  <c r="T103" i="11"/>
  <c r="T55" i="11"/>
  <c r="AB163" i="11"/>
  <c r="T363" i="11"/>
  <c r="T347" i="11"/>
  <c r="T331" i="11"/>
  <c r="T315" i="11"/>
  <c r="T299" i="11"/>
  <c r="T283" i="11"/>
  <c r="T267" i="11"/>
  <c r="T247" i="11"/>
  <c r="T215" i="11"/>
  <c r="T183" i="11"/>
  <c r="T135" i="11"/>
  <c r="T95" i="11"/>
  <c r="T31" i="11"/>
  <c r="T175" i="11"/>
  <c r="T143" i="11"/>
  <c r="T111" i="11"/>
  <c r="T79" i="11"/>
  <c r="T47" i="11"/>
  <c r="T15" i="11"/>
  <c r="AB71" i="11"/>
  <c r="T71" i="11"/>
  <c r="T39" i="11"/>
  <c r="AB215" i="11"/>
  <c r="T251" i="11"/>
  <c r="T235" i="11"/>
  <c r="T219" i="11"/>
  <c r="T203" i="11"/>
  <c r="T187" i="11"/>
  <c r="T171" i="11"/>
  <c r="T155" i="11"/>
  <c r="T139" i="11"/>
  <c r="T123" i="11"/>
  <c r="T107" i="11"/>
  <c r="T91" i="11"/>
  <c r="T75" i="11"/>
  <c r="T59" i="11"/>
  <c r="T43" i="11"/>
  <c r="T27" i="11"/>
  <c r="T11" i="11"/>
  <c r="AB211" i="11"/>
  <c r="AB187" i="11"/>
  <c r="AB147" i="11"/>
  <c r="AB11" i="11"/>
  <c r="T7" i="11"/>
  <c r="AB203" i="11"/>
  <c r="AB179" i="11"/>
  <c r="AB131" i="11"/>
  <c r="AJ2" i="11"/>
  <c r="T243" i="11"/>
  <c r="T227" i="11"/>
  <c r="T211" i="11"/>
  <c r="T195" i="11"/>
  <c r="T179" i="11"/>
  <c r="T163" i="11"/>
  <c r="T147" i="11"/>
  <c r="T131" i="11"/>
  <c r="T115" i="11"/>
  <c r="T99" i="11"/>
  <c r="T83" i="11"/>
  <c r="T67" i="11"/>
  <c r="T51" i="11"/>
  <c r="T35" i="11"/>
  <c r="T19" i="11"/>
  <c r="T3" i="11"/>
  <c r="AB199" i="11"/>
  <c r="AB171" i="11"/>
  <c r="AB103" i="11"/>
  <c r="AB207" i="11"/>
  <c r="AB191" i="11"/>
  <c r="AB175" i="11"/>
  <c r="AB159" i="11"/>
  <c r="AB143" i="11"/>
  <c r="AB127" i="11"/>
  <c r="AB95" i="11"/>
  <c r="AB59" i="11"/>
  <c r="AJ66" i="11"/>
  <c r="BP195" i="11"/>
  <c r="AB155" i="11"/>
  <c r="AB139" i="11"/>
  <c r="AB119" i="11"/>
  <c r="AB87" i="11"/>
  <c r="AB43" i="11"/>
  <c r="AJ50" i="11"/>
  <c r="BP103" i="11"/>
  <c r="AB183" i="11"/>
  <c r="AB167" i="11"/>
  <c r="AB151" i="11"/>
  <c r="AB135" i="11"/>
  <c r="AB111" i="11"/>
  <c r="AB79" i="11"/>
  <c r="AB27" i="11"/>
  <c r="AJ34" i="11"/>
  <c r="AB123" i="11"/>
  <c r="AB107" i="11"/>
  <c r="AB91" i="11"/>
  <c r="AB75" i="11"/>
  <c r="AB51" i="11"/>
  <c r="AB19" i="11"/>
  <c r="AJ58" i="11"/>
  <c r="AJ26" i="11"/>
  <c r="AR4" i="11"/>
  <c r="BP187" i="11"/>
  <c r="BP39" i="11"/>
  <c r="AJ18" i="11"/>
  <c r="BH4" i="11"/>
  <c r="BP163" i="11"/>
  <c r="BX77" i="11"/>
  <c r="AB115" i="11"/>
  <c r="AB99" i="11"/>
  <c r="AB83" i="11"/>
  <c r="AB67" i="11"/>
  <c r="AB35" i="11"/>
  <c r="AB3" i="11"/>
  <c r="AJ42" i="11"/>
  <c r="AJ10" i="11"/>
  <c r="BP203" i="11"/>
  <c r="BP155" i="11"/>
  <c r="BP179" i="11"/>
  <c r="BP147" i="11"/>
  <c r="BP87" i="11"/>
  <c r="BP23" i="11"/>
  <c r="BX37" i="11"/>
  <c r="BP171" i="11"/>
  <c r="BP135" i="11"/>
  <c r="BP71" i="11"/>
  <c r="BP7" i="11"/>
  <c r="CF17" i="11"/>
  <c r="BP119" i="11"/>
  <c r="BP55" i="11"/>
  <c r="BX109" i="11"/>
  <c r="AB63" i="11"/>
  <c r="AB47" i="11"/>
  <c r="AB31" i="11"/>
  <c r="AB15" i="11"/>
  <c r="AJ70" i="11"/>
  <c r="AJ54" i="11"/>
  <c r="AJ38" i="11"/>
  <c r="AJ22" i="11"/>
  <c r="AJ6" i="11"/>
  <c r="AZ2" i="11"/>
  <c r="BP199" i="11"/>
  <c r="BP183" i="11"/>
  <c r="BP167" i="11"/>
  <c r="BP151" i="11"/>
  <c r="BP127" i="11"/>
  <c r="BP95" i="11"/>
  <c r="BP63" i="11"/>
  <c r="BP31" i="11"/>
  <c r="BX133" i="11"/>
  <c r="BX101" i="11"/>
  <c r="BX69" i="11"/>
  <c r="BX21" i="11"/>
  <c r="CN1" i="11"/>
  <c r="BX125" i="11"/>
  <c r="BX93" i="11"/>
  <c r="BX61" i="11"/>
  <c r="BX5" i="11"/>
  <c r="DL308" i="11"/>
  <c r="AB55" i="11"/>
  <c r="AB39" i="11"/>
  <c r="AB23" i="11"/>
  <c r="AB7" i="11"/>
  <c r="AJ62" i="11"/>
  <c r="AJ46" i="11"/>
  <c r="AJ30" i="11"/>
  <c r="AJ14" i="11"/>
  <c r="AR8" i="11"/>
  <c r="BP207" i="11"/>
  <c r="BP191" i="11"/>
  <c r="BP175" i="11"/>
  <c r="BP159" i="11"/>
  <c r="BP143" i="11"/>
  <c r="BP111" i="11"/>
  <c r="BP79" i="11"/>
  <c r="BP47" i="11"/>
  <c r="BP15" i="11"/>
  <c r="BX117" i="11"/>
  <c r="BX85" i="11"/>
  <c r="BX53" i="11"/>
  <c r="CF49" i="11"/>
  <c r="DL260" i="11"/>
  <c r="BP139" i="11"/>
  <c r="BP123" i="11"/>
  <c r="BP107" i="11"/>
  <c r="BP91" i="11"/>
  <c r="BP75" i="11"/>
  <c r="BP59" i="11"/>
  <c r="BP43" i="11"/>
  <c r="BP27" i="11"/>
  <c r="BP11" i="11"/>
  <c r="BX129" i="11"/>
  <c r="BX113" i="11"/>
  <c r="BX97" i="11"/>
  <c r="BX81" i="11"/>
  <c r="BX65" i="11"/>
  <c r="BX49" i="11"/>
  <c r="BX17" i="11"/>
  <c r="CF45" i="11"/>
  <c r="CF13" i="11"/>
  <c r="CV3" i="11"/>
  <c r="DL304" i="11"/>
  <c r="DL228" i="11"/>
  <c r="CF33" i="11"/>
  <c r="CF1" i="11"/>
  <c r="DL324" i="11"/>
  <c r="DL292" i="11"/>
  <c r="DL220" i="11"/>
  <c r="BP131" i="11"/>
  <c r="BP115" i="11"/>
  <c r="BP99" i="11"/>
  <c r="BP83" i="11"/>
  <c r="BP67" i="11"/>
  <c r="BP51" i="11"/>
  <c r="BP35" i="11"/>
  <c r="BP19" i="11"/>
  <c r="BP3" i="11"/>
  <c r="BX121" i="11"/>
  <c r="BX105" i="11"/>
  <c r="BX89" i="11"/>
  <c r="BX73" i="11"/>
  <c r="BX57" i="11"/>
  <c r="BX33" i="11"/>
  <c r="BX1" i="11"/>
  <c r="CF29" i="11"/>
  <c r="CN13" i="11"/>
  <c r="DL320" i="11"/>
  <c r="DL284" i="11"/>
  <c r="DL196" i="11"/>
  <c r="DL252" i="11"/>
  <c r="DL140" i="11"/>
  <c r="DL84" i="11"/>
  <c r="DL188" i="11"/>
  <c r="DL76" i="11"/>
  <c r="DL148" i="11"/>
  <c r="BX45" i="11"/>
  <c r="BX29" i="11"/>
  <c r="BX13" i="11"/>
  <c r="CF57" i="11"/>
  <c r="CF41" i="11"/>
  <c r="CF25" i="11"/>
  <c r="CF9" i="11"/>
  <c r="CN9" i="11"/>
  <c r="DD4" i="11"/>
  <c r="DL316" i="11"/>
  <c r="DL300" i="11"/>
  <c r="DL276" i="11"/>
  <c r="DL244" i="11"/>
  <c r="DL212" i="11"/>
  <c r="DL180" i="11"/>
  <c r="DL116" i="11"/>
  <c r="DL52" i="11"/>
  <c r="BX41" i="11"/>
  <c r="BX25" i="11"/>
  <c r="BX9" i="11"/>
  <c r="CF53" i="11"/>
  <c r="CF37" i="11"/>
  <c r="CF21" i="11"/>
  <c r="CF5" i="11"/>
  <c r="CN5" i="11"/>
  <c r="DL328" i="11"/>
  <c r="DL312" i="11"/>
  <c r="DL296" i="11"/>
  <c r="DL268" i="11"/>
  <c r="DL236" i="11"/>
  <c r="DL204" i="11"/>
  <c r="DL172" i="11"/>
  <c r="DL108" i="11"/>
  <c r="DL20" i="11"/>
  <c r="DL12" i="11"/>
  <c r="DT149" i="11"/>
  <c r="DL44" i="11"/>
  <c r="DT117" i="11"/>
  <c r="DT96" i="11"/>
  <c r="DT157" i="11"/>
  <c r="DT32" i="11"/>
  <c r="DT16" i="11"/>
  <c r="EB8" i="11"/>
  <c r="T362" i="11"/>
  <c r="T330" i="11"/>
  <c r="T290" i="11"/>
  <c r="DL164" i="11"/>
  <c r="DL132" i="11"/>
  <c r="DL100" i="11"/>
  <c r="DL68" i="11"/>
  <c r="DL36" i="11"/>
  <c r="DL4" i="11"/>
  <c r="DT133" i="11"/>
  <c r="DT80" i="11"/>
  <c r="EB56" i="11"/>
  <c r="T346" i="11"/>
  <c r="T258" i="11"/>
  <c r="DL156" i="11"/>
  <c r="DL124" i="11"/>
  <c r="DL92" i="11"/>
  <c r="DL60" i="11"/>
  <c r="DL28" i="11"/>
  <c r="DT165" i="11"/>
  <c r="DT125" i="11"/>
  <c r="DT64" i="11"/>
  <c r="EB24" i="11"/>
  <c r="T338" i="11"/>
  <c r="T226" i="11"/>
  <c r="DT173" i="11"/>
  <c r="DT141" i="11"/>
  <c r="DT109" i="11"/>
  <c r="DT48" i="11"/>
  <c r="EB40" i="11"/>
  <c r="T354" i="11"/>
  <c r="T322" i="11"/>
  <c r="T194" i="11"/>
  <c r="T138" i="11"/>
  <c r="T74" i="11"/>
  <c r="DL280" i="11"/>
  <c r="DL264" i="11"/>
  <c r="DL248" i="11"/>
  <c r="DL232" i="11"/>
  <c r="DL216" i="11"/>
  <c r="DL200" i="11"/>
  <c r="DL184" i="11"/>
  <c r="DL168" i="11"/>
  <c r="DL152" i="11"/>
  <c r="DL136" i="11"/>
  <c r="DL120" i="11"/>
  <c r="DL104" i="11"/>
  <c r="DL88" i="11"/>
  <c r="DL72" i="11"/>
  <c r="DL56" i="11"/>
  <c r="DL40" i="11"/>
  <c r="DL24" i="11"/>
  <c r="DL8" i="11"/>
  <c r="DT169" i="11"/>
  <c r="DT153" i="11"/>
  <c r="DT137" i="11"/>
  <c r="DT121" i="11"/>
  <c r="DT104" i="11"/>
  <c r="DT72" i="11"/>
  <c r="DT40" i="11"/>
  <c r="DT8" i="11"/>
  <c r="EB32" i="11"/>
  <c r="T366" i="11"/>
  <c r="T350" i="11"/>
  <c r="T334" i="11"/>
  <c r="T310" i="11"/>
  <c r="T278" i="11"/>
  <c r="T246" i="11"/>
  <c r="T214" i="11"/>
  <c r="T174" i="11"/>
  <c r="T110" i="11"/>
  <c r="T46" i="11"/>
  <c r="T306" i="11"/>
  <c r="T274" i="11"/>
  <c r="T242" i="11"/>
  <c r="T210" i="11"/>
  <c r="T170" i="11"/>
  <c r="T106" i="11"/>
  <c r="T42" i="11"/>
  <c r="DL288" i="11"/>
  <c r="DL272" i="11"/>
  <c r="DL256" i="11"/>
  <c r="DL240" i="11"/>
  <c r="DL224" i="11"/>
  <c r="DL208" i="11"/>
  <c r="DL192" i="11"/>
  <c r="DL176" i="11"/>
  <c r="DL160" i="11"/>
  <c r="DL144" i="11"/>
  <c r="DL128" i="11"/>
  <c r="DL112" i="11"/>
  <c r="DL96" i="11"/>
  <c r="DL80" i="11"/>
  <c r="DL64" i="11"/>
  <c r="DL48" i="11"/>
  <c r="DL32" i="11"/>
  <c r="DL16" i="11"/>
  <c r="DT177" i="11"/>
  <c r="DT161" i="11"/>
  <c r="DT145" i="11"/>
  <c r="DT129" i="11"/>
  <c r="DT113" i="11"/>
  <c r="DT88" i="11"/>
  <c r="DT56" i="11"/>
  <c r="DT24" i="11"/>
  <c r="EB48" i="11"/>
  <c r="EB16" i="11"/>
  <c r="T358" i="11"/>
  <c r="T342" i="11"/>
  <c r="T326" i="11"/>
  <c r="T294" i="11"/>
  <c r="T262" i="11"/>
  <c r="T230" i="11"/>
  <c r="T198" i="11"/>
  <c r="T142" i="11"/>
  <c r="T78" i="11"/>
  <c r="T14" i="11"/>
  <c r="T10" i="11"/>
  <c r="AB194" i="11"/>
  <c r="AB190" i="11"/>
  <c r="T318" i="11"/>
  <c r="T302" i="11"/>
  <c r="T286" i="11"/>
  <c r="T270" i="11"/>
  <c r="T254" i="11"/>
  <c r="T238" i="11"/>
  <c r="T222" i="11"/>
  <c r="T206" i="11"/>
  <c r="T190" i="11"/>
  <c r="T158" i="11"/>
  <c r="T126" i="11"/>
  <c r="T94" i="11"/>
  <c r="T62" i="11"/>
  <c r="T30" i="11"/>
  <c r="AB214" i="11"/>
  <c r="AB162" i="11"/>
  <c r="T314" i="11"/>
  <c r="T298" i="11"/>
  <c r="T282" i="11"/>
  <c r="T266" i="11"/>
  <c r="T250" i="11"/>
  <c r="T234" i="11"/>
  <c r="T218" i="11"/>
  <c r="T202" i="11"/>
  <c r="T186" i="11"/>
  <c r="T154" i="11"/>
  <c r="T122" i="11"/>
  <c r="T90" i="11"/>
  <c r="T58" i="11"/>
  <c r="T26" i="11"/>
  <c r="AB210" i="11"/>
  <c r="AB158" i="11"/>
  <c r="T182" i="11"/>
  <c r="T166" i="11"/>
  <c r="T150" i="11"/>
  <c r="T134" i="11"/>
  <c r="T118" i="11"/>
  <c r="T102" i="11"/>
  <c r="T86" i="11"/>
  <c r="T70" i="11"/>
  <c r="T54" i="11"/>
  <c r="T38" i="11"/>
  <c r="T22" i="11"/>
  <c r="T6" i="11"/>
  <c r="AB206" i="11"/>
  <c r="AB178" i="11"/>
  <c r="AB146" i="11"/>
  <c r="T178" i="11"/>
  <c r="T162" i="11"/>
  <c r="T146" i="11"/>
  <c r="T130" i="11"/>
  <c r="T114" i="11"/>
  <c r="T98" i="11"/>
  <c r="T82" i="11"/>
  <c r="T66" i="11"/>
  <c r="T50" i="11"/>
  <c r="T34" i="11"/>
  <c r="T18" i="11"/>
  <c r="T2" i="11"/>
  <c r="AB198" i="11"/>
  <c r="AB174" i="11"/>
  <c r="AB130" i="11"/>
  <c r="AB202" i="11"/>
  <c r="AB186" i="11"/>
  <c r="AB170" i="11"/>
  <c r="AB154" i="11"/>
  <c r="AB82" i="11"/>
  <c r="AB182" i="11"/>
  <c r="AB166" i="11"/>
  <c r="AB150" i="11"/>
  <c r="AJ21" i="11"/>
  <c r="AB142" i="11"/>
  <c r="AB122" i="11"/>
  <c r="AB54" i="11"/>
  <c r="BP206" i="11"/>
  <c r="AB138" i="11"/>
  <c r="AB114" i="11"/>
  <c r="AB22" i="11"/>
  <c r="BP26" i="11"/>
  <c r="AB134" i="11"/>
  <c r="AB98" i="11"/>
  <c r="AJ61" i="11"/>
  <c r="AB126" i="11"/>
  <c r="AB110" i="11"/>
  <c r="AB94" i="11"/>
  <c r="AB78" i="11"/>
  <c r="AB46" i="11"/>
  <c r="AB14" i="11"/>
  <c r="AJ53" i="11"/>
  <c r="AJ5" i="11"/>
  <c r="BP186" i="11"/>
  <c r="BX96" i="11"/>
  <c r="AB106" i="11"/>
  <c r="AB90" i="11"/>
  <c r="AB70" i="11"/>
  <c r="AB38" i="11"/>
  <c r="AB6" i="11"/>
  <c r="AJ37" i="11"/>
  <c r="AR7" i="11"/>
  <c r="BP154" i="11"/>
  <c r="CN4" i="11"/>
  <c r="AB118" i="11"/>
  <c r="AB102" i="11"/>
  <c r="AB86" i="11"/>
  <c r="AB62" i="11"/>
  <c r="AB30" i="11"/>
  <c r="AJ69" i="11"/>
  <c r="AJ29" i="11"/>
  <c r="AZ5" i="11"/>
  <c r="BP90" i="11"/>
  <c r="AJ45" i="11"/>
  <c r="AJ13" i="11"/>
  <c r="BH3" i="11"/>
  <c r="BP122" i="11"/>
  <c r="BX32" i="11"/>
  <c r="AB74" i="11"/>
  <c r="AB58" i="11"/>
  <c r="AB42" i="11"/>
  <c r="AB26" i="11"/>
  <c r="AB10" i="11"/>
  <c r="AJ65" i="11"/>
  <c r="AJ49" i="11"/>
  <c r="AJ33" i="11"/>
  <c r="AJ17" i="11"/>
  <c r="AJ1" i="11"/>
  <c r="AZ1" i="11"/>
  <c r="BP198" i="11"/>
  <c r="BP138" i="11"/>
  <c r="BP74" i="11"/>
  <c r="BP10" i="11"/>
  <c r="BX80" i="11"/>
  <c r="BX16" i="11"/>
  <c r="DL307" i="11"/>
  <c r="BP58" i="11"/>
  <c r="BX128" i="11"/>
  <c r="BX64" i="11"/>
  <c r="CF56" i="11"/>
  <c r="DL259" i="11"/>
  <c r="AB66" i="11"/>
  <c r="AB50" i="11"/>
  <c r="AB34" i="11"/>
  <c r="AB18" i="11"/>
  <c r="AB2" i="11"/>
  <c r="AJ57" i="11"/>
  <c r="AJ41" i="11"/>
  <c r="AJ25" i="11"/>
  <c r="AJ9" i="11"/>
  <c r="AR3" i="11"/>
  <c r="BP210" i="11"/>
  <c r="BP170" i="11"/>
  <c r="BP106" i="11"/>
  <c r="BP42" i="11"/>
  <c r="BX112" i="11"/>
  <c r="BX48" i="11"/>
  <c r="CF24" i="11"/>
  <c r="BP202" i="11"/>
  <c r="BP178" i="11"/>
  <c r="BP146" i="11"/>
  <c r="BP114" i="11"/>
  <c r="BP82" i="11"/>
  <c r="BP50" i="11"/>
  <c r="BP18" i="11"/>
  <c r="BX120" i="11"/>
  <c r="BX88" i="11"/>
  <c r="BX56" i="11"/>
  <c r="BX24" i="11"/>
  <c r="CF48" i="11"/>
  <c r="CF16" i="11"/>
  <c r="DD3" i="11"/>
  <c r="DL299" i="11"/>
  <c r="DL243" i="11"/>
  <c r="CF40" i="11"/>
  <c r="CF8" i="11"/>
  <c r="DL323" i="11"/>
  <c r="DL291" i="11"/>
  <c r="DL227" i="11"/>
  <c r="BP194" i="11"/>
  <c r="BP162" i="11"/>
  <c r="BP130" i="11"/>
  <c r="BP98" i="11"/>
  <c r="BP66" i="11"/>
  <c r="BP34" i="11"/>
  <c r="BP2" i="11"/>
  <c r="BX104" i="11"/>
  <c r="BX72" i="11"/>
  <c r="BX40" i="11"/>
  <c r="BX8" i="11"/>
  <c r="CF32" i="11"/>
  <c r="CN12" i="11"/>
  <c r="DL315" i="11"/>
  <c r="DL275" i="11"/>
  <c r="DL211" i="11"/>
  <c r="DL187" i="11"/>
  <c r="DL123" i="11"/>
  <c r="BP182" i="11"/>
  <c r="BP166" i="11"/>
  <c r="BP150" i="11"/>
  <c r="BP134" i="11"/>
  <c r="BP118" i="11"/>
  <c r="BP102" i="11"/>
  <c r="BP86" i="11"/>
  <c r="BP70" i="11"/>
  <c r="BP54" i="11"/>
  <c r="BP38" i="11"/>
  <c r="BP22" i="11"/>
  <c r="BP6" i="11"/>
  <c r="BX124" i="11"/>
  <c r="BX108" i="11"/>
  <c r="BX92" i="11"/>
  <c r="BX76" i="11"/>
  <c r="BX60" i="11"/>
  <c r="BX44" i="11"/>
  <c r="BX28" i="11"/>
  <c r="BX12" i="11"/>
  <c r="CF52" i="11"/>
  <c r="CF36" i="11"/>
  <c r="CF20" i="11"/>
  <c r="CF4" i="11"/>
  <c r="CV2" i="11"/>
  <c r="DL319" i="11"/>
  <c r="DL303" i="11"/>
  <c r="DL287" i="11"/>
  <c r="DL271" i="11"/>
  <c r="DL255" i="11"/>
  <c r="DL239" i="11"/>
  <c r="DL223" i="11"/>
  <c r="DL207" i="11"/>
  <c r="DL171" i="11"/>
  <c r="DL107" i="11"/>
  <c r="DL283" i="11"/>
  <c r="DL267" i="11"/>
  <c r="DL251" i="11"/>
  <c r="DL235" i="11"/>
  <c r="DL219" i="11"/>
  <c r="DL203" i="11"/>
  <c r="DL155" i="11"/>
  <c r="DL51" i="11"/>
  <c r="BP190" i="11"/>
  <c r="BP174" i="11"/>
  <c r="BP158" i="11"/>
  <c r="BP142" i="11"/>
  <c r="BP126" i="11"/>
  <c r="BP110" i="11"/>
  <c r="BP94" i="11"/>
  <c r="BP78" i="11"/>
  <c r="BP62" i="11"/>
  <c r="BP46" i="11"/>
  <c r="BP30" i="11"/>
  <c r="BP14" i="11"/>
  <c r="BX132" i="11"/>
  <c r="BX116" i="11"/>
  <c r="BX100" i="11"/>
  <c r="BX84" i="11"/>
  <c r="BX68" i="11"/>
  <c r="BX52" i="11"/>
  <c r="BX36" i="11"/>
  <c r="BX20" i="11"/>
  <c r="BX4" i="11"/>
  <c r="CF44" i="11"/>
  <c r="CF28" i="11"/>
  <c r="CF12" i="11"/>
  <c r="CN8" i="11"/>
  <c r="DL327" i="11"/>
  <c r="DL311" i="11"/>
  <c r="DL295" i="11"/>
  <c r="DL279" i="11"/>
  <c r="DL263" i="11"/>
  <c r="DL247" i="11"/>
  <c r="DL231" i="11"/>
  <c r="DL215" i="11"/>
  <c r="DL191" i="11"/>
  <c r="DL139" i="11"/>
  <c r="DL83" i="11"/>
  <c r="DT102" i="11"/>
  <c r="DL19" i="11"/>
  <c r="DT6" i="11"/>
  <c r="DT168" i="11"/>
  <c r="T345" i="11"/>
  <c r="DT136" i="11"/>
  <c r="DL199" i="11"/>
  <c r="DL183" i="11"/>
  <c r="DL167" i="11"/>
  <c r="DL151" i="11"/>
  <c r="DL135" i="11"/>
  <c r="DL119" i="11"/>
  <c r="DL103" i="11"/>
  <c r="DL79" i="11"/>
  <c r="DL47" i="11"/>
  <c r="DL15" i="11"/>
  <c r="DT164" i="11"/>
  <c r="DT132" i="11"/>
  <c r="DT94" i="11"/>
  <c r="EB54" i="11"/>
  <c r="T337" i="11"/>
  <c r="DL195" i="11"/>
  <c r="DL179" i="11"/>
  <c r="DL163" i="11"/>
  <c r="DL147" i="11"/>
  <c r="DL131" i="11"/>
  <c r="DL115" i="11"/>
  <c r="DL99" i="11"/>
  <c r="DL67" i="11"/>
  <c r="DL35" i="11"/>
  <c r="DL3" i="11"/>
  <c r="DT152" i="11"/>
  <c r="DT120" i="11"/>
  <c r="DT70" i="11"/>
  <c r="EB6" i="11"/>
  <c r="T297" i="11"/>
  <c r="DL175" i="11"/>
  <c r="DL159" i="11"/>
  <c r="DL143" i="11"/>
  <c r="DL127" i="11"/>
  <c r="DL111" i="11"/>
  <c r="DL95" i="11"/>
  <c r="DL63" i="11"/>
  <c r="DL31" i="11"/>
  <c r="DT180" i="11"/>
  <c r="DT148" i="11"/>
  <c r="DT116" i="11"/>
  <c r="DT54" i="11"/>
  <c r="ER2" i="11"/>
  <c r="T289" i="11"/>
  <c r="DL91" i="11"/>
  <c r="DL75" i="11"/>
  <c r="DL59" i="11"/>
  <c r="DL43" i="11"/>
  <c r="DL27" i="11"/>
  <c r="DL11" i="11"/>
  <c r="DT176" i="11"/>
  <c r="DT160" i="11"/>
  <c r="DT144" i="11"/>
  <c r="DT128" i="11"/>
  <c r="DT112" i="11"/>
  <c r="DT86" i="11"/>
  <c r="DT38" i="11"/>
  <c r="EB38" i="11"/>
  <c r="T361" i="11"/>
  <c r="T329" i="11"/>
  <c r="T241" i="11"/>
  <c r="DL87" i="11"/>
  <c r="DL71" i="11"/>
  <c r="DL55" i="11"/>
  <c r="DL39" i="11"/>
  <c r="DL23" i="11"/>
  <c r="DL7" i="11"/>
  <c r="DT172" i="11"/>
  <c r="DT156" i="11"/>
  <c r="DT140" i="11"/>
  <c r="DT124" i="11"/>
  <c r="DT108" i="11"/>
  <c r="DT78" i="11"/>
  <c r="DT22" i="11"/>
  <c r="EB22" i="11"/>
  <c r="T353" i="11"/>
  <c r="T321" i="11"/>
  <c r="T225" i="11"/>
  <c r="T313" i="11"/>
  <c r="T273" i="11"/>
  <c r="T209" i="11"/>
  <c r="T305" i="11"/>
  <c r="T257" i="11"/>
  <c r="T177" i="11"/>
  <c r="T145" i="11"/>
  <c r="T113" i="11"/>
  <c r="T81" i="11"/>
  <c r="DT62" i="11"/>
  <c r="DT30" i="11"/>
  <c r="EB62" i="11"/>
  <c r="EB30" i="11"/>
  <c r="EJ6" i="11"/>
  <c r="T357" i="11"/>
  <c r="T341" i="11"/>
  <c r="T325" i="11"/>
  <c r="T309" i="11"/>
  <c r="T293" i="11"/>
  <c r="T265" i="11"/>
  <c r="T233" i="11"/>
  <c r="T201" i="11"/>
  <c r="T169" i="11"/>
  <c r="T137" i="11"/>
  <c r="T105" i="11"/>
  <c r="T45" i="11"/>
  <c r="T193" i="11"/>
  <c r="T161" i="11"/>
  <c r="T129" i="11"/>
  <c r="T97" i="11"/>
  <c r="T13" i="11"/>
  <c r="DT46" i="11"/>
  <c r="DT14" i="11"/>
  <c r="EB46" i="11"/>
  <c r="EB14" i="11"/>
  <c r="T365" i="11"/>
  <c r="T349" i="11"/>
  <c r="T333" i="11"/>
  <c r="T317" i="11"/>
  <c r="T301" i="11"/>
  <c r="T281" i="11"/>
  <c r="T249" i="11"/>
  <c r="T217" i="11"/>
  <c r="T185" i="11"/>
  <c r="T153" i="11"/>
  <c r="T121" i="11"/>
  <c r="T89" i="11"/>
  <c r="T73" i="11"/>
  <c r="AB165" i="11"/>
  <c r="T65" i="11"/>
  <c r="AB101" i="11"/>
  <c r="AB37" i="11"/>
  <c r="AJ12" i="11"/>
  <c r="T285" i="11"/>
  <c r="T269" i="11"/>
  <c r="T253" i="11"/>
  <c r="T237" i="11"/>
  <c r="T221" i="11"/>
  <c r="T205" i="11"/>
  <c r="T189" i="11"/>
  <c r="T173" i="11"/>
  <c r="T157" i="11"/>
  <c r="T141" i="11"/>
  <c r="T125" i="11"/>
  <c r="T109" i="11"/>
  <c r="T93" i="11"/>
  <c r="T77" i="11"/>
  <c r="T61" i="11"/>
  <c r="AB213" i="11"/>
  <c r="AB149" i="11"/>
  <c r="AB85" i="11"/>
  <c r="AB21" i="11"/>
  <c r="BP205" i="11"/>
  <c r="AB197" i="11"/>
  <c r="AB133" i="11"/>
  <c r="AB69" i="11"/>
  <c r="AB5" i="11"/>
  <c r="BP165" i="11"/>
  <c r="T277" i="11"/>
  <c r="T261" i="11"/>
  <c r="T245" i="11"/>
  <c r="T229" i="11"/>
  <c r="T213" i="11"/>
  <c r="T197" i="11"/>
  <c r="T181" i="11"/>
  <c r="T165" i="11"/>
  <c r="T149" i="11"/>
  <c r="T133" i="11"/>
  <c r="T117" i="11"/>
  <c r="T101" i="11"/>
  <c r="T85" i="11"/>
  <c r="T69" i="11"/>
  <c r="T29" i="11"/>
  <c r="AB181" i="11"/>
  <c r="AB117" i="11"/>
  <c r="AB53" i="11"/>
  <c r="AJ44" i="11"/>
  <c r="BP25" i="11"/>
  <c r="T37" i="11"/>
  <c r="T5" i="11"/>
  <c r="AB189" i="11"/>
  <c r="AB157" i="11"/>
  <c r="AB125" i="11"/>
  <c r="AB93" i="11"/>
  <c r="AB61" i="11"/>
  <c r="AB29" i="11"/>
  <c r="AJ68" i="11"/>
  <c r="AJ36" i="11"/>
  <c r="AJ4" i="11"/>
  <c r="BP197" i="11"/>
  <c r="BP149" i="11"/>
  <c r="BX95" i="11"/>
  <c r="AJ60" i="11"/>
  <c r="AJ28" i="11"/>
  <c r="AR2" i="11"/>
  <c r="BP189" i="11"/>
  <c r="BP125" i="11"/>
  <c r="CF59" i="11"/>
  <c r="T53" i="11"/>
  <c r="T21" i="11"/>
  <c r="AB205" i="11"/>
  <c r="AB173" i="11"/>
  <c r="AB141" i="11"/>
  <c r="AB109" i="11"/>
  <c r="AB77" i="11"/>
  <c r="AB45" i="11"/>
  <c r="AB13" i="11"/>
  <c r="AJ52" i="11"/>
  <c r="AJ20" i="11"/>
  <c r="BH2" i="11"/>
  <c r="BP181" i="11"/>
  <c r="BP93" i="11"/>
  <c r="BP61" i="11"/>
  <c r="T49" i="11"/>
  <c r="T33" i="11"/>
  <c r="T17" i="11"/>
  <c r="T1" i="11"/>
  <c r="AB201" i="11"/>
  <c r="AB185" i="11"/>
  <c r="AB169" i="11"/>
  <c r="AB153" i="11"/>
  <c r="AB137" i="11"/>
  <c r="AB121" i="11"/>
  <c r="AB105" i="11"/>
  <c r="AB89" i="11"/>
  <c r="AB73" i="11"/>
  <c r="AB57" i="11"/>
  <c r="AB41" i="11"/>
  <c r="AB25" i="11"/>
  <c r="AB9" i="11"/>
  <c r="AJ64" i="11"/>
  <c r="AJ48" i="11"/>
  <c r="AJ32" i="11"/>
  <c r="AJ16" i="11"/>
  <c r="AR6" i="11"/>
  <c r="BP209" i="11"/>
  <c r="BP193" i="11"/>
  <c r="BP177" i="11"/>
  <c r="BP161" i="11"/>
  <c r="BP145" i="11"/>
  <c r="BP117" i="11"/>
  <c r="BP85" i="11"/>
  <c r="BP53" i="11"/>
  <c r="BP9" i="11"/>
  <c r="BX79" i="11"/>
  <c r="CF27" i="11"/>
  <c r="BP173" i="11"/>
  <c r="BP157" i="11"/>
  <c r="BP141" i="11"/>
  <c r="BP109" i="11"/>
  <c r="BP77" i="11"/>
  <c r="BP45" i="11"/>
  <c r="BX127" i="11"/>
  <c r="BX63" i="11"/>
  <c r="CN11" i="11"/>
  <c r="T57" i="11"/>
  <c r="T41" i="11"/>
  <c r="T25" i="11"/>
  <c r="T9" i="11"/>
  <c r="AB209" i="11"/>
  <c r="AB193" i="11"/>
  <c r="AB177" i="11"/>
  <c r="AB161" i="11"/>
  <c r="AB145" i="11"/>
  <c r="AB129" i="11"/>
  <c r="AB113" i="11"/>
  <c r="AB97" i="11"/>
  <c r="AB81" i="11"/>
  <c r="AB65" i="11"/>
  <c r="AB49" i="11"/>
  <c r="AB33" i="11"/>
  <c r="AB17" i="11"/>
  <c r="AB1" i="11"/>
  <c r="AJ56" i="11"/>
  <c r="AJ40" i="11"/>
  <c r="AJ24" i="11"/>
  <c r="AJ8" i="11"/>
  <c r="AZ4" i="11"/>
  <c r="BP201" i="11"/>
  <c r="BP185" i="11"/>
  <c r="BP169" i="11"/>
  <c r="BP153" i="11"/>
  <c r="BP133" i="11"/>
  <c r="BP101" i="11"/>
  <c r="BP69" i="11"/>
  <c r="BP37" i="11"/>
  <c r="BX111" i="11"/>
  <c r="BX31" i="11"/>
  <c r="BP137" i="11"/>
  <c r="BP121" i="11"/>
  <c r="BP105" i="11"/>
  <c r="BP89" i="11"/>
  <c r="BP73" i="11"/>
  <c r="BP57" i="11"/>
  <c r="BP41" i="11"/>
  <c r="BP17" i="11"/>
  <c r="BX119" i="11"/>
  <c r="BX87" i="11"/>
  <c r="BX55" i="11"/>
  <c r="BX23" i="11"/>
  <c r="CF51" i="11"/>
  <c r="CF19" i="11"/>
  <c r="DL330" i="11"/>
  <c r="BX47" i="11"/>
  <c r="BX15" i="11"/>
  <c r="CF43" i="11"/>
  <c r="CF11" i="11"/>
  <c r="DL298" i="11"/>
  <c r="BP129" i="11"/>
  <c r="BP113" i="11"/>
  <c r="BP97" i="11"/>
  <c r="BP81" i="11"/>
  <c r="BP65" i="11"/>
  <c r="BP49" i="11"/>
  <c r="BP33" i="11"/>
  <c r="BP1" i="11"/>
  <c r="BX103" i="11"/>
  <c r="BX71" i="11"/>
  <c r="BX39" i="11"/>
  <c r="BX7" i="11"/>
  <c r="CF35" i="11"/>
  <c r="CF3" i="11"/>
  <c r="DL266" i="11"/>
  <c r="DL202" i="11"/>
  <c r="BP21" i="11"/>
  <c r="BP5" i="11"/>
  <c r="BX123" i="11"/>
  <c r="BX107" i="11"/>
  <c r="BX91" i="11"/>
  <c r="BX75" i="11"/>
  <c r="BX59" i="11"/>
  <c r="BX43" i="11"/>
  <c r="BX27" i="11"/>
  <c r="BX11" i="11"/>
  <c r="CF55" i="11"/>
  <c r="CF39" i="11"/>
  <c r="CF23" i="11"/>
  <c r="CF7" i="11"/>
  <c r="CN7" i="11"/>
  <c r="DL326" i="11"/>
  <c r="DL294" i="11"/>
  <c r="DL262" i="11"/>
  <c r="DL198" i="11"/>
  <c r="CN3" i="11"/>
  <c r="DL314" i="11"/>
  <c r="DL282" i="11"/>
  <c r="DL234" i="11"/>
  <c r="DL170" i="11"/>
  <c r="BP29" i="11"/>
  <c r="BP13" i="11"/>
  <c r="BX131" i="11"/>
  <c r="BX115" i="11"/>
  <c r="BX99" i="11"/>
  <c r="BX83" i="11"/>
  <c r="BX67" i="11"/>
  <c r="BX51" i="11"/>
  <c r="BX35" i="11"/>
  <c r="BX19" i="11"/>
  <c r="BX3" i="11"/>
  <c r="CF47" i="11"/>
  <c r="CF31" i="11"/>
  <c r="CF15" i="11"/>
  <c r="CN15" i="11"/>
  <c r="CV5" i="11"/>
  <c r="DL310" i="11"/>
  <c r="DL278" i="11"/>
  <c r="DL230" i="11"/>
  <c r="DL166" i="11"/>
  <c r="DL110" i="11"/>
  <c r="DL250" i="11"/>
  <c r="DL218" i="11"/>
  <c r="DL186" i="11"/>
  <c r="DL150" i="11"/>
  <c r="DL74" i="11"/>
  <c r="DL246" i="11"/>
  <c r="DL214" i="11"/>
  <c r="DL182" i="11"/>
  <c r="DL142" i="11"/>
  <c r="DL10" i="11"/>
  <c r="DL118" i="11"/>
  <c r="DT143" i="11"/>
  <c r="DL86" i="11"/>
  <c r="DT127" i="11"/>
  <c r="DL26" i="11"/>
  <c r="DT52" i="11"/>
  <c r="EB4" i="11"/>
  <c r="CV1" i="11"/>
  <c r="DL322" i="11"/>
  <c r="DL306" i="11"/>
  <c r="DL290" i="11"/>
  <c r="DL274" i="11"/>
  <c r="DL258" i="11"/>
  <c r="DL242" i="11"/>
  <c r="DL226" i="11"/>
  <c r="DL210" i="11"/>
  <c r="DL194" i="11"/>
  <c r="DL178" i="11"/>
  <c r="DL162" i="11"/>
  <c r="DL134" i="11"/>
  <c r="DL102" i="11"/>
  <c r="DL58" i="11"/>
  <c r="DT175" i="11"/>
  <c r="DT111" i="11"/>
  <c r="T308" i="11"/>
  <c r="DD2" i="11"/>
  <c r="DL318" i="11"/>
  <c r="DL302" i="11"/>
  <c r="DL286" i="11"/>
  <c r="DL270" i="11"/>
  <c r="DL254" i="11"/>
  <c r="DL238" i="11"/>
  <c r="DL222" i="11"/>
  <c r="DL206" i="11"/>
  <c r="DL190" i="11"/>
  <c r="DL174" i="11"/>
  <c r="DL158" i="11"/>
  <c r="DL126" i="11"/>
  <c r="DL94" i="11"/>
  <c r="DL42" i="11"/>
  <c r="DT159" i="11"/>
  <c r="DT84" i="11"/>
  <c r="T212" i="11"/>
  <c r="DL146" i="11"/>
  <c r="DL130" i="11"/>
  <c r="DL114" i="11"/>
  <c r="DL98" i="11"/>
  <c r="DL82" i="11"/>
  <c r="DL50" i="11"/>
  <c r="DL18" i="11"/>
  <c r="DT167" i="11"/>
  <c r="DT135" i="11"/>
  <c r="DT100" i="11"/>
  <c r="DT36" i="11"/>
  <c r="T356" i="11"/>
  <c r="T292" i="11"/>
  <c r="T148" i="11"/>
  <c r="DT4" i="11"/>
  <c r="T340" i="11"/>
  <c r="T276" i="11"/>
  <c r="T20" i="11"/>
  <c r="DL154" i="11"/>
  <c r="DL138" i="11"/>
  <c r="DL122" i="11"/>
  <c r="DL106" i="11"/>
  <c r="DL90" i="11"/>
  <c r="DL66" i="11"/>
  <c r="DL34" i="11"/>
  <c r="DL2" i="11"/>
  <c r="DT151" i="11"/>
  <c r="DT119" i="11"/>
  <c r="DT68" i="11"/>
  <c r="EB36" i="11"/>
  <c r="T324" i="11"/>
  <c r="T244" i="11"/>
  <c r="DL70" i="11"/>
  <c r="DL54" i="11"/>
  <c r="DL38" i="11"/>
  <c r="DL22" i="11"/>
  <c r="DL6" i="11"/>
  <c r="DT171" i="11"/>
  <c r="DT155" i="11"/>
  <c r="DT139" i="11"/>
  <c r="DT123" i="11"/>
  <c r="DT107" i="11"/>
  <c r="DT76" i="11"/>
  <c r="DT44" i="11"/>
  <c r="EB52" i="11"/>
  <c r="T364" i="11"/>
  <c r="T332" i="11"/>
  <c r="T300" i="11"/>
  <c r="T268" i="11"/>
  <c r="T236" i="11"/>
  <c r="T196" i="11"/>
  <c r="T132" i="11"/>
  <c r="AB168" i="11"/>
  <c r="T260" i="11"/>
  <c r="T228" i="11"/>
  <c r="T180" i="11"/>
  <c r="T116" i="11"/>
  <c r="AB40" i="11"/>
  <c r="DL78" i="11"/>
  <c r="DL62" i="11"/>
  <c r="DL46" i="11"/>
  <c r="DL30" i="11"/>
  <c r="DL14" i="11"/>
  <c r="DT179" i="11"/>
  <c r="DT163" i="11"/>
  <c r="DT147" i="11"/>
  <c r="DT131" i="11"/>
  <c r="DT115" i="11"/>
  <c r="DT92" i="11"/>
  <c r="DT60" i="11"/>
  <c r="DT20" i="11"/>
  <c r="EB20" i="11"/>
  <c r="T348" i="11"/>
  <c r="T316" i="11"/>
  <c r="T284" i="11"/>
  <c r="T252" i="11"/>
  <c r="T220" i="11"/>
  <c r="T164" i="11"/>
  <c r="T84" i="11"/>
  <c r="DT28" i="11"/>
  <c r="EB60" i="11"/>
  <c r="EB28" i="11"/>
  <c r="EJ4" i="11"/>
  <c r="T352" i="11"/>
  <c r="T336" i="11"/>
  <c r="T320" i="11"/>
  <c r="T304" i="11"/>
  <c r="T288" i="11"/>
  <c r="T272" i="11"/>
  <c r="T256" i="11"/>
  <c r="T240" i="11"/>
  <c r="T224" i="11"/>
  <c r="T208" i="11"/>
  <c r="T176" i="11"/>
  <c r="T144" i="11"/>
  <c r="T112" i="11"/>
  <c r="T76" i="11"/>
  <c r="T12" i="11"/>
  <c r="AB128" i="11"/>
  <c r="AJ67" i="11"/>
  <c r="T100" i="11"/>
  <c r="T52" i="11"/>
  <c r="AB200" i="11"/>
  <c r="AB104" i="11"/>
  <c r="AJ23" i="11"/>
  <c r="DT12" i="11"/>
  <c r="EB44" i="11"/>
  <c r="EB12" i="11"/>
  <c r="T360" i="11"/>
  <c r="T344" i="11"/>
  <c r="T328" i="11"/>
  <c r="T312" i="11"/>
  <c r="T296" i="11"/>
  <c r="T280" i="11"/>
  <c r="T264" i="11"/>
  <c r="T248" i="11"/>
  <c r="T232" i="11"/>
  <c r="T216" i="11"/>
  <c r="T192" i="11"/>
  <c r="T160" i="11"/>
  <c r="T128" i="11"/>
  <c r="T96" i="11"/>
  <c r="T44" i="11"/>
  <c r="AB192" i="11"/>
  <c r="AB64" i="11"/>
  <c r="AB160" i="11"/>
  <c r="AB96" i="11"/>
  <c r="AB32" i="11"/>
  <c r="BP192" i="11"/>
  <c r="AB136" i="11"/>
  <c r="AB72" i="11"/>
  <c r="AB8" i="11"/>
  <c r="T204" i="11"/>
  <c r="T188" i="11"/>
  <c r="T172" i="11"/>
  <c r="T156" i="11"/>
  <c r="T140" i="11"/>
  <c r="T124" i="11"/>
  <c r="T108" i="11"/>
  <c r="T92" i="11"/>
  <c r="T68" i="11"/>
  <c r="T36" i="11"/>
  <c r="T4" i="11"/>
  <c r="AB184" i="11"/>
  <c r="AB152" i="11"/>
  <c r="AB120" i="11"/>
  <c r="AB88" i="11"/>
  <c r="AB56" i="11"/>
  <c r="AB24" i="11"/>
  <c r="AJ55" i="11"/>
  <c r="BP148" i="11"/>
  <c r="T200" i="11"/>
  <c r="T184" i="11"/>
  <c r="T168" i="11"/>
  <c r="T152" i="11"/>
  <c r="T136" i="11"/>
  <c r="T120" i="11"/>
  <c r="T104" i="11"/>
  <c r="T88" i="11"/>
  <c r="T60" i="11"/>
  <c r="T28" i="11"/>
  <c r="AB208" i="11"/>
  <c r="AB176" i="11"/>
  <c r="AB144" i="11"/>
  <c r="AB112" i="11"/>
  <c r="AB80" i="11"/>
  <c r="AB48" i="11"/>
  <c r="AB16" i="11"/>
  <c r="AJ39" i="11"/>
  <c r="BP84" i="11"/>
  <c r="AR1" i="11"/>
  <c r="BP4" i="11"/>
  <c r="T80" i="11"/>
  <c r="T64" i="11"/>
  <c r="T48" i="11"/>
  <c r="T32" i="11"/>
  <c r="T16" i="11"/>
  <c r="AB212" i="11"/>
  <c r="AB196" i="11"/>
  <c r="AB180" i="11"/>
  <c r="AB164" i="11"/>
  <c r="AB148" i="11"/>
  <c r="AB132" i="11"/>
  <c r="AB116" i="11"/>
  <c r="AB100" i="11"/>
  <c r="AB84" i="11"/>
  <c r="AB68" i="11"/>
  <c r="AB52" i="11"/>
  <c r="AB36" i="11"/>
  <c r="AB20" i="11"/>
  <c r="AB4" i="11"/>
  <c r="AJ47" i="11"/>
  <c r="AJ15" i="11"/>
  <c r="BH5" i="11"/>
  <c r="BP184" i="11"/>
  <c r="BP132" i="11"/>
  <c r="BP68" i="11"/>
  <c r="BX90" i="11"/>
  <c r="AJ7" i="11"/>
  <c r="BP208" i="11"/>
  <c r="BP176" i="11"/>
  <c r="BP116" i="11"/>
  <c r="BP52" i="11"/>
  <c r="DL293" i="11"/>
  <c r="T72" i="11"/>
  <c r="T56" i="11"/>
  <c r="T40" i="11"/>
  <c r="T24" i="11"/>
  <c r="T8" i="11"/>
  <c r="AB204" i="11"/>
  <c r="AB188" i="11"/>
  <c r="AB172" i="11"/>
  <c r="AB156" i="11"/>
  <c r="AB140" i="11"/>
  <c r="AB124" i="11"/>
  <c r="AB108" i="11"/>
  <c r="AB92" i="11"/>
  <c r="AB76" i="11"/>
  <c r="AB60" i="11"/>
  <c r="AB44" i="11"/>
  <c r="AB28" i="11"/>
  <c r="AB12" i="11"/>
  <c r="AJ63" i="11"/>
  <c r="AJ31" i="11"/>
  <c r="AR9" i="11"/>
  <c r="BP200" i="11"/>
  <c r="BP164" i="11"/>
  <c r="BP100" i="11"/>
  <c r="BP36" i="11"/>
  <c r="AJ59" i="11"/>
  <c r="AJ43" i="11"/>
  <c r="AJ27" i="11"/>
  <c r="AJ11" i="11"/>
  <c r="AR5" i="11"/>
  <c r="BH1" i="11"/>
  <c r="BP196" i="11"/>
  <c r="BP180" i="11"/>
  <c r="BP156" i="11"/>
  <c r="BP124" i="11"/>
  <c r="BP92" i="11"/>
  <c r="BP60" i="11"/>
  <c r="BP28" i="11"/>
  <c r="BX126" i="11"/>
  <c r="BX70" i="11"/>
  <c r="DL229" i="11"/>
  <c r="BP20" i="11"/>
  <c r="BX118" i="11"/>
  <c r="BX6" i="11"/>
  <c r="DL133" i="11"/>
  <c r="AJ51" i="11"/>
  <c r="AJ35" i="11"/>
  <c r="AJ19" i="11"/>
  <c r="AJ3" i="11"/>
  <c r="AZ3" i="11"/>
  <c r="BP204" i="11"/>
  <c r="BP188" i="11"/>
  <c r="BP172" i="11"/>
  <c r="BP140" i="11"/>
  <c r="BP108" i="11"/>
  <c r="BP76" i="11"/>
  <c r="BP44" i="11"/>
  <c r="BP12" i="11"/>
  <c r="BX106" i="11"/>
  <c r="CF2" i="11"/>
  <c r="BP168" i="11"/>
  <c r="BP152" i="11"/>
  <c r="BP136" i="11"/>
  <c r="BP120" i="11"/>
  <c r="BP104" i="11"/>
  <c r="BP88" i="11"/>
  <c r="BP72" i="11"/>
  <c r="BP56" i="11"/>
  <c r="BP40" i="11"/>
  <c r="BP24" i="11"/>
  <c r="BP8" i="11"/>
  <c r="BX122" i="11"/>
  <c r="BX98" i="11"/>
  <c r="BX54" i="11"/>
  <c r="CF50" i="11"/>
  <c r="CN2" i="11"/>
  <c r="DL277" i="11"/>
  <c r="DL213" i="11"/>
  <c r="DL101" i="11"/>
  <c r="BX38" i="11"/>
  <c r="CF34" i="11"/>
  <c r="DL325" i="11"/>
  <c r="DL261" i="11"/>
  <c r="DL197" i="11"/>
  <c r="DL53" i="11"/>
  <c r="BP160" i="11"/>
  <c r="BP144" i="11"/>
  <c r="BP128" i="11"/>
  <c r="BP112" i="11"/>
  <c r="BP96" i="11"/>
  <c r="BP80" i="11"/>
  <c r="BP64" i="11"/>
  <c r="BP48" i="11"/>
  <c r="BP32" i="11"/>
  <c r="BP16" i="11"/>
  <c r="BX130" i="11"/>
  <c r="BX114" i="11"/>
  <c r="BX82" i="11"/>
  <c r="BX22" i="11"/>
  <c r="CF18" i="11"/>
  <c r="DL309" i="11"/>
  <c r="DL245" i="11"/>
  <c r="DL165" i="11"/>
  <c r="BX102" i="11"/>
  <c r="BX86" i="11"/>
  <c r="BX62" i="11"/>
  <c r="BX30" i="11"/>
  <c r="CF58" i="11"/>
  <c r="CF26" i="11"/>
  <c r="CN10" i="11"/>
  <c r="DL317" i="11"/>
  <c r="DL285" i="11"/>
  <c r="DL253" i="11"/>
  <c r="DL221" i="11"/>
  <c r="DL189" i="11"/>
  <c r="DL157" i="11"/>
  <c r="DL125" i="11"/>
  <c r="DL93" i="11"/>
  <c r="DL45" i="11"/>
  <c r="DL181" i="11"/>
  <c r="DL149" i="11"/>
  <c r="DL117" i="11"/>
  <c r="DL85" i="11"/>
  <c r="DL5" i="11"/>
  <c r="BX110" i="11"/>
  <c r="BX94" i="11"/>
  <c r="BX78" i="11"/>
  <c r="BX46" i="11"/>
  <c r="BX14" i="11"/>
  <c r="CF42" i="11"/>
  <c r="CF10" i="11"/>
  <c r="DD1" i="11"/>
  <c r="DL301" i="11"/>
  <c r="DL269" i="11"/>
  <c r="DL237" i="11"/>
  <c r="DL205" i="11"/>
  <c r="DL173" i="11"/>
  <c r="DL141" i="11"/>
  <c r="DL109" i="11"/>
  <c r="DL77" i="11"/>
  <c r="DL69" i="11"/>
  <c r="DL37" i="11"/>
  <c r="DT166" i="11"/>
  <c r="DL61" i="11"/>
  <c r="DL29" i="11"/>
  <c r="EB34" i="11"/>
  <c r="DL21" i="11"/>
  <c r="DT134" i="11"/>
  <c r="DT99" i="11"/>
  <c r="DL13" i="11"/>
  <c r="DT98" i="11"/>
  <c r="DT11" i="11"/>
  <c r="DT34" i="11"/>
  <c r="BX66" i="11"/>
  <c r="BX50" i="11"/>
  <c r="BX34" i="11"/>
  <c r="BX18" i="11"/>
  <c r="BX2" i="11"/>
  <c r="CF46" i="11"/>
  <c r="CF30" i="11"/>
  <c r="CF14" i="11"/>
  <c r="CN14" i="11"/>
  <c r="CV4" i="11"/>
  <c r="DL321" i="11"/>
  <c r="DL305" i="11"/>
  <c r="DL289" i="11"/>
  <c r="DL273" i="11"/>
  <c r="DL257" i="11"/>
  <c r="DL241" i="11"/>
  <c r="DL225" i="11"/>
  <c r="DL209" i="11"/>
  <c r="DL193" i="11"/>
  <c r="DL177" i="11"/>
  <c r="DL161" i="11"/>
  <c r="DL145" i="11"/>
  <c r="DL129" i="11"/>
  <c r="DL113" i="11"/>
  <c r="DL97" i="11"/>
  <c r="DL81" i="11"/>
  <c r="DL65" i="11"/>
  <c r="DL49" i="11"/>
  <c r="DL33" i="11"/>
  <c r="DL17" i="11"/>
  <c r="DL1" i="11"/>
  <c r="DT158" i="11"/>
  <c r="DT126" i="11"/>
  <c r="DT82" i="11"/>
  <c r="DT18" i="11"/>
  <c r="EB18" i="11"/>
  <c r="DT91" i="11"/>
  <c r="EB43" i="11"/>
  <c r="DT178" i="11"/>
  <c r="DT150" i="11"/>
  <c r="DT118" i="11"/>
  <c r="DT66" i="11"/>
  <c r="DT2" i="11"/>
  <c r="EB2" i="11"/>
  <c r="DT71" i="11"/>
  <c r="EB11" i="11"/>
  <c r="BX74" i="11"/>
  <c r="BX58" i="11"/>
  <c r="BX42" i="11"/>
  <c r="BX26" i="11"/>
  <c r="BX10" i="11"/>
  <c r="CF54" i="11"/>
  <c r="CF38" i="11"/>
  <c r="CF22" i="11"/>
  <c r="CF6" i="11"/>
  <c r="CN6" i="11"/>
  <c r="DL329" i="11"/>
  <c r="DL313" i="11"/>
  <c r="DL297" i="11"/>
  <c r="DL281" i="11"/>
  <c r="DL265" i="11"/>
  <c r="DL249" i="11"/>
  <c r="DL233" i="11"/>
  <c r="DL217" i="11"/>
  <c r="DL201" i="11"/>
  <c r="DL185" i="11"/>
  <c r="DL169" i="11"/>
  <c r="DL153" i="11"/>
  <c r="DL137" i="11"/>
  <c r="DL121" i="11"/>
  <c r="DL105" i="11"/>
  <c r="DL89" i="11"/>
  <c r="DL73" i="11"/>
  <c r="DL57" i="11"/>
  <c r="DL41" i="11"/>
  <c r="DL25" i="11"/>
  <c r="DL9" i="11"/>
  <c r="DT174" i="11"/>
  <c r="DT142" i="11"/>
  <c r="DT110" i="11"/>
  <c r="DT50" i="11"/>
  <c r="EB50" i="11"/>
  <c r="EZ1" i="11"/>
  <c r="DT43" i="11"/>
  <c r="DT101" i="11"/>
  <c r="DT69" i="11"/>
  <c r="DT170" i="11"/>
  <c r="DT154" i="11"/>
  <c r="DT138" i="11"/>
  <c r="DT122" i="11"/>
  <c r="DT106" i="11"/>
  <c r="DT74" i="11"/>
  <c r="DT42" i="11"/>
  <c r="DT10" i="11"/>
  <c r="EB42" i="11"/>
  <c r="EB10" i="11"/>
  <c r="DT103" i="11"/>
  <c r="DT87" i="11"/>
  <c r="DT67" i="11"/>
  <c r="DT35" i="11"/>
  <c r="DT3" i="11"/>
  <c r="EB35" i="11"/>
  <c r="EB3" i="11"/>
  <c r="DT93" i="11"/>
  <c r="DT61" i="11"/>
  <c r="DT83" i="11"/>
  <c r="DT59" i="11"/>
  <c r="DT27" i="11"/>
  <c r="EB59" i="11"/>
  <c r="EB27" i="11"/>
  <c r="EJ3" i="11"/>
  <c r="DT85" i="11"/>
  <c r="DT29" i="11"/>
  <c r="DT162" i="11"/>
  <c r="DT146" i="11"/>
  <c r="DT130" i="11"/>
  <c r="DT114" i="11"/>
  <c r="DT90" i="11"/>
  <c r="DT58" i="11"/>
  <c r="DT26" i="11"/>
  <c r="EB58" i="11"/>
  <c r="EB26" i="11"/>
  <c r="EJ2" i="11"/>
  <c r="DT95" i="11"/>
  <c r="DT75" i="11"/>
  <c r="DT51" i="11"/>
  <c r="DT19" i="11"/>
  <c r="EB51" i="11"/>
  <c r="EB19" i="11"/>
  <c r="EZ2" i="11"/>
  <c r="DT77" i="11"/>
  <c r="EB29" i="11"/>
  <c r="DT53" i="11"/>
  <c r="DT13" i="11"/>
  <c r="EB13" i="11"/>
  <c r="DT45" i="11"/>
  <c r="EB61" i="11"/>
  <c r="EJ5" i="11"/>
  <c r="DT37" i="11"/>
  <c r="EB45" i="11"/>
  <c r="DT79" i="11"/>
  <c r="DT63" i="11"/>
  <c r="DT47" i="11"/>
  <c r="DT31" i="11"/>
  <c r="DT15" i="11"/>
  <c r="EB63" i="11"/>
  <c r="EB47" i="11"/>
  <c r="EB31" i="11"/>
  <c r="EB15" i="11"/>
  <c r="EJ7" i="11"/>
  <c r="DT105" i="11"/>
  <c r="DT89" i="11"/>
  <c r="DT73" i="11"/>
  <c r="DT57" i="11"/>
  <c r="DT41" i="11"/>
  <c r="DT25" i="11"/>
  <c r="DT9" i="11"/>
  <c r="EB57" i="11"/>
  <c r="EB41" i="11"/>
  <c r="EB25" i="11"/>
  <c r="EB9" i="11"/>
  <c r="EJ1" i="11"/>
  <c r="DT21" i="11"/>
  <c r="DT5" i="11"/>
  <c r="EB53" i="11"/>
  <c r="EB37" i="11"/>
  <c r="EB21" i="11"/>
  <c r="EB5" i="11"/>
  <c r="ER1" i="11"/>
  <c r="DT55" i="11"/>
  <c r="DT39" i="11"/>
  <c r="DT23" i="11"/>
  <c r="DT7" i="11"/>
  <c r="EB55" i="11"/>
  <c r="EB39" i="11"/>
  <c r="EB23" i="11"/>
  <c r="EB7" i="11"/>
  <c r="ER3" i="11"/>
  <c r="DT97" i="11"/>
  <c r="DT81" i="11"/>
  <c r="DT65" i="11"/>
  <c r="DT49" i="11"/>
  <c r="DT33" i="11"/>
  <c r="DT17" i="11"/>
  <c r="DT1" i="11"/>
  <c r="EB49" i="11"/>
  <c r="EB33" i="11"/>
  <c r="EB17" i="11"/>
  <c r="EZ1" i="15"/>
  <c r="EZ5" i="15"/>
  <c r="EZ9" i="15"/>
  <c r="EZ13" i="15"/>
  <c r="EZ17" i="15"/>
  <c r="EZ21" i="15"/>
  <c r="EZ25" i="15"/>
  <c r="ER4" i="15"/>
  <c r="ER8" i="15"/>
  <c r="ER12" i="15"/>
  <c r="ER16" i="15"/>
  <c r="ER20" i="15"/>
  <c r="ER24" i="15"/>
  <c r="ER28" i="15"/>
  <c r="ER32" i="15"/>
  <c r="ER36" i="15"/>
  <c r="ER40" i="15"/>
  <c r="ER44" i="15"/>
  <c r="ER48" i="15"/>
  <c r="ER52" i="15"/>
  <c r="ER56" i="15"/>
  <c r="ER60" i="15"/>
  <c r="ER64" i="15"/>
  <c r="EJ3" i="15"/>
  <c r="EJ7" i="15"/>
  <c r="EJ11" i="15"/>
  <c r="EJ15" i="15"/>
  <c r="EJ19" i="15"/>
  <c r="EJ23" i="15"/>
  <c r="EJ27" i="15"/>
  <c r="EJ31" i="15"/>
  <c r="EJ35" i="15"/>
  <c r="EJ39" i="15"/>
  <c r="EJ43" i="15"/>
  <c r="EJ47" i="15"/>
  <c r="EJ51" i="15"/>
  <c r="EJ55" i="15"/>
  <c r="EJ59" i="15"/>
  <c r="EJ63" i="15"/>
  <c r="EJ67" i="15"/>
  <c r="EJ71" i="15"/>
  <c r="EJ75" i="15"/>
  <c r="EJ79" i="15"/>
  <c r="EJ83" i="15"/>
  <c r="EJ87" i="15"/>
  <c r="EJ91" i="15"/>
  <c r="EJ95" i="15"/>
  <c r="EJ99" i="15"/>
  <c r="EJ103" i="15"/>
  <c r="EJ107" i="15"/>
  <c r="EJ111" i="15"/>
  <c r="EJ115" i="15"/>
  <c r="EJ119" i="15"/>
  <c r="EJ123" i="15"/>
  <c r="EJ127" i="15"/>
  <c r="EJ131" i="15"/>
  <c r="EJ135" i="15"/>
  <c r="EJ139" i="15"/>
  <c r="EJ143" i="15"/>
  <c r="EJ147" i="15"/>
  <c r="EJ151" i="15"/>
  <c r="EJ155" i="15"/>
  <c r="EB1" i="15"/>
  <c r="EB5" i="15"/>
  <c r="EB9" i="15"/>
  <c r="EB13" i="15"/>
  <c r="EB17" i="15"/>
  <c r="EB21" i="15"/>
  <c r="EB25" i="15"/>
  <c r="EB29" i="15"/>
  <c r="EB33" i="15"/>
  <c r="EB37" i="15"/>
  <c r="EB41" i="15"/>
  <c r="EB45" i="15"/>
  <c r="EB49" i="15"/>
  <c r="EB53" i="15"/>
  <c r="EB57" i="15"/>
  <c r="EB61" i="15"/>
  <c r="EB65" i="15"/>
  <c r="EB69" i="15"/>
  <c r="EB73" i="15"/>
  <c r="EB77" i="15"/>
  <c r="EB81" i="15"/>
  <c r="EB85" i="15"/>
  <c r="EB89" i="15"/>
  <c r="EB93" i="15"/>
  <c r="EB97" i="15"/>
  <c r="EB101" i="15"/>
  <c r="EB105" i="15"/>
  <c r="EB109" i="15"/>
  <c r="EB113" i="15"/>
  <c r="EB117" i="15"/>
  <c r="EB121" i="15"/>
  <c r="EB125" i="15"/>
  <c r="EB129" i="15"/>
  <c r="EB133" i="15"/>
  <c r="EB137" i="15"/>
  <c r="EB141" i="15"/>
  <c r="EB145" i="15"/>
  <c r="EB149" i="15"/>
  <c r="EB153" i="15"/>
  <c r="EB157" i="15"/>
  <c r="EB161" i="15"/>
  <c r="EB165" i="15"/>
  <c r="EB169" i="15"/>
  <c r="EB173" i="15"/>
  <c r="EB177" i="15"/>
  <c r="EB181" i="15"/>
  <c r="EB185" i="15"/>
  <c r="EB189" i="15"/>
  <c r="EB193" i="15"/>
  <c r="EB197" i="15"/>
  <c r="EB201" i="15"/>
  <c r="EB205" i="15"/>
  <c r="EB209" i="15"/>
  <c r="EB213" i="15"/>
  <c r="EB217" i="15"/>
  <c r="EB221" i="15"/>
  <c r="EB225" i="15"/>
  <c r="EB229" i="15"/>
  <c r="EB233" i="15"/>
  <c r="EB237" i="15"/>
  <c r="EB241" i="15"/>
  <c r="EB245" i="15"/>
  <c r="EB249" i="15"/>
  <c r="EB253" i="15"/>
  <c r="EB257" i="15"/>
  <c r="EB261" i="15"/>
  <c r="EB265" i="15"/>
  <c r="EB269" i="15"/>
  <c r="EB273" i="15"/>
  <c r="EB277" i="15"/>
  <c r="EB281" i="15"/>
  <c r="EB285" i="15"/>
  <c r="EB289" i="15"/>
  <c r="EB293" i="15"/>
  <c r="EB297" i="15"/>
  <c r="EB301" i="15"/>
  <c r="EB305" i="15"/>
  <c r="EB309" i="15"/>
  <c r="EB313" i="15"/>
  <c r="EB317" i="15"/>
  <c r="EB321" i="15"/>
  <c r="EB325" i="15"/>
  <c r="EB329" i="15"/>
  <c r="EB333" i="15"/>
  <c r="EB337" i="15"/>
  <c r="EB341" i="15"/>
  <c r="DT2" i="15"/>
  <c r="DT6" i="15"/>
  <c r="DT10" i="15"/>
  <c r="DT14" i="15"/>
  <c r="DT18" i="15"/>
  <c r="DT22" i="15"/>
  <c r="DT26" i="15"/>
  <c r="DT30" i="15"/>
  <c r="DT34" i="15"/>
  <c r="DT38" i="15"/>
  <c r="DT42" i="15"/>
  <c r="DT46" i="15"/>
  <c r="DT50" i="15"/>
  <c r="DT54" i="15"/>
  <c r="DT58" i="15"/>
  <c r="DT62" i="15"/>
  <c r="DT66" i="15"/>
  <c r="DT70" i="15"/>
  <c r="DT74" i="15"/>
  <c r="DT78" i="15"/>
  <c r="DT82" i="15"/>
  <c r="DT86" i="15"/>
  <c r="DT90" i="15"/>
  <c r="DT94" i="15"/>
  <c r="DT98" i="15"/>
  <c r="DT102" i="15"/>
  <c r="DT106" i="15"/>
  <c r="DT110" i="15"/>
  <c r="DT114" i="15"/>
  <c r="DT118" i="15"/>
  <c r="DT122" i="15"/>
  <c r="DT126" i="15"/>
  <c r="DT130" i="15"/>
  <c r="DT134" i="15"/>
  <c r="DT138" i="15"/>
  <c r="DT142" i="15"/>
  <c r="DT146" i="15"/>
  <c r="DT150" i="15"/>
  <c r="DT154" i="15"/>
  <c r="DT158" i="15"/>
  <c r="DT162" i="15"/>
  <c r="DT166" i="15"/>
  <c r="DT170" i="15"/>
  <c r="DT174" i="15"/>
  <c r="DT178" i="15"/>
  <c r="DT182" i="15"/>
  <c r="DT186" i="15"/>
  <c r="DT190" i="15"/>
  <c r="DT194" i="15"/>
  <c r="DT198" i="15"/>
  <c r="DT202" i="15"/>
  <c r="DT206" i="15"/>
  <c r="DT210" i="15"/>
  <c r="DT214" i="15"/>
  <c r="DT218" i="15"/>
  <c r="DT222" i="15"/>
  <c r="DT226" i="15"/>
  <c r="DT230" i="15"/>
  <c r="DT234" i="15"/>
  <c r="DT238" i="15"/>
  <c r="DT242" i="15"/>
  <c r="DT246" i="15"/>
  <c r="DT250" i="15"/>
  <c r="DT254" i="15"/>
  <c r="DT258" i="15"/>
  <c r="DT262" i="15"/>
  <c r="DT266" i="15"/>
  <c r="DT270" i="15"/>
  <c r="DT274" i="15"/>
  <c r="DT278" i="15"/>
  <c r="DT282" i="15"/>
  <c r="DT286" i="15"/>
  <c r="DT290" i="15"/>
  <c r="DT294" i="15"/>
  <c r="DT298" i="15"/>
  <c r="DT302" i="15"/>
  <c r="DT306" i="15"/>
  <c r="DT310" i="15"/>
  <c r="DT314" i="15"/>
  <c r="DT318" i="15"/>
  <c r="DT322" i="15"/>
  <c r="DT326" i="15"/>
  <c r="DT330" i="15"/>
  <c r="DT334" i="15"/>
  <c r="DT338" i="15"/>
  <c r="DT342" i="15"/>
  <c r="DT346" i="15"/>
  <c r="DT350" i="15"/>
  <c r="DT354" i="15"/>
  <c r="DT358" i="15"/>
  <c r="DT362" i="15"/>
  <c r="DT366" i="15"/>
  <c r="DT370" i="15"/>
  <c r="DT374" i="15"/>
  <c r="DT378" i="15"/>
  <c r="DT382" i="15"/>
  <c r="DT386" i="15"/>
  <c r="DT390" i="15"/>
  <c r="DT394" i="15"/>
  <c r="DT398" i="15"/>
  <c r="DT402" i="15"/>
  <c r="DT406" i="15"/>
  <c r="DT410" i="15"/>
  <c r="DT414" i="15"/>
  <c r="DT418" i="15"/>
  <c r="DT422" i="15"/>
  <c r="DT426" i="15"/>
  <c r="DT430" i="15"/>
  <c r="DT434" i="15"/>
  <c r="DT438" i="15"/>
  <c r="DT442" i="15"/>
  <c r="DT446" i="15"/>
  <c r="DT450" i="15"/>
  <c r="DT454" i="15"/>
  <c r="DT458" i="15"/>
  <c r="DT462" i="15"/>
  <c r="DT466" i="15"/>
  <c r="DT470" i="15"/>
  <c r="DT474" i="15"/>
  <c r="DT478" i="15"/>
  <c r="DT482" i="15"/>
  <c r="DT486" i="15"/>
  <c r="DT490" i="15"/>
  <c r="DT494" i="15"/>
  <c r="DT498" i="15"/>
  <c r="DT502" i="15"/>
  <c r="DT506" i="15"/>
  <c r="DT510" i="15"/>
  <c r="DT514" i="15"/>
  <c r="DT518" i="15"/>
  <c r="DT522" i="15"/>
  <c r="DT526" i="15"/>
  <c r="DT530" i="15"/>
  <c r="DT534" i="15"/>
  <c r="DT538" i="15"/>
  <c r="DT542" i="15"/>
  <c r="DT546" i="15"/>
  <c r="DT550" i="15"/>
  <c r="DT554" i="15"/>
  <c r="DT558" i="15"/>
  <c r="DT562" i="15"/>
  <c r="DT566" i="15"/>
  <c r="DT570" i="15"/>
  <c r="DT574" i="15"/>
  <c r="DT578" i="15"/>
  <c r="DT582" i="15"/>
  <c r="DT586" i="15"/>
  <c r="DT590" i="15"/>
  <c r="DT594" i="15"/>
  <c r="DT598" i="15"/>
  <c r="DT602" i="15"/>
  <c r="DT606" i="15"/>
  <c r="DT610" i="15"/>
  <c r="DT614" i="15"/>
  <c r="DT618" i="15"/>
  <c r="DT622" i="15"/>
  <c r="DT626" i="15"/>
  <c r="DT630" i="15"/>
  <c r="DT634" i="15"/>
  <c r="DT638" i="15"/>
  <c r="DL2" i="15"/>
  <c r="DL6" i="15"/>
  <c r="DL10" i="15"/>
  <c r="DL14" i="15"/>
  <c r="DL18" i="15"/>
  <c r="DL22" i="15"/>
  <c r="DL26" i="15"/>
  <c r="DL30" i="15"/>
  <c r="DL34" i="15"/>
  <c r="DL38" i="15"/>
  <c r="DL42" i="15"/>
  <c r="DL46" i="15"/>
  <c r="DL50" i="15"/>
  <c r="DL54" i="15"/>
  <c r="DL58" i="15"/>
  <c r="DL62" i="15"/>
  <c r="DL66" i="15"/>
  <c r="DL70" i="15"/>
  <c r="DL74" i="15"/>
  <c r="DL78" i="15"/>
  <c r="DL82" i="15"/>
  <c r="DL86" i="15"/>
  <c r="DL90" i="15"/>
  <c r="DL94" i="15"/>
  <c r="DL98" i="15"/>
  <c r="DL102" i="15"/>
  <c r="DL106" i="15"/>
  <c r="DL110" i="15"/>
  <c r="DL114" i="15"/>
  <c r="DL118" i="15"/>
  <c r="DL122" i="15"/>
  <c r="DL126" i="15"/>
  <c r="DL130" i="15"/>
  <c r="DL134" i="15"/>
  <c r="DL138" i="15"/>
  <c r="DL142" i="15"/>
  <c r="DL146" i="15"/>
  <c r="DL150" i="15"/>
  <c r="DL154" i="15"/>
  <c r="DL158" i="15"/>
  <c r="DL162" i="15"/>
  <c r="DL166" i="15"/>
  <c r="DL170" i="15"/>
  <c r="DL174" i="15"/>
  <c r="DL178" i="15"/>
  <c r="DL182" i="15"/>
  <c r="DL186" i="15"/>
  <c r="DL190" i="15"/>
  <c r="DL194" i="15"/>
  <c r="DL198" i="15"/>
  <c r="DL202" i="15"/>
  <c r="DL206" i="15"/>
  <c r="DL210" i="15"/>
  <c r="DL214" i="15"/>
  <c r="DL218" i="15"/>
  <c r="DL222" i="15"/>
  <c r="DL226" i="15"/>
  <c r="DL230" i="15"/>
  <c r="DL234" i="15"/>
  <c r="DL238" i="15"/>
  <c r="DL242" i="15"/>
  <c r="DL246" i="15"/>
  <c r="DL250" i="15"/>
  <c r="DL254" i="15"/>
  <c r="DL258" i="15"/>
  <c r="DL262" i="15"/>
  <c r="DL266" i="15"/>
  <c r="DL270" i="15"/>
  <c r="DL274" i="15"/>
  <c r="DL278" i="15"/>
  <c r="DL282" i="15"/>
  <c r="DL286" i="15"/>
  <c r="DL290" i="15"/>
  <c r="DL294" i="15"/>
  <c r="DL298" i="15"/>
  <c r="DL302" i="15"/>
  <c r="DL306" i="15"/>
  <c r="DL310" i="15"/>
  <c r="DL314" i="15"/>
  <c r="DL318" i="15"/>
  <c r="DL322" i="15"/>
  <c r="DL326" i="15"/>
  <c r="DL330" i="15"/>
  <c r="DL334" i="15"/>
  <c r="DL338" i="15"/>
  <c r="DL342" i="15"/>
  <c r="DL346" i="15"/>
  <c r="DL350" i="15"/>
  <c r="DL354" i="15"/>
  <c r="DL358" i="15"/>
  <c r="DL362" i="15"/>
  <c r="DL366" i="15"/>
  <c r="DL370" i="15"/>
  <c r="DL374" i="15"/>
  <c r="DL378" i="15"/>
  <c r="DL382" i="15"/>
  <c r="DL386" i="15"/>
  <c r="DL390" i="15"/>
  <c r="DL394" i="15"/>
  <c r="DL398" i="15"/>
  <c r="DL402" i="15"/>
  <c r="DL406" i="15"/>
  <c r="DL410" i="15"/>
  <c r="DL414" i="15"/>
  <c r="DL418" i="15"/>
  <c r="DL422" i="15"/>
  <c r="DL426" i="15"/>
  <c r="DL430" i="15"/>
  <c r="DL434" i="15"/>
  <c r="DL438" i="15"/>
  <c r="DL442" i="15"/>
  <c r="DL446" i="15"/>
  <c r="DL450" i="15"/>
  <c r="DL454" i="15"/>
  <c r="DL458" i="15"/>
  <c r="DL462" i="15"/>
  <c r="DL466" i="15"/>
  <c r="DL470" i="15"/>
  <c r="DL474" i="15"/>
  <c r="DL478" i="15"/>
  <c r="DL482" i="15"/>
  <c r="DL486" i="15"/>
  <c r="DL490" i="15"/>
  <c r="DL494" i="15"/>
  <c r="DL498" i="15"/>
  <c r="DL502" i="15"/>
  <c r="DL506" i="15"/>
  <c r="DL510" i="15"/>
  <c r="DL514" i="15"/>
  <c r="DL518" i="15"/>
  <c r="DL522" i="15"/>
  <c r="DL526" i="15"/>
  <c r="DL530" i="15"/>
  <c r="DL534" i="15"/>
  <c r="DL538" i="15"/>
  <c r="DL542" i="15"/>
  <c r="DL546" i="15"/>
  <c r="DL550" i="15"/>
  <c r="DL554" i="15"/>
  <c r="DL558" i="15"/>
  <c r="DL562" i="15"/>
  <c r="DL566" i="15"/>
  <c r="DL570" i="15"/>
  <c r="DL574" i="15"/>
  <c r="DL578" i="15"/>
  <c r="DL582" i="15"/>
  <c r="DL586" i="15"/>
  <c r="DL590" i="15"/>
  <c r="DL594" i="15"/>
  <c r="DL598" i="15"/>
  <c r="DL602" i="15"/>
  <c r="DL606" i="15"/>
  <c r="DL610" i="15"/>
  <c r="DL614" i="15"/>
  <c r="DL618" i="15"/>
  <c r="DL622" i="15"/>
  <c r="DL626" i="15"/>
  <c r="DL630" i="15"/>
  <c r="DL634" i="15"/>
  <c r="DL638" i="15"/>
  <c r="DL642" i="15"/>
  <c r="DL646" i="15"/>
  <c r="DL650" i="15"/>
  <c r="DL654" i="15"/>
  <c r="DL658" i="15"/>
  <c r="DL662" i="15"/>
  <c r="DL666" i="15"/>
  <c r="DL670" i="15"/>
  <c r="DL674" i="15"/>
  <c r="DL678" i="15"/>
  <c r="DL682" i="15"/>
  <c r="DL686" i="15"/>
  <c r="DL690" i="15"/>
  <c r="DL694" i="15"/>
  <c r="DL698" i="15"/>
  <c r="DL702" i="15"/>
  <c r="DL706" i="15"/>
  <c r="DL710" i="15"/>
  <c r="DL714" i="15"/>
  <c r="DL718" i="15"/>
  <c r="DL722" i="15"/>
  <c r="DL726" i="15"/>
  <c r="DL730" i="15"/>
  <c r="DL734" i="15"/>
  <c r="DL738" i="15"/>
  <c r="DL742" i="15"/>
  <c r="DL746" i="15"/>
  <c r="DL750" i="15"/>
  <c r="DL754" i="15"/>
  <c r="DL758" i="15"/>
  <c r="DL762" i="15"/>
  <c r="DL766" i="15"/>
  <c r="DL770" i="15"/>
  <c r="DL774" i="15"/>
  <c r="DL778" i="15"/>
  <c r="DL782" i="15"/>
  <c r="DL786" i="15"/>
  <c r="DL790" i="15"/>
  <c r="DL794" i="15"/>
  <c r="DL798" i="15"/>
  <c r="DL802" i="15"/>
  <c r="DL806" i="15"/>
  <c r="DL810" i="15"/>
  <c r="DL814" i="15"/>
  <c r="DL818" i="15"/>
  <c r="DL822" i="15"/>
  <c r="DL826" i="15"/>
  <c r="DL830" i="15"/>
  <c r="DL834" i="15"/>
  <c r="DL838" i="15"/>
  <c r="DL842" i="15"/>
  <c r="DL846" i="15"/>
  <c r="DL850" i="15"/>
  <c r="DL854" i="15"/>
  <c r="DL858" i="15"/>
  <c r="DL862" i="15"/>
  <c r="DL866" i="15"/>
  <c r="DL870" i="15"/>
  <c r="DL874" i="15"/>
  <c r="DL878" i="15"/>
  <c r="DL882" i="15"/>
  <c r="DL886" i="15"/>
  <c r="DL890" i="15"/>
  <c r="DL894" i="15"/>
  <c r="DL898" i="15"/>
  <c r="DL902" i="15"/>
  <c r="DL906" i="15"/>
  <c r="DL910" i="15"/>
  <c r="DL914" i="15"/>
  <c r="DL918" i="15"/>
  <c r="DL922" i="15"/>
  <c r="DL926" i="15"/>
  <c r="DL930" i="15"/>
  <c r="DL934" i="15"/>
  <c r="DL938" i="15"/>
  <c r="DL942" i="15"/>
  <c r="DL946" i="15"/>
  <c r="DL950" i="15"/>
  <c r="DL954" i="15"/>
  <c r="DL958" i="15"/>
  <c r="DL962" i="15"/>
  <c r="DL966" i="15"/>
  <c r="DL970" i="15"/>
  <c r="DL974" i="15"/>
  <c r="DL978" i="15"/>
  <c r="DL982" i="15"/>
  <c r="DL986" i="15"/>
  <c r="DL990" i="15"/>
  <c r="DL994" i="15"/>
  <c r="DL998" i="15"/>
  <c r="DL1002" i="15"/>
  <c r="DL1006" i="15"/>
  <c r="DL1010" i="15"/>
  <c r="DL1014" i="15"/>
  <c r="DL1018" i="15"/>
  <c r="DL1022" i="15"/>
  <c r="DL1026" i="15"/>
  <c r="DL1030" i="15"/>
  <c r="DL1034" i="15"/>
  <c r="DL1038" i="15"/>
  <c r="DL1042" i="15"/>
  <c r="DL1046" i="15"/>
  <c r="DL1050" i="15"/>
  <c r="DL1054" i="15"/>
  <c r="DL1058" i="15"/>
  <c r="DL1062" i="15"/>
  <c r="DL1066" i="15"/>
  <c r="DL1070" i="15"/>
  <c r="DL1074" i="15"/>
  <c r="DL1078" i="15"/>
  <c r="DL1082" i="15"/>
  <c r="DL1086" i="15"/>
  <c r="DL1090" i="15"/>
  <c r="DL1094" i="15"/>
  <c r="DL1098" i="15"/>
  <c r="DL1102" i="15"/>
  <c r="DL1106" i="15"/>
  <c r="DL1110" i="15"/>
  <c r="DL1114" i="15"/>
  <c r="DL1118" i="15"/>
  <c r="DL1122" i="15"/>
  <c r="DL1126" i="15"/>
  <c r="DL1130" i="15"/>
  <c r="DL1134" i="15"/>
  <c r="DL1138" i="15"/>
  <c r="DL1142" i="15"/>
  <c r="DL1146" i="15"/>
  <c r="DL1150" i="15"/>
  <c r="DL1154" i="15"/>
  <c r="DL1158" i="15"/>
  <c r="DL1162" i="15"/>
  <c r="DL1166" i="15"/>
  <c r="DL1170" i="15"/>
  <c r="DL1174" i="15"/>
  <c r="DL1178" i="15"/>
  <c r="DL1182" i="15"/>
  <c r="DL1186" i="15"/>
  <c r="DL1190" i="15"/>
  <c r="DL1194" i="15"/>
  <c r="DL1198" i="15"/>
  <c r="DL1202" i="15"/>
  <c r="DD3" i="15"/>
  <c r="DD7" i="15"/>
  <c r="DD11" i="15"/>
  <c r="CV3" i="15"/>
  <c r="CV7" i="15"/>
  <c r="CV11" i="15"/>
  <c r="CV15" i="15"/>
  <c r="CV19" i="15"/>
  <c r="CV23" i="15"/>
  <c r="CN4" i="15"/>
  <c r="CN8" i="15"/>
  <c r="CN12" i="15"/>
  <c r="CN16" i="15"/>
  <c r="CN20" i="15"/>
  <c r="CN24" i="15"/>
  <c r="CN28" i="15"/>
  <c r="CN32" i="15"/>
  <c r="CN36" i="15"/>
  <c r="CN40" i="15"/>
  <c r="CN44" i="15"/>
  <c r="CN48" i="15"/>
  <c r="CN52" i="15"/>
  <c r="CN56" i="15"/>
  <c r="CF1" i="15"/>
  <c r="CF5" i="15"/>
  <c r="CF9" i="15"/>
  <c r="CF13" i="15"/>
  <c r="CF17" i="15"/>
  <c r="CF21" i="15"/>
  <c r="CF25" i="15"/>
  <c r="CF29" i="15"/>
  <c r="CF33" i="15"/>
  <c r="CF37" i="15"/>
  <c r="CF41" i="15"/>
  <c r="CF45" i="15"/>
  <c r="CF49" i="15"/>
  <c r="CF53" i="15"/>
  <c r="CF57" i="15"/>
  <c r="CF61" i="15"/>
  <c r="CF65" i="15"/>
  <c r="CF69" i="15"/>
  <c r="CF73" i="15"/>
  <c r="CF77" i="15"/>
  <c r="CF81" i="15"/>
  <c r="CF85" i="15"/>
  <c r="CF89" i="15"/>
  <c r="CF93" i="15"/>
  <c r="CF97" i="15"/>
  <c r="CF101" i="15"/>
  <c r="CF105" i="15"/>
  <c r="CF109" i="15"/>
  <c r="BX1" i="15"/>
  <c r="BX5" i="15"/>
  <c r="BX9" i="15"/>
  <c r="BX13" i="15"/>
  <c r="BX17" i="15"/>
  <c r="BX21" i="15"/>
  <c r="BX25" i="15"/>
  <c r="BX29" i="15"/>
  <c r="BX33" i="15"/>
  <c r="BX37" i="15"/>
  <c r="BX41" i="15"/>
  <c r="BX45" i="15"/>
  <c r="BX49" i="15"/>
  <c r="BX53" i="15"/>
  <c r="BX57" i="15"/>
  <c r="BX61" i="15"/>
  <c r="BX65" i="15"/>
  <c r="BX69" i="15"/>
  <c r="BX73" i="15"/>
  <c r="BX77" i="15"/>
  <c r="BX81" i="15"/>
  <c r="BX85" i="15"/>
  <c r="BX89" i="15"/>
  <c r="BX93" i="15"/>
  <c r="BX97" i="15"/>
  <c r="BX101" i="15"/>
  <c r="BX105" i="15"/>
  <c r="BX109" i="15"/>
  <c r="BX113" i="15"/>
  <c r="BX117" i="15"/>
  <c r="BX121" i="15"/>
  <c r="BX125" i="15"/>
  <c r="BX129" i="15"/>
  <c r="BX133" i="15"/>
  <c r="BX137" i="15"/>
  <c r="BX141" i="15"/>
  <c r="BX145" i="15"/>
  <c r="BX149" i="15"/>
  <c r="BX153" i="15"/>
  <c r="BX157" i="15"/>
  <c r="BX161" i="15"/>
  <c r="BX165" i="15"/>
  <c r="BX169" i="15"/>
  <c r="BX173" i="15"/>
  <c r="BX177" i="15"/>
  <c r="BX181" i="15"/>
  <c r="BX185" i="15"/>
  <c r="BX189" i="15"/>
  <c r="BX193" i="15"/>
  <c r="BX197" i="15"/>
  <c r="BX201" i="15"/>
  <c r="BX205" i="15"/>
  <c r="BX209" i="15"/>
  <c r="BX213" i="15"/>
  <c r="BX217" i="15"/>
  <c r="BX221" i="15"/>
  <c r="BX225" i="15"/>
  <c r="BX229" i="15"/>
  <c r="BX233" i="15"/>
  <c r="BX237" i="15"/>
  <c r="BX241" i="15"/>
  <c r="BX245" i="15"/>
  <c r="BX249" i="15"/>
  <c r="BX253" i="15"/>
  <c r="BX257" i="15"/>
  <c r="BP4" i="15"/>
  <c r="BP8" i="15"/>
  <c r="BP12" i="15"/>
  <c r="BP16" i="15"/>
  <c r="BP20" i="15"/>
  <c r="BP24" i="15"/>
  <c r="BP28" i="15"/>
  <c r="BP32" i="15"/>
  <c r="BP36" i="15"/>
  <c r="BP40" i="15"/>
  <c r="BP44" i="15"/>
  <c r="BP48" i="15"/>
  <c r="BP52" i="15"/>
  <c r="BP56" i="15"/>
  <c r="BP60" i="15"/>
  <c r="BP64" i="15"/>
  <c r="BP68" i="15"/>
  <c r="BP72" i="15"/>
  <c r="BP76" i="15"/>
  <c r="BP80" i="15"/>
  <c r="BP84" i="15"/>
  <c r="BP88" i="15"/>
  <c r="BP92" i="15"/>
  <c r="BP96" i="15"/>
  <c r="BP100" i="15"/>
  <c r="BP104" i="15"/>
  <c r="BP108" i="15"/>
  <c r="BP112" i="15"/>
  <c r="BP116" i="15"/>
  <c r="BP120" i="15"/>
  <c r="BP124" i="15"/>
  <c r="BP128" i="15"/>
  <c r="BP132" i="15"/>
  <c r="BP136" i="15"/>
  <c r="BP140" i="15"/>
  <c r="BP144" i="15"/>
  <c r="BP148" i="15"/>
  <c r="BP152" i="15"/>
  <c r="BP156" i="15"/>
  <c r="BP160" i="15"/>
  <c r="BP164" i="15"/>
  <c r="BP168" i="15"/>
  <c r="BP172" i="15"/>
  <c r="BP176" i="15"/>
  <c r="BP180" i="15"/>
  <c r="BP184" i="15"/>
  <c r="BP188" i="15"/>
  <c r="BP192" i="15"/>
  <c r="BP196" i="15"/>
  <c r="BP200" i="15"/>
  <c r="BP204" i="15"/>
  <c r="BP208" i="15"/>
  <c r="BP212" i="15"/>
  <c r="BP216" i="15"/>
  <c r="BP220" i="15"/>
  <c r="BP224" i="15"/>
  <c r="BP228" i="15"/>
  <c r="BP232" i="15"/>
  <c r="BP236" i="15"/>
  <c r="BP240" i="15"/>
  <c r="BP244" i="15"/>
  <c r="BP248" i="15"/>
  <c r="BP252" i="15"/>
  <c r="BP256" i="15"/>
  <c r="BP260" i="15"/>
  <c r="BP264" i="15"/>
  <c r="BP268" i="15"/>
  <c r="BP272" i="15"/>
  <c r="BP276" i="15"/>
  <c r="BP280" i="15"/>
  <c r="BP284" i="15"/>
  <c r="BP288" i="15"/>
  <c r="BP292" i="15"/>
  <c r="BP296" i="15"/>
  <c r="BP300" i="15"/>
  <c r="BP304" i="15"/>
  <c r="BP308" i="15"/>
  <c r="BP312" i="15"/>
  <c r="BP316" i="15"/>
  <c r="BP320" i="15"/>
  <c r="BP324" i="15"/>
  <c r="BP328" i="15"/>
  <c r="BP332" i="15"/>
  <c r="BP336" i="15"/>
  <c r="BP340" i="15"/>
  <c r="BP344" i="15"/>
  <c r="BP348" i="15"/>
  <c r="BP352" i="15"/>
  <c r="BP356" i="15"/>
  <c r="BP360" i="15"/>
  <c r="BP364" i="15"/>
  <c r="BP368" i="15"/>
  <c r="BP372" i="15"/>
  <c r="BP376" i="15"/>
  <c r="BP380" i="15"/>
  <c r="BP384" i="15"/>
  <c r="BP388" i="15"/>
  <c r="BP392" i="15"/>
  <c r="BP396" i="15"/>
  <c r="BP400" i="15"/>
  <c r="BP404" i="15"/>
  <c r="BP408" i="15"/>
  <c r="BP412" i="15"/>
  <c r="BP416" i="15"/>
  <c r="BP420" i="15"/>
  <c r="BP424" i="15"/>
  <c r="BP428" i="15"/>
  <c r="BP432" i="15"/>
  <c r="BP436" i="15"/>
  <c r="BP440" i="15"/>
  <c r="BP444" i="15"/>
  <c r="BP448" i="15"/>
  <c r="BP452" i="15"/>
  <c r="BP456" i="15"/>
  <c r="BP460" i="15"/>
  <c r="BP464" i="15"/>
  <c r="BP468" i="15"/>
  <c r="BP472" i="15"/>
  <c r="BP476" i="15"/>
  <c r="BP480" i="15"/>
  <c r="BP484" i="15"/>
  <c r="BP488" i="15"/>
  <c r="BP492" i="15"/>
  <c r="BP496" i="15"/>
  <c r="BP500" i="15"/>
  <c r="BH3" i="15"/>
  <c r="BH7" i="15"/>
  <c r="BH11" i="15"/>
  <c r="BH15" i="15"/>
  <c r="BH19" i="15"/>
  <c r="BH23" i="15"/>
  <c r="BH27" i="15"/>
  <c r="AZ3" i="15"/>
  <c r="AZ7" i="15"/>
  <c r="AZ11" i="15"/>
  <c r="AZ15" i="15"/>
  <c r="AZ19" i="15"/>
  <c r="AZ23" i="15"/>
  <c r="AZ27" i="15"/>
  <c r="AZ31" i="15"/>
  <c r="AZ35" i="15"/>
  <c r="AZ39" i="15"/>
  <c r="AZ43" i="15"/>
  <c r="AZ47" i="15"/>
  <c r="AZ51" i="15"/>
  <c r="AZ55" i="15"/>
  <c r="AZ59" i="15"/>
  <c r="AZ63" i="15"/>
  <c r="AZ67" i="15"/>
  <c r="AR2" i="15"/>
  <c r="AR6" i="15"/>
  <c r="AR10" i="15"/>
  <c r="AR14" i="15"/>
  <c r="AR18" i="15"/>
  <c r="AR22" i="15"/>
  <c r="AR26" i="15"/>
  <c r="AR30" i="15"/>
  <c r="AR34" i="15"/>
  <c r="AR38" i="15"/>
  <c r="AR42" i="15"/>
  <c r="AR46" i="15"/>
  <c r="AR50" i="15"/>
  <c r="AR54" i="15"/>
  <c r="AR58" i="15"/>
  <c r="AR62" i="15"/>
  <c r="AR66" i="15"/>
  <c r="AR70" i="15"/>
  <c r="AR74" i="15"/>
  <c r="AR78" i="15"/>
  <c r="AR82" i="15"/>
  <c r="AR86" i="15"/>
  <c r="AR90" i="15"/>
  <c r="AR94" i="15"/>
  <c r="AR98" i="15"/>
  <c r="AR102" i="15"/>
  <c r="AR106" i="15"/>
  <c r="AR110" i="15"/>
  <c r="AR114" i="15"/>
  <c r="AR118" i="15"/>
  <c r="AR122" i="15"/>
  <c r="AR126" i="15"/>
  <c r="AR130" i="15"/>
  <c r="AR134" i="15"/>
  <c r="AR138" i="15"/>
  <c r="AR142" i="15"/>
  <c r="AR146" i="15"/>
  <c r="AJ1" i="15"/>
  <c r="AJ5" i="15"/>
  <c r="AJ9" i="15"/>
  <c r="AJ13" i="15"/>
  <c r="AJ17" i="15"/>
  <c r="AJ21" i="15"/>
  <c r="AJ25" i="15"/>
  <c r="AJ29" i="15"/>
  <c r="AJ33" i="15"/>
  <c r="AJ37" i="15"/>
  <c r="AJ41" i="15"/>
  <c r="AJ45" i="15"/>
  <c r="AJ49" i="15"/>
  <c r="AJ53" i="15"/>
  <c r="AJ57" i="15"/>
  <c r="AJ61" i="15"/>
  <c r="AJ65" i="15"/>
  <c r="AJ69" i="15"/>
  <c r="AJ73" i="15"/>
  <c r="AJ77" i="15"/>
  <c r="AJ81" i="15"/>
  <c r="AJ85" i="15"/>
  <c r="AJ89" i="15"/>
  <c r="AJ93" i="15"/>
  <c r="AJ97" i="15"/>
  <c r="AJ101" i="15"/>
  <c r="AJ105" i="15"/>
  <c r="AJ109" i="15"/>
  <c r="AJ113" i="15"/>
  <c r="AJ117" i="15"/>
  <c r="AJ121" i="15"/>
  <c r="AJ125" i="15"/>
  <c r="AJ129" i="15"/>
  <c r="AJ133" i="15"/>
  <c r="AJ137" i="15"/>
  <c r="AJ141" i="15"/>
  <c r="AJ145" i="15"/>
  <c r="AJ149" i="15"/>
  <c r="AJ153" i="15"/>
  <c r="AJ157" i="15"/>
  <c r="AJ161" i="15"/>
  <c r="AJ165" i="15"/>
  <c r="AJ169" i="15"/>
  <c r="AJ173" i="15"/>
  <c r="AJ177" i="15"/>
  <c r="AJ181" i="15"/>
  <c r="AJ185" i="15"/>
  <c r="AJ189" i="15"/>
  <c r="AJ193" i="15"/>
  <c r="AJ197" i="15"/>
  <c r="AJ201" i="15"/>
  <c r="AJ205" i="15"/>
  <c r="AJ209" i="15"/>
  <c r="AJ213" i="15"/>
  <c r="AJ217" i="15"/>
  <c r="AJ221" i="15"/>
  <c r="AJ225" i="15"/>
  <c r="AJ229" i="15"/>
  <c r="AJ233" i="15"/>
  <c r="AJ237" i="15"/>
  <c r="AJ241" i="15"/>
  <c r="AJ245" i="15"/>
  <c r="AJ249" i="15"/>
  <c r="AJ253" i="15"/>
  <c r="AJ257" i="15"/>
  <c r="AJ261" i="15"/>
  <c r="AJ265" i="15"/>
  <c r="AJ269" i="15"/>
  <c r="AJ273" i="15"/>
  <c r="AJ277" i="15"/>
  <c r="AJ281" i="15"/>
  <c r="AJ285" i="15"/>
  <c r="AJ289" i="15"/>
  <c r="AJ293" i="15"/>
  <c r="AJ297" i="15"/>
  <c r="AJ301" i="15"/>
  <c r="AJ305" i="15"/>
  <c r="AJ309" i="15"/>
  <c r="AJ313" i="15"/>
  <c r="AJ317" i="15"/>
  <c r="AJ321" i="15"/>
  <c r="AB3" i="15"/>
  <c r="AB7" i="15"/>
  <c r="AB11" i="15"/>
  <c r="AB15" i="15"/>
  <c r="AB19" i="15"/>
  <c r="AB23" i="15"/>
  <c r="AB27" i="15"/>
  <c r="AB31" i="15"/>
  <c r="AB35" i="15"/>
  <c r="AB39" i="15"/>
  <c r="AB43" i="15"/>
  <c r="AB47" i="15"/>
  <c r="AB51" i="15"/>
  <c r="AB55" i="15"/>
  <c r="AB59" i="15"/>
  <c r="AB63" i="15"/>
  <c r="AB67" i="15"/>
  <c r="AB71" i="15"/>
  <c r="AB75" i="15"/>
  <c r="AB79" i="15"/>
  <c r="AB83" i="15"/>
  <c r="AB87" i="15"/>
  <c r="AB91" i="15"/>
  <c r="AB95" i="15"/>
  <c r="AB99" i="15"/>
  <c r="AB103" i="15"/>
  <c r="AB107" i="15"/>
  <c r="AB111" i="15"/>
  <c r="AB115" i="15"/>
  <c r="AB119" i="15"/>
  <c r="AB123" i="15"/>
  <c r="AB127" i="15"/>
  <c r="AB131" i="15"/>
  <c r="AB135" i="15"/>
  <c r="AB139" i="15"/>
  <c r="AB143" i="15"/>
  <c r="AB147" i="15"/>
  <c r="AB151" i="15"/>
  <c r="AB155" i="15"/>
  <c r="AB159" i="15"/>
  <c r="AB163" i="15"/>
  <c r="AB167" i="15"/>
  <c r="AB171" i="15"/>
  <c r="AB175" i="15"/>
  <c r="AB179" i="15"/>
  <c r="AB183" i="15"/>
  <c r="AB187" i="15"/>
  <c r="AB191" i="15"/>
  <c r="AB195" i="15"/>
  <c r="AB199" i="15"/>
  <c r="AB203" i="15"/>
  <c r="AB207" i="15"/>
  <c r="AB211" i="15"/>
  <c r="AB215" i="15"/>
  <c r="AB219" i="15"/>
  <c r="AB223" i="15"/>
  <c r="AB227" i="15"/>
  <c r="AB231" i="15"/>
  <c r="AB235" i="15"/>
  <c r="AB239" i="15"/>
  <c r="AB243" i="15"/>
  <c r="AB247" i="15"/>
  <c r="AB251" i="15"/>
  <c r="AB255" i="15"/>
  <c r="AB259" i="15"/>
  <c r="AB263" i="15"/>
  <c r="AB267" i="15"/>
  <c r="AB271" i="15"/>
  <c r="AB275" i="15"/>
  <c r="AB279" i="15"/>
  <c r="AB283" i="15"/>
  <c r="AB287" i="15"/>
  <c r="AB291" i="15"/>
  <c r="AB295" i="15"/>
  <c r="AB299" i="15"/>
  <c r="AB303" i="15"/>
  <c r="AB307" i="15"/>
  <c r="AB311" i="15"/>
  <c r="AB315" i="15"/>
  <c r="AB319" i="15"/>
  <c r="AB323" i="15"/>
  <c r="AB327" i="15"/>
  <c r="AB331" i="15"/>
  <c r="AB335" i="15"/>
  <c r="AB339" i="15"/>
  <c r="AB343" i="15"/>
  <c r="AB347" i="15"/>
  <c r="AB351" i="15"/>
  <c r="AB355" i="15"/>
  <c r="AB359" i="15"/>
  <c r="AB363" i="15"/>
  <c r="AB367" i="15"/>
  <c r="AB371" i="15"/>
  <c r="AB375" i="15"/>
  <c r="AB379" i="15"/>
  <c r="AB383" i="15"/>
  <c r="AB387" i="15"/>
  <c r="AB391" i="15"/>
  <c r="AB395" i="15"/>
  <c r="AB399" i="15"/>
  <c r="AB403" i="15"/>
  <c r="AB407" i="15"/>
  <c r="AB411" i="15"/>
  <c r="AB415" i="15"/>
  <c r="AB419" i="15"/>
  <c r="AB423" i="15"/>
  <c r="AB427" i="15"/>
  <c r="AB431" i="15"/>
  <c r="AB435" i="15"/>
  <c r="AB439" i="15"/>
  <c r="AB443" i="15"/>
  <c r="AB447" i="15"/>
  <c r="AB451" i="15"/>
  <c r="AB455" i="15"/>
  <c r="AB459" i="15"/>
  <c r="AB463" i="15"/>
  <c r="AB467" i="15"/>
  <c r="AB471" i="15"/>
  <c r="AB475" i="15"/>
  <c r="AB479" i="15"/>
  <c r="AB483" i="15"/>
  <c r="AB487" i="15"/>
  <c r="AB491" i="15"/>
  <c r="AB495" i="15"/>
  <c r="AB499" i="15"/>
  <c r="AB503" i="15"/>
  <c r="AB507" i="15"/>
  <c r="AB511" i="15"/>
  <c r="AB515" i="15"/>
  <c r="AB519" i="15"/>
  <c r="AB523" i="15"/>
  <c r="AB527" i="15"/>
  <c r="AB531" i="15"/>
  <c r="AB535" i="15"/>
  <c r="AB539" i="15"/>
  <c r="AB543" i="15"/>
  <c r="AB547" i="15"/>
  <c r="AB551" i="15"/>
  <c r="AB555" i="15"/>
  <c r="AB559" i="15"/>
  <c r="AB563" i="15"/>
  <c r="AB567" i="15"/>
  <c r="AB571" i="15"/>
  <c r="AB575" i="15"/>
  <c r="AB579" i="15"/>
  <c r="AB583" i="15"/>
  <c r="AB587" i="15"/>
  <c r="AB591" i="15"/>
  <c r="AB595" i="15"/>
  <c r="AB599" i="15"/>
  <c r="AB603" i="15"/>
  <c r="AB607" i="15"/>
  <c r="AB611" i="15"/>
  <c r="AB615" i="15"/>
  <c r="AB619" i="15"/>
  <c r="AB623" i="15"/>
  <c r="AB627" i="15"/>
  <c r="AB631" i="15"/>
  <c r="AB635" i="15"/>
  <c r="AB639" i="15"/>
  <c r="T4" i="15"/>
  <c r="T8" i="15"/>
  <c r="T12" i="15"/>
  <c r="T16" i="15"/>
  <c r="T20" i="15"/>
  <c r="T24" i="15"/>
  <c r="T28" i="15"/>
  <c r="T32" i="15"/>
  <c r="T36" i="15"/>
  <c r="T40" i="15"/>
  <c r="T44" i="15"/>
  <c r="T48" i="15"/>
  <c r="T52" i="15"/>
  <c r="T56" i="15"/>
  <c r="T60" i="15"/>
  <c r="T64" i="15"/>
  <c r="T68" i="15"/>
  <c r="T72" i="15"/>
  <c r="T76" i="15"/>
  <c r="T80" i="15"/>
  <c r="T84" i="15"/>
  <c r="T88" i="15"/>
  <c r="T92" i="15"/>
  <c r="T96" i="15"/>
  <c r="T100" i="15"/>
  <c r="T104" i="15"/>
  <c r="T108" i="15"/>
  <c r="T112" i="15"/>
  <c r="T116" i="15"/>
  <c r="T120" i="15"/>
  <c r="T124" i="15"/>
  <c r="T128" i="15"/>
  <c r="T132" i="15"/>
  <c r="T136" i="15"/>
  <c r="T140" i="15"/>
  <c r="T144" i="15"/>
  <c r="T148" i="15"/>
  <c r="T152" i="15"/>
  <c r="T156" i="15"/>
  <c r="T160" i="15"/>
  <c r="T164" i="15"/>
  <c r="T168" i="15"/>
  <c r="T172" i="15"/>
  <c r="T176" i="15"/>
  <c r="T180" i="15"/>
  <c r="T184" i="15"/>
  <c r="T188" i="15"/>
  <c r="T192" i="15"/>
  <c r="T196" i="15"/>
  <c r="T200" i="15"/>
  <c r="T204" i="15"/>
  <c r="T208" i="15"/>
  <c r="T212" i="15"/>
  <c r="T216" i="15"/>
  <c r="T220" i="15"/>
  <c r="T224" i="15"/>
  <c r="T228" i="15"/>
  <c r="T232" i="15"/>
  <c r="T236" i="15"/>
  <c r="T240" i="15"/>
  <c r="T244" i="15"/>
  <c r="T248" i="15"/>
  <c r="T252" i="15"/>
  <c r="T256" i="15"/>
  <c r="T260" i="15"/>
  <c r="T264" i="15"/>
  <c r="T268" i="15"/>
  <c r="T272" i="15"/>
  <c r="T276" i="15"/>
  <c r="T280" i="15"/>
  <c r="T284" i="15"/>
  <c r="T288" i="15"/>
  <c r="T292" i="15"/>
  <c r="T296" i="15"/>
  <c r="T300" i="15"/>
  <c r="T304" i="15"/>
  <c r="T308" i="15"/>
  <c r="T312" i="15"/>
  <c r="T316" i="15"/>
  <c r="T320" i="15"/>
  <c r="T324" i="15"/>
  <c r="T328" i="15"/>
  <c r="T332" i="15"/>
  <c r="T336" i="15"/>
  <c r="T340" i="15"/>
  <c r="T344" i="15"/>
  <c r="T348" i="15"/>
  <c r="T352" i="15"/>
  <c r="T356" i="15"/>
  <c r="T360" i="15"/>
  <c r="T364" i="15"/>
  <c r="T368" i="15"/>
  <c r="T372" i="15"/>
  <c r="T376" i="15"/>
  <c r="T380" i="15"/>
  <c r="T384" i="15"/>
  <c r="T388" i="15"/>
  <c r="T392" i="15"/>
  <c r="T396" i="15"/>
  <c r="T400" i="15"/>
  <c r="T404" i="15"/>
  <c r="T408" i="15"/>
  <c r="T412" i="15"/>
  <c r="T416" i="15"/>
  <c r="T420" i="15"/>
  <c r="T424" i="15"/>
  <c r="T428" i="15"/>
  <c r="T432" i="15"/>
  <c r="T436" i="15"/>
  <c r="T440" i="15"/>
  <c r="T444" i="15"/>
  <c r="T448" i="15"/>
  <c r="T452" i="15"/>
  <c r="T456" i="15"/>
  <c r="T460" i="15"/>
  <c r="T464" i="15"/>
  <c r="T468" i="15"/>
  <c r="T472" i="15"/>
  <c r="T476" i="15"/>
  <c r="T480" i="15"/>
  <c r="T484" i="15"/>
  <c r="T488" i="15"/>
  <c r="T492" i="15"/>
  <c r="T496" i="15"/>
  <c r="T500" i="15"/>
  <c r="T504" i="15"/>
  <c r="T508" i="15"/>
  <c r="T512" i="15"/>
  <c r="T516" i="15"/>
  <c r="T520" i="15"/>
  <c r="T524" i="15"/>
  <c r="T528" i="15"/>
  <c r="T532" i="15"/>
  <c r="T536" i="15"/>
  <c r="T540" i="15"/>
  <c r="T544" i="15"/>
  <c r="T548" i="15"/>
  <c r="T552" i="15"/>
  <c r="T556" i="15"/>
  <c r="T560" i="15"/>
  <c r="T564" i="15"/>
  <c r="T568" i="15"/>
  <c r="T572" i="15"/>
  <c r="T576" i="15"/>
  <c r="T580" i="15"/>
  <c r="T584" i="15"/>
  <c r="T588" i="15"/>
  <c r="T592" i="15"/>
  <c r="T596" i="15"/>
  <c r="T600" i="15"/>
  <c r="T604" i="15"/>
  <c r="T608" i="15"/>
  <c r="T612" i="15"/>
  <c r="T616" i="15"/>
  <c r="T620" i="15"/>
  <c r="T624" i="15"/>
  <c r="T628" i="15"/>
  <c r="T632" i="15"/>
  <c r="T636" i="15"/>
  <c r="T640" i="15"/>
  <c r="T644" i="15"/>
  <c r="T648" i="15"/>
  <c r="T652" i="15"/>
  <c r="T656" i="15"/>
  <c r="T660" i="15"/>
  <c r="T664" i="15"/>
  <c r="T668" i="15"/>
  <c r="T672" i="15"/>
  <c r="T676" i="15"/>
  <c r="T680" i="15"/>
  <c r="T684" i="15"/>
  <c r="T688" i="15"/>
  <c r="T692" i="15"/>
  <c r="T696" i="15"/>
  <c r="T700" i="15"/>
  <c r="T704" i="15"/>
  <c r="T708" i="15"/>
  <c r="T712" i="15"/>
  <c r="T716" i="15"/>
  <c r="T720" i="15"/>
  <c r="T724" i="15"/>
  <c r="T728" i="15"/>
  <c r="T732" i="15"/>
  <c r="T736" i="15"/>
  <c r="T740" i="15"/>
  <c r="T744" i="15"/>
  <c r="T748" i="15"/>
  <c r="T752" i="15"/>
  <c r="T756" i="15"/>
  <c r="T760" i="15"/>
  <c r="T764" i="15"/>
  <c r="T768" i="15"/>
  <c r="T772" i="15"/>
  <c r="T776" i="15"/>
  <c r="T780" i="15"/>
  <c r="T784" i="15"/>
  <c r="T788" i="15"/>
  <c r="T792" i="15"/>
  <c r="T796" i="15"/>
  <c r="T800" i="15"/>
  <c r="T804" i="15"/>
  <c r="T808" i="15"/>
  <c r="T812" i="15"/>
  <c r="T816" i="15"/>
  <c r="T820" i="15"/>
  <c r="T824" i="15"/>
  <c r="T828" i="15"/>
  <c r="T832" i="15"/>
  <c r="T836" i="15"/>
  <c r="T840" i="15"/>
  <c r="T844" i="15"/>
  <c r="T848" i="15"/>
  <c r="T852" i="15"/>
  <c r="T856" i="15"/>
  <c r="T860" i="15"/>
  <c r="T864" i="15"/>
  <c r="T868" i="15"/>
  <c r="T872" i="15"/>
  <c r="T876" i="15"/>
  <c r="T880" i="15"/>
  <c r="T884" i="15"/>
  <c r="T888" i="15"/>
  <c r="T892" i="15"/>
  <c r="T896" i="15"/>
  <c r="T900" i="15"/>
  <c r="T904" i="15"/>
  <c r="T908" i="15"/>
  <c r="T912" i="15"/>
  <c r="T916" i="15"/>
  <c r="T920" i="15"/>
  <c r="T924" i="15"/>
  <c r="T928" i="15"/>
  <c r="T932" i="15"/>
  <c r="T936" i="15"/>
  <c r="T940" i="15"/>
  <c r="T944" i="15"/>
  <c r="T948" i="15"/>
  <c r="T952" i="15"/>
  <c r="T956" i="15"/>
  <c r="T960" i="15"/>
  <c r="T964" i="15"/>
  <c r="T968" i="15"/>
  <c r="T972" i="15"/>
  <c r="T976" i="15"/>
  <c r="T980" i="15"/>
  <c r="T984" i="15"/>
  <c r="T988" i="15"/>
  <c r="T992" i="15"/>
  <c r="T996" i="15"/>
  <c r="T1000" i="15"/>
  <c r="T1004" i="15"/>
  <c r="T1008" i="15"/>
  <c r="T1012" i="15"/>
  <c r="T1016" i="15"/>
  <c r="T1020" i="15"/>
  <c r="T1024" i="15"/>
  <c r="T1028" i="15"/>
  <c r="T1032" i="15"/>
  <c r="T1036" i="15"/>
  <c r="T1040" i="15"/>
  <c r="T1044" i="15"/>
  <c r="T1048" i="15"/>
  <c r="T1052" i="15"/>
  <c r="T1056" i="15"/>
  <c r="T1060" i="15"/>
  <c r="T1064" i="15"/>
  <c r="T1068" i="15"/>
  <c r="T1072" i="15"/>
  <c r="T1076" i="15"/>
  <c r="T1080" i="15"/>
  <c r="T1084" i="15"/>
  <c r="T1088" i="15"/>
  <c r="T1092" i="15"/>
  <c r="T1096" i="15"/>
  <c r="T1100" i="15"/>
  <c r="T1104" i="15"/>
  <c r="T1108" i="15"/>
  <c r="T1112" i="15"/>
  <c r="T1116" i="15"/>
  <c r="T1120" i="15"/>
  <c r="T1124" i="15"/>
  <c r="T1128" i="15"/>
  <c r="T1132" i="15"/>
  <c r="T1136" i="15"/>
  <c r="T1140" i="15"/>
  <c r="T1144" i="15"/>
  <c r="T1148" i="15"/>
  <c r="T1152" i="15"/>
  <c r="EZ3" i="15"/>
  <c r="EZ7" i="15"/>
  <c r="EZ11" i="15"/>
  <c r="EZ15" i="15"/>
  <c r="EZ19" i="15"/>
  <c r="EZ23" i="15"/>
  <c r="EZ27" i="15"/>
  <c r="ER2" i="15"/>
  <c r="ER6" i="15"/>
  <c r="ER10" i="15"/>
  <c r="ER14" i="15"/>
  <c r="ER18" i="15"/>
  <c r="ER22" i="15"/>
  <c r="ER26" i="15"/>
  <c r="ER30" i="15"/>
  <c r="ER34" i="15"/>
  <c r="ER38" i="15"/>
  <c r="ER42" i="15"/>
  <c r="ER46" i="15"/>
  <c r="ER50" i="15"/>
  <c r="ER54" i="15"/>
  <c r="ER58" i="15"/>
  <c r="ER62" i="15"/>
  <c r="EJ1" i="15"/>
  <c r="EJ5" i="15"/>
  <c r="EJ9" i="15"/>
  <c r="EJ13" i="15"/>
  <c r="EJ17" i="15"/>
  <c r="EJ21" i="15"/>
  <c r="EJ25" i="15"/>
  <c r="EJ29" i="15"/>
  <c r="EJ33" i="15"/>
  <c r="EJ37" i="15"/>
  <c r="EJ41" i="15"/>
  <c r="EJ45" i="15"/>
  <c r="EJ49" i="15"/>
  <c r="EJ53" i="15"/>
  <c r="EJ57" i="15"/>
  <c r="EJ61" i="15"/>
  <c r="EJ65" i="15"/>
  <c r="EJ69" i="15"/>
  <c r="EJ73" i="15"/>
  <c r="EJ77" i="15"/>
  <c r="EJ81" i="15"/>
  <c r="EJ85" i="15"/>
  <c r="EJ89" i="15"/>
  <c r="EJ93" i="15"/>
  <c r="EJ97" i="15"/>
  <c r="EJ101" i="15"/>
  <c r="EJ105" i="15"/>
  <c r="EJ109" i="15"/>
  <c r="EJ113" i="15"/>
  <c r="EJ117" i="15"/>
  <c r="EJ121" i="15"/>
  <c r="EJ125" i="15"/>
  <c r="EJ129" i="15"/>
  <c r="EJ133" i="15"/>
  <c r="EJ137" i="15"/>
  <c r="EJ141" i="15"/>
  <c r="EJ145" i="15"/>
  <c r="EJ149" i="15"/>
  <c r="EJ153" i="15"/>
  <c r="EJ157" i="15"/>
  <c r="EB3" i="15"/>
  <c r="EB7" i="15"/>
  <c r="EB11" i="15"/>
  <c r="EB15" i="15"/>
  <c r="EB19" i="15"/>
  <c r="EB23" i="15"/>
  <c r="EB27" i="15"/>
  <c r="EB31" i="15"/>
  <c r="EB35" i="15"/>
  <c r="EB39" i="15"/>
  <c r="EB43" i="15"/>
  <c r="EB47" i="15"/>
  <c r="EB51" i="15"/>
  <c r="EB55" i="15"/>
  <c r="EB59" i="15"/>
  <c r="EB63" i="15"/>
  <c r="EB67" i="15"/>
  <c r="EB71" i="15"/>
  <c r="EB75" i="15"/>
  <c r="EB79" i="15"/>
  <c r="EB83" i="15"/>
  <c r="EB87" i="15"/>
  <c r="EB91" i="15"/>
  <c r="EB95" i="15"/>
  <c r="EB99" i="15"/>
  <c r="EB103" i="15"/>
  <c r="EB107" i="15"/>
  <c r="EB111" i="15"/>
  <c r="EB115" i="15"/>
  <c r="EB119" i="15"/>
  <c r="EB123" i="15"/>
  <c r="EB127" i="15"/>
  <c r="EB131" i="15"/>
  <c r="EB135" i="15"/>
  <c r="EB139" i="15"/>
  <c r="EB143" i="15"/>
  <c r="EB147" i="15"/>
  <c r="EB151" i="15"/>
  <c r="EB155" i="15"/>
  <c r="EB159" i="15"/>
  <c r="EB163" i="15"/>
  <c r="EB167" i="15"/>
  <c r="EB171" i="15"/>
  <c r="EB175" i="15"/>
  <c r="EB179" i="15"/>
  <c r="EB183" i="15"/>
  <c r="EB187" i="15"/>
  <c r="EB191" i="15"/>
  <c r="EB195" i="15"/>
  <c r="EB199" i="15"/>
  <c r="EB203" i="15"/>
  <c r="EB207" i="15"/>
  <c r="EB211" i="15"/>
  <c r="EB215" i="15"/>
  <c r="EB219" i="15"/>
  <c r="EB223" i="15"/>
  <c r="EB227" i="15"/>
  <c r="EB231" i="15"/>
  <c r="EB235" i="15"/>
  <c r="EB239" i="15"/>
  <c r="EB243" i="15"/>
  <c r="EB247" i="15"/>
  <c r="EB251" i="15"/>
  <c r="EB255" i="15"/>
  <c r="EB259" i="15"/>
  <c r="EB263" i="15"/>
  <c r="EB267" i="15"/>
  <c r="EB271" i="15"/>
  <c r="EB275" i="15"/>
  <c r="EB279" i="15"/>
  <c r="EB283" i="15"/>
  <c r="EB287" i="15"/>
  <c r="EB291" i="15"/>
  <c r="EB295" i="15"/>
  <c r="EB299" i="15"/>
  <c r="EB303" i="15"/>
  <c r="EB307" i="15"/>
  <c r="EB311" i="15"/>
  <c r="EB315" i="15"/>
  <c r="EB319" i="15"/>
  <c r="EB323" i="15"/>
  <c r="EB327" i="15"/>
  <c r="EB331" i="15"/>
  <c r="EB335" i="15"/>
  <c r="EB339" i="15"/>
  <c r="DT4" i="15"/>
  <c r="DT8" i="15"/>
  <c r="DT12" i="15"/>
  <c r="DT16" i="15"/>
  <c r="DT20" i="15"/>
  <c r="DT24" i="15"/>
  <c r="DT28" i="15"/>
  <c r="DT32" i="15"/>
  <c r="DT36" i="15"/>
  <c r="DT40" i="15"/>
  <c r="DT44" i="15"/>
  <c r="DT48" i="15"/>
  <c r="DT52" i="15"/>
  <c r="DT56" i="15"/>
  <c r="DT60" i="15"/>
  <c r="DT64" i="15"/>
  <c r="DT68" i="15"/>
  <c r="DT72" i="15"/>
  <c r="DT76" i="15"/>
  <c r="DT80" i="15"/>
  <c r="DT84" i="15"/>
  <c r="DT88" i="15"/>
  <c r="DT92" i="15"/>
  <c r="DT96" i="15"/>
  <c r="DT100" i="15"/>
  <c r="DT104" i="15"/>
  <c r="DT108" i="15"/>
  <c r="DT112" i="15"/>
  <c r="DT116" i="15"/>
  <c r="DT120" i="15"/>
  <c r="DT124" i="15"/>
  <c r="DT128" i="15"/>
  <c r="DT132" i="15"/>
  <c r="DT136" i="15"/>
  <c r="DT140" i="15"/>
  <c r="DT144" i="15"/>
  <c r="DT148" i="15"/>
  <c r="DT152" i="15"/>
  <c r="DT156" i="15"/>
  <c r="DT160" i="15"/>
  <c r="DT164" i="15"/>
  <c r="DT168" i="15"/>
  <c r="DT172" i="15"/>
  <c r="DT176" i="15"/>
  <c r="DT180" i="15"/>
  <c r="DT184" i="15"/>
  <c r="DT188" i="15"/>
  <c r="DT192" i="15"/>
  <c r="DT196" i="15"/>
  <c r="DT200" i="15"/>
  <c r="DT204" i="15"/>
  <c r="DT208" i="15"/>
  <c r="DT212" i="15"/>
  <c r="DT216" i="15"/>
  <c r="DT220" i="15"/>
  <c r="DT224" i="15"/>
  <c r="DT228" i="15"/>
  <c r="DT232" i="15"/>
  <c r="DT236" i="15"/>
  <c r="DT240" i="15"/>
  <c r="DT244" i="15"/>
  <c r="DT248" i="15"/>
  <c r="DT252" i="15"/>
  <c r="DT256" i="15"/>
  <c r="DT260" i="15"/>
  <c r="DT264" i="15"/>
  <c r="DT268" i="15"/>
  <c r="DT272" i="15"/>
  <c r="DT276" i="15"/>
  <c r="DT280" i="15"/>
  <c r="DT284" i="15"/>
  <c r="DT288" i="15"/>
  <c r="DT292" i="15"/>
  <c r="DT296" i="15"/>
  <c r="DT300" i="15"/>
  <c r="DT304" i="15"/>
  <c r="DT308" i="15"/>
  <c r="DT312" i="15"/>
  <c r="DT316" i="15"/>
  <c r="DT320" i="15"/>
  <c r="DT324" i="15"/>
  <c r="DT328" i="15"/>
  <c r="DT332" i="15"/>
  <c r="DT336" i="15"/>
  <c r="DT340" i="15"/>
  <c r="DT344" i="15"/>
  <c r="DT348" i="15"/>
  <c r="DT352" i="15"/>
  <c r="DT356" i="15"/>
  <c r="DT360" i="15"/>
  <c r="DT364" i="15"/>
  <c r="DT368" i="15"/>
  <c r="DT372" i="15"/>
  <c r="DT376" i="15"/>
  <c r="DT380" i="15"/>
  <c r="DT384" i="15"/>
  <c r="DT388" i="15"/>
  <c r="DT392" i="15"/>
  <c r="DT396" i="15"/>
  <c r="DT400" i="15"/>
  <c r="DT404" i="15"/>
  <c r="DT408" i="15"/>
  <c r="DT412" i="15"/>
  <c r="DT416" i="15"/>
  <c r="DT420" i="15"/>
  <c r="DT424" i="15"/>
  <c r="DT428" i="15"/>
  <c r="DT432" i="15"/>
  <c r="DT436" i="15"/>
  <c r="DT440" i="15"/>
  <c r="DT444" i="15"/>
  <c r="DT448" i="15"/>
  <c r="DT452" i="15"/>
  <c r="DT456" i="15"/>
  <c r="DT460" i="15"/>
  <c r="DT464" i="15"/>
  <c r="DT468" i="15"/>
  <c r="DT472" i="15"/>
  <c r="DT476" i="15"/>
  <c r="DT480" i="15"/>
  <c r="DT484" i="15"/>
  <c r="DT488" i="15"/>
  <c r="DT492" i="15"/>
  <c r="DT496" i="15"/>
  <c r="DT500" i="15"/>
  <c r="DT504" i="15"/>
  <c r="DT508" i="15"/>
  <c r="DT512" i="15"/>
  <c r="DT516" i="15"/>
  <c r="DT520" i="15"/>
  <c r="DT524" i="15"/>
  <c r="DT528" i="15"/>
  <c r="DT532" i="15"/>
  <c r="DT536" i="15"/>
  <c r="DT540" i="15"/>
  <c r="DT544" i="15"/>
  <c r="DT548" i="15"/>
  <c r="DT552" i="15"/>
  <c r="DT556" i="15"/>
  <c r="DT560" i="15"/>
  <c r="DT564" i="15"/>
  <c r="DT568" i="15"/>
  <c r="DT572" i="15"/>
  <c r="DT576" i="15"/>
  <c r="DT580" i="15"/>
  <c r="DT584" i="15"/>
  <c r="DT588" i="15"/>
  <c r="DT592" i="15"/>
  <c r="DT596" i="15"/>
  <c r="DT600" i="15"/>
  <c r="DT604" i="15"/>
  <c r="DT608" i="15"/>
  <c r="DT612" i="15"/>
  <c r="DT616" i="15"/>
  <c r="DT620" i="15"/>
  <c r="DT624" i="15"/>
  <c r="DT628" i="15"/>
  <c r="DT632" i="15"/>
  <c r="DT636" i="15"/>
  <c r="DL4" i="15"/>
  <c r="DL8" i="15"/>
  <c r="DL12" i="15"/>
  <c r="DL16" i="15"/>
  <c r="DL20" i="15"/>
  <c r="DL24" i="15"/>
  <c r="DL28" i="15"/>
  <c r="DL32" i="15"/>
  <c r="DL36" i="15"/>
  <c r="DL40" i="15"/>
  <c r="DL44" i="15"/>
  <c r="DL48" i="15"/>
  <c r="DL52" i="15"/>
  <c r="DL56" i="15"/>
  <c r="DL60" i="15"/>
  <c r="DL64" i="15"/>
  <c r="DL68" i="15"/>
  <c r="DL72" i="15"/>
  <c r="DL76" i="15"/>
  <c r="DL80" i="15"/>
  <c r="DL84" i="15"/>
  <c r="DL88" i="15"/>
  <c r="DL92" i="15"/>
  <c r="DL96" i="15"/>
  <c r="DL100" i="15"/>
  <c r="DL104" i="15"/>
  <c r="DL108" i="15"/>
  <c r="DL112" i="15"/>
  <c r="DL116" i="15"/>
  <c r="DL120" i="15"/>
  <c r="DL124" i="15"/>
  <c r="DL128" i="15"/>
  <c r="DL132" i="15"/>
  <c r="DL136" i="15"/>
  <c r="DL140" i="15"/>
  <c r="DL144" i="15"/>
  <c r="DL148" i="15"/>
  <c r="DL152" i="15"/>
  <c r="DL156" i="15"/>
  <c r="DL160" i="15"/>
  <c r="DL164" i="15"/>
  <c r="DL168" i="15"/>
  <c r="DL172" i="15"/>
  <c r="DL176" i="15"/>
  <c r="DL180" i="15"/>
  <c r="DL184" i="15"/>
  <c r="DL188" i="15"/>
  <c r="DL192" i="15"/>
  <c r="DL196" i="15"/>
  <c r="DL200" i="15"/>
  <c r="DL204" i="15"/>
  <c r="DL208" i="15"/>
  <c r="DL212" i="15"/>
  <c r="DL216" i="15"/>
  <c r="DL220" i="15"/>
  <c r="DL224" i="15"/>
  <c r="DL228" i="15"/>
  <c r="DL232" i="15"/>
  <c r="DL236" i="15"/>
  <c r="DL240" i="15"/>
  <c r="DL244" i="15"/>
  <c r="DL248" i="15"/>
  <c r="DL252" i="15"/>
  <c r="DL256" i="15"/>
  <c r="DL260" i="15"/>
  <c r="DL264" i="15"/>
  <c r="DL268" i="15"/>
  <c r="DL272" i="15"/>
  <c r="DL276" i="15"/>
  <c r="DL280" i="15"/>
  <c r="DL284" i="15"/>
  <c r="DL288" i="15"/>
  <c r="DL292" i="15"/>
  <c r="DL296" i="15"/>
  <c r="DL300" i="15"/>
  <c r="DL304" i="15"/>
  <c r="DL308" i="15"/>
  <c r="DL312" i="15"/>
  <c r="DL316" i="15"/>
  <c r="DL320" i="15"/>
  <c r="DL324" i="15"/>
  <c r="DL328" i="15"/>
  <c r="DL332" i="15"/>
  <c r="DL336" i="15"/>
  <c r="DL340" i="15"/>
  <c r="DL344" i="15"/>
  <c r="DL348" i="15"/>
  <c r="DL352" i="15"/>
  <c r="DL356" i="15"/>
  <c r="DL360" i="15"/>
  <c r="DL364" i="15"/>
  <c r="DL368" i="15"/>
  <c r="DL372" i="15"/>
  <c r="DL376" i="15"/>
  <c r="DL380" i="15"/>
  <c r="DL384" i="15"/>
  <c r="DL388" i="15"/>
  <c r="DL392" i="15"/>
  <c r="DL396" i="15"/>
  <c r="DL400" i="15"/>
  <c r="DL404" i="15"/>
  <c r="DL408" i="15"/>
  <c r="DL412" i="15"/>
  <c r="DL416" i="15"/>
  <c r="DL420" i="15"/>
  <c r="DL424" i="15"/>
  <c r="DL428" i="15"/>
  <c r="DL432" i="15"/>
  <c r="DL436" i="15"/>
  <c r="DL440" i="15"/>
  <c r="DL444" i="15"/>
  <c r="DL448" i="15"/>
  <c r="DL452" i="15"/>
  <c r="DL456" i="15"/>
  <c r="DL460" i="15"/>
  <c r="DL464" i="15"/>
  <c r="DL468" i="15"/>
  <c r="DL472" i="15"/>
  <c r="DL476" i="15"/>
  <c r="DL480" i="15"/>
  <c r="DL484" i="15"/>
  <c r="DL488" i="15"/>
  <c r="DL492" i="15"/>
  <c r="DL496" i="15"/>
  <c r="DL500" i="15"/>
  <c r="DL504" i="15"/>
  <c r="DL508" i="15"/>
  <c r="DL512" i="15"/>
  <c r="DL516" i="15"/>
  <c r="DL520" i="15"/>
  <c r="DL524" i="15"/>
  <c r="DL528" i="15"/>
  <c r="DL532" i="15"/>
  <c r="DL536" i="15"/>
  <c r="DL540" i="15"/>
  <c r="DL544" i="15"/>
  <c r="DL548" i="15"/>
  <c r="DL552" i="15"/>
  <c r="DL556" i="15"/>
  <c r="DL560" i="15"/>
  <c r="DL564" i="15"/>
  <c r="DL568" i="15"/>
  <c r="DL572" i="15"/>
  <c r="DL576" i="15"/>
  <c r="DL580" i="15"/>
  <c r="DL584" i="15"/>
  <c r="DL588" i="15"/>
  <c r="DL592" i="15"/>
  <c r="DL596" i="15"/>
  <c r="DL600" i="15"/>
  <c r="DL604" i="15"/>
  <c r="DL608" i="15"/>
  <c r="DL612" i="15"/>
  <c r="DL616" i="15"/>
  <c r="DL620" i="15"/>
  <c r="DL624" i="15"/>
  <c r="DL628" i="15"/>
  <c r="DL632" i="15"/>
  <c r="DL636" i="15"/>
  <c r="DL640" i="15"/>
  <c r="DL644" i="15"/>
  <c r="DL648" i="15"/>
  <c r="DL652" i="15"/>
  <c r="DL656" i="15"/>
  <c r="DL660" i="15"/>
  <c r="DL664" i="15"/>
  <c r="DL668" i="15"/>
  <c r="DL672" i="15"/>
  <c r="DL676" i="15"/>
  <c r="DL680" i="15"/>
  <c r="DL684" i="15"/>
  <c r="DL688" i="15"/>
  <c r="DL692" i="15"/>
  <c r="DL696" i="15"/>
  <c r="DL700" i="15"/>
  <c r="DL704" i="15"/>
  <c r="DL708" i="15"/>
  <c r="DL712" i="15"/>
  <c r="DL716" i="15"/>
  <c r="DL720" i="15"/>
  <c r="DL724" i="15"/>
  <c r="DL728" i="15"/>
  <c r="DL732" i="15"/>
  <c r="DL736" i="15"/>
  <c r="DL740" i="15"/>
  <c r="DL744" i="15"/>
  <c r="DL748" i="15"/>
  <c r="DL752" i="15"/>
  <c r="DL756" i="15"/>
  <c r="DL760" i="15"/>
  <c r="DL764" i="15"/>
  <c r="DL768" i="15"/>
  <c r="DL772" i="15"/>
  <c r="DL776" i="15"/>
  <c r="DL780" i="15"/>
  <c r="DL784" i="15"/>
  <c r="DL788" i="15"/>
  <c r="DL792" i="15"/>
  <c r="DL796" i="15"/>
  <c r="DL800" i="15"/>
  <c r="DL804" i="15"/>
  <c r="DL808" i="15"/>
  <c r="DL812" i="15"/>
  <c r="DL816" i="15"/>
  <c r="DL820" i="15"/>
  <c r="DL824" i="15"/>
  <c r="DL828" i="15"/>
  <c r="DL832" i="15"/>
  <c r="DL836" i="15"/>
  <c r="DL840" i="15"/>
  <c r="DL844" i="15"/>
  <c r="DL848" i="15"/>
  <c r="DL852" i="15"/>
  <c r="DL856" i="15"/>
  <c r="DL860" i="15"/>
  <c r="DL864" i="15"/>
  <c r="DL868" i="15"/>
  <c r="DL872" i="15"/>
  <c r="DL876" i="15"/>
  <c r="DL880" i="15"/>
  <c r="DL884" i="15"/>
  <c r="DL888" i="15"/>
  <c r="DL892" i="15"/>
  <c r="DL896" i="15"/>
  <c r="DL900" i="15"/>
  <c r="DL904" i="15"/>
  <c r="DL908" i="15"/>
  <c r="DL912" i="15"/>
  <c r="DL916" i="15"/>
  <c r="DL920" i="15"/>
  <c r="DL924" i="15"/>
  <c r="DL928" i="15"/>
  <c r="DL932" i="15"/>
  <c r="DL936" i="15"/>
  <c r="DL940" i="15"/>
  <c r="DL944" i="15"/>
  <c r="DL948" i="15"/>
  <c r="DL952" i="15"/>
  <c r="DL956" i="15"/>
  <c r="DL960" i="15"/>
  <c r="DL964" i="15"/>
  <c r="DL968" i="15"/>
  <c r="DL972" i="15"/>
  <c r="DL976" i="15"/>
  <c r="DL980" i="15"/>
  <c r="DL984" i="15"/>
  <c r="DL988" i="15"/>
  <c r="DL992" i="15"/>
  <c r="DL996" i="15"/>
  <c r="DL1000" i="15"/>
  <c r="DL1004" i="15"/>
  <c r="DL1008" i="15"/>
  <c r="DL1012" i="15"/>
  <c r="DL1016" i="15"/>
  <c r="DL1020" i="15"/>
  <c r="DL1024" i="15"/>
  <c r="DL1028" i="15"/>
  <c r="DL1032" i="15"/>
  <c r="DL1036" i="15"/>
  <c r="DL1040" i="15"/>
  <c r="DL1044" i="15"/>
  <c r="DL1048" i="15"/>
  <c r="DL1052" i="15"/>
  <c r="DL1056" i="15"/>
  <c r="DL1060" i="15"/>
  <c r="DL1064" i="15"/>
  <c r="DL1068" i="15"/>
  <c r="DL1072" i="15"/>
  <c r="DL1076" i="15"/>
  <c r="DL1080" i="15"/>
  <c r="DL1084" i="15"/>
  <c r="DL1088" i="15"/>
  <c r="DL1092" i="15"/>
  <c r="DL1096" i="15"/>
  <c r="DL1100" i="15"/>
  <c r="DL1104" i="15"/>
  <c r="DL1108" i="15"/>
  <c r="DL1112" i="15"/>
  <c r="DL1116" i="15"/>
  <c r="DL1120" i="15"/>
  <c r="DL1124" i="15"/>
  <c r="DL1128" i="15"/>
  <c r="DL1132" i="15"/>
  <c r="DL1136" i="15"/>
  <c r="DL1140" i="15"/>
  <c r="DL1144" i="15"/>
  <c r="DL1148" i="15"/>
  <c r="DL1152" i="15"/>
  <c r="DL1156" i="15"/>
  <c r="DL1160" i="15"/>
  <c r="DL1164" i="15"/>
  <c r="DL1168" i="15"/>
  <c r="DL1172" i="15"/>
  <c r="DL1176" i="15"/>
  <c r="DL1180" i="15"/>
  <c r="DL1184" i="15"/>
  <c r="DL1188" i="15"/>
  <c r="DL1192" i="15"/>
  <c r="DL1196" i="15"/>
  <c r="DL1200" i="15"/>
  <c r="DL1204" i="15"/>
  <c r="DD1" i="15"/>
  <c r="DD5" i="15"/>
  <c r="DD9" i="15"/>
  <c r="CV1" i="15"/>
  <c r="CV5" i="15"/>
  <c r="CV9" i="15"/>
  <c r="CV13" i="15"/>
  <c r="CV17" i="15"/>
  <c r="CV21" i="15"/>
  <c r="CV25" i="15"/>
  <c r="CN2" i="15"/>
  <c r="CN6" i="15"/>
  <c r="CN10" i="15"/>
  <c r="CN14" i="15"/>
  <c r="CN18" i="15"/>
  <c r="CN22" i="15"/>
  <c r="CN26" i="15"/>
  <c r="CN30" i="15"/>
  <c r="CN34" i="15"/>
  <c r="CN38" i="15"/>
  <c r="CN42" i="15"/>
  <c r="CN46" i="15"/>
  <c r="CN50" i="15"/>
  <c r="CN54" i="15"/>
  <c r="CN58" i="15"/>
  <c r="CF3" i="15"/>
  <c r="CF7" i="15"/>
  <c r="CF11" i="15"/>
  <c r="CF15" i="15"/>
  <c r="CF19" i="15"/>
  <c r="CF23" i="15"/>
  <c r="CF27" i="15"/>
  <c r="CF31" i="15"/>
  <c r="CF35" i="15"/>
  <c r="CF39" i="15"/>
  <c r="CF43" i="15"/>
  <c r="CF47" i="15"/>
  <c r="CF51" i="15"/>
  <c r="CF55" i="15"/>
  <c r="CF59" i="15"/>
  <c r="CF63" i="15"/>
  <c r="CF67" i="15"/>
  <c r="CF71" i="15"/>
  <c r="CF75" i="15"/>
  <c r="CF79" i="15"/>
  <c r="CF83" i="15"/>
  <c r="CF87" i="15"/>
  <c r="CF91" i="15"/>
  <c r="CF95" i="15"/>
  <c r="CF99" i="15"/>
  <c r="CF103" i="15"/>
  <c r="CF107" i="15"/>
  <c r="CF111" i="15"/>
  <c r="BX3" i="15"/>
  <c r="BX7" i="15"/>
  <c r="BX11" i="15"/>
  <c r="BX15" i="15"/>
  <c r="BX19" i="15"/>
  <c r="BX23" i="15"/>
  <c r="BX27" i="15"/>
  <c r="BX31" i="15"/>
  <c r="BX35" i="15"/>
  <c r="BX39" i="15"/>
  <c r="BX43" i="15"/>
  <c r="BX47" i="15"/>
  <c r="BX51" i="15"/>
  <c r="BX55" i="15"/>
  <c r="BX59" i="15"/>
  <c r="BX63" i="15"/>
  <c r="BX67" i="15"/>
  <c r="BX71" i="15"/>
  <c r="BX75" i="15"/>
  <c r="BX79" i="15"/>
  <c r="BX83" i="15"/>
  <c r="BX87" i="15"/>
  <c r="BX91" i="15"/>
  <c r="BX95" i="15"/>
  <c r="BX99" i="15"/>
  <c r="BX103" i="15"/>
  <c r="BX107" i="15"/>
  <c r="BX111" i="15"/>
  <c r="BX115" i="15"/>
  <c r="BX119" i="15"/>
  <c r="BX123" i="15"/>
  <c r="BX127" i="15"/>
  <c r="BX131" i="15"/>
  <c r="BX135" i="15"/>
  <c r="BX139" i="15"/>
  <c r="BX143" i="15"/>
  <c r="BX147" i="15"/>
  <c r="BX151" i="15"/>
  <c r="BX155" i="15"/>
  <c r="BX159" i="15"/>
  <c r="BX163" i="15"/>
  <c r="BX167" i="15"/>
  <c r="BX171" i="15"/>
  <c r="BX175" i="15"/>
  <c r="BX179" i="15"/>
  <c r="BX183" i="15"/>
  <c r="BX187" i="15"/>
  <c r="BX191" i="15"/>
  <c r="BX195" i="15"/>
  <c r="BX199" i="15"/>
  <c r="BX203" i="15"/>
  <c r="BX207" i="15"/>
  <c r="BX211" i="15"/>
  <c r="BX215" i="15"/>
  <c r="BX219" i="15"/>
  <c r="BX223" i="15"/>
  <c r="BX227" i="15"/>
  <c r="BX231" i="15"/>
  <c r="BX235" i="15"/>
  <c r="BX239" i="15"/>
  <c r="BX243" i="15"/>
  <c r="BX247" i="15"/>
  <c r="BX251" i="15"/>
  <c r="BX255" i="15"/>
  <c r="BX259" i="15"/>
  <c r="BP2" i="15"/>
  <c r="BP6" i="15"/>
  <c r="BP10" i="15"/>
  <c r="BP14" i="15"/>
  <c r="BP18" i="15"/>
  <c r="BP22" i="15"/>
  <c r="BP26" i="15"/>
  <c r="BP30" i="15"/>
  <c r="BP34" i="15"/>
  <c r="BP38" i="15"/>
  <c r="BP42" i="15"/>
  <c r="BP46" i="15"/>
  <c r="BP50" i="15"/>
  <c r="BP54" i="15"/>
  <c r="BP58" i="15"/>
  <c r="BP62" i="15"/>
  <c r="BP66" i="15"/>
  <c r="BP70" i="15"/>
  <c r="BP74" i="15"/>
  <c r="BP78" i="15"/>
  <c r="BP82" i="15"/>
  <c r="BP86" i="15"/>
  <c r="BP90" i="15"/>
  <c r="BP94" i="15"/>
  <c r="BP98" i="15"/>
  <c r="BP102" i="15"/>
  <c r="BP106" i="15"/>
  <c r="BP110" i="15"/>
  <c r="BP114" i="15"/>
  <c r="BP118" i="15"/>
  <c r="BP122" i="15"/>
  <c r="BP126" i="15"/>
  <c r="BP130" i="15"/>
  <c r="BP134" i="15"/>
  <c r="BP138" i="15"/>
  <c r="BP142" i="15"/>
  <c r="BP146" i="15"/>
  <c r="BP150" i="15"/>
  <c r="BP154" i="15"/>
  <c r="BP158" i="15"/>
  <c r="BP162" i="15"/>
  <c r="BP166" i="15"/>
  <c r="BP170" i="15"/>
  <c r="BP174" i="15"/>
  <c r="BP178" i="15"/>
  <c r="BP182" i="15"/>
  <c r="BP186" i="15"/>
  <c r="BP190" i="15"/>
  <c r="BP194" i="15"/>
  <c r="BP198" i="15"/>
  <c r="BP202" i="15"/>
  <c r="BP206" i="15"/>
  <c r="BP210" i="15"/>
  <c r="BP214" i="15"/>
  <c r="BP218" i="15"/>
  <c r="BP222" i="15"/>
  <c r="BP226" i="15"/>
  <c r="BP230" i="15"/>
  <c r="BP234" i="15"/>
  <c r="BP238" i="15"/>
  <c r="BP242" i="15"/>
  <c r="BP246" i="15"/>
  <c r="BP250" i="15"/>
  <c r="BP254" i="15"/>
  <c r="BP258" i="15"/>
  <c r="BP262" i="15"/>
  <c r="BP266" i="15"/>
  <c r="BP270" i="15"/>
  <c r="BP274" i="15"/>
  <c r="BP278" i="15"/>
  <c r="BP282" i="15"/>
  <c r="BP286" i="15"/>
  <c r="BP290" i="15"/>
  <c r="BP294" i="15"/>
  <c r="BP298" i="15"/>
  <c r="BP302" i="15"/>
  <c r="BP306" i="15"/>
  <c r="BP310" i="15"/>
  <c r="BP314" i="15"/>
  <c r="BP318" i="15"/>
  <c r="BP322" i="15"/>
  <c r="BP326" i="15"/>
  <c r="BP330" i="15"/>
  <c r="BP334" i="15"/>
  <c r="BP338" i="15"/>
  <c r="BP342" i="15"/>
  <c r="BP346" i="15"/>
  <c r="BP350" i="15"/>
  <c r="BP354" i="15"/>
  <c r="BP358" i="15"/>
  <c r="BP362" i="15"/>
  <c r="BP366" i="15"/>
  <c r="BP370" i="15"/>
  <c r="BP374" i="15"/>
  <c r="BP378" i="15"/>
  <c r="BP382" i="15"/>
  <c r="BP386" i="15"/>
  <c r="BP390" i="15"/>
  <c r="BP394" i="15"/>
  <c r="BP398" i="15"/>
  <c r="BP402" i="15"/>
  <c r="BP406" i="15"/>
  <c r="BP410" i="15"/>
  <c r="BP414" i="15"/>
  <c r="BP418" i="15"/>
  <c r="BP422" i="15"/>
  <c r="BP426" i="15"/>
  <c r="BP430" i="15"/>
  <c r="BP434" i="15"/>
  <c r="BP438" i="15"/>
  <c r="BP442" i="15"/>
  <c r="BP446" i="15"/>
  <c r="BP450" i="15"/>
  <c r="BP454" i="15"/>
  <c r="BP458" i="15"/>
  <c r="BP462" i="15"/>
  <c r="BP466" i="15"/>
  <c r="BP470" i="15"/>
  <c r="BP474" i="15"/>
  <c r="BP478" i="15"/>
  <c r="BP482" i="15"/>
  <c r="BP486" i="15"/>
  <c r="BP490" i="15"/>
  <c r="BP494" i="15"/>
  <c r="BP498" i="15"/>
  <c r="BH1" i="15"/>
  <c r="BH5" i="15"/>
  <c r="BH9" i="15"/>
  <c r="BH13" i="15"/>
  <c r="BH17" i="15"/>
  <c r="BH21" i="15"/>
  <c r="BH25" i="15"/>
  <c r="AZ1" i="15"/>
  <c r="AZ5" i="15"/>
  <c r="AZ9" i="15"/>
  <c r="AZ13" i="15"/>
  <c r="AZ17" i="15"/>
  <c r="AZ21" i="15"/>
  <c r="AZ25" i="15"/>
  <c r="AZ29" i="15"/>
  <c r="AZ33" i="15"/>
  <c r="AZ37" i="15"/>
  <c r="AZ41" i="15"/>
  <c r="AZ45" i="15"/>
  <c r="AZ49" i="15"/>
  <c r="AZ53" i="15"/>
  <c r="AZ57" i="15"/>
  <c r="AZ61" i="15"/>
  <c r="AZ65" i="15"/>
  <c r="AR4" i="15"/>
  <c r="AR8" i="15"/>
  <c r="AR12" i="15"/>
  <c r="AR16" i="15"/>
  <c r="AR20" i="15"/>
  <c r="AR24" i="15"/>
  <c r="AR28" i="15"/>
  <c r="AR32" i="15"/>
  <c r="AR36" i="15"/>
  <c r="AR40" i="15"/>
  <c r="AR44" i="15"/>
  <c r="AR48" i="15"/>
  <c r="AR52" i="15"/>
  <c r="AR56" i="15"/>
  <c r="AR60" i="15"/>
  <c r="AR64" i="15"/>
  <c r="AR68" i="15"/>
  <c r="AR72" i="15"/>
  <c r="AR76" i="15"/>
  <c r="AR80" i="15"/>
  <c r="AR84" i="15"/>
  <c r="AR88" i="15"/>
  <c r="AR92" i="15"/>
  <c r="AR96" i="15"/>
  <c r="AR100" i="15"/>
  <c r="AR104" i="15"/>
  <c r="AR108" i="15"/>
  <c r="AR112" i="15"/>
  <c r="AR116" i="15"/>
  <c r="AR120" i="15"/>
  <c r="AR124" i="15"/>
  <c r="AR128" i="15"/>
  <c r="AR132" i="15"/>
  <c r="AR136" i="15"/>
  <c r="AR140" i="15"/>
  <c r="AR144" i="15"/>
  <c r="AR148" i="15"/>
  <c r="AJ3" i="15"/>
  <c r="AJ7" i="15"/>
  <c r="AJ11" i="15"/>
  <c r="AJ15" i="15"/>
  <c r="AJ19" i="15"/>
  <c r="AJ23" i="15"/>
  <c r="AJ27" i="15"/>
  <c r="AJ31" i="15"/>
  <c r="AJ35" i="15"/>
  <c r="AJ39" i="15"/>
  <c r="AJ43" i="15"/>
  <c r="AJ47" i="15"/>
  <c r="AJ51" i="15"/>
  <c r="AJ55" i="15"/>
  <c r="AJ59" i="15"/>
  <c r="AJ63" i="15"/>
  <c r="AJ67" i="15"/>
  <c r="AJ71" i="15"/>
  <c r="AJ75" i="15"/>
  <c r="AJ79" i="15"/>
  <c r="AJ83" i="15"/>
  <c r="AJ87" i="15"/>
  <c r="AJ91" i="15"/>
  <c r="AJ95" i="15"/>
  <c r="AJ99" i="15"/>
  <c r="AJ103" i="15"/>
  <c r="AJ107" i="15"/>
  <c r="AJ111" i="15"/>
  <c r="AJ115" i="15"/>
  <c r="AJ119" i="15"/>
  <c r="AJ123" i="15"/>
  <c r="AJ127" i="15"/>
  <c r="AJ131" i="15"/>
  <c r="AJ135" i="15"/>
  <c r="AJ139" i="15"/>
  <c r="AJ143" i="15"/>
  <c r="AJ147" i="15"/>
  <c r="AJ151" i="15"/>
  <c r="AJ155" i="15"/>
  <c r="AJ159" i="15"/>
  <c r="AJ163" i="15"/>
  <c r="AJ167" i="15"/>
  <c r="AJ171" i="15"/>
  <c r="AJ175" i="15"/>
  <c r="AJ179" i="15"/>
  <c r="AJ183" i="15"/>
  <c r="AJ187" i="15"/>
  <c r="AJ191" i="15"/>
  <c r="AJ195" i="15"/>
  <c r="AJ199" i="15"/>
  <c r="AJ203" i="15"/>
  <c r="AJ207" i="15"/>
  <c r="AJ211" i="15"/>
  <c r="AJ215" i="15"/>
  <c r="AJ219" i="15"/>
  <c r="AJ223" i="15"/>
  <c r="AJ227" i="15"/>
  <c r="AJ231" i="15"/>
  <c r="AJ235" i="15"/>
  <c r="AJ239" i="15"/>
  <c r="AJ243" i="15"/>
  <c r="AJ247" i="15"/>
  <c r="AJ251" i="15"/>
  <c r="AJ255" i="15"/>
  <c r="AJ259" i="15"/>
  <c r="AJ263" i="15"/>
  <c r="AJ267" i="15"/>
  <c r="AJ271" i="15"/>
  <c r="AJ275" i="15"/>
  <c r="AJ279" i="15"/>
  <c r="AJ283" i="15"/>
  <c r="AJ287" i="15"/>
  <c r="AJ291" i="15"/>
  <c r="AJ295" i="15"/>
  <c r="AJ299" i="15"/>
  <c r="AJ303" i="15"/>
  <c r="AJ307" i="15"/>
  <c r="AJ311" i="15"/>
  <c r="AJ315" i="15"/>
  <c r="AJ319" i="15"/>
  <c r="AB1" i="15"/>
  <c r="AB5" i="15"/>
  <c r="AB9" i="15"/>
  <c r="AB13" i="15"/>
  <c r="AB17" i="15"/>
  <c r="AB21" i="15"/>
  <c r="AB25" i="15"/>
  <c r="AB29" i="15"/>
  <c r="AB33" i="15"/>
  <c r="AB37" i="15"/>
  <c r="AB41" i="15"/>
  <c r="AB45" i="15"/>
  <c r="AB49" i="15"/>
  <c r="AB53" i="15"/>
  <c r="AB57" i="15"/>
  <c r="AB61" i="15"/>
  <c r="AB65" i="15"/>
  <c r="AB69" i="15"/>
  <c r="AB73" i="15"/>
  <c r="AB77" i="15"/>
  <c r="AB81" i="15"/>
  <c r="AB85" i="15"/>
  <c r="AB89" i="15"/>
  <c r="AB93" i="15"/>
  <c r="AB97" i="15"/>
  <c r="AB101" i="15"/>
  <c r="AB105" i="15"/>
  <c r="AB109" i="15"/>
  <c r="AB113" i="15"/>
  <c r="AB117" i="15"/>
  <c r="AB121" i="15"/>
  <c r="AB125" i="15"/>
  <c r="AB129" i="15"/>
  <c r="AB133" i="15"/>
  <c r="AB137" i="15"/>
  <c r="AB141" i="15"/>
  <c r="AB145" i="15"/>
  <c r="AB149" i="15"/>
  <c r="AB153" i="15"/>
  <c r="AB157" i="15"/>
  <c r="AB161" i="15"/>
  <c r="AB165" i="15"/>
  <c r="AB169" i="15"/>
  <c r="AB173" i="15"/>
  <c r="AB177" i="15"/>
  <c r="AB181" i="15"/>
  <c r="AB185" i="15"/>
  <c r="AB189" i="15"/>
  <c r="AB193" i="15"/>
  <c r="AB197" i="15"/>
  <c r="AB201" i="15"/>
  <c r="AB205" i="15"/>
  <c r="AB209" i="15"/>
  <c r="AB213" i="15"/>
  <c r="AB217" i="15"/>
  <c r="AB221" i="15"/>
  <c r="AB225" i="15"/>
  <c r="AB229" i="15"/>
  <c r="AB233" i="15"/>
  <c r="AB237" i="15"/>
  <c r="AB241" i="15"/>
  <c r="AB245" i="15"/>
  <c r="AB249" i="15"/>
  <c r="AB253" i="15"/>
  <c r="AB257" i="15"/>
  <c r="AB261" i="15"/>
  <c r="AB265" i="15"/>
  <c r="AB269" i="15"/>
  <c r="AB273" i="15"/>
  <c r="AB277" i="15"/>
  <c r="AB281" i="15"/>
  <c r="AB285" i="15"/>
  <c r="AB289" i="15"/>
  <c r="AB293" i="15"/>
  <c r="AB297" i="15"/>
  <c r="AB301" i="15"/>
  <c r="AB305" i="15"/>
  <c r="AB309" i="15"/>
  <c r="AB313" i="15"/>
  <c r="AB317" i="15"/>
  <c r="AB321" i="15"/>
  <c r="AB325" i="15"/>
  <c r="AB329" i="15"/>
  <c r="AB333" i="15"/>
  <c r="AB337" i="15"/>
  <c r="AB341" i="15"/>
  <c r="AB345" i="15"/>
  <c r="AB349" i="15"/>
  <c r="AB353" i="15"/>
  <c r="AB357" i="15"/>
  <c r="AB361" i="15"/>
  <c r="AB365" i="15"/>
  <c r="AB369" i="15"/>
  <c r="AB373" i="15"/>
  <c r="AB377" i="15"/>
  <c r="AB381" i="15"/>
  <c r="AB385" i="15"/>
  <c r="AB389" i="15"/>
  <c r="AB393" i="15"/>
  <c r="AB397" i="15"/>
  <c r="AB401" i="15"/>
  <c r="AB405" i="15"/>
  <c r="AB409" i="15"/>
  <c r="AB413" i="15"/>
  <c r="AB417" i="15"/>
  <c r="AB421" i="15"/>
  <c r="AB425" i="15"/>
  <c r="AB429" i="15"/>
  <c r="AB433" i="15"/>
  <c r="AB437" i="15"/>
  <c r="AB441" i="15"/>
  <c r="AB445" i="15"/>
  <c r="AB449" i="15"/>
  <c r="AB453" i="15"/>
  <c r="AB457" i="15"/>
  <c r="AB461" i="15"/>
  <c r="AB465" i="15"/>
  <c r="AB469" i="15"/>
  <c r="AB473" i="15"/>
  <c r="AB477" i="15"/>
  <c r="AB481" i="15"/>
  <c r="AB485" i="15"/>
  <c r="AB489" i="15"/>
  <c r="AB493" i="15"/>
  <c r="AB497" i="15"/>
  <c r="AB501" i="15"/>
  <c r="AB505" i="15"/>
  <c r="AB509" i="15"/>
  <c r="AB513" i="15"/>
  <c r="AB517" i="15"/>
  <c r="AB521" i="15"/>
  <c r="AB525" i="15"/>
  <c r="AB529" i="15"/>
  <c r="AB533" i="15"/>
  <c r="AB537" i="15"/>
  <c r="AB541" i="15"/>
  <c r="AB545" i="15"/>
  <c r="AB549" i="15"/>
  <c r="AB553" i="15"/>
  <c r="AB557" i="15"/>
  <c r="AB561" i="15"/>
  <c r="AB565" i="15"/>
  <c r="AB569" i="15"/>
  <c r="AB573" i="15"/>
  <c r="AB577" i="15"/>
  <c r="AB581" i="15"/>
  <c r="AB585" i="15"/>
  <c r="AB589" i="15"/>
  <c r="AB593" i="15"/>
  <c r="AB597" i="15"/>
  <c r="AB601" i="15"/>
  <c r="AB605" i="15"/>
  <c r="AB609" i="15"/>
  <c r="AB613" i="15"/>
  <c r="AB617" i="15"/>
  <c r="AB621" i="15"/>
  <c r="AB625" i="15"/>
  <c r="AB629" i="15"/>
  <c r="AB633" i="15"/>
  <c r="AB637" i="15"/>
  <c r="AB641" i="15"/>
  <c r="T2" i="15"/>
  <c r="T6" i="15"/>
  <c r="T10" i="15"/>
  <c r="T14" i="15"/>
  <c r="T18" i="15"/>
  <c r="T22" i="15"/>
  <c r="T26" i="15"/>
  <c r="T30" i="15"/>
  <c r="T34" i="15"/>
  <c r="T38" i="15"/>
  <c r="T42" i="15"/>
  <c r="T46" i="15"/>
  <c r="T50" i="15"/>
  <c r="T54" i="15"/>
  <c r="T58" i="15"/>
  <c r="T62" i="15"/>
  <c r="T66" i="15"/>
  <c r="T70" i="15"/>
  <c r="T74" i="15"/>
  <c r="T78" i="15"/>
  <c r="T82" i="15"/>
  <c r="T86" i="15"/>
  <c r="T90" i="15"/>
  <c r="T94" i="15"/>
  <c r="T98" i="15"/>
  <c r="T102" i="15"/>
  <c r="T106" i="15"/>
  <c r="T110" i="15"/>
  <c r="T114" i="15"/>
  <c r="T118" i="15"/>
  <c r="T122" i="15"/>
  <c r="T126" i="15"/>
  <c r="T130" i="15"/>
  <c r="T134" i="15"/>
  <c r="T138" i="15"/>
  <c r="T142" i="15"/>
  <c r="T146" i="15"/>
  <c r="T150" i="15"/>
  <c r="T154" i="15"/>
  <c r="T158" i="15"/>
  <c r="T162" i="15"/>
  <c r="T166" i="15"/>
  <c r="T170" i="15"/>
  <c r="T174" i="15"/>
  <c r="T178" i="15"/>
  <c r="T182" i="15"/>
  <c r="T186" i="15"/>
  <c r="T190" i="15"/>
  <c r="T194" i="15"/>
  <c r="T198" i="15"/>
  <c r="T202" i="15"/>
  <c r="T206" i="15"/>
  <c r="T210" i="15"/>
  <c r="T214" i="15"/>
  <c r="T218" i="15"/>
  <c r="T222" i="15"/>
  <c r="T226" i="15"/>
  <c r="T230" i="15"/>
  <c r="T234" i="15"/>
  <c r="T238" i="15"/>
  <c r="T242" i="15"/>
  <c r="T246" i="15"/>
  <c r="T250" i="15"/>
  <c r="T254" i="15"/>
  <c r="T258" i="15"/>
  <c r="T262" i="15"/>
  <c r="T266" i="15"/>
  <c r="T270" i="15"/>
  <c r="T274" i="15"/>
  <c r="T278" i="15"/>
  <c r="T282" i="15"/>
  <c r="T286" i="15"/>
  <c r="T290" i="15"/>
  <c r="T294" i="15"/>
  <c r="T298" i="15"/>
  <c r="T302" i="15"/>
  <c r="T306" i="15"/>
  <c r="T310" i="15"/>
  <c r="T314" i="15"/>
  <c r="T318" i="15"/>
  <c r="T322" i="15"/>
  <c r="T326" i="15"/>
  <c r="T330" i="15"/>
  <c r="T334" i="15"/>
  <c r="T338" i="15"/>
  <c r="T342" i="15"/>
  <c r="T346" i="15"/>
  <c r="T350" i="15"/>
  <c r="T354" i="15"/>
  <c r="T358" i="15"/>
  <c r="T362" i="15"/>
  <c r="T366" i="15"/>
  <c r="T370" i="15"/>
  <c r="T374" i="15"/>
  <c r="T378" i="15"/>
  <c r="T382" i="15"/>
  <c r="T386" i="15"/>
  <c r="T390" i="15"/>
  <c r="T394" i="15"/>
  <c r="T398" i="15"/>
  <c r="T402" i="15"/>
  <c r="T406" i="15"/>
  <c r="T410" i="15"/>
  <c r="T414" i="15"/>
  <c r="T418" i="15"/>
  <c r="T422" i="15"/>
  <c r="T426" i="15"/>
  <c r="T430" i="15"/>
  <c r="T434" i="15"/>
  <c r="T438" i="15"/>
  <c r="T442" i="15"/>
  <c r="T446" i="15"/>
  <c r="T450" i="15"/>
  <c r="T454" i="15"/>
  <c r="T458" i="15"/>
  <c r="T462" i="15"/>
  <c r="T466" i="15"/>
  <c r="T470" i="15"/>
  <c r="T474" i="15"/>
  <c r="T478" i="15"/>
  <c r="T482" i="15"/>
  <c r="T486" i="15"/>
  <c r="T490" i="15"/>
  <c r="T494" i="15"/>
  <c r="T498" i="15"/>
  <c r="T502" i="15"/>
  <c r="T506" i="15"/>
  <c r="T510" i="15"/>
  <c r="T514" i="15"/>
  <c r="T518" i="15"/>
  <c r="T522" i="15"/>
  <c r="T526" i="15"/>
  <c r="T530" i="15"/>
  <c r="T534" i="15"/>
  <c r="T538" i="15"/>
  <c r="T542" i="15"/>
  <c r="T546" i="15"/>
  <c r="T550" i="15"/>
  <c r="T554" i="15"/>
  <c r="T558" i="15"/>
  <c r="T562" i="15"/>
  <c r="T566" i="15"/>
  <c r="T570" i="15"/>
  <c r="T574" i="15"/>
  <c r="T578" i="15"/>
  <c r="T582" i="15"/>
  <c r="T586" i="15"/>
  <c r="T590" i="15"/>
  <c r="T594" i="15"/>
  <c r="T598" i="15"/>
  <c r="T602" i="15"/>
  <c r="T606" i="15"/>
  <c r="T610" i="15"/>
  <c r="T614" i="15"/>
  <c r="T618" i="15"/>
  <c r="T622" i="15"/>
  <c r="T626" i="15"/>
  <c r="T630" i="15"/>
  <c r="T634" i="15"/>
  <c r="T638" i="15"/>
  <c r="T642" i="15"/>
  <c r="T646" i="15"/>
  <c r="T650" i="15"/>
  <c r="T654" i="15"/>
  <c r="T658" i="15"/>
  <c r="T662" i="15"/>
  <c r="T666" i="15"/>
  <c r="T670" i="15"/>
  <c r="T674" i="15"/>
  <c r="T678" i="15"/>
  <c r="T682" i="15"/>
  <c r="T686" i="15"/>
  <c r="T690" i="15"/>
  <c r="T694" i="15"/>
  <c r="T698" i="15"/>
  <c r="T702" i="15"/>
  <c r="T706" i="15"/>
  <c r="T710" i="15"/>
  <c r="T714" i="15"/>
  <c r="T718" i="15"/>
  <c r="T722" i="15"/>
  <c r="T726" i="15"/>
  <c r="T730" i="15"/>
  <c r="T734" i="15"/>
  <c r="T738" i="15"/>
  <c r="T742" i="15"/>
  <c r="T746" i="15"/>
  <c r="T750" i="15"/>
  <c r="T754" i="15"/>
  <c r="T758" i="15"/>
  <c r="T762" i="15"/>
  <c r="T766" i="15"/>
  <c r="T770" i="15"/>
  <c r="T774" i="15"/>
  <c r="T778" i="15"/>
  <c r="T782" i="15"/>
  <c r="T786" i="15"/>
  <c r="T790" i="15"/>
  <c r="T794" i="15"/>
  <c r="T798" i="15"/>
  <c r="T802" i="15"/>
  <c r="T806" i="15"/>
  <c r="T810" i="15"/>
  <c r="T814" i="15"/>
  <c r="T818" i="15"/>
  <c r="T822" i="15"/>
  <c r="T826" i="15"/>
  <c r="T830" i="15"/>
  <c r="T834" i="15"/>
  <c r="T838" i="15"/>
  <c r="T842" i="15"/>
  <c r="T846" i="15"/>
  <c r="T850" i="15"/>
  <c r="T854" i="15"/>
  <c r="T858" i="15"/>
  <c r="T862" i="15"/>
  <c r="T866" i="15"/>
  <c r="T870" i="15"/>
  <c r="T874" i="15"/>
  <c r="T878" i="15"/>
  <c r="T882" i="15"/>
  <c r="T886" i="15"/>
  <c r="T890" i="15"/>
  <c r="T894" i="15"/>
  <c r="T898" i="15"/>
  <c r="T902" i="15"/>
  <c r="T906" i="15"/>
  <c r="T910" i="15"/>
  <c r="T914" i="15"/>
  <c r="T918" i="15"/>
  <c r="T922" i="15"/>
  <c r="T926" i="15"/>
  <c r="T930" i="15"/>
  <c r="T934" i="15"/>
  <c r="T938" i="15"/>
  <c r="T942" i="15"/>
  <c r="T946" i="15"/>
  <c r="T950" i="15"/>
  <c r="T954" i="15"/>
  <c r="T958" i="15"/>
  <c r="T962" i="15"/>
  <c r="T966" i="15"/>
  <c r="T970" i="15"/>
  <c r="T974" i="15"/>
  <c r="T978" i="15"/>
  <c r="T982" i="15"/>
  <c r="T986" i="15"/>
  <c r="T990" i="15"/>
  <c r="T994" i="15"/>
  <c r="T998" i="15"/>
  <c r="T1002" i="15"/>
  <c r="T1006" i="15"/>
  <c r="T1010" i="15"/>
  <c r="T1014" i="15"/>
  <c r="T1018" i="15"/>
  <c r="T1022" i="15"/>
  <c r="T1026" i="15"/>
  <c r="T1030" i="15"/>
  <c r="T1034" i="15"/>
  <c r="T1038" i="15"/>
  <c r="T1042" i="15"/>
  <c r="T1046" i="15"/>
  <c r="T1050" i="15"/>
  <c r="T1054" i="15"/>
  <c r="T1058" i="15"/>
  <c r="T1062" i="15"/>
  <c r="T1066" i="15"/>
  <c r="T1070" i="15"/>
  <c r="T1074" i="15"/>
  <c r="T1078" i="15"/>
  <c r="T1082" i="15"/>
  <c r="T1086" i="15"/>
  <c r="T1090" i="15"/>
  <c r="T1094" i="15"/>
  <c r="T1098" i="15"/>
  <c r="T1102" i="15"/>
  <c r="T1106" i="15"/>
  <c r="T1110" i="15"/>
  <c r="T1114" i="15"/>
  <c r="T1118" i="15"/>
  <c r="T1122" i="15"/>
  <c r="T1126" i="15"/>
  <c r="T1130" i="15"/>
  <c r="T1134" i="15"/>
  <c r="T1138" i="15"/>
  <c r="T1142" i="15"/>
  <c r="T1146" i="15"/>
  <c r="T1150" i="15"/>
  <c r="EZ4" i="15"/>
  <c r="EZ8" i="15"/>
  <c r="EZ12" i="15"/>
  <c r="EZ16" i="15"/>
  <c r="EZ20" i="15"/>
  <c r="EZ24" i="15"/>
  <c r="EZ28" i="15"/>
  <c r="ER3" i="15"/>
  <c r="ER7" i="15"/>
  <c r="ER11" i="15"/>
  <c r="ER15" i="15"/>
  <c r="ER19" i="15"/>
  <c r="ER23" i="15"/>
  <c r="ER27" i="15"/>
  <c r="ER31" i="15"/>
  <c r="ER35" i="15"/>
  <c r="ER39" i="15"/>
  <c r="ER43" i="15"/>
  <c r="ER47" i="15"/>
  <c r="ER51" i="15"/>
  <c r="ER55" i="15"/>
  <c r="ER59" i="15"/>
  <c r="ER63" i="15"/>
  <c r="EJ2" i="15"/>
  <c r="EJ6" i="15"/>
  <c r="EJ10" i="15"/>
  <c r="EJ14" i="15"/>
  <c r="EJ18" i="15"/>
  <c r="EJ22" i="15"/>
  <c r="EJ26" i="15"/>
  <c r="EJ30" i="15"/>
  <c r="EJ34" i="15"/>
  <c r="EJ38" i="15"/>
  <c r="EJ42" i="15"/>
  <c r="EJ46" i="15"/>
  <c r="EJ50" i="15"/>
  <c r="EJ54" i="15"/>
  <c r="EJ58" i="15"/>
  <c r="EJ62" i="15"/>
  <c r="EJ66" i="15"/>
  <c r="EJ70" i="15"/>
  <c r="EJ74" i="15"/>
  <c r="EJ78" i="15"/>
  <c r="EJ82" i="15"/>
  <c r="EJ86" i="15"/>
  <c r="EJ90" i="15"/>
  <c r="EJ94" i="15"/>
  <c r="EJ98" i="15"/>
  <c r="EJ102" i="15"/>
  <c r="EJ106" i="15"/>
  <c r="EJ110" i="15"/>
  <c r="EJ114" i="15"/>
  <c r="EJ118" i="15"/>
  <c r="EJ122" i="15"/>
  <c r="EJ126" i="15"/>
  <c r="EJ130" i="15"/>
  <c r="EJ134" i="15"/>
  <c r="EJ138" i="15"/>
  <c r="EJ142" i="15"/>
  <c r="EJ146" i="15"/>
  <c r="EJ150" i="15"/>
  <c r="EJ154" i="15"/>
  <c r="EB4" i="15"/>
  <c r="EB8" i="15"/>
  <c r="EB12" i="15"/>
  <c r="EB16" i="15"/>
  <c r="EB20" i="15"/>
  <c r="EB24" i="15"/>
  <c r="EB28" i="15"/>
  <c r="EB32" i="15"/>
  <c r="EB36" i="15"/>
  <c r="EB40" i="15"/>
  <c r="EB44" i="15"/>
  <c r="EB48" i="15"/>
  <c r="EB52" i="15"/>
  <c r="EB56" i="15"/>
  <c r="EB60" i="15"/>
  <c r="EB64" i="15"/>
  <c r="EB68" i="15"/>
  <c r="EB72" i="15"/>
  <c r="EB76" i="15"/>
  <c r="EB80" i="15"/>
  <c r="EB84" i="15"/>
  <c r="EB88" i="15"/>
  <c r="EB92" i="15"/>
  <c r="EB96" i="15"/>
  <c r="EB100" i="15"/>
  <c r="EB104" i="15"/>
  <c r="EB108" i="15"/>
  <c r="EB112" i="15"/>
  <c r="EB116" i="15"/>
  <c r="EB120" i="15"/>
  <c r="EB124" i="15"/>
  <c r="EB128" i="15"/>
  <c r="EB132" i="15"/>
  <c r="EB136" i="15"/>
  <c r="EB140" i="15"/>
  <c r="EB144" i="15"/>
  <c r="EB148" i="15"/>
  <c r="EB152" i="15"/>
  <c r="EB156" i="15"/>
  <c r="EB160" i="15"/>
  <c r="EB164" i="15"/>
  <c r="EB168" i="15"/>
  <c r="EB172" i="15"/>
  <c r="EB176" i="15"/>
  <c r="EB180" i="15"/>
  <c r="EB184" i="15"/>
  <c r="EB188" i="15"/>
  <c r="EB192" i="15"/>
  <c r="EB196" i="15"/>
  <c r="EB200" i="15"/>
  <c r="EB204" i="15"/>
  <c r="EB208" i="15"/>
  <c r="EB212" i="15"/>
  <c r="EB216" i="15"/>
  <c r="EB220" i="15"/>
  <c r="EB224" i="15"/>
  <c r="EB228" i="15"/>
  <c r="EB232" i="15"/>
  <c r="EB236" i="15"/>
  <c r="EB240" i="15"/>
  <c r="EB244" i="15"/>
  <c r="EB248" i="15"/>
  <c r="EB252" i="15"/>
  <c r="EB256" i="15"/>
  <c r="EB260" i="15"/>
  <c r="EB264" i="15"/>
  <c r="EB268" i="15"/>
  <c r="EB272" i="15"/>
  <c r="EB276" i="15"/>
  <c r="EB280" i="15"/>
  <c r="EB284" i="15"/>
  <c r="EB288" i="15"/>
  <c r="EB292" i="15"/>
  <c r="EB296" i="15"/>
  <c r="EB300" i="15"/>
  <c r="EB304" i="15"/>
  <c r="EB308" i="15"/>
  <c r="EB312" i="15"/>
  <c r="EB316" i="15"/>
  <c r="EB320" i="15"/>
  <c r="EB324" i="15"/>
  <c r="EB328" i="15"/>
  <c r="EB332" i="15"/>
  <c r="EB336" i="15"/>
  <c r="EB340" i="15"/>
  <c r="DT1" i="15"/>
  <c r="DT5" i="15"/>
  <c r="DT9" i="15"/>
  <c r="DT13" i="15"/>
  <c r="DT17" i="15"/>
  <c r="DT21" i="15"/>
  <c r="DT25" i="15"/>
  <c r="DT29" i="15"/>
  <c r="DT33" i="15"/>
  <c r="DT37" i="15"/>
  <c r="DT41" i="15"/>
  <c r="DT45" i="15"/>
  <c r="DT49" i="15"/>
  <c r="DT53" i="15"/>
  <c r="DT57" i="15"/>
  <c r="DT61" i="15"/>
  <c r="DT65" i="15"/>
  <c r="DT69" i="15"/>
  <c r="DT73" i="15"/>
  <c r="DT77" i="15"/>
  <c r="DT81" i="15"/>
  <c r="DT85" i="15"/>
  <c r="DT89" i="15"/>
  <c r="DT93" i="15"/>
  <c r="DT97" i="15"/>
  <c r="DT101" i="15"/>
  <c r="DT105" i="15"/>
  <c r="DT109" i="15"/>
  <c r="DT113" i="15"/>
  <c r="DT117" i="15"/>
  <c r="DT121" i="15"/>
  <c r="DT125" i="15"/>
  <c r="DT129" i="15"/>
  <c r="DT133" i="15"/>
  <c r="DT137" i="15"/>
  <c r="DT141" i="15"/>
  <c r="DT145" i="15"/>
  <c r="DT149" i="15"/>
  <c r="DT153" i="15"/>
  <c r="DT157" i="15"/>
  <c r="DT161" i="15"/>
  <c r="DT165" i="15"/>
  <c r="DT169" i="15"/>
  <c r="DT173" i="15"/>
  <c r="DT177" i="15"/>
  <c r="DT181" i="15"/>
  <c r="DT185" i="15"/>
  <c r="DT189" i="15"/>
  <c r="DT193" i="15"/>
  <c r="DT197" i="15"/>
  <c r="DT201" i="15"/>
  <c r="DT205" i="15"/>
  <c r="DT209" i="15"/>
  <c r="DT213" i="15"/>
  <c r="DT217" i="15"/>
  <c r="DT221" i="15"/>
  <c r="DT225" i="15"/>
  <c r="DT229" i="15"/>
  <c r="DT233" i="15"/>
  <c r="DT237" i="15"/>
  <c r="DT241" i="15"/>
  <c r="DT245" i="15"/>
  <c r="DT249" i="15"/>
  <c r="DT253" i="15"/>
  <c r="DT257" i="15"/>
  <c r="DT261" i="15"/>
  <c r="DT265" i="15"/>
  <c r="DT269" i="15"/>
  <c r="DT273" i="15"/>
  <c r="DT277" i="15"/>
  <c r="DT281" i="15"/>
  <c r="DT285" i="15"/>
  <c r="DT289" i="15"/>
  <c r="DT293" i="15"/>
  <c r="DT297" i="15"/>
  <c r="DT301" i="15"/>
  <c r="DT305" i="15"/>
  <c r="DT309" i="15"/>
  <c r="DT313" i="15"/>
  <c r="DT317" i="15"/>
  <c r="DT321" i="15"/>
  <c r="DT325" i="15"/>
  <c r="DT329" i="15"/>
  <c r="DT333" i="15"/>
  <c r="DT337" i="15"/>
  <c r="DT341" i="15"/>
  <c r="DT345" i="15"/>
  <c r="DT349" i="15"/>
  <c r="DT353" i="15"/>
  <c r="DT357" i="15"/>
  <c r="DT361" i="15"/>
  <c r="DT365" i="15"/>
  <c r="DT369" i="15"/>
  <c r="DT373" i="15"/>
  <c r="DT377" i="15"/>
  <c r="DT381" i="15"/>
  <c r="DT385" i="15"/>
  <c r="DT389" i="15"/>
  <c r="DT393" i="15"/>
  <c r="DT397" i="15"/>
  <c r="DT401" i="15"/>
  <c r="DT405" i="15"/>
  <c r="DT409" i="15"/>
  <c r="DT413" i="15"/>
  <c r="DT417" i="15"/>
  <c r="DT421" i="15"/>
  <c r="DT425" i="15"/>
  <c r="DT429" i="15"/>
  <c r="DT433" i="15"/>
  <c r="DT437" i="15"/>
  <c r="DT441" i="15"/>
  <c r="DT445" i="15"/>
  <c r="DT449" i="15"/>
  <c r="DT453" i="15"/>
  <c r="DT457" i="15"/>
  <c r="DT461" i="15"/>
  <c r="DT465" i="15"/>
  <c r="DT469" i="15"/>
  <c r="DT473" i="15"/>
  <c r="DT477" i="15"/>
  <c r="DT481" i="15"/>
  <c r="DT485" i="15"/>
  <c r="DT489" i="15"/>
  <c r="DT493" i="15"/>
  <c r="DT497" i="15"/>
  <c r="DT501" i="15"/>
  <c r="DT505" i="15"/>
  <c r="DT509" i="15"/>
  <c r="DT513" i="15"/>
  <c r="DT517" i="15"/>
  <c r="DT521" i="15"/>
  <c r="DT525" i="15"/>
  <c r="DT529" i="15"/>
  <c r="DT533" i="15"/>
  <c r="DT537" i="15"/>
  <c r="DT541" i="15"/>
  <c r="DT545" i="15"/>
  <c r="DT549" i="15"/>
  <c r="DT553" i="15"/>
  <c r="DT557" i="15"/>
  <c r="DT561" i="15"/>
  <c r="DT565" i="15"/>
  <c r="DT569" i="15"/>
  <c r="DT573" i="15"/>
  <c r="DT577" i="15"/>
  <c r="DT581" i="15"/>
  <c r="DT585" i="15"/>
  <c r="DT589" i="15"/>
  <c r="DT593" i="15"/>
  <c r="DT597" i="15"/>
  <c r="DT601" i="15"/>
  <c r="DT605" i="15"/>
  <c r="DT609" i="15"/>
  <c r="DT613" i="15"/>
  <c r="DT617" i="15"/>
  <c r="DT621" i="15"/>
  <c r="DT625" i="15"/>
  <c r="DT629" i="15"/>
  <c r="DT633" i="15"/>
  <c r="DT637" i="15"/>
  <c r="DL1" i="15"/>
  <c r="DL5" i="15"/>
  <c r="DL9" i="15"/>
  <c r="DL13" i="15"/>
  <c r="DL17" i="15"/>
  <c r="DL21" i="15"/>
  <c r="DL25" i="15"/>
  <c r="DL29" i="15"/>
  <c r="DL33" i="15"/>
  <c r="DL37" i="15"/>
  <c r="DL41" i="15"/>
  <c r="DL45" i="15"/>
  <c r="DL49" i="15"/>
  <c r="DL53" i="15"/>
  <c r="DL57" i="15"/>
  <c r="DL61" i="15"/>
  <c r="DL65" i="15"/>
  <c r="DL69" i="15"/>
  <c r="DL73" i="15"/>
  <c r="DL77" i="15"/>
  <c r="DL81" i="15"/>
  <c r="DL85" i="15"/>
  <c r="DL89" i="15"/>
  <c r="DL93" i="15"/>
  <c r="DL97" i="15"/>
  <c r="DL101" i="15"/>
  <c r="DL105" i="15"/>
  <c r="DL109" i="15"/>
  <c r="DL113" i="15"/>
  <c r="DL117" i="15"/>
  <c r="DL121" i="15"/>
  <c r="DL125" i="15"/>
  <c r="DL129" i="15"/>
  <c r="DL133" i="15"/>
  <c r="DL137" i="15"/>
  <c r="DL141" i="15"/>
  <c r="DL145" i="15"/>
  <c r="DL149" i="15"/>
  <c r="DL153" i="15"/>
  <c r="DL157" i="15"/>
  <c r="DL161" i="15"/>
  <c r="DL165" i="15"/>
  <c r="DL169" i="15"/>
  <c r="DL173" i="15"/>
  <c r="DL177" i="15"/>
  <c r="DL181" i="15"/>
  <c r="DL185" i="15"/>
  <c r="DL189" i="15"/>
  <c r="DL193" i="15"/>
  <c r="DL197" i="15"/>
  <c r="DL201" i="15"/>
  <c r="DL205" i="15"/>
  <c r="DL209" i="15"/>
  <c r="DL213" i="15"/>
  <c r="DL217" i="15"/>
  <c r="DL221" i="15"/>
  <c r="DL225" i="15"/>
  <c r="DL229" i="15"/>
  <c r="DL233" i="15"/>
  <c r="DL237" i="15"/>
  <c r="DL241" i="15"/>
  <c r="DL245" i="15"/>
  <c r="DL249" i="15"/>
  <c r="DL253" i="15"/>
  <c r="DL257" i="15"/>
  <c r="DL261" i="15"/>
  <c r="DL265" i="15"/>
  <c r="DL269" i="15"/>
  <c r="DL273" i="15"/>
  <c r="DL277" i="15"/>
  <c r="DL281" i="15"/>
  <c r="DL285" i="15"/>
  <c r="DL289" i="15"/>
  <c r="DL293" i="15"/>
  <c r="DL297" i="15"/>
  <c r="DL301" i="15"/>
  <c r="DL305" i="15"/>
  <c r="DL309" i="15"/>
  <c r="DL313" i="15"/>
  <c r="DL317" i="15"/>
  <c r="DL321" i="15"/>
  <c r="DL325" i="15"/>
  <c r="DL329" i="15"/>
  <c r="DL333" i="15"/>
  <c r="DL337" i="15"/>
  <c r="DL341" i="15"/>
  <c r="DL345" i="15"/>
  <c r="DL349" i="15"/>
  <c r="DL353" i="15"/>
  <c r="DL357" i="15"/>
  <c r="DL361" i="15"/>
  <c r="DL365" i="15"/>
  <c r="DL369" i="15"/>
  <c r="DL373" i="15"/>
  <c r="DL377" i="15"/>
  <c r="DL381" i="15"/>
  <c r="DL385" i="15"/>
  <c r="DL389" i="15"/>
  <c r="DL393" i="15"/>
  <c r="DL397" i="15"/>
  <c r="DL401" i="15"/>
  <c r="DL405" i="15"/>
  <c r="DL409" i="15"/>
  <c r="DL413" i="15"/>
  <c r="DL417" i="15"/>
  <c r="DL421" i="15"/>
  <c r="DL425" i="15"/>
  <c r="DL429" i="15"/>
  <c r="DL433" i="15"/>
  <c r="DL437" i="15"/>
  <c r="DL441" i="15"/>
  <c r="DL445" i="15"/>
  <c r="DL449" i="15"/>
  <c r="DL453" i="15"/>
  <c r="DL457" i="15"/>
  <c r="DL461" i="15"/>
  <c r="DL465" i="15"/>
  <c r="DL469" i="15"/>
  <c r="DL473" i="15"/>
  <c r="DL477" i="15"/>
  <c r="DL481" i="15"/>
  <c r="DL485" i="15"/>
  <c r="DL489" i="15"/>
  <c r="DL493" i="15"/>
  <c r="DL497" i="15"/>
  <c r="DL501" i="15"/>
  <c r="DL505" i="15"/>
  <c r="DL509" i="15"/>
  <c r="DL513" i="15"/>
  <c r="DL517" i="15"/>
  <c r="DL521" i="15"/>
  <c r="DL525" i="15"/>
  <c r="DL529" i="15"/>
  <c r="DL533" i="15"/>
  <c r="DL537" i="15"/>
  <c r="DL541" i="15"/>
  <c r="DL545" i="15"/>
  <c r="DL549" i="15"/>
  <c r="DL553" i="15"/>
  <c r="DL557" i="15"/>
  <c r="DL561" i="15"/>
  <c r="DL565" i="15"/>
  <c r="DL569" i="15"/>
  <c r="DL573" i="15"/>
  <c r="DL577" i="15"/>
  <c r="DL581" i="15"/>
  <c r="DL585" i="15"/>
  <c r="DL589" i="15"/>
  <c r="DL593" i="15"/>
  <c r="DL597" i="15"/>
  <c r="DL601" i="15"/>
  <c r="DL605" i="15"/>
  <c r="DL609" i="15"/>
  <c r="DL613" i="15"/>
  <c r="DL617" i="15"/>
  <c r="DL621" i="15"/>
  <c r="DL625" i="15"/>
  <c r="DL629" i="15"/>
  <c r="DL633" i="15"/>
  <c r="DL637" i="15"/>
  <c r="DL641" i="15"/>
  <c r="DL645" i="15"/>
  <c r="DL649" i="15"/>
  <c r="DL653" i="15"/>
  <c r="DL657" i="15"/>
  <c r="DL661" i="15"/>
  <c r="DL665" i="15"/>
  <c r="DL669" i="15"/>
  <c r="DL673" i="15"/>
  <c r="DL677" i="15"/>
  <c r="DL681" i="15"/>
  <c r="DL685" i="15"/>
  <c r="DL689" i="15"/>
  <c r="DL693" i="15"/>
  <c r="DL697" i="15"/>
  <c r="DL701" i="15"/>
  <c r="DL705" i="15"/>
  <c r="DL709" i="15"/>
  <c r="DL713" i="15"/>
  <c r="DL717" i="15"/>
  <c r="DL721" i="15"/>
  <c r="DL725" i="15"/>
  <c r="DL729" i="15"/>
  <c r="DL733" i="15"/>
  <c r="DL737" i="15"/>
  <c r="DL741" i="15"/>
  <c r="DL745" i="15"/>
  <c r="DL749" i="15"/>
  <c r="DL753" i="15"/>
  <c r="DL757" i="15"/>
  <c r="DL761" i="15"/>
  <c r="DL765" i="15"/>
  <c r="DL769" i="15"/>
  <c r="DL773" i="15"/>
  <c r="DL777" i="15"/>
  <c r="DL781" i="15"/>
  <c r="DL785" i="15"/>
  <c r="DL789" i="15"/>
  <c r="DL793" i="15"/>
  <c r="DL797" i="15"/>
  <c r="DL801" i="15"/>
  <c r="DL805" i="15"/>
  <c r="DL809" i="15"/>
  <c r="DL813" i="15"/>
  <c r="DL817" i="15"/>
  <c r="DL821" i="15"/>
  <c r="DL825" i="15"/>
  <c r="DL829" i="15"/>
  <c r="DL833" i="15"/>
  <c r="DL837" i="15"/>
  <c r="DL841" i="15"/>
  <c r="DL845" i="15"/>
  <c r="DL849" i="15"/>
  <c r="DL853" i="15"/>
  <c r="DL857" i="15"/>
  <c r="DL861" i="15"/>
  <c r="DL865" i="15"/>
  <c r="DL869" i="15"/>
  <c r="DL873" i="15"/>
  <c r="DL877" i="15"/>
  <c r="DL881" i="15"/>
  <c r="DL885" i="15"/>
  <c r="DL889" i="15"/>
  <c r="DL893" i="15"/>
  <c r="DL897" i="15"/>
  <c r="DL901" i="15"/>
  <c r="DL905" i="15"/>
  <c r="DL909" i="15"/>
  <c r="DL913" i="15"/>
  <c r="DL917" i="15"/>
  <c r="DL921" i="15"/>
  <c r="DL925" i="15"/>
  <c r="DL929" i="15"/>
  <c r="DL933" i="15"/>
  <c r="DL937" i="15"/>
  <c r="DL941" i="15"/>
  <c r="DL945" i="15"/>
  <c r="DL949" i="15"/>
  <c r="DL953" i="15"/>
  <c r="DL957" i="15"/>
  <c r="DL961" i="15"/>
  <c r="DL965" i="15"/>
  <c r="DL969" i="15"/>
  <c r="DL973" i="15"/>
  <c r="DL977" i="15"/>
  <c r="DL981" i="15"/>
  <c r="DL985" i="15"/>
  <c r="DL989" i="15"/>
  <c r="DL993" i="15"/>
  <c r="DL997" i="15"/>
  <c r="DL1001" i="15"/>
  <c r="DL1005" i="15"/>
  <c r="DL1009" i="15"/>
  <c r="DL1013" i="15"/>
  <c r="DL1017" i="15"/>
  <c r="DL1021" i="15"/>
  <c r="DL1025" i="15"/>
  <c r="DL1029" i="15"/>
  <c r="DL1033" i="15"/>
  <c r="DL1037" i="15"/>
  <c r="DL1041" i="15"/>
  <c r="DL1045" i="15"/>
  <c r="DL1049" i="15"/>
  <c r="DL1053" i="15"/>
  <c r="DL1057" i="15"/>
  <c r="DL1061" i="15"/>
  <c r="DL1065" i="15"/>
  <c r="DL1069" i="15"/>
  <c r="DL1073" i="15"/>
  <c r="DL1077" i="15"/>
  <c r="DL1081" i="15"/>
  <c r="DL1085" i="15"/>
  <c r="DL1089" i="15"/>
  <c r="DL1093" i="15"/>
  <c r="DL1097" i="15"/>
  <c r="DL1101" i="15"/>
  <c r="DL1105" i="15"/>
  <c r="DL1109" i="15"/>
  <c r="DL1113" i="15"/>
  <c r="DL1117" i="15"/>
  <c r="DL1121" i="15"/>
  <c r="DL1125" i="15"/>
  <c r="DL1129" i="15"/>
  <c r="DL1133" i="15"/>
  <c r="DL1137" i="15"/>
  <c r="DL1141" i="15"/>
  <c r="DL1145" i="15"/>
  <c r="DL1149" i="15"/>
  <c r="DL1153" i="15"/>
  <c r="DL1157" i="15"/>
  <c r="DL1161" i="15"/>
  <c r="DL1165" i="15"/>
  <c r="DL1169" i="15"/>
  <c r="DL1173" i="15"/>
  <c r="DL1177" i="15"/>
  <c r="DL1181" i="15"/>
  <c r="DL1185" i="15"/>
  <c r="DL1189" i="15"/>
  <c r="DL1193" i="15"/>
  <c r="DL1197" i="15"/>
  <c r="DL1201" i="15"/>
  <c r="DL1205" i="15"/>
  <c r="DD2" i="15"/>
  <c r="DD6" i="15"/>
  <c r="DD10" i="15"/>
  <c r="CV2" i="15"/>
  <c r="CV6" i="15"/>
  <c r="CV10" i="15"/>
  <c r="CV14" i="15"/>
  <c r="CV18" i="15"/>
  <c r="CV22" i="15"/>
  <c r="CV26" i="15"/>
  <c r="CN3" i="15"/>
  <c r="CN7" i="15"/>
  <c r="CN11" i="15"/>
  <c r="CN15" i="15"/>
  <c r="CN19" i="15"/>
  <c r="CN23" i="15"/>
  <c r="CN27" i="15"/>
  <c r="CN31" i="15"/>
  <c r="CN35" i="15"/>
  <c r="CN39" i="15"/>
  <c r="CN43" i="15"/>
  <c r="CN47" i="15"/>
  <c r="CN51" i="15"/>
  <c r="CN55" i="15"/>
  <c r="CF4" i="15"/>
  <c r="CF8" i="15"/>
  <c r="CF12" i="15"/>
  <c r="CF16" i="15"/>
  <c r="CF20" i="15"/>
  <c r="CF24" i="15"/>
  <c r="CF28" i="15"/>
  <c r="CF32" i="15"/>
  <c r="CF36" i="15"/>
  <c r="CF40" i="15"/>
  <c r="CF44" i="15"/>
  <c r="CF48" i="15"/>
  <c r="CF52" i="15"/>
  <c r="CF56" i="15"/>
  <c r="CF60" i="15"/>
  <c r="CF64" i="15"/>
  <c r="CF68" i="15"/>
  <c r="CF72" i="15"/>
  <c r="CF76" i="15"/>
  <c r="CF80" i="15"/>
  <c r="CF84" i="15"/>
  <c r="CF88" i="15"/>
  <c r="CF92" i="15"/>
  <c r="CF96" i="15"/>
  <c r="CF100" i="15"/>
  <c r="CF104" i="15"/>
  <c r="CF108" i="15"/>
  <c r="BX4" i="15"/>
  <c r="BX8" i="15"/>
  <c r="BX12" i="15"/>
  <c r="BX16" i="15"/>
  <c r="BX20" i="15"/>
  <c r="BX24" i="15"/>
  <c r="BX28" i="15"/>
  <c r="BX32" i="15"/>
  <c r="BX36" i="15"/>
  <c r="BX40" i="15"/>
  <c r="BX44" i="15"/>
  <c r="BX48" i="15"/>
  <c r="BX52" i="15"/>
  <c r="BX56" i="15"/>
  <c r="BX60" i="15"/>
  <c r="BX64" i="15"/>
  <c r="BX68" i="15"/>
  <c r="BX72" i="15"/>
  <c r="BX76" i="15"/>
  <c r="BX80" i="15"/>
  <c r="BX84" i="15"/>
  <c r="BX88" i="15"/>
  <c r="BX92" i="15"/>
  <c r="BX96" i="15"/>
  <c r="BX100" i="15"/>
  <c r="BX104" i="15"/>
  <c r="BX108" i="15"/>
  <c r="BX112" i="15"/>
  <c r="BX116" i="15"/>
  <c r="BX120" i="15"/>
  <c r="BX124" i="15"/>
  <c r="BX128" i="15"/>
  <c r="BX132" i="15"/>
  <c r="BX136" i="15"/>
  <c r="BX140" i="15"/>
  <c r="BX144" i="15"/>
  <c r="BX148" i="15"/>
  <c r="BX152" i="15"/>
  <c r="BX156" i="15"/>
  <c r="BX160" i="15"/>
  <c r="BX164" i="15"/>
  <c r="BX168" i="15"/>
  <c r="BX172" i="15"/>
  <c r="BX176" i="15"/>
  <c r="BX180" i="15"/>
  <c r="BX184" i="15"/>
  <c r="BX188" i="15"/>
  <c r="BX192" i="15"/>
  <c r="BX196" i="15"/>
  <c r="BX200" i="15"/>
  <c r="BX204" i="15"/>
  <c r="BX208" i="15"/>
  <c r="BX212" i="15"/>
  <c r="BX216" i="15"/>
  <c r="BX220" i="15"/>
  <c r="BX224" i="15"/>
  <c r="BX228" i="15"/>
  <c r="BX232" i="15"/>
  <c r="BX236" i="15"/>
  <c r="BX240" i="15"/>
  <c r="BX244" i="15"/>
  <c r="BX248" i="15"/>
  <c r="BX252" i="15"/>
  <c r="BX256" i="15"/>
  <c r="BX260" i="15"/>
  <c r="BP3" i="15"/>
  <c r="BP7" i="15"/>
  <c r="BP11" i="15"/>
  <c r="BP15" i="15"/>
  <c r="BP19" i="15"/>
  <c r="BP23" i="15"/>
  <c r="BP27" i="15"/>
  <c r="BP31" i="15"/>
  <c r="BP35" i="15"/>
  <c r="BP39" i="15"/>
  <c r="BP43" i="15"/>
  <c r="BP47" i="15"/>
  <c r="BP51" i="15"/>
  <c r="BP55" i="15"/>
  <c r="BP59" i="15"/>
  <c r="BP63" i="15"/>
  <c r="BP67" i="15"/>
  <c r="BP71" i="15"/>
  <c r="BP75" i="15"/>
  <c r="BP79" i="15"/>
  <c r="BP83" i="15"/>
  <c r="BP87" i="15"/>
  <c r="BP91" i="15"/>
  <c r="BP95" i="15"/>
  <c r="BP99" i="15"/>
  <c r="BP103" i="15"/>
  <c r="BP107" i="15"/>
  <c r="BP111" i="15"/>
  <c r="BP115" i="15"/>
  <c r="BP119" i="15"/>
  <c r="BP123" i="15"/>
  <c r="BP127" i="15"/>
  <c r="BP131" i="15"/>
  <c r="BP135" i="15"/>
  <c r="BP139" i="15"/>
  <c r="BP143" i="15"/>
  <c r="BP147" i="15"/>
  <c r="BP151" i="15"/>
  <c r="BP155" i="15"/>
  <c r="BP159" i="15"/>
  <c r="BP163" i="15"/>
  <c r="BP167" i="15"/>
  <c r="BP171" i="15"/>
  <c r="BP175" i="15"/>
  <c r="BP179" i="15"/>
  <c r="BP183" i="15"/>
  <c r="BP187" i="15"/>
  <c r="BP191" i="15"/>
  <c r="BP195" i="15"/>
  <c r="BP199" i="15"/>
  <c r="BP203" i="15"/>
  <c r="BP207" i="15"/>
  <c r="BP211" i="15"/>
  <c r="BP215" i="15"/>
  <c r="BP219" i="15"/>
  <c r="BP223" i="15"/>
  <c r="BP227" i="15"/>
  <c r="BP231" i="15"/>
  <c r="BP235" i="15"/>
  <c r="BP239" i="15"/>
  <c r="BP243" i="15"/>
  <c r="BP247" i="15"/>
  <c r="BP251" i="15"/>
  <c r="BP255" i="15"/>
  <c r="BP259" i="15"/>
  <c r="BP263" i="15"/>
  <c r="BP267" i="15"/>
  <c r="BP271" i="15"/>
  <c r="BP275" i="15"/>
  <c r="BP279" i="15"/>
  <c r="BP283" i="15"/>
  <c r="BP287" i="15"/>
  <c r="BP291" i="15"/>
  <c r="BP295" i="15"/>
  <c r="BP299" i="15"/>
  <c r="BP303" i="15"/>
  <c r="BP307" i="15"/>
  <c r="BP311" i="15"/>
  <c r="BP315" i="15"/>
  <c r="BP319" i="15"/>
  <c r="BP323" i="15"/>
  <c r="BP327" i="15"/>
  <c r="BP331" i="15"/>
  <c r="BP335" i="15"/>
  <c r="BP339" i="15"/>
  <c r="BP343" i="15"/>
  <c r="BP347" i="15"/>
  <c r="BP351" i="15"/>
  <c r="BP355" i="15"/>
  <c r="BP359" i="15"/>
  <c r="BP363" i="15"/>
  <c r="BP367" i="15"/>
  <c r="BP371" i="15"/>
  <c r="BP375" i="15"/>
  <c r="BP379" i="15"/>
  <c r="BP383" i="15"/>
  <c r="BP387" i="15"/>
  <c r="BP391" i="15"/>
  <c r="BP395" i="15"/>
  <c r="BP399" i="15"/>
  <c r="BP403" i="15"/>
  <c r="BP407" i="15"/>
  <c r="BP411" i="15"/>
  <c r="BP415" i="15"/>
  <c r="BP419" i="15"/>
  <c r="BP423" i="15"/>
  <c r="BP427" i="15"/>
  <c r="BP431" i="15"/>
  <c r="BP435" i="15"/>
  <c r="BP439" i="15"/>
  <c r="BP443" i="15"/>
  <c r="BP447" i="15"/>
  <c r="BP451" i="15"/>
  <c r="BP455" i="15"/>
  <c r="BP459" i="15"/>
  <c r="BP463" i="15"/>
  <c r="BP467" i="15"/>
  <c r="BP471" i="15"/>
  <c r="BP475" i="15"/>
  <c r="BP479" i="15"/>
  <c r="BP483" i="15"/>
  <c r="BP487" i="15"/>
  <c r="BP491" i="15"/>
  <c r="BP495" i="15"/>
  <c r="BP499" i="15"/>
  <c r="BH2" i="15"/>
  <c r="BH6" i="15"/>
  <c r="BH10" i="15"/>
  <c r="BH14" i="15"/>
  <c r="BH18" i="15"/>
  <c r="BH22" i="15"/>
  <c r="BH26" i="15"/>
  <c r="AZ2" i="15"/>
  <c r="AZ6" i="15"/>
  <c r="AZ10" i="15"/>
  <c r="AZ14" i="15"/>
  <c r="AZ18" i="15"/>
  <c r="AZ22" i="15"/>
  <c r="AZ26" i="15"/>
  <c r="AZ30" i="15"/>
  <c r="AZ34" i="15"/>
  <c r="AZ38" i="15"/>
  <c r="AZ42" i="15"/>
  <c r="AZ46" i="15"/>
  <c r="AZ50" i="15"/>
  <c r="AZ54" i="15"/>
  <c r="AZ58" i="15"/>
  <c r="AZ62" i="15"/>
  <c r="AZ66" i="15"/>
  <c r="AR1" i="15"/>
  <c r="AR5" i="15"/>
  <c r="AR9" i="15"/>
  <c r="AR13" i="15"/>
  <c r="AR17" i="15"/>
  <c r="AR21" i="15"/>
  <c r="AR25" i="15"/>
  <c r="AR29" i="15"/>
  <c r="AR33" i="15"/>
  <c r="AR37" i="15"/>
  <c r="AR41" i="15"/>
  <c r="AR45" i="15"/>
  <c r="AR49" i="15"/>
  <c r="AR53" i="15"/>
  <c r="AR57" i="15"/>
  <c r="AR61" i="15"/>
  <c r="AR65" i="15"/>
  <c r="AR69" i="15"/>
  <c r="AR73" i="15"/>
  <c r="AR77" i="15"/>
  <c r="AR81" i="15"/>
  <c r="AR85" i="15"/>
  <c r="AR89" i="15"/>
  <c r="AR93" i="15"/>
  <c r="AR97" i="15"/>
  <c r="AR101" i="15"/>
  <c r="AR105" i="15"/>
  <c r="AR109" i="15"/>
  <c r="AR113" i="15"/>
  <c r="AR117" i="15"/>
  <c r="AR121" i="15"/>
  <c r="AR125" i="15"/>
  <c r="AR129" i="15"/>
  <c r="AR133" i="15"/>
  <c r="AR137" i="15"/>
  <c r="AR141" i="15"/>
  <c r="AR145" i="15"/>
  <c r="AJ4" i="15"/>
  <c r="AJ8" i="15"/>
  <c r="AJ12" i="15"/>
  <c r="AJ16" i="15"/>
  <c r="AJ20" i="15"/>
  <c r="AJ24" i="15"/>
  <c r="AJ28" i="15"/>
  <c r="AJ32" i="15"/>
  <c r="AJ36" i="15"/>
  <c r="AJ40" i="15"/>
  <c r="AJ44" i="15"/>
  <c r="AJ48" i="15"/>
  <c r="AJ52" i="15"/>
  <c r="AJ56" i="15"/>
  <c r="AJ60" i="15"/>
  <c r="AJ64" i="15"/>
  <c r="AJ68" i="15"/>
  <c r="AJ72" i="15"/>
  <c r="AJ76" i="15"/>
  <c r="AJ80" i="15"/>
  <c r="AJ84" i="15"/>
  <c r="AJ88" i="15"/>
  <c r="AJ92" i="15"/>
  <c r="AJ96" i="15"/>
  <c r="AJ100" i="15"/>
  <c r="AJ104" i="15"/>
  <c r="AJ108" i="15"/>
  <c r="AJ112" i="15"/>
  <c r="AJ116" i="15"/>
  <c r="AJ120" i="15"/>
  <c r="AJ124" i="15"/>
  <c r="AJ128" i="15"/>
  <c r="AJ132" i="15"/>
  <c r="AJ136" i="15"/>
  <c r="AJ140" i="15"/>
  <c r="AJ144" i="15"/>
  <c r="AJ148" i="15"/>
  <c r="AJ152" i="15"/>
  <c r="AJ156" i="15"/>
  <c r="AJ160" i="15"/>
  <c r="AJ164" i="15"/>
  <c r="AJ168" i="15"/>
  <c r="AJ172" i="15"/>
  <c r="AJ176" i="15"/>
  <c r="AJ180" i="15"/>
  <c r="AJ184" i="15"/>
  <c r="AJ188" i="15"/>
  <c r="AJ192" i="15"/>
  <c r="AJ196" i="15"/>
  <c r="AJ200" i="15"/>
  <c r="AJ204" i="15"/>
  <c r="AJ208" i="15"/>
  <c r="AJ212" i="15"/>
  <c r="AJ216" i="15"/>
  <c r="AJ220" i="15"/>
  <c r="AJ224" i="15"/>
  <c r="AJ228" i="15"/>
  <c r="AJ232" i="15"/>
  <c r="AJ236" i="15"/>
  <c r="AJ240" i="15"/>
  <c r="AJ244" i="15"/>
  <c r="AJ248" i="15"/>
  <c r="AJ252" i="15"/>
  <c r="AJ256" i="15"/>
  <c r="AJ260" i="15"/>
  <c r="AJ264" i="15"/>
  <c r="AJ268" i="15"/>
  <c r="AJ272" i="15"/>
  <c r="AJ276" i="15"/>
  <c r="AJ280" i="15"/>
  <c r="AJ284" i="15"/>
  <c r="AJ288" i="15"/>
  <c r="AJ292" i="15"/>
  <c r="AJ296" i="15"/>
  <c r="AJ300" i="15"/>
  <c r="AJ304" i="15"/>
  <c r="AJ308" i="15"/>
  <c r="AJ312" i="15"/>
  <c r="AJ316" i="15"/>
  <c r="AJ320" i="15"/>
  <c r="AB2" i="15"/>
  <c r="AB6" i="15"/>
  <c r="AB10" i="15"/>
  <c r="AB14" i="15"/>
  <c r="AB18" i="15"/>
  <c r="AB22" i="15"/>
  <c r="AB26" i="15"/>
  <c r="AB30" i="15"/>
  <c r="AB34" i="15"/>
  <c r="AB38" i="15"/>
  <c r="AB42" i="15"/>
  <c r="AB46" i="15"/>
  <c r="AB50" i="15"/>
  <c r="AB54" i="15"/>
  <c r="AB58" i="15"/>
  <c r="AB62" i="15"/>
  <c r="AB66" i="15"/>
  <c r="AB70" i="15"/>
  <c r="AB74" i="15"/>
  <c r="AB78" i="15"/>
  <c r="AB82" i="15"/>
  <c r="AB86" i="15"/>
  <c r="AB90" i="15"/>
  <c r="AB94" i="15"/>
  <c r="AB98" i="15"/>
  <c r="AB102" i="15"/>
  <c r="AB106" i="15"/>
  <c r="AB110" i="15"/>
  <c r="AB114" i="15"/>
  <c r="AB118" i="15"/>
  <c r="AB122" i="15"/>
  <c r="AB126" i="15"/>
  <c r="AB130" i="15"/>
  <c r="AB134" i="15"/>
  <c r="AB138" i="15"/>
  <c r="AB142" i="15"/>
  <c r="AB146" i="15"/>
  <c r="AB150" i="15"/>
  <c r="AB154" i="15"/>
  <c r="AB158" i="15"/>
  <c r="AB162" i="15"/>
  <c r="AB166" i="15"/>
  <c r="AB170" i="15"/>
  <c r="AB174" i="15"/>
  <c r="AB178" i="15"/>
  <c r="AB182" i="15"/>
  <c r="AB186" i="15"/>
  <c r="AB190" i="15"/>
  <c r="AB194" i="15"/>
  <c r="AB198" i="15"/>
  <c r="AB202" i="15"/>
  <c r="AB206" i="15"/>
  <c r="AB210" i="15"/>
  <c r="AB214" i="15"/>
  <c r="AB218" i="15"/>
  <c r="AB222" i="15"/>
  <c r="AB226" i="15"/>
  <c r="AB230" i="15"/>
  <c r="AB234" i="15"/>
  <c r="AB238" i="15"/>
  <c r="AB242" i="15"/>
  <c r="AB246" i="15"/>
  <c r="AB250" i="15"/>
  <c r="AB254" i="15"/>
  <c r="AB258" i="15"/>
  <c r="AB262" i="15"/>
  <c r="AB266" i="15"/>
  <c r="AB270" i="15"/>
  <c r="AB274" i="15"/>
  <c r="AB278" i="15"/>
  <c r="AB282" i="15"/>
  <c r="AB286" i="15"/>
  <c r="AB290" i="15"/>
  <c r="AB294" i="15"/>
  <c r="AB298" i="15"/>
  <c r="AB302" i="15"/>
  <c r="AB306" i="15"/>
  <c r="AB310" i="15"/>
  <c r="AB314" i="15"/>
  <c r="AB318" i="15"/>
  <c r="AB322" i="15"/>
  <c r="AB326" i="15"/>
  <c r="AB330" i="15"/>
  <c r="AB334" i="15"/>
  <c r="AB338" i="15"/>
  <c r="AB342" i="15"/>
  <c r="AB346" i="15"/>
  <c r="AB350" i="15"/>
  <c r="AB354" i="15"/>
  <c r="AB358" i="15"/>
  <c r="AB362" i="15"/>
  <c r="AB366" i="15"/>
  <c r="AB370" i="15"/>
  <c r="AB374" i="15"/>
  <c r="AB378" i="15"/>
  <c r="AB382" i="15"/>
  <c r="AB386" i="15"/>
  <c r="AB390" i="15"/>
  <c r="AB394" i="15"/>
  <c r="AB398" i="15"/>
  <c r="AB402" i="15"/>
  <c r="AB406" i="15"/>
  <c r="AB410" i="15"/>
  <c r="AB414" i="15"/>
  <c r="AB418" i="15"/>
  <c r="AB422" i="15"/>
  <c r="AB426" i="15"/>
  <c r="AB430" i="15"/>
  <c r="AB434" i="15"/>
  <c r="AB438" i="15"/>
  <c r="AB442" i="15"/>
  <c r="AB446" i="15"/>
  <c r="AB450" i="15"/>
  <c r="AB454" i="15"/>
  <c r="AB458" i="15"/>
  <c r="AB462" i="15"/>
  <c r="AB466" i="15"/>
  <c r="AB470" i="15"/>
  <c r="AB474" i="15"/>
  <c r="AB478" i="15"/>
  <c r="AB482" i="15"/>
  <c r="AB486" i="15"/>
  <c r="AB490" i="15"/>
  <c r="AB494" i="15"/>
  <c r="AB498" i="15"/>
  <c r="AB502" i="15"/>
  <c r="AB506" i="15"/>
  <c r="AB510" i="15"/>
  <c r="AB514" i="15"/>
  <c r="AB518" i="15"/>
  <c r="AB522" i="15"/>
  <c r="AB526" i="15"/>
  <c r="AB530" i="15"/>
  <c r="AB534" i="15"/>
  <c r="AB538" i="15"/>
  <c r="AB542" i="15"/>
  <c r="AB546" i="15"/>
  <c r="AB550" i="15"/>
  <c r="AB554" i="15"/>
  <c r="AB558" i="15"/>
  <c r="AB562" i="15"/>
  <c r="AB566" i="15"/>
  <c r="AB570" i="15"/>
  <c r="AB574" i="15"/>
  <c r="AB578" i="15"/>
  <c r="AB582" i="15"/>
  <c r="AB586" i="15"/>
  <c r="AB590" i="15"/>
  <c r="AB594" i="15"/>
  <c r="AB598" i="15"/>
  <c r="AB602" i="15"/>
  <c r="AB606" i="15"/>
  <c r="AB610" i="15"/>
  <c r="AB614" i="15"/>
  <c r="AB618" i="15"/>
  <c r="AB622" i="15"/>
  <c r="AB626" i="15"/>
  <c r="AB630" i="15"/>
  <c r="AB634" i="15"/>
  <c r="AB638" i="15"/>
  <c r="AB642" i="15"/>
  <c r="T3" i="15"/>
  <c r="T7" i="15"/>
  <c r="T11" i="15"/>
  <c r="T15" i="15"/>
  <c r="T19" i="15"/>
  <c r="T23" i="15"/>
  <c r="T27" i="15"/>
  <c r="T31" i="15"/>
  <c r="T35" i="15"/>
  <c r="T39" i="15"/>
  <c r="T43" i="15"/>
  <c r="T47" i="15"/>
  <c r="T51" i="15"/>
  <c r="T55" i="15"/>
  <c r="T59" i="15"/>
  <c r="T63" i="15"/>
  <c r="T67" i="15"/>
  <c r="T71" i="15"/>
  <c r="T75" i="15"/>
  <c r="T79" i="15"/>
  <c r="T83" i="15"/>
  <c r="T87" i="15"/>
  <c r="T91" i="15"/>
  <c r="T95" i="15"/>
  <c r="T99" i="15"/>
  <c r="T103" i="15"/>
  <c r="T107" i="15"/>
  <c r="T111" i="15"/>
  <c r="T115" i="15"/>
  <c r="T119" i="15"/>
  <c r="T123" i="15"/>
  <c r="T127" i="15"/>
  <c r="T131" i="15"/>
  <c r="T135" i="15"/>
  <c r="T139" i="15"/>
  <c r="T143" i="15"/>
  <c r="T147" i="15"/>
  <c r="T151" i="15"/>
  <c r="T155" i="15"/>
  <c r="T159" i="15"/>
  <c r="T163" i="15"/>
  <c r="T167" i="15"/>
  <c r="T171" i="15"/>
  <c r="T175" i="15"/>
  <c r="T179" i="15"/>
  <c r="T183" i="15"/>
  <c r="T187" i="15"/>
  <c r="T191" i="15"/>
  <c r="T195" i="15"/>
  <c r="T199" i="15"/>
  <c r="T203" i="15"/>
  <c r="T207" i="15"/>
  <c r="T211" i="15"/>
  <c r="T215" i="15"/>
  <c r="T219" i="15"/>
  <c r="T223" i="15"/>
  <c r="T227" i="15"/>
  <c r="T231" i="15"/>
  <c r="T235" i="15"/>
  <c r="T239" i="15"/>
  <c r="T243" i="15"/>
  <c r="T247" i="15"/>
  <c r="T251" i="15"/>
  <c r="T255" i="15"/>
  <c r="T259" i="15"/>
  <c r="T263" i="15"/>
  <c r="T267" i="15"/>
  <c r="T271" i="15"/>
  <c r="T275" i="15"/>
  <c r="T279" i="15"/>
  <c r="T283" i="15"/>
  <c r="T287" i="15"/>
  <c r="T291" i="15"/>
  <c r="T295" i="15"/>
  <c r="T299" i="15"/>
  <c r="T303" i="15"/>
  <c r="T307" i="15"/>
  <c r="T311" i="15"/>
  <c r="T315" i="15"/>
  <c r="T319" i="15"/>
  <c r="T323" i="15"/>
  <c r="T327" i="15"/>
  <c r="T331" i="15"/>
  <c r="T335" i="15"/>
  <c r="T339" i="15"/>
  <c r="T343" i="15"/>
  <c r="T347" i="15"/>
  <c r="T351" i="15"/>
  <c r="T355" i="15"/>
  <c r="T359" i="15"/>
  <c r="T363" i="15"/>
  <c r="T367" i="15"/>
  <c r="T371" i="15"/>
  <c r="T375" i="15"/>
  <c r="T379" i="15"/>
  <c r="T383" i="15"/>
  <c r="T387" i="15"/>
  <c r="T391" i="15"/>
  <c r="T395" i="15"/>
  <c r="T399" i="15"/>
  <c r="T403" i="15"/>
  <c r="T407" i="15"/>
  <c r="T411" i="15"/>
  <c r="T415" i="15"/>
  <c r="T419" i="15"/>
  <c r="T423" i="15"/>
  <c r="T427" i="15"/>
  <c r="T431" i="15"/>
  <c r="T435" i="15"/>
  <c r="T439" i="15"/>
  <c r="T443" i="15"/>
  <c r="T447" i="15"/>
  <c r="T451" i="15"/>
  <c r="T455" i="15"/>
  <c r="T459" i="15"/>
  <c r="T463" i="15"/>
  <c r="T467" i="15"/>
  <c r="T471" i="15"/>
  <c r="T475" i="15"/>
  <c r="T479" i="15"/>
  <c r="T483" i="15"/>
  <c r="T487" i="15"/>
  <c r="T491" i="15"/>
  <c r="T495" i="15"/>
  <c r="T499" i="15"/>
  <c r="T503" i="15"/>
  <c r="T507" i="15"/>
  <c r="T511" i="15"/>
  <c r="T515" i="15"/>
  <c r="T519" i="15"/>
  <c r="T523" i="15"/>
  <c r="T527" i="15"/>
  <c r="T531" i="15"/>
  <c r="T535" i="15"/>
  <c r="T539" i="15"/>
  <c r="T543" i="15"/>
  <c r="T547" i="15"/>
  <c r="T551" i="15"/>
  <c r="T555" i="15"/>
  <c r="T559" i="15"/>
  <c r="T563" i="15"/>
  <c r="T567" i="15"/>
  <c r="T571" i="15"/>
  <c r="T575" i="15"/>
  <c r="T579" i="15"/>
  <c r="T583" i="15"/>
  <c r="T587" i="15"/>
  <c r="T591" i="15"/>
  <c r="T595" i="15"/>
  <c r="T599" i="15"/>
  <c r="T603" i="15"/>
  <c r="T607" i="15"/>
  <c r="T611" i="15"/>
  <c r="T615" i="15"/>
  <c r="T619" i="15"/>
  <c r="T623" i="15"/>
  <c r="T627" i="15"/>
  <c r="T631" i="15"/>
  <c r="T635" i="15"/>
  <c r="T639" i="15"/>
  <c r="T643" i="15"/>
  <c r="T647" i="15"/>
  <c r="T651" i="15"/>
  <c r="T655" i="15"/>
  <c r="T659" i="15"/>
  <c r="T663" i="15"/>
  <c r="T667" i="15"/>
  <c r="T671" i="15"/>
  <c r="T675" i="15"/>
  <c r="T679" i="15"/>
  <c r="T683" i="15"/>
  <c r="T687" i="15"/>
  <c r="T691" i="15"/>
  <c r="T695" i="15"/>
  <c r="T699" i="15"/>
  <c r="T703" i="15"/>
  <c r="T707" i="15"/>
  <c r="T711" i="15"/>
  <c r="T715" i="15"/>
  <c r="T719" i="15"/>
  <c r="T723" i="15"/>
  <c r="T727" i="15"/>
  <c r="T731" i="15"/>
  <c r="T735" i="15"/>
  <c r="T739" i="15"/>
  <c r="T743" i="15"/>
  <c r="T747" i="15"/>
  <c r="T751" i="15"/>
  <c r="T755" i="15"/>
  <c r="T759" i="15"/>
  <c r="T763" i="15"/>
  <c r="T767" i="15"/>
  <c r="T771" i="15"/>
  <c r="T775" i="15"/>
  <c r="T779" i="15"/>
  <c r="T783" i="15"/>
  <c r="T787" i="15"/>
  <c r="T791" i="15"/>
  <c r="T795" i="15"/>
  <c r="T799" i="15"/>
  <c r="T803" i="15"/>
  <c r="T807" i="15"/>
  <c r="T811" i="15"/>
  <c r="T815" i="15"/>
  <c r="T819" i="15"/>
  <c r="T823" i="15"/>
  <c r="T827" i="15"/>
  <c r="T831" i="15"/>
  <c r="T835" i="15"/>
  <c r="T839" i="15"/>
  <c r="T843" i="15"/>
  <c r="T847" i="15"/>
  <c r="T851" i="15"/>
  <c r="T855" i="15"/>
  <c r="T859" i="15"/>
  <c r="T863" i="15"/>
  <c r="T867" i="15"/>
  <c r="T871" i="15"/>
  <c r="T875" i="15"/>
  <c r="T879" i="15"/>
  <c r="T883" i="15"/>
  <c r="T887" i="15"/>
  <c r="T891" i="15"/>
  <c r="T895" i="15"/>
  <c r="T899" i="15"/>
  <c r="T903" i="15"/>
  <c r="T907" i="15"/>
  <c r="T911" i="15"/>
  <c r="T915" i="15"/>
  <c r="T919" i="15"/>
  <c r="T923" i="15"/>
  <c r="T927" i="15"/>
  <c r="T931" i="15"/>
  <c r="T935" i="15"/>
  <c r="T939" i="15"/>
  <c r="T943" i="15"/>
  <c r="T947" i="15"/>
  <c r="T951" i="15"/>
  <c r="T955" i="15"/>
  <c r="T959" i="15"/>
  <c r="T963" i="15"/>
  <c r="T967" i="15"/>
  <c r="T971" i="15"/>
  <c r="T975" i="15"/>
  <c r="T979" i="15"/>
  <c r="T983" i="15"/>
  <c r="T987" i="15"/>
  <c r="T991" i="15"/>
  <c r="T995" i="15"/>
  <c r="T999" i="15"/>
  <c r="T1003" i="15"/>
  <c r="T1007" i="15"/>
  <c r="T1011" i="15"/>
  <c r="T1015" i="15"/>
  <c r="T1019" i="15"/>
  <c r="T1023" i="15"/>
  <c r="T1027" i="15"/>
  <c r="T1031" i="15"/>
  <c r="T1035" i="15"/>
  <c r="T1039" i="15"/>
  <c r="T1043" i="15"/>
  <c r="T1047" i="15"/>
  <c r="T1051" i="15"/>
  <c r="T1055" i="15"/>
  <c r="T1059" i="15"/>
  <c r="T1063" i="15"/>
  <c r="T1067" i="15"/>
  <c r="T1071" i="15"/>
  <c r="T1075" i="15"/>
  <c r="T1079" i="15"/>
  <c r="T1083" i="15"/>
  <c r="T1087" i="15"/>
  <c r="T1091" i="15"/>
  <c r="T1095" i="15"/>
  <c r="T1099" i="15"/>
  <c r="T1103" i="15"/>
  <c r="T1107" i="15"/>
  <c r="T1111" i="15"/>
  <c r="T1115" i="15"/>
  <c r="T1119" i="15"/>
  <c r="T1123" i="15"/>
  <c r="T1127" i="15"/>
  <c r="T1131" i="15"/>
  <c r="T1135" i="15"/>
  <c r="T1139" i="15"/>
  <c r="T1143" i="15"/>
  <c r="T1147" i="15"/>
  <c r="T1151" i="15"/>
  <c r="EZ6" i="15"/>
  <c r="EZ22" i="15"/>
  <c r="ER9" i="15"/>
  <c r="ER25" i="15"/>
  <c r="ER41" i="15"/>
  <c r="ER57" i="15"/>
  <c r="EJ8" i="15"/>
  <c r="EJ24" i="15"/>
  <c r="EJ40" i="15"/>
  <c r="EJ56" i="15"/>
  <c r="EJ72" i="15"/>
  <c r="EJ88" i="15"/>
  <c r="EJ104" i="15"/>
  <c r="EJ120" i="15"/>
  <c r="EJ136" i="15"/>
  <c r="EJ152" i="15"/>
  <c r="EB10" i="15"/>
  <c r="EB26" i="15"/>
  <c r="EB42" i="15"/>
  <c r="EB58" i="15"/>
  <c r="EB74" i="15"/>
  <c r="EB90" i="15"/>
  <c r="EB106" i="15"/>
  <c r="EB122" i="15"/>
  <c r="EB138" i="15"/>
  <c r="EB154" i="15"/>
  <c r="EB170" i="15"/>
  <c r="EB186" i="15"/>
  <c r="EB202" i="15"/>
  <c r="EB218" i="15"/>
  <c r="EB234" i="15"/>
  <c r="EB250" i="15"/>
  <c r="EB266" i="15"/>
  <c r="EB282" i="15"/>
  <c r="EB298" i="15"/>
  <c r="EB314" i="15"/>
  <c r="EB330" i="15"/>
  <c r="DT3" i="15"/>
  <c r="DT19" i="15"/>
  <c r="DT35" i="15"/>
  <c r="DT51" i="15"/>
  <c r="DT67" i="15"/>
  <c r="DT83" i="15"/>
  <c r="DT99" i="15"/>
  <c r="DT115" i="15"/>
  <c r="DT131" i="15"/>
  <c r="DT147" i="15"/>
  <c r="DT163" i="15"/>
  <c r="DT179" i="15"/>
  <c r="DT195" i="15"/>
  <c r="DT211" i="15"/>
  <c r="DT227" i="15"/>
  <c r="DT243" i="15"/>
  <c r="DT259" i="15"/>
  <c r="DT275" i="15"/>
  <c r="DT291" i="15"/>
  <c r="DT307" i="15"/>
  <c r="DT323" i="15"/>
  <c r="DT339" i="15"/>
  <c r="DT355" i="15"/>
  <c r="DT371" i="15"/>
  <c r="DT387" i="15"/>
  <c r="DT403" i="15"/>
  <c r="DT419" i="15"/>
  <c r="DT435" i="15"/>
  <c r="DT451" i="15"/>
  <c r="DT467" i="15"/>
  <c r="DT483" i="15"/>
  <c r="DT499" i="15"/>
  <c r="DT515" i="15"/>
  <c r="DT531" i="15"/>
  <c r="DT547" i="15"/>
  <c r="DT563" i="15"/>
  <c r="DT579" i="15"/>
  <c r="DT595" i="15"/>
  <c r="DT611" i="15"/>
  <c r="DT627" i="15"/>
  <c r="DL3" i="15"/>
  <c r="DL19" i="15"/>
  <c r="DL35" i="15"/>
  <c r="DL51" i="15"/>
  <c r="DL67" i="15"/>
  <c r="DL83" i="15"/>
  <c r="DL99" i="15"/>
  <c r="DL115" i="15"/>
  <c r="DL131" i="15"/>
  <c r="DL147" i="15"/>
  <c r="DL163" i="15"/>
  <c r="DL179" i="15"/>
  <c r="DL195" i="15"/>
  <c r="DL211" i="15"/>
  <c r="DL227" i="15"/>
  <c r="DL243" i="15"/>
  <c r="DL259" i="15"/>
  <c r="DL275" i="15"/>
  <c r="DL291" i="15"/>
  <c r="DL307" i="15"/>
  <c r="DL323" i="15"/>
  <c r="DL339" i="15"/>
  <c r="DL355" i="15"/>
  <c r="DL371" i="15"/>
  <c r="DL387" i="15"/>
  <c r="DL403" i="15"/>
  <c r="DL419" i="15"/>
  <c r="DL435" i="15"/>
  <c r="DL451" i="15"/>
  <c r="DL467" i="15"/>
  <c r="DL483" i="15"/>
  <c r="DL499" i="15"/>
  <c r="DL515" i="15"/>
  <c r="DL531" i="15"/>
  <c r="DL547" i="15"/>
  <c r="DL563" i="15"/>
  <c r="DL579" i="15"/>
  <c r="DL595" i="15"/>
  <c r="DL611" i="15"/>
  <c r="DL627" i="15"/>
  <c r="DL643" i="15"/>
  <c r="DL659" i="15"/>
  <c r="DL675" i="15"/>
  <c r="DL691" i="15"/>
  <c r="DL707" i="15"/>
  <c r="DL723" i="15"/>
  <c r="DL739" i="15"/>
  <c r="DL755" i="15"/>
  <c r="DL771" i="15"/>
  <c r="DL787" i="15"/>
  <c r="DL803" i="15"/>
  <c r="DL819" i="15"/>
  <c r="DL835" i="15"/>
  <c r="DL851" i="15"/>
  <c r="DL867" i="15"/>
  <c r="DL883" i="15"/>
  <c r="DL899" i="15"/>
  <c r="DL915" i="15"/>
  <c r="DL931" i="15"/>
  <c r="DL947" i="15"/>
  <c r="DL963" i="15"/>
  <c r="DL979" i="15"/>
  <c r="DL995" i="15"/>
  <c r="DL1011" i="15"/>
  <c r="DL1027" i="15"/>
  <c r="DL1043" i="15"/>
  <c r="DL1059" i="15"/>
  <c r="DL1075" i="15"/>
  <c r="DL1091" i="15"/>
  <c r="DL1107" i="15"/>
  <c r="DL1123" i="15"/>
  <c r="DL1139" i="15"/>
  <c r="DL1155" i="15"/>
  <c r="DL1171" i="15"/>
  <c r="DL1187" i="15"/>
  <c r="DL1203" i="15"/>
  <c r="CV16" i="15"/>
  <c r="CN5" i="15"/>
  <c r="CN21" i="15"/>
  <c r="CN37" i="15"/>
  <c r="CN53" i="15"/>
  <c r="CF10" i="15"/>
  <c r="CF26" i="15"/>
  <c r="CF42" i="15"/>
  <c r="CF58" i="15"/>
  <c r="CF74" i="15"/>
  <c r="CF90" i="15"/>
  <c r="CF106" i="15"/>
  <c r="BX10" i="15"/>
  <c r="BX26" i="15"/>
  <c r="BX42" i="15"/>
  <c r="BX58" i="15"/>
  <c r="BX74" i="15"/>
  <c r="BX90" i="15"/>
  <c r="BX106" i="15"/>
  <c r="BX122" i="15"/>
  <c r="BX138" i="15"/>
  <c r="BX154" i="15"/>
  <c r="BX170" i="15"/>
  <c r="BX186" i="15"/>
  <c r="BX202" i="15"/>
  <c r="BX218" i="15"/>
  <c r="BX234" i="15"/>
  <c r="BX250" i="15"/>
  <c r="BP5" i="15"/>
  <c r="BP21" i="15"/>
  <c r="BP37" i="15"/>
  <c r="BP53" i="15"/>
  <c r="BP69" i="15"/>
  <c r="BP85" i="15"/>
  <c r="BP101" i="15"/>
  <c r="BP117" i="15"/>
  <c r="BP133" i="15"/>
  <c r="BP149" i="15"/>
  <c r="BP165" i="15"/>
  <c r="BP181" i="15"/>
  <c r="BP197" i="15"/>
  <c r="BP213" i="15"/>
  <c r="BP229" i="15"/>
  <c r="BP245" i="15"/>
  <c r="BP261" i="15"/>
  <c r="BP277" i="15"/>
  <c r="BP293" i="15"/>
  <c r="BP309" i="15"/>
  <c r="BP325" i="15"/>
  <c r="BP341" i="15"/>
  <c r="BP357" i="15"/>
  <c r="BP373" i="15"/>
  <c r="BP389" i="15"/>
  <c r="BP405" i="15"/>
  <c r="BP421" i="15"/>
  <c r="BP437" i="15"/>
  <c r="BP453" i="15"/>
  <c r="BP469" i="15"/>
  <c r="BP485" i="15"/>
  <c r="BH12" i="15"/>
  <c r="AZ16" i="15"/>
  <c r="AZ32" i="15"/>
  <c r="AZ48" i="15"/>
  <c r="AZ64" i="15"/>
  <c r="AR11" i="15"/>
  <c r="AR27" i="15"/>
  <c r="AR43" i="15"/>
  <c r="AR59" i="15"/>
  <c r="AR75" i="15"/>
  <c r="AR91" i="15"/>
  <c r="AR107" i="15"/>
  <c r="AR123" i="15"/>
  <c r="AR139" i="15"/>
  <c r="AJ6" i="15"/>
  <c r="AJ22" i="15"/>
  <c r="AJ38" i="15"/>
  <c r="AJ54" i="15"/>
  <c r="AJ70" i="15"/>
  <c r="AJ86" i="15"/>
  <c r="AJ102" i="15"/>
  <c r="AJ118" i="15"/>
  <c r="AJ134" i="15"/>
  <c r="AJ150" i="15"/>
  <c r="AJ166" i="15"/>
  <c r="AJ182" i="15"/>
  <c r="AJ198" i="15"/>
  <c r="AJ214" i="15"/>
  <c r="AJ230" i="15"/>
  <c r="AJ246" i="15"/>
  <c r="AJ262" i="15"/>
  <c r="AJ278" i="15"/>
  <c r="AJ294" i="15"/>
  <c r="AJ310" i="15"/>
  <c r="AB4" i="15"/>
  <c r="AB20" i="15"/>
  <c r="AB36" i="15"/>
  <c r="AB52" i="15"/>
  <c r="AB68" i="15"/>
  <c r="AB84" i="15"/>
  <c r="AB100" i="15"/>
  <c r="AB116" i="15"/>
  <c r="AB132" i="15"/>
  <c r="AB148" i="15"/>
  <c r="AB164" i="15"/>
  <c r="AB180" i="15"/>
  <c r="AB196" i="15"/>
  <c r="AB212" i="15"/>
  <c r="AB228" i="15"/>
  <c r="AB244" i="15"/>
  <c r="AB260" i="15"/>
  <c r="AB276" i="15"/>
  <c r="AB292" i="15"/>
  <c r="AB308" i="15"/>
  <c r="AB324" i="15"/>
  <c r="AB340" i="15"/>
  <c r="AB356" i="15"/>
  <c r="AB372" i="15"/>
  <c r="AB388" i="15"/>
  <c r="AB404" i="15"/>
  <c r="AB420" i="15"/>
  <c r="AB436" i="15"/>
  <c r="AB452" i="15"/>
  <c r="AB468" i="15"/>
  <c r="AB484" i="15"/>
  <c r="AB500" i="15"/>
  <c r="AB516" i="15"/>
  <c r="AB532" i="15"/>
  <c r="AB548" i="15"/>
  <c r="AB564" i="15"/>
  <c r="AB580" i="15"/>
  <c r="AB596" i="15"/>
  <c r="AB612" i="15"/>
  <c r="AB628" i="15"/>
  <c r="T1" i="15"/>
  <c r="T17" i="15"/>
  <c r="T33" i="15"/>
  <c r="T49" i="15"/>
  <c r="T65" i="15"/>
  <c r="T81" i="15"/>
  <c r="T97" i="15"/>
  <c r="T113" i="15"/>
  <c r="T129" i="15"/>
  <c r="T145" i="15"/>
  <c r="T161" i="15"/>
  <c r="T177" i="15"/>
  <c r="T193" i="15"/>
  <c r="T209" i="15"/>
  <c r="T225" i="15"/>
  <c r="T241" i="15"/>
  <c r="T257" i="15"/>
  <c r="T273" i="15"/>
  <c r="T289" i="15"/>
  <c r="T305" i="15"/>
  <c r="T321" i="15"/>
  <c r="T337" i="15"/>
  <c r="T353" i="15"/>
  <c r="T369" i="15"/>
  <c r="T385" i="15"/>
  <c r="T401" i="15"/>
  <c r="T417" i="15"/>
  <c r="T433" i="15"/>
  <c r="T449" i="15"/>
  <c r="T465" i="15"/>
  <c r="T481" i="15"/>
  <c r="T497" i="15"/>
  <c r="T513" i="15"/>
  <c r="T529" i="15"/>
  <c r="T545" i="15"/>
  <c r="T561" i="15"/>
  <c r="T577" i="15"/>
  <c r="T593" i="15"/>
  <c r="T609" i="15"/>
  <c r="T625" i="15"/>
  <c r="T641" i="15"/>
  <c r="T657" i="15"/>
  <c r="T673" i="15"/>
  <c r="T689" i="15"/>
  <c r="T705" i="15"/>
  <c r="T721" i="15"/>
  <c r="T737" i="15"/>
  <c r="T753" i="15"/>
  <c r="T769" i="15"/>
  <c r="T785" i="15"/>
  <c r="T801" i="15"/>
  <c r="T817" i="15"/>
  <c r="T833" i="15"/>
  <c r="T849" i="15"/>
  <c r="T865" i="15"/>
  <c r="T881" i="15"/>
  <c r="T897" i="15"/>
  <c r="T913" i="15"/>
  <c r="T929" i="15"/>
  <c r="T945" i="15"/>
  <c r="T961" i="15"/>
  <c r="T977" i="15"/>
  <c r="T993" i="15"/>
  <c r="T1009" i="15"/>
  <c r="T1025" i="15"/>
  <c r="T1041" i="15"/>
  <c r="T1057" i="15"/>
  <c r="T1073" i="15"/>
  <c r="T1089" i="15"/>
  <c r="T1105" i="15"/>
  <c r="T1121" i="15"/>
  <c r="T1137" i="15"/>
  <c r="EZ10" i="15"/>
  <c r="EZ26" i="15"/>
  <c r="ER13" i="15"/>
  <c r="ER29" i="15"/>
  <c r="ER45" i="15"/>
  <c r="ER61" i="15"/>
  <c r="EJ12" i="15"/>
  <c r="EJ28" i="15"/>
  <c r="EJ44" i="15"/>
  <c r="EJ60" i="15"/>
  <c r="EJ76" i="15"/>
  <c r="EJ92" i="15"/>
  <c r="EJ108" i="15"/>
  <c r="EJ124" i="15"/>
  <c r="EJ140" i="15"/>
  <c r="EJ156" i="15"/>
  <c r="EB14" i="15"/>
  <c r="EB30" i="15"/>
  <c r="EB46" i="15"/>
  <c r="EB62" i="15"/>
  <c r="EB78" i="15"/>
  <c r="EB94" i="15"/>
  <c r="EB110" i="15"/>
  <c r="EB126" i="15"/>
  <c r="EB142" i="15"/>
  <c r="EB158" i="15"/>
  <c r="EB174" i="15"/>
  <c r="EB190" i="15"/>
  <c r="EB206" i="15"/>
  <c r="EB222" i="15"/>
  <c r="EB238" i="15"/>
  <c r="EB254" i="15"/>
  <c r="EB270" i="15"/>
  <c r="EB286" i="15"/>
  <c r="EB302" i="15"/>
  <c r="EB318" i="15"/>
  <c r="EB334" i="15"/>
  <c r="DT7" i="15"/>
  <c r="DT23" i="15"/>
  <c r="DT39" i="15"/>
  <c r="DT55" i="15"/>
  <c r="DT71" i="15"/>
  <c r="DT87" i="15"/>
  <c r="DT103" i="15"/>
  <c r="DT119" i="15"/>
  <c r="DT135" i="15"/>
  <c r="DT151" i="15"/>
  <c r="DT167" i="15"/>
  <c r="DT183" i="15"/>
  <c r="DT199" i="15"/>
  <c r="DT215" i="15"/>
  <c r="DT231" i="15"/>
  <c r="DT247" i="15"/>
  <c r="DT263" i="15"/>
  <c r="DT279" i="15"/>
  <c r="DT295" i="15"/>
  <c r="DT311" i="15"/>
  <c r="DT327" i="15"/>
  <c r="DT343" i="15"/>
  <c r="DT359" i="15"/>
  <c r="DT375" i="15"/>
  <c r="DT391" i="15"/>
  <c r="DT407" i="15"/>
  <c r="DT423" i="15"/>
  <c r="DT439" i="15"/>
  <c r="DT455" i="15"/>
  <c r="DT471" i="15"/>
  <c r="DT487" i="15"/>
  <c r="DT503" i="15"/>
  <c r="DT519" i="15"/>
  <c r="DT535" i="15"/>
  <c r="DT551" i="15"/>
  <c r="DT567" i="15"/>
  <c r="DT583" i="15"/>
  <c r="DT599" i="15"/>
  <c r="DT615" i="15"/>
  <c r="DT631" i="15"/>
  <c r="DL7" i="15"/>
  <c r="DL23" i="15"/>
  <c r="DL39" i="15"/>
  <c r="DL55" i="15"/>
  <c r="DL71" i="15"/>
  <c r="DL87" i="15"/>
  <c r="DL103" i="15"/>
  <c r="DL119" i="15"/>
  <c r="DL135" i="15"/>
  <c r="DL151" i="15"/>
  <c r="DL167" i="15"/>
  <c r="DL183" i="15"/>
  <c r="DL199" i="15"/>
  <c r="DL215" i="15"/>
  <c r="DL231" i="15"/>
  <c r="DL247" i="15"/>
  <c r="DL263" i="15"/>
  <c r="DL279" i="15"/>
  <c r="DL295" i="15"/>
  <c r="DL311" i="15"/>
  <c r="DL327" i="15"/>
  <c r="DL343" i="15"/>
  <c r="DL359" i="15"/>
  <c r="DL375" i="15"/>
  <c r="DL391" i="15"/>
  <c r="DL407" i="15"/>
  <c r="DL423" i="15"/>
  <c r="DL439" i="15"/>
  <c r="DL455" i="15"/>
  <c r="DL471" i="15"/>
  <c r="DL487" i="15"/>
  <c r="DL503" i="15"/>
  <c r="DL519" i="15"/>
  <c r="DL535" i="15"/>
  <c r="DL551" i="15"/>
  <c r="DL567" i="15"/>
  <c r="DL583" i="15"/>
  <c r="DL599" i="15"/>
  <c r="DL615" i="15"/>
  <c r="DL631" i="15"/>
  <c r="DL647" i="15"/>
  <c r="DL663" i="15"/>
  <c r="DL679" i="15"/>
  <c r="DL695" i="15"/>
  <c r="DL711" i="15"/>
  <c r="DL727" i="15"/>
  <c r="DL743" i="15"/>
  <c r="DL759" i="15"/>
  <c r="DL775" i="15"/>
  <c r="DL791" i="15"/>
  <c r="DL807" i="15"/>
  <c r="DL823" i="15"/>
  <c r="DL839" i="15"/>
  <c r="DL855" i="15"/>
  <c r="DL871" i="15"/>
  <c r="DL887" i="15"/>
  <c r="DL903" i="15"/>
  <c r="DL919" i="15"/>
  <c r="DL935" i="15"/>
  <c r="DL951" i="15"/>
  <c r="DL967" i="15"/>
  <c r="DL983" i="15"/>
  <c r="DL999" i="15"/>
  <c r="DL1015" i="15"/>
  <c r="DL1031" i="15"/>
  <c r="DL1047" i="15"/>
  <c r="DL1063" i="15"/>
  <c r="DL1079" i="15"/>
  <c r="DL1095" i="15"/>
  <c r="DL1111" i="15"/>
  <c r="DL1127" i="15"/>
  <c r="DL1143" i="15"/>
  <c r="DL1159" i="15"/>
  <c r="DL1175" i="15"/>
  <c r="DL1191" i="15"/>
  <c r="CV4" i="15"/>
  <c r="CV20" i="15"/>
  <c r="CN9" i="15"/>
  <c r="CN25" i="15"/>
  <c r="CN41" i="15"/>
  <c r="CN57" i="15"/>
  <c r="CF14" i="15"/>
  <c r="CF30" i="15"/>
  <c r="CF46" i="15"/>
  <c r="CF62" i="15"/>
  <c r="CF78" i="15"/>
  <c r="CF94" i="15"/>
  <c r="CF110" i="15"/>
  <c r="BX14" i="15"/>
  <c r="BX30" i="15"/>
  <c r="BX46" i="15"/>
  <c r="BX62" i="15"/>
  <c r="BX78" i="15"/>
  <c r="BX94" i="15"/>
  <c r="BX110" i="15"/>
  <c r="BX126" i="15"/>
  <c r="BX142" i="15"/>
  <c r="BX158" i="15"/>
  <c r="BX174" i="15"/>
  <c r="BX190" i="15"/>
  <c r="BX206" i="15"/>
  <c r="BX222" i="15"/>
  <c r="BX238" i="15"/>
  <c r="BX254" i="15"/>
  <c r="BP9" i="15"/>
  <c r="BP25" i="15"/>
  <c r="BP41" i="15"/>
  <c r="BP57" i="15"/>
  <c r="BP73" i="15"/>
  <c r="BP89" i="15"/>
  <c r="BP105" i="15"/>
  <c r="BP121" i="15"/>
  <c r="BP137" i="15"/>
  <c r="BP153" i="15"/>
  <c r="BP169" i="15"/>
  <c r="BP185" i="15"/>
  <c r="BP201" i="15"/>
  <c r="BP217" i="15"/>
  <c r="BP233" i="15"/>
  <c r="BP249" i="15"/>
  <c r="BP265" i="15"/>
  <c r="BP281" i="15"/>
  <c r="BP297" i="15"/>
  <c r="BP313" i="15"/>
  <c r="BP329" i="15"/>
  <c r="BP345" i="15"/>
  <c r="BP361" i="15"/>
  <c r="BP377" i="15"/>
  <c r="BP393" i="15"/>
  <c r="BP409" i="15"/>
  <c r="BP425" i="15"/>
  <c r="BP441" i="15"/>
  <c r="BP457" i="15"/>
  <c r="BP473" i="15"/>
  <c r="BP489" i="15"/>
  <c r="BH16" i="15"/>
  <c r="AZ4" i="15"/>
  <c r="AZ20" i="15"/>
  <c r="AZ36" i="15"/>
  <c r="AZ52" i="15"/>
  <c r="AZ68" i="15"/>
  <c r="AR15" i="15"/>
  <c r="AR31" i="15"/>
  <c r="AR47" i="15"/>
  <c r="AR63" i="15"/>
  <c r="AR79" i="15"/>
  <c r="AR95" i="15"/>
  <c r="AR111" i="15"/>
  <c r="AR127" i="15"/>
  <c r="AR143" i="15"/>
  <c r="AJ10" i="15"/>
  <c r="AJ26" i="15"/>
  <c r="AJ42" i="15"/>
  <c r="AJ58" i="15"/>
  <c r="AJ74" i="15"/>
  <c r="AJ90" i="15"/>
  <c r="AJ106" i="15"/>
  <c r="AJ122" i="15"/>
  <c r="AJ138" i="15"/>
  <c r="AJ154" i="15"/>
  <c r="AJ170" i="15"/>
  <c r="AJ186" i="15"/>
  <c r="AJ202" i="15"/>
  <c r="AJ218" i="15"/>
  <c r="AJ234" i="15"/>
  <c r="AJ250" i="15"/>
  <c r="AJ266" i="15"/>
  <c r="AJ282" i="15"/>
  <c r="AJ298" i="15"/>
  <c r="AJ314" i="15"/>
  <c r="AB8" i="15"/>
  <c r="AB24" i="15"/>
  <c r="AB40" i="15"/>
  <c r="AB56" i="15"/>
  <c r="AB72" i="15"/>
  <c r="AB88" i="15"/>
  <c r="AB104" i="15"/>
  <c r="AB120" i="15"/>
  <c r="AB136" i="15"/>
  <c r="AB152" i="15"/>
  <c r="AB168" i="15"/>
  <c r="AB184" i="15"/>
  <c r="AB200" i="15"/>
  <c r="AB216" i="15"/>
  <c r="AB232" i="15"/>
  <c r="AB248" i="15"/>
  <c r="AB264" i="15"/>
  <c r="AB280" i="15"/>
  <c r="AB296" i="15"/>
  <c r="AB312" i="15"/>
  <c r="AB328" i="15"/>
  <c r="AB344" i="15"/>
  <c r="AB360" i="15"/>
  <c r="AB376" i="15"/>
  <c r="AB392" i="15"/>
  <c r="AB408" i="15"/>
  <c r="AB424" i="15"/>
  <c r="AB440" i="15"/>
  <c r="AB456" i="15"/>
  <c r="AB472" i="15"/>
  <c r="AB488" i="15"/>
  <c r="AB504" i="15"/>
  <c r="AB520" i="15"/>
  <c r="AB536" i="15"/>
  <c r="AB552" i="15"/>
  <c r="AB568" i="15"/>
  <c r="AB584" i="15"/>
  <c r="AB600" i="15"/>
  <c r="AB616" i="15"/>
  <c r="AB632" i="15"/>
  <c r="T5" i="15"/>
  <c r="T21" i="15"/>
  <c r="T37" i="15"/>
  <c r="T53" i="15"/>
  <c r="T69" i="15"/>
  <c r="T85" i="15"/>
  <c r="T101" i="15"/>
  <c r="T117" i="15"/>
  <c r="T133" i="15"/>
  <c r="T149" i="15"/>
  <c r="T165" i="15"/>
  <c r="T181" i="15"/>
  <c r="T197" i="15"/>
  <c r="T213" i="15"/>
  <c r="T229" i="15"/>
  <c r="T245" i="15"/>
  <c r="T261" i="15"/>
  <c r="T277" i="15"/>
  <c r="T293" i="15"/>
  <c r="T309" i="15"/>
  <c r="T325" i="15"/>
  <c r="T341" i="15"/>
  <c r="T357" i="15"/>
  <c r="T373" i="15"/>
  <c r="T389" i="15"/>
  <c r="T405" i="15"/>
  <c r="T421" i="15"/>
  <c r="T437" i="15"/>
  <c r="T453" i="15"/>
  <c r="T469" i="15"/>
  <c r="T485" i="15"/>
  <c r="T501" i="15"/>
  <c r="T517" i="15"/>
  <c r="T533" i="15"/>
  <c r="T549" i="15"/>
  <c r="T565" i="15"/>
  <c r="T581" i="15"/>
  <c r="T597" i="15"/>
  <c r="T613" i="15"/>
  <c r="T629" i="15"/>
  <c r="T645" i="15"/>
  <c r="T661" i="15"/>
  <c r="T677" i="15"/>
  <c r="T693" i="15"/>
  <c r="T709" i="15"/>
  <c r="T725" i="15"/>
  <c r="T741" i="15"/>
  <c r="T757" i="15"/>
  <c r="T773" i="15"/>
  <c r="T789" i="15"/>
  <c r="T805" i="15"/>
  <c r="T821" i="15"/>
  <c r="T837" i="15"/>
  <c r="T853" i="15"/>
  <c r="T869" i="15"/>
  <c r="T885" i="15"/>
  <c r="T901" i="15"/>
  <c r="T917" i="15"/>
  <c r="T933" i="15"/>
  <c r="T949" i="15"/>
  <c r="T965" i="15"/>
  <c r="T981" i="15"/>
  <c r="T997" i="15"/>
  <c r="T1013" i="15"/>
  <c r="T1029" i="15"/>
  <c r="T1045" i="15"/>
  <c r="T1061" i="15"/>
  <c r="T1077" i="15"/>
  <c r="T1093" i="15"/>
  <c r="T1109" i="15"/>
  <c r="T1125" i="15"/>
  <c r="T1141" i="15"/>
  <c r="EZ14" i="15"/>
  <c r="ER1" i="15"/>
  <c r="ER17" i="15"/>
  <c r="ER33" i="15"/>
  <c r="ER49" i="15"/>
  <c r="EJ16" i="15"/>
  <c r="EJ32" i="15"/>
  <c r="EJ48" i="15"/>
  <c r="EJ64" i="15"/>
  <c r="EJ80" i="15"/>
  <c r="EJ96" i="15"/>
  <c r="EJ112" i="15"/>
  <c r="EJ128" i="15"/>
  <c r="EJ144" i="15"/>
  <c r="EB2" i="15"/>
  <c r="EB18" i="15"/>
  <c r="EB34" i="15"/>
  <c r="EB50" i="15"/>
  <c r="EB66" i="15"/>
  <c r="EB82" i="15"/>
  <c r="EB98" i="15"/>
  <c r="EB114" i="15"/>
  <c r="EB130" i="15"/>
  <c r="EB146" i="15"/>
  <c r="EB162" i="15"/>
  <c r="EB178" i="15"/>
  <c r="EB194" i="15"/>
  <c r="EB210" i="15"/>
  <c r="EB226" i="15"/>
  <c r="EB242" i="15"/>
  <c r="EB258" i="15"/>
  <c r="EB274" i="15"/>
  <c r="EB290" i="15"/>
  <c r="EB306" i="15"/>
  <c r="EB322" i="15"/>
  <c r="EB338" i="15"/>
  <c r="DT11" i="15"/>
  <c r="DT27" i="15"/>
  <c r="DT43" i="15"/>
  <c r="DT59" i="15"/>
  <c r="DT75" i="15"/>
  <c r="DT91" i="15"/>
  <c r="DT107" i="15"/>
  <c r="DT123" i="15"/>
  <c r="DT139" i="15"/>
  <c r="DT155" i="15"/>
  <c r="DT171" i="15"/>
  <c r="DT187" i="15"/>
  <c r="DT203" i="15"/>
  <c r="DT219" i="15"/>
  <c r="DT235" i="15"/>
  <c r="DT251" i="15"/>
  <c r="DT267" i="15"/>
  <c r="DT283" i="15"/>
  <c r="DT299" i="15"/>
  <c r="DT315" i="15"/>
  <c r="DT331" i="15"/>
  <c r="DT347" i="15"/>
  <c r="DT363" i="15"/>
  <c r="DT379" i="15"/>
  <c r="DT395" i="15"/>
  <c r="DT411" i="15"/>
  <c r="DT427" i="15"/>
  <c r="DT443" i="15"/>
  <c r="DT459" i="15"/>
  <c r="DT475" i="15"/>
  <c r="DT491" i="15"/>
  <c r="DT507" i="15"/>
  <c r="DT523" i="15"/>
  <c r="DT539" i="15"/>
  <c r="DT555" i="15"/>
  <c r="DT571" i="15"/>
  <c r="DT587" i="15"/>
  <c r="DT603" i="15"/>
  <c r="DT619" i="15"/>
  <c r="DT635" i="15"/>
  <c r="DL11" i="15"/>
  <c r="DL27" i="15"/>
  <c r="DL43" i="15"/>
  <c r="DL59" i="15"/>
  <c r="DL75" i="15"/>
  <c r="DL91" i="15"/>
  <c r="DL107" i="15"/>
  <c r="DL123" i="15"/>
  <c r="DL139" i="15"/>
  <c r="DL155" i="15"/>
  <c r="DL171" i="15"/>
  <c r="DL187" i="15"/>
  <c r="DL203" i="15"/>
  <c r="DL219" i="15"/>
  <c r="DL235" i="15"/>
  <c r="DL251" i="15"/>
  <c r="DL267" i="15"/>
  <c r="DL283" i="15"/>
  <c r="DL299" i="15"/>
  <c r="DL315" i="15"/>
  <c r="DL331" i="15"/>
  <c r="DL347" i="15"/>
  <c r="DL363" i="15"/>
  <c r="DL379" i="15"/>
  <c r="DL395" i="15"/>
  <c r="DL411" i="15"/>
  <c r="DL427" i="15"/>
  <c r="DL443" i="15"/>
  <c r="DL459" i="15"/>
  <c r="DL475" i="15"/>
  <c r="DL491" i="15"/>
  <c r="DL507" i="15"/>
  <c r="DL523" i="15"/>
  <c r="DL539" i="15"/>
  <c r="DL555" i="15"/>
  <c r="DL571" i="15"/>
  <c r="DL587" i="15"/>
  <c r="DL603" i="15"/>
  <c r="DL619" i="15"/>
  <c r="DL635" i="15"/>
  <c r="DL651" i="15"/>
  <c r="DL667" i="15"/>
  <c r="DL683" i="15"/>
  <c r="DL699" i="15"/>
  <c r="DL715" i="15"/>
  <c r="DL731" i="15"/>
  <c r="DL747" i="15"/>
  <c r="DL763" i="15"/>
  <c r="DL779" i="15"/>
  <c r="DL795" i="15"/>
  <c r="DL811" i="15"/>
  <c r="DL827" i="15"/>
  <c r="DL843" i="15"/>
  <c r="DL859" i="15"/>
  <c r="DL875" i="15"/>
  <c r="DL891" i="15"/>
  <c r="DL907" i="15"/>
  <c r="DL923" i="15"/>
  <c r="DL939" i="15"/>
  <c r="DL955" i="15"/>
  <c r="DL971" i="15"/>
  <c r="DL987" i="15"/>
  <c r="DL1003" i="15"/>
  <c r="DL1019" i="15"/>
  <c r="DL1035" i="15"/>
  <c r="DL1051" i="15"/>
  <c r="DL1067" i="15"/>
  <c r="DL1083" i="15"/>
  <c r="DL1099" i="15"/>
  <c r="DL1115" i="15"/>
  <c r="DL1131" i="15"/>
  <c r="DL1147" i="15"/>
  <c r="DL1163" i="15"/>
  <c r="DL1179" i="15"/>
  <c r="DL1195" i="15"/>
  <c r="DD4" i="15"/>
  <c r="CV8" i="15"/>
  <c r="CV24" i="15"/>
  <c r="CN13" i="15"/>
  <c r="CN29" i="15"/>
  <c r="CN45" i="15"/>
  <c r="CF2" i="15"/>
  <c r="CF18" i="15"/>
  <c r="CF34" i="15"/>
  <c r="CF50" i="15"/>
  <c r="CF66" i="15"/>
  <c r="CF82" i="15"/>
  <c r="CF98" i="15"/>
  <c r="BX2" i="15"/>
  <c r="BX18" i="15"/>
  <c r="BX34" i="15"/>
  <c r="BX50" i="15"/>
  <c r="BX66" i="15"/>
  <c r="BX82" i="15"/>
  <c r="BX98" i="15"/>
  <c r="BX114" i="15"/>
  <c r="BX130" i="15"/>
  <c r="BX146" i="15"/>
  <c r="BX162" i="15"/>
  <c r="BX178" i="15"/>
  <c r="BX194" i="15"/>
  <c r="BX210" i="15"/>
  <c r="BX226" i="15"/>
  <c r="BX242" i="15"/>
  <c r="BX258" i="15"/>
  <c r="BP13" i="15"/>
  <c r="BP29" i="15"/>
  <c r="BP45" i="15"/>
  <c r="BP61" i="15"/>
  <c r="BP77" i="15"/>
  <c r="BP93" i="15"/>
  <c r="BP109" i="15"/>
  <c r="BP125" i="15"/>
  <c r="BP141" i="15"/>
  <c r="BP157" i="15"/>
  <c r="BP173" i="15"/>
  <c r="BP189" i="15"/>
  <c r="BP205" i="15"/>
  <c r="BP221" i="15"/>
  <c r="BP237" i="15"/>
  <c r="BP253" i="15"/>
  <c r="BP269" i="15"/>
  <c r="BP285" i="15"/>
  <c r="BP301" i="15"/>
  <c r="BP317" i="15"/>
  <c r="BP333" i="15"/>
  <c r="BP349" i="15"/>
  <c r="BP365" i="15"/>
  <c r="BP381" i="15"/>
  <c r="BP397" i="15"/>
  <c r="BP413" i="15"/>
  <c r="BP429" i="15"/>
  <c r="BP445" i="15"/>
  <c r="BP461" i="15"/>
  <c r="BP477" i="15"/>
  <c r="BP493" i="15"/>
  <c r="BH4" i="15"/>
  <c r="BH20" i="15"/>
  <c r="AZ8" i="15"/>
  <c r="AZ24" i="15"/>
  <c r="AZ40" i="15"/>
  <c r="AZ56" i="15"/>
  <c r="AR3" i="15"/>
  <c r="AR19" i="15"/>
  <c r="AR35" i="15"/>
  <c r="AR51" i="15"/>
  <c r="AR67" i="15"/>
  <c r="AR83" i="15"/>
  <c r="AR99" i="15"/>
  <c r="AR115" i="15"/>
  <c r="AR131" i="15"/>
  <c r="AR147" i="15"/>
  <c r="AJ14" i="15"/>
  <c r="AJ30" i="15"/>
  <c r="AJ46" i="15"/>
  <c r="AJ62" i="15"/>
  <c r="AJ78" i="15"/>
  <c r="AJ94" i="15"/>
  <c r="AJ110" i="15"/>
  <c r="AJ126" i="15"/>
  <c r="AJ142" i="15"/>
  <c r="AJ158" i="15"/>
  <c r="AJ174" i="15"/>
  <c r="AJ190" i="15"/>
  <c r="AJ206" i="15"/>
  <c r="AJ222" i="15"/>
  <c r="AJ238" i="15"/>
  <c r="AJ254" i="15"/>
  <c r="AJ270" i="15"/>
  <c r="AJ286" i="15"/>
  <c r="AJ302" i="15"/>
  <c r="AJ318" i="15"/>
  <c r="AB12" i="15"/>
  <c r="AB28" i="15"/>
  <c r="AB44" i="15"/>
  <c r="AB60" i="15"/>
  <c r="AB76" i="15"/>
  <c r="AB92" i="15"/>
  <c r="AB108" i="15"/>
  <c r="AB124" i="15"/>
  <c r="AB140" i="15"/>
  <c r="AB156" i="15"/>
  <c r="AB172" i="15"/>
  <c r="AB188" i="15"/>
  <c r="AB204" i="15"/>
  <c r="AB220" i="15"/>
  <c r="AB236" i="15"/>
  <c r="AB252" i="15"/>
  <c r="AB268" i="15"/>
  <c r="AB284" i="15"/>
  <c r="AB300" i="15"/>
  <c r="AB316" i="15"/>
  <c r="AB332" i="15"/>
  <c r="AB348" i="15"/>
  <c r="AB364" i="15"/>
  <c r="AB380" i="15"/>
  <c r="AB396" i="15"/>
  <c r="AB412" i="15"/>
  <c r="AB428" i="15"/>
  <c r="AB444" i="15"/>
  <c r="AB460" i="15"/>
  <c r="AB476" i="15"/>
  <c r="AB492" i="15"/>
  <c r="AB508" i="15"/>
  <c r="AB524" i="15"/>
  <c r="AB540" i="15"/>
  <c r="AB556" i="15"/>
  <c r="AB572" i="15"/>
  <c r="AB588" i="15"/>
  <c r="AB604" i="15"/>
  <c r="AB620" i="15"/>
  <c r="AB636" i="15"/>
  <c r="T9" i="15"/>
  <c r="T25" i="15"/>
  <c r="T41" i="15"/>
  <c r="T57" i="15"/>
  <c r="T73" i="15"/>
  <c r="T89" i="15"/>
  <c r="T105" i="15"/>
  <c r="T121" i="15"/>
  <c r="T137" i="15"/>
  <c r="T153" i="15"/>
  <c r="T169" i="15"/>
  <c r="T185" i="15"/>
  <c r="T201" i="15"/>
  <c r="T217" i="15"/>
  <c r="T233" i="15"/>
  <c r="T249" i="15"/>
  <c r="T265" i="15"/>
  <c r="T281" i="15"/>
  <c r="T297" i="15"/>
  <c r="T313" i="15"/>
  <c r="T329" i="15"/>
  <c r="T345" i="15"/>
  <c r="T361" i="15"/>
  <c r="T377" i="15"/>
  <c r="T393" i="15"/>
  <c r="T409" i="15"/>
  <c r="T425" i="15"/>
  <c r="T441" i="15"/>
  <c r="T457" i="15"/>
  <c r="T473" i="15"/>
  <c r="T489" i="15"/>
  <c r="T505" i="15"/>
  <c r="T521" i="15"/>
  <c r="T537" i="15"/>
  <c r="T553" i="15"/>
  <c r="T569" i="15"/>
  <c r="T585" i="15"/>
  <c r="T601" i="15"/>
  <c r="T617" i="15"/>
  <c r="T633" i="15"/>
  <c r="T649" i="15"/>
  <c r="T665" i="15"/>
  <c r="T681" i="15"/>
  <c r="T697" i="15"/>
  <c r="T713" i="15"/>
  <c r="T729" i="15"/>
  <c r="T745" i="15"/>
  <c r="T761" i="15"/>
  <c r="T777" i="15"/>
  <c r="T793" i="15"/>
  <c r="T809" i="15"/>
  <c r="T825" i="15"/>
  <c r="T841" i="15"/>
  <c r="T857" i="15"/>
  <c r="T873" i="15"/>
  <c r="T889" i="15"/>
  <c r="T905" i="15"/>
  <c r="T921" i="15"/>
  <c r="T937" i="15"/>
  <c r="T953" i="15"/>
  <c r="T969" i="15"/>
  <c r="T985" i="15"/>
  <c r="T1001" i="15"/>
  <c r="T1017" i="15"/>
  <c r="T1033" i="15"/>
  <c r="T1049" i="15"/>
  <c r="T1065" i="15"/>
  <c r="T1081" i="15"/>
  <c r="T1097" i="15"/>
  <c r="T1113" i="15"/>
  <c r="T1129" i="15"/>
  <c r="T1145" i="15"/>
  <c r="EZ2" i="15"/>
  <c r="EZ18" i="15"/>
  <c r="ER5" i="15"/>
  <c r="ER21" i="15"/>
  <c r="ER37" i="15"/>
  <c r="ER53" i="15"/>
  <c r="EJ4" i="15"/>
  <c r="EJ20" i="15"/>
  <c r="EJ36" i="15"/>
  <c r="EJ52" i="15"/>
  <c r="EJ68" i="15"/>
  <c r="EJ84" i="15"/>
  <c r="EJ100" i="15"/>
  <c r="EJ116" i="15"/>
  <c r="EJ132" i="15"/>
  <c r="EJ148" i="15"/>
  <c r="EB6" i="15"/>
  <c r="EB22" i="15"/>
  <c r="EB38" i="15"/>
  <c r="EB54" i="15"/>
  <c r="EB70" i="15"/>
  <c r="EB86" i="15"/>
  <c r="EB102" i="15"/>
  <c r="EB118" i="15"/>
  <c r="EB134" i="15"/>
  <c r="EB150" i="15"/>
  <c r="EB166" i="15"/>
  <c r="EB182" i="15"/>
  <c r="EB198" i="15"/>
  <c r="EB214" i="15"/>
  <c r="EB230" i="15"/>
  <c r="EB246" i="15"/>
  <c r="EB262" i="15"/>
  <c r="EB278" i="15"/>
  <c r="EB294" i="15"/>
  <c r="EB310" i="15"/>
  <c r="EB326" i="15"/>
  <c r="EB342" i="15"/>
  <c r="DT15" i="15"/>
  <c r="DT31" i="15"/>
  <c r="DT47" i="15"/>
  <c r="DT63" i="15"/>
  <c r="DT79" i="15"/>
  <c r="DT95" i="15"/>
  <c r="DT111" i="15"/>
  <c r="DT127" i="15"/>
  <c r="DT143" i="15"/>
  <c r="DT159" i="15"/>
  <c r="DT175" i="15"/>
  <c r="DT191" i="15"/>
  <c r="DT207" i="15"/>
  <c r="DT223" i="15"/>
  <c r="DT239" i="15"/>
  <c r="DT255" i="15"/>
  <c r="DT271" i="15"/>
  <c r="DT287" i="15"/>
  <c r="DT303" i="15"/>
  <c r="DT319" i="15"/>
  <c r="DT335" i="15"/>
  <c r="DT351" i="15"/>
  <c r="DT367" i="15"/>
  <c r="DT383" i="15"/>
  <c r="DT399" i="15"/>
  <c r="DT415" i="15"/>
  <c r="DT431" i="15"/>
  <c r="DT447" i="15"/>
  <c r="DT463" i="15"/>
  <c r="DT479" i="15"/>
  <c r="DT495" i="15"/>
  <c r="DT511" i="15"/>
  <c r="DT527" i="15"/>
  <c r="DT543" i="15"/>
  <c r="DT559" i="15"/>
  <c r="DT575" i="15"/>
  <c r="DT591" i="15"/>
  <c r="DT607" i="15"/>
  <c r="DT623" i="15"/>
  <c r="DT639" i="15"/>
  <c r="DL15" i="15"/>
  <c r="DL31" i="15"/>
  <c r="DL47" i="15"/>
  <c r="DL63" i="15"/>
  <c r="DL79" i="15"/>
  <c r="DL95" i="15"/>
  <c r="DL111" i="15"/>
  <c r="DL127" i="15"/>
  <c r="DL143" i="15"/>
  <c r="DL159" i="15"/>
  <c r="DL175" i="15"/>
  <c r="DL191" i="15"/>
  <c r="DL207" i="15"/>
  <c r="DL223" i="15"/>
  <c r="DL239" i="15"/>
  <c r="DL255" i="15"/>
  <c r="DL271" i="15"/>
  <c r="DL287" i="15"/>
  <c r="DL303" i="15"/>
  <c r="DL319" i="15"/>
  <c r="DL335" i="15"/>
  <c r="DL351" i="15"/>
  <c r="DL367" i="15"/>
  <c r="DL383" i="15"/>
  <c r="DL399" i="15"/>
  <c r="DL415" i="15"/>
  <c r="DL431" i="15"/>
  <c r="DL447" i="15"/>
  <c r="DL463" i="15"/>
  <c r="DL479" i="15"/>
  <c r="DL495" i="15"/>
  <c r="DL511" i="15"/>
  <c r="DL527" i="15"/>
  <c r="DL543" i="15"/>
  <c r="DL559" i="15"/>
  <c r="DL575" i="15"/>
  <c r="DL591" i="15"/>
  <c r="DL607" i="15"/>
  <c r="DL623" i="15"/>
  <c r="DL639" i="15"/>
  <c r="DL655" i="15"/>
  <c r="DL671" i="15"/>
  <c r="DL687" i="15"/>
  <c r="DL703" i="15"/>
  <c r="DL719" i="15"/>
  <c r="DL735" i="15"/>
  <c r="DL751" i="15"/>
  <c r="DL767" i="15"/>
  <c r="DL783" i="15"/>
  <c r="DL799" i="15"/>
  <c r="DL815" i="15"/>
  <c r="DL831" i="15"/>
  <c r="DL847" i="15"/>
  <c r="DL863" i="15"/>
  <c r="DL879" i="15"/>
  <c r="DL895" i="15"/>
  <c r="DL911" i="15"/>
  <c r="DL927" i="15"/>
  <c r="DL943" i="15"/>
  <c r="DL959" i="15"/>
  <c r="DL975" i="15"/>
  <c r="DL991" i="15"/>
  <c r="DL1007" i="15"/>
  <c r="DL1023" i="15"/>
  <c r="DL1039" i="15"/>
  <c r="DL1055" i="15"/>
  <c r="DL1071" i="15"/>
  <c r="DL1087" i="15"/>
  <c r="DL1103" i="15"/>
  <c r="DL1119" i="15"/>
  <c r="DL1135" i="15"/>
  <c r="DL1151" i="15"/>
  <c r="DL1167" i="15"/>
  <c r="DL1183" i="15"/>
  <c r="DL1199" i="15"/>
  <c r="DD8" i="15"/>
  <c r="CV12" i="15"/>
  <c r="CN1" i="15"/>
  <c r="CN17" i="15"/>
  <c r="CN33" i="15"/>
  <c r="CN49" i="15"/>
  <c r="CF6" i="15"/>
  <c r="CF22" i="15"/>
  <c r="CF38" i="15"/>
  <c r="CF54" i="15"/>
  <c r="CF70" i="15"/>
  <c r="CF86" i="15"/>
  <c r="CF102" i="15"/>
  <c r="BX6" i="15"/>
  <c r="BX22" i="15"/>
  <c r="BX38" i="15"/>
  <c r="BX54" i="15"/>
  <c r="BX70" i="15"/>
  <c r="BX86" i="15"/>
  <c r="BX102" i="15"/>
  <c r="BX118" i="15"/>
  <c r="BX134" i="15"/>
  <c r="BX150" i="15"/>
  <c r="BX166" i="15"/>
  <c r="BX182" i="15"/>
  <c r="BX198" i="15"/>
  <c r="BX214" i="15"/>
  <c r="BX230" i="15"/>
  <c r="BX246" i="15"/>
  <c r="BP1" i="15"/>
  <c r="BP17" i="15"/>
  <c r="BP33" i="15"/>
  <c r="BP49" i="15"/>
  <c r="BP65" i="15"/>
  <c r="BP81" i="15"/>
  <c r="BP97" i="15"/>
  <c r="BP113" i="15"/>
  <c r="BP129" i="15"/>
  <c r="BP145" i="15"/>
  <c r="BP161" i="15"/>
  <c r="BP177" i="15"/>
  <c r="BP193" i="15"/>
  <c r="BP209" i="15"/>
  <c r="BP225" i="15"/>
  <c r="BP241" i="15"/>
  <c r="BP257" i="15"/>
  <c r="BP273" i="15"/>
  <c r="BP289" i="15"/>
  <c r="BP305" i="15"/>
  <c r="BP321" i="15"/>
  <c r="BP337" i="15"/>
  <c r="BP353" i="15"/>
  <c r="BP369" i="15"/>
  <c r="BP385" i="15"/>
  <c r="BP401" i="15"/>
  <c r="BP417" i="15"/>
  <c r="BP433" i="15"/>
  <c r="BP449" i="15"/>
  <c r="BP465" i="15"/>
  <c r="BP481" i="15"/>
  <c r="BP497" i="15"/>
  <c r="BH8" i="15"/>
  <c r="BH24" i="15"/>
  <c r="AZ12" i="15"/>
  <c r="AZ28" i="15"/>
  <c r="AZ44" i="15"/>
  <c r="AZ60" i="15"/>
  <c r="AR7" i="15"/>
  <c r="AR23" i="15"/>
  <c r="AR39" i="15"/>
  <c r="AR55" i="15"/>
  <c r="AR71" i="15"/>
  <c r="AR87" i="15"/>
  <c r="AR103" i="15"/>
  <c r="AR119" i="15"/>
  <c r="AR135" i="15"/>
  <c r="AJ2" i="15"/>
  <c r="AJ18" i="15"/>
  <c r="AJ34" i="15"/>
  <c r="AJ50" i="15"/>
  <c r="AJ66" i="15"/>
  <c r="AJ82" i="15"/>
  <c r="AJ98" i="15"/>
  <c r="AJ114" i="15"/>
  <c r="AJ130" i="15"/>
  <c r="AJ146" i="15"/>
  <c r="AJ162" i="15"/>
  <c r="AJ178" i="15"/>
  <c r="AJ194" i="15"/>
  <c r="AJ210" i="15"/>
  <c r="AJ226" i="15"/>
  <c r="AJ242" i="15"/>
  <c r="AJ258" i="15"/>
  <c r="AJ274" i="15"/>
  <c r="AJ290" i="15"/>
  <c r="AJ306" i="15"/>
  <c r="AB16" i="15"/>
  <c r="AB32" i="15"/>
  <c r="AB48" i="15"/>
  <c r="AB64" i="15"/>
  <c r="AB80" i="15"/>
  <c r="AB96" i="15"/>
  <c r="AB112" i="15"/>
  <c r="AB128" i="15"/>
  <c r="AB144" i="15"/>
  <c r="AB160" i="15"/>
  <c r="AB176" i="15"/>
  <c r="AB192" i="15"/>
  <c r="AB208" i="15"/>
  <c r="AB224" i="15"/>
  <c r="AB240" i="15"/>
  <c r="AB256" i="15"/>
  <c r="AB272" i="15"/>
  <c r="AB288" i="15"/>
  <c r="AB304" i="15"/>
  <c r="AB320" i="15"/>
  <c r="AB336" i="15"/>
  <c r="AB352" i="15"/>
  <c r="AB368" i="15"/>
  <c r="AB384" i="15"/>
  <c r="AB400" i="15"/>
  <c r="AB416" i="15"/>
  <c r="AB432" i="15"/>
  <c r="AB448" i="15"/>
  <c r="AB464" i="15"/>
  <c r="AB480" i="15"/>
  <c r="AB496" i="15"/>
  <c r="AB512" i="15"/>
  <c r="AB528" i="15"/>
  <c r="AB544" i="15"/>
  <c r="AB560" i="15"/>
  <c r="AB576" i="15"/>
  <c r="AB592" i="15"/>
  <c r="AB608" i="15"/>
  <c r="AB624" i="15"/>
  <c r="AB640" i="15"/>
  <c r="T13" i="15"/>
  <c r="T29" i="15"/>
  <c r="T45" i="15"/>
  <c r="T61" i="15"/>
  <c r="T77" i="15"/>
  <c r="T93" i="15"/>
  <c r="T109" i="15"/>
  <c r="T125" i="15"/>
  <c r="T141" i="15"/>
  <c r="T157" i="15"/>
  <c r="T173" i="15"/>
  <c r="T189" i="15"/>
  <c r="T205" i="15"/>
  <c r="T221" i="15"/>
  <c r="T237" i="15"/>
  <c r="T253" i="15"/>
  <c r="T269" i="15"/>
  <c r="T285" i="15"/>
  <c r="T301" i="15"/>
  <c r="T317" i="15"/>
  <c r="T333" i="15"/>
  <c r="T349" i="15"/>
  <c r="T365" i="15"/>
  <c r="T381" i="15"/>
  <c r="T397" i="15"/>
  <c r="T413" i="15"/>
  <c r="T429" i="15"/>
  <c r="T445" i="15"/>
  <c r="T461" i="15"/>
  <c r="T477" i="15"/>
  <c r="T493" i="15"/>
  <c r="T509" i="15"/>
  <c r="T525" i="15"/>
  <c r="T541" i="15"/>
  <c r="T557" i="15"/>
  <c r="T573" i="15"/>
  <c r="T589" i="15"/>
  <c r="T605" i="15"/>
  <c r="T621" i="15"/>
  <c r="T637" i="15"/>
  <c r="T653" i="15"/>
  <c r="T669" i="15"/>
  <c r="T685" i="15"/>
  <c r="T701" i="15"/>
  <c r="T717" i="15"/>
  <c r="T733" i="15"/>
  <c r="T749" i="15"/>
  <c r="T765" i="15"/>
  <c r="T781" i="15"/>
  <c r="T797" i="15"/>
  <c r="T813" i="15"/>
  <c r="T829" i="15"/>
  <c r="T845" i="15"/>
  <c r="T861" i="15"/>
  <c r="T877" i="15"/>
  <c r="T893" i="15"/>
  <c r="T909" i="15"/>
  <c r="T925" i="15"/>
  <c r="T941" i="15"/>
  <c r="T957" i="15"/>
  <c r="T973" i="15"/>
  <c r="T989" i="15"/>
  <c r="T1005" i="15"/>
  <c r="T1021" i="15"/>
  <c r="T1037" i="15"/>
  <c r="T1053" i="15"/>
  <c r="T1069" i="15"/>
  <c r="T1085" i="15"/>
  <c r="T1101" i="15"/>
  <c r="T1117" i="15"/>
  <c r="T1133" i="15"/>
  <c r="T1149" i="15"/>
  <c r="DT96" i="14" l="1"/>
  <c r="EB155" i="14"/>
  <c r="EJ62" i="14"/>
  <c r="DT352" i="14"/>
  <c r="ER45" i="14"/>
  <c r="DT288" i="14"/>
  <c r="DT276" i="14"/>
  <c r="DT32" i="14"/>
  <c r="ER33" i="14"/>
  <c r="EB27" i="14"/>
  <c r="DT224" i="14"/>
  <c r="DT212" i="14"/>
  <c r="EB143" i="14"/>
  <c r="DT88" i="14"/>
  <c r="EB15" i="14"/>
  <c r="EB19" i="14"/>
  <c r="EJ50" i="14"/>
  <c r="DT84" i="14"/>
  <c r="ER37" i="14"/>
  <c r="EB181" i="14"/>
  <c r="DT20" i="14"/>
  <c r="DT340" i="14"/>
  <c r="DT216" i="14"/>
  <c r="EJ54" i="14"/>
  <c r="AB129" i="14"/>
  <c r="DT24" i="14"/>
  <c r="DT344" i="14"/>
  <c r="T500" i="14"/>
  <c r="EB147" i="14"/>
  <c r="DT280" i="14"/>
  <c r="BX77" i="14"/>
  <c r="EB91" i="14"/>
  <c r="DT160" i="14"/>
  <c r="DL34" i="14"/>
  <c r="EB79" i="14"/>
  <c r="DT148" i="14"/>
  <c r="DL22" i="14"/>
  <c r="EB83" i="14"/>
  <c r="DT152" i="14"/>
  <c r="DL26" i="14"/>
  <c r="AJ34" i="14"/>
  <c r="BP191" i="14"/>
  <c r="DL636" i="14"/>
  <c r="T244" i="14"/>
  <c r="EB182" i="14"/>
  <c r="EB54" i="14"/>
  <c r="AB354" i="14"/>
  <c r="EJ89" i="14"/>
  <c r="DL185" i="14"/>
  <c r="AB98" i="14"/>
  <c r="EJ25" i="14"/>
  <c r="DT183" i="14"/>
  <c r="DT247" i="14"/>
  <c r="T756" i="14"/>
  <c r="EB118" i="14"/>
  <c r="DL121" i="14"/>
  <c r="DT119" i="14"/>
  <c r="DT375" i="14"/>
  <c r="CF24" i="14"/>
  <c r="DT55" i="14"/>
  <c r="DT311" i="14"/>
  <c r="DL313" i="14"/>
  <c r="DL57" i="14"/>
  <c r="DL377" i="14"/>
  <c r="BX6" i="14"/>
  <c r="DL569" i="14"/>
  <c r="AJ155" i="14"/>
  <c r="DL441" i="14"/>
  <c r="AR9" i="14"/>
  <c r="DL697" i="14"/>
  <c r="BP60" i="14"/>
  <c r="T233" i="14"/>
  <c r="DL633" i="14"/>
  <c r="BX70" i="14"/>
  <c r="T105" i="14"/>
  <c r="BP188" i="14"/>
  <c r="AB219" i="14"/>
  <c r="EB74" i="14"/>
  <c r="BP124" i="14"/>
  <c r="AB91" i="14"/>
  <c r="T361" i="14"/>
  <c r="AJ27" i="14"/>
  <c r="AB347" i="14"/>
  <c r="BP15" i="14"/>
  <c r="T745" i="14"/>
  <c r="AJ111" i="14"/>
  <c r="T489" i="14"/>
  <c r="DL13" i="14"/>
  <c r="DT310" i="14"/>
  <c r="DL525" i="14"/>
  <c r="T617" i="14"/>
  <c r="AJ114" i="14"/>
  <c r="BP16" i="14"/>
  <c r="DT139" i="14"/>
  <c r="CN19" i="14"/>
  <c r="T580" i="14"/>
  <c r="DL269" i="14"/>
  <c r="AZ11" i="14"/>
  <c r="T573" i="14"/>
  <c r="T61" i="14"/>
  <c r="AB175" i="14"/>
  <c r="EB30" i="14"/>
  <c r="T711" i="14"/>
  <c r="DL737" i="14"/>
  <c r="T317" i="14"/>
  <c r="DT95" i="14"/>
  <c r="DL481" i="14"/>
  <c r="T404" i="14"/>
  <c r="DL225" i="14"/>
  <c r="AB131" i="14"/>
  <c r="AR48" i="14"/>
  <c r="DT351" i="14"/>
  <c r="BP228" i="14"/>
  <c r="T348" i="14"/>
  <c r="T273" i="14"/>
  <c r="BX110" i="14"/>
  <c r="T529" i="14"/>
  <c r="AJ67" i="14"/>
  <c r="T176" i="14"/>
  <c r="T17" i="14"/>
  <c r="BP123" i="14"/>
  <c r="T68" i="14"/>
  <c r="EJ45" i="14"/>
  <c r="DT11" i="14"/>
  <c r="DT267" i="14"/>
  <c r="DL141" i="14"/>
  <c r="DL397" i="14"/>
  <c r="DL653" i="14"/>
  <c r="BX26" i="14"/>
  <c r="BP144" i="14"/>
  <c r="AR93" i="14"/>
  <c r="AB47" i="14"/>
  <c r="AB303" i="14"/>
  <c r="T189" i="14"/>
  <c r="T445" i="14"/>
  <c r="T701" i="14"/>
  <c r="CF63" i="14"/>
  <c r="AB258" i="14"/>
  <c r="EJ1" i="14"/>
  <c r="EB158" i="14"/>
  <c r="DT223" i="14"/>
  <c r="DL97" i="14"/>
  <c r="DL353" i="14"/>
  <c r="DL609" i="14"/>
  <c r="CF64" i="14"/>
  <c r="BP100" i="14"/>
  <c r="AR49" i="14"/>
  <c r="AB3" i="14"/>
  <c r="AB259" i="14"/>
  <c r="T145" i="14"/>
  <c r="T401" i="14"/>
  <c r="T688" i="14"/>
  <c r="AB30" i="14"/>
  <c r="DL364" i="14"/>
  <c r="T487" i="14"/>
  <c r="DL249" i="14"/>
  <c r="DL505" i="14"/>
  <c r="CV12" i="14"/>
  <c r="BX134" i="14"/>
  <c r="BH2" i="14"/>
  <c r="AJ91" i="14"/>
  <c r="AB155" i="14"/>
  <c r="T41" i="14"/>
  <c r="T297" i="14"/>
  <c r="T553" i="14"/>
  <c r="T391" i="14"/>
  <c r="AZ10" i="14"/>
  <c r="T324" i="14"/>
  <c r="EB10" i="14"/>
  <c r="DT75" i="14"/>
  <c r="DT331" i="14"/>
  <c r="DL205" i="14"/>
  <c r="DL461" i="14"/>
  <c r="DL717" i="14"/>
  <c r="BX90" i="14"/>
  <c r="BP208" i="14"/>
  <c r="AJ47" i="14"/>
  <c r="AB111" i="14"/>
  <c r="AB367" i="14"/>
  <c r="T253" i="14"/>
  <c r="T509" i="14"/>
  <c r="DL223" i="14"/>
  <c r="BP95" i="14"/>
  <c r="T148" i="14"/>
  <c r="EJ65" i="14"/>
  <c r="DT31" i="14"/>
  <c r="DT287" i="14"/>
  <c r="DL161" i="14"/>
  <c r="DL417" i="14"/>
  <c r="DL673" i="14"/>
  <c r="BX46" i="14"/>
  <c r="BP164" i="14"/>
  <c r="AJ3" i="14"/>
  <c r="AB67" i="14"/>
  <c r="AB323" i="14"/>
  <c r="T209" i="14"/>
  <c r="T465" i="14"/>
  <c r="T432" i="14"/>
  <c r="AR76" i="14"/>
  <c r="T604" i="14"/>
  <c r="AR73" i="14"/>
  <c r="AB27" i="14"/>
  <c r="AB283" i="14"/>
  <c r="T169" i="14"/>
  <c r="T425" i="14"/>
  <c r="T681" i="14"/>
  <c r="CN26" i="14"/>
  <c r="AB178" i="14"/>
  <c r="ER28" i="14"/>
  <c r="EB138" i="14"/>
  <c r="DT203" i="14"/>
  <c r="DL77" i="14"/>
  <c r="DL333" i="14"/>
  <c r="DL589" i="14"/>
  <c r="CF44" i="14"/>
  <c r="BP80" i="14"/>
  <c r="AR29" i="14"/>
  <c r="AJ175" i="14"/>
  <c r="AB239" i="14"/>
  <c r="T125" i="14"/>
  <c r="T381" i="14"/>
  <c r="T637" i="14"/>
  <c r="DL252" i="14"/>
  <c r="AB2" i="14"/>
  <c r="T660" i="14"/>
  <c r="EB94" i="14"/>
  <c r="DT159" i="14"/>
  <c r="DL33" i="14"/>
  <c r="DL289" i="14"/>
  <c r="DL545" i="14"/>
  <c r="CN39" i="14"/>
  <c r="BP36" i="14"/>
  <c r="AZ31" i="14"/>
  <c r="AJ131" i="14"/>
  <c r="AB195" i="14"/>
  <c r="T81" i="14"/>
  <c r="T337" i="14"/>
  <c r="T593" i="14"/>
  <c r="AB286" i="14"/>
  <c r="BX9" i="14"/>
  <c r="DL28" i="14"/>
  <c r="DL671" i="14"/>
  <c r="AZ34" i="14"/>
  <c r="T8" i="14"/>
  <c r="EJ8" i="14"/>
  <c r="AJ138" i="14"/>
  <c r="T264" i="14"/>
  <c r="AB202" i="14"/>
  <c r="CF7" i="14"/>
  <c r="T520" i="14"/>
  <c r="EJ12" i="10"/>
  <c r="T92" i="14"/>
  <c r="BP39" i="14"/>
  <c r="ER8" i="14"/>
  <c r="BX97" i="14"/>
  <c r="AJ54" i="14"/>
  <c r="EB108" i="10"/>
  <c r="AB118" i="14"/>
  <c r="EZ10" i="10"/>
  <c r="BP211" i="14"/>
  <c r="EB92" i="10"/>
  <c r="EJ8" i="10"/>
  <c r="EJ96" i="10"/>
  <c r="EB8" i="10"/>
  <c r="DL716" i="14"/>
  <c r="EJ80" i="10"/>
  <c r="EB20" i="10"/>
  <c r="ER11" i="10"/>
  <c r="ER15" i="10"/>
  <c r="EB44" i="10"/>
  <c r="EJ72" i="10"/>
  <c r="EB100" i="10"/>
  <c r="EJ24" i="10"/>
  <c r="EJ32" i="10"/>
  <c r="EB28" i="10"/>
  <c r="EB156" i="10"/>
  <c r="EB56" i="10"/>
  <c r="EJ88" i="10"/>
  <c r="EB116" i="10"/>
  <c r="EJ36" i="10"/>
  <c r="EB80" i="10"/>
  <c r="EB208" i="10"/>
  <c r="EB172" i="10"/>
  <c r="EB36" i="10"/>
  <c r="EB136" i="10"/>
  <c r="EB48" i="10"/>
  <c r="EJ108" i="10"/>
  <c r="EB120" i="10"/>
  <c r="EB84" i="10"/>
  <c r="EB220" i="10"/>
  <c r="EB268" i="10"/>
  <c r="EJ60" i="10"/>
  <c r="EB72" i="10"/>
  <c r="EB112" i="10"/>
  <c r="EB148" i="10"/>
  <c r="EJ100" i="10"/>
  <c r="EB128" i="10"/>
  <c r="EB196" i="10"/>
  <c r="EB204" i="10"/>
  <c r="EB192" i="10"/>
  <c r="DT345" i="10"/>
  <c r="EB272" i="10"/>
  <c r="DT89" i="10"/>
  <c r="DT257" i="10"/>
  <c r="EB256" i="10"/>
  <c r="DT73" i="10"/>
  <c r="DT261" i="10"/>
  <c r="DT329" i="10"/>
  <c r="DT245" i="10"/>
  <c r="DT273" i="10"/>
  <c r="EB316" i="10"/>
  <c r="DT289" i="10"/>
  <c r="EB160" i="10"/>
  <c r="EB228" i="10"/>
  <c r="DT201" i="10"/>
  <c r="DT33" i="10"/>
  <c r="DT117" i="10"/>
  <c r="DT373" i="10"/>
  <c r="DT585" i="10"/>
  <c r="EB184" i="10"/>
  <c r="EB288" i="10"/>
  <c r="DT217" i="10"/>
  <c r="DT49" i="10"/>
  <c r="DT133" i="10"/>
  <c r="DT389" i="10"/>
  <c r="DT601" i="10"/>
  <c r="T79" i="14"/>
  <c r="T355" i="14"/>
  <c r="EB109" i="14"/>
  <c r="AJ33" i="14"/>
  <c r="T683" i="14"/>
  <c r="BX116" i="14"/>
  <c r="ER13" i="14"/>
  <c r="EJ30" i="14"/>
  <c r="EJ94" i="14"/>
  <c r="EB59" i="14"/>
  <c r="EB123" i="14"/>
  <c r="EB187" i="14"/>
  <c r="DT64" i="14"/>
  <c r="DT128" i="14"/>
  <c r="DT192" i="14"/>
  <c r="DT256" i="14"/>
  <c r="DT320" i="14"/>
  <c r="DL2" i="14"/>
  <c r="ER1" i="14"/>
  <c r="EJ18" i="14"/>
  <c r="EJ82" i="14"/>
  <c r="EB47" i="14"/>
  <c r="EB111" i="14"/>
  <c r="EB175" i="14"/>
  <c r="DT52" i="14"/>
  <c r="DT116" i="14"/>
  <c r="DT180" i="14"/>
  <c r="DT244" i="14"/>
  <c r="DT308" i="14"/>
  <c r="DT372" i="14"/>
  <c r="ER5" i="14"/>
  <c r="EJ22" i="14"/>
  <c r="EJ86" i="14"/>
  <c r="EB51" i="14"/>
  <c r="EB115" i="14"/>
  <c r="EB179" i="14"/>
  <c r="DT56" i="14"/>
  <c r="DT120" i="14"/>
  <c r="DT184" i="14"/>
  <c r="DT248" i="14"/>
  <c r="DT312" i="14"/>
  <c r="DT376" i="14"/>
  <c r="EB24" i="14"/>
  <c r="T583" i="14"/>
  <c r="DL124" i="14"/>
  <c r="CF31" i="14"/>
  <c r="BP63" i="14"/>
  <c r="AR16" i="14"/>
  <c r="AJ162" i="14"/>
  <c r="AB226" i="14"/>
  <c r="T116" i="14"/>
  <c r="T372" i="14"/>
  <c r="T628" i="14"/>
  <c r="ER40" i="14"/>
  <c r="EJ57" i="14"/>
  <c r="EB22" i="14"/>
  <c r="EB86" i="14"/>
  <c r="EB150" i="14"/>
  <c r="DT23" i="14"/>
  <c r="DT87" i="14"/>
  <c r="DT151" i="14"/>
  <c r="DT215" i="14"/>
  <c r="DT279" i="14"/>
  <c r="DT343" i="14"/>
  <c r="DL25" i="14"/>
  <c r="DL89" i="14"/>
  <c r="DL153" i="14"/>
  <c r="DL217" i="14"/>
  <c r="DL281" i="14"/>
  <c r="DL345" i="14"/>
  <c r="DL409" i="14"/>
  <c r="DL473" i="14"/>
  <c r="DL537" i="14"/>
  <c r="DL601" i="14"/>
  <c r="DL665" i="14"/>
  <c r="DL729" i="14"/>
  <c r="CN31" i="14"/>
  <c r="CF56" i="14"/>
  <c r="BX38" i="14"/>
  <c r="BX102" i="14"/>
  <c r="BP28" i="14"/>
  <c r="BP92" i="14"/>
  <c r="BP156" i="14"/>
  <c r="BP220" i="14"/>
  <c r="AZ23" i="14"/>
  <c r="AR41" i="14"/>
  <c r="AR105" i="14"/>
  <c r="AJ59" i="14"/>
  <c r="AJ123" i="14"/>
  <c r="AJ187" i="14"/>
  <c r="AB59" i="14"/>
  <c r="AB123" i="14"/>
  <c r="AB187" i="14"/>
  <c r="AB251" i="14"/>
  <c r="AB315" i="14"/>
  <c r="T9" i="14"/>
  <c r="T73" i="14"/>
  <c r="T137" i="14"/>
  <c r="T201" i="14"/>
  <c r="T265" i="14"/>
  <c r="T329" i="14"/>
  <c r="T393" i="14"/>
  <c r="T457" i="14"/>
  <c r="T521" i="14"/>
  <c r="T585" i="14"/>
  <c r="T649" i="14"/>
  <c r="T713" i="14"/>
  <c r="BX108" i="14"/>
  <c r="EJ88" i="14"/>
  <c r="DL444" i="14"/>
  <c r="BX29" i="14"/>
  <c r="BP143" i="14"/>
  <c r="AR96" i="14"/>
  <c r="AB50" i="14"/>
  <c r="AB306" i="14"/>
  <c r="T196" i="14"/>
  <c r="T452" i="14"/>
  <c r="T708" i="14"/>
  <c r="EJ13" i="14"/>
  <c r="EJ77" i="14"/>
  <c r="EB42" i="14"/>
  <c r="EB106" i="14"/>
  <c r="EB170" i="14"/>
  <c r="DT43" i="14"/>
  <c r="DT107" i="14"/>
  <c r="DT171" i="14"/>
  <c r="DT235" i="14"/>
  <c r="DT299" i="14"/>
  <c r="DT363" i="14"/>
  <c r="DL45" i="14"/>
  <c r="DL109" i="14"/>
  <c r="DL173" i="14"/>
  <c r="DL237" i="14"/>
  <c r="DL301" i="14"/>
  <c r="DL365" i="14"/>
  <c r="DL429" i="14"/>
  <c r="DL493" i="14"/>
  <c r="DL557" i="14"/>
  <c r="DL621" i="14"/>
  <c r="DL685" i="14"/>
  <c r="DD2" i="14"/>
  <c r="CF12" i="14"/>
  <c r="CF76" i="14"/>
  <c r="BX58" i="14"/>
  <c r="BX122" i="14"/>
  <c r="BP48" i="14"/>
  <c r="BP112" i="14"/>
  <c r="BP176" i="14"/>
  <c r="BP240" i="14"/>
  <c r="AZ43" i="14"/>
  <c r="AR61" i="14"/>
  <c r="AJ15" i="14"/>
  <c r="AJ79" i="14"/>
  <c r="AJ143" i="14"/>
  <c r="AB15" i="14"/>
  <c r="AB79" i="14"/>
  <c r="AB143" i="14"/>
  <c r="AB207" i="14"/>
  <c r="AB271" i="14"/>
  <c r="AB335" i="14"/>
  <c r="T29" i="14"/>
  <c r="T93" i="14"/>
  <c r="T157" i="14"/>
  <c r="T221" i="14"/>
  <c r="T285" i="14"/>
  <c r="T349" i="14"/>
  <c r="T413" i="14"/>
  <c r="T477" i="14"/>
  <c r="T541" i="14"/>
  <c r="T605" i="14"/>
  <c r="T669" i="14"/>
  <c r="T733" i="14"/>
  <c r="T199" i="14"/>
  <c r="DT118" i="14"/>
  <c r="DL744" i="14"/>
  <c r="BX109" i="14"/>
  <c r="BP223" i="14"/>
  <c r="AJ66" i="14"/>
  <c r="AB130" i="14"/>
  <c r="T20" i="14"/>
  <c r="T276" i="14"/>
  <c r="T532" i="14"/>
  <c r="ER16" i="14"/>
  <c r="EJ33" i="14"/>
  <c r="EJ97" i="14"/>
  <c r="EB62" i="14"/>
  <c r="EB126" i="14"/>
  <c r="EB190" i="14"/>
  <c r="DT63" i="14"/>
  <c r="DT127" i="14"/>
  <c r="DT191" i="14"/>
  <c r="DT255" i="14"/>
  <c r="DT319" i="14"/>
  <c r="DL1" i="14"/>
  <c r="DL65" i="14"/>
  <c r="DL129" i="14"/>
  <c r="DL193" i="14"/>
  <c r="DL257" i="14"/>
  <c r="DL321" i="14"/>
  <c r="DL385" i="14"/>
  <c r="DL449" i="14"/>
  <c r="DL513" i="14"/>
  <c r="DL577" i="14"/>
  <c r="DL641" i="14"/>
  <c r="DL705" i="14"/>
  <c r="CN7" i="14"/>
  <c r="CF32" i="14"/>
  <c r="BX14" i="14"/>
  <c r="BX78" i="14"/>
  <c r="BP4" i="14"/>
  <c r="BP68" i="14"/>
  <c r="BP132" i="14"/>
  <c r="BP196" i="14"/>
  <c r="BH10" i="14"/>
  <c r="AR17" i="14"/>
  <c r="AR81" i="14"/>
  <c r="AJ35" i="14"/>
  <c r="AJ99" i="14"/>
  <c r="AJ163" i="14"/>
  <c r="AB35" i="14"/>
  <c r="AB99" i="14"/>
  <c r="AB163" i="14"/>
  <c r="AB227" i="14"/>
  <c r="AB291" i="14"/>
  <c r="AB355" i="14"/>
  <c r="T49" i="14"/>
  <c r="T113" i="14"/>
  <c r="T177" i="14"/>
  <c r="T241" i="14"/>
  <c r="T305" i="14"/>
  <c r="T369" i="14"/>
  <c r="T433" i="14"/>
  <c r="T497" i="14"/>
  <c r="T561" i="14"/>
  <c r="T721" i="14"/>
  <c r="T560" i="14"/>
  <c r="T304" i="14"/>
  <c r="T48" i="14"/>
  <c r="AB158" i="14"/>
  <c r="AJ94" i="14"/>
  <c r="BH1" i="14"/>
  <c r="BX137" i="14"/>
  <c r="CN6" i="14"/>
  <c r="DT230" i="14"/>
  <c r="T311" i="14"/>
  <c r="T732" i="14"/>
  <c r="T476" i="14"/>
  <c r="T220" i="14"/>
  <c r="AB330" i="14"/>
  <c r="AB74" i="14"/>
  <c r="AJ10" i="14"/>
  <c r="BP167" i="14"/>
  <c r="BX53" i="14"/>
  <c r="DL540" i="14"/>
  <c r="EB85" i="14"/>
  <c r="AR47" i="14"/>
  <c r="T648" i="14"/>
  <c r="T392" i="14"/>
  <c r="T136" i="14"/>
  <c r="AB246" i="14"/>
  <c r="AJ182" i="14"/>
  <c r="AR36" i="14"/>
  <c r="BP83" i="14"/>
  <c r="CF51" i="14"/>
  <c r="DL204" i="14"/>
  <c r="T663" i="14"/>
  <c r="DL408" i="14"/>
  <c r="EJ52" i="14"/>
  <c r="CF42" i="14"/>
  <c r="DL52" i="14"/>
  <c r="T511" i="14"/>
  <c r="DL736" i="14"/>
  <c r="DT90" i="14"/>
  <c r="T159" i="14"/>
  <c r="DL331" i="14"/>
  <c r="AB37" i="14"/>
  <c r="AJ100" i="14"/>
  <c r="DT70" i="14"/>
  <c r="DT274" i="14"/>
  <c r="DL564" i="14"/>
  <c r="DL224" i="14"/>
  <c r="DL111" i="14"/>
  <c r="T566" i="14"/>
  <c r="ER29" i="14"/>
  <c r="EJ46" i="14"/>
  <c r="EB11" i="14"/>
  <c r="EB75" i="14"/>
  <c r="EB139" i="14"/>
  <c r="DT16" i="14"/>
  <c r="DT80" i="14"/>
  <c r="DT144" i="14"/>
  <c r="DT208" i="14"/>
  <c r="DT272" i="14"/>
  <c r="DT336" i="14"/>
  <c r="DL18" i="14"/>
  <c r="ER17" i="14"/>
  <c r="EJ34" i="14"/>
  <c r="EJ98" i="14"/>
  <c r="EB63" i="14"/>
  <c r="EB127" i="14"/>
  <c r="DT4" i="14"/>
  <c r="DT68" i="14"/>
  <c r="DT132" i="14"/>
  <c r="DT196" i="14"/>
  <c r="DT260" i="14"/>
  <c r="DT324" i="14"/>
  <c r="DL6" i="14"/>
  <c r="ER21" i="14"/>
  <c r="EJ38" i="14"/>
  <c r="EB3" i="14"/>
  <c r="EB67" i="14"/>
  <c r="EB131" i="14"/>
  <c r="DT8" i="14"/>
  <c r="DT72" i="14"/>
  <c r="DT136" i="14"/>
  <c r="DT200" i="14"/>
  <c r="DT264" i="14"/>
  <c r="DT328" i="14"/>
  <c r="DL10" i="14"/>
  <c r="DL735" i="14"/>
  <c r="EJ24" i="14"/>
  <c r="DL380" i="14"/>
  <c r="BX13" i="14"/>
  <c r="BP127" i="14"/>
  <c r="AR80" i="14"/>
  <c r="AB34" i="14"/>
  <c r="AB290" i="14"/>
  <c r="T180" i="14"/>
  <c r="T436" i="14"/>
  <c r="T692" i="14"/>
  <c r="EJ9" i="14"/>
  <c r="EJ73" i="14"/>
  <c r="EB38" i="14"/>
  <c r="EB102" i="14"/>
  <c r="EB166" i="14"/>
  <c r="DT39" i="14"/>
  <c r="DT103" i="14"/>
  <c r="DT167" i="14"/>
  <c r="DT231" i="14"/>
  <c r="DT295" i="14"/>
  <c r="DT359" i="14"/>
  <c r="DL41" i="14"/>
  <c r="DL105" i="14"/>
  <c r="DL169" i="14"/>
  <c r="DL233" i="14"/>
  <c r="DL297" i="14"/>
  <c r="DL361" i="14"/>
  <c r="DL425" i="14"/>
  <c r="DL489" i="14"/>
  <c r="DL553" i="14"/>
  <c r="DL617" i="14"/>
  <c r="DL681" i="14"/>
  <c r="DL745" i="14"/>
  <c r="CF8" i="14"/>
  <c r="CF72" i="14"/>
  <c r="BX54" i="14"/>
  <c r="BX118" i="14"/>
  <c r="BP44" i="14"/>
  <c r="BP108" i="14"/>
  <c r="BP172" i="14"/>
  <c r="BP236" i="14"/>
  <c r="AZ39" i="14"/>
  <c r="AR57" i="14"/>
  <c r="AJ11" i="14"/>
  <c r="AJ75" i="14"/>
  <c r="AJ139" i="14"/>
  <c r="AB11" i="14"/>
  <c r="AB75" i="14"/>
  <c r="AB139" i="14"/>
  <c r="AB203" i="14"/>
  <c r="AB267" i="14"/>
  <c r="AB331" i="14"/>
  <c r="T25" i="14"/>
  <c r="T89" i="14"/>
  <c r="T153" i="14"/>
  <c r="T217" i="14"/>
  <c r="T281" i="14"/>
  <c r="T345" i="14"/>
  <c r="T409" i="14"/>
  <c r="T473" i="14"/>
  <c r="T537" i="14"/>
  <c r="T601" i="14"/>
  <c r="T665" i="14"/>
  <c r="T729" i="14"/>
  <c r="T15" i="14"/>
  <c r="DT54" i="14"/>
  <c r="DL700" i="14"/>
  <c r="BX93" i="14"/>
  <c r="BP207" i="14"/>
  <c r="AJ50" i="14"/>
  <c r="AB114" i="14"/>
  <c r="T4" i="14"/>
  <c r="T260" i="14"/>
  <c r="T516" i="14"/>
  <c r="ER4" i="14"/>
  <c r="EJ29" i="14"/>
  <c r="EJ93" i="14"/>
  <c r="EB58" i="14"/>
  <c r="EB122" i="14"/>
  <c r="EB186" i="14"/>
  <c r="DT59" i="14"/>
  <c r="DT123" i="14"/>
  <c r="DT187" i="14"/>
  <c r="DT251" i="14"/>
  <c r="DT315" i="14"/>
  <c r="DT379" i="14"/>
  <c r="DL61" i="14"/>
  <c r="DL125" i="14"/>
  <c r="DL189" i="14"/>
  <c r="DL253" i="14"/>
  <c r="DL317" i="14"/>
  <c r="DL381" i="14"/>
  <c r="DL445" i="14"/>
  <c r="DL509" i="14"/>
  <c r="DL573" i="14"/>
  <c r="DL637" i="14"/>
  <c r="DL701" i="14"/>
  <c r="CN3" i="14"/>
  <c r="CF28" i="14"/>
  <c r="BX10" i="14"/>
  <c r="BX74" i="14"/>
  <c r="BX138" i="14"/>
  <c r="BP64" i="14"/>
  <c r="BP128" i="14"/>
  <c r="BP192" i="14"/>
  <c r="BH6" i="14"/>
  <c r="AR13" i="14"/>
  <c r="AR77" i="14"/>
  <c r="AJ31" i="14"/>
  <c r="AJ95" i="14"/>
  <c r="AJ159" i="14"/>
  <c r="AB31" i="14"/>
  <c r="AB95" i="14"/>
  <c r="AB159" i="14"/>
  <c r="AB223" i="14"/>
  <c r="AB287" i="14"/>
  <c r="AB351" i="14"/>
  <c r="T45" i="14"/>
  <c r="T109" i="14"/>
  <c r="T173" i="14"/>
  <c r="T237" i="14"/>
  <c r="T301" i="14"/>
  <c r="T365" i="14"/>
  <c r="T429" i="14"/>
  <c r="T493" i="14"/>
  <c r="T557" i="14"/>
  <c r="T621" i="14"/>
  <c r="T685" i="14"/>
  <c r="T749" i="14"/>
  <c r="T455" i="14"/>
  <c r="DT374" i="14"/>
  <c r="CN42" i="14"/>
  <c r="BP31" i="14"/>
  <c r="AZ26" i="14"/>
  <c r="AJ130" i="14"/>
  <c r="AB194" i="14"/>
  <c r="T84" i="14"/>
  <c r="T340" i="14"/>
  <c r="T596" i="14"/>
  <c r="ER32" i="14"/>
  <c r="EJ49" i="14"/>
  <c r="EB14" i="14"/>
  <c r="EB78" i="14"/>
  <c r="EB142" i="14"/>
  <c r="DT15" i="14"/>
  <c r="DT79" i="14"/>
  <c r="DT143" i="14"/>
  <c r="DT207" i="14"/>
  <c r="DT271" i="14"/>
  <c r="DT335" i="14"/>
  <c r="DL17" i="14"/>
  <c r="DL81" i="14"/>
  <c r="DL145" i="14"/>
  <c r="DL209" i="14"/>
  <c r="DL273" i="14"/>
  <c r="DL337" i="14"/>
  <c r="DL401" i="14"/>
  <c r="DL465" i="14"/>
  <c r="DL529" i="14"/>
  <c r="DL593" i="14"/>
  <c r="DL657" i="14"/>
  <c r="DL721" i="14"/>
  <c r="CN23" i="14"/>
  <c r="CF48" i="14"/>
  <c r="BX30" i="14"/>
  <c r="BX94" i="14"/>
  <c r="BP20" i="14"/>
  <c r="BP84" i="14"/>
  <c r="BP148" i="14"/>
  <c r="BP212" i="14"/>
  <c r="AZ15" i="14"/>
  <c r="AR33" i="14"/>
  <c r="AR97" i="14"/>
  <c r="AJ51" i="14"/>
  <c r="AJ115" i="14"/>
  <c r="AJ179" i="14"/>
  <c r="AB51" i="14"/>
  <c r="AB115" i="14"/>
  <c r="AB179" i="14"/>
  <c r="AB243" i="14"/>
  <c r="AB307" i="14"/>
  <c r="T1" i="14"/>
  <c r="T65" i="14"/>
  <c r="T129" i="14"/>
  <c r="T193" i="14"/>
  <c r="T257" i="14"/>
  <c r="T321" i="14"/>
  <c r="T385" i="14"/>
  <c r="T449" i="14"/>
  <c r="T513" i="14"/>
  <c r="T577" i="14"/>
  <c r="T752" i="14"/>
  <c r="T496" i="14"/>
  <c r="T240" i="14"/>
  <c r="AB350" i="14"/>
  <c r="AB94" i="14"/>
  <c r="AJ30" i="14"/>
  <c r="BP187" i="14"/>
  <c r="BX73" i="14"/>
  <c r="DL620" i="14"/>
  <c r="EB165" i="14"/>
  <c r="AB65" i="14"/>
  <c r="T668" i="14"/>
  <c r="T412" i="14"/>
  <c r="T156" i="14"/>
  <c r="AB266" i="14"/>
  <c r="AB10" i="14"/>
  <c r="AR56" i="14"/>
  <c r="BP103" i="14"/>
  <c r="CF71" i="14"/>
  <c r="DL284" i="14"/>
  <c r="T743" i="14"/>
  <c r="DL351" i="14"/>
  <c r="T584" i="14"/>
  <c r="T328" i="14"/>
  <c r="T72" i="14"/>
  <c r="AB182" i="14"/>
  <c r="AJ118" i="14"/>
  <c r="AZ14" i="14"/>
  <c r="BP19" i="14"/>
  <c r="CN30" i="14"/>
  <c r="DT326" i="14"/>
  <c r="T407" i="14"/>
  <c r="DL152" i="14"/>
  <c r="T611" i="14"/>
  <c r="DT205" i="14"/>
  <c r="DT174" i="14"/>
  <c r="T255" i="14"/>
  <c r="DL480" i="14"/>
  <c r="EB25" i="14"/>
  <c r="BP110" i="14"/>
  <c r="T23" i="14"/>
  <c r="AR37" i="14"/>
  <c r="DL316" i="14"/>
  <c r="T676" i="14"/>
  <c r="DT163" i="14"/>
  <c r="DL293" i="14"/>
  <c r="CF4" i="14"/>
  <c r="AZ35" i="14"/>
  <c r="AB199" i="14"/>
  <c r="T341" i="14"/>
  <c r="DL60" i="14"/>
  <c r="DT211" i="14"/>
  <c r="BX34" i="14"/>
  <c r="AB82" i="14"/>
  <c r="EB114" i="14"/>
  <c r="DL53" i="14"/>
  <c r="DL565" i="14"/>
  <c r="BP56" i="14"/>
  <c r="AJ151" i="14"/>
  <c r="T101" i="14"/>
  <c r="T613" i="14"/>
  <c r="ER36" i="14"/>
  <c r="DL277" i="14"/>
  <c r="DT182" i="14"/>
  <c r="T548" i="14"/>
  <c r="DT131" i="14"/>
  <c r="DL261" i="14"/>
  <c r="CN11" i="14"/>
  <c r="BP8" i="14"/>
  <c r="AZ3" i="14"/>
  <c r="AJ103" i="14"/>
  <c r="AB167" i="14"/>
  <c r="T53" i="14"/>
  <c r="T309" i="14"/>
  <c r="T565" i="14"/>
  <c r="T581" i="14"/>
  <c r="AJ119" i="14"/>
  <c r="T5" i="14"/>
  <c r="T709" i="14"/>
  <c r="AB55" i="14"/>
  <c r="ER9" i="14"/>
  <c r="EB119" i="14"/>
  <c r="DT188" i="14"/>
  <c r="DL54" i="14"/>
  <c r="DL118" i="14"/>
  <c r="DL182" i="14"/>
  <c r="DL246" i="14"/>
  <c r="DL310" i="14"/>
  <c r="DL374" i="14"/>
  <c r="DL438" i="14"/>
  <c r="DL502" i="14"/>
  <c r="DL566" i="14"/>
  <c r="DL630" i="14"/>
  <c r="DL694" i="14"/>
  <c r="CV9" i="14"/>
  <c r="CF21" i="14"/>
  <c r="BX3" i="14"/>
  <c r="BX67" i="14"/>
  <c r="BX131" i="14"/>
  <c r="BP53" i="14"/>
  <c r="BP117" i="14"/>
  <c r="BP181" i="14"/>
  <c r="EB71" i="14"/>
  <c r="DT140" i="14"/>
  <c r="DL14" i="14"/>
  <c r="DL106" i="14"/>
  <c r="DL170" i="14"/>
  <c r="DL234" i="14"/>
  <c r="DL298" i="14"/>
  <c r="DL362" i="14"/>
  <c r="DL426" i="14"/>
  <c r="DL490" i="14"/>
  <c r="DL554" i="14"/>
  <c r="DL618" i="14"/>
  <c r="DL682" i="14"/>
  <c r="DD3" i="14"/>
  <c r="CF9" i="14"/>
  <c r="CF73" i="14"/>
  <c r="BX55" i="14"/>
  <c r="BX119" i="14"/>
  <c r="BP41" i="14"/>
  <c r="BP105" i="14"/>
  <c r="BP169" i="14"/>
  <c r="EB23" i="14"/>
  <c r="DT92" i="14"/>
  <c r="T133" i="14"/>
  <c r="AB18" i="14"/>
  <c r="EB98" i="14"/>
  <c r="DL37" i="14"/>
  <c r="DL549" i="14"/>
  <c r="BP40" i="14"/>
  <c r="AJ135" i="14"/>
  <c r="T85" i="14"/>
  <c r="T597" i="14"/>
  <c r="T612" i="14"/>
  <c r="DL405" i="14"/>
  <c r="DL572" i="14"/>
  <c r="T740" i="14"/>
  <c r="DT179" i="14"/>
  <c r="DL309" i="14"/>
  <c r="CF20" i="14"/>
  <c r="AR5" i="14"/>
  <c r="AB215" i="14"/>
  <c r="T357" i="14"/>
  <c r="CF15" i="14"/>
  <c r="DT147" i="14"/>
  <c r="DL725" i="14"/>
  <c r="AJ82" i="14"/>
  <c r="EB66" i="14"/>
  <c r="DL5" i="14"/>
  <c r="DL517" i="14"/>
  <c r="BX18" i="14"/>
  <c r="BP136" i="14"/>
  <c r="AR85" i="14"/>
  <c r="AB39" i="14"/>
  <c r="AB295" i="14"/>
  <c r="T181" i="14"/>
  <c r="T437" i="14"/>
  <c r="T693" i="14"/>
  <c r="T69" i="14"/>
  <c r="T517" i="14"/>
  <c r="AJ55" i="14"/>
  <c r="T197" i="14"/>
  <c r="BP152" i="14"/>
  <c r="EJ90" i="14"/>
  <c r="DT60" i="14"/>
  <c r="DT316" i="14"/>
  <c r="DL86" i="14"/>
  <c r="DL150" i="14"/>
  <c r="DL214" i="14"/>
  <c r="DL278" i="14"/>
  <c r="DL342" i="14"/>
  <c r="DL406" i="14"/>
  <c r="DL470" i="14"/>
  <c r="DL534" i="14"/>
  <c r="DL598" i="14"/>
  <c r="DL662" i="14"/>
  <c r="DL726" i="14"/>
  <c r="CN32" i="14"/>
  <c r="CF53" i="14"/>
  <c r="BX35" i="14"/>
  <c r="BX99" i="14"/>
  <c r="BP21" i="14"/>
  <c r="BP85" i="14"/>
  <c r="BP149" i="14"/>
  <c r="EJ42" i="14"/>
  <c r="DT12" i="14"/>
  <c r="DT268" i="14"/>
  <c r="DL74" i="14"/>
  <c r="DL138" i="14"/>
  <c r="DL202" i="14"/>
  <c r="DL266" i="14"/>
  <c r="DL330" i="14"/>
  <c r="DL394" i="14"/>
  <c r="DL458" i="14"/>
  <c r="DL522" i="14"/>
  <c r="DL586" i="14"/>
  <c r="DL650" i="14"/>
  <c r="DL714" i="14"/>
  <c r="CN20" i="14"/>
  <c r="CF41" i="14"/>
  <c r="BX23" i="14"/>
  <c r="BX87" i="14"/>
  <c r="BP9" i="14"/>
  <c r="BP73" i="14"/>
  <c r="BP137" i="14"/>
  <c r="ER41" i="14"/>
  <c r="EB151" i="14"/>
  <c r="DT220" i="14"/>
  <c r="DL479" i="14"/>
  <c r="T164" i="14"/>
  <c r="DT35" i="14"/>
  <c r="DL165" i="14"/>
  <c r="DL677" i="14"/>
  <c r="BP168" i="14"/>
  <c r="AB71" i="14"/>
  <c r="T213" i="14"/>
  <c r="T725" i="14"/>
  <c r="EB146" i="14"/>
  <c r="DL661" i="14"/>
  <c r="BP175" i="14"/>
  <c r="EJ85" i="14"/>
  <c r="DT307" i="14"/>
  <c r="DL437" i="14"/>
  <c r="BX66" i="14"/>
  <c r="AJ23" i="14"/>
  <c r="AB343" i="14"/>
  <c r="T485" i="14"/>
  <c r="AB210" i="14"/>
  <c r="DL21" i="14"/>
  <c r="BP24" i="14"/>
  <c r="T36" i="14"/>
  <c r="DT3" i="14"/>
  <c r="DL133" i="14"/>
  <c r="DL645" i="14"/>
  <c r="BX82" i="14"/>
  <c r="BP200" i="14"/>
  <c r="AJ39" i="14"/>
  <c r="AB103" i="14"/>
  <c r="AB359" i="14"/>
  <c r="T245" i="14"/>
  <c r="T501" i="14"/>
  <c r="T757" i="14"/>
  <c r="AB183" i="14"/>
  <c r="T261" i="14"/>
  <c r="BP216" i="14"/>
  <c r="AB311" i="14"/>
  <c r="EZ7" i="14"/>
  <c r="EB55" i="14"/>
  <c r="DT124" i="14"/>
  <c r="DT380" i="14"/>
  <c r="DL102" i="14"/>
  <c r="DL166" i="14"/>
  <c r="DL230" i="14"/>
  <c r="DL294" i="14"/>
  <c r="DL358" i="14"/>
  <c r="DL422" i="14"/>
  <c r="DL486" i="14"/>
  <c r="DL550" i="14"/>
  <c r="DL614" i="14"/>
  <c r="DL678" i="14"/>
  <c r="DL742" i="14"/>
  <c r="CF5" i="14"/>
  <c r="CF69" i="14"/>
  <c r="BX51" i="14"/>
  <c r="BX115" i="14"/>
  <c r="BP37" i="14"/>
  <c r="BP101" i="14"/>
  <c r="BP165" i="14"/>
  <c r="EB7" i="14"/>
  <c r="DT76" i="14"/>
  <c r="DT332" i="14"/>
  <c r="DL90" i="14"/>
  <c r="DL154" i="14"/>
  <c r="DL218" i="14"/>
  <c r="DL282" i="14"/>
  <c r="DL346" i="14"/>
  <c r="DL410" i="14"/>
  <c r="DL474" i="14"/>
  <c r="DL538" i="14"/>
  <c r="DL602" i="14"/>
  <c r="DL666" i="14"/>
  <c r="DL730" i="14"/>
  <c r="CN36" i="14"/>
  <c r="CF57" i="14"/>
  <c r="BX39" i="14"/>
  <c r="BX103" i="14"/>
  <c r="BP25" i="14"/>
  <c r="BP89" i="14"/>
  <c r="BP153" i="14"/>
  <c r="EJ58" i="14"/>
  <c r="DT28" i="14"/>
  <c r="BP111" i="14"/>
  <c r="BX50" i="14"/>
  <c r="AJ146" i="14"/>
  <c r="DT51" i="14"/>
  <c r="AB87" i="14"/>
  <c r="DL469" i="14"/>
  <c r="DL389" i="14"/>
  <c r="AJ167" i="14"/>
  <c r="T629" i="14"/>
  <c r="T453" i="14"/>
  <c r="DT252" i="14"/>
  <c r="DL262" i="14"/>
  <c r="DL518" i="14"/>
  <c r="CN16" i="14"/>
  <c r="BP5" i="14"/>
  <c r="EB135" i="14"/>
  <c r="DL186" i="14"/>
  <c r="DL442" i="14"/>
  <c r="DL698" i="14"/>
  <c r="BX71" i="14"/>
  <c r="BP185" i="14"/>
  <c r="DT348" i="14"/>
  <c r="DL94" i="14"/>
  <c r="DL158" i="14"/>
  <c r="DL222" i="14"/>
  <c r="DL286" i="14"/>
  <c r="DL350" i="14"/>
  <c r="DL414" i="14"/>
  <c r="DL478" i="14"/>
  <c r="DL542" i="14"/>
  <c r="DL606" i="14"/>
  <c r="DL670" i="14"/>
  <c r="DL734" i="14"/>
  <c r="CN40" i="14"/>
  <c r="CF61" i="14"/>
  <c r="BX43" i="14"/>
  <c r="BX107" i="14"/>
  <c r="BP29" i="14"/>
  <c r="BP93" i="14"/>
  <c r="BP157" i="14"/>
  <c r="EB167" i="14"/>
  <c r="DL194" i="14"/>
  <c r="DL450" i="14"/>
  <c r="DL706" i="14"/>
  <c r="BX79" i="14"/>
  <c r="BP193" i="14"/>
  <c r="BH7" i="14"/>
  <c r="AR18" i="14"/>
  <c r="AR82" i="14"/>
  <c r="AJ40" i="14"/>
  <c r="AJ104" i="14"/>
  <c r="AJ168" i="14"/>
  <c r="AB44" i="14"/>
  <c r="AB108" i="14"/>
  <c r="AB172" i="14"/>
  <c r="AB236" i="14"/>
  <c r="AB300" i="14"/>
  <c r="AB364" i="14"/>
  <c r="T58" i="14"/>
  <c r="T122" i="14"/>
  <c r="T186" i="14"/>
  <c r="T250" i="14"/>
  <c r="DL82" i="14"/>
  <c r="DL338" i="14"/>
  <c r="DL594" i="14"/>
  <c r="CF49" i="14"/>
  <c r="BP81" i="14"/>
  <c r="BP229" i="14"/>
  <c r="AZ36" i="14"/>
  <c r="AR54" i="14"/>
  <c r="AJ12" i="14"/>
  <c r="AJ76" i="14"/>
  <c r="AJ140" i="14"/>
  <c r="AB16" i="14"/>
  <c r="AB80" i="14"/>
  <c r="AB144" i="14"/>
  <c r="AB208" i="14"/>
  <c r="AB272" i="14"/>
  <c r="AB336" i="14"/>
  <c r="T30" i="14"/>
  <c r="T94" i="14"/>
  <c r="T158" i="14"/>
  <c r="T222" i="14"/>
  <c r="DT364" i="14"/>
  <c r="DL290" i="14"/>
  <c r="DT291" i="14"/>
  <c r="AB327" i="14"/>
  <c r="AJ65" i="14"/>
  <c r="DL693" i="14"/>
  <c r="T741" i="14"/>
  <c r="EJ37" i="14"/>
  <c r="BP72" i="14"/>
  <c r="T117" i="14"/>
  <c r="AZ19" i="14"/>
  <c r="EJ26" i="14"/>
  <c r="DL134" i="14"/>
  <c r="DL390" i="14"/>
  <c r="DL646" i="14"/>
  <c r="BX19" i="14"/>
  <c r="BP133" i="14"/>
  <c r="DL58" i="14"/>
  <c r="DL314" i="14"/>
  <c r="DL570" i="14"/>
  <c r="CF25" i="14"/>
  <c r="BP57" i="14"/>
  <c r="DT156" i="14"/>
  <c r="DL62" i="14"/>
  <c r="DL126" i="14"/>
  <c r="DL190" i="14"/>
  <c r="DL254" i="14"/>
  <c r="DL318" i="14"/>
  <c r="DL382" i="14"/>
  <c r="DL446" i="14"/>
  <c r="DL510" i="14"/>
  <c r="DL574" i="14"/>
  <c r="DL638" i="14"/>
  <c r="DL702" i="14"/>
  <c r="CN8" i="14"/>
  <c r="CF29" i="14"/>
  <c r="BX11" i="14"/>
  <c r="BX75" i="14"/>
  <c r="BX139" i="14"/>
  <c r="BP61" i="14"/>
  <c r="BP125" i="14"/>
  <c r="BP189" i="14"/>
  <c r="DL66" i="14"/>
  <c r="DL322" i="14"/>
  <c r="DL578" i="14"/>
  <c r="CF33" i="14"/>
  <c r="BP65" i="14"/>
  <c r="BP225" i="14"/>
  <c r="AZ32" i="14"/>
  <c r="AR50" i="14"/>
  <c r="AJ8" i="14"/>
  <c r="AJ72" i="14"/>
  <c r="AJ136" i="14"/>
  <c r="AB12" i="14"/>
  <c r="AB76" i="14"/>
  <c r="AB140" i="14"/>
  <c r="AB204" i="14"/>
  <c r="AB268" i="14"/>
  <c r="AB332" i="14"/>
  <c r="T26" i="14"/>
  <c r="T90" i="14"/>
  <c r="T154" i="14"/>
  <c r="T218" i="14"/>
  <c r="DT44" i="14"/>
  <c r="DL210" i="14"/>
  <c r="DL466" i="14"/>
  <c r="DL722" i="14"/>
  <c r="BX95" i="14"/>
  <c r="BP197" i="14"/>
  <c r="AZ4" i="14"/>
  <c r="AR22" i="14"/>
  <c r="AR86" i="14"/>
  <c r="AJ44" i="14"/>
  <c r="AJ108" i="14"/>
  <c r="AJ172" i="14"/>
  <c r="AB48" i="14"/>
  <c r="AB112" i="14"/>
  <c r="AB176" i="14"/>
  <c r="AB240" i="14"/>
  <c r="AB304" i="14"/>
  <c r="AB368" i="14"/>
  <c r="T62" i="14"/>
  <c r="T126" i="14"/>
  <c r="T190" i="14"/>
  <c r="EB39" i="14"/>
  <c r="DL162" i="14"/>
  <c r="DL418" i="14"/>
  <c r="T645" i="14"/>
  <c r="DL421" i="14"/>
  <c r="T469" i="14"/>
  <c r="T228" i="14"/>
  <c r="BP184" i="14"/>
  <c r="EB82" i="14"/>
  <c r="DT259" i="14"/>
  <c r="AR21" i="14"/>
  <c r="T373" i="14"/>
  <c r="AB119" i="14"/>
  <c r="EB183" i="14"/>
  <c r="DL198" i="14"/>
  <c r="DL454" i="14"/>
  <c r="DL710" i="14"/>
  <c r="BX83" i="14"/>
  <c r="ER25" i="14"/>
  <c r="DL122" i="14"/>
  <c r="DL378" i="14"/>
  <c r="DL634" i="14"/>
  <c r="BX7" i="14"/>
  <c r="BP121" i="14"/>
  <c r="DT284" i="14"/>
  <c r="DL78" i="14"/>
  <c r="DL142" i="14"/>
  <c r="DL206" i="14"/>
  <c r="DL270" i="14"/>
  <c r="DL334" i="14"/>
  <c r="DL398" i="14"/>
  <c r="DL462" i="14"/>
  <c r="DL526" i="14"/>
  <c r="DL590" i="14"/>
  <c r="DL654" i="14"/>
  <c r="DL718" i="14"/>
  <c r="CN24" i="14"/>
  <c r="CF45" i="14"/>
  <c r="BX27" i="14"/>
  <c r="BX91" i="14"/>
  <c r="BP13" i="14"/>
  <c r="BP77" i="14"/>
  <c r="BP141" i="14"/>
  <c r="EJ10" i="14"/>
  <c r="DL130" i="14"/>
  <c r="DL386" i="14"/>
  <c r="DL642" i="14"/>
  <c r="BX15" i="14"/>
  <c r="BP129" i="14"/>
  <c r="BP241" i="14"/>
  <c r="AR2" i="14"/>
  <c r="AR66" i="14"/>
  <c r="AJ24" i="14"/>
  <c r="AJ88" i="14"/>
  <c r="AJ152" i="14"/>
  <c r="AB28" i="14"/>
  <c r="AB92" i="14"/>
  <c r="AB156" i="14"/>
  <c r="AB220" i="14"/>
  <c r="AB284" i="14"/>
  <c r="AB348" i="14"/>
  <c r="T42" i="14"/>
  <c r="T106" i="14"/>
  <c r="T170" i="14"/>
  <c r="T234" i="14"/>
  <c r="DT300" i="14"/>
  <c r="DL274" i="14"/>
  <c r="DL530" i="14"/>
  <c r="CN28" i="14"/>
  <c r="BP17" i="14"/>
  <c r="BP213" i="14"/>
  <c r="AZ20" i="14"/>
  <c r="AR38" i="14"/>
  <c r="AR102" i="14"/>
  <c r="AJ60" i="14"/>
  <c r="AJ124" i="14"/>
  <c r="AJ188" i="14"/>
  <c r="AB64" i="14"/>
  <c r="AB128" i="14"/>
  <c r="AB192" i="14"/>
  <c r="AB256" i="14"/>
  <c r="AB320" i="14"/>
  <c r="T14" i="14"/>
  <c r="T78" i="14"/>
  <c r="T142" i="14"/>
  <c r="T206" i="14"/>
  <c r="DT108" i="14"/>
  <c r="DL226" i="14"/>
  <c r="DL482" i="14"/>
  <c r="AJ7" i="14"/>
  <c r="BX125" i="14"/>
  <c r="AR101" i="14"/>
  <c r="CF37" i="14"/>
  <c r="DL506" i="14"/>
  <c r="DL30" i="14"/>
  <c r="DL302" i="14"/>
  <c r="DL558" i="14"/>
  <c r="CF13" i="14"/>
  <c r="BP45" i="14"/>
  <c r="DL258" i="14"/>
  <c r="BP209" i="14"/>
  <c r="AJ56" i="14"/>
  <c r="AB124" i="14"/>
  <c r="T10" i="14"/>
  <c r="EJ74" i="14"/>
  <c r="BX31" i="14"/>
  <c r="AR70" i="14"/>
  <c r="AB32" i="14"/>
  <c r="AB288" i="14"/>
  <c r="T174" i="14"/>
  <c r="DL546" i="14"/>
  <c r="CF1" i="14"/>
  <c r="BP33" i="14"/>
  <c r="BP217" i="14"/>
  <c r="AZ24" i="14"/>
  <c r="AR42" i="14"/>
  <c r="AR106" i="14"/>
  <c r="AJ64" i="14"/>
  <c r="AJ128" i="14"/>
  <c r="AB4" i="14"/>
  <c r="AB68" i="14"/>
  <c r="AB132" i="14"/>
  <c r="AB196" i="14"/>
  <c r="AB260" i="14"/>
  <c r="AB324" i="14"/>
  <c r="T18" i="14"/>
  <c r="T82" i="14"/>
  <c r="T146" i="14"/>
  <c r="T210" i="14"/>
  <c r="DL178" i="14"/>
  <c r="BP177" i="14"/>
  <c r="AJ36" i="14"/>
  <c r="AB104" i="14"/>
  <c r="AB360" i="14"/>
  <c r="T246" i="14"/>
  <c r="T314" i="14"/>
  <c r="T378" i="14"/>
  <c r="T442" i="14"/>
  <c r="T506" i="14"/>
  <c r="T570" i="14"/>
  <c r="T634" i="14"/>
  <c r="T698" i="14"/>
  <c r="EZ4" i="14"/>
  <c r="EJ11" i="14"/>
  <c r="EJ75" i="14"/>
  <c r="EB44" i="14"/>
  <c r="EB108" i="14"/>
  <c r="EB172" i="14"/>
  <c r="DT45" i="14"/>
  <c r="DT109" i="14"/>
  <c r="DT173" i="14"/>
  <c r="CV5" i="14"/>
  <c r="AR30" i="14"/>
  <c r="AJ180" i="14"/>
  <c r="AB248" i="14"/>
  <c r="T134" i="14"/>
  <c r="T286" i="14"/>
  <c r="T350" i="14"/>
  <c r="T414" i="14"/>
  <c r="T478" i="14"/>
  <c r="T542" i="14"/>
  <c r="T606" i="14"/>
  <c r="T670" i="14"/>
  <c r="T734" i="14"/>
  <c r="ER30" i="14"/>
  <c r="EJ47" i="14"/>
  <c r="EB16" i="14"/>
  <c r="EB80" i="14"/>
  <c r="EB144" i="14"/>
  <c r="DT17" i="14"/>
  <c r="DT81" i="14"/>
  <c r="DT145" i="14"/>
  <c r="DL306" i="14"/>
  <c r="BP221" i="14"/>
  <c r="AJ68" i="14"/>
  <c r="DL181" i="14"/>
  <c r="AB231" i="14"/>
  <c r="DL326" i="14"/>
  <c r="DT204" i="14"/>
  <c r="BX135" i="14"/>
  <c r="DL174" i="14"/>
  <c r="DL430" i="14"/>
  <c r="DL686" i="14"/>
  <c r="BX59" i="14"/>
  <c r="BP173" i="14"/>
  <c r="CN12" i="14"/>
  <c r="AR34" i="14"/>
  <c r="AJ184" i="14"/>
  <c r="AB252" i="14"/>
  <c r="T138" i="14"/>
  <c r="DL402" i="14"/>
  <c r="BP245" i="14"/>
  <c r="AJ92" i="14"/>
  <c r="AB160" i="14"/>
  <c r="T46" i="14"/>
  <c r="DL98" i="14"/>
  <c r="DL674" i="14"/>
  <c r="BX47" i="14"/>
  <c r="BP161" i="14"/>
  <c r="BP249" i="14"/>
  <c r="AR10" i="14"/>
  <c r="AR74" i="14"/>
  <c r="AJ32" i="14"/>
  <c r="AJ96" i="14"/>
  <c r="AJ160" i="14"/>
  <c r="AB36" i="14"/>
  <c r="AB100" i="14"/>
  <c r="AB164" i="14"/>
  <c r="AB228" i="14"/>
  <c r="AB292" i="14"/>
  <c r="AB356" i="14"/>
  <c r="T50" i="14"/>
  <c r="T114" i="14"/>
  <c r="T178" i="14"/>
  <c r="T242" i="14"/>
  <c r="DL690" i="14"/>
  <c r="AR14" i="14"/>
  <c r="AJ164" i="14"/>
  <c r="AB232" i="14"/>
  <c r="T118" i="14"/>
  <c r="T282" i="14"/>
  <c r="T346" i="14"/>
  <c r="T410" i="14"/>
  <c r="T474" i="14"/>
  <c r="T538" i="14"/>
  <c r="T602" i="14"/>
  <c r="T666" i="14"/>
  <c r="T730" i="14"/>
  <c r="ER26" i="14"/>
  <c r="EJ43" i="14"/>
  <c r="EB12" i="14"/>
  <c r="EB76" i="14"/>
  <c r="EB140" i="14"/>
  <c r="DT13" i="14"/>
  <c r="DT77" i="14"/>
  <c r="DT141" i="14"/>
  <c r="DL242" i="14"/>
  <c r="BP205" i="14"/>
  <c r="AJ52" i="14"/>
  <c r="AB120" i="14"/>
  <c r="T6" i="14"/>
  <c r="T254" i="14"/>
  <c r="T318" i="14"/>
  <c r="T382" i="14"/>
  <c r="T446" i="14"/>
  <c r="T510" i="14"/>
  <c r="T574" i="14"/>
  <c r="T638" i="14"/>
  <c r="T702" i="14"/>
  <c r="EZ8" i="14"/>
  <c r="EJ15" i="14"/>
  <c r="EJ79" i="14"/>
  <c r="EB48" i="14"/>
  <c r="EB112" i="14"/>
  <c r="EB176" i="14"/>
  <c r="DT49" i="14"/>
  <c r="DT113" i="14"/>
  <c r="DT177" i="14"/>
  <c r="CF17" i="14"/>
  <c r="AR46" i="14"/>
  <c r="EJ69" i="14"/>
  <c r="T229" i="14"/>
  <c r="T325" i="14"/>
  <c r="DL582" i="14"/>
  <c r="DL250" i="14"/>
  <c r="EB87" i="14"/>
  <c r="DL238" i="14"/>
  <c r="DL494" i="14"/>
  <c r="CV1" i="14"/>
  <c r="BX123" i="14"/>
  <c r="DT236" i="14"/>
  <c r="BP1" i="14"/>
  <c r="AR98" i="14"/>
  <c r="AB60" i="14"/>
  <c r="AB316" i="14"/>
  <c r="T202" i="14"/>
  <c r="DL658" i="14"/>
  <c r="AR6" i="14"/>
  <c r="AJ156" i="14"/>
  <c r="AB224" i="14"/>
  <c r="T110" i="14"/>
  <c r="DL354" i="14"/>
  <c r="DL738" i="14"/>
  <c r="BX111" i="14"/>
  <c r="BP201" i="14"/>
  <c r="AZ8" i="14"/>
  <c r="AR26" i="14"/>
  <c r="AR90" i="14"/>
  <c r="AJ48" i="14"/>
  <c r="AJ112" i="14"/>
  <c r="AJ176" i="14"/>
  <c r="AB52" i="14"/>
  <c r="AB116" i="14"/>
  <c r="AB180" i="14"/>
  <c r="AB244" i="14"/>
  <c r="AB308" i="14"/>
  <c r="T2" i="14"/>
  <c r="T66" i="14"/>
  <c r="T130" i="14"/>
  <c r="T194" i="14"/>
  <c r="EB103" i="14"/>
  <c r="BX63" i="14"/>
  <c r="AR78" i="14"/>
  <c r="AB40" i="14"/>
  <c r="AB296" i="14"/>
  <c r="T182" i="14"/>
  <c r="T298" i="14"/>
  <c r="T362" i="14"/>
  <c r="T426" i="14"/>
  <c r="T490" i="14"/>
  <c r="T554" i="14"/>
  <c r="T618" i="14"/>
  <c r="T682" i="14"/>
  <c r="T746" i="14"/>
  <c r="ER42" i="14"/>
  <c r="EJ59" i="14"/>
  <c r="EB28" i="14"/>
  <c r="EB92" i="14"/>
  <c r="EB156" i="14"/>
  <c r="DT29" i="14"/>
  <c r="DT93" i="14"/>
  <c r="DT157" i="14"/>
  <c r="DL498" i="14"/>
  <c r="AZ12" i="14"/>
  <c r="AJ116" i="14"/>
  <c r="AB184" i="14"/>
  <c r="T70" i="14"/>
  <c r="T270" i="14"/>
  <c r="T334" i="14"/>
  <c r="T398" i="14"/>
  <c r="T462" i="14"/>
  <c r="T526" i="14"/>
  <c r="T590" i="14"/>
  <c r="T654" i="14"/>
  <c r="T718" i="14"/>
  <c r="ER14" i="14"/>
  <c r="EJ31" i="14"/>
  <c r="EJ95" i="14"/>
  <c r="EB64" i="14"/>
  <c r="EB128" i="14"/>
  <c r="DT1" i="14"/>
  <c r="DT65" i="14"/>
  <c r="DT129" i="14"/>
  <c r="DL46" i="14"/>
  <c r="BP49" i="14"/>
  <c r="AJ4" i="14"/>
  <c r="CF36" i="14"/>
  <c r="DL110" i="14"/>
  <c r="BP109" i="14"/>
  <c r="AB188" i="14"/>
  <c r="AJ28" i="14"/>
  <c r="DL610" i="14"/>
  <c r="AZ40" i="14"/>
  <c r="AJ144" i="14"/>
  <c r="AB212" i="14"/>
  <c r="T98" i="14"/>
  <c r="BH3" i="14"/>
  <c r="T266" i="14"/>
  <c r="T522" i="14"/>
  <c r="ER10" i="14"/>
  <c r="EB124" i="14"/>
  <c r="DT172" i="14"/>
  <c r="AB312" i="14"/>
  <c r="T430" i="14"/>
  <c r="T686" i="14"/>
  <c r="EB32" i="14"/>
  <c r="DT97" i="14"/>
  <c r="AJ132" i="14"/>
  <c r="AB200" i="14"/>
  <c r="T86" i="14"/>
  <c r="T274" i="14"/>
  <c r="T338" i="14"/>
  <c r="T402" i="14"/>
  <c r="T466" i="14"/>
  <c r="T530" i="14"/>
  <c r="T594" i="14"/>
  <c r="T658" i="14"/>
  <c r="T722" i="14"/>
  <c r="ER18" i="14"/>
  <c r="EJ35" i="14"/>
  <c r="EB4" i="14"/>
  <c r="EB68" i="14"/>
  <c r="EB132" i="14"/>
  <c r="DT5" i="14"/>
  <c r="DT69" i="14"/>
  <c r="DT133" i="14"/>
  <c r="BP113" i="14"/>
  <c r="T230" i="14"/>
  <c r="T502" i="14"/>
  <c r="T758" i="14"/>
  <c r="EB104" i="14"/>
  <c r="DT169" i="14"/>
  <c r="DT241" i="14"/>
  <c r="DT305" i="14"/>
  <c r="DT369" i="14"/>
  <c r="DL51" i="14"/>
  <c r="DL115" i="14"/>
  <c r="DL179" i="14"/>
  <c r="DL243" i="14"/>
  <c r="DL307" i="14"/>
  <c r="DL371" i="14"/>
  <c r="DL435" i="14"/>
  <c r="DL499" i="14"/>
  <c r="DL563" i="14"/>
  <c r="DL627" i="14"/>
  <c r="DL691" i="14"/>
  <c r="CV6" i="14"/>
  <c r="CF14" i="14"/>
  <c r="CF78" i="14"/>
  <c r="BX64" i="14"/>
  <c r="BX128" i="14"/>
  <c r="BP50" i="14"/>
  <c r="BP114" i="14"/>
  <c r="BP178" i="14"/>
  <c r="BP242" i="14"/>
  <c r="AR3" i="14"/>
  <c r="AR67" i="14"/>
  <c r="AJ21" i="14"/>
  <c r="AJ85" i="14"/>
  <c r="AJ149" i="14"/>
  <c r="AB21" i="14"/>
  <c r="AB85" i="14"/>
  <c r="AB149" i="14"/>
  <c r="AB213" i="14"/>
  <c r="AB277" i="14"/>
  <c r="AB341" i="14"/>
  <c r="T35" i="14"/>
  <c r="T99" i="14"/>
  <c r="T163" i="14"/>
  <c r="AB152" i="14"/>
  <c r="T390" i="14"/>
  <c r="T646" i="14"/>
  <c r="EJ87" i="14"/>
  <c r="DT57" i="14"/>
  <c r="DT213" i="14"/>
  <c r="DT277" i="14"/>
  <c r="DT341" i="14"/>
  <c r="DL23" i="14"/>
  <c r="DL87" i="14"/>
  <c r="DL151" i="14"/>
  <c r="DL215" i="14"/>
  <c r="DL279" i="14"/>
  <c r="DL343" i="14"/>
  <c r="DL407" i="14"/>
  <c r="DL471" i="14"/>
  <c r="DL535" i="14"/>
  <c r="DL599" i="14"/>
  <c r="DL663" i="14"/>
  <c r="DL727" i="14"/>
  <c r="CN29" i="14"/>
  <c r="CF50" i="14"/>
  <c r="BX36" i="14"/>
  <c r="BX100" i="14"/>
  <c r="BP22" i="14"/>
  <c r="BP86" i="14"/>
  <c r="BP150" i="14"/>
  <c r="BP214" i="14"/>
  <c r="AZ21" i="14"/>
  <c r="AR39" i="14"/>
  <c r="AR103" i="14"/>
  <c r="AJ57" i="14"/>
  <c r="AJ121" i="14"/>
  <c r="AJ185" i="14"/>
  <c r="AB57" i="14"/>
  <c r="AB121" i="14"/>
  <c r="AB185" i="14"/>
  <c r="AB249" i="14"/>
  <c r="AB313" i="14"/>
  <c r="T7" i="14"/>
  <c r="T71" i="14"/>
  <c r="T135" i="14"/>
  <c r="AZ44" i="14"/>
  <c r="T278" i="14"/>
  <c r="T534" i="14"/>
  <c r="ER22" i="14"/>
  <c r="EB136" i="14"/>
  <c r="DT185" i="14"/>
  <c r="DT249" i="14"/>
  <c r="DT313" i="14"/>
  <c r="DT377" i="14"/>
  <c r="DL59" i="14"/>
  <c r="DL123" i="14"/>
  <c r="DL187" i="14"/>
  <c r="DL251" i="14"/>
  <c r="DL315" i="14"/>
  <c r="DL379" i="14"/>
  <c r="DL443" i="14"/>
  <c r="DL507" i="14"/>
  <c r="DL571" i="14"/>
  <c r="DL635" i="14"/>
  <c r="DL699" i="14"/>
  <c r="CN1" i="14"/>
  <c r="CF22" i="14"/>
  <c r="BX8" i="14"/>
  <c r="BX72" i="14"/>
  <c r="BX136" i="14"/>
  <c r="BP58" i="14"/>
  <c r="BP122" i="14"/>
  <c r="BP186" i="14"/>
  <c r="BH4" i="14"/>
  <c r="AR11" i="14"/>
  <c r="AR75" i="14"/>
  <c r="AJ29" i="14"/>
  <c r="AJ93" i="14"/>
  <c r="AJ157" i="14"/>
  <c r="AB29" i="14"/>
  <c r="AB93" i="14"/>
  <c r="AB157" i="14"/>
  <c r="AB221" i="14"/>
  <c r="AB285" i="14"/>
  <c r="AB349" i="14"/>
  <c r="T43" i="14"/>
  <c r="T107" i="14"/>
  <c r="T171" i="14"/>
  <c r="T742" i="14"/>
  <c r="DT301" i="14"/>
  <c r="BP69" i="14"/>
  <c r="DL622" i="14"/>
  <c r="AZ16" i="14"/>
  <c r="DL146" i="14"/>
  <c r="AB352" i="14"/>
  <c r="BP97" i="14"/>
  <c r="AJ16" i="14"/>
  <c r="AB84" i="14"/>
  <c r="AB340" i="14"/>
  <c r="T226" i="14"/>
  <c r="AB168" i="14"/>
  <c r="T394" i="14"/>
  <c r="T650" i="14"/>
  <c r="EJ91" i="14"/>
  <c r="DT61" i="14"/>
  <c r="AR94" i="14"/>
  <c r="T302" i="14"/>
  <c r="T558" i="14"/>
  <c r="ER46" i="14"/>
  <c r="EB160" i="14"/>
  <c r="DL562" i="14"/>
  <c r="AB72" i="14"/>
  <c r="AB328" i="14"/>
  <c r="T214" i="14"/>
  <c r="T306" i="14"/>
  <c r="T370" i="14"/>
  <c r="T434" i="14"/>
  <c r="T498" i="14"/>
  <c r="T562" i="14"/>
  <c r="T626" i="14"/>
  <c r="T690" i="14"/>
  <c r="T754" i="14"/>
  <c r="EJ3" i="14"/>
  <c r="EJ67" i="14"/>
  <c r="EB36" i="14"/>
  <c r="EB100" i="14"/>
  <c r="EB164" i="14"/>
  <c r="DT37" i="14"/>
  <c r="DT101" i="14"/>
  <c r="DT165" i="14"/>
  <c r="AB88" i="14"/>
  <c r="T374" i="14"/>
  <c r="T630" i="14"/>
  <c r="EJ71" i="14"/>
  <c r="DT41" i="14"/>
  <c r="DT209" i="14"/>
  <c r="DT273" i="14"/>
  <c r="DT337" i="14"/>
  <c r="DL19" i="14"/>
  <c r="DL83" i="14"/>
  <c r="DL147" i="14"/>
  <c r="DL211" i="14"/>
  <c r="DL275" i="14"/>
  <c r="DL339" i="14"/>
  <c r="DL403" i="14"/>
  <c r="DL467" i="14"/>
  <c r="DL531" i="14"/>
  <c r="DL595" i="14"/>
  <c r="DL659" i="14"/>
  <c r="DL723" i="14"/>
  <c r="CN25" i="14"/>
  <c r="CF46" i="14"/>
  <c r="BX32" i="14"/>
  <c r="BX96" i="14"/>
  <c r="BP18" i="14"/>
  <c r="BP82" i="14"/>
  <c r="BP146" i="14"/>
  <c r="BP210" i="14"/>
  <c r="AZ17" i="14"/>
  <c r="AR35" i="14"/>
  <c r="AR99" i="14"/>
  <c r="AJ53" i="14"/>
  <c r="AJ117" i="14"/>
  <c r="AJ181" i="14"/>
  <c r="AB53" i="14"/>
  <c r="AB117" i="14"/>
  <c r="AB181" i="14"/>
  <c r="AB245" i="14"/>
  <c r="AB309" i="14"/>
  <c r="T3" i="14"/>
  <c r="T67" i="14"/>
  <c r="T131" i="14"/>
  <c r="BP237" i="14"/>
  <c r="T262" i="14"/>
  <c r="T518" i="14"/>
  <c r="ER6" i="14"/>
  <c r="EB120" i="14"/>
  <c r="DT181" i="14"/>
  <c r="DT245" i="14"/>
  <c r="DT309" i="14"/>
  <c r="DT373" i="14"/>
  <c r="DL55" i="14"/>
  <c r="DL119" i="14"/>
  <c r="DL183" i="14"/>
  <c r="DL247" i="14"/>
  <c r="DL311" i="14"/>
  <c r="DL375" i="14"/>
  <c r="DL439" i="14"/>
  <c r="DL503" i="14"/>
  <c r="DL567" i="14"/>
  <c r="DL631" i="14"/>
  <c r="DL695" i="14"/>
  <c r="CV10" i="14"/>
  <c r="CF18" i="14"/>
  <c r="BX4" i="14"/>
  <c r="BX68" i="14"/>
  <c r="BX132" i="14"/>
  <c r="BP54" i="14"/>
  <c r="BP118" i="14"/>
  <c r="BP182" i="14"/>
  <c r="BP246" i="14"/>
  <c r="AR7" i="14"/>
  <c r="AR71" i="14"/>
  <c r="AJ25" i="14"/>
  <c r="AJ89" i="14"/>
  <c r="AJ153" i="14"/>
  <c r="AB25" i="14"/>
  <c r="AB89" i="14"/>
  <c r="AB153" i="14"/>
  <c r="AB217" i="14"/>
  <c r="AB281" i="14"/>
  <c r="AB345" i="14"/>
  <c r="T39" i="14"/>
  <c r="T103" i="14"/>
  <c r="T167" i="14"/>
  <c r="AB216" i="14"/>
  <c r="T406" i="14"/>
  <c r="T662" i="14"/>
  <c r="EB8" i="14"/>
  <c r="DT73" i="14"/>
  <c r="DT217" i="14"/>
  <c r="DT281" i="14"/>
  <c r="DT345" i="14"/>
  <c r="DL27" i="14"/>
  <c r="DL91" i="14"/>
  <c r="DL155" i="14"/>
  <c r="DL219" i="14"/>
  <c r="DL283" i="14"/>
  <c r="DL347" i="14"/>
  <c r="DL411" i="14"/>
  <c r="DL475" i="14"/>
  <c r="DL539" i="14"/>
  <c r="DL603" i="14"/>
  <c r="DL667" i="14"/>
  <c r="DL731" i="14"/>
  <c r="CN33" i="14"/>
  <c r="CF54" i="14"/>
  <c r="BX40" i="14"/>
  <c r="BX104" i="14"/>
  <c r="BP26" i="14"/>
  <c r="BP90" i="14"/>
  <c r="BP154" i="14"/>
  <c r="BP218" i="14"/>
  <c r="AZ25" i="14"/>
  <c r="AR43" i="14"/>
  <c r="AR107" i="14"/>
  <c r="AJ61" i="14"/>
  <c r="AJ125" i="14"/>
  <c r="AJ189" i="14"/>
  <c r="AB61" i="14"/>
  <c r="AB125" i="14"/>
  <c r="AB189" i="14"/>
  <c r="AB253" i="14"/>
  <c r="AB317" i="14"/>
  <c r="T11" i="14"/>
  <c r="T75" i="14"/>
  <c r="T139" i="14"/>
  <c r="T166" i="14"/>
  <c r="DT153" i="14"/>
  <c r="DL47" i="14"/>
  <c r="DL85" i="14"/>
  <c r="CN4" i="14"/>
  <c r="CF77" i="14"/>
  <c r="AJ120" i="14"/>
  <c r="BP145" i="14"/>
  <c r="T238" i="14"/>
  <c r="BP233" i="14"/>
  <c r="AJ80" i="14"/>
  <c r="AB148" i="14"/>
  <c r="T34" i="14"/>
  <c r="DL434" i="14"/>
  <c r="T54" i="14"/>
  <c r="T458" i="14"/>
  <c r="T714" i="14"/>
  <c r="EB60" i="14"/>
  <c r="DT125" i="14"/>
  <c r="AB56" i="14"/>
  <c r="T366" i="14"/>
  <c r="T622" i="14"/>
  <c r="EJ63" i="14"/>
  <c r="DT33" i="14"/>
  <c r="AZ28" i="14"/>
  <c r="AB136" i="14"/>
  <c r="T22" i="14"/>
  <c r="T258" i="14"/>
  <c r="T322" i="14"/>
  <c r="T386" i="14"/>
  <c r="T450" i="14"/>
  <c r="T514" i="14"/>
  <c r="T578" i="14"/>
  <c r="T642" i="14"/>
  <c r="T706" i="14"/>
  <c r="ER2" i="14"/>
  <c r="EJ19" i="14"/>
  <c r="EJ83" i="14"/>
  <c r="EB52" i="14"/>
  <c r="EB116" i="14"/>
  <c r="EB180" i="14"/>
  <c r="DT53" i="14"/>
  <c r="DT117" i="14"/>
  <c r="DL114" i="14"/>
  <c r="AB344" i="14"/>
  <c r="T438" i="14"/>
  <c r="T694" i="14"/>
  <c r="EB40" i="14"/>
  <c r="DT105" i="14"/>
  <c r="DT225" i="14"/>
  <c r="DT289" i="14"/>
  <c r="DT353" i="14"/>
  <c r="DL35" i="14"/>
  <c r="DL99" i="14"/>
  <c r="DL163" i="14"/>
  <c r="DL227" i="14"/>
  <c r="DL291" i="14"/>
  <c r="DL355" i="14"/>
  <c r="DL419" i="14"/>
  <c r="DL483" i="14"/>
  <c r="DL547" i="14"/>
  <c r="DL611" i="14"/>
  <c r="DL675" i="14"/>
  <c r="DL739" i="14"/>
  <c r="CN41" i="14"/>
  <c r="CF62" i="14"/>
  <c r="BX48" i="14"/>
  <c r="BX112" i="14"/>
  <c r="BP34" i="14"/>
  <c r="BP98" i="14"/>
  <c r="BP162" i="14"/>
  <c r="BP226" i="14"/>
  <c r="AZ33" i="14"/>
  <c r="AR51" i="14"/>
  <c r="AJ5" i="14"/>
  <c r="AJ69" i="14"/>
  <c r="AJ133" i="14"/>
  <c r="AB5" i="14"/>
  <c r="AB69" i="14"/>
  <c r="AB133" i="14"/>
  <c r="AB197" i="14"/>
  <c r="AB261" i="14"/>
  <c r="AB325" i="14"/>
  <c r="T19" i="14"/>
  <c r="T83" i="14"/>
  <c r="T147" i="14"/>
  <c r="AJ84" i="14"/>
  <c r="T326" i="14"/>
  <c r="T582" i="14"/>
  <c r="EJ23" i="14"/>
  <c r="EB184" i="14"/>
  <c r="DT197" i="14"/>
  <c r="DT261" i="14"/>
  <c r="DT325" i="14"/>
  <c r="DL7" i="14"/>
  <c r="DL71" i="14"/>
  <c r="DL135" i="14"/>
  <c r="DL199" i="14"/>
  <c r="DL263" i="14"/>
  <c r="DL327" i="14"/>
  <c r="DL391" i="14"/>
  <c r="DL455" i="14"/>
  <c r="DL519" i="14"/>
  <c r="DL583" i="14"/>
  <c r="DL647" i="14"/>
  <c r="DL711" i="14"/>
  <c r="CN13" i="14"/>
  <c r="CF34" i="14"/>
  <c r="BX20" i="14"/>
  <c r="BX84" i="14"/>
  <c r="BP6" i="14"/>
  <c r="BP70" i="14"/>
  <c r="BP134" i="14"/>
  <c r="BP198" i="14"/>
  <c r="AZ5" i="14"/>
  <c r="AR23" i="14"/>
  <c r="AR87" i="14"/>
  <c r="AJ41" i="14"/>
  <c r="AJ105" i="14"/>
  <c r="AJ169" i="14"/>
  <c r="AB41" i="14"/>
  <c r="AB105" i="14"/>
  <c r="AB169" i="14"/>
  <c r="AB233" i="14"/>
  <c r="AB297" i="14"/>
  <c r="AB361" i="14"/>
  <c r="T55" i="14"/>
  <c r="T119" i="14"/>
  <c r="DL626" i="14"/>
  <c r="T102" i="14"/>
  <c r="T470" i="14"/>
  <c r="T726" i="14"/>
  <c r="EB72" i="14"/>
  <c r="DT137" i="14"/>
  <c r="DT233" i="14"/>
  <c r="DT297" i="14"/>
  <c r="DT361" i="14"/>
  <c r="DL43" i="14"/>
  <c r="DL107" i="14"/>
  <c r="DL171" i="14"/>
  <c r="DL235" i="14"/>
  <c r="DL299" i="14"/>
  <c r="DL363" i="14"/>
  <c r="DL427" i="14"/>
  <c r="DL491" i="14"/>
  <c r="DL555" i="14"/>
  <c r="DL619" i="14"/>
  <c r="DL683" i="14"/>
  <c r="DD4" i="14"/>
  <c r="CF6" i="14"/>
  <c r="CF70" i="14"/>
  <c r="BX56" i="14"/>
  <c r="BX120" i="14"/>
  <c r="BP42" i="14"/>
  <c r="BP106" i="14"/>
  <c r="BP170" i="14"/>
  <c r="BP234" i="14"/>
  <c r="AZ41" i="14"/>
  <c r="AR59" i="14"/>
  <c r="AJ13" i="14"/>
  <c r="AJ77" i="14"/>
  <c r="AJ141" i="14"/>
  <c r="AB13" i="14"/>
  <c r="AB77" i="14"/>
  <c r="AB141" i="14"/>
  <c r="AB205" i="14"/>
  <c r="AB269" i="14"/>
  <c r="AB333" i="14"/>
  <c r="T27" i="14"/>
  <c r="T91" i="14"/>
  <c r="T155" i="14"/>
  <c r="T486" i="14"/>
  <c r="DT237" i="14"/>
  <c r="DL366" i="14"/>
  <c r="CF65" i="14"/>
  <c r="T162" i="14"/>
  <c r="EJ27" i="14"/>
  <c r="T494" i="14"/>
  <c r="AB8" i="14"/>
  <c r="T354" i="14"/>
  <c r="T610" i="14"/>
  <c r="EJ51" i="14"/>
  <c r="DT21" i="14"/>
  <c r="T310" i="14"/>
  <c r="DT193" i="14"/>
  <c r="DL67" i="14"/>
  <c r="DL323" i="14"/>
  <c r="DL579" i="14"/>
  <c r="CF30" i="14"/>
  <c r="BP66" i="14"/>
  <c r="AR19" i="14"/>
  <c r="AJ165" i="14"/>
  <c r="AB229" i="14"/>
  <c r="T115" i="14"/>
  <c r="T710" i="14"/>
  <c r="DT293" i="14"/>
  <c r="DL167" i="14"/>
  <c r="DL423" i="14"/>
  <c r="DL679" i="14"/>
  <c r="BX52" i="14"/>
  <c r="BP166" i="14"/>
  <c r="AJ9" i="14"/>
  <c r="AB73" i="14"/>
  <c r="AB329" i="14"/>
  <c r="AJ148" i="14"/>
  <c r="DT9" i="14"/>
  <c r="DL11" i="14"/>
  <c r="DL267" i="14"/>
  <c r="DL523" i="14"/>
  <c r="CN17" i="14"/>
  <c r="BP10" i="14"/>
  <c r="AZ9" i="14"/>
  <c r="AJ109" i="14"/>
  <c r="AB173" i="14"/>
  <c r="T59" i="14"/>
  <c r="DT365" i="14"/>
  <c r="DL303" i="14"/>
  <c r="DL559" i="14"/>
  <c r="CF10" i="14"/>
  <c r="BP46" i="14"/>
  <c r="AZ45" i="14"/>
  <c r="AJ145" i="14"/>
  <c r="AB209" i="14"/>
  <c r="T95" i="14"/>
  <c r="T219" i="14"/>
  <c r="T283" i="14"/>
  <c r="T347" i="14"/>
  <c r="T411" i="14"/>
  <c r="T475" i="14"/>
  <c r="T539" i="14"/>
  <c r="T603" i="14"/>
  <c r="T667" i="14"/>
  <c r="T731" i="14"/>
  <c r="ER23" i="14"/>
  <c r="EJ44" i="14"/>
  <c r="EB9" i="14"/>
  <c r="EB73" i="14"/>
  <c r="EB137" i="14"/>
  <c r="DT10" i="14"/>
  <c r="DT74" i="14"/>
  <c r="DT138" i="14"/>
  <c r="DT202" i="14"/>
  <c r="DT266" i="14"/>
  <c r="DT330" i="14"/>
  <c r="DL16" i="14"/>
  <c r="DL80" i="14"/>
  <c r="DL144" i="14"/>
  <c r="DL208" i="14"/>
  <c r="DL272" i="14"/>
  <c r="DL336" i="14"/>
  <c r="DL400" i="14"/>
  <c r="DL464" i="14"/>
  <c r="DL528" i="14"/>
  <c r="DL592" i="14"/>
  <c r="DL656" i="14"/>
  <c r="DL720" i="14"/>
  <c r="T550" i="14"/>
  <c r="DT253" i="14"/>
  <c r="DL127" i="14"/>
  <c r="DL383" i="14"/>
  <c r="DL639" i="14"/>
  <c r="BX12" i="14"/>
  <c r="BP126" i="14"/>
  <c r="AR79" i="14"/>
  <c r="AB33" i="14"/>
  <c r="AB289" i="14"/>
  <c r="T175" i="14"/>
  <c r="T239" i="14"/>
  <c r="T303" i="14"/>
  <c r="T367" i="14"/>
  <c r="T431" i="14"/>
  <c r="T495" i="14"/>
  <c r="T559" i="14"/>
  <c r="T623" i="14"/>
  <c r="T687" i="14"/>
  <c r="T751" i="14"/>
  <c r="ER43" i="14"/>
  <c r="EJ64" i="14"/>
  <c r="EB29" i="14"/>
  <c r="EB93" i="14"/>
  <c r="EB157" i="14"/>
  <c r="DT30" i="14"/>
  <c r="DT94" i="14"/>
  <c r="DT158" i="14"/>
  <c r="DT222" i="14"/>
  <c r="DT286" i="14"/>
  <c r="DT350" i="14"/>
  <c r="DL36" i="14"/>
  <c r="DL100" i="14"/>
  <c r="DL164" i="14"/>
  <c r="DL228" i="14"/>
  <c r="DL292" i="14"/>
  <c r="DL356" i="14"/>
  <c r="DL420" i="14"/>
  <c r="DL484" i="14"/>
  <c r="DL548" i="14"/>
  <c r="DL612" i="14"/>
  <c r="DL676" i="14"/>
  <c r="AB24" i="14"/>
  <c r="DT25" i="14"/>
  <c r="DL15" i="14"/>
  <c r="DL271" i="14"/>
  <c r="DL527" i="14"/>
  <c r="CN21" i="14"/>
  <c r="BP14" i="14"/>
  <c r="AZ13" i="14"/>
  <c r="AJ113" i="14"/>
  <c r="AB177" i="14"/>
  <c r="T63" i="14"/>
  <c r="T211" i="14"/>
  <c r="T275" i="14"/>
  <c r="T339" i="14"/>
  <c r="T403" i="14"/>
  <c r="T467" i="14"/>
  <c r="T531" i="14"/>
  <c r="T595" i="14"/>
  <c r="T659" i="14"/>
  <c r="T723" i="14"/>
  <c r="ER15" i="14"/>
  <c r="EJ36" i="14"/>
  <c r="EB1" i="14"/>
  <c r="EB65" i="14"/>
  <c r="EB129" i="14"/>
  <c r="DT2" i="14"/>
  <c r="DT66" i="14"/>
  <c r="DT130" i="14"/>
  <c r="DT194" i="14"/>
  <c r="DT258" i="14"/>
  <c r="DT322" i="14"/>
  <c r="DL8" i="14"/>
  <c r="DL72" i="14"/>
  <c r="DL136" i="14"/>
  <c r="DL200" i="14"/>
  <c r="DL264" i="14"/>
  <c r="DL328" i="14"/>
  <c r="DL392" i="14"/>
  <c r="DL456" i="14"/>
  <c r="DL520" i="14"/>
  <c r="DL584" i="14"/>
  <c r="DL648" i="14"/>
  <c r="DL712" i="14"/>
  <c r="DL31" i="14"/>
  <c r="BP30" i="14"/>
  <c r="T74" i="14"/>
  <c r="AB20" i="14"/>
  <c r="T330" i="14"/>
  <c r="BX127" i="14"/>
  <c r="EB96" i="14"/>
  <c r="T150" i="14"/>
  <c r="T482" i="14"/>
  <c r="T738" i="14"/>
  <c r="EB84" i="14"/>
  <c r="DT149" i="14"/>
  <c r="EJ7" i="14"/>
  <c r="DT321" i="14"/>
  <c r="DL195" i="14"/>
  <c r="DL451" i="14"/>
  <c r="DL707" i="14"/>
  <c r="BX80" i="14"/>
  <c r="BP194" i="14"/>
  <c r="AJ37" i="14"/>
  <c r="AB101" i="14"/>
  <c r="AB357" i="14"/>
  <c r="T38" i="14"/>
  <c r="DT121" i="14"/>
  <c r="DL39" i="14"/>
  <c r="DL295" i="14"/>
  <c r="DL551" i="14"/>
  <c r="CF2" i="14"/>
  <c r="BP38" i="14"/>
  <c r="AZ37" i="14"/>
  <c r="AJ137" i="14"/>
  <c r="AB201" i="14"/>
  <c r="T87" i="14"/>
  <c r="T598" i="14"/>
  <c r="DT265" i="14"/>
  <c r="DL139" i="14"/>
  <c r="DL395" i="14"/>
  <c r="DL651" i="14"/>
  <c r="BX24" i="14"/>
  <c r="BP138" i="14"/>
  <c r="AR91" i="14"/>
  <c r="AB45" i="14"/>
  <c r="AB301" i="14"/>
  <c r="CF81" i="14"/>
  <c r="DL175" i="14"/>
  <c r="DL431" i="14"/>
  <c r="DL687" i="14"/>
  <c r="BX60" i="14"/>
  <c r="BP174" i="14"/>
  <c r="AJ17" i="14"/>
  <c r="AB81" i="14"/>
  <c r="AB337" i="14"/>
  <c r="T187" i="14"/>
  <c r="T251" i="14"/>
  <c r="T315" i="14"/>
  <c r="T379" i="14"/>
  <c r="T443" i="14"/>
  <c r="T507" i="14"/>
  <c r="T571" i="14"/>
  <c r="T635" i="14"/>
  <c r="T699" i="14"/>
  <c r="EZ1" i="14"/>
  <c r="EJ12" i="14"/>
  <c r="EJ76" i="14"/>
  <c r="EB41" i="14"/>
  <c r="EB105" i="14"/>
  <c r="EB169" i="14"/>
  <c r="DT42" i="14"/>
  <c r="DT106" i="14"/>
  <c r="DT170" i="14"/>
  <c r="DT234" i="14"/>
  <c r="DT298" i="14"/>
  <c r="DT362" i="14"/>
  <c r="DL48" i="14"/>
  <c r="DL112" i="14"/>
  <c r="DL176" i="14"/>
  <c r="DL240" i="14"/>
  <c r="DL304" i="14"/>
  <c r="DL368" i="14"/>
  <c r="DL432" i="14"/>
  <c r="DL496" i="14"/>
  <c r="DL560" i="14"/>
  <c r="DL624" i="14"/>
  <c r="DL688" i="14"/>
  <c r="AR62" i="14"/>
  <c r="EB152" i="14"/>
  <c r="DT381" i="14"/>
  <c r="DL255" i="14"/>
  <c r="DL511" i="14"/>
  <c r="CN5" i="14"/>
  <c r="BX140" i="14"/>
  <c r="BH8" i="14"/>
  <c r="AJ97" i="14"/>
  <c r="AB161" i="14"/>
  <c r="T47" i="14"/>
  <c r="T207" i="14"/>
  <c r="T271" i="14"/>
  <c r="T335" i="14"/>
  <c r="T399" i="14"/>
  <c r="T463" i="14"/>
  <c r="T527" i="14"/>
  <c r="T591" i="14"/>
  <c r="T655" i="14"/>
  <c r="T719" i="14"/>
  <c r="ER11" i="14"/>
  <c r="EJ32" i="14"/>
  <c r="EJ96" i="14"/>
  <c r="EB61" i="14"/>
  <c r="EB125" i="14"/>
  <c r="EB189" i="14"/>
  <c r="DT62" i="14"/>
  <c r="DT126" i="14"/>
  <c r="DT190" i="14"/>
  <c r="DT254" i="14"/>
  <c r="DT318" i="14"/>
  <c r="DL4" i="14"/>
  <c r="DL68" i="14"/>
  <c r="DL132" i="14"/>
  <c r="DL196" i="14"/>
  <c r="DL260" i="14"/>
  <c r="DL324" i="14"/>
  <c r="DL388" i="14"/>
  <c r="DL452" i="14"/>
  <c r="DL516" i="14"/>
  <c r="DL580" i="14"/>
  <c r="DL644" i="14"/>
  <c r="DL708" i="14"/>
  <c r="T614" i="14"/>
  <c r="DT269" i="14"/>
  <c r="DL143" i="14"/>
  <c r="DL399" i="14"/>
  <c r="DL655" i="14"/>
  <c r="BX28" i="14"/>
  <c r="BP142" i="14"/>
  <c r="AR95" i="14"/>
  <c r="AB49" i="14"/>
  <c r="AB305" i="14"/>
  <c r="T179" i="14"/>
  <c r="T243" i="14"/>
  <c r="T307" i="14"/>
  <c r="T371" i="14"/>
  <c r="T435" i="14"/>
  <c r="T499" i="14"/>
  <c r="T563" i="14"/>
  <c r="T627" i="14"/>
  <c r="T691" i="14"/>
  <c r="T755" i="14"/>
  <c r="EJ4" i="14"/>
  <c r="EJ68" i="14"/>
  <c r="EB33" i="14"/>
  <c r="EB97" i="14"/>
  <c r="EB161" i="14"/>
  <c r="DT34" i="14"/>
  <c r="DT98" i="14"/>
  <c r="DT162" i="14"/>
  <c r="DT226" i="14"/>
  <c r="DT290" i="14"/>
  <c r="DT354" i="14"/>
  <c r="DL40" i="14"/>
  <c r="DL104" i="14"/>
  <c r="DL168" i="14"/>
  <c r="DL232" i="14"/>
  <c r="DL296" i="14"/>
  <c r="DL360" i="14"/>
  <c r="DL424" i="14"/>
  <c r="DL488" i="14"/>
  <c r="DL552" i="14"/>
  <c r="DL616" i="14"/>
  <c r="DL680" i="14"/>
  <c r="AB280" i="14"/>
  <c r="DL543" i="14"/>
  <c r="AJ129" i="14"/>
  <c r="DL70" i="14"/>
  <c r="AB96" i="14"/>
  <c r="AB276" i="14"/>
  <c r="T586" i="14"/>
  <c r="T198" i="14"/>
  <c r="DT161" i="14"/>
  <c r="T290" i="14"/>
  <c r="T546" i="14"/>
  <c r="ER34" i="14"/>
  <c r="EB148" i="14"/>
  <c r="AJ20" i="14"/>
  <c r="EB168" i="14"/>
  <c r="DL3" i="14"/>
  <c r="DL259" i="14"/>
  <c r="DL515" i="14"/>
  <c r="CN9" i="14"/>
  <c r="BP2" i="14"/>
  <c r="AZ1" i="14"/>
  <c r="AJ101" i="14"/>
  <c r="AB165" i="14"/>
  <c r="T51" i="14"/>
  <c r="T454" i="14"/>
  <c r="DT229" i="14"/>
  <c r="DL103" i="14"/>
  <c r="DL359" i="14"/>
  <c r="DL615" i="14"/>
  <c r="CF66" i="14"/>
  <c r="BP102" i="14"/>
  <c r="AR55" i="14"/>
  <c r="AB9" i="14"/>
  <c r="AB265" i="14"/>
  <c r="T151" i="14"/>
  <c r="EJ39" i="14"/>
  <c r="DT329" i="14"/>
  <c r="DL203" i="14"/>
  <c r="DL459" i="14"/>
  <c r="DL715" i="14"/>
  <c r="BX88" i="14"/>
  <c r="BP202" i="14"/>
  <c r="AJ45" i="14"/>
  <c r="AB109" i="14"/>
  <c r="AB365" i="14"/>
  <c r="EB88" i="14"/>
  <c r="DL239" i="14"/>
  <c r="DL495" i="14"/>
  <c r="CV2" i="14"/>
  <c r="BX124" i="14"/>
  <c r="BP238" i="14"/>
  <c r="AJ81" i="14"/>
  <c r="AB145" i="14"/>
  <c r="T31" i="14"/>
  <c r="T203" i="14"/>
  <c r="T267" i="14"/>
  <c r="T331" i="14"/>
  <c r="T395" i="14"/>
  <c r="T459" i="14"/>
  <c r="T523" i="14"/>
  <c r="T587" i="14"/>
  <c r="T651" i="14"/>
  <c r="T715" i="14"/>
  <c r="ER7" i="14"/>
  <c r="EJ28" i="14"/>
  <c r="EJ92" i="14"/>
  <c r="EB57" i="14"/>
  <c r="EB121" i="14"/>
  <c r="EB185" i="14"/>
  <c r="DT58" i="14"/>
  <c r="DT122" i="14"/>
  <c r="DT186" i="14"/>
  <c r="DT250" i="14"/>
  <c r="DT314" i="14"/>
  <c r="DT378" i="14"/>
  <c r="DL64" i="14"/>
  <c r="DL128" i="14"/>
  <c r="DL192" i="14"/>
  <c r="DL256" i="14"/>
  <c r="DL320" i="14"/>
  <c r="DL384" i="14"/>
  <c r="DL448" i="14"/>
  <c r="DL512" i="14"/>
  <c r="DL576" i="14"/>
  <c r="DL640" i="14"/>
  <c r="DL704" i="14"/>
  <c r="T294" i="14"/>
  <c r="DT189" i="14"/>
  <c r="DL63" i="14"/>
  <c r="DL319" i="14"/>
  <c r="DL575" i="14"/>
  <c r="CF26" i="14"/>
  <c r="BP62" i="14"/>
  <c r="AR15" i="14"/>
  <c r="AJ161" i="14"/>
  <c r="AB225" i="14"/>
  <c r="T111" i="14"/>
  <c r="T223" i="14"/>
  <c r="T287" i="14"/>
  <c r="T351" i="14"/>
  <c r="T415" i="14"/>
  <c r="T479" i="14"/>
  <c r="T543" i="14"/>
  <c r="T607" i="14"/>
  <c r="T671" i="14"/>
  <c r="T735" i="14"/>
  <c r="ER27" i="14"/>
  <c r="EJ48" i="14"/>
  <c r="EB13" i="14"/>
  <c r="EB77" i="14"/>
  <c r="EB141" i="14"/>
  <c r="DT14" i="14"/>
  <c r="DT78" i="14"/>
  <c r="DT142" i="14"/>
  <c r="DT206" i="14"/>
  <c r="DT270" i="14"/>
  <c r="DT334" i="14"/>
  <c r="DL20" i="14"/>
  <c r="DL84" i="14"/>
  <c r="DL148" i="14"/>
  <c r="DL212" i="14"/>
  <c r="DL276" i="14"/>
  <c r="DL340" i="14"/>
  <c r="DL404" i="14"/>
  <c r="DL468" i="14"/>
  <c r="DL532" i="14"/>
  <c r="DL596" i="14"/>
  <c r="DL660" i="14"/>
  <c r="DL724" i="14"/>
  <c r="EJ55" i="14"/>
  <c r="DT333" i="14"/>
  <c r="DL207" i="14"/>
  <c r="DL463" i="14"/>
  <c r="DL719" i="14"/>
  <c r="BX92" i="14"/>
  <c r="BP206" i="14"/>
  <c r="AJ49" i="14"/>
  <c r="AB113" i="14"/>
  <c r="AB369" i="14"/>
  <c r="T195" i="14"/>
  <c r="T259" i="14"/>
  <c r="T323" i="14"/>
  <c r="T387" i="14"/>
  <c r="T451" i="14"/>
  <c r="T515" i="14"/>
  <c r="T579" i="14"/>
  <c r="T643" i="14"/>
  <c r="T707" i="14"/>
  <c r="EZ9" i="14"/>
  <c r="EJ20" i="14"/>
  <c r="EJ84" i="14"/>
  <c r="EB49" i="14"/>
  <c r="EB113" i="14"/>
  <c r="EB177" i="14"/>
  <c r="DT50" i="14"/>
  <c r="DT114" i="14"/>
  <c r="DT178" i="14"/>
  <c r="DT242" i="14"/>
  <c r="DT306" i="14"/>
  <c r="DT370" i="14"/>
  <c r="DL56" i="14"/>
  <c r="DL120" i="14"/>
  <c r="DL184" i="14"/>
  <c r="DL248" i="14"/>
  <c r="DL312" i="14"/>
  <c r="DL376" i="14"/>
  <c r="DL440" i="14"/>
  <c r="DL504" i="14"/>
  <c r="DL568" i="14"/>
  <c r="DL632" i="14"/>
  <c r="DL696" i="14"/>
  <c r="DT89" i="14"/>
  <c r="CN37" i="14"/>
  <c r="AB193" i="14"/>
  <c r="AR58" i="14"/>
  <c r="AB264" i="14"/>
  <c r="DT85" i="14"/>
  <c r="DL387" i="14"/>
  <c r="AR83" i="14"/>
  <c r="EB56" i="14"/>
  <c r="DL743" i="14"/>
  <c r="AB137" i="14"/>
  <c r="DL75" i="14"/>
  <c r="BP74" i="14"/>
  <c r="T123" i="14"/>
  <c r="CF74" i="14"/>
  <c r="AB273" i="14"/>
  <c r="T363" i="14"/>
  <c r="T619" i="14"/>
  <c r="EJ60" i="14"/>
  <c r="DT26" i="14"/>
  <c r="DT282" i="14"/>
  <c r="DL160" i="14"/>
  <c r="DL416" i="14"/>
  <c r="DL672" i="14"/>
  <c r="DL191" i="14"/>
  <c r="BP190" i="14"/>
  <c r="T191" i="14"/>
  <c r="T447" i="14"/>
  <c r="T703" i="14"/>
  <c r="EB45" i="14"/>
  <c r="DT110" i="14"/>
  <c r="DT366" i="14"/>
  <c r="DL244" i="14"/>
  <c r="DL500" i="14"/>
  <c r="T358" i="14"/>
  <c r="DL591" i="14"/>
  <c r="AJ177" i="14"/>
  <c r="T291" i="14"/>
  <c r="T547" i="14"/>
  <c r="ER31" i="14"/>
  <c r="EB145" i="14"/>
  <c r="DT210" i="14"/>
  <c r="DL88" i="14"/>
  <c r="DL344" i="14"/>
  <c r="DL600" i="14"/>
  <c r="AZ29" i="14"/>
  <c r="T343" i="14"/>
  <c r="T599" i="14"/>
  <c r="EJ40" i="14"/>
  <c r="DT6" i="14"/>
  <c r="DT262" i="14"/>
  <c r="DL140" i="14"/>
  <c r="DL396" i="14"/>
  <c r="DL652" i="14"/>
  <c r="CN14" i="14"/>
  <c r="CF35" i="14"/>
  <c r="BX17" i="14"/>
  <c r="BX81" i="14"/>
  <c r="BP3" i="14"/>
  <c r="BP67" i="14"/>
  <c r="BP131" i="14"/>
  <c r="BP195" i="14"/>
  <c r="BH9" i="14"/>
  <c r="AR20" i="14"/>
  <c r="AR84" i="14"/>
  <c r="AJ38" i="14"/>
  <c r="AJ102" i="14"/>
  <c r="AJ166" i="14"/>
  <c r="AB38" i="14"/>
  <c r="AB102" i="14"/>
  <c r="AB166" i="14"/>
  <c r="AB230" i="14"/>
  <c r="AB294" i="14"/>
  <c r="AB358" i="14"/>
  <c r="T56" i="14"/>
  <c r="T120" i="14"/>
  <c r="T184" i="14"/>
  <c r="T248" i="14"/>
  <c r="T312" i="14"/>
  <c r="T376" i="14"/>
  <c r="T440" i="14"/>
  <c r="T504" i="14"/>
  <c r="T568" i="14"/>
  <c r="T632" i="14"/>
  <c r="T696" i="14"/>
  <c r="T760" i="14"/>
  <c r="DL95" i="14"/>
  <c r="BP94" i="14"/>
  <c r="T143" i="14"/>
  <c r="T423" i="14"/>
  <c r="T679" i="14"/>
  <c r="EB21" i="14"/>
  <c r="DT86" i="14"/>
  <c r="DT342" i="14"/>
  <c r="DL220" i="14"/>
  <c r="DL476" i="14"/>
  <c r="DL732" i="14"/>
  <c r="CN34" i="14"/>
  <c r="CF55" i="14"/>
  <c r="BX37" i="14"/>
  <c r="BX101" i="14"/>
  <c r="BP23" i="14"/>
  <c r="BP87" i="14"/>
  <c r="BP151" i="14"/>
  <c r="BP215" i="14"/>
  <c r="AZ18" i="14"/>
  <c r="AR40" i="14"/>
  <c r="AR104" i="14"/>
  <c r="AJ58" i="14"/>
  <c r="AJ122" i="14"/>
  <c r="AJ186" i="14"/>
  <c r="AB58" i="14"/>
  <c r="AB122" i="14"/>
  <c r="AB186" i="14"/>
  <c r="AB250" i="14"/>
  <c r="AB314" i="14"/>
  <c r="T12" i="14"/>
  <c r="T76" i="14"/>
  <c r="T140" i="14"/>
  <c r="T204" i="14"/>
  <c r="T268" i="14"/>
  <c r="T332" i="14"/>
  <c r="T396" i="14"/>
  <c r="T460" i="14"/>
  <c r="T524" i="14"/>
  <c r="T588" i="14"/>
  <c r="T652" i="14"/>
  <c r="T716" i="14"/>
  <c r="ER12" i="14"/>
  <c r="DL415" i="14"/>
  <c r="AJ1" i="14"/>
  <c r="T247" i="14"/>
  <c r="T503" i="14"/>
  <c r="T759" i="14"/>
  <c r="EB101" i="14"/>
  <c r="DT166" i="14"/>
  <c r="DL44" i="14"/>
  <c r="DL300" i="14"/>
  <c r="DL556" i="14"/>
  <c r="CV3" i="14"/>
  <c r="CF11" i="14"/>
  <c r="CF75" i="14"/>
  <c r="BX57" i="14"/>
  <c r="BX121" i="14"/>
  <c r="BP43" i="14"/>
  <c r="BP107" i="14"/>
  <c r="BP171" i="14"/>
  <c r="BP235" i="14"/>
  <c r="AZ38" i="14"/>
  <c r="AR60" i="14"/>
  <c r="AJ14" i="14"/>
  <c r="AJ78" i="14"/>
  <c r="AJ142" i="14"/>
  <c r="AB14" i="14"/>
  <c r="AB78" i="14"/>
  <c r="AB142" i="14"/>
  <c r="AB206" i="14"/>
  <c r="AB270" i="14"/>
  <c r="AB334" i="14"/>
  <c r="T32" i="14"/>
  <c r="T96" i="14"/>
  <c r="T160" i="14"/>
  <c r="T224" i="14"/>
  <c r="T288" i="14"/>
  <c r="T352" i="14"/>
  <c r="T416" i="14"/>
  <c r="T480" i="14"/>
  <c r="T544" i="14"/>
  <c r="T608" i="14"/>
  <c r="T672" i="14"/>
  <c r="T736" i="14"/>
  <c r="T737" i="14"/>
  <c r="T673" i="14"/>
  <c r="T609" i="14"/>
  <c r="EB188" i="14"/>
  <c r="T674" i="14"/>
  <c r="DT257" i="14"/>
  <c r="BX16" i="14"/>
  <c r="AB293" i="14"/>
  <c r="DL231" i="14"/>
  <c r="BP230" i="14"/>
  <c r="T342" i="14"/>
  <c r="DL587" i="14"/>
  <c r="AJ173" i="14"/>
  <c r="DL367" i="14"/>
  <c r="AR63" i="14"/>
  <c r="T235" i="14"/>
  <c r="T491" i="14"/>
  <c r="T747" i="14"/>
  <c r="EB89" i="14"/>
  <c r="DT154" i="14"/>
  <c r="DL32" i="14"/>
  <c r="DL288" i="14"/>
  <c r="DL544" i="14"/>
  <c r="ER38" i="14"/>
  <c r="DL703" i="14"/>
  <c r="AB97" i="14"/>
  <c r="T319" i="14"/>
  <c r="T575" i="14"/>
  <c r="EJ16" i="14"/>
  <c r="EB173" i="14"/>
  <c r="DT238" i="14"/>
  <c r="DL116" i="14"/>
  <c r="DL372" i="14"/>
  <c r="DL628" i="14"/>
  <c r="DL79" i="14"/>
  <c r="BP78" i="14"/>
  <c r="T127" i="14"/>
  <c r="T419" i="14"/>
  <c r="T675" i="14"/>
  <c r="EB17" i="14"/>
  <c r="DT82" i="14"/>
  <c r="DT338" i="14"/>
  <c r="DL216" i="14"/>
  <c r="DL472" i="14"/>
  <c r="DL728" i="14"/>
  <c r="T215" i="14"/>
  <c r="T471" i="14"/>
  <c r="T727" i="14"/>
  <c r="EB69" i="14"/>
  <c r="DT134" i="14"/>
  <c r="DL12" i="14"/>
  <c r="DL268" i="14"/>
  <c r="DL524" i="14"/>
  <c r="DD1" i="14"/>
  <c r="CF3" i="14"/>
  <c r="CF67" i="14"/>
  <c r="BX49" i="14"/>
  <c r="BX113" i="14"/>
  <c r="BP35" i="14"/>
  <c r="BP99" i="14"/>
  <c r="BP163" i="14"/>
  <c r="BP227" i="14"/>
  <c r="AZ30" i="14"/>
  <c r="AR52" i="14"/>
  <c r="AJ6" i="14"/>
  <c r="AJ70" i="14"/>
  <c r="AJ134" i="14"/>
  <c r="AB6" i="14"/>
  <c r="AB70" i="14"/>
  <c r="AB134" i="14"/>
  <c r="AB198" i="14"/>
  <c r="AB262" i="14"/>
  <c r="AB326" i="14"/>
  <c r="T24" i="14"/>
  <c r="T88" i="14"/>
  <c r="T152" i="14"/>
  <c r="T216" i="14"/>
  <c r="T280" i="14"/>
  <c r="T344" i="14"/>
  <c r="T408" i="14"/>
  <c r="T472" i="14"/>
  <c r="T536" i="14"/>
  <c r="T600" i="14"/>
  <c r="T664" i="14"/>
  <c r="T728" i="14"/>
  <c r="T422" i="14"/>
  <c r="DL607" i="14"/>
  <c r="AB1" i="14"/>
  <c r="T295" i="14"/>
  <c r="T551" i="14"/>
  <c r="ER35" i="14"/>
  <c r="EB149" i="14"/>
  <c r="DT214" i="14"/>
  <c r="DL92" i="14"/>
  <c r="DL348" i="14"/>
  <c r="DL604" i="14"/>
  <c r="CN2" i="14"/>
  <c r="CF23" i="14"/>
  <c r="BX5" i="14"/>
  <c r="BX69" i="14"/>
  <c r="BX133" i="14"/>
  <c r="BP55" i="14"/>
  <c r="BP119" i="14"/>
  <c r="BP183" i="14"/>
  <c r="BP247" i="14"/>
  <c r="AR8" i="14"/>
  <c r="AR72" i="14"/>
  <c r="AJ26" i="14"/>
  <c r="AJ90" i="14"/>
  <c r="AJ154" i="14"/>
  <c r="AB26" i="14"/>
  <c r="AB90" i="14"/>
  <c r="AB154" i="14"/>
  <c r="AB218" i="14"/>
  <c r="AB282" i="14"/>
  <c r="AB346" i="14"/>
  <c r="T44" i="14"/>
  <c r="T108" i="14"/>
  <c r="T172" i="14"/>
  <c r="T236" i="14"/>
  <c r="T300" i="14"/>
  <c r="T364" i="14"/>
  <c r="T428" i="14"/>
  <c r="T492" i="14"/>
  <c r="T556" i="14"/>
  <c r="T620" i="14"/>
  <c r="T684" i="14"/>
  <c r="T748" i="14"/>
  <c r="DT285" i="14"/>
  <c r="BX44" i="14"/>
  <c r="AB321" i="14"/>
  <c r="T375" i="14"/>
  <c r="T631" i="14"/>
  <c r="EJ72" i="14"/>
  <c r="DT38" i="14"/>
  <c r="DT294" i="14"/>
  <c r="DL172" i="14"/>
  <c r="DL428" i="14"/>
  <c r="DL684" i="14"/>
  <c r="CN22" i="14"/>
  <c r="CF43" i="14"/>
  <c r="BX25" i="14"/>
  <c r="BX89" i="14"/>
  <c r="BP11" i="14"/>
  <c r="BP75" i="14"/>
  <c r="BP139" i="14"/>
  <c r="BP203" i="14"/>
  <c r="AZ6" i="14"/>
  <c r="AR28" i="14"/>
  <c r="AR92" i="14"/>
  <c r="AJ46" i="14"/>
  <c r="AJ110" i="14"/>
  <c r="AJ174" i="14"/>
  <c r="AB46" i="14"/>
  <c r="AB110" i="14"/>
  <c r="AB174" i="14"/>
  <c r="AB238" i="14"/>
  <c r="AB302" i="14"/>
  <c r="AB366" i="14"/>
  <c r="T64" i="14"/>
  <c r="T128" i="14"/>
  <c r="T192" i="14"/>
  <c r="T256" i="14"/>
  <c r="T320" i="14"/>
  <c r="T384" i="14"/>
  <c r="T448" i="14"/>
  <c r="T512" i="14"/>
  <c r="T576" i="14"/>
  <c r="T640" i="14"/>
  <c r="T704" i="14"/>
  <c r="EZ6" i="14"/>
  <c r="T705" i="14"/>
  <c r="T641" i="14"/>
  <c r="DL514" i="14"/>
  <c r="T750" i="14"/>
  <c r="EB20" i="14"/>
  <c r="DL131" i="14"/>
  <c r="BP130" i="14"/>
  <c r="DL370" i="14"/>
  <c r="DL487" i="14"/>
  <c r="AJ73" i="14"/>
  <c r="DT201" i="14"/>
  <c r="CF38" i="14"/>
  <c r="AB237" i="14"/>
  <c r="DL623" i="14"/>
  <c r="AB17" i="14"/>
  <c r="T299" i="14"/>
  <c r="T555" i="14"/>
  <c r="ER39" i="14"/>
  <c r="EB153" i="14"/>
  <c r="DT218" i="14"/>
  <c r="DL96" i="14"/>
  <c r="DL352" i="14"/>
  <c r="DL608" i="14"/>
  <c r="DT317" i="14"/>
  <c r="BX76" i="14"/>
  <c r="AB353" i="14"/>
  <c r="T383" i="14"/>
  <c r="T639" i="14"/>
  <c r="EJ80" i="14"/>
  <c r="DT46" i="14"/>
  <c r="DT302" i="14"/>
  <c r="DL180" i="14"/>
  <c r="DL436" i="14"/>
  <c r="DL692" i="14"/>
  <c r="DL335" i="14"/>
  <c r="AR31" i="14"/>
  <c r="T227" i="14"/>
  <c r="T483" i="14"/>
  <c r="T739" i="14"/>
  <c r="EB81" i="14"/>
  <c r="DT146" i="14"/>
  <c r="DL24" i="14"/>
  <c r="DL280" i="14"/>
  <c r="DL536" i="14"/>
  <c r="DL287" i="14"/>
  <c r="T279" i="14"/>
  <c r="T535" i="14"/>
  <c r="ER19" i="14"/>
  <c r="EB133" i="14"/>
  <c r="DT198" i="14"/>
  <c r="DL76" i="14"/>
  <c r="DL332" i="14"/>
  <c r="DL588" i="14"/>
  <c r="CV11" i="14"/>
  <c r="CF19" i="14"/>
  <c r="BX1" i="14"/>
  <c r="BX65" i="14"/>
  <c r="BX129" i="14"/>
  <c r="BP51" i="14"/>
  <c r="BP115" i="14"/>
  <c r="BP179" i="14"/>
  <c r="BP243" i="14"/>
  <c r="AR4" i="14"/>
  <c r="AR68" i="14"/>
  <c r="AJ22" i="14"/>
  <c r="AJ86" i="14"/>
  <c r="AJ150" i="14"/>
  <c r="AB22" i="14"/>
  <c r="AB86" i="14"/>
  <c r="AB150" i="14"/>
  <c r="AB214" i="14"/>
  <c r="AB278" i="14"/>
  <c r="AB342" i="14"/>
  <c r="T40" i="14"/>
  <c r="T104" i="14"/>
  <c r="T168" i="14"/>
  <c r="T232" i="14"/>
  <c r="T296" i="14"/>
  <c r="T360" i="14"/>
  <c r="T424" i="14"/>
  <c r="T488" i="14"/>
  <c r="T552" i="14"/>
  <c r="T616" i="14"/>
  <c r="T680" i="14"/>
  <c r="T744" i="14"/>
  <c r="DT221" i="14"/>
  <c r="CF58" i="14"/>
  <c r="AB257" i="14"/>
  <c r="T359" i="14"/>
  <c r="T615" i="14"/>
  <c r="EJ56" i="14"/>
  <c r="DT22" i="14"/>
  <c r="DT278" i="14"/>
  <c r="DL156" i="14"/>
  <c r="DL412" i="14"/>
  <c r="DL668" i="14"/>
  <c r="CN18" i="14"/>
  <c r="CF39" i="14"/>
  <c r="BX21" i="14"/>
  <c r="BX85" i="14"/>
  <c r="BP7" i="14"/>
  <c r="BP71" i="14"/>
  <c r="BP135" i="14"/>
  <c r="BP199" i="14"/>
  <c r="AZ2" i="14"/>
  <c r="AR24" i="14"/>
  <c r="AR88" i="14"/>
  <c r="AJ42" i="14"/>
  <c r="AJ106" i="14"/>
  <c r="AJ170" i="14"/>
  <c r="AB42" i="14"/>
  <c r="AB106" i="14"/>
  <c r="AB170" i="14"/>
  <c r="AB234" i="14"/>
  <c r="AB298" i="14"/>
  <c r="AB362" i="14"/>
  <c r="T60" i="14"/>
  <c r="T124" i="14"/>
  <c r="T188" i="14"/>
  <c r="T252" i="14"/>
  <c r="T316" i="14"/>
  <c r="T380" i="14"/>
  <c r="T444" i="14"/>
  <c r="T508" i="14"/>
  <c r="T572" i="14"/>
  <c r="T636" i="14"/>
  <c r="T700" i="14"/>
  <c r="EZ2" i="14"/>
  <c r="DL159" i="14"/>
  <c r="BP158" i="14"/>
  <c r="T183" i="14"/>
  <c r="T439" i="14"/>
  <c r="T695" i="14"/>
  <c r="EB37" i="14"/>
  <c r="DT102" i="14"/>
  <c r="DT358" i="14"/>
  <c r="DL236" i="14"/>
  <c r="DL492" i="14"/>
  <c r="DL740" i="14"/>
  <c r="CN38" i="14"/>
  <c r="CF59" i="14"/>
  <c r="BX41" i="14"/>
  <c r="BX105" i="14"/>
  <c r="BP27" i="14"/>
  <c r="BP91" i="14"/>
  <c r="BP155" i="14"/>
  <c r="BP219" i="14"/>
  <c r="AZ22" i="14"/>
  <c r="AR44" i="14"/>
  <c r="AR108" i="14"/>
  <c r="AJ62" i="14"/>
  <c r="AJ126" i="14"/>
  <c r="AJ190" i="14"/>
  <c r="AB62" i="14"/>
  <c r="AB126" i="14"/>
  <c r="AB190" i="14"/>
  <c r="AB254" i="14"/>
  <c r="AB318" i="14"/>
  <c r="T16" i="14"/>
  <c r="T80" i="14"/>
  <c r="T144" i="14"/>
  <c r="T208" i="14"/>
  <c r="T272" i="14"/>
  <c r="T336" i="14"/>
  <c r="T400" i="14"/>
  <c r="T464" i="14"/>
  <c r="T528" i="14"/>
  <c r="T592" i="14"/>
  <c r="T656" i="14"/>
  <c r="T720" i="14"/>
  <c r="T753" i="14"/>
  <c r="T689" i="14"/>
  <c r="T625" i="14"/>
  <c r="EJ14" i="14"/>
  <c r="EJ78" i="14"/>
  <c r="EB43" i="14"/>
  <c r="EB107" i="14"/>
  <c r="EB171" i="14"/>
  <c r="DT48" i="14"/>
  <c r="DT112" i="14"/>
  <c r="DT176" i="14"/>
  <c r="DT240" i="14"/>
  <c r="DT304" i="14"/>
  <c r="DT368" i="14"/>
  <c r="DL50" i="14"/>
  <c r="EJ2" i="14"/>
  <c r="EJ66" i="14"/>
  <c r="EB31" i="14"/>
  <c r="EB95" i="14"/>
  <c r="EB159" i="14"/>
  <c r="DT36" i="14"/>
  <c r="DT100" i="14"/>
  <c r="DT164" i="14"/>
  <c r="DT228" i="14"/>
  <c r="DT292" i="14"/>
  <c r="DT356" i="14"/>
  <c r="DL38" i="14"/>
  <c r="EJ6" i="14"/>
  <c r="EJ70" i="14"/>
  <c r="EB35" i="14"/>
  <c r="EB99" i="14"/>
  <c r="EB163" i="14"/>
  <c r="DT40" i="14"/>
  <c r="DT104" i="14"/>
  <c r="DT168" i="14"/>
  <c r="DT232" i="14"/>
  <c r="DT296" i="14"/>
  <c r="DT360" i="14"/>
  <c r="DL42" i="14"/>
  <c r="T327" i="14"/>
  <c r="DT246" i="14"/>
  <c r="CN10" i="14"/>
  <c r="BX141" i="14"/>
  <c r="BH5" i="14"/>
  <c r="AJ98" i="14"/>
  <c r="AB162" i="14"/>
  <c r="T52" i="14"/>
  <c r="T308" i="14"/>
  <c r="T564" i="14"/>
  <c r="ER24" i="14"/>
  <c r="EJ41" i="14"/>
  <c r="EB6" i="14"/>
  <c r="EB70" i="14"/>
  <c r="EB134" i="14"/>
  <c r="DT7" i="14"/>
  <c r="DT71" i="14"/>
  <c r="DT135" i="14"/>
  <c r="DT199" i="14"/>
  <c r="DT263" i="14"/>
  <c r="DT327" i="14"/>
  <c r="DL9" i="14"/>
  <c r="DL73" i="14"/>
  <c r="DL137" i="14"/>
  <c r="DL201" i="14"/>
  <c r="DL265" i="14"/>
  <c r="DL329" i="14"/>
  <c r="DL393" i="14"/>
  <c r="DL457" i="14"/>
  <c r="DL521" i="14"/>
  <c r="DL585" i="14"/>
  <c r="DL649" i="14"/>
  <c r="DL713" i="14"/>
  <c r="CN15" i="14"/>
  <c r="CF40" i="14"/>
  <c r="BX22" i="14"/>
  <c r="BX86" i="14"/>
  <c r="BP12" i="14"/>
  <c r="BP76" i="14"/>
  <c r="BP140" i="14"/>
  <c r="BP204" i="14"/>
  <c r="AZ7" i="14"/>
  <c r="AR25" i="14"/>
  <c r="AR89" i="14"/>
  <c r="AJ43" i="14"/>
  <c r="AJ107" i="14"/>
  <c r="AJ171" i="14"/>
  <c r="AB43" i="14"/>
  <c r="AB107" i="14"/>
  <c r="AB171" i="14"/>
  <c r="AB235" i="14"/>
  <c r="AB299" i="14"/>
  <c r="AB363" i="14"/>
  <c r="T57" i="14"/>
  <c r="T121" i="14"/>
  <c r="T185" i="14"/>
  <c r="T249" i="14"/>
  <c r="T313" i="14"/>
  <c r="T377" i="14"/>
  <c r="T441" i="14"/>
  <c r="T505" i="14"/>
  <c r="T569" i="14"/>
  <c r="T633" i="14"/>
  <c r="T697" i="14"/>
  <c r="DT349" i="14"/>
  <c r="T647" i="14"/>
  <c r="DL188" i="14"/>
  <c r="CF47" i="14"/>
  <c r="BP79" i="14"/>
  <c r="AR32" i="14"/>
  <c r="AJ178" i="14"/>
  <c r="AB242" i="14"/>
  <c r="T132" i="14"/>
  <c r="T388" i="14"/>
  <c r="T644" i="14"/>
  <c r="ER44" i="14"/>
  <c r="EJ61" i="14"/>
  <c r="EB26" i="14"/>
  <c r="EB90" i="14"/>
  <c r="EB154" i="14"/>
  <c r="DT27" i="14"/>
  <c r="DT91" i="14"/>
  <c r="DT155" i="14"/>
  <c r="DT219" i="14"/>
  <c r="DT283" i="14"/>
  <c r="DT347" i="14"/>
  <c r="DL29" i="14"/>
  <c r="DL93" i="14"/>
  <c r="DL157" i="14"/>
  <c r="DL221" i="14"/>
  <c r="DL285" i="14"/>
  <c r="DL349" i="14"/>
  <c r="DL413" i="14"/>
  <c r="DL477" i="14"/>
  <c r="DL541" i="14"/>
  <c r="DL605" i="14"/>
  <c r="DL669" i="14"/>
  <c r="DL733" i="14"/>
  <c r="CN35" i="14"/>
  <c r="CF60" i="14"/>
  <c r="BX42" i="14"/>
  <c r="BX106" i="14"/>
  <c r="BP32" i="14"/>
  <c r="BP96" i="14"/>
  <c r="BP160" i="14"/>
  <c r="BP224" i="14"/>
  <c r="AZ27" i="14"/>
  <c r="AR45" i="14"/>
  <c r="AR109" i="14"/>
  <c r="AJ63" i="14"/>
  <c r="AJ127" i="14"/>
  <c r="AJ191" i="14"/>
  <c r="AB63" i="14"/>
  <c r="AB127" i="14"/>
  <c r="AB191" i="14"/>
  <c r="AB255" i="14"/>
  <c r="AB319" i="14"/>
  <c r="T13" i="14"/>
  <c r="T77" i="14"/>
  <c r="T141" i="14"/>
  <c r="T205" i="14"/>
  <c r="T269" i="14"/>
  <c r="T333" i="14"/>
  <c r="T397" i="14"/>
  <c r="T461" i="14"/>
  <c r="T525" i="14"/>
  <c r="T589" i="14"/>
  <c r="T653" i="14"/>
  <c r="T717" i="14"/>
  <c r="BP222" i="14"/>
  <c r="EB53" i="14"/>
  <c r="DL508" i="14"/>
  <c r="BX45" i="14"/>
  <c r="BP159" i="14"/>
  <c r="AJ2" i="14"/>
  <c r="AB66" i="14"/>
  <c r="AB322" i="14"/>
  <c r="T212" i="14"/>
  <c r="T468" i="14"/>
  <c r="T724" i="14"/>
  <c r="EJ17" i="14"/>
  <c r="EJ81" i="14"/>
  <c r="EB46" i="14"/>
  <c r="EB110" i="14"/>
  <c r="EB174" i="14"/>
  <c r="DT47" i="14"/>
  <c r="DT111" i="14"/>
  <c r="DT175" i="14"/>
  <c r="DT239" i="14"/>
  <c r="DT303" i="14"/>
  <c r="DT367" i="14"/>
  <c r="DL49" i="14"/>
  <c r="DL113" i="14"/>
  <c r="DL177" i="14"/>
  <c r="DL241" i="14"/>
  <c r="DL305" i="14"/>
  <c r="DL369" i="14"/>
  <c r="DL433" i="14"/>
  <c r="DL497" i="14"/>
  <c r="DL561" i="14"/>
  <c r="DL625" i="14"/>
  <c r="DL689" i="14"/>
  <c r="CV4" i="14"/>
  <c r="CF16" i="14"/>
  <c r="CF80" i="14"/>
  <c r="BX62" i="14"/>
  <c r="BX126" i="14"/>
  <c r="BP52" i="14"/>
  <c r="BP116" i="14"/>
  <c r="BP180" i="14"/>
  <c r="BP244" i="14"/>
  <c r="AR1" i="14"/>
  <c r="AR65" i="14"/>
  <c r="AJ19" i="14"/>
  <c r="AJ83" i="14"/>
  <c r="AJ147" i="14"/>
  <c r="AB19" i="14"/>
  <c r="AB83" i="14"/>
  <c r="AB147" i="14"/>
  <c r="AB211" i="14"/>
  <c r="AB275" i="14"/>
  <c r="AB339" i="14"/>
  <c r="T33" i="14"/>
  <c r="T97" i="14"/>
  <c r="T161" i="14"/>
  <c r="T225" i="14"/>
  <c r="T289" i="14"/>
  <c r="T353" i="14"/>
  <c r="T417" i="14"/>
  <c r="T481" i="14"/>
  <c r="T545" i="14"/>
  <c r="T657" i="14"/>
  <c r="T624" i="14"/>
  <c r="T368" i="14"/>
  <c r="T112" i="14"/>
  <c r="AB222" i="14"/>
  <c r="AJ158" i="14"/>
  <c r="AR12" i="14"/>
  <c r="BP59" i="14"/>
  <c r="CF27" i="14"/>
  <c r="DL108" i="14"/>
  <c r="T567" i="14"/>
  <c r="T678" i="14"/>
  <c r="T540" i="14"/>
  <c r="T284" i="14"/>
  <c r="T28" i="14"/>
  <c r="AB138" i="14"/>
  <c r="AJ74" i="14"/>
  <c r="BP231" i="14"/>
  <c r="BX117" i="14"/>
  <c r="DD5" i="14"/>
  <c r="DT150" i="14"/>
  <c r="T231" i="14"/>
  <c r="T712" i="14"/>
  <c r="T456" i="14"/>
  <c r="T200" i="14"/>
  <c r="AB310" i="14"/>
  <c r="AB54" i="14"/>
  <c r="AR100" i="14"/>
  <c r="BP147" i="14"/>
  <c r="BX33" i="14"/>
  <c r="DL460" i="14"/>
  <c r="EB5" i="14"/>
  <c r="DL664" i="14"/>
  <c r="DT18" i="14"/>
  <c r="AB241" i="14"/>
  <c r="DL308" i="14"/>
  <c r="EZ5" i="14"/>
  <c r="DL447" i="14"/>
  <c r="DT346" i="14"/>
  <c r="T427" i="14"/>
  <c r="AR27" i="14"/>
  <c r="DT357" i="14"/>
  <c r="T418" i="14"/>
  <c r="DT457" i="10"/>
  <c r="DT561" i="10"/>
  <c r="AB416" i="10"/>
  <c r="DT421" i="10"/>
  <c r="DT77" i="10"/>
  <c r="DT437" i="10"/>
  <c r="T1007" i="10"/>
  <c r="DT189" i="10"/>
  <c r="DT549" i="10"/>
  <c r="DL145" i="10"/>
  <c r="CF76" i="10"/>
  <c r="DT473" i="10"/>
  <c r="DT221" i="10"/>
  <c r="DT209" i="10"/>
  <c r="DL185" i="10"/>
  <c r="AB432" i="10"/>
  <c r="DT641" i="10"/>
  <c r="T751" i="10"/>
  <c r="T620" i="10"/>
  <c r="BP811" i="10"/>
  <c r="DL161" i="10"/>
  <c r="AJ67" i="10"/>
  <c r="CF44" i="10"/>
  <c r="BP651" i="10"/>
  <c r="T604" i="10"/>
  <c r="BP624" i="10"/>
  <c r="BP306" i="10"/>
  <c r="DL350" i="10"/>
  <c r="T108" i="10"/>
  <c r="AJ312" i="10"/>
  <c r="DL1124" i="10"/>
  <c r="DT565" i="10"/>
  <c r="DT593" i="10"/>
  <c r="DT657" i="10"/>
  <c r="AB183" i="10"/>
  <c r="BP284" i="10"/>
  <c r="DL318" i="10"/>
  <c r="T92" i="10"/>
  <c r="AJ296" i="10"/>
  <c r="T287" i="10"/>
  <c r="BP578" i="10"/>
  <c r="DL1188" i="10"/>
  <c r="DL726" i="10"/>
  <c r="DL709" i="14"/>
  <c r="DL453" i="14"/>
  <c r="DL197" i="14"/>
  <c r="DT323" i="14"/>
  <c r="DT67" i="14"/>
  <c r="EB2" i="14"/>
  <c r="T292" i="14"/>
  <c r="BP239" i="14"/>
  <c r="T263" i="14"/>
  <c r="DL597" i="14"/>
  <c r="DL149" i="14"/>
  <c r="DT19" i="14"/>
  <c r="T356" i="14"/>
  <c r="EZ3" i="14"/>
  <c r="T549" i="14"/>
  <c r="T293" i="14"/>
  <c r="T37" i="14"/>
  <c r="AB151" i="14"/>
  <c r="AJ87" i="14"/>
  <c r="BP248" i="14"/>
  <c r="BX130" i="14"/>
  <c r="CV8" i="14"/>
  <c r="DL501" i="14"/>
  <c r="DL245" i="14"/>
  <c r="DT371" i="14"/>
  <c r="DT115" i="14"/>
  <c r="EB50" i="14"/>
  <c r="T484" i="14"/>
  <c r="AJ18" i="14"/>
  <c r="EB117" i="14"/>
  <c r="CN27" i="14"/>
  <c r="DL213" i="14"/>
  <c r="DT83" i="14"/>
  <c r="T100" i="14"/>
  <c r="T519" i="14"/>
  <c r="T533" i="14"/>
  <c r="T277" i="14"/>
  <c r="T21" i="14"/>
  <c r="AB135" i="14"/>
  <c r="AJ71" i="14"/>
  <c r="BP232" i="14"/>
  <c r="BX114" i="14"/>
  <c r="DL741" i="14"/>
  <c r="DL485" i="14"/>
  <c r="DL229" i="14"/>
  <c r="DT355" i="14"/>
  <c r="DT99" i="14"/>
  <c r="EB34" i="14"/>
  <c r="T420" i="14"/>
  <c r="AR64" i="14"/>
  <c r="ER3" i="14"/>
  <c r="AJ183" i="14"/>
  <c r="DL581" i="14"/>
  <c r="DL325" i="14"/>
  <c r="DL69" i="14"/>
  <c r="DT195" i="14"/>
  <c r="EB130" i="14"/>
  <c r="ER20" i="14"/>
  <c r="AB146" i="14"/>
  <c r="CV7" i="14"/>
  <c r="CF52" i="14"/>
  <c r="DL341" i="14"/>
  <c r="DT275" i="14"/>
  <c r="EJ53" i="14"/>
  <c r="AZ42" i="14"/>
  <c r="T677" i="14"/>
  <c r="T421" i="14"/>
  <c r="T165" i="14"/>
  <c r="AB279" i="14"/>
  <c r="AB23" i="14"/>
  <c r="AR69" i="14"/>
  <c r="BP120" i="14"/>
  <c r="BX2" i="14"/>
  <c r="DL629" i="14"/>
  <c r="DL373" i="14"/>
  <c r="DL117" i="14"/>
  <c r="DT243" i="14"/>
  <c r="EB178" i="14"/>
  <c r="EJ21" i="14"/>
  <c r="AB338" i="14"/>
  <c r="BX61" i="14"/>
  <c r="BX98" i="14"/>
  <c r="DL533" i="14"/>
  <c r="DT339" i="14"/>
  <c r="EB18" i="14"/>
  <c r="BP47" i="14"/>
  <c r="T661" i="14"/>
  <c r="T405" i="14"/>
  <c r="T149" i="14"/>
  <c r="AB263" i="14"/>
  <c r="AB7" i="14"/>
  <c r="AR53" i="14"/>
  <c r="BP104" i="14"/>
  <c r="CF68" i="14"/>
  <c r="DL613" i="14"/>
  <c r="DL357" i="14"/>
  <c r="DL101" i="14"/>
  <c r="DT227" i="14"/>
  <c r="EB162" i="14"/>
  <c r="EJ5" i="14"/>
  <c r="AB274" i="14"/>
  <c r="CF79" i="14"/>
  <c r="T389" i="14"/>
  <c r="AB247" i="14"/>
  <c r="BP88" i="14"/>
  <c r="T312" i="10"/>
  <c r="BP556" i="10"/>
  <c r="AB108" i="10"/>
  <c r="T351" i="10"/>
  <c r="DL758" i="10"/>
  <c r="BP335" i="10"/>
  <c r="T296" i="10"/>
  <c r="BP162" i="10"/>
  <c r="AB124" i="10"/>
  <c r="AZ6" i="10"/>
  <c r="BX427" i="10"/>
  <c r="T708" i="10"/>
  <c r="T987" i="10"/>
  <c r="BX491" i="10"/>
  <c r="T724" i="10"/>
  <c r="BP592" i="10"/>
  <c r="BP614" i="10"/>
  <c r="DL27" i="10"/>
  <c r="T971" i="10"/>
  <c r="EB96" i="10"/>
  <c r="EB180" i="10"/>
  <c r="EB292" i="10"/>
  <c r="EB296" i="10"/>
  <c r="EB320" i="10"/>
  <c r="DT137" i="10"/>
  <c r="DT265" i="10"/>
  <c r="DT393" i="10"/>
  <c r="DT97" i="10"/>
  <c r="DT53" i="10"/>
  <c r="DT181" i="10"/>
  <c r="DT309" i="10"/>
  <c r="DT125" i="10"/>
  <c r="DT385" i="10"/>
  <c r="DT521" i="10"/>
  <c r="EB216" i="10"/>
  <c r="DT317" i="10"/>
  <c r="DT485" i="10"/>
  <c r="DT613" i="10"/>
  <c r="DT433" i="10"/>
  <c r="DL17" i="10"/>
  <c r="DT369" i="10"/>
  <c r="DL57" i="10"/>
  <c r="DT413" i="10"/>
  <c r="EB145" i="10"/>
  <c r="T1327" i="10"/>
  <c r="BX357" i="10"/>
  <c r="DL862" i="10"/>
  <c r="DT126" i="10"/>
  <c r="T364" i="10"/>
  <c r="AB688" i="10"/>
  <c r="AB176" i="10"/>
  <c r="AJ56" i="10"/>
  <c r="BP192" i="10"/>
  <c r="T1375" i="10"/>
  <c r="AR29" i="10"/>
  <c r="BX253" i="10"/>
  <c r="EB245" i="10"/>
  <c r="AB636" i="10"/>
  <c r="AR153" i="10"/>
  <c r="T1167" i="10"/>
  <c r="BX53" i="10"/>
  <c r="AB536" i="10"/>
  <c r="T767" i="10"/>
  <c r="DL796" i="10"/>
  <c r="BP26" i="10"/>
  <c r="EB164" i="10"/>
  <c r="EB212" i="10"/>
  <c r="EB308" i="10"/>
  <c r="EB312" i="10"/>
  <c r="DT25" i="10"/>
  <c r="DT153" i="10"/>
  <c r="DT281" i="10"/>
  <c r="EB264" i="10"/>
  <c r="DT113" i="10"/>
  <c r="DT69" i="10"/>
  <c r="DT197" i="10"/>
  <c r="DT325" i="10"/>
  <c r="DT161" i="10"/>
  <c r="DT409" i="10"/>
  <c r="DT537" i="10"/>
  <c r="DT45" i="10"/>
  <c r="DT349" i="10"/>
  <c r="DT501" i="10"/>
  <c r="DT629" i="10"/>
  <c r="DT465" i="10"/>
  <c r="DL33" i="10"/>
  <c r="DT417" i="10"/>
  <c r="DL73" i="10"/>
  <c r="DT477" i="10"/>
  <c r="DL240" i="10"/>
  <c r="BP626" i="10"/>
  <c r="BX325" i="10"/>
  <c r="DL830" i="10"/>
  <c r="DT62" i="10"/>
  <c r="T348" i="10"/>
  <c r="AB672" i="10"/>
  <c r="AB160" i="10"/>
  <c r="AJ40" i="10"/>
  <c r="BP140" i="10"/>
  <c r="T1311" i="10"/>
  <c r="BP719" i="10"/>
  <c r="BX221" i="10"/>
  <c r="EB181" i="10"/>
  <c r="AB620" i="10"/>
  <c r="AR126" i="10"/>
  <c r="T1103" i="10"/>
  <c r="BX21" i="10"/>
  <c r="AB520" i="10"/>
  <c r="T703" i="10"/>
  <c r="DL764" i="10"/>
  <c r="AB374" i="10"/>
  <c r="AB599" i="10"/>
  <c r="DT310" i="10"/>
  <c r="AJ287" i="10"/>
  <c r="T539" i="10"/>
  <c r="T1227" i="10"/>
  <c r="DL242" i="10"/>
  <c r="CN48" i="10"/>
  <c r="BP251" i="10"/>
  <c r="AR73" i="10"/>
  <c r="AB215" i="10"/>
  <c r="DL194" i="10"/>
  <c r="BP352" i="10"/>
  <c r="AJ144" i="10"/>
  <c r="AB264" i="10"/>
  <c r="AB776" i="10"/>
  <c r="T452" i="10"/>
  <c r="DT478" i="10"/>
  <c r="DL1038" i="10"/>
  <c r="BP38" i="10"/>
  <c r="AB570" i="10"/>
  <c r="AJ387" i="10"/>
  <c r="T591" i="10"/>
  <c r="DT458" i="10"/>
  <c r="CF146" i="10"/>
  <c r="BP304" i="10"/>
  <c r="BP758" i="10"/>
  <c r="AJ116" i="10"/>
  <c r="AJ372" i="10"/>
  <c r="AB236" i="10"/>
  <c r="AB492" i="10"/>
  <c r="AB748" i="10"/>
  <c r="T168" i="10"/>
  <c r="T424" i="10"/>
  <c r="T680" i="10"/>
  <c r="DT366" i="10"/>
  <c r="DL470" i="10"/>
  <c r="DL982" i="10"/>
  <c r="CF196" i="10"/>
  <c r="BX477" i="10"/>
  <c r="BP386" i="10"/>
  <c r="AB122" i="10"/>
  <c r="BX465" i="10"/>
  <c r="AJ291" i="10"/>
  <c r="AB787" i="10"/>
  <c r="T543" i="10"/>
  <c r="T1055" i="10"/>
  <c r="DT266" i="10"/>
  <c r="DL868" i="10"/>
  <c r="CF98" i="10"/>
  <c r="BX379" i="10"/>
  <c r="BP283" i="10"/>
  <c r="BP512" i="10"/>
  <c r="BP736" i="10"/>
  <c r="AR105" i="10"/>
  <c r="AJ104" i="10"/>
  <c r="AJ232" i="10"/>
  <c r="AJ360" i="10"/>
  <c r="AB96" i="10"/>
  <c r="AB224" i="10"/>
  <c r="AB352" i="10"/>
  <c r="AB480" i="10"/>
  <c r="AB608" i="10"/>
  <c r="AB736" i="10"/>
  <c r="T28" i="10"/>
  <c r="T156" i="10"/>
  <c r="T284" i="10"/>
  <c r="T412" i="10"/>
  <c r="T540" i="10"/>
  <c r="T668" i="10"/>
  <c r="EB133" i="10"/>
  <c r="DT318" i="10"/>
  <c r="DL118" i="10"/>
  <c r="DL446" i="10"/>
  <c r="DL702" i="10"/>
  <c r="DL958" i="10"/>
  <c r="DL1214" i="10"/>
  <c r="CF172" i="10"/>
  <c r="BX197" i="10"/>
  <c r="BX453" i="10"/>
  <c r="BP199" i="10"/>
  <c r="BP370" i="10"/>
  <c r="BP540" i="10"/>
  <c r="T559" i="10"/>
  <c r="DT454" i="10"/>
  <c r="AB723" i="10"/>
  <c r="DT6" i="10"/>
  <c r="DT438" i="10"/>
  <c r="AJ319" i="10"/>
  <c r="T555" i="10"/>
  <c r="T1243" i="10"/>
  <c r="DL284" i="10"/>
  <c r="CF26" i="10"/>
  <c r="BP272" i="10"/>
  <c r="AR94" i="10"/>
  <c r="AB343" i="10"/>
  <c r="DL356" i="10"/>
  <c r="BP384" i="10"/>
  <c r="AJ160" i="10"/>
  <c r="AB280" i="10"/>
  <c r="AB792" i="10"/>
  <c r="T468" i="10"/>
  <c r="DT542" i="10"/>
  <c r="DL1070" i="10"/>
  <c r="BP70" i="10"/>
  <c r="AB826" i="10"/>
  <c r="AB119" i="10"/>
  <c r="T655" i="10"/>
  <c r="DL2" i="10"/>
  <c r="CF210" i="10"/>
  <c r="BP331" i="10"/>
  <c r="BP790" i="10"/>
  <c r="AJ132" i="10"/>
  <c r="AJ388" i="10"/>
  <c r="AB252" i="10"/>
  <c r="AB508" i="10"/>
  <c r="AB764" i="10"/>
  <c r="T184" i="10"/>
  <c r="T440" i="10"/>
  <c r="T696" i="10"/>
  <c r="DT430" i="10"/>
  <c r="DL502" i="10"/>
  <c r="DL1014" i="10"/>
  <c r="CF228" i="10"/>
  <c r="BP14" i="10"/>
  <c r="BP407" i="10"/>
  <c r="AB378" i="10"/>
  <c r="BP207" i="10"/>
  <c r="AB23" i="10"/>
  <c r="T31" i="10"/>
  <c r="T607" i="10"/>
  <c r="T1119" i="10"/>
  <c r="DT522" i="10"/>
  <c r="DL932" i="10"/>
  <c r="CF162" i="10"/>
  <c r="BX443" i="10"/>
  <c r="BP310" i="10"/>
  <c r="BP539" i="10"/>
  <c r="BP768" i="10"/>
  <c r="AR132" i="10"/>
  <c r="AJ120" i="10"/>
  <c r="AJ248" i="10"/>
  <c r="AJ376" i="10"/>
  <c r="AB112" i="10"/>
  <c r="AB240" i="10"/>
  <c r="AB368" i="10"/>
  <c r="AB496" i="10"/>
  <c r="AB624" i="10"/>
  <c r="AB752" i="10"/>
  <c r="T44" i="10"/>
  <c r="T172" i="10"/>
  <c r="T300" i="10"/>
  <c r="T428" i="10"/>
  <c r="T556" i="10"/>
  <c r="T684" i="10"/>
  <c r="EB197" i="10"/>
  <c r="DT382" i="10"/>
  <c r="DL182" i="10"/>
  <c r="DL478" i="10"/>
  <c r="DL734" i="10"/>
  <c r="DL990" i="10"/>
  <c r="CN2" i="10"/>
  <c r="CF204" i="10"/>
  <c r="BX229" i="10"/>
  <c r="BX485" i="10"/>
  <c r="BP220" i="10"/>
  <c r="BP391" i="10"/>
  <c r="BP562" i="10"/>
  <c r="T303" i="10"/>
  <c r="AB442" i="10"/>
  <c r="AB311" i="10"/>
  <c r="DT665" i="10"/>
  <c r="DL81" i="10"/>
  <c r="DT93" i="10"/>
  <c r="DT513" i="10"/>
  <c r="DT705" i="10"/>
  <c r="DL121" i="10"/>
  <c r="DT445" i="10"/>
  <c r="T102" i="10"/>
  <c r="T431" i="10"/>
  <c r="DL770" i="10"/>
  <c r="BP762" i="10"/>
  <c r="BP476" i="10"/>
  <c r="BP118" i="10"/>
  <c r="BX101" i="10"/>
  <c r="DL1118" i="10"/>
  <c r="DL606" i="10"/>
  <c r="DT638" i="10"/>
  <c r="EJ61" i="10"/>
  <c r="T492" i="10"/>
  <c r="T236" i="10"/>
  <c r="AB816" i="10"/>
  <c r="AB560" i="10"/>
  <c r="AB304" i="10"/>
  <c r="AB48" i="10"/>
  <c r="AJ184" i="10"/>
  <c r="AR20" i="10"/>
  <c r="BP427" i="10"/>
  <c r="BX187" i="10"/>
  <c r="DL548" i="10"/>
  <c r="T863" i="10"/>
  <c r="AB531" i="10"/>
  <c r="DL962" i="10"/>
  <c r="BP236" i="10"/>
  <c r="CN26" i="10"/>
  <c r="DL230" i="10"/>
  <c r="T568" i="10"/>
  <c r="T56" i="10"/>
  <c r="AB380" i="10"/>
  <c r="AJ260" i="10"/>
  <c r="BP560" i="10"/>
  <c r="DL980" i="10"/>
  <c r="T95" i="10"/>
  <c r="BP444" i="10"/>
  <c r="DL558" i="10"/>
  <c r="T212" i="10"/>
  <c r="AB24" i="10"/>
  <c r="BX91" i="10"/>
  <c r="DL834" i="10"/>
  <c r="BX307" i="10"/>
  <c r="EB321" i="10"/>
  <c r="AB803" i="10"/>
  <c r="DL692" i="10"/>
  <c r="DT681" i="10"/>
  <c r="DL97" i="10"/>
  <c r="DT177" i="10"/>
  <c r="DT545" i="10"/>
  <c r="DL9" i="10"/>
  <c r="DL137" i="10"/>
  <c r="DT509" i="10"/>
  <c r="DL514" i="10"/>
  <c r="T687" i="10"/>
  <c r="BX273" i="10"/>
  <c r="AJ323" i="10"/>
  <c r="BP455" i="10"/>
  <c r="BP86" i="10"/>
  <c r="BX69" i="10"/>
  <c r="DL1086" i="10"/>
  <c r="DL574" i="10"/>
  <c r="DT574" i="10"/>
  <c r="ER16" i="10"/>
  <c r="T476" i="10"/>
  <c r="T220" i="10"/>
  <c r="AB800" i="10"/>
  <c r="AB544" i="10"/>
  <c r="AB288" i="10"/>
  <c r="AB32" i="10"/>
  <c r="AJ168" i="10"/>
  <c r="AZ22" i="10"/>
  <c r="BP395" i="10"/>
  <c r="BX123" i="10"/>
  <c r="DL420" i="10"/>
  <c r="T799" i="10"/>
  <c r="AB407" i="10"/>
  <c r="DL706" i="10"/>
  <c r="BP215" i="10"/>
  <c r="CV10" i="10"/>
  <c r="DL166" i="10"/>
  <c r="T552" i="10"/>
  <c r="T40" i="10"/>
  <c r="AB364" i="10"/>
  <c r="AJ244" i="10"/>
  <c r="BP534" i="10"/>
  <c r="DL916" i="10"/>
  <c r="T11" i="10"/>
  <c r="BP423" i="10"/>
  <c r="DL526" i="10"/>
  <c r="T196" i="10"/>
  <c r="AB8" i="10"/>
  <c r="BX27" i="10"/>
  <c r="DL578" i="10"/>
  <c r="BX275" i="10"/>
  <c r="EB257" i="10"/>
  <c r="AB783" i="10"/>
  <c r="T503" i="10"/>
  <c r="AB579" i="10"/>
  <c r="T487" i="10"/>
  <c r="AB390" i="10"/>
  <c r="DL660" i="10"/>
  <c r="EB205" i="10"/>
  <c r="BX254" i="10"/>
  <c r="DT386" i="10"/>
  <c r="DL74" i="10"/>
  <c r="AB430" i="10"/>
  <c r="BP216" i="10"/>
  <c r="AB450" i="10"/>
  <c r="T122" i="10"/>
  <c r="DL554" i="10"/>
  <c r="BX57" i="10"/>
  <c r="BP447" i="10"/>
  <c r="AJ87" i="10"/>
  <c r="AB203" i="10"/>
  <c r="AB715" i="10"/>
  <c r="EB191" i="10"/>
  <c r="BP750" i="10"/>
  <c r="AB118" i="10"/>
  <c r="AB630" i="10"/>
  <c r="DT230" i="10"/>
  <c r="DL914" i="10"/>
  <c r="BX417" i="10"/>
  <c r="BP687" i="10"/>
  <c r="AJ203" i="10"/>
  <c r="AB63" i="10"/>
  <c r="AB319" i="10"/>
  <c r="DL10" i="10"/>
  <c r="AB266" i="10"/>
  <c r="DT118" i="10"/>
  <c r="DL858" i="10"/>
  <c r="BX361" i="10"/>
  <c r="BP650" i="10"/>
  <c r="AJ239" i="10"/>
  <c r="AB355" i="10"/>
  <c r="AB751" i="10"/>
  <c r="T251" i="10"/>
  <c r="T515" i="10"/>
  <c r="T771" i="10"/>
  <c r="T1027" i="10"/>
  <c r="T1283" i="10"/>
  <c r="DT154" i="10"/>
  <c r="DL364" i="10"/>
  <c r="DL876" i="10"/>
  <c r="CF106" i="10"/>
  <c r="BX387" i="10"/>
  <c r="BP176" i="10"/>
  <c r="CN52" i="10"/>
  <c r="AJ294" i="10"/>
  <c r="AB410" i="10"/>
  <c r="T82" i="10"/>
  <c r="DT390" i="10"/>
  <c r="DL482" i="10"/>
  <c r="DL994" i="10"/>
  <c r="CF216" i="10"/>
  <c r="BP2" i="10"/>
  <c r="BP399" i="10"/>
  <c r="BP740" i="10"/>
  <c r="AJ51" i="10"/>
  <c r="AJ307" i="10"/>
  <c r="AB167" i="10"/>
  <c r="AB423" i="10"/>
  <c r="AB627" i="10"/>
  <c r="AB799" i="10"/>
  <c r="T127" i="10"/>
  <c r="T295" i="10"/>
  <c r="T423" i="10"/>
  <c r="T551" i="10"/>
  <c r="T679" i="10"/>
  <c r="T807" i="10"/>
  <c r="T935" i="10"/>
  <c r="T1063" i="10"/>
  <c r="T1191" i="10"/>
  <c r="T1319" i="10"/>
  <c r="EJ41" i="10"/>
  <c r="EB177" i="10"/>
  <c r="DT106" i="10"/>
  <c r="DT362" i="10"/>
  <c r="DT618" i="10"/>
  <c r="DL162" i="10"/>
  <c r="DL340" i="10"/>
  <c r="DL468" i="10"/>
  <c r="DL596" i="10"/>
  <c r="DL724" i="10"/>
  <c r="EJ119" i="10"/>
  <c r="DL904" i="10"/>
  <c r="BP686" i="10"/>
  <c r="AJ246" i="10"/>
  <c r="EJ7" i="10"/>
  <c r="DT450" i="10"/>
  <c r="DL296" i="10"/>
  <c r="AB446" i="10"/>
  <c r="BP302" i="10"/>
  <c r="AB466" i="10"/>
  <c r="EJ21" i="10"/>
  <c r="DL586" i="10"/>
  <c r="BX89" i="10"/>
  <c r="BP468" i="10"/>
  <c r="AJ103" i="10"/>
  <c r="AB219" i="10"/>
  <c r="AB731" i="10"/>
  <c r="DT124" i="10"/>
  <c r="AZ3" i="10"/>
  <c r="AB134" i="10"/>
  <c r="AB646" i="10"/>
  <c r="DT294" i="10"/>
  <c r="DL946" i="10"/>
  <c r="BX449" i="10"/>
  <c r="BP708" i="10"/>
  <c r="AJ219" i="10"/>
  <c r="AB79" i="10"/>
  <c r="AB335" i="10"/>
  <c r="DL648" i="10"/>
  <c r="AB330" i="10"/>
  <c r="DT246" i="10"/>
  <c r="DL922" i="10"/>
  <c r="BX425" i="10"/>
  <c r="BP692" i="10"/>
  <c r="AJ271" i="10"/>
  <c r="AB387" i="10"/>
  <c r="AB771" i="10"/>
  <c r="T271" i="10"/>
  <c r="T531" i="10"/>
  <c r="T787" i="10"/>
  <c r="T1043" i="10"/>
  <c r="T1299" i="10"/>
  <c r="DT218" i="10"/>
  <c r="DL396" i="10"/>
  <c r="DL908" i="10"/>
  <c r="CF138" i="10"/>
  <c r="BX419" i="10"/>
  <c r="BP198" i="10"/>
  <c r="BX279" i="10"/>
  <c r="AJ358" i="10"/>
  <c r="AB474" i="10"/>
  <c r="T118" i="10"/>
  <c r="DT518" i="10"/>
  <c r="DL546" i="10"/>
  <c r="DL1058" i="10"/>
  <c r="BX49" i="10"/>
  <c r="BP66" i="10"/>
  <c r="BP442" i="10"/>
  <c r="BP783" i="10"/>
  <c r="AJ83" i="10"/>
  <c r="AJ339" i="10"/>
  <c r="AB199" i="10"/>
  <c r="AB455" i="10"/>
  <c r="AB647" i="10"/>
  <c r="AB819" i="10"/>
  <c r="T151" i="10"/>
  <c r="T311" i="10"/>
  <c r="T439" i="10"/>
  <c r="T567" i="10"/>
  <c r="T695" i="10"/>
  <c r="T823" i="10"/>
  <c r="T951" i="10"/>
  <c r="T1079" i="10"/>
  <c r="T1207" i="10"/>
  <c r="T1335" i="10"/>
  <c r="EJ105" i="10"/>
  <c r="EB241" i="10"/>
  <c r="DT170" i="10"/>
  <c r="DT426" i="10"/>
  <c r="DT682" i="10"/>
  <c r="DL226" i="10"/>
  <c r="DL372" i="10"/>
  <c r="DL500" i="10"/>
  <c r="DL628" i="10"/>
  <c r="DL756" i="10"/>
  <c r="DT700" i="10"/>
  <c r="CF126" i="10"/>
  <c r="AJ10" i="10"/>
  <c r="AJ310" i="10"/>
  <c r="CF142" i="10"/>
  <c r="AJ314" i="10"/>
  <c r="AB18" i="10"/>
  <c r="DT534" i="10"/>
  <c r="BP74" i="10"/>
  <c r="AJ343" i="10"/>
  <c r="T131" i="10"/>
  <c r="AJ258" i="10"/>
  <c r="T46" i="10"/>
  <c r="CF136" i="10"/>
  <c r="AJ11" i="10"/>
  <c r="AB191" i="10"/>
  <c r="AJ150" i="10"/>
  <c r="DL346" i="10"/>
  <c r="BP308" i="10"/>
  <c r="AB99" i="10"/>
  <c r="T79" i="10"/>
  <c r="T643" i="10"/>
  <c r="T1155" i="10"/>
  <c r="DT666" i="10"/>
  <c r="DL1132" i="10"/>
  <c r="BP52" i="10"/>
  <c r="AR81" i="10"/>
  <c r="AB666" i="10"/>
  <c r="DL190" i="10"/>
  <c r="CN6" i="10"/>
  <c r="BP228" i="10"/>
  <c r="AR50" i="10"/>
  <c r="AB39" i="10"/>
  <c r="AB543" i="10"/>
  <c r="T43" i="10"/>
  <c r="T359" i="10"/>
  <c r="T615" i="10"/>
  <c r="T871" i="10"/>
  <c r="T1127" i="10"/>
  <c r="T1367" i="10"/>
  <c r="EB305" i="10"/>
  <c r="DT490" i="10"/>
  <c r="DL276" i="10"/>
  <c r="DL532" i="10"/>
  <c r="DL788" i="10"/>
  <c r="BX407" i="10"/>
  <c r="AJ374" i="10"/>
  <c r="AB234" i="10"/>
  <c r="AB490" i="10"/>
  <c r="AB746" i="10"/>
  <c r="ER8" i="10"/>
  <c r="DT54" i="10"/>
  <c r="DT566" i="10"/>
  <c r="DL314" i="10"/>
  <c r="DL570" i="10"/>
  <c r="DL826" i="10"/>
  <c r="DL1082" i="10"/>
  <c r="CF48" i="10"/>
  <c r="BX73" i="10"/>
  <c r="BX329" i="10"/>
  <c r="BP90" i="10"/>
  <c r="BP287" i="10"/>
  <c r="BP458" i="10"/>
  <c r="BP628" i="10"/>
  <c r="BP799" i="10"/>
  <c r="AR109" i="10"/>
  <c r="AJ95" i="10"/>
  <c r="AJ223" i="10"/>
  <c r="AJ351" i="10"/>
  <c r="AB83" i="10"/>
  <c r="AB211" i="10"/>
  <c r="AB339" i="10"/>
  <c r="AB467" i="10"/>
  <c r="AB567" i="10"/>
  <c r="AB655" i="10"/>
  <c r="AB739" i="10"/>
  <c r="AB823" i="10"/>
  <c r="T71" i="10"/>
  <c r="T155" i="10"/>
  <c r="T239" i="10"/>
  <c r="T315" i="10"/>
  <c r="T379" i="10"/>
  <c r="T443" i="10"/>
  <c r="T507" i="10"/>
  <c r="T571" i="10"/>
  <c r="T635" i="10"/>
  <c r="T699" i="10"/>
  <c r="T763" i="10"/>
  <c r="T827" i="10"/>
  <c r="T891" i="10"/>
  <c r="BX7" i="10"/>
  <c r="AJ330" i="10"/>
  <c r="AB34" i="10"/>
  <c r="DT598" i="10"/>
  <c r="BP106" i="10"/>
  <c r="AJ359" i="10"/>
  <c r="T147" i="10"/>
  <c r="AJ274" i="10"/>
  <c r="T62" i="10"/>
  <c r="CF168" i="10"/>
  <c r="AJ27" i="10"/>
  <c r="AB207" i="10"/>
  <c r="AJ214" i="10"/>
  <c r="DL410" i="10"/>
  <c r="BP351" i="10"/>
  <c r="AB131" i="10"/>
  <c r="T103" i="10"/>
  <c r="T659" i="10"/>
  <c r="T1171" i="10"/>
  <c r="DL18" i="10"/>
  <c r="DL1164" i="10"/>
  <c r="BP84" i="10"/>
  <c r="AJ102" i="10"/>
  <c r="AB730" i="10"/>
  <c r="DL290" i="10"/>
  <c r="CF24" i="10"/>
  <c r="BP271" i="10"/>
  <c r="AR93" i="10"/>
  <c r="AB71" i="10"/>
  <c r="AB563" i="10"/>
  <c r="T63" i="10"/>
  <c r="T375" i="10"/>
  <c r="T631" i="10"/>
  <c r="T887" i="10"/>
  <c r="T1143" i="10"/>
  <c r="EZ7" i="10"/>
  <c r="DT42" i="10"/>
  <c r="DT554" i="10"/>
  <c r="DL308" i="10"/>
  <c r="DL564" i="10"/>
  <c r="DL563" i="10"/>
  <c r="BP344" i="10"/>
  <c r="AB42" i="10"/>
  <c r="AB298" i="10"/>
  <c r="AB554" i="10"/>
  <c r="AB810" i="10"/>
  <c r="EJ117" i="10"/>
  <c r="DT182" i="10"/>
  <c r="DT694" i="10"/>
  <c r="DL378" i="10"/>
  <c r="DL634" i="10"/>
  <c r="DL890" i="10"/>
  <c r="DL1146" i="10"/>
  <c r="CF112" i="10"/>
  <c r="BX137" i="10"/>
  <c r="BX393" i="10"/>
  <c r="BP154" i="10"/>
  <c r="BP330" i="10"/>
  <c r="BP500" i="10"/>
  <c r="BP671" i="10"/>
  <c r="AZ10" i="10"/>
  <c r="AR152" i="10"/>
  <c r="AJ127" i="10"/>
  <c r="AJ255" i="10"/>
  <c r="AJ383" i="10"/>
  <c r="AB115" i="10"/>
  <c r="AB243" i="10"/>
  <c r="AB371" i="10"/>
  <c r="AB499" i="10"/>
  <c r="AB591" i="10"/>
  <c r="AB675" i="10"/>
  <c r="AB759" i="10"/>
  <c r="T7" i="10"/>
  <c r="T91" i="10"/>
  <c r="T175" i="10"/>
  <c r="T263" i="10"/>
  <c r="T331" i="10"/>
  <c r="T395" i="10"/>
  <c r="T459" i="10"/>
  <c r="T523" i="10"/>
  <c r="T587" i="10"/>
  <c r="T651" i="10"/>
  <c r="T715" i="10"/>
  <c r="T779" i="10"/>
  <c r="T843" i="10"/>
  <c r="BP8" i="10"/>
  <c r="AB706" i="10"/>
  <c r="BP788" i="10"/>
  <c r="DL1000" i="10"/>
  <c r="DL402" i="10"/>
  <c r="AJ331" i="10"/>
  <c r="AB778" i="10"/>
  <c r="AR130" i="10"/>
  <c r="T387" i="10"/>
  <c r="EJ89" i="10"/>
  <c r="BX131" i="10"/>
  <c r="AB154" i="10"/>
  <c r="DL738" i="10"/>
  <c r="BP570" i="10"/>
  <c r="AB295" i="10"/>
  <c r="T215" i="10"/>
  <c r="T743" i="10"/>
  <c r="T1255" i="10"/>
  <c r="DT234" i="10"/>
  <c r="DL404" i="10"/>
  <c r="DT210" i="10"/>
  <c r="AB106" i="10"/>
  <c r="AB618" i="10"/>
  <c r="EB125" i="10"/>
  <c r="DL110" i="10"/>
  <c r="DL698" i="10"/>
  <c r="DL1210" i="10"/>
  <c r="BX201" i="10"/>
  <c r="BP202" i="10"/>
  <c r="BP543" i="10"/>
  <c r="AR24" i="10"/>
  <c r="AJ159" i="10"/>
  <c r="AB19" i="10"/>
  <c r="AB275" i="10"/>
  <c r="AB527" i="10"/>
  <c r="AB695" i="10"/>
  <c r="T27" i="10"/>
  <c r="T199" i="10"/>
  <c r="T347" i="10"/>
  <c r="T475" i="10"/>
  <c r="T603" i="10"/>
  <c r="T731" i="10"/>
  <c r="T859" i="10"/>
  <c r="T939" i="10"/>
  <c r="T1003" i="10"/>
  <c r="T1067" i="10"/>
  <c r="T1131" i="10"/>
  <c r="T1195" i="10"/>
  <c r="T1259" i="10"/>
  <c r="T1323" i="10"/>
  <c r="ER12" i="10"/>
  <c r="EB129" i="10"/>
  <c r="DT58" i="10"/>
  <c r="DT314" i="10"/>
  <c r="DT570" i="10"/>
  <c r="DL114" i="10"/>
  <c r="DL316" i="10"/>
  <c r="DL444" i="10"/>
  <c r="DL572" i="10"/>
  <c r="DL700" i="10"/>
  <c r="DL828" i="10"/>
  <c r="DL956" i="10"/>
  <c r="DL1084" i="10"/>
  <c r="DL1212" i="10"/>
  <c r="CF58" i="10"/>
  <c r="CF186" i="10"/>
  <c r="BX83" i="10"/>
  <c r="BX211" i="10"/>
  <c r="BX339" i="10"/>
  <c r="BX467" i="10"/>
  <c r="BP100" i="10"/>
  <c r="BP208" i="10"/>
  <c r="BP294" i="10"/>
  <c r="BP379" i="10"/>
  <c r="BP464" i="10"/>
  <c r="BP550" i="10"/>
  <c r="BP635" i="10"/>
  <c r="BP720" i="10"/>
  <c r="BP806" i="10"/>
  <c r="AR30" i="10"/>
  <c r="AR116" i="10"/>
  <c r="BP48" i="10"/>
  <c r="AB506" i="10"/>
  <c r="DT582" i="10"/>
  <c r="DL1090" i="10"/>
  <c r="BP98" i="10"/>
  <c r="BP804" i="10"/>
  <c r="AJ355" i="10"/>
  <c r="AB471" i="10"/>
  <c r="AB831" i="10"/>
  <c r="T319" i="10"/>
  <c r="T575" i="10"/>
  <c r="T831" i="10"/>
  <c r="T1087" i="10"/>
  <c r="T1343" i="10"/>
  <c r="DT394" i="10"/>
  <c r="DL484" i="10"/>
  <c r="DL900" i="10"/>
  <c r="DL1156" i="10"/>
  <c r="CF130" i="10"/>
  <c r="BX155" i="10"/>
  <c r="BX411" i="10"/>
  <c r="BP171" i="10"/>
  <c r="BP299" i="10"/>
  <c r="BP411" i="10"/>
  <c r="BP523" i="10"/>
  <c r="BP640" i="10"/>
  <c r="BP752" i="10"/>
  <c r="AR4" i="10"/>
  <c r="AR121" i="10"/>
  <c r="AJ48" i="10"/>
  <c r="AJ112" i="10"/>
  <c r="AJ176" i="10"/>
  <c r="AJ240" i="10"/>
  <c r="AJ304" i="10"/>
  <c r="AJ368" i="10"/>
  <c r="AB40" i="10"/>
  <c r="AB104" i="10"/>
  <c r="AB168" i="10"/>
  <c r="AB232" i="10"/>
  <c r="AB296" i="10"/>
  <c r="AB360" i="10"/>
  <c r="AB424" i="10"/>
  <c r="AB488" i="10"/>
  <c r="AB552" i="10"/>
  <c r="AB616" i="10"/>
  <c r="AB680" i="10"/>
  <c r="AB744" i="10"/>
  <c r="AB808" i="10"/>
  <c r="T36" i="10"/>
  <c r="T100" i="10"/>
  <c r="T164" i="10"/>
  <c r="T228" i="10"/>
  <c r="T292" i="10"/>
  <c r="T356" i="10"/>
  <c r="T420" i="10"/>
  <c r="T484" i="10"/>
  <c r="T548" i="10"/>
  <c r="T612" i="10"/>
  <c r="T676" i="10"/>
  <c r="EJ29" i="10"/>
  <c r="EB165" i="10"/>
  <c r="DT94" i="10"/>
  <c r="DT350" i="10"/>
  <c r="DT606" i="10"/>
  <c r="DL150" i="10"/>
  <c r="DL334" i="10"/>
  <c r="DL462" i="10"/>
  <c r="DL590" i="10"/>
  <c r="DL718" i="10"/>
  <c r="DL846" i="10"/>
  <c r="DL974" i="10"/>
  <c r="DL1102" i="10"/>
  <c r="CV2" i="10"/>
  <c r="CF60" i="10"/>
  <c r="CF188" i="10"/>
  <c r="BX85" i="10"/>
  <c r="BX213" i="10"/>
  <c r="BX341" i="10"/>
  <c r="BX469" i="10"/>
  <c r="BP102" i="10"/>
  <c r="BP210" i="10"/>
  <c r="BP295" i="10"/>
  <c r="BP380" i="10"/>
  <c r="BP466" i="10"/>
  <c r="BP551" i="10"/>
  <c r="BX42" i="10"/>
  <c r="AB58" i="10"/>
  <c r="EB13" i="10"/>
  <c r="DL642" i="10"/>
  <c r="BP40" i="10"/>
  <c r="AB722" i="10"/>
  <c r="BP810" i="10"/>
  <c r="DL1128" i="10"/>
  <c r="DL434" i="10"/>
  <c r="AJ347" i="10"/>
  <c r="T2" i="10"/>
  <c r="AJ15" i="10"/>
  <c r="T403" i="10"/>
  <c r="EB33" i="10"/>
  <c r="BX163" i="10"/>
  <c r="AB218" i="10"/>
  <c r="DL802" i="10"/>
  <c r="BP612" i="10"/>
  <c r="AB327" i="10"/>
  <c r="T235" i="10"/>
  <c r="T759" i="10"/>
  <c r="T1271" i="10"/>
  <c r="DT298" i="10"/>
  <c r="DL436" i="10"/>
  <c r="DL392" i="10"/>
  <c r="AB170" i="10"/>
  <c r="AB682" i="10"/>
  <c r="EB253" i="10"/>
  <c r="DL238" i="10"/>
  <c r="DL762" i="10"/>
  <c r="CN30" i="10"/>
  <c r="BX265" i="10"/>
  <c r="BP244" i="10"/>
  <c r="BP586" i="10"/>
  <c r="AR66" i="10"/>
  <c r="AJ191" i="10"/>
  <c r="AB51" i="10"/>
  <c r="AB307" i="10"/>
  <c r="AB547" i="10"/>
  <c r="AB719" i="10"/>
  <c r="T47" i="10"/>
  <c r="T219" i="10"/>
  <c r="T363" i="10"/>
  <c r="T491" i="10"/>
  <c r="T619" i="10"/>
  <c r="T747" i="10"/>
  <c r="T875" i="10"/>
  <c r="T955" i="10"/>
  <c r="T1019" i="10"/>
  <c r="T1083" i="10"/>
  <c r="T1147" i="10"/>
  <c r="T1211" i="10"/>
  <c r="T1275" i="10"/>
  <c r="T1339" i="10"/>
  <c r="EJ57" i="10"/>
  <c r="EB193" i="10"/>
  <c r="DT122" i="10"/>
  <c r="DT378" i="10"/>
  <c r="DT634" i="10"/>
  <c r="DL178" i="10"/>
  <c r="DL348" i="10"/>
  <c r="DL476" i="10"/>
  <c r="DL604" i="10"/>
  <c r="DL732" i="10"/>
  <c r="DL860" i="10"/>
  <c r="DL988" i="10"/>
  <c r="DL1116" i="10"/>
  <c r="CN16" i="10"/>
  <c r="CF90" i="10"/>
  <c r="CF218" i="10"/>
  <c r="BX115" i="10"/>
  <c r="BX243" i="10"/>
  <c r="BX371" i="10"/>
  <c r="BP4" i="10"/>
  <c r="BP132" i="10"/>
  <c r="BP230" i="10"/>
  <c r="BP315" i="10"/>
  <c r="BP400" i="10"/>
  <c r="BP486" i="10"/>
  <c r="BP571" i="10"/>
  <c r="BP656" i="10"/>
  <c r="BP742" i="10"/>
  <c r="BH9" i="10"/>
  <c r="AR52" i="10"/>
  <c r="AR137" i="10"/>
  <c r="AJ134" i="10"/>
  <c r="AB762" i="10"/>
  <c r="DL322" i="10"/>
  <c r="CF56" i="10"/>
  <c r="BP292" i="10"/>
  <c r="AR114" i="10"/>
  <c r="AB87" i="10"/>
  <c r="AB575" i="10"/>
  <c r="T75" i="10"/>
  <c r="T383" i="10"/>
  <c r="T639" i="10"/>
  <c r="T895" i="10"/>
  <c r="T1151" i="10"/>
  <c r="EJ73" i="10"/>
  <c r="DT650" i="10"/>
  <c r="DL612" i="10"/>
  <c r="DL964" i="10"/>
  <c r="DD3" i="10"/>
  <c r="CF194" i="10"/>
  <c r="BX219" i="10"/>
  <c r="BX475" i="10"/>
  <c r="BP214" i="10"/>
  <c r="BP326" i="10"/>
  <c r="BP438" i="10"/>
  <c r="BP555" i="10"/>
  <c r="BP667" i="10"/>
  <c r="BP779" i="10"/>
  <c r="AR36" i="10"/>
  <c r="AR148" i="10"/>
  <c r="AJ64" i="10"/>
  <c r="AJ128" i="10"/>
  <c r="AJ192" i="10"/>
  <c r="AJ256" i="10"/>
  <c r="AJ320" i="10"/>
  <c r="AJ384" i="10"/>
  <c r="AB56" i="10"/>
  <c r="AB120" i="10"/>
  <c r="AB184" i="10"/>
  <c r="AB248" i="10"/>
  <c r="AB312" i="10"/>
  <c r="AB376" i="10"/>
  <c r="AB440" i="10"/>
  <c r="AB504" i="10"/>
  <c r="AB568" i="10"/>
  <c r="AB632" i="10"/>
  <c r="AB696" i="10"/>
  <c r="AB760" i="10"/>
  <c r="AB824" i="10"/>
  <c r="T52" i="10"/>
  <c r="T116" i="10"/>
  <c r="T180" i="10"/>
  <c r="T244" i="10"/>
  <c r="T308" i="10"/>
  <c r="T372" i="10"/>
  <c r="T436" i="10"/>
  <c r="T500" i="10"/>
  <c r="T564" i="10"/>
  <c r="T628" i="10"/>
  <c r="T692" i="10"/>
  <c r="EJ93" i="10"/>
  <c r="EB229" i="10"/>
  <c r="DT158" i="10"/>
  <c r="DT414" i="10"/>
  <c r="DT670" i="10"/>
  <c r="DL214" i="10"/>
  <c r="DL366" i="10"/>
  <c r="DL494" i="10"/>
  <c r="DL622" i="10"/>
  <c r="DL750" i="10"/>
  <c r="DL878" i="10"/>
  <c r="DL1006" i="10"/>
  <c r="DL1134" i="10"/>
  <c r="CN18" i="10"/>
  <c r="CF92" i="10"/>
  <c r="CF220" i="10"/>
  <c r="BX117" i="10"/>
  <c r="BX245" i="10"/>
  <c r="BX373" i="10"/>
  <c r="BP6" i="10"/>
  <c r="BP134" i="10"/>
  <c r="BP231" i="10"/>
  <c r="BP316" i="10"/>
  <c r="BP402" i="10"/>
  <c r="BP487" i="10"/>
  <c r="BP572" i="10"/>
  <c r="DL520" i="10"/>
  <c r="AB314" i="10"/>
  <c r="DT198" i="10"/>
  <c r="DL898" i="10"/>
  <c r="BP709" i="10"/>
  <c r="AB459" i="10"/>
  <c r="BP346" i="10"/>
  <c r="CF80" i="10"/>
  <c r="T899" i="10"/>
  <c r="DT444" i="10"/>
  <c r="BX241" i="10"/>
  <c r="AB711" i="10"/>
  <c r="T999" i="10"/>
  <c r="DL34" i="10"/>
  <c r="AJ118" i="10"/>
  <c r="T34" i="10"/>
  <c r="DL442" i="10"/>
  <c r="CF176" i="10"/>
  <c r="BP372" i="10"/>
  <c r="AJ31" i="10"/>
  <c r="AB147" i="10"/>
  <c r="AB611" i="10"/>
  <c r="T111" i="10"/>
  <c r="T411" i="10"/>
  <c r="T667" i="10"/>
  <c r="T907" i="10"/>
  <c r="T1035" i="10"/>
  <c r="T1163" i="10"/>
  <c r="T1291" i="10"/>
  <c r="EB1" i="10"/>
  <c r="DT186" i="10"/>
  <c r="DT698" i="10"/>
  <c r="DL380" i="10"/>
  <c r="DL636" i="10"/>
  <c r="DL892" i="10"/>
  <c r="DL1148" i="10"/>
  <c r="CF122" i="10"/>
  <c r="BX147" i="10"/>
  <c r="BX403" i="10"/>
  <c r="BP164" i="10"/>
  <c r="BP336" i="10"/>
  <c r="BP507" i="10"/>
  <c r="BP678" i="10"/>
  <c r="AZ17" i="10"/>
  <c r="AJ4" i="10"/>
  <c r="EJ5" i="10"/>
  <c r="BX81" i="10"/>
  <c r="AJ99" i="10"/>
  <c r="AB659" i="10"/>
  <c r="T447" i="10"/>
  <c r="T959" i="10"/>
  <c r="EB209" i="10"/>
  <c r="DL740" i="10"/>
  <c r="CF2" i="10"/>
  <c r="BX283" i="10"/>
  <c r="BP240" i="10"/>
  <c r="BP470" i="10"/>
  <c r="BP694" i="10"/>
  <c r="AR62" i="10"/>
  <c r="AJ80" i="10"/>
  <c r="AJ208" i="10"/>
  <c r="AJ336" i="10"/>
  <c r="AB72" i="10"/>
  <c r="AB200" i="10"/>
  <c r="AB328" i="10"/>
  <c r="AB456" i="10"/>
  <c r="AB584" i="10"/>
  <c r="AB712" i="10"/>
  <c r="T4" i="10"/>
  <c r="T132" i="10"/>
  <c r="T260" i="10"/>
  <c r="T388" i="10"/>
  <c r="T516" i="10"/>
  <c r="T644" i="10"/>
  <c r="EB37" i="10"/>
  <c r="DT222" i="10"/>
  <c r="DL22" i="10"/>
  <c r="DL398" i="10"/>
  <c r="DL654" i="10"/>
  <c r="DL910" i="10"/>
  <c r="DL1166" i="10"/>
  <c r="CF124" i="10"/>
  <c r="BX149" i="10"/>
  <c r="BX405" i="10"/>
  <c r="BP166" i="10"/>
  <c r="BP338" i="10"/>
  <c r="BP508" i="10"/>
  <c r="BP430" i="10"/>
  <c r="DT710" i="10"/>
  <c r="BX145" i="10"/>
  <c r="BP506" i="10"/>
  <c r="AJ131" i="10"/>
  <c r="AB247" i="10"/>
  <c r="AB679" i="10"/>
  <c r="T183" i="10"/>
  <c r="T463" i="10"/>
  <c r="T719" i="10"/>
  <c r="T975" i="10"/>
  <c r="T1231" i="10"/>
  <c r="EB273" i="10"/>
  <c r="DL258" i="10"/>
  <c r="DL772" i="10"/>
  <c r="DL1044" i="10"/>
  <c r="CF18" i="10"/>
  <c r="BX43" i="10"/>
  <c r="BX299" i="10"/>
  <c r="BP60" i="10"/>
  <c r="BP246" i="10"/>
  <c r="BP363" i="10"/>
  <c r="BP475" i="10"/>
  <c r="BP587" i="10"/>
  <c r="BP704" i="10"/>
  <c r="BP816" i="10"/>
  <c r="AR68" i="10"/>
  <c r="AJ20" i="10"/>
  <c r="AJ84" i="10"/>
  <c r="AJ148" i="10"/>
  <c r="AJ212" i="10"/>
  <c r="AJ276" i="10"/>
  <c r="AJ340" i="10"/>
  <c r="AB12" i="10"/>
  <c r="AB76" i="10"/>
  <c r="AB140" i="10"/>
  <c r="AB204" i="10"/>
  <c r="AB268" i="10"/>
  <c r="AB332" i="10"/>
  <c r="AB396" i="10"/>
  <c r="AB460" i="10"/>
  <c r="AB524" i="10"/>
  <c r="AB588" i="10"/>
  <c r="AB652" i="10"/>
  <c r="AB716" i="10"/>
  <c r="AB780" i="10"/>
  <c r="T8" i="10"/>
  <c r="T72" i="10"/>
  <c r="T136" i="10"/>
  <c r="T200" i="10"/>
  <c r="T264" i="10"/>
  <c r="T328" i="10"/>
  <c r="T392" i="10"/>
  <c r="T456" i="10"/>
  <c r="T520" i="10"/>
  <c r="T584" i="10"/>
  <c r="T648" i="10"/>
  <c r="T712" i="10"/>
  <c r="EB53" i="10"/>
  <c r="EB309" i="10"/>
  <c r="DT238" i="10"/>
  <c r="DT494" i="10"/>
  <c r="DL38" i="10"/>
  <c r="DL278" i="10"/>
  <c r="DL406" i="10"/>
  <c r="DL534" i="10"/>
  <c r="DL662" i="10"/>
  <c r="DL790" i="10"/>
  <c r="DL918" i="10"/>
  <c r="DL1046" i="10"/>
  <c r="DL1174" i="10"/>
  <c r="CF4" i="10"/>
  <c r="CF132" i="10"/>
  <c r="BX29" i="10"/>
  <c r="BX157" i="10"/>
  <c r="BX285" i="10"/>
  <c r="BX413" i="10"/>
  <c r="BP46" i="10"/>
  <c r="BP172" i="10"/>
  <c r="BP258" i="10"/>
  <c r="BP343" i="10"/>
  <c r="BP428" i="10"/>
  <c r="BP514" i="10"/>
  <c r="BP599" i="10"/>
  <c r="BP771" i="10"/>
  <c r="AB634" i="10"/>
  <c r="DL126" i="10"/>
  <c r="DD1" i="10"/>
  <c r="DL51" i="10"/>
  <c r="AB475" i="10"/>
  <c r="BP367" i="10"/>
  <c r="CF144" i="10"/>
  <c r="T915" i="10"/>
  <c r="EB281" i="10"/>
  <c r="BX305" i="10"/>
  <c r="AB735" i="10"/>
  <c r="T1015" i="10"/>
  <c r="DL98" i="10"/>
  <c r="AJ182" i="10"/>
  <c r="T98" i="10"/>
  <c r="DL506" i="10"/>
  <c r="BX9" i="10"/>
  <c r="BP415" i="10"/>
  <c r="AJ63" i="10"/>
  <c r="AB179" i="10"/>
  <c r="AB631" i="10"/>
  <c r="T135" i="10"/>
  <c r="T427" i="10"/>
  <c r="T683" i="10"/>
  <c r="T923" i="10"/>
  <c r="T1051" i="10"/>
  <c r="T1179" i="10"/>
  <c r="T1307" i="10"/>
  <c r="EB65" i="10"/>
  <c r="DT250" i="10"/>
  <c r="DL50" i="10"/>
  <c r="DL412" i="10"/>
  <c r="DL668" i="10"/>
  <c r="DL924" i="10"/>
  <c r="DL1180" i="10"/>
  <c r="CF154" i="10"/>
  <c r="BX179" i="10"/>
  <c r="BX435" i="10"/>
  <c r="BP187" i="10"/>
  <c r="BP358" i="10"/>
  <c r="BP528" i="10"/>
  <c r="BP699" i="10"/>
  <c r="AR9" i="10"/>
  <c r="DT466" i="10"/>
  <c r="DT70" i="10"/>
  <c r="BX337" i="10"/>
  <c r="AJ227" i="10"/>
  <c r="AB743" i="10"/>
  <c r="T511" i="10"/>
  <c r="T1023" i="10"/>
  <c r="DT138" i="10"/>
  <c r="DL836" i="10"/>
  <c r="CF66" i="10"/>
  <c r="BX347" i="10"/>
  <c r="BP267" i="10"/>
  <c r="BP496" i="10"/>
  <c r="BP726" i="10"/>
  <c r="AR89" i="10"/>
  <c r="AJ96" i="10"/>
  <c r="AJ224" i="10"/>
  <c r="AJ352" i="10"/>
  <c r="AB88" i="10"/>
  <c r="AB216" i="10"/>
  <c r="AB344" i="10"/>
  <c r="AB472" i="10"/>
  <c r="AB600" i="10"/>
  <c r="AB728" i="10"/>
  <c r="T20" i="10"/>
  <c r="T148" i="10"/>
  <c r="T276" i="10"/>
  <c r="T404" i="10"/>
  <c r="T532" i="10"/>
  <c r="T660" i="10"/>
  <c r="EB101" i="10"/>
  <c r="DT286" i="10"/>
  <c r="DL86" i="10"/>
  <c r="DL430" i="10"/>
  <c r="DL686" i="10"/>
  <c r="DL942" i="10"/>
  <c r="DL1198" i="10"/>
  <c r="CF156" i="10"/>
  <c r="BX181" i="10"/>
  <c r="BX437" i="10"/>
  <c r="BP188" i="10"/>
  <c r="BP359" i="10"/>
  <c r="BP530" i="10"/>
  <c r="AJ198" i="10"/>
  <c r="DL386" i="10"/>
  <c r="BX401" i="10"/>
  <c r="BP676" i="10"/>
  <c r="AJ259" i="10"/>
  <c r="AB375" i="10"/>
  <c r="AB767" i="10"/>
  <c r="T267" i="10"/>
  <c r="T527" i="10"/>
  <c r="T783" i="10"/>
  <c r="T1039" i="10"/>
  <c r="T1295" i="10"/>
  <c r="DT202" i="10"/>
  <c r="DL388" i="10"/>
  <c r="DL852" i="10"/>
  <c r="DL1108" i="10"/>
  <c r="CF82" i="10"/>
  <c r="BX107" i="10"/>
  <c r="BX363" i="10"/>
  <c r="BP124" i="10"/>
  <c r="BP278" i="10"/>
  <c r="BP390" i="10"/>
  <c r="BP502" i="10"/>
  <c r="BP619" i="10"/>
  <c r="BP731" i="10"/>
  <c r="AZ11" i="10"/>
  <c r="AR100" i="10"/>
  <c r="AJ36" i="10"/>
  <c r="AJ100" i="10"/>
  <c r="AJ164" i="10"/>
  <c r="AJ228" i="10"/>
  <c r="AJ292" i="10"/>
  <c r="AJ356" i="10"/>
  <c r="AB28" i="10"/>
  <c r="AB92" i="10"/>
  <c r="AB156" i="10"/>
  <c r="AB220" i="10"/>
  <c r="AB284" i="10"/>
  <c r="AB348" i="10"/>
  <c r="AB412" i="10"/>
  <c r="AB476" i="10"/>
  <c r="AB540" i="10"/>
  <c r="AB604" i="10"/>
  <c r="AB668" i="10"/>
  <c r="AB732" i="10"/>
  <c r="AB796" i="10"/>
  <c r="T24" i="10"/>
  <c r="T88" i="10"/>
  <c r="T152" i="10"/>
  <c r="T216" i="10"/>
  <c r="T280" i="10"/>
  <c r="T344" i="10"/>
  <c r="T408" i="10"/>
  <c r="T472" i="10"/>
  <c r="T536" i="10"/>
  <c r="T600" i="10"/>
  <c r="T664" i="10"/>
  <c r="T728" i="10"/>
  <c r="EB117" i="10"/>
  <c r="DT46" i="10"/>
  <c r="DT302" i="10"/>
  <c r="DT558" i="10"/>
  <c r="DL102" i="10"/>
  <c r="DL310" i="10"/>
  <c r="DL438" i="10"/>
  <c r="DL566" i="10"/>
  <c r="DL694" i="10"/>
  <c r="DL822" i="10"/>
  <c r="DL950" i="10"/>
  <c r="DL1078" i="10"/>
  <c r="DL1206" i="10"/>
  <c r="CF36" i="10"/>
  <c r="CF164" i="10"/>
  <c r="BX61" i="10"/>
  <c r="BX189" i="10"/>
  <c r="BX317" i="10"/>
  <c r="BX445" i="10"/>
  <c r="BP78" i="10"/>
  <c r="BP194" i="10"/>
  <c r="BP279" i="10"/>
  <c r="BP364" i="10"/>
  <c r="BP450" i="10"/>
  <c r="BP535" i="10"/>
  <c r="BP620" i="10"/>
  <c r="AJ262" i="10"/>
  <c r="T50" i="10"/>
  <c r="DL450" i="10"/>
  <c r="EJ40" i="10"/>
  <c r="EJ28" i="10"/>
  <c r="EJ16" i="10"/>
  <c r="EJ48" i="10"/>
  <c r="EJ112" i="10"/>
  <c r="EB60" i="10"/>
  <c r="EB124" i="10"/>
  <c r="EJ20" i="10"/>
  <c r="EJ104" i="10"/>
  <c r="EB52" i="10"/>
  <c r="EJ76" i="10"/>
  <c r="EB24" i="10"/>
  <c r="EB88" i="10"/>
  <c r="EJ68" i="10"/>
  <c r="EJ84" i="10"/>
  <c r="EB168" i="10"/>
  <c r="EB236" i="10"/>
  <c r="EB152" i="10"/>
  <c r="EB224" i="10"/>
  <c r="EB200" i="10"/>
  <c r="EJ52" i="10"/>
  <c r="EB244" i="10"/>
  <c r="EB248" i="10"/>
  <c r="EB324" i="10"/>
  <c r="EB252" i="10"/>
  <c r="DT1" i="10"/>
  <c r="EB144" i="10"/>
  <c r="DT41" i="10"/>
  <c r="DT105" i="10"/>
  <c r="DT169" i="10"/>
  <c r="DT233" i="10"/>
  <c r="DT297" i="10"/>
  <c r="DT361" i="10"/>
  <c r="EB304" i="10"/>
  <c r="DT65" i="10"/>
  <c r="DT129" i="10"/>
  <c r="DT21" i="10"/>
  <c r="DT85" i="10"/>
  <c r="DT149" i="10"/>
  <c r="DT213" i="10"/>
  <c r="DT277" i="10"/>
  <c r="DT341" i="10"/>
  <c r="EB300" i="10"/>
  <c r="DT193" i="10"/>
  <c r="DT321" i="10"/>
  <c r="DT425" i="10"/>
  <c r="DT489" i="10"/>
  <c r="DT553" i="10"/>
  <c r="DT617" i="10"/>
  <c r="DT109" i="10"/>
  <c r="DT253" i="10"/>
  <c r="DT381" i="10"/>
  <c r="DT453" i="10"/>
  <c r="DT517" i="10"/>
  <c r="DT581" i="10"/>
  <c r="DT29" i="10"/>
  <c r="DT337" i="10"/>
  <c r="DT497" i="10"/>
  <c r="DT625" i="10"/>
  <c r="DT697" i="10"/>
  <c r="DL49" i="10"/>
  <c r="DL113" i="10"/>
  <c r="DL177" i="10"/>
  <c r="DT241" i="10"/>
  <c r="DT449" i="10"/>
  <c r="DT577" i="10"/>
  <c r="DT673" i="10"/>
  <c r="DL25" i="10"/>
  <c r="DL89" i="10"/>
  <c r="DL153" i="10"/>
  <c r="DT237" i="10"/>
  <c r="DT173" i="10"/>
  <c r="DT541" i="10"/>
  <c r="BX17" i="10"/>
  <c r="AB639" i="10"/>
  <c r="T943" i="10"/>
  <c r="AB186" i="10"/>
  <c r="BP591" i="10"/>
  <c r="T223" i="10"/>
  <c r="T1263" i="10"/>
  <c r="DL1026" i="10"/>
  <c r="AB439" i="10"/>
  <c r="T815" i="10"/>
  <c r="BP604" i="10"/>
  <c r="BP519" i="10"/>
  <c r="BP434" i="10"/>
  <c r="BP348" i="10"/>
  <c r="BP263" i="10"/>
  <c r="BP178" i="10"/>
  <c r="BP54" i="10"/>
  <c r="BX421" i="10"/>
  <c r="BX293" i="10"/>
  <c r="BX165" i="10"/>
  <c r="BX37" i="10"/>
  <c r="CF140" i="10"/>
  <c r="CF12" i="10"/>
  <c r="DL1182" i="10"/>
  <c r="DL1054" i="10"/>
  <c r="DL926" i="10"/>
  <c r="DL798" i="10"/>
  <c r="DL670" i="10"/>
  <c r="DL542" i="10"/>
  <c r="DL414" i="10"/>
  <c r="DL286" i="10"/>
  <c r="DL54" i="10"/>
  <c r="DT510" i="10"/>
  <c r="DT254" i="10"/>
  <c r="EB325" i="10"/>
  <c r="EB69" i="10"/>
  <c r="T716" i="10"/>
  <c r="T652" i="10"/>
  <c r="T588" i="10"/>
  <c r="T524" i="10"/>
  <c r="T460" i="10"/>
  <c r="T396" i="10"/>
  <c r="T332" i="10"/>
  <c r="T268" i="10"/>
  <c r="T204" i="10"/>
  <c r="T140" i="10"/>
  <c r="T76" i="10"/>
  <c r="T12" i="10"/>
  <c r="AB784" i="10"/>
  <c r="AB720" i="10"/>
  <c r="AB656" i="10"/>
  <c r="AB592" i="10"/>
  <c r="AB528" i="10"/>
  <c r="AB464" i="10"/>
  <c r="AB400" i="10"/>
  <c r="AB336" i="10"/>
  <c r="AB272" i="10"/>
  <c r="AB208" i="10"/>
  <c r="AB144" i="10"/>
  <c r="AB80" i="10"/>
  <c r="AB16" i="10"/>
  <c r="AJ344" i="10"/>
  <c r="AJ280" i="10"/>
  <c r="AJ216" i="10"/>
  <c r="AJ152" i="10"/>
  <c r="AJ88" i="10"/>
  <c r="AJ24" i="10"/>
  <c r="AR78" i="10"/>
  <c r="BH4" i="10"/>
  <c r="BP710" i="10"/>
  <c r="BP598" i="10"/>
  <c r="BP480" i="10"/>
  <c r="BP368" i="10"/>
  <c r="BP256" i="10"/>
  <c r="BP76" i="10"/>
  <c r="BX315" i="10"/>
  <c r="BX59" i="10"/>
  <c r="CF34" i="10"/>
  <c r="DL1060" i="10"/>
  <c r="DL804" i="10"/>
  <c r="DL292" i="10"/>
  <c r="DT10" i="10"/>
  <c r="T1247" i="10"/>
  <c r="T991" i="10"/>
  <c r="T735" i="10"/>
  <c r="T479" i="10"/>
  <c r="T203" i="10"/>
  <c r="AB703" i="10"/>
  <c r="AB279" i="10"/>
  <c r="AJ163" i="10"/>
  <c r="BP548" i="10"/>
  <c r="BX209" i="10"/>
  <c r="DT326" i="10"/>
  <c r="DL1032" i="10"/>
  <c r="BP492" i="10"/>
  <c r="BP322" i="10"/>
  <c r="BP142" i="10"/>
  <c r="BX381" i="10"/>
  <c r="BX125" i="10"/>
  <c r="CF100" i="10"/>
  <c r="DL1142" i="10"/>
  <c r="DL886" i="10"/>
  <c r="DL630" i="10"/>
  <c r="DL374" i="10"/>
  <c r="DT686" i="10"/>
  <c r="DT174" i="10"/>
  <c r="EJ109" i="10"/>
  <c r="T632" i="10"/>
  <c r="T504" i="10"/>
  <c r="T376" i="10"/>
  <c r="T248" i="10"/>
  <c r="T120" i="10"/>
  <c r="AB828" i="10"/>
  <c r="AB700" i="10"/>
  <c r="AB572" i="10"/>
  <c r="AB444" i="10"/>
  <c r="AB316" i="10"/>
  <c r="AB188" i="10"/>
  <c r="AB60" i="10"/>
  <c r="AJ324" i="10"/>
  <c r="AJ196" i="10"/>
  <c r="AJ68" i="10"/>
  <c r="AR41" i="10"/>
  <c r="BP672" i="10"/>
  <c r="BP448" i="10"/>
  <c r="BP219" i="10"/>
  <c r="BX235" i="10"/>
  <c r="CN8" i="10"/>
  <c r="DL644" i="10"/>
  <c r="EB17" i="10"/>
  <c r="T911" i="10"/>
  <c r="T399" i="10"/>
  <c r="AB595" i="10"/>
  <c r="AJ3" i="10"/>
  <c r="CF120" i="10"/>
  <c r="BP615" i="10"/>
  <c r="BP274" i="10"/>
  <c r="BX309" i="10"/>
  <c r="CF28" i="10"/>
  <c r="DL814" i="10"/>
  <c r="DL302" i="10"/>
  <c r="DT30" i="10"/>
  <c r="T596" i="10"/>
  <c r="T340" i="10"/>
  <c r="T84" i="10"/>
  <c r="AB664" i="10"/>
  <c r="AB408" i="10"/>
  <c r="AB152" i="10"/>
  <c r="AJ288" i="10"/>
  <c r="AJ32" i="10"/>
  <c r="BP608" i="10"/>
  <c r="BP108" i="10"/>
  <c r="DL1092" i="10"/>
  <c r="T1279" i="10"/>
  <c r="T247" i="10"/>
  <c r="BP634" i="10"/>
  <c r="AB250" i="10"/>
  <c r="BP784" i="10"/>
  <c r="BP443" i="10"/>
  <c r="BP68" i="10"/>
  <c r="BX51" i="10"/>
  <c r="DL1052" i="10"/>
  <c r="DL540" i="10"/>
  <c r="DT506" i="10"/>
  <c r="T1371" i="10"/>
  <c r="T1115" i="10"/>
  <c r="T811" i="10"/>
  <c r="T299" i="10"/>
  <c r="AB435" i="10"/>
  <c r="BP756" i="10"/>
  <c r="DL1018" i="10"/>
  <c r="AB426" i="10"/>
  <c r="EB113" i="10"/>
  <c r="AJ211" i="10"/>
  <c r="DL652" i="10"/>
  <c r="AB463" i="10"/>
  <c r="DL1098" i="10"/>
  <c r="ER7" i="10"/>
  <c r="EZ6" i="10"/>
  <c r="EJ44" i="10"/>
  <c r="ER3" i="10"/>
  <c r="EJ64" i="10"/>
  <c r="EB12" i="10"/>
  <c r="EB76" i="10"/>
  <c r="EB140" i="10"/>
  <c r="EJ56" i="10"/>
  <c r="EB4" i="10"/>
  <c r="EB68" i="10"/>
  <c r="EJ92" i="10"/>
  <c r="EB40" i="10"/>
  <c r="EB104" i="10"/>
  <c r="EB16" i="10"/>
  <c r="EB32" i="10"/>
  <c r="EJ116" i="10"/>
  <c r="EB188" i="10"/>
  <c r="EJ4" i="10"/>
  <c r="EB176" i="10"/>
  <c r="EB240" i="10"/>
  <c r="EB232" i="10"/>
  <c r="EB132" i="10"/>
  <c r="EB260" i="10"/>
  <c r="EB276" i="10"/>
  <c r="DT13" i="10"/>
  <c r="EB280" i="10"/>
  <c r="DT17" i="10"/>
  <c r="EB284" i="10"/>
  <c r="DT57" i="10"/>
  <c r="DT121" i="10"/>
  <c r="DT185" i="10"/>
  <c r="DT249" i="10"/>
  <c r="DT313" i="10"/>
  <c r="DT377" i="10"/>
  <c r="DT9" i="10"/>
  <c r="DT81" i="10"/>
  <c r="EB64" i="10"/>
  <c r="DT37" i="10"/>
  <c r="DT101" i="10"/>
  <c r="DT165" i="10"/>
  <c r="DT229" i="10"/>
  <c r="DT293" i="10"/>
  <c r="DT357" i="10"/>
  <c r="DT61" i="10"/>
  <c r="DT225" i="10"/>
  <c r="DT353" i="10"/>
  <c r="DT441" i="10"/>
  <c r="DT505" i="10"/>
  <c r="DT569" i="10"/>
  <c r="DT633" i="10"/>
  <c r="DT157" i="10"/>
  <c r="DT285" i="10"/>
  <c r="DT405" i="10"/>
  <c r="DT469" i="10"/>
  <c r="DT533" i="10"/>
  <c r="DT597" i="10"/>
  <c r="DT145" i="10"/>
  <c r="DT401" i="10"/>
  <c r="DT529" i="10"/>
  <c r="DT649" i="10"/>
  <c r="DL1" i="10"/>
  <c r="DL65" i="10"/>
  <c r="DL129" i="10"/>
  <c r="DL193" i="10"/>
  <c r="DT305" i="10"/>
  <c r="DT481" i="10"/>
  <c r="DT609" i="10"/>
  <c r="DT689" i="10"/>
  <c r="DL41" i="10"/>
  <c r="DL105" i="10"/>
  <c r="DL169" i="10"/>
  <c r="DT365" i="10"/>
  <c r="DT301" i="10"/>
  <c r="AJ326" i="10"/>
  <c r="BP420" i="10"/>
  <c r="T139" i="10"/>
  <c r="T1199" i="10"/>
  <c r="EB269" i="10"/>
  <c r="AJ195" i="10"/>
  <c r="T495" i="10"/>
  <c r="BX23" i="10"/>
  <c r="BP34" i="10"/>
  <c r="AB807" i="10"/>
  <c r="T1071" i="10"/>
  <c r="BP583" i="10"/>
  <c r="BP498" i="10"/>
  <c r="BP412" i="10"/>
  <c r="BP327" i="10"/>
  <c r="BP242" i="10"/>
  <c r="BP150" i="10"/>
  <c r="BP22" i="10"/>
  <c r="BX389" i="10"/>
  <c r="BX261" i="10"/>
  <c r="BX133" i="10"/>
  <c r="BX5" i="10"/>
  <c r="CF108" i="10"/>
  <c r="CN34" i="10"/>
  <c r="DL1150" i="10"/>
  <c r="DL1022" i="10"/>
  <c r="DL894" i="10"/>
  <c r="DL766" i="10"/>
  <c r="DL638" i="10"/>
  <c r="DL510" i="10"/>
  <c r="DL382" i="10"/>
  <c r="DL246" i="10"/>
  <c r="DT702" i="10"/>
  <c r="DT446" i="10"/>
  <c r="DT190" i="10"/>
  <c r="EB261" i="10"/>
  <c r="EB5" i="10"/>
  <c r="T700" i="10"/>
  <c r="T636" i="10"/>
  <c r="T572" i="10"/>
  <c r="T508" i="10"/>
  <c r="T444" i="10"/>
  <c r="T380" i="10"/>
  <c r="T316" i="10"/>
  <c r="T252" i="10"/>
  <c r="T188" i="10"/>
  <c r="T124" i="10"/>
  <c r="T60" i="10"/>
  <c r="AB832" i="10"/>
  <c r="AB768" i="10"/>
  <c r="AB704" i="10"/>
  <c r="AB640" i="10"/>
  <c r="AB576" i="10"/>
  <c r="AB512" i="10"/>
  <c r="AB448" i="10"/>
  <c r="AB384" i="10"/>
  <c r="AB320" i="10"/>
  <c r="AB256" i="10"/>
  <c r="AB192" i="10"/>
  <c r="AB128" i="10"/>
  <c r="AB64" i="10"/>
  <c r="AJ392" i="10"/>
  <c r="AJ328" i="10"/>
  <c r="AJ264" i="10"/>
  <c r="AJ200" i="10"/>
  <c r="AJ136" i="10"/>
  <c r="AJ72" i="10"/>
  <c r="AJ8" i="10"/>
  <c r="AR46" i="10"/>
  <c r="BP795" i="10"/>
  <c r="BP683" i="10"/>
  <c r="BP566" i="10"/>
  <c r="BP454" i="10"/>
  <c r="BP342" i="10"/>
  <c r="BP224" i="10"/>
  <c r="BP12" i="10"/>
  <c r="BX251" i="10"/>
  <c r="CF226" i="10"/>
  <c r="CN24" i="10"/>
  <c r="DL996" i="10"/>
  <c r="DL676" i="10"/>
  <c r="DL66" i="10"/>
  <c r="EB81" i="10"/>
  <c r="T1183" i="10"/>
  <c r="T927" i="10"/>
  <c r="T671" i="10"/>
  <c r="T415" i="10"/>
  <c r="T119" i="10"/>
  <c r="AB615" i="10"/>
  <c r="AB151" i="10"/>
  <c r="AJ35" i="10"/>
  <c r="BP378" i="10"/>
  <c r="CF184" i="10"/>
  <c r="EB141" i="10"/>
  <c r="EB255" i="10"/>
  <c r="BP471" i="10"/>
  <c r="BP300" i="10"/>
  <c r="BP110" i="10"/>
  <c r="BX349" i="10"/>
  <c r="BX93" i="10"/>
  <c r="CF68" i="10"/>
  <c r="DL1110" i="10"/>
  <c r="DL854" i="10"/>
  <c r="DL598" i="10"/>
  <c r="DL342" i="10"/>
  <c r="DT622" i="10"/>
  <c r="DT110" i="10"/>
  <c r="EJ45" i="10"/>
  <c r="T616" i="10"/>
  <c r="T488" i="10"/>
  <c r="T360" i="10"/>
  <c r="T232" i="10"/>
  <c r="T104" i="10"/>
  <c r="AB812" i="10"/>
  <c r="AB684" i="10"/>
  <c r="AB556" i="10"/>
  <c r="AB428" i="10"/>
  <c r="AB300" i="10"/>
  <c r="AB172" i="10"/>
  <c r="AB44" i="10"/>
  <c r="AJ308" i="10"/>
  <c r="AJ180" i="10"/>
  <c r="AJ52" i="10"/>
  <c r="AR14" i="10"/>
  <c r="BP646" i="10"/>
  <c r="BP416" i="10"/>
  <c r="BP182" i="10"/>
  <c r="BX171" i="10"/>
  <c r="DL1172" i="10"/>
  <c r="DL516" i="10"/>
  <c r="T1359" i="10"/>
  <c r="T847" i="10"/>
  <c r="T335" i="10"/>
  <c r="AB503" i="10"/>
  <c r="AZ15" i="10"/>
  <c r="DL1154" i="10"/>
  <c r="BP594" i="10"/>
  <c r="BP252" i="10"/>
  <c r="BX277" i="10"/>
  <c r="CN50" i="10"/>
  <c r="DL782" i="10"/>
  <c r="DL270" i="10"/>
  <c r="EB293" i="10"/>
  <c r="T580" i="10"/>
  <c r="T324" i="10"/>
  <c r="T68" i="10"/>
  <c r="AB648" i="10"/>
  <c r="AB392" i="10"/>
  <c r="AB136" i="10"/>
  <c r="AJ272" i="10"/>
  <c r="AJ16" i="10"/>
  <c r="BP582" i="10"/>
  <c r="BP44" i="10"/>
  <c r="DL1028" i="10"/>
  <c r="T1215" i="10"/>
  <c r="T159" i="10"/>
  <c r="BP463" i="10"/>
  <c r="AJ390" i="10"/>
  <c r="BP763" i="10"/>
  <c r="BP422" i="10"/>
  <c r="BP36" i="10"/>
  <c r="BX19" i="10"/>
  <c r="DL1020" i="10"/>
  <c r="DL508" i="10"/>
  <c r="DT442" i="10"/>
  <c r="T1355" i="10"/>
  <c r="T1099" i="10"/>
  <c r="T795" i="10"/>
  <c r="T283" i="10"/>
  <c r="AB403" i="10"/>
  <c r="BP714" i="10"/>
  <c r="DL954" i="10"/>
  <c r="AB362" i="10"/>
  <c r="EB49" i="10"/>
  <c r="AJ179" i="10"/>
  <c r="DL620" i="10"/>
  <c r="AB447" i="10"/>
  <c r="DL1066" i="10"/>
  <c r="DL695" i="10"/>
  <c r="DL527" i="10"/>
  <c r="BX322" i="10"/>
  <c r="EB19" i="10"/>
  <c r="DT208" i="10"/>
  <c r="DL12" i="10"/>
  <c r="DT667" i="10"/>
  <c r="BX150" i="10"/>
  <c r="BP167" i="10"/>
  <c r="DT36" i="10"/>
  <c r="DT548" i="10"/>
  <c r="DT43" i="10"/>
  <c r="CF81" i="10"/>
  <c r="BP11" i="10"/>
  <c r="EB203" i="10"/>
  <c r="DT392" i="10"/>
  <c r="DL196" i="10"/>
  <c r="DT140" i="10"/>
  <c r="DT418" i="10"/>
  <c r="DL496" i="10"/>
  <c r="DL1008" i="10"/>
  <c r="CF230" i="10"/>
  <c r="BP24" i="10"/>
  <c r="BP414" i="10"/>
  <c r="BP755" i="10"/>
  <c r="AJ62" i="10"/>
  <c r="BX334" i="10"/>
  <c r="DT220" i="10"/>
  <c r="EB57" i="10"/>
  <c r="DL42" i="10"/>
  <c r="DL664" i="10"/>
  <c r="DL1048" i="10"/>
  <c r="CF14" i="10"/>
  <c r="BX39" i="10"/>
  <c r="BX295" i="10"/>
  <c r="BP64" i="10"/>
  <c r="BP270" i="10"/>
  <c r="BP440" i="10"/>
  <c r="BP611" i="10"/>
  <c r="BP782" i="10"/>
  <c r="AR92" i="10"/>
  <c r="BP453" i="10"/>
  <c r="DL1011" i="10"/>
  <c r="BX414" i="10"/>
  <c r="EB111" i="10"/>
  <c r="DT300" i="10"/>
  <c r="DL104" i="10"/>
  <c r="EB137" i="10"/>
  <c r="DT258" i="10"/>
  <c r="DT514" i="10"/>
  <c r="DL58" i="10"/>
  <c r="DL288" i="10"/>
  <c r="DL416" i="10"/>
  <c r="DL544" i="10"/>
  <c r="DL672" i="10"/>
  <c r="DL800" i="10"/>
  <c r="DL928" i="10"/>
  <c r="DL1056" i="10"/>
  <c r="DL1184" i="10"/>
  <c r="CF22" i="10"/>
  <c r="CF150" i="10"/>
  <c r="BX47" i="10"/>
  <c r="BX175" i="10"/>
  <c r="BX303" i="10"/>
  <c r="BX431" i="10"/>
  <c r="BP72" i="10"/>
  <c r="BP190" i="10"/>
  <c r="BP275" i="10"/>
  <c r="BP360" i="10"/>
  <c r="BP446" i="10"/>
  <c r="BP531" i="10"/>
  <c r="BP616" i="10"/>
  <c r="BP702" i="10"/>
  <c r="BP787" i="10"/>
  <c r="AR12" i="10"/>
  <c r="AR97" i="10"/>
  <c r="AJ22" i="10"/>
  <c r="DL819" i="10"/>
  <c r="EB63" i="10"/>
  <c r="DL56" i="10"/>
  <c r="DT274" i="10"/>
  <c r="DL424" i="10"/>
  <c r="DL936" i="10"/>
  <c r="CF158" i="10"/>
  <c r="BX439" i="10"/>
  <c r="BP366" i="10"/>
  <c r="DL543" i="10"/>
  <c r="BX434" i="10"/>
  <c r="EB131" i="10"/>
  <c r="DT320" i="10"/>
  <c r="DL124" i="10"/>
  <c r="DL403" i="10"/>
  <c r="BX262" i="10"/>
  <c r="EJ79" i="10"/>
  <c r="DT148" i="10"/>
  <c r="DT660" i="10"/>
  <c r="DT491" i="10"/>
  <c r="BX106" i="10"/>
  <c r="BP123" i="10"/>
  <c r="EB315" i="10"/>
  <c r="DT504" i="10"/>
  <c r="DL115" i="10"/>
  <c r="DT588" i="10"/>
  <c r="DT610" i="10"/>
  <c r="DL592" i="10"/>
  <c r="DL1104" i="10"/>
  <c r="BX95" i="10"/>
  <c r="BP120" i="10"/>
  <c r="BP478" i="10"/>
  <c r="BH1" i="10"/>
  <c r="DT123" i="10"/>
  <c r="BP31" i="10"/>
  <c r="DT412" i="10"/>
  <c r="EB249" i="10"/>
  <c r="DL234" i="10"/>
  <c r="DL760" i="10"/>
  <c r="DL1144" i="10"/>
  <c r="CF110" i="10"/>
  <c r="BX135" i="10"/>
  <c r="BX391" i="10"/>
  <c r="BP160" i="10"/>
  <c r="BP334" i="10"/>
  <c r="BP504" i="10"/>
  <c r="BP675" i="10"/>
  <c r="AZ14" i="10"/>
  <c r="AJ2" i="10"/>
  <c r="DT443" i="10"/>
  <c r="BX94" i="10"/>
  <c r="BP111" i="10"/>
  <c r="EB303" i="10"/>
  <c r="DT492" i="10"/>
  <c r="DL252" i="10"/>
  <c r="DT2" i="10"/>
  <c r="DT322" i="10"/>
  <c r="DT578" i="10"/>
  <c r="DL122" i="10"/>
  <c r="DL320" i="10"/>
  <c r="DL448" i="10"/>
  <c r="DL576" i="10"/>
  <c r="DL704" i="10"/>
  <c r="DL832" i="10"/>
  <c r="DL960" i="10"/>
  <c r="DL1088" i="10"/>
  <c r="DD7" i="10"/>
  <c r="CF54" i="10"/>
  <c r="CF182" i="10"/>
  <c r="BX79" i="10"/>
  <c r="BX207" i="10"/>
  <c r="BX335" i="10"/>
  <c r="BX463" i="10"/>
  <c r="BP104" i="10"/>
  <c r="BP211" i="10"/>
  <c r="BP296" i="10"/>
  <c r="BP382" i="10"/>
  <c r="BP467" i="10"/>
  <c r="BP552" i="10"/>
  <c r="BP638" i="10"/>
  <c r="BP723" i="10"/>
  <c r="BP808" i="10"/>
  <c r="AR33" i="10"/>
  <c r="AR118" i="10"/>
  <c r="AJ38" i="10"/>
  <c r="BX110" i="10"/>
  <c r="EB319" i="10"/>
  <c r="DL256" i="10"/>
  <c r="DT530" i="10"/>
  <c r="DL552" i="10"/>
  <c r="DL1064" i="10"/>
  <c r="BX55" i="10"/>
  <c r="BP80" i="10"/>
  <c r="BP451" i="10"/>
  <c r="BX436" i="10"/>
  <c r="EB275" i="10"/>
  <c r="BP197" i="10"/>
  <c r="BX406" i="10"/>
  <c r="DT292" i="10"/>
  <c r="DL355" i="10"/>
  <c r="EJ67" i="10"/>
  <c r="DT648" i="10"/>
  <c r="EJ97" i="10"/>
  <c r="DL752" i="10"/>
  <c r="BX255" i="10"/>
  <c r="BP584" i="10"/>
  <c r="DL691" i="10"/>
  <c r="DL24" i="10"/>
  <c r="DL408" i="10"/>
  <c r="DL1176" i="10"/>
  <c r="BX167" i="10"/>
  <c r="BP184" i="10"/>
  <c r="BP526" i="10"/>
  <c r="AR6" i="10"/>
  <c r="DT699" i="10"/>
  <c r="EZ5" i="10"/>
  <c r="DT556" i="10"/>
  <c r="DT66" i="10"/>
  <c r="DT642" i="10"/>
  <c r="DL352" i="10"/>
  <c r="DL608" i="10"/>
  <c r="DL864" i="10"/>
  <c r="DL1120" i="10"/>
  <c r="CF86" i="10"/>
  <c r="BX111" i="10"/>
  <c r="BX367" i="10"/>
  <c r="BP136" i="10"/>
  <c r="BP318" i="10"/>
  <c r="BP488" i="10"/>
  <c r="BP659" i="10"/>
  <c r="BH12" i="10"/>
  <c r="AR140" i="10"/>
  <c r="BX366" i="10"/>
  <c r="EB89" i="10"/>
  <c r="DL680" i="10"/>
  <c r="BX183" i="10"/>
  <c r="BP536" i="10"/>
  <c r="AR17" i="10"/>
  <c r="AJ90" i="10"/>
  <c r="AJ154" i="10"/>
  <c r="AJ218" i="10"/>
  <c r="AJ282" i="10"/>
  <c r="AJ346" i="10"/>
  <c r="AB14" i="10"/>
  <c r="AB78" i="10"/>
  <c r="AB142" i="10"/>
  <c r="AB206" i="10"/>
  <c r="AB270" i="10"/>
  <c r="AB334" i="10"/>
  <c r="AB398" i="10"/>
  <c r="AB462" i="10"/>
  <c r="AB526" i="10"/>
  <c r="AB590" i="10"/>
  <c r="AB654" i="10"/>
  <c r="AB718" i="10"/>
  <c r="AB782" i="10"/>
  <c r="T6" i="10"/>
  <c r="T70" i="10"/>
  <c r="DL1075" i="10"/>
  <c r="EB127" i="10"/>
  <c r="DL120" i="10"/>
  <c r="DT338" i="10"/>
  <c r="DL456" i="10"/>
  <c r="DL968" i="10"/>
  <c r="CF190" i="10"/>
  <c r="BX471" i="10"/>
  <c r="BP387" i="10"/>
  <c r="BP728" i="10"/>
  <c r="AJ42" i="10"/>
  <c r="AJ126" i="10"/>
  <c r="AJ190" i="10"/>
  <c r="AJ254" i="10"/>
  <c r="AJ318" i="10"/>
  <c r="AJ382" i="10"/>
  <c r="AB50" i="10"/>
  <c r="AB114" i="10"/>
  <c r="AB178" i="10"/>
  <c r="AB242" i="10"/>
  <c r="AB306" i="10"/>
  <c r="AB370" i="10"/>
  <c r="DL899" i="10"/>
  <c r="DT64" i="10"/>
  <c r="DT91" i="10"/>
  <c r="BP23" i="10"/>
  <c r="DT404" i="10"/>
  <c r="DL803" i="10"/>
  <c r="EB59" i="10"/>
  <c r="DL52" i="10"/>
  <c r="DT98" i="10"/>
  <c r="DL848" i="10"/>
  <c r="BX351" i="10"/>
  <c r="BP648" i="10"/>
  <c r="CF161" i="10"/>
  <c r="DL216" i="10"/>
  <c r="DL504" i="10"/>
  <c r="CN36" i="10"/>
  <c r="BX263" i="10"/>
  <c r="BP248" i="10"/>
  <c r="BP590" i="10"/>
  <c r="AR70" i="10"/>
  <c r="DL755" i="10"/>
  <c r="EB47" i="10"/>
  <c r="DL40" i="10"/>
  <c r="DT194" i="10"/>
  <c r="DT706" i="10"/>
  <c r="DL384" i="10"/>
  <c r="DL640" i="10"/>
  <c r="DL896" i="10"/>
  <c r="DL1152" i="10"/>
  <c r="CF118" i="10"/>
  <c r="BX143" i="10"/>
  <c r="BX399" i="10"/>
  <c r="BP168" i="10"/>
  <c r="BP339" i="10"/>
  <c r="BP510" i="10"/>
  <c r="BP680" i="10"/>
  <c r="AZ19" i="10"/>
  <c r="AJ6" i="10"/>
  <c r="BP127" i="10"/>
  <c r="DT18" i="10"/>
  <c r="DL808" i="10"/>
  <c r="BX311" i="10"/>
  <c r="BP622" i="10"/>
  <c r="AR102" i="10"/>
  <c r="AJ106" i="10"/>
  <c r="AJ170" i="10"/>
  <c r="AJ234" i="10"/>
  <c r="AJ298" i="10"/>
  <c r="AJ362" i="10"/>
  <c r="AB30" i="10"/>
  <c r="AB94" i="10"/>
  <c r="AB158" i="10"/>
  <c r="AB222" i="10"/>
  <c r="AB286" i="10"/>
  <c r="AB350" i="10"/>
  <c r="AB414" i="10"/>
  <c r="AB478" i="10"/>
  <c r="AB542" i="10"/>
  <c r="AB606" i="10"/>
  <c r="AB670" i="10"/>
  <c r="AB734" i="10"/>
  <c r="AB798" i="10"/>
  <c r="T22" i="10"/>
  <c r="T86" i="10"/>
  <c r="BX174" i="10"/>
  <c r="DT60" i="10"/>
  <c r="EJ17" i="10"/>
  <c r="DT594" i="10"/>
  <c r="DL584" i="10"/>
  <c r="DL1096" i="10"/>
  <c r="BX87" i="10"/>
  <c r="BP112" i="10"/>
  <c r="BP472" i="10"/>
  <c r="BP814" i="10"/>
  <c r="AJ78" i="10"/>
  <c r="AJ142" i="10"/>
  <c r="AJ206" i="10"/>
  <c r="AJ270" i="10"/>
  <c r="AJ334" i="10"/>
  <c r="AB2" i="10"/>
  <c r="AB66" i="10"/>
  <c r="AB130" i="10"/>
  <c r="AB194" i="10"/>
  <c r="AB258" i="10"/>
  <c r="AB322" i="10"/>
  <c r="BP83" i="10"/>
  <c r="DL979" i="10"/>
  <c r="DL96" i="10"/>
  <c r="DT136" i="10"/>
  <c r="DL218" i="10"/>
  <c r="BP243" i="10"/>
  <c r="EB31" i="10"/>
  <c r="DL920" i="10"/>
  <c r="BX423" i="10"/>
  <c r="BP696" i="10"/>
  <c r="BX158" i="10"/>
  <c r="EJ1" i="10"/>
  <c r="DL186" i="10"/>
  <c r="DL736" i="10"/>
  <c r="CN12" i="10"/>
  <c r="BX239" i="10"/>
  <c r="BP232" i="10"/>
  <c r="BP574" i="10"/>
  <c r="AR54" i="10"/>
  <c r="DT252" i="10"/>
  <c r="DL1192" i="10"/>
  <c r="BP707" i="10"/>
  <c r="AJ122" i="10"/>
  <c r="AJ250" i="10"/>
  <c r="AJ378" i="10"/>
  <c r="AB110" i="10"/>
  <c r="AB238" i="10"/>
  <c r="AB366" i="10"/>
  <c r="AB494" i="10"/>
  <c r="AB622" i="10"/>
  <c r="AB750" i="10"/>
  <c r="T38" i="10"/>
  <c r="BX430" i="10"/>
  <c r="EB153" i="10"/>
  <c r="DL712" i="10"/>
  <c r="BX215" i="10"/>
  <c r="BP558" i="10"/>
  <c r="AJ94" i="10"/>
  <c r="AJ222" i="10"/>
  <c r="AJ350" i="10"/>
  <c r="AB82" i="10"/>
  <c r="AB210" i="10"/>
  <c r="AB338" i="10"/>
  <c r="AB418" i="10"/>
  <c r="AB482" i="10"/>
  <c r="AB546" i="10"/>
  <c r="AB610" i="10"/>
  <c r="AB674" i="10"/>
  <c r="AB738" i="10"/>
  <c r="AB802" i="10"/>
  <c r="T26" i="10"/>
  <c r="T90" i="10"/>
  <c r="EJ85" i="10"/>
  <c r="EB221" i="10"/>
  <c r="DT150" i="10"/>
  <c r="DT406" i="10"/>
  <c r="DT662" i="10"/>
  <c r="DL206" i="10"/>
  <c r="DL362" i="10"/>
  <c r="DL490" i="10"/>
  <c r="DL618" i="10"/>
  <c r="DL746" i="10"/>
  <c r="DL874" i="10"/>
  <c r="DL1002" i="10"/>
  <c r="DL1130" i="10"/>
  <c r="CN14" i="10"/>
  <c r="CF96" i="10"/>
  <c r="CF224" i="10"/>
  <c r="BX121" i="10"/>
  <c r="BX249" i="10"/>
  <c r="BX377" i="10"/>
  <c r="BP10" i="10"/>
  <c r="BP138" i="10"/>
  <c r="BP234" i="10"/>
  <c r="BP319" i="10"/>
  <c r="BP404" i="10"/>
  <c r="BP490" i="10"/>
  <c r="BP575" i="10"/>
  <c r="BP660" i="10"/>
  <c r="BP746" i="10"/>
  <c r="BH13" i="10"/>
  <c r="AR56" i="10"/>
  <c r="AR141" i="10"/>
  <c r="AJ55" i="10"/>
  <c r="AJ119" i="10"/>
  <c r="AJ183" i="10"/>
  <c r="AJ247" i="10"/>
  <c r="AJ311" i="10"/>
  <c r="AJ375" i="10"/>
  <c r="AB43" i="10"/>
  <c r="AB107" i="10"/>
  <c r="AB171" i="10"/>
  <c r="AB235" i="10"/>
  <c r="AB299" i="10"/>
  <c r="AB363" i="10"/>
  <c r="AB427" i="10"/>
  <c r="AB491" i="10"/>
  <c r="AB555" i="10"/>
  <c r="AB619" i="10"/>
  <c r="AB683" i="10"/>
  <c r="AB747" i="10"/>
  <c r="AB811" i="10"/>
  <c r="T35" i="10"/>
  <c r="T99" i="10"/>
  <c r="T163" i="10"/>
  <c r="T227" i="10"/>
  <c r="EB322" i="10"/>
  <c r="BX494" i="10"/>
  <c r="DT380" i="10"/>
  <c r="EB217" i="10"/>
  <c r="DL202" i="10"/>
  <c r="DL744" i="10"/>
  <c r="CN20" i="10"/>
  <c r="BX247" i="10"/>
  <c r="BP238" i="10"/>
  <c r="BP579" i="10"/>
  <c r="AR60" i="10"/>
  <c r="AJ98" i="10"/>
  <c r="AJ162" i="10"/>
  <c r="AJ226" i="10"/>
  <c r="AJ290" i="10"/>
  <c r="AJ354" i="10"/>
  <c r="AB22" i="10"/>
  <c r="AB86" i="10"/>
  <c r="AB150" i="10"/>
  <c r="AB214" i="10"/>
  <c r="AB278" i="10"/>
  <c r="AB342" i="10"/>
  <c r="AB406" i="10"/>
  <c r="AB470" i="10"/>
  <c r="AB534" i="10"/>
  <c r="AB598" i="10"/>
  <c r="AB662" i="10"/>
  <c r="AB726" i="10"/>
  <c r="AB790" i="10"/>
  <c r="T14" i="10"/>
  <c r="T78" i="10"/>
  <c r="EJ37" i="10"/>
  <c r="EB173" i="10"/>
  <c r="DT102" i="10"/>
  <c r="DT358" i="10"/>
  <c r="DT614" i="10"/>
  <c r="DL158" i="10"/>
  <c r="DL338" i="10"/>
  <c r="DL466" i="10"/>
  <c r="DL594" i="10"/>
  <c r="DL722" i="10"/>
  <c r="DL850" i="10"/>
  <c r="DL978" i="10"/>
  <c r="DL1106" i="10"/>
  <c r="CV6" i="10"/>
  <c r="CF72" i="10"/>
  <c r="CF200" i="10"/>
  <c r="BX97" i="10"/>
  <c r="BX225" i="10"/>
  <c r="BX353" i="10"/>
  <c r="BX481" i="10"/>
  <c r="BP114" i="10"/>
  <c r="BP218" i="10"/>
  <c r="BP303" i="10"/>
  <c r="BP388" i="10"/>
  <c r="BP474" i="10"/>
  <c r="BP559" i="10"/>
  <c r="BP644" i="10"/>
  <c r="BP730" i="10"/>
  <c r="BP815" i="10"/>
  <c r="AR40" i="10"/>
  <c r="AR125" i="10"/>
  <c r="AJ43" i="10"/>
  <c r="AJ107" i="10"/>
  <c r="ER14" i="10"/>
  <c r="CF129" i="10"/>
  <c r="DL208" i="10"/>
  <c r="DT248" i="10"/>
  <c r="DL336" i="10"/>
  <c r="BP307" i="10"/>
  <c r="EB223" i="10"/>
  <c r="DL1016" i="10"/>
  <c r="BP32" i="10"/>
  <c r="BP760" i="10"/>
  <c r="BX350" i="10"/>
  <c r="EB73" i="10"/>
  <c r="DL250" i="10"/>
  <c r="DL768" i="10"/>
  <c r="CN44" i="10"/>
  <c r="BX271" i="10"/>
  <c r="BP254" i="10"/>
  <c r="BP595" i="10"/>
  <c r="AR76" i="10"/>
  <c r="DT508" i="10"/>
  <c r="CF30" i="10"/>
  <c r="BP792" i="10"/>
  <c r="AJ138" i="10"/>
  <c r="AJ266" i="10"/>
  <c r="AJ394" i="10"/>
  <c r="AB126" i="10"/>
  <c r="AB254" i="10"/>
  <c r="AB382" i="10"/>
  <c r="AB510" i="10"/>
  <c r="AB638" i="10"/>
  <c r="AB766" i="10"/>
  <c r="T54" i="10"/>
  <c r="ER10" i="10"/>
  <c r="DT82" i="10"/>
  <c r="DL840" i="10"/>
  <c r="BX343" i="10"/>
  <c r="BP643" i="10"/>
  <c r="AJ110" i="10"/>
  <c r="AJ238" i="10"/>
  <c r="AJ366" i="10"/>
  <c r="AB98" i="10"/>
  <c r="AB226" i="10"/>
  <c r="AB354" i="10"/>
  <c r="AB434" i="10"/>
  <c r="AB498" i="10"/>
  <c r="AB562" i="10"/>
  <c r="AB626" i="10"/>
  <c r="AB690" i="10"/>
  <c r="AB754" i="10"/>
  <c r="AB818" i="10"/>
  <c r="T42" i="10"/>
  <c r="T106" i="10"/>
  <c r="EB29" i="10"/>
  <c r="EB285" i="10"/>
  <c r="DT214" i="10"/>
  <c r="DT470" i="10"/>
  <c r="DL14" i="10"/>
  <c r="DL266" i="10"/>
  <c r="DL394" i="10"/>
  <c r="DL522" i="10"/>
  <c r="DL650" i="10"/>
  <c r="DL778" i="10"/>
  <c r="DL906" i="10"/>
  <c r="DL1034" i="10"/>
  <c r="DL1162" i="10"/>
  <c r="CN46" i="10"/>
  <c r="CF128" i="10"/>
  <c r="BX25" i="10"/>
  <c r="BX153" i="10"/>
  <c r="BX281" i="10"/>
  <c r="BX409" i="10"/>
  <c r="BP42" i="10"/>
  <c r="BP170" i="10"/>
  <c r="BP255" i="10"/>
  <c r="BP340" i="10"/>
  <c r="BP426" i="10"/>
  <c r="BP511" i="10"/>
  <c r="BP596" i="10"/>
  <c r="BP682" i="10"/>
  <c r="BP767" i="10"/>
  <c r="AZ21" i="10"/>
  <c r="AR77" i="10"/>
  <c r="AJ7" i="10"/>
  <c r="AJ71" i="10"/>
  <c r="AJ135" i="10"/>
  <c r="AJ199" i="10"/>
  <c r="AJ263" i="10"/>
  <c r="AJ327" i="10"/>
  <c r="AJ391" i="10"/>
  <c r="AB59" i="10"/>
  <c r="AB123" i="10"/>
  <c r="AB187" i="10"/>
  <c r="AB251" i="10"/>
  <c r="AB315" i="10"/>
  <c r="AB379" i="10"/>
  <c r="AB443" i="10"/>
  <c r="AB507" i="10"/>
  <c r="AB571" i="10"/>
  <c r="AB635" i="10"/>
  <c r="AB699" i="10"/>
  <c r="AB763" i="10"/>
  <c r="AB827" i="10"/>
  <c r="T51" i="10"/>
  <c r="T115" i="10"/>
  <c r="T179" i="10"/>
  <c r="T243" i="10"/>
  <c r="DL307" i="10"/>
  <c r="EJ55" i="10"/>
  <c r="DT636" i="10"/>
  <c r="DT146" i="10"/>
  <c r="DL360" i="10"/>
  <c r="DL872" i="10"/>
  <c r="CF94" i="10"/>
  <c r="BX375" i="10"/>
  <c r="BP323" i="10"/>
  <c r="BP664" i="10"/>
  <c r="AR145" i="10"/>
  <c r="AJ114" i="10"/>
  <c r="AJ178" i="10"/>
  <c r="AJ242" i="10"/>
  <c r="AJ306" i="10"/>
  <c r="AJ370" i="10"/>
  <c r="AB38" i="10"/>
  <c r="AB102" i="10"/>
  <c r="AB166" i="10"/>
  <c r="AB230" i="10"/>
  <c r="AB294" i="10"/>
  <c r="AB358" i="10"/>
  <c r="AB422" i="10"/>
  <c r="AB486" i="10"/>
  <c r="AB550" i="10"/>
  <c r="AB614" i="10"/>
  <c r="AB678" i="10"/>
  <c r="AB742" i="10"/>
  <c r="AB806" i="10"/>
  <c r="T30" i="10"/>
  <c r="T94" i="10"/>
  <c r="EJ101" i="10"/>
  <c r="EB237" i="10"/>
  <c r="DT166" i="10"/>
  <c r="DT422" i="10"/>
  <c r="DT678" i="10"/>
  <c r="DL222" i="10"/>
  <c r="DL370" i="10"/>
  <c r="DL498" i="10"/>
  <c r="DL626" i="10"/>
  <c r="DL754" i="10"/>
  <c r="DL882" i="10"/>
  <c r="DL1010" i="10"/>
  <c r="DL1138" i="10"/>
  <c r="CN22" i="10"/>
  <c r="CF104" i="10"/>
  <c r="BX1" i="10"/>
  <c r="BX129" i="10"/>
  <c r="BX257" i="10"/>
  <c r="BX385" i="10"/>
  <c r="BP18" i="10"/>
  <c r="BP146" i="10"/>
  <c r="BP239" i="10"/>
  <c r="BP324" i="10"/>
  <c r="BP410" i="10"/>
  <c r="BP495" i="10"/>
  <c r="BP580" i="10"/>
  <c r="BP666" i="10"/>
  <c r="BP751" i="10"/>
  <c r="AZ5" i="10"/>
  <c r="AR61" i="10"/>
  <c r="AR146" i="10"/>
  <c r="AJ59" i="10"/>
  <c r="AJ123" i="10"/>
  <c r="DT464" i="10"/>
  <c r="BX250" i="10"/>
  <c r="CN28" i="10"/>
  <c r="DT242" i="10"/>
  <c r="BP355" i="10"/>
  <c r="DT44" i="10"/>
  <c r="DL480" i="10"/>
  <c r="CF214" i="10"/>
  <c r="BP403" i="10"/>
  <c r="AJ54" i="10"/>
  <c r="BP195" i="10"/>
  <c r="AJ186" i="10"/>
  <c r="AB46" i="10"/>
  <c r="AB302" i="10"/>
  <c r="AB558" i="10"/>
  <c r="AB814" i="10"/>
  <c r="DT316" i="10"/>
  <c r="CV4" i="10"/>
  <c r="AR38" i="10"/>
  <c r="AJ286" i="10"/>
  <c r="AB146" i="10"/>
  <c r="AB386" i="10"/>
  <c r="AB514" i="10"/>
  <c r="AB642" i="10"/>
  <c r="AB770" i="10"/>
  <c r="T58" i="10"/>
  <c r="EB93" i="10"/>
  <c r="DT278" i="10"/>
  <c r="DL78" i="10"/>
  <c r="DL426" i="10"/>
  <c r="DL682" i="10"/>
  <c r="DL938" i="10"/>
  <c r="DL1194" i="10"/>
  <c r="CF160" i="10"/>
  <c r="BX185" i="10"/>
  <c r="BX441" i="10"/>
  <c r="BP191" i="10"/>
  <c r="BP362" i="10"/>
  <c r="BP532" i="10"/>
  <c r="BP703" i="10"/>
  <c r="AR13" i="10"/>
  <c r="AJ23" i="10"/>
  <c r="AJ151" i="10"/>
  <c r="AJ279" i="10"/>
  <c r="AB11" i="10"/>
  <c r="AB139" i="10"/>
  <c r="AB267" i="10"/>
  <c r="AB395" i="10"/>
  <c r="AB523" i="10"/>
  <c r="AB651" i="10"/>
  <c r="AB779" i="10"/>
  <c r="T67" i="10"/>
  <c r="T195" i="10"/>
  <c r="CF33" i="10"/>
  <c r="DL184" i="10"/>
  <c r="DL488" i="10"/>
  <c r="CF222" i="10"/>
  <c r="BP408" i="10"/>
  <c r="AJ58" i="10"/>
  <c r="AJ194" i="10"/>
  <c r="AJ322" i="10"/>
  <c r="AB54" i="10"/>
  <c r="AB182" i="10"/>
  <c r="AB310" i="10"/>
  <c r="AB438" i="10"/>
  <c r="AB566" i="10"/>
  <c r="AB694" i="10"/>
  <c r="AB822" i="10"/>
  <c r="T110" i="10"/>
  <c r="EB301" i="10"/>
  <c r="DT486" i="10"/>
  <c r="DL274" i="10"/>
  <c r="DL530" i="10"/>
  <c r="DL786" i="10"/>
  <c r="DL1042" i="10"/>
  <c r="CF8" i="10"/>
  <c r="BX33" i="10"/>
  <c r="BX289" i="10"/>
  <c r="BP50" i="10"/>
  <c r="BP260" i="10"/>
  <c r="BP431" i="10"/>
  <c r="BP602" i="10"/>
  <c r="BP772" i="10"/>
  <c r="AR82" i="10"/>
  <c r="AJ75" i="10"/>
  <c r="AJ171" i="10"/>
  <c r="AJ235" i="10"/>
  <c r="AJ299" i="10"/>
  <c r="AJ363" i="10"/>
  <c r="AB31" i="10"/>
  <c r="AB95" i="10"/>
  <c r="AB159" i="10"/>
  <c r="AB223" i="10"/>
  <c r="AB287" i="10"/>
  <c r="AB351" i="10"/>
  <c r="AB415" i="10"/>
  <c r="AB479" i="10"/>
  <c r="DT188" i="10"/>
  <c r="DL1160" i="10"/>
  <c r="AZ25" i="10"/>
  <c r="AJ278" i="10"/>
  <c r="AB138" i="10"/>
  <c r="AB394" i="10"/>
  <c r="AB650" i="10"/>
  <c r="T66" i="10"/>
  <c r="EB189" i="10"/>
  <c r="DT374" i="10"/>
  <c r="DL174" i="10"/>
  <c r="DL474" i="10"/>
  <c r="DL730" i="10"/>
  <c r="DL986" i="10"/>
  <c r="CV14" i="10"/>
  <c r="CF208" i="10"/>
  <c r="BX233" i="10"/>
  <c r="BX489" i="10"/>
  <c r="BP223" i="10"/>
  <c r="BP394" i="10"/>
  <c r="BP564" i="10"/>
  <c r="BP735" i="10"/>
  <c r="AR45" i="10"/>
  <c r="AJ47" i="10"/>
  <c r="AJ175" i="10"/>
  <c r="AJ303" i="10"/>
  <c r="AB35" i="10"/>
  <c r="AB163" i="10"/>
  <c r="AB291" i="10"/>
  <c r="AB419" i="10"/>
  <c r="AB535" i="10"/>
  <c r="AB623" i="10"/>
  <c r="AB707" i="10"/>
  <c r="AB791" i="10"/>
  <c r="T39" i="10"/>
  <c r="T123" i="10"/>
  <c r="T207" i="10"/>
  <c r="T291" i="10"/>
  <c r="T355" i="10"/>
  <c r="T419" i="10"/>
  <c r="T483" i="10"/>
  <c r="T547" i="10"/>
  <c r="T611" i="10"/>
  <c r="T675" i="10"/>
  <c r="T739" i="10"/>
  <c r="T803" i="10"/>
  <c r="T867" i="10"/>
  <c r="T931" i="10"/>
  <c r="T995" i="10"/>
  <c r="T1059" i="10"/>
  <c r="T1123" i="10"/>
  <c r="T1187" i="10"/>
  <c r="T1251" i="10"/>
  <c r="T1315" i="10"/>
  <c r="T1379" i="10"/>
  <c r="EB97" i="10"/>
  <c r="DT26" i="10"/>
  <c r="DT282" i="10"/>
  <c r="DT538" i="10"/>
  <c r="DL82" i="10"/>
  <c r="DL300" i="10"/>
  <c r="DL428" i="10"/>
  <c r="DL556" i="10"/>
  <c r="DL684" i="10"/>
  <c r="DL812" i="10"/>
  <c r="DL940" i="10"/>
  <c r="DL1068" i="10"/>
  <c r="DL1196" i="10"/>
  <c r="CF42" i="10"/>
  <c r="CF170" i="10"/>
  <c r="BX67" i="10"/>
  <c r="BX195" i="10"/>
  <c r="BX323" i="10"/>
  <c r="BX451" i="10"/>
  <c r="DT576" i="10"/>
  <c r="BX362" i="10"/>
  <c r="CF70" i="10"/>
  <c r="DT434" i="10"/>
  <c r="BP419" i="10"/>
  <c r="DT236" i="10"/>
  <c r="DL512" i="10"/>
  <c r="BX15" i="10"/>
  <c r="BP424" i="10"/>
  <c r="DT507" i="10"/>
  <c r="BP280" i="10"/>
  <c r="AJ202" i="10"/>
  <c r="AB62" i="10"/>
  <c r="AB318" i="10"/>
  <c r="AB574" i="10"/>
  <c r="AB830" i="10"/>
  <c r="DT572" i="10"/>
  <c r="CF62" i="10"/>
  <c r="AR124" i="10"/>
  <c r="AJ302" i="10"/>
  <c r="AB162" i="10"/>
  <c r="AB402" i="10"/>
  <c r="AB530" i="10"/>
  <c r="AB658" i="10"/>
  <c r="AB786" i="10"/>
  <c r="T74" i="10"/>
  <c r="EB157" i="10"/>
  <c r="DT342" i="10"/>
  <c r="DL142" i="10"/>
  <c r="DL458" i="10"/>
  <c r="DL714" i="10"/>
  <c r="DL970" i="10"/>
  <c r="DD9" i="10"/>
  <c r="CF192" i="10"/>
  <c r="BX217" i="10"/>
  <c r="BX473" i="10"/>
  <c r="BP212" i="10"/>
  <c r="BP383" i="10"/>
  <c r="BP554" i="10"/>
  <c r="BP724" i="10"/>
  <c r="AR34" i="10"/>
  <c r="AJ39" i="10"/>
  <c r="AJ167" i="10"/>
  <c r="AJ295" i="10"/>
  <c r="AB27" i="10"/>
  <c r="AB155" i="10"/>
  <c r="AB283" i="10"/>
  <c r="AB411" i="10"/>
  <c r="AB539" i="10"/>
  <c r="AB667" i="10"/>
  <c r="AB795" i="10"/>
  <c r="T83" i="10"/>
  <c r="T211" i="10"/>
  <c r="BX238" i="10"/>
  <c r="EJ81" i="10"/>
  <c r="DL616" i="10"/>
  <c r="BX119" i="10"/>
  <c r="BP494" i="10"/>
  <c r="AJ82" i="10"/>
  <c r="AJ210" i="10"/>
  <c r="AJ338" i="10"/>
  <c r="AB70" i="10"/>
  <c r="AB198" i="10"/>
  <c r="AB326" i="10"/>
  <c r="AB454" i="10"/>
  <c r="AB582" i="10"/>
  <c r="AB710" i="10"/>
  <c r="AB838" i="10"/>
  <c r="EZ3" i="10"/>
  <c r="DT38" i="10"/>
  <c r="DT550" i="10"/>
  <c r="DL306" i="10"/>
  <c r="DL562" i="10"/>
  <c r="DL818" i="10"/>
  <c r="DL1074" i="10"/>
  <c r="CF40" i="10"/>
  <c r="BX65" i="10"/>
  <c r="BX321" i="10"/>
  <c r="BP82" i="10"/>
  <c r="BP282" i="10"/>
  <c r="BP452" i="10"/>
  <c r="BP623" i="10"/>
  <c r="BP794" i="10"/>
  <c r="AR104" i="10"/>
  <c r="AJ91" i="10"/>
  <c r="AJ187" i="10"/>
  <c r="AJ251" i="10"/>
  <c r="AJ315" i="10"/>
  <c r="AJ379" i="10"/>
  <c r="AB47" i="10"/>
  <c r="AB111" i="10"/>
  <c r="AB175" i="10"/>
  <c r="AB239" i="10"/>
  <c r="AB303" i="10"/>
  <c r="AB367" i="10"/>
  <c r="AB431" i="10"/>
  <c r="AB495" i="10"/>
  <c r="EB25" i="10"/>
  <c r="BX151" i="10"/>
  <c r="AJ86" i="10"/>
  <c r="AJ342" i="10"/>
  <c r="AB202" i="10"/>
  <c r="AB458" i="10"/>
  <c r="AB714" i="10"/>
  <c r="T114" i="10"/>
  <c r="EB317" i="10"/>
  <c r="DT502" i="10"/>
  <c r="DL282" i="10"/>
  <c r="DL538" i="10"/>
  <c r="DL794" i="10"/>
  <c r="DL1050" i="10"/>
  <c r="CF16" i="10"/>
  <c r="BX41" i="10"/>
  <c r="BX297" i="10"/>
  <c r="BP58" i="10"/>
  <c r="BP266" i="10"/>
  <c r="BP436" i="10"/>
  <c r="BP607" i="10"/>
  <c r="BP778" i="10"/>
  <c r="AR88" i="10"/>
  <c r="AJ79" i="10"/>
  <c r="AJ207" i="10"/>
  <c r="AJ335" i="10"/>
  <c r="AB67" i="10"/>
  <c r="AB195" i="10"/>
  <c r="AB323" i="10"/>
  <c r="AB451" i="10"/>
  <c r="AB559" i="10"/>
  <c r="AB643" i="10"/>
  <c r="AB727" i="10"/>
  <c r="AB815" i="10"/>
  <c r="T59" i="10"/>
  <c r="T143" i="10"/>
  <c r="T231" i="10"/>
  <c r="T307" i="10"/>
  <c r="T371" i="10"/>
  <c r="T435" i="10"/>
  <c r="T499" i="10"/>
  <c r="T563" i="10"/>
  <c r="T627" i="10"/>
  <c r="T691" i="10"/>
  <c r="T755" i="10"/>
  <c r="T819" i="10"/>
  <c r="T883" i="10"/>
  <c r="T947" i="10"/>
  <c r="T1011" i="10"/>
  <c r="T1075" i="10"/>
  <c r="T1139" i="10"/>
  <c r="T1203" i="10"/>
  <c r="T1267" i="10"/>
  <c r="T1331" i="10"/>
  <c r="EJ25" i="10"/>
  <c r="EB161" i="10"/>
  <c r="DT90" i="10"/>
  <c r="DT346" i="10"/>
  <c r="DT602" i="10"/>
  <c r="DL146" i="10"/>
  <c r="DL332" i="10"/>
  <c r="DL460" i="10"/>
  <c r="DL588" i="10"/>
  <c r="DL716" i="10"/>
  <c r="DL844" i="10"/>
  <c r="DL972" i="10"/>
  <c r="DL1100" i="10"/>
  <c r="CV8" i="10"/>
  <c r="CF74" i="10"/>
  <c r="CF202" i="10"/>
  <c r="BX99" i="10"/>
  <c r="BX227" i="10"/>
  <c r="BX355" i="10"/>
  <c r="T1303" i="10"/>
  <c r="T1239" i="10"/>
  <c r="T1175" i="10"/>
  <c r="T1111" i="10"/>
  <c r="T1047" i="10"/>
  <c r="T983" i="10"/>
  <c r="T919" i="10"/>
  <c r="T855" i="10"/>
  <c r="T791" i="10"/>
  <c r="T727" i="10"/>
  <c r="T663" i="10"/>
  <c r="T599" i="10"/>
  <c r="T535" i="10"/>
  <c r="T471" i="10"/>
  <c r="T407" i="10"/>
  <c r="T343" i="10"/>
  <c r="T279" i="10"/>
  <c r="T191" i="10"/>
  <c r="T107" i="10"/>
  <c r="T23" i="10"/>
  <c r="AB775" i="10"/>
  <c r="AB691" i="10"/>
  <c r="AB607" i="10"/>
  <c r="AB519" i="10"/>
  <c r="AB391" i="10"/>
  <c r="AB263" i="10"/>
  <c r="AB135" i="10"/>
  <c r="AB7" i="10"/>
  <c r="AJ275" i="10"/>
  <c r="AJ147" i="10"/>
  <c r="AJ19" i="10"/>
  <c r="AR8" i="10"/>
  <c r="BP698" i="10"/>
  <c r="BP527" i="10"/>
  <c r="BP356" i="10"/>
  <c r="BP186" i="10"/>
  <c r="BX433" i="10"/>
  <c r="BX177" i="10"/>
  <c r="CF152" i="10"/>
  <c r="DL1186" i="10"/>
  <c r="DL930" i="10"/>
  <c r="DL674" i="10"/>
  <c r="DL418" i="10"/>
  <c r="DL62" i="10"/>
  <c r="DT262" i="10"/>
  <c r="EB77" i="10"/>
  <c r="T18" i="10"/>
  <c r="AB602" i="10"/>
  <c r="AB346" i="10"/>
  <c r="AB90" i="10"/>
  <c r="AJ230" i="10"/>
  <c r="BP600" i="10"/>
  <c r="DL776" i="10"/>
  <c r="BP63" i="10"/>
  <c r="BP148" i="10"/>
  <c r="BP20" i="10"/>
  <c r="BX291" i="10"/>
  <c r="BX35" i="10"/>
  <c r="CF10" i="10"/>
  <c r="DL1036" i="10"/>
  <c r="DL780" i="10"/>
  <c r="DL524" i="10"/>
  <c r="DL268" i="10"/>
  <c r="DT474" i="10"/>
  <c r="EB289" i="10"/>
  <c r="T1363" i="10"/>
  <c r="T1235" i="10"/>
  <c r="T1107" i="10"/>
  <c r="T979" i="10"/>
  <c r="T851" i="10"/>
  <c r="T723" i="10"/>
  <c r="T595" i="10"/>
  <c r="T467" i="10"/>
  <c r="T339" i="10"/>
  <c r="T187" i="10"/>
  <c r="T15" i="10"/>
  <c r="AB687" i="10"/>
  <c r="AB515" i="10"/>
  <c r="AB259" i="10"/>
  <c r="AB3" i="10"/>
  <c r="AJ143" i="10"/>
  <c r="AR2" i="10"/>
  <c r="BP522" i="10"/>
  <c r="BP180" i="10"/>
  <c r="BX169" i="10"/>
  <c r="DL1178" i="10"/>
  <c r="DL666" i="10"/>
  <c r="DL46" i="10"/>
  <c r="EB61" i="10"/>
  <c r="AB586" i="10"/>
  <c r="AB74" i="10"/>
  <c r="BP515" i="10"/>
  <c r="BX302" i="10"/>
  <c r="AB399" i="10"/>
  <c r="AB271" i="10"/>
  <c r="AB143" i="10"/>
  <c r="AB15" i="10"/>
  <c r="AJ283" i="10"/>
  <c r="AJ155" i="10"/>
  <c r="AR18" i="10"/>
  <c r="BP538" i="10"/>
  <c r="BP196" i="10"/>
  <c r="BX193" i="10"/>
  <c r="DL1202" i="10"/>
  <c r="DL690" i="10"/>
  <c r="DL94" i="10"/>
  <c r="EB109" i="10"/>
  <c r="AB774" i="10"/>
  <c r="AB518" i="10"/>
  <c r="AB262" i="10"/>
  <c r="AB6" i="10"/>
  <c r="AJ146" i="10"/>
  <c r="BP144" i="10"/>
  <c r="DT658" i="10"/>
  <c r="T275" i="10"/>
  <c r="T19" i="10"/>
  <c r="AB603" i="10"/>
  <c r="AB347" i="10"/>
  <c r="AB91" i="10"/>
  <c r="AJ231" i="10"/>
  <c r="AR120" i="10"/>
  <c r="BP639" i="10"/>
  <c r="BP298" i="10"/>
  <c r="BX345" i="10"/>
  <c r="CF64" i="10"/>
  <c r="DL842" i="10"/>
  <c r="DL330" i="10"/>
  <c r="DT86" i="10"/>
  <c r="T10" i="10"/>
  <c r="AB594" i="10"/>
  <c r="AB290" i="10"/>
  <c r="AJ174" i="10"/>
  <c r="DL328" i="10"/>
  <c r="AB702" i="10"/>
  <c r="AB190" i="10"/>
  <c r="AJ74" i="10"/>
  <c r="BP766" i="10"/>
  <c r="DL1024" i="10"/>
  <c r="AJ66" i="10"/>
  <c r="AR129" i="10"/>
  <c r="EB215" i="10"/>
  <c r="T1351" i="10"/>
  <c r="T1287" i="10"/>
  <c r="T1223" i="10"/>
  <c r="T1159" i="10"/>
  <c r="T1095" i="10"/>
  <c r="T1031" i="10"/>
  <c r="T967" i="10"/>
  <c r="T903" i="10"/>
  <c r="T839" i="10"/>
  <c r="T775" i="10"/>
  <c r="T711" i="10"/>
  <c r="T647" i="10"/>
  <c r="T583" i="10"/>
  <c r="T519" i="10"/>
  <c r="T455" i="10"/>
  <c r="T391" i="10"/>
  <c r="T327" i="10"/>
  <c r="T255" i="10"/>
  <c r="T171" i="10"/>
  <c r="T87" i="10"/>
  <c r="AB839" i="10"/>
  <c r="AB755" i="10"/>
  <c r="AB671" i="10"/>
  <c r="AB583" i="10"/>
  <c r="AB487" i="10"/>
  <c r="AB359" i="10"/>
  <c r="AB231" i="10"/>
  <c r="AB103" i="10"/>
  <c r="AJ371" i="10"/>
  <c r="AJ243" i="10"/>
  <c r="AJ115" i="10"/>
  <c r="AR136" i="10"/>
  <c r="BH8" i="10"/>
  <c r="BP655" i="10"/>
  <c r="BP484" i="10"/>
  <c r="BP314" i="10"/>
  <c r="BP130" i="10"/>
  <c r="BX369" i="10"/>
  <c r="BX113" i="10"/>
  <c r="CF88" i="10"/>
  <c r="DL1122" i="10"/>
  <c r="DL866" i="10"/>
  <c r="DL610" i="10"/>
  <c r="DL354" i="10"/>
  <c r="DT646" i="10"/>
  <c r="DT134" i="10"/>
  <c r="EJ69" i="10"/>
  <c r="AB794" i="10"/>
  <c r="AB538" i="10"/>
  <c r="AB282" i="10"/>
  <c r="AB26" i="10"/>
  <c r="AJ166" i="10"/>
  <c r="BP259" i="10"/>
  <c r="DL264" i="10"/>
  <c r="DT251" i="10"/>
  <c r="BP116" i="10"/>
  <c r="BX483" i="10"/>
  <c r="BX259" i="10"/>
  <c r="BX3" i="10"/>
  <c r="CN32" i="10"/>
  <c r="DL1004" i="10"/>
  <c r="DL748" i="10"/>
  <c r="DL492" i="10"/>
  <c r="DL210" i="10"/>
  <c r="DT410" i="10"/>
  <c r="EB225" i="10"/>
  <c r="T1347" i="10"/>
  <c r="T1219" i="10"/>
  <c r="T1091" i="10"/>
  <c r="T963" i="10"/>
  <c r="T835" i="10"/>
  <c r="T707" i="10"/>
  <c r="T579" i="10"/>
  <c r="T451" i="10"/>
  <c r="T323" i="10"/>
  <c r="T167" i="10"/>
  <c r="AB835" i="10"/>
  <c r="AB663" i="10"/>
  <c r="AB483" i="10"/>
  <c r="AB227" i="10"/>
  <c r="AJ367" i="10"/>
  <c r="AJ111" i="10"/>
  <c r="BH3" i="10"/>
  <c r="BP479" i="10"/>
  <c r="BP122" i="10"/>
  <c r="BX105" i="10"/>
  <c r="DL1114" i="10"/>
  <c r="DL602" i="10"/>
  <c r="DT630" i="10"/>
  <c r="EJ53" i="10"/>
  <c r="AB522" i="10"/>
  <c r="AB10" i="10"/>
  <c r="BP174" i="10"/>
  <c r="AB511" i="10"/>
  <c r="AB383" i="10"/>
  <c r="AB255" i="10"/>
  <c r="AB127" i="10"/>
  <c r="AJ395" i="10"/>
  <c r="AJ267" i="10"/>
  <c r="AJ139" i="10"/>
  <c r="AZ26" i="10"/>
  <c r="BP516" i="10"/>
  <c r="BP175" i="10"/>
  <c r="BX161" i="10"/>
  <c r="DL1170" i="10"/>
  <c r="DL658" i="10"/>
  <c r="DL30" i="10"/>
  <c r="EB45" i="10"/>
  <c r="AB758" i="10"/>
  <c r="AB502" i="10"/>
  <c r="AB246" i="10"/>
  <c r="AJ386" i="10"/>
  <c r="AJ130" i="10"/>
  <c r="BP16" i="10"/>
  <c r="DT402" i="10"/>
  <c r="T259" i="10"/>
  <c r="T3" i="10"/>
  <c r="AB587" i="10"/>
  <c r="AB331" i="10"/>
  <c r="AB75" i="10"/>
  <c r="AJ215" i="10"/>
  <c r="AR98" i="10"/>
  <c r="BP618" i="10"/>
  <c r="BP276" i="10"/>
  <c r="BX313" i="10"/>
  <c r="CF32" i="10"/>
  <c r="DL810" i="10"/>
  <c r="DL298" i="10"/>
  <c r="DT22" i="10"/>
  <c r="AB834" i="10"/>
  <c r="AB578" i="10"/>
  <c r="AB274" i="10"/>
  <c r="AJ158" i="10"/>
  <c r="DL138" i="10"/>
  <c r="AB686" i="10"/>
  <c r="AB174" i="10"/>
  <c r="AJ26" i="10"/>
  <c r="BP744" i="10"/>
  <c r="DL992" i="10"/>
  <c r="AJ18" i="10"/>
  <c r="AR65" i="10"/>
  <c r="EB103" i="10"/>
  <c r="DL888" i="10"/>
  <c r="DL632" i="10"/>
  <c r="DL376" i="10"/>
  <c r="DT690" i="10"/>
  <c r="DT178" i="10"/>
  <c r="EJ113" i="10"/>
  <c r="DT668" i="10"/>
  <c r="DT156" i="10"/>
  <c r="EJ87" i="10"/>
  <c r="BX270" i="10"/>
  <c r="DL435" i="10"/>
  <c r="AJ46" i="10"/>
  <c r="AR44" i="10"/>
  <c r="BP734" i="10"/>
  <c r="BP563" i="10"/>
  <c r="BP392" i="10"/>
  <c r="BP222" i="10"/>
  <c r="BX479" i="10"/>
  <c r="BX223" i="10"/>
  <c r="CF198" i="10"/>
  <c r="CV12" i="10"/>
  <c r="DL976" i="10"/>
  <c r="DL720" i="10"/>
  <c r="DL464" i="10"/>
  <c r="DL154" i="10"/>
  <c r="DT354" i="10"/>
  <c r="EJ33" i="10"/>
  <c r="DT76" i="10"/>
  <c r="BX190" i="10"/>
  <c r="DL180" i="10"/>
  <c r="DT632" i="10"/>
  <c r="DT376" i="10"/>
  <c r="DT120" i="10"/>
  <c r="EB187" i="10"/>
  <c r="EJ51" i="10"/>
  <c r="BX490" i="10"/>
  <c r="BX234" i="10"/>
  <c r="CF17" i="10"/>
  <c r="DL291" i="10"/>
  <c r="EB306" i="10"/>
  <c r="DL80" i="10"/>
  <c r="DT532" i="10"/>
  <c r="DT276" i="10"/>
  <c r="DT20" i="10"/>
  <c r="EB87" i="10"/>
  <c r="BP151" i="10"/>
  <c r="BX390" i="10"/>
  <c r="BX134" i="10"/>
  <c r="DL915" i="10"/>
  <c r="DT603" i="10"/>
  <c r="DL681" i="10"/>
  <c r="DT704" i="10"/>
  <c r="DT448" i="10"/>
  <c r="DT192" i="10"/>
  <c r="EB259" i="10"/>
  <c r="EB3" i="10"/>
  <c r="BP67" i="10"/>
  <c r="BX306" i="10"/>
  <c r="BX22" i="10"/>
  <c r="DT71" i="10"/>
  <c r="DL792" i="10"/>
  <c r="DL536" i="10"/>
  <c r="DL280" i="10"/>
  <c r="DT498" i="10"/>
  <c r="EB313" i="10"/>
  <c r="DL248" i="10"/>
  <c r="DT476" i="10"/>
  <c r="EB287" i="10"/>
  <c r="BP95" i="10"/>
  <c r="BX78" i="10"/>
  <c r="DT379" i="10"/>
  <c r="AR150" i="10"/>
  <c r="AZ9" i="10"/>
  <c r="BP670" i="10"/>
  <c r="BP499" i="10"/>
  <c r="BP328" i="10"/>
  <c r="BP152" i="10"/>
  <c r="BX383" i="10"/>
  <c r="BX127" i="10"/>
  <c r="CF102" i="10"/>
  <c r="DL1136" i="10"/>
  <c r="DL880" i="10"/>
  <c r="DL624" i="10"/>
  <c r="DL368" i="10"/>
  <c r="DT674" i="10"/>
  <c r="DT162" i="10"/>
  <c r="DT652" i="10"/>
  <c r="EJ71" i="10"/>
  <c r="DL371" i="10"/>
  <c r="DL68" i="10"/>
  <c r="DT520" i="10"/>
  <c r="DT264" i="10"/>
  <c r="DT8" i="10"/>
  <c r="EB75" i="10"/>
  <c r="BP139" i="10"/>
  <c r="BX378" i="10"/>
  <c r="BX122" i="10"/>
  <c r="DL867" i="10"/>
  <c r="DT555" i="10"/>
  <c r="DL224" i="10"/>
  <c r="DT676" i="10"/>
  <c r="DT420" i="10"/>
  <c r="DT164" i="10"/>
  <c r="EB231" i="10"/>
  <c r="EJ95" i="10"/>
  <c r="BP39" i="10"/>
  <c r="BX278" i="10"/>
  <c r="CF193" i="10"/>
  <c r="DL467" i="10"/>
  <c r="DT155" i="10"/>
  <c r="DL140" i="10"/>
  <c r="DT592" i="10"/>
  <c r="DT336" i="10"/>
  <c r="DT80" i="10"/>
  <c r="EB147" i="10"/>
  <c r="EJ11" i="10"/>
  <c r="BX450" i="10"/>
  <c r="DL963" i="10"/>
  <c r="DL1055" i="10"/>
  <c r="DT55" i="10"/>
  <c r="DL31" i="10"/>
  <c r="DL1051" i="10"/>
  <c r="DL1039" i="10"/>
  <c r="DL15" i="10"/>
  <c r="DL1035" i="10"/>
  <c r="DT303" i="10"/>
  <c r="BP613" i="10"/>
  <c r="BP549" i="10"/>
  <c r="DL711" i="10"/>
  <c r="DL11" i="10"/>
  <c r="T562" i="10"/>
  <c r="DT399" i="10"/>
  <c r="DT479" i="10"/>
  <c r="DT543" i="10"/>
  <c r="DT607" i="10"/>
  <c r="DT671" i="10"/>
  <c r="DL23" i="10"/>
  <c r="DL87" i="10"/>
  <c r="DL151" i="10"/>
  <c r="DL215" i="10"/>
  <c r="DL279" i="10"/>
  <c r="DL343" i="10"/>
  <c r="DL407" i="10"/>
  <c r="DL471" i="10"/>
  <c r="DL535" i="10"/>
  <c r="DL599" i="10"/>
  <c r="DL663" i="10"/>
  <c r="DL727" i="10"/>
  <c r="DL791" i="10"/>
  <c r="DL855" i="10"/>
  <c r="DL919" i="10"/>
  <c r="DL983" i="10"/>
  <c r="DL1047" i="10"/>
  <c r="DL1111" i="10"/>
  <c r="DL1175" i="10"/>
  <c r="CV11" i="10"/>
  <c r="CF5" i="10"/>
  <c r="CF69" i="10"/>
  <c r="CF133" i="10"/>
  <c r="CF197" i="10"/>
  <c r="BX30" i="10"/>
  <c r="BX52" i="10"/>
  <c r="BP421" i="10"/>
  <c r="BP677" i="10"/>
  <c r="AR75" i="10"/>
  <c r="EB26" i="10"/>
  <c r="EB250" i="10"/>
  <c r="EB314" i="10"/>
  <c r="DT51" i="10"/>
  <c r="DT115" i="10"/>
  <c r="DT179" i="10"/>
  <c r="DT243" i="10"/>
  <c r="DT307" i="10"/>
  <c r="DT371" i="10"/>
  <c r="DT435" i="10"/>
  <c r="DT499" i="10"/>
  <c r="DT563" i="10"/>
  <c r="DT627" i="10"/>
  <c r="DT691" i="10"/>
  <c r="DL43" i="10"/>
  <c r="DL107" i="10"/>
  <c r="DL171" i="10"/>
  <c r="DL235" i="10"/>
  <c r="DL299" i="10"/>
  <c r="DL363" i="10"/>
  <c r="DL427" i="10"/>
  <c r="DL491" i="10"/>
  <c r="DL555" i="10"/>
  <c r="DL619" i="10"/>
  <c r="DL683" i="10"/>
  <c r="DL747" i="10"/>
  <c r="DL811" i="10"/>
  <c r="DL875" i="10"/>
  <c r="DL939" i="10"/>
  <c r="DL1003" i="10"/>
  <c r="DL1067" i="10"/>
  <c r="DL1131" i="10"/>
  <c r="DL1195" i="10"/>
  <c r="CN15" i="10"/>
  <c r="CF25" i="10"/>
  <c r="CF89" i="10"/>
  <c r="CF153" i="10"/>
  <c r="CF217" i="10"/>
  <c r="DL425" i="10"/>
  <c r="BP133" i="10"/>
  <c r="BP565" i="10"/>
  <c r="BH2" i="10"/>
  <c r="EJ34" i="10"/>
  <c r="EB170" i="10"/>
  <c r="EB286" i="10"/>
  <c r="DT23" i="10"/>
  <c r="DT87" i="10"/>
  <c r="DT151" i="10"/>
  <c r="DT215" i="10"/>
  <c r="DT279" i="10"/>
  <c r="DT343" i="10"/>
  <c r="DT431" i="10"/>
  <c r="DT495" i="10"/>
  <c r="DT559" i="10"/>
  <c r="DT623" i="10"/>
  <c r="DT687" i="10"/>
  <c r="DL39" i="10"/>
  <c r="DL103" i="10"/>
  <c r="DL167" i="10"/>
  <c r="DL231" i="10"/>
  <c r="DL295" i="10"/>
  <c r="DL359" i="10"/>
  <c r="DL423" i="10"/>
  <c r="DL487" i="10"/>
  <c r="DL551" i="10"/>
  <c r="DL615" i="10"/>
  <c r="DL679" i="10"/>
  <c r="DL743" i="10"/>
  <c r="DL807" i="10"/>
  <c r="DL871" i="10"/>
  <c r="DL935" i="10"/>
  <c r="DL999" i="10"/>
  <c r="DL1063" i="10"/>
  <c r="DL1127" i="10"/>
  <c r="DL1191" i="10"/>
  <c r="CN11" i="10"/>
  <c r="CF21" i="10"/>
  <c r="CF85" i="10"/>
  <c r="CF149" i="10"/>
  <c r="CF213" i="10"/>
  <c r="BX46" i="10"/>
  <c r="BX308" i="10"/>
  <c r="BP485" i="10"/>
  <c r="BP741" i="10"/>
  <c r="AR139" i="10"/>
  <c r="EB90" i="10"/>
  <c r="EB266" i="10"/>
  <c r="DT3" i="10"/>
  <c r="DT67" i="10"/>
  <c r="DT131" i="10"/>
  <c r="DT195" i="10"/>
  <c r="DT259" i="10"/>
  <c r="DT323" i="10"/>
  <c r="DT387" i="10"/>
  <c r="DT451" i="10"/>
  <c r="DT515" i="10"/>
  <c r="DT579" i="10"/>
  <c r="DT643" i="10"/>
  <c r="DT707" i="10"/>
  <c r="DL59" i="10"/>
  <c r="DL123" i="10"/>
  <c r="DL187" i="10"/>
  <c r="DL251" i="10"/>
  <c r="DL315" i="10"/>
  <c r="DL379" i="10"/>
  <c r="DL443" i="10"/>
  <c r="DL507" i="10"/>
  <c r="DL571" i="10"/>
  <c r="DL635" i="10"/>
  <c r="DL699" i="10"/>
  <c r="DL763" i="10"/>
  <c r="DL827" i="10"/>
  <c r="DL891" i="10"/>
  <c r="DL955" i="10"/>
  <c r="DL1019" i="10"/>
  <c r="DL1083" i="10"/>
  <c r="DL1147" i="10"/>
  <c r="DL1211" i="10"/>
  <c r="CN31" i="10"/>
  <c r="CF41" i="10"/>
  <c r="CF105" i="10"/>
  <c r="CF169" i="10"/>
  <c r="BX2" i="10"/>
  <c r="CF87" i="10"/>
  <c r="BP373" i="10"/>
  <c r="BP629" i="10"/>
  <c r="AR27" i="10"/>
  <c r="EJ98" i="10"/>
  <c r="EB234" i="10"/>
  <c r="EB302" i="10"/>
  <c r="DT39" i="10"/>
  <c r="DT103" i="10"/>
  <c r="DT167" i="10"/>
  <c r="DT231" i="10"/>
  <c r="DT295" i="10"/>
  <c r="DT359" i="10"/>
  <c r="DT447" i="10"/>
  <c r="DT575" i="10"/>
  <c r="DT703" i="10"/>
  <c r="DL119" i="10"/>
  <c r="DL247" i="10"/>
  <c r="DL375" i="10"/>
  <c r="DL503" i="10"/>
  <c r="DL631" i="10"/>
  <c r="DL759" i="10"/>
  <c r="DL887" i="10"/>
  <c r="DL1015" i="10"/>
  <c r="DL1143" i="10"/>
  <c r="CN27" i="10"/>
  <c r="CF101" i="10"/>
  <c r="CF229" i="10"/>
  <c r="BP69" i="10"/>
  <c r="BP805" i="10"/>
  <c r="EB154" i="10"/>
  <c r="DT19" i="10"/>
  <c r="DT147" i="10"/>
  <c r="DT275" i="10"/>
  <c r="DT403" i="10"/>
  <c r="DT531" i="10"/>
  <c r="DT659" i="10"/>
  <c r="DL75" i="10"/>
  <c r="DL203" i="10"/>
  <c r="DL331" i="10"/>
  <c r="DL459" i="10"/>
  <c r="DL587" i="10"/>
  <c r="DL715" i="10"/>
  <c r="DL843" i="10"/>
  <c r="DL971" i="10"/>
  <c r="DL1099" i="10"/>
  <c r="DD10" i="10"/>
  <c r="CF57" i="10"/>
  <c r="CF185" i="10"/>
  <c r="BX116" i="10"/>
  <c r="BP693" i="10"/>
  <c r="EB42" i="10"/>
  <c r="EB318" i="10"/>
  <c r="DT119" i="10"/>
  <c r="DT247" i="10"/>
  <c r="DT375" i="10"/>
  <c r="DT439" i="10"/>
  <c r="DT503" i="10"/>
  <c r="DT567" i="10"/>
  <c r="DT631" i="10"/>
  <c r="DT695" i="10"/>
  <c r="DL47" i="10"/>
  <c r="DL111" i="10"/>
  <c r="DL175" i="10"/>
  <c r="DL239" i="10"/>
  <c r="DL303" i="10"/>
  <c r="DL367" i="10"/>
  <c r="DL431" i="10"/>
  <c r="DL495" i="10"/>
  <c r="DL559" i="10"/>
  <c r="DL623" i="10"/>
  <c r="DL687" i="10"/>
  <c r="DL751" i="10"/>
  <c r="DL815" i="10"/>
  <c r="DL879" i="10"/>
  <c r="DL943" i="10"/>
  <c r="DL1007" i="10"/>
  <c r="DL1071" i="10"/>
  <c r="DL1135" i="10"/>
  <c r="DL1199" i="10"/>
  <c r="CN19" i="10"/>
  <c r="CF29" i="10"/>
  <c r="CF93" i="10"/>
  <c r="CF157" i="10"/>
  <c r="CF221" i="10"/>
  <c r="BP517" i="10"/>
  <c r="EB274" i="10"/>
  <c r="DT203" i="10"/>
  <c r="DT459" i="10"/>
  <c r="DL3" i="10"/>
  <c r="DL259" i="10"/>
  <c r="DL515" i="10"/>
  <c r="DL771" i="10"/>
  <c r="DL1027" i="10"/>
  <c r="CN39" i="10"/>
  <c r="BX10" i="10"/>
  <c r="BX98" i="10"/>
  <c r="BX162" i="10"/>
  <c r="BX226" i="10"/>
  <c r="DT463" i="10"/>
  <c r="DT591" i="10"/>
  <c r="DL7" i="10"/>
  <c r="DL135" i="10"/>
  <c r="DL263" i="10"/>
  <c r="DL391" i="10"/>
  <c r="DL519" i="10"/>
  <c r="DL647" i="10"/>
  <c r="DL775" i="10"/>
  <c r="DL903" i="10"/>
  <c r="DL1031" i="10"/>
  <c r="DL1159" i="10"/>
  <c r="CN43" i="10"/>
  <c r="CF117" i="10"/>
  <c r="BX14" i="10"/>
  <c r="BP325" i="10"/>
  <c r="AR11" i="10"/>
  <c r="EB218" i="10"/>
  <c r="DT35" i="10"/>
  <c r="DT163" i="10"/>
  <c r="DT291" i="10"/>
  <c r="DT419" i="10"/>
  <c r="DT547" i="10"/>
  <c r="DT675" i="10"/>
  <c r="DL91" i="10"/>
  <c r="DL219" i="10"/>
  <c r="DL347" i="10"/>
  <c r="DL475" i="10"/>
  <c r="DL603" i="10"/>
  <c r="DL731" i="10"/>
  <c r="DL859" i="10"/>
  <c r="DL987" i="10"/>
  <c r="DL1115" i="10"/>
  <c r="CV15" i="10"/>
  <c r="CF73" i="10"/>
  <c r="CF201" i="10"/>
  <c r="BX372" i="10"/>
  <c r="BP757" i="10"/>
  <c r="EB106" i="10"/>
  <c r="DT7" i="10"/>
  <c r="DT135" i="10"/>
  <c r="DT263" i="10"/>
  <c r="DT391" i="10"/>
  <c r="DT455" i="10"/>
  <c r="DT519" i="10"/>
  <c r="DT583" i="10"/>
  <c r="DT647" i="10"/>
  <c r="DT711" i="10"/>
  <c r="DL63" i="10"/>
  <c r="DL127" i="10"/>
  <c r="DL191" i="10"/>
  <c r="DL255" i="10"/>
  <c r="DL319" i="10"/>
  <c r="DL383" i="10"/>
  <c r="DL447" i="10"/>
  <c r="DL511" i="10"/>
  <c r="DL575" i="10"/>
  <c r="DL639" i="10"/>
  <c r="DL703" i="10"/>
  <c r="DL767" i="10"/>
  <c r="DL831" i="10"/>
  <c r="DL895" i="10"/>
  <c r="DL959" i="10"/>
  <c r="DL1023" i="10"/>
  <c r="DL1087" i="10"/>
  <c r="DL1151" i="10"/>
  <c r="DL1215" i="10"/>
  <c r="CN35" i="10"/>
  <c r="CF45" i="10"/>
  <c r="CF109" i="10"/>
  <c r="CF173" i="10"/>
  <c r="BX6" i="10"/>
  <c r="BP773" i="10"/>
  <c r="DT11" i="10"/>
  <c r="DT267" i="10"/>
  <c r="DT523" i="10"/>
  <c r="DL67" i="10"/>
  <c r="DL323" i="10"/>
  <c r="DL579" i="10"/>
  <c r="DL835" i="10"/>
  <c r="DL1091" i="10"/>
  <c r="CF49" i="10"/>
  <c r="BX50" i="10"/>
  <c r="BX114" i="10"/>
  <c r="BX178" i="10"/>
  <c r="DT511" i="10"/>
  <c r="DL55" i="10"/>
  <c r="DL311" i="10"/>
  <c r="DL567" i="10"/>
  <c r="DL823" i="10"/>
  <c r="DL1079" i="10"/>
  <c r="CF37" i="10"/>
  <c r="DL141" i="10"/>
  <c r="EJ18" i="10"/>
  <c r="DT83" i="10"/>
  <c r="DT339" i="10"/>
  <c r="DT595" i="10"/>
  <c r="DL139" i="10"/>
  <c r="DL395" i="10"/>
  <c r="DL651" i="10"/>
  <c r="DL907" i="10"/>
  <c r="DL1163" i="10"/>
  <c r="CF121" i="10"/>
  <c r="BP437" i="10"/>
  <c r="EB254" i="10"/>
  <c r="DT183" i="10"/>
  <c r="DT407" i="10"/>
  <c r="DT535" i="10"/>
  <c r="DT663" i="10"/>
  <c r="DL79" i="10"/>
  <c r="DL207" i="10"/>
  <c r="DL335" i="10"/>
  <c r="DL463" i="10"/>
  <c r="DL591" i="10"/>
  <c r="DL719" i="10"/>
  <c r="DL847" i="10"/>
  <c r="DL975" i="10"/>
  <c r="DL1103" i="10"/>
  <c r="CV3" i="10"/>
  <c r="CF61" i="10"/>
  <c r="CF189" i="10"/>
  <c r="ER5" i="10"/>
  <c r="DT331" i="10"/>
  <c r="DL131" i="10"/>
  <c r="DL643" i="10"/>
  <c r="DL1155" i="10"/>
  <c r="BX66" i="10"/>
  <c r="BX194" i="10"/>
  <c r="BX274" i="10"/>
  <c r="BX338" i="10"/>
  <c r="BX402" i="10"/>
  <c r="BX466" i="10"/>
  <c r="BP35" i="10"/>
  <c r="BP99" i="10"/>
  <c r="BP163" i="10"/>
  <c r="EJ27" i="10"/>
  <c r="EJ91" i="10"/>
  <c r="EB35" i="10"/>
  <c r="EB99" i="10"/>
  <c r="EB163" i="10"/>
  <c r="EB227" i="10"/>
  <c r="EB291" i="10"/>
  <c r="DT32" i="10"/>
  <c r="DT96" i="10"/>
  <c r="DT160" i="10"/>
  <c r="DT224" i="10"/>
  <c r="DT288" i="10"/>
  <c r="DT352" i="10"/>
  <c r="DT416" i="10"/>
  <c r="DT480" i="10"/>
  <c r="DT544" i="10"/>
  <c r="DT608" i="10"/>
  <c r="DT672" i="10"/>
  <c r="DL28" i="10"/>
  <c r="DL92" i="10"/>
  <c r="DL156" i="10"/>
  <c r="DL220" i="10"/>
  <c r="BP581" i="10"/>
  <c r="EB290" i="10"/>
  <c r="DT219" i="10"/>
  <c r="DT475" i="10"/>
  <c r="DL19" i="10"/>
  <c r="DL275" i="10"/>
  <c r="DL531" i="10"/>
  <c r="DL787" i="10"/>
  <c r="DL1043" i="10"/>
  <c r="CF1" i="10"/>
  <c r="BX26" i="10"/>
  <c r="BX102" i="10"/>
  <c r="BX166" i="10"/>
  <c r="BX230" i="10"/>
  <c r="BX294" i="10"/>
  <c r="BX358" i="10"/>
  <c r="BX422" i="10"/>
  <c r="BX486" i="10"/>
  <c r="BP55" i="10"/>
  <c r="BP119" i="10"/>
  <c r="ER2" i="10"/>
  <c r="EJ47" i="10"/>
  <c r="EJ111" i="10"/>
  <c r="EB55" i="10"/>
  <c r="EB119" i="10"/>
  <c r="EB183" i="10"/>
  <c r="EB247" i="10"/>
  <c r="EB311" i="10"/>
  <c r="DT52" i="10"/>
  <c r="DT116" i="10"/>
  <c r="DT180" i="10"/>
  <c r="DT244" i="10"/>
  <c r="DT308" i="10"/>
  <c r="DT372" i="10"/>
  <c r="DT436" i="10"/>
  <c r="DT500" i="10"/>
  <c r="DT564" i="10"/>
  <c r="DT628" i="10"/>
  <c r="DT692" i="10"/>
  <c r="DL48" i="10"/>
  <c r="DL112" i="10"/>
  <c r="DL176" i="10"/>
  <c r="CF151" i="10"/>
  <c r="EJ114" i="10"/>
  <c r="DT107" i="10"/>
  <c r="DT363" i="10"/>
  <c r="DT619" i="10"/>
  <c r="DL163" i="10"/>
  <c r="DL419" i="10"/>
  <c r="DL675" i="10"/>
  <c r="DL931" i="10"/>
  <c r="DL1187" i="10"/>
  <c r="CF145" i="10"/>
  <c r="BX74" i="10"/>
  <c r="BX138" i="10"/>
  <c r="BX202" i="10"/>
  <c r="BX266" i="10"/>
  <c r="BX330" i="10"/>
  <c r="BX394" i="10"/>
  <c r="BX458" i="10"/>
  <c r="BP27" i="10"/>
  <c r="BP91" i="10"/>
  <c r="BP155" i="10"/>
  <c r="EJ19" i="10"/>
  <c r="EJ83" i="10"/>
  <c r="EB27" i="10"/>
  <c r="EB91" i="10"/>
  <c r="EB155" i="10"/>
  <c r="EB219" i="10"/>
  <c r="EB283" i="10"/>
  <c r="DT24" i="10"/>
  <c r="DT88" i="10"/>
  <c r="DT152" i="10"/>
  <c r="DT216" i="10"/>
  <c r="DT280" i="10"/>
  <c r="DT344" i="10"/>
  <c r="DT408" i="10"/>
  <c r="DT472" i="10"/>
  <c r="DT536" i="10"/>
  <c r="DT600" i="10"/>
  <c r="DT664" i="10"/>
  <c r="DL20" i="10"/>
  <c r="DL84" i="10"/>
  <c r="DL148" i="10"/>
  <c r="DL212" i="10"/>
  <c r="DT315" i="10"/>
  <c r="DL627" i="10"/>
  <c r="BX62" i="10"/>
  <c r="BX318" i="10"/>
  <c r="BP79" i="10"/>
  <c r="EB15" i="10"/>
  <c r="EB271" i="10"/>
  <c r="DT204" i="10"/>
  <c r="DT460" i="10"/>
  <c r="DL8" i="10"/>
  <c r="DL244" i="10"/>
  <c r="EB41" i="10"/>
  <c r="EB297" i="10"/>
  <c r="DT527" i="10"/>
  <c r="DL71" i="10"/>
  <c r="DL327" i="10"/>
  <c r="DL583" i="10"/>
  <c r="DL839" i="10"/>
  <c r="DL1095" i="10"/>
  <c r="CF53" i="10"/>
  <c r="DL1193" i="10"/>
  <c r="EJ82" i="10"/>
  <c r="DT99" i="10"/>
  <c r="DT355" i="10"/>
  <c r="DT611" i="10"/>
  <c r="DL155" i="10"/>
  <c r="DL411" i="10"/>
  <c r="DL667" i="10"/>
  <c r="DL923" i="10"/>
  <c r="DL1179" i="10"/>
  <c r="CF137" i="10"/>
  <c r="BP501" i="10"/>
  <c r="EB270" i="10"/>
  <c r="DT199" i="10"/>
  <c r="DT423" i="10"/>
  <c r="DT551" i="10"/>
  <c r="DT679" i="10"/>
  <c r="DL95" i="10"/>
  <c r="DL223" i="10"/>
  <c r="DL351" i="10"/>
  <c r="DL479" i="10"/>
  <c r="DL607" i="10"/>
  <c r="DL735" i="10"/>
  <c r="DL863" i="10"/>
  <c r="DL991" i="10"/>
  <c r="DL1119" i="10"/>
  <c r="CN3" i="10"/>
  <c r="CF77" i="10"/>
  <c r="CF205" i="10"/>
  <c r="EB122" i="10"/>
  <c r="DT395" i="10"/>
  <c r="DL195" i="10"/>
  <c r="DL707" i="10"/>
  <c r="DD2" i="10"/>
  <c r="BX82" i="10"/>
  <c r="BX210" i="10"/>
  <c r="BX290" i="10"/>
  <c r="BX354" i="10"/>
  <c r="BX418" i="10"/>
  <c r="BX482" i="10"/>
  <c r="BP51" i="10"/>
  <c r="BP115" i="10"/>
  <c r="EZ9" i="10"/>
  <c r="EJ43" i="10"/>
  <c r="EJ107" i="10"/>
  <c r="EB51" i="10"/>
  <c r="EB115" i="10"/>
  <c r="EB179" i="10"/>
  <c r="EB243" i="10"/>
  <c r="EB307" i="10"/>
  <c r="DT48" i="10"/>
  <c r="DT112" i="10"/>
  <c r="DT176" i="10"/>
  <c r="DT240" i="10"/>
  <c r="DT304" i="10"/>
  <c r="DT368" i="10"/>
  <c r="DT432" i="10"/>
  <c r="DT496" i="10"/>
  <c r="DT560" i="10"/>
  <c r="DT624" i="10"/>
  <c r="DT688" i="10"/>
  <c r="DL44" i="10"/>
  <c r="DL108" i="10"/>
  <c r="DL172" i="10"/>
  <c r="DL236" i="10"/>
  <c r="AZ8" i="10"/>
  <c r="DT27" i="10"/>
  <c r="DT283" i="10"/>
  <c r="DT539" i="10"/>
  <c r="DL83" i="10"/>
  <c r="DL339" i="10"/>
  <c r="DL595" i="10"/>
  <c r="DL851" i="10"/>
  <c r="DL1107" i="10"/>
  <c r="CF65" i="10"/>
  <c r="BX54" i="10"/>
  <c r="BX118" i="10"/>
  <c r="BX182" i="10"/>
  <c r="BX246" i="10"/>
  <c r="BX310" i="10"/>
  <c r="BX374" i="10"/>
  <c r="BX438" i="10"/>
  <c r="BP7" i="10"/>
  <c r="BP71" i="10"/>
  <c r="BP135" i="10"/>
  <c r="ER18" i="10"/>
  <c r="EJ63" i="10"/>
  <c r="EB7" i="10"/>
  <c r="EB71" i="10"/>
  <c r="EB135" i="10"/>
  <c r="EB199" i="10"/>
  <c r="EB263" i="10"/>
  <c r="DT4" i="10"/>
  <c r="DT68" i="10"/>
  <c r="DT132" i="10"/>
  <c r="DT196" i="10"/>
  <c r="DT260" i="10"/>
  <c r="DT324" i="10"/>
  <c r="DT388" i="10"/>
  <c r="DT452" i="10"/>
  <c r="DT516" i="10"/>
  <c r="DT580" i="10"/>
  <c r="DT644" i="10"/>
  <c r="DT708" i="10"/>
  <c r="DL64" i="10"/>
  <c r="DL128" i="10"/>
  <c r="DL192" i="10"/>
  <c r="BP389" i="10"/>
  <c r="EB238" i="10"/>
  <c r="DT171" i="10"/>
  <c r="DT427" i="10"/>
  <c r="DT683" i="10"/>
  <c r="DL227" i="10"/>
  <c r="DL483" i="10"/>
  <c r="DL739" i="10"/>
  <c r="DL995" i="10"/>
  <c r="CN7" i="10"/>
  <c r="CF209" i="10"/>
  <c r="BX90" i="10"/>
  <c r="BX154" i="10"/>
  <c r="BX218" i="10"/>
  <c r="BX282" i="10"/>
  <c r="BX346" i="10"/>
  <c r="BX410" i="10"/>
  <c r="BX474" i="10"/>
  <c r="BP43" i="10"/>
  <c r="BP107" i="10"/>
  <c r="EZ1" i="10"/>
  <c r="EJ35" i="10"/>
  <c r="EJ99" i="10"/>
  <c r="EB43" i="10"/>
  <c r="EB107" i="10"/>
  <c r="EB171" i="10"/>
  <c r="EB235" i="10"/>
  <c r="EB299" i="10"/>
  <c r="DT40" i="10"/>
  <c r="DT104" i="10"/>
  <c r="DT168" i="10"/>
  <c r="DT232" i="10"/>
  <c r="DT296" i="10"/>
  <c r="DT360" i="10"/>
  <c r="DT424" i="10"/>
  <c r="DT488" i="10"/>
  <c r="DT552" i="10"/>
  <c r="DT616" i="10"/>
  <c r="DT680" i="10"/>
  <c r="DL36" i="10"/>
  <c r="DL100" i="10"/>
  <c r="DL164" i="10"/>
  <c r="DL228" i="10"/>
  <c r="DT571" i="10"/>
  <c r="DL883" i="10"/>
  <c r="BX126" i="10"/>
  <c r="BX382" i="10"/>
  <c r="BP143" i="10"/>
  <c r="EB79" i="10"/>
  <c r="DT12" i="10"/>
  <c r="DT268" i="10"/>
  <c r="DT524" i="10"/>
  <c r="DL72" i="10"/>
  <c r="DL260" i="10"/>
  <c r="EB105" i="10"/>
  <c r="DT34" i="10"/>
  <c r="DT639" i="10"/>
  <c r="DL439" i="10"/>
  <c r="DL951" i="10"/>
  <c r="CF165" i="10"/>
  <c r="EB282" i="10"/>
  <c r="DT467" i="10"/>
  <c r="DL267" i="10"/>
  <c r="DL779" i="10"/>
  <c r="CN47" i="10"/>
  <c r="AR91" i="10"/>
  <c r="DT311" i="10"/>
  <c r="DT599" i="10"/>
  <c r="DL143" i="10"/>
  <c r="DL399" i="10"/>
  <c r="DL655" i="10"/>
  <c r="DL911" i="10"/>
  <c r="DL1167" i="10"/>
  <c r="CF125" i="10"/>
  <c r="DT75" i="10"/>
  <c r="DL387" i="10"/>
  <c r="CF113" i="10"/>
  <c r="BX242" i="10"/>
  <c r="BX370" i="10"/>
  <c r="BP3" i="10"/>
  <c r="BP131" i="10"/>
  <c r="EJ59" i="10"/>
  <c r="EB67" i="10"/>
  <c r="EB195" i="10"/>
  <c r="EB323" i="10"/>
  <c r="DT128" i="10"/>
  <c r="DT256" i="10"/>
  <c r="DT384" i="10"/>
  <c r="DT512" i="10"/>
  <c r="DT640" i="10"/>
  <c r="DL60" i="10"/>
  <c r="DL188" i="10"/>
  <c r="EJ50" i="10"/>
  <c r="DT347" i="10"/>
  <c r="DL147" i="10"/>
  <c r="DL659" i="10"/>
  <c r="DL1171" i="10"/>
  <c r="BX70" i="10"/>
  <c r="BX198" i="10"/>
  <c r="BX326" i="10"/>
  <c r="BX454" i="10"/>
  <c r="BP87" i="10"/>
  <c r="EJ15" i="10"/>
  <c r="EB23" i="10"/>
  <c r="EB151" i="10"/>
  <c r="EB279" i="10"/>
  <c r="DT84" i="10"/>
  <c r="DT212" i="10"/>
  <c r="DT340" i="10"/>
  <c r="DT468" i="10"/>
  <c r="DT596" i="10"/>
  <c r="DL16" i="10"/>
  <c r="DL144" i="10"/>
  <c r="BP645" i="10"/>
  <c r="DT235" i="10"/>
  <c r="DL35" i="10"/>
  <c r="DL547" i="10"/>
  <c r="DL1059" i="10"/>
  <c r="BX38" i="10"/>
  <c r="BX170" i="10"/>
  <c r="BX298" i="10"/>
  <c r="BX426" i="10"/>
  <c r="BP59" i="10"/>
  <c r="ER6" i="10"/>
  <c r="EJ115" i="10"/>
  <c r="EB123" i="10"/>
  <c r="EB251" i="10"/>
  <c r="DT56" i="10"/>
  <c r="DT184" i="10"/>
  <c r="DT312" i="10"/>
  <c r="DT440" i="10"/>
  <c r="DT568" i="10"/>
  <c r="DT696" i="10"/>
  <c r="DL116" i="10"/>
  <c r="AR107" i="10"/>
  <c r="DL1139" i="10"/>
  <c r="BX446" i="10"/>
  <c r="EB143" i="10"/>
  <c r="DT332" i="10"/>
  <c r="DL136" i="10"/>
  <c r="EB169" i="10"/>
  <c r="DT226" i="10"/>
  <c r="DT482" i="10"/>
  <c r="DL26" i="10"/>
  <c r="DL272" i="10"/>
  <c r="DL400" i="10"/>
  <c r="DL528" i="10"/>
  <c r="DL656" i="10"/>
  <c r="DL784" i="10"/>
  <c r="DL912" i="10"/>
  <c r="DL1040" i="10"/>
  <c r="DL1168" i="10"/>
  <c r="CF6" i="10"/>
  <c r="CF134" i="10"/>
  <c r="BX31" i="10"/>
  <c r="BX159" i="10"/>
  <c r="BX287" i="10"/>
  <c r="BX415" i="10"/>
  <c r="BP56" i="10"/>
  <c r="BP179" i="10"/>
  <c r="BP264" i="10"/>
  <c r="BP350" i="10"/>
  <c r="BP435" i="10"/>
  <c r="BP520" i="10"/>
  <c r="BP606" i="10"/>
  <c r="BP691" i="10"/>
  <c r="BP776" i="10"/>
  <c r="AR1" i="10"/>
  <c r="AR86" i="10"/>
  <c r="AJ14" i="10"/>
  <c r="BX180" i="10"/>
  <c r="DT635" i="10"/>
  <c r="DL947" i="10"/>
  <c r="BX142" i="10"/>
  <c r="BX398" i="10"/>
  <c r="BP159" i="10"/>
  <c r="EB95" i="10"/>
  <c r="DT28" i="10"/>
  <c r="DT284" i="10"/>
  <c r="DT540" i="10"/>
  <c r="DL88" i="10"/>
  <c r="ER4" i="10"/>
  <c r="EB121" i="10"/>
  <c r="DT50" i="10"/>
  <c r="DT306" i="10"/>
  <c r="DT562" i="10"/>
  <c r="DL106" i="10"/>
  <c r="DL312" i="10"/>
  <c r="DL440" i="10"/>
  <c r="DL568" i="10"/>
  <c r="DL696" i="10"/>
  <c r="DL824" i="10"/>
  <c r="DL952" i="10"/>
  <c r="DL1080" i="10"/>
  <c r="DL1208" i="10"/>
  <c r="CF46" i="10"/>
  <c r="CF174" i="10"/>
  <c r="BX71" i="10"/>
  <c r="BX199" i="10"/>
  <c r="BX327" i="10"/>
  <c r="BX455" i="10"/>
  <c r="BP96" i="10"/>
  <c r="BP206" i="10"/>
  <c r="BP291" i="10"/>
  <c r="BP376" i="10"/>
  <c r="BP462" i="10"/>
  <c r="BP547" i="10"/>
  <c r="BP632" i="10"/>
  <c r="BP718" i="10"/>
  <c r="BP803" i="10"/>
  <c r="AR28" i="10"/>
  <c r="AR113" i="10"/>
  <c r="AJ34" i="10"/>
  <c r="EB258" i="10"/>
  <c r="DL243" i="10"/>
  <c r="CN23" i="10"/>
  <c r="BX222" i="10"/>
  <c r="BX478" i="10"/>
  <c r="EJ39" i="10"/>
  <c r="EB175" i="10"/>
  <c r="DT108" i="10"/>
  <c r="DT364" i="10"/>
  <c r="DT620" i="10"/>
  <c r="DL168" i="10"/>
  <c r="EJ65" i="10"/>
  <c r="EB201" i="10"/>
  <c r="DT130" i="10"/>
  <c r="DT655" i="10"/>
  <c r="DL455" i="10"/>
  <c r="DL967" i="10"/>
  <c r="CF181" i="10"/>
  <c r="EB298" i="10"/>
  <c r="DT483" i="10"/>
  <c r="DL283" i="10"/>
  <c r="DL795" i="10"/>
  <c r="CF9" i="10"/>
  <c r="AJ1" i="10"/>
  <c r="DT327" i="10"/>
  <c r="DT615" i="10"/>
  <c r="DL159" i="10"/>
  <c r="DL415" i="10"/>
  <c r="DL671" i="10"/>
  <c r="DL927" i="10"/>
  <c r="DL1183" i="10"/>
  <c r="CF141" i="10"/>
  <c r="DT139" i="10"/>
  <c r="DL451" i="10"/>
  <c r="CF177" i="10"/>
  <c r="BX258" i="10"/>
  <c r="BX386" i="10"/>
  <c r="BP19" i="10"/>
  <c r="BP147" i="10"/>
  <c r="EJ75" i="10"/>
  <c r="EB83" i="10"/>
  <c r="EB211" i="10"/>
  <c r="DT16" i="10"/>
  <c r="DT144" i="10"/>
  <c r="DT272" i="10"/>
  <c r="DT400" i="10"/>
  <c r="DT528" i="10"/>
  <c r="DT656" i="10"/>
  <c r="DL76" i="10"/>
  <c r="DL204" i="10"/>
  <c r="EB186" i="10"/>
  <c r="DT411" i="10"/>
  <c r="DL211" i="10"/>
  <c r="DL723" i="10"/>
  <c r="CV7" i="10"/>
  <c r="BX86" i="10"/>
  <c r="BX214" i="10"/>
  <c r="BX342" i="10"/>
  <c r="BX470" i="10"/>
  <c r="BP103" i="10"/>
  <c r="EJ31" i="10"/>
  <c r="EB39" i="10"/>
  <c r="EB167" i="10"/>
  <c r="EB295" i="10"/>
  <c r="DT100" i="10"/>
  <c r="DT228" i="10"/>
  <c r="DT356" i="10"/>
  <c r="DT484" i="10"/>
  <c r="DT612" i="10"/>
  <c r="DL32" i="10"/>
  <c r="DL160" i="10"/>
  <c r="AR43" i="10"/>
  <c r="DT299" i="10"/>
  <c r="DL99" i="10"/>
  <c r="DL611" i="10"/>
  <c r="DL1123" i="10"/>
  <c r="BX58" i="10"/>
  <c r="BX186" i="10"/>
  <c r="BX314" i="10"/>
  <c r="BX442" i="10"/>
  <c r="BP75" i="10"/>
  <c r="EJ3" i="10"/>
  <c r="EB11" i="10"/>
  <c r="EB139" i="10"/>
  <c r="EB267" i="10"/>
  <c r="DT72" i="10"/>
  <c r="DT200" i="10"/>
  <c r="DT328" i="10"/>
  <c r="DT456" i="10"/>
  <c r="DT584" i="10"/>
  <c r="DL4" i="10"/>
  <c r="DL132" i="10"/>
  <c r="DT59" i="10"/>
  <c r="CF97" i="10"/>
  <c r="BP15" i="10"/>
  <c r="EB207" i="10"/>
  <c r="DT396" i="10"/>
  <c r="DL200" i="10"/>
  <c r="EB233" i="10"/>
  <c r="DT290" i="10"/>
  <c r="DT546" i="10"/>
  <c r="DL90" i="10"/>
  <c r="DL304" i="10"/>
  <c r="DL432" i="10"/>
  <c r="DL560" i="10"/>
  <c r="DL688" i="10"/>
  <c r="DL816" i="10"/>
  <c r="DL944" i="10"/>
  <c r="DL1072" i="10"/>
  <c r="DL1200" i="10"/>
  <c r="CF38" i="10"/>
  <c r="CF166" i="10"/>
  <c r="BX63" i="10"/>
  <c r="BX191" i="10"/>
  <c r="BX319" i="10"/>
  <c r="BX447" i="10"/>
  <c r="BP88" i="10"/>
  <c r="BP200" i="10"/>
  <c r="BP286" i="10"/>
  <c r="BP371" i="10"/>
  <c r="BP456" i="10"/>
  <c r="BP542" i="10"/>
  <c r="BP627" i="10"/>
  <c r="BP712" i="10"/>
  <c r="BP798" i="10"/>
  <c r="AR22" i="10"/>
  <c r="AR108" i="10"/>
  <c r="AJ30" i="10"/>
  <c r="EB58" i="10"/>
  <c r="DL179" i="10"/>
  <c r="DL1203" i="10"/>
  <c r="BX206" i="10"/>
  <c r="BX462" i="10"/>
  <c r="EJ23" i="10"/>
  <c r="EB159" i="10"/>
  <c r="DT92" i="10"/>
  <c r="DT348" i="10"/>
  <c r="DT604" i="10"/>
  <c r="DL152" i="10"/>
  <c r="EJ49" i="10"/>
  <c r="EB185" i="10"/>
  <c r="DT114" i="10"/>
  <c r="DT370" i="10"/>
  <c r="DT626" i="10"/>
  <c r="DL170" i="10"/>
  <c r="DL344" i="10"/>
  <c r="DL472" i="10"/>
  <c r="DL600" i="10"/>
  <c r="DL728" i="10"/>
  <c r="DL856" i="10"/>
  <c r="DL984" i="10"/>
  <c r="DL1112" i="10"/>
  <c r="CN4" i="10"/>
  <c r="CF78" i="10"/>
  <c r="CF206" i="10"/>
  <c r="BX103" i="10"/>
  <c r="BX231" i="10"/>
  <c r="BX359" i="10"/>
  <c r="BX487" i="10"/>
  <c r="BP128" i="10"/>
  <c r="BP227" i="10"/>
  <c r="BP312" i="10"/>
  <c r="BP398" i="10"/>
  <c r="BP483" i="10"/>
  <c r="BP568" i="10"/>
  <c r="BP654" i="10"/>
  <c r="BP739" i="10"/>
  <c r="BH7" i="10"/>
  <c r="AR49" i="10"/>
  <c r="AR134" i="10"/>
  <c r="AJ50" i="10"/>
  <c r="DT187" i="10"/>
  <c r="DL499" i="10"/>
  <c r="CF225" i="10"/>
  <c r="BX286" i="10"/>
  <c r="BP47" i="10"/>
  <c r="EJ103" i="10"/>
  <c r="EB239" i="10"/>
  <c r="DT172" i="10"/>
  <c r="DT428" i="10"/>
  <c r="DT684" i="10"/>
  <c r="DL232" i="10"/>
  <c r="EB9" i="10"/>
  <c r="EB265" i="10"/>
  <c r="BX146" i="10"/>
  <c r="DT651" i="10"/>
  <c r="CF13" i="10"/>
  <c r="DL799" i="10"/>
  <c r="DL287" i="10"/>
  <c r="DT487" i="10"/>
  <c r="BX34" i="10"/>
  <c r="DL539" i="10"/>
  <c r="DT227" i="10"/>
  <c r="DD6" i="10"/>
  <c r="DL199" i="10"/>
  <c r="BX130" i="10"/>
  <c r="DT587" i="10"/>
  <c r="CN51" i="10"/>
  <c r="DL783" i="10"/>
  <c r="DL271" i="10"/>
  <c r="DT471" i="10"/>
  <c r="BX18" i="10"/>
  <c r="DL523" i="10"/>
  <c r="DT211" i="10"/>
  <c r="DL1207" i="10"/>
  <c r="DL183" i="10"/>
  <c r="DT415" i="10"/>
  <c r="DT319" i="10"/>
  <c r="DT127" i="10"/>
  <c r="DT383" i="10"/>
  <c r="DT255" i="10"/>
  <c r="DT367" i="10"/>
  <c r="DT207" i="10"/>
  <c r="DT351" i="10"/>
  <c r="DT287" i="10"/>
  <c r="DT191" i="10"/>
  <c r="DT335" i="10"/>
  <c r="DT271" i="10"/>
  <c r="DT143" i="10"/>
  <c r="DT223" i="10"/>
  <c r="DT159" i="10"/>
  <c r="EB326" i="10"/>
  <c r="DT239" i="10"/>
  <c r="DT175" i="10"/>
  <c r="DT47" i="10"/>
  <c r="DT63" i="10"/>
  <c r="BP661" i="10"/>
  <c r="DT111" i="10"/>
  <c r="EB310" i="10"/>
  <c r="DT95" i="10"/>
  <c r="DT31" i="10"/>
  <c r="EB294" i="10"/>
  <c r="DT79" i="10"/>
  <c r="DT15" i="10"/>
  <c r="EB246" i="10"/>
  <c r="EJ66" i="10"/>
  <c r="EB10" i="10"/>
  <c r="CF215" i="10"/>
  <c r="AR59" i="10"/>
  <c r="BP261" i="10"/>
  <c r="EB202" i="10"/>
  <c r="AZ24" i="10"/>
  <c r="EB118" i="10"/>
  <c r="BP597" i="10"/>
  <c r="DL937" i="10"/>
  <c r="BP405" i="10"/>
  <c r="EB198" i="10"/>
  <c r="EB70" i="10"/>
  <c r="EB134" i="10"/>
  <c r="EJ110" i="10"/>
  <c r="EB182" i="10"/>
  <c r="EB6" i="10"/>
  <c r="EJ62" i="10"/>
  <c r="EB54" i="10"/>
  <c r="ER17" i="10"/>
  <c r="AR87" i="10"/>
  <c r="EJ46" i="10"/>
  <c r="AR7" i="10"/>
  <c r="AR119" i="10"/>
  <c r="ER1" i="10"/>
  <c r="AZ20" i="10"/>
  <c r="EB278" i="10"/>
  <c r="EB138" i="10"/>
  <c r="EJ2" i="10"/>
  <c r="BP789" i="10"/>
  <c r="BP533" i="10"/>
  <c r="BP5" i="10"/>
  <c r="EB230" i="10"/>
  <c r="EB166" i="10"/>
  <c r="EB102" i="10"/>
  <c r="EB38" i="10"/>
  <c r="EJ94" i="10"/>
  <c r="EJ30" i="10"/>
  <c r="AR151" i="10"/>
  <c r="AR71" i="10"/>
  <c r="BP785" i="10"/>
  <c r="EB262" i="10"/>
  <c r="EB74" i="10"/>
  <c r="AR123" i="10"/>
  <c r="BP725" i="10"/>
  <c r="BP469" i="10"/>
  <c r="BX244" i="10"/>
  <c r="EB214" i="10"/>
  <c r="EB150" i="10"/>
  <c r="EB86" i="10"/>
  <c r="EB22" i="10"/>
  <c r="EJ78" i="10"/>
  <c r="EJ14" i="10"/>
  <c r="AR135" i="10"/>
  <c r="AR23" i="10"/>
  <c r="BP689" i="10"/>
  <c r="AR55" i="10"/>
  <c r="BP801" i="10"/>
  <c r="BP673" i="10"/>
  <c r="BP721" i="10"/>
  <c r="BP753" i="10"/>
  <c r="BP593" i="10"/>
  <c r="AR103" i="10"/>
  <c r="AR39" i="10"/>
  <c r="BP817" i="10"/>
  <c r="BP737" i="10"/>
  <c r="BP657" i="10"/>
  <c r="BP497" i="10"/>
  <c r="BP625" i="10"/>
  <c r="BP545" i="10"/>
  <c r="BP401" i="10"/>
  <c r="BP609" i="10"/>
  <c r="BP529" i="10"/>
  <c r="BP117" i="10"/>
  <c r="BP561" i="10"/>
  <c r="BP481" i="10"/>
  <c r="BP465" i="10"/>
  <c r="BX292" i="10"/>
  <c r="BP369" i="10"/>
  <c r="BP433" i="10"/>
  <c r="BP309" i="10"/>
  <c r="BX484" i="10"/>
  <c r="BX100" i="10"/>
  <c r="BP417" i="10"/>
  <c r="BP245" i="10"/>
  <c r="BX356" i="10"/>
  <c r="BX36" i="10"/>
  <c r="BP53" i="10"/>
  <c r="BX228" i="10"/>
  <c r="CF71" i="10"/>
  <c r="AZ4" i="10"/>
  <c r="BP769" i="10"/>
  <c r="BP705" i="10"/>
  <c r="BP641" i="10"/>
  <c r="BP577" i="10"/>
  <c r="BP513" i="10"/>
  <c r="BP449" i="10"/>
  <c r="BP385" i="10"/>
  <c r="BP181" i="10"/>
  <c r="BX420" i="10"/>
  <c r="BX164" i="10"/>
  <c r="DL1129" i="10"/>
  <c r="CF199" i="10"/>
  <c r="DL873" i="10"/>
  <c r="CF135" i="10"/>
  <c r="DL361" i="10"/>
  <c r="DL13" i="10"/>
  <c r="DL617" i="10"/>
  <c r="EB242" i="10"/>
  <c r="EB210" i="10"/>
  <c r="EB194" i="10"/>
  <c r="EB226" i="10"/>
  <c r="EB178" i="10"/>
  <c r="EB162" i="10"/>
  <c r="EB146" i="10"/>
  <c r="EB130" i="10"/>
  <c r="EB114" i="10"/>
  <c r="EB98" i="10"/>
  <c r="EB34" i="10"/>
  <c r="EB50" i="10"/>
  <c r="EB82" i="10"/>
  <c r="EB2" i="10"/>
  <c r="EB66" i="10"/>
  <c r="EJ58" i="10"/>
  <c r="ER13" i="10"/>
  <c r="EB18" i="10"/>
  <c r="AR115" i="10"/>
  <c r="EJ90" i="10"/>
  <c r="EJ26" i="10"/>
  <c r="AR147" i="10"/>
  <c r="AR51" i="10"/>
  <c r="EJ74" i="10"/>
  <c r="EJ10" i="10"/>
  <c r="AR131" i="10"/>
  <c r="AR35" i="10"/>
  <c r="EJ106" i="10"/>
  <c r="EJ42" i="10"/>
  <c r="EZ8" i="10"/>
  <c r="AR99" i="10"/>
  <c r="AR83" i="10"/>
  <c r="AR3" i="10"/>
  <c r="AR67" i="10"/>
  <c r="AZ16" i="10"/>
  <c r="BH10" i="10"/>
  <c r="BP797" i="10"/>
  <c r="BP765" i="10"/>
  <c r="BP701" i="10"/>
  <c r="BP781" i="10"/>
  <c r="AR19" i="10"/>
  <c r="BP813" i="10"/>
  <c r="BP717" i="10"/>
  <c r="BP749" i="10"/>
  <c r="BP685" i="10"/>
  <c r="BP733" i="10"/>
  <c r="BP669" i="10"/>
  <c r="BP621" i="10"/>
  <c r="BP605" i="10"/>
  <c r="BP637" i="10"/>
  <c r="BP573" i="10"/>
  <c r="BP541" i="10"/>
  <c r="BP493" i="10"/>
  <c r="BP429" i="10"/>
  <c r="BP653" i="10"/>
  <c r="BP589" i="10"/>
  <c r="BP509" i="10"/>
  <c r="BP381" i="10"/>
  <c r="BP557" i="10"/>
  <c r="BP445" i="10"/>
  <c r="BP477" i="10"/>
  <c r="BP413" i="10"/>
  <c r="BP37" i="10"/>
  <c r="BP525" i="10"/>
  <c r="BP461" i="10"/>
  <c r="BP397" i="10"/>
  <c r="BX276" i="10"/>
  <c r="BP293" i="10"/>
  <c r="BP165" i="10"/>
  <c r="BX404" i="10"/>
  <c r="BX148" i="10"/>
  <c r="BP357" i="10"/>
  <c r="BP101" i="10"/>
  <c r="BX340" i="10"/>
  <c r="BX84" i="10"/>
  <c r="BP229" i="10"/>
  <c r="BX468" i="10"/>
  <c r="BX212" i="10"/>
  <c r="BX20" i="10"/>
  <c r="CF27" i="10"/>
  <c r="EB190" i="10"/>
  <c r="CF183" i="10"/>
  <c r="DL297" i="10"/>
  <c r="EB126" i="10"/>
  <c r="CF119" i="10"/>
  <c r="EB222" i="10"/>
  <c r="EB94" i="10"/>
  <c r="DL809" i="10"/>
  <c r="EB158" i="10"/>
  <c r="EB62" i="10"/>
  <c r="DL1065" i="10"/>
  <c r="DT557" i="10"/>
  <c r="EB174" i="10"/>
  <c r="EB110" i="10"/>
  <c r="EB14" i="10"/>
  <c r="DL553" i="10"/>
  <c r="EB206" i="10"/>
  <c r="EB142" i="10"/>
  <c r="EB78" i="10"/>
  <c r="EJ70" i="10"/>
  <c r="EJ6" i="10"/>
  <c r="EB46" i="10"/>
  <c r="EJ102" i="10"/>
  <c r="EJ38" i="10"/>
  <c r="EZ4" i="10"/>
  <c r="EB30" i="10"/>
  <c r="EJ86" i="10"/>
  <c r="EJ22" i="10"/>
  <c r="AR143" i="10"/>
  <c r="EJ118" i="10"/>
  <c r="EJ54" i="10"/>
  <c r="ER9" i="10"/>
  <c r="AR127" i="10"/>
  <c r="AR111" i="10"/>
  <c r="AR95" i="10"/>
  <c r="AR79" i="10"/>
  <c r="AR47" i="10"/>
  <c r="AR31" i="10"/>
  <c r="AR63" i="10"/>
  <c r="AR15" i="10"/>
  <c r="AZ28" i="10"/>
  <c r="BP809" i="10"/>
  <c r="AZ12" i="10"/>
  <c r="BP777" i="10"/>
  <c r="BH6" i="10"/>
  <c r="BP761" i="10"/>
  <c r="BP793" i="10"/>
  <c r="BP745" i="10"/>
  <c r="BP729" i="10"/>
  <c r="BP713" i="10"/>
  <c r="BP697" i="10"/>
  <c r="BP681" i="10"/>
  <c r="BP665" i="10"/>
  <c r="BP649" i="10"/>
  <c r="BP633" i="10"/>
  <c r="BP617" i="10"/>
  <c r="BP569" i="10"/>
  <c r="BP553" i="10"/>
  <c r="BP489" i="10"/>
  <c r="BP425" i="10"/>
  <c r="BP505" i="10"/>
  <c r="BP377" i="10"/>
  <c r="BP441" i="10"/>
  <c r="BP341" i="10"/>
  <c r="BP149" i="10"/>
  <c r="BP85" i="10"/>
  <c r="BX388" i="10"/>
  <c r="BX324" i="10"/>
  <c r="BX132" i="10"/>
  <c r="BX68" i="10"/>
  <c r="DL1001" i="10"/>
  <c r="DL745" i="10"/>
  <c r="BP601" i="10"/>
  <c r="BP537" i="10"/>
  <c r="BP473" i="10"/>
  <c r="BP409" i="10"/>
  <c r="BP277" i="10"/>
  <c r="BP21" i="10"/>
  <c r="BX260" i="10"/>
  <c r="BX4" i="10"/>
  <c r="BP337" i="10"/>
  <c r="BP585" i="10"/>
  <c r="BP521" i="10"/>
  <c r="BP457" i="10"/>
  <c r="BP393" i="10"/>
  <c r="BP213" i="10"/>
  <c r="BX452" i="10"/>
  <c r="BX196" i="10"/>
  <c r="CF167" i="10"/>
  <c r="BP193" i="10"/>
  <c r="CF103" i="10"/>
  <c r="DL489" i="10"/>
  <c r="BP257" i="10"/>
  <c r="BX384" i="10"/>
  <c r="CN17" i="10"/>
  <c r="BP353" i="10"/>
  <c r="BP209" i="10"/>
  <c r="BX256" i="10"/>
  <c r="BP321" i="10"/>
  <c r="BP81" i="10"/>
  <c r="BP65" i="10"/>
  <c r="BX176" i="10"/>
  <c r="BP1" i="10"/>
  <c r="CF211" i="10"/>
  <c r="BP273" i="10"/>
  <c r="BP129" i="10"/>
  <c r="BX432" i="10"/>
  <c r="BX128" i="10"/>
  <c r="BP145" i="10"/>
  <c r="BP17" i="10"/>
  <c r="BX304" i="10"/>
  <c r="CF227" i="10"/>
  <c r="DL233" i="10"/>
  <c r="BP305" i="10"/>
  <c r="BP241" i="10"/>
  <c r="BP177" i="10"/>
  <c r="BP113" i="10"/>
  <c r="BP49" i="10"/>
  <c r="BX480" i="10"/>
  <c r="BX368" i="10"/>
  <c r="BX240" i="10"/>
  <c r="BX112" i="10"/>
  <c r="CF147" i="10"/>
  <c r="BP289" i="10"/>
  <c r="BP225" i="10"/>
  <c r="BP161" i="10"/>
  <c r="BP97" i="10"/>
  <c r="BP33" i="10"/>
  <c r="BX448" i="10"/>
  <c r="BX320" i="10"/>
  <c r="BX192" i="10"/>
  <c r="BX48" i="10"/>
  <c r="CF83" i="10"/>
  <c r="DL985" i="10"/>
  <c r="BP301" i="10"/>
  <c r="BX64" i="10"/>
  <c r="CF163" i="10"/>
  <c r="DL921" i="10"/>
  <c r="CF99" i="10"/>
  <c r="DL473" i="10"/>
  <c r="CN1" i="10"/>
  <c r="DL729" i="10"/>
  <c r="DL217" i="10"/>
  <c r="BP157" i="10"/>
  <c r="DL1177" i="10"/>
  <c r="DL665" i="10"/>
  <c r="BP365" i="10"/>
  <c r="BX476" i="10"/>
  <c r="DL409" i="10"/>
  <c r="BP237" i="10"/>
  <c r="BP349" i="10"/>
  <c r="BP109" i="10"/>
  <c r="BX284" i="10"/>
  <c r="BX76" i="10"/>
  <c r="BX348" i="10"/>
  <c r="DL109" i="10"/>
  <c r="BP285" i="10"/>
  <c r="BP29" i="10"/>
  <c r="BX92" i="10"/>
  <c r="BP221" i="10"/>
  <c r="BP93" i="10"/>
  <c r="BX412" i="10"/>
  <c r="BX268" i="10"/>
  <c r="CF191" i="10"/>
  <c r="BP173" i="10"/>
  <c r="BP45" i="10"/>
  <c r="BX396" i="10"/>
  <c r="BX220" i="10"/>
  <c r="DL457" i="10"/>
  <c r="BX460" i="10"/>
  <c r="BX332" i="10"/>
  <c r="BX204" i="10"/>
  <c r="DL1161" i="10"/>
  <c r="BX156" i="10"/>
  <c r="BX28" i="10"/>
  <c r="CF95" i="10"/>
  <c r="DL841" i="10"/>
  <c r="BP329" i="10"/>
  <c r="BX140" i="10"/>
  <c r="BX12" i="10"/>
  <c r="CF79" i="10"/>
  <c r="DL713" i="10"/>
  <c r="BP297" i="10"/>
  <c r="CF159" i="10"/>
  <c r="DL1097" i="10"/>
  <c r="DL393" i="10"/>
  <c r="BX416" i="10"/>
  <c r="BX352" i="10"/>
  <c r="BX288" i="10"/>
  <c r="BX224" i="10"/>
  <c r="BX160" i="10"/>
  <c r="BX96" i="10"/>
  <c r="BX32" i="10"/>
  <c r="CF195" i="10"/>
  <c r="CF131" i="10"/>
  <c r="CF67" i="10"/>
  <c r="DL1113" i="10"/>
  <c r="DL857" i="10"/>
  <c r="DL601" i="10"/>
  <c r="DL345" i="10"/>
  <c r="DT693" i="10"/>
  <c r="BP333" i="10"/>
  <c r="BP269" i="10"/>
  <c r="BP205" i="10"/>
  <c r="BP141" i="10"/>
  <c r="BP77" i="10"/>
  <c r="BP13" i="10"/>
  <c r="BX444" i="10"/>
  <c r="BX380" i="10"/>
  <c r="BX316" i="10"/>
  <c r="BX252" i="10"/>
  <c r="BX188" i="10"/>
  <c r="BX124" i="10"/>
  <c r="BX60" i="10"/>
  <c r="CF223" i="10"/>
  <c r="CF143" i="10"/>
  <c r="CF59" i="10"/>
  <c r="DL969" i="10"/>
  <c r="DL649" i="10"/>
  <c r="DL77" i="10"/>
  <c r="BP233" i="10"/>
  <c r="BX464" i="10"/>
  <c r="BX400" i="10"/>
  <c r="BX336" i="10"/>
  <c r="BX272" i="10"/>
  <c r="BX208" i="10"/>
  <c r="BX144" i="10"/>
  <c r="BX80" i="10"/>
  <c r="BX16" i="10"/>
  <c r="CF179" i="10"/>
  <c r="CF115" i="10"/>
  <c r="CF11" i="10"/>
  <c r="DL1049" i="10"/>
  <c r="DL793" i="10"/>
  <c r="DL537" i="10"/>
  <c r="DL281" i="10"/>
  <c r="DT429" i="10"/>
  <c r="BP317" i="10"/>
  <c r="BP253" i="10"/>
  <c r="BP189" i="10"/>
  <c r="BP125" i="10"/>
  <c r="BP61" i="10"/>
  <c r="BX492" i="10"/>
  <c r="BX428" i="10"/>
  <c r="BX364" i="10"/>
  <c r="BX300" i="10"/>
  <c r="BX236" i="10"/>
  <c r="BX172" i="10"/>
  <c r="BX108" i="10"/>
  <c r="BX44" i="10"/>
  <c r="CF207" i="10"/>
  <c r="CF127" i="10"/>
  <c r="CV1" i="10"/>
  <c r="DL905" i="10"/>
  <c r="DL585" i="10"/>
  <c r="DT661" i="10"/>
  <c r="BP217" i="10"/>
  <c r="DL329" i="10"/>
  <c r="BP361" i="10"/>
  <c r="BP281" i="10"/>
  <c r="BP201" i="10"/>
  <c r="DL201" i="10"/>
  <c r="BP345" i="10"/>
  <c r="BP265" i="10"/>
  <c r="BP153" i="10"/>
  <c r="BP89" i="10"/>
  <c r="BP73" i="10"/>
  <c r="BP169" i="10"/>
  <c r="BP9" i="10"/>
  <c r="BX312" i="10"/>
  <c r="BP137" i="10"/>
  <c r="BP41" i="10"/>
  <c r="BX408" i="10"/>
  <c r="BX216" i="10"/>
  <c r="BP105" i="10"/>
  <c r="BP25" i="10"/>
  <c r="BX392" i="10"/>
  <c r="BX56" i="10"/>
  <c r="BX472" i="10"/>
  <c r="BX248" i="10"/>
  <c r="BX328" i="10"/>
  <c r="BX152" i="10"/>
  <c r="BX456" i="10"/>
  <c r="BX376" i="10"/>
  <c r="BX280" i="10"/>
  <c r="BX200" i="10"/>
  <c r="BX120" i="10"/>
  <c r="CF171" i="10"/>
  <c r="BX440" i="10"/>
  <c r="BX344" i="10"/>
  <c r="BX264" i="10"/>
  <c r="BX184" i="10"/>
  <c r="BX88" i="10"/>
  <c r="CF155" i="10"/>
  <c r="BX136" i="10"/>
  <c r="BX24" i="10"/>
  <c r="BX8" i="10"/>
  <c r="CF107" i="10"/>
  <c r="CF187" i="10"/>
  <c r="CN33" i="10"/>
  <c r="DL1081" i="10"/>
  <c r="DL1077" i="10"/>
  <c r="BX72" i="10"/>
  <c r="CF219" i="10"/>
  <c r="CF123" i="10"/>
  <c r="DL173" i="10"/>
  <c r="CF91" i="10"/>
  <c r="DL825" i="10"/>
  <c r="DL901" i="10"/>
  <c r="CF43" i="10"/>
  <c r="DL697" i="10"/>
  <c r="CF19" i="10"/>
  <c r="DL1209" i="10"/>
  <c r="DL249" i="10"/>
  <c r="DL645" i="10"/>
  <c r="CV13" i="10"/>
  <c r="DL309" i="10"/>
  <c r="DL1017" i="10"/>
  <c r="DL569" i="10"/>
  <c r="CF39" i="10"/>
  <c r="DL1157" i="10"/>
  <c r="DL981" i="10"/>
  <c r="DL821" i="10"/>
  <c r="DL469" i="10"/>
  <c r="DL69" i="10"/>
  <c r="DL1121" i="10"/>
  <c r="DL953" i="10"/>
  <c r="DL505" i="10"/>
  <c r="CF7" i="10"/>
  <c r="DL1141" i="10"/>
  <c r="DL965" i="10"/>
  <c r="DL789" i="10"/>
  <c r="DL453" i="10"/>
  <c r="DL37" i="10"/>
  <c r="DL1057" i="10"/>
  <c r="DD8" i="10"/>
  <c r="DL1045" i="10"/>
  <c r="DL885" i="10"/>
  <c r="DL629" i="10"/>
  <c r="DL277" i="10"/>
  <c r="CF3" i="10"/>
  <c r="DL761" i="10"/>
  <c r="DL441" i="10"/>
  <c r="DT621" i="10"/>
  <c r="CN45" i="10"/>
  <c r="DL1205" i="10"/>
  <c r="DL1109" i="10"/>
  <c r="DL1029" i="10"/>
  <c r="DL949" i="10"/>
  <c r="DL853" i="10"/>
  <c r="DL725" i="10"/>
  <c r="DL565" i="10"/>
  <c r="DL389" i="10"/>
  <c r="DL213" i="10"/>
  <c r="DT605" i="10"/>
  <c r="CV9" i="10"/>
  <c r="DL1041" i="10"/>
  <c r="DL313" i="10"/>
  <c r="CF55" i="10"/>
  <c r="CN29" i="10"/>
  <c r="DL1173" i="10"/>
  <c r="DL1093" i="10"/>
  <c r="DL1013" i="10"/>
  <c r="DL917" i="10"/>
  <c r="DL837" i="10"/>
  <c r="DL709" i="10"/>
  <c r="DL533" i="10"/>
  <c r="DL373" i="10"/>
  <c r="DL197" i="10"/>
  <c r="DT397" i="10"/>
  <c r="DD4" i="10"/>
  <c r="DL897" i="10"/>
  <c r="DL1153" i="10"/>
  <c r="DL961" i="10"/>
  <c r="DL773" i="10"/>
  <c r="DL693" i="10"/>
  <c r="DL597" i="10"/>
  <c r="DL517" i="10"/>
  <c r="DL437" i="10"/>
  <c r="DL341" i="10"/>
  <c r="DL261" i="10"/>
  <c r="DL165" i="10"/>
  <c r="DT685" i="10"/>
  <c r="DT141" i="10"/>
  <c r="CN41" i="10"/>
  <c r="DL1185" i="10"/>
  <c r="DL1105" i="10"/>
  <c r="DL1025" i="10"/>
  <c r="DL801" i="10"/>
  <c r="DL757" i="10"/>
  <c r="DL661" i="10"/>
  <c r="DL581" i="10"/>
  <c r="DL501" i="10"/>
  <c r="DL405" i="10"/>
  <c r="DL325" i="10"/>
  <c r="DL245" i="10"/>
  <c r="DL101" i="10"/>
  <c r="DT653" i="10"/>
  <c r="CF51" i="10"/>
  <c r="CN9" i="10"/>
  <c r="DL1169" i="10"/>
  <c r="DL1089" i="10"/>
  <c r="DL993" i="10"/>
  <c r="DL785" i="10"/>
  <c r="DL929" i="10"/>
  <c r="DL721" i="10"/>
  <c r="DL977" i="10"/>
  <c r="DL865" i="10"/>
  <c r="DL705" i="10"/>
  <c r="DL849" i="10"/>
  <c r="DL769" i="10"/>
  <c r="DL577" i="10"/>
  <c r="DL913" i="10"/>
  <c r="DL833" i="10"/>
  <c r="DL737" i="10"/>
  <c r="DL449" i="10"/>
  <c r="CF175" i="10"/>
  <c r="CF111" i="10"/>
  <c r="CN49" i="10"/>
  <c r="DL1033" i="10"/>
  <c r="DL777" i="10"/>
  <c r="DL521" i="10"/>
  <c r="DL265" i="10"/>
  <c r="DT205" i="10"/>
  <c r="BP313" i="10"/>
  <c r="BP249" i="10"/>
  <c r="BP185" i="10"/>
  <c r="BP121" i="10"/>
  <c r="BP57" i="10"/>
  <c r="BX488" i="10"/>
  <c r="BX424" i="10"/>
  <c r="BX360" i="10"/>
  <c r="BX296" i="10"/>
  <c r="BX232" i="10"/>
  <c r="BX168" i="10"/>
  <c r="BX104" i="10"/>
  <c r="BX40" i="10"/>
  <c r="CF203" i="10"/>
  <c r="CF139" i="10"/>
  <c r="CF75" i="10"/>
  <c r="DL1145" i="10"/>
  <c r="DL889" i="10"/>
  <c r="DL633" i="10"/>
  <c r="DL377" i="10"/>
  <c r="DL45" i="10"/>
  <c r="CF23" i="10"/>
  <c r="CN13" i="10"/>
  <c r="DL1189" i="10"/>
  <c r="DL1125" i="10"/>
  <c r="DL1061" i="10"/>
  <c r="DL997" i="10"/>
  <c r="DL933" i="10"/>
  <c r="DL869" i="10"/>
  <c r="DL805" i="10"/>
  <c r="DL741" i="10"/>
  <c r="DL677" i="10"/>
  <c r="DL613" i="10"/>
  <c r="DL549" i="10"/>
  <c r="DL485" i="10"/>
  <c r="DL421" i="10"/>
  <c r="DL357" i="10"/>
  <c r="DL293" i="10"/>
  <c r="DL229" i="10"/>
  <c r="DL133" i="10"/>
  <c r="DL5" i="10"/>
  <c r="DT525" i="10"/>
  <c r="CF35" i="10"/>
  <c r="CN25" i="10"/>
  <c r="DL1201" i="10"/>
  <c r="DL1137" i="10"/>
  <c r="DL1073" i="10"/>
  <c r="DL1009" i="10"/>
  <c r="DL945" i="10"/>
  <c r="DL881" i="10"/>
  <c r="DL817" i="10"/>
  <c r="DL753" i="10"/>
  <c r="DL641" i="10"/>
  <c r="DL673" i="10"/>
  <c r="DL609" i="10"/>
  <c r="DL513" i="10"/>
  <c r="DL353" i="10"/>
  <c r="DL657" i="10"/>
  <c r="DL593" i="10"/>
  <c r="DL481" i="10"/>
  <c r="DL225" i="10"/>
  <c r="DL689" i="10"/>
  <c r="DL625" i="10"/>
  <c r="DL545" i="10"/>
  <c r="DL417" i="10"/>
  <c r="DL529" i="10"/>
  <c r="DL465" i="10"/>
  <c r="DL401" i="10"/>
  <c r="DL209" i="10"/>
  <c r="DL561" i="10"/>
  <c r="DL497" i="10"/>
  <c r="DL433" i="10"/>
  <c r="DL337" i="10"/>
  <c r="DT493" i="10"/>
  <c r="DT333" i="10"/>
  <c r="DL385" i="10"/>
  <c r="DL289" i="10"/>
  <c r="DL125" i="10"/>
  <c r="CN37" i="10"/>
  <c r="DL369" i="10"/>
  <c r="DL273" i="10"/>
  <c r="DL93" i="10"/>
  <c r="DL1213" i="10"/>
  <c r="DL321" i="10"/>
  <c r="DL257" i="10"/>
  <c r="DL189" i="10"/>
  <c r="DT709" i="10"/>
  <c r="CF47" i="10"/>
  <c r="DL1133" i="10"/>
  <c r="DL305" i="10"/>
  <c r="DL241" i="10"/>
  <c r="DL157" i="10"/>
  <c r="DT677" i="10"/>
  <c r="CF31" i="10"/>
  <c r="DL941" i="10"/>
  <c r="DL61" i="10"/>
  <c r="DT645" i="10"/>
  <c r="DT5" i="10"/>
  <c r="CF15" i="10"/>
  <c r="CN5" i="10"/>
  <c r="DL1181" i="10"/>
  <c r="DL1053" i="10"/>
  <c r="DL877" i="10"/>
  <c r="DL29" i="10"/>
  <c r="DT589" i="10"/>
  <c r="CF63" i="10"/>
  <c r="CN53" i="10"/>
  <c r="CV5" i="10"/>
  <c r="DL1165" i="10"/>
  <c r="DL1005" i="10"/>
  <c r="DL813" i="10"/>
  <c r="CN21" i="10"/>
  <c r="DL1197" i="10"/>
  <c r="DL1069" i="10"/>
  <c r="DL925" i="10"/>
  <c r="DL1117" i="10"/>
  <c r="DL989" i="10"/>
  <c r="DL861" i="10"/>
  <c r="DL733" i="10"/>
  <c r="DL797" i="10"/>
  <c r="DL557" i="10"/>
  <c r="DL749" i="10"/>
  <c r="DL541" i="10"/>
  <c r="DL621" i="10"/>
  <c r="DL685" i="10"/>
  <c r="DL429" i="10"/>
  <c r="DL669" i="10"/>
  <c r="DL493" i="10"/>
  <c r="DL605" i="10"/>
  <c r="DL477" i="10"/>
  <c r="DL413" i="10"/>
  <c r="DL301" i="10"/>
  <c r="DL285" i="10"/>
  <c r="DL365" i="10"/>
  <c r="DL237" i="10"/>
  <c r="DL349" i="10"/>
  <c r="DL221" i="10"/>
  <c r="DL1101" i="10"/>
  <c r="DL1037" i="10"/>
  <c r="DL973" i="10"/>
  <c r="DL909" i="10"/>
  <c r="DL845" i="10"/>
  <c r="DL781" i="10"/>
  <c r="DL717" i="10"/>
  <c r="DL653" i="10"/>
  <c r="DL589" i="10"/>
  <c r="DL525" i="10"/>
  <c r="DL461" i="10"/>
  <c r="DL397" i="10"/>
  <c r="DL333" i="10"/>
  <c r="DL269" i="10"/>
  <c r="DL205" i="10"/>
  <c r="DL1149" i="10"/>
  <c r="DL1085" i="10"/>
  <c r="DL1021" i="10"/>
  <c r="DL957" i="10"/>
  <c r="DL893" i="10"/>
  <c r="DL829" i="10"/>
  <c r="DL765" i="10"/>
  <c r="DL701" i="10"/>
  <c r="DL637" i="10"/>
  <c r="DL573" i="10"/>
  <c r="DL509" i="10"/>
  <c r="DL445" i="10"/>
  <c r="DL381" i="10"/>
  <c r="DL317" i="10"/>
  <c r="DL253" i="10"/>
  <c r="DL181" i="10"/>
  <c r="DL149" i="10"/>
  <c r="DL53" i="10"/>
  <c r="DL21" i="10"/>
  <c r="DL85" i="10"/>
  <c r="DL117" i="10"/>
  <c r="DT669" i="10"/>
  <c r="EZ2" i="10"/>
  <c r="DT637" i="10"/>
  <c r="DT461" i="10"/>
  <c r="AJ193" i="10"/>
  <c r="DT701" i="10"/>
  <c r="DT269" i="10"/>
  <c r="AJ321" i="10"/>
  <c r="AR64" i="10"/>
  <c r="AJ65" i="10"/>
  <c r="AB37" i="10"/>
  <c r="AB533" i="10"/>
  <c r="AJ385" i="10"/>
  <c r="DT573" i="10"/>
  <c r="DL806" i="10"/>
  <c r="AJ257" i="10"/>
  <c r="AB317" i="10"/>
  <c r="AB165" i="10"/>
  <c r="AB429" i="10"/>
  <c r="AB621" i="10"/>
  <c r="AB213" i="10"/>
  <c r="AB457" i="10"/>
  <c r="AB833" i="10"/>
  <c r="AB345" i="10"/>
  <c r="AB557" i="10"/>
  <c r="AB641" i="10"/>
  <c r="T493" i="10"/>
  <c r="AB705" i="10"/>
  <c r="T749" i="10"/>
  <c r="T165" i="10"/>
  <c r="AB725" i="10"/>
  <c r="T229" i="10"/>
  <c r="T813" i="10"/>
  <c r="T57" i="10"/>
  <c r="T541" i="10"/>
  <c r="T333" i="10"/>
  <c r="T621" i="10"/>
  <c r="T941" i="10"/>
  <c r="T397" i="10"/>
  <c r="T669" i="10"/>
  <c r="T989" i="10"/>
  <c r="AB85" i="10"/>
  <c r="AB249" i="10"/>
  <c r="AB373" i="10"/>
  <c r="AB489" i="10"/>
  <c r="AB577" i="10"/>
  <c r="AB661" i="10"/>
  <c r="AB749" i="10"/>
  <c r="T77" i="10"/>
  <c r="T249" i="10"/>
  <c r="T421" i="10"/>
  <c r="T557" i="10"/>
  <c r="T685" i="10"/>
  <c r="T861" i="10"/>
  <c r="T1005" i="10"/>
  <c r="AB121" i="10"/>
  <c r="AB285" i="10"/>
  <c r="AB405" i="10"/>
  <c r="AB513" i="10"/>
  <c r="AB597" i="10"/>
  <c r="AB685" i="10"/>
  <c r="AB813" i="10"/>
  <c r="T141" i="10"/>
  <c r="T313" i="10"/>
  <c r="T477" i="10"/>
  <c r="T605" i="10"/>
  <c r="T733" i="10"/>
  <c r="T877" i="10"/>
  <c r="T1069" i="10"/>
  <c r="T797" i="10"/>
  <c r="T925" i="10"/>
  <c r="T1053" i="10"/>
  <c r="AB769" i="10"/>
  <c r="T13" i="10"/>
  <c r="T101" i="10"/>
  <c r="T185" i="10"/>
  <c r="T269" i="10"/>
  <c r="T357" i="10"/>
  <c r="T441" i="10"/>
  <c r="T509" i="10"/>
  <c r="T573" i="10"/>
  <c r="T637" i="10"/>
  <c r="T701" i="10"/>
  <c r="T765" i="10"/>
  <c r="T829" i="10"/>
  <c r="T893" i="10"/>
  <c r="T957" i="10"/>
  <c r="T1021" i="10"/>
  <c r="T1085" i="10"/>
  <c r="AB789" i="10"/>
  <c r="T37" i="10"/>
  <c r="T121" i="10"/>
  <c r="T205" i="10"/>
  <c r="T293" i="10"/>
  <c r="T377" i="10"/>
  <c r="T461" i="10"/>
  <c r="T525" i="10"/>
  <c r="T589" i="10"/>
  <c r="T653" i="10"/>
  <c r="T717" i="10"/>
  <c r="T781" i="10"/>
  <c r="T845" i="10"/>
  <c r="T909" i="10"/>
  <c r="T973" i="10"/>
  <c r="T1037" i="10"/>
  <c r="T1101" i="10"/>
  <c r="T1165" i="10"/>
  <c r="T1229" i="10"/>
  <c r="T1181" i="10"/>
  <c r="T1293" i="10"/>
  <c r="T1309" i="10"/>
  <c r="T1357" i="10"/>
  <c r="T426" i="10"/>
  <c r="T1117" i="10"/>
  <c r="T1245" i="10"/>
  <c r="T170" i="10"/>
  <c r="T1133" i="10"/>
  <c r="T1197" i="10"/>
  <c r="T1261" i="10"/>
  <c r="T1325" i="10"/>
  <c r="T234" i="10"/>
  <c r="BP92" i="10"/>
  <c r="T1149" i="10"/>
  <c r="T1213" i="10"/>
  <c r="T1277" i="10"/>
  <c r="T1341" i="10"/>
  <c r="T298" i="10"/>
  <c r="AJ209" i="10"/>
  <c r="T554" i="10"/>
  <c r="T1373" i="10"/>
  <c r="T362" i="10"/>
  <c r="AJ97" i="10"/>
  <c r="AB261" i="10"/>
  <c r="AB297" i="10"/>
  <c r="BP610" i="10"/>
  <c r="AJ273" i="10"/>
  <c r="AB493" i="10"/>
  <c r="T490" i="10"/>
  <c r="AR106" i="10"/>
  <c r="AJ337" i="10"/>
  <c r="AB541" i="10"/>
  <c r="AB89" i="10"/>
  <c r="AB381" i="10"/>
  <c r="AB669" i="10"/>
  <c r="AB133" i="10"/>
  <c r="AB409" i="10"/>
  <c r="AB709" i="10"/>
  <c r="T85" i="10"/>
  <c r="T213" i="10"/>
  <c r="AB5" i="10"/>
  <c r="AB181" i="10"/>
  <c r="AB325" i="10"/>
  <c r="AB437" i="10"/>
  <c r="AB581" i="10"/>
  <c r="AB753" i="10"/>
  <c r="T253" i="10"/>
  <c r="AB53" i="10"/>
  <c r="AB217" i="10"/>
  <c r="AB349" i="10"/>
  <c r="AB469" i="10"/>
  <c r="AB625" i="10"/>
  <c r="T41" i="10"/>
  <c r="T381" i="10"/>
  <c r="T529" i="10"/>
  <c r="T689" i="10"/>
  <c r="AB797" i="10"/>
  <c r="T125" i="10"/>
  <c r="T297" i="10"/>
  <c r="T465" i="10"/>
  <c r="T625" i="10"/>
  <c r="T785" i="10"/>
  <c r="AB837" i="10"/>
  <c r="T169" i="10"/>
  <c r="T341" i="10"/>
  <c r="T497" i="10"/>
  <c r="T657" i="10"/>
  <c r="T817" i="10"/>
  <c r="T425" i="10"/>
  <c r="T561" i="10"/>
  <c r="T753" i="10"/>
  <c r="T881" i="10"/>
  <c r="T593" i="10"/>
  <c r="T721" i="10"/>
  <c r="T849" i="10"/>
  <c r="T913" i="10"/>
  <c r="T977" i="10"/>
  <c r="T1105" i="10"/>
  <c r="T1041" i="10"/>
  <c r="T1297" i="10"/>
  <c r="T945" i="10"/>
  <c r="T1073" i="10"/>
  <c r="BP796" i="10"/>
  <c r="T1009" i="10"/>
  <c r="T1169" i="10"/>
  <c r="T1233" i="10"/>
  <c r="T1361" i="10"/>
  <c r="AJ353" i="10"/>
  <c r="T1137" i="10"/>
  <c r="T1265" i="10"/>
  <c r="T186" i="10"/>
  <c r="AB57" i="10"/>
  <c r="T1201" i="10"/>
  <c r="T1329" i="10"/>
  <c r="AJ129" i="10"/>
  <c r="AB229" i="10"/>
  <c r="AB561" i="10"/>
  <c r="AB645" i="10"/>
  <c r="AB733" i="10"/>
  <c r="AB817" i="10"/>
  <c r="T61" i="10"/>
  <c r="T149" i="10"/>
  <c r="T233" i="10"/>
  <c r="T317" i="10"/>
  <c r="T405" i="10"/>
  <c r="T481" i="10"/>
  <c r="T545" i="10"/>
  <c r="T609" i="10"/>
  <c r="T673" i="10"/>
  <c r="T737" i="10"/>
  <c r="T801" i="10"/>
  <c r="T865" i="10"/>
  <c r="T929" i="10"/>
  <c r="T993" i="10"/>
  <c r="T1057" i="10"/>
  <c r="T1121" i="10"/>
  <c r="T1185" i="10"/>
  <c r="T1249" i="10"/>
  <c r="T1313" i="10"/>
  <c r="T1377" i="10"/>
  <c r="AR149" i="10"/>
  <c r="AB21" i="10"/>
  <c r="AB329" i="10"/>
  <c r="AB517" i="10"/>
  <c r="AB605" i="10"/>
  <c r="AB689" i="10"/>
  <c r="AB773" i="10"/>
  <c r="T21" i="10"/>
  <c r="T105" i="10"/>
  <c r="T189" i="10"/>
  <c r="T277" i="10"/>
  <c r="T361" i="10"/>
  <c r="T445" i="10"/>
  <c r="T513" i="10"/>
  <c r="T577" i="10"/>
  <c r="T641" i="10"/>
  <c r="T705" i="10"/>
  <c r="T769" i="10"/>
  <c r="T833" i="10"/>
  <c r="T897" i="10"/>
  <c r="T961" i="10"/>
  <c r="T1025" i="10"/>
  <c r="T1089" i="10"/>
  <c r="T1153" i="10"/>
  <c r="T1217" i="10"/>
  <c r="T1281" i="10"/>
  <c r="T1345" i="10"/>
  <c r="AB148" i="10"/>
  <c r="AJ225" i="10"/>
  <c r="AB185" i="10"/>
  <c r="AB545" i="10"/>
  <c r="AJ289" i="10"/>
  <c r="AB101" i="10"/>
  <c r="AB389" i="10"/>
  <c r="AB473" i="10"/>
  <c r="AB589" i="10"/>
  <c r="AB361" i="10"/>
  <c r="AB501" i="10"/>
  <c r="AB653" i="10"/>
  <c r="AB277" i="10"/>
  <c r="AB445" i="10"/>
  <c r="AB565" i="10"/>
  <c r="AB149" i="10"/>
  <c r="AB301" i="10"/>
  <c r="AB413" i="10"/>
  <c r="AB525" i="10"/>
  <c r="AB629" i="10"/>
  <c r="AB717" i="10"/>
  <c r="AB609" i="10"/>
  <c r="AB737" i="10"/>
  <c r="AB801" i="10"/>
  <c r="T5" i="10"/>
  <c r="AB673" i="10"/>
  <c r="AB757" i="10"/>
  <c r="T89" i="10"/>
  <c r="AB693" i="10"/>
  <c r="AB781" i="10"/>
  <c r="T173" i="10"/>
  <c r="T45" i="10"/>
  <c r="T133" i="10"/>
  <c r="T217" i="10"/>
  <c r="AB821" i="10"/>
  <c r="T69" i="10"/>
  <c r="T153" i="10"/>
  <c r="T237" i="10"/>
  <c r="T25" i="10"/>
  <c r="T109" i="10"/>
  <c r="T197" i="10"/>
  <c r="T281" i="10"/>
  <c r="T301" i="10"/>
  <c r="T261" i="10"/>
  <c r="T325" i="10"/>
  <c r="T345" i="10"/>
  <c r="T409" i="10"/>
  <c r="T429" i="10"/>
  <c r="T365" i="10"/>
  <c r="T453" i="10"/>
  <c r="T389" i="10"/>
  <c r="T469" i="10"/>
  <c r="T501" i="10"/>
  <c r="T533" i="10"/>
  <c r="T597" i="10"/>
  <c r="T645" i="10"/>
  <c r="T693" i="10"/>
  <c r="T565" i="10"/>
  <c r="T741" i="10"/>
  <c r="T517" i="10"/>
  <c r="T581" i="10"/>
  <c r="T661" i="10"/>
  <c r="T869" i="10"/>
  <c r="T485" i="10"/>
  <c r="T549" i="10"/>
  <c r="T629" i="10"/>
  <c r="T725" i="10"/>
  <c r="T613" i="10"/>
  <c r="T677" i="10"/>
  <c r="T757" i="10"/>
  <c r="T709" i="10"/>
  <c r="T773" i="10"/>
  <c r="T789" i="10"/>
  <c r="T933" i="10"/>
  <c r="T805" i="10"/>
  <c r="T1093" i="10"/>
  <c r="T885" i="10"/>
  <c r="T821" i="10"/>
  <c r="T997" i="10"/>
  <c r="T837" i="10"/>
  <c r="T901" i="10"/>
  <c r="T965" i="10"/>
  <c r="T1029" i="10"/>
  <c r="T1253" i="10"/>
  <c r="T853" i="10"/>
  <c r="T917" i="10"/>
  <c r="T981" i="10"/>
  <c r="T1045" i="10"/>
  <c r="T1301" i="10"/>
  <c r="T949" i="10"/>
  <c r="T1013" i="10"/>
  <c r="T1109" i="10"/>
  <c r="T1061" i="10"/>
  <c r="T1125" i="10"/>
  <c r="T1317" i="10"/>
  <c r="T1077" i="10"/>
  <c r="T1173" i="10"/>
  <c r="T330" i="10"/>
  <c r="T1189" i="10"/>
  <c r="T138" i="10"/>
  <c r="AJ389" i="10"/>
  <c r="AJ229" i="10"/>
  <c r="AJ17" i="10"/>
  <c r="DL294" i="10"/>
  <c r="T1237" i="10"/>
  <c r="T1365" i="10"/>
  <c r="AJ357" i="10"/>
  <c r="BX301" i="10"/>
  <c r="T353" i="10"/>
  <c r="T394" i="10"/>
  <c r="AJ81" i="10"/>
  <c r="AJ28" i="10"/>
  <c r="AJ261" i="10"/>
  <c r="BP268" i="10"/>
  <c r="T401" i="10"/>
  <c r="T1141" i="10"/>
  <c r="T1205" i="10"/>
  <c r="T1269" i="10"/>
  <c r="T1333" i="10"/>
  <c r="T202" i="10"/>
  <c r="T458" i="10"/>
  <c r="AJ325" i="10"/>
  <c r="AJ197" i="10"/>
  <c r="AR85" i="10"/>
  <c r="T80" i="10"/>
  <c r="T623" i="10"/>
  <c r="T337" i="10"/>
  <c r="T1157" i="10"/>
  <c r="T1221" i="10"/>
  <c r="T1285" i="10"/>
  <c r="T1349" i="10"/>
  <c r="T266" i="10"/>
  <c r="T522" i="10"/>
  <c r="AJ293" i="10"/>
  <c r="AJ145" i="10"/>
  <c r="AZ23" i="10"/>
  <c r="DL1076" i="10"/>
  <c r="T417" i="10"/>
  <c r="T241" i="10"/>
  <c r="T257" i="10"/>
  <c r="DT14" i="10"/>
  <c r="T449" i="10"/>
  <c r="T385" i="10"/>
  <c r="T321" i="10"/>
  <c r="T209" i="10"/>
  <c r="AJ284" i="10"/>
  <c r="AB660" i="10"/>
  <c r="T433" i="10"/>
  <c r="T369" i="10"/>
  <c r="T305" i="10"/>
  <c r="T129" i="10"/>
  <c r="T273" i="10"/>
  <c r="T161" i="10"/>
  <c r="T289" i="10"/>
  <c r="T225" i="10"/>
  <c r="T49" i="10"/>
  <c r="T17" i="10"/>
  <c r="T193" i="10"/>
  <c r="T113" i="10"/>
  <c r="T1" i="10"/>
  <c r="T177" i="10"/>
  <c r="T97" i="10"/>
  <c r="AB761" i="10"/>
  <c r="T145" i="10"/>
  <c r="T81" i="10"/>
  <c r="AB793" i="10"/>
  <c r="AB697" i="10"/>
  <c r="AB537" i="10"/>
  <c r="AB665" i="10"/>
  <c r="AB777" i="10"/>
  <c r="AB649" i="10"/>
  <c r="T65" i="10"/>
  <c r="AB825" i="10"/>
  <c r="AB729" i="10"/>
  <c r="AB553" i="10"/>
  <c r="AB585" i="10"/>
  <c r="AB713" i="10"/>
  <c r="AB617" i="10"/>
  <c r="AB397" i="10"/>
  <c r="T33" i="10"/>
  <c r="AB809" i="10"/>
  <c r="AB745" i="10"/>
  <c r="AB681" i="10"/>
  <c r="AB601" i="10"/>
  <c r="AB485" i="10"/>
  <c r="AB633" i="10"/>
  <c r="AB569" i="10"/>
  <c r="AB461" i="10"/>
  <c r="AB521" i="10"/>
  <c r="AB441" i="10"/>
  <c r="AB293" i="10"/>
  <c r="AB505" i="10"/>
  <c r="AB421" i="10"/>
  <c r="AB9" i="10"/>
  <c r="AB377" i="10"/>
  <c r="AB333" i="10"/>
  <c r="AB233" i="10"/>
  <c r="AJ277" i="10"/>
  <c r="AB313" i="10"/>
  <c r="AB137" i="10"/>
  <c r="AB481" i="10"/>
  <c r="AB357" i="10"/>
  <c r="AB265" i="10"/>
  <c r="AJ373" i="10"/>
  <c r="AB105" i="10"/>
  <c r="AJ177" i="10"/>
  <c r="AB201" i="10"/>
  <c r="AB73" i="10"/>
  <c r="AJ341" i="10"/>
  <c r="AJ113" i="10"/>
  <c r="AJ333" i="10"/>
  <c r="AB169" i="10"/>
  <c r="AB41" i="10"/>
  <c r="AJ309" i="10"/>
  <c r="AR42" i="10"/>
  <c r="AJ205" i="10"/>
  <c r="AB449" i="10"/>
  <c r="AB321" i="10"/>
  <c r="AJ77" i="10"/>
  <c r="BP711" i="10"/>
  <c r="AB193" i="10"/>
  <c r="T528" i="10"/>
  <c r="AB65" i="10"/>
  <c r="AR80" i="10"/>
  <c r="AB353" i="10"/>
  <c r="AB97" i="10"/>
  <c r="AJ237" i="10"/>
  <c r="AR122" i="10"/>
  <c r="T16" i="10"/>
  <c r="AB225" i="10"/>
  <c r="AJ365" i="10"/>
  <c r="AJ109" i="10"/>
  <c r="BP690" i="10"/>
  <c r="AB205" i="10"/>
  <c r="BP183" i="10"/>
  <c r="AB141" i="10"/>
  <c r="BP491" i="10"/>
  <c r="AJ281" i="10"/>
  <c r="DL820" i="10"/>
  <c r="AJ153" i="10"/>
  <c r="AJ245" i="10"/>
  <c r="AJ49" i="10"/>
  <c r="T592" i="10"/>
  <c r="AB417" i="10"/>
  <c r="AB289" i="10"/>
  <c r="AB161" i="10"/>
  <c r="AB33" i="10"/>
  <c r="AJ301" i="10"/>
  <c r="AJ173" i="10"/>
  <c r="AJ45" i="10"/>
  <c r="AR37" i="10"/>
  <c r="DL1190" i="10"/>
  <c r="AB340" i="10"/>
  <c r="AB269" i="10"/>
  <c r="AB77" i="10"/>
  <c r="AJ25" i="10"/>
  <c r="AJ213" i="10"/>
  <c r="AR128" i="10"/>
  <c r="BP603" i="10"/>
  <c r="AB385" i="10"/>
  <c r="AB257" i="10"/>
  <c r="AB129" i="10"/>
  <c r="AB1" i="10"/>
  <c r="AJ269" i="10"/>
  <c r="AJ141" i="10"/>
  <c r="AJ13" i="10"/>
  <c r="AZ18" i="10"/>
  <c r="DL70" i="10"/>
  <c r="AJ220" i="10"/>
  <c r="AB237" i="10"/>
  <c r="AB13" i="10"/>
  <c r="AR10" i="10"/>
  <c r="CF20" i="10"/>
  <c r="AB497" i="10"/>
  <c r="AB433" i="10"/>
  <c r="AB369" i="10"/>
  <c r="AB305" i="10"/>
  <c r="AB241" i="10"/>
  <c r="AB177" i="10"/>
  <c r="AB113" i="10"/>
  <c r="AB49" i="10"/>
  <c r="AJ381" i="10"/>
  <c r="AJ317" i="10"/>
  <c r="AJ253" i="10"/>
  <c r="AJ189" i="10"/>
  <c r="AJ125" i="10"/>
  <c r="AJ61" i="10"/>
  <c r="AR144" i="10"/>
  <c r="AR58" i="10"/>
  <c r="BP775" i="10"/>
  <c r="BX173" i="10"/>
  <c r="EB85" i="10"/>
  <c r="AB596" i="10"/>
  <c r="AR84" i="10"/>
  <c r="AB55" i="10"/>
  <c r="AB221" i="10"/>
  <c r="AB93" i="10"/>
  <c r="AJ361" i="10"/>
  <c r="AJ233" i="10"/>
  <c r="AJ105" i="10"/>
  <c r="AR117" i="10"/>
  <c r="BP439" i="10"/>
  <c r="AJ345" i="10"/>
  <c r="AJ217" i="10"/>
  <c r="AJ89" i="10"/>
  <c r="AR96" i="10"/>
  <c r="DL550" i="10"/>
  <c r="AB404" i="10"/>
  <c r="AB465" i="10"/>
  <c r="AB401" i="10"/>
  <c r="AB337" i="10"/>
  <c r="AB273" i="10"/>
  <c r="AB209" i="10"/>
  <c r="AB145" i="10"/>
  <c r="AB81" i="10"/>
  <c r="AB17" i="10"/>
  <c r="AJ349" i="10"/>
  <c r="AJ285" i="10"/>
  <c r="AJ221" i="10"/>
  <c r="AJ157" i="10"/>
  <c r="AJ93" i="10"/>
  <c r="AJ29" i="10"/>
  <c r="AR101" i="10"/>
  <c r="AR16" i="10"/>
  <c r="BP524" i="10"/>
  <c r="DL678" i="10"/>
  <c r="T272" i="10"/>
  <c r="AB84" i="10"/>
  <c r="BX331" i="10"/>
  <c r="AB253" i="10"/>
  <c r="AB157" i="10"/>
  <c r="AB29" i="10"/>
  <c r="AJ297" i="10"/>
  <c r="AJ169" i="10"/>
  <c r="AJ41" i="10"/>
  <c r="AR32" i="10"/>
  <c r="BX75" i="10"/>
  <c r="AB189" i="10"/>
  <c r="AB125" i="10"/>
  <c r="AB61" i="10"/>
  <c r="AJ393" i="10"/>
  <c r="AJ329" i="10"/>
  <c r="AJ265" i="10"/>
  <c r="AJ201" i="10"/>
  <c r="AJ137" i="10"/>
  <c r="AJ73" i="10"/>
  <c r="AJ9" i="10"/>
  <c r="AR74" i="10"/>
  <c r="AZ7" i="10"/>
  <c r="BP62" i="10"/>
  <c r="DT526" i="10"/>
  <c r="AJ101" i="10"/>
  <c r="AB173" i="10"/>
  <c r="AB109" i="10"/>
  <c r="AB45" i="10"/>
  <c r="AJ377" i="10"/>
  <c r="AJ313" i="10"/>
  <c r="AJ249" i="10"/>
  <c r="AJ185" i="10"/>
  <c r="AJ121" i="10"/>
  <c r="AJ57" i="10"/>
  <c r="AR138" i="10"/>
  <c r="AR53" i="10"/>
  <c r="BP754" i="10"/>
  <c r="BX45" i="10"/>
  <c r="T720" i="10"/>
  <c r="AR112" i="10"/>
  <c r="BP668" i="10"/>
  <c r="DL1062" i="10"/>
  <c r="T208" i="10"/>
  <c r="BP647" i="10"/>
  <c r="AB532" i="10"/>
  <c r="DL254" i="10"/>
  <c r="AJ69" i="10"/>
  <c r="AR69" i="10"/>
  <c r="BX429" i="10"/>
  <c r="AB20" i="10"/>
  <c r="AJ165" i="10"/>
  <c r="AJ37" i="10"/>
  <c r="AR26" i="10"/>
  <c r="DT270" i="10"/>
  <c r="AZ1" i="10"/>
  <c r="AJ133" i="10"/>
  <c r="AJ5" i="10"/>
  <c r="BP818" i="10"/>
  <c r="AB724" i="10"/>
  <c r="T464" i="10"/>
  <c r="AB276" i="10"/>
  <c r="BP374" i="10"/>
  <c r="AJ181" i="10"/>
  <c r="AJ117" i="10"/>
  <c r="AJ53" i="10"/>
  <c r="AR133" i="10"/>
  <c r="AR48" i="10"/>
  <c r="BP732" i="10"/>
  <c r="CF148" i="10"/>
  <c r="T656" i="10"/>
  <c r="AB468" i="10"/>
  <c r="DL934" i="10"/>
  <c r="T400" i="10"/>
  <c r="AB212" i="10"/>
  <c r="AB788" i="10"/>
  <c r="AJ156" i="10"/>
  <c r="DL324" i="10"/>
  <c r="AJ149" i="10"/>
  <c r="AJ85" i="10"/>
  <c r="AJ21" i="10"/>
  <c r="AR90" i="10"/>
  <c r="AR5" i="10"/>
  <c r="BP354" i="10"/>
  <c r="DL422" i="10"/>
  <c r="T144" i="10"/>
  <c r="AJ348" i="10"/>
  <c r="BP715" i="10"/>
  <c r="BP663" i="10"/>
  <c r="DL1030" i="10"/>
  <c r="CF50" i="10"/>
  <c r="BP588" i="10"/>
  <c r="DL774" i="10"/>
  <c r="AZ2" i="10"/>
  <c r="BP30" i="10"/>
  <c r="DT462" i="10"/>
  <c r="BP791" i="10"/>
  <c r="BX269" i="10"/>
  <c r="T704" i="10"/>
  <c r="BP748" i="10"/>
  <c r="BP418" i="10"/>
  <c r="BX13" i="10"/>
  <c r="DL518" i="10"/>
  <c r="T192" i="10"/>
  <c r="BP706" i="10"/>
  <c r="BP247" i="10"/>
  <c r="CN42" i="10"/>
  <c r="DL262" i="10"/>
  <c r="AB516" i="10"/>
  <c r="AJ92" i="10"/>
  <c r="DT74" i="10"/>
  <c r="BP770" i="10"/>
  <c r="BP684" i="10"/>
  <c r="BP503" i="10"/>
  <c r="BP158" i="10"/>
  <c r="BX141" i="10"/>
  <c r="DL1158" i="10"/>
  <c r="DL646" i="10"/>
  <c r="DL6" i="10"/>
  <c r="T640" i="10"/>
  <c r="T128" i="10"/>
  <c r="AB452" i="10"/>
  <c r="T448" i="10"/>
  <c r="AB772" i="10"/>
  <c r="AB260" i="10"/>
  <c r="BP262" i="10"/>
  <c r="BP812" i="10"/>
  <c r="BP727" i="10"/>
  <c r="BP642" i="10"/>
  <c r="BP332" i="10"/>
  <c r="BX397" i="10"/>
  <c r="CF116" i="10"/>
  <c r="DL902" i="10"/>
  <c r="DL390" i="10"/>
  <c r="DT206" i="10"/>
  <c r="T384" i="10"/>
  <c r="AB708" i="10"/>
  <c r="AB4" i="10"/>
  <c r="AJ332" i="10"/>
  <c r="AJ140" i="10"/>
  <c r="AB196" i="10"/>
  <c r="AJ76" i="10"/>
  <c r="BP459" i="10"/>
  <c r="DL708" i="10"/>
  <c r="BP786" i="10"/>
  <c r="EB277" i="10"/>
  <c r="T576" i="10"/>
  <c r="T320" i="10"/>
  <c r="T64" i="10"/>
  <c r="AB644" i="10"/>
  <c r="AB388" i="10"/>
  <c r="AB132" i="10"/>
  <c r="AJ268" i="10"/>
  <c r="AJ12" i="10"/>
  <c r="BP235" i="10"/>
  <c r="EJ9" i="10"/>
  <c r="BP743" i="10"/>
  <c r="EB21" i="10"/>
  <c r="T512" i="10"/>
  <c r="T256" i="10"/>
  <c r="AB836" i="10"/>
  <c r="AB580" i="10"/>
  <c r="AB324" i="10"/>
  <c r="AB68" i="10"/>
  <c r="AJ204" i="10"/>
  <c r="AR57" i="10"/>
  <c r="BX267" i="10"/>
  <c r="AR72" i="10"/>
  <c r="BP700" i="10"/>
  <c r="BP688" i="10"/>
  <c r="CN40" i="10"/>
  <c r="BH11" i="10"/>
  <c r="BP658" i="10"/>
  <c r="BP567" i="10"/>
  <c r="BP226" i="10"/>
  <c r="BX493" i="10"/>
  <c r="BX237" i="10"/>
  <c r="BP396" i="10"/>
  <c r="CF212" i="10"/>
  <c r="CN10" i="10"/>
  <c r="DL998" i="10"/>
  <c r="DL198" i="10"/>
  <c r="EB213" i="10"/>
  <c r="T304" i="10"/>
  <c r="DL742" i="10"/>
  <c r="AB628" i="10"/>
  <c r="BP800" i="10"/>
  <c r="BP347" i="10"/>
  <c r="BX11" i="10"/>
  <c r="DL130" i="10"/>
  <c r="AB698" i="10"/>
  <c r="BP764" i="10"/>
  <c r="BP679" i="10"/>
  <c r="BP482" i="10"/>
  <c r="BP126" i="10"/>
  <c r="BX109" i="10"/>
  <c r="DL1126" i="10"/>
  <c r="DL486" i="10"/>
  <c r="T688" i="10"/>
  <c r="T176" i="10"/>
  <c r="AB372" i="10"/>
  <c r="T560" i="10"/>
  <c r="T48" i="10"/>
  <c r="AB244" i="10"/>
  <c r="BP576" i="10"/>
  <c r="BP28" i="10"/>
  <c r="DL1012" i="10"/>
  <c r="T367" i="10"/>
  <c r="BP807" i="10"/>
  <c r="BP722" i="10"/>
  <c r="BP636" i="10"/>
  <c r="BP311" i="10"/>
  <c r="BX365" i="10"/>
  <c r="CF84" i="10"/>
  <c r="DL870" i="10"/>
  <c r="DT398" i="10"/>
  <c r="T432" i="10"/>
  <c r="AB756" i="10"/>
  <c r="AJ252" i="10"/>
  <c r="AJ124" i="10"/>
  <c r="AB116" i="10"/>
  <c r="BP774" i="10"/>
  <c r="AB500" i="10"/>
  <c r="AJ380" i="10"/>
  <c r="BP320" i="10"/>
  <c r="CF178" i="10"/>
  <c r="AR142" i="10"/>
  <c r="BP802" i="10"/>
  <c r="DL358" i="10"/>
  <c r="DT142" i="10"/>
  <c r="T624" i="10"/>
  <c r="T368" i="10"/>
  <c r="T112" i="10"/>
  <c r="AB692" i="10"/>
  <c r="AB436" i="10"/>
  <c r="AB180" i="10"/>
  <c r="AJ316" i="10"/>
  <c r="AJ60" i="10"/>
  <c r="BP662" i="10"/>
  <c r="BP203" i="10"/>
  <c r="DL1204" i="10"/>
  <c r="BP631" i="10"/>
  <c r="BP544" i="10"/>
  <c r="BX459" i="10"/>
  <c r="DL948" i="10"/>
  <c r="BX333" i="10"/>
  <c r="DL614" i="10"/>
  <c r="DT654" i="10"/>
  <c r="EJ77" i="10"/>
  <c r="T496" i="10"/>
  <c r="T240" i="10"/>
  <c r="AB820" i="10"/>
  <c r="AB564" i="10"/>
  <c r="AB308" i="10"/>
  <c r="AB52" i="10"/>
  <c r="AJ188" i="10"/>
  <c r="AR25" i="10"/>
  <c r="BP432" i="10"/>
  <c r="BX203" i="10"/>
  <c r="DL580" i="10"/>
  <c r="DL838" i="10"/>
  <c r="DT78" i="10"/>
  <c r="DT586" i="10"/>
  <c r="BP780" i="10"/>
  <c r="BP546" i="10"/>
  <c r="BX205" i="10"/>
  <c r="DL710" i="10"/>
  <c r="EB149" i="10"/>
  <c r="BP250" i="10"/>
  <c r="BP716" i="10"/>
  <c r="BP290" i="10"/>
  <c r="CF52" i="10"/>
  <c r="DL326" i="10"/>
  <c r="T544" i="10"/>
  <c r="AJ70" i="10"/>
  <c r="BP695" i="10"/>
  <c r="BP204" i="10"/>
  <c r="DD5" i="10"/>
  <c r="DL134" i="10"/>
  <c r="T160" i="10"/>
  <c r="T1135" i="10"/>
  <c r="AZ13" i="10"/>
  <c r="BP759" i="10"/>
  <c r="BP674" i="10"/>
  <c r="BP460" i="10"/>
  <c r="BP94" i="10"/>
  <c r="BX77" i="10"/>
  <c r="DL1094" i="10"/>
  <c r="DL582" i="10"/>
  <c r="DT590" i="10"/>
  <c r="EJ13" i="10"/>
  <c r="T480" i="10"/>
  <c r="T96" i="10"/>
  <c r="T55" i="10"/>
  <c r="BH5" i="10"/>
  <c r="BP738" i="10"/>
  <c r="BP652" i="10"/>
  <c r="BP375" i="10"/>
  <c r="BX461" i="10"/>
  <c r="CF180" i="10"/>
  <c r="DL966" i="10"/>
  <c r="DL454" i="10"/>
  <c r="DT334" i="10"/>
  <c r="T672" i="10"/>
  <c r="T416" i="10"/>
  <c r="AB740" i="10"/>
  <c r="T608" i="10"/>
  <c r="T352" i="10"/>
  <c r="AB676" i="10"/>
  <c r="AB484" i="10"/>
  <c r="AB36" i="10"/>
  <c r="AJ44" i="10"/>
  <c r="AB420" i="10"/>
  <c r="AZ27" i="10"/>
  <c r="AB164" i="10"/>
  <c r="BP156" i="10"/>
  <c r="T879" i="10"/>
  <c r="CN38" i="10"/>
  <c r="T1116" i="10"/>
  <c r="BX139" i="10"/>
  <c r="T796" i="10"/>
  <c r="T288" i="10"/>
  <c r="T32" i="10"/>
  <c r="AB612" i="10"/>
  <c r="AB356" i="10"/>
  <c r="AJ300" i="10"/>
  <c r="BP630" i="10"/>
  <c r="DL1140" i="10"/>
  <c r="T1308" i="10"/>
  <c r="T1052" i="10"/>
  <c r="T606" i="10"/>
  <c r="T224" i="10"/>
  <c r="AB804" i="10"/>
  <c r="AB548" i="10"/>
  <c r="AB292" i="10"/>
  <c r="AJ172" i="10"/>
  <c r="BP406" i="10"/>
  <c r="DL452" i="10"/>
  <c r="T1244" i="10"/>
  <c r="T988" i="10"/>
  <c r="T478" i="10"/>
  <c r="T1180" i="10"/>
  <c r="T924" i="10"/>
  <c r="T1114" i="10"/>
  <c r="T858" i="10"/>
  <c r="T378" i="10"/>
  <c r="T860" i="10"/>
  <c r="T1370" i="10"/>
  <c r="T713" i="10"/>
  <c r="T1306" i="10"/>
  <c r="T1050" i="10"/>
  <c r="T794" i="10"/>
  <c r="T1353" i="10"/>
  <c r="T457" i="10"/>
  <c r="T350" i="10"/>
  <c r="T1242" i="10"/>
  <c r="T986" i="10"/>
  <c r="T730" i="10"/>
  <c r="T1225" i="10"/>
  <c r="T117" i="10"/>
  <c r="T732" i="10"/>
  <c r="T222" i="10"/>
  <c r="T1178" i="10"/>
  <c r="T922" i="10"/>
  <c r="T602" i="10"/>
  <c r="T969" i="10"/>
  <c r="AB529" i="10"/>
  <c r="AB100" i="10"/>
  <c r="AJ236" i="10"/>
  <c r="AR110" i="10"/>
  <c r="BP518" i="10"/>
  <c r="BX395" i="10"/>
  <c r="DL884" i="10"/>
  <c r="AB551" i="10"/>
  <c r="T1276" i="10"/>
  <c r="T1148" i="10"/>
  <c r="T1020" i="10"/>
  <c r="T892" i="10"/>
  <c r="T764" i="10"/>
  <c r="T542" i="10"/>
  <c r="T286" i="10"/>
  <c r="T1338" i="10"/>
  <c r="T1210" i="10"/>
  <c r="T1082" i="10"/>
  <c r="T954" i="10"/>
  <c r="T826" i="10"/>
  <c r="T666" i="10"/>
  <c r="T250" i="10"/>
  <c r="T1161" i="10"/>
  <c r="T905" i="10"/>
  <c r="T649" i="10"/>
  <c r="T373" i="10"/>
  <c r="T29" i="10"/>
  <c r="AB425" i="10"/>
  <c r="T1097" i="10"/>
  <c r="T841" i="10"/>
  <c r="T585" i="10"/>
  <c r="T285" i="10"/>
  <c r="AB785" i="10"/>
  <c r="AB309" i="10"/>
  <c r="AB228" i="10"/>
  <c r="AJ364" i="10"/>
  <c r="AJ108" i="10"/>
  <c r="BP747" i="10"/>
  <c r="BP288" i="10"/>
  <c r="CF114" i="10"/>
  <c r="DT330" i="10"/>
  <c r="T1340" i="10"/>
  <c r="T1212" i="10"/>
  <c r="T1084" i="10"/>
  <c r="T956" i="10"/>
  <c r="T828" i="10"/>
  <c r="T670" i="10"/>
  <c r="T414" i="10"/>
  <c r="T158" i="10"/>
  <c r="T1274" i="10"/>
  <c r="T1146" i="10"/>
  <c r="T1018" i="10"/>
  <c r="T890" i="10"/>
  <c r="T762" i="10"/>
  <c r="T506" i="10"/>
  <c r="T1289" i="10"/>
  <c r="T1033" i="10"/>
  <c r="T777" i="10"/>
  <c r="T521" i="10"/>
  <c r="T201" i="10"/>
  <c r="AB701" i="10"/>
  <c r="AJ369" i="10"/>
  <c r="AJ33" i="10"/>
  <c r="T1140" i="10"/>
  <c r="AB613" i="10"/>
  <c r="AB153" i="10"/>
  <c r="T1108" i="10"/>
  <c r="T1044" i="10"/>
  <c r="T1012" i="10"/>
  <c r="T980" i="10"/>
  <c r="T1076" i="10"/>
  <c r="T884" i="10"/>
  <c r="T788" i="10"/>
  <c r="T948" i="10"/>
  <c r="T590" i="10"/>
  <c r="T916" i="10"/>
  <c r="T334" i="10"/>
  <c r="T756" i="10"/>
  <c r="T526" i="10"/>
  <c r="T1362" i="10"/>
  <c r="T852" i="10"/>
  <c r="T718" i="10"/>
  <c r="T462" i="10"/>
  <c r="T1234" i="10"/>
  <c r="T820" i="10"/>
  <c r="T654" i="10"/>
  <c r="T398" i="10"/>
  <c r="T1106" i="10"/>
  <c r="T850" i="10"/>
  <c r="T714" i="10"/>
  <c r="T1209" i="10"/>
  <c r="T978" i="10"/>
  <c r="T697" i="10"/>
  <c r="T270" i="10"/>
  <c r="T1330" i="10"/>
  <c r="T1202" i="10"/>
  <c r="T1074" i="10"/>
  <c r="T946" i="10"/>
  <c r="T818" i="10"/>
  <c r="T586" i="10"/>
  <c r="T1081" i="10"/>
  <c r="T437" i="10"/>
  <c r="T206" i="10"/>
  <c r="T1298" i="10"/>
  <c r="T1170" i="10"/>
  <c r="T1042" i="10"/>
  <c r="T914" i="10"/>
  <c r="T786" i="10"/>
  <c r="T346" i="10"/>
  <c r="T953" i="10"/>
  <c r="T93" i="10"/>
  <c r="T142" i="10"/>
  <c r="T1266" i="10"/>
  <c r="T1138" i="10"/>
  <c r="T1010" i="10"/>
  <c r="T882" i="10"/>
  <c r="T754" i="10"/>
  <c r="T1337" i="10"/>
  <c r="T825" i="10"/>
  <c r="T1164" i="10"/>
  <c r="T569" i="10"/>
  <c r="AB765" i="10"/>
  <c r="T908" i="10"/>
  <c r="AB509" i="10"/>
  <c r="T574" i="10"/>
  <c r="T265" i="10"/>
  <c r="AJ305" i="10"/>
  <c r="T1354" i="10"/>
  <c r="T1098" i="10"/>
  <c r="T474" i="10"/>
  <c r="T1273" i="10"/>
  <c r="T1017" i="10"/>
  <c r="T761" i="10"/>
  <c r="T505" i="10"/>
  <c r="T181" i="10"/>
  <c r="AB677" i="10"/>
  <c r="T1356" i="10"/>
  <c r="T1100" i="10"/>
  <c r="T844" i="10"/>
  <c r="T446" i="10"/>
  <c r="T1290" i="10"/>
  <c r="T1034" i="10"/>
  <c r="T1292" i="10"/>
  <c r="T1036" i="10"/>
  <c r="T780" i="10"/>
  <c r="T318" i="10"/>
  <c r="T1226" i="10"/>
  <c r="T970" i="10"/>
  <c r="T650" i="10"/>
  <c r="T218" i="10"/>
  <c r="T1145" i="10"/>
  <c r="T889" i="10"/>
  <c r="T633" i="10"/>
  <c r="T349" i="10"/>
  <c r="T9" i="10"/>
  <c r="AB281" i="10"/>
  <c r="T1228" i="10"/>
  <c r="T972" i="10"/>
  <c r="T702" i="10"/>
  <c r="T190" i="10"/>
  <c r="T1162" i="10"/>
  <c r="T842" i="10"/>
  <c r="T778" i="10"/>
  <c r="T698" i="10"/>
  <c r="T314" i="10"/>
  <c r="T1321" i="10"/>
  <c r="T1193" i="10"/>
  <c r="T937" i="10"/>
  <c r="T809" i="10"/>
  <c r="T245" i="10"/>
  <c r="T73" i="10"/>
  <c r="T681" i="10"/>
  <c r="AB365" i="10"/>
  <c r="T413" i="10"/>
  <c r="T336" i="10"/>
  <c r="T932" i="10"/>
  <c r="T906" i="10"/>
  <c r="T570" i="10"/>
  <c r="T1065" i="10"/>
  <c r="T553" i="10"/>
  <c r="AB741" i="10"/>
  <c r="T1378" i="10"/>
  <c r="T410" i="10"/>
  <c r="T804" i="10"/>
  <c r="T1250" i="10"/>
  <c r="T985" i="10"/>
  <c r="T622" i="10"/>
  <c r="T1122" i="10"/>
  <c r="T473" i="10"/>
  <c r="T1060" i="10"/>
  <c r="T366" i="10"/>
  <c r="T866" i="10"/>
  <c r="AB637" i="10"/>
  <c r="AB593" i="10"/>
  <c r="AB117" i="10"/>
  <c r="T1324" i="10"/>
  <c r="T1196" i="10"/>
  <c r="T1068" i="10"/>
  <c r="T940" i="10"/>
  <c r="T812" i="10"/>
  <c r="T638" i="10"/>
  <c r="T382" i="10"/>
  <c r="T126" i="10"/>
  <c r="T1258" i="10"/>
  <c r="T1130" i="10"/>
  <c r="T1002" i="10"/>
  <c r="T874" i="10"/>
  <c r="T746" i="10"/>
  <c r="T442" i="10"/>
  <c r="T1257" i="10"/>
  <c r="T1001" i="10"/>
  <c r="T745" i="10"/>
  <c r="T489" i="10"/>
  <c r="T157" i="10"/>
  <c r="AB477" i="10"/>
  <c r="T1092" i="10"/>
  <c r="T836" i="10"/>
  <c r="T430" i="10"/>
  <c r="T1282" i="10"/>
  <c r="T1026" i="10"/>
  <c r="T770" i="10"/>
  <c r="T1305" i="10"/>
  <c r="T793" i="10"/>
  <c r="T221" i="10"/>
  <c r="AB341" i="10"/>
  <c r="T994" i="10"/>
  <c r="T738" i="10"/>
  <c r="T1241" i="10"/>
  <c r="T729" i="10"/>
  <c r="T137" i="10"/>
  <c r="AB197" i="10"/>
  <c r="AB393" i="10"/>
  <c r="AR21" i="10"/>
  <c r="T1260" i="10"/>
  <c r="T1132" i="10"/>
  <c r="T1004" i="10"/>
  <c r="T876" i="10"/>
  <c r="T748" i="10"/>
  <c r="T510" i="10"/>
  <c r="T254" i="10"/>
  <c r="T1322" i="10"/>
  <c r="T1194" i="10"/>
  <c r="T1066" i="10"/>
  <c r="T938" i="10"/>
  <c r="T810" i="10"/>
  <c r="T634" i="10"/>
  <c r="T154" i="10"/>
  <c r="T1129" i="10"/>
  <c r="T873" i="10"/>
  <c r="T617" i="10"/>
  <c r="T329" i="10"/>
  <c r="AB829" i="10"/>
  <c r="AJ241" i="10"/>
  <c r="T964" i="10"/>
  <c r="T686" i="10"/>
  <c r="T174" i="10"/>
  <c r="T1154" i="10"/>
  <c r="T898" i="10"/>
  <c r="T538" i="10"/>
  <c r="T1049" i="10"/>
  <c r="T537" i="10"/>
  <c r="AB721" i="10"/>
  <c r="T1252" i="10"/>
  <c r="T1316" i="10"/>
  <c r="T482" i="10"/>
  <c r="T862" i="10"/>
  <c r="T546" i="10"/>
  <c r="T894" i="10"/>
  <c r="T226" i="10"/>
  <c r="T734" i="10"/>
  <c r="T1118" i="10"/>
  <c r="T290" i="10"/>
  <c r="T766" i="10"/>
  <c r="T1150" i="10"/>
  <c r="T990" i="10"/>
  <c r="T1332" i="10"/>
  <c r="T1022" i="10"/>
  <c r="T1220" i="10"/>
  <c r="T194" i="10"/>
  <c r="T450" i="10"/>
  <c r="AB657" i="10"/>
  <c r="AB245" i="10"/>
  <c r="T1156" i="10"/>
  <c r="T1028" i="10"/>
  <c r="T900" i="10"/>
  <c r="T772" i="10"/>
  <c r="T558" i="10"/>
  <c r="T302" i="10"/>
  <c r="T1346" i="10"/>
  <c r="T1218" i="10"/>
  <c r="T1090" i="10"/>
  <c r="T962" i="10"/>
  <c r="T834" i="10"/>
  <c r="T682" i="10"/>
  <c r="T282" i="10"/>
  <c r="T1177" i="10"/>
  <c r="T921" i="10"/>
  <c r="T665" i="10"/>
  <c r="T393" i="10"/>
  <c r="T53" i="10"/>
  <c r="AB549" i="10"/>
  <c r="AB25" i="10"/>
  <c r="T1372" i="10"/>
  <c r="T354" i="10"/>
  <c r="T610" i="10"/>
  <c r="T798" i="10"/>
  <c r="T926" i="10"/>
  <c r="T1054" i="10"/>
  <c r="T1182" i="10"/>
  <c r="T1380" i="10"/>
  <c r="T1284" i="10"/>
  <c r="T258" i="10"/>
  <c r="T578" i="10"/>
  <c r="AB573" i="10"/>
  <c r="AB69" i="10"/>
  <c r="T1124" i="10"/>
  <c r="T996" i="10"/>
  <c r="T868" i="10"/>
  <c r="T740" i="10"/>
  <c r="T494" i="10"/>
  <c r="T238" i="10"/>
  <c r="T1314" i="10"/>
  <c r="T1186" i="10"/>
  <c r="T1058" i="10"/>
  <c r="T930" i="10"/>
  <c r="T802" i="10"/>
  <c r="T618" i="10"/>
  <c r="T1369" i="10"/>
  <c r="T1113" i="10"/>
  <c r="T857" i="10"/>
  <c r="T601" i="10"/>
  <c r="T309" i="10"/>
  <c r="AB805" i="10"/>
  <c r="AB453" i="10"/>
  <c r="AJ161" i="10"/>
  <c r="T162" i="10"/>
  <c r="T418" i="10"/>
  <c r="T674" i="10"/>
  <c r="T830" i="10"/>
  <c r="T958" i="10"/>
  <c r="T1086" i="10"/>
  <c r="T1204" i="10"/>
  <c r="T178" i="10"/>
  <c r="T1348" i="10"/>
  <c r="T322" i="10"/>
  <c r="T706" i="10"/>
  <c r="T1268" i="10"/>
  <c r="T242" i="10"/>
  <c r="T130" i="10"/>
  <c r="T386" i="10"/>
  <c r="T846" i="10"/>
  <c r="T514" i="10"/>
  <c r="T750" i="10"/>
  <c r="T878" i="10"/>
  <c r="T782" i="10"/>
  <c r="T910" i="10"/>
  <c r="T642" i="10"/>
  <c r="T814" i="10"/>
  <c r="T942" i="10"/>
  <c r="T974" i="10"/>
  <c r="T1038" i="10"/>
  <c r="T1102" i="10"/>
  <c r="T1006" i="10"/>
  <c r="T1134" i="10"/>
  <c r="T1236" i="10"/>
  <c r="T1070" i="10"/>
  <c r="T1364" i="10"/>
  <c r="T210" i="10"/>
  <c r="T306" i="10"/>
  <c r="T370" i="10"/>
  <c r="T434" i="10"/>
  <c r="T1166" i="10"/>
  <c r="T498" i="10"/>
  <c r="T1188" i="10"/>
  <c r="T1172" i="10"/>
  <c r="T338" i="10"/>
  <c r="T594" i="10"/>
  <c r="T722" i="10"/>
  <c r="T790" i="10"/>
  <c r="T854" i="10"/>
  <c r="T918" i="10"/>
  <c r="T982" i="10"/>
  <c r="T1046" i="10"/>
  <c r="T1110" i="10"/>
  <c r="T1174" i="10"/>
  <c r="T1214" i="10"/>
  <c r="T1246" i="10"/>
  <c r="T1278" i="10"/>
  <c r="T1310" i="10"/>
  <c r="T1342" i="10"/>
  <c r="T1374" i="10"/>
  <c r="T182" i="10"/>
  <c r="T246" i="10"/>
  <c r="T310" i="10"/>
  <c r="T374" i="10"/>
  <c r="T438" i="10"/>
  <c r="T502" i="10"/>
  <c r="T566" i="10"/>
  <c r="T630" i="10"/>
  <c r="T694" i="10"/>
  <c r="T744" i="10"/>
  <c r="T776" i="10"/>
  <c r="T808" i="10"/>
  <c r="T840" i="10"/>
  <c r="T872" i="10"/>
  <c r="T904" i="10"/>
  <c r="T936" i="10"/>
  <c r="T968" i="10"/>
  <c r="T1000" i="10"/>
  <c r="T1032" i="10"/>
  <c r="T1064" i="10"/>
  <c r="T1096" i="10"/>
  <c r="T1128" i="10"/>
  <c r="T1160" i="10"/>
  <c r="T1192" i="10"/>
  <c r="T1224" i="10"/>
  <c r="T1256" i="10"/>
  <c r="T1288" i="10"/>
  <c r="T1320" i="10"/>
  <c r="T1352" i="10"/>
  <c r="T1300" i="10"/>
  <c r="T402" i="10"/>
  <c r="T626" i="10"/>
  <c r="T742" i="10"/>
  <c r="T806" i="10"/>
  <c r="T870" i="10"/>
  <c r="T934" i="10"/>
  <c r="T998" i="10"/>
  <c r="T1062" i="10"/>
  <c r="T1126" i="10"/>
  <c r="T1190" i="10"/>
  <c r="T1222" i="10"/>
  <c r="T1254" i="10"/>
  <c r="T1286" i="10"/>
  <c r="T1318" i="10"/>
  <c r="T1350" i="10"/>
  <c r="T134" i="10"/>
  <c r="T198" i="10"/>
  <c r="T262" i="10"/>
  <c r="T326" i="10"/>
  <c r="T390" i="10"/>
  <c r="T454" i="10"/>
  <c r="T518" i="10"/>
  <c r="T582" i="10"/>
  <c r="T646" i="10"/>
  <c r="T710" i="10"/>
  <c r="T752" i="10"/>
  <c r="T784" i="10"/>
  <c r="T816" i="10"/>
  <c r="T848" i="10"/>
  <c r="T880" i="10"/>
  <c r="T912" i="10"/>
  <c r="T944" i="10"/>
  <c r="T976" i="10"/>
  <c r="T1008" i="10"/>
  <c r="T1040" i="10"/>
  <c r="T1072" i="10"/>
  <c r="T1104" i="10"/>
  <c r="T1136" i="10"/>
  <c r="T1168" i="10"/>
  <c r="T1200" i="10"/>
  <c r="T1232" i="10"/>
  <c r="T1264" i="10"/>
  <c r="T1296" i="10"/>
  <c r="T1328" i="10"/>
  <c r="T1360" i="10"/>
  <c r="T146" i="10"/>
  <c r="T466" i="10"/>
  <c r="T658" i="10"/>
  <c r="T758" i="10"/>
  <c r="T822" i="10"/>
  <c r="T886" i="10"/>
  <c r="T950" i="10"/>
  <c r="T1014" i="10"/>
  <c r="T1078" i="10"/>
  <c r="T1142" i="10"/>
  <c r="T1198" i="10"/>
  <c r="T1230" i="10"/>
  <c r="T1262" i="10"/>
  <c r="T1294" i="10"/>
  <c r="T1326" i="10"/>
  <c r="T1358" i="10"/>
  <c r="T150" i="10"/>
  <c r="T214" i="10"/>
  <c r="T278" i="10"/>
  <c r="T342" i="10"/>
  <c r="T406" i="10"/>
  <c r="T470" i="10"/>
  <c r="T534" i="10"/>
  <c r="T598" i="10"/>
  <c r="T662" i="10"/>
  <c r="T726" i="10"/>
  <c r="T760" i="10"/>
  <c r="T792" i="10"/>
  <c r="T824" i="10"/>
  <c r="T856" i="10"/>
  <c r="T888" i="10"/>
  <c r="T920" i="10"/>
  <c r="T952" i="10"/>
  <c r="T984" i="10"/>
  <c r="T1016" i="10"/>
  <c r="T1048" i="10"/>
  <c r="T1080" i="10"/>
  <c r="T1112" i="10"/>
  <c r="T1144" i="10"/>
  <c r="T1176" i="10"/>
  <c r="T1208" i="10"/>
  <c r="T1240" i="10"/>
  <c r="T1272" i="10"/>
  <c r="T1304" i="10"/>
  <c r="T1336" i="10"/>
  <c r="T1368" i="10"/>
  <c r="T274" i="10"/>
  <c r="T530" i="10"/>
  <c r="T690" i="10"/>
  <c r="T774" i="10"/>
  <c r="T838" i="10"/>
  <c r="T902" i="10"/>
  <c r="T966" i="10"/>
  <c r="T1030" i="10"/>
  <c r="T1094" i="10"/>
  <c r="T1158" i="10"/>
  <c r="T1206" i="10"/>
  <c r="T1238" i="10"/>
  <c r="T1270" i="10"/>
  <c r="T1302" i="10"/>
  <c r="T1334" i="10"/>
  <c r="T1366" i="10"/>
  <c r="T166" i="10"/>
  <c r="T230" i="10"/>
  <c r="T294" i="10"/>
  <c r="T358" i="10"/>
  <c r="T422" i="10"/>
  <c r="T486" i="10"/>
  <c r="T550" i="10"/>
  <c r="T614" i="10"/>
  <c r="T678" i="10"/>
  <c r="T736" i="10"/>
  <c r="T768" i="10"/>
  <c r="T800" i="10"/>
  <c r="T832" i="10"/>
  <c r="T864" i="10"/>
  <c r="T896" i="10"/>
  <c r="T928" i="10"/>
  <c r="T960" i="10"/>
  <c r="T992" i="10"/>
  <c r="T1024" i="10"/>
  <c r="T1056" i="10"/>
  <c r="T1088" i="10"/>
  <c r="T1120" i="10"/>
  <c r="T1152" i="10"/>
  <c r="T1184" i="10"/>
  <c r="T1216" i="10"/>
  <c r="T1248" i="10"/>
  <c r="T1280" i="10"/>
  <c r="T1312" i="10"/>
  <c r="T1344" i="10"/>
  <c r="T1376" i="10"/>
  <c r="ER4" i="13"/>
  <c r="ER20" i="13"/>
  <c r="EJ7" i="13"/>
  <c r="EJ23" i="13"/>
  <c r="EJ39" i="13"/>
  <c r="EJ55" i="13"/>
  <c r="EJ71" i="13"/>
  <c r="EJ87" i="13"/>
  <c r="EJ103" i="13"/>
  <c r="EB7" i="13"/>
  <c r="EB23" i="13"/>
  <c r="EB39" i="13"/>
  <c r="EB55" i="13"/>
  <c r="EB71" i="13"/>
  <c r="EB87" i="13"/>
  <c r="EB103" i="13"/>
  <c r="EB119" i="13"/>
  <c r="EB135" i="13"/>
  <c r="EB151" i="13"/>
  <c r="EB167" i="13"/>
  <c r="EB183" i="13"/>
  <c r="EB199" i="13"/>
  <c r="EB215" i="13"/>
  <c r="EB231" i="13"/>
  <c r="EB247" i="13"/>
  <c r="EB263" i="13"/>
  <c r="EB279" i="13"/>
  <c r="EB295" i="13"/>
  <c r="EB311" i="13"/>
  <c r="DT13" i="13"/>
  <c r="DT29" i="13"/>
  <c r="DT45" i="13"/>
  <c r="DT61" i="13"/>
  <c r="DT77" i="13"/>
  <c r="DT93" i="13"/>
  <c r="DT109" i="13"/>
  <c r="DT125" i="13"/>
  <c r="DT141" i="13"/>
  <c r="DT157" i="13"/>
  <c r="DT173" i="13"/>
  <c r="DT189" i="13"/>
  <c r="DT205" i="13"/>
  <c r="DT221" i="13"/>
  <c r="DT237" i="13"/>
  <c r="DT253" i="13"/>
  <c r="DT269" i="13"/>
  <c r="DT285" i="13"/>
  <c r="EZ8" i="13"/>
  <c r="ER14" i="13"/>
  <c r="EJ1" i="13"/>
  <c r="EJ17" i="13"/>
  <c r="EJ33" i="13"/>
  <c r="EJ49" i="13"/>
  <c r="EJ65" i="13"/>
  <c r="EJ81" i="13"/>
  <c r="EJ97" i="13"/>
  <c r="ER23" i="13"/>
  <c r="EJ26" i="13"/>
  <c r="EJ58" i="13"/>
  <c r="EJ90" i="13"/>
  <c r="EB2" i="13"/>
  <c r="EB24" i="13"/>
  <c r="EB45" i="13"/>
  <c r="EB66" i="13"/>
  <c r="EB88" i="13"/>
  <c r="EB109" i="13"/>
  <c r="EB130" i="13"/>
  <c r="EB152" i="13"/>
  <c r="EB173" i="13"/>
  <c r="EB194" i="13"/>
  <c r="EB216" i="13"/>
  <c r="EB237" i="13"/>
  <c r="EB258" i="13"/>
  <c r="EB280" i="13"/>
  <c r="EB301" i="13"/>
  <c r="DT8" i="13"/>
  <c r="DT30" i="13"/>
  <c r="DT51" i="13"/>
  <c r="DT72" i="13"/>
  <c r="DT94" i="13"/>
  <c r="DT115" i="13"/>
  <c r="DT136" i="13"/>
  <c r="DT158" i="13"/>
  <c r="DT179" i="13"/>
  <c r="DT200" i="13"/>
  <c r="DT222" i="13"/>
  <c r="DT243" i="13"/>
  <c r="DT264" i="13"/>
  <c r="DT286" i="13"/>
  <c r="DT303" i="13"/>
  <c r="DT319" i="13"/>
  <c r="DT335" i="13"/>
  <c r="DT351" i="13"/>
  <c r="DT367" i="13"/>
  <c r="DT383" i="13"/>
  <c r="DT399" i="13"/>
  <c r="DT415" i="13"/>
  <c r="DT431" i="13"/>
  <c r="DT447" i="13"/>
  <c r="DT463" i="13"/>
  <c r="DT479" i="13"/>
  <c r="DT495" i="13"/>
  <c r="DT511" i="13"/>
  <c r="DT527" i="13"/>
  <c r="DT543" i="13"/>
  <c r="DT559" i="13"/>
  <c r="DT575" i="13"/>
  <c r="DT591" i="13"/>
  <c r="DL10" i="13"/>
  <c r="DL26" i="13"/>
  <c r="DL42" i="13"/>
  <c r="DL58" i="13"/>
  <c r="DL74" i="13"/>
  <c r="DL90" i="13"/>
  <c r="DL106" i="13"/>
  <c r="DL122" i="13"/>
  <c r="DL138" i="13"/>
  <c r="DL154" i="13"/>
  <c r="DL170" i="13"/>
  <c r="DL186" i="13"/>
  <c r="DL202" i="13"/>
  <c r="DL218" i="13"/>
  <c r="DL234" i="13"/>
  <c r="DL250" i="13"/>
  <c r="DL266" i="13"/>
  <c r="DL282" i="13"/>
  <c r="DL298" i="13"/>
  <c r="DL314" i="13"/>
  <c r="DL330" i="13"/>
  <c r="DL346" i="13"/>
  <c r="DL362" i="13"/>
  <c r="DL378" i="13"/>
  <c r="DL394" i="13"/>
  <c r="DL410" i="13"/>
  <c r="DL426" i="13"/>
  <c r="DL442" i="13"/>
  <c r="DL458" i="13"/>
  <c r="DL474" i="13"/>
  <c r="DL490" i="13"/>
  <c r="DL506" i="13"/>
  <c r="DL522" i="13"/>
  <c r="DL538" i="13"/>
  <c r="DL554" i="13"/>
  <c r="DL570" i="13"/>
  <c r="DL586" i="13"/>
  <c r="DL602" i="13"/>
  <c r="DL618" i="13"/>
  <c r="DL634" i="13"/>
  <c r="DL650" i="13"/>
  <c r="DL666" i="13"/>
  <c r="DL682" i="13"/>
  <c r="DL698" i="13"/>
  <c r="DL714" i="13"/>
  <c r="DL730" i="13"/>
  <c r="DL746" i="13"/>
  <c r="DL762" i="13"/>
  <c r="DL778" i="13"/>
  <c r="DL794" i="13"/>
  <c r="DL810" i="13"/>
  <c r="DL826" i="13"/>
  <c r="DL842" i="13"/>
  <c r="DL858" i="13"/>
  <c r="DL874" i="13"/>
  <c r="DL890" i="13"/>
  <c r="DL906" i="13"/>
  <c r="DL922" i="13"/>
  <c r="DL938" i="13"/>
  <c r="DL954" i="13"/>
  <c r="DL970" i="13"/>
  <c r="DL986" i="13"/>
  <c r="DL1002" i="13"/>
  <c r="DL1018" i="13"/>
  <c r="DL1034" i="13"/>
  <c r="DL1050" i="13"/>
  <c r="DL1066" i="13"/>
  <c r="DL1082" i="13"/>
  <c r="DL1098" i="13"/>
  <c r="DL1114" i="13"/>
  <c r="CV8" i="13"/>
  <c r="CN16" i="13"/>
  <c r="CN32" i="13"/>
  <c r="CF6" i="13"/>
  <c r="CF22" i="13"/>
  <c r="CF38" i="13"/>
  <c r="CF54" i="13"/>
  <c r="CF70" i="13"/>
  <c r="CF86" i="13"/>
  <c r="CF102" i="13"/>
  <c r="CF118" i="13"/>
  <c r="BX3" i="13"/>
  <c r="BX19" i="13"/>
  <c r="BX35" i="13"/>
  <c r="BX51" i="13"/>
  <c r="BX67" i="13"/>
  <c r="BX83" i="13"/>
  <c r="BX99" i="13"/>
  <c r="BX115" i="13"/>
  <c r="BX131" i="13"/>
  <c r="BX147" i="13"/>
  <c r="BX163" i="13"/>
  <c r="BX179" i="13"/>
  <c r="BX195" i="13"/>
  <c r="BX211" i="13"/>
  <c r="BX227" i="13"/>
  <c r="BX243" i="13"/>
  <c r="BX259" i="13"/>
  <c r="BX275" i="13"/>
  <c r="BP3" i="13"/>
  <c r="BP19" i="13"/>
  <c r="BP35" i="13"/>
  <c r="BP51" i="13"/>
  <c r="BP67" i="13"/>
  <c r="BP83" i="13"/>
  <c r="BP99" i="13"/>
  <c r="BP115" i="13"/>
  <c r="BP131" i="13"/>
  <c r="BP147" i="13"/>
  <c r="BP163" i="13"/>
  <c r="BP179" i="13"/>
  <c r="BP195" i="13"/>
  <c r="BP211" i="13"/>
  <c r="BP227" i="13"/>
  <c r="BP243" i="13"/>
  <c r="BP259" i="13"/>
  <c r="BP275" i="13"/>
  <c r="BP291" i="13"/>
  <c r="BP307" i="13"/>
  <c r="BP323" i="13"/>
  <c r="BP339" i="13"/>
  <c r="BP355" i="13"/>
  <c r="BP371" i="13"/>
  <c r="BP387" i="13"/>
  <c r="BP403" i="13"/>
  <c r="BP419" i="13"/>
  <c r="BP435" i="13"/>
  <c r="BH9" i="13"/>
  <c r="AZ9" i="13"/>
  <c r="AZ25" i="13"/>
  <c r="AR8" i="13"/>
  <c r="AR24" i="13"/>
  <c r="AR40" i="13"/>
  <c r="AR56" i="13"/>
  <c r="AR72" i="13"/>
  <c r="AR88" i="13"/>
  <c r="AR104" i="13"/>
  <c r="AR120" i="13"/>
  <c r="AJ6" i="13"/>
  <c r="AJ22" i="13"/>
  <c r="AJ38" i="13"/>
  <c r="AJ54" i="13"/>
  <c r="AJ70" i="13"/>
  <c r="AJ86" i="13"/>
  <c r="AJ102" i="13"/>
  <c r="AJ118" i="13"/>
  <c r="AJ134" i="13"/>
  <c r="AJ150" i="13"/>
  <c r="AJ166" i="13"/>
  <c r="AJ182" i="13"/>
  <c r="AJ198" i="13"/>
  <c r="AJ214" i="13"/>
  <c r="AJ230" i="13"/>
  <c r="AJ246" i="13"/>
  <c r="AJ262" i="13"/>
  <c r="AJ278" i="13"/>
  <c r="AJ294" i="13"/>
  <c r="AJ310" i="13"/>
  <c r="AB15" i="13"/>
  <c r="AB31" i="13"/>
  <c r="AB47" i="13"/>
  <c r="AB63" i="13"/>
  <c r="AB79" i="13"/>
  <c r="AB95" i="13"/>
  <c r="AB111" i="13"/>
  <c r="AB127" i="13"/>
  <c r="AB143" i="13"/>
  <c r="AB159" i="13"/>
  <c r="AB175" i="13"/>
  <c r="AB191" i="13"/>
  <c r="AB207" i="13"/>
  <c r="AB223" i="13"/>
  <c r="AB239" i="13"/>
  <c r="AB255" i="13"/>
  <c r="AB271" i="13"/>
  <c r="AB287" i="13"/>
  <c r="AB303" i="13"/>
  <c r="AB319" i="13"/>
  <c r="AB335" i="13"/>
  <c r="AB351" i="13"/>
  <c r="AB367" i="13"/>
  <c r="AB383" i="13"/>
  <c r="AB399" i="13"/>
  <c r="AB415" i="13"/>
  <c r="AB431" i="13"/>
  <c r="AB447" i="13"/>
  <c r="AB463" i="13"/>
  <c r="AB479" i="13"/>
  <c r="AB495" i="13"/>
  <c r="AB511" i="13"/>
  <c r="AB527" i="13"/>
  <c r="AB543" i="13"/>
  <c r="AB559" i="13"/>
  <c r="AB575" i="13"/>
  <c r="AB591" i="13"/>
  <c r="AB607" i="13"/>
  <c r="AB623" i="13"/>
  <c r="AB639" i="13"/>
  <c r="AB655" i="13"/>
  <c r="AB671" i="13"/>
  <c r="T4" i="13"/>
  <c r="T20" i="13"/>
  <c r="T36" i="13"/>
  <c r="T52" i="13"/>
  <c r="T68" i="13"/>
  <c r="T84" i="13"/>
  <c r="T100" i="13"/>
  <c r="T116" i="13"/>
  <c r="T132" i="13"/>
  <c r="T148" i="13"/>
  <c r="T164" i="13"/>
  <c r="T180" i="13"/>
  <c r="T196" i="13"/>
  <c r="T212" i="13"/>
  <c r="T228" i="13"/>
  <c r="T244" i="13"/>
  <c r="T260" i="13"/>
  <c r="T276" i="13"/>
  <c r="T292" i="13"/>
  <c r="T308" i="13"/>
  <c r="T324" i="13"/>
  <c r="T340" i="13"/>
  <c r="T356" i="13"/>
  <c r="T372" i="13"/>
  <c r="T388" i="13"/>
  <c r="T404" i="13"/>
  <c r="T420" i="13"/>
  <c r="T436" i="13"/>
  <c r="T452" i="13"/>
  <c r="T468" i="13"/>
  <c r="T484" i="13"/>
  <c r="T500" i="13"/>
  <c r="ER8" i="13"/>
  <c r="ER24" i="13"/>
  <c r="EJ11" i="13"/>
  <c r="EJ27" i="13"/>
  <c r="EJ43" i="13"/>
  <c r="EJ59" i="13"/>
  <c r="EJ75" i="13"/>
  <c r="EJ91" i="13"/>
  <c r="EJ107" i="13"/>
  <c r="EB11" i="13"/>
  <c r="EB27" i="13"/>
  <c r="EB43" i="13"/>
  <c r="EB59" i="13"/>
  <c r="EB75" i="13"/>
  <c r="EB91" i="13"/>
  <c r="EB107" i="13"/>
  <c r="EB123" i="13"/>
  <c r="EB139" i="13"/>
  <c r="EB155" i="13"/>
  <c r="EB171" i="13"/>
  <c r="EB187" i="13"/>
  <c r="EB203" i="13"/>
  <c r="EB219" i="13"/>
  <c r="EB235" i="13"/>
  <c r="EB251" i="13"/>
  <c r="EB267" i="13"/>
  <c r="EB283" i="13"/>
  <c r="EB299" i="13"/>
  <c r="DT1" i="13"/>
  <c r="DT17" i="13"/>
  <c r="DT33" i="13"/>
  <c r="DT49" i="13"/>
  <c r="DT65" i="13"/>
  <c r="DT81" i="13"/>
  <c r="DT97" i="13"/>
  <c r="DT113" i="13"/>
  <c r="DT129" i="13"/>
  <c r="DT145" i="13"/>
  <c r="DT161" i="13"/>
  <c r="DT177" i="13"/>
  <c r="DT193" i="13"/>
  <c r="DT209" i="13"/>
  <c r="DT225" i="13"/>
  <c r="DT241" i="13"/>
  <c r="DT257" i="13"/>
  <c r="DT273" i="13"/>
  <c r="DT289" i="13"/>
  <c r="ER2" i="13"/>
  <c r="ER18" i="13"/>
  <c r="EJ5" i="13"/>
  <c r="EJ21" i="13"/>
  <c r="EJ37" i="13"/>
  <c r="EJ53" i="13"/>
  <c r="EJ69" i="13"/>
  <c r="EJ85" i="13"/>
  <c r="EZ9" i="13"/>
  <c r="EJ2" i="13"/>
  <c r="EJ34" i="13"/>
  <c r="EJ66" i="13"/>
  <c r="EJ98" i="13"/>
  <c r="EB8" i="13"/>
  <c r="EB29" i="13"/>
  <c r="EB50" i="13"/>
  <c r="EB72" i="13"/>
  <c r="EB93" i="13"/>
  <c r="EB114" i="13"/>
  <c r="EB136" i="13"/>
  <c r="EB157" i="13"/>
  <c r="EB178" i="13"/>
  <c r="EB200" i="13"/>
  <c r="EB221" i="13"/>
  <c r="EB242" i="13"/>
  <c r="EB264" i="13"/>
  <c r="EB285" i="13"/>
  <c r="EB306" i="13"/>
  <c r="DT14" i="13"/>
  <c r="DT35" i="13"/>
  <c r="DT56" i="13"/>
  <c r="DT78" i="13"/>
  <c r="DT99" i="13"/>
  <c r="DT120" i="13"/>
  <c r="DT142" i="13"/>
  <c r="DT163" i="13"/>
  <c r="DT184" i="13"/>
  <c r="DT206" i="13"/>
  <c r="DT227" i="13"/>
  <c r="DT248" i="13"/>
  <c r="DT270" i="13"/>
  <c r="DT291" i="13"/>
  <c r="DT307" i="13"/>
  <c r="DT323" i="13"/>
  <c r="DT339" i="13"/>
  <c r="DT355" i="13"/>
  <c r="DT371" i="13"/>
  <c r="DT387" i="13"/>
  <c r="DT403" i="13"/>
  <c r="DT419" i="13"/>
  <c r="DT435" i="13"/>
  <c r="DT451" i="13"/>
  <c r="DT467" i="13"/>
  <c r="DT483" i="13"/>
  <c r="DT499" i="13"/>
  <c r="DT515" i="13"/>
  <c r="DT531" i="13"/>
  <c r="DT547" i="13"/>
  <c r="DT563" i="13"/>
  <c r="DT579" i="13"/>
  <c r="DT595" i="13"/>
  <c r="DL14" i="13"/>
  <c r="DL30" i="13"/>
  <c r="DL46" i="13"/>
  <c r="DL62" i="13"/>
  <c r="DL78" i="13"/>
  <c r="DL94" i="13"/>
  <c r="DL110" i="13"/>
  <c r="DL126" i="13"/>
  <c r="DL142" i="13"/>
  <c r="DL158" i="13"/>
  <c r="DL174" i="13"/>
  <c r="DL190" i="13"/>
  <c r="DL206" i="13"/>
  <c r="DL222" i="13"/>
  <c r="DL238" i="13"/>
  <c r="DL254" i="13"/>
  <c r="DL270" i="13"/>
  <c r="DL286" i="13"/>
  <c r="DL302" i="13"/>
  <c r="DL318" i="13"/>
  <c r="DL334" i="13"/>
  <c r="DL350" i="13"/>
  <c r="DL366" i="13"/>
  <c r="DL382" i="13"/>
  <c r="DL398" i="13"/>
  <c r="DL414" i="13"/>
  <c r="DL430" i="13"/>
  <c r="DL446" i="13"/>
  <c r="DL462" i="13"/>
  <c r="DL478" i="13"/>
  <c r="DL494" i="13"/>
  <c r="DL510" i="13"/>
  <c r="DL526" i="13"/>
  <c r="DL542" i="13"/>
  <c r="DL558" i="13"/>
  <c r="DL574" i="13"/>
  <c r="DL590" i="13"/>
  <c r="DL606" i="13"/>
  <c r="DL622" i="13"/>
  <c r="DL638" i="13"/>
  <c r="DL654" i="13"/>
  <c r="DL670" i="13"/>
  <c r="DL686" i="13"/>
  <c r="DL702" i="13"/>
  <c r="DL718" i="13"/>
  <c r="DL734" i="13"/>
  <c r="DL750" i="13"/>
  <c r="DL766" i="13"/>
  <c r="DL782" i="13"/>
  <c r="DL798" i="13"/>
  <c r="DL814" i="13"/>
  <c r="DL830" i="13"/>
  <c r="DL846" i="13"/>
  <c r="DL862" i="13"/>
  <c r="DL878" i="13"/>
  <c r="DL894" i="13"/>
  <c r="DL910" i="13"/>
  <c r="DL926" i="13"/>
  <c r="DL942" i="13"/>
  <c r="DL958" i="13"/>
  <c r="DL974" i="13"/>
  <c r="DL990" i="13"/>
  <c r="DL1006" i="13"/>
  <c r="DL1022" i="13"/>
  <c r="DL1038" i="13"/>
  <c r="DL1054" i="13"/>
  <c r="DL1070" i="13"/>
  <c r="DL1086" i="13"/>
  <c r="DL1102" i="13"/>
  <c r="DL1118" i="13"/>
  <c r="CN4" i="13"/>
  <c r="CN20" i="13"/>
  <c r="CN36" i="13"/>
  <c r="CF10" i="13"/>
  <c r="CF26" i="13"/>
  <c r="CF42" i="13"/>
  <c r="CF58" i="13"/>
  <c r="CF74" i="13"/>
  <c r="CF90" i="13"/>
  <c r="CF106" i="13"/>
  <c r="CF122" i="13"/>
  <c r="BX7" i="13"/>
  <c r="BX23" i="13"/>
  <c r="BX39" i="13"/>
  <c r="BX55" i="13"/>
  <c r="BX71" i="13"/>
  <c r="BX87" i="13"/>
  <c r="BX103" i="13"/>
  <c r="BX119" i="13"/>
  <c r="BX135" i="13"/>
  <c r="BX151" i="13"/>
  <c r="BX167" i="13"/>
  <c r="BX183" i="13"/>
  <c r="BX199" i="13"/>
  <c r="BX215" i="13"/>
  <c r="BX231" i="13"/>
  <c r="BX247" i="13"/>
  <c r="BX263" i="13"/>
  <c r="BX279" i="13"/>
  <c r="BP7" i="13"/>
  <c r="BP23" i="13"/>
  <c r="BP39" i="13"/>
  <c r="BP55" i="13"/>
  <c r="BP71" i="13"/>
  <c r="BP87" i="13"/>
  <c r="BP103" i="13"/>
  <c r="BP119" i="13"/>
  <c r="BP135" i="13"/>
  <c r="BP151" i="13"/>
  <c r="BP167" i="13"/>
  <c r="BP183" i="13"/>
  <c r="BP199" i="13"/>
  <c r="BP215" i="13"/>
  <c r="BP231" i="13"/>
  <c r="BP247" i="13"/>
  <c r="BP263" i="13"/>
  <c r="BP279" i="13"/>
  <c r="BP295" i="13"/>
  <c r="BP311" i="13"/>
  <c r="BP327" i="13"/>
  <c r="BP343" i="13"/>
  <c r="BP359" i="13"/>
  <c r="BP375" i="13"/>
  <c r="BP391" i="13"/>
  <c r="BP407" i="13"/>
  <c r="BP423" i="13"/>
  <c r="BP439" i="13"/>
  <c r="BH13" i="13"/>
  <c r="AZ13" i="13"/>
  <c r="AZ29" i="13"/>
  <c r="AR12" i="13"/>
  <c r="AR28" i="13"/>
  <c r="AR44" i="13"/>
  <c r="AR60" i="13"/>
  <c r="AR76" i="13"/>
  <c r="AR92" i="13"/>
  <c r="AR108" i="13"/>
  <c r="AR124" i="13"/>
  <c r="AJ10" i="13"/>
  <c r="AJ26" i="13"/>
  <c r="AJ42" i="13"/>
  <c r="AJ58" i="13"/>
  <c r="AJ74" i="13"/>
  <c r="AJ90" i="13"/>
  <c r="AJ106" i="13"/>
  <c r="AJ122" i="13"/>
  <c r="AJ138" i="13"/>
  <c r="AJ154" i="13"/>
  <c r="AJ170" i="13"/>
  <c r="AJ186" i="13"/>
  <c r="AJ202" i="13"/>
  <c r="AJ218" i="13"/>
  <c r="AJ234" i="13"/>
  <c r="AJ250" i="13"/>
  <c r="AJ266" i="13"/>
  <c r="AJ282" i="13"/>
  <c r="AJ298" i="13"/>
  <c r="AB3" i="13"/>
  <c r="AB19" i="13"/>
  <c r="AB35" i="13"/>
  <c r="AB51" i="13"/>
  <c r="AB67" i="13"/>
  <c r="AB83" i="13"/>
  <c r="AB99" i="13"/>
  <c r="AB115" i="13"/>
  <c r="AB131" i="13"/>
  <c r="AB147" i="13"/>
  <c r="AB163" i="13"/>
  <c r="AB179" i="13"/>
  <c r="AB195" i="13"/>
  <c r="AB211" i="13"/>
  <c r="AB227" i="13"/>
  <c r="AB243" i="13"/>
  <c r="AB259" i="13"/>
  <c r="AB275" i="13"/>
  <c r="AB291" i="13"/>
  <c r="AB307" i="13"/>
  <c r="AB323" i="13"/>
  <c r="AB339" i="13"/>
  <c r="AB355" i="13"/>
  <c r="AB371" i="13"/>
  <c r="AB387" i="13"/>
  <c r="AB403" i="13"/>
  <c r="AB419" i="13"/>
  <c r="AB435" i="13"/>
  <c r="AB451" i="13"/>
  <c r="AB467" i="13"/>
  <c r="AB483" i="13"/>
  <c r="AB499" i="13"/>
  <c r="AB515" i="13"/>
  <c r="AB531" i="13"/>
  <c r="AB547" i="13"/>
  <c r="AB563" i="13"/>
  <c r="AB579" i="13"/>
  <c r="AB595" i="13"/>
  <c r="AB611" i="13"/>
  <c r="AB627" i="13"/>
  <c r="AB643" i="13"/>
  <c r="AB659" i="13"/>
  <c r="AB675" i="13"/>
  <c r="T8" i="13"/>
  <c r="T24" i="13"/>
  <c r="T40" i="13"/>
  <c r="T56" i="13"/>
  <c r="T72" i="13"/>
  <c r="T88" i="13"/>
  <c r="T104" i="13"/>
  <c r="T120" i="13"/>
  <c r="T136" i="13"/>
  <c r="T152" i="13"/>
  <c r="T168" i="13"/>
  <c r="T184" i="13"/>
  <c r="T200" i="13"/>
  <c r="T216" i="13"/>
  <c r="T232" i="13"/>
  <c r="T248" i="13"/>
  <c r="T264" i="13"/>
  <c r="T280" i="13"/>
  <c r="T296" i="13"/>
  <c r="T312" i="13"/>
  <c r="T328" i="13"/>
  <c r="T344" i="13"/>
  <c r="T360" i="13"/>
  <c r="T376" i="13"/>
  <c r="T392" i="13"/>
  <c r="T408" i="13"/>
  <c r="T424" i="13"/>
  <c r="T440" i="13"/>
  <c r="T456" i="13"/>
  <c r="EZ2" i="13"/>
  <c r="ER12" i="13"/>
  <c r="ER28" i="13"/>
  <c r="EJ15" i="13"/>
  <c r="EJ31" i="13"/>
  <c r="EJ47" i="13"/>
  <c r="EJ63" i="13"/>
  <c r="EJ79" i="13"/>
  <c r="EJ95" i="13"/>
  <c r="EJ111" i="13"/>
  <c r="EB15" i="13"/>
  <c r="EB31" i="13"/>
  <c r="EB47" i="13"/>
  <c r="EB63" i="13"/>
  <c r="EB79" i="13"/>
  <c r="EB95" i="13"/>
  <c r="EB111" i="13"/>
  <c r="EB127" i="13"/>
  <c r="EB143" i="13"/>
  <c r="EB159" i="13"/>
  <c r="EB175" i="13"/>
  <c r="EB191" i="13"/>
  <c r="EB207" i="13"/>
  <c r="EB223" i="13"/>
  <c r="EB239" i="13"/>
  <c r="EB255" i="13"/>
  <c r="EB271" i="13"/>
  <c r="EB287" i="13"/>
  <c r="EB303" i="13"/>
  <c r="DT5" i="13"/>
  <c r="DT21" i="13"/>
  <c r="DT37" i="13"/>
  <c r="DT53" i="13"/>
  <c r="DT69" i="13"/>
  <c r="DT85" i="13"/>
  <c r="DT101" i="13"/>
  <c r="DT117" i="13"/>
  <c r="DT133" i="13"/>
  <c r="DT149" i="13"/>
  <c r="DT165" i="13"/>
  <c r="DT181" i="13"/>
  <c r="DT197" i="13"/>
  <c r="DT213" i="13"/>
  <c r="DT229" i="13"/>
  <c r="DT245" i="13"/>
  <c r="DT261" i="13"/>
  <c r="DT277" i="13"/>
  <c r="EZ3" i="13"/>
  <c r="ER6" i="13"/>
  <c r="ER22" i="13"/>
  <c r="EJ9" i="13"/>
  <c r="EJ25" i="13"/>
  <c r="EJ41" i="13"/>
  <c r="EJ57" i="13"/>
  <c r="EJ73" i="13"/>
  <c r="EJ89" i="13"/>
  <c r="ER7" i="13"/>
  <c r="EJ10" i="13"/>
  <c r="EJ42" i="13"/>
  <c r="EJ74" i="13"/>
  <c r="EJ104" i="13"/>
  <c r="EB13" i="13"/>
  <c r="EB34" i="13"/>
  <c r="EB56" i="13"/>
  <c r="EB77" i="13"/>
  <c r="EB98" i="13"/>
  <c r="EB120" i="13"/>
  <c r="EB141" i="13"/>
  <c r="EB162" i="13"/>
  <c r="EB184" i="13"/>
  <c r="EB205" i="13"/>
  <c r="EB226" i="13"/>
  <c r="EB248" i="13"/>
  <c r="EB269" i="13"/>
  <c r="EB290" i="13"/>
  <c r="EB312" i="13"/>
  <c r="DT19" i="13"/>
  <c r="DT40" i="13"/>
  <c r="DT62" i="13"/>
  <c r="DT83" i="13"/>
  <c r="DT104" i="13"/>
  <c r="DT126" i="13"/>
  <c r="DT147" i="13"/>
  <c r="DT168" i="13"/>
  <c r="DT190" i="13"/>
  <c r="DT211" i="13"/>
  <c r="DT232" i="13"/>
  <c r="DT254" i="13"/>
  <c r="DT275" i="13"/>
  <c r="DT295" i="13"/>
  <c r="DT311" i="13"/>
  <c r="DT327" i="13"/>
  <c r="DT343" i="13"/>
  <c r="DT359" i="13"/>
  <c r="DT375" i="13"/>
  <c r="DT391" i="13"/>
  <c r="DT407" i="13"/>
  <c r="DT423" i="13"/>
  <c r="DT439" i="13"/>
  <c r="DT455" i="13"/>
  <c r="DT471" i="13"/>
  <c r="DT487" i="13"/>
  <c r="DT503" i="13"/>
  <c r="DT519" i="13"/>
  <c r="DT535" i="13"/>
  <c r="DT551" i="13"/>
  <c r="DT567" i="13"/>
  <c r="DT583" i="13"/>
  <c r="DL2" i="13"/>
  <c r="DL18" i="13"/>
  <c r="DL34" i="13"/>
  <c r="DL50" i="13"/>
  <c r="DL66" i="13"/>
  <c r="DL82" i="13"/>
  <c r="DL98" i="13"/>
  <c r="DL114" i="13"/>
  <c r="DL130" i="13"/>
  <c r="DL146" i="13"/>
  <c r="DL162" i="13"/>
  <c r="DL178" i="13"/>
  <c r="DL194" i="13"/>
  <c r="DL210" i="13"/>
  <c r="DL226" i="13"/>
  <c r="DL242" i="13"/>
  <c r="DL258" i="13"/>
  <c r="DL274" i="13"/>
  <c r="DL290" i="13"/>
  <c r="DL306" i="13"/>
  <c r="DL322" i="13"/>
  <c r="DL338" i="13"/>
  <c r="DL354" i="13"/>
  <c r="DL370" i="13"/>
  <c r="DL386" i="13"/>
  <c r="DL402" i="13"/>
  <c r="DL418" i="13"/>
  <c r="DL434" i="13"/>
  <c r="DL450" i="13"/>
  <c r="DL466" i="13"/>
  <c r="DL482" i="13"/>
  <c r="DL498" i="13"/>
  <c r="DL514" i="13"/>
  <c r="DL530" i="13"/>
  <c r="DL546" i="13"/>
  <c r="DL562" i="13"/>
  <c r="DL578" i="13"/>
  <c r="DL594" i="13"/>
  <c r="DL610" i="13"/>
  <c r="DL626" i="13"/>
  <c r="DL642" i="13"/>
  <c r="DL658" i="13"/>
  <c r="DL674" i="13"/>
  <c r="DL690" i="13"/>
  <c r="DL706" i="13"/>
  <c r="DL722" i="13"/>
  <c r="DL738" i="13"/>
  <c r="DL754" i="13"/>
  <c r="DL770" i="13"/>
  <c r="DL786" i="13"/>
  <c r="DL802" i="13"/>
  <c r="DL818" i="13"/>
  <c r="DL834" i="13"/>
  <c r="DL850" i="13"/>
  <c r="DL866" i="13"/>
  <c r="DL882" i="13"/>
  <c r="DL898" i="13"/>
  <c r="DL914" i="13"/>
  <c r="DL930" i="13"/>
  <c r="DL946" i="13"/>
  <c r="DL962" i="13"/>
  <c r="DL978" i="13"/>
  <c r="DL994" i="13"/>
  <c r="DL1010" i="13"/>
  <c r="DL1026" i="13"/>
  <c r="DL1042" i="13"/>
  <c r="DL1058" i="13"/>
  <c r="DL1074" i="13"/>
  <c r="DL1090" i="13"/>
  <c r="DL1106" i="13"/>
  <c r="DD2" i="13"/>
  <c r="CN8" i="13"/>
  <c r="CN24" i="13"/>
  <c r="CN40" i="13"/>
  <c r="CF14" i="13"/>
  <c r="CF30" i="13"/>
  <c r="CF46" i="13"/>
  <c r="CF62" i="13"/>
  <c r="CF78" i="13"/>
  <c r="CF94" i="13"/>
  <c r="CF110" i="13"/>
  <c r="CF126" i="13"/>
  <c r="BX11" i="13"/>
  <c r="BX27" i="13"/>
  <c r="BX43" i="13"/>
  <c r="BX59" i="13"/>
  <c r="BX75" i="13"/>
  <c r="BX91" i="13"/>
  <c r="BX107" i="13"/>
  <c r="BX123" i="13"/>
  <c r="BX139" i="13"/>
  <c r="BX155" i="13"/>
  <c r="BX171" i="13"/>
  <c r="BX187" i="13"/>
  <c r="BX203" i="13"/>
  <c r="BX219" i="13"/>
  <c r="BX235" i="13"/>
  <c r="BX251" i="13"/>
  <c r="BX267" i="13"/>
  <c r="BX283" i="13"/>
  <c r="BP11" i="13"/>
  <c r="BP27" i="13"/>
  <c r="BP43" i="13"/>
  <c r="BP59" i="13"/>
  <c r="BP75" i="13"/>
  <c r="BP91" i="13"/>
  <c r="BP107" i="13"/>
  <c r="BP123" i="13"/>
  <c r="BP139" i="13"/>
  <c r="BP155" i="13"/>
  <c r="BP171" i="13"/>
  <c r="BP187" i="13"/>
  <c r="BP203" i="13"/>
  <c r="BP219" i="13"/>
  <c r="BP235" i="13"/>
  <c r="BP251" i="13"/>
  <c r="BP267" i="13"/>
  <c r="BP283" i="13"/>
  <c r="BP299" i="13"/>
  <c r="BP315" i="13"/>
  <c r="BP331" i="13"/>
  <c r="BP347" i="13"/>
  <c r="BP363" i="13"/>
  <c r="BP379" i="13"/>
  <c r="BP395" i="13"/>
  <c r="BP411" i="13"/>
  <c r="BP427" i="13"/>
  <c r="BH1" i="13"/>
  <c r="AZ1" i="13"/>
  <c r="AZ17" i="13"/>
  <c r="AZ33" i="13"/>
  <c r="AR16" i="13"/>
  <c r="AR32" i="13"/>
  <c r="AR48" i="13"/>
  <c r="AR64" i="13"/>
  <c r="AR80" i="13"/>
  <c r="AR96" i="13"/>
  <c r="AR112" i="13"/>
  <c r="AR128" i="13"/>
  <c r="AJ14" i="13"/>
  <c r="AJ30" i="13"/>
  <c r="AJ46" i="13"/>
  <c r="AJ62" i="13"/>
  <c r="AJ78" i="13"/>
  <c r="AJ94" i="13"/>
  <c r="AJ110" i="13"/>
  <c r="AJ126" i="13"/>
  <c r="AJ142" i="13"/>
  <c r="AJ158" i="13"/>
  <c r="AJ174" i="13"/>
  <c r="AJ190" i="13"/>
  <c r="AJ206" i="13"/>
  <c r="AJ222" i="13"/>
  <c r="AJ238" i="13"/>
  <c r="AJ254" i="13"/>
  <c r="AJ270" i="13"/>
  <c r="AJ286" i="13"/>
  <c r="AJ302" i="13"/>
  <c r="AB7" i="13"/>
  <c r="AB23" i="13"/>
  <c r="AB39" i="13"/>
  <c r="AB55" i="13"/>
  <c r="AB71" i="13"/>
  <c r="AB87" i="13"/>
  <c r="AB103" i="13"/>
  <c r="AB119" i="13"/>
  <c r="AB135" i="13"/>
  <c r="AB151" i="13"/>
  <c r="AB167" i="13"/>
  <c r="AB183" i="13"/>
  <c r="AB199" i="13"/>
  <c r="AB215" i="13"/>
  <c r="AB231" i="13"/>
  <c r="AB247" i="13"/>
  <c r="AB263" i="13"/>
  <c r="AB279" i="13"/>
  <c r="AB295" i="13"/>
  <c r="AB311" i="13"/>
  <c r="AB327" i="13"/>
  <c r="AB343" i="13"/>
  <c r="AB359" i="13"/>
  <c r="AB375" i="13"/>
  <c r="AB391" i="13"/>
  <c r="AB407" i="13"/>
  <c r="AB423" i="13"/>
  <c r="AB439" i="13"/>
  <c r="AB455" i="13"/>
  <c r="AB471" i="13"/>
  <c r="AB487" i="13"/>
  <c r="AB503" i="13"/>
  <c r="AB519" i="13"/>
  <c r="AB535" i="13"/>
  <c r="AB551" i="13"/>
  <c r="EZ6" i="13"/>
  <c r="ER16" i="13"/>
  <c r="EJ3" i="13"/>
  <c r="EJ19" i="13"/>
  <c r="EJ35" i="13"/>
  <c r="EJ51" i="13"/>
  <c r="EJ67" i="13"/>
  <c r="EJ83" i="13"/>
  <c r="EJ99" i="13"/>
  <c r="EB3" i="13"/>
  <c r="EB19" i="13"/>
  <c r="EB35" i="13"/>
  <c r="EB51" i="13"/>
  <c r="EB67" i="13"/>
  <c r="EB83" i="13"/>
  <c r="EB99" i="13"/>
  <c r="EB115" i="13"/>
  <c r="EB131" i="13"/>
  <c r="EB147" i="13"/>
  <c r="EB163" i="13"/>
  <c r="EB179" i="13"/>
  <c r="EB195" i="13"/>
  <c r="EB211" i="13"/>
  <c r="EB227" i="13"/>
  <c r="EB243" i="13"/>
  <c r="EB259" i="13"/>
  <c r="EB275" i="13"/>
  <c r="EB291" i="13"/>
  <c r="EB307" i="13"/>
  <c r="DT9" i="13"/>
  <c r="DT25" i="13"/>
  <c r="DT41" i="13"/>
  <c r="DT57" i="13"/>
  <c r="DT73" i="13"/>
  <c r="DT89" i="13"/>
  <c r="DT105" i="13"/>
  <c r="DT121" i="13"/>
  <c r="DT137" i="13"/>
  <c r="DT153" i="13"/>
  <c r="DT169" i="13"/>
  <c r="DT185" i="13"/>
  <c r="DT201" i="13"/>
  <c r="DT217" i="13"/>
  <c r="DT233" i="13"/>
  <c r="DT249" i="13"/>
  <c r="DT265" i="13"/>
  <c r="DT281" i="13"/>
  <c r="EZ4" i="13"/>
  <c r="ER10" i="13"/>
  <c r="ER26" i="13"/>
  <c r="EJ13" i="13"/>
  <c r="EJ29" i="13"/>
  <c r="EJ45" i="13"/>
  <c r="EJ61" i="13"/>
  <c r="EJ77" i="13"/>
  <c r="EJ93" i="13"/>
  <c r="ER15" i="13"/>
  <c r="EJ18" i="13"/>
  <c r="EJ50" i="13"/>
  <c r="EJ82" i="13"/>
  <c r="EJ109" i="13"/>
  <c r="EB18" i="13"/>
  <c r="EB40" i="13"/>
  <c r="EB61" i="13"/>
  <c r="EB82" i="13"/>
  <c r="EB104" i="13"/>
  <c r="EB125" i="13"/>
  <c r="EB146" i="13"/>
  <c r="EB168" i="13"/>
  <c r="EB189" i="13"/>
  <c r="EB210" i="13"/>
  <c r="EB232" i="13"/>
  <c r="EB253" i="13"/>
  <c r="EB274" i="13"/>
  <c r="EB296" i="13"/>
  <c r="DT3" i="13"/>
  <c r="DT24" i="13"/>
  <c r="DT46" i="13"/>
  <c r="DT67" i="13"/>
  <c r="DT88" i="13"/>
  <c r="DT110" i="13"/>
  <c r="DT131" i="13"/>
  <c r="DT152" i="13"/>
  <c r="DT174" i="13"/>
  <c r="DT195" i="13"/>
  <c r="DT216" i="13"/>
  <c r="DT238" i="13"/>
  <c r="DT259" i="13"/>
  <c r="DT280" i="13"/>
  <c r="DT299" i="13"/>
  <c r="DT315" i="13"/>
  <c r="DT331" i="13"/>
  <c r="DT347" i="13"/>
  <c r="DT363" i="13"/>
  <c r="DT379" i="13"/>
  <c r="DT395" i="13"/>
  <c r="DT411" i="13"/>
  <c r="DT427" i="13"/>
  <c r="DT443" i="13"/>
  <c r="DT459" i="13"/>
  <c r="DT475" i="13"/>
  <c r="DT491" i="13"/>
  <c r="DT507" i="13"/>
  <c r="DT523" i="13"/>
  <c r="DT539" i="13"/>
  <c r="DT555" i="13"/>
  <c r="DT571" i="13"/>
  <c r="DT587" i="13"/>
  <c r="DL6" i="13"/>
  <c r="DL22" i="13"/>
  <c r="DL38" i="13"/>
  <c r="DL54" i="13"/>
  <c r="DL70" i="13"/>
  <c r="DL86" i="13"/>
  <c r="DL102" i="13"/>
  <c r="DL118" i="13"/>
  <c r="DL134" i="13"/>
  <c r="DL150" i="13"/>
  <c r="DL166" i="13"/>
  <c r="DL182" i="13"/>
  <c r="DL198" i="13"/>
  <c r="DL214" i="13"/>
  <c r="DL230" i="13"/>
  <c r="DL246" i="13"/>
  <c r="DL262" i="13"/>
  <c r="DL278" i="13"/>
  <c r="DL294" i="13"/>
  <c r="DL310" i="13"/>
  <c r="DL326" i="13"/>
  <c r="DL342" i="13"/>
  <c r="DL358" i="13"/>
  <c r="DL374" i="13"/>
  <c r="DL390" i="13"/>
  <c r="DL406" i="13"/>
  <c r="DL422" i="13"/>
  <c r="DL438" i="13"/>
  <c r="DL454" i="13"/>
  <c r="DL470" i="13"/>
  <c r="DL486" i="13"/>
  <c r="DL502" i="13"/>
  <c r="DL518" i="13"/>
  <c r="DL534" i="13"/>
  <c r="DL550" i="13"/>
  <c r="DL566" i="13"/>
  <c r="DL582" i="13"/>
  <c r="DL598" i="13"/>
  <c r="DL614" i="13"/>
  <c r="DL630" i="13"/>
  <c r="DL646" i="13"/>
  <c r="DL662" i="13"/>
  <c r="DL678" i="13"/>
  <c r="DL694" i="13"/>
  <c r="DL710" i="13"/>
  <c r="DL726" i="13"/>
  <c r="DL742" i="13"/>
  <c r="DL758" i="13"/>
  <c r="DL774" i="13"/>
  <c r="DL790" i="13"/>
  <c r="DL806" i="13"/>
  <c r="DL822" i="13"/>
  <c r="DL838" i="13"/>
  <c r="DL854" i="13"/>
  <c r="DL870" i="13"/>
  <c r="DL886" i="13"/>
  <c r="DL902" i="13"/>
  <c r="DL918" i="13"/>
  <c r="DL934" i="13"/>
  <c r="DL950" i="13"/>
  <c r="DL966" i="13"/>
  <c r="DL982" i="13"/>
  <c r="DL998" i="13"/>
  <c r="DL1014" i="13"/>
  <c r="DL1030" i="13"/>
  <c r="DL1046" i="13"/>
  <c r="DL1062" i="13"/>
  <c r="DL1078" i="13"/>
  <c r="DL1094" i="13"/>
  <c r="DL1110" i="13"/>
  <c r="CV4" i="13"/>
  <c r="CN12" i="13"/>
  <c r="CN28" i="13"/>
  <c r="CF2" i="13"/>
  <c r="CF18" i="13"/>
  <c r="CF34" i="13"/>
  <c r="CF50" i="13"/>
  <c r="CF66" i="13"/>
  <c r="CF82" i="13"/>
  <c r="CF98" i="13"/>
  <c r="CF114" i="13"/>
  <c r="CF130" i="13"/>
  <c r="BX15" i="13"/>
  <c r="BX31" i="13"/>
  <c r="BX47" i="13"/>
  <c r="BX63" i="13"/>
  <c r="BX79" i="13"/>
  <c r="BX95" i="13"/>
  <c r="BX111" i="13"/>
  <c r="BX127" i="13"/>
  <c r="BX143" i="13"/>
  <c r="BX159" i="13"/>
  <c r="BX175" i="13"/>
  <c r="BX191" i="13"/>
  <c r="BX207" i="13"/>
  <c r="BX223" i="13"/>
  <c r="BX239" i="13"/>
  <c r="BX255" i="13"/>
  <c r="BX271" i="13"/>
  <c r="BX287" i="13"/>
  <c r="BP15" i="13"/>
  <c r="BP31" i="13"/>
  <c r="BP47" i="13"/>
  <c r="BP63" i="13"/>
  <c r="BP79" i="13"/>
  <c r="BP95" i="13"/>
  <c r="BP111" i="13"/>
  <c r="BP127" i="13"/>
  <c r="BP143" i="13"/>
  <c r="BP159" i="13"/>
  <c r="BP175" i="13"/>
  <c r="BP191" i="13"/>
  <c r="BP207" i="13"/>
  <c r="BP223" i="13"/>
  <c r="BP239" i="13"/>
  <c r="BP255" i="13"/>
  <c r="BP271" i="13"/>
  <c r="BP287" i="13"/>
  <c r="BP303" i="13"/>
  <c r="BP319" i="13"/>
  <c r="BP335" i="13"/>
  <c r="BP351" i="13"/>
  <c r="BP367" i="13"/>
  <c r="BP383" i="13"/>
  <c r="BP399" i="13"/>
  <c r="BP415" i="13"/>
  <c r="BP431" i="13"/>
  <c r="BH5" i="13"/>
  <c r="AZ5" i="13"/>
  <c r="AZ21" i="13"/>
  <c r="AR4" i="13"/>
  <c r="AR20" i="13"/>
  <c r="AR36" i="13"/>
  <c r="AR52" i="13"/>
  <c r="AR68" i="13"/>
  <c r="AR84" i="13"/>
  <c r="AR100" i="13"/>
  <c r="AR116" i="13"/>
  <c r="AJ2" i="13"/>
  <c r="AJ18" i="13"/>
  <c r="AJ34" i="13"/>
  <c r="AJ50" i="13"/>
  <c r="AJ66" i="13"/>
  <c r="AJ82" i="13"/>
  <c r="AJ98" i="13"/>
  <c r="AJ114" i="13"/>
  <c r="AJ130" i="13"/>
  <c r="AJ146" i="13"/>
  <c r="AJ162" i="13"/>
  <c r="AJ178" i="13"/>
  <c r="AJ194" i="13"/>
  <c r="AJ210" i="13"/>
  <c r="AJ226" i="13"/>
  <c r="AJ242" i="13"/>
  <c r="AJ258" i="13"/>
  <c r="AJ274" i="13"/>
  <c r="AJ290" i="13"/>
  <c r="AJ306" i="13"/>
  <c r="AB11" i="13"/>
  <c r="AB27" i="13"/>
  <c r="AB43" i="13"/>
  <c r="AB59" i="13"/>
  <c r="AB75" i="13"/>
  <c r="AB91" i="13"/>
  <c r="AB107" i="13"/>
  <c r="AB123" i="13"/>
  <c r="AB139" i="13"/>
  <c r="AB155" i="13"/>
  <c r="AB171" i="13"/>
  <c r="AB187" i="13"/>
  <c r="AB203" i="13"/>
  <c r="AB219" i="13"/>
  <c r="AB235" i="13"/>
  <c r="AB251" i="13"/>
  <c r="AB267" i="13"/>
  <c r="AB283" i="13"/>
  <c r="AB299" i="13"/>
  <c r="AB315" i="13"/>
  <c r="AB331" i="13"/>
  <c r="AB347" i="13"/>
  <c r="AB363" i="13"/>
  <c r="AB379" i="13"/>
  <c r="AB395" i="13"/>
  <c r="AB411" i="13"/>
  <c r="AB427" i="13"/>
  <c r="AB443" i="13"/>
  <c r="AB459" i="13"/>
  <c r="AB475" i="13"/>
  <c r="AB491" i="13"/>
  <c r="AB507" i="13"/>
  <c r="AB523" i="13"/>
  <c r="AB539" i="13"/>
  <c r="AB555" i="13"/>
  <c r="AB571" i="13"/>
  <c r="AB587" i="13"/>
  <c r="AB603" i="13"/>
  <c r="AB619" i="13"/>
  <c r="AB635" i="13"/>
  <c r="AB651" i="13"/>
  <c r="AB667" i="13"/>
  <c r="AB683" i="13"/>
  <c r="T16" i="13"/>
  <c r="T32" i="13"/>
  <c r="T48" i="13"/>
  <c r="T64" i="13"/>
  <c r="T80" i="13"/>
  <c r="T96" i="13"/>
  <c r="T112" i="13"/>
  <c r="T128" i="13"/>
  <c r="T144" i="13"/>
  <c r="T160" i="13"/>
  <c r="T176" i="13"/>
  <c r="T192" i="13"/>
  <c r="T208" i="13"/>
  <c r="T224" i="13"/>
  <c r="T240" i="13"/>
  <c r="T256" i="13"/>
  <c r="T272" i="13"/>
  <c r="T288" i="13"/>
  <c r="T304" i="13"/>
  <c r="T320" i="13"/>
  <c r="T336" i="13"/>
  <c r="T352" i="13"/>
  <c r="T368" i="13"/>
  <c r="T384" i="13"/>
  <c r="T400" i="13"/>
  <c r="T416" i="13"/>
  <c r="T432" i="13"/>
  <c r="T448" i="13"/>
  <c r="T464" i="13"/>
  <c r="T480" i="13"/>
  <c r="T496" i="13"/>
  <c r="T512" i="13"/>
  <c r="AB599" i="13"/>
  <c r="AB663" i="13"/>
  <c r="T44" i="13"/>
  <c r="T108" i="13"/>
  <c r="T172" i="13"/>
  <c r="T236" i="13"/>
  <c r="T300" i="13"/>
  <c r="T364" i="13"/>
  <c r="T428" i="13"/>
  <c r="T476" i="13"/>
  <c r="T508" i="13"/>
  <c r="T528" i="13"/>
  <c r="T544" i="13"/>
  <c r="T560" i="13"/>
  <c r="T576" i="13"/>
  <c r="T592" i="13"/>
  <c r="T608" i="13"/>
  <c r="T624" i="13"/>
  <c r="T640" i="13"/>
  <c r="T656" i="13"/>
  <c r="T672" i="13"/>
  <c r="T688" i="13"/>
  <c r="T704" i="13"/>
  <c r="T720" i="13"/>
  <c r="T736" i="13"/>
  <c r="T752" i="13"/>
  <c r="T768" i="13"/>
  <c r="T784" i="13"/>
  <c r="T800" i="13"/>
  <c r="T816" i="13"/>
  <c r="T832" i="13"/>
  <c r="T848" i="13"/>
  <c r="T864" i="13"/>
  <c r="T880" i="13"/>
  <c r="T896" i="13"/>
  <c r="T912" i="13"/>
  <c r="T928" i="13"/>
  <c r="T944" i="13"/>
  <c r="T960" i="13"/>
  <c r="T976" i="13"/>
  <c r="T992" i="13"/>
  <c r="T1008" i="13"/>
  <c r="T1024" i="13"/>
  <c r="T1040" i="13"/>
  <c r="T1056" i="13"/>
  <c r="T1072" i="13"/>
  <c r="T1088" i="13"/>
  <c r="T1104" i="13"/>
  <c r="T1120" i="13"/>
  <c r="T1136" i="13"/>
  <c r="T1152" i="13"/>
  <c r="T1168" i="13"/>
  <c r="T1184" i="13"/>
  <c r="T1200" i="13"/>
  <c r="T1216" i="13"/>
  <c r="ER17" i="13"/>
  <c r="EJ20" i="13"/>
  <c r="EJ52" i="13"/>
  <c r="EJ84" i="13"/>
  <c r="EJ110" i="13"/>
  <c r="EB20" i="13"/>
  <c r="EB41" i="13"/>
  <c r="EB62" i="13"/>
  <c r="EB84" i="13"/>
  <c r="EB105" i="13"/>
  <c r="EB126" i="13"/>
  <c r="EB148" i="13"/>
  <c r="EB169" i="13"/>
  <c r="EB190" i="13"/>
  <c r="EB212" i="13"/>
  <c r="EB233" i="13"/>
  <c r="EB254" i="13"/>
  <c r="EB276" i="13"/>
  <c r="EB297" i="13"/>
  <c r="DT4" i="13"/>
  <c r="DT26" i="13"/>
  <c r="DT47" i="13"/>
  <c r="DT68" i="13"/>
  <c r="DT90" i="13"/>
  <c r="DT111" i="13"/>
  <c r="DT132" i="13"/>
  <c r="DT154" i="13"/>
  <c r="DT175" i="13"/>
  <c r="DT196" i="13"/>
  <c r="DT218" i="13"/>
  <c r="DT239" i="13"/>
  <c r="DT260" i="13"/>
  <c r="DT282" i="13"/>
  <c r="DT300" i="13"/>
  <c r="DT316" i="13"/>
  <c r="DT332" i="13"/>
  <c r="DT348" i="13"/>
  <c r="DT364" i="13"/>
  <c r="DT380" i="13"/>
  <c r="DT396" i="13"/>
  <c r="DT412" i="13"/>
  <c r="DT428" i="13"/>
  <c r="DT444" i="13"/>
  <c r="DT460" i="13"/>
  <c r="DT476" i="13"/>
  <c r="DT492" i="13"/>
  <c r="DT508" i="13"/>
  <c r="DT524" i="13"/>
  <c r="DT540" i="13"/>
  <c r="DT556" i="13"/>
  <c r="DT572" i="13"/>
  <c r="DT588" i="13"/>
  <c r="DL7" i="13"/>
  <c r="DL23" i="13"/>
  <c r="DL39" i="13"/>
  <c r="DL55" i="13"/>
  <c r="DL71" i="13"/>
  <c r="DL87" i="13"/>
  <c r="DL103" i="13"/>
  <c r="DL119" i="13"/>
  <c r="DL135" i="13"/>
  <c r="DL151" i="13"/>
  <c r="DL167" i="13"/>
  <c r="DL183" i="13"/>
  <c r="DL199" i="13"/>
  <c r="DL215" i="13"/>
  <c r="DL231" i="13"/>
  <c r="DL247" i="13"/>
  <c r="DL263" i="13"/>
  <c r="DL279" i="13"/>
  <c r="DL295" i="13"/>
  <c r="DL311" i="13"/>
  <c r="DL327" i="13"/>
  <c r="DL343" i="13"/>
  <c r="DL359" i="13"/>
  <c r="DL375" i="13"/>
  <c r="DL391" i="13"/>
  <c r="DL407" i="13"/>
  <c r="DL423" i="13"/>
  <c r="DL439" i="13"/>
  <c r="DL455" i="13"/>
  <c r="DL471" i="13"/>
  <c r="DL487" i="13"/>
  <c r="DL503" i="13"/>
  <c r="DL519" i="13"/>
  <c r="DL535" i="13"/>
  <c r="DL551" i="13"/>
  <c r="DL567" i="13"/>
  <c r="DL583" i="13"/>
  <c r="DL599" i="13"/>
  <c r="DL615" i="13"/>
  <c r="DL631" i="13"/>
  <c r="DL647" i="13"/>
  <c r="DL663" i="13"/>
  <c r="DL679" i="13"/>
  <c r="DL695" i="13"/>
  <c r="DL711" i="13"/>
  <c r="DL727" i="13"/>
  <c r="DL743" i="13"/>
  <c r="DL759" i="13"/>
  <c r="DL775" i="13"/>
  <c r="DL791" i="13"/>
  <c r="DL807" i="13"/>
  <c r="DL823" i="13"/>
  <c r="DL839" i="13"/>
  <c r="DL855" i="13"/>
  <c r="DL871" i="13"/>
  <c r="DL887" i="13"/>
  <c r="DL903" i="13"/>
  <c r="DL919" i="13"/>
  <c r="DL935" i="13"/>
  <c r="DL951" i="13"/>
  <c r="DL967" i="13"/>
  <c r="DL983" i="13"/>
  <c r="DL999" i="13"/>
  <c r="DL1015" i="13"/>
  <c r="DL1031" i="13"/>
  <c r="DL1047" i="13"/>
  <c r="DL1063" i="13"/>
  <c r="DL1079" i="13"/>
  <c r="DL1095" i="13"/>
  <c r="DL1111" i="13"/>
  <c r="CV5" i="13"/>
  <c r="CN9" i="13"/>
  <c r="CN25" i="13"/>
  <c r="CN41" i="13"/>
  <c r="CF15" i="13"/>
  <c r="CF31" i="13"/>
  <c r="CF47" i="13"/>
  <c r="CF63" i="13"/>
  <c r="CF79" i="13"/>
  <c r="CF95" i="13"/>
  <c r="CF111" i="13"/>
  <c r="CF127" i="13"/>
  <c r="BX16" i="13"/>
  <c r="BX32" i="13"/>
  <c r="BX48" i="13"/>
  <c r="BX64" i="13"/>
  <c r="BX80" i="13"/>
  <c r="BX96" i="13"/>
  <c r="BX112" i="13"/>
  <c r="BX128" i="13"/>
  <c r="BX144" i="13"/>
  <c r="BX160" i="13"/>
  <c r="BX176" i="13"/>
  <c r="BX192" i="13"/>
  <c r="BX208" i="13"/>
  <c r="BX224" i="13"/>
  <c r="BX240" i="13"/>
  <c r="BX256" i="13"/>
  <c r="BX272" i="13"/>
  <c r="BP4" i="13"/>
  <c r="BP20" i="13"/>
  <c r="BP36" i="13"/>
  <c r="BP52" i="13"/>
  <c r="BP68" i="13"/>
  <c r="BP84" i="13"/>
  <c r="BP100" i="13"/>
  <c r="BP116" i="13"/>
  <c r="BP132" i="13"/>
  <c r="BP148" i="13"/>
  <c r="BP164" i="13"/>
  <c r="BP180" i="13"/>
  <c r="BP196" i="13"/>
  <c r="BP212" i="13"/>
  <c r="BP228" i="13"/>
  <c r="BP244" i="13"/>
  <c r="BP260" i="13"/>
  <c r="BP276" i="13"/>
  <c r="BP292" i="13"/>
  <c r="BP308" i="13"/>
  <c r="BP324" i="13"/>
  <c r="BP340" i="13"/>
  <c r="BP356" i="13"/>
  <c r="BP372" i="13"/>
  <c r="BP388" i="13"/>
  <c r="BP404" i="13"/>
  <c r="BP420" i="13"/>
  <c r="BP436" i="13"/>
  <c r="BH10" i="13"/>
  <c r="AZ10" i="13"/>
  <c r="AZ26" i="13"/>
  <c r="AR5" i="13"/>
  <c r="AR21" i="13"/>
  <c r="AR37" i="13"/>
  <c r="AR53" i="13"/>
  <c r="AR69" i="13"/>
  <c r="AR85" i="13"/>
  <c r="AR101" i="13"/>
  <c r="AR117" i="13"/>
  <c r="AJ3" i="13"/>
  <c r="AJ19" i="13"/>
  <c r="AJ35" i="13"/>
  <c r="AJ51" i="13"/>
  <c r="AJ67" i="13"/>
  <c r="AJ83" i="13"/>
  <c r="AJ99" i="13"/>
  <c r="AJ115" i="13"/>
  <c r="AJ131" i="13"/>
  <c r="AJ147" i="13"/>
  <c r="AJ163" i="13"/>
  <c r="AJ179" i="13"/>
  <c r="AJ195" i="13"/>
  <c r="AJ211" i="13"/>
  <c r="AJ227" i="13"/>
  <c r="AJ243" i="13"/>
  <c r="AJ259" i="13"/>
  <c r="AJ275" i="13"/>
  <c r="AJ291" i="13"/>
  <c r="AJ307" i="13"/>
  <c r="AB16" i="13"/>
  <c r="AB32" i="13"/>
  <c r="AB48" i="13"/>
  <c r="AB64" i="13"/>
  <c r="AB80" i="13"/>
  <c r="AB96" i="13"/>
  <c r="AB112" i="13"/>
  <c r="AB128" i="13"/>
  <c r="AB144" i="13"/>
  <c r="AB160" i="13"/>
  <c r="AB176" i="13"/>
  <c r="AB192" i="13"/>
  <c r="AB208" i="13"/>
  <c r="AB224" i="13"/>
  <c r="AB240" i="13"/>
  <c r="AB256" i="13"/>
  <c r="AB272" i="13"/>
  <c r="AB288" i="13"/>
  <c r="AB304" i="13"/>
  <c r="AB320" i="13"/>
  <c r="AB336" i="13"/>
  <c r="AB352" i="13"/>
  <c r="AB368" i="13"/>
  <c r="AB384" i="13"/>
  <c r="AB400" i="13"/>
  <c r="AB416" i="13"/>
  <c r="AB432" i="13"/>
  <c r="AB448" i="13"/>
  <c r="AB464" i="13"/>
  <c r="AB480" i="13"/>
  <c r="AB496" i="13"/>
  <c r="AB512" i="13"/>
  <c r="AB528" i="13"/>
  <c r="AB544" i="13"/>
  <c r="AB560" i="13"/>
  <c r="AB576" i="13"/>
  <c r="AB592" i="13"/>
  <c r="AB608" i="13"/>
  <c r="AB624" i="13"/>
  <c r="AB640" i="13"/>
  <c r="AB656" i="13"/>
  <c r="AB672" i="13"/>
  <c r="T1" i="13"/>
  <c r="T17" i="13"/>
  <c r="T33" i="13"/>
  <c r="T49" i="13"/>
  <c r="T65" i="13"/>
  <c r="T81" i="13"/>
  <c r="T97" i="13"/>
  <c r="T113" i="13"/>
  <c r="AB615" i="13"/>
  <c r="AB679" i="13"/>
  <c r="T60" i="13"/>
  <c r="T124" i="13"/>
  <c r="T188" i="13"/>
  <c r="T252" i="13"/>
  <c r="T316" i="13"/>
  <c r="T380" i="13"/>
  <c r="T444" i="13"/>
  <c r="T488" i="13"/>
  <c r="T516" i="13"/>
  <c r="T532" i="13"/>
  <c r="T548" i="13"/>
  <c r="T564" i="13"/>
  <c r="T580" i="13"/>
  <c r="T596" i="13"/>
  <c r="T612" i="13"/>
  <c r="T628" i="13"/>
  <c r="T644" i="13"/>
  <c r="T660" i="13"/>
  <c r="T676" i="13"/>
  <c r="T692" i="13"/>
  <c r="T708" i="13"/>
  <c r="T724" i="13"/>
  <c r="T740" i="13"/>
  <c r="T756" i="13"/>
  <c r="T772" i="13"/>
  <c r="T788" i="13"/>
  <c r="T804" i="13"/>
  <c r="T820" i="13"/>
  <c r="T836" i="13"/>
  <c r="T852" i="13"/>
  <c r="T868" i="13"/>
  <c r="T884" i="13"/>
  <c r="T900" i="13"/>
  <c r="T916" i="13"/>
  <c r="T932" i="13"/>
  <c r="T948" i="13"/>
  <c r="T964" i="13"/>
  <c r="T980" i="13"/>
  <c r="T996" i="13"/>
  <c r="T1012" i="13"/>
  <c r="T1028" i="13"/>
  <c r="T1044" i="13"/>
  <c r="T1060" i="13"/>
  <c r="T1076" i="13"/>
  <c r="T1092" i="13"/>
  <c r="T1108" i="13"/>
  <c r="T1124" i="13"/>
  <c r="T1140" i="13"/>
  <c r="T1156" i="13"/>
  <c r="T1172" i="13"/>
  <c r="T1188" i="13"/>
  <c r="T1204" i="13"/>
  <c r="EZ1" i="13"/>
  <c r="ER25" i="13"/>
  <c r="EJ28" i="13"/>
  <c r="EJ60" i="13"/>
  <c r="EJ92" i="13"/>
  <c r="EB4" i="13"/>
  <c r="EB25" i="13"/>
  <c r="EB46" i="13"/>
  <c r="EB68" i="13"/>
  <c r="EB89" i="13"/>
  <c r="EB110" i="13"/>
  <c r="EB132" i="13"/>
  <c r="EB153" i="13"/>
  <c r="EB174" i="13"/>
  <c r="EB196" i="13"/>
  <c r="EB217" i="13"/>
  <c r="EB238" i="13"/>
  <c r="EB260" i="13"/>
  <c r="EB281" i="13"/>
  <c r="EB302" i="13"/>
  <c r="DT10" i="13"/>
  <c r="DT31" i="13"/>
  <c r="DT52" i="13"/>
  <c r="DT74" i="13"/>
  <c r="DT95" i="13"/>
  <c r="DT116" i="13"/>
  <c r="DT138" i="13"/>
  <c r="DT159" i="13"/>
  <c r="DT180" i="13"/>
  <c r="DT202" i="13"/>
  <c r="DT223" i="13"/>
  <c r="DT244" i="13"/>
  <c r="DT266" i="13"/>
  <c r="DT287" i="13"/>
  <c r="DT304" i="13"/>
  <c r="DT320" i="13"/>
  <c r="DT336" i="13"/>
  <c r="DT352" i="13"/>
  <c r="DT368" i="13"/>
  <c r="DT384" i="13"/>
  <c r="DT400" i="13"/>
  <c r="DT416" i="13"/>
  <c r="DT432" i="13"/>
  <c r="DT448" i="13"/>
  <c r="DT464" i="13"/>
  <c r="DT480" i="13"/>
  <c r="DT496" i="13"/>
  <c r="DT512" i="13"/>
  <c r="DT528" i="13"/>
  <c r="DT544" i="13"/>
  <c r="DT560" i="13"/>
  <c r="DT576" i="13"/>
  <c r="DT592" i="13"/>
  <c r="DL11" i="13"/>
  <c r="DL27" i="13"/>
  <c r="DL43" i="13"/>
  <c r="DL59" i="13"/>
  <c r="DL75" i="13"/>
  <c r="DL91" i="13"/>
  <c r="DL107" i="13"/>
  <c r="DL123" i="13"/>
  <c r="DL139" i="13"/>
  <c r="DL155" i="13"/>
  <c r="DL171" i="13"/>
  <c r="DL187" i="13"/>
  <c r="DL203" i="13"/>
  <c r="DL219" i="13"/>
  <c r="DL235" i="13"/>
  <c r="DL251" i="13"/>
  <c r="DL267" i="13"/>
  <c r="DL283" i="13"/>
  <c r="DL299" i="13"/>
  <c r="DL315" i="13"/>
  <c r="DL331" i="13"/>
  <c r="DL347" i="13"/>
  <c r="DL363" i="13"/>
  <c r="DL379" i="13"/>
  <c r="DL395" i="13"/>
  <c r="DL411" i="13"/>
  <c r="DL427" i="13"/>
  <c r="DL443" i="13"/>
  <c r="DL459" i="13"/>
  <c r="DL475" i="13"/>
  <c r="DL491" i="13"/>
  <c r="DL507" i="13"/>
  <c r="DL523" i="13"/>
  <c r="DL539" i="13"/>
  <c r="DL555" i="13"/>
  <c r="DL571" i="13"/>
  <c r="DL587" i="13"/>
  <c r="DL603" i="13"/>
  <c r="DL619" i="13"/>
  <c r="DL635" i="13"/>
  <c r="DL651" i="13"/>
  <c r="DL667" i="13"/>
  <c r="DL683" i="13"/>
  <c r="DL699" i="13"/>
  <c r="DL715" i="13"/>
  <c r="DL731" i="13"/>
  <c r="DL747" i="13"/>
  <c r="DL763" i="13"/>
  <c r="DL779" i="13"/>
  <c r="DL795" i="13"/>
  <c r="DL811" i="13"/>
  <c r="DL827" i="13"/>
  <c r="DL843" i="13"/>
  <c r="DL859" i="13"/>
  <c r="DL875" i="13"/>
  <c r="DL891" i="13"/>
  <c r="DL907" i="13"/>
  <c r="DL923" i="13"/>
  <c r="DL939" i="13"/>
  <c r="DL955" i="13"/>
  <c r="DL971" i="13"/>
  <c r="DL987" i="13"/>
  <c r="DL1003" i="13"/>
  <c r="DL1019" i="13"/>
  <c r="DL1035" i="13"/>
  <c r="DL1051" i="13"/>
  <c r="DL1067" i="13"/>
  <c r="DL1083" i="13"/>
  <c r="DL1099" i="13"/>
  <c r="DL1115" i="13"/>
  <c r="CV9" i="13"/>
  <c r="CN13" i="13"/>
  <c r="CN29" i="13"/>
  <c r="CF3" i="13"/>
  <c r="CF19" i="13"/>
  <c r="CF35" i="13"/>
  <c r="CF51" i="13"/>
  <c r="CF67" i="13"/>
  <c r="CF83" i="13"/>
  <c r="CF99" i="13"/>
  <c r="CF115" i="13"/>
  <c r="BX4" i="13"/>
  <c r="BX20" i="13"/>
  <c r="BX36" i="13"/>
  <c r="BX52" i="13"/>
  <c r="BX68" i="13"/>
  <c r="BX84" i="13"/>
  <c r="BX100" i="13"/>
  <c r="BX116" i="13"/>
  <c r="BX132" i="13"/>
  <c r="BX148" i="13"/>
  <c r="BX164" i="13"/>
  <c r="BX180" i="13"/>
  <c r="BX196" i="13"/>
  <c r="BX212" i="13"/>
  <c r="BX228" i="13"/>
  <c r="BX244" i="13"/>
  <c r="BX260" i="13"/>
  <c r="BX276" i="13"/>
  <c r="BP8" i="13"/>
  <c r="BP24" i="13"/>
  <c r="BP40" i="13"/>
  <c r="BP56" i="13"/>
  <c r="BP72" i="13"/>
  <c r="BP88" i="13"/>
  <c r="BP104" i="13"/>
  <c r="BP120" i="13"/>
  <c r="BP136" i="13"/>
  <c r="BP152" i="13"/>
  <c r="BP168" i="13"/>
  <c r="BP184" i="13"/>
  <c r="BP200" i="13"/>
  <c r="BP216" i="13"/>
  <c r="BP232" i="13"/>
  <c r="BP248" i="13"/>
  <c r="BP264" i="13"/>
  <c r="BP280" i="13"/>
  <c r="BP296" i="13"/>
  <c r="BP312" i="13"/>
  <c r="BP328" i="13"/>
  <c r="BP344" i="13"/>
  <c r="BP360" i="13"/>
  <c r="BP376" i="13"/>
  <c r="BP392" i="13"/>
  <c r="BP408" i="13"/>
  <c r="BP424" i="13"/>
  <c r="BP440" i="13"/>
  <c r="BH14" i="13"/>
  <c r="AZ14" i="13"/>
  <c r="AZ30" i="13"/>
  <c r="AR9" i="13"/>
  <c r="AR25" i="13"/>
  <c r="AR41" i="13"/>
  <c r="AR57" i="13"/>
  <c r="AR73" i="13"/>
  <c r="AR89" i="13"/>
  <c r="AR105" i="13"/>
  <c r="AR121" i="13"/>
  <c r="AJ7" i="13"/>
  <c r="AJ23" i="13"/>
  <c r="AJ39" i="13"/>
  <c r="AJ55" i="13"/>
  <c r="AJ71" i="13"/>
  <c r="AJ87" i="13"/>
  <c r="AJ103" i="13"/>
  <c r="AJ119" i="13"/>
  <c r="AJ135" i="13"/>
  <c r="AJ151" i="13"/>
  <c r="AJ167" i="13"/>
  <c r="AJ183" i="13"/>
  <c r="AJ199" i="13"/>
  <c r="AJ215" i="13"/>
  <c r="AJ231" i="13"/>
  <c r="AJ247" i="13"/>
  <c r="AJ263" i="13"/>
  <c r="AJ279" i="13"/>
  <c r="AJ295" i="13"/>
  <c r="AB4" i="13"/>
  <c r="AB20" i="13"/>
  <c r="AB36" i="13"/>
  <c r="AB52" i="13"/>
  <c r="AB68" i="13"/>
  <c r="AB84" i="13"/>
  <c r="AB100" i="13"/>
  <c r="AB116" i="13"/>
  <c r="AB132" i="13"/>
  <c r="AB148" i="13"/>
  <c r="AB164" i="13"/>
  <c r="AB180" i="13"/>
  <c r="AB196" i="13"/>
  <c r="AB212" i="13"/>
  <c r="AB228" i="13"/>
  <c r="AB244" i="13"/>
  <c r="AB260" i="13"/>
  <c r="AB276" i="13"/>
  <c r="AB292" i="13"/>
  <c r="AB308" i="13"/>
  <c r="AB324" i="13"/>
  <c r="AB340" i="13"/>
  <c r="AB356" i="13"/>
  <c r="AB372" i="13"/>
  <c r="AB388" i="13"/>
  <c r="AB404" i="13"/>
  <c r="AB420" i="13"/>
  <c r="AB436" i="13"/>
  <c r="AB452" i="13"/>
  <c r="AB468" i="13"/>
  <c r="AB484" i="13"/>
  <c r="AB500" i="13"/>
  <c r="AB516" i="13"/>
  <c r="AB532" i="13"/>
  <c r="AB548" i="13"/>
  <c r="AB564" i="13"/>
  <c r="AB580" i="13"/>
  <c r="AB596" i="13"/>
  <c r="AB612" i="13"/>
  <c r="AB628" i="13"/>
  <c r="AB644" i="13"/>
  <c r="AB660" i="13"/>
  <c r="AB676" i="13"/>
  <c r="T5" i="13"/>
  <c r="T21" i="13"/>
  <c r="T37" i="13"/>
  <c r="T53" i="13"/>
  <c r="T69" i="13"/>
  <c r="T85" i="13"/>
  <c r="T101" i="13"/>
  <c r="T117" i="13"/>
  <c r="T133" i="13"/>
  <c r="T149" i="13"/>
  <c r="T165" i="13"/>
  <c r="T181" i="13"/>
  <c r="T197" i="13"/>
  <c r="T213" i="13"/>
  <c r="T229" i="13"/>
  <c r="T245" i="13"/>
  <c r="T261" i="13"/>
  <c r="T277" i="13"/>
  <c r="T293" i="13"/>
  <c r="T309" i="13"/>
  <c r="T325" i="13"/>
  <c r="T341" i="13"/>
  <c r="T357" i="13"/>
  <c r="T373" i="13"/>
  <c r="T389" i="13"/>
  <c r="T405" i="13"/>
  <c r="T421" i="13"/>
  <c r="T437" i="13"/>
  <c r="T453" i="13"/>
  <c r="T469" i="13"/>
  <c r="T485" i="13"/>
  <c r="T501" i="13"/>
  <c r="T517" i="13"/>
  <c r="T533" i="13"/>
  <c r="AB567" i="13"/>
  <c r="AB631" i="13"/>
  <c r="T12" i="13"/>
  <c r="T76" i="13"/>
  <c r="T140" i="13"/>
  <c r="T204" i="13"/>
  <c r="T268" i="13"/>
  <c r="T332" i="13"/>
  <c r="T396" i="13"/>
  <c r="T460" i="13"/>
  <c r="T492" i="13"/>
  <c r="T520" i="13"/>
  <c r="T536" i="13"/>
  <c r="T552" i="13"/>
  <c r="T568" i="13"/>
  <c r="T584" i="13"/>
  <c r="T600" i="13"/>
  <c r="T616" i="13"/>
  <c r="T632" i="13"/>
  <c r="T648" i="13"/>
  <c r="T664" i="13"/>
  <c r="T680" i="13"/>
  <c r="T696" i="13"/>
  <c r="T712" i="13"/>
  <c r="T728" i="13"/>
  <c r="T744" i="13"/>
  <c r="T760" i="13"/>
  <c r="T776" i="13"/>
  <c r="T792" i="13"/>
  <c r="T808" i="13"/>
  <c r="T824" i="13"/>
  <c r="T840" i="13"/>
  <c r="T856" i="13"/>
  <c r="T872" i="13"/>
  <c r="T888" i="13"/>
  <c r="T904" i="13"/>
  <c r="T920" i="13"/>
  <c r="T936" i="13"/>
  <c r="T952" i="13"/>
  <c r="T968" i="13"/>
  <c r="T984" i="13"/>
  <c r="T1000" i="13"/>
  <c r="T1016" i="13"/>
  <c r="T1032" i="13"/>
  <c r="T1048" i="13"/>
  <c r="T1064" i="13"/>
  <c r="T1080" i="13"/>
  <c r="T1096" i="13"/>
  <c r="T1112" i="13"/>
  <c r="T1128" i="13"/>
  <c r="T1144" i="13"/>
  <c r="T1160" i="13"/>
  <c r="T1176" i="13"/>
  <c r="T1192" i="13"/>
  <c r="T1208" i="13"/>
  <c r="ER1" i="13"/>
  <c r="EJ4" i="13"/>
  <c r="EJ36" i="13"/>
  <c r="EJ68" i="13"/>
  <c r="EJ100" i="13"/>
  <c r="EB9" i="13"/>
  <c r="EB30" i="13"/>
  <c r="EB52" i="13"/>
  <c r="EB73" i="13"/>
  <c r="EB94" i="13"/>
  <c r="EB116" i="13"/>
  <c r="EB137" i="13"/>
  <c r="EB158" i="13"/>
  <c r="EB180" i="13"/>
  <c r="EB201" i="13"/>
  <c r="EB222" i="13"/>
  <c r="EB244" i="13"/>
  <c r="EB265" i="13"/>
  <c r="EB286" i="13"/>
  <c r="EB308" i="13"/>
  <c r="DT15" i="13"/>
  <c r="DT36" i="13"/>
  <c r="DT58" i="13"/>
  <c r="DT79" i="13"/>
  <c r="DT100" i="13"/>
  <c r="DT122" i="13"/>
  <c r="DT143" i="13"/>
  <c r="DT164" i="13"/>
  <c r="DT186" i="13"/>
  <c r="DT207" i="13"/>
  <c r="DT228" i="13"/>
  <c r="DT250" i="13"/>
  <c r="DT271" i="13"/>
  <c r="DT292" i="13"/>
  <c r="DT308" i="13"/>
  <c r="DT324" i="13"/>
  <c r="DT340" i="13"/>
  <c r="DT356" i="13"/>
  <c r="DT372" i="13"/>
  <c r="DT388" i="13"/>
  <c r="DT404" i="13"/>
  <c r="DT420" i="13"/>
  <c r="DT436" i="13"/>
  <c r="DT452" i="13"/>
  <c r="DT468" i="13"/>
  <c r="DT484" i="13"/>
  <c r="DT500" i="13"/>
  <c r="DT516" i="13"/>
  <c r="DT532" i="13"/>
  <c r="DT548" i="13"/>
  <c r="DT564" i="13"/>
  <c r="DT580" i="13"/>
  <c r="DT596" i="13"/>
  <c r="DL15" i="13"/>
  <c r="DL31" i="13"/>
  <c r="DL47" i="13"/>
  <c r="DL63" i="13"/>
  <c r="DL79" i="13"/>
  <c r="DL95" i="13"/>
  <c r="DL111" i="13"/>
  <c r="DL127" i="13"/>
  <c r="DL143" i="13"/>
  <c r="DL159" i="13"/>
  <c r="DL175" i="13"/>
  <c r="DL191" i="13"/>
  <c r="DL207" i="13"/>
  <c r="DL223" i="13"/>
  <c r="DL239" i="13"/>
  <c r="DL255" i="13"/>
  <c r="DL271" i="13"/>
  <c r="DL287" i="13"/>
  <c r="DL303" i="13"/>
  <c r="DL319" i="13"/>
  <c r="DL335" i="13"/>
  <c r="DL351" i="13"/>
  <c r="DL367" i="13"/>
  <c r="DL383" i="13"/>
  <c r="DL399" i="13"/>
  <c r="DL415" i="13"/>
  <c r="DL431" i="13"/>
  <c r="DL447" i="13"/>
  <c r="DL463" i="13"/>
  <c r="DL479" i="13"/>
  <c r="DL495" i="13"/>
  <c r="DL511" i="13"/>
  <c r="DL527" i="13"/>
  <c r="DL543" i="13"/>
  <c r="DL559" i="13"/>
  <c r="DL575" i="13"/>
  <c r="DL591" i="13"/>
  <c r="DL607" i="13"/>
  <c r="DL623" i="13"/>
  <c r="DL639" i="13"/>
  <c r="DL655" i="13"/>
  <c r="DL671" i="13"/>
  <c r="DL687" i="13"/>
  <c r="DL703" i="13"/>
  <c r="DL719" i="13"/>
  <c r="DL735" i="13"/>
  <c r="DL751" i="13"/>
  <c r="DL767" i="13"/>
  <c r="DL783" i="13"/>
  <c r="DL799" i="13"/>
  <c r="DL815" i="13"/>
  <c r="DL831" i="13"/>
  <c r="DL847" i="13"/>
  <c r="DL863" i="13"/>
  <c r="DL879" i="13"/>
  <c r="DL895" i="13"/>
  <c r="DL911" i="13"/>
  <c r="DL927" i="13"/>
  <c r="DL943" i="13"/>
  <c r="DL959" i="13"/>
  <c r="DL975" i="13"/>
  <c r="DL991" i="13"/>
  <c r="DL1007" i="13"/>
  <c r="DL1023" i="13"/>
  <c r="DL1039" i="13"/>
  <c r="DL1055" i="13"/>
  <c r="DL1071" i="13"/>
  <c r="DL1087" i="13"/>
  <c r="DL1103" i="13"/>
  <c r="DD3" i="13"/>
  <c r="CN1" i="13"/>
  <c r="CN17" i="13"/>
  <c r="CN33" i="13"/>
  <c r="CF7" i="13"/>
  <c r="CF23" i="13"/>
  <c r="CF39" i="13"/>
  <c r="CF55" i="13"/>
  <c r="CF71" i="13"/>
  <c r="CF87" i="13"/>
  <c r="CF103" i="13"/>
  <c r="CF119" i="13"/>
  <c r="BX8" i="13"/>
  <c r="BX24" i="13"/>
  <c r="BX40" i="13"/>
  <c r="BX56" i="13"/>
  <c r="BX72" i="13"/>
  <c r="BX88" i="13"/>
  <c r="BX104" i="13"/>
  <c r="BX120" i="13"/>
  <c r="BX136" i="13"/>
  <c r="BX152" i="13"/>
  <c r="BX168" i="13"/>
  <c r="BX184" i="13"/>
  <c r="BX200" i="13"/>
  <c r="BX216" i="13"/>
  <c r="BX232" i="13"/>
  <c r="BX248" i="13"/>
  <c r="BX264" i="13"/>
  <c r="BX280" i="13"/>
  <c r="BP12" i="13"/>
  <c r="BP28" i="13"/>
  <c r="BP44" i="13"/>
  <c r="BP60" i="13"/>
  <c r="BP76" i="13"/>
  <c r="BP92" i="13"/>
  <c r="BP108" i="13"/>
  <c r="BP124" i="13"/>
  <c r="BP140" i="13"/>
  <c r="BP156" i="13"/>
  <c r="BP172" i="13"/>
  <c r="BP188" i="13"/>
  <c r="BP204" i="13"/>
  <c r="BP220" i="13"/>
  <c r="BP236" i="13"/>
  <c r="BP252" i="13"/>
  <c r="BP268" i="13"/>
  <c r="BP284" i="13"/>
  <c r="BP300" i="13"/>
  <c r="BP316" i="13"/>
  <c r="BP332" i="13"/>
  <c r="BP348" i="13"/>
  <c r="BP364" i="13"/>
  <c r="BP380" i="13"/>
  <c r="BP396" i="13"/>
  <c r="BP412" i="13"/>
  <c r="BP428" i="13"/>
  <c r="BH2" i="13"/>
  <c r="AZ2" i="13"/>
  <c r="AZ18" i="13"/>
  <c r="AZ34" i="13"/>
  <c r="AR13" i="13"/>
  <c r="AR29" i="13"/>
  <c r="AR45" i="13"/>
  <c r="AR61" i="13"/>
  <c r="AR77" i="13"/>
  <c r="AR93" i="13"/>
  <c r="AR109" i="13"/>
  <c r="AR125" i="13"/>
  <c r="AJ11" i="13"/>
  <c r="AJ27" i="13"/>
  <c r="AJ43" i="13"/>
  <c r="AJ59" i="13"/>
  <c r="AJ75" i="13"/>
  <c r="AJ91" i="13"/>
  <c r="AJ107" i="13"/>
  <c r="AJ123" i="13"/>
  <c r="AJ139" i="13"/>
  <c r="AJ155" i="13"/>
  <c r="AJ171" i="13"/>
  <c r="AJ187" i="13"/>
  <c r="AJ203" i="13"/>
  <c r="AJ219" i="13"/>
  <c r="AJ235" i="13"/>
  <c r="AJ251" i="13"/>
  <c r="AJ267" i="13"/>
  <c r="AJ283" i="13"/>
  <c r="AJ299" i="13"/>
  <c r="AB8" i="13"/>
  <c r="AB24" i="13"/>
  <c r="AB40" i="13"/>
  <c r="AB56" i="13"/>
  <c r="AB72" i="13"/>
  <c r="AB88" i="13"/>
  <c r="AB104" i="13"/>
  <c r="AB120" i="13"/>
  <c r="AB136" i="13"/>
  <c r="AB152" i="13"/>
  <c r="AB168" i="13"/>
  <c r="AB184" i="13"/>
  <c r="AB200" i="13"/>
  <c r="AB216" i="13"/>
  <c r="AB232" i="13"/>
  <c r="AB248" i="13"/>
  <c r="AB264" i="13"/>
  <c r="AB280" i="13"/>
  <c r="AB296" i="13"/>
  <c r="AB312" i="13"/>
  <c r="AB328" i="13"/>
  <c r="AB344" i="13"/>
  <c r="AB360" i="13"/>
  <c r="AB376" i="13"/>
  <c r="AB392" i="13"/>
  <c r="AB408" i="13"/>
  <c r="AB424" i="13"/>
  <c r="AB440" i="13"/>
  <c r="AB456" i="13"/>
  <c r="AB472" i="13"/>
  <c r="AB488" i="13"/>
  <c r="AB504" i="13"/>
  <c r="AB520" i="13"/>
  <c r="AB536" i="13"/>
  <c r="AB552" i="13"/>
  <c r="AB568" i="13"/>
  <c r="AB584" i="13"/>
  <c r="AB600" i="13"/>
  <c r="AB616" i="13"/>
  <c r="AB632" i="13"/>
  <c r="AB648" i="13"/>
  <c r="AB664" i="13"/>
  <c r="AB680" i="13"/>
  <c r="T9" i="13"/>
  <c r="T25" i="13"/>
  <c r="T41" i="13"/>
  <c r="T57" i="13"/>
  <c r="T73" i="13"/>
  <c r="T89" i="13"/>
  <c r="T105" i="13"/>
  <c r="T121" i="13"/>
  <c r="AB583" i="13"/>
  <c r="AB647" i="13"/>
  <c r="T28" i="13"/>
  <c r="T92" i="13"/>
  <c r="T156" i="13"/>
  <c r="T220" i="13"/>
  <c r="T284" i="13"/>
  <c r="T348" i="13"/>
  <c r="T412" i="13"/>
  <c r="T472" i="13"/>
  <c r="T504" i="13"/>
  <c r="T524" i="13"/>
  <c r="T540" i="13"/>
  <c r="T556" i="13"/>
  <c r="T572" i="13"/>
  <c r="T588" i="13"/>
  <c r="T604" i="13"/>
  <c r="T620" i="13"/>
  <c r="T636" i="13"/>
  <c r="T652" i="13"/>
  <c r="T668" i="13"/>
  <c r="T684" i="13"/>
  <c r="T700" i="13"/>
  <c r="T716" i="13"/>
  <c r="T732" i="13"/>
  <c r="T748" i="13"/>
  <c r="T764" i="13"/>
  <c r="T780" i="13"/>
  <c r="T796" i="13"/>
  <c r="T812" i="13"/>
  <c r="T828" i="13"/>
  <c r="T844" i="13"/>
  <c r="T860" i="13"/>
  <c r="T876" i="13"/>
  <c r="T892" i="13"/>
  <c r="T908" i="13"/>
  <c r="T924" i="13"/>
  <c r="T940" i="13"/>
  <c r="T956" i="13"/>
  <c r="T972" i="13"/>
  <c r="T988" i="13"/>
  <c r="T1004" i="13"/>
  <c r="T1020" i="13"/>
  <c r="T1036" i="13"/>
  <c r="T1052" i="13"/>
  <c r="T1068" i="13"/>
  <c r="T1084" i="13"/>
  <c r="T1100" i="13"/>
  <c r="T1116" i="13"/>
  <c r="T1132" i="13"/>
  <c r="T1148" i="13"/>
  <c r="T1164" i="13"/>
  <c r="T1180" i="13"/>
  <c r="T1196" i="13"/>
  <c r="T1212" i="13"/>
  <c r="ER9" i="13"/>
  <c r="EJ12" i="13"/>
  <c r="EJ44" i="13"/>
  <c r="EJ76" i="13"/>
  <c r="EJ105" i="13"/>
  <c r="EB14" i="13"/>
  <c r="EB36" i="13"/>
  <c r="EB57" i="13"/>
  <c r="EB78" i="13"/>
  <c r="EB100" i="13"/>
  <c r="EB121" i="13"/>
  <c r="EB142" i="13"/>
  <c r="EB164" i="13"/>
  <c r="EB185" i="13"/>
  <c r="EB206" i="13"/>
  <c r="EB228" i="13"/>
  <c r="EB249" i="13"/>
  <c r="EB270" i="13"/>
  <c r="EB292" i="13"/>
  <c r="EB313" i="13"/>
  <c r="DT20" i="13"/>
  <c r="DT42" i="13"/>
  <c r="DT63" i="13"/>
  <c r="DT84" i="13"/>
  <c r="DT106" i="13"/>
  <c r="DT127" i="13"/>
  <c r="DT148" i="13"/>
  <c r="DT170" i="13"/>
  <c r="DT191" i="13"/>
  <c r="DT212" i="13"/>
  <c r="DT234" i="13"/>
  <c r="DT255" i="13"/>
  <c r="DT276" i="13"/>
  <c r="DT296" i="13"/>
  <c r="DT312" i="13"/>
  <c r="DT328" i="13"/>
  <c r="DT344" i="13"/>
  <c r="DT360" i="13"/>
  <c r="DT376" i="13"/>
  <c r="DT392" i="13"/>
  <c r="DT408" i="13"/>
  <c r="DT424" i="13"/>
  <c r="DT440" i="13"/>
  <c r="DT456" i="13"/>
  <c r="DT472" i="13"/>
  <c r="DT488" i="13"/>
  <c r="DT504" i="13"/>
  <c r="DT520" i="13"/>
  <c r="DT536" i="13"/>
  <c r="DT552" i="13"/>
  <c r="DT568" i="13"/>
  <c r="DT584" i="13"/>
  <c r="DL3" i="13"/>
  <c r="DL19" i="13"/>
  <c r="DL35" i="13"/>
  <c r="DL51" i="13"/>
  <c r="DL67" i="13"/>
  <c r="DL83" i="13"/>
  <c r="DL99" i="13"/>
  <c r="DL115" i="13"/>
  <c r="DL131" i="13"/>
  <c r="DL147" i="13"/>
  <c r="DL163" i="13"/>
  <c r="DL179" i="13"/>
  <c r="DL195" i="13"/>
  <c r="DL211" i="13"/>
  <c r="DL227" i="13"/>
  <c r="DL243" i="13"/>
  <c r="DL259" i="13"/>
  <c r="DL275" i="13"/>
  <c r="DL291" i="13"/>
  <c r="DL307" i="13"/>
  <c r="DL323" i="13"/>
  <c r="DL339" i="13"/>
  <c r="DL355" i="13"/>
  <c r="DL371" i="13"/>
  <c r="DL387" i="13"/>
  <c r="DL403" i="13"/>
  <c r="DL419" i="13"/>
  <c r="DL435" i="13"/>
  <c r="DL451" i="13"/>
  <c r="DL467" i="13"/>
  <c r="DL483" i="13"/>
  <c r="DL499" i="13"/>
  <c r="DL515" i="13"/>
  <c r="DL531" i="13"/>
  <c r="DL547" i="13"/>
  <c r="DL563" i="13"/>
  <c r="DL579" i="13"/>
  <c r="DL595" i="13"/>
  <c r="DL611" i="13"/>
  <c r="DL627" i="13"/>
  <c r="DL643" i="13"/>
  <c r="DL659" i="13"/>
  <c r="DL675" i="13"/>
  <c r="DL691" i="13"/>
  <c r="DL707" i="13"/>
  <c r="DL723" i="13"/>
  <c r="DL739" i="13"/>
  <c r="DL755" i="13"/>
  <c r="DL771" i="13"/>
  <c r="DL787" i="13"/>
  <c r="DL803" i="13"/>
  <c r="DL819" i="13"/>
  <c r="DL835" i="13"/>
  <c r="DL851" i="13"/>
  <c r="DL867" i="13"/>
  <c r="DL883" i="13"/>
  <c r="DL899" i="13"/>
  <c r="DL915" i="13"/>
  <c r="DL931" i="13"/>
  <c r="DL947" i="13"/>
  <c r="DL963" i="13"/>
  <c r="DL979" i="13"/>
  <c r="DL995" i="13"/>
  <c r="DL1011" i="13"/>
  <c r="DL1027" i="13"/>
  <c r="DL1043" i="13"/>
  <c r="DL1059" i="13"/>
  <c r="DL1075" i="13"/>
  <c r="DL1091" i="13"/>
  <c r="DL1107" i="13"/>
  <c r="CV1" i="13"/>
  <c r="CN5" i="13"/>
  <c r="CN21" i="13"/>
  <c r="CN37" i="13"/>
  <c r="CF11" i="13"/>
  <c r="CF27" i="13"/>
  <c r="CF43" i="13"/>
  <c r="CF59" i="13"/>
  <c r="CF75" i="13"/>
  <c r="CF91" i="13"/>
  <c r="CF107" i="13"/>
  <c r="CF123" i="13"/>
  <c r="BX12" i="13"/>
  <c r="BX28" i="13"/>
  <c r="BX44" i="13"/>
  <c r="BX60" i="13"/>
  <c r="BX76" i="13"/>
  <c r="BX92" i="13"/>
  <c r="BX108" i="13"/>
  <c r="BX124" i="13"/>
  <c r="BX140" i="13"/>
  <c r="BX156" i="13"/>
  <c r="BX172" i="13"/>
  <c r="BX188" i="13"/>
  <c r="BX204" i="13"/>
  <c r="BX220" i="13"/>
  <c r="BX236" i="13"/>
  <c r="BX252" i="13"/>
  <c r="BX268" i="13"/>
  <c r="BX284" i="13"/>
  <c r="BP16" i="13"/>
  <c r="BP32" i="13"/>
  <c r="BP48" i="13"/>
  <c r="BP64" i="13"/>
  <c r="BP80" i="13"/>
  <c r="BP96" i="13"/>
  <c r="BP112" i="13"/>
  <c r="BP128" i="13"/>
  <c r="BP144" i="13"/>
  <c r="BP160" i="13"/>
  <c r="BP176" i="13"/>
  <c r="BP192" i="13"/>
  <c r="BP208" i="13"/>
  <c r="BP224" i="13"/>
  <c r="BP240" i="13"/>
  <c r="BP256" i="13"/>
  <c r="BP272" i="13"/>
  <c r="BP288" i="13"/>
  <c r="BP304" i="13"/>
  <c r="BP320" i="13"/>
  <c r="BP336" i="13"/>
  <c r="BP352" i="13"/>
  <c r="BP368" i="13"/>
  <c r="BP384" i="13"/>
  <c r="BP400" i="13"/>
  <c r="BP416" i="13"/>
  <c r="BP432" i="13"/>
  <c r="BH6" i="13"/>
  <c r="AZ6" i="13"/>
  <c r="AZ22" i="13"/>
  <c r="AR1" i="13"/>
  <c r="AR17" i="13"/>
  <c r="AR33" i="13"/>
  <c r="AR49" i="13"/>
  <c r="AR65" i="13"/>
  <c r="AR81" i="13"/>
  <c r="AR97" i="13"/>
  <c r="AR113" i="13"/>
  <c r="AR129" i="13"/>
  <c r="AJ15" i="13"/>
  <c r="AJ31" i="13"/>
  <c r="AJ47" i="13"/>
  <c r="AJ63" i="13"/>
  <c r="AJ79" i="13"/>
  <c r="AJ95" i="13"/>
  <c r="AJ111" i="13"/>
  <c r="AJ127" i="13"/>
  <c r="AJ143" i="13"/>
  <c r="AJ159" i="13"/>
  <c r="AJ175" i="13"/>
  <c r="AJ191" i="13"/>
  <c r="AJ207" i="13"/>
  <c r="AJ223" i="13"/>
  <c r="AJ239" i="13"/>
  <c r="AJ255" i="13"/>
  <c r="AJ271" i="13"/>
  <c r="AJ287" i="13"/>
  <c r="AJ303" i="13"/>
  <c r="AB12" i="13"/>
  <c r="AB28" i="13"/>
  <c r="AB44" i="13"/>
  <c r="AB60" i="13"/>
  <c r="AB76" i="13"/>
  <c r="AB92" i="13"/>
  <c r="AB108" i="13"/>
  <c r="AB124" i="13"/>
  <c r="AB140" i="13"/>
  <c r="AB156" i="13"/>
  <c r="AB172" i="13"/>
  <c r="AB188" i="13"/>
  <c r="AB204" i="13"/>
  <c r="AB220" i="13"/>
  <c r="AB236" i="13"/>
  <c r="AB252" i="13"/>
  <c r="AB268" i="13"/>
  <c r="AB284" i="13"/>
  <c r="AB300" i="13"/>
  <c r="AB316" i="13"/>
  <c r="AB332" i="13"/>
  <c r="AB348" i="13"/>
  <c r="AB364" i="13"/>
  <c r="AB380" i="13"/>
  <c r="AB396" i="13"/>
  <c r="AB412" i="13"/>
  <c r="AB428" i="13"/>
  <c r="AB444" i="13"/>
  <c r="AB460" i="13"/>
  <c r="AB476" i="13"/>
  <c r="AB492" i="13"/>
  <c r="AB508" i="13"/>
  <c r="AB524" i="13"/>
  <c r="AB540" i="13"/>
  <c r="AB556" i="13"/>
  <c r="AB572" i="13"/>
  <c r="AB588" i="13"/>
  <c r="AB604" i="13"/>
  <c r="AB620" i="13"/>
  <c r="AB636" i="13"/>
  <c r="AB652" i="13"/>
  <c r="AB668" i="13"/>
  <c r="AB684" i="13"/>
  <c r="T13" i="13"/>
  <c r="T29" i="13"/>
  <c r="T45" i="13"/>
  <c r="T61" i="13"/>
  <c r="T77" i="13"/>
  <c r="T93" i="13"/>
  <c r="T109" i="13"/>
  <c r="T125" i="13"/>
  <c r="T141" i="13"/>
  <c r="T157" i="13"/>
  <c r="T173" i="13"/>
  <c r="T189" i="13"/>
  <c r="T205" i="13"/>
  <c r="T221" i="13"/>
  <c r="T237" i="13"/>
  <c r="T253" i="13"/>
  <c r="T269" i="13"/>
  <c r="T285" i="13"/>
  <c r="T301" i="13"/>
  <c r="T317" i="13"/>
  <c r="T333" i="13"/>
  <c r="T349" i="13"/>
  <c r="T365" i="13"/>
  <c r="T381" i="13"/>
  <c r="T397" i="13"/>
  <c r="T413" i="13"/>
  <c r="T429" i="13"/>
  <c r="T445" i="13"/>
  <c r="T461" i="13"/>
  <c r="T477" i="13"/>
  <c r="T493" i="13"/>
  <c r="T509" i="13"/>
  <c r="T525" i="13"/>
  <c r="T541" i="13"/>
  <c r="T145" i="13"/>
  <c r="T177" i="13"/>
  <c r="T209" i="13"/>
  <c r="T241" i="13"/>
  <c r="T273" i="13"/>
  <c r="T305" i="13"/>
  <c r="T337" i="13"/>
  <c r="T369" i="13"/>
  <c r="T401" i="13"/>
  <c r="T433" i="13"/>
  <c r="T465" i="13"/>
  <c r="T497" i="13"/>
  <c r="T529" i="13"/>
  <c r="T553" i="13"/>
  <c r="T569" i="13"/>
  <c r="T585" i="13"/>
  <c r="T601" i="13"/>
  <c r="T617" i="13"/>
  <c r="T633" i="13"/>
  <c r="T649" i="13"/>
  <c r="T665" i="13"/>
  <c r="T681" i="13"/>
  <c r="T697" i="13"/>
  <c r="T713" i="13"/>
  <c r="T729" i="13"/>
  <c r="T745" i="13"/>
  <c r="T761" i="13"/>
  <c r="T777" i="13"/>
  <c r="T793" i="13"/>
  <c r="T809" i="13"/>
  <c r="T825" i="13"/>
  <c r="T841" i="13"/>
  <c r="T857" i="13"/>
  <c r="T873" i="13"/>
  <c r="T889" i="13"/>
  <c r="T905" i="13"/>
  <c r="T921" i="13"/>
  <c r="T937" i="13"/>
  <c r="T953" i="13"/>
  <c r="T969" i="13"/>
  <c r="T985" i="13"/>
  <c r="T1001" i="13"/>
  <c r="T1017" i="13"/>
  <c r="T1033" i="13"/>
  <c r="T1049" i="13"/>
  <c r="T1065" i="13"/>
  <c r="T1081" i="13"/>
  <c r="T1097" i="13"/>
  <c r="T1113" i="13"/>
  <c r="T1129" i="13"/>
  <c r="T1145" i="13"/>
  <c r="T1161" i="13"/>
  <c r="T1177" i="13"/>
  <c r="T1193" i="13"/>
  <c r="T1209" i="13"/>
  <c r="ER3" i="13"/>
  <c r="EJ6" i="13"/>
  <c r="EJ38" i="13"/>
  <c r="EJ70" i="13"/>
  <c r="EJ101" i="13"/>
  <c r="EB16" i="13"/>
  <c r="EB37" i="13"/>
  <c r="EB58" i="13"/>
  <c r="EB80" i="13"/>
  <c r="EB101" i="13"/>
  <c r="EB122" i="13"/>
  <c r="EB144" i="13"/>
  <c r="EB165" i="13"/>
  <c r="EB186" i="13"/>
  <c r="EB208" i="13"/>
  <c r="EB229" i="13"/>
  <c r="EB250" i="13"/>
  <c r="EB272" i="13"/>
  <c r="EB293" i="13"/>
  <c r="DT6" i="13"/>
  <c r="DT27" i="13"/>
  <c r="DT48" i="13"/>
  <c r="DT70" i="13"/>
  <c r="DT91" i="13"/>
  <c r="DT112" i="13"/>
  <c r="DT134" i="13"/>
  <c r="DT155" i="13"/>
  <c r="DT176" i="13"/>
  <c r="DT198" i="13"/>
  <c r="DT219" i="13"/>
  <c r="DT240" i="13"/>
  <c r="DT262" i="13"/>
  <c r="DT283" i="13"/>
  <c r="DT301" i="13"/>
  <c r="DT317" i="13"/>
  <c r="DT333" i="13"/>
  <c r="DT349" i="13"/>
  <c r="DT365" i="13"/>
  <c r="DT381" i="13"/>
  <c r="DT397" i="13"/>
  <c r="DT413" i="13"/>
  <c r="DT429" i="13"/>
  <c r="DT445" i="13"/>
  <c r="DT461" i="13"/>
  <c r="DT477" i="13"/>
  <c r="DT493" i="13"/>
  <c r="DT509" i="13"/>
  <c r="DT525" i="13"/>
  <c r="DT541" i="13"/>
  <c r="DT557" i="13"/>
  <c r="DT573" i="13"/>
  <c r="DT589" i="13"/>
  <c r="DL12" i="13"/>
  <c r="DL28" i="13"/>
  <c r="DL44" i="13"/>
  <c r="DL60" i="13"/>
  <c r="DL76" i="13"/>
  <c r="DL92" i="13"/>
  <c r="DL108" i="13"/>
  <c r="DL124" i="13"/>
  <c r="DL140" i="13"/>
  <c r="DL156" i="13"/>
  <c r="DL172" i="13"/>
  <c r="DL188" i="13"/>
  <c r="DL204" i="13"/>
  <c r="DL220" i="13"/>
  <c r="DL236" i="13"/>
  <c r="DL252" i="13"/>
  <c r="DL268" i="13"/>
  <c r="DL284" i="13"/>
  <c r="DL300" i="13"/>
  <c r="DL316" i="13"/>
  <c r="DL332" i="13"/>
  <c r="DL348" i="13"/>
  <c r="DL364" i="13"/>
  <c r="DL380" i="13"/>
  <c r="DL396" i="13"/>
  <c r="DL412" i="13"/>
  <c r="DL428" i="13"/>
  <c r="DL444" i="13"/>
  <c r="DL460" i="13"/>
  <c r="DL476" i="13"/>
  <c r="DL492" i="13"/>
  <c r="DL508" i="13"/>
  <c r="DL524" i="13"/>
  <c r="DL540" i="13"/>
  <c r="DL556" i="13"/>
  <c r="DL572" i="13"/>
  <c r="DL588" i="13"/>
  <c r="DL604" i="13"/>
  <c r="DL620" i="13"/>
  <c r="DL636" i="13"/>
  <c r="DL652" i="13"/>
  <c r="DL668" i="13"/>
  <c r="DL684" i="13"/>
  <c r="DL700" i="13"/>
  <c r="DL716" i="13"/>
  <c r="DL732" i="13"/>
  <c r="DL748" i="13"/>
  <c r="DL764" i="13"/>
  <c r="DL780" i="13"/>
  <c r="DL796" i="13"/>
  <c r="DL812" i="13"/>
  <c r="DL828" i="13"/>
  <c r="DL844" i="13"/>
  <c r="DL860" i="13"/>
  <c r="DL876" i="13"/>
  <c r="DL892" i="13"/>
  <c r="DL908" i="13"/>
  <c r="DL924" i="13"/>
  <c r="DL940" i="13"/>
  <c r="DL956" i="13"/>
  <c r="DL972" i="13"/>
  <c r="DL988" i="13"/>
  <c r="DL1004" i="13"/>
  <c r="DL1020" i="13"/>
  <c r="DL1036" i="13"/>
  <c r="DL1052" i="13"/>
  <c r="DL1068" i="13"/>
  <c r="DL1084" i="13"/>
  <c r="DL1100" i="13"/>
  <c r="DL1116" i="13"/>
  <c r="CV10" i="13"/>
  <c r="CN14" i="13"/>
  <c r="CN30" i="13"/>
  <c r="CF8" i="13"/>
  <c r="CF24" i="13"/>
  <c r="CF40" i="13"/>
  <c r="CF56" i="13"/>
  <c r="CF72" i="13"/>
  <c r="CF88" i="13"/>
  <c r="CF104" i="13"/>
  <c r="CF120" i="13"/>
  <c r="BX5" i="13"/>
  <c r="BX21" i="13"/>
  <c r="BX37" i="13"/>
  <c r="BX53" i="13"/>
  <c r="BX69" i="13"/>
  <c r="BX85" i="13"/>
  <c r="BX101" i="13"/>
  <c r="BX117" i="13"/>
  <c r="BX133" i="13"/>
  <c r="BX149" i="13"/>
  <c r="BX165" i="13"/>
  <c r="BX181" i="13"/>
  <c r="BX197" i="13"/>
  <c r="BX213" i="13"/>
  <c r="BX229" i="13"/>
  <c r="BX245" i="13"/>
  <c r="BX261" i="13"/>
  <c r="BX277" i="13"/>
  <c r="BP5" i="13"/>
  <c r="BP21" i="13"/>
  <c r="BP37" i="13"/>
  <c r="BP53" i="13"/>
  <c r="BP69" i="13"/>
  <c r="BP85" i="13"/>
  <c r="BP101" i="13"/>
  <c r="BP117" i="13"/>
  <c r="BP133" i="13"/>
  <c r="BP149" i="13"/>
  <c r="BP165" i="13"/>
  <c r="BP181" i="13"/>
  <c r="BP197" i="13"/>
  <c r="BP213" i="13"/>
  <c r="BP229" i="13"/>
  <c r="BP245" i="13"/>
  <c r="BP261" i="13"/>
  <c r="BP277" i="13"/>
  <c r="BP293" i="13"/>
  <c r="BP309" i="13"/>
  <c r="BP325" i="13"/>
  <c r="BP341" i="13"/>
  <c r="BP357" i="13"/>
  <c r="BP373" i="13"/>
  <c r="BP389" i="13"/>
  <c r="BP405" i="13"/>
  <c r="BP421" i="13"/>
  <c r="BP437" i="13"/>
  <c r="BH11" i="13"/>
  <c r="AZ11" i="13"/>
  <c r="AZ27" i="13"/>
  <c r="AR6" i="13"/>
  <c r="AR22" i="13"/>
  <c r="AR38" i="13"/>
  <c r="AR54" i="13"/>
  <c r="AR70" i="13"/>
  <c r="AR86" i="13"/>
  <c r="AR102" i="13"/>
  <c r="AR118" i="13"/>
  <c r="AJ8" i="13"/>
  <c r="AJ24" i="13"/>
  <c r="AJ40" i="13"/>
  <c r="AJ56" i="13"/>
  <c r="AJ72" i="13"/>
  <c r="AJ88" i="13"/>
  <c r="AJ104" i="13"/>
  <c r="AJ120" i="13"/>
  <c r="AJ136" i="13"/>
  <c r="AJ152" i="13"/>
  <c r="AJ168" i="13"/>
  <c r="AJ184" i="13"/>
  <c r="AJ200" i="13"/>
  <c r="AJ216" i="13"/>
  <c r="AJ232" i="13"/>
  <c r="AJ248" i="13"/>
  <c r="AJ264" i="13"/>
  <c r="AJ280" i="13"/>
  <c r="AJ296" i="13"/>
  <c r="AB1" i="13"/>
  <c r="AB17" i="13"/>
  <c r="AB33" i="13"/>
  <c r="AB49" i="13"/>
  <c r="AB65" i="13"/>
  <c r="AB81" i="13"/>
  <c r="AB97" i="13"/>
  <c r="AB113" i="13"/>
  <c r="AB129" i="13"/>
  <c r="AB145" i="13"/>
  <c r="AB161" i="13"/>
  <c r="AB177" i="13"/>
  <c r="AB193" i="13"/>
  <c r="AB209" i="13"/>
  <c r="AB225" i="13"/>
  <c r="AB241" i="13"/>
  <c r="AB257" i="13"/>
  <c r="AB273" i="13"/>
  <c r="AB289" i="13"/>
  <c r="AB305" i="13"/>
  <c r="AB321" i="13"/>
  <c r="AB337" i="13"/>
  <c r="AB353" i="13"/>
  <c r="AB369" i="13"/>
  <c r="AB385" i="13"/>
  <c r="AB401" i="13"/>
  <c r="AB417" i="13"/>
  <c r="AB433" i="13"/>
  <c r="AB449" i="13"/>
  <c r="AB465" i="13"/>
  <c r="AB481" i="13"/>
  <c r="AB497" i="13"/>
  <c r="AB513" i="13"/>
  <c r="AB529" i="13"/>
  <c r="AB545" i="13"/>
  <c r="AB561" i="13"/>
  <c r="AB577" i="13"/>
  <c r="AB593" i="13"/>
  <c r="AB609" i="13"/>
  <c r="AB625" i="13"/>
  <c r="AB641" i="13"/>
  <c r="AB657" i="13"/>
  <c r="AB673" i="13"/>
  <c r="T2" i="13"/>
  <c r="T18" i="13"/>
  <c r="T34" i="13"/>
  <c r="T50" i="13"/>
  <c r="T66" i="13"/>
  <c r="T82" i="13"/>
  <c r="T98" i="13"/>
  <c r="T114" i="13"/>
  <c r="T130" i="13"/>
  <c r="T146" i="13"/>
  <c r="T162" i="13"/>
  <c r="T178" i="13"/>
  <c r="T194" i="13"/>
  <c r="T210" i="13"/>
  <c r="T226" i="13"/>
  <c r="T242" i="13"/>
  <c r="T258" i="13"/>
  <c r="T274" i="13"/>
  <c r="T290" i="13"/>
  <c r="T306" i="13"/>
  <c r="T322" i="13"/>
  <c r="T338" i="13"/>
  <c r="T354" i="13"/>
  <c r="T370" i="13"/>
  <c r="T386" i="13"/>
  <c r="T402" i="13"/>
  <c r="T418" i="13"/>
  <c r="T434" i="13"/>
  <c r="T450" i="13"/>
  <c r="T466" i="13"/>
  <c r="T482" i="13"/>
  <c r="T498" i="13"/>
  <c r="T514" i="13"/>
  <c r="T530" i="13"/>
  <c r="T153" i="13"/>
  <c r="T185" i="13"/>
  <c r="T217" i="13"/>
  <c r="T249" i="13"/>
  <c r="T281" i="13"/>
  <c r="T313" i="13"/>
  <c r="T345" i="13"/>
  <c r="T377" i="13"/>
  <c r="T409" i="13"/>
  <c r="T441" i="13"/>
  <c r="T473" i="13"/>
  <c r="T505" i="13"/>
  <c r="T537" i="13"/>
  <c r="T557" i="13"/>
  <c r="T573" i="13"/>
  <c r="T589" i="13"/>
  <c r="T605" i="13"/>
  <c r="T621" i="13"/>
  <c r="T637" i="13"/>
  <c r="T653" i="13"/>
  <c r="T669" i="13"/>
  <c r="T685" i="13"/>
  <c r="T701" i="13"/>
  <c r="T717" i="13"/>
  <c r="T733" i="13"/>
  <c r="T749" i="13"/>
  <c r="T765" i="13"/>
  <c r="T781" i="13"/>
  <c r="T797" i="13"/>
  <c r="T813" i="13"/>
  <c r="T829" i="13"/>
  <c r="T845" i="13"/>
  <c r="T861" i="13"/>
  <c r="T877" i="13"/>
  <c r="T893" i="13"/>
  <c r="T909" i="13"/>
  <c r="T925" i="13"/>
  <c r="T941" i="13"/>
  <c r="T957" i="13"/>
  <c r="T973" i="13"/>
  <c r="T989" i="13"/>
  <c r="T1005" i="13"/>
  <c r="T1021" i="13"/>
  <c r="T1037" i="13"/>
  <c r="T1053" i="13"/>
  <c r="T1069" i="13"/>
  <c r="T1085" i="13"/>
  <c r="T1101" i="13"/>
  <c r="T1117" i="13"/>
  <c r="T1133" i="13"/>
  <c r="T1149" i="13"/>
  <c r="T1165" i="13"/>
  <c r="T1181" i="13"/>
  <c r="T1197" i="13"/>
  <c r="T1213" i="13"/>
  <c r="ER11" i="13"/>
  <c r="EJ14" i="13"/>
  <c r="EJ46" i="13"/>
  <c r="EJ78" i="13"/>
  <c r="EJ106" i="13"/>
  <c r="EB21" i="13"/>
  <c r="EB42" i="13"/>
  <c r="EB64" i="13"/>
  <c r="EB85" i="13"/>
  <c r="EB106" i="13"/>
  <c r="EB128" i="13"/>
  <c r="EB149" i="13"/>
  <c r="EB170" i="13"/>
  <c r="EB192" i="13"/>
  <c r="EB213" i="13"/>
  <c r="EB234" i="13"/>
  <c r="EB256" i="13"/>
  <c r="EB277" i="13"/>
  <c r="EB298" i="13"/>
  <c r="DT11" i="13"/>
  <c r="DT32" i="13"/>
  <c r="DT54" i="13"/>
  <c r="DT75" i="13"/>
  <c r="DT96" i="13"/>
  <c r="DT118" i="13"/>
  <c r="DT139" i="13"/>
  <c r="DT160" i="13"/>
  <c r="DT182" i="13"/>
  <c r="DT203" i="13"/>
  <c r="DT224" i="13"/>
  <c r="DT246" i="13"/>
  <c r="DT267" i="13"/>
  <c r="DT288" i="13"/>
  <c r="DT305" i="13"/>
  <c r="DT321" i="13"/>
  <c r="DT337" i="13"/>
  <c r="DT353" i="13"/>
  <c r="DT369" i="13"/>
  <c r="DT385" i="13"/>
  <c r="DT401" i="13"/>
  <c r="DT417" i="13"/>
  <c r="DT433" i="13"/>
  <c r="DT449" i="13"/>
  <c r="DT465" i="13"/>
  <c r="DT481" i="13"/>
  <c r="DT497" i="13"/>
  <c r="DT513" i="13"/>
  <c r="DT529" i="13"/>
  <c r="DT545" i="13"/>
  <c r="DT561" i="13"/>
  <c r="DT577" i="13"/>
  <c r="DT593" i="13"/>
  <c r="DL16" i="13"/>
  <c r="DL32" i="13"/>
  <c r="DL48" i="13"/>
  <c r="DL64" i="13"/>
  <c r="DL80" i="13"/>
  <c r="DL96" i="13"/>
  <c r="DL112" i="13"/>
  <c r="DL128" i="13"/>
  <c r="DL144" i="13"/>
  <c r="DL160" i="13"/>
  <c r="DL176" i="13"/>
  <c r="DL192" i="13"/>
  <c r="DL208" i="13"/>
  <c r="DL224" i="13"/>
  <c r="DL240" i="13"/>
  <c r="DL256" i="13"/>
  <c r="DL272" i="13"/>
  <c r="DL288" i="13"/>
  <c r="DL304" i="13"/>
  <c r="DL320" i="13"/>
  <c r="DL336" i="13"/>
  <c r="DL352" i="13"/>
  <c r="DL368" i="13"/>
  <c r="DL384" i="13"/>
  <c r="DL400" i="13"/>
  <c r="DL416" i="13"/>
  <c r="DL432" i="13"/>
  <c r="DL448" i="13"/>
  <c r="DL464" i="13"/>
  <c r="DL480" i="13"/>
  <c r="DL496" i="13"/>
  <c r="DL512" i="13"/>
  <c r="DL528" i="13"/>
  <c r="DL544" i="13"/>
  <c r="DL560" i="13"/>
  <c r="DL576" i="13"/>
  <c r="DL592" i="13"/>
  <c r="DL608" i="13"/>
  <c r="DL624" i="13"/>
  <c r="DL640" i="13"/>
  <c r="DL656" i="13"/>
  <c r="DL672" i="13"/>
  <c r="DL688" i="13"/>
  <c r="DL704" i="13"/>
  <c r="DL720" i="13"/>
  <c r="DL736" i="13"/>
  <c r="DL752" i="13"/>
  <c r="DL768" i="13"/>
  <c r="DL784" i="13"/>
  <c r="DL800" i="13"/>
  <c r="DL816" i="13"/>
  <c r="DL832" i="13"/>
  <c r="DL848" i="13"/>
  <c r="DL864" i="13"/>
  <c r="DL880" i="13"/>
  <c r="DL896" i="13"/>
  <c r="DL912" i="13"/>
  <c r="DL928" i="13"/>
  <c r="DL944" i="13"/>
  <c r="DL960" i="13"/>
  <c r="DL976" i="13"/>
  <c r="DL992" i="13"/>
  <c r="DL1008" i="13"/>
  <c r="DL1024" i="13"/>
  <c r="DL1040" i="13"/>
  <c r="DL1056" i="13"/>
  <c r="DL1072" i="13"/>
  <c r="DL1088" i="13"/>
  <c r="DL1104" i="13"/>
  <c r="DD4" i="13"/>
  <c r="CN2" i="13"/>
  <c r="CN18" i="13"/>
  <c r="CN34" i="13"/>
  <c r="CF12" i="13"/>
  <c r="CF28" i="13"/>
  <c r="CF44" i="13"/>
  <c r="CF60" i="13"/>
  <c r="CF76" i="13"/>
  <c r="CF92" i="13"/>
  <c r="CF108" i="13"/>
  <c r="CF124" i="13"/>
  <c r="BX9" i="13"/>
  <c r="BX25" i="13"/>
  <c r="BX41" i="13"/>
  <c r="BX57" i="13"/>
  <c r="BX73" i="13"/>
  <c r="BX89" i="13"/>
  <c r="BX105" i="13"/>
  <c r="BX121" i="13"/>
  <c r="BX137" i="13"/>
  <c r="BX153" i="13"/>
  <c r="BX169" i="13"/>
  <c r="BX185" i="13"/>
  <c r="BX201" i="13"/>
  <c r="BX217" i="13"/>
  <c r="BX233" i="13"/>
  <c r="BX249" i="13"/>
  <c r="BX265" i="13"/>
  <c r="BX281" i="13"/>
  <c r="BP9" i="13"/>
  <c r="BP25" i="13"/>
  <c r="BP41" i="13"/>
  <c r="BP57" i="13"/>
  <c r="BP73" i="13"/>
  <c r="BP89" i="13"/>
  <c r="BP105" i="13"/>
  <c r="BP121" i="13"/>
  <c r="BP137" i="13"/>
  <c r="BP153" i="13"/>
  <c r="BP169" i="13"/>
  <c r="BP185" i="13"/>
  <c r="BP201" i="13"/>
  <c r="BP217" i="13"/>
  <c r="BP233" i="13"/>
  <c r="BP249" i="13"/>
  <c r="BP265" i="13"/>
  <c r="BP281" i="13"/>
  <c r="BP297" i="13"/>
  <c r="BP313" i="13"/>
  <c r="BP329" i="13"/>
  <c r="BP345" i="13"/>
  <c r="BP361" i="13"/>
  <c r="BP377" i="13"/>
  <c r="BP393" i="13"/>
  <c r="BP409" i="13"/>
  <c r="BP425" i="13"/>
  <c r="BP441" i="13"/>
  <c r="BH15" i="13"/>
  <c r="AZ15" i="13"/>
  <c r="AZ31" i="13"/>
  <c r="AR10" i="13"/>
  <c r="AR26" i="13"/>
  <c r="AR42" i="13"/>
  <c r="AR58" i="13"/>
  <c r="AR74" i="13"/>
  <c r="AR90" i="13"/>
  <c r="AR106" i="13"/>
  <c r="AR122" i="13"/>
  <c r="AJ12" i="13"/>
  <c r="AJ28" i="13"/>
  <c r="AJ44" i="13"/>
  <c r="AJ60" i="13"/>
  <c r="AJ76" i="13"/>
  <c r="AJ92" i="13"/>
  <c r="AJ108" i="13"/>
  <c r="AJ124" i="13"/>
  <c r="AJ140" i="13"/>
  <c r="AJ156" i="13"/>
  <c r="AJ172" i="13"/>
  <c r="AJ188" i="13"/>
  <c r="AJ204" i="13"/>
  <c r="AJ220" i="13"/>
  <c r="AJ236" i="13"/>
  <c r="AJ252" i="13"/>
  <c r="AJ268" i="13"/>
  <c r="AJ284" i="13"/>
  <c r="AJ300" i="13"/>
  <c r="AB5" i="13"/>
  <c r="AB21" i="13"/>
  <c r="AB37" i="13"/>
  <c r="AB53" i="13"/>
  <c r="AB69" i="13"/>
  <c r="AB85" i="13"/>
  <c r="AB101" i="13"/>
  <c r="AB117" i="13"/>
  <c r="AB133" i="13"/>
  <c r="AB149" i="13"/>
  <c r="AB165" i="13"/>
  <c r="AB181" i="13"/>
  <c r="AB197" i="13"/>
  <c r="AB213" i="13"/>
  <c r="AB229" i="13"/>
  <c r="AB245" i="13"/>
  <c r="AB261" i="13"/>
  <c r="AB277" i="13"/>
  <c r="AB293" i="13"/>
  <c r="AB309" i="13"/>
  <c r="AB325" i="13"/>
  <c r="AB341" i="13"/>
  <c r="AB357" i="13"/>
  <c r="AB373" i="13"/>
  <c r="AB389" i="13"/>
  <c r="AB405" i="13"/>
  <c r="AB421" i="13"/>
  <c r="AB437" i="13"/>
  <c r="AB453" i="13"/>
  <c r="AB469" i="13"/>
  <c r="AB485" i="13"/>
  <c r="AB501" i="13"/>
  <c r="AB517" i="13"/>
  <c r="AB533" i="13"/>
  <c r="AB549" i="13"/>
  <c r="AB565" i="13"/>
  <c r="AB581" i="13"/>
  <c r="AB597" i="13"/>
  <c r="AB613" i="13"/>
  <c r="AB629" i="13"/>
  <c r="AB645" i="13"/>
  <c r="AB661" i="13"/>
  <c r="AB677" i="13"/>
  <c r="T6" i="13"/>
  <c r="T22" i="13"/>
  <c r="T38" i="13"/>
  <c r="T54" i="13"/>
  <c r="T70" i="13"/>
  <c r="T86" i="13"/>
  <c r="T102" i="13"/>
  <c r="T118" i="13"/>
  <c r="T134" i="13"/>
  <c r="T150" i="13"/>
  <c r="T166" i="13"/>
  <c r="T182" i="13"/>
  <c r="T198" i="13"/>
  <c r="T214" i="13"/>
  <c r="T230" i="13"/>
  <c r="T246" i="13"/>
  <c r="T262" i="13"/>
  <c r="T278" i="13"/>
  <c r="T294" i="13"/>
  <c r="T310" i="13"/>
  <c r="T326" i="13"/>
  <c r="T342" i="13"/>
  <c r="T358" i="13"/>
  <c r="T374" i="13"/>
  <c r="T390" i="13"/>
  <c r="T406" i="13"/>
  <c r="T422" i="13"/>
  <c r="T438" i="13"/>
  <c r="T454" i="13"/>
  <c r="T470" i="13"/>
  <c r="T486" i="13"/>
  <c r="T502" i="13"/>
  <c r="T518" i="13"/>
  <c r="T534" i="13"/>
  <c r="T550" i="13"/>
  <c r="T566" i="13"/>
  <c r="T582" i="13"/>
  <c r="T598" i="13"/>
  <c r="T614" i="13"/>
  <c r="T630" i="13"/>
  <c r="T646" i="13"/>
  <c r="T662" i="13"/>
  <c r="T678" i="13"/>
  <c r="T694" i="13"/>
  <c r="T710" i="13"/>
  <c r="T726" i="13"/>
  <c r="T742" i="13"/>
  <c r="T758" i="13"/>
  <c r="T774" i="13"/>
  <c r="T790" i="13"/>
  <c r="T806" i="13"/>
  <c r="T822" i="13"/>
  <c r="T838" i="13"/>
  <c r="T854" i="13"/>
  <c r="T870" i="13"/>
  <c r="T886" i="13"/>
  <c r="T902" i="13"/>
  <c r="T918" i="13"/>
  <c r="T934" i="13"/>
  <c r="T950" i="13"/>
  <c r="T129" i="13"/>
  <c r="T161" i="13"/>
  <c r="T193" i="13"/>
  <c r="T225" i="13"/>
  <c r="T257" i="13"/>
  <c r="T289" i="13"/>
  <c r="T321" i="13"/>
  <c r="T353" i="13"/>
  <c r="T385" i="13"/>
  <c r="T417" i="13"/>
  <c r="T449" i="13"/>
  <c r="T481" i="13"/>
  <c r="T513" i="13"/>
  <c r="T545" i="13"/>
  <c r="T561" i="13"/>
  <c r="T577" i="13"/>
  <c r="T593" i="13"/>
  <c r="T609" i="13"/>
  <c r="T625" i="13"/>
  <c r="T641" i="13"/>
  <c r="T657" i="13"/>
  <c r="T673" i="13"/>
  <c r="T689" i="13"/>
  <c r="T705" i="13"/>
  <c r="T721" i="13"/>
  <c r="T737" i="13"/>
  <c r="T753" i="13"/>
  <c r="T769" i="13"/>
  <c r="T785" i="13"/>
  <c r="T801" i="13"/>
  <c r="T817" i="13"/>
  <c r="T833" i="13"/>
  <c r="T849" i="13"/>
  <c r="T865" i="13"/>
  <c r="T881" i="13"/>
  <c r="T897" i="13"/>
  <c r="T913" i="13"/>
  <c r="T929" i="13"/>
  <c r="T945" i="13"/>
  <c r="T961" i="13"/>
  <c r="T977" i="13"/>
  <c r="T993" i="13"/>
  <c r="T1009" i="13"/>
  <c r="T1025" i="13"/>
  <c r="T1041" i="13"/>
  <c r="T1057" i="13"/>
  <c r="T1073" i="13"/>
  <c r="T1089" i="13"/>
  <c r="T1105" i="13"/>
  <c r="T1121" i="13"/>
  <c r="T1137" i="13"/>
  <c r="T1153" i="13"/>
  <c r="T1169" i="13"/>
  <c r="T1185" i="13"/>
  <c r="T1201" i="13"/>
  <c r="T1217" i="13"/>
  <c r="ER19" i="13"/>
  <c r="EJ22" i="13"/>
  <c r="EJ54" i="13"/>
  <c r="EJ86" i="13"/>
  <c r="EB5" i="13"/>
  <c r="EB26" i="13"/>
  <c r="EB48" i="13"/>
  <c r="EB69" i="13"/>
  <c r="EB90" i="13"/>
  <c r="EB112" i="13"/>
  <c r="EB133" i="13"/>
  <c r="EB154" i="13"/>
  <c r="EB176" i="13"/>
  <c r="EB197" i="13"/>
  <c r="EB218" i="13"/>
  <c r="EB240" i="13"/>
  <c r="EB261" i="13"/>
  <c r="EB282" i="13"/>
  <c r="EB304" i="13"/>
  <c r="DT16" i="13"/>
  <c r="DT38" i="13"/>
  <c r="DT59" i="13"/>
  <c r="DT80" i="13"/>
  <c r="DT102" i="13"/>
  <c r="DT123" i="13"/>
  <c r="DT144" i="13"/>
  <c r="DT166" i="13"/>
  <c r="DT187" i="13"/>
  <c r="DT208" i="13"/>
  <c r="DT230" i="13"/>
  <c r="DT251" i="13"/>
  <c r="DT272" i="13"/>
  <c r="DT293" i="13"/>
  <c r="DT309" i="13"/>
  <c r="DT325" i="13"/>
  <c r="DT341" i="13"/>
  <c r="DT357" i="13"/>
  <c r="DT373" i="13"/>
  <c r="DT389" i="13"/>
  <c r="DT405" i="13"/>
  <c r="DT421" i="13"/>
  <c r="DT437" i="13"/>
  <c r="DT453" i="13"/>
  <c r="DT469" i="13"/>
  <c r="DT485" i="13"/>
  <c r="DT501" i="13"/>
  <c r="DT517" i="13"/>
  <c r="DT533" i="13"/>
  <c r="DT549" i="13"/>
  <c r="DT565" i="13"/>
  <c r="DT581" i="13"/>
  <c r="DL4" i="13"/>
  <c r="DL20" i="13"/>
  <c r="DL36" i="13"/>
  <c r="DL52" i="13"/>
  <c r="DL68" i="13"/>
  <c r="DL84" i="13"/>
  <c r="DL100" i="13"/>
  <c r="DL116" i="13"/>
  <c r="DL132" i="13"/>
  <c r="DL148" i="13"/>
  <c r="DL164" i="13"/>
  <c r="DL180" i="13"/>
  <c r="DL196" i="13"/>
  <c r="DL212" i="13"/>
  <c r="DL228" i="13"/>
  <c r="DL244" i="13"/>
  <c r="DL260" i="13"/>
  <c r="DL276" i="13"/>
  <c r="DL292" i="13"/>
  <c r="DL308" i="13"/>
  <c r="DL324" i="13"/>
  <c r="DL340" i="13"/>
  <c r="DL356" i="13"/>
  <c r="DL372" i="13"/>
  <c r="DL388" i="13"/>
  <c r="DL404" i="13"/>
  <c r="DL420" i="13"/>
  <c r="DL436" i="13"/>
  <c r="DL452" i="13"/>
  <c r="DL468" i="13"/>
  <c r="DL484" i="13"/>
  <c r="DL500" i="13"/>
  <c r="DL516" i="13"/>
  <c r="DL532" i="13"/>
  <c r="DL548" i="13"/>
  <c r="DL564" i="13"/>
  <c r="DL580" i="13"/>
  <c r="DL596" i="13"/>
  <c r="DL612" i="13"/>
  <c r="DL628" i="13"/>
  <c r="DL644" i="13"/>
  <c r="DL660" i="13"/>
  <c r="DL676" i="13"/>
  <c r="DL692" i="13"/>
  <c r="DL708" i="13"/>
  <c r="DL724" i="13"/>
  <c r="DL740" i="13"/>
  <c r="DL756" i="13"/>
  <c r="DL772" i="13"/>
  <c r="DL788" i="13"/>
  <c r="DL804" i="13"/>
  <c r="DL820" i="13"/>
  <c r="DL836" i="13"/>
  <c r="DL852" i="13"/>
  <c r="DL868" i="13"/>
  <c r="DL884" i="13"/>
  <c r="DL900" i="13"/>
  <c r="DL916" i="13"/>
  <c r="DL932" i="13"/>
  <c r="DL948" i="13"/>
  <c r="DL964" i="13"/>
  <c r="DL980" i="13"/>
  <c r="DL996" i="13"/>
  <c r="DL1012" i="13"/>
  <c r="DL1028" i="13"/>
  <c r="DL1044" i="13"/>
  <c r="DL1060" i="13"/>
  <c r="DL1076" i="13"/>
  <c r="DL1092" i="13"/>
  <c r="DL1108" i="13"/>
  <c r="CV2" i="13"/>
  <c r="CN6" i="13"/>
  <c r="CN22" i="13"/>
  <c r="CN38" i="13"/>
  <c r="CF16" i="13"/>
  <c r="CF32" i="13"/>
  <c r="CF48" i="13"/>
  <c r="CF64" i="13"/>
  <c r="CF80" i="13"/>
  <c r="CF96" i="13"/>
  <c r="CF112" i="13"/>
  <c r="CF128" i="13"/>
  <c r="BX13" i="13"/>
  <c r="BX29" i="13"/>
  <c r="BX45" i="13"/>
  <c r="BX61" i="13"/>
  <c r="BX77" i="13"/>
  <c r="BX93" i="13"/>
  <c r="BX109" i="13"/>
  <c r="BX125" i="13"/>
  <c r="BX141" i="13"/>
  <c r="BX157" i="13"/>
  <c r="BX173" i="13"/>
  <c r="BX189" i="13"/>
  <c r="BX205" i="13"/>
  <c r="BX221" i="13"/>
  <c r="BX237" i="13"/>
  <c r="BX253" i="13"/>
  <c r="BX269" i="13"/>
  <c r="BX285" i="13"/>
  <c r="BP13" i="13"/>
  <c r="BP29" i="13"/>
  <c r="BP45" i="13"/>
  <c r="BP61" i="13"/>
  <c r="BP77" i="13"/>
  <c r="BP93" i="13"/>
  <c r="BP109" i="13"/>
  <c r="BP125" i="13"/>
  <c r="BP141" i="13"/>
  <c r="BP157" i="13"/>
  <c r="BP173" i="13"/>
  <c r="BP189" i="13"/>
  <c r="BP205" i="13"/>
  <c r="BP221" i="13"/>
  <c r="BP237" i="13"/>
  <c r="BP253" i="13"/>
  <c r="BP269" i="13"/>
  <c r="BP285" i="13"/>
  <c r="BP301" i="13"/>
  <c r="BP317" i="13"/>
  <c r="BP333" i="13"/>
  <c r="BP349" i="13"/>
  <c r="BP365" i="13"/>
  <c r="BP381" i="13"/>
  <c r="BP397" i="13"/>
  <c r="BP413" i="13"/>
  <c r="BP429" i="13"/>
  <c r="BH3" i="13"/>
  <c r="AZ3" i="13"/>
  <c r="AZ19" i="13"/>
  <c r="AZ35" i="13"/>
  <c r="AR14" i="13"/>
  <c r="AR30" i="13"/>
  <c r="AR46" i="13"/>
  <c r="AR62" i="13"/>
  <c r="AR78" i="13"/>
  <c r="AR94" i="13"/>
  <c r="AR110" i="13"/>
  <c r="AR126" i="13"/>
  <c r="AJ16" i="13"/>
  <c r="AJ32" i="13"/>
  <c r="AJ48" i="13"/>
  <c r="AJ64" i="13"/>
  <c r="AJ80" i="13"/>
  <c r="AJ96" i="13"/>
  <c r="AJ112" i="13"/>
  <c r="AJ128" i="13"/>
  <c r="AJ144" i="13"/>
  <c r="AJ160" i="13"/>
  <c r="AJ176" i="13"/>
  <c r="AJ192" i="13"/>
  <c r="AJ208" i="13"/>
  <c r="AJ224" i="13"/>
  <c r="AJ240" i="13"/>
  <c r="AJ256" i="13"/>
  <c r="AJ272" i="13"/>
  <c r="AJ288" i="13"/>
  <c r="AJ304" i="13"/>
  <c r="AB9" i="13"/>
  <c r="AB25" i="13"/>
  <c r="AB41" i="13"/>
  <c r="AB57" i="13"/>
  <c r="AB73" i="13"/>
  <c r="AB89" i="13"/>
  <c r="AB105" i="13"/>
  <c r="AB121" i="13"/>
  <c r="AB137" i="13"/>
  <c r="AB153" i="13"/>
  <c r="AB169" i="13"/>
  <c r="AB185" i="13"/>
  <c r="AB201" i="13"/>
  <c r="AB217" i="13"/>
  <c r="AB233" i="13"/>
  <c r="AB249" i="13"/>
  <c r="AB265" i="13"/>
  <c r="AB281" i="13"/>
  <c r="AB297" i="13"/>
  <c r="AB313" i="13"/>
  <c r="AB329" i="13"/>
  <c r="AB345" i="13"/>
  <c r="AB361" i="13"/>
  <c r="AB377" i="13"/>
  <c r="AB393" i="13"/>
  <c r="AB409" i="13"/>
  <c r="AB425" i="13"/>
  <c r="AB441" i="13"/>
  <c r="AB457" i="13"/>
  <c r="AB473" i="13"/>
  <c r="AB489" i="13"/>
  <c r="AB505" i="13"/>
  <c r="AB521" i="13"/>
  <c r="AB537" i="13"/>
  <c r="AB553" i="13"/>
  <c r="AB569" i="13"/>
  <c r="AB585" i="13"/>
  <c r="AB601" i="13"/>
  <c r="AB617" i="13"/>
  <c r="AB633" i="13"/>
  <c r="AB649" i="13"/>
  <c r="AB665" i="13"/>
  <c r="AB681" i="13"/>
  <c r="T10" i="13"/>
  <c r="T26" i="13"/>
  <c r="T42" i="13"/>
  <c r="T58" i="13"/>
  <c r="T74" i="13"/>
  <c r="T90" i="13"/>
  <c r="T106" i="13"/>
  <c r="T122" i="13"/>
  <c r="T138" i="13"/>
  <c r="T154" i="13"/>
  <c r="T170" i="13"/>
  <c r="T186" i="13"/>
  <c r="T202" i="13"/>
  <c r="T218" i="13"/>
  <c r="T234" i="13"/>
  <c r="T250" i="13"/>
  <c r="T266" i="13"/>
  <c r="T282" i="13"/>
  <c r="T298" i="13"/>
  <c r="T314" i="13"/>
  <c r="T330" i="13"/>
  <c r="T346" i="13"/>
  <c r="T362" i="13"/>
  <c r="T378" i="13"/>
  <c r="T394" i="13"/>
  <c r="T410" i="13"/>
  <c r="T426" i="13"/>
  <c r="T442" i="13"/>
  <c r="T458" i="13"/>
  <c r="T474" i="13"/>
  <c r="T490" i="13"/>
  <c r="T506" i="13"/>
  <c r="T522" i="13"/>
  <c r="T137" i="13"/>
  <c r="T169" i="13"/>
  <c r="T201" i="13"/>
  <c r="T233" i="13"/>
  <c r="T265" i="13"/>
  <c r="T297" i="13"/>
  <c r="T329" i="13"/>
  <c r="T361" i="13"/>
  <c r="T393" i="13"/>
  <c r="T425" i="13"/>
  <c r="T457" i="13"/>
  <c r="T489" i="13"/>
  <c r="T521" i="13"/>
  <c r="T549" i="13"/>
  <c r="T565" i="13"/>
  <c r="T581" i="13"/>
  <c r="T597" i="13"/>
  <c r="T613" i="13"/>
  <c r="T629" i="13"/>
  <c r="T645" i="13"/>
  <c r="T661" i="13"/>
  <c r="T677" i="13"/>
  <c r="T693" i="13"/>
  <c r="T709" i="13"/>
  <c r="T725" i="13"/>
  <c r="T741" i="13"/>
  <c r="T757" i="13"/>
  <c r="T773" i="13"/>
  <c r="T789" i="13"/>
  <c r="T805" i="13"/>
  <c r="T821" i="13"/>
  <c r="T837" i="13"/>
  <c r="T853" i="13"/>
  <c r="T869" i="13"/>
  <c r="T885" i="13"/>
  <c r="T901" i="13"/>
  <c r="T917" i="13"/>
  <c r="T933" i="13"/>
  <c r="T949" i="13"/>
  <c r="T965" i="13"/>
  <c r="T981" i="13"/>
  <c r="T997" i="13"/>
  <c r="T1013" i="13"/>
  <c r="T1029" i="13"/>
  <c r="T1045" i="13"/>
  <c r="T1061" i="13"/>
  <c r="T1077" i="13"/>
  <c r="T1093" i="13"/>
  <c r="T1109" i="13"/>
  <c r="T1125" i="13"/>
  <c r="T1141" i="13"/>
  <c r="T1157" i="13"/>
  <c r="T1173" i="13"/>
  <c r="T1189" i="13"/>
  <c r="T1205" i="13"/>
  <c r="EZ5" i="13"/>
  <c r="ER27" i="13"/>
  <c r="EJ30" i="13"/>
  <c r="EJ62" i="13"/>
  <c r="EJ94" i="13"/>
  <c r="EB10" i="13"/>
  <c r="EB32" i="13"/>
  <c r="EB53" i="13"/>
  <c r="EB74" i="13"/>
  <c r="EB96" i="13"/>
  <c r="EB117" i="13"/>
  <c r="EB138" i="13"/>
  <c r="EB160" i="13"/>
  <c r="EB181" i="13"/>
  <c r="EB202" i="13"/>
  <c r="EB224" i="13"/>
  <c r="EB245" i="13"/>
  <c r="EB266" i="13"/>
  <c r="EB288" i="13"/>
  <c r="EB309" i="13"/>
  <c r="DT22" i="13"/>
  <c r="DT43" i="13"/>
  <c r="DT64" i="13"/>
  <c r="DT86" i="13"/>
  <c r="DT107" i="13"/>
  <c r="DT128" i="13"/>
  <c r="DT150" i="13"/>
  <c r="DT171" i="13"/>
  <c r="DT192" i="13"/>
  <c r="DT214" i="13"/>
  <c r="DT235" i="13"/>
  <c r="DT256" i="13"/>
  <c r="DT278" i="13"/>
  <c r="DT297" i="13"/>
  <c r="DT313" i="13"/>
  <c r="DT329" i="13"/>
  <c r="DT345" i="13"/>
  <c r="DT361" i="13"/>
  <c r="DT377" i="13"/>
  <c r="DT393" i="13"/>
  <c r="DT409" i="13"/>
  <c r="DT425" i="13"/>
  <c r="DT441" i="13"/>
  <c r="DT457" i="13"/>
  <c r="DT473" i="13"/>
  <c r="DT489" i="13"/>
  <c r="DT505" i="13"/>
  <c r="DT521" i="13"/>
  <c r="DT537" i="13"/>
  <c r="DT553" i="13"/>
  <c r="DT569" i="13"/>
  <c r="DT585" i="13"/>
  <c r="DL8" i="13"/>
  <c r="DL24" i="13"/>
  <c r="DL40" i="13"/>
  <c r="DL56" i="13"/>
  <c r="DL72" i="13"/>
  <c r="DL88" i="13"/>
  <c r="DL104" i="13"/>
  <c r="DL120" i="13"/>
  <c r="DL136" i="13"/>
  <c r="DL152" i="13"/>
  <c r="DL168" i="13"/>
  <c r="DL184" i="13"/>
  <c r="DL200" i="13"/>
  <c r="DL216" i="13"/>
  <c r="DL232" i="13"/>
  <c r="DL248" i="13"/>
  <c r="DL264" i="13"/>
  <c r="DL280" i="13"/>
  <c r="DL296" i="13"/>
  <c r="DL312" i="13"/>
  <c r="DL328" i="13"/>
  <c r="DL344" i="13"/>
  <c r="DL360" i="13"/>
  <c r="DL376" i="13"/>
  <c r="DL392" i="13"/>
  <c r="DL408" i="13"/>
  <c r="DL424" i="13"/>
  <c r="DL440" i="13"/>
  <c r="DL456" i="13"/>
  <c r="DL472" i="13"/>
  <c r="DL488" i="13"/>
  <c r="DL504" i="13"/>
  <c r="DL520" i="13"/>
  <c r="DL536" i="13"/>
  <c r="DL552" i="13"/>
  <c r="DL568" i="13"/>
  <c r="DL584" i="13"/>
  <c r="DL600" i="13"/>
  <c r="DL616" i="13"/>
  <c r="DL632" i="13"/>
  <c r="DL648" i="13"/>
  <c r="DL664" i="13"/>
  <c r="DL680" i="13"/>
  <c r="DL696" i="13"/>
  <c r="DL712" i="13"/>
  <c r="DL728" i="13"/>
  <c r="DL744" i="13"/>
  <c r="DL760" i="13"/>
  <c r="DL776" i="13"/>
  <c r="DL792" i="13"/>
  <c r="DL808" i="13"/>
  <c r="DL824" i="13"/>
  <c r="DL840" i="13"/>
  <c r="DL856" i="13"/>
  <c r="DL872" i="13"/>
  <c r="DL888" i="13"/>
  <c r="DL904" i="13"/>
  <c r="DL920" i="13"/>
  <c r="DL936" i="13"/>
  <c r="DL952" i="13"/>
  <c r="DL968" i="13"/>
  <c r="DL984" i="13"/>
  <c r="DL1000" i="13"/>
  <c r="DL1016" i="13"/>
  <c r="DL1032" i="13"/>
  <c r="DL1048" i="13"/>
  <c r="DL1064" i="13"/>
  <c r="DL1080" i="13"/>
  <c r="DL1096" i="13"/>
  <c r="DL1112" i="13"/>
  <c r="CV6" i="13"/>
  <c r="CN10" i="13"/>
  <c r="CN26" i="13"/>
  <c r="CF4" i="13"/>
  <c r="CF20" i="13"/>
  <c r="CF36" i="13"/>
  <c r="CF52" i="13"/>
  <c r="CF68" i="13"/>
  <c r="CF84" i="13"/>
  <c r="CF100" i="13"/>
  <c r="CF116" i="13"/>
  <c r="BX1" i="13"/>
  <c r="BX17" i="13"/>
  <c r="BX33" i="13"/>
  <c r="BX49" i="13"/>
  <c r="BX65" i="13"/>
  <c r="BX81" i="13"/>
  <c r="BX97" i="13"/>
  <c r="BX113" i="13"/>
  <c r="BX129" i="13"/>
  <c r="BX145" i="13"/>
  <c r="BX161" i="13"/>
  <c r="BX177" i="13"/>
  <c r="BX193" i="13"/>
  <c r="BX209" i="13"/>
  <c r="BX225" i="13"/>
  <c r="BX241" i="13"/>
  <c r="BX257" i="13"/>
  <c r="BX273" i="13"/>
  <c r="BP1" i="13"/>
  <c r="BP17" i="13"/>
  <c r="BP33" i="13"/>
  <c r="BP49" i="13"/>
  <c r="BP65" i="13"/>
  <c r="BP81" i="13"/>
  <c r="BP97" i="13"/>
  <c r="BP113" i="13"/>
  <c r="BP129" i="13"/>
  <c r="BP145" i="13"/>
  <c r="BP161" i="13"/>
  <c r="BP177" i="13"/>
  <c r="BP193" i="13"/>
  <c r="BP209" i="13"/>
  <c r="BP225" i="13"/>
  <c r="BP241" i="13"/>
  <c r="BP257" i="13"/>
  <c r="BP273" i="13"/>
  <c r="BP289" i="13"/>
  <c r="BP305" i="13"/>
  <c r="BP321" i="13"/>
  <c r="BP337" i="13"/>
  <c r="BP353" i="13"/>
  <c r="BP369" i="13"/>
  <c r="BP385" i="13"/>
  <c r="BP401" i="13"/>
  <c r="BP417" i="13"/>
  <c r="BP433" i="13"/>
  <c r="BH7" i="13"/>
  <c r="AZ7" i="13"/>
  <c r="AZ23" i="13"/>
  <c r="AR2" i="13"/>
  <c r="AR18" i="13"/>
  <c r="AR34" i="13"/>
  <c r="AR50" i="13"/>
  <c r="AR66" i="13"/>
  <c r="AR82" i="13"/>
  <c r="AR98" i="13"/>
  <c r="AR114" i="13"/>
  <c r="AJ4" i="13"/>
  <c r="AJ20" i="13"/>
  <c r="AJ36" i="13"/>
  <c r="AJ52" i="13"/>
  <c r="AJ68" i="13"/>
  <c r="AJ84" i="13"/>
  <c r="AJ100" i="13"/>
  <c r="AJ116" i="13"/>
  <c r="AJ132" i="13"/>
  <c r="AJ148" i="13"/>
  <c r="AJ164" i="13"/>
  <c r="AJ180" i="13"/>
  <c r="AJ196" i="13"/>
  <c r="AJ212" i="13"/>
  <c r="AJ228" i="13"/>
  <c r="AJ244" i="13"/>
  <c r="AJ260" i="13"/>
  <c r="AJ276" i="13"/>
  <c r="AJ292" i="13"/>
  <c r="AJ308" i="13"/>
  <c r="AB13" i="13"/>
  <c r="AB29" i="13"/>
  <c r="AB45" i="13"/>
  <c r="AB61" i="13"/>
  <c r="AB77" i="13"/>
  <c r="AB93" i="13"/>
  <c r="AB109" i="13"/>
  <c r="AB125" i="13"/>
  <c r="AB141" i="13"/>
  <c r="AB157" i="13"/>
  <c r="AB173" i="13"/>
  <c r="AB189" i="13"/>
  <c r="AB205" i="13"/>
  <c r="AB221" i="13"/>
  <c r="AB237" i="13"/>
  <c r="AB253" i="13"/>
  <c r="AB269" i="13"/>
  <c r="AB285" i="13"/>
  <c r="AB301" i="13"/>
  <c r="AB317" i="13"/>
  <c r="AB333" i="13"/>
  <c r="AB349" i="13"/>
  <c r="AB365" i="13"/>
  <c r="AB381" i="13"/>
  <c r="AB397" i="13"/>
  <c r="AB413" i="13"/>
  <c r="AB429" i="13"/>
  <c r="AB445" i="13"/>
  <c r="AB461" i="13"/>
  <c r="AB477" i="13"/>
  <c r="AB493" i="13"/>
  <c r="AB509" i="13"/>
  <c r="AB525" i="13"/>
  <c r="AB541" i="13"/>
  <c r="AB557" i="13"/>
  <c r="AB573" i="13"/>
  <c r="AB589" i="13"/>
  <c r="AB605" i="13"/>
  <c r="AB621" i="13"/>
  <c r="AB637" i="13"/>
  <c r="AB653" i="13"/>
  <c r="AB669" i="13"/>
  <c r="AB685" i="13"/>
  <c r="T14" i="13"/>
  <c r="T30" i="13"/>
  <c r="T46" i="13"/>
  <c r="T62" i="13"/>
  <c r="T78" i="13"/>
  <c r="T94" i="13"/>
  <c r="T110" i="13"/>
  <c r="T126" i="13"/>
  <c r="T142" i="13"/>
  <c r="T158" i="13"/>
  <c r="T174" i="13"/>
  <c r="T190" i="13"/>
  <c r="T206" i="13"/>
  <c r="T222" i="13"/>
  <c r="T238" i="13"/>
  <c r="T254" i="13"/>
  <c r="T270" i="13"/>
  <c r="T286" i="13"/>
  <c r="T302" i="13"/>
  <c r="T318" i="13"/>
  <c r="T334" i="13"/>
  <c r="T350" i="13"/>
  <c r="T366" i="13"/>
  <c r="T382" i="13"/>
  <c r="T398" i="13"/>
  <c r="T414" i="13"/>
  <c r="T430" i="13"/>
  <c r="T446" i="13"/>
  <c r="T462" i="13"/>
  <c r="T478" i="13"/>
  <c r="T494" i="13"/>
  <c r="T510" i="13"/>
  <c r="T526" i="13"/>
  <c r="T542" i="13"/>
  <c r="T558" i="13"/>
  <c r="T574" i="13"/>
  <c r="T590" i="13"/>
  <c r="T606" i="13"/>
  <c r="T622" i="13"/>
  <c r="T638" i="13"/>
  <c r="T654" i="13"/>
  <c r="T670" i="13"/>
  <c r="T686" i="13"/>
  <c r="T702" i="13"/>
  <c r="T718" i="13"/>
  <c r="T734" i="13"/>
  <c r="T750" i="13"/>
  <c r="T766" i="13"/>
  <c r="T782" i="13"/>
  <c r="T798" i="13"/>
  <c r="T814" i="13"/>
  <c r="T830" i="13"/>
  <c r="T846" i="13"/>
  <c r="T862" i="13"/>
  <c r="T878" i="13"/>
  <c r="T894" i="13"/>
  <c r="T910" i="13"/>
  <c r="T926" i="13"/>
  <c r="T942" i="13"/>
  <c r="T958" i="13"/>
  <c r="T554" i="13"/>
  <c r="T586" i="13"/>
  <c r="T618" i="13"/>
  <c r="T650" i="13"/>
  <c r="T682" i="13"/>
  <c r="T714" i="13"/>
  <c r="T746" i="13"/>
  <c r="T778" i="13"/>
  <c r="T810" i="13"/>
  <c r="T842" i="13"/>
  <c r="T874" i="13"/>
  <c r="T906" i="13"/>
  <c r="T938" i="13"/>
  <c r="T966" i="13"/>
  <c r="T982" i="13"/>
  <c r="T998" i="13"/>
  <c r="T1014" i="13"/>
  <c r="T1030" i="13"/>
  <c r="T1046" i="13"/>
  <c r="T1062" i="13"/>
  <c r="T1078" i="13"/>
  <c r="T1094" i="13"/>
  <c r="T1110" i="13"/>
  <c r="T1126" i="13"/>
  <c r="T1142" i="13"/>
  <c r="T1158" i="13"/>
  <c r="T1174" i="13"/>
  <c r="T1190" i="13"/>
  <c r="T1206" i="13"/>
  <c r="ER5" i="13"/>
  <c r="EJ16" i="13"/>
  <c r="EJ48" i="13"/>
  <c r="EJ80" i="13"/>
  <c r="EJ108" i="13"/>
  <c r="EB17" i="13"/>
  <c r="EB38" i="13"/>
  <c r="EB60" i="13"/>
  <c r="EB81" i="13"/>
  <c r="EB102" i="13"/>
  <c r="EB124" i="13"/>
  <c r="EB145" i="13"/>
  <c r="EB166" i="13"/>
  <c r="EB188" i="13"/>
  <c r="EB209" i="13"/>
  <c r="EB230" i="13"/>
  <c r="EB252" i="13"/>
  <c r="EB273" i="13"/>
  <c r="EB294" i="13"/>
  <c r="DT2" i="13"/>
  <c r="DT23" i="13"/>
  <c r="DT44" i="13"/>
  <c r="DT66" i="13"/>
  <c r="DT87" i="13"/>
  <c r="DT108" i="13"/>
  <c r="DT130" i="13"/>
  <c r="DT151" i="13"/>
  <c r="DT172" i="13"/>
  <c r="DT194" i="13"/>
  <c r="DT215" i="13"/>
  <c r="DT236" i="13"/>
  <c r="DT258" i="13"/>
  <c r="DT279" i="13"/>
  <c r="DT298" i="13"/>
  <c r="DT314" i="13"/>
  <c r="DT330" i="13"/>
  <c r="DT346" i="13"/>
  <c r="DT362" i="13"/>
  <c r="DT378" i="13"/>
  <c r="DT394" i="13"/>
  <c r="DT410" i="13"/>
  <c r="DT426" i="13"/>
  <c r="DT442" i="13"/>
  <c r="DT458" i="13"/>
  <c r="DT474" i="13"/>
  <c r="DT490" i="13"/>
  <c r="DT506" i="13"/>
  <c r="DT522" i="13"/>
  <c r="DT538" i="13"/>
  <c r="DT554" i="13"/>
  <c r="DT570" i="13"/>
  <c r="DT586" i="13"/>
  <c r="DL5" i="13"/>
  <c r="DL21" i="13"/>
  <c r="DL37" i="13"/>
  <c r="DL53" i="13"/>
  <c r="DL69" i="13"/>
  <c r="DL85" i="13"/>
  <c r="DL101" i="13"/>
  <c r="DL117" i="13"/>
  <c r="DL133" i="13"/>
  <c r="DL149" i="13"/>
  <c r="DL165" i="13"/>
  <c r="DL181" i="13"/>
  <c r="DL197" i="13"/>
  <c r="DL213" i="13"/>
  <c r="DL229" i="13"/>
  <c r="DL245" i="13"/>
  <c r="DL261" i="13"/>
  <c r="DL277" i="13"/>
  <c r="DL293" i="13"/>
  <c r="DL309" i="13"/>
  <c r="DL325" i="13"/>
  <c r="DL341" i="13"/>
  <c r="DL357" i="13"/>
  <c r="DL373" i="13"/>
  <c r="DL389" i="13"/>
  <c r="DL405" i="13"/>
  <c r="DL421" i="13"/>
  <c r="DL437" i="13"/>
  <c r="DL453" i="13"/>
  <c r="DL469" i="13"/>
  <c r="DL485" i="13"/>
  <c r="DL501" i="13"/>
  <c r="DL517" i="13"/>
  <c r="DL533" i="13"/>
  <c r="DL549" i="13"/>
  <c r="DL565" i="13"/>
  <c r="DL581" i="13"/>
  <c r="DL597" i="13"/>
  <c r="DL613" i="13"/>
  <c r="DL629" i="13"/>
  <c r="DL645" i="13"/>
  <c r="DL661" i="13"/>
  <c r="DL677" i="13"/>
  <c r="DL693" i="13"/>
  <c r="DL709" i="13"/>
  <c r="DL725" i="13"/>
  <c r="DL741" i="13"/>
  <c r="DL757" i="13"/>
  <c r="DL773" i="13"/>
  <c r="DL789" i="13"/>
  <c r="DL805" i="13"/>
  <c r="DL821" i="13"/>
  <c r="DL837" i="13"/>
  <c r="DL853" i="13"/>
  <c r="DL869" i="13"/>
  <c r="DL885" i="13"/>
  <c r="DL901" i="13"/>
  <c r="DL917" i="13"/>
  <c r="DL933" i="13"/>
  <c r="DL949" i="13"/>
  <c r="DL965" i="13"/>
  <c r="DL981" i="13"/>
  <c r="DL997" i="13"/>
  <c r="DL1013" i="13"/>
  <c r="DL1029" i="13"/>
  <c r="DL1045" i="13"/>
  <c r="DL1061" i="13"/>
  <c r="DL1077" i="13"/>
  <c r="DL1093" i="13"/>
  <c r="DL1109" i="13"/>
  <c r="DD5" i="13"/>
  <c r="CN3" i="13"/>
  <c r="CN19" i="13"/>
  <c r="CN35" i="13"/>
  <c r="CF9" i="13"/>
  <c r="CF25" i="13"/>
  <c r="CF41" i="13"/>
  <c r="CF57" i="13"/>
  <c r="CF73" i="13"/>
  <c r="CF89" i="13"/>
  <c r="CF105" i="13"/>
  <c r="CF121" i="13"/>
  <c r="BX6" i="13"/>
  <c r="BX22" i="13"/>
  <c r="BX38" i="13"/>
  <c r="BX54" i="13"/>
  <c r="BX70" i="13"/>
  <c r="BX86" i="13"/>
  <c r="BX102" i="13"/>
  <c r="BX118" i="13"/>
  <c r="BX134" i="13"/>
  <c r="BX150" i="13"/>
  <c r="BX166" i="13"/>
  <c r="BX182" i="13"/>
  <c r="BX198" i="13"/>
  <c r="BX214" i="13"/>
  <c r="BX230" i="13"/>
  <c r="BX246" i="13"/>
  <c r="BX262" i="13"/>
  <c r="BX278" i="13"/>
  <c r="BP6" i="13"/>
  <c r="BP22" i="13"/>
  <c r="BP38" i="13"/>
  <c r="BP54" i="13"/>
  <c r="BP70" i="13"/>
  <c r="BP86" i="13"/>
  <c r="BP102" i="13"/>
  <c r="BP118" i="13"/>
  <c r="BP134" i="13"/>
  <c r="BP150" i="13"/>
  <c r="BP166" i="13"/>
  <c r="BP182" i="13"/>
  <c r="BP198" i="13"/>
  <c r="BP214" i="13"/>
  <c r="BP230" i="13"/>
  <c r="BP246" i="13"/>
  <c r="BP262" i="13"/>
  <c r="BP278" i="13"/>
  <c r="BP294" i="13"/>
  <c r="BP310" i="13"/>
  <c r="BP326" i="13"/>
  <c r="BP342" i="13"/>
  <c r="BP358" i="13"/>
  <c r="BP374" i="13"/>
  <c r="BP390" i="13"/>
  <c r="BP406" i="13"/>
  <c r="BP422" i="13"/>
  <c r="BP438" i="13"/>
  <c r="AZ4" i="13"/>
  <c r="AZ20" i="13"/>
  <c r="AZ36" i="13"/>
  <c r="AR15" i="13"/>
  <c r="AR31" i="13"/>
  <c r="AR47" i="13"/>
  <c r="AR63" i="13"/>
  <c r="AR79" i="13"/>
  <c r="AR95" i="13"/>
  <c r="AR111" i="13"/>
  <c r="AR127" i="13"/>
  <c r="AJ13" i="13"/>
  <c r="AJ29" i="13"/>
  <c r="AJ45" i="13"/>
  <c r="AJ61" i="13"/>
  <c r="AJ77" i="13"/>
  <c r="AJ93" i="13"/>
  <c r="AJ109" i="13"/>
  <c r="AJ125" i="13"/>
  <c r="AJ141" i="13"/>
  <c r="AJ157" i="13"/>
  <c r="AJ173" i="13"/>
  <c r="AJ189" i="13"/>
  <c r="AJ205" i="13"/>
  <c r="AJ221" i="13"/>
  <c r="AJ237" i="13"/>
  <c r="AJ253" i="13"/>
  <c r="AJ269" i="13"/>
  <c r="AJ285" i="13"/>
  <c r="AJ301" i="13"/>
  <c r="AB6" i="13"/>
  <c r="AB22" i="13"/>
  <c r="AB38" i="13"/>
  <c r="AB54" i="13"/>
  <c r="AB70" i="13"/>
  <c r="AB86" i="13"/>
  <c r="AB102" i="13"/>
  <c r="AB118" i="13"/>
  <c r="AB134" i="13"/>
  <c r="AB150" i="13"/>
  <c r="AB166" i="13"/>
  <c r="AB182" i="13"/>
  <c r="AB198" i="13"/>
  <c r="AB214" i="13"/>
  <c r="AB230" i="13"/>
  <c r="AB246" i="13"/>
  <c r="AB262" i="13"/>
  <c r="AB278" i="13"/>
  <c r="AB294" i="13"/>
  <c r="AB310" i="13"/>
  <c r="AB326" i="13"/>
  <c r="AB342" i="13"/>
  <c r="AB358" i="13"/>
  <c r="AB374" i="13"/>
  <c r="AB390" i="13"/>
  <c r="AB406" i="13"/>
  <c r="AB422" i="13"/>
  <c r="AB438" i="13"/>
  <c r="AB454" i="13"/>
  <c r="AB470" i="13"/>
  <c r="AB486" i="13"/>
  <c r="AB502" i="13"/>
  <c r="AB518" i="13"/>
  <c r="AB534" i="13"/>
  <c r="AB550" i="13"/>
  <c r="AB566" i="13"/>
  <c r="AB582" i="13"/>
  <c r="AB598" i="13"/>
  <c r="AB614" i="13"/>
  <c r="AB630" i="13"/>
  <c r="AB646" i="13"/>
  <c r="AB662" i="13"/>
  <c r="AB678" i="13"/>
  <c r="T7" i="13"/>
  <c r="T23" i="13"/>
  <c r="T39" i="13"/>
  <c r="T55" i="13"/>
  <c r="T71" i="13"/>
  <c r="T87" i="13"/>
  <c r="T103" i="13"/>
  <c r="T119" i="13"/>
  <c r="T135" i="13"/>
  <c r="T151" i="13"/>
  <c r="T167" i="13"/>
  <c r="T183" i="13"/>
  <c r="T199" i="13"/>
  <c r="T215" i="13"/>
  <c r="T231" i="13"/>
  <c r="T247" i="13"/>
  <c r="T263" i="13"/>
  <c r="T279" i="13"/>
  <c r="T295" i="13"/>
  <c r="T311" i="13"/>
  <c r="T327" i="13"/>
  <c r="T343" i="13"/>
  <c r="T359" i="13"/>
  <c r="T375" i="13"/>
  <c r="T391" i="13"/>
  <c r="T407" i="13"/>
  <c r="T423" i="13"/>
  <c r="T439" i="13"/>
  <c r="T455" i="13"/>
  <c r="T471" i="13"/>
  <c r="T487" i="13"/>
  <c r="T503" i="13"/>
  <c r="T519" i="13"/>
  <c r="T535" i="13"/>
  <c r="T551" i="13"/>
  <c r="T567" i="13"/>
  <c r="T583" i="13"/>
  <c r="T599" i="13"/>
  <c r="T615" i="13"/>
  <c r="T631" i="13"/>
  <c r="T647" i="13"/>
  <c r="T663" i="13"/>
  <c r="T679" i="13"/>
  <c r="T695" i="13"/>
  <c r="T711" i="13"/>
  <c r="T727" i="13"/>
  <c r="T743" i="13"/>
  <c r="T759" i="13"/>
  <c r="T775" i="13"/>
  <c r="T791" i="13"/>
  <c r="T807" i="13"/>
  <c r="T823" i="13"/>
  <c r="T839" i="13"/>
  <c r="T855" i="13"/>
  <c r="T871" i="13"/>
  <c r="T887" i="13"/>
  <c r="T903" i="13"/>
  <c r="T919" i="13"/>
  <c r="T935" i="13"/>
  <c r="T951" i="13"/>
  <c r="T967" i="13"/>
  <c r="T983" i="13"/>
  <c r="T999" i="13"/>
  <c r="T1015" i="13"/>
  <c r="T1031" i="13"/>
  <c r="T1047" i="13"/>
  <c r="T1063" i="13"/>
  <c r="T1079" i="13"/>
  <c r="T1095" i="13"/>
  <c r="T1111" i="13"/>
  <c r="T1127" i="13"/>
  <c r="T1143" i="13"/>
  <c r="T1159" i="13"/>
  <c r="T1175" i="13"/>
  <c r="T1191" i="13"/>
  <c r="T1207" i="13"/>
  <c r="T562" i="13"/>
  <c r="T594" i="13"/>
  <c r="T626" i="13"/>
  <c r="T658" i="13"/>
  <c r="T690" i="13"/>
  <c r="T722" i="13"/>
  <c r="T754" i="13"/>
  <c r="T786" i="13"/>
  <c r="T818" i="13"/>
  <c r="T850" i="13"/>
  <c r="T882" i="13"/>
  <c r="T914" i="13"/>
  <c r="T946" i="13"/>
  <c r="T970" i="13"/>
  <c r="T986" i="13"/>
  <c r="T1002" i="13"/>
  <c r="T1018" i="13"/>
  <c r="T1034" i="13"/>
  <c r="T1050" i="13"/>
  <c r="T1066" i="13"/>
  <c r="T1082" i="13"/>
  <c r="T1098" i="13"/>
  <c r="T1114" i="13"/>
  <c r="T1130" i="13"/>
  <c r="T1146" i="13"/>
  <c r="T1162" i="13"/>
  <c r="T1178" i="13"/>
  <c r="T1194" i="13"/>
  <c r="T1210" i="13"/>
  <c r="ER13" i="13"/>
  <c r="EJ24" i="13"/>
  <c r="EJ56" i="13"/>
  <c r="EJ88" i="13"/>
  <c r="EB1" i="13"/>
  <c r="EB22" i="13"/>
  <c r="EB44" i="13"/>
  <c r="EB65" i="13"/>
  <c r="EB86" i="13"/>
  <c r="EB108" i="13"/>
  <c r="EB129" i="13"/>
  <c r="EB150" i="13"/>
  <c r="EB172" i="13"/>
  <c r="EB193" i="13"/>
  <c r="EB214" i="13"/>
  <c r="EB236" i="13"/>
  <c r="EB257" i="13"/>
  <c r="EB278" i="13"/>
  <c r="EB300" i="13"/>
  <c r="DT7" i="13"/>
  <c r="DT28" i="13"/>
  <c r="DT50" i="13"/>
  <c r="DT71" i="13"/>
  <c r="DT92" i="13"/>
  <c r="DT114" i="13"/>
  <c r="DT135" i="13"/>
  <c r="DT156" i="13"/>
  <c r="DT178" i="13"/>
  <c r="DT199" i="13"/>
  <c r="DT220" i="13"/>
  <c r="DT242" i="13"/>
  <c r="DT263" i="13"/>
  <c r="DT284" i="13"/>
  <c r="DT302" i="13"/>
  <c r="DT318" i="13"/>
  <c r="DT334" i="13"/>
  <c r="DT350" i="13"/>
  <c r="DT366" i="13"/>
  <c r="DT382" i="13"/>
  <c r="DT398" i="13"/>
  <c r="DT414" i="13"/>
  <c r="DT430" i="13"/>
  <c r="DT446" i="13"/>
  <c r="DT462" i="13"/>
  <c r="DT478" i="13"/>
  <c r="DT494" i="13"/>
  <c r="DT510" i="13"/>
  <c r="DT526" i="13"/>
  <c r="DT542" i="13"/>
  <c r="DT558" i="13"/>
  <c r="DT574" i="13"/>
  <c r="DT590" i="13"/>
  <c r="DL9" i="13"/>
  <c r="DL25" i="13"/>
  <c r="DL41" i="13"/>
  <c r="DL57" i="13"/>
  <c r="DL73" i="13"/>
  <c r="DL89" i="13"/>
  <c r="DL105" i="13"/>
  <c r="DL121" i="13"/>
  <c r="DL137" i="13"/>
  <c r="DL153" i="13"/>
  <c r="DL169" i="13"/>
  <c r="DL185" i="13"/>
  <c r="DL201" i="13"/>
  <c r="DL217" i="13"/>
  <c r="DL233" i="13"/>
  <c r="DL249" i="13"/>
  <c r="DL265" i="13"/>
  <c r="DL281" i="13"/>
  <c r="DL297" i="13"/>
  <c r="DL313" i="13"/>
  <c r="DL329" i="13"/>
  <c r="DL345" i="13"/>
  <c r="DL361" i="13"/>
  <c r="DL377" i="13"/>
  <c r="DL393" i="13"/>
  <c r="DL409" i="13"/>
  <c r="DL425" i="13"/>
  <c r="DL441" i="13"/>
  <c r="DL457" i="13"/>
  <c r="DL473" i="13"/>
  <c r="DL489" i="13"/>
  <c r="DL505" i="13"/>
  <c r="DL521" i="13"/>
  <c r="DL537" i="13"/>
  <c r="DL553" i="13"/>
  <c r="DL569" i="13"/>
  <c r="DL585" i="13"/>
  <c r="DL601" i="13"/>
  <c r="DL617" i="13"/>
  <c r="DL633" i="13"/>
  <c r="DL649" i="13"/>
  <c r="DL665" i="13"/>
  <c r="DL681" i="13"/>
  <c r="DL697" i="13"/>
  <c r="DL713" i="13"/>
  <c r="DL729" i="13"/>
  <c r="DL745" i="13"/>
  <c r="DL761" i="13"/>
  <c r="DL777" i="13"/>
  <c r="DL793" i="13"/>
  <c r="DL809" i="13"/>
  <c r="DL825" i="13"/>
  <c r="DL841" i="13"/>
  <c r="DL857" i="13"/>
  <c r="DL873" i="13"/>
  <c r="DL889" i="13"/>
  <c r="DL905" i="13"/>
  <c r="DL921" i="13"/>
  <c r="DL937" i="13"/>
  <c r="DL953" i="13"/>
  <c r="DL969" i="13"/>
  <c r="DL985" i="13"/>
  <c r="DL1001" i="13"/>
  <c r="DL1017" i="13"/>
  <c r="DL1033" i="13"/>
  <c r="DL1049" i="13"/>
  <c r="DL1065" i="13"/>
  <c r="DL1081" i="13"/>
  <c r="DL1097" i="13"/>
  <c r="DL1113" i="13"/>
  <c r="CV3" i="13"/>
  <c r="CN7" i="13"/>
  <c r="CN23" i="13"/>
  <c r="CN39" i="13"/>
  <c r="CF13" i="13"/>
  <c r="CF29" i="13"/>
  <c r="CF45" i="13"/>
  <c r="CF61" i="13"/>
  <c r="CF77" i="13"/>
  <c r="CF93" i="13"/>
  <c r="CF109" i="13"/>
  <c r="CF125" i="13"/>
  <c r="BX10" i="13"/>
  <c r="BX26" i="13"/>
  <c r="BX42" i="13"/>
  <c r="BX58" i="13"/>
  <c r="BX74" i="13"/>
  <c r="BX90" i="13"/>
  <c r="BX106" i="13"/>
  <c r="BX122" i="13"/>
  <c r="BX138" i="13"/>
  <c r="BX154" i="13"/>
  <c r="BX170" i="13"/>
  <c r="BX186" i="13"/>
  <c r="BX202" i="13"/>
  <c r="BX218" i="13"/>
  <c r="BX234" i="13"/>
  <c r="BX250" i="13"/>
  <c r="BX266" i="13"/>
  <c r="BX282" i="13"/>
  <c r="BP10" i="13"/>
  <c r="BP26" i="13"/>
  <c r="BP42" i="13"/>
  <c r="BP58" i="13"/>
  <c r="BP74" i="13"/>
  <c r="BP90" i="13"/>
  <c r="BP106" i="13"/>
  <c r="BP122" i="13"/>
  <c r="BP138" i="13"/>
  <c r="BP154" i="13"/>
  <c r="BP170" i="13"/>
  <c r="BP186" i="13"/>
  <c r="BP202" i="13"/>
  <c r="BP218" i="13"/>
  <c r="BP234" i="13"/>
  <c r="BP250" i="13"/>
  <c r="BP266" i="13"/>
  <c r="BP282" i="13"/>
  <c r="BP298" i="13"/>
  <c r="BP314" i="13"/>
  <c r="BP330" i="13"/>
  <c r="BP346" i="13"/>
  <c r="BP362" i="13"/>
  <c r="BP378" i="13"/>
  <c r="BP394" i="13"/>
  <c r="BP410" i="13"/>
  <c r="BP426" i="13"/>
  <c r="BH4" i="13"/>
  <c r="AZ8" i="13"/>
  <c r="AZ24" i="13"/>
  <c r="AR3" i="13"/>
  <c r="AR19" i="13"/>
  <c r="AR35" i="13"/>
  <c r="AR51" i="13"/>
  <c r="AR67" i="13"/>
  <c r="AR83" i="13"/>
  <c r="AR99" i="13"/>
  <c r="AR115" i="13"/>
  <c r="AJ1" i="13"/>
  <c r="AJ17" i="13"/>
  <c r="AJ33" i="13"/>
  <c r="AJ49" i="13"/>
  <c r="AJ65" i="13"/>
  <c r="AJ81" i="13"/>
  <c r="AJ97" i="13"/>
  <c r="AJ113" i="13"/>
  <c r="AJ129" i="13"/>
  <c r="AJ145" i="13"/>
  <c r="AJ161" i="13"/>
  <c r="AJ177" i="13"/>
  <c r="AJ193" i="13"/>
  <c r="AJ209" i="13"/>
  <c r="AJ225" i="13"/>
  <c r="AJ241" i="13"/>
  <c r="AJ257" i="13"/>
  <c r="AJ273" i="13"/>
  <c r="AJ289" i="13"/>
  <c r="AJ305" i="13"/>
  <c r="AB10" i="13"/>
  <c r="AB26" i="13"/>
  <c r="AB42" i="13"/>
  <c r="AB58" i="13"/>
  <c r="AB74" i="13"/>
  <c r="AB90" i="13"/>
  <c r="AB106" i="13"/>
  <c r="AB122" i="13"/>
  <c r="AB138" i="13"/>
  <c r="AB154" i="13"/>
  <c r="AB170" i="13"/>
  <c r="AB186" i="13"/>
  <c r="AB202" i="13"/>
  <c r="AB218" i="13"/>
  <c r="AB234" i="13"/>
  <c r="AB250" i="13"/>
  <c r="AB266" i="13"/>
  <c r="AB282" i="13"/>
  <c r="AB298" i="13"/>
  <c r="AB314" i="13"/>
  <c r="AB330" i="13"/>
  <c r="AB346" i="13"/>
  <c r="AB362" i="13"/>
  <c r="AB378" i="13"/>
  <c r="AB394" i="13"/>
  <c r="AB410" i="13"/>
  <c r="AB426" i="13"/>
  <c r="AB442" i="13"/>
  <c r="AB458" i="13"/>
  <c r="AB474" i="13"/>
  <c r="AB490" i="13"/>
  <c r="AB506" i="13"/>
  <c r="AB522" i="13"/>
  <c r="AB538" i="13"/>
  <c r="AB554" i="13"/>
  <c r="AB570" i="13"/>
  <c r="AB586" i="13"/>
  <c r="AB602" i="13"/>
  <c r="AB618" i="13"/>
  <c r="AB634" i="13"/>
  <c r="AB650" i="13"/>
  <c r="AB666" i="13"/>
  <c r="AB682" i="13"/>
  <c r="T11" i="13"/>
  <c r="T27" i="13"/>
  <c r="T43" i="13"/>
  <c r="T59" i="13"/>
  <c r="T75" i="13"/>
  <c r="T91" i="13"/>
  <c r="T107" i="13"/>
  <c r="T123" i="13"/>
  <c r="T139" i="13"/>
  <c r="T155" i="13"/>
  <c r="T171" i="13"/>
  <c r="T187" i="13"/>
  <c r="T203" i="13"/>
  <c r="T219" i="13"/>
  <c r="T235" i="13"/>
  <c r="T251" i="13"/>
  <c r="T267" i="13"/>
  <c r="T283" i="13"/>
  <c r="T299" i="13"/>
  <c r="T315" i="13"/>
  <c r="T331" i="13"/>
  <c r="T347" i="13"/>
  <c r="T363" i="13"/>
  <c r="T379" i="13"/>
  <c r="T395" i="13"/>
  <c r="T411" i="13"/>
  <c r="T427" i="13"/>
  <c r="T443" i="13"/>
  <c r="T459" i="13"/>
  <c r="T475" i="13"/>
  <c r="T491" i="13"/>
  <c r="T507" i="13"/>
  <c r="T523" i="13"/>
  <c r="T539" i="13"/>
  <c r="T555" i="13"/>
  <c r="T571" i="13"/>
  <c r="T587" i="13"/>
  <c r="T603" i="13"/>
  <c r="T619" i="13"/>
  <c r="T635" i="13"/>
  <c r="T651" i="13"/>
  <c r="T667" i="13"/>
  <c r="T683" i="13"/>
  <c r="T699" i="13"/>
  <c r="T715" i="13"/>
  <c r="T731" i="13"/>
  <c r="T747" i="13"/>
  <c r="T763" i="13"/>
  <c r="T779" i="13"/>
  <c r="T795" i="13"/>
  <c r="T811" i="13"/>
  <c r="T827" i="13"/>
  <c r="T843" i="13"/>
  <c r="T859" i="13"/>
  <c r="T875" i="13"/>
  <c r="T891" i="13"/>
  <c r="T907" i="13"/>
  <c r="T923" i="13"/>
  <c r="T939" i="13"/>
  <c r="T955" i="13"/>
  <c r="T971" i="13"/>
  <c r="T987" i="13"/>
  <c r="T1003" i="13"/>
  <c r="T1019" i="13"/>
  <c r="T1035" i="13"/>
  <c r="T1051" i="13"/>
  <c r="T1067" i="13"/>
  <c r="T1083" i="13"/>
  <c r="T1099" i="13"/>
  <c r="T1115" i="13"/>
  <c r="T1131" i="13"/>
  <c r="T1147" i="13"/>
  <c r="T1163" i="13"/>
  <c r="T1179" i="13"/>
  <c r="T1195" i="13"/>
  <c r="T1211" i="13"/>
  <c r="T538" i="13"/>
  <c r="T570" i="13"/>
  <c r="T602" i="13"/>
  <c r="T634" i="13"/>
  <c r="T666" i="13"/>
  <c r="T698" i="13"/>
  <c r="T730" i="13"/>
  <c r="T762" i="13"/>
  <c r="T794" i="13"/>
  <c r="T826" i="13"/>
  <c r="T858" i="13"/>
  <c r="T890" i="13"/>
  <c r="T922" i="13"/>
  <c r="T954" i="13"/>
  <c r="T974" i="13"/>
  <c r="T990" i="13"/>
  <c r="T1006" i="13"/>
  <c r="T1022" i="13"/>
  <c r="T1038" i="13"/>
  <c r="T1054" i="13"/>
  <c r="T1070" i="13"/>
  <c r="T1086" i="13"/>
  <c r="T1102" i="13"/>
  <c r="T1118" i="13"/>
  <c r="T1134" i="13"/>
  <c r="T1150" i="13"/>
  <c r="T1166" i="13"/>
  <c r="T1182" i="13"/>
  <c r="T1198" i="13"/>
  <c r="T1214" i="13"/>
  <c r="ER21" i="13"/>
  <c r="EJ32" i="13"/>
  <c r="EJ64" i="13"/>
  <c r="EJ96" i="13"/>
  <c r="EB6" i="13"/>
  <c r="EB28" i="13"/>
  <c r="EB49" i="13"/>
  <c r="EB70" i="13"/>
  <c r="EB92" i="13"/>
  <c r="EB113" i="13"/>
  <c r="EB134" i="13"/>
  <c r="EB156" i="13"/>
  <c r="EB177" i="13"/>
  <c r="EB198" i="13"/>
  <c r="EB220" i="13"/>
  <c r="EB241" i="13"/>
  <c r="EB262" i="13"/>
  <c r="EB284" i="13"/>
  <c r="EB305" i="13"/>
  <c r="DT12" i="13"/>
  <c r="DT34" i="13"/>
  <c r="DT55" i="13"/>
  <c r="DT76" i="13"/>
  <c r="DT98" i="13"/>
  <c r="DT119" i="13"/>
  <c r="DT140" i="13"/>
  <c r="DT162" i="13"/>
  <c r="DT183" i="13"/>
  <c r="DT204" i="13"/>
  <c r="DT226" i="13"/>
  <c r="DT247" i="13"/>
  <c r="DT268" i="13"/>
  <c r="DT290" i="13"/>
  <c r="DT306" i="13"/>
  <c r="DT322" i="13"/>
  <c r="DT338" i="13"/>
  <c r="DT354" i="13"/>
  <c r="DT370" i="13"/>
  <c r="DT386" i="13"/>
  <c r="DT402" i="13"/>
  <c r="DT418" i="13"/>
  <c r="DT434" i="13"/>
  <c r="DT450" i="13"/>
  <c r="DT466" i="13"/>
  <c r="DT482" i="13"/>
  <c r="DT498" i="13"/>
  <c r="DT514" i="13"/>
  <c r="DT530" i="13"/>
  <c r="DT546" i="13"/>
  <c r="DT562" i="13"/>
  <c r="DT578" i="13"/>
  <c r="DT594" i="13"/>
  <c r="DL13" i="13"/>
  <c r="DL29" i="13"/>
  <c r="DL45" i="13"/>
  <c r="DL61" i="13"/>
  <c r="DL77" i="13"/>
  <c r="DL93" i="13"/>
  <c r="DL109" i="13"/>
  <c r="DL125" i="13"/>
  <c r="DL141" i="13"/>
  <c r="DL157" i="13"/>
  <c r="DL173" i="13"/>
  <c r="DL189" i="13"/>
  <c r="DL205" i="13"/>
  <c r="DL221" i="13"/>
  <c r="DL237" i="13"/>
  <c r="DL253" i="13"/>
  <c r="DL269" i="13"/>
  <c r="DL285" i="13"/>
  <c r="DL301" i="13"/>
  <c r="DL317" i="13"/>
  <c r="DL333" i="13"/>
  <c r="DL349" i="13"/>
  <c r="DL365" i="13"/>
  <c r="DL381" i="13"/>
  <c r="DL397" i="13"/>
  <c r="DL413" i="13"/>
  <c r="DL429" i="13"/>
  <c r="DL445" i="13"/>
  <c r="DL461" i="13"/>
  <c r="DL477" i="13"/>
  <c r="DL493" i="13"/>
  <c r="DL509" i="13"/>
  <c r="DL525" i="13"/>
  <c r="DL541" i="13"/>
  <c r="DL557" i="13"/>
  <c r="DL573" i="13"/>
  <c r="DL589" i="13"/>
  <c r="DL605" i="13"/>
  <c r="DL621" i="13"/>
  <c r="DL637" i="13"/>
  <c r="DL653" i="13"/>
  <c r="DL669" i="13"/>
  <c r="DL685" i="13"/>
  <c r="DL701" i="13"/>
  <c r="DL717" i="13"/>
  <c r="DL733" i="13"/>
  <c r="DL749" i="13"/>
  <c r="DL765" i="13"/>
  <c r="DL781" i="13"/>
  <c r="DL797" i="13"/>
  <c r="DL813" i="13"/>
  <c r="DL829" i="13"/>
  <c r="DL845" i="13"/>
  <c r="DL861" i="13"/>
  <c r="DL877" i="13"/>
  <c r="DL893" i="13"/>
  <c r="DL909" i="13"/>
  <c r="DL925" i="13"/>
  <c r="DL941" i="13"/>
  <c r="DL957" i="13"/>
  <c r="DL973" i="13"/>
  <c r="DL989" i="13"/>
  <c r="DL1005" i="13"/>
  <c r="DL1021" i="13"/>
  <c r="DL1037" i="13"/>
  <c r="DL1053" i="13"/>
  <c r="DL1069" i="13"/>
  <c r="DL1085" i="13"/>
  <c r="DL1101" i="13"/>
  <c r="DL1117" i="13"/>
  <c r="CV7" i="13"/>
  <c r="CN11" i="13"/>
  <c r="CN27" i="13"/>
  <c r="CF1" i="13"/>
  <c r="CF17" i="13"/>
  <c r="CF33" i="13"/>
  <c r="CF49" i="13"/>
  <c r="CF65" i="13"/>
  <c r="CF81" i="13"/>
  <c r="CF97" i="13"/>
  <c r="CF113" i="13"/>
  <c r="CF129" i="13"/>
  <c r="BX14" i="13"/>
  <c r="BX30" i="13"/>
  <c r="BX46" i="13"/>
  <c r="BX62" i="13"/>
  <c r="BX78" i="13"/>
  <c r="BX94" i="13"/>
  <c r="BX110" i="13"/>
  <c r="BX126" i="13"/>
  <c r="BX142" i="13"/>
  <c r="BX158" i="13"/>
  <c r="BX174" i="13"/>
  <c r="BX190" i="13"/>
  <c r="BX206" i="13"/>
  <c r="BX222" i="13"/>
  <c r="BX238" i="13"/>
  <c r="BX254" i="13"/>
  <c r="BX270" i="13"/>
  <c r="BX286" i="13"/>
  <c r="BP14" i="13"/>
  <c r="BP30" i="13"/>
  <c r="BP46" i="13"/>
  <c r="BP62" i="13"/>
  <c r="BP78" i="13"/>
  <c r="BP94" i="13"/>
  <c r="BP110" i="13"/>
  <c r="BP126" i="13"/>
  <c r="BP142" i="13"/>
  <c r="BP158" i="13"/>
  <c r="BP174" i="13"/>
  <c r="BP190" i="13"/>
  <c r="BP206" i="13"/>
  <c r="BP222" i="13"/>
  <c r="BP238" i="13"/>
  <c r="BP254" i="13"/>
  <c r="BP270" i="13"/>
  <c r="BP286" i="13"/>
  <c r="BP302" i="13"/>
  <c r="BP318" i="13"/>
  <c r="BP334" i="13"/>
  <c r="BP350" i="13"/>
  <c r="BP366" i="13"/>
  <c r="BP382" i="13"/>
  <c r="BP398" i="13"/>
  <c r="BP414" i="13"/>
  <c r="BP430" i="13"/>
  <c r="BH8" i="13"/>
  <c r="AZ12" i="13"/>
  <c r="AZ28" i="13"/>
  <c r="AR7" i="13"/>
  <c r="AR23" i="13"/>
  <c r="AR39" i="13"/>
  <c r="AR55" i="13"/>
  <c r="AR71" i="13"/>
  <c r="AR87" i="13"/>
  <c r="AR103" i="13"/>
  <c r="AR119" i="13"/>
  <c r="AJ5" i="13"/>
  <c r="AJ21" i="13"/>
  <c r="AJ37" i="13"/>
  <c r="AJ53" i="13"/>
  <c r="AJ69" i="13"/>
  <c r="AJ85" i="13"/>
  <c r="AJ101" i="13"/>
  <c r="AJ117" i="13"/>
  <c r="AJ133" i="13"/>
  <c r="AJ149" i="13"/>
  <c r="AJ165" i="13"/>
  <c r="AJ181" i="13"/>
  <c r="AJ197" i="13"/>
  <c r="AJ213" i="13"/>
  <c r="AJ229" i="13"/>
  <c r="AJ245" i="13"/>
  <c r="AJ261" i="13"/>
  <c r="AJ277" i="13"/>
  <c r="AJ293" i="13"/>
  <c r="AJ309" i="13"/>
  <c r="AB14" i="13"/>
  <c r="AB30" i="13"/>
  <c r="AB46" i="13"/>
  <c r="AB62" i="13"/>
  <c r="AB78" i="13"/>
  <c r="AB94" i="13"/>
  <c r="AB110" i="13"/>
  <c r="AB126" i="13"/>
  <c r="AB142" i="13"/>
  <c r="AB158" i="13"/>
  <c r="AB174" i="13"/>
  <c r="AB190" i="13"/>
  <c r="AB206" i="13"/>
  <c r="AB222" i="13"/>
  <c r="AB238" i="13"/>
  <c r="AB254" i="13"/>
  <c r="AB270" i="13"/>
  <c r="AB286" i="13"/>
  <c r="AB302" i="13"/>
  <c r="AB318" i="13"/>
  <c r="AB334" i="13"/>
  <c r="AB350" i="13"/>
  <c r="AB366" i="13"/>
  <c r="AB382" i="13"/>
  <c r="AB398" i="13"/>
  <c r="AB414" i="13"/>
  <c r="AB430" i="13"/>
  <c r="AB446" i="13"/>
  <c r="AB462" i="13"/>
  <c r="AB478" i="13"/>
  <c r="AB494" i="13"/>
  <c r="AB510" i="13"/>
  <c r="AB526" i="13"/>
  <c r="AB542" i="13"/>
  <c r="AB558" i="13"/>
  <c r="AB574" i="13"/>
  <c r="AB590" i="13"/>
  <c r="AB606" i="13"/>
  <c r="AB622" i="13"/>
  <c r="AB638" i="13"/>
  <c r="AB654" i="13"/>
  <c r="AB670" i="13"/>
  <c r="AB686" i="13"/>
  <c r="T15" i="13"/>
  <c r="T31" i="13"/>
  <c r="T47" i="13"/>
  <c r="T63" i="13"/>
  <c r="T79" i="13"/>
  <c r="T95" i="13"/>
  <c r="T111" i="13"/>
  <c r="T127" i="13"/>
  <c r="T143" i="13"/>
  <c r="T159" i="13"/>
  <c r="T175" i="13"/>
  <c r="T191" i="13"/>
  <c r="T207" i="13"/>
  <c r="T223" i="13"/>
  <c r="T239" i="13"/>
  <c r="T255" i="13"/>
  <c r="T271" i="13"/>
  <c r="T287" i="13"/>
  <c r="T303" i="13"/>
  <c r="T319" i="13"/>
  <c r="T335" i="13"/>
  <c r="T351" i="13"/>
  <c r="T367" i="13"/>
  <c r="T383" i="13"/>
  <c r="T399" i="13"/>
  <c r="T415" i="13"/>
  <c r="T431" i="13"/>
  <c r="T447" i="13"/>
  <c r="T463" i="13"/>
  <c r="T479" i="13"/>
  <c r="T495" i="13"/>
  <c r="T511" i="13"/>
  <c r="T527" i="13"/>
  <c r="T543" i="13"/>
  <c r="T559" i="13"/>
  <c r="T575" i="13"/>
  <c r="T591" i="13"/>
  <c r="T607" i="13"/>
  <c r="T623" i="13"/>
  <c r="T639" i="13"/>
  <c r="T655" i="13"/>
  <c r="T671" i="13"/>
  <c r="T687" i="13"/>
  <c r="T703" i="13"/>
  <c r="T719" i="13"/>
  <c r="T735" i="13"/>
  <c r="T751" i="13"/>
  <c r="T767" i="13"/>
  <c r="T783" i="13"/>
  <c r="T799" i="13"/>
  <c r="T815" i="13"/>
  <c r="T831" i="13"/>
  <c r="T847" i="13"/>
  <c r="T863" i="13"/>
  <c r="T879" i="13"/>
  <c r="T895" i="13"/>
  <c r="T911" i="13"/>
  <c r="T927" i="13"/>
  <c r="T943" i="13"/>
  <c r="T959" i="13"/>
  <c r="T975" i="13"/>
  <c r="T991" i="13"/>
  <c r="T1007" i="13"/>
  <c r="T1023" i="13"/>
  <c r="T1039" i="13"/>
  <c r="T1055" i="13"/>
  <c r="T1071" i="13"/>
  <c r="T1087" i="13"/>
  <c r="T1103" i="13"/>
  <c r="T1119" i="13"/>
  <c r="T1135" i="13"/>
  <c r="T1151" i="13"/>
  <c r="T1167" i="13"/>
  <c r="T1183" i="13"/>
  <c r="T1199" i="13"/>
  <c r="T1215" i="13"/>
  <c r="T546" i="13"/>
  <c r="T578" i="13"/>
  <c r="T610" i="13"/>
  <c r="T642" i="13"/>
  <c r="T674" i="13"/>
  <c r="T706" i="13"/>
  <c r="T738" i="13"/>
  <c r="T770" i="13"/>
  <c r="T802" i="13"/>
  <c r="T834" i="13"/>
  <c r="T866" i="13"/>
  <c r="T898" i="13"/>
  <c r="T930" i="13"/>
  <c r="T962" i="13"/>
  <c r="T978" i="13"/>
  <c r="T994" i="13"/>
  <c r="T1010" i="13"/>
  <c r="T1026" i="13"/>
  <c r="T1042" i="13"/>
  <c r="T1058" i="13"/>
  <c r="T1074" i="13"/>
  <c r="T1090" i="13"/>
  <c r="T1106" i="13"/>
  <c r="T1122" i="13"/>
  <c r="T1138" i="13"/>
  <c r="T1154" i="13"/>
  <c r="T1170" i="13"/>
  <c r="T1186" i="13"/>
  <c r="T1202" i="13"/>
  <c r="EZ7" i="13"/>
  <c r="EJ8" i="13"/>
  <c r="EJ40" i="13"/>
  <c r="EJ72" i="13"/>
  <c r="EJ102" i="13"/>
  <c r="EB12" i="13"/>
  <c r="EB33" i="13"/>
  <c r="EB54" i="13"/>
  <c r="EB76" i="13"/>
  <c r="EB97" i="13"/>
  <c r="EB118" i="13"/>
  <c r="EB140" i="13"/>
  <c r="EB161" i="13"/>
  <c r="EB182" i="13"/>
  <c r="EB204" i="13"/>
  <c r="EB225" i="13"/>
  <c r="EB246" i="13"/>
  <c r="EB268" i="13"/>
  <c r="EB289" i="13"/>
  <c r="EB310" i="13"/>
  <c r="DT18" i="13"/>
  <c r="DT39" i="13"/>
  <c r="DT60" i="13"/>
  <c r="DT82" i="13"/>
  <c r="DT103" i="13"/>
  <c r="DT124" i="13"/>
  <c r="DT146" i="13"/>
  <c r="DT167" i="13"/>
  <c r="DT188" i="13"/>
  <c r="DT210" i="13"/>
  <c r="DT231" i="13"/>
  <c r="DT252" i="13"/>
  <c r="DT274" i="13"/>
  <c r="DT294" i="13"/>
  <c r="DT310" i="13"/>
  <c r="DT326" i="13"/>
  <c r="DT342" i="13"/>
  <c r="DT358" i="13"/>
  <c r="DT374" i="13"/>
  <c r="DT390" i="13"/>
  <c r="DT406" i="13"/>
  <c r="DT422" i="13"/>
  <c r="DT438" i="13"/>
  <c r="DT454" i="13"/>
  <c r="DT470" i="13"/>
  <c r="DT486" i="13"/>
  <c r="DT502" i="13"/>
  <c r="DT518" i="13"/>
  <c r="DT534" i="13"/>
  <c r="DT550" i="13"/>
  <c r="DT566" i="13"/>
  <c r="DT582" i="13"/>
  <c r="DL1" i="13"/>
  <c r="DL17" i="13"/>
  <c r="DL33" i="13"/>
  <c r="DL49" i="13"/>
  <c r="DL65" i="13"/>
  <c r="DL81" i="13"/>
  <c r="DL97" i="13"/>
  <c r="DL113" i="13"/>
  <c r="DL129" i="13"/>
  <c r="DL145" i="13"/>
  <c r="DL161" i="13"/>
  <c r="DL177" i="13"/>
  <c r="DL193" i="13"/>
  <c r="DL209" i="13"/>
  <c r="DL225" i="13"/>
  <c r="DL241" i="13"/>
  <c r="DL257" i="13"/>
  <c r="DL273" i="13"/>
  <c r="DL289" i="13"/>
  <c r="DL305" i="13"/>
  <c r="DL321" i="13"/>
  <c r="DL337" i="13"/>
  <c r="DL353" i="13"/>
  <c r="DL369" i="13"/>
  <c r="DL385" i="13"/>
  <c r="DL401" i="13"/>
  <c r="DL417" i="13"/>
  <c r="DL433" i="13"/>
  <c r="DL449" i="13"/>
  <c r="DL465" i="13"/>
  <c r="DL481" i="13"/>
  <c r="DL497" i="13"/>
  <c r="DL513" i="13"/>
  <c r="DL529" i="13"/>
  <c r="DL545" i="13"/>
  <c r="DL561" i="13"/>
  <c r="DL577" i="13"/>
  <c r="DL593" i="13"/>
  <c r="DL609" i="13"/>
  <c r="DL625" i="13"/>
  <c r="DL641" i="13"/>
  <c r="DL657" i="13"/>
  <c r="DL673" i="13"/>
  <c r="DL689" i="13"/>
  <c r="DL705" i="13"/>
  <c r="DL721" i="13"/>
  <c r="DL737" i="13"/>
  <c r="DL753" i="13"/>
  <c r="DL769" i="13"/>
  <c r="DL785" i="13"/>
  <c r="DL801" i="13"/>
  <c r="DL817" i="13"/>
  <c r="DL833" i="13"/>
  <c r="DL849" i="13"/>
  <c r="DL865" i="13"/>
  <c r="DL881" i="13"/>
  <c r="DL897" i="13"/>
  <c r="DL913" i="13"/>
  <c r="DL929" i="13"/>
  <c r="DL945" i="13"/>
  <c r="DL961" i="13"/>
  <c r="DL977" i="13"/>
  <c r="DL993" i="13"/>
  <c r="DL1009" i="13"/>
  <c r="DL1025" i="13"/>
  <c r="DL1041" i="13"/>
  <c r="DL1057" i="13"/>
  <c r="DL1073" i="13"/>
  <c r="DL1089" i="13"/>
  <c r="DL1105" i="13"/>
  <c r="DD1" i="13"/>
  <c r="CV11" i="13"/>
  <c r="CN15" i="13"/>
  <c r="CN31" i="13"/>
  <c r="CF5" i="13"/>
  <c r="CF21" i="13"/>
  <c r="CF37" i="13"/>
  <c r="CF53" i="13"/>
  <c r="CF69" i="13"/>
  <c r="CF85" i="13"/>
  <c r="CF101" i="13"/>
  <c r="CF117" i="13"/>
  <c r="BX2" i="13"/>
  <c r="BX18" i="13"/>
  <c r="BX34" i="13"/>
  <c r="BX50" i="13"/>
  <c r="BX66" i="13"/>
  <c r="BX82" i="13"/>
  <c r="BX98" i="13"/>
  <c r="BX114" i="13"/>
  <c r="BX130" i="13"/>
  <c r="BX146" i="13"/>
  <c r="BX162" i="13"/>
  <c r="BX178" i="13"/>
  <c r="BX194" i="13"/>
  <c r="BX210" i="13"/>
  <c r="BX226" i="13"/>
  <c r="BX242" i="13"/>
  <c r="BX258" i="13"/>
  <c r="BX274" i="13"/>
  <c r="BP2" i="13"/>
  <c r="BP18" i="13"/>
  <c r="BP34" i="13"/>
  <c r="BP50" i="13"/>
  <c r="BP66" i="13"/>
  <c r="BP82" i="13"/>
  <c r="BP98" i="13"/>
  <c r="BP114" i="13"/>
  <c r="BP130" i="13"/>
  <c r="BP146" i="13"/>
  <c r="BP162" i="13"/>
  <c r="BP178" i="13"/>
  <c r="BP194" i="13"/>
  <c r="BP210" i="13"/>
  <c r="BP226" i="13"/>
  <c r="BP242" i="13"/>
  <c r="BP258" i="13"/>
  <c r="BP274" i="13"/>
  <c r="BP290" i="13"/>
  <c r="BP306" i="13"/>
  <c r="BP322" i="13"/>
  <c r="BP338" i="13"/>
  <c r="BP354" i="13"/>
  <c r="BP370" i="13"/>
  <c r="BP386" i="13"/>
  <c r="BP402" i="13"/>
  <c r="BP418" i="13"/>
  <c r="BP434" i="13"/>
  <c r="BH12" i="13"/>
  <c r="AZ16" i="13"/>
  <c r="AZ32" i="13"/>
  <c r="AR11" i="13"/>
  <c r="AR27" i="13"/>
  <c r="AR43" i="13"/>
  <c r="AR59" i="13"/>
  <c r="AR75" i="13"/>
  <c r="AR91" i="13"/>
  <c r="AR107" i="13"/>
  <c r="AR123" i="13"/>
  <c r="AJ9" i="13"/>
  <c r="AJ25" i="13"/>
  <c r="AJ41" i="13"/>
  <c r="AJ57" i="13"/>
  <c r="AJ73" i="13"/>
  <c r="AJ89" i="13"/>
  <c r="AJ105" i="13"/>
  <c r="AJ121" i="13"/>
  <c r="AJ137" i="13"/>
  <c r="AJ153" i="13"/>
  <c r="AJ169" i="13"/>
  <c r="AJ185" i="13"/>
  <c r="AJ201" i="13"/>
  <c r="AJ217" i="13"/>
  <c r="AJ233" i="13"/>
  <c r="AJ249" i="13"/>
  <c r="AJ265" i="13"/>
  <c r="AJ281" i="13"/>
  <c r="AJ297" i="13"/>
  <c r="AB2" i="13"/>
  <c r="AB18" i="13"/>
  <c r="AB34" i="13"/>
  <c r="AB50" i="13"/>
  <c r="AB66" i="13"/>
  <c r="AB82" i="13"/>
  <c r="AB98" i="13"/>
  <c r="AB114" i="13"/>
  <c r="AB130" i="13"/>
  <c r="AB146" i="13"/>
  <c r="AB162" i="13"/>
  <c r="AB178" i="13"/>
  <c r="AB194" i="13"/>
  <c r="AB210" i="13"/>
  <c r="AB226" i="13"/>
  <c r="AB242" i="13"/>
  <c r="AB258" i="13"/>
  <c r="AB274" i="13"/>
  <c r="AB290" i="13"/>
  <c r="AB306" i="13"/>
  <c r="AB322" i="13"/>
  <c r="AB338" i="13"/>
  <c r="AB354" i="13"/>
  <c r="AB370" i="13"/>
  <c r="AB386" i="13"/>
  <c r="AB402" i="13"/>
  <c r="AB418" i="13"/>
  <c r="AB434" i="13"/>
  <c r="AB450" i="13"/>
  <c r="AB466" i="13"/>
  <c r="AB482" i="13"/>
  <c r="AB498" i="13"/>
  <c r="AB514" i="13"/>
  <c r="AB530" i="13"/>
  <c r="AB546" i="13"/>
  <c r="AB562" i="13"/>
  <c r="AB578" i="13"/>
  <c r="AB594" i="13"/>
  <c r="AB610" i="13"/>
  <c r="AB626" i="13"/>
  <c r="AB642" i="13"/>
  <c r="AB658" i="13"/>
  <c r="AB674" i="13"/>
  <c r="T3" i="13"/>
  <c r="T19" i="13"/>
  <c r="T35" i="13"/>
  <c r="T51" i="13"/>
  <c r="T67" i="13"/>
  <c r="T83" i="13"/>
  <c r="T99" i="13"/>
  <c r="T115" i="13"/>
  <c r="T131" i="13"/>
  <c r="T147" i="13"/>
  <c r="T163" i="13"/>
  <c r="T179" i="13"/>
  <c r="T195" i="13"/>
  <c r="T211" i="13"/>
  <c r="T227" i="13"/>
  <c r="T243" i="13"/>
  <c r="T259" i="13"/>
  <c r="T275" i="13"/>
  <c r="T291" i="13"/>
  <c r="T307" i="13"/>
  <c r="T323" i="13"/>
  <c r="T339" i="13"/>
  <c r="T355" i="13"/>
  <c r="T371" i="13"/>
  <c r="T387" i="13"/>
  <c r="T403" i="13"/>
  <c r="T419" i="13"/>
  <c r="T435" i="13"/>
  <c r="T451" i="13"/>
  <c r="T467" i="13"/>
  <c r="T483" i="13"/>
  <c r="T499" i="13"/>
  <c r="T515" i="13"/>
  <c r="T531" i="13"/>
  <c r="T547" i="13"/>
  <c r="T563" i="13"/>
  <c r="T579" i="13"/>
  <c r="T595" i="13"/>
  <c r="T611" i="13"/>
  <c r="T627" i="13"/>
  <c r="T643" i="13"/>
  <c r="T659" i="13"/>
  <c r="T675" i="13"/>
  <c r="T691" i="13"/>
  <c r="T707" i="13"/>
  <c r="T723" i="13"/>
  <c r="T739" i="13"/>
  <c r="T755" i="13"/>
  <c r="T771" i="13"/>
  <c r="T787" i="13"/>
  <c r="T803" i="13"/>
  <c r="T819" i="13"/>
  <c r="T835" i="13"/>
  <c r="T851" i="13"/>
  <c r="T867" i="13"/>
  <c r="T883" i="13"/>
  <c r="T899" i="13"/>
  <c r="T915" i="13"/>
  <c r="T931" i="13"/>
  <c r="T947" i="13"/>
  <c r="T963" i="13"/>
  <c r="T979" i="13"/>
  <c r="T995" i="13"/>
  <c r="T1011" i="13"/>
  <c r="T1027" i="13"/>
  <c r="T1043" i="13"/>
  <c r="T1059" i="13"/>
  <c r="T1075" i="13"/>
  <c r="T1091" i="13"/>
  <c r="T1107" i="13"/>
  <c r="T1123" i="13"/>
  <c r="T1139" i="13"/>
  <c r="T1155" i="13"/>
  <c r="T1171" i="13"/>
  <c r="T1187" i="13"/>
  <c r="T1203" i="13"/>
  <c r="D104" i="11"/>
  <c r="F101" i="11"/>
  <c r="E104" i="11"/>
  <c r="E98" i="11"/>
  <c r="E101" i="11"/>
  <c r="A101" i="11"/>
  <c r="C98" i="11"/>
  <c r="F98" i="11"/>
  <c r="A104" i="11"/>
  <c r="D101" i="11"/>
  <c r="D98" i="11"/>
  <c r="A98" i="11"/>
  <c r="C101" i="11"/>
  <c r="B101" i="11"/>
  <c r="B98" i="11"/>
  <c r="F104" i="11"/>
  <c r="B104" i="11"/>
  <c r="C104" i="11"/>
  <c r="D100" i="15"/>
  <c r="A100" i="15"/>
  <c r="A103" i="15"/>
  <c r="B103" i="15"/>
  <c r="B97" i="15"/>
  <c r="F100" i="15"/>
  <c r="B100" i="15"/>
  <c r="C100" i="15"/>
  <c r="F103" i="15"/>
  <c r="E103" i="15"/>
  <c r="A97" i="15"/>
  <c r="D97" i="15"/>
  <c r="F97" i="15"/>
  <c r="E100" i="15"/>
  <c r="D103" i="15"/>
  <c r="C97" i="15"/>
  <c r="E97" i="15"/>
  <c r="C103" i="15"/>
  <c r="F91" i="14" l="1"/>
  <c r="F88" i="14"/>
  <c r="E88" i="14"/>
  <c r="B91" i="14"/>
  <c r="C91" i="14"/>
  <c r="D91" i="14"/>
  <c r="F94" i="14"/>
  <c r="E94" i="14"/>
  <c r="B88" i="14"/>
  <c r="D94" i="14"/>
  <c r="D88" i="14"/>
  <c r="A91" i="14"/>
  <c r="E91" i="14"/>
  <c r="A94" i="14"/>
  <c r="C94" i="14"/>
  <c r="A88" i="14"/>
  <c r="C88" i="14"/>
  <c r="B94" i="14"/>
  <c r="F104" i="10"/>
  <c r="E101" i="10"/>
  <c r="E104" i="10"/>
  <c r="F101" i="10"/>
  <c r="B104" i="10"/>
  <c r="E98" i="10"/>
  <c r="C104" i="10"/>
  <c r="D104" i="10"/>
  <c r="F98" i="10"/>
  <c r="D101" i="10"/>
  <c r="D98" i="10"/>
  <c r="C101" i="10"/>
  <c r="B101" i="10"/>
  <c r="A104" i="10"/>
  <c r="A101" i="10"/>
  <c r="C98" i="10"/>
  <c r="A98" i="10"/>
  <c r="B98" i="10"/>
  <c r="F92" i="13"/>
  <c r="C89" i="13"/>
  <c r="A95" i="13"/>
  <c r="B92" i="13"/>
  <c r="E95" i="13"/>
  <c r="A89" i="13"/>
  <c r="C92" i="13"/>
  <c r="C95" i="13"/>
  <c r="B89" i="13"/>
  <c r="D92" i="13"/>
  <c r="E89" i="13"/>
  <c r="D95" i="13"/>
  <c r="A92" i="13"/>
  <c r="D89" i="13"/>
  <c r="E92" i="13"/>
  <c r="F95" i="13"/>
  <c r="F89" i="13"/>
  <c r="B95" i="13"/>
  <c r="C107" i="11"/>
  <c r="D107" i="11" s="1"/>
  <c r="D108" i="11" s="1"/>
  <c r="C108" i="11" s="1"/>
  <c r="A107" i="11"/>
  <c r="B107" i="11" s="1"/>
  <c r="B108" i="11" s="1"/>
  <c r="A108" i="11" s="1"/>
  <c r="E107" i="11"/>
  <c r="A106" i="15"/>
  <c r="B106" i="15" s="1"/>
  <c r="B107" i="15" s="1"/>
  <c r="A107" i="15" s="1"/>
  <c r="C106" i="15"/>
  <c r="D106" i="15" s="1"/>
  <c r="D107" i="15" s="1"/>
  <c r="C107" i="15" s="1"/>
  <c r="E106" i="15"/>
  <c r="E97" i="14" l="1"/>
  <c r="A97" i="14"/>
  <c r="B97" i="14" s="1"/>
  <c r="B98" i="14" s="1"/>
  <c r="A98" i="14" s="1"/>
  <c r="C97" i="14"/>
  <c r="D97" i="14" s="1"/>
  <c r="D98" i="14" s="1"/>
  <c r="C98" i="14" s="1"/>
  <c r="E107" i="10"/>
  <c r="C107" i="10"/>
  <c r="D107" i="10" s="1"/>
  <c r="D108" i="10" s="1"/>
  <c r="C108" i="10" s="1"/>
  <c r="A107" i="10"/>
  <c r="B107" i="10" s="1"/>
  <c r="B108" i="10" s="1"/>
  <c r="A108" i="10" s="1"/>
  <c r="C98" i="13"/>
  <c r="D98" i="13" s="1"/>
  <c r="D99" i="13" s="1"/>
  <c r="C99" i="13" s="1"/>
  <c r="A98" i="13"/>
  <c r="B98" i="13" s="1"/>
  <c r="B99" i="13" s="1"/>
  <c r="A99" i="13" s="1"/>
  <c r="E98" i="13"/>
  <c r="B111" i="11"/>
  <c r="E111" i="11" s="1"/>
  <c r="A111" i="11"/>
  <c r="D111" i="11" s="1"/>
  <c r="C111" i="11"/>
  <c r="F111" i="11" s="1"/>
  <c r="B110" i="15"/>
  <c r="E110" i="15" s="1"/>
  <c r="A110" i="15"/>
  <c r="D110" i="15" s="1"/>
  <c r="C110" i="15"/>
  <c r="F110" i="15" s="1"/>
  <c r="A101" i="14" l="1"/>
  <c r="D101" i="14" s="1"/>
  <c r="B101" i="14"/>
  <c r="E101" i="14" s="1"/>
  <c r="C101" i="14"/>
  <c r="F101" i="14" s="1"/>
  <c r="C111" i="10"/>
  <c r="F111" i="10" s="1"/>
  <c r="A111" i="10"/>
  <c r="D111" i="10" s="1"/>
  <c r="B111" i="10"/>
  <c r="E111" i="10" s="1"/>
  <c r="C102" i="13"/>
  <c r="F102" i="13" s="1"/>
  <c r="B102" i="13"/>
  <c r="E102" i="13" s="1"/>
  <c r="A102" i="13"/>
  <c r="D102" i="13" s="1"/>
  <c r="A125" i="11"/>
  <c r="A126" i="11" s="1"/>
  <c r="B126" i="11" s="1"/>
  <c r="F107" i="11"/>
  <c r="C115" i="11" s="1"/>
  <c r="E5" i="16" s="1"/>
  <c r="C125" i="11"/>
  <c r="C126" i="11" s="1"/>
  <c r="C124" i="15"/>
  <c r="F106" i="15"/>
  <c r="A124" i="15"/>
  <c r="C115" i="14" l="1"/>
  <c r="C116" i="14" s="1"/>
  <c r="A115" i="14"/>
  <c r="A116" i="14" s="1"/>
  <c r="B116" i="14" s="1"/>
  <c r="F97" i="14"/>
  <c r="A136" i="14" s="1"/>
  <c r="B136" i="14" s="1"/>
  <c r="C136" i="14" s="1"/>
  <c r="A125" i="10"/>
  <c r="A126" i="10" s="1"/>
  <c r="B126" i="10" s="1"/>
  <c r="F107" i="10"/>
  <c r="C125" i="10"/>
  <c r="C105" i="14"/>
  <c r="E7" i="16" s="1"/>
  <c r="F98" i="13"/>
  <c r="A116" i="13"/>
  <c r="C116" i="13"/>
  <c r="B131" i="11"/>
  <c r="C134" i="11" s="1"/>
  <c r="D134" i="11" s="1"/>
  <c r="D115" i="11"/>
  <c r="D5" i="16" s="1"/>
  <c r="A146" i="11"/>
  <c r="B146" i="11" s="1"/>
  <c r="C146" i="11" s="1"/>
  <c r="A131" i="11"/>
  <c r="A134" i="11" s="1"/>
  <c r="B134" i="11" s="1"/>
  <c r="B135" i="11" s="1"/>
  <c r="A125" i="15"/>
  <c r="B125" i="15" s="1"/>
  <c r="A130" i="15"/>
  <c r="A133" i="15" s="1"/>
  <c r="D114" i="15"/>
  <c r="D8" i="16" s="1"/>
  <c r="C114" i="15"/>
  <c r="E8" i="16" s="1"/>
  <c r="A145" i="15"/>
  <c r="B130" i="15"/>
  <c r="C133" i="15" s="1"/>
  <c r="C125" i="15"/>
  <c r="E136" i="14" l="1"/>
  <c r="D105" i="14"/>
  <c r="D7" i="16" s="1"/>
  <c r="A121" i="14"/>
  <c r="A124" i="14" s="1"/>
  <c r="B124" i="14" s="1"/>
  <c r="B125" i="14" s="1"/>
  <c r="B121" i="14"/>
  <c r="C124" i="14" s="1"/>
  <c r="D124" i="14" s="1"/>
  <c r="B131" i="10"/>
  <c r="C134" i="10" s="1"/>
  <c r="A146" i="10"/>
  <c r="D114" i="10"/>
  <c r="D4" i="16" s="1"/>
  <c r="C114" i="10"/>
  <c r="E4" i="16" s="1"/>
  <c r="D134" i="10"/>
  <c r="A131" i="10"/>
  <c r="A134" i="10" s="1"/>
  <c r="C126" i="10"/>
  <c r="B122" i="13"/>
  <c r="C125" i="13" s="1"/>
  <c r="C117" i="13"/>
  <c r="A117" i="13"/>
  <c r="B117" i="13" s="1"/>
  <c r="A122" i="13"/>
  <c r="A125" i="13" s="1"/>
  <c r="C106" i="13"/>
  <c r="E6" i="16" s="1"/>
  <c r="D106" i="13"/>
  <c r="D6" i="16" s="1"/>
  <c r="A137" i="13"/>
  <c r="E146" i="11"/>
  <c r="A140" i="11"/>
  <c r="B140" i="11" s="1"/>
  <c r="B141" i="11" s="1"/>
  <c r="E140" i="11" s="1"/>
  <c r="E141" i="11" s="1"/>
  <c r="B5" i="16" s="1"/>
  <c r="G5" i="16" s="1"/>
  <c r="H5" i="16" s="1"/>
  <c r="P5" i="16" s="1"/>
  <c r="C140" i="11"/>
  <c r="D140" i="11" s="1"/>
  <c r="C5" i="16" s="1"/>
  <c r="M5" i="16" s="1"/>
  <c r="D136" i="14"/>
  <c r="F136" i="14"/>
  <c r="F7" i="16" s="1"/>
  <c r="A139" i="15"/>
  <c r="B139" i="15" s="1"/>
  <c r="B140" i="15" s="1"/>
  <c r="E139" i="15" s="1"/>
  <c r="E140" i="15" s="1"/>
  <c r="B8" i="16" s="1"/>
  <c r="G8" i="16" s="1"/>
  <c r="H8" i="16" s="1"/>
  <c r="P8" i="16" s="1"/>
  <c r="B133" i="15"/>
  <c r="B134" i="15" s="1"/>
  <c r="B154" i="15" s="1"/>
  <c r="B155" i="15" s="1"/>
  <c r="E145" i="15"/>
  <c r="B145" i="15"/>
  <c r="C145" i="15" s="1"/>
  <c r="D145" i="15" s="1"/>
  <c r="D146" i="11"/>
  <c r="F146" i="11"/>
  <c r="F5" i="16" s="1"/>
  <c r="C139" i="15"/>
  <c r="D139" i="15" s="1"/>
  <c r="C8" i="16" s="1"/>
  <c r="E155" i="15"/>
  <c r="E154" i="15" s="1"/>
  <c r="D133" i="15"/>
  <c r="C154" i="15" s="1"/>
  <c r="C155" i="15" s="1"/>
  <c r="C150" i="15"/>
  <c r="D151" i="15" s="1"/>
  <c r="D150" i="15" s="1"/>
  <c r="J31" i="2"/>
  <c r="K31" i="2"/>
  <c r="A130" i="14" l="1"/>
  <c r="B130" i="14" s="1"/>
  <c r="B131" i="14" s="1"/>
  <c r="E130" i="14" s="1"/>
  <c r="E131" i="14" s="1"/>
  <c r="B7" i="16" s="1"/>
  <c r="G7" i="16" s="1"/>
  <c r="H7" i="16" s="1"/>
  <c r="P7" i="16" s="1"/>
  <c r="C130" i="14"/>
  <c r="D130" i="14" s="1"/>
  <c r="C7" i="16" s="1"/>
  <c r="M7" i="16" s="1"/>
  <c r="J32" i="2"/>
  <c r="E146" i="10"/>
  <c r="B146" i="10"/>
  <c r="C146" i="10" s="1"/>
  <c r="D146" i="10" s="1"/>
  <c r="F146" i="10" s="1"/>
  <c r="F4" i="16" s="1"/>
  <c r="A140" i="10"/>
  <c r="B140" i="10" s="1"/>
  <c r="B141" i="10" s="1"/>
  <c r="E140" i="10" s="1"/>
  <c r="E141" i="10" s="1"/>
  <c r="B4" i="16" s="1"/>
  <c r="B134" i="10"/>
  <c r="B135" i="10" s="1"/>
  <c r="C140" i="10"/>
  <c r="D140" i="10" s="1"/>
  <c r="C4" i="16" s="1"/>
  <c r="L5" i="16"/>
  <c r="I5" i="16" s="1"/>
  <c r="R5" i="16" s="1"/>
  <c r="B125" i="13"/>
  <c r="B126" i="13" s="1"/>
  <c r="A131" i="13"/>
  <c r="B131" i="13" s="1"/>
  <c r="B132" i="13" s="1"/>
  <c r="E131" i="13" s="1"/>
  <c r="E132" i="13" s="1"/>
  <c r="B6" i="16" s="1"/>
  <c r="G6" i="16" s="1"/>
  <c r="H6" i="16" s="1"/>
  <c r="P6" i="16" s="1"/>
  <c r="E137" i="13"/>
  <c r="B137" i="13"/>
  <c r="C137" i="13" s="1"/>
  <c r="C131" i="13"/>
  <c r="D131" i="13" s="1"/>
  <c r="C6" i="16" s="1"/>
  <c r="D125" i="13"/>
  <c r="K5" i="16"/>
  <c r="D155" i="15"/>
  <c r="D154" i="15" s="1"/>
  <c r="F154" i="15" s="1"/>
  <c r="M8" i="16"/>
  <c r="L8" i="16"/>
  <c r="K8" i="16"/>
  <c r="I12" i="2"/>
  <c r="G12" i="2"/>
  <c r="L7" i="16" l="1"/>
  <c r="I7" i="16" s="1"/>
  <c r="K7" i="16"/>
  <c r="H12" i="2"/>
  <c r="G11" i="2"/>
  <c r="I11" i="2"/>
  <c r="I13" i="2"/>
  <c r="I14" i="2"/>
  <c r="G4" i="16"/>
  <c r="H4" i="16" s="1"/>
  <c r="P4" i="16" s="1"/>
  <c r="K34" i="2"/>
  <c r="K32" i="2" s="1"/>
  <c r="L23" i="2" s="1"/>
  <c r="J35" i="2"/>
  <c r="M4" i="16"/>
  <c r="L4" i="16"/>
  <c r="K4" i="16"/>
  <c r="L6" i="16"/>
  <c r="M6" i="16"/>
  <c r="K6" i="16"/>
  <c r="D137" i="13"/>
  <c r="F137" i="13"/>
  <c r="F6" i="16" s="1"/>
  <c r="Q5" i="16"/>
  <c r="S5" i="16" s="1"/>
  <c r="J5" i="16" s="1"/>
  <c r="I8" i="16"/>
  <c r="R8" i="16" s="1"/>
  <c r="R7" i="16"/>
  <c r="Q7" i="16"/>
  <c r="F155" i="15"/>
  <c r="F145" i="15"/>
  <c r="F8" i="16" s="1"/>
  <c r="K35" i="2" l="1"/>
  <c r="L35" i="2" s="1"/>
  <c r="H11" i="2"/>
  <c r="F23" i="2"/>
  <c r="M23" i="2" s="1"/>
  <c r="M24" i="2" s="1"/>
  <c r="M25" i="2" s="1"/>
  <c r="A86" i="16"/>
  <c r="I4" i="16"/>
  <c r="I6" i="16"/>
  <c r="Q8" i="16"/>
  <c r="S8" i="16" s="1"/>
  <c r="J8" i="16" s="1"/>
  <c r="S7" i="16"/>
  <c r="J7" i="16" s="1"/>
  <c r="M22" i="2" l="1"/>
  <c r="L25" i="2"/>
  <c r="L26" i="2" s="1"/>
  <c r="F25" i="2"/>
  <c r="H23" i="2" s="1"/>
  <c r="F22" i="2"/>
  <c r="Q4" i="16"/>
  <c r="R4" i="16"/>
  <c r="R6" i="16"/>
  <c r="Q6" i="16"/>
  <c r="A88" i="16"/>
  <c r="A87" i="16"/>
  <c r="M26" i="2" l="1"/>
  <c r="E38" i="2"/>
  <c r="E39" i="2" s="1"/>
  <c r="H22" i="2"/>
  <c r="H25" i="2"/>
  <c r="H24" i="2"/>
  <c r="K20" i="2"/>
  <c r="M20" i="2"/>
  <c r="S4" i="16"/>
  <c r="J4" i="16" s="1"/>
  <c r="S6" i="16"/>
  <c r="J6" i="16" s="1"/>
  <c r="A89" i="16"/>
  <c r="G23" i="2" l="1"/>
  <c r="L20" i="2"/>
  <c r="E11" i="2"/>
  <c r="G22" i="2" l="1"/>
  <c r="D38" i="2" s="1"/>
</calcChain>
</file>

<file path=xl/comments1.xml><?xml version="1.0" encoding="utf-8"?>
<comments xmlns="http://schemas.openxmlformats.org/spreadsheetml/2006/main">
  <authors>
    <author>Bill Lawrence</author>
  </authors>
  <commentList>
    <comment ref="H32" authorId="0" shapeId="0">
      <text>
        <r>
          <rPr>
            <sz val="9"/>
            <color indexed="81"/>
            <rFont val="Tahoma"/>
            <charset val="1"/>
          </rPr>
          <t xml:space="preserve">Meeus 15.3 et seq.
</t>
        </r>
      </text>
    </comment>
  </commentList>
</comments>
</file>

<file path=xl/comments2.xml><?xml version="1.0" encoding="utf-8"?>
<comments xmlns="http://schemas.openxmlformats.org/spreadsheetml/2006/main">
  <authors>
    <author>Bill Lawrence</author>
  </authors>
  <commentList>
    <comment ref="F7" authorId="0" shapeId="0">
      <text>
        <r>
          <rPr>
            <sz val="9"/>
            <color indexed="81"/>
            <rFont val="Tahoma"/>
            <family val="2"/>
          </rPr>
          <t>Julian Day
(includes day fraction)</t>
        </r>
      </text>
    </comment>
    <comment ref="F8" authorId="0" shapeId="0">
      <text>
        <r>
          <rPr>
            <sz val="9"/>
            <color indexed="81"/>
            <rFont val="Tahoma"/>
            <family val="2"/>
          </rPr>
          <t xml:space="preserve">Meeus 7.1
(incl Y, M, A, B)
</t>
        </r>
      </text>
    </comment>
    <comment ref="C9" authorId="0" shapeId="0">
      <text>
        <r>
          <rPr>
            <sz val="9"/>
            <color indexed="81"/>
            <rFont val="Tahoma"/>
            <family val="2"/>
          </rPr>
          <t>Unit is Julian Centuries from 2000.0</t>
        </r>
      </text>
    </comment>
    <comment ref="A10" authorId="0" shapeId="0">
      <text>
        <r>
          <rPr>
            <sz val="9"/>
            <color indexed="81"/>
            <rFont val="Tahoma"/>
            <family val="2"/>
          </rPr>
          <t xml:space="preserve">Calculated on sheet "Delta_T".
</t>
        </r>
      </text>
    </comment>
    <comment ref="C10" authorId="0" shapeId="0">
      <text>
        <r>
          <rPr>
            <sz val="9"/>
            <color indexed="81"/>
            <rFont val="Tahoma"/>
            <family val="2"/>
          </rPr>
          <t>Meeus 21.1</t>
        </r>
      </text>
    </comment>
    <comment ref="D10" authorId="0" shapeId="0">
      <text>
        <r>
          <rPr>
            <sz val="9"/>
            <color indexed="81"/>
            <rFont val="Tahoma"/>
            <family val="2"/>
          </rPr>
          <t>Meeus 11.4.
Strictly T (in this formula) should be derived from
 =(JD-JDofEPOCH)/DAYSinCENTURY
 rather than
 =(JDE-JDofEPOCH)/DAYSinCENTURY.
However difference in GMST result is 0 to 15 significant figures.</t>
        </r>
      </text>
    </comment>
    <comment ref="E10" authorId="0" shapeId="0">
      <text>
        <r>
          <rPr>
            <sz val="9"/>
            <color indexed="81"/>
            <rFont val="Tahoma"/>
            <family val="2"/>
          </rPr>
          <t xml:space="preserve">(1) Meeus P84 line 10
(2) http://www2.arnes.si/~gljsentvid10/sidereal.htm 
(Note misprint in article (2)'s example which quotes 175.77111 instead of 174.77111.)
</t>
        </r>
      </text>
    </comment>
    <comment ref="A14" authorId="0" shapeId="0">
      <text>
        <r>
          <rPr>
            <sz val="9"/>
            <color indexed="81"/>
            <rFont val="Tahoma"/>
            <family val="2"/>
          </rPr>
          <t>Meeus 20.3a</t>
        </r>
      </text>
    </comment>
    <comment ref="B14" authorId="0" shapeId="0">
      <text>
        <r>
          <rPr>
            <sz val="9"/>
            <color indexed="81"/>
            <rFont val="Tahoma"/>
            <family val="2"/>
          </rPr>
          <t>Meeus 20.3b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C14" authorId="0" shapeId="0">
      <text>
        <r>
          <rPr>
            <sz val="9"/>
            <color indexed="81"/>
            <rFont val="Tahoma"/>
            <family val="2"/>
          </rPr>
          <t xml:space="preserve">Meeus 20.3c
Recoded V1.02 Horner's method discontinued due -ve terms.
</t>
        </r>
      </text>
    </comment>
    <comment ref="D14" authorId="0" shapeId="0">
      <text>
        <r>
          <rPr>
            <sz val="9"/>
            <color indexed="81"/>
            <rFont val="Tahoma"/>
            <family val="2"/>
          </rPr>
          <t xml:space="preserve">For stars, effects of precession (Meeus 20.4) are applied on "Stars" sheet.
</t>
        </r>
      </text>
    </comment>
    <comment ref="A17" authorId="0" shapeId="0">
      <text>
        <r>
          <rPr>
            <sz val="9"/>
            <color indexed="81"/>
            <rFont val="Tahoma"/>
            <family val="2"/>
          </rPr>
          <t xml:space="preserve">L is the geometric mean longitude of the Sun referred to the mean equinox of that date.
</t>
        </r>
      </text>
    </comment>
    <comment ref="B17" authorId="0" shapeId="0">
      <text>
        <r>
          <rPr>
            <sz val="9"/>
            <color indexed="81"/>
            <rFont val="Tahoma"/>
            <family val="2"/>
          </rPr>
          <t xml:space="preserve">Mean anomaly of sun
</t>
        </r>
      </text>
    </comment>
    <comment ref="A18" authorId="0" shapeId="0">
      <text>
        <r>
          <rPr>
            <sz val="9"/>
            <color indexed="81"/>
            <rFont val="Tahoma"/>
            <family val="2"/>
          </rPr>
          <t>Meeus 24.2.
More (over) detailed formula quoted in 27.2 not used. Note such formula uses Tau (=T/10) so decimals displaced accordingly.</t>
        </r>
      </text>
    </comment>
    <comment ref="B18" authorId="0" shapeId="0">
      <text>
        <r>
          <rPr>
            <sz val="9"/>
            <color indexed="81"/>
            <rFont val="Tahoma"/>
            <family val="2"/>
          </rPr>
          <t xml:space="preserve">Meeus 24.3
V1.02: Recoded without Horner's method due -ve terms.
</t>
        </r>
      </text>
    </comment>
    <comment ref="C18" authorId="0" shapeId="0">
      <text>
        <r>
          <rPr>
            <sz val="9"/>
            <color indexed="81"/>
            <rFont val="Tahoma"/>
            <family val="2"/>
          </rPr>
          <t xml:space="preserve">Meeus 24.4  - top page 152 - also c_2 &amp; c_3.
V1.02: Recoded without Horner's method due -ve terms.
</t>
        </r>
      </text>
    </comment>
    <comment ref="E18" authorId="0" shapeId="0">
      <text>
        <r>
          <rPr>
            <sz val="9"/>
            <color indexed="81"/>
            <rFont val="Tahoma"/>
            <family val="2"/>
          </rPr>
          <t>Meeus 24.4.
Was .000289</t>
        </r>
      </text>
    </comment>
    <comment ref="A19" authorId="0" shapeId="0">
      <text>
        <r>
          <rPr>
            <sz val="9"/>
            <color indexed="81"/>
            <rFont val="Tahoma"/>
            <family val="2"/>
          </rPr>
          <t xml:space="preserve">Sun's equation of centre.
</t>
        </r>
      </text>
    </comment>
    <comment ref="B19" authorId="0" shapeId="0">
      <text>
        <r>
          <rPr>
            <sz val="9"/>
            <color indexed="81"/>
            <rFont val="Tahoma"/>
            <family val="2"/>
          </rPr>
          <t xml:space="preserve">Sun's true longitude
</t>
        </r>
      </text>
    </comment>
    <comment ref="A20" authorId="0" shapeId="0">
      <text>
        <r>
          <rPr>
            <sz val="9"/>
            <color indexed="81"/>
            <rFont val="Tahoma"/>
            <family val="2"/>
          </rPr>
          <t>Meeus 24.4 P152</t>
        </r>
      </text>
    </comment>
    <comment ref="B20" authorId="0" shapeId="0">
      <text>
        <r>
          <rPr>
            <sz val="9"/>
            <color indexed="81"/>
            <rFont val="Tahoma"/>
            <family val="2"/>
          </rPr>
          <t>Meeus 24.4 P152</t>
        </r>
      </text>
    </comment>
    <comment ref="A23" authorId="0" shapeId="0">
      <text>
        <r>
          <rPr>
            <sz val="9"/>
            <color indexed="81"/>
            <rFont val="Tahoma"/>
            <family val="2"/>
          </rPr>
          <t>The mean longitude
of the Sun</t>
        </r>
      </text>
    </comment>
    <comment ref="B23" authorId="0" shapeId="0">
      <text>
        <r>
          <rPr>
            <sz val="9"/>
            <color indexed="81"/>
            <rFont val="Tahoma"/>
            <family val="2"/>
          </rPr>
          <t>The mean longitude of the Moon</t>
        </r>
      </text>
    </comment>
    <comment ref="C23" authorId="0" shapeId="0">
      <text>
        <r>
          <rPr>
            <sz val="9"/>
            <color indexed="81"/>
            <rFont val="Tahoma"/>
            <family val="2"/>
          </rPr>
          <t>Omega is Longitude of ascending node of Moon's mean orbit on the ecliptic.</t>
        </r>
      </text>
    </comment>
    <comment ref="D23" authorId="0" shapeId="0">
      <text>
        <r>
          <rPr>
            <sz val="9"/>
            <color indexed="81"/>
            <rFont val="Tahoma"/>
            <family val="2"/>
          </rPr>
          <t xml:space="preserve">Δ Psi is "Nutation in Longitude". The change in ecliptic longitude of a body due to the earth's
nutation.
</t>
        </r>
      </text>
    </comment>
    <comment ref="E23" authorId="0" shapeId="0">
      <text>
        <r>
          <rPr>
            <sz val="9"/>
            <color indexed="81"/>
            <rFont val="Tahoma"/>
            <family val="2"/>
          </rPr>
          <t xml:space="preserve">Δ Psi is "Nutation in Longitude". The change in ecliptic longitude of a body due to the earth's
nutation.
</t>
        </r>
      </text>
    </comment>
    <comment ref="A24" authorId="0" shapeId="0">
      <text>
        <r>
          <rPr>
            <sz val="9"/>
            <color indexed="81"/>
            <rFont val="Tahoma"/>
            <family val="2"/>
          </rPr>
          <t>Meeus P132 penultimate line gives 
280.4665 + 36000.7698 * T
However we use more accurate value already calculated from L_Sun_deg
280.46645 + T * ( 36000.76983 + T * 0.0003032)</t>
        </r>
      </text>
    </comment>
    <comment ref="B24" authorId="0" shapeId="0">
      <text>
        <r>
          <rPr>
            <sz val="9"/>
            <color indexed="81"/>
            <rFont val="Tahoma"/>
            <family val="2"/>
          </rPr>
          <t xml:space="preserve">Meeus P132 bottom line
</t>
        </r>
      </text>
    </comment>
    <comment ref="C24" authorId="0" shapeId="0">
      <text>
        <r>
          <rPr>
            <sz val="9"/>
            <color indexed="81"/>
            <rFont val="Tahoma"/>
            <family val="2"/>
          </rPr>
          <t>Meeus P132. 
3rd &amp; 4th terms unnecessary. See text.</t>
        </r>
      </text>
    </comment>
    <comment ref="D24" authorId="0" shapeId="0">
      <text>
        <r>
          <rPr>
            <sz val="9"/>
            <color indexed="81"/>
            <rFont val="Tahoma"/>
            <family val="2"/>
          </rPr>
          <t xml:space="preserve">Meeus P132 near bottom. </t>
        </r>
      </text>
    </comment>
    <comment ref="A25" authorId="0" shapeId="0">
      <text>
        <r>
          <rPr>
            <sz val="9"/>
            <color indexed="81"/>
            <rFont val="Tahoma"/>
            <family val="2"/>
          </rPr>
          <t xml:space="preserve">Epsilon 0 is mean obliquity of ecliptic.
</t>
        </r>
      </text>
    </comment>
    <comment ref="B25" authorId="0" shapeId="0">
      <text>
        <r>
          <rPr>
            <sz val="9"/>
            <color indexed="81"/>
            <rFont val="Tahoma"/>
            <family val="2"/>
          </rPr>
          <t>Δ Epsilon is "Nutation in obliquity". Component perpendicular to the ecliptic.</t>
        </r>
      </text>
    </comment>
    <comment ref="C25" authorId="0" shapeId="0">
      <text>
        <r>
          <rPr>
            <sz val="9"/>
            <color indexed="81"/>
            <rFont val="Tahoma"/>
            <family val="2"/>
          </rPr>
          <t>Δ Epsilon is "Nutation in obliquity". Component perpendicular to the ecliptic.</t>
        </r>
      </text>
    </comment>
    <comment ref="D25" authorId="0" shapeId="0">
      <text>
        <r>
          <rPr>
            <sz val="9"/>
            <color indexed="81"/>
            <rFont val="Tahoma"/>
            <family val="2"/>
          </rPr>
          <t xml:space="preserve">Epsilon: True obliquity of ecliptic.
</t>
        </r>
      </text>
    </comment>
    <comment ref="A26" authorId="0" shapeId="0">
      <text>
        <r>
          <rPr>
            <sz val="9"/>
            <color indexed="81"/>
            <rFont val="Tahoma"/>
            <family val="2"/>
          </rPr>
          <t xml:space="preserve">Meeus 21.2 P135.
1st term 23deg 26min 21secs.448 converts to 23.4392911degs.
Recoded V1.02 due confusing -ve terms in Horner's method.
</t>
        </r>
      </text>
    </comment>
    <comment ref="B26" authorId="0" shapeId="0">
      <text>
        <r>
          <rPr>
            <sz val="9"/>
            <color indexed="81"/>
            <rFont val="Tahoma"/>
            <family val="2"/>
          </rPr>
          <t xml:space="preserve">Meeus P132 near bottom.
</t>
        </r>
        <r>
          <rPr>
            <b/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26" authorId="0" shapeId="0">
      <text>
        <r>
          <rPr>
            <sz val="9"/>
            <color indexed="81"/>
            <rFont val="Tahoma"/>
            <family val="2"/>
          </rPr>
          <t xml:space="preserve">For stars, effects of nutationare applied on "Stars" sheet.
</t>
        </r>
      </text>
    </comment>
    <comment ref="A29" authorId="0" shapeId="0">
      <text>
        <r>
          <rPr>
            <sz val="9"/>
            <color indexed="81"/>
            <rFont val="Tahoma"/>
            <family val="2"/>
          </rPr>
          <t xml:space="preserve">Eccentricity of earth orbit
</t>
        </r>
      </text>
    </comment>
    <comment ref="B29" authorId="0" shapeId="0">
      <text>
        <r>
          <rPr>
            <sz val="9"/>
            <color indexed="81"/>
            <rFont val="Tahoma"/>
            <family val="2"/>
          </rPr>
          <t xml:space="preserve">Longitude of perihelion of this orbit.
</t>
        </r>
      </text>
    </comment>
    <comment ref="A30" authorId="0" shapeId="0">
      <text>
        <r>
          <rPr>
            <sz val="9"/>
            <color indexed="81"/>
            <rFont val="Tahoma"/>
            <family val="2"/>
          </rPr>
          <t xml:space="preserve">Meeus 22.2 preamble.
</t>
        </r>
      </text>
    </comment>
    <comment ref="B30" authorId="0" shapeId="0">
      <text>
        <r>
          <rPr>
            <sz val="9"/>
            <color indexed="81"/>
            <rFont val="Tahoma"/>
            <family val="2"/>
          </rPr>
          <t xml:space="preserve">Meeus 22.2 preamble
</t>
        </r>
      </text>
    </comment>
    <comment ref="C30" authorId="0" shapeId="0">
      <text>
        <r>
          <rPr>
            <sz val="9"/>
            <color indexed="81"/>
            <rFont val="Tahoma"/>
            <family val="2"/>
          </rPr>
          <t xml:space="preserve">For stars, effects of aberration are applied on "Stars" sheet.
</t>
        </r>
      </text>
    </comment>
  </commentList>
</comments>
</file>

<file path=xl/comments3.xml><?xml version="1.0" encoding="utf-8"?>
<comments xmlns="http://schemas.openxmlformats.org/spreadsheetml/2006/main">
  <authors>
    <author>Bill Lawrence</author>
  </authors>
  <commentList>
    <comment ref="B3" authorId="0" shapeId="0">
      <text>
        <r>
          <rPr>
            <sz val="9"/>
            <color indexed="81"/>
            <rFont val="Tahoma"/>
            <family val="2"/>
          </rPr>
          <t xml:space="preserve">= Year + (Month - 0.5)/12
</t>
        </r>
      </text>
    </comment>
    <comment ref="D4" authorId="0" shapeId="0">
      <text>
        <r>
          <rPr>
            <sz val="9"/>
            <color indexed="81"/>
            <rFont val="Tahoma"/>
            <family val="2"/>
          </rPr>
          <t>Note that below "u" values change with 
chosen ye</t>
        </r>
        <r>
          <rPr>
            <b/>
            <sz val="9"/>
            <color indexed="81"/>
            <rFont val="Tahoma"/>
            <family val="2"/>
          </rPr>
          <t>ar.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E4" authorId="0" shapeId="0">
      <text>
        <r>
          <rPr>
            <sz val="9"/>
            <color indexed="81"/>
            <rFont val="Tahoma"/>
            <family val="2"/>
          </rPr>
          <t>Note that below "t" values change with 
chosen year.</t>
        </r>
      </text>
    </comment>
    <comment ref="F4" authorId="0" shapeId="0">
      <text>
        <r>
          <rPr>
            <sz val="9"/>
            <color indexed="81"/>
            <rFont val="Tahoma"/>
            <family val="2"/>
          </rPr>
          <t xml:space="preserve">http://eclipse.gsfc.nasa.gov/SEhelp/deltatpoly2004.html
</t>
        </r>
      </text>
    </comment>
    <comment ref="F6" authorId="0" shapeId="0">
      <text>
        <r>
          <rPr>
            <sz val="9"/>
            <color indexed="81"/>
            <rFont val="Tahoma"/>
            <family val="2"/>
          </rPr>
          <t xml:space="preserve">http://eclipse.gsfc.nasa.gov/SEhelp/deltatpoly2004.html
</t>
        </r>
      </text>
    </comment>
  </commentList>
</comments>
</file>

<file path=xl/comments4.xml><?xml version="1.0" encoding="utf-8"?>
<comments xmlns="http://schemas.openxmlformats.org/spreadsheetml/2006/main">
  <authors>
    <author>Bill Lawrence</author>
  </authors>
  <commentList>
    <comment ref="I3" authorId="0" shapeId="0">
      <text>
        <r>
          <rPr>
            <sz val="9"/>
            <color indexed="81"/>
            <rFont val="Tahoma"/>
            <family val="2"/>
          </rPr>
          <t xml:space="preserve">Meeus 20.4
</t>
        </r>
      </text>
    </comment>
    <comment ref="J3" authorId="0" shapeId="0">
      <text>
        <r>
          <rPr>
            <sz val="9"/>
            <color indexed="81"/>
            <rFont val="Tahoma"/>
            <family val="2"/>
          </rPr>
          <t>Meeus 20.4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K3" authorId="0" shapeId="0">
      <text>
        <r>
          <rPr>
            <sz val="9"/>
            <color indexed="81"/>
            <rFont val="Tahoma"/>
            <family val="2"/>
          </rPr>
          <t xml:space="preserve">Meeus 20.4
</t>
        </r>
      </text>
    </comment>
    <comment ref="L3" authorId="0" shapeId="0">
      <text>
        <r>
          <rPr>
            <sz val="9"/>
            <color indexed="81"/>
            <rFont val="Tahoma"/>
            <family val="2"/>
          </rPr>
          <t xml:space="preserve">Meeus 20.4 line 4.
1. Note ATAN2(B/A) i/o Meeus' A/B as Excel ATAN2 function uses reverse arguments.
2. Note 'Z' is added here.
3. Variables A,B &amp; C in preceeding columns.
</t>
        </r>
      </text>
    </comment>
    <comment ref="M3" authorId="0" shapeId="0">
      <text>
        <r>
          <rPr>
            <sz val="9"/>
            <color indexed="81"/>
            <rFont val="Tahoma"/>
            <family val="2"/>
          </rPr>
          <t xml:space="preserve">Meeus 20.4 line 4
</t>
        </r>
      </text>
    </comment>
    <comment ref="N3" authorId="0" shapeId="0">
      <text>
        <r>
          <rPr>
            <sz val="9"/>
            <color indexed="81"/>
            <rFont val="Tahoma"/>
            <family val="2"/>
          </rPr>
          <t xml:space="preserve">Meeus 22.1
</t>
        </r>
      </text>
    </comment>
    <comment ref="O3" authorId="0" shapeId="0">
      <text>
        <r>
          <rPr>
            <sz val="9"/>
            <color indexed="81"/>
            <rFont val="Tahoma"/>
            <family val="2"/>
          </rPr>
          <t>Meeus 22.1</t>
        </r>
      </text>
    </comment>
    <comment ref="P3" authorId="0" shapeId="0">
      <text>
        <r>
          <rPr>
            <sz val="9"/>
            <color indexed="81"/>
            <rFont val="Tahoma"/>
            <family val="2"/>
          </rPr>
          <t xml:space="preserve">Meeus 22.3 part 1 Page 140
Coded exactly as text. Simplifications avoided.
</t>
        </r>
      </text>
    </comment>
    <comment ref="Q3" authorId="0" shapeId="0">
      <text>
        <r>
          <rPr>
            <sz val="9"/>
            <color indexed="81"/>
            <rFont val="Tahoma"/>
            <family val="2"/>
          </rPr>
          <t xml:space="preserve">Meeus 22.3 part 2 Page 140
Coded exactly as text. Simplifications avoided.
</t>
        </r>
      </text>
    </comment>
    <comment ref="V3" authorId="0" shapeId="0">
      <text>
        <r>
          <rPr>
            <sz val="9"/>
            <color indexed="81"/>
            <rFont val="Tahoma"/>
            <family val="2"/>
          </rPr>
          <t xml:space="preserve">Original RA &amp; Dec from HIPNEWCAT - Hipparcos New Astrometric Catalog. Published 2007, Reference Equinox J2000.0, Positions measured / adjusted at/to Epoch J1991.25
</t>
        </r>
      </text>
    </comment>
    <comment ref="V4" authorId="0" shapeId="0">
      <text>
        <r>
          <rPr>
            <sz val="9"/>
            <color indexed="81"/>
            <rFont val="Tahoma"/>
            <family val="2"/>
          </rPr>
          <t>Converted to D.d format.</t>
        </r>
      </text>
    </comment>
    <comment ref="C64" authorId="0" shapeId="0">
      <text>
        <r>
          <rPr>
            <sz val="9"/>
            <color indexed="81"/>
            <rFont val="Tahoma"/>
            <family val="2"/>
          </rPr>
          <t>IPNEWCAT - Hipparcos New Astrometric Catalog
star positions adjusted to Epoch J2000.0 (from J1991.25) using J1991.25 pm's.</t>
        </r>
      </text>
    </comment>
    <comment ref="E64" authorId="0" shapeId="0">
      <text>
        <r>
          <rPr>
            <sz val="9"/>
            <color indexed="81"/>
            <rFont val="Tahoma"/>
            <family val="2"/>
          </rPr>
          <t xml:space="preserve">PM's from Hipparcos New Astrometric Catalog Epoch J1991.25
Units: mas/yr MilliArcSeconds per year.
</t>
        </r>
      </text>
    </comment>
    <comment ref="I64" authorId="0" shapeId="0">
      <text>
        <r>
          <rPr>
            <sz val="9"/>
            <color indexed="81"/>
            <rFont val="Tahoma"/>
            <family val="2"/>
          </rPr>
          <t xml:space="preserve">Meeus 20.4
</t>
        </r>
      </text>
    </comment>
    <comment ref="V64" authorId="0" shapeId="0">
      <text>
        <r>
          <rPr>
            <sz val="9"/>
            <color indexed="81"/>
            <rFont val="Tahoma"/>
            <family val="2"/>
          </rPr>
          <t xml:space="preserve">Original RA &amp; Dec from HIPNEWCAT - Hipparcos New Astrometric Catalog. Published 2007, Reference Equinox J2000.0, Positions measured / adjusted at/to Epoch J1991.25
</t>
        </r>
      </text>
    </comment>
  </commentList>
</comments>
</file>

<file path=xl/comments5.xml><?xml version="1.0" encoding="utf-8"?>
<comments xmlns="http://schemas.openxmlformats.org/spreadsheetml/2006/main">
  <authors>
    <author>Bill Lawrence</author>
  </authors>
  <commentList>
    <comment ref="A36" authorId="0" shapeId="0">
      <text>
        <r>
          <rPr>
            <sz val="9"/>
            <color indexed="81"/>
            <rFont val="Tahoma"/>
            <family val="2"/>
          </rPr>
          <t>Meeus 27.2</t>
        </r>
      </text>
    </comment>
    <comment ref="C36" authorId="0" shapeId="0">
      <text>
        <r>
          <rPr>
            <sz val="9"/>
            <color indexed="81"/>
            <rFont val="Tahoma"/>
            <family val="2"/>
          </rPr>
          <t xml:space="preserve">Meeus 27.1
</t>
        </r>
      </text>
    </comment>
    <comment ref="A41" authorId="0" shapeId="0">
      <text>
        <r>
          <rPr>
            <sz val="9"/>
            <color indexed="81"/>
            <rFont val="Tahoma"/>
            <charset val="1"/>
          </rPr>
          <t xml:space="preserve">These are the variable names used in the above reference.
</t>
        </r>
      </text>
    </comment>
    <comment ref="B41" authorId="0" shapeId="0">
      <text>
        <r>
          <rPr>
            <sz val="9"/>
            <color indexed="81"/>
            <rFont val="Tahoma"/>
            <charset val="1"/>
          </rPr>
          <t xml:space="preserve">This is JD at time 00:00 on the date entered on almanac sheet.
</t>
        </r>
      </text>
    </comment>
    <comment ref="A42" authorId="0" shapeId="0">
      <text>
        <r>
          <rPr>
            <sz val="9"/>
            <color indexed="81"/>
            <rFont val="Tahoma"/>
            <charset val="1"/>
          </rPr>
          <t>Ephemerus days after 12:00 on 1/1/2000 (J2000.0)</t>
        </r>
      </text>
    </comment>
    <comment ref="B43" authorId="0" shapeId="0">
      <text>
        <r>
          <rPr>
            <sz val="9"/>
            <color indexed="81"/>
            <rFont val="Tahoma"/>
            <family val="2"/>
          </rPr>
          <t>'n' adjusted for longitude. Note sign change as longitude here is +ve West of Greeenwich.</t>
        </r>
        <r>
          <rPr>
            <sz val="9"/>
            <color indexed="81"/>
            <rFont val="Tahoma"/>
            <charset val="1"/>
          </rPr>
          <t xml:space="preserve">
</t>
        </r>
      </text>
    </comment>
    <comment ref="B44" authorId="0" shapeId="0">
      <text>
        <r>
          <rPr>
            <sz val="9"/>
            <color indexed="81"/>
            <rFont val="Tahoma"/>
            <family val="2"/>
          </rPr>
          <t>This formula calculates mean anomoly of sun at 00:00 on subject GMT date. Do not use Sun_anom on Time sheet as this is value at subject GMT time.</t>
        </r>
      </text>
    </comment>
    <comment ref="B45" authorId="0" shapeId="0">
      <text>
        <r>
          <rPr>
            <sz val="9"/>
            <color indexed="81"/>
            <rFont val="Tahoma"/>
            <family val="2"/>
          </rPr>
          <t xml:space="preserve">This formula calculates approximate equation of centre at 00:00 on subject GMT date. Do not use Eq_of_centre on Time sheet as this is value at subject GMT time.
</t>
        </r>
      </text>
    </comment>
    <comment ref="B47" authorId="0" shapeId="0">
      <text>
        <r>
          <rPr>
            <sz val="9"/>
            <color indexed="81"/>
            <rFont val="Tahoma"/>
            <family val="2"/>
          </rPr>
          <t xml:space="preserve">Approx EoT as a day fraction. Note sign is opposite to Eq of Time above.
</t>
        </r>
      </text>
    </comment>
    <comment ref="B48" authorId="0" shapeId="0">
      <text>
        <r>
          <rPr>
            <sz val="9"/>
            <color indexed="81"/>
            <rFont val="Tahoma"/>
            <family val="2"/>
          </rPr>
          <t xml:space="preserve">Note formula changed from reference. Eq of Time now added to get correct answer!
</t>
        </r>
      </text>
    </comment>
    <comment ref="B61" authorId="0" shapeId="0">
      <text>
        <r>
          <rPr>
            <sz val="9"/>
            <color indexed="81"/>
            <rFont val="Tahoma"/>
            <family val="2"/>
          </rPr>
          <t xml:space="preserve">Hour angle (in degrees) of apparent sunrise/set from meridian.
</t>
        </r>
      </text>
    </comment>
    <comment ref="B62" authorId="0" shapeId="0">
      <text>
        <r>
          <rPr>
            <sz val="9"/>
            <color indexed="81"/>
            <rFont val="Tahoma"/>
            <family val="2"/>
          </rPr>
          <t xml:space="preserve">Julian time of rise
</t>
        </r>
      </text>
    </comment>
    <comment ref="E62" authorId="0" shapeId="0">
      <text>
        <r>
          <rPr>
            <sz val="9"/>
            <color indexed="81"/>
            <rFont val="Tahoma"/>
            <family val="2"/>
          </rPr>
          <t>GMT of rise</t>
        </r>
      </text>
    </comment>
  </commentList>
</comments>
</file>

<file path=xl/comments6.xml><?xml version="1.0" encoding="utf-8"?>
<comments xmlns="http://schemas.openxmlformats.org/spreadsheetml/2006/main">
  <authors>
    <author>Bill Lawrence</author>
  </authors>
  <commentList>
    <comment ref="A36" authorId="0" shapeId="0">
      <text>
        <r>
          <rPr>
            <sz val="9"/>
            <color indexed="81"/>
            <rFont val="Tahoma"/>
            <family val="2"/>
          </rPr>
          <t xml:space="preserve">This is Meeus P316 46.4 Small time differences between when this is zero/180 and when GHA difference (below) is 0/180. . </t>
        </r>
      </text>
    </comment>
    <comment ref="B39" authorId="0" shapeId="0">
      <text>
        <r>
          <rPr>
            <sz val="9"/>
            <color indexed="81"/>
            <rFont val="Tahoma"/>
            <family val="2"/>
          </rPr>
          <t xml:space="preserve">Difference between apparent longitudes of sun and moon. Includes aberation of sun and light time of moon.
</t>
        </r>
      </text>
    </comment>
    <comment ref="C39" authorId="0" shapeId="0">
      <text>
        <r>
          <rPr>
            <sz val="9"/>
            <color indexed="81"/>
            <rFont val="Tahoma"/>
            <family val="2"/>
          </rPr>
          <t xml:space="preserve">Waxing when GHA difference &lt; 180.
</t>
        </r>
      </text>
    </comment>
  </commentList>
</comments>
</file>

<file path=xl/comments7.xml><?xml version="1.0" encoding="utf-8"?>
<comments xmlns="http://schemas.openxmlformats.org/spreadsheetml/2006/main">
  <authors>
    <author>Bill Lawrence</author>
  </authors>
  <commentList>
    <comment ref="K1" authorId="0" shapeId="0">
      <text>
        <r>
          <rPr>
            <sz val="9"/>
            <color indexed="81"/>
            <rFont val="Tahoma"/>
            <family val="2"/>
          </rPr>
          <t xml:space="preserve">Arc from unidentified body (degs)
</t>
        </r>
      </text>
    </comment>
    <comment ref="F9" authorId="0" shapeId="0">
      <text>
        <r>
          <rPr>
            <sz val="9"/>
            <color indexed="81"/>
            <rFont val="Tahoma"/>
            <family val="2"/>
          </rPr>
          <t xml:space="preserve">Star Magnitudes are all constants.
</t>
        </r>
      </text>
    </comment>
    <comment ref="A72" authorId="0" shapeId="0">
      <text>
        <r>
          <rPr>
            <sz val="9"/>
            <color indexed="81"/>
            <rFont val="Tahoma"/>
            <family val="2"/>
          </rPr>
          <t xml:space="preserve">User entered bearing to unknown body. (Clockwise from North)
</t>
        </r>
      </text>
    </comment>
    <comment ref="A73" authorId="0" shapeId="0">
      <text>
        <r>
          <rPr>
            <sz val="9"/>
            <color indexed="81"/>
            <rFont val="Tahoma"/>
            <family val="2"/>
          </rPr>
          <t>Zenith distance (90-Ho)
 of unknown body. (Ho entered by user)</t>
        </r>
      </text>
    </comment>
    <comment ref="A76" authorId="0" shapeId="0">
      <text>
        <r>
          <rPr>
            <sz val="9"/>
            <color indexed="81"/>
            <rFont val="Tahoma"/>
            <family val="2"/>
          </rPr>
          <t xml:space="preserve">Calculate Latitude where body is overhead (Declination) 
=ASIN(SIN(ALat)*COS(ZD) + COS(ALat)*SIN(ZD)*COS(Az))
 </t>
        </r>
      </text>
    </comment>
    <comment ref="A77" authorId="0" shapeId="0">
      <text>
        <r>
          <rPr>
            <sz val="9"/>
            <color indexed="81"/>
            <rFont val="Tahoma"/>
            <family val="2"/>
          </rPr>
          <t>Calculate difference in longitude from ALong to where unidentified body is overhead. 
Usual formula is atan2(y/x) .....
atan2(sin(U.B.Brg)*sin(U.B.ZD)*cos(ALat), cos(U.B.ZD) - sin(ALat) * sin(U.B.Dec)).
However, Excel's ATan2 reverses the arguments (atan2(x/y) and returns angle anticlockwise from East (090). 
So formula used has arguments reversed to yield positive result clockwise from North. (IE +E/-W)
=atan2( cos(U.B.ZD) - sin(ALat) * sin(U.B.Dec),    sin(U.B.Brg)*sin(U.B.ZD)*cos(ALat)) 
See http://www.excelfunctions.net/Excel-Atan2-Function.html.</t>
        </r>
      </text>
    </comment>
    <comment ref="A78" authorId="0" shapeId="0">
      <text>
        <r>
          <rPr>
            <sz val="9"/>
            <color indexed="81"/>
            <rFont val="Tahoma"/>
            <family val="2"/>
          </rPr>
          <t xml:space="preserve">UY.B.Long =ALong + U.B.dLong
</t>
        </r>
      </text>
    </comment>
    <comment ref="A79" authorId="0" shapeId="0">
      <text>
        <r>
          <rPr>
            <sz val="9"/>
            <color indexed="81"/>
            <rFont val="Tahoma"/>
            <family val="2"/>
          </rPr>
          <t xml:space="preserve">GHA = 360 - U.B.Long
</t>
        </r>
      </text>
    </comment>
  </commentList>
</comments>
</file>

<file path=xl/connections.xml><?xml version="1.0" encoding="utf-8"?>
<connections xmlns="http://schemas.openxmlformats.org/spreadsheetml/2006/main">
  <connection id="1" name="Earth_B05" type="6" refreshedVersion="0" deleted="1" background="1" saveData="1">
    <textPr fileType="mac" firstRow="2" sourceFile="Macintosh HD:Users:hakel:Documents:Navigation:Almanac:Earth_B0.txt" space="1" consecutive="1">
      <textFields count="3">
        <textField/>
        <textField/>
        <textField/>
      </textFields>
    </textPr>
  </connection>
  <connection id="2" name="Earth_B15" type="6" refreshedVersion="0" deleted="1" background="1" saveData="1">
    <textPr fileType="mac" firstRow="2" sourceFile="Macintosh HD:Users:hakel:Documents:Navigation:Almanac:Earth_B1.txt" space="1" consecutive="1">
      <textFields count="3">
        <textField/>
        <textField/>
        <textField/>
      </textFields>
    </textPr>
  </connection>
  <connection id="3" name="Earth_B25" type="6" refreshedVersion="0" deleted="1" background="1" saveData="1">
    <textPr fileType="mac" firstRow="2" sourceFile="Macintosh HD:Users:hakel:Documents:Navigation:Almanac:Earth_B2.txt" space="1" consecutive="1">
      <textFields count="3">
        <textField/>
        <textField/>
        <textField/>
      </textFields>
    </textPr>
  </connection>
  <connection id="4" name="Earth_B35" type="6" refreshedVersion="0" deleted="1" background="1" saveData="1">
    <textPr fileType="mac" firstRow="2" sourceFile="Macintosh HD:Users:hakel:Documents:Navigation:Almanac:Earth_B3.txt" space="1" consecutive="1">
      <textFields count="3">
        <textField/>
        <textField/>
        <textField/>
      </textFields>
    </textPr>
  </connection>
  <connection id="5" name="Earth_B45" type="6" refreshedVersion="0" deleted="1" background="1" saveData="1">
    <textPr fileType="mac" firstRow="2" sourceFile="Macintosh HD:Users:hakel:Documents:Navigation:Almanac:Earth_B4.txt" space="1" consecutive="1">
      <textFields count="3">
        <textField/>
        <textField/>
        <textField/>
      </textFields>
    </textPr>
  </connection>
  <connection id="6" name="Earth_L05" type="6" refreshedVersion="0" deleted="1" background="1" saveData="1">
    <textPr fileType="mac" firstRow="2" sourceFile="Macintosh HD:Users:hakel:Documents:Navigation:Almanac:Earth_L0.txt" space="1" consecutive="1">
      <textFields count="3">
        <textField/>
        <textField/>
        <textField/>
      </textFields>
    </textPr>
  </connection>
  <connection id="7" name="Earth_L15" type="6" refreshedVersion="0" deleted="1" background="1" saveData="1">
    <textPr fileType="mac" firstRow="2" sourceFile="Macintosh HD:Users:hakel:Documents:Navigation:Almanac:Earth_L1.txt" space="1" consecutive="1">
      <textFields count="3">
        <textField/>
        <textField/>
        <textField/>
      </textFields>
    </textPr>
  </connection>
  <connection id="8" name="Earth_L25" type="6" refreshedVersion="0" deleted="1" background="1" saveData="1">
    <textPr fileType="mac" firstRow="2" sourceFile="Macintosh HD:Users:hakel:Documents:Navigation:Almanac:Earth_L2.txt" space="1" consecutive="1">
      <textFields count="3">
        <textField/>
        <textField/>
        <textField/>
      </textFields>
    </textPr>
  </connection>
  <connection id="9" name="Earth_L35" type="6" refreshedVersion="0" deleted="1" background="1" saveData="1">
    <textPr fileType="mac" firstRow="2" sourceFile="Macintosh HD:Users:hakel:Documents:Navigation:Almanac:Earth_L3.txt" space="1" consecutive="1">
      <textFields count="3">
        <textField/>
        <textField/>
        <textField/>
      </textFields>
    </textPr>
  </connection>
  <connection id="10" name="Earth_L45" type="6" refreshedVersion="0" deleted="1" background="1" saveData="1">
    <textPr fileType="mac" firstRow="2" sourceFile="Macintosh HD:Users:hakel:Documents:Navigation:Almanac:Earth_L4.txt" space="1" consecutive="1">
      <textFields count="3">
        <textField/>
        <textField/>
        <textField/>
      </textFields>
    </textPr>
  </connection>
  <connection id="11" name="Earth_L55" type="6" refreshedVersion="0" deleted="1" background="1" saveData="1">
    <textPr fileType="mac" firstRow="2" sourceFile="Macintosh HD:Users:hakel:Documents:Navigation:Almanac:Earth_L5.txt" space="1" consecutive="1">
      <textFields count="3">
        <textField/>
        <textField/>
        <textField/>
      </textFields>
    </textPr>
  </connection>
  <connection id="12" name="Earth_R05" type="6" refreshedVersion="0" deleted="1" background="1" saveData="1">
    <textPr fileType="mac" firstRow="2" sourceFile="Macintosh HD:Users:hakel:Documents:Navigation:Almanac:Earth_R0.txt" space="1" consecutive="1">
      <textFields count="3">
        <textField/>
        <textField/>
        <textField/>
      </textFields>
    </textPr>
  </connection>
  <connection id="13" name="Earth_R15" type="6" refreshedVersion="0" deleted="1" background="1" saveData="1">
    <textPr fileType="mac" firstRow="2" sourceFile="Macintosh HD:Users:hakel:Documents:Navigation:Almanac:Earth_R1.txt" space="1" consecutive="1">
      <textFields count="3">
        <textField/>
        <textField/>
        <textField/>
      </textFields>
    </textPr>
  </connection>
  <connection id="14" name="Earth_R25" type="6" refreshedVersion="0" deleted="1" background="1" saveData="1">
    <textPr fileType="mac" firstRow="2" sourceFile="Macintosh HD:Users:hakel:Documents:Navigation:Almanac:Earth_R2.txt" space="1" consecutive="1">
      <textFields count="3">
        <textField/>
        <textField/>
        <textField/>
      </textFields>
    </textPr>
  </connection>
  <connection id="15" name="Earth_R35" type="6" refreshedVersion="0" deleted="1" background="1" saveData="1">
    <textPr fileType="mac" firstRow="2" sourceFile="Macintosh HD:Users:hakel:Documents:Navigation:Almanac:Earth_R3.txt" space="1" consecutive="1">
      <textFields count="3">
        <textField/>
        <textField/>
        <textField/>
      </textFields>
    </textPr>
  </connection>
  <connection id="16" name="Earth_R45" type="6" refreshedVersion="0" deleted="1" background="1" saveData="1">
    <textPr fileType="mac" firstRow="2" sourceFile="Macintosh HD:Users:hakel:Documents:Navigation:Almanac:Earth_R4.txt" space="1" consecutive="1">
      <textFields count="3">
        <textField/>
        <textField/>
        <textField/>
      </textFields>
    </textPr>
  </connection>
  <connection id="17" name="Earth_R55" type="6" refreshedVersion="0" deleted="1" background="1" saveData="1">
    <textPr fileType="mac" firstRow="2" sourceFile="Macintosh HD:Users:hakel:Documents:Navigation:Almanac:Earth_R5.txt" space="1" consecutive="1">
      <textFields count="3">
        <textField/>
        <textField/>
        <textField/>
      </textFields>
    </textPr>
  </connection>
  <connection id="18" name="moonlat" type="6" refreshedVersion="0" deleted="1" saveData="1">
    <textPr fileType="mac" sourceFile="Macintosh HD:Users:hakel:Documents:Navigation:Almanac:moonlat.txt" space="1" consecutive="1">
      <textFields count="6">
        <textField type="skip"/>
        <textField/>
        <textField/>
        <textField/>
        <textField/>
        <textField/>
      </textFields>
    </textPr>
  </connection>
  <connection id="19" name="moonlon" type="6" refreshedVersion="0" deleted="1" background="1" saveData="1">
    <textPr fileType="mac" sourceFile="Macintosh HD:Users:hakel:Documents:Navigation:Almanac:moonlon.txt" space="1" consecutive="1">
      <textFields count="7">
        <textField type="skip"/>
        <textField/>
        <textField/>
        <textField/>
        <textField/>
        <textField/>
        <textField/>
      </textFields>
    </textPr>
  </connection>
  <connection id="20" name="moonlon1" type="6" refreshedVersion="0" deleted="1" background="1" saveData="1">
    <textPr fileType="mac" sourceFile="Macintosh HD:Users:hakel:Documents:Navigation:Almanac:moonlon.txt" space="1" consecutive="1">
      <textFields count="7">
        <textField type="skip"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<sst xmlns="http://schemas.openxmlformats.org/spreadsheetml/2006/main" count="2407" uniqueCount="819">
  <si>
    <t>GHA</t>
  </si>
  <si>
    <t>Degrees</t>
  </si>
  <si>
    <t>Minutes</t>
  </si>
  <si>
    <t>N</t>
  </si>
  <si>
    <t>W</t>
  </si>
  <si>
    <t>Hc</t>
  </si>
  <si>
    <t>D.d</t>
  </si>
  <si>
    <t>sin</t>
  </si>
  <si>
    <t>cos</t>
  </si>
  <si>
    <t>Azimuth</t>
  </si>
  <si>
    <t>n</t>
  </si>
  <si>
    <t>S</t>
  </si>
  <si>
    <t>s</t>
  </si>
  <si>
    <t>E</t>
  </si>
  <si>
    <t>e</t>
  </si>
  <si>
    <t>w</t>
  </si>
  <si>
    <t>Assumed Latitude</t>
  </si>
  <si>
    <t>Assumed Longitude</t>
  </si>
  <si>
    <t>N/S or E/W</t>
  </si>
  <si>
    <t>Observed</t>
  </si>
  <si>
    <t>Year</t>
  </si>
  <si>
    <t>Month</t>
  </si>
  <si>
    <t>Day</t>
  </si>
  <si>
    <t>Hours</t>
  </si>
  <si>
    <t>Seconds</t>
  </si>
  <si>
    <t>Y =</t>
  </si>
  <si>
    <t>#########</t>
  </si>
  <si>
    <t>Magnitude</t>
  </si>
  <si>
    <t>J2000.0</t>
  </si>
  <si>
    <t>Proper</t>
  </si>
  <si>
    <t>motion</t>
  </si>
  <si>
    <t>Equinox</t>
  </si>
  <si>
    <t>Acamar</t>
  </si>
  <si>
    <t>Right Asc</t>
  </si>
  <si>
    <t>Declination</t>
  </si>
  <si>
    <t>mu_Dec</t>
  </si>
  <si>
    <t>Dec Rad</t>
  </si>
  <si>
    <t>SHA</t>
  </si>
  <si>
    <t>Aldebaran</t>
  </si>
  <si>
    <t>Alkaid</t>
  </si>
  <si>
    <t>Al Na'ir</t>
  </si>
  <si>
    <t>Alnilam</t>
  </si>
  <si>
    <t>Alphard</t>
  </si>
  <si>
    <t>Alphecca</t>
  </si>
  <si>
    <t>Alpheratz</t>
  </si>
  <si>
    <t>Ankaa</t>
  </si>
  <si>
    <t>Atria</t>
  </si>
  <si>
    <t>Avior</t>
  </si>
  <si>
    <t>Bellatrix</t>
  </si>
  <si>
    <t>Denebola</t>
  </si>
  <si>
    <t>Diphda</t>
  </si>
  <si>
    <t>Dubhe</t>
  </si>
  <si>
    <t>Elnath</t>
  </si>
  <si>
    <t>Eltanin</t>
  </si>
  <si>
    <t>Enif</t>
  </si>
  <si>
    <t>Gacrux</t>
  </si>
  <si>
    <t>Gienah</t>
  </si>
  <si>
    <t>Hamal</t>
  </si>
  <si>
    <t>Kaus Aust.</t>
  </si>
  <si>
    <t>Kochab</t>
  </si>
  <si>
    <t>Markab</t>
  </si>
  <si>
    <t>Menkar</t>
  </si>
  <si>
    <t>Menkent</t>
  </si>
  <si>
    <t>Miaplacidus</t>
  </si>
  <si>
    <t>Mirfak</t>
  </si>
  <si>
    <t>Nunki</t>
  </si>
  <si>
    <t>Peacock</t>
  </si>
  <si>
    <t>Rasalhague</t>
  </si>
  <si>
    <t>Sabik</t>
  </si>
  <si>
    <t>Schedar</t>
  </si>
  <si>
    <t>Shaula</t>
  </si>
  <si>
    <t>Sirius</t>
  </si>
  <si>
    <t>Suhail</t>
  </si>
  <si>
    <t>Zuben'ubi</t>
  </si>
  <si>
    <t>JD</t>
  </si>
  <si>
    <t>JDE</t>
  </si>
  <si>
    <t>Precession</t>
  </si>
  <si>
    <t>Sun longitude</t>
  </si>
  <si>
    <t>C</t>
  </si>
  <si>
    <t>Aberration</t>
  </si>
  <si>
    <t>Longitude</t>
  </si>
  <si>
    <t>Altitude (Ho)</t>
  </si>
  <si>
    <t>Latitude</t>
  </si>
  <si>
    <t>Polaris</t>
  </si>
  <si>
    <t>Earth_L0</t>
  </si>
  <si>
    <t>Earth_L1</t>
  </si>
  <si>
    <t>Earth_L2</t>
  </si>
  <si>
    <t>Earth_L3</t>
  </si>
  <si>
    <t>Earth_L4</t>
  </si>
  <si>
    <t>Earth_L5</t>
  </si>
  <si>
    <t>Earth_B0</t>
  </si>
  <si>
    <t>Earth_B1</t>
  </si>
  <si>
    <t>Earth_B2</t>
  </si>
  <si>
    <t>Earth_B3</t>
  </si>
  <si>
    <t>Earth_B4</t>
  </si>
  <si>
    <t>Earth_R0</t>
  </si>
  <si>
    <t>Earth_R1</t>
  </si>
  <si>
    <t>Earth_R2</t>
  </si>
  <si>
    <t>Earth_R3</t>
  </si>
  <si>
    <t>Earth_R4</t>
  </si>
  <si>
    <t>Earth_R5</t>
  </si>
  <si>
    <t>SD</t>
  </si>
  <si>
    <t>Eq of Time</t>
  </si>
  <si>
    <t>Earth</t>
  </si>
  <si>
    <t>Ear_L0</t>
  </si>
  <si>
    <t>Ear_L1</t>
  </si>
  <si>
    <t>Ear_L2</t>
  </si>
  <si>
    <t>Ear_L3</t>
  </si>
  <si>
    <t>Ear_L4</t>
  </si>
  <si>
    <t>Ear_L5</t>
  </si>
  <si>
    <t>Ear_B0</t>
  </si>
  <si>
    <t>Ear_B1</t>
  </si>
  <si>
    <t>Ear_B2</t>
  </si>
  <si>
    <t>Ear_B3</t>
  </si>
  <si>
    <t>Ear_B4</t>
  </si>
  <si>
    <t>Ear_B5</t>
  </si>
  <si>
    <t>Ear_R0</t>
  </si>
  <si>
    <t>Ear_R1</t>
  </si>
  <si>
    <t>Ear_R2</t>
  </si>
  <si>
    <t>Ear_R3</t>
  </si>
  <si>
    <t>Ear_R4</t>
  </si>
  <si>
    <t>Ear_R5</t>
  </si>
  <si>
    <t>Ear_L_Rad</t>
  </si>
  <si>
    <t>Ear_L_Deg</t>
  </si>
  <si>
    <t>Ear_B_Rad</t>
  </si>
  <si>
    <t>Ear_B_Deg</t>
  </si>
  <si>
    <t>Sun</t>
  </si>
  <si>
    <t>Sun_L_Rad</t>
  </si>
  <si>
    <t>Sun_L_Deg</t>
  </si>
  <si>
    <t>SD_arcmin</t>
  </si>
  <si>
    <t>dl rad</t>
  </si>
  <si>
    <t>db rad</t>
  </si>
  <si>
    <t>Sun_Lambda</t>
  </si>
  <si>
    <t>Sun_Beta</t>
  </si>
  <si>
    <t>Equatorial</t>
  </si>
  <si>
    <t>Coordinates</t>
  </si>
  <si>
    <t>Alpha</t>
  </si>
  <si>
    <t>Delta</t>
  </si>
  <si>
    <t>EoT minutes</t>
  </si>
  <si>
    <t>Table 47.A</t>
  </si>
  <si>
    <t>Table 47.B</t>
  </si>
  <si>
    <t>MoonLon</t>
  </si>
  <si>
    <t>MoonLat</t>
  </si>
  <si>
    <t xml:space="preserve">SD (') </t>
  </si>
  <si>
    <t>HP (')</t>
  </si>
  <si>
    <t>Phase (%)</t>
  </si>
  <si>
    <t>L'</t>
  </si>
  <si>
    <t>D</t>
  </si>
  <si>
    <t>M</t>
  </si>
  <si>
    <t>M'</t>
  </si>
  <si>
    <t>F</t>
  </si>
  <si>
    <t>Radians</t>
  </si>
  <si>
    <t>A1</t>
  </si>
  <si>
    <t>A2</t>
  </si>
  <si>
    <t>A3</t>
  </si>
  <si>
    <t>SumL</t>
  </si>
  <si>
    <t>SumR</t>
  </si>
  <si>
    <t>SumB</t>
  </si>
  <si>
    <t>Lambda</t>
  </si>
  <si>
    <t>Beta</t>
  </si>
  <si>
    <t>Distance</t>
  </si>
  <si>
    <t>km</t>
  </si>
  <si>
    <t>Rad w/ Nut</t>
  </si>
  <si>
    <t>Ecliptical</t>
  </si>
  <si>
    <t>To</t>
  </si>
  <si>
    <t>RAsc Rad</t>
  </si>
  <si>
    <t>Rasc Deg</t>
  </si>
  <si>
    <t>Dec Deg</t>
  </si>
  <si>
    <t>GHA Deg</t>
  </si>
  <si>
    <t>Phase</t>
  </si>
  <si>
    <t>I Degrees</t>
  </si>
  <si>
    <t>I Radians</t>
  </si>
  <si>
    <t>Age (days)</t>
  </si>
  <si>
    <t>Venus_L0</t>
  </si>
  <si>
    <t>Venus_L1</t>
  </si>
  <si>
    <t>Venus_L2</t>
  </si>
  <si>
    <t>Venus_L3</t>
  </si>
  <si>
    <t>Venus_L4</t>
  </si>
  <si>
    <t>Venus_L5</t>
  </si>
  <si>
    <t>Venus_B0</t>
  </si>
  <si>
    <t>Venus_B1</t>
  </si>
  <si>
    <t>Venus_B2</t>
  </si>
  <si>
    <t>Venus_B3</t>
  </si>
  <si>
    <t>Venus_B4</t>
  </si>
  <si>
    <t>Venus_B5</t>
  </si>
  <si>
    <t>Venus_R0</t>
  </si>
  <si>
    <t>Venus_R1</t>
  </si>
  <si>
    <t>Venus_R2</t>
  </si>
  <si>
    <t>Venus_R3</t>
  </si>
  <si>
    <t>Venus_R4</t>
  </si>
  <si>
    <t>Venus_R5</t>
  </si>
  <si>
    <t>SD (')</t>
  </si>
  <si>
    <t>Ear_R_AU</t>
  </si>
  <si>
    <t>x_AU</t>
  </si>
  <si>
    <t>y_AU</t>
  </si>
  <si>
    <t>z_AU</t>
  </si>
  <si>
    <t>Light-time</t>
  </si>
  <si>
    <t>Iter 1</t>
  </si>
  <si>
    <t>distance_AU</t>
  </si>
  <si>
    <t>light-time_d</t>
  </si>
  <si>
    <t>taux_ret</t>
  </si>
  <si>
    <t>Pla_L0</t>
  </si>
  <si>
    <t>Pla_L1</t>
  </si>
  <si>
    <t>Pla_L2</t>
  </si>
  <si>
    <t>Pla_L3</t>
  </si>
  <si>
    <t>Pla_L4</t>
  </si>
  <si>
    <t>Pla_L5</t>
  </si>
  <si>
    <t>Pla_B0</t>
  </si>
  <si>
    <t>Pla_B1</t>
  </si>
  <si>
    <t>Pla_B2</t>
  </si>
  <si>
    <t>Pla_B3</t>
  </si>
  <si>
    <t>Pla_B4</t>
  </si>
  <si>
    <t>Pla_B5</t>
  </si>
  <si>
    <t>Pla_R0</t>
  </si>
  <si>
    <t>Pla_R1</t>
  </si>
  <si>
    <t>Pla_R2</t>
  </si>
  <si>
    <t>Pla_R3</t>
  </si>
  <si>
    <t>Pla_R4</t>
  </si>
  <si>
    <t>Pla_R5</t>
  </si>
  <si>
    <t>Pla_L_Rad</t>
  </si>
  <si>
    <t>Pla_L_Deg</t>
  </si>
  <si>
    <t>Pla_B_Rad</t>
  </si>
  <si>
    <t>Pla_B_Deg</t>
  </si>
  <si>
    <t>Pla_R_AU</t>
  </si>
  <si>
    <t>Distance_AU</t>
  </si>
  <si>
    <t>dx_AU</t>
  </si>
  <si>
    <t>dy_AU</t>
  </si>
  <si>
    <t>dz_AU</t>
  </si>
  <si>
    <t>Iter 2</t>
  </si>
  <si>
    <t>Iter 3</t>
  </si>
  <si>
    <t>Iter 4</t>
  </si>
  <si>
    <t>cos I</t>
  </si>
  <si>
    <t>I radians</t>
  </si>
  <si>
    <t>I degrees</t>
  </si>
  <si>
    <t>I/100 deg</t>
  </si>
  <si>
    <t>k</t>
  </si>
  <si>
    <t>Mars_L0</t>
  </si>
  <si>
    <t>Mars_L1</t>
  </si>
  <si>
    <t>Mars_L2</t>
  </si>
  <si>
    <t>Mars_L3</t>
  </si>
  <si>
    <t>Mars_L4</t>
  </si>
  <si>
    <t>Mars_L5</t>
  </si>
  <si>
    <t>Mars_B0</t>
  </si>
  <si>
    <t>Mars_B1</t>
  </si>
  <si>
    <t>Mars_B2</t>
  </si>
  <si>
    <t>Mars_B3</t>
  </si>
  <si>
    <t>Mars_B4</t>
  </si>
  <si>
    <t>Mars_B5</t>
  </si>
  <si>
    <t>Mars_R0</t>
  </si>
  <si>
    <t>Mars_R1</t>
  </si>
  <si>
    <t>Mars_R2</t>
  </si>
  <si>
    <t>Mars_R3</t>
  </si>
  <si>
    <t>Mars_R4</t>
  </si>
  <si>
    <t>Mars_R5</t>
  </si>
  <si>
    <t>Jupiter_L0</t>
  </si>
  <si>
    <t>Jupiter_L1</t>
  </si>
  <si>
    <t>Jupiter_L2</t>
  </si>
  <si>
    <t>Jupiter_L3</t>
  </si>
  <si>
    <t>Jupiter_L4</t>
  </si>
  <si>
    <t>Jupiter_L5</t>
  </si>
  <si>
    <t>Jupiter_B0</t>
  </si>
  <si>
    <t>Jupiter_B1</t>
  </si>
  <si>
    <t>Jupiter_B2</t>
  </si>
  <si>
    <t>Jupiter_B3</t>
  </si>
  <si>
    <t>Jupiter_B4</t>
  </si>
  <si>
    <t>Jupiter_B5</t>
  </si>
  <si>
    <t>Jupiter_R0</t>
  </si>
  <si>
    <t>Jupiter_R1</t>
  </si>
  <si>
    <t>Jupiter_R2</t>
  </si>
  <si>
    <t>Jupiter_R3</t>
  </si>
  <si>
    <t>Jupiter_R4</t>
  </si>
  <si>
    <t>Jupiter_R5</t>
  </si>
  <si>
    <t>Saturn_L0</t>
  </si>
  <si>
    <t>Saturn_L1</t>
  </si>
  <si>
    <t>Saturn_L2</t>
  </si>
  <si>
    <t>Saturn_L3</t>
  </si>
  <si>
    <t>Saturn_L4</t>
  </si>
  <si>
    <t>Saturn_L5</t>
  </si>
  <si>
    <t>Saturn_B0</t>
  </si>
  <si>
    <t>Saturn_B1</t>
  </si>
  <si>
    <t>Saturn_B2</t>
  </si>
  <si>
    <t>Saturn_B3</t>
  </si>
  <si>
    <t>Saturn_B4</t>
  </si>
  <si>
    <t>Saturn_B5</t>
  </si>
  <si>
    <t>Saturn_R0</t>
  </si>
  <si>
    <t>Saturn_R1</t>
  </si>
  <si>
    <t>Saturn_R2</t>
  </si>
  <si>
    <t>Saturn_R3</t>
  </si>
  <si>
    <t>Saturn_R4</t>
  </si>
  <si>
    <t>Saturn_R5</t>
  </si>
  <si>
    <t>Ring</t>
  </si>
  <si>
    <t>I</t>
  </si>
  <si>
    <t>Omega</t>
  </si>
  <si>
    <t>sin B</t>
  </si>
  <si>
    <t>B</t>
  </si>
  <si>
    <t>l'</t>
  </si>
  <si>
    <t>b'</t>
  </si>
  <si>
    <t>U1</t>
  </si>
  <si>
    <t>U2</t>
  </si>
  <si>
    <t>delta U</t>
  </si>
  <si>
    <t>Moon</t>
  </si>
  <si>
    <t>Venus</t>
  </si>
  <si>
    <t>Mars</t>
  </si>
  <si>
    <t>Jupiter</t>
  </si>
  <si>
    <t>Saturn</t>
  </si>
  <si>
    <t>HP</t>
  </si>
  <si>
    <t>c</t>
  </si>
  <si>
    <t>U</t>
  </si>
  <si>
    <t>Part 1</t>
  </si>
  <si>
    <t>Part 2</t>
  </si>
  <si>
    <t>Limb</t>
  </si>
  <si>
    <t>u</t>
  </si>
  <si>
    <t>L</t>
  </si>
  <si>
    <t>(else 0.0)</t>
  </si>
  <si>
    <t>SHA of star</t>
  </si>
  <si>
    <t>of body</t>
  </si>
  <si>
    <t>LHA</t>
  </si>
  <si>
    <t>Horizontal</t>
  </si>
  <si>
    <t xml:space="preserve">Pressure (hPa)         </t>
  </si>
  <si>
    <t>(std = 1010)</t>
  </si>
  <si>
    <t xml:space="preserve">Temp (°C)  </t>
  </si>
  <si>
    <t xml:space="preserve">Height of </t>
  </si>
  <si>
    <t>Eye (m)</t>
  </si>
  <si>
    <t>(mins)</t>
  </si>
  <si>
    <t>GHA of body</t>
  </si>
  <si>
    <t>(GHA  ♈ if ☆)</t>
  </si>
  <si>
    <t>Body</t>
  </si>
  <si>
    <t>Minute</t>
  </si>
  <si>
    <t>Second</t>
  </si>
  <si>
    <t>Diameter (')</t>
  </si>
  <si>
    <t>Semi-</t>
  </si>
  <si>
    <t>Altitude (Hc)</t>
  </si>
  <si>
    <t xml:space="preserve"> Intercept</t>
  </si>
  <si>
    <t xml:space="preserve"> Azimuth</t>
  </si>
  <si>
    <t>Calculate Apparent Position</t>
  </si>
  <si>
    <t>Reduce Sight</t>
  </si>
  <si>
    <t>Azimuth (Zn)</t>
  </si>
  <si>
    <t>Select from list</t>
  </si>
  <si>
    <t>SHA (D.d)</t>
  </si>
  <si>
    <t>Dec(D.d)</t>
  </si>
  <si>
    <t>Sun UL</t>
  </si>
  <si>
    <t xml:space="preserve">1994.6.16  </t>
  </si>
  <si>
    <t>08:15:23Z</t>
  </si>
  <si>
    <t xml:space="preserve">30N </t>
  </si>
  <si>
    <t>44 42.1W</t>
  </si>
  <si>
    <t>Zn 064.5</t>
  </si>
  <si>
    <t>Hs 03 20.2</t>
  </si>
  <si>
    <t>IE 0</t>
  </si>
  <si>
    <t xml:space="preserve">HoE 5.5 </t>
  </si>
  <si>
    <t>T 31C</t>
  </si>
  <si>
    <t>Ho 02 48.2</t>
  </si>
  <si>
    <r>
      <t xml:space="preserve">GHA 303 </t>
    </r>
    <r>
      <rPr>
        <sz val="10"/>
        <color rgb="FFFF0000"/>
        <rFont val="Arial"/>
        <family val="2"/>
      </rPr>
      <t>41.9</t>
    </r>
  </si>
  <si>
    <t>Bowditch P303 Low altitude hot temp sun example</t>
  </si>
  <si>
    <t>Bowditch</t>
  </si>
  <si>
    <t>Umland</t>
  </si>
  <si>
    <t>303 42.1</t>
  </si>
  <si>
    <t>02 39.6</t>
  </si>
  <si>
    <t>23 20.55</t>
  </si>
  <si>
    <t>2 48.2</t>
  </si>
  <si>
    <t>Parallax (')</t>
  </si>
  <si>
    <t>diameter (')</t>
  </si>
  <si>
    <t xml:space="preserve">Enter Almanac </t>
  </si>
  <si>
    <t>HP for ☾ ♀ ♂</t>
  </si>
  <si>
    <t>else enter 0'</t>
  </si>
  <si>
    <t>Enter Almanac</t>
  </si>
  <si>
    <t>SD for ☉ ☾ only,</t>
  </si>
  <si>
    <t>Computed</t>
  </si>
  <si>
    <t xml:space="preserve"> are correct before using result.</t>
  </si>
  <si>
    <t>Calculate Almanac Data</t>
  </si>
  <si>
    <t>Enter Almanac Data</t>
  </si>
  <si>
    <t>l</t>
  </si>
  <si>
    <t>(std = 10)</t>
  </si>
  <si>
    <t>GHA body</t>
  </si>
  <si>
    <t>sin(Dec)</t>
  </si>
  <si>
    <t>cos(Dec)</t>
  </si>
  <si>
    <t>sin(Alat)</t>
  </si>
  <si>
    <t>cos(Alat)</t>
  </si>
  <si>
    <t>LHA body</t>
  </si>
  <si>
    <t>cos(LHA)</t>
  </si>
  <si>
    <t>sin(Hc)</t>
  </si>
  <si>
    <t>cos(Hc)</t>
  </si>
  <si>
    <t>Ho (°)</t>
  </si>
  <si>
    <t>Az(α)</t>
  </si>
  <si>
    <t>Mercury_L0</t>
  </si>
  <si>
    <t>Mercury_L1</t>
  </si>
  <si>
    <t>Mercury_L2</t>
  </si>
  <si>
    <t>Mercury_L3</t>
  </si>
  <si>
    <t>Mercury_L4</t>
  </si>
  <si>
    <t>Mercury_L5</t>
  </si>
  <si>
    <t>Mercury_B0</t>
  </si>
  <si>
    <t>Mercury_B1</t>
  </si>
  <si>
    <t>Mercury_B2</t>
  </si>
  <si>
    <t>Mercury_B3</t>
  </si>
  <si>
    <t>Mercury_B4</t>
  </si>
  <si>
    <t>Mercury_B5</t>
  </si>
  <si>
    <t>Mercury_R0</t>
  </si>
  <si>
    <t>Mercury_R1</t>
  </si>
  <si>
    <t>Mercury_R2</t>
  </si>
  <si>
    <t>Mercury_R3</t>
  </si>
  <si>
    <t>Mercury_R4</t>
  </si>
  <si>
    <t>Mercury_R5</t>
  </si>
  <si>
    <t>Mercury</t>
  </si>
  <si>
    <t>Sextant</t>
  </si>
  <si>
    <t>Reading (Hs)</t>
  </si>
  <si>
    <t>Limb (U/L/C)</t>
  </si>
  <si>
    <t>C for ☆, planets</t>
  </si>
  <si>
    <t xml:space="preserve">U/L for ☉, ☽      </t>
  </si>
  <si>
    <t>GHA of</t>
  </si>
  <si>
    <t>LHA of</t>
  </si>
  <si>
    <t>C for stars.</t>
  </si>
  <si>
    <t>U/L/C for</t>
  </si>
  <si>
    <t xml:space="preserve">☉, ☽ &amp; planets. </t>
  </si>
  <si>
    <t>Assumed</t>
  </si>
  <si>
    <t>Enter 0.14' for ☉</t>
  </si>
  <si>
    <t>N/S</t>
  </si>
  <si>
    <t>Feet</t>
  </si>
  <si>
    <t>Fahrenheit</t>
  </si>
  <si>
    <t>Inches Hg</t>
  </si>
  <si>
    <t xml:space="preserve">Time Zone (+E/-W) </t>
  </si>
  <si>
    <t xml:space="preserve">       GMT Time &amp; Date</t>
  </si>
  <si>
    <t>Ship's Time &amp; Date</t>
  </si>
  <si>
    <t xml:space="preserve">Ensure </t>
  </si>
  <si>
    <t>ALL input fields</t>
  </si>
  <si>
    <t>ACHERNAR</t>
  </si>
  <si>
    <t>ACRUX</t>
  </si>
  <si>
    <t>ADHARA</t>
  </si>
  <si>
    <t>ALIOTH</t>
  </si>
  <si>
    <t>ALTAIR</t>
  </si>
  <si>
    <t>ANTARES</t>
  </si>
  <si>
    <t>ARCTURUS</t>
  </si>
  <si>
    <t>BETELGEUSE</t>
  </si>
  <si>
    <t>CANOPUS</t>
  </si>
  <si>
    <t>CAPELLA</t>
  </si>
  <si>
    <t>DENEB</t>
  </si>
  <si>
    <t>FOMALHAUT</t>
  </si>
  <si>
    <t>HADAR</t>
  </si>
  <si>
    <t>POLLUX</t>
  </si>
  <si>
    <t>PROCYON</t>
  </si>
  <si>
    <t>REGULUS</t>
  </si>
  <si>
    <t>RIGEL</t>
  </si>
  <si>
    <t>SIRIUS</t>
  </si>
  <si>
    <t>SPICA</t>
  </si>
  <si>
    <t>VEGA</t>
  </si>
  <si>
    <t>Nutation</t>
  </si>
  <si>
    <t>Δ RA (rad)</t>
  </si>
  <si>
    <t>Δ Dec (rad)</t>
  </si>
  <si>
    <t xml:space="preserve"> </t>
  </si>
  <si>
    <t xml:space="preserve">Time </t>
  </si>
  <si>
    <t>NAMED CONSTANTS</t>
  </si>
  <si>
    <t>Day_Fraction</t>
  </si>
  <si>
    <t>var_Y</t>
  </si>
  <si>
    <t>var_M</t>
  </si>
  <si>
    <t>EPOCH</t>
  </si>
  <si>
    <t>JDofEPOCH</t>
  </si>
  <si>
    <t>Delta_T</t>
  </si>
  <si>
    <r>
      <t xml:space="preserve">T </t>
    </r>
    <r>
      <rPr>
        <sz val="10"/>
        <rFont val="Verdana"/>
        <family val="2"/>
      </rPr>
      <t>(100's)</t>
    </r>
  </si>
  <si>
    <r>
      <t xml:space="preserve">GMST </t>
    </r>
    <r>
      <rPr>
        <sz val="10"/>
        <rFont val="Verdana"/>
        <family val="2"/>
      </rPr>
      <t>(Deg)</t>
    </r>
  </si>
  <si>
    <r>
      <t xml:space="preserve">GAST </t>
    </r>
    <r>
      <rPr>
        <sz val="10"/>
        <rFont val="Verdana"/>
        <family val="2"/>
      </rPr>
      <t>(deg)</t>
    </r>
  </si>
  <si>
    <t>DAYSinYEAR</t>
  </si>
  <si>
    <t>DAYSinCENTURY</t>
  </si>
  <si>
    <t>YEARSinCENTURY</t>
  </si>
  <si>
    <t>KAPPA</t>
  </si>
  <si>
    <t>(radians)</t>
  </si>
  <si>
    <r>
      <t xml:space="preserve">Zeta </t>
    </r>
    <r>
      <rPr>
        <sz val="10"/>
        <rFont val="Verdana"/>
        <family val="2"/>
      </rPr>
      <t>(rad)</t>
    </r>
  </si>
  <si>
    <r>
      <t xml:space="preserve">Z </t>
    </r>
    <r>
      <rPr>
        <sz val="10"/>
        <rFont val="Verdana"/>
        <family val="2"/>
      </rPr>
      <t>(rad)</t>
    </r>
  </si>
  <si>
    <r>
      <t xml:space="preserve">Theta </t>
    </r>
    <r>
      <rPr>
        <sz val="10"/>
        <rFont val="Verdana"/>
        <family val="2"/>
      </rPr>
      <t>(rad)</t>
    </r>
  </si>
  <si>
    <t>SECSinMINUTE</t>
  </si>
  <si>
    <t>SECSinHOUR</t>
  </si>
  <si>
    <t>SECSinDAY</t>
  </si>
  <si>
    <t>SECSinDEGREE</t>
  </si>
  <si>
    <r>
      <rPr>
        <sz val="10"/>
        <rFont val="Verdana"/>
        <family val="2"/>
      </rPr>
      <t xml:space="preserve">var </t>
    </r>
    <r>
      <rPr>
        <i/>
        <sz val="10"/>
        <rFont val="Verdana"/>
        <family val="2"/>
      </rPr>
      <t>c_1</t>
    </r>
  </si>
  <si>
    <r>
      <rPr>
        <sz val="10"/>
        <rFont val="Verdana"/>
        <family val="2"/>
      </rPr>
      <t xml:space="preserve">var </t>
    </r>
    <r>
      <rPr>
        <i/>
        <sz val="10"/>
        <rFont val="Verdana"/>
        <family val="2"/>
      </rPr>
      <t>c_2</t>
    </r>
  </si>
  <si>
    <r>
      <rPr>
        <sz val="10"/>
        <rFont val="Verdana"/>
        <family val="2"/>
      </rPr>
      <t xml:space="preserve">var </t>
    </r>
    <r>
      <rPr>
        <i/>
        <sz val="10"/>
        <rFont val="Verdana"/>
        <family val="2"/>
      </rPr>
      <t>c_3</t>
    </r>
  </si>
  <si>
    <t>MINSinHOUR</t>
  </si>
  <si>
    <t>MINSinDEGREE</t>
  </si>
  <si>
    <t>DEGSinCIRCLE</t>
  </si>
  <si>
    <t>GREGORIAN_START</t>
  </si>
  <si>
    <t>Varies by country</t>
  </si>
  <si>
    <r>
      <t>L_Moon</t>
    </r>
    <r>
      <rPr>
        <sz val="10"/>
        <rFont val="Verdana"/>
        <family val="2"/>
      </rPr>
      <t>(rad)</t>
    </r>
  </si>
  <si>
    <r>
      <t xml:space="preserve">Omega </t>
    </r>
    <r>
      <rPr>
        <sz val="10"/>
        <rFont val="Verdana"/>
        <family val="2"/>
      </rPr>
      <t>(rad)</t>
    </r>
  </si>
  <si>
    <r>
      <rPr>
        <i/>
        <sz val="10"/>
        <rFont val="Verdana"/>
        <family val="2"/>
      </rPr>
      <t>d_Psi</t>
    </r>
    <r>
      <rPr>
        <sz val="10"/>
        <rFont val="Arial"/>
        <family val="2"/>
      </rPr>
      <t xml:space="preserve"> (deg)</t>
    </r>
  </si>
  <si>
    <r>
      <rPr>
        <i/>
        <sz val="10"/>
        <rFont val="Verdana"/>
        <family val="2"/>
      </rPr>
      <t>Δ_Psi</t>
    </r>
    <r>
      <rPr>
        <sz val="10"/>
        <rFont val="Arial"/>
        <family val="2"/>
      </rPr>
      <t xml:space="preserve"> (rad)</t>
    </r>
  </si>
  <si>
    <r>
      <t xml:space="preserve">Eps0 </t>
    </r>
    <r>
      <rPr>
        <sz val="10"/>
        <rFont val="Verdana"/>
        <family val="2"/>
      </rPr>
      <t>(rad)</t>
    </r>
  </si>
  <si>
    <r>
      <t xml:space="preserve">d_Eps </t>
    </r>
    <r>
      <rPr>
        <sz val="10"/>
        <rFont val="Verdana"/>
        <family val="2"/>
      </rPr>
      <t>(deg)</t>
    </r>
  </si>
  <si>
    <r>
      <t xml:space="preserve">Δ_Eps </t>
    </r>
    <r>
      <rPr>
        <sz val="10"/>
        <rFont val="Verdana"/>
        <family val="2"/>
      </rPr>
      <t>(rad)</t>
    </r>
  </si>
  <si>
    <r>
      <t xml:space="preserve">Eps </t>
    </r>
    <r>
      <rPr>
        <sz val="10"/>
        <rFont val="Verdana"/>
        <family val="2"/>
      </rPr>
      <t>(rad)</t>
    </r>
  </si>
  <si>
    <r>
      <t xml:space="preserve">p </t>
    </r>
    <r>
      <rPr>
        <sz val="10"/>
        <rFont val="Verdana"/>
        <family val="2"/>
      </rPr>
      <t>(rad)</t>
    </r>
  </si>
  <si>
    <r>
      <rPr>
        <i/>
        <sz val="10"/>
        <rFont val="Arial"/>
        <family val="2"/>
      </rPr>
      <t xml:space="preserve">Year </t>
    </r>
    <r>
      <rPr>
        <sz val="10"/>
        <rFont val="Arial"/>
        <family val="2"/>
      </rPr>
      <t>(GMT)</t>
    </r>
  </si>
  <si>
    <r>
      <rPr>
        <i/>
        <sz val="10"/>
        <rFont val="Arial"/>
        <family val="2"/>
      </rPr>
      <t>Month</t>
    </r>
    <r>
      <rPr>
        <sz val="10"/>
        <rFont val="Arial"/>
        <family val="2"/>
      </rPr>
      <t xml:space="preserve"> (GMT)</t>
    </r>
  </si>
  <si>
    <r>
      <rPr>
        <i/>
        <sz val="10"/>
        <rFont val="Arial"/>
        <family val="2"/>
      </rPr>
      <t>Day</t>
    </r>
    <r>
      <rPr>
        <sz val="10"/>
        <rFont val="Arial"/>
        <family val="2"/>
      </rPr>
      <t xml:space="preserve"> (GMT)</t>
    </r>
  </si>
  <si>
    <r>
      <rPr>
        <i/>
        <sz val="10"/>
        <rFont val="Arial"/>
        <family val="2"/>
      </rPr>
      <t>Hour</t>
    </r>
    <r>
      <rPr>
        <sz val="10"/>
        <rFont val="Arial"/>
        <family val="2"/>
      </rPr>
      <t xml:space="preserve"> (GMT)</t>
    </r>
  </si>
  <si>
    <t>Start</t>
  </si>
  <si>
    <t>End</t>
  </si>
  <si>
    <t>t</t>
  </si>
  <si>
    <t>Example</t>
  </si>
  <si>
    <t>dT_Values</t>
  </si>
  <si>
    <t>After</t>
  </si>
  <si>
    <t>Delta T calculation</t>
  </si>
  <si>
    <t>Wanted</t>
  </si>
  <si>
    <t>Year?</t>
  </si>
  <si>
    <t>dT</t>
  </si>
  <si>
    <t>Results</t>
  </si>
  <si>
    <t>Extended range algorithms taken from http://eclipse.gsfc.nasa.gov/SEhelp/deltatpoly2004.html</t>
  </si>
  <si>
    <t>Year and Month inherited from Computer Almanac sheet.</t>
  </si>
  <si>
    <r>
      <t xml:space="preserve">Names of variables are that part of field name in </t>
    </r>
    <r>
      <rPr>
        <i/>
        <sz val="10"/>
        <rFont val="Verdana"/>
        <family val="2"/>
      </rPr>
      <t>italics</t>
    </r>
  </si>
  <si>
    <t>DAYSinMILLENNIUM</t>
  </si>
  <si>
    <t>Tau</t>
  </si>
  <si>
    <t>(Workbook Scope)</t>
  </si>
  <si>
    <t>MOON_RADIUS</t>
  </si>
  <si>
    <t>Km</t>
  </si>
  <si>
    <t>AV_MOON_DISTANCE</t>
  </si>
  <si>
    <t>EQ_EARTH_RADIUS</t>
  </si>
  <si>
    <t>(This sheet only scope)</t>
  </si>
  <si>
    <t>seconds of arc</t>
  </si>
  <si>
    <t>SD_AT_1_AU</t>
  </si>
  <si>
    <t>KMSinAU</t>
  </si>
  <si>
    <t>Kms</t>
  </si>
  <si>
    <t>&lt;&lt;&lt; These appear unused!</t>
  </si>
  <si>
    <t>289° 42.3'</t>
  </si>
  <si>
    <t>N21° 15.7'</t>
  </si>
  <si>
    <t>MERCURY</t>
  </si>
  <si>
    <t>264° 18.5'</t>
  </si>
  <si>
    <t>N21° 48.7'</t>
  </si>
  <si>
    <t>VENUS</t>
  </si>
  <si>
    <t>343° 10.7'</t>
  </si>
  <si>
    <t>N16° 26.1'</t>
  </si>
  <si>
    <t>174° 56.1'</t>
  </si>
  <si>
    <t>S12° 02.8'</t>
  </si>
  <si>
    <t>343° 42.7'</t>
  </si>
  <si>
    <t>S40° 19.5'</t>
  </si>
  <si>
    <t>303° 42.1'</t>
  </si>
  <si>
    <t>N23° 20.6'</t>
  </si>
  <si>
    <t>220° 27.7'</t>
  </si>
  <si>
    <t>N00° 07.6'</t>
  </si>
  <si>
    <t>JUPITER</t>
  </si>
  <si>
    <t>SATURN</t>
  </si>
  <si>
    <t>MARS</t>
  </si>
  <si>
    <t>EARTH</t>
  </si>
  <si>
    <t>These 5 tems (only) posted to worksheet scope named variables.</t>
  </si>
  <si>
    <t>MOON</t>
  </si>
  <si>
    <t>SUN</t>
  </si>
  <si>
    <t>Such variables used by all other body sheets except Moon.</t>
  </si>
  <si>
    <t>X-Check values for 1994.06.16.08.15.23</t>
  </si>
  <si>
    <t xml:space="preserve">var_A </t>
  </si>
  <si>
    <t>var_B</t>
  </si>
  <si>
    <t>Brg (°T)</t>
  </si>
  <si>
    <t>Degs</t>
  </si>
  <si>
    <t>Mins</t>
  </si>
  <si>
    <t>or E/W</t>
  </si>
  <si>
    <t>Conversions</t>
  </si>
  <si>
    <t>Version 0.20</t>
  </si>
  <si>
    <t>StarPilot</t>
  </si>
  <si>
    <t>GHA 303 42.1</t>
  </si>
  <si>
    <t>Dec 23 20.6</t>
  </si>
  <si>
    <t>Hc 02 39.6</t>
  </si>
  <si>
    <t>hPa 982</t>
  </si>
  <si>
    <t>Int 8.6T</t>
  </si>
  <si>
    <r>
      <t xml:space="preserve">Hc 02 </t>
    </r>
    <r>
      <rPr>
        <sz val="10"/>
        <color rgb="FFFF0000"/>
        <rFont val="Arial"/>
        <family val="2"/>
      </rPr>
      <t>39.4</t>
    </r>
  </si>
  <si>
    <r>
      <t xml:space="preserve">Int </t>
    </r>
    <r>
      <rPr>
        <sz val="10"/>
        <color rgb="FFFF0000"/>
        <rFont val="Arial"/>
        <family val="2"/>
      </rPr>
      <t>8.8T</t>
    </r>
  </si>
  <si>
    <t xml:space="preserve"> Version  0.05</t>
  </si>
  <si>
    <r>
      <t>220° 27.</t>
    </r>
    <r>
      <rPr>
        <sz val="10"/>
        <color theme="5"/>
        <rFont val="Arial"/>
        <family val="2"/>
      </rPr>
      <t>6</t>
    </r>
    <r>
      <rPr>
        <sz val="10"/>
        <rFont val="Arial"/>
        <family val="2"/>
      </rPr>
      <t>'</t>
    </r>
  </si>
  <si>
    <r>
      <t>N00° 07.</t>
    </r>
    <r>
      <rPr>
        <sz val="10"/>
        <color theme="5"/>
        <rFont val="Arial"/>
        <family val="2"/>
      </rPr>
      <t>5</t>
    </r>
    <r>
      <rPr>
        <sz val="10"/>
        <rFont val="Arial"/>
        <family val="2"/>
      </rPr>
      <t>'</t>
    </r>
  </si>
  <si>
    <r>
      <t>289° 42.</t>
    </r>
    <r>
      <rPr>
        <sz val="10"/>
        <color rgb="FFFF0000"/>
        <rFont val="Arial"/>
        <family val="2"/>
      </rPr>
      <t>6</t>
    </r>
    <r>
      <rPr>
        <sz val="10"/>
        <rFont val="Arial"/>
        <family val="2"/>
      </rPr>
      <t>'</t>
    </r>
  </si>
  <si>
    <r>
      <t>N21° 15.</t>
    </r>
    <r>
      <rPr>
        <sz val="10"/>
        <color theme="5"/>
        <rFont val="Arial"/>
        <family val="2"/>
      </rPr>
      <t>8</t>
    </r>
    <r>
      <rPr>
        <sz val="10"/>
        <rFont val="Arial"/>
        <family val="2"/>
      </rPr>
      <t>'</t>
    </r>
  </si>
  <si>
    <r>
      <t>264° 18.</t>
    </r>
    <r>
      <rPr>
        <sz val="10"/>
        <color rgb="FFFF0000"/>
        <rFont val="Arial"/>
        <family val="2"/>
      </rPr>
      <t>3</t>
    </r>
    <r>
      <rPr>
        <sz val="10"/>
        <rFont val="Arial"/>
        <family val="2"/>
      </rPr>
      <t>'</t>
    </r>
  </si>
  <si>
    <r>
      <t>343° 10.</t>
    </r>
    <r>
      <rPr>
        <sz val="10"/>
        <color rgb="FFFF0000"/>
        <rFont val="Arial"/>
        <family val="2"/>
      </rPr>
      <t>3</t>
    </r>
    <r>
      <rPr>
        <sz val="10"/>
        <rFont val="Arial"/>
        <family val="2"/>
      </rPr>
      <t>'</t>
    </r>
  </si>
  <si>
    <r>
      <t xml:space="preserve">174° </t>
    </r>
    <r>
      <rPr>
        <sz val="10"/>
        <color rgb="FFFF0000"/>
        <rFont val="Arial"/>
        <family val="2"/>
      </rPr>
      <t>55.8</t>
    </r>
    <r>
      <rPr>
        <sz val="10"/>
        <rFont val="Arial"/>
        <family val="2"/>
      </rPr>
      <t>'</t>
    </r>
  </si>
  <si>
    <t>043° 48.5'</t>
  </si>
  <si>
    <t>S08° 31.8'</t>
  </si>
  <si>
    <r>
      <t>043° 48.</t>
    </r>
    <r>
      <rPr>
        <sz val="10"/>
        <color rgb="FFFF0000"/>
        <rFont val="Arial"/>
        <family val="2"/>
      </rPr>
      <t>1'</t>
    </r>
  </si>
  <si>
    <t>Dec N23 20.6</t>
  </si>
  <si>
    <r>
      <t>343° 42</t>
    </r>
    <r>
      <rPr>
        <sz val="10"/>
        <color rgb="FFFF0000"/>
        <rFont val="Arial"/>
        <family val="2"/>
      </rPr>
      <t>.5'</t>
    </r>
  </si>
  <si>
    <t>S16° 42.6'</t>
  </si>
  <si>
    <t>286° 59.8'</t>
  </si>
  <si>
    <r>
      <t>286° 59.</t>
    </r>
    <r>
      <rPr>
        <sz val="10"/>
        <color theme="5"/>
        <rFont val="Arial"/>
        <family val="2"/>
      </rPr>
      <t>7</t>
    </r>
    <r>
      <rPr>
        <sz val="10"/>
        <rFont val="Arial"/>
        <family val="2"/>
      </rPr>
      <t>'</t>
    </r>
  </si>
  <si>
    <t xml:space="preserve">                   StarPilot</t>
  </si>
  <si>
    <t xml:space="preserve">           Umland</t>
  </si>
  <si>
    <t>Aries</t>
  </si>
  <si>
    <t>N89 14.1</t>
  </si>
  <si>
    <t>028 13.2</t>
  </si>
  <si>
    <t>351° 52.3'</t>
  </si>
  <si>
    <t>N89° 14.1'</t>
  </si>
  <si>
    <t>~~~~~~~~</t>
  </si>
  <si>
    <t>028° 13.2'</t>
  </si>
  <si>
    <t>S08° 31.85'</t>
  </si>
  <si>
    <t>~~~~~~~</t>
  </si>
  <si>
    <t>~~~~~~</t>
  </si>
  <si>
    <r>
      <t>351° 52.</t>
    </r>
    <r>
      <rPr>
        <sz val="10"/>
        <color theme="5"/>
        <rFont val="Arial"/>
        <family val="2"/>
      </rPr>
      <t>4</t>
    </r>
    <r>
      <rPr>
        <sz val="10"/>
        <rFont val="Arial"/>
        <family val="2"/>
      </rPr>
      <t>'</t>
    </r>
  </si>
  <si>
    <r>
      <t>028° 13.</t>
    </r>
    <r>
      <rPr>
        <sz val="10"/>
        <color theme="5"/>
        <rFont val="Arial"/>
        <family val="2"/>
      </rPr>
      <t>1</t>
    </r>
    <r>
      <rPr>
        <sz val="10"/>
        <rFont val="Arial"/>
        <family val="2"/>
      </rPr>
      <t>'</t>
    </r>
  </si>
  <si>
    <r>
      <t>*1. Umland 52.</t>
    </r>
    <r>
      <rPr>
        <sz val="10"/>
        <color rgb="FFFF0000"/>
        <rFont val="Arial"/>
        <family val="2"/>
      </rPr>
      <t>9</t>
    </r>
    <r>
      <rPr>
        <sz val="10"/>
        <rFont val="Arial"/>
        <family val="2"/>
      </rPr>
      <t xml:space="preserve"> in longterm114.htm</t>
    </r>
  </si>
  <si>
    <r>
      <t>043° 48.</t>
    </r>
    <r>
      <rPr>
        <sz val="10"/>
        <color rgb="FFFF0000"/>
        <rFont val="Arial"/>
        <family val="2"/>
      </rPr>
      <t>2</t>
    </r>
    <r>
      <rPr>
        <sz val="10"/>
        <rFont val="Arial"/>
        <family val="2"/>
      </rPr>
      <t>'</t>
    </r>
  </si>
  <si>
    <r>
      <t>174° 5</t>
    </r>
    <r>
      <rPr>
        <sz val="10"/>
        <color rgb="FFFF0000"/>
        <rFont val="Arial"/>
        <family val="2"/>
      </rPr>
      <t>5.9</t>
    </r>
    <r>
      <rPr>
        <sz val="10"/>
        <rFont val="Arial"/>
        <family val="2"/>
      </rPr>
      <t>'</t>
    </r>
  </si>
  <si>
    <r>
      <t>343° 10.</t>
    </r>
    <r>
      <rPr>
        <sz val="10"/>
        <color rgb="FFFF0000"/>
        <rFont val="Arial"/>
        <family val="2"/>
      </rPr>
      <t>5</t>
    </r>
    <r>
      <rPr>
        <sz val="10"/>
        <rFont val="Arial"/>
        <family val="2"/>
      </rPr>
      <t>'</t>
    </r>
  </si>
  <si>
    <r>
      <t>289° 42.</t>
    </r>
    <r>
      <rPr>
        <sz val="10"/>
        <color rgb="FFFF0000"/>
        <rFont val="Arial"/>
        <family val="2"/>
      </rPr>
      <t>0</t>
    </r>
    <r>
      <rPr>
        <sz val="10"/>
        <rFont val="Arial"/>
        <family val="2"/>
      </rPr>
      <t>'</t>
    </r>
  </si>
  <si>
    <r>
      <t>220° 27.</t>
    </r>
    <r>
      <rPr>
        <sz val="10"/>
        <color rgb="FFFF0000"/>
        <rFont val="Arial"/>
        <family val="2"/>
      </rPr>
      <t>5</t>
    </r>
    <r>
      <rPr>
        <sz val="10"/>
        <rFont val="Arial"/>
        <family val="2"/>
      </rPr>
      <t>'</t>
    </r>
  </si>
  <si>
    <r>
      <t>343° 42.</t>
    </r>
    <r>
      <rPr>
        <sz val="10"/>
        <color rgb="FFFF0000"/>
        <rFont val="Arial"/>
        <family val="2"/>
      </rPr>
      <t>5</t>
    </r>
    <r>
      <rPr>
        <sz val="10"/>
        <rFont val="Arial"/>
        <family val="2"/>
      </rPr>
      <t>'</t>
    </r>
  </si>
  <si>
    <r>
      <t>303° 4</t>
    </r>
    <r>
      <rPr>
        <sz val="10"/>
        <color rgb="FFFF0000"/>
        <rFont val="Arial"/>
        <family val="2"/>
      </rPr>
      <t>1.9'</t>
    </r>
  </si>
  <si>
    <r>
      <t>286° 59</t>
    </r>
    <r>
      <rPr>
        <sz val="10"/>
        <color rgb="FFFF0000"/>
        <rFont val="Arial"/>
        <family val="2"/>
      </rPr>
      <t>.6</t>
    </r>
    <r>
      <rPr>
        <sz val="10"/>
        <rFont val="Arial"/>
        <family val="2"/>
      </rPr>
      <t>'</t>
    </r>
  </si>
  <si>
    <r>
      <t>028° 13</t>
    </r>
    <r>
      <rPr>
        <sz val="10"/>
        <color rgb="FFFF0000"/>
        <rFont val="Arial"/>
        <family val="2"/>
      </rPr>
      <t>.0</t>
    </r>
    <r>
      <rPr>
        <sz val="10"/>
        <rFont val="Arial"/>
        <family val="2"/>
      </rPr>
      <t>'</t>
    </r>
  </si>
  <si>
    <r>
      <t>351° 5</t>
    </r>
    <r>
      <rPr>
        <sz val="10"/>
        <color rgb="FFFF0000"/>
        <rFont val="Arial"/>
        <family val="2"/>
      </rPr>
      <t>1.9</t>
    </r>
    <r>
      <rPr>
        <sz val="10"/>
        <rFont val="Arial"/>
        <family val="2"/>
      </rPr>
      <t>'</t>
    </r>
  </si>
  <si>
    <t xml:space="preserve">       Version  0.05</t>
  </si>
  <si>
    <t xml:space="preserve">           Bowditch</t>
  </si>
  <si>
    <t>8.6T</t>
  </si>
  <si>
    <r>
      <t>N 23 20.</t>
    </r>
    <r>
      <rPr>
        <sz val="10"/>
        <color theme="5"/>
        <rFont val="Arial"/>
        <family val="2"/>
      </rPr>
      <t>5</t>
    </r>
  </si>
  <si>
    <r>
      <t>2 48.</t>
    </r>
    <r>
      <rPr>
        <sz val="10"/>
        <color theme="5"/>
        <rFont val="Arial"/>
        <family val="2"/>
      </rPr>
      <t>1</t>
    </r>
  </si>
  <si>
    <r>
      <t>8.</t>
    </r>
    <r>
      <rPr>
        <sz val="10"/>
        <color theme="5"/>
        <rFont val="Arial"/>
        <family val="2"/>
      </rPr>
      <t>5</t>
    </r>
    <r>
      <rPr>
        <sz val="10"/>
        <rFont val="Arial"/>
        <family val="2"/>
      </rPr>
      <t>T</t>
    </r>
  </si>
  <si>
    <r>
      <t>2 39.</t>
    </r>
    <r>
      <rPr>
        <sz val="10"/>
        <color theme="5"/>
        <rFont val="Arial"/>
        <family val="2"/>
      </rPr>
      <t>5</t>
    </r>
  </si>
  <si>
    <r>
      <t>351 52.</t>
    </r>
    <r>
      <rPr>
        <sz val="10"/>
        <color rgb="FFFF0000"/>
        <rFont val="Arial"/>
        <family val="2"/>
      </rPr>
      <t>6</t>
    </r>
    <r>
      <rPr>
        <sz val="10"/>
        <rFont val="Arial"/>
        <family val="2"/>
      </rPr>
      <t>(*1)</t>
    </r>
  </si>
  <si>
    <r>
      <t>8.</t>
    </r>
    <r>
      <rPr>
        <sz val="10"/>
        <color theme="5"/>
        <rFont val="Arial"/>
        <family val="2"/>
      </rPr>
      <t>7</t>
    </r>
    <r>
      <rPr>
        <sz val="10"/>
        <rFont val="Arial"/>
        <family val="2"/>
      </rPr>
      <t>T</t>
    </r>
  </si>
  <si>
    <r>
      <t>343° 42.</t>
    </r>
    <r>
      <rPr>
        <sz val="10"/>
        <color theme="5"/>
        <rFont val="Arial"/>
        <family val="2"/>
      </rPr>
      <t>6</t>
    </r>
    <r>
      <rPr>
        <sz val="10"/>
        <rFont val="Arial"/>
        <family val="2"/>
      </rPr>
      <t>'</t>
    </r>
  </si>
  <si>
    <t>Part 3</t>
  </si>
  <si>
    <t>Using example in (2) above, about 3/4 way through.</t>
  </si>
  <si>
    <t>1994.06.16.18.00.00</t>
  </si>
  <si>
    <t>GAST values.</t>
  </si>
  <si>
    <t>V0.05</t>
  </si>
  <si>
    <t xml:space="preserve">(2) </t>
  </si>
  <si>
    <t>Meeus P84 line 10</t>
  </si>
  <si>
    <t>http://www2.arnes.si/~gljsentvid10/sidereal.htm</t>
  </si>
  <si>
    <t>(11h 39m 05s.8974)</t>
  </si>
  <si>
    <t xml:space="preserve"> (174° 46' 28.5'')</t>
  </si>
  <si>
    <t>StarPllot</t>
  </si>
  <si>
    <t>(174   46.2)</t>
  </si>
  <si>
    <t>GAST (=SHA) degrees</t>
  </si>
  <si>
    <t>(1)</t>
  </si>
  <si>
    <t>V0.20</t>
  </si>
  <si>
    <t>Difference from ICE (Deg)</t>
  </si>
  <si>
    <t>ditto (secs of arc)</t>
  </si>
  <si>
    <t>ICE (The Gospel)</t>
  </si>
  <si>
    <t>MASinDEGREE</t>
  </si>
  <si>
    <t>J1991.25</t>
  </si>
  <si>
    <t xml:space="preserve">Astron </t>
  </si>
  <si>
    <t>var B</t>
  </si>
  <si>
    <t>var C</t>
  </si>
  <si>
    <t>var A</t>
  </si>
  <si>
    <t>Rt Asc</t>
  </si>
  <si>
    <t>Dec</t>
  </si>
  <si>
    <t>mu_RA</t>
  </si>
  <si>
    <t>RA (rad)</t>
  </si>
  <si>
    <t>Dec (rad)</t>
  </si>
  <si>
    <t>Star</t>
  </si>
  <si>
    <t>HIP No</t>
  </si>
  <si>
    <r>
      <t>S16° 42.</t>
    </r>
    <r>
      <rPr>
        <sz val="10"/>
        <color theme="5"/>
        <rFont val="Arial"/>
        <family val="2"/>
      </rPr>
      <t>7</t>
    </r>
    <r>
      <rPr>
        <sz val="10"/>
        <rFont val="Arial"/>
        <family val="2"/>
      </rPr>
      <t>'</t>
    </r>
  </si>
  <si>
    <t>DEC</t>
  </si>
  <si>
    <t xml:space="preserve">"Improvements" over V0.05 thought due to correction in "Time" sheet cell labelled "GAST" See embedded comment to that cell. </t>
  </si>
  <si>
    <t>The above cells are for development information only. Working cell values are inherited from Computer Almanac page - do not change here!</t>
  </si>
  <si>
    <t>Locator Row</t>
  </si>
  <si>
    <t>Input Validation Tables</t>
  </si>
  <si>
    <t>Version 0.90</t>
  </si>
  <si>
    <t xml:space="preserve">   θ Eridani</t>
  </si>
  <si>
    <t xml:space="preserve">   α Eridani</t>
  </si>
  <si>
    <t xml:space="preserve">   α Crucis</t>
  </si>
  <si>
    <t xml:space="preserve">   ε Canis Major</t>
  </si>
  <si>
    <t xml:space="preserve">   η Ursae Majoris </t>
  </si>
  <si>
    <t xml:space="preserve">   α Gruis </t>
  </si>
  <si>
    <t xml:space="preserve">   ε Orionis</t>
  </si>
  <si>
    <t xml:space="preserve">   α Hydrae</t>
  </si>
  <si>
    <t xml:space="preserve">   α Coronae Borealis</t>
  </si>
  <si>
    <t xml:space="preserve">   α Andromedae </t>
  </si>
  <si>
    <t xml:space="preserve">   α Aquilae</t>
  </si>
  <si>
    <t xml:space="preserve">   α Phoenicis</t>
  </si>
  <si>
    <t xml:space="preserve">   α Scorpii</t>
  </si>
  <si>
    <t xml:space="preserve">   α Boötis</t>
  </si>
  <si>
    <t xml:space="preserve">   α Trianguli Australis </t>
  </si>
  <si>
    <t xml:space="preserve">   ε Carinae</t>
  </si>
  <si>
    <t xml:space="preserve">   γ Orionis</t>
  </si>
  <si>
    <t xml:space="preserve">   α Orionis</t>
  </si>
  <si>
    <t xml:space="preserve">   α Carinae</t>
  </si>
  <si>
    <t xml:space="preserve">   α Aurigae</t>
  </si>
  <si>
    <t xml:space="preserve">   α Cygni</t>
  </si>
  <si>
    <t xml:space="preserve">   β Leonis</t>
  </si>
  <si>
    <t xml:space="preserve">   β Ceti</t>
  </si>
  <si>
    <t xml:space="preserve">   α Ursae Majoris</t>
  </si>
  <si>
    <t xml:space="preserve">   β Tauri</t>
  </si>
  <si>
    <t xml:space="preserve">   γ Draconis</t>
  </si>
  <si>
    <t xml:space="preserve">   ε Pegasi</t>
  </si>
  <si>
    <t xml:space="preserve">   α Piscis Austrini</t>
  </si>
  <si>
    <t xml:space="preserve">   γ Crucis</t>
  </si>
  <si>
    <t xml:space="preserve">   ε Cygni</t>
  </si>
  <si>
    <t xml:space="preserve">   β Centauri</t>
  </si>
  <si>
    <t xml:space="preserve">   α Arietis</t>
  </si>
  <si>
    <t xml:space="preserve">   ε Sagittarii</t>
  </si>
  <si>
    <t xml:space="preserve">   β Ursae Minoris</t>
  </si>
  <si>
    <t xml:space="preserve">   α Pegasi</t>
  </si>
  <si>
    <t xml:space="preserve">   α Ceti</t>
  </si>
  <si>
    <t xml:space="preserve">   θ Centauri</t>
  </si>
  <si>
    <t xml:space="preserve">   β Carinae</t>
  </si>
  <si>
    <t xml:space="preserve">   α Persei</t>
  </si>
  <si>
    <t xml:space="preserve">   α Pavonis</t>
  </si>
  <si>
    <t xml:space="preserve">   α Ursae Minoris</t>
  </si>
  <si>
    <t xml:space="preserve">   β Geminorum</t>
  </si>
  <si>
    <t xml:space="preserve">   α Canis Minoris</t>
  </si>
  <si>
    <t xml:space="preserve">   α Ophiuchi</t>
  </si>
  <si>
    <t xml:space="preserve">   α Leonis</t>
  </si>
  <si>
    <t xml:space="preserve">   β Orionis</t>
  </si>
  <si>
    <t xml:space="preserve">   α Centauri</t>
  </si>
  <si>
    <t xml:space="preserve">   η Ophiuchi</t>
  </si>
  <si>
    <t xml:space="preserve">   α Cassiopeiae</t>
  </si>
  <si>
    <t xml:space="preserve">   λ Scorpii</t>
  </si>
  <si>
    <t xml:space="preserve">   α Canis Majoris</t>
  </si>
  <si>
    <t xml:space="preserve">   α Virginis</t>
  </si>
  <si>
    <t xml:space="preserve">   λ Velorum</t>
  </si>
  <si>
    <t xml:space="preserve">   α Lyrae</t>
  </si>
  <si>
    <t xml:space="preserve">   α Librae</t>
  </si>
  <si>
    <t xml:space="preserve">  Common Name</t>
  </si>
  <si>
    <t xml:space="preserve">   Bayer Name</t>
  </si>
  <si>
    <t xml:space="preserve">                                                                 STARS  IN COMMON NAME ORDER</t>
  </si>
  <si>
    <t>App RA (deg)</t>
  </si>
  <si>
    <t>App SHA (deg)</t>
  </si>
  <si>
    <t>App Dec (deg)</t>
  </si>
  <si>
    <t xml:space="preserve">  after Proper</t>
  </si>
  <si>
    <t>Motion</t>
  </si>
  <si>
    <t xml:space="preserve">   Nutation</t>
  </si>
  <si>
    <t xml:space="preserve">Nutation </t>
  </si>
  <si>
    <t>L_Sun_deg</t>
  </si>
  <si>
    <t>L_Sun_rad</t>
  </si>
  <si>
    <r>
      <t xml:space="preserve">Sun_anom </t>
    </r>
    <r>
      <rPr>
        <sz val="10"/>
        <rFont val="Verdana"/>
        <family val="2"/>
      </rPr>
      <t>(rad)</t>
    </r>
  </si>
  <si>
    <r>
      <t xml:space="preserve">Eq_of_ctr </t>
    </r>
    <r>
      <rPr>
        <sz val="10"/>
        <rFont val="Verdana"/>
        <family val="2"/>
      </rPr>
      <t>(deg)</t>
    </r>
  </si>
  <si>
    <t>Local DayNo</t>
  </si>
  <si>
    <t>Entered DayNo</t>
  </si>
  <si>
    <t>Unidentified body?</t>
  </si>
  <si>
    <t>RIGIL KENT.</t>
  </si>
  <si>
    <t>GHA Sun</t>
  </si>
  <si>
    <t>GHA Difference</t>
  </si>
  <si>
    <t>Waxing?</t>
  </si>
  <si>
    <t xml:space="preserve">   STARS IN ORDER OF SHA</t>
  </si>
  <si>
    <t>VERSION</t>
  </si>
  <si>
    <t>Initial Release</t>
  </si>
  <si>
    <t>1.00</t>
  </si>
  <si>
    <t>DATE</t>
  </si>
  <si>
    <t>CHANGE</t>
  </si>
  <si>
    <t>.</t>
  </si>
  <si>
    <t>DEGSinRT_ANGLE</t>
  </si>
  <si>
    <t>Mag</t>
  </si>
  <si>
    <t>Arc (degs)</t>
  </si>
  <si>
    <r>
      <rPr>
        <i/>
        <sz val="10"/>
        <rFont val="Arial"/>
        <family val="2"/>
      </rPr>
      <t>ALat</t>
    </r>
    <r>
      <rPr>
        <sz val="10"/>
        <rFont val="Arial"/>
        <family val="2"/>
      </rPr>
      <t>. Assumed Lat from Computer Almanac sheet</t>
    </r>
  </si>
  <si>
    <r>
      <rPr>
        <i/>
        <sz val="10"/>
        <rFont val="Arial"/>
        <family val="2"/>
      </rPr>
      <t>ALong</t>
    </r>
    <r>
      <rPr>
        <sz val="10"/>
        <rFont val="Arial"/>
        <family val="2"/>
      </rPr>
      <t>. Assumed Long from Computer Almanac sheet</t>
    </r>
  </si>
  <si>
    <r>
      <t xml:space="preserve">U.B.Hc. </t>
    </r>
    <r>
      <rPr>
        <sz val="10"/>
        <rFont val="Arial"/>
        <family val="2"/>
      </rPr>
      <t>Ditto body altitude.</t>
    </r>
  </si>
  <si>
    <t xml:space="preserve">//************Unidentified Body logic***************** </t>
  </si>
  <si>
    <t>// Body 1 is listed body, body 2 is unidentified body.</t>
  </si>
  <si>
    <r>
      <t xml:space="preserve">U.B.ZD. </t>
    </r>
    <r>
      <rPr>
        <sz val="10"/>
        <rFont val="Arial"/>
        <family val="2"/>
      </rPr>
      <t xml:space="preserve">Unidentified Body Zenith Distance </t>
    </r>
  </si>
  <si>
    <r>
      <t xml:space="preserve">U.B.GHA. </t>
    </r>
    <r>
      <rPr>
        <sz val="10"/>
        <rFont val="Arial"/>
        <family val="2"/>
      </rPr>
      <t>Unidentified Body GHA</t>
    </r>
  </si>
  <si>
    <r>
      <rPr>
        <i/>
        <sz val="10"/>
        <rFont val="Arial"/>
        <family val="2"/>
      </rPr>
      <t>U.B.Brg.</t>
    </r>
    <r>
      <rPr>
        <sz val="10"/>
        <rFont val="Arial"/>
        <family val="2"/>
      </rPr>
      <t xml:space="preserve"> Unidentified Body Bearing </t>
    </r>
  </si>
  <si>
    <t xml:space="preserve">Formula in Computer Almanac L22 found accidentally deleted. Replaced. </t>
  </si>
  <si>
    <t>Locator sheet: Unidentified body section: Cells named. Notes &amp; comments improved. Logic / algorithm unchanged.</t>
  </si>
  <si>
    <r>
      <t xml:space="preserve">U.B.Az. </t>
    </r>
    <r>
      <rPr>
        <sz val="10"/>
        <rFont val="Arial"/>
        <family val="2"/>
      </rPr>
      <t>Ditto body bearing.</t>
    </r>
  </si>
  <si>
    <t>Revision History on new sheet of this workbook.</t>
  </si>
  <si>
    <r>
      <rPr>
        <i/>
        <sz val="10"/>
        <rFont val="Arial"/>
        <family val="2"/>
      </rPr>
      <t>U.B.Long.</t>
    </r>
    <r>
      <rPr>
        <sz val="10"/>
        <rFont val="Arial"/>
        <family val="2"/>
      </rPr>
      <t xml:space="preserve"> Longitude where unidentified body is overhead.(+E/-W)</t>
    </r>
  </si>
  <si>
    <t>// Part 3. Find body with least arc distance and pass datails to Computer Almanac sheet</t>
  </si>
  <si>
    <r>
      <rPr>
        <i/>
        <sz val="10"/>
        <rFont val="Arial"/>
        <family val="2"/>
      </rPr>
      <t>MinValueRow</t>
    </r>
    <r>
      <rPr>
        <sz val="10"/>
        <rFont val="Arial"/>
        <family val="2"/>
      </rPr>
      <t>. Find row holding least value in "Arc" column.</t>
    </r>
  </si>
  <si>
    <r>
      <rPr>
        <i/>
        <sz val="10"/>
        <rFont val="Arial"/>
        <family val="2"/>
      </rPr>
      <t>U.B.Name</t>
    </r>
    <r>
      <rPr>
        <sz val="10"/>
        <rFont val="Arial"/>
        <family val="2"/>
      </rPr>
      <t>. Extract body name from table - pass to Computer Almanac sheet using worksheet scope cell name.</t>
    </r>
  </si>
  <si>
    <r>
      <t xml:space="preserve">U.B.Dec. </t>
    </r>
    <r>
      <rPr>
        <sz val="10"/>
        <rFont val="Arial"/>
        <family val="2"/>
      </rPr>
      <t>Calculate Unidentified Body Declination</t>
    </r>
  </si>
  <si>
    <t>// Part 2.  Populate column "Arc" with calculated arc distance between unidentified body's geographical position and each listed body's GP.</t>
  </si>
  <si>
    <t>// Part 1. Find Unidentified Body's Geographical Position (GP). IE Its Dec and GHA.</t>
  </si>
  <si>
    <r>
      <rPr>
        <i/>
        <sz val="10"/>
        <rFont val="Arial"/>
        <family val="2"/>
      </rPr>
      <t xml:space="preserve">U.B.dLong. </t>
    </r>
    <r>
      <rPr>
        <sz val="10"/>
        <rFont val="Arial"/>
        <family val="2"/>
      </rPr>
      <t xml:space="preserve">Calculate difference in longitude from ALong to where unidentified body is overhead. </t>
    </r>
  </si>
  <si>
    <t xml:space="preserve">   α Tauri </t>
  </si>
  <si>
    <t xml:space="preserve">   ε Ursae Majoris </t>
  </si>
  <si>
    <t xml:space="preserve">   σ Sagittarii</t>
  </si>
  <si>
    <t>DECLINATION</t>
  </si>
  <si>
    <t xml:space="preserve">STARS IN ORDER OF  </t>
  </si>
  <si>
    <t xml:space="preserve">    STARS IN ORDER</t>
  </si>
  <si>
    <t xml:space="preserve">       OF MAGNITUDE</t>
  </si>
  <si>
    <t>// Arc between 2 bodies = arccos(sin dec1 . sin dec2 + cos dec1 . cos dec2 . cos (GHA1 - GHA2))</t>
  </si>
  <si>
    <t xml:space="preserve">Polynomial expressions with negative terms: Horner's method (Meeus P11) discontinued. </t>
  </si>
  <si>
    <r>
      <t xml:space="preserve">Sun_True_Lng </t>
    </r>
    <r>
      <rPr>
        <sz val="10"/>
        <rFont val="Verdana"/>
        <family val="2"/>
      </rPr>
      <t>(rad)</t>
    </r>
  </si>
  <si>
    <t>HOURSinDAY</t>
  </si>
  <si>
    <t>SUN_GHAperHOUR</t>
  </si>
  <si>
    <t>L0</t>
  </si>
  <si>
    <t>L0 0-360</t>
  </si>
  <si>
    <t>Eot (deg)</t>
  </si>
  <si>
    <t>EoT (mins)</t>
  </si>
  <si>
    <t>mins</t>
  </si>
  <si>
    <t>secs</t>
  </si>
  <si>
    <t>EoT_text</t>
  </si>
  <si>
    <t>MINSinDAY</t>
  </si>
  <si>
    <t>Equation of Time added on Computer Almanac sheet. (Only when 'sun' is selected body.)</t>
  </si>
  <si>
    <t xml:space="preserve">(Direct expressions easy to verify: Horner's expressions with -ve terms not so due sign reversal in subsequent terms). </t>
  </si>
  <si>
    <t>Rise and set</t>
  </si>
  <si>
    <t>Reference : https://en.wikipedia.org/wiki/Sunrise_equation</t>
  </si>
  <si>
    <t>Part 3. Complete calculation on Earth</t>
  </si>
  <si>
    <t>J_star</t>
  </si>
  <si>
    <t>J_transit</t>
  </si>
  <si>
    <t>cosOmega0</t>
  </si>
  <si>
    <t>Omega0</t>
  </si>
  <si>
    <t>J_Rise</t>
  </si>
  <si>
    <t>Trap this if &gt;1 no sunrise : if &lt; -1, always above horizon</t>
  </si>
  <si>
    <t>J_Set</t>
  </si>
  <si>
    <t>J_date</t>
  </si>
  <si>
    <t>J_EoT</t>
  </si>
  <si>
    <t>J_Civil_AM</t>
  </si>
  <si>
    <t>J_Civil_PM</t>
  </si>
  <si>
    <t>Rise</t>
  </si>
  <si>
    <t>Set</t>
  </si>
  <si>
    <t>Morning Nautical Twilight</t>
  </si>
  <si>
    <t>Morning Civil Twilight</t>
  </si>
  <si>
    <t>Evening Nautical Twilight</t>
  </si>
  <si>
    <t>Evening Civil Twilight</t>
  </si>
  <si>
    <t>Rise/Set</t>
  </si>
  <si>
    <t xml:space="preserve">Civil </t>
  </si>
  <si>
    <t xml:space="preserve">Nautical </t>
  </si>
  <si>
    <t>Local sheet constants</t>
  </si>
  <si>
    <t>Depression of sun</t>
  </si>
  <si>
    <t>(degrees)</t>
  </si>
  <si>
    <t>Daylight Saving (0 or +1)</t>
  </si>
  <si>
    <t>Mins (M.m)</t>
  </si>
  <si>
    <t>GMT (H.h)</t>
  </si>
  <si>
    <t>HH:MM</t>
  </si>
  <si>
    <t>LOCAL (H.h)</t>
  </si>
  <si>
    <t>Sunrise &amp; sunset times added on Computer Almanac sheet. (Only when 'sun' is selected body.)</t>
  </si>
  <si>
    <t>Twilight times added on Computer Almanac sheet. (Except when 'sun' or 'moon' are selected.)</t>
  </si>
  <si>
    <t>J_Nautical_AM</t>
  </si>
  <si>
    <t>J_Nautical_PM</t>
  </si>
  <si>
    <t>Index Error changed to Index Correction. (More usual term.) Formulae adjusted.</t>
  </si>
  <si>
    <t>Sunrise/Sunset/Twilight times moved to just below Ship's Time block.</t>
  </si>
  <si>
    <t xml:space="preserve"> Sheet 2: Manual Almanac. Reduce sight using data extracted from a printed almanac.</t>
  </si>
  <si>
    <t>Sheet 1:  Computer Almanac. Reduce sight using calculated almanac data.</t>
  </si>
  <si>
    <t>Index</t>
  </si>
  <si>
    <t>Correction</t>
  </si>
  <si>
    <t>STAR POSITION &amp; PM DATA SOURCE SIMBAD4 REL 1.5 2016.03.24</t>
  </si>
  <si>
    <t>Ver 1.05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</si>
</sst>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7">
    <numFmt numFmtId="44" formatCode="_-&quot;£&quot;* #,##0.00_-;\-&quot;£&quot;* #,##0.00_-;_-&quot;£&quot;* &quot;-&quot;??_-;_-@_-"/>
    <numFmt numFmtId="43" formatCode="_-* #,##0.00_-;\-* #,##0.00_-;_-* &quot;-&quot;??_-;_-@_-"/>
    <numFmt numFmtId="164" formatCode="00.0"/>
    <numFmt numFmtId="165" formatCode="00"/>
    <numFmt numFmtId="166" formatCode="0.0"/>
    <numFmt numFmtId="167" formatCode="0.0000"/>
    <numFmt numFmtId="168" formatCode="0.0000_ ;\-0.0000\ "/>
    <numFmt numFmtId="169" formatCode="0.00_ ;\-0.00\ "/>
    <numFmt numFmtId="170" formatCode="0.0_ ;\-0.0\ "/>
    <numFmt numFmtId="171" formatCode="000"/>
    <numFmt numFmtId="172" formatCode="0.0000000"/>
    <numFmt numFmtId="173" formatCode="0.000000"/>
    <numFmt numFmtId="174" formatCode="0.00000000"/>
    <numFmt numFmtId="175" formatCode="0.000000000"/>
    <numFmt numFmtId="176" formatCode="0_ ;\-0\ "/>
    <numFmt numFmtId="177" formatCode="#0.0"/>
    <numFmt numFmtId="178" formatCode="#,##0.0000"/>
  </numFmts>
  <fonts count="44" x14ac:knownFonts="1">
    <font>
      <sz val="10"/>
      <name val="Arial"/>
      <family val="2"/>
    </font>
    <font>
      <sz val="10"/>
      <color theme="1"/>
      <name val="Arial"/>
      <family val="2"/>
    </font>
    <font>
      <sz val="11"/>
      <color rgb="FFB2B2B2"/>
      <name val="Arial"/>
      <family val="2"/>
    </font>
    <font>
      <sz val="10"/>
      <name val="Arial"/>
      <family val="2"/>
    </font>
    <font>
      <sz val="11"/>
      <color theme="1"/>
      <name val="Arial"/>
      <family val="2"/>
    </font>
    <font>
      <b/>
      <sz val="15"/>
      <color theme="3"/>
      <name val="Arial"/>
      <family val="2"/>
    </font>
    <font>
      <b/>
      <sz val="13"/>
      <color theme="3"/>
      <name val="Arial"/>
      <family val="2"/>
    </font>
    <font>
      <b/>
      <sz val="11"/>
      <color theme="3"/>
      <name val="Arial"/>
      <family val="2"/>
    </font>
    <font>
      <sz val="11"/>
      <color rgb="FF006100"/>
      <name val="Arial"/>
      <family val="2"/>
    </font>
    <font>
      <sz val="11"/>
      <color rgb="FF9C0006"/>
      <name val="Arial"/>
      <family val="2"/>
    </font>
    <font>
      <sz val="11"/>
      <color rgb="FF9C6500"/>
      <name val="Arial"/>
      <family val="2"/>
    </font>
    <font>
      <b/>
      <sz val="11"/>
      <color rgb="FF3F3F3F"/>
      <name val="Arial"/>
      <family val="2"/>
    </font>
    <font>
      <sz val="11"/>
      <color rgb="FFFA7D00"/>
      <name val="Arial"/>
      <family val="2"/>
    </font>
    <font>
      <b/>
      <sz val="11"/>
      <color theme="0"/>
      <name val="Arial"/>
      <family val="2"/>
    </font>
    <font>
      <sz val="11"/>
      <color rgb="FFFF0000"/>
      <name val="Arial"/>
      <family val="2"/>
    </font>
    <font>
      <i/>
      <sz val="11"/>
      <color rgb="FF7F7F7F"/>
      <name val="Arial"/>
      <family val="2"/>
    </font>
    <font>
      <b/>
      <sz val="11"/>
      <color theme="1"/>
      <name val="Arial"/>
      <family val="2"/>
    </font>
    <font>
      <sz val="11"/>
      <color theme="0"/>
      <name val="Arial"/>
      <family val="2"/>
    </font>
    <font>
      <sz val="10"/>
      <color theme="0" tint="-0.24994659260841701"/>
      <name val="Verdana"/>
      <family val="2"/>
    </font>
    <font>
      <b/>
      <sz val="10"/>
      <color theme="0"/>
      <name val="Arial"/>
      <family val="2"/>
    </font>
    <font>
      <b/>
      <i/>
      <sz val="10"/>
      <name val="Verdana"/>
      <family val="2"/>
    </font>
    <font>
      <i/>
      <sz val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i/>
      <sz val="1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sz val="10"/>
      <color rgb="FFFF0000"/>
      <name val="Arial"/>
      <family val="2"/>
    </font>
    <font>
      <b/>
      <sz val="14"/>
      <name val="Arial"/>
      <family val="2"/>
    </font>
    <font>
      <sz val="10"/>
      <color theme="2" tint="-0.499984740745262"/>
      <name val="Arial"/>
      <family val="2"/>
    </font>
    <font>
      <sz val="10"/>
      <name val="Arial Unicode MS"/>
      <family val="2"/>
    </font>
    <font>
      <u/>
      <sz val="10"/>
      <color theme="10"/>
      <name val="Arial"/>
      <family val="2"/>
    </font>
    <font>
      <sz val="10"/>
      <color theme="2" tint="-0.749992370372631"/>
      <name val="Arial"/>
      <family val="2"/>
    </font>
    <font>
      <b/>
      <sz val="10"/>
      <color theme="5" tint="-0.499984740745262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0"/>
      <name val="Arial"/>
      <family val="2"/>
    </font>
    <font>
      <i/>
      <sz val="10"/>
      <name val="Arial"/>
      <family val="2"/>
    </font>
    <font>
      <sz val="10"/>
      <color theme="0" tint="-0.34998626667073579"/>
      <name val="Arial"/>
      <family val="2"/>
    </font>
    <font>
      <sz val="10"/>
      <color theme="5"/>
      <name val="Arial"/>
      <family val="2"/>
    </font>
    <font>
      <sz val="10"/>
      <color theme="9" tint="-0.249977111117893"/>
      <name val="Arial"/>
      <family val="2"/>
    </font>
    <font>
      <sz val="12"/>
      <color theme="1"/>
      <name val="Calibri"/>
      <family val="2"/>
      <scheme val="minor"/>
    </font>
    <font>
      <sz val="9"/>
      <color indexed="81"/>
      <name val="Tahoma"/>
      <charset val="1"/>
    </font>
    <font>
      <sz val="11"/>
      <name val="Calibri"/>
      <family val="2"/>
    </font>
  </fonts>
  <fills count="40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3999450666829432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DB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-0.24994659260841701"/>
        <bgColor indexed="64"/>
      </patternFill>
    </fill>
    <fill>
      <patternFill patternType="solid">
        <fgColor theme="8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54">
    <xf numFmtId="0" fontId="0" fillId="39" borderId="0">
      <alignment horizontal="center"/>
      <protection hidden="1"/>
    </xf>
    <xf numFmtId="0" fontId="3" fillId="35" borderId="8">
      <alignment horizontal="right"/>
    </xf>
    <xf numFmtId="0" fontId="5" fillId="0" borderId="1" applyNumberFormat="0" applyFill="0" applyAlignment="0" applyProtection="0"/>
    <xf numFmtId="0" fontId="6" fillId="0" borderId="2" applyNumberFormat="0" applyFill="0" applyAlignment="0" applyProtection="0"/>
    <xf numFmtId="0" fontId="7" fillId="0" borderId="3" applyNumberFormat="0" applyFill="0" applyAlignment="0" applyProtection="0"/>
    <xf numFmtId="0" fontId="7" fillId="0" borderId="0" applyNumberFormat="0" applyFill="0" applyBorder="0" applyAlignment="0" applyProtection="0"/>
    <xf numFmtId="0" fontId="8" fillId="2" borderId="0" applyNumberFormat="0" applyBorder="0" applyAlignment="0" applyProtection="0"/>
    <xf numFmtId="0" fontId="9" fillId="3" borderId="0" applyNumberFormat="0" applyBorder="0" applyAlignment="0" applyProtection="0"/>
    <xf numFmtId="0" fontId="10" fillId="4" borderId="0" applyNumberFormat="0" applyBorder="0" applyAlignment="0" applyProtection="0"/>
    <xf numFmtId="0" fontId="1" fillId="34" borderId="4">
      <alignment horizontal="right"/>
      <protection locked="0"/>
    </xf>
    <xf numFmtId="0" fontId="11" fillId="5" borderId="5" applyNumberFormat="0" applyAlignment="0" applyProtection="0"/>
    <xf numFmtId="0" fontId="3" fillId="32" borderId="4" applyNumberFormat="0">
      <alignment horizontal="right"/>
    </xf>
    <xf numFmtId="0" fontId="12" fillId="0" borderId="6" applyNumberFormat="0" applyFill="0" applyAlignment="0" applyProtection="0"/>
    <xf numFmtId="0" fontId="13" fillId="6" borderId="7" applyNumberFormat="0" applyAlignment="0" applyProtection="0"/>
    <xf numFmtId="0" fontId="14" fillId="0" borderId="0" applyNumberFormat="0" applyFill="0" applyBorder="0" applyAlignment="0" applyProtection="0"/>
    <xf numFmtId="0" fontId="18" fillId="7" borderId="8" applyProtection="0">
      <alignment horizontal="right"/>
    </xf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8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17" fillId="11" borderId="0" applyNumberFormat="0" applyBorder="0" applyAlignment="0" applyProtection="0"/>
    <xf numFmtId="0" fontId="17" fillId="12" borderId="0" applyNumberFormat="0" applyBorder="0" applyProtection="0">
      <alignment horizontal="right"/>
    </xf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17" fillId="15" borderId="0" applyNumberFormat="0" applyBorder="0" applyAlignment="0" applyProtection="0"/>
    <xf numFmtId="0" fontId="17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17" fillId="19" borderId="0" applyNumberFormat="0" applyBorder="0" applyAlignment="0" applyProtection="0"/>
    <xf numFmtId="0" fontId="17" fillId="20" borderId="0" applyNumberFormat="0" applyBorder="0" applyAlignment="0" applyProtection="0"/>
    <xf numFmtId="0" fontId="4" fillId="21" borderId="0" applyNumberFormat="0" applyBorder="0" applyAlignment="0" applyProtection="0"/>
    <xf numFmtId="0" fontId="4" fillId="22" borderId="0" applyNumberFormat="0" applyBorder="0" applyAlignment="0" applyProtection="0"/>
    <xf numFmtId="0" fontId="17" fillId="23" borderId="0" applyNumberFormat="0" applyBorder="0" applyAlignment="0" applyProtection="0"/>
    <xf numFmtId="0" fontId="17" fillId="24" borderId="0" applyNumberFormat="0" applyBorder="0" applyAlignment="0" applyProtection="0"/>
    <xf numFmtId="0" fontId="4" fillId="25" borderId="0" applyNumberFormat="0" applyBorder="0" applyAlignment="0" applyProtection="0"/>
    <xf numFmtId="0" fontId="4" fillId="26" borderId="0" applyNumberFormat="0" applyBorder="0" applyAlignment="0" applyProtection="0"/>
    <xf numFmtId="0" fontId="17" fillId="27" borderId="0" applyNumberFormat="0" applyBorder="0" applyAlignment="0" applyProtection="0"/>
    <xf numFmtId="0" fontId="17" fillId="28" borderId="0" applyNumberFormat="0" applyBorder="0" applyAlignment="0" applyProtection="0"/>
    <xf numFmtId="0" fontId="4" fillId="29" borderId="0" applyNumberFormat="0" applyBorder="0" applyAlignment="0" applyProtection="0"/>
    <xf numFmtId="0" fontId="4" fillId="30" borderId="0" applyNumberFormat="0" applyBorder="0" applyAlignment="0" applyProtection="0"/>
    <xf numFmtId="0" fontId="17" fillId="31" borderId="0" applyNumberFormat="0" applyBorder="0" applyAlignment="0" applyProtection="0"/>
    <xf numFmtId="0" fontId="3" fillId="37" borderId="0">
      <alignment horizontal="center"/>
    </xf>
    <xf numFmtId="0" fontId="3" fillId="33" borderId="4">
      <alignment horizontal="right" wrapText="1"/>
    </xf>
    <xf numFmtId="0" fontId="19" fillId="38" borderId="0">
      <alignment horizontal="right"/>
    </xf>
    <xf numFmtId="44" fontId="3" fillId="0" borderId="0" applyFont="0" applyFill="0" applyBorder="0" applyAlignment="0" applyProtection="0"/>
    <xf numFmtId="0" fontId="28" fillId="39" borderId="0">
      <alignment horizontal="left"/>
    </xf>
    <xf numFmtId="43" fontId="3" fillId="0" borderId="0" applyFont="0" applyFill="0" applyBorder="0" applyAlignment="0" applyProtection="0"/>
    <xf numFmtId="0" fontId="1" fillId="34" borderId="4">
      <alignment horizontal="center"/>
      <protection locked="0"/>
    </xf>
    <xf numFmtId="0" fontId="19" fillId="38" borderId="0">
      <alignment horizontal="center"/>
    </xf>
    <xf numFmtId="0" fontId="3" fillId="33" borderId="4">
      <alignment horizontal="right" wrapText="1"/>
    </xf>
    <xf numFmtId="0" fontId="31" fillId="36" borderId="0" applyNumberFormat="0" applyFill="0" applyBorder="0" applyAlignment="0" applyProtection="0">
      <alignment horizontal="center"/>
      <protection hidden="1"/>
    </xf>
    <xf numFmtId="0" fontId="41" fillId="2" borderId="0" applyNumberFormat="0" applyBorder="0" applyAlignment="0" applyProtection="0"/>
    <xf numFmtId="0" fontId="10" fillId="4" borderId="0" applyNumberFormat="0" applyBorder="0" applyAlignment="0" applyProtection="0"/>
  </cellStyleXfs>
  <cellXfs count="283">
    <xf numFmtId="0" fontId="0" fillId="39" borderId="0" xfId="0">
      <alignment horizontal="center"/>
      <protection hidden="1"/>
    </xf>
    <xf numFmtId="0" fontId="3" fillId="35" borderId="8" xfId="1">
      <alignment horizontal="right"/>
    </xf>
    <xf numFmtId="0" fontId="0" fillId="39" borderId="0" xfId="0">
      <alignment horizontal="center"/>
      <protection hidden="1"/>
    </xf>
    <xf numFmtId="0" fontId="28" fillId="39" borderId="0" xfId="46">
      <alignment horizontal="left"/>
    </xf>
    <xf numFmtId="0" fontId="3" fillId="35" borderId="8" xfId="1" applyAlignment="1">
      <alignment horizontal="left"/>
    </xf>
    <xf numFmtId="0" fontId="0" fillId="35" borderId="8" xfId="1" applyFont="1">
      <alignment horizontal="right"/>
    </xf>
    <xf numFmtId="0" fontId="0" fillId="39" borderId="0" xfId="0" applyProtection="1">
      <alignment horizontal="center"/>
      <protection hidden="1"/>
    </xf>
    <xf numFmtId="0" fontId="28" fillId="39" borderId="0" xfId="46" applyProtection="1">
      <alignment horizontal="left"/>
      <protection hidden="1"/>
    </xf>
    <xf numFmtId="0" fontId="1" fillId="39" borderId="0" xfId="0" applyFont="1" applyProtection="1">
      <alignment horizontal="center"/>
      <protection hidden="1"/>
    </xf>
    <xf numFmtId="0" fontId="3" fillId="33" borderId="4" xfId="43" applyProtection="1">
      <alignment horizontal="right" wrapText="1"/>
      <protection hidden="1"/>
    </xf>
    <xf numFmtId="0" fontId="0" fillId="33" borderId="4" xfId="43" applyFont="1" applyAlignment="1" applyProtection="1">
      <alignment horizontal="center" wrapText="1"/>
      <protection hidden="1"/>
    </xf>
    <xf numFmtId="0" fontId="29" fillId="39" borderId="0" xfId="0" applyFont="1" applyAlignment="1" applyProtection="1">
      <alignment horizontal="center"/>
      <protection hidden="1"/>
    </xf>
    <xf numFmtId="0" fontId="3" fillId="32" borderId="4" xfId="11" applyProtection="1">
      <alignment horizontal="right"/>
      <protection hidden="1"/>
    </xf>
    <xf numFmtId="0" fontId="3" fillId="33" borderId="4" xfId="43" applyAlignment="1" applyProtection="1">
      <alignment horizontal="center" wrapText="1"/>
      <protection hidden="1"/>
    </xf>
    <xf numFmtId="0" fontId="19" fillId="38" borderId="0" xfId="44" applyProtection="1">
      <alignment horizontal="right"/>
      <protection hidden="1"/>
    </xf>
    <xf numFmtId="0" fontId="3" fillId="35" borderId="8" xfId="1" applyProtection="1">
      <alignment horizontal="right"/>
      <protection hidden="1"/>
    </xf>
    <xf numFmtId="0" fontId="0" fillId="39" borderId="0" xfId="0" applyAlignment="1" applyProtection="1">
      <alignment horizontal="center"/>
      <protection hidden="1"/>
    </xf>
    <xf numFmtId="0" fontId="3" fillId="35" borderId="8" xfId="1" applyAlignment="1" applyProtection="1">
      <alignment horizontal="left"/>
      <protection hidden="1"/>
    </xf>
    <xf numFmtId="0" fontId="0" fillId="39" borderId="0" xfId="0" applyAlignment="1" applyProtection="1">
      <alignment horizontal="right"/>
      <protection hidden="1"/>
    </xf>
    <xf numFmtId="0" fontId="0" fillId="33" borderId="4" xfId="43" applyFont="1" applyProtection="1">
      <alignment horizontal="right" wrapText="1"/>
      <protection hidden="1"/>
    </xf>
    <xf numFmtId="0" fontId="29" fillId="39" borderId="0" xfId="0" applyFont="1" applyAlignment="1" applyProtection="1">
      <alignment horizontal="left"/>
      <protection hidden="1"/>
    </xf>
    <xf numFmtId="2" fontId="3" fillId="35" borderId="8" xfId="1" applyNumberFormat="1" applyAlignment="1" applyProtection="1">
      <alignment horizontal="right"/>
      <protection hidden="1"/>
    </xf>
    <xf numFmtId="0" fontId="2" fillId="39" borderId="0" xfId="0" applyFont="1" applyAlignment="1" applyProtection="1">
      <alignment horizontal="right"/>
      <protection hidden="1"/>
    </xf>
    <xf numFmtId="0" fontId="19" fillId="38" borderId="0" xfId="44" applyAlignment="1" applyProtection="1">
      <alignment horizontal="center"/>
      <protection hidden="1"/>
    </xf>
    <xf numFmtId="0" fontId="19" fillId="38" borderId="0" xfId="49" applyAlignment="1" applyProtection="1">
      <alignment horizontal="center"/>
      <protection hidden="1"/>
    </xf>
    <xf numFmtId="0" fontId="1" fillId="39" borderId="0" xfId="0" applyFont="1" applyAlignment="1" applyProtection="1">
      <alignment horizontal="right"/>
      <protection hidden="1"/>
    </xf>
    <xf numFmtId="0" fontId="0" fillId="39" borderId="0" xfId="0" applyAlignment="1" applyProtection="1">
      <alignment horizontal="left"/>
      <protection hidden="1"/>
    </xf>
    <xf numFmtId="0" fontId="1" fillId="34" borderId="4" xfId="47" applyNumberFormat="1" applyFont="1" applyFill="1" applyBorder="1" applyAlignment="1" applyProtection="1">
      <alignment horizontal="right"/>
      <protection locked="0"/>
    </xf>
    <xf numFmtId="0" fontId="1" fillId="34" borderId="4" xfId="48" applyProtection="1">
      <alignment horizontal="center"/>
      <protection locked="0"/>
    </xf>
    <xf numFmtId="0" fontId="0" fillId="39" borderId="0" xfId="0" applyAlignment="1" applyProtection="1">
      <protection hidden="1"/>
    </xf>
    <xf numFmtId="49" fontId="0" fillId="39" borderId="0" xfId="0" applyNumberFormat="1" applyAlignment="1" applyProtection="1">
      <protection hidden="1"/>
    </xf>
    <xf numFmtId="11" fontId="0" fillId="39" borderId="0" xfId="0" applyNumberFormat="1" applyAlignment="1" applyProtection="1">
      <protection hidden="1"/>
    </xf>
    <xf numFmtId="49" fontId="25" fillId="39" borderId="0" xfId="0" applyNumberFormat="1" applyFont="1" applyAlignment="1" applyProtection="1">
      <alignment horizontal="center"/>
      <protection hidden="1"/>
    </xf>
    <xf numFmtId="49" fontId="25" fillId="39" borderId="0" xfId="0" applyNumberFormat="1" applyFont="1" applyAlignment="1" applyProtection="1">
      <protection hidden="1"/>
    </xf>
    <xf numFmtId="0" fontId="0" fillId="39" borderId="0" xfId="0" applyNumberFormat="1" applyAlignment="1" applyProtection="1">
      <protection hidden="1"/>
    </xf>
    <xf numFmtId="0" fontId="24" fillId="39" borderId="0" xfId="0" applyFont="1" applyAlignment="1" applyProtection="1">
      <protection hidden="1"/>
    </xf>
    <xf numFmtId="0" fontId="26" fillId="39" borderId="0" xfId="0" applyFont="1" applyAlignment="1" applyProtection="1">
      <protection hidden="1"/>
    </xf>
    <xf numFmtId="0" fontId="25" fillId="39" borderId="0" xfId="0" applyFont="1" applyAlignment="1" applyProtection="1">
      <protection hidden="1"/>
    </xf>
    <xf numFmtId="1" fontId="0" fillId="39" borderId="0" xfId="0" applyNumberFormat="1" applyAlignment="1" applyProtection="1">
      <protection hidden="1"/>
    </xf>
    <xf numFmtId="166" fontId="26" fillId="39" borderId="0" xfId="0" applyNumberFormat="1" applyFont="1" applyAlignment="1" applyProtection="1">
      <alignment horizontal="left"/>
      <protection hidden="1"/>
    </xf>
    <xf numFmtId="0" fontId="24" fillId="39" borderId="0" xfId="0" applyFont="1" applyAlignment="1" applyProtection="1">
      <alignment horizontal="center"/>
      <protection hidden="1"/>
    </xf>
    <xf numFmtId="49" fontId="26" fillId="39" borderId="0" xfId="0" applyNumberFormat="1" applyFont="1" applyAlignment="1" applyProtection="1">
      <protection hidden="1"/>
    </xf>
    <xf numFmtId="49" fontId="26" fillId="39" borderId="0" xfId="0" applyNumberFormat="1" applyFont="1" applyAlignment="1" applyProtection="1">
      <alignment horizontal="center"/>
      <protection hidden="1"/>
    </xf>
    <xf numFmtId="0" fontId="0" fillId="32" borderId="4" xfId="11" applyFont="1" applyAlignment="1" applyProtection="1">
      <alignment horizontal="left"/>
      <protection hidden="1"/>
    </xf>
    <xf numFmtId="168" fontId="0" fillId="32" borderId="4" xfId="11" applyNumberFormat="1" applyFont="1" applyAlignment="1" applyProtection="1">
      <alignment horizontal="right"/>
      <protection hidden="1"/>
    </xf>
    <xf numFmtId="169" fontId="3" fillId="32" borderId="4" xfId="11" applyNumberFormat="1" applyAlignment="1" applyProtection="1">
      <alignment horizontal="right"/>
      <protection hidden="1"/>
    </xf>
    <xf numFmtId="170" fontId="3" fillId="32" borderId="4" xfId="11" applyNumberFormat="1" applyAlignment="1" applyProtection="1">
      <alignment horizontal="right"/>
      <protection hidden="1"/>
    </xf>
    <xf numFmtId="0" fontId="3" fillId="33" borderId="4" xfId="43" applyAlignment="1" applyProtection="1">
      <alignment horizontal="left" wrapText="1"/>
      <protection hidden="1"/>
    </xf>
    <xf numFmtId="167" fontId="3" fillId="33" borderId="4" xfId="43" applyNumberFormat="1" applyAlignment="1" applyProtection="1">
      <alignment wrapText="1"/>
      <protection hidden="1"/>
    </xf>
    <xf numFmtId="168" fontId="3" fillId="33" borderId="4" xfId="43" applyNumberFormat="1" applyAlignment="1" applyProtection="1">
      <alignment wrapText="1"/>
      <protection hidden="1"/>
    </xf>
    <xf numFmtId="169" fontId="3" fillId="33" borderId="4" xfId="43" applyNumberFormat="1" applyAlignment="1" applyProtection="1">
      <alignment wrapText="1"/>
      <protection hidden="1"/>
    </xf>
    <xf numFmtId="170" fontId="3" fillId="33" borderId="4" xfId="43" applyNumberFormat="1" applyAlignment="1" applyProtection="1">
      <alignment horizontal="right" wrapText="1"/>
      <protection hidden="1"/>
    </xf>
    <xf numFmtId="0" fontId="0" fillId="39" borderId="0" xfId="0" applyAlignment="1" applyProtection="1">
      <alignment horizontal="left" vertical="top"/>
      <protection hidden="1"/>
    </xf>
    <xf numFmtId="168" fontId="0" fillId="39" borderId="0" xfId="0" applyNumberFormat="1" applyAlignment="1" applyProtection="1">
      <alignment horizontal="right"/>
      <protection hidden="1"/>
    </xf>
    <xf numFmtId="169" fontId="0" fillId="39" borderId="0" xfId="0" applyNumberFormat="1" applyAlignment="1" applyProtection="1">
      <alignment horizontal="right"/>
      <protection hidden="1"/>
    </xf>
    <xf numFmtId="170" fontId="0" fillId="39" borderId="0" xfId="0" applyNumberFormat="1" applyAlignment="1" applyProtection="1">
      <alignment horizontal="right"/>
      <protection hidden="1"/>
    </xf>
    <xf numFmtId="167" fontId="0" fillId="39" borderId="0" xfId="0" applyNumberFormat="1" applyAlignment="1" applyProtection="1">
      <protection hidden="1"/>
    </xf>
    <xf numFmtId="168" fontId="0" fillId="39" borderId="0" xfId="0" applyNumberFormat="1" applyAlignment="1" applyProtection="1">
      <protection hidden="1"/>
    </xf>
    <xf numFmtId="169" fontId="0" fillId="39" borderId="0" xfId="0" applyNumberFormat="1" applyAlignment="1" applyProtection="1">
      <protection hidden="1"/>
    </xf>
    <xf numFmtId="164" fontId="1" fillId="34" borderId="4" xfId="47" applyNumberFormat="1" applyFont="1" applyFill="1" applyBorder="1" applyAlignment="1" applyProtection="1">
      <alignment horizontal="right"/>
      <protection locked="0"/>
    </xf>
    <xf numFmtId="0" fontId="1" fillId="34" borderId="4" xfId="48" applyAlignment="1" applyProtection="1">
      <alignment horizontal="center"/>
      <protection locked="0"/>
    </xf>
    <xf numFmtId="165" fontId="1" fillId="34" borderId="4" xfId="48" applyNumberFormat="1" applyAlignment="1" applyProtection="1">
      <alignment horizontal="center"/>
      <protection locked="0"/>
    </xf>
    <xf numFmtId="165" fontId="1" fillId="34" borderId="4" xfId="47" applyNumberFormat="1" applyFont="1" applyFill="1" applyBorder="1" applyAlignment="1" applyProtection="1">
      <alignment horizontal="right"/>
      <protection locked="0"/>
    </xf>
    <xf numFmtId="171" fontId="1" fillId="34" borderId="4" xfId="47" applyNumberFormat="1" applyFont="1" applyFill="1" applyBorder="1" applyAlignment="1" applyProtection="1">
      <alignment horizontal="right"/>
      <protection locked="0"/>
    </xf>
    <xf numFmtId="49" fontId="1" fillId="34" borderId="4" xfId="48" applyNumberFormat="1" applyProtection="1">
      <alignment horizontal="center"/>
      <protection locked="0"/>
    </xf>
    <xf numFmtId="171" fontId="1" fillId="34" borderId="4" xfId="48" applyNumberFormat="1" applyAlignment="1" applyProtection="1">
      <alignment horizontal="right"/>
      <protection locked="0"/>
    </xf>
    <xf numFmtId="164" fontId="1" fillId="34" borderId="4" xfId="47" applyNumberFormat="1" applyFont="1" applyFill="1" applyBorder="1" applyAlignment="1" applyProtection="1">
      <alignment horizontal="center"/>
      <protection locked="0"/>
    </xf>
    <xf numFmtId="166" fontId="1" fillId="34" borderId="4" xfId="48" applyNumberFormat="1" applyAlignment="1" applyProtection="1">
      <alignment horizontal="right"/>
      <protection locked="0"/>
    </xf>
    <xf numFmtId="0" fontId="3" fillId="32" borderId="4" xfId="11">
      <alignment horizontal="right"/>
    </xf>
    <xf numFmtId="0" fontId="29" fillId="39" borderId="0" xfId="0" applyFont="1" applyAlignment="1" applyProtection="1">
      <alignment horizontal="right"/>
      <protection hidden="1"/>
    </xf>
    <xf numFmtId="0" fontId="0" fillId="39" borderId="0" xfId="0" applyAlignment="1">
      <alignment horizontal="center" vertical="center" wrapText="1"/>
      <protection hidden="1"/>
    </xf>
    <xf numFmtId="0" fontId="30" fillId="39" borderId="0" xfId="0" applyFont="1" applyAlignment="1">
      <alignment horizontal="center" vertical="center"/>
      <protection hidden="1"/>
    </xf>
    <xf numFmtId="170" fontId="0" fillId="32" borderId="4" xfId="11" applyNumberFormat="1" applyFont="1" applyAlignment="1" applyProtection="1">
      <alignment horizontal="center" wrapText="1"/>
      <protection hidden="1"/>
    </xf>
    <xf numFmtId="0" fontId="0" fillId="39" borderId="0" xfId="0" applyAlignment="1" applyProtection="1"/>
    <xf numFmtId="0" fontId="24" fillId="39" borderId="0" xfId="0" applyFont="1" applyAlignment="1" applyProtection="1"/>
    <xf numFmtId="0" fontId="0" fillId="39" borderId="0" xfId="0" applyAlignment="1" applyProtection="1">
      <alignment horizontal="center"/>
    </xf>
    <xf numFmtId="49" fontId="25" fillId="39" borderId="0" xfId="0" applyNumberFormat="1" applyFont="1" applyAlignment="1" applyProtection="1">
      <alignment horizontal="center"/>
    </xf>
    <xf numFmtId="0" fontId="24" fillId="39" borderId="0" xfId="0" applyFont="1" applyAlignment="1" applyProtection="1">
      <alignment horizontal="center"/>
    </xf>
    <xf numFmtId="0" fontId="25" fillId="39" borderId="0" xfId="0" applyFont="1" applyAlignment="1" applyProtection="1"/>
    <xf numFmtId="49" fontId="25" fillId="39" borderId="0" xfId="0" applyNumberFormat="1" applyFont="1" applyAlignment="1" applyProtection="1"/>
    <xf numFmtId="0" fontId="26" fillId="39" borderId="0" xfId="0" applyFont="1" applyAlignment="1" applyProtection="1"/>
    <xf numFmtId="0" fontId="0" fillId="39" borderId="0" xfId="0" applyNumberFormat="1" applyAlignment="1" applyProtection="1"/>
    <xf numFmtId="49" fontId="26" fillId="39" borderId="0" xfId="0" applyNumberFormat="1" applyFont="1" applyAlignment="1" applyProtection="1"/>
    <xf numFmtId="49" fontId="26" fillId="39" borderId="0" xfId="0" applyNumberFormat="1" applyFont="1" applyAlignment="1" applyProtection="1">
      <alignment horizontal="center"/>
    </xf>
    <xf numFmtId="11" fontId="0" fillId="39" borderId="0" xfId="0" applyNumberFormat="1" applyAlignment="1" applyProtection="1"/>
    <xf numFmtId="0" fontId="0" fillId="33" borderId="4" xfId="43" applyFont="1" applyAlignment="1" applyProtection="1">
      <alignment horizontal="left" wrapText="1"/>
      <protection hidden="1"/>
    </xf>
    <xf numFmtId="0" fontId="19" fillId="38" borderId="0" xfId="49" applyAlignment="1" applyProtection="1">
      <alignment horizontal="right"/>
      <protection hidden="1"/>
    </xf>
    <xf numFmtId="0" fontId="19" fillId="38" borderId="0" xfId="44" applyAlignment="1" applyProtection="1">
      <alignment horizontal="right"/>
      <protection hidden="1"/>
    </xf>
    <xf numFmtId="0" fontId="0" fillId="39" borderId="0" xfId="0" applyAlignment="1" applyProtection="1">
      <alignment horizontal="right" vertical="center"/>
      <protection hidden="1"/>
    </xf>
    <xf numFmtId="0" fontId="19" fillId="38" borderId="0" xfId="49" applyAlignment="1" applyProtection="1">
      <alignment horizontal="right" vertical="center"/>
      <protection hidden="1"/>
    </xf>
    <xf numFmtId="0" fontId="19" fillId="38" borderId="0" xfId="44" applyAlignment="1" applyProtection="1">
      <alignment horizontal="right" vertical="center"/>
      <protection hidden="1"/>
    </xf>
    <xf numFmtId="0" fontId="0" fillId="33" borderId="4" xfId="43" applyFont="1" applyAlignment="1" applyProtection="1">
      <alignment horizontal="right" vertical="center" wrapText="1"/>
      <protection hidden="1"/>
    </xf>
    <xf numFmtId="0" fontId="0" fillId="33" borderId="4" xfId="43" applyFont="1" applyAlignment="1">
      <alignment horizontal="center" vertical="center" wrapText="1"/>
    </xf>
    <xf numFmtId="0" fontId="0" fillId="33" borderId="4" xfId="43" applyFont="1" applyAlignment="1" applyProtection="1">
      <alignment horizontal="center"/>
      <protection hidden="1"/>
    </xf>
    <xf numFmtId="0" fontId="0" fillId="33" borderId="4" xfId="43" applyFont="1" applyAlignment="1">
      <alignment horizontal="center" wrapText="1"/>
    </xf>
    <xf numFmtId="0" fontId="32" fillId="39" borderId="0" xfId="0" applyFont="1" applyProtection="1">
      <alignment horizontal="center"/>
      <protection hidden="1"/>
    </xf>
    <xf numFmtId="0" fontId="0" fillId="39" borderId="0" xfId="0" applyAlignment="1">
      <alignment horizontal="center"/>
      <protection hidden="1"/>
    </xf>
    <xf numFmtId="166" fontId="3" fillId="32" borderId="4" xfId="11" applyNumberFormat="1" applyProtection="1">
      <alignment horizontal="right"/>
      <protection hidden="1"/>
    </xf>
    <xf numFmtId="0" fontId="3" fillId="33" borderId="4" xfId="43" applyAlignment="1" applyProtection="1">
      <alignment horizontal="center" wrapText="1"/>
      <protection locked="0"/>
    </xf>
    <xf numFmtId="0" fontId="29" fillId="35" borderId="8" xfId="1" applyFont="1">
      <alignment horizontal="right"/>
    </xf>
    <xf numFmtId="0" fontId="29" fillId="39" borderId="0" xfId="0" applyFont="1" applyAlignment="1">
      <alignment horizontal="right"/>
      <protection hidden="1"/>
    </xf>
    <xf numFmtId="0" fontId="33" fillId="39" borderId="0" xfId="0" applyFont="1" applyProtection="1">
      <alignment horizontal="center"/>
      <protection hidden="1"/>
    </xf>
    <xf numFmtId="0" fontId="33" fillId="39" borderId="0" xfId="0" applyFont="1" applyAlignment="1" applyProtection="1">
      <alignment horizontal="right"/>
      <protection hidden="1"/>
    </xf>
    <xf numFmtId="0" fontId="0" fillId="34" borderId="0" xfId="0" applyFill="1" applyAlignment="1" applyProtection="1">
      <alignment horizontal="left"/>
      <protection hidden="1"/>
    </xf>
    <xf numFmtId="2" fontId="23" fillId="39" borderId="0" xfId="0" applyNumberFormat="1" applyFont="1" applyAlignment="1" applyProtection="1">
      <alignment horizontal="left"/>
    </xf>
    <xf numFmtId="2" fontId="23" fillId="39" borderId="0" xfId="0" applyNumberFormat="1" applyFont="1" applyAlignment="1" applyProtection="1">
      <alignment horizontal="right"/>
    </xf>
    <xf numFmtId="0" fontId="23" fillId="39" borderId="0" xfId="0" applyFont="1" applyAlignment="1" applyProtection="1">
      <alignment horizontal="right"/>
    </xf>
    <xf numFmtId="0" fontId="23" fillId="39" borderId="0" xfId="0" applyFont="1" applyAlignment="1" applyProtection="1">
      <alignment horizontal="center"/>
    </xf>
    <xf numFmtId="0" fontId="23" fillId="39" borderId="0" xfId="0" applyFont="1" applyAlignment="1" applyProtection="1"/>
    <xf numFmtId="0" fontId="0" fillId="39" borderId="0" xfId="0" applyAlignment="1" applyProtection="1">
      <alignment horizontal="right"/>
    </xf>
    <xf numFmtId="0" fontId="41" fillId="2" borderId="0" xfId="52"/>
    <xf numFmtId="173" fontId="41" fillId="2" borderId="0" xfId="52" applyNumberFormat="1"/>
    <xf numFmtId="49" fontId="22" fillId="39" borderId="0" xfId="0" applyNumberFormat="1" applyFont="1" applyAlignment="1" applyProtection="1"/>
    <xf numFmtId="0" fontId="22" fillId="39" borderId="0" xfId="0" applyFont="1" applyAlignment="1" applyProtection="1"/>
    <xf numFmtId="0" fontId="41" fillId="2" borderId="0" xfId="52" applyAlignment="1">
      <alignment horizontal="right"/>
    </xf>
    <xf numFmtId="0" fontId="21" fillId="39" borderId="0" xfId="0" applyFont="1" applyAlignment="1" applyProtection="1">
      <alignment horizontal="right"/>
    </xf>
    <xf numFmtId="173" fontId="23" fillId="39" borderId="0" xfId="0" applyNumberFormat="1" applyFont="1" applyAlignment="1" applyProtection="1">
      <alignment horizontal="right"/>
    </xf>
    <xf numFmtId="166" fontId="41" fillId="2" borderId="0" xfId="52" applyNumberFormat="1"/>
    <xf numFmtId="2" fontId="41" fillId="2" borderId="0" xfId="52" applyNumberFormat="1"/>
    <xf numFmtId="3" fontId="41" fillId="2" borderId="0" xfId="52" applyNumberFormat="1"/>
    <xf numFmtId="0" fontId="23" fillId="39" borderId="0" xfId="0" applyFont="1" applyAlignment="1" applyProtection="1">
      <alignment horizontal="left"/>
    </xf>
    <xf numFmtId="174" fontId="41" fillId="2" borderId="0" xfId="52" applyNumberFormat="1" applyAlignment="1">
      <alignment horizontal="right"/>
    </xf>
    <xf numFmtId="172" fontId="41" fillId="2" borderId="0" xfId="52" applyNumberFormat="1" applyAlignment="1">
      <alignment horizontal="right"/>
    </xf>
    <xf numFmtId="49" fontId="20" fillId="39" borderId="0" xfId="0" applyNumberFormat="1" applyFont="1" applyAlignment="1" applyProtection="1">
      <alignment horizontal="center"/>
    </xf>
    <xf numFmtId="0" fontId="37" fillId="33" borderId="4" xfId="43" applyFont="1" applyAlignment="1" applyProtection="1">
      <alignment horizontal="center" wrapText="1"/>
      <protection hidden="1"/>
    </xf>
    <xf numFmtId="49" fontId="10" fillId="4" borderId="0" xfId="53" applyNumberFormat="1" applyAlignment="1" applyProtection="1"/>
    <xf numFmtId="49" fontId="10" fillId="4" borderId="0" xfId="53" applyNumberFormat="1" applyAlignment="1" applyProtection="1">
      <alignment horizontal="center"/>
    </xf>
    <xf numFmtId="0" fontId="10" fillId="4" borderId="0" xfId="53" applyAlignment="1" applyProtection="1"/>
    <xf numFmtId="0" fontId="10" fillId="4" borderId="0" xfId="53" applyAlignment="1" applyProtection="1">
      <alignment horizontal="center"/>
    </xf>
    <xf numFmtId="0" fontId="0" fillId="39" borderId="0" xfId="0" applyFont="1">
      <alignment horizontal="center"/>
      <protection hidden="1"/>
    </xf>
    <xf numFmtId="0" fontId="0" fillId="39" borderId="0" xfId="0" applyAlignment="1">
      <alignment horizontal="right"/>
      <protection hidden="1"/>
    </xf>
    <xf numFmtId="0" fontId="37" fillId="39" borderId="0" xfId="0" applyFont="1" applyAlignment="1">
      <alignment horizontal="right"/>
      <protection hidden="1"/>
    </xf>
    <xf numFmtId="0" fontId="41" fillId="2" borderId="0" xfId="52" applyAlignment="1">
      <alignment horizontal="left"/>
    </xf>
    <xf numFmtId="0" fontId="0" fillId="39" borderId="0" xfId="0" applyFont="1" applyAlignment="1" applyProtection="1"/>
    <xf numFmtId="0" fontId="41" fillId="2" borderId="0" xfId="52" applyAlignment="1" applyProtection="1">
      <alignment horizontal="center"/>
      <protection hidden="1"/>
    </xf>
    <xf numFmtId="0" fontId="41" fillId="2" borderId="0" xfId="52" applyAlignment="1" applyProtection="1">
      <alignment horizontal="right"/>
      <protection hidden="1"/>
    </xf>
    <xf numFmtId="0" fontId="41" fillId="2" borderId="0" xfId="52" applyAlignment="1" applyProtection="1">
      <alignment horizontal="right"/>
    </xf>
    <xf numFmtId="0" fontId="41" fillId="2" borderId="0" xfId="52" applyAlignment="1" applyProtection="1">
      <alignment horizontal="right" vertical="center"/>
      <protection hidden="1"/>
    </xf>
    <xf numFmtId="0" fontId="41" fillId="2" borderId="0" xfId="52" applyAlignment="1" applyProtection="1">
      <alignment horizontal="center" vertical="center"/>
      <protection hidden="1"/>
    </xf>
    <xf numFmtId="166" fontId="0" fillId="39" borderId="0" xfId="0" applyNumberFormat="1" applyAlignment="1">
      <protection hidden="1"/>
    </xf>
    <xf numFmtId="166" fontId="0" fillId="39" borderId="0" xfId="0" applyNumberFormat="1" applyAlignment="1">
      <alignment horizontal="right"/>
      <protection hidden="1"/>
    </xf>
    <xf numFmtId="166" fontId="30" fillId="39" borderId="0" xfId="0" applyNumberFormat="1" applyFont="1" applyAlignment="1">
      <alignment horizontal="right" vertical="center"/>
      <protection hidden="1"/>
    </xf>
    <xf numFmtId="0" fontId="0" fillId="39" borderId="0" xfId="0" applyAlignment="1">
      <alignment horizontal="left"/>
      <protection hidden="1"/>
    </xf>
    <xf numFmtId="0" fontId="10" fillId="4" borderId="0" xfId="53" applyAlignment="1" applyProtection="1">
      <alignment horizontal="right"/>
      <protection hidden="1"/>
    </xf>
    <xf numFmtId="0" fontId="10" fillId="4" borderId="0" xfId="53" applyAlignment="1" applyProtection="1">
      <alignment horizontal="left"/>
      <protection hidden="1"/>
    </xf>
    <xf numFmtId="0" fontId="10" fillId="4" borderId="0" xfId="53" applyAlignment="1" applyProtection="1">
      <alignment horizontal="center"/>
      <protection hidden="1"/>
    </xf>
    <xf numFmtId="0" fontId="0" fillId="39" borderId="0" xfId="0" applyAlignment="1">
      <protection hidden="1"/>
    </xf>
    <xf numFmtId="175" fontId="41" fillId="2" borderId="0" xfId="52" applyNumberFormat="1"/>
    <xf numFmtId="0" fontId="23" fillId="39" borderId="0" xfId="0" applyFont="1" applyAlignment="1" applyProtection="1">
      <alignment horizontal="right"/>
      <protection hidden="1"/>
    </xf>
    <xf numFmtId="49" fontId="22" fillId="39" borderId="0" xfId="0" applyNumberFormat="1" applyFont="1" applyAlignment="1" applyProtection="1">
      <alignment horizontal="center"/>
      <protection hidden="1"/>
    </xf>
    <xf numFmtId="0" fontId="22" fillId="39" borderId="0" xfId="0" applyFont="1" applyAlignment="1" applyProtection="1">
      <protection hidden="1"/>
    </xf>
    <xf numFmtId="49" fontId="22" fillId="39" borderId="0" xfId="0" applyNumberFormat="1" applyFont="1" applyAlignment="1" applyProtection="1">
      <protection hidden="1"/>
    </xf>
    <xf numFmtId="0" fontId="25" fillId="39" borderId="0" xfId="0" applyFont="1" applyAlignment="1" applyProtection="1">
      <alignment horizontal="right"/>
    </xf>
    <xf numFmtId="0" fontId="0" fillId="39" borderId="0" xfId="0" applyProtection="1">
      <alignment horizontal="center"/>
      <protection locked="0" hidden="1"/>
    </xf>
    <xf numFmtId="0" fontId="0" fillId="39" borderId="0" xfId="0" applyAlignment="1" applyProtection="1">
      <protection locked="0"/>
    </xf>
    <xf numFmtId="0" fontId="24" fillId="39" borderId="0" xfId="0" applyFont="1" applyAlignment="1" applyProtection="1">
      <protection locked="0"/>
    </xf>
    <xf numFmtId="0" fontId="0" fillId="39" borderId="0" xfId="0" applyAlignment="1" applyProtection="1">
      <alignment horizontal="center"/>
      <protection locked="0"/>
    </xf>
    <xf numFmtId="0" fontId="0" fillId="39" borderId="0" xfId="0" applyAlignment="1" applyProtection="1">
      <alignment horizontal="left"/>
      <protection locked="0"/>
    </xf>
    <xf numFmtId="49" fontId="25" fillId="39" borderId="0" xfId="0" applyNumberFormat="1" applyFont="1" applyAlignment="1" applyProtection="1">
      <protection locked="0"/>
    </xf>
    <xf numFmtId="49" fontId="25" fillId="39" borderId="0" xfId="0" applyNumberFormat="1" applyFont="1" applyAlignment="1" applyProtection="1">
      <alignment horizontal="center"/>
      <protection locked="0"/>
    </xf>
    <xf numFmtId="0" fontId="25" fillId="39" borderId="0" xfId="0" applyFont="1" applyAlignment="1" applyProtection="1">
      <protection locked="0"/>
    </xf>
    <xf numFmtId="0" fontId="26" fillId="39" borderId="0" xfId="0" applyFont="1" applyAlignment="1" applyProtection="1">
      <protection locked="0"/>
    </xf>
    <xf numFmtId="0" fontId="25" fillId="39" borderId="0" xfId="0" applyFont="1" applyAlignment="1" applyProtection="1">
      <alignment horizontal="right"/>
      <protection locked="0"/>
    </xf>
    <xf numFmtId="0" fontId="0" fillId="39" borderId="0" xfId="0" applyAlignment="1" applyProtection="1">
      <alignment horizontal="right"/>
      <protection locked="0"/>
    </xf>
    <xf numFmtId="0" fontId="0" fillId="39" borderId="0" xfId="0" applyNumberFormat="1" applyAlignment="1" applyProtection="1">
      <protection locked="0"/>
    </xf>
    <xf numFmtId="49" fontId="26" fillId="39" borderId="0" xfId="0" applyNumberFormat="1" applyFont="1" applyAlignment="1" applyProtection="1">
      <protection locked="0"/>
    </xf>
    <xf numFmtId="49" fontId="26" fillId="39" borderId="0" xfId="0" applyNumberFormat="1" applyFont="1" applyAlignment="1" applyProtection="1">
      <alignment horizontal="center"/>
      <protection locked="0"/>
    </xf>
    <xf numFmtId="11" fontId="0" fillId="39" borderId="0" xfId="0" applyNumberFormat="1" applyAlignment="1" applyProtection="1">
      <protection locked="0"/>
    </xf>
    <xf numFmtId="0" fontId="36" fillId="39" borderId="0" xfId="0" applyFont="1" applyAlignment="1" applyProtection="1">
      <protection locked="0"/>
    </xf>
    <xf numFmtId="0" fontId="23" fillId="39" borderId="0" xfId="0" applyFont="1" applyAlignment="1" applyProtection="1">
      <protection locked="0"/>
    </xf>
    <xf numFmtId="0" fontId="41" fillId="2" borderId="0" xfId="52" applyAlignment="1" applyProtection="1">
      <protection hidden="1"/>
    </xf>
    <xf numFmtId="0" fontId="38" fillId="39" borderId="0" xfId="0" applyFont="1" applyProtection="1">
      <alignment horizontal="center"/>
      <protection hidden="1"/>
    </xf>
    <xf numFmtId="0" fontId="1" fillId="34" borderId="4" xfId="48" applyAlignment="1" applyProtection="1">
      <alignment horizontal="right"/>
      <protection locked="0"/>
    </xf>
    <xf numFmtId="0" fontId="10" fillId="4" borderId="8" xfId="53" applyBorder="1" applyAlignment="1">
      <alignment horizontal="left"/>
    </xf>
    <xf numFmtId="0" fontId="10" fillId="4" borderId="8" xfId="53" applyBorder="1" applyAlignment="1">
      <alignment horizontal="right"/>
    </xf>
    <xf numFmtId="0" fontId="39" fillId="39" borderId="0" xfId="0" applyFont="1">
      <alignment horizontal="center"/>
      <protection hidden="1"/>
    </xf>
    <xf numFmtId="0" fontId="40" fillId="39" borderId="0" xfId="0" applyFont="1">
      <alignment horizontal="center"/>
      <protection hidden="1"/>
    </xf>
    <xf numFmtId="0" fontId="40" fillId="39" borderId="0" xfId="0" applyFont="1" applyAlignment="1">
      <alignment horizontal="right"/>
      <protection hidden="1"/>
    </xf>
    <xf numFmtId="0" fontId="36" fillId="39" borderId="0" xfId="0" applyFont="1">
      <alignment horizontal="center"/>
      <protection hidden="1"/>
    </xf>
    <xf numFmtId="0" fontId="36" fillId="39" borderId="0" xfId="0" applyFont="1" applyAlignment="1">
      <alignment horizontal="right"/>
      <protection hidden="1"/>
    </xf>
    <xf numFmtId="0" fontId="36" fillId="39" borderId="0" xfId="0" applyFont="1" applyAlignment="1">
      <alignment horizontal="left"/>
      <protection hidden="1"/>
    </xf>
    <xf numFmtId="49" fontId="0" fillId="39" borderId="0" xfId="0" applyNumberFormat="1" applyAlignment="1">
      <alignment horizontal="left"/>
      <protection hidden="1"/>
    </xf>
    <xf numFmtId="0" fontId="31" fillId="36" borderId="0" xfId="51" applyAlignment="1">
      <alignment horizontal="left"/>
      <protection hidden="1"/>
    </xf>
    <xf numFmtId="173" fontId="30" fillId="39" borderId="0" xfId="0" applyNumberFormat="1" applyFont="1" applyAlignment="1">
      <alignment horizontal="right" vertical="center"/>
      <protection hidden="1"/>
    </xf>
    <xf numFmtId="173" fontId="0" fillId="39" borderId="0" xfId="0" applyNumberFormat="1" applyAlignment="1">
      <alignment horizontal="right"/>
      <protection hidden="1"/>
    </xf>
    <xf numFmtId="2" fontId="41" fillId="2" borderId="0" xfId="52" applyNumberFormat="1" applyAlignment="1" applyProtection="1">
      <alignment horizontal="right"/>
      <protection hidden="1"/>
    </xf>
    <xf numFmtId="2" fontId="3" fillId="33" borderId="4" xfId="43" applyNumberFormat="1" applyAlignment="1">
      <alignment horizontal="right" wrapText="1"/>
    </xf>
    <xf numFmtId="2" fontId="0" fillId="39" borderId="0" xfId="0" applyNumberFormat="1" applyAlignment="1">
      <alignment horizontal="right"/>
      <protection hidden="1"/>
    </xf>
    <xf numFmtId="173" fontId="0" fillId="39" borderId="0" xfId="0" applyNumberFormat="1" applyProtection="1">
      <alignment horizontal="center"/>
      <protection hidden="1"/>
    </xf>
    <xf numFmtId="0" fontId="0" fillId="35" borderId="8" xfId="1" applyFont="1" applyAlignment="1">
      <alignment horizontal="left"/>
    </xf>
    <xf numFmtId="0" fontId="36" fillId="35" borderId="8" xfId="1" applyFont="1" applyAlignment="1">
      <alignment horizontal="right"/>
    </xf>
    <xf numFmtId="2" fontId="36" fillId="39" borderId="0" xfId="0" applyNumberFormat="1" applyFont="1" applyAlignment="1" applyProtection="1">
      <alignment horizontal="left"/>
    </xf>
    <xf numFmtId="2" fontId="36" fillId="39" borderId="0" xfId="0" applyNumberFormat="1" applyFont="1" applyAlignment="1" applyProtection="1">
      <alignment horizontal="right"/>
    </xf>
    <xf numFmtId="0" fontId="36" fillId="39" borderId="0" xfId="0" applyFont="1" applyAlignment="1" applyProtection="1">
      <alignment horizontal="right"/>
    </xf>
    <xf numFmtId="15" fontId="3" fillId="35" borderId="8" xfId="1" applyNumberFormat="1">
      <alignment horizontal="right"/>
    </xf>
    <xf numFmtId="0" fontId="36" fillId="35" borderId="10" xfId="1" applyFont="1" applyBorder="1" applyAlignment="1">
      <alignment horizontal="right"/>
    </xf>
    <xf numFmtId="174" fontId="3" fillId="35" borderId="8" xfId="1" applyNumberFormat="1">
      <alignment horizontal="right"/>
    </xf>
    <xf numFmtId="174" fontId="41" fillId="2" borderId="0" xfId="52" applyNumberFormat="1" applyAlignment="1" applyProtection="1">
      <alignment horizontal="right"/>
    </xf>
    <xf numFmtId="174" fontId="41" fillId="2" borderId="0" xfId="52" applyNumberFormat="1" applyAlignment="1" applyProtection="1">
      <alignment horizontal="center"/>
      <protection hidden="1"/>
    </xf>
    <xf numFmtId="174" fontId="41" fillId="2" borderId="0" xfId="52" applyNumberFormat="1"/>
    <xf numFmtId="167" fontId="41" fillId="2" borderId="0" xfId="52" applyNumberFormat="1"/>
    <xf numFmtId="167" fontId="41" fillId="2" borderId="0" xfId="52" applyNumberFormat="1" applyAlignment="1"/>
    <xf numFmtId="167" fontId="41" fillId="2" borderId="0" xfId="52" applyNumberFormat="1" applyAlignment="1" applyProtection="1">
      <alignment horizontal="right"/>
    </xf>
    <xf numFmtId="173" fontId="41" fillId="2" borderId="8" xfId="52" applyNumberFormat="1" applyBorder="1"/>
    <xf numFmtId="173" fontId="41" fillId="2" borderId="0" xfId="52" applyNumberFormat="1" applyAlignment="1" applyProtection="1"/>
    <xf numFmtId="173" fontId="41" fillId="2" borderId="0" xfId="52" applyNumberFormat="1" applyAlignment="1" applyProtection="1">
      <alignment horizontal="right"/>
    </xf>
    <xf numFmtId="0" fontId="0" fillId="39" borderId="0" xfId="0" applyAlignment="1" applyProtection="1">
      <alignment horizontal="left"/>
    </xf>
    <xf numFmtId="174" fontId="41" fillId="2" borderId="0" xfId="52" applyNumberFormat="1" applyAlignment="1" applyProtection="1"/>
    <xf numFmtId="0" fontId="36" fillId="39" borderId="0" xfId="0" applyFont="1" applyAlignment="1" applyProtection="1">
      <alignment horizontal="left"/>
    </xf>
    <xf numFmtId="0" fontId="0" fillId="39" borderId="0" xfId="0">
      <alignment horizontal="center"/>
      <protection hidden="1"/>
    </xf>
    <xf numFmtId="0" fontId="36" fillId="35" borderId="8" xfId="1" applyFont="1" applyBorder="1" applyAlignment="1">
      <alignment horizontal="right"/>
    </xf>
    <xf numFmtId="0" fontId="0" fillId="39" borderId="0" xfId="0" applyBorder="1">
      <alignment horizontal="center"/>
      <protection hidden="1"/>
    </xf>
    <xf numFmtId="0" fontId="3" fillId="35" borderId="8" xfId="1" applyBorder="1">
      <alignment horizontal="right"/>
    </xf>
    <xf numFmtId="0" fontId="0" fillId="35" borderId="8" xfId="1" applyFont="1" applyBorder="1">
      <alignment horizontal="right"/>
    </xf>
    <xf numFmtId="0" fontId="0" fillId="39" borderId="0" xfId="0" applyBorder="1" applyAlignment="1" applyProtection="1"/>
    <xf numFmtId="2" fontId="23" fillId="39" borderId="0" xfId="0" applyNumberFormat="1" applyFont="1" applyBorder="1" applyAlignment="1" applyProtection="1">
      <alignment horizontal="right"/>
    </xf>
    <xf numFmtId="0" fontId="0" fillId="39" borderId="0" xfId="0" applyBorder="1" applyAlignment="1" applyProtection="1">
      <alignment horizontal="right"/>
    </xf>
    <xf numFmtId="2" fontId="23" fillId="39" borderId="0" xfId="0" applyNumberFormat="1" applyFont="1" applyBorder="1" applyAlignment="1" applyProtection="1">
      <alignment horizontal="left"/>
    </xf>
    <xf numFmtId="173" fontId="41" fillId="2" borderId="0" xfId="52" applyNumberFormat="1" applyBorder="1" applyAlignment="1" applyProtection="1">
      <alignment horizontal="right"/>
    </xf>
    <xf numFmtId="173" fontId="41" fillId="2" borderId="0" xfId="52" applyNumberFormat="1" applyBorder="1" applyAlignment="1" applyProtection="1"/>
    <xf numFmtId="1" fontId="41" fillId="2" borderId="0" xfId="52" applyNumberFormat="1" applyAlignment="1" applyProtection="1">
      <alignment horizontal="right"/>
      <protection hidden="1"/>
    </xf>
    <xf numFmtId="0" fontId="3" fillId="33" borderId="4" xfId="43" applyAlignment="1" applyProtection="1">
      <alignment horizontal="right" wrapText="1"/>
      <protection hidden="1"/>
    </xf>
    <xf numFmtId="0" fontId="0" fillId="33" borderId="4" xfId="43" applyFont="1" applyAlignment="1" applyProtection="1">
      <alignment horizontal="right" wrapText="1"/>
      <protection hidden="1"/>
    </xf>
    <xf numFmtId="171" fontId="29" fillId="39" borderId="0" xfId="0" applyNumberFormat="1" applyFont="1" applyAlignment="1">
      <alignment horizontal="right"/>
      <protection hidden="1"/>
    </xf>
    <xf numFmtId="165" fontId="29" fillId="39" borderId="0" xfId="0" applyNumberFormat="1" applyFont="1" applyAlignment="1">
      <alignment horizontal="right"/>
      <protection hidden="1"/>
    </xf>
    <xf numFmtId="0" fontId="29" fillId="39" borderId="0" xfId="0" applyFont="1" applyAlignment="1">
      <alignment horizontal="center"/>
      <protection hidden="1"/>
    </xf>
    <xf numFmtId="0" fontId="3" fillId="33" borderId="4" xfId="43" applyAlignment="1" applyProtection="1">
      <alignment horizontal="right" wrapText="1"/>
      <protection locked="0"/>
    </xf>
    <xf numFmtId="0" fontId="41" fillId="2" borderId="0" xfId="52" applyAlignment="1" applyProtection="1"/>
    <xf numFmtId="171" fontId="41" fillId="2" borderId="0" xfId="52" applyNumberFormat="1" applyAlignment="1" applyProtection="1">
      <alignment horizontal="right"/>
      <protection hidden="1"/>
    </xf>
    <xf numFmtId="166" fontId="41" fillId="2" borderId="0" xfId="52" applyNumberFormat="1" applyAlignment="1" applyProtection="1">
      <alignment horizontal="right"/>
      <protection hidden="1"/>
    </xf>
    <xf numFmtId="0" fontId="41" fillId="2" borderId="0" xfId="52" applyAlignment="1" applyProtection="1">
      <protection locked="0"/>
    </xf>
    <xf numFmtId="0" fontId="28" fillId="35" borderId="8" xfId="1" applyFont="1" applyAlignment="1">
      <alignment horizontal="left"/>
    </xf>
    <xf numFmtId="0" fontId="41" fillId="2" borderId="4" xfId="52" applyBorder="1" applyAlignment="1">
      <alignment horizontal="right" wrapText="1"/>
    </xf>
    <xf numFmtId="0" fontId="41" fillId="2" borderId="0" xfId="52" applyAlignment="1" applyProtection="1">
      <alignment horizontal="left"/>
      <protection hidden="1"/>
    </xf>
    <xf numFmtId="165" fontId="41" fillId="2" borderId="0" xfId="52" applyNumberFormat="1" applyAlignment="1" applyProtection="1">
      <alignment horizontal="right"/>
      <protection hidden="1"/>
    </xf>
    <xf numFmtId="2" fontId="36" fillId="39" borderId="0" xfId="0" applyNumberFormat="1" applyFont="1" applyBorder="1" applyAlignment="1" applyProtection="1">
      <alignment horizontal="right"/>
    </xf>
    <xf numFmtId="0" fontId="36" fillId="39" borderId="0" xfId="0" applyFont="1" applyBorder="1" applyAlignment="1" applyProtection="1">
      <alignment horizontal="right"/>
    </xf>
    <xf numFmtId="2" fontId="36" fillId="39" borderId="0" xfId="0" applyNumberFormat="1" applyFont="1" applyBorder="1" applyAlignment="1" applyProtection="1">
      <alignment horizontal="left"/>
    </xf>
    <xf numFmtId="0" fontId="36" fillId="39" borderId="0" xfId="0" applyFont="1" applyBorder="1" applyAlignment="1" applyProtection="1">
      <alignment horizontal="left"/>
    </xf>
    <xf numFmtId="171" fontId="41" fillId="2" borderId="0" xfId="52" applyNumberFormat="1" applyAlignment="1" applyProtection="1">
      <alignment horizontal="left"/>
      <protection hidden="1"/>
    </xf>
    <xf numFmtId="0" fontId="21" fillId="39" borderId="0" xfId="0" applyFont="1" applyAlignment="1" applyProtection="1">
      <alignment horizontal="left"/>
    </xf>
    <xf numFmtId="177" fontId="1" fillId="34" borderId="4" xfId="48" applyNumberFormat="1" applyProtection="1">
      <alignment horizontal="center"/>
      <protection locked="0"/>
    </xf>
    <xf numFmtId="49" fontId="22" fillId="39" borderId="0" xfId="0" applyNumberFormat="1" applyFont="1" applyAlignment="1" applyProtection="1">
      <alignment horizontal="left"/>
      <protection hidden="1"/>
    </xf>
    <xf numFmtId="49" fontId="0" fillId="39" borderId="0" xfId="0" applyNumberFormat="1">
      <alignment horizontal="center"/>
      <protection hidden="1"/>
    </xf>
    <xf numFmtId="15" fontId="0" fillId="39" borderId="0" xfId="0" applyNumberFormat="1">
      <alignment horizontal="center"/>
      <protection hidden="1"/>
    </xf>
    <xf numFmtId="0" fontId="30" fillId="39" borderId="0" xfId="0" applyFont="1" applyAlignment="1">
      <alignment horizontal="left" vertical="center"/>
      <protection hidden="1"/>
    </xf>
    <xf numFmtId="0" fontId="0" fillId="39" borderId="0" xfId="0" applyAlignment="1">
      <alignment horizontal="left" vertical="center"/>
      <protection hidden="1"/>
    </xf>
    <xf numFmtId="168" fontId="0" fillId="39" borderId="0" xfId="0" applyNumberFormat="1" applyAlignment="1">
      <alignment horizontal="center" vertical="center" wrapText="1"/>
      <protection hidden="1"/>
    </xf>
    <xf numFmtId="167" fontId="0" fillId="39" borderId="0" xfId="0" applyNumberFormat="1" applyAlignment="1" applyProtection="1">
      <alignment horizontal="right"/>
      <protection hidden="1"/>
    </xf>
    <xf numFmtId="0" fontId="0" fillId="39" borderId="0" xfId="0" applyFont="1" applyAlignment="1" applyProtection="1">
      <alignment horizontal="right"/>
      <protection hidden="1"/>
    </xf>
    <xf numFmtId="0" fontId="37" fillId="39" borderId="0" xfId="0" applyFont="1" applyAlignment="1">
      <alignment horizontal="left" vertical="center"/>
      <protection hidden="1"/>
    </xf>
    <xf numFmtId="168" fontId="37" fillId="39" borderId="0" xfId="0" applyNumberFormat="1" applyFont="1" applyAlignment="1" applyProtection="1">
      <protection hidden="1"/>
    </xf>
    <xf numFmtId="2" fontId="3" fillId="33" borderId="4" xfId="43" applyNumberFormat="1" applyProtection="1">
      <alignment horizontal="right" wrapText="1"/>
      <protection hidden="1"/>
    </xf>
    <xf numFmtId="170" fontId="0" fillId="32" borderId="4" xfId="11" applyNumberFormat="1" applyFont="1" applyAlignment="1" applyProtection="1">
      <alignment horizontal="right"/>
      <protection hidden="1"/>
    </xf>
    <xf numFmtId="167" fontId="3" fillId="33" borderId="4" xfId="50" applyNumberFormat="1" applyAlignment="1">
      <alignment wrapText="1"/>
    </xf>
    <xf numFmtId="0" fontId="41" fillId="2" borderId="8" xfId="52" applyBorder="1" applyAlignment="1">
      <alignment horizontal="right"/>
    </xf>
    <xf numFmtId="167" fontId="41" fillId="2" borderId="8" xfId="52" applyNumberFormat="1" applyBorder="1" applyAlignment="1">
      <alignment horizontal="right"/>
    </xf>
    <xf numFmtId="178" fontId="3" fillId="33" borderId="4" xfId="50" applyNumberFormat="1">
      <alignment horizontal="right" wrapText="1"/>
    </xf>
    <xf numFmtId="176" fontId="41" fillId="2" borderId="0" xfId="52" applyNumberFormat="1" applyAlignment="1" applyProtection="1">
      <alignment horizontal="right"/>
      <protection hidden="1"/>
    </xf>
    <xf numFmtId="168" fontId="41" fillId="2" borderId="0" xfId="52" applyNumberFormat="1" applyAlignment="1" applyProtection="1">
      <alignment horizontal="right"/>
      <protection hidden="1"/>
    </xf>
    <xf numFmtId="15" fontId="0" fillId="39" borderId="0" xfId="0" applyNumberFormat="1" applyFont="1">
      <alignment horizontal="center"/>
      <protection hidden="1"/>
    </xf>
    <xf numFmtId="0" fontId="0" fillId="39" borderId="0" xfId="0" applyFont="1" applyAlignment="1">
      <alignment horizontal="left"/>
      <protection hidden="1"/>
    </xf>
    <xf numFmtId="15" fontId="36" fillId="39" borderId="0" xfId="0" applyNumberFormat="1" applyFont="1">
      <alignment horizontal="center"/>
      <protection hidden="1"/>
    </xf>
    <xf numFmtId="0" fontId="43" fillId="39" borderId="0" xfId="0" applyFont="1" applyAlignment="1">
      <alignment horizontal="center" vertical="center"/>
      <protection hidden="1"/>
    </xf>
    <xf numFmtId="172" fontId="0" fillId="39" borderId="0" xfId="0" applyNumberFormat="1" applyAlignment="1" applyProtection="1"/>
    <xf numFmtId="49" fontId="10" fillId="4" borderId="0" xfId="53" applyNumberFormat="1" applyAlignment="1" applyProtection="1">
      <alignment horizontal="center"/>
      <protection hidden="1"/>
    </xf>
    <xf numFmtId="0" fontId="37" fillId="39" borderId="0" xfId="0" applyFont="1" applyAlignment="1" applyProtection="1">
      <alignment horizontal="right"/>
      <protection hidden="1"/>
    </xf>
    <xf numFmtId="0" fontId="0" fillId="39" borderId="0" xfId="0" applyFont="1" applyAlignment="1">
      <alignment horizontal="left" vertical="center"/>
      <protection hidden="1"/>
    </xf>
    <xf numFmtId="20" fontId="0" fillId="39" borderId="0" xfId="0" applyNumberFormat="1">
      <alignment horizontal="center"/>
      <protection hidden="1"/>
    </xf>
    <xf numFmtId="0" fontId="0" fillId="32" borderId="4" xfId="11" applyFont="1" applyProtection="1">
      <alignment horizontal="right"/>
      <protection hidden="1"/>
    </xf>
    <xf numFmtId="20" fontId="0" fillId="39" borderId="0" xfId="0" applyNumberFormat="1" applyAlignment="1">
      <alignment horizontal="right"/>
      <protection hidden="1"/>
    </xf>
    <xf numFmtId="0" fontId="3" fillId="32" borderId="4" xfId="11" applyAlignment="1">
      <alignment horizontal="right"/>
    </xf>
    <xf numFmtId="1" fontId="1" fillId="34" borderId="4" xfId="48" applyNumberFormat="1" applyAlignment="1">
      <alignment horizontal="right"/>
      <protection locked="0"/>
    </xf>
    <xf numFmtId="0" fontId="0" fillId="33" borderId="4" xfId="43" applyFont="1" applyAlignment="1" applyProtection="1">
      <alignment horizontal="right"/>
      <protection hidden="1"/>
    </xf>
    <xf numFmtId="0" fontId="3" fillId="33" borderId="4" xfId="43">
      <alignment horizontal="right" wrapText="1"/>
    </xf>
    <xf numFmtId="0" fontId="3" fillId="33" borderId="4" xfId="43" applyAlignment="1">
      <alignment horizontal="center" wrapText="1"/>
    </xf>
    <xf numFmtId="0" fontId="1" fillId="34" borderId="4" xfId="48" applyAlignment="1">
      <alignment horizontal="center"/>
      <protection locked="0"/>
    </xf>
    <xf numFmtId="0" fontId="41" fillId="2" borderId="0" xfId="52" applyFont="1" applyAlignment="1" applyProtection="1">
      <alignment horizontal="right"/>
      <protection hidden="1"/>
    </xf>
    <xf numFmtId="166" fontId="3" fillId="35" borderId="8" xfId="1" applyNumberFormat="1">
      <alignment horizontal="right"/>
    </xf>
    <xf numFmtId="166" fontId="3" fillId="35" borderId="8" xfId="1" applyNumberFormat="1" applyBorder="1">
      <alignment horizontal="right"/>
    </xf>
    <xf numFmtId="173" fontId="3" fillId="35" borderId="8" xfId="1" applyNumberFormat="1">
      <alignment horizontal="right"/>
    </xf>
    <xf numFmtId="0" fontId="1" fillId="34" borderId="4" xfId="48">
      <alignment horizontal="center"/>
      <protection locked="0"/>
    </xf>
    <xf numFmtId="0" fontId="1" fillId="34" borderId="4" xfId="48" applyAlignment="1">
      <alignment horizontal="left"/>
      <protection locked="0"/>
    </xf>
  </cellXfs>
  <cellStyles count="54">
    <cellStyle name="20% - Accent1" xfId="19" builtinId="30" hidden="1"/>
    <cellStyle name="20% - Accent2" xfId="23" builtinId="34" hidden="1"/>
    <cellStyle name="20% - Accent3" xfId="27" builtinId="38" hidden="1"/>
    <cellStyle name="20% - Accent4" xfId="31" builtinId="42" hidden="1"/>
    <cellStyle name="20% - Accent5" xfId="35" builtinId="46" hidden="1"/>
    <cellStyle name="20% - Accent6" xfId="39" builtinId="50" hidden="1"/>
    <cellStyle name="40% - Accent1" xfId="20" builtinId="31" hidden="1"/>
    <cellStyle name="40% - Accent2" xfId="24" builtinId="35" hidden="1"/>
    <cellStyle name="40% - Accent3" xfId="28" builtinId="39" hidden="1"/>
    <cellStyle name="40% - Accent4" xfId="32" builtinId="43" hidden="1"/>
    <cellStyle name="40% - Accent5" xfId="36" builtinId="47" hidden="1"/>
    <cellStyle name="40% - Accent6" xfId="40" builtinId="51" hidden="1"/>
    <cellStyle name="60% - Accent1" xfId="21" builtinId="32" hidden="1"/>
    <cellStyle name="60% - Accent2" xfId="25" builtinId="36" hidden="1"/>
    <cellStyle name="60% - Accent3" xfId="29" builtinId="40" hidden="1"/>
    <cellStyle name="60% - Accent4" xfId="33" builtinId="44" hidden="1"/>
    <cellStyle name="60% - Accent5" xfId="37" builtinId="48" hidden="1"/>
    <cellStyle name="60% - Accent6" xfId="41" builtinId="52" hidden="1"/>
    <cellStyle name="Accent1" xfId="18" builtinId="29" hidden="1"/>
    <cellStyle name="Accent2" xfId="22" builtinId="33" hidden="1" customBuiltin="1"/>
    <cellStyle name="Accent3" xfId="26" builtinId="37" hidden="1"/>
    <cellStyle name="Accent4" xfId="30" builtinId="41" hidden="1"/>
    <cellStyle name="Accent5" xfId="34" builtinId="45" hidden="1"/>
    <cellStyle name="Accent6" xfId="38" builtinId="49" hidden="1"/>
    <cellStyle name="Answer Centre" xfId="49"/>
    <cellStyle name="Answer Right" xfId="44"/>
    <cellStyle name="Bad" xfId="7" builtinId="27" hidden="1"/>
    <cellStyle name="Calculation" xfId="11" builtinId="22" customBuiltin="1"/>
    <cellStyle name="Check Cell" xfId="13" builtinId="23" hidden="1"/>
    <cellStyle name="Comma" xfId="47" builtinId="3"/>
    <cellStyle name="Currency" xfId="45" builtinId="4" hidden="1"/>
    <cellStyle name="Explanatory Text" xfId="16" builtinId="53" hidden="1"/>
    <cellStyle name="Good" xfId="6" builtinId="26" hidden="1"/>
    <cellStyle name="Good" xfId="52" builtinId="26" customBuiltin="1"/>
    <cellStyle name="Heading 1" xfId="2" builtinId="16" hidden="1"/>
    <cellStyle name="Heading 2" xfId="3" builtinId="17" hidden="1"/>
    <cellStyle name="Heading 3" xfId="4" builtinId="18" hidden="1"/>
    <cellStyle name="Heading 4" xfId="5" builtinId="19" hidden="1"/>
    <cellStyle name="Hyperlink" xfId="51" builtinId="8"/>
    <cellStyle name="Input" xfId="9" builtinId="20" hidden="1" customBuiltin="1"/>
    <cellStyle name="Input Centre" xfId="48"/>
    <cellStyle name="Input Header" xfId="43"/>
    <cellStyle name="INtermediate" xfId="1"/>
    <cellStyle name="Linked Cell" xfId="12" builtinId="24" hidden="1"/>
    <cellStyle name="Neutral" xfId="8" builtinId="28" hidden="1"/>
    <cellStyle name="Neutral" xfId="53" builtinId="28"/>
    <cellStyle name="Normal" xfId="0" builtinId="0" customBuiltin="1"/>
    <cellStyle name="Note" xfId="15" builtinId="10" hidden="1" customBuiltin="1"/>
    <cellStyle name="Note header" xfId="50"/>
    <cellStyle name="Output" xfId="10" builtinId="21" hidden="1"/>
    <cellStyle name="Title" xfId="42" builtinId="15" hidden="1" customBuiltin="1"/>
    <cellStyle name="Title" xfId="46"/>
    <cellStyle name="Total" xfId="17" builtinId="25" hidden="1"/>
    <cellStyle name="Warning Text" xfId="14" builtinId="11" hidden="1"/>
  </cellStyles>
  <dxfs count="1">
    <dxf>
      <font>
        <b/>
        <i val="0"/>
        <color theme="9"/>
      </font>
      <fill>
        <patternFill>
          <bgColor theme="1"/>
        </patternFill>
      </fill>
    </dxf>
  </dxfs>
  <tableStyles count="0" defaultTableStyle="TableStyleMedium2" defaultPivotStyle="PivotStyleLight16"/>
  <colors>
    <mruColors>
      <color rgb="FFFFFFDB"/>
      <color rgb="FFF4DCDC"/>
      <color rgb="FFFF99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onnections" Target="connection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queryTables/queryTable1.xml><?xml version="1.0" encoding="utf-8"?>
<queryTable xmlns="http://schemas.openxmlformats.org/spreadsheetml/2006/main" name="moonlat" backgroundRefresh="0" connectionId="18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moonlon_2" connectionId="19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moonlon_1" connectionId="20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Earth_L1" connectionId="7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Earth_R5" connectionId="17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Earth_R4" connectionId="16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Earth_R3" connectionId="15" autoFormatId="0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Earth_L0" connectionId="6" autoFormatId="0" applyNumberFormats="0" applyBorderFormats="0" applyFontFormats="1" applyPatternFormats="1" applyAlignmentFormats="0" applyWidthHeightFormats="0"/>
</file>

<file path=xl/queryTables/queryTable9.xml><?xml version="1.0" encoding="utf-8"?>
<queryTable xmlns="http://schemas.openxmlformats.org/spreadsheetml/2006/main" name="Earth_L3" connectionId="9" autoFormatId="0" applyNumberFormats="0" applyBorderFormats="0" applyFontFormats="1" applyPatternFormats="1" applyAlignmentFormats="0" applyWidthHeightFormats="0"/>
</file>

<file path=xl/queryTables/queryTable10.xml><?xml version="1.0" encoding="utf-8"?>
<queryTable xmlns="http://schemas.openxmlformats.org/spreadsheetml/2006/main" name="Earth_B2" connectionId="3" autoFormatId="0" applyNumberFormats="0" applyBorderFormats="0" applyFontFormats="1" applyPatternFormats="1" applyAlignmentFormats="0" applyWidthHeightFormats="0"/>
</file>

<file path=xl/queryTables/queryTable11.xml><?xml version="1.0" encoding="utf-8"?>
<queryTable xmlns="http://schemas.openxmlformats.org/spreadsheetml/2006/main" name="Earth_L5" connectionId="11" autoFormatId="0" applyNumberFormats="0" applyBorderFormats="0" applyFontFormats="1" applyPatternFormats="1" applyAlignmentFormats="0" applyWidthHeightFormats="0"/>
</file>

<file path=xl/queryTables/queryTable12.xml><?xml version="1.0" encoding="utf-8"?>
<queryTable xmlns="http://schemas.openxmlformats.org/spreadsheetml/2006/main" name="Earth_R2" connectionId="14" autoFormatId="0" applyNumberFormats="0" applyBorderFormats="0" applyFontFormats="1" applyPatternFormats="1" applyAlignmentFormats="0" applyWidthHeightFormats="0"/>
</file>

<file path=xl/queryTables/queryTable13.xml><?xml version="1.0" encoding="utf-8"?>
<queryTable xmlns="http://schemas.openxmlformats.org/spreadsheetml/2006/main" name="Earth_B0" connectionId="1" autoFormatId="0" applyNumberFormats="0" applyBorderFormats="0" applyFontFormats="1" applyPatternFormats="1" applyAlignmentFormats="0" applyWidthHeightFormats="0"/>
</file>

<file path=xl/queryTables/queryTable14.xml><?xml version="1.0" encoding="utf-8"?>
<queryTable xmlns="http://schemas.openxmlformats.org/spreadsheetml/2006/main" name="Earth_B4" connectionId="5" autoFormatId="0" applyNumberFormats="0" applyBorderFormats="0" applyFontFormats="1" applyPatternFormats="1" applyAlignmentFormats="0" applyWidthHeightFormats="0"/>
</file>

<file path=xl/queryTables/queryTable15.xml><?xml version="1.0" encoding="utf-8"?>
<queryTable xmlns="http://schemas.openxmlformats.org/spreadsheetml/2006/main" name="Earth_R1" connectionId="13" autoFormatId="0" applyNumberFormats="0" applyBorderFormats="0" applyFontFormats="1" applyPatternFormats="1" applyAlignmentFormats="0" applyWidthHeightFormats="0"/>
</file>

<file path=xl/queryTables/queryTable16.xml><?xml version="1.0" encoding="utf-8"?>
<queryTable xmlns="http://schemas.openxmlformats.org/spreadsheetml/2006/main" name="Earth_B3" connectionId="4" autoFormatId="0" applyNumberFormats="0" applyBorderFormats="0" applyFontFormats="1" applyPatternFormats="1" applyAlignmentFormats="0" applyWidthHeightFormats="0"/>
</file>

<file path=xl/queryTables/queryTable17.xml><?xml version="1.0" encoding="utf-8"?>
<queryTable xmlns="http://schemas.openxmlformats.org/spreadsheetml/2006/main" name="Earth_B1" connectionId="2" autoFormatId="0" applyNumberFormats="0" applyBorderFormats="0" applyFontFormats="1" applyPatternFormats="1" applyAlignmentFormats="0" applyWidthHeightFormats="0"/>
</file>

<file path=xl/queryTables/queryTable18.xml><?xml version="1.0" encoding="utf-8"?>
<queryTable xmlns="http://schemas.openxmlformats.org/spreadsheetml/2006/main" name="Earth_L2" connectionId="8" autoFormatId="0" applyNumberFormats="0" applyBorderFormats="0" applyFontFormats="1" applyPatternFormats="1" applyAlignmentFormats="0" applyWidthHeightFormats="0"/>
</file>

<file path=xl/queryTables/queryTable19.xml><?xml version="1.0" encoding="utf-8"?>
<queryTable xmlns="http://schemas.openxmlformats.org/spreadsheetml/2006/main" name="Earth_L4" connectionId="10" autoFormatId="0" applyNumberFormats="0" applyBorderFormats="0" applyFontFormats="1" applyPatternFormats="1" applyAlignmentFormats="0" applyWidthHeightFormats="0"/>
</file>

<file path=xl/queryTables/queryTable20.xml><?xml version="1.0" encoding="utf-8"?>
<queryTable xmlns="http://schemas.openxmlformats.org/spreadsheetml/2006/main" name="Earth_R0" connectionId="12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2.arnes.si/~gljsentvid10/sidereal.htm" TargetMode="Externa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printerSettings" Target="../printerSettings/printerSettings4.bin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rinterSettings" Target="../printerSettings/printerSettings5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printerSettings" Target="../printerSettings/printerSettings9.bin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printerSettings" Target="../printerSettings/printerSettings11.bin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printerSettings" Target="../printerSettings/printerSettings13.bin"/><Relationship Id="rId1" Type="http://schemas.openxmlformats.org/officeDocument/2006/relationships/printerSettings" Target="../printerSettings/printerSettings12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5.bin"/><Relationship Id="rId1" Type="http://schemas.openxmlformats.org/officeDocument/2006/relationships/printerSettings" Target="../printerSettings/printerSettings14.bin"/><Relationship Id="rId4" Type="http://schemas.openxmlformats.org/officeDocument/2006/relationships/comments" Target="../comments5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1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6.bin"/><Relationship Id="rId6" Type="http://schemas.openxmlformats.org/officeDocument/2006/relationships/comments" Target="../comments6.xml"/><Relationship Id="rId5" Type="http://schemas.openxmlformats.org/officeDocument/2006/relationships/queryTable" Target="../queryTables/queryTable3.xml"/><Relationship Id="rId4" Type="http://schemas.openxmlformats.org/officeDocument/2006/relationships/queryTable" Target="../queryTables/queryTable2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8.bin"/><Relationship Id="rId1" Type="http://schemas.openxmlformats.org/officeDocument/2006/relationships/printerSettings" Target="../printerSettings/printerSettings17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queryTable" Target="../queryTables/queryTable9.xml"/><Relationship Id="rId13" Type="http://schemas.openxmlformats.org/officeDocument/2006/relationships/queryTable" Target="../queryTables/queryTable14.xml"/><Relationship Id="rId18" Type="http://schemas.openxmlformats.org/officeDocument/2006/relationships/queryTable" Target="../queryTables/queryTable19.xml"/><Relationship Id="rId3" Type="http://schemas.openxmlformats.org/officeDocument/2006/relationships/queryTable" Target="../queryTables/queryTable4.xml"/><Relationship Id="rId7" Type="http://schemas.openxmlformats.org/officeDocument/2006/relationships/queryTable" Target="../queryTables/queryTable8.xml"/><Relationship Id="rId12" Type="http://schemas.openxmlformats.org/officeDocument/2006/relationships/queryTable" Target="../queryTables/queryTable13.xml"/><Relationship Id="rId17" Type="http://schemas.openxmlformats.org/officeDocument/2006/relationships/queryTable" Target="../queryTables/queryTable18.xml"/><Relationship Id="rId2" Type="http://schemas.openxmlformats.org/officeDocument/2006/relationships/printerSettings" Target="../printerSettings/printerSettings20.bin"/><Relationship Id="rId16" Type="http://schemas.openxmlformats.org/officeDocument/2006/relationships/queryTable" Target="../queryTables/queryTable17.xml"/><Relationship Id="rId1" Type="http://schemas.openxmlformats.org/officeDocument/2006/relationships/printerSettings" Target="../printerSettings/printerSettings19.bin"/><Relationship Id="rId6" Type="http://schemas.openxmlformats.org/officeDocument/2006/relationships/queryTable" Target="../queryTables/queryTable7.xml"/><Relationship Id="rId11" Type="http://schemas.openxmlformats.org/officeDocument/2006/relationships/queryTable" Target="../queryTables/queryTable12.xml"/><Relationship Id="rId5" Type="http://schemas.openxmlformats.org/officeDocument/2006/relationships/queryTable" Target="../queryTables/queryTable6.xml"/><Relationship Id="rId15" Type="http://schemas.openxmlformats.org/officeDocument/2006/relationships/queryTable" Target="../queryTables/queryTable16.xml"/><Relationship Id="rId10" Type="http://schemas.openxmlformats.org/officeDocument/2006/relationships/queryTable" Target="../queryTables/queryTable11.xml"/><Relationship Id="rId19" Type="http://schemas.openxmlformats.org/officeDocument/2006/relationships/queryTable" Target="../queryTables/queryTable20.xml"/><Relationship Id="rId4" Type="http://schemas.openxmlformats.org/officeDocument/2006/relationships/queryTable" Target="../queryTables/queryTable5.xml"/><Relationship Id="rId9" Type="http://schemas.openxmlformats.org/officeDocument/2006/relationships/queryTable" Target="../queryTables/queryTable10.xml"/><Relationship Id="rId14" Type="http://schemas.openxmlformats.org/officeDocument/2006/relationships/queryTable" Target="../queryTables/queryTable15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2.bin"/><Relationship Id="rId1" Type="http://schemas.openxmlformats.org/officeDocument/2006/relationships/printerSettings" Target="../printerSettings/printerSettings21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printerSettings" Target="../printerSettings/printerSettings24.bin"/><Relationship Id="rId1" Type="http://schemas.openxmlformats.org/officeDocument/2006/relationships/printerSettings" Target="../printerSettings/printerSettings23.bin"/><Relationship Id="rId4" Type="http://schemas.openxmlformats.org/officeDocument/2006/relationships/comments" Target="../comments7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1"/>
  <sheetViews>
    <sheetView topLeftCell="A4" zoomScale="145" zoomScaleNormal="145" workbookViewId="0">
      <selection activeCell="E13" sqref="E13"/>
    </sheetView>
  </sheetViews>
  <sheetFormatPr defaultColWidth="9.26953125" defaultRowHeight="12.5" x14ac:dyDescent="0.25"/>
  <cols>
    <col min="1" max="4" width="9.26953125" customWidth="1"/>
    <col min="5" max="5" width="11.1796875" customWidth="1"/>
    <col min="6" max="6" width="14.81640625" customWidth="1"/>
    <col min="7" max="7" width="14.26953125" customWidth="1"/>
    <col min="8" max="8" width="11.7265625" customWidth="1"/>
    <col min="9" max="9" width="10.7265625" customWidth="1"/>
    <col min="10" max="10" width="9.26953125" customWidth="1"/>
    <col min="11" max="11" width="12.08984375" bestFit="1" customWidth="1"/>
    <col min="12" max="12" width="9.26953125" customWidth="1"/>
    <col min="13" max="13" width="11.08984375" customWidth="1"/>
    <col min="14" max="26" width="9.26953125" customWidth="1"/>
  </cols>
  <sheetData>
    <row r="1" spans="1:13" ht="18" x14ac:dyDescent="0.4">
      <c r="A1" s="3" t="s">
        <v>308</v>
      </c>
    </row>
    <row r="2" spans="1:13" x14ac:dyDescent="0.25">
      <c r="A2" s="4" t="s">
        <v>542</v>
      </c>
      <c r="B2" s="4"/>
      <c r="C2" s="4"/>
      <c r="D2" s="4"/>
    </row>
    <row r="3" spans="1:13" ht="13" x14ac:dyDescent="0.3">
      <c r="B3" s="178" t="s">
        <v>647</v>
      </c>
      <c r="C3" s="178"/>
      <c r="D3" s="178"/>
      <c r="E3" s="180" t="s">
        <v>600</v>
      </c>
      <c r="F3" s="178"/>
      <c r="G3" s="178" t="s">
        <v>601</v>
      </c>
      <c r="H3" s="178"/>
      <c r="I3" s="180" t="s">
        <v>576</v>
      </c>
      <c r="J3" s="178"/>
      <c r="K3" s="178"/>
      <c r="L3" s="180" t="s">
        <v>575</v>
      </c>
      <c r="M3" s="178"/>
    </row>
    <row r="4" spans="1:13" x14ac:dyDescent="0.25">
      <c r="A4" s="130" t="s">
        <v>126</v>
      </c>
      <c r="B4" s="2" t="s">
        <v>530</v>
      </c>
      <c r="C4" s="2" t="s">
        <v>531</v>
      </c>
      <c r="D4" s="2"/>
      <c r="E4" t="s">
        <v>596</v>
      </c>
      <c r="F4" s="176" t="s">
        <v>531</v>
      </c>
      <c r="G4" s="176" t="s">
        <v>355</v>
      </c>
      <c r="H4" s="129" t="s">
        <v>603</v>
      </c>
      <c r="I4" s="176" t="s">
        <v>530</v>
      </c>
      <c r="J4" s="176" t="s">
        <v>531</v>
      </c>
      <c r="L4" s="176" t="s">
        <v>530</v>
      </c>
      <c r="M4" s="176" t="s">
        <v>531</v>
      </c>
    </row>
    <row r="5" spans="1:13" x14ac:dyDescent="0.25">
      <c r="A5" s="130" t="s">
        <v>300</v>
      </c>
      <c r="B5" s="2" t="s">
        <v>532</v>
      </c>
      <c r="C5" s="2" t="s">
        <v>533</v>
      </c>
      <c r="D5" s="2"/>
      <c r="E5" t="s">
        <v>594</v>
      </c>
      <c r="F5" s="176" t="s">
        <v>533</v>
      </c>
      <c r="I5" s="176" t="s">
        <v>532</v>
      </c>
      <c r="J5" s="176" t="s">
        <v>533</v>
      </c>
      <c r="L5" s="2" t="s">
        <v>560</v>
      </c>
      <c r="M5" s="2" t="s">
        <v>561</v>
      </c>
    </row>
    <row r="6" spans="1:13" x14ac:dyDescent="0.25">
      <c r="A6" s="130" t="s">
        <v>401</v>
      </c>
      <c r="B6" s="2" t="s">
        <v>518</v>
      </c>
      <c r="C6" s="2" t="s">
        <v>519</v>
      </c>
      <c r="D6" s="2"/>
      <c r="E6" t="s">
        <v>593</v>
      </c>
      <c r="F6" s="176" t="s">
        <v>519</v>
      </c>
      <c r="I6" t="s">
        <v>585</v>
      </c>
      <c r="J6" t="s">
        <v>586</v>
      </c>
      <c r="L6" s="2" t="s">
        <v>562</v>
      </c>
      <c r="M6" s="2" t="s">
        <v>563</v>
      </c>
    </row>
    <row r="7" spans="1:13" x14ac:dyDescent="0.25">
      <c r="A7" s="130" t="s">
        <v>301</v>
      </c>
      <c r="B7" s="2" t="s">
        <v>521</v>
      </c>
      <c r="C7" s="2" t="s">
        <v>522</v>
      </c>
      <c r="D7" s="2"/>
      <c r="E7" t="s">
        <v>564</v>
      </c>
      <c r="F7" s="176" t="s">
        <v>522</v>
      </c>
      <c r="I7" s="176" t="s">
        <v>521</v>
      </c>
      <c r="J7" s="176" t="s">
        <v>522</v>
      </c>
      <c r="L7" s="2" t="s">
        <v>564</v>
      </c>
      <c r="M7" s="176" t="s">
        <v>522</v>
      </c>
    </row>
    <row r="8" spans="1:13" x14ac:dyDescent="0.25">
      <c r="A8" s="130" t="s">
        <v>302</v>
      </c>
      <c r="B8" s="2" t="s">
        <v>524</v>
      </c>
      <c r="C8" s="2" t="s">
        <v>525</v>
      </c>
      <c r="D8" s="2"/>
      <c r="E8" s="129" t="s">
        <v>592</v>
      </c>
      <c r="F8" s="176" t="s">
        <v>525</v>
      </c>
      <c r="I8" s="176" t="s">
        <v>524</v>
      </c>
      <c r="J8" s="176" t="s">
        <v>525</v>
      </c>
      <c r="L8" s="2" t="s">
        <v>565</v>
      </c>
      <c r="M8" s="176" t="s">
        <v>525</v>
      </c>
    </row>
    <row r="9" spans="1:13" x14ac:dyDescent="0.25">
      <c r="A9" s="130" t="s">
        <v>303</v>
      </c>
      <c r="B9" s="2" t="s">
        <v>526</v>
      </c>
      <c r="C9" s="2" t="s">
        <v>527</v>
      </c>
      <c r="D9" s="2"/>
      <c r="E9" t="s">
        <v>591</v>
      </c>
      <c r="F9" s="176" t="s">
        <v>527</v>
      </c>
      <c r="I9" s="176" t="s">
        <v>526</v>
      </c>
      <c r="J9" s="176" t="s">
        <v>527</v>
      </c>
      <c r="L9" s="2" t="s">
        <v>566</v>
      </c>
      <c r="M9" s="176" t="s">
        <v>527</v>
      </c>
    </row>
    <row r="10" spans="1:13" x14ac:dyDescent="0.25">
      <c r="A10" s="130" t="s">
        <v>304</v>
      </c>
      <c r="B10" s="2" t="s">
        <v>567</v>
      </c>
      <c r="C10" s="2" t="s">
        <v>568</v>
      </c>
      <c r="D10" s="2"/>
      <c r="E10" t="s">
        <v>590</v>
      </c>
      <c r="F10" s="176" t="s">
        <v>568</v>
      </c>
      <c r="I10" s="176" t="s">
        <v>567</v>
      </c>
      <c r="J10" s="176" t="s">
        <v>584</v>
      </c>
      <c r="L10" s="2" t="s">
        <v>569</v>
      </c>
      <c r="M10" s="176" t="s">
        <v>568</v>
      </c>
    </row>
    <row r="11" spans="1:13" x14ac:dyDescent="0.25">
      <c r="A11" s="130" t="s">
        <v>32</v>
      </c>
      <c r="B11" s="2" t="s">
        <v>528</v>
      </c>
      <c r="C11" s="2" t="s">
        <v>529</v>
      </c>
      <c r="D11" s="2"/>
      <c r="E11" t="s">
        <v>595</v>
      </c>
      <c r="F11" s="176" t="s">
        <v>529</v>
      </c>
      <c r="I11" t="s">
        <v>609</v>
      </c>
      <c r="J11" s="176" t="s">
        <v>529</v>
      </c>
      <c r="L11" t="s">
        <v>571</v>
      </c>
      <c r="M11" s="176" t="s">
        <v>529</v>
      </c>
    </row>
    <row r="12" spans="1:13" x14ac:dyDescent="0.25">
      <c r="A12" s="130" t="s">
        <v>71</v>
      </c>
      <c r="B12" t="s">
        <v>573</v>
      </c>
      <c r="C12" t="s">
        <v>572</v>
      </c>
      <c r="E12" t="s">
        <v>597</v>
      </c>
      <c r="F12" t="s">
        <v>641</v>
      </c>
      <c r="I12" s="176" t="s">
        <v>573</v>
      </c>
      <c r="J12" s="176" t="s">
        <v>572</v>
      </c>
      <c r="L12" t="s">
        <v>574</v>
      </c>
      <c r="M12" s="176" t="s">
        <v>572</v>
      </c>
    </row>
    <row r="13" spans="1:13" s="2" customFormat="1" x14ac:dyDescent="0.25">
      <c r="A13" s="130" t="s">
        <v>83</v>
      </c>
      <c r="B13" s="2" t="s">
        <v>580</v>
      </c>
      <c r="C13" s="2" t="s">
        <v>581</v>
      </c>
      <c r="E13" s="2" t="s">
        <v>599</v>
      </c>
      <c r="F13" s="176" t="s">
        <v>581</v>
      </c>
      <c r="I13" s="2" t="s">
        <v>607</v>
      </c>
      <c r="J13" s="176" t="s">
        <v>578</v>
      </c>
      <c r="L13" s="2" t="s">
        <v>587</v>
      </c>
      <c r="M13" s="176" t="s">
        <v>581</v>
      </c>
    </row>
    <row r="14" spans="1:13" s="2" customFormat="1" x14ac:dyDescent="0.25">
      <c r="A14" s="130" t="s">
        <v>577</v>
      </c>
      <c r="B14" s="2" t="s">
        <v>583</v>
      </c>
      <c r="C14" s="2" t="s">
        <v>582</v>
      </c>
      <c r="E14" s="2" t="s">
        <v>598</v>
      </c>
      <c r="F14" s="2" t="s">
        <v>582</v>
      </c>
      <c r="I14" s="176" t="s">
        <v>579</v>
      </c>
      <c r="J14" s="2" t="s">
        <v>582</v>
      </c>
      <c r="L14" s="2" t="s">
        <v>588</v>
      </c>
      <c r="M14" s="2" t="s">
        <v>585</v>
      </c>
    </row>
    <row r="15" spans="1:13" s="2" customFormat="1" x14ac:dyDescent="0.25"/>
    <row r="16" spans="1:13" x14ac:dyDescent="0.25">
      <c r="A16" s="142" t="s">
        <v>589</v>
      </c>
      <c r="E16" s="175"/>
      <c r="G16" s="129"/>
    </row>
    <row r="17" spans="1:13" s="2" customFormat="1" x14ac:dyDescent="0.25">
      <c r="A17" s="142"/>
      <c r="E17" s="175"/>
      <c r="G17" s="129"/>
    </row>
    <row r="18" spans="1:13" s="2" customFormat="1" x14ac:dyDescent="0.25">
      <c r="A18" s="142"/>
      <c r="E18" s="175"/>
      <c r="G18" s="129"/>
    </row>
    <row r="19" spans="1:13" s="2" customFormat="1" x14ac:dyDescent="0.25">
      <c r="A19" s="142"/>
      <c r="E19" s="175"/>
      <c r="G19" s="129"/>
    </row>
    <row r="20" spans="1:13" ht="18" x14ac:dyDescent="0.4">
      <c r="A20" s="3" t="s">
        <v>309</v>
      </c>
    </row>
    <row r="21" spans="1:13" s="2" customFormat="1" x14ac:dyDescent="0.25">
      <c r="A21" s="4" t="s">
        <v>352</v>
      </c>
      <c r="B21" s="1"/>
      <c r="C21" s="1"/>
      <c r="D21" s="1"/>
      <c r="E21" s="1"/>
    </row>
    <row r="22" spans="1:13" s="2" customFormat="1" x14ac:dyDescent="0.25">
      <c r="A22" s="1" t="s">
        <v>341</v>
      </c>
      <c r="B22" s="1" t="s">
        <v>342</v>
      </c>
      <c r="C22" s="1" t="s">
        <v>343</v>
      </c>
      <c r="D22" s="1" t="s">
        <v>344</v>
      </c>
      <c r="E22" s="1" t="s">
        <v>340</v>
      </c>
    </row>
    <row r="23" spans="1:13" s="2" customFormat="1" x14ac:dyDescent="0.25">
      <c r="A23" s="1" t="s">
        <v>346</v>
      </c>
      <c r="B23" s="1" t="s">
        <v>347</v>
      </c>
      <c r="C23" s="1" t="s">
        <v>348</v>
      </c>
      <c r="D23" s="1" t="s">
        <v>349</v>
      </c>
      <c r="E23" s="1" t="s">
        <v>555</v>
      </c>
    </row>
    <row r="24" spans="1:13" ht="13" x14ac:dyDescent="0.3">
      <c r="A24" s="178"/>
      <c r="B24" s="179" t="s">
        <v>550</v>
      </c>
      <c r="C24" s="178"/>
      <c r="D24" s="178"/>
      <c r="E24" s="179" t="s">
        <v>559</v>
      </c>
      <c r="F24" s="178"/>
      <c r="G24" s="179" t="s">
        <v>353</v>
      </c>
      <c r="H24" s="178"/>
      <c r="I24" s="179" t="s">
        <v>354</v>
      </c>
      <c r="J24" s="178"/>
      <c r="K24" s="179" t="s">
        <v>551</v>
      </c>
      <c r="L24" s="178"/>
    </row>
    <row r="25" spans="1:13" x14ac:dyDescent="0.25">
      <c r="A25" s="2"/>
      <c r="B25" s="130" t="s">
        <v>552</v>
      </c>
      <c r="C25" s="2"/>
      <c r="D25" s="2"/>
      <c r="E25" s="130" t="s">
        <v>351</v>
      </c>
      <c r="G25" s="177" t="s">
        <v>355</v>
      </c>
      <c r="H25" s="176"/>
      <c r="I25" s="177" t="s">
        <v>355</v>
      </c>
      <c r="J25" s="176"/>
      <c r="K25" s="177" t="s">
        <v>530</v>
      </c>
      <c r="L25" s="176"/>
    </row>
    <row r="26" spans="1:13" x14ac:dyDescent="0.25">
      <c r="A26" s="2"/>
      <c r="B26" s="130" t="s">
        <v>553</v>
      </c>
      <c r="C26" s="2"/>
      <c r="D26" s="2"/>
      <c r="E26" s="177" t="s">
        <v>570</v>
      </c>
      <c r="G26" s="130" t="s">
        <v>603</v>
      </c>
      <c r="H26" s="2"/>
      <c r="I26" s="177" t="s">
        <v>357</v>
      </c>
      <c r="J26" s="2"/>
      <c r="K26" s="177" t="s">
        <v>531</v>
      </c>
      <c r="L26" s="2"/>
    </row>
    <row r="27" spans="1:13" x14ac:dyDescent="0.25">
      <c r="A27" s="2"/>
      <c r="B27" s="130" t="s">
        <v>554</v>
      </c>
      <c r="C27" s="2"/>
      <c r="D27" s="2"/>
      <c r="E27" s="130" t="s">
        <v>557</v>
      </c>
      <c r="G27" s="177" t="s">
        <v>356</v>
      </c>
      <c r="H27" s="2"/>
      <c r="I27" s="130" t="s">
        <v>606</v>
      </c>
      <c r="J27" s="2"/>
      <c r="K27" s="130"/>
      <c r="L27" s="2"/>
    </row>
    <row r="28" spans="1:13" x14ac:dyDescent="0.25">
      <c r="A28" s="2"/>
      <c r="B28" s="130" t="s">
        <v>345</v>
      </c>
      <c r="C28" s="2"/>
      <c r="D28" s="2"/>
      <c r="E28" s="177" t="s">
        <v>345</v>
      </c>
      <c r="G28" s="130">
        <v>64.7</v>
      </c>
      <c r="H28" s="2"/>
      <c r="I28" s="177">
        <v>64.45</v>
      </c>
      <c r="J28" s="2"/>
      <c r="K28" s="177">
        <v>64.5</v>
      </c>
      <c r="L28" s="2"/>
    </row>
    <row r="29" spans="1:13" x14ac:dyDescent="0.25">
      <c r="A29" s="2"/>
      <c r="B29" s="130" t="s">
        <v>350</v>
      </c>
      <c r="C29" s="2"/>
      <c r="D29" s="2"/>
      <c r="E29" s="177" t="s">
        <v>350</v>
      </c>
      <c r="G29" s="130" t="s">
        <v>604</v>
      </c>
      <c r="H29" s="2"/>
      <c r="I29" s="177" t="s">
        <v>358</v>
      </c>
      <c r="J29" s="2"/>
      <c r="K29" s="130"/>
      <c r="L29" s="2"/>
    </row>
    <row r="30" spans="1:13" x14ac:dyDescent="0.25">
      <c r="A30" s="2"/>
      <c r="B30" s="130" t="s">
        <v>556</v>
      </c>
      <c r="C30" s="2"/>
      <c r="D30" s="2"/>
      <c r="E30" s="130" t="s">
        <v>558</v>
      </c>
      <c r="G30" s="130" t="s">
        <v>605</v>
      </c>
      <c r="H30" s="2"/>
      <c r="I30" s="177" t="s">
        <v>602</v>
      </c>
      <c r="J30" s="2"/>
      <c r="K30" s="130" t="s">
        <v>608</v>
      </c>
      <c r="L30" s="2"/>
    </row>
    <row r="31" spans="1:13" x14ac:dyDescent="0.25">
      <c r="A31" s="142" t="s">
        <v>643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</row>
    <row r="33" spans="1:14" ht="18" x14ac:dyDescent="0.4">
      <c r="A33" s="3" t="s">
        <v>610</v>
      </c>
    </row>
    <row r="34" spans="1:14" x14ac:dyDescent="0.25">
      <c r="A34" s="181" t="s">
        <v>623</v>
      </c>
      <c r="B34" s="142" t="s">
        <v>616</v>
      </c>
    </row>
    <row r="35" spans="1:14" x14ac:dyDescent="0.25">
      <c r="A35" s="181" t="s">
        <v>615</v>
      </c>
      <c r="B35" s="182" t="s">
        <v>617</v>
      </c>
    </row>
    <row r="36" spans="1:14" x14ac:dyDescent="0.25">
      <c r="A36" s="142" t="s">
        <v>611</v>
      </c>
    </row>
    <row r="37" spans="1:14" ht="13" x14ac:dyDescent="0.3">
      <c r="A37" s="142" t="s">
        <v>612</v>
      </c>
      <c r="D37" t="s">
        <v>613</v>
      </c>
      <c r="F37" s="179" t="s">
        <v>494</v>
      </c>
      <c r="G37" s="179" t="s">
        <v>624</v>
      </c>
      <c r="H37" s="179" t="s">
        <v>614</v>
      </c>
      <c r="I37" s="179" t="s">
        <v>354</v>
      </c>
      <c r="J37" s="179"/>
      <c r="K37" s="179" t="s">
        <v>620</v>
      </c>
      <c r="L37" s="179"/>
      <c r="M37" s="179" t="s">
        <v>627</v>
      </c>
      <c r="N37" s="178"/>
    </row>
    <row r="38" spans="1:14" x14ac:dyDescent="0.25">
      <c r="I38" s="142" t="s">
        <v>619</v>
      </c>
      <c r="K38" s="130" t="s">
        <v>621</v>
      </c>
      <c r="M38" s="130" t="s">
        <v>618</v>
      </c>
    </row>
    <row r="39" spans="1:14" ht="14" x14ac:dyDescent="0.3">
      <c r="D39" s="178"/>
      <c r="E39" s="179" t="s">
        <v>622</v>
      </c>
      <c r="F39" s="183">
        <v>174.77457000000001</v>
      </c>
      <c r="G39" s="184">
        <v>174.774573</v>
      </c>
      <c r="H39" s="184">
        <v>174.77111600000001</v>
      </c>
      <c r="I39" s="184">
        <f>174+46/60+28.5/3600</f>
        <v>174.77458333333334</v>
      </c>
      <c r="J39" s="184"/>
      <c r="K39" s="184">
        <f>174 +  46.2/60</f>
        <v>174.77</v>
      </c>
      <c r="L39" s="184"/>
      <c r="M39" s="184">
        <f>(11 +39/60 + 5.8974/3600)*15</f>
        <v>174.7745725</v>
      </c>
    </row>
    <row r="40" spans="1:14" ht="13" x14ac:dyDescent="0.3">
      <c r="D40" s="178"/>
      <c r="E40" s="179" t="s">
        <v>625</v>
      </c>
      <c r="F40" s="184">
        <f>F39-M39</f>
        <v>-2.4999999936881068E-6</v>
      </c>
      <c r="G40" s="184">
        <f>G39-M39</f>
        <v>4.9999999873762135E-7</v>
      </c>
      <c r="H40" s="184">
        <f>H39-M39</f>
        <v>-3.4564999999986412E-3</v>
      </c>
      <c r="I40" s="184">
        <f>I39-M39</f>
        <v>1.0833333334403505E-5</v>
      </c>
      <c r="J40" s="184"/>
      <c r="K40" s="184">
        <f>K39-M39</f>
        <v>-4.5724999999947613E-3</v>
      </c>
      <c r="L40" s="184"/>
      <c r="M40" s="184">
        <f>M39-M39</f>
        <v>0</v>
      </c>
    </row>
    <row r="41" spans="1:14" ht="15.5" x14ac:dyDescent="0.35">
      <c r="D41" s="178"/>
      <c r="E41" s="179" t="s">
        <v>626</v>
      </c>
      <c r="F41" s="185">
        <f>F40*3600</f>
        <v>-8.9999999772771844E-3</v>
      </c>
      <c r="G41" s="185">
        <f>G40*3600</f>
        <v>1.7999999954554369E-3</v>
      </c>
      <c r="H41" s="186">
        <f>H40*3600</f>
        <v>-12.443399999995108</v>
      </c>
      <c r="I41" s="185">
        <f>I40*3600</f>
        <v>3.900000000385262E-2</v>
      </c>
      <c r="J41" s="187"/>
      <c r="K41" s="186">
        <f>K40*3600</f>
        <v>-16.460999999981141</v>
      </c>
      <c r="L41" s="187"/>
      <c r="M41" s="185">
        <f>M40*3600</f>
        <v>0</v>
      </c>
    </row>
  </sheetData>
  <sheetProtection sheet="1" objects="1" scenarios="1"/>
  <customSheetViews>
    <customSheetView guid="{CF7DD578-E3A2-43CE-B6A7-FBD754B1EE99}" scale="145" hiddenRows="1" hiddenColumns="1">
      <selection activeCell="C6" sqref="C6"/>
      <pageMargins left="0.7" right="0.7" top="0.75" bottom="0.75" header="0.3" footer="0.3"/>
      <pageSetup paperSize="9" orientation="portrait" horizontalDpi="0" verticalDpi="0" r:id="rId1"/>
    </customSheetView>
  </customSheetViews>
  <hyperlinks>
    <hyperlink ref="B35" r:id="rId2"/>
  </hyperlinks>
  <pageMargins left="0.7" right="0.7" top="0.75" bottom="0.75" header="0.3" footer="0.3"/>
  <pageSetup paperSize="9" orientation="portrait" horizontalDpi="0" verticalDpi="0"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/>
  </sheetPr>
  <dimension ref="A1:AE51"/>
  <sheetViews>
    <sheetView tabSelected="1" zoomScale="130" zoomScaleNormal="130" workbookViewId="0">
      <selection activeCell="E6" sqref="E6"/>
    </sheetView>
  </sheetViews>
  <sheetFormatPr defaultColWidth="8.7265625" defaultRowHeight="12.5" x14ac:dyDescent="0.25"/>
  <cols>
    <col min="1" max="1" width="3.36328125" customWidth="1"/>
    <col min="2" max="2" width="3.1796875" customWidth="1"/>
    <col min="3" max="3" width="5.81640625" customWidth="1"/>
    <col min="4" max="5" width="12.7265625" customWidth="1"/>
    <col min="6" max="6" width="11.1796875" customWidth="1"/>
    <col min="7" max="7" width="11.81640625" customWidth="1"/>
    <col min="8" max="8" width="14.08984375" customWidth="1"/>
    <col min="9" max="9" width="13.36328125" customWidth="1"/>
    <col min="10" max="10" width="10.6328125" customWidth="1"/>
    <col min="11" max="12" width="11.26953125" customWidth="1"/>
    <col min="13" max="13" width="11.1796875" customWidth="1"/>
    <col min="14" max="14" width="3.54296875" customWidth="1"/>
    <col min="15" max="15" width="8.7265625" customWidth="1"/>
    <col min="16" max="18" width="8.7265625" hidden="1" customWidth="1"/>
    <col min="19" max="26" width="8.7265625" customWidth="1"/>
  </cols>
  <sheetData>
    <row r="1" spans="1:31" s="6" customFormat="1" x14ac:dyDescent="0.25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31" s="6" customFormat="1" ht="20" customHeight="1" x14ac:dyDescent="0.4">
      <c r="A2" s="2"/>
      <c r="B2" s="1"/>
      <c r="C2" s="1"/>
      <c r="D2" s="231" t="s">
        <v>630</v>
      </c>
      <c r="E2" s="189" t="s">
        <v>814</v>
      </c>
      <c r="F2" s="4"/>
      <c r="G2" s="4"/>
      <c r="H2" s="4"/>
      <c r="I2" s="4"/>
      <c r="J2" s="4"/>
      <c r="K2" s="1"/>
      <c r="L2" s="5" t="s">
        <v>818</v>
      </c>
      <c r="M2" s="194">
        <v>42458</v>
      </c>
      <c r="N2" s="1"/>
      <c r="O2" s="2"/>
      <c r="S2" s="209"/>
      <c r="T2" s="209"/>
      <c r="U2" s="209"/>
      <c r="V2" s="209"/>
      <c r="W2" s="209"/>
      <c r="X2" s="209"/>
      <c r="Y2" s="209"/>
      <c r="Z2" s="209"/>
      <c r="AA2" s="209"/>
      <c r="AB2" s="209"/>
      <c r="AC2" s="209"/>
      <c r="AD2" s="209"/>
      <c r="AE2" s="209"/>
    </row>
    <row r="3" spans="1:31" s="6" customFormat="1" ht="12.5" customHeight="1" x14ac:dyDescent="0.25">
      <c r="A3" s="2"/>
      <c r="B3" s="1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1"/>
      <c r="O3" s="2"/>
      <c r="S3" s="209"/>
      <c r="T3" s="209"/>
      <c r="AE3" s="209"/>
    </row>
    <row r="4" spans="1:31" s="6" customFormat="1" ht="20" customHeight="1" x14ac:dyDescent="0.4">
      <c r="A4" s="2"/>
      <c r="B4" s="1"/>
      <c r="C4" s="8"/>
      <c r="D4" s="3" t="s">
        <v>368</v>
      </c>
      <c r="E4" s="8"/>
      <c r="F4" s="7"/>
      <c r="G4" s="8"/>
      <c r="H4" s="8"/>
      <c r="I4" s="8"/>
      <c r="J4" s="8"/>
      <c r="K4" s="101"/>
      <c r="L4" s="102" t="s">
        <v>419</v>
      </c>
      <c r="N4" s="1"/>
      <c r="O4" s="2"/>
      <c r="Q4" s="2" t="s">
        <v>646</v>
      </c>
      <c r="S4" s="209"/>
      <c r="T4" s="209"/>
      <c r="AE4" s="209"/>
    </row>
    <row r="5" spans="1:31" s="6" customFormat="1" ht="12.5" customHeight="1" x14ac:dyDescent="0.3">
      <c r="A5" s="2"/>
      <c r="B5" s="1"/>
      <c r="C5" s="8"/>
      <c r="D5" s="10" t="s">
        <v>487</v>
      </c>
      <c r="E5" s="10" t="s">
        <v>488</v>
      </c>
      <c r="F5" s="10" t="s">
        <v>489</v>
      </c>
      <c r="G5" s="10" t="s">
        <v>490</v>
      </c>
      <c r="H5" s="124" t="s">
        <v>327</v>
      </c>
      <c r="I5" s="124" t="s">
        <v>328</v>
      </c>
      <c r="J5" s="8"/>
      <c r="K5" s="68"/>
      <c r="L5" s="68"/>
      <c r="M5" s="68" t="str">
        <f>TEXT(G6,"00")&amp;":"&amp;TEXT(H6,"00")&amp;":" &amp; TEXT(I6,"00") &amp;" " &amp; CHOOSE(WEEKDAY(I7),"Sunday","Monday","Tuesday","Wednesday","Thursday","Friday","Saturday")  &amp; " " &amp;   IF(MONTH(I7)=E6,  TEXT(F6,"00") &amp; " " &amp; CHOOSE(MONTH(I7),"January","February","March","April","May","June","July","August","September","October","November","December"),"DATE ERROR") &amp; " " &amp; TEXT(D6,0)</f>
        <v>20:26:08 Tuesday 29 March 2016</v>
      </c>
      <c r="N5" s="1"/>
      <c r="O5" s="2"/>
      <c r="P5" s="2" t="s">
        <v>3</v>
      </c>
      <c r="Q5" s="2" t="s">
        <v>13</v>
      </c>
      <c r="R5" s="2" t="s">
        <v>307</v>
      </c>
      <c r="S5" s="209"/>
      <c r="T5" s="209"/>
      <c r="AE5" s="209"/>
    </row>
    <row r="6" spans="1:31" s="6" customFormat="1" ht="12.5" customHeight="1" x14ac:dyDescent="0.25">
      <c r="A6" s="2"/>
      <c r="B6" s="1"/>
      <c r="C6" s="8"/>
      <c r="D6" s="60">
        <v>2016</v>
      </c>
      <c r="E6" s="61">
        <v>3</v>
      </c>
      <c r="F6" s="61">
        <v>29</v>
      </c>
      <c r="G6" s="61">
        <v>20</v>
      </c>
      <c r="H6" s="61">
        <v>26</v>
      </c>
      <c r="I6" s="61">
        <v>8</v>
      </c>
      <c r="J6" s="2"/>
      <c r="K6" s="8"/>
      <c r="L6" s="100" t="s">
        <v>418</v>
      </c>
      <c r="M6" s="272">
        <v>-8</v>
      </c>
      <c r="N6" s="1"/>
      <c r="O6" s="2"/>
      <c r="P6" s="2" t="s">
        <v>10</v>
      </c>
      <c r="Q6" s="2" t="s">
        <v>14</v>
      </c>
      <c r="R6" s="2" t="s">
        <v>311</v>
      </c>
      <c r="S6" s="209"/>
      <c r="T6" s="209"/>
      <c r="AE6" s="209"/>
    </row>
    <row r="7" spans="1:31" s="6" customFormat="1" ht="12.5" hidden="1" customHeight="1" x14ac:dyDescent="0.25">
      <c r="A7" s="2"/>
      <c r="B7" s="1"/>
      <c r="C7" s="8"/>
      <c r="D7" s="8"/>
      <c r="H7" s="69" t="s">
        <v>718</v>
      </c>
      <c r="I7" s="15">
        <f>DATE(D6,E6,F6)</f>
        <v>42458</v>
      </c>
      <c r="J7" s="8"/>
      <c r="K7" s="8"/>
      <c r="N7" s="1"/>
      <c r="O7" s="2"/>
      <c r="P7" s="2" t="s">
        <v>11</v>
      </c>
      <c r="Q7" s="2" t="s">
        <v>4</v>
      </c>
      <c r="R7" s="2" t="s">
        <v>312</v>
      </c>
      <c r="S7" s="209"/>
      <c r="T7" s="209"/>
      <c r="AE7" s="209"/>
    </row>
    <row r="8" spans="1:31" s="6" customFormat="1" ht="12.5" customHeight="1" x14ac:dyDescent="0.25">
      <c r="A8" s="2"/>
      <c r="B8" s="1"/>
      <c r="D8" s="2"/>
      <c r="F8" s="2"/>
      <c r="J8" s="2"/>
      <c r="K8" s="8"/>
      <c r="L8" s="69" t="s">
        <v>802</v>
      </c>
      <c r="M8" s="272">
        <v>0</v>
      </c>
      <c r="N8" s="1"/>
      <c r="O8" s="2"/>
      <c r="P8" s="2" t="s">
        <v>12</v>
      </c>
      <c r="Q8" s="2" t="s">
        <v>15</v>
      </c>
      <c r="R8" s="2" t="s">
        <v>370</v>
      </c>
      <c r="S8" s="209"/>
      <c r="T8" s="209"/>
      <c r="AE8" s="209"/>
    </row>
    <row r="9" spans="1:31" s="6" customFormat="1" ht="12.5" customHeight="1" x14ac:dyDescent="0.3">
      <c r="A9" s="2"/>
      <c r="B9" s="1"/>
      <c r="C9" s="171"/>
      <c r="D9" s="8"/>
      <c r="E9" s="25" t="str">
        <f>IF(D11="Sun","Equation","")</f>
        <v/>
      </c>
      <c r="F9" s="25" t="str">
        <f>"GHA of"</f>
        <v>GHA of</v>
      </c>
      <c r="G9" s="18" t="str">
        <f>"SHA of"</f>
        <v>SHA of</v>
      </c>
      <c r="H9" s="18" t="s">
        <v>407</v>
      </c>
      <c r="I9" s="18" t="s">
        <v>34</v>
      </c>
      <c r="J9" s="2"/>
      <c r="K9" s="101"/>
      <c r="L9" s="102" t="s">
        <v>420</v>
      </c>
      <c r="N9" s="1"/>
      <c r="O9" s="2"/>
      <c r="P9" s="2"/>
      <c r="Q9" s="2"/>
      <c r="R9" s="2" t="s">
        <v>78</v>
      </c>
      <c r="S9" s="209"/>
      <c r="T9" s="209"/>
      <c r="AE9" s="209"/>
    </row>
    <row r="10" spans="1:31" s="6" customFormat="1" ht="12.5" customHeight="1" x14ac:dyDescent="0.25">
      <c r="A10" s="2"/>
      <c r="B10" s="1"/>
      <c r="C10" s="8"/>
      <c r="D10" s="275" t="s">
        <v>326</v>
      </c>
      <c r="E10" s="25" t="str">
        <f>IF(D11="Sun","of Time",IF(D11="Moon","Phase", "Magnitude"))</f>
        <v>Magnitude</v>
      </c>
      <c r="F10" s="18" t="str">
        <f>"Aries"</f>
        <v>Aries</v>
      </c>
      <c r="G10" s="18" t="str">
        <f>D11</f>
        <v>Mercury</v>
      </c>
      <c r="H10" s="18" t="str">
        <f>D11</f>
        <v>Mercury</v>
      </c>
      <c r="I10" s="18" t="str">
        <f>"of " &amp; D11</f>
        <v>of Mercury</v>
      </c>
      <c r="J10" s="2"/>
      <c r="K10" s="68"/>
      <c r="L10" s="68"/>
      <c r="M10" s="68" t="str">
        <f xml:space="preserve"> TEXT(MOD(G6+M6+M8,24),"00") &amp; ":" &amp; TEXT(H6,"00") &amp; ":" &amp; TEXT(I6,"00") &amp; " " &amp; CHOOSE(WEEKDAY(M12),"Sunday","Monday","Tuesday","Wednesday","Thursday","Friday","Saturday")  &amp; " "  &amp;   TEXT(DAY(M12),"00") &amp; " " &amp; CHOOSE(MONTH(M12),"January","February","March","April","May","June","July","August","September","October","November","December") &amp; " " &amp; YEAR(M12)</f>
        <v>12:26:08 Tuesday 29 March 2016</v>
      </c>
      <c r="N10" s="1"/>
      <c r="O10" s="2"/>
      <c r="P10" s="2"/>
      <c r="Q10" s="2"/>
      <c r="R10" s="2" t="s">
        <v>306</v>
      </c>
      <c r="S10" s="209"/>
      <c r="T10" s="209"/>
      <c r="AE10" s="209"/>
    </row>
    <row r="11" spans="1:31" s="6" customFormat="1" ht="12.5" customHeight="1" x14ac:dyDescent="0.3">
      <c r="A11" s="2"/>
      <c r="B11" s="1"/>
      <c r="C11" s="8"/>
      <c r="D11" s="276" t="s">
        <v>401</v>
      </c>
      <c r="E11" s="271" t="str">
        <f ca="1">IF(D11="Sun",EoT_text,INDIRECT("Locator!F" &amp; TEXT(Locator_Row,"###")) &amp; IF(D11&lt;&gt;"Moon","",IF(Waxing="Y", " (+)", " (-)" )))</f>
        <v>-1.6</v>
      </c>
      <c r="F11" s="12" t="str">
        <f>LEFT(TEXT(F12,"000.00000"),FIND(".",TEXT(F12,"000.00000"))-1) &amp; "° "  &amp; TEXT(VALUE(RIGHT(TEXT(F12,"000.00000"),6))*MINSinDEGREE,"00.0")  &amp;   "'"</f>
        <v>134° 12.0'</v>
      </c>
      <c r="G11" s="12" t="str">
        <f ca="1">LEFT(TEXT(G12,"000.00000"),FIND(".",TEXT(G12,"000.00000"))-1) &amp; "° "  &amp; TEXT(VALUE(RIGHT(TEXT(G12,"000.00000"),6))*MINSinDEGREE,"00.0")  &amp;   "'"</f>
        <v>345° 16.3'</v>
      </c>
      <c r="H11" s="14" t="str">
        <f ca="1">LEFT(TEXT(H12,"000.00000"),FIND(".",TEXT(H12,"000.00000"))-1) &amp; "° "  &amp; TEXT(VALUE(RIGHT(TEXT(H12,"000.00000"),6))*MINSinDEGREE,"00.0")  &amp;   "'"</f>
        <v>119° 28.2'</v>
      </c>
      <c r="I11" s="87" t="str">
        <f ca="1">CONCATENATE(  IF(I12&lt;0,"S","N"),             LEFT(TEXT(ABS(I12),"00.00000"),FIND(".",TEXT(ABS(I12),"00.00000"))-1) &amp; "° "  &amp; TEXT(VALUE(RIGHT(TEXT(I12,"00.00000"),6))*MINSinDEGREE,"00.0")  &amp;   "'")</f>
        <v>N05° 51.9'</v>
      </c>
      <c r="J11" s="8"/>
      <c r="L11" s="68"/>
      <c r="M11" s="271" t="str">
        <f>IF(Body="Sun","Sunrise " &amp; Sunrise_Local,"AM Twilight " &amp; AM_Nautical &amp; " to " &amp; AM_Civil)</f>
        <v>AM Twilight 04:42 to 05:14</v>
      </c>
      <c r="N11" s="1"/>
      <c r="O11" s="2"/>
      <c r="P11" s="2"/>
      <c r="Q11" s="2"/>
      <c r="R11" s="2"/>
      <c r="S11" s="209"/>
      <c r="T11" s="209"/>
      <c r="AE11" s="209"/>
    </row>
    <row r="12" spans="1:31" s="6" customFormat="1" ht="12.5" hidden="1" customHeight="1" x14ac:dyDescent="0.25">
      <c r="A12" s="2"/>
      <c r="B12" s="1"/>
      <c r="C12" s="69" t="s">
        <v>6</v>
      </c>
      <c r="D12" s="2"/>
      <c r="E12" s="8"/>
      <c r="F12" s="15">
        <f>GAST</f>
        <v>134.19976731413973</v>
      </c>
      <c r="G12" s="15">
        <f ca="1">INDIRECT("Locator!B" &amp; TEXT(Locator_Row,"###"))</f>
        <v>345.27106749749737</v>
      </c>
      <c r="H12" s="15">
        <f ca="1">MOD(F12+G12,DEGSinCIRCLE)</f>
        <v>119.47083481163713</v>
      </c>
      <c r="I12" s="15">
        <f ca="1">INDIRECT("Locator!C" &amp; TEXT(Locator_Row,"###"))</f>
        <v>5.8654731487146057</v>
      </c>
      <c r="J12" s="8"/>
      <c r="K12" s="2"/>
      <c r="L12" s="69" t="s">
        <v>717</v>
      </c>
      <c r="M12" s="1">
        <f>IF((G6+M6+M8)&lt;0,I7-1,IF((G6+M6+M8)&gt;23,I7+1,I7))</f>
        <v>42458</v>
      </c>
      <c r="N12" s="1"/>
      <c r="O12" s="2"/>
      <c r="P12" s="2"/>
      <c r="Q12" s="2"/>
      <c r="R12" s="2"/>
      <c r="S12" s="209"/>
      <c r="T12" s="209"/>
      <c r="AE12" s="209"/>
    </row>
    <row r="13" spans="1:31" s="6" customFormat="1" ht="12.5" hidden="1" customHeight="1" x14ac:dyDescent="0.25">
      <c r="A13" s="2"/>
      <c r="B13" s="1"/>
      <c r="C13" s="69" t="s">
        <v>645</v>
      </c>
      <c r="D13" s="15">
        <f>MATCH(D11,BodyList,0)</f>
        <v>4</v>
      </c>
      <c r="H13" s="69" t="s">
        <v>7</v>
      </c>
      <c r="I13" s="15">
        <f ca="1">SIN(RADIANS(I12))</f>
        <v>0.10219310304517214</v>
      </c>
      <c r="J13" s="8"/>
      <c r="K13" s="2"/>
      <c r="N13" s="1"/>
      <c r="O13" s="2"/>
      <c r="P13" s="2"/>
      <c r="Q13" s="2"/>
      <c r="R13" s="2"/>
      <c r="S13" s="209"/>
      <c r="T13" s="209"/>
      <c r="AE13" s="209"/>
    </row>
    <row r="14" spans="1:31" s="6" customFormat="1" ht="12.5" hidden="1" customHeight="1" x14ac:dyDescent="0.25">
      <c r="A14" s="2"/>
      <c r="B14" s="1"/>
      <c r="C14" s="8"/>
      <c r="H14" s="69" t="s">
        <v>8</v>
      </c>
      <c r="I14" s="15">
        <f ca="1">COS(RADIANS(I12))</f>
        <v>0.99476458003388868</v>
      </c>
      <c r="J14" s="2"/>
      <c r="K14" s="8"/>
      <c r="L14" s="8"/>
      <c r="M14" s="8"/>
      <c r="N14" s="1"/>
      <c r="O14" s="2"/>
      <c r="P14" s="2"/>
      <c r="Q14" s="2"/>
      <c r="R14" s="2"/>
      <c r="S14" s="209"/>
      <c r="AE14" s="209"/>
    </row>
    <row r="15" spans="1:31" s="6" customFormat="1" ht="12.5" customHeight="1" x14ac:dyDescent="0.25">
      <c r="A15" s="2"/>
      <c r="B15" s="1"/>
      <c r="C15" s="8"/>
      <c r="H15" s="69"/>
      <c r="I15" s="209"/>
      <c r="J15" s="2"/>
      <c r="K15" s="8"/>
      <c r="L15" s="68"/>
      <c r="M15" s="68" t="str">
        <f>IF(Body="Sun","Sunset " &amp; Sunset_Local,"PM Twilight " &amp; PM_Civil &amp; " to " &amp; PM_Nautical)</f>
        <v>PM Twilight 18:39 to 19:11</v>
      </c>
      <c r="N15" s="1"/>
      <c r="O15" s="2"/>
      <c r="P15" s="2"/>
      <c r="Q15" s="2"/>
      <c r="R15" s="2"/>
      <c r="AE15" s="209"/>
    </row>
    <row r="16" spans="1:31" s="6" customFormat="1" ht="20" customHeight="1" x14ac:dyDescent="0.4">
      <c r="A16" s="2"/>
      <c r="B16" s="1"/>
      <c r="D16" s="3" t="s">
        <v>334</v>
      </c>
      <c r="I16" s="2"/>
      <c r="J16" s="2"/>
      <c r="K16" s="2"/>
      <c r="N16" s="1"/>
      <c r="O16" s="2"/>
      <c r="P16" s="2"/>
      <c r="R16" s="2"/>
      <c r="AE16" s="209"/>
    </row>
    <row r="17" spans="1:31" s="6" customFormat="1" ht="12.5" customHeight="1" x14ac:dyDescent="0.25">
      <c r="A17" s="2"/>
      <c r="B17" s="1"/>
      <c r="C17" s="8"/>
      <c r="D17" s="19" t="s">
        <v>16</v>
      </c>
      <c r="E17" s="19" t="s">
        <v>17</v>
      </c>
      <c r="F17" s="8"/>
      <c r="G17" s="8"/>
      <c r="H17" s="8"/>
      <c r="I17" s="8"/>
      <c r="J17" s="270"/>
      <c r="N17" s="1"/>
      <c r="O17" s="2"/>
      <c r="P17" s="2"/>
      <c r="Q17" s="2"/>
      <c r="R17" s="2"/>
      <c r="AE17" s="209"/>
    </row>
    <row r="18" spans="1:31" s="6" customFormat="1" ht="12.5" customHeight="1" x14ac:dyDescent="0.25">
      <c r="A18" s="2"/>
      <c r="B18" s="1"/>
      <c r="C18" s="8"/>
      <c r="D18" s="19" t="s">
        <v>82</v>
      </c>
      <c r="E18" s="19" t="s">
        <v>80</v>
      </c>
      <c r="F18" s="8"/>
      <c r="G18" s="8"/>
      <c r="H18" s="8"/>
      <c r="I18" s="8"/>
      <c r="J18" s="8"/>
      <c r="K18" s="95"/>
      <c r="L18" s="100" t="s">
        <v>545</v>
      </c>
      <c r="M18" s="100" t="s">
        <v>381</v>
      </c>
      <c r="N18" s="1"/>
      <c r="O18" s="2"/>
      <c r="P18" s="2"/>
      <c r="Q18" s="2"/>
      <c r="R18" s="2"/>
      <c r="AE18" s="209"/>
    </row>
    <row r="19" spans="1:31" s="6" customFormat="1" ht="12.5" customHeight="1" x14ac:dyDescent="0.25">
      <c r="A19" s="2"/>
      <c r="B19" s="1"/>
      <c r="C19" s="69" t="s">
        <v>546</v>
      </c>
      <c r="D19" s="62">
        <v>39</v>
      </c>
      <c r="E19" s="63">
        <v>117</v>
      </c>
      <c r="G19" s="8"/>
      <c r="H19" s="8"/>
      <c r="I19" s="8"/>
      <c r="J19" s="95"/>
      <c r="K19" s="100" t="s">
        <v>719</v>
      </c>
      <c r="L19" s="226">
        <v>70</v>
      </c>
      <c r="M19" s="226">
        <v>15</v>
      </c>
      <c r="N19" s="1"/>
      <c r="O19" s="2"/>
      <c r="P19" s="2"/>
      <c r="Q19" s="2"/>
      <c r="R19" s="2"/>
      <c r="AE19" s="209"/>
    </row>
    <row r="20" spans="1:31" s="6" customFormat="1" ht="12.5" customHeight="1" x14ac:dyDescent="0.25">
      <c r="A20" s="2"/>
      <c r="B20" s="1"/>
      <c r="C20" s="69" t="s">
        <v>547</v>
      </c>
      <c r="D20" s="59">
        <v>6.9</v>
      </c>
      <c r="E20" s="59">
        <v>39.799999999999997</v>
      </c>
      <c r="F20" s="18" t="s">
        <v>408</v>
      </c>
      <c r="G20" s="88" t="s">
        <v>366</v>
      </c>
      <c r="H20" s="88" t="s">
        <v>366</v>
      </c>
      <c r="I20" s="2"/>
      <c r="J20" s="8"/>
      <c r="K20" s="100" t="str">
        <f ca="1">U.B.Name</f>
        <v>POLLUX</v>
      </c>
      <c r="L20" s="223">
        <f ca="1">U.B.Az</f>
        <v>62.059316516864712</v>
      </c>
      <c r="M20" s="224">
        <f ca="1">U.B.Hc</f>
        <v>10.169937712611606</v>
      </c>
      <c r="N20" s="1"/>
      <c r="O20" s="2"/>
      <c r="P20" s="2"/>
      <c r="Q20" s="2"/>
      <c r="R20" s="2"/>
      <c r="AE20" s="209"/>
    </row>
    <row r="21" spans="1:31" s="6" customFormat="1" ht="12.5" customHeight="1" x14ac:dyDescent="0.25">
      <c r="A21" s="2"/>
      <c r="B21" s="99" t="s">
        <v>414</v>
      </c>
      <c r="C21" s="69" t="s">
        <v>548</v>
      </c>
      <c r="D21" s="27" t="s">
        <v>10</v>
      </c>
      <c r="E21" s="27" t="s">
        <v>15</v>
      </c>
      <c r="F21" s="130" t="str">
        <f>D11</f>
        <v>Mercury</v>
      </c>
      <c r="G21" s="88" t="s">
        <v>336</v>
      </c>
      <c r="H21" s="88" t="s">
        <v>331</v>
      </c>
      <c r="I21" s="2"/>
      <c r="J21" s="8"/>
      <c r="N21" s="1"/>
      <c r="O21" s="2"/>
      <c r="P21" s="2"/>
      <c r="Q21" s="2"/>
      <c r="R21" s="2"/>
      <c r="AE21" s="209"/>
    </row>
    <row r="22" spans="1:31" s="6" customFormat="1" ht="12.5" customHeight="1" x14ac:dyDescent="0.25">
      <c r="A22" s="2"/>
      <c r="B22" s="1"/>
      <c r="C22" s="2"/>
      <c r="D22" s="12" t="str">
        <f>CONCATENATE(  IF(UPPER(D21)="S","S","N"), TEXT(D19,"00"),"° ",TEXT(D20,"00.0"),"'")</f>
        <v>N39° 06.9'</v>
      </c>
      <c r="E22" s="269"/>
      <c r="F22" s="12" t="str">
        <f ca="1">LEFT(TEXT(F23,"000.00000"),FIND(".",TEXT(F23,"000.00000"))-1) &amp; "° "  &amp; TEXT(VALUE(RIGHT(TEXT(F23,"000.00000"),6))*MINSinDEGREE,"00.0")  &amp;   "'"</f>
        <v>001° 48.5'</v>
      </c>
      <c r="G22" s="89" t="str">
        <f ca="1">CONCATENATE(TEXT(IF(F23&gt;180,G23,DEGSinCIRCLE-G23),"000.0"),"°")</f>
        <v>183.3°</v>
      </c>
      <c r="H22" s="90" t="str">
        <f ca="1">LEFT(TEXT(H23,"00.00000"),FIND(".",TEXT(H23,"00.00000"))-1) &amp; "° "  &amp; TEXT(VALUE(RIGHT(TEXT(H23,"00.00000"),6))*MINSinDEGREE,"00.0")  &amp;   "'"</f>
        <v>56° 42.6'</v>
      </c>
      <c r="I22" s="2"/>
      <c r="K22" s="100"/>
      <c r="M22" s="100" t="str">
        <f ca="1">IF(   OR(  LHAofBody&lt;10, LHAofBody&gt;350),"Upper Meridian Passage Sight?","")</f>
        <v>Upper Meridian Passage Sight?</v>
      </c>
      <c r="N22" s="1"/>
      <c r="O22" s="2"/>
      <c r="P22" s="2"/>
      <c r="Q22" s="2"/>
      <c r="R22" s="2"/>
      <c r="S22" s="209"/>
      <c r="T22" s="209"/>
      <c r="AE22" s="209"/>
    </row>
    <row r="23" spans="1:31" s="6" customFormat="1" ht="12.5" hidden="1" customHeight="1" x14ac:dyDescent="0.25">
      <c r="A23" s="2"/>
      <c r="B23" s="1"/>
      <c r="C23" s="69" t="s">
        <v>6</v>
      </c>
      <c r="D23" s="15">
        <f>IF(UPPER(D21)="N",ABS(D19)+D20/MINSinDEGREE,-1*(ABS(D19)+D20/MINSinDEGREE))</f>
        <v>39.115000000000002</v>
      </c>
      <c r="E23" s="15">
        <f>IF(UPPER(E21)="E",ABS(E19)+E20/MINSinDEGREE,-1*(ABS(E19)+E20/MINSinDEGREE))</f>
        <v>-117.66333333333333</v>
      </c>
      <c r="F23" s="15">
        <f ca="1">MOD((H12+E23),DEGSinCIRCLE)</f>
        <v>1.8075014783038057</v>
      </c>
      <c r="G23" s="15">
        <f ca="1">DEGREES(ACOS((I13-D24*H24)/(D25*H25)))</f>
        <v>176.72287521765068</v>
      </c>
      <c r="H23" s="15">
        <f ca="1">DEGREES(ASIN(D24*I13+D25*I14*F25))</f>
        <v>56.71036384881441</v>
      </c>
      <c r="J23" s="8"/>
      <c r="L23" s="15">
        <f ca="1">IF(ALat&gt;Dec,Dec+(90-Ho),Dec-(90-Ho))</f>
        <v>36.079751128166997</v>
      </c>
      <c r="M23" s="15">
        <f ca="1">MOD(ALong + DEGSinCIRCLE - LHAofBody,DEGSinCIRCLE)</f>
        <v>240.52916518836287</v>
      </c>
      <c r="N23" s="1"/>
      <c r="O23" s="2"/>
      <c r="P23" s="2"/>
      <c r="Q23" s="2"/>
      <c r="R23" s="2"/>
      <c r="S23" s="209"/>
      <c r="T23" s="209"/>
      <c r="AE23" s="209"/>
    </row>
    <row r="24" spans="1:31" s="6" customFormat="1" ht="12.5" hidden="1" customHeight="1" x14ac:dyDescent="0.25">
      <c r="A24" s="2"/>
      <c r="B24" s="1"/>
      <c r="C24" s="8"/>
      <c r="D24" s="15">
        <f>SIN(RADIANS(D23))</f>
        <v>0.63087895429032015</v>
      </c>
      <c r="E24" s="20" t="s">
        <v>7</v>
      </c>
      <c r="G24" s="8"/>
      <c r="H24" s="15">
        <f ca="1">SIN(RADIANS(H23))</f>
        <v>0.83590665674529152</v>
      </c>
      <c r="J24" s="8"/>
      <c r="M24" s="1">
        <f ca="1">IF(MOD($M$23,360)&gt;=180,-1*(360-MOD($M$23,360)),MOD($M$23,360))</f>
        <v>-119.47083481163713</v>
      </c>
      <c r="N24" s="1"/>
      <c r="O24" s="2"/>
      <c r="P24" s="2"/>
      <c r="Q24" s="2"/>
      <c r="R24" s="2"/>
      <c r="S24" s="209"/>
      <c r="T24" s="209"/>
      <c r="AE24" s="209"/>
    </row>
    <row r="25" spans="1:31" s="6" customFormat="1" ht="12.5" hidden="1" customHeight="1" x14ac:dyDescent="0.25">
      <c r="A25" s="2"/>
      <c r="B25" s="1"/>
      <c r="C25" s="8"/>
      <c r="D25" s="15">
        <f>COS(RADIANS(D23))</f>
        <v>0.77588126993345585</v>
      </c>
      <c r="E25" s="20" t="s">
        <v>8</v>
      </c>
      <c r="F25" s="15">
        <f ca="1">COS(RADIANS(F23))</f>
        <v>0.9995024393300439</v>
      </c>
      <c r="G25" s="8"/>
      <c r="H25" s="15">
        <f ca="1">COS(RADIANS(H23))</f>
        <v>0.5488716254361391</v>
      </c>
      <c r="J25" s="8"/>
      <c r="L25" s="15" t="str">
        <f ca="1">CONCATENATE(  IF(L23&lt;0,"S","N"),             LEFT(TEXT(ABS(L23),"00.00000"),FIND(".",TEXT(ABS(L23),"00.00000"))-1) &amp; "° "  &amp; TEXT(VALUE(RIGHT(TEXT(L23,"00.00000"),6))*MINSinDEGREE,"00.0")  &amp;   "'")</f>
        <v>N36° 04.8'</v>
      </c>
      <c r="M25" s="15" t="str">
        <f ca="1">CONCATENATE(  IF(M24&lt;0,"W","E"),             LEFT(TEXT(ABS(M24),"000.00000"),FIND(".",TEXT(ABS(M24),"000.00000"))-1) &amp; "° "  &amp; TEXT(VALUE(RIGHT(TEXT(M24,"00.00000"),6))*MINSinDEGREE,"00.0")  &amp;   "'")</f>
        <v>W119° 28.2'</v>
      </c>
      <c r="N25" s="1"/>
      <c r="O25" s="2"/>
      <c r="P25" s="2"/>
      <c r="Q25" s="2"/>
      <c r="R25" s="2"/>
      <c r="S25" s="209"/>
      <c r="T25" s="209"/>
      <c r="AE25" s="209"/>
    </row>
    <row r="26" spans="1:31" s="6" customFormat="1" ht="12.5" customHeight="1" x14ac:dyDescent="0.25">
      <c r="A26" s="2"/>
      <c r="B26" s="1"/>
      <c r="C26" s="8"/>
      <c r="D26" s="8"/>
      <c r="E26" s="8"/>
      <c r="F26" s="8"/>
      <c r="G26" s="8"/>
      <c r="H26" s="8"/>
      <c r="I26" s="8"/>
      <c r="J26" s="209"/>
      <c r="K26" s="8"/>
      <c r="L26" s="100" t="str">
        <f ca="1">IF(  OR(  LHAofBody&lt;10, LHAofBody&gt;350),  L25,"")</f>
        <v>N36° 04.8'</v>
      </c>
      <c r="M26" s="100" t="str">
        <f ca="1">IF(  OR(  LHAofBody&lt;10, LHAofBody&gt;350),  M25,"")</f>
        <v>W119° 28.2'</v>
      </c>
      <c r="N26" s="1"/>
      <c r="O26" s="2"/>
      <c r="P26" s="2"/>
      <c r="Q26" s="2"/>
      <c r="R26" s="2"/>
      <c r="S26" s="209"/>
      <c r="T26" s="209"/>
      <c r="AE26" s="209"/>
    </row>
    <row r="27" spans="1:31" s="6" customFormat="1" ht="20" customHeight="1" x14ac:dyDescent="0.4">
      <c r="A27" s="2"/>
      <c r="B27" s="1"/>
      <c r="C27" s="8"/>
      <c r="D27" s="7" t="s">
        <v>335</v>
      </c>
      <c r="F27" s="8"/>
      <c r="G27" s="8"/>
      <c r="H27" s="8"/>
      <c r="I27" s="94" t="s">
        <v>310</v>
      </c>
      <c r="J27" s="8"/>
      <c r="N27" s="1"/>
      <c r="O27" s="2"/>
      <c r="P27" s="2"/>
      <c r="Q27" s="2"/>
      <c r="R27" s="2"/>
      <c r="S27" s="209"/>
      <c r="T27" s="209"/>
      <c r="AE27" s="209"/>
    </row>
    <row r="28" spans="1:31" s="6" customFormat="1" ht="12.5" customHeight="1" x14ac:dyDescent="0.25">
      <c r="A28" s="2"/>
      <c r="B28" s="1"/>
      <c r="C28" s="8"/>
      <c r="D28" s="91" t="s">
        <v>402</v>
      </c>
      <c r="E28" s="274" t="s">
        <v>815</v>
      </c>
      <c r="F28" s="8"/>
      <c r="G28" s="8"/>
      <c r="H28" s="8"/>
      <c r="I28" s="92" t="s">
        <v>410</v>
      </c>
      <c r="J28" s="8"/>
      <c r="K28" s="8"/>
      <c r="L28" s="8"/>
      <c r="N28" s="1"/>
      <c r="O28" s="2"/>
      <c r="P28" s="2"/>
      <c r="Q28" s="2"/>
      <c r="R28" s="2"/>
      <c r="S28" s="209"/>
      <c r="T28" s="209"/>
      <c r="AE28" s="209"/>
    </row>
    <row r="29" spans="1:31" s="6" customFormat="1" ht="12.5" customHeight="1" x14ac:dyDescent="0.25">
      <c r="A29" s="2"/>
      <c r="B29" s="1"/>
      <c r="C29" s="8"/>
      <c r="D29" s="19" t="s">
        <v>403</v>
      </c>
      <c r="E29" s="273" t="s">
        <v>816</v>
      </c>
      <c r="F29" s="221" t="s">
        <v>321</v>
      </c>
      <c r="G29" s="222" t="s">
        <v>320</v>
      </c>
      <c r="H29" s="222" t="s">
        <v>318</v>
      </c>
      <c r="I29" s="93" t="s">
        <v>411</v>
      </c>
      <c r="J29" s="18" t="s">
        <v>317</v>
      </c>
      <c r="K29" s="18" t="s">
        <v>330</v>
      </c>
      <c r="L29" s="18"/>
      <c r="N29" s="1"/>
      <c r="O29" s="2"/>
      <c r="P29" s="2"/>
      <c r="Q29" s="2"/>
      <c r="R29" s="2"/>
      <c r="S29" s="209"/>
      <c r="T29" s="209"/>
      <c r="AE29" s="209"/>
    </row>
    <row r="30" spans="1:31" s="6" customFormat="1" ht="12.5" customHeight="1" x14ac:dyDescent="0.25">
      <c r="A30" s="2"/>
      <c r="B30" s="1"/>
      <c r="C30" s="69" t="s">
        <v>546</v>
      </c>
      <c r="D30" s="62">
        <v>59</v>
      </c>
      <c r="E30" s="9" t="s">
        <v>323</v>
      </c>
      <c r="F30" s="221" t="s">
        <v>322</v>
      </c>
      <c r="G30" s="222" t="s">
        <v>371</v>
      </c>
      <c r="H30" s="221" t="s">
        <v>319</v>
      </c>
      <c r="I30" s="10" t="s">
        <v>409</v>
      </c>
      <c r="J30" s="18" t="s">
        <v>359</v>
      </c>
      <c r="K30" s="18" t="s">
        <v>329</v>
      </c>
      <c r="L30" s="18" t="s">
        <v>19</v>
      </c>
      <c r="M30" s="8"/>
      <c r="N30" s="1"/>
      <c r="O30" s="2"/>
      <c r="P30" s="2"/>
      <c r="Q30" s="2"/>
      <c r="R30" s="2"/>
      <c r="S30" s="209"/>
      <c r="T30" s="209"/>
      <c r="AE30" s="209"/>
    </row>
    <row r="31" spans="1:31" s="6" customFormat="1" ht="12.5" customHeight="1" x14ac:dyDescent="0.25">
      <c r="A31" s="2"/>
      <c r="B31" s="1"/>
      <c r="C31" s="69" t="s">
        <v>547</v>
      </c>
      <c r="D31" s="59">
        <v>51.2</v>
      </c>
      <c r="E31" s="67">
        <v>0</v>
      </c>
      <c r="F31" s="67">
        <v>4</v>
      </c>
      <c r="G31" s="172">
        <v>25</v>
      </c>
      <c r="H31" s="172">
        <v>1010</v>
      </c>
      <c r="I31" s="64" t="s">
        <v>311</v>
      </c>
      <c r="J31" s="97">
        <f ca="1">INDIRECT("Locator!D" &amp; TEXT(Locator_Row,"###"))</f>
        <v>0.11314468865190333</v>
      </c>
      <c r="K31" s="97">
        <f ca="1">INDIRECT("Locator!E" &amp; TEXT(Locator_Row,"###"))</f>
        <v>4.3229446810397629E-2</v>
      </c>
      <c r="L31" s="18" t="s">
        <v>81</v>
      </c>
      <c r="M31" s="8"/>
      <c r="N31" s="1"/>
      <c r="O31" s="2"/>
      <c r="P31" s="2"/>
      <c r="Q31" s="2"/>
      <c r="R31" s="2"/>
      <c r="S31" s="209"/>
      <c r="T31" s="209"/>
      <c r="AE31" s="209"/>
    </row>
    <row r="32" spans="1:31" s="6" customFormat="1" ht="12.5" hidden="1" customHeight="1" x14ac:dyDescent="0.25">
      <c r="A32" s="2"/>
      <c r="B32" s="1"/>
      <c r="C32" s="69" t="s">
        <v>6</v>
      </c>
      <c r="D32" s="15">
        <f>IF(  D30&gt;=0,  D30+D31/MINSinDEGREE,   D30-D31/MINSinDEGREE )</f>
        <v>59.853333333333332</v>
      </c>
      <c r="E32" s="15">
        <f xml:space="preserve">           D32+(E31/MINSinDEGREE)</f>
        <v>59.853333333333332</v>
      </c>
      <c r="F32" s="15">
        <f>E32-(1.76*SQRT(F31)/MINSinDEGREE)</f>
        <v>59.794666666666664</v>
      </c>
      <c r="G32" s="8"/>
      <c r="H32" s="15">
        <f>F32-(1/TAN(RADIANS(F32+(7.31/(F32+4.4))))/MINSinDEGREE)*283/(273+G31)*H31/1010</f>
        <v>59.785494797678744</v>
      </c>
      <c r="J32" s="15">
        <f ca="1">H32+(J31*(1-D24*D24/298.3))/MINSinDEGREE*COS(RADIANS(H32))</f>
        <v>59.786442511327785</v>
      </c>
      <c r="K32" s="15">
        <f ca="1">IF(UPPER(I31)="U",J32-(K31+K34)/MINSinDEGREE,IF(UPPER(I31)="L",J32+(K31+K34)/MINSinDEGREE,J32))</f>
        <v>59.78572202054761</v>
      </c>
      <c r="L32" s="25"/>
      <c r="M32" s="8"/>
      <c r="N32" s="1"/>
      <c r="O32" s="2"/>
      <c r="P32" s="2"/>
      <c r="Q32" s="2"/>
      <c r="R32" s="2"/>
      <c r="S32" s="209"/>
      <c r="T32" s="209"/>
      <c r="AE32" s="209"/>
    </row>
    <row r="33" spans="1:31" s="6" customFormat="1" ht="12.5" hidden="1" customHeight="1" x14ac:dyDescent="0.25">
      <c r="A33" s="2"/>
      <c r="B33" s="1"/>
      <c r="C33" s="8"/>
      <c r="D33" s="15"/>
      <c r="E33" s="15"/>
      <c r="F33" s="15"/>
      <c r="G33" s="8"/>
      <c r="H33" s="15"/>
      <c r="J33" s="15"/>
      <c r="K33" s="15" t="str">
        <f>"Augmentation"</f>
        <v>Augmentation</v>
      </c>
      <c r="L33" s="18"/>
      <c r="M33" s="8"/>
      <c r="N33" s="1"/>
      <c r="O33" s="2"/>
      <c r="P33" s="2"/>
      <c r="Q33" s="2"/>
      <c r="R33" s="2"/>
      <c r="S33" s="209"/>
      <c r="T33" s="209"/>
      <c r="AE33" s="209"/>
    </row>
    <row r="34" spans="1:31" s="6" customFormat="1" ht="12.5" hidden="1" customHeight="1" x14ac:dyDescent="0.25">
      <c r="A34" s="2"/>
      <c r="B34" s="1"/>
      <c r="C34" s="8"/>
      <c r="D34" s="15"/>
      <c r="E34" s="15"/>
      <c r="F34" s="15"/>
      <c r="G34" s="8"/>
      <c r="H34" s="15"/>
      <c r="J34" s="15"/>
      <c r="K34" s="21" t="str">
        <f ca="1">TEXT(IF(J31&gt;50,0.261947*SIN(RADIANS(J32)),0),"0.00")</f>
        <v>0.00</v>
      </c>
      <c r="L34" s="18"/>
      <c r="M34" s="8"/>
      <c r="N34" s="1"/>
      <c r="O34" s="2"/>
      <c r="P34" s="2"/>
      <c r="Q34" s="2"/>
      <c r="R34" s="2"/>
      <c r="S34" s="209"/>
      <c r="T34" s="209"/>
      <c r="AE34" s="209"/>
    </row>
    <row r="35" spans="1:31" s="6" customFormat="1" ht="12.5" customHeight="1" x14ac:dyDescent="0.3">
      <c r="A35" s="2"/>
      <c r="B35" s="1"/>
      <c r="C35" s="2"/>
      <c r="D35" s="12" t="str">
        <f>CONCATENATE(TEXT(D30,"00"),"° ",TEXT(D31,"00.0"),"'")</f>
        <v>59° 51.2'</v>
      </c>
      <c r="E35" s="68" t="str">
        <f>LEFT(TEXT(E32,"00.00000"),FIND(".",TEXT(E32,"00.00000"))-1) &amp; "° "  &amp; TEXT(VALUE(RIGHT(TEXT(E32,"00.00000"),6))*MINSinDEGREE,"00.0")  &amp;   "'"</f>
        <v>59° 51.2'</v>
      </c>
      <c r="F35" s="12" t="str">
        <f>LEFT(TEXT(F32,"00.00000"),FIND(".",TEXT(F32,"00.00000"))-1) &amp; "° "  &amp; TEXT(VALUE(RIGHT(TEXT(F32,"00.00000"),6))*MINSinDEGREE,"00.0")  &amp;   "'"</f>
        <v>59° 47.7'</v>
      </c>
      <c r="G35" s="12"/>
      <c r="H35" s="12" t="str">
        <f>LEFT(TEXT(H32,"00.00000"),FIND(".",TEXT(H32,"00.00000"))-1) &amp; "° "  &amp; TEXT(VALUE(RIGHT(TEXT(H32,"00.00000"),6))*MINSinDEGREE,"00.0")  &amp;   "'"</f>
        <v>59° 47.1'</v>
      </c>
      <c r="I35" s="12"/>
      <c r="J35" s="12" t="str">
        <f ca="1">LEFT(TEXT(J32,"00.00000"),FIND(".",TEXT(J32,"00.00000"))-1) &amp; "° "  &amp; TEXT(VALUE(RIGHT(TEXT(J32,"00.00000"),6))*MINSinDEGREE,"00.0")  &amp;   "'"</f>
        <v>59° 47.2'</v>
      </c>
      <c r="K35" s="12" t="str">
        <f ca="1">LEFT(TEXT(K32,"00.00000"),FIND(".",TEXT(K32,"00.00000"))-1) &amp; "° "  &amp; TEXT(VALUE(RIGHT(TEXT(K32,"00.00000"),6))*MINSinDEGREE,"00.0")  &amp;   "'"</f>
        <v>59° 47.1'</v>
      </c>
      <c r="L35" s="87" t="str">
        <f ca="1">K35</f>
        <v>59° 47.1'</v>
      </c>
      <c r="M35" s="8"/>
      <c r="N35" s="1"/>
      <c r="O35" s="2"/>
      <c r="P35" s="2"/>
      <c r="Q35" s="2"/>
      <c r="R35" s="2"/>
      <c r="S35" s="209"/>
      <c r="T35" s="209"/>
      <c r="AE35" s="209"/>
    </row>
    <row r="36" spans="1:31" s="6" customFormat="1" ht="12.5" customHeight="1" x14ac:dyDescent="0.25">
      <c r="A36" s="2"/>
      <c r="B36" s="1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"/>
      <c r="O36" s="2"/>
      <c r="P36" s="2"/>
      <c r="Q36" s="2"/>
      <c r="R36" s="2"/>
      <c r="S36" s="209"/>
      <c r="T36" s="209"/>
      <c r="AE36" s="209"/>
    </row>
    <row r="37" spans="1:31" s="6" customFormat="1" ht="20" customHeight="1" x14ac:dyDescent="0.4">
      <c r="A37" s="2"/>
      <c r="B37" s="1"/>
      <c r="C37" s="8"/>
      <c r="D37" s="7" t="s">
        <v>333</v>
      </c>
      <c r="E37" s="7" t="s">
        <v>332</v>
      </c>
      <c r="F37" s="8"/>
      <c r="G37" s="2"/>
      <c r="H37" s="95"/>
      <c r="I37" s="8"/>
      <c r="J37" s="8"/>
      <c r="K37" s="100"/>
      <c r="L37" s="100"/>
      <c r="M37" s="100"/>
      <c r="N37" s="1"/>
      <c r="O37" s="2"/>
      <c r="P37" s="2"/>
      <c r="Q37" s="2"/>
      <c r="R37" s="2"/>
      <c r="S37" s="209"/>
      <c r="T37" s="209"/>
      <c r="AE37" s="209"/>
    </row>
    <row r="38" spans="1:31" s="6" customFormat="1" ht="12.5" customHeight="1" x14ac:dyDescent="0.3">
      <c r="A38" s="2"/>
      <c r="B38" s="1"/>
      <c r="C38" s="8"/>
      <c r="D38" s="23" t="str">
        <f ca="1">G22</f>
        <v>183.3°</v>
      </c>
      <c r="E38" s="24" t="str">
        <f ca="1">TEXT(ABS((H23-K32)*MINSinDEGREE),"###0.0")&amp;"nm"</f>
        <v>184.5nm</v>
      </c>
      <c r="F38" s="8"/>
      <c r="G38" s="188"/>
      <c r="H38" s="95"/>
      <c r="I38" s="8"/>
      <c r="J38" s="8"/>
      <c r="K38" s="225" t="s">
        <v>415</v>
      </c>
      <c r="L38" s="225" t="s">
        <v>416</v>
      </c>
      <c r="M38" s="225" t="s">
        <v>417</v>
      </c>
      <c r="N38" s="1"/>
      <c r="O38" s="2"/>
      <c r="P38" s="2"/>
      <c r="Q38" s="2"/>
      <c r="R38" s="2"/>
      <c r="S38" s="209"/>
      <c r="T38" s="209"/>
      <c r="AE38" s="209"/>
    </row>
    <row r="39" spans="1:31" s="6" customFormat="1" ht="12.5" customHeight="1" x14ac:dyDescent="0.3">
      <c r="A39" s="2"/>
      <c r="B39" s="1"/>
      <c r="C39" s="8"/>
      <c r="D39" s="8"/>
      <c r="E39" s="24" t="str">
        <f ca="1">IF(E38="0.0nm", "",  IF((H23-K32)&lt;=0," Towards"," Away"))</f>
        <v xml:space="preserve"> Towards</v>
      </c>
      <c r="F39" s="8"/>
      <c r="H39" s="8"/>
      <c r="I39" s="8"/>
      <c r="J39" s="100" t="s">
        <v>549</v>
      </c>
      <c r="K39" s="98">
        <v>48</v>
      </c>
      <c r="L39" s="98">
        <v>87.5</v>
      </c>
      <c r="M39" s="98">
        <v>29.01</v>
      </c>
      <c r="N39" s="1"/>
      <c r="O39" s="2"/>
      <c r="P39" s="2"/>
      <c r="Q39" s="2"/>
      <c r="R39" s="2"/>
      <c r="S39" s="209"/>
      <c r="T39" s="209"/>
      <c r="AE39" s="209"/>
    </row>
    <row r="40" spans="1:31" s="6" customFormat="1" ht="12.5" customHeight="1" x14ac:dyDescent="0.3">
      <c r="A40" s="2"/>
      <c r="B40" s="1"/>
      <c r="D40" s="8"/>
      <c r="F40" s="8"/>
      <c r="G40" s="22"/>
      <c r="H40" s="8"/>
      <c r="I40" s="8"/>
      <c r="J40" s="2"/>
      <c r="K40" s="100" t="str">
        <f>TEXT(K39*0.3048,"#0.0") &amp; " Metres"</f>
        <v>14.6 Metres</v>
      </c>
      <c r="L40" s="225" t="str">
        <f>TEXT(((L39+40)*5/9)-40," 00") &amp; "°C"</f>
        <v xml:space="preserve"> 31°C</v>
      </c>
      <c r="M40" s="225" t="str">
        <f>TEXT(M39*33.8639,"#000") &amp; " hPa"</f>
        <v>982 hPa</v>
      </c>
      <c r="N40" s="1"/>
      <c r="O40" s="2"/>
      <c r="P40" s="2"/>
      <c r="Q40" s="2"/>
      <c r="R40" s="2"/>
      <c r="S40" s="209"/>
      <c r="T40" s="209"/>
      <c r="AE40" s="209"/>
    </row>
    <row r="41" spans="1:31" s="6" customFormat="1" ht="12.5" customHeight="1" x14ac:dyDescent="0.25">
      <c r="A41" s="2"/>
      <c r="B41" s="1"/>
      <c r="C41" s="1"/>
      <c r="D41" s="1" t="s">
        <v>421</v>
      </c>
      <c r="E41" s="103" t="s">
        <v>422</v>
      </c>
      <c r="F41" s="4" t="s">
        <v>367</v>
      </c>
      <c r="G41" s="1"/>
      <c r="H41" s="1"/>
      <c r="I41" s="1"/>
      <c r="J41" s="1"/>
      <c r="K41" s="1"/>
      <c r="L41" s="1"/>
      <c r="M41" s="1"/>
      <c r="N41" s="1"/>
      <c r="O41" s="2"/>
      <c r="P41" s="2"/>
      <c r="Q41" s="2"/>
      <c r="R41" s="2"/>
      <c r="S41" s="209"/>
      <c r="T41" s="209"/>
      <c r="AE41" s="209"/>
    </row>
    <row r="42" spans="1:31" s="6" customForma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09"/>
      <c r="T42" s="209"/>
      <c r="AE42" s="209"/>
    </row>
    <row r="43" spans="1:31" s="6" customFormat="1" x14ac:dyDescent="0.25"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09"/>
      <c r="T43" s="209"/>
      <c r="AE43" s="209"/>
    </row>
    <row r="44" spans="1:31" s="6" customFormat="1" x14ac:dyDescent="0.25">
      <c r="F44" s="26"/>
      <c r="J44" s="2"/>
      <c r="K44" s="2"/>
      <c r="L44" s="2"/>
      <c r="M44" s="2"/>
      <c r="N44" s="2"/>
      <c r="O44" s="2"/>
      <c r="P44" s="2"/>
      <c r="Q44" s="2"/>
      <c r="R44" s="2"/>
      <c r="S44" s="209"/>
      <c r="T44" s="209"/>
      <c r="AE44" s="209"/>
    </row>
    <row r="45" spans="1:31" s="6" customFormat="1" x14ac:dyDescent="0.25">
      <c r="J45" s="2"/>
      <c r="K45" s="2"/>
      <c r="L45" s="2"/>
      <c r="M45" s="2"/>
      <c r="N45" s="2"/>
      <c r="O45" s="2"/>
      <c r="P45" s="2"/>
      <c r="Q45" s="2"/>
      <c r="R45" s="2"/>
      <c r="S45" s="209"/>
      <c r="T45" s="209"/>
      <c r="AE45" s="209"/>
    </row>
    <row r="46" spans="1:31" s="6" customFormat="1" x14ac:dyDescent="0.25">
      <c r="H46" s="2"/>
      <c r="J46" s="2"/>
      <c r="K46" s="2"/>
      <c r="L46" s="2"/>
      <c r="M46" s="2"/>
      <c r="N46" s="2"/>
      <c r="O46" s="2"/>
      <c r="P46" s="2"/>
      <c r="Q46" s="2"/>
      <c r="R46" s="2"/>
      <c r="S46" s="209"/>
      <c r="T46" s="209"/>
      <c r="AE46" s="209"/>
    </row>
    <row r="47" spans="1:31" s="6" customFormat="1" x14ac:dyDescent="0.25"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09"/>
      <c r="T47" s="209"/>
      <c r="AE47" s="209"/>
    </row>
    <row r="48" spans="1:31" s="6" customFormat="1" x14ac:dyDescent="0.25">
      <c r="G48" s="2"/>
      <c r="K48" s="2"/>
      <c r="L48" s="2"/>
      <c r="M48" s="2"/>
      <c r="N48" s="2"/>
      <c r="O48" s="2"/>
      <c r="P48" s="2"/>
      <c r="Q48" s="2"/>
      <c r="R48" s="2"/>
      <c r="S48" s="209"/>
      <c r="T48" s="209"/>
      <c r="AE48" s="209"/>
    </row>
    <row r="49" spans="2:10" x14ac:dyDescent="0.25">
      <c r="H49" s="6"/>
    </row>
    <row r="50" spans="2:10" x14ac:dyDescent="0.25">
      <c r="B50" s="142"/>
      <c r="H50" s="6"/>
    </row>
    <row r="51" spans="2:10" x14ac:dyDescent="0.25">
      <c r="H51" s="6"/>
      <c r="J51" s="6"/>
    </row>
  </sheetData>
  <sheetProtection sheet="1" selectLockedCells="1"/>
  <sortState ref="Q124:S181">
    <sortCondition descending="1" ref="S124:S181"/>
  </sortState>
  <customSheetViews>
    <customSheetView guid="{CF7DD578-E3A2-43CE-B6A7-FBD754B1EE99}" scale="115" hiddenRows="1" hiddenColumns="1">
      <selection activeCell="D30" sqref="D30"/>
      <pageMargins left="0" right="0" top="0.39409448818897641" bottom="0.39409448818897641" header="0" footer="0"/>
      <pageSetup paperSize="9" orientation="portrait" r:id="rId1"/>
      <headerFooter>
        <oddHeader>&amp;C&amp;A</oddHeader>
        <oddFooter>&amp;CPage &amp;P</oddFooter>
      </headerFooter>
    </customSheetView>
  </customSheetViews>
  <conditionalFormatting sqref="M5">
    <cfRule type="expression" dxfId="0" priority="1" stopIfTrue="1">
      <formula>NOT(IF(MONTH(I7)=E6,1,0))</formula>
    </cfRule>
  </conditionalFormatting>
  <dataValidations xWindow="362" yWindow="1000" count="25">
    <dataValidation type="whole" showErrorMessage="1" error="Whole number Min 0 Max 359" sqref="F19">
      <formula1>0</formula1>
      <formula2>359</formula2>
    </dataValidation>
    <dataValidation type="whole" showErrorMessage="1" error="Whole number Min 0 Max 89" sqref="D19">
      <formula1>0</formula1>
      <formula2>89</formula2>
    </dataValidation>
    <dataValidation type="decimal" allowBlank="1" showErrorMessage="1" error="Min 0 MaX 59.9" sqref="D31 D20:E20">
      <formula1>0</formula1>
      <formula2>59.9</formula2>
    </dataValidation>
    <dataValidation type="whole" showErrorMessage="1" error="Whole number Min 0 Max 179" sqref="E19">
      <formula1>0</formula1>
      <formula2>179</formula2>
    </dataValidation>
    <dataValidation allowBlank="1" showErrorMessage="1" error="Min 0 MaX 59.9" sqref="I9 F10"/>
    <dataValidation allowBlank="1" showErrorMessage="1" sqref="J10 F20"/>
    <dataValidation type="whole" allowBlank="1" showErrorMessage="1" error="Min -1999,  Max 2999" sqref="D6">
      <formula1>-1999</formula1>
      <formula2>2999</formula2>
    </dataValidation>
    <dataValidation type="whole" allowBlank="1" showErrorMessage="1" error="Min 1 Max 12" sqref="E6">
      <formula1>1</formula1>
      <formula2>12</formula2>
    </dataValidation>
    <dataValidation type="whole" allowBlank="1" showErrorMessage="1" error="Min 1 Max 31" sqref="F6">
      <formula1>1</formula1>
      <formula2>31</formula2>
    </dataValidation>
    <dataValidation type="whole" allowBlank="1" showErrorMessage="1" error="Min 0 Max 23" sqref="G6">
      <formula1>0</formula1>
      <formula2>23</formula2>
    </dataValidation>
    <dataValidation type="whole" allowBlank="1" showErrorMessage="1" error="Whole number 0-59" sqref="H6">
      <formula1>0</formula1>
      <formula2>59</formula2>
    </dataValidation>
    <dataValidation type="decimal" allowBlank="1" showErrorMessage="1" error="0.0 to 59.9" sqref="I6">
      <formula1>0</formula1>
      <formula2>59.9</formula2>
    </dataValidation>
    <dataValidation type="decimal" allowBlank="1" showErrorMessage="1" error="-59.9 -to 59.9" sqref="E31">
      <formula1>-59.9</formula1>
      <formula2>59.9</formula2>
    </dataValidation>
    <dataValidation type="decimal" allowBlank="1" showInputMessage="1" showErrorMessage="1" sqref="F31">
      <formula1>0</formula1>
      <formula2>9999</formula2>
    </dataValidation>
    <dataValidation type="whole" allowBlank="1" showInputMessage="1" showErrorMessage="1" error="-20 to 50" sqref="G31">
      <formula1>-20</formula1>
      <formula2>50</formula2>
    </dataValidation>
    <dataValidation type="whole" allowBlank="1" showErrorMessage="1" error="920 - 1060" sqref="H31">
      <formula1>920</formula1>
      <formula2>1060</formula2>
    </dataValidation>
    <dataValidation type="decimal" allowBlank="1" showErrorMessage="1" error="Min 0 Max 359.9" sqref="L19">
      <formula1>0</formula1>
      <formula2>359.9</formula2>
    </dataValidation>
    <dataValidation type="decimal" allowBlank="1" showErrorMessage="1" error="Min -90 Max 90" sqref="M19">
      <formula1>-90</formula1>
      <formula2>90</formula2>
    </dataValidation>
    <dataValidation type="decimal" showErrorMessage="1" error="Min - 12 Max +14" sqref="M6">
      <formula1>-12</formula1>
      <formula2>14</formula2>
    </dataValidation>
    <dataValidation type="whole" showErrorMessage="1" error="Min 0 Max +1" sqref="M8">
      <formula1>0</formula1>
      <formula2>1</formula2>
    </dataValidation>
    <dataValidation type="list" showInputMessage="1" showErrorMessage="1" sqref="D11">
      <formula1>BodyList</formula1>
    </dataValidation>
    <dataValidation type="list" showDropDown="1" showErrorMessage="1" error="Must enter &quot;E, W, e or w&quot;" prompt="Emter &quot;E, W. e or w&quot;" sqref="E21">
      <formula1>EW</formula1>
    </dataValidation>
    <dataValidation type="list" showDropDown="1" showErrorMessage="1" error="Must enter &quot;N, S, n or s&quot;" prompt="Enter &quot;N, S, n or s&quot;" sqref="D21">
      <formula1>NS</formula1>
    </dataValidation>
    <dataValidation type="list" showDropDown="1" showErrorMessage="1" error="Enter &quot;U&quot;, &quot;L&quot; or &quot;C&quot; (lower case ok)" sqref="I31">
      <formula1>ULC</formula1>
    </dataValidation>
    <dataValidation type="whole" showErrorMessage="1" error="Whole number Min 0 Max 89" sqref="D30">
      <formula1>-18</formula1>
      <formula2>89</formula2>
    </dataValidation>
  </dataValidations>
  <pageMargins left="0" right="0" top="0.39409448818897641" bottom="0.39409448818897641" header="0" footer="0"/>
  <pageSetup paperSize="9" orientation="portrait" r:id="rId2"/>
  <headerFooter>
    <oddHeader>&amp;C&amp;A</oddHeader>
    <oddFooter>&amp;CPage &amp;P</oddFooter>
  </headerFooter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1:AA49"/>
  <sheetViews>
    <sheetView zoomScaleNormal="100" workbookViewId="0">
      <selection activeCell="G7" sqref="G7"/>
    </sheetView>
  </sheetViews>
  <sheetFormatPr defaultColWidth="9.08984375" defaultRowHeight="13" customHeight="1" x14ac:dyDescent="0.25"/>
  <cols>
    <col min="1" max="1" width="3.26953125" customWidth="1"/>
    <col min="2" max="2" width="3.1796875" customWidth="1"/>
    <col min="3" max="3" width="5.81640625" customWidth="1"/>
    <col min="4" max="4" width="12.7265625" customWidth="1"/>
    <col min="5" max="5" width="12.6328125" customWidth="1"/>
    <col min="6" max="6" width="11.1796875" customWidth="1"/>
    <col min="7" max="7" width="14.1796875" customWidth="1"/>
    <col min="8" max="8" width="14.08984375" customWidth="1"/>
    <col min="9" max="9" width="14.7265625" customWidth="1"/>
    <col min="10" max="10" width="10.6328125" customWidth="1"/>
    <col min="11" max="11" width="11.26953125" customWidth="1"/>
    <col min="12" max="12" width="11.1796875" customWidth="1"/>
    <col min="13" max="13" width="3.36328125" customWidth="1"/>
    <col min="14" max="27" width="9.08984375" customWidth="1"/>
  </cols>
  <sheetData>
    <row r="1" spans="1:27" s="6" customFormat="1" ht="13" customHeight="1" x14ac:dyDescent="0.25">
      <c r="A1" s="2"/>
      <c r="B1" s="209"/>
      <c r="C1" s="209"/>
      <c r="D1" s="209"/>
      <c r="E1" s="209"/>
      <c r="F1" s="209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s="6" customFormat="1" ht="20" customHeight="1" x14ac:dyDescent="0.4">
      <c r="A2" s="2"/>
      <c r="B2" s="1"/>
      <c r="C2" s="1"/>
      <c r="D2" s="231" t="s">
        <v>630</v>
      </c>
      <c r="E2" s="189" t="s">
        <v>813</v>
      </c>
      <c r="F2" s="4"/>
      <c r="G2" s="4"/>
      <c r="H2" s="4"/>
      <c r="I2" s="1"/>
      <c r="J2" s="1"/>
      <c r="K2" s="1"/>
      <c r="L2" s="1"/>
      <c r="M2" s="1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</row>
    <row r="3" spans="1:27" s="6" customFormat="1" ht="12.5" customHeight="1" x14ac:dyDescent="0.25">
      <c r="A3" s="2"/>
      <c r="B3" s="1"/>
      <c r="M3" s="1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</row>
    <row r="4" spans="1:27" s="6" customFormat="1" ht="20.25" customHeight="1" x14ac:dyDescent="0.4">
      <c r="A4" s="2"/>
      <c r="B4" s="1"/>
      <c r="D4" s="7" t="s">
        <v>369</v>
      </c>
      <c r="J4" s="2"/>
      <c r="K4" s="2"/>
      <c r="L4" s="2"/>
      <c r="M4" s="1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</row>
    <row r="5" spans="1:27" s="6" customFormat="1" ht="12.5" customHeight="1" x14ac:dyDescent="0.25">
      <c r="A5" s="2"/>
      <c r="B5" s="1"/>
      <c r="D5" s="9" t="s">
        <v>324</v>
      </c>
      <c r="E5" s="9" t="s">
        <v>314</v>
      </c>
      <c r="G5" s="9" t="s">
        <v>34</v>
      </c>
      <c r="J5" s="2"/>
      <c r="K5" s="2"/>
      <c r="L5" s="2"/>
      <c r="M5" s="1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</row>
    <row r="6" spans="1:27" s="6" customFormat="1" ht="12.5" customHeight="1" x14ac:dyDescent="0.25">
      <c r="A6" s="2"/>
      <c r="B6" s="1"/>
      <c r="D6" s="9" t="s">
        <v>325</v>
      </c>
      <c r="E6" s="9" t="s">
        <v>313</v>
      </c>
      <c r="G6" s="9" t="s">
        <v>315</v>
      </c>
      <c r="H6" s="10" t="s">
        <v>317</v>
      </c>
      <c r="I6" s="10" t="s">
        <v>330</v>
      </c>
      <c r="J6" s="2"/>
      <c r="K6" s="2"/>
      <c r="L6" s="2"/>
      <c r="M6" s="1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</row>
    <row r="7" spans="1:27" s="6" customFormat="1" ht="12.5" customHeight="1" x14ac:dyDescent="0.25">
      <c r="A7" s="2"/>
      <c r="B7" s="1"/>
      <c r="C7" s="69" t="s">
        <v>1</v>
      </c>
      <c r="D7" s="63">
        <v>80</v>
      </c>
      <c r="E7" s="65">
        <v>0</v>
      </c>
      <c r="F7" s="11"/>
      <c r="G7" s="62">
        <v>20</v>
      </c>
      <c r="H7" s="10" t="s">
        <v>359</v>
      </c>
      <c r="I7" s="10" t="s">
        <v>360</v>
      </c>
      <c r="J7" s="2"/>
      <c r="K7" s="2"/>
      <c r="L7" s="2"/>
      <c r="M7" s="1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</row>
    <row r="8" spans="1:27" s="6" customFormat="1" ht="12.5" customHeight="1" x14ac:dyDescent="0.25">
      <c r="A8" s="2"/>
      <c r="B8" s="1"/>
      <c r="C8" s="69" t="s">
        <v>2</v>
      </c>
      <c r="D8" s="59">
        <v>0</v>
      </c>
      <c r="E8" s="59">
        <v>0</v>
      </c>
      <c r="F8" s="11"/>
      <c r="G8" s="59">
        <v>0</v>
      </c>
      <c r="H8" s="241">
        <v>0</v>
      </c>
      <c r="I8" s="66">
        <v>0</v>
      </c>
      <c r="J8" s="2"/>
      <c r="K8" s="2"/>
      <c r="L8" s="2"/>
      <c r="M8" s="1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</row>
    <row r="9" spans="1:27" s="6" customFormat="1" ht="12.5" customHeight="1" x14ac:dyDescent="0.25">
      <c r="A9" s="2"/>
      <c r="B9" s="1"/>
      <c r="C9" s="69" t="s">
        <v>414</v>
      </c>
      <c r="F9" s="96" t="s">
        <v>324</v>
      </c>
      <c r="G9" s="27" t="s">
        <v>11</v>
      </c>
      <c r="H9" s="13" t="s">
        <v>361</v>
      </c>
      <c r="I9" s="13" t="s">
        <v>364</v>
      </c>
      <c r="J9" s="2"/>
      <c r="K9" s="2"/>
      <c r="L9" s="2"/>
      <c r="M9" s="1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</row>
    <row r="10" spans="1:27" s="6" customFormat="1" ht="12.5" customHeight="1" x14ac:dyDescent="0.25">
      <c r="A10" s="2"/>
      <c r="B10" s="1"/>
      <c r="D10" s="12" t="str">
        <f>TEXT(D7,"000")&amp;"° "&amp;TEXT(D8,"00.0")&amp;"'"</f>
        <v>080° 00.0'</v>
      </c>
      <c r="E10" s="12" t="str">
        <f>TEXT(E7,"000")&amp;"° "&amp;TEXT(E8,"00.0")&amp;"'"</f>
        <v>000° 00.0'</v>
      </c>
      <c r="F10" s="68" t="str">
        <f>LEFT(TEXT(F11,"000.00000"),FIND(".",TEXT(F11,"000.00000"))-1) &amp; "° "  &amp; TEXT(VALUE(RIGHT(TEXT(F11,"000.00000"),6))*MINSinDEGREE,"00.0")  &amp;   "'"</f>
        <v>080° 00.0'</v>
      </c>
      <c r="G10" s="68" t="str">
        <f>CONCATENATE(  IF(UPPER(G9)="S","S","N"), TEXT(G7,"00"),"° ",TEXT(G8,"00.0"),"'")</f>
        <v>S20° 00.0'</v>
      </c>
      <c r="H10" s="10" t="s">
        <v>362</v>
      </c>
      <c r="I10" s="10" t="s">
        <v>365</v>
      </c>
      <c r="J10" s="2"/>
      <c r="K10" s="2"/>
      <c r="L10" s="2"/>
      <c r="M10" s="1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</row>
    <row r="11" spans="1:27" s="6" customFormat="1" ht="12.5" hidden="1" customHeight="1" x14ac:dyDescent="0.25">
      <c r="A11" s="2"/>
      <c r="B11" s="1"/>
      <c r="D11" s="15">
        <f>D7+D8/MINSinDEGREE</f>
        <v>80</v>
      </c>
      <c r="E11" s="15">
        <f>E7+E8/MINSinDEGREE</f>
        <v>0</v>
      </c>
      <c r="F11" s="15">
        <f>MOD(D11+E11,DEGSinCIRCLE)</f>
        <v>80</v>
      </c>
      <c r="G11" s="15">
        <f>IF(UPPER(G9)="N",ABS(G7)+G8/MINSinDEGREE,-1*(ABS(G7)+G8/MINSinDEGREE))</f>
        <v>-20</v>
      </c>
      <c r="I11" s="16"/>
      <c r="J11" s="2"/>
      <c r="K11" s="2"/>
      <c r="L11" s="2"/>
      <c r="M11" s="1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</row>
    <row r="12" spans="1:27" s="6" customFormat="1" ht="12.5" hidden="1" customHeight="1" x14ac:dyDescent="0.25">
      <c r="A12" s="2"/>
      <c r="B12" s="1"/>
      <c r="F12" s="17" t="s">
        <v>7</v>
      </c>
      <c r="G12" s="15">
        <f>SIN(RADIANS(G11))</f>
        <v>-0.34202014332566871</v>
      </c>
      <c r="I12" s="16"/>
      <c r="J12" s="2"/>
      <c r="K12" s="2"/>
      <c r="L12" s="2"/>
      <c r="M12" s="1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</row>
    <row r="13" spans="1:27" s="6" customFormat="1" ht="12.5" hidden="1" customHeight="1" x14ac:dyDescent="0.25">
      <c r="A13" s="2"/>
      <c r="B13" s="1"/>
      <c r="F13" s="17" t="s">
        <v>8</v>
      </c>
      <c r="G13" s="15">
        <f>COS(RADIANS(G11))</f>
        <v>0.93969262078590843</v>
      </c>
      <c r="I13" s="16"/>
      <c r="J13" s="2"/>
      <c r="K13" s="2"/>
      <c r="L13" s="2"/>
      <c r="M13" s="1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</row>
    <row r="14" spans="1:27" s="6" customFormat="1" ht="12.5" customHeight="1" x14ac:dyDescent="0.25">
      <c r="A14" s="2"/>
      <c r="B14" s="1"/>
      <c r="H14" s="10" t="s">
        <v>413</v>
      </c>
      <c r="I14" s="10" t="s">
        <v>363</v>
      </c>
      <c r="J14" s="2"/>
      <c r="K14" s="2"/>
      <c r="L14" s="2"/>
      <c r="M14" s="1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</row>
    <row r="15" spans="1:27" s="6" customFormat="1" ht="12.5" customHeight="1" x14ac:dyDescent="0.25">
      <c r="A15" s="2"/>
      <c r="B15" s="1"/>
      <c r="D15" s="18"/>
      <c r="F15" s="2"/>
      <c r="H15" s="10" t="s">
        <v>363</v>
      </c>
      <c r="J15" s="2"/>
      <c r="K15" s="2"/>
      <c r="L15" s="2"/>
      <c r="M15" s="1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</row>
    <row r="16" spans="1:27" s="6" customFormat="1" ht="20" customHeight="1" x14ac:dyDescent="0.4">
      <c r="A16" s="2"/>
      <c r="B16" s="1"/>
      <c r="D16" s="3" t="s">
        <v>334</v>
      </c>
      <c r="J16" s="2"/>
      <c r="K16" s="2"/>
      <c r="L16" s="2"/>
      <c r="M16" s="1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</row>
    <row r="17" spans="1:27" s="6" customFormat="1" ht="12.5" customHeight="1" x14ac:dyDescent="0.25">
      <c r="A17" s="2"/>
      <c r="B17" s="1"/>
      <c r="D17" s="19" t="s">
        <v>412</v>
      </c>
      <c r="E17" s="19" t="s">
        <v>412</v>
      </c>
      <c r="I17" s="2"/>
      <c r="J17" s="2"/>
      <c r="K17" s="2"/>
      <c r="L17" s="2"/>
      <c r="M17" s="1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</row>
    <row r="18" spans="1:27" s="6" customFormat="1" ht="12.5" customHeight="1" x14ac:dyDescent="0.25">
      <c r="A18" s="2"/>
      <c r="B18" s="1"/>
      <c r="D18" s="19" t="s">
        <v>82</v>
      </c>
      <c r="E18" s="19" t="s">
        <v>80</v>
      </c>
      <c r="F18" s="8"/>
      <c r="G18" s="8"/>
      <c r="H18" s="8"/>
      <c r="J18" s="2"/>
      <c r="K18" s="2"/>
      <c r="L18" s="2"/>
      <c r="M18" s="1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</row>
    <row r="19" spans="1:27" s="6" customFormat="1" ht="12.5" customHeight="1" x14ac:dyDescent="0.25">
      <c r="A19" s="2"/>
      <c r="B19" s="1"/>
      <c r="C19" s="69" t="s">
        <v>1</v>
      </c>
      <c r="D19" s="62">
        <v>20</v>
      </c>
      <c r="E19" s="63">
        <v>30</v>
      </c>
      <c r="G19" s="8"/>
      <c r="H19" s="8"/>
      <c r="J19" s="2"/>
      <c r="K19" s="2"/>
      <c r="L19" s="2"/>
      <c r="M19" s="1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</row>
    <row r="20" spans="1:27" s="6" customFormat="1" ht="12.5" customHeight="1" x14ac:dyDescent="0.25">
      <c r="A20" s="2"/>
      <c r="B20" s="1"/>
      <c r="C20" s="69" t="s">
        <v>2</v>
      </c>
      <c r="D20" s="59">
        <v>0</v>
      </c>
      <c r="E20" s="59">
        <v>0</v>
      </c>
      <c r="F20" s="18" t="s">
        <v>316</v>
      </c>
      <c r="G20" s="18" t="s">
        <v>366</v>
      </c>
      <c r="H20" s="18" t="s">
        <v>366</v>
      </c>
      <c r="J20" s="2"/>
      <c r="K20" s="2"/>
      <c r="L20" s="2"/>
      <c r="M20" s="1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</row>
    <row r="21" spans="1:27" s="6" customFormat="1" ht="12.5" customHeight="1" x14ac:dyDescent="0.25">
      <c r="A21" s="2"/>
      <c r="B21" s="1"/>
      <c r="C21" s="69" t="s">
        <v>18</v>
      </c>
      <c r="D21" s="27" t="s">
        <v>10</v>
      </c>
      <c r="E21" s="27" t="s">
        <v>15</v>
      </c>
      <c r="F21" s="18" t="s">
        <v>315</v>
      </c>
      <c r="G21" s="18" t="s">
        <v>336</v>
      </c>
      <c r="H21" s="18" t="s">
        <v>331</v>
      </c>
      <c r="J21" s="2"/>
      <c r="K21" s="2"/>
      <c r="L21" s="2"/>
      <c r="M21" s="1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</row>
    <row r="22" spans="1:27" s="6" customFormat="1" ht="12.5" customHeight="1" x14ac:dyDescent="0.3">
      <c r="A22" s="2"/>
      <c r="B22" s="1"/>
      <c r="C22" s="2"/>
      <c r="D22" s="12" t="str">
        <f>CONCATENATE(  IF(UPPER(D21)="S","S","N"), TEXT(D19,"00"),"° ",TEXT(D20,"00.0"),"'")</f>
        <v>N20° 00.0'</v>
      </c>
      <c r="E22" s="12" t="str">
        <f>CONCATENATE(  IF(UPPER(E21)="W","W","E"), TEXT(E19,"000"),"° ",TEXT(E20,"00.0"),"'")</f>
        <v>W030° 00.0'</v>
      </c>
      <c r="F22" s="12" t="str">
        <f>LEFT(TEXT(F23,"000.00000"),FIND(".",TEXT(F23,"000.00000"))-1) &amp; "° "  &amp; TEXT(VALUE(RIGHT(TEXT(F23,"000.00000"),6))*MINSinDEGREE,"00.0")  &amp;   "'"</f>
        <v>050° 00.0'</v>
      </c>
      <c r="G22" s="86" t="str">
        <f>CONCATENATE(TEXT(IF(F23&gt;180,G23,DEGSinCIRCLE-G23),"000.0"),"°")</f>
        <v>233.7°</v>
      </c>
      <c r="H22" s="14" t="str">
        <f>LEFT(TEXT(H23,"00.00000"),FIND(".",TEXT(H23,"00.00000"))-1) &amp; "° "  &amp; TEXT(VALUE(RIGHT(TEXT(H23,"00.00000"),6))*MINSinDEGREE,"00.0")  &amp;   "'"</f>
        <v>26° 47.0'</v>
      </c>
      <c r="I22" s="2"/>
      <c r="J22" s="2"/>
      <c r="K22" s="2"/>
      <c r="L22" s="2"/>
      <c r="M22" s="1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</row>
    <row r="23" spans="1:27" s="6" customFormat="1" ht="12.5" hidden="1" customHeight="1" x14ac:dyDescent="0.25">
      <c r="A23" s="2"/>
      <c r="B23" s="1"/>
      <c r="C23" s="15">
        <f>IF(UPPER(D21)="N",ABS(D19)+D20/MINSinDEGREE,-1*(ABS(D19)+D20/MINSinDEGREE))</f>
        <v>20</v>
      </c>
      <c r="D23" s="15">
        <f>IF(UPPER(E21)="E",ABS(E19)+E20/MINSinDEGREE,-1*(ABS(E19)+E20/MINSinDEGREE))</f>
        <v>-30</v>
      </c>
      <c r="E23" s="15" t="s">
        <v>6</v>
      </c>
      <c r="F23" s="15">
        <f>MOD((F11+D23),DEGSinCIRCLE)</f>
        <v>50</v>
      </c>
      <c r="G23" s="15">
        <f>DEGREES(ACOS((G12-C24*H24)/(C25*H25)))</f>
        <v>126.2587269425016</v>
      </c>
      <c r="H23" s="15">
        <f>DEGREES(ASIN(C24*G12+C25*G13*F25))</f>
        <v>26.783338835488035</v>
      </c>
      <c r="I23" s="2"/>
      <c r="J23" s="2"/>
      <c r="K23" s="2"/>
      <c r="L23" s="2"/>
      <c r="M23" s="1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</row>
    <row r="24" spans="1:27" s="6" customFormat="1" ht="12.5" hidden="1" customHeight="1" x14ac:dyDescent="0.25">
      <c r="A24" s="2"/>
      <c r="B24" s="1"/>
      <c r="C24" s="15">
        <f>SIN(RADIANS(C23))</f>
        <v>0.34202014332566871</v>
      </c>
      <c r="D24" s="20" t="s">
        <v>7</v>
      </c>
      <c r="E24" s="8"/>
      <c r="H24" s="15">
        <f>SIN(RADIANS(H23))</f>
        <v>0.45061796465581089</v>
      </c>
      <c r="I24" s="2"/>
      <c r="J24" s="2"/>
      <c r="K24" s="2"/>
      <c r="L24" s="2"/>
      <c r="M24" s="1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</row>
    <row r="25" spans="1:27" s="6" customFormat="1" ht="12.5" hidden="1" customHeight="1" x14ac:dyDescent="0.25">
      <c r="A25" s="2"/>
      <c r="B25" s="1"/>
      <c r="C25" s="15">
        <f>COS(RADIANS(C23))</f>
        <v>0.93969262078590843</v>
      </c>
      <c r="D25" s="20" t="s">
        <v>8</v>
      </c>
      <c r="E25" s="8"/>
      <c r="F25" s="15">
        <f>COS(RADIANS(F23))</f>
        <v>0.64278760968653936</v>
      </c>
      <c r="H25" s="15">
        <f>COS(RADIANS(H23))</f>
        <v>0.89271689237375496</v>
      </c>
      <c r="I25" s="2"/>
      <c r="J25" s="2"/>
      <c r="K25" s="2"/>
      <c r="L25" s="2"/>
      <c r="M25" s="1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</row>
    <row r="26" spans="1:27" s="6" customFormat="1" ht="12.5" customHeight="1" x14ac:dyDescent="0.25">
      <c r="A26" s="2"/>
      <c r="B26" s="1"/>
      <c r="C26" s="8"/>
      <c r="D26" s="8"/>
      <c r="E26" s="8"/>
      <c r="F26" s="8"/>
      <c r="G26" s="8"/>
      <c r="H26" s="8"/>
      <c r="I26" s="2"/>
      <c r="J26" s="2"/>
      <c r="K26" s="2"/>
      <c r="L26" s="2"/>
      <c r="M26" s="1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</row>
    <row r="27" spans="1:27" s="6" customFormat="1" ht="20" customHeight="1" x14ac:dyDescent="0.4">
      <c r="A27" s="2"/>
      <c r="B27" s="1"/>
      <c r="C27" s="8"/>
      <c r="D27" s="7" t="s">
        <v>335</v>
      </c>
      <c r="F27" s="8"/>
      <c r="G27" s="8"/>
      <c r="H27" s="8"/>
      <c r="I27" s="2"/>
      <c r="J27" s="2"/>
      <c r="K27" s="2"/>
      <c r="L27" s="2"/>
      <c r="M27" s="1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</row>
    <row r="28" spans="1:27" s="6" customFormat="1" ht="12.5" customHeight="1" x14ac:dyDescent="0.25">
      <c r="A28" s="2"/>
      <c r="B28" s="1"/>
      <c r="D28" s="91" t="s">
        <v>402</v>
      </c>
      <c r="E28" s="274" t="s">
        <v>815</v>
      </c>
      <c r="F28" s="8"/>
      <c r="G28" s="8"/>
      <c r="H28" s="8"/>
      <c r="I28" s="92" t="s">
        <v>404</v>
      </c>
      <c r="J28" s="2"/>
      <c r="K28" s="2"/>
      <c r="L28" s="2"/>
      <c r="M28" s="1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</row>
    <row r="29" spans="1:27" s="6" customFormat="1" ht="12.5" customHeight="1" x14ac:dyDescent="0.25">
      <c r="A29" s="2"/>
      <c r="B29" s="1"/>
      <c r="D29" s="19" t="s">
        <v>403</v>
      </c>
      <c r="E29" s="273" t="s">
        <v>816</v>
      </c>
      <c r="F29" s="221" t="s">
        <v>321</v>
      </c>
      <c r="G29" s="10" t="s">
        <v>320</v>
      </c>
      <c r="H29" s="10" t="s">
        <v>318</v>
      </c>
      <c r="I29" s="10" t="s">
        <v>406</v>
      </c>
      <c r="J29" s="18" t="s">
        <v>317</v>
      </c>
      <c r="K29" s="18" t="s">
        <v>330</v>
      </c>
      <c r="M29" s="1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</row>
    <row r="30" spans="1:27" s="6" customFormat="1" ht="12.5" customHeight="1" x14ac:dyDescent="0.25">
      <c r="A30" s="2"/>
      <c r="B30" s="1"/>
      <c r="C30" s="69" t="s">
        <v>1</v>
      </c>
      <c r="D30" s="62">
        <v>27</v>
      </c>
      <c r="E30" s="9" t="s">
        <v>323</v>
      </c>
      <c r="F30" s="221" t="s">
        <v>322</v>
      </c>
      <c r="G30" s="10" t="s">
        <v>371</v>
      </c>
      <c r="H30" s="13" t="s">
        <v>319</v>
      </c>
      <c r="I30" s="19" t="s">
        <v>405</v>
      </c>
      <c r="J30" s="18" t="s">
        <v>359</v>
      </c>
      <c r="K30" s="18" t="s">
        <v>329</v>
      </c>
      <c r="L30" s="18" t="s">
        <v>19</v>
      </c>
      <c r="M30" s="1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</row>
    <row r="31" spans="1:27" s="6" customFormat="1" ht="12.5" customHeight="1" x14ac:dyDescent="0.25">
      <c r="A31" s="2"/>
      <c r="B31" s="1"/>
      <c r="C31" s="69" t="s">
        <v>2</v>
      </c>
      <c r="D31" s="59">
        <v>22.2</v>
      </c>
      <c r="E31" s="67">
        <v>0</v>
      </c>
      <c r="F31" s="67">
        <v>5.5</v>
      </c>
      <c r="G31" s="172">
        <v>10</v>
      </c>
      <c r="H31" s="172">
        <v>1010</v>
      </c>
      <c r="I31" s="28" t="s">
        <v>306</v>
      </c>
      <c r="J31" s="97">
        <f>H8</f>
        <v>0</v>
      </c>
      <c r="K31" s="97">
        <f>I8</f>
        <v>0</v>
      </c>
      <c r="L31" s="18" t="s">
        <v>81</v>
      </c>
      <c r="M31" s="1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</row>
    <row r="32" spans="1:27" s="6" customFormat="1" ht="12.5" hidden="1" customHeight="1" x14ac:dyDescent="0.25">
      <c r="A32" s="2"/>
      <c r="B32" s="1"/>
      <c r="C32" s="69" t="s">
        <v>6</v>
      </c>
      <c r="D32" s="15">
        <f>IF(  D30&gt;=0,  D30+D31/MINSinDEGREE,   D30-D31/MINSinDEGREE )</f>
        <v>27.37</v>
      </c>
      <c r="E32" s="15">
        <f xml:space="preserve">           D32+(E31/MINSinDEGREE)</f>
        <v>27.37</v>
      </c>
      <c r="F32" s="15">
        <f>E32-(1.76*SQRT(F31)/MINSinDEGREE)</f>
        <v>27.30120723552259</v>
      </c>
      <c r="G32" s="8"/>
      <c r="H32" s="15">
        <f>F32-(1/TAN(RADIANS(F32+(7.31/(F32+4.4))))/MINSinDEGREE)*283/(273+G31)*H31/1010</f>
        <v>27.269234202816786</v>
      </c>
      <c r="J32" s="15">
        <f>H32+(J31*(1-C24*C24/298.3))/MINSinDEGREE*COS(RADIANS(H32))</f>
        <v>27.269234202816786</v>
      </c>
      <c r="K32" s="15">
        <f>IF(UPPER(I31)="U",J32-(K31+K34)/MINSinDEGREE,IF(UPPER(I31)="L",J32+(K31+K34)/MINSinDEGREE,J32))</f>
        <v>27.269234202816786</v>
      </c>
      <c r="M32" s="1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</row>
    <row r="33" spans="1:27" s="6" customFormat="1" ht="12.5" hidden="1" customHeight="1" x14ac:dyDescent="0.25">
      <c r="A33" s="2"/>
      <c r="B33" s="1"/>
      <c r="C33" s="69"/>
      <c r="D33" s="15"/>
      <c r="E33" s="15"/>
      <c r="F33" s="15"/>
      <c r="G33" s="8"/>
      <c r="H33" s="15"/>
      <c r="J33" s="15"/>
      <c r="K33" s="15" t="str">
        <f>"Augmentation"</f>
        <v>Augmentation</v>
      </c>
      <c r="M33" s="1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</row>
    <row r="34" spans="1:27" s="6" customFormat="1" ht="12.5" hidden="1" customHeight="1" x14ac:dyDescent="0.25">
      <c r="A34" s="2"/>
      <c r="B34" s="1"/>
      <c r="C34" s="69"/>
      <c r="D34" s="15"/>
      <c r="E34" s="15"/>
      <c r="F34" s="15"/>
      <c r="G34" s="8"/>
      <c r="H34" s="15"/>
      <c r="J34" s="15"/>
      <c r="K34" s="21" t="str">
        <f>TEXT(IF(J31&gt;50,0.261947*SIN(RADIANS(J32)),0),"0.00")</f>
        <v>0.00</v>
      </c>
      <c r="M34" s="1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</row>
    <row r="35" spans="1:27" s="6" customFormat="1" ht="12.5" customHeight="1" x14ac:dyDescent="0.3">
      <c r="A35" s="2"/>
      <c r="B35" s="1"/>
      <c r="D35" s="12" t="str">
        <f>CONCATENATE(TEXT(D30,"00"),"° ",TEXT(D31,"00.0"),"'")</f>
        <v>27° 22.2'</v>
      </c>
      <c r="E35" s="12" t="str">
        <f>LEFT(TEXT(E32,"00.00000"),FIND(".",TEXT(E32,"00.00000"))-1) &amp; "° "  &amp; TEXT(VALUE(RIGHT(TEXT(E32,"00.00000"),6))*MINSinDEGREE,"00.0")  &amp;   "'"</f>
        <v>27° 22.2'</v>
      </c>
      <c r="F35" s="12" t="str">
        <f>LEFT(TEXT(F32,"00.00000"),FIND(".",TEXT(F32,"00.00000"))-1) &amp; "° "  &amp; TEXT(VALUE(RIGHT(TEXT(F32,"00.00000"),6))*MINSinDEGREE,"00.0")  &amp;   "'"</f>
        <v>27° 18.1'</v>
      </c>
      <c r="G35" s="12"/>
      <c r="H35" s="12" t="str">
        <f>LEFT(TEXT(H32,"00.00000"),FIND(".",TEXT(H32,"00.00000"))-1) &amp; "° "  &amp; TEXT(VALUE(RIGHT(TEXT(H32,"00.00000"),6))*MINSinDEGREE,"00.0")  &amp;   "'"</f>
        <v>27° 16.2'</v>
      </c>
      <c r="I35" s="12"/>
      <c r="J35" s="12" t="str">
        <f>LEFT(TEXT(J32,"00.00000"),FIND(".",TEXT(J32,"00.00000"))-1) &amp; "° "  &amp; TEXT(VALUE(RIGHT(TEXT(J32,"00.00000"),6))*MINSinDEGREE,"00.0")  &amp;   "'"</f>
        <v>27° 16.2'</v>
      </c>
      <c r="K35" s="12" t="str">
        <f>LEFT(TEXT(K32,"00.00000"),FIND(".",TEXT(K32,"00.00000"))-1) &amp; "° "  &amp; TEXT(VALUE(RIGHT(TEXT(K32,"00.00000"),6))*MINSinDEGREE,"00.0")  &amp;   "'"</f>
        <v>27° 16.2'</v>
      </c>
      <c r="L35" s="14" t="str">
        <f>K35</f>
        <v>27° 16.2'</v>
      </c>
      <c r="M35" s="1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</row>
    <row r="36" spans="1:27" s="6" customFormat="1" ht="12.5" customHeight="1" x14ac:dyDescent="0.25">
      <c r="A36" s="2"/>
      <c r="B36" s="1"/>
      <c r="C36" s="18"/>
      <c r="D36" s="18"/>
      <c r="E36" s="18"/>
      <c r="F36" s="18"/>
      <c r="G36" s="18"/>
      <c r="H36" s="2"/>
      <c r="I36" s="2"/>
      <c r="J36" s="2"/>
      <c r="K36" s="2"/>
      <c r="L36" s="18"/>
      <c r="M36" s="1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</row>
    <row r="37" spans="1:27" s="6" customFormat="1" ht="20" customHeight="1" x14ac:dyDescent="0.4">
      <c r="A37" s="2"/>
      <c r="B37" s="1"/>
      <c r="C37" s="8"/>
      <c r="D37" s="7" t="s">
        <v>333</v>
      </c>
      <c r="E37" s="7" t="s">
        <v>332</v>
      </c>
      <c r="F37" s="8"/>
      <c r="H37" s="2"/>
      <c r="I37" s="2"/>
      <c r="J37" s="2"/>
      <c r="K37" s="2"/>
      <c r="L37" s="8"/>
      <c r="M37" s="1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</row>
    <row r="38" spans="1:27" s="6" customFormat="1" ht="12.5" customHeight="1" x14ac:dyDescent="0.3">
      <c r="A38" s="2"/>
      <c r="B38" s="1"/>
      <c r="C38" s="8"/>
      <c r="D38" s="23" t="str">
        <f>G22</f>
        <v>233.7°</v>
      </c>
      <c r="E38" s="24" t="str">
        <f>TEXT(ABS((H23-K32)*MINSinDEGREE),"###0.0")&amp;"nm"</f>
        <v>29.2nm</v>
      </c>
      <c r="F38" s="8"/>
      <c r="H38" s="2"/>
      <c r="I38" s="2"/>
      <c r="J38" s="100" t="s">
        <v>415</v>
      </c>
      <c r="K38" s="100" t="s">
        <v>416</v>
      </c>
      <c r="L38" s="100" t="s">
        <v>417</v>
      </c>
      <c r="M38" s="1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</row>
    <row r="39" spans="1:27" s="6" customFormat="1" ht="12.5" customHeight="1" x14ac:dyDescent="0.3">
      <c r="A39" s="2"/>
      <c r="B39" s="1"/>
      <c r="C39" s="8"/>
      <c r="D39" s="8"/>
      <c r="E39" s="24" t="str">
        <f>IF((H23-K32)*MINSinDEGREE&lt;=0," Towards"," Away")</f>
        <v xml:space="preserve"> Towards</v>
      </c>
      <c r="F39" s="8"/>
      <c r="I39" s="100" t="s">
        <v>549</v>
      </c>
      <c r="J39" s="98">
        <v>48</v>
      </c>
      <c r="K39" s="98">
        <v>87.5</v>
      </c>
      <c r="L39" s="98">
        <v>29.01</v>
      </c>
      <c r="M39" s="1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</row>
    <row r="40" spans="1:27" s="6" customFormat="1" ht="12.5" customHeight="1" x14ac:dyDescent="0.3">
      <c r="A40" s="2"/>
      <c r="B40" s="1"/>
      <c r="D40" s="8"/>
      <c r="F40" s="8"/>
      <c r="G40" s="22"/>
      <c r="J40" s="100" t="str">
        <f>TEXT(J39*0.3048,"#0.0") &amp; " Metres"</f>
        <v>14.6 Metres</v>
      </c>
      <c r="K40" s="100" t="str">
        <f>TEXT(((K39+40)*5/9)-40," 00") &amp; "°C"</f>
        <v xml:space="preserve"> 31°C</v>
      </c>
      <c r="L40" s="100" t="str">
        <f>TEXT(L39*33.8639,"#000") &amp; " hPa"</f>
        <v>982 hPa</v>
      </c>
      <c r="M40" s="1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</row>
    <row r="41" spans="1:27" s="6" customFormat="1" ht="12.5" customHeight="1" x14ac:dyDescent="0.25">
      <c r="A41" s="2"/>
      <c r="B41" s="1"/>
      <c r="C41" s="5" t="s">
        <v>421</v>
      </c>
      <c r="D41" s="103" t="s">
        <v>422</v>
      </c>
      <c r="E41" s="4" t="s">
        <v>367</v>
      </c>
      <c r="F41" s="1"/>
      <c r="G41" s="1"/>
      <c r="H41" s="1"/>
      <c r="I41" s="1"/>
      <c r="J41" s="1"/>
      <c r="K41" s="1"/>
      <c r="L41" s="1"/>
      <c r="M41" s="1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</row>
    <row r="42" spans="1:27" s="6" customFormat="1" ht="13" customHeight="1" x14ac:dyDescent="0.2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</row>
    <row r="43" spans="1:27" s="6" customFormat="1" ht="13" customHeight="1" x14ac:dyDescent="0.2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</row>
    <row r="44" spans="1:27" s="6" customFormat="1" ht="13" customHeight="1" x14ac:dyDescent="0.2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</row>
    <row r="45" spans="1:27" s="6" customFormat="1" ht="13" customHeight="1" x14ac:dyDescent="0.2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</row>
    <row r="46" spans="1:27" s="6" customFormat="1" ht="13" customHeight="1" x14ac:dyDescent="0.2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</row>
    <row r="47" spans="1:27" s="6" customFormat="1" ht="13" customHeight="1" x14ac:dyDescent="0.2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</row>
    <row r="48" spans="1:27" s="6" customFormat="1" ht="13" customHeight="1" x14ac:dyDescent="0.2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</row>
    <row r="49" spans="1:27" s="6" customFormat="1" ht="13" customHeight="1" x14ac:dyDescent="0.2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</row>
  </sheetData>
  <sheetProtection sheet="1" objects="1" scenarios="1" selectLockedCells="1"/>
  <customSheetViews>
    <customSheetView guid="{CF7DD578-E3A2-43CE-B6A7-FBD754B1EE99}" scale="115" hiddenRows="1" hiddenColumns="1">
      <selection activeCell="D7" sqref="D7"/>
      <pageMargins left="0.7" right="0.7" top="0.75" bottom="0.75" header="0.3" footer="0.3"/>
      <pageSetup paperSize="9" orientation="portrait" horizontalDpi="0" verticalDpi="0" r:id="rId1"/>
    </customSheetView>
  </customSheetViews>
  <dataValidations count="15">
    <dataValidation allowBlank="1" showErrorMessage="1" sqref="J19 F20"/>
    <dataValidation allowBlank="1" showErrorMessage="1" error="Min 0 MaX 59.9" sqref="G5 D5:E5"/>
    <dataValidation type="whole" showErrorMessage="1" error="Whole number Min 0 Max 179" sqref="E19">
      <formula1>0</formula1>
      <formula2>179</formula2>
    </dataValidation>
    <dataValidation type="decimal" allowBlank="1" showErrorMessage="1" error="Min 0 MaX 59.9" sqref="D31 D20:E20 D8:E8">
      <formula1>0</formula1>
      <formula2>59.9</formula2>
    </dataValidation>
    <dataValidation type="whole" showErrorMessage="1" error="Whole number Min 0 Max 89" sqref="D30 D19">
      <formula1>0</formula1>
      <formula2>89</formula2>
    </dataValidation>
    <dataValidation type="whole" showErrorMessage="1" error="Whole number Min 0 Max 359" sqref="F19 D7:E7">
      <formula1>0</formula1>
      <formula2>359</formula2>
    </dataValidation>
    <dataValidation type="whole" showDropDown="1" showErrorMessage="1" error="Min 0 Max 89" prompt="_x000a_" sqref="G7">
      <formula1>0</formula1>
      <formula2>89</formula2>
    </dataValidation>
    <dataValidation type="decimal" showDropDown="1" showErrorMessage="1" error="Min 0 Max 59.9" prompt="Enter &quot;N, S, n or s&quot;" sqref="G8">
      <formula1>0</formula1>
      <formula2>59.9</formula2>
    </dataValidation>
    <dataValidation type="decimal" allowBlank="1" showErrorMessage="1" error="Min 0 Max 75 minutes" sqref="H8">
      <formula1>0</formula1>
      <formula2>75</formula2>
    </dataValidation>
    <dataValidation type="decimal" allowBlank="1" showErrorMessage="1" error="Min 0 max 17 minutes." sqref="I8">
      <formula1>0</formula1>
      <formula2>17</formula2>
    </dataValidation>
    <dataValidation type="list" showDropDown="1" showInputMessage="1" showErrorMessage="1" error="Must enter &quot;N, S, n or s&quot;" prompt="Enter &quot;N, S, n or s&quot;" sqref="G6">
      <formula1>$D$44:$D$47</formula1>
    </dataValidation>
    <dataValidation type="list" showDropDown="1" showInputMessage="1" showErrorMessage="1" sqref="G9">
      <formula1>NS</formula1>
    </dataValidation>
    <dataValidation type="list" showDropDown="1" showErrorMessage="1" error="Must enter &quot;N, S, n or s&quot;" prompt="Enter &quot;N, S, n or s&quot;" sqref="D21">
      <formula1>NS</formula1>
    </dataValidation>
    <dataValidation type="list" showDropDown="1" showErrorMessage="1" error="Must enter &quot;E, W, e or w&quot;" prompt="Emter &quot;E, W. e or w&quot;" sqref="E21">
      <formula1>EW</formula1>
    </dataValidation>
    <dataValidation type="list" showDropDown="1" showErrorMessage="1" error="Enter &quot;U&quot;, &quot;L&quot; or &quot;C&quot; (lower case ok)" sqref="I31">
      <formula1>ULC</formula1>
    </dataValidation>
  </dataValidations>
  <pageMargins left="0.7" right="0.7" top="0.75" bottom="0.75" header="0.3" footer="0.3"/>
  <pageSetup paperSize="9" orientation="portrait" horizontalDpi="0" verticalDpi="0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2"/>
  </sheetPr>
  <dimension ref="A1:R66"/>
  <sheetViews>
    <sheetView topLeftCell="A7" zoomScale="85" zoomScaleNormal="85" workbookViewId="0">
      <selection activeCell="I12" sqref="I12"/>
    </sheetView>
  </sheetViews>
  <sheetFormatPr defaultColWidth="9.26953125" defaultRowHeight="12.5" x14ac:dyDescent="0.25"/>
  <cols>
    <col min="1" max="1" width="3.08984375" style="209" customWidth="1"/>
    <col min="2" max="2" width="12.6328125" style="209" customWidth="1"/>
    <col min="3" max="3" width="19.7265625" style="209" customWidth="1"/>
    <col min="4" max="4" width="6.7265625" style="209" customWidth="1"/>
    <col min="5" max="5" width="4.453125" style="209" customWidth="1"/>
    <col min="6" max="6" width="6.36328125" customWidth="1"/>
    <col min="7" max="7" width="11.7265625" customWidth="1"/>
    <col min="8" max="8" width="6.90625" customWidth="1"/>
    <col min="9" max="9" width="6.453125" customWidth="1"/>
    <col min="10" max="10" width="12.26953125" customWidth="1"/>
    <col min="11" max="11" width="6.90625" customWidth="1"/>
    <col min="12" max="12" width="5.6328125" customWidth="1"/>
    <col min="13" max="13" width="6" customWidth="1"/>
    <col min="14" max="14" width="13.36328125" customWidth="1"/>
    <col min="15" max="15" width="7" customWidth="1"/>
    <col min="16" max="16" width="5.6328125" customWidth="1"/>
    <col min="17" max="17" width="9.26953125" customWidth="1"/>
    <col min="18" max="18" width="14.1796875" customWidth="1"/>
    <col min="19" max="19" width="18.90625" customWidth="1"/>
    <col min="20" max="20" width="5.54296875" customWidth="1"/>
    <col min="21" max="21" width="4.81640625" customWidth="1"/>
    <col min="22" max="26" width="9.26953125" customWidth="1"/>
  </cols>
  <sheetData>
    <row r="1" spans="2:18" x14ac:dyDescent="0.25"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</row>
    <row r="2" spans="2:18" ht="13" x14ac:dyDescent="0.3">
      <c r="B2" s="178" t="s">
        <v>705</v>
      </c>
      <c r="C2"/>
      <c r="D2"/>
      <c r="E2"/>
      <c r="F2" s="6"/>
      <c r="G2" s="180" t="s">
        <v>759</v>
      </c>
      <c r="H2" s="209"/>
      <c r="I2" s="209"/>
      <c r="J2" s="180" t="s">
        <v>724</v>
      </c>
      <c r="K2" s="209"/>
      <c r="L2" s="209"/>
      <c r="M2" s="209"/>
      <c r="N2" s="180" t="s">
        <v>758</v>
      </c>
      <c r="O2" s="209"/>
      <c r="P2" s="209"/>
      <c r="Q2" s="2"/>
    </row>
    <row r="3" spans="2:18" ht="13" x14ac:dyDescent="0.3">
      <c r="B3" s="2" t="s">
        <v>703</v>
      </c>
      <c r="C3" s="142" t="s">
        <v>704</v>
      </c>
      <c r="D3" s="142" t="s">
        <v>37</v>
      </c>
      <c r="E3" s="130" t="s">
        <v>642</v>
      </c>
      <c r="F3" s="6"/>
      <c r="G3" s="180" t="s">
        <v>760</v>
      </c>
      <c r="H3" s="209"/>
      <c r="I3" s="209"/>
      <c r="J3" s="180"/>
      <c r="K3" s="130" t="s">
        <v>37</v>
      </c>
      <c r="L3" s="130" t="s">
        <v>642</v>
      </c>
      <c r="M3" s="130"/>
      <c r="N3" s="180" t="s">
        <v>757</v>
      </c>
      <c r="O3" s="130" t="s">
        <v>37</v>
      </c>
      <c r="P3" s="130" t="s">
        <v>642</v>
      </c>
      <c r="Q3" s="2"/>
    </row>
    <row r="4" spans="2:18" ht="15.5" x14ac:dyDescent="0.35">
      <c r="B4" s="135" t="s">
        <v>32</v>
      </c>
      <c r="C4" s="233" t="s">
        <v>648</v>
      </c>
      <c r="D4" s="239">
        <v>315.28875206095893</v>
      </c>
      <c r="E4" s="234">
        <v>-40.250038446501776</v>
      </c>
      <c r="F4" s="6"/>
      <c r="G4" s="135" t="s">
        <v>440</v>
      </c>
      <c r="H4" s="229">
        <v>-1.5</v>
      </c>
      <c r="I4" s="130"/>
      <c r="J4" s="135" t="s">
        <v>60</v>
      </c>
      <c r="K4" s="228">
        <v>13.874189536838458</v>
      </c>
      <c r="L4" s="220">
        <v>15.175573208256322</v>
      </c>
      <c r="M4" s="209"/>
      <c r="N4" s="135" t="s">
        <v>83</v>
      </c>
      <c r="O4" s="228">
        <v>323.65976621049583</v>
      </c>
      <c r="P4" s="220">
        <v>89.235536436134069</v>
      </c>
      <c r="Q4" s="2"/>
    </row>
    <row r="5" spans="2:18" ht="15.5" x14ac:dyDescent="0.35">
      <c r="B5" s="135" t="s">
        <v>423</v>
      </c>
      <c r="C5" s="233" t="s">
        <v>649</v>
      </c>
      <c r="D5" s="239">
        <v>335.43297877250387</v>
      </c>
      <c r="E5" s="234">
        <v>-57.166459897816608</v>
      </c>
      <c r="F5" s="6"/>
      <c r="G5" s="135" t="s">
        <v>431</v>
      </c>
      <c r="H5" s="229">
        <v>-0.7</v>
      </c>
      <c r="I5" s="130"/>
      <c r="J5" s="135" t="s">
        <v>434</v>
      </c>
      <c r="K5" s="228">
        <v>15.659724935293696</v>
      </c>
      <c r="L5" s="220">
        <v>-29.647269251481244</v>
      </c>
      <c r="M5" s="209"/>
      <c r="N5" s="135" t="s">
        <v>59</v>
      </c>
      <c r="O5" s="228">
        <v>137.30997417736313</v>
      </c>
      <c r="P5" s="220">
        <v>74.181796942453559</v>
      </c>
      <c r="Q5" s="2"/>
    </row>
    <row r="6" spans="2:18" ht="15.5" x14ac:dyDescent="0.35">
      <c r="B6" s="135" t="s">
        <v>424</v>
      </c>
      <c r="C6" s="233" t="s">
        <v>650</v>
      </c>
      <c r="D6" s="239">
        <v>173.13165698507439</v>
      </c>
      <c r="E6" s="234">
        <v>-63.177349230698276</v>
      </c>
      <c r="F6" s="6"/>
      <c r="G6" s="135" t="s">
        <v>429</v>
      </c>
      <c r="H6" s="229">
        <v>-0.1</v>
      </c>
      <c r="I6" s="130"/>
      <c r="J6" s="135" t="s">
        <v>40</v>
      </c>
      <c r="K6" s="228">
        <v>28.022772867956633</v>
      </c>
      <c r="L6" s="220">
        <v>-46.982265655639921</v>
      </c>
      <c r="M6" s="209"/>
      <c r="N6" s="135" t="s">
        <v>51</v>
      </c>
      <c r="O6" s="228">
        <v>194.15331959149827</v>
      </c>
      <c r="P6" s="220">
        <v>61.783929152126049</v>
      </c>
      <c r="Q6" s="2"/>
    </row>
    <row r="7" spans="2:18" ht="15.5" x14ac:dyDescent="0.35">
      <c r="B7" s="135" t="s">
        <v>425</v>
      </c>
      <c r="C7" s="233" t="s">
        <v>651</v>
      </c>
      <c r="D7" s="239">
        <v>255.18818359116204</v>
      </c>
      <c r="E7" s="234">
        <v>-28.996146570474458</v>
      </c>
      <c r="F7" s="6"/>
      <c r="G7" s="135" t="s">
        <v>720</v>
      </c>
      <c r="H7" s="229">
        <v>0</v>
      </c>
      <c r="I7" s="130"/>
      <c r="J7" s="135" t="s">
        <v>54</v>
      </c>
      <c r="K7" s="228">
        <v>34.015267237269029</v>
      </c>
      <c r="L7" s="220">
        <v>9.8505596348777082</v>
      </c>
      <c r="M7" s="209"/>
      <c r="N7" s="135" t="s">
        <v>69</v>
      </c>
      <c r="O7" s="228">
        <v>349.94879996575293</v>
      </c>
      <c r="P7" s="220">
        <v>56.503547687897715</v>
      </c>
      <c r="Q7" s="2"/>
    </row>
    <row r="8" spans="2:18" ht="15.5" x14ac:dyDescent="0.35">
      <c r="B8" s="135" t="s">
        <v>38</v>
      </c>
      <c r="C8" s="233" t="s">
        <v>754</v>
      </c>
      <c r="D8" s="239">
        <v>290.79740972670328</v>
      </c>
      <c r="E8" s="234">
        <v>16.536465994171984</v>
      </c>
      <c r="F8" s="6"/>
      <c r="G8" s="135" t="s">
        <v>442</v>
      </c>
      <c r="H8" s="229">
        <v>0</v>
      </c>
      <c r="I8" s="130"/>
      <c r="J8" s="135" t="s">
        <v>433</v>
      </c>
      <c r="K8" s="228">
        <v>49.68029362852775</v>
      </c>
      <c r="L8" s="220">
        <v>45.259645163059211</v>
      </c>
      <c r="M8" s="209"/>
      <c r="N8" s="135" t="s">
        <v>426</v>
      </c>
      <c r="O8" s="228">
        <v>166.54981001402192</v>
      </c>
      <c r="P8" s="220">
        <v>55.993075935258204</v>
      </c>
      <c r="Q8" s="2"/>
    </row>
    <row r="9" spans="2:18" ht="15.5" x14ac:dyDescent="0.35">
      <c r="B9" s="135" t="s">
        <v>426</v>
      </c>
      <c r="C9" s="233" t="s">
        <v>755</v>
      </c>
      <c r="D9" s="239">
        <v>166.33268737634441</v>
      </c>
      <c r="E9" s="234">
        <v>55.873713117619111</v>
      </c>
      <c r="F9" s="6"/>
      <c r="G9" s="135" t="s">
        <v>439</v>
      </c>
      <c r="H9" s="229">
        <v>0.1</v>
      </c>
      <c r="I9" s="130"/>
      <c r="J9" s="135" t="s">
        <v>66</v>
      </c>
      <c r="K9" s="228">
        <v>53.685592026562517</v>
      </c>
      <c r="L9" s="220">
        <v>-56.748039413701228</v>
      </c>
      <c r="M9" s="209"/>
      <c r="N9" s="135" t="s">
        <v>53</v>
      </c>
      <c r="O9" s="228">
        <v>90.870166490660154</v>
      </c>
      <c r="P9" s="220">
        <v>51.490623424509053</v>
      </c>
      <c r="Q9" s="2"/>
    </row>
    <row r="10" spans="2:18" ht="15.5" x14ac:dyDescent="0.35">
      <c r="B10" s="135" t="s">
        <v>39</v>
      </c>
      <c r="C10" s="233" t="s">
        <v>652</v>
      </c>
      <c r="D10" s="239">
        <v>152.97136068377034</v>
      </c>
      <c r="E10" s="234">
        <v>49.23503656619009</v>
      </c>
      <c r="F10" s="6"/>
      <c r="G10" s="135" t="s">
        <v>437</v>
      </c>
      <c r="H10" s="229">
        <v>0.3</v>
      </c>
      <c r="I10" s="130"/>
      <c r="J10" s="135" t="s">
        <v>427</v>
      </c>
      <c r="K10" s="228">
        <v>62.36363123112011</v>
      </c>
      <c r="L10" s="220">
        <v>8.8549186482865494</v>
      </c>
      <c r="M10" s="209"/>
      <c r="N10" s="135" t="s">
        <v>64</v>
      </c>
      <c r="O10" s="228">
        <v>309.01993781264127</v>
      </c>
      <c r="P10" s="220">
        <v>49.838908000906784</v>
      </c>
      <c r="Q10" s="2"/>
    </row>
    <row r="11" spans="2:18" ht="15.5" x14ac:dyDescent="0.35">
      <c r="B11" s="135" t="s">
        <v>40</v>
      </c>
      <c r="C11" s="233" t="s">
        <v>653</v>
      </c>
      <c r="D11" s="239">
        <v>27.713623609638148</v>
      </c>
      <c r="E11" s="234">
        <v>-46.889663658678685</v>
      </c>
      <c r="F11" s="6"/>
      <c r="G11" s="135" t="s">
        <v>423</v>
      </c>
      <c r="H11" s="229">
        <v>0.5</v>
      </c>
      <c r="I11" s="130"/>
      <c r="J11" s="135" t="s">
        <v>65</v>
      </c>
      <c r="K11" s="228">
        <v>76.259615000011024</v>
      </c>
      <c r="L11" s="220">
        <v>-26.301390970014911</v>
      </c>
      <c r="M11" s="209"/>
      <c r="N11" s="135" t="s">
        <v>39</v>
      </c>
      <c r="O11" s="228">
        <v>153.16386316670599</v>
      </c>
      <c r="P11" s="220">
        <v>49.343727632650115</v>
      </c>
      <c r="Q11" s="2"/>
    </row>
    <row r="12" spans="2:18" ht="15.5" x14ac:dyDescent="0.35">
      <c r="B12" s="135" t="s">
        <v>41</v>
      </c>
      <c r="C12" s="233" t="s">
        <v>654</v>
      </c>
      <c r="D12" s="239">
        <v>275.74937553311645</v>
      </c>
      <c r="E12" s="234">
        <v>-1.1964499631038901</v>
      </c>
      <c r="F12" s="6"/>
      <c r="G12" s="135" t="s">
        <v>430</v>
      </c>
      <c r="H12" s="229">
        <v>0.6</v>
      </c>
      <c r="I12" s="130"/>
      <c r="J12" s="135" t="s">
        <v>442</v>
      </c>
      <c r="K12" s="228">
        <v>80.802810517795649</v>
      </c>
      <c r="L12" s="220">
        <v>38.779196112605547</v>
      </c>
      <c r="M12" s="209"/>
      <c r="N12" s="135" t="s">
        <v>432</v>
      </c>
      <c r="O12" s="228">
        <v>280.93298375915941</v>
      </c>
      <c r="P12" s="220">
        <v>45.990885532519492</v>
      </c>
      <c r="Q12" s="2"/>
    </row>
    <row r="13" spans="2:18" ht="15.5" x14ac:dyDescent="0.35">
      <c r="B13" s="135" t="s">
        <v>42</v>
      </c>
      <c r="C13" s="233" t="s">
        <v>655</v>
      </c>
      <c r="D13" s="239">
        <v>217.91305722988918</v>
      </c>
      <c r="E13" s="234">
        <v>-8.7261377850229174</v>
      </c>
      <c r="F13" s="6"/>
      <c r="G13" s="135" t="s">
        <v>435</v>
      </c>
      <c r="H13" s="229">
        <v>0.6</v>
      </c>
      <c r="I13" s="130"/>
      <c r="J13" s="135" t="s">
        <v>58</v>
      </c>
      <c r="K13" s="228">
        <v>84.037940936212635</v>
      </c>
      <c r="L13" s="220">
        <v>-34.38539464721007</v>
      </c>
      <c r="M13" s="209"/>
      <c r="N13" s="135" t="s">
        <v>433</v>
      </c>
      <c r="O13" s="228">
        <v>49.68029362852775</v>
      </c>
      <c r="P13" s="220">
        <v>45.259645163059211</v>
      </c>
      <c r="Q13" s="2"/>
    </row>
    <row r="14" spans="2:18" ht="15.5" x14ac:dyDescent="0.35">
      <c r="B14" s="135" t="s">
        <v>43</v>
      </c>
      <c r="C14" s="233" t="s">
        <v>656</v>
      </c>
      <c r="D14" s="239">
        <v>126.17349608571743</v>
      </c>
      <c r="E14" s="234">
        <v>26.664232436021166</v>
      </c>
      <c r="F14" s="6"/>
      <c r="G14" s="135" t="s">
        <v>427</v>
      </c>
      <c r="H14" s="229">
        <v>0.7</v>
      </c>
      <c r="I14" s="130"/>
      <c r="J14" s="135" t="s">
        <v>53</v>
      </c>
      <c r="K14" s="228">
        <v>90.870166490660154</v>
      </c>
      <c r="L14" s="220">
        <v>51.490623424509053</v>
      </c>
      <c r="M14" s="209"/>
      <c r="N14" s="135" t="s">
        <v>442</v>
      </c>
      <c r="O14" s="228">
        <v>80.802810517795649</v>
      </c>
      <c r="P14" s="220">
        <v>38.779196112605547</v>
      </c>
      <c r="Q14" s="2"/>
    </row>
    <row r="15" spans="2:18" ht="15.5" x14ac:dyDescent="0.35">
      <c r="B15" s="135" t="s">
        <v>44</v>
      </c>
      <c r="C15" s="233" t="s">
        <v>657</v>
      </c>
      <c r="D15" s="239">
        <v>357.70674305208962</v>
      </c>
      <c r="E15" s="234">
        <v>29.17603881521141</v>
      </c>
      <c r="F15" s="6"/>
      <c r="G15" s="135" t="s">
        <v>432</v>
      </c>
      <c r="H15" s="229">
        <v>0.7</v>
      </c>
      <c r="I15" s="130"/>
      <c r="J15" s="135" t="s">
        <v>67</v>
      </c>
      <c r="K15" s="228">
        <v>96.321924329218405</v>
      </c>
      <c r="L15" s="220">
        <v>12.565103250009283</v>
      </c>
      <c r="M15" s="209"/>
      <c r="N15" s="135" t="s">
        <v>44</v>
      </c>
      <c r="O15" s="228">
        <v>357.97133863286587</v>
      </c>
      <c r="P15" s="220">
        <v>29.058394351827186</v>
      </c>
      <c r="Q15" s="2"/>
    </row>
    <row r="16" spans="2:18" ht="15.5" x14ac:dyDescent="0.35">
      <c r="B16" s="135" t="s">
        <v>427</v>
      </c>
      <c r="C16" s="233" t="s">
        <v>658</v>
      </c>
      <c r="D16" s="239">
        <v>62.125522876468665</v>
      </c>
      <c r="E16" s="234">
        <v>8.9112970037291586</v>
      </c>
      <c r="F16" s="6"/>
      <c r="G16" s="135" t="s">
        <v>426</v>
      </c>
      <c r="H16" s="229">
        <v>0.8</v>
      </c>
      <c r="I16" s="130"/>
      <c r="J16" s="135" t="s">
        <v>70</v>
      </c>
      <c r="K16" s="228">
        <v>96.68028409000209</v>
      </c>
      <c r="L16" s="220">
        <v>-37.098976550339508</v>
      </c>
      <c r="M16" s="209"/>
      <c r="N16" s="135" t="s">
        <v>52</v>
      </c>
      <c r="O16" s="228">
        <v>278.51671225571124</v>
      </c>
      <c r="P16" s="220">
        <v>28.601376281318938</v>
      </c>
      <c r="Q16" s="2"/>
    </row>
    <row r="17" spans="2:17" ht="15.5" x14ac:dyDescent="0.35">
      <c r="B17" s="135" t="s">
        <v>45</v>
      </c>
      <c r="C17" s="233" t="s">
        <v>659</v>
      </c>
      <c r="D17" s="239">
        <v>353.24643419228568</v>
      </c>
      <c r="E17" s="234">
        <v>-42.228499330785141</v>
      </c>
      <c r="F17" s="6"/>
      <c r="G17" s="135" t="s">
        <v>441</v>
      </c>
      <c r="H17" s="229">
        <v>1</v>
      </c>
      <c r="I17" s="130"/>
      <c r="J17" s="135" t="s">
        <v>68</v>
      </c>
      <c r="K17" s="228">
        <v>102.47531337350762</v>
      </c>
      <c r="L17" s="220">
        <v>-15.717485924343771</v>
      </c>
      <c r="M17" s="209"/>
      <c r="N17" s="135" t="s">
        <v>436</v>
      </c>
      <c r="O17" s="228">
        <v>243.75729260092942</v>
      </c>
      <c r="P17" s="220">
        <v>28.038943243587362</v>
      </c>
      <c r="Q17" s="2"/>
    </row>
    <row r="18" spans="2:17" ht="15.5" x14ac:dyDescent="0.35">
      <c r="B18" s="135" t="s">
        <v>428</v>
      </c>
      <c r="C18" s="233" t="s">
        <v>660</v>
      </c>
      <c r="D18" s="239">
        <v>112.4210368393741</v>
      </c>
      <c r="E18" s="234">
        <v>-26.460870398986398</v>
      </c>
      <c r="F18" s="6"/>
      <c r="G18" s="135" t="s">
        <v>428</v>
      </c>
      <c r="H18" s="229">
        <v>1.1000000000000001</v>
      </c>
      <c r="I18" s="130"/>
      <c r="J18" s="135" t="s">
        <v>46</v>
      </c>
      <c r="K18" s="228">
        <v>107.95774972498558</v>
      </c>
      <c r="L18" s="220">
        <v>-69.018290344354426</v>
      </c>
      <c r="M18" s="209"/>
      <c r="N18" s="135" t="s">
        <v>43</v>
      </c>
      <c r="O18" s="228">
        <v>126.37909276483575</v>
      </c>
      <c r="P18" s="220">
        <v>26.734449736421816</v>
      </c>
      <c r="Q18" s="2"/>
    </row>
    <row r="19" spans="2:17" ht="15.5" x14ac:dyDescent="0.35">
      <c r="B19" s="135" t="s">
        <v>429</v>
      </c>
      <c r="C19" s="233" t="s">
        <v>661</v>
      </c>
      <c r="D19" s="239">
        <v>145.91538065597996</v>
      </c>
      <c r="E19" s="234">
        <v>19.242628200285939</v>
      </c>
      <c r="F19" s="6"/>
      <c r="G19" s="135" t="s">
        <v>436</v>
      </c>
      <c r="H19" s="229">
        <v>1.1000000000000001</v>
      </c>
      <c r="I19" s="130"/>
      <c r="J19" s="135" t="s">
        <v>428</v>
      </c>
      <c r="K19" s="228">
        <v>112.72282505089711</v>
      </c>
      <c r="L19" s="220">
        <v>-26.420033652542944</v>
      </c>
      <c r="M19" s="209"/>
      <c r="N19" s="135" t="s">
        <v>57</v>
      </c>
      <c r="O19" s="228">
        <v>328.28426823090393</v>
      </c>
      <c r="P19" s="220">
        <v>23.434811299247485</v>
      </c>
      <c r="Q19" s="2"/>
    </row>
    <row r="20" spans="2:17" ht="15.5" x14ac:dyDescent="0.35">
      <c r="B20" s="135" t="s">
        <v>46</v>
      </c>
      <c r="C20" s="233" t="s">
        <v>662</v>
      </c>
      <c r="D20" s="239">
        <v>107.4435226680981</v>
      </c>
      <c r="E20" s="234">
        <v>-69.04845510983381</v>
      </c>
      <c r="F20" s="6"/>
      <c r="G20" s="135" t="s">
        <v>433</v>
      </c>
      <c r="H20" s="229">
        <v>1.2</v>
      </c>
      <c r="I20" s="130"/>
      <c r="J20" s="135" t="s">
        <v>43</v>
      </c>
      <c r="K20" s="228">
        <v>126.37909276483575</v>
      </c>
      <c r="L20" s="220">
        <v>26.734449736421816</v>
      </c>
      <c r="M20" s="209"/>
      <c r="N20" s="135" t="s">
        <v>429</v>
      </c>
      <c r="O20" s="228">
        <v>146.14146334339941</v>
      </c>
      <c r="P20" s="220">
        <v>19.350948294281558</v>
      </c>
      <c r="Q20" s="2"/>
    </row>
    <row r="21" spans="2:17" ht="15.5" x14ac:dyDescent="0.35">
      <c r="B21" s="135" t="s">
        <v>47</v>
      </c>
      <c r="C21" s="233" t="s">
        <v>663</v>
      </c>
      <c r="D21" s="239">
        <v>234.28132832327188</v>
      </c>
      <c r="E21" s="234">
        <v>-59.558597101450466</v>
      </c>
      <c r="F21" s="6"/>
      <c r="G21" s="135" t="s">
        <v>434</v>
      </c>
      <c r="H21" s="229">
        <v>1.2</v>
      </c>
      <c r="I21" s="130"/>
      <c r="J21" s="135" t="s">
        <v>59</v>
      </c>
      <c r="K21" s="228">
        <v>137.30997417736313</v>
      </c>
      <c r="L21" s="220">
        <v>74.181796942453559</v>
      </c>
      <c r="M21" s="209"/>
      <c r="N21" s="135" t="s">
        <v>38</v>
      </c>
      <c r="O21" s="228">
        <v>291.10106104042933</v>
      </c>
      <c r="P21" s="220">
        <v>16.496827078311778</v>
      </c>
      <c r="Q21" s="2"/>
    </row>
    <row r="22" spans="2:17" ht="15.5" x14ac:dyDescent="0.35">
      <c r="B22" s="135" t="s">
        <v>48</v>
      </c>
      <c r="C22" s="233" t="s">
        <v>664</v>
      </c>
      <c r="D22" s="239">
        <v>278.50903644382663</v>
      </c>
      <c r="E22" s="234">
        <v>6.3593983626557762</v>
      </c>
      <c r="F22" s="6"/>
      <c r="G22" s="135" t="s">
        <v>438</v>
      </c>
      <c r="H22" s="229">
        <v>1.3</v>
      </c>
      <c r="I22" s="130"/>
      <c r="J22" s="135" t="s">
        <v>73</v>
      </c>
      <c r="K22" s="228">
        <v>137.3488286632564</v>
      </c>
      <c r="L22" s="220">
        <v>-16.020183304137802</v>
      </c>
      <c r="M22" s="209"/>
      <c r="N22" s="135" t="s">
        <v>60</v>
      </c>
      <c r="O22" s="228">
        <v>13.874189536838458</v>
      </c>
      <c r="P22" s="220">
        <v>15.175573208256322</v>
      </c>
      <c r="Q22" s="2"/>
    </row>
    <row r="23" spans="2:17" ht="15.5" x14ac:dyDescent="0.35">
      <c r="B23" s="135" t="s">
        <v>430</v>
      </c>
      <c r="C23" s="233" t="s">
        <v>665</v>
      </c>
      <c r="D23" s="239">
        <v>270.99687594847808</v>
      </c>
      <c r="E23" s="234">
        <v>7.4058008822494852</v>
      </c>
      <c r="F23" s="6"/>
      <c r="G23" s="135" t="s">
        <v>424</v>
      </c>
      <c r="H23" s="229">
        <v>1.4</v>
      </c>
      <c r="I23" s="130"/>
      <c r="J23" s="135" t="s">
        <v>720</v>
      </c>
      <c r="K23" s="228">
        <v>140.17376196621117</v>
      </c>
      <c r="L23" s="220">
        <v>-60.814679240279659</v>
      </c>
      <c r="M23" s="209"/>
      <c r="N23" s="135" t="s">
        <v>49</v>
      </c>
      <c r="O23" s="228">
        <v>182.80247345296681</v>
      </c>
      <c r="P23" s="220">
        <v>14.602695654181487</v>
      </c>
      <c r="Q23" s="2"/>
    </row>
    <row r="24" spans="2:17" ht="15.5" x14ac:dyDescent="0.35">
      <c r="B24" s="135" t="s">
        <v>431</v>
      </c>
      <c r="C24" s="233" t="s">
        <v>666</v>
      </c>
      <c r="D24" s="239">
        <v>263.91840712276269</v>
      </c>
      <c r="E24" s="234">
        <v>-52.707592110735199</v>
      </c>
      <c r="F24" s="6"/>
      <c r="G24" s="135" t="s">
        <v>425</v>
      </c>
      <c r="H24" s="229">
        <v>1.5</v>
      </c>
      <c r="I24" s="130"/>
      <c r="J24" s="135" t="s">
        <v>429</v>
      </c>
      <c r="K24" s="228">
        <v>146.14146334339941</v>
      </c>
      <c r="L24" s="220">
        <v>19.350948294281558</v>
      </c>
      <c r="M24" s="209"/>
      <c r="N24" s="135" t="s">
        <v>67</v>
      </c>
      <c r="O24" s="228">
        <v>96.321924329218405</v>
      </c>
      <c r="P24" s="220">
        <v>12.565103250009283</v>
      </c>
      <c r="Q24" s="2"/>
    </row>
    <row r="25" spans="2:17" ht="15.5" x14ac:dyDescent="0.35">
      <c r="B25" s="135" t="s">
        <v>432</v>
      </c>
      <c r="C25" s="233" t="s">
        <v>667</v>
      </c>
      <c r="D25" s="239">
        <v>280.54019472672769</v>
      </c>
      <c r="E25" s="234">
        <v>46.010352311171964</v>
      </c>
      <c r="F25" s="6"/>
      <c r="G25" s="135" t="s">
        <v>48</v>
      </c>
      <c r="H25" s="229">
        <v>1.6</v>
      </c>
      <c r="I25" s="130"/>
      <c r="J25" s="135" t="s">
        <v>62</v>
      </c>
      <c r="K25" s="228">
        <v>148.40199840295179</v>
      </c>
      <c r="L25" s="220">
        <v>-36.346104422012523</v>
      </c>
      <c r="M25" s="209"/>
      <c r="N25" s="135" t="s">
        <v>438</v>
      </c>
      <c r="O25" s="228">
        <v>207.97969389537081</v>
      </c>
      <c r="P25" s="220">
        <v>11.993221419866929</v>
      </c>
      <c r="Q25" s="2"/>
    </row>
    <row r="26" spans="2:17" ht="15.5" x14ac:dyDescent="0.35">
      <c r="B26" s="135" t="s">
        <v>433</v>
      </c>
      <c r="C26" s="233" t="s">
        <v>668</v>
      </c>
      <c r="D26" s="239">
        <v>49.518594081305821</v>
      </c>
      <c r="E26" s="234">
        <v>45.338638535032715</v>
      </c>
      <c r="F26" s="6"/>
      <c r="G26" s="135" t="s">
        <v>55</v>
      </c>
      <c r="H26" s="229">
        <v>1.6</v>
      </c>
      <c r="I26" s="130"/>
      <c r="J26" s="135" t="s">
        <v>435</v>
      </c>
      <c r="K26" s="228">
        <v>149.12894250503624</v>
      </c>
      <c r="L26" s="220">
        <v>-60.350989831737458</v>
      </c>
      <c r="M26" s="209"/>
      <c r="N26" s="135" t="s">
        <v>54</v>
      </c>
      <c r="O26" s="228">
        <v>34.015267237269029</v>
      </c>
      <c r="P26" s="220">
        <v>9.8505596348777082</v>
      </c>
      <c r="Q26" s="2"/>
    </row>
    <row r="27" spans="2:17" ht="15.5" x14ac:dyDescent="0.35">
      <c r="B27" s="135" t="s">
        <v>49</v>
      </c>
      <c r="C27" s="233" t="s">
        <v>669</v>
      </c>
      <c r="D27" s="239">
        <v>182.5421135696551</v>
      </c>
      <c r="E27" s="234">
        <v>14.485681022975081</v>
      </c>
      <c r="F27" s="6"/>
      <c r="G27" s="135" t="s">
        <v>70</v>
      </c>
      <c r="H27" s="229">
        <v>1.6</v>
      </c>
      <c r="I27" s="130"/>
      <c r="J27" s="135" t="s">
        <v>39</v>
      </c>
      <c r="K27" s="228">
        <v>153.16386316670599</v>
      </c>
      <c r="L27" s="220">
        <v>49.343727632650115</v>
      </c>
      <c r="M27" s="209"/>
      <c r="N27" s="135" t="s">
        <v>427</v>
      </c>
      <c r="O27" s="228">
        <v>62.36363123112011</v>
      </c>
      <c r="P27" s="220">
        <v>8.8549186482865494</v>
      </c>
      <c r="Q27" s="2"/>
    </row>
    <row r="28" spans="2:17" ht="15.5" x14ac:dyDescent="0.35">
      <c r="B28" s="135" t="s">
        <v>50</v>
      </c>
      <c r="C28" s="233" t="s">
        <v>670</v>
      </c>
      <c r="D28" s="239">
        <v>348.91416191289267</v>
      </c>
      <c r="E28" s="234">
        <v>-17.906664185060087</v>
      </c>
      <c r="F28" s="6"/>
      <c r="G28" s="135" t="s">
        <v>38</v>
      </c>
      <c r="H28" s="229">
        <v>1.7</v>
      </c>
      <c r="I28" s="130"/>
      <c r="J28" s="135" t="s">
        <v>441</v>
      </c>
      <c r="K28" s="228">
        <v>158.76853532011611</v>
      </c>
      <c r="L28" s="220">
        <v>-11.134467781660671</v>
      </c>
      <c r="M28" s="209"/>
      <c r="N28" s="135" t="s">
        <v>430</v>
      </c>
      <c r="O28" s="228">
        <v>271.28412229065577</v>
      </c>
      <c r="P28" s="220">
        <v>7.4045653255152359</v>
      </c>
      <c r="Q28" s="2"/>
    </row>
    <row r="29" spans="2:17" ht="15.5" x14ac:dyDescent="0.35">
      <c r="B29" s="135" t="s">
        <v>51</v>
      </c>
      <c r="C29" s="233" t="s">
        <v>671</v>
      </c>
      <c r="D29" s="239">
        <v>193.83701935727225</v>
      </c>
      <c r="E29" s="234">
        <v>61.663838847848019</v>
      </c>
      <c r="F29" s="6"/>
      <c r="G29" s="135" t="s">
        <v>39</v>
      </c>
      <c r="H29" s="229">
        <v>1.7</v>
      </c>
      <c r="I29" s="130"/>
      <c r="J29" s="135" t="s">
        <v>426</v>
      </c>
      <c r="K29" s="228">
        <v>166.54981001402192</v>
      </c>
      <c r="L29" s="220">
        <v>55.993075935258204</v>
      </c>
      <c r="M29" s="209"/>
      <c r="N29" s="135" t="s">
        <v>48</v>
      </c>
      <c r="O29" s="228">
        <v>278.79361617449695</v>
      </c>
      <c r="P29" s="220">
        <v>6.3433411357175897</v>
      </c>
      <c r="Q29" s="2"/>
    </row>
    <row r="30" spans="2:17" ht="15.5" x14ac:dyDescent="0.35">
      <c r="B30" s="135" t="s">
        <v>52</v>
      </c>
      <c r="C30" s="233" t="s">
        <v>672</v>
      </c>
      <c r="D30" s="239">
        <v>278.18169648163621</v>
      </c>
      <c r="E30" s="234">
        <v>28.616733561528854</v>
      </c>
      <c r="F30" s="6"/>
      <c r="G30" s="135" t="s">
        <v>52</v>
      </c>
      <c r="H30" s="229">
        <v>1.7</v>
      </c>
      <c r="I30" s="130"/>
      <c r="J30" s="135" t="s">
        <v>55</v>
      </c>
      <c r="K30" s="228">
        <v>172.27747180470325</v>
      </c>
      <c r="L30" s="220">
        <v>-57.088179381259614</v>
      </c>
      <c r="M30" s="209"/>
      <c r="N30" s="135" t="s">
        <v>437</v>
      </c>
      <c r="O30" s="228">
        <v>245.24835896285501</v>
      </c>
      <c r="P30" s="220">
        <v>5.2374151960582029</v>
      </c>
      <c r="Q30" s="2"/>
    </row>
    <row r="31" spans="2:17" ht="15.5" x14ac:dyDescent="0.35">
      <c r="B31" s="135" t="s">
        <v>53</v>
      </c>
      <c r="C31" s="233" t="s">
        <v>673</v>
      </c>
      <c r="D31" s="239">
        <v>90.769813374511443</v>
      </c>
      <c r="E31" s="234">
        <v>51.489160049349067</v>
      </c>
      <c r="F31" s="6"/>
      <c r="G31" s="135" t="s">
        <v>41</v>
      </c>
      <c r="H31" s="229">
        <v>1.7000000000000002</v>
      </c>
      <c r="I31" s="130"/>
      <c r="J31" s="135" t="s">
        <v>424</v>
      </c>
      <c r="K31" s="228">
        <v>173.41875787474405</v>
      </c>
      <c r="L31" s="220">
        <v>-63.074690904496244</v>
      </c>
      <c r="M31" s="209"/>
      <c r="N31" s="135" t="s">
        <v>61</v>
      </c>
      <c r="O31" s="228">
        <v>314.50340265145883</v>
      </c>
      <c r="P31" s="220">
        <v>4.0676247237676106</v>
      </c>
      <c r="Q31" s="2"/>
    </row>
    <row r="32" spans="2:17" ht="15.5" x14ac:dyDescent="0.35">
      <c r="B32" s="135" t="s">
        <v>54</v>
      </c>
      <c r="C32" s="233" t="s">
        <v>674</v>
      </c>
      <c r="D32" s="239">
        <v>33.771823919700807</v>
      </c>
      <c r="E32" s="234">
        <v>9.9465662941800375</v>
      </c>
      <c r="F32" s="6"/>
      <c r="G32" s="135" t="s">
        <v>63</v>
      </c>
      <c r="H32" s="229">
        <v>1.7000000000000002</v>
      </c>
      <c r="I32" s="130"/>
      <c r="J32" s="135" t="s">
        <v>56</v>
      </c>
      <c r="K32" s="228">
        <v>176.11497202273421</v>
      </c>
      <c r="L32" s="220">
        <v>-17.514413632286164</v>
      </c>
      <c r="M32" s="209"/>
      <c r="N32" s="135" t="s">
        <v>41</v>
      </c>
      <c r="O32" s="228">
        <v>276.01917429787187</v>
      </c>
      <c r="P32" s="220">
        <v>-1.2068578506113636</v>
      </c>
      <c r="Q32" s="2"/>
    </row>
    <row r="33" spans="2:17" ht="15.5" x14ac:dyDescent="0.35">
      <c r="B33" s="135" t="s">
        <v>434</v>
      </c>
      <c r="C33" s="233" t="s">
        <v>675</v>
      </c>
      <c r="D33" s="239">
        <v>15.384177074432671</v>
      </c>
      <c r="E33" s="234">
        <v>-29.544175818803652</v>
      </c>
      <c r="F33" s="6"/>
      <c r="G33" s="135" t="s">
        <v>40</v>
      </c>
      <c r="H33" s="229">
        <v>1.8</v>
      </c>
      <c r="I33" s="130"/>
      <c r="J33" s="135" t="s">
        <v>49</v>
      </c>
      <c r="K33" s="228">
        <v>182.80247345296681</v>
      </c>
      <c r="L33" s="220">
        <v>14.602695654181487</v>
      </c>
      <c r="M33" s="209"/>
      <c r="N33" s="135" t="s">
        <v>439</v>
      </c>
      <c r="O33" s="228">
        <v>281.43462427498156</v>
      </c>
      <c r="P33" s="220">
        <v>-8.2092079400452214</v>
      </c>
      <c r="Q33" s="2"/>
    </row>
    <row r="34" spans="2:17" ht="15.5" x14ac:dyDescent="0.35">
      <c r="B34" s="135" t="s">
        <v>55</v>
      </c>
      <c r="C34" s="233" t="s">
        <v>676</v>
      </c>
      <c r="D34" s="239">
        <v>171.99271002595211</v>
      </c>
      <c r="E34" s="234">
        <v>-57.19258089595693</v>
      </c>
      <c r="F34" s="6"/>
      <c r="G34" s="135" t="s">
        <v>58</v>
      </c>
      <c r="H34" s="229">
        <v>1.8</v>
      </c>
      <c r="I34" s="130"/>
      <c r="J34" s="135" t="s">
        <v>51</v>
      </c>
      <c r="K34" s="228">
        <v>194.15331959149827</v>
      </c>
      <c r="L34" s="220">
        <v>61.783929152126049</v>
      </c>
      <c r="M34" s="209"/>
      <c r="N34" s="135" t="s">
        <v>42</v>
      </c>
      <c r="O34" s="228">
        <v>218.17085185801372</v>
      </c>
      <c r="P34" s="220">
        <v>-8.6375021368233789</v>
      </c>
      <c r="Q34" s="2"/>
    </row>
    <row r="35" spans="2:17" ht="15.5" x14ac:dyDescent="0.35">
      <c r="B35" s="135" t="s">
        <v>56</v>
      </c>
      <c r="C35" s="233" t="s">
        <v>677</v>
      </c>
      <c r="D35" s="239">
        <v>175.85234544754167</v>
      </c>
      <c r="E35" s="234">
        <v>-17.624153958468444</v>
      </c>
      <c r="F35" s="6"/>
      <c r="G35" s="135" t="s">
        <v>64</v>
      </c>
      <c r="H35" s="229">
        <v>1.8</v>
      </c>
      <c r="I35" s="130"/>
      <c r="J35" s="135" t="s">
        <v>438</v>
      </c>
      <c r="K35" s="228">
        <v>207.97969389537081</v>
      </c>
      <c r="L35" s="220">
        <v>11.993221419866929</v>
      </c>
      <c r="M35" s="209"/>
      <c r="N35" s="135" t="s">
        <v>441</v>
      </c>
      <c r="O35" s="228">
        <v>158.76853532011611</v>
      </c>
      <c r="P35" s="220">
        <v>-11.134467781660671</v>
      </c>
      <c r="Q35" s="2"/>
    </row>
    <row r="36" spans="2:17" ht="15.5" x14ac:dyDescent="0.35">
      <c r="B36" s="135" t="s">
        <v>435</v>
      </c>
      <c r="C36" s="233" t="s">
        <v>678</v>
      </c>
      <c r="D36" s="239">
        <v>148.77461390521268</v>
      </c>
      <c r="E36" s="234">
        <v>-60.439266174434422</v>
      </c>
      <c r="F36" s="6"/>
      <c r="G36" s="135" t="s">
        <v>46</v>
      </c>
      <c r="H36" s="229">
        <v>1.9</v>
      </c>
      <c r="I36" s="130"/>
      <c r="J36" s="135" t="s">
        <v>42</v>
      </c>
      <c r="K36" s="228">
        <v>218.17085185801372</v>
      </c>
      <c r="L36" s="220">
        <v>-8.6375021368233789</v>
      </c>
      <c r="M36" s="209"/>
      <c r="N36" s="135" t="s">
        <v>68</v>
      </c>
      <c r="O36" s="228">
        <v>102.47531337350762</v>
      </c>
      <c r="P36" s="220">
        <v>-15.717485924343771</v>
      </c>
      <c r="Q36" s="2"/>
    </row>
    <row r="37" spans="2:17" ht="15.5" x14ac:dyDescent="0.35">
      <c r="B37" s="135" t="s">
        <v>57</v>
      </c>
      <c r="C37" s="233" t="s">
        <v>679</v>
      </c>
      <c r="D37" s="239">
        <v>327.9898214278378</v>
      </c>
      <c r="E37" s="234">
        <v>23.533489549998389</v>
      </c>
      <c r="F37" s="6"/>
      <c r="G37" s="135" t="s">
        <v>51</v>
      </c>
      <c r="H37" s="229">
        <v>1.9</v>
      </c>
      <c r="I37" s="130"/>
      <c r="J37" s="135" t="s">
        <v>63</v>
      </c>
      <c r="K37" s="228">
        <v>221.72014068810105</v>
      </c>
      <c r="L37" s="220">
        <v>-69.700847250330042</v>
      </c>
      <c r="M37" s="209"/>
      <c r="N37" s="135" t="s">
        <v>73</v>
      </c>
      <c r="O37" s="228">
        <v>137.3488286632564</v>
      </c>
      <c r="P37" s="220">
        <v>-16.020183304137802</v>
      </c>
      <c r="Q37" s="2"/>
    </row>
    <row r="38" spans="2:17" ht="15.5" x14ac:dyDescent="0.35">
      <c r="B38" s="135" t="s">
        <v>58</v>
      </c>
      <c r="C38" s="233" t="s">
        <v>680</v>
      </c>
      <c r="D38" s="239">
        <v>83.713732909877479</v>
      </c>
      <c r="E38" s="234">
        <v>-34.373624536678747</v>
      </c>
      <c r="F38" s="6"/>
      <c r="G38" s="135" t="s">
        <v>66</v>
      </c>
      <c r="H38" s="229">
        <v>1.9</v>
      </c>
      <c r="I38" s="130"/>
      <c r="J38" s="135" t="s">
        <v>72</v>
      </c>
      <c r="K38" s="228">
        <v>223.05315540915402</v>
      </c>
      <c r="L38" s="220">
        <v>-43.415468656718666</v>
      </c>
      <c r="M38" s="209"/>
      <c r="N38" s="135" t="s">
        <v>440</v>
      </c>
      <c r="O38" s="228">
        <v>258.77638691563601</v>
      </c>
      <c r="P38" s="220">
        <v>-16.710796292607053</v>
      </c>
      <c r="Q38" s="2"/>
    </row>
    <row r="39" spans="2:17" ht="15.5" x14ac:dyDescent="0.35">
      <c r="B39" s="135" t="s">
        <v>59</v>
      </c>
      <c r="C39" s="233" t="s">
        <v>681</v>
      </c>
      <c r="D39" s="239">
        <v>137.34866961565046</v>
      </c>
      <c r="E39" s="234">
        <v>74.090765500662997</v>
      </c>
      <c r="F39" s="6"/>
      <c r="G39" s="135" t="s">
        <v>42</v>
      </c>
      <c r="H39" s="229">
        <v>2</v>
      </c>
      <c r="I39" s="130"/>
      <c r="J39" s="135" t="s">
        <v>47</v>
      </c>
      <c r="K39" s="228">
        <v>234.40518302930496</v>
      </c>
      <c r="L39" s="220">
        <v>-59.49702375606357</v>
      </c>
      <c r="M39" s="209"/>
      <c r="N39" s="135" t="s">
        <v>56</v>
      </c>
      <c r="O39" s="228">
        <v>176.11497202273421</v>
      </c>
      <c r="P39" s="220">
        <v>-17.514413632286164</v>
      </c>
      <c r="Q39" s="2"/>
    </row>
    <row r="40" spans="2:17" ht="15.5" x14ac:dyDescent="0.35">
      <c r="B40" s="135" t="s">
        <v>60</v>
      </c>
      <c r="C40" s="233" t="s">
        <v>682</v>
      </c>
      <c r="D40" s="239">
        <v>13.623225407396035</v>
      </c>
      <c r="E40" s="234">
        <v>15.288344598120494</v>
      </c>
      <c r="F40" s="6"/>
      <c r="G40" s="135" t="s">
        <v>44</v>
      </c>
      <c r="H40" s="229">
        <v>2</v>
      </c>
      <c r="I40" s="130"/>
      <c r="J40" s="135" t="s">
        <v>436</v>
      </c>
      <c r="K40" s="228">
        <v>243.75729260092942</v>
      </c>
      <c r="L40" s="220">
        <v>28.038943243587362</v>
      </c>
      <c r="M40" s="209"/>
      <c r="N40" s="135" t="s">
        <v>50</v>
      </c>
      <c r="O40" s="228">
        <v>349.17091473765822</v>
      </c>
      <c r="P40" s="220">
        <v>-18.01434300603767</v>
      </c>
      <c r="Q40" s="2"/>
    </row>
    <row r="41" spans="2:17" ht="15.5" x14ac:dyDescent="0.35">
      <c r="B41" s="135" t="s">
        <v>61</v>
      </c>
      <c r="C41" s="233" t="s">
        <v>683</v>
      </c>
      <c r="D41" s="239">
        <v>314.22887891728431</v>
      </c>
      <c r="E41" s="234">
        <v>4.1461623376085424</v>
      </c>
      <c r="F41" s="6"/>
      <c r="G41" s="135" t="s">
        <v>50</v>
      </c>
      <c r="H41" s="229">
        <v>2</v>
      </c>
      <c r="I41" s="130"/>
      <c r="J41" s="135" t="s">
        <v>437</v>
      </c>
      <c r="K41" s="228">
        <v>245.24835896285501</v>
      </c>
      <c r="L41" s="220">
        <v>5.2374151960582029</v>
      </c>
      <c r="M41" s="209"/>
      <c r="N41" s="135" t="s">
        <v>65</v>
      </c>
      <c r="O41" s="228">
        <v>76.259615000011024</v>
      </c>
      <c r="P41" s="220">
        <v>-26.301390970014911</v>
      </c>
      <c r="Q41" s="2"/>
    </row>
    <row r="42" spans="2:17" ht="15.5" x14ac:dyDescent="0.35">
      <c r="B42" s="135" t="s">
        <v>62</v>
      </c>
      <c r="C42" s="233" t="s">
        <v>684</v>
      </c>
      <c r="D42" s="239">
        <v>148.10620706563947</v>
      </c>
      <c r="E42" s="234">
        <v>-36.43932518090692</v>
      </c>
      <c r="F42" s="6"/>
      <c r="G42" s="135" t="s">
        <v>57</v>
      </c>
      <c r="H42" s="229">
        <v>2</v>
      </c>
      <c r="I42" s="130"/>
      <c r="J42" s="135" t="s">
        <v>425</v>
      </c>
      <c r="K42" s="228">
        <v>255.40119192558507</v>
      </c>
      <c r="L42" s="220">
        <v>-28.967386883876959</v>
      </c>
      <c r="M42" s="209"/>
      <c r="N42" s="135" t="s">
        <v>428</v>
      </c>
      <c r="O42" s="228">
        <v>112.72282505089711</v>
      </c>
      <c r="P42" s="220">
        <v>-26.420033652542944</v>
      </c>
      <c r="Q42" s="2"/>
    </row>
    <row r="43" spans="2:17" ht="15.5" x14ac:dyDescent="0.35">
      <c r="B43" s="135" t="s">
        <v>63</v>
      </c>
      <c r="C43" s="233" t="s">
        <v>685</v>
      </c>
      <c r="D43" s="239">
        <v>221.63962598555943</v>
      </c>
      <c r="E43" s="234">
        <v>-69.778065176095964</v>
      </c>
      <c r="F43" s="6"/>
      <c r="G43" s="135" t="s">
        <v>83</v>
      </c>
      <c r="H43" s="229">
        <v>2</v>
      </c>
      <c r="I43" s="130"/>
      <c r="J43" s="135" t="s">
        <v>440</v>
      </c>
      <c r="K43" s="228">
        <v>258.77638691563601</v>
      </c>
      <c r="L43" s="220">
        <v>-16.710796292607053</v>
      </c>
      <c r="M43" s="209"/>
      <c r="N43" s="135" t="s">
        <v>425</v>
      </c>
      <c r="O43" s="228">
        <v>255.40119192558507</v>
      </c>
      <c r="P43" s="220">
        <v>-28.967386883876959</v>
      </c>
      <c r="Q43" s="2"/>
    </row>
    <row r="44" spans="2:17" ht="15.5" x14ac:dyDescent="0.35">
      <c r="B44" s="135" t="s">
        <v>64</v>
      </c>
      <c r="C44" s="233" t="s">
        <v>686</v>
      </c>
      <c r="D44" s="239">
        <v>308.6401481480508</v>
      </c>
      <c r="E44" s="234">
        <v>49.914681214852337</v>
      </c>
      <c r="F44" s="6"/>
      <c r="G44" s="135" t="s">
        <v>49</v>
      </c>
      <c r="H44" s="229">
        <v>2.1</v>
      </c>
      <c r="I44" s="130"/>
      <c r="J44" s="135" t="s">
        <v>431</v>
      </c>
      <c r="K44" s="228">
        <v>264.05018650171115</v>
      </c>
      <c r="L44" s="220">
        <v>-52.695280424502265</v>
      </c>
      <c r="M44" s="209"/>
      <c r="N44" s="135" t="s">
        <v>434</v>
      </c>
      <c r="O44" s="228">
        <v>15.659724935293696</v>
      </c>
      <c r="P44" s="220">
        <v>-29.647269251481244</v>
      </c>
      <c r="Q44" s="2"/>
    </row>
    <row r="45" spans="2:17" ht="15.5" x14ac:dyDescent="0.35">
      <c r="B45" s="135" t="s">
        <v>65</v>
      </c>
      <c r="C45" s="233" t="s">
        <v>756</v>
      </c>
      <c r="D45" s="239">
        <v>75.956602862262457</v>
      </c>
      <c r="E45" s="234">
        <v>-26.274714353713566</v>
      </c>
      <c r="F45" s="6"/>
      <c r="G45" s="135" t="s">
        <v>59</v>
      </c>
      <c r="H45" s="229">
        <v>2.1</v>
      </c>
      <c r="I45" s="130"/>
      <c r="J45" s="135" t="s">
        <v>430</v>
      </c>
      <c r="K45" s="228">
        <v>271.28412229065577</v>
      </c>
      <c r="L45" s="220">
        <v>7.4045653255152359</v>
      </c>
      <c r="M45" s="209"/>
      <c r="N45" s="135" t="s">
        <v>58</v>
      </c>
      <c r="O45" s="228">
        <v>84.037940936212635</v>
      </c>
      <c r="P45" s="220">
        <v>-34.38539464721007</v>
      </c>
      <c r="Q45" s="2"/>
    </row>
    <row r="46" spans="2:17" ht="15.5" x14ac:dyDescent="0.35">
      <c r="B46" s="135" t="s">
        <v>66</v>
      </c>
      <c r="C46" s="233" t="s">
        <v>687</v>
      </c>
      <c r="D46" s="239">
        <v>53.303633564895051</v>
      </c>
      <c r="E46" s="234">
        <v>-56.685676475781271</v>
      </c>
      <c r="F46" s="6"/>
      <c r="G46" s="135" t="s">
        <v>62</v>
      </c>
      <c r="H46" s="229">
        <v>2.1</v>
      </c>
      <c r="I46" s="130"/>
      <c r="J46" s="135" t="s">
        <v>41</v>
      </c>
      <c r="K46" s="228">
        <v>276.01917429787187</v>
      </c>
      <c r="L46" s="220">
        <v>-1.2068578506113636</v>
      </c>
      <c r="M46" s="209"/>
      <c r="N46" s="135" t="s">
        <v>62</v>
      </c>
      <c r="O46" s="228">
        <v>148.40199840295179</v>
      </c>
      <c r="P46" s="220">
        <v>-36.346104422012523</v>
      </c>
      <c r="Q46" s="2"/>
    </row>
    <row r="47" spans="2:17" ht="15.5" x14ac:dyDescent="0.35">
      <c r="B47" s="135" t="s">
        <v>83</v>
      </c>
      <c r="C47" s="233" t="s">
        <v>688</v>
      </c>
      <c r="D47" s="239">
        <v>317.00714249986555</v>
      </c>
      <c r="E47" s="234">
        <v>89.331317367822365</v>
      </c>
      <c r="F47" s="6"/>
      <c r="G47" s="135" t="s">
        <v>65</v>
      </c>
      <c r="H47" s="229">
        <v>2.1</v>
      </c>
      <c r="I47" s="130"/>
      <c r="J47" s="135" t="s">
        <v>52</v>
      </c>
      <c r="K47" s="228">
        <v>278.51671225571124</v>
      </c>
      <c r="L47" s="220">
        <v>28.601376281318938</v>
      </c>
      <c r="M47" s="209"/>
      <c r="N47" s="135" t="s">
        <v>70</v>
      </c>
      <c r="O47" s="228">
        <v>96.68028409000209</v>
      </c>
      <c r="P47" s="220">
        <v>-37.098976550339508</v>
      </c>
      <c r="Q47" s="6"/>
    </row>
    <row r="48" spans="2:17" ht="15.5" x14ac:dyDescent="0.35">
      <c r="B48" s="135" t="s">
        <v>436</v>
      </c>
      <c r="C48" s="233" t="s">
        <v>689</v>
      </c>
      <c r="D48" s="239">
        <v>243.43436829715131</v>
      </c>
      <c r="E48" s="234">
        <v>27.985060447332756</v>
      </c>
      <c r="F48" s="6"/>
      <c r="G48" s="135" t="s">
        <v>67</v>
      </c>
      <c r="H48" s="229">
        <v>2.1</v>
      </c>
      <c r="I48" s="130"/>
      <c r="J48" s="135" t="s">
        <v>48</v>
      </c>
      <c r="K48" s="228">
        <v>278.79361617449695</v>
      </c>
      <c r="L48" s="220">
        <v>6.3433411357175897</v>
      </c>
      <c r="M48" s="209"/>
      <c r="N48" s="135" t="s">
        <v>32</v>
      </c>
      <c r="O48" s="228">
        <v>315.49125490848741</v>
      </c>
      <c r="P48" s="220">
        <v>-40.32462817242029</v>
      </c>
      <c r="Q48" s="6"/>
    </row>
    <row r="49" spans="2:17" ht="15.5" x14ac:dyDescent="0.35">
      <c r="B49" s="135" t="s">
        <v>437</v>
      </c>
      <c r="C49" s="233" t="s">
        <v>690</v>
      </c>
      <c r="D49" s="239">
        <v>244.97161377273932</v>
      </c>
      <c r="E49" s="234">
        <v>5.182289967429476</v>
      </c>
      <c r="F49" s="6"/>
      <c r="G49" s="135" t="s">
        <v>43</v>
      </c>
      <c r="H49" s="229">
        <v>2.2000000000000002</v>
      </c>
      <c r="I49" s="130"/>
      <c r="J49" s="135" t="s">
        <v>432</v>
      </c>
      <c r="K49" s="228">
        <v>280.93298375915941</v>
      </c>
      <c r="L49" s="220">
        <v>45.990885532519492</v>
      </c>
      <c r="M49" s="209"/>
      <c r="N49" s="135" t="s">
        <v>45</v>
      </c>
      <c r="O49" s="228">
        <v>353.49705916987512</v>
      </c>
      <c r="P49" s="220">
        <v>-42.331262028179964</v>
      </c>
      <c r="Q49" s="6"/>
    </row>
    <row r="50" spans="2:17" ht="15.5" x14ac:dyDescent="0.35">
      <c r="B50" s="135" t="s">
        <v>67</v>
      </c>
      <c r="C50" s="233" t="s">
        <v>691</v>
      </c>
      <c r="D50" s="239">
        <v>96.096863005020509</v>
      </c>
      <c r="E50" s="234">
        <v>12.551932113502227</v>
      </c>
      <c r="F50" s="6"/>
      <c r="G50" s="135" t="s">
        <v>53</v>
      </c>
      <c r="H50" s="229">
        <v>2.2000000000000002</v>
      </c>
      <c r="I50" s="130"/>
      <c r="J50" s="135" t="s">
        <v>439</v>
      </c>
      <c r="K50" s="228">
        <v>281.43462427498156</v>
      </c>
      <c r="L50" s="220">
        <v>-8.2092079400452214</v>
      </c>
      <c r="M50" s="209"/>
      <c r="N50" s="135" t="s">
        <v>72</v>
      </c>
      <c r="O50" s="228">
        <v>223.05315540915402</v>
      </c>
      <c r="P50" s="220">
        <v>-43.415468656718666</v>
      </c>
      <c r="Q50" s="6"/>
    </row>
    <row r="51" spans="2:17" ht="15.5" x14ac:dyDescent="0.35">
      <c r="B51" s="135" t="s">
        <v>438</v>
      </c>
      <c r="C51" s="233" t="s">
        <v>692</v>
      </c>
      <c r="D51" s="239">
        <v>207.70324487187185</v>
      </c>
      <c r="E51" s="234">
        <v>11.890300065278154</v>
      </c>
      <c r="F51" s="6"/>
      <c r="G51" s="135" t="s">
        <v>69</v>
      </c>
      <c r="H51" s="229">
        <v>2.2000000000000002</v>
      </c>
      <c r="I51" s="130"/>
      <c r="J51" s="135" t="s">
        <v>38</v>
      </c>
      <c r="K51" s="228">
        <v>291.10106104042933</v>
      </c>
      <c r="L51" s="220">
        <v>16.496827078311778</v>
      </c>
      <c r="M51" s="209"/>
      <c r="N51" s="135" t="s">
        <v>40</v>
      </c>
      <c r="O51" s="228">
        <v>28.022772867956633</v>
      </c>
      <c r="P51" s="220">
        <v>-46.982265655639921</v>
      </c>
      <c r="Q51" s="6"/>
    </row>
    <row r="52" spans="2:17" ht="15.5" x14ac:dyDescent="0.35">
      <c r="B52" s="135" t="s">
        <v>439</v>
      </c>
      <c r="C52" s="233" t="s">
        <v>693</v>
      </c>
      <c r="D52" s="239">
        <v>281.17860421742176</v>
      </c>
      <c r="E52" s="234">
        <v>-8.188521735169461</v>
      </c>
      <c r="F52" s="6"/>
      <c r="G52" s="135" t="s">
        <v>72</v>
      </c>
      <c r="H52" s="229">
        <v>2.2000000000000002</v>
      </c>
      <c r="I52" s="130"/>
      <c r="J52" s="135" t="s">
        <v>64</v>
      </c>
      <c r="K52" s="228">
        <v>309.01993781264127</v>
      </c>
      <c r="L52" s="220">
        <v>49.838908000906784</v>
      </c>
      <c r="M52" s="209"/>
      <c r="N52" s="135" t="s">
        <v>431</v>
      </c>
      <c r="O52" s="228">
        <v>264.05018650171115</v>
      </c>
      <c r="P52" s="220">
        <v>-52.695280424502265</v>
      </c>
      <c r="Q52" s="6"/>
    </row>
    <row r="53" spans="2:17" ht="15.5" x14ac:dyDescent="0.35">
      <c r="B53" s="135" t="s">
        <v>720</v>
      </c>
      <c r="C53" s="233" t="s">
        <v>694</v>
      </c>
      <c r="D53" s="239">
        <v>139.81579326908022</v>
      </c>
      <c r="E53" s="234">
        <v>-60.890509630677229</v>
      </c>
      <c r="F53" s="6"/>
      <c r="G53" s="135" t="s">
        <v>45</v>
      </c>
      <c r="H53" s="229">
        <v>2.4</v>
      </c>
      <c r="I53" s="130"/>
      <c r="J53" s="135" t="s">
        <v>61</v>
      </c>
      <c r="K53" s="228">
        <v>314.50340265145883</v>
      </c>
      <c r="L53" s="220">
        <v>4.0676247237676106</v>
      </c>
      <c r="M53" s="209"/>
      <c r="N53" s="135" t="s">
        <v>66</v>
      </c>
      <c r="O53" s="228">
        <v>53.685592026562517</v>
      </c>
      <c r="P53" s="220">
        <v>-56.748039413701228</v>
      </c>
      <c r="Q53" s="6"/>
    </row>
    <row r="54" spans="2:17" ht="15.5" x14ac:dyDescent="0.35">
      <c r="B54" s="135" t="s">
        <v>68</v>
      </c>
      <c r="C54" s="233" t="s">
        <v>695</v>
      </c>
      <c r="D54" s="239">
        <v>102.19414897416328</v>
      </c>
      <c r="E54" s="234">
        <v>-15.739633247061299</v>
      </c>
      <c r="F54" s="6"/>
      <c r="G54" s="135" t="s">
        <v>47</v>
      </c>
      <c r="H54" s="229">
        <v>2.4</v>
      </c>
      <c r="I54" s="130"/>
      <c r="J54" s="135" t="s">
        <v>32</v>
      </c>
      <c r="K54" s="228">
        <v>315.49125490848741</v>
      </c>
      <c r="L54" s="220">
        <v>-40.32462817242029</v>
      </c>
      <c r="M54" s="209"/>
      <c r="N54" s="135" t="s">
        <v>55</v>
      </c>
      <c r="O54" s="228">
        <v>172.27747180470325</v>
      </c>
      <c r="P54" s="220">
        <v>-57.088179381259614</v>
      </c>
      <c r="Q54" s="6"/>
    </row>
    <row r="55" spans="2:17" ht="15.5" x14ac:dyDescent="0.35">
      <c r="B55" s="135" t="s">
        <v>69</v>
      </c>
      <c r="C55" s="233" t="s">
        <v>696</v>
      </c>
      <c r="D55" s="239">
        <v>349.65297100330872</v>
      </c>
      <c r="E55" s="234">
        <v>56.62401142273265</v>
      </c>
      <c r="F55" s="6"/>
      <c r="G55" s="135" t="s">
        <v>54</v>
      </c>
      <c r="H55" s="229">
        <v>2.4</v>
      </c>
      <c r="I55" s="130"/>
      <c r="J55" s="135" t="s">
        <v>83</v>
      </c>
      <c r="K55" s="228">
        <v>323.65976621049583</v>
      </c>
      <c r="L55" s="220">
        <v>89.235536436134069</v>
      </c>
      <c r="M55" s="209"/>
      <c r="N55" s="135" t="s">
        <v>423</v>
      </c>
      <c r="O55" s="228">
        <v>335.62794772146316</v>
      </c>
      <c r="P55" s="220">
        <v>-57.260136196875273</v>
      </c>
      <c r="Q55" s="6"/>
    </row>
    <row r="56" spans="2:17" ht="15.5" x14ac:dyDescent="0.35">
      <c r="B56" s="135" t="s">
        <v>70</v>
      </c>
      <c r="C56" s="233" t="s">
        <v>697</v>
      </c>
      <c r="D56" s="239">
        <v>96.347989563902559</v>
      </c>
      <c r="E56" s="234">
        <v>-37.110161210436551</v>
      </c>
      <c r="F56" s="6"/>
      <c r="G56" s="135" t="s">
        <v>68</v>
      </c>
      <c r="H56" s="229">
        <v>2.4</v>
      </c>
      <c r="I56" s="130"/>
      <c r="J56" s="135" t="s">
        <v>57</v>
      </c>
      <c r="K56" s="228">
        <v>328.28426823090393</v>
      </c>
      <c r="L56" s="220">
        <v>23.434811299247485</v>
      </c>
      <c r="M56" s="209"/>
      <c r="N56" s="135" t="s">
        <v>47</v>
      </c>
      <c r="O56" s="228">
        <v>234.40518302930496</v>
      </c>
      <c r="P56" s="220">
        <v>-59.49702375606357</v>
      </c>
      <c r="Q56" s="6"/>
    </row>
    <row r="57" spans="2:17" ht="15.5" x14ac:dyDescent="0.35">
      <c r="B57" s="135" t="s">
        <v>440</v>
      </c>
      <c r="C57" s="233" t="s">
        <v>698</v>
      </c>
      <c r="D57" s="239">
        <v>258.54021930870545</v>
      </c>
      <c r="E57" s="234">
        <v>-16.740740128298</v>
      </c>
      <c r="F57" s="6"/>
      <c r="G57" s="135" t="s">
        <v>60</v>
      </c>
      <c r="H57" s="229">
        <v>2.5</v>
      </c>
      <c r="I57" s="130"/>
      <c r="J57" s="135" t="s">
        <v>423</v>
      </c>
      <c r="K57" s="228">
        <v>335.62794772146316</v>
      </c>
      <c r="L57" s="220">
        <v>-57.260136196875273</v>
      </c>
      <c r="M57" s="209"/>
      <c r="N57" s="135" t="s">
        <v>435</v>
      </c>
      <c r="O57" s="228">
        <v>149.12894250503624</v>
      </c>
      <c r="P57" s="220">
        <v>-60.350989831737458</v>
      </c>
      <c r="Q57" s="6"/>
    </row>
    <row r="58" spans="2:17" ht="15.5" x14ac:dyDescent="0.35">
      <c r="B58" s="135" t="s">
        <v>441</v>
      </c>
      <c r="C58" s="233" t="s">
        <v>699</v>
      </c>
      <c r="D58" s="239">
        <v>158.50312367174809</v>
      </c>
      <c r="E58" s="234">
        <v>-11.23804917453659</v>
      </c>
      <c r="F58" s="6"/>
      <c r="G58" s="135" t="s">
        <v>61</v>
      </c>
      <c r="H58" s="229">
        <v>2.5</v>
      </c>
      <c r="I58" s="130"/>
      <c r="J58" s="135" t="s">
        <v>50</v>
      </c>
      <c r="K58" s="228">
        <v>349.17091473765822</v>
      </c>
      <c r="L58" s="220">
        <v>-18.01434300603767</v>
      </c>
      <c r="M58" s="209"/>
      <c r="N58" s="135" t="s">
        <v>720</v>
      </c>
      <c r="O58" s="228">
        <v>140.17376196621117</v>
      </c>
      <c r="P58" s="220">
        <v>-60.814679240279659</v>
      </c>
      <c r="Q58" s="6"/>
    </row>
    <row r="59" spans="2:17" ht="15.5" x14ac:dyDescent="0.35">
      <c r="B59" s="135" t="s">
        <v>72</v>
      </c>
      <c r="C59" s="233" t="s">
        <v>700</v>
      </c>
      <c r="D59" s="239">
        <v>222.85374023116779</v>
      </c>
      <c r="E59" s="234">
        <v>-43.493777518871852</v>
      </c>
      <c r="F59" s="6"/>
      <c r="G59" s="277" t="s">
        <v>56</v>
      </c>
      <c r="H59" s="229">
        <v>2.8</v>
      </c>
      <c r="I59" s="130"/>
      <c r="J59" s="135" t="s">
        <v>69</v>
      </c>
      <c r="K59" s="228">
        <v>349.94879996575293</v>
      </c>
      <c r="L59" s="220">
        <v>56.503547687897715</v>
      </c>
      <c r="M59" s="209"/>
      <c r="N59" s="135" t="s">
        <v>424</v>
      </c>
      <c r="O59" s="228">
        <v>173.41875787474405</v>
      </c>
      <c r="P59" s="220">
        <v>-63.074690904496244</v>
      </c>
      <c r="Q59" s="6"/>
    </row>
    <row r="60" spans="2:17" ht="15.5" x14ac:dyDescent="0.35">
      <c r="B60" s="135" t="s">
        <v>442</v>
      </c>
      <c r="C60" s="233" t="s">
        <v>701</v>
      </c>
      <c r="D60" s="239">
        <v>80.644866895574467</v>
      </c>
      <c r="E60" s="234">
        <v>38.800700519918884</v>
      </c>
      <c r="F60" s="6"/>
      <c r="G60" s="277" t="s">
        <v>32</v>
      </c>
      <c r="H60" s="229">
        <v>3.2</v>
      </c>
      <c r="I60" s="130"/>
      <c r="J60" s="135" t="s">
        <v>45</v>
      </c>
      <c r="K60" s="228">
        <v>353.49705916987512</v>
      </c>
      <c r="L60" s="220">
        <v>-42.331262028179964</v>
      </c>
      <c r="M60" s="209"/>
      <c r="N60" s="135" t="s">
        <v>46</v>
      </c>
      <c r="O60" s="228">
        <v>107.95774972498558</v>
      </c>
      <c r="P60" s="220">
        <v>-69.018290344354426</v>
      </c>
      <c r="Q60" s="6"/>
    </row>
    <row r="61" spans="2:17" ht="15.5" x14ac:dyDescent="0.35">
      <c r="B61" s="135" t="s">
        <v>73</v>
      </c>
      <c r="C61" s="233" t="s">
        <v>702</v>
      </c>
      <c r="D61" s="239">
        <v>137.07362190830355</v>
      </c>
      <c r="E61" s="234">
        <v>-16.100972887955319</v>
      </c>
      <c r="F61" s="6"/>
      <c r="G61" s="277" t="s">
        <v>73</v>
      </c>
      <c r="H61" s="229">
        <v>3.3</v>
      </c>
      <c r="I61" s="130"/>
      <c r="J61" s="135" t="s">
        <v>44</v>
      </c>
      <c r="K61" s="228">
        <v>357.97133863286587</v>
      </c>
      <c r="L61" s="220">
        <v>29.058394351827186</v>
      </c>
      <c r="M61" s="209"/>
      <c r="N61" s="135" t="s">
        <v>63</v>
      </c>
      <c r="O61" s="228">
        <v>221.72014068810105</v>
      </c>
      <c r="P61" s="220">
        <v>-69.700847250330042</v>
      </c>
      <c r="Q61" s="6"/>
    </row>
    <row r="66" spans="7:7" x14ac:dyDescent="0.25">
      <c r="G66" s="129"/>
    </row>
  </sheetData>
  <sheetProtection sheet="1" objects="1" scenarios="1"/>
  <customSheetViews>
    <customSheetView guid="{CF7DD578-E3A2-43CE-B6A7-FBD754B1EE99}" hiddenRows="1" hiddenColumns="1">
      <selection activeCell="Y1" sqref="Y1"/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34"/>
  <sheetViews>
    <sheetView topLeftCell="A22" zoomScale="156" zoomScaleNormal="205" workbookViewId="0">
      <selection activeCell="A20" sqref="A20"/>
    </sheetView>
  </sheetViews>
  <sheetFormatPr defaultColWidth="9.26953125" defaultRowHeight="12.5" x14ac:dyDescent="0.25"/>
  <cols>
    <col min="1" max="1" width="15.453125" customWidth="1"/>
    <col min="2" max="2" width="16.08984375" customWidth="1"/>
    <col min="3" max="7" width="13.7265625" customWidth="1"/>
    <col min="8" max="9" width="9.26953125" customWidth="1"/>
    <col min="10" max="10" width="12.36328125" customWidth="1"/>
    <col min="11" max="11" width="12.7265625" customWidth="1"/>
    <col min="12" max="13" width="9.26953125" customWidth="1"/>
    <col min="14" max="14" width="10.1796875" customWidth="1"/>
    <col min="15" max="26" width="9.26953125" customWidth="1"/>
  </cols>
  <sheetData>
    <row r="1" spans="1:12" ht="13.5" x14ac:dyDescent="0.3">
      <c r="A1" s="123" t="s">
        <v>20</v>
      </c>
      <c r="B1" s="123" t="s">
        <v>21</v>
      </c>
      <c r="C1" s="123" t="s">
        <v>22</v>
      </c>
      <c r="D1" s="123" t="s">
        <v>23</v>
      </c>
      <c r="E1" s="123" t="s">
        <v>2</v>
      </c>
      <c r="F1" s="123" t="s">
        <v>24</v>
      </c>
      <c r="G1" s="73"/>
    </row>
    <row r="2" spans="1:12" x14ac:dyDescent="0.25">
      <c r="A2" s="2">
        <f>Year</f>
        <v>2016</v>
      </c>
      <c r="B2" s="2">
        <f>Month</f>
        <v>3</v>
      </c>
      <c r="C2" s="2">
        <f>Day</f>
        <v>29</v>
      </c>
      <c r="D2" s="2">
        <v>12</v>
      </c>
      <c r="E2" s="2">
        <v>0</v>
      </c>
      <c r="F2" s="2">
        <v>0</v>
      </c>
    </row>
    <row r="3" spans="1:12" ht="14" x14ac:dyDescent="0.3">
      <c r="A3" s="127" t="s">
        <v>644</v>
      </c>
      <c r="B3" s="125"/>
      <c r="C3" s="125"/>
      <c r="D3" s="125"/>
      <c r="E3" s="125"/>
      <c r="F3" s="125"/>
      <c r="G3" s="127"/>
      <c r="H3" s="127"/>
      <c r="I3" s="145"/>
      <c r="J3" s="145"/>
    </row>
    <row r="4" spans="1:12" ht="13.5" x14ac:dyDescent="0.3">
      <c r="A4" s="113"/>
      <c r="B4" s="113"/>
      <c r="C4" s="113"/>
      <c r="D4" s="73"/>
      <c r="E4" s="73"/>
      <c r="F4" s="73"/>
      <c r="G4" s="73"/>
    </row>
    <row r="5" spans="1:12" ht="13.5" x14ac:dyDescent="0.3">
      <c r="A5" s="104"/>
      <c r="B5" s="104"/>
      <c r="C5" s="104"/>
      <c r="D5" s="104"/>
      <c r="E5" s="104"/>
      <c r="F5" s="104"/>
      <c r="G5" s="104"/>
    </row>
    <row r="6" spans="1:12" ht="14" x14ac:dyDescent="0.3">
      <c r="A6" s="125"/>
      <c r="B6" s="126" t="s">
        <v>447</v>
      </c>
      <c r="C6" s="125"/>
      <c r="D6" s="125"/>
      <c r="E6" s="125"/>
      <c r="F6" s="125"/>
      <c r="G6" s="145"/>
      <c r="I6" s="73"/>
      <c r="J6" s="112" t="s">
        <v>448</v>
      </c>
      <c r="K6" s="112"/>
      <c r="L6" s="73" t="s">
        <v>507</v>
      </c>
    </row>
    <row r="7" spans="1:12" ht="15.5" x14ac:dyDescent="0.35">
      <c r="A7" s="115" t="s">
        <v>449</v>
      </c>
      <c r="B7" s="115" t="s">
        <v>450</v>
      </c>
      <c r="C7" s="115" t="s">
        <v>451</v>
      </c>
      <c r="D7" s="115" t="s">
        <v>543</v>
      </c>
      <c r="E7" s="115" t="s">
        <v>544</v>
      </c>
      <c r="F7" s="115" t="s">
        <v>74</v>
      </c>
      <c r="I7" s="104"/>
      <c r="J7" s="116" t="s">
        <v>452</v>
      </c>
      <c r="K7" s="117">
        <v>2000</v>
      </c>
      <c r="L7" s="73"/>
    </row>
    <row r="8" spans="1:12" ht="15.5" x14ac:dyDescent="0.35">
      <c r="A8" s="110">
        <f>Day+(Hours*SECSinHOUR+Minutes*SECSinMINUTE+Seconds)/SECSinDAY</f>
        <v>29.851481481481482</v>
      </c>
      <c r="B8" s="110">
        <f>IF(Month&gt;2.5,Year,Year-1)</f>
        <v>2016</v>
      </c>
      <c r="C8" s="110">
        <f>IF(Month&gt;2.5,Month,Month+12)</f>
        <v>3</v>
      </c>
      <c r="D8" s="110">
        <f>INT(var_Y/YEARSinCENTURY)</f>
        <v>20</v>
      </c>
      <c r="E8" s="110">
        <f>IF(Year&lt;GREGORIAN_START,0,2-var_A+INT(var_A/4))</f>
        <v>-13</v>
      </c>
      <c r="F8" s="118">
        <f>INT(DAYSinYEAR*(var_Y+4716))+INT(30.6001*(var_M+1))+Day_Fraction+var_B-1524.5</f>
        <v>2457477.3514814815</v>
      </c>
      <c r="I8" s="73"/>
      <c r="J8" s="106" t="s">
        <v>453</v>
      </c>
      <c r="K8" s="119">
        <v>2451545</v>
      </c>
      <c r="L8" s="73"/>
    </row>
    <row r="9" spans="1:12" ht="15.5" x14ac:dyDescent="0.35">
      <c r="A9" s="115" t="s">
        <v>454</v>
      </c>
      <c r="B9" s="115" t="s">
        <v>75</v>
      </c>
      <c r="C9" s="115" t="s">
        <v>455</v>
      </c>
      <c r="D9" s="115" t="s">
        <v>456</v>
      </c>
      <c r="E9" s="115" t="s">
        <v>457</v>
      </c>
      <c r="F9" s="115" t="s">
        <v>506</v>
      </c>
      <c r="G9" s="115"/>
      <c r="I9" s="73"/>
      <c r="J9" s="106" t="s">
        <v>458</v>
      </c>
      <c r="K9" s="110">
        <v>365.25</v>
      </c>
      <c r="L9" s="73"/>
    </row>
    <row r="10" spans="1:12" ht="15.5" x14ac:dyDescent="0.35">
      <c r="A10" s="110">
        <f>SUM(dT_Values)</f>
        <v>69.610125328124965</v>
      </c>
      <c r="B10" s="110">
        <f>JD+Delta_T / SECSinDAY</f>
        <v>2457477.3522871542</v>
      </c>
      <c r="C10" s="110">
        <f>(JDE-JDofEPOCH) / DAYSinCENTURY</f>
        <v>0.16241895378929991</v>
      </c>
      <c r="D10" s="114">
        <f>MOD(280.46061837+360.98564736629*( JD - JDofEPOCH ) + T*T * ( 0.000387933-T/38710000),DEGSinCIRCLE)</f>
        <v>134.20057555614039</v>
      </c>
      <c r="E10" s="114">
        <f>MOD(GMST+d_Psi *COS(Eps),DEGSinCIRCLE)</f>
        <v>134.19976731413973</v>
      </c>
      <c r="F10" s="114">
        <f>(JDE-JDofEPOCH)/DAYSinMILLENNIUM</f>
        <v>1.6241895378929991E-2</v>
      </c>
      <c r="G10" s="2"/>
      <c r="I10" s="106"/>
      <c r="J10" s="106" t="s">
        <v>459</v>
      </c>
      <c r="K10" s="110">
        <v>36525</v>
      </c>
      <c r="L10" s="73"/>
    </row>
    <row r="11" spans="1:12" ht="15.5" x14ac:dyDescent="0.35">
      <c r="A11" s="104"/>
      <c r="B11" s="104"/>
      <c r="C11" s="104"/>
      <c r="D11" s="73"/>
      <c r="E11" s="104"/>
      <c r="F11" s="104"/>
      <c r="J11" s="106" t="s">
        <v>505</v>
      </c>
      <c r="K11" s="110">
        <v>365250</v>
      </c>
    </row>
    <row r="12" spans="1:12" ht="15.5" x14ac:dyDescent="0.35">
      <c r="A12" s="127"/>
      <c r="B12" s="128" t="s">
        <v>76</v>
      </c>
      <c r="C12" s="127"/>
      <c r="D12" s="73"/>
      <c r="E12" s="73"/>
      <c r="F12" s="73"/>
      <c r="I12" s="73"/>
      <c r="J12" s="106" t="s">
        <v>460</v>
      </c>
      <c r="K12" s="110">
        <v>100</v>
      </c>
      <c r="L12" s="104"/>
    </row>
    <row r="13" spans="1:12" ht="15.5" x14ac:dyDescent="0.35">
      <c r="A13" s="115" t="s">
        <v>463</v>
      </c>
      <c r="B13" s="115" t="s">
        <v>464</v>
      </c>
      <c r="C13" s="115" t="s">
        <v>465</v>
      </c>
      <c r="D13" s="113"/>
      <c r="E13" s="113"/>
      <c r="F13" s="73"/>
      <c r="I13" s="73"/>
      <c r="J13" s="105" t="s">
        <v>461</v>
      </c>
      <c r="K13" s="147">
        <v>9.9365084974500006E-5</v>
      </c>
      <c r="L13" s="108" t="s">
        <v>462</v>
      </c>
    </row>
    <row r="14" spans="1:12" ht="15.5" x14ac:dyDescent="0.35">
      <c r="A14" s="110">
        <f>RADIANS(T * ( 2306.2181 + T * ( 0.30188 + T * 0.017998 ) ) / SECSinDEGREE)</f>
        <v>1.8160227064942208E-3</v>
      </c>
      <c r="B14" s="110">
        <f>RADIANS(T * ( 2306.2181 + T * ( 1.09468 + T * 0.018203 ) ) / SECSinDEGREE)</f>
        <v>1.816124104675346E-3</v>
      </c>
      <c r="C14" s="110">
        <f>RADIANS(( 2004.3109*T - 0.42665*T*T  -  0.04183*T*T*T ) / SECSinDEGREE)</f>
        <v>1.578197711733596E-3</v>
      </c>
      <c r="D14" s="73"/>
      <c r="E14" s="73"/>
      <c r="F14" s="73"/>
      <c r="I14" s="73"/>
      <c r="J14" s="106" t="s">
        <v>466</v>
      </c>
      <c r="K14" s="110">
        <v>60</v>
      </c>
      <c r="L14" s="73"/>
    </row>
    <row r="15" spans="1:12" ht="15.5" x14ac:dyDescent="0.35">
      <c r="A15" s="73"/>
      <c r="B15" s="73"/>
      <c r="C15" s="73"/>
      <c r="D15" s="73"/>
      <c r="E15" s="73"/>
      <c r="F15" s="73"/>
      <c r="I15" s="73"/>
      <c r="J15" s="106" t="s">
        <v>467</v>
      </c>
      <c r="K15" s="110">
        <v>3600</v>
      </c>
      <c r="L15" s="73"/>
    </row>
    <row r="16" spans="1:12" ht="15.5" x14ac:dyDescent="0.35">
      <c r="A16" s="127"/>
      <c r="B16" s="128" t="s">
        <v>77</v>
      </c>
      <c r="C16" s="127"/>
      <c r="D16" s="127"/>
      <c r="E16" s="127"/>
      <c r="F16" s="264"/>
      <c r="I16" s="73"/>
      <c r="J16" s="106" t="s">
        <v>468</v>
      </c>
      <c r="K16" s="110">
        <v>86400</v>
      </c>
      <c r="L16" s="73"/>
    </row>
    <row r="17" spans="1:12" ht="15.5" x14ac:dyDescent="0.35">
      <c r="A17" s="115" t="s">
        <v>713</v>
      </c>
      <c r="B17" s="240" t="s">
        <v>715</v>
      </c>
      <c r="C17" s="115" t="s">
        <v>470</v>
      </c>
      <c r="D17" s="115" t="s">
        <v>471</v>
      </c>
      <c r="E17" s="115" t="s">
        <v>472</v>
      </c>
      <c r="F17" s="73"/>
      <c r="J17" s="106" t="s">
        <v>773</v>
      </c>
      <c r="K17" s="110">
        <v>1440</v>
      </c>
    </row>
    <row r="18" spans="1:12" ht="15.5" x14ac:dyDescent="0.35">
      <c r="A18" s="110">
        <f>MOD(280.46645 + T * ( 36000.76983 + T * 0.0003032 ),DEGSinCIRCLE)</f>
        <v>7.6738293963826436</v>
      </c>
      <c r="B18" s="110">
        <f>RADIANS(357.5291 + 35999.0503*T  - 0.0001559*T*T  -  0.00000048*T*T*T )</f>
        <v>108.28820614270614</v>
      </c>
      <c r="C18" s="110">
        <f>1.9146 - 0.004817*T  - 0.000014*T*T</f>
        <v>1.9138172585807653</v>
      </c>
      <c r="D18" s="110">
        <f>0.019993 - 0.000101*T</f>
        <v>1.997659568566728E-2</v>
      </c>
      <c r="E18" s="110">
        <f>0.00029</f>
        <v>2.9E-4</v>
      </c>
      <c r="F18" s="73"/>
      <c r="J18" s="130" t="s">
        <v>764</v>
      </c>
      <c r="K18" s="110">
        <v>24</v>
      </c>
    </row>
    <row r="19" spans="1:12" ht="15.5" x14ac:dyDescent="0.35">
      <c r="A19" s="115" t="s">
        <v>716</v>
      </c>
      <c r="B19" s="240" t="s">
        <v>763</v>
      </c>
      <c r="C19" s="73"/>
      <c r="D19" s="73"/>
      <c r="E19" s="73"/>
      <c r="F19" s="73"/>
      <c r="I19" s="73"/>
      <c r="J19" s="106" t="s">
        <v>469</v>
      </c>
      <c r="K19" s="110">
        <v>3600</v>
      </c>
      <c r="L19" s="73"/>
    </row>
    <row r="20" spans="1:12" ht="15.5" x14ac:dyDescent="0.35">
      <c r="A20" s="110">
        <f>c_1*SIN(Sun_anom) + c_2*SIN(2*Sun_anom) + c_3*SIN(3*Sun_anom)</f>
        <v>1.9084319598355732</v>
      </c>
      <c r="B20" s="110">
        <f>RADIANS(MOD(L_Sun_deg +Eq_of_ctr,DEGSinCIRCLE))</f>
        <v>0.1672420104526251</v>
      </c>
      <c r="C20" s="73"/>
      <c r="D20" s="73"/>
      <c r="E20" s="73"/>
      <c r="F20" s="73"/>
      <c r="J20" t="s">
        <v>628</v>
      </c>
      <c r="K20" s="110">
        <v>3600000</v>
      </c>
    </row>
    <row r="21" spans="1:12" ht="15.5" x14ac:dyDescent="0.35">
      <c r="A21" s="73"/>
      <c r="B21" s="73"/>
      <c r="C21" s="73"/>
      <c r="D21" s="73"/>
      <c r="E21" s="73"/>
      <c r="F21" s="73"/>
      <c r="I21" s="73"/>
      <c r="J21" s="106" t="s">
        <v>473</v>
      </c>
      <c r="K21" s="110">
        <v>60</v>
      </c>
      <c r="L21" s="73"/>
    </row>
    <row r="22" spans="1:12" ht="15.5" x14ac:dyDescent="0.35">
      <c r="A22" s="127"/>
      <c r="B22" s="128" t="s">
        <v>443</v>
      </c>
      <c r="C22" s="127"/>
      <c r="D22" s="127"/>
      <c r="E22" s="127"/>
      <c r="F22" s="73"/>
      <c r="I22" s="104"/>
      <c r="J22" s="106" t="s">
        <v>474</v>
      </c>
      <c r="K22" s="110">
        <v>60</v>
      </c>
      <c r="L22" s="73"/>
    </row>
    <row r="23" spans="1:12" ht="15.5" x14ac:dyDescent="0.35">
      <c r="A23" s="115" t="s">
        <v>714</v>
      </c>
      <c r="B23" s="115" t="s">
        <v>478</v>
      </c>
      <c r="C23" s="115" t="s">
        <v>479</v>
      </c>
      <c r="D23" s="106" t="s">
        <v>480</v>
      </c>
      <c r="E23" s="106" t="s">
        <v>481</v>
      </c>
      <c r="F23" s="73"/>
      <c r="G23" s="73"/>
      <c r="I23" s="73"/>
      <c r="J23" s="106" t="s">
        <v>475</v>
      </c>
      <c r="K23" s="110">
        <v>360</v>
      </c>
      <c r="L23" s="104"/>
    </row>
    <row r="24" spans="1:12" ht="15.5" x14ac:dyDescent="0.35">
      <c r="A24" s="114">
        <f>RADIANS( L_Sun_deg )</f>
        <v>0.13393358920320617</v>
      </c>
      <c r="B24" s="114">
        <f>RADIANS( 218.3165  +  481267.8813 * T)</f>
        <v>1368.0823079689715</v>
      </c>
      <c r="C24" s="114">
        <f>RADIANS( 125.04452 -  1934.136261 * T)</f>
        <v>-3.3003454984741438</v>
      </c>
      <c r="D24" s="114">
        <f>(-17.2*SIN(Omega) - 1.32*SIN(2*L_Sun_rad) - 0.23*SIN(2*L_Moon) + 0.21*SIN(2*Omega))/SECSinDEGREE</f>
        <v>-8.8090471502594216E-4</v>
      </c>
      <c r="E24" s="121">
        <f>RADIANS(d_Psi)</f>
        <v>-1.5374687673545056E-5</v>
      </c>
      <c r="F24" s="73"/>
      <c r="G24" s="73"/>
      <c r="I24" s="209"/>
      <c r="J24" s="209" t="s">
        <v>731</v>
      </c>
      <c r="K24" s="135">
        <v>90</v>
      </c>
    </row>
    <row r="25" spans="1:12" ht="15.5" x14ac:dyDescent="0.35">
      <c r="A25" s="115" t="s">
        <v>482</v>
      </c>
      <c r="B25" s="115" t="s">
        <v>483</v>
      </c>
      <c r="C25" s="115" t="s">
        <v>484</v>
      </c>
      <c r="D25" s="115" t="s">
        <v>485</v>
      </c>
      <c r="E25" s="115" t="s">
        <v>446</v>
      </c>
      <c r="F25" s="73"/>
      <c r="I25" s="73"/>
      <c r="J25" s="106" t="s">
        <v>476</v>
      </c>
      <c r="K25" s="110">
        <v>1752</v>
      </c>
      <c r="L25" s="108" t="s">
        <v>477</v>
      </c>
    </row>
    <row r="26" spans="1:12" ht="15.5" x14ac:dyDescent="0.35">
      <c r="A26" s="114">
        <f>RADIANS(( 23.4392911*SECSinDEGREE  - 46.815*T  - 0.00059*T*T*  + 0.001813*T* T*T) / SECSinDEGREE )</f>
        <v>0.40905594052531669</v>
      </c>
      <c r="B26" s="122">
        <f>(9.2*COS(Omega) + 0.57*COS(2*L_Sun_rad) + 0.1*COS(2*L_Moon) - 0.09*COS(2*Omega))/SECSinDEGREE</f>
        <v>-2.4218950698212107E-3</v>
      </c>
      <c r="C26" s="122">
        <f>RADIANS(d_Eps)</f>
        <v>-4.2270043106198082E-5</v>
      </c>
      <c r="D26" s="122">
        <f>Eps0+Δ_Eps</f>
        <v>0.40901367048221049</v>
      </c>
      <c r="E26" s="73"/>
      <c r="F26" s="73"/>
      <c r="J26" s="106" t="s">
        <v>515</v>
      </c>
      <c r="K26" s="110">
        <v>149597870</v>
      </c>
    </row>
    <row r="27" spans="1:12" ht="15.5" x14ac:dyDescent="0.35">
      <c r="A27" s="73"/>
      <c r="B27" s="73"/>
      <c r="C27" s="104"/>
      <c r="D27" s="104"/>
      <c r="E27" s="104"/>
      <c r="F27" s="263"/>
      <c r="J27" s="106" t="s">
        <v>511</v>
      </c>
      <c r="K27" s="110">
        <v>6378.14</v>
      </c>
      <c r="L27" t="s">
        <v>516</v>
      </c>
    </row>
    <row r="28" spans="1:12" ht="15.5" x14ac:dyDescent="0.35">
      <c r="A28" s="127"/>
      <c r="B28" s="128" t="s">
        <v>79</v>
      </c>
      <c r="C28" s="73"/>
      <c r="D28" s="73"/>
      <c r="E28" s="73"/>
      <c r="F28" s="73"/>
      <c r="J28" s="106" t="s">
        <v>765</v>
      </c>
      <c r="K28" s="110">
        <v>15</v>
      </c>
    </row>
    <row r="29" spans="1:12" ht="13.5" x14ac:dyDescent="0.3">
      <c r="A29" s="115" t="s">
        <v>14</v>
      </c>
      <c r="B29" s="115" t="s">
        <v>486</v>
      </c>
      <c r="C29" s="73"/>
      <c r="D29" s="73"/>
      <c r="E29" s="73"/>
      <c r="F29" s="73"/>
    </row>
    <row r="30" spans="1:12" ht="15.5" x14ac:dyDescent="0.35">
      <c r="A30" s="110">
        <f>0.016708617  -  0.000042037*T - 0.0000001236*T*T</f>
        <v>1.6701786133881874E-2</v>
      </c>
      <c r="B30" s="110">
        <f>RADIANS(MOD(102.93735  +  T * ( 1.71953 + 0.00046*T ),DEGSinCIRCLE))</f>
        <v>1.8014703225183193</v>
      </c>
      <c r="C30" s="73"/>
      <c r="D30" s="73"/>
      <c r="E30" s="73"/>
      <c r="F30" s="73"/>
      <c r="I30" s="120" t="s">
        <v>504</v>
      </c>
      <c r="K30" s="73"/>
      <c r="L30" s="108"/>
    </row>
    <row r="32" spans="1:12" x14ac:dyDescent="0.25">
      <c r="A32" s="209"/>
      <c r="B32" s="209"/>
      <c r="C32" s="209"/>
    </row>
    <row r="33" spans="1:3" x14ac:dyDescent="0.25">
      <c r="A33" s="209"/>
      <c r="B33" s="209"/>
      <c r="C33" s="209"/>
    </row>
    <row r="34" spans="1:3" x14ac:dyDescent="0.25">
      <c r="A34" s="209"/>
      <c r="B34" s="209"/>
      <c r="C34" s="209"/>
    </row>
  </sheetData>
  <sheetProtection sheet="1" objects="1" scenarios="1"/>
  <customSheetViews>
    <customSheetView guid="{CF7DD578-E3A2-43CE-B6A7-FBD754B1EE99}" scale="130" hiddenRows="1" hiddenColumns="1"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L21"/>
  <sheetViews>
    <sheetView zoomScale="145" zoomScaleNormal="145" workbookViewId="0">
      <selection activeCell="F20" sqref="F20"/>
    </sheetView>
  </sheetViews>
  <sheetFormatPr defaultColWidth="8.7265625" defaultRowHeight="12.5" customHeight="1" x14ac:dyDescent="0.25"/>
  <cols>
    <col min="1" max="5" width="8.7265625" customWidth="1"/>
    <col min="6" max="6" width="11.08984375" customWidth="1"/>
    <col min="7" max="13" width="8.7265625" customWidth="1"/>
  </cols>
  <sheetData>
    <row r="1" spans="1:12" ht="14" x14ac:dyDescent="0.25">
      <c r="A1" s="133" t="s">
        <v>497</v>
      </c>
      <c r="D1" s="142" t="s">
        <v>502</v>
      </c>
      <c r="E1" s="71"/>
    </row>
    <row r="2" spans="1:12" ht="14" x14ac:dyDescent="0.25">
      <c r="B2" s="146"/>
      <c r="C2" s="142"/>
      <c r="D2" s="142" t="s">
        <v>503</v>
      </c>
      <c r="E2" s="71"/>
      <c r="F2" s="71"/>
    </row>
    <row r="3" spans="1:12" ht="15.5" x14ac:dyDescent="0.35">
      <c r="A3" s="109" t="s">
        <v>25</v>
      </c>
      <c r="B3" s="132">
        <f xml:space="preserve"> Year + (Month - 0.5)/12</f>
        <v>2016.2083333333333</v>
      </c>
    </row>
    <row r="4" spans="1:12" ht="14" x14ac:dyDescent="0.3">
      <c r="A4" t="s">
        <v>491</v>
      </c>
      <c r="B4" t="s">
        <v>492</v>
      </c>
      <c r="C4" t="s">
        <v>498</v>
      </c>
      <c r="D4" t="s">
        <v>311</v>
      </c>
      <c r="E4" t="s">
        <v>493</v>
      </c>
      <c r="F4" s="131" t="s">
        <v>495</v>
      </c>
      <c r="H4" s="143" t="s">
        <v>494</v>
      </c>
      <c r="I4" s="144" t="s">
        <v>501</v>
      </c>
      <c r="J4" s="145"/>
      <c r="K4" s="143" t="s">
        <v>494</v>
      </c>
      <c r="L4" s="144" t="s">
        <v>501</v>
      </c>
    </row>
    <row r="5" spans="1:12" s="2" customFormat="1" ht="13" x14ac:dyDescent="0.3">
      <c r="A5" s="2" t="s">
        <v>496</v>
      </c>
      <c r="B5" s="2" t="s">
        <v>20</v>
      </c>
      <c r="C5" s="2" t="s">
        <v>499</v>
      </c>
      <c r="F5" s="131"/>
      <c r="H5" s="2" t="s">
        <v>20</v>
      </c>
      <c r="I5" s="2" t="s">
        <v>500</v>
      </c>
      <c r="K5" s="2" t="s">
        <v>20</v>
      </c>
      <c r="L5" s="2" t="s">
        <v>500</v>
      </c>
    </row>
    <row r="6" spans="1:12" ht="15.5" x14ac:dyDescent="0.35">
      <c r="A6" s="134">
        <v>-2000</v>
      </c>
      <c r="B6" s="134">
        <v>-500</v>
      </c>
      <c r="C6" s="134" t="b">
        <f>AND(A6&lt;=Y,Y&lt;=B6)</f>
        <v>0</v>
      </c>
      <c r="D6" s="134">
        <f>(Year-1820)/100</f>
        <v>1.96</v>
      </c>
      <c r="F6" s="135">
        <f>IF(C6,-20 + 32 * D6 *D6,0)</f>
        <v>0</v>
      </c>
      <c r="H6">
        <v>-1999</v>
      </c>
      <c r="I6" s="140">
        <v>46651.235199999996</v>
      </c>
      <c r="K6">
        <v>-1250</v>
      </c>
      <c r="L6" s="2">
        <v>30139.68</v>
      </c>
    </row>
    <row r="7" spans="1:12" ht="15.5" x14ac:dyDescent="0.35">
      <c r="A7" s="134">
        <v>-500</v>
      </c>
      <c r="B7" s="134">
        <v>500</v>
      </c>
      <c r="C7" s="134" t="b">
        <f t="shared" ref="C7:C20" si="0">AND(A7&lt;Y,Y&lt;=B7)</f>
        <v>0</v>
      </c>
      <c r="D7" s="134">
        <f>Y/100</f>
        <v>20.162083333333332</v>
      </c>
      <c r="F7" s="135">
        <f>IF(C7,10583.6 + D7*(-1014.41 + D7*(33.78311 + D7*(-5.952053 + D7*(-0.1798452 + D7*(0.022174192 + 0.0090316521 * D7))))),0)</f>
        <v>0</v>
      </c>
      <c r="H7">
        <v>-499</v>
      </c>
      <c r="I7" s="140">
        <v>17184.831552348547</v>
      </c>
      <c r="K7">
        <v>0</v>
      </c>
      <c r="L7" s="2">
        <f>IF(I7,10583.6 + J7*(-1014.41 + J7*(33.78311 + J7*(-5.952053 + J7*(-0.1798452 + J7*(0.022174192 + 0.0090316521 * J7))))),0)</f>
        <v>10583.6</v>
      </c>
    </row>
    <row r="8" spans="1:12" ht="15.5" x14ac:dyDescent="0.35">
      <c r="A8" s="134">
        <v>500</v>
      </c>
      <c r="B8" s="134">
        <v>1600</v>
      </c>
      <c r="C8" s="134" t="b">
        <f t="shared" si="0"/>
        <v>0</v>
      </c>
      <c r="D8" s="134">
        <f>(Y-1000)/100</f>
        <v>10.162083333333333</v>
      </c>
      <c r="F8" s="135">
        <f>IF(C8,1574.2 + D8*(-556.01 + D8*(71.23472 + D8*(0.319781 + D8*(-0.8503463 + D8*(-0.005050998 + 0.0083572073 * D8))))),0)</f>
        <v>0</v>
      </c>
      <c r="H8">
        <v>501</v>
      </c>
      <c r="I8" s="140">
        <v>5699.7171942322502</v>
      </c>
      <c r="K8">
        <v>1000</v>
      </c>
      <c r="L8" s="139">
        <v>1572.1159642549453</v>
      </c>
    </row>
    <row r="9" spans="1:12" ht="15.5" x14ac:dyDescent="0.35">
      <c r="A9" s="134">
        <v>1600</v>
      </c>
      <c r="B9" s="134">
        <v>1700</v>
      </c>
      <c r="C9" s="134" t="b">
        <f t="shared" si="0"/>
        <v>0</v>
      </c>
      <c r="E9" s="134">
        <f>Y-1600</f>
        <v>416.20833333333326</v>
      </c>
      <c r="F9" s="135">
        <f>IF(C9,120 + E9*(-0.9808 + E9*(-0.01532 + E9 / 7129)),0)</f>
        <v>0</v>
      </c>
      <c r="H9">
        <v>1601</v>
      </c>
      <c r="I9" s="140">
        <v>118.96186861631929</v>
      </c>
      <c r="K9">
        <v>1650</v>
      </c>
      <c r="L9" s="139">
        <v>49.647043238182079</v>
      </c>
    </row>
    <row r="10" spans="1:12" ht="15.5" x14ac:dyDescent="0.35">
      <c r="A10" s="134">
        <v>1700</v>
      </c>
      <c r="B10" s="134">
        <v>1800</v>
      </c>
      <c r="C10" s="134" t="b">
        <f t="shared" si="0"/>
        <v>0</v>
      </c>
      <c r="E10" s="134">
        <f>Y-1700</f>
        <v>316.20833333333326</v>
      </c>
      <c r="F10" s="135">
        <f>IF(C10,8.83 + E10*(0.1603 + E10*(-0.0059285 + E10*(0.00013336 - E10 / 1174000))),0)</f>
        <v>0</v>
      </c>
      <c r="H10">
        <v>1701</v>
      </c>
      <c r="I10" s="140">
        <v>8.9906960638202307</v>
      </c>
      <c r="K10">
        <v>1750</v>
      </c>
      <c r="L10" s="139">
        <v>13.423409288131323</v>
      </c>
    </row>
    <row r="11" spans="1:12" ht="15.5" x14ac:dyDescent="0.35">
      <c r="A11" s="134">
        <v>1800</v>
      </c>
      <c r="B11" s="134">
        <v>1860</v>
      </c>
      <c r="C11" s="134" t="b">
        <f t="shared" si="0"/>
        <v>0</v>
      </c>
      <c r="E11" s="134">
        <f>Y-1800</f>
        <v>216.20833333333326</v>
      </c>
      <c r="F11" s="135">
        <f>IF(C11,13.72 + E11*(-0.332447 + E11*(0.0068612 + E11*(0.0041116 + E11*(-0.00037436 + E11*(0.0000121272 + E11*(-0.0000001699 + 0.000000000875 * E11)))))),0)</f>
        <v>0</v>
      </c>
      <c r="H11">
        <v>1801</v>
      </c>
      <c r="I11" s="140">
        <v>13.285266212991536</v>
      </c>
      <c r="K11">
        <v>1830</v>
      </c>
      <c r="L11" s="139">
        <v>7.5095798183272571</v>
      </c>
    </row>
    <row r="12" spans="1:12" ht="15.5" x14ac:dyDescent="0.35">
      <c r="A12" s="134">
        <v>1860</v>
      </c>
      <c r="B12" s="134">
        <v>1900</v>
      </c>
      <c r="C12" s="134" t="b">
        <f t="shared" si="0"/>
        <v>0</v>
      </c>
      <c r="E12" s="134">
        <f>Y-1860</f>
        <v>156.20833333333326</v>
      </c>
      <c r="F12" s="135">
        <f>IF(C12,7.62 + E12*(0.5737 + E12*(-0.251754 + E12*(0.01680668 + E12*(-0.0004473624 + E12 / 233174)))),0)</f>
        <v>0</v>
      </c>
      <c r="H12">
        <v>1861</v>
      </c>
      <c r="I12" s="140">
        <v>7.9629084054173047</v>
      </c>
      <c r="K12">
        <v>1880</v>
      </c>
      <c r="L12" s="139">
        <v>-5.0848402845077265</v>
      </c>
    </row>
    <row r="13" spans="1:12" ht="15.5" x14ac:dyDescent="0.35">
      <c r="A13" s="134">
        <v>1900</v>
      </c>
      <c r="B13" s="134">
        <v>1920</v>
      </c>
      <c r="C13" s="134" t="b">
        <f t="shared" si="0"/>
        <v>0</v>
      </c>
      <c r="E13" s="134">
        <f>Y-1900</f>
        <v>116.20833333333326</v>
      </c>
      <c r="F13" s="135">
        <f>IF(C13,-2.79 + E13*(1.494119 + E13*(-0.0598939 + E13*(0.0061966 - 0.000197 * E13))),0)</f>
        <v>0</v>
      </c>
      <c r="H13">
        <v>1901</v>
      </c>
      <c r="I13" s="140">
        <v>-1.2918431282701737</v>
      </c>
      <c r="K13">
        <v>1910</v>
      </c>
      <c r="L13" s="139">
        <v>10.90211265776367</v>
      </c>
    </row>
    <row r="14" spans="1:12" ht="15.5" x14ac:dyDescent="0.35">
      <c r="A14" s="134">
        <v>1920</v>
      </c>
      <c r="B14" s="134">
        <v>1941</v>
      </c>
      <c r="C14" s="134" t="b">
        <f t="shared" si="0"/>
        <v>0</v>
      </c>
      <c r="E14" s="134">
        <f>Y-1920</f>
        <v>96.208333333333258</v>
      </c>
      <c r="F14" s="135">
        <f>IF(C14,21.2 + E14*(0.84493 + E14*(-0.0761 + 0.0020936 * E14)),0)</f>
        <v>0</v>
      </c>
      <c r="H14">
        <v>1921</v>
      </c>
      <c r="I14" s="140">
        <v>21.999927987557921</v>
      </c>
      <c r="K14">
        <v>1930</v>
      </c>
      <c r="L14" s="139">
        <v>24.1127699671875</v>
      </c>
    </row>
    <row r="15" spans="1:12" ht="15.5" x14ac:dyDescent="0.35">
      <c r="A15" s="134">
        <v>1941</v>
      </c>
      <c r="B15" s="134">
        <v>1961</v>
      </c>
      <c r="C15" s="134" t="b">
        <f t="shared" si="0"/>
        <v>0</v>
      </c>
      <c r="E15" s="134">
        <f>Y-1950</f>
        <v>66.208333333333258</v>
      </c>
      <c r="F15" s="135">
        <f>IF(C15,29.07 + E15*(0.407 + E15*(-1/233 + E15 / 2547)),0)</f>
        <v>0</v>
      </c>
      <c r="H15">
        <v>1942</v>
      </c>
      <c r="I15" s="140">
        <v>25.361237811582484</v>
      </c>
      <c r="K15">
        <v>1951</v>
      </c>
      <c r="L15" s="139">
        <v>29.62253138504169</v>
      </c>
    </row>
    <row r="16" spans="1:12" ht="15.5" x14ac:dyDescent="0.35">
      <c r="A16" s="134">
        <v>1961</v>
      </c>
      <c r="B16" s="134">
        <v>1986</v>
      </c>
      <c r="C16" s="134" t="b">
        <f t="shared" si="0"/>
        <v>0</v>
      </c>
      <c r="E16" s="134">
        <f>Y-1975</f>
        <v>41.208333333333258</v>
      </c>
      <c r="F16" s="136">
        <f>IF(C16,45.45 + E16*(1.067 + E16*(-1/260 - E16 / 718)),0)</f>
        <v>0</v>
      </c>
      <c r="H16">
        <v>1962</v>
      </c>
      <c r="I16" s="140">
        <v>34.008179097016423</v>
      </c>
      <c r="K16">
        <v>1969</v>
      </c>
      <c r="L16" s="139">
        <v>39.574311229443438</v>
      </c>
    </row>
    <row r="17" spans="1:12" ht="15.5" x14ac:dyDescent="0.35">
      <c r="A17" s="134">
        <v>1986</v>
      </c>
      <c r="B17" s="134">
        <v>2005</v>
      </c>
      <c r="C17" s="134" t="b">
        <f t="shared" si="0"/>
        <v>0</v>
      </c>
      <c r="E17" s="134">
        <f>Y-2000</f>
        <v>16.208333333333258</v>
      </c>
      <c r="F17" s="136">
        <f>IF(C17,63.86 + E17*(0.3345 + E17*(-0.060374 + E17*(0.0017275 + E17*(0.000651814 + 0.00002373599 * E17)))),0)</f>
        <v>0</v>
      </c>
      <c r="H17">
        <v>1987</v>
      </c>
      <c r="I17" s="140">
        <v>55.334847756523942</v>
      </c>
      <c r="K17">
        <v>1996</v>
      </c>
      <c r="L17" s="139">
        <v>61.869491442453594</v>
      </c>
    </row>
    <row r="18" spans="1:12" ht="15.5" x14ac:dyDescent="0.35">
      <c r="A18" s="134">
        <v>2005</v>
      </c>
      <c r="B18" s="134">
        <v>2050</v>
      </c>
      <c r="C18" s="134" t="b">
        <f t="shared" si="0"/>
        <v>1</v>
      </c>
      <c r="E18" s="134">
        <f>Y-2000</f>
        <v>16.208333333333258</v>
      </c>
      <c r="F18" s="135">
        <f>IF(C18,62.92 + E18*(0.32217 + 0.005589 * E18),0)</f>
        <v>69.610125328124965</v>
      </c>
      <c r="H18">
        <v>2006</v>
      </c>
      <c r="I18" s="140">
        <v>65.07045195312503</v>
      </c>
      <c r="K18">
        <v>2028</v>
      </c>
      <c r="L18" s="139">
        <v>76.561504703124996</v>
      </c>
    </row>
    <row r="19" spans="1:12" ht="15.5" x14ac:dyDescent="0.35">
      <c r="A19" s="134">
        <v>2050</v>
      </c>
      <c r="B19" s="134">
        <v>2150</v>
      </c>
      <c r="C19" s="134" t="b">
        <f t="shared" si="0"/>
        <v>0</v>
      </c>
      <c r="F19" s="137">
        <f xml:space="preserve"> IF(C19,-20 + 32 * ((Y-1820)/100)^2 - 0.5628 * (2150 - Y),0)</f>
        <v>0</v>
      </c>
      <c r="H19">
        <v>2051</v>
      </c>
      <c r="I19" s="140">
        <v>95.123055555555226</v>
      </c>
      <c r="K19">
        <v>2100</v>
      </c>
      <c r="L19" s="139">
        <v>203.62350000000001</v>
      </c>
    </row>
    <row r="20" spans="1:12" ht="15.5" x14ac:dyDescent="0.35">
      <c r="A20" s="134">
        <v>2150</v>
      </c>
      <c r="B20" s="134">
        <v>3000</v>
      </c>
      <c r="C20" s="134" t="b">
        <f t="shared" si="0"/>
        <v>0</v>
      </c>
      <c r="D20" s="138">
        <f xml:space="preserve"> (Year-1820)/100</f>
        <v>1.96</v>
      </c>
      <c r="F20" s="137">
        <f xml:space="preserve"> IF(C20,-20 + 32 * D20 * D20,0)</f>
        <v>0</v>
      </c>
      <c r="H20">
        <v>2151</v>
      </c>
      <c r="I20" s="141">
        <v>330.59520000000003</v>
      </c>
      <c r="K20">
        <v>2500</v>
      </c>
      <c r="L20" s="139">
        <v>1459.6799999999998</v>
      </c>
    </row>
    <row r="21" spans="1:12" ht="14" x14ac:dyDescent="0.25">
      <c r="F21" s="130"/>
      <c r="H21">
        <v>2999</v>
      </c>
      <c r="I21" s="141">
        <v>4428.1311999999998</v>
      </c>
    </row>
  </sheetData>
  <sheetProtection sheet="1" objects="1" scenarios="1"/>
  <customSheetViews>
    <customSheetView guid="{CF7DD578-E3A2-43CE-B6A7-FBD754B1EE99}" scale="145" topLeftCell="H1">
      <selection activeCell="P8" sqref="P8"/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X74"/>
  <sheetViews>
    <sheetView defaultGridColor="0" colorId="8" zoomScale="130" zoomScaleNormal="130" workbookViewId="0">
      <selection activeCell="H2" sqref="H2"/>
    </sheetView>
  </sheetViews>
  <sheetFormatPr defaultColWidth="9.26953125" defaultRowHeight="12.5" x14ac:dyDescent="0.25"/>
  <cols>
    <col min="1" max="1" width="13.08984375" customWidth="1"/>
    <col min="2" max="2" width="8.453125" customWidth="1"/>
    <col min="3" max="3" width="13.7265625" customWidth="1"/>
    <col min="4" max="4" width="13.36328125" customWidth="1"/>
    <col min="5" max="6" width="8.7265625" customWidth="1"/>
    <col min="7" max="7" width="13" customWidth="1"/>
    <col min="8" max="8" width="12.453125" customWidth="1"/>
    <col min="9" max="10" width="9.26953125" customWidth="1"/>
    <col min="11" max="11" width="8.90625" customWidth="1"/>
    <col min="12" max="12" width="10" customWidth="1"/>
    <col min="13" max="13" width="10.08984375" customWidth="1"/>
    <col min="14" max="14" width="11.36328125" customWidth="1"/>
    <col min="15" max="15" width="11.6328125" customWidth="1"/>
    <col min="16" max="17" width="10" customWidth="1"/>
    <col min="18" max="18" width="13.81640625" bestFit="1" customWidth="1"/>
    <col min="19" max="19" width="13.81640625" customWidth="1"/>
    <col min="20" max="20" width="13.54296875" customWidth="1"/>
    <col min="21" max="21" width="9.26953125" customWidth="1"/>
    <col min="22" max="22" width="15" customWidth="1"/>
    <col min="23" max="23" width="15.54296875" customWidth="1"/>
    <col min="24" max="28" width="9.26953125" customWidth="1"/>
  </cols>
  <sheetData>
    <row r="1" spans="1:23" ht="12.5" customHeight="1" x14ac:dyDescent="0.3">
      <c r="A1" s="211"/>
      <c r="B1" s="211"/>
      <c r="C1" s="235" t="str">
        <f>"Epoch"</f>
        <v>Epoch</v>
      </c>
      <c r="D1" s="237" t="s">
        <v>28</v>
      </c>
      <c r="E1" s="214"/>
      <c r="F1" s="216"/>
      <c r="G1" s="73"/>
      <c r="H1" s="109"/>
      <c r="I1" s="104"/>
      <c r="J1" s="104"/>
      <c r="K1" s="104"/>
      <c r="L1" s="2"/>
      <c r="M1" s="104"/>
      <c r="N1" s="104"/>
      <c r="O1" s="104"/>
      <c r="P1" s="104"/>
      <c r="Q1" s="104"/>
      <c r="R1" s="104"/>
      <c r="S1" s="2"/>
      <c r="T1" s="104"/>
      <c r="V1" s="192" t="str">
        <f>"Epoch"</f>
        <v>Epoch</v>
      </c>
      <c r="W1" s="191" t="s">
        <v>629</v>
      </c>
    </row>
    <row r="2" spans="1:23" ht="12.5" customHeight="1" x14ac:dyDescent="0.3">
      <c r="A2" s="211"/>
      <c r="B2" s="211"/>
      <c r="C2" s="236" t="s">
        <v>31</v>
      </c>
      <c r="D2" s="238" t="s">
        <v>28</v>
      </c>
      <c r="E2" s="215" t="s">
        <v>29</v>
      </c>
      <c r="F2" s="217" t="s">
        <v>30</v>
      </c>
      <c r="G2" s="104" t="s">
        <v>709</v>
      </c>
      <c r="H2" s="142" t="s">
        <v>710</v>
      </c>
      <c r="I2" s="106"/>
      <c r="J2" s="106"/>
      <c r="K2" s="106"/>
      <c r="L2" s="108" t="s">
        <v>76</v>
      </c>
      <c r="M2" s="108" t="s">
        <v>76</v>
      </c>
      <c r="N2" s="107" t="s">
        <v>711</v>
      </c>
      <c r="O2" s="107" t="s">
        <v>712</v>
      </c>
      <c r="P2" s="107" t="s">
        <v>79</v>
      </c>
      <c r="Q2" s="107" t="s">
        <v>79</v>
      </c>
      <c r="R2" s="106"/>
      <c r="S2" s="106"/>
      <c r="T2" s="106"/>
      <c r="V2" s="193" t="s">
        <v>31</v>
      </c>
      <c r="W2" s="208" t="s">
        <v>28</v>
      </c>
    </row>
    <row r="3" spans="1:23" ht="12.5" customHeight="1" x14ac:dyDescent="0.3">
      <c r="A3" s="179" t="s">
        <v>639</v>
      </c>
      <c r="B3" s="130" t="s">
        <v>640</v>
      </c>
      <c r="C3" s="75" t="s">
        <v>634</v>
      </c>
      <c r="D3" s="75" t="s">
        <v>635</v>
      </c>
      <c r="E3" s="109" t="s">
        <v>636</v>
      </c>
      <c r="F3" s="109" t="s">
        <v>35</v>
      </c>
      <c r="G3" s="75" t="s">
        <v>637</v>
      </c>
      <c r="H3" s="75" t="s">
        <v>638</v>
      </c>
      <c r="I3" s="109" t="s">
        <v>633</v>
      </c>
      <c r="J3" s="109" t="s">
        <v>631</v>
      </c>
      <c r="K3" s="109" t="s">
        <v>632</v>
      </c>
      <c r="L3" s="107" t="s">
        <v>637</v>
      </c>
      <c r="M3" s="75" t="s">
        <v>638</v>
      </c>
      <c r="N3" s="109" t="s">
        <v>444</v>
      </c>
      <c r="O3" s="109" t="s">
        <v>445</v>
      </c>
      <c r="P3" s="109" t="s">
        <v>444</v>
      </c>
      <c r="Q3" s="109" t="s">
        <v>445</v>
      </c>
      <c r="R3" s="75" t="s">
        <v>706</v>
      </c>
      <c r="S3" s="75" t="s">
        <v>707</v>
      </c>
      <c r="T3" s="75" t="s">
        <v>708</v>
      </c>
      <c r="V3" s="109" t="s">
        <v>33</v>
      </c>
      <c r="W3" s="109" t="s">
        <v>34</v>
      </c>
    </row>
    <row r="4" spans="1:23" ht="15.5" x14ac:dyDescent="0.35">
      <c r="A4" s="190" t="str">
        <f>Locator!A9</f>
        <v>Acamar</v>
      </c>
      <c r="B4" s="5">
        <v>13847</v>
      </c>
      <c r="C4" s="280">
        <v>44.565399999999997</v>
      </c>
      <c r="D4" s="280">
        <v>-40.304713999999997</v>
      </c>
      <c r="E4" s="278">
        <v>-58.48297425929205</v>
      </c>
      <c r="F4" s="278">
        <v>19</v>
      </c>
      <c r="G4" s="199">
        <f t="shared" ref="G4:G35" si="0">RADIANS(C4+E4/MASinDEGREE*T*YEARSinCENTURY)</f>
        <v>0.77780835734748177</v>
      </c>
      <c r="H4" s="121">
        <f t="shared" ref="H4:H35" si="1">RADIANS(D4+F4/MASinDEGREE*T*YEARSinCENTURY)</f>
        <v>-0.70344846725896726</v>
      </c>
      <c r="I4" s="200">
        <f t="shared" ref="I4:I35" si="2">COS( H4 ) * SIN( G4 + Zeta )</f>
        <v>0.53612851234997527</v>
      </c>
      <c r="J4" s="200">
        <f t="shared" ref="J4:J35" si="3">COS( Theta ) * COS( H4 ) * COS( G4 + Zeta )  -  SIN( Theta ) * SIN( H4 )</f>
        <v>0.54337569818411435</v>
      </c>
      <c r="K4" s="201">
        <f t="shared" ref="K4:K35" si="4">SIN( Theta ) * COS( H4 ) * COS( G4 + Zeta )  +  COS( Theta ) * SIN( H4 )</f>
        <v>-0.64599463532472834</v>
      </c>
      <c r="L4" s="203">
        <f t="shared" ref="L4:L35" si="5" xml:space="preserve"> ATAN2( J4,I4 ) +  Z</f>
        <v>0.78050094920400959</v>
      </c>
      <c r="M4" s="111">
        <f t="shared" ref="M4:M35" si="6">ASIN( K4 )</f>
        <v>-0.70232556698368265</v>
      </c>
      <c r="N4" s="111">
        <f>(COS(Eps)+SIN(Eps)*SIN(L4)*TAN(M4))*Δ_Psi - COS(L4)*TAN(M4)*Δ_Eps</f>
        <v>-3.5883602464490874E-5</v>
      </c>
      <c r="O4" s="111">
        <f>SIN(Eps)*COS(L4)*Δ_Psi + SIN(L4)*Δ_Eps</f>
        <v>-3.4087486590301527E-5</v>
      </c>
      <c r="P4" s="111">
        <f t="shared" ref="P4:P35" si="7" xml:space="preserve"> ( -1*KAPPA * ( COS(L4)*COS(Sun_True_Lng)*COS(Eps)+SIN(L4)*SIN(Sun_True_Lng))/ COS( M4 )) + (e * KAPPA *  (COS(L4)*COS(p)*COS(Eps)+SIN(L4)*SIN(p)))/ COS( M4 )</f>
        <v>-9.7762641398659381E-5</v>
      </c>
      <c r="Q4" s="111">
        <f>(-1* KAPPA * (COS(Sun_True_Lng)*COS(Eps)*(TAN(Eps)*COS(M4)-SIN(L4)*SIN(M4))+COS(L4)*SIN(M4)*SIN(Sun_True_Lng)))  +
(e * KAPPA * (COS(p)*COS(Eps)*(TAN(Eps)*COS(M4)-SIN(L4)*SIN(M4))+COS(L4)*SIN(M4)*SIN(p)))</f>
        <v>-6.4029496239253295E-5</v>
      </c>
      <c r="R4" s="199">
        <f t="shared" ref="R4:R35" si="8">MOD(DEGREES(P4+N4+L4),DEGSinCIRCLE)</f>
        <v>44.711752929623266</v>
      </c>
      <c r="S4" s="199">
        <f t="shared" ref="S4:S35" si="9">DEGSinCIRCLE-R4</f>
        <v>315.28824707037671</v>
      </c>
      <c r="T4" s="199">
        <f t="shared" ref="T4:T35" si="10">DEGREES(Q4+O4+M4)</f>
        <v>-40.245912521312306</v>
      </c>
      <c r="V4" s="196">
        <v>44.565482083333336</v>
      </c>
      <c r="W4" s="196">
        <v>-40.304734722222221</v>
      </c>
    </row>
    <row r="5" spans="1:23" ht="15.5" x14ac:dyDescent="0.35">
      <c r="A5" s="190" t="str">
        <f>Locator!A10</f>
        <v>ACHERNAR</v>
      </c>
      <c r="B5" s="5">
        <v>7588</v>
      </c>
      <c r="C5" s="280">
        <v>24.428522999999998</v>
      </c>
      <c r="D5" s="280">
        <v>-57.236753</v>
      </c>
      <c r="E5" s="278">
        <v>160.76311603744034</v>
      </c>
      <c r="F5" s="278">
        <v>-38.24</v>
      </c>
      <c r="G5" s="199">
        <f t="shared" si="0"/>
        <v>0.42637081670809507</v>
      </c>
      <c r="H5" s="121">
        <f t="shared" si="1"/>
        <v>-0.99897280413041833</v>
      </c>
      <c r="I5" s="200">
        <f t="shared" si="2"/>
        <v>0.22470419437350037</v>
      </c>
      <c r="J5" s="200">
        <f t="shared" si="3"/>
        <v>0.49363645198312711</v>
      </c>
      <c r="K5" s="201">
        <f t="shared" si="4"/>
        <v>-0.84013753535029378</v>
      </c>
      <c r="L5" s="203">
        <f t="shared" si="5"/>
        <v>0.42898742831087322</v>
      </c>
      <c r="M5" s="111">
        <f t="shared" si="6"/>
        <v>-0.99753675314368717</v>
      </c>
      <c r="N5" s="111">
        <f t="shared" ref="N5:N35" si="11">(COS(Eps)+SIN(Eps)*SIN(L5)*TAN(M5))*Δ_Psi-COS(L5)*TAN(M5)*Δ_Eps</f>
        <v>-6.9710208926164911E-5</v>
      </c>
      <c r="O5" s="111">
        <f t="shared" ref="O5:O35" si="12">SIN(Eps)*COS(L5)*Δ_Psi+SIN(L5)*Δ_Eps</f>
        <v>-2.3142757650679035E-5</v>
      </c>
      <c r="P5" s="111">
        <f t="shared" si="7"/>
        <v>-1.6275810852764929E-4</v>
      </c>
      <c r="Q5" s="111">
        <f t="shared" ref="Q5:Q35" si="13">(-1* KAPPA * (COS(Sun_True_Lng)*COS(Eps)*(TAN(Eps)*COS(M5)-SIN(L5)*SIN(M5))+COS(L5)*SIN(M5)*SIN(Sun_True_Lng)))  +
(e * KAPPA * (COS(p)*COS(Eps)*(TAN(Eps)*COS(M5)-SIN(L5)*SIN(M5))+COS(L5)*SIN(M5)*SIN(p)))</f>
        <v>-4.1349967337895658E-5</v>
      </c>
      <c r="R5" s="199">
        <f t="shared" si="8"/>
        <v>24.56584965292339</v>
      </c>
      <c r="S5" s="199">
        <f t="shared" si="9"/>
        <v>335.43415034707664</v>
      </c>
      <c r="T5" s="199">
        <f t="shared" si="10"/>
        <v>-57.158341025267873</v>
      </c>
      <c r="V5" s="196">
        <v>24.428132083333335</v>
      </c>
      <c r="W5" s="196">
        <v>-57.236659722222221</v>
      </c>
    </row>
    <row r="6" spans="1:23" ht="15.5" x14ac:dyDescent="0.35">
      <c r="A6" s="190" t="str">
        <f>Locator!A11</f>
        <v>ACRUX</v>
      </c>
      <c r="B6" s="5">
        <v>60718</v>
      </c>
      <c r="C6" s="280">
        <v>186.649463</v>
      </c>
      <c r="D6" s="280">
        <v>-63.099049999999998</v>
      </c>
      <c r="E6" s="278">
        <v>-78.019757623118196</v>
      </c>
      <c r="F6" s="278">
        <v>-12</v>
      </c>
      <c r="G6" s="199">
        <f t="shared" si="0"/>
        <v>3.2576415329249522</v>
      </c>
      <c r="H6" s="121">
        <f t="shared" si="1"/>
        <v>-1.1012871222956984</v>
      </c>
      <c r="I6" s="200">
        <f t="shared" si="2"/>
        <v>-5.3204429047252817E-2</v>
      </c>
      <c r="J6" s="200">
        <f t="shared" si="3"/>
        <v>-0.44790157020529747</v>
      </c>
      <c r="K6" s="201">
        <f t="shared" si="4"/>
        <v>-0.89249844377308851</v>
      </c>
      <c r="L6" s="203">
        <f t="shared" si="5"/>
        <v>-3.0215445564787209</v>
      </c>
      <c r="M6" s="111">
        <f t="shared" si="6"/>
        <v>-1.1028543363677057</v>
      </c>
      <c r="N6" s="111">
        <f t="shared" si="11"/>
        <v>6.7482763631108504E-5</v>
      </c>
      <c r="O6" s="111">
        <f t="shared" si="12"/>
        <v>1.1132834451009854E-5</v>
      </c>
      <c r="P6" s="111">
        <f t="shared" si="7"/>
        <v>2.0260004018209357E-4</v>
      </c>
      <c r="Q6" s="111">
        <f t="shared" si="13"/>
        <v>-2.1222783036342704E-5</v>
      </c>
      <c r="R6" s="199">
        <f t="shared" si="8"/>
        <v>186.89372390781864</v>
      </c>
      <c r="S6" s="199">
        <f t="shared" si="9"/>
        <v>173.10627609218136</v>
      </c>
      <c r="T6" s="199">
        <f t="shared" si="10"/>
        <v>-63.189477003040238</v>
      </c>
      <c r="V6" s="196">
        <v>186.64975583333333</v>
      </c>
      <c r="W6" s="196">
        <v>-63.099056666666669</v>
      </c>
    </row>
    <row r="7" spans="1:23" ht="15.5" x14ac:dyDescent="0.35">
      <c r="A7" s="190" t="str">
        <f>Locator!A12</f>
        <v>ADHARA</v>
      </c>
      <c r="B7" s="5">
        <v>33579</v>
      </c>
      <c r="C7" s="280">
        <v>104.656453</v>
      </c>
      <c r="D7" s="280">
        <v>-28.972086000000001</v>
      </c>
      <c r="E7" s="278">
        <v>3.7034674814235431</v>
      </c>
      <c r="F7" s="278">
        <v>1.33</v>
      </c>
      <c r="G7" s="199">
        <f t="shared" si="0"/>
        <v>1.826599979930581</v>
      </c>
      <c r="H7" s="121">
        <f t="shared" si="1"/>
        <v>-0.50565818714285582</v>
      </c>
      <c r="I7" s="200">
        <f t="shared" si="2"/>
        <v>0.84598488413996809</v>
      </c>
      <c r="J7" s="200">
        <f t="shared" si="3"/>
        <v>-0.22213060961617914</v>
      </c>
      <c r="K7" s="201">
        <f t="shared" si="4"/>
        <v>-0.48473453361425511</v>
      </c>
      <c r="L7" s="203">
        <f t="shared" si="5"/>
        <v>1.8293866642407355</v>
      </c>
      <c r="M7" s="111">
        <f t="shared" si="6"/>
        <v>-0.50605963451463853</v>
      </c>
      <c r="N7" s="111">
        <f t="shared" si="11"/>
        <v>-4.8400395884231983E-6</v>
      </c>
      <c r="O7" s="111">
        <f t="shared" si="12"/>
        <v>-3.93010148891615E-5</v>
      </c>
      <c r="P7" s="111">
        <f t="shared" si="7"/>
        <v>9.887768197733241E-6</v>
      </c>
      <c r="Q7" s="111">
        <f t="shared" si="13"/>
        <v>-7.8354963543225448E-5</v>
      </c>
      <c r="R7" s="199">
        <f t="shared" si="8"/>
        <v>104.81642417205579</v>
      </c>
      <c r="S7" s="199">
        <f t="shared" si="9"/>
        <v>255.1835758279442</v>
      </c>
      <c r="T7" s="199">
        <f t="shared" si="10"/>
        <v>-29.001822430620411</v>
      </c>
      <c r="V7" s="196">
        <v>104.65644416666667</v>
      </c>
      <c r="W7" s="196">
        <v>-28.972089444444443</v>
      </c>
    </row>
    <row r="8" spans="1:23" ht="15.5" x14ac:dyDescent="0.35">
      <c r="A8" s="190" t="str">
        <f>Locator!A13</f>
        <v>Aldebaran</v>
      </c>
      <c r="B8" s="5">
        <v>21421</v>
      </c>
      <c r="C8" s="280">
        <v>68.980163000000005</v>
      </c>
      <c r="D8" s="280">
        <v>16.509302000000002</v>
      </c>
      <c r="E8" s="278">
        <v>66.178291927517037</v>
      </c>
      <c r="F8" s="278">
        <v>-188.94</v>
      </c>
      <c r="G8" s="199">
        <f t="shared" si="0"/>
        <v>1.2039361739850356</v>
      </c>
      <c r="H8" s="121">
        <f t="shared" si="1"/>
        <v>0.28812679941672664</v>
      </c>
      <c r="I8" s="200">
        <f t="shared" si="2"/>
        <v>0.89560205818112171</v>
      </c>
      <c r="J8" s="200">
        <f t="shared" si="3"/>
        <v>0.34182571526867822</v>
      </c>
      <c r="K8" s="201">
        <f t="shared" si="4"/>
        <v>0.28469656436774082</v>
      </c>
      <c r="L8" s="203">
        <f t="shared" si="5"/>
        <v>1.2080057255134313</v>
      </c>
      <c r="M8" s="111">
        <f t="shared" si="6"/>
        <v>0.2886898787233515</v>
      </c>
      <c r="N8" s="111">
        <f t="shared" si="11"/>
        <v>-1.1349141965705978E-5</v>
      </c>
      <c r="O8" s="111">
        <f t="shared" si="12"/>
        <v>-4.1688662506409377E-5</v>
      </c>
      <c r="P8" s="111">
        <f t="shared" si="7"/>
        <v>-4.7965006737139586E-5</v>
      </c>
      <c r="Q8" s="111">
        <f t="shared" si="13"/>
        <v>-1.4986547283346456E-5</v>
      </c>
      <c r="R8" s="199">
        <f t="shared" si="8"/>
        <v>69.210231249172523</v>
      </c>
      <c r="S8" s="199">
        <f t="shared" si="9"/>
        <v>290.78976875082748</v>
      </c>
      <c r="T8" s="199">
        <f t="shared" si="10"/>
        <v>16.537464388667651</v>
      </c>
      <c r="V8" s="196">
        <v>68.980002083333332</v>
      </c>
      <c r="W8" s="196">
        <v>16.509761666666666</v>
      </c>
    </row>
    <row r="9" spans="1:23" ht="15.5" x14ac:dyDescent="0.35">
      <c r="A9" s="190" t="str">
        <f>Locator!A14</f>
        <v>ALIOTH</v>
      </c>
      <c r="B9" s="5">
        <v>62956</v>
      </c>
      <c r="C9" s="280">
        <v>193.50729000000001</v>
      </c>
      <c r="D9" s="280">
        <v>55.959823</v>
      </c>
      <c r="E9" s="278">
        <v>199.91993040001941</v>
      </c>
      <c r="F9" s="278">
        <v>-8.24</v>
      </c>
      <c r="G9" s="199">
        <f t="shared" si="0"/>
        <v>3.3773550793927574</v>
      </c>
      <c r="H9" s="121">
        <f t="shared" si="1"/>
        <v>0.97668251134150041</v>
      </c>
      <c r="I9" s="200">
        <f t="shared" si="2"/>
        <v>-0.1317428427151198</v>
      </c>
      <c r="J9" s="200">
        <f t="shared" si="3"/>
        <v>-0.54535807151844851</v>
      </c>
      <c r="K9" s="201">
        <f t="shared" si="4"/>
        <v>0.82778523617120536</v>
      </c>
      <c r="L9" s="203">
        <f t="shared" si="5"/>
        <v>-2.9027463840515879</v>
      </c>
      <c r="M9" s="111">
        <f t="shared" si="6"/>
        <v>0.97514854219740221</v>
      </c>
      <c r="N9" s="111">
        <f t="shared" si="11"/>
        <v>-7.2568305617096396E-5</v>
      </c>
      <c r="O9" s="111">
        <f t="shared" si="12"/>
        <v>1.5941323005400796E-5</v>
      </c>
      <c r="P9" s="111">
        <f t="shared" si="7"/>
        <v>1.6257874298041241E-4</v>
      </c>
      <c r="Q9" s="111">
        <f t="shared" si="13"/>
        <v>-2.7616142386371683E-5</v>
      </c>
      <c r="R9" s="199">
        <f t="shared" si="8"/>
        <v>193.69004041515626</v>
      </c>
      <c r="S9" s="199">
        <f t="shared" si="9"/>
        <v>166.30995958484374</v>
      </c>
      <c r="T9" s="199">
        <f t="shared" si="10"/>
        <v>55.8712269483689</v>
      </c>
      <c r="V9" s="196">
        <v>193.50680416666665</v>
      </c>
      <c r="W9" s="196">
        <v>55.959843055555559</v>
      </c>
    </row>
    <row r="10" spans="1:23" ht="15.5" x14ac:dyDescent="0.35">
      <c r="A10" s="195" t="str">
        <f>Locator!A15</f>
        <v>Alkaid</v>
      </c>
      <c r="B10" s="5">
        <v>67301</v>
      </c>
      <c r="C10" s="280">
        <v>206.88515699999999</v>
      </c>
      <c r="D10" s="280">
        <v>49.313267000000003</v>
      </c>
      <c r="E10" s="278">
        <v>-185.86555478707834</v>
      </c>
      <c r="F10" s="278">
        <v>-14.91</v>
      </c>
      <c r="G10" s="199">
        <f t="shared" si="0"/>
        <v>3.6108125275568628</v>
      </c>
      <c r="H10" s="121">
        <f t="shared" si="1"/>
        <v>0.86067770000796739</v>
      </c>
      <c r="I10" s="200">
        <f t="shared" si="2"/>
        <v>-0.29584925612476237</v>
      </c>
      <c r="J10" s="200">
        <f t="shared" si="3"/>
        <v>-0.58212436408690482</v>
      </c>
      <c r="K10" s="201">
        <f t="shared" si="4"/>
        <v>0.75736678194045559</v>
      </c>
      <c r="L10" s="203">
        <f t="shared" si="5"/>
        <v>-2.6695718188035866</v>
      </c>
      <c r="M10" s="111">
        <f t="shared" si="6"/>
        <v>0.85927107242324885</v>
      </c>
      <c r="N10" s="111">
        <f t="shared" si="11"/>
        <v>-5.4547544541068322E-5</v>
      </c>
      <c r="O10" s="111">
        <f t="shared" si="12"/>
        <v>2.466560339885611E-5</v>
      </c>
      <c r="P10" s="111">
        <f t="shared" si="7"/>
        <v>1.334829302644847E-4</v>
      </c>
      <c r="Q10" s="111">
        <f t="shared" si="13"/>
        <v>-4.6552813401453842E-5</v>
      </c>
      <c r="R10" s="199">
        <f t="shared" si="8"/>
        <v>207.04932433994773</v>
      </c>
      <c r="S10" s="199">
        <f t="shared" si="9"/>
        <v>152.95067566005227</v>
      </c>
      <c r="T10" s="199">
        <f t="shared" si="10"/>
        <v>49.231351862773792</v>
      </c>
      <c r="V10" s="196">
        <v>206.88560916666665</v>
      </c>
      <c r="W10" s="196">
        <v>49.313303055555551</v>
      </c>
    </row>
    <row r="11" spans="1:23" ht="15.5" x14ac:dyDescent="0.35">
      <c r="A11" s="190" t="str">
        <f>Locator!A16</f>
        <v>Al Na'ir</v>
      </c>
      <c r="B11" s="5">
        <v>109268</v>
      </c>
      <c r="C11" s="280">
        <v>332.05826999999999</v>
      </c>
      <c r="D11" s="280">
        <v>-46.960974</v>
      </c>
      <c r="E11" s="278">
        <v>185.62736625769901</v>
      </c>
      <c r="F11" s="278">
        <v>-147.47</v>
      </c>
      <c r="G11" s="199">
        <f t="shared" si="0"/>
        <v>5.7955247368191802</v>
      </c>
      <c r="H11" s="121">
        <f t="shared" si="1"/>
        <v>-0.8196352284634667</v>
      </c>
      <c r="I11" s="200">
        <f t="shared" si="2"/>
        <v>-0.318691354368354</v>
      </c>
      <c r="J11" s="200">
        <f t="shared" si="3"/>
        <v>0.60466372855875705</v>
      </c>
      <c r="K11" s="201">
        <f t="shared" si="4"/>
        <v>-0.72994355673318068</v>
      </c>
      <c r="L11" s="203">
        <f t="shared" si="5"/>
        <v>-0.483240894730946</v>
      </c>
      <c r="M11" s="111">
        <f t="shared" si="6"/>
        <v>-0.81823936812602993</v>
      </c>
      <c r="N11" s="111">
        <f t="shared" si="11"/>
        <v>-5.7113421859092628E-5</v>
      </c>
      <c r="O11" s="111">
        <f t="shared" si="12"/>
        <v>1.4226409928123643E-5</v>
      </c>
      <c r="P11" s="111">
        <f t="shared" si="7"/>
        <v>-1.0676748713566717E-4</v>
      </c>
      <c r="Q11" s="111">
        <f t="shared" si="13"/>
        <v>1.3518175414900511E-5</v>
      </c>
      <c r="R11" s="199">
        <f t="shared" si="8"/>
        <v>332.30294655936291</v>
      </c>
      <c r="S11" s="199">
        <f t="shared" si="9"/>
        <v>27.697053440637092</v>
      </c>
      <c r="T11" s="199">
        <f t="shared" si="10"/>
        <v>-46.88007277742831</v>
      </c>
      <c r="V11" s="196">
        <v>332.05781833333333</v>
      </c>
      <c r="W11" s="196">
        <v>-46.960615833333335</v>
      </c>
    </row>
    <row r="12" spans="1:23" ht="15.5" x14ac:dyDescent="0.35">
      <c r="A12" s="190" t="str">
        <f>Locator!A17</f>
        <v>Alnilam</v>
      </c>
      <c r="B12" s="5">
        <v>26311</v>
      </c>
      <c r="C12" s="280">
        <v>84.053388999999996</v>
      </c>
      <c r="D12" s="280">
        <v>-1.201919</v>
      </c>
      <c r="E12" s="278">
        <v>1.4403168963740538</v>
      </c>
      <c r="F12" s="278">
        <v>-0.78</v>
      </c>
      <c r="G12" s="199">
        <f t="shared" si="0"/>
        <v>1.4670084989243577</v>
      </c>
      <c r="H12" s="121">
        <f t="shared" si="1"/>
        <v>-2.0977505311763803E-2</v>
      </c>
      <c r="I12" s="200">
        <f t="shared" si="2"/>
        <v>0.99458650218734168</v>
      </c>
      <c r="J12" s="200">
        <f t="shared" si="3"/>
        <v>0.10180575616211571</v>
      </c>
      <c r="K12" s="201">
        <f t="shared" si="4"/>
        <v>-2.0815323178104531E-2</v>
      </c>
      <c r="L12" s="203">
        <f t="shared" si="5"/>
        <v>1.4706078324656056</v>
      </c>
      <c r="M12" s="111">
        <f t="shared" si="6"/>
        <v>-2.0816826607073048E-2</v>
      </c>
      <c r="N12" s="111">
        <f t="shared" si="11"/>
        <v>-1.4067841827222563E-5</v>
      </c>
      <c r="O12" s="111">
        <f t="shared" si="12"/>
        <v>-4.2669659304171473E-5</v>
      </c>
      <c r="P12" s="111">
        <f t="shared" si="7"/>
        <v>-2.3881755890555434E-5</v>
      </c>
      <c r="Q12" s="111">
        <f t="shared" si="13"/>
        <v>-4.0946988609055334E-5</v>
      </c>
      <c r="R12" s="199">
        <f t="shared" si="8"/>
        <v>84.257447767377798</v>
      </c>
      <c r="S12" s="199">
        <f t="shared" si="9"/>
        <v>275.74255223262219</v>
      </c>
      <c r="T12" s="199">
        <f t="shared" si="10"/>
        <v>-1.1975071884633823</v>
      </c>
      <c r="V12" s="196">
        <v>84.053385416666657</v>
      </c>
      <c r="W12" s="196">
        <v>-1.2019172222222221</v>
      </c>
    </row>
    <row r="13" spans="1:23" ht="15.5" x14ac:dyDescent="0.35">
      <c r="A13" s="190" t="str">
        <f>Locator!A18</f>
        <v>Alphard</v>
      </c>
      <c r="B13" s="5">
        <v>46390</v>
      </c>
      <c r="C13" s="280">
        <v>141.89684500000001</v>
      </c>
      <c r="D13" s="280">
        <v>-8.6585999999999999</v>
      </c>
      <c r="E13" s="278">
        <v>-15.405578538261446</v>
      </c>
      <c r="F13" s="278">
        <v>34.369999999999997</v>
      </c>
      <c r="G13" s="199">
        <f t="shared" si="0"/>
        <v>2.4765659303616476</v>
      </c>
      <c r="H13" s="121">
        <f t="shared" si="1"/>
        <v>-0.15111837221864707</v>
      </c>
      <c r="I13" s="200">
        <f t="shared" si="2"/>
        <v>0.60863375602354475</v>
      </c>
      <c r="J13" s="200">
        <f t="shared" si="3"/>
        <v>-0.77880027242880068</v>
      </c>
      <c r="K13" s="201">
        <f t="shared" si="4"/>
        <v>-0.15177314220077995</v>
      </c>
      <c r="L13" s="203">
        <f t="shared" si="5"/>
        <v>2.4800494875262022</v>
      </c>
      <c r="M13" s="111">
        <f t="shared" si="6"/>
        <v>-0.15236195090472981</v>
      </c>
      <c r="N13" s="111">
        <f t="shared" si="11"/>
        <v>-8.4082655777133563E-6</v>
      </c>
      <c r="O13" s="111">
        <f t="shared" si="12"/>
        <v>-2.1143293572961294E-5</v>
      </c>
      <c r="P13" s="111">
        <f t="shared" si="7"/>
        <v>6.2765457885738304E-5</v>
      </c>
      <c r="Q13" s="111">
        <f t="shared" si="13"/>
        <v>-4.886607844211074E-5</v>
      </c>
      <c r="R13" s="199">
        <f t="shared" si="8"/>
        <v>142.09948305653953</v>
      </c>
      <c r="S13" s="199">
        <f t="shared" si="9"/>
        <v>217.90051694346047</v>
      </c>
      <c r="T13" s="199">
        <f t="shared" si="10"/>
        <v>-8.7337079867632976</v>
      </c>
      <c r="V13" s="196">
        <v>141.89688208333331</v>
      </c>
      <c r="W13" s="196">
        <v>-8.6586830555555565</v>
      </c>
    </row>
    <row r="14" spans="1:23" ht="15.5" x14ac:dyDescent="0.35">
      <c r="A14" s="190" t="str">
        <f>Locator!A19</f>
        <v>Alphecca</v>
      </c>
      <c r="B14" s="5">
        <v>76267</v>
      </c>
      <c r="C14" s="280">
        <v>233.67195000000001</v>
      </c>
      <c r="D14" s="280">
        <v>26.714693</v>
      </c>
      <c r="E14" s="278">
        <v>134.64223225825017</v>
      </c>
      <c r="F14" s="278">
        <v>-89.58</v>
      </c>
      <c r="G14" s="199">
        <f t="shared" si="0"/>
        <v>4.0783554991795503</v>
      </c>
      <c r="H14" s="121">
        <f t="shared" si="1"/>
        <v>0.46625229771773435</v>
      </c>
      <c r="I14" s="200">
        <f t="shared" si="2"/>
        <v>-0.7206093601782424</v>
      </c>
      <c r="J14" s="200">
        <f t="shared" si="3"/>
        <v>-0.52856706358951255</v>
      </c>
      <c r="K14" s="201">
        <f t="shared" si="4"/>
        <v>0.4487081560567675</v>
      </c>
      <c r="L14" s="203">
        <f t="shared" si="5"/>
        <v>-2.2018374989127336</v>
      </c>
      <c r="M14" s="111">
        <f t="shared" si="6"/>
        <v>0.46531927789920119</v>
      </c>
      <c r="N14" s="111">
        <f t="shared" si="11"/>
        <v>-2.4149176548109427E-5</v>
      </c>
      <c r="O14" s="111">
        <f t="shared" si="12"/>
        <v>3.7736927500130036E-5</v>
      </c>
      <c r="P14" s="111">
        <f t="shared" si="7"/>
        <v>7.3061969900225981E-5</v>
      </c>
      <c r="Q14" s="111">
        <f t="shared" si="13"/>
        <v>-6.3702431370335049E-5</v>
      </c>
      <c r="R14" s="199">
        <f t="shared" si="8"/>
        <v>233.84680663528263</v>
      </c>
      <c r="S14" s="199">
        <f t="shared" si="9"/>
        <v>126.15319336471737</v>
      </c>
      <c r="T14" s="199">
        <f t="shared" si="10"/>
        <v>26.65934303591462</v>
      </c>
      <c r="V14" s="196">
        <v>233.67162291666668</v>
      </c>
      <c r="W14" s="196">
        <v>26.714632777777776</v>
      </c>
    </row>
    <row r="15" spans="1:23" ht="15.5" x14ac:dyDescent="0.35">
      <c r="A15" s="210" t="str">
        <f>Locator!A20</f>
        <v>Alpheratz</v>
      </c>
      <c r="B15" s="213">
        <v>677</v>
      </c>
      <c r="C15" s="280">
        <v>2.0969159999999998</v>
      </c>
      <c r="D15" s="280">
        <v>29.090430999999999</v>
      </c>
      <c r="E15" s="279">
        <v>157.30326694730925</v>
      </c>
      <c r="F15" s="279">
        <v>-163.44</v>
      </c>
      <c r="G15" s="199">
        <f t="shared" si="0"/>
        <v>3.6610474858024045E-2</v>
      </c>
      <c r="H15" s="121">
        <f t="shared" si="1"/>
        <v>0.50771093202960538</v>
      </c>
      <c r="I15" s="200">
        <f t="shared" si="2"/>
        <v>3.357110404177456E-2</v>
      </c>
      <c r="J15" s="200">
        <f t="shared" si="3"/>
        <v>0.8724462292370051</v>
      </c>
      <c r="K15" s="201">
        <f t="shared" si="4"/>
        <v>0.48755569739625398</v>
      </c>
      <c r="L15" s="203">
        <f t="shared" si="5"/>
        <v>4.027643093631126E-2</v>
      </c>
      <c r="M15" s="111">
        <f t="shared" si="6"/>
        <v>0.50928796368027851</v>
      </c>
      <c r="N15" s="111">
        <f t="shared" si="11"/>
        <v>9.3415028297403672E-6</v>
      </c>
      <c r="O15" s="111">
        <f t="shared" si="12"/>
        <v>-7.8116506323728027E-6</v>
      </c>
      <c r="P15" s="111">
        <f t="shared" si="7"/>
        <v>-1.0396695255276271E-4</v>
      </c>
      <c r="Q15" s="111">
        <f t="shared" si="13"/>
        <v>-3.9652381029307863E-5</v>
      </c>
      <c r="R15" s="199">
        <f t="shared" si="8"/>
        <v>2.3022478675971212</v>
      </c>
      <c r="S15" s="199">
        <f t="shared" si="9"/>
        <v>357.69775213240285</v>
      </c>
      <c r="T15" s="199">
        <f t="shared" si="10"/>
        <v>29.177331386999025</v>
      </c>
      <c r="V15" s="196">
        <v>2.0965337499999999</v>
      </c>
      <c r="W15" s="196">
        <v>29.090828333333331</v>
      </c>
    </row>
    <row r="16" spans="1:23" ht="15.5" x14ac:dyDescent="0.35">
      <c r="A16" s="190" t="str">
        <f>Locator!A21</f>
        <v>ALTAIR</v>
      </c>
      <c r="B16" s="5">
        <v>97649</v>
      </c>
      <c r="C16" s="280">
        <v>297.69582700000001</v>
      </c>
      <c r="D16" s="280">
        <v>8.8683209999999999</v>
      </c>
      <c r="E16" s="278">
        <v>542.71805620288421</v>
      </c>
      <c r="F16" s="278">
        <v>385.29</v>
      </c>
      <c r="G16" s="199">
        <f t="shared" si="0"/>
        <v>5.1958150858078138</v>
      </c>
      <c r="H16" s="121">
        <f t="shared" si="1"/>
        <v>0.15481173943759038</v>
      </c>
      <c r="I16" s="200">
        <f t="shared" si="2"/>
        <v>-0.87398318935637209</v>
      </c>
      <c r="J16" s="200">
        <f t="shared" si="3"/>
        <v>0.46060048329217373</v>
      </c>
      <c r="K16" s="201">
        <f t="shared" si="4"/>
        <v>0.15492120420871941</v>
      </c>
      <c r="L16" s="203">
        <f t="shared" si="5"/>
        <v>-1.0839564760136942</v>
      </c>
      <c r="M16" s="111">
        <f t="shared" si="6"/>
        <v>0.15554769411326072</v>
      </c>
      <c r="N16" s="111">
        <f t="shared" si="11"/>
        <v>-1.015796196604689E-5</v>
      </c>
      <c r="O16" s="111">
        <f t="shared" si="12"/>
        <v>3.4498310149808052E-5</v>
      </c>
      <c r="P16" s="111">
        <f t="shared" si="7"/>
        <v>-2.9383522886297818E-5</v>
      </c>
      <c r="Q16" s="111">
        <f t="shared" si="13"/>
        <v>-5.2083436056995494E-5</v>
      </c>
      <c r="R16" s="199">
        <f t="shared" si="8"/>
        <v>297.89160318834394</v>
      </c>
      <c r="S16" s="199">
        <f t="shared" si="9"/>
        <v>62.108396811656064</v>
      </c>
      <c r="T16" s="199">
        <f t="shared" si="10"/>
        <v>8.9112188321850709</v>
      </c>
      <c r="V16" s="196">
        <v>297.69450833333332</v>
      </c>
      <c r="W16" s="196">
        <v>8.8673847222222228</v>
      </c>
    </row>
    <row r="17" spans="1:23" ht="15.5" x14ac:dyDescent="0.35">
      <c r="A17" s="210" t="str">
        <f>Locator!A22</f>
        <v>Ankaa</v>
      </c>
      <c r="B17" s="213">
        <v>2081</v>
      </c>
      <c r="C17" s="280">
        <v>6.5710480000000002</v>
      </c>
      <c r="D17" s="280">
        <v>-42.305987000000002</v>
      </c>
      <c r="E17" s="279">
        <v>315.11947460431435</v>
      </c>
      <c r="F17" s="279">
        <v>-356.3</v>
      </c>
      <c r="G17" s="199">
        <f t="shared" si="0"/>
        <v>0.11471123633759245</v>
      </c>
      <c r="H17" s="121">
        <f t="shared" si="1"/>
        <v>-0.73840682256218682</v>
      </c>
      <c r="I17" s="200">
        <f t="shared" si="2"/>
        <v>8.5981894030755124E-2</v>
      </c>
      <c r="J17" s="200">
        <f t="shared" si="3"/>
        <v>0.73558797414187171</v>
      </c>
      <c r="K17" s="201">
        <f t="shared" si="4"/>
        <v>-0.67195047897649518</v>
      </c>
      <c r="L17" s="203">
        <f t="shared" si="5"/>
        <v>0.11817675962338679</v>
      </c>
      <c r="M17" s="111">
        <f t="shared" si="6"/>
        <v>-0.73683931229989119</v>
      </c>
      <c r="N17" s="111">
        <f t="shared" si="11"/>
        <v>-5.153693621600979E-5</v>
      </c>
      <c r="O17" s="111">
        <f t="shared" si="12"/>
        <v>-1.1055653137272475E-5</v>
      </c>
      <c r="P17" s="111">
        <f t="shared" si="7"/>
        <v>-1.2338058794158729E-4</v>
      </c>
      <c r="Q17" s="111">
        <f t="shared" si="13"/>
        <v>-2.6160897148471012E-5</v>
      </c>
      <c r="R17" s="199">
        <f t="shared" si="8"/>
        <v>6.761007527054991</v>
      </c>
      <c r="S17" s="199">
        <f t="shared" si="9"/>
        <v>353.23899247294503</v>
      </c>
      <c r="T17" s="199">
        <f t="shared" si="10"/>
        <v>-42.219915125365183</v>
      </c>
      <c r="V17" s="196">
        <v>6.5702816666666672</v>
      </c>
      <c r="W17" s="196">
        <v>-42.305121111111106</v>
      </c>
    </row>
    <row r="18" spans="1:23" ht="15.5" x14ac:dyDescent="0.35">
      <c r="A18" s="190" t="str">
        <f>Locator!A23</f>
        <v>ANTARES</v>
      </c>
      <c r="B18" s="5">
        <v>80763</v>
      </c>
      <c r="C18" s="280">
        <v>247.35191499999999</v>
      </c>
      <c r="D18" s="280">
        <v>-26.432003000000002</v>
      </c>
      <c r="E18" s="278">
        <v>-13.523726163037834</v>
      </c>
      <c r="F18" s="278">
        <v>-23.3</v>
      </c>
      <c r="G18" s="199">
        <f t="shared" si="0"/>
        <v>4.3171042629653149</v>
      </c>
      <c r="H18" s="121">
        <f t="shared" si="1"/>
        <v>-0.461327314957308</v>
      </c>
      <c r="I18" s="200">
        <f t="shared" si="2"/>
        <v>-0.82703545422641445</v>
      </c>
      <c r="J18" s="200">
        <f t="shared" si="3"/>
        <v>-0.34261230101126422</v>
      </c>
      <c r="K18" s="201">
        <f t="shared" si="4"/>
        <v>-0.44567832418491626</v>
      </c>
      <c r="L18" s="203">
        <f t="shared" si="5"/>
        <v>-1.9617236616035767</v>
      </c>
      <c r="M18" s="111">
        <f t="shared" si="6"/>
        <v>-0.46193185859651464</v>
      </c>
      <c r="N18" s="111">
        <f t="shared" si="11"/>
        <v>-8.902107699708061E-6</v>
      </c>
      <c r="O18" s="111">
        <f t="shared" si="12"/>
        <v>4.1410963409852998E-5</v>
      </c>
      <c r="P18" s="111">
        <f t="shared" si="7"/>
        <v>5.3828047611859747E-5</v>
      </c>
      <c r="Q18" s="111">
        <f t="shared" si="13"/>
        <v>-3.6649260923576377E-7</v>
      </c>
      <c r="R18" s="199">
        <f t="shared" si="8"/>
        <v>247.60408768591259</v>
      </c>
      <c r="S18" s="199">
        <f t="shared" si="9"/>
        <v>112.39591231408741</v>
      </c>
      <c r="T18" s="199">
        <f t="shared" si="10"/>
        <v>-26.464394245265002</v>
      </c>
      <c r="V18" s="196">
        <v>247.35194833333335</v>
      </c>
      <c r="W18" s="196">
        <v>-26.431946111111113</v>
      </c>
    </row>
    <row r="19" spans="1:23" ht="15.5" x14ac:dyDescent="0.35">
      <c r="A19" s="190" t="str">
        <f>Locator!A24</f>
        <v>ARCTURUS</v>
      </c>
      <c r="B19" s="5">
        <v>69673</v>
      </c>
      <c r="C19" s="280">
        <v>213.9153</v>
      </c>
      <c r="D19" s="280">
        <v>19.182409</v>
      </c>
      <c r="E19" s="278">
        <v>-1157.6667921964229</v>
      </c>
      <c r="F19" s="278">
        <v>-2000.06</v>
      </c>
      <c r="G19" s="199">
        <f t="shared" si="0"/>
        <v>3.7334351473152396</v>
      </c>
      <c r="H19" s="121">
        <f t="shared" si="1"/>
        <v>0.33463870492788</v>
      </c>
      <c r="I19" s="200">
        <f t="shared" si="2"/>
        <v>-0.52836699225858819</v>
      </c>
      <c r="J19" s="200">
        <f t="shared" si="3"/>
        <v>-0.78343714774190221</v>
      </c>
      <c r="K19" s="201">
        <f t="shared" si="4"/>
        <v>0.32719192690169785</v>
      </c>
      <c r="L19" s="203">
        <f t="shared" si="5"/>
        <v>-2.5464242739287726</v>
      </c>
      <c r="M19" s="111">
        <f t="shared" si="6"/>
        <v>0.33333040209603249</v>
      </c>
      <c r="N19" s="111">
        <f t="shared" si="11"/>
        <v>-2.5038904410429241E-5</v>
      </c>
      <c r="O19" s="111">
        <f t="shared" si="12"/>
        <v>2.8761828944401407E-5</v>
      </c>
      <c r="P19" s="111">
        <f t="shared" si="7"/>
        <v>8.7935534357399384E-5</v>
      </c>
      <c r="Q19" s="111">
        <f t="shared" si="13"/>
        <v>-4.9475181033876126E-5</v>
      </c>
      <c r="R19" s="199">
        <f t="shared" si="8"/>
        <v>214.10423996565785</v>
      </c>
      <c r="S19" s="199">
        <f t="shared" si="9"/>
        <v>145.89576003434215</v>
      </c>
      <c r="T19" s="199">
        <f t="shared" si="10"/>
        <v>19.097238435847057</v>
      </c>
      <c r="V19" s="196">
        <v>213.91811416666667</v>
      </c>
      <c r="W19" s="196">
        <v>19.326159444444446</v>
      </c>
    </row>
    <row r="20" spans="1:23" ht="15.5" x14ac:dyDescent="0.35">
      <c r="A20" s="190" t="str">
        <f>Locator!A25</f>
        <v>Atria</v>
      </c>
      <c r="B20" s="5">
        <v>82273</v>
      </c>
      <c r="C20" s="280">
        <v>252.16623000000001</v>
      </c>
      <c r="D20" s="280">
        <v>-69.027711999999994</v>
      </c>
      <c r="E20" s="278">
        <v>50.263138725276647</v>
      </c>
      <c r="F20" s="278">
        <v>-31.58</v>
      </c>
      <c r="G20" s="199">
        <f t="shared" si="0"/>
        <v>4.4011349337081587</v>
      </c>
      <c r="H20" s="121">
        <f t="shared" si="1"/>
        <v>-1.2047633362201569</v>
      </c>
      <c r="I20" s="200">
        <f t="shared" si="2"/>
        <v>-0.34091486549011735</v>
      </c>
      <c r="J20" s="200">
        <f t="shared" si="3"/>
        <v>-0.10751941734205707</v>
      </c>
      <c r="K20" s="201">
        <f t="shared" si="4"/>
        <v>-0.93392538748139819</v>
      </c>
      <c r="L20" s="203">
        <f t="shared" si="5"/>
        <v>-1.8744911887022628</v>
      </c>
      <c r="M20" s="111">
        <f t="shared" si="6"/>
        <v>-1.2052409827967376</v>
      </c>
      <c r="N20" s="111">
        <f t="shared" si="11"/>
        <v>3.6749688578304425E-6</v>
      </c>
      <c r="O20" s="111">
        <f t="shared" si="12"/>
        <v>4.2164238107105096E-5</v>
      </c>
      <c r="P20" s="111">
        <f t="shared" si="7"/>
        <v>1.1533789971952982E-4</v>
      </c>
      <c r="Q20" s="111">
        <f t="shared" si="13"/>
        <v>6.2273477842411613E-5</v>
      </c>
      <c r="R20" s="199">
        <f t="shared" si="8"/>
        <v>252.60638508797678</v>
      </c>
      <c r="S20" s="199">
        <f t="shared" si="9"/>
        <v>107.39361491202322</v>
      </c>
      <c r="T20" s="199">
        <f t="shared" si="10"/>
        <v>-69.049237770106629</v>
      </c>
      <c r="V20" s="196">
        <v>252.16610750000004</v>
      </c>
      <c r="W20" s="196">
        <v>-69.027635000000004</v>
      </c>
    </row>
    <row r="21" spans="1:23" ht="15.5" x14ac:dyDescent="0.35">
      <c r="A21" s="190" t="str">
        <f>Locator!A26</f>
        <v>Avior</v>
      </c>
      <c r="B21" s="5">
        <v>41037</v>
      </c>
      <c r="C21" s="280">
        <v>125.62847499999999</v>
      </c>
      <c r="D21" s="280">
        <v>-59.509481000000001</v>
      </c>
      <c r="E21" s="278">
        <v>-49.862456658614349</v>
      </c>
      <c r="F21" s="278">
        <v>22.7</v>
      </c>
      <c r="G21" s="199">
        <f t="shared" si="0"/>
        <v>2.1926265966934055</v>
      </c>
      <c r="H21" s="121">
        <f t="shared" si="1"/>
        <v>-1.038634592138477</v>
      </c>
      <c r="I21" s="200">
        <f t="shared" si="2"/>
        <v>0.41188201939167951</v>
      </c>
      <c r="J21" s="200">
        <f t="shared" si="3"/>
        <v>-0.29495917056811938</v>
      </c>
      <c r="K21" s="201">
        <f t="shared" si="4"/>
        <v>-0.86217880384500245</v>
      </c>
      <c r="L21" s="203">
        <f t="shared" si="5"/>
        <v>2.1940790389765521</v>
      </c>
      <c r="M21" s="111">
        <f t="shared" si="6"/>
        <v>-1.0395548618200805</v>
      </c>
      <c r="N21" s="111">
        <f t="shared" si="11"/>
        <v>3.6333837196827271E-5</v>
      </c>
      <c r="O21" s="111">
        <f t="shared" si="12"/>
        <v>-3.0752762363787726E-5</v>
      </c>
      <c r="P21" s="111">
        <f t="shared" si="7"/>
        <v>8.0057910171835655E-5</v>
      </c>
      <c r="Q21" s="111">
        <f t="shared" si="13"/>
        <v>-9.0505112822273647E-5</v>
      </c>
      <c r="R21" s="199">
        <f t="shared" si="8"/>
        <v>125.71813760737045</v>
      </c>
      <c r="S21" s="199">
        <f t="shared" si="9"/>
        <v>234.28186239262953</v>
      </c>
      <c r="T21" s="199">
        <f t="shared" si="10"/>
        <v>-59.569053719076983</v>
      </c>
      <c r="V21" s="196">
        <v>125.62860250000001</v>
      </c>
      <c r="W21" s="196">
        <v>-59.50953777777778</v>
      </c>
    </row>
    <row r="22" spans="1:23" ht="15.5" x14ac:dyDescent="0.35">
      <c r="A22" s="190" t="str">
        <f>Locator!A27</f>
        <v>Bellatrix</v>
      </c>
      <c r="B22" s="5">
        <v>25336</v>
      </c>
      <c r="C22" s="280">
        <v>81.282764</v>
      </c>
      <c r="D22" s="280">
        <v>6.3497029999999999</v>
      </c>
      <c r="E22" s="278">
        <v>-8.1600587859971423</v>
      </c>
      <c r="F22" s="278">
        <v>-12.88</v>
      </c>
      <c r="G22" s="199">
        <f t="shared" si="0"/>
        <v>1.4186512143745713</v>
      </c>
      <c r="H22" s="121">
        <f t="shared" si="1"/>
        <v>0.11082220966481192</v>
      </c>
      <c r="I22" s="200">
        <f t="shared" si="2"/>
        <v>0.98265653288118482</v>
      </c>
      <c r="J22" s="200">
        <f t="shared" si="3"/>
        <v>0.1486700677796674</v>
      </c>
      <c r="K22" s="201">
        <f t="shared" si="4"/>
        <v>0.11083027263486254</v>
      </c>
      <c r="L22" s="203">
        <f t="shared" si="5"/>
        <v>1.422457188341866</v>
      </c>
      <c r="M22" s="111">
        <f t="shared" si="6"/>
        <v>0.11105843053554014</v>
      </c>
      <c r="N22" s="111">
        <f t="shared" si="11"/>
        <v>-1.4084191880301784E-5</v>
      </c>
      <c r="O22" s="111">
        <f t="shared" si="12"/>
        <v>-4.2709538899745738E-5</v>
      </c>
      <c r="P22" s="111">
        <f t="shared" si="7"/>
        <v>-2.8273127052322332E-5</v>
      </c>
      <c r="Q22" s="111">
        <f t="shared" si="13"/>
        <v>-2.9228938375710684E-5</v>
      </c>
      <c r="R22" s="199">
        <f t="shared" si="8"/>
        <v>81.498366534428243</v>
      </c>
      <c r="S22" s="199">
        <f t="shared" si="9"/>
        <v>278.50163346557179</v>
      </c>
      <c r="T22" s="199">
        <f t="shared" si="10"/>
        <v>6.3590575779007956</v>
      </c>
      <c r="V22" s="196">
        <v>81.282783333333327</v>
      </c>
      <c r="W22" s="196">
        <v>6.3497344444444446</v>
      </c>
    </row>
    <row r="23" spans="1:23" ht="15.5" x14ac:dyDescent="0.35">
      <c r="A23" s="190" t="str">
        <f>Locator!A28</f>
        <v>BETELGEUSE</v>
      </c>
      <c r="B23" s="5">
        <v>27989</v>
      </c>
      <c r="C23" s="280">
        <v>88.792939000000004</v>
      </c>
      <c r="D23" s="280">
        <v>7.4070640000000001</v>
      </c>
      <c r="E23" s="278">
        <v>27.771747578829832</v>
      </c>
      <c r="F23" s="278">
        <v>11.3</v>
      </c>
      <c r="G23" s="199">
        <f t="shared" si="0"/>
        <v>1.5497313249012812</v>
      </c>
      <c r="H23" s="121">
        <f t="shared" si="1"/>
        <v>0.12927854450106008</v>
      </c>
      <c r="I23" s="200">
        <f t="shared" si="2"/>
        <v>0.99147145096959033</v>
      </c>
      <c r="J23" s="200">
        <f t="shared" si="3"/>
        <v>1.8883687847646904E-2</v>
      </c>
      <c r="K23" s="201">
        <f t="shared" si="4"/>
        <v>0.12894870393116692</v>
      </c>
      <c r="L23" s="203">
        <f t="shared" si="5"/>
        <v>1.5535686297758551</v>
      </c>
      <c r="M23" s="111">
        <f t="shared" si="6"/>
        <v>0.1293087594662658</v>
      </c>
      <c r="N23" s="111">
        <f t="shared" si="11"/>
        <v>-1.4806783461732624E-5</v>
      </c>
      <c r="O23" s="111">
        <f t="shared" si="12"/>
        <v>-4.2369105500479501E-5</v>
      </c>
      <c r="P23" s="111">
        <f t="shared" si="7"/>
        <v>-1.6616185724824112E-5</v>
      </c>
      <c r="Q23" s="111">
        <f t="shared" si="13"/>
        <v>-2.718881343857703E-5</v>
      </c>
      <c r="R23" s="199">
        <f t="shared" si="8"/>
        <v>89.011125266564662</v>
      </c>
      <c r="S23" s="199">
        <f t="shared" si="9"/>
        <v>270.98887473343535</v>
      </c>
      <c r="T23" s="199">
        <f t="shared" si="10"/>
        <v>7.4048607963024402</v>
      </c>
      <c r="V23" s="196">
        <v>88.79287166666667</v>
      </c>
      <c r="W23" s="196">
        <v>7.4070366666666674</v>
      </c>
    </row>
    <row r="24" spans="1:23" ht="15.5" x14ac:dyDescent="0.35">
      <c r="A24" s="190" t="str">
        <f>Locator!A29</f>
        <v>CANOPUS</v>
      </c>
      <c r="B24" s="5">
        <v>30438</v>
      </c>
      <c r="C24" s="280">
        <v>95.987958000000006</v>
      </c>
      <c r="D24" s="280">
        <v>-52.695661000000001</v>
      </c>
      <c r="E24" s="278">
        <v>32.885149305852217</v>
      </c>
      <c r="F24" s="278">
        <v>23.24</v>
      </c>
      <c r="G24" s="199">
        <f t="shared" si="0"/>
        <v>1.6753084988390696</v>
      </c>
      <c r="H24" s="121">
        <f t="shared" si="1"/>
        <v>-0.91971095597905428</v>
      </c>
      <c r="I24" s="200">
        <f t="shared" si="2"/>
        <v>0.60262741595756419</v>
      </c>
      <c r="J24" s="200">
        <f t="shared" si="3"/>
        <v>-6.306343789036728E-2</v>
      </c>
      <c r="K24" s="201">
        <f t="shared" si="4"/>
        <v>-0.79552699535449878</v>
      </c>
      <c r="L24" s="203">
        <f t="shared" si="5"/>
        <v>1.6768804157156241</v>
      </c>
      <c r="M24" s="111">
        <f t="shared" si="6"/>
        <v>-0.91987683036574874</v>
      </c>
      <c r="N24" s="111">
        <f t="shared" si="11"/>
        <v>-2.4723766592206448E-7</v>
      </c>
      <c r="O24" s="111">
        <f t="shared" si="12"/>
        <v>-4.1384972034096276E-5</v>
      </c>
      <c r="P24" s="111">
        <f t="shared" si="7"/>
        <v>-8.7231808414670159E-6</v>
      </c>
      <c r="Q24" s="111">
        <f t="shared" si="13"/>
        <v>-9.63478788969442E-5</v>
      </c>
      <c r="R24" s="199">
        <f t="shared" si="8"/>
        <v>96.077656601527281</v>
      </c>
      <c r="S24" s="199">
        <f t="shared" si="9"/>
        <v>263.92234339847272</v>
      </c>
      <c r="T24" s="199">
        <f t="shared" si="10"/>
        <v>-52.712951562887618</v>
      </c>
      <c r="V24" s="196">
        <v>95.987877916666676</v>
      </c>
      <c r="W24" s="196">
        <v>-52.695717777777773</v>
      </c>
    </row>
    <row r="25" spans="1:23" ht="15.5" x14ac:dyDescent="0.35">
      <c r="A25" s="190" t="str">
        <f>Locator!A30</f>
        <v>CAPELLA</v>
      </c>
      <c r="B25" s="5">
        <v>24608</v>
      </c>
      <c r="C25" s="280">
        <v>79.172327999999993</v>
      </c>
      <c r="D25" s="280">
        <v>45.997990999999999</v>
      </c>
      <c r="E25" s="278">
        <v>108.32269653181066</v>
      </c>
      <c r="F25" s="278">
        <v>-426.89</v>
      </c>
      <c r="G25" s="199">
        <f t="shared" si="0"/>
        <v>1.3818263297155016</v>
      </c>
      <c r="H25" s="121">
        <f t="shared" si="1"/>
        <v>0.80278277768296047</v>
      </c>
      <c r="I25" s="200">
        <f t="shared" si="2"/>
        <v>0.68257661421557025</v>
      </c>
      <c r="J25" s="200">
        <f t="shared" si="3"/>
        <v>0.12812429205911638</v>
      </c>
      <c r="K25" s="201">
        <f t="shared" si="4"/>
        <v>0.71949519213845969</v>
      </c>
      <c r="L25" s="203">
        <f t="shared" si="5"/>
        <v>1.3870647034116514</v>
      </c>
      <c r="M25" s="111">
        <f t="shared" si="6"/>
        <v>0.80307517711563059</v>
      </c>
      <c r="N25" s="111">
        <f t="shared" si="11"/>
        <v>-1.2333841412053351E-5</v>
      </c>
      <c r="O25" s="111">
        <f t="shared" si="12"/>
        <v>-4.2675718668076649E-5</v>
      </c>
      <c r="P25" s="111">
        <f t="shared" si="7"/>
        <v>-4.4869210177614774E-5</v>
      </c>
      <c r="Q25" s="111">
        <f t="shared" si="13"/>
        <v>3.4709016589272425E-5</v>
      </c>
      <c r="R25" s="199">
        <f t="shared" si="8"/>
        <v>79.469675923621551</v>
      </c>
      <c r="S25" s="199">
        <f t="shared" si="9"/>
        <v>280.53032407637846</v>
      </c>
      <c r="T25" s="199">
        <f t="shared" si="10"/>
        <v>46.012361822040951</v>
      </c>
      <c r="V25" s="196">
        <v>79.172064583333324</v>
      </c>
      <c r="W25" s="196">
        <v>45.999029166666666</v>
      </c>
    </row>
    <row r="26" spans="1:23" ht="15.5" x14ac:dyDescent="0.35">
      <c r="A26" s="190" t="str">
        <f>Locator!A31</f>
        <v>DENEB</v>
      </c>
      <c r="B26" s="5">
        <v>102098</v>
      </c>
      <c r="C26" s="280">
        <v>310.357978</v>
      </c>
      <c r="D26" s="280">
        <v>45.280338999999998</v>
      </c>
      <c r="E26" s="278">
        <v>2.8565801833170288</v>
      </c>
      <c r="F26" s="278">
        <v>1.85</v>
      </c>
      <c r="G26" s="199">
        <f t="shared" si="0"/>
        <v>5.4167688008676214</v>
      </c>
      <c r="H26" s="121">
        <f t="shared" si="1"/>
        <v>0.79029114764361874</v>
      </c>
      <c r="I26" s="200">
        <f t="shared" si="2"/>
        <v>-0.5353535201440025</v>
      </c>
      <c r="J26" s="200">
        <f t="shared" si="3"/>
        <v>0.45550008686047572</v>
      </c>
      <c r="K26" s="201">
        <f t="shared" si="4"/>
        <v>0.71127791990158407</v>
      </c>
      <c r="L26" s="203">
        <f t="shared" si="5"/>
        <v>-0.86399878802286212</v>
      </c>
      <c r="M26" s="111">
        <f t="shared" si="6"/>
        <v>0.79131458080150241</v>
      </c>
      <c r="N26" s="111">
        <f t="shared" si="11"/>
        <v>1.8375665114433411E-5</v>
      </c>
      <c r="O26" s="111">
        <f t="shared" si="12"/>
        <v>2.8173240782949483E-5</v>
      </c>
      <c r="P26" s="111">
        <f t="shared" si="7"/>
        <v>-6.7228347948597981E-5</v>
      </c>
      <c r="Q26" s="111">
        <f t="shared" si="13"/>
        <v>-8.3202459025535891E-5</v>
      </c>
      <c r="R26" s="199">
        <f t="shared" si="8"/>
        <v>310.49371688932746</v>
      </c>
      <c r="S26" s="199">
        <f t="shared" si="9"/>
        <v>49.506283110672541</v>
      </c>
      <c r="T26" s="199">
        <f t="shared" si="10"/>
        <v>45.335832805134842</v>
      </c>
      <c r="V26" s="196">
        <v>310.35797291666665</v>
      </c>
      <c r="W26" s="196">
        <v>45.280334444444442</v>
      </c>
    </row>
    <row r="27" spans="1:23" ht="15.5" x14ac:dyDescent="0.35">
      <c r="A27" s="190" t="str">
        <f>Locator!A32</f>
        <v>Denebola</v>
      </c>
      <c r="B27" s="5">
        <v>57632</v>
      </c>
      <c r="C27" s="280">
        <v>177.26490999999999</v>
      </c>
      <c r="D27" s="280">
        <v>14.572058</v>
      </c>
      <c r="E27" s="278">
        <v>-514.22148465781152</v>
      </c>
      <c r="F27" s="278">
        <v>-114.67</v>
      </c>
      <c r="G27" s="199">
        <f t="shared" si="0"/>
        <v>3.093815836444604</v>
      </c>
      <c r="H27" s="121">
        <f t="shared" si="1"/>
        <v>0.25432136143969719</v>
      </c>
      <c r="I27" s="200">
        <f t="shared" si="2"/>
        <v>4.4466772217411549E-2</v>
      </c>
      <c r="J27" s="200">
        <f t="shared" si="3"/>
        <v>-0.96720806475397947</v>
      </c>
      <c r="K27" s="201">
        <f t="shared" si="4"/>
        <v>0.25006252346848562</v>
      </c>
      <c r="L27" s="203">
        <f t="shared" si="5"/>
        <v>3.0974667673198959</v>
      </c>
      <c r="M27" s="111">
        <f t="shared" si="6"/>
        <v>0.25274482964103545</v>
      </c>
      <c r="N27" s="111">
        <f t="shared" si="11"/>
        <v>-2.5082508352003316E-5</v>
      </c>
      <c r="O27" s="111">
        <f t="shared" si="12"/>
        <v>4.2440335024937568E-6</v>
      </c>
      <c r="P27" s="111">
        <f t="shared" si="7"/>
        <v>9.2435416573579429E-5</v>
      </c>
      <c r="Q27" s="111">
        <f t="shared" si="13"/>
        <v>-3.3150684853765406E-5</v>
      </c>
      <c r="R27" s="199">
        <f t="shared" si="8"/>
        <v>177.47563198683966</v>
      </c>
      <c r="S27" s="199">
        <f t="shared" si="9"/>
        <v>182.52436801316034</v>
      </c>
      <c r="T27" s="199">
        <f t="shared" si="10"/>
        <v>14.479555803062038</v>
      </c>
      <c r="V27" s="196">
        <v>177.26613874999998</v>
      </c>
      <c r="W27" s="196">
        <v>14.572336666666667</v>
      </c>
    </row>
    <row r="28" spans="1:23" ht="15.5" x14ac:dyDescent="0.35">
      <c r="A28" s="190" t="str">
        <f>Locator!A33</f>
        <v>Diphda</v>
      </c>
      <c r="B28" s="5">
        <v>3419</v>
      </c>
      <c r="C28" s="280">
        <v>10.897379000000001</v>
      </c>
      <c r="D28" s="280">
        <v>-17.986605999999998</v>
      </c>
      <c r="E28" s="278">
        <v>244.49897569423013</v>
      </c>
      <c r="F28" s="278">
        <v>31.99</v>
      </c>
      <c r="G28" s="199">
        <f t="shared" si="0"/>
        <v>0.19021439595362769</v>
      </c>
      <c r="H28" s="121">
        <f t="shared" si="1"/>
        <v>-0.31392297697260868</v>
      </c>
      <c r="I28" s="200">
        <f t="shared" si="2"/>
        <v>0.18152533391258907</v>
      </c>
      <c r="J28" s="200">
        <f t="shared" si="3"/>
        <v>0.93413272856486806</v>
      </c>
      <c r="K28" s="201">
        <f t="shared" si="4"/>
        <v>-0.30731839933833704</v>
      </c>
      <c r="L28" s="203">
        <f t="shared" si="5"/>
        <v>0.19374903699727128</v>
      </c>
      <c r="M28" s="111">
        <f t="shared" si="6"/>
        <v>-0.31237377381363829</v>
      </c>
      <c r="N28" s="111">
        <f t="shared" si="11"/>
        <v>-2.7121837650412215E-5</v>
      </c>
      <c r="O28" s="111">
        <f t="shared" si="12"/>
        <v>-1.4138812399305123E-5</v>
      </c>
      <c r="P28" s="111">
        <f t="shared" si="7"/>
        <v>-9.6079639874590514E-5</v>
      </c>
      <c r="Q28" s="111">
        <f t="shared" si="13"/>
        <v>-3.8063405285650124E-5</v>
      </c>
      <c r="R28" s="199">
        <f t="shared" si="8"/>
        <v>11.093943179975726</v>
      </c>
      <c r="S28" s="199">
        <f t="shared" si="9"/>
        <v>348.90605682002428</v>
      </c>
      <c r="T28" s="199">
        <f t="shared" si="10"/>
        <v>-17.900689836850241</v>
      </c>
      <c r="V28" s="196">
        <v>10.896784583333332</v>
      </c>
      <c r="W28" s="196">
        <v>-17.986684166666667</v>
      </c>
    </row>
    <row r="29" spans="1:23" ht="15.5" x14ac:dyDescent="0.35">
      <c r="A29" s="190" t="str">
        <f>Locator!A34</f>
        <v>Dubhe</v>
      </c>
      <c r="B29" s="5">
        <v>54061</v>
      </c>
      <c r="C29" s="280">
        <v>165.93196499999999</v>
      </c>
      <c r="D29" s="280">
        <v>61.751035000000002</v>
      </c>
      <c r="E29" s="278">
        <v>-283.3486924800315</v>
      </c>
      <c r="F29" s="278">
        <v>-34.700000000000003</v>
      </c>
      <c r="G29" s="199">
        <f t="shared" si="0"/>
        <v>2.8960368118474888</v>
      </c>
      <c r="H29" s="121">
        <f t="shared" si="1"/>
        <v>1.0777561448845556</v>
      </c>
      <c r="I29" s="200">
        <f t="shared" si="2"/>
        <v>0.11422467225100084</v>
      </c>
      <c r="J29" s="200">
        <f t="shared" si="3"/>
        <v>-0.46070594045934188</v>
      </c>
      <c r="K29" s="201">
        <f t="shared" si="4"/>
        <v>0.88017200630025993</v>
      </c>
      <c r="L29" s="203">
        <f t="shared" si="5"/>
        <v>2.9003755169327472</v>
      </c>
      <c r="M29" s="111">
        <f t="shared" si="6"/>
        <v>1.0762244606218283</v>
      </c>
      <c r="N29" s="111">
        <f t="shared" si="11"/>
        <v>-9.2928808951373961E-5</v>
      </c>
      <c r="O29" s="111">
        <f t="shared" si="12"/>
        <v>-4.1601131456760957E-6</v>
      </c>
      <c r="P29" s="111">
        <f t="shared" si="7"/>
        <v>1.7711139424246287E-4</v>
      </c>
      <c r="Q29" s="111">
        <f t="shared" si="13"/>
        <v>1.3163833721873874E-5</v>
      </c>
      <c r="R29" s="199">
        <f t="shared" si="8"/>
        <v>166.18409943016653</v>
      </c>
      <c r="S29" s="199">
        <f t="shared" si="9"/>
        <v>193.81590056983347</v>
      </c>
      <c r="T29" s="199">
        <f t="shared" si="10"/>
        <v>61.663635277563152</v>
      </c>
      <c r="V29" s="196">
        <v>165.93265333333332</v>
      </c>
      <c r="W29" s="196">
        <v>61.751119166666669</v>
      </c>
    </row>
    <row r="30" spans="1:23" ht="15.5" x14ac:dyDescent="0.35">
      <c r="A30" s="190" t="str">
        <f>Locator!A35</f>
        <v>Elnath</v>
      </c>
      <c r="B30" s="5">
        <v>25428</v>
      </c>
      <c r="C30" s="280">
        <v>81.572970999999995</v>
      </c>
      <c r="D30" s="280">
        <v>28.607451999999999</v>
      </c>
      <c r="E30" s="278">
        <v>25.924892512398092</v>
      </c>
      <c r="F30" s="278">
        <f>-173.6</f>
        <v>-173.6</v>
      </c>
      <c r="G30" s="199">
        <f t="shared" si="0"/>
        <v>1.4237189659858702</v>
      </c>
      <c r="H30" s="121">
        <f t="shared" si="1"/>
        <v>0.49928055823343803</v>
      </c>
      <c r="I30" s="200">
        <f t="shared" si="2"/>
        <v>0.8686810208572926</v>
      </c>
      <c r="J30" s="200">
        <f t="shared" si="3"/>
        <v>0.12632507614088795</v>
      </c>
      <c r="K30" s="201">
        <f t="shared" si="4"/>
        <v>0.47899400741588721</v>
      </c>
      <c r="L30" s="203">
        <f t="shared" si="5"/>
        <v>1.4282030316067458</v>
      </c>
      <c r="M30" s="111">
        <f t="shared" si="6"/>
        <v>0.49950833884069384</v>
      </c>
      <c r="N30" s="111">
        <f t="shared" si="11"/>
        <v>-1.4131314715790511E-5</v>
      </c>
      <c r="O30" s="111">
        <f t="shared" si="12"/>
        <v>-4.2709982461497268E-5</v>
      </c>
      <c r="P30" s="111">
        <f t="shared" si="7"/>
        <v>-3.1439678394071944E-5</v>
      </c>
      <c r="Q30" s="111">
        <f t="shared" si="13"/>
        <v>7.434076808898172E-6</v>
      </c>
      <c r="R30" s="199">
        <f t="shared" si="8"/>
        <v>81.827394973282438</v>
      </c>
      <c r="S30" s="199">
        <f t="shared" si="9"/>
        <v>278.17260502671758</v>
      </c>
      <c r="T30" s="199">
        <f t="shared" si="10"/>
        <v>28.617698486650013</v>
      </c>
      <c r="V30" s="196">
        <v>81.572908333333331</v>
      </c>
      <c r="W30" s="196">
        <v>28.607873611111113</v>
      </c>
    </row>
    <row r="31" spans="1:23" ht="15.5" x14ac:dyDescent="0.35">
      <c r="A31" s="190" t="str">
        <f>Locator!A36</f>
        <v>Eltanin</v>
      </c>
      <c r="B31" s="5">
        <v>87833</v>
      </c>
      <c r="C31" s="280">
        <v>269.15154100000001</v>
      </c>
      <c r="D31" s="280">
        <v>51.488895999999997</v>
      </c>
      <c r="E31" s="278">
        <v>-13.618851801798209</v>
      </c>
      <c r="F31" s="278">
        <v>-22.79</v>
      </c>
      <c r="G31" s="199">
        <f t="shared" si="0"/>
        <v>4.6975795048782052</v>
      </c>
      <c r="H31" s="121">
        <f t="shared" si="1"/>
        <v>0.89864896886554368</v>
      </c>
      <c r="I31" s="200">
        <f t="shared" si="2"/>
        <v>-0.62261513798747603</v>
      </c>
      <c r="J31" s="200">
        <f t="shared" si="3"/>
        <v>-9.325283339258323E-3</v>
      </c>
      <c r="K31" s="201">
        <f t="shared" si="4"/>
        <v>0.78247263788549093</v>
      </c>
      <c r="L31" s="203">
        <f t="shared" si="5"/>
        <v>-1.5839566874475097</v>
      </c>
      <c r="M31" s="111">
        <f t="shared" si="6"/>
        <v>0.89862689852382294</v>
      </c>
      <c r="N31" s="111">
        <f t="shared" si="11"/>
        <v>-7.1225168590276025E-6</v>
      </c>
      <c r="O31" s="111">
        <f t="shared" si="12"/>
        <v>4.234685047509299E-5</v>
      </c>
      <c r="P31" s="111">
        <f t="shared" si="7"/>
        <v>2.5874030796631548E-5</v>
      </c>
      <c r="Q31" s="111">
        <f t="shared" si="13"/>
        <v>-9.4812248597932319E-5</v>
      </c>
      <c r="R31" s="199">
        <f t="shared" si="8"/>
        <v>269.24704126034334</v>
      </c>
      <c r="S31" s="199">
        <f t="shared" si="9"/>
        <v>90.752958739656663</v>
      </c>
      <c r="T31" s="199">
        <f t="shared" si="10"/>
        <v>51.484522596463044</v>
      </c>
      <c r="V31" s="196">
        <v>269.15157416666665</v>
      </c>
      <c r="W31" s="196">
        <v>51.488951111111113</v>
      </c>
    </row>
    <row r="32" spans="1:23" ht="15.5" x14ac:dyDescent="0.35">
      <c r="A32" s="190" t="str">
        <f>Locator!A37</f>
        <v>Enif</v>
      </c>
      <c r="B32" s="5">
        <v>107315</v>
      </c>
      <c r="C32" s="280">
        <v>326.04648400000002</v>
      </c>
      <c r="D32" s="280">
        <v>9.8750090000000004</v>
      </c>
      <c r="E32" s="278">
        <v>27.324838698689536</v>
      </c>
      <c r="F32" s="278">
        <v>0.44</v>
      </c>
      <c r="G32" s="199">
        <f t="shared" si="0"/>
        <v>5.6905868119888963</v>
      </c>
      <c r="H32" s="121">
        <f t="shared" si="1"/>
        <v>0.1723514553609623</v>
      </c>
      <c r="I32" s="200">
        <f t="shared" si="2"/>
        <v>-0.54875848643579617</v>
      </c>
      <c r="J32" s="200">
        <f t="shared" si="3"/>
        <v>0.81792882615706852</v>
      </c>
      <c r="K32" s="201">
        <f t="shared" si="4"/>
        <v>0.17279050583297118</v>
      </c>
      <c r="L32" s="203">
        <f t="shared" si="5"/>
        <v>-0.58911998744990934</v>
      </c>
      <c r="M32" s="111">
        <f t="shared" si="6"/>
        <v>0.17366208914415665</v>
      </c>
      <c r="N32" s="111">
        <f t="shared" si="11"/>
        <v>-7.3450874314986678E-6</v>
      </c>
      <c r="O32" s="111">
        <f t="shared" si="12"/>
        <v>1.8402638123235751E-5</v>
      </c>
      <c r="P32" s="111">
        <f t="shared" si="7"/>
        <v>-6.7758726799822797E-5</v>
      </c>
      <c r="Q32" s="111">
        <f t="shared" si="13"/>
        <v>-4.9337468469263326E-5</v>
      </c>
      <c r="R32" s="199">
        <f t="shared" si="8"/>
        <v>326.24160796073937</v>
      </c>
      <c r="S32" s="199">
        <f t="shared" si="9"/>
        <v>33.758392039260627</v>
      </c>
      <c r="T32" s="199">
        <f t="shared" si="10"/>
        <v>9.9483323341660661</v>
      </c>
      <c r="V32" s="196">
        <v>326.04641750000002</v>
      </c>
      <c r="W32" s="196">
        <v>9.8750075000000006</v>
      </c>
    </row>
    <row r="33" spans="1:23" ht="15.5" x14ac:dyDescent="0.35">
      <c r="A33" s="190" t="str">
        <f>Locator!A38</f>
        <v>FOMALHAUT</v>
      </c>
      <c r="B33" s="5">
        <v>113368</v>
      </c>
      <c r="C33" s="280">
        <v>344.41269299999999</v>
      </c>
      <c r="D33" s="280">
        <v>-29.622236999999998</v>
      </c>
      <c r="E33" s="278">
        <v>378.40653851366926</v>
      </c>
      <c r="F33" s="278">
        <v>-164.67</v>
      </c>
      <c r="G33" s="199">
        <f t="shared" si="0"/>
        <v>6.0111652753503284</v>
      </c>
      <c r="H33" s="121">
        <f t="shared" si="1"/>
        <v>-0.51701853405451359</v>
      </c>
      <c r="I33" s="200">
        <f t="shared" si="2"/>
        <v>-0.23203968607693587</v>
      </c>
      <c r="J33" s="200">
        <f t="shared" si="3"/>
        <v>0.83853463333580658</v>
      </c>
      <c r="K33" s="201">
        <f t="shared" si="4"/>
        <v>-0.49296780095833992</v>
      </c>
      <c r="L33" s="203">
        <f t="shared" si="5"/>
        <v>-0.26814887640590623</v>
      </c>
      <c r="M33" s="111">
        <f t="shared" si="6"/>
        <v>-0.51549754857604979</v>
      </c>
      <c r="N33" s="111">
        <f t="shared" si="11"/>
        <v>-3.8118640878813665E-5</v>
      </c>
      <c r="O33" s="111">
        <f t="shared" si="12"/>
        <v>5.3032514191455022E-6</v>
      </c>
      <c r="P33" s="111">
        <f t="shared" si="7"/>
        <v>-9.5472365825489215E-5</v>
      </c>
      <c r="Q33" s="111">
        <f t="shared" si="13"/>
        <v>-1.5152523603024099E-5</v>
      </c>
      <c r="R33" s="199">
        <f t="shared" si="8"/>
        <v>344.62854689990138</v>
      </c>
      <c r="S33" s="199">
        <f t="shared" si="9"/>
        <v>15.37145310009862</v>
      </c>
      <c r="T33" s="199">
        <f t="shared" si="10"/>
        <v>-29.536398204475201</v>
      </c>
      <c r="V33" s="196">
        <v>344.41177291666668</v>
      </c>
      <c r="W33" s="196">
        <v>-29.621836666666667</v>
      </c>
    </row>
    <row r="34" spans="1:23" ht="15.5" x14ac:dyDescent="0.35">
      <c r="A34" s="190" t="str">
        <f>Locator!A39</f>
        <v>Gacrux</v>
      </c>
      <c r="B34" s="5">
        <v>61084</v>
      </c>
      <c r="C34" s="280">
        <v>187.79149799999999</v>
      </c>
      <c r="D34" s="280">
        <v>-57.113213000000002</v>
      </c>
      <c r="E34" s="278">
        <v>51.990787621598045</v>
      </c>
      <c r="F34" s="278">
        <v>-265.08</v>
      </c>
      <c r="G34" s="199">
        <f t="shared" si="0"/>
        <v>3.2775840412593418</v>
      </c>
      <c r="H34" s="121">
        <f t="shared" si="1"/>
        <v>-0.9968344864189429</v>
      </c>
      <c r="I34" s="200">
        <f t="shared" si="2"/>
        <v>-7.4587758514309446E-2</v>
      </c>
      <c r="J34" s="200">
        <f t="shared" si="3"/>
        <v>-0.53648978946574366</v>
      </c>
      <c r="K34" s="201">
        <f t="shared" si="4"/>
        <v>-0.84060417086689099</v>
      </c>
      <c r="L34" s="203">
        <f t="shared" si="5"/>
        <v>-3.001632830295383</v>
      </c>
      <c r="M34" s="111">
        <f t="shared" si="6"/>
        <v>-0.99839768570057186</v>
      </c>
      <c r="N34" s="111">
        <f t="shared" si="11"/>
        <v>4.9528503568114064E-5</v>
      </c>
      <c r="O34" s="111">
        <f t="shared" si="12"/>
        <v>1.1951604237732699E-5</v>
      </c>
      <c r="P34" s="111">
        <f t="shared" si="7"/>
        <v>1.6882596152855423E-4</v>
      </c>
      <c r="Q34" s="111">
        <f t="shared" si="13"/>
        <v>-2.3028592075278935E-5</v>
      </c>
      <c r="R34" s="199">
        <f t="shared" si="8"/>
        <v>188.03161796545436</v>
      </c>
      <c r="S34" s="199">
        <f t="shared" si="9"/>
        <v>171.96838203454564</v>
      </c>
      <c r="T34" s="199">
        <f t="shared" si="10"/>
        <v>-57.204608330924437</v>
      </c>
      <c r="V34" s="196">
        <v>187.79137208333336</v>
      </c>
      <c r="W34" s="196">
        <v>-57.112569166666667</v>
      </c>
    </row>
    <row r="35" spans="1:23" ht="15.5" x14ac:dyDescent="0.35">
      <c r="A35" s="190" t="str">
        <f>Locator!A40</f>
        <v>Gienah</v>
      </c>
      <c r="B35" s="1">
        <v>59803</v>
      </c>
      <c r="C35" s="280">
        <v>183.95154500000001</v>
      </c>
      <c r="D35" s="280">
        <v>-17.541930000000001</v>
      </c>
      <c r="E35" s="278">
        <v>-166.345631815215</v>
      </c>
      <c r="F35" s="278">
        <v>21.86</v>
      </c>
      <c r="G35" s="199">
        <f t="shared" si="0"/>
        <v>3.2105470258379261</v>
      </c>
      <c r="H35" s="121">
        <f t="shared" si="1"/>
        <v>-0.30616271433390013</v>
      </c>
      <c r="I35" s="200">
        <f t="shared" si="2"/>
        <v>-6.7423056361249345E-2</v>
      </c>
      <c r="J35" s="200">
        <f t="shared" si="3"/>
        <v>-0.95063352204019458</v>
      </c>
      <c r="K35" s="201">
        <f t="shared" si="4"/>
        <v>-0.30290268774701029</v>
      </c>
      <c r="L35" s="203">
        <f t="shared" si="5"/>
        <v>-3.0689707532273069</v>
      </c>
      <c r="M35" s="111">
        <f t="shared" si="6"/>
        <v>-0.30773695956107583</v>
      </c>
      <c r="N35" s="111">
        <f t="shared" si="11"/>
        <v>-8.4804752282325291E-7</v>
      </c>
      <c r="O35" s="111">
        <f t="shared" si="12"/>
        <v>9.1654996749897419E-6</v>
      </c>
      <c r="P35" s="111">
        <f t="shared" si="7"/>
        <v>9.5580204482765142E-5</v>
      </c>
      <c r="Q35" s="111">
        <f t="shared" si="13"/>
        <v>-3.9805311667983965E-5</v>
      </c>
      <c r="R35" s="199">
        <f t="shared" si="8"/>
        <v>184.16635614376801</v>
      </c>
      <c r="S35" s="199">
        <f t="shared" si="9"/>
        <v>175.83364385623199</v>
      </c>
      <c r="T35" s="199">
        <f t="shared" si="10"/>
        <v>-17.633784514950005</v>
      </c>
      <c r="V35" s="196">
        <v>183.95194916666665</v>
      </c>
      <c r="W35" s="196">
        <v>-17.541983611111114</v>
      </c>
    </row>
    <row r="36" spans="1:23" ht="15.5" x14ac:dyDescent="0.35">
      <c r="A36" s="190" t="str">
        <f>Locator!A41</f>
        <v>HADAR</v>
      </c>
      <c r="B36" s="1">
        <v>68702</v>
      </c>
      <c r="C36" s="280">
        <v>210.95585600000001</v>
      </c>
      <c r="D36" s="280">
        <v>-60.373035000000002</v>
      </c>
      <c r="E36" s="278">
        <v>-67.300356662784068</v>
      </c>
      <c r="F36" s="278">
        <v>-23.16</v>
      </c>
      <c r="G36" s="199">
        <f t="shared" ref="G36:G61" si="14">RADIANS(C36+E36/MASinDEGREE*T*YEARSinCENTURY)</f>
        <v>3.681868964135703</v>
      </c>
      <c r="H36" s="121">
        <f t="shared" ref="H36:H61" si="15">RADIANS(D36+F36/MASinDEGREE*T*YEARSinCENTURY)</f>
        <v>-1.0537100638580537</v>
      </c>
      <c r="I36" s="200">
        <f t="shared" ref="I36:I61" si="16">COS( H36 ) * SIN( G36 + Zeta )</f>
        <v>-0.25504944576987093</v>
      </c>
      <c r="J36" s="200">
        <f t="shared" ref="J36:J61" si="17">COS( Theta ) * COS( H36 ) * COS( G36 + Zeta )  -  SIN( Theta ) * SIN( H36 )</f>
        <v>-0.42210268507426812</v>
      </c>
      <c r="K36" s="201">
        <f t="shared" ref="K36:K61" si="18">SIN( Theta ) * COS( H36 ) * COS( G36 + Zeta )  +  COS( Theta ) * SIN( H36 )</f>
        <v>-0.86993051645839792</v>
      </c>
      <c r="L36" s="203">
        <f t="shared" ref="L36:L61" si="19" xml:space="preserve"> ATAN2( J36,I36 ) +  Z</f>
        <v>-2.5962484769678222</v>
      </c>
      <c r="M36" s="111">
        <f t="shared" ref="M36:M61" si="20">ASIN( K36 )</f>
        <v>-1.055061412603723</v>
      </c>
      <c r="N36" s="111">
        <f t="shared" ref="N36:N61" si="21">(COS(Eps)+SIN(Eps)*SIN(L36)*TAN(M36))*Δ_Psi-COS(L36)*TAN(M36)*Δ_Eps</f>
        <v>4.4045391279687656E-5</v>
      </c>
      <c r="O36" s="111">
        <f t="shared" ref="O36:O61" si="22">SIN(Eps)*COS(L36)*Δ_Psi+SIN(L36)*Δ_Eps</f>
        <v>2.7153650130260864E-5</v>
      </c>
      <c r="P36" s="111">
        <f t="shared" ref="P36:P61" si="23" xml:space="preserve"> ( -1*KAPPA * ( COS(L36)*COS(Sun_True_Lng)*COS(Eps)+SIN(L36)*SIN(Sun_True_Lng))/ COS( M36 )) + (e * KAPPA *  (COS(L36)*COS(p)*COS(Eps)+SIN(L36)*SIN(p)))/ COS( M36 )</f>
        <v>1.721431835081618E-4</v>
      </c>
      <c r="Q36" s="111">
        <f t="shared" ref="Q36:Q61" si="24">(-1* KAPPA * (COS(Sun_True_Lng)*COS(Eps)*(TAN(Eps)*COS(M36)-SIN(L36)*SIN(M36))+COS(L36)*SIN(M36)*SIN(Sun_True_Lng)))  +
(e * KAPPA * (COS(p)*COS(Eps)*(TAN(Eps)*COS(M36)-SIN(L36)*SIN(M36))+COS(L36)*SIN(M36)*SIN(p)))</f>
        <v>1.0330279527244299E-5</v>
      </c>
      <c r="R36" s="199">
        <f t="shared" ref="R36:R61" si="25">MOD(DEGREES(P36+N36+L36),DEGSinCIRCLE)</f>
        <v>211.25830639539015</v>
      </c>
      <c r="S36" s="199">
        <f t="shared" ref="S36:S61" si="26">DEGSinCIRCLE-R36</f>
        <v>148.74169360460985</v>
      </c>
      <c r="T36" s="199">
        <f t="shared" ref="T36:T61" si="27">DEGREES(Q36+O36+M36)</f>
        <v>-60.448418398335143</v>
      </c>
      <c r="V36" s="196">
        <v>210.95601916666669</v>
      </c>
      <c r="W36" s="196">
        <v>-60.372978888888888</v>
      </c>
    </row>
    <row r="37" spans="1:23" ht="15.5" x14ac:dyDescent="0.35">
      <c r="A37" s="190" t="str">
        <f>Locator!A42</f>
        <v>Hamal</v>
      </c>
      <c r="B37" s="1">
        <v>9884</v>
      </c>
      <c r="C37" s="280">
        <v>31.793357</v>
      </c>
      <c r="D37" s="280">
        <v>23.462418</v>
      </c>
      <c r="E37" s="278">
        <v>205.5440919164094</v>
      </c>
      <c r="F37" s="278">
        <v>-148.08000000000001</v>
      </c>
      <c r="G37" s="199">
        <f t="shared" si="14"/>
        <v>0.55491494505620698</v>
      </c>
      <c r="H37" s="121">
        <f t="shared" si="15"/>
        <v>0.4094847843259799</v>
      </c>
      <c r="I37" s="200">
        <f t="shared" si="16"/>
        <v>0.48472762679566178</v>
      </c>
      <c r="J37" s="200">
        <f t="shared" si="17"/>
        <v>0.77816864261046881</v>
      </c>
      <c r="K37" s="201">
        <f t="shared" si="18"/>
        <v>0.39936536089003277</v>
      </c>
      <c r="L37" s="203">
        <f t="shared" si="19"/>
        <v>0.55890980781379507</v>
      </c>
      <c r="M37" s="111">
        <f t="shared" si="20"/>
        <v>0.41082450257443814</v>
      </c>
      <c r="N37" s="111">
        <f t="shared" si="21"/>
        <v>9.2559397774279341E-8</v>
      </c>
      <c r="O37" s="111">
        <f t="shared" si="22"/>
        <v>-2.7598356300616177E-5</v>
      </c>
      <c r="P37" s="111">
        <f t="shared" si="23"/>
        <v>-9.2089467976260871E-5</v>
      </c>
      <c r="Q37" s="111">
        <f t="shared" si="24"/>
        <v>-2.1805117809846489E-5</v>
      </c>
      <c r="R37" s="199">
        <f t="shared" si="25"/>
        <v>32.017902081608618</v>
      </c>
      <c r="S37" s="199">
        <f t="shared" si="26"/>
        <v>327.98209791839139</v>
      </c>
      <c r="T37" s="199">
        <f t="shared" si="27"/>
        <v>23.535679507516914</v>
      </c>
      <c r="V37" s="196">
        <v>31.792857500000004</v>
      </c>
      <c r="W37" s="196">
        <v>23.462777499999998</v>
      </c>
    </row>
    <row r="38" spans="1:23" ht="15.5" x14ac:dyDescent="0.35">
      <c r="A38" s="190" t="str">
        <f>Locator!A43</f>
        <v>Kaus Aust.</v>
      </c>
      <c r="B38" s="1">
        <v>90185</v>
      </c>
      <c r="C38" s="280">
        <v>276.04299300000002</v>
      </c>
      <c r="D38" s="280">
        <v>-34.384616000000001</v>
      </c>
      <c r="E38" s="278">
        <v>-47.766465576891136</v>
      </c>
      <c r="F38" s="278">
        <v>-124.2</v>
      </c>
      <c r="G38" s="199">
        <f t="shared" si="14"/>
        <v>4.817855343638163</v>
      </c>
      <c r="H38" s="121">
        <f t="shared" si="15"/>
        <v>-0.60013454110593645</v>
      </c>
      <c r="I38" s="200">
        <f t="shared" si="16"/>
        <v>-0.82051502594142267</v>
      </c>
      <c r="J38" s="200">
        <f t="shared" si="17"/>
        <v>8.9257269189113989E-2</v>
      </c>
      <c r="K38" s="201">
        <f t="shared" si="18"/>
        <v>-0.56461334743455072</v>
      </c>
      <c r="L38" s="203">
        <f t="shared" si="19"/>
        <v>-1.4606242686796975</v>
      </c>
      <c r="M38" s="111">
        <f t="shared" si="20"/>
        <v>-0.5999647105875745</v>
      </c>
      <c r="N38" s="111">
        <f t="shared" si="21"/>
        <v>-2.1443346426506138E-5</v>
      </c>
      <c r="O38" s="111">
        <f t="shared" si="22"/>
        <v>4.1341473821987535E-5</v>
      </c>
      <c r="P38" s="111">
        <f t="shared" si="23"/>
        <v>5.9515993591311374E-6</v>
      </c>
      <c r="Q38" s="111">
        <f t="shared" si="24"/>
        <v>1.9285268791452731E-5</v>
      </c>
      <c r="R38" s="199">
        <f t="shared" si="25"/>
        <v>276.31150633854668</v>
      </c>
      <c r="S38" s="199">
        <f t="shared" si="26"/>
        <v>83.688493661453322</v>
      </c>
      <c r="T38" s="199">
        <f t="shared" si="27"/>
        <v>-34.37197211697854</v>
      </c>
      <c r="V38" s="196">
        <v>276.04310958333332</v>
      </c>
      <c r="W38" s="196">
        <v>-34.384314722222221</v>
      </c>
    </row>
    <row r="39" spans="1:23" ht="15.5" x14ac:dyDescent="0.35">
      <c r="A39" s="190" t="str">
        <f>Locator!A44</f>
        <v>Kochab</v>
      </c>
      <c r="B39" s="1">
        <v>72607</v>
      </c>
      <c r="C39" s="280">
        <v>222.676357</v>
      </c>
      <c r="D39" s="280">
        <v>74.155503999999993</v>
      </c>
      <c r="E39" s="278">
        <v>-119.43855091127028</v>
      </c>
      <c r="F39" s="278">
        <v>11.42</v>
      </c>
      <c r="G39" s="199">
        <f t="shared" si="14"/>
        <v>3.8864261910547651</v>
      </c>
      <c r="H39" s="121">
        <f t="shared" si="15"/>
        <v>1.2942586025200957</v>
      </c>
      <c r="I39" s="200">
        <f t="shared" si="16"/>
        <v>-0.18543512342451485</v>
      </c>
      <c r="J39" s="200">
        <f t="shared" si="17"/>
        <v>-0.20191089386438654</v>
      </c>
      <c r="K39" s="201">
        <f t="shared" si="18"/>
        <v>0.96168903806761752</v>
      </c>
      <c r="L39" s="203">
        <f t="shared" si="19"/>
        <v>-2.3968877616562625</v>
      </c>
      <c r="M39" s="111">
        <f t="shared" si="20"/>
        <v>1.2930982393550245</v>
      </c>
      <c r="N39" s="111">
        <f t="shared" si="21"/>
        <v>-1.0859926929618333E-4</v>
      </c>
      <c r="O39" s="111">
        <f t="shared" si="22"/>
        <v>3.3144706108024102E-5</v>
      </c>
      <c r="P39" s="111">
        <f t="shared" si="23"/>
        <v>2.7894792662711525E-4</v>
      </c>
      <c r="Q39" s="111">
        <f t="shared" si="24"/>
        <v>-5.8990685819211665E-5</v>
      </c>
      <c r="R39" s="199">
        <f t="shared" si="25"/>
        <v>222.67820754964814</v>
      </c>
      <c r="S39" s="199">
        <f t="shared" si="26"/>
        <v>137.32179245035186</v>
      </c>
      <c r="T39" s="199">
        <f t="shared" si="27"/>
        <v>74.08759074528561</v>
      </c>
      <c r="V39" s="196">
        <v>222.6766479166667</v>
      </c>
      <c r="W39" s="196">
        <v>74.155476111111113</v>
      </c>
    </row>
    <row r="40" spans="1:23" ht="15.5" x14ac:dyDescent="0.35">
      <c r="A40" s="190" t="str">
        <f>Locator!A45</f>
        <v>Markab</v>
      </c>
      <c r="B40" s="1">
        <v>113963</v>
      </c>
      <c r="C40" s="280">
        <v>346.190223</v>
      </c>
      <c r="D40" s="280">
        <v>15.205266999999999</v>
      </c>
      <c r="E40" s="278">
        <v>62.591167282350831</v>
      </c>
      <c r="F40" s="278">
        <v>-41.3</v>
      </c>
      <c r="G40" s="199">
        <f t="shared" si="14"/>
        <v>6.0421641581753596</v>
      </c>
      <c r="H40" s="121">
        <f t="shared" si="15"/>
        <v>0.26537872071179575</v>
      </c>
      <c r="I40" s="200">
        <f t="shared" si="16"/>
        <v>-0.22863629292525936</v>
      </c>
      <c r="J40" s="200">
        <f t="shared" si="17"/>
        <v>0.93710152501302557</v>
      </c>
      <c r="K40" s="201">
        <f t="shared" si="18"/>
        <v>0.26375400921247938</v>
      </c>
      <c r="L40" s="203">
        <f t="shared" si="19"/>
        <v>-0.23749095968575221</v>
      </c>
      <c r="M40" s="111">
        <f t="shared" si="20"/>
        <v>0.26691196274275947</v>
      </c>
      <c r="N40" s="111">
        <f t="shared" si="21"/>
        <v>-2.4793873961984716E-6</v>
      </c>
      <c r="O40" s="111">
        <f t="shared" si="22"/>
        <v>4.0016963305926158E-6</v>
      </c>
      <c r="P40" s="111">
        <f t="shared" si="23"/>
        <v>-8.7291528435713158E-5</v>
      </c>
      <c r="Q40" s="111">
        <f t="shared" si="24"/>
        <v>-4.7158255198092271E-5</v>
      </c>
      <c r="R40" s="199">
        <f t="shared" si="25"/>
        <v>346.38762684289463</v>
      </c>
      <c r="S40" s="199">
        <f t="shared" si="26"/>
        <v>13.612373157105367</v>
      </c>
      <c r="T40" s="199">
        <f t="shared" si="27"/>
        <v>15.290456278031774</v>
      </c>
      <c r="V40" s="196">
        <v>346.19007041666663</v>
      </c>
      <c r="W40" s="196">
        <v>15.205367499999999</v>
      </c>
    </row>
    <row r="41" spans="1:23" ht="15.5" x14ac:dyDescent="0.35">
      <c r="A41" s="190" t="str">
        <f>Locator!A46</f>
        <v>Menkar</v>
      </c>
      <c r="B41" s="1">
        <v>14135</v>
      </c>
      <c r="C41" s="280">
        <v>45.569887999999999</v>
      </c>
      <c r="D41" s="280">
        <v>4.0897389999999998</v>
      </c>
      <c r="E41" s="278">
        <v>-10.436575996786774</v>
      </c>
      <c r="F41" s="278">
        <v>-76.849999999999994</v>
      </c>
      <c r="G41" s="197">
        <f t="shared" si="14"/>
        <v>0.79534376355847147</v>
      </c>
      <c r="H41" s="136">
        <f t="shared" si="15"/>
        <v>7.1373359702983127E-2</v>
      </c>
      <c r="I41" s="202">
        <f t="shared" si="16"/>
        <v>0.713553063010955</v>
      </c>
      <c r="J41" s="202">
        <f t="shared" si="17"/>
        <v>0.6968489340850077</v>
      </c>
      <c r="K41" s="202">
        <f t="shared" si="18"/>
        <v>7.2412632408114991E-2</v>
      </c>
      <c r="L41" s="219">
        <f t="shared" si="19"/>
        <v>0.7990572570966068</v>
      </c>
      <c r="M41" s="204">
        <f t="shared" si="20"/>
        <v>7.2476065885469163E-2</v>
      </c>
      <c r="N41" s="205">
        <f t="shared" si="21"/>
        <v>-1.2284427468923082E-5</v>
      </c>
      <c r="O41" s="205">
        <f t="shared" si="22"/>
        <v>-3.4559100273502093E-5</v>
      </c>
      <c r="P41" s="205">
        <f t="shared" si="23"/>
        <v>-7.3825819860365218E-5</v>
      </c>
      <c r="Q41" s="205">
        <f t="shared" si="24"/>
        <v>-3.5084955214778245E-5</v>
      </c>
      <c r="R41" s="197">
        <f t="shared" si="25"/>
        <v>45.777674667190723</v>
      </c>
      <c r="S41" s="198">
        <f t="shared" si="26"/>
        <v>314.22232533280931</v>
      </c>
      <c r="T41" s="197">
        <f t="shared" si="27"/>
        <v>4.148582380501816</v>
      </c>
      <c r="V41" s="196">
        <v>45.569913333333332</v>
      </c>
      <c r="W41" s="196">
        <v>4.0899255555555554</v>
      </c>
    </row>
    <row r="42" spans="1:23" ht="15.5" x14ac:dyDescent="0.35">
      <c r="A42" s="190" t="str">
        <f>Locator!A47</f>
        <v>Menkent</v>
      </c>
      <c r="B42" s="1">
        <v>68933</v>
      </c>
      <c r="C42" s="280">
        <v>211.670615</v>
      </c>
      <c r="D42" s="280">
        <v>-36.369954999999997</v>
      </c>
      <c r="E42" s="278">
        <v>-646.456599907243</v>
      </c>
      <c r="F42" s="278">
        <v>-518.05999999999995</v>
      </c>
      <c r="G42" s="197">
        <f t="shared" si="14"/>
        <v>3.6942982575839407</v>
      </c>
      <c r="H42" s="135">
        <f t="shared" si="15"/>
        <v>-0.63481625711493994</v>
      </c>
      <c r="I42" s="200">
        <f t="shared" si="16"/>
        <v>-0.42395715157855601</v>
      </c>
      <c r="J42" s="200">
        <f t="shared" si="17"/>
        <v>-0.68358952829057729</v>
      </c>
      <c r="K42" s="200">
        <f t="shared" si="18"/>
        <v>-0.59410915700472355</v>
      </c>
      <c r="L42" s="219">
        <f t="shared" si="19"/>
        <v>-2.5846417086746611</v>
      </c>
      <c r="M42" s="204">
        <f t="shared" si="20"/>
        <v>-0.63615771101818608</v>
      </c>
      <c r="N42" s="111">
        <f t="shared" si="21"/>
        <v>1.0008162560823397E-5</v>
      </c>
      <c r="O42" s="111">
        <f t="shared" si="22"/>
        <v>2.7534453012544826E-5</v>
      </c>
      <c r="P42" s="111">
        <f t="shared" si="23"/>
        <v>1.0504388237580509E-4</v>
      </c>
      <c r="Q42" s="111">
        <f t="shared" si="24"/>
        <v>-1.065142842790132E-5</v>
      </c>
      <c r="R42" s="199">
        <f t="shared" si="25"/>
        <v>211.91753053605947</v>
      </c>
      <c r="S42" s="198">
        <f t="shared" si="26"/>
        <v>148.08246946394053</v>
      </c>
      <c r="T42" s="199">
        <f t="shared" si="27"/>
        <v>-36.448184619991011</v>
      </c>
      <c r="V42" s="196">
        <v>211.67218583333334</v>
      </c>
      <c r="W42" s="196">
        <v>-36.368695555555554</v>
      </c>
    </row>
    <row r="43" spans="1:23" ht="15.5" x14ac:dyDescent="0.35">
      <c r="A43" s="190" t="str">
        <f>Locator!A48</f>
        <v>Miaplacidus</v>
      </c>
      <c r="B43" s="1">
        <v>45238</v>
      </c>
      <c r="C43" s="280">
        <v>138.29990599999999</v>
      </c>
      <c r="D43" s="280">
        <v>-69.717207999999999</v>
      </c>
      <c r="E43" s="278">
        <v>-451.37232173395802</v>
      </c>
      <c r="F43" s="278">
        <v>108.95</v>
      </c>
      <c r="G43" s="197">
        <f t="shared" si="14"/>
        <v>2.4137531725191343</v>
      </c>
      <c r="H43" s="136">
        <f t="shared" si="15"/>
        <v>-1.2167862458554128</v>
      </c>
      <c r="I43" s="200">
        <f t="shared" si="16"/>
        <v>0.23014930220554008</v>
      </c>
      <c r="J43" s="200">
        <f t="shared" si="17"/>
        <v>-0.25776023882628651</v>
      </c>
      <c r="K43" s="200">
        <f t="shared" si="18"/>
        <v>-0.938398080760249</v>
      </c>
      <c r="L43" s="218">
        <f t="shared" si="19"/>
        <v>2.4145405988604409</v>
      </c>
      <c r="M43" s="205">
        <f t="shared" si="20"/>
        <v>-1.2179649640071677</v>
      </c>
      <c r="N43" s="204">
        <f t="shared" si="21"/>
        <v>8.2693569804103128E-5</v>
      </c>
      <c r="O43" s="204">
        <f t="shared" si="22"/>
        <v>-2.3527198116377172E-5</v>
      </c>
      <c r="P43" s="204">
        <f t="shared" si="23"/>
        <v>1.6641319581941851E-4</v>
      </c>
      <c r="Q43" s="204">
        <f t="shared" si="24"/>
        <v>-8.0269431562775899E-5</v>
      </c>
      <c r="R43" s="197">
        <f t="shared" si="25"/>
        <v>138.35725854401196</v>
      </c>
      <c r="S43" s="198">
        <f t="shared" si="26"/>
        <v>221.64274145598804</v>
      </c>
      <c r="T43" s="207">
        <f t="shared" si="27"/>
        <v>-69.790199141222217</v>
      </c>
      <c r="V43" s="196">
        <v>138.30100333333334</v>
      </c>
      <c r="W43" s="196">
        <v>-69.7174725</v>
      </c>
    </row>
    <row r="44" spans="1:23" ht="15.5" x14ac:dyDescent="0.35">
      <c r="A44" s="210" t="str">
        <f>Locator!A49</f>
        <v>Mirfak</v>
      </c>
      <c r="B44" s="1">
        <v>15863</v>
      </c>
      <c r="C44" s="280">
        <v>51.080708999999999</v>
      </c>
      <c r="D44" s="280">
        <v>49.861179</v>
      </c>
      <c r="E44" s="278">
        <v>36.842168101717277</v>
      </c>
      <c r="F44" s="278">
        <v>-26.23</v>
      </c>
      <c r="G44" s="197">
        <f t="shared" si="14"/>
        <v>0.89152945736339606</v>
      </c>
      <c r="H44" s="136">
        <f t="shared" si="15"/>
        <v>0.87023967704917704</v>
      </c>
      <c r="I44" s="200">
        <f t="shared" si="16"/>
        <v>0.50228873435601196</v>
      </c>
      <c r="J44" s="200">
        <f t="shared" si="17"/>
        <v>0.40286112755013687</v>
      </c>
      <c r="K44" s="200">
        <f t="shared" si="18"/>
        <v>0.76512021228566962</v>
      </c>
      <c r="L44" s="218">
        <f t="shared" si="19"/>
        <v>0.89662221511779894</v>
      </c>
      <c r="M44" s="205">
        <f t="shared" si="20"/>
        <v>0.87122800738793815</v>
      </c>
      <c r="N44" s="204">
        <f t="shared" si="21"/>
        <v>1.1572682644630101E-5</v>
      </c>
      <c r="O44" s="204">
        <f t="shared" si="22"/>
        <v>-3.6839363421203786E-5</v>
      </c>
      <c r="P44" s="204">
        <f t="shared" si="23"/>
        <v>-1.0560135250909736E-4</v>
      </c>
      <c r="Q44" s="204">
        <f t="shared" si="24"/>
        <v>2.162616609193103E-5</v>
      </c>
      <c r="R44" s="197">
        <f t="shared" si="25"/>
        <v>51.367281297984412</v>
      </c>
      <c r="S44" s="198">
        <f t="shared" si="26"/>
        <v>308.63271870201561</v>
      </c>
      <c r="T44" s="207">
        <f t="shared" si="27"/>
        <v>49.916816164921499</v>
      </c>
      <c r="V44" s="196">
        <v>51.08061166666667</v>
      </c>
      <c r="W44" s="196">
        <v>49.861243055555555</v>
      </c>
    </row>
    <row r="45" spans="1:23" ht="15.5" x14ac:dyDescent="0.35">
      <c r="A45" s="190" t="str">
        <f>Locator!A50</f>
        <v>Nunki</v>
      </c>
      <c r="B45" s="1">
        <v>92855</v>
      </c>
      <c r="C45" s="280">
        <v>283.81635999999997</v>
      </c>
      <c r="D45" s="280">
        <v>-26.296724000000001</v>
      </c>
      <c r="E45" s="278">
        <v>16.887675806484118</v>
      </c>
      <c r="F45" s="278">
        <v>-53.43</v>
      </c>
      <c r="G45" s="197">
        <f t="shared" si="14"/>
        <v>4.9535312828106211</v>
      </c>
      <c r="H45" s="136">
        <f t="shared" si="15"/>
        <v>-0.45896862352300971</v>
      </c>
      <c r="I45" s="200">
        <f t="shared" si="16"/>
        <v>-0.87017987237305006</v>
      </c>
      <c r="J45" s="200">
        <f t="shared" si="17"/>
        <v>0.21637688260385518</v>
      </c>
      <c r="K45" s="200">
        <f t="shared" si="18"/>
        <v>-0.44268276947658536</v>
      </c>
      <c r="L45" s="205">
        <f t="shared" si="19"/>
        <v>-1.3252653257890581</v>
      </c>
      <c r="M45" s="205">
        <f t="shared" si="20"/>
        <v>-0.45858836889092125</v>
      </c>
      <c r="N45" s="204">
        <f t="shared" si="21"/>
        <v>-2.2107173804098924E-5</v>
      </c>
      <c r="O45" s="204">
        <f t="shared" si="22"/>
        <v>3.9516015958857573E-5</v>
      </c>
      <c r="P45" s="204">
        <f t="shared" si="23"/>
        <v>-8.3179758175943059E-6</v>
      </c>
      <c r="Q45" s="204">
        <f t="shared" si="24"/>
        <v>5.2819042935169226E-6</v>
      </c>
      <c r="R45" s="197">
        <f t="shared" si="25"/>
        <v>284.06614686459255</v>
      </c>
      <c r="S45" s="198">
        <f t="shared" si="26"/>
        <v>75.933853135407446</v>
      </c>
      <c r="T45" s="207">
        <f t="shared" si="27"/>
        <v>-26.27261133947686</v>
      </c>
      <c r="V45" s="196">
        <v>283.81631916666669</v>
      </c>
      <c r="W45" s="196">
        <v>-26.296594166666669</v>
      </c>
    </row>
    <row r="46" spans="1:23" ht="15.5" x14ac:dyDescent="0.35">
      <c r="A46" s="190" t="str">
        <f>Locator!A51</f>
        <v>Peacock</v>
      </c>
      <c r="B46" s="1">
        <v>100751</v>
      </c>
      <c r="C46" s="280">
        <v>306.41190399999999</v>
      </c>
      <c r="D46" s="280">
        <v>-56.73509</v>
      </c>
      <c r="E46" s="278">
        <v>12.579514460944418</v>
      </c>
      <c r="F46" s="278">
        <v>-86.02</v>
      </c>
      <c r="G46" s="197">
        <f t="shared" si="14"/>
        <v>5.3478975826526209</v>
      </c>
      <c r="H46" s="136">
        <f t="shared" si="15"/>
        <v>-0.99022089538222291</v>
      </c>
      <c r="I46" s="200">
        <f t="shared" si="16"/>
        <v>-0.44082845547309379</v>
      </c>
      <c r="J46" s="200">
        <f t="shared" si="17"/>
        <v>0.32770577539591511</v>
      </c>
      <c r="K46" s="200">
        <f t="shared" si="18"/>
        <v>-0.83563101762522485</v>
      </c>
      <c r="L46" s="205">
        <f t="shared" si="19"/>
        <v>-0.92972540269264503</v>
      </c>
      <c r="M46" s="205">
        <f t="shared" si="20"/>
        <v>-0.98928056871107661</v>
      </c>
      <c r="N46" s="204">
        <f t="shared" si="21"/>
        <v>-6.0019524073050048E-5</v>
      </c>
      <c r="O46" s="204">
        <f t="shared" si="22"/>
        <v>3.0220717497182807E-5</v>
      </c>
      <c r="P46" s="204">
        <f t="shared" si="23"/>
        <v>-7.6479629393364952E-5</v>
      </c>
      <c r="Q46" s="204">
        <f t="shared" si="24"/>
        <v>4.6410887315345478E-5</v>
      </c>
      <c r="R46" s="197">
        <f t="shared" si="25"/>
        <v>306.72283749420978</v>
      </c>
      <c r="S46" s="198">
        <f t="shared" si="26"/>
        <v>53.277162505790216</v>
      </c>
      <c r="T46" s="207">
        <f t="shared" si="27"/>
        <v>-56.677210673913457</v>
      </c>
      <c r="V46" s="196">
        <v>306.41187375000004</v>
      </c>
      <c r="W46" s="196">
        <v>-56.734880555555556</v>
      </c>
    </row>
    <row r="47" spans="1:23" ht="15.5" x14ac:dyDescent="0.35">
      <c r="A47" s="190" t="str">
        <f>Locator!A52</f>
        <v>Polaris</v>
      </c>
      <c r="B47" s="1">
        <v>11767</v>
      </c>
      <c r="C47" s="280">
        <v>37.954560999999998</v>
      </c>
      <c r="D47" s="280">
        <v>89.264109000000005</v>
      </c>
      <c r="E47" s="278">
        <v>3463.266083962385</v>
      </c>
      <c r="F47" s="278">
        <v>-11.85</v>
      </c>
      <c r="G47" s="197">
        <f t="shared" si="14"/>
        <v>0.66270476332086037</v>
      </c>
      <c r="H47" s="136">
        <f t="shared" si="15"/>
        <v>1.5579516728053722</v>
      </c>
      <c r="I47" s="200">
        <f t="shared" si="16"/>
        <v>7.9208485946432056E-3</v>
      </c>
      <c r="J47" s="200">
        <f t="shared" si="17"/>
        <v>8.5331133711310948E-3</v>
      </c>
      <c r="K47" s="200">
        <f t="shared" si="18"/>
        <v>0.99993222076985611</v>
      </c>
      <c r="L47" s="218">
        <f t="shared" si="19"/>
        <v>0.75002066671471213</v>
      </c>
      <c r="M47" s="205">
        <f t="shared" si="20"/>
        <v>1.5591533034909255</v>
      </c>
      <c r="N47" s="204">
        <f t="shared" si="21"/>
        <v>2.2841527603538175E-3</v>
      </c>
      <c r="O47" s="204">
        <f t="shared" si="22"/>
        <v>-3.328742532179871E-5</v>
      </c>
      <c r="P47" s="204">
        <f t="shared" ref="P47" si="28" xml:space="preserve"> ( -1*KAPPA * ( COS(L47)*COS(Sun_True_Lng)*COS(Eps)+SIN(L47)*SIN(Sun_True_Lng))/ COS( M47 )) + (e * KAPPA *  (COS(L47)*COS(p)*COS(Eps)+SIN(L47)*SIN(p)))/ COS( M47 )</f>
        <v>-6.5451530770794814E-3</v>
      </c>
      <c r="Q47" s="204">
        <f t="shared" ref="Q47" si="29">(-1* KAPPA * (COS(Sun_True_Lng)*COS(Eps)*(TAN(Eps)*COS(M47)-SIN(L47)*SIN(M47))+COS(L47)*SIN(M47)*SIN(Sun_True_Lng)))  +
(e * KAPPA * (COS(p)*COS(Eps)*(TAN(Eps)*COS(M47)-SIN(L47)*SIN(M47))+COS(L47)*SIN(M47)*SIN(p)))</f>
        <v>5.0136662632326663E-5</v>
      </c>
      <c r="R47" s="197">
        <f t="shared" si="25"/>
        <v>42.728881415688861</v>
      </c>
      <c r="S47" s="198">
        <f t="shared" si="26"/>
        <v>317.27111858431113</v>
      </c>
      <c r="T47" s="207">
        <f t="shared" si="27"/>
        <v>89.333869294095905</v>
      </c>
      <c r="V47" s="196">
        <v>37.946142916666666</v>
      </c>
      <c r="W47" s="196">
        <v>89.264137777777776</v>
      </c>
    </row>
    <row r="48" spans="1:23" ht="15.5" x14ac:dyDescent="0.35">
      <c r="A48" s="190" t="str">
        <f>Locator!A53</f>
        <v>POLLUX</v>
      </c>
      <c r="B48" s="1">
        <v>37826</v>
      </c>
      <c r="C48" s="280">
        <v>116.328958</v>
      </c>
      <c r="D48" s="280">
        <v>28.026198999999998</v>
      </c>
      <c r="E48" s="278">
        <v>-709.78440850343895</v>
      </c>
      <c r="F48" s="278">
        <v>-45.8</v>
      </c>
      <c r="G48" s="197">
        <f t="shared" si="14"/>
        <v>2.0302674420095874</v>
      </c>
      <c r="H48" s="136">
        <f t="shared" si="15"/>
        <v>0.48914584294290847</v>
      </c>
      <c r="I48" s="200">
        <f t="shared" si="16"/>
        <v>0.79047140648810477</v>
      </c>
      <c r="J48" s="200">
        <f t="shared" si="17"/>
        <v>-0.39364715369317199</v>
      </c>
      <c r="K48" s="200">
        <f t="shared" si="18"/>
        <v>0.46925139734899218</v>
      </c>
      <c r="L48" s="218">
        <f t="shared" si="19"/>
        <v>2.0346510694701059</v>
      </c>
      <c r="M48" s="205">
        <f t="shared" si="20"/>
        <v>0.48844285430360751</v>
      </c>
      <c r="N48" s="204">
        <f t="shared" si="21"/>
        <v>-2.7061791151811809E-5</v>
      </c>
      <c r="O48" s="204">
        <f t="shared" si="22"/>
        <v>-3.5067901978449221E-5</v>
      </c>
      <c r="P48" s="204">
        <f t="shared" si="23"/>
        <v>3.0606476082424647E-5</v>
      </c>
      <c r="Q48" s="204">
        <f t="shared" si="24"/>
        <v>6.4630213602057462E-6</v>
      </c>
      <c r="R48" s="197">
        <f t="shared" si="25"/>
        <v>116.57712215790255</v>
      </c>
      <c r="S48" s="198">
        <f t="shared" si="26"/>
        <v>243.42287784209745</v>
      </c>
      <c r="T48" s="207">
        <f t="shared" si="27"/>
        <v>27.984075145987187</v>
      </c>
      <c r="V48" s="196">
        <v>116.33068291666666</v>
      </c>
      <c r="W48" s="196">
        <v>28.026310277777778</v>
      </c>
    </row>
    <row r="49" spans="1:24" ht="15.5" x14ac:dyDescent="0.35">
      <c r="A49" s="190" t="str">
        <f>Locator!A54</f>
        <v>PROCYON</v>
      </c>
      <c r="B49" s="1">
        <v>37279</v>
      </c>
      <c r="C49" s="280">
        <v>114.825498</v>
      </c>
      <c r="D49" s="280">
        <v>5.2249879999999997</v>
      </c>
      <c r="E49" s="278">
        <v>-717.57167033330347</v>
      </c>
      <c r="F49" s="278">
        <v>-1036.8</v>
      </c>
      <c r="G49" s="197">
        <f t="shared" si="14"/>
        <v>2.0040265016457335</v>
      </c>
      <c r="H49" s="136">
        <f t="shared" si="15"/>
        <v>9.1111603306468975E-2</v>
      </c>
      <c r="I49" s="200">
        <f t="shared" si="16"/>
        <v>0.90308914601929169</v>
      </c>
      <c r="J49" s="200">
        <f t="shared" si="17"/>
        <v>-0.41984727033069014</v>
      </c>
      <c r="K49" s="200">
        <f t="shared" si="18"/>
        <v>9.0323108549335132E-2</v>
      </c>
      <c r="L49" s="218">
        <f t="shared" si="19"/>
        <v>2.0077889245441907</v>
      </c>
      <c r="M49" s="205">
        <f t="shared" si="20"/>
        <v>9.0446374918736236E-2</v>
      </c>
      <c r="N49" s="204">
        <f t="shared" si="21"/>
        <v>-1.6231383132410066E-5</v>
      </c>
      <c r="O49" s="204">
        <f t="shared" si="22"/>
        <v>-3.5710072407863961E-5</v>
      </c>
      <c r="P49" s="204">
        <f t="shared" si="23"/>
        <v>2.4771891165711609E-5</v>
      </c>
      <c r="Q49" s="204">
        <f t="shared" si="24"/>
        <v>-3.1001837894886148E-5</v>
      </c>
      <c r="R49" s="197">
        <f t="shared" si="25"/>
        <v>115.03832086455783</v>
      </c>
      <c r="S49" s="198">
        <f t="shared" si="26"/>
        <v>244.96167913544218</v>
      </c>
      <c r="T49" s="207">
        <f t="shared" si="27"/>
        <v>5.1783732441978874</v>
      </c>
      <c r="V49" s="196">
        <v>114.82724208333335</v>
      </c>
      <c r="W49" s="196">
        <v>5.2275074999999998</v>
      </c>
    </row>
    <row r="50" spans="1:24" ht="15.5" x14ac:dyDescent="0.35">
      <c r="A50" s="190" t="str">
        <f>Locator!A55</f>
        <v>Rasalhague</v>
      </c>
      <c r="B50" s="1">
        <v>86032</v>
      </c>
      <c r="C50" s="280">
        <v>263.73362300000002</v>
      </c>
      <c r="D50" s="280">
        <v>12.560036999999999</v>
      </c>
      <c r="E50" s="278">
        <v>110.71966821076617</v>
      </c>
      <c r="F50" s="278">
        <v>-221.57</v>
      </c>
      <c r="G50" s="197">
        <f t="shared" si="14"/>
        <v>4.6030287879546252</v>
      </c>
      <c r="H50" s="136">
        <f t="shared" si="15"/>
        <v>0.21919655275111846</v>
      </c>
      <c r="I50" s="200">
        <f t="shared" si="16"/>
        <v>-0.97043340413771229</v>
      </c>
      <c r="J50" s="200">
        <f t="shared" si="17"/>
        <v>-0.10511171720862213</v>
      </c>
      <c r="K50" s="200">
        <f t="shared" si="18"/>
        <v>0.2172798541953351</v>
      </c>
      <c r="L50" s="205">
        <f t="shared" si="19"/>
        <v>-1.6768737794557658</v>
      </c>
      <c r="M50" s="205">
        <f t="shared" si="20"/>
        <v>0.21902687960875877</v>
      </c>
      <c r="N50" s="204">
        <f t="shared" si="21"/>
        <v>-1.3749276946022178E-5</v>
      </c>
      <c r="O50" s="204">
        <f t="shared" si="22"/>
        <v>4.2679849438362107E-5</v>
      </c>
      <c r="P50" s="204">
        <f t="shared" si="23"/>
        <v>2.4993262277382849E-5</v>
      </c>
      <c r="Q50" s="204">
        <f t="shared" si="24"/>
        <v>-5.7337769640212771E-5</v>
      </c>
      <c r="R50" s="197">
        <f t="shared" si="25"/>
        <v>263.92285389393783</v>
      </c>
      <c r="S50" s="198">
        <f t="shared" si="26"/>
        <v>96.077146106062173</v>
      </c>
      <c r="T50" s="207">
        <f t="shared" si="27"/>
        <v>12.548475964537863</v>
      </c>
      <c r="V50" s="196">
        <v>263.73335374999999</v>
      </c>
      <c r="W50" s="196">
        <v>12.560575833333335</v>
      </c>
    </row>
    <row r="51" spans="1:24" ht="15.5" x14ac:dyDescent="0.35">
      <c r="A51" s="190" t="str">
        <f>Locator!A56</f>
        <v>REGULUS</v>
      </c>
      <c r="B51" s="1">
        <v>49669</v>
      </c>
      <c r="C51" s="280">
        <v>152.092962</v>
      </c>
      <c r="D51" s="280">
        <v>11.967209</v>
      </c>
      <c r="E51" s="278">
        <v>-254.25588796971587</v>
      </c>
      <c r="F51" s="278">
        <v>5.59</v>
      </c>
      <c r="G51" s="197">
        <f t="shared" si="14"/>
        <v>2.6545029351568101</v>
      </c>
      <c r="H51" s="136">
        <f t="shared" si="15"/>
        <v>0.20886763949728165</v>
      </c>
      <c r="I51" s="200">
        <f t="shared" si="16"/>
        <v>0.45631279745182951</v>
      </c>
      <c r="J51" s="200">
        <f t="shared" si="17"/>
        <v>-0.86564903069798227</v>
      </c>
      <c r="K51" s="200">
        <f t="shared" si="18"/>
        <v>0.20598637463028821</v>
      </c>
      <c r="L51" s="218">
        <f t="shared" si="19"/>
        <v>2.6582905560103711</v>
      </c>
      <c r="M51" s="205">
        <f t="shared" si="20"/>
        <v>0.20747159165686541</v>
      </c>
      <c r="N51" s="204">
        <f t="shared" si="21"/>
        <v>-2.2583371284248562E-5</v>
      </c>
      <c r="O51" s="204">
        <f t="shared" si="22"/>
        <v>-1.4228874601762503E-5</v>
      </c>
      <c r="P51" s="204">
        <f t="shared" si="23"/>
        <v>7.4572206566421374E-5</v>
      </c>
      <c r="Q51" s="204">
        <f t="shared" si="24"/>
        <v>-2.6917848696523568E-5</v>
      </c>
      <c r="R51" s="197">
        <f t="shared" si="25"/>
        <v>152.3118083197227</v>
      </c>
      <c r="S51" s="198">
        <f t="shared" si="26"/>
        <v>207.6881916802773</v>
      </c>
      <c r="T51" s="207">
        <f t="shared" si="27"/>
        <v>11.884889037214226</v>
      </c>
      <c r="V51" s="196">
        <v>152.09358041666667</v>
      </c>
      <c r="W51" s="196">
        <v>11.967195277777778</v>
      </c>
    </row>
    <row r="52" spans="1:24" ht="15.5" x14ac:dyDescent="0.35">
      <c r="A52" s="190" t="str">
        <f>Locator!A57</f>
        <v>RIGEL</v>
      </c>
      <c r="B52" s="1">
        <v>24436</v>
      </c>
      <c r="C52" s="280">
        <v>78.634467000000001</v>
      </c>
      <c r="D52" s="280">
        <v>-8.2016380000000009</v>
      </c>
      <c r="E52" s="278">
        <v>1.3235369333096223</v>
      </c>
      <c r="F52" s="278">
        <v>0.5</v>
      </c>
      <c r="G52" s="197">
        <f t="shared" si="14"/>
        <v>1.3724304589200051</v>
      </c>
      <c r="H52" s="136">
        <f t="shared" si="15"/>
        <v>-0.14314554778521726</v>
      </c>
      <c r="I52" s="200">
        <f t="shared" si="16"/>
        <v>0.97071526685171228</v>
      </c>
      <c r="J52" s="200">
        <f t="shared" si="17"/>
        <v>0.19351431192056642</v>
      </c>
      <c r="K52" s="200">
        <f t="shared" si="18"/>
        <v>-0.14235196445050782</v>
      </c>
      <c r="L52" s="218">
        <f t="shared" si="19"/>
        <v>1.3758397661004298</v>
      </c>
      <c r="M52" s="205">
        <f t="shared" si="20"/>
        <v>-0.14283717412752323</v>
      </c>
      <c r="N52" s="204">
        <f t="shared" si="21"/>
        <v>-1.4421437951511868E-5</v>
      </c>
      <c r="O52" s="204">
        <f t="shared" si="22"/>
        <v>-4.2653824062420826E-5</v>
      </c>
      <c r="P52" s="204">
        <f t="shared" si="23"/>
        <v>-3.2455425606701195E-5</v>
      </c>
      <c r="Q52" s="204">
        <f t="shared" si="24"/>
        <v>-5.0910702666199422E-5</v>
      </c>
      <c r="R52" s="197">
        <f t="shared" si="25"/>
        <v>78.827126037382286</v>
      </c>
      <c r="S52" s="198">
        <f t="shared" si="26"/>
        <v>281.1728739626177</v>
      </c>
      <c r="T52" s="207">
        <f t="shared" si="27"/>
        <v>-8.1893280875760066</v>
      </c>
      <c r="V52" s="196">
        <v>78.634463749999995</v>
      </c>
      <c r="W52" s="196">
        <v>-8.2016397222222217</v>
      </c>
    </row>
    <row r="53" spans="1:24" ht="15.5" x14ac:dyDescent="0.35">
      <c r="A53" s="190" t="str">
        <f>Locator!A58</f>
        <v>RIGIL KENT.</v>
      </c>
      <c r="B53" s="1">
        <v>71683</v>
      </c>
      <c r="C53" s="280">
        <v>219.90084999999999</v>
      </c>
      <c r="D53" s="280">
        <v>-60.835619000000001</v>
      </c>
      <c r="E53" s="278">
        <v>-7403.8064885934564</v>
      </c>
      <c r="F53" s="278">
        <v>686</v>
      </c>
      <c r="G53" s="197">
        <f t="shared" si="14"/>
        <v>3.8374108630116774</v>
      </c>
      <c r="H53" s="136">
        <f t="shared" si="15"/>
        <v>-1.0617278363882445</v>
      </c>
      <c r="I53" s="200">
        <f t="shared" si="16"/>
        <v>-0.31308581762533949</v>
      </c>
      <c r="J53" s="200">
        <f t="shared" si="17"/>
        <v>-0.37211978558423836</v>
      </c>
      <c r="K53" s="200">
        <f t="shared" si="18"/>
        <v>-0.87378723724864116</v>
      </c>
      <c r="L53" s="218">
        <f t="shared" si="19"/>
        <v>-2.4403212580872662</v>
      </c>
      <c r="M53" s="205">
        <f t="shared" si="20"/>
        <v>-1.0629363874591862</v>
      </c>
      <c r="N53" s="204">
        <f t="shared" si="21"/>
        <v>3.6832471535065675E-5</v>
      </c>
      <c r="O53" s="204">
        <f t="shared" si="22"/>
        <v>3.1943870765280128E-5</v>
      </c>
      <c r="P53" s="204">
        <f t="shared" si="23"/>
        <v>1.6158189934914379E-4</v>
      </c>
      <c r="Q53" s="204">
        <f t="shared" si="24"/>
        <v>2.1889322722823003E-5</v>
      </c>
      <c r="R53" s="197">
        <f t="shared" si="25"/>
        <v>220.19125956159075</v>
      </c>
      <c r="S53" s="198">
        <f t="shared" si="26"/>
        <v>139.80874043840925</v>
      </c>
      <c r="T53" s="207">
        <f t="shared" si="27"/>
        <v>-60.8986844775092</v>
      </c>
      <c r="V53" s="196">
        <v>219.92040833333334</v>
      </c>
      <c r="W53" s="196">
        <v>-60.835145277777784</v>
      </c>
    </row>
    <row r="54" spans="1:24" ht="15.5" x14ac:dyDescent="0.35">
      <c r="A54" s="190" t="str">
        <f>Locator!A59</f>
        <v>Sabik</v>
      </c>
      <c r="B54" s="1">
        <v>84012</v>
      </c>
      <c r="C54" s="280">
        <v>257.59452900000002</v>
      </c>
      <c r="D54" s="280">
        <v>-15.724907</v>
      </c>
      <c r="E54" s="278">
        <v>41.690300218017747</v>
      </c>
      <c r="F54" s="278">
        <v>99.17</v>
      </c>
      <c r="G54" s="197">
        <f t="shared" si="14"/>
        <v>4.4958759489904443</v>
      </c>
      <c r="H54" s="136">
        <f t="shared" si="15"/>
        <v>-0.27444359278344976</v>
      </c>
      <c r="I54" s="200">
        <f t="shared" si="16"/>
        <v>-0.94047634582087647</v>
      </c>
      <c r="J54" s="200">
        <f t="shared" si="17"/>
        <v>-0.20465023234259316</v>
      </c>
      <c r="K54" s="200">
        <f t="shared" si="18"/>
        <v>-0.27133471092643807</v>
      </c>
      <c r="L54" s="205">
        <f t="shared" si="19"/>
        <v>-1.7832427743488142</v>
      </c>
      <c r="M54" s="205">
        <f t="shared" si="20"/>
        <v>-0.27477949514384409</v>
      </c>
      <c r="N54" s="204">
        <f t="shared" si="21"/>
        <v>-1.3278905456406424E-5</v>
      </c>
      <c r="O54" s="204">
        <f t="shared" si="22"/>
        <v>4.2609000046376414E-5</v>
      </c>
      <c r="P54" s="204">
        <f t="shared" si="23"/>
        <v>3.4928144552751247E-5</v>
      </c>
      <c r="Q54" s="204">
        <f t="shared" si="24"/>
        <v>-1.4567799726402478E-5</v>
      </c>
      <c r="R54" s="197">
        <f t="shared" si="25"/>
        <v>257.82895559264301</v>
      </c>
      <c r="S54" s="198">
        <f t="shared" si="26"/>
        <v>102.17104440735699</v>
      </c>
      <c r="T54" s="207">
        <f t="shared" si="27"/>
        <v>-15.742098726046951</v>
      </c>
      <c r="V54" s="196">
        <v>257.59442750000005</v>
      </c>
      <c r="W54" s="196">
        <v>-15.725147777777778</v>
      </c>
    </row>
    <row r="55" spans="1:24" ht="15.5" x14ac:dyDescent="0.35">
      <c r="A55" s="210" t="str">
        <f>Locator!A60</f>
        <v>Schedar</v>
      </c>
      <c r="B55" s="212">
        <v>3179</v>
      </c>
      <c r="C55" s="280">
        <v>10.126837999999999</v>
      </c>
      <c r="D55" s="280">
        <v>56.537331000000002</v>
      </c>
      <c r="E55" s="279">
        <v>92.275290348709149</v>
      </c>
      <c r="F55" s="279">
        <v>-32.130000000000003</v>
      </c>
      <c r="G55" s="197">
        <f t="shared" si="14"/>
        <v>0.1767539319428863</v>
      </c>
      <c r="H55" s="136">
        <f t="shared" si="15"/>
        <v>0.98676004622948943</v>
      </c>
      <c r="I55" s="200">
        <f t="shared" si="16"/>
        <v>9.7940248172599984E-2</v>
      </c>
      <c r="J55" s="200">
        <f t="shared" si="17"/>
        <v>0.54131048060293241</v>
      </c>
      <c r="K55" s="200">
        <f t="shared" si="18"/>
        <v>0.83509919852512837</v>
      </c>
      <c r="L55" s="205">
        <f t="shared" si="19"/>
        <v>0.18081141639012077</v>
      </c>
      <c r="M55" s="205">
        <f t="shared" si="20"/>
        <v>0.98831308895133752</v>
      </c>
      <c r="N55" s="204">
        <f t="shared" si="21"/>
        <v>4.7347821587697824E-5</v>
      </c>
      <c r="O55" s="204">
        <f t="shared" si="22"/>
        <v>-1.3616233698193541E-5</v>
      </c>
      <c r="P55" s="204">
        <f t="shared" si="23"/>
        <v>-1.6625668452473726E-4</v>
      </c>
      <c r="Q55" s="204">
        <f t="shared" si="24"/>
        <v>-2.0226758617675059E-5</v>
      </c>
      <c r="R55" s="197">
        <f t="shared" si="25"/>
        <v>10.352918070943488</v>
      </c>
      <c r="S55" s="198">
        <f t="shared" si="26"/>
        <v>349.64708192905653</v>
      </c>
      <c r="T55" s="207">
        <f t="shared" si="27"/>
        <v>56.624229773823359</v>
      </c>
      <c r="V55" s="196">
        <v>10.126613333333333</v>
      </c>
      <c r="W55" s="196">
        <v>56.537409166666663</v>
      </c>
    </row>
    <row r="56" spans="1:24" ht="15.5" x14ac:dyDescent="0.35">
      <c r="A56" s="190" t="str">
        <f>Locator!A61</f>
        <v>Shaula</v>
      </c>
      <c r="B56" s="1">
        <v>85927</v>
      </c>
      <c r="C56" s="280">
        <v>263.40216700000002</v>
      </c>
      <c r="D56" s="280">
        <v>-37.103824000000003</v>
      </c>
      <c r="E56" s="278">
        <v>-10.695339128232797</v>
      </c>
      <c r="F56" s="278">
        <v>-30.8</v>
      </c>
      <c r="G56" s="197">
        <f t="shared" si="14"/>
        <v>4.5972342288556058</v>
      </c>
      <c r="H56" s="136">
        <f t="shared" si="15"/>
        <v>-0.64758631916276332</v>
      </c>
      <c r="I56" s="200">
        <f t="shared" si="16"/>
        <v>-0.7924252051823597</v>
      </c>
      <c r="J56" s="200">
        <f t="shared" si="17"/>
        <v>-8.9246838338251908E-2</v>
      </c>
      <c r="K56" s="200">
        <f t="shared" si="18"/>
        <v>-0.60340475307899344</v>
      </c>
      <c r="L56" s="205">
        <f t="shared" si="19"/>
        <v>-1.6811325383426976</v>
      </c>
      <c r="M56" s="205">
        <f t="shared" si="20"/>
        <v>-0.64776387723968898</v>
      </c>
      <c r="N56" s="204">
        <f t="shared" si="21"/>
        <v>-1.5183198830079691E-5</v>
      </c>
      <c r="O56" s="204">
        <f t="shared" si="22"/>
        <v>4.268629648871796E-5</v>
      </c>
      <c r="P56" s="204">
        <f t="shared" si="23"/>
        <v>3.1063815130589109E-5</v>
      </c>
      <c r="Q56" s="204">
        <f t="shared" si="24"/>
        <v>2.1937781814104236E-5</v>
      </c>
      <c r="R56" s="197">
        <f t="shared" si="25"/>
        <v>263.67911064313847</v>
      </c>
      <c r="S56" s="198">
        <f t="shared" si="26"/>
        <v>96.320889356861528</v>
      </c>
      <c r="T56" s="207">
        <f t="shared" si="27"/>
        <v>-37.110433599922864</v>
      </c>
      <c r="V56" s="196">
        <v>263.40219333333334</v>
      </c>
      <c r="W56" s="196">
        <v>-37.103748611111115</v>
      </c>
    </row>
    <row r="57" spans="1:24" ht="15.5" x14ac:dyDescent="0.35">
      <c r="A57" s="190" t="str">
        <f>Locator!A62</f>
        <v>SIRIUS</v>
      </c>
      <c r="B57" s="1">
        <v>32349</v>
      </c>
      <c r="C57" s="280">
        <v>101.287155</v>
      </c>
      <c r="D57" s="280">
        <v>-16.716116</v>
      </c>
      <c r="E57" s="278">
        <v>-570.10156338690581</v>
      </c>
      <c r="F57" s="278">
        <v>-1223.07</v>
      </c>
      <c r="G57" s="197">
        <f t="shared" si="14"/>
        <v>1.7677494532598432</v>
      </c>
      <c r="H57" s="136">
        <f t="shared" si="15"/>
        <v>-0.29184757046176185</v>
      </c>
      <c r="I57" s="200">
        <f t="shared" si="16"/>
        <v>0.93885688843031145</v>
      </c>
      <c r="J57" s="200">
        <f t="shared" si="17"/>
        <v>-0.18865861725068206</v>
      </c>
      <c r="K57" s="200">
        <f t="shared" si="18"/>
        <v>-0.28802025828752786</v>
      </c>
      <c r="L57" s="218">
        <f t="shared" si="19"/>
        <v>1.7709165195214376</v>
      </c>
      <c r="M57" s="205">
        <f t="shared" si="20"/>
        <v>-0.2921588461967648</v>
      </c>
      <c r="N57" s="204">
        <f t="shared" si="21"/>
        <v>-9.7768780309026056E-6</v>
      </c>
      <c r="O57" s="204">
        <f t="shared" si="22"/>
        <v>-4.0210946409583307E-5</v>
      </c>
      <c r="P57" s="204">
        <f t="shared" si="23"/>
        <v>3.4589262986610778E-6</v>
      </c>
      <c r="Q57" s="204">
        <f t="shared" si="24"/>
        <v>-6.3788008094320671E-5</v>
      </c>
      <c r="R57" s="197">
        <f t="shared" si="25"/>
        <v>101.46568044660602</v>
      </c>
      <c r="S57" s="198">
        <f t="shared" si="26"/>
        <v>258.53431955339397</v>
      </c>
      <c r="T57" s="207">
        <f t="shared" si="27"/>
        <v>-16.745427535653214</v>
      </c>
      <c r="V57" s="196">
        <v>101.28854125000001</v>
      </c>
      <c r="W57" s="196">
        <v>-16.713143055555555</v>
      </c>
    </row>
    <row r="58" spans="1:24" ht="15.5" x14ac:dyDescent="0.35">
      <c r="A58" s="190" t="str">
        <f>Locator!A63</f>
        <v>SPICA</v>
      </c>
      <c r="B58" s="1">
        <v>65474</v>
      </c>
      <c r="C58" s="280">
        <v>201.298247</v>
      </c>
      <c r="D58" s="280">
        <v>-11.161319000000001</v>
      </c>
      <c r="E58" s="278">
        <v>-43.166447533840739</v>
      </c>
      <c r="F58" s="278">
        <v>-30.67</v>
      </c>
      <c r="G58" s="197">
        <f t="shared" si="14"/>
        <v>3.513313789590204</v>
      </c>
      <c r="H58" s="136">
        <f t="shared" si="15"/>
        <v>-0.19480418046109071</v>
      </c>
      <c r="I58" s="200">
        <f t="shared" si="16"/>
        <v>-0.35800887879622556</v>
      </c>
      <c r="J58" s="200">
        <f t="shared" si="17"/>
        <v>-0.9131256741603998</v>
      </c>
      <c r="K58" s="200">
        <f t="shared" si="18"/>
        <v>-0.19501575806120056</v>
      </c>
      <c r="L58" s="218">
        <f t="shared" si="19"/>
        <v>-2.7661252854698493</v>
      </c>
      <c r="M58" s="205">
        <f t="shared" si="20"/>
        <v>-0.19627351667494794</v>
      </c>
      <c r="N58" s="204">
        <f t="shared" si="21"/>
        <v>-6.733128712691914E-6</v>
      </c>
      <c r="O58" s="204">
        <f t="shared" si="22"/>
        <v>2.1189355687636621E-5</v>
      </c>
      <c r="P58" s="204">
        <f t="shared" si="23"/>
        <v>9.1181939022148823E-5</v>
      </c>
      <c r="Q58" s="204">
        <f t="shared" si="24"/>
        <v>-3.4620532461887689E-5</v>
      </c>
      <c r="R58" s="197">
        <f t="shared" si="25"/>
        <v>201.51753409857326</v>
      </c>
      <c r="S58" s="198">
        <f t="shared" si="26"/>
        <v>158.48246590142674</v>
      </c>
      <c r="T58" s="207">
        <f t="shared" si="27"/>
        <v>-11.246413685408163</v>
      </c>
      <c r="V58" s="196">
        <v>201.29835208333333</v>
      </c>
      <c r="W58" s="196">
        <v>-11.161245000000001</v>
      </c>
    </row>
    <row r="59" spans="1:24" ht="16" customHeight="1" x14ac:dyDescent="0.35">
      <c r="A59" s="190" t="str">
        <f>Locator!A64</f>
        <v>Suhail</v>
      </c>
      <c r="B59" s="1">
        <v>44816</v>
      </c>
      <c r="C59" s="280">
        <v>136.99899099999999</v>
      </c>
      <c r="D59" s="280">
        <v>-43.432591000000002</v>
      </c>
      <c r="E59" s="278">
        <v>-33.063258238090683</v>
      </c>
      <c r="F59" s="278">
        <v>13.52</v>
      </c>
      <c r="G59" s="197">
        <f t="shared" si="14"/>
        <v>2.3910808613622208</v>
      </c>
      <c r="H59" s="136">
        <f t="shared" si="15"/>
        <v>-0.75804065101763118</v>
      </c>
      <c r="I59" s="200">
        <f t="shared" si="16"/>
        <v>0.49430206014678674</v>
      </c>
      <c r="J59" s="200">
        <f t="shared" si="17"/>
        <v>-0.53090054648778351</v>
      </c>
      <c r="K59" s="200">
        <f t="shared" si="18"/>
        <v>-0.68833863982317245</v>
      </c>
      <c r="L59" s="218">
        <f t="shared" si="19"/>
        <v>2.3936942449332128</v>
      </c>
      <c r="M59" s="205">
        <f t="shared" si="20"/>
        <v>-0.75919625567968851</v>
      </c>
      <c r="N59" s="204">
        <f t="shared" si="21"/>
        <v>1.9245808956434381E-5</v>
      </c>
      <c r="O59" s="204">
        <f t="shared" si="22"/>
        <v>-2.4265115157958045E-5</v>
      </c>
      <c r="P59" s="204">
        <f t="shared" si="23"/>
        <v>7.7213450754089579E-5</v>
      </c>
      <c r="Q59" s="204">
        <f t="shared" si="24"/>
        <v>-7.8154252783433546E-5</v>
      </c>
      <c r="R59" s="197">
        <f t="shared" si="25"/>
        <v>137.1541043879038</v>
      </c>
      <c r="S59" s="198">
        <f t="shared" si="26"/>
        <v>222.8458956120962</v>
      </c>
      <c r="T59" s="207">
        <f t="shared" si="27"/>
        <v>-43.504609470104548</v>
      </c>
      <c r="V59" s="196">
        <v>136.99907166666668</v>
      </c>
      <c r="W59" s="196">
        <v>-43.432623888888884</v>
      </c>
    </row>
    <row r="60" spans="1:24" ht="16" customHeight="1" x14ac:dyDescent="0.35">
      <c r="A60" s="190" t="str">
        <f>Locator!A65</f>
        <v>VEGA</v>
      </c>
      <c r="B60" s="1">
        <v>91262</v>
      </c>
      <c r="C60" s="280">
        <v>279.234735</v>
      </c>
      <c r="D60" s="280">
        <v>38.783689000000003</v>
      </c>
      <c r="E60" s="278">
        <v>257.77523324113417</v>
      </c>
      <c r="F60" s="278">
        <v>286.23</v>
      </c>
      <c r="G60" s="197">
        <f t="shared" si="14"/>
        <v>4.8735858096612192</v>
      </c>
      <c r="H60" s="136">
        <f t="shared" si="15"/>
        <v>0.67692560770860954</v>
      </c>
      <c r="I60" s="200">
        <f t="shared" si="16"/>
        <v>-0.76916818182260438</v>
      </c>
      <c r="J60" s="200">
        <f t="shared" si="17"/>
        <v>0.12551811329992127</v>
      </c>
      <c r="K60" s="200">
        <f t="shared" si="18"/>
        <v>0.62659836522715029</v>
      </c>
      <c r="L60" s="205">
        <f t="shared" si="19"/>
        <v>-1.4072192161158301</v>
      </c>
      <c r="M60" s="205">
        <f t="shared" si="20"/>
        <v>0.67718076163482099</v>
      </c>
      <c r="N60" s="204">
        <f t="shared" si="21"/>
        <v>-3.7214377381660142E-6</v>
      </c>
      <c r="O60" s="204">
        <f t="shared" si="22"/>
        <v>4.0710031913355965E-5</v>
      </c>
      <c r="P60" s="204">
        <f t="shared" si="23"/>
        <v>3.7913878031367151E-8</v>
      </c>
      <c r="Q60" s="204">
        <f t="shared" si="24"/>
        <v>-8.7801346032033846E-5</v>
      </c>
      <c r="R60" s="197">
        <f t="shared" si="25"/>
        <v>279.37206701648392</v>
      </c>
      <c r="S60" s="198">
        <f t="shared" si="26"/>
        <v>80.627932983516075</v>
      </c>
      <c r="T60" s="207">
        <f t="shared" si="27"/>
        <v>38.796901475579133</v>
      </c>
      <c r="V60" s="196">
        <v>279.23410833333332</v>
      </c>
      <c r="W60" s="196">
        <v>38.78299333333333</v>
      </c>
    </row>
    <row r="61" spans="1:24" ht="16" customHeight="1" x14ac:dyDescent="0.35">
      <c r="A61" s="190" t="str">
        <f>Locator!A66</f>
        <v>Zuben'ubi</v>
      </c>
      <c r="B61" s="1">
        <v>72622</v>
      </c>
      <c r="C61" s="280">
        <v>222.719638</v>
      </c>
      <c r="D61" s="280">
        <v>-16.041777</v>
      </c>
      <c r="E61" s="278">
        <v>-109.96186436125917</v>
      </c>
      <c r="F61" s="278">
        <v>-68.400000000000006</v>
      </c>
      <c r="G61" s="197">
        <f t="shared" si="14"/>
        <v>3.887182333230395</v>
      </c>
      <c r="H61" s="136">
        <f t="shared" si="15"/>
        <v>-0.27998721253716979</v>
      </c>
      <c r="I61" s="200">
        <f t="shared" si="16"/>
        <v>-0.65326854346596941</v>
      </c>
      <c r="J61" s="200">
        <f t="shared" si="17"/>
        <v>-0.70445629336053939</v>
      </c>
      <c r="K61" s="200">
        <f t="shared" si="18"/>
        <v>-0.27745547545972282</v>
      </c>
      <c r="L61" s="205">
        <f t="shared" si="19"/>
        <v>-2.3920616409649873</v>
      </c>
      <c r="M61" s="205">
        <f t="shared" si="20"/>
        <v>-0.28114458345972809</v>
      </c>
      <c r="N61" s="204">
        <f t="shared" si="21"/>
        <v>-6.3736817445142772E-6</v>
      </c>
      <c r="O61" s="204">
        <f t="shared" si="22"/>
        <v>3.3274318239705015E-5</v>
      </c>
      <c r="P61" s="204">
        <f t="shared" si="23"/>
        <v>7.9343560720646268E-5</v>
      </c>
      <c r="Q61" s="204">
        <f t="shared" si="24"/>
        <v>-2.3554017340705594E-5</v>
      </c>
      <c r="R61" s="197">
        <f t="shared" si="25"/>
        <v>222.94914450366511</v>
      </c>
      <c r="S61" s="198">
        <f t="shared" si="26"/>
        <v>137.05085549633489</v>
      </c>
      <c r="T61" s="207">
        <f t="shared" si="27"/>
        <v>-16.107841132988842</v>
      </c>
      <c r="V61" s="196">
        <v>222.71990500000001</v>
      </c>
      <c r="W61" s="196">
        <v>-16.041610277777778</v>
      </c>
    </row>
    <row r="62" spans="1:24" ht="13.5" x14ac:dyDescent="0.3">
      <c r="A62" s="211"/>
      <c r="B62" s="211"/>
      <c r="C62" s="235" t="str">
        <f t="shared" ref="C62:W62" si="30">IF(C1="","",C1)</f>
        <v>Epoch</v>
      </c>
      <c r="D62" s="237" t="str">
        <f t="shared" si="30"/>
        <v>J2000.0</v>
      </c>
      <c r="E62" s="214"/>
      <c r="F62" s="216"/>
      <c r="G62" s="73"/>
      <c r="H62" s="109"/>
      <c r="I62" s="104"/>
      <c r="J62" s="104"/>
      <c r="K62" s="104"/>
      <c r="L62" s="209"/>
      <c r="M62" s="104"/>
      <c r="N62" s="104"/>
      <c r="O62" s="104" t="str">
        <f t="shared" si="30"/>
        <v/>
      </c>
      <c r="P62" s="104" t="str">
        <f t="shared" si="30"/>
        <v/>
      </c>
      <c r="Q62" s="104" t="str">
        <f t="shared" si="30"/>
        <v/>
      </c>
      <c r="R62" s="104" t="str">
        <f t="shared" si="30"/>
        <v/>
      </c>
      <c r="S62" s="209" t="str">
        <f t="shared" si="30"/>
        <v/>
      </c>
      <c r="T62" s="104" t="str">
        <f t="shared" si="30"/>
        <v/>
      </c>
      <c r="U62" s="209" t="str">
        <f t="shared" si="30"/>
        <v/>
      </c>
      <c r="V62" s="192" t="str">
        <f t="shared" si="30"/>
        <v>Epoch</v>
      </c>
      <c r="W62" s="191" t="str">
        <f t="shared" si="30"/>
        <v>J1991.25</v>
      </c>
      <c r="X62" s="2"/>
    </row>
    <row r="63" spans="1:24" ht="13.5" x14ac:dyDescent="0.3">
      <c r="A63" s="211"/>
      <c r="B63" s="211"/>
      <c r="C63" s="236" t="str">
        <f t="shared" ref="C63:W63" si="31">IF(C2="","",C2)</f>
        <v>Equinox</v>
      </c>
      <c r="D63" s="238" t="str">
        <f t="shared" si="31"/>
        <v>J2000.0</v>
      </c>
      <c r="E63" s="215" t="str">
        <f t="shared" si="31"/>
        <v>Proper</v>
      </c>
      <c r="F63" s="217" t="str">
        <f t="shared" si="31"/>
        <v>motion</v>
      </c>
      <c r="G63" s="104" t="str">
        <f>IF(G2="","",G2)</f>
        <v xml:space="preserve">  after Proper</v>
      </c>
      <c r="H63" s="209" t="str">
        <f t="shared" si="31"/>
        <v>Motion</v>
      </c>
      <c r="I63" s="106"/>
      <c r="J63" s="106"/>
      <c r="K63" s="106" t="str">
        <f t="shared" si="31"/>
        <v/>
      </c>
      <c r="L63" s="206" t="str">
        <f t="shared" si="31"/>
        <v>Precession</v>
      </c>
      <c r="M63" s="108" t="str">
        <f t="shared" si="31"/>
        <v>Precession</v>
      </c>
      <c r="N63" s="107" t="str">
        <f t="shared" si="31"/>
        <v xml:space="preserve">   Nutation</v>
      </c>
      <c r="O63" s="107" t="str">
        <f t="shared" si="31"/>
        <v xml:space="preserve">Nutation </v>
      </c>
      <c r="P63" s="107" t="str">
        <f t="shared" si="31"/>
        <v>Aberration</v>
      </c>
      <c r="Q63" s="107" t="str">
        <f t="shared" si="31"/>
        <v>Aberration</v>
      </c>
      <c r="R63" s="106" t="str">
        <f t="shared" si="31"/>
        <v/>
      </c>
      <c r="S63" s="106" t="str">
        <f t="shared" si="31"/>
        <v/>
      </c>
      <c r="T63" s="106" t="str">
        <f t="shared" si="31"/>
        <v/>
      </c>
      <c r="U63" s="209" t="str">
        <f t="shared" si="31"/>
        <v/>
      </c>
      <c r="V63" s="193" t="str">
        <f t="shared" si="31"/>
        <v>Equinox</v>
      </c>
      <c r="W63" s="208" t="str">
        <f t="shared" si="31"/>
        <v>J2000.0</v>
      </c>
      <c r="X63" s="2"/>
    </row>
    <row r="64" spans="1:24" ht="13.5" x14ac:dyDescent="0.3">
      <c r="A64" s="179" t="str">
        <f t="shared" ref="A64:W64" si="32">IF(A3="","",A3)</f>
        <v>Star</v>
      </c>
      <c r="B64" s="130" t="str">
        <f t="shared" si="32"/>
        <v>HIP No</v>
      </c>
      <c r="C64" s="75" t="str">
        <f t="shared" si="32"/>
        <v>Rt Asc</v>
      </c>
      <c r="D64" s="75" t="str">
        <f t="shared" si="32"/>
        <v>Dec</v>
      </c>
      <c r="E64" s="109" t="str">
        <f t="shared" si="32"/>
        <v>mu_RA</v>
      </c>
      <c r="F64" s="109" t="str">
        <f t="shared" si="32"/>
        <v>mu_Dec</v>
      </c>
      <c r="G64" s="75" t="str">
        <f t="shared" si="32"/>
        <v>RA (rad)</v>
      </c>
      <c r="H64" s="75" t="str">
        <f t="shared" si="32"/>
        <v>Dec (rad)</v>
      </c>
      <c r="I64" s="109" t="str">
        <f t="shared" si="32"/>
        <v>var A</v>
      </c>
      <c r="J64" s="109" t="str">
        <f t="shared" si="32"/>
        <v>var B</v>
      </c>
      <c r="K64" s="109" t="str">
        <f t="shared" si="32"/>
        <v>var C</v>
      </c>
      <c r="L64" s="107" t="str">
        <f t="shared" si="32"/>
        <v>RA (rad)</v>
      </c>
      <c r="M64" s="75" t="str">
        <f t="shared" si="32"/>
        <v>Dec (rad)</v>
      </c>
      <c r="N64" s="109" t="str">
        <f t="shared" si="32"/>
        <v>Δ RA (rad)</v>
      </c>
      <c r="O64" s="109" t="str">
        <f t="shared" si="32"/>
        <v>Δ Dec (rad)</v>
      </c>
      <c r="P64" s="109" t="str">
        <f t="shared" si="32"/>
        <v>Δ RA (rad)</v>
      </c>
      <c r="Q64" s="109" t="str">
        <f t="shared" si="32"/>
        <v>Δ Dec (rad)</v>
      </c>
      <c r="R64" s="75" t="str">
        <f t="shared" si="32"/>
        <v>App RA (deg)</v>
      </c>
      <c r="S64" s="75" t="str">
        <f t="shared" si="32"/>
        <v>App SHA (deg)</v>
      </c>
      <c r="T64" s="75" t="str">
        <f t="shared" si="32"/>
        <v>App Dec (deg)</v>
      </c>
      <c r="U64" s="209" t="str">
        <f t="shared" si="32"/>
        <v/>
      </c>
      <c r="V64" s="109" t="str">
        <f t="shared" si="32"/>
        <v>Right Asc</v>
      </c>
      <c r="W64" s="109" t="str">
        <f t="shared" si="32"/>
        <v>Declination</v>
      </c>
      <c r="X64" s="2"/>
    </row>
    <row r="65" spans="1:24" x14ac:dyDescent="0.2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</row>
    <row r="66" spans="1:24" x14ac:dyDescent="0.2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</row>
    <row r="67" spans="1:24" x14ac:dyDescent="0.25">
      <c r="A67" s="282" t="s">
        <v>817</v>
      </c>
      <c r="B67" s="281"/>
      <c r="C67" s="281"/>
      <c r="D67" s="281"/>
      <c r="E67" s="281"/>
      <c r="F67" s="281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</row>
    <row r="68" spans="1:24" ht="18" x14ac:dyDescent="0.4">
      <c r="A68" s="142"/>
      <c r="B68" s="3"/>
      <c r="C68" s="209"/>
      <c r="D68" s="209"/>
      <c r="E68" s="209"/>
      <c r="F68" s="209"/>
      <c r="G68" s="2"/>
      <c r="H68" s="2"/>
      <c r="I68" s="14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</row>
    <row r="69" spans="1:24" x14ac:dyDescent="0.25">
      <c r="C69" s="209"/>
      <c r="D69" s="209"/>
      <c r="E69" s="209"/>
      <c r="F69" s="209"/>
    </row>
    <row r="74" spans="1:24" x14ac:dyDescent="0.25">
      <c r="C74" s="142"/>
    </row>
  </sheetData>
  <sheetProtection sheet="1" objects="1" scenarios="1"/>
  <sortState ref="R71:T128">
    <sortCondition descending="1" ref="T136:T193"/>
  </sortState>
  <customSheetViews>
    <customSheetView guid="{CF7DD578-E3A2-43CE-B6A7-FBD754B1EE99}" scale="115" colorId="8" hiddenRows="1" hiddenColumns="1">
      <selection activeCell="A100" sqref="A100:XFD1048576"/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I446"/>
  <sheetViews>
    <sheetView topLeftCell="B30" zoomScale="160" zoomScaleNormal="160" workbookViewId="0">
      <selection activeCell="B79" sqref="B79"/>
    </sheetView>
  </sheetViews>
  <sheetFormatPr defaultRowHeight="12.5" customHeight="1" x14ac:dyDescent="0.25"/>
  <cols>
    <col min="1" max="1" width="12.81640625" customWidth="1"/>
    <col min="2" max="2" width="12.26953125" customWidth="1"/>
    <col min="3" max="3" width="11.453125" customWidth="1"/>
    <col min="4" max="4" width="11.7265625" customWidth="1"/>
    <col min="5" max="6" width="12.26953125" customWidth="1"/>
    <col min="7" max="255" width="9.26953125" customWidth="1"/>
    <col min="256" max="257" width="13.6328125" customWidth="1"/>
    <col min="258" max="258" width="13.6328125" bestFit="1" customWidth="1"/>
    <col min="259" max="259" width="12.26953125" customWidth="1"/>
    <col min="260" max="260" width="9.08984375" customWidth="1"/>
    <col min="261" max="262" width="13.6328125" customWidth="1"/>
    <col min="263" max="263" width="14.36328125" bestFit="1" customWidth="1"/>
    <col min="264" max="423" width="12.26953125" customWidth="1"/>
    <col min="424" max="424" width="12.81640625" customWidth="1"/>
    <col min="425" max="425" width="12.26953125" customWidth="1"/>
    <col min="426" max="426" width="11.453125" customWidth="1"/>
    <col min="427" max="427" width="11.7265625" customWidth="1"/>
    <col min="428" max="435" width="12.26953125" customWidth="1"/>
    <col min="436" max="438" width="13.6328125" customWidth="1"/>
    <col min="439" max="440" width="12.26953125" customWidth="1"/>
    <col min="441" max="443" width="13.6328125" customWidth="1"/>
    <col min="444" max="445" width="12.26953125" customWidth="1"/>
    <col min="446" max="448" width="13.6328125" customWidth="1"/>
    <col min="449" max="450" width="12.26953125" customWidth="1"/>
    <col min="451" max="453" width="13.6328125" customWidth="1"/>
    <col min="454" max="454" width="14.36328125" bestFit="1" customWidth="1"/>
    <col min="455" max="455" width="12.26953125" customWidth="1"/>
    <col min="456" max="458" width="13.6328125" customWidth="1"/>
    <col min="459" max="459" width="14.36328125" bestFit="1" customWidth="1"/>
    <col min="460" max="460" width="12.26953125" customWidth="1"/>
    <col min="461" max="461" width="10.26953125" customWidth="1"/>
    <col min="462" max="463" width="13.6328125" customWidth="1"/>
    <col min="464" max="465" width="12.26953125" customWidth="1"/>
    <col min="466" max="468" width="13.6328125" customWidth="1"/>
    <col min="469" max="469" width="14.36328125" bestFit="1" customWidth="1"/>
    <col min="470" max="470" width="12.26953125" customWidth="1"/>
    <col min="471" max="473" width="13.6328125" customWidth="1"/>
    <col min="474" max="474" width="12.453125" bestFit="1" customWidth="1"/>
    <col min="475" max="475" width="12.26953125" customWidth="1"/>
    <col min="476" max="476" width="11.26953125" customWidth="1"/>
    <col min="477" max="478" width="13.6328125" customWidth="1"/>
    <col min="479" max="479" width="13.6328125" bestFit="1" customWidth="1"/>
    <col min="480" max="480" width="12.26953125" customWidth="1"/>
    <col min="481" max="481" width="9.08984375" customWidth="1"/>
    <col min="482" max="483" width="13.6328125" customWidth="1"/>
    <col min="484" max="484" width="13.6328125" bestFit="1" customWidth="1"/>
    <col min="485" max="485" width="12.26953125" customWidth="1"/>
    <col min="486" max="486" width="6.7265625" customWidth="1"/>
    <col min="487" max="488" width="13.6328125" customWidth="1"/>
    <col min="489" max="489" width="13.6328125" bestFit="1" customWidth="1"/>
    <col min="490" max="490" width="12.26953125" customWidth="1"/>
    <col min="491" max="493" width="13.6328125" customWidth="1"/>
    <col min="494" max="495" width="12.26953125" customWidth="1"/>
    <col min="496" max="498" width="13.6328125" customWidth="1"/>
    <col min="499" max="500" width="12.26953125" customWidth="1"/>
    <col min="501" max="503" width="13.6328125" customWidth="1"/>
    <col min="504" max="505" width="12.26953125" customWidth="1"/>
    <col min="506" max="508" width="13.6328125" customWidth="1"/>
    <col min="509" max="509" width="12.453125" bestFit="1" customWidth="1"/>
    <col min="510" max="510" width="12.26953125" customWidth="1"/>
    <col min="511" max="511" width="11.26953125" customWidth="1"/>
    <col min="512" max="513" width="13.6328125" customWidth="1"/>
    <col min="514" max="514" width="13.6328125" bestFit="1" customWidth="1"/>
    <col min="515" max="515" width="12.26953125" customWidth="1"/>
    <col min="516" max="516" width="9.08984375" customWidth="1"/>
    <col min="517" max="518" width="13.6328125" customWidth="1"/>
    <col min="519" max="519" width="14.36328125" bestFit="1" customWidth="1"/>
    <col min="520" max="679" width="12.26953125" customWidth="1"/>
    <col min="680" max="680" width="12.81640625" customWidth="1"/>
    <col min="681" max="681" width="12.26953125" customWidth="1"/>
    <col min="682" max="682" width="11.453125" customWidth="1"/>
    <col min="683" max="683" width="11.7265625" customWidth="1"/>
    <col min="684" max="691" width="12.26953125" customWidth="1"/>
    <col min="692" max="694" width="13.6328125" customWidth="1"/>
    <col min="695" max="696" width="12.26953125" customWidth="1"/>
    <col min="697" max="699" width="13.6328125" customWidth="1"/>
    <col min="700" max="701" width="12.26953125" customWidth="1"/>
    <col min="702" max="704" width="13.6328125" customWidth="1"/>
    <col min="705" max="706" width="12.26953125" customWidth="1"/>
    <col min="707" max="709" width="13.6328125" customWidth="1"/>
    <col min="710" max="710" width="14.36328125" bestFit="1" customWidth="1"/>
    <col min="711" max="711" width="12.26953125" customWidth="1"/>
    <col min="712" max="714" width="13.6328125" customWidth="1"/>
    <col min="715" max="715" width="14.36328125" bestFit="1" customWidth="1"/>
    <col min="716" max="716" width="12.26953125" customWidth="1"/>
    <col min="717" max="717" width="10.26953125" customWidth="1"/>
    <col min="718" max="719" width="13.6328125" customWidth="1"/>
    <col min="720" max="721" width="12.26953125" customWidth="1"/>
    <col min="722" max="724" width="13.6328125" customWidth="1"/>
    <col min="725" max="725" width="14.36328125" bestFit="1" customWidth="1"/>
    <col min="726" max="726" width="12.26953125" customWidth="1"/>
    <col min="727" max="729" width="13.6328125" customWidth="1"/>
    <col min="730" max="730" width="12.453125" bestFit="1" customWidth="1"/>
    <col min="731" max="731" width="12.26953125" customWidth="1"/>
    <col min="732" max="732" width="11.26953125" customWidth="1"/>
    <col min="733" max="734" width="13.6328125" customWidth="1"/>
    <col min="735" max="735" width="13.6328125" bestFit="1" customWidth="1"/>
    <col min="736" max="736" width="12.26953125" customWidth="1"/>
    <col min="737" max="737" width="9.08984375" customWidth="1"/>
    <col min="738" max="739" width="13.6328125" customWidth="1"/>
    <col min="740" max="740" width="13.6328125" bestFit="1" customWidth="1"/>
    <col min="741" max="741" width="12.26953125" customWidth="1"/>
    <col min="742" max="742" width="6.7265625" customWidth="1"/>
    <col min="743" max="744" width="13.6328125" customWidth="1"/>
    <col min="745" max="745" width="13.6328125" bestFit="1" customWidth="1"/>
    <col min="746" max="746" width="12.26953125" customWidth="1"/>
    <col min="747" max="749" width="13.6328125" customWidth="1"/>
    <col min="750" max="751" width="12.26953125" customWidth="1"/>
    <col min="752" max="754" width="13.6328125" customWidth="1"/>
    <col min="755" max="756" width="12.26953125" customWidth="1"/>
    <col min="757" max="759" width="13.6328125" customWidth="1"/>
    <col min="760" max="761" width="12.26953125" customWidth="1"/>
    <col min="762" max="764" width="13.6328125" customWidth="1"/>
    <col min="765" max="765" width="12.453125" bestFit="1" customWidth="1"/>
    <col min="766" max="766" width="12.26953125" customWidth="1"/>
    <col min="767" max="767" width="11.26953125" customWidth="1"/>
    <col min="768" max="769" width="13.6328125" customWidth="1"/>
    <col min="770" max="770" width="13.6328125" bestFit="1" customWidth="1"/>
    <col min="771" max="771" width="12.26953125" customWidth="1"/>
    <col min="772" max="772" width="9.08984375" customWidth="1"/>
    <col min="773" max="774" width="13.6328125" customWidth="1"/>
    <col min="775" max="775" width="14.36328125" bestFit="1" customWidth="1"/>
    <col min="776" max="935" width="12.26953125" customWidth="1"/>
    <col min="936" max="936" width="12.81640625" customWidth="1"/>
    <col min="937" max="937" width="12.26953125" customWidth="1"/>
    <col min="938" max="938" width="11.453125" customWidth="1"/>
    <col min="939" max="939" width="11.7265625" customWidth="1"/>
    <col min="940" max="947" width="12.26953125" customWidth="1"/>
    <col min="948" max="950" width="13.6328125" customWidth="1"/>
    <col min="951" max="952" width="12.26953125" customWidth="1"/>
    <col min="953" max="955" width="13.6328125" customWidth="1"/>
    <col min="956" max="957" width="12.26953125" customWidth="1"/>
    <col min="958" max="960" width="13.6328125" customWidth="1"/>
    <col min="961" max="962" width="12.26953125" customWidth="1"/>
    <col min="963" max="965" width="13.6328125" customWidth="1"/>
    <col min="966" max="966" width="14.36328125" bestFit="1" customWidth="1"/>
    <col min="967" max="967" width="12.26953125" customWidth="1"/>
    <col min="968" max="970" width="13.6328125" customWidth="1"/>
    <col min="971" max="971" width="14.36328125" bestFit="1" customWidth="1"/>
    <col min="972" max="972" width="12.26953125" customWidth="1"/>
    <col min="973" max="973" width="10.26953125" customWidth="1"/>
    <col min="974" max="975" width="13.6328125" customWidth="1"/>
    <col min="976" max="977" width="12.26953125" customWidth="1"/>
    <col min="978" max="980" width="13.6328125" customWidth="1"/>
    <col min="981" max="981" width="14.36328125" bestFit="1" customWidth="1"/>
    <col min="982" max="982" width="12.26953125" customWidth="1"/>
    <col min="983" max="985" width="13.6328125" customWidth="1"/>
    <col min="986" max="986" width="12.453125" bestFit="1" customWidth="1"/>
    <col min="987" max="987" width="12.26953125" customWidth="1"/>
    <col min="988" max="988" width="11.26953125" customWidth="1"/>
    <col min="989" max="990" width="13.6328125" customWidth="1"/>
    <col min="991" max="991" width="13.6328125" bestFit="1" customWidth="1"/>
    <col min="992" max="992" width="12.26953125" customWidth="1"/>
    <col min="993" max="993" width="9.08984375" customWidth="1"/>
    <col min="994" max="995" width="13.6328125" customWidth="1"/>
    <col min="996" max="996" width="13.6328125" bestFit="1" customWidth="1"/>
    <col min="997" max="997" width="12.26953125" customWidth="1"/>
    <col min="998" max="998" width="6.7265625" customWidth="1"/>
    <col min="999" max="1000" width="13.6328125" customWidth="1"/>
    <col min="1001" max="1001" width="13.6328125" bestFit="1" customWidth="1"/>
    <col min="1002" max="1002" width="12.26953125" customWidth="1"/>
    <col min="1003" max="1005" width="13.6328125" customWidth="1"/>
    <col min="1006" max="1007" width="12.26953125" customWidth="1"/>
    <col min="1008" max="1010" width="13.6328125" customWidth="1"/>
    <col min="1011" max="1012" width="12.26953125" customWidth="1"/>
    <col min="1013" max="1015" width="13.6328125" customWidth="1"/>
    <col min="1016" max="1017" width="12.26953125" customWidth="1"/>
    <col min="1018" max="1020" width="13.6328125" customWidth="1"/>
    <col min="1021" max="1021" width="12.453125" bestFit="1" customWidth="1"/>
    <col min="1022" max="1022" width="12.26953125" customWidth="1"/>
    <col min="1023" max="1023" width="11.26953125" customWidth="1"/>
    <col min="1024" max="1025" width="13.6328125" customWidth="1"/>
    <col min="1026" max="1026" width="13.6328125" bestFit="1" customWidth="1"/>
    <col min="1027" max="1027" width="12.26953125" customWidth="1"/>
    <col min="1028" max="1028" width="9.08984375" customWidth="1"/>
    <col min="1029" max="1030" width="13.6328125" customWidth="1"/>
    <col min="1031" max="1031" width="14.36328125" bestFit="1" customWidth="1"/>
    <col min="1032" max="1191" width="12.26953125" customWidth="1"/>
    <col min="1192" max="1192" width="12.81640625" customWidth="1"/>
    <col min="1193" max="1193" width="12.26953125" customWidth="1"/>
    <col min="1194" max="1194" width="11.453125" customWidth="1"/>
    <col min="1195" max="1195" width="11.7265625" customWidth="1"/>
    <col min="1196" max="1203" width="12.26953125" customWidth="1"/>
    <col min="1204" max="1206" width="13.6328125" customWidth="1"/>
    <col min="1207" max="1208" width="12.26953125" customWidth="1"/>
    <col min="1209" max="1211" width="13.6328125" customWidth="1"/>
    <col min="1212" max="1213" width="12.26953125" customWidth="1"/>
    <col min="1214" max="1216" width="13.6328125" customWidth="1"/>
    <col min="1217" max="1218" width="12.26953125" customWidth="1"/>
    <col min="1219" max="1221" width="13.6328125" customWidth="1"/>
    <col min="1222" max="1222" width="14.36328125" bestFit="1" customWidth="1"/>
    <col min="1223" max="1223" width="12.26953125" customWidth="1"/>
    <col min="1224" max="1226" width="13.6328125" customWidth="1"/>
    <col min="1227" max="1227" width="14.36328125" bestFit="1" customWidth="1"/>
    <col min="1228" max="1228" width="12.26953125" customWidth="1"/>
    <col min="1229" max="1229" width="10.26953125" customWidth="1"/>
    <col min="1230" max="1231" width="13.6328125" customWidth="1"/>
    <col min="1232" max="1233" width="12.26953125" customWidth="1"/>
    <col min="1234" max="1236" width="13.6328125" customWidth="1"/>
    <col min="1237" max="1237" width="14.36328125" bestFit="1" customWidth="1"/>
    <col min="1238" max="1238" width="12.26953125" customWidth="1"/>
    <col min="1239" max="1241" width="13.6328125" customWidth="1"/>
    <col min="1242" max="1242" width="12.453125" bestFit="1" customWidth="1"/>
    <col min="1243" max="1243" width="12.26953125" customWidth="1"/>
    <col min="1244" max="1244" width="11.26953125" customWidth="1"/>
    <col min="1245" max="1246" width="13.6328125" customWidth="1"/>
    <col min="1247" max="1247" width="13.6328125" bestFit="1" customWidth="1"/>
    <col min="1248" max="1248" width="12.26953125" customWidth="1"/>
    <col min="1249" max="1249" width="9.08984375" customWidth="1"/>
    <col min="1250" max="1251" width="13.6328125" customWidth="1"/>
    <col min="1252" max="1252" width="13.6328125" bestFit="1" customWidth="1"/>
    <col min="1253" max="1253" width="12.26953125" customWidth="1"/>
    <col min="1254" max="1254" width="6.7265625" customWidth="1"/>
    <col min="1255" max="1256" width="13.6328125" customWidth="1"/>
    <col min="1257" max="1257" width="13.6328125" bestFit="1" customWidth="1"/>
    <col min="1258" max="1258" width="12.26953125" customWidth="1"/>
    <col min="1259" max="1261" width="13.6328125" customWidth="1"/>
    <col min="1262" max="1263" width="12.26953125" customWidth="1"/>
    <col min="1264" max="1266" width="13.6328125" customWidth="1"/>
    <col min="1267" max="1268" width="12.26953125" customWidth="1"/>
    <col min="1269" max="1271" width="13.6328125" customWidth="1"/>
    <col min="1272" max="1273" width="12.26953125" customWidth="1"/>
    <col min="1274" max="1276" width="13.6328125" customWidth="1"/>
    <col min="1277" max="1277" width="12.453125" bestFit="1" customWidth="1"/>
    <col min="1278" max="1278" width="12.26953125" customWidth="1"/>
    <col min="1279" max="1279" width="11.26953125" customWidth="1"/>
    <col min="1280" max="1281" width="13.6328125" customWidth="1"/>
    <col min="1282" max="1282" width="13.6328125" bestFit="1" customWidth="1"/>
    <col min="1283" max="1283" width="12.26953125" customWidth="1"/>
    <col min="1284" max="1284" width="9.08984375" customWidth="1"/>
    <col min="1285" max="1286" width="13.6328125" customWidth="1"/>
    <col min="1287" max="1287" width="14.36328125" bestFit="1" customWidth="1"/>
    <col min="1288" max="1447" width="12.26953125" customWidth="1"/>
    <col min="1448" max="1448" width="12.81640625" customWidth="1"/>
    <col min="1449" max="1449" width="12.26953125" customWidth="1"/>
    <col min="1450" max="1450" width="11.453125" customWidth="1"/>
    <col min="1451" max="1451" width="11.7265625" customWidth="1"/>
    <col min="1452" max="1459" width="12.26953125" customWidth="1"/>
    <col min="1460" max="1462" width="13.6328125" customWidth="1"/>
    <col min="1463" max="1464" width="12.26953125" customWidth="1"/>
    <col min="1465" max="1467" width="13.6328125" customWidth="1"/>
    <col min="1468" max="1469" width="12.26953125" customWidth="1"/>
    <col min="1470" max="1472" width="13.6328125" customWidth="1"/>
    <col min="1473" max="1474" width="12.26953125" customWidth="1"/>
    <col min="1475" max="1477" width="13.6328125" customWidth="1"/>
    <col min="1478" max="1478" width="14.36328125" bestFit="1" customWidth="1"/>
    <col min="1479" max="1479" width="12.26953125" customWidth="1"/>
    <col min="1480" max="1482" width="13.6328125" customWidth="1"/>
    <col min="1483" max="1483" width="14.36328125" bestFit="1" customWidth="1"/>
    <col min="1484" max="1484" width="12.26953125" customWidth="1"/>
    <col min="1485" max="1485" width="10.26953125" customWidth="1"/>
    <col min="1486" max="1487" width="13.6328125" customWidth="1"/>
    <col min="1488" max="1489" width="12.26953125" customWidth="1"/>
    <col min="1490" max="1492" width="13.6328125" customWidth="1"/>
    <col min="1493" max="1493" width="14.36328125" bestFit="1" customWidth="1"/>
    <col min="1494" max="1494" width="12.26953125" customWidth="1"/>
    <col min="1495" max="1497" width="13.6328125" customWidth="1"/>
    <col min="1498" max="1498" width="12.453125" bestFit="1" customWidth="1"/>
    <col min="1499" max="1499" width="12.26953125" customWidth="1"/>
    <col min="1500" max="1500" width="11.26953125" customWidth="1"/>
    <col min="1501" max="1502" width="13.6328125" customWidth="1"/>
    <col min="1503" max="1503" width="13.6328125" bestFit="1" customWidth="1"/>
    <col min="1504" max="1504" width="12.26953125" customWidth="1"/>
    <col min="1505" max="1505" width="9.08984375" customWidth="1"/>
    <col min="1506" max="1507" width="13.6328125" customWidth="1"/>
    <col min="1508" max="1508" width="13.6328125" bestFit="1" customWidth="1"/>
    <col min="1509" max="1509" width="12.26953125" customWidth="1"/>
    <col min="1510" max="1510" width="6.7265625" customWidth="1"/>
    <col min="1511" max="1512" width="13.6328125" customWidth="1"/>
    <col min="1513" max="1513" width="13.6328125" bestFit="1" customWidth="1"/>
    <col min="1514" max="1514" width="12.26953125" customWidth="1"/>
    <col min="1515" max="1517" width="13.6328125" customWidth="1"/>
    <col min="1518" max="1519" width="12.26953125" customWidth="1"/>
    <col min="1520" max="1522" width="13.6328125" customWidth="1"/>
    <col min="1523" max="1524" width="12.26953125" customWidth="1"/>
    <col min="1525" max="1527" width="13.6328125" customWidth="1"/>
    <col min="1528" max="1529" width="12.26953125" customWidth="1"/>
    <col min="1530" max="1532" width="13.6328125" customWidth="1"/>
    <col min="1533" max="1533" width="12.453125" bestFit="1" customWidth="1"/>
    <col min="1534" max="1534" width="12.26953125" customWidth="1"/>
    <col min="1535" max="1535" width="11.26953125" customWidth="1"/>
    <col min="1536" max="1537" width="13.6328125" customWidth="1"/>
    <col min="1538" max="1538" width="13.6328125" bestFit="1" customWidth="1"/>
    <col min="1539" max="1539" width="12.26953125" customWidth="1"/>
    <col min="1540" max="1540" width="9.08984375" customWidth="1"/>
    <col min="1541" max="1542" width="13.6328125" customWidth="1"/>
    <col min="1543" max="1543" width="14.36328125" bestFit="1" customWidth="1"/>
    <col min="1544" max="1703" width="12.26953125" customWidth="1"/>
    <col min="1704" max="1704" width="12.81640625" customWidth="1"/>
    <col min="1705" max="1705" width="12.26953125" customWidth="1"/>
    <col min="1706" max="1706" width="11.453125" customWidth="1"/>
    <col min="1707" max="1707" width="11.7265625" customWidth="1"/>
    <col min="1708" max="1715" width="12.26953125" customWidth="1"/>
    <col min="1716" max="1718" width="13.6328125" customWidth="1"/>
    <col min="1719" max="1720" width="12.26953125" customWidth="1"/>
    <col min="1721" max="1723" width="13.6328125" customWidth="1"/>
    <col min="1724" max="1725" width="12.26953125" customWidth="1"/>
    <col min="1726" max="1728" width="13.6328125" customWidth="1"/>
    <col min="1729" max="1730" width="12.26953125" customWidth="1"/>
    <col min="1731" max="1733" width="13.6328125" customWidth="1"/>
    <col min="1734" max="1734" width="14.36328125" bestFit="1" customWidth="1"/>
    <col min="1735" max="1735" width="12.26953125" customWidth="1"/>
    <col min="1736" max="1738" width="13.6328125" customWidth="1"/>
    <col min="1739" max="1739" width="14.36328125" bestFit="1" customWidth="1"/>
    <col min="1740" max="1740" width="12.26953125" customWidth="1"/>
    <col min="1741" max="1741" width="10.26953125" customWidth="1"/>
    <col min="1742" max="1743" width="13.6328125" customWidth="1"/>
    <col min="1744" max="1745" width="12.26953125" customWidth="1"/>
    <col min="1746" max="1748" width="13.6328125" customWidth="1"/>
    <col min="1749" max="1749" width="14.36328125" bestFit="1" customWidth="1"/>
    <col min="1750" max="1750" width="12.26953125" customWidth="1"/>
    <col min="1751" max="1753" width="13.6328125" customWidth="1"/>
    <col min="1754" max="1754" width="12.453125" bestFit="1" customWidth="1"/>
    <col min="1755" max="1755" width="12.26953125" customWidth="1"/>
    <col min="1756" max="1756" width="11.26953125" customWidth="1"/>
    <col min="1757" max="1758" width="13.6328125" customWidth="1"/>
    <col min="1759" max="1759" width="13.6328125" bestFit="1" customWidth="1"/>
    <col min="1760" max="1760" width="12.26953125" customWidth="1"/>
    <col min="1761" max="1761" width="9.08984375" customWidth="1"/>
    <col min="1762" max="1763" width="13.6328125" customWidth="1"/>
    <col min="1764" max="1764" width="13.6328125" bestFit="1" customWidth="1"/>
    <col min="1765" max="1765" width="12.26953125" customWidth="1"/>
    <col min="1766" max="1766" width="6.7265625" customWidth="1"/>
    <col min="1767" max="1768" width="13.6328125" customWidth="1"/>
    <col min="1769" max="1769" width="13.6328125" bestFit="1" customWidth="1"/>
    <col min="1770" max="1770" width="12.26953125" customWidth="1"/>
    <col min="1771" max="1773" width="13.6328125" customWidth="1"/>
    <col min="1774" max="1775" width="12.26953125" customWidth="1"/>
    <col min="1776" max="1778" width="13.6328125" customWidth="1"/>
    <col min="1779" max="1780" width="12.26953125" customWidth="1"/>
    <col min="1781" max="1783" width="13.6328125" customWidth="1"/>
    <col min="1784" max="1785" width="12.26953125" customWidth="1"/>
    <col min="1786" max="1788" width="13.6328125" customWidth="1"/>
    <col min="1789" max="1789" width="12.453125" bestFit="1" customWidth="1"/>
    <col min="1790" max="1790" width="12.26953125" customWidth="1"/>
    <col min="1791" max="1791" width="11.26953125" customWidth="1"/>
    <col min="1792" max="1793" width="13.6328125" customWidth="1"/>
    <col min="1794" max="1794" width="13.6328125" bestFit="1" customWidth="1"/>
    <col min="1795" max="1795" width="12.26953125" customWidth="1"/>
    <col min="1796" max="1796" width="9.08984375" customWidth="1"/>
    <col min="1797" max="1798" width="13.6328125" customWidth="1"/>
    <col min="1799" max="1799" width="14.36328125" bestFit="1" customWidth="1"/>
    <col min="1800" max="1959" width="12.26953125" customWidth="1"/>
    <col min="1960" max="1960" width="12.81640625" customWidth="1"/>
    <col min="1961" max="1961" width="12.26953125" customWidth="1"/>
    <col min="1962" max="1962" width="11.453125" customWidth="1"/>
    <col min="1963" max="1963" width="11.7265625" customWidth="1"/>
    <col min="1964" max="1971" width="12.26953125" customWidth="1"/>
    <col min="1972" max="1974" width="13.6328125" customWidth="1"/>
    <col min="1975" max="1976" width="12.26953125" customWidth="1"/>
    <col min="1977" max="1979" width="13.6328125" customWidth="1"/>
    <col min="1980" max="1981" width="12.26953125" customWidth="1"/>
    <col min="1982" max="1984" width="13.6328125" customWidth="1"/>
    <col min="1985" max="1986" width="12.26953125" customWidth="1"/>
    <col min="1987" max="1989" width="13.6328125" customWidth="1"/>
    <col min="1990" max="1990" width="14.36328125" bestFit="1" customWidth="1"/>
    <col min="1991" max="1991" width="12.26953125" customWidth="1"/>
    <col min="1992" max="1994" width="13.6328125" customWidth="1"/>
    <col min="1995" max="1995" width="14.36328125" bestFit="1" customWidth="1"/>
    <col min="1996" max="1996" width="12.26953125" customWidth="1"/>
    <col min="1997" max="1997" width="10.26953125" customWidth="1"/>
    <col min="1998" max="1999" width="13.6328125" customWidth="1"/>
    <col min="2000" max="2001" width="12.26953125" customWidth="1"/>
    <col min="2002" max="2004" width="13.6328125" customWidth="1"/>
    <col min="2005" max="2005" width="14.36328125" bestFit="1" customWidth="1"/>
    <col min="2006" max="2006" width="12.26953125" customWidth="1"/>
    <col min="2007" max="2009" width="13.6328125" customWidth="1"/>
    <col min="2010" max="2010" width="12.453125" bestFit="1" customWidth="1"/>
    <col min="2011" max="2011" width="12.26953125" customWidth="1"/>
    <col min="2012" max="2012" width="11.26953125" customWidth="1"/>
    <col min="2013" max="2014" width="13.6328125" customWidth="1"/>
    <col min="2015" max="2015" width="13.6328125" bestFit="1" customWidth="1"/>
    <col min="2016" max="2016" width="12.26953125" customWidth="1"/>
    <col min="2017" max="2017" width="9.08984375" customWidth="1"/>
    <col min="2018" max="2019" width="13.6328125" customWidth="1"/>
    <col min="2020" max="2020" width="13.6328125" bestFit="1" customWidth="1"/>
    <col min="2021" max="2021" width="12.26953125" customWidth="1"/>
    <col min="2022" max="2022" width="6.7265625" customWidth="1"/>
    <col min="2023" max="2024" width="13.6328125" customWidth="1"/>
    <col min="2025" max="2025" width="13.6328125" bestFit="1" customWidth="1"/>
    <col min="2026" max="2026" width="12.26953125" customWidth="1"/>
    <col min="2027" max="2029" width="13.6328125" customWidth="1"/>
    <col min="2030" max="2031" width="12.26953125" customWidth="1"/>
    <col min="2032" max="2034" width="13.6328125" customWidth="1"/>
    <col min="2035" max="2036" width="12.26953125" customWidth="1"/>
    <col min="2037" max="2039" width="13.6328125" customWidth="1"/>
    <col min="2040" max="2041" width="12.26953125" customWidth="1"/>
    <col min="2042" max="2044" width="13.6328125" customWidth="1"/>
    <col min="2045" max="2045" width="12.453125" bestFit="1" customWidth="1"/>
    <col min="2046" max="2046" width="12.26953125" customWidth="1"/>
    <col min="2047" max="2047" width="11.26953125" customWidth="1"/>
    <col min="2048" max="2049" width="13.6328125" customWidth="1"/>
    <col min="2050" max="2050" width="13.6328125" bestFit="1" customWidth="1"/>
    <col min="2051" max="2051" width="12.26953125" customWidth="1"/>
    <col min="2052" max="2052" width="9.08984375" customWidth="1"/>
    <col min="2053" max="2054" width="13.6328125" customWidth="1"/>
    <col min="2055" max="2055" width="14.36328125" bestFit="1" customWidth="1"/>
    <col min="2056" max="2215" width="12.26953125" customWidth="1"/>
    <col min="2216" max="2216" width="12.81640625" customWidth="1"/>
    <col min="2217" max="2217" width="12.26953125" customWidth="1"/>
    <col min="2218" max="2218" width="11.453125" customWidth="1"/>
    <col min="2219" max="2219" width="11.7265625" customWidth="1"/>
    <col min="2220" max="2227" width="12.26953125" customWidth="1"/>
    <col min="2228" max="2230" width="13.6328125" customWidth="1"/>
    <col min="2231" max="2232" width="12.26953125" customWidth="1"/>
    <col min="2233" max="2235" width="13.6328125" customWidth="1"/>
    <col min="2236" max="2237" width="12.26953125" customWidth="1"/>
    <col min="2238" max="2240" width="13.6328125" customWidth="1"/>
    <col min="2241" max="2242" width="12.26953125" customWidth="1"/>
    <col min="2243" max="2245" width="13.6328125" customWidth="1"/>
    <col min="2246" max="2246" width="14.36328125" bestFit="1" customWidth="1"/>
    <col min="2247" max="2247" width="12.26953125" customWidth="1"/>
    <col min="2248" max="2250" width="13.6328125" customWidth="1"/>
    <col min="2251" max="2251" width="14.36328125" bestFit="1" customWidth="1"/>
    <col min="2252" max="2252" width="12.26953125" customWidth="1"/>
    <col min="2253" max="2253" width="10.26953125" customWidth="1"/>
    <col min="2254" max="2255" width="13.6328125" customWidth="1"/>
    <col min="2256" max="2257" width="12.26953125" customWidth="1"/>
    <col min="2258" max="2260" width="13.6328125" customWidth="1"/>
    <col min="2261" max="2261" width="14.36328125" bestFit="1" customWidth="1"/>
    <col min="2262" max="2262" width="12.26953125" customWidth="1"/>
    <col min="2263" max="2265" width="13.6328125" customWidth="1"/>
    <col min="2266" max="2266" width="12.453125" bestFit="1" customWidth="1"/>
    <col min="2267" max="2267" width="12.26953125" customWidth="1"/>
    <col min="2268" max="2268" width="11.26953125" customWidth="1"/>
    <col min="2269" max="2270" width="13.6328125" customWidth="1"/>
    <col min="2271" max="2271" width="13.6328125" bestFit="1" customWidth="1"/>
    <col min="2272" max="2272" width="12.26953125" customWidth="1"/>
    <col min="2273" max="2273" width="9.08984375" customWidth="1"/>
    <col min="2274" max="2275" width="13.6328125" customWidth="1"/>
    <col min="2276" max="2276" width="13.6328125" bestFit="1" customWidth="1"/>
    <col min="2277" max="2277" width="12.26953125" customWidth="1"/>
    <col min="2278" max="2278" width="6.7265625" customWidth="1"/>
    <col min="2279" max="2280" width="13.6328125" customWidth="1"/>
    <col min="2281" max="2281" width="13.6328125" bestFit="1" customWidth="1"/>
    <col min="2282" max="2282" width="12.26953125" customWidth="1"/>
    <col min="2283" max="2285" width="13.6328125" customWidth="1"/>
    <col min="2286" max="2287" width="12.26953125" customWidth="1"/>
    <col min="2288" max="2290" width="13.6328125" customWidth="1"/>
    <col min="2291" max="2292" width="12.26953125" customWidth="1"/>
    <col min="2293" max="2295" width="13.6328125" customWidth="1"/>
    <col min="2296" max="2297" width="12.26953125" customWidth="1"/>
    <col min="2298" max="2300" width="13.6328125" customWidth="1"/>
    <col min="2301" max="2301" width="12.453125" bestFit="1" customWidth="1"/>
    <col min="2302" max="2302" width="12.26953125" customWidth="1"/>
    <col min="2303" max="2303" width="11.26953125" customWidth="1"/>
    <col min="2304" max="2305" width="13.6328125" customWidth="1"/>
    <col min="2306" max="2306" width="13.6328125" bestFit="1" customWidth="1"/>
    <col min="2307" max="2307" width="12.26953125" customWidth="1"/>
    <col min="2308" max="2308" width="9.08984375" customWidth="1"/>
    <col min="2309" max="2310" width="13.6328125" customWidth="1"/>
    <col min="2311" max="2311" width="14.36328125" bestFit="1" customWidth="1"/>
    <col min="2312" max="2471" width="12.26953125" customWidth="1"/>
    <col min="2472" max="2472" width="12.81640625" customWidth="1"/>
    <col min="2473" max="2473" width="12.26953125" customWidth="1"/>
    <col min="2474" max="2474" width="11.453125" customWidth="1"/>
    <col min="2475" max="2475" width="11.7265625" customWidth="1"/>
    <col min="2476" max="2483" width="12.26953125" customWidth="1"/>
    <col min="2484" max="2486" width="13.6328125" customWidth="1"/>
    <col min="2487" max="2488" width="12.26953125" customWidth="1"/>
    <col min="2489" max="2491" width="13.6328125" customWidth="1"/>
    <col min="2492" max="2493" width="12.26953125" customWidth="1"/>
    <col min="2494" max="2496" width="13.6328125" customWidth="1"/>
    <col min="2497" max="2498" width="12.26953125" customWidth="1"/>
    <col min="2499" max="2501" width="13.6328125" customWidth="1"/>
    <col min="2502" max="2502" width="14.36328125" bestFit="1" customWidth="1"/>
    <col min="2503" max="2503" width="12.26953125" customWidth="1"/>
    <col min="2504" max="2506" width="13.6328125" customWidth="1"/>
    <col min="2507" max="2507" width="14.36328125" bestFit="1" customWidth="1"/>
    <col min="2508" max="2508" width="12.26953125" customWidth="1"/>
    <col min="2509" max="2509" width="10.26953125" customWidth="1"/>
    <col min="2510" max="2511" width="13.6328125" customWidth="1"/>
    <col min="2512" max="2513" width="12.26953125" customWidth="1"/>
    <col min="2514" max="2516" width="13.6328125" customWidth="1"/>
    <col min="2517" max="2517" width="14.36328125" bestFit="1" customWidth="1"/>
    <col min="2518" max="2518" width="12.26953125" customWidth="1"/>
    <col min="2519" max="2521" width="13.6328125" customWidth="1"/>
    <col min="2522" max="2522" width="12.453125" bestFit="1" customWidth="1"/>
    <col min="2523" max="2523" width="12.26953125" customWidth="1"/>
    <col min="2524" max="2524" width="11.26953125" customWidth="1"/>
    <col min="2525" max="2526" width="13.6328125" customWidth="1"/>
    <col min="2527" max="2527" width="13.6328125" bestFit="1" customWidth="1"/>
    <col min="2528" max="2528" width="12.26953125" customWidth="1"/>
    <col min="2529" max="2529" width="9.08984375" customWidth="1"/>
    <col min="2530" max="2531" width="13.6328125" customWidth="1"/>
    <col min="2532" max="2532" width="13.6328125" bestFit="1" customWidth="1"/>
    <col min="2533" max="2533" width="12.26953125" customWidth="1"/>
    <col min="2534" max="2534" width="6.7265625" customWidth="1"/>
    <col min="2535" max="2536" width="13.6328125" customWidth="1"/>
    <col min="2537" max="2537" width="13.6328125" bestFit="1" customWidth="1"/>
    <col min="2538" max="2538" width="12.26953125" customWidth="1"/>
    <col min="2539" max="2541" width="13.6328125" customWidth="1"/>
    <col min="2542" max="2543" width="12.26953125" customWidth="1"/>
    <col min="2544" max="2546" width="13.6328125" customWidth="1"/>
    <col min="2547" max="2548" width="12.26953125" customWidth="1"/>
    <col min="2549" max="2551" width="13.6328125" customWidth="1"/>
    <col min="2552" max="2553" width="12.26953125" customWidth="1"/>
    <col min="2554" max="2556" width="13.6328125" customWidth="1"/>
    <col min="2557" max="2557" width="12.453125" bestFit="1" customWidth="1"/>
    <col min="2558" max="2558" width="12.26953125" customWidth="1"/>
    <col min="2559" max="2559" width="11.26953125" customWidth="1"/>
    <col min="2560" max="2561" width="13.6328125" customWidth="1"/>
    <col min="2562" max="2562" width="13.6328125" bestFit="1" customWidth="1"/>
    <col min="2563" max="2563" width="12.26953125" customWidth="1"/>
    <col min="2564" max="2564" width="9.08984375" customWidth="1"/>
    <col min="2565" max="2566" width="13.6328125" customWidth="1"/>
    <col min="2567" max="2567" width="14.36328125" bestFit="1" customWidth="1"/>
    <col min="2568" max="2727" width="12.26953125" customWidth="1"/>
    <col min="2728" max="2728" width="12.81640625" customWidth="1"/>
    <col min="2729" max="2729" width="12.26953125" customWidth="1"/>
    <col min="2730" max="2730" width="11.453125" customWidth="1"/>
    <col min="2731" max="2731" width="11.7265625" customWidth="1"/>
    <col min="2732" max="2739" width="12.26953125" customWidth="1"/>
    <col min="2740" max="2742" width="13.6328125" customWidth="1"/>
    <col min="2743" max="2744" width="12.26953125" customWidth="1"/>
    <col min="2745" max="2747" width="13.6328125" customWidth="1"/>
    <col min="2748" max="2749" width="12.26953125" customWidth="1"/>
    <col min="2750" max="2752" width="13.6328125" customWidth="1"/>
    <col min="2753" max="2754" width="12.26953125" customWidth="1"/>
    <col min="2755" max="2757" width="13.6328125" customWidth="1"/>
    <col min="2758" max="2758" width="14.36328125" bestFit="1" customWidth="1"/>
    <col min="2759" max="2759" width="12.26953125" customWidth="1"/>
    <col min="2760" max="2762" width="13.6328125" customWidth="1"/>
    <col min="2763" max="2763" width="14.36328125" bestFit="1" customWidth="1"/>
    <col min="2764" max="2764" width="12.26953125" customWidth="1"/>
    <col min="2765" max="2765" width="10.26953125" customWidth="1"/>
    <col min="2766" max="2767" width="13.6328125" customWidth="1"/>
    <col min="2768" max="2769" width="12.26953125" customWidth="1"/>
    <col min="2770" max="2772" width="13.6328125" customWidth="1"/>
    <col min="2773" max="2773" width="14.36328125" bestFit="1" customWidth="1"/>
    <col min="2774" max="2774" width="12.26953125" customWidth="1"/>
    <col min="2775" max="2777" width="13.6328125" customWidth="1"/>
    <col min="2778" max="2778" width="12.453125" bestFit="1" customWidth="1"/>
    <col min="2779" max="2779" width="12.26953125" customWidth="1"/>
    <col min="2780" max="2780" width="11.26953125" customWidth="1"/>
    <col min="2781" max="2782" width="13.6328125" customWidth="1"/>
    <col min="2783" max="2783" width="13.6328125" bestFit="1" customWidth="1"/>
    <col min="2784" max="2784" width="12.26953125" customWidth="1"/>
    <col min="2785" max="2785" width="9.08984375" customWidth="1"/>
    <col min="2786" max="2787" width="13.6328125" customWidth="1"/>
    <col min="2788" max="2788" width="13.6328125" bestFit="1" customWidth="1"/>
    <col min="2789" max="2789" width="12.26953125" customWidth="1"/>
    <col min="2790" max="2790" width="6.7265625" customWidth="1"/>
    <col min="2791" max="2792" width="13.6328125" customWidth="1"/>
    <col min="2793" max="2793" width="13.6328125" bestFit="1" customWidth="1"/>
    <col min="2794" max="2794" width="12.26953125" customWidth="1"/>
    <col min="2795" max="2797" width="13.6328125" customWidth="1"/>
    <col min="2798" max="2799" width="12.26953125" customWidth="1"/>
    <col min="2800" max="2802" width="13.6328125" customWidth="1"/>
    <col min="2803" max="2804" width="12.26953125" customWidth="1"/>
    <col min="2805" max="2807" width="13.6328125" customWidth="1"/>
    <col min="2808" max="2809" width="12.26953125" customWidth="1"/>
    <col min="2810" max="2812" width="13.6328125" customWidth="1"/>
    <col min="2813" max="2813" width="12.453125" bestFit="1" customWidth="1"/>
    <col min="2814" max="2814" width="12.26953125" customWidth="1"/>
    <col min="2815" max="2815" width="11.26953125" customWidth="1"/>
    <col min="2816" max="2817" width="13.6328125" customWidth="1"/>
    <col min="2818" max="2818" width="13.6328125" bestFit="1" customWidth="1"/>
    <col min="2819" max="2819" width="12.26953125" customWidth="1"/>
    <col min="2820" max="2820" width="9.08984375" customWidth="1"/>
    <col min="2821" max="2822" width="13.6328125" customWidth="1"/>
    <col min="2823" max="2823" width="14.36328125" bestFit="1" customWidth="1"/>
    <col min="2824" max="2983" width="12.26953125" customWidth="1"/>
    <col min="2984" max="2984" width="12.81640625" customWidth="1"/>
    <col min="2985" max="2985" width="12.26953125" customWidth="1"/>
    <col min="2986" max="2986" width="11.453125" customWidth="1"/>
    <col min="2987" max="2987" width="11.7265625" customWidth="1"/>
    <col min="2988" max="2995" width="12.26953125" customWidth="1"/>
    <col min="2996" max="2998" width="13.6328125" customWidth="1"/>
    <col min="2999" max="3000" width="12.26953125" customWidth="1"/>
    <col min="3001" max="3003" width="13.6328125" customWidth="1"/>
    <col min="3004" max="3005" width="12.26953125" customWidth="1"/>
    <col min="3006" max="3008" width="13.6328125" customWidth="1"/>
    <col min="3009" max="3010" width="12.26953125" customWidth="1"/>
    <col min="3011" max="3013" width="13.6328125" customWidth="1"/>
    <col min="3014" max="3014" width="14.36328125" bestFit="1" customWidth="1"/>
    <col min="3015" max="3015" width="12.26953125" customWidth="1"/>
    <col min="3016" max="3018" width="13.6328125" customWidth="1"/>
    <col min="3019" max="3019" width="14.36328125" bestFit="1" customWidth="1"/>
    <col min="3020" max="3020" width="12.26953125" customWidth="1"/>
    <col min="3021" max="3021" width="10.26953125" customWidth="1"/>
    <col min="3022" max="3023" width="13.6328125" customWidth="1"/>
    <col min="3024" max="3025" width="12.26953125" customWidth="1"/>
    <col min="3026" max="3028" width="13.6328125" customWidth="1"/>
    <col min="3029" max="3029" width="14.36328125" bestFit="1" customWidth="1"/>
    <col min="3030" max="3030" width="12.26953125" customWidth="1"/>
    <col min="3031" max="3033" width="13.6328125" customWidth="1"/>
    <col min="3034" max="3034" width="12.453125" bestFit="1" customWidth="1"/>
    <col min="3035" max="3035" width="12.26953125" customWidth="1"/>
    <col min="3036" max="3036" width="11.26953125" customWidth="1"/>
    <col min="3037" max="3038" width="13.6328125" customWidth="1"/>
    <col min="3039" max="3039" width="13.6328125" bestFit="1" customWidth="1"/>
    <col min="3040" max="3040" width="12.26953125" customWidth="1"/>
    <col min="3041" max="3041" width="9.08984375" customWidth="1"/>
    <col min="3042" max="3043" width="13.6328125" customWidth="1"/>
    <col min="3044" max="3044" width="13.6328125" bestFit="1" customWidth="1"/>
    <col min="3045" max="3045" width="12.26953125" customWidth="1"/>
    <col min="3046" max="3046" width="6.7265625" customWidth="1"/>
    <col min="3047" max="3048" width="13.6328125" customWidth="1"/>
    <col min="3049" max="3049" width="13.6328125" bestFit="1" customWidth="1"/>
    <col min="3050" max="3050" width="12.26953125" customWidth="1"/>
    <col min="3051" max="3053" width="13.6328125" customWidth="1"/>
    <col min="3054" max="3055" width="12.26953125" customWidth="1"/>
    <col min="3056" max="3058" width="13.6328125" customWidth="1"/>
    <col min="3059" max="3060" width="12.26953125" customWidth="1"/>
    <col min="3061" max="3063" width="13.6328125" customWidth="1"/>
    <col min="3064" max="3065" width="12.26953125" customWidth="1"/>
    <col min="3066" max="3068" width="13.6328125" customWidth="1"/>
    <col min="3069" max="3069" width="12.453125" bestFit="1" customWidth="1"/>
    <col min="3070" max="3070" width="12.26953125" customWidth="1"/>
    <col min="3071" max="3071" width="11.26953125" customWidth="1"/>
    <col min="3072" max="3073" width="13.6328125" customWidth="1"/>
    <col min="3074" max="3074" width="13.6328125" bestFit="1" customWidth="1"/>
    <col min="3075" max="3075" width="12.26953125" customWidth="1"/>
    <col min="3076" max="3076" width="9.08984375" customWidth="1"/>
    <col min="3077" max="3078" width="13.6328125" customWidth="1"/>
    <col min="3079" max="3079" width="14.36328125" bestFit="1" customWidth="1"/>
    <col min="3080" max="3239" width="12.26953125" customWidth="1"/>
    <col min="3240" max="3240" width="12.81640625" customWidth="1"/>
    <col min="3241" max="3241" width="12.26953125" customWidth="1"/>
    <col min="3242" max="3242" width="11.453125" customWidth="1"/>
    <col min="3243" max="3243" width="11.7265625" customWidth="1"/>
    <col min="3244" max="3251" width="12.26953125" customWidth="1"/>
    <col min="3252" max="3254" width="13.6328125" customWidth="1"/>
    <col min="3255" max="3256" width="12.26953125" customWidth="1"/>
    <col min="3257" max="3259" width="13.6328125" customWidth="1"/>
    <col min="3260" max="3261" width="12.26953125" customWidth="1"/>
    <col min="3262" max="3264" width="13.6328125" customWidth="1"/>
    <col min="3265" max="3266" width="12.26953125" customWidth="1"/>
    <col min="3267" max="3269" width="13.6328125" customWidth="1"/>
    <col min="3270" max="3270" width="14.36328125" bestFit="1" customWidth="1"/>
    <col min="3271" max="3271" width="12.26953125" customWidth="1"/>
    <col min="3272" max="3274" width="13.6328125" customWidth="1"/>
    <col min="3275" max="3275" width="14.36328125" bestFit="1" customWidth="1"/>
    <col min="3276" max="3276" width="12.26953125" customWidth="1"/>
    <col min="3277" max="3277" width="10.26953125" customWidth="1"/>
    <col min="3278" max="3279" width="13.6328125" customWidth="1"/>
    <col min="3280" max="3281" width="12.26953125" customWidth="1"/>
    <col min="3282" max="3284" width="13.6328125" customWidth="1"/>
    <col min="3285" max="3285" width="14.36328125" bestFit="1" customWidth="1"/>
    <col min="3286" max="3286" width="12.26953125" customWidth="1"/>
    <col min="3287" max="3289" width="13.6328125" customWidth="1"/>
    <col min="3290" max="3290" width="12.453125" bestFit="1" customWidth="1"/>
    <col min="3291" max="3291" width="12.26953125" customWidth="1"/>
    <col min="3292" max="3292" width="11.26953125" customWidth="1"/>
    <col min="3293" max="3294" width="13.6328125" customWidth="1"/>
    <col min="3295" max="3295" width="13.6328125" bestFit="1" customWidth="1"/>
    <col min="3296" max="3296" width="12.26953125" customWidth="1"/>
    <col min="3297" max="3297" width="9.08984375" customWidth="1"/>
    <col min="3298" max="3299" width="13.6328125" customWidth="1"/>
    <col min="3300" max="3300" width="13.6328125" bestFit="1" customWidth="1"/>
    <col min="3301" max="3301" width="12.26953125" customWidth="1"/>
    <col min="3302" max="3302" width="6.7265625" customWidth="1"/>
    <col min="3303" max="3304" width="13.6328125" customWidth="1"/>
    <col min="3305" max="3305" width="13.6328125" bestFit="1" customWidth="1"/>
    <col min="3306" max="3306" width="12.26953125" customWidth="1"/>
    <col min="3307" max="3309" width="13.6328125" customWidth="1"/>
    <col min="3310" max="3311" width="12.26953125" customWidth="1"/>
    <col min="3312" max="3314" width="13.6328125" customWidth="1"/>
    <col min="3315" max="3316" width="12.26953125" customWidth="1"/>
    <col min="3317" max="3319" width="13.6328125" customWidth="1"/>
    <col min="3320" max="3321" width="12.26953125" customWidth="1"/>
    <col min="3322" max="3324" width="13.6328125" customWidth="1"/>
    <col min="3325" max="3325" width="12.453125" bestFit="1" customWidth="1"/>
    <col min="3326" max="3326" width="12.26953125" customWidth="1"/>
    <col min="3327" max="3327" width="11.26953125" customWidth="1"/>
    <col min="3328" max="3329" width="13.6328125" customWidth="1"/>
    <col min="3330" max="3330" width="13.6328125" bestFit="1" customWidth="1"/>
    <col min="3331" max="3331" width="12.26953125" customWidth="1"/>
    <col min="3332" max="3332" width="9.08984375" customWidth="1"/>
    <col min="3333" max="3334" width="13.6328125" customWidth="1"/>
    <col min="3335" max="3335" width="14.36328125" bestFit="1" customWidth="1"/>
    <col min="3336" max="3495" width="12.26953125" customWidth="1"/>
    <col min="3496" max="3496" width="12.81640625" customWidth="1"/>
    <col min="3497" max="3497" width="12.26953125" customWidth="1"/>
    <col min="3498" max="3498" width="11.453125" customWidth="1"/>
    <col min="3499" max="3499" width="11.7265625" customWidth="1"/>
    <col min="3500" max="3507" width="12.26953125" customWidth="1"/>
    <col min="3508" max="3510" width="13.6328125" customWidth="1"/>
    <col min="3511" max="3512" width="12.26953125" customWidth="1"/>
    <col min="3513" max="3515" width="13.6328125" customWidth="1"/>
    <col min="3516" max="3517" width="12.26953125" customWidth="1"/>
    <col min="3518" max="3520" width="13.6328125" customWidth="1"/>
    <col min="3521" max="3522" width="12.26953125" customWidth="1"/>
    <col min="3523" max="3525" width="13.6328125" customWidth="1"/>
    <col min="3526" max="3526" width="14.36328125" bestFit="1" customWidth="1"/>
    <col min="3527" max="3527" width="12.26953125" customWidth="1"/>
    <col min="3528" max="3530" width="13.6328125" customWidth="1"/>
    <col min="3531" max="3531" width="14.36328125" bestFit="1" customWidth="1"/>
    <col min="3532" max="3532" width="12.26953125" customWidth="1"/>
    <col min="3533" max="3533" width="10.26953125" customWidth="1"/>
    <col min="3534" max="3535" width="13.6328125" customWidth="1"/>
    <col min="3536" max="3537" width="12.26953125" customWidth="1"/>
    <col min="3538" max="3540" width="13.6328125" customWidth="1"/>
    <col min="3541" max="3541" width="14.36328125" bestFit="1" customWidth="1"/>
    <col min="3542" max="3542" width="12.26953125" customWidth="1"/>
    <col min="3543" max="3545" width="13.6328125" customWidth="1"/>
    <col min="3546" max="3546" width="12.453125" bestFit="1" customWidth="1"/>
    <col min="3547" max="3547" width="12.26953125" customWidth="1"/>
    <col min="3548" max="3548" width="11.26953125" customWidth="1"/>
    <col min="3549" max="3550" width="13.6328125" customWidth="1"/>
    <col min="3551" max="3551" width="13.6328125" bestFit="1" customWidth="1"/>
    <col min="3552" max="3552" width="12.26953125" customWidth="1"/>
    <col min="3553" max="3553" width="9.08984375" customWidth="1"/>
    <col min="3554" max="3555" width="13.6328125" customWidth="1"/>
    <col min="3556" max="3556" width="13.6328125" bestFit="1" customWidth="1"/>
    <col min="3557" max="3557" width="12.26953125" customWidth="1"/>
    <col min="3558" max="3558" width="6.7265625" customWidth="1"/>
    <col min="3559" max="3560" width="13.6328125" customWidth="1"/>
    <col min="3561" max="3561" width="13.6328125" bestFit="1" customWidth="1"/>
    <col min="3562" max="3562" width="12.26953125" customWidth="1"/>
    <col min="3563" max="3565" width="13.6328125" customWidth="1"/>
    <col min="3566" max="3567" width="12.26953125" customWidth="1"/>
    <col min="3568" max="3570" width="13.6328125" customWidth="1"/>
    <col min="3571" max="3572" width="12.26953125" customWidth="1"/>
    <col min="3573" max="3575" width="13.6328125" customWidth="1"/>
    <col min="3576" max="3577" width="12.26953125" customWidth="1"/>
    <col min="3578" max="3580" width="13.6328125" customWidth="1"/>
    <col min="3581" max="3581" width="12.453125" bestFit="1" customWidth="1"/>
    <col min="3582" max="3582" width="12.26953125" customWidth="1"/>
    <col min="3583" max="3583" width="11.26953125" customWidth="1"/>
    <col min="3584" max="3585" width="13.6328125" customWidth="1"/>
    <col min="3586" max="3586" width="13.6328125" bestFit="1" customWidth="1"/>
    <col min="3587" max="3587" width="12.26953125" customWidth="1"/>
    <col min="3588" max="3588" width="9.08984375" customWidth="1"/>
    <col min="3589" max="3590" width="13.6328125" customWidth="1"/>
    <col min="3591" max="3591" width="14.36328125" bestFit="1" customWidth="1"/>
    <col min="3592" max="3751" width="12.26953125" customWidth="1"/>
    <col min="3752" max="3752" width="12.81640625" customWidth="1"/>
    <col min="3753" max="3753" width="12.26953125" customWidth="1"/>
    <col min="3754" max="3754" width="11.453125" customWidth="1"/>
    <col min="3755" max="3755" width="11.7265625" customWidth="1"/>
    <col min="3756" max="3763" width="12.26953125" customWidth="1"/>
    <col min="3764" max="3766" width="13.6328125" customWidth="1"/>
    <col min="3767" max="3768" width="12.26953125" customWidth="1"/>
    <col min="3769" max="3771" width="13.6328125" customWidth="1"/>
    <col min="3772" max="3773" width="12.26953125" customWidth="1"/>
    <col min="3774" max="3776" width="13.6328125" customWidth="1"/>
    <col min="3777" max="3778" width="12.26953125" customWidth="1"/>
    <col min="3779" max="3781" width="13.6328125" customWidth="1"/>
    <col min="3782" max="3782" width="14.36328125" bestFit="1" customWidth="1"/>
    <col min="3783" max="3783" width="12.26953125" customWidth="1"/>
    <col min="3784" max="3786" width="13.6328125" customWidth="1"/>
    <col min="3787" max="3787" width="14.36328125" bestFit="1" customWidth="1"/>
    <col min="3788" max="3788" width="12.26953125" customWidth="1"/>
    <col min="3789" max="3789" width="10.26953125" customWidth="1"/>
    <col min="3790" max="3791" width="13.6328125" customWidth="1"/>
    <col min="3792" max="3793" width="12.26953125" customWidth="1"/>
    <col min="3794" max="3796" width="13.6328125" customWidth="1"/>
    <col min="3797" max="3797" width="14.36328125" bestFit="1" customWidth="1"/>
    <col min="3798" max="3798" width="12.26953125" customWidth="1"/>
    <col min="3799" max="3801" width="13.6328125" customWidth="1"/>
    <col min="3802" max="3802" width="12.453125" bestFit="1" customWidth="1"/>
    <col min="3803" max="3803" width="12.26953125" customWidth="1"/>
    <col min="3804" max="3804" width="11.26953125" customWidth="1"/>
    <col min="3805" max="3806" width="13.6328125" customWidth="1"/>
    <col min="3807" max="3807" width="13.6328125" bestFit="1" customWidth="1"/>
    <col min="3808" max="3808" width="12.26953125" customWidth="1"/>
    <col min="3809" max="3809" width="9.08984375" customWidth="1"/>
    <col min="3810" max="3811" width="13.6328125" customWidth="1"/>
    <col min="3812" max="3812" width="13.6328125" bestFit="1" customWidth="1"/>
    <col min="3813" max="3813" width="12.26953125" customWidth="1"/>
    <col min="3814" max="3814" width="6.7265625" customWidth="1"/>
    <col min="3815" max="3816" width="13.6328125" customWidth="1"/>
    <col min="3817" max="3817" width="13.6328125" bestFit="1" customWidth="1"/>
    <col min="3818" max="3818" width="12.26953125" customWidth="1"/>
    <col min="3819" max="3821" width="13.6328125" customWidth="1"/>
    <col min="3822" max="3823" width="12.26953125" customWidth="1"/>
    <col min="3824" max="3826" width="13.6328125" customWidth="1"/>
    <col min="3827" max="3828" width="12.26953125" customWidth="1"/>
    <col min="3829" max="3831" width="13.6328125" customWidth="1"/>
    <col min="3832" max="3833" width="12.26953125" customWidth="1"/>
    <col min="3834" max="3836" width="13.6328125" customWidth="1"/>
    <col min="3837" max="3837" width="12.453125" bestFit="1" customWidth="1"/>
    <col min="3838" max="3838" width="12.26953125" customWidth="1"/>
    <col min="3839" max="3839" width="11.26953125" customWidth="1"/>
    <col min="3840" max="3841" width="13.6328125" customWidth="1"/>
    <col min="3842" max="3842" width="13.6328125" bestFit="1" customWidth="1"/>
    <col min="3843" max="3843" width="12.26953125" customWidth="1"/>
    <col min="3844" max="3844" width="9.08984375" customWidth="1"/>
    <col min="3845" max="3846" width="13.6328125" customWidth="1"/>
    <col min="3847" max="3847" width="14.36328125" bestFit="1" customWidth="1"/>
    <col min="3848" max="4007" width="12.26953125" customWidth="1"/>
    <col min="4008" max="4008" width="12.81640625" customWidth="1"/>
    <col min="4009" max="4009" width="12.26953125" customWidth="1"/>
    <col min="4010" max="4010" width="11.453125" customWidth="1"/>
    <col min="4011" max="4011" width="11.7265625" customWidth="1"/>
    <col min="4012" max="4019" width="12.26953125" customWidth="1"/>
    <col min="4020" max="4022" width="13.6328125" customWidth="1"/>
    <col min="4023" max="4024" width="12.26953125" customWidth="1"/>
    <col min="4025" max="4027" width="13.6328125" customWidth="1"/>
    <col min="4028" max="4029" width="12.26953125" customWidth="1"/>
    <col min="4030" max="4032" width="13.6328125" customWidth="1"/>
    <col min="4033" max="4034" width="12.26953125" customWidth="1"/>
    <col min="4035" max="4037" width="13.6328125" customWidth="1"/>
    <col min="4038" max="4038" width="14.36328125" bestFit="1" customWidth="1"/>
    <col min="4039" max="4039" width="12.26953125" customWidth="1"/>
    <col min="4040" max="4042" width="13.6328125" customWidth="1"/>
    <col min="4043" max="4043" width="14.36328125" bestFit="1" customWidth="1"/>
    <col min="4044" max="4044" width="12.26953125" customWidth="1"/>
    <col min="4045" max="4045" width="10.26953125" customWidth="1"/>
    <col min="4046" max="4047" width="13.6328125" customWidth="1"/>
    <col min="4048" max="4049" width="12.26953125" customWidth="1"/>
    <col min="4050" max="4052" width="13.6328125" customWidth="1"/>
    <col min="4053" max="4053" width="14.36328125" bestFit="1" customWidth="1"/>
    <col min="4054" max="4054" width="12.26953125" customWidth="1"/>
    <col min="4055" max="4057" width="13.6328125" customWidth="1"/>
    <col min="4058" max="4058" width="12.453125" bestFit="1" customWidth="1"/>
    <col min="4059" max="4059" width="12.26953125" customWidth="1"/>
    <col min="4060" max="4060" width="11.26953125" customWidth="1"/>
    <col min="4061" max="4062" width="13.6328125" customWidth="1"/>
    <col min="4063" max="4063" width="13.6328125" bestFit="1" customWidth="1"/>
    <col min="4064" max="4064" width="12.26953125" customWidth="1"/>
    <col min="4065" max="4065" width="9.08984375" customWidth="1"/>
    <col min="4066" max="4067" width="13.6328125" customWidth="1"/>
    <col min="4068" max="4068" width="13.6328125" bestFit="1" customWidth="1"/>
    <col min="4069" max="4069" width="12.26953125" customWidth="1"/>
    <col min="4070" max="4070" width="6.7265625" customWidth="1"/>
    <col min="4071" max="4072" width="13.6328125" customWidth="1"/>
    <col min="4073" max="4073" width="13.6328125" bestFit="1" customWidth="1"/>
    <col min="4074" max="4074" width="12.26953125" customWidth="1"/>
    <col min="4075" max="4077" width="13.6328125" customWidth="1"/>
    <col min="4078" max="4079" width="12.26953125" customWidth="1"/>
    <col min="4080" max="4082" width="13.6328125" customWidth="1"/>
    <col min="4083" max="4084" width="12.26953125" customWidth="1"/>
    <col min="4085" max="4087" width="13.6328125" customWidth="1"/>
    <col min="4088" max="4089" width="12.26953125" customWidth="1"/>
    <col min="4090" max="4092" width="13.6328125" customWidth="1"/>
    <col min="4093" max="4093" width="12.453125" bestFit="1" customWidth="1"/>
    <col min="4094" max="4094" width="12.26953125" customWidth="1"/>
    <col min="4095" max="4095" width="11.26953125" customWidth="1"/>
    <col min="4096" max="4097" width="13.6328125" customWidth="1"/>
    <col min="4098" max="4098" width="13.6328125" bestFit="1" customWidth="1"/>
    <col min="4099" max="4099" width="12.26953125" customWidth="1"/>
    <col min="4100" max="4100" width="9.08984375" customWidth="1"/>
    <col min="4101" max="4102" width="13.6328125" customWidth="1"/>
    <col min="4103" max="4103" width="14.36328125" bestFit="1" customWidth="1"/>
    <col min="4104" max="4263" width="12.26953125" customWidth="1"/>
    <col min="4264" max="4264" width="12.81640625" customWidth="1"/>
    <col min="4265" max="4265" width="12.26953125" customWidth="1"/>
    <col min="4266" max="4266" width="11.453125" customWidth="1"/>
    <col min="4267" max="4267" width="11.7265625" customWidth="1"/>
    <col min="4268" max="4275" width="12.26953125" customWidth="1"/>
    <col min="4276" max="4278" width="13.6328125" customWidth="1"/>
    <col min="4279" max="4280" width="12.26953125" customWidth="1"/>
    <col min="4281" max="4283" width="13.6328125" customWidth="1"/>
    <col min="4284" max="4285" width="12.26953125" customWidth="1"/>
    <col min="4286" max="4288" width="13.6328125" customWidth="1"/>
    <col min="4289" max="4290" width="12.26953125" customWidth="1"/>
    <col min="4291" max="4293" width="13.6328125" customWidth="1"/>
    <col min="4294" max="4294" width="14.36328125" bestFit="1" customWidth="1"/>
    <col min="4295" max="4295" width="12.26953125" customWidth="1"/>
    <col min="4296" max="4298" width="13.6328125" customWidth="1"/>
    <col min="4299" max="4299" width="14.36328125" bestFit="1" customWidth="1"/>
    <col min="4300" max="4300" width="12.26953125" customWidth="1"/>
    <col min="4301" max="4301" width="10.26953125" customWidth="1"/>
    <col min="4302" max="4303" width="13.6328125" customWidth="1"/>
    <col min="4304" max="4305" width="12.26953125" customWidth="1"/>
    <col min="4306" max="4308" width="13.6328125" customWidth="1"/>
    <col min="4309" max="4309" width="14.36328125" bestFit="1" customWidth="1"/>
    <col min="4310" max="4310" width="12.26953125" customWidth="1"/>
    <col min="4311" max="4313" width="13.6328125" customWidth="1"/>
    <col min="4314" max="4314" width="12.453125" bestFit="1" customWidth="1"/>
    <col min="4315" max="4315" width="12.26953125" customWidth="1"/>
    <col min="4316" max="4316" width="11.26953125" customWidth="1"/>
    <col min="4317" max="4318" width="13.6328125" customWidth="1"/>
    <col min="4319" max="4319" width="13.6328125" bestFit="1" customWidth="1"/>
    <col min="4320" max="4320" width="12.26953125" customWidth="1"/>
    <col min="4321" max="4321" width="9.08984375" customWidth="1"/>
    <col min="4322" max="4323" width="13.6328125" customWidth="1"/>
    <col min="4324" max="4324" width="13.6328125" bestFit="1" customWidth="1"/>
    <col min="4325" max="4325" width="12.26953125" customWidth="1"/>
    <col min="4326" max="4326" width="6.7265625" customWidth="1"/>
    <col min="4327" max="4328" width="13.6328125" customWidth="1"/>
    <col min="4329" max="4329" width="13.6328125" bestFit="1" customWidth="1"/>
    <col min="4330" max="4330" width="12.26953125" customWidth="1"/>
    <col min="4331" max="4333" width="13.6328125" customWidth="1"/>
    <col min="4334" max="4335" width="12.26953125" customWidth="1"/>
    <col min="4336" max="4338" width="13.6328125" customWidth="1"/>
    <col min="4339" max="4340" width="12.26953125" customWidth="1"/>
    <col min="4341" max="4343" width="13.6328125" customWidth="1"/>
    <col min="4344" max="4345" width="12.26953125" customWidth="1"/>
    <col min="4346" max="4348" width="13.6328125" customWidth="1"/>
    <col min="4349" max="4349" width="12.453125" bestFit="1" customWidth="1"/>
    <col min="4350" max="4350" width="12.26953125" customWidth="1"/>
    <col min="4351" max="4351" width="11.26953125" customWidth="1"/>
    <col min="4352" max="4353" width="13.6328125" customWidth="1"/>
    <col min="4354" max="4354" width="13.6328125" bestFit="1" customWidth="1"/>
    <col min="4355" max="4355" width="12.26953125" customWidth="1"/>
    <col min="4356" max="4356" width="9.08984375" customWidth="1"/>
    <col min="4357" max="4358" width="13.6328125" customWidth="1"/>
    <col min="4359" max="4359" width="14.36328125" bestFit="1" customWidth="1"/>
    <col min="4360" max="4519" width="12.26953125" customWidth="1"/>
    <col min="4520" max="4520" width="12.81640625" customWidth="1"/>
    <col min="4521" max="4521" width="12.26953125" customWidth="1"/>
    <col min="4522" max="4522" width="11.453125" customWidth="1"/>
    <col min="4523" max="4523" width="11.7265625" customWidth="1"/>
    <col min="4524" max="4531" width="12.26953125" customWidth="1"/>
    <col min="4532" max="4534" width="13.6328125" customWidth="1"/>
    <col min="4535" max="4536" width="12.26953125" customWidth="1"/>
    <col min="4537" max="4539" width="13.6328125" customWidth="1"/>
    <col min="4540" max="4541" width="12.26953125" customWidth="1"/>
    <col min="4542" max="4544" width="13.6328125" customWidth="1"/>
    <col min="4545" max="4546" width="12.26953125" customWidth="1"/>
    <col min="4547" max="4549" width="13.6328125" customWidth="1"/>
    <col min="4550" max="4550" width="14.36328125" bestFit="1" customWidth="1"/>
    <col min="4551" max="4551" width="12.26953125" customWidth="1"/>
    <col min="4552" max="4554" width="13.6328125" customWidth="1"/>
    <col min="4555" max="4555" width="14.36328125" bestFit="1" customWidth="1"/>
    <col min="4556" max="4556" width="12.26953125" customWidth="1"/>
    <col min="4557" max="4557" width="10.26953125" customWidth="1"/>
    <col min="4558" max="4559" width="13.6328125" customWidth="1"/>
    <col min="4560" max="4561" width="12.26953125" customWidth="1"/>
    <col min="4562" max="4564" width="13.6328125" customWidth="1"/>
    <col min="4565" max="4565" width="14.36328125" bestFit="1" customWidth="1"/>
    <col min="4566" max="4566" width="12.26953125" customWidth="1"/>
    <col min="4567" max="4569" width="13.6328125" customWidth="1"/>
    <col min="4570" max="4570" width="12.453125" bestFit="1" customWidth="1"/>
    <col min="4571" max="4571" width="12.26953125" customWidth="1"/>
    <col min="4572" max="4572" width="11.26953125" customWidth="1"/>
    <col min="4573" max="4574" width="13.6328125" customWidth="1"/>
    <col min="4575" max="4575" width="13.6328125" bestFit="1" customWidth="1"/>
    <col min="4576" max="4576" width="12.26953125" customWidth="1"/>
    <col min="4577" max="4577" width="9.08984375" customWidth="1"/>
    <col min="4578" max="4579" width="13.6328125" customWidth="1"/>
    <col min="4580" max="4580" width="13.6328125" bestFit="1" customWidth="1"/>
    <col min="4581" max="4581" width="12.26953125" customWidth="1"/>
    <col min="4582" max="4582" width="6.7265625" customWidth="1"/>
    <col min="4583" max="4584" width="13.6328125" customWidth="1"/>
    <col min="4585" max="4585" width="13.6328125" bestFit="1" customWidth="1"/>
    <col min="4586" max="4586" width="12.26953125" customWidth="1"/>
    <col min="4587" max="4589" width="13.6328125" customWidth="1"/>
    <col min="4590" max="4591" width="12.26953125" customWidth="1"/>
    <col min="4592" max="4594" width="13.6328125" customWidth="1"/>
    <col min="4595" max="4596" width="12.26953125" customWidth="1"/>
    <col min="4597" max="4599" width="13.6328125" customWidth="1"/>
    <col min="4600" max="4601" width="12.26953125" customWidth="1"/>
    <col min="4602" max="4604" width="13.6328125" customWidth="1"/>
    <col min="4605" max="4605" width="12.453125" bestFit="1" customWidth="1"/>
    <col min="4606" max="4606" width="12.26953125" customWidth="1"/>
    <col min="4607" max="4607" width="11.26953125" customWidth="1"/>
    <col min="4608" max="4609" width="13.6328125" customWidth="1"/>
    <col min="4610" max="4610" width="13.6328125" bestFit="1" customWidth="1"/>
    <col min="4611" max="4611" width="12.26953125" customWidth="1"/>
    <col min="4612" max="4612" width="9.08984375" customWidth="1"/>
    <col min="4613" max="4614" width="13.6328125" customWidth="1"/>
    <col min="4615" max="4615" width="14.36328125" bestFit="1" customWidth="1"/>
    <col min="4616" max="4775" width="12.26953125" customWidth="1"/>
    <col min="4776" max="4776" width="12.81640625" customWidth="1"/>
    <col min="4777" max="4777" width="12.26953125" customWidth="1"/>
    <col min="4778" max="4778" width="11.453125" customWidth="1"/>
    <col min="4779" max="4779" width="11.7265625" customWidth="1"/>
    <col min="4780" max="4787" width="12.26953125" customWidth="1"/>
    <col min="4788" max="4790" width="13.6328125" customWidth="1"/>
    <col min="4791" max="4792" width="12.26953125" customWidth="1"/>
    <col min="4793" max="4795" width="13.6328125" customWidth="1"/>
    <col min="4796" max="4797" width="12.26953125" customWidth="1"/>
    <col min="4798" max="4800" width="13.6328125" customWidth="1"/>
    <col min="4801" max="4802" width="12.26953125" customWidth="1"/>
    <col min="4803" max="4805" width="13.6328125" customWidth="1"/>
    <col min="4806" max="4806" width="14.36328125" bestFit="1" customWidth="1"/>
    <col min="4807" max="4807" width="12.26953125" customWidth="1"/>
    <col min="4808" max="4810" width="13.6328125" customWidth="1"/>
    <col min="4811" max="4811" width="14.36328125" bestFit="1" customWidth="1"/>
    <col min="4812" max="4812" width="12.26953125" customWidth="1"/>
    <col min="4813" max="4813" width="10.26953125" customWidth="1"/>
    <col min="4814" max="4815" width="13.6328125" customWidth="1"/>
    <col min="4816" max="4817" width="12.26953125" customWidth="1"/>
    <col min="4818" max="4820" width="13.6328125" customWidth="1"/>
    <col min="4821" max="4821" width="14.36328125" bestFit="1" customWidth="1"/>
    <col min="4822" max="4822" width="12.26953125" customWidth="1"/>
    <col min="4823" max="4825" width="13.6328125" customWidth="1"/>
    <col min="4826" max="4826" width="12.453125" bestFit="1" customWidth="1"/>
    <col min="4827" max="4827" width="12.26953125" customWidth="1"/>
    <col min="4828" max="4828" width="11.26953125" customWidth="1"/>
    <col min="4829" max="4830" width="13.6328125" customWidth="1"/>
    <col min="4831" max="4831" width="13.6328125" bestFit="1" customWidth="1"/>
    <col min="4832" max="4832" width="12.26953125" customWidth="1"/>
    <col min="4833" max="4833" width="9.08984375" customWidth="1"/>
    <col min="4834" max="4835" width="13.6328125" customWidth="1"/>
    <col min="4836" max="4836" width="13.6328125" bestFit="1" customWidth="1"/>
    <col min="4837" max="4837" width="12.26953125" customWidth="1"/>
    <col min="4838" max="4838" width="6.7265625" customWidth="1"/>
    <col min="4839" max="4840" width="13.6328125" customWidth="1"/>
    <col min="4841" max="4841" width="13.6328125" bestFit="1" customWidth="1"/>
    <col min="4842" max="4842" width="12.26953125" customWidth="1"/>
    <col min="4843" max="4845" width="13.6328125" customWidth="1"/>
    <col min="4846" max="4847" width="12.26953125" customWidth="1"/>
    <col min="4848" max="4850" width="13.6328125" customWidth="1"/>
    <col min="4851" max="4852" width="12.26953125" customWidth="1"/>
    <col min="4853" max="4855" width="13.6328125" customWidth="1"/>
    <col min="4856" max="4857" width="12.26953125" customWidth="1"/>
    <col min="4858" max="4860" width="13.6328125" customWidth="1"/>
    <col min="4861" max="4861" width="12.453125" bestFit="1" customWidth="1"/>
    <col min="4862" max="4862" width="12.26953125" customWidth="1"/>
    <col min="4863" max="4863" width="11.26953125" customWidth="1"/>
    <col min="4864" max="4865" width="13.6328125" customWidth="1"/>
    <col min="4866" max="4866" width="13.6328125" bestFit="1" customWidth="1"/>
    <col min="4867" max="4867" width="12.26953125" customWidth="1"/>
    <col min="4868" max="4868" width="9.08984375" customWidth="1"/>
    <col min="4869" max="4870" width="13.6328125" customWidth="1"/>
    <col min="4871" max="4871" width="14.36328125" bestFit="1" customWidth="1"/>
    <col min="4872" max="5031" width="12.26953125" customWidth="1"/>
    <col min="5032" max="5032" width="12.81640625" customWidth="1"/>
    <col min="5033" max="5033" width="12.26953125" customWidth="1"/>
    <col min="5034" max="5034" width="11.453125" customWidth="1"/>
    <col min="5035" max="5035" width="11.7265625" customWidth="1"/>
    <col min="5036" max="5043" width="12.26953125" customWidth="1"/>
    <col min="5044" max="5046" width="13.6328125" customWidth="1"/>
    <col min="5047" max="5048" width="12.26953125" customWidth="1"/>
    <col min="5049" max="5051" width="13.6328125" customWidth="1"/>
    <col min="5052" max="5053" width="12.26953125" customWidth="1"/>
    <col min="5054" max="5056" width="13.6328125" customWidth="1"/>
    <col min="5057" max="5058" width="12.26953125" customWidth="1"/>
    <col min="5059" max="5061" width="13.6328125" customWidth="1"/>
    <col min="5062" max="5062" width="14.36328125" bestFit="1" customWidth="1"/>
    <col min="5063" max="5063" width="12.26953125" customWidth="1"/>
    <col min="5064" max="5066" width="13.6328125" customWidth="1"/>
    <col min="5067" max="5067" width="14.36328125" bestFit="1" customWidth="1"/>
    <col min="5068" max="5068" width="12.26953125" customWidth="1"/>
    <col min="5069" max="5069" width="10.26953125" customWidth="1"/>
    <col min="5070" max="5071" width="13.6328125" customWidth="1"/>
    <col min="5072" max="5073" width="12.26953125" customWidth="1"/>
    <col min="5074" max="5076" width="13.6328125" customWidth="1"/>
    <col min="5077" max="5077" width="14.36328125" bestFit="1" customWidth="1"/>
    <col min="5078" max="5078" width="12.26953125" customWidth="1"/>
    <col min="5079" max="5081" width="13.6328125" customWidth="1"/>
    <col min="5082" max="5082" width="12.453125" bestFit="1" customWidth="1"/>
    <col min="5083" max="5083" width="12.26953125" customWidth="1"/>
    <col min="5084" max="5084" width="11.26953125" customWidth="1"/>
    <col min="5085" max="5086" width="13.6328125" customWidth="1"/>
    <col min="5087" max="5087" width="13.6328125" bestFit="1" customWidth="1"/>
    <col min="5088" max="5088" width="12.26953125" customWidth="1"/>
    <col min="5089" max="5089" width="9.08984375" customWidth="1"/>
    <col min="5090" max="5091" width="13.6328125" customWidth="1"/>
    <col min="5092" max="5092" width="13.6328125" bestFit="1" customWidth="1"/>
    <col min="5093" max="5093" width="12.26953125" customWidth="1"/>
    <col min="5094" max="5094" width="6.7265625" customWidth="1"/>
    <col min="5095" max="5096" width="13.6328125" customWidth="1"/>
    <col min="5097" max="5097" width="13.6328125" bestFit="1" customWidth="1"/>
    <col min="5098" max="5098" width="12.26953125" customWidth="1"/>
    <col min="5099" max="5101" width="13.6328125" customWidth="1"/>
    <col min="5102" max="5103" width="12.26953125" customWidth="1"/>
    <col min="5104" max="5106" width="13.6328125" customWidth="1"/>
    <col min="5107" max="5108" width="12.26953125" customWidth="1"/>
    <col min="5109" max="5111" width="13.6328125" customWidth="1"/>
    <col min="5112" max="5113" width="12.26953125" customWidth="1"/>
    <col min="5114" max="5116" width="13.6328125" customWidth="1"/>
    <col min="5117" max="5117" width="12.453125" bestFit="1" customWidth="1"/>
    <col min="5118" max="5118" width="12.26953125" customWidth="1"/>
    <col min="5119" max="5119" width="11.26953125" customWidth="1"/>
    <col min="5120" max="5121" width="13.6328125" customWidth="1"/>
    <col min="5122" max="5122" width="13.6328125" bestFit="1" customWidth="1"/>
    <col min="5123" max="5123" width="12.26953125" customWidth="1"/>
    <col min="5124" max="5124" width="9.08984375" customWidth="1"/>
    <col min="5125" max="5126" width="13.6328125" customWidth="1"/>
    <col min="5127" max="5127" width="14.36328125" bestFit="1" customWidth="1"/>
    <col min="5128" max="5287" width="12.26953125" customWidth="1"/>
    <col min="5288" max="5288" width="12.81640625" customWidth="1"/>
    <col min="5289" max="5289" width="12.26953125" customWidth="1"/>
    <col min="5290" max="5290" width="11.453125" customWidth="1"/>
    <col min="5291" max="5291" width="11.7265625" customWidth="1"/>
    <col min="5292" max="5299" width="12.26953125" customWidth="1"/>
    <col min="5300" max="5302" width="13.6328125" customWidth="1"/>
    <col min="5303" max="5304" width="12.26953125" customWidth="1"/>
    <col min="5305" max="5307" width="13.6328125" customWidth="1"/>
    <col min="5308" max="5309" width="12.26953125" customWidth="1"/>
    <col min="5310" max="5312" width="13.6328125" customWidth="1"/>
    <col min="5313" max="5314" width="12.26953125" customWidth="1"/>
    <col min="5315" max="5317" width="13.6328125" customWidth="1"/>
    <col min="5318" max="5318" width="14.36328125" bestFit="1" customWidth="1"/>
    <col min="5319" max="5319" width="12.26953125" customWidth="1"/>
    <col min="5320" max="5322" width="13.6328125" customWidth="1"/>
    <col min="5323" max="5323" width="14.36328125" bestFit="1" customWidth="1"/>
    <col min="5324" max="5324" width="12.26953125" customWidth="1"/>
    <col min="5325" max="5325" width="10.26953125" customWidth="1"/>
    <col min="5326" max="5327" width="13.6328125" customWidth="1"/>
    <col min="5328" max="5329" width="12.26953125" customWidth="1"/>
    <col min="5330" max="5332" width="13.6328125" customWidth="1"/>
    <col min="5333" max="5333" width="14.36328125" bestFit="1" customWidth="1"/>
    <col min="5334" max="5334" width="12.26953125" customWidth="1"/>
    <col min="5335" max="5337" width="13.6328125" customWidth="1"/>
    <col min="5338" max="5338" width="12.453125" bestFit="1" customWidth="1"/>
    <col min="5339" max="5339" width="12.26953125" customWidth="1"/>
    <col min="5340" max="5340" width="11.26953125" customWidth="1"/>
    <col min="5341" max="5342" width="13.6328125" customWidth="1"/>
    <col min="5343" max="5343" width="13.6328125" bestFit="1" customWidth="1"/>
    <col min="5344" max="5344" width="12.26953125" customWidth="1"/>
    <col min="5345" max="5345" width="9.08984375" customWidth="1"/>
    <col min="5346" max="5347" width="13.6328125" customWidth="1"/>
    <col min="5348" max="5348" width="13.6328125" bestFit="1" customWidth="1"/>
    <col min="5349" max="5349" width="12.26953125" customWidth="1"/>
    <col min="5350" max="5350" width="6.7265625" customWidth="1"/>
    <col min="5351" max="5352" width="13.6328125" customWidth="1"/>
    <col min="5353" max="5353" width="13.6328125" bestFit="1" customWidth="1"/>
    <col min="5354" max="5354" width="12.26953125" customWidth="1"/>
    <col min="5355" max="5357" width="13.6328125" customWidth="1"/>
    <col min="5358" max="5359" width="12.26953125" customWidth="1"/>
    <col min="5360" max="5362" width="13.6328125" customWidth="1"/>
    <col min="5363" max="5364" width="12.26953125" customWidth="1"/>
    <col min="5365" max="5367" width="13.6328125" customWidth="1"/>
    <col min="5368" max="5369" width="12.26953125" customWidth="1"/>
    <col min="5370" max="5372" width="13.6328125" customWidth="1"/>
    <col min="5373" max="5373" width="12.453125" bestFit="1" customWidth="1"/>
    <col min="5374" max="5374" width="12.26953125" customWidth="1"/>
    <col min="5375" max="5375" width="11.26953125" customWidth="1"/>
    <col min="5376" max="5377" width="13.6328125" customWidth="1"/>
    <col min="5378" max="5378" width="13.6328125" bestFit="1" customWidth="1"/>
    <col min="5379" max="5379" width="12.26953125" customWidth="1"/>
    <col min="5380" max="5380" width="9.08984375" customWidth="1"/>
    <col min="5381" max="5382" width="13.6328125" customWidth="1"/>
    <col min="5383" max="5383" width="14.36328125" bestFit="1" customWidth="1"/>
    <col min="5384" max="5543" width="12.26953125" customWidth="1"/>
    <col min="5544" max="5544" width="12.81640625" customWidth="1"/>
    <col min="5545" max="5545" width="12.26953125" customWidth="1"/>
    <col min="5546" max="5546" width="11.453125" customWidth="1"/>
    <col min="5547" max="5547" width="11.7265625" customWidth="1"/>
    <col min="5548" max="5555" width="12.26953125" customWidth="1"/>
    <col min="5556" max="5558" width="13.6328125" customWidth="1"/>
    <col min="5559" max="5560" width="12.26953125" customWidth="1"/>
    <col min="5561" max="5563" width="13.6328125" customWidth="1"/>
    <col min="5564" max="5565" width="12.26953125" customWidth="1"/>
    <col min="5566" max="5568" width="13.6328125" customWidth="1"/>
    <col min="5569" max="5570" width="12.26953125" customWidth="1"/>
    <col min="5571" max="5573" width="13.6328125" customWidth="1"/>
    <col min="5574" max="5574" width="14.36328125" bestFit="1" customWidth="1"/>
    <col min="5575" max="5575" width="12.26953125" customWidth="1"/>
    <col min="5576" max="5578" width="13.6328125" customWidth="1"/>
    <col min="5579" max="5579" width="14.36328125" bestFit="1" customWidth="1"/>
    <col min="5580" max="5580" width="12.26953125" customWidth="1"/>
    <col min="5581" max="5581" width="10.26953125" customWidth="1"/>
    <col min="5582" max="5583" width="13.6328125" customWidth="1"/>
    <col min="5584" max="5585" width="12.26953125" customWidth="1"/>
    <col min="5586" max="5588" width="13.6328125" customWidth="1"/>
    <col min="5589" max="5589" width="14.36328125" bestFit="1" customWidth="1"/>
    <col min="5590" max="5590" width="12.26953125" customWidth="1"/>
    <col min="5591" max="5593" width="13.6328125" customWidth="1"/>
    <col min="5594" max="5594" width="12.453125" bestFit="1" customWidth="1"/>
    <col min="5595" max="5595" width="12.26953125" customWidth="1"/>
    <col min="5596" max="5596" width="11.26953125" customWidth="1"/>
    <col min="5597" max="5598" width="13.6328125" customWidth="1"/>
    <col min="5599" max="5599" width="13.6328125" bestFit="1" customWidth="1"/>
    <col min="5600" max="5600" width="12.26953125" customWidth="1"/>
    <col min="5601" max="5601" width="9.08984375" customWidth="1"/>
    <col min="5602" max="5603" width="13.6328125" customWidth="1"/>
    <col min="5604" max="5604" width="13.6328125" bestFit="1" customWidth="1"/>
    <col min="5605" max="5605" width="12.26953125" customWidth="1"/>
    <col min="5606" max="5606" width="6.7265625" customWidth="1"/>
    <col min="5607" max="5608" width="13.6328125" customWidth="1"/>
    <col min="5609" max="5609" width="13.6328125" bestFit="1" customWidth="1"/>
    <col min="5610" max="5610" width="12.26953125" customWidth="1"/>
    <col min="5611" max="5613" width="13.6328125" customWidth="1"/>
    <col min="5614" max="5615" width="12.26953125" customWidth="1"/>
    <col min="5616" max="5618" width="13.6328125" customWidth="1"/>
    <col min="5619" max="5620" width="12.26953125" customWidth="1"/>
    <col min="5621" max="5623" width="13.6328125" customWidth="1"/>
    <col min="5624" max="5625" width="12.26953125" customWidth="1"/>
    <col min="5626" max="5628" width="13.6328125" customWidth="1"/>
    <col min="5629" max="5629" width="12.453125" bestFit="1" customWidth="1"/>
    <col min="5630" max="5630" width="12.26953125" customWidth="1"/>
    <col min="5631" max="5631" width="11.26953125" customWidth="1"/>
    <col min="5632" max="5633" width="13.6328125" customWidth="1"/>
    <col min="5634" max="5634" width="13.6328125" bestFit="1" customWidth="1"/>
    <col min="5635" max="5635" width="12.26953125" customWidth="1"/>
    <col min="5636" max="5636" width="9.08984375" customWidth="1"/>
    <col min="5637" max="5638" width="13.6328125" customWidth="1"/>
    <col min="5639" max="5639" width="14.36328125" bestFit="1" customWidth="1"/>
    <col min="5640" max="5799" width="12.26953125" customWidth="1"/>
    <col min="5800" max="5800" width="12.81640625" customWidth="1"/>
    <col min="5801" max="5801" width="12.26953125" customWidth="1"/>
    <col min="5802" max="5802" width="11.453125" customWidth="1"/>
    <col min="5803" max="5803" width="11.7265625" customWidth="1"/>
    <col min="5804" max="5811" width="12.26953125" customWidth="1"/>
    <col min="5812" max="5814" width="13.6328125" customWidth="1"/>
    <col min="5815" max="5816" width="12.26953125" customWidth="1"/>
    <col min="5817" max="5819" width="13.6328125" customWidth="1"/>
    <col min="5820" max="5821" width="12.26953125" customWidth="1"/>
    <col min="5822" max="5824" width="13.6328125" customWidth="1"/>
    <col min="5825" max="5826" width="12.26953125" customWidth="1"/>
    <col min="5827" max="5829" width="13.6328125" customWidth="1"/>
    <col min="5830" max="5830" width="14.36328125" bestFit="1" customWidth="1"/>
    <col min="5831" max="5831" width="12.26953125" customWidth="1"/>
    <col min="5832" max="5834" width="13.6328125" customWidth="1"/>
    <col min="5835" max="5835" width="14.36328125" bestFit="1" customWidth="1"/>
    <col min="5836" max="5836" width="12.26953125" customWidth="1"/>
    <col min="5837" max="5837" width="10.26953125" customWidth="1"/>
    <col min="5838" max="5839" width="13.6328125" customWidth="1"/>
    <col min="5840" max="5841" width="12.26953125" customWidth="1"/>
    <col min="5842" max="5844" width="13.6328125" customWidth="1"/>
    <col min="5845" max="5845" width="14.36328125" bestFit="1" customWidth="1"/>
    <col min="5846" max="5846" width="12.26953125" customWidth="1"/>
    <col min="5847" max="5849" width="13.6328125" customWidth="1"/>
    <col min="5850" max="5850" width="12.453125" bestFit="1" customWidth="1"/>
    <col min="5851" max="5851" width="12.26953125" customWidth="1"/>
    <col min="5852" max="5852" width="11.26953125" customWidth="1"/>
    <col min="5853" max="5854" width="13.6328125" customWidth="1"/>
    <col min="5855" max="5855" width="13.6328125" bestFit="1" customWidth="1"/>
    <col min="5856" max="5856" width="12.26953125" customWidth="1"/>
    <col min="5857" max="5857" width="9.08984375" customWidth="1"/>
    <col min="5858" max="5859" width="13.6328125" customWidth="1"/>
    <col min="5860" max="5860" width="13.6328125" bestFit="1" customWidth="1"/>
    <col min="5861" max="5861" width="12.26953125" customWidth="1"/>
    <col min="5862" max="5862" width="6.7265625" customWidth="1"/>
    <col min="5863" max="5864" width="13.6328125" customWidth="1"/>
    <col min="5865" max="5865" width="13.6328125" bestFit="1" customWidth="1"/>
    <col min="5866" max="5866" width="12.26953125" customWidth="1"/>
    <col min="5867" max="5869" width="13.6328125" customWidth="1"/>
    <col min="5870" max="5871" width="12.26953125" customWidth="1"/>
    <col min="5872" max="5874" width="13.6328125" customWidth="1"/>
    <col min="5875" max="5876" width="12.26953125" customWidth="1"/>
    <col min="5877" max="5879" width="13.6328125" customWidth="1"/>
    <col min="5880" max="5881" width="12.26953125" customWidth="1"/>
    <col min="5882" max="5884" width="13.6328125" customWidth="1"/>
    <col min="5885" max="5885" width="12.453125" bestFit="1" customWidth="1"/>
    <col min="5886" max="5886" width="12.26953125" customWidth="1"/>
    <col min="5887" max="5887" width="11.26953125" customWidth="1"/>
    <col min="5888" max="5889" width="13.6328125" customWidth="1"/>
    <col min="5890" max="5890" width="13.6328125" bestFit="1" customWidth="1"/>
    <col min="5891" max="5891" width="12.26953125" customWidth="1"/>
    <col min="5892" max="5892" width="9.08984375" customWidth="1"/>
    <col min="5893" max="5894" width="13.6328125" customWidth="1"/>
    <col min="5895" max="5895" width="14.36328125" bestFit="1" customWidth="1"/>
    <col min="5896" max="6055" width="12.26953125" customWidth="1"/>
    <col min="6056" max="6056" width="12.81640625" customWidth="1"/>
    <col min="6057" max="6057" width="12.26953125" customWidth="1"/>
    <col min="6058" max="6058" width="11.453125" customWidth="1"/>
    <col min="6059" max="6059" width="11.7265625" customWidth="1"/>
    <col min="6060" max="6067" width="12.26953125" customWidth="1"/>
    <col min="6068" max="6070" width="13.6328125" customWidth="1"/>
    <col min="6071" max="6072" width="12.26953125" customWidth="1"/>
    <col min="6073" max="6075" width="13.6328125" customWidth="1"/>
    <col min="6076" max="6077" width="12.26953125" customWidth="1"/>
    <col min="6078" max="6080" width="13.6328125" customWidth="1"/>
    <col min="6081" max="6082" width="12.26953125" customWidth="1"/>
    <col min="6083" max="6085" width="13.6328125" customWidth="1"/>
    <col min="6086" max="6086" width="14.36328125" bestFit="1" customWidth="1"/>
    <col min="6087" max="6087" width="12.26953125" customWidth="1"/>
    <col min="6088" max="6090" width="13.6328125" customWidth="1"/>
    <col min="6091" max="6091" width="14.36328125" bestFit="1" customWidth="1"/>
    <col min="6092" max="6092" width="12.26953125" customWidth="1"/>
    <col min="6093" max="6093" width="10.26953125" customWidth="1"/>
    <col min="6094" max="6095" width="13.6328125" customWidth="1"/>
    <col min="6096" max="6097" width="12.26953125" customWidth="1"/>
    <col min="6098" max="6100" width="13.6328125" customWidth="1"/>
    <col min="6101" max="6101" width="14.36328125" bestFit="1" customWidth="1"/>
    <col min="6102" max="6102" width="12.26953125" customWidth="1"/>
    <col min="6103" max="6105" width="13.6328125" customWidth="1"/>
    <col min="6106" max="6106" width="12.453125" bestFit="1" customWidth="1"/>
    <col min="6107" max="6107" width="12.26953125" customWidth="1"/>
    <col min="6108" max="6108" width="11.26953125" customWidth="1"/>
    <col min="6109" max="6110" width="13.6328125" customWidth="1"/>
    <col min="6111" max="6111" width="13.6328125" bestFit="1" customWidth="1"/>
    <col min="6112" max="6112" width="12.26953125" customWidth="1"/>
    <col min="6113" max="6113" width="9.08984375" customWidth="1"/>
    <col min="6114" max="6115" width="13.6328125" customWidth="1"/>
    <col min="6116" max="6116" width="13.6328125" bestFit="1" customWidth="1"/>
    <col min="6117" max="6117" width="12.26953125" customWidth="1"/>
    <col min="6118" max="6118" width="6.7265625" customWidth="1"/>
    <col min="6119" max="6120" width="13.6328125" customWidth="1"/>
    <col min="6121" max="6121" width="13.6328125" bestFit="1" customWidth="1"/>
    <col min="6122" max="6122" width="12.26953125" customWidth="1"/>
    <col min="6123" max="6125" width="13.6328125" customWidth="1"/>
    <col min="6126" max="6127" width="12.26953125" customWidth="1"/>
    <col min="6128" max="6130" width="13.6328125" customWidth="1"/>
    <col min="6131" max="6132" width="12.26953125" customWidth="1"/>
    <col min="6133" max="6135" width="13.6328125" customWidth="1"/>
    <col min="6136" max="6137" width="12.26953125" customWidth="1"/>
    <col min="6138" max="6140" width="13.6328125" customWidth="1"/>
    <col min="6141" max="6141" width="12.453125" bestFit="1" customWidth="1"/>
    <col min="6142" max="6142" width="12.26953125" customWidth="1"/>
    <col min="6143" max="6143" width="11.26953125" customWidth="1"/>
    <col min="6144" max="6145" width="13.6328125" customWidth="1"/>
    <col min="6146" max="6146" width="13.6328125" bestFit="1" customWidth="1"/>
    <col min="6147" max="6147" width="12.26953125" customWidth="1"/>
    <col min="6148" max="6148" width="9.08984375" customWidth="1"/>
    <col min="6149" max="6150" width="13.6328125" customWidth="1"/>
    <col min="6151" max="6151" width="14.36328125" bestFit="1" customWidth="1"/>
    <col min="6152" max="6311" width="12.26953125" customWidth="1"/>
    <col min="6312" max="6312" width="12.81640625" customWidth="1"/>
    <col min="6313" max="6313" width="12.26953125" customWidth="1"/>
    <col min="6314" max="6314" width="11.453125" customWidth="1"/>
    <col min="6315" max="6315" width="11.7265625" customWidth="1"/>
    <col min="6316" max="6323" width="12.26953125" customWidth="1"/>
    <col min="6324" max="6326" width="13.6328125" customWidth="1"/>
    <col min="6327" max="6328" width="12.26953125" customWidth="1"/>
    <col min="6329" max="6331" width="13.6328125" customWidth="1"/>
    <col min="6332" max="6333" width="12.26953125" customWidth="1"/>
    <col min="6334" max="6336" width="13.6328125" customWidth="1"/>
    <col min="6337" max="6338" width="12.26953125" customWidth="1"/>
    <col min="6339" max="6341" width="13.6328125" customWidth="1"/>
    <col min="6342" max="6342" width="14.36328125" bestFit="1" customWidth="1"/>
    <col min="6343" max="6343" width="12.26953125" customWidth="1"/>
    <col min="6344" max="6346" width="13.6328125" customWidth="1"/>
    <col min="6347" max="6347" width="14.36328125" bestFit="1" customWidth="1"/>
    <col min="6348" max="6348" width="12.26953125" customWidth="1"/>
    <col min="6349" max="6349" width="10.26953125" customWidth="1"/>
    <col min="6350" max="6351" width="13.6328125" customWidth="1"/>
    <col min="6352" max="6353" width="12.26953125" customWidth="1"/>
    <col min="6354" max="6356" width="13.6328125" customWidth="1"/>
    <col min="6357" max="6357" width="14.36328125" bestFit="1" customWidth="1"/>
    <col min="6358" max="6358" width="12.26953125" customWidth="1"/>
    <col min="6359" max="6361" width="13.6328125" customWidth="1"/>
    <col min="6362" max="6362" width="12.453125" bestFit="1" customWidth="1"/>
    <col min="6363" max="6363" width="12.26953125" customWidth="1"/>
    <col min="6364" max="6364" width="11.26953125" customWidth="1"/>
    <col min="6365" max="6366" width="13.6328125" customWidth="1"/>
    <col min="6367" max="6367" width="13.6328125" bestFit="1" customWidth="1"/>
    <col min="6368" max="6368" width="12.26953125" customWidth="1"/>
    <col min="6369" max="6369" width="9.08984375" customWidth="1"/>
    <col min="6370" max="6371" width="13.6328125" customWidth="1"/>
    <col min="6372" max="6372" width="13.6328125" bestFit="1" customWidth="1"/>
    <col min="6373" max="6373" width="12.26953125" customWidth="1"/>
    <col min="6374" max="6374" width="6.7265625" customWidth="1"/>
    <col min="6375" max="6376" width="13.6328125" customWidth="1"/>
    <col min="6377" max="6377" width="13.6328125" bestFit="1" customWidth="1"/>
    <col min="6378" max="6378" width="12.26953125" customWidth="1"/>
    <col min="6379" max="6381" width="13.6328125" customWidth="1"/>
    <col min="6382" max="6383" width="12.26953125" customWidth="1"/>
    <col min="6384" max="6386" width="13.6328125" customWidth="1"/>
    <col min="6387" max="6388" width="12.26953125" customWidth="1"/>
    <col min="6389" max="6391" width="13.6328125" customWidth="1"/>
    <col min="6392" max="6393" width="12.26953125" customWidth="1"/>
    <col min="6394" max="6396" width="13.6328125" customWidth="1"/>
    <col min="6397" max="6397" width="12.453125" bestFit="1" customWidth="1"/>
    <col min="6398" max="6398" width="12.26953125" customWidth="1"/>
    <col min="6399" max="6399" width="11.26953125" customWidth="1"/>
    <col min="6400" max="6401" width="13.6328125" customWidth="1"/>
    <col min="6402" max="6402" width="13.6328125" bestFit="1" customWidth="1"/>
    <col min="6403" max="6403" width="12.26953125" customWidth="1"/>
    <col min="6404" max="6404" width="9.08984375" customWidth="1"/>
    <col min="6405" max="6406" width="13.6328125" customWidth="1"/>
    <col min="6407" max="6407" width="14.36328125" bestFit="1" customWidth="1"/>
    <col min="6408" max="6567" width="12.26953125" customWidth="1"/>
    <col min="6568" max="6568" width="12.81640625" customWidth="1"/>
    <col min="6569" max="6569" width="12.26953125" customWidth="1"/>
    <col min="6570" max="6570" width="11.453125" customWidth="1"/>
    <col min="6571" max="6571" width="11.7265625" customWidth="1"/>
    <col min="6572" max="6579" width="12.26953125" customWidth="1"/>
    <col min="6580" max="6582" width="13.6328125" customWidth="1"/>
    <col min="6583" max="6584" width="12.26953125" customWidth="1"/>
    <col min="6585" max="6587" width="13.6328125" customWidth="1"/>
    <col min="6588" max="6589" width="12.26953125" customWidth="1"/>
    <col min="6590" max="6592" width="13.6328125" customWidth="1"/>
    <col min="6593" max="6594" width="12.26953125" customWidth="1"/>
    <col min="6595" max="6597" width="13.6328125" customWidth="1"/>
    <col min="6598" max="6598" width="14.36328125" bestFit="1" customWidth="1"/>
    <col min="6599" max="6599" width="12.26953125" customWidth="1"/>
    <col min="6600" max="6602" width="13.6328125" customWidth="1"/>
    <col min="6603" max="6603" width="14.36328125" bestFit="1" customWidth="1"/>
    <col min="6604" max="6604" width="12.26953125" customWidth="1"/>
    <col min="6605" max="6605" width="10.26953125" customWidth="1"/>
    <col min="6606" max="6607" width="13.6328125" customWidth="1"/>
    <col min="6608" max="6609" width="12.26953125" customWidth="1"/>
    <col min="6610" max="6612" width="13.6328125" customWidth="1"/>
    <col min="6613" max="6613" width="14.36328125" bestFit="1" customWidth="1"/>
    <col min="6614" max="6614" width="12.26953125" customWidth="1"/>
    <col min="6615" max="6617" width="13.6328125" customWidth="1"/>
    <col min="6618" max="6618" width="12.453125" bestFit="1" customWidth="1"/>
    <col min="6619" max="6619" width="12.26953125" customWidth="1"/>
    <col min="6620" max="6620" width="11.26953125" customWidth="1"/>
    <col min="6621" max="6622" width="13.6328125" customWidth="1"/>
    <col min="6623" max="6623" width="13.6328125" bestFit="1" customWidth="1"/>
    <col min="6624" max="6624" width="12.26953125" customWidth="1"/>
    <col min="6625" max="6625" width="9.08984375" customWidth="1"/>
    <col min="6626" max="6627" width="13.6328125" customWidth="1"/>
    <col min="6628" max="6628" width="13.6328125" bestFit="1" customWidth="1"/>
    <col min="6629" max="6629" width="12.26953125" customWidth="1"/>
    <col min="6630" max="6630" width="6.7265625" customWidth="1"/>
    <col min="6631" max="6632" width="13.6328125" customWidth="1"/>
    <col min="6633" max="6633" width="13.6328125" bestFit="1" customWidth="1"/>
    <col min="6634" max="6634" width="12.26953125" customWidth="1"/>
    <col min="6635" max="6637" width="13.6328125" customWidth="1"/>
    <col min="6638" max="6639" width="12.26953125" customWidth="1"/>
    <col min="6640" max="6642" width="13.6328125" customWidth="1"/>
    <col min="6643" max="6644" width="12.26953125" customWidth="1"/>
    <col min="6645" max="6647" width="13.6328125" customWidth="1"/>
    <col min="6648" max="6649" width="12.26953125" customWidth="1"/>
    <col min="6650" max="6652" width="13.6328125" customWidth="1"/>
    <col min="6653" max="6653" width="12.453125" bestFit="1" customWidth="1"/>
    <col min="6654" max="6654" width="12.26953125" customWidth="1"/>
    <col min="6655" max="6655" width="11.26953125" customWidth="1"/>
    <col min="6656" max="6657" width="13.6328125" customWidth="1"/>
    <col min="6658" max="6658" width="13.6328125" bestFit="1" customWidth="1"/>
    <col min="6659" max="6659" width="12.26953125" customWidth="1"/>
    <col min="6660" max="6660" width="9.08984375" customWidth="1"/>
    <col min="6661" max="6662" width="13.6328125" customWidth="1"/>
    <col min="6663" max="6663" width="14.36328125" bestFit="1" customWidth="1"/>
    <col min="6664" max="6823" width="12.26953125" customWidth="1"/>
    <col min="6824" max="6824" width="12.81640625" customWidth="1"/>
    <col min="6825" max="6825" width="12.26953125" customWidth="1"/>
    <col min="6826" max="6826" width="11.453125" customWidth="1"/>
    <col min="6827" max="6827" width="11.7265625" customWidth="1"/>
    <col min="6828" max="6835" width="12.26953125" customWidth="1"/>
    <col min="6836" max="6838" width="13.6328125" customWidth="1"/>
    <col min="6839" max="6840" width="12.26953125" customWidth="1"/>
    <col min="6841" max="6843" width="13.6328125" customWidth="1"/>
    <col min="6844" max="6845" width="12.26953125" customWidth="1"/>
    <col min="6846" max="6848" width="13.6328125" customWidth="1"/>
    <col min="6849" max="6850" width="12.26953125" customWidth="1"/>
    <col min="6851" max="6853" width="13.6328125" customWidth="1"/>
    <col min="6854" max="6854" width="14.36328125" bestFit="1" customWidth="1"/>
    <col min="6855" max="6855" width="12.26953125" customWidth="1"/>
    <col min="6856" max="6858" width="13.6328125" customWidth="1"/>
    <col min="6859" max="6859" width="14.36328125" bestFit="1" customWidth="1"/>
    <col min="6860" max="6860" width="12.26953125" customWidth="1"/>
    <col min="6861" max="6861" width="10.26953125" customWidth="1"/>
    <col min="6862" max="6863" width="13.6328125" customWidth="1"/>
    <col min="6864" max="6865" width="12.26953125" customWidth="1"/>
    <col min="6866" max="6868" width="13.6328125" customWidth="1"/>
    <col min="6869" max="6869" width="14.36328125" bestFit="1" customWidth="1"/>
    <col min="6870" max="6870" width="12.26953125" customWidth="1"/>
    <col min="6871" max="6873" width="13.6328125" customWidth="1"/>
    <col min="6874" max="6874" width="12.453125" bestFit="1" customWidth="1"/>
    <col min="6875" max="6875" width="12.26953125" customWidth="1"/>
    <col min="6876" max="6876" width="11.26953125" customWidth="1"/>
    <col min="6877" max="6878" width="13.6328125" customWidth="1"/>
    <col min="6879" max="6879" width="13.6328125" bestFit="1" customWidth="1"/>
    <col min="6880" max="6880" width="12.26953125" customWidth="1"/>
    <col min="6881" max="6881" width="9.08984375" customWidth="1"/>
    <col min="6882" max="6883" width="13.6328125" customWidth="1"/>
    <col min="6884" max="6884" width="13.6328125" bestFit="1" customWidth="1"/>
    <col min="6885" max="6885" width="12.26953125" customWidth="1"/>
    <col min="6886" max="6886" width="6.7265625" customWidth="1"/>
    <col min="6887" max="6888" width="13.6328125" customWidth="1"/>
    <col min="6889" max="6889" width="13.6328125" bestFit="1" customWidth="1"/>
    <col min="6890" max="6890" width="12.26953125" customWidth="1"/>
    <col min="6891" max="6893" width="13.6328125" customWidth="1"/>
    <col min="6894" max="6895" width="12.26953125" customWidth="1"/>
    <col min="6896" max="6898" width="13.6328125" customWidth="1"/>
    <col min="6899" max="6900" width="12.26953125" customWidth="1"/>
    <col min="6901" max="6903" width="13.6328125" customWidth="1"/>
    <col min="6904" max="6905" width="12.26953125" customWidth="1"/>
    <col min="6906" max="6908" width="13.6328125" customWidth="1"/>
    <col min="6909" max="6909" width="12.453125" bestFit="1" customWidth="1"/>
    <col min="6910" max="6910" width="12.26953125" customWidth="1"/>
    <col min="6911" max="6911" width="11.26953125" customWidth="1"/>
    <col min="6912" max="6913" width="13.6328125" customWidth="1"/>
    <col min="6914" max="6914" width="13.6328125" bestFit="1" customWidth="1"/>
    <col min="6915" max="6915" width="12.26953125" customWidth="1"/>
    <col min="6916" max="6916" width="9.08984375" customWidth="1"/>
    <col min="6917" max="6918" width="13.6328125" customWidth="1"/>
    <col min="6919" max="6919" width="14.36328125" bestFit="1" customWidth="1"/>
    <col min="6920" max="7079" width="12.26953125" customWidth="1"/>
    <col min="7080" max="7080" width="12.81640625" customWidth="1"/>
    <col min="7081" max="7081" width="12.26953125" customWidth="1"/>
    <col min="7082" max="7082" width="11.453125" customWidth="1"/>
    <col min="7083" max="7083" width="11.7265625" customWidth="1"/>
    <col min="7084" max="7091" width="12.26953125" customWidth="1"/>
    <col min="7092" max="7094" width="13.6328125" customWidth="1"/>
    <col min="7095" max="7096" width="12.26953125" customWidth="1"/>
    <col min="7097" max="7099" width="13.6328125" customWidth="1"/>
    <col min="7100" max="7101" width="12.26953125" customWidth="1"/>
    <col min="7102" max="7104" width="13.6328125" customWidth="1"/>
    <col min="7105" max="7106" width="12.26953125" customWidth="1"/>
    <col min="7107" max="7109" width="13.6328125" customWidth="1"/>
    <col min="7110" max="7110" width="14.36328125" bestFit="1" customWidth="1"/>
    <col min="7111" max="7111" width="12.26953125" customWidth="1"/>
    <col min="7112" max="7114" width="13.6328125" customWidth="1"/>
    <col min="7115" max="7115" width="14.36328125" bestFit="1" customWidth="1"/>
    <col min="7116" max="7116" width="12.26953125" customWidth="1"/>
    <col min="7117" max="7117" width="10.26953125" customWidth="1"/>
    <col min="7118" max="7119" width="13.6328125" customWidth="1"/>
    <col min="7120" max="7121" width="12.26953125" customWidth="1"/>
    <col min="7122" max="7124" width="13.6328125" customWidth="1"/>
    <col min="7125" max="7125" width="14.36328125" bestFit="1" customWidth="1"/>
    <col min="7126" max="7126" width="12.26953125" customWidth="1"/>
    <col min="7127" max="7129" width="13.6328125" customWidth="1"/>
    <col min="7130" max="7130" width="12.453125" bestFit="1" customWidth="1"/>
    <col min="7131" max="7131" width="12.26953125" customWidth="1"/>
    <col min="7132" max="7132" width="11.26953125" customWidth="1"/>
    <col min="7133" max="7134" width="13.6328125" customWidth="1"/>
    <col min="7135" max="7135" width="13.6328125" bestFit="1" customWidth="1"/>
    <col min="7136" max="7136" width="12.26953125" customWidth="1"/>
    <col min="7137" max="7137" width="9.08984375" customWidth="1"/>
    <col min="7138" max="7139" width="13.6328125" customWidth="1"/>
    <col min="7140" max="7140" width="13.6328125" bestFit="1" customWidth="1"/>
    <col min="7141" max="7141" width="12.26953125" customWidth="1"/>
    <col min="7142" max="7142" width="6.7265625" customWidth="1"/>
    <col min="7143" max="7144" width="13.6328125" customWidth="1"/>
    <col min="7145" max="7145" width="13.6328125" bestFit="1" customWidth="1"/>
    <col min="7146" max="7146" width="12.26953125" customWidth="1"/>
    <col min="7147" max="7149" width="13.6328125" customWidth="1"/>
    <col min="7150" max="7151" width="12.26953125" customWidth="1"/>
    <col min="7152" max="7154" width="13.6328125" customWidth="1"/>
    <col min="7155" max="7156" width="12.26953125" customWidth="1"/>
    <col min="7157" max="7159" width="13.6328125" customWidth="1"/>
    <col min="7160" max="7161" width="12.26953125" customWidth="1"/>
    <col min="7162" max="7164" width="13.6328125" customWidth="1"/>
    <col min="7165" max="7165" width="12.453125" bestFit="1" customWidth="1"/>
    <col min="7166" max="7166" width="12.26953125" customWidth="1"/>
    <col min="7167" max="7167" width="11.26953125" customWidth="1"/>
    <col min="7168" max="7169" width="13.6328125" customWidth="1"/>
    <col min="7170" max="7170" width="13.6328125" bestFit="1" customWidth="1"/>
    <col min="7171" max="7171" width="12.26953125" customWidth="1"/>
    <col min="7172" max="7172" width="9.08984375" customWidth="1"/>
    <col min="7173" max="7174" width="13.6328125" customWidth="1"/>
    <col min="7175" max="7175" width="14.36328125" bestFit="1" customWidth="1"/>
    <col min="7176" max="7335" width="12.26953125" customWidth="1"/>
    <col min="7336" max="7336" width="12.81640625" customWidth="1"/>
    <col min="7337" max="7337" width="12.26953125" customWidth="1"/>
    <col min="7338" max="7338" width="11.453125" customWidth="1"/>
    <col min="7339" max="7339" width="11.7265625" customWidth="1"/>
    <col min="7340" max="7347" width="12.26953125" customWidth="1"/>
    <col min="7348" max="7350" width="13.6328125" customWidth="1"/>
    <col min="7351" max="7352" width="12.26953125" customWidth="1"/>
    <col min="7353" max="7355" width="13.6328125" customWidth="1"/>
    <col min="7356" max="7357" width="12.26953125" customWidth="1"/>
    <col min="7358" max="7360" width="13.6328125" customWidth="1"/>
    <col min="7361" max="7362" width="12.26953125" customWidth="1"/>
    <col min="7363" max="7365" width="13.6328125" customWidth="1"/>
    <col min="7366" max="7366" width="14.36328125" bestFit="1" customWidth="1"/>
    <col min="7367" max="7367" width="12.26953125" customWidth="1"/>
    <col min="7368" max="7370" width="13.6328125" customWidth="1"/>
    <col min="7371" max="7371" width="14.36328125" bestFit="1" customWidth="1"/>
    <col min="7372" max="7372" width="12.26953125" customWidth="1"/>
    <col min="7373" max="7373" width="10.26953125" customWidth="1"/>
    <col min="7374" max="7375" width="13.6328125" customWidth="1"/>
    <col min="7376" max="7377" width="12.26953125" customWidth="1"/>
    <col min="7378" max="7380" width="13.6328125" customWidth="1"/>
    <col min="7381" max="7381" width="14.36328125" bestFit="1" customWidth="1"/>
    <col min="7382" max="7382" width="12.26953125" customWidth="1"/>
    <col min="7383" max="7385" width="13.6328125" customWidth="1"/>
    <col min="7386" max="7386" width="12.453125" bestFit="1" customWidth="1"/>
    <col min="7387" max="7387" width="12.26953125" customWidth="1"/>
    <col min="7388" max="7388" width="11.26953125" customWidth="1"/>
    <col min="7389" max="7390" width="13.6328125" customWidth="1"/>
    <col min="7391" max="7391" width="13.6328125" bestFit="1" customWidth="1"/>
    <col min="7392" max="7392" width="12.26953125" customWidth="1"/>
    <col min="7393" max="7393" width="9.08984375" customWidth="1"/>
    <col min="7394" max="7395" width="13.6328125" customWidth="1"/>
    <col min="7396" max="7396" width="13.6328125" bestFit="1" customWidth="1"/>
    <col min="7397" max="7397" width="12.26953125" customWidth="1"/>
    <col min="7398" max="7398" width="6.7265625" customWidth="1"/>
    <col min="7399" max="7400" width="13.6328125" customWidth="1"/>
    <col min="7401" max="7401" width="13.6328125" bestFit="1" customWidth="1"/>
    <col min="7402" max="7402" width="12.26953125" customWidth="1"/>
    <col min="7403" max="7405" width="13.6328125" customWidth="1"/>
    <col min="7406" max="7407" width="12.26953125" customWidth="1"/>
    <col min="7408" max="7410" width="13.6328125" customWidth="1"/>
    <col min="7411" max="7412" width="12.26953125" customWidth="1"/>
    <col min="7413" max="7415" width="13.6328125" customWidth="1"/>
    <col min="7416" max="7417" width="12.26953125" customWidth="1"/>
    <col min="7418" max="7420" width="13.6328125" customWidth="1"/>
    <col min="7421" max="7421" width="12.453125" bestFit="1" customWidth="1"/>
    <col min="7422" max="7422" width="12.26953125" customWidth="1"/>
    <col min="7423" max="7423" width="11.26953125" customWidth="1"/>
    <col min="7424" max="7425" width="13.6328125" customWidth="1"/>
    <col min="7426" max="7426" width="13.6328125" bestFit="1" customWidth="1"/>
    <col min="7427" max="7427" width="12.26953125" customWidth="1"/>
    <col min="7428" max="7428" width="9.08984375" customWidth="1"/>
    <col min="7429" max="7430" width="13.6328125" customWidth="1"/>
    <col min="7431" max="7431" width="14.36328125" bestFit="1" customWidth="1"/>
    <col min="7432" max="7591" width="12.26953125" customWidth="1"/>
    <col min="7592" max="7592" width="12.81640625" customWidth="1"/>
    <col min="7593" max="7593" width="12.26953125" customWidth="1"/>
    <col min="7594" max="7594" width="11.453125" customWidth="1"/>
    <col min="7595" max="7595" width="11.7265625" customWidth="1"/>
    <col min="7596" max="7603" width="12.26953125" customWidth="1"/>
    <col min="7604" max="7606" width="13.6328125" customWidth="1"/>
    <col min="7607" max="7608" width="12.26953125" customWidth="1"/>
    <col min="7609" max="7611" width="13.6328125" customWidth="1"/>
    <col min="7612" max="7613" width="12.26953125" customWidth="1"/>
    <col min="7614" max="7616" width="13.6328125" customWidth="1"/>
    <col min="7617" max="7618" width="12.26953125" customWidth="1"/>
    <col min="7619" max="7621" width="13.6328125" customWidth="1"/>
    <col min="7622" max="7622" width="14.36328125" bestFit="1" customWidth="1"/>
    <col min="7623" max="7623" width="12.26953125" customWidth="1"/>
    <col min="7624" max="7626" width="13.6328125" customWidth="1"/>
    <col min="7627" max="7627" width="14.36328125" bestFit="1" customWidth="1"/>
    <col min="7628" max="7628" width="12.26953125" customWidth="1"/>
    <col min="7629" max="7629" width="10.26953125" customWidth="1"/>
    <col min="7630" max="7631" width="13.6328125" customWidth="1"/>
    <col min="7632" max="7633" width="12.26953125" customWidth="1"/>
    <col min="7634" max="7636" width="13.6328125" customWidth="1"/>
    <col min="7637" max="7637" width="14.36328125" bestFit="1" customWidth="1"/>
    <col min="7638" max="7638" width="12.26953125" customWidth="1"/>
    <col min="7639" max="7641" width="13.6328125" customWidth="1"/>
    <col min="7642" max="7642" width="12.453125" bestFit="1" customWidth="1"/>
    <col min="7643" max="7643" width="12.26953125" customWidth="1"/>
    <col min="7644" max="7644" width="11.26953125" customWidth="1"/>
    <col min="7645" max="7646" width="13.6328125" customWidth="1"/>
    <col min="7647" max="7647" width="13.6328125" bestFit="1" customWidth="1"/>
    <col min="7648" max="7648" width="12.26953125" customWidth="1"/>
    <col min="7649" max="7649" width="9.08984375" customWidth="1"/>
    <col min="7650" max="7651" width="13.6328125" customWidth="1"/>
    <col min="7652" max="7652" width="13.6328125" bestFit="1" customWidth="1"/>
    <col min="7653" max="7653" width="12.26953125" customWidth="1"/>
    <col min="7654" max="7654" width="6.7265625" customWidth="1"/>
    <col min="7655" max="7656" width="13.6328125" customWidth="1"/>
    <col min="7657" max="7657" width="13.6328125" bestFit="1" customWidth="1"/>
    <col min="7658" max="7658" width="12.26953125" customWidth="1"/>
    <col min="7659" max="7661" width="13.6328125" customWidth="1"/>
    <col min="7662" max="7663" width="12.26953125" customWidth="1"/>
    <col min="7664" max="7666" width="13.6328125" customWidth="1"/>
    <col min="7667" max="7668" width="12.26953125" customWidth="1"/>
    <col min="7669" max="7671" width="13.6328125" customWidth="1"/>
    <col min="7672" max="7673" width="12.26953125" customWidth="1"/>
    <col min="7674" max="7676" width="13.6328125" customWidth="1"/>
    <col min="7677" max="7677" width="12.453125" bestFit="1" customWidth="1"/>
    <col min="7678" max="7678" width="12.26953125" customWidth="1"/>
    <col min="7679" max="7679" width="11.26953125" customWidth="1"/>
    <col min="7680" max="7681" width="13.6328125" customWidth="1"/>
    <col min="7682" max="7682" width="13.6328125" bestFit="1" customWidth="1"/>
    <col min="7683" max="7683" width="12.26953125" customWidth="1"/>
    <col min="7684" max="7684" width="9.08984375" customWidth="1"/>
    <col min="7685" max="7686" width="13.6328125" customWidth="1"/>
    <col min="7687" max="7687" width="14.36328125" bestFit="1" customWidth="1"/>
    <col min="7688" max="7847" width="12.26953125" customWidth="1"/>
    <col min="7848" max="7848" width="12.81640625" customWidth="1"/>
    <col min="7849" max="7849" width="12.26953125" customWidth="1"/>
    <col min="7850" max="7850" width="11.453125" customWidth="1"/>
    <col min="7851" max="7851" width="11.7265625" customWidth="1"/>
    <col min="7852" max="7859" width="12.26953125" customWidth="1"/>
    <col min="7860" max="7862" width="13.6328125" customWidth="1"/>
    <col min="7863" max="7864" width="12.26953125" customWidth="1"/>
    <col min="7865" max="7867" width="13.6328125" customWidth="1"/>
    <col min="7868" max="7869" width="12.26953125" customWidth="1"/>
    <col min="7870" max="7872" width="13.6328125" customWidth="1"/>
    <col min="7873" max="7874" width="12.26953125" customWidth="1"/>
    <col min="7875" max="7877" width="13.6328125" customWidth="1"/>
    <col min="7878" max="7878" width="14.36328125" bestFit="1" customWidth="1"/>
    <col min="7879" max="7879" width="12.26953125" customWidth="1"/>
    <col min="7880" max="7882" width="13.6328125" customWidth="1"/>
    <col min="7883" max="7883" width="14.36328125" bestFit="1" customWidth="1"/>
    <col min="7884" max="7884" width="12.26953125" customWidth="1"/>
    <col min="7885" max="7885" width="10.26953125" customWidth="1"/>
    <col min="7886" max="7887" width="13.6328125" customWidth="1"/>
    <col min="7888" max="7889" width="12.26953125" customWidth="1"/>
    <col min="7890" max="7892" width="13.6328125" customWidth="1"/>
    <col min="7893" max="7893" width="14.36328125" bestFit="1" customWidth="1"/>
    <col min="7894" max="7894" width="12.26953125" customWidth="1"/>
    <col min="7895" max="7897" width="13.6328125" customWidth="1"/>
    <col min="7898" max="7898" width="12.453125" bestFit="1" customWidth="1"/>
    <col min="7899" max="7899" width="12.26953125" customWidth="1"/>
    <col min="7900" max="7900" width="11.26953125" customWidth="1"/>
    <col min="7901" max="7902" width="13.6328125" customWidth="1"/>
    <col min="7903" max="7903" width="13.6328125" bestFit="1" customWidth="1"/>
    <col min="7904" max="7904" width="12.26953125" customWidth="1"/>
    <col min="7905" max="7905" width="9.08984375" customWidth="1"/>
    <col min="7906" max="7907" width="13.6328125" customWidth="1"/>
    <col min="7908" max="7908" width="13.6328125" bestFit="1" customWidth="1"/>
    <col min="7909" max="7909" width="12.26953125" customWidth="1"/>
    <col min="7910" max="7910" width="6.7265625" customWidth="1"/>
    <col min="7911" max="7912" width="13.6328125" customWidth="1"/>
    <col min="7913" max="7913" width="13.6328125" bestFit="1" customWidth="1"/>
    <col min="7914" max="7914" width="12.26953125" customWidth="1"/>
    <col min="7915" max="7917" width="13.6328125" customWidth="1"/>
    <col min="7918" max="7919" width="12.26953125" customWidth="1"/>
    <col min="7920" max="7922" width="13.6328125" customWidth="1"/>
    <col min="7923" max="7924" width="12.26953125" customWidth="1"/>
    <col min="7925" max="7927" width="13.6328125" customWidth="1"/>
    <col min="7928" max="7929" width="12.26953125" customWidth="1"/>
    <col min="7930" max="7932" width="13.6328125" customWidth="1"/>
    <col min="7933" max="7933" width="12.453125" bestFit="1" customWidth="1"/>
    <col min="7934" max="7934" width="12.26953125" customWidth="1"/>
    <col min="7935" max="7935" width="11.26953125" customWidth="1"/>
    <col min="7936" max="7937" width="13.6328125" customWidth="1"/>
    <col min="7938" max="7938" width="13.6328125" bestFit="1" customWidth="1"/>
    <col min="7939" max="7939" width="12.26953125" customWidth="1"/>
    <col min="7940" max="7940" width="9.08984375" customWidth="1"/>
    <col min="7941" max="7942" width="13.6328125" customWidth="1"/>
    <col min="7943" max="7943" width="14.36328125" bestFit="1" customWidth="1"/>
    <col min="7944" max="8103" width="12.26953125" customWidth="1"/>
    <col min="8104" max="8104" width="12.81640625" customWidth="1"/>
    <col min="8105" max="8105" width="12.26953125" customWidth="1"/>
    <col min="8106" max="8106" width="11.453125" customWidth="1"/>
    <col min="8107" max="8107" width="11.7265625" customWidth="1"/>
    <col min="8108" max="8115" width="12.26953125" customWidth="1"/>
    <col min="8116" max="8118" width="13.6328125" customWidth="1"/>
    <col min="8119" max="8120" width="12.26953125" customWidth="1"/>
    <col min="8121" max="8123" width="13.6328125" customWidth="1"/>
    <col min="8124" max="8125" width="12.26953125" customWidth="1"/>
    <col min="8126" max="8128" width="13.6328125" customWidth="1"/>
    <col min="8129" max="8130" width="12.26953125" customWidth="1"/>
    <col min="8131" max="8133" width="13.6328125" customWidth="1"/>
    <col min="8134" max="8134" width="14.36328125" bestFit="1" customWidth="1"/>
    <col min="8135" max="8135" width="12.26953125" customWidth="1"/>
    <col min="8136" max="8138" width="13.6328125" customWidth="1"/>
    <col min="8139" max="8139" width="14.36328125" bestFit="1" customWidth="1"/>
    <col min="8140" max="8140" width="12.26953125" customWidth="1"/>
    <col min="8141" max="8141" width="10.26953125" customWidth="1"/>
    <col min="8142" max="8143" width="13.6328125" customWidth="1"/>
    <col min="8144" max="8145" width="12.26953125" customWidth="1"/>
    <col min="8146" max="8148" width="13.6328125" customWidth="1"/>
    <col min="8149" max="8149" width="14.36328125" bestFit="1" customWidth="1"/>
    <col min="8150" max="8150" width="12.26953125" customWidth="1"/>
    <col min="8151" max="8153" width="13.6328125" customWidth="1"/>
    <col min="8154" max="8154" width="12.453125" bestFit="1" customWidth="1"/>
    <col min="8155" max="8155" width="12.26953125" customWidth="1"/>
    <col min="8156" max="8156" width="11.26953125" customWidth="1"/>
    <col min="8157" max="8158" width="13.6328125" customWidth="1"/>
    <col min="8159" max="8159" width="13.6328125" bestFit="1" customWidth="1"/>
    <col min="8160" max="8160" width="12.26953125" customWidth="1"/>
    <col min="8161" max="8161" width="9.08984375" customWidth="1"/>
    <col min="8162" max="8163" width="13.6328125" customWidth="1"/>
    <col min="8164" max="8164" width="13.6328125" bestFit="1" customWidth="1"/>
    <col min="8165" max="8165" width="12.26953125" customWidth="1"/>
    <col min="8166" max="8166" width="6.7265625" customWidth="1"/>
    <col min="8167" max="8168" width="13.6328125" customWidth="1"/>
    <col min="8169" max="8169" width="13.6328125" bestFit="1" customWidth="1"/>
    <col min="8170" max="8170" width="12.26953125" customWidth="1"/>
    <col min="8171" max="8173" width="13.6328125" customWidth="1"/>
    <col min="8174" max="8175" width="12.26953125" customWidth="1"/>
    <col min="8176" max="8178" width="13.6328125" customWidth="1"/>
    <col min="8179" max="8180" width="12.26953125" customWidth="1"/>
    <col min="8181" max="8183" width="13.6328125" customWidth="1"/>
    <col min="8184" max="8185" width="12.26953125" customWidth="1"/>
    <col min="8186" max="8188" width="13.6328125" customWidth="1"/>
    <col min="8189" max="8189" width="12.453125" bestFit="1" customWidth="1"/>
    <col min="8190" max="8190" width="12.26953125" customWidth="1"/>
    <col min="8191" max="8191" width="11.26953125" customWidth="1"/>
    <col min="8192" max="8193" width="13.6328125" customWidth="1"/>
    <col min="8194" max="8194" width="13.6328125" bestFit="1" customWidth="1"/>
    <col min="8195" max="8195" width="12.26953125" customWidth="1"/>
    <col min="8196" max="8196" width="9.08984375" customWidth="1"/>
    <col min="8197" max="8198" width="13.6328125" customWidth="1"/>
    <col min="8199" max="8199" width="14.36328125" bestFit="1" customWidth="1"/>
    <col min="8200" max="8359" width="12.26953125" customWidth="1"/>
    <col min="8360" max="8360" width="12.81640625" customWidth="1"/>
    <col min="8361" max="8361" width="12.26953125" customWidth="1"/>
    <col min="8362" max="8362" width="11.453125" customWidth="1"/>
    <col min="8363" max="8363" width="11.7265625" customWidth="1"/>
    <col min="8364" max="8371" width="12.26953125" customWidth="1"/>
    <col min="8372" max="8374" width="13.6328125" customWidth="1"/>
    <col min="8375" max="8376" width="12.26953125" customWidth="1"/>
    <col min="8377" max="8379" width="13.6328125" customWidth="1"/>
    <col min="8380" max="8381" width="12.26953125" customWidth="1"/>
    <col min="8382" max="8384" width="13.6328125" customWidth="1"/>
    <col min="8385" max="8386" width="12.26953125" customWidth="1"/>
    <col min="8387" max="8389" width="13.6328125" customWidth="1"/>
    <col min="8390" max="8390" width="14.36328125" bestFit="1" customWidth="1"/>
    <col min="8391" max="8391" width="12.26953125" customWidth="1"/>
    <col min="8392" max="8394" width="13.6328125" customWidth="1"/>
    <col min="8395" max="8395" width="14.36328125" bestFit="1" customWidth="1"/>
    <col min="8396" max="8396" width="12.26953125" customWidth="1"/>
    <col min="8397" max="8397" width="10.26953125" customWidth="1"/>
    <col min="8398" max="8399" width="13.6328125" customWidth="1"/>
    <col min="8400" max="8401" width="12.26953125" customWidth="1"/>
    <col min="8402" max="8404" width="13.6328125" customWidth="1"/>
    <col min="8405" max="8405" width="14.36328125" bestFit="1" customWidth="1"/>
    <col min="8406" max="8406" width="12.26953125" customWidth="1"/>
    <col min="8407" max="8409" width="13.6328125" customWidth="1"/>
    <col min="8410" max="8410" width="12.453125" bestFit="1" customWidth="1"/>
    <col min="8411" max="8411" width="12.26953125" customWidth="1"/>
    <col min="8412" max="8412" width="11.26953125" customWidth="1"/>
    <col min="8413" max="8414" width="13.6328125" customWidth="1"/>
    <col min="8415" max="8415" width="13.6328125" bestFit="1" customWidth="1"/>
    <col min="8416" max="8416" width="12.26953125" customWidth="1"/>
    <col min="8417" max="8417" width="9.08984375" customWidth="1"/>
    <col min="8418" max="8419" width="13.6328125" customWidth="1"/>
    <col min="8420" max="8420" width="13.6328125" bestFit="1" customWidth="1"/>
    <col min="8421" max="8421" width="12.26953125" customWidth="1"/>
    <col min="8422" max="8422" width="6.7265625" customWidth="1"/>
    <col min="8423" max="8424" width="13.6328125" customWidth="1"/>
    <col min="8425" max="8425" width="13.6328125" bestFit="1" customWidth="1"/>
    <col min="8426" max="8426" width="12.26953125" customWidth="1"/>
    <col min="8427" max="8429" width="13.6328125" customWidth="1"/>
    <col min="8430" max="8431" width="12.26953125" customWidth="1"/>
    <col min="8432" max="8434" width="13.6328125" customWidth="1"/>
    <col min="8435" max="8436" width="12.26953125" customWidth="1"/>
    <col min="8437" max="8439" width="13.6328125" customWidth="1"/>
    <col min="8440" max="8441" width="12.26953125" customWidth="1"/>
    <col min="8442" max="8444" width="13.6328125" customWidth="1"/>
    <col min="8445" max="8445" width="12.453125" bestFit="1" customWidth="1"/>
    <col min="8446" max="8446" width="12.26953125" customWidth="1"/>
    <col min="8447" max="8447" width="11.26953125" customWidth="1"/>
    <col min="8448" max="8449" width="13.6328125" customWidth="1"/>
    <col min="8450" max="8450" width="13.6328125" bestFit="1" customWidth="1"/>
    <col min="8451" max="8451" width="12.26953125" customWidth="1"/>
    <col min="8452" max="8452" width="9.08984375" customWidth="1"/>
    <col min="8453" max="8454" width="13.6328125" customWidth="1"/>
    <col min="8455" max="8455" width="14.36328125" bestFit="1" customWidth="1"/>
    <col min="8456" max="8615" width="12.26953125" customWidth="1"/>
    <col min="8616" max="8616" width="12.81640625" customWidth="1"/>
    <col min="8617" max="8617" width="12.26953125" customWidth="1"/>
    <col min="8618" max="8618" width="11.453125" customWidth="1"/>
    <col min="8619" max="8619" width="11.7265625" customWidth="1"/>
    <col min="8620" max="8627" width="12.26953125" customWidth="1"/>
    <col min="8628" max="8630" width="13.6328125" customWidth="1"/>
    <col min="8631" max="8632" width="12.26953125" customWidth="1"/>
    <col min="8633" max="8635" width="13.6328125" customWidth="1"/>
    <col min="8636" max="8637" width="12.26953125" customWidth="1"/>
    <col min="8638" max="8640" width="13.6328125" customWidth="1"/>
    <col min="8641" max="8642" width="12.26953125" customWidth="1"/>
    <col min="8643" max="8645" width="13.6328125" customWidth="1"/>
    <col min="8646" max="8646" width="14.36328125" bestFit="1" customWidth="1"/>
    <col min="8647" max="8647" width="12.26953125" customWidth="1"/>
    <col min="8648" max="8650" width="13.6328125" customWidth="1"/>
    <col min="8651" max="8651" width="14.36328125" bestFit="1" customWidth="1"/>
    <col min="8652" max="8652" width="12.26953125" customWidth="1"/>
    <col min="8653" max="8653" width="10.26953125" customWidth="1"/>
    <col min="8654" max="8655" width="13.6328125" customWidth="1"/>
    <col min="8656" max="8657" width="12.26953125" customWidth="1"/>
    <col min="8658" max="8660" width="13.6328125" customWidth="1"/>
    <col min="8661" max="8661" width="14.36328125" bestFit="1" customWidth="1"/>
    <col min="8662" max="8662" width="12.26953125" customWidth="1"/>
    <col min="8663" max="8665" width="13.6328125" customWidth="1"/>
    <col min="8666" max="8666" width="12.453125" bestFit="1" customWidth="1"/>
    <col min="8667" max="8667" width="12.26953125" customWidth="1"/>
    <col min="8668" max="8668" width="11.26953125" customWidth="1"/>
    <col min="8669" max="8670" width="13.6328125" customWidth="1"/>
    <col min="8671" max="8671" width="13.6328125" bestFit="1" customWidth="1"/>
    <col min="8672" max="8672" width="12.26953125" customWidth="1"/>
    <col min="8673" max="8673" width="9.08984375" customWidth="1"/>
    <col min="8674" max="8675" width="13.6328125" customWidth="1"/>
    <col min="8676" max="8676" width="13.6328125" bestFit="1" customWidth="1"/>
    <col min="8677" max="8677" width="12.26953125" customWidth="1"/>
    <col min="8678" max="8678" width="6.7265625" customWidth="1"/>
    <col min="8679" max="8680" width="13.6328125" customWidth="1"/>
    <col min="8681" max="8681" width="13.6328125" bestFit="1" customWidth="1"/>
    <col min="8682" max="8682" width="12.26953125" customWidth="1"/>
    <col min="8683" max="8685" width="13.6328125" customWidth="1"/>
    <col min="8686" max="8687" width="12.26953125" customWidth="1"/>
    <col min="8688" max="8690" width="13.6328125" customWidth="1"/>
    <col min="8691" max="8692" width="12.26953125" customWidth="1"/>
    <col min="8693" max="8695" width="13.6328125" customWidth="1"/>
    <col min="8696" max="8697" width="12.26953125" customWidth="1"/>
    <col min="8698" max="8700" width="13.6328125" customWidth="1"/>
    <col min="8701" max="8701" width="12.453125" bestFit="1" customWidth="1"/>
    <col min="8702" max="8702" width="12.26953125" customWidth="1"/>
    <col min="8703" max="8703" width="11.26953125" customWidth="1"/>
    <col min="8704" max="8705" width="13.6328125" customWidth="1"/>
    <col min="8706" max="8706" width="13.6328125" bestFit="1" customWidth="1"/>
    <col min="8707" max="8707" width="12.26953125" customWidth="1"/>
    <col min="8708" max="8708" width="9.08984375" customWidth="1"/>
    <col min="8709" max="8710" width="13.6328125" customWidth="1"/>
    <col min="8711" max="8711" width="14.36328125" bestFit="1" customWidth="1"/>
    <col min="8712" max="8871" width="12.26953125" customWidth="1"/>
    <col min="8872" max="8872" width="12.81640625" customWidth="1"/>
    <col min="8873" max="8873" width="12.26953125" customWidth="1"/>
    <col min="8874" max="8874" width="11.453125" customWidth="1"/>
    <col min="8875" max="8875" width="11.7265625" customWidth="1"/>
    <col min="8876" max="8883" width="12.26953125" customWidth="1"/>
    <col min="8884" max="8886" width="13.6328125" customWidth="1"/>
    <col min="8887" max="8888" width="12.26953125" customWidth="1"/>
    <col min="8889" max="8891" width="13.6328125" customWidth="1"/>
    <col min="8892" max="8893" width="12.26953125" customWidth="1"/>
    <col min="8894" max="8896" width="13.6328125" customWidth="1"/>
    <col min="8897" max="8898" width="12.26953125" customWidth="1"/>
    <col min="8899" max="8901" width="13.6328125" customWidth="1"/>
    <col min="8902" max="8902" width="14.36328125" bestFit="1" customWidth="1"/>
    <col min="8903" max="8903" width="12.26953125" customWidth="1"/>
    <col min="8904" max="8906" width="13.6328125" customWidth="1"/>
    <col min="8907" max="8907" width="14.36328125" bestFit="1" customWidth="1"/>
    <col min="8908" max="8908" width="12.26953125" customWidth="1"/>
    <col min="8909" max="8909" width="10.26953125" customWidth="1"/>
    <col min="8910" max="8911" width="13.6328125" customWidth="1"/>
    <col min="8912" max="8913" width="12.26953125" customWidth="1"/>
    <col min="8914" max="8916" width="13.6328125" customWidth="1"/>
    <col min="8917" max="8917" width="14.36328125" bestFit="1" customWidth="1"/>
    <col min="8918" max="8918" width="12.26953125" customWidth="1"/>
    <col min="8919" max="8921" width="13.6328125" customWidth="1"/>
    <col min="8922" max="8922" width="12.453125" bestFit="1" customWidth="1"/>
    <col min="8923" max="8923" width="12.26953125" customWidth="1"/>
    <col min="8924" max="8924" width="11.26953125" customWidth="1"/>
    <col min="8925" max="8926" width="13.6328125" customWidth="1"/>
    <col min="8927" max="8927" width="13.6328125" bestFit="1" customWidth="1"/>
    <col min="8928" max="8928" width="12.26953125" customWidth="1"/>
    <col min="8929" max="8929" width="9.08984375" customWidth="1"/>
    <col min="8930" max="8931" width="13.6328125" customWidth="1"/>
    <col min="8932" max="8932" width="13.6328125" bestFit="1" customWidth="1"/>
    <col min="8933" max="8933" width="12.26953125" customWidth="1"/>
    <col min="8934" max="8934" width="6.7265625" customWidth="1"/>
    <col min="8935" max="8936" width="13.6328125" customWidth="1"/>
    <col min="8937" max="8937" width="13.6328125" bestFit="1" customWidth="1"/>
    <col min="8938" max="8938" width="12.26953125" customWidth="1"/>
    <col min="8939" max="8941" width="13.6328125" customWidth="1"/>
    <col min="8942" max="8943" width="12.26953125" customWidth="1"/>
    <col min="8944" max="8946" width="13.6328125" customWidth="1"/>
    <col min="8947" max="8948" width="12.26953125" customWidth="1"/>
    <col min="8949" max="8951" width="13.6328125" customWidth="1"/>
    <col min="8952" max="8953" width="12.26953125" customWidth="1"/>
    <col min="8954" max="8956" width="13.6328125" customWidth="1"/>
    <col min="8957" max="8957" width="12.453125" bestFit="1" customWidth="1"/>
    <col min="8958" max="8958" width="12.26953125" customWidth="1"/>
    <col min="8959" max="8959" width="11.26953125" customWidth="1"/>
    <col min="8960" max="8961" width="13.6328125" customWidth="1"/>
    <col min="8962" max="8962" width="13.6328125" bestFit="1" customWidth="1"/>
    <col min="8963" max="8963" width="12.26953125" customWidth="1"/>
    <col min="8964" max="8964" width="9.08984375" customWidth="1"/>
    <col min="8965" max="8966" width="13.6328125" customWidth="1"/>
    <col min="8967" max="8967" width="14.36328125" bestFit="1" customWidth="1"/>
    <col min="8968" max="9127" width="12.26953125" customWidth="1"/>
    <col min="9128" max="9128" width="12.81640625" customWidth="1"/>
    <col min="9129" max="9129" width="12.26953125" customWidth="1"/>
    <col min="9130" max="9130" width="11.453125" customWidth="1"/>
    <col min="9131" max="9131" width="11.7265625" customWidth="1"/>
    <col min="9132" max="9139" width="12.26953125" customWidth="1"/>
    <col min="9140" max="9142" width="13.6328125" customWidth="1"/>
    <col min="9143" max="9144" width="12.26953125" customWidth="1"/>
    <col min="9145" max="9147" width="13.6328125" customWidth="1"/>
    <col min="9148" max="9149" width="12.26953125" customWidth="1"/>
    <col min="9150" max="9152" width="13.6328125" customWidth="1"/>
    <col min="9153" max="9154" width="12.26953125" customWidth="1"/>
    <col min="9155" max="9157" width="13.6328125" customWidth="1"/>
    <col min="9158" max="9158" width="14.36328125" bestFit="1" customWidth="1"/>
    <col min="9159" max="9159" width="12.26953125" customWidth="1"/>
    <col min="9160" max="9162" width="13.6328125" customWidth="1"/>
    <col min="9163" max="9163" width="14.36328125" bestFit="1" customWidth="1"/>
    <col min="9164" max="9164" width="12.26953125" customWidth="1"/>
    <col min="9165" max="9165" width="10.26953125" customWidth="1"/>
    <col min="9166" max="9167" width="13.6328125" customWidth="1"/>
    <col min="9168" max="9169" width="12.26953125" customWidth="1"/>
    <col min="9170" max="9172" width="13.6328125" customWidth="1"/>
    <col min="9173" max="9173" width="14.36328125" bestFit="1" customWidth="1"/>
    <col min="9174" max="9174" width="12.26953125" customWidth="1"/>
    <col min="9175" max="9177" width="13.6328125" customWidth="1"/>
    <col min="9178" max="9178" width="12.453125" bestFit="1" customWidth="1"/>
    <col min="9179" max="9179" width="12.26953125" customWidth="1"/>
    <col min="9180" max="9180" width="11.26953125" customWidth="1"/>
    <col min="9181" max="9182" width="13.6328125" customWidth="1"/>
    <col min="9183" max="9183" width="13.6328125" bestFit="1" customWidth="1"/>
    <col min="9184" max="9184" width="12.26953125" customWidth="1"/>
    <col min="9185" max="9185" width="9.08984375" customWidth="1"/>
    <col min="9186" max="9187" width="13.6328125" customWidth="1"/>
    <col min="9188" max="9188" width="13.6328125" bestFit="1" customWidth="1"/>
    <col min="9189" max="9189" width="12.26953125" customWidth="1"/>
    <col min="9190" max="9190" width="6.7265625" customWidth="1"/>
    <col min="9191" max="9192" width="13.6328125" customWidth="1"/>
    <col min="9193" max="9193" width="13.6328125" bestFit="1" customWidth="1"/>
    <col min="9194" max="9194" width="12.26953125" customWidth="1"/>
    <col min="9195" max="9197" width="13.6328125" customWidth="1"/>
    <col min="9198" max="9199" width="12.26953125" customWidth="1"/>
    <col min="9200" max="9202" width="13.6328125" customWidth="1"/>
    <col min="9203" max="9204" width="12.26953125" customWidth="1"/>
    <col min="9205" max="9207" width="13.6328125" customWidth="1"/>
    <col min="9208" max="9209" width="12.26953125" customWidth="1"/>
    <col min="9210" max="9212" width="13.6328125" customWidth="1"/>
    <col min="9213" max="9213" width="12.453125" bestFit="1" customWidth="1"/>
    <col min="9214" max="9214" width="12.26953125" customWidth="1"/>
    <col min="9215" max="9215" width="11.26953125" customWidth="1"/>
    <col min="9216" max="9217" width="13.6328125" customWidth="1"/>
    <col min="9218" max="9218" width="13.6328125" bestFit="1" customWidth="1"/>
    <col min="9219" max="9219" width="12.26953125" customWidth="1"/>
    <col min="9220" max="9220" width="9.08984375" customWidth="1"/>
    <col min="9221" max="9222" width="13.6328125" customWidth="1"/>
    <col min="9223" max="9223" width="14.36328125" bestFit="1" customWidth="1"/>
    <col min="9224" max="9383" width="12.26953125" customWidth="1"/>
    <col min="9384" max="9384" width="12.81640625" customWidth="1"/>
    <col min="9385" max="9385" width="12.26953125" customWidth="1"/>
    <col min="9386" max="9386" width="11.453125" customWidth="1"/>
    <col min="9387" max="9387" width="11.7265625" customWidth="1"/>
    <col min="9388" max="9395" width="12.26953125" customWidth="1"/>
    <col min="9396" max="9398" width="13.6328125" customWidth="1"/>
    <col min="9399" max="9400" width="12.26953125" customWidth="1"/>
    <col min="9401" max="9403" width="13.6328125" customWidth="1"/>
    <col min="9404" max="9405" width="12.26953125" customWidth="1"/>
    <col min="9406" max="9408" width="13.6328125" customWidth="1"/>
    <col min="9409" max="9410" width="12.26953125" customWidth="1"/>
    <col min="9411" max="9413" width="13.6328125" customWidth="1"/>
    <col min="9414" max="9414" width="14.36328125" bestFit="1" customWidth="1"/>
    <col min="9415" max="9415" width="12.26953125" customWidth="1"/>
    <col min="9416" max="9418" width="13.6328125" customWidth="1"/>
    <col min="9419" max="9419" width="14.36328125" bestFit="1" customWidth="1"/>
    <col min="9420" max="9420" width="12.26953125" customWidth="1"/>
    <col min="9421" max="9421" width="10.26953125" customWidth="1"/>
    <col min="9422" max="9423" width="13.6328125" customWidth="1"/>
    <col min="9424" max="9425" width="12.26953125" customWidth="1"/>
    <col min="9426" max="9428" width="13.6328125" customWidth="1"/>
    <col min="9429" max="9429" width="14.36328125" bestFit="1" customWidth="1"/>
    <col min="9430" max="9430" width="12.26953125" customWidth="1"/>
    <col min="9431" max="9433" width="13.6328125" customWidth="1"/>
    <col min="9434" max="9434" width="12.453125" bestFit="1" customWidth="1"/>
    <col min="9435" max="9435" width="12.26953125" customWidth="1"/>
    <col min="9436" max="9436" width="11.26953125" customWidth="1"/>
    <col min="9437" max="9438" width="13.6328125" customWidth="1"/>
    <col min="9439" max="9439" width="13.6328125" bestFit="1" customWidth="1"/>
    <col min="9440" max="9440" width="12.26953125" customWidth="1"/>
    <col min="9441" max="9441" width="9.08984375" customWidth="1"/>
    <col min="9442" max="9443" width="13.6328125" customWidth="1"/>
    <col min="9444" max="9444" width="13.6328125" bestFit="1" customWidth="1"/>
    <col min="9445" max="9445" width="12.26953125" customWidth="1"/>
    <col min="9446" max="9446" width="6.7265625" customWidth="1"/>
    <col min="9447" max="9448" width="13.6328125" customWidth="1"/>
    <col min="9449" max="9449" width="13.6328125" bestFit="1" customWidth="1"/>
    <col min="9450" max="9450" width="12.26953125" customWidth="1"/>
    <col min="9451" max="9453" width="13.6328125" customWidth="1"/>
    <col min="9454" max="9455" width="12.26953125" customWidth="1"/>
    <col min="9456" max="9458" width="13.6328125" customWidth="1"/>
    <col min="9459" max="9460" width="12.26953125" customWidth="1"/>
    <col min="9461" max="9463" width="13.6328125" customWidth="1"/>
    <col min="9464" max="9465" width="12.26953125" customWidth="1"/>
    <col min="9466" max="9468" width="13.6328125" customWidth="1"/>
    <col min="9469" max="9469" width="12.453125" bestFit="1" customWidth="1"/>
    <col min="9470" max="9470" width="12.26953125" customWidth="1"/>
    <col min="9471" max="9471" width="11.26953125" customWidth="1"/>
    <col min="9472" max="9473" width="13.6328125" customWidth="1"/>
    <col min="9474" max="9474" width="13.6328125" bestFit="1" customWidth="1"/>
    <col min="9475" max="9475" width="12.26953125" customWidth="1"/>
    <col min="9476" max="9476" width="9.08984375" customWidth="1"/>
    <col min="9477" max="9478" width="13.6328125" customWidth="1"/>
    <col min="9479" max="9479" width="14.36328125" bestFit="1" customWidth="1"/>
    <col min="9480" max="9639" width="12.26953125" customWidth="1"/>
    <col min="9640" max="9640" width="12.81640625" customWidth="1"/>
    <col min="9641" max="9641" width="12.26953125" customWidth="1"/>
    <col min="9642" max="9642" width="11.453125" customWidth="1"/>
    <col min="9643" max="9643" width="11.7265625" customWidth="1"/>
    <col min="9644" max="9651" width="12.26953125" customWidth="1"/>
    <col min="9652" max="9654" width="13.6328125" customWidth="1"/>
    <col min="9655" max="9656" width="12.26953125" customWidth="1"/>
    <col min="9657" max="9659" width="13.6328125" customWidth="1"/>
    <col min="9660" max="9661" width="12.26953125" customWidth="1"/>
    <col min="9662" max="9664" width="13.6328125" customWidth="1"/>
    <col min="9665" max="9666" width="12.26953125" customWidth="1"/>
    <col min="9667" max="9669" width="13.6328125" customWidth="1"/>
    <col min="9670" max="9670" width="14.36328125" bestFit="1" customWidth="1"/>
    <col min="9671" max="9671" width="12.26953125" customWidth="1"/>
    <col min="9672" max="9674" width="13.6328125" customWidth="1"/>
    <col min="9675" max="9675" width="14.36328125" bestFit="1" customWidth="1"/>
    <col min="9676" max="9676" width="12.26953125" customWidth="1"/>
    <col min="9677" max="9677" width="10.26953125" customWidth="1"/>
    <col min="9678" max="9679" width="13.6328125" customWidth="1"/>
    <col min="9680" max="9681" width="12.26953125" customWidth="1"/>
    <col min="9682" max="9684" width="13.6328125" customWidth="1"/>
    <col min="9685" max="9685" width="14.36328125" bestFit="1" customWidth="1"/>
    <col min="9686" max="9686" width="12.26953125" customWidth="1"/>
    <col min="9687" max="9689" width="13.6328125" customWidth="1"/>
    <col min="9690" max="9690" width="12.453125" bestFit="1" customWidth="1"/>
    <col min="9691" max="9691" width="12.26953125" customWidth="1"/>
    <col min="9692" max="9692" width="11.26953125" customWidth="1"/>
    <col min="9693" max="9694" width="13.6328125" customWidth="1"/>
    <col min="9695" max="9695" width="13.6328125" bestFit="1" customWidth="1"/>
    <col min="9696" max="9696" width="12.26953125" customWidth="1"/>
    <col min="9697" max="9697" width="9.08984375" customWidth="1"/>
    <col min="9698" max="9699" width="13.6328125" customWidth="1"/>
    <col min="9700" max="9700" width="13.6328125" bestFit="1" customWidth="1"/>
    <col min="9701" max="9701" width="12.26953125" customWidth="1"/>
    <col min="9702" max="9702" width="6.7265625" customWidth="1"/>
    <col min="9703" max="9704" width="13.6328125" customWidth="1"/>
    <col min="9705" max="9705" width="13.6328125" bestFit="1" customWidth="1"/>
    <col min="9706" max="9706" width="12.26953125" customWidth="1"/>
    <col min="9707" max="9709" width="13.6328125" customWidth="1"/>
    <col min="9710" max="9711" width="12.26953125" customWidth="1"/>
    <col min="9712" max="9714" width="13.6328125" customWidth="1"/>
    <col min="9715" max="9716" width="12.26953125" customWidth="1"/>
    <col min="9717" max="9719" width="13.6328125" customWidth="1"/>
    <col min="9720" max="9721" width="12.26953125" customWidth="1"/>
    <col min="9722" max="9724" width="13.6328125" customWidth="1"/>
    <col min="9725" max="9725" width="12.453125" bestFit="1" customWidth="1"/>
    <col min="9726" max="9726" width="12.26953125" customWidth="1"/>
    <col min="9727" max="9727" width="11.26953125" customWidth="1"/>
    <col min="9728" max="9729" width="13.6328125" customWidth="1"/>
    <col min="9730" max="9730" width="13.6328125" bestFit="1" customWidth="1"/>
    <col min="9731" max="9731" width="12.26953125" customWidth="1"/>
    <col min="9732" max="9732" width="9.08984375" customWidth="1"/>
    <col min="9733" max="9734" width="13.6328125" customWidth="1"/>
    <col min="9735" max="9735" width="14.36328125" bestFit="1" customWidth="1"/>
    <col min="9736" max="9895" width="12.26953125" customWidth="1"/>
    <col min="9896" max="9896" width="12.81640625" customWidth="1"/>
    <col min="9897" max="9897" width="12.26953125" customWidth="1"/>
    <col min="9898" max="9898" width="11.453125" customWidth="1"/>
    <col min="9899" max="9899" width="11.7265625" customWidth="1"/>
    <col min="9900" max="9907" width="12.26953125" customWidth="1"/>
    <col min="9908" max="9910" width="13.6328125" customWidth="1"/>
    <col min="9911" max="9912" width="12.26953125" customWidth="1"/>
    <col min="9913" max="9915" width="13.6328125" customWidth="1"/>
    <col min="9916" max="9917" width="12.26953125" customWidth="1"/>
    <col min="9918" max="9920" width="13.6328125" customWidth="1"/>
    <col min="9921" max="9922" width="12.26953125" customWidth="1"/>
    <col min="9923" max="9925" width="13.6328125" customWidth="1"/>
    <col min="9926" max="9926" width="14.36328125" bestFit="1" customWidth="1"/>
    <col min="9927" max="9927" width="12.26953125" customWidth="1"/>
    <col min="9928" max="9930" width="13.6328125" customWidth="1"/>
    <col min="9931" max="9931" width="14.36328125" bestFit="1" customWidth="1"/>
    <col min="9932" max="9932" width="12.26953125" customWidth="1"/>
    <col min="9933" max="9933" width="10.26953125" customWidth="1"/>
    <col min="9934" max="9935" width="13.6328125" customWidth="1"/>
    <col min="9936" max="9937" width="12.26953125" customWidth="1"/>
    <col min="9938" max="9940" width="13.6328125" customWidth="1"/>
    <col min="9941" max="9941" width="14.36328125" bestFit="1" customWidth="1"/>
    <col min="9942" max="9942" width="12.26953125" customWidth="1"/>
    <col min="9943" max="9945" width="13.6328125" customWidth="1"/>
    <col min="9946" max="9946" width="12.453125" bestFit="1" customWidth="1"/>
    <col min="9947" max="9947" width="12.26953125" customWidth="1"/>
    <col min="9948" max="9948" width="11.26953125" customWidth="1"/>
    <col min="9949" max="9950" width="13.6328125" customWidth="1"/>
    <col min="9951" max="9951" width="13.6328125" bestFit="1" customWidth="1"/>
    <col min="9952" max="9952" width="12.26953125" customWidth="1"/>
    <col min="9953" max="9953" width="9.08984375" customWidth="1"/>
    <col min="9954" max="9955" width="13.6328125" customWidth="1"/>
    <col min="9956" max="9956" width="13.6328125" bestFit="1" customWidth="1"/>
    <col min="9957" max="9957" width="12.26953125" customWidth="1"/>
    <col min="9958" max="9958" width="6.7265625" customWidth="1"/>
    <col min="9959" max="9960" width="13.6328125" customWidth="1"/>
    <col min="9961" max="9961" width="13.6328125" bestFit="1" customWidth="1"/>
    <col min="9962" max="9962" width="12.26953125" customWidth="1"/>
    <col min="9963" max="9965" width="13.6328125" customWidth="1"/>
    <col min="9966" max="9967" width="12.26953125" customWidth="1"/>
    <col min="9968" max="9970" width="13.6328125" customWidth="1"/>
    <col min="9971" max="9972" width="12.26953125" customWidth="1"/>
    <col min="9973" max="9975" width="13.6328125" customWidth="1"/>
    <col min="9976" max="9977" width="12.26953125" customWidth="1"/>
    <col min="9978" max="9980" width="13.6328125" customWidth="1"/>
    <col min="9981" max="9981" width="12.453125" bestFit="1" customWidth="1"/>
    <col min="9982" max="9982" width="12.26953125" customWidth="1"/>
    <col min="9983" max="9983" width="11.26953125" customWidth="1"/>
    <col min="9984" max="9985" width="13.6328125" customWidth="1"/>
    <col min="9986" max="9986" width="13.6328125" bestFit="1" customWidth="1"/>
    <col min="9987" max="9987" width="12.26953125" customWidth="1"/>
    <col min="9988" max="9988" width="9.08984375" customWidth="1"/>
    <col min="9989" max="9990" width="13.6328125" customWidth="1"/>
    <col min="9991" max="9991" width="14.36328125" bestFit="1" customWidth="1"/>
    <col min="9992" max="10151" width="12.26953125" customWidth="1"/>
    <col min="10152" max="10152" width="12.81640625" customWidth="1"/>
    <col min="10153" max="10153" width="12.26953125" customWidth="1"/>
    <col min="10154" max="10154" width="11.453125" customWidth="1"/>
    <col min="10155" max="10155" width="11.7265625" customWidth="1"/>
    <col min="10156" max="10163" width="12.26953125" customWidth="1"/>
    <col min="10164" max="10166" width="13.6328125" customWidth="1"/>
    <col min="10167" max="10168" width="12.26953125" customWidth="1"/>
    <col min="10169" max="10171" width="13.6328125" customWidth="1"/>
    <col min="10172" max="10173" width="12.26953125" customWidth="1"/>
    <col min="10174" max="10176" width="13.6328125" customWidth="1"/>
    <col min="10177" max="10178" width="12.26953125" customWidth="1"/>
    <col min="10179" max="10181" width="13.6328125" customWidth="1"/>
    <col min="10182" max="10182" width="14.36328125" bestFit="1" customWidth="1"/>
    <col min="10183" max="10183" width="12.26953125" customWidth="1"/>
    <col min="10184" max="10186" width="13.6328125" customWidth="1"/>
    <col min="10187" max="10187" width="14.36328125" bestFit="1" customWidth="1"/>
    <col min="10188" max="10188" width="12.26953125" customWidth="1"/>
    <col min="10189" max="10189" width="10.26953125" customWidth="1"/>
    <col min="10190" max="10191" width="13.6328125" customWidth="1"/>
    <col min="10192" max="10193" width="12.26953125" customWidth="1"/>
    <col min="10194" max="10196" width="13.6328125" customWidth="1"/>
    <col min="10197" max="10197" width="14.36328125" bestFit="1" customWidth="1"/>
    <col min="10198" max="10198" width="12.26953125" customWidth="1"/>
    <col min="10199" max="10201" width="13.6328125" customWidth="1"/>
    <col min="10202" max="10202" width="12.453125" bestFit="1" customWidth="1"/>
    <col min="10203" max="10203" width="12.26953125" customWidth="1"/>
    <col min="10204" max="10204" width="11.26953125" customWidth="1"/>
    <col min="10205" max="10206" width="13.6328125" customWidth="1"/>
    <col min="10207" max="10207" width="13.6328125" bestFit="1" customWidth="1"/>
    <col min="10208" max="10208" width="12.26953125" customWidth="1"/>
    <col min="10209" max="10209" width="9.08984375" customWidth="1"/>
    <col min="10210" max="10211" width="13.6328125" customWidth="1"/>
    <col min="10212" max="10212" width="13.6328125" bestFit="1" customWidth="1"/>
    <col min="10213" max="10213" width="12.26953125" customWidth="1"/>
    <col min="10214" max="10214" width="6.7265625" customWidth="1"/>
    <col min="10215" max="10216" width="13.6328125" customWidth="1"/>
    <col min="10217" max="10217" width="13.6328125" bestFit="1" customWidth="1"/>
    <col min="10218" max="10218" width="12.26953125" customWidth="1"/>
    <col min="10219" max="10221" width="13.6328125" customWidth="1"/>
    <col min="10222" max="10223" width="12.26953125" customWidth="1"/>
    <col min="10224" max="10226" width="13.6328125" customWidth="1"/>
    <col min="10227" max="10228" width="12.26953125" customWidth="1"/>
    <col min="10229" max="10231" width="13.6328125" customWidth="1"/>
    <col min="10232" max="10233" width="12.26953125" customWidth="1"/>
    <col min="10234" max="10236" width="13.6328125" customWidth="1"/>
    <col min="10237" max="10237" width="12.453125" bestFit="1" customWidth="1"/>
    <col min="10238" max="10238" width="12.26953125" customWidth="1"/>
    <col min="10239" max="10239" width="11.26953125" customWidth="1"/>
    <col min="10240" max="10241" width="13.6328125" customWidth="1"/>
    <col min="10242" max="10242" width="13.6328125" bestFit="1" customWidth="1"/>
    <col min="10243" max="10243" width="12.26953125" customWidth="1"/>
    <col min="10244" max="10244" width="9.08984375" customWidth="1"/>
    <col min="10245" max="10246" width="13.6328125" customWidth="1"/>
    <col min="10247" max="10247" width="14.36328125" bestFit="1" customWidth="1"/>
    <col min="10248" max="10407" width="12.26953125" customWidth="1"/>
    <col min="10408" max="10408" width="12.81640625" customWidth="1"/>
    <col min="10409" max="10409" width="12.26953125" customWidth="1"/>
    <col min="10410" max="10410" width="11.453125" customWidth="1"/>
    <col min="10411" max="10411" width="11.7265625" customWidth="1"/>
    <col min="10412" max="10419" width="12.26953125" customWidth="1"/>
    <col min="10420" max="10422" width="13.6328125" customWidth="1"/>
    <col min="10423" max="10424" width="12.26953125" customWidth="1"/>
    <col min="10425" max="10427" width="13.6328125" customWidth="1"/>
    <col min="10428" max="10429" width="12.26953125" customWidth="1"/>
    <col min="10430" max="10432" width="13.6328125" customWidth="1"/>
    <col min="10433" max="10434" width="12.26953125" customWidth="1"/>
    <col min="10435" max="10437" width="13.6328125" customWidth="1"/>
    <col min="10438" max="10438" width="14.36328125" bestFit="1" customWidth="1"/>
    <col min="10439" max="10439" width="12.26953125" customWidth="1"/>
    <col min="10440" max="10442" width="13.6328125" customWidth="1"/>
    <col min="10443" max="10443" width="14.36328125" bestFit="1" customWidth="1"/>
    <col min="10444" max="10444" width="12.26953125" customWidth="1"/>
    <col min="10445" max="10445" width="10.26953125" customWidth="1"/>
    <col min="10446" max="10447" width="13.6328125" customWidth="1"/>
    <col min="10448" max="10449" width="12.26953125" customWidth="1"/>
    <col min="10450" max="10452" width="13.6328125" customWidth="1"/>
    <col min="10453" max="10453" width="14.36328125" bestFit="1" customWidth="1"/>
    <col min="10454" max="10454" width="12.26953125" customWidth="1"/>
    <col min="10455" max="10457" width="13.6328125" customWidth="1"/>
    <col min="10458" max="10458" width="12.453125" bestFit="1" customWidth="1"/>
    <col min="10459" max="10459" width="12.26953125" customWidth="1"/>
    <col min="10460" max="10460" width="11.26953125" customWidth="1"/>
    <col min="10461" max="10462" width="13.6328125" customWidth="1"/>
    <col min="10463" max="10463" width="13.6328125" bestFit="1" customWidth="1"/>
    <col min="10464" max="10464" width="12.26953125" customWidth="1"/>
    <col min="10465" max="10465" width="9.08984375" customWidth="1"/>
    <col min="10466" max="10467" width="13.6328125" customWidth="1"/>
    <col min="10468" max="10468" width="13.6328125" bestFit="1" customWidth="1"/>
    <col min="10469" max="10469" width="12.26953125" customWidth="1"/>
    <col min="10470" max="10470" width="6.7265625" customWidth="1"/>
    <col min="10471" max="10472" width="13.6328125" customWidth="1"/>
    <col min="10473" max="10473" width="13.6328125" bestFit="1" customWidth="1"/>
    <col min="10474" max="10474" width="12.26953125" customWidth="1"/>
    <col min="10475" max="10477" width="13.6328125" customWidth="1"/>
    <col min="10478" max="10479" width="12.26953125" customWidth="1"/>
    <col min="10480" max="10482" width="13.6328125" customWidth="1"/>
    <col min="10483" max="10484" width="12.26953125" customWidth="1"/>
    <col min="10485" max="10487" width="13.6328125" customWidth="1"/>
    <col min="10488" max="10489" width="12.26953125" customWidth="1"/>
    <col min="10490" max="10492" width="13.6328125" customWidth="1"/>
    <col min="10493" max="10493" width="12.453125" bestFit="1" customWidth="1"/>
    <col min="10494" max="10494" width="12.26953125" customWidth="1"/>
    <col min="10495" max="10495" width="11.26953125" customWidth="1"/>
    <col min="10496" max="10497" width="13.6328125" customWidth="1"/>
    <col min="10498" max="10498" width="13.6328125" bestFit="1" customWidth="1"/>
    <col min="10499" max="10499" width="12.26953125" customWidth="1"/>
    <col min="10500" max="10500" width="9.08984375" customWidth="1"/>
    <col min="10501" max="10502" width="13.6328125" customWidth="1"/>
    <col min="10503" max="10503" width="14.36328125" bestFit="1" customWidth="1"/>
    <col min="10504" max="10663" width="12.26953125" customWidth="1"/>
    <col min="10664" max="10664" width="12.81640625" customWidth="1"/>
    <col min="10665" max="10665" width="12.26953125" customWidth="1"/>
    <col min="10666" max="10666" width="11.453125" customWidth="1"/>
    <col min="10667" max="10667" width="11.7265625" customWidth="1"/>
    <col min="10668" max="10675" width="12.26953125" customWidth="1"/>
    <col min="10676" max="10678" width="13.6328125" customWidth="1"/>
    <col min="10679" max="10680" width="12.26953125" customWidth="1"/>
    <col min="10681" max="10683" width="13.6328125" customWidth="1"/>
    <col min="10684" max="10685" width="12.26953125" customWidth="1"/>
    <col min="10686" max="10688" width="13.6328125" customWidth="1"/>
    <col min="10689" max="10690" width="12.26953125" customWidth="1"/>
    <col min="10691" max="10693" width="13.6328125" customWidth="1"/>
    <col min="10694" max="10694" width="14.36328125" bestFit="1" customWidth="1"/>
    <col min="10695" max="10695" width="12.26953125" customWidth="1"/>
    <col min="10696" max="10698" width="13.6328125" customWidth="1"/>
    <col min="10699" max="10699" width="14.36328125" bestFit="1" customWidth="1"/>
    <col min="10700" max="10700" width="12.26953125" customWidth="1"/>
    <col min="10701" max="10701" width="10.26953125" customWidth="1"/>
    <col min="10702" max="10703" width="13.6328125" customWidth="1"/>
    <col min="10704" max="10705" width="12.26953125" customWidth="1"/>
    <col min="10706" max="10708" width="13.6328125" customWidth="1"/>
    <col min="10709" max="10709" width="14.36328125" bestFit="1" customWidth="1"/>
    <col min="10710" max="10710" width="12.26953125" customWidth="1"/>
    <col min="10711" max="10713" width="13.6328125" customWidth="1"/>
    <col min="10714" max="10714" width="12.453125" bestFit="1" customWidth="1"/>
    <col min="10715" max="10715" width="12.26953125" customWidth="1"/>
    <col min="10716" max="10716" width="11.26953125" customWidth="1"/>
    <col min="10717" max="10718" width="13.6328125" customWidth="1"/>
    <col min="10719" max="10719" width="13.6328125" bestFit="1" customWidth="1"/>
    <col min="10720" max="10720" width="12.26953125" customWidth="1"/>
    <col min="10721" max="10721" width="9.08984375" customWidth="1"/>
    <col min="10722" max="10723" width="13.6328125" customWidth="1"/>
    <col min="10724" max="10724" width="13.6328125" bestFit="1" customWidth="1"/>
    <col min="10725" max="10725" width="12.26953125" customWidth="1"/>
    <col min="10726" max="10726" width="6.7265625" customWidth="1"/>
    <col min="10727" max="10728" width="13.6328125" customWidth="1"/>
    <col min="10729" max="10729" width="13.6328125" bestFit="1" customWidth="1"/>
    <col min="10730" max="10730" width="12.26953125" customWidth="1"/>
    <col min="10731" max="10733" width="13.6328125" customWidth="1"/>
    <col min="10734" max="10735" width="12.26953125" customWidth="1"/>
    <col min="10736" max="10738" width="13.6328125" customWidth="1"/>
    <col min="10739" max="10740" width="12.26953125" customWidth="1"/>
    <col min="10741" max="10743" width="13.6328125" customWidth="1"/>
    <col min="10744" max="10745" width="12.26953125" customWidth="1"/>
    <col min="10746" max="10748" width="13.6328125" customWidth="1"/>
    <col min="10749" max="10749" width="12.453125" bestFit="1" customWidth="1"/>
    <col min="10750" max="10750" width="12.26953125" customWidth="1"/>
    <col min="10751" max="10751" width="11.26953125" customWidth="1"/>
    <col min="10752" max="10753" width="13.6328125" customWidth="1"/>
    <col min="10754" max="10754" width="13.6328125" bestFit="1" customWidth="1"/>
    <col min="10755" max="10755" width="12.26953125" customWidth="1"/>
    <col min="10756" max="10756" width="9.08984375" customWidth="1"/>
    <col min="10757" max="10758" width="13.6328125" customWidth="1"/>
    <col min="10759" max="10759" width="14.36328125" bestFit="1" customWidth="1"/>
    <col min="10760" max="10919" width="12.26953125" customWidth="1"/>
    <col min="10920" max="10920" width="12.81640625" customWidth="1"/>
    <col min="10921" max="10921" width="12.26953125" customWidth="1"/>
    <col min="10922" max="10922" width="11.453125" customWidth="1"/>
    <col min="10923" max="10923" width="11.7265625" customWidth="1"/>
    <col min="10924" max="10931" width="12.26953125" customWidth="1"/>
    <col min="10932" max="10934" width="13.6328125" customWidth="1"/>
    <col min="10935" max="10936" width="12.26953125" customWidth="1"/>
    <col min="10937" max="10939" width="13.6328125" customWidth="1"/>
    <col min="10940" max="10941" width="12.26953125" customWidth="1"/>
    <col min="10942" max="10944" width="13.6328125" customWidth="1"/>
    <col min="10945" max="10946" width="12.26953125" customWidth="1"/>
    <col min="10947" max="10949" width="13.6328125" customWidth="1"/>
    <col min="10950" max="10950" width="14.36328125" bestFit="1" customWidth="1"/>
    <col min="10951" max="10951" width="12.26953125" customWidth="1"/>
    <col min="10952" max="10954" width="13.6328125" customWidth="1"/>
    <col min="10955" max="10955" width="14.36328125" bestFit="1" customWidth="1"/>
    <col min="10956" max="10956" width="12.26953125" customWidth="1"/>
    <col min="10957" max="10957" width="10.26953125" customWidth="1"/>
    <col min="10958" max="10959" width="13.6328125" customWidth="1"/>
    <col min="10960" max="10961" width="12.26953125" customWidth="1"/>
    <col min="10962" max="10964" width="13.6328125" customWidth="1"/>
    <col min="10965" max="10965" width="14.36328125" bestFit="1" customWidth="1"/>
    <col min="10966" max="10966" width="12.26953125" customWidth="1"/>
    <col min="10967" max="10969" width="13.6328125" customWidth="1"/>
    <col min="10970" max="10970" width="12.453125" bestFit="1" customWidth="1"/>
    <col min="10971" max="10971" width="12.26953125" customWidth="1"/>
    <col min="10972" max="10972" width="11.26953125" customWidth="1"/>
    <col min="10973" max="10974" width="13.6328125" customWidth="1"/>
    <col min="10975" max="10975" width="13.6328125" bestFit="1" customWidth="1"/>
    <col min="10976" max="10976" width="12.26953125" customWidth="1"/>
    <col min="10977" max="10977" width="9.08984375" customWidth="1"/>
    <col min="10978" max="10979" width="13.6328125" customWidth="1"/>
    <col min="10980" max="10980" width="13.6328125" bestFit="1" customWidth="1"/>
    <col min="10981" max="10981" width="12.26953125" customWidth="1"/>
    <col min="10982" max="10982" width="6.7265625" customWidth="1"/>
    <col min="10983" max="10984" width="13.6328125" customWidth="1"/>
    <col min="10985" max="10985" width="13.6328125" bestFit="1" customWidth="1"/>
    <col min="10986" max="10986" width="12.26953125" customWidth="1"/>
    <col min="10987" max="10989" width="13.6328125" customWidth="1"/>
    <col min="10990" max="10991" width="12.26953125" customWidth="1"/>
    <col min="10992" max="10994" width="13.6328125" customWidth="1"/>
    <col min="10995" max="10996" width="12.26953125" customWidth="1"/>
    <col min="10997" max="10999" width="13.6328125" customWidth="1"/>
    <col min="11000" max="11001" width="12.26953125" customWidth="1"/>
    <col min="11002" max="11004" width="13.6328125" customWidth="1"/>
    <col min="11005" max="11005" width="12.453125" bestFit="1" customWidth="1"/>
    <col min="11006" max="11006" width="12.26953125" customWidth="1"/>
    <col min="11007" max="11007" width="11.26953125" customWidth="1"/>
    <col min="11008" max="11009" width="13.6328125" customWidth="1"/>
    <col min="11010" max="11010" width="13.6328125" bestFit="1" customWidth="1"/>
    <col min="11011" max="11011" width="12.26953125" customWidth="1"/>
    <col min="11012" max="11012" width="9.08984375" customWidth="1"/>
    <col min="11013" max="11014" width="13.6328125" customWidth="1"/>
    <col min="11015" max="11015" width="14.36328125" bestFit="1" customWidth="1"/>
    <col min="11016" max="11175" width="12.26953125" customWidth="1"/>
    <col min="11176" max="11176" width="12.81640625" customWidth="1"/>
    <col min="11177" max="11177" width="12.26953125" customWidth="1"/>
    <col min="11178" max="11178" width="11.453125" customWidth="1"/>
    <col min="11179" max="11179" width="11.7265625" customWidth="1"/>
    <col min="11180" max="11187" width="12.26953125" customWidth="1"/>
    <col min="11188" max="11190" width="13.6328125" customWidth="1"/>
    <col min="11191" max="11192" width="12.26953125" customWidth="1"/>
    <col min="11193" max="11195" width="13.6328125" customWidth="1"/>
    <col min="11196" max="11197" width="12.26953125" customWidth="1"/>
    <col min="11198" max="11200" width="13.6328125" customWidth="1"/>
    <col min="11201" max="11202" width="12.26953125" customWidth="1"/>
    <col min="11203" max="11205" width="13.6328125" customWidth="1"/>
    <col min="11206" max="11206" width="14.36328125" bestFit="1" customWidth="1"/>
    <col min="11207" max="11207" width="12.26953125" customWidth="1"/>
    <col min="11208" max="11210" width="13.6328125" customWidth="1"/>
    <col min="11211" max="11211" width="14.36328125" bestFit="1" customWidth="1"/>
    <col min="11212" max="11212" width="12.26953125" customWidth="1"/>
    <col min="11213" max="11213" width="10.26953125" customWidth="1"/>
    <col min="11214" max="11215" width="13.6328125" customWidth="1"/>
    <col min="11216" max="11217" width="12.26953125" customWidth="1"/>
    <col min="11218" max="11220" width="13.6328125" customWidth="1"/>
    <col min="11221" max="11221" width="14.36328125" bestFit="1" customWidth="1"/>
    <col min="11222" max="11222" width="12.26953125" customWidth="1"/>
    <col min="11223" max="11225" width="13.6328125" customWidth="1"/>
    <col min="11226" max="11226" width="12.453125" bestFit="1" customWidth="1"/>
    <col min="11227" max="11227" width="12.26953125" customWidth="1"/>
    <col min="11228" max="11228" width="11.26953125" customWidth="1"/>
    <col min="11229" max="11230" width="13.6328125" customWidth="1"/>
    <col min="11231" max="11231" width="13.6328125" bestFit="1" customWidth="1"/>
    <col min="11232" max="11232" width="12.26953125" customWidth="1"/>
    <col min="11233" max="11233" width="9.08984375" customWidth="1"/>
    <col min="11234" max="11235" width="13.6328125" customWidth="1"/>
    <col min="11236" max="11236" width="13.6328125" bestFit="1" customWidth="1"/>
    <col min="11237" max="11237" width="12.26953125" customWidth="1"/>
    <col min="11238" max="11238" width="6.7265625" customWidth="1"/>
    <col min="11239" max="11240" width="13.6328125" customWidth="1"/>
    <col min="11241" max="11241" width="13.6328125" bestFit="1" customWidth="1"/>
    <col min="11242" max="11242" width="12.26953125" customWidth="1"/>
    <col min="11243" max="11245" width="13.6328125" customWidth="1"/>
    <col min="11246" max="11247" width="12.26953125" customWidth="1"/>
    <col min="11248" max="11250" width="13.6328125" customWidth="1"/>
    <col min="11251" max="11252" width="12.26953125" customWidth="1"/>
    <col min="11253" max="11255" width="13.6328125" customWidth="1"/>
    <col min="11256" max="11257" width="12.26953125" customWidth="1"/>
    <col min="11258" max="11260" width="13.6328125" customWidth="1"/>
    <col min="11261" max="11261" width="12.453125" bestFit="1" customWidth="1"/>
    <col min="11262" max="11262" width="12.26953125" customWidth="1"/>
    <col min="11263" max="11263" width="11.26953125" customWidth="1"/>
    <col min="11264" max="11265" width="13.6328125" customWidth="1"/>
    <col min="11266" max="11266" width="13.6328125" bestFit="1" customWidth="1"/>
    <col min="11267" max="11267" width="12.26953125" customWidth="1"/>
    <col min="11268" max="11268" width="9.08984375" customWidth="1"/>
    <col min="11269" max="11270" width="13.6328125" customWidth="1"/>
    <col min="11271" max="11271" width="14.36328125" bestFit="1" customWidth="1"/>
    <col min="11272" max="11431" width="12.26953125" customWidth="1"/>
    <col min="11432" max="11432" width="12.81640625" customWidth="1"/>
    <col min="11433" max="11433" width="12.26953125" customWidth="1"/>
    <col min="11434" max="11434" width="11.453125" customWidth="1"/>
    <col min="11435" max="11435" width="11.7265625" customWidth="1"/>
    <col min="11436" max="11443" width="12.26953125" customWidth="1"/>
    <col min="11444" max="11446" width="13.6328125" customWidth="1"/>
    <col min="11447" max="11448" width="12.26953125" customWidth="1"/>
    <col min="11449" max="11451" width="13.6328125" customWidth="1"/>
    <col min="11452" max="11453" width="12.26953125" customWidth="1"/>
    <col min="11454" max="11456" width="13.6328125" customWidth="1"/>
    <col min="11457" max="11458" width="12.26953125" customWidth="1"/>
    <col min="11459" max="11461" width="13.6328125" customWidth="1"/>
    <col min="11462" max="11462" width="14.36328125" bestFit="1" customWidth="1"/>
    <col min="11463" max="11463" width="12.26953125" customWidth="1"/>
    <col min="11464" max="11466" width="13.6328125" customWidth="1"/>
    <col min="11467" max="11467" width="14.36328125" bestFit="1" customWidth="1"/>
    <col min="11468" max="11468" width="12.26953125" customWidth="1"/>
    <col min="11469" max="11469" width="10.26953125" customWidth="1"/>
    <col min="11470" max="11471" width="13.6328125" customWidth="1"/>
    <col min="11472" max="11473" width="12.26953125" customWidth="1"/>
    <col min="11474" max="11476" width="13.6328125" customWidth="1"/>
    <col min="11477" max="11477" width="14.36328125" bestFit="1" customWidth="1"/>
    <col min="11478" max="11478" width="12.26953125" customWidth="1"/>
    <col min="11479" max="11481" width="13.6328125" customWidth="1"/>
    <col min="11482" max="11482" width="12.453125" bestFit="1" customWidth="1"/>
    <col min="11483" max="11483" width="12.26953125" customWidth="1"/>
    <col min="11484" max="11484" width="11.26953125" customWidth="1"/>
    <col min="11485" max="11486" width="13.6328125" customWidth="1"/>
    <col min="11487" max="11487" width="13.6328125" bestFit="1" customWidth="1"/>
    <col min="11488" max="11488" width="12.26953125" customWidth="1"/>
    <col min="11489" max="11489" width="9.08984375" customWidth="1"/>
    <col min="11490" max="11491" width="13.6328125" customWidth="1"/>
    <col min="11492" max="11492" width="13.6328125" bestFit="1" customWidth="1"/>
    <col min="11493" max="11493" width="12.26953125" customWidth="1"/>
    <col min="11494" max="11494" width="6.7265625" customWidth="1"/>
    <col min="11495" max="11496" width="13.6328125" customWidth="1"/>
    <col min="11497" max="11497" width="13.6328125" bestFit="1" customWidth="1"/>
    <col min="11498" max="11498" width="12.26953125" customWidth="1"/>
    <col min="11499" max="11501" width="13.6328125" customWidth="1"/>
    <col min="11502" max="11503" width="12.26953125" customWidth="1"/>
    <col min="11504" max="11506" width="13.6328125" customWidth="1"/>
    <col min="11507" max="11508" width="12.26953125" customWidth="1"/>
    <col min="11509" max="11511" width="13.6328125" customWidth="1"/>
    <col min="11512" max="11513" width="12.26953125" customWidth="1"/>
    <col min="11514" max="11516" width="13.6328125" customWidth="1"/>
    <col min="11517" max="11517" width="12.453125" bestFit="1" customWidth="1"/>
    <col min="11518" max="11518" width="12.26953125" customWidth="1"/>
    <col min="11519" max="11519" width="11.26953125" customWidth="1"/>
    <col min="11520" max="11521" width="13.6328125" customWidth="1"/>
    <col min="11522" max="11522" width="13.6328125" bestFit="1" customWidth="1"/>
    <col min="11523" max="11523" width="12.26953125" customWidth="1"/>
    <col min="11524" max="11524" width="9.08984375" customWidth="1"/>
    <col min="11525" max="11526" width="13.6328125" customWidth="1"/>
    <col min="11527" max="11527" width="14.36328125" bestFit="1" customWidth="1"/>
    <col min="11528" max="11687" width="12.26953125" customWidth="1"/>
    <col min="11688" max="11688" width="12.81640625" customWidth="1"/>
    <col min="11689" max="11689" width="12.26953125" customWidth="1"/>
    <col min="11690" max="11690" width="11.453125" customWidth="1"/>
    <col min="11691" max="11691" width="11.7265625" customWidth="1"/>
    <col min="11692" max="11699" width="12.26953125" customWidth="1"/>
    <col min="11700" max="11702" width="13.6328125" customWidth="1"/>
    <col min="11703" max="11704" width="12.26953125" customWidth="1"/>
    <col min="11705" max="11707" width="13.6328125" customWidth="1"/>
    <col min="11708" max="11709" width="12.26953125" customWidth="1"/>
    <col min="11710" max="11712" width="13.6328125" customWidth="1"/>
    <col min="11713" max="11714" width="12.26953125" customWidth="1"/>
    <col min="11715" max="11717" width="13.6328125" customWidth="1"/>
    <col min="11718" max="11718" width="14.36328125" bestFit="1" customWidth="1"/>
    <col min="11719" max="11719" width="12.26953125" customWidth="1"/>
    <col min="11720" max="11722" width="13.6328125" customWidth="1"/>
    <col min="11723" max="11723" width="14.36328125" bestFit="1" customWidth="1"/>
    <col min="11724" max="11724" width="12.26953125" customWidth="1"/>
    <col min="11725" max="11725" width="10.26953125" customWidth="1"/>
    <col min="11726" max="11727" width="13.6328125" customWidth="1"/>
    <col min="11728" max="11729" width="12.26953125" customWidth="1"/>
    <col min="11730" max="11732" width="13.6328125" customWidth="1"/>
    <col min="11733" max="11733" width="14.36328125" bestFit="1" customWidth="1"/>
    <col min="11734" max="11734" width="12.26953125" customWidth="1"/>
    <col min="11735" max="11737" width="13.6328125" customWidth="1"/>
    <col min="11738" max="11738" width="12.453125" bestFit="1" customWidth="1"/>
    <col min="11739" max="11739" width="12.26953125" customWidth="1"/>
    <col min="11740" max="11740" width="11.26953125" customWidth="1"/>
    <col min="11741" max="11742" width="13.6328125" customWidth="1"/>
    <col min="11743" max="11743" width="13.6328125" bestFit="1" customWidth="1"/>
    <col min="11744" max="11744" width="12.26953125" customWidth="1"/>
    <col min="11745" max="11745" width="9.08984375" customWidth="1"/>
    <col min="11746" max="11747" width="13.6328125" customWidth="1"/>
    <col min="11748" max="11748" width="13.6328125" bestFit="1" customWidth="1"/>
    <col min="11749" max="11749" width="12.26953125" customWidth="1"/>
    <col min="11750" max="11750" width="6.7265625" customWidth="1"/>
    <col min="11751" max="11752" width="13.6328125" customWidth="1"/>
    <col min="11753" max="11753" width="13.6328125" bestFit="1" customWidth="1"/>
    <col min="11754" max="11754" width="12.26953125" customWidth="1"/>
    <col min="11755" max="11757" width="13.6328125" customWidth="1"/>
    <col min="11758" max="11759" width="12.26953125" customWidth="1"/>
    <col min="11760" max="11762" width="13.6328125" customWidth="1"/>
    <col min="11763" max="11764" width="12.26953125" customWidth="1"/>
    <col min="11765" max="11767" width="13.6328125" customWidth="1"/>
    <col min="11768" max="11769" width="12.26953125" customWidth="1"/>
    <col min="11770" max="11772" width="13.6328125" customWidth="1"/>
    <col min="11773" max="11773" width="12.453125" bestFit="1" customWidth="1"/>
    <col min="11774" max="11774" width="12.26953125" customWidth="1"/>
    <col min="11775" max="11775" width="11.26953125" customWidth="1"/>
    <col min="11776" max="11777" width="13.6328125" customWidth="1"/>
    <col min="11778" max="11778" width="13.6328125" bestFit="1" customWidth="1"/>
    <col min="11779" max="11779" width="12.26953125" customWidth="1"/>
    <col min="11780" max="11780" width="9.08984375" customWidth="1"/>
    <col min="11781" max="11782" width="13.6328125" customWidth="1"/>
    <col min="11783" max="11783" width="14.36328125" bestFit="1" customWidth="1"/>
    <col min="11784" max="11943" width="12.26953125" customWidth="1"/>
    <col min="11944" max="11944" width="12.81640625" customWidth="1"/>
    <col min="11945" max="11945" width="12.26953125" customWidth="1"/>
    <col min="11946" max="11946" width="11.453125" customWidth="1"/>
    <col min="11947" max="11947" width="11.7265625" customWidth="1"/>
    <col min="11948" max="11955" width="12.26953125" customWidth="1"/>
    <col min="11956" max="11958" width="13.6328125" customWidth="1"/>
    <col min="11959" max="11960" width="12.26953125" customWidth="1"/>
    <col min="11961" max="11963" width="13.6328125" customWidth="1"/>
    <col min="11964" max="11965" width="12.26953125" customWidth="1"/>
    <col min="11966" max="11968" width="13.6328125" customWidth="1"/>
    <col min="11969" max="11970" width="12.26953125" customWidth="1"/>
    <col min="11971" max="11973" width="13.6328125" customWidth="1"/>
    <col min="11974" max="11974" width="14.36328125" bestFit="1" customWidth="1"/>
    <col min="11975" max="11975" width="12.26953125" customWidth="1"/>
    <col min="11976" max="11978" width="13.6328125" customWidth="1"/>
    <col min="11979" max="11979" width="14.36328125" bestFit="1" customWidth="1"/>
    <col min="11980" max="11980" width="12.26953125" customWidth="1"/>
    <col min="11981" max="11981" width="10.26953125" customWidth="1"/>
    <col min="11982" max="11983" width="13.6328125" customWidth="1"/>
    <col min="11984" max="11985" width="12.26953125" customWidth="1"/>
    <col min="11986" max="11988" width="13.6328125" customWidth="1"/>
    <col min="11989" max="11989" width="14.36328125" bestFit="1" customWidth="1"/>
    <col min="11990" max="11990" width="12.26953125" customWidth="1"/>
    <col min="11991" max="11993" width="13.6328125" customWidth="1"/>
    <col min="11994" max="11994" width="12.453125" bestFit="1" customWidth="1"/>
    <col min="11995" max="11995" width="12.26953125" customWidth="1"/>
    <col min="11996" max="11996" width="11.26953125" customWidth="1"/>
    <col min="11997" max="11998" width="13.6328125" customWidth="1"/>
    <col min="11999" max="11999" width="13.6328125" bestFit="1" customWidth="1"/>
    <col min="12000" max="12000" width="12.26953125" customWidth="1"/>
    <col min="12001" max="12001" width="9.08984375" customWidth="1"/>
    <col min="12002" max="12003" width="13.6328125" customWidth="1"/>
    <col min="12004" max="12004" width="13.6328125" bestFit="1" customWidth="1"/>
    <col min="12005" max="12005" width="12.26953125" customWidth="1"/>
    <col min="12006" max="12006" width="6.7265625" customWidth="1"/>
    <col min="12007" max="12008" width="13.6328125" customWidth="1"/>
    <col min="12009" max="12009" width="13.6328125" bestFit="1" customWidth="1"/>
    <col min="12010" max="12010" width="12.26953125" customWidth="1"/>
    <col min="12011" max="12013" width="13.6328125" customWidth="1"/>
    <col min="12014" max="12015" width="12.26953125" customWidth="1"/>
    <col min="12016" max="12018" width="13.6328125" customWidth="1"/>
    <col min="12019" max="12020" width="12.26953125" customWidth="1"/>
    <col min="12021" max="12023" width="13.6328125" customWidth="1"/>
    <col min="12024" max="12025" width="12.26953125" customWidth="1"/>
    <col min="12026" max="12028" width="13.6328125" customWidth="1"/>
    <col min="12029" max="12029" width="12.453125" bestFit="1" customWidth="1"/>
    <col min="12030" max="12030" width="12.26953125" customWidth="1"/>
    <col min="12031" max="12031" width="11.26953125" customWidth="1"/>
    <col min="12032" max="12033" width="13.6328125" customWidth="1"/>
    <col min="12034" max="12034" width="13.6328125" bestFit="1" customWidth="1"/>
    <col min="12035" max="12035" width="12.26953125" customWidth="1"/>
    <col min="12036" max="12036" width="9.08984375" customWidth="1"/>
    <col min="12037" max="12038" width="13.6328125" customWidth="1"/>
    <col min="12039" max="12039" width="14.36328125" bestFit="1" customWidth="1"/>
    <col min="12040" max="12199" width="12.26953125" customWidth="1"/>
    <col min="12200" max="12200" width="12.81640625" customWidth="1"/>
    <col min="12201" max="12201" width="12.26953125" customWidth="1"/>
    <col min="12202" max="12202" width="11.453125" customWidth="1"/>
    <col min="12203" max="12203" width="11.7265625" customWidth="1"/>
    <col min="12204" max="12211" width="12.26953125" customWidth="1"/>
    <col min="12212" max="12214" width="13.6328125" customWidth="1"/>
    <col min="12215" max="12216" width="12.26953125" customWidth="1"/>
    <col min="12217" max="12219" width="13.6328125" customWidth="1"/>
    <col min="12220" max="12221" width="12.26953125" customWidth="1"/>
    <col min="12222" max="12224" width="13.6328125" customWidth="1"/>
    <col min="12225" max="12226" width="12.26953125" customWidth="1"/>
    <col min="12227" max="12229" width="13.6328125" customWidth="1"/>
    <col min="12230" max="12230" width="14.36328125" bestFit="1" customWidth="1"/>
    <col min="12231" max="12231" width="12.26953125" customWidth="1"/>
    <col min="12232" max="12234" width="13.6328125" customWidth="1"/>
    <col min="12235" max="12235" width="14.36328125" bestFit="1" customWidth="1"/>
    <col min="12236" max="12236" width="12.26953125" customWidth="1"/>
    <col min="12237" max="12237" width="10.26953125" customWidth="1"/>
    <col min="12238" max="12239" width="13.6328125" customWidth="1"/>
    <col min="12240" max="12241" width="12.26953125" customWidth="1"/>
    <col min="12242" max="12244" width="13.6328125" customWidth="1"/>
    <col min="12245" max="12245" width="14.36328125" bestFit="1" customWidth="1"/>
    <col min="12246" max="12246" width="12.26953125" customWidth="1"/>
    <col min="12247" max="12249" width="13.6328125" customWidth="1"/>
    <col min="12250" max="12250" width="12.453125" bestFit="1" customWidth="1"/>
    <col min="12251" max="12251" width="12.26953125" customWidth="1"/>
    <col min="12252" max="12252" width="11.26953125" customWidth="1"/>
    <col min="12253" max="12254" width="13.6328125" customWidth="1"/>
    <col min="12255" max="12255" width="13.6328125" bestFit="1" customWidth="1"/>
    <col min="12256" max="12256" width="12.26953125" customWidth="1"/>
    <col min="12257" max="12257" width="9.08984375" customWidth="1"/>
    <col min="12258" max="12259" width="13.6328125" customWidth="1"/>
    <col min="12260" max="12260" width="13.6328125" bestFit="1" customWidth="1"/>
    <col min="12261" max="12261" width="12.26953125" customWidth="1"/>
    <col min="12262" max="12262" width="6.7265625" customWidth="1"/>
    <col min="12263" max="12264" width="13.6328125" customWidth="1"/>
    <col min="12265" max="12265" width="13.6328125" bestFit="1" customWidth="1"/>
    <col min="12266" max="12266" width="12.26953125" customWidth="1"/>
    <col min="12267" max="12269" width="13.6328125" customWidth="1"/>
    <col min="12270" max="12271" width="12.26953125" customWidth="1"/>
    <col min="12272" max="12274" width="13.6328125" customWidth="1"/>
    <col min="12275" max="12276" width="12.26953125" customWidth="1"/>
    <col min="12277" max="12279" width="13.6328125" customWidth="1"/>
    <col min="12280" max="12281" width="12.26953125" customWidth="1"/>
    <col min="12282" max="12284" width="13.6328125" customWidth="1"/>
    <col min="12285" max="12285" width="12.453125" bestFit="1" customWidth="1"/>
    <col min="12286" max="12286" width="12.26953125" customWidth="1"/>
    <col min="12287" max="12287" width="11.26953125" customWidth="1"/>
    <col min="12288" max="12289" width="13.6328125" customWidth="1"/>
    <col min="12290" max="12290" width="13.6328125" bestFit="1" customWidth="1"/>
    <col min="12291" max="12291" width="12.26953125" customWidth="1"/>
    <col min="12292" max="12292" width="9.08984375" customWidth="1"/>
    <col min="12293" max="12294" width="13.6328125" customWidth="1"/>
    <col min="12295" max="12295" width="14.36328125" bestFit="1" customWidth="1"/>
    <col min="12296" max="12455" width="12.26953125" customWidth="1"/>
    <col min="12456" max="12456" width="12.81640625" customWidth="1"/>
    <col min="12457" max="12457" width="12.26953125" customWidth="1"/>
    <col min="12458" max="12458" width="11.453125" customWidth="1"/>
    <col min="12459" max="12459" width="11.7265625" customWidth="1"/>
    <col min="12460" max="12467" width="12.26953125" customWidth="1"/>
    <col min="12468" max="12470" width="13.6328125" customWidth="1"/>
    <col min="12471" max="12472" width="12.26953125" customWidth="1"/>
    <col min="12473" max="12475" width="13.6328125" customWidth="1"/>
    <col min="12476" max="12477" width="12.26953125" customWidth="1"/>
    <col min="12478" max="12480" width="13.6328125" customWidth="1"/>
    <col min="12481" max="12482" width="12.26953125" customWidth="1"/>
    <col min="12483" max="12485" width="13.6328125" customWidth="1"/>
    <col min="12486" max="12486" width="14.36328125" bestFit="1" customWidth="1"/>
    <col min="12487" max="12487" width="12.26953125" customWidth="1"/>
    <col min="12488" max="12490" width="13.6328125" customWidth="1"/>
    <col min="12491" max="12491" width="14.36328125" bestFit="1" customWidth="1"/>
    <col min="12492" max="12492" width="12.26953125" customWidth="1"/>
    <col min="12493" max="12493" width="10.26953125" customWidth="1"/>
    <col min="12494" max="12495" width="13.6328125" customWidth="1"/>
    <col min="12496" max="12497" width="12.26953125" customWidth="1"/>
    <col min="12498" max="12500" width="13.6328125" customWidth="1"/>
    <col min="12501" max="12501" width="14.36328125" bestFit="1" customWidth="1"/>
    <col min="12502" max="12502" width="12.26953125" customWidth="1"/>
    <col min="12503" max="12505" width="13.6328125" customWidth="1"/>
    <col min="12506" max="12506" width="12.453125" bestFit="1" customWidth="1"/>
    <col min="12507" max="12507" width="12.26953125" customWidth="1"/>
    <col min="12508" max="12508" width="11.26953125" customWidth="1"/>
    <col min="12509" max="12510" width="13.6328125" customWidth="1"/>
    <col min="12511" max="12511" width="13.6328125" bestFit="1" customWidth="1"/>
    <col min="12512" max="12512" width="12.26953125" customWidth="1"/>
    <col min="12513" max="12513" width="9.08984375" customWidth="1"/>
    <col min="12514" max="12515" width="13.6328125" customWidth="1"/>
    <col min="12516" max="12516" width="13.6328125" bestFit="1" customWidth="1"/>
    <col min="12517" max="12517" width="12.26953125" customWidth="1"/>
    <col min="12518" max="12518" width="6.7265625" customWidth="1"/>
    <col min="12519" max="12520" width="13.6328125" customWidth="1"/>
    <col min="12521" max="12521" width="13.6328125" bestFit="1" customWidth="1"/>
    <col min="12522" max="12522" width="12.26953125" customWidth="1"/>
    <col min="12523" max="12525" width="13.6328125" customWidth="1"/>
    <col min="12526" max="12527" width="12.26953125" customWidth="1"/>
    <col min="12528" max="12530" width="13.6328125" customWidth="1"/>
    <col min="12531" max="12532" width="12.26953125" customWidth="1"/>
    <col min="12533" max="12535" width="13.6328125" customWidth="1"/>
    <col min="12536" max="12537" width="12.26953125" customWidth="1"/>
    <col min="12538" max="12540" width="13.6328125" customWidth="1"/>
    <col min="12541" max="12541" width="12.453125" bestFit="1" customWidth="1"/>
    <col min="12542" max="12542" width="12.26953125" customWidth="1"/>
    <col min="12543" max="12543" width="11.26953125" customWidth="1"/>
    <col min="12544" max="12545" width="13.6328125" customWidth="1"/>
    <col min="12546" max="12546" width="13.6328125" bestFit="1" customWidth="1"/>
    <col min="12547" max="12547" width="12.26953125" customWidth="1"/>
    <col min="12548" max="12548" width="9.08984375" customWidth="1"/>
    <col min="12549" max="12550" width="13.6328125" customWidth="1"/>
    <col min="12551" max="12551" width="14.36328125" bestFit="1" customWidth="1"/>
    <col min="12552" max="12711" width="12.26953125" customWidth="1"/>
    <col min="12712" max="12712" width="12.81640625" customWidth="1"/>
    <col min="12713" max="12713" width="12.26953125" customWidth="1"/>
    <col min="12714" max="12714" width="11.453125" customWidth="1"/>
    <col min="12715" max="12715" width="11.7265625" customWidth="1"/>
    <col min="12716" max="12723" width="12.26953125" customWidth="1"/>
    <col min="12724" max="12726" width="13.6328125" customWidth="1"/>
    <col min="12727" max="12728" width="12.26953125" customWidth="1"/>
    <col min="12729" max="12731" width="13.6328125" customWidth="1"/>
    <col min="12732" max="12733" width="12.26953125" customWidth="1"/>
    <col min="12734" max="12736" width="13.6328125" customWidth="1"/>
    <col min="12737" max="12738" width="12.26953125" customWidth="1"/>
    <col min="12739" max="12741" width="13.6328125" customWidth="1"/>
    <col min="12742" max="12742" width="14.36328125" bestFit="1" customWidth="1"/>
    <col min="12743" max="12743" width="12.26953125" customWidth="1"/>
    <col min="12744" max="12746" width="13.6328125" customWidth="1"/>
    <col min="12747" max="12747" width="14.36328125" bestFit="1" customWidth="1"/>
    <col min="12748" max="12748" width="12.26953125" customWidth="1"/>
    <col min="12749" max="12749" width="10.26953125" customWidth="1"/>
    <col min="12750" max="12751" width="13.6328125" customWidth="1"/>
    <col min="12752" max="12753" width="12.26953125" customWidth="1"/>
    <col min="12754" max="12756" width="13.6328125" customWidth="1"/>
    <col min="12757" max="12757" width="14.36328125" bestFit="1" customWidth="1"/>
    <col min="12758" max="12758" width="12.26953125" customWidth="1"/>
    <col min="12759" max="12761" width="13.6328125" customWidth="1"/>
    <col min="12762" max="12762" width="12.453125" bestFit="1" customWidth="1"/>
    <col min="12763" max="12763" width="12.26953125" customWidth="1"/>
    <col min="12764" max="12764" width="11.26953125" customWidth="1"/>
    <col min="12765" max="12766" width="13.6328125" customWidth="1"/>
    <col min="12767" max="12767" width="13.6328125" bestFit="1" customWidth="1"/>
    <col min="12768" max="12768" width="12.26953125" customWidth="1"/>
    <col min="12769" max="12769" width="9.08984375" customWidth="1"/>
    <col min="12770" max="12771" width="13.6328125" customWidth="1"/>
    <col min="12772" max="12772" width="13.6328125" bestFit="1" customWidth="1"/>
    <col min="12773" max="12773" width="12.26953125" customWidth="1"/>
    <col min="12774" max="12774" width="6.7265625" customWidth="1"/>
    <col min="12775" max="12776" width="13.6328125" customWidth="1"/>
    <col min="12777" max="12777" width="13.6328125" bestFit="1" customWidth="1"/>
    <col min="12778" max="12778" width="12.26953125" customWidth="1"/>
    <col min="12779" max="12781" width="13.6328125" customWidth="1"/>
    <col min="12782" max="12783" width="12.26953125" customWidth="1"/>
    <col min="12784" max="12786" width="13.6328125" customWidth="1"/>
    <col min="12787" max="12788" width="12.26953125" customWidth="1"/>
    <col min="12789" max="12791" width="13.6328125" customWidth="1"/>
    <col min="12792" max="12793" width="12.26953125" customWidth="1"/>
    <col min="12794" max="12796" width="13.6328125" customWidth="1"/>
    <col min="12797" max="12797" width="12.453125" bestFit="1" customWidth="1"/>
    <col min="12798" max="12798" width="12.26953125" customWidth="1"/>
    <col min="12799" max="12799" width="11.26953125" customWidth="1"/>
    <col min="12800" max="12801" width="13.6328125" customWidth="1"/>
    <col min="12802" max="12802" width="13.6328125" bestFit="1" customWidth="1"/>
    <col min="12803" max="12803" width="12.26953125" customWidth="1"/>
    <col min="12804" max="12804" width="9.08984375" customWidth="1"/>
    <col min="12805" max="12806" width="13.6328125" customWidth="1"/>
    <col min="12807" max="12807" width="14.36328125" bestFit="1" customWidth="1"/>
    <col min="12808" max="12967" width="12.26953125" customWidth="1"/>
    <col min="12968" max="12968" width="12.81640625" customWidth="1"/>
    <col min="12969" max="12969" width="12.26953125" customWidth="1"/>
    <col min="12970" max="12970" width="11.453125" customWidth="1"/>
    <col min="12971" max="12971" width="11.7265625" customWidth="1"/>
    <col min="12972" max="12979" width="12.26953125" customWidth="1"/>
    <col min="12980" max="12982" width="13.6328125" customWidth="1"/>
    <col min="12983" max="12984" width="12.26953125" customWidth="1"/>
    <col min="12985" max="12987" width="13.6328125" customWidth="1"/>
    <col min="12988" max="12989" width="12.26953125" customWidth="1"/>
    <col min="12990" max="12992" width="13.6328125" customWidth="1"/>
    <col min="12993" max="12994" width="12.26953125" customWidth="1"/>
    <col min="12995" max="12997" width="13.6328125" customWidth="1"/>
    <col min="12998" max="12998" width="14.36328125" bestFit="1" customWidth="1"/>
    <col min="12999" max="12999" width="12.26953125" customWidth="1"/>
    <col min="13000" max="13002" width="13.6328125" customWidth="1"/>
    <col min="13003" max="13003" width="14.36328125" bestFit="1" customWidth="1"/>
    <col min="13004" max="13004" width="12.26953125" customWidth="1"/>
    <col min="13005" max="13005" width="10.26953125" customWidth="1"/>
    <col min="13006" max="13007" width="13.6328125" customWidth="1"/>
    <col min="13008" max="13009" width="12.26953125" customWidth="1"/>
    <col min="13010" max="13012" width="13.6328125" customWidth="1"/>
    <col min="13013" max="13013" width="14.36328125" bestFit="1" customWidth="1"/>
    <col min="13014" max="13014" width="12.26953125" customWidth="1"/>
    <col min="13015" max="13017" width="13.6328125" customWidth="1"/>
    <col min="13018" max="13018" width="12.453125" bestFit="1" customWidth="1"/>
    <col min="13019" max="13019" width="12.26953125" customWidth="1"/>
    <col min="13020" max="13020" width="11.26953125" customWidth="1"/>
    <col min="13021" max="13022" width="13.6328125" customWidth="1"/>
    <col min="13023" max="13023" width="13.6328125" bestFit="1" customWidth="1"/>
    <col min="13024" max="13024" width="12.26953125" customWidth="1"/>
    <col min="13025" max="13025" width="9.08984375" customWidth="1"/>
    <col min="13026" max="13027" width="13.6328125" customWidth="1"/>
    <col min="13028" max="13028" width="13.6328125" bestFit="1" customWidth="1"/>
    <col min="13029" max="13029" width="12.26953125" customWidth="1"/>
    <col min="13030" max="13030" width="6.7265625" customWidth="1"/>
    <col min="13031" max="13032" width="13.6328125" customWidth="1"/>
    <col min="13033" max="13033" width="13.6328125" bestFit="1" customWidth="1"/>
    <col min="13034" max="13034" width="12.26953125" customWidth="1"/>
    <col min="13035" max="13037" width="13.6328125" customWidth="1"/>
    <col min="13038" max="13039" width="12.26953125" customWidth="1"/>
    <col min="13040" max="13042" width="13.6328125" customWidth="1"/>
    <col min="13043" max="13044" width="12.26953125" customWidth="1"/>
    <col min="13045" max="13047" width="13.6328125" customWidth="1"/>
    <col min="13048" max="13049" width="12.26953125" customWidth="1"/>
    <col min="13050" max="13052" width="13.6328125" customWidth="1"/>
    <col min="13053" max="13053" width="12.453125" bestFit="1" customWidth="1"/>
    <col min="13054" max="13054" width="12.26953125" customWidth="1"/>
    <col min="13055" max="13055" width="11.26953125" customWidth="1"/>
    <col min="13056" max="13057" width="13.6328125" customWidth="1"/>
    <col min="13058" max="13058" width="13.6328125" bestFit="1" customWidth="1"/>
    <col min="13059" max="13059" width="12.26953125" customWidth="1"/>
    <col min="13060" max="13060" width="9.08984375" customWidth="1"/>
    <col min="13061" max="13062" width="13.6328125" customWidth="1"/>
    <col min="13063" max="13063" width="14.36328125" bestFit="1" customWidth="1"/>
    <col min="13064" max="13223" width="12.26953125" customWidth="1"/>
    <col min="13224" max="13224" width="12.81640625" customWidth="1"/>
    <col min="13225" max="13225" width="12.26953125" customWidth="1"/>
    <col min="13226" max="13226" width="11.453125" customWidth="1"/>
    <col min="13227" max="13227" width="11.7265625" customWidth="1"/>
    <col min="13228" max="13235" width="12.26953125" customWidth="1"/>
    <col min="13236" max="13238" width="13.6328125" customWidth="1"/>
    <col min="13239" max="13240" width="12.26953125" customWidth="1"/>
    <col min="13241" max="13243" width="13.6328125" customWidth="1"/>
    <col min="13244" max="13245" width="12.26953125" customWidth="1"/>
    <col min="13246" max="13248" width="13.6328125" customWidth="1"/>
    <col min="13249" max="13250" width="12.26953125" customWidth="1"/>
    <col min="13251" max="13253" width="13.6328125" customWidth="1"/>
    <col min="13254" max="13254" width="14.36328125" bestFit="1" customWidth="1"/>
    <col min="13255" max="13255" width="12.26953125" customWidth="1"/>
    <col min="13256" max="13258" width="13.6328125" customWidth="1"/>
    <col min="13259" max="13259" width="14.36328125" bestFit="1" customWidth="1"/>
    <col min="13260" max="13260" width="12.26953125" customWidth="1"/>
    <col min="13261" max="13261" width="10.26953125" customWidth="1"/>
    <col min="13262" max="13263" width="13.6328125" customWidth="1"/>
    <col min="13264" max="13265" width="12.26953125" customWidth="1"/>
    <col min="13266" max="13268" width="13.6328125" customWidth="1"/>
    <col min="13269" max="13269" width="14.36328125" bestFit="1" customWidth="1"/>
    <col min="13270" max="13270" width="12.26953125" customWidth="1"/>
    <col min="13271" max="13273" width="13.6328125" customWidth="1"/>
    <col min="13274" max="13274" width="12.453125" bestFit="1" customWidth="1"/>
    <col min="13275" max="13275" width="12.26953125" customWidth="1"/>
    <col min="13276" max="13276" width="11.26953125" customWidth="1"/>
    <col min="13277" max="13278" width="13.6328125" customWidth="1"/>
    <col min="13279" max="13279" width="13.6328125" bestFit="1" customWidth="1"/>
    <col min="13280" max="13280" width="12.26953125" customWidth="1"/>
    <col min="13281" max="13281" width="9.08984375" customWidth="1"/>
    <col min="13282" max="13283" width="13.6328125" customWidth="1"/>
    <col min="13284" max="13284" width="13.6328125" bestFit="1" customWidth="1"/>
    <col min="13285" max="13285" width="12.26953125" customWidth="1"/>
    <col min="13286" max="13286" width="6.7265625" customWidth="1"/>
    <col min="13287" max="13288" width="13.6328125" customWidth="1"/>
    <col min="13289" max="13289" width="13.6328125" bestFit="1" customWidth="1"/>
    <col min="13290" max="13290" width="12.26953125" customWidth="1"/>
    <col min="13291" max="13293" width="13.6328125" customWidth="1"/>
    <col min="13294" max="13295" width="12.26953125" customWidth="1"/>
    <col min="13296" max="13298" width="13.6328125" customWidth="1"/>
    <col min="13299" max="13300" width="12.26953125" customWidth="1"/>
    <col min="13301" max="13303" width="13.6328125" customWidth="1"/>
    <col min="13304" max="13305" width="12.26953125" customWidth="1"/>
    <col min="13306" max="13308" width="13.6328125" customWidth="1"/>
    <col min="13309" max="13309" width="12.453125" bestFit="1" customWidth="1"/>
    <col min="13310" max="13310" width="12.26953125" customWidth="1"/>
    <col min="13311" max="13311" width="11.26953125" customWidth="1"/>
    <col min="13312" max="13313" width="13.6328125" customWidth="1"/>
    <col min="13314" max="13314" width="13.6328125" bestFit="1" customWidth="1"/>
    <col min="13315" max="13315" width="12.26953125" customWidth="1"/>
    <col min="13316" max="13316" width="9.08984375" customWidth="1"/>
    <col min="13317" max="13318" width="13.6328125" customWidth="1"/>
    <col min="13319" max="13319" width="14.36328125" bestFit="1" customWidth="1"/>
    <col min="13320" max="13479" width="12.26953125" customWidth="1"/>
    <col min="13480" max="13480" width="12.81640625" customWidth="1"/>
    <col min="13481" max="13481" width="12.26953125" customWidth="1"/>
    <col min="13482" max="13482" width="11.453125" customWidth="1"/>
    <col min="13483" max="13483" width="11.7265625" customWidth="1"/>
    <col min="13484" max="13491" width="12.26953125" customWidth="1"/>
    <col min="13492" max="13494" width="13.6328125" customWidth="1"/>
    <col min="13495" max="13496" width="12.26953125" customWidth="1"/>
    <col min="13497" max="13499" width="13.6328125" customWidth="1"/>
    <col min="13500" max="13501" width="12.26953125" customWidth="1"/>
    <col min="13502" max="13504" width="13.6328125" customWidth="1"/>
    <col min="13505" max="13506" width="12.26953125" customWidth="1"/>
    <col min="13507" max="13509" width="13.6328125" customWidth="1"/>
    <col min="13510" max="13510" width="14.36328125" bestFit="1" customWidth="1"/>
    <col min="13511" max="13511" width="12.26953125" customWidth="1"/>
    <col min="13512" max="13514" width="13.6328125" customWidth="1"/>
    <col min="13515" max="13515" width="14.36328125" bestFit="1" customWidth="1"/>
    <col min="13516" max="13516" width="12.26953125" customWidth="1"/>
    <col min="13517" max="13517" width="10.26953125" customWidth="1"/>
    <col min="13518" max="13519" width="13.6328125" customWidth="1"/>
    <col min="13520" max="13521" width="12.26953125" customWidth="1"/>
    <col min="13522" max="13524" width="13.6328125" customWidth="1"/>
    <col min="13525" max="13525" width="14.36328125" bestFit="1" customWidth="1"/>
    <col min="13526" max="13526" width="12.26953125" customWidth="1"/>
    <col min="13527" max="13529" width="13.6328125" customWidth="1"/>
    <col min="13530" max="13530" width="12.453125" bestFit="1" customWidth="1"/>
    <col min="13531" max="13531" width="12.26953125" customWidth="1"/>
    <col min="13532" max="13532" width="11.26953125" customWidth="1"/>
    <col min="13533" max="13534" width="13.6328125" customWidth="1"/>
    <col min="13535" max="13535" width="13.6328125" bestFit="1" customWidth="1"/>
    <col min="13536" max="13536" width="12.26953125" customWidth="1"/>
    <col min="13537" max="13537" width="9.08984375" customWidth="1"/>
    <col min="13538" max="13539" width="13.6328125" customWidth="1"/>
    <col min="13540" max="13540" width="13.6328125" bestFit="1" customWidth="1"/>
    <col min="13541" max="13541" width="12.26953125" customWidth="1"/>
    <col min="13542" max="13542" width="6.7265625" customWidth="1"/>
    <col min="13543" max="13544" width="13.6328125" customWidth="1"/>
    <col min="13545" max="13545" width="13.6328125" bestFit="1" customWidth="1"/>
    <col min="13546" max="13546" width="12.26953125" customWidth="1"/>
    <col min="13547" max="13549" width="13.6328125" customWidth="1"/>
    <col min="13550" max="13551" width="12.26953125" customWidth="1"/>
    <col min="13552" max="13554" width="13.6328125" customWidth="1"/>
    <col min="13555" max="13556" width="12.26953125" customWidth="1"/>
    <col min="13557" max="13559" width="13.6328125" customWidth="1"/>
    <col min="13560" max="13561" width="12.26953125" customWidth="1"/>
    <col min="13562" max="13564" width="13.6328125" customWidth="1"/>
    <col min="13565" max="13565" width="12.453125" bestFit="1" customWidth="1"/>
    <col min="13566" max="13566" width="12.26953125" customWidth="1"/>
    <col min="13567" max="13567" width="11.26953125" customWidth="1"/>
    <col min="13568" max="13569" width="13.6328125" customWidth="1"/>
    <col min="13570" max="13570" width="13.6328125" bestFit="1" customWidth="1"/>
    <col min="13571" max="13571" width="12.26953125" customWidth="1"/>
    <col min="13572" max="13572" width="9.08984375" customWidth="1"/>
    <col min="13573" max="13574" width="13.6328125" customWidth="1"/>
    <col min="13575" max="13575" width="14.36328125" bestFit="1" customWidth="1"/>
    <col min="13576" max="13735" width="12.26953125" customWidth="1"/>
    <col min="13736" max="13736" width="12.81640625" customWidth="1"/>
    <col min="13737" max="13737" width="12.26953125" customWidth="1"/>
    <col min="13738" max="13738" width="11.453125" customWidth="1"/>
    <col min="13739" max="13739" width="11.7265625" customWidth="1"/>
    <col min="13740" max="13747" width="12.26953125" customWidth="1"/>
    <col min="13748" max="13750" width="13.6328125" customWidth="1"/>
    <col min="13751" max="13752" width="12.26953125" customWidth="1"/>
    <col min="13753" max="13755" width="13.6328125" customWidth="1"/>
    <col min="13756" max="13757" width="12.26953125" customWidth="1"/>
    <col min="13758" max="13760" width="13.6328125" customWidth="1"/>
    <col min="13761" max="13762" width="12.26953125" customWidth="1"/>
    <col min="13763" max="13765" width="13.6328125" customWidth="1"/>
    <col min="13766" max="13766" width="14.36328125" bestFit="1" customWidth="1"/>
    <col min="13767" max="13767" width="12.26953125" customWidth="1"/>
    <col min="13768" max="13770" width="13.6328125" customWidth="1"/>
    <col min="13771" max="13771" width="14.36328125" bestFit="1" customWidth="1"/>
    <col min="13772" max="13772" width="12.26953125" customWidth="1"/>
    <col min="13773" max="13773" width="10.26953125" customWidth="1"/>
    <col min="13774" max="13775" width="13.6328125" customWidth="1"/>
    <col min="13776" max="13777" width="12.26953125" customWidth="1"/>
    <col min="13778" max="13780" width="13.6328125" customWidth="1"/>
    <col min="13781" max="13781" width="14.36328125" bestFit="1" customWidth="1"/>
    <col min="13782" max="13782" width="12.26953125" customWidth="1"/>
    <col min="13783" max="13785" width="13.6328125" customWidth="1"/>
    <col min="13786" max="13786" width="12.453125" bestFit="1" customWidth="1"/>
    <col min="13787" max="13787" width="12.26953125" customWidth="1"/>
    <col min="13788" max="13788" width="11.26953125" customWidth="1"/>
    <col min="13789" max="13790" width="13.6328125" customWidth="1"/>
    <col min="13791" max="13791" width="13.6328125" bestFit="1" customWidth="1"/>
    <col min="13792" max="13792" width="12.26953125" customWidth="1"/>
    <col min="13793" max="13793" width="9.08984375" customWidth="1"/>
    <col min="13794" max="13795" width="13.6328125" customWidth="1"/>
    <col min="13796" max="13796" width="13.6328125" bestFit="1" customWidth="1"/>
    <col min="13797" max="13797" width="12.26953125" customWidth="1"/>
    <col min="13798" max="13798" width="6.7265625" customWidth="1"/>
    <col min="13799" max="13800" width="13.6328125" customWidth="1"/>
    <col min="13801" max="13801" width="13.6328125" bestFit="1" customWidth="1"/>
    <col min="13802" max="13802" width="12.26953125" customWidth="1"/>
    <col min="13803" max="13805" width="13.6328125" customWidth="1"/>
    <col min="13806" max="13807" width="12.26953125" customWidth="1"/>
    <col min="13808" max="13810" width="13.6328125" customWidth="1"/>
    <col min="13811" max="13812" width="12.26953125" customWidth="1"/>
    <col min="13813" max="13815" width="13.6328125" customWidth="1"/>
    <col min="13816" max="13817" width="12.26953125" customWidth="1"/>
    <col min="13818" max="13820" width="13.6328125" customWidth="1"/>
    <col min="13821" max="13821" width="12.453125" bestFit="1" customWidth="1"/>
    <col min="13822" max="13822" width="12.26953125" customWidth="1"/>
    <col min="13823" max="13823" width="11.26953125" customWidth="1"/>
    <col min="13824" max="13825" width="13.6328125" customWidth="1"/>
    <col min="13826" max="13826" width="13.6328125" bestFit="1" customWidth="1"/>
    <col min="13827" max="13827" width="12.26953125" customWidth="1"/>
    <col min="13828" max="13828" width="9.08984375" customWidth="1"/>
    <col min="13829" max="13830" width="13.6328125" customWidth="1"/>
    <col min="13831" max="13831" width="14.36328125" bestFit="1" customWidth="1"/>
    <col min="13832" max="13991" width="12.26953125" customWidth="1"/>
    <col min="13992" max="13992" width="12.81640625" customWidth="1"/>
    <col min="13993" max="13993" width="12.26953125" customWidth="1"/>
    <col min="13994" max="13994" width="11.453125" customWidth="1"/>
    <col min="13995" max="13995" width="11.7265625" customWidth="1"/>
    <col min="13996" max="14003" width="12.26953125" customWidth="1"/>
    <col min="14004" max="14006" width="13.6328125" customWidth="1"/>
    <col min="14007" max="14008" width="12.26953125" customWidth="1"/>
    <col min="14009" max="14011" width="13.6328125" customWidth="1"/>
    <col min="14012" max="14013" width="12.26953125" customWidth="1"/>
    <col min="14014" max="14016" width="13.6328125" customWidth="1"/>
    <col min="14017" max="14018" width="12.26953125" customWidth="1"/>
    <col min="14019" max="14021" width="13.6328125" customWidth="1"/>
    <col min="14022" max="14022" width="14.36328125" bestFit="1" customWidth="1"/>
    <col min="14023" max="14023" width="12.26953125" customWidth="1"/>
    <col min="14024" max="14026" width="13.6328125" customWidth="1"/>
    <col min="14027" max="14027" width="14.36328125" bestFit="1" customWidth="1"/>
    <col min="14028" max="14028" width="12.26953125" customWidth="1"/>
    <col min="14029" max="14029" width="10.26953125" customWidth="1"/>
    <col min="14030" max="14031" width="13.6328125" customWidth="1"/>
    <col min="14032" max="14033" width="12.26953125" customWidth="1"/>
    <col min="14034" max="14036" width="13.6328125" customWidth="1"/>
    <col min="14037" max="14037" width="14.36328125" bestFit="1" customWidth="1"/>
    <col min="14038" max="14038" width="12.26953125" customWidth="1"/>
    <col min="14039" max="14041" width="13.6328125" customWidth="1"/>
    <col min="14042" max="14042" width="12.453125" bestFit="1" customWidth="1"/>
    <col min="14043" max="14043" width="12.26953125" customWidth="1"/>
    <col min="14044" max="14044" width="11.26953125" customWidth="1"/>
    <col min="14045" max="14046" width="13.6328125" customWidth="1"/>
    <col min="14047" max="14047" width="13.6328125" bestFit="1" customWidth="1"/>
    <col min="14048" max="14048" width="12.26953125" customWidth="1"/>
    <col min="14049" max="14049" width="9.08984375" customWidth="1"/>
    <col min="14050" max="14051" width="13.6328125" customWidth="1"/>
    <col min="14052" max="14052" width="13.6328125" bestFit="1" customWidth="1"/>
    <col min="14053" max="14053" width="12.26953125" customWidth="1"/>
    <col min="14054" max="14054" width="6.7265625" customWidth="1"/>
    <col min="14055" max="14056" width="13.6328125" customWidth="1"/>
    <col min="14057" max="14057" width="13.6328125" bestFit="1" customWidth="1"/>
    <col min="14058" max="14058" width="12.26953125" customWidth="1"/>
    <col min="14059" max="14061" width="13.6328125" customWidth="1"/>
    <col min="14062" max="14063" width="12.26953125" customWidth="1"/>
    <col min="14064" max="14066" width="13.6328125" customWidth="1"/>
    <col min="14067" max="14068" width="12.26953125" customWidth="1"/>
    <col min="14069" max="14071" width="13.6328125" customWidth="1"/>
    <col min="14072" max="14073" width="12.26953125" customWidth="1"/>
    <col min="14074" max="14076" width="13.6328125" customWidth="1"/>
    <col min="14077" max="14077" width="12.453125" bestFit="1" customWidth="1"/>
    <col min="14078" max="14078" width="12.26953125" customWidth="1"/>
    <col min="14079" max="14079" width="11.26953125" customWidth="1"/>
    <col min="14080" max="14081" width="13.6328125" customWidth="1"/>
    <col min="14082" max="14082" width="13.6328125" bestFit="1" customWidth="1"/>
    <col min="14083" max="14083" width="12.26953125" customWidth="1"/>
    <col min="14084" max="14084" width="9.08984375" customWidth="1"/>
    <col min="14085" max="14086" width="13.6328125" customWidth="1"/>
    <col min="14087" max="14087" width="14.36328125" bestFit="1" customWidth="1"/>
    <col min="14088" max="14247" width="12.26953125" customWidth="1"/>
    <col min="14248" max="14248" width="12.81640625" customWidth="1"/>
    <col min="14249" max="14249" width="12.26953125" customWidth="1"/>
    <col min="14250" max="14250" width="11.453125" customWidth="1"/>
    <col min="14251" max="14251" width="11.7265625" customWidth="1"/>
    <col min="14252" max="14259" width="12.26953125" customWidth="1"/>
    <col min="14260" max="14262" width="13.6328125" customWidth="1"/>
    <col min="14263" max="14264" width="12.26953125" customWidth="1"/>
    <col min="14265" max="14267" width="13.6328125" customWidth="1"/>
    <col min="14268" max="14269" width="12.26953125" customWidth="1"/>
    <col min="14270" max="14272" width="13.6328125" customWidth="1"/>
    <col min="14273" max="14274" width="12.26953125" customWidth="1"/>
    <col min="14275" max="14277" width="13.6328125" customWidth="1"/>
    <col min="14278" max="14278" width="14.36328125" bestFit="1" customWidth="1"/>
    <col min="14279" max="14279" width="12.26953125" customWidth="1"/>
    <col min="14280" max="14282" width="13.6328125" customWidth="1"/>
    <col min="14283" max="14283" width="14.36328125" bestFit="1" customWidth="1"/>
    <col min="14284" max="14284" width="12.26953125" customWidth="1"/>
    <col min="14285" max="14285" width="10.26953125" customWidth="1"/>
    <col min="14286" max="14287" width="13.6328125" customWidth="1"/>
    <col min="14288" max="14289" width="12.26953125" customWidth="1"/>
    <col min="14290" max="14292" width="13.6328125" customWidth="1"/>
    <col min="14293" max="14293" width="14.36328125" bestFit="1" customWidth="1"/>
    <col min="14294" max="14294" width="12.26953125" customWidth="1"/>
    <col min="14295" max="14297" width="13.6328125" customWidth="1"/>
    <col min="14298" max="14298" width="12.453125" bestFit="1" customWidth="1"/>
    <col min="14299" max="14299" width="12.26953125" customWidth="1"/>
    <col min="14300" max="14300" width="11.26953125" customWidth="1"/>
    <col min="14301" max="14302" width="13.6328125" customWidth="1"/>
    <col min="14303" max="14303" width="13.6328125" bestFit="1" customWidth="1"/>
    <col min="14304" max="14304" width="12.26953125" customWidth="1"/>
    <col min="14305" max="14305" width="9.08984375" customWidth="1"/>
    <col min="14306" max="14307" width="13.6328125" customWidth="1"/>
    <col min="14308" max="14308" width="13.6328125" bestFit="1" customWidth="1"/>
    <col min="14309" max="14309" width="12.26953125" customWidth="1"/>
    <col min="14310" max="14310" width="6.7265625" customWidth="1"/>
    <col min="14311" max="14312" width="13.6328125" customWidth="1"/>
    <col min="14313" max="14313" width="13.6328125" bestFit="1" customWidth="1"/>
    <col min="14314" max="14314" width="12.26953125" customWidth="1"/>
    <col min="14315" max="14317" width="13.6328125" customWidth="1"/>
    <col min="14318" max="14319" width="12.26953125" customWidth="1"/>
    <col min="14320" max="14322" width="13.6328125" customWidth="1"/>
    <col min="14323" max="14324" width="12.26953125" customWidth="1"/>
    <col min="14325" max="14327" width="13.6328125" customWidth="1"/>
    <col min="14328" max="14329" width="12.26953125" customWidth="1"/>
    <col min="14330" max="14332" width="13.6328125" customWidth="1"/>
    <col min="14333" max="14333" width="12.453125" bestFit="1" customWidth="1"/>
    <col min="14334" max="14334" width="12.26953125" customWidth="1"/>
    <col min="14335" max="14335" width="11.26953125" customWidth="1"/>
    <col min="14336" max="14337" width="13.6328125" customWidth="1"/>
    <col min="14338" max="14338" width="13.6328125" bestFit="1" customWidth="1"/>
    <col min="14339" max="14339" width="12.26953125" customWidth="1"/>
    <col min="14340" max="14340" width="9.08984375" customWidth="1"/>
    <col min="14341" max="14342" width="13.6328125" customWidth="1"/>
    <col min="14343" max="14343" width="14.36328125" bestFit="1" customWidth="1"/>
    <col min="14344" max="14503" width="12.26953125" customWidth="1"/>
    <col min="14504" max="14504" width="12.81640625" customWidth="1"/>
    <col min="14505" max="14505" width="12.26953125" customWidth="1"/>
    <col min="14506" max="14506" width="11.453125" customWidth="1"/>
    <col min="14507" max="14507" width="11.7265625" customWidth="1"/>
    <col min="14508" max="14515" width="12.26953125" customWidth="1"/>
    <col min="14516" max="14518" width="13.6328125" customWidth="1"/>
    <col min="14519" max="14520" width="12.26953125" customWidth="1"/>
    <col min="14521" max="14523" width="13.6328125" customWidth="1"/>
    <col min="14524" max="14525" width="12.26953125" customWidth="1"/>
    <col min="14526" max="14528" width="13.6328125" customWidth="1"/>
    <col min="14529" max="14530" width="12.26953125" customWidth="1"/>
    <col min="14531" max="14533" width="13.6328125" customWidth="1"/>
    <col min="14534" max="14534" width="14.36328125" bestFit="1" customWidth="1"/>
    <col min="14535" max="14535" width="12.26953125" customWidth="1"/>
    <col min="14536" max="14538" width="13.6328125" customWidth="1"/>
    <col min="14539" max="14539" width="14.36328125" bestFit="1" customWidth="1"/>
    <col min="14540" max="14540" width="12.26953125" customWidth="1"/>
    <col min="14541" max="14541" width="10.26953125" customWidth="1"/>
    <col min="14542" max="14543" width="13.6328125" customWidth="1"/>
    <col min="14544" max="14545" width="12.26953125" customWidth="1"/>
    <col min="14546" max="14548" width="13.6328125" customWidth="1"/>
    <col min="14549" max="14549" width="14.36328125" bestFit="1" customWidth="1"/>
    <col min="14550" max="14550" width="12.26953125" customWidth="1"/>
    <col min="14551" max="14553" width="13.6328125" customWidth="1"/>
    <col min="14554" max="14554" width="12.453125" bestFit="1" customWidth="1"/>
    <col min="14555" max="14555" width="12.26953125" customWidth="1"/>
    <col min="14556" max="14556" width="11.26953125" customWidth="1"/>
    <col min="14557" max="14558" width="13.6328125" customWidth="1"/>
    <col min="14559" max="14559" width="13.6328125" bestFit="1" customWidth="1"/>
    <col min="14560" max="14560" width="12.26953125" customWidth="1"/>
    <col min="14561" max="14561" width="9.08984375" customWidth="1"/>
    <col min="14562" max="14563" width="13.6328125" customWidth="1"/>
    <col min="14564" max="14564" width="13.6328125" bestFit="1" customWidth="1"/>
    <col min="14565" max="14565" width="12.26953125" customWidth="1"/>
    <col min="14566" max="14566" width="6.7265625" customWidth="1"/>
    <col min="14567" max="14568" width="13.6328125" customWidth="1"/>
    <col min="14569" max="14569" width="13.6328125" bestFit="1" customWidth="1"/>
    <col min="14570" max="14570" width="12.26953125" customWidth="1"/>
    <col min="14571" max="14573" width="13.6328125" customWidth="1"/>
    <col min="14574" max="14575" width="12.26953125" customWidth="1"/>
    <col min="14576" max="14578" width="13.6328125" customWidth="1"/>
    <col min="14579" max="14580" width="12.26953125" customWidth="1"/>
    <col min="14581" max="14583" width="13.6328125" customWidth="1"/>
    <col min="14584" max="14585" width="12.26953125" customWidth="1"/>
    <col min="14586" max="14588" width="13.6328125" customWidth="1"/>
    <col min="14589" max="14589" width="12.453125" bestFit="1" customWidth="1"/>
    <col min="14590" max="14590" width="12.26953125" customWidth="1"/>
    <col min="14591" max="14591" width="11.26953125" customWidth="1"/>
    <col min="14592" max="14593" width="13.6328125" customWidth="1"/>
    <col min="14594" max="14594" width="13.6328125" bestFit="1" customWidth="1"/>
    <col min="14595" max="14595" width="12.26953125" customWidth="1"/>
    <col min="14596" max="14596" width="9.08984375" customWidth="1"/>
    <col min="14597" max="14598" width="13.6328125" customWidth="1"/>
    <col min="14599" max="14599" width="14.36328125" bestFit="1" customWidth="1"/>
    <col min="14600" max="14759" width="12.26953125" customWidth="1"/>
    <col min="14760" max="14760" width="12.81640625" customWidth="1"/>
    <col min="14761" max="14761" width="12.26953125" customWidth="1"/>
    <col min="14762" max="14762" width="11.453125" customWidth="1"/>
    <col min="14763" max="14763" width="11.7265625" customWidth="1"/>
    <col min="14764" max="14771" width="12.26953125" customWidth="1"/>
    <col min="14772" max="14774" width="13.6328125" customWidth="1"/>
    <col min="14775" max="14776" width="12.26953125" customWidth="1"/>
    <col min="14777" max="14779" width="13.6328125" customWidth="1"/>
    <col min="14780" max="14781" width="12.26953125" customWidth="1"/>
    <col min="14782" max="14784" width="13.6328125" customWidth="1"/>
    <col min="14785" max="14786" width="12.26953125" customWidth="1"/>
    <col min="14787" max="14789" width="13.6328125" customWidth="1"/>
    <col min="14790" max="14790" width="14.36328125" bestFit="1" customWidth="1"/>
    <col min="14791" max="14791" width="12.26953125" customWidth="1"/>
    <col min="14792" max="14794" width="13.6328125" customWidth="1"/>
    <col min="14795" max="14795" width="14.36328125" bestFit="1" customWidth="1"/>
    <col min="14796" max="14796" width="12.26953125" customWidth="1"/>
    <col min="14797" max="14797" width="10.26953125" customWidth="1"/>
    <col min="14798" max="14799" width="13.6328125" customWidth="1"/>
    <col min="14800" max="14801" width="12.26953125" customWidth="1"/>
    <col min="14802" max="14804" width="13.6328125" customWidth="1"/>
    <col min="14805" max="14805" width="14.36328125" bestFit="1" customWidth="1"/>
    <col min="14806" max="14806" width="12.26953125" customWidth="1"/>
    <col min="14807" max="14809" width="13.6328125" customWidth="1"/>
    <col min="14810" max="14810" width="12.453125" bestFit="1" customWidth="1"/>
    <col min="14811" max="14811" width="12.26953125" customWidth="1"/>
    <col min="14812" max="14812" width="11.26953125" customWidth="1"/>
    <col min="14813" max="14814" width="13.6328125" customWidth="1"/>
    <col min="14815" max="14815" width="13.6328125" bestFit="1" customWidth="1"/>
    <col min="14816" max="14816" width="12.26953125" customWidth="1"/>
    <col min="14817" max="14817" width="9.08984375" customWidth="1"/>
    <col min="14818" max="14819" width="13.6328125" customWidth="1"/>
    <col min="14820" max="14820" width="13.6328125" bestFit="1" customWidth="1"/>
    <col min="14821" max="14821" width="12.26953125" customWidth="1"/>
    <col min="14822" max="14822" width="6.7265625" customWidth="1"/>
    <col min="14823" max="14824" width="13.6328125" customWidth="1"/>
    <col min="14825" max="14825" width="13.6328125" bestFit="1" customWidth="1"/>
    <col min="14826" max="14826" width="12.26953125" customWidth="1"/>
    <col min="14827" max="14829" width="13.6328125" customWidth="1"/>
    <col min="14830" max="14831" width="12.26953125" customWidth="1"/>
    <col min="14832" max="14834" width="13.6328125" customWidth="1"/>
    <col min="14835" max="14836" width="12.26953125" customWidth="1"/>
    <col min="14837" max="14839" width="13.6328125" customWidth="1"/>
    <col min="14840" max="14841" width="12.26953125" customWidth="1"/>
    <col min="14842" max="14844" width="13.6328125" customWidth="1"/>
    <col min="14845" max="14845" width="12.453125" bestFit="1" customWidth="1"/>
    <col min="14846" max="14846" width="12.26953125" customWidth="1"/>
    <col min="14847" max="14847" width="11.26953125" customWidth="1"/>
    <col min="14848" max="14849" width="13.6328125" customWidth="1"/>
    <col min="14850" max="14850" width="13.6328125" bestFit="1" customWidth="1"/>
    <col min="14851" max="14851" width="12.26953125" customWidth="1"/>
    <col min="14852" max="14852" width="9.08984375" customWidth="1"/>
    <col min="14853" max="14854" width="13.6328125" customWidth="1"/>
    <col min="14855" max="14855" width="14.36328125" bestFit="1" customWidth="1"/>
    <col min="14856" max="15015" width="12.26953125" customWidth="1"/>
    <col min="15016" max="15016" width="12.81640625" customWidth="1"/>
    <col min="15017" max="15017" width="12.26953125" customWidth="1"/>
    <col min="15018" max="15018" width="11.453125" customWidth="1"/>
    <col min="15019" max="15019" width="11.7265625" customWidth="1"/>
    <col min="15020" max="15027" width="12.26953125" customWidth="1"/>
    <col min="15028" max="15030" width="13.6328125" customWidth="1"/>
    <col min="15031" max="15032" width="12.26953125" customWidth="1"/>
    <col min="15033" max="15035" width="13.6328125" customWidth="1"/>
    <col min="15036" max="15037" width="12.26953125" customWidth="1"/>
    <col min="15038" max="15040" width="13.6328125" customWidth="1"/>
    <col min="15041" max="15042" width="12.26953125" customWidth="1"/>
    <col min="15043" max="15045" width="13.6328125" customWidth="1"/>
    <col min="15046" max="15046" width="14.36328125" bestFit="1" customWidth="1"/>
    <col min="15047" max="15047" width="12.26953125" customWidth="1"/>
    <col min="15048" max="15050" width="13.6328125" customWidth="1"/>
    <col min="15051" max="15051" width="14.36328125" bestFit="1" customWidth="1"/>
    <col min="15052" max="15052" width="12.26953125" customWidth="1"/>
    <col min="15053" max="15053" width="10.26953125" customWidth="1"/>
    <col min="15054" max="15055" width="13.6328125" customWidth="1"/>
    <col min="15056" max="15057" width="12.26953125" customWidth="1"/>
    <col min="15058" max="15060" width="13.6328125" customWidth="1"/>
    <col min="15061" max="15061" width="14.36328125" bestFit="1" customWidth="1"/>
    <col min="15062" max="15062" width="12.26953125" customWidth="1"/>
    <col min="15063" max="15065" width="13.6328125" customWidth="1"/>
    <col min="15066" max="15066" width="12.453125" bestFit="1" customWidth="1"/>
    <col min="15067" max="15067" width="12.26953125" customWidth="1"/>
    <col min="15068" max="15068" width="11.26953125" customWidth="1"/>
    <col min="15069" max="15070" width="13.6328125" customWidth="1"/>
    <col min="15071" max="15071" width="13.6328125" bestFit="1" customWidth="1"/>
    <col min="15072" max="15072" width="12.26953125" customWidth="1"/>
    <col min="15073" max="15073" width="9.08984375" customWidth="1"/>
    <col min="15074" max="15075" width="13.6328125" customWidth="1"/>
    <col min="15076" max="15076" width="13.6328125" bestFit="1" customWidth="1"/>
    <col min="15077" max="15077" width="12.26953125" customWidth="1"/>
    <col min="15078" max="15078" width="6.7265625" customWidth="1"/>
    <col min="15079" max="15080" width="13.6328125" customWidth="1"/>
    <col min="15081" max="15081" width="13.6328125" bestFit="1" customWidth="1"/>
    <col min="15082" max="15082" width="12.26953125" customWidth="1"/>
    <col min="15083" max="15085" width="13.6328125" customWidth="1"/>
    <col min="15086" max="15087" width="12.26953125" customWidth="1"/>
    <col min="15088" max="15090" width="13.6328125" customWidth="1"/>
    <col min="15091" max="15092" width="12.26953125" customWidth="1"/>
    <col min="15093" max="15095" width="13.6328125" customWidth="1"/>
    <col min="15096" max="15097" width="12.26953125" customWidth="1"/>
    <col min="15098" max="15100" width="13.6328125" customWidth="1"/>
    <col min="15101" max="15101" width="12.453125" bestFit="1" customWidth="1"/>
    <col min="15102" max="15102" width="12.26953125" customWidth="1"/>
    <col min="15103" max="15103" width="11.26953125" customWidth="1"/>
    <col min="15104" max="15105" width="13.6328125" customWidth="1"/>
    <col min="15106" max="15106" width="13.6328125" bestFit="1" customWidth="1"/>
    <col min="15107" max="15107" width="12.26953125" customWidth="1"/>
    <col min="15108" max="15108" width="9.08984375" customWidth="1"/>
    <col min="15109" max="15110" width="13.6328125" customWidth="1"/>
    <col min="15111" max="15111" width="14.36328125" bestFit="1" customWidth="1"/>
    <col min="15112" max="15271" width="12.26953125" customWidth="1"/>
    <col min="15272" max="15272" width="12.81640625" customWidth="1"/>
    <col min="15273" max="15273" width="12.26953125" customWidth="1"/>
    <col min="15274" max="15274" width="11.453125" customWidth="1"/>
    <col min="15275" max="15275" width="11.7265625" customWidth="1"/>
    <col min="15276" max="15283" width="12.26953125" customWidth="1"/>
    <col min="15284" max="15286" width="13.6328125" customWidth="1"/>
    <col min="15287" max="15288" width="12.26953125" customWidth="1"/>
    <col min="15289" max="15291" width="13.6328125" customWidth="1"/>
    <col min="15292" max="15293" width="12.26953125" customWidth="1"/>
    <col min="15294" max="15296" width="13.6328125" customWidth="1"/>
    <col min="15297" max="15298" width="12.26953125" customWidth="1"/>
    <col min="15299" max="15301" width="13.6328125" customWidth="1"/>
    <col min="15302" max="15302" width="14.36328125" bestFit="1" customWidth="1"/>
    <col min="15303" max="15303" width="12.26953125" customWidth="1"/>
    <col min="15304" max="15306" width="13.6328125" customWidth="1"/>
    <col min="15307" max="15307" width="14.36328125" bestFit="1" customWidth="1"/>
    <col min="15308" max="15308" width="12.26953125" customWidth="1"/>
    <col min="15309" max="15309" width="10.26953125" customWidth="1"/>
    <col min="15310" max="15311" width="13.6328125" customWidth="1"/>
    <col min="15312" max="15313" width="12.26953125" customWidth="1"/>
    <col min="15314" max="15316" width="13.6328125" customWidth="1"/>
    <col min="15317" max="15317" width="14.36328125" bestFit="1" customWidth="1"/>
    <col min="15318" max="15318" width="12.26953125" customWidth="1"/>
    <col min="15319" max="15321" width="13.6328125" customWidth="1"/>
    <col min="15322" max="15322" width="12.453125" bestFit="1" customWidth="1"/>
    <col min="15323" max="15323" width="12.26953125" customWidth="1"/>
    <col min="15324" max="15324" width="11.26953125" customWidth="1"/>
    <col min="15325" max="15326" width="13.6328125" customWidth="1"/>
    <col min="15327" max="15327" width="13.6328125" bestFit="1" customWidth="1"/>
    <col min="15328" max="15328" width="12.26953125" customWidth="1"/>
    <col min="15329" max="15329" width="9.08984375" customWidth="1"/>
    <col min="15330" max="15331" width="13.6328125" customWidth="1"/>
    <col min="15332" max="15332" width="13.6328125" bestFit="1" customWidth="1"/>
    <col min="15333" max="15333" width="12.26953125" customWidth="1"/>
    <col min="15334" max="15334" width="6.7265625" customWidth="1"/>
    <col min="15335" max="15336" width="13.6328125" customWidth="1"/>
    <col min="15337" max="15337" width="13.6328125" bestFit="1" customWidth="1"/>
    <col min="15338" max="15338" width="12.26953125" customWidth="1"/>
    <col min="15339" max="15341" width="13.6328125" customWidth="1"/>
    <col min="15342" max="15343" width="12.26953125" customWidth="1"/>
    <col min="15344" max="15346" width="13.6328125" customWidth="1"/>
    <col min="15347" max="15348" width="12.26953125" customWidth="1"/>
    <col min="15349" max="15351" width="13.6328125" customWidth="1"/>
    <col min="15352" max="15353" width="12.26953125" customWidth="1"/>
    <col min="15354" max="15356" width="13.6328125" customWidth="1"/>
    <col min="15357" max="15357" width="12.453125" bestFit="1" customWidth="1"/>
    <col min="15358" max="15358" width="12.26953125" customWidth="1"/>
    <col min="15359" max="15359" width="11.26953125" customWidth="1"/>
    <col min="15360" max="15361" width="13.6328125" customWidth="1"/>
    <col min="15362" max="15362" width="13.6328125" bestFit="1" customWidth="1"/>
    <col min="15363" max="15363" width="12.26953125" customWidth="1"/>
    <col min="15364" max="15364" width="9.08984375" customWidth="1"/>
    <col min="15365" max="15366" width="13.6328125" customWidth="1"/>
    <col min="15367" max="15367" width="14.36328125" bestFit="1" customWidth="1"/>
    <col min="15368" max="15527" width="12.26953125" customWidth="1"/>
    <col min="15528" max="15528" width="12.81640625" customWidth="1"/>
    <col min="15529" max="15529" width="12.26953125" customWidth="1"/>
    <col min="15530" max="15530" width="11.453125" customWidth="1"/>
    <col min="15531" max="15531" width="11.7265625" customWidth="1"/>
    <col min="15532" max="15539" width="12.26953125" customWidth="1"/>
    <col min="15540" max="15542" width="13.6328125" customWidth="1"/>
    <col min="15543" max="15544" width="12.26953125" customWidth="1"/>
    <col min="15545" max="15547" width="13.6328125" customWidth="1"/>
    <col min="15548" max="15549" width="12.26953125" customWidth="1"/>
    <col min="15550" max="15552" width="13.6328125" customWidth="1"/>
    <col min="15553" max="15554" width="12.26953125" customWidth="1"/>
    <col min="15555" max="15557" width="13.6328125" customWidth="1"/>
    <col min="15558" max="15558" width="14.36328125" bestFit="1" customWidth="1"/>
    <col min="15559" max="15559" width="12.26953125" customWidth="1"/>
    <col min="15560" max="15562" width="13.6328125" customWidth="1"/>
    <col min="15563" max="15563" width="14.36328125" bestFit="1" customWidth="1"/>
    <col min="15564" max="15564" width="12.26953125" customWidth="1"/>
    <col min="15565" max="15565" width="10.26953125" customWidth="1"/>
    <col min="15566" max="15567" width="13.6328125" customWidth="1"/>
    <col min="15568" max="15569" width="12.26953125" customWidth="1"/>
    <col min="15570" max="15572" width="13.6328125" customWidth="1"/>
    <col min="15573" max="15573" width="14.36328125" bestFit="1" customWidth="1"/>
    <col min="15574" max="15574" width="12.26953125" customWidth="1"/>
    <col min="15575" max="15577" width="13.6328125" customWidth="1"/>
    <col min="15578" max="15578" width="12.453125" bestFit="1" customWidth="1"/>
    <col min="15579" max="15579" width="12.26953125" customWidth="1"/>
    <col min="15580" max="15580" width="11.26953125" customWidth="1"/>
    <col min="15581" max="15582" width="13.6328125" customWidth="1"/>
    <col min="15583" max="15583" width="13.6328125" bestFit="1" customWidth="1"/>
    <col min="15584" max="15584" width="12.26953125" customWidth="1"/>
    <col min="15585" max="15585" width="9.08984375" customWidth="1"/>
    <col min="15586" max="15587" width="13.6328125" customWidth="1"/>
    <col min="15588" max="15588" width="13.6328125" bestFit="1" customWidth="1"/>
    <col min="15589" max="15589" width="12.26953125" customWidth="1"/>
    <col min="15590" max="15590" width="6.7265625" customWidth="1"/>
    <col min="15591" max="15592" width="13.6328125" customWidth="1"/>
    <col min="15593" max="15593" width="13.6328125" bestFit="1" customWidth="1"/>
    <col min="15594" max="15594" width="12.26953125" customWidth="1"/>
    <col min="15595" max="15597" width="13.6328125" customWidth="1"/>
    <col min="15598" max="15599" width="12.26953125" customWidth="1"/>
    <col min="15600" max="15602" width="13.6328125" customWidth="1"/>
    <col min="15603" max="15604" width="12.26953125" customWidth="1"/>
    <col min="15605" max="15607" width="13.6328125" customWidth="1"/>
    <col min="15608" max="15609" width="12.26953125" customWidth="1"/>
    <col min="15610" max="15612" width="13.6328125" customWidth="1"/>
    <col min="15613" max="15613" width="12.453125" bestFit="1" customWidth="1"/>
    <col min="15614" max="15614" width="12.26953125" customWidth="1"/>
    <col min="15615" max="15615" width="11.26953125" customWidth="1"/>
    <col min="15616" max="15617" width="13.6328125" customWidth="1"/>
    <col min="15618" max="15618" width="13.6328125" bestFit="1" customWidth="1"/>
    <col min="15619" max="15619" width="12.26953125" customWidth="1"/>
    <col min="15620" max="15620" width="9.08984375" customWidth="1"/>
    <col min="15621" max="15622" width="13.6328125" customWidth="1"/>
    <col min="15623" max="15623" width="14.36328125" bestFit="1" customWidth="1"/>
    <col min="15624" max="15783" width="12.26953125" customWidth="1"/>
    <col min="15784" max="15784" width="12.81640625" customWidth="1"/>
    <col min="15785" max="15785" width="12.26953125" customWidth="1"/>
    <col min="15786" max="15786" width="11.453125" customWidth="1"/>
    <col min="15787" max="15787" width="11.7265625" customWidth="1"/>
    <col min="15788" max="15795" width="12.26953125" customWidth="1"/>
    <col min="15796" max="15798" width="13.6328125" customWidth="1"/>
    <col min="15799" max="15800" width="12.26953125" customWidth="1"/>
    <col min="15801" max="15803" width="13.6328125" customWidth="1"/>
    <col min="15804" max="15805" width="12.26953125" customWidth="1"/>
    <col min="15806" max="15808" width="13.6328125" customWidth="1"/>
    <col min="15809" max="15810" width="12.26953125" customWidth="1"/>
    <col min="15811" max="15813" width="13.6328125" customWidth="1"/>
    <col min="15814" max="15814" width="14.36328125" bestFit="1" customWidth="1"/>
    <col min="15815" max="15815" width="12.26953125" customWidth="1"/>
    <col min="15816" max="15818" width="13.6328125" customWidth="1"/>
    <col min="15819" max="15819" width="14.36328125" bestFit="1" customWidth="1"/>
    <col min="15820" max="15820" width="12.26953125" customWidth="1"/>
    <col min="15821" max="15821" width="10.26953125" customWidth="1"/>
    <col min="15822" max="15823" width="13.6328125" customWidth="1"/>
    <col min="15824" max="15825" width="12.26953125" customWidth="1"/>
    <col min="15826" max="15828" width="13.6328125" customWidth="1"/>
    <col min="15829" max="15829" width="14.36328125" bestFit="1" customWidth="1"/>
    <col min="15830" max="15830" width="12.26953125" customWidth="1"/>
    <col min="15831" max="15833" width="13.6328125" customWidth="1"/>
    <col min="15834" max="15834" width="12.453125" bestFit="1" customWidth="1"/>
    <col min="15835" max="15835" width="12.26953125" customWidth="1"/>
    <col min="15836" max="15836" width="11.26953125" customWidth="1"/>
    <col min="15837" max="15838" width="13.6328125" customWidth="1"/>
    <col min="15839" max="15839" width="13.6328125" bestFit="1" customWidth="1"/>
    <col min="15840" max="15840" width="12.26953125" customWidth="1"/>
    <col min="15841" max="15841" width="9.08984375" customWidth="1"/>
    <col min="15842" max="15843" width="13.6328125" customWidth="1"/>
    <col min="15844" max="15844" width="13.6328125" bestFit="1" customWidth="1"/>
    <col min="15845" max="15845" width="12.26953125" customWidth="1"/>
    <col min="15846" max="15846" width="6.7265625" customWidth="1"/>
    <col min="15847" max="15848" width="13.6328125" customWidth="1"/>
    <col min="15849" max="15849" width="13.6328125" bestFit="1" customWidth="1"/>
    <col min="15850" max="15850" width="12.26953125" customWidth="1"/>
    <col min="15851" max="15853" width="13.6328125" customWidth="1"/>
    <col min="15854" max="15855" width="12.26953125" customWidth="1"/>
    <col min="15856" max="15858" width="13.6328125" customWidth="1"/>
    <col min="15859" max="15860" width="12.26953125" customWidth="1"/>
    <col min="15861" max="15863" width="13.6328125" customWidth="1"/>
    <col min="15864" max="15865" width="12.26953125" customWidth="1"/>
    <col min="15866" max="15868" width="13.6328125" customWidth="1"/>
    <col min="15869" max="15869" width="12.453125" bestFit="1" customWidth="1"/>
    <col min="15870" max="15870" width="12.26953125" customWidth="1"/>
    <col min="15871" max="15871" width="11.26953125" customWidth="1"/>
    <col min="15872" max="15873" width="13.6328125" customWidth="1"/>
    <col min="15874" max="15874" width="13.6328125" bestFit="1" customWidth="1"/>
    <col min="15875" max="15875" width="12.26953125" customWidth="1"/>
    <col min="15876" max="15876" width="9.08984375" customWidth="1"/>
    <col min="15877" max="15878" width="13.6328125" customWidth="1"/>
    <col min="15879" max="15879" width="14.36328125" bestFit="1" customWidth="1"/>
    <col min="15880" max="16039" width="12.26953125" customWidth="1"/>
    <col min="16040" max="16040" width="12.81640625" customWidth="1"/>
    <col min="16041" max="16041" width="12.26953125" customWidth="1"/>
    <col min="16042" max="16042" width="11.453125" customWidth="1"/>
    <col min="16043" max="16043" width="11.7265625" customWidth="1"/>
    <col min="16044" max="16051" width="12.26953125" customWidth="1"/>
    <col min="16052" max="16054" width="13.6328125" customWidth="1"/>
    <col min="16055" max="16056" width="12.26953125" customWidth="1"/>
    <col min="16057" max="16059" width="13.6328125" customWidth="1"/>
    <col min="16060" max="16061" width="12.26953125" customWidth="1"/>
    <col min="16062" max="16064" width="13.6328125" customWidth="1"/>
    <col min="16065" max="16066" width="12.26953125" customWidth="1"/>
    <col min="16067" max="16069" width="13.6328125" customWidth="1"/>
    <col min="16070" max="16070" width="14.36328125" bestFit="1" customWidth="1"/>
    <col min="16071" max="16071" width="12.26953125" customWidth="1"/>
    <col min="16072" max="16074" width="13.6328125" customWidth="1"/>
    <col min="16075" max="16075" width="14.36328125" bestFit="1" customWidth="1"/>
    <col min="16076" max="16076" width="12.26953125" customWidth="1"/>
    <col min="16077" max="16077" width="10.26953125" customWidth="1"/>
    <col min="16078" max="16079" width="13.6328125" customWidth="1"/>
    <col min="16080" max="16081" width="12.26953125" customWidth="1"/>
    <col min="16082" max="16084" width="13.6328125" customWidth="1"/>
    <col min="16085" max="16085" width="14.36328125" bestFit="1" customWidth="1"/>
    <col min="16086" max="16086" width="12.26953125" customWidth="1"/>
    <col min="16087" max="16089" width="13.6328125" customWidth="1"/>
    <col min="16090" max="16090" width="12.453125" bestFit="1" customWidth="1"/>
    <col min="16091" max="16091" width="12.26953125" customWidth="1"/>
    <col min="16092" max="16092" width="11.26953125" customWidth="1"/>
    <col min="16093" max="16094" width="13.6328125" customWidth="1"/>
    <col min="16095" max="16095" width="13.6328125" bestFit="1" customWidth="1"/>
    <col min="16096" max="16096" width="12.26953125" customWidth="1"/>
    <col min="16097" max="16097" width="9.08984375" customWidth="1"/>
    <col min="16098" max="16099" width="13.6328125" customWidth="1"/>
    <col min="16100" max="16100" width="13.6328125" bestFit="1" customWidth="1"/>
    <col min="16101" max="16101" width="12.26953125" customWidth="1"/>
    <col min="16102" max="16102" width="6.7265625" customWidth="1"/>
    <col min="16103" max="16104" width="13.6328125" customWidth="1"/>
    <col min="16105" max="16105" width="13.6328125" bestFit="1" customWidth="1"/>
    <col min="16106" max="16106" width="12.26953125" customWidth="1"/>
    <col min="16107" max="16109" width="13.6328125" customWidth="1"/>
    <col min="16110" max="16111" width="12.26953125" customWidth="1"/>
    <col min="16112" max="16114" width="13.6328125" customWidth="1"/>
    <col min="16115" max="16116" width="12.26953125" customWidth="1"/>
    <col min="16117" max="16119" width="13.6328125" customWidth="1"/>
    <col min="16120" max="16121" width="12.26953125" customWidth="1"/>
    <col min="16122" max="16124" width="13.6328125" customWidth="1"/>
    <col min="16125" max="16125" width="12.453125" bestFit="1" customWidth="1"/>
    <col min="16126" max="16126" width="12.26953125" customWidth="1"/>
    <col min="16127" max="16127" width="11.26953125" customWidth="1"/>
    <col min="16128" max="16129" width="13.6328125" customWidth="1"/>
    <col min="16130" max="16130" width="13.6328125" bestFit="1" customWidth="1"/>
    <col min="16131" max="16131" width="12.26953125" customWidth="1"/>
    <col min="16132" max="16132" width="9.08984375" customWidth="1"/>
    <col min="16133" max="16134" width="13.6328125" customWidth="1"/>
    <col min="16135" max="16135" width="14.36328125" bestFit="1" customWidth="1"/>
    <col min="16136" max="16384" width="12.26953125" customWidth="1"/>
  </cols>
  <sheetData>
    <row r="1" spans="1:7" s="29" customFormat="1" ht="18" x14ac:dyDescent="0.4">
      <c r="A1" s="3" t="s">
        <v>540</v>
      </c>
      <c r="B1" s="2"/>
      <c r="C1" s="2"/>
      <c r="D1" s="2"/>
      <c r="E1" s="2"/>
      <c r="F1" s="2"/>
    </row>
    <row r="2" spans="1:7" s="29" customFormat="1" x14ac:dyDescent="0.25">
      <c r="A2" s="2"/>
      <c r="B2" s="2"/>
      <c r="C2" s="2"/>
      <c r="D2" s="2"/>
      <c r="E2" s="2"/>
      <c r="F2" s="2"/>
    </row>
    <row r="3" spans="1:7" s="29" customFormat="1" x14ac:dyDescent="0.25">
      <c r="A3" s="2"/>
      <c r="B3" s="2"/>
      <c r="C3" s="2"/>
      <c r="D3" s="2"/>
      <c r="E3" s="2"/>
      <c r="F3" s="2"/>
    </row>
    <row r="4" spans="1:7" s="29" customFormat="1" x14ac:dyDescent="0.25"/>
    <row r="5" spans="1:7" s="26" customFormat="1" x14ac:dyDescent="0.25">
      <c r="A5" s="29"/>
      <c r="B5" s="29"/>
      <c r="C5" s="29"/>
      <c r="D5" s="29"/>
      <c r="E5" s="29"/>
      <c r="F5" s="29"/>
      <c r="G5" s="29"/>
    </row>
    <row r="6" spans="1:7" s="29" customFormat="1" ht="13.5" x14ac:dyDescent="0.3">
      <c r="A6" s="151" t="s">
        <v>26</v>
      </c>
      <c r="B6" s="149" t="s">
        <v>103</v>
      </c>
      <c r="C6" s="151" t="s">
        <v>26</v>
      </c>
      <c r="D6" s="151" t="s">
        <v>26</v>
      </c>
      <c r="E6" s="151" t="s">
        <v>26</v>
      </c>
      <c r="F6" s="151" t="s">
        <v>26</v>
      </c>
    </row>
    <row r="7" spans="1:7" s="29" customFormat="1" x14ac:dyDescent="0.25"/>
    <row r="8" spans="1:7" s="29" customFormat="1" ht="13.5" x14ac:dyDescent="0.3">
      <c r="A8" s="150" t="s">
        <v>123</v>
      </c>
      <c r="B8" s="150" t="s">
        <v>192</v>
      </c>
    </row>
    <row r="9" spans="1:7" s="29" customFormat="1" ht="15.5" x14ac:dyDescent="0.35">
      <c r="A9" s="170">
        <f>Ear_L_Deg</f>
        <v>189.5790689869782</v>
      </c>
      <c r="B9" s="170">
        <f>Ear_R_AU</f>
        <v>0.99866723512000199</v>
      </c>
    </row>
    <row r="10" spans="1:7" s="16" customFormat="1" x14ac:dyDescent="0.25">
      <c r="A10" s="29"/>
      <c r="B10" s="29"/>
      <c r="C10" s="29"/>
      <c r="D10" s="29"/>
      <c r="E10" s="29"/>
      <c r="F10" s="29"/>
      <c r="G10" s="29"/>
    </row>
    <row r="11" spans="1:7" s="29" customFormat="1" x14ac:dyDescent="0.25"/>
    <row r="12" spans="1:7" s="29" customFormat="1" x14ac:dyDescent="0.25"/>
    <row r="13" spans="1:7" s="29" customFormat="1" ht="13.5" x14ac:dyDescent="0.3">
      <c r="A13" s="151" t="s">
        <v>26</v>
      </c>
      <c r="B13" s="149" t="s">
        <v>126</v>
      </c>
      <c r="C13" s="151" t="s">
        <v>26</v>
      </c>
      <c r="D13" s="151" t="s">
        <v>26</v>
      </c>
      <c r="E13" s="151" t="s">
        <v>26</v>
      </c>
      <c r="F13" s="151" t="s">
        <v>26</v>
      </c>
    </row>
    <row r="14" spans="1:7" s="29" customFormat="1" x14ac:dyDescent="0.25"/>
    <row r="15" spans="1:7" s="29" customFormat="1" x14ac:dyDescent="0.25">
      <c r="A15" s="29" t="s">
        <v>127</v>
      </c>
      <c r="B15" s="29" t="s">
        <v>128</v>
      </c>
      <c r="C15" s="29" t="s">
        <v>129</v>
      </c>
    </row>
    <row r="16" spans="1:7" s="29" customFormat="1" x14ac:dyDescent="0.25">
      <c r="A16" s="29">
        <f>RADIANS(B16)</f>
        <v>6.450371600278034</v>
      </c>
      <c r="B16" s="29">
        <f>A9+180</f>
        <v>369.5790689869782</v>
      </c>
      <c r="C16" s="29">
        <f xml:space="preserve"> 959.63 / B9 / 60</f>
        <v>16.015177799851902</v>
      </c>
    </row>
    <row r="17" spans="1:7" s="29" customFormat="1" x14ac:dyDescent="0.25"/>
    <row r="18" spans="1:7" s="29" customFormat="1" ht="13.5" x14ac:dyDescent="0.3">
      <c r="A18" s="151" t="s">
        <v>26</v>
      </c>
      <c r="B18" s="149" t="s">
        <v>79</v>
      </c>
      <c r="C18" s="151" t="s">
        <v>26</v>
      </c>
      <c r="D18" s="151" t="s">
        <v>26</v>
      </c>
      <c r="E18" s="151" t="s">
        <v>26</v>
      </c>
      <c r="F18" s="151" t="s">
        <v>26</v>
      </c>
    </row>
    <row r="19" spans="1:7" s="29" customFormat="1" x14ac:dyDescent="0.25"/>
    <row r="20" spans="1:7" s="29" customFormat="1" x14ac:dyDescent="0.25">
      <c r="A20" s="18" t="s">
        <v>130</v>
      </c>
      <c r="B20" s="18" t="s">
        <v>131</v>
      </c>
    </row>
    <row r="21" spans="1:7" s="29" customFormat="1" x14ac:dyDescent="0.25">
      <c r="A21" s="29">
        <f xml:space="preserve"> 0.0000993650849745 * ( e * COS( e - A16 )  -  1 )</f>
        <v>-9.7724266159777474E-5</v>
      </c>
      <c r="B21" s="29">
        <v>0</v>
      </c>
    </row>
    <row r="22" spans="1:7" s="29" customFormat="1" x14ac:dyDescent="0.25"/>
    <row r="23" spans="1:7" s="29" customFormat="1" ht="13.5" x14ac:dyDescent="0.3">
      <c r="A23" s="149" t="s">
        <v>80</v>
      </c>
      <c r="B23" s="149" t="s">
        <v>82</v>
      </c>
      <c r="C23" s="149" t="s">
        <v>26</v>
      </c>
      <c r="D23" s="149" t="s">
        <v>26</v>
      </c>
      <c r="E23" s="149" t="s">
        <v>26</v>
      </c>
      <c r="F23" s="149" t="s">
        <v>26</v>
      </c>
      <c r="G23" s="16"/>
    </row>
    <row r="24" spans="1:7" s="29" customFormat="1" x14ac:dyDescent="0.25"/>
    <row r="25" spans="1:7" s="29" customFormat="1" x14ac:dyDescent="0.25">
      <c r="A25" s="29" t="s">
        <v>132</v>
      </c>
      <c r="B25" s="29" t="s">
        <v>133</v>
      </c>
    </row>
    <row r="26" spans="1:7" s="29" customFormat="1" x14ac:dyDescent="0.25">
      <c r="A26" s="29">
        <f>A16+A21+Δ_Psi</f>
        <v>6.4502585013242006</v>
      </c>
      <c r="B26" s="34">
        <v>0</v>
      </c>
    </row>
    <row r="27" spans="1:7" s="29" customFormat="1" x14ac:dyDescent="0.25"/>
    <row r="28" spans="1:7" s="29" customFormat="1" ht="13.5" x14ac:dyDescent="0.3">
      <c r="A28" s="149" t="s">
        <v>26</v>
      </c>
      <c r="B28" s="149" t="s">
        <v>134</v>
      </c>
      <c r="C28" s="149" t="s">
        <v>135</v>
      </c>
      <c r="D28" s="149" t="s">
        <v>26</v>
      </c>
      <c r="E28" s="149" t="s">
        <v>26</v>
      </c>
      <c r="F28" s="149" t="s">
        <v>26</v>
      </c>
      <c r="G28" s="16"/>
    </row>
    <row r="29" spans="1:7" s="29" customFormat="1" x14ac:dyDescent="0.25"/>
    <row r="30" spans="1:7" s="29" customFormat="1" x14ac:dyDescent="0.25">
      <c r="A30" s="29" t="s">
        <v>136</v>
      </c>
      <c r="B30" s="29" t="s">
        <v>137</v>
      </c>
      <c r="C30" s="29" t="s">
        <v>0</v>
      </c>
    </row>
    <row r="31" spans="1:7" s="29" customFormat="1" ht="15.5" x14ac:dyDescent="0.35">
      <c r="A31" s="29">
        <f>DEGREES( ATAN2( COS(A26),SIN(A26)*COS(Eps) ) )</f>
        <v>8.7958675549308687</v>
      </c>
      <c r="B31" s="170">
        <f>DEGREES( ASIN( SIN(Eps)*SIN(A26) ) )</f>
        <v>3.7921434734158463</v>
      </c>
      <c r="C31" s="29">
        <f>GAST-A32</f>
        <v>125.40389975920887</v>
      </c>
    </row>
    <row r="32" spans="1:7" s="29" customFormat="1" ht="15.5" x14ac:dyDescent="0.35">
      <c r="A32" s="29">
        <f>A31 - INT( A31 / 360 ) * 360</f>
        <v>8.7958675549308687</v>
      </c>
      <c r="B32" s="16"/>
      <c r="C32" s="170">
        <f>C31 - INT( C31 / 360 ) * 360</f>
        <v>125.40389975920887</v>
      </c>
    </row>
    <row r="33" spans="1:9" s="29" customFormat="1" x14ac:dyDescent="0.25"/>
    <row r="34" spans="1:9" s="29" customFormat="1" ht="14" x14ac:dyDescent="0.3">
      <c r="A34" s="265"/>
      <c r="B34" s="265" t="s">
        <v>102</v>
      </c>
      <c r="C34" s="265"/>
      <c r="D34" s="265"/>
      <c r="E34" s="265"/>
      <c r="F34" s="265"/>
      <c r="G34" s="145"/>
      <c r="I34" s="18"/>
    </row>
    <row r="35" spans="1:9" s="29" customFormat="1" ht="13" x14ac:dyDescent="0.3">
      <c r="A35" s="29" t="s">
        <v>766</v>
      </c>
      <c r="B35" s="29" t="s">
        <v>767</v>
      </c>
      <c r="C35" s="29" t="s">
        <v>768</v>
      </c>
      <c r="D35" s="29" t="s">
        <v>769</v>
      </c>
      <c r="E35" s="73" t="s">
        <v>138</v>
      </c>
      <c r="F35" s="18" t="s">
        <v>770</v>
      </c>
      <c r="G35" s="18" t="s">
        <v>771</v>
      </c>
      <c r="H35" s="266" t="s">
        <v>772</v>
      </c>
      <c r="I35" s="18"/>
    </row>
    <row r="36" spans="1:9" s="29" customFormat="1" x14ac:dyDescent="0.25">
      <c r="A36" s="29">
        <f>280.4664567  +  Tau * ( 360007.6982779 + Tau * ( 0.03032028 + Tau * (1/49931 - Tau * (1/15299 - Tau/1988000 ) ) ) )</f>
        <v>6127.6738357375925</v>
      </c>
      <c r="B36" s="29">
        <f>MOD(A36,DEGSinCIRCLE)</f>
        <v>7.6738357375925261</v>
      </c>
      <c r="C36" s="29">
        <f xml:space="preserve"> B36  -  0.0057183  -  A32  +  d_Psi * COS( Eps )</f>
        <v>-1.1285583593390014</v>
      </c>
      <c r="D36" s="29">
        <f>4*C36</f>
        <v>-4.5142334373560056</v>
      </c>
      <c r="E36" s="73">
        <f>IF(ABS(D36)&lt;ABS(D37),D36,D37)</f>
        <v>-4.5142334373560056</v>
      </c>
      <c r="F36" s="29">
        <f>TRUNC(E36)</f>
        <v>-4</v>
      </c>
      <c r="G36" s="38">
        <f>ROUND(60*ABS(E36-F36),0)</f>
        <v>31</v>
      </c>
      <c r="H36" s="18" t="str">
        <f xml:space="preserve">     IF(E36&gt;=0,"+","-") &amp;  TEXT(ABS(F36),"00") &amp; "m "&amp;TEXT(G36,"00") &amp;"s"</f>
        <v>-04m 31s</v>
      </c>
      <c r="I36" s="18"/>
    </row>
    <row r="37" spans="1:9" s="29" customFormat="1" x14ac:dyDescent="0.25">
      <c r="B37" s="29">
        <f>B36-360</f>
        <v>-352.32616426240747</v>
      </c>
      <c r="C37" s="29">
        <f xml:space="preserve"> B37  -  0.0057183  -  A32  +  d_Psi * COS( Eps )</f>
        <v>-361.12855835933902</v>
      </c>
      <c r="D37" s="29">
        <f>4*C37</f>
        <v>-1444.5142334373561</v>
      </c>
      <c r="F37" s="38"/>
      <c r="G37" s="18"/>
      <c r="I37" s="18"/>
    </row>
    <row r="38" spans="1:9" s="29" customFormat="1" x14ac:dyDescent="0.25">
      <c r="A38" s="73"/>
      <c r="B38" s="73"/>
      <c r="C38" s="73"/>
      <c r="D38" s="73"/>
      <c r="F38" s="73"/>
      <c r="G38" s="18"/>
      <c r="I38" s="18"/>
    </row>
    <row r="39" spans="1:9" ht="12.5" customHeight="1" x14ac:dyDescent="0.3">
      <c r="A39" s="145"/>
      <c r="B39" s="145" t="s">
        <v>776</v>
      </c>
      <c r="C39" s="145"/>
      <c r="D39" s="145"/>
      <c r="E39" s="145"/>
      <c r="F39" s="145"/>
      <c r="I39" s="130"/>
    </row>
    <row r="40" spans="1:9" ht="12.5" customHeight="1" x14ac:dyDescent="0.25">
      <c r="A40" s="142" t="s">
        <v>777</v>
      </c>
      <c r="E40" s="267" t="s">
        <v>778</v>
      </c>
      <c r="I40" s="130"/>
    </row>
    <row r="41" spans="1:9" ht="12.5" customHeight="1" x14ac:dyDescent="0.25">
      <c r="A41" s="130" t="s">
        <v>786</v>
      </c>
      <c r="B41">
        <f>IF(Hours&gt;=12,INT(JD)-0.5,INT(JD)+0.5)</f>
        <v>2457476.5</v>
      </c>
      <c r="D41" s="142"/>
      <c r="I41" s="130"/>
    </row>
    <row r="42" spans="1:9" ht="12.5" customHeight="1" x14ac:dyDescent="0.25">
      <c r="A42" s="130" t="s">
        <v>10</v>
      </c>
      <c r="B42">
        <f>B41- JDofEPOCH + Delta_T/SECSinDAY</f>
        <v>5931.5008056727465</v>
      </c>
      <c r="I42" s="130"/>
    </row>
    <row r="43" spans="1:9" ht="12.5" customHeight="1" x14ac:dyDescent="0.25">
      <c r="A43" s="130" t="s">
        <v>779</v>
      </c>
      <c r="B43">
        <f>B42 + (ALong * (-1))/DEGSinCIRCLE</f>
        <v>5931.8276482653391</v>
      </c>
      <c r="I43" s="130"/>
    </row>
    <row r="44" spans="1:9" ht="12.5" customHeight="1" x14ac:dyDescent="0.25">
      <c r="A44" s="130" t="s">
        <v>148</v>
      </c>
      <c r="B44">
        <f xml:space="preserve"> MOD(  357.5291 + 0.98560028 * B43, DEGSinCIRCLE)</f>
        <v>83.940091042059066</v>
      </c>
      <c r="D44" s="209"/>
      <c r="E44" s="209"/>
      <c r="G44" s="142" t="s">
        <v>799</v>
      </c>
      <c r="I44" s="130"/>
    </row>
    <row r="45" spans="1:9" ht="12.5" customHeight="1" x14ac:dyDescent="0.35">
      <c r="A45" s="130" t="s">
        <v>78</v>
      </c>
      <c r="B45">
        <f>1.9148 * SIN(RADIANS(B44)) + 0.02 * SIN(RADIANS(B4 * 2)) + 0.0003 * SIN(RADIANS(B44*3))</f>
        <v>1.9038151798422371</v>
      </c>
      <c r="D45" s="209"/>
      <c r="E45" s="209"/>
      <c r="F45" s="209"/>
      <c r="G45" s="130" t="s">
        <v>796</v>
      </c>
      <c r="H45" s="135">
        <v>-0.83</v>
      </c>
      <c r="I45" s="142" t="s">
        <v>800</v>
      </c>
    </row>
    <row r="46" spans="1:9" ht="12.5" customHeight="1" x14ac:dyDescent="0.35">
      <c r="A46" s="130" t="s">
        <v>158</v>
      </c>
      <c r="B46">
        <f>MOD(B44+B45+180+102.9372,DEGSinCIRCLE)</f>
        <v>8.7811062219013252</v>
      </c>
      <c r="G46" s="130" t="s">
        <v>797</v>
      </c>
      <c r="H46" s="135">
        <v>-6</v>
      </c>
      <c r="I46" s="130" t="s">
        <v>801</v>
      </c>
    </row>
    <row r="47" spans="1:9" ht="12.5" customHeight="1" x14ac:dyDescent="0.35">
      <c r="A47" s="130" t="s">
        <v>787</v>
      </c>
      <c r="B47">
        <f>0.0053*SIN(RADIANS(B44)) - 0.0069 * SIN(RADIANS(B46*2))</f>
        <v>3.1883697587920903E-3</v>
      </c>
      <c r="C47" s="130"/>
      <c r="D47" s="142"/>
      <c r="G47" s="130" t="s">
        <v>798</v>
      </c>
      <c r="H47" s="135">
        <v>-12</v>
      </c>
      <c r="I47" s="130"/>
    </row>
    <row r="48" spans="1:9" ht="12.5" customHeight="1" x14ac:dyDescent="0.25">
      <c r="A48" s="130" t="s">
        <v>780</v>
      </c>
      <c r="B48">
        <f>JDofEPOCH + B43 +B47</f>
        <v>2457476.8308366351</v>
      </c>
      <c r="I48" s="130"/>
    </row>
    <row r="49" spans="1:9" ht="12.5" customHeight="1" x14ac:dyDescent="0.25">
      <c r="A49" s="130" t="s">
        <v>635</v>
      </c>
      <c r="B49">
        <f>DEGREES(ASIN( SIN(RADIANS(B46)) * SIN(RADIANS(23.44))  ))</f>
        <v>3.4815069688669658</v>
      </c>
      <c r="I49" s="130"/>
    </row>
    <row r="50" spans="1:9" s="209" customFormat="1" ht="12.5" customHeight="1" x14ac:dyDescent="0.25">
      <c r="A50" s="130"/>
      <c r="I50" s="130"/>
    </row>
    <row r="51" spans="1:9" s="209" customFormat="1" ht="12.5" customHeight="1" x14ac:dyDescent="0.3">
      <c r="A51" s="144" t="s">
        <v>792</v>
      </c>
      <c r="B51" s="145"/>
      <c r="C51" t="s">
        <v>804</v>
      </c>
      <c r="D51" t="s">
        <v>803</v>
      </c>
      <c r="E51" t="s">
        <v>805</v>
      </c>
      <c r="F51" s="209" t="s">
        <v>806</v>
      </c>
      <c r="G51" s="209" t="s">
        <v>803</v>
      </c>
      <c r="H51" s="209" t="s">
        <v>805</v>
      </c>
      <c r="I51" s="130"/>
    </row>
    <row r="52" spans="1:9" s="209" customFormat="1" ht="12.5" customHeight="1" x14ac:dyDescent="0.25">
      <c r="A52" s="130" t="s">
        <v>781</v>
      </c>
      <c r="B52" s="130">
        <f>(SIN(RADIANS(Nautical)) - SIN(RADIANS(ALat)) * SIN(RADIANS(Dec))) / ( COS(RADIANS(ALat))  * COS(RADIANS(Dec))    )</f>
        <v>-0.31793258589753226</v>
      </c>
      <c r="C52"/>
      <c r="D52"/>
      <c r="E52"/>
      <c r="I52" s="130"/>
    </row>
    <row r="53" spans="1:9" s="209" customFormat="1" ht="12.5" customHeight="1" x14ac:dyDescent="0.25">
      <c r="A53" s="130" t="s">
        <v>782</v>
      </c>
      <c r="B53" s="130">
        <f>DEGREES(ACOS(B52))</f>
        <v>108.53794242452719</v>
      </c>
      <c r="C53"/>
      <c r="D53"/>
      <c r="E53"/>
      <c r="I53" s="130"/>
    </row>
    <row r="54" spans="1:9" s="209" customFormat="1" ht="12.5" customHeight="1" x14ac:dyDescent="0.25">
      <c r="A54" s="130" t="s">
        <v>809</v>
      </c>
      <c r="B54" s="130">
        <f>MOD(J_transit-B53/DEGSinCIRCLE,1)</f>
        <v>0.5293423505499959</v>
      </c>
      <c r="C54">
        <f>B54*24</f>
        <v>12.704216413199902</v>
      </c>
      <c r="D54">
        <f>(C54-INT(C54))*60</f>
        <v>42.252984791994095</v>
      </c>
      <c r="E54" t="str">
        <f>TEXT(INT(C54),"00") &amp; ":" &amp; TEXT((D54),"00")</f>
        <v>12:42</v>
      </c>
      <c r="F54" s="209">
        <f>MOD(C54+Time_Zone+Daylight_Saving,HOURSinDAY)</f>
        <v>4.7042164131999016</v>
      </c>
      <c r="G54" s="209">
        <f>(F54-INT(F54))*60</f>
        <v>42.252984791994095</v>
      </c>
      <c r="H54" s="209" t="str">
        <f>IF(B52&gt;1,"None",IF(B52&lt;-1,"None",TEXT(INT(F54),"00")&amp;":"&amp;TEXT((G54),"00"&amp;"")))</f>
        <v>04:42</v>
      </c>
      <c r="I54" s="130"/>
    </row>
    <row r="55" spans="1:9" s="209" customFormat="1" ht="12.5" customHeight="1" x14ac:dyDescent="0.3">
      <c r="A55" s="144" t="s">
        <v>793</v>
      </c>
      <c r="B55" s="145"/>
      <c r="C55"/>
      <c r="D55"/>
      <c r="E55"/>
      <c r="I55" s="130"/>
    </row>
    <row r="56" spans="1:9" s="209" customFormat="1" ht="12.5" customHeight="1" x14ac:dyDescent="0.25">
      <c r="A56" s="130" t="s">
        <v>781</v>
      </c>
      <c r="B56" s="130">
        <f>(SIN(RADIANS(Civil)) - SIN(RADIANS(ALat)) * SIN(RADIANS(Dec))) / ( COS(RADIANS(ALat))  * COS(RADIANS(Dec))    )</f>
        <v>-0.18444002307272117</v>
      </c>
      <c r="I56" s="130"/>
    </row>
    <row r="57" spans="1:9" s="209" customFormat="1" ht="12.5" customHeight="1" x14ac:dyDescent="0.25">
      <c r="A57" s="130" t="s">
        <v>782</v>
      </c>
      <c r="B57" s="130">
        <f>DEGREES(ACOS(B56))</f>
        <v>100.62848628176054</v>
      </c>
      <c r="I57" s="130"/>
    </row>
    <row r="58" spans="1:9" s="209" customFormat="1" ht="12.5" customHeight="1" x14ac:dyDescent="0.25">
      <c r="A58" s="130" t="s">
        <v>788</v>
      </c>
      <c r="B58" s="130">
        <f>MOD(J_transit-B57/DEGSinCIRCLE,1)</f>
        <v>0.5513130621984601</v>
      </c>
      <c r="C58" s="209">
        <f>B58*24</f>
        <v>13.231513492763042</v>
      </c>
      <c r="D58" s="209">
        <f>(C58-INT(C58))*60</f>
        <v>13.890809565782547</v>
      </c>
      <c r="E58" s="209" t="str">
        <f>TEXT(INT(C58),"00") &amp; ":" &amp; TEXT((D58),"00")</f>
        <v>13:14</v>
      </c>
      <c r="F58" s="209">
        <f>MOD(C58+Time_Zone+Daylight_Saving,HOURSinDAY)</f>
        <v>5.2315134927630424</v>
      </c>
      <c r="G58" s="209">
        <f>(F58-INT(F58))*60</f>
        <v>13.890809565782547</v>
      </c>
      <c r="H58" s="209" t="str">
        <f>IF(B56&gt;1,"None",IF(B56&lt;-1,"None",TEXT(INT(F58),"00")&amp;":"&amp;TEXT((G58),"00")))</f>
        <v>05:14</v>
      </c>
      <c r="I58" s="130"/>
    </row>
    <row r="59" spans="1:9" s="209" customFormat="1" ht="12.5" customHeight="1" x14ac:dyDescent="0.3">
      <c r="A59" s="143" t="s">
        <v>790</v>
      </c>
      <c r="I59" s="130"/>
    </row>
    <row r="60" spans="1:9" ht="12.5" customHeight="1" x14ac:dyDescent="0.25">
      <c r="A60" s="130" t="s">
        <v>781</v>
      </c>
      <c r="B60" s="130">
        <f>(SIN(RADIANS(RiseSet)) - SIN(RADIANS(ALat)) * SIN(RADIANS(Dec))) / ( COS(RADIANS(ALat))  * COS(RADIANS(Dec))    )</f>
        <v>-6.817323562606685E-2</v>
      </c>
      <c r="E60" t="s">
        <v>784</v>
      </c>
      <c r="I60" s="130"/>
    </row>
    <row r="61" spans="1:9" ht="12.5" customHeight="1" x14ac:dyDescent="0.25">
      <c r="A61" s="130" t="s">
        <v>782</v>
      </c>
      <c r="B61" s="130">
        <f>DEGREES(ACOS(B60))</f>
        <v>93.90907063358101</v>
      </c>
      <c r="I61" s="130"/>
    </row>
    <row r="62" spans="1:9" ht="12.5" customHeight="1" x14ac:dyDescent="0.25">
      <c r="A62" s="130" t="s">
        <v>783</v>
      </c>
      <c r="B62" s="130">
        <f>MOD(J_transit -B61/DEGSinCIRCLE,1)</f>
        <v>0.5699781053699553</v>
      </c>
      <c r="C62">
        <f>B62*24</f>
        <v>13.679474528878927</v>
      </c>
      <c r="D62">
        <f>(C62-INT(C62))*60</f>
        <v>40.768471732735634</v>
      </c>
      <c r="E62" s="268" t="str">
        <f>TEXT(INT(C62),"00") &amp; ":" &amp; TEXT((D62),"00")</f>
        <v>13:41</v>
      </c>
      <c r="F62">
        <f>MOD(C62+Time_Zone+Daylight_Saving,HOURSinDAY)</f>
        <v>5.6794745288789272</v>
      </c>
      <c r="G62">
        <f>(F62-INT(F62))*60</f>
        <v>40.768471732735634</v>
      </c>
      <c r="H62" t="str">
        <f>IF( B60&gt;1,"None",   IF(B60&lt;-1,"H24",   TEXT(INT(F62),"00") &amp; ":" &amp; TEXT((G62),"00")))</f>
        <v>05:41</v>
      </c>
      <c r="I62" s="130"/>
    </row>
    <row r="63" spans="1:9" s="209" customFormat="1" ht="12.5" customHeight="1" x14ac:dyDescent="0.3">
      <c r="A63" s="143" t="s">
        <v>791</v>
      </c>
      <c r="E63" s="268"/>
      <c r="I63" s="130"/>
    </row>
    <row r="64" spans="1:9" s="209" customFormat="1" ht="12.5" customHeight="1" x14ac:dyDescent="0.25">
      <c r="A64" s="130" t="s">
        <v>781</v>
      </c>
      <c r="B64" s="209">
        <f>(SIN(RADIANS(RiseSet)) - SIN(RADIANS(ALat)) * SIN(RADIANS(Dec))) / ( COS(RADIANS(ALat))  * COS(RADIANS(Dec))    )</f>
        <v>-6.817323562606685E-2</v>
      </c>
      <c r="I64" s="130"/>
    </row>
    <row r="65" spans="1:9" s="209" customFormat="1" ht="12.5" customHeight="1" x14ac:dyDescent="0.25">
      <c r="A65" s="130" t="s">
        <v>782</v>
      </c>
      <c r="B65" s="209">
        <f>DEGREES(ACOS(B64))</f>
        <v>93.90907063358101</v>
      </c>
      <c r="I65" s="130"/>
    </row>
    <row r="66" spans="1:9" ht="12.5" customHeight="1" x14ac:dyDescent="0.25">
      <c r="A66" s="130" t="s">
        <v>785</v>
      </c>
      <c r="B66" s="209">
        <f>MOD(J_transit+B61/DEGSinCIRCLE,1)</f>
        <v>9.1695164795964956E-2</v>
      </c>
      <c r="C66">
        <f>B66*24</f>
        <v>2.200683955103159</v>
      </c>
      <c r="D66">
        <f>(C66-INT(C66))*60</f>
        <v>12.041037306189537</v>
      </c>
      <c r="E66" t="str">
        <f>TEXT(INT(C66),"00") &amp; ":" &amp; TEXT((D66),"00")</f>
        <v>02:12</v>
      </c>
      <c r="F66">
        <f>MOD(C66+Time_Zone+Daylight_Saving,HOURSinDAY)</f>
        <v>18.200683955103159</v>
      </c>
      <c r="G66">
        <f>(F66-INT(F66))*60</f>
        <v>12.041037306189537</v>
      </c>
      <c r="H66" t="str">
        <f>IF(B64&gt;1,"None",IF(B64&lt;-1,"H24",TEXT(INT(F66),"00")&amp;":"&amp;TEXT((G66),"00")))</f>
        <v>18:12</v>
      </c>
      <c r="I66" s="130"/>
    </row>
    <row r="67" spans="1:9" ht="12.5" customHeight="1" x14ac:dyDescent="0.3">
      <c r="A67" s="144" t="s">
        <v>795</v>
      </c>
      <c r="B67" s="145"/>
      <c r="I67" s="130"/>
    </row>
    <row r="68" spans="1:9" ht="12.5" customHeight="1" x14ac:dyDescent="0.25">
      <c r="A68" s="130" t="s">
        <v>781</v>
      </c>
      <c r="B68" s="130">
        <f>(SIN(RADIANS(Civil)) - SIN(RADIANS(ALat)) * SIN(RADIANS(Dec))) / ( COS(RADIANS(ALat))  * COS(RADIANS(Dec))    )</f>
        <v>-0.18444002307272117</v>
      </c>
      <c r="I68" s="130"/>
    </row>
    <row r="69" spans="1:9" ht="12.5" customHeight="1" x14ac:dyDescent="0.25">
      <c r="A69" s="130" t="s">
        <v>782</v>
      </c>
      <c r="B69" s="130">
        <f>DEGREES(ACOS(B68))</f>
        <v>100.62848628176054</v>
      </c>
      <c r="I69" s="130"/>
    </row>
    <row r="70" spans="1:9" ht="12.5" customHeight="1" x14ac:dyDescent="0.25">
      <c r="A70" s="130" t="s">
        <v>789</v>
      </c>
      <c r="B70" s="130">
        <f>MOD(J_transit + B69/DEGSinCIRCLE,1)</f>
        <v>0.11036020796746016</v>
      </c>
      <c r="C70">
        <f>B70*24</f>
        <v>2.6486449912190437</v>
      </c>
      <c r="D70">
        <f>(C70-INT(C70))*60</f>
        <v>38.918699473142624</v>
      </c>
      <c r="E70" t="str">
        <f>TEXT(INT(C70),"00") &amp; ":" &amp; TEXT((D70),"00")</f>
        <v>02:39</v>
      </c>
      <c r="F70">
        <f>MOD(C70+Time_Zone+Daylight_Saving,HOURSinDAY)</f>
        <v>18.648644991219044</v>
      </c>
      <c r="G70">
        <f>(F70-INT(F70))*60</f>
        <v>38.918699473142624</v>
      </c>
      <c r="H70" t="str">
        <f>IF(B68&gt;1,"None",IF(B68&lt;-1,"None",TEXT(INT(F70),"00")&amp;":"&amp;TEXT((G70),"00")))</f>
        <v>18:39</v>
      </c>
      <c r="I70" s="130"/>
    </row>
    <row r="71" spans="1:9" ht="12.5" customHeight="1" x14ac:dyDescent="0.3">
      <c r="A71" s="144" t="s">
        <v>794</v>
      </c>
      <c r="B71" s="145"/>
      <c r="C71" s="209"/>
      <c r="D71" s="209"/>
      <c r="E71" s="209"/>
      <c r="I71" s="130"/>
    </row>
    <row r="72" spans="1:9" ht="12.5" customHeight="1" x14ac:dyDescent="0.25">
      <c r="A72" s="130" t="s">
        <v>781</v>
      </c>
      <c r="B72" s="130">
        <f>(SIN(RADIANS(Nautical)) - SIN(RADIANS(ALat)) * SIN(RADIANS(Dec))) / ( COS(RADIANS(ALat))  * COS(RADIANS(Dec))    )</f>
        <v>-0.31793258589753226</v>
      </c>
      <c r="C72" s="209"/>
      <c r="D72" s="209"/>
      <c r="E72" s="209"/>
      <c r="F72" s="209"/>
      <c r="G72" s="209"/>
      <c r="I72" s="130"/>
    </row>
    <row r="73" spans="1:9" ht="12.5" customHeight="1" x14ac:dyDescent="0.25">
      <c r="A73" s="130" t="s">
        <v>782</v>
      </c>
      <c r="B73" s="130">
        <f>DEGREES(ACOS(B72))</f>
        <v>108.53794242452719</v>
      </c>
      <c r="C73" s="209"/>
      <c r="D73" s="209"/>
      <c r="E73" s="209"/>
      <c r="F73" s="209"/>
      <c r="G73" s="209"/>
      <c r="I73" s="130"/>
    </row>
    <row r="74" spans="1:9" ht="12.5" customHeight="1" x14ac:dyDescent="0.25">
      <c r="A74" s="130" t="s">
        <v>810</v>
      </c>
      <c r="B74" s="130">
        <f>MOD(J_transit + B73/DEGSinCIRCLE,1)</f>
        <v>0.13233091961592436</v>
      </c>
      <c r="C74" s="209">
        <f>B74*24</f>
        <v>3.1759420707821846</v>
      </c>
      <c r="D74" s="209">
        <f>(C74-INT(C74))*60</f>
        <v>10.556524246931076</v>
      </c>
      <c r="E74" s="209" t="str">
        <f>TEXT(INT(C74),"00") &amp; ":" &amp; TEXT((D74),"00")</f>
        <v>03:11</v>
      </c>
      <c r="F74" s="209">
        <f>MOD(C74+Time_Zone+Daylight_Saving,HOURSinDAY)</f>
        <v>19.175942070782185</v>
      </c>
      <c r="G74" s="209">
        <f>(F74-INT(F74))*60</f>
        <v>10.556524246931076</v>
      </c>
      <c r="H74" t="str">
        <f>IF(B72&gt;1,"None",IF(B72&lt;-1,"None",TEXT(INT(F74),"00")&amp;":"&amp;TEXT((G74),"00")))</f>
        <v>19:11</v>
      </c>
      <c r="I74" s="130"/>
    </row>
    <row r="75" spans="1:9" ht="12.5" customHeight="1" x14ac:dyDescent="0.25">
      <c r="I75" s="130"/>
    </row>
    <row r="76" spans="1:9" ht="12.5" customHeight="1" x14ac:dyDescent="0.25">
      <c r="I76" s="130"/>
    </row>
    <row r="77" spans="1:9" ht="12.5" customHeight="1" x14ac:dyDescent="0.25">
      <c r="I77" s="130"/>
    </row>
    <row r="78" spans="1:9" ht="12.5" customHeight="1" x14ac:dyDescent="0.25">
      <c r="I78" s="130"/>
    </row>
    <row r="79" spans="1:9" ht="12.5" customHeight="1" x14ac:dyDescent="0.25">
      <c r="I79" s="130"/>
    </row>
    <row r="80" spans="1:9" ht="12.5" customHeight="1" x14ac:dyDescent="0.25">
      <c r="I80" s="130"/>
    </row>
    <row r="81" spans="9:9" ht="12.5" customHeight="1" x14ac:dyDescent="0.25">
      <c r="I81" s="130"/>
    </row>
    <row r="82" spans="9:9" ht="12.5" customHeight="1" x14ac:dyDescent="0.25">
      <c r="I82" s="130"/>
    </row>
    <row r="83" spans="9:9" ht="12.5" customHeight="1" x14ac:dyDescent="0.25">
      <c r="I83" s="130"/>
    </row>
    <row r="84" spans="9:9" ht="12.5" customHeight="1" x14ac:dyDescent="0.25">
      <c r="I84" s="130"/>
    </row>
    <row r="85" spans="9:9" ht="12.5" customHeight="1" x14ac:dyDescent="0.25">
      <c r="I85" s="130"/>
    </row>
    <row r="86" spans="9:9" ht="12.5" customHeight="1" x14ac:dyDescent="0.25">
      <c r="I86" s="130"/>
    </row>
    <row r="87" spans="9:9" ht="12.5" customHeight="1" x14ac:dyDescent="0.25">
      <c r="I87" s="130"/>
    </row>
    <row r="88" spans="9:9" ht="12.5" customHeight="1" x14ac:dyDescent="0.25">
      <c r="I88" s="130"/>
    </row>
    <row r="89" spans="9:9" ht="12.5" customHeight="1" x14ac:dyDescent="0.25">
      <c r="I89" s="130"/>
    </row>
    <row r="90" spans="9:9" ht="12.5" customHeight="1" x14ac:dyDescent="0.25">
      <c r="I90" s="130"/>
    </row>
    <row r="91" spans="9:9" ht="12.5" customHeight="1" x14ac:dyDescent="0.25">
      <c r="I91" s="130"/>
    </row>
    <row r="92" spans="9:9" ht="12.5" customHeight="1" x14ac:dyDescent="0.25">
      <c r="I92" s="130"/>
    </row>
    <row r="93" spans="9:9" ht="12.5" customHeight="1" x14ac:dyDescent="0.25">
      <c r="I93" s="130"/>
    </row>
    <row r="94" spans="9:9" ht="12.5" customHeight="1" x14ac:dyDescent="0.25">
      <c r="I94" s="130"/>
    </row>
    <row r="95" spans="9:9" ht="12.5" customHeight="1" x14ac:dyDescent="0.25">
      <c r="I95" s="130"/>
    </row>
    <row r="96" spans="9:9" ht="12.5" customHeight="1" x14ac:dyDescent="0.25">
      <c r="I96" s="130"/>
    </row>
    <row r="97" spans="9:9" ht="12.5" customHeight="1" x14ac:dyDescent="0.25">
      <c r="I97" s="130"/>
    </row>
    <row r="98" spans="9:9" ht="12.5" customHeight="1" x14ac:dyDescent="0.25">
      <c r="I98" s="130"/>
    </row>
    <row r="99" spans="9:9" ht="12.5" customHeight="1" x14ac:dyDescent="0.25">
      <c r="I99" s="130"/>
    </row>
    <row r="100" spans="9:9" ht="12.5" customHeight="1" x14ac:dyDescent="0.25">
      <c r="I100" s="130"/>
    </row>
    <row r="101" spans="9:9" ht="12.5" customHeight="1" x14ac:dyDescent="0.25">
      <c r="I101" s="130"/>
    </row>
    <row r="102" spans="9:9" ht="12.5" customHeight="1" x14ac:dyDescent="0.25">
      <c r="I102" s="130"/>
    </row>
    <row r="103" spans="9:9" ht="12.5" customHeight="1" x14ac:dyDescent="0.25">
      <c r="I103" s="130"/>
    </row>
    <row r="104" spans="9:9" ht="12.5" customHeight="1" x14ac:dyDescent="0.25">
      <c r="I104" s="130"/>
    </row>
    <row r="105" spans="9:9" ht="12.5" customHeight="1" x14ac:dyDescent="0.25">
      <c r="I105" s="130"/>
    </row>
    <row r="106" spans="9:9" ht="12.5" customHeight="1" x14ac:dyDescent="0.25">
      <c r="I106" s="130"/>
    </row>
    <row r="107" spans="9:9" ht="12.5" customHeight="1" x14ac:dyDescent="0.25">
      <c r="I107" s="130"/>
    </row>
    <row r="108" spans="9:9" ht="12.5" customHeight="1" x14ac:dyDescent="0.25">
      <c r="I108" s="130"/>
    </row>
    <row r="109" spans="9:9" ht="12.5" customHeight="1" x14ac:dyDescent="0.25">
      <c r="I109" s="130"/>
    </row>
    <row r="110" spans="9:9" ht="12.5" customHeight="1" x14ac:dyDescent="0.25">
      <c r="I110" s="130"/>
    </row>
    <row r="111" spans="9:9" ht="12.5" customHeight="1" x14ac:dyDescent="0.25">
      <c r="I111" s="130"/>
    </row>
    <row r="112" spans="9:9" ht="12.5" customHeight="1" x14ac:dyDescent="0.25">
      <c r="I112" s="130"/>
    </row>
    <row r="113" spans="9:9" ht="12.5" customHeight="1" x14ac:dyDescent="0.25">
      <c r="I113" s="130"/>
    </row>
    <row r="114" spans="9:9" ht="12.5" customHeight="1" x14ac:dyDescent="0.25">
      <c r="I114" s="130"/>
    </row>
    <row r="115" spans="9:9" ht="12.5" customHeight="1" x14ac:dyDescent="0.25">
      <c r="I115" s="130"/>
    </row>
    <row r="116" spans="9:9" ht="12.5" customHeight="1" x14ac:dyDescent="0.25">
      <c r="I116" s="130"/>
    </row>
    <row r="117" spans="9:9" ht="12.5" customHeight="1" x14ac:dyDescent="0.25">
      <c r="I117" s="130"/>
    </row>
    <row r="118" spans="9:9" ht="12.5" customHeight="1" x14ac:dyDescent="0.25">
      <c r="I118" s="130"/>
    </row>
    <row r="119" spans="9:9" ht="12.5" customHeight="1" x14ac:dyDescent="0.25">
      <c r="I119" s="130"/>
    </row>
    <row r="120" spans="9:9" ht="12.5" customHeight="1" x14ac:dyDescent="0.25">
      <c r="I120" s="130"/>
    </row>
    <row r="121" spans="9:9" ht="12.5" customHeight="1" x14ac:dyDescent="0.25">
      <c r="I121" s="130"/>
    </row>
    <row r="122" spans="9:9" ht="12.5" customHeight="1" x14ac:dyDescent="0.25">
      <c r="I122" s="130"/>
    </row>
    <row r="123" spans="9:9" ht="12.5" customHeight="1" x14ac:dyDescent="0.25">
      <c r="I123" s="130"/>
    </row>
    <row r="124" spans="9:9" ht="12.5" customHeight="1" x14ac:dyDescent="0.25">
      <c r="I124" s="130"/>
    </row>
    <row r="125" spans="9:9" ht="12.5" customHeight="1" x14ac:dyDescent="0.25">
      <c r="I125" s="130"/>
    </row>
    <row r="126" spans="9:9" ht="12.5" customHeight="1" x14ac:dyDescent="0.25">
      <c r="I126" s="130"/>
    </row>
    <row r="127" spans="9:9" ht="12.5" customHeight="1" x14ac:dyDescent="0.25">
      <c r="I127" s="130"/>
    </row>
    <row r="128" spans="9:9" ht="12.5" customHeight="1" x14ac:dyDescent="0.25">
      <c r="I128" s="130"/>
    </row>
    <row r="129" spans="9:9" ht="12.5" customHeight="1" x14ac:dyDescent="0.25">
      <c r="I129" s="130"/>
    </row>
    <row r="130" spans="9:9" ht="12.5" customHeight="1" x14ac:dyDescent="0.25">
      <c r="I130" s="130"/>
    </row>
    <row r="131" spans="9:9" ht="12.5" customHeight="1" x14ac:dyDescent="0.25">
      <c r="I131" s="130"/>
    </row>
    <row r="132" spans="9:9" ht="12.5" customHeight="1" x14ac:dyDescent="0.25">
      <c r="I132" s="130"/>
    </row>
    <row r="133" spans="9:9" ht="12.5" customHeight="1" x14ac:dyDescent="0.25">
      <c r="I133" s="130"/>
    </row>
    <row r="134" spans="9:9" ht="12.5" customHeight="1" x14ac:dyDescent="0.25">
      <c r="I134" s="130"/>
    </row>
    <row r="135" spans="9:9" ht="12.5" customHeight="1" x14ac:dyDescent="0.25">
      <c r="I135" s="130"/>
    </row>
    <row r="136" spans="9:9" ht="12.5" customHeight="1" x14ac:dyDescent="0.25">
      <c r="I136" s="130"/>
    </row>
    <row r="137" spans="9:9" ht="12.5" customHeight="1" x14ac:dyDescent="0.25">
      <c r="I137" s="130"/>
    </row>
    <row r="138" spans="9:9" ht="12.5" customHeight="1" x14ac:dyDescent="0.25">
      <c r="I138" s="130"/>
    </row>
    <row r="139" spans="9:9" ht="12.5" customHeight="1" x14ac:dyDescent="0.25">
      <c r="I139" s="130"/>
    </row>
    <row r="140" spans="9:9" ht="12.5" customHeight="1" x14ac:dyDescent="0.25">
      <c r="I140" s="130"/>
    </row>
    <row r="141" spans="9:9" ht="12.5" customHeight="1" x14ac:dyDescent="0.25">
      <c r="I141" s="130"/>
    </row>
    <row r="142" spans="9:9" ht="12.5" customHeight="1" x14ac:dyDescent="0.25">
      <c r="I142" s="130"/>
    </row>
    <row r="143" spans="9:9" ht="12.5" customHeight="1" x14ac:dyDescent="0.25">
      <c r="I143" s="130"/>
    </row>
    <row r="144" spans="9:9" ht="12.5" customHeight="1" x14ac:dyDescent="0.25">
      <c r="I144" s="130"/>
    </row>
    <row r="145" spans="9:9" ht="12.5" customHeight="1" x14ac:dyDescent="0.25">
      <c r="I145" s="130"/>
    </row>
    <row r="146" spans="9:9" ht="12.5" customHeight="1" x14ac:dyDescent="0.25">
      <c r="I146" s="130"/>
    </row>
    <row r="147" spans="9:9" ht="12.5" customHeight="1" x14ac:dyDescent="0.25">
      <c r="I147" s="130"/>
    </row>
    <row r="148" spans="9:9" ht="12.5" customHeight="1" x14ac:dyDescent="0.25">
      <c r="I148" s="130"/>
    </row>
    <row r="149" spans="9:9" ht="12.5" customHeight="1" x14ac:dyDescent="0.25">
      <c r="I149" s="130"/>
    </row>
    <row r="150" spans="9:9" ht="12.5" customHeight="1" x14ac:dyDescent="0.25">
      <c r="I150" s="130"/>
    </row>
    <row r="151" spans="9:9" ht="12.5" customHeight="1" x14ac:dyDescent="0.25">
      <c r="I151" s="130"/>
    </row>
    <row r="152" spans="9:9" ht="12.5" customHeight="1" x14ac:dyDescent="0.25">
      <c r="I152" s="130"/>
    </row>
    <row r="153" spans="9:9" ht="12.5" customHeight="1" x14ac:dyDescent="0.25">
      <c r="I153" s="130"/>
    </row>
    <row r="154" spans="9:9" ht="12.5" customHeight="1" x14ac:dyDescent="0.25">
      <c r="I154" s="130"/>
    </row>
    <row r="155" spans="9:9" ht="12.5" customHeight="1" x14ac:dyDescent="0.25">
      <c r="I155" s="130"/>
    </row>
    <row r="156" spans="9:9" ht="12.5" customHeight="1" x14ac:dyDescent="0.25">
      <c r="I156" s="130"/>
    </row>
    <row r="157" spans="9:9" ht="12.5" customHeight="1" x14ac:dyDescent="0.25">
      <c r="I157" s="130"/>
    </row>
    <row r="158" spans="9:9" ht="12.5" customHeight="1" x14ac:dyDescent="0.25">
      <c r="I158" s="130"/>
    </row>
    <row r="159" spans="9:9" ht="12.5" customHeight="1" x14ac:dyDescent="0.25">
      <c r="I159" s="130"/>
    </row>
    <row r="160" spans="9:9" ht="12.5" customHeight="1" x14ac:dyDescent="0.25">
      <c r="I160" s="130"/>
    </row>
    <row r="161" spans="9:9" ht="12.5" customHeight="1" x14ac:dyDescent="0.25">
      <c r="I161" s="130"/>
    </row>
    <row r="162" spans="9:9" ht="12.5" customHeight="1" x14ac:dyDescent="0.25">
      <c r="I162" s="130"/>
    </row>
    <row r="163" spans="9:9" ht="12.5" customHeight="1" x14ac:dyDescent="0.25">
      <c r="I163" s="130"/>
    </row>
    <row r="164" spans="9:9" ht="12.5" customHeight="1" x14ac:dyDescent="0.25">
      <c r="I164" s="130"/>
    </row>
    <row r="165" spans="9:9" ht="12.5" customHeight="1" x14ac:dyDescent="0.25">
      <c r="I165" s="130"/>
    </row>
    <row r="166" spans="9:9" ht="12.5" customHeight="1" x14ac:dyDescent="0.25">
      <c r="I166" s="130"/>
    </row>
    <row r="167" spans="9:9" ht="12.5" customHeight="1" x14ac:dyDescent="0.25">
      <c r="I167" s="130"/>
    </row>
    <row r="168" spans="9:9" ht="12.5" customHeight="1" x14ac:dyDescent="0.25">
      <c r="I168" s="130"/>
    </row>
    <row r="169" spans="9:9" ht="12.5" customHeight="1" x14ac:dyDescent="0.25">
      <c r="I169" s="130"/>
    </row>
    <row r="170" spans="9:9" ht="12.5" customHeight="1" x14ac:dyDescent="0.25">
      <c r="I170" s="130"/>
    </row>
    <row r="171" spans="9:9" ht="12.5" customHeight="1" x14ac:dyDescent="0.25">
      <c r="I171" s="130"/>
    </row>
    <row r="172" spans="9:9" ht="12.5" customHeight="1" x14ac:dyDescent="0.25">
      <c r="I172" s="130"/>
    </row>
    <row r="173" spans="9:9" ht="12.5" customHeight="1" x14ac:dyDescent="0.25">
      <c r="I173" s="130"/>
    </row>
    <row r="174" spans="9:9" ht="12.5" customHeight="1" x14ac:dyDescent="0.25">
      <c r="I174" s="130"/>
    </row>
    <row r="175" spans="9:9" ht="12.5" customHeight="1" x14ac:dyDescent="0.25">
      <c r="I175" s="130"/>
    </row>
    <row r="176" spans="9:9" ht="12.5" customHeight="1" x14ac:dyDescent="0.25">
      <c r="I176" s="130"/>
    </row>
    <row r="177" spans="9:9" ht="12.5" customHeight="1" x14ac:dyDescent="0.25">
      <c r="I177" s="130"/>
    </row>
    <row r="178" spans="9:9" ht="12.5" customHeight="1" x14ac:dyDescent="0.25">
      <c r="I178" s="130"/>
    </row>
    <row r="179" spans="9:9" ht="12.5" customHeight="1" x14ac:dyDescent="0.25">
      <c r="I179" s="130"/>
    </row>
    <row r="180" spans="9:9" ht="12.5" customHeight="1" x14ac:dyDescent="0.25">
      <c r="I180" s="130"/>
    </row>
    <row r="181" spans="9:9" ht="12.5" customHeight="1" x14ac:dyDescent="0.25">
      <c r="I181" s="130"/>
    </row>
    <row r="182" spans="9:9" ht="12.5" customHeight="1" x14ac:dyDescent="0.25">
      <c r="I182" s="130"/>
    </row>
    <row r="183" spans="9:9" ht="12.5" customHeight="1" x14ac:dyDescent="0.25">
      <c r="I183" s="130"/>
    </row>
    <row r="184" spans="9:9" ht="12.5" customHeight="1" x14ac:dyDescent="0.25">
      <c r="I184" s="130"/>
    </row>
    <row r="185" spans="9:9" ht="12.5" customHeight="1" x14ac:dyDescent="0.25">
      <c r="I185" s="130"/>
    </row>
    <row r="186" spans="9:9" ht="12.5" customHeight="1" x14ac:dyDescent="0.25">
      <c r="I186" s="130"/>
    </row>
    <row r="187" spans="9:9" ht="12.5" customHeight="1" x14ac:dyDescent="0.25">
      <c r="I187" s="130"/>
    </row>
    <row r="188" spans="9:9" ht="12.5" customHeight="1" x14ac:dyDescent="0.25">
      <c r="I188" s="130"/>
    </row>
    <row r="189" spans="9:9" ht="12.5" customHeight="1" x14ac:dyDescent="0.25">
      <c r="I189" s="130"/>
    </row>
    <row r="190" spans="9:9" ht="12.5" customHeight="1" x14ac:dyDescent="0.25">
      <c r="I190" s="130"/>
    </row>
    <row r="191" spans="9:9" ht="12.5" customHeight="1" x14ac:dyDescent="0.25">
      <c r="I191" s="130"/>
    </row>
    <row r="192" spans="9:9" ht="12.5" customHeight="1" x14ac:dyDescent="0.25">
      <c r="I192" s="130"/>
    </row>
    <row r="193" spans="9:9" ht="12.5" customHeight="1" x14ac:dyDescent="0.25">
      <c r="I193" s="130"/>
    </row>
    <row r="194" spans="9:9" ht="12.5" customHeight="1" x14ac:dyDescent="0.25">
      <c r="I194" s="130"/>
    </row>
    <row r="195" spans="9:9" ht="12.5" customHeight="1" x14ac:dyDescent="0.25">
      <c r="I195" s="130"/>
    </row>
    <row r="196" spans="9:9" ht="12.5" customHeight="1" x14ac:dyDescent="0.25">
      <c r="I196" s="130"/>
    </row>
    <row r="197" spans="9:9" ht="12.5" customHeight="1" x14ac:dyDescent="0.25">
      <c r="I197" s="130"/>
    </row>
    <row r="198" spans="9:9" ht="12.5" customHeight="1" x14ac:dyDescent="0.25">
      <c r="I198" s="130"/>
    </row>
    <row r="199" spans="9:9" ht="12.5" customHeight="1" x14ac:dyDescent="0.25">
      <c r="I199" s="130"/>
    </row>
    <row r="200" spans="9:9" ht="12.5" customHeight="1" x14ac:dyDescent="0.25">
      <c r="I200" s="130"/>
    </row>
    <row r="201" spans="9:9" ht="12.5" customHeight="1" x14ac:dyDescent="0.25">
      <c r="I201" s="130"/>
    </row>
    <row r="202" spans="9:9" ht="12.5" customHeight="1" x14ac:dyDescent="0.25">
      <c r="I202" s="130"/>
    </row>
    <row r="203" spans="9:9" ht="12.5" customHeight="1" x14ac:dyDescent="0.25">
      <c r="I203" s="130"/>
    </row>
    <row r="204" spans="9:9" ht="12.5" customHeight="1" x14ac:dyDescent="0.25">
      <c r="I204" s="130"/>
    </row>
    <row r="205" spans="9:9" ht="12.5" customHeight="1" x14ac:dyDescent="0.25">
      <c r="I205" s="130"/>
    </row>
    <row r="206" spans="9:9" ht="12.5" customHeight="1" x14ac:dyDescent="0.25">
      <c r="I206" s="130"/>
    </row>
    <row r="207" spans="9:9" ht="12.5" customHeight="1" x14ac:dyDescent="0.25">
      <c r="I207" s="130"/>
    </row>
    <row r="208" spans="9:9" ht="12.5" customHeight="1" x14ac:dyDescent="0.25">
      <c r="I208" s="130"/>
    </row>
    <row r="209" spans="9:9" ht="12.5" customHeight="1" x14ac:dyDescent="0.25">
      <c r="I209" s="130"/>
    </row>
    <row r="210" spans="9:9" ht="12.5" customHeight="1" x14ac:dyDescent="0.25">
      <c r="I210" s="130"/>
    </row>
    <row r="211" spans="9:9" ht="12.5" customHeight="1" x14ac:dyDescent="0.25">
      <c r="I211" s="130"/>
    </row>
    <row r="212" spans="9:9" ht="12.5" customHeight="1" x14ac:dyDescent="0.25">
      <c r="I212" s="130"/>
    </row>
    <row r="213" spans="9:9" ht="12.5" customHeight="1" x14ac:dyDescent="0.25">
      <c r="I213" s="130"/>
    </row>
    <row r="214" spans="9:9" ht="12.5" customHeight="1" x14ac:dyDescent="0.25">
      <c r="I214" s="130"/>
    </row>
    <row r="215" spans="9:9" ht="12.5" customHeight="1" x14ac:dyDescent="0.25">
      <c r="I215" s="130"/>
    </row>
    <row r="216" spans="9:9" ht="12.5" customHeight="1" x14ac:dyDescent="0.25">
      <c r="I216" s="130"/>
    </row>
    <row r="217" spans="9:9" ht="12.5" customHeight="1" x14ac:dyDescent="0.25">
      <c r="I217" s="130"/>
    </row>
    <row r="218" spans="9:9" ht="12.5" customHeight="1" x14ac:dyDescent="0.25">
      <c r="I218" s="130"/>
    </row>
    <row r="219" spans="9:9" ht="12.5" customHeight="1" x14ac:dyDescent="0.25">
      <c r="I219" s="130"/>
    </row>
    <row r="220" spans="9:9" ht="12.5" customHeight="1" x14ac:dyDescent="0.25">
      <c r="I220" s="130"/>
    </row>
    <row r="221" spans="9:9" ht="12.5" customHeight="1" x14ac:dyDescent="0.25">
      <c r="I221" s="130"/>
    </row>
    <row r="222" spans="9:9" ht="12.5" customHeight="1" x14ac:dyDescent="0.25">
      <c r="I222" s="130"/>
    </row>
    <row r="223" spans="9:9" ht="12.5" customHeight="1" x14ac:dyDescent="0.25">
      <c r="I223" s="130"/>
    </row>
    <row r="224" spans="9:9" ht="12.5" customHeight="1" x14ac:dyDescent="0.25">
      <c r="I224" s="130"/>
    </row>
    <row r="225" spans="9:9" ht="12.5" customHeight="1" x14ac:dyDescent="0.25">
      <c r="I225" s="130"/>
    </row>
    <row r="226" spans="9:9" ht="12.5" customHeight="1" x14ac:dyDescent="0.25">
      <c r="I226" s="130"/>
    </row>
    <row r="227" spans="9:9" ht="12.5" customHeight="1" x14ac:dyDescent="0.25">
      <c r="I227" s="130"/>
    </row>
    <row r="228" spans="9:9" ht="12.5" customHeight="1" x14ac:dyDescent="0.25">
      <c r="I228" s="130"/>
    </row>
    <row r="229" spans="9:9" ht="12.5" customHeight="1" x14ac:dyDescent="0.25">
      <c r="I229" s="130"/>
    </row>
    <row r="230" spans="9:9" ht="12.5" customHeight="1" x14ac:dyDescent="0.25">
      <c r="I230" s="130"/>
    </row>
    <row r="231" spans="9:9" ht="12.5" customHeight="1" x14ac:dyDescent="0.25">
      <c r="I231" s="130"/>
    </row>
    <row r="232" spans="9:9" ht="12.5" customHeight="1" x14ac:dyDescent="0.25">
      <c r="I232" s="130"/>
    </row>
    <row r="233" spans="9:9" ht="12.5" customHeight="1" x14ac:dyDescent="0.25">
      <c r="I233" s="130"/>
    </row>
    <row r="234" spans="9:9" ht="12.5" customHeight="1" x14ac:dyDescent="0.25">
      <c r="I234" s="130"/>
    </row>
    <row r="235" spans="9:9" ht="12.5" customHeight="1" x14ac:dyDescent="0.25">
      <c r="I235" s="130"/>
    </row>
    <row r="236" spans="9:9" ht="12.5" customHeight="1" x14ac:dyDescent="0.25">
      <c r="I236" s="130"/>
    </row>
    <row r="237" spans="9:9" ht="12.5" customHeight="1" x14ac:dyDescent="0.25">
      <c r="I237" s="130"/>
    </row>
    <row r="238" spans="9:9" ht="12.5" customHeight="1" x14ac:dyDescent="0.25">
      <c r="I238" s="130"/>
    </row>
    <row r="239" spans="9:9" ht="12.5" customHeight="1" x14ac:dyDescent="0.25">
      <c r="I239" s="130"/>
    </row>
    <row r="240" spans="9:9" ht="12.5" customHeight="1" x14ac:dyDescent="0.25">
      <c r="I240" s="130"/>
    </row>
    <row r="241" spans="9:9" ht="12.5" customHeight="1" x14ac:dyDescent="0.25">
      <c r="I241" s="130"/>
    </row>
    <row r="242" spans="9:9" ht="12.5" customHeight="1" x14ac:dyDescent="0.25">
      <c r="I242" s="130"/>
    </row>
    <row r="243" spans="9:9" ht="12.5" customHeight="1" x14ac:dyDescent="0.25">
      <c r="I243" s="130"/>
    </row>
    <row r="244" spans="9:9" ht="12.5" customHeight="1" x14ac:dyDescent="0.25">
      <c r="I244" s="130"/>
    </row>
    <row r="245" spans="9:9" ht="12.5" customHeight="1" x14ac:dyDescent="0.25">
      <c r="I245" s="130"/>
    </row>
    <row r="246" spans="9:9" ht="12.5" customHeight="1" x14ac:dyDescent="0.25">
      <c r="I246" s="130"/>
    </row>
    <row r="247" spans="9:9" ht="12.5" customHeight="1" x14ac:dyDescent="0.25">
      <c r="I247" s="130"/>
    </row>
    <row r="248" spans="9:9" ht="12.5" customHeight="1" x14ac:dyDescent="0.25">
      <c r="I248" s="130"/>
    </row>
    <row r="249" spans="9:9" ht="12.5" customHeight="1" x14ac:dyDescent="0.25">
      <c r="I249" s="130"/>
    </row>
    <row r="250" spans="9:9" ht="12.5" customHeight="1" x14ac:dyDescent="0.25">
      <c r="I250" s="130"/>
    </row>
    <row r="251" spans="9:9" ht="12.5" customHeight="1" x14ac:dyDescent="0.25">
      <c r="I251" s="130"/>
    </row>
    <row r="252" spans="9:9" ht="12.5" customHeight="1" x14ac:dyDescent="0.25">
      <c r="I252" s="130"/>
    </row>
    <row r="253" spans="9:9" ht="12.5" customHeight="1" x14ac:dyDescent="0.25">
      <c r="I253" s="130"/>
    </row>
    <row r="254" spans="9:9" ht="12.5" customHeight="1" x14ac:dyDescent="0.25">
      <c r="I254" s="130"/>
    </row>
    <row r="255" spans="9:9" ht="12.5" customHeight="1" x14ac:dyDescent="0.25">
      <c r="I255" s="130"/>
    </row>
    <row r="256" spans="9:9" ht="12.5" customHeight="1" x14ac:dyDescent="0.25">
      <c r="I256" s="130"/>
    </row>
    <row r="257" spans="9:9" ht="12.5" customHeight="1" x14ac:dyDescent="0.25">
      <c r="I257" s="130"/>
    </row>
    <row r="258" spans="9:9" ht="12.5" customHeight="1" x14ac:dyDescent="0.25">
      <c r="I258" s="130"/>
    </row>
    <row r="259" spans="9:9" ht="12.5" customHeight="1" x14ac:dyDescent="0.25">
      <c r="I259" s="130"/>
    </row>
    <row r="260" spans="9:9" ht="12.5" customHeight="1" x14ac:dyDescent="0.25">
      <c r="I260" s="130"/>
    </row>
    <row r="261" spans="9:9" ht="12.5" customHeight="1" x14ac:dyDescent="0.25">
      <c r="I261" s="130"/>
    </row>
    <row r="262" spans="9:9" ht="12.5" customHeight="1" x14ac:dyDescent="0.25">
      <c r="I262" s="130"/>
    </row>
    <row r="263" spans="9:9" ht="12.5" customHeight="1" x14ac:dyDescent="0.25">
      <c r="I263" s="130"/>
    </row>
    <row r="264" spans="9:9" ht="12.5" customHeight="1" x14ac:dyDescent="0.25">
      <c r="I264" s="130"/>
    </row>
    <row r="265" spans="9:9" ht="12.5" customHeight="1" x14ac:dyDescent="0.25">
      <c r="I265" s="130"/>
    </row>
    <row r="266" spans="9:9" ht="12.5" customHeight="1" x14ac:dyDescent="0.25">
      <c r="I266" s="130"/>
    </row>
    <row r="267" spans="9:9" ht="12.5" customHeight="1" x14ac:dyDescent="0.25">
      <c r="I267" s="130"/>
    </row>
    <row r="268" spans="9:9" ht="12.5" customHeight="1" x14ac:dyDescent="0.25">
      <c r="I268" s="130"/>
    </row>
    <row r="269" spans="9:9" ht="12.5" customHeight="1" x14ac:dyDescent="0.25">
      <c r="I269" s="130"/>
    </row>
    <row r="270" spans="9:9" ht="12.5" customHeight="1" x14ac:dyDescent="0.25">
      <c r="I270" s="130"/>
    </row>
    <row r="271" spans="9:9" ht="12.5" customHeight="1" x14ac:dyDescent="0.25">
      <c r="I271" s="130"/>
    </row>
    <row r="272" spans="9:9" ht="12.5" customHeight="1" x14ac:dyDescent="0.25">
      <c r="I272" s="130"/>
    </row>
    <row r="273" spans="9:9" ht="12.5" customHeight="1" x14ac:dyDescent="0.25">
      <c r="I273" s="130"/>
    </row>
    <row r="274" spans="9:9" ht="12.5" customHeight="1" x14ac:dyDescent="0.25">
      <c r="I274" s="130"/>
    </row>
    <row r="275" spans="9:9" ht="12.5" customHeight="1" x14ac:dyDescent="0.25">
      <c r="I275" s="130"/>
    </row>
    <row r="276" spans="9:9" ht="12.5" customHeight="1" x14ac:dyDescent="0.25">
      <c r="I276" s="130"/>
    </row>
    <row r="277" spans="9:9" ht="12.5" customHeight="1" x14ac:dyDescent="0.25">
      <c r="I277" s="130"/>
    </row>
    <row r="278" spans="9:9" ht="12.5" customHeight="1" x14ac:dyDescent="0.25">
      <c r="I278" s="130"/>
    </row>
    <row r="279" spans="9:9" ht="12.5" customHeight="1" x14ac:dyDescent="0.25">
      <c r="I279" s="130"/>
    </row>
    <row r="280" spans="9:9" ht="12.5" customHeight="1" x14ac:dyDescent="0.25">
      <c r="I280" s="130"/>
    </row>
    <row r="281" spans="9:9" ht="12.5" customHeight="1" x14ac:dyDescent="0.25">
      <c r="I281" s="130"/>
    </row>
    <row r="282" spans="9:9" ht="12.5" customHeight="1" x14ac:dyDescent="0.25">
      <c r="I282" s="130"/>
    </row>
    <row r="283" spans="9:9" ht="12.5" customHeight="1" x14ac:dyDescent="0.25">
      <c r="I283" s="130"/>
    </row>
    <row r="284" spans="9:9" ht="12.5" customHeight="1" x14ac:dyDescent="0.25">
      <c r="I284" s="130"/>
    </row>
    <row r="285" spans="9:9" ht="12.5" customHeight="1" x14ac:dyDescent="0.25">
      <c r="I285" s="130"/>
    </row>
    <row r="286" spans="9:9" ht="12.5" customHeight="1" x14ac:dyDescent="0.25">
      <c r="I286" s="130"/>
    </row>
    <row r="287" spans="9:9" ht="12.5" customHeight="1" x14ac:dyDescent="0.25">
      <c r="I287" s="130"/>
    </row>
    <row r="288" spans="9:9" ht="12.5" customHeight="1" x14ac:dyDescent="0.25">
      <c r="I288" s="130"/>
    </row>
    <row r="289" spans="9:9" ht="12.5" customHeight="1" x14ac:dyDescent="0.25">
      <c r="I289" s="130"/>
    </row>
    <row r="290" spans="9:9" ht="12.5" customHeight="1" x14ac:dyDescent="0.25">
      <c r="I290" s="130"/>
    </row>
    <row r="291" spans="9:9" ht="12.5" customHeight="1" x14ac:dyDescent="0.25">
      <c r="I291" s="130"/>
    </row>
    <row r="292" spans="9:9" ht="12.5" customHeight="1" x14ac:dyDescent="0.25">
      <c r="I292" s="130"/>
    </row>
    <row r="293" spans="9:9" ht="12.5" customHeight="1" x14ac:dyDescent="0.25">
      <c r="I293" s="130"/>
    </row>
    <row r="294" spans="9:9" ht="12.5" customHeight="1" x14ac:dyDescent="0.25">
      <c r="I294" s="130"/>
    </row>
    <row r="295" spans="9:9" ht="12.5" customHeight="1" x14ac:dyDescent="0.25">
      <c r="I295" s="130"/>
    </row>
    <row r="296" spans="9:9" ht="12.5" customHeight="1" x14ac:dyDescent="0.25">
      <c r="I296" s="130"/>
    </row>
    <row r="297" spans="9:9" ht="12.5" customHeight="1" x14ac:dyDescent="0.25">
      <c r="I297" s="130"/>
    </row>
    <row r="298" spans="9:9" ht="12.5" customHeight="1" x14ac:dyDescent="0.25">
      <c r="I298" s="130"/>
    </row>
    <row r="299" spans="9:9" ht="12.5" customHeight="1" x14ac:dyDescent="0.25">
      <c r="I299" s="130"/>
    </row>
    <row r="300" spans="9:9" ht="12.5" customHeight="1" x14ac:dyDescent="0.25">
      <c r="I300" s="130"/>
    </row>
    <row r="301" spans="9:9" ht="12.5" customHeight="1" x14ac:dyDescent="0.25">
      <c r="I301" s="130"/>
    </row>
    <row r="302" spans="9:9" ht="12.5" customHeight="1" x14ac:dyDescent="0.25">
      <c r="I302" s="130"/>
    </row>
    <row r="303" spans="9:9" ht="12.5" customHeight="1" x14ac:dyDescent="0.25">
      <c r="I303" s="130"/>
    </row>
    <row r="304" spans="9:9" ht="12.5" customHeight="1" x14ac:dyDescent="0.25">
      <c r="I304" s="130"/>
    </row>
    <row r="305" spans="9:9" ht="12.5" customHeight="1" x14ac:dyDescent="0.25">
      <c r="I305" s="130"/>
    </row>
    <row r="306" spans="9:9" ht="12.5" customHeight="1" x14ac:dyDescent="0.25">
      <c r="I306" s="130"/>
    </row>
    <row r="307" spans="9:9" ht="12.5" customHeight="1" x14ac:dyDescent="0.25">
      <c r="I307" s="130"/>
    </row>
    <row r="308" spans="9:9" ht="12.5" customHeight="1" x14ac:dyDescent="0.25">
      <c r="I308" s="130"/>
    </row>
    <row r="309" spans="9:9" ht="12.5" customHeight="1" x14ac:dyDescent="0.25">
      <c r="I309" s="130"/>
    </row>
    <row r="310" spans="9:9" ht="12.5" customHeight="1" x14ac:dyDescent="0.25">
      <c r="I310" s="130"/>
    </row>
    <row r="311" spans="9:9" ht="12.5" customHeight="1" x14ac:dyDescent="0.25">
      <c r="I311" s="130"/>
    </row>
    <row r="312" spans="9:9" ht="12.5" customHeight="1" x14ac:dyDescent="0.25">
      <c r="I312" s="130"/>
    </row>
    <row r="313" spans="9:9" ht="12.5" customHeight="1" x14ac:dyDescent="0.25">
      <c r="I313" s="130"/>
    </row>
    <row r="314" spans="9:9" ht="12.5" customHeight="1" x14ac:dyDescent="0.25">
      <c r="I314" s="130"/>
    </row>
    <row r="315" spans="9:9" ht="12.5" customHeight="1" x14ac:dyDescent="0.25">
      <c r="I315" s="130"/>
    </row>
    <row r="316" spans="9:9" ht="12.5" customHeight="1" x14ac:dyDescent="0.25">
      <c r="I316" s="130"/>
    </row>
    <row r="317" spans="9:9" ht="12.5" customHeight="1" x14ac:dyDescent="0.25">
      <c r="I317" s="130"/>
    </row>
    <row r="318" spans="9:9" ht="12.5" customHeight="1" x14ac:dyDescent="0.25">
      <c r="I318" s="130"/>
    </row>
    <row r="319" spans="9:9" ht="12.5" customHeight="1" x14ac:dyDescent="0.25">
      <c r="I319" s="130"/>
    </row>
    <row r="320" spans="9:9" ht="12.5" customHeight="1" x14ac:dyDescent="0.25">
      <c r="I320" s="130"/>
    </row>
    <row r="321" spans="9:9" ht="12.5" customHeight="1" x14ac:dyDescent="0.25">
      <c r="I321" s="130"/>
    </row>
    <row r="322" spans="9:9" ht="12.5" customHeight="1" x14ac:dyDescent="0.25">
      <c r="I322" s="130"/>
    </row>
    <row r="323" spans="9:9" ht="12.5" customHeight="1" x14ac:dyDescent="0.25">
      <c r="I323" s="130"/>
    </row>
    <row r="324" spans="9:9" ht="12.5" customHeight="1" x14ac:dyDescent="0.25">
      <c r="I324" s="130"/>
    </row>
    <row r="325" spans="9:9" ht="12.5" customHeight="1" x14ac:dyDescent="0.25">
      <c r="I325" s="130"/>
    </row>
    <row r="326" spans="9:9" ht="12.5" customHeight="1" x14ac:dyDescent="0.25">
      <c r="I326" s="130"/>
    </row>
    <row r="327" spans="9:9" ht="12.5" customHeight="1" x14ac:dyDescent="0.25">
      <c r="I327" s="130"/>
    </row>
    <row r="328" spans="9:9" ht="12.5" customHeight="1" x14ac:dyDescent="0.25">
      <c r="I328" s="130"/>
    </row>
    <row r="329" spans="9:9" ht="12.5" customHeight="1" x14ac:dyDescent="0.25">
      <c r="I329" s="130"/>
    </row>
    <row r="330" spans="9:9" ht="12.5" customHeight="1" x14ac:dyDescent="0.25">
      <c r="I330" s="130"/>
    </row>
    <row r="331" spans="9:9" ht="12.5" customHeight="1" x14ac:dyDescent="0.25">
      <c r="I331" s="130"/>
    </row>
    <row r="332" spans="9:9" ht="12.5" customHeight="1" x14ac:dyDescent="0.25">
      <c r="I332" s="130"/>
    </row>
    <row r="333" spans="9:9" ht="12.5" customHeight="1" x14ac:dyDescent="0.25">
      <c r="I333" s="130"/>
    </row>
    <row r="334" spans="9:9" ht="12.5" customHeight="1" x14ac:dyDescent="0.25">
      <c r="I334" s="130"/>
    </row>
    <row r="335" spans="9:9" ht="12.5" customHeight="1" x14ac:dyDescent="0.25">
      <c r="I335" s="130"/>
    </row>
    <row r="336" spans="9:9" ht="12.5" customHeight="1" x14ac:dyDescent="0.25">
      <c r="I336" s="130"/>
    </row>
    <row r="337" spans="9:9" ht="12.5" customHeight="1" x14ac:dyDescent="0.25">
      <c r="I337" s="130"/>
    </row>
    <row r="338" spans="9:9" ht="12.5" customHeight="1" x14ac:dyDescent="0.25">
      <c r="I338" s="130"/>
    </row>
    <row r="339" spans="9:9" ht="12.5" customHeight="1" x14ac:dyDescent="0.25">
      <c r="I339" s="130"/>
    </row>
    <row r="340" spans="9:9" ht="12.5" customHeight="1" x14ac:dyDescent="0.25">
      <c r="I340" s="130"/>
    </row>
    <row r="341" spans="9:9" ht="12.5" customHeight="1" x14ac:dyDescent="0.25">
      <c r="I341" s="130"/>
    </row>
    <row r="342" spans="9:9" ht="12.5" customHeight="1" x14ac:dyDescent="0.25">
      <c r="I342" s="130"/>
    </row>
    <row r="343" spans="9:9" ht="12.5" customHeight="1" x14ac:dyDescent="0.25">
      <c r="I343" s="130"/>
    </row>
    <row r="344" spans="9:9" ht="12.5" customHeight="1" x14ac:dyDescent="0.25">
      <c r="I344" s="130"/>
    </row>
    <row r="345" spans="9:9" ht="12.5" customHeight="1" x14ac:dyDescent="0.25">
      <c r="I345" s="130"/>
    </row>
    <row r="346" spans="9:9" ht="12.5" customHeight="1" x14ac:dyDescent="0.25">
      <c r="I346" s="130"/>
    </row>
    <row r="347" spans="9:9" ht="12.5" customHeight="1" x14ac:dyDescent="0.25">
      <c r="I347" s="130"/>
    </row>
    <row r="348" spans="9:9" ht="12.5" customHeight="1" x14ac:dyDescent="0.25">
      <c r="I348" s="130"/>
    </row>
    <row r="349" spans="9:9" ht="12.5" customHeight="1" x14ac:dyDescent="0.25">
      <c r="I349" s="130"/>
    </row>
    <row r="350" spans="9:9" ht="12.5" customHeight="1" x14ac:dyDescent="0.25">
      <c r="I350" s="130"/>
    </row>
    <row r="351" spans="9:9" ht="12.5" customHeight="1" x14ac:dyDescent="0.25">
      <c r="I351" s="130"/>
    </row>
    <row r="352" spans="9:9" ht="12.5" customHeight="1" x14ac:dyDescent="0.25">
      <c r="I352" s="130"/>
    </row>
    <row r="353" spans="9:9" ht="12.5" customHeight="1" x14ac:dyDescent="0.25">
      <c r="I353" s="130"/>
    </row>
    <row r="354" spans="9:9" ht="12.5" customHeight="1" x14ac:dyDescent="0.25">
      <c r="I354" s="130"/>
    </row>
    <row r="355" spans="9:9" ht="12.5" customHeight="1" x14ac:dyDescent="0.25">
      <c r="I355" s="130"/>
    </row>
    <row r="356" spans="9:9" ht="12.5" customHeight="1" x14ac:dyDescent="0.25">
      <c r="I356" s="130"/>
    </row>
    <row r="357" spans="9:9" ht="12.5" customHeight="1" x14ac:dyDescent="0.25">
      <c r="I357" s="130"/>
    </row>
    <row r="358" spans="9:9" ht="12.5" customHeight="1" x14ac:dyDescent="0.25">
      <c r="I358" s="130"/>
    </row>
    <row r="359" spans="9:9" ht="12.5" customHeight="1" x14ac:dyDescent="0.25">
      <c r="I359" s="130"/>
    </row>
    <row r="360" spans="9:9" ht="12.5" customHeight="1" x14ac:dyDescent="0.25">
      <c r="I360" s="130"/>
    </row>
    <row r="361" spans="9:9" ht="12.5" customHeight="1" x14ac:dyDescent="0.25">
      <c r="I361" s="130"/>
    </row>
    <row r="362" spans="9:9" ht="12.5" customHeight="1" x14ac:dyDescent="0.25">
      <c r="I362" s="130"/>
    </row>
    <row r="363" spans="9:9" ht="12.5" customHeight="1" x14ac:dyDescent="0.25">
      <c r="I363" s="130"/>
    </row>
    <row r="364" spans="9:9" ht="12.5" customHeight="1" x14ac:dyDescent="0.25">
      <c r="I364" s="130"/>
    </row>
    <row r="365" spans="9:9" ht="12.5" customHeight="1" x14ac:dyDescent="0.25">
      <c r="I365" s="130"/>
    </row>
    <row r="366" spans="9:9" ht="12.5" customHeight="1" x14ac:dyDescent="0.25">
      <c r="I366" s="130"/>
    </row>
    <row r="367" spans="9:9" ht="12.5" customHeight="1" x14ac:dyDescent="0.25">
      <c r="I367" s="130"/>
    </row>
    <row r="368" spans="9:9" ht="12.5" customHeight="1" x14ac:dyDescent="0.25">
      <c r="I368" s="130"/>
    </row>
    <row r="369" spans="9:9" ht="12.5" customHeight="1" x14ac:dyDescent="0.25">
      <c r="I369" s="130"/>
    </row>
    <row r="370" spans="9:9" ht="12.5" customHeight="1" x14ac:dyDescent="0.25">
      <c r="I370" s="130"/>
    </row>
    <row r="371" spans="9:9" ht="12.5" customHeight="1" x14ac:dyDescent="0.25">
      <c r="I371" s="130"/>
    </row>
    <row r="372" spans="9:9" ht="12.5" customHeight="1" x14ac:dyDescent="0.25">
      <c r="I372" s="130"/>
    </row>
    <row r="373" spans="9:9" ht="12.5" customHeight="1" x14ac:dyDescent="0.25">
      <c r="I373" s="130"/>
    </row>
    <row r="374" spans="9:9" ht="12.5" customHeight="1" x14ac:dyDescent="0.25">
      <c r="I374" s="130"/>
    </row>
    <row r="375" spans="9:9" ht="12.5" customHeight="1" x14ac:dyDescent="0.25">
      <c r="I375" s="130"/>
    </row>
    <row r="376" spans="9:9" ht="12.5" customHeight="1" x14ac:dyDescent="0.25">
      <c r="I376" s="130"/>
    </row>
    <row r="377" spans="9:9" ht="12.5" customHeight="1" x14ac:dyDescent="0.25">
      <c r="I377" s="130"/>
    </row>
    <row r="378" spans="9:9" ht="12.5" customHeight="1" x14ac:dyDescent="0.25">
      <c r="I378" s="130"/>
    </row>
    <row r="379" spans="9:9" ht="12.5" customHeight="1" x14ac:dyDescent="0.25">
      <c r="I379" s="130"/>
    </row>
    <row r="380" spans="9:9" ht="12.5" customHeight="1" x14ac:dyDescent="0.25">
      <c r="I380" s="130"/>
    </row>
    <row r="381" spans="9:9" ht="12.5" customHeight="1" x14ac:dyDescent="0.25">
      <c r="I381" s="130"/>
    </row>
    <row r="382" spans="9:9" ht="12.5" customHeight="1" x14ac:dyDescent="0.25">
      <c r="I382" s="130"/>
    </row>
    <row r="383" spans="9:9" ht="12.5" customHeight="1" x14ac:dyDescent="0.25">
      <c r="I383" s="130"/>
    </row>
    <row r="384" spans="9:9" ht="12.5" customHeight="1" x14ac:dyDescent="0.25">
      <c r="I384" s="130"/>
    </row>
    <row r="385" spans="9:9" ht="12.5" customHeight="1" x14ac:dyDescent="0.25">
      <c r="I385" s="130"/>
    </row>
    <row r="386" spans="9:9" ht="12.5" customHeight="1" x14ac:dyDescent="0.25">
      <c r="I386" s="130"/>
    </row>
    <row r="387" spans="9:9" ht="12.5" customHeight="1" x14ac:dyDescent="0.25">
      <c r="I387" s="130"/>
    </row>
    <row r="388" spans="9:9" ht="12.5" customHeight="1" x14ac:dyDescent="0.25">
      <c r="I388" s="130"/>
    </row>
    <row r="389" spans="9:9" ht="12.5" customHeight="1" x14ac:dyDescent="0.25">
      <c r="I389" s="130"/>
    </row>
    <row r="390" spans="9:9" ht="12.5" customHeight="1" x14ac:dyDescent="0.25">
      <c r="I390" s="130"/>
    </row>
    <row r="391" spans="9:9" ht="12.5" customHeight="1" x14ac:dyDescent="0.25">
      <c r="I391" s="130"/>
    </row>
    <row r="392" spans="9:9" ht="12.5" customHeight="1" x14ac:dyDescent="0.25">
      <c r="I392" s="130"/>
    </row>
    <row r="393" spans="9:9" ht="12.5" customHeight="1" x14ac:dyDescent="0.25">
      <c r="I393" s="130"/>
    </row>
    <row r="394" spans="9:9" ht="12.5" customHeight="1" x14ac:dyDescent="0.25">
      <c r="I394" s="130"/>
    </row>
    <row r="395" spans="9:9" ht="12.5" customHeight="1" x14ac:dyDescent="0.25">
      <c r="I395" s="130"/>
    </row>
    <row r="396" spans="9:9" ht="12.5" customHeight="1" x14ac:dyDescent="0.25">
      <c r="I396" s="130"/>
    </row>
    <row r="397" spans="9:9" ht="12.5" customHeight="1" x14ac:dyDescent="0.25">
      <c r="I397" s="130"/>
    </row>
    <row r="398" spans="9:9" ht="12.5" customHeight="1" x14ac:dyDescent="0.25">
      <c r="I398" s="130"/>
    </row>
    <row r="399" spans="9:9" ht="12.5" customHeight="1" x14ac:dyDescent="0.25">
      <c r="I399" s="130"/>
    </row>
    <row r="400" spans="9:9" ht="12.5" customHeight="1" x14ac:dyDescent="0.25">
      <c r="I400" s="130"/>
    </row>
    <row r="401" spans="9:9" ht="12.5" customHeight="1" x14ac:dyDescent="0.25">
      <c r="I401" s="130"/>
    </row>
    <row r="402" spans="9:9" ht="12.5" customHeight="1" x14ac:dyDescent="0.25">
      <c r="I402" s="130"/>
    </row>
    <row r="403" spans="9:9" ht="12.5" customHeight="1" x14ac:dyDescent="0.25">
      <c r="I403" s="130"/>
    </row>
    <row r="404" spans="9:9" ht="12.5" customHeight="1" x14ac:dyDescent="0.25">
      <c r="I404" s="130"/>
    </row>
    <row r="405" spans="9:9" ht="12.5" customHeight="1" x14ac:dyDescent="0.25">
      <c r="I405" s="130"/>
    </row>
    <row r="406" spans="9:9" ht="12.5" customHeight="1" x14ac:dyDescent="0.25">
      <c r="I406" s="130"/>
    </row>
    <row r="407" spans="9:9" ht="12.5" customHeight="1" x14ac:dyDescent="0.25">
      <c r="I407" s="130"/>
    </row>
    <row r="408" spans="9:9" ht="12.5" customHeight="1" x14ac:dyDescent="0.25">
      <c r="I408" s="130"/>
    </row>
    <row r="409" spans="9:9" ht="12.5" customHeight="1" x14ac:dyDescent="0.25">
      <c r="I409" s="130"/>
    </row>
    <row r="410" spans="9:9" ht="12.5" customHeight="1" x14ac:dyDescent="0.25">
      <c r="I410" s="130"/>
    </row>
    <row r="411" spans="9:9" ht="12.5" customHeight="1" x14ac:dyDescent="0.25">
      <c r="I411" s="130"/>
    </row>
    <row r="412" spans="9:9" ht="12.5" customHeight="1" x14ac:dyDescent="0.25">
      <c r="I412" s="130"/>
    </row>
    <row r="413" spans="9:9" ht="12.5" customHeight="1" x14ac:dyDescent="0.25">
      <c r="I413" s="130"/>
    </row>
    <row r="414" spans="9:9" ht="12.5" customHeight="1" x14ac:dyDescent="0.25">
      <c r="I414" s="130"/>
    </row>
    <row r="415" spans="9:9" ht="12.5" customHeight="1" x14ac:dyDescent="0.25">
      <c r="I415" s="130"/>
    </row>
    <row r="416" spans="9:9" ht="12.5" customHeight="1" x14ac:dyDescent="0.25">
      <c r="I416" s="130"/>
    </row>
    <row r="417" spans="9:9" ht="12.5" customHeight="1" x14ac:dyDescent="0.25">
      <c r="I417" s="130"/>
    </row>
    <row r="418" spans="9:9" ht="12.5" customHeight="1" x14ac:dyDescent="0.25">
      <c r="I418" s="130"/>
    </row>
    <row r="419" spans="9:9" ht="12.5" customHeight="1" x14ac:dyDescent="0.25">
      <c r="I419" s="130"/>
    </row>
    <row r="420" spans="9:9" ht="12.5" customHeight="1" x14ac:dyDescent="0.25">
      <c r="I420" s="130"/>
    </row>
    <row r="421" spans="9:9" ht="12.5" customHeight="1" x14ac:dyDescent="0.25">
      <c r="I421" s="130"/>
    </row>
    <row r="422" spans="9:9" ht="12.5" customHeight="1" x14ac:dyDescent="0.25">
      <c r="I422" s="130"/>
    </row>
    <row r="423" spans="9:9" ht="12.5" customHeight="1" x14ac:dyDescent="0.25">
      <c r="I423" s="130"/>
    </row>
    <row r="424" spans="9:9" ht="12.5" customHeight="1" x14ac:dyDescent="0.25">
      <c r="I424" s="130"/>
    </row>
    <row r="425" spans="9:9" ht="12.5" customHeight="1" x14ac:dyDescent="0.25">
      <c r="I425" s="130"/>
    </row>
    <row r="426" spans="9:9" ht="12.5" customHeight="1" x14ac:dyDescent="0.25">
      <c r="I426" s="130"/>
    </row>
    <row r="427" spans="9:9" ht="12.5" customHeight="1" x14ac:dyDescent="0.25">
      <c r="I427" s="130"/>
    </row>
    <row r="428" spans="9:9" ht="12.5" customHeight="1" x14ac:dyDescent="0.25">
      <c r="I428" s="130"/>
    </row>
    <row r="429" spans="9:9" ht="12.5" customHeight="1" x14ac:dyDescent="0.25">
      <c r="I429" s="130"/>
    </row>
    <row r="430" spans="9:9" ht="12.5" customHeight="1" x14ac:dyDescent="0.25">
      <c r="I430" s="130"/>
    </row>
    <row r="431" spans="9:9" ht="12.5" customHeight="1" x14ac:dyDescent="0.25">
      <c r="I431" s="130"/>
    </row>
    <row r="432" spans="9:9" ht="12.5" customHeight="1" x14ac:dyDescent="0.25">
      <c r="I432" s="130"/>
    </row>
    <row r="433" spans="9:9" ht="12.5" customHeight="1" x14ac:dyDescent="0.25">
      <c r="I433" s="130"/>
    </row>
    <row r="434" spans="9:9" ht="12.5" customHeight="1" x14ac:dyDescent="0.25">
      <c r="I434" s="130"/>
    </row>
    <row r="435" spans="9:9" ht="12.5" customHeight="1" x14ac:dyDescent="0.25">
      <c r="I435" s="130"/>
    </row>
    <row r="436" spans="9:9" ht="12.5" customHeight="1" x14ac:dyDescent="0.25">
      <c r="I436" s="130"/>
    </row>
    <row r="437" spans="9:9" ht="12.5" customHeight="1" x14ac:dyDescent="0.25">
      <c r="I437" s="130"/>
    </row>
    <row r="438" spans="9:9" ht="12.5" customHeight="1" x14ac:dyDescent="0.25">
      <c r="I438" s="130"/>
    </row>
    <row r="439" spans="9:9" ht="12.5" customHeight="1" x14ac:dyDescent="0.25">
      <c r="I439" s="130"/>
    </row>
    <row r="440" spans="9:9" ht="12.5" customHeight="1" x14ac:dyDescent="0.25">
      <c r="I440" s="130"/>
    </row>
    <row r="441" spans="9:9" ht="12.5" customHeight="1" x14ac:dyDescent="0.25">
      <c r="I441" s="130"/>
    </row>
    <row r="442" spans="9:9" ht="12.5" customHeight="1" x14ac:dyDescent="0.25">
      <c r="I442" s="130"/>
    </row>
    <row r="443" spans="9:9" ht="12.5" customHeight="1" x14ac:dyDescent="0.25">
      <c r="I443" s="130"/>
    </row>
    <row r="444" spans="9:9" ht="12.5" customHeight="1" x14ac:dyDescent="0.25">
      <c r="I444" s="130"/>
    </row>
    <row r="445" spans="9:9" ht="12.5" customHeight="1" x14ac:dyDescent="0.25">
      <c r="I445" s="130"/>
    </row>
    <row r="446" spans="9:9" ht="12.5" customHeight="1" x14ac:dyDescent="0.25">
      <c r="I446" s="130"/>
    </row>
  </sheetData>
  <sheetProtection sheet="1" objects="1" scenarios="1"/>
  <customSheetViews>
    <customSheetView guid="{CF7DD578-E3A2-43CE-B6A7-FBD754B1EE99}" scale="115"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B60"/>
  <sheetViews>
    <sheetView workbookViewId="0">
      <selection activeCell="E41" sqref="E41"/>
    </sheetView>
  </sheetViews>
  <sheetFormatPr defaultColWidth="12.54296875" defaultRowHeight="12.5" customHeight="1" x14ac:dyDescent="0.25"/>
  <cols>
    <col min="1" max="1" width="12.81640625" customWidth="1"/>
    <col min="2" max="2" width="12.26953125" customWidth="1"/>
    <col min="3" max="3" width="11.54296875" customWidth="1"/>
    <col min="4" max="4" width="11.7265625" customWidth="1"/>
    <col min="5" max="6" width="12.26953125" customWidth="1"/>
    <col min="7" max="12" width="12.54296875" customWidth="1"/>
    <col min="13" max="13" width="2.26953125" customWidth="1"/>
    <col min="14" max="16" width="3.08984375" customWidth="1"/>
    <col min="17" max="17" width="9.08984375" customWidth="1"/>
    <col min="18" max="18" width="11" customWidth="1"/>
    <col min="19" max="22" width="12.54296875" customWidth="1"/>
    <col min="23" max="23" width="2.26953125" customWidth="1"/>
    <col min="24" max="26" width="3.08984375" customWidth="1"/>
    <col min="27" max="27" width="9.08984375" customWidth="1"/>
    <col min="257" max="257" width="12.81640625" customWidth="1"/>
    <col min="258" max="258" width="12.26953125" customWidth="1"/>
    <col min="259" max="259" width="11.54296875" customWidth="1"/>
    <col min="260" max="260" width="11.7265625" customWidth="1"/>
    <col min="261" max="262" width="12.26953125" customWidth="1"/>
    <col min="263" max="268" width="12.54296875" customWidth="1"/>
    <col min="269" max="269" width="2.26953125" customWidth="1"/>
    <col min="270" max="272" width="3.08984375" customWidth="1"/>
    <col min="273" max="273" width="9.08984375" customWidth="1"/>
    <col min="274" max="274" width="11" customWidth="1"/>
    <col min="275" max="278" width="12.54296875" customWidth="1"/>
    <col min="279" max="279" width="2.26953125" customWidth="1"/>
    <col min="280" max="282" width="3.08984375" customWidth="1"/>
    <col min="283" max="283" width="9.08984375" customWidth="1"/>
    <col min="513" max="513" width="12.81640625" customWidth="1"/>
    <col min="514" max="514" width="12.26953125" customWidth="1"/>
    <col min="515" max="515" width="11.54296875" customWidth="1"/>
    <col min="516" max="516" width="11.7265625" customWidth="1"/>
    <col min="517" max="518" width="12.26953125" customWidth="1"/>
    <col min="519" max="524" width="12.54296875" customWidth="1"/>
    <col min="525" max="525" width="2.26953125" customWidth="1"/>
    <col min="526" max="528" width="3.08984375" customWidth="1"/>
    <col min="529" max="529" width="9.08984375" customWidth="1"/>
    <col min="530" max="530" width="11" customWidth="1"/>
    <col min="531" max="534" width="12.54296875" customWidth="1"/>
    <col min="535" max="535" width="2.26953125" customWidth="1"/>
    <col min="536" max="538" width="3.08984375" customWidth="1"/>
    <col min="539" max="539" width="9.08984375" customWidth="1"/>
    <col min="769" max="769" width="12.81640625" customWidth="1"/>
    <col min="770" max="770" width="12.26953125" customWidth="1"/>
    <col min="771" max="771" width="11.54296875" customWidth="1"/>
    <col min="772" max="772" width="11.7265625" customWidth="1"/>
    <col min="773" max="774" width="12.26953125" customWidth="1"/>
    <col min="775" max="780" width="12.54296875" customWidth="1"/>
    <col min="781" max="781" width="2.26953125" customWidth="1"/>
    <col min="782" max="784" width="3.08984375" customWidth="1"/>
    <col min="785" max="785" width="9.08984375" customWidth="1"/>
    <col min="786" max="786" width="11" customWidth="1"/>
    <col min="787" max="790" width="12.54296875" customWidth="1"/>
    <col min="791" max="791" width="2.26953125" customWidth="1"/>
    <col min="792" max="794" width="3.08984375" customWidth="1"/>
    <col min="795" max="795" width="9.08984375" customWidth="1"/>
    <col min="1025" max="1025" width="12.81640625" customWidth="1"/>
    <col min="1026" max="1026" width="12.26953125" customWidth="1"/>
    <col min="1027" max="1027" width="11.54296875" customWidth="1"/>
    <col min="1028" max="1028" width="11.7265625" customWidth="1"/>
    <col min="1029" max="1030" width="12.26953125" customWidth="1"/>
    <col min="1031" max="1036" width="12.54296875" customWidth="1"/>
    <col min="1037" max="1037" width="2.26953125" customWidth="1"/>
    <col min="1038" max="1040" width="3.08984375" customWidth="1"/>
    <col min="1041" max="1041" width="9.08984375" customWidth="1"/>
    <col min="1042" max="1042" width="11" customWidth="1"/>
    <col min="1043" max="1046" width="12.54296875" customWidth="1"/>
    <col min="1047" max="1047" width="2.26953125" customWidth="1"/>
    <col min="1048" max="1050" width="3.08984375" customWidth="1"/>
    <col min="1051" max="1051" width="9.08984375" customWidth="1"/>
    <col min="1281" max="1281" width="12.81640625" customWidth="1"/>
    <col min="1282" max="1282" width="12.26953125" customWidth="1"/>
    <col min="1283" max="1283" width="11.54296875" customWidth="1"/>
    <col min="1284" max="1284" width="11.7265625" customWidth="1"/>
    <col min="1285" max="1286" width="12.26953125" customWidth="1"/>
    <col min="1287" max="1292" width="12.54296875" customWidth="1"/>
    <col min="1293" max="1293" width="2.26953125" customWidth="1"/>
    <col min="1294" max="1296" width="3.08984375" customWidth="1"/>
    <col min="1297" max="1297" width="9.08984375" customWidth="1"/>
    <col min="1298" max="1298" width="11" customWidth="1"/>
    <col min="1299" max="1302" width="12.54296875" customWidth="1"/>
    <col min="1303" max="1303" width="2.26953125" customWidth="1"/>
    <col min="1304" max="1306" width="3.08984375" customWidth="1"/>
    <col min="1307" max="1307" width="9.08984375" customWidth="1"/>
    <col min="1537" max="1537" width="12.81640625" customWidth="1"/>
    <col min="1538" max="1538" width="12.26953125" customWidth="1"/>
    <col min="1539" max="1539" width="11.54296875" customWidth="1"/>
    <col min="1540" max="1540" width="11.7265625" customWidth="1"/>
    <col min="1541" max="1542" width="12.26953125" customWidth="1"/>
    <col min="1543" max="1548" width="12.54296875" customWidth="1"/>
    <col min="1549" max="1549" width="2.26953125" customWidth="1"/>
    <col min="1550" max="1552" width="3.08984375" customWidth="1"/>
    <col min="1553" max="1553" width="9.08984375" customWidth="1"/>
    <col min="1554" max="1554" width="11" customWidth="1"/>
    <col min="1555" max="1558" width="12.54296875" customWidth="1"/>
    <col min="1559" max="1559" width="2.26953125" customWidth="1"/>
    <col min="1560" max="1562" width="3.08984375" customWidth="1"/>
    <col min="1563" max="1563" width="9.08984375" customWidth="1"/>
    <col min="1793" max="1793" width="12.81640625" customWidth="1"/>
    <col min="1794" max="1794" width="12.26953125" customWidth="1"/>
    <col min="1795" max="1795" width="11.54296875" customWidth="1"/>
    <col min="1796" max="1796" width="11.7265625" customWidth="1"/>
    <col min="1797" max="1798" width="12.26953125" customWidth="1"/>
    <col min="1799" max="1804" width="12.54296875" customWidth="1"/>
    <col min="1805" max="1805" width="2.26953125" customWidth="1"/>
    <col min="1806" max="1808" width="3.08984375" customWidth="1"/>
    <col min="1809" max="1809" width="9.08984375" customWidth="1"/>
    <col min="1810" max="1810" width="11" customWidth="1"/>
    <col min="1811" max="1814" width="12.54296875" customWidth="1"/>
    <col min="1815" max="1815" width="2.26953125" customWidth="1"/>
    <col min="1816" max="1818" width="3.08984375" customWidth="1"/>
    <col min="1819" max="1819" width="9.08984375" customWidth="1"/>
    <col min="2049" max="2049" width="12.81640625" customWidth="1"/>
    <col min="2050" max="2050" width="12.26953125" customWidth="1"/>
    <col min="2051" max="2051" width="11.54296875" customWidth="1"/>
    <col min="2052" max="2052" width="11.7265625" customWidth="1"/>
    <col min="2053" max="2054" width="12.26953125" customWidth="1"/>
    <col min="2055" max="2060" width="12.54296875" customWidth="1"/>
    <col min="2061" max="2061" width="2.26953125" customWidth="1"/>
    <col min="2062" max="2064" width="3.08984375" customWidth="1"/>
    <col min="2065" max="2065" width="9.08984375" customWidth="1"/>
    <col min="2066" max="2066" width="11" customWidth="1"/>
    <col min="2067" max="2070" width="12.54296875" customWidth="1"/>
    <col min="2071" max="2071" width="2.26953125" customWidth="1"/>
    <col min="2072" max="2074" width="3.08984375" customWidth="1"/>
    <col min="2075" max="2075" width="9.08984375" customWidth="1"/>
    <col min="2305" max="2305" width="12.81640625" customWidth="1"/>
    <col min="2306" max="2306" width="12.26953125" customWidth="1"/>
    <col min="2307" max="2307" width="11.54296875" customWidth="1"/>
    <col min="2308" max="2308" width="11.7265625" customWidth="1"/>
    <col min="2309" max="2310" width="12.26953125" customWidth="1"/>
    <col min="2311" max="2316" width="12.54296875" customWidth="1"/>
    <col min="2317" max="2317" width="2.26953125" customWidth="1"/>
    <col min="2318" max="2320" width="3.08984375" customWidth="1"/>
    <col min="2321" max="2321" width="9.08984375" customWidth="1"/>
    <col min="2322" max="2322" width="11" customWidth="1"/>
    <col min="2323" max="2326" width="12.54296875" customWidth="1"/>
    <col min="2327" max="2327" width="2.26953125" customWidth="1"/>
    <col min="2328" max="2330" width="3.08984375" customWidth="1"/>
    <col min="2331" max="2331" width="9.08984375" customWidth="1"/>
    <col min="2561" max="2561" width="12.81640625" customWidth="1"/>
    <col min="2562" max="2562" width="12.26953125" customWidth="1"/>
    <col min="2563" max="2563" width="11.54296875" customWidth="1"/>
    <col min="2564" max="2564" width="11.7265625" customWidth="1"/>
    <col min="2565" max="2566" width="12.26953125" customWidth="1"/>
    <col min="2567" max="2572" width="12.54296875" customWidth="1"/>
    <col min="2573" max="2573" width="2.26953125" customWidth="1"/>
    <col min="2574" max="2576" width="3.08984375" customWidth="1"/>
    <col min="2577" max="2577" width="9.08984375" customWidth="1"/>
    <col min="2578" max="2578" width="11" customWidth="1"/>
    <col min="2579" max="2582" width="12.54296875" customWidth="1"/>
    <col min="2583" max="2583" width="2.26953125" customWidth="1"/>
    <col min="2584" max="2586" width="3.08984375" customWidth="1"/>
    <col min="2587" max="2587" width="9.08984375" customWidth="1"/>
    <col min="2817" max="2817" width="12.81640625" customWidth="1"/>
    <col min="2818" max="2818" width="12.26953125" customWidth="1"/>
    <col min="2819" max="2819" width="11.54296875" customWidth="1"/>
    <col min="2820" max="2820" width="11.7265625" customWidth="1"/>
    <col min="2821" max="2822" width="12.26953125" customWidth="1"/>
    <col min="2823" max="2828" width="12.54296875" customWidth="1"/>
    <col min="2829" max="2829" width="2.26953125" customWidth="1"/>
    <col min="2830" max="2832" width="3.08984375" customWidth="1"/>
    <col min="2833" max="2833" width="9.08984375" customWidth="1"/>
    <col min="2834" max="2834" width="11" customWidth="1"/>
    <col min="2835" max="2838" width="12.54296875" customWidth="1"/>
    <col min="2839" max="2839" width="2.26953125" customWidth="1"/>
    <col min="2840" max="2842" width="3.08984375" customWidth="1"/>
    <col min="2843" max="2843" width="9.08984375" customWidth="1"/>
    <col min="3073" max="3073" width="12.81640625" customWidth="1"/>
    <col min="3074" max="3074" width="12.26953125" customWidth="1"/>
    <col min="3075" max="3075" width="11.54296875" customWidth="1"/>
    <col min="3076" max="3076" width="11.7265625" customWidth="1"/>
    <col min="3077" max="3078" width="12.26953125" customWidth="1"/>
    <col min="3079" max="3084" width="12.54296875" customWidth="1"/>
    <col min="3085" max="3085" width="2.26953125" customWidth="1"/>
    <col min="3086" max="3088" width="3.08984375" customWidth="1"/>
    <col min="3089" max="3089" width="9.08984375" customWidth="1"/>
    <col min="3090" max="3090" width="11" customWidth="1"/>
    <col min="3091" max="3094" width="12.54296875" customWidth="1"/>
    <col min="3095" max="3095" width="2.26953125" customWidth="1"/>
    <col min="3096" max="3098" width="3.08984375" customWidth="1"/>
    <col min="3099" max="3099" width="9.08984375" customWidth="1"/>
    <col min="3329" max="3329" width="12.81640625" customWidth="1"/>
    <col min="3330" max="3330" width="12.26953125" customWidth="1"/>
    <col min="3331" max="3331" width="11.54296875" customWidth="1"/>
    <col min="3332" max="3332" width="11.7265625" customWidth="1"/>
    <col min="3333" max="3334" width="12.26953125" customWidth="1"/>
    <col min="3335" max="3340" width="12.54296875" customWidth="1"/>
    <col min="3341" max="3341" width="2.26953125" customWidth="1"/>
    <col min="3342" max="3344" width="3.08984375" customWidth="1"/>
    <col min="3345" max="3345" width="9.08984375" customWidth="1"/>
    <col min="3346" max="3346" width="11" customWidth="1"/>
    <col min="3347" max="3350" width="12.54296875" customWidth="1"/>
    <col min="3351" max="3351" width="2.26953125" customWidth="1"/>
    <col min="3352" max="3354" width="3.08984375" customWidth="1"/>
    <col min="3355" max="3355" width="9.08984375" customWidth="1"/>
    <col min="3585" max="3585" width="12.81640625" customWidth="1"/>
    <col min="3586" max="3586" width="12.26953125" customWidth="1"/>
    <col min="3587" max="3587" width="11.54296875" customWidth="1"/>
    <col min="3588" max="3588" width="11.7265625" customWidth="1"/>
    <col min="3589" max="3590" width="12.26953125" customWidth="1"/>
    <col min="3591" max="3596" width="12.54296875" customWidth="1"/>
    <col min="3597" max="3597" width="2.26953125" customWidth="1"/>
    <col min="3598" max="3600" width="3.08984375" customWidth="1"/>
    <col min="3601" max="3601" width="9.08984375" customWidth="1"/>
    <col min="3602" max="3602" width="11" customWidth="1"/>
    <col min="3603" max="3606" width="12.54296875" customWidth="1"/>
    <col min="3607" max="3607" width="2.26953125" customWidth="1"/>
    <col min="3608" max="3610" width="3.08984375" customWidth="1"/>
    <col min="3611" max="3611" width="9.08984375" customWidth="1"/>
    <col min="3841" max="3841" width="12.81640625" customWidth="1"/>
    <col min="3842" max="3842" width="12.26953125" customWidth="1"/>
    <col min="3843" max="3843" width="11.54296875" customWidth="1"/>
    <col min="3844" max="3844" width="11.7265625" customWidth="1"/>
    <col min="3845" max="3846" width="12.26953125" customWidth="1"/>
    <col min="3847" max="3852" width="12.54296875" customWidth="1"/>
    <col min="3853" max="3853" width="2.26953125" customWidth="1"/>
    <col min="3854" max="3856" width="3.08984375" customWidth="1"/>
    <col min="3857" max="3857" width="9.08984375" customWidth="1"/>
    <col min="3858" max="3858" width="11" customWidth="1"/>
    <col min="3859" max="3862" width="12.54296875" customWidth="1"/>
    <col min="3863" max="3863" width="2.26953125" customWidth="1"/>
    <col min="3864" max="3866" width="3.08984375" customWidth="1"/>
    <col min="3867" max="3867" width="9.08984375" customWidth="1"/>
    <col min="4097" max="4097" width="12.81640625" customWidth="1"/>
    <col min="4098" max="4098" width="12.26953125" customWidth="1"/>
    <col min="4099" max="4099" width="11.54296875" customWidth="1"/>
    <col min="4100" max="4100" width="11.7265625" customWidth="1"/>
    <col min="4101" max="4102" width="12.26953125" customWidth="1"/>
    <col min="4103" max="4108" width="12.54296875" customWidth="1"/>
    <col min="4109" max="4109" width="2.26953125" customWidth="1"/>
    <col min="4110" max="4112" width="3.08984375" customWidth="1"/>
    <col min="4113" max="4113" width="9.08984375" customWidth="1"/>
    <col min="4114" max="4114" width="11" customWidth="1"/>
    <col min="4115" max="4118" width="12.54296875" customWidth="1"/>
    <col min="4119" max="4119" width="2.26953125" customWidth="1"/>
    <col min="4120" max="4122" width="3.08984375" customWidth="1"/>
    <col min="4123" max="4123" width="9.08984375" customWidth="1"/>
    <col min="4353" max="4353" width="12.81640625" customWidth="1"/>
    <col min="4354" max="4354" width="12.26953125" customWidth="1"/>
    <col min="4355" max="4355" width="11.54296875" customWidth="1"/>
    <col min="4356" max="4356" width="11.7265625" customWidth="1"/>
    <col min="4357" max="4358" width="12.26953125" customWidth="1"/>
    <col min="4359" max="4364" width="12.54296875" customWidth="1"/>
    <col min="4365" max="4365" width="2.26953125" customWidth="1"/>
    <col min="4366" max="4368" width="3.08984375" customWidth="1"/>
    <col min="4369" max="4369" width="9.08984375" customWidth="1"/>
    <col min="4370" max="4370" width="11" customWidth="1"/>
    <col min="4371" max="4374" width="12.54296875" customWidth="1"/>
    <col min="4375" max="4375" width="2.26953125" customWidth="1"/>
    <col min="4376" max="4378" width="3.08984375" customWidth="1"/>
    <col min="4379" max="4379" width="9.08984375" customWidth="1"/>
    <col min="4609" max="4609" width="12.81640625" customWidth="1"/>
    <col min="4610" max="4610" width="12.26953125" customWidth="1"/>
    <col min="4611" max="4611" width="11.54296875" customWidth="1"/>
    <col min="4612" max="4612" width="11.7265625" customWidth="1"/>
    <col min="4613" max="4614" width="12.26953125" customWidth="1"/>
    <col min="4615" max="4620" width="12.54296875" customWidth="1"/>
    <col min="4621" max="4621" width="2.26953125" customWidth="1"/>
    <col min="4622" max="4624" width="3.08984375" customWidth="1"/>
    <col min="4625" max="4625" width="9.08984375" customWidth="1"/>
    <col min="4626" max="4626" width="11" customWidth="1"/>
    <col min="4627" max="4630" width="12.54296875" customWidth="1"/>
    <col min="4631" max="4631" width="2.26953125" customWidth="1"/>
    <col min="4632" max="4634" width="3.08984375" customWidth="1"/>
    <col min="4635" max="4635" width="9.08984375" customWidth="1"/>
    <col min="4865" max="4865" width="12.81640625" customWidth="1"/>
    <col min="4866" max="4866" width="12.26953125" customWidth="1"/>
    <col min="4867" max="4867" width="11.54296875" customWidth="1"/>
    <col min="4868" max="4868" width="11.7265625" customWidth="1"/>
    <col min="4869" max="4870" width="12.26953125" customWidth="1"/>
    <col min="4871" max="4876" width="12.54296875" customWidth="1"/>
    <col min="4877" max="4877" width="2.26953125" customWidth="1"/>
    <col min="4878" max="4880" width="3.08984375" customWidth="1"/>
    <col min="4881" max="4881" width="9.08984375" customWidth="1"/>
    <col min="4882" max="4882" width="11" customWidth="1"/>
    <col min="4883" max="4886" width="12.54296875" customWidth="1"/>
    <col min="4887" max="4887" width="2.26953125" customWidth="1"/>
    <col min="4888" max="4890" width="3.08984375" customWidth="1"/>
    <col min="4891" max="4891" width="9.08984375" customWidth="1"/>
    <col min="5121" max="5121" width="12.81640625" customWidth="1"/>
    <col min="5122" max="5122" width="12.26953125" customWidth="1"/>
    <col min="5123" max="5123" width="11.54296875" customWidth="1"/>
    <col min="5124" max="5124" width="11.7265625" customWidth="1"/>
    <col min="5125" max="5126" width="12.26953125" customWidth="1"/>
    <col min="5127" max="5132" width="12.54296875" customWidth="1"/>
    <col min="5133" max="5133" width="2.26953125" customWidth="1"/>
    <col min="5134" max="5136" width="3.08984375" customWidth="1"/>
    <col min="5137" max="5137" width="9.08984375" customWidth="1"/>
    <col min="5138" max="5138" width="11" customWidth="1"/>
    <col min="5139" max="5142" width="12.54296875" customWidth="1"/>
    <col min="5143" max="5143" width="2.26953125" customWidth="1"/>
    <col min="5144" max="5146" width="3.08984375" customWidth="1"/>
    <col min="5147" max="5147" width="9.08984375" customWidth="1"/>
    <col min="5377" max="5377" width="12.81640625" customWidth="1"/>
    <col min="5378" max="5378" width="12.26953125" customWidth="1"/>
    <col min="5379" max="5379" width="11.54296875" customWidth="1"/>
    <col min="5380" max="5380" width="11.7265625" customWidth="1"/>
    <col min="5381" max="5382" width="12.26953125" customWidth="1"/>
    <col min="5383" max="5388" width="12.54296875" customWidth="1"/>
    <col min="5389" max="5389" width="2.26953125" customWidth="1"/>
    <col min="5390" max="5392" width="3.08984375" customWidth="1"/>
    <col min="5393" max="5393" width="9.08984375" customWidth="1"/>
    <col min="5394" max="5394" width="11" customWidth="1"/>
    <col min="5395" max="5398" width="12.54296875" customWidth="1"/>
    <col min="5399" max="5399" width="2.26953125" customWidth="1"/>
    <col min="5400" max="5402" width="3.08984375" customWidth="1"/>
    <col min="5403" max="5403" width="9.08984375" customWidth="1"/>
    <col min="5633" max="5633" width="12.81640625" customWidth="1"/>
    <col min="5634" max="5634" width="12.26953125" customWidth="1"/>
    <col min="5635" max="5635" width="11.54296875" customWidth="1"/>
    <col min="5636" max="5636" width="11.7265625" customWidth="1"/>
    <col min="5637" max="5638" width="12.26953125" customWidth="1"/>
    <col min="5639" max="5644" width="12.54296875" customWidth="1"/>
    <col min="5645" max="5645" width="2.26953125" customWidth="1"/>
    <col min="5646" max="5648" width="3.08984375" customWidth="1"/>
    <col min="5649" max="5649" width="9.08984375" customWidth="1"/>
    <col min="5650" max="5650" width="11" customWidth="1"/>
    <col min="5651" max="5654" width="12.54296875" customWidth="1"/>
    <col min="5655" max="5655" width="2.26953125" customWidth="1"/>
    <col min="5656" max="5658" width="3.08984375" customWidth="1"/>
    <col min="5659" max="5659" width="9.08984375" customWidth="1"/>
    <col min="5889" max="5889" width="12.81640625" customWidth="1"/>
    <col min="5890" max="5890" width="12.26953125" customWidth="1"/>
    <col min="5891" max="5891" width="11.54296875" customWidth="1"/>
    <col min="5892" max="5892" width="11.7265625" customWidth="1"/>
    <col min="5893" max="5894" width="12.26953125" customWidth="1"/>
    <col min="5895" max="5900" width="12.54296875" customWidth="1"/>
    <col min="5901" max="5901" width="2.26953125" customWidth="1"/>
    <col min="5902" max="5904" width="3.08984375" customWidth="1"/>
    <col min="5905" max="5905" width="9.08984375" customWidth="1"/>
    <col min="5906" max="5906" width="11" customWidth="1"/>
    <col min="5907" max="5910" width="12.54296875" customWidth="1"/>
    <col min="5911" max="5911" width="2.26953125" customWidth="1"/>
    <col min="5912" max="5914" width="3.08984375" customWidth="1"/>
    <col min="5915" max="5915" width="9.08984375" customWidth="1"/>
    <col min="6145" max="6145" width="12.81640625" customWidth="1"/>
    <col min="6146" max="6146" width="12.26953125" customWidth="1"/>
    <col min="6147" max="6147" width="11.54296875" customWidth="1"/>
    <col min="6148" max="6148" width="11.7265625" customWidth="1"/>
    <col min="6149" max="6150" width="12.26953125" customWidth="1"/>
    <col min="6151" max="6156" width="12.54296875" customWidth="1"/>
    <col min="6157" max="6157" width="2.26953125" customWidth="1"/>
    <col min="6158" max="6160" width="3.08984375" customWidth="1"/>
    <col min="6161" max="6161" width="9.08984375" customWidth="1"/>
    <col min="6162" max="6162" width="11" customWidth="1"/>
    <col min="6163" max="6166" width="12.54296875" customWidth="1"/>
    <col min="6167" max="6167" width="2.26953125" customWidth="1"/>
    <col min="6168" max="6170" width="3.08984375" customWidth="1"/>
    <col min="6171" max="6171" width="9.08984375" customWidth="1"/>
    <col min="6401" max="6401" width="12.81640625" customWidth="1"/>
    <col min="6402" max="6402" width="12.26953125" customWidth="1"/>
    <col min="6403" max="6403" width="11.54296875" customWidth="1"/>
    <col min="6404" max="6404" width="11.7265625" customWidth="1"/>
    <col min="6405" max="6406" width="12.26953125" customWidth="1"/>
    <col min="6407" max="6412" width="12.54296875" customWidth="1"/>
    <col min="6413" max="6413" width="2.26953125" customWidth="1"/>
    <col min="6414" max="6416" width="3.08984375" customWidth="1"/>
    <col min="6417" max="6417" width="9.08984375" customWidth="1"/>
    <col min="6418" max="6418" width="11" customWidth="1"/>
    <col min="6419" max="6422" width="12.54296875" customWidth="1"/>
    <col min="6423" max="6423" width="2.26953125" customWidth="1"/>
    <col min="6424" max="6426" width="3.08984375" customWidth="1"/>
    <col min="6427" max="6427" width="9.08984375" customWidth="1"/>
    <col min="6657" max="6657" width="12.81640625" customWidth="1"/>
    <col min="6658" max="6658" width="12.26953125" customWidth="1"/>
    <col min="6659" max="6659" width="11.54296875" customWidth="1"/>
    <col min="6660" max="6660" width="11.7265625" customWidth="1"/>
    <col min="6661" max="6662" width="12.26953125" customWidth="1"/>
    <col min="6663" max="6668" width="12.54296875" customWidth="1"/>
    <col min="6669" max="6669" width="2.26953125" customWidth="1"/>
    <col min="6670" max="6672" width="3.08984375" customWidth="1"/>
    <col min="6673" max="6673" width="9.08984375" customWidth="1"/>
    <col min="6674" max="6674" width="11" customWidth="1"/>
    <col min="6675" max="6678" width="12.54296875" customWidth="1"/>
    <col min="6679" max="6679" width="2.26953125" customWidth="1"/>
    <col min="6680" max="6682" width="3.08984375" customWidth="1"/>
    <col min="6683" max="6683" width="9.08984375" customWidth="1"/>
    <col min="6913" max="6913" width="12.81640625" customWidth="1"/>
    <col min="6914" max="6914" width="12.26953125" customWidth="1"/>
    <col min="6915" max="6915" width="11.54296875" customWidth="1"/>
    <col min="6916" max="6916" width="11.7265625" customWidth="1"/>
    <col min="6917" max="6918" width="12.26953125" customWidth="1"/>
    <col min="6919" max="6924" width="12.54296875" customWidth="1"/>
    <col min="6925" max="6925" width="2.26953125" customWidth="1"/>
    <col min="6926" max="6928" width="3.08984375" customWidth="1"/>
    <col min="6929" max="6929" width="9.08984375" customWidth="1"/>
    <col min="6930" max="6930" width="11" customWidth="1"/>
    <col min="6931" max="6934" width="12.54296875" customWidth="1"/>
    <col min="6935" max="6935" width="2.26953125" customWidth="1"/>
    <col min="6936" max="6938" width="3.08984375" customWidth="1"/>
    <col min="6939" max="6939" width="9.08984375" customWidth="1"/>
    <col min="7169" max="7169" width="12.81640625" customWidth="1"/>
    <col min="7170" max="7170" width="12.26953125" customWidth="1"/>
    <col min="7171" max="7171" width="11.54296875" customWidth="1"/>
    <col min="7172" max="7172" width="11.7265625" customWidth="1"/>
    <col min="7173" max="7174" width="12.26953125" customWidth="1"/>
    <col min="7175" max="7180" width="12.54296875" customWidth="1"/>
    <col min="7181" max="7181" width="2.26953125" customWidth="1"/>
    <col min="7182" max="7184" width="3.08984375" customWidth="1"/>
    <col min="7185" max="7185" width="9.08984375" customWidth="1"/>
    <col min="7186" max="7186" width="11" customWidth="1"/>
    <col min="7187" max="7190" width="12.54296875" customWidth="1"/>
    <col min="7191" max="7191" width="2.26953125" customWidth="1"/>
    <col min="7192" max="7194" width="3.08984375" customWidth="1"/>
    <col min="7195" max="7195" width="9.08984375" customWidth="1"/>
    <col min="7425" max="7425" width="12.81640625" customWidth="1"/>
    <col min="7426" max="7426" width="12.26953125" customWidth="1"/>
    <col min="7427" max="7427" width="11.54296875" customWidth="1"/>
    <col min="7428" max="7428" width="11.7265625" customWidth="1"/>
    <col min="7429" max="7430" width="12.26953125" customWidth="1"/>
    <col min="7431" max="7436" width="12.54296875" customWidth="1"/>
    <col min="7437" max="7437" width="2.26953125" customWidth="1"/>
    <col min="7438" max="7440" width="3.08984375" customWidth="1"/>
    <col min="7441" max="7441" width="9.08984375" customWidth="1"/>
    <col min="7442" max="7442" width="11" customWidth="1"/>
    <col min="7443" max="7446" width="12.54296875" customWidth="1"/>
    <col min="7447" max="7447" width="2.26953125" customWidth="1"/>
    <col min="7448" max="7450" width="3.08984375" customWidth="1"/>
    <col min="7451" max="7451" width="9.08984375" customWidth="1"/>
    <col min="7681" max="7681" width="12.81640625" customWidth="1"/>
    <col min="7682" max="7682" width="12.26953125" customWidth="1"/>
    <col min="7683" max="7683" width="11.54296875" customWidth="1"/>
    <col min="7684" max="7684" width="11.7265625" customWidth="1"/>
    <col min="7685" max="7686" width="12.26953125" customWidth="1"/>
    <col min="7687" max="7692" width="12.54296875" customWidth="1"/>
    <col min="7693" max="7693" width="2.26953125" customWidth="1"/>
    <col min="7694" max="7696" width="3.08984375" customWidth="1"/>
    <col min="7697" max="7697" width="9.08984375" customWidth="1"/>
    <col min="7698" max="7698" width="11" customWidth="1"/>
    <col min="7699" max="7702" width="12.54296875" customWidth="1"/>
    <col min="7703" max="7703" width="2.26953125" customWidth="1"/>
    <col min="7704" max="7706" width="3.08984375" customWidth="1"/>
    <col min="7707" max="7707" width="9.08984375" customWidth="1"/>
    <col min="7937" max="7937" width="12.81640625" customWidth="1"/>
    <col min="7938" max="7938" width="12.26953125" customWidth="1"/>
    <col min="7939" max="7939" width="11.54296875" customWidth="1"/>
    <col min="7940" max="7940" width="11.7265625" customWidth="1"/>
    <col min="7941" max="7942" width="12.26953125" customWidth="1"/>
    <col min="7943" max="7948" width="12.54296875" customWidth="1"/>
    <col min="7949" max="7949" width="2.26953125" customWidth="1"/>
    <col min="7950" max="7952" width="3.08984375" customWidth="1"/>
    <col min="7953" max="7953" width="9.08984375" customWidth="1"/>
    <col min="7954" max="7954" width="11" customWidth="1"/>
    <col min="7955" max="7958" width="12.54296875" customWidth="1"/>
    <col min="7959" max="7959" width="2.26953125" customWidth="1"/>
    <col min="7960" max="7962" width="3.08984375" customWidth="1"/>
    <col min="7963" max="7963" width="9.08984375" customWidth="1"/>
    <col min="8193" max="8193" width="12.81640625" customWidth="1"/>
    <col min="8194" max="8194" width="12.26953125" customWidth="1"/>
    <col min="8195" max="8195" width="11.54296875" customWidth="1"/>
    <col min="8196" max="8196" width="11.7265625" customWidth="1"/>
    <col min="8197" max="8198" width="12.26953125" customWidth="1"/>
    <col min="8199" max="8204" width="12.54296875" customWidth="1"/>
    <col min="8205" max="8205" width="2.26953125" customWidth="1"/>
    <col min="8206" max="8208" width="3.08984375" customWidth="1"/>
    <col min="8209" max="8209" width="9.08984375" customWidth="1"/>
    <col min="8210" max="8210" width="11" customWidth="1"/>
    <col min="8211" max="8214" width="12.54296875" customWidth="1"/>
    <col min="8215" max="8215" width="2.26953125" customWidth="1"/>
    <col min="8216" max="8218" width="3.08984375" customWidth="1"/>
    <col min="8219" max="8219" width="9.08984375" customWidth="1"/>
    <col min="8449" max="8449" width="12.81640625" customWidth="1"/>
    <col min="8450" max="8450" width="12.26953125" customWidth="1"/>
    <col min="8451" max="8451" width="11.54296875" customWidth="1"/>
    <col min="8452" max="8452" width="11.7265625" customWidth="1"/>
    <col min="8453" max="8454" width="12.26953125" customWidth="1"/>
    <col min="8455" max="8460" width="12.54296875" customWidth="1"/>
    <col min="8461" max="8461" width="2.26953125" customWidth="1"/>
    <col min="8462" max="8464" width="3.08984375" customWidth="1"/>
    <col min="8465" max="8465" width="9.08984375" customWidth="1"/>
    <col min="8466" max="8466" width="11" customWidth="1"/>
    <col min="8467" max="8470" width="12.54296875" customWidth="1"/>
    <col min="8471" max="8471" width="2.26953125" customWidth="1"/>
    <col min="8472" max="8474" width="3.08984375" customWidth="1"/>
    <col min="8475" max="8475" width="9.08984375" customWidth="1"/>
    <col min="8705" max="8705" width="12.81640625" customWidth="1"/>
    <col min="8706" max="8706" width="12.26953125" customWidth="1"/>
    <col min="8707" max="8707" width="11.54296875" customWidth="1"/>
    <col min="8708" max="8708" width="11.7265625" customWidth="1"/>
    <col min="8709" max="8710" width="12.26953125" customWidth="1"/>
    <col min="8711" max="8716" width="12.54296875" customWidth="1"/>
    <col min="8717" max="8717" width="2.26953125" customWidth="1"/>
    <col min="8718" max="8720" width="3.08984375" customWidth="1"/>
    <col min="8721" max="8721" width="9.08984375" customWidth="1"/>
    <col min="8722" max="8722" width="11" customWidth="1"/>
    <col min="8723" max="8726" width="12.54296875" customWidth="1"/>
    <col min="8727" max="8727" width="2.26953125" customWidth="1"/>
    <col min="8728" max="8730" width="3.08984375" customWidth="1"/>
    <col min="8731" max="8731" width="9.08984375" customWidth="1"/>
    <col min="8961" max="8961" width="12.81640625" customWidth="1"/>
    <col min="8962" max="8962" width="12.26953125" customWidth="1"/>
    <col min="8963" max="8963" width="11.54296875" customWidth="1"/>
    <col min="8964" max="8964" width="11.7265625" customWidth="1"/>
    <col min="8965" max="8966" width="12.26953125" customWidth="1"/>
    <col min="8967" max="8972" width="12.54296875" customWidth="1"/>
    <col min="8973" max="8973" width="2.26953125" customWidth="1"/>
    <col min="8974" max="8976" width="3.08984375" customWidth="1"/>
    <col min="8977" max="8977" width="9.08984375" customWidth="1"/>
    <col min="8978" max="8978" width="11" customWidth="1"/>
    <col min="8979" max="8982" width="12.54296875" customWidth="1"/>
    <col min="8983" max="8983" width="2.26953125" customWidth="1"/>
    <col min="8984" max="8986" width="3.08984375" customWidth="1"/>
    <col min="8987" max="8987" width="9.08984375" customWidth="1"/>
    <col min="9217" max="9217" width="12.81640625" customWidth="1"/>
    <col min="9218" max="9218" width="12.26953125" customWidth="1"/>
    <col min="9219" max="9219" width="11.54296875" customWidth="1"/>
    <col min="9220" max="9220" width="11.7265625" customWidth="1"/>
    <col min="9221" max="9222" width="12.26953125" customWidth="1"/>
    <col min="9223" max="9228" width="12.54296875" customWidth="1"/>
    <col min="9229" max="9229" width="2.26953125" customWidth="1"/>
    <col min="9230" max="9232" width="3.08984375" customWidth="1"/>
    <col min="9233" max="9233" width="9.08984375" customWidth="1"/>
    <col min="9234" max="9234" width="11" customWidth="1"/>
    <col min="9235" max="9238" width="12.54296875" customWidth="1"/>
    <col min="9239" max="9239" width="2.26953125" customWidth="1"/>
    <col min="9240" max="9242" width="3.08984375" customWidth="1"/>
    <col min="9243" max="9243" width="9.08984375" customWidth="1"/>
    <col min="9473" max="9473" width="12.81640625" customWidth="1"/>
    <col min="9474" max="9474" width="12.26953125" customWidth="1"/>
    <col min="9475" max="9475" width="11.54296875" customWidth="1"/>
    <col min="9476" max="9476" width="11.7265625" customWidth="1"/>
    <col min="9477" max="9478" width="12.26953125" customWidth="1"/>
    <col min="9479" max="9484" width="12.54296875" customWidth="1"/>
    <col min="9485" max="9485" width="2.26953125" customWidth="1"/>
    <col min="9486" max="9488" width="3.08984375" customWidth="1"/>
    <col min="9489" max="9489" width="9.08984375" customWidth="1"/>
    <col min="9490" max="9490" width="11" customWidth="1"/>
    <col min="9491" max="9494" width="12.54296875" customWidth="1"/>
    <col min="9495" max="9495" width="2.26953125" customWidth="1"/>
    <col min="9496" max="9498" width="3.08984375" customWidth="1"/>
    <col min="9499" max="9499" width="9.08984375" customWidth="1"/>
    <col min="9729" max="9729" width="12.81640625" customWidth="1"/>
    <col min="9730" max="9730" width="12.26953125" customWidth="1"/>
    <col min="9731" max="9731" width="11.54296875" customWidth="1"/>
    <col min="9732" max="9732" width="11.7265625" customWidth="1"/>
    <col min="9733" max="9734" width="12.26953125" customWidth="1"/>
    <col min="9735" max="9740" width="12.54296875" customWidth="1"/>
    <col min="9741" max="9741" width="2.26953125" customWidth="1"/>
    <col min="9742" max="9744" width="3.08984375" customWidth="1"/>
    <col min="9745" max="9745" width="9.08984375" customWidth="1"/>
    <col min="9746" max="9746" width="11" customWidth="1"/>
    <col min="9747" max="9750" width="12.54296875" customWidth="1"/>
    <col min="9751" max="9751" width="2.26953125" customWidth="1"/>
    <col min="9752" max="9754" width="3.08984375" customWidth="1"/>
    <col min="9755" max="9755" width="9.08984375" customWidth="1"/>
    <col min="9985" max="9985" width="12.81640625" customWidth="1"/>
    <col min="9986" max="9986" width="12.26953125" customWidth="1"/>
    <col min="9987" max="9987" width="11.54296875" customWidth="1"/>
    <col min="9988" max="9988" width="11.7265625" customWidth="1"/>
    <col min="9989" max="9990" width="12.26953125" customWidth="1"/>
    <col min="9991" max="9996" width="12.54296875" customWidth="1"/>
    <col min="9997" max="9997" width="2.26953125" customWidth="1"/>
    <col min="9998" max="10000" width="3.08984375" customWidth="1"/>
    <col min="10001" max="10001" width="9.08984375" customWidth="1"/>
    <col min="10002" max="10002" width="11" customWidth="1"/>
    <col min="10003" max="10006" width="12.54296875" customWidth="1"/>
    <col min="10007" max="10007" width="2.26953125" customWidth="1"/>
    <col min="10008" max="10010" width="3.08984375" customWidth="1"/>
    <col min="10011" max="10011" width="9.08984375" customWidth="1"/>
    <col min="10241" max="10241" width="12.81640625" customWidth="1"/>
    <col min="10242" max="10242" width="12.26953125" customWidth="1"/>
    <col min="10243" max="10243" width="11.54296875" customWidth="1"/>
    <col min="10244" max="10244" width="11.7265625" customWidth="1"/>
    <col min="10245" max="10246" width="12.26953125" customWidth="1"/>
    <col min="10247" max="10252" width="12.54296875" customWidth="1"/>
    <col min="10253" max="10253" width="2.26953125" customWidth="1"/>
    <col min="10254" max="10256" width="3.08984375" customWidth="1"/>
    <col min="10257" max="10257" width="9.08984375" customWidth="1"/>
    <col min="10258" max="10258" width="11" customWidth="1"/>
    <col min="10259" max="10262" width="12.54296875" customWidth="1"/>
    <col min="10263" max="10263" width="2.26953125" customWidth="1"/>
    <col min="10264" max="10266" width="3.08984375" customWidth="1"/>
    <col min="10267" max="10267" width="9.08984375" customWidth="1"/>
    <col min="10497" max="10497" width="12.81640625" customWidth="1"/>
    <col min="10498" max="10498" width="12.26953125" customWidth="1"/>
    <col min="10499" max="10499" width="11.54296875" customWidth="1"/>
    <col min="10500" max="10500" width="11.7265625" customWidth="1"/>
    <col min="10501" max="10502" width="12.26953125" customWidth="1"/>
    <col min="10503" max="10508" width="12.54296875" customWidth="1"/>
    <col min="10509" max="10509" width="2.26953125" customWidth="1"/>
    <col min="10510" max="10512" width="3.08984375" customWidth="1"/>
    <col min="10513" max="10513" width="9.08984375" customWidth="1"/>
    <col min="10514" max="10514" width="11" customWidth="1"/>
    <col min="10515" max="10518" width="12.54296875" customWidth="1"/>
    <col min="10519" max="10519" width="2.26953125" customWidth="1"/>
    <col min="10520" max="10522" width="3.08984375" customWidth="1"/>
    <col min="10523" max="10523" width="9.08984375" customWidth="1"/>
    <col min="10753" max="10753" width="12.81640625" customWidth="1"/>
    <col min="10754" max="10754" width="12.26953125" customWidth="1"/>
    <col min="10755" max="10755" width="11.54296875" customWidth="1"/>
    <col min="10756" max="10756" width="11.7265625" customWidth="1"/>
    <col min="10757" max="10758" width="12.26953125" customWidth="1"/>
    <col min="10759" max="10764" width="12.54296875" customWidth="1"/>
    <col min="10765" max="10765" width="2.26953125" customWidth="1"/>
    <col min="10766" max="10768" width="3.08984375" customWidth="1"/>
    <col min="10769" max="10769" width="9.08984375" customWidth="1"/>
    <col min="10770" max="10770" width="11" customWidth="1"/>
    <col min="10771" max="10774" width="12.54296875" customWidth="1"/>
    <col min="10775" max="10775" width="2.26953125" customWidth="1"/>
    <col min="10776" max="10778" width="3.08984375" customWidth="1"/>
    <col min="10779" max="10779" width="9.08984375" customWidth="1"/>
    <col min="11009" max="11009" width="12.81640625" customWidth="1"/>
    <col min="11010" max="11010" width="12.26953125" customWidth="1"/>
    <col min="11011" max="11011" width="11.54296875" customWidth="1"/>
    <col min="11012" max="11012" width="11.7265625" customWidth="1"/>
    <col min="11013" max="11014" width="12.26953125" customWidth="1"/>
    <col min="11015" max="11020" width="12.54296875" customWidth="1"/>
    <col min="11021" max="11021" width="2.26953125" customWidth="1"/>
    <col min="11022" max="11024" width="3.08984375" customWidth="1"/>
    <col min="11025" max="11025" width="9.08984375" customWidth="1"/>
    <col min="11026" max="11026" width="11" customWidth="1"/>
    <col min="11027" max="11030" width="12.54296875" customWidth="1"/>
    <col min="11031" max="11031" width="2.26953125" customWidth="1"/>
    <col min="11032" max="11034" width="3.08984375" customWidth="1"/>
    <col min="11035" max="11035" width="9.08984375" customWidth="1"/>
    <col min="11265" max="11265" width="12.81640625" customWidth="1"/>
    <col min="11266" max="11266" width="12.26953125" customWidth="1"/>
    <col min="11267" max="11267" width="11.54296875" customWidth="1"/>
    <col min="11268" max="11268" width="11.7265625" customWidth="1"/>
    <col min="11269" max="11270" width="12.26953125" customWidth="1"/>
    <col min="11271" max="11276" width="12.54296875" customWidth="1"/>
    <col min="11277" max="11277" width="2.26953125" customWidth="1"/>
    <col min="11278" max="11280" width="3.08984375" customWidth="1"/>
    <col min="11281" max="11281" width="9.08984375" customWidth="1"/>
    <col min="11282" max="11282" width="11" customWidth="1"/>
    <col min="11283" max="11286" width="12.54296875" customWidth="1"/>
    <col min="11287" max="11287" width="2.26953125" customWidth="1"/>
    <col min="11288" max="11290" width="3.08984375" customWidth="1"/>
    <col min="11291" max="11291" width="9.08984375" customWidth="1"/>
    <col min="11521" max="11521" width="12.81640625" customWidth="1"/>
    <col min="11522" max="11522" width="12.26953125" customWidth="1"/>
    <col min="11523" max="11523" width="11.54296875" customWidth="1"/>
    <col min="11524" max="11524" width="11.7265625" customWidth="1"/>
    <col min="11525" max="11526" width="12.26953125" customWidth="1"/>
    <col min="11527" max="11532" width="12.54296875" customWidth="1"/>
    <col min="11533" max="11533" width="2.26953125" customWidth="1"/>
    <col min="11534" max="11536" width="3.08984375" customWidth="1"/>
    <col min="11537" max="11537" width="9.08984375" customWidth="1"/>
    <col min="11538" max="11538" width="11" customWidth="1"/>
    <col min="11539" max="11542" width="12.54296875" customWidth="1"/>
    <col min="11543" max="11543" width="2.26953125" customWidth="1"/>
    <col min="11544" max="11546" width="3.08984375" customWidth="1"/>
    <col min="11547" max="11547" width="9.08984375" customWidth="1"/>
    <col min="11777" max="11777" width="12.81640625" customWidth="1"/>
    <col min="11778" max="11778" width="12.26953125" customWidth="1"/>
    <col min="11779" max="11779" width="11.54296875" customWidth="1"/>
    <col min="11780" max="11780" width="11.7265625" customWidth="1"/>
    <col min="11781" max="11782" width="12.26953125" customWidth="1"/>
    <col min="11783" max="11788" width="12.54296875" customWidth="1"/>
    <col min="11789" max="11789" width="2.26953125" customWidth="1"/>
    <col min="11790" max="11792" width="3.08984375" customWidth="1"/>
    <col min="11793" max="11793" width="9.08984375" customWidth="1"/>
    <col min="11794" max="11794" width="11" customWidth="1"/>
    <col min="11795" max="11798" width="12.54296875" customWidth="1"/>
    <col min="11799" max="11799" width="2.26953125" customWidth="1"/>
    <col min="11800" max="11802" width="3.08984375" customWidth="1"/>
    <col min="11803" max="11803" width="9.08984375" customWidth="1"/>
    <col min="12033" max="12033" width="12.81640625" customWidth="1"/>
    <col min="12034" max="12034" width="12.26953125" customWidth="1"/>
    <col min="12035" max="12035" width="11.54296875" customWidth="1"/>
    <col min="12036" max="12036" width="11.7265625" customWidth="1"/>
    <col min="12037" max="12038" width="12.26953125" customWidth="1"/>
    <col min="12039" max="12044" width="12.54296875" customWidth="1"/>
    <col min="12045" max="12045" width="2.26953125" customWidth="1"/>
    <col min="12046" max="12048" width="3.08984375" customWidth="1"/>
    <col min="12049" max="12049" width="9.08984375" customWidth="1"/>
    <col min="12050" max="12050" width="11" customWidth="1"/>
    <col min="12051" max="12054" width="12.54296875" customWidth="1"/>
    <col min="12055" max="12055" width="2.26953125" customWidth="1"/>
    <col min="12056" max="12058" width="3.08984375" customWidth="1"/>
    <col min="12059" max="12059" width="9.08984375" customWidth="1"/>
    <col min="12289" max="12289" width="12.81640625" customWidth="1"/>
    <col min="12290" max="12290" width="12.26953125" customWidth="1"/>
    <col min="12291" max="12291" width="11.54296875" customWidth="1"/>
    <col min="12292" max="12292" width="11.7265625" customWidth="1"/>
    <col min="12293" max="12294" width="12.26953125" customWidth="1"/>
    <col min="12295" max="12300" width="12.54296875" customWidth="1"/>
    <col min="12301" max="12301" width="2.26953125" customWidth="1"/>
    <col min="12302" max="12304" width="3.08984375" customWidth="1"/>
    <col min="12305" max="12305" width="9.08984375" customWidth="1"/>
    <col min="12306" max="12306" width="11" customWidth="1"/>
    <col min="12307" max="12310" width="12.54296875" customWidth="1"/>
    <col min="12311" max="12311" width="2.26953125" customWidth="1"/>
    <col min="12312" max="12314" width="3.08984375" customWidth="1"/>
    <col min="12315" max="12315" width="9.08984375" customWidth="1"/>
    <col min="12545" max="12545" width="12.81640625" customWidth="1"/>
    <col min="12546" max="12546" width="12.26953125" customWidth="1"/>
    <col min="12547" max="12547" width="11.54296875" customWidth="1"/>
    <col min="12548" max="12548" width="11.7265625" customWidth="1"/>
    <col min="12549" max="12550" width="12.26953125" customWidth="1"/>
    <col min="12551" max="12556" width="12.54296875" customWidth="1"/>
    <col min="12557" max="12557" width="2.26953125" customWidth="1"/>
    <col min="12558" max="12560" width="3.08984375" customWidth="1"/>
    <col min="12561" max="12561" width="9.08984375" customWidth="1"/>
    <col min="12562" max="12562" width="11" customWidth="1"/>
    <col min="12563" max="12566" width="12.54296875" customWidth="1"/>
    <col min="12567" max="12567" width="2.26953125" customWidth="1"/>
    <col min="12568" max="12570" width="3.08984375" customWidth="1"/>
    <col min="12571" max="12571" width="9.08984375" customWidth="1"/>
    <col min="12801" max="12801" width="12.81640625" customWidth="1"/>
    <col min="12802" max="12802" width="12.26953125" customWidth="1"/>
    <col min="12803" max="12803" width="11.54296875" customWidth="1"/>
    <col min="12804" max="12804" width="11.7265625" customWidth="1"/>
    <col min="12805" max="12806" width="12.26953125" customWidth="1"/>
    <col min="12807" max="12812" width="12.54296875" customWidth="1"/>
    <col min="12813" max="12813" width="2.26953125" customWidth="1"/>
    <col min="12814" max="12816" width="3.08984375" customWidth="1"/>
    <col min="12817" max="12817" width="9.08984375" customWidth="1"/>
    <col min="12818" max="12818" width="11" customWidth="1"/>
    <col min="12819" max="12822" width="12.54296875" customWidth="1"/>
    <col min="12823" max="12823" width="2.26953125" customWidth="1"/>
    <col min="12824" max="12826" width="3.08984375" customWidth="1"/>
    <col min="12827" max="12827" width="9.08984375" customWidth="1"/>
    <col min="13057" max="13057" width="12.81640625" customWidth="1"/>
    <col min="13058" max="13058" width="12.26953125" customWidth="1"/>
    <col min="13059" max="13059" width="11.54296875" customWidth="1"/>
    <col min="13060" max="13060" width="11.7265625" customWidth="1"/>
    <col min="13061" max="13062" width="12.26953125" customWidth="1"/>
    <col min="13063" max="13068" width="12.54296875" customWidth="1"/>
    <col min="13069" max="13069" width="2.26953125" customWidth="1"/>
    <col min="13070" max="13072" width="3.08984375" customWidth="1"/>
    <col min="13073" max="13073" width="9.08984375" customWidth="1"/>
    <col min="13074" max="13074" width="11" customWidth="1"/>
    <col min="13075" max="13078" width="12.54296875" customWidth="1"/>
    <col min="13079" max="13079" width="2.26953125" customWidth="1"/>
    <col min="13080" max="13082" width="3.08984375" customWidth="1"/>
    <col min="13083" max="13083" width="9.08984375" customWidth="1"/>
    <col min="13313" max="13313" width="12.81640625" customWidth="1"/>
    <col min="13314" max="13314" width="12.26953125" customWidth="1"/>
    <col min="13315" max="13315" width="11.54296875" customWidth="1"/>
    <col min="13316" max="13316" width="11.7265625" customWidth="1"/>
    <col min="13317" max="13318" width="12.26953125" customWidth="1"/>
    <col min="13319" max="13324" width="12.54296875" customWidth="1"/>
    <col min="13325" max="13325" width="2.26953125" customWidth="1"/>
    <col min="13326" max="13328" width="3.08984375" customWidth="1"/>
    <col min="13329" max="13329" width="9.08984375" customWidth="1"/>
    <col min="13330" max="13330" width="11" customWidth="1"/>
    <col min="13331" max="13334" width="12.54296875" customWidth="1"/>
    <col min="13335" max="13335" width="2.26953125" customWidth="1"/>
    <col min="13336" max="13338" width="3.08984375" customWidth="1"/>
    <col min="13339" max="13339" width="9.08984375" customWidth="1"/>
    <col min="13569" max="13569" width="12.81640625" customWidth="1"/>
    <col min="13570" max="13570" width="12.26953125" customWidth="1"/>
    <col min="13571" max="13571" width="11.54296875" customWidth="1"/>
    <col min="13572" max="13572" width="11.7265625" customWidth="1"/>
    <col min="13573" max="13574" width="12.26953125" customWidth="1"/>
    <col min="13575" max="13580" width="12.54296875" customWidth="1"/>
    <col min="13581" max="13581" width="2.26953125" customWidth="1"/>
    <col min="13582" max="13584" width="3.08984375" customWidth="1"/>
    <col min="13585" max="13585" width="9.08984375" customWidth="1"/>
    <col min="13586" max="13586" width="11" customWidth="1"/>
    <col min="13587" max="13590" width="12.54296875" customWidth="1"/>
    <col min="13591" max="13591" width="2.26953125" customWidth="1"/>
    <col min="13592" max="13594" width="3.08984375" customWidth="1"/>
    <col min="13595" max="13595" width="9.08984375" customWidth="1"/>
    <col min="13825" max="13825" width="12.81640625" customWidth="1"/>
    <col min="13826" max="13826" width="12.26953125" customWidth="1"/>
    <col min="13827" max="13827" width="11.54296875" customWidth="1"/>
    <col min="13828" max="13828" width="11.7265625" customWidth="1"/>
    <col min="13829" max="13830" width="12.26953125" customWidth="1"/>
    <col min="13831" max="13836" width="12.54296875" customWidth="1"/>
    <col min="13837" max="13837" width="2.26953125" customWidth="1"/>
    <col min="13838" max="13840" width="3.08984375" customWidth="1"/>
    <col min="13841" max="13841" width="9.08984375" customWidth="1"/>
    <col min="13842" max="13842" width="11" customWidth="1"/>
    <col min="13843" max="13846" width="12.54296875" customWidth="1"/>
    <col min="13847" max="13847" width="2.26953125" customWidth="1"/>
    <col min="13848" max="13850" width="3.08984375" customWidth="1"/>
    <col min="13851" max="13851" width="9.08984375" customWidth="1"/>
    <col min="14081" max="14081" width="12.81640625" customWidth="1"/>
    <col min="14082" max="14082" width="12.26953125" customWidth="1"/>
    <col min="14083" max="14083" width="11.54296875" customWidth="1"/>
    <col min="14084" max="14084" width="11.7265625" customWidth="1"/>
    <col min="14085" max="14086" width="12.26953125" customWidth="1"/>
    <col min="14087" max="14092" width="12.54296875" customWidth="1"/>
    <col min="14093" max="14093" width="2.26953125" customWidth="1"/>
    <col min="14094" max="14096" width="3.08984375" customWidth="1"/>
    <col min="14097" max="14097" width="9.08984375" customWidth="1"/>
    <col min="14098" max="14098" width="11" customWidth="1"/>
    <col min="14099" max="14102" width="12.54296875" customWidth="1"/>
    <col min="14103" max="14103" width="2.26953125" customWidth="1"/>
    <col min="14104" max="14106" width="3.08984375" customWidth="1"/>
    <col min="14107" max="14107" width="9.08984375" customWidth="1"/>
    <col min="14337" max="14337" width="12.81640625" customWidth="1"/>
    <col min="14338" max="14338" width="12.26953125" customWidth="1"/>
    <col min="14339" max="14339" width="11.54296875" customWidth="1"/>
    <col min="14340" max="14340" width="11.7265625" customWidth="1"/>
    <col min="14341" max="14342" width="12.26953125" customWidth="1"/>
    <col min="14343" max="14348" width="12.54296875" customWidth="1"/>
    <col min="14349" max="14349" width="2.26953125" customWidth="1"/>
    <col min="14350" max="14352" width="3.08984375" customWidth="1"/>
    <col min="14353" max="14353" width="9.08984375" customWidth="1"/>
    <col min="14354" max="14354" width="11" customWidth="1"/>
    <col min="14355" max="14358" width="12.54296875" customWidth="1"/>
    <col min="14359" max="14359" width="2.26953125" customWidth="1"/>
    <col min="14360" max="14362" width="3.08984375" customWidth="1"/>
    <col min="14363" max="14363" width="9.08984375" customWidth="1"/>
    <col min="14593" max="14593" width="12.81640625" customWidth="1"/>
    <col min="14594" max="14594" width="12.26953125" customWidth="1"/>
    <col min="14595" max="14595" width="11.54296875" customWidth="1"/>
    <col min="14596" max="14596" width="11.7265625" customWidth="1"/>
    <col min="14597" max="14598" width="12.26953125" customWidth="1"/>
    <col min="14599" max="14604" width="12.54296875" customWidth="1"/>
    <col min="14605" max="14605" width="2.26953125" customWidth="1"/>
    <col min="14606" max="14608" width="3.08984375" customWidth="1"/>
    <col min="14609" max="14609" width="9.08984375" customWidth="1"/>
    <col min="14610" max="14610" width="11" customWidth="1"/>
    <col min="14611" max="14614" width="12.54296875" customWidth="1"/>
    <col min="14615" max="14615" width="2.26953125" customWidth="1"/>
    <col min="14616" max="14618" width="3.08984375" customWidth="1"/>
    <col min="14619" max="14619" width="9.08984375" customWidth="1"/>
    <col min="14849" max="14849" width="12.81640625" customWidth="1"/>
    <col min="14850" max="14850" width="12.26953125" customWidth="1"/>
    <col min="14851" max="14851" width="11.54296875" customWidth="1"/>
    <col min="14852" max="14852" width="11.7265625" customWidth="1"/>
    <col min="14853" max="14854" width="12.26953125" customWidth="1"/>
    <col min="14855" max="14860" width="12.54296875" customWidth="1"/>
    <col min="14861" max="14861" width="2.26953125" customWidth="1"/>
    <col min="14862" max="14864" width="3.08984375" customWidth="1"/>
    <col min="14865" max="14865" width="9.08984375" customWidth="1"/>
    <col min="14866" max="14866" width="11" customWidth="1"/>
    <col min="14867" max="14870" width="12.54296875" customWidth="1"/>
    <col min="14871" max="14871" width="2.26953125" customWidth="1"/>
    <col min="14872" max="14874" width="3.08984375" customWidth="1"/>
    <col min="14875" max="14875" width="9.08984375" customWidth="1"/>
    <col min="15105" max="15105" width="12.81640625" customWidth="1"/>
    <col min="15106" max="15106" width="12.26953125" customWidth="1"/>
    <col min="15107" max="15107" width="11.54296875" customWidth="1"/>
    <col min="15108" max="15108" width="11.7265625" customWidth="1"/>
    <col min="15109" max="15110" width="12.26953125" customWidth="1"/>
    <col min="15111" max="15116" width="12.54296875" customWidth="1"/>
    <col min="15117" max="15117" width="2.26953125" customWidth="1"/>
    <col min="15118" max="15120" width="3.08984375" customWidth="1"/>
    <col min="15121" max="15121" width="9.08984375" customWidth="1"/>
    <col min="15122" max="15122" width="11" customWidth="1"/>
    <col min="15123" max="15126" width="12.54296875" customWidth="1"/>
    <col min="15127" max="15127" width="2.26953125" customWidth="1"/>
    <col min="15128" max="15130" width="3.08984375" customWidth="1"/>
    <col min="15131" max="15131" width="9.08984375" customWidth="1"/>
    <col min="15361" max="15361" width="12.81640625" customWidth="1"/>
    <col min="15362" max="15362" width="12.26953125" customWidth="1"/>
    <col min="15363" max="15363" width="11.54296875" customWidth="1"/>
    <col min="15364" max="15364" width="11.7265625" customWidth="1"/>
    <col min="15365" max="15366" width="12.26953125" customWidth="1"/>
    <col min="15367" max="15372" width="12.54296875" customWidth="1"/>
    <col min="15373" max="15373" width="2.26953125" customWidth="1"/>
    <col min="15374" max="15376" width="3.08984375" customWidth="1"/>
    <col min="15377" max="15377" width="9.08984375" customWidth="1"/>
    <col min="15378" max="15378" width="11" customWidth="1"/>
    <col min="15379" max="15382" width="12.54296875" customWidth="1"/>
    <col min="15383" max="15383" width="2.26953125" customWidth="1"/>
    <col min="15384" max="15386" width="3.08984375" customWidth="1"/>
    <col min="15387" max="15387" width="9.08984375" customWidth="1"/>
    <col min="15617" max="15617" width="12.81640625" customWidth="1"/>
    <col min="15618" max="15618" width="12.26953125" customWidth="1"/>
    <col min="15619" max="15619" width="11.54296875" customWidth="1"/>
    <col min="15620" max="15620" width="11.7265625" customWidth="1"/>
    <col min="15621" max="15622" width="12.26953125" customWidth="1"/>
    <col min="15623" max="15628" width="12.54296875" customWidth="1"/>
    <col min="15629" max="15629" width="2.26953125" customWidth="1"/>
    <col min="15630" max="15632" width="3.08984375" customWidth="1"/>
    <col min="15633" max="15633" width="9.08984375" customWidth="1"/>
    <col min="15634" max="15634" width="11" customWidth="1"/>
    <col min="15635" max="15638" width="12.54296875" customWidth="1"/>
    <col min="15639" max="15639" width="2.26953125" customWidth="1"/>
    <col min="15640" max="15642" width="3.08984375" customWidth="1"/>
    <col min="15643" max="15643" width="9.08984375" customWidth="1"/>
    <col min="15873" max="15873" width="12.81640625" customWidth="1"/>
    <col min="15874" max="15874" width="12.26953125" customWidth="1"/>
    <col min="15875" max="15875" width="11.54296875" customWidth="1"/>
    <col min="15876" max="15876" width="11.7265625" customWidth="1"/>
    <col min="15877" max="15878" width="12.26953125" customWidth="1"/>
    <col min="15879" max="15884" width="12.54296875" customWidth="1"/>
    <col min="15885" max="15885" width="2.26953125" customWidth="1"/>
    <col min="15886" max="15888" width="3.08984375" customWidth="1"/>
    <col min="15889" max="15889" width="9.08984375" customWidth="1"/>
    <col min="15890" max="15890" width="11" customWidth="1"/>
    <col min="15891" max="15894" width="12.54296875" customWidth="1"/>
    <col min="15895" max="15895" width="2.26953125" customWidth="1"/>
    <col min="15896" max="15898" width="3.08984375" customWidth="1"/>
    <col min="15899" max="15899" width="9.08984375" customWidth="1"/>
    <col min="16129" max="16129" width="12.81640625" customWidth="1"/>
    <col min="16130" max="16130" width="12.26953125" customWidth="1"/>
    <col min="16131" max="16131" width="11.54296875" customWidth="1"/>
    <col min="16132" max="16132" width="11.7265625" customWidth="1"/>
    <col min="16133" max="16134" width="12.26953125" customWidth="1"/>
    <col min="16135" max="16140" width="12.54296875" customWidth="1"/>
    <col min="16141" max="16141" width="2.26953125" customWidth="1"/>
    <col min="16142" max="16144" width="3.08984375" customWidth="1"/>
    <col min="16145" max="16145" width="9.08984375" customWidth="1"/>
    <col min="16146" max="16146" width="11" customWidth="1"/>
    <col min="16147" max="16150" width="12.54296875" customWidth="1"/>
    <col min="16151" max="16151" width="2.26953125" customWidth="1"/>
    <col min="16152" max="16154" width="3.08984375" customWidth="1"/>
    <col min="16155" max="16155" width="9.08984375" customWidth="1"/>
  </cols>
  <sheetData>
    <row r="1" spans="1:28" s="29" customFormat="1" ht="18" x14ac:dyDescent="0.4">
      <c r="A1" s="3" t="s">
        <v>539</v>
      </c>
      <c r="B1" s="2"/>
      <c r="C1" s="2"/>
      <c r="D1" s="2"/>
      <c r="E1" s="2"/>
      <c r="F1" s="2"/>
      <c r="L1" s="29" t="s">
        <v>139</v>
      </c>
      <c r="M1" s="35">
        <v>0</v>
      </c>
      <c r="N1" s="35">
        <v>0</v>
      </c>
      <c r="O1" s="35">
        <v>1</v>
      </c>
      <c r="P1" s="35">
        <v>0</v>
      </c>
      <c r="Q1" s="35">
        <v>6288774</v>
      </c>
      <c r="R1" s="35">
        <v>-20905355</v>
      </c>
      <c r="S1" s="29">
        <f t="shared" ref="S1:S32" si="0">Q1 * SIN( M1*$B$8 + N1*$C$8 + O1*$D$8 + P1*$E$8 ) * $E$11^ABS(N1)</f>
        <v>-5505833.8856603205</v>
      </c>
      <c r="T1" s="29">
        <f t="shared" ref="T1:T32" si="1">R1 * COS( M1*$B$8 + N1*$C$8 + O1*$D$8 + P1*$E$8 ) * $E$11^ABS(N1)</f>
        <v>10101772.536052981</v>
      </c>
      <c r="V1" s="29" t="s">
        <v>140</v>
      </c>
      <c r="W1" s="35">
        <v>0</v>
      </c>
      <c r="X1" s="35">
        <v>0</v>
      </c>
      <c r="Y1" s="35">
        <v>0</v>
      </c>
      <c r="Z1" s="35">
        <v>1</v>
      </c>
      <c r="AA1" s="35">
        <v>5128122</v>
      </c>
      <c r="AB1" s="29">
        <f t="shared" ref="AB1:AB32" si="2">AA1 * SIN( W1*$B$8 + X1*$C$8 + Y1*$D$8 + Z1*$E$8 ) * $E$11^ABS(X1)</f>
        <v>5112745.0363502325</v>
      </c>
    </row>
    <row r="2" spans="1:28" s="29" customFormat="1" ht="13.5" x14ac:dyDescent="0.3">
      <c r="A2" s="2"/>
      <c r="B2" s="2"/>
      <c r="C2" s="2"/>
      <c r="D2" s="2"/>
      <c r="E2" s="2"/>
      <c r="F2" s="2"/>
      <c r="L2" s="29" t="s">
        <v>141</v>
      </c>
      <c r="M2" s="35">
        <v>2</v>
      </c>
      <c r="N2" s="35">
        <v>0</v>
      </c>
      <c r="O2" s="35">
        <v>-1</v>
      </c>
      <c r="P2" s="35">
        <v>0</v>
      </c>
      <c r="Q2" s="35">
        <v>1274027</v>
      </c>
      <c r="R2" s="35">
        <v>-3699111</v>
      </c>
      <c r="S2" s="29">
        <f t="shared" si="0"/>
        <v>-1270552.2266989464</v>
      </c>
      <c r="T2" s="29">
        <f t="shared" si="1"/>
        <v>-273017.1684712664</v>
      </c>
      <c r="V2" s="29" t="s">
        <v>142</v>
      </c>
      <c r="W2" s="35">
        <v>0</v>
      </c>
      <c r="X2" s="35">
        <v>0</v>
      </c>
      <c r="Y2" s="35">
        <v>1</v>
      </c>
      <c r="Z2" s="35">
        <v>1</v>
      </c>
      <c r="AA2" s="35">
        <v>280602</v>
      </c>
      <c r="AB2" s="29">
        <f t="shared" si="2"/>
        <v>-116173.91844531932</v>
      </c>
    </row>
    <row r="3" spans="1:28" s="29" customFormat="1" ht="13.5" x14ac:dyDescent="0.3">
      <c r="A3" s="33" t="s">
        <v>26</v>
      </c>
      <c r="B3" s="33" t="s">
        <v>26</v>
      </c>
      <c r="C3" s="33" t="s">
        <v>26</v>
      </c>
      <c r="D3" s="33" t="s">
        <v>26</v>
      </c>
      <c r="E3" s="33" t="s">
        <v>26</v>
      </c>
      <c r="F3" s="33" t="s">
        <v>26</v>
      </c>
      <c r="M3" s="35">
        <v>2</v>
      </c>
      <c r="N3" s="35">
        <v>0</v>
      </c>
      <c r="O3" s="35">
        <v>0</v>
      </c>
      <c r="P3" s="35">
        <v>0</v>
      </c>
      <c r="Q3" s="35">
        <v>658314</v>
      </c>
      <c r="R3" s="35">
        <v>-2955968</v>
      </c>
      <c r="S3" s="29">
        <f t="shared" si="0"/>
        <v>274700.76468282024</v>
      </c>
      <c r="T3" s="29">
        <f t="shared" si="1"/>
        <v>2686319.6364737242</v>
      </c>
      <c r="W3" s="35">
        <v>0</v>
      </c>
      <c r="X3" s="35">
        <v>0</v>
      </c>
      <c r="Y3" s="35">
        <v>1</v>
      </c>
      <c r="Z3" s="35">
        <v>-1</v>
      </c>
      <c r="AA3" s="35">
        <v>277693</v>
      </c>
      <c r="AB3" s="29">
        <f t="shared" si="2"/>
        <v>152596.34975507256</v>
      </c>
    </row>
    <row r="4" spans="1:28" s="29" customFormat="1" ht="13.5" x14ac:dyDescent="0.3">
      <c r="M4" s="35">
        <v>0</v>
      </c>
      <c r="N4" s="35">
        <v>0</v>
      </c>
      <c r="O4" s="35">
        <v>2</v>
      </c>
      <c r="P4" s="35">
        <v>0</v>
      </c>
      <c r="Q4" s="35">
        <v>213618</v>
      </c>
      <c r="R4" s="35">
        <v>-569925</v>
      </c>
      <c r="S4" s="29">
        <f t="shared" si="0"/>
        <v>180744.46027014763</v>
      </c>
      <c r="T4" s="29">
        <f t="shared" si="1"/>
        <v>303774.19734196312</v>
      </c>
      <c r="W4" s="35">
        <v>2</v>
      </c>
      <c r="X4" s="35">
        <v>0</v>
      </c>
      <c r="Y4" s="35">
        <v>0</v>
      </c>
      <c r="Z4" s="35">
        <v>-1</v>
      </c>
      <c r="AA4" s="35">
        <v>173237</v>
      </c>
      <c r="AB4" s="29">
        <f t="shared" si="2"/>
        <v>151368.08040604528</v>
      </c>
    </row>
    <row r="5" spans="1:28" s="26" customFormat="1" ht="13.5" x14ac:dyDescent="0.3">
      <c r="A5" s="29" t="s">
        <v>146</v>
      </c>
      <c r="B5" s="29" t="s">
        <v>147</v>
      </c>
      <c r="C5" s="29" t="s">
        <v>148</v>
      </c>
      <c r="D5" s="29" t="s">
        <v>149</v>
      </c>
      <c r="E5" s="29" t="s">
        <v>150</v>
      </c>
      <c r="F5" s="29"/>
      <c r="G5" s="29"/>
      <c r="H5" s="29"/>
      <c r="I5" s="112" t="s">
        <v>448</v>
      </c>
      <c r="J5" s="112"/>
      <c r="K5" s="73" t="s">
        <v>512</v>
      </c>
      <c r="L5" s="16"/>
      <c r="M5" s="35">
        <v>0</v>
      </c>
      <c r="N5" s="35">
        <v>1</v>
      </c>
      <c r="O5" s="35">
        <v>0</v>
      </c>
      <c r="P5" s="35">
        <v>0</v>
      </c>
      <c r="Q5" s="35">
        <v>-185116</v>
      </c>
      <c r="R5" s="35">
        <v>48888</v>
      </c>
      <c r="S5" s="29">
        <f t="shared" si="0"/>
        <v>-184175.12545746635</v>
      </c>
      <c r="T5" s="29">
        <f t="shared" si="1"/>
        <v>4720.1343256852406</v>
      </c>
      <c r="W5" s="35">
        <v>2</v>
      </c>
      <c r="X5" s="35">
        <v>0</v>
      </c>
      <c r="Y5" s="35">
        <v>-1</v>
      </c>
      <c r="Z5" s="35">
        <v>1</v>
      </c>
      <c r="AA5" s="35">
        <v>55413</v>
      </c>
      <c r="AB5" s="29">
        <f t="shared" si="2"/>
        <v>8353.8835896746714</v>
      </c>
    </row>
    <row r="6" spans="1:28" s="29" customFormat="1" ht="15.5" x14ac:dyDescent="0.35">
      <c r="A6" s="29">
        <f xml:space="preserve"> 218.3164477 + T * ( 481267.88123421 + T * ( - 0.0015786 + T * ( 1/538841 - T/65194000) ) )</f>
        <v>78385.342168518022</v>
      </c>
      <c r="B6" s="29">
        <f xml:space="preserve"> 297.8501921 + T * ( 445267.1114034 + T * ( - 0.0018819 + T * ( 1/545868 - T/113065000 ) ) )</f>
        <v>72617.668533387361</v>
      </c>
      <c r="C6" s="29">
        <f xml:space="preserve"> 357.5291092 + T * ( 35999.0502909 + T * ( - 0.0001536 + T/24490000 ) )</f>
        <v>6204.45719080459</v>
      </c>
      <c r="D6" s="29">
        <f xml:space="preserve"> 134.9633964 + T * ( 477198.8675055 + T * ( 0.0087414 + T * ( 1/69699 - T/14712000 ) ) )</f>
        <v>77641.104436740876</v>
      </c>
      <c r="E6" s="29">
        <f xml:space="preserve"> 93.272095 + T * ( 483202.0175233 + T * ( - 0.0036539 + T * ( -1/3526000 + T/863310000 ) ) )</f>
        <v>78574.438153622541</v>
      </c>
      <c r="F6" s="29" t="s">
        <v>1</v>
      </c>
      <c r="I6" s="116" t="s">
        <v>508</v>
      </c>
      <c r="J6" s="117">
        <v>1738</v>
      </c>
      <c r="K6" s="73" t="s">
        <v>509</v>
      </c>
      <c r="M6" s="35">
        <v>0</v>
      </c>
      <c r="N6" s="35">
        <v>0</v>
      </c>
      <c r="O6" s="35">
        <v>0</v>
      </c>
      <c r="P6" s="35">
        <v>2</v>
      </c>
      <c r="Q6" s="35">
        <v>-114332</v>
      </c>
      <c r="R6" s="35">
        <v>-3149</v>
      </c>
      <c r="S6" s="29">
        <f t="shared" si="0"/>
        <v>17641.63743313709</v>
      </c>
      <c r="T6" s="29">
        <f t="shared" si="1"/>
        <v>3111.2868095622566</v>
      </c>
      <c r="W6" s="35">
        <v>2</v>
      </c>
      <c r="X6" s="35">
        <v>0</v>
      </c>
      <c r="Y6" s="35">
        <v>-1</v>
      </c>
      <c r="Z6" s="35">
        <v>-1</v>
      </c>
      <c r="AA6" s="35">
        <v>46271</v>
      </c>
      <c r="AB6" s="29">
        <f t="shared" si="2"/>
        <v>165.97665062860352</v>
      </c>
    </row>
    <row r="7" spans="1:28" s="29" customFormat="1" ht="15.5" x14ac:dyDescent="0.35">
      <c r="A7" s="29">
        <f xml:space="preserve"> A6 - INT( A6 / 360 ) * 360</f>
        <v>265.34216851802194</v>
      </c>
      <c r="B7" s="29">
        <f xml:space="preserve"> B6 - INT( B6 / 360 ) * 360</f>
        <v>257.66853338736109</v>
      </c>
      <c r="C7" s="29">
        <f xml:space="preserve"> C6 - INT( C6 / 360 ) * 360</f>
        <v>84.457190804590027</v>
      </c>
      <c r="D7" s="29">
        <f xml:space="preserve"> D6 - INT( D6 / 360 ) * 360</f>
        <v>241.10443674087583</v>
      </c>
      <c r="E7" s="29">
        <f xml:space="preserve"> E6 - INT( E6 / 360 ) * 360</f>
        <v>94.438153622540995</v>
      </c>
      <c r="F7" s="29" t="s">
        <v>1</v>
      </c>
      <c r="I7" s="106" t="s">
        <v>510</v>
      </c>
      <c r="J7" s="119">
        <v>385000.56</v>
      </c>
      <c r="K7" s="73" t="s">
        <v>509</v>
      </c>
      <c r="M7" s="35">
        <v>2</v>
      </c>
      <c r="N7" s="35">
        <v>0</v>
      </c>
      <c r="O7" s="35">
        <v>-2</v>
      </c>
      <c r="P7" s="35">
        <v>0</v>
      </c>
      <c r="Q7" s="35">
        <v>58793</v>
      </c>
      <c r="R7" s="35">
        <v>246158</v>
      </c>
      <c r="S7" s="29">
        <f t="shared" si="0"/>
        <v>32131.203928469222</v>
      </c>
      <c r="T7" s="29">
        <f t="shared" si="1"/>
        <v>206144.99177548703</v>
      </c>
      <c r="W7" s="35">
        <v>2</v>
      </c>
      <c r="X7" s="35">
        <v>0</v>
      </c>
      <c r="Y7" s="35">
        <v>0</v>
      </c>
      <c r="Z7" s="35">
        <v>1</v>
      </c>
      <c r="AA7" s="35">
        <v>32573</v>
      </c>
      <c r="AB7" s="29">
        <f t="shared" si="2"/>
        <v>-30564.666033183054</v>
      </c>
    </row>
    <row r="8" spans="1:28" s="39" customFormat="1" ht="13.5" x14ac:dyDescent="0.3">
      <c r="A8" s="29">
        <f>RADIANS(A7)</f>
        <v>4.6310944850211255</v>
      </c>
      <c r="B8" s="29">
        <f>RADIANS(B7)</f>
        <v>4.4971642863943888</v>
      </c>
      <c r="C8" s="29">
        <f>RADIANS(C7)</f>
        <v>1.4740560565251748</v>
      </c>
      <c r="D8" s="29">
        <f>RADIANS(D7)</f>
        <v>4.2080662622946692</v>
      </c>
      <c r="E8" s="29">
        <f>RADIANS(E7)</f>
        <v>1.6482567202175507</v>
      </c>
      <c r="F8" s="29" t="s">
        <v>151</v>
      </c>
      <c r="G8" s="29"/>
      <c r="H8" s="29"/>
      <c r="I8" s="18"/>
      <c r="J8" s="2"/>
      <c r="K8" s="29"/>
      <c r="L8" s="29"/>
      <c r="M8" s="35">
        <v>2</v>
      </c>
      <c r="N8" s="35">
        <v>-1</v>
      </c>
      <c r="O8" s="35">
        <v>-1</v>
      </c>
      <c r="P8" s="35">
        <v>0</v>
      </c>
      <c r="Q8" s="35">
        <v>57066</v>
      </c>
      <c r="R8" s="35">
        <v>-152138</v>
      </c>
      <c r="S8" s="29">
        <f t="shared" si="0"/>
        <v>-9685.1077800894782</v>
      </c>
      <c r="T8" s="29">
        <f t="shared" si="1"/>
        <v>149867.77634477764</v>
      </c>
      <c r="W8" s="35">
        <v>0</v>
      </c>
      <c r="X8" s="35">
        <v>0</v>
      </c>
      <c r="Y8" s="35">
        <v>2</v>
      </c>
      <c r="Z8" s="35">
        <v>1</v>
      </c>
      <c r="AA8" s="35">
        <v>17198</v>
      </c>
      <c r="AB8" s="29">
        <f t="shared" si="2"/>
        <v>-10265.204304616445</v>
      </c>
    </row>
    <row r="9" spans="1:28" s="29" customFormat="1" ht="13.5" x14ac:dyDescent="0.3">
      <c r="J9" s="30"/>
      <c r="M9" s="35">
        <v>2</v>
      </c>
      <c r="N9" s="35">
        <v>0</v>
      </c>
      <c r="O9" s="35">
        <v>1</v>
      </c>
      <c r="P9" s="35">
        <v>0</v>
      </c>
      <c r="Q9" s="35">
        <v>53322</v>
      </c>
      <c r="R9" s="35">
        <v>-170733</v>
      </c>
      <c r="S9" s="29">
        <f t="shared" si="0"/>
        <v>31673.362603774527</v>
      </c>
      <c r="T9" s="29">
        <f t="shared" si="1"/>
        <v>-137348.50594663899</v>
      </c>
      <c r="W9" s="35">
        <v>2</v>
      </c>
      <c r="X9" s="35">
        <v>0</v>
      </c>
      <c r="Y9" s="35">
        <v>1</v>
      </c>
      <c r="Z9" s="35">
        <v>-1</v>
      </c>
      <c r="AA9" s="35">
        <v>9266</v>
      </c>
      <c r="AB9" s="29">
        <f t="shared" si="2"/>
        <v>-7857.7265606788687</v>
      </c>
    </row>
    <row r="10" spans="1:28" s="16" customFormat="1" ht="13.5" x14ac:dyDescent="0.3">
      <c r="A10" s="29" t="s">
        <v>152</v>
      </c>
      <c r="B10" s="29" t="s">
        <v>153</v>
      </c>
      <c r="C10" s="29" t="s">
        <v>154</v>
      </c>
      <c r="D10" s="29"/>
      <c r="E10" s="29" t="s">
        <v>13</v>
      </c>
      <c r="F10" s="29"/>
      <c r="G10" s="29"/>
      <c r="H10" s="2"/>
      <c r="I10" s="2"/>
      <c r="J10" s="26"/>
      <c r="M10" s="35">
        <v>2</v>
      </c>
      <c r="N10" s="35">
        <v>-1</v>
      </c>
      <c r="O10" s="35">
        <v>0</v>
      </c>
      <c r="P10" s="35">
        <v>0</v>
      </c>
      <c r="Q10" s="35">
        <v>45758</v>
      </c>
      <c r="R10" s="35">
        <v>-204586</v>
      </c>
      <c r="S10" s="29">
        <f t="shared" si="0"/>
        <v>43216.035011015709</v>
      </c>
      <c r="T10" s="29">
        <f t="shared" si="1"/>
        <v>-66984.700697871172</v>
      </c>
      <c r="W10" s="35">
        <v>0</v>
      </c>
      <c r="X10" s="35">
        <v>0</v>
      </c>
      <c r="Y10" s="35">
        <v>2</v>
      </c>
      <c r="Z10" s="35">
        <v>-1</v>
      </c>
      <c r="AA10" s="35">
        <v>8822</v>
      </c>
      <c r="AB10" s="29">
        <f t="shared" si="2"/>
        <v>4110.4744037469236</v>
      </c>
    </row>
    <row r="11" spans="1:28" s="29" customFormat="1" ht="13.5" x14ac:dyDescent="0.3">
      <c r="A11" s="29">
        <f xml:space="preserve"> 119.75  +  131.849 * T</f>
        <v>141.16477663816539</v>
      </c>
      <c r="B11" s="29">
        <f>53.09  +  479264.29 * T</f>
        <v>77894.694570371619</v>
      </c>
      <c r="C11" s="29">
        <f xml:space="preserve"> 313.45  +  481266.484 * T</f>
        <v>78480.24882513484</v>
      </c>
      <c r="D11" s="29" t="s">
        <v>1</v>
      </c>
      <c r="E11" s="29">
        <f xml:space="preserve"> 1  -  T * ( 0.002516  +  0.0000074*T )</f>
        <v>0.99959115870088366</v>
      </c>
      <c r="H11" s="2"/>
      <c r="I11" s="2"/>
      <c r="M11" s="35">
        <v>0</v>
      </c>
      <c r="N11" s="35">
        <v>1</v>
      </c>
      <c r="O11" s="35">
        <v>-1</v>
      </c>
      <c r="P11" s="35">
        <v>0</v>
      </c>
      <c r="Q11" s="35">
        <v>-40923</v>
      </c>
      <c r="R11" s="35">
        <v>-129620</v>
      </c>
      <c r="S11" s="29">
        <f t="shared" si="0"/>
        <v>16214.875964267583</v>
      </c>
      <c r="T11" s="29">
        <f t="shared" si="1"/>
        <v>118953.11016432225</v>
      </c>
      <c r="W11" s="35">
        <v>2</v>
      </c>
      <c r="X11" s="35">
        <v>-1</v>
      </c>
      <c r="Y11" s="35">
        <v>0</v>
      </c>
      <c r="Z11" s="35">
        <v>-1</v>
      </c>
      <c r="AA11" s="35">
        <v>8216</v>
      </c>
      <c r="AB11" s="29">
        <f t="shared" si="2"/>
        <v>-3282.4417924083723</v>
      </c>
    </row>
    <row r="12" spans="1:28" s="29" customFormat="1" ht="13.5" x14ac:dyDescent="0.3">
      <c r="A12" s="29">
        <f xml:space="preserve"> A11 - INT( A11 / 360 ) * 360</f>
        <v>141.16477663816539</v>
      </c>
      <c r="B12" s="29">
        <f xml:space="preserve"> B11 - INT( B11 / 360 ) * 360</f>
        <v>134.69457037161919</v>
      </c>
      <c r="C12" s="29">
        <f xml:space="preserve"> C11 - INT( C11 / 360 ) * 360</f>
        <v>0.24882513484044466</v>
      </c>
      <c r="D12" s="29" t="s">
        <v>1</v>
      </c>
      <c r="H12" s="2"/>
      <c r="I12" s="2"/>
      <c r="M12" s="35">
        <v>1</v>
      </c>
      <c r="N12" s="35">
        <v>0</v>
      </c>
      <c r="O12" s="35">
        <v>0</v>
      </c>
      <c r="P12" s="35">
        <v>0</v>
      </c>
      <c r="Q12" s="35">
        <v>-34720</v>
      </c>
      <c r="R12" s="35">
        <v>108743</v>
      </c>
      <c r="S12" s="29">
        <f t="shared" si="0"/>
        <v>33918.955147227796</v>
      </c>
      <c r="T12" s="29">
        <f t="shared" si="1"/>
        <v>-23223.910151994634</v>
      </c>
      <c r="W12" s="35">
        <v>2</v>
      </c>
      <c r="X12" s="35">
        <v>0</v>
      </c>
      <c r="Y12" s="35">
        <v>-2</v>
      </c>
      <c r="Z12" s="35">
        <v>-1</v>
      </c>
      <c r="AA12" s="35">
        <v>4324</v>
      </c>
      <c r="AB12" s="29">
        <f t="shared" si="2"/>
        <v>-3793.1409320804191</v>
      </c>
    </row>
    <row r="13" spans="1:28" s="29" customFormat="1" ht="13.5" x14ac:dyDescent="0.3">
      <c r="A13" s="29">
        <f>RADIANS(A12)</f>
        <v>2.4637901401783582</v>
      </c>
      <c r="B13" s="29">
        <f>RADIANS(B12)</f>
        <v>2.3508637375439569</v>
      </c>
      <c r="C13" s="29">
        <f>RADIANS(C12)</f>
        <v>4.3428178646846144E-3</v>
      </c>
      <c r="D13" s="29" t="s">
        <v>151</v>
      </c>
      <c r="H13" s="2"/>
      <c r="I13" s="2"/>
      <c r="M13" s="35">
        <v>0</v>
      </c>
      <c r="N13" s="35">
        <v>1</v>
      </c>
      <c r="O13" s="35">
        <v>1</v>
      </c>
      <c r="P13" s="35">
        <v>0</v>
      </c>
      <c r="Q13" s="35">
        <v>-30383</v>
      </c>
      <c r="R13" s="35">
        <v>104755</v>
      </c>
      <c r="S13" s="29">
        <f t="shared" si="0"/>
        <v>17175.153466597101</v>
      </c>
      <c r="T13" s="29">
        <f t="shared" si="1"/>
        <v>86359.786788367259</v>
      </c>
      <c r="W13" s="35">
        <v>2</v>
      </c>
      <c r="X13" s="35">
        <v>0</v>
      </c>
      <c r="Y13" s="35">
        <v>1</v>
      </c>
      <c r="Z13" s="35">
        <v>1</v>
      </c>
      <c r="AA13" s="35">
        <v>4200</v>
      </c>
      <c r="AB13" s="29">
        <f t="shared" si="2"/>
        <v>3175.5607262142053</v>
      </c>
    </row>
    <row r="14" spans="1:28" s="29" customFormat="1" ht="13.5" x14ac:dyDescent="0.3">
      <c r="H14" s="2"/>
      <c r="I14" s="2"/>
      <c r="M14" s="35">
        <v>2</v>
      </c>
      <c r="N14" s="35">
        <v>0</v>
      </c>
      <c r="O14" s="35">
        <v>0</v>
      </c>
      <c r="P14" s="35">
        <v>-2</v>
      </c>
      <c r="Q14" s="35">
        <v>15327</v>
      </c>
      <c r="R14" s="35">
        <v>10321</v>
      </c>
      <c r="S14" s="29">
        <f t="shared" si="0"/>
        <v>-8468.2895598698633</v>
      </c>
      <c r="T14" s="29">
        <f t="shared" si="1"/>
        <v>8602.6321301251537</v>
      </c>
      <c r="W14" s="35">
        <v>2</v>
      </c>
      <c r="X14" s="35">
        <v>1</v>
      </c>
      <c r="Y14" s="35">
        <v>0</v>
      </c>
      <c r="Z14" s="35">
        <v>-1</v>
      </c>
      <c r="AA14" s="35">
        <v>-3359</v>
      </c>
      <c r="AB14" s="29">
        <f t="shared" si="2"/>
        <v>-1908.7241809119328</v>
      </c>
    </row>
    <row r="15" spans="1:28" s="29" customFormat="1" ht="13.5" x14ac:dyDescent="0.3">
      <c r="A15" s="33" t="s">
        <v>26</v>
      </c>
      <c r="B15" s="33" t="s">
        <v>26</v>
      </c>
      <c r="C15" s="33" t="s">
        <v>26</v>
      </c>
      <c r="D15" s="33" t="s">
        <v>26</v>
      </c>
      <c r="E15" s="33" t="s">
        <v>26</v>
      </c>
      <c r="F15" s="33" t="s">
        <v>26</v>
      </c>
      <c r="H15" s="2"/>
      <c r="I15" s="2"/>
      <c r="M15" s="35">
        <v>0</v>
      </c>
      <c r="N15" s="35">
        <v>0</v>
      </c>
      <c r="O15" s="35">
        <v>1</v>
      </c>
      <c r="P15" s="35">
        <v>2</v>
      </c>
      <c r="Q15" s="35">
        <v>-12528</v>
      </c>
      <c r="R15" s="35">
        <v>0</v>
      </c>
      <c r="S15" s="29">
        <f t="shared" si="0"/>
        <v>-11771.028439642758</v>
      </c>
      <c r="T15" s="29">
        <f t="shared" si="1"/>
        <v>0</v>
      </c>
      <c r="W15" s="35">
        <v>2</v>
      </c>
      <c r="X15" s="35">
        <v>-1</v>
      </c>
      <c r="Y15" s="35">
        <v>-1</v>
      </c>
      <c r="Z15" s="35">
        <v>1</v>
      </c>
      <c r="AA15" s="35">
        <v>2463</v>
      </c>
      <c r="AB15" s="29">
        <f t="shared" si="2"/>
        <v>-2386.6243413690445</v>
      </c>
    </row>
    <row r="16" spans="1:28" s="29" customFormat="1" ht="13.5" x14ac:dyDescent="0.3">
      <c r="M16" s="35">
        <v>0</v>
      </c>
      <c r="N16" s="35">
        <v>0</v>
      </c>
      <c r="O16" s="35">
        <v>1</v>
      </c>
      <c r="P16" s="35">
        <v>-2</v>
      </c>
      <c r="Q16" s="35">
        <v>10980</v>
      </c>
      <c r="R16" s="35">
        <v>79661</v>
      </c>
      <c r="S16" s="29">
        <f t="shared" si="0"/>
        <v>8679.2049615244923</v>
      </c>
      <c r="T16" s="29">
        <f t="shared" si="1"/>
        <v>48793.880150983663</v>
      </c>
      <c r="W16" s="35">
        <v>2</v>
      </c>
      <c r="X16" s="35">
        <v>-1</v>
      </c>
      <c r="Y16" s="35">
        <v>0</v>
      </c>
      <c r="Z16" s="35">
        <v>1</v>
      </c>
      <c r="AA16" s="35">
        <v>2211</v>
      </c>
      <c r="AB16" s="29">
        <f t="shared" si="2"/>
        <v>560.15670415050772</v>
      </c>
    </row>
    <row r="17" spans="1:28" s="29" customFormat="1" ht="13.5" x14ac:dyDescent="0.3">
      <c r="A17" s="29" t="s">
        <v>155</v>
      </c>
      <c r="B17" s="29" t="s">
        <v>156</v>
      </c>
      <c r="C17" s="29" t="s">
        <v>157</v>
      </c>
      <c r="M17" s="35">
        <v>4</v>
      </c>
      <c r="N17" s="35">
        <v>0</v>
      </c>
      <c r="O17" s="35">
        <v>-1</v>
      </c>
      <c r="P17" s="35">
        <v>0</v>
      </c>
      <c r="Q17" s="35">
        <v>10675</v>
      </c>
      <c r="R17" s="35">
        <v>-34782</v>
      </c>
      <c r="S17" s="29">
        <f t="shared" si="0"/>
        <v>10003.515833613716</v>
      </c>
      <c r="T17" s="29">
        <f t="shared" si="1"/>
        <v>-12141.273369325196</v>
      </c>
      <c r="W17" s="35">
        <v>2</v>
      </c>
      <c r="X17" s="35">
        <v>-1</v>
      </c>
      <c r="Y17" s="35">
        <v>-1</v>
      </c>
      <c r="Z17" s="35">
        <v>-1</v>
      </c>
      <c r="AA17" s="35">
        <v>2065</v>
      </c>
      <c r="AB17" s="29">
        <f t="shared" si="2"/>
        <v>2055.2063407418682</v>
      </c>
    </row>
    <row r="18" spans="1:28" s="29" customFormat="1" ht="13.5" x14ac:dyDescent="0.3">
      <c r="A18" s="29">
        <f xml:space="preserve"> SUM(S1:S60) + 3958*SIN(A13) + 1962*SIN(A8-E8) + 318*SIN(B13)</f>
        <v>-6329103.1937522776</v>
      </c>
      <c r="B18" s="29">
        <f>SUM(T1:T60)</f>
        <v>13132972.188220706</v>
      </c>
      <c r="C18" s="29">
        <f xml:space="preserve"> SUM(AB1:AB60) - 2235*SIN(A8) + 382*SIN(C13) + 175*SIN(A13-E8) + 175*SIN(A13+E8) + 127*SIN(A8-D8) - 115*SIN(A8+D8)</f>
        <v>5260587.7413944481</v>
      </c>
      <c r="M18" s="35">
        <v>0</v>
      </c>
      <c r="N18" s="35">
        <v>0</v>
      </c>
      <c r="O18" s="35">
        <v>3</v>
      </c>
      <c r="P18" s="35">
        <v>0</v>
      </c>
      <c r="Q18" s="35">
        <v>10034</v>
      </c>
      <c r="R18" s="35">
        <v>-23210</v>
      </c>
      <c r="S18" s="29">
        <f t="shared" si="0"/>
        <v>579.92453626458848</v>
      </c>
      <c r="T18" s="29">
        <f t="shared" si="1"/>
        <v>-23171.202561752769</v>
      </c>
      <c r="W18" s="35">
        <v>0</v>
      </c>
      <c r="X18" s="35">
        <v>1</v>
      </c>
      <c r="Y18" s="35">
        <v>-1</v>
      </c>
      <c r="Z18" s="35">
        <v>-1</v>
      </c>
      <c r="AA18" s="35">
        <v>-1870</v>
      </c>
      <c r="AB18" s="29">
        <f t="shared" si="2"/>
        <v>-1768.3019585169172</v>
      </c>
    </row>
    <row r="19" spans="1:28" s="29" customFormat="1" ht="13.5" x14ac:dyDescent="0.3">
      <c r="M19" s="35">
        <v>4</v>
      </c>
      <c r="N19" s="35">
        <v>0</v>
      </c>
      <c r="O19" s="35">
        <v>-2</v>
      </c>
      <c r="P19" s="35">
        <v>0</v>
      </c>
      <c r="Q19" s="35">
        <v>8548</v>
      </c>
      <c r="R19" s="35">
        <v>-21636</v>
      </c>
      <c r="S19" s="29">
        <f t="shared" si="0"/>
        <v>-1258.3486674621772</v>
      </c>
      <c r="T19" s="29">
        <f t="shared" si="1"/>
        <v>21400.282320096165</v>
      </c>
      <c r="W19" s="35">
        <v>4</v>
      </c>
      <c r="X19" s="35">
        <v>0</v>
      </c>
      <c r="Y19" s="35">
        <v>-1</v>
      </c>
      <c r="Z19" s="35">
        <v>-1</v>
      </c>
      <c r="AA19" s="35">
        <v>1828</v>
      </c>
      <c r="AB19" s="29">
        <f t="shared" si="2"/>
        <v>-768.74052534695932</v>
      </c>
    </row>
    <row r="20" spans="1:28" s="29" customFormat="1" ht="13.5" x14ac:dyDescent="0.3">
      <c r="A20" s="33" t="s">
        <v>26</v>
      </c>
      <c r="B20" s="32" t="s">
        <v>82</v>
      </c>
      <c r="C20" s="32" t="s">
        <v>80</v>
      </c>
      <c r="D20" s="33" t="s">
        <v>26</v>
      </c>
      <c r="E20" s="33" t="s">
        <v>26</v>
      </c>
      <c r="F20" s="33" t="s">
        <v>26</v>
      </c>
      <c r="M20" s="35">
        <v>2</v>
      </c>
      <c r="N20" s="35">
        <v>1</v>
      </c>
      <c r="O20" s="35">
        <v>-1</v>
      </c>
      <c r="P20" s="35">
        <v>0</v>
      </c>
      <c r="Q20" s="35">
        <v>-7888</v>
      </c>
      <c r="R20" s="35">
        <v>24208</v>
      </c>
      <c r="S20" s="29">
        <f t="shared" si="0"/>
        <v>180.28496676882264</v>
      </c>
      <c r="T20" s="29">
        <f t="shared" si="1"/>
        <v>24191.776488409472</v>
      </c>
      <c r="W20" s="35">
        <v>0</v>
      </c>
      <c r="X20" s="35">
        <v>1</v>
      </c>
      <c r="Y20" s="35">
        <v>0</v>
      </c>
      <c r="Z20" s="35">
        <v>1</v>
      </c>
      <c r="AA20" s="35">
        <v>-1794</v>
      </c>
      <c r="AB20" s="29">
        <f t="shared" si="2"/>
        <v>-34.571816124731598</v>
      </c>
    </row>
    <row r="21" spans="1:28" s="29" customFormat="1" ht="13.5" x14ac:dyDescent="0.3">
      <c r="M21" s="35">
        <v>2</v>
      </c>
      <c r="N21" s="35">
        <v>1</v>
      </c>
      <c r="O21" s="35">
        <v>0</v>
      </c>
      <c r="P21" s="35">
        <v>0</v>
      </c>
      <c r="Q21" s="35">
        <v>-6766</v>
      </c>
      <c r="R21" s="35">
        <v>30824</v>
      </c>
      <c r="S21" s="29">
        <f t="shared" si="0"/>
        <v>5844.9515395100025</v>
      </c>
      <c r="T21" s="29">
        <f t="shared" si="1"/>
        <v>-15501.416557673016</v>
      </c>
      <c r="W21" s="35">
        <v>0</v>
      </c>
      <c r="X21" s="35">
        <v>0</v>
      </c>
      <c r="Y21" s="35">
        <v>0</v>
      </c>
      <c r="Z21" s="35">
        <v>3</v>
      </c>
      <c r="AA21" s="35">
        <v>-1749</v>
      </c>
      <c r="AB21" s="29">
        <f t="shared" si="2"/>
        <v>1701.9882434948481</v>
      </c>
    </row>
    <row r="22" spans="1:28" s="29" customFormat="1" ht="13.5" x14ac:dyDescent="0.3">
      <c r="A22" s="29" t="s">
        <v>158</v>
      </c>
      <c r="B22" s="29" t="s">
        <v>159</v>
      </c>
      <c r="E22" s="29" t="s">
        <v>160</v>
      </c>
      <c r="M22" s="35">
        <v>1</v>
      </c>
      <c r="N22" s="35">
        <v>0</v>
      </c>
      <c r="O22" s="35">
        <v>-1</v>
      </c>
      <c r="P22" s="35">
        <v>0</v>
      </c>
      <c r="Q22" s="35">
        <v>-5163</v>
      </c>
      <c r="R22" s="35">
        <v>-8379</v>
      </c>
      <c r="S22" s="29">
        <f t="shared" si="0"/>
        <v>-1471.9082908513308</v>
      </c>
      <c r="T22" s="29">
        <f t="shared" si="1"/>
        <v>-8031.2832951076771</v>
      </c>
      <c r="W22" s="35">
        <v>0</v>
      </c>
      <c r="X22" s="35">
        <v>1</v>
      </c>
      <c r="Y22" s="35">
        <v>-1</v>
      </c>
      <c r="Z22" s="35">
        <v>1</v>
      </c>
      <c r="AA22" s="35">
        <v>-1565</v>
      </c>
      <c r="AB22" s="29">
        <f t="shared" si="2"/>
        <v>1383.9190017635519</v>
      </c>
    </row>
    <row r="23" spans="1:28" s="29" customFormat="1" ht="13.5" x14ac:dyDescent="0.3">
      <c r="A23" s="29">
        <f>A7+A18/1000000</f>
        <v>259.01306532426963</v>
      </c>
      <c r="B23" s="29">
        <f>C18/1000000</f>
        <v>5.2605877413944482</v>
      </c>
      <c r="C23" s="29" t="s">
        <v>1</v>
      </c>
      <c r="E23" s="29">
        <f>AV_MOON_DISTANCE  +  B18 / 1000</f>
        <v>398133.53218822071</v>
      </c>
      <c r="F23" s="29" t="s">
        <v>161</v>
      </c>
      <c r="M23" s="35">
        <v>1</v>
      </c>
      <c r="N23" s="35">
        <v>1</v>
      </c>
      <c r="O23" s="35">
        <v>0</v>
      </c>
      <c r="P23" s="35">
        <v>0</v>
      </c>
      <c r="Q23" s="35">
        <v>4987</v>
      </c>
      <c r="R23" s="35">
        <v>-16675</v>
      </c>
      <c r="S23" s="29">
        <f t="shared" si="0"/>
        <v>-1530.0308615195527</v>
      </c>
      <c r="T23" s="29">
        <f t="shared" si="1"/>
        <v>-15863.647776009226</v>
      </c>
      <c r="W23" s="35">
        <v>1</v>
      </c>
      <c r="X23" s="35">
        <v>0</v>
      </c>
      <c r="Y23" s="35">
        <v>0</v>
      </c>
      <c r="Z23" s="35">
        <v>1</v>
      </c>
      <c r="AA23" s="35">
        <v>-1491</v>
      </c>
      <c r="AB23" s="29">
        <f t="shared" si="2"/>
        <v>204.75745312613634</v>
      </c>
    </row>
    <row r="24" spans="1:28" s="29" customFormat="1" ht="13.5" x14ac:dyDescent="0.3">
      <c r="A24" s="29">
        <f>RADIANS(A23)</f>
        <v>4.5206307955916589</v>
      </c>
      <c r="B24" s="29">
        <f>RADIANS(B23)</f>
        <v>9.1814576677385115E-2</v>
      </c>
      <c r="C24" s="29" t="s">
        <v>151</v>
      </c>
      <c r="E24" s="29" t="s">
        <v>143</v>
      </c>
      <c r="G24" s="29" t="s">
        <v>144</v>
      </c>
      <c r="M24" s="35">
        <v>2</v>
      </c>
      <c r="N24" s="35">
        <v>-1</v>
      </c>
      <c r="O24" s="35">
        <v>1</v>
      </c>
      <c r="P24" s="35">
        <v>0</v>
      </c>
      <c r="Q24" s="35">
        <v>4036</v>
      </c>
      <c r="R24" s="35">
        <v>-12831</v>
      </c>
      <c r="S24" s="29">
        <f t="shared" si="0"/>
        <v>-2998.8452633394568</v>
      </c>
      <c r="T24" s="29">
        <f t="shared" si="1"/>
        <v>-8579.4946884268775</v>
      </c>
      <c r="W24" s="35">
        <v>0</v>
      </c>
      <c r="X24" s="35">
        <v>1</v>
      </c>
      <c r="Y24" s="35">
        <v>1</v>
      </c>
      <c r="Z24" s="35">
        <v>1</v>
      </c>
      <c r="AA24" s="35">
        <v>-1475</v>
      </c>
      <c r="AB24" s="29">
        <f t="shared" si="2"/>
        <v>-1276.8624062090378</v>
      </c>
    </row>
    <row r="25" spans="1:28" s="29" customFormat="1" ht="15.5" x14ac:dyDescent="0.35">
      <c r="A25" s="29">
        <f>A24+Δ_Psi</f>
        <v>4.5206154209039857</v>
      </c>
      <c r="C25" s="29" t="s">
        <v>162</v>
      </c>
      <c r="E25" s="170">
        <f xml:space="preserve"> 60 * DEGREES( ASIN( MOON_RADIUS / E23 ) )</f>
        <v>15.007082752800917</v>
      </c>
      <c r="F25" s="170"/>
      <c r="G25" s="170">
        <f xml:space="preserve"> 60 * DEGREES( ASIN( EQ_EARTH_RADIUS_KM / E23 ) )</f>
        <v>55.075411649958866</v>
      </c>
      <c r="M25" s="35">
        <v>2</v>
      </c>
      <c r="N25" s="35">
        <v>0</v>
      </c>
      <c r="O25" s="35">
        <v>2</v>
      </c>
      <c r="P25" s="35">
        <v>0</v>
      </c>
      <c r="Q25" s="35">
        <v>3994</v>
      </c>
      <c r="R25" s="35">
        <v>-10445</v>
      </c>
      <c r="S25" s="29">
        <f t="shared" si="0"/>
        <v>-3959.4115032678428</v>
      </c>
      <c r="T25" s="29">
        <f t="shared" si="1"/>
        <v>-1371.6488824727494</v>
      </c>
      <c r="W25" s="35">
        <v>0</v>
      </c>
      <c r="X25" s="35">
        <v>1</v>
      </c>
      <c r="Y25" s="35">
        <v>1</v>
      </c>
      <c r="Z25" s="35">
        <v>-1</v>
      </c>
      <c r="AA25" s="35">
        <v>-1410</v>
      </c>
      <c r="AB25" s="29">
        <f t="shared" si="2"/>
        <v>1097.2367255244401</v>
      </c>
    </row>
    <row r="26" spans="1:28" s="29" customFormat="1" ht="13.5" x14ac:dyDescent="0.3">
      <c r="M26" s="35">
        <v>4</v>
      </c>
      <c r="N26" s="35">
        <v>0</v>
      </c>
      <c r="O26" s="35">
        <v>0</v>
      </c>
      <c r="P26" s="35">
        <v>0</v>
      </c>
      <c r="Q26" s="35">
        <v>3861</v>
      </c>
      <c r="R26" s="35">
        <v>-11650</v>
      </c>
      <c r="S26" s="29">
        <f t="shared" si="0"/>
        <v>-2928.2930247425966</v>
      </c>
      <c r="T26" s="29">
        <f t="shared" si="1"/>
        <v>-7592.9582627867585</v>
      </c>
      <c r="W26" s="35">
        <v>0</v>
      </c>
      <c r="X26" s="35">
        <v>1</v>
      </c>
      <c r="Y26" s="35">
        <v>0</v>
      </c>
      <c r="Z26" s="35">
        <v>-1</v>
      </c>
      <c r="AA26" s="35">
        <v>-1344</v>
      </c>
      <c r="AB26" s="29">
        <f t="shared" si="2"/>
        <v>232.8481258191521</v>
      </c>
    </row>
    <row r="27" spans="1:28" s="29" customFormat="1" ht="13.5" x14ac:dyDescent="0.3">
      <c r="A27" s="33" t="s">
        <v>26</v>
      </c>
      <c r="B27" s="33" t="s">
        <v>163</v>
      </c>
      <c r="C27" s="33" t="s">
        <v>164</v>
      </c>
      <c r="D27" s="33" t="s">
        <v>134</v>
      </c>
      <c r="E27" s="33" t="s">
        <v>26</v>
      </c>
      <c r="F27" s="33" t="s">
        <v>26</v>
      </c>
      <c r="M27" s="35">
        <v>2</v>
      </c>
      <c r="N27" s="35">
        <v>0</v>
      </c>
      <c r="O27" s="35">
        <v>-3</v>
      </c>
      <c r="P27" s="35">
        <v>0</v>
      </c>
      <c r="Q27" s="35">
        <v>3665</v>
      </c>
      <c r="R27" s="35">
        <v>14403</v>
      </c>
      <c r="S27" s="29">
        <f t="shared" si="0"/>
        <v>1719.271385681079</v>
      </c>
      <c r="T27" s="29">
        <f t="shared" si="1"/>
        <v>-12719.896731761504</v>
      </c>
      <c r="W27" s="35">
        <v>1</v>
      </c>
      <c r="X27" s="35">
        <v>0</v>
      </c>
      <c r="Y27" s="35">
        <v>0</v>
      </c>
      <c r="Z27" s="35">
        <v>-1</v>
      </c>
      <c r="AA27" s="35">
        <v>-1335</v>
      </c>
      <c r="AB27" s="29">
        <f t="shared" si="2"/>
        <v>-385.17975329072925</v>
      </c>
    </row>
    <row r="28" spans="1:28" s="29" customFormat="1" ht="13.5" x14ac:dyDescent="0.3">
      <c r="M28" s="35">
        <v>0</v>
      </c>
      <c r="N28" s="35">
        <v>1</v>
      </c>
      <c r="O28" s="35">
        <v>-2</v>
      </c>
      <c r="P28" s="35">
        <v>0</v>
      </c>
      <c r="Q28" s="35">
        <v>-2689</v>
      </c>
      <c r="R28" s="35">
        <v>-7003</v>
      </c>
      <c r="S28" s="29">
        <f t="shared" si="0"/>
        <v>1645.6416255970259</v>
      </c>
      <c r="T28" s="29">
        <f t="shared" si="1"/>
        <v>-5534.8093861330026</v>
      </c>
      <c r="W28" s="35">
        <v>0</v>
      </c>
      <c r="X28" s="35">
        <v>0</v>
      </c>
      <c r="Y28" s="35">
        <v>3</v>
      </c>
      <c r="Z28" s="35">
        <v>1</v>
      </c>
      <c r="AA28" s="35">
        <v>1107</v>
      </c>
      <c r="AB28" s="29">
        <f t="shared" si="2"/>
        <v>1096.8847341073308</v>
      </c>
    </row>
    <row r="29" spans="1:28" s="29" customFormat="1" ht="13.5" x14ac:dyDescent="0.3">
      <c r="A29" s="29" t="s">
        <v>165</v>
      </c>
      <c r="B29" s="29" t="s">
        <v>166</v>
      </c>
      <c r="C29" s="29" t="s">
        <v>36</v>
      </c>
      <c r="D29" s="29" t="s">
        <v>167</v>
      </c>
      <c r="E29" s="29" t="s">
        <v>168</v>
      </c>
      <c r="M29" s="35">
        <v>2</v>
      </c>
      <c r="N29" s="35">
        <v>0</v>
      </c>
      <c r="O29" s="35">
        <v>-1</v>
      </c>
      <c r="P29" s="35">
        <v>2</v>
      </c>
      <c r="Q29" s="35">
        <v>-2602</v>
      </c>
      <c r="R29" s="35">
        <v>0</v>
      </c>
      <c r="S29" s="29">
        <f t="shared" si="0"/>
        <v>-2534.193444423267</v>
      </c>
      <c r="T29" s="29">
        <f t="shared" si="1"/>
        <v>0</v>
      </c>
      <c r="W29" s="35">
        <v>4</v>
      </c>
      <c r="X29" s="35">
        <v>0</v>
      </c>
      <c r="Y29" s="35">
        <v>0</v>
      </c>
      <c r="Z29" s="35">
        <v>-1</v>
      </c>
      <c r="AA29" s="35">
        <v>1021</v>
      </c>
      <c r="AB29" s="29">
        <f t="shared" si="2"/>
        <v>-603.52565476896905</v>
      </c>
    </row>
    <row r="30" spans="1:28" s="29" customFormat="1" ht="15.5" x14ac:dyDescent="0.35">
      <c r="A30" s="29">
        <f>ATAN2( COS(A25), SIN(A25)*COS(Eps) - TAN(B24)*SIN(Eps) )</f>
        <v>-1.7714088584860344</v>
      </c>
      <c r="B30" s="29">
        <f>DEGREES(A30)</f>
        <v>-101.49425138333667</v>
      </c>
      <c r="C30" s="29">
        <f>ASIN( SIN(B24)*COS(Eps) + COS(B24)*SIN(Eps)*SIN(A25) )</f>
        <v>-0.30956726085987396</v>
      </c>
      <c r="D30" s="170">
        <f>DEGREES(C30)</f>
        <v>-17.736897522696179</v>
      </c>
      <c r="E30" s="29">
        <f>GAST-B31</f>
        <v>-124.30598130252358</v>
      </c>
      <c r="M30" s="35">
        <v>2</v>
      </c>
      <c r="N30" s="35">
        <v>-1</v>
      </c>
      <c r="O30" s="35">
        <v>-2</v>
      </c>
      <c r="P30" s="35">
        <v>0</v>
      </c>
      <c r="Q30" s="35">
        <v>2390</v>
      </c>
      <c r="R30" s="35">
        <v>10056</v>
      </c>
      <c r="S30" s="29">
        <f t="shared" si="0"/>
        <v>-1865.2218264652199</v>
      </c>
      <c r="T30" s="29">
        <f t="shared" si="1"/>
        <v>6280.8985130072151</v>
      </c>
      <c r="W30" s="35">
        <v>4</v>
      </c>
      <c r="X30" s="35">
        <v>0</v>
      </c>
      <c r="Y30" s="35">
        <v>-1</v>
      </c>
      <c r="Z30" s="35">
        <v>1</v>
      </c>
      <c r="AA30" s="35">
        <v>833</v>
      </c>
      <c r="AB30" s="29">
        <f t="shared" si="2"/>
        <v>229.49620238661234</v>
      </c>
    </row>
    <row r="31" spans="1:28" s="29" customFormat="1" ht="15.5" x14ac:dyDescent="0.35">
      <c r="B31" s="29">
        <f xml:space="preserve"> B30 - INT( B30 / 360 ) * 360</f>
        <v>258.50574861666331</v>
      </c>
      <c r="E31" s="232">
        <f xml:space="preserve"> E30 - INT( E30 / 360 ) * 360</f>
        <v>235.69401869747642</v>
      </c>
      <c r="M31" s="35">
        <v>1</v>
      </c>
      <c r="N31" s="35">
        <v>0</v>
      </c>
      <c r="O31" s="35">
        <v>1</v>
      </c>
      <c r="P31" s="35">
        <v>0</v>
      </c>
      <c r="Q31" s="35">
        <v>-2348</v>
      </c>
      <c r="R31" s="35">
        <v>6322</v>
      </c>
      <c r="S31" s="29">
        <f t="shared" si="0"/>
        <v>-1547.4361250169163</v>
      </c>
      <c r="T31" s="29">
        <f t="shared" si="1"/>
        <v>-4754.8020043132556</v>
      </c>
      <c r="W31" s="35">
        <v>0</v>
      </c>
      <c r="X31" s="35">
        <v>0</v>
      </c>
      <c r="Y31" s="35">
        <v>1</v>
      </c>
      <c r="Z31" s="35">
        <v>-3</v>
      </c>
      <c r="AA31" s="35">
        <v>777</v>
      </c>
      <c r="AB31" s="29">
        <f t="shared" si="2"/>
        <v>-522.02759435221185</v>
      </c>
    </row>
    <row r="32" spans="1:28" s="29" customFormat="1" ht="13.5" x14ac:dyDescent="0.3">
      <c r="M32" s="35">
        <v>2</v>
      </c>
      <c r="N32" s="35">
        <v>-2</v>
      </c>
      <c r="O32" s="35">
        <v>0</v>
      </c>
      <c r="P32" s="35">
        <v>0</v>
      </c>
      <c r="Q32" s="35">
        <v>2236</v>
      </c>
      <c r="R32" s="35">
        <v>-9884</v>
      </c>
      <c r="S32" s="29">
        <f t="shared" si="0"/>
        <v>-524.48811738023005</v>
      </c>
      <c r="T32" s="29">
        <f t="shared" si="1"/>
        <v>-9599.9274670433952</v>
      </c>
      <c r="W32" s="35">
        <v>4</v>
      </c>
      <c r="X32" s="35">
        <v>0</v>
      </c>
      <c r="Y32" s="35">
        <v>-2</v>
      </c>
      <c r="Z32" s="35">
        <v>1</v>
      </c>
      <c r="AA32" s="35">
        <v>671</v>
      </c>
      <c r="AB32" s="29">
        <f t="shared" si="2"/>
        <v>-654.05583498798842</v>
      </c>
    </row>
    <row r="33" spans="1:28" s="29" customFormat="1" ht="13.5" x14ac:dyDescent="0.3">
      <c r="A33" s="33" t="s">
        <v>26</v>
      </c>
      <c r="B33" s="32" t="s">
        <v>169</v>
      </c>
      <c r="C33" s="33" t="s">
        <v>26</v>
      </c>
      <c r="D33" s="33" t="s">
        <v>26</v>
      </c>
      <c r="E33" s="33" t="s">
        <v>26</v>
      </c>
      <c r="F33" s="33" t="s">
        <v>26</v>
      </c>
      <c r="M33" s="35">
        <v>0</v>
      </c>
      <c r="N33" s="35">
        <v>1</v>
      </c>
      <c r="O33" s="35">
        <v>2</v>
      </c>
      <c r="P33" s="35">
        <v>0</v>
      </c>
      <c r="Q33" s="35">
        <v>-2120</v>
      </c>
      <c r="R33" s="35">
        <v>5751</v>
      </c>
      <c r="S33" s="29">
        <f t="shared" ref="S33:S60" si="3">Q33 * SIN( M33*$B$8 + N33*$C$8 + O33*$D$8 + P33*$E$8 ) * $E$11^ABS(N33)</f>
        <v>951.04535844286215</v>
      </c>
      <c r="T33" s="29">
        <f t="shared" ref="T33:T60" si="4">R33 * COS( M33*$B$8 + N33*$C$8 + O33*$D$8 + P33*$E$8 ) * $E$11^ABS(N33)</f>
        <v>-5137.2072885312882</v>
      </c>
      <c r="W33" s="35">
        <v>2</v>
      </c>
      <c r="X33" s="35">
        <v>0</v>
      </c>
      <c r="Y33" s="35">
        <v>0</v>
      </c>
      <c r="Z33" s="35">
        <v>-3</v>
      </c>
      <c r="AA33" s="35">
        <v>607</v>
      </c>
      <c r="AB33" s="29">
        <f t="shared" ref="AB33:AB60" si="5">AA33 * SIN( W33*$B$8 + X33*$C$8 + Y33*$D$8 + Z33*$E$8 ) * $E$11^ABS(X33)</f>
        <v>-478.46993518066409</v>
      </c>
    </row>
    <row r="34" spans="1:28" s="29" customFormat="1" ht="13.5" x14ac:dyDescent="0.3">
      <c r="M34" s="35">
        <v>0</v>
      </c>
      <c r="N34" s="35">
        <v>2</v>
      </c>
      <c r="O34" s="35">
        <v>0</v>
      </c>
      <c r="P34" s="35">
        <v>0</v>
      </c>
      <c r="Q34" s="35">
        <v>-2069</v>
      </c>
      <c r="R34" s="35">
        <v>0</v>
      </c>
      <c r="S34" s="29">
        <f t="shared" si="3"/>
        <v>-397.4930965945353</v>
      </c>
      <c r="T34" s="29">
        <f t="shared" si="4"/>
        <v>0</v>
      </c>
      <c r="W34" s="35">
        <v>2</v>
      </c>
      <c r="X34" s="35">
        <v>0</v>
      </c>
      <c r="Y34" s="35">
        <v>2</v>
      </c>
      <c r="Z34" s="35">
        <v>-1</v>
      </c>
      <c r="AA34" s="35">
        <v>596</v>
      </c>
      <c r="AB34" s="29">
        <f t="shared" si="5"/>
        <v>-32.311851544770711</v>
      </c>
    </row>
    <row r="35" spans="1:28" s="29" customFormat="1" ht="13.5" x14ac:dyDescent="0.3">
      <c r="A35" s="29" t="s">
        <v>170</v>
      </c>
      <c r="B35" s="29" t="s">
        <v>171</v>
      </c>
      <c r="C35" s="29" t="s">
        <v>172</v>
      </c>
      <c r="D35" s="29" t="s">
        <v>145</v>
      </c>
      <c r="M35" s="35">
        <v>2</v>
      </c>
      <c r="N35" s="35">
        <v>-2</v>
      </c>
      <c r="O35" s="35">
        <v>-1</v>
      </c>
      <c r="P35" s="35">
        <v>0</v>
      </c>
      <c r="Q35" s="35">
        <v>2048</v>
      </c>
      <c r="R35" s="35">
        <v>-4950</v>
      </c>
      <c r="S35" s="29">
        <f t="shared" si="3"/>
        <v>1973.6265839047164</v>
      </c>
      <c r="T35" s="29">
        <f t="shared" si="4"/>
        <v>1306.6231461638331</v>
      </c>
      <c r="W35" s="35">
        <v>2</v>
      </c>
      <c r="X35" s="35">
        <v>-1</v>
      </c>
      <c r="Y35" s="35">
        <v>1</v>
      </c>
      <c r="Z35" s="35">
        <v>-1</v>
      </c>
      <c r="AA35" s="35">
        <v>491</v>
      </c>
      <c r="AB35" s="29">
        <f t="shared" si="5"/>
        <v>-299.09325445331342</v>
      </c>
    </row>
    <row r="36" spans="1:28" s="29" customFormat="1" ht="15.5" x14ac:dyDescent="0.35">
      <c r="A36" s="29">
        <f xml:space="preserve"> 180 - B7 - 6.289*SIN(D8) + 2.1*SIN(C8) - 1.274*SIN(2*B8-D8) - 0.658*SIN(2*B8) - 0.214*SIN(2*D8) - 0.11*SIN(B8)</f>
        <v>-69.14997057657061</v>
      </c>
      <c r="B36" s="29">
        <f>RADIANS(A36)</f>
        <v>-1.2068946642183589</v>
      </c>
      <c r="C36" s="29">
        <f>29.53059*(0.5-A37/360)</f>
        <v>20.437626748913249</v>
      </c>
      <c r="D36" s="170">
        <f>(1+COS(B36))/2 * 100</f>
        <v>67.796154814808347</v>
      </c>
      <c r="M36" s="35">
        <v>2</v>
      </c>
      <c r="N36" s="35">
        <v>0</v>
      </c>
      <c r="O36" s="35">
        <v>1</v>
      </c>
      <c r="P36" s="35">
        <v>-2</v>
      </c>
      <c r="Q36" s="35">
        <v>-1773</v>
      </c>
      <c r="R36" s="35">
        <v>4130</v>
      </c>
      <c r="S36" s="29">
        <f t="shared" si="3"/>
        <v>820.46928591136668</v>
      </c>
      <c r="T36" s="29">
        <f t="shared" si="4"/>
        <v>-3661.1823896471628</v>
      </c>
      <c r="W36" s="35">
        <v>2</v>
      </c>
      <c r="X36" s="35">
        <v>0</v>
      </c>
      <c r="Y36" s="35">
        <v>-2</v>
      </c>
      <c r="Z36" s="35">
        <v>1</v>
      </c>
      <c r="AA36" s="35">
        <v>-451</v>
      </c>
      <c r="AB36" s="29">
        <f t="shared" si="5"/>
        <v>-357.48419378087794</v>
      </c>
    </row>
    <row r="37" spans="1:28" s="29" customFormat="1" ht="13.5" x14ac:dyDescent="0.3">
      <c r="A37" s="209">
        <f>IF(A36&lt;=-180,A36+360,A36)</f>
        <v>-69.14997057657061</v>
      </c>
      <c r="M37" s="35">
        <v>2</v>
      </c>
      <c r="N37" s="35">
        <v>0</v>
      </c>
      <c r="O37" s="35">
        <v>0</v>
      </c>
      <c r="P37" s="35">
        <v>2</v>
      </c>
      <c r="Q37" s="35">
        <v>-1595</v>
      </c>
      <c r="R37" s="35">
        <v>0</v>
      </c>
      <c r="S37" s="29">
        <f t="shared" si="3"/>
        <v>433.92874268467085</v>
      </c>
      <c r="T37" s="29">
        <f t="shared" si="4"/>
        <v>0</v>
      </c>
      <c r="W37" s="35">
        <v>0</v>
      </c>
      <c r="X37" s="35">
        <v>0</v>
      </c>
      <c r="Y37" s="35">
        <v>3</v>
      </c>
      <c r="Z37" s="35">
        <v>-1</v>
      </c>
      <c r="AA37" s="35">
        <v>439</v>
      </c>
      <c r="AB37" s="29">
        <f t="shared" si="5"/>
        <v>-438.91540212784884</v>
      </c>
    </row>
    <row r="38" spans="1:28" s="29" customFormat="1" ht="13.5" x14ac:dyDescent="0.3">
      <c r="A38" s="29" t="s">
        <v>721</v>
      </c>
      <c r="B38" s="29" t="s">
        <v>722</v>
      </c>
      <c r="C38" s="18" t="s">
        <v>723</v>
      </c>
      <c r="J38" s="36"/>
      <c r="K38" s="36"/>
      <c r="L38" s="37"/>
      <c r="M38" s="35">
        <v>4</v>
      </c>
      <c r="N38" s="35">
        <v>-1</v>
      </c>
      <c r="O38" s="35">
        <v>-1</v>
      </c>
      <c r="P38" s="35">
        <v>0</v>
      </c>
      <c r="Q38" s="35">
        <v>1215</v>
      </c>
      <c r="R38" s="35">
        <v>-3958</v>
      </c>
      <c r="S38" s="29">
        <f t="shared" si="3"/>
        <v>-312.03243015865974</v>
      </c>
      <c r="T38" s="29">
        <f t="shared" si="4"/>
        <v>-3823.5746974529911</v>
      </c>
      <c r="W38" s="35">
        <v>2</v>
      </c>
      <c r="X38" s="35">
        <v>0</v>
      </c>
      <c r="Y38" s="35">
        <v>2</v>
      </c>
      <c r="Z38" s="35">
        <v>1</v>
      </c>
      <c r="AA38" s="35">
        <v>422</v>
      </c>
      <c r="AB38" s="29">
        <f t="shared" si="5"/>
        <v>87.624137038766051</v>
      </c>
    </row>
    <row r="39" spans="1:28" s="29" customFormat="1" ht="13.5" x14ac:dyDescent="0.3">
      <c r="A39" s="29">
        <f>Sun!C32</f>
        <v>125.40389975920887</v>
      </c>
      <c r="B39" s="29">
        <f>MOD(DEGSinCIRCLE + A39-E31,DEGSinCIRCLE)</f>
        <v>249.70988106173243</v>
      </c>
      <c r="C39" s="18" t="str">
        <f>IF(B39&lt;180,"Y","N")</f>
        <v>N</v>
      </c>
      <c r="J39" s="36"/>
      <c r="M39" s="35">
        <v>0</v>
      </c>
      <c r="N39" s="35">
        <v>0</v>
      </c>
      <c r="O39" s="35">
        <v>2</v>
      </c>
      <c r="P39" s="35">
        <v>2</v>
      </c>
      <c r="Q39" s="35">
        <v>-1110</v>
      </c>
      <c r="R39" s="35">
        <v>0</v>
      </c>
      <c r="S39" s="29">
        <f t="shared" si="3"/>
        <v>836.64406732501743</v>
      </c>
      <c r="T39" s="29">
        <f t="shared" si="4"/>
        <v>0</v>
      </c>
      <c r="W39" s="35">
        <v>2</v>
      </c>
      <c r="X39" s="35">
        <v>0</v>
      </c>
      <c r="Y39" s="35">
        <v>-3</v>
      </c>
      <c r="Z39" s="35">
        <v>-1</v>
      </c>
      <c r="AA39" s="35">
        <v>421</v>
      </c>
      <c r="AB39" s="29">
        <f t="shared" si="5"/>
        <v>355.40536173726787</v>
      </c>
    </row>
    <row r="40" spans="1:28" s="29" customFormat="1" ht="13.5" x14ac:dyDescent="0.3">
      <c r="M40" s="35">
        <v>3</v>
      </c>
      <c r="N40" s="35">
        <v>0</v>
      </c>
      <c r="O40" s="35">
        <v>-1</v>
      </c>
      <c r="P40" s="35">
        <v>0</v>
      </c>
      <c r="Q40" s="35">
        <v>-892</v>
      </c>
      <c r="R40" s="35">
        <v>3258</v>
      </c>
      <c r="S40" s="29">
        <f t="shared" si="3"/>
        <v>-125.66596702590024</v>
      </c>
      <c r="T40" s="29">
        <f t="shared" si="4"/>
        <v>-3225.5063975556041</v>
      </c>
      <c r="W40" s="35">
        <v>2</v>
      </c>
      <c r="X40" s="35">
        <v>1</v>
      </c>
      <c r="Y40" s="35">
        <v>-1</v>
      </c>
      <c r="Z40" s="35">
        <v>1</v>
      </c>
      <c r="AA40" s="35">
        <v>-366</v>
      </c>
      <c r="AB40" s="29">
        <f t="shared" si="5"/>
        <v>-365.30530101261024</v>
      </c>
    </row>
    <row r="41" spans="1:28" s="29" customFormat="1" ht="13.5" x14ac:dyDescent="0.3">
      <c r="A41" s="33"/>
      <c r="B41" s="242"/>
      <c r="C41" s="151"/>
      <c r="D41" s="33"/>
      <c r="E41" s="33"/>
      <c r="F41" s="33"/>
      <c r="M41" s="35">
        <v>2</v>
      </c>
      <c r="N41" s="35">
        <v>1</v>
      </c>
      <c r="O41" s="35">
        <v>1</v>
      </c>
      <c r="P41" s="35">
        <v>0</v>
      </c>
      <c r="Q41" s="35">
        <v>-810</v>
      </c>
      <c r="R41" s="35">
        <v>2616</v>
      </c>
      <c r="S41" s="29">
        <f t="shared" si="3"/>
        <v>-694.75789081938433</v>
      </c>
      <c r="T41" s="29">
        <f t="shared" si="4"/>
        <v>-1342.8235356727112</v>
      </c>
      <c r="W41" s="35">
        <v>2</v>
      </c>
      <c r="X41" s="35">
        <v>1</v>
      </c>
      <c r="Y41" s="35">
        <v>0</v>
      </c>
      <c r="Z41" s="35">
        <v>1</v>
      </c>
      <c r="AA41" s="35">
        <v>-351</v>
      </c>
      <c r="AB41" s="29">
        <f t="shared" si="5"/>
        <v>152.52494514873294</v>
      </c>
    </row>
    <row r="42" spans="1:28" s="29" customFormat="1" ht="13.5" x14ac:dyDescent="0.3">
      <c r="M42" s="35">
        <v>4</v>
      </c>
      <c r="N42" s="35">
        <v>-1</v>
      </c>
      <c r="O42" s="35">
        <v>-2</v>
      </c>
      <c r="P42" s="35">
        <v>0</v>
      </c>
      <c r="Q42" s="35">
        <v>759</v>
      </c>
      <c r="R42" s="35">
        <v>-1897</v>
      </c>
      <c r="S42" s="29">
        <f t="shared" si="3"/>
        <v>736.127506538229</v>
      </c>
      <c r="T42" s="29">
        <f t="shared" si="4"/>
        <v>458.99732605191508</v>
      </c>
      <c r="W42" s="35">
        <v>4</v>
      </c>
      <c r="X42" s="35">
        <v>0</v>
      </c>
      <c r="Y42" s="35">
        <v>0</v>
      </c>
      <c r="Z42" s="35">
        <v>1</v>
      </c>
      <c r="AA42" s="35">
        <v>331</v>
      </c>
      <c r="AB42" s="29">
        <f t="shared" si="5"/>
        <v>234.51058611692599</v>
      </c>
    </row>
    <row r="43" spans="1:28" s="29" customFormat="1" ht="13.5" x14ac:dyDescent="0.3">
      <c r="M43" s="35">
        <v>0</v>
      </c>
      <c r="N43" s="35">
        <v>2</v>
      </c>
      <c r="O43" s="35">
        <v>-1</v>
      </c>
      <c r="P43" s="35">
        <v>0</v>
      </c>
      <c r="Q43" s="35">
        <v>-713</v>
      </c>
      <c r="R43" s="35">
        <v>-2117</v>
      </c>
      <c r="S43" s="29">
        <f t="shared" si="3"/>
        <v>678.27546084952792</v>
      </c>
      <c r="T43" s="29">
        <f t="shared" si="4"/>
        <v>-646.97746318553413</v>
      </c>
      <c r="W43" s="35">
        <v>2</v>
      </c>
      <c r="X43" s="35">
        <v>-1</v>
      </c>
      <c r="Y43" s="35">
        <v>1</v>
      </c>
      <c r="Z43" s="35">
        <v>1</v>
      </c>
      <c r="AA43" s="35">
        <v>315</v>
      </c>
      <c r="AB43" s="29">
        <f t="shared" si="5"/>
        <v>228.10599995756513</v>
      </c>
    </row>
    <row r="44" spans="1:28" s="29" customFormat="1" ht="13.5" x14ac:dyDescent="0.3">
      <c r="M44" s="35">
        <v>2</v>
      </c>
      <c r="N44" s="35">
        <v>2</v>
      </c>
      <c r="O44" s="35">
        <v>-1</v>
      </c>
      <c r="P44" s="35">
        <v>0</v>
      </c>
      <c r="Q44" s="35">
        <v>-700</v>
      </c>
      <c r="R44" s="35">
        <v>2354</v>
      </c>
      <c r="S44" s="29">
        <f t="shared" si="3"/>
        <v>-694.43073433853158</v>
      </c>
      <c r="T44" s="29">
        <f t="shared" si="4"/>
        <v>280.65490947439758</v>
      </c>
      <c r="W44" s="35">
        <v>2</v>
      </c>
      <c r="X44" s="35">
        <v>-2</v>
      </c>
      <c r="Y44" s="35">
        <v>0</v>
      </c>
      <c r="Z44" s="35">
        <v>-1</v>
      </c>
      <c r="AA44" s="35">
        <v>302</v>
      </c>
      <c r="AB44" s="29">
        <f t="shared" si="5"/>
        <v>-286.95907707557143</v>
      </c>
    </row>
    <row r="45" spans="1:28" s="29" customFormat="1" ht="13.5" x14ac:dyDescent="0.3">
      <c r="M45" s="35">
        <v>2</v>
      </c>
      <c r="N45" s="35">
        <v>1</v>
      </c>
      <c r="O45" s="35">
        <v>-2</v>
      </c>
      <c r="P45" s="35">
        <v>0</v>
      </c>
      <c r="Q45" s="35">
        <v>691</v>
      </c>
      <c r="R45" s="35">
        <v>0</v>
      </c>
      <c r="S45" s="29">
        <f t="shared" si="3"/>
        <v>612.19792484664265</v>
      </c>
      <c r="T45" s="29">
        <f t="shared" si="4"/>
        <v>0</v>
      </c>
      <c r="W45" s="35">
        <v>0</v>
      </c>
      <c r="X45" s="35">
        <v>0</v>
      </c>
      <c r="Y45" s="35">
        <v>1</v>
      </c>
      <c r="Z45" s="35">
        <v>3</v>
      </c>
      <c r="AA45" s="35">
        <v>-283</v>
      </c>
      <c r="AB45" s="29">
        <f t="shared" si="5"/>
        <v>-76.014402911460564</v>
      </c>
    </row>
    <row r="46" spans="1:28" s="29" customFormat="1" ht="13.5" x14ac:dyDescent="0.3">
      <c r="M46" s="35">
        <v>2</v>
      </c>
      <c r="N46" s="35">
        <v>-1</v>
      </c>
      <c r="O46" s="35">
        <v>0</v>
      </c>
      <c r="P46" s="35">
        <v>-2</v>
      </c>
      <c r="Q46" s="35">
        <v>596</v>
      </c>
      <c r="R46" s="35">
        <v>0</v>
      </c>
      <c r="S46" s="29">
        <f t="shared" si="3"/>
        <v>-526.03903781355496</v>
      </c>
      <c r="T46" s="29">
        <f t="shared" si="4"/>
        <v>0</v>
      </c>
      <c r="W46" s="35">
        <v>2</v>
      </c>
      <c r="X46" s="35">
        <v>1</v>
      </c>
      <c r="Y46" s="35">
        <v>1</v>
      </c>
      <c r="Z46" s="35">
        <v>-1</v>
      </c>
      <c r="AA46" s="35">
        <v>-229</v>
      </c>
      <c r="AB46" s="29">
        <f t="shared" si="5"/>
        <v>-101.99641649835081</v>
      </c>
    </row>
    <row r="47" spans="1:28" s="29" customFormat="1" ht="13.5" x14ac:dyDescent="0.3">
      <c r="M47" s="35">
        <v>4</v>
      </c>
      <c r="N47" s="35">
        <v>0</v>
      </c>
      <c r="O47" s="35">
        <v>1</v>
      </c>
      <c r="P47" s="35">
        <v>0</v>
      </c>
      <c r="Q47" s="35">
        <v>549</v>
      </c>
      <c r="R47" s="35">
        <v>-1423</v>
      </c>
      <c r="S47" s="29">
        <f t="shared" si="3"/>
        <v>-112.06732748166043</v>
      </c>
      <c r="T47" s="29">
        <f t="shared" si="4"/>
        <v>1393.0370355111434</v>
      </c>
      <c r="W47" s="35">
        <v>1</v>
      </c>
      <c r="X47" s="35">
        <v>1</v>
      </c>
      <c r="Y47" s="35">
        <v>0</v>
      </c>
      <c r="Z47" s="35">
        <v>-1</v>
      </c>
      <c r="AA47" s="35">
        <v>223</v>
      </c>
      <c r="AB47" s="29">
        <f t="shared" si="5"/>
        <v>-206.21906027352603</v>
      </c>
    </row>
    <row r="48" spans="1:28" s="29" customFormat="1" ht="13.5" x14ac:dyDescent="0.3">
      <c r="M48" s="35">
        <v>0</v>
      </c>
      <c r="N48" s="35">
        <v>0</v>
      </c>
      <c r="O48" s="35">
        <v>4</v>
      </c>
      <c r="P48" s="35">
        <v>0</v>
      </c>
      <c r="Q48" s="35">
        <v>537</v>
      </c>
      <c r="R48" s="35">
        <v>-1117</v>
      </c>
      <c r="S48" s="29">
        <f t="shared" si="3"/>
        <v>-484.35591311732617</v>
      </c>
      <c r="T48" s="29">
        <f t="shared" si="4"/>
        <v>482.32773965868864</v>
      </c>
      <c r="W48" s="35">
        <v>1</v>
      </c>
      <c r="X48" s="35">
        <v>1</v>
      </c>
      <c r="Y48" s="35">
        <v>0</v>
      </c>
      <c r="Z48" s="35">
        <v>1</v>
      </c>
      <c r="AA48" s="35">
        <v>223</v>
      </c>
      <c r="AB48" s="29">
        <f t="shared" si="5"/>
        <v>216.80771995307666</v>
      </c>
    </row>
    <row r="49" spans="1:28" s="29" customFormat="1" ht="13.5" x14ac:dyDescent="0.3">
      <c r="A49" s="18"/>
      <c r="B49" s="18"/>
      <c r="M49" s="35">
        <v>4</v>
      </c>
      <c r="N49" s="35">
        <v>-1</v>
      </c>
      <c r="O49" s="35">
        <v>0</v>
      </c>
      <c r="P49" s="35">
        <v>0</v>
      </c>
      <c r="Q49" s="35">
        <v>520</v>
      </c>
      <c r="R49" s="35">
        <v>-1571</v>
      </c>
      <c r="S49" s="29">
        <f t="shared" si="3"/>
        <v>-375.26824339995648</v>
      </c>
      <c r="T49" s="29">
        <f t="shared" si="4"/>
        <v>1086.5771618340248</v>
      </c>
      <c r="W49" s="35">
        <v>0</v>
      </c>
      <c r="X49" s="35">
        <v>1</v>
      </c>
      <c r="Y49" s="35">
        <v>-2</v>
      </c>
      <c r="Z49" s="35">
        <v>-1</v>
      </c>
      <c r="AA49" s="35">
        <v>-220</v>
      </c>
      <c r="AB49" s="29">
        <f t="shared" si="5"/>
        <v>162.93658060771034</v>
      </c>
    </row>
    <row r="50" spans="1:28" s="29" customFormat="1" ht="13.5" x14ac:dyDescent="0.3">
      <c r="M50" s="35">
        <v>1</v>
      </c>
      <c r="N50" s="35">
        <v>0</v>
      </c>
      <c r="O50" s="35">
        <v>-2</v>
      </c>
      <c r="P50" s="35">
        <v>0</v>
      </c>
      <c r="Q50" s="35">
        <v>-487</v>
      </c>
      <c r="R50" s="35">
        <v>-1739</v>
      </c>
      <c r="S50" s="29">
        <f t="shared" si="3"/>
        <v>-341.58728701522301</v>
      </c>
      <c r="T50" s="29">
        <f t="shared" si="4"/>
        <v>1239.4840491169562</v>
      </c>
      <c r="W50" s="35">
        <v>2</v>
      </c>
      <c r="X50" s="35">
        <v>1</v>
      </c>
      <c r="Y50" s="35">
        <v>-1</v>
      </c>
      <c r="Z50" s="35">
        <v>-1</v>
      </c>
      <c r="AA50" s="35">
        <v>-220</v>
      </c>
      <c r="AB50" s="29">
        <f t="shared" si="5"/>
        <v>218.80422250045436</v>
      </c>
    </row>
    <row r="51" spans="1:28" s="29" customFormat="1" ht="13.5" x14ac:dyDescent="0.3">
      <c r="M51" s="35">
        <v>2</v>
      </c>
      <c r="N51" s="35">
        <v>1</v>
      </c>
      <c r="O51" s="35">
        <v>0</v>
      </c>
      <c r="P51" s="35">
        <v>-2</v>
      </c>
      <c r="Q51" s="35">
        <v>-399</v>
      </c>
      <c r="R51" s="35">
        <v>0</v>
      </c>
      <c r="S51" s="29">
        <f t="shared" si="3"/>
        <v>-309.59471114561234</v>
      </c>
      <c r="T51" s="29">
        <f t="shared" si="4"/>
        <v>0</v>
      </c>
      <c r="W51" s="35">
        <v>1</v>
      </c>
      <c r="X51" s="35">
        <v>0</v>
      </c>
      <c r="Y51" s="35">
        <v>1</v>
      </c>
      <c r="Z51" s="35">
        <v>1</v>
      </c>
      <c r="AA51" s="35">
        <v>-185</v>
      </c>
      <c r="AB51" s="29">
        <f t="shared" si="5"/>
        <v>148.15681597859864</v>
      </c>
    </row>
    <row r="52" spans="1:28" s="29" customFormat="1" ht="13.5" x14ac:dyDescent="0.3">
      <c r="A52" s="33"/>
      <c r="B52" s="242"/>
      <c r="C52" s="151"/>
      <c r="D52" s="33"/>
      <c r="E52" s="33"/>
      <c r="F52" s="33"/>
      <c r="J52" s="16"/>
      <c r="K52" s="16"/>
      <c r="L52" s="16"/>
      <c r="M52" s="35">
        <v>0</v>
      </c>
      <c r="N52" s="35">
        <v>0</v>
      </c>
      <c r="O52" s="35">
        <v>2</v>
      </c>
      <c r="P52" s="35">
        <v>-2</v>
      </c>
      <c r="Q52" s="35">
        <v>-381</v>
      </c>
      <c r="R52" s="35">
        <v>-4421</v>
      </c>
      <c r="S52" s="29">
        <f t="shared" si="3"/>
        <v>349.84235707948898</v>
      </c>
      <c r="T52" s="29">
        <f t="shared" si="4"/>
        <v>-1751.0142963363098</v>
      </c>
      <c r="W52" s="35">
        <v>2</v>
      </c>
      <c r="X52" s="35">
        <v>-1</v>
      </c>
      <c r="Y52" s="35">
        <v>-2</v>
      </c>
      <c r="Z52" s="35">
        <v>-1</v>
      </c>
      <c r="AA52" s="35">
        <v>181</v>
      </c>
      <c r="AB52" s="29">
        <f t="shared" si="5"/>
        <v>-101.78127230030701</v>
      </c>
    </row>
    <row r="53" spans="1:28" s="29" customFormat="1" ht="13.5" x14ac:dyDescent="0.3">
      <c r="M53" s="35">
        <v>1</v>
      </c>
      <c r="N53" s="35">
        <v>1</v>
      </c>
      <c r="O53" s="35">
        <v>1</v>
      </c>
      <c r="P53" s="35">
        <v>0</v>
      </c>
      <c r="Q53" s="35">
        <v>351</v>
      </c>
      <c r="R53" s="35">
        <v>0</v>
      </c>
      <c r="S53" s="29">
        <f t="shared" si="3"/>
        <v>-240.31240191370799</v>
      </c>
      <c r="T53" s="29">
        <f t="shared" si="4"/>
        <v>0</v>
      </c>
      <c r="W53" s="35">
        <v>0</v>
      </c>
      <c r="X53" s="35">
        <v>1</v>
      </c>
      <c r="Y53" s="35">
        <v>2</v>
      </c>
      <c r="Z53" s="35">
        <v>1</v>
      </c>
      <c r="AA53" s="35">
        <v>-177</v>
      </c>
      <c r="AB53" s="29">
        <f t="shared" si="5"/>
        <v>151.49058214283727</v>
      </c>
    </row>
    <row r="54" spans="1:28" s="29" customFormat="1" ht="13.5" x14ac:dyDescent="0.3">
      <c r="M54" s="35">
        <v>3</v>
      </c>
      <c r="N54" s="35">
        <v>0</v>
      </c>
      <c r="O54" s="35">
        <v>-2</v>
      </c>
      <c r="P54" s="35">
        <v>0</v>
      </c>
      <c r="Q54" s="35">
        <v>-340</v>
      </c>
      <c r="R54" s="35">
        <v>0</v>
      </c>
      <c r="S54" s="29">
        <f t="shared" si="3"/>
        <v>317.8476271494398</v>
      </c>
      <c r="T54" s="29">
        <f t="shared" si="4"/>
        <v>0</v>
      </c>
      <c r="W54" s="35">
        <v>4</v>
      </c>
      <c r="X54" s="35">
        <v>0</v>
      </c>
      <c r="Y54" s="35">
        <v>-2</v>
      </c>
      <c r="Z54" s="35">
        <v>-1</v>
      </c>
      <c r="AA54" s="35">
        <v>176</v>
      </c>
      <c r="AB54" s="29">
        <f t="shared" si="5"/>
        <v>175.5654449233937</v>
      </c>
    </row>
    <row r="55" spans="1:28" s="29" customFormat="1" ht="13.5" x14ac:dyDescent="0.3">
      <c r="M55" s="35">
        <v>4</v>
      </c>
      <c r="N55" s="35">
        <v>0</v>
      </c>
      <c r="O55" s="35">
        <v>-3</v>
      </c>
      <c r="P55" s="35">
        <v>0</v>
      </c>
      <c r="Q55" s="35">
        <v>330</v>
      </c>
      <c r="R55" s="35">
        <v>0</v>
      </c>
      <c r="S55" s="29">
        <f t="shared" si="3"/>
        <v>-262.29381264149146</v>
      </c>
      <c r="T55" s="29">
        <f t="shared" si="4"/>
        <v>0</v>
      </c>
      <c r="W55" s="35">
        <v>4</v>
      </c>
      <c r="X55" s="35">
        <v>-1</v>
      </c>
      <c r="Y55" s="35">
        <v>-1</v>
      </c>
      <c r="Z55" s="35">
        <v>-1</v>
      </c>
      <c r="AA55" s="35">
        <v>166</v>
      </c>
      <c r="AB55" s="29">
        <f t="shared" si="5"/>
        <v>-156.58233906657458</v>
      </c>
    </row>
    <row r="56" spans="1:28" s="29" customFormat="1" ht="13.5" x14ac:dyDescent="0.3">
      <c r="M56" s="35">
        <v>2</v>
      </c>
      <c r="N56" s="35">
        <v>-1</v>
      </c>
      <c r="O56" s="35">
        <v>2</v>
      </c>
      <c r="P56" s="35">
        <v>0</v>
      </c>
      <c r="Q56" s="35">
        <v>327</v>
      </c>
      <c r="R56" s="35">
        <v>0</v>
      </c>
      <c r="S56" s="29">
        <f t="shared" si="3"/>
        <v>-74.022161968790627</v>
      </c>
      <c r="T56" s="29">
        <f t="shared" si="4"/>
        <v>0</v>
      </c>
      <c r="W56" s="35">
        <v>1</v>
      </c>
      <c r="X56" s="35">
        <v>0</v>
      </c>
      <c r="Y56" s="35">
        <v>1</v>
      </c>
      <c r="Z56" s="35">
        <v>-1</v>
      </c>
      <c r="AA56" s="35">
        <v>-164</v>
      </c>
      <c r="AB56" s="29">
        <f t="shared" si="5"/>
        <v>-114.61140921797147</v>
      </c>
    </row>
    <row r="57" spans="1:28" s="29" customFormat="1" ht="13.5" x14ac:dyDescent="0.3">
      <c r="J57" s="16"/>
      <c r="K57" s="16"/>
      <c r="L57" s="16"/>
      <c r="M57" s="35">
        <v>0</v>
      </c>
      <c r="N57" s="35">
        <v>2</v>
      </c>
      <c r="O57" s="35">
        <v>1</v>
      </c>
      <c r="P57" s="35">
        <v>0</v>
      </c>
      <c r="Q57" s="35">
        <v>-323</v>
      </c>
      <c r="R57" s="35">
        <v>1165</v>
      </c>
      <c r="S57" s="29">
        <f t="shared" si="3"/>
        <v>-247.29819756515053</v>
      </c>
      <c r="T57" s="29">
        <f t="shared" si="4"/>
        <v>747.94245459474962</v>
      </c>
      <c r="W57" s="35">
        <v>4</v>
      </c>
      <c r="X57" s="35">
        <v>0</v>
      </c>
      <c r="Y57" s="35">
        <v>1</v>
      </c>
      <c r="Z57" s="35">
        <v>-1</v>
      </c>
      <c r="AA57" s="35">
        <v>132</v>
      </c>
      <c r="AB57" s="29">
        <f t="shared" si="5"/>
        <v>130.91820244048586</v>
      </c>
    </row>
    <row r="58" spans="1:28" s="29" customFormat="1" ht="13.5" x14ac:dyDescent="0.3">
      <c r="M58" s="35">
        <v>1</v>
      </c>
      <c r="N58" s="35">
        <v>1</v>
      </c>
      <c r="O58" s="35">
        <v>-1</v>
      </c>
      <c r="P58" s="35">
        <v>0</v>
      </c>
      <c r="Q58" s="35">
        <v>299</v>
      </c>
      <c r="R58" s="35">
        <v>0</v>
      </c>
      <c r="S58" s="29">
        <f t="shared" si="3"/>
        <v>293.36532184076026</v>
      </c>
      <c r="T58" s="29">
        <f t="shared" si="4"/>
        <v>0</v>
      </c>
      <c r="W58" s="35">
        <v>1</v>
      </c>
      <c r="X58" s="35">
        <v>0</v>
      </c>
      <c r="Y58" s="35">
        <v>-1</v>
      </c>
      <c r="Z58" s="35">
        <v>-1</v>
      </c>
      <c r="AA58" s="35">
        <v>-119</v>
      </c>
      <c r="AB58" s="29">
        <f t="shared" si="5"/>
        <v>116.34489854791326</v>
      </c>
    </row>
    <row r="59" spans="1:28" s="29" customFormat="1" ht="13.5" x14ac:dyDescent="0.3">
      <c r="M59" s="35">
        <v>2</v>
      </c>
      <c r="N59" s="35">
        <v>0</v>
      </c>
      <c r="O59" s="35">
        <v>3</v>
      </c>
      <c r="P59" s="35">
        <v>0</v>
      </c>
      <c r="Q59" s="35">
        <v>294</v>
      </c>
      <c r="R59" s="35">
        <v>0</v>
      </c>
      <c r="S59" s="29">
        <f t="shared" si="3"/>
        <v>107.0330572117367</v>
      </c>
      <c r="T59" s="29">
        <f t="shared" si="4"/>
        <v>0</v>
      </c>
      <c r="W59" s="35">
        <v>4</v>
      </c>
      <c r="X59" s="35">
        <v>-1</v>
      </c>
      <c r="Y59" s="35">
        <v>0</v>
      </c>
      <c r="Z59" s="35">
        <v>-1</v>
      </c>
      <c r="AA59" s="35">
        <v>115</v>
      </c>
      <c r="AB59" s="29">
        <f t="shared" si="5"/>
        <v>85.723048891348995</v>
      </c>
    </row>
    <row r="60" spans="1:28" s="29" customFormat="1" ht="13.5" x14ac:dyDescent="0.3">
      <c r="A60" s="18"/>
      <c r="B60" s="18"/>
      <c r="M60" s="35">
        <v>2</v>
      </c>
      <c r="N60" s="35">
        <v>0</v>
      </c>
      <c r="O60" s="35">
        <v>-1</v>
      </c>
      <c r="P60" s="35">
        <v>-2</v>
      </c>
      <c r="Q60" s="35">
        <v>0</v>
      </c>
      <c r="R60" s="35">
        <v>8752</v>
      </c>
      <c r="S60" s="29">
        <f t="shared" si="3"/>
        <v>0</v>
      </c>
      <c r="T60" s="29">
        <f t="shared" si="4"/>
        <v>708.55103776351564</v>
      </c>
      <c r="W60" s="35">
        <v>2</v>
      </c>
      <c r="X60" s="35">
        <v>-2</v>
      </c>
      <c r="Y60" s="35">
        <v>0</v>
      </c>
      <c r="Z60" s="35">
        <v>1</v>
      </c>
      <c r="AA60" s="35">
        <v>107</v>
      </c>
      <c r="AB60" s="29">
        <f t="shared" si="5"/>
        <v>105.55532225729378</v>
      </c>
    </row>
  </sheetData>
  <sheetProtection sheet="1" objects="1" scenarios="1"/>
  <customSheetViews>
    <customSheetView guid="{CF7DD578-E3A2-43CE-B6A7-FBD754B1EE99}">
      <selection activeCell="E31" sqref="E31"/>
      <pageMargins left="0.7" right="0.7" top="0.75" bottom="0.75" header="0.3" footer="0.3"/>
    </customSheetView>
  </customSheetViews>
  <pageMargins left="0.7" right="0.7" top="0.75" bottom="0.75" header="0.3" footer="0.3"/>
  <pageSetup paperSize="9" orientation="portrait" horizontalDpi="0" verticalDpi="0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380"/>
  <sheetViews>
    <sheetView zoomScale="130" zoomScaleNormal="130" workbookViewId="0"/>
  </sheetViews>
  <sheetFormatPr defaultRowHeight="12.5" customHeight="1" x14ac:dyDescent="0.25"/>
  <cols>
    <col min="1" max="1" width="13.453125" customWidth="1"/>
    <col min="2" max="2" width="12.81640625" customWidth="1"/>
    <col min="3" max="3" width="12" customWidth="1"/>
    <col min="4" max="4" width="12.26953125" customWidth="1"/>
    <col min="5" max="6" width="12.81640625" customWidth="1"/>
    <col min="7" max="11" width="13.08984375" customWidth="1"/>
    <col min="12" max="12" width="14.1796875" customWidth="1"/>
    <col min="13" max="13" width="13.08984375" customWidth="1"/>
    <col min="14" max="16" width="13.453125" customWidth="1"/>
    <col min="17" max="20" width="15" bestFit="1" customWidth="1"/>
    <col min="21" max="21" width="13.08984375" customWidth="1"/>
    <col min="22" max="24" width="13.453125" customWidth="1"/>
    <col min="25" max="29" width="13.08984375" customWidth="1"/>
    <col min="30" max="32" width="13.453125" customWidth="1"/>
    <col min="33" max="33" width="15" bestFit="1" customWidth="1"/>
    <col min="34" max="37" width="13.08984375" customWidth="1"/>
    <col min="38" max="40" width="13.453125" customWidth="1"/>
    <col min="41" max="42" width="15" bestFit="1" customWidth="1"/>
    <col min="43" max="44" width="13.81640625" bestFit="1" customWidth="1"/>
    <col min="45" max="45" width="13.08984375" customWidth="1"/>
    <col min="46" max="48" width="13.453125" customWidth="1"/>
    <col min="49" max="51" width="15" bestFit="1" customWidth="1"/>
    <col min="52" max="53" width="13.08984375" customWidth="1"/>
    <col min="54" max="54" width="10.08984375" customWidth="1"/>
    <col min="55" max="56" width="13.453125" customWidth="1"/>
    <col min="57" max="61" width="13.08984375" customWidth="1"/>
    <col min="62" max="64" width="13.453125" customWidth="1"/>
    <col min="65" max="69" width="13.08984375" customWidth="1"/>
    <col min="70" max="72" width="13.453125" customWidth="1"/>
    <col min="73" max="77" width="13.08984375" customWidth="1"/>
    <col min="78" max="80" width="13.453125" customWidth="1"/>
    <col min="81" max="85" width="13.08984375" customWidth="1"/>
    <col min="86" max="88" width="13.453125" customWidth="1"/>
    <col min="89" max="89" width="15" bestFit="1" customWidth="1"/>
    <col min="90" max="90" width="13.81640625" bestFit="1" customWidth="1"/>
    <col min="91" max="92" width="15" bestFit="1" customWidth="1"/>
    <col min="93" max="93" width="13.08984375" customWidth="1"/>
    <col min="94" max="94" width="11.26953125" customWidth="1"/>
    <col min="95" max="96" width="13.453125" customWidth="1"/>
    <col min="97" max="97" width="14.1796875" bestFit="1" customWidth="1"/>
    <col min="98" max="100" width="15" bestFit="1" customWidth="1"/>
    <col min="101" max="101" width="13.08984375" customWidth="1"/>
    <col min="102" max="102" width="10.08984375" customWidth="1"/>
    <col min="103" max="104" width="13.453125" customWidth="1"/>
    <col min="105" max="105" width="14.1796875" bestFit="1" customWidth="1"/>
    <col min="106" max="106" width="13" bestFit="1" customWidth="1"/>
    <col min="107" max="108" width="14.1796875" bestFit="1" customWidth="1"/>
    <col min="109" max="109" width="13.08984375" customWidth="1"/>
    <col min="110" max="112" width="13.453125" customWidth="1"/>
    <col min="113" max="117" width="13.08984375" customWidth="1"/>
    <col min="118" max="120" width="13.453125" customWidth="1"/>
    <col min="121" max="121" width="13.08984375" customWidth="1"/>
    <col min="122" max="122" width="13.81640625" bestFit="1" customWidth="1"/>
    <col min="123" max="124" width="15" bestFit="1" customWidth="1"/>
    <col min="125" max="125" width="13.08984375" customWidth="1"/>
    <col min="126" max="128" width="13.453125" customWidth="1"/>
    <col min="129" max="132" width="15" bestFit="1" customWidth="1"/>
    <col min="133" max="133" width="13.08984375" customWidth="1"/>
    <col min="134" max="134" width="12.453125" customWidth="1"/>
    <col min="135" max="136" width="13.453125" customWidth="1"/>
    <col min="137" max="137" width="15" bestFit="1" customWidth="1"/>
    <col min="138" max="140" width="14.1796875" bestFit="1" customWidth="1"/>
    <col min="141" max="141" width="13.08984375" customWidth="1"/>
    <col min="142" max="142" width="10.08984375" customWidth="1"/>
    <col min="143" max="144" width="13.453125" customWidth="1"/>
    <col min="145" max="145" width="14.1796875" bestFit="1" customWidth="1"/>
    <col min="146" max="148" width="15" bestFit="1" customWidth="1"/>
    <col min="149" max="149" width="13.08984375" customWidth="1"/>
    <col min="150" max="150" width="6.7265625" customWidth="1"/>
    <col min="151" max="152" width="13.453125" customWidth="1"/>
    <col min="153" max="153" width="14.1796875" bestFit="1" customWidth="1"/>
    <col min="154" max="156" width="15" bestFit="1" customWidth="1"/>
    <col min="157" max="256" width="9.26953125" customWidth="1"/>
    <col min="257" max="257" width="14.1796875" customWidth="1"/>
    <col min="258" max="258" width="14.1796875" bestFit="1" customWidth="1"/>
    <col min="259" max="259" width="13.08984375" customWidth="1"/>
    <col min="260" max="260" width="11.81640625" customWidth="1"/>
    <col min="261" max="262" width="14.1796875" customWidth="1"/>
    <col min="263" max="263" width="14.1796875" bestFit="1" customWidth="1"/>
    <col min="264" max="264" width="13.08984375" customWidth="1"/>
    <col min="265" max="265" width="9.453125" customWidth="1"/>
    <col min="266" max="267" width="14.1796875" customWidth="1"/>
    <col min="268" max="268" width="15" bestFit="1" customWidth="1"/>
    <col min="269" max="269" width="13.08984375" customWidth="1"/>
    <col min="270" max="272" width="13.453125" customWidth="1"/>
    <col min="273" max="276" width="15" bestFit="1" customWidth="1"/>
    <col min="277" max="277" width="13.08984375" customWidth="1"/>
    <col min="278" max="280" width="13.453125" customWidth="1"/>
    <col min="281" max="285" width="13.08984375" customWidth="1"/>
    <col min="286" max="288" width="13.453125" customWidth="1"/>
    <col min="289" max="289" width="15" bestFit="1" customWidth="1"/>
    <col min="290" max="293" width="13.08984375" customWidth="1"/>
    <col min="294" max="296" width="13.453125" customWidth="1"/>
    <col min="297" max="298" width="15" bestFit="1" customWidth="1"/>
    <col min="299" max="300" width="13.81640625" bestFit="1" customWidth="1"/>
    <col min="301" max="301" width="13.08984375" customWidth="1"/>
    <col min="302" max="304" width="13.453125" customWidth="1"/>
    <col min="305" max="307" width="15" bestFit="1" customWidth="1"/>
    <col min="308" max="309" width="13.08984375" customWidth="1"/>
    <col min="310" max="310" width="10.08984375" customWidth="1"/>
    <col min="311" max="312" width="13.453125" customWidth="1"/>
    <col min="313" max="317" width="13.08984375" customWidth="1"/>
    <col min="318" max="320" width="13.453125" customWidth="1"/>
    <col min="321" max="325" width="13.08984375" customWidth="1"/>
    <col min="326" max="328" width="13.453125" customWidth="1"/>
    <col min="329" max="333" width="13.08984375" customWidth="1"/>
    <col min="334" max="336" width="13.453125" customWidth="1"/>
    <col min="337" max="341" width="13.08984375" customWidth="1"/>
    <col min="342" max="344" width="13.453125" customWidth="1"/>
    <col min="345" max="345" width="15" bestFit="1" customWidth="1"/>
    <col min="346" max="346" width="13.81640625" bestFit="1" customWidth="1"/>
    <col min="347" max="348" width="15" bestFit="1" customWidth="1"/>
    <col min="349" max="349" width="13.08984375" customWidth="1"/>
    <col min="350" max="350" width="11.26953125" customWidth="1"/>
    <col min="351" max="352" width="13.453125" customWidth="1"/>
    <col min="353" max="353" width="14.1796875" bestFit="1" customWidth="1"/>
    <col min="354" max="356" width="15" bestFit="1" customWidth="1"/>
    <col min="357" max="357" width="13.08984375" customWidth="1"/>
    <col min="358" max="358" width="10.08984375" customWidth="1"/>
    <col min="359" max="360" width="13.453125" customWidth="1"/>
    <col min="361" max="361" width="14.1796875" bestFit="1" customWidth="1"/>
    <col min="362" max="362" width="13" bestFit="1" customWidth="1"/>
    <col min="363" max="364" width="14.1796875" bestFit="1" customWidth="1"/>
    <col min="365" max="365" width="13.08984375" customWidth="1"/>
    <col min="366" max="368" width="13.453125" customWidth="1"/>
    <col min="369" max="373" width="13.08984375" customWidth="1"/>
    <col min="374" max="376" width="13.453125" customWidth="1"/>
    <col min="377" max="377" width="13.08984375" customWidth="1"/>
    <col min="378" max="378" width="13.81640625" bestFit="1" customWidth="1"/>
    <col min="379" max="380" width="15" bestFit="1" customWidth="1"/>
    <col min="381" max="381" width="13.08984375" customWidth="1"/>
    <col min="382" max="384" width="13.453125" customWidth="1"/>
    <col min="385" max="388" width="15" bestFit="1" customWidth="1"/>
    <col min="389" max="389" width="13.08984375" customWidth="1"/>
    <col min="390" max="390" width="12.453125" customWidth="1"/>
    <col min="391" max="392" width="13.453125" customWidth="1"/>
    <col min="393" max="393" width="15" bestFit="1" customWidth="1"/>
    <col min="394" max="396" width="14.1796875" bestFit="1" customWidth="1"/>
    <col min="397" max="397" width="13.08984375" customWidth="1"/>
    <col min="398" max="398" width="10.08984375" customWidth="1"/>
    <col min="399" max="400" width="13.453125" customWidth="1"/>
    <col min="401" max="401" width="14.1796875" bestFit="1" customWidth="1"/>
    <col min="402" max="404" width="15" bestFit="1" customWidth="1"/>
    <col min="405" max="405" width="13.08984375" customWidth="1"/>
    <col min="406" max="406" width="6.7265625" customWidth="1"/>
    <col min="407" max="408" width="13.453125" customWidth="1"/>
    <col min="409" max="409" width="14.1796875" bestFit="1" customWidth="1"/>
    <col min="410" max="412" width="15" bestFit="1" customWidth="1"/>
    <col min="413" max="428" width="13.08984375" customWidth="1"/>
    <col min="429" max="429" width="13.453125" customWidth="1"/>
    <col min="430" max="430" width="12.81640625" customWidth="1"/>
    <col min="431" max="431" width="12" customWidth="1"/>
    <col min="432" max="432" width="12.26953125" customWidth="1"/>
    <col min="433" max="434" width="12.81640625" customWidth="1"/>
    <col min="435" max="440" width="13.08984375" customWidth="1"/>
    <col min="441" max="443" width="14.1796875" customWidth="1"/>
    <col min="444" max="445" width="13.08984375" customWidth="1"/>
    <col min="446" max="448" width="14.1796875" customWidth="1"/>
    <col min="449" max="449" width="12.81640625" customWidth="1"/>
    <col min="450" max="450" width="13.08984375" customWidth="1"/>
    <col min="451" max="453" width="14.1796875" customWidth="1"/>
    <col min="454" max="455" width="13.08984375" customWidth="1"/>
    <col min="456" max="458" width="14.1796875" customWidth="1"/>
    <col min="459" max="459" width="15" bestFit="1" customWidth="1"/>
    <col min="460" max="460" width="13.08984375" customWidth="1"/>
    <col min="461" max="463" width="14.1796875" customWidth="1"/>
    <col min="464" max="464" width="15" bestFit="1" customWidth="1"/>
    <col min="465" max="465" width="13.08984375" customWidth="1"/>
    <col min="466" max="466" width="10.6328125" customWidth="1"/>
    <col min="467" max="468" width="14.1796875" customWidth="1"/>
    <col min="469" max="470" width="13.08984375" customWidth="1"/>
    <col min="471" max="473" width="14.1796875" customWidth="1"/>
    <col min="474" max="474" width="15" bestFit="1" customWidth="1"/>
    <col min="475" max="475" width="13.08984375" customWidth="1"/>
    <col min="476" max="478" width="14.1796875" customWidth="1"/>
    <col min="479" max="479" width="15" bestFit="1" customWidth="1"/>
    <col min="480" max="480" width="13.08984375" customWidth="1"/>
    <col min="481" max="481" width="11.81640625" customWidth="1"/>
    <col min="482" max="483" width="14.1796875" customWidth="1"/>
    <col min="484" max="484" width="15" bestFit="1" customWidth="1"/>
    <col min="485" max="485" width="13.08984375" customWidth="1"/>
    <col min="486" max="486" width="9.453125" customWidth="1"/>
    <col min="487" max="488" width="14.1796875" customWidth="1"/>
    <col min="489" max="489" width="14.1796875" bestFit="1" customWidth="1"/>
    <col min="490" max="490" width="13.08984375" customWidth="1"/>
    <col min="491" max="491" width="7.08984375" customWidth="1"/>
    <col min="492" max="493" width="14.1796875" customWidth="1"/>
    <col min="494" max="494" width="14.1796875" bestFit="1" customWidth="1"/>
    <col min="495" max="495" width="13.08984375" customWidth="1"/>
    <col min="496" max="498" width="14.1796875" customWidth="1"/>
    <col min="499" max="500" width="13.08984375" customWidth="1"/>
    <col min="501" max="503" width="14.1796875" customWidth="1"/>
    <col min="504" max="505" width="13.08984375" customWidth="1"/>
    <col min="506" max="508" width="14.1796875" customWidth="1"/>
    <col min="509" max="509" width="15" bestFit="1" customWidth="1"/>
    <col min="510" max="510" width="13.08984375" customWidth="1"/>
    <col min="511" max="513" width="14.1796875" customWidth="1"/>
    <col min="514" max="514" width="14.1796875" bestFit="1" customWidth="1"/>
    <col min="515" max="515" width="13.08984375" customWidth="1"/>
    <col min="516" max="516" width="11.81640625" customWidth="1"/>
    <col min="517" max="518" width="14.1796875" customWidth="1"/>
    <col min="519" max="519" width="14.1796875" bestFit="1" customWidth="1"/>
    <col min="520" max="520" width="13.08984375" customWidth="1"/>
    <col min="521" max="521" width="9.453125" customWidth="1"/>
    <col min="522" max="523" width="14.1796875" customWidth="1"/>
    <col min="524" max="524" width="15" bestFit="1" customWidth="1"/>
    <col min="525" max="525" width="13.08984375" customWidth="1"/>
    <col min="526" max="528" width="13.453125" customWidth="1"/>
    <col min="529" max="532" width="15" bestFit="1" customWidth="1"/>
    <col min="533" max="533" width="13.08984375" customWidth="1"/>
    <col min="534" max="536" width="13.453125" customWidth="1"/>
    <col min="537" max="541" width="13.08984375" customWidth="1"/>
    <col min="542" max="544" width="13.453125" customWidth="1"/>
    <col min="545" max="545" width="15" bestFit="1" customWidth="1"/>
    <col min="546" max="549" width="13.08984375" customWidth="1"/>
    <col min="550" max="552" width="13.453125" customWidth="1"/>
    <col min="553" max="554" width="15" bestFit="1" customWidth="1"/>
    <col min="555" max="556" width="13.81640625" bestFit="1" customWidth="1"/>
    <col min="557" max="557" width="13.08984375" customWidth="1"/>
    <col min="558" max="560" width="13.453125" customWidth="1"/>
    <col min="561" max="563" width="15" bestFit="1" customWidth="1"/>
    <col min="564" max="565" width="13.08984375" customWidth="1"/>
    <col min="566" max="566" width="10.08984375" customWidth="1"/>
    <col min="567" max="568" width="13.453125" customWidth="1"/>
    <col min="569" max="573" width="13.08984375" customWidth="1"/>
    <col min="574" max="576" width="13.453125" customWidth="1"/>
    <col min="577" max="581" width="13.08984375" customWidth="1"/>
    <col min="582" max="584" width="13.453125" customWidth="1"/>
    <col min="585" max="589" width="13.08984375" customWidth="1"/>
    <col min="590" max="592" width="13.453125" customWidth="1"/>
    <col min="593" max="597" width="13.08984375" customWidth="1"/>
    <col min="598" max="600" width="13.453125" customWidth="1"/>
    <col min="601" max="601" width="15" bestFit="1" customWidth="1"/>
    <col min="602" max="602" width="13.81640625" bestFit="1" customWidth="1"/>
    <col min="603" max="604" width="15" bestFit="1" customWidth="1"/>
    <col min="605" max="605" width="13.08984375" customWidth="1"/>
    <col min="606" max="606" width="11.26953125" customWidth="1"/>
    <col min="607" max="608" width="13.453125" customWidth="1"/>
    <col min="609" max="609" width="14.1796875" bestFit="1" customWidth="1"/>
    <col min="610" max="612" width="15" bestFit="1" customWidth="1"/>
    <col min="613" max="613" width="13.08984375" customWidth="1"/>
    <col min="614" max="614" width="10.08984375" customWidth="1"/>
    <col min="615" max="616" width="13.453125" customWidth="1"/>
    <col min="617" max="617" width="14.1796875" bestFit="1" customWidth="1"/>
    <col min="618" max="618" width="13" bestFit="1" customWidth="1"/>
    <col min="619" max="620" width="14.1796875" bestFit="1" customWidth="1"/>
    <col min="621" max="621" width="13.08984375" customWidth="1"/>
    <col min="622" max="624" width="13.453125" customWidth="1"/>
    <col min="625" max="629" width="13.08984375" customWidth="1"/>
    <col min="630" max="632" width="13.453125" customWidth="1"/>
    <col min="633" max="633" width="13.08984375" customWidth="1"/>
    <col min="634" max="634" width="13.81640625" bestFit="1" customWidth="1"/>
    <col min="635" max="636" width="15" bestFit="1" customWidth="1"/>
    <col min="637" max="637" width="13.08984375" customWidth="1"/>
    <col min="638" max="640" width="13.453125" customWidth="1"/>
    <col min="641" max="644" width="15" bestFit="1" customWidth="1"/>
    <col min="645" max="645" width="13.08984375" customWidth="1"/>
    <col min="646" max="646" width="12.453125" customWidth="1"/>
    <col min="647" max="648" width="13.453125" customWidth="1"/>
    <col min="649" max="649" width="15" bestFit="1" customWidth="1"/>
    <col min="650" max="652" width="14.1796875" bestFit="1" customWidth="1"/>
    <col min="653" max="653" width="13.08984375" customWidth="1"/>
    <col min="654" max="654" width="10.08984375" customWidth="1"/>
    <col min="655" max="656" width="13.453125" customWidth="1"/>
    <col min="657" max="657" width="14.1796875" bestFit="1" customWidth="1"/>
    <col min="658" max="660" width="15" bestFit="1" customWidth="1"/>
    <col min="661" max="661" width="13.08984375" customWidth="1"/>
    <col min="662" max="662" width="6.7265625" customWidth="1"/>
    <col min="663" max="664" width="13.453125" customWidth="1"/>
    <col min="665" max="665" width="14.1796875" bestFit="1" customWidth="1"/>
    <col min="666" max="668" width="15" bestFit="1" customWidth="1"/>
    <col min="669" max="684" width="13.08984375" customWidth="1"/>
    <col min="685" max="685" width="13.453125" customWidth="1"/>
    <col min="686" max="686" width="12.81640625" customWidth="1"/>
    <col min="687" max="687" width="12" customWidth="1"/>
    <col min="688" max="688" width="12.26953125" customWidth="1"/>
    <col min="689" max="690" width="12.81640625" customWidth="1"/>
    <col min="691" max="696" width="13.08984375" customWidth="1"/>
    <col min="697" max="699" width="14.1796875" customWidth="1"/>
    <col min="700" max="701" width="13.08984375" customWidth="1"/>
    <col min="702" max="704" width="14.1796875" customWidth="1"/>
    <col min="705" max="705" width="12.81640625" customWidth="1"/>
    <col min="706" max="706" width="13.08984375" customWidth="1"/>
    <col min="707" max="709" width="14.1796875" customWidth="1"/>
    <col min="710" max="711" width="13.08984375" customWidth="1"/>
    <col min="712" max="714" width="14.1796875" customWidth="1"/>
    <col min="715" max="715" width="15" bestFit="1" customWidth="1"/>
    <col min="716" max="716" width="13.08984375" customWidth="1"/>
    <col min="717" max="719" width="14.1796875" customWidth="1"/>
    <col min="720" max="720" width="15" bestFit="1" customWidth="1"/>
    <col min="721" max="721" width="13.08984375" customWidth="1"/>
    <col min="722" max="722" width="10.6328125" customWidth="1"/>
    <col min="723" max="724" width="14.1796875" customWidth="1"/>
    <col min="725" max="726" width="13.08984375" customWidth="1"/>
    <col min="727" max="729" width="14.1796875" customWidth="1"/>
    <col min="730" max="730" width="15" bestFit="1" customWidth="1"/>
    <col min="731" max="731" width="13.08984375" customWidth="1"/>
    <col min="732" max="734" width="14.1796875" customWidth="1"/>
    <col min="735" max="735" width="15" bestFit="1" customWidth="1"/>
    <col min="736" max="736" width="13.08984375" customWidth="1"/>
    <col min="737" max="737" width="11.81640625" customWidth="1"/>
    <col min="738" max="739" width="14.1796875" customWidth="1"/>
    <col min="740" max="740" width="15" bestFit="1" customWidth="1"/>
    <col min="741" max="741" width="13.08984375" customWidth="1"/>
    <col min="742" max="742" width="9.453125" customWidth="1"/>
    <col min="743" max="744" width="14.1796875" customWidth="1"/>
    <col min="745" max="745" width="14.1796875" bestFit="1" customWidth="1"/>
    <col min="746" max="746" width="13.08984375" customWidth="1"/>
    <col min="747" max="747" width="7.08984375" customWidth="1"/>
    <col min="748" max="749" width="14.1796875" customWidth="1"/>
    <col min="750" max="750" width="14.1796875" bestFit="1" customWidth="1"/>
    <col min="751" max="751" width="13.08984375" customWidth="1"/>
    <col min="752" max="754" width="14.1796875" customWidth="1"/>
    <col min="755" max="756" width="13.08984375" customWidth="1"/>
    <col min="757" max="759" width="14.1796875" customWidth="1"/>
    <col min="760" max="761" width="13.08984375" customWidth="1"/>
    <col min="762" max="764" width="14.1796875" customWidth="1"/>
    <col min="765" max="765" width="15" bestFit="1" customWidth="1"/>
    <col min="766" max="766" width="13.08984375" customWidth="1"/>
    <col min="767" max="769" width="14.1796875" customWidth="1"/>
    <col min="770" max="770" width="14.1796875" bestFit="1" customWidth="1"/>
    <col min="771" max="771" width="13.08984375" customWidth="1"/>
    <col min="772" max="772" width="11.81640625" customWidth="1"/>
    <col min="773" max="774" width="14.1796875" customWidth="1"/>
    <col min="775" max="775" width="14.1796875" bestFit="1" customWidth="1"/>
    <col min="776" max="776" width="13.08984375" customWidth="1"/>
    <col min="777" max="777" width="9.453125" customWidth="1"/>
    <col min="778" max="779" width="14.1796875" customWidth="1"/>
    <col min="780" max="780" width="15" bestFit="1" customWidth="1"/>
    <col min="781" max="781" width="13.08984375" customWidth="1"/>
    <col min="782" max="784" width="13.453125" customWidth="1"/>
    <col min="785" max="788" width="15" bestFit="1" customWidth="1"/>
    <col min="789" max="789" width="13.08984375" customWidth="1"/>
    <col min="790" max="792" width="13.453125" customWidth="1"/>
    <col min="793" max="797" width="13.08984375" customWidth="1"/>
    <col min="798" max="800" width="13.453125" customWidth="1"/>
    <col min="801" max="801" width="15" bestFit="1" customWidth="1"/>
    <col min="802" max="805" width="13.08984375" customWidth="1"/>
    <col min="806" max="808" width="13.453125" customWidth="1"/>
    <col min="809" max="810" width="15" bestFit="1" customWidth="1"/>
    <col min="811" max="812" width="13.81640625" bestFit="1" customWidth="1"/>
    <col min="813" max="813" width="13.08984375" customWidth="1"/>
    <col min="814" max="816" width="13.453125" customWidth="1"/>
    <col min="817" max="819" width="15" bestFit="1" customWidth="1"/>
    <col min="820" max="821" width="13.08984375" customWidth="1"/>
    <col min="822" max="822" width="10.08984375" customWidth="1"/>
    <col min="823" max="824" width="13.453125" customWidth="1"/>
    <col min="825" max="829" width="13.08984375" customWidth="1"/>
    <col min="830" max="832" width="13.453125" customWidth="1"/>
    <col min="833" max="837" width="13.08984375" customWidth="1"/>
    <col min="838" max="840" width="13.453125" customWidth="1"/>
    <col min="841" max="845" width="13.08984375" customWidth="1"/>
    <col min="846" max="848" width="13.453125" customWidth="1"/>
    <col min="849" max="853" width="13.08984375" customWidth="1"/>
    <col min="854" max="856" width="13.453125" customWidth="1"/>
    <col min="857" max="857" width="15" bestFit="1" customWidth="1"/>
    <col min="858" max="858" width="13.81640625" bestFit="1" customWidth="1"/>
    <col min="859" max="860" width="15" bestFit="1" customWidth="1"/>
    <col min="861" max="861" width="13.08984375" customWidth="1"/>
    <col min="862" max="862" width="11.26953125" customWidth="1"/>
    <col min="863" max="864" width="13.453125" customWidth="1"/>
    <col min="865" max="865" width="14.1796875" bestFit="1" customWidth="1"/>
    <col min="866" max="868" width="15" bestFit="1" customWidth="1"/>
    <col min="869" max="869" width="13.08984375" customWidth="1"/>
    <col min="870" max="870" width="10.08984375" customWidth="1"/>
    <col min="871" max="872" width="13.453125" customWidth="1"/>
    <col min="873" max="873" width="14.1796875" bestFit="1" customWidth="1"/>
    <col min="874" max="874" width="13" bestFit="1" customWidth="1"/>
    <col min="875" max="876" width="14.1796875" bestFit="1" customWidth="1"/>
    <col min="877" max="877" width="13.08984375" customWidth="1"/>
    <col min="878" max="880" width="13.453125" customWidth="1"/>
    <col min="881" max="885" width="13.08984375" customWidth="1"/>
    <col min="886" max="888" width="13.453125" customWidth="1"/>
    <col min="889" max="889" width="13.08984375" customWidth="1"/>
    <col min="890" max="890" width="13.81640625" bestFit="1" customWidth="1"/>
    <col min="891" max="892" width="15" bestFit="1" customWidth="1"/>
    <col min="893" max="893" width="13.08984375" customWidth="1"/>
    <col min="894" max="896" width="13.453125" customWidth="1"/>
    <col min="897" max="900" width="15" bestFit="1" customWidth="1"/>
    <col min="901" max="901" width="13.08984375" customWidth="1"/>
    <col min="902" max="902" width="12.453125" customWidth="1"/>
    <col min="903" max="904" width="13.453125" customWidth="1"/>
    <col min="905" max="905" width="15" bestFit="1" customWidth="1"/>
    <col min="906" max="908" width="14.1796875" bestFit="1" customWidth="1"/>
    <col min="909" max="909" width="13.08984375" customWidth="1"/>
    <col min="910" max="910" width="10.08984375" customWidth="1"/>
    <col min="911" max="912" width="13.453125" customWidth="1"/>
    <col min="913" max="913" width="14.1796875" bestFit="1" customWidth="1"/>
    <col min="914" max="916" width="15" bestFit="1" customWidth="1"/>
    <col min="917" max="917" width="13.08984375" customWidth="1"/>
    <col min="918" max="918" width="6.7265625" customWidth="1"/>
    <col min="919" max="920" width="13.453125" customWidth="1"/>
    <col min="921" max="921" width="14.1796875" bestFit="1" customWidth="1"/>
    <col min="922" max="924" width="15" bestFit="1" customWidth="1"/>
    <col min="925" max="940" width="13.08984375" customWidth="1"/>
    <col min="941" max="941" width="13.453125" customWidth="1"/>
    <col min="942" max="942" width="12.81640625" customWidth="1"/>
    <col min="943" max="943" width="12" customWidth="1"/>
    <col min="944" max="944" width="12.26953125" customWidth="1"/>
    <col min="945" max="946" width="12.81640625" customWidth="1"/>
    <col min="947" max="952" width="13.08984375" customWidth="1"/>
    <col min="953" max="955" width="14.1796875" customWidth="1"/>
    <col min="956" max="957" width="13.08984375" customWidth="1"/>
    <col min="958" max="960" width="14.1796875" customWidth="1"/>
    <col min="961" max="961" width="12.81640625" customWidth="1"/>
    <col min="962" max="962" width="13.08984375" customWidth="1"/>
    <col min="963" max="965" width="14.1796875" customWidth="1"/>
    <col min="966" max="967" width="13.08984375" customWidth="1"/>
    <col min="968" max="970" width="14.1796875" customWidth="1"/>
    <col min="971" max="971" width="15" bestFit="1" customWidth="1"/>
    <col min="972" max="972" width="13.08984375" customWidth="1"/>
    <col min="973" max="975" width="14.1796875" customWidth="1"/>
    <col min="976" max="976" width="15" bestFit="1" customWidth="1"/>
    <col min="977" max="977" width="13.08984375" customWidth="1"/>
    <col min="978" max="978" width="10.6328125" customWidth="1"/>
    <col min="979" max="980" width="14.1796875" customWidth="1"/>
    <col min="981" max="982" width="13.08984375" customWidth="1"/>
    <col min="983" max="985" width="14.1796875" customWidth="1"/>
    <col min="986" max="986" width="15" bestFit="1" customWidth="1"/>
    <col min="987" max="987" width="13.08984375" customWidth="1"/>
    <col min="988" max="990" width="14.1796875" customWidth="1"/>
    <col min="991" max="991" width="15" bestFit="1" customWidth="1"/>
    <col min="992" max="992" width="13.08984375" customWidth="1"/>
    <col min="993" max="993" width="11.81640625" customWidth="1"/>
    <col min="994" max="995" width="14.1796875" customWidth="1"/>
    <col min="996" max="996" width="15" bestFit="1" customWidth="1"/>
    <col min="997" max="997" width="13.08984375" customWidth="1"/>
    <col min="998" max="998" width="9.453125" customWidth="1"/>
    <col min="999" max="1000" width="14.1796875" customWidth="1"/>
    <col min="1001" max="1001" width="14.1796875" bestFit="1" customWidth="1"/>
    <col min="1002" max="1002" width="13.08984375" customWidth="1"/>
    <col min="1003" max="1003" width="7.08984375" customWidth="1"/>
    <col min="1004" max="1005" width="14.1796875" customWidth="1"/>
    <col min="1006" max="1006" width="14.1796875" bestFit="1" customWidth="1"/>
    <col min="1007" max="1007" width="13.08984375" customWidth="1"/>
    <col min="1008" max="1010" width="14.1796875" customWidth="1"/>
    <col min="1011" max="1012" width="13.08984375" customWidth="1"/>
    <col min="1013" max="1015" width="14.1796875" customWidth="1"/>
    <col min="1016" max="1017" width="13.08984375" customWidth="1"/>
    <col min="1018" max="1020" width="14.1796875" customWidth="1"/>
    <col min="1021" max="1021" width="15" bestFit="1" customWidth="1"/>
    <col min="1022" max="1022" width="13.08984375" customWidth="1"/>
    <col min="1023" max="1025" width="14.1796875" customWidth="1"/>
    <col min="1026" max="1026" width="14.1796875" bestFit="1" customWidth="1"/>
    <col min="1027" max="1027" width="13.08984375" customWidth="1"/>
    <col min="1028" max="1028" width="11.81640625" customWidth="1"/>
    <col min="1029" max="1030" width="14.1796875" customWidth="1"/>
    <col min="1031" max="1031" width="14.1796875" bestFit="1" customWidth="1"/>
    <col min="1032" max="1032" width="13.08984375" customWidth="1"/>
    <col min="1033" max="1033" width="9.453125" customWidth="1"/>
    <col min="1034" max="1035" width="14.1796875" customWidth="1"/>
    <col min="1036" max="1036" width="15" bestFit="1" customWidth="1"/>
    <col min="1037" max="1037" width="13.08984375" customWidth="1"/>
    <col min="1038" max="1040" width="13.453125" customWidth="1"/>
    <col min="1041" max="1044" width="15" bestFit="1" customWidth="1"/>
    <col min="1045" max="1045" width="13.08984375" customWidth="1"/>
    <col min="1046" max="1048" width="13.453125" customWidth="1"/>
    <col min="1049" max="1053" width="13.08984375" customWidth="1"/>
    <col min="1054" max="1056" width="13.453125" customWidth="1"/>
    <col min="1057" max="1057" width="15" bestFit="1" customWidth="1"/>
    <col min="1058" max="1061" width="13.08984375" customWidth="1"/>
    <col min="1062" max="1064" width="13.453125" customWidth="1"/>
    <col min="1065" max="1066" width="15" bestFit="1" customWidth="1"/>
    <col min="1067" max="1068" width="13.81640625" bestFit="1" customWidth="1"/>
    <col min="1069" max="1069" width="13.08984375" customWidth="1"/>
    <col min="1070" max="1072" width="13.453125" customWidth="1"/>
    <col min="1073" max="1075" width="15" bestFit="1" customWidth="1"/>
    <col min="1076" max="1077" width="13.08984375" customWidth="1"/>
    <col min="1078" max="1078" width="10.08984375" customWidth="1"/>
    <col min="1079" max="1080" width="13.453125" customWidth="1"/>
    <col min="1081" max="1085" width="13.08984375" customWidth="1"/>
    <col min="1086" max="1088" width="13.453125" customWidth="1"/>
    <col min="1089" max="1093" width="13.08984375" customWidth="1"/>
    <col min="1094" max="1096" width="13.453125" customWidth="1"/>
    <col min="1097" max="1101" width="13.08984375" customWidth="1"/>
    <col min="1102" max="1104" width="13.453125" customWidth="1"/>
    <col min="1105" max="1109" width="13.08984375" customWidth="1"/>
    <col min="1110" max="1112" width="13.453125" customWidth="1"/>
    <col min="1113" max="1113" width="15" bestFit="1" customWidth="1"/>
    <col min="1114" max="1114" width="13.81640625" bestFit="1" customWidth="1"/>
    <col min="1115" max="1116" width="15" bestFit="1" customWidth="1"/>
    <col min="1117" max="1117" width="13.08984375" customWidth="1"/>
    <col min="1118" max="1118" width="11.26953125" customWidth="1"/>
    <col min="1119" max="1120" width="13.453125" customWidth="1"/>
    <col min="1121" max="1121" width="14.1796875" bestFit="1" customWidth="1"/>
    <col min="1122" max="1124" width="15" bestFit="1" customWidth="1"/>
    <col min="1125" max="1125" width="13.08984375" customWidth="1"/>
    <col min="1126" max="1126" width="10.08984375" customWidth="1"/>
    <col min="1127" max="1128" width="13.453125" customWidth="1"/>
    <col min="1129" max="1129" width="14.1796875" bestFit="1" customWidth="1"/>
    <col min="1130" max="1130" width="13" bestFit="1" customWidth="1"/>
    <col min="1131" max="1132" width="14.1796875" bestFit="1" customWidth="1"/>
    <col min="1133" max="1133" width="13.08984375" customWidth="1"/>
    <col min="1134" max="1136" width="13.453125" customWidth="1"/>
    <col min="1137" max="1141" width="13.08984375" customWidth="1"/>
    <col min="1142" max="1144" width="13.453125" customWidth="1"/>
    <col min="1145" max="1145" width="13.08984375" customWidth="1"/>
    <col min="1146" max="1146" width="13.81640625" bestFit="1" customWidth="1"/>
    <col min="1147" max="1148" width="15" bestFit="1" customWidth="1"/>
    <col min="1149" max="1149" width="13.08984375" customWidth="1"/>
    <col min="1150" max="1152" width="13.453125" customWidth="1"/>
    <col min="1153" max="1156" width="15" bestFit="1" customWidth="1"/>
    <col min="1157" max="1157" width="13.08984375" customWidth="1"/>
    <col min="1158" max="1158" width="12.453125" customWidth="1"/>
    <col min="1159" max="1160" width="13.453125" customWidth="1"/>
    <col min="1161" max="1161" width="15" bestFit="1" customWidth="1"/>
    <col min="1162" max="1164" width="14.1796875" bestFit="1" customWidth="1"/>
    <col min="1165" max="1165" width="13.08984375" customWidth="1"/>
    <col min="1166" max="1166" width="10.08984375" customWidth="1"/>
    <col min="1167" max="1168" width="13.453125" customWidth="1"/>
    <col min="1169" max="1169" width="14.1796875" bestFit="1" customWidth="1"/>
    <col min="1170" max="1172" width="15" bestFit="1" customWidth="1"/>
    <col min="1173" max="1173" width="13.08984375" customWidth="1"/>
    <col min="1174" max="1174" width="6.7265625" customWidth="1"/>
    <col min="1175" max="1176" width="13.453125" customWidth="1"/>
    <col min="1177" max="1177" width="14.1796875" bestFit="1" customWidth="1"/>
    <col min="1178" max="1180" width="15" bestFit="1" customWidth="1"/>
    <col min="1181" max="1196" width="13.08984375" customWidth="1"/>
    <col min="1197" max="1197" width="13.453125" customWidth="1"/>
    <col min="1198" max="1198" width="12.81640625" customWidth="1"/>
    <col min="1199" max="1199" width="12" customWidth="1"/>
    <col min="1200" max="1200" width="12.26953125" customWidth="1"/>
    <col min="1201" max="1202" width="12.81640625" customWidth="1"/>
    <col min="1203" max="1208" width="13.08984375" customWidth="1"/>
    <col min="1209" max="1211" width="14.1796875" customWidth="1"/>
    <col min="1212" max="1213" width="13.08984375" customWidth="1"/>
    <col min="1214" max="1216" width="14.1796875" customWidth="1"/>
    <col min="1217" max="1217" width="12.81640625" customWidth="1"/>
    <col min="1218" max="1218" width="13.08984375" customWidth="1"/>
    <col min="1219" max="1221" width="14.1796875" customWidth="1"/>
    <col min="1222" max="1223" width="13.08984375" customWidth="1"/>
    <col min="1224" max="1226" width="14.1796875" customWidth="1"/>
    <col min="1227" max="1227" width="15" bestFit="1" customWidth="1"/>
    <col min="1228" max="1228" width="13.08984375" customWidth="1"/>
    <col min="1229" max="1231" width="14.1796875" customWidth="1"/>
    <col min="1232" max="1232" width="15" bestFit="1" customWidth="1"/>
    <col min="1233" max="1233" width="13.08984375" customWidth="1"/>
    <col min="1234" max="1234" width="10.6328125" customWidth="1"/>
    <col min="1235" max="1236" width="14.1796875" customWidth="1"/>
    <col min="1237" max="1238" width="13.08984375" customWidth="1"/>
    <col min="1239" max="1241" width="14.1796875" customWidth="1"/>
    <col min="1242" max="1242" width="15" bestFit="1" customWidth="1"/>
    <col min="1243" max="1243" width="13.08984375" customWidth="1"/>
    <col min="1244" max="1246" width="14.1796875" customWidth="1"/>
    <col min="1247" max="1247" width="15" bestFit="1" customWidth="1"/>
    <col min="1248" max="1248" width="13.08984375" customWidth="1"/>
    <col min="1249" max="1249" width="11.81640625" customWidth="1"/>
    <col min="1250" max="1251" width="14.1796875" customWidth="1"/>
    <col min="1252" max="1252" width="15" bestFit="1" customWidth="1"/>
    <col min="1253" max="1253" width="13.08984375" customWidth="1"/>
    <col min="1254" max="1254" width="9.453125" customWidth="1"/>
    <col min="1255" max="1256" width="14.1796875" customWidth="1"/>
    <col min="1257" max="1257" width="14.1796875" bestFit="1" customWidth="1"/>
    <col min="1258" max="1258" width="13.08984375" customWidth="1"/>
    <col min="1259" max="1259" width="7.08984375" customWidth="1"/>
    <col min="1260" max="1261" width="14.1796875" customWidth="1"/>
    <col min="1262" max="1262" width="14.1796875" bestFit="1" customWidth="1"/>
    <col min="1263" max="1263" width="13.08984375" customWidth="1"/>
    <col min="1264" max="1266" width="14.1796875" customWidth="1"/>
    <col min="1267" max="1268" width="13.08984375" customWidth="1"/>
    <col min="1269" max="1271" width="14.1796875" customWidth="1"/>
    <col min="1272" max="1273" width="13.08984375" customWidth="1"/>
    <col min="1274" max="1276" width="14.1796875" customWidth="1"/>
    <col min="1277" max="1277" width="15" bestFit="1" customWidth="1"/>
    <col min="1278" max="1278" width="13.08984375" customWidth="1"/>
    <col min="1279" max="1281" width="14.1796875" customWidth="1"/>
    <col min="1282" max="1282" width="14.1796875" bestFit="1" customWidth="1"/>
    <col min="1283" max="1283" width="13.08984375" customWidth="1"/>
    <col min="1284" max="1284" width="11.81640625" customWidth="1"/>
    <col min="1285" max="1286" width="14.1796875" customWidth="1"/>
    <col min="1287" max="1287" width="14.1796875" bestFit="1" customWidth="1"/>
    <col min="1288" max="1288" width="13.08984375" customWidth="1"/>
    <col min="1289" max="1289" width="9.453125" customWidth="1"/>
    <col min="1290" max="1291" width="14.1796875" customWidth="1"/>
    <col min="1292" max="1292" width="15" bestFit="1" customWidth="1"/>
    <col min="1293" max="1293" width="13.08984375" customWidth="1"/>
    <col min="1294" max="1296" width="13.453125" customWidth="1"/>
    <col min="1297" max="1300" width="15" bestFit="1" customWidth="1"/>
    <col min="1301" max="1301" width="13.08984375" customWidth="1"/>
    <col min="1302" max="1304" width="13.453125" customWidth="1"/>
    <col min="1305" max="1309" width="13.08984375" customWidth="1"/>
    <col min="1310" max="1312" width="13.453125" customWidth="1"/>
    <col min="1313" max="1313" width="15" bestFit="1" customWidth="1"/>
    <col min="1314" max="1317" width="13.08984375" customWidth="1"/>
    <col min="1318" max="1320" width="13.453125" customWidth="1"/>
    <col min="1321" max="1322" width="15" bestFit="1" customWidth="1"/>
    <col min="1323" max="1324" width="13.81640625" bestFit="1" customWidth="1"/>
    <col min="1325" max="1325" width="13.08984375" customWidth="1"/>
    <col min="1326" max="1328" width="13.453125" customWidth="1"/>
    <col min="1329" max="1331" width="15" bestFit="1" customWidth="1"/>
    <col min="1332" max="1333" width="13.08984375" customWidth="1"/>
    <col min="1334" max="1334" width="10.08984375" customWidth="1"/>
    <col min="1335" max="1336" width="13.453125" customWidth="1"/>
    <col min="1337" max="1341" width="13.08984375" customWidth="1"/>
    <col min="1342" max="1344" width="13.453125" customWidth="1"/>
    <col min="1345" max="1349" width="13.08984375" customWidth="1"/>
    <col min="1350" max="1352" width="13.453125" customWidth="1"/>
    <col min="1353" max="1357" width="13.08984375" customWidth="1"/>
    <col min="1358" max="1360" width="13.453125" customWidth="1"/>
    <col min="1361" max="1365" width="13.08984375" customWidth="1"/>
    <col min="1366" max="1368" width="13.453125" customWidth="1"/>
    <col min="1369" max="1369" width="15" bestFit="1" customWidth="1"/>
    <col min="1370" max="1370" width="13.81640625" bestFit="1" customWidth="1"/>
    <col min="1371" max="1372" width="15" bestFit="1" customWidth="1"/>
    <col min="1373" max="1373" width="13.08984375" customWidth="1"/>
    <col min="1374" max="1374" width="11.26953125" customWidth="1"/>
    <col min="1375" max="1376" width="13.453125" customWidth="1"/>
    <col min="1377" max="1377" width="14.1796875" bestFit="1" customWidth="1"/>
    <col min="1378" max="1380" width="15" bestFit="1" customWidth="1"/>
    <col min="1381" max="1381" width="13.08984375" customWidth="1"/>
    <col min="1382" max="1382" width="10.08984375" customWidth="1"/>
    <col min="1383" max="1384" width="13.453125" customWidth="1"/>
    <col min="1385" max="1385" width="14.1796875" bestFit="1" customWidth="1"/>
    <col min="1386" max="1386" width="13" bestFit="1" customWidth="1"/>
    <col min="1387" max="1388" width="14.1796875" bestFit="1" customWidth="1"/>
    <col min="1389" max="1389" width="13.08984375" customWidth="1"/>
    <col min="1390" max="1392" width="13.453125" customWidth="1"/>
    <col min="1393" max="1397" width="13.08984375" customWidth="1"/>
    <col min="1398" max="1400" width="13.453125" customWidth="1"/>
    <col min="1401" max="1401" width="13.08984375" customWidth="1"/>
    <col min="1402" max="1402" width="13.81640625" bestFit="1" customWidth="1"/>
    <col min="1403" max="1404" width="15" bestFit="1" customWidth="1"/>
    <col min="1405" max="1405" width="13.08984375" customWidth="1"/>
    <col min="1406" max="1408" width="13.453125" customWidth="1"/>
    <col min="1409" max="1412" width="15" bestFit="1" customWidth="1"/>
    <col min="1413" max="1413" width="13.08984375" customWidth="1"/>
    <col min="1414" max="1414" width="12.453125" customWidth="1"/>
    <col min="1415" max="1416" width="13.453125" customWidth="1"/>
    <col min="1417" max="1417" width="15" bestFit="1" customWidth="1"/>
    <col min="1418" max="1420" width="14.1796875" bestFit="1" customWidth="1"/>
    <col min="1421" max="1421" width="13.08984375" customWidth="1"/>
    <col min="1422" max="1422" width="10.08984375" customWidth="1"/>
    <col min="1423" max="1424" width="13.453125" customWidth="1"/>
    <col min="1425" max="1425" width="14.1796875" bestFit="1" customWidth="1"/>
    <col min="1426" max="1428" width="15" bestFit="1" customWidth="1"/>
    <col min="1429" max="1429" width="13.08984375" customWidth="1"/>
    <col min="1430" max="1430" width="6.7265625" customWidth="1"/>
    <col min="1431" max="1432" width="13.453125" customWidth="1"/>
    <col min="1433" max="1433" width="14.1796875" bestFit="1" customWidth="1"/>
    <col min="1434" max="1436" width="15" bestFit="1" customWidth="1"/>
    <col min="1437" max="1452" width="13.08984375" customWidth="1"/>
    <col min="1453" max="1453" width="13.453125" customWidth="1"/>
    <col min="1454" max="1454" width="12.81640625" customWidth="1"/>
    <col min="1455" max="1455" width="12" customWidth="1"/>
    <col min="1456" max="1456" width="12.26953125" customWidth="1"/>
    <col min="1457" max="1458" width="12.81640625" customWidth="1"/>
    <col min="1459" max="1464" width="13.08984375" customWidth="1"/>
    <col min="1465" max="1467" width="14.1796875" customWidth="1"/>
    <col min="1468" max="1469" width="13.08984375" customWidth="1"/>
    <col min="1470" max="1472" width="14.1796875" customWidth="1"/>
    <col min="1473" max="1473" width="12.81640625" customWidth="1"/>
    <col min="1474" max="1474" width="13.08984375" customWidth="1"/>
    <col min="1475" max="1477" width="14.1796875" customWidth="1"/>
    <col min="1478" max="1479" width="13.08984375" customWidth="1"/>
    <col min="1480" max="1482" width="14.1796875" customWidth="1"/>
    <col min="1483" max="1483" width="15" bestFit="1" customWidth="1"/>
    <col min="1484" max="1484" width="13.08984375" customWidth="1"/>
    <col min="1485" max="1487" width="14.1796875" customWidth="1"/>
    <col min="1488" max="1488" width="15" bestFit="1" customWidth="1"/>
    <col min="1489" max="1489" width="13.08984375" customWidth="1"/>
    <col min="1490" max="1490" width="10.6328125" customWidth="1"/>
    <col min="1491" max="1492" width="14.1796875" customWidth="1"/>
    <col min="1493" max="1494" width="13.08984375" customWidth="1"/>
    <col min="1495" max="1497" width="14.1796875" customWidth="1"/>
    <col min="1498" max="1498" width="15" bestFit="1" customWidth="1"/>
    <col min="1499" max="1499" width="13.08984375" customWidth="1"/>
    <col min="1500" max="1502" width="14.1796875" customWidth="1"/>
    <col min="1503" max="1503" width="15" bestFit="1" customWidth="1"/>
    <col min="1504" max="1504" width="13.08984375" customWidth="1"/>
    <col min="1505" max="1505" width="11.81640625" customWidth="1"/>
    <col min="1506" max="1507" width="14.1796875" customWidth="1"/>
    <col min="1508" max="1508" width="15" bestFit="1" customWidth="1"/>
    <col min="1509" max="1509" width="13.08984375" customWidth="1"/>
    <col min="1510" max="1510" width="9.453125" customWidth="1"/>
    <col min="1511" max="1512" width="14.1796875" customWidth="1"/>
    <col min="1513" max="1513" width="14.1796875" bestFit="1" customWidth="1"/>
    <col min="1514" max="1514" width="13.08984375" customWidth="1"/>
    <col min="1515" max="1515" width="7.08984375" customWidth="1"/>
    <col min="1516" max="1517" width="14.1796875" customWidth="1"/>
    <col min="1518" max="1518" width="14.1796875" bestFit="1" customWidth="1"/>
    <col min="1519" max="1519" width="13.08984375" customWidth="1"/>
    <col min="1520" max="1522" width="14.1796875" customWidth="1"/>
    <col min="1523" max="1524" width="13.08984375" customWidth="1"/>
    <col min="1525" max="1527" width="14.1796875" customWidth="1"/>
    <col min="1528" max="1529" width="13.08984375" customWidth="1"/>
    <col min="1530" max="1532" width="14.1796875" customWidth="1"/>
    <col min="1533" max="1533" width="15" bestFit="1" customWidth="1"/>
    <col min="1534" max="1534" width="13.08984375" customWidth="1"/>
    <col min="1535" max="1537" width="14.1796875" customWidth="1"/>
    <col min="1538" max="1538" width="14.1796875" bestFit="1" customWidth="1"/>
    <col min="1539" max="1539" width="13.08984375" customWidth="1"/>
    <col min="1540" max="1540" width="11.81640625" customWidth="1"/>
    <col min="1541" max="1542" width="14.1796875" customWidth="1"/>
    <col min="1543" max="1543" width="14.1796875" bestFit="1" customWidth="1"/>
    <col min="1544" max="1544" width="13.08984375" customWidth="1"/>
    <col min="1545" max="1545" width="9.453125" customWidth="1"/>
    <col min="1546" max="1547" width="14.1796875" customWidth="1"/>
    <col min="1548" max="1548" width="15" bestFit="1" customWidth="1"/>
    <col min="1549" max="1549" width="13.08984375" customWidth="1"/>
    <col min="1550" max="1552" width="13.453125" customWidth="1"/>
    <col min="1553" max="1556" width="15" bestFit="1" customWidth="1"/>
    <col min="1557" max="1557" width="13.08984375" customWidth="1"/>
    <col min="1558" max="1560" width="13.453125" customWidth="1"/>
    <col min="1561" max="1565" width="13.08984375" customWidth="1"/>
    <col min="1566" max="1568" width="13.453125" customWidth="1"/>
    <col min="1569" max="1569" width="15" bestFit="1" customWidth="1"/>
    <col min="1570" max="1573" width="13.08984375" customWidth="1"/>
    <col min="1574" max="1576" width="13.453125" customWidth="1"/>
    <col min="1577" max="1578" width="15" bestFit="1" customWidth="1"/>
    <col min="1579" max="1580" width="13.81640625" bestFit="1" customWidth="1"/>
    <col min="1581" max="1581" width="13.08984375" customWidth="1"/>
    <col min="1582" max="1584" width="13.453125" customWidth="1"/>
    <col min="1585" max="1587" width="15" bestFit="1" customWidth="1"/>
    <col min="1588" max="1589" width="13.08984375" customWidth="1"/>
    <col min="1590" max="1590" width="10.08984375" customWidth="1"/>
    <col min="1591" max="1592" width="13.453125" customWidth="1"/>
    <col min="1593" max="1597" width="13.08984375" customWidth="1"/>
    <col min="1598" max="1600" width="13.453125" customWidth="1"/>
    <col min="1601" max="1605" width="13.08984375" customWidth="1"/>
    <col min="1606" max="1608" width="13.453125" customWidth="1"/>
    <col min="1609" max="1613" width="13.08984375" customWidth="1"/>
    <col min="1614" max="1616" width="13.453125" customWidth="1"/>
    <col min="1617" max="1621" width="13.08984375" customWidth="1"/>
    <col min="1622" max="1624" width="13.453125" customWidth="1"/>
    <col min="1625" max="1625" width="15" bestFit="1" customWidth="1"/>
    <col min="1626" max="1626" width="13.81640625" bestFit="1" customWidth="1"/>
    <col min="1627" max="1628" width="15" bestFit="1" customWidth="1"/>
    <col min="1629" max="1629" width="13.08984375" customWidth="1"/>
    <col min="1630" max="1630" width="11.26953125" customWidth="1"/>
    <col min="1631" max="1632" width="13.453125" customWidth="1"/>
    <col min="1633" max="1633" width="14.1796875" bestFit="1" customWidth="1"/>
    <col min="1634" max="1636" width="15" bestFit="1" customWidth="1"/>
    <col min="1637" max="1637" width="13.08984375" customWidth="1"/>
    <col min="1638" max="1638" width="10.08984375" customWidth="1"/>
    <col min="1639" max="1640" width="13.453125" customWidth="1"/>
    <col min="1641" max="1641" width="14.1796875" bestFit="1" customWidth="1"/>
    <col min="1642" max="1642" width="13" bestFit="1" customWidth="1"/>
    <col min="1643" max="1644" width="14.1796875" bestFit="1" customWidth="1"/>
    <col min="1645" max="1645" width="13.08984375" customWidth="1"/>
    <col min="1646" max="1648" width="13.453125" customWidth="1"/>
    <col min="1649" max="1653" width="13.08984375" customWidth="1"/>
    <col min="1654" max="1656" width="13.453125" customWidth="1"/>
    <col min="1657" max="1657" width="13.08984375" customWidth="1"/>
    <col min="1658" max="1658" width="13.81640625" bestFit="1" customWidth="1"/>
    <col min="1659" max="1660" width="15" bestFit="1" customWidth="1"/>
    <col min="1661" max="1661" width="13.08984375" customWidth="1"/>
    <col min="1662" max="1664" width="13.453125" customWidth="1"/>
    <col min="1665" max="1668" width="15" bestFit="1" customWidth="1"/>
    <col min="1669" max="1669" width="13.08984375" customWidth="1"/>
    <col min="1670" max="1670" width="12.453125" customWidth="1"/>
    <col min="1671" max="1672" width="13.453125" customWidth="1"/>
    <col min="1673" max="1673" width="15" bestFit="1" customWidth="1"/>
    <col min="1674" max="1676" width="14.1796875" bestFit="1" customWidth="1"/>
    <col min="1677" max="1677" width="13.08984375" customWidth="1"/>
    <col min="1678" max="1678" width="10.08984375" customWidth="1"/>
    <col min="1679" max="1680" width="13.453125" customWidth="1"/>
    <col min="1681" max="1681" width="14.1796875" bestFit="1" customWidth="1"/>
    <col min="1682" max="1684" width="15" bestFit="1" customWidth="1"/>
    <col min="1685" max="1685" width="13.08984375" customWidth="1"/>
    <col min="1686" max="1686" width="6.7265625" customWidth="1"/>
    <col min="1687" max="1688" width="13.453125" customWidth="1"/>
    <col min="1689" max="1689" width="14.1796875" bestFit="1" customWidth="1"/>
    <col min="1690" max="1692" width="15" bestFit="1" customWidth="1"/>
    <col min="1693" max="1708" width="13.08984375" customWidth="1"/>
    <col min="1709" max="1709" width="13.453125" customWidth="1"/>
    <col min="1710" max="1710" width="12.81640625" customWidth="1"/>
    <col min="1711" max="1711" width="12" customWidth="1"/>
    <col min="1712" max="1712" width="12.26953125" customWidth="1"/>
    <col min="1713" max="1714" width="12.81640625" customWidth="1"/>
    <col min="1715" max="1720" width="13.08984375" customWidth="1"/>
    <col min="1721" max="1723" width="14.1796875" customWidth="1"/>
    <col min="1724" max="1725" width="13.08984375" customWidth="1"/>
    <col min="1726" max="1728" width="14.1796875" customWidth="1"/>
    <col min="1729" max="1729" width="12.81640625" customWidth="1"/>
    <col min="1730" max="1730" width="13.08984375" customWidth="1"/>
    <col min="1731" max="1733" width="14.1796875" customWidth="1"/>
    <col min="1734" max="1735" width="13.08984375" customWidth="1"/>
    <col min="1736" max="1738" width="14.1796875" customWidth="1"/>
    <col min="1739" max="1739" width="15" bestFit="1" customWidth="1"/>
    <col min="1740" max="1740" width="13.08984375" customWidth="1"/>
    <col min="1741" max="1743" width="14.1796875" customWidth="1"/>
    <col min="1744" max="1744" width="15" bestFit="1" customWidth="1"/>
    <col min="1745" max="1745" width="13.08984375" customWidth="1"/>
    <col min="1746" max="1746" width="10.6328125" customWidth="1"/>
    <col min="1747" max="1748" width="14.1796875" customWidth="1"/>
    <col min="1749" max="1750" width="13.08984375" customWidth="1"/>
    <col min="1751" max="1753" width="14.1796875" customWidth="1"/>
    <col min="1754" max="1754" width="15" bestFit="1" customWidth="1"/>
    <col min="1755" max="1755" width="13.08984375" customWidth="1"/>
    <col min="1756" max="1758" width="14.1796875" customWidth="1"/>
    <col min="1759" max="1759" width="15" bestFit="1" customWidth="1"/>
    <col min="1760" max="1760" width="13.08984375" customWidth="1"/>
    <col min="1761" max="1761" width="11.81640625" customWidth="1"/>
    <col min="1762" max="1763" width="14.1796875" customWidth="1"/>
    <col min="1764" max="1764" width="15" bestFit="1" customWidth="1"/>
    <col min="1765" max="1765" width="13.08984375" customWidth="1"/>
    <col min="1766" max="1766" width="9.453125" customWidth="1"/>
    <col min="1767" max="1768" width="14.1796875" customWidth="1"/>
    <col min="1769" max="1769" width="14.1796875" bestFit="1" customWidth="1"/>
    <col min="1770" max="1770" width="13.08984375" customWidth="1"/>
    <col min="1771" max="1771" width="7.08984375" customWidth="1"/>
    <col min="1772" max="1773" width="14.1796875" customWidth="1"/>
    <col min="1774" max="1774" width="14.1796875" bestFit="1" customWidth="1"/>
    <col min="1775" max="1775" width="13.08984375" customWidth="1"/>
    <col min="1776" max="1778" width="14.1796875" customWidth="1"/>
    <col min="1779" max="1780" width="13.08984375" customWidth="1"/>
    <col min="1781" max="1783" width="14.1796875" customWidth="1"/>
    <col min="1784" max="1785" width="13.08984375" customWidth="1"/>
    <col min="1786" max="1788" width="14.1796875" customWidth="1"/>
    <col min="1789" max="1789" width="15" bestFit="1" customWidth="1"/>
    <col min="1790" max="1790" width="13.08984375" customWidth="1"/>
    <col min="1791" max="1793" width="14.1796875" customWidth="1"/>
    <col min="1794" max="1794" width="14.1796875" bestFit="1" customWidth="1"/>
    <col min="1795" max="1795" width="13.08984375" customWidth="1"/>
    <col min="1796" max="1796" width="11.81640625" customWidth="1"/>
    <col min="1797" max="1798" width="14.1796875" customWidth="1"/>
    <col min="1799" max="1799" width="14.1796875" bestFit="1" customWidth="1"/>
    <col min="1800" max="1800" width="13.08984375" customWidth="1"/>
    <col min="1801" max="1801" width="9.453125" customWidth="1"/>
    <col min="1802" max="1803" width="14.1796875" customWidth="1"/>
    <col min="1804" max="1804" width="15" bestFit="1" customWidth="1"/>
    <col min="1805" max="1805" width="13.08984375" customWidth="1"/>
    <col min="1806" max="1808" width="13.453125" customWidth="1"/>
    <col min="1809" max="1812" width="15" bestFit="1" customWidth="1"/>
    <col min="1813" max="1813" width="13.08984375" customWidth="1"/>
    <col min="1814" max="1816" width="13.453125" customWidth="1"/>
    <col min="1817" max="1821" width="13.08984375" customWidth="1"/>
    <col min="1822" max="1824" width="13.453125" customWidth="1"/>
    <col min="1825" max="1825" width="15" bestFit="1" customWidth="1"/>
    <col min="1826" max="1829" width="13.08984375" customWidth="1"/>
    <col min="1830" max="1832" width="13.453125" customWidth="1"/>
    <col min="1833" max="1834" width="15" bestFit="1" customWidth="1"/>
    <col min="1835" max="1836" width="13.81640625" bestFit="1" customWidth="1"/>
    <col min="1837" max="1837" width="13.08984375" customWidth="1"/>
    <col min="1838" max="1840" width="13.453125" customWidth="1"/>
    <col min="1841" max="1843" width="15" bestFit="1" customWidth="1"/>
    <col min="1844" max="1845" width="13.08984375" customWidth="1"/>
    <col min="1846" max="1846" width="10.08984375" customWidth="1"/>
    <col min="1847" max="1848" width="13.453125" customWidth="1"/>
    <col min="1849" max="1853" width="13.08984375" customWidth="1"/>
    <col min="1854" max="1856" width="13.453125" customWidth="1"/>
    <col min="1857" max="1861" width="13.08984375" customWidth="1"/>
    <col min="1862" max="1864" width="13.453125" customWidth="1"/>
    <col min="1865" max="1869" width="13.08984375" customWidth="1"/>
    <col min="1870" max="1872" width="13.453125" customWidth="1"/>
    <col min="1873" max="1877" width="13.08984375" customWidth="1"/>
    <col min="1878" max="1880" width="13.453125" customWidth="1"/>
    <col min="1881" max="1881" width="15" bestFit="1" customWidth="1"/>
    <col min="1882" max="1882" width="13.81640625" bestFit="1" customWidth="1"/>
    <col min="1883" max="1884" width="15" bestFit="1" customWidth="1"/>
    <col min="1885" max="1885" width="13.08984375" customWidth="1"/>
    <col min="1886" max="1886" width="11.26953125" customWidth="1"/>
    <col min="1887" max="1888" width="13.453125" customWidth="1"/>
    <col min="1889" max="1889" width="14.1796875" bestFit="1" customWidth="1"/>
    <col min="1890" max="1892" width="15" bestFit="1" customWidth="1"/>
    <col min="1893" max="1893" width="13.08984375" customWidth="1"/>
    <col min="1894" max="1894" width="10.08984375" customWidth="1"/>
    <col min="1895" max="1896" width="13.453125" customWidth="1"/>
    <col min="1897" max="1897" width="14.1796875" bestFit="1" customWidth="1"/>
    <col min="1898" max="1898" width="13" bestFit="1" customWidth="1"/>
    <col min="1899" max="1900" width="14.1796875" bestFit="1" customWidth="1"/>
    <col min="1901" max="1901" width="13.08984375" customWidth="1"/>
    <col min="1902" max="1904" width="13.453125" customWidth="1"/>
    <col min="1905" max="1909" width="13.08984375" customWidth="1"/>
    <col min="1910" max="1912" width="13.453125" customWidth="1"/>
    <col min="1913" max="1913" width="13.08984375" customWidth="1"/>
    <col min="1914" max="1914" width="13.81640625" bestFit="1" customWidth="1"/>
    <col min="1915" max="1916" width="15" bestFit="1" customWidth="1"/>
    <col min="1917" max="1917" width="13.08984375" customWidth="1"/>
    <col min="1918" max="1920" width="13.453125" customWidth="1"/>
    <col min="1921" max="1924" width="15" bestFit="1" customWidth="1"/>
    <col min="1925" max="1925" width="13.08984375" customWidth="1"/>
    <col min="1926" max="1926" width="12.453125" customWidth="1"/>
    <col min="1927" max="1928" width="13.453125" customWidth="1"/>
    <col min="1929" max="1929" width="15" bestFit="1" customWidth="1"/>
    <col min="1930" max="1932" width="14.1796875" bestFit="1" customWidth="1"/>
    <col min="1933" max="1933" width="13.08984375" customWidth="1"/>
    <col min="1934" max="1934" width="10.08984375" customWidth="1"/>
    <col min="1935" max="1936" width="13.453125" customWidth="1"/>
    <col min="1937" max="1937" width="14.1796875" bestFit="1" customWidth="1"/>
    <col min="1938" max="1940" width="15" bestFit="1" customWidth="1"/>
    <col min="1941" max="1941" width="13.08984375" customWidth="1"/>
    <col min="1942" max="1942" width="6.7265625" customWidth="1"/>
    <col min="1943" max="1944" width="13.453125" customWidth="1"/>
    <col min="1945" max="1945" width="14.1796875" bestFit="1" customWidth="1"/>
    <col min="1946" max="1948" width="15" bestFit="1" customWidth="1"/>
    <col min="1949" max="1964" width="13.08984375" customWidth="1"/>
    <col min="1965" max="1965" width="13.453125" customWidth="1"/>
    <col min="1966" max="1966" width="12.81640625" customWidth="1"/>
    <col min="1967" max="1967" width="12" customWidth="1"/>
    <col min="1968" max="1968" width="12.26953125" customWidth="1"/>
    <col min="1969" max="1970" width="12.81640625" customWidth="1"/>
    <col min="1971" max="1976" width="13.08984375" customWidth="1"/>
    <col min="1977" max="1979" width="14.1796875" customWidth="1"/>
    <col min="1980" max="1981" width="13.08984375" customWidth="1"/>
    <col min="1982" max="1984" width="14.1796875" customWidth="1"/>
    <col min="1985" max="1985" width="12.81640625" customWidth="1"/>
    <col min="1986" max="1986" width="13.08984375" customWidth="1"/>
    <col min="1987" max="1989" width="14.1796875" customWidth="1"/>
    <col min="1990" max="1991" width="13.08984375" customWidth="1"/>
    <col min="1992" max="1994" width="14.1796875" customWidth="1"/>
    <col min="1995" max="1995" width="15" bestFit="1" customWidth="1"/>
    <col min="1996" max="1996" width="13.08984375" customWidth="1"/>
    <col min="1997" max="1999" width="14.1796875" customWidth="1"/>
    <col min="2000" max="2000" width="15" bestFit="1" customWidth="1"/>
    <col min="2001" max="2001" width="13.08984375" customWidth="1"/>
    <col min="2002" max="2002" width="10.6328125" customWidth="1"/>
    <col min="2003" max="2004" width="14.1796875" customWidth="1"/>
    <col min="2005" max="2006" width="13.08984375" customWidth="1"/>
    <col min="2007" max="2009" width="14.1796875" customWidth="1"/>
    <col min="2010" max="2010" width="15" bestFit="1" customWidth="1"/>
    <col min="2011" max="2011" width="13.08984375" customWidth="1"/>
    <col min="2012" max="2014" width="14.1796875" customWidth="1"/>
    <col min="2015" max="2015" width="15" bestFit="1" customWidth="1"/>
    <col min="2016" max="2016" width="13.08984375" customWidth="1"/>
    <col min="2017" max="2017" width="11.81640625" customWidth="1"/>
    <col min="2018" max="2019" width="14.1796875" customWidth="1"/>
    <col min="2020" max="2020" width="15" bestFit="1" customWidth="1"/>
    <col min="2021" max="2021" width="13.08984375" customWidth="1"/>
    <col min="2022" max="2022" width="9.453125" customWidth="1"/>
    <col min="2023" max="2024" width="14.1796875" customWidth="1"/>
    <col min="2025" max="2025" width="14.1796875" bestFit="1" customWidth="1"/>
    <col min="2026" max="2026" width="13.08984375" customWidth="1"/>
    <col min="2027" max="2027" width="7.08984375" customWidth="1"/>
    <col min="2028" max="2029" width="14.1796875" customWidth="1"/>
    <col min="2030" max="2030" width="14.1796875" bestFit="1" customWidth="1"/>
    <col min="2031" max="2031" width="13.08984375" customWidth="1"/>
    <col min="2032" max="2034" width="14.1796875" customWidth="1"/>
    <col min="2035" max="2036" width="13.08984375" customWidth="1"/>
    <col min="2037" max="2039" width="14.1796875" customWidth="1"/>
    <col min="2040" max="2041" width="13.08984375" customWidth="1"/>
    <col min="2042" max="2044" width="14.1796875" customWidth="1"/>
    <col min="2045" max="2045" width="15" bestFit="1" customWidth="1"/>
    <col min="2046" max="2046" width="13.08984375" customWidth="1"/>
    <col min="2047" max="2049" width="14.1796875" customWidth="1"/>
    <col min="2050" max="2050" width="14.1796875" bestFit="1" customWidth="1"/>
    <col min="2051" max="2051" width="13.08984375" customWidth="1"/>
    <col min="2052" max="2052" width="11.81640625" customWidth="1"/>
    <col min="2053" max="2054" width="14.1796875" customWidth="1"/>
    <col min="2055" max="2055" width="14.1796875" bestFit="1" customWidth="1"/>
    <col min="2056" max="2056" width="13.08984375" customWidth="1"/>
    <col min="2057" max="2057" width="9.453125" customWidth="1"/>
    <col min="2058" max="2059" width="14.1796875" customWidth="1"/>
    <col min="2060" max="2060" width="15" bestFit="1" customWidth="1"/>
    <col min="2061" max="2061" width="13.08984375" customWidth="1"/>
    <col min="2062" max="2064" width="13.453125" customWidth="1"/>
    <col min="2065" max="2068" width="15" bestFit="1" customWidth="1"/>
    <col min="2069" max="2069" width="13.08984375" customWidth="1"/>
    <col min="2070" max="2072" width="13.453125" customWidth="1"/>
    <col min="2073" max="2077" width="13.08984375" customWidth="1"/>
    <col min="2078" max="2080" width="13.453125" customWidth="1"/>
    <col min="2081" max="2081" width="15" bestFit="1" customWidth="1"/>
    <col min="2082" max="2085" width="13.08984375" customWidth="1"/>
    <col min="2086" max="2088" width="13.453125" customWidth="1"/>
    <col min="2089" max="2090" width="15" bestFit="1" customWidth="1"/>
    <col min="2091" max="2092" width="13.81640625" bestFit="1" customWidth="1"/>
    <col min="2093" max="2093" width="13.08984375" customWidth="1"/>
    <col min="2094" max="2096" width="13.453125" customWidth="1"/>
    <col min="2097" max="2099" width="15" bestFit="1" customWidth="1"/>
    <col min="2100" max="2101" width="13.08984375" customWidth="1"/>
    <col min="2102" max="2102" width="10.08984375" customWidth="1"/>
    <col min="2103" max="2104" width="13.453125" customWidth="1"/>
    <col min="2105" max="2109" width="13.08984375" customWidth="1"/>
    <col min="2110" max="2112" width="13.453125" customWidth="1"/>
    <col min="2113" max="2117" width="13.08984375" customWidth="1"/>
    <col min="2118" max="2120" width="13.453125" customWidth="1"/>
    <col min="2121" max="2125" width="13.08984375" customWidth="1"/>
    <col min="2126" max="2128" width="13.453125" customWidth="1"/>
    <col min="2129" max="2133" width="13.08984375" customWidth="1"/>
    <col min="2134" max="2136" width="13.453125" customWidth="1"/>
    <col min="2137" max="2137" width="15" bestFit="1" customWidth="1"/>
    <col min="2138" max="2138" width="13.81640625" bestFit="1" customWidth="1"/>
    <col min="2139" max="2140" width="15" bestFit="1" customWidth="1"/>
    <col min="2141" max="2141" width="13.08984375" customWidth="1"/>
    <col min="2142" max="2142" width="11.26953125" customWidth="1"/>
    <col min="2143" max="2144" width="13.453125" customWidth="1"/>
    <col min="2145" max="2145" width="14.1796875" bestFit="1" customWidth="1"/>
    <col min="2146" max="2148" width="15" bestFit="1" customWidth="1"/>
    <col min="2149" max="2149" width="13.08984375" customWidth="1"/>
    <col min="2150" max="2150" width="10.08984375" customWidth="1"/>
    <col min="2151" max="2152" width="13.453125" customWidth="1"/>
    <col min="2153" max="2153" width="14.1796875" bestFit="1" customWidth="1"/>
    <col min="2154" max="2154" width="13" bestFit="1" customWidth="1"/>
    <col min="2155" max="2156" width="14.1796875" bestFit="1" customWidth="1"/>
    <col min="2157" max="2157" width="13.08984375" customWidth="1"/>
    <col min="2158" max="2160" width="13.453125" customWidth="1"/>
    <col min="2161" max="2165" width="13.08984375" customWidth="1"/>
    <col min="2166" max="2168" width="13.453125" customWidth="1"/>
    <col min="2169" max="2169" width="13.08984375" customWidth="1"/>
    <col min="2170" max="2170" width="13.81640625" bestFit="1" customWidth="1"/>
    <col min="2171" max="2172" width="15" bestFit="1" customWidth="1"/>
    <col min="2173" max="2173" width="13.08984375" customWidth="1"/>
    <col min="2174" max="2176" width="13.453125" customWidth="1"/>
    <col min="2177" max="2180" width="15" bestFit="1" customWidth="1"/>
    <col min="2181" max="2181" width="13.08984375" customWidth="1"/>
    <col min="2182" max="2182" width="12.453125" customWidth="1"/>
    <col min="2183" max="2184" width="13.453125" customWidth="1"/>
    <col min="2185" max="2185" width="15" bestFit="1" customWidth="1"/>
    <col min="2186" max="2188" width="14.1796875" bestFit="1" customWidth="1"/>
    <col min="2189" max="2189" width="13.08984375" customWidth="1"/>
    <col min="2190" max="2190" width="10.08984375" customWidth="1"/>
    <col min="2191" max="2192" width="13.453125" customWidth="1"/>
    <col min="2193" max="2193" width="14.1796875" bestFit="1" customWidth="1"/>
    <col min="2194" max="2196" width="15" bestFit="1" customWidth="1"/>
    <col min="2197" max="2197" width="13.08984375" customWidth="1"/>
    <col min="2198" max="2198" width="6.7265625" customWidth="1"/>
    <col min="2199" max="2200" width="13.453125" customWidth="1"/>
    <col min="2201" max="2201" width="14.1796875" bestFit="1" customWidth="1"/>
    <col min="2202" max="2204" width="15" bestFit="1" customWidth="1"/>
    <col min="2205" max="2220" width="13.08984375" customWidth="1"/>
    <col min="2221" max="2221" width="13.453125" customWidth="1"/>
    <col min="2222" max="2222" width="12.81640625" customWidth="1"/>
    <col min="2223" max="2223" width="12" customWidth="1"/>
    <col min="2224" max="2224" width="12.26953125" customWidth="1"/>
    <col min="2225" max="2226" width="12.81640625" customWidth="1"/>
    <col min="2227" max="2232" width="13.08984375" customWidth="1"/>
    <col min="2233" max="2235" width="14.1796875" customWidth="1"/>
    <col min="2236" max="2237" width="13.08984375" customWidth="1"/>
    <col min="2238" max="2240" width="14.1796875" customWidth="1"/>
    <col min="2241" max="2241" width="12.81640625" customWidth="1"/>
    <col min="2242" max="2242" width="13.08984375" customWidth="1"/>
    <col min="2243" max="2245" width="14.1796875" customWidth="1"/>
    <col min="2246" max="2247" width="13.08984375" customWidth="1"/>
    <col min="2248" max="2250" width="14.1796875" customWidth="1"/>
    <col min="2251" max="2251" width="15" bestFit="1" customWidth="1"/>
    <col min="2252" max="2252" width="13.08984375" customWidth="1"/>
    <col min="2253" max="2255" width="14.1796875" customWidth="1"/>
    <col min="2256" max="2256" width="15" bestFit="1" customWidth="1"/>
    <col min="2257" max="2257" width="13.08984375" customWidth="1"/>
    <col min="2258" max="2258" width="10.6328125" customWidth="1"/>
    <col min="2259" max="2260" width="14.1796875" customWidth="1"/>
    <col min="2261" max="2262" width="13.08984375" customWidth="1"/>
    <col min="2263" max="2265" width="14.1796875" customWidth="1"/>
    <col min="2266" max="2266" width="15" bestFit="1" customWidth="1"/>
    <col min="2267" max="2267" width="13.08984375" customWidth="1"/>
    <col min="2268" max="2270" width="14.1796875" customWidth="1"/>
    <col min="2271" max="2271" width="15" bestFit="1" customWidth="1"/>
    <col min="2272" max="2272" width="13.08984375" customWidth="1"/>
    <col min="2273" max="2273" width="11.81640625" customWidth="1"/>
    <col min="2274" max="2275" width="14.1796875" customWidth="1"/>
    <col min="2276" max="2276" width="15" bestFit="1" customWidth="1"/>
    <col min="2277" max="2277" width="13.08984375" customWidth="1"/>
    <col min="2278" max="2278" width="9.453125" customWidth="1"/>
    <col min="2279" max="2280" width="14.1796875" customWidth="1"/>
    <col min="2281" max="2281" width="14.1796875" bestFit="1" customWidth="1"/>
    <col min="2282" max="2282" width="13.08984375" customWidth="1"/>
    <col min="2283" max="2283" width="7.08984375" customWidth="1"/>
    <col min="2284" max="2285" width="14.1796875" customWidth="1"/>
    <col min="2286" max="2286" width="14.1796875" bestFit="1" customWidth="1"/>
    <col min="2287" max="2287" width="13.08984375" customWidth="1"/>
    <col min="2288" max="2290" width="14.1796875" customWidth="1"/>
    <col min="2291" max="2292" width="13.08984375" customWidth="1"/>
    <col min="2293" max="2295" width="14.1796875" customWidth="1"/>
    <col min="2296" max="2297" width="13.08984375" customWidth="1"/>
    <col min="2298" max="2300" width="14.1796875" customWidth="1"/>
    <col min="2301" max="2301" width="15" bestFit="1" customWidth="1"/>
    <col min="2302" max="2302" width="13.08984375" customWidth="1"/>
    <col min="2303" max="2305" width="14.1796875" customWidth="1"/>
    <col min="2306" max="2306" width="14.1796875" bestFit="1" customWidth="1"/>
    <col min="2307" max="2307" width="13.08984375" customWidth="1"/>
    <col min="2308" max="2308" width="11.81640625" customWidth="1"/>
    <col min="2309" max="2310" width="14.1796875" customWidth="1"/>
    <col min="2311" max="2311" width="14.1796875" bestFit="1" customWidth="1"/>
    <col min="2312" max="2312" width="13.08984375" customWidth="1"/>
    <col min="2313" max="2313" width="9.453125" customWidth="1"/>
    <col min="2314" max="2315" width="14.1796875" customWidth="1"/>
    <col min="2316" max="2316" width="15" bestFit="1" customWidth="1"/>
    <col min="2317" max="2317" width="13.08984375" customWidth="1"/>
    <col min="2318" max="2320" width="13.453125" customWidth="1"/>
    <col min="2321" max="2324" width="15" bestFit="1" customWidth="1"/>
    <col min="2325" max="2325" width="13.08984375" customWidth="1"/>
    <col min="2326" max="2328" width="13.453125" customWidth="1"/>
    <col min="2329" max="2333" width="13.08984375" customWidth="1"/>
    <col min="2334" max="2336" width="13.453125" customWidth="1"/>
    <col min="2337" max="2337" width="15" bestFit="1" customWidth="1"/>
    <col min="2338" max="2341" width="13.08984375" customWidth="1"/>
    <col min="2342" max="2344" width="13.453125" customWidth="1"/>
    <col min="2345" max="2346" width="15" bestFit="1" customWidth="1"/>
    <col min="2347" max="2348" width="13.81640625" bestFit="1" customWidth="1"/>
    <col min="2349" max="2349" width="13.08984375" customWidth="1"/>
    <col min="2350" max="2352" width="13.453125" customWidth="1"/>
    <col min="2353" max="2355" width="15" bestFit="1" customWidth="1"/>
    <col min="2356" max="2357" width="13.08984375" customWidth="1"/>
    <col min="2358" max="2358" width="10.08984375" customWidth="1"/>
    <col min="2359" max="2360" width="13.453125" customWidth="1"/>
    <col min="2361" max="2365" width="13.08984375" customWidth="1"/>
    <col min="2366" max="2368" width="13.453125" customWidth="1"/>
    <col min="2369" max="2373" width="13.08984375" customWidth="1"/>
    <col min="2374" max="2376" width="13.453125" customWidth="1"/>
    <col min="2377" max="2381" width="13.08984375" customWidth="1"/>
    <col min="2382" max="2384" width="13.453125" customWidth="1"/>
    <col min="2385" max="2389" width="13.08984375" customWidth="1"/>
    <col min="2390" max="2392" width="13.453125" customWidth="1"/>
    <col min="2393" max="2393" width="15" bestFit="1" customWidth="1"/>
    <col min="2394" max="2394" width="13.81640625" bestFit="1" customWidth="1"/>
    <col min="2395" max="2396" width="15" bestFit="1" customWidth="1"/>
    <col min="2397" max="2397" width="13.08984375" customWidth="1"/>
    <col min="2398" max="2398" width="11.26953125" customWidth="1"/>
    <col min="2399" max="2400" width="13.453125" customWidth="1"/>
    <col min="2401" max="2401" width="14.1796875" bestFit="1" customWidth="1"/>
    <col min="2402" max="2404" width="15" bestFit="1" customWidth="1"/>
    <col min="2405" max="2405" width="13.08984375" customWidth="1"/>
    <col min="2406" max="2406" width="10.08984375" customWidth="1"/>
    <col min="2407" max="2408" width="13.453125" customWidth="1"/>
    <col min="2409" max="2409" width="14.1796875" bestFit="1" customWidth="1"/>
    <col min="2410" max="2410" width="13" bestFit="1" customWidth="1"/>
    <col min="2411" max="2412" width="14.1796875" bestFit="1" customWidth="1"/>
    <col min="2413" max="2413" width="13.08984375" customWidth="1"/>
    <col min="2414" max="2416" width="13.453125" customWidth="1"/>
    <col min="2417" max="2421" width="13.08984375" customWidth="1"/>
    <col min="2422" max="2424" width="13.453125" customWidth="1"/>
    <col min="2425" max="2425" width="13.08984375" customWidth="1"/>
    <col min="2426" max="2426" width="13.81640625" bestFit="1" customWidth="1"/>
    <col min="2427" max="2428" width="15" bestFit="1" customWidth="1"/>
    <col min="2429" max="2429" width="13.08984375" customWidth="1"/>
    <col min="2430" max="2432" width="13.453125" customWidth="1"/>
    <col min="2433" max="2436" width="15" bestFit="1" customWidth="1"/>
    <col min="2437" max="2437" width="13.08984375" customWidth="1"/>
    <col min="2438" max="2438" width="12.453125" customWidth="1"/>
    <col min="2439" max="2440" width="13.453125" customWidth="1"/>
    <col min="2441" max="2441" width="15" bestFit="1" customWidth="1"/>
    <col min="2442" max="2444" width="14.1796875" bestFit="1" customWidth="1"/>
    <col min="2445" max="2445" width="13.08984375" customWidth="1"/>
    <col min="2446" max="2446" width="10.08984375" customWidth="1"/>
    <col min="2447" max="2448" width="13.453125" customWidth="1"/>
    <col min="2449" max="2449" width="14.1796875" bestFit="1" customWidth="1"/>
    <col min="2450" max="2452" width="15" bestFit="1" customWidth="1"/>
    <col min="2453" max="2453" width="13.08984375" customWidth="1"/>
    <col min="2454" max="2454" width="6.7265625" customWidth="1"/>
    <col min="2455" max="2456" width="13.453125" customWidth="1"/>
    <col min="2457" max="2457" width="14.1796875" bestFit="1" customWidth="1"/>
    <col min="2458" max="2460" width="15" bestFit="1" customWidth="1"/>
    <col min="2461" max="2476" width="13.08984375" customWidth="1"/>
    <col min="2477" max="2477" width="13.453125" customWidth="1"/>
    <col min="2478" max="2478" width="12.81640625" customWidth="1"/>
    <col min="2479" max="2479" width="12" customWidth="1"/>
    <col min="2480" max="2480" width="12.26953125" customWidth="1"/>
    <col min="2481" max="2482" width="12.81640625" customWidth="1"/>
    <col min="2483" max="2488" width="13.08984375" customWidth="1"/>
    <col min="2489" max="2491" width="14.1796875" customWidth="1"/>
    <col min="2492" max="2493" width="13.08984375" customWidth="1"/>
    <col min="2494" max="2496" width="14.1796875" customWidth="1"/>
    <col min="2497" max="2497" width="12.81640625" customWidth="1"/>
    <col min="2498" max="2498" width="13.08984375" customWidth="1"/>
    <col min="2499" max="2501" width="14.1796875" customWidth="1"/>
    <col min="2502" max="2503" width="13.08984375" customWidth="1"/>
    <col min="2504" max="2506" width="14.1796875" customWidth="1"/>
    <col min="2507" max="2507" width="15" bestFit="1" customWidth="1"/>
    <col min="2508" max="2508" width="13.08984375" customWidth="1"/>
    <col min="2509" max="2511" width="14.1796875" customWidth="1"/>
    <col min="2512" max="2512" width="15" bestFit="1" customWidth="1"/>
    <col min="2513" max="2513" width="13.08984375" customWidth="1"/>
    <col min="2514" max="2514" width="10.6328125" customWidth="1"/>
    <col min="2515" max="2516" width="14.1796875" customWidth="1"/>
    <col min="2517" max="2518" width="13.08984375" customWidth="1"/>
    <col min="2519" max="2521" width="14.1796875" customWidth="1"/>
    <col min="2522" max="2522" width="15" bestFit="1" customWidth="1"/>
    <col min="2523" max="2523" width="13.08984375" customWidth="1"/>
    <col min="2524" max="2526" width="14.1796875" customWidth="1"/>
    <col min="2527" max="2527" width="15" bestFit="1" customWidth="1"/>
    <col min="2528" max="2528" width="13.08984375" customWidth="1"/>
    <col min="2529" max="2529" width="11.81640625" customWidth="1"/>
    <col min="2530" max="2531" width="14.1796875" customWidth="1"/>
    <col min="2532" max="2532" width="15" bestFit="1" customWidth="1"/>
    <col min="2533" max="2533" width="13.08984375" customWidth="1"/>
    <col min="2534" max="2534" width="9.453125" customWidth="1"/>
    <col min="2535" max="2536" width="14.1796875" customWidth="1"/>
    <col min="2537" max="2537" width="14.1796875" bestFit="1" customWidth="1"/>
    <col min="2538" max="2538" width="13.08984375" customWidth="1"/>
    <col min="2539" max="2539" width="7.08984375" customWidth="1"/>
    <col min="2540" max="2541" width="14.1796875" customWidth="1"/>
    <col min="2542" max="2542" width="14.1796875" bestFit="1" customWidth="1"/>
    <col min="2543" max="2543" width="13.08984375" customWidth="1"/>
    <col min="2544" max="2546" width="14.1796875" customWidth="1"/>
    <col min="2547" max="2548" width="13.08984375" customWidth="1"/>
    <col min="2549" max="2551" width="14.1796875" customWidth="1"/>
    <col min="2552" max="2553" width="13.08984375" customWidth="1"/>
    <col min="2554" max="2556" width="14.1796875" customWidth="1"/>
    <col min="2557" max="2557" width="15" bestFit="1" customWidth="1"/>
    <col min="2558" max="2558" width="13.08984375" customWidth="1"/>
    <col min="2559" max="2561" width="14.1796875" customWidth="1"/>
    <col min="2562" max="2562" width="14.1796875" bestFit="1" customWidth="1"/>
    <col min="2563" max="2563" width="13.08984375" customWidth="1"/>
    <col min="2564" max="2564" width="11.81640625" customWidth="1"/>
    <col min="2565" max="2566" width="14.1796875" customWidth="1"/>
    <col min="2567" max="2567" width="14.1796875" bestFit="1" customWidth="1"/>
    <col min="2568" max="2568" width="13.08984375" customWidth="1"/>
    <col min="2569" max="2569" width="9.453125" customWidth="1"/>
    <col min="2570" max="2571" width="14.1796875" customWidth="1"/>
    <col min="2572" max="2572" width="15" bestFit="1" customWidth="1"/>
    <col min="2573" max="2573" width="13.08984375" customWidth="1"/>
    <col min="2574" max="2576" width="13.453125" customWidth="1"/>
    <col min="2577" max="2580" width="15" bestFit="1" customWidth="1"/>
    <col min="2581" max="2581" width="13.08984375" customWidth="1"/>
    <col min="2582" max="2584" width="13.453125" customWidth="1"/>
    <col min="2585" max="2589" width="13.08984375" customWidth="1"/>
    <col min="2590" max="2592" width="13.453125" customWidth="1"/>
    <col min="2593" max="2593" width="15" bestFit="1" customWidth="1"/>
    <col min="2594" max="2597" width="13.08984375" customWidth="1"/>
    <col min="2598" max="2600" width="13.453125" customWidth="1"/>
    <col min="2601" max="2602" width="15" bestFit="1" customWidth="1"/>
    <col min="2603" max="2604" width="13.81640625" bestFit="1" customWidth="1"/>
    <col min="2605" max="2605" width="13.08984375" customWidth="1"/>
    <col min="2606" max="2608" width="13.453125" customWidth="1"/>
    <col min="2609" max="2611" width="15" bestFit="1" customWidth="1"/>
    <col min="2612" max="2613" width="13.08984375" customWidth="1"/>
    <col min="2614" max="2614" width="10.08984375" customWidth="1"/>
    <col min="2615" max="2616" width="13.453125" customWidth="1"/>
    <col min="2617" max="2621" width="13.08984375" customWidth="1"/>
    <col min="2622" max="2624" width="13.453125" customWidth="1"/>
    <col min="2625" max="2629" width="13.08984375" customWidth="1"/>
    <col min="2630" max="2632" width="13.453125" customWidth="1"/>
    <col min="2633" max="2637" width="13.08984375" customWidth="1"/>
    <col min="2638" max="2640" width="13.453125" customWidth="1"/>
    <col min="2641" max="2645" width="13.08984375" customWidth="1"/>
    <col min="2646" max="2648" width="13.453125" customWidth="1"/>
    <col min="2649" max="2649" width="15" bestFit="1" customWidth="1"/>
    <col min="2650" max="2650" width="13.81640625" bestFit="1" customWidth="1"/>
    <col min="2651" max="2652" width="15" bestFit="1" customWidth="1"/>
    <col min="2653" max="2653" width="13.08984375" customWidth="1"/>
    <col min="2654" max="2654" width="11.26953125" customWidth="1"/>
    <col min="2655" max="2656" width="13.453125" customWidth="1"/>
    <col min="2657" max="2657" width="14.1796875" bestFit="1" customWidth="1"/>
    <col min="2658" max="2660" width="15" bestFit="1" customWidth="1"/>
    <col min="2661" max="2661" width="13.08984375" customWidth="1"/>
    <col min="2662" max="2662" width="10.08984375" customWidth="1"/>
    <col min="2663" max="2664" width="13.453125" customWidth="1"/>
    <col min="2665" max="2665" width="14.1796875" bestFit="1" customWidth="1"/>
    <col min="2666" max="2666" width="13" bestFit="1" customWidth="1"/>
    <col min="2667" max="2668" width="14.1796875" bestFit="1" customWidth="1"/>
    <col min="2669" max="2669" width="13.08984375" customWidth="1"/>
    <col min="2670" max="2672" width="13.453125" customWidth="1"/>
    <col min="2673" max="2677" width="13.08984375" customWidth="1"/>
    <col min="2678" max="2680" width="13.453125" customWidth="1"/>
    <col min="2681" max="2681" width="13.08984375" customWidth="1"/>
    <col min="2682" max="2682" width="13.81640625" bestFit="1" customWidth="1"/>
    <col min="2683" max="2684" width="15" bestFit="1" customWidth="1"/>
    <col min="2685" max="2685" width="13.08984375" customWidth="1"/>
    <col min="2686" max="2688" width="13.453125" customWidth="1"/>
    <col min="2689" max="2692" width="15" bestFit="1" customWidth="1"/>
    <col min="2693" max="2693" width="13.08984375" customWidth="1"/>
    <col min="2694" max="2694" width="12.453125" customWidth="1"/>
    <col min="2695" max="2696" width="13.453125" customWidth="1"/>
    <col min="2697" max="2697" width="15" bestFit="1" customWidth="1"/>
    <col min="2698" max="2700" width="14.1796875" bestFit="1" customWidth="1"/>
    <col min="2701" max="2701" width="13.08984375" customWidth="1"/>
    <col min="2702" max="2702" width="10.08984375" customWidth="1"/>
    <col min="2703" max="2704" width="13.453125" customWidth="1"/>
    <col min="2705" max="2705" width="14.1796875" bestFit="1" customWidth="1"/>
    <col min="2706" max="2708" width="15" bestFit="1" customWidth="1"/>
    <col min="2709" max="2709" width="13.08984375" customWidth="1"/>
    <col min="2710" max="2710" width="6.7265625" customWidth="1"/>
    <col min="2711" max="2712" width="13.453125" customWidth="1"/>
    <col min="2713" max="2713" width="14.1796875" bestFit="1" customWidth="1"/>
    <col min="2714" max="2716" width="15" bestFit="1" customWidth="1"/>
    <col min="2717" max="2732" width="13.08984375" customWidth="1"/>
    <col min="2733" max="2733" width="13.453125" customWidth="1"/>
    <col min="2734" max="2734" width="12.81640625" customWidth="1"/>
    <col min="2735" max="2735" width="12" customWidth="1"/>
    <col min="2736" max="2736" width="12.26953125" customWidth="1"/>
    <col min="2737" max="2738" width="12.81640625" customWidth="1"/>
    <col min="2739" max="2744" width="13.08984375" customWidth="1"/>
    <col min="2745" max="2747" width="14.1796875" customWidth="1"/>
    <col min="2748" max="2749" width="13.08984375" customWidth="1"/>
    <col min="2750" max="2752" width="14.1796875" customWidth="1"/>
    <col min="2753" max="2753" width="12.81640625" customWidth="1"/>
    <col min="2754" max="2754" width="13.08984375" customWidth="1"/>
    <col min="2755" max="2757" width="14.1796875" customWidth="1"/>
    <col min="2758" max="2759" width="13.08984375" customWidth="1"/>
    <col min="2760" max="2762" width="14.1796875" customWidth="1"/>
    <col min="2763" max="2763" width="15" bestFit="1" customWidth="1"/>
    <col min="2764" max="2764" width="13.08984375" customWidth="1"/>
    <col min="2765" max="2767" width="14.1796875" customWidth="1"/>
    <col min="2768" max="2768" width="15" bestFit="1" customWidth="1"/>
    <col min="2769" max="2769" width="13.08984375" customWidth="1"/>
    <col min="2770" max="2770" width="10.6328125" customWidth="1"/>
    <col min="2771" max="2772" width="14.1796875" customWidth="1"/>
    <col min="2773" max="2774" width="13.08984375" customWidth="1"/>
    <col min="2775" max="2777" width="14.1796875" customWidth="1"/>
    <col min="2778" max="2778" width="15" bestFit="1" customWidth="1"/>
    <col min="2779" max="2779" width="13.08984375" customWidth="1"/>
    <col min="2780" max="2782" width="14.1796875" customWidth="1"/>
    <col min="2783" max="2783" width="15" bestFit="1" customWidth="1"/>
    <col min="2784" max="2784" width="13.08984375" customWidth="1"/>
    <col min="2785" max="2785" width="11.81640625" customWidth="1"/>
    <col min="2786" max="2787" width="14.1796875" customWidth="1"/>
    <col min="2788" max="2788" width="15" bestFit="1" customWidth="1"/>
    <col min="2789" max="2789" width="13.08984375" customWidth="1"/>
    <col min="2790" max="2790" width="9.453125" customWidth="1"/>
    <col min="2791" max="2792" width="14.1796875" customWidth="1"/>
    <col min="2793" max="2793" width="14.1796875" bestFit="1" customWidth="1"/>
    <col min="2794" max="2794" width="13.08984375" customWidth="1"/>
    <col min="2795" max="2795" width="7.08984375" customWidth="1"/>
    <col min="2796" max="2797" width="14.1796875" customWidth="1"/>
    <col min="2798" max="2798" width="14.1796875" bestFit="1" customWidth="1"/>
    <col min="2799" max="2799" width="13.08984375" customWidth="1"/>
    <col min="2800" max="2802" width="14.1796875" customWidth="1"/>
    <col min="2803" max="2804" width="13.08984375" customWidth="1"/>
    <col min="2805" max="2807" width="14.1796875" customWidth="1"/>
    <col min="2808" max="2809" width="13.08984375" customWidth="1"/>
    <col min="2810" max="2812" width="14.1796875" customWidth="1"/>
    <col min="2813" max="2813" width="15" bestFit="1" customWidth="1"/>
    <col min="2814" max="2814" width="13.08984375" customWidth="1"/>
    <col min="2815" max="2817" width="14.1796875" customWidth="1"/>
    <col min="2818" max="2818" width="14.1796875" bestFit="1" customWidth="1"/>
    <col min="2819" max="2819" width="13.08984375" customWidth="1"/>
    <col min="2820" max="2820" width="11.81640625" customWidth="1"/>
    <col min="2821" max="2822" width="14.1796875" customWidth="1"/>
    <col min="2823" max="2823" width="14.1796875" bestFit="1" customWidth="1"/>
    <col min="2824" max="2824" width="13.08984375" customWidth="1"/>
    <col min="2825" max="2825" width="9.453125" customWidth="1"/>
    <col min="2826" max="2827" width="14.1796875" customWidth="1"/>
    <col min="2828" max="2828" width="15" bestFit="1" customWidth="1"/>
    <col min="2829" max="2829" width="13.08984375" customWidth="1"/>
    <col min="2830" max="2832" width="13.453125" customWidth="1"/>
    <col min="2833" max="2836" width="15" bestFit="1" customWidth="1"/>
    <col min="2837" max="2837" width="13.08984375" customWidth="1"/>
    <col min="2838" max="2840" width="13.453125" customWidth="1"/>
    <col min="2841" max="2845" width="13.08984375" customWidth="1"/>
    <col min="2846" max="2848" width="13.453125" customWidth="1"/>
    <col min="2849" max="2849" width="15" bestFit="1" customWidth="1"/>
    <col min="2850" max="2853" width="13.08984375" customWidth="1"/>
    <col min="2854" max="2856" width="13.453125" customWidth="1"/>
    <col min="2857" max="2858" width="15" bestFit="1" customWidth="1"/>
    <col min="2859" max="2860" width="13.81640625" bestFit="1" customWidth="1"/>
    <col min="2861" max="2861" width="13.08984375" customWidth="1"/>
    <col min="2862" max="2864" width="13.453125" customWidth="1"/>
    <col min="2865" max="2867" width="15" bestFit="1" customWidth="1"/>
    <col min="2868" max="2869" width="13.08984375" customWidth="1"/>
    <col min="2870" max="2870" width="10.08984375" customWidth="1"/>
    <col min="2871" max="2872" width="13.453125" customWidth="1"/>
    <col min="2873" max="2877" width="13.08984375" customWidth="1"/>
    <col min="2878" max="2880" width="13.453125" customWidth="1"/>
    <col min="2881" max="2885" width="13.08984375" customWidth="1"/>
    <col min="2886" max="2888" width="13.453125" customWidth="1"/>
    <col min="2889" max="2893" width="13.08984375" customWidth="1"/>
    <col min="2894" max="2896" width="13.453125" customWidth="1"/>
    <col min="2897" max="2901" width="13.08984375" customWidth="1"/>
    <col min="2902" max="2904" width="13.453125" customWidth="1"/>
    <col min="2905" max="2905" width="15" bestFit="1" customWidth="1"/>
    <col min="2906" max="2906" width="13.81640625" bestFit="1" customWidth="1"/>
    <col min="2907" max="2908" width="15" bestFit="1" customWidth="1"/>
    <col min="2909" max="2909" width="13.08984375" customWidth="1"/>
    <col min="2910" max="2910" width="11.26953125" customWidth="1"/>
    <col min="2911" max="2912" width="13.453125" customWidth="1"/>
    <col min="2913" max="2913" width="14.1796875" bestFit="1" customWidth="1"/>
    <col min="2914" max="2916" width="15" bestFit="1" customWidth="1"/>
    <col min="2917" max="2917" width="13.08984375" customWidth="1"/>
    <col min="2918" max="2918" width="10.08984375" customWidth="1"/>
    <col min="2919" max="2920" width="13.453125" customWidth="1"/>
    <col min="2921" max="2921" width="14.1796875" bestFit="1" customWidth="1"/>
    <col min="2922" max="2922" width="13" bestFit="1" customWidth="1"/>
    <col min="2923" max="2924" width="14.1796875" bestFit="1" customWidth="1"/>
    <col min="2925" max="2925" width="13.08984375" customWidth="1"/>
    <col min="2926" max="2928" width="13.453125" customWidth="1"/>
    <col min="2929" max="2933" width="13.08984375" customWidth="1"/>
    <col min="2934" max="2936" width="13.453125" customWidth="1"/>
    <col min="2937" max="2937" width="13.08984375" customWidth="1"/>
    <col min="2938" max="2938" width="13.81640625" bestFit="1" customWidth="1"/>
    <col min="2939" max="2940" width="15" bestFit="1" customWidth="1"/>
    <col min="2941" max="2941" width="13.08984375" customWidth="1"/>
    <col min="2942" max="2944" width="13.453125" customWidth="1"/>
    <col min="2945" max="2948" width="15" bestFit="1" customWidth="1"/>
    <col min="2949" max="2949" width="13.08984375" customWidth="1"/>
    <col min="2950" max="2950" width="12.453125" customWidth="1"/>
    <col min="2951" max="2952" width="13.453125" customWidth="1"/>
    <col min="2953" max="2953" width="15" bestFit="1" customWidth="1"/>
    <col min="2954" max="2956" width="14.1796875" bestFit="1" customWidth="1"/>
    <col min="2957" max="2957" width="13.08984375" customWidth="1"/>
    <col min="2958" max="2958" width="10.08984375" customWidth="1"/>
    <col min="2959" max="2960" width="13.453125" customWidth="1"/>
    <col min="2961" max="2961" width="14.1796875" bestFit="1" customWidth="1"/>
    <col min="2962" max="2964" width="15" bestFit="1" customWidth="1"/>
    <col min="2965" max="2965" width="13.08984375" customWidth="1"/>
    <col min="2966" max="2966" width="6.7265625" customWidth="1"/>
    <col min="2967" max="2968" width="13.453125" customWidth="1"/>
    <col min="2969" max="2969" width="14.1796875" bestFit="1" customWidth="1"/>
    <col min="2970" max="2972" width="15" bestFit="1" customWidth="1"/>
    <col min="2973" max="2988" width="13.08984375" customWidth="1"/>
    <col min="2989" max="2989" width="13.453125" customWidth="1"/>
    <col min="2990" max="2990" width="12.81640625" customWidth="1"/>
    <col min="2991" max="2991" width="12" customWidth="1"/>
    <col min="2992" max="2992" width="12.26953125" customWidth="1"/>
    <col min="2993" max="2994" width="12.81640625" customWidth="1"/>
    <col min="2995" max="3000" width="13.08984375" customWidth="1"/>
    <col min="3001" max="3003" width="14.1796875" customWidth="1"/>
    <col min="3004" max="3005" width="13.08984375" customWidth="1"/>
    <col min="3006" max="3008" width="14.1796875" customWidth="1"/>
    <col min="3009" max="3009" width="12.81640625" customWidth="1"/>
    <col min="3010" max="3010" width="13.08984375" customWidth="1"/>
    <col min="3011" max="3013" width="14.1796875" customWidth="1"/>
    <col min="3014" max="3015" width="13.08984375" customWidth="1"/>
    <col min="3016" max="3018" width="14.1796875" customWidth="1"/>
    <col min="3019" max="3019" width="15" bestFit="1" customWidth="1"/>
    <col min="3020" max="3020" width="13.08984375" customWidth="1"/>
    <col min="3021" max="3023" width="14.1796875" customWidth="1"/>
    <col min="3024" max="3024" width="15" bestFit="1" customWidth="1"/>
    <col min="3025" max="3025" width="13.08984375" customWidth="1"/>
    <col min="3026" max="3026" width="10.6328125" customWidth="1"/>
    <col min="3027" max="3028" width="14.1796875" customWidth="1"/>
    <col min="3029" max="3030" width="13.08984375" customWidth="1"/>
    <col min="3031" max="3033" width="14.1796875" customWidth="1"/>
    <col min="3034" max="3034" width="15" bestFit="1" customWidth="1"/>
    <col min="3035" max="3035" width="13.08984375" customWidth="1"/>
    <col min="3036" max="3038" width="14.1796875" customWidth="1"/>
    <col min="3039" max="3039" width="15" bestFit="1" customWidth="1"/>
    <col min="3040" max="3040" width="13.08984375" customWidth="1"/>
    <col min="3041" max="3041" width="11.81640625" customWidth="1"/>
    <col min="3042" max="3043" width="14.1796875" customWidth="1"/>
    <col min="3044" max="3044" width="15" bestFit="1" customWidth="1"/>
    <col min="3045" max="3045" width="13.08984375" customWidth="1"/>
    <col min="3046" max="3046" width="9.453125" customWidth="1"/>
    <col min="3047" max="3048" width="14.1796875" customWidth="1"/>
    <col min="3049" max="3049" width="14.1796875" bestFit="1" customWidth="1"/>
    <col min="3050" max="3050" width="13.08984375" customWidth="1"/>
    <col min="3051" max="3051" width="7.08984375" customWidth="1"/>
    <col min="3052" max="3053" width="14.1796875" customWidth="1"/>
    <col min="3054" max="3054" width="14.1796875" bestFit="1" customWidth="1"/>
    <col min="3055" max="3055" width="13.08984375" customWidth="1"/>
    <col min="3056" max="3058" width="14.1796875" customWidth="1"/>
    <col min="3059" max="3060" width="13.08984375" customWidth="1"/>
    <col min="3061" max="3063" width="14.1796875" customWidth="1"/>
    <col min="3064" max="3065" width="13.08984375" customWidth="1"/>
    <col min="3066" max="3068" width="14.1796875" customWidth="1"/>
    <col min="3069" max="3069" width="15" bestFit="1" customWidth="1"/>
    <col min="3070" max="3070" width="13.08984375" customWidth="1"/>
    <col min="3071" max="3073" width="14.1796875" customWidth="1"/>
    <col min="3074" max="3074" width="14.1796875" bestFit="1" customWidth="1"/>
    <col min="3075" max="3075" width="13.08984375" customWidth="1"/>
    <col min="3076" max="3076" width="11.81640625" customWidth="1"/>
    <col min="3077" max="3078" width="14.1796875" customWidth="1"/>
    <col min="3079" max="3079" width="14.1796875" bestFit="1" customWidth="1"/>
    <col min="3080" max="3080" width="13.08984375" customWidth="1"/>
    <col min="3081" max="3081" width="9.453125" customWidth="1"/>
    <col min="3082" max="3083" width="14.1796875" customWidth="1"/>
    <col min="3084" max="3084" width="15" bestFit="1" customWidth="1"/>
    <col min="3085" max="3085" width="13.08984375" customWidth="1"/>
    <col min="3086" max="3088" width="13.453125" customWidth="1"/>
    <col min="3089" max="3092" width="15" bestFit="1" customWidth="1"/>
    <col min="3093" max="3093" width="13.08984375" customWidth="1"/>
    <col min="3094" max="3096" width="13.453125" customWidth="1"/>
    <col min="3097" max="3101" width="13.08984375" customWidth="1"/>
    <col min="3102" max="3104" width="13.453125" customWidth="1"/>
    <col min="3105" max="3105" width="15" bestFit="1" customWidth="1"/>
    <col min="3106" max="3109" width="13.08984375" customWidth="1"/>
    <col min="3110" max="3112" width="13.453125" customWidth="1"/>
    <col min="3113" max="3114" width="15" bestFit="1" customWidth="1"/>
    <col min="3115" max="3116" width="13.81640625" bestFit="1" customWidth="1"/>
    <col min="3117" max="3117" width="13.08984375" customWidth="1"/>
    <col min="3118" max="3120" width="13.453125" customWidth="1"/>
    <col min="3121" max="3123" width="15" bestFit="1" customWidth="1"/>
    <col min="3124" max="3125" width="13.08984375" customWidth="1"/>
    <col min="3126" max="3126" width="10.08984375" customWidth="1"/>
    <col min="3127" max="3128" width="13.453125" customWidth="1"/>
    <col min="3129" max="3133" width="13.08984375" customWidth="1"/>
    <col min="3134" max="3136" width="13.453125" customWidth="1"/>
    <col min="3137" max="3141" width="13.08984375" customWidth="1"/>
    <col min="3142" max="3144" width="13.453125" customWidth="1"/>
    <col min="3145" max="3149" width="13.08984375" customWidth="1"/>
    <col min="3150" max="3152" width="13.453125" customWidth="1"/>
    <col min="3153" max="3157" width="13.08984375" customWidth="1"/>
    <col min="3158" max="3160" width="13.453125" customWidth="1"/>
    <col min="3161" max="3161" width="15" bestFit="1" customWidth="1"/>
    <col min="3162" max="3162" width="13.81640625" bestFit="1" customWidth="1"/>
    <col min="3163" max="3164" width="15" bestFit="1" customWidth="1"/>
    <col min="3165" max="3165" width="13.08984375" customWidth="1"/>
    <col min="3166" max="3166" width="11.26953125" customWidth="1"/>
    <col min="3167" max="3168" width="13.453125" customWidth="1"/>
    <col min="3169" max="3169" width="14.1796875" bestFit="1" customWidth="1"/>
    <col min="3170" max="3172" width="15" bestFit="1" customWidth="1"/>
    <col min="3173" max="3173" width="13.08984375" customWidth="1"/>
    <col min="3174" max="3174" width="10.08984375" customWidth="1"/>
    <col min="3175" max="3176" width="13.453125" customWidth="1"/>
    <col min="3177" max="3177" width="14.1796875" bestFit="1" customWidth="1"/>
    <col min="3178" max="3178" width="13" bestFit="1" customWidth="1"/>
    <col min="3179" max="3180" width="14.1796875" bestFit="1" customWidth="1"/>
    <col min="3181" max="3181" width="13.08984375" customWidth="1"/>
    <col min="3182" max="3184" width="13.453125" customWidth="1"/>
    <col min="3185" max="3189" width="13.08984375" customWidth="1"/>
    <col min="3190" max="3192" width="13.453125" customWidth="1"/>
    <col min="3193" max="3193" width="13.08984375" customWidth="1"/>
    <col min="3194" max="3194" width="13.81640625" bestFit="1" customWidth="1"/>
    <col min="3195" max="3196" width="15" bestFit="1" customWidth="1"/>
    <col min="3197" max="3197" width="13.08984375" customWidth="1"/>
    <col min="3198" max="3200" width="13.453125" customWidth="1"/>
    <col min="3201" max="3204" width="15" bestFit="1" customWidth="1"/>
    <col min="3205" max="3205" width="13.08984375" customWidth="1"/>
    <col min="3206" max="3206" width="12.453125" customWidth="1"/>
    <col min="3207" max="3208" width="13.453125" customWidth="1"/>
    <col min="3209" max="3209" width="15" bestFit="1" customWidth="1"/>
    <col min="3210" max="3212" width="14.1796875" bestFit="1" customWidth="1"/>
    <col min="3213" max="3213" width="13.08984375" customWidth="1"/>
    <col min="3214" max="3214" width="10.08984375" customWidth="1"/>
    <col min="3215" max="3216" width="13.453125" customWidth="1"/>
    <col min="3217" max="3217" width="14.1796875" bestFit="1" customWidth="1"/>
    <col min="3218" max="3220" width="15" bestFit="1" customWidth="1"/>
    <col min="3221" max="3221" width="13.08984375" customWidth="1"/>
    <col min="3222" max="3222" width="6.7265625" customWidth="1"/>
    <col min="3223" max="3224" width="13.453125" customWidth="1"/>
    <col min="3225" max="3225" width="14.1796875" bestFit="1" customWidth="1"/>
    <col min="3226" max="3228" width="15" bestFit="1" customWidth="1"/>
    <col min="3229" max="3244" width="13.08984375" customWidth="1"/>
    <col min="3245" max="3245" width="13.453125" customWidth="1"/>
    <col min="3246" max="3246" width="12.81640625" customWidth="1"/>
    <col min="3247" max="3247" width="12" customWidth="1"/>
    <col min="3248" max="3248" width="12.26953125" customWidth="1"/>
    <col min="3249" max="3250" width="12.81640625" customWidth="1"/>
    <col min="3251" max="3256" width="13.08984375" customWidth="1"/>
    <col min="3257" max="3259" width="14.1796875" customWidth="1"/>
    <col min="3260" max="3261" width="13.08984375" customWidth="1"/>
    <col min="3262" max="3264" width="14.1796875" customWidth="1"/>
    <col min="3265" max="3265" width="12.81640625" customWidth="1"/>
    <col min="3266" max="3266" width="13.08984375" customWidth="1"/>
    <col min="3267" max="3269" width="14.1796875" customWidth="1"/>
    <col min="3270" max="3271" width="13.08984375" customWidth="1"/>
    <col min="3272" max="3274" width="14.1796875" customWidth="1"/>
    <col min="3275" max="3275" width="15" bestFit="1" customWidth="1"/>
    <col min="3276" max="3276" width="13.08984375" customWidth="1"/>
    <col min="3277" max="3279" width="14.1796875" customWidth="1"/>
    <col min="3280" max="3280" width="15" bestFit="1" customWidth="1"/>
    <col min="3281" max="3281" width="13.08984375" customWidth="1"/>
    <col min="3282" max="3282" width="10.6328125" customWidth="1"/>
    <col min="3283" max="3284" width="14.1796875" customWidth="1"/>
    <col min="3285" max="3286" width="13.08984375" customWidth="1"/>
    <col min="3287" max="3289" width="14.1796875" customWidth="1"/>
    <col min="3290" max="3290" width="15" bestFit="1" customWidth="1"/>
    <col min="3291" max="3291" width="13.08984375" customWidth="1"/>
    <col min="3292" max="3294" width="14.1796875" customWidth="1"/>
    <col min="3295" max="3295" width="15" bestFit="1" customWidth="1"/>
    <col min="3296" max="3296" width="13.08984375" customWidth="1"/>
    <col min="3297" max="3297" width="11.81640625" customWidth="1"/>
    <col min="3298" max="3299" width="14.1796875" customWidth="1"/>
    <col min="3300" max="3300" width="15" bestFit="1" customWidth="1"/>
    <col min="3301" max="3301" width="13.08984375" customWidth="1"/>
    <col min="3302" max="3302" width="9.453125" customWidth="1"/>
    <col min="3303" max="3304" width="14.1796875" customWidth="1"/>
    <col min="3305" max="3305" width="14.1796875" bestFit="1" customWidth="1"/>
    <col min="3306" max="3306" width="13.08984375" customWidth="1"/>
    <col min="3307" max="3307" width="7.08984375" customWidth="1"/>
    <col min="3308" max="3309" width="14.1796875" customWidth="1"/>
    <col min="3310" max="3310" width="14.1796875" bestFit="1" customWidth="1"/>
    <col min="3311" max="3311" width="13.08984375" customWidth="1"/>
    <col min="3312" max="3314" width="14.1796875" customWidth="1"/>
    <col min="3315" max="3316" width="13.08984375" customWidth="1"/>
    <col min="3317" max="3319" width="14.1796875" customWidth="1"/>
    <col min="3320" max="3321" width="13.08984375" customWidth="1"/>
    <col min="3322" max="3324" width="14.1796875" customWidth="1"/>
    <col min="3325" max="3325" width="15" bestFit="1" customWidth="1"/>
    <col min="3326" max="3326" width="13.08984375" customWidth="1"/>
    <col min="3327" max="3329" width="14.1796875" customWidth="1"/>
    <col min="3330" max="3330" width="14.1796875" bestFit="1" customWidth="1"/>
    <col min="3331" max="3331" width="13.08984375" customWidth="1"/>
    <col min="3332" max="3332" width="11.81640625" customWidth="1"/>
    <col min="3333" max="3334" width="14.1796875" customWidth="1"/>
    <col min="3335" max="3335" width="14.1796875" bestFit="1" customWidth="1"/>
    <col min="3336" max="3336" width="13.08984375" customWidth="1"/>
    <col min="3337" max="3337" width="9.453125" customWidth="1"/>
    <col min="3338" max="3339" width="14.1796875" customWidth="1"/>
    <col min="3340" max="3340" width="15" bestFit="1" customWidth="1"/>
    <col min="3341" max="3341" width="13.08984375" customWidth="1"/>
    <col min="3342" max="3344" width="13.453125" customWidth="1"/>
    <col min="3345" max="3348" width="15" bestFit="1" customWidth="1"/>
    <col min="3349" max="3349" width="13.08984375" customWidth="1"/>
    <col min="3350" max="3352" width="13.453125" customWidth="1"/>
    <col min="3353" max="3357" width="13.08984375" customWidth="1"/>
    <col min="3358" max="3360" width="13.453125" customWidth="1"/>
    <col min="3361" max="3361" width="15" bestFit="1" customWidth="1"/>
    <col min="3362" max="3365" width="13.08984375" customWidth="1"/>
    <col min="3366" max="3368" width="13.453125" customWidth="1"/>
    <col min="3369" max="3370" width="15" bestFit="1" customWidth="1"/>
    <col min="3371" max="3372" width="13.81640625" bestFit="1" customWidth="1"/>
    <col min="3373" max="3373" width="13.08984375" customWidth="1"/>
    <col min="3374" max="3376" width="13.453125" customWidth="1"/>
    <col min="3377" max="3379" width="15" bestFit="1" customWidth="1"/>
    <col min="3380" max="3381" width="13.08984375" customWidth="1"/>
    <col min="3382" max="3382" width="10.08984375" customWidth="1"/>
    <col min="3383" max="3384" width="13.453125" customWidth="1"/>
    <col min="3385" max="3389" width="13.08984375" customWidth="1"/>
    <col min="3390" max="3392" width="13.453125" customWidth="1"/>
    <col min="3393" max="3397" width="13.08984375" customWidth="1"/>
    <col min="3398" max="3400" width="13.453125" customWidth="1"/>
    <col min="3401" max="3405" width="13.08984375" customWidth="1"/>
    <col min="3406" max="3408" width="13.453125" customWidth="1"/>
    <col min="3409" max="3413" width="13.08984375" customWidth="1"/>
    <col min="3414" max="3416" width="13.453125" customWidth="1"/>
    <col min="3417" max="3417" width="15" bestFit="1" customWidth="1"/>
    <col min="3418" max="3418" width="13.81640625" bestFit="1" customWidth="1"/>
    <col min="3419" max="3420" width="15" bestFit="1" customWidth="1"/>
    <col min="3421" max="3421" width="13.08984375" customWidth="1"/>
    <col min="3422" max="3422" width="11.26953125" customWidth="1"/>
    <col min="3423" max="3424" width="13.453125" customWidth="1"/>
    <col min="3425" max="3425" width="14.1796875" bestFit="1" customWidth="1"/>
    <col min="3426" max="3428" width="15" bestFit="1" customWidth="1"/>
    <col min="3429" max="3429" width="13.08984375" customWidth="1"/>
    <col min="3430" max="3430" width="10.08984375" customWidth="1"/>
    <col min="3431" max="3432" width="13.453125" customWidth="1"/>
    <col min="3433" max="3433" width="14.1796875" bestFit="1" customWidth="1"/>
    <col min="3434" max="3434" width="13" bestFit="1" customWidth="1"/>
    <col min="3435" max="3436" width="14.1796875" bestFit="1" customWidth="1"/>
    <col min="3437" max="3437" width="13.08984375" customWidth="1"/>
    <col min="3438" max="3440" width="13.453125" customWidth="1"/>
    <col min="3441" max="3445" width="13.08984375" customWidth="1"/>
    <col min="3446" max="3448" width="13.453125" customWidth="1"/>
    <col min="3449" max="3449" width="13.08984375" customWidth="1"/>
    <col min="3450" max="3450" width="13.81640625" bestFit="1" customWidth="1"/>
    <col min="3451" max="3452" width="15" bestFit="1" customWidth="1"/>
    <col min="3453" max="3453" width="13.08984375" customWidth="1"/>
    <col min="3454" max="3456" width="13.453125" customWidth="1"/>
    <col min="3457" max="3460" width="15" bestFit="1" customWidth="1"/>
    <col min="3461" max="3461" width="13.08984375" customWidth="1"/>
    <col min="3462" max="3462" width="12.453125" customWidth="1"/>
    <col min="3463" max="3464" width="13.453125" customWidth="1"/>
    <col min="3465" max="3465" width="15" bestFit="1" customWidth="1"/>
    <col min="3466" max="3468" width="14.1796875" bestFit="1" customWidth="1"/>
    <col min="3469" max="3469" width="13.08984375" customWidth="1"/>
    <col min="3470" max="3470" width="10.08984375" customWidth="1"/>
    <col min="3471" max="3472" width="13.453125" customWidth="1"/>
    <col min="3473" max="3473" width="14.1796875" bestFit="1" customWidth="1"/>
    <col min="3474" max="3476" width="15" bestFit="1" customWidth="1"/>
    <col min="3477" max="3477" width="13.08984375" customWidth="1"/>
    <col min="3478" max="3478" width="6.7265625" customWidth="1"/>
    <col min="3479" max="3480" width="13.453125" customWidth="1"/>
    <col min="3481" max="3481" width="14.1796875" bestFit="1" customWidth="1"/>
    <col min="3482" max="3484" width="15" bestFit="1" customWidth="1"/>
    <col min="3485" max="3500" width="13.08984375" customWidth="1"/>
    <col min="3501" max="3501" width="13.453125" customWidth="1"/>
    <col min="3502" max="3502" width="12.81640625" customWidth="1"/>
    <col min="3503" max="3503" width="12" customWidth="1"/>
    <col min="3504" max="3504" width="12.26953125" customWidth="1"/>
    <col min="3505" max="3506" width="12.81640625" customWidth="1"/>
    <col min="3507" max="3512" width="13.08984375" customWidth="1"/>
    <col min="3513" max="3515" width="14.1796875" customWidth="1"/>
    <col min="3516" max="3517" width="13.08984375" customWidth="1"/>
    <col min="3518" max="3520" width="14.1796875" customWidth="1"/>
    <col min="3521" max="3521" width="12.81640625" customWidth="1"/>
    <col min="3522" max="3522" width="13.08984375" customWidth="1"/>
    <col min="3523" max="3525" width="14.1796875" customWidth="1"/>
    <col min="3526" max="3527" width="13.08984375" customWidth="1"/>
    <col min="3528" max="3530" width="14.1796875" customWidth="1"/>
    <col min="3531" max="3531" width="15" bestFit="1" customWidth="1"/>
    <col min="3532" max="3532" width="13.08984375" customWidth="1"/>
    <col min="3533" max="3535" width="14.1796875" customWidth="1"/>
    <col min="3536" max="3536" width="15" bestFit="1" customWidth="1"/>
    <col min="3537" max="3537" width="13.08984375" customWidth="1"/>
    <col min="3538" max="3538" width="10.6328125" customWidth="1"/>
    <col min="3539" max="3540" width="14.1796875" customWidth="1"/>
    <col min="3541" max="3542" width="13.08984375" customWidth="1"/>
    <col min="3543" max="3545" width="14.1796875" customWidth="1"/>
    <col min="3546" max="3546" width="15" bestFit="1" customWidth="1"/>
    <col min="3547" max="3547" width="13.08984375" customWidth="1"/>
    <col min="3548" max="3550" width="14.1796875" customWidth="1"/>
    <col min="3551" max="3551" width="15" bestFit="1" customWidth="1"/>
    <col min="3552" max="3552" width="13.08984375" customWidth="1"/>
    <col min="3553" max="3553" width="11.81640625" customWidth="1"/>
    <col min="3554" max="3555" width="14.1796875" customWidth="1"/>
    <col min="3556" max="3556" width="15" bestFit="1" customWidth="1"/>
    <col min="3557" max="3557" width="13.08984375" customWidth="1"/>
    <col min="3558" max="3558" width="9.453125" customWidth="1"/>
    <col min="3559" max="3560" width="14.1796875" customWidth="1"/>
    <col min="3561" max="3561" width="14.1796875" bestFit="1" customWidth="1"/>
    <col min="3562" max="3562" width="13.08984375" customWidth="1"/>
    <col min="3563" max="3563" width="7.08984375" customWidth="1"/>
    <col min="3564" max="3565" width="14.1796875" customWidth="1"/>
    <col min="3566" max="3566" width="14.1796875" bestFit="1" customWidth="1"/>
    <col min="3567" max="3567" width="13.08984375" customWidth="1"/>
    <col min="3568" max="3570" width="14.1796875" customWidth="1"/>
    <col min="3571" max="3572" width="13.08984375" customWidth="1"/>
    <col min="3573" max="3575" width="14.1796875" customWidth="1"/>
    <col min="3576" max="3577" width="13.08984375" customWidth="1"/>
    <col min="3578" max="3580" width="14.1796875" customWidth="1"/>
    <col min="3581" max="3581" width="15" bestFit="1" customWidth="1"/>
    <col min="3582" max="3582" width="13.08984375" customWidth="1"/>
    <col min="3583" max="3585" width="14.1796875" customWidth="1"/>
    <col min="3586" max="3586" width="14.1796875" bestFit="1" customWidth="1"/>
    <col min="3587" max="3587" width="13.08984375" customWidth="1"/>
    <col min="3588" max="3588" width="11.81640625" customWidth="1"/>
    <col min="3589" max="3590" width="14.1796875" customWidth="1"/>
    <col min="3591" max="3591" width="14.1796875" bestFit="1" customWidth="1"/>
    <col min="3592" max="3592" width="13.08984375" customWidth="1"/>
    <col min="3593" max="3593" width="9.453125" customWidth="1"/>
    <col min="3594" max="3595" width="14.1796875" customWidth="1"/>
    <col min="3596" max="3596" width="15" bestFit="1" customWidth="1"/>
    <col min="3597" max="3597" width="13.08984375" customWidth="1"/>
    <col min="3598" max="3600" width="13.453125" customWidth="1"/>
    <col min="3601" max="3604" width="15" bestFit="1" customWidth="1"/>
    <col min="3605" max="3605" width="13.08984375" customWidth="1"/>
    <col min="3606" max="3608" width="13.453125" customWidth="1"/>
    <col min="3609" max="3613" width="13.08984375" customWidth="1"/>
    <col min="3614" max="3616" width="13.453125" customWidth="1"/>
    <col min="3617" max="3617" width="15" bestFit="1" customWidth="1"/>
    <col min="3618" max="3621" width="13.08984375" customWidth="1"/>
    <col min="3622" max="3624" width="13.453125" customWidth="1"/>
    <col min="3625" max="3626" width="15" bestFit="1" customWidth="1"/>
    <col min="3627" max="3628" width="13.81640625" bestFit="1" customWidth="1"/>
    <col min="3629" max="3629" width="13.08984375" customWidth="1"/>
    <col min="3630" max="3632" width="13.453125" customWidth="1"/>
    <col min="3633" max="3635" width="15" bestFit="1" customWidth="1"/>
    <col min="3636" max="3637" width="13.08984375" customWidth="1"/>
    <col min="3638" max="3638" width="10.08984375" customWidth="1"/>
    <col min="3639" max="3640" width="13.453125" customWidth="1"/>
    <col min="3641" max="3645" width="13.08984375" customWidth="1"/>
    <col min="3646" max="3648" width="13.453125" customWidth="1"/>
    <col min="3649" max="3653" width="13.08984375" customWidth="1"/>
    <col min="3654" max="3656" width="13.453125" customWidth="1"/>
    <col min="3657" max="3661" width="13.08984375" customWidth="1"/>
    <col min="3662" max="3664" width="13.453125" customWidth="1"/>
    <col min="3665" max="3669" width="13.08984375" customWidth="1"/>
    <col min="3670" max="3672" width="13.453125" customWidth="1"/>
    <col min="3673" max="3673" width="15" bestFit="1" customWidth="1"/>
    <col min="3674" max="3674" width="13.81640625" bestFit="1" customWidth="1"/>
    <col min="3675" max="3676" width="15" bestFit="1" customWidth="1"/>
    <col min="3677" max="3677" width="13.08984375" customWidth="1"/>
    <col min="3678" max="3678" width="11.26953125" customWidth="1"/>
    <col min="3679" max="3680" width="13.453125" customWidth="1"/>
    <col min="3681" max="3681" width="14.1796875" bestFit="1" customWidth="1"/>
    <col min="3682" max="3684" width="15" bestFit="1" customWidth="1"/>
    <col min="3685" max="3685" width="13.08984375" customWidth="1"/>
    <col min="3686" max="3686" width="10.08984375" customWidth="1"/>
    <col min="3687" max="3688" width="13.453125" customWidth="1"/>
    <col min="3689" max="3689" width="14.1796875" bestFit="1" customWidth="1"/>
    <col min="3690" max="3690" width="13" bestFit="1" customWidth="1"/>
    <col min="3691" max="3692" width="14.1796875" bestFit="1" customWidth="1"/>
    <col min="3693" max="3693" width="13.08984375" customWidth="1"/>
    <col min="3694" max="3696" width="13.453125" customWidth="1"/>
    <col min="3697" max="3701" width="13.08984375" customWidth="1"/>
    <col min="3702" max="3704" width="13.453125" customWidth="1"/>
    <col min="3705" max="3705" width="13.08984375" customWidth="1"/>
    <col min="3706" max="3706" width="13.81640625" bestFit="1" customWidth="1"/>
    <col min="3707" max="3708" width="15" bestFit="1" customWidth="1"/>
    <col min="3709" max="3709" width="13.08984375" customWidth="1"/>
    <col min="3710" max="3712" width="13.453125" customWidth="1"/>
    <col min="3713" max="3716" width="15" bestFit="1" customWidth="1"/>
    <col min="3717" max="3717" width="13.08984375" customWidth="1"/>
    <col min="3718" max="3718" width="12.453125" customWidth="1"/>
    <col min="3719" max="3720" width="13.453125" customWidth="1"/>
    <col min="3721" max="3721" width="15" bestFit="1" customWidth="1"/>
    <col min="3722" max="3724" width="14.1796875" bestFit="1" customWidth="1"/>
    <col min="3725" max="3725" width="13.08984375" customWidth="1"/>
    <col min="3726" max="3726" width="10.08984375" customWidth="1"/>
    <col min="3727" max="3728" width="13.453125" customWidth="1"/>
    <col min="3729" max="3729" width="14.1796875" bestFit="1" customWidth="1"/>
    <col min="3730" max="3732" width="15" bestFit="1" customWidth="1"/>
    <col min="3733" max="3733" width="13.08984375" customWidth="1"/>
    <col min="3734" max="3734" width="6.7265625" customWidth="1"/>
    <col min="3735" max="3736" width="13.453125" customWidth="1"/>
    <col min="3737" max="3737" width="14.1796875" bestFit="1" customWidth="1"/>
    <col min="3738" max="3740" width="15" bestFit="1" customWidth="1"/>
    <col min="3741" max="3756" width="13.08984375" customWidth="1"/>
    <col min="3757" max="3757" width="13.453125" customWidth="1"/>
    <col min="3758" max="3758" width="12.81640625" customWidth="1"/>
    <col min="3759" max="3759" width="12" customWidth="1"/>
    <col min="3760" max="3760" width="12.26953125" customWidth="1"/>
    <col min="3761" max="3762" width="12.81640625" customWidth="1"/>
    <col min="3763" max="3768" width="13.08984375" customWidth="1"/>
    <col min="3769" max="3771" width="14.1796875" customWidth="1"/>
    <col min="3772" max="3773" width="13.08984375" customWidth="1"/>
    <col min="3774" max="3776" width="14.1796875" customWidth="1"/>
    <col min="3777" max="3777" width="12.81640625" customWidth="1"/>
    <col min="3778" max="3778" width="13.08984375" customWidth="1"/>
    <col min="3779" max="3781" width="14.1796875" customWidth="1"/>
    <col min="3782" max="3783" width="13.08984375" customWidth="1"/>
    <col min="3784" max="3786" width="14.1796875" customWidth="1"/>
    <col min="3787" max="3787" width="15" bestFit="1" customWidth="1"/>
    <col min="3788" max="3788" width="13.08984375" customWidth="1"/>
    <col min="3789" max="3791" width="14.1796875" customWidth="1"/>
    <col min="3792" max="3792" width="15" bestFit="1" customWidth="1"/>
    <col min="3793" max="3793" width="13.08984375" customWidth="1"/>
    <col min="3794" max="3794" width="10.6328125" customWidth="1"/>
    <col min="3795" max="3796" width="14.1796875" customWidth="1"/>
    <col min="3797" max="3798" width="13.08984375" customWidth="1"/>
    <col min="3799" max="3801" width="14.1796875" customWidth="1"/>
    <col min="3802" max="3802" width="15" bestFit="1" customWidth="1"/>
    <col min="3803" max="3803" width="13.08984375" customWidth="1"/>
    <col min="3804" max="3806" width="14.1796875" customWidth="1"/>
    <col min="3807" max="3807" width="15" bestFit="1" customWidth="1"/>
    <col min="3808" max="3808" width="13.08984375" customWidth="1"/>
    <col min="3809" max="3809" width="11.81640625" customWidth="1"/>
    <col min="3810" max="3811" width="14.1796875" customWidth="1"/>
    <col min="3812" max="3812" width="15" bestFit="1" customWidth="1"/>
    <col min="3813" max="3813" width="13.08984375" customWidth="1"/>
    <col min="3814" max="3814" width="9.453125" customWidth="1"/>
    <col min="3815" max="3816" width="14.1796875" customWidth="1"/>
    <col min="3817" max="3817" width="14.1796875" bestFit="1" customWidth="1"/>
    <col min="3818" max="3818" width="13.08984375" customWidth="1"/>
    <col min="3819" max="3819" width="7.08984375" customWidth="1"/>
    <col min="3820" max="3821" width="14.1796875" customWidth="1"/>
    <col min="3822" max="3822" width="14.1796875" bestFit="1" customWidth="1"/>
    <col min="3823" max="3823" width="13.08984375" customWidth="1"/>
    <col min="3824" max="3826" width="14.1796875" customWidth="1"/>
    <col min="3827" max="3828" width="13.08984375" customWidth="1"/>
    <col min="3829" max="3831" width="14.1796875" customWidth="1"/>
    <col min="3832" max="3833" width="13.08984375" customWidth="1"/>
    <col min="3834" max="3836" width="14.1796875" customWidth="1"/>
    <col min="3837" max="3837" width="15" bestFit="1" customWidth="1"/>
    <col min="3838" max="3838" width="13.08984375" customWidth="1"/>
    <col min="3839" max="3841" width="14.1796875" customWidth="1"/>
    <col min="3842" max="3842" width="14.1796875" bestFit="1" customWidth="1"/>
    <col min="3843" max="3843" width="13.08984375" customWidth="1"/>
    <col min="3844" max="3844" width="11.81640625" customWidth="1"/>
    <col min="3845" max="3846" width="14.1796875" customWidth="1"/>
    <col min="3847" max="3847" width="14.1796875" bestFit="1" customWidth="1"/>
    <col min="3848" max="3848" width="13.08984375" customWidth="1"/>
    <col min="3849" max="3849" width="9.453125" customWidth="1"/>
    <col min="3850" max="3851" width="14.1796875" customWidth="1"/>
    <col min="3852" max="3852" width="15" bestFit="1" customWidth="1"/>
    <col min="3853" max="3853" width="13.08984375" customWidth="1"/>
    <col min="3854" max="3856" width="13.453125" customWidth="1"/>
    <col min="3857" max="3860" width="15" bestFit="1" customWidth="1"/>
    <col min="3861" max="3861" width="13.08984375" customWidth="1"/>
    <col min="3862" max="3864" width="13.453125" customWidth="1"/>
    <col min="3865" max="3869" width="13.08984375" customWidth="1"/>
    <col min="3870" max="3872" width="13.453125" customWidth="1"/>
    <col min="3873" max="3873" width="15" bestFit="1" customWidth="1"/>
    <col min="3874" max="3877" width="13.08984375" customWidth="1"/>
    <col min="3878" max="3880" width="13.453125" customWidth="1"/>
    <col min="3881" max="3882" width="15" bestFit="1" customWidth="1"/>
    <col min="3883" max="3884" width="13.81640625" bestFit="1" customWidth="1"/>
    <col min="3885" max="3885" width="13.08984375" customWidth="1"/>
    <col min="3886" max="3888" width="13.453125" customWidth="1"/>
    <col min="3889" max="3891" width="15" bestFit="1" customWidth="1"/>
    <col min="3892" max="3893" width="13.08984375" customWidth="1"/>
    <col min="3894" max="3894" width="10.08984375" customWidth="1"/>
    <col min="3895" max="3896" width="13.453125" customWidth="1"/>
    <col min="3897" max="3901" width="13.08984375" customWidth="1"/>
    <col min="3902" max="3904" width="13.453125" customWidth="1"/>
    <col min="3905" max="3909" width="13.08984375" customWidth="1"/>
    <col min="3910" max="3912" width="13.453125" customWidth="1"/>
    <col min="3913" max="3917" width="13.08984375" customWidth="1"/>
    <col min="3918" max="3920" width="13.453125" customWidth="1"/>
    <col min="3921" max="3925" width="13.08984375" customWidth="1"/>
    <col min="3926" max="3928" width="13.453125" customWidth="1"/>
    <col min="3929" max="3929" width="15" bestFit="1" customWidth="1"/>
    <col min="3930" max="3930" width="13.81640625" bestFit="1" customWidth="1"/>
    <col min="3931" max="3932" width="15" bestFit="1" customWidth="1"/>
    <col min="3933" max="3933" width="13.08984375" customWidth="1"/>
    <col min="3934" max="3934" width="11.26953125" customWidth="1"/>
    <col min="3935" max="3936" width="13.453125" customWidth="1"/>
    <col min="3937" max="3937" width="14.1796875" bestFit="1" customWidth="1"/>
    <col min="3938" max="3940" width="15" bestFit="1" customWidth="1"/>
    <col min="3941" max="3941" width="13.08984375" customWidth="1"/>
    <col min="3942" max="3942" width="10.08984375" customWidth="1"/>
    <col min="3943" max="3944" width="13.453125" customWidth="1"/>
    <col min="3945" max="3945" width="14.1796875" bestFit="1" customWidth="1"/>
    <col min="3946" max="3946" width="13" bestFit="1" customWidth="1"/>
    <col min="3947" max="3948" width="14.1796875" bestFit="1" customWidth="1"/>
    <col min="3949" max="3949" width="13.08984375" customWidth="1"/>
    <col min="3950" max="3952" width="13.453125" customWidth="1"/>
    <col min="3953" max="3957" width="13.08984375" customWidth="1"/>
    <col min="3958" max="3960" width="13.453125" customWidth="1"/>
    <col min="3961" max="3961" width="13.08984375" customWidth="1"/>
    <col min="3962" max="3962" width="13.81640625" bestFit="1" customWidth="1"/>
    <col min="3963" max="3964" width="15" bestFit="1" customWidth="1"/>
    <col min="3965" max="3965" width="13.08984375" customWidth="1"/>
    <col min="3966" max="3968" width="13.453125" customWidth="1"/>
    <col min="3969" max="3972" width="15" bestFit="1" customWidth="1"/>
    <col min="3973" max="3973" width="13.08984375" customWidth="1"/>
    <col min="3974" max="3974" width="12.453125" customWidth="1"/>
    <col min="3975" max="3976" width="13.453125" customWidth="1"/>
    <col min="3977" max="3977" width="15" bestFit="1" customWidth="1"/>
    <col min="3978" max="3980" width="14.1796875" bestFit="1" customWidth="1"/>
    <col min="3981" max="3981" width="13.08984375" customWidth="1"/>
    <col min="3982" max="3982" width="10.08984375" customWidth="1"/>
    <col min="3983" max="3984" width="13.453125" customWidth="1"/>
    <col min="3985" max="3985" width="14.1796875" bestFit="1" customWidth="1"/>
    <col min="3986" max="3988" width="15" bestFit="1" customWidth="1"/>
    <col min="3989" max="3989" width="13.08984375" customWidth="1"/>
    <col min="3990" max="3990" width="6.7265625" customWidth="1"/>
    <col min="3991" max="3992" width="13.453125" customWidth="1"/>
    <col min="3993" max="3993" width="14.1796875" bestFit="1" customWidth="1"/>
    <col min="3994" max="3996" width="15" bestFit="1" customWidth="1"/>
    <col min="3997" max="4012" width="13.08984375" customWidth="1"/>
    <col min="4013" max="4013" width="13.453125" customWidth="1"/>
    <col min="4014" max="4014" width="12.81640625" customWidth="1"/>
    <col min="4015" max="4015" width="12" customWidth="1"/>
    <col min="4016" max="4016" width="12.26953125" customWidth="1"/>
    <col min="4017" max="4018" width="12.81640625" customWidth="1"/>
    <col min="4019" max="4024" width="13.08984375" customWidth="1"/>
    <col min="4025" max="4027" width="14.1796875" customWidth="1"/>
    <col min="4028" max="4029" width="13.08984375" customWidth="1"/>
    <col min="4030" max="4032" width="14.1796875" customWidth="1"/>
    <col min="4033" max="4033" width="12.81640625" customWidth="1"/>
    <col min="4034" max="4034" width="13.08984375" customWidth="1"/>
    <col min="4035" max="4037" width="14.1796875" customWidth="1"/>
    <col min="4038" max="4039" width="13.08984375" customWidth="1"/>
    <col min="4040" max="4042" width="14.1796875" customWidth="1"/>
    <col min="4043" max="4043" width="15" bestFit="1" customWidth="1"/>
    <col min="4044" max="4044" width="13.08984375" customWidth="1"/>
    <col min="4045" max="4047" width="14.1796875" customWidth="1"/>
    <col min="4048" max="4048" width="15" bestFit="1" customWidth="1"/>
    <col min="4049" max="4049" width="13.08984375" customWidth="1"/>
    <col min="4050" max="4050" width="10.6328125" customWidth="1"/>
    <col min="4051" max="4052" width="14.1796875" customWidth="1"/>
    <col min="4053" max="4054" width="13.08984375" customWidth="1"/>
    <col min="4055" max="4057" width="14.1796875" customWidth="1"/>
    <col min="4058" max="4058" width="15" bestFit="1" customWidth="1"/>
    <col min="4059" max="4059" width="13.08984375" customWidth="1"/>
    <col min="4060" max="4062" width="14.1796875" customWidth="1"/>
    <col min="4063" max="4063" width="15" bestFit="1" customWidth="1"/>
    <col min="4064" max="4064" width="13.08984375" customWidth="1"/>
    <col min="4065" max="4065" width="11.81640625" customWidth="1"/>
    <col min="4066" max="4067" width="14.1796875" customWidth="1"/>
    <col min="4068" max="4068" width="15" bestFit="1" customWidth="1"/>
    <col min="4069" max="4069" width="13.08984375" customWidth="1"/>
    <col min="4070" max="4070" width="9.453125" customWidth="1"/>
    <col min="4071" max="4072" width="14.1796875" customWidth="1"/>
    <col min="4073" max="4073" width="14.1796875" bestFit="1" customWidth="1"/>
    <col min="4074" max="4074" width="13.08984375" customWidth="1"/>
    <col min="4075" max="4075" width="7.08984375" customWidth="1"/>
    <col min="4076" max="4077" width="14.1796875" customWidth="1"/>
    <col min="4078" max="4078" width="14.1796875" bestFit="1" customWidth="1"/>
    <col min="4079" max="4079" width="13.08984375" customWidth="1"/>
    <col min="4080" max="4082" width="14.1796875" customWidth="1"/>
    <col min="4083" max="4084" width="13.08984375" customWidth="1"/>
    <col min="4085" max="4087" width="14.1796875" customWidth="1"/>
    <col min="4088" max="4089" width="13.08984375" customWidth="1"/>
    <col min="4090" max="4092" width="14.1796875" customWidth="1"/>
    <col min="4093" max="4093" width="15" bestFit="1" customWidth="1"/>
    <col min="4094" max="4094" width="13.08984375" customWidth="1"/>
    <col min="4095" max="4097" width="14.1796875" customWidth="1"/>
    <col min="4098" max="4098" width="14.1796875" bestFit="1" customWidth="1"/>
    <col min="4099" max="4099" width="13.08984375" customWidth="1"/>
    <col min="4100" max="4100" width="11.81640625" customWidth="1"/>
    <col min="4101" max="4102" width="14.1796875" customWidth="1"/>
    <col min="4103" max="4103" width="14.1796875" bestFit="1" customWidth="1"/>
    <col min="4104" max="4104" width="13.08984375" customWidth="1"/>
    <col min="4105" max="4105" width="9.453125" customWidth="1"/>
    <col min="4106" max="4107" width="14.1796875" customWidth="1"/>
    <col min="4108" max="4108" width="15" bestFit="1" customWidth="1"/>
    <col min="4109" max="4109" width="13.08984375" customWidth="1"/>
    <col min="4110" max="4112" width="13.453125" customWidth="1"/>
    <col min="4113" max="4116" width="15" bestFit="1" customWidth="1"/>
    <col min="4117" max="4117" width="13.08984375" customWidth="1"/>
    <col min="4118" max="4120" width="13.453125" customWidth="1"/>
    <col min="4121" max="4125" width="13.08984375" customWidth="1"/>
    <col min="4126" max="4128" width="13.453125" customWidth="1"/>
    <col min="4129" max="4129" width="15" bestFit="1" customWidth="1"/>
    <col min="4130" max="4133" width="13.08984375" customWidth="1"/>
    <col min="4134" max="4136" width="13.453125" customWidth="1"/>
    <col min="4137" max="4138" width="15" bestFit="1" customWidth="1"/>
    <col min="4139" max="4140" width="13.81640625" bestFit="1" customWidth="1"/>
    <col min="4141" max="4141" width="13.08984375" customWidth="1"/>
    <col min="4142" max="4144" width="13.453125" customWidth="1"/>
    <col min="4145" max="4147" width="15" bestFit="1" customWidth="1"/>
    <col min="4148" max="4149" width="13.08984375" customWidth="1"/>
    <col min="4150" max="4150" width="10.08984375" customWidth="1"/>
    <col min="4151" max="4152" width="13.453125" customWidth="1"/>
    <col min="4153" max="4157" width="13.08984375" customWidth="1"/>
    <col min="4158" max="4160" width="13.453125" customWidth="1"/>
    <col min="4161" max="4165" width="13.08984375" customWidth="1"/>
    <col min="4166" max="4168" width="13.453125" customWidth="1"/>
    <col min="4169" max="4173" width="13.08984375" customWidth="1"/>
    <col min="4174" max="4176" width="13.453125" customWidth="1"/>
    <col min="4177" max="4181" width="13.08984375" customWidth="1"/>
    <col min="4182" max="4184" width="13.453125" customWidth="1"/>
    <col min="4185" max="4185" width="15" bestFit="1" customWidth="1"/>
    <col min="4186" max="4186" width="13.81640625" bestFit="1" customWidth="1"/>
    <col min="4187" max="4188" width="15" bestFit="1" customWidth="1"/>
    <col min="4189" max="4189" width="13.08984375" customWidth="1"/>
    <col min="4190" max="4190" width="11.26953125" customWidth="1"/>
    <col min="4191" max="4192" width="13.453125" customWidth="1"/>
    <col min="4193" max="4193" width="14.1796875" bestFit="1" customWidth="1"/>
    <col min="4194" max="4196" width="15" bestFit="1" customWidth="1"/>
    <col min="4197" max="4197" width="13.08984375" customWidth="1"/>
    <col min="4198" max="4198" width="10.08984375" customWidth="1"/>
    <col min="4199" max="4200" width="13.453125" customWidth="1"/>
    <col min="4201" max="4201" width="14.1796875" bestFit="1" customWidth="1"/>
    <col min="4202" max="4202" width="13" bestFit="1" customWidth="1"/>
    <col min="4203" max="4204" width="14.1796875" bestFit="1" customWidth="1"/>
    <col min="4205" max="4205" width="13.08984375" customWidth="1"/>
    <col min="4206" max="4208" width="13.453125" customWidth="1"/>
    <col min="4209" max="4213" width="13.08984375" customWidth="1"/>
    <col min="4214" max="4216" width="13.453125" customWidth="1"/>
    <col min="4217" max="4217" width="13.08984375" customWidth="1"/>
    <col min="4218" max="4218" width="13.81640625" bestFit="1" customWidth="1"/>
    <col min="4219" max="4220" width="15" bestFit="1" customWidth="1"/>
    <col min="4221" max="4221" width="13.08984375" customWidth="1"/>
    <col min="4222" max="4224" width="13.453125" customWidth="1"/>
    <col min="4225" max="4228" width="15" bestFit="1" customWidth="1"/>
    <col min="4229" max="4229" width="13.08984375" customWidth="1"/>
    <col min="4230" max="4230" width="12.453125" customWidth="1"/>
    <col min="4231" max="4232" width="13.453125" customWidth="1"/>
    <col min="4233" max="4233" width="15" bestFit="1" customWidth="1"/>
    <col min="4234" max="4236" width="14.1796875" bestFit="1" customWidth="1"/>
    <col min="4237" max="4237" width="13.08984375" customWidth="1"/>
    <col min="4238" max="4238" width="10.08984375" customWidth="1"/>
    <col min="4239" max="4240" width="13.453125" customWidth="1"/>
    <col min="4241" max="4241" width="14.1796875" bestFit="1" customWidth="1"/>
    <col min="4242" max="4244" width="15" bestFit="1" customWidth="1"/>
    <col min="4245" max="4245" width="13.08984375" customWidth="1"/>
    <col min="4246" max="4246" width="6.7265625" customWidth="1"/>
    <col min="4247" max="4248" width="13.453125" customWidth="1"/>
    <col min="4249" max="4249" width="14.1796875" bestFit="1" customWidth="1"/>
    <col min="4250" max="4252" width="15" bestFit="1" customWidth="1"/>
    <col min="4253" max="4268" width="13.08984375" customWidth="1"/>
    <col min="4269" max="4269" width="13.453125" customWidth="1"/>
    <col min="4270" max="4270" width="12.81640625" customWidth="1"/>
    <col min="4271" max="4271" width="12" customWidth="1"/>
    <col min="4272" max="4272" width="12.26953125" customWidth="1"/>
    <col min="4273" max="4274" width="12.81640625" customWidth="1"/>
    <col min="4275" max="4280" width="13.08984375" customWidth="1"/>
    <col min="4281" max="4283" width="14.1796875" customWidth="1"/>
    <col min="4284" max="4285" width="13.08984375" customWidth="1"/>
    <col min="4286" max="4288" width="14.1796875" customWidth="1"/>
    <col min="4289" max="4289" width="12.81640625" customWidth="1"/>
    <col min="4290" max="4290" width="13.08984375" customWidth="1"/>
    <col min="4291" max="4293" width="14.1796875" customWidth="1"/>
    <col min="4294" max="4295" width="13.08984375" customWidth="1"/>
    <col min="4296" max="4298" width="14.1796875" customWidth="1"/>
    <col min="4299" max="4299" width="15" bestFit="1" customWidth="1"/>
    <col min="4300" max="4300" width="13.08984375" customWidth="1"/>
    <col min="4301" max="4303" width="14.1796875" customWidth="1"/>
    <col min="4304" max="4304" width="15" bestFit="1" customWidth="1"/>
    <col min="4305" max="4305" width="13.08984375" customWidth="1"/>
    <col min="4306" max="4306" width="10.6328125" customWidth="1"/>
    <col min="4307" max="4308" width="14.1796875" customWidth="1"/>
    <col min="4309" max="4310" width="13.08984375" customWidth="1"/>
    <col min="4311" max="4313" width="14.1796875" customWidth="1"/>
    <col min="4314" max="4314" width="15" bestFit="1" customWidth="1"/>
    <col min="4315" max="4315" width="13.08984375" customWidth="1"/>
    <col min="4316" max="4318" width="14.1796875" customWidth="1"/>
    <col min="4319" max="4319" width="15" bestFit="1" customWidth="1"/>
    <col min="4320" max="4320" width="13.08984375" customWidth="1"/>
    <col min="4321" max="4321" width="11.81640625" customWidth="1"/>
    <col min="4322" max="4323" width="14.1796875" customWidth="1"/>
    <col min="4324" max="4324" width="15" bestFit="1" customWidth="1"/>
    <col min="4325" max="4325" width="13.08984375" customWidth="1"/>
    <col min="4326" max="4326" width="9.453125" customWidth="1"/>
    <col min="4327" max="4328" width="14.1796875" customWidth="1"/>
    <col min="4329" max="4329" width="14.1796875" bestFit="1" customWidth="1"/>
    <col min="4330" max="4330" width="13.08984375" customWidth="1"/>
    <col min="4331" max="4331" width="7.08984375" customWidth="1"/>
    <col min="4332" max="4333" width="14.1796875" customWidth="1"/>
    <col min="4334" max="4334" width="14.1796875" bestFit="1" customWidth="1"/>
    <col min="4335" max="4335" width="13.08984375" customWidth="1"/>
    <col min="4336" max="4338" width="14.1796875" customWidth="1"/>
    <col min="4339" max="4340" width="13.08984375" customWidth="1"/>
    <col min="4341" max="4343" width="14.1796875" customWidth="1"/>
    <col min="4344" max="4345" width="13.08984375" customWidth="1"/>
    <col min="4346" max="4348" width="14.1796875" customWidth="1"/>
    <col min="4349" max="4349" width="15" bestFit="1" customWidth="1"/>
    <col min="4350" max="4350" width="13.08984375" customWidth="1"/>
    <col min="4351" max="4353" width="14.1796875" customWidth="1"/>
    <col min="4354" max="4354" width="14.1796875" bestFit="1" customWidth="1"/>
    <col min="4355" max="4355" width="13.08984375" customWidth="1"/>
    <col min="4356" max="4356" width="11.81640625" customWidth="1"/>
    <col min="4357" max="4358" width="14.1796875" customWidth="1"/>
    <col min="4359" max="4359" width="14.1796875" bestFit="1" customWidth="1"/>
    <col min="4360" max="4360" width="13.08984375" customWidth="1"/>
    <col min="4361" max="4361" width="9.453125" customWidth="1"/>
    <col min="4362" max="4363" width="14.1796875" customWidth="1"/>
    <col min="4364" max="4364" width="15" bestFit="1" customWidth="1"/>
    <col min="4365" max="4365" width="13.08984375" customWidth="1"/>
    <col min="4366" max="4368" width="13.453125" customWidth="1"/>
    <col min="4369" max="4372" width="15" bestFit="1" customWidth="1"/>
    <col min="4373" max="4373" width="13.08984375" customWidth="1"/>
    <col min="4374" max="4376" width="13.453125" customWidth="1"/>
    <col min="4377" max="4381" width="13.08984375" customWidth="1"/>
    <col min="4382" max="4384" width="13.453125" customWidth="1"/>
    <col min="4385" max="4385" width="15" bestFit="1" customWidth="1"/>
    <col min="4386" max="4389" width="13.08984375" customWidth="1"/>
    <col min="4390" max="4392" width="13.453125" customWidth="1"/>
    <col min="4393" max="4394" width="15" bestFit="1" customWidth="1"/>
    <col min="4395" max="4396" width="13.81640625" bestFit="1" customWidth="1"/>
    <col min="4397" max="4397" width="13.08984375" customWidth="1"/>
    <col min="4398" max="4400" width="13.453125" customWidth="1"/>
    <col min="4401" max="4403" width="15" bestFit="1" customWidth="1"/>
    <col min="4404" max="4405" width="13.08984375" customWidth="1"/>
    <col min="4406" max="4406" width="10.08984375" customWidth="1"/>
    <col min="4407" max="4408" width="13.453125" customWidth="1"/>
    <col min="4409" max="4413" width="13.08984375" customWidth="1"/>
    <col min="4414" max="4416" width="13.453125" customWidth="1"/>
    <col min="4417" max="4421" width="13.08984375" customWidth="1"/>
    <col min="4422" max="4424" width="13.453125" customWidth="1"/>
    <col min="4425" max="4429" width="13.08984375" customWidth="1"/>
    <col min="4430" max="4432" width="13.453125" customWidth="1"/>
    <col min="4433" max="4437" width="13.08984375" customWidth="1"/>
    <col min="4438" max="4440" width="13.453125" customWidth="1"/>
    <col min="4441" max="4441" width="15" bestFit="1" customWidth="1"/>
    <col min="4442" max="4442" width="13.81640625" bestFit="1" customWidth="1"/>
    <col min="4443" max="4444" width="15" bestFit="1" customWidth="1"/>
    <col min="4445" max="4445" width="13.08984375" customWidth="1"/>
    <col min="4446" max="4446" width="11.26953125" customWidth="1"/>
    <col min="4447" max="4448" width="13.453125" customWidth="1"/>
    <col min="4449" max="4449" width="14.1796875" bestFit="1" customWidth="1"/>
    <col min="4450" max="4452" width="15" bestFit="1" customWidth="1"/>
    <col min="4453" max="4453" width="13.08984375" customWidth="1"/>
    <col min="4454" max="4454" width="10.08984375" customWidth="1"/>
    <col min="4455" max="4456" width="13.453125" customWidth="1"/>
    <col min="4457" max="4457" width="14.1796875" bestFit="1" customWidth="1"/>
    <col min="4458" max="4458" width="13" bestFit="1" customWidth="1"/>
    <col min="4459" max="4460" width="14.1796875" bestFit="1" customWidth="1"/>
    <col min="4461" max="4461" width="13.08984375" customWidth="1"/>
    <col min="4462" max="4464" width="13.453125" customWidth="1"/>
    <col min="4465" max="4469" width="13.08984375" customWidth="1"/>
    <col min="4470" max="4472" width="13.453125" customWidth="1"/>
    <col min="4473" max="4473" width="13.08984375" customWidth="1"/>
    <col min="4474" max="4474" width="13.81640625" bestFit="1" customWidth="1"/>
    <col min="4475" max="4476" width="15" bestFit="1" customWidth="1"/>
    <col min="4477" max="4477" width="13.08984375" customWidth="1"/>
    <col min="4478" max="4480" width="13.453125" customWidth="1"/>
    <col min="4481" max="4484" width="15" bestFit="1" customWidth="1"/>
    <col min="4485" max="4485" width="13.08984375" customWidth="1"/>
    <col min="4486" max="4486" width="12.453125" customWidth="1"/>
    <col min="4487" max="4488" width="13.453125" customWidth="1"/>
    <col min="4489" max="4489" width="15" bestFit="1" customWidth="1"/>
    <col min="4490" max="4492" width="14.1796875" bestFit="1" customWidth="1"/>
    <col min="4493" max="4493" width="13.08984375" customWidth="1"/>
    <col min="4494" max="4494" width="10.08984375" customWidth="1"/>
    <col min="4495" max="4496" width="13.453125" customWidth="1"/>
    <col min="4497" max="4497" width="14.1796875" bestFit="1" customWidth="1"/>
    <col min="4498" max="4500" width="15" bestFit="1" customWidth="1"/>
    <col min="4501" max="4501" width="13.08984375" customWidth="1"/>
    <col min="4502" max="4502" width="6.7265625" customWidth="1"/>
    <col min="4503" max="4504" width="13.453125" customWidth="1"/>
    <col min="4505" max="4505" width="14.1796875" bestFit="1" customWidth="1"/>
    <col min="4506" max="4508" width="15" bestFit="1" customWidth="1"/>
    <col min="4509" max="4524" width="13.08984375" customWidth="1"/>
    <col min="4525" max="4525" width="13.453125" customWidth="1"/>
    <col min="4526" max="4526" width="12.81640625" customWidth="1"/>
    <col min="4527" max="4527" width="12" customWidth="1"/>
    <col min="4528" max="4528" width="12.26953125" customWidth="1"/>
    <col min="4529" max="4530" width="12.81640625" customWidth="1"/>
    <col min="4531" max="4536" width="13.08984375" customWidth="1"/>
    <col min="4537" max="4539" width="14.1796875" customWidth="1"/>
    <col min="4540" max="4541" width="13.08984375" customWidth="1"/>
    <col min="4542" max="4544" width="14.1796875" customWidth="1"/>
    <col min="4545" max="4545" width="12.81640625" customWidth="1"/>
    <col min="4546" max="4546" width="13.08984375" customWidth="1"/>
    <col min="4547" max="4549" width="14.1796875" customWidth="1"/>
    <col min="4550" max="4551" width="13.08984375" customWidth="1"/>
    <col min="4552" max="4554" width="14.1796875" customWidth="1"/>
    <col min="4555" max="4555" width="15" bestFit="1" customWidth="1"/>
    <col min="4556" max="4556" width="13.08984375" customWidth="1"/>
    <col min="4557" max="4559" width="14.1796875" customWidth="1"/>
    <col min="4560" max="4560" width="15" bestFit="1" customWidth="1"/>
    <col min="4561" max="4561" width="13.08984375" customWidth="1"/>
    <col min="4562" max="4562" width="10.6328125" customWidth="1"/>
    <col min="4563" max="4564" width="14.1796875" customWidth="1"/>
    <col min="4565" max="4566" width="13.08984375" customWidth="1"/>
    <col min="4567" max="4569" width="14.1796875" customWidth="1"/>
    <col min="4570" max="4570" width="15" bestFit="1" customWidth="1"/>
    <col min="4571" max="4571" width="13.08984375" customWidth="1"/>
    <col min="4572" max="4574" width="14.1796875" customWidth="1"/>
    <col min="4575" max="4575" width="15" bestFit="1" customWidth="1"/>
    <col min="4576" max="4576" width="13.08984375" customWidth="1"/>
    <col min="4577" max="4577" width="11.81640625" customWidth="1"/>
    <col min="4578" max="4579" width="14.1796875" customWidth="1"/>
    <col min="4580" max="4580" width="15" bestFit="1" customWidth="1"/>
    <col min="4581" max="4581" width="13.08984375" customWidth="1"/>
    <col min="4582" max="4582" width="9.453125" customWidth="1"/>
    <col min="4583" max="4584" width="14.1796875" customWidth="1"/>
    <col min="4585" max="4585" width="14.1796875" bestFit="1" customWidth="1"/>
    <col min="4586" max="4586" width="13.08984375" customWidth="1"/>
    <col min="4587" max="4587" width="7.08984375" customWidth="1"/>
    <col min="4588" max="4589" width="14.1796875" customWidth="1"/>
    <col min="4590" max="4590" width="14.1796875" bestFit="1" customWidth="1"/>
    <col min="4591" max="4591" width="13.08984375" customWidth="1"/>
    <col min="4592" max="4594" width="14.1796875" customWidth="1"/>
    <col min="4595" max="4596" width="13.08984375" customWidth="1"/>
    <col min="4597" max="4599" width="14.1796875" customWidth="1"/>
    <col min="4600" max="4601" width="13.08984375" customWidth="1"/>
    <col min="4602" max="4604" width="14.1796875" customWidth="1"/>
    <col min="4605" max="4605" width="15" bestFit="1" customWidth="1"/>
    <col min="4606" max="4606" width="13.08984375" customWidth="1"/>
    <col min="4607" max="4609" width="14.1796875" customWidth="1"/>
    <col min="4610" max="4610" width="14.1796875" bestFit="1" customWidth="1"/>
    <col min="4611" max="4611" width="13.08984375" customWidth="1"/>
    <col min="4612" max="4612" width="11.81640625" customWidth="1"/>
    <col min="4613" max="4614" width="14.1796875" customWidth="1"/>
    <col min="4615" max="4615" width="14.1796875" bestFit="1" customWidth="1"/>
    <col min="4616" max="4616" width="13.08984375" customWidth="1"/>
    <col min="4617" max="4617" width="9.453125" customWidth="1"/>
    <col min="4618" max="4619" width="14.1796875" customWidth="1"/>
    <col min="4620" max="4620" width="15" bestFit="1" customWidth="1"/>
    <col min="4621" max="4621" width="13.08984375" customWidth="1"/>
    <col min="4622" max="4624" width="13.453125" customWidth="1"/>
    <col min="4625" max="4628" width="15" bestFit="1" customWidth="1"/>
    <col min="4629" max="4629" width="13.08984375" customWidth="1"/>
    <col min="4630" max="4632" width="13.453125" customWidth="1"/>
    <col min="4633" max="4637" width="13.08984375" customWidth="1"/>
    <col min="4638" max="4640" width="13.453125" customWidth="1"/>
    <col min="4641" max="4641" width="15" bestFit="1" customWidth="1"/>
    <col min="4642" max="4645" width="13.08984375" customWidth="1"/>
    <col min="4646" max="4648" width="13.453125" customWidth="1"/>
    <col min="4649" max="4650" width="15" bestFit="1" customWidth="1"/>
    <col min="4651" max="4652" width="13.81640625" bestFit="1" customWidth="1"/>
    <col min="4653" max="4653" width="13.08984375" customWidth="1"/>
    <col min="4654" max="4656" width="13.453125" customWidth="1"/>
    <col min="4657" max="4659" width="15" bestFit="1" customWidth="1"/>
    <col min="4660" max="4661" width="13.08984375" customWidth="1"/>
    <col min="4662" max="4662" width="10.08984375" customWidth="1"/>
    <col min="4663" max="4664" width="13.453125" customWidth="1"/>
    <col min="4665" max="4669" width="13.08984375" customWidth="1"/>
    <col min="4670" max="4672" width="13.453125" customWidth="1"/>
    <col min="4673" max="4677" width="13.08984375" customWidth="1"/>
    <col min="4678" max="4680" width="13.453125" customWidth="1"/>
    <col min="4681" max="4685" width="13.08984375" customWidth="1"/>
    <col min="4686" max="4688" width="13.453125" customWidth="1"/>
    <col min="4689" max="4693" width="13.08984375" customWidth="1"/>
    <col min="4694" max="4696" width="13.453125" customWidth="1"/>
    <col min="4697" max="4697" width="15" bestFit="1" customWidth="1"/>
    <col min="4698" max="4698" width="13.81640625" bestFit="1" customWidth="1"/>
    <col min="4699" max="4700" width="15" bestFit="1" customWidth="1"/>
    <col min="4701" max="4701" width="13.08984375" customWidth="1"/>
    <col min="4702" max="4702" width="11.26953125" customWidth="1"/>
    <col min="4703" max="4704" width="13.453125" customWidth="1"/>
    <col min="4705" max="4705" width="14.1796875" bestFit="1" customWidth="1"/>
    <col min="4706" max="4708" width="15" bestFit="1" customWidth="1"/>
    <col min="4709" max="4709" width="13.08984375" customWidth="1"/>
    <col min="4710" max="4710" width="10.08984375" customWidth="1"/>
    <col min="4711" max="4712" width="13.453125" customWidth="1"/>
    <col min="4713" max="4713" width="14.1796875" bestFit="1" customWidth="1"/>
    <col min="4714" max="4714" width="13" bestFit="1" customWidth="1"/>
    <col min="4715" max="4716" width="14.1796875" bestFit="1" customWidth="1"/>
    <col min="4717" max="4717" width="13.08984375" customWidth="1"/>
    <col min="4718" max="4720" width="13.453125" customWidth="1"/>
    <col min="4721" max="4725" width="13.08984375" customWidth="1"/>
    <col min="4726" max="4728" width="13.453125" customWidth="1"/>
    <col min="4729" max="4729" width="13.08984375" customWidth="1"/>
    <col min="4730" max="4730" width="13.81640625" bestFit="1" customWidth="1"/>
    <col min="4731" max="4732" width="15" bestFit="1" customWidth="1"/>
    <col min="4733" max="4733" width="13.08984375" customWidth="1"/>
    <col min="4734" max="4736" width="13.453125" customWidth="1"/>
    <col min="4737" max="4740" width="15" bestFit="1" customWidth="1"/>
    <col min="4741" max="4741" width="13.08984375" customWidth="1"/>
    <col min="4742" max="4742" width="12.453125" customWidth="1"/>
    <col min="4743" max="4744" width="13.453125" customWidth="1"/>
    <col min="4745" max="4745" width="15" bestFit="1" customWidth="1"/>
    <col min="4746" max="4748" width="14.1796875" bestFit="1" customWidth="1"/>
    <col min="4749" max="4749" width="13.08984375" customWidth="1"/>
    <col min="4750" max="4750" width="10.08984375" customWidth="1"/>
    <col min="4751" max="4752" width="13.453125" customWidth="1"/>
    <col min="4753" max="4753" width="14.1796875" bestFit="1" customWidth="1"/>
    <col min="4754" max="4756" width="15" bestFit="1" customWidth="1"/>
    <col min="4757" max="4757" width="13.08984375" customWidth="1"/>
    <col min="4758" max="4758" width="6.7265625" customWidth="1"/>
    <col min="4759" max="4760" width="13.453125" customWidth="1"/>
    <col min="4761" max="4761" width="14.1796875" bestFit="1" customWidth="1"/>
    <col min="4762" max="4764" width="15" bestFit="1" customWidth="1"/>
    <col min="4765" max="4780" width="13.08984375" customWidth="1"/>
    <col min="4781" max="4781" width="13.453125" customWidth="1"/>
    <col min="4782" max="4782" width="12.81640625" customWidth="1"/>
    <col min="4783" max="4783" width="12" customWidth="1"/>
    <col min="4784" max="4784" width="12.26953125" customWidth="1"/>
    <col min="4785" max="4786" width="12.81640625" customWidth="1"/>
    <col min="4787" max="4792" width="13.08984375" customWidth="1"/>
    <col min="4793" max="4795" width="14.1796875" customWidth="1"/>
    <col min="4796" max="4797" width="13.08984375" customWidth="1"/>
    <col min="4798" max="4800" width="14.1796875" customWidth="1"/>
    <col min="4801" max="4801" width="12.81640625" customWidth="1"/>
    <col min="4802" max="4802" width="13.08984375" customWidth="1"/>
    <col min="4803" max="4805" width="14.1796875" customWidth="1"/>
    <col min="4806" max="4807" width="13.08984375" customWidth="1"/>
    <col min="4808" max="4810" width="14.1796875" customWidth="1"/>
    <col min="4811" max="4811" width="15" bestFit="1" customWidth="1"/>
    <col min="4812" max="4812" width="13.08984375" customWidth="1"/>
    <col min="4813" max="4815" width="14.1796875" customWidth="1"/>
    <col min="4816" max="4816" width="15" bestFit="1" customWidth="1"/>
    <col min="4817" max="4817" width="13.08984375" customWidth="1"/>
    <col min="4818" max="4818" width="10.6328125" customWidth="1"/>
    <col min="4819" max="4820" width="14.1796875" customWidth="1"/>
    <col min="4821" max="4822" width="13.08984375" customWidth="1"/>
    <col min="4823" max="4825" width="14.1796875" customWidth="1"/>
    <col min="4826" max="4826" width="15" bestFit="1" customWidth="1"/>
    <col min="4827" max="4827" width="13.08984375" customWidth="1"/>
    <col min="4828" max="4830" width="14.1796875" customWidth="1"/>
    <col min="4831" max="4831" width="15" bestFit="1" customWidth="1"/>
    <col min="4832" max="4832" width="13.08984375" customWidth="1"/>
    <col min="4833" max="4833" width="11.81640625" customWidth="1"/>
    <col min="4834" max="4835" width="14.1796875" customWidth="1"/>
    <col min="4836" max="4836" width="15" bestFit="1" customWidth="1"/>
    <col min="4837" max="4837" width="13.08984375" customWidth="1"/>
    <col min="4838" max="4838" width="9.453125" customWidth="1"/>
    <col min="4839" max="4840" width="14.1796875" customWidth="1"/>
    <col min="4841" max="4841" width="14.1796875" bestFit="1" customWidth="1"/>
    <col min="4842" max="4842" width="13.08984375" customWidth="1"/>
    <col min="4843" max="4843" width="7.08984375" customWidth="1"/>
    <col min="4844" max="4845" width="14.1796875" customWidth="1"/>
    <col min="4846" max="4846" width="14.1796875" bestFit="1" customWidth="1"/>
    <col min="4847" max="4847" width="13.08984375" customWidth="1"/>
    <col min="4848" max="4850" width="14.1796875" customWidth="1"/>
    <col min="4851" max="4852" width="13.08984375" customWidth="1"/>
    <col min="4853" max="4855" width="14.1796875" customWidth="1"/>
    <col min="4856" max="4857" width="13.08984375" customWidth="1"/>
    <col min="4858" max="4860" width="14.1796875" customWidth="1"/>
    <col min="4861" max="4861" width="15" bestFit="1" customWidth="1"/>
    <col min="4862" max="4862" width="13.08984375" customWidth="1"/>
    <col min="4863" max="4865" width="14.1796875" customWidth="1"/>
    <col min="4866" max="4866" width="14.1796875" bestFit="1" customWidth="1"/>
    <col min="4867" max="4867" width="13.08984375" customWidth="1"/>
    <col min="4868" max="4868" width="11.81640625" customWidth="1"/>
    <col min="4869" max="4870" width="14.1796875" customWidth="1"/>
    <col min="4871" max="4871" width="14.1796875" bestFit="1" customWidth="1"/>
    <col min="4872" max="4872" width="13.08984375" customWidth="1"/>
    <col min="4873" max="4873" width="9.453125" customWidth="1"/>
    <col min="4874" max="4875" width="14.1796875" customWidth="1"/>
    <col min="4876" max="4876" width="15" bestFit="1" customWidth="1"/>
    <col min="4877" max="4877" width="13.08984375" customWidth="1"/>
    <col min="4878" max="4880" width="13.453125" customWidth="1"/>
    <col min="4881" max="4884" width="15" bestFit="1" customWidth="1"/>
    <col min="4885" max="4885" width="13.08984375" customWidth="1"/>
    <col min="4886" max="4888" width="13.453125" customWidth="1"/>
    <col min="4889" max="4893" width="13.08984375" customWidth="1"/>
    <col min="4894" max="4896" width="13.453125" customWidth="1"/>
    <col min="4897" max="4897" width="15" bestFit="1" customWidth="1"/>
    <col min="4898" max="4901" width="13.08984375" customWidth="1"/>
    <col min="4902" max="4904" width="13.453125" customWidth="1"/>
    <col min="4905" max="4906" width="15" bestFit="1" customWidth="1"/>
    <col min="4907" max="4908" width="13.81640625" bestFit="1" customWidth="1"/>
    <col min="4909" max="4909" width="13.08984375" customWidth="1"/>
    <col min="4910" max="4912" width="13.453125" customWidth="1"/>
    <col min="4913" max="4915" width="15" bestFit="1" customWidth="1"/>
    <col min="4916" max="4917" width="13.08984375" customWidth="1"/>
    <col min="4918" max="4918" width="10.08984375" customWidth="1"/>
    <col min="4919" max="4920" width="13.453125" customWidth="1"/>
    <col min="4921" max="4925" width="13.08984375" customWidth="1"/>
    <col min="4926" max="4928" width="13.453125" customWidth="1"/>
    <col min="4929" max="4933" width="13.08984375" customWidth="1"/>
    <col min="4934" max="4936" width="13.453125" customWidth="1"/>
    <col min="4937" max="4941" width="13.08984375" customWidth="1"/>
    <col min="4942" max="4944" width="13.453125" customWidth="1"/>
    <col min="4945" max="4949" width="13.08984375" customWidth="1"/>
    <col min="4950" max="4952" width="13.453125" customWidth="1"/>
    <col min="4953" max="4953" width="15" bestFit="1" customWidth="1"/>
    <col min="4954" max="4954" width="13.81640625" bestFit="1" customWidth="1"/>
    <col min="4955" max="4956" width="15" bestFit="1" customWidth="1"/>
    <col min="4957" max="4957" width="13.08984375" customWidth="1"/>
    <col min="4958" max="4958" width="11.26953125" customWidth="1"/>
    <col min="4959" max="4960" width="13.453125" customWidth="1"/>
    <col min="4961" max="4961" width="14.1796875" bestFit="1" customWidth="1"/>
    <col min="4962" max="4964" width="15" bestFit="1" customWidth="1"/>
    <col min="4965" max="4965" width="13.08984375" customWidth="1"/>
    <col min="4966" max="4966" width="10.08984375" customWidth="1"/>
    <col min="4967" max="4968" width="13.453125" customWidth="1"/>
    <col min="4969" max="4969" width="14.1796875" bestFit="1" customWidth="1"/>
    <col min="4970" max="4970" width="13" bestFit="1" customWidth="1"/>
    <col min="4971" max="4972" width="14.1796875" bestFit="1" customWidth="1"/>
    <col min="4973" max="4973" width="13.08984375" customWidth="1"/>
    <col min="4974" max="4976" width="13.453125" customWidth="1"/>
    <col min="4977" max="4981" width="13.08984375" customWidth="1"/>
    <col min="4982" max="4984" width="13.453125" customWidth="1"/>
    <col min="4985" max="4985" width="13.08984375" customWidth="1"/>
    <col min="4986" max="4986" width="13.81640625" bestFit="1" customWidth="1"/>
    <col min="4987" max="4988" width="15" bestFit="1" customWidth="1"/>
    <col min="4989" max="4989" width="13.08984375" customWidth="1"/>
    <col min="4990" max="4992" width="13.453125" customWidth="1"/>
    <col min="4993" max="4996" width="15" bestFit="1" customWidth="1"/>
    <col min="4997" max="4997" width="13.08984375" customWidth="1"/>
    <col min="4998" max="4998" width="12.453125" customWidth="1"/>
    <col min="4999" max="5000" width="13.453125" customWidth="1"/>
    <col min="5001" max="5001" width="15" bestFit="1" customWidth="1"/>
    <col min="5002" max="5004" width="14.1796875" bestFit="1" customWidth="1"/>
    <col min="5005" max="5005" width="13.08984375" customWidth="1"/>
    <col min="5006" max="5006" width="10.08984375" customWidth="1"/>
    <col min="5007" max="5008" width="13.453125" customWidth="1"/>
    <col min="5009" max="5009" width="14.1796875" bestFit="1" customWidth="1"/>
    <col min="5010" max="5012" width="15" bestFit="1" customWidth="1"/>
    <col min="5013" max="5013" width="13.08984375" customWidth="1"/>
    <col min="5014" max="5014" width="6.7265625" customWidth="1"/>
    <col min="5015" max="5016" width="13.453125" customWidth="1"/>
    <col min="5017" max="5017" width="14.1796875" bestFit="1" customWidth="1"/>
    <col min="5018" max="5020" width="15" bestFit="1" customWidth="1"/>
    <col min="5021" max="5036" width="13.08984375" customWidth="1"/>
    <col min="5037" max="5037" width="13.453125" customWidth="1"/>
    <col min="5038" max="5038" width="12.81640625" customWidth="1"/>
    <col min="5039" max="5039" width="12" customWidth="1"/>
    <col min="5040" max="5040" width="12.26953125" customWidth="1"/>
    <col min="5041" max="5042" width="12.81640625" customWidth="1"/>
    <col min="5043" max="5048" width="13.08984375" customWidth="1"/>
    <col min="5049" max="5051" width="14.1796875" customWidth="1"/>
    <col min="5052" max="5053" width="13.08984375" customWidth="1"/>
    <col min="5054" max="5056" width="14.1796875" customWidth="1"/>
    <col min="5057" max="5057" width="12.81640625" customWidth="1"/>
    <col min="5058" max="5058" width="13.08984375" customWidth="1"/>
    <col min="5059" max="5061" width="14.1796875" customWidth="1"/>
    <col min="5062" max="5063" width="13.08984375" customWidth="1"/>
    <col min="5064" max="5066" width="14.1796875" customWidth="1"/>
    <col min="5067" max="5067" width="15" bestFit="1" customWidth="1"/>
    <col min="5068" max="5068" width="13.08984375" customWidth="1"/>
    <col min="5069" max="5071" width="14.1796875" customWidth="1"/>
    <col min="5072" max="5072" width="15" bestFit="1" customWidth="1"/>
    <col min="5073" max="5073" width="13.08984375" customWidth="1"/>
    <col min="5074" max="5074" width="10.6328125" customWidth="1"/>
    <col min="5075" max="5076" width="14.1796875" customWidth="1"/>
    <col min="5077" max="5078" width="13.08984375" customWidth="1"/>
    <col min="5079" max="5081" width="14.1796875" customWidth="1"/>
    <col min="5082" max="5082" width="15" bestFit="1" customWidth="1"/>
    <col min="5083" max="5083" width="13.08984375" customWidth="1"/>
    <col min="5084" max="5086" width="14.1796875" customWidth="1"/>
    <col min="5087" max="5087" width="15" bestFit="1" customWidth="1"/>
    <col min="5088" max="5088" width="13.08984375" customWidth="1"/>
    <col min="5089" max="5089" width="11.81640625" customWidth="1"/>
    <col min="5090" max="5091" width="14.1796875" customWidth="1"/>
    <col min="5092" max="5092" width="15" bestFit="1" customWidth="1"/>
    <col min="5093" max="5093" width="13.08984375" customWidth="1"/>
    <col min="5094" max="5094" width="9.453125" customWidth="1"/>
    <col min="5095" max="5096" width="14.1796875" customWidth="1"/>
    <col min="5097" max="5097" width="14.1796875" bestFit="1" customWidth="1"/>
    <col min="5098" max="5098" width="13.08984375" customWidth="1"/>
    <col min="5099" max="5099" width="7.08984375" customWidth="1"/>
    <col min="5100" max="5101" width="14.1796875" customWidth="1"/>
    <col min="5102" max="5102" width="14.1796875" bestFit="1" customWidth="1"/>
    <col min="5103" max="5103" width="13.08984375" customWidth="1"/>
    <col min="5104" max="5106" width="14.1796875" customWidth="1"/>
    <col min="5107" max="5108" width="13.08984375" customWidth="1"/>
    <col min="5109" max="5111" width="14.1796875" customWidth="1"/>
    <col min="5112" max="5113" width="13.08984375" customWidth="1"/>
    <col min="5114" max="5116" width="14.1796875" customWidth="1"/>
    <col min="5117" max="5117" width="15" bestFit="1" customWidth="1"/>
    <col min="5118" max="5118" width="13.08984375" customWidth="1"/>
    <col min="5119" max="5121" width="14.1796875" customWidth="1"/>
    <col min="5122" max="5122" width="14.1796875" bestFit="1" customWidth="1"/>
    <col min="5123" max="5123" width="13.08984375" customWidth="1"/>
    <col min="5124" max="5124" width="11.81640625" customWidth="1"/>
    <col min="5125" max="5126" width="14.1796875" customWidth="1"/>
    <col min="5127" max="5127" width="14.1796875" bestFit="1" customWidth="1"/>
    <col min="5128" max="5128" width="13.08984375" customWidth="1"/>
    <col min="5129" max="5129" width="9.453125" customWidth="1"/>
    <col min="5130" max="5131" width="14.1796875" customWidth="1"/>
    <col min="5132" max="5132" width="15" bestFit="1" customWidth="1"/>
    <col min="5133" max="5133" width="13.08984375" customWidth="1"/>
    <col min="5134" max="5136" width="13.453125" customWidth="1"/>
    <col min="5137" max="5140" width="15" bestFit="1" customWidth="1"/>
    <col min="5141" max="5141" width="13.08984375" customWidth="1"/>
    <col min="5142" max="5144" width="13.453125" customWidth="1"/>
    <col min="5145" max="5149" width="13.08984375" customWidth="1"/>
    <col min="5150" max="5152" width="13.453125" customWidth="1"/>
    <col min="5153" max="5153" width="15" bestFit="1" customWidth="1"/>
    <col min="5154" max="5157" width="13.08984375" customWidth="1"/>
    <col min="5158" max="5160" width="13.453125" customWidth="1"/>
    <col min="5161" max="5162" width="15" bestFit="1" customWidth="1"/>
    <col min="5163" max="5164" width="13.81640625" bestFit="1" customWidth="1"/>
    <col min="5165" max="5165" width="13.08984375" customWidth="1"/>
    <col min="5166" max="5168" width="13.453125" customWidth="1"/>
    <col min="5169" max="5171" width="15" bestFit="1" customWidth="1"/>
    <col min="5172" max="5173" width="13.08984375" customWidth="1"/>
    <col min="5174" max="5174" width="10.08984375" customWidth="1"/>
    <col min="5175" max="5176" width="13.453125" customWidth="1"/>
    <col min="5177" max="5181" width="13.08984375" customWidth="1"/>
    <col min="5182" max="5184" width="13.453125" customWidth="1"/>
    <col min="5185" max="5189" width="13.08984375" customWidth="1"/>
    <col min="5190" max="5192" width="13.453125" customWidth="1"/>
    <col min="5193" max="5197" width="13.08984375" customWidth="1"/>
    <col min="5198" max="5200" width="13.453125" customWidth="1"/>
    <col min="5201" max="5205" width="13.08984375" customWidth="1"/>
    <col min="5206" max="5208" width="13.453125" customWidth="1"/>
    <col min="5209" max="5209" width="15" bestFit="1" customWidth="1"/>
    <col min="5210" max="5210" width="13.81640625" bestFit="1" customWidth="1"/>
    <col min="5211" max="5212" width="15" bestFit="1" customWidth="1"/>
    <col min="5213" max="5213" width="13.08984375" customWidth="1"/>
    <col min="5214" max="5214" width="11.26953125" customWidth="1"/>
    <col min="5215" max="5216" width="13.453125" customWidth="1"/>
    <col min="5217" max="5217" width="14.1796875" bestFit="1" customWidth="1"/>
    <col min="5218" max="5220" width="15" bestFit="1" customWidth="1"/>
    <col min="5221" max="5221" width="13.08984375" customWidth="1"/>
    <col min="5222" max="5222" width="10.08984375" customWidth="1"/>
    <col min="5223" max="5224" width="13.453125" customWidth="1"/>
    <col min="5225" max="5225" width="14.1796875" bestFit="1" customWidth="1"/>
    <col min="5226" max="5226" width="13" bestFit="1" customWidth="1"/>
    <col min="5227" max="5228" width="14.1796875" bestFit="1" customWidth="1"/>
    <col min="5229" max="5229" width="13.08984375" customWidth="1"/>
    <col min="5230" max="5232" width="13.453125" customWidth="1"/>
    <col min="5233" max="5237" width="13.08984375" customWidth="1"/>
    <col min="5238" max="5240" width="13.453125" customWidth="1"/>
    <col min="5241" max="5241" width="13.08984375" customWidth="1"/>
    <col min="5242" max="5242" width="13.81640625" bestFit="1" customWidth="1"/>
    <col min="5243" max="5244" width="15" bestFit="1" customWidth="1"/>
    <col min="5245" max="5245" width="13.08984375" customWidth="1"/>
    <col min="5246" max="5248" width="13.453125" customWidth="1"/>
    <col min="5249" max="5252" width="15" bestFit="1" customWidth="1"/>
    <col min="5253" max="5253" width="13.08984375" customWidth="1"/>
    <col min="5254" max="5254" width="12.453125" customWidth="1"/>
    <col min="5255" max="5256" width="13.453125" customWidth="1"/>
    <col min="5257" max="5257" width="15" bestFit="1" customWidth="1"/>
    <col min="5258" max="5260" width="14.1796875" bestFit="1" customWidth="1"/>
    <col min="5261" max="5261" width="13.08984375" customWidth="1"/>
    <col min="5262" max="5262" width="10.08984375" customWidth="1"/>
    <col min="5263" max="5264" width="13.453125" customWidth="1"/>
    <col min="5265" max="5265" width="14.1796875" bestFit="1" customWidth="1"/>
    <col min="5266" max="5268" width="15" bestFit="1" customWidth="1"/>
    <col min="5269" max="5269" width="13.08984375" customWidth="1"/>
    <col min="5270" max="5270" width="6.7265625" customWidth="1"/>
    <col min="5271" max="5272" width="13.453125" customWidth="1"/>
    <col min="5273" max="5273" width="14.1796875" bestFit="1" customWidth="1"/>
    <col min="5274" max="5276" width="15" bestFit="1" customWidth="1"/>
    <col min="5277" max="5292" width="13.08984375" customWidth="1"/>
    <col min="5293" max="5293" width="13.453125" customWidth="1"/>
    <col min="5294" max="5294" width="12.81640625" customWidth="1"/>
    <col min="5295" max="5295" width="12" customWidth="1"/>
    <col min="5296" max="5296" width="12.26953125" customWidth="1"/>
    <col min="5297" max="5298" width="12.81640625" customWidth="1"/>
    <col min="5299" max="5304" width="13.08984375" customWidth="1"/>
    <col min="5305" max="5307" width="14.1796875" customWidth="1"/>
    <col min="5308" max="5309" width="13.08984375" customWidth="1"/>
    <col min="5310" max="5312" width="14.1796875" customWidth="1"/>
    <col min="5313" max="5313" width="12.81640625" customWidth="1"/>
    <col min="5314" max="5314" width="13.08984375" customWidth="1"/>
    <col min="5315" max="5317" width="14.1796875" customWidth="1"/>
    <col min="5318" max="5319" width="13.08984375" customWidth="1"/>
    <col min="5320" max="5322" width="14.1796875" customWidth="1"/>
    <col min="5323" max="5323" width="15" bestFit="1" customWidth="1"/>
    <col min="5324" max="5324" width="13.08984375" customWidth="1"/>
    <col min="5325" max="5327" width="14.1796875" customWidth="1"/>
    <col min="5328" max="5328" width="15" bestFit="1" customWidth="1"/>
    <col min="5329" max="5329" width="13.08984375" customWidth="1"/>
    <col min="5330" max="5330" width="10.6328125" customWidth="1"/>
    <col min="5331" max="5332" width="14.1796875" customWidth="1"/>
    <col min="5333" max="5334" width="13.08984375" customWidth="1"/>
    <col min="5335" max="5337" width="14.1796875" customWidth="1"/>
    <col min="5338" max="5338" width="15" bestFit="1" customWidth="1"/>
    <col min="5339" max="5339" width="13.08984375" customWidth="1"/>
    <col min="5340" max="5342" width="14.1796875" customWidth="1"/>
    <col min="5343" max="5343" width="15" bestFit="1" customWidth="1"/>
    <col min="5344" max="5344" width="13.08984375" customWidth="1"/>
    <col min="5345" max="5345" width="11.81640625" customWidth="1"/>
    <col min="5346" max="5347" width="14.1796875" customWidth="1"/>
    <col min="5348" max="5348" width="15" bestFit="1" customWidth="1"/>
    <col min="5349" max="5349" width="13.08984375" customWidth="1"/>
    <col min="5350" max="5350" width="9.453125" customWidth="1"/>
    <col min="5351" max="5352" width="14.1796875" customWidth="1"/>
    <col min="5353" max="5353" width="14.1796875" bestFit="1" customWidth="1"/>
    <col min="5354" max="5354" width="13.08984375" customWidth="1"/>
    <col min="5355" max="5355" width="7.08984375" customWidth="1"/>
    <col min="5356" max="5357" width="14.1796875" customWidth="1"/>
    <col min="5358" max="5358" width="14.1796875" bestFit="1" customWidth="1"/>
    <col min="5359" max="5359" width="13.08984375" customWidth="1"/>
    <col min="5360" max="5362" width="14.1796875" customWidth="1"/>
    <col min="5363" max="5364" width="13.08984375" customWidth="1"/>
    <col min="5365" max="5367" width="14.1796875" customWidth="1"/>
    <col min="5368" max="5369" width="13.08984375" customWidth="1"/>
    <col min="5370" max="5372" width="14.1796875" customWidth="1"/>
    <col min="5373" max="5373" width="15" bestFit="1" customWidth="1"/>
    <col min="5374" max="5374" width="13.08984375" customWidth="1"/>
    <col min="5375" max="5377" width="14.1796875" customWidth="1"/>
    <col min="5378" max="5378" width="14.1796875" bestFit="1" customWidth="1"/>
    <col min="5379" max="5379" width="13.08984375" customWidth="1"/>
    <col min="5380" max="5380" width="11.81640625" customWidth="1"/>
    <col min="5381" max="5382" width="14.1796875" customWidth="1"/>
    <col min="5383" max="5383" width="14.1796875" bestFit="1" customWidth="1"/>
    <col min="5384" max="5384" width="13.08984375" customWidth="1"/>
    <col min="5385" max="5385" width="9.453125" customWidth="1"/>
    <col min="5386" max="5387" width="14.1796875" customWidth="1"/>
    <col min="5388" max="5388" width="15" bestFit="1" customWidth="1"/>
    <col min="5389" max="5389" width="13.08984375" customWidth="1"/>
    <col min="5390" max="5392" width="13.453125" customWidth="1"/>
    <col min="5393" max="5396" width="15" bestFit="1" customWidth="1"/>
    <col min="5397" max="5397" width="13.08984375" customWidth="1"/>
    <col min="5398" max="5400" width="13.453125" customWidth="1"/>
    <col min="5401" max="5405" width="13.08984375" customWidth="1"/>
    <col min="5406" max="5408" width="13.453125" customWidth="1"/>
    <col min="5409" max="5409" width="15" bestFit="1" customWidth="1"/>
    <col min="5410" max="5413" width="13.08984375" customWidth="1"/>
    <col min="5414" max="5416" width="13.453125" customWidth="1"/>
    <col min="5417" max="5418" width="15" bestFit="1" customWidth="1"/>
    <col min="5419" max="5420" width="13.81640625" bestFit="1" customWidth="1"/>
    <col min="5421" max="5421" width="13.08984375" customWidth="1"/>
    <col min="5422" max="5424" width="13.453125" customWidth="1"/>
    <col min="5425" max="5427" width="15" bestFit="1" customWidth="1"/>
    <col min="5428" max="5429" width="13.08984375" customWidth="1"/>
    <col min="5430" max="5430" width="10.08984375" customWidth="1"/>
    <col min="5431" max="5432" width="13.453125" customWidth="1"/>
    <col min="5433" max="5437" width="13.08984375" customWidth="1"/>
    <col min="5438" max="5440" width="13.453125" customWidth="1"/>
    <col min="5441" max="5445" width="13.08984375" customWidth="1"/>
    <col min="5446" max="5448" width="13.453125" customWidth="1"/>
    <col min="5449" max="5453" width="13.08984375" customWidth="1"/>
    <col min="5454" max="5456" width="13.453125" customWidth="1"/>
    <col min="5457" max="5461" width="13.08984375" customWidth="1"/>
    <col min="5462" max="5464" width="13.453125" customWidth="1"/>
    <col min="5465" max="5465" width="15" bestFit="1" customWidth="1"/>
    <col min="5466" max="5466" width="13.81640625" bestFit="1" customWidth="1"/>
    <col min="5467" max="5468" width="15" bestFit="1" customWidth="1"/>
    <col min="5469" max="5469" width="13.08984375" customWidth="1"/>
    <col min="5470" max="5470" width="11.26953125" customWidth="1"/>
    <col min="5471" max="5472" width="13.453125" customWidth="1"/>
    <col min="5473" max="5473" width="14.1796875" bestFit="1" customWidth="1"/>
    <col min="5474" max="5476" width="15" bestFit="1" customWidth="1"/>
    <col min="5477" max="5477" width="13.08984375" customWidth="1"/>
    <col min="5478" max="5478" width="10.08984375" customWidth="1"/>
    <col min="5479" max="5480" width="13.453125" customWidth="1"/>
    <col min="5481" max="5481" width="14.1796875" bestFit="1" customWidth="1"/>
    <col min="5482" max="5482" width="13" bestFit="1" customWidth="1"/>
    <col min="5483" max="5484" width="14.1796875" bestFit="1" customWidth="1"/>
    <col min="5485" max="5485" width="13.08984375" customWidth="1"/>
    <col min="5486" max="5488" width="13.453125" customWidth="1"/>
    <col min="5489" max="5493" width="13.08984375" customWidth="1"/>
    <col min="5494" max="5496" width="13.453125" customWidth="1"/>
    <col min="5497" max="5497" width="13.08984375" customWidth="1"/>
    <col min="5498" max="5498" width="13.81640625" bestFit="1" customWidth="1"/>
    <col min="5499" max="5500" width="15" bestFit="1" customWidth="1"/>
    <col min="5501" max="5501" width="13.08984375" customWidth="1"/>
    <col min="5502" max="5504" width="13.453125" customWidth="1"/>
    <col min="5505" max="5508" width="15" bestFit="1" customWidth="1"/>
    <col min="5509" max="5509" width="13.08984375" customWidth="1"/>
    <col min="5510" max="5510" width="12.453125" customWidth="1"/>
    <col min="5511" max="5512" width="13.453125" customWidth="1"/>
    <col min="5513" max="5513" width="15" bestFit="1" customWidth="1"/>
    <col min="5514" max="5516" width="14.1796875" bestFit="1" customWidth="1"/>
    <col min="5517" max="5517" width="13.08984375" customWidth="1"/>
    <col min="5518" max="5518" width="10.08984375" customWidth="1"/>
    <col min="5519" max="5520" width="13.453125" customWidth="1"/>
    <col min="5521" max="5521" width="14.1796875" bestFit="1" customWidth="1"/>
    <col min="5522" max="5524" width="15" bestFit="1" customWidth="1"/>
    <col min="5525" max="5525" width="13.08984375" customWidth="1"/>
    <col min="5526" max="5526" width="6.7265625" customWidth="1"/>
    <col min="5527" max="5528" width="13.453125" customWidth="1"/>
    <col min="5529" max="5529" width="14.1796875" bestFit="1" customWidth="1"/>
    <col min="5530" max="5532" width="15" bestFit="1" customWidth="1"/>
    <col min="5533" max="5548" width="13.08984375" customWidth="1"/>
    <col min="5549" max="5549" width="13.453125" customWidth="1"/>
    <col min="5550" max="5550" width="12.81640625" customWidth="1"/>
    <col min="5551" max="5551" width="12" customWidth="1"/>
    <col min="5552" max="5552" width="12.26953125" customWidth="1"/>
    <col min="5553" max="5554" width="12.81640625" customWidth="1"/>
    <col min="5555" max="5560" width="13.08984375" customWidth="1"/>
    <col min="5561" max="5563" width="14.1796875" customWidth="1"/>
    <col min="5564" max="5565" width="13.08984375" customWidth="1"/>
    <col min="5566" max="5568" width="14.1796875" customWidth="1"/>
    <col min="5569" max="5569" width="12.81640625" customWidth="1"/>
    <col min="5570" max="5570" width="13.08984375" customWidth="1"/>
    <col min="5571" max="5573" width="14.1796875" customWidth="1"/>
    <col min="5574" max="5575" width="13.08984375" customWidth="1"/>
    <col min="5576" max="5578" width="14.1796875" customWidth="1"/>
    <col min="5579" max="5579" width="15" bestFit="1" customWidth="1"/>
    <col min="5580" max="5580" width="13.08984375" customWidth="1"/>
    <col min="5581" max="5583" width="14.1796875" customWidth="1"/>
    <col min="5584" max="5584" width="15" bestFit="1" customWidth="1"/>
    <col min="5585" max="5585" width="13.08984375" customWidth="1"/>
    <col min="5586" max="5586" width="10.6328125" customWidth="1"/>
    <col min="5587" max="5588" width="14.1796875" customWidth="1"/>
    <col min="5589" max="5590" width="13.08984375" customWidth="1"/>
    <col min="5591" max="5593" width="14.1796875" customWidth="1"/>
    <col min="5594" max="5594" width="15" bestFit="1" customWidth="1"/>
    <col min="5595" max="5595" width="13.08984375" customWidth="1"/>
    <col min="5596" max="5598" width="14.1796875" customWidth="1"/>
    <col min="5599" max="5599" width="15" bestFit="1" customWidth="1"/>
    <col min="5600" max="5600" width="13.08984375" customWidth="1"/>
    <col min="5601" max="5601" width="11.81640625" customWidth="1"/>
    <col min="5602" max="5603" width="14.1796875" customWidth="1"/>
    <col min="5604" max="5604" width="15" bestFit="1" customWidth="1"/>
    <col min="5605" max="5605" width="13.08984375" customWidth="1"/>
    <col min="5606" max="5606" width="9.453125" customWidth="1"/>
    <col min="5607" max="5608" width="14.1796875" customWidth="1"/>
    <col min="5609" max="5609" width="14.1796875" bestFit="1" customWidth="1"/>
    <col min="5610" max="5610" width="13.08984375" customWidth="1"/>
    <col min="5611" max="5611" width="7.08984375" customWidth="1"/>
    <col min="5612" max="5613" width="14.1796875" customWidth="1"/>
    <col min="5614" max="5614" width="14.1796875" bestFit="1" customWidth="1"/>
    <col min="5615" max="5615" width="13.08984375" customWidth="1"/>
    <col min="5616" max="5618" width="14.1796875" customWidth="1"/>
    <col min="5619" max="5620" width="13.08984375" customWidth="1"/>
    <col min="5621" max="5623" width="14.1796875" customWidth="1"/>
    <col min="5624" max="5625" width="13.08984375" customWidth="1"/>
    <col min="5626" max="5628" width="14.1796875" customWidth="1"/>
    <col min="5629" max="5629" width="15" bestFit="1" customWidth="1"/>
    <col min="5630" max="5630" width="13.08984375" customWidth="1"/>
    <col min="5631" max="5633" width="14.1796875" customWidth="1"/>
    <col min="5634" max="5634" width="14.1796875" bestFit="1" customWidth="1"/>
    <col min="5635" max="5635" width="13.08984375" customWidth="1"/>
    <col min="5636" max="5636" width="11.81640625" customWidth="1"/>
    <col min="5637" max="5638" width="14.1796875" customWidth="1"/>
    <col min="5639" max="5639" width="14.1796875" bestFit="1" customWidth="1"/>
    <col min="5640" max="5640" width="13.08984375" customWidth="1"/>
    <col min="5641" max="5641" width="9.453125" customWidth="1"/>
    <col min="5642" max="5643" width="14.1796875" customWidth="1"/>
    <col min="5644" max="5644" width="15" bestFit="1" customWidth="1"/>
    <col min="5645" max="5645" width="13.08984375" customWidth="1"/>
    <col min="5646" max="5648" width="13.453125" customWidth="1"/>
    <col min="5649" max="5652" width="15" bestFit="1" customWidth="1"/>
    <col min="5653" max="5653" width="13.08984375" customWidth="1"/>
    <col min="5654" max="5656" width="13.453125" customWidth="1"/>
    <col min="5657" max="5661" width="13.08984375" customWidth="1"/>
    <col min="5662" max="5664" width="13.453125" customWidth="1"/>
    <col min="5665" max="5665" width="15" bestFit="1" customWidth="1"/>
    <col min="5666" max="5669" width="13.08984375" customWidth="1"/>
    <col min="5670" max="5672" width="13.453125" customWidth="1"/>
    <col min="5673" max="5674" width="15" bestFit="1" customWidth="1"/>
    <col min="5675" max="5676" width="13.81640625" bestFit="1" customWidth="1"/>
    <col min="5677" max="5677" width="13.08984375" customWidth="1"/>
    <col min="5678" max="5680" width="13.453125" customWidth="1"/>
    <col min="5681" max="5683" width="15" bestFit="1" customWidth="1"/>
    <col min="5684" max="5685" width="13.08984375" customWidth="1"/>
    <col min="5686" max="5686" width="10.08984375" customWidth="1"/>
    <col min="5687" max="5688" width="13.453125" customWidth="1"/>
    <col min="5689" max="5693" width="13.08984375" customWidth="1"/>
    <col min="5694" max="5696" width="13.453125" customWidth="1"/>
    <col min="5697" max="5701" width="13.08984375" customWidth="1"/>
    <col min="5702" max="5704" width="13.453125" customWidth="1"/>
    <col min="5705" max="5709" width="13.08984375" customWidth="1"/>
    <col min="5710" max="5712" width="13.453125" customWidth="1"/>
    <col min="5713" max="5717" width="13.08984375" customWidth="1"/>
    <col min="5718" max="5720" width="13.453125" customWidth="1"/>
    <col min="5721" max="5721" width="15" bestFit="1" customWidth="1"/>
    <col min="5722" max="5722" width="13.81640625" bestFit="1" customWidth="1"/>
    <col min="5723" max="5724" width="15" bestFit="1" customWidth="1"/>
    <col min="5725" max="5725" width="13.08984375" customWidth="1"/>
    <col min="5726" max="5726" width="11.26953125" customWidth="1"/>
    <col min="5727" max="5728" width="13.453125" customWidth="1"/>
    <col min="5729" max="5729" width="14.1796875" bestFit="1" customWidth="1"/>
    <col min="5730" max="5732" width="15" bestFit="1" customWidth="1"/>
    <col min="5733" max="5733" width="13.08984375" customWidth="1"/>
    <col min="5734" max="5734" width="10.08984375" customWidth="1"/>
    <col min="5735" max="5736" width="13.453125" customWidth="1"/>
    <col min="5737" max="5737" width="14.1796875" bestFit="1" customWidth="1"/>
    <col min="5738" max="5738" width="13" bestFit="1" customWidth="1"/>
    <col min="5739" max="5740" width="14.1796875" bestFit="1" customWidth="1"/>
    <col min="5741" max="5741" width="13.08984375" customWidth="1"/>
    <col min="5742" max="5744" width="13.453125" customWidth="1"/>
    <col min="5745" max="5749" width="13.08984375" customWidth="1"/>
    <col min="5750" max="5752" width="13.453125" customWidth="1"/>
    <col min="5753" max="5753" width="13.08984375" customWidth="1"/>
    <col min="5754" max="5754" width="13.81640625" bestFit="1" customWidth="1"/>
    <col min="5755" max="5756" width="15" bestFit="1" customWidth="1"/>
    <col min="5757" max="5757" width="13.08984375" customWidth="1"/>
    <col min="5758" max="5760" width="13.453125" customWidth="1"/>
    <col min="5761" max="5764" width="15" bestFit="1" customWidth="1"/>
    <col min="5765" max="5765" width="13.08984375" customWidth="1"/>
    <col min="5766" max="5766" width="12.453125" customWidth="1"/>
    <col min="5767" max="5768" width="13.453125" customWidth="1"/>
    <col min="5769" max="5769" width="15" bestFit="1" customWidth="1"/>
    <col min="5770" max="5772" width="14.1796875" bestFit="1" customWidth="1"/>
    <col min="5773" max="5773" width="13.08984375" customWidth="1"/>
    <col min="5774" max="5774" width="10.08984375" customWidth="1"/>
    <col min="5775" max="5776" width="13.453125" customWidth="1"/>
    <col min="5777" max="5777" width="14.1796875" bestFit="1" customWidth="1"/>
    <col min="5778" max="5780" width="15" bestFit="1" customWidth="1"/>
    <col min="5781" max="5781" width="13.08984375" customWidth="1"/>
    <col min="5782" max="5782" width="6.7265625" customWidth="1"/>
    <col min="5783" max="5784" width="13.453125" customWidth="1"/>
    <col min="5785" max="5785" width="14.1796875" bestFit="1" customWidth="1"/>
    <col min="5786" max="5788" width="15" bestFit="1" customWidth="1"/>
    <col min="5789" max="5804" width="13.08984375" customWidth="1"/>
    <col min="5805" max="5805" width="13.453125" customWidth="1"/>
    <col min="5806" max="5806" width="12.81640625" customWidth="1"/>
    <col min="5807" max="5807" width="12" customWidth="1"/>
    <col min="5808" max="5808" width="12.26953125" customWidth="1"/>
    <col min="5809" max="5810" width="12.81640625" customWidth="1"/>
    <col min="5811" max="5816" width="13.08984375" customWidth="1"/>
    <col min="5817" max="5819" width="14.1796875" customWidth="1"/>
    <col min="5820" max="5821" width="13.08984375" customWidth="1"/>
    <col min="5822" max="5824" width="14.1796875" customWidth="1"/>
    <col min="5825" max="5825" width="12.81640625" customWidth="1"/>
    <col min="5826" max="5826" width="13.08984375" customWidth="1"/>
    <col min="5827" max="5829" width="14.1796875" customWidth="1"/>
    <col min="5830" max="5831" width="13.08984375" customWidth="1"/>
    <col min="5832" max="5834" width="14.1796875" customWidth="1"/>
    <col min="5835" max="5835" width="15" bestFit="1" customWidth="1"/>
    <col min="5836" max="5836" width="13.08984375" customWidth="1"/>
    <col min="5837" max="5839" width="14.1796875" customWidth="1"/>
    <col min="5840" max="5840" width="15" bestFit="1" customWidth="1"/>
    <col min="5841" max="5841" width="13.08984375" customWidth="1"/>
    <col min="5842" max="5842" width="10.6328125" customWidth="1"/>
    <col min="5843" max="5844" width="14.1796875" customWidth="1"/>
    <col min="5845" max="5846" width="13.08984375" customWidth="1"/>
    <col min="5847" max="5849" width="14.1796875" customWidth="1"/>
    <col min="5850" max="5850" width="15" bestFit="1" customWidth="1"/>
    <col min="5851" max="5851" width="13.08984375" customWidth="1"/>
    <col min="5852" max="5854" width="14.1796875" customWidth="1"/>
    <col min="5855" max="5855" width="15" bestFit="1" customWidth="1"/>
    <col min="5856" max="5856" width="13.08984375" customWidth="1"/>
    <col min="5857" max="5857" width="11.81640625" customWidth="1"/>
    <col min="5858" max="5859" width="14.1796875" customWidth="1"/>
    <col min="5860" max="5860" width="15" bestFit="1" customWidth="1"/>
    <col min="5861" max="5861" width="13.08984375" customWidth="1"/>
    <col min="5862" max="5862" width="9.453125" customWidth="1"/>
    <col min="5863" max="5864" width="14.1796875" customWidth="1"/>
    <col min="5865" max="5865" width="14.1796875" bestFit="1" customWidth="1"/>
    <col min="5866" max="5866" width="13.08984375" customWidth="1"/>
    <col min="5867" max="5867" width="7.08984375" customWidth="1"/>
    <col min="5868" max="5869" width="14.1796875" customWidth="1"/>
    <col min="5870" max="5870" width="14.1796875" bestFit="1" customWidth="1"/>
    <col min="5871" max="5871" width="13.08984375" customWidth="1"/>
    <col min="5872" max="5874" width="14.1796875" customWidth="1"/>
    <col min="5875" max="5876" width="13.08984375" customWidth="1"/>
    <col min="5877" max="5879" width="14.1796875" customWidth="1"/>
    <col min="5880" max="5881" width="13.08984375" customWidth="1"/>
    <col min="5882" max="5884" width="14.1796875" customWidth="1"/>
    <col min="5885" max="5885" width="15" bestFit="1" customWidth="1"/>
    <col min="5886" max="5886" width="13.08984375" customWidth="1"/>
    <col min="5887" max="5889" width="14.1796875" customWidth="1"/>
    <col min="5890" max="5890" width="14.1796875" bestFit="1" customWidth="1"/>
    <col min="5891" max="5891" width="13.08984375" customWidth="1"/>
    <col min="5892" max="5892" width="11.81640625" customWidth="1"/>
    <col min="5893" max="5894" width="14.1796875" customWidth="1"/>
    <col min="5895" max="5895" width="14.1796875" bestFit="1" customWidth="1"/>
    <col min="5896" max="5896" width="13.08984375" customWidth="1"/>
    <col min="5897" max="5897" width="9.453125" customWidth="1"/>
    <col min="5898" max="5899" width="14.1796875" customWidth="1"/>
    <col min="5900" max="5900" width="15" bestFit="1" customWidth="1"/>
    <col min="5901" max="5901" width="13.08984375" customWidth="1"/>
    <col min="5902" max="5904" width="13.453125" customWidth="1"/>
    <col min="5905" max="5908" width="15" bestFit="1" customWidth="1"/>
    <col min="5909" max="5909" width="13.08984375" customWidth="1"/>
    <col min="5910" max="5912" width="13.453125" customWidth="1"/>
    <col min="5913" max="5917" width="13.08984375" customWidth="1"/>
    <col min="5918" max="5920" width="13.453125" customWidth="1"/>
    <col min="5921" max="5921" width="15" bestFit="1" customWidth="1"/>
    <col min="5922" max="5925" width="13.08984375" customWidth="1"/>
    <col min="5926" max="5928" width="13.453125" customWidth="1"/>
    <col min="5929" max="5930" width="15" bestFit="1" customWidth="1"/>
    <col min="5931" max="5932" width="13.81640625" bestFit="1" customWidth="1"/>
    <col min="5933" max="5933" width="13.08984375" customWidth="1"/>
    <col min="5934" max="5936" width="13.453125" customWidth="1"/>
    <col min="5937" max="5939" width="15" bestFit="1" customWidth="1"/>
    <col min="5940" max="5941" width="13.08984375" customWidth="1"/>
    <col min="5942" max="5942" width="10.08984375" customWidth="1"/>
    <col min="5943" max="5944" width="13.453125" customWidth="1"/>
    <col min="5945" max="5949" width="13.08984375" customWidth="1"/>
    <col min="5950" max="5952" width="13.453125" customWidth="1"/>
    <col min="5953" max="5957" width="13.08984375" customWidth="1"/>
    <col min="5958" max="5960" width="13.453125" customWidth="1"/>
    <col min="5961" max="5965" width="13.08984375" customWidth="1"/>
    <col min="5966" max="5968" width="13.453125" customWidth="1"/>
    <col min="5969" max="5973" width="13.08984375" customWidth="1"/>
    <col min="5974" max="5976" width="13.453125" customWidth="1"/>
    <col min="5977" max="5977" width="15" bestFit="1" customWidth="1"/>
    <col min="5978" max="5978" width="13.81640625" bestFit="1" customWidth="1"/>
    <col min="5979" max="5980" width="15" bestFit="1" customWidth="1"/>
    <col min="5981" max="5981" width="13.08984375" customWidth="1"/>
    <col min="5982" max="5982" width="11.26953125" customWidth="1"/>
    <col min="5983" max="5984" width="13.453125" customWidth="1"/>
    <col min="5985" max="5985" width="14.1796875" bestFit="1" customWidth="1"/>
    <col min="5986" max="5988" width="15" bestFit="1" customWidth="1"/>
    <col min="5989" max="5989" width="13.08984375" customWidth="1"/>
    <col min="5990" max="5990" width="10.08984375" customWidth="1"/>
    <col min="5991" max="5992" width="13.453125" customWidth="1"/>
    <col min="5993" max="5993" width="14.1796875" bestFit="1" customWidth="1"/>
    <col min="5994" max="5994" width="13" bestFit="1" customWidth="1"/>
    <col min="5995" max="5996" width="14.1796875" bestFit="1" customWidth="1"/>
    <col min="5997" max="5997" width="13.08984375" customWidth="1"/>
    <col min="5998" max="6000" width="13.453125" customWidth="1"/>
    <col min="6001" max="6005" width="13.08984375" customWidth="1"/>
    <col min="6006" max="6008" width="13.453125" customWidth="1"/>
    <col min="6009" max="6009" width="13.08984375" customWidth="1"/>
    <col min="6010" max="6010" width="13.81640625" bestFit="1" customWidth="1"/>
    <col min="6011" max="6012" width="15" bestFit="1" customWidth="1"/>
    <col min="6013" max="6013" width="13.08984375" customWidth="1"/>
    <col min="6014" max="6016" width="13.453125" customWidth="1"/>
    <col min="6017" max="6020" width="15" bestFit="1" customWidth="1"/>
    <col min="6021" max="6021" width="13.08984375" customWidth="1"/>
    <col min="6022" max="6022" width="12.453125" customWidth="1"/>
    <col min="6023" max="6024" width="13.453125" customWidth="1"/>
    <col min="6025" max="6025" width="15" bestFit="1" customWidth="1"/>
    <col min="6026" max="6028" width="14.1796875" bestFit="1" customWidth="1"/>
    <col min="6029" max="6029" width="13.08984375" customWidth="1"/>
    <col min="6030" max="6030" width="10.08984375" customWidth="1"/>
    <col min="6031" max="6032" width="13.453125" customWidth="1"/>
    <col min="6033" max="6033" width="14.1796875" bestFit="1" customWidth="1"/>
    <col min="6034" max="6036" width="15" bestFit="1" customWidth="1"/>
    <col min="6037" max="6037" width="13.08984375" customWidth="1"/>
    <col min="6038" max="6038" width="6.7265625" customWidth="1"/>
    <col min="6039" max="6040" width="13.453125" customWidth="1"/>
    <col min="6041" max="6041" width="14.1796875" bestFit="1" customWidth="1"/>
    <col min="6042" max="6044" width="15" bestFit="1" customWidth="1"/>
    <col min="6045" max="6060" width="13.08984375" customWidth="1"/>
    <col min="6061" max="6061" width="13.453125" customWidth="1"/>
    <col min="6062" max="6062" width="12.81640625" customWidth="1"/>
    <col min="6063" max="6063" width="12" customWidth="1"/>
    <col min="6064" max="6064" width="12.26953125" customWidth="1"/>
    <col min="6065" max="6066" width="12.81640625" customWidth="1"/>
    <col min="6067" max="6072" width="13.08984375" customWidth="1"/>
    <col min="6073" max="6075" width="14.1796875" customWidth="1"/>
    <col min="6076" max="6077" width="13.08984375" customWidth="1"/>
    <col min="6078" max="6080" width="14.1796875" customWidth="1"/>
    <col min="6081" max="6081" width="12.81640625" customWidth="1"/>
    <col min="6082" max="6082" width="13.08984375" customWidth="1"/>
    <col min="6083" max="6085" width="14.1796875" customWidth="1"/>
    <col min="6086" max="6087" width="13.08984375" customWidth="1"/>
    <col min="6088" max="6090" width="14.1796875" customWidth="1"/>
    <col min="6091" max="6091" width="15" bestFit="1" customWidth="1"/>
    <col min="6092" max="6092" width="13.08984375" customWidth="1"/>
    <col min="6093" max="6095" width="14.1796875" customWidth="1"/>
    <col min="6096" max="6096" width="15" bestFit="1" customWidth="1"/>
    <col min="6097" max="6097" width="13.08984375" customWidth="1"/>
    <col min="6098" max="6098" width="10.6328125" customWidth="1"/>
    <col min="6099" max="6100" width="14.1796875" customWidth="1"/>
    <col min="6101" max="6102" width="13.08984375" customWidth="1"/>
    <col min="6103" max="6105" width="14.1796875" customWidth="1"/>
    <col min="6106" max="6106" width="15" bestFit="1" customWidth="1"/>
    <col min="6107" max="6107" width="13.08984375" customWidth="1"/>
    <col min="6108" max="6110" width="14.1796875" customWidth="1"/>
    <col min="6111" max="6111" width="15" bestFit="1" customWidth="1"/>
    <col min="6112" max="6112" width="13.08984375" customWidth="1"/>
    <col min="6113" max="6113" width="11.81640625" customWidth="1"/>
    <col min="6114" max="6115" width="14.1796875" customWidth="1"/>
    <col min="6116" max="6116" width="15" bestFit="1" customWidth="1"/>
    <col min="6117" max="6117" width="13.08984375" customWidth="1"/>
    <col min="6118" max="6118" width="9.453125" customWidth="1"/>
    <col min="6119" max="6120" width="14.1796875" customWidth="1"/>
    <col min="6121" max="6121" width="14.1796875" bestFit="1" customWidth="1"/>
    <col min="6122" max="6122" width="13.08984375" customWidth="1"/>
    <col min="6123" max="6123" width="7.08984375" customWidth="1"/>
    <col min="6124" max="6125" width="14.1796875" customWidth="1"/>
    <col min="6126" max="6126" width="14.1796875" bestFit="1" customWidth="1"/>
    <col min="6127" max="6127" width="13.08984375" customWidth="1"/>
    <col min="6128" max="6130" width="14.1796875" customWidth="1"/>
    <col min="6131" max="6132" width="13.08984375" customWidth="1"/>
    <col min="6133" max="6135" width="14.1796875" customWidth="1"/>
    <col min="6136" max="6137" width="13.08984375" customWidth="1"/>
    <col min="6138" max="6140" width="14.1796875" customWidth="1"/>
    <col min="6141" max="6141" width="15" bestFit="1" customWidth="1"/>
    <col min="6142" max="6142" width="13.08984375" customWidth="1"/>
    <col min="6143" max="6145" width="14.1796875" customWidth="1"/>
    <col min="6146" max="6146" width="14.1796875" bestFit="1" customWidth="1"/>
    <col min="6147" max="6147" width="13.08984375" customWidth="1"/>
    <col min="6148" max="6148" width="11.81640625" customWidth="1"/>
    <col min="6149" max="6150" width="14.1796875" customWidth="1"/>
    <col min="6151" max="6151" width="14.1796875" bestFit="1" customWidth="1"/>
    <col min="6152" max="6152" width="13.08984375" customWidth="1"/>
    <col min="6153" max="6153" width="9.453125" customWidth="1"/>
    <col min="6154" max="6155" width="14.1796875" customWidth="1"/>
    <col min="6156" max="6156" width="15" bestFit="1" customWidth="1"/>
    <col min="6157" max="6157" width="13.08984375" customWidth="1"/>
    <col min="6158" max="6160" width="13.453125" customWidth="1"/>
    <col min="6161" max="6164" width="15" bestFit="1" customWidth="1"/>
    <col min="6165" max="6165" width="13.08984375" customWidth="1"/>
    <col min="6166" max="6168" width="13.453125" customWidth="1"/>
    <col min="6169" max="6173" width="13.08984375" customWidth="1"/>
    <col min="6174" max="6176" width="13.453125" customWidth="1"/>
    <col min="6177" max="6177" width="15" bestFit="1" customWidth="1"/>
    <col min="6178" max="6181" width="13.08984375" customWidth="1"/>
    <col min="6182" max="6184" width="13.453125" customWidth="1"/>
    <col min="6185" max="6186" width="15" bestFit="1" customWidth="1"/>
    <col min="6187" max="6188" width="13.81640625" bestFit="1" customWidth="1"/>
    <col min="6189" max="6189" width="13.08984375" customWidth="1"/>
    <col min="6190" max="6192" width="13.453125" customWidth="1"/>
    <col min="6193" max="6195" width="15" bestFit="1" customWidth="1"/>
    <col min="6196" max="6197" width="13.08984375" customWidth="1"/>
    <col min="6198" max="6198" width="10.08984375" customWidth="1"/>
    <col min="6199" max="6200" width="13.453125" customWidth="1"/>
    <col min="6201" max="6205" width="13.08984375" customWidth="1"/>
    <col min="6206" max="6208" width="13.453125" customWidth="1"/>
    <col min="6209" max="6213" width="13.08984375" customWidth="1"/>
    <col min="6214" max="6216" width="13.453125" customWidth="1"/>
    <col min="6217" max="6221" width="13.08984375" customWidth="1"/>
    <col min="6222" max="6224" width="13.453125" customWidth="1"/>
    <col min="6225" max="6229" width="13.08984375" customWidth="1"/>
    <col min="6230" max="6232" width="13.453125" customWidth="1"/>
    <col min="6233" max="6233" width="15" bestFit="1" customWidth="1"/>
    <col min="6234" max="6234" width="13.81640625" bestFit="1" customWidth="1"/>
    <col min="6235" max="6236" width="15" bestFit="1" customWidth="1"/>
    <col min="6237" max="6237" width="13.08984375" customWidth="1"/>
    <col min="6238" max="6238" width="11.26953125" customWidth="1"/>
    <col min="6239" max="6240" width="13.453125" customWidth="1"/>
    <col min="6241" max="6241" width="14.1796875" bestFit="1" customWidth="1"/>
    <col min="6242" max="6244" width="15" bestFit="1" customWidth="1"/>
    <col min="6245" max="6245" width="13.08984375" customWidth="1"/>
    <col min="6246" max="6246" width="10.08984375" customWidth="1"/>
    <col min="6247" max="6248" width="13.453125" customWidth="1"/>
    <col min="6249" max="6249" width="14.1796875" bestFit="1" customWidth="1"/>
    <col min="6250" max="6250" width="13" bestFit="1" customWidth="1"/>
    <col min="6251" max="6252" width="14.1796875" bestFit="1" customWidth="1"/>
    <col min="6253" max="6253" width="13.08984375" customWidth="1"/>
    <col min="6254" max="6256" width="13.453125" customWidth="1"/>
    <col min="6257" max="6261" width="13.08984375" customWidth="1"/>
    <col min="6262" max="6264" width="13.453125" customWidth="1"/>
    <col min="6265" max="6265" width="13.08984375" customWidth="1"/>
    <col min="6266" max="6266" width="13.81640625" bestFit="1" customWidth="1"/>
    <col min="6267" max="6268" width="15" bestFit="1" customWidth="1"/>
    <col min="6269" max="6269" width="13.08984375" customWidth="1"/>
    <col min="6270" max="6272" width="13.453125" customWidth="1"/>
    <col min="6273" max="6276" width="15" bestFit="1" customWidth="1"/>
    <col min="6277" max="6277" width="13.08984375" customWidth="1"/>
    <col min="6278" max="6278" width="12.453125" customWidth="1"/>
    <col min="6279" max="6280" width="13.453125" customWidth="1"/>
    <col min="6281" max="6281" width="15" bestFit="1" customWidth="1"/>
    <col min="6282" max="6284" width="14.1796875" bestFit="1" customWidth="1"/>
    <col min="6285" max="6285" width="13.08984375" customWidth="1"/>
    <col min="6286" max="6286" width="10.08984375" customWidth="1"/>
    <col min="6287" max="6288" width="13.453125" customWidth="1"/>
    <col min="6289" max="6289" width="14.1796875" bestFit="1" customWidth="1"/>
    <col min="6290" max="6292" width="15" bestFit="1" customWidth="1"/>
    <col min="6293" max="6293" width="13.08984375" customWidth="1"/>
    <col min="6294" max="6294" width="6.7265625" customWidth="1"/>
    <col min="6295" max="6296" width="13.453125" customWidth="1"/>
    <col min="6297" max="6297" width="14.1796875" bestFit="1" customWidth="1"/>
    <col min="6298" max="6300" width="15" bestFit="1" customWidth="1"/>
    <col min="6301" max="6316" width="13.08984375" customWidth="1"/>
    <col min="6317" max="6317" width="13.453125" customWidth="1"/>
    <col min="6318" max="6318" width="12.81640625" customWidth="1"/>
    <col min="6319" max="6319" width="12" customWidth="1"/>
    <col min="6320" max="6320" width="12.26953125" customWidth="1"/>
    <col min="6321" max="6322" width="12.81640625" customWidth="1"/>
    <col min="6323" max="6328" width="13.08984375" customWidth="1"/>
    <col min="6329" max="6331" width="14.1796875" customWidth="1"/>
    <col min="6332" max="6333" width="13.08984375" customWidth="1"/>
    <col min="6334" max="6336" width="14.1796875" customWidth="1"/>
    <col min="6337" max="6337" width="12.81640625" customWidth="1"/>
    <col min="6338" max="6338" width="13.08984375" customWidth="1"/>
    <col min="6339" max="6341" width="14.1796875" customWidth="1"/>
    <col min="6342" max="6343" width="13.08984375" customWidth="1"/>
    <col min="6344" max="6346" width="14.1796875" customWidth="1"/>
    <col min="6347" max="6347" width="15" bestFit="1" customWidth="1"/>
    <col min="6348" max="6348" width="13.08984375" customWidth="1"/>
    <col min="6349" max="6351" width="14.1796875" customWidth="1"/>
    <col min="6352" max="6352" width="15" bestFit="1" customWidth="1"/>
    <col min="6353" max="6353" width="13.08984375" customWidth="1"/>
    <col min="6354" max="6354" width="10.6328125" customWidth="1"/>
    <col min="6355" max="6356" width="14.1796875" customWidth="1"/>
    <col min="6357" max="6358" width="13.08984375" customWidth="1"/>
    <col min="6359" max="6361" width="14.1796875" customWidth="1"/>
    <col min="6362" max="6362" width="15" bestFit="1" customWidth="1"/>
    <col min="6363" max="6363" width="13.08984375" customWidth="1"/>
    <col min="6364" max="6366" width="14.1796875" customWidth="1"/>
    <col min="6367" max="6367" width="15" bestFit="1" customWidth="1"/>
    <col min="6368" max="6368" width="13.08984375" customWidth="1"/>
    <col min="6369" max="6369" width="11.81640625" customWidth="1"/>
    <col min="6370" max="6371" width="14.1796875" customWidth="1"/>
    <col min="6372" max="6372" width="15" bestFit="1" customWidth="1"/>
    <col min="6373" max="6373" width="13.08984375" customWidth="1"/>
    <col min="6374" max="6374" width="9.453125" customWidth="1"/>
    <col min="6375" max="6376" width="14.1796875" customWidth="1"/>
    <col min="6377" max="6377" width="14.1796875" bestFit="1" customWidth="1"/>
    <col min="6378" max="6378" width="13.08984375" customWidth="1"/>
    <col min="6379" max="6379" width="7.08984375" customWidth="1"/>
    <col min="6380" max="6381" width="14.1796875" customWidth="1"/>
    <col min="6382" max="6382" width="14.1796875" bestFit="1" customWidth="1"/>
    <col min="6383" max="6383" width="13.08984375" customWidth="1"/>
    <col min="6384" max="6386" width="14.1796875" customWidth="1"/>
    <col min="6387" max="6388" width="13.08984375" customWidth="1"/>
    <col min="6389" max="6391" width="14.1796875" customWidth="1"/>
    <col min="6392" max="6393" width="13.08984375" customWidth="1"/>
    <col min="6394" max="6396" width="14.1796875" customWidth="1"/>
    <col min="6397" max="6397" width="15" bestFit="1" customWidth="1"/>
    <col min="6398" max="6398" width="13.08984375" customWidth="1"/>
    <col min="6399" max="6401" width="14.1796875" customWidth="1"/>
    <col min="6402" max="6402" width="14.1796875" bestFit="1" customWidth="1"/>
    <col min="6403" max="6403" width="13.08984375" customWidth="1"/>
    <col min="6404" max="6404" width="11.81640625" customWidth="1"/>
    <col min="6405" max="6406" width="14.1796875" customWidth="1"/>
    <col min="6407" max="6407" width="14.1796875" bestFit="1" customWidth="1"/>
    <col min="6408" max="6408" width="13.08984375" customWidth="1"/>
    <col min="6409" max="6409" width="9.453125" customWidth="1"/>
    <col min="6410" max="6411" width="14.1796875" customWidth="1"/>
    <col min="6412" max="6412" width="15" bestFit="1" customWidth="1"/>
    <col min="6413" max="6413" width="13.08984375" customWidth="1"/>
    <col min="6414" max="6416" width="13.453125" customWidth="1"/>
    <col min="6417" max="6420" width="15" bestFit="1" customWidth="1"/>
    <col min="6421" max="6421" width="13.08984375" customWidth="1"/>
    <col min="6422" max="6424" width="13.453125" customWidth="1"/>
    <col min="6425" max="6429" width="13.08984375" customWidth="1"/>
    <col min="6430" max="6432" width="13.453125" customWidth="1"/>
    <col min="6433" max="6433" width="15" bestFit="1" customWidth="1"/>
    <col min="6434" max="6437" width="13.08984375" customWidth="1"/>
    <col min="6438" max="6440" width="13.453125" customWidth="1"/>
    <col min="6441" max="6442" width="15" bestFit="1" customWidth="1"/>
    <col min="6443" max="6444" width="13.81640625" bestFit="1" customWidth="1"/>
    <col min="6445" max="6445" width="13.08984375" customWidth="1"/>
    <col min="6446" max="6448" width="13.453125" customWidth="1"/>
    <col min="6449" max="6451" width="15" bestFit="1" customWidth="1"/>
    <col min="6452" max="6453" width="13.08984375" customWidth="1"/>
    <col min="6454" max="6454" width="10.08984375" customWidth="1"/>
    <col min="6455" max="6456" width="13.453125" customWidth="1"/>
    <col min="6457" max="6461" width="13.08984375" customWidth="1"/>
    <col min="6462" max="6464" width="13.453125" customWidth="1"/>
    <col min="6465" max="6469" width="13.08984375" customWidth="1"/>
    <col min="6470" max="6472" width="13.453125" customWidth="1"/>
    <col min="6473" max="6477" width="13.08984375" customWidth="1"/>
    <col min="6478" max="6480" width="13.453125" customWidth="1"/>
    <col min="6481" max="6485" width="13.08984375" customWidth="1"/>
    <col min="6486" max="6488" width="13.453125" customWidth="1"/>
    <col min="6489" max="6489" width="15" bestFit="1" customWidth="1"/>
    <col min="6490" max="6490" width="13.81640625" bestFit="1" customWidth="1"/>
    <col min="6491" max="6492" width="15" bestFit="1" customWidth="1"/>
    <col min="6493" max="6493" width="13.08984375" customWidth="1"/>
    <col min="6494" max="6494" width="11.26953125" customWidth="1"/>
    <col min="6495" max="6496" width="13.453125" customWidth="1"/>
    <col min="6497" max="6497" width="14.1796875" bestFit="1" customWidth="1"/>
    <col min="6498" max="6500" width="15" bestFit="1" customWidth="1"/>
    <col min="6501" max="6501" width="13.08984375" customWidth="1"/>
    <col min="6502" max="6502" width="10.08984375" customWidth="1"/>
    <col min="6503" max="6504" width="13.453125" customWidth="1"/>
    <col min="6505" max="6505" width="14.1796875" bestFit="1" customWidth="1"/>
    <col min="6506" max="6506" width="13" bestFit="1" customWidth="1"/>
    <col min="6507" max="6508" width="14.1796875" bestFit="1" customWidth="1"/>
    <col min="6509" max="6509" width="13.08984375" customWidth="1"/>
    <col min="6510" max="6512" width="13.453125" customWidth="1"/>
    <col min="6513" max="6517" width="13.08984375" customWidth="1"/>
    <col min="6518" max="6520" width="13.453125" customWidth="1"/>
    <col min="6521" max="6521" width="13.08984375" customWidth="1"/>
    <col min="6522" max="6522" width="13.81640625" bestFit="1" customWidth="1"/>
    <col min="6523" max="6524" width="15" bestFit="1" customWidth="1"/>
    <col min="6525" max="6525" width="13.08984375" customWidth="1"/>
    <col min="6526" max="6528" width="13.453125" customWidth="1"/>
    <col min="6529" max="6532" width="15" bestFit="1" customWidth="1"/>
    <col min="6533" max="6533" width="13.08984375" customWidth="1"/>
    <col min="6534" max="6534" width="12.453125" customWidth="1"/>
    <col min="6535" max="6536" width="13.453125" customWidth="1"/>
    <col min="6537" max="6537" width="15" bestFit="1" customWidth="1"/>
    <col min="6538" max="6540" width="14.1796875" bestFit="1" customWidth="1"/>
    <col min="6541" max="6541" width="13.08984375" customWidth="1"/>
    <col min="6542" max="6542" width="10.08984375" customWidth="1"/>
    <col min="6543" max="6544" width="13.453125" customWidth="1"/>
    <col min="6545" max="6545" width="14.1796875" bestFit="1" customWidth="1"/>
    <col min="6546" max="6548" width="15" bestFit="1" customWidth="1"/>
    <col min="6549" max="6549" width="13.08984375" customWidth="1"/>
    <col min="6550" max="6550" width="6.7265625" customWidth="1"/>
    <col min="6551" max="6552" width="13.453125" customWidth="1"/>
    <col min="6553" max="6553" width="14.1796875" bestFit="1" customWidth="1"/>
    <col min="6554" max="6556" width="15" bestFit="1" customWidth="1"/>
    <col min="6557" max="6572" width="13.08984375" customWidth="1"/>
    <col min="6573" max="6573" width="13.453125" customWidth="1"/>
    <col min="6574" max="6574" width="12.81640625" customWidth="1"/>
    <col min="6575" max="6575" width="12" customWidth="1"/>
    <col min="6576" max="6576" width="12.26953125" customWidth="1"/>
    <col min="6577" max="6578" width="12.81640625" customWidth="1"/>
    <col min="6579" max="6584" width="13.08984375" customWidth="1"/>
    <col min="6585" max="6587" width="14.1796875" customWidth="1"/>
    <col min="6588" max="6589" width="13.08984375" customWidth="1"/>
    <col min="6590" max="6592" width="14.1796875" customWidth="1"/>
    <col min="6593" max="6593" width="12.81640625" customWidth="1"/>
    <col min="6594" max="6594" width="13.08984375" customWidth="1"/>
    <col min="6595" max="6597" width="14.1796875" customWidth="1"/>
    <col min="6598" max="6599" width="13.08984375" customWidth="1"/>
    <col min="6600" max="6602" width="14.1796875" customWidth="1"/>
    <col min="6603" max="6603" width="15" bestFit="1" customWidth="1"/>
    <col min="6604" max="6604" width="13.08984375" customWidth="1"/>
    <col min="6605" max="6607" width="14.1796875" customWidth="1"/>
    <col min="6608" max="6608" width="15" bestFit="1" customWidth="1"/>
    <col min="6609" max="6609" width="13.08984375" customWidth="1"/>
    <col min="6610" max="6610" width="10.6328125" customWidth="1"/>
    <col min="6611" max="6612" width="14.1796875" customWidth="1"/>
    <col min="6613" max="6614" width="13.08984375" customWidth="1"/>
    <col min="6615" max="6617" width="14.1796875" customWidth="1"/>
    <col min="6618" max="6618" width="15" bestFit="1" customWidth="1"/>
    <col min="6619" max="6619" width="13.08984375" customWidth="1"/>
    <col min="6620" max="6622" width="14.1796875" customWidth="1"/>
    <col min="6623" max="6623" width="15" bestFit="1" customWidth="1"/>
    <col min="6624" max="6624" width="13.08984375" customWidth="1"/>
    <col min="6625" max="6625" width="11.81640625" customWidth="1"/>
    <col min="6626" max="6627" width="14.1796875" customWidth="1"/>
    <col min="6628" max="6628" width="15" bestFit="1" customWidth="1"/>
    <col min="6629" max="6629" width="13.08984375" customWidth="1"/>
    <col min="6630" max="6630" width="9.453125" customWidth="1"/>
    <col min="6631" max="6632" width="14.1796875" customWidth="1"/>
    <col min="6633" max="6633" width="14.1796875" bestFit="1" customWidth="1"/>
    <col min="6634" max="6634" width="13.08984375" customWidth="1"/>
    <col min="6635" max="6635" width="7.08984375" customWidth="1"/>
    <col min="6636" max="6637" width="14.1796875" customWidth="1"/>
    <col min="6638" max="6638" width="14.1796875" bestFit="1" customWidth="1"/>
    <col min="6639" max="6639" width="13.08984375" customWidth="1"/>
    <col min="6640" max="6642" width="14.1796875" customWidth="1"/>
    <col min="6643" max="6644" width="13.08984375" customWidth="1"/>
    <col min="6645" max="6647" width="14.1796875" customWidth="1"/>
    <col min="6648" max="6649" width="13.08984375" customWidth="1"/>
    <col min="6650" max="6652" width="14.1796875" customWidth="1"/>
    <col min="6653" max="6653" width="15" bestFit="1" customWidth="1"/>
    <col min="6654" max="6654" width="13.08984375" customWidth="1"/>
    <col min="6655" max="6657" width="14.1796875" customWidth="1"/>
    <col min="6658" max="6658" width="14.1796875" bestFit="1" customWidth="1"/>
    <col min="6659" max="6659" width="13.08984375" customWidth="1"/>
    <col min="6660" max="6660" width="11.81640625" customWidth="1"/>
    <col min="6661" max="6662" width="14.1796875" customWidth="1"/>
    <col min="6663" max="6663" width="14.1796875" bestFit="1" customWidth="1"/>
    <col min="6664" max="6664" width="13.08984375" customWidth="1"/>
    <col min="6665" max="6665" width="9.453125" customWidth="1"/>
    <col min="6666" max="6667" width="14.1796875" customWidth="1"/>
    <col min="6668" max="6668" width="15" bestFit="1" customWidth="1"/>
    <col min="6669" max="6669" width="13.08984375" customWidth="1"/>
    <col min="6670" max="6672" width="13.453125" customWidth="1"/>
    <col min="6673" max="6676" width="15" bestFit="1" customWidth="1"/>
    <col min="6677" max="6677" width="13.08984375" customWidth="1"/>
    <col min="6678" max="6680" width="13.453125" customWidth="1"/>
    <col min="6681" max="6685" width="13.08984375" customWidth="1"/>
    <col min="6686" max="6688" width="13.453125" customWidth="1"/>
    <col min="6689" max="6689" width="15" bestFit="1" customWidth="1"/>
    <col min="6690" max="6693" width="13.08984375" customWidth="1"/>
    <col min="6694" max="6696" width="13.453125" customWidth="1"/>
    <col min="6697" max="6698" width="15" bestFit="1" customWidth="1"/>
    <col min="6699" max="6700" width="13.81640625" bestFit="1" customWidth="1"/>
    <col min="6701" max="6701" width="13.08984375" customWidth="1"/>
    <col min="6702" max="6704" width="13.453125" customWidth="1"/>
    <col min="6705" max="6707" width="15" bestFit="1" customWidth="1"/>
    <col min="6708" max="6709" width="13.08984375" customWidth="1"/>
    <col min="6710" max="6710" width="10.08984375" customWidth="1"/>
    <col min="6711" max="6712" width="13.453125" customWidth="1"/>
    <col min="6713" max="6717" width="13.08984375" customWidth="1"/>
    <col min="6718" max="6720" width="13.453125" customWidth="1"/>
    <col min="6721" max="6725" width="13.08984375" customWidth="1"/>
    <col min="6726" max="6728" width="13.453125" customWidth="1"/>
    <col min="6729" max="6733" width="13.08984375" customWidth="1"/>
    <col min="6734" max="6736" width="13.453125" customWidth="1"/>
    <col min="6737" max="6741" width="13.08984375" customWidth="1"/>
    <col min="6742" max="6744" width="13.453125" customWidth="1"/>
    <col min="6745" max="6745" width="15" bestFit="1" customWidth="1"/>
    <col min="6746" max="6746" width="13.81640625" bestFit="1" customWidth="1"/>
    <col min="6747" max="6748" width="15" bestFit="1" customWidth="1"/>
    <col min="6749" max="6749" width="13.08984375" customWidth="1"/>
    <col min="6750" max="6750" width="11.26953125" customWidth="1"/>
    <col min="6751" max="6752" width="13.453125" customWidth="1"/>
    <col min="6753" max="6753" width="14.1796875" bestFit="1" customWidth="1"/>
    <col min="6754" max="6756" width="15" bestFit="1" customWidth="1"/>
    <col min="6757" max="6757" width="13.08984375" customWidth="1"/>
    <col min="6758" max="6758" width="10.08984375" customWidth="1"/>
    <col min="6759" max="6760" width="13.453125" customWidth="1"/>
    <col min="6761" max="6761" width="14.1796875" bestFit="1" customWidth="1"/>
    <col min="6762" max="6762" width="13" bestFit="1" customWidth="1"/>
    <col min="6763" max="6764" width="14.1796875" bestFit="1" customWidth="1"/>
    <col min="6765" max="6765" width="13.08984375" customWidth="1"/>
    <col min="6766" max="6768" width="13.453125" customWidth="1"/>
    <col min="6769" max="6773" width="13.08984375" customWidth="1"/>
    <col min="6774" max="6776" width="13.453125" customWidth="1"/>
    <col min="6777" max="6777" width="13.08984375" customWidth="1"/>
    <col min="6778" max="6778" width="13.81640625" bestFit="1" customWidth="1"/>
    <col min="6779" max="6780" width="15" bestFit="1" customWidth="1"/>
    <col min="6781" max="6781" width="13.08984375" customWidth="1"/>
    <col min="6782" max="6784" width="13.453125" customWidth="1"/>
    <col min="6785" max="6788" width="15" bestFit="1" customWidth="1"/>
    <col min="6789" max="6789" width="13.08984375" customWidth="1"/>
    <col min="6790" max="6790" width="12.453125" customWidth="1"/>
    <col min="6791" max="6792" width="13.453125" customWidth="1"/>
    <col min="6793" max="6793" width="15" bestFit="1" customWidth="1"/>
    <col min="6794" max="6796" width="14.1796875" bestFit="1" customWidth="1"/>
    <col min="6797" max="6797" width="13.08984375" customWidth="1"/>
    <col min="6798" max="6798" width="10.08984375" customWidth="1"/>
    <col min="6799" max="6800" width="13.453125" customWidth="1"/>
    <col min="6801" max="6801" width="14.1796875" bestFit="1" customWidth="1"/>
    <col min="6802" max="6804" width="15" bestFit="1" customWidth="1"/>
    <col min="6805" max="6805" width="13.08984375" customWidth="1"/>
    <col min="6806" max="6806" width="6.7265625" customWidth="1"/>
    <col min="6807" max="6808" width="13.453125" customWidth="1"/>
    <col min="6809" max="6809" width="14.1796875" bestFit="1" customWidth="1"/>
    <col min="6810" max="6812" width="15" bestFit="1" customWidth="1"/>
    <col min="6813" max="6828" width="13.08984375" customWidth="1"/>
    <col min="6829" max="6829" width="13.453125" customWidth="1"/>
    <col min="6830" max="6830" width="12.81640625" customWidth="1"/>
    <col min="6831" max="6831" width="12" customWidth="1"/>
    <col min="6832" max="6832" width="12.26953125" customWidth="1"/>
    <col min="6833" max="6834" width="12.81640625" customWidth="1"/>
    <col min="6835" max="6840" width="13.08984375" customWidth="1"/>
    <col min="6841" max="6843" width="14.1796875" customWidth="1"/>
    <col min="6844" max="6845" width="13.08984375" customWidth="1"/>
    <col min="6846" max="6848" width="14.1796875" customWidth="1"/>
    <col min="6849" max="6849" width="12.81640625" customWidth="1"/>
    <col min="6850" max="6850" width="13.08984375" customWidth="1"/>
    <col min="6851" max="6853" width="14.1796875" customWidth="1"/>
    <col min="6854" max="6855" width="13.08984375" customWidth="1"/>
    <col min="6856" max="6858" width="14.1796875" customWidth="1"/>
    <col min="6859" max="6859" width="15" bestFit="1" customWidth="1"/>
    <col min="6860" max="6860" width="13.08984375" customWidth="1"/>
    <col min="6861" max="6863" width="14.1796875" customWidth="1"/>
    <col min="6864" max="6864" width="15" bestFit="1" customWidth="1"/>
    <col min="6865" max="6865" width="13.08984375" customWidth="1"/>
    <col min="6866" max="6866" width="10.6328125" customWidth="1"/>
    <col min="6867" max="6868" width="14.1796875" customWidth="1"/>
    <col min="6869" max="6870" width="13.08984375" customWidth="1"/>
    <col min="6871" max="6873" width="14.1796875" customWidth="1"/>
    <col min="6874" max="6874" width="15" bestFit="1" customWidth="1"/>
    <col min="6875" max="6875" width="13.08984375" customWidth="1"/>
    <col min="6876" max="6878" width="14.1796875" customWidth="1"/>
    <col min="6879" max="6879" width="15" bestFit="1" customWidth="1"/>
    <col min="6880" max="6880" width="13.08984375" customWidth="1"/>
    <col min="6881" max="6881" width="11.81640625" customWidth="1"/>
    <col min="6882" max="6883" width="14.1796875" customWidth="1"/>
    <col min="6884" max="6884" width="15" bestFit="1" customWidth="1"/>
    <col min="6885" max="6885" width="13.08984375" customWidth="1"/>
    <col min="6886" max="6886" width="9.453125" customWidth="1"/>
    <col min="6887" max="6888" width="14.1796875" customWidth="1"/>
    <col min="6889" max="6889" width="14.1796875" bestFit="1" customWidth="1"/>
    <col min="6890" max="6890" width="13.08984375" customWidth="1"/>
    <col min="6891" max="6891" width="7.08984375" customWidth="1"/>
    <col min="6892" max="6893" width="14.1796875" customWidth="1"/>
    <col min="6894" max="6894" width="14.1796875" bestFit="1" customWidth="1"/>
    <col min="6895" max="6895" width="13.08984375" customWidth="1"/>
    <col min="6896" max="6898" width="14.1796875" customWidth="1"/>
    <col min="6899" max="6900" width="13.08984375" customWidth="1"/>
    <col min="6901" max="6903" width="14.1796875" customWidth="1"/>
    <col min="6904" max="6905" width="13.08984375" customWidth="1"/>
    <col min="6906" max="6908" width="14.1796875" customWidth="1"/>
    <col min="6909" max="6909" width="15" bestFit="1" customWidth="1"/>
    <col min="6910" max="6910" width="13.08984375" customWidth="1"/>
    <col min="6911" max="6913" width="14.1796875" customWidth="1"/>
    <col min="6914" max="6914" width="14.1796875" bestFit="1" customWidth="1"/>
    <col min="6915" max="6915" width="13.08984375" customWidth="1"/>
    <col min="6916" max="6916" width="11.81640625" customWidth="1"/>
    <col min="6917" max="6918" width="14.1796875" customWidth="1"/>
    <col min="6919" max="6919" width="14.1796875" bestFit="1" customWidth="1"/>
    <col min="6920" max="6920" width="13.08984375" customWidth="1"/>
    <col min="6921" max="6921" width="9.453125" customWidth="1"/>
    <col min="6922" max="6923" width="14.1796875" customWidth="1"/>
    <col min="6924" max="6924" width="15" bestFit="1" customWidth="1"/>
    <col min="6925" max="6925" width="13.08984375" customWidth="1"/>
    <col min="6926" max="6928" width="13.453125" customWidth="1"/>
    <col min="6929" max="6932" width="15" bestFit="1" customWidth="1"/>
    <col min="6933" max="6933" width="13.08984375" customWidth="1"/>
    <col min="6934" max="6936" width="13.453125" customWidth="1"/>
    <col min="6937" max="6941" width="13.08984375" customWidth="1"/>
    <col min="6942" max="6944" width="13.453125" customWidth="1"/>
    <col min="6945" max="6945" width="15" bestFit="1" customWidth="1"/>
    <col min="6946" max="6949" width="13.08984375" customWidth="1"/>
    <col min="6950" max="6952" width="13.453125" customWidth="1"/>
    <col min="6953" max="6954" width="15" bestFit="1" customWidth="1"/>
    <col min="6955" max="6956" width="13.81640625" bestFit="1" customWidth="1"/>
    <col min="6957" max="6957" width="13.08984375" customWidth="1"/>
    <col min="6958" max="6960" width="13.453125" customWidth="1"/>
    <col min="6961" max="6963" width="15" bestFit="1" customWidth="1"/>
    <col min="6964" max="6965" width="13.08984375" customWidth="1"/>
    <col min="6966" max="6966" width="10.08984375" customWidth="1"/>
    <col min="6967" max="6968" width="13.453125" customWidth="1"/>
    <col min="6969" max="6973" width="13.08984375" customWidth="1"/>
    <col min="6974" max="6976" width="13.453125" customWidth="1"/>
    <col min="6977" max="6981" width="13.08984375" customWidth="1"/>
    <col min="6982" max="6984" width="13.453125" customWidth="1"/>
    <col min="6985" max="6989" width="13.08984375" customWidth="1"/>
    <col min="6990" max="6992" width="13.453125" customWidth="1"/>
    <col min="6993" max="6997" width="13.08984375" customWidth="1"/>
    <col min="6998" max="7000" width="13.453125" customWidth="1"/>
    <col min="7001" max="7001" width="15" bestFit="1" customWidth="1"/>
    <col min="7002" max="7002" width="13.81640625" bestFit="1" customWidth="1"/>
    <col min="7003" max="7004" width="15" bestFit="1" customWidth="1"/>
    <col min="7005" max="7005" width="13.08984375" customWidth="1"/>
    <col min="7006" max="7006" width="11.26953125" customWidth="1"/>
    <col min="7007" max="7008" width="13.453125" customWidth="1"/>
    <col min="7009" max="7009" width="14.1796875" bestFit="1" customWidth="1"/>
    <col min="7010" max="7012" width="15" bestFit="1" customWidth="1"/>
    <col min="7013" max="7013" width="13.08984375" customWidth="1"/>
    <col min="7014" max="7014" width="10.08984375" customWidth="1"/>
    <col min="7015" max="7016" width="13.453125" customWidth="1"/>
    <col min="7017" max="7017" width="14.1796875" bestFit="1" customWidth="1"/>
    <col min="7018" max="7018" width="13" bestFit="1" customWidth="1"/>
    <col min="7019" max="7020" width="14.1796875" bestFit="1" customWidth="1"/>
    <col min="7021" max="7021" width="13.08984375" customWidth="1"/>
    <col min="7022" max="7024" width="13.453125" customWidth="1"/>
    <col min="7025" max="7029" width="13.08984375" customWidth="1"/>
    <col min="7030" max="7032" width="13.453125" customWidth="1"/>
    <col min="7033" max="7033" width="13.08984375" customWidth="1"/>
    <col min="7034" max="7034" width="13.81640625" bestFit="1" customWidth="1"/>
    <col min="7035" max="7036" width="15" bestFit="1" customWidth="1"/>
    <col min="7037" max="7037" width="13.08984375" customWidth="1"/>
    <col min="7038" max="7040" width="13.453125" customWidth="1"/>
    <col min="7041" max="7044" width="15" bestFit="1" customWidth="1"/>
    <col min="7045" max="7045" width="13.08984375" customWidth="1"/>
    <col min="7046" max="7046" width="12.453125" customWidth="1"/>
    <col min="7047" max="7048" width="13.453125" customWidth="1"/>
    <col min="7049" max="7049" width="15" bestFit="1" customWidth="1"/>
    <col min="7050" max="7052" width="14.1796875" bestFit="1" customWidth="1"/>
    <col min="7053" max="7053" width="13.08984375" customWidth="1"/>
    <col min="7054" max="7054" width="10.08984375" customWidth="1"/>
    <col min="7055" max="7056" width="13.453125" customWidth="1"/>
    <col min="7057" max="7057" width="14.1796875" bestFit="1" customWidth="1"/>
    <col min="7058" max="7060" width="15" bestFit="1" customWidth="1"/>
    <col min="7061" max="7061" width="13.08984375" customWidth="1"/>
    <col min="7062" max="7062" width="6.7265625" customWidth="1"/>
    <col min="7063" max="7064" width="13.453125" customWidth="1"/>
    <col min="7065" max="7065" width="14.1796875" bestFit="1" customWidth="1"/>
    <col min="7066" max="7068" width="15" bestFit="1" customWidth="1"/>
    <col min="7069" max="7084" width="13.08984375" customWidth="1"/>
    <col min="7085" max="7085" width="13.453125" customWidth="1"/>
    <col min="7086" max="7086" width="12.81640625" customWidth="1"/>
    <col min="7087" max="7087" width="12" customWidth="1"/>
    <col min="7088" max="7088" width="12.26953125" customWidth="1"/>
    <col min="7089" max="7090" width="12.81640625" customWidth="1"/>
    <col min="7091" max="7096" width="13.08984375" customWidth="1"/>
    <col min="7097" max="7099" width="14.1796875" customWidth="1"/>
    <col min="7100" max="7101" width="13.08984375" customWidth="1"/>
    <col min="7102" max="7104" width="14.1796875" customWidth="1"/>
    <col min="7105" max="7105" width="12.81640625" customWidth="1"/>
    <col min="7106" max="7106" width="13.08984375" customWidth="1"/>
    <col min="7107" max="7109" width="14.1796875" customWidth="1"/>
    <col min="7110" max="7111" width="13.08984375" customWidth="1"/>
    <col min="7112" max="7114" width="14.1796875" customWidth="1"/>
    <col min="7115" max="7115" width="15" bestFit="1" customWidth="1"/>
    <col min="7116" max="7116" width="13.08984375" customWidth="1"/>
    <col min="7117" max="7119" width="14.1796875" customWidth="1"/>
    <col min="7120" max="7120" width="15" bestFit="1" customWidth="1"/>
    <col min="7121" max="7121" width="13.08984375" customWidth="1"/>
    <col min="7122" max="7122" width="10.6328125" customWidth="1"/>
    <col min="7123" max="7124" width="14.1796875" customWidth="1"/>
    <col min="7125" max="7126" width="13.08984375" customWidth="1"/>
    <col min="7127" max="7129" width="14.1796875" customWidth="1"/>
    <col min="7130" max="7130" width="15" bestFit="1" customWidth="1"/>
    <col min="7131" max="7131" width="13.08984375" customWidth="1"/>
    <col min="7132" max="7134" width="14.1796875" customWidth="1"/>
    <col min="7135" max="7135" width="15" bestFit="1" customWidth="1"/>
    <col min="7136" max="7136" width="13.08984375" customWidth="1"/>
    <col min="7137" max="7137" width="11.81640625" customWidth="1"/>
    <col min="7138" max="7139" width="14.1796875" customWidth="1"/>
    <col min="7140" max="7140" width="15" bestFit="1" customWidth="1"/>
    <col min="7141" max="7141" width="13.08984375" customWidth="1"/>
    <col min="7142" max="7142" width="9.453125" customWidth="1"/>
    <col min="7143" max="7144" width="14.1796875" customWidth="1"/>
    <col min="7145" max="7145" width="14.1796875" bestFit="1" customWidth="1"/>
    <col min="7146" max="7146" width="13.08984375" customWidth="1"/>
    <col min="7147" max="7147" width="7.08984375" customWidth="1"/>
    <col min="7148" max="7149" width="14.1796875" customWidth="1"/>
    <col min="7150" max="7150" width="14.1796875" bestFit="1" customWidth="1"/>
    <col min="7151" max="7151" width="13.08984375" customWidth="1"/>
    <col min="7152" max="7154" width="14.1796875" customWidth="1"/>
    <col min="7155" max="7156" width="13.08984375" customWidth="1"/>
    <col min="7157" max="7159" width="14.1796875" customWidth="1"/>
    <col min="7160" max="7161" width="13.08984375" customWidth="1"/>
    <col min="7162" max="7164" width="14.1796875" customWidth="1"/>
    <col min="7165" max="7165" width="15" bestFit="1" customWidth="1"/>
    <col min="7166" max="7166" width="13.08984375" customWidth="1"/>
    <col min="7167" max="7169" width="14.1796875" customWidth="1"/>
    <col min="7170" max="7170" width="14.1796875" bestFit="1" customWidth="1"/>
    <col min="7171" max="7171" width="13.08984375" customWidth="1"/>
    <col min="7172" max="7172" width="11.81640625" customWidth="1"/>
    <col min="7173" max="7174" width="14.1796875" customWidth="1"/>
    <col min="7175" max="7175" width="14.1796875" bestFit="1" customWidth="1"/>
    <col min="7176" max="7176" width="13.08984375" customWidth="1"/>
    <col min="7177" max="7177" width="9.453125" customWidth="1"/>
    <col min="7178" max="7179" width="14.1796875" customWidth="1"/>
    <col min="7180" max="7180" width="15" bestFit="1" customWidth="1"/>
    <col min="7181" max="7181" width="13.08984375" customWidth="1"/>
    <col min="7182" max="7184" width="13.453125" customWidth="1"/>
    <col min="7185" max="7188" width="15" bestFit="1" customWidth="1"/>
    <col min="7189" max="7189" width="13.08984375" customWidth="1"/>
    <col min="7190" max="7192" width="13.453125" customWidth="1"/>
    <col min="7193" max="7197" width="13.08984375" customWidth="1"/>
    <col min="7198" max="7200" width="13.453125" customWidth="1"/>
    <col min="7201" max="7201" width="15" bestFit="1" customWidth="1"/>
    <col min="7202" max="7205" width="13.08984375" customWidth="1"/>
    <col min="7206" max="7208" width="13.453125" customWidth="1"/>
    <col min="7209" max="7210" width="15" bestFit="1" customWidth="1"/>
    <col min="7211" max="7212" width="13.81640625" bestFit="1" customWidth="1"/>
    <col min="7213" max="7213" width="13.08984375" customWidth="1"/>
    <col min="7214" max="7216" width="13.453125" customWidth="1"/>
    <col min="7217" max="7219" width="15" bestFit="1" customWidth="1"/>
    <col min="7220" max="7221" width="13.08984375" customWidth="1"/>
    <col min="7222" max="7222" width="10.08984375" customWidth="1"/>
    <col min="7223" max="7224" width="13.453125" customWidth="1"/>
    <col min="7225" max="7229" width="13.08984375" customWidth="1"/>
    <col min="7230" max="7232" width="13.453125" customWidth="1"/>
    <col min="7233" max="7237" width="13.08984375" customWidth="1"/>
    <col min="7238" max="7240" width="13.453125" customWidth="1"/>
    <col min="7241" max="7245" width="13.08984375" customWidth="1"/>
    <col min="7246" max="7248" width="13.453125" customWidth="1"/>
    <col min="7249" max="7253" width="13.08984375" customWidth="1"/>
    <col min="7254" max="7256" width="13.453125" customWidth="1"/>
    <col min="7257" max="7257" width="15" bestFit="1" customWidth="1"/>
    <col min="7258" max="7258" width="13.81640625" bestFit="1" customWidth="1"/>
    <col min="7259" max="7260" width="15" bestFit="1" customWidth="1"/>
    <col min="7261" max="7261" width="13.08984375" customWidth="1"/>
    <col min="7262" max="7262" width="11.26953125" customWidth="1"/>
    <col min="7263" max="7264" width="13.453125" customWidth="1"/>
    <col min="7265" max="7265" width="14.1796875" bestFit="1" customWidth="1"/>
    <col min="7266" max="7268" width="15" bestFit="1" customWidth="1"/>
    <col min="7269" max="7269" width="13.08984375" customWidth="1"/>
    <col min="7270" max="7270" width="10.08984375" customWidth="1"/>
    <col min="7271" max="7272" width="13.453125" customWidth="1"/>
    <col min="7273" max="7273" width="14.1796875" bestFit="1" customWidth="1"/>
    <col min="7274" max="7274" width="13" bestFit="1" customWidth="1"/>
    <col min="7275" max="7276" width="14.1796875" bestFit="1" customWidth="1"/>
    <col min="7277" max="7277" width="13.08984375" customWidth="1"/>
    <col min="7278" max="7280" width="13.453125" customWidth="1"/>
    <col min="7281" max="7285" width="13.08984375" customWidth="1"/>
    <col min="7286" max="7288" width="13.453125" customWidth="1"/>
    <col min="7289" max="7289" width="13.08984375" customWidth="1"/>
    <col min="7290" max="7290" width="13.81640625" bestFit="1" customWidth="1"/>
    <col min="7291" max="7292" width="15" bestFit="1" customWidth="1"/>
    <col min="7293" max="7293" width="13.08984375" customWidth="1"/>
    <col min="7294" max="7296" width="13.453125" customWidth="1"/>
    <col min="7297" max="7300" width="15" bestFit="1" customWidth="1"/>
    <col min="7301" max="7301" width="13.08984375" customWidth="1"/>
    <col min="7302" max="7302" width="12.453125" customWidth="1"/>
    <col min="7303" max="7304" width="13.453125" customWidth="1"/>
    <col min="7305" max="7305" width="15" bestFit="1" customWidth="1"/>
    <col min="7306" max="7308" width="14.1796875" bestFit="1" customWidth="1"/>
    <col min="7309" max="7309" width="13.08984375" customWidth="1"/>
    <col min="7310" max="7310" width="10.08984375" customWidth="1"/>
    <col min="7311" max="7312" width="13.453125" customWidth="1"/>
    <col min="7313" max="7313" width="14.1796875" bestFit="1" customWidth="1"/>
    <col min="7314" max="7316" width="15" bestFit="1" customWidth="1"/>
    <col min="7317" max="7317" width="13.08984375" customWidth="1"/>
    <col min="7318" max="7318" width="6.7265625" customWidth="1"/>
    <col min="7319" max="7320" width="13.453125" customWidth="1"/>
    <col min="7321" max="7321" width="14.1796875" bestFit="1" customWidth="1"/>
    <col min="7322" max="7324" width="15" bestFit="1" customWidth="1"/>
    <col min="7325" max="7340" width="13.08984375" customWidth="1"/>
    <col min="7341" max="7341" width="13.453125" customWidth="1"/>
    <col min="7342" max="7342" width="12.81640625" customWidth="1"/>
    <col min="7343" max="7343" width="12" customWidth="1"/>
    <col min="7344" max="7344" width="12.26953125" customWidth="1"/>
    <col min="7345" max="7346" width="12.81640625" customWidth="1"/>
    <col min="7347" max="7352" width="13.08984375" customWidth="1"/>
    <col min="7353" max="7355" width="14.1796875" customWidth="1"/>
    <col min="7356" max="7357" width="13.08984375" customWidth="1"/>
    <col min="7358" max="7360" width="14.1796875" customWidth="1"/>
    <col min="7361" max="7361" width="12.81640625" customWidth="1"/>
    <col min="7362" max="7362" width="13.08984375" customWidth="1"/>
    <col min="7363" max="7365" width="14.1796875" customWidth="1"/>
    <col min="7366" max="7367" width="13.08984375" customWidth="1"/>
    <col min="7368" max="7370" width="14.1796875" customWidth="1"/>
    <col min="7371" max="7371" width="15" bestFit="1" customWidth="1"/>
    <col min="7372" max="7372" width="13.08984375" customWidth="1"/>
    <col min="7373" max="7375" width="14.1796875" customWidth="1"/>
    <col min="7376" max="7376" width="15" bestFit="1" customWidth="1"/>
    <col min="7377" max="7377" width="13.08984375" customWidth="1"/>
    <col min="7378" max="7378" width="10.6328125" customWidth="1"/>
    <col min="7379" max="7380" width="14.1796875" customWidth="1"/>
    <col min="7381" max="7382" width="13.08984375" customWidth="1"/>
    <col min="7383" max="7385" width="14.1796875" customWidth="1"/>
    <col min="7386" max="7386" width="15" bestFit="1" customWidth="1"/>
    <col min="7387" max="7387" width="13.08984375" customWidth="1"/>
    <col min="7388" max="7390" width="14.1796875" customWidth="1"/>
    <col min="7391" max="7391" width="15" bestFit="1" customWidth="1"/>
    <col min="7392" max="7392" width="13.08984375" customWidth="1"/>
    <col min="7393" max="7393" width="11.81640625" customWidth="1"/>
    <col min="7394" max="7395" width="14.1796875" customWidth="1"/>
    <col min="7396" max="7396" width="15" bestFit="1" customWidth="1"/>
    <col min="7397" max="7397" width="13.08984375" customWidth="1"/>
    <col min="7398" max="7398" width="9.453125" customWidth="1"/>
    <col min="7399" max="7400" width="14.1796875" customWidth="1"/>
    <col min="7401" max="7401" width="14.1796875" bestFit="1" customWidth="1"/>
    <col min="7402" max="7402" width="13.08984375" customWidth="1"/>
    <col min="7403" max="7403" width="7.08984375" customWidth="1"/>
    <col min="7404" max="7405" width="14.1796875" customWidth="1"/>
    <col min="7406" max="7406" width="14.1796875" bestFit="1" customWidth="1"/>
    <col min="7407" max="7407" width="13.08984375" customWidth="1"/>
    <col min="7408" max="7410" width="14.1796875" customWidth="1"/>
    <col min="7411" max="7412" width="13.08984375" customWidth="1"/>
    <col min="7413" max="7415" width="14.1796875" customWidth="1"/>
    <col min="7416" max="7417" width="13.08984375" customWidth="1"/>
    <col min="7418" max="7420" width="14.1796875" customWidth="1"/>
    <col min="7421" max="7421" width="15" bestFit="1" customWidth="1"/>
    <col min="7422" max="7422" width="13.08984375" customWidth="1"/>
    <col min="7423" max="7425" width="14.1796875" customWidth="1"/>
    <col min="7426" max="7426" width="14.1796875" bestFit="1" customWidth="1"/>
    <col min="7427" max="7427" width="13.08984375" customWidth="1"/>
    <col min="7428" max="7428" width="11.81640625" customWidth="1"/>
    <col min="7429" max="7430" width="14.1796875" customWidth="1"/>
    <col min="7431" max="7431" width="14.1796875" bestFit="1" customWidth="1"/>
    <col min="7432" max="7432" width="13.08984375" customWidth="1"/>
    <col min="7433" max="7433" width="9.453125" customWidth="1"/>
    <col min="7434" max="7435" width="14.1796875" customWidth="1"/>
    <col min="7436" max="7436" width="15" bestFit="1" customWidth="1"/>
    <col min="7437" max="7437" width="13.08984375" customWidth="1"/>
    <col min="7438" max="7440" width="13.453125" customWidth="1"/>
    <col min="7441" max="7444" width="15" bestFit="1" customWidth="1"/>
    <col min="7445" max="7445" width="13.08984375" customWidth="1"/>
    <col min="7446" max="7448" width="13.453125" customWidth="1"/>
    <col min="7449" max="7453" width="13.08984375" customWidth="1"/>
    <col min="7454" max="7456" width="13.453125" customWidth="1"/>
    <col min="7457" max="7457" width="15" bestFit="1" customWidth="1"/>
    <col min="7458" max="7461" width="13.08984375" customWidth="1"/>
    <col min="7462" max="7464" width="13.453125" customWidth="1"/>
    <col min="7465" max="7466" width="15" bestFit="1" customWidth="1"/>
    <col min="7467" max="7468" width="13.81640625" bestFit="1" customWidth="1"/>
    <col min="7469" max="7469" width="13.08984375" customWidth="1"/>
    <col min="7470" max="7472" width="13.453125" customWidth="1"/>
    <col min="7473" max="7475" width="15" bestFit="1" customWidth="1"/>
    <col min="7476" max="7477" width="13.08984375" customWidth="1"/>
    <col min="7478" max="7478" width="10.08984375" customWidth="1"/>
    <col min="7479" max="7480" width="13.453125" customWidth="1"/>
    <col min="7481" max="7485" width="13.08984375" customWidth="1"/>
    <col min="7486" max="7488" width="13.453125" customWidth="1"/>
    <col min="7489" max="7493" width="13.08984375" customWidth="1"/>
    <col min="7494" max="7496" width="13.453125" customWidth="1"/>
    <col min="7497" max="7501" width="13.08984375" customWidth="1"/>
    <col min="7502" max="7504" width="13.453125" customWidth="1"/>
    <col min="7505" max="7509" width="13.08984375" customWidth="1"/>
    <col min="7510" max="7512" width="13.453125" customWidth="1"/>
    <col min="7513" max="7513" width="15" bestFit="1" customWidth="1"/>
    <col min="7514" max="7514" width="13.81640625" bestFit="1" customWidth="1"/>
    <col min="7515" max="7516" width="15" bestFit="1" customWidth="1"/>
    <col min="7517" max="7517" width="13.08984375" customWidth="1"/>
    <col min="7518" max="7518" width="11.26953125" customWidth="1"/>
    <col min="7519" max="7520" width="13.453125" customWidth="1"/>
    <col min="7521" max="7521" width="14.1796875" bestFit="1" customWidth="1"/>
    <col min="7522" max="7524" width="15" bestFit="1" customWidth="1"/>
    <col min="7525" max="7525" width="13.08984375" customWidth="1"/>
    <col min="7526" max="7526" width="10.08984375" customWidth="1"/>
    <col min="7527" max="7528" width="13.453125" customWidth="1"/>
    <col min="7529" max="7529" width="14.1796875" bestFit="1" customWidth="1"/>
    <col min="7530" max="7530" width="13" bestFit="1" customWidth="1"/>
    <col min="7531" max="7532" width="14.1796875" bestFit="1" customWidth="1"/>
    <col min="7533" max="7533" width="13.08984375" customWidth="1"/>
    <col min="7534" max="7536" width="13.453125" customWidth="1"/>
    <col min="7537" max="7541" width="13.08984375" customWidth="1"/>
    <col min="7542" max="7544" width="13.453125" customWidth="1"/>
    <col min="7545" max="7545" width="13.08984375" customWidth="1"/>
    <col min="7546" max="7546" width="13.81640625" bestFit="1" customWidth="1"/>
    <col min="7547" max="7548" width="15" bestFit="1" customWidth="1"/>
    <col min="7549" max="7549" width="13.08984375" customWidth="1"/>
    <col min="7550" max="7552" width="13.453125" customWidth="1"/>
    <col min="7553" max="7556" width="15" bestFit="1" customWidth="1"/>
    <col min="7557" max="7557" width="13.08984375" customWidth="1"/>
    <col min="7558" max="7558" width="12.453125" customWidth="1"/>
    <col min="7559" max="7560" width="13.453125" customWidth="1"/>
    <col min="7561" max="7561" width="15" bestFit="1" customWidth="1"/>
    <col min="7562" max="7564" width="14.1796875" bestFit="1" customWidth="1"/>
    <col min="7565" max="7565" width="13.08984375" customWidth="1"/>
    <col min="7566" max="7566" width="10.08984375" customWidth="1"/>
    <col min="7567" max="7568" width="13.453125" customWidth="1"/>
    <col min="7569" max="7569" width="14.1796875" bestFit="1" customWidth="1"/>
    <col min="7570" max="7572" width="15" bestFit="1" customWidth="1"/>
    <col min="7573" max="7573" width="13.08984375" customWidth="1"/>
    <col min="7574" max="7574" width="6.7265625" customWidth="1"/>
    <col min="7575" max="7576" width="13.453125" customWidth="1"/>
    <col min="7577" max="7577" width="14.1796875" bestFit="1" customWidth="1"/>
    <col min="7578" max="7580" width="15" bestFit="1" customWidth="1"/>
    <col min="7581" max="7596" width="13.08984375" customWidth="1"/>
    <col min="7597" max="7597" width="13.453125" customWidth="1"/>
    <col min="7598" max="7598" width="12.81640625" customWidth="1"/>
    <col min="7599" max="7599" width="12" customWidth="1"/>
    <col min="7600" max="7600" width="12.26953125" customWidth="1"/>
    <col min="7601" max="7602" width="12.81640625" customWidth="1"/>
    <col min="7603" max="7608" width="13.08984375" customWidth="1"/>
    <col min="7609" max="7611" width="14.1796875" customWidth="1"/>
    <col min="7612" max="7613" width="13.08984375" customWidth="1"/>
    <col min="7614" max="7616" width="14.1796875" customWidth="1"/>
    <col min="7617" max="7617" width="12.81640625" customWidth="1"/>
    <col min="7618" max="7618" width="13.08984375" customWidth="1"/>
    <col min="7619" max="7621" width="14.1796875" customWidth="1"/>
    <col min="7622" max="7623" width="13.08984375" customWidth="1"/>
    <col min="7624" max="7626" width="14.1796875" customWidth="1"/>
    <col min="7627" max="7627" width="15" bestFit="1" customWidth="1"/>
    <col min="7628" max="7628" width="13.08984375" customWidth="1"/>
    <col min="7629" max="7631" width="14.1796875" customWidth="1"/>
    <col min="7632" max="7632" width="15" bestFit="1" customWidth="1"/>
    <col min="7633" max="7633" width="13.08984375" customWidth="1"/>
    <col min="7634" max="7634" width="10.6328125" customWidth="1"/>
    <col min="7635" max="7636" width="14.1796875" customWidth="1"/>
    <col min="7637" max="7638" width="13.08984375" customWidth="1"/>
    <col min="7639" max="7641" width="14.1796875" customWidth="1"/>
    <col min="7642" max="7642" width="15" bestFit="1" customWidth="1"/>
    <col min="7643" max="7643" width="13.08984375" customWidth="1"/>
    <col min="7644" max="7646" width="14.1796875" customWidth="1"/>
    <col min="7647" max="7647" width="15" bestFit="1" customWidth="1"/>
    <col min="7648" max="7648" width="13.08984375" customWidth="1"/>
    <col min="7649" max="7649" width="11.81640625" customWidth="1"/>
    <col min="7650" max="7651" width="14.1796875" customWidth="1"/>
    <col min="7652" max="7652" width="15" bestFit="1" customWidth="1"/>
    <col min="7653" max="7653" width="13.08984375" customWidth="1"/>
    <col min="7654" max="7654" width="9.453125" customWidth="1"/>
    <col min="7655" max="7656" width="14.1796875" customWidth="1"/>
    <col min="7657" max="7657" width="14.1796875" bestFit="1" customWidth="1"/>
    <col min="7658" max="7658" width="13.08984375" customWidth="1"/>
    <col min="7659" max="7659" width="7.08984375" customWidth="1"/>
    <col min="7660" max="7661" width="14.1796875" customWidth="1"/>
    <col min="7662" max="7662" width="14.1796875" bestFit="1" customWidth="1"/>
    <col min="7663" max="7663" width="13.08984375" customWidth="1"/>
    <col min="7664" max="7666" width="14.1796875" customWidth="1"/>
    <col min="7667" max="7668" width="13.08984375" customWidth="1"/>
    <col min="7669" max="7671" width="14.1796875" customWidth="1"/>
    <col min="7672" max="7673" width="13.08984375" customWidth="1"/>
    <col min="7674" max="7676" width="14.1796875" customWidth="1"/>
    <col min="7677" max="7677" width="15" bestFit="1" customWidth="1"/>
    <col min="7678" max="7678" width="13.08984375" customWidth="1"/>
    <col min="7679" max="7681" width="14.1796875" customWidth="1"/>
    <col min="7682" max="7682" width="14.1796875" bestFit="1" customWidth="1"/>
    <col min="7683" max="7683" width="13.08984375" customWidth="1"/>
    <col min="7684" max="7684" width="11.81640625" customWidth="1"/>
    <col min="7685" max="7686" width="14.1796875" customWidth="1"/>
    <col min="7687" max="7687" width="14.1796875" bestFit="1" customWidth="1"/>
    <col min="7688" max="7688" width="13.08984375" customWidth="1"/>
    <col min="7689" max="7689" width="9.453125" customWidth="1"/>
    <col min="7690" max="7691" width="14.1796875" customWidth="1"/>
    <col min="7692" max="7692" width="15" bestFit="1" customWidth="1"/>
    <col min="7693" max="7693" width="13.08984375" customWidth="1"/>
    <col min="7694" max="7696" width="13.453125" customWidth="1"/>
    <col min="7697" max="7700" width="15" bestFit="1" customWidth="1"/>
    <col min="7701" max="7701" width="13.08984375" customWidth="1"/>
    <col min="7702" max="7704" width="13.453125" customWidth="1"/>
    <col min="7705" max="7709" width="13.08984375" customWidth="1"/>
    <col min="7710" max="7712" width="13.453125" customWidth="1"/>
    <col min="7713" max="7713" width="15" bestFit="1" customWidth="1"/>
    <col min="7714" max="7717" width="13.08984375" customWidth="1"/>
    <col min="7718" max="7720" width="13.453125" customWidth="1"/>
    <col min="7721" max="7722" width="15" bestFit="1" customWidth="1"/>
    <col min="7723" max="7724" width="13.81640625" bestFit="1" customWidth="1"/>
    <col min="7725" max="7725" width="13.08984375" customWidth="1"/>
    <col min="7726" max="7728" width="13.453125" customWidth="1"/>
    <col min="7729" max="7731" width="15" bestFit="1" customWidth="1"/>
    <col min="7732" max="7733" width="13.08984375" customWidth="1"/>
    <col min="7734" max="7734" width="10.08984375" customWidth="1"/>
    <col min="7735" max="7736" width="13.453125" customWidth="1"/>
    <col min="7737" max="7741" width="13.08984375" customWidth="1"/>
    <col min="7742" max="7744" width="13.453125" customWidth="1"/>
    <col min="7745" max="7749" width="13.08984375" customWidth="1"/>
    <col min="7750" max="7752" width="13.453125" customWidth="1"/>
    <col min="7753" max="7757" width="13.08984375" customWidth="1"/>
    <col min="7758" max="7760" width="13.453125" customWidth="1"/>
    <col min="7761" max="7765" width="13.08984375" customWidth="1"/>
    <col min="7766" max="7768" width="13.453125" customWidth="1"/>
    <col min="7769" max="7769" width="15" bestFit="1" customWidth="1"/>
    <col min="7770" max="7770" width="13.81640625" bestFit="1" customWidth="1"/>
    <col min="7771" max="7772" width="15" bestFit="1" customWidth="1"/>
    <col min="7773" max="7773" width="13.08984375" customWidth="1"/>
    <col min="7774" max="7774" width="11.26953125" customWidth="1"/>
    <col min="7775" max="7776" width="13.453125" customWidth="1"/>
    <col min="7777" max="7777" width="14.1796875" bestFit="1" customWidth="1"/>
    <col min="7778" max="7780" width="15" bestFit="1" customWidth="1"/>
    <col min="7781" max="7781" width="13.08984375" customWidth="1"/>
    <col min="7782" max="7782" width="10.08984375" customWidth="1"/>
    <col min="7783" max="7784" width="13.453125" customWidth="1"/>
    <col min="7785" max="7785" width="14.1796875" bestFit="1" customWidth="1"/>
    <col min="7786" max="7786" width="13" bestFit="1" customWidth="1"/>
    <col min="7787" max="7788" width="14.1796875" bestFit="1" customWidth="1"/>
    <col min="7789" max="7789" width="13.08984375" customWidth="1"/>
    <col min="7790" max="7792" width="13.453125" customWidth="1"/>
    <col min="7793" max="7797" width="13.08984375" customWidth="1"/>
    <col min="7798" max="7800" width="13.453125" customWidth="1"/>
    <col min="7801" max="7801" width="13.08984375" customWidth="1"/>
    <col min="7802" max="7802" width="13.81640625" bestFit="1" customWidth="1"/>
    <col min="7803" max="7804" width="15" bestFit="1" customWidth="1"/>
    <col min="7805" max="7805" width="13.08984375" customWidth="1"/>
    <col min="7806" max="7808" width="13.453125" customWidth="1"/>
    <col min="7809" max="7812" width="15" bestFit="1" customWidth="1"/>
    <col min="7813" max="7813" width="13.08984375" customWidth="1"/>
    <col min="7814" max="7814" width="12.453125" customWidth="1"/>
    <col min="7815" max="7816" width="13.453125" customWidth="1"/>
    <col min="7817" max="7817" width="15" bestFit="1" customWidth="1"/>
    <col min="7818" max="7820" width="14.1796875" bestFit="1" customWidth="1"/>
    <col min="7821" max="7821" width="13.08984375" customWidth="1"/>
    <col min="7822" max="7822" width="10.08984375" customWidth="1"/>
    <col min="7823" max="7824" width="13.453125" customWidth="1"/>
    <col min="7825" max="7825" width="14.1796875" bestFit="1" customWidth="1"/>
    <col min="7826" max="7828" width="15" bestFit="1" customWidth="1"/>
    <col min="7829" max="7829" width="13.08984375" customWidth="1"/>
    <col min="7830" max="7830" width="6.7265625" customWidth="1"/>
    <col min="7831" max="7832" width="13.453125" customWidth="1"/>
    <col min="7833" max="7833" width="14.1796875" bestFit="1" customWidth="1"/>
    <col min="7834" max="7836" width="15" bestFit="1" customWidth="1"/>
    <col min="7837" max="7852" width="13.08984375" customWidth="1"/>
    <col min="7853" max="7853" width="13.453125" customWidth="1"/>
    <col min="7854" max="7854" width="12.81640625" customWidth="1"/>
    <col min="7855" max="7855" width="12" customWidth="1"/>
    <col min="7856" max="7856" width="12.26953125" customWidth="1"/>
    <col min="7857" max="7858" width="12.81640625" customWidth="1"/>
    <col min="7859" max="7864" width="13.08984375" customWidth="1"/>
    <col min="7865" max="7867" width="14.1796875" customWidth="1"/>
    <col min="7868" max="7869" width="13.08984375" customWidth="1"/>
    <col min="7870" max="7872" width="14.1796875" customWidth="1"/>
    <col min="7873" max="7873" width="12.81640625" customWidth="1"/>
    <col min="7874" max="7874" width="13.08984375" customWidth="1"/>
    <col min="7875" max="7877" width="14.1796875" customWidth="1"/>
    <col min="7878" max="7879" width="13.08984375" customWidth="1"/>
    <col min="7880" max="7882" width="14.1796875" customWidth="1"/>
    <col min="7883" max="7883" width="15" bestFit="1" customWidth="1"/>
    <col min="7884" max="7884" width="13.08984375" customWidth="1"/>
    <col min="7885" max="7887" width="14.1796875" customWidth="1"/>
    <col min="7888" max="7888" width="15" bestFit="1" customWidth="1"/>
    <col min="7889" max="7889" width="13.08984375" customWidth="1"/>
    <col min="7890" max="7890" width="10.6328125" customWidth="1"/>
    <col min="7891" max="7892" width="14.1796875" customWidth="1"/>
    <col min="7893" max="7894" width="13.08984375" customWidth="1"/>
    <col min="7895" max="7897" width="14.1796875" customWidth="1"/>
    <col min="7898" max="7898" width="15" bestFit="1" customWidth="1"/>
    <col min="7899" max="7899" width="13.08984375" customWidth="1"/>
    <col min="7900" max="7902" width="14.1796875" customWidth="1"/>
    <col min="7903" max="7903" width="15" bestFit="1" customWidth="1"/>
    <col min="7904" max="7904" width="13.08984375" customWidth="1"/>
    <col min="7905" max="7905" width="11.81640625" customWidth="1"/>
    <col min="7906" max="7907" width="14.1796875" customWidth="1"/>
    <col min="7908" max="7908" width="15" bestFit="1" customWidth="1"/>
    <col min="7909" max="7909" width="13.08984375" customWidth="1"/>
    <col min="7910" max="7910" width="9.453125" customWidth="1"/>
    <col min="7911" max="7912" width="14.1796875" customWidth="1"/>
    <col min="7913" max="7913" width="14.1796875" bestFit="1" customWidth="1"/>
    <col min="7914" max="7914" width="13.08984375" customWidth="1"/>
    <col min="7915" max="7915" width="7.08984375" customWidth="1"/>
    <col min="7916" max="7917" width="14.1796875" customWidth="1"/>
    <col min="7918" max="7918" width="14.1796875" bestFit="1" customWidth="1"/>
    <col min="7919" max="7919" width="13.08984375" customWidth="1"/>
    <col min="7920" max="7922" width="14.1796875" customWidth="1"/>
    <col min="7923" max="7924" width="13.08984375" customWidth="1"/>
    <col min="7925" max="7927" width="14.1796875" customWidth="1"/>
    <col min="7928" max="7929" width="13.08984375" customWidth="1"/>
    <col min="7930" max="7932" width="14.1796875" customWidth="1"/>
    <col min="7933" max="7933" width="15" bestFit="1" customWidth="1"/>
    <col min="7934" max="7934" width="13.08984375" customWidth="1"/>
    <col min="7935" max="7937" width="14.1796875" customWidth="1"/>
    <col min="7938" max="7938" width="14.1796875" bestFit="1" customWidth="1"/>
    <col min="7939" max="7939" width="13.08984375" customWidth="1"/>
    <col min="7940" max="7940" width="11.81640625" customWidth="1"/>
    <col min="7941" max="7942" width="14.1796875" customWidth="1"/>
    <col min="7943" max="7943" width="14.1796875" bestFit="1" customWidth="1"/>
    <col min="7944" max="7944" width="13.08984375" customWidth="1"/>
    <col min="7945" max="7945" width="9.453125" customWidth="1"/>
    <col min="7946" max="7947" width="14.1796875" customWidth="1"/>
    <col min="7948" max="7948" width="15" bestFit="1" customWidth="1"/>
    <col min="7949" max="7949" width="13.08984375" customWidth="1"/>
    <col min="7950" max="7952" width="13.453125" customWidth="1"/>
    <col min="7953" max="7956" width="15" bestFit="1" customWidth="1"/>
    <col min="7957" max="7957" width="13.08984375" customWidth="1"/>
    <col min="7958" max="7960" width="13.453125" customWidth="1"/>
    <col min="7961" max="7965" width="13.08984375" customWidth="1"/>
    <col min="7966" max="7968" width="13.453125" customWidth="1"/>
    <col min="7969" max="7969" width="15" bestFit="1" customWidth="1"/>
    <col min="7970" max="7973" width="13.08984375" customWidth="1"/>
    <col min="7974" max="7976" width="13.453125" customWidth="1"/>
    <col min="7977" max="7978" width="15" bestFit="1" customWidth="1"/>
    <col min="7979" max="7980" width="13.81640625" bestFit="1" customWidth="1"/>
    <col min="7981" max="7981" width="13.08984375" customWidth="1"/>
    <col min="7982" max="7984" width="13.453125" customWidth="1"/>
    <col min="7985" max="7987" width="15" bestFit="1" customWidth="1"/>
    <col min="7988" max="7989" width="13.08984375" customWidth="1"/>
    <col min="7990" max="7990" width="10.08984375" customWidth="1"/>
    <col min="7991" max="7992" width="13.453125" customWidth="1"/>
    <col min="7993" max="7997" width="13.08984375" customWidth="1"/>
    <col min="7998" max="8000" width="13.453125" customWidth="1"/>
    <col min="8001" max="8005" width="13.08984375" customWidth="1"/>
    <col min="8006" max="8008" width="13.453125" customWidth="1"/>
    <col min="8009" max="8013" width="13.08984375" customWidth="1"/>
    <col min="8014" max="8016" width="13.453125" customWidth="1"/>
    <col min="8017" max="8021" width="13.08984375" customWidth="1"/>
    <col min="8022" max="8024" width="13.453125" customWidth="1"/>
    <col min="8025" max="8025" width="15" bestFit="1" customWidth="1"/>
    <col min="8026" max="8026" width="13.81640625" bestFit="1" customWidth="1"/>
    <col min="8027" max="8028" width="15" bestFit="1" customWidth="1"/>
    <col min="8029" max="8029" width="13.08984375" customWidth="1"/>
    <col min="8030" max="8030" width="11.26953125" customWidth="1"/>
    <col min="8031" max="8032" width="13.453125" customWidth="1"/>
    <col min="8033" max="8033" width="14.1796875" bestFit="1" customWidth="1"/>
    <col min="8034" max="8036" width="15" bestFit="1" customWidth="1"/>
    <col min="8037" max="8037" width="13.08984375" customWidth="1"/>
    <col min="8038" max="8038" width="10.08984375" customWidth="1"/>
    <col min="8039" max="8040" width="13.453125" customWidth="1"/>
    <col min="8041" max="8041" width="14.1796875" bestFit="1" customWidth="1"/>
    <col min="8042" max="8042" width="13" bestFit="1" customWidth="1"/>
    <col min="8043" max="8044" width="14.1796875" bestFit="1" customWidth="1"/>
    <col min="8045" max="8045" width="13.08984375" customWidth="1"/>
    <col min="8046" max="8048" width="13.453125" customWidth="1"/>
    <col min="8049" max="8053" width="13.08984375" customWidth="1"/>
    <col min="8054" max="8056" width="13.453125" customWidth="1"/>
    <col min="8057" max="8057" width="13.08984375" customWidth="1"/>
    <col min="8058" max="8058" width="13.81640625" bestFit="1" customWidth="1"/>
    <col min="8059" max="8060" width="15" bestFit="1" customWidth="1"/>
    <col min="8061" max="8061" width="13.08984375" customWidth="1"/>
    <col min="8062" max="8064" width="13.453125" customWidth="1"/>
    <col min="8065" max="8068" width="15" bestFit="1" customWidth="1"/>
    <col min="8069" max="8069" width="13.08984375" customWidth="1"/>
    <col min="8070" max="8070" width="12.453125" customWidth="1"/>
    <col min="8071" max="8072" width="13.453125" customWidth="1"/>
    <col min="8073" max="8073" width="15" bestFit="1" customWidth="1"/>
    <col min="8074" max="8076" width="14.1796875" bestFit="1" customWidth="1"/>
    <col min="8077" max="8077" width="13.08984375" customWidth="1"/>
    <col min="8078" max="8078" width="10.08984375" customWidth="1"/>
    <col min="8079" max="8080" width="13.453125" customWidth="1"/>
    <col min="8081" max="8081" width="14.1796875" bestFit="1" customWidth="1"/>
    <col min="8082" max="8084" width="15" bestFit="1" customWidth="1"/>
    <col min="8085" max="8085" width="13.08984375" customWidth="1"/>
    <col min="8086" max="8086" width="6.7265625" customWidth="1"/>
    <col min="8087" max="8088" width="13.453125" customWidth="1"/>
    <col min="8089" max="8089" width="14.1796875" bestFit="1" customWidth="1"/>
    <col min="8090" max="8092" width="15" bestFit="1" customWidth="1"/>
    <col min="8093" max="8108" width="13.08984375" customWidth="1"/>
    <col min="8109" max="8109" width="13.453125" customWidth="1"/>
    <col min="8110" max="8110" width="12.81640625" customWidth="1"/>
    <col min="8111" max="8111" width="12" customWidth="1"/>
    <col min="8112" max="8112" width="12.26953125" customWidth="1"/>
    <col min="8113" max="8114" width="12.81640625" customWidth="1"/>
    <col min="8115" max="8120" width="13.08984375" customWidth="1"/>
    <col min="8121" max="8123" width="14.1796875" customWidth="1"/>
    <col min="8124" max="8125" width="13.08984375" customWidth="1"/>
    <col min="8126" max="8128" width="14.1796875" customWidth="1"/>
    <col min="8129" max="8129" width="12.81640625" customWidth="1"/>
    <col min="8130" max="8130" width="13.08984375" customWidth="1"/>
    <col min="8131" max="8133" width="14.1796875" customWidth="1"/>
    <col min="8134" max="8135" width="13.08984375" customWidth="1"/>
    <col min="8136" max="8138" width="14.1796875" customWidth="1"/>
    <col min="8139" max="8139" width="15" bestFit="1" customWidth="1"/>
    <col min="8140" max="8140" width="13.08984375" customWidth="1"/>
    <col min="8141" max="8143" width="14.1796875" customWidth="1"/>
    <col min="8144" max="8144" width="15" bestFit="1" customWidth="1"/>
    <col min="8145" max="8145" width="13.08984375" customWidth="1"/>
    <col min="8146" max="8146" width="10.6328125" customWidth="1"/>
    <col min="8147" max="8148" width="14.1796875" customWidth="1"/>
    <col min="8149" max="8150" width="13.08984375" customWidth="1"/>
    <col min="8151" max="8153" width="14.1796875" customWidth="1"/>
    <col min="8154" max="8154" width="15" bestFit="1" customWidth="1"/>
    <col min="8155" max="8155" width="13.08984375" customWidth="1"/>
    <col min="8156" max="8158" width="14.1796875" customWidth="1"/>
    <col min="8159" max="8159" width="15" bestFit="1" customWidth="1"/>
    <col min="8160" max="8160" width="13.08984375" customWidth="1"/>
    <col min="8161" max="8161" width="11.81640625" customWidth="1"/>
    <col min="8162" max="8163" width="14.1796875" customWidth="1"/>
    <col min="8164" max="8164" width="15" bestFit="1" customWidth="1"/>
    <col min="8165" max="8165" width="13.08984375" customWidth="1"/>
    <col min="8166" max="8166" width="9.453125" customWidth="1"/>
    <col min="8167" max="8168" width="14.1796875" customWidth="1"/>
    <col min="8169" max="8169" width="14.1796875" bestFit="1" customWidth="1"/>
    <col min="8170" max="8170" width="13.08984375" customWidth="1"/>
    <col min="8171" max="8171" width="7.08984375" customWidth="1"/>
    <col min="8172" max="8173" width="14.1796875" customWidth="1"/>
    <col min="8174" max="8174" width="14.1796875" bestFit="1" customWidth="1"/>
    <col min="8175" max="8175" width="13.08984375" customWidth="1"/>
    <col min="8176" max="8178" width="14.1796875" customWidth="1"/>
    <col min="8179" max="8180" width="13.08984375" customWidth="1"/>
    <col min="8181" max="8183" width="14.1796875" customWidth="1"/>
    <col min="8184" max="8185" width="13.08984375" customWidth="1"/>
    <col min="8186" max="8188" width="14.1796875" customWidth="1"/>
    <col min="8189" max="8189" width="15" bestFit="1" customWidth="1"/>
    <col min="8190" max="8190" width="13.08984375" customWidth="1"/>
    <col min="8191" max="8193" width="14.1796875" customWidth="1"/>
    <col min="8194" max="8194" width="14.1796875" bestFit="1" customWidth="1"/>
    <col min="8195" max="8195" width="13.08984375" customWidth="1"/>
    <col min="8196" max="8196" width="11.81640625" customWidth="1"/>
    <col min="8197" max="8198" width="14.1796875" customWidth="1"/>
    <col min="8199" max="8199" width="14.1796875" bestFit="1" customWidth="1"/>
    <col min="8200" max="8200" width="13.08984375" customWidth="1"/>
    <col min="8201" max="8201" width="9.453125" customWidth="1"/>
    <col min="8202" max="8203" width="14.1796875" customWidth="1"/>
    <col min="8204" max="8204" width="15" bestFit="1" customWidth="1"/>
    <col min="8205" max="8205" width="13.08984375" customWidth="1"/>
    <col min="8206" max="8208" width="13.453125" customWidth="1"/>
    <col min="8209" max="8212" width="15" bestFit="1" customWidth="1"/>
    <col min="8213" max="8213" width="13.08984375" customWidth="1"/>
    <col min="8214" max="8216" width="13.453125" customWidth="1"/>
    <col min="8217" max="8221" width="13.08984375" customWidth="1"/>
    <col min="8222" max="8224" width="13.453125" customWidth="1"/>
    <col min="8225" max="8225" width="15" bestFit="1" customWidth="1"/>
    <col min="8226" max="8229" width="13.08984375" customWidth="1"/>
    <col min="8230" max="8232" width="13.453125" customWidth="1"/>
    <col min="8233" max="8234" width="15" bestFit="1" customWidth="1"/>
    <col min="8235" max="8236" width="13.81640625" bestFit="1" customWidth="1"/>
    <col min="8237" max="8237" width="13.08984375" customWidth="1"/>
    <col min="8238" max="8240" width="13.453125" customWidth="1"/>
    <col min="8241" max="8243" width="15" bestFit="1" customWidth="1"/>
    <col min="8244" max="8245" width="13.08984375" customWidth="1"/>
    <col min="8246" max="8246" width="10.08984375" customWidth="1"/>
    <col min="8247" max="8248" width="13.453125" customWidth="1"/>
    <col min="8249" max="8253" width="13.08984375" customWidth="1"/>
    <col min="8254" max="8256" width="13.453125" customWidth="1"/>
    <col min="8257" max="8261" width="13.08984375" customWidth="1"/>
    <col min="8262" max="8264" width="13.453125" customWidth="1"/>
    <col min="8265" max="8269" width="13.08984375" customWidth="1"/>
    <col min="8270" max="8272" width="13.453125" customWidth="1"/>
    <col min="8273" max="8277" width="13.08984375" customWidth="1"/>
    <col min="8278" max="8280" width="13.453125" customWidth="1"/>
    <col min="8281" max="8281" width="15" bestFit="1" customWidth="1"/>
    <col min="8282" max="8282" width="13.81640625" bestFit="1" customWidth="1"/>
    <col min="8283" max="8284" width="15" bestFit="1" customWidth="1"/>
    <col min="8285" max="8285" width="13.08984375" customWidth="1"/>
    <col min="8286" max="8286" width="11.26953125" customWidth="1"/>
    <col min="8287" max="8288" width="13.453125" customWidth="1"/>
    <col min="8289" max="8289" width="14.1796875" bestFit="1" customWidth="1"/>
    <col min="8290" max="8292" width="15" bestFit="1" customWidth="1"/>
    <col min="8293" max="8293" width="13.08984375" customWidth="1"/>
    <col min="8294" max="8294" width="10.08984375" customWidth="1"/>
    <col min="8295" max="8296" width="13.453125" customWidth="1"/>
    <col min="8297" max="8297" width="14.1796875" bestFit="1" customWidth="1"/>
    <col min="8298" max="8298" width="13" bestFit="1" customWidth="1"/>
    <col min="8299" max="8300" width="14.1796875" bestFit="1" customWidth="1"/>
    <col min="8301" max="8301" width="13.08984375" customWidth="1"/>
    <col min="8302" max="8304" width="13.453125" customWidth="1"/>
    <col min="8305" max="8309" width="13.08984375" customWidth="1"/>
    <col min="8310" max="8312" width="13.453125" customWidth="1"/>
    <col min="8313" max="8313" width="13.08984375" customWidth="1"/>
    <col min="8314" max="8314" width="13.81640625" bestFit="1" customWidth="1"/>
    <col min="8315" max="8316" width="15" bestFit="1" customWidth="1"/>
    <col min="8317" max="8317" width="13.08984375" customWidth="1"/>
    <col min="8318" max="8320" width="13.453125" customWidth="1"/>
    <col min="8321" max="8324" width="15" bestFit="1" customWidth="1"/>
    <col min="8325" max="8325" width="13.08984375" customWidth="1"/>
    <col min="8326" max="8326" width="12.453125" customWidth="1"/>
    <col min="8327" max="8328" width="13.453125" customWidth="1"/>
    <col min="8329" max="8329" width="15" bestFit="1" customWidth="1"/>
    <col min="8330" max="8332" width="14.1796875" bestFit="1" customWidth="1"/>
    <col min="8333" max="8333" width="13.08984375" customWidth="1"/>
    <col min="8334" max="8334" width="10.08984375" customWidth="1"/>
    <col min="8335" max="8336" width="13.453125" customWidth="1"/>
    <col min="8337" max="8337" width="14.1796875" bestFit="1" customWidth="1"/>
    <col min="8338" max="8340" width="15" bestFit="1" customWidth="1"/>
    <col min="8341" max="8341" width="13.08984375" customWidth="1"/>
    <col min="8342" max="8342" width="6.7265625" customWidth="1"/>
    <col min="8343" max="8344" width="13.453125" customWidth="1"/>
    <col min="8345" max="8345" width="14.1796875" bestFit="1" customWidth="1"/>
    <col min="8346" max="8348" width="15" bestFit="1" customWidth="1"/>
    <col min="8349" max="8364" width="13.08984375" customWidth="1"/>
    <col min="8365" max="8365" width="13.453125" customWidth="1"/>
    <col min="8366" max="8366" width="12.81640625" customWidth="1"/>
    <col min="8367" max="8367" width="12" customWidth="1"/>
    <col min="8368" max="8368" width="12.26953125" customWidth="1"/>
    <col min="8369" max="8370" width="12.81640625" customWidth="1"/>
    <col min="8371" max="8376" width="13.08984375" customWidth="1"/>
    <col min="8377" max="8379" width="14.1796875" customWidth="1"/>
    <col min="8380" max="8381" width="13.08984375" customWidth="1"/>
    <col min="8382" max="8384" width="14.1796875" customWidth="1"/>
    <col min="8385" max="8385" width="12.81640625" customWidth="1"/>
    <col min="8386" max="8386" width="13.08984375" customWidth="1"/>
    <col min="8387" max="8389" width="14.1796875" customWidth="1"/>
    <col min="8390" max="8391" width="13.08984375" customWidth="1"/>
    <col min="8392" max="8394" width="14.1796875" customWidth="1"/>
    <col min="8395" max="8395" width="15" bestFit="1" customWidth="1"/>
    <col min="8396" max="8396" width="13.08984375" customWidth="1"/>
    <col min="8397" max="8399" width="14.1796875" customWidth="1"/>
    <col min="8400" max="8400" width="15" bestFit="1" customWidth="1"/>
    <col min="8401" max="8401" width="13.08984375" customWidth="1"/>
    <col min="8402" max="8402" width="10.6328125" customWidth="1"/>
    <col min="8403" max="8404" width="14.1796875" customWidth="1"/>
    <col min="8405" max="8406" width="13.08984375" customWidth="1"/>
    <col min="8407" max="8409" width="14.1796875" customWidth="1"/>
    <col min="8410" max="8410" width="15" bestFit="1" customWidth="1"/>
    <col min="8411" max="8411" width="13.08984375" customWidth="1"/>
    <col min="8412" max="8414" width="14.1796875" customWidth="1"/>
    <col min="8415" max="8415" width="15" bestFit="1" customWidth="1"/>
    <col min="8416" max="8416" width="13.08984375" customWidth="1"/>
    <col min="8417" max="8417" width="11.81640625" customWidth="1"/>
    <col min="8418" max="8419" width="14.1796875" customWidth="1"/>
    <col min="8420" max="8420" width="15" bestFit="1" customWidth="1"/>
    <col min="8421" max="8421" width="13.08984375" customWidth="1"/>
    <col min="8422" max="8422" width="9.453125" customWidth="1"/>
    <col min="8423" max="8424" width="14.1796875" customWidth="1"/>
    <col min="8425" max="8425" width="14.1796875" bestFit="1" customWidth="1"/>
    <col min="8426" max="8426" width="13.08984375" customWidth="1"/>
    <col min="8427" max="8427" width="7.08984375" customWidth="1"/>
    <col min="8428" max="8429" width="14.1796875" customWidth="1"/>
    <col min="8430" max="8430" width="14.1796875" bestFit="1" customWidth="1"/>
    <col min="8431" max="8431" width="13.08984375" customWidth="1"/>
    <col min="8432" max="8434" width="14.1796875" customWidth="1"/>
    <col min="8435" max="8436" width="13.08984375" customWidth="1"/>
    <col min="8437" max="8439" width="14.1796875" customWidth="1"/>
    <col min="8440" max="8441" width="13.08984375" customWidth="1"/>
    <col min="8442" max="8444" width="14.1796875" customWidth="1"/>
    <col min="8445" max="8445" width="15" bestFit="1" customWidth="1"/>
    <col min="8446" max="8446" width="13.08984375" customWidth="1"/>
    <col min="8447" max="8449" width="14.1796875" customWidth="1"/>
    <col min="8450" max="8450" width="14.1796875" bestFit="1" customWidth="1"/>
    <col min="8451" max="8451" width="13.08984375" customWidth="1"/>
    <col min="8452" max="8452" width="11.81640625" customWidth="1"/>
    <col min="8453" max="8454" width="14.1796875" customWidth="1"/>
    <col min="8455" max="8455" width="14.1796875" bestFit="1" customWidth="1"/>
    <col min="8456" max="8456" width="13.08984375" customWidth="1"/>
    <col min="8457" max="8457" width="9.453125" customWidth="1"/>
    <col min="8458" max="8459" width="14.1796875" customWidth="1"/>
    <col min="8460" max="8460" width="15" bestFit="1" customWidth="1"/>
    <col min="8461" max="8461" width="13.08984375" customWidth="1"/>
    <col min="8462" max="8464" width="13.453125" customWidth="1"/>
    <col min="8465" max="8468" width="15" bestFit="1" customWidth="1"/>
    <col min="8469" max="8469" width="13.08984375" customWidth="1"/>
    <col min="8470" max="8472" width="13.453125" customWidth="1"/>
    <col min="8473" max="8477" width="13.08984375" customWidth="1"/>
    <col min="8478" max="8480" width="13.453125" customWidth="1"/>
    <col min="8481" max="8481" width="15" bestFit="1" customWidth="1"/>
    <col min="8482" max="8485" width="13.08984375" customWidth="1"/>
    <col min="8486" max="8488" width="13.453125" customWidth="1"/>
    <col min="8489" max="8490" width="15" bestFit="1" customWidth="1"/>
    <col min="8491" max="8492" width="13.81640625" bestFit="1" customWidth="1"/>
    <col min="8493" max="8493" width="13.08984375" customWidth="1"/>
    <col min="8494" max="8496" width="13.453125" customWidth="1"/>
    <col min="8497" max="8499" width="15" bestFit="1" customWidth="1"/>
    <col min="8500" max="8501" width="13.08984375" customWidth="1"/>
    <col min="8502" max="8502" width="10.08984375" customWidth="1"/>
    <col min="8503" max="8504" width="13.453125" customWidth="1"/>
    <col min="8505" max="8509" width="13.08984375" customWidth="1"/>
    <col min="8510" max="8512" width="13.453125" customWidth="1"/>
    <col min="8513" max="8517" width="13.08984375" customWidth="1"/>
    <col min="8518" max="8520" width="13.453125" customWidth="1"/>
    <col min="8521" max="8525" width="13.08984375" customWidth="1"/>
    <col min="8526" max="8528" width="13.453125" customWidth="1"/>
    <col min="8529" max="8533" width="13.08984375" customWidth="1"/>
    <col min="8534" max="8536" width="13.453125" customWidth="1"/>
    <col min="8537" max="8537" width="15" bestFit="1" customWidth="1"/>
    <col min="8538" max="8538" width="13.81640625" bestFit="1" customWidth="1"/>
    <col min="8539" max="8540" width="15" bestFit="1" customWidth="1"/>
    <col min="8541" max="8541" width="13.08984375" customWidth="1"/>
    <col min="8542" max="8542" width="11.26953125" customWidth="1"/>
    <col min="8543" max="8544" width="13.453125" customWidth="1"/>
    <col min="8545" max="8545" width="14.1796875" bestFit="1" customWidth="1"/>
    <col min="8546" max="8548" width="15" bestFit="1" customWidth="1"/>
    <col min="8549" max="8549" width="13.08984375" customWidth="1"/>
    <col min="8550" max="8550" width="10.08984375" customWidth="1"/>
    <col min="8551" max="8552" width="13.453125" customWidth="1"/>
    <col min="8553" max="8553" width="14.1796875" bestFit="1" customWidth="1"/>
    <col min="8554" max="8554" width="13" bestFit="1" customWidth="1"/>
    <col min="8555" max="8556" width="14.1796875" bestFit="1" customWidth="1"/>
    <col min="8557" max="8557" width="13.08984375" customWidth="1"/>
    <col min="8558" max="8560" width="13.453125" customWidth="1"/>
    <col min="8561" max="8565" width="13.08984375" customWidth="1"/>
    <col min="8566" max="8568" width="13.453125" customWidth="1"/>
    <col min="8569" max="8569" width="13.08984375" customWidth="1"/>
    <col min="8570" max="8570" width="13.81640625" bestFit="1" customWidth="1"/>
    <col min="8571" max="8572" width="15" bestFit="1" customWidth="1"/>
    <col min="8573" max="8573" width="13.08984375" customWidth="1"/>
    <col min="8574" max="8576" width="13.453125" customWidth="1"/>
    <col min="8577" max="8580" width="15" bestFit="1" customWidth="1"/>
    <col min="8581" max="8581" width="13.08984375" customWidth="1"/>
    <col min="8582" max="8582" width="12.453125" customWidth="1"/>
    <col min="8583" max="8584" width="13.453125" customWidth="1"/>
    <col min="8585" max="8585" width="15" bestFit="1" customWidth="1"/>
    <col min="8586" max="8588" width="14.1796875" bestFit="1" customWidth="1"/>
    <col min="8589" max="8589" width="13.08984375" customWidth="1"/>
    <col min="8590" max="8590" width="10.08984375" customWidth="1"/>
    <col min="8591" max="8592" width="13.453125" customWidth="1"/>
    <col min="8593" max="8593" width="14.1796875" bestFit="1" customWidth="1"/>
    <col min="8594" max="8596" width="15" bestFit="1" customWidth="1"/>
    <col min="8597" max="8597" width="13.08984375" customWidth="1"/>
    <col min="8598" max="8598" width="6.7265625" customWidth="1"/>
    <col min="8599" max="8600" width="13.453125" customWidth="1"/>
    <col min="8601" max="8601" width="14.1796875" bestFit="1" customWidth="1"/>
    <col min="8602" max="8604" width="15" bestFit="1" customWidth="1"/>
    <col min="8605" max="8620" width="13.08984375" customWidth="1"/>
    <col min="8621" max="8621" width="13.453125" customWidth="1"/>
    <col min="8622" max="8622" width="12.81640625" customWidth="1"/>
    <col min="8623" max="8623" width="12" customWidth="1"/>
    <col min="8624" max="8624" width="12.26953125" customWidth="1"/>
    <col min="8625" max="8626" width="12.81640625" customWidth="1"/>
    <col min="8627" max="8632" width="13.08984375" customWidth="1"/>
    <col min="8633" max="8635" width="14.1796875" customWidth="1"/>
    <col min="8636" max="8637" width="13.08984375" customWidth="1"/>
    <col min="8638" max="8640" width="14.1796875" customWidth="1"/>
    <col min="8641" max="8641" width="12.81640625" customWidth="1"/>
    <col min="8642" max="8642" width="13.08984375" customWidth="1"/>
    <col min="8643" max="8645" width="14.1796875" customWidth="1"/>
    <col min="8646" max="8647" width="13.08984375" customWidth="1"/>
    <col min="8648" max="8650" width="14.1796875" customWidth="1"/>
    <col min="8651" max="8651" width="15" bestFit="1" customWidth="1"/>
    <col min="8652" max="8652" width="13.08984375" customWidth="1"/>
    <col min="8653" max="8655" width="14.1796875" customWidth="1"/>
    <col min="8656" max="8656" width="15" bestFit="1" customWidth="1"/>
    <col min="8657" max="8657" width="13.08984375" customWidth="1"/>
    <col min="8658" max="8658" width="10.6328125" customWidth="1"/>
    <col min="8659" max="8660" width="14.1796875" customWidth="1"/>
    <col min="8661" max="8662" width="13.08984375" customWidth="1"/>
    <col min="8663" max="8665" width="14.1796875" customWidth="1"/>
    <col min="8666" max="8666" width="15" bestFit="1" customWidth="1"/>
    <col min="8667" max="8667" width="13.08984375" customWidth="1"/>
    <col min="8668" max="8670" width="14.1796875" customWidth="1"/>
    <col min="8671" max="8671" width="15" bestFit="1" customWidth="1"/>
    <col min="8672" max="8672" width="13.08984375" customWidth="1"/>
    <col min="8673" max="8673" width="11.81640625" customWidth="1"/>
    <col min="8674" max="8675" width="14.1796875" customWidth="1"/>
    <col min="8676" max="8676" width="15" bestFit="1" customWidth="1"/>
    <col min="8677" max="8677" width="13.08984375" customWidth="1"/>
    <col min="8678" max="8678" width="9.453125" customWidth="1"/>
    <col min="8679" max="8680" width="14.1796875" customWidth="1"/>
    <col min="8681" max="8681" width="14.1796875" bestFit="1" customWidth="1"/>
    <col min="8682" max="8682" width="13.08984375" customWidth="1"/>
    <col min="8683" max="8683" width="7.08984375" customWidth="1"/>
    <col min="8684" max="8685" width="14.1796875" customWidth="1"/>
    <col min="8686" max="8686" width="14.1796875" bestFit="1" customWidth="1"/>
    <col min="8687" max="8687" width="13.08984375" customWidth="1"/>
    <col min="8688" max="8690" width="14.1796875" customWidth="1"/>
    <col min="8691" max="8692" width="13.08984375" customWidth="1"/>
    <col min="8693" max="8695" width="14.1796875" customWidth="1"/>
    <col min="8696" max="8697" width="13.08984375" customWidth="1"/>
    <col min="8698" max="8700" width="14.1796875" customWidth="1"/>
    <col min="8701" max="8701" width="15" bestFit="1" customWidth="1"/>
    <col min="8702" max="8702" width="13.08984375" customWidth="1"/>
    <col min="8703" max="8705" width="14.1796875" customWidth="1"/>
    <col min="8706" max="8706" width="14.1796875" bestFit="1" customWidth="1"/>
    <col min="8707" max="8707" width="13.08984375" customWidth="1"/>
    <col min="8708" max="8708" width="11.81640625" customWidth="1"/>
    <col min="8709" max="8710" width="14.1796875" customWidth="1"/>
    <col min="8711" max="8711" width="14.1796875" bestFit="1" customWidth="1"/>
    <col min="8712" max="8712" width="13.08984375" customWidth="1"/>
    <col min="8713" max="8713" width="9.453125" customWidth="1"/>
    <col min="8714" max="8715" width="14.1796875" customWidth="1"/>
    <col min="8716" max="8716" width="15" bestFit="1" customWidth="1"/>
    <col min="8717" max="8717" width="13.08984375" customWidth="1"/>
    <col min="8718" max="8720" width="13.453125" customWidth="1"/>
    <col min="8721" max="8724" width="15" bestFit="1" customWidth="1"/>
    <col min="8725" max="8725" width="13.08984375" customWidth="1"/>
    <col min="8726" max="8728" width="13.453125" customWidth="1"/>
    <col min="8729" max="8733" width="13.08984375" customWidth="1"/>
    <col min="8734" max="8736" width="13.453125" customWidth="1"/>
    <col min="8737" max="8737" width="15" bestFit="1" customWidth="1"/>
    <col min="8738" max="8741" width="13.08984375" customWidth="1"/>
    <col min="8742" max="8744" width="13.453125" customWidth="1"/>
    <col min="8745" max="8746" width="15" bestFit="1" customWidth="1"/>
    <col min="8747" max="8748" width="13.81640625" bestFit="1" customWidth="1"/>
    <col min="8749" max="8749" width="13.08984375" customWidth="1"/>
    <col min="8750" max="8752" width="13.453125" customWidth="1"/>
    <col min="8753" max="8755" width="15" bestFit="1" customWidth="1"/>
    <col min="8756" max="8757" width="13.08984375" customWidth="1"/>
    <col min="8758" max="8758" width="10.08984375" customWidth="1"/>
    <col min="8759" max="8760" width="13.453125" customWidth="1"/>
    <col min="8761" max="8765" width="13.08984375" customWidth="1"/>
    <col min="8766" max="8768" width="13.453125" customWidth="1"/>
    <col min="8769" max="8773" width="13.08984375" customWidth="1"/>
    <col min="8774" max="8776" width="13.453125" customWidth="1"/>
    <col min="8777" max="8781" width="13.08984375" customWidth="1"/>
    <col min="8782" max="8784" width="13.453125" customWidth="1"/>
    <col min="8785" max="8789" width="13.08984375" customWidth="1"/>
    <col min="8790" max="8792" width="13.453125" customWidth="1"/>
    <col min="8793" max="8793" width="15" bestFit="1" customWidth="1"/>
    <col min="8794" max="8794" width="13.81640625" bestFit="1" customWidth="1"/>
    <col min="8795" max="8796" width="15" bestFit="1" customWidth="1"/>
    <col min="8797" max="8797" width="13.08984375" customWidth="1"/>
    <col min="8798" max="8798" width="11.26953125" customWidth="1"/>
    <col min="8799" max="8800" width="13.453125" customWidth="1"/>
    <col min="8801" max="8801" width="14.1796875" bestFit="1" customWidth="1"/>
    <col min="8802" max="8804" width="15" bestFit="1" customWidth="1"/>
    <col min="8805" max="8805" width="13.08984375" customWidth="1"/>
    <col min="8806" max="8806" width="10.08984375" customWidth="1"/>
    <col min="8807" max="8808" width="13.453125" customWidth="1"/>
    <col min="8809" max="8809" width="14.1796875" bestFit="1" customWidth="1"/>
    <col min="8810" max="8810" width="13" bestFit="1" customWidth="1"/>
    <col min="8811" max="8812" width="14.1796875" bestFit="1" customWidth="1"/>
    <col min="8813" max="8813" width="13.08984375" customWidth="1"/>
    <col min="8814" max="8816" width="13.453125" customWidth="1"/>
    <col min="8817" max="8821" width="13.08984375" customWidth="1"/>
    <col min="8822" max="8824" width="13.453125" customWidth="1"/>
    <col min="8825" max="8825" width="13.08984375" customWidth="1"/>
    <col min="8826" max="8826" width="13.81640625" bestFit="1" customWidth="1"/>
    <col min="8827" max="8828" width="15" bestFit="1" customWidth="1"/>
    <col min="8829" max="8829" width="13.08984375" customWidth="1"/>
    <col min="8830" max="8832" width="13.453125" customWidth="1"/>
    <col min="8833" max="8836" width="15" bestFit="1" customWidth="1"/>
    <col min="8837" max="8837" width="13.08984375" customWidth="1"/>
    <col min="8838" max="8838" width="12.453125" customWidth="1"/>
    <col min="8839" max="8840" width="13.453125" customWidth="1"/>
    <col min="8841" max="8841" width="15" bestFit="1" customWidth="1"/>
    <col min="8842" max="8844" width="14.1796875" bestFit="1" customWidth="1"/>
    <col min="8845" max="8845" width="13.08984375" customWidth="1"/>
    <col min="8846" max="8846" width="10.08984375" customWidth="1"/>
    <col min="8847" max="8848" width="13.453125" customWidth="1"/>
    <col min="8849" max="8849" width="14.1796875" bestFit="1" customWidth="1"/>
    <col min="8850" max="8852" width="15" bestFit="1" customWidth="1"/>
    <col min="8853" max="8853" width="13.08984375" customWidth="1"/>
    <col min="8854" max="8854" width="6.7265625" customWidth="1"/>
    <col min="8855" max="8856" width="13.453125" customWidth="1"/>
    <col min="8857" max="8857" width="14.1796875" bestFit="1" customWidth="1"/>
    <col min="8858" max="8860" width="15" bestFit="1" customWidth="1"/>
    <col min="8861" max="8876" width="13.08984375" customWidth="1"/>
    <col min="8877" max="8877" width="13.453125" customWidth="1"/>
    <col min="8878" max="8878" width="12.81640625" customWidth="1"/>
    <col min="8879" max="8879" width="12" customWidth="1"/>
    <col min="8880" max="8880" width="12.26953125" customWidth="1"/>
    <col min="8881" max="8882" width="12.81640625" customWidth="1"/>
    <col min="8883" max="8888" width="13.08984375" customWidth="1"/>
    <col min="8889" max="8891" width="14.1796875" customWidth="1"/>
    <col min="8892" max="8893" width="13.08984375" customWidth="1"/>
    <col min="8894" max="8896" width="14.1796875" customWidth="1"/>
    <col min="8897" max="8897" width="12.81640625" customWidth="1"/>
    <col min="8898" max="8898" width="13.08984375" customWidth="1"/>
    <col min="8899" max="8901" width="14.1796875" customWidth="1"/>
    <col min="8902" max="8903" width="13.08984375" customWidth="1"/>
    <col min="8904" max="8906" width="14.1796875" customWidth="1"/>
    <col min="8907" max="8907" width="15" bestFit="1" customWidth="1"/>
    <col min="8908" max="8908" width="13.08984375" customWidth="1"/>
    <col min="8909" max="8911" width="14.1796875" customWidth="1"/>
    <col min="8912" max="8912" width="15" bestFit="1" customWidth="1"/>
    <col min="8913" max="8913" width="13.08984375" customWidth="1"/>
    <col min="8914" max="8914" width="10.6328125" customWidth="1"/>
    <col min="8915" max="8916" width="14.1796875" customWidth="1"/>
    <col min="8917" max="8918" width="13.08984375" customWidth="1"/>
    <col min="8919" max="8921" width="14.1796875" customWidth="1"/>
    <col min="8922" max="8922" width="15" bestFit="1" customWidth="1"/>
    <col min="8923" max="8923" width="13.08984375" customWidth="1"/>
    <col min="8924" max="8926" width="14.1796875" customWidth="1"/>
    <col min="8927" max="8927" width="15" bestFit="1" customWidth="1"/>
    <col min="8928" max="8928" width="13.08984375" customWidth="1"/>
    <col min="8929" max="8929" width="11.81640625" customWidth="1"/>
    <col min="8930" max="8931" width="14.1796875" customWidth="1"/>
    <col min="8932" max="8932" width="15" bestFit="1" customWidth="1"/>
    <col min="8933" max="8933" width="13.08984375" customWidth="1"/>
    <col min="8934" max="8934" width="9.453125" customWidth="1"/>
    <col min="8935" max="8936" width="14.1796875" customWidth="1"/>
    <col min="8937" max="8937" width="14.1796875" bestFit="1" customWidth="1"/>
    <col min="8938" max="8938" width="13.08984375" customWidth="1"/>
    <col min="8939" max="8939" width="7.08984375" customWidth="1"/>
    <col min="8940" max="8941" width="14.1796875" customWidth="1"/>
    <col min="8942" max="8942" width="14.1796875" bestFit="1" customWidth="1"/>
    <col min="8943" max="8943" width="13.08984375" customWidth="1"/>
    <col min="8944" max="8946" width="14.1796875" customWidth="1"/>
    <col min="8947" max="8948" width="13.08984375" customWidth="1"/>
    <col min="8949" max="8951" width="14.1796875" customWidth="1"/>
    <col min="8952" max="8953" width="13.08984375" customWidth="1"/>
    <col min="8954" max="8956" width="14.1796875" customWidth="1"/>
    <col min="8957" max="8957" width="15" bestFit="1" customWidth="1"/>
    <col min="8958" max="8958" width="13.08984375" customWidth="1"/>
    <col min="8959" max="8961" width="14.1796875" customWidth="1"/>
    <col min="8962" max="8962" width="14.1796875" bestFit="1" customWidth="1"/>
    <col min="8963" max="8963" width="13.08984375" customWidth="1"/>
    <col min="8964" max="8964" width="11.81640625" customWidth="1"/>
    <col min="8965" max="8966" width="14.1796875" customWidth="1"/>
    <col min="8967" max="8967" width="14.1796875" bestFit="1" customWidth="1"/>
    <col min="8968" max="8968" width="13.08984375" customWidth="1"/>
    <col min="8969" max="8969" width="9.453125" customWidth="1"/>
    <col min="8970" max="8971" width="14.1796875" customWidth="1"/>
    <col min="8972" max="8972" width="15" bestFit="1" customWidth="1"/>
    <col min="8973" max="8973" width="13.08984375" customWidth="1"/>
    <col min="8974" max="8976" width="13.453125" customWidth="1"/>
    <col min="8977" max="8980" width="15" bestFit="1" customWidth="1"/>
    <col min="8981" max="8981" width="13.08984375" customWidth="1"/>
    <col min="8982" max="8984" width="13.453125" customWidth="1"/>
    <col min="8985" max="8989" width="13.08984375" customWidth="1"/>
    <col min="8990" max="8992" width="13.453125" customWidth="1"/>
    <col min="8993" max="8993" width="15" bestFit="1" customWidth="1"/>
    <col min="8994" max="8997" width="13.08984375" customWidth="1"/>
    <col min="8998" max="9000" width="13.453125" customWidth="1"/>
    <col min="9001" max="9002" width="15" bestFit="1" customWidth="1"/>
    <col min="9003" max="9004" width="13.81640625" bestFit="1" customWidth="1"/>
    <col min="9005" max="9005" width="13.08984375" customWidth="1"/>
    <col min="9006" max="9008" width="13.453125" customWidth="1"/>
    <col min="9009" max="9011" width="15" bestFit="1" customWidth="1"/>
    <col min="9012" max="9013" width="13.08984375" customWidth="1"/>
    <col min="9014" max="9014" width="10.08984375" customWidth="1"/>
    <col min="9015" max="9016" width="13.453125" customWidth="1"/>
    <col min="9017" max="9021" width="13.08984375" customWidth="1"/>
    <col min="9022" max="9024" width="13.453125" customWidth="1"/>
    <col min="9025" max="9029" width="13.08984375" customWidth="1"/>
    <col min="9030" max="9032" width="13.453125" customWidth="1"/>
    <col min="9033" max="9037" width="13.08984375" customWidth="1"/>
    <col min="9038" max="9040" width="13.453125" customWidth="1"/>
    <col min="9041" max="9045" width="13.08984375" customWidth="1"/>
    <col min="9046" max="9048" width="13.453125" customWidth="1"/>
    <col min="9049" max="9049" width="15" bestFit="1" customWidth="1"/>
    <col min="9050" max="9050" width="13.81640625" bestFit="1" customWidth="1"/>
    <col min="9051" max="9052" width="15" bestFit="1" customWidth="1"/>
    <col min="9053" max="9053" width="13.08984375" customWidth="1"/>
    <col min="9054" max="9054" width="11.26953125" customWidth="1"/>
    <col min="9055" max="9056" width="13.453125" customWidth="1"/>
    <col min="9057" max="9057" width="14.1796875" bestFit="1" customWidth="1"/>
    <col min="9058" max="9060" width="15" bestFit="1" customWidth="1"/>
    <col min="9061" max="9061" width="13.08984375" customWidth="1"/>
    <col min="9062" max="9062" width="10.08984375" customWidth="1"/>
    <col min="9063" max="9064" width="13.453125" customWidth="1"/>
    <col min="9065" max="9065" width="14.1796875" bestFit="1" customWidth="1"/>
    <col min="9066" max="9066" width="13" bestFit="1" customWidth="1"/>
    <col min="9067" max="9068" width="14.1796875" bestFit="1" customWidth="1"/>
    <col min="9069" max="9069" width="13.08984375" customWidth="1"/>
    <col min="9070" max="9072" width="13.453125" customWidth="1"/>
    <col min="9073" max="9077" width="13.08984375" customWidth="1"/>
    <col min="9078" max="9080" width="13.453125" customWidth="1"/>
    <col min="9081" max="9081" width="13.08984375" customWidth="1"/>
    <col min="9082" max="9082" width="13.81640625" bestFit="1" customWidth="1"/>
    <col min="9083" max="9084" width="15" bestFit="1" customWidth="1"/>
    <col min="9085" max="9085" width="13.08984375" customWidth="1"/>
    <col min="9086" max="9088" width="13.453125" customWidth="1"/>
    <col min="9089" max="9092" width="15" bestFit="1" customWidth="1"/>
    <col min="9093" max="9093" width="13.08984375" customWidth="1"/>
    <col min="9094" max="9094" width="12.453125" customWidth="1"/>
    <col min="9095" max="9096" width="13.453125" customWidth="1"/>
    <col min="9097" max="9097" width="15" bestFit="1" customWidth="1"/>
    <col min="9098" max="9100" width="14.1796875" bestFit="1" customWidth="1"/>
    <col min="9101" max="9101" width="13.08984375" customWidth="1"/>
    <col min="9102" max="9102" width="10.08984375" customWidth="1"/>
    <col min="9103" max="9104" width="13.453125" customWidth="1"/>
    <col min="9105" max="9105" width="14.1796875" bestFit="1" customWidth="1"/>
    <col min="9106" max="9108" width="15" bestFit="1" customWidth="1"/>
    <col min="9109" max="9109" width="13.08984375" customWidth="1"/>
    <col min="9110" max="9110" width="6.7265625" customWidth="1"/>
    <col min="9111" max="9112" width="13.453125" customWidth="1"/>
    <col min="9113" max="9113" width="14.1796875" bestFit="1" customWidth="1"/>
    <col min="9114" max="9116" width="15" bestFit="1" customWidth="1"/>
    <col min="9117" max="9132" width="13.08984375" customWidth="1"/>
    <col min="9133" max="9133" width="13.453125" customWidth="1"/>
    <col min="9134" max="9134" width="12.81640625" customWidth="1"/>
    <col min="9135" max="9135" width="12" customWidth="1"/>
    <col min="9136" max="9136" width="12.26953125" customWidth="1"/>
    <col min="9137" max="9138" width="12.81640625" customWidth="1"/>
    <col min="9139" max="9144" width="13.08984375" customWidth="1"/>
    <col min="9145" max="9147" width="14.1796875" customWidth="1"/>
    <col min="9148" max="9149" width="13.08984375" customWidth="1"/>
    <col min="9150" max="9152" width="14.1796875" customWidth="1"/>
    <col min="9153" max="9153" width="12.81640625" customWidth="1"/>
    <col min="9154" max="9154" width="13.08984375" customWidth="1"/>
    <col min="9155" max="9157" width="14.1796875" customWidth="1"/>
    <col min="9158" max="9159" width="13.08984375" customWidth="1"/>
    <col min="9160" max="9162" width="14.1796875" customWidth="1"/>
    <col min="9163" max="9163" width="15" bestFit="1" customWidth="1"/>
    <col min="9164" max="9164" width="13.08984375" customWidth="1"/>
    <col min="9165" max="9167" width="14.1796875" customWidth="1"/>
    <col min="9168" max="9168" width="15" bestFit="1" customWidth="1"/>
    <col min="9169" max="9169" width="13.08984375" customWidth="1"/>
    <col min="9170" max="9170" width="10.6328125" customWidth="1"/>
    <col min="9171" max="9172" width="14.1796875" customWidth="1"/>
    <col min="9173" max="9174" width="13.08984375" customWidth="1"/>
    <col min="9175" max="9177" width="14.1796875" customWidth="1"/>
    <col min="9178" max="9178" width="15" bestFit="1" customWidth="1"/>
    <col min="9179" max="9179" width="13.08984375" customWidth="1"/>
    <col min="9180" max="9182" width="14.1796875" customWidth="1"/>
    <col min="9183" max="9183" width="15" bestFit="1" customWidth="1"/>
    <col min="9184" max="9184" width="13.08984375" customWidth="1"/>
    <col min="9185" max="9185" width="11.81640625" customWidth="1"/>
    <col min="9186" max="9187" width="14.1796875" customWidth="1"/>
    <col min="9188" max="9188" width="15" bestFit="1" customWidth="1"/>
    <col min="9189" max="9189" width="13.08984375" customWidth="1"/>
    <col min="9190" max="9190" width="9.453125" customWidth="1"/>
    <col min="9191" max="9192" width="14.1796875" customWidth="1"/>
    <col min="9193" max="9193" width="14.1796875" bestFit="1" customWidth="1"/>
    <col min="9194" max="9194" width="13.08984375" customWidth="1"/>
    <col min="9195" max="9195" width="7.08984375" customWidth="1"/>
    <col min="9196" max="9197" width="14.1796875" customWidth="1"/>
    <col min="9198" max="9198" width="14.1796875" bestFit="1" customWidth="1"/>
    <col min="9199" max="9199" width="13.08984375" customWidth="1"/>
    <col min="9200" max="9202" width="14.1796875" customWidth="1"/>
    <col min="9203" max="9204" width="13.08984375" customWidth="1"/>
    <col min="9205" max="9207" width="14.1796875" customWidth="1"/>
    <col min="9208" max="9209" width="13.08984375" customWidth="1"/>
    <col min="9210" max="9212" width="14.1796875" customWidth="1"/>
    <col min="9213" max="9213" width="15" bestFit="1" customWidth="1"/>
    <col min="9214" max="9214" width="13.08984375" customWidth="1"/>
    <col min="9215" max="9217" width="14.1796875" customWidth="1"/>
    <col min="9218" max="9218" width="14.1796875" bestFit="1" customWidth="1"/>
    <col min="9219" max="9219" width="13.08984375" customWidth="1"/>
    <col min="9220" max="9220" width="11.81640625" customWidth="1"/>
    <col min="9221" max="9222" width="14.1796875" customWidth="1"/>
    <col min="9223" max="9223" width="14.1796875" bestFit="1" customWidth="1"/>
    <col min="9224" max="9224" width="13.08984375" customWidth="1"/>
    <col min="9225" max="9225" width="9.453125" customWidth="1"/>
    <col min="9226" max="9227" width="14.1796875" customWidth="1"/>
    <col min="9228" max="9228" width="15" bestFit="1" customWidth="1"/>
    <col min="9229" max="9229" width="13.08984375" customWidth="1"/>
    <col min="9230" max="9232" width="13.453125" customWidth="1"/>
    <col min="9233" max="9236" width="15" bestFit="1" customWidth="1"/>
    <col min="9237" max="9237" width="13.08984375" customWidth="1"/>
    <col min="9238" max="9240" width="13.453125" customWidth="1"/>
    <col min="9241" max="9245" width="13.08984375" customWidth="1"/>
    <col min="9246" max="9248" width="13.453125" customWidth="1"/>
    <col min="9249" max="9249" width="15" bestFit="1" customWidth="1"/>
    <col min="9250" max="9253" width="13.08984375" customWidth="1"/>
    <col min="9254" max="9256" width="13.453125" customWidth="1"/>
    <col min="9257" max="9258" width="15" bestFit="1" customWidth="1"/>
    <col min="9259" max="9260" width="13.81640625" bestFit="1" customWidth="1"/>
    <col min="9261" max="9261" width="13.08984375" customWidth="1"/>
    <col min="9262" max="9264" width="13.453125" customWidth="1"/>
    <col min="9265" max="9267" width="15" bestFit="1" customWidth="1"/>
    <col min="9268" max="9269" width="13.08984375" customWidth="1"/>
    <col min="9270" max="9270" width="10.08984375" customWidth="1"/>
    <col min="9271" max="9272" width="13.453125" customWidth="1"/>
    <col min="9273" max="9277" width="13.08984375" customWidth="1"/>
    <col min="9278" max="9280" width="13.453125" customWidth="1"/>
    <col min="9281" max="9285" width="13.08984375" customWidth="1"/>
    <col min="9286" max="9288" width="13.453125" customWidth="1"/>
    <col min="9289" max="9293" width="13.08984375" customWidth="1"/>
    <col min="9294" max="9296" width="13.453125" customWidth="1"/>
    <col min="9297" max="9301" width="13.08984375" customWidth="1"/>
    <col min="9302" max="9304" width="13.453125" customWidth="1"/>
    <col min="9305" max="9305" width="15" bestFit="1" customWidth="1"/>
    <col min="9306" max="9306" width="13.81640625" bestFit="1" customWidth="1"/>
    <col min="9307" max="9308" width="15" bestFit="1" customWidth="1"/>
    <col min="9309" max="9309" width="13.08984375" customWidth="1"/>
    <col min="9310" max="9310" width="11.26953125" customWidth="1"/>
    <col min="9311" max="9312" width="13.453125" customWidth="1"/>
    <col min="9313" max="9313" width="14.1796875" bestFit="1" customWidth="1"/>
    <col min="9314" max="9316" width="15" bestFit="1" customWidth="1"/>
    <col min="9317" max="9317" width="13.08984375" customWidth="1"/>
    <col min="9318" max="9318" width="10.08984375" customWidth="1"/>
    <col min="9319" max="9320" width="13.453125" customWidth="1"/>
    <col min="9321" max="9321" width="14.1796875" bestFit="1" customWidth="1"/>
    <col min="9322" max="9322" width="13" bestFit="1" customWidth="1"/>
    <col min="9323" max="9324" width="14.1796875" bestFit="1" customWidth="1"/>
    <col min="9325" max="9325" width="13.08984375" customWidth="1"/>
    <col min="9326" max="9328" width="13.453125" customWidth="1"/>
    <col min="9329" max="9333" width="13.08984375" customWidth="1"/>
    <col min="9334" max="9336" width="13.453125" customWidth="1"/>
    <col min="9337" max="9337" width="13.08984375" customWidth="1"/>
    <col min="9338" max="9338" width="13.81640625" bestFit="1" customWidth="1"/>
    <col min="9339" max="9340" width="15" bestFit="1" customWidth="1"/>
    <col min="9341" max="9341" width="13.08984375" customWidth="1"/>
    <col min="9342" max="9344" width="13.453125" customWidth="1"/>
    <col min="9345" max="9348" width="15" bestFit="1" customWidth="1"/>
    <col min="9349" max="9349" width="13.08984375" customWidth="1"/>
    <col min="9350" max="9350" width="12.453125" customWidth="1"/>
    <col min="9351" max="9352" width="13.453125" customWidth="1"/>
    <col min="9353" max="9353" width="15" bestFit="1" customWidth="1"/>
    <col min="9354" max="9356" width="14.1796875" bestFit="1" customWidth="1"/>
    <col min="9357" max="9357" width="13.08984375" customWidth="1"/>
    <col min="9358" max="9358" width="10.08984375" customWidth="1"/>
    <col min="9359" max="9360" width="13.453125" customWidth="1"/>
    <col min="9361" max="9361" width="14.1796875" bestFit="1" customWidth="1"/>
    <col min="9362" max="9364" width="15" bestFit="1" customWidth="1"/>
    <col min="9365" max="9365" width="13.08984375" customWidth="1"/>
    <col min="9366" max="9366" width="6.7265625" customWidth="1"/>
    <col min="9367" max="9368" width="13.453125" customWidth="1"/>
    <col min="9369" max="9369" width="14.1796875" bestFit="1" customWidth="1"/>
    <col min="9370" max="9372" width="15" bestFit="1" customWidth="1"/>
    <col min="9373" max="9388" width="13.08984375" customWidth="1"/>
    <col min="9389" max="9389" width="13.453125" customWidth="1"/>
    <col min="9390" max="9390" width="12.81640625" customWidth="1"/>
    <col min="9391" max="9391" width="12" customWidth="1"/>
    <col min="9392" max="9392" width="12.26953125" customWidth="1"/>
    <col min="9393" max="9394" width="12.81640625" customWidth="1"/>
    <col min="9395" max="9400" width="13.08984375" customWidth="1"/>
    <col min="9401" max="9403" width="14.1796875" customWidth="1"/>
    <col min="9404" max="9405" width="13.08984375" customWidth="1"/>
    <col min="9406" max="9408" width="14.1796875" customWidth="1"/>
    <col min="9409" max="9409" width="12.81640625" customWidth="1"/>
    <col min="9410" max="9410" width="13.08984375" customWidth="1"/>
    <col min="9411" max="9413" width="14.1796875" customWidth="1"/>
    <col min="9414" max="9415" width="13.08984375" customWidth="1"/>
    <col min="9416" max="9418" width="14.1796875" customWidth="1"/>
    <col min="9419" max="9419" width="15" bestFit="1" customWidth="1"/>
    <col min="9420" max="9420" width="13.08984375" customWidth="1"/>
    <col min="9421" max="9423" width="14.1796875" customWidth="1"/>
    <col min="9424" max="9424" width="15" bestFit="1" customWidth="1"/>
    <col min="9425" max="9425" width="13.08984375" customWidth="1"/>
    <col min="9426" max="9426" width="10.6328125" customWidth="1"/>
    <col min="9427" max="9428" width="14.1796875" customWidth="1"/>
    <col min="9429" max="9430" width="13.08984375" customWidth="1"/>
    <col min="9431" max="9433" width="14.1796875" customWidth="1"/>
    <col min="9434" max="9434" width="15" bestFit="1" customWidth="1"/>
    <col min="9435" max="9435" width="13.08984375" customWidth="1"/>
    <col min="9436" max="9438" width="14.1796875" customWidth="1"/>
    <col min="9439" max="9439" width="15" bestFit="1" customWidth="1"/>
    <col min="9440" max="9440" width="13.08984375" customWidth="1"/>
    <col min="9441" max="9441" width="11.81640625" customWidth="1"/>
    <col min="9442" max="9443" width="14.1796875" customWidth="1"/>
    <col min="9444" max="9444" width="15" bestFit="1" customWidth="1"/>
    <col min="9445" max="9445" width="13.08984375" customWidth="1"/>
    <col min="9446" max="9446" width="9.453125" customWidth="1"/>
    <col min="9447" max="9448" width="14.1796875" customWidth="1"/>
    <col min="9449" max="9449" width="14.1796875" bestFit="1" customWidth="1"/>
    <col min="9450" max="9450" width="13.08984375" customWidth="1"/>
    <col min="9451" max="9451" width="7.08984375" customWidth="1"/>
    <col min="9452" max="9453" width="14.1796875" customWidth="1"/>
    <col min="9454" max="9454" width="14.1796875" bestFit="1" customWidth="1"/>
    <col min="9455" max="9455" width="13.08984375" customWidth="1"/>
    <col min="9456" max="9458" width="14.1796875" customWidth="1"/>
    <col min="9459" max="9460" width="13.08984375" customWidth="1"/>
    <col min="9461" max="9463" width="14.1796875" customWidth="1"/>
    <col min="9464" max="9465" width="13.08984375" customWidth="1"/>
    <col min="9466" max="9468" width="14.1796875" customWidth="1"/>
    <col min="9469" max="9469" width="15" bestFit="1" customWidth="1"/>
    <col min="9470" max="9470" width="13.08984375" customWidth="1"/>
    <col min="9471" max="9473" width="14.1796875" customWidth="1"/>
    <col min="9474" max="9474" width="14.1796875" bestFit="1" customWidth="1"/>
    <col min="9475" max="9475" width="13.08984375" customWidth="1"/>
    <col min="9476" max="9476" width="11.81640625" customWidth="1"/>
    <col min="9477" max="9478" width="14.1796875" customWidth="1"/>
    <col min="9479" max="9479" width="14.1796875" bestFit="1" customWidth="1"/>
    <col min="9480" max="9480" width="13.08984375" customWidth="1"/>
    <col min="9481" max="9481" width="9.453125" customWidth="1"/>
    <col min="9482" max="9483" width="14.1796875" customWidth="1"/>
    <col min="9484" max="9484" width="15" bestFit="1" customWidth="1"/>
    <col min="9485" max="9485" width="13.08984375" customWidth="1"/>
    <col min="9486" max="9488" width="13.453125" customWidth="1"/>
    <col min="9489" max="9492" width="15" bestFit="1" customWidth="1"/>
    <col min="9493" max="9493" width="13.08984375" customWidth="1"/>
    <col min="9494" max="9496" width="13.453125" customWidth="1"/>
    <col min="9497" max="9501" width="13.08984375" customWidth="1"/>
    <col min="9502" max="9504" width="13.453125" customWidth="1"/>
    <col min="9505" max="9505" width="15" bestFit="1" customWidth="1"/>
    <col min="9506" max="9509" width="13.08984375" customWidth="1"/>
    <col min="9510" max="9512" width="13.453125" customWidth="1"/>
    <col min="9513" max="9514" width="15" bestFit="1" customWidth="1"/>
    <col min="9515" max="9516" width="13.81640625" bestFit="1" customWidth="1"/>
    <col min="9517" max="9517" width="13.08984375" customWidth="1"/>
    <col min="9518" max="9520" width="13.453125" customWidth="1"/>
    <col min="9521" max="9523" width="15" bestFit="1" customWidth="1"/>
    <col min="9524" max="9525" width="13.08984375" customWidth="1"/>
    <col min="9526" max="9526" width="10.08984375" customWidth="1"/>
    <col min="9527" max="9528" width="13.453125" customWidth="1"/>
    <col min="9529" max="9533" width="13.08984375" customWidth="1"/>
    <col min="9534" max="9536" width="13.453125" customWidth="1"/>
    <col min="9537" max="9541" width="13.08984375" customWidth="1"/>
    <col min="9542" max="9544" width="13.453125" customWidth="1"/>
    <col min="9545" max="9549" width="13.08984375" customWidth="1"/>
    <col min="9550" max="9552" width="13.453125" customWidth="1"/>
    <col min="9553" max="9557" width="13.08984375" customWidth="1"/>
    <col min="9558" max="9560" width="13.453125" customWidth="1"/>
    <col min="9561" max="9561" width="15" bestFit="1" customWidth="1"/>
    <col min="9562" max="9562" width="13.81640625" bestFit="1" customWidth="1"/>
    <col min="9563" max="9564" width="15" bestFit="1" customWidth="1"/>
    <col min="9565" max="9565" width="13.08984375" customWidth="1"/>
    <col min="9566" max="9566" width="11.26953125" customWidth="1"/>
    <col min="9567" max="9568" width="13.453125" customWidth="1"/>
    <col min="9569" max="9569" width="14.1796875" bestFit="1" customWidth="1"/>
    <col min="9570" max="9572" width="15" bestFit="1" customWidth="1"/>
    <col min="9573" max="9573" width="13.08984375" customWidth="1"/>
    <col min="9574" max="9574" width="10.08984375" customWidth="1"/>
    <col min="9575" max="9576" width="13.453125" customWidth="1"/>
    <col min="9577" max="9577" width="14.1796875" bestFit="1" customWidth="1"/>
    <col min="9578" max="9578" width="13" bestFit="1" customWidth="1"/>
    <col min="9579" max="9580" width="14.1796875" bestFit="1" customWidth="1"/>
    <col min="9581" max="9581" width="13.08984375" customWidth="1"/>
    <col min="9582" max="9584" width="13.453125" customWidth="1"/>
    <col min="9585" max="9589" width="13.08984375" customWidth="1"/>
    <col min="9590" max="9592" width="13.453125" customWidth="1"/>
    <col min="9593" max="9593" width="13.08984375" customWidth="1"/>
    <col min="9594" max="9594" width="13.81640625" bestFit="1" customWidth="1"/>
    <col min="9595" max="9596" width="15" bestFit="1" customWidth="1"/>
    <col min="9597" max="9597" width="13.08984375" customWidth="1"/>
    <col min="9598" max="9600" width="13.453125" customWidth="1"/>
    <col min="9601" max="9604" width="15" bestFit="1" customWidth="1"/>
    <col min="9605" max="9605" width="13.08984375" customWidth="1"/>
    <col min="9606" max="9606" width="12.453125" customWidth="1"/>
    <col min="9607" max="9608" width="13.453125" customWidth="1"/>
    <col min="9609" max="9609" width="15" bestFit="1" customWidth="1"/>
    <col min="9610" max="9612" width="14.1796875" bestFit="1" customWidth="1"/>
    <col min="9613" max="9613" width="13.08984375" customWidth="1"/>
    <col min="9614" max="9614" width="10.08984375" customWidth="1"/>
    <col min="9615" max="9616" width="13.453125" customWidth="1"/>
    <col min="9617" max="9617" width="14.1796875" bestFit="1" customWidth="1"/>
    <col min="9618" max="9620" width="15" bestFit="1" customWidth="1"/>
    <col min="9621" max="9621" width="13.08984375" customWidth="1"/>
    <col min="9622" max="9622" width="6.7265625" customWidth="1"/>
    <col min="9623" max="9624" width="13.453125" customWidth="1"/>
    <col min="9625" max="9625" width="14.1796875" bestFit="1" customWidth="1"/>
    <col min="9626" max="9628" width="15" bestFit="1" customWidth="1"/>
    <col min="9629" max="9644" width="13.08984375" customWidth="1"/>
    <col min="9645" max="9645" width="13.453125" customWidth="1"/>
    <col min="9646" max="9646" width="12.81640625" customWidth="1"/>
    <col min="9647" max="9647" width="12" customWidth="1"/>
    <col min="9648" max="9648" width="12.26953125" customWidth="1"/>
    <col min="9649" max="9650" width="12.81640625" customWidth="1"/>
    <col min="9651" max="9656" width="13.08984375" customWidth="1"/>
    <col min="9657" max="9659" width="14.1796875" customWidth="1"/>
    <col min="9660" max="9661" width="13.08984375" customWidth="1"/>
    <col min="9662" max="9664" width="14.1796875" customWidth="1"/>
    <col min="9665" max="9665" width="12.81640625" customWidth="1"/>
    <col min="9666" max="9666" width="13.08984375" customWidth="1"/>
    <col min="9667" max="9669" width="14.1796875" customWidth="1"/>
    <col min="9670" max="9671" width="13.08984375" customWidth="1"/>
    <col min="9672" max="9674" width="14.1796875" customWidth="1"/>
    <col min="9675" max="9675" width="15" bestFit="1" customWidth="1"/>
    <col min="9676" max="9676" width="13.08984375" customWidth="1"/>
    <col min="9677" max="9679" width="14.1796875" customWidth="1"/>
    <col min="9680" max="9680" width="15" bestFit="1" customWidth="1"/>
    <col min="9681" max="9681" width="13.08984375" customWidth="1"/>
    <col min="9682" max="9682" width="10.6328125" customWidth="1"/>
    <col min="9683" max="9684" width="14.1796875" customWidth="1"/>
    <col min="9685" max="9686" width="13.08984375" customWidth="1"/>
    <col min="9687" max="9689" width="14.1796875" customWidth="1"/>
    <col min="9690" max="9690" width="15" bestFit="1" customWidth="1"/>
    <col min="9691" max="9691" width="13.08984375" customWidth="1"/>
    <col min="9692" max="9694" width="14.1796875" customWidth="1"/>
    <col min="9695" max="9695" width="15" bestFit="1" customWidth="1"/>
    <col min="9696" max="9696" width="13.08984375" customWidth="1"/>
    <col min="9697" max="9697" width="11.81640625" customWidth="1"/>
    <col min="9698" max="9699" width="14.1796875" customWidth="1"/>
    <col min="9700" max="9700" width="15" bestFit="1" customWidth="1"/>
    <col min="9701" max="9701" width="13.08984375" customWidth="1"/>
    <col min="9702" max="9702" width="9.453125" customWidth="1"/>
    <col min="9703" max="9704" width="14.1796875" customWidth="1"/>
    <col min="9705" max="9705" width="14.1796875" bestFit="1" customWidth="1"/>
    <col min="9706" max="9706" width="13.08984375" customWidth="1"/>
    <col min="9707" max="9707" width="7.08984375" customWidth="1"/>
    <col min="9708" max="9709" width="14.1796875" customWidth="1"/>
    <col min="9710" max="9710" width="14.1796875" bestFit="1" customWidth="1"/>
    <col min="9711" max="9711" width="13.08984375" customWidth="1"/>
    <col min="9712" max="9714" width="14.1796875" customWidth="1"/>
    <col min="9715" max="9716" width="13.08984375" customWidth="1"/>
    <col min="9717" max="9719" width="14.1796875" customWidth="1"/>
    <col min="9720" max="9721" width="13.08984375" customWidth="1"/>
    <col min="9722" max="9724" width="14.1796875" customWidth="1"/>
    <col min="9725" max="9725" width="15" bestFit="1" customWidth="1"/>
    <col min="9726" max="9726" width="13.08984375" customWidth="1"/>
    <col min="9727" max="9729" width="14.1796875" customWidth="1"/>
    <col min="9730" max="9730" width="14.1796875" bestFit="1" customWidth="1"/>
    <col min="9731" max="9731" width="13.08984375" customWidth="1"/>
    <col min="9732" max="9732" width="11.81640625" customWidth="1"/>
    <col min="9733" max="9734" width="14.1796875" customWidth="1"/>
    <col min="9735" max="9735" width="14.1796875" bestFit="1" customWidth="1"/>
    <col min="9736" max="9736" width="13.08984375" customWidth="1"/>
    <col min="9737" max="9737" width="9.453125" customWidth="1"/>
    <col min="9738" max="9739" width="14.1796875" customWidth="1"/>
    <col min="9740" max="9740" width="15" bestFit="1" customWidth="1"/>
    <col min="9741" max="9741" width="13.08984375" customWidth="1"/>
    <col min="9742" max="9744" width="13.453125" customWidth="1"/>
    <col min="9745" max="9748" width="15" bestFit="1" customWidth="1"/>
    <col min="9749" max="9749" width="13.08984375" customWidth="1"/>
    <col min="9750" max="9752" width="13.453125" customWidth="1"/>
    <col min="9753" max="9757" width="13.08984375" customWidth="1"/>
    <col min="9758" max="9760" width="13.453125" customWidth="1"/>
    <col min="9761" max="9761" width="15" bestFit="1" customWidth="1"/>
    <col min="9762" max="9765" width="13.08984375" customWidth="1"/>
    <col min="9766" max="9768" width="13.453125" customWidth="1"/>
    <col min="9769" max="9770" width="15" bestFit="1" customWidth="1"/>
    <col min="9771" max="9772" width="13.81640625" bestFit="1" customWidth="1"/>
    <col min="9773" max="9773" width="13.08984375" customWidth="1"/>
    <col min="9774" max="9776" width="13.453125" customWidth="1"/>
    <col min="9777" max="9779" width="15" bestFit="1" customWidth="1"/>
    <col min="9780" max="9781" width="13.08984375" customWidth="1"/>
    <col min="9782" max="9782" width="10.08984375" customWidth="1"/>
    <col min="9783" max="9784" width="13.453125" customWidth="1"/>
    <col min="9785" max="9789" width="13.08984375" customWidth="1"/>
    <col min="9790" max="9792" width="13.453125" customWidth="1"/>
    <col min="9793" max="9797" width="13.08984375" customWidth="1"/>
    <col min="9798" max="9800" width="13.453125" customWidth="1"/>
    <col min="9801" max="9805" width="13.08984375" customWidth="1"/>
    <col min="9806" max="9808" width="13.453125" customWidth="1"/>
    <col min="9809" max="9813" width="13.08984375" customWidth="1"/>
    <col min="9814" max="9816" width="13.453125" customWidth="1"/>
    <col min="9817" max="9817" width="15" bestFit="1" customWidth="1"/>
    <col min="9818" max="9818" width="13.81640625" bestFit="1" customWidth="1"/>
    <col min="9819" max="9820" width="15" bestFit="1" customWidth="1"/>
    <col min="9821" max="9821" width="13.08984375" customWidth="1"/>
    <col min="9822" max="9822" width="11.26953125" customWidth="1"/>
    <col min="9823" max="9824" width="13.453125" customWidth="1"/>
    <col min="9825" max="9825" width="14.1796875" bestFit="1" customWidth="1"/>
    <col min="9826" max="9828" width="15" bestFit="1" customWidth="1"/>
    <col min="9829" max="9829" width="13.08984375" customWidth="1"/>
    <col min="9830" max="9830" width="10.08984375" customWidth="1"/>
    <col min="9831" max="9832" width="13.453125" customWidth="1"/>
    <col min="9833" max="9833" width="14.1796875" bestFit="1" customWidth="1"/>
    <col min="9834" max="9834" width="13" bestFit="1" customWidth="1"/>
    <col min="9835" max="9836" width="14.1796875" bestFit="1" customWidth="1"/>
    <col min="9837" max="9837" width="13.08984375" customWidth="1"/>
    <col min="9838" max="9840" width="13.453125" customWidth="1"/>
    <col min="9841" max="9845" width="13.08984375" customWidth="1"/>
    <col min="9846" max="9848" width="13.453125" customWidth="1"/>
    <col min="9849" max="9849" width="13.08984375" customWidth="1"/>
    <col min="9850" max="9850" width="13.81640625" bestFit="1" customWidth="1"/>
    <col min="9851" max="9852" width="15" bestFit="1" customWidth="1"/>
    <col min="9853" max="9853" width="13.08984375" customWidth="1"/>
    <col min="9854" max="9856" width="13.453125" customWidth="1"/>
    <col min="9857" max="9860" width="15" bestFit="1" customWidth="1"/>
    <col min="9861" max="9861" width="13.08984375" customWidth="1"/>
    <col min="9862" max="9862" width="12.453125" customWidth="1"/>
    <col min="9863" max="9864" width="13.453125" customWidth="1"/>
    <col min="9865" max="9865" width="15" bestFit="1" customWidth="1"/>
    <col min="9866" max="9868" width="14.1796875" bestFit="1" customWidth="1"/>
    <col min="9869" max="9869" width="13.08984375" customWidth="1"/>
    <col min="9870" max="9870" width="10.08984375" customWidth="1"/>
    <col min="9871" max="9872" width="13.453125" customWidth="1"/>
    <col min="9873" max="9873" width="14.1796875" bestFit="1" customWidth="1"/>
    <col min="9874" max="9876" width="15" bestFit="1" customWidth="1"/>
    <col min="9877" max="9877" width="13.08984375" customWidth="1"/>
    <col min="9878" max="9878" width="6.7265625" customWidth="1"/>
    <col min="9879" max="9880" width="13.453125" customWidth="1"/>
    <col min="9881" max="9881" width="14.1796875" bestFit="1" customWidth="1"/>
    <col min="9882" max="9884" width="15" bestFit="1" customWidth="1"/>
    <col min="9885" max="9900" width="13.08984375" customWidth="1"/>
    <col min="9901" max="9901" width="13.453125" customWidth="1"/>
    <col min="9902" max="9902" width="12.81640625" customWidth="1"/>
    <col min="9903" max="9903" width="12" customWidth="1"/>
    <col min="9904" max="9904" width="12.26953125" customWidth="1"/>
    <col min="9905" max="9906" width="12.81640625" customWidth="1"/>
    <col min="9907" max="9912" width="13.08984375" customWidth="1"/>
    <col min="9913" max="9915" width="14.1796875" customWidth="1"/>
    <col min="9916" max="9917" width="13.08984375" customWidth="1"/>
    <col min="9918" max="9920" width="14.1796875" customWidth="1"/>
    <col min="9921" max="9921" width="12.81640625" customWidth="1"/>
    <col min="9922" max="9922" width="13.08984375" customWidth="1"/>
    <col min="9923" max="9925" width="14.1796875" customWidth="1"/>
    <col min="9926" max="9927" width="13.08984375" customWidth="1"/>
    <col min="9928" max="9930" width="14.1796875" customWidth="1"/>
    <col min="9931" max="9931" width="15" bestFit="1" customWidth="1"/>
    <col min="9932" max="9932" width="13.08984375" customWidth="1"/>
    <col min="9933" max="9935" width="14.1796875" customWidth="1"/>
    <col min="9936" max="9936" width="15" bestFit="1" customWidth="1"/>
    <col min="9937" max="9937" width="13.08984375" customWidth="1"/>
    <col min="9938" max="9938" width="10.6328125" customWidth="1"/>
    <col min="9939" max="9940" width="14.1796875" customWidth="1"/>
    <col min="9941" max="9942" width="13.08984375" customWidth="1"/>
    <col min="9943" max="9945" width="14.1796875" customWidth="1"/>
    <col min="9946" max="9946" width="15" bestFit="1" customWidth="1"/>
    <col min="9947" max="9947" width="13.08984375" customWidth="1"/>
    <col min="9948" max="9950" width="14.1796875" customWidth="1"/>
    <col min="9951" max="9951" width="15" bestFit="1" customWidth="1"/>
    <col min="9952" max="9952" width="13.08984375" customWidth="1"/>
    <col min="9953" max="9953" width="11.81640625" customWidth="1"/>
    <col min="9954" max="9955" width="14.1796875" customWidth="1"/>
    <col min="9956" max="9956" width="15" bestFit="1" customWidth="1"/>
    <col min="9957" max="9957" width="13.08984375" customWidth="1"/>
    <col min="9958" max="9958" width="9.453125" customWidth="1"/>
    <col min="9959" max="9960" width="14.1796875" customWidth="1"/>
    <col min="9961" max="9961" width="14.1796875" bestFit="1" customWidth="1"/>
    <col min="9962" max="9962" width="13.08984375" customWidth="1"/>
    <col min="9963" max="9963" width="7.08984375" customWidth="1"/>
    <col min="9964" max="9965" width="14.1796875" customWidth="1"/>
    <col min="9966" max="9966" width="14.1796875" bestFit="1" customWidth="1"/>
    <col min="9967" max="9967" width="13.08984375" customWidth="1"/>
    <col min="9968" max="9970" width="14.1796875" customWidth="1"/>
    <col min="9971" max="9972" width="13.08984375" customWidth="1"/>
    <col min="9973" max="9975" width="14.1796875" customWidth="1"/>
    <col min="9976" max="9977" width="13.08984375" customWidth="1"/>
    <col min="9978" max="9980" width="14.1796875" customWidth="1"/>
    <col min="9981" max="9981" width="15" bestFit="1" customWidth="1"/>
    <col min="9982" max="9982" width="13.08984375" customWidth="1"/>
    <col min="9983" max="9985" width="14.1796875" customWidth="1"/>
    <col min="9986" max="9986" width="14.1796875" bestFit="1" customWidth="1"/>
    <col min="9987" max="9987" width="13.08984375" customWidth="1"/>
    <col min="9988" max="9988" width="11.81640625" customWidth="1"/>
    <col min="9989" max="9990" width="14.1796875" customWidth="1"/>
    <col min="9991" max="9991" width="14.1796875" bestFit="1" customWidth="1"/>
    <col min="9992" max="9992" width="13.08984375" customWidth="1"/>
    <col min="9993" max="9993" width="9.453125" customWidth="1"/>
    <col min="9994" max="9995" width="14.1796875" customWidth="1"/>
    <col min="9996" max="9996" width="15" bestFit="1" customWidth="1"/>
    <col min="9997" max="9997" width="13.08984375" customWidth="1"/>
    <col min="9998" max="10000" width="13.453125" customWidth="1"/>
    <col min="10001" max="10004" width="15" bestFit="1" customWidth="1"/>
    <col min="10005" max="10005" width="13.08984375" customWidth="1"/>
    <col min="10006" max="10008" width="13.453125" customWidth="1"/>
    <col min="10009" max="10013" width="13.08984375" customWidth="1"/>
    <col min="10014" max="10016" width="13.453125" customWidth="1"/>
    <col min="10017" max="10017" width="15" bestFit="1" customWidth="1"/>
    <col min="10018" max="10021" width="13.08984375" customWidth="1"/>
    <col min="10022" max="10024" width="13.453125" customWidth="1"/>
    <col min="10025" max="10026" width="15" bestFit="1" customWidth="1"/>
    <col min="10027" max="10028" width="13.81640625" bestFit="1" customWidth="1"/>
    <col min="10029" max="10029" width="13.08984375" customWidth="1"/>
    <col min="10030" max="10032" width="13.453125" customWidth="1"/>
    <col min="10033" max="10035" width="15" bestFit="1" customWidth="1"/>
    <col min="10036" max="10037" width="13.08984375" customWidth="1"/>
    <col min="10038" max="10038" width="10.08984375" customWidth="1"/>
    <col min="10039" max="10040" width="13.453125" customWidth="1"/>
    <col min="10041" max="10045" width="13.08984375" customWidth="1"/>
    <col min="10046" max="10048" width="13.453125" customWidth="1"/>
    <col min="10049" max="10053" width="13.08984375" customWidth="1"/>
    <col min="10054" max="10056" width="13.453125" customWidth="1"/>
    <col min="10057" max="10061" width="13.08984375" customWidth="1"/>
    <col min="10062" max="10064" width="13.453125" customWidth="1"/>
    <col min="10065" max="10069" width="13.08984375" customWidth="1"/>
    <col min="10070" max="10072" width="13.453125" customWidth="1"/>
    <col min="10073" max="10073" width="15" bestFit="1" customWidth="1"/>
    <col min="10074" max="10074" width="13.81640625" bestFit="1" customWidth="1"/>
    <col min="10075" max="10076" width="15" bestFit="1" customWidth="1"/>
    <col min="10077" max="10077" width="13.08984375" customWidth="1"/>
    <col min="10078" max="10078" width="11.26953125" customWidth="1"/>
    <col min="10079" max="10080" width="13.453125" customWidth="1"/>
    <col min="10081" max="10081" width="14.1796875" bestFit="1" customWidth="1"/>
    <col min="10082" max="10084" width="15" bestFit="1" customWidth="1"/>
    <col min="10085" max="10085" width="13.08984375" customWidth="1"/>
    <col min="10086" max="10086" width="10.08984375" customWidth="1"/>
    <col min="10087" max="10088" width="13.453125" customWidth="1"/>
    <col min="10089" max="10089" width="14.1796875" bestFit="1" customWidth="1"/>
    <col min="10090" max="10090" width="13" bestFit="1" customWidth="1"/>
    <col min="10091" max="10092" width="14.1796875" bestFit="1" customWidth="1"/>
    <col min="10093" max="10093" width="13.08984375" customWidth="1"/>
    <col min="10094" max="10096" width="13.453125" customWidth="1"/>
    <col min="10097" max="10101" width="13.08984375" customWidth="1"/>
    <col min="10102" max="10104" width="13.453125" customWidth="1"/>
    <col min="10105" max="10105" width="13.08984375" customWidth="1"/>
    <col min="10106" max="10106" width="13.81640625" bestFit="1" customWidth="1"/>
    <col min="10107" max="10108" width="15" bestFit="1" customWidth="1"/>
    <col min="10109" max="10109" width="13.08984375" customWidth="1"/>
    <col min="10110" max="10112" width="13.453125" customWidth="1"/>
    <col min="10113" max="10116" width="15" bestFit="1" customWidth="1"/>
    <col min="10117" max="10117" width="13.08984375" customWidth="1"/>
    <col min="10118" max="10118" width="12.453125" customWidth="1"/>
    <col min="10119" max="10120" width="13.453125" customWidth="1"/>
    <col min="10121" max="10121" width="15" bestFit="1" customWidth="1"/>
    <col min="10122" max="10124" width="14.1796875" bestFit="1" customWidth="1"/>
    <col min="10125" max="10125" width="13.08984375" customWidth="1"/>
    <col min="10126" max="10126" width="10.08984375" customWidth="1"/>
    <col min="10127" max="10128" width="13.453125" customWidth="1"/>
    <col min="10129" max="10129" width="14.1796875" bestFit="1" customWidth="1"/>
    <col min="10130" max="10132" width="15" bestFit="1" customWidth="1"/>
    <col min="10133" max="10133" width="13.08984375" customWidth="1"/>
    <col min="10134" max="10134" width="6.7265625" customWidth="1"/>
    <col min="10135" max="10136" width="13.453125" customWidth="1"/>
    <col min="10137" max="10137" width="14.1796875" bestFit="1" customWidth="1"/>
    <col min="10138" max="10140" width="15" bestFit="1" customWidth="1"/>
    <col min="10141" max="10156" width="13.08984375" customWidth="1"/>
    <col min="10157" max="10157" width="13.453125" customWidth="1"/>
    <col min="10158" max="10158" width="12.81640625" customWidth="1"/>
    <col min="10159" max="10159" width="12" customWidth="1"/>
    <col min="10160" max="10160" width="12.26953125" customWidth="1"/>
    <col min="10161" max="10162" width="12.81640625" customWidth="1"/>
    <col min="10163" max="10168" width="13.08984375" customWidth="1"/>
    <col min="10169" max="10171" width="14.1796875" customWidth="1"/>
    <col min="10172" max="10173" width="13.08984375" customWidth="1"/>
    <col min="10174" max="10176" width="14.1796875" customWidth="1"/>
    <col min="10177" max="10177" width="12.81640625" customWidth="1"/>
    <col min="10178" max="10178" width="13.08984375" customWidth="1"/>
    <col min="10179" max="10181" width="14.1796875" customWidth="1"/>
    <col min="10182" max="10183" width="13.08984375" customWidth="1"/>
    <col min="10184" max="10186" width="14.1796875" customWidth="1"/>
    <col min="10187" max="10187" width="15" bestFit="1" customWidth="1"/>
    <col min="10188" max="10188" width="13.08984375" customWidth="1"/>
    <col min="10189" max="10191" width="14.1796875" customWidth="1"/>
    <col min="10192" max="10192" width="15" bestFit="1" customWidth="1"/>
    <col min="10193" max="10193" width="13.08984375" customWidth="1"/>
    <col min="10194" max="10194" width="10.6328125" customWidth="1"/>
    <col min="10195" max="10196" width="14.1796875" customWidth="1"/>
    <col min="10197" max="10198" width="13.08984375" customWidth="1"/>
    <col min="10199" max="10201" width="14.1796875" customWidth="1"/>
    <col min="10202" max="10202" width="15" bestFit="1" customWidth="1"/>
    <col min="10203" max="10203" width="13.08984375" customWidth="1"/>
    <col min="10204" max="10206" width="14.1796875" customWidth="1"/>
    <col min="10207" max="10207" width="15" bestFit="1" customWidth="1"/>
    <col min="10208" max="10208" width="13.08984375" customWidth="1"/>
    <col min="10209" max="10209" width="11.81640625" customWidth="1"/>
    <col min="10210" max="10211" width="14.1796875" customWidth="1"/>
    <col min="10212" max="10212" width="15" bestFit="1" customWidth="1"/>
    <col min="10213" max="10213" width="13.08984375" customWidth="1"/>
    <col min="10214" max="10214" width="9.453125" customWidth="1"/>
    <col min="10215" max="10216" width="14.1796875" customWidth="1"/>
    <col min="10217" max="10217" width="14.1796875" bestFit="1" customWidth="1"/>
    <col min="10218" max="10218" width="13.08984375" customWidth="1"/>
    <col min="10219" max="10219" width="7.08984375" customWidth="1"/>
    <col min="10220" max="10221" width="14.1796875" customWidth="1"/>
    <col min="10222" max="10222" width="14.1796875" bestFit="1" customWidth="1"/>
    <col min="10223" max="10223" width="13.08984375" customWidth="1"/>
    <col min="10224" max="10226" width="14.1796875" customWidth="1"/>
    <col min="10227" max="10228" width="13.08984375" customWidth="1"/>
    <col min="10229" max="10231" width="14.1796875" customWidth="1"/>
    <col min="10232" max="10233" width="13.08984375" customWidth="1"/>
    <col min="10234" max="10236" width="14.1796875" customWidth="1"/>
    <col min="10237" max="10237" width="15" bestFit="1" customWidth="1"/>
    <col min="10238" max="10238" width="13.08984375" customWidth="1"/>
    <col min="10239" max="10241" width="14.1796875" customWidth="1"/>
    <col min="10242" max="10242" width="14.1796875" bestFit="1" customWidth="1"/>
    <col min="10243" max="10243" width="13.08984375" customWidth="1"/>
    <col min="10244" max="10244" width="11.81640625" customWidth="1"/>
    <col min="10245" max="10246" width="14.1796875" customWidth="1"/>
    <col min="10247" max="10247" width="14.1796875" bestFit="1" customWidth="1"/>
    <col min="10248" max="10248" width="13.08984375" customWidth="1"/>
    <col min="10249" max="10249" width="9.453125" customWidth="1"/>
    <col min="10250" max="10251" width="14.1796875" customWidth="1"/>
    <col min="10252" max="10252" width="15" bestFit="1" customWidth="1"/>
    <col min="10253" max="10253" width="13.08984375" customWidth="1"/>
    <col min="10254" max="10256" width="13.453125" customWidth="1"/>
    <col min="10257" max="10260" width="15" bestFit="1" customWidth="1"/>
    <col min="10261" max="10261" width="13.08984375" customWidth="1"/>
    <col min="10262" max="10264" width="13.453125" customWidth="1"/>
    <col min="10265" max="10269" width="13.08984375" customWidth="1"/>
    <col min="10270" max="10272" width="13.453125" customWidth="1"/>
    <col min="10273" max="10273" width="15" bestFit="1" customWidth="1"/>
    <col min="10274" max="10277" width="13.08984375" customWidth="1"/>
    <col min="10278" max="10280" width="13.453125" customWidth="1"/>
    <col min="10281" max="10282" width="15" bestFit="1" customWidth="1"/>
    <col min="10283" max="10284" width="13.81640625" bestFit="1" customWidth="1"/>
    <col min="10285" max="10285" width="13.08984375" customWidth="1"/>
    <col min="10286" max="10288" width="13.453125" customWidth="1"/>
    <col min="10289" max="10291" width="15" bestFit="1" customWidth="1"/>
    <col min="10292" max="10293" width="13.08984375" customWidth="1"/>
    <col min="10294" max="10294" width="10.08984375" customWidth="1"/>
    <col min="10295" max="10296" width="13.453125" customWidth="1"/>
    <col min="10297" max="10301" width="13.08984375" customWidth="1"/>
    <col min="10302" max="10304" width="13.453125" customWidth="1"/>
    <col min="10305" max="10309" width="13.08984375" customWidth="1"/>
    <col min="10310" max="10312" width="13.453125" customWidth="1"/>
    <col min="10313" max="10317" width="13.08984375" customWidth="1"/>
    <col min="10318" max="10320" width="13.453125" customWidth="1"/>
    <col min="10321" max="10325" width="13.08984375" customWidth="1"/>
    <col min="10326" max="10328" width="13.453125" customWidth="1"/>
    <col min="10329" max="10329" width="15" bestFit="1" customWidth="1"/>
    <col min="10330" max="10330" width="13.81640625" bestFit="1" customWidth="1"/>
    <col min="10331" max="10332" width="15" bestFit="1" customWidth="1"/>
    <col min="10333" max="10333" width="13.08984375" customWidth="1"/>
    <col min="10334" max="10334" width="11.26953125" customWidth="1"/>
    <col min="10335" max="10336" width="13.453125" customWidth="1"/>
    <col min="10337" max="10337" width="14.1796875" bestFit="1" customWidth="1"/>
    <col min="10338" max="10340" width="15" bestFit="1" customWidth="1"/>
    <col min="10341" max="10341" width="13.08984375" customWidth="1"/>
    <col min="10342" max="10342" width="10.08984375" customWidth="1"/>
    <col min="10343" max="10344" width="13.453125" customWidth="1"/>
    <col min="10345" max="10345" width="14.1796875" bestFit="1" customWidth="1"/>
    <col min="10346" max="10346" width="13" bestFit="1" customWidth="1"/>
    <col min="10347" max="10348" width="14.1796875" bestFit="1" customWidth="1"/>
    <col min="10349" max="10349" width="13.08984375" customWidth="1"/>
    <col min="10350" max="10352" width="13.453125" customWidth="1"/>
    <col min="10353" max="10357" width="13.08984375" customWidth="1"/>
    <col min="10358" max="10360" width="13.453125" customWidth="1"/>
    <col min="10361" max="10361" width="13.08984375" customWidth="1"/>
    <col min="10362" max="10362" width="13.81640625" bestFit="1" customWidth="1"/>
    <col min="10363" max="10364" width="15" bestFit="1" customWidth="1"/>
    <col min="10365" max="10365" width="13.08984375" customWidth="1"/>
    <col min="10366" max="10368" width="13.453125" customWidth="1"/>
    <col min="10369" max="10372" width="15" bestFit="1" customWidth="1"/>
    <col min="10373" max="10373" width="13.08984375" customWidth="1"/>
    <col min="10374" max="10374" width="12.453125" customWidth="1"/>
    <col min="10375" max="10376" width="13.453125" customWidth="1"/>
    <col min="10377" max="10377" width="15" bestFit="1" customWidth="1"/>
    <col min="10378" max="10380" width="14.1796875" bestFit="1" customWidth="1"/>
    <col min="10381" max="10381" width="13.08984375" customWidth="1"/>
    <col min="10382" max="10382" width="10.08984375" customWidth="1"/>
    <col min="10383" max="10384" width="13.453125" customWidth="1"/>
    <col min="10385" max="10385" width="14.1796875" bestFit="1" customWidth="1"/>
    <col min="10386" max="10388" width="15" bestFit="1" customWidth="1"/>
    <col min="10389" max="10389" width="13.08984375" customWidth="1"/>
    <col min="10390" max="10390" width="6.7265625" customWidth="1"/>
    <col min="10391" max="10392" width="13.453125" customWidth="1"/>
    <col min="10393" max="10393" width="14.1796875" bestFit="1" customWidth="1"/>
    <col min="10394" max="10396" width="15" bestFit="1" customWidth="1"/>
    <col min="10397" max="10412" width="13.08984375" customWidth="1"/>
    <col min="10413" max="10413" width="13.453125" customWidth="1"/>
    <col min="10414" max="10414" width="12.81640625" customWidth="1"/>
    <col min="10415" max="10415" width="12" customWidth="1"/>
    <col min="10416" max="10416" width="12.26953125" customWidth="1"/>
    <col min="10417" max="10418" width="12.81640625" customWidth="1"/>
    <col min="10419" max="10424" width="13.08984375" customWidth="1"/>
    <col min="10425" max="10427" width="14.1796875" customWidth="1"/>
    <col min="10428" max="10429" width="13.08984375" customWidth="1"/>
    <col min="10430" max="10432" width="14.1796875" customWidth="1"/>
    <col min="10433" max="10433" width="12.81640625" customWidth="1"/>
    <col min="10434" max="10434" width="13.08984375" customWidth="1"/>
    <col min="10435" max="10437" width="14.1796875" customWidth="1"/>
    <col min="10438" max="10439" width="13.08984375" customWidth="1"/>
    <col min="10440" max="10442" width="14.1796875" customWidth="1"/>
    <col min="10443" max="10443" width="15" bestFit="1" customWidth="1"/>
    <col min="10444" max="10444" width="13.08984375" customWidth="1"/>
    <col min="10445" max="10447" width="14.1796875" customWidth="1"/>
    <col min="10448" max="10448" width="15" bestFit="1" customWidth="1"/>
    <col min="10449" max="10449" width="13.08984375" customWidth="1"/>
    <col min="10450" max="10450" width="10.6328125" customWidth="1"/>
    <col min="10451" max="10452" width="14.1796875" customWidth="1"/>
    <col min="10453" max="10454" width="13.08984375" customWidth="1"/>
    <col min="10455" max="10457" width="14.1796875" customWidth="1"/>
    <col min="10458" max="10458" width="15" bestFit="1" customWidth="1"/>
    <col min="10459" max="10459" width="13.08984375" customWidth="1"/>
    <col min="10460" max="10462" width="14.1796875" customWidth="1"/>
    <col min="10463" max="10463" width="15" bestFit="1" customWidth="1"/>
    <col min="10464" max="10464" width="13.08984375" customWidth="1"/>
    <col min="10465" max="10465" width="11.81640625" customWidth="1"/>
    <col min="10466" max="10467" width="14.1796875" customWidth="1"/>
    <col min="10468" max="10468" width="15" bestFit="1" customWidth="1"/>
    <col min="10469" max="10469" width="13.08984375" customWidth="1"/>
    <col min="10470" max="10470" width="9.453125" customWidth="1"/>
    <col min="10471" max="10472" width="14.1796875" customWidth="1"/>
    <col min="10473" max="10473" width="14.1796875" bestFit="1" customWidth="1"/>
    <col min="10474" max="10474" width="13.08984375" customWidth="1"/>
    <col min="10475" max="10475" width="7.08984375" customWidth="1"/>
    <col min="10476" max="10477" width="14.1796875" customWidth="1"/>
    <col min="10478" max="10478" width="14.1796875" bestFit="1" customWidth="1"/>
    <col min="10479" max="10479" width="13.08984375" customWidth="1"/>
    <col min="10480" max="10482" width="14.1796875" customWidth="1"/>
    <col min="10483" max="10484" width="13.08984375" customWidth="1"/>
    <col min="10485" max="10487" width="14.1796875" customWidth="1"/>
    <col min="10488" max="10489" width="13.08984375" customWidth="1"/>
    <col min="10490" max="10492" width="14.1796875" customWidth="1"/>
    <col min="10493" max="10493" width="15" bestFit="1" customWidth="1"/>
    <col min="10494" max="10494" width="13.08984375" customWidth="1"/>
    <col min="10495" max="10497" width="14.1796875" customWidth="1"/>
    <col min="10498" max="10498" width="14.1796875" bestFit="1" customWidth="1"/>
    <col min="10499" max="10499" width="13.08984375" customWidth="1"/>
    <col min="10500" max="10500" width="11.81640625" customWidth="1"/>
    <col min="10501" max="10502" width="14.1796875" customWidth="1"/>
    <col min="10503" max="10503" width="14.1796875" bestFit="1" customWidth="1"/>
    <col min="10504" max="10504" width="13.08984375" customWidth="1"/>
    <col min="10505" max="10505" width="9.453125" customWidth="1"/>
    <col min="10506" max="10507" width="14.1796875" customWidth="1"/>
    <col min="10508" max="10508" width="15" bestFit="1" customWidth="1"/>
    <col min="10509" max="10509" width="13.08984375" customWidth="1"/>
    <col min="10510" max="10512" width="13.453125" customWidth="1"/>
    <col min="10513" max="10516" width="15" bestFit="1" customWidth="1"/>
    <col min="10517" max="10517" width="13.08984375" customWidth="1"/>
    <col min="10518" max="10520" width="13.453125" customWidth="1"/>
    <col min="10521" max="10525" width="13.08984375" customWidth="1"/>
    <col min="10526" max="10528" width="13.453125" customWidth="1"/>
    <col min="10529" max="10529" width="15" bestFit="1" customWidth="1"/>
    <col min="10530" max="10533" width="13.08984375" customWidth="1"/>
    <col min="10534" max="10536" width="13.453125" customWidth="1"/>
    <col min="10537" max="10538" width="15" bestFit="1" customWidth="1"/>
    <col min="10539" max="10540" width="13.81640625" bestFit="1" customWidth="1"/>
    <col min="10541" max="10541" width="13.08984375" customWidth="1"/>
    <col min="10542" max="10544" width="13.453125" customWidth="1"/>
    <col min="10545" max="10547" width="15" bestFit="1" customWidth="1"/>
    <col min="10548" max="10549" width="13.08984375" customWidth="1"/>
    <col min="10550" max="10550" width="10.08984375" customWidth="1"/>
    <col min="10551" max="10552" width="13.453125" customWidth="1"/>
    <col min="10553" max="10557" width="13.08984375" customWidth="1"/>
    <col min="10558" max="10560" width="13.453125" customWidth="1"/>
    <col min="10561" max="10565" width="13.08984375" customWidth="1"/>
    <col min="10566" max="10568" width="13.453125" customWidth="1"/>
    <col min="10569" max="10573" width="13.08984375" customWidth="1"/>
    <col min="10574" max="10576" width="13.453125" customWidth="1"/>
    <col min="10577" max="10581" width="13.08984375" customWidth="1"/>
    <col min="10582" max="10584" width="13.453125" customWidth="1"/>
    <col min="10585" max="10585" width="15" bestFit="1" customWidth="1"/>
    <col min="10586" max="10586" width="13.81640625" bestFit="1" customWidth="1"/>
    <col min="10587" max="10588" width="15" bestFit="1" customWidth="1"/>
    <col min="10589" max="10589" width="13.08984375" customWidth="1"/>
    <col min="10590" max="10590" width="11.26953125" customWidth="1"/>
    <col min="10591" max="10592" width="13.453125" customWidth="1"/>
    <col min="10593" max="10593" width="14.1796875" bestFit="1" customWidth="1"/>
    <col min="10594" max="10596" width="15" bestFit="1" customWidth="1"/>
    <col min="10597" max="10597" width="13.08984375" customWidth="1"/>
    <col min="10598" max="10598" width="10.08984375" customWidth="1"/>
    <col min="10599" max="10600" width="13.453125" customWidth="1"/>
    <col min="10601" max="10601" width="14.1796875" bestFit="1" customWidth="1"/>
    <col min="10602" max="10602" width="13" bestFit="1" customWidth="1"/>
    <col min="10603" max="10604" width="14.1796875" bestFit="1" customWidth="1"/>
    <col min="10605" max="10605" width="13.08984375" customWidth="1"/>
    <col min="10606" max="10608" width="13.453125" customWidth="1"/>
    <col min="10609" max="10613" width="13.08984375" customWidth="1"/>
    <col min="10614" max="10616" width="13.453125" customWidth="1"/>
    <col min="10617" max="10617" width="13.08984375" customWidth="1"/>
    <col min="10618" max="10618" width="13.81640625" bestFit="1" customWidth="1"/>
    <col min="10619" max="10620" width="15" bestFit="1" customWidth="1"/>
    <col min="10621" max="10621" width="13.08984375" customWidth="1"/>
    <col min="10622" max="10624" width="13.453125" customWidth="1"/>
    <col min="10625" max="10628" width="15" bestFit="1" customWidth="1"/>
    <col min="10629" max="10629" width="13.08984375" customWidth="1"/>
    <col min="10630" max="10630" width="12.453125" customWidth="1"/>
    <col min="10631" max="10632" width="13.453125" customWidth="1"/>
    <col min="10633" max="10633" width="15" bestFit="1" customWidth="1"/>
    <col min="10634" max="10636" width="14.1796875" bestFit="1" customWidth="1"/>
    <col min="10637" max="10637" width="13.08984375" customWidth="1"/>
    <col min="10638" max="10638" width="10.08984375" customWidth="1"/>
    <col min="10639" max="10640" width="13.453125" customWidth="1"/>
    <col min="10641" max="10641" width="14.1796875" bestFit="1" customWidth="1"/>
    <col min="10642" max="10644" width="15" bestFit="1" customWidth="1"/>
    <col min="10645" max="10645" width="13.08984375" customWidth="1"/>
    <col min="10646" max="10646" width="6.7265625" customWidth="1"/>
    <col min="10647" max="10648" width="13.453125" customWidth="1"/>
    <col min="10649" max="10649" width="14.1796875" bestFit="1" customWidth="1"/>
    <col min="10650" max="10652" width="15" bestFit="1" customWidth="1"/>
    <col min="10653" max="10668" width="13.08984375" customWidth="1"/>
    <col min="10669" max="10669" width="13.453125" customWidth="1"/>
    <col min="10670" max="10670" width="12.81640625" customWidth="1"/>
    <col min="10671" max="10671" width="12" customWidth="1"/>
    <col min="10672" max="10672" width="12.26953125" customWidth="1"/>
    <col min="10673" max="10674" width="12.81640625" customWidth="1"/>
    <col min="10675" max="10680" width="13.08984375" customWidth="1"/>
    <col min="10681" max="10683" width="14.1796875" customWidth="1"/>
    <col min="10684" max="10685" width="13.08984375" customWidth="1"/>
    <col min="10686" max="10688" width="14.1796875" customWidth="1"/>
    <col min="10689" max="10689" width="12.81640625" customWidth="1"/>
    <col min="10690" max="10690" width="13.08984375" customWidth="1"/>
    <col min="10691" max="10693" width="14.1796875" customWidth="1"/>
    <col min="10694" max="10695" width="13.08984375" customWidth="1"/>
    <col min="10696" max="10698" width="14.1796875" customWidth="1"/>
    <col min="10699" max="10699" width="15" bestFit="1" customWidth="1"/>
    <col min="10700" max="10700" width="13.08984375" customWidth="1"/>
    <col min="10701" max="10703" width="14.1796875" customWidth="1"/>
    <col min="10704" max="10704" width="15" bestFit="1" customWidth="1"/>
    <col min="10705" max="10705" width="13.08984375" customWidth="1"/>
    <col min="10706" max="10706" width="10.6328125" customWidth="1"/>
    <col min="10707" max="10708" width="14.1796875" customWidth="1"/>
    <col min="10709" max="10710" width="13.08984375" customWidth="1"/>
    <col min="10711" max="10713" width="14.1796875" customWidth="1"/>
    <col min="10714" max="10714" width="15" bestFit="1" customWidth="1"/>
    <col min="10715" max="10715" width="13.08984375" customWidth="1"/>
    <col min="10716" max="10718" width="14.1796875" customWidth="1"/>
    <col min="10719" max="10719" width="15" bestFit="1" customWidth="1"/>
    <col min="10720" max="10720" width="13.08984375" customWidth="1"/>
    <col min="10721" max="10721" width="11.81640625" customWidth="1"/>
    <col min="10722" max="10723" width="14.1796875" customWidth="1"/>
    <col min="10724" max="10724" width="15" bestFit="1" customWidth="1"/>
    <col min="10725" max="10725" width="13.08984375" customWidth="1"/>
    <col min="10726" max="10726" width="9.453125" customWidth="1"/>
    <col min="10727" max="10728" width="14.1796875" customWidth="1"/>
    <col min="10729" max="10729" width="14.1796875" bestFit="1" customWidth="1"/>
    <col min="10730" max="10730" width="13.08984375" customWidth="1"/>
    <col min="10731" max="10731" width="7.08984375" customWidth="1"/>
    <col min="10732" max="10733" width="14.1796875" customWidth="1"/>
    <col min="10734" max="10734" width="14.1796875" bestFit="1" customWidth="1"/>
    <col min="10735" max="10735" width="13.08984375" customWidth="1"/>
    <col min="10736" max="10738" width="14.1796875" customWidth="1"/>
    <col min="10739" max="10740" width="13.08984375" customWidth="1"/>
    <col min="10741" max="10743" width="14.1796875" customWidth="1"/>
    <col min="10744" max="10745" width="13.08984375" customWidth="1"/>
    <col min="10746" max="10748" width="14.1796875" customWidth="1"/>
    <col min="10749" max="10749" width="15" bestFit="1" customWidth="1"/>
    <col min="10750" max="10750" width="13.08984375" customWidth="1"/>
    <col min="10751" max="10753" width="14.1796875" customWidth="1"/>
    <col min="10754" max="10754" width="14.1796875" bestFit="1" customWidth="1"/>
    <col min="10755" max="10755" width="13.08984375" customWidth="1"/>
    <col min="10756" max="10756" width="11.81640625" customWidth="1"/>
    <col min="10757" max="10758" width="14.1796875" customWidth="1"/>
    <col min="10759" max="10759" width="14.1796875" bestFit="1" customWidth="1"/>
    <col min="10760" max="10760" width="13.08984375" customWidth="1"/>
    <col min="10761" max="10761" width="9.453125" customWidth="1"/>
    <col min="10762" max="10763" width="14.1796875" customWidth="1"/>
    <col min="10764" max="10764" width="15" bestFit="1" customWidth="1"/>
    <col min="10765" max="10765" width="13.08984375" customWidth="1"/>
    <col min="10766" max="10768" width="13.453125" customWidth="1"/>
    <col min="10769" max="10772" width="15" bestFit="1" customWidth="1"/>
    <col min="10773" max="10773" width="13.08984375" customWidth="1"/>
    <col min="10774" max="10776" width="13.453125" customWidth="1"/>
    <col min="10777" max="10781" width="13.08984375" customWidth="1"/>
    <col min="10782" max="10784" width="13.453125" customWidth="1"/>
    <col min="10785" max="10785" width="15" bestFit="1" customWidth="1"/>
    <col min="10786" max="10789" width="13.08984375" customWidth="1"/>
    <col min="10790" max="10792" width="13.453125" customWidth="1"/>
    <col min="10793" max="10794" width="15" bestFit="1" customWidth="1"/>
    <col min="10795" max="10796" width="13.81640625" bestFit="1" customWidth="1"/>
    <col min="10797" max="10797" width="13.08984375" customWidth="1"/>
    <col min="10798" max="10800" width="13.453125" customWidth="1"/>
    <col min="10801" max="10803" width="15" bestFit="1" customWidth="1"/>
    <col min="10804" max="10805" width="13.08984375" customWidth="1"/>
    <col min="10806" max="10806" width="10.08984375" customWidth="1"/>
    <col min="10807" max="10808" width="13.453125" customWidth="1"/>
    <col min="10809" max="10813" width="13.08984375" customWidth="1"/>
    <col min="10814" max="10816" width="13.453125" customWidth="1"/>
    <col min="10817" max="10821" width="13.08984375" customWidth="1"/>
    <col min="10822" max="10824" width="13.453125" customWidth="1"/>
    <col min="10825" max="10829" width="13.08984375" customWidth="1"/>
    <col min="10830" max="10832" width="13.453125" customWidth="1"/>
    <col min="10833" max="10837" width="13.08984375" customWidth="1"/>
    <col min="10838" max="10840" width="13.453125" customWidth="1"/>
    <col min="10841" max="10841" width="15" bestFit="1" customWidth="1"/>
    <col min="10842" max="10842" width="13.81640625" bestFit="1" customWidth="1"/>
    <col min="10843" max="10844" width="15" bestFit="1" customWidth="1"/>
    <col min="10845" max="10845" width="13.08984375" customWidth="1"/>
    <col min="10846" max="10846" width="11.26953125" customWidth="1"/>
    <col min="10847" max="10848" width="13.453125" customWidth="1"/>
    <col min="10849" max="10849" width="14.1796875" bestFit="1" customWidth="1"/>
    <col min="10850" max="10852" width="15" bestFit="1" customWidth="1"/>
    <col min="10853" max="10853" width="13.08984375" customWidth="1"/>
    <col min="10854" max="10854" width="10.08984375" customWidth="1"/>
    <col min="10855" max="10856" width="13.453125" customWidth="1"/>
    <col min="10857" max="10857" width="14.1796875" bestFit="1" customWidth="1"/>
    <col min="10858" max="10858" width="13" bestFit="1" customWidth="1"/>
    <col min="10859" max="10860" width="14.1796875" bestFit="1" customWidth="1"/>
    <col min="10861" max="10861" width="13.08984375" customWidth="1"/>
    <col min="10862" max="10864" width="13.453125" customWidth="1"/>
    <col min="10865" max="10869" width="13.08984375" customWidth="1"/>
    <col min="10870" max="10872" width="13.453125" customWidth="1"/>
    <col min="10873" max="10873" width="13.08984375" customWidth="1"/>
    <col min="10874" max="10874" width="13.81640625" bestFit="1" customWidth="1"/>
    <col min="10875" max="10876" width="15" bestFit="1" customWidth="1"/>
    <col min="10877" max="10877" width="13.08984375" customWidth="1"/>
    <col min="10878" max="10880" width="13.453125" customWidth="1"/>
    <col min="10881" max="10884" width="15" bestFit="1" customWidth="1"/>
    <col min="10885" max="10885" width="13.08984375" customWidth="1"/>
    <col min="10886" max="10886" width="12.453125" customWidth="1"/>
    <col min="10887" max="10888" width="13.453125" customWidth="1"/>
    <col min="10889" max="10889" width="15" bestFit="1" customWidth="1"/>
    <col min="10890" max="10892" width="14.1796875" bestFit="1" customWidth="1"/>
    <col min="10893" max="10893" width="13.08984375" customWidth="1"/>
    <col min="10894" max="10894" width="10.08984375" customWidth="1"/>
    <col min="10895" max="10896" width="13.453125" customWidth="1"/>
    <col min="10897" max="10897" width="14.1796875" bestFit="1" customWidth="1"/>
    <col min="10898" max="10900" width="15" bestFit="1" customWidth="1"/>
    <col min="10901" max="10901" width="13.08984375" customWidth="1"/>
    <col min="10902" max="10902" width="6.7265625" customWidth="1"/>
    <col min="10903" max="10904" width="13.453125" customWidth="1"/>
    <col min="10905" max="10905" width="14.1796875" bestFit="1" customWidth="1"/>
    <col min="10906" max="10908" width="15" bestFit="1" customWidth="1"/>
    <col min="10909" max="10924" width="13.08984375" customWidth="1"/>
    <col min="10925" max="10925" width="13.453125" customWidth="1"/>
    <col min="10926" max="10926" width="12.81640625" customWidth="1"/>
    <col min="10927" max="10927" width="12" customWidth="1"/>
    <col min="10928" max="10928" width="12.26953125" customWidth="1"/>
    <col min="10929" max="10930" width="12.81640625" customWidth="1"/>
    <col min="10931" max="10936" width="13.08984375" customWidth="1"/>
    <col min="10937" max="10939" width="14.1796875" customWidth="1"/>
    <col min="10940" max="10941" width="13.08984375" customWidth="1"/>
    <col min="10942" max="10944" width="14.1796875" customWidth="1"/>
    <col min="10945" max="10945" width="12.81640625" customWidth="1"/>
    <col min="10946" max="10946" width="13.08984375" customWidth="1"/>
    <col min="10947" max="10949" width="14.1796875" customWidth="1"/>
    <col min="10950" max="10951" width="13.08984375" customWidth="1"/>
    <col min="10952" max="10954" width="14.1796875" customWidth="1"/>
    <col min="10955" max="10955" width="15" bestFit="1" customWidth="1"/>
    <col min="10956" max="10956" width="13.08984375" customWidth="1"/>
    <col min="10957" max="10959" width="14.1796875" customWidth="1"/>
    <col min="10960" max="10960" width="15" bestFit="1" customWidth="1"/>
    <col min="10961" max="10961" width="13.08984375" customWidth="1"/>
    <col min="10962" max="10962" width="10.6328125" customWidth="1"/>
    <col min="10963" max="10964" width="14.1796875" customWidth="1"/>
    <col min="10965" max="10966" width="13.08984375" customWidth="1"/>
    <col min="10967" max="10969" width="14.1796875" customWidth="1"/>
    <col min="10970" max="10970" width="15" bestFit="1" customWidth="1"/>
    <col min="10971" max="10971" width="13.08984375" customWidth="1"/>
    <col min="10972" max="10974" width="14.1796875" customWidth="1"/>
    <col min="10975" max="10975" width="15" bestFit="1" customWidth="1"/>
    <col min="10976" max="10976" width="13.08984375" customWidth="1"/>
    <col min="10977" max="10977" width="11.81640625" customWidth="1"/>
    <col min="10978" max="10979" width="14.1796875" customWidth="1"/>
    <col min="10980" max="10980" width="15" bestFit="1" customWidth="1"/>
    <col min="10981" max="10981" width="13.08984375" customWidth="1"/>
    <col min="10982" max="10982" width="9.453125" customWidth="1"/>
    <col min="10983" max="10984" width="14.1796875" customWidth="1"/>
    <col min="10985" max="10985" width="14.1796875" bestFit="1" customWidth="1"/>
    <col min="10986" max="10986" width="13.08984375" customWidth="1"/>
    <col min="10987" max="10987" width="7.08984375" customWidth="1"/>
    <col min="10988" max="10989" width="14.1796875" customWidth="1"/>
    <col min="10990" max="10990" width="14.1796875" bestFit="1" customWidth="1"/>
    <col min="10991" max="10991" width="13.08984375" customWidth="1"/>
    <col min="10992" max="10994" width="14.1796875" customWidth="1"/>
    <col min="10995" max="10996" width="13.08984375" customWidth="1"/>
    <col min="10997" max="10999" width="14.1796875" customWidth="1"/>
    <col min="11000" max="11001" width="13.08984375" customWidth="1"/>
    <col min="11002" max="11004" width="14.1796875" customWidth="1"/>
    <col min="11005" max="11005" width="15" bestFit="1" customWidth="1"/>
    <col min="11006" max="11006" width="13.08984375" customWidth="1"/>
    <col min="11007" max="11009" width="14.1796875" customWidth="1"/>
    <col min="11010" max="11010" width="14.1796875" bestFit="1" customWidth="1"/>
    <col min="11011" max="11011" width="13.08984375" customWidth="1"/>
    <col min="11012" max="11012" width="11.81640625" customWidth="1"/>
    <col min="11013" max="11014" width="14.1796875" customWidth="1"/>
    <col min="11015" max="11015" width="14.1796875" bestFit="1" customWidth="1"/>
    <col min="11016" max="11016" width="13.08984375" customWidth="1"/>
    <col min="11017" max="11017" width="9.453125" customWidth="1"/>
    <col min="11018" max="11019" width="14.1796875" customWidth="1"/>
    <col min="11020" max="11020" width="15" bestFit="1" customWidth="1"/>
    <col min="11021" max="11021" width="13.08984375" customWidth="1"/>
    <col min="11022" max="11024" width="13.453125" customWidth="1"/>
    <col min="11025" max="11028" width="15" bestFit="1" customWidth="1"/>
    <col min="11029" max="11029" width="13.08984375" customWidth="1"/>
    <col min="11030" max="11032" width="13.453125" customWidth="1"/>
    <col min="11033" max="11037" width="13.08984375" customWidth="1"/>
    <col min="11038" max="11040" width="13.453125" customWidth="1"/>
    <col min="11041" max="11041" width="15" bestFit="1" customWidth="1"/>
    <col min="11042" max="11045" width="13.08984375" customWidth="1"/>
    <col min="11046" max="11048" width="13.453125" customWidth="1"/>
    <col min="11049" max="11050" width="15" bestFit="1" customWidth="1"/>
    <col min="11051" max="11052" width="13.81640625" bestFit="1" customWidth="1"/>
    <col min="11053" max="11053" width="13.08984375" customWidth="1"/>
    <col min="11054" max="11056" width="13.453125" customWidth="1"/>
    <col min="11057" max="11059" width="15" bestFit="1" customWidth="1"/>
    <col min="11060" max="11061" width="13.08984375" customWidth="1"/>
    <col min="11062" max="11062" width="10.08984375" customWidth="1"/>
    <col min="11063" max="11064" width="13.453125" customWidth="1"/>
    <col min="11065" max="11069" width="13.08984375" customWidth="1"/>
    <col min="11070" max="11072" width="13.453125" customWidth="1"/>
    <col min="11073" max="11077" width="13.08984375" customWidth="1"/>
    <col min="11078" max="11080" width="13.453125" customWidth="1"/>
    <col min="11081" max="11085" width="13.08984375" customWidth="1"/>
    <col min="11086" max="11088" width="13.453125" customWidth="1"/>
    <col min="11089" max="11093" width="13.08984375" customWidth="1"/>
    <col min="11094" max="11096" width="13.453125" customWidth="1"/>
    <col min="11097" max="11097" width="15" bestFit="1" customWidth="1"/>
    <col min="11098" max="11098" width="13.81640625" bestFit="1" customWidth="1"/>
    <col min="11099" max="11100" width="15" bestFit="1" customWidth="1"/>
    <col min="11101" max="11101" width="13.08984375" customWidth="1"/>
    <col min="11102" max="11102" width="11.26953125" customWidth="1"/>
    <col min="11103" max="11104" width="13.453125" customWidth="1"/>
    <col min="11105" max="11105" width="14.1796875" bestFit="1" customWidth="1"/>
    <col min="11106" max="11108" width="15" bestFit="1" customWidth="1"/>
    <col min="11109" max="11109" width="13.08984375" customWidth="1"/>
    <col min="11110" max="11110" width="10.08984375" customWidth="1"/>
    <col min="11111" max="11112" width="13.453125" customWidth="1"/>
    <col min="11113" max="11113" width="14.1796875" bestFit="1" customWidth="1"/>
    <col min="11114" max="11114" width="13" bestFit="1" customWidth="1"/>
    <col min="11115" max="11116" width="14.1796875" bestFit="1" customWidth="1"/>
    <col min="11117" max="11117" width="13.08984375" customWidth="1"/>
    <col min="11118" max="11120" width="13.453125" customWidth="1"/>
    <col min="11121" max="11125" width="13.08984375" customWidth="1"/>
    <col min="11126" max="11128" width="13.453125" customWidth="1"/>
    <col min="11129" max="11129" width="13.08984375" customWidth="1"/>
    <col min="11130" max="11130" width="13.81640625" bestFit="1" customWidth="1"/>
    <col min="11131" max="11132" width="15" bestFit="1" customWidth="1"/>
    <col min="11133" max="11133" width="13.08984375" customWidth="1"/>
    <col min="11134" max="11136" width="13.453125" customWidth="1"/>
    <col min="11137" max="11140" width="15" bestFit="1" customWidth="1"/>
    <col min="11141" max="11141" width="13.08984375" customWidth="1"/>
    <col min="11142" max="11142" width="12.453125" customWidth="1"/>
    <col min="11143" max="11144" width="13.453125" customWidth="1"/>
    <col min="11145" max="11145" width="15" bestFit="1" customWidth="1"/>
    <col min="11146" max="11148" width="14.1796875" bestFit="1" customWidth="1"/>
    <col min="11149" max="11149" width="13.08984375" customWidth="1"/>
    <col min="11150" max="11150" width="10.08984375" customWidth="1"/>
    <col min="11151" max="11152" width="13.453125" customWidth="1"/>
    <col min="11153" max="11153" width="14.1796875" bestFit="1" customWidth="1"/>
    <col min="11154" max="11156" width="15" bestFit="1" customWidth="1"/>
    <col min="11157" max="11157" width="13.08984375" customWidth="1"/>
    <col min="11158" max="11158" width="6.7265625" customWidth="1"/>
    <col min="11159" max="11160" width="13.453125" customWidth="1"/>
    <col min="11161" max="11161" width="14.1796875" bestFit="1" customWidth="1"/>
    <col min="11162" max="11164" width="15" bestFit="1" customWidth="1"/>
    <col min="11165" max="11180" width="13.08984375" customWidth="1"/>
    <col min="11181" max="11181" width="13.453125" customWidth="1"/>
    <col min="11182" max="11182" width="12.81640625" customWidth="1"/>
    <col min="11183" max="11183" width="12" customWidth="1"/>
    <col min="11184" max="11184" width="12.26953125" customWidth="1"/>
    <col min="11185" max="11186" width="12.81640625" customWidth="1"/>
    <col min="11187" max="11192" width="13.08984375" customWidth="1"/>
    <col min="11193" max="11195" width="14.1796875" customWidth="1"/>
    <col min="11196" max="11197" width="13.08984375" customWidth="1"/>
    <col min="11198" max="11200" width="14.1796875" customWidth="1"/>
    <col min="11201" max="11201" width="12.81640625" customWidth="1"/>
    <col min="11202" max="11202" width="13.08984375" customWidth="1"/>
    <col min="11203" max="11205" width="14.1796875" customWidth="1"/>
    <col min="11206" max="11207" width="13.08984375" customWidth="1"/>
    <col min="11208" max="11210" width="14.1796875" customWidth="1"/>
    <col min="11211" max="11211" width="15" bestFit="1" customWidth="1"/>
    <col min="11212" max="11212" width="13.08984375" customWidth="1"/>
    <col min="11213" max="11215" width="14.1796875" customWidth="1"/>
    <col min="11216" max="11216" width="15" bestFit="1" customWidth="1"/>
    <col min="11217" max="11217" width="13.08984375" customWidth="1"/>
    <col min="11218" max="11218" width="10.6328125" customWidth="1"/>
    <col min="11219" max="11220" width="14.1796875" customWidth="1"/>
    <col min="11221" max="11222" width="13.08984375" customWidth="1"/>
    <col min="11223" max="11225" width="14.1796875" customWidth="1"/>
    <col min="11226" max="11226" width="15" bestFit="1" customWidth="1"/>
    <col min="11227" max="11227" width="13.08984375" customWidth="1"/>
    <col min="11228" max="11230" width="14.1796875" customWidth="1"/>
    <col min="11231" max="11231" width="15" bestFit="1" customWidth="1"/>
    <col min="11232" max="11232" width="13.08984375" customWidth="1"/>
    <col min="11233" max="11233" width="11.81640625" customWidth="1"/>
    <col min="11234" max="11235" width="14.1796875" customWidth="1"/>
    <col min="11236" max="11236" width="15" bestFit="1" customWidth="1"/>
    <col min="11237" max="11237" width="13.08984375" customWidth="1"/>
    <col min="11238" max="11238" width="9.453125" customWidth="1"/>
    <col min="11239" max="11240" width="14.1796875" customWidth="1"/>
    <col min="11241" max="11241" width="14.1796875" bestFit="1" customWidth="1"/>
    <col min="11242" max="11242" width="13.08984375" customWidth="1"/>
    <col min="11243" max="11243" width="7.08984375" customWidth="1"/>
    <col min="11244" max="11245" width="14.1796875" customWidth="1"/>
    <col min="11246" max="11246" width="14.1796875" bestFit="1" customWidth="1"/>
    <col min="11247" max="11247" width="13.08984375" customWidth="1"/>
    <col min="11248" max="11250" width="14.1796875" customWidth="1"/>
    <col min="11251" max="11252" width="13.08984375" customWidth="1"/>
    <col min="11253" max="11255" width="14.1796875" customWidth="1"/>
    <col min="11256" max="11257" width="13.08984375" customWidth="1"/>
    <col min="11258" max="11260" width="14.1796875" customWidth="1"/>
    <col min="11261" max="11261" width="15" bestFit="1" customWidth="1"/>
    <col min="11262" max="11262" width="13.08984375" customWidth="1"/>
    <col min="11263" max="11265" width="14.1796875" customWidth="1"/>
    <col min="11266" max="11266" width="14.1796875" bestFit="1" customWidth="1"/>
    <col min="11267" max="11267" width="13.08984375" customWidth="1"/>
    <col min="11268" max="11268" width="11.81640625" customWidth="1"/>
    <col min="11269" max="11270" width="14.1796875" customWidth="1"/>
    <col min="11271" max="11271" width="14.1796875" bestFit="1" customWidth="1"/>
    <col min="11272" max="11272" width="13.08984375" customWidth="1"/>
    <col min="11273" max="11273" width="9.453125" customWidth="1"/>
    <col min="11274" max="11275" width="14.1796875" customWidth="1"/>
    <col min="11276" max="11276" width="15" bestFit="1" customWidth="1"/>
    <col min="11277" max="11277" width="13.08984375" customWidth="1"/>
    <col min="11278" max="11280" width="13.453125" customWidth="1"/>
    <col min="11281" max="11284" width="15" bestFit="1" customWidth="1"/>
    <col min="11285" max="11285" width="13.08984375" customWidth="1"/>
    <col min="11286" max="11288" width="13.453125" customWidth="1"/>
    <col min="11289" max="11293" width="13.08984375" customWidth="1"/>
    <col min="11294" max="11296" width="13.453125" customWidth="1"/>
    <col min="11297" max="11297" width="15" bestFit="1" customWidth="1"/>
    <col min="11298" max="11301" width="13.08984375" customWidth="1"/>
    <col min="11302" max="11304" width="13.453125" customWidth="1"/>
    <col min="11305" max="11306" width="15" bestFit="1" customWidth="1"/>
    <col min="11307" max="11308" width="13.81640625" bestFit="1" customWidth="1"/>
    <col min="11309" max="11309" width="13.08984375" customWidth="1"/>
    <col min="11310" max="11312" width="13.453125" customWidth="1"/>
    <col min="11313" max="11315" width="15" bestFit="1" customWidth="1"/>
    <col min="11316" max="11317" width="13.08984375" customWidth="1"/>
    <col min="11318" max="11318" width="10.08984375" customWidth="1"/>
    <col min="11319" max="11320" width="13.453125" customWidth="1"/>
    <col min="11321" max="11325" width="13.08984375" customWidth="1"/>
    <col min="11326" max="11328" width="13.453125" customWidth="1"/>
    <col min="11329" max="11333" width="13.08984375" customWidth="1"/>
    <col min="11334" max="11336" width="13.453125" customWidth="1"/>
    <col min="11337" max="11341" width="13.08984375" customWidth="1"/>
    <col min="11342" max="11344" width="13.453125" customWidth="1"/>
    <col min="11345" max="11349" width="13.08984375" customWidth="1"/>
    <col min="11350" max="11352" width="13.453125" customWidth="1"/>
    <col min="11353" max="11353" width="15" bestFit="1" customWidth="1"/>
    <col min="11354" max="11354" width="13.81640625" bestFit="1" customWidth="1"/>
    <col min="11355" max="11356" width="15" bestFit="1" customWidth="1"/>
    <col min="11357" max="11357" width="13.08984375" customWidth="1"/>
    <col min="11358" max="11358" width="11.26953125" customWidth="1"/>
    <col min="11359" max="11360" width="13.453125" customWidth="1"/>
    <col min="11361" max="11361" width="14.1796875" bestFit="1" customWidth="1"/>
    <col min="11362" max="11364" width="15" bestFit="1" customWidth="1"/>
    <col min="11365" max="11365" width="13.08984375" customWidth="1"/>
    <col min="11366" max="11366" width="10.08984375" customWidth="1"/>
    <col min="11367" max="11368" width="13.453125" customWidth="1"/>
    <col min="11369" max="11369" width="14.1796875" bestFit="1" customWidth="1"/>
    <col min="11370" max="11370" width="13" bestFit="1" customWidth="1"/>
    <col min="11371" max="11372" width="14.1796875" bestFit="1" customWidth="1"/>
    <col min="11373" max="11373" width="13.08984375" customWidth="1"/>
    <col min="11374" max="11376" width="13.453125" customWidth="1"/>
    <col min="11377" max="11381" width="13.08984375" customWidth="1"/>
    <col min="11382" max="11384" width="13.453125" customWidth="1"/>
    <col min="11385" max="11385" width="13.08984375" customWidth="1"/>
    <col min="11386" max="11386" width="13.81640625" bestFit="1" customWidth="1"/>
    <col min="11387" max="11388" width="15" bestFit="1" customWidth="1"/>
    <col min="11389" max="11389" width="13.08984375" customWidth="1"/>
    <col min="11390" max="11392" width="13.453125" customWidth="1"/>
    <col min="11393" max="11396" width="15" bestFit="1" customWidth="1"/>
    <col min="11397" max="11397" width="13.08984375" customWidth="1"/>
    <col min="11398" max="11398" width="12.453125" customWidth="1"/>
    <col min="11399" max="11400" width="13.453125" customWidth="1"/>
    <col min="11401" max="11401" width="15" bestFit="1" customWidth="1"/>
    <col min="11402" max="11404" width="14.1796875" bestFit="1" customWidth="1"/>
    <col min="11405" max="11405" width="13.08984375" customWidth="1"/>
    <col min="11406" max="11406" width="10.08984375" customWidth="1"/>
    <col min="11407" max="11408" width="13.453125" customWidth="1"/>
    <col min="11409" max="11409" width="14.1796875" bestFit="1" customWidth="1"/>
    <col min="11410" max="11412" width="15" bestFit="1" customWidth="1"/>
    <col min="11413" max="11413" width="13.08984375" customWidth="1"/>
    <col min="11414" max="11414" width="6.7265625" customWidth="1"/>
    <col min="11415" max="11416" width="13.453125" customWidth="1"/>
    <col min="11417" max="11417" width="14.1796875" bestFit="1" customWidth="1"/>
    <col min="11418" max="11420" width="15" bestFit="1" customWidth="1"/>
    <col min="11421" max="11436" width="13.08984375" customWidth="1"/>
    <col min="11437" max="11437" width="13.453125" customWidth="1"/>
    <col min="11438" max="11438" width="12.81640625" customWidth="1"/>
    <col min="11439" max="11439" width="12" customWidth="1"/>
    <col min="11440" max="11440" width="12.26953125" customWidth="1"/>
    <col min="11441" max="11442" width="12.81640625" customWidth="1"/>
    <col min="11443" max="11448" width="13.08984375" customWidth="1"/>
    <col min="11449" max="11451" width="14.1796875" customWidth="1"/>
    <col min="11452" max="11453" width="13.08984375" customWidth="1"/>
    <col min="11454" max="11456" width="14.1796875" customWidth="1"/>
    <col min="11457" max="11457" width="12.81640625" customWidth="1"/>
    <col min="11458" max="11458" width="13.08984375" customWidth="1"/>
    <col min="11459" max="11461" width="14.1796875" customWidth="1"/>
    <col min="11462" max="11463" width="13.08984375" customWidth="1"/>
    <col min="11464" max="11466" width="14.1796875" customWidth="1"/>
    <col min="11467" max="11467" width="15" bestFit="1" customWidth="1"/>
    <col min="11468" max="11468" width="13.08984375" customWidth="1"/>
    <col min="11469" max="11471" width="14.1796875" customWidth="1"/>
    <col min="11472" max="11472" width="15" bestFit="1" customWidth="1"/>
    <col min="11473" max="11473" width="13.08984375" customWidth="1"/>
    <col min="11474" max="11474" width="10.6328125" customWidth="1"/>
    <col min="11475" max="11476" width="14.1796875" customWidth="1"/>
    <col min="11477" max="11478" width="13.08984375" customWidth="1"/>
    <col min="11479" max="11481" width="14.1796875" customWidth="1"/>
    <col min="11482" max="11482" width="15" bestFit="1" customWidth="1"/>
    <col min="11483" max="11483" width="13.08984375" customWidth="1"/>
    <col min="11484" max="11486" width="14.1796875" customWidth="1"/>
    <col min="11487" max="11487" width="15" bestFit="1" customWidth="1"/>
    <col min="11488" max="11488" width="13.08984375" customWidth="1"/>
    <col min="11489" max="11489" width="11.81640625" customWidth="1"/>
    <col min="11490" max="11491" width="14.1796875" customWidth="1"/>
    <col min="11492" max="11492" width="15" bestFit="1" customWidth="1"/>
    <col min="11493" max="11493" width="13.08984375" customWidth="1"/>
    <col min="11494" max="11494" width="9.453125" customWidth="1"/>
    <col min="11495" max="11496" width="14.1796875" customWidth="1"/>
    <col min="11497" max="11497" width="14.1796875" bestFit="1" customWidth="1"/>
    <col min="11498" max="11498" width="13.08984375" customWidth="1"/>
    <col min="11499" max="11499" width="7.08984375" customWidth="1"/>
    <col min="11500" max="11501" width="14.1796875" customWidth="1"/>
    <col min="11502" max="11502" width="14.1796875" bestFit="1" customWidth="1"/>
    <col min="11503" max="11503" width="13.08984375" customWidth="1"/>
    <col min="11504" max="11506" width="14.1796875" customWidth="1"/>
    <col min="11507" max="11508" width="13.08984375" customWidth="1"/>
    <col min="11509" max="11511" width="14.1796875" customWidth="1"/>
    <col min="11512" max="11513" width="13.08984375" customWidth="1"/>
    <col min="11514" max="11516" width="14.1796875" customWidth="1"/>
    <col min="11517" max="11517" width="15" bestFit="1" customWidth="1"/>
    <col min="11518" max="11518" width="13.08984375" customWidth="1"/>
    <col min="11519" max="11521" width="14.1796875" customWidth="1"/>
    <col min="11522" max="11522" width="14.1796875" bestFit="1" customWidth="1"/>
    <col min="11523" max="11523" width="13.08984375" customWidth="1"/>
    <col min="11524" max="11524" width="11.81640625" customWidth="1"/>
    <col min="11525" max="11526" width="14.1796875" customWidth="1"/>
    <col min="11527" max="11527" width="14.1796875" bestFit="1" customWidth="1"/>
    <col min="11528" max="11528" width="13.08984375" customWidth="1"/>
    <col min="11529" max="11529" width="9.453125" customWidth="1"/>
    <col min="11530" max="11531" width="14.1796875" customWidth="1"/>
    <col min="11532" max="11532" width="15" bestFit="1" customWidth="1"/>
    <col min="11533" max="11533" width="13.08984375" customWidth="1"/>
    <col min="11534" max="11536" width="13.453125" customWidth="1"/>
    <col min="11537" max="11540" width="15" bestFit="1" customWidth="1"/>
    <col min="11541" max="11541" width="13.08984375" customWidth="1"/>
    <col min="11542" max="11544" width="13.453125" customWidth="1"/>
    <col min="11545" max="11549" width="13.08984375" customWidth="1"/>
    <col min="11550" max="11552" width="13.453125" customWidth="1"/>
    <col min="11553" max="11553" width="15" bestFit="1" customWidth="1"/>
    <col min="11554" max="11557" width="13.08984375" customWidth="1"/>
    <col min="11558" max="11560" width="13.453125" customWidth="1"/>
    <col min="11561" max="11562" width="15" bestFit="1" customWidth="1"/>
    <col min="11563" max="11564" width="13.81640625" bestFit="1" customWidth="1"/>
    <col min="11565" max="11565" width="13.08984375" customWidth="1"/>
    <col min="11566" max="11568" width="13.453125" customWidth="1"/>
    <col min="11569" max="11571" width="15" bestFit="1" customWidth="1"/>
    <col min="11572" max="11573" width="13.08984375" customWidth="1"/>
    <col min="11574" max="11574" width="10.08984375" customWidth="1"/>
    <col min="11575" max="11576" width="13.453125" customWidth="1"/>
    <col min="11577" max="11581" width="13.08984375" customWidth="1"/>
    <col min="11582" max="11584" width="13.453125" customWidth="1"/>
    <col min="11585" max="11589" width="13.08984375" customWidth="1"/>
    <col min="11590" max="11592" width="13.453125" customWidth="1"/>
    <col min="11593" max="11597" width="13.08984375" customWidth="1"/>
    <col min="11598" max="11600" width="13.453125" customWidth="1"/>
    <col min="11601" max="11605" width="13.08984375" customWidth="1"/>
    <col min="11606" max="11608" width="13.453125" customWidth="1"/>
    <col min="11609" max="11609" width="15" bestFit="1" customWidth="1"/>
    <col min="11610" max="11610" width="13.81640625" bestFit="1" customWidth="1"/>
    <col min="11611" max="11612" width="15" bestFit="1" customWidth="1"/>
    <col min="11613" max="11613" width="13.08984375" customWidth="1"/>
    <col min="11614" max="11614" width="11.26953125" customWidth="1"/>
    <col min="11615" max="11616" width="13.453125" customWidth="1"/>
    <col min="11617" max="11617" width="14.1796875" bestFit="1" customWidth="1"/>
    <col min="11618" max="11620" width="15" bestFit="1" customWidth="1"/>
    <col min="11621" max="11621" width="13.08984375" customWidth="1"/>
    <col min="11622" max="11622" width="10.08984375" customWidth="1"/>
    <col min="11623" max="11624" width="13.453125" customWidth="1"/>
    <col min="11625" max="11625" width="14.1796875" bestFit="1" customWidth="1"/>
    <col min="11626" max="11626" width="13" bestFit="1" customWidth="1"/>
    <col min="11627" max="11628" width="14.1796875" bestFit="1" customWidth="1"/>
    <col min="11629" max="11629" width="13.08984375" customWidth="1"/>
    <col min="11630" max="11632" width="13.453125" customWidth="1"/>
    <col min="11633" max="11637" width="13.08984375" customWidth="1"/>
    <col min="11638" max="11640" width="13.453125" customWidth="1"/>
    <col min="11641" max="11641" width="13.08984375" customWidth="1"/>
    <col min="11642" max="11642" width="13.81640625" bestFit="1" customWidth="1"/>
    <col min="11643" max="11644" width="15" bestFit="1" customWidth="1"/>
    <col min="11645" max="11645" width="13.08984375" customWidth="1"/>
    <col min="11646" max="11648" width="13.453125" customWidth="1"/>
    <col min="11649" max="11652" width="15" bestFit="1" customWidth="1"/>
    <col min="11653" max="11653" width="13.08984375" customWidth="1"/>
    <col min="11654" max="11654" width="12.453125" customWidth="1"/>
    <col min="11655" max="11656" width="13.453125" customWidth="1"/>
    <col min="11657" max="11657" width="15" bestFit="1" customWidth="1"/>
    <col min="11658" max="11660" width="14.1796875" bestFit="1" customWidth="1"/>
    <col min="11661" max="11661" width="13.08984375" customWidth="1"/>
    <col min="11662" max="11662" width="10.08984375" customWidth="1"/>
    <col min="11663" max="11664" width="13.453125" customWidth="1"/>
    <col min="11665" max="11665" width="14.1796875" bestFit="1" customWidth="1"/>
    <col min="11666" max="11668" width="15" bestFit="1" customWidth="1"/>
    <col min="11669" max="11669" width="13.08984375" customWidth="1"/>
    <col min="11670" max="11670" width="6.7265625" customWidth="1"/>
    <col min="11671" max="11672" width="13.453125" customWidth="1"/>
    <col min="11673" max="11673" width="14.1796875" bestFit="1" customWidth="1"/>
    <col min="11674" max="11676" width="15" bestFit="1" customWidth="1"/>
    <col min="11677" max="11692" width="13.08984375" customWidth="1"/>
    <col min="11693" max="11693" width="13.453125" customWidth="1"/>
    <col min="11694" max="11694" width="12.81640625" customWidth="1"/>
    <col min="11695" max="11695" width="12" customWidth="1"/>
    <col min="11696" max="11696" width="12.26953125" customWidth="1"/>
    <col min="11697" max="11698" width="12.81640625" customWidth="1"/>
    <col min="11699" max="11704" width="13.08984375" customWidth="1"/>
    <col min="11705" max="11707" width="14.1796875" customWidth="1"/>
    <col min="11708" max="11709" width="13.08984375" customWidth="1"/>
    <col min="11710" max="11712" width="14.1796875" customWidth="1"/>
    <col min="11713" max="11713" width="12.81640625" customWidth="1"/>
    <col min="11714" max="11714" width="13.08984375" customWidth="1"/>
    <col min="11715" max="11717" width="14.1796875" customWidth="1"/>
    <col min="11718" max="11719" width="13.08984375" customWidth="1"/>
    <col min="11720" max="11722" width="14.1796875" customWidth="1"/>
    <col min="11723" max="11723" width="15" bestFit="1" customWidth="1"/>
    <col min="11724" max="11724" width="13.08984375" customWidth="1"/>
    <col min="11725" max="11727" width="14.1796875" customWidth="1"/>
    <col min="11728" max="11728" width="15" bestFit="1" customWidth="1"/>
    <col min="11729" max="11729" width="13.08984375" customWidth="1"/>
    <col min="11730" max="11730" width="10.6328125" customWidth="1"/>
    <col min="11731" max="11732" width="14.1796875" customWidth="1"/>
    <col min="11733" max="11734" width="13.08984375" customWidth="1"/>
    <col min="11735" max="11737" width="14.1796875" customWidth="1"/>
    <col min="11738" max="11738" width="15" bestFit="1" customWidth="1"/>
    <col min="11739" max="11739" width="13.08984375" customWidth="1"/>
    <col min="11740" max="11742" width="14.1796875" customWidth="1"/>
    <col min="11743" max="11743" width="15" bestFit="1" customWidth="1"/>
    <col min="11744" max="11744" width="13.08984375" customWidth="1"/>
    <col min="11745" max="11745" width="11.81640625" customWidth="1"/>
    <col min="11746" max="11747" width="14.1796875" customWidth="1"/>
    <col min="11748" max="11748" width="15" bestFit="1" customWidth="1"/>
    <col min="11749" max="11749" width="13.08984375" customWidth="1"/>
    <col min="11750" max="11750" width="9.453125" customWidth="1"/>
    <col min="11751" max="11752" width="14.1796875" customWidth="1"/>
    <col min="11753" max="11753" width="14.1796875" bestFit="1" customWidth="1"/>
    <col min="11754" max="11754" width="13.08984375" customWidth="1"/>
    <col min="11755" max="11755" width="7.08984375" customWidth="1"/>
    <col min="11756" max="11757" width="14.1796875" customWidth="1"/>
    <col min="11758" max="11758" width="14.1796875" bestFit="1" customWidth="1"/>
    <col min="11759" max="11759" width="13.08984375" customWidth="1"/>
    <col min="11760" max="11762" width="14.1796875" customWidth="1"/>
    <col min="11763" max="11764" width="13.08984375" customWidth="1"/>
    <col min="11765" max="11767" width="14.1796875" customWidth="1"/>
    <col min="11768" max="11769" width="13.08984375" customWidth="1"/>
    <col min="11770" max="11772" width="14.1796875" customWidth="1"/>
    <col min="11773" max="11773" width="15" bestFit="1" customWidth="1"/>
    <col min="11774" max="11774" width="13.08984375" customWidth="1"/>
    <col min="11775" max="11777" width="14.1796875" customWidth="1"/>
    <col min="11778" max="11778" width="14.1796875" bestFit="1" customWidth="1"/>
    <col min="11779" max="11779" width="13.08984375" customWidth="1"/>
    <col min="11780" max="11780" width="11.81640625" customWidth="1"/>
    <col min="11781" max="11782" width="14.1796875" customWidth="1"/>
    <col min="11783" max="11783" width="14.1796875" bestFit="1" customWidth="1"/>
    <col min="11784" max="11784" width="13.08984375" customWidth="1"/>
    <col min="11785" max="11785" width="9.453125" customWidth="1"/>
    <col min="11786" max="11787" width="14.1796875" customWidth="1"/>
    <col min="11788" max="11788" width="15" bestFit="1" customWidth="1"/>
    <col min="11789" max="11789" width="13.08984375" customWidth="1"/>
    <col min="11790" max="11792" width="13.453125" customWidth="1"/>
    <col min="11793" max="11796" width="15" bestFit="1" customWidth="1"/>
    <col min="11797" max="11797" width="13.08984375" customWidth="1"/>
    <col min="11798" max="11800" width="13.453125" customWidth="1"/>
    <col min="11801" max="11805" width="13.08984375" customWidth="1"/>
    <col min="11806" max="11808" width="13.453125" customWidth="1"/>
    <col min="11809" max="11809" width="15" bestFit="1" customWidth="1"/>
    <col min="11810" max="11813" width="13.08984375" customWidth="1"/>
    <col min="11814" max="11816" width="13.453125" customWidth="1"/>
    <col min="11817" max="11818" width="15" bestFit="1" customWidth="1"/>
    <col min="11819" max="11820" width="13.81640625" bestFit="1" customWidth="1"/>
    <col min="11821" max="11821" width="13.08984375" customWidth="1"/>
    <col min="11822" max="11824" width="13.453125" customWidth="1"/>
    <col min="11825" max="11827" width="15" bestFit="1" customWidth="1"/>
    <col min="11828" max="11829" width="13.08984375" customWidth="1"/>
    <col min="11830" max="11830" width="10.08984375" customWidth="1"/>
    <col min="11831" max="11832" width="13.453125" customWidth="1"/>
    <col min="11833" max="11837" width="13.08984375" customWidth="1"/>
    <col min="11838" max="11840" width="13.453125" customWidth="1"/>
    <col min="11841" max="11845" width="13.08984375" customWidth="1"/>
    <col min="11846" max="11848" width="13.453125" customWidth="1"/>
    <col min="11849" max="11853" width="13.08984375" customWidth="1"/>
    <col min="11854" max="11856" width="13.453125" customWidth="1"/>
    <col min="11857" max="11861" width="13.08984375" customWidth="1"/>
    <col min="11862" max="11864" width="13.453125" customWidth="1"/>
    <col min="11865" max="11865" width="15" bestFit="1" customWidth="1"/>
    <col min="11866" max="11866" width="13.81640625" bestFit="1" customWidth="1"/>
    <col min="11867" max="11868" width="15" bestFit="1" customWidth="1"/>
    <col min="11869" max="11869" width="13.08984375" customWidth="1"/>
    <col min="11870" max="11870" width="11.26953125" customWidth="1"/>
    <col min="11871" max="11872" width="13.453125" customWidth="1"/>
    <col min="11873" max="11873" width="14.1796875" bestFit="1" customWidth="1"/>
    <col min="11874" max="11876" width="15" bestFit="1" customWidth="1"/>
    <col min="11877" max="11877" width="13.08984375" customWidth="1"/>
    <col min="11878" max="11878" width="10.08984375" customWidth="1"/>
    <col min="11879" max="11880" width="13.453125" customWidth="1"/>
    <col min="11881" max="11881" width="14.1796875" bestFit="1" customWidth="1"/>
    <col min="11882" max="11882" width="13" bestFit="1" customWidth="1"/>
    <col min="11883" max="11884" width="14.1796875" bestFit="1" customWidth="1"/>
    <col min="11885" max="11885" width="13.08984375" customWidth="1"/>
    <col min="11886" max="11888" width="13.453125" customWidth="1"/>
    <col min="11889" max="11893" width="13.08984375" customWidth="1"/>
    <col min="11894" max="11896" width="13.453125" customWidth="1"/>
    <col min="11897" max="11897" width="13.08984375" customWidth="1"/>
    <col min="11898" max="11898" width="13.81640625" bestFit="1" customWidth="1"/>
    <col min="11899" max="11900" width="15" bestFit="1" customWidth="1"/>
    <col min="11901" max="11901" width="13.08984375" customWidth="1"/>
    <col min="11902" max="11904" width="13.453125" customWidth="1"/>
    <col min="11905" max="11908" width="15" bestFit="1" customWidth="1"/>
    <col min="11909" max="11909" width="13.08984375" customWidth="1"/>
    <col min="11910" max="11910" width="12.453125" customWidth="1"/>
    <col min="11911" max="11912" width="13.453125" customWidth="1"/>
    <col min="11913" max="11913" width="15" bestFit="1" customWidth="1"/>
    <col min="11914" max="11916" width="14.1796875" bestFit="1" customWidth="1"/>
    <col min="11917" max="11917" width="13.08984375" customWidth="1"/>
    <col min="11918" max="11918" width="10.08984375" customWidth="1"/>
    <col min="11919" max="11920" width="13.453125" customWidth="1"/>
    <col min="11921" max="11921" width="14.1796875" bestFit="1" customWidth="1"/>
    <col min="11922" max="11924" width="15" bestFit="1" customWidth="1"/>
    <col min="11925" max="11925" width="13.08984375" customWidth="1"/>
    <col min="11926" max="11926" width="6.7265625" customWidth="1"/>
    <col min="11927" max="11928" width="13.453125" customWidth="1"/>
    <col min="11929" max="11929" width="14.1796875" bestFit="1" customWidth="1"/>
    <col min="11930" max="11932" width="15" bestFit="1" customWidth="1"/>
    <col min="11933" max="11948" width="13.08984375" customWidth="1"/>
    <col min="11949" max="11949" width="13.453125" customWidth="1"/>
    <col min="11950" max="11950" width="12.81640625" customWidth="1"/>
    <col min="11951" max="11951" width="12" customWidth="1"/>
    <col min="11952" max="11952" width="12.26953125" customWidth="1"/>
    <col min="11953" max="11954" width="12.81640625" customWidth="1"/>
    <col min="11955" max="11960" width="13.08984375" customWidth="1"/>
    <col min="11961" max="11963" width="14.1796875" customWidth="1"/>
    <col min="11964" max="11965" width="13.08984375" customWidth="1"/>
    <col min="11966" max="11968" width="14.1796875" customWidth="1"/>
    <col min="11969" max="11969" width="12.81640625" customWidth="1"/>
    <col min="11970" max="11970" width="13.08984375" customWidth="1"/>
    <col min="11971" max="11973" width="14.1796875" customWidth="1"/>
    <col min="11974" max="11975" width="13.08984375" customWidth="1"/>
    <col min="11976" max="11978" width="14.1796875" customWidth="1"/>
    <col min="11979" max="11979" width="15" bestFit="1" customWidth="1"/>
    <col min="11980" max="11980" width="13.08984375" customWidth="1"/>
    <col min="11981" max="11983" width="14.1796875" customWidth="1"/>
    <col min="11984" max="11984" width="15" bestFit="1" customWidth="1"/>
    <col min="11985" max="11985" width="13.08984375" customWidth="1"/>
    <col min="11986" max="11986" width="10.6328125" customWidth="1"/>
    <col min="11987" max="11988" width="14.1796875" customWidth="1"/>
    <col min="11989" max="11990" width="13.08984375" customWidth="1"/>
    <col min="11991" max="11993" width="14.1796875" customWidth="1"/>
    <col min="11994" max="11994" width="15" bestFit="1" customWidth="1"/>
    <col min="11995" max="11995" width="13.08984375" customWidth="1"/>
    <col min="11996" max="11998" width="14.1796875" customWidth="1"/>
    <col min="11999" max="11999" width="15" bestFit="1" customWidth="1"/>
    <col min="12000" max="12000" width="13.08984375" customWidth="1"/>
    <col min="12001" max="12001" width="11.81640625" customWidth="1"/>
    <col min="12002" max="12003" width="14.1796875" customWidth="1"/>
    <col min="12004" max="12004" width="15" bestFit="1" customWidth="1"/>
    <col min="12005" max="12005" width="13.08984375" customWidth="1"/>
    <col min="12006" max="12006" width="9.453125" customWidth="1"/>
    <col min="12007" max="12008" width="14.1796875" customWidth="1"/>
    <col min="12009" max="12009" width="14.1796875" bestFit="1" customWidth="1"/>
    <col min="12010" max="12010" width="13.08984375" customWidth="1"/>
    <col min="12011" max="12011" width="7.08984375" customWidth="1"/>
    <col min="12012" max="12013" width="14.1796875" customWidth="1"/>
    <col min="12014" max="12014" width="14.1796875" bestFit="1" customWidth="1"/>
    <col min="12015" max="12015" width="13.08984375" customWidth="1"/>
    <col min="12016" max="12018" width="14.1796875" customWidth="1"/>
    <col min="12019" max="12020" width="13.08984375" customWidth="1"/>
    <col min="12021" max="12023" width="14.1796875" customWidth="1"/>
    <col min="12024" max="12025" width="13.08984375" customWidth="1"/>
    <col min="12026" max="12028" width="14.1796875" customWidth="1"/>
    <col min="12029" max="12029" width="15" bestFit="1" customWidth="1"/>
    <col min="12030" max="12030" width="13.08984375" customWidth="1"/>
    <col min="12031" max="12033" width="14.1796875" customWidth="1"/>
    <col min="12034" max="12034" width="14.1796875" bestFit="1" customWidth="1"/>
    <col min="12035" max="12035" width="13.08984375" customWidth="1"/>
    <col min="12036" max="12036" width="11.81640625" customWidth="1"/>
    <col min="12037" max="12038" width="14.1796875" customWidth="1"/>
    <col min="12039" max="12039" width="14.1796875" bestFit="1" customWidth="1"/>
    <col min="12040" max="12040" width="13.08984375" customWidth="1"/>
    <col min="12041" max="12041" width="9.453125" customWidth="1"/>
    <col min="12042" max="12043" width="14.1796875" customWidth="1"/>
    <col min="12044" max="12044" width="15" bestFit="1" customWidth="1"/>
    <col min="12045" max="12045" width="13.08984375" customWidth="1"/>
    <col min="12046" max="12048" width="13.453125" customWidth="1"/>
    <col min="12049" max="12052" width="15" bestFit="1" customWidth="1"/>
    <col min="12053" max="12053" width="13.08984375" customWidth="1"/>
    <col min="12054" max="12056" width="13.453125" customWidth="1"/>
    <col min="12057" max="12061" width="13.08984375" customWidth="1"/>
    <col min="12062" max="12064" width="13.453125" customWidth="1"/>
    <col min="12065" max="12065" width="15" bestFit="1" customWidth="1"/>
    <col min="12066" max="12069" width="13.08984375" customWidth="1"/>
    <col min="12070" max="12072" width="13.453125" customWidth="1"/>
    <col min="12073" max="12074" width="15" bestFit="1" customWidth="1"/>
    <col min="12075" max="12076" width="13.81640625" bestFit="1" customWidth="1"/>
    <col min="12077" max="12077" width="13.08984375" customWidth="1"/>
    <col min="12078" max="12080" width="13.453125" customWidth="1"/>
    <col min="12081" max="12083" width="15" bestFit="1" customWidth="1"/>
    <col min="12084" max="12085" width="13.08984375" customWidth="1"/>
    <col min="12086" max="12086" width="10.08984375" customWidth="1"/>
    <col min="12087" max="12088" width="13.453125" customWidth="1"/>
    <col min="12089" max="12093" width="13.08984375" customWidth="1"/>
    <col min="12094" max="12096" width="13.453125" customWidth="1"/>
    <col min="12097" max="12101" width="13.08984375" customWidth="1"/>
    <col min="12102" max="12104" width="13.453125" customWidth="1"/>
    <col min="12105" max="12109" width="13.08984375" customWidth="1"/>
    <col min="12110" max="12112" width="13.453125" customWidth="1"/>
    <col min="12113" max="12117" width="13.08984375" customWidth="1"/>
    <col min="12118" max="12120" width="13.453125" customWidth="1"/>
    <col min="12121" max="12121" width="15" bestFit="1" customWidth="1"/>
    <col min="12122" max="12122" width="13.81640625" bestFit="1" customWidth="1"/>
    <col min="12123" max="12124" width="15" bestFit="1" customWidth="1"/>
    <col min="12125" max="12125" width="13.08984375" customWidth="1"/>
    <col min="12126" max="12126" width="11.26953125" customWidth="1"/>
    <col min="12127" max="12128" width="13.453125" customWidth="1"/>
    <col min="12129" max="12129" width="14.1796875" bestFit="1" customWidth="1"/>
    <col min="12130" max="12132" width="15" bestFit="1" customWidth="1"/>
    <col min="12133" max="12133" width="13.08984375" customWidth="1"/>
    <col min="12134" max="12134" width="10.08984375" customWidth="1"/>
    <col min="12135" max="12136" width="13.453125" customWidth="1"/>
    <col min="12137" max="12137" width="14.1796875" bestFit="1" customWidth="1"/>
    <col min="12138" max="12138" width="13" bestFit="1" customWidth="1"/>
    <col min="12139" max="12140" width="14.1796875" bestFit="1" customWidth="1"/>
    <col min="12141" max="12141" width="13.08984375" customWidth="1"/>
    <col min="12142" max="12144" width="13.453125" customWidth="1"/>
    <col min="12145" max="12149" width="13.08984375" customWidth="1"/>
    <col min="12150" max="12152" width="13.453125" customWidth="1"/>
    <col min="12153" max="12153" width="13.08984375" customWidth="1"/>
    <col min="12154" max="12154" width="13.81640625" bestFit="1" customWidth="1"/>
    <col min="12155" max="12156" width="15" bestFit="1" customWidth="1"/>
    <col min="12157" max="12157" width="13.08984375" customWidth="1"/>
    <col min="12158" max="12160" width="13.453125" customWidth="1"/>
    <col min="12161" max="12164" width="15" bestFit="1" customWidth="1"/>
    <col min="12165" max="12165" width="13.08984375" customWidth="1"/>
    <col min="12166" max="12166" width="12.453125" customWidth="1"/>
    <col min="12167" max="12168" width="13.453125" customWidth="1"/>
    <col min="12169" max="12169" width="15" bestFit="1" customWidth="1"/>
    <col min="12170" max="12172" width="14.1796875" bestFit="1" customWidth="1"/>
    <col min="12173" max="12173" width="13.08984375" customWidth="1"/>
    <col min="12174" max="12174" width="10.08984375" customWidth="1"/>
    <col min="12175" max="12176" width="13.453125" customWidth="1"/>
    <col min="12177" max="12177" width="14.1796875" bestFit="1" customWidth="1"/>
    <col min="12178" max="12180" width="15" bestFit="1" customWidth="1"/>
    <col min="12181" max="12181" width="13.08984375" customWidth="1"/>
    <col min="12182" max="12182" width="6.7265625" customWidth="1"/>
    <col min="12183" max="12184" width="13.453125" customWidth="1"/>
    <col min="12185" max="12185" width="14.1796875" bestFit="1" customWidth="1"/>
    <col min="12186" max="12188" width="15" bestFit="1" customWidth="1"/>
    <col min="12189" max="12204" width="13.08984375" customWidth="1"/>
    <col min="12205" max="12205" width="13.453125" customWidth="1"/>
    <col min="12206" max="12206" width="12.81640625" customWidth="1"/>
    <col min="12207" max="12207" width="12" customWidth="1"/>
    <col min="12208" max="12208" width="12.26953125" customWidth="1"/>
    <col min="12209" max="12210" width="12.81640625" customWidth="1"/>
    <col min="12211" max="12216" width="13.08984375" customWidth="1"/>
    <col min="12217" max="12219" width="14.1796875" customWidth="1"/>
    <col min="12220" max="12221" width="13.08984375" customWidth="1"/>
    <col min="12222" max="12224" width="14.1796875" customWidth="1"/>
    <col min="12225" max="12225" width="12.81640625" customWidth="1"/>
    <col min="12226" max="12226" width="13.08984375" customWidth="1"/>
    <col min="12227" max="12229" width="14.1796875" customWidth="1"/>
    <col min="12230" max="12231" width="13.08984375" customWidth="1"/>
    <col min="12232" max="12234" width="14.1796875" customWidth="1"/>
    <col min="12235" max="12235" width="15" bestFit="1" customWidth="1"/>
    <col min="12236" max="12236" width="13.08984375" customWidth="1"/>
    <col min="12237" max="12239" width="14.1796875" customWidth="1"/>
    <col min="12240" max="12240" width="15" bestFit="1" customWidth="1"/>
    <col min="12241" max="12241" width="13.08984375" customWidth="1"/>
    <col min="12242" max="12242" width="10.6328125" customWidth="1"/>
    <col min="12243" max="12244" width="14.1796875" customWidth="1"/>
    <col min="12245" max="12246" width="13.08984375" customWidth="1"/>
    <col min="12247" max="12249" width="14.1796875" customWidth="1"/>
    <col min="12250" max="12250" width="15" bestFit="1" customWidth="1"/>
    <col min="12251" max="12251" width="13.08984375" customWidth="1"/>
    <col min="12252" max="12254" width="14.1796875" customWidth="1"/>
    <col min="12255" max="12255" width="15" bestFit="1" customWidth="1"/>
    <col min="12256" max="12256" width="13.08984375" customWidth="1"/>
    <col min="12257" max="12257" width="11.81640625" customWidth="1"/>
    <col min="12258" max="12259" width="14.1796875" customWidth="1"/>
    <col min="12260" max="12260" width="15" bestFit="1" customWidth="1"/>
    <col min="12261" max="12261" width="13.08984375" customWidth="1"/>
    <col min="12262" max="12262" width="9.453125" customWidth="1"/>
    <col min="12263" max="12264" width="14.1796875" customWidth="1"/>
    <col min="12265" max="12265" width="14.1796875" bestFit="1" customWidth="1"/>
    <col min="12266" max="12266" width="13.08984375" customWidth="1"/>
    <col min="12267" max="12267" width="7.08984375" customWidth="1"/>
    <col min="12268" max="12269" width="14.1796875" customWidth="1"/>
    <col min="12270" max="12270" width="14.1796875" bestFit="1" customWidth="1"/>
    <col min="12271" max="12271" width="13.08984375" customWidth="1"/>
    <col min="12272" max="12274" width="14.1796875" customWidth="1"/>
    <col min="12275" max="12276" width="13.08984375" customWidth="1"/>
    <col min="12277" max="12279" width="14.1796875" customWidth="1"/>
    <col min="12280" max="12281" width="13.08984375" customWidth="1"/>
    <col min="12282" max="12284" width="14.1796875" customWidth="1"/>
    <col min="12285" max="12285" width="15" bestFit="1" customWidth="1"/>
    <col min="12286" max="12286" width="13.08984375" customWidth="1"/>
    <col min="12287" max="12289" width="14.1796875" customWidth="1"/>
    <col min="12290" max="12290" width="14.1796875" bestFit="1" customWidth="1"/>
    <col min="12291" max="12291" width="13.08984375" customWidth="1"/>
    <col min="12292" max="12292" width="11.81640625" customWidth="1"/>
    <col min="12293" max="12294" width="14.1796875" customWidth="1"/>
    <col min="12295" max="12295" width="14.1796875" bestFit="1" customWidth="1"/>
    <col min="12296" max="12296" width="13.08984375" customWidth="1"/>
    <col min="12297" max="12297" width="9.453125" customWidth="1"/>
    <col min="12298" max="12299" width="14.1796875" customWidth="1"/>
    <col min="12300" max="12300" width="15" bestFit="1" customWidth="1"/>
    <col min="12301" max="12301" width="13.08984375" customWidth="1"/>
    <col min="12302" max="12304" width="13.453125" customWidth="1"/>
    <col min="12305" max="12308" width="15" bestFit="1" customWidth="1"/>
    <col min="12309" max="12309" width="13.08984375" customWidth="1"/>
    <col min="12310" max="12312" width="13.453125" customWidth="1"/>
    <col min="12313" max="12317" width="13.08984375" customWidth="1"/>
    <col min="12318" max="12320" width="13.453125" customWidth="1"/>
    <col min="12321" max="12321" width="15" bestFit="1" customWidth="1"/>
    <col min="12322" max="12325" width="13.08984375" customWidth="1"/>
    <col min="12326" max="12328" width="13.453125" customWidth="1"/>
    <col min="12329" max="12330" width="15" bestFit="1" customWidth="1"/>
    <col min="12331" max="12332" width="13.81640625" bestFit="1" customWidth="1"/>
    <col min="12333" max="12333" width="13.08984375" customWidth="1"/>
    <col min="12334" max="12336" width="13.453125" customWidth="1"/>
    <col min="12337" max="12339" width="15" bestFit="1" customWidth="1"/>
    <col min="12340" max="12341" width="13.08984375" customWidth="1"/>
    <col min="12342" max="12342" width="10.08984375" customWidth="1"/>
    <col min="12343" max="12344" width="13.453125" customWidth="1"/>
    <col min="12345" max="12349" width="13.08984375" customWidth="1"/>
    <col min="12350" max="12352" width="13.453125" customWidth="1"/>
    <col min="12353" max="12357" width="13.08984375" customWidth="1"/>
    <col min="12358" max="12360" width="13.453125" customWidth="1"/>
    <col min="12361" max="12365" width="13.08984375" customWidth="1"/>
    <col min="12366" max="12368" width="13.453125" customWidth="1"/>
    <col min="12369" max="12373" width="13.08984375" customWidth="1"/>
    <col min="12374" max="12376" width="13.453125" customWidth="1"/>
    <col min="12377" max="12377" width="15" bestFit="1" customWidth="1"/>
    <col min="12378" max="12378" width="13.81640625" bestFit="1" customWidth="1"/>
    <col min="12379" max="12380" width="15" bestFit="1" customWidth="1"/>
    <col min="12381" max="12381" width="13.08984375" customWidth="1"/>
    <col min="12382" max="12382" width="11.26953125" customWidth="1"/>
    <col min="12383" max="12384" width="13.453125" customWidth="1"/>
    <col min="12385" max="12385" width="14.1796875" bestFit="1" customWidth="1"/>
    <col min="12386" max="12388" width="15" bestFit="1" customWidth="1"/>
    <col min="12389" max="12389" width="13.08984375" customWidth="1"/>
    <col min="12390" max="12390" width="10.08984375" customWidth="1"/>
    <col min="12391" max="12392" width="13.453125" customWidth="1"/>
    <col min="12393" max="12393" width="14.1796875" bestFit="1" customWidth="1"/>
    <col min="12394" max="12394" width="13" bestFit="1" customWidth="1"/>
    <col min="12395" max="12396" width="14.1796875" bestFit="1" customWidth="1"/>
    <col min="12397" max="12397" width="13.08984375" customWidth="1"/>
    <col min="12398" max="12400" width="13.453125" customWidth="1"/>
    <col min="12401" max="12405" width="13.08984375" customWidth="1"/>
    <col min="12406" max="12408" width="13.453125" customWidth="1"/>
    <col min="12409" max="12409" width="13.08984375" customWidth="1"/>
    <col min="12410" max="12410" width="13.81640625" bestFit="1" customWidth="1"/>
    <col min="12411" max="12412" width="15" bestFit="1" customWidth="1"/>
    <col min="12413" max="12413" width="13.08984375" customWidth="1"/>
    <col min="12414" max="12416" width="13.453125" customWidth="1"/>
    <col min="12417" max="12420" width="15" bestFit="1" customWidth="1"/>
    <col min="12421" max="12421" width="13.08984375" customWidth="1"/>
    <col min="12422" max="12422" width="12.453125" customWidth="1"/>
    <col min="12423" max="12424" width="13.453125" customWidth="1"/>
    <col min="12425" max="12425" width="15" bestFit="1" customWidth="1"/>
    <col min="12426" max="12428" width="14.1796875" bestFit="1" customWidth="1"/>
    <col min="12429" max="12429" width="13.08984375" customWidth="1"/>
    <col min="12430" max="12430" width="10.08984375" customWidth="1"/>
    <col min="12431" max="12432" width="13.453125" customWidth="1"/>
    <col min="12433" max="12433" width="14.1796875" bestFit="1" customWidth="1"/>
    <col min="12434" max="12436" width="15" bestFit="1" customWidth="1"/>
    <col min="12437" max="12437" width="13.08984375" customWidth="1"/>
    <col min="12438" max="12438" width="6.7265625" customWidth="1"/>
    <col min="12439" max="12440" width="13.453125" customWidth="1"/>
    <col min="12441" max="12441" width="14.1796875" bestFit="1" customWidth="1"/>
    <col min="12442" max="12444" width="15" bestFit="1" customWidth="1"/>
    <col min="12445" max="12460" width="13.08984375" customWidth="1"/>
    <col min="12461" max="12461" width="13.453125" customWidth="1"/>
    <col min="12462" max="12462" width="12.81640625" customWidth="1"/>
    <col min="12463" max="12463" width="12" customWidth="1"/>
    <col min="12464" max="12464" width="12.26953125" customWidth="1"/>
    <col min="12465" max="12466" width="12.81640625" customWidth="1"/>
    <col min="12467" max="12472" width="13.08984375" customWidth="1"/>
    <col min="12473" max="12475" width="14.1796875" customWidth="1"/>
    <col min="12476" max="12477" width="13.08984375" customWidth="1"/>
    <col min="12478" max="12480" width="14.1796875" customWidth="1"/>
    <col min="12481" max="12481" width="12.81640625" customWidth="1"/>
    <col min="12482" max="12482" width="13.08984375" customWidth="1"/>
    <col min="12483" max="12485" width="14.1796875" customWidth="1"/>
    <col min="12486" max="12487" width="13.08984375" customWidth="1"/>
    <col min="12488" max="12490" width="14.1796875" customWidth="1"/>
    <col min="12491" max="12491" width="15" bestFit="1" customWidth="1"/>
    <col min="12492" max="12492" width="13.08984375" customWidth="1"/>
    <col min="12493" max="12495" width="14.1796875" customWidth="1"/>
    <col min="12496" max="12496" width="15" bestFit="1" customWidth="1"/>
    <col min="12497" max="12497" width="13.08984375" customWidth="1"/>
    <col min="12498" max="12498" width="10.6328125" customWidth="1"/>
    <col min="12499" max="12500" width="14.1796875" customWidth="1"/>
    <col min="12501" max="12502" width="13.08984375" customWidth="1"/>
    <col min="12503" max="12505" width="14.1796875" customWidth="1"/>
    <col min="12506" max="12506" width="15" bestFit="1" customWidth="1"/>
    <col min="12507" max="12507" width="13.08984375" customWidth="1"/>
    <col min="12508" max="12510" width="14.1796875" customWidth="1"/>
    <col min="12511" max="12511" width="15" bestFit="1" customWidth="1"/>
    <col min="12512" max="12512" width="13.08984375" customWidth="1"/>
    <col min="12513" max="12513" width="11.81640625" customWidth="1"/>
    <col min="12514" max="12515" width="14.1796875" customWidth="1"/>
    <col min="12516" max="12516" width="15" bestFit="1" customWidth="1"/>
    <col min="12517" max="12517" width="13.08984375" customWidth="1"/>
    <col min="12518" max="12518" width="9.453125" customWidth="1"/>
    <col min="12519" max="12520" width="14.1796875" customWidth="1"/>
    <col min="12521" max="12521" width="14.1796875" bestFit="1" customWidth="1"/>
    <col min="12522" max="12522" width="13.08984375" customWidth="1"/>
    <col min="12523" max="12523" width="7.08984375" customWidth="1"/>
    <col min="12524" max="12525" width="14.1796875" customWidth="1"/>
    <col min="12526" max="12526" width="14.1796875" bestFit="1" customWidth="1"/>
    <col min="12527" max="12527" width="13.08984375" customWidth="1"/>
    <col min="12528" max="12530" width="14.1796875" customWidth="1"/>
    <col min="12531" max="12532" width="13.08984375" customWidth="1"/>
    <col min="12533" max="12535" width="14.1796875" customWidth="1"/>
    <col min="12536" max="12537" width="13.08984375" customWidth="1"/>
    <col min="12538" max="12540" width="14.1796875" customWidth="1"/>
    <col min="12541" max="12541" width="15" bestFit="1" customWidth="1"/>
    <col min="12542" max="12542" width="13.08984375" customWidth="1"/>
    <col min="12543" max="12545" width="14.1796875" customWidth="1"/>
    <col min="12546" max="12546" width="14.1796875" bestFit="1" customWidth="1"/>
    <col min="12547" max="12547" width="13.08984375" customWidth="1"/>
    <col min="12548" max="12548" width="11.81640625" customWidth="1"/>
    <col min="12549" max="12550" width="14.1796875" customWidth="1"/>
    <col min="12551" max="12551" width="14.1796875" bestFit="1" customWidth="1"/>
    <col min="12552" max="12552" width="13.08984375" customWidth="1"/>
    <col min="12553" max="12553" width="9.453125" customWidth="1"/>
    <col min="12554" max="12555" width="14.1796875" customWidth="1"/>
    <col min="12556" max="12556" width="15" bestFit="1" customWidth="1"/>
    <col min="12557" max="12557" width="13.08984375" customWidth="1"/>
    <col min="12558" max="12560" width="13.453125" customWidth="1"/>
    <col min="12561" max="12564" width="15" bestFit="1" customWidth="1"/>
    <col min="12565" max="12565" width="13.08984375" customWidth="1"/>
    <col min="12566" max="12568" width="13.453125" customWidth="1"/>
    <col min="12569" max="12573" width="13.08984375" customWidth="1"/>
    <col min="12574" max="12576" width="13.453125" customWidth="1"/>
    <col min="12577" max="12577" width="15" bestFit="1" customWidth="1"/>
    <col min="12578" max="12581" width="13.08984375" customWidth="1"/>
    <col min="12582" max="12584" width="13.453125" customWidth="1"/>
    <col min="12585" max="12586" width="15" bestFit="1" customWidth="1"/>
    <col min="12587" max="12588" width="13.81640625" bestFit="1" customWidth="1"/>
    <col min="12589" max="12589" width="13.08984375" customWidth="1"/>
    <col min="12590" max="12592" width="13.453125" customWidth="1"/>
    <col min="12593" max="12595" width="15" bestFit="1" customWidth="1"/>
    <col min="12596" max="12597" width="13.08984375" customWidth="1"/>
    <col min="12598" max="12598" width="10.08984375" customWidth="1"/>
    <col min="12599" max="12600" width="13.453125" customWidth="1"/>
    <col min="12601" max="12605" width="13.08984375" customWidth="1"/>
    <col min="12606" max="12608" width="13.453125" customWidth="1"/>
    <col min="12609" max="12613" width="13.08984375" customWidth="1"/>
    <col min="12614" max="12616" width="13.453125" customWidth="1"/>
    <col min="12617" max="12621" width="13.08984375" customWidth="1"/>
    <col min="12622" max="12624" width="13.453125" customWidth="1"/>
    <col min="12625" max="12629" width="13.08984375" customWidth="1"/>
    <col min="12630" max="12632" width="13.453125" customWidth="1"/>
    <col min="12633" max="12633" width="15" bestFit="1" customWidth="1"/>
    <col min="12634" max="12634" width="13.81640625" bestFit="1" customWidth="1"/>
    <col min="12635" max="12636" width="15" bestFit="1" customWidth="1"/>
    <col min="12637" max="12637" width="13.08984375" customWidth="1"/>
    <col min="12638" max="12638" width="11.26953125" customWidth="1"/>
    <col min="12639" max="12640" width="13.453125" customWidth="1"/>
    <col min="12641" max="12641" width="14.1796875" bestFit="1" customWidth="1"/>
    <col min="12642" max="12644" width="15" bestFit="1" customWidth="1"/>
    <col min="12645" max="12645" width="13.08984375" customWidth="1"/>
    <col min="12646" max="12646" width="10.08984375" customWidth="1"/>
    <col min="12647" max="12648" width="13.453125" customWidth="1"/>
    <col min="12649" max="12649" width="14.1796875" bestFit="1" customWidth="1"/>
    <col min="12650" max="12650" width="13" bestFit="1" customWidth="1"/>
    <col min="12651" max="12652" width="14.1796875" bestFit="1" customWidth="1"/>
    <col min="12653" max="12653" width="13.08984375" customWidth="1"/>
    <col min="12654" max="12656" width="13.453125" customWidth="1"/>
    <col min="12657" max="12661" width="13.08984375" customWidth="1"/>
    <col min="12662" max="12664" width="13.453125" customWidth="1"/>
    <col min="12665" max="12665" width="13.08984375" customWidth="1"/>
    <col min="12666" max="12666" width="13.81640625" bestFit="1" customWidth="1"/>
    <col min="12667" max="12668" width="15" bestFit="1" customWidth="1"/>
    <col min="12669" max="12669" width="13.08984375" customWidth="1"/>
    <col min="12670" max="12672" width="13.453125" customWidth="1"/>
    <col min="12673" max="12676" width="15" bestFit="1" customWidth="1"/>
    <col min="12677" max="12677" width="13.08984375" customWidth="1"/>
    <col min="12678" max="12678" width="12.453125" customWidth="1"/>
    <col min="12679" max="12680" width="13.453125" customWidth="1"/>
    <col min="12681" max="12681" width="15" bestFit="1" customWidth="1"/>
    <col min="12682" max="12684" width="14.1796875" bestFit="1" customWidth="1"/>
    <col min="12685" max="12685" width="13.08984375" customWidth="1"/>
    <col min="12686" max="12686" width="10.08984375" customWidth="1"/>
    <col min="12687" max="12688" width="13.453125" customWidth="1"/>
    <col min="12689" max="12689" width="14.1796875" bestFit="1" customWidth="1"/>
    <col min="12690" max="12692" width="15" bestFit="1" customWidth="1"/>
    <col min="12693" max="12693" width="13.08984375" customWidth="1"/>
    <col min="12694" max="12694" width="6.7265625" customWidth="1"/>
    <col min="12695" max="12696" width="13.453125" customWidth="1"/>
    <col min="12697" max="12697" width="14.1796875" bestFit="1" customWidth="1"/>
    <col min="12698" max="12700" width="15" bestFit="1" customWidth="1"/>
    <col min="12701" max="12716" width="13.08984375" customWidth="1"/>
    <col min="12717" max="12717" width="13.453125" customWidth="1"/>
    <col min="12718" max="12718" width="12.81640625" customWidth="1"/>
    <col min="12719" max="12719" width="12" customWidth="1"/>
    <col min="12720" max="12720" width="12.26953125" customWidth="1"/>
    <col min="12721" max="12722" width="12.81640625" customWidth="1"/>
    <col min="12723" max="12728" width="13.08984375" customWidth="1"/>
    <col min="12729" max="12731" width="14.1796875" customWidth="1"/>
    <col min="12732" max="12733" width="13.08984375" customWidth="1"/>
    <col min="12734" max="12736" width="14.1796875" customWidth="1"/>
    <col min="12737" max="12737" width="12.81640625" customWidth="1"/>
    <col min="12738" max="12738" width="13.08984375" customWidth="1"/>
    <col min="12739" max="12741" width="14.1796875" customWidth="1"/>
    <col min="12742" max="12743" width="13.08984375" customWidth="1"/>
    <col min="12744" max="12746" width="14.1796875" customWidth="1"/>
    <col min="12747" max="12747" width="15" bestFit="1" customWidth="1"/>
    <col min="12748" max="12748" width="13.08984375" customWidth="1"/>
    <col min="12749" max="12751" width="14.1796875" customWidth="1"/>
    <col min="12752" max="12752" width="15" bestFit="1" customWidth="1"/>
    <col min="12753" max="12753" width="13.08984375" customWidth="1"/>
    <col min="12754" max="12754" width="10.6328125" customWidth="1"/>
    <col min="12755" max="12756" width="14.1796875" customWidth="1"/>
    <col min="12757" max="12758" width="13.08984375" customWidth="1"/>
    <col min="12759" max="12761" width="14.1796875" customWidth="1"/>
    <col min="12762" max="12762" width="15" bestFit="1" customWidth="1"/>
    <col min="12763" max="12763" width="13.08984375" customWidth="1"/>
    <col min="12764" max="12766" width="14.1796875" customWidth="1"/>
    <col min="12767" max="12767" width="15" bestFit="1" customWidth="1"/>
    <col min="12768" max="12768" width="13.08984375" customWidth="1"/>
    <col min="12769" max="12769" width="11.81640625" customWidth="1"/>
    <col min="12770" max="12771" width="14.1796875" customWidth="1"/>
    <col min="12772" max="12772" width="15" bestFit="1" customWidth="1"/>
    <col min="12773" max="12773" width="13.08984375" customWidth="1"/>
    <col min="12774" max="12774" width="9.453125" customWidth="1"/>
    <col min="12775" max="12776" width="14.1796875" customWidth="1"/>
    <col min="12777" max="12777" width="14.1796875" bestFit="1" customWidth="1"/>
    <col min="12778" max="12778" width="13.08984375" customWidth="1"/>
    <col min="12779" max="12779" width="7.08984375" customWidth="1"/>
    <col min="12780" max="12781" width="14.1796875" customWidth="1"/>
    <col min="12782" max="12782" width="14.1796875" bestFit="1" customWidth="1"/>
    <col min="12783" max="12783" width="13.08984375" customWidth="1"/>
    <col min="12784" max="12786" width="14.1796875" customWidth="1"/>
    <col min="12787" max="12788" width="13.08984375" customWidth="1"/>
    <col min="12789" max="12791" width="14.1796875" customWidth="1"/>
    <col min="12792" max="12793" width="13.08984375" customWidth="1"/>
    <col min="12794" max="12796" width="14.1796875" customWidth="1"/>
    <col min="12797" max="12797" width="15" bestFit="1" customWidth="1"/>
    <col min="12798" max="12798" width="13.08984375" customWidth="1"/>
    <col min="12799" max="12801" width="14.1796875" customWidth="1"/>
    <col min="12802" max="12802" width="14.1796875" bestFit="1" customWidth="1"/>
    <col min="12803" max="12803" width="13.08984375" customWidth="1"/>
    <col min="12804" max="12804" width="11.81640625" customWidth="1"/>
    <col min="12805" max="12806" width="14.1796875" customWidth="1"/>
    <col min="12807" max="12807" width="14.1796875" bestFit="1" customWidth="1"/>
    <col min="12808" max="12808" width="13.08984375" customWidth="1"/>
    <col min="12809" max="12809" width="9.453125" customWidth="1"/>
    <col min="12810" max="12811" width="14.1796875" customWidth="1"/>
    <col min="12812" max="12812" width="15" bestFit="1" customWidth="1"/>
    <col min="12813" max="12813" width="13.08984375" customWidth="1"/>
    <col min="12814" max="12816" width="13.453125" customWidth="1"/>
    <col min="12817" max="12820" width="15" bestFit="1" customWidth="1"/>
    <col min="12821" max="12821" width="13.08984375" customWidth="1"/>
    <col min="12822" max="12824" width="13.453125" customWidth="1"/>
    <col min="12825" max="12829" width="13.08984375" customWidth="1"/>
    <col min="12830" max="12832" width="13.453125" customWidth="1"/>
    <col min="12833" max="12833" width="15" bestFit="1" customWidth="1"/>
    <col min="12834" max="12837" width="13.08984375" customWidth="1"/>
    <col min="12838" max="12840" width="13.453125" customWidth="1"/>
    <col min="12841" max="12842" width="15" bestFit="1" customWidth="1"/>
    <col min="12843" max="12844" width="13.81640625" bestFit="1" customWidth="1"/>
    <col min="12845" max="12845" width="13.08984375" customWidth="1"/>
    <col min="12846" max="12848" width="13.453125" customWidth="1"/>
    <col min="12849" max="12851" width="15" bestFit="1" customWidth="1"/>
    <col min="12852" max="12853" width="13.08984375" customWidth="1"/>
    <col min="12854" max="12854" width="10.08984375" customWidth="1"/>
    <col min="12855" max="12856" width="13.453125" customWidth="1"/>
    <col min="12857" max="12861" width="13.08984375" customWidth="1"/>
    <col min="12862" max="12864" width="13.453125" customWidth="1"/>
    <col min="12865" max="12869" width="13.08984375" customWidth="1"/>
    <col min="12870" max="12872" width="13.453125" customWidth="1"/>
    <col min="12873" max="12877" width="13.08984375" customWidth="1"/>
    <col min="12878" max="12880" width="13.453125" customWidth="1"/>
    <col min="12881" max="12885" width="13.08984375" customWidth="1"/>
    <col min="12886" max="12888" width="13.453125" customWidth="1"/>
    <col min="12889" max="12889" width="15" bestFit="1" customWidth="1"/>
    <col min="12890" max="12890" width="13.81640625" bestFit="1" customWidth="1"/>
    <col min="12891" max="12892" width="15" bestFit="1" customWidth="1"/>
    <col min="12893" max="12893" width="13.08984375" customWidth="1"/>
    <col min="12894" max="12894" width="11.26953125" customWidth="1"/>
    <col min="12895" max="12896" width="13.453125" customWidth="1"/>
    <col min="12897" max="12897" width="14.1796875" bestFit="1" customWidth="1"/>
    <col min="12898" max="12900" width="15" bestFit="1" customWidth="1"/>
    <col min="12901" max="12901" width="13.08984375" customWidth="1"/>
    <col min="12902" max="12902" width="10.08984375" customWidth="1"/>
    <col min="12903" max="12904" width="13.453125" customWidth="1"/>
    <col min="12905" max="12905" width="14.1796875" bestFit="1" customWidth="1"/>
    <col min="12906" max="12906" width="13" bestFit="1" customWidth="1"/>
    <col min="12907" max="12908" width="14.1796875" bestFit="1" customWidth="1"/>
    <col min="12909" max="12909" width="13.08984375" customWidth="1"/>
    <col min="12910" max="12912" width="13.453125" customWidth="1"/>
    <col min="12913" max="12917" width="13.08984375" customWidth="1"/>
    <col min="12918" max="12920" width="13.453125" customWidth="1"/>
    <col min="12921" max="12921" width="13.08984375" customWidth="1"/>
    <col min="12922" max="12922" width="13.81640625" bestFit="1" customWidth="1"/>
    <col min="12923" max="12924" width="15" bestFit="1" customWidth="1"/>
    <col min="12925" max="12925" width="13.08984375" customWidth="1"/>
    <col min="12926" max="12928" width="13.453125" customWidth="1"/>
    <col min="12929" max="12932" width="15" bestFit="1" customWidth="1"/>
    <col min="12933" max="12933" width="13.08984375" customWidth="1"/>
    <col min="12934" max="12934" width="12.453125" customWidth="1"/>
    <col min="12935" max="12936" width="13.453125" customWidth="1"/>
    <col min="12937" max="12937" width="15" bestFit="1" customWidth="1"/>
    <col min="12938" max="12940" width="14.1796875" bestFit="1" customWidth="1"/>
    <col min="12941" max="12941" width="13.08984375" customWidth="1"/>
    <col min="12942" max="12942" width="10.08984375" customWidth="1"/>
    <col min="12943" max="12944" width="13.453125" customWidth="1"/>
    <col min="12945" max="12945" width="14.1796875" bestFit="1" customWidth="1"/>
    <col min="12946" max="12948" width="15" bestFit="1" customWidth="1"/>
    <col min="12949" max="12949" width="13.08984375" customWidth="1"/>
    <col min="12950" max="12950" width="6.7265625" customWidth="1"/>
    <col min="12951" max="12952" width="13.453125" customWidth="1"/>
    <col min="12953" max="12953" width="14.1796875" bestFit="1" customWidth="1"/>
    <col min="12954" max="12956" width="15" bestFit="1" customWidth="1"/>
    <col min="12957" max="12972" width="13.08984375" customWidth="1"/>
    <col min="12973" max="12973" width="13.453125" customWidth="1"/>
    <col min="12974" max="12974" width="12.81640625" customWidth="1"/>
    <col min="12975" max="12975" width="12" customWidth="1"/>
    <col min="12976" max="12976" width="12.26953125" customWidth="1"/>
    <col min="12977" max="12978" width="12.81640625" customWidth="1"/>
    <col min="12979" max="12984" width="13.08984375" customWidth="1"/>
    <col min="12985" max="12987" width="14.1796875" customWidth="1"/>
    <col min="12988" max="12989" width="13.08984375" customWidth="1"/>
    <col min="12990" max="12992" width="14.1796875" customWidth="1"/>
    <col min="12993" max="12993" width="12.81640625" customWidth="1"/>
    <col min="12994" max="12994" width="13.08984375" customWidth="1"/>
    <col min="12995" max="12997" width="14.1796875" customWidth="1"/>
    <col min="12998" max="12999" width="13.08984375" customWidth="1"/>
    <col min="13000" max="13002" width="14.1796875" customWidth="1"/>
    <col min="13003" max="13003" width="15" bestFit="1" customWidth="1"/>
    <col min="13004" max="13004" width="13.08984375" customWidth="1"/>
    <col min="13005" max="13007" width="14.1796875" customWidth="1"/>
    <col min="13008" max="13008" width="15" bestFit="1" customWidth="1"/>
    <col min="13009" max="13009" width="13.08984375" customWidth="1"/>
    <col min="13010" max="13010" width="10.6328125" customWidth="1"/>
    <col min="13011" max="13012" width="14.1796875" customWidth="1"/>
    <col min="13013" max="13014" width="13.08984375" customWidth="1"/>
    <col min="13015" max="13017" width="14.1796875" customWidth="1"/>
    <col min="13018" max="13018" width="15" bestFit="1" customWidth="1"/>
    <col min="13019" max="13019" width="13.08984375" customWidth="1"/>
    <col min="13020" max="13022" width="14.1796875" customWidth="1"/>
    <col min="13023" max="13023" width="15" bestFit="1" customWidth="1"/>
    <col min="13024" max="13024" width="13.08984375" customWidth="1"/>
    <col min="13025" max="13025" width="11.81640625" customWidth="1"/>
    <col min="13026" max="13027" width="14.1796875" customWidth="1"/>
    <col min="13028" max="13028" width="15" bestFit="1" customWidth="1"/>
    <col min="13029" max="13029" width="13.08984375" customWidth="1"/>
    <col min="13030" max="13030" width="9.453125" customWidth="1"/>
    <col min="13031" max="13032" width="14.1796875" customWidth="1"/>
    <col min="13033" max="13033" width="14.1796875" bestFit="1" customWidth="1"/>
    <col min="13034" max="13034" width="13.08984375" customWidth="1"/>
    <col min="13035" max="13035" width="7.08984375" customWidth="1"/>
    <col min="13036" max="13037" width="14.1796875" customWidth="1"/>
    <col min="13038" max="13038" width="14.1796875" bestFit="1" customWidth="1"/>
    <col min="13039" max="13039" width="13.08984375" customWidth="1"/>
    <col min="13040" max="13042" width="14.1796875" customWidth="1"/>
    <col min="13043" max="13044" width="13.08984375" customWidth="1"/>
    <col min="13045" max="13047" width="14.1796875" customWidth="1"/>
    <col min="13048" max="13049" width="13.08984375" customWidth="1"/>
    <col min="13050" max="13052" width="14.1796875" customWidth="1"/>
    <col min="13053" max="13053" width="15" bestFit="1" customWidth="1"/>
    <col min="13054" max="13054" width="13.08984375" customWidth="1"/>
    <col min="13055" max="13057" width="14.1796875" customWidth="1"/>
    <col min="13058" max="13058" width="14.1796875" bestFit="1" customWidth="1"/>
    <col min="13059" max="13059" width="13.08984375" customWidth="1"/>
    <col min="13060" max="13060" width="11.81640625" customWidth="1"/>
    <col min="13061" max="13062" width="14.1796875" customWidth="1"/>
    <col min="13063" max="13063" width="14.1796875" bestFit="1" customWidth="1"/>
    <col min="13064" max="13064" width="13.08984375" customWidth="1"/>
    <col min="13065" max="13065" width="9.453125" customWidth="1"/>
    <col min="13066" max="13067" width="14.1796875" customWidth="1"/>
    <col min="13068" max="13068" width="15" bestFit="1" customWidth="1"/>
    <col min="13069" max="13069" width="13.08984375" customWidth="1"/>
    <col min="13070" max="13072" width="13.453125" customWidth="1"/>
    <col min="13073" max="13076" width="15" bestFit="1" customWidth="1"/>
    <col min="13077" max="13077" width="13.08984375" customWidth="1"/>
    <col min="13078" max="13080" width="13.453125" customWidth="1"/>
    <col min="13081" max="13085" width="13.08984375" customWidth="1"/>
    <col min="13086" max="13088" width="13.453125" customWidth="1"/>
    <col min="13089" max="13089" width="15" bestFit="1" customWidth="1"/>
    <col min="13090" max="13093" width="13.08984375" customWidth="1"/>
    <col min="13094" max="13096" width="13.453125" customWidth="1"/>
    <col min="13097" max="13098" width="15" bestFit="1" customWidth="1"/>
    <col min="13099" max="13100" width="13.81640625" bestFit="1" customWidth="1"/>
    <col min="13101" max="13101" width="13.08984375" customWidth="1"/>
    <col min="13102" max="13104" width="13.453125" customWidth="1"/>
    <col min="13105" max="13107" width="15" bestFit="1" customWidth="1"/>
    <col min="13108" max="13109" width="13.08984375" customWidth="1"/>
    <col min="13110" max="13110" width="10.08984375" customWidth="1"/>
    <col min="13111" max="13112" width="13.453125" customWidth="1"/>
    <col min="13113" max="13117" width="13.08984375" customWidth="1"/>
    <col min="13118" max="13120" width="13.453125" customWidth="1"/>
    <col min="13121" max="13125" width="13.08984375" customWidth="1"/>
    <col min="13126" max="13128" width="13.453125" customWidth="1"/>
    <col min="13129" max="13133" width="13.08984375" customWidth="1"/>
    <col min="13134" max="13136" width="13.453125" customWidth="1"/>
    <col min="13137" max="13141" width="13.08984375" customWidth="1"/>
    <col min="13142" max="13144" width="13.453125" customWidth="1"/>
    <col min="13145" max="13145" width="15" bestFit="1" customWidth="1"/>
    <col min="13146" max="13146" width="13.81640625" bestFit="1" customWidth="1"/>
    <col min="13147" max="13148" width="15" bestFit="1" customWidth="1"/>
    <col min="13149" max="13149" width="13.08984375" customWidth="1"/>
    <col min="13150" max="13150" width="11.26953125" customWidth="1"/>
    <col min="13151" max="13152" width="13.453125" customWidth="1"/>
    <col min="13153" max="13153" width="14.1796875" bestFit="1" customWidth="1"/>
    <col min="13154" max="13156" width="15" bestFit="1" customWidth="1"/>
    <col min="13157" max="13157" width="13.08984375" customWidth="1"/>
    <col min="13158" max="13158" width="10.08984375" customWidth="1"/>
    <col min="13159" max="13160" width="13.453125" customWidth="1"/>
    <col min="13161" max="13161" width="14.1796875" bestFit="1" customWidth="1"/>
    <col min="13162" max="13162" width="13" bestFit="1" customWidth="1"/>
    <col min="13163" max="13164" width="14.1796875" bestFit="1" customWidth="1"/>
    <col min="13165" max="13165" width="13.08984375" customWidth="1"/>
    <col min="13166" max="13168" width="13.453125" customWidth="1"/>
    <col min="13169" max="13173" width="13.08984375" customWidth="1"/>
    <col min="13174" max="13176" width="13.453125" customWidth="1"/>
    <col min="13177" max="13177" width="13.08984375" customWidth="1"/>
    <col min="13178" max="13178" width="13.81640625" bestFit="1" customWidth="1"/>
    <col min="13179" max="13180" width="15" bestFit="1" customWidth="1"/>
    <col min="13181" max="13181" width="13.08984375" customWidth="1"/>
    <col min="13182" max="13184" width="13.453125" customWidth="1"/>
    <col min="13185" max="13188" width="15" bestFit="1" customWidth="1"/>
    <col min="13189" max="13189" width="13.08984375" customWidth="1"/>
    <col min="13190" max="13190" width="12.453125" customWidth="1"/>
    <col min="13191" max="13192" width="13.453125" customWidth="1"/>
    <col min="13193" max="13193" width="15" bestFit="1" customWidth="1"/>
    <col min="13194" max="13196" width="14.1796875" bestFit="1" customWidth="1"/>
    <col min="13197" max="13197" width="13.08984375" customWidth="1"/>
    <col min="13198" max="13198" width="10.08984375" customWidth="1"/>
    <col min="13199" max="13200" width="13.453125" customWidth="1"/>
    <col min="13201" max="13201" width="14.1796875" bestFit="1" customWidth="1"/>
    <col min="13202" max="13204" width="15" bestFit="1" customWidth="1"/>
    <col min="13205" max="13205" width="13.08984375" customWidth="1"/>
    <col min="13206" max="13206" width="6.7265625" customWidth="1"/>
    <col min="13207" max="13208" width="13.453125" customWidth="1"/>
    <col min="13209" max="13209" width="14.1796875" bestFit="1" customWidth="1"/>
    <col min="13210" max="13212" width="15" bestFit="1" customWidth="1"/>
    <col min="13213" max="13228" width="13.08984375" customWidth="1"/>
    <col min="13229" max="13229" width="13.453125" customWidth="1"/>
    <col min="13230" max="13230" width="12.81640625" customWidth="1"/>
    <col min="13231" max="13231" width="12" customWidth="1"/>
    <col min="13232" max="13232" width="12.26953125" customWidth="1"/>
    <col min="13233" max="13234" width="12.81640625" customWidth="1"/>
    <col min="13235" max="13240" width="13.08984375" customWidth="1"/>
    <col min="13241" max="13243" width="14.1796875" customWidth="1"/>
    <col min="13244" max="13245" width="13.08984375" customWidth="1"/>
    <col min="13246" max="13248" width="14.1796875" customWidth="1"/>
    <col min="13249" max="13249" width="12.81640625" customWidth="1"/>
    <col min="13250" max="13250" width="13.08984375" customWidth="1"/>
    <col min="13251" max="13253" width="14.1796875" customWidth="1"/>
    <col min="13254" max="13255" width="13.08984375" customWidth="1"/>
    <col min="13256" max="13258" width="14.1796875" customWidth="1"/>
    <col min="13259" max="13259" width="15" bestFit="1" customWidth="1"/>
    <col min="13260" max="13260" width="13.08984375" customWidth="1"/>
    <col min="13261" max="13263" width="14.1796875" customWidth="1"/>
    <col min="13264" max="13264" width="15" bestFit="1" customWidth="1"/>
    <col min="13265" max="13265" width="13.08984375" customWidth="1"/>
    <col min="13266" max="13266" width="10.6328125" customWidth="1"/>
    <col min="13267" max="13268" width="14.1796875" customWidth="1"/>
    <col min="13269" max="13270" width="13.08984375" customWidth="1"/>
    <col min="13271" max="13273" width="14.1796875" customWidth="1"/>
    <col min="13274" max="13274" width="15" bestFit="1" customWidth="1"/>
    <col min="13275" max="13275" width="13.08984375" customWidth="1"/>
    <col min="13276" max="13278" width="14.1796875" customWidth="1"/>
    <col min="13279" max="13279" width="15" bestFit="1" customWidth="1"/>
    <col min="13280" max="13280" width="13.08984375" customWidth="1"/>
    <col min="13281" max="13281" width="11.81640625" customWidth="1"/>
    <col min="13282" max="13283" width="14.1796875" customWidth="1"/>
    <col min="13284" max="13284" width="15" bestFit="1" customWidth="1"/>
    <col min="13285" max="13285" width="13.08984375" customWidth="1"/>
    <col min="13286" max="13286" width="9.453125" customWidth="1"/>
    <col min="13287" max="13288" width="14.1796875" customWidth="1"/>
    <col min="13289" max="13289" width="14.1796875" bestFit="1" customWidth="1"/>
    <col min="13290" max="13290" width="13.08984375" customWidth="1"/>
    <col min="13291" max="13291" width="7.08984375" customWidth="1"/>
    <col min="13292" max="13293" width="14.1796875" customWidth="1"/>
    <col min="13294" max="13294" width="14.1796875" bestFit="1" customWidth="1"/>
    <col min="13295" max="13295" width="13.08984375" customWidth="1"/>
    <col min="13296" max="13298" width="14.1796875" customWidth="1"/>
    <col min="13299" max="13300" width="13.08984375" customWidth="1"/>
    <col min="13301" max="13303" width="14.1796875" customWidth="1"/>
    <col min="13304" max="13305" width="13.08984375" customWidth="1"/>
    <col min="13306" max="13308" width="14.1796875" customWidth="1"/>
    <col min="13309" max="13309" width="15" bestFit="1" customWidth="1"/>
    <col min="13310" max="13310" width="13.08984375" customWidth="1"/>
    <col min="13311" max="13313" width="14.1796875" customWidth="1"/>
    <col min="13314" max="13314" width="14.1796875" bestFit="1" customWidth="1"/>
    <col min="13315" max="13315" width="13.08984375" customWidth="1"/>
    <col min="13316" max="13316" width="11.81640625" customWidth="1"/>
    <col min="13317" max="13318" width="14.1796875" customWidth="1"/>
    <col min="13319" max="13319" width="14.1796875" bestFit="1" customWidth="1"/>
    <col min="13320" max="13320" width="13.08984375" customWidth="1"/>
    <col min="13321" max="13321" width="9.453125" customWidth="1"/>
    <col min="13322" max="13323" width="14.1796875" customWidth="1"/>
    <col min="13324" max="13324" width="15" bestFit="1" customWidth="1"/>
    <col min="13325" max="13325" width="13.08984375" customWidth="1"/>
    <col min="13326" max="13328" width="13.453125" customWidth="1"/>
    <col min="13329" max="13332" width="15" bestFit="1" customWidth="1"/>
    <col min="13333" max="13333" width="13.08984375" customWidth="1"/>
    <col min="13334" max="13336" width="13.453125" customWidth="1"/>
    <col min="13337" max="13341" width="13.08984375" customWidth="1"/>
    <col min="13342" max="13344" width="13.453125" customWidth="1"/>
    <col min="13345" max="13345" width="15" bestFit="1" customWidth="1"/>
    <col min="13346" max="13349" width="13.08984375" customWidth="1"/>
    <col min="13350" max="13352" width="13.453125" customWidth="1"/>
    <col min="13353" max="13354" width="15" bestFit="1" customWidth="1"/>
    <col min="13355" max="13356" width="13.81640625" bestFit="1" customWidth="1"/>
    <col min="13357" max="13357" width="13.08984375" customWidth="1"/>
    <col min="13358" max="13360" width="13.453125" customWidth="1"/>
    <col min="13361" max="13363" width="15" bestFit="1" customWidth="1"/>
    <col min="13364" max="13365" width="13.08984375" customWidth="1"/>
    <col min="13366" max="13366" width="10.08984375" customWidth="1"/>
    <col min="13367" max="13368" width="13.453125" customWidth="1"/>
    <col min="13369" max="13373" width="13.08984375" customWidth="1"/>
    <col min="13374" max="13376" width="13.453125" customWidth="1"/>
    <col min="13377" max="13381" width="13.08984375" customWidth="1"/>
    <col min="13382" max="13384" width="13.453125" customWidth="1"/>
    <col min="13385" max="13389" width="13.08984375" customWidth="1"/>
    <col min="13390" max="13392" width="13.453125" customWidth="1"/>
    <col min="13393" max="13397" width="13.08984375" customWidth="1"/>
    <col min="13398" max="13400" width="13.453125" customWidth="1"/>
    <col min="13401" max="13401" width="15" bestFit="1" customWidth="1"/>
    <col min="13402" max="13402" width="13.81640625" bestFit="1" customWidth="1"/>
    <col min="13403" max="13404" width="15" bestFit="1" customWidth="1"/>
    <col min="13405" max="13405" width="13.08984375" customWidth="1"/>
    <col min="13406" max="13406" width="11.26953125" customWidth="1"/>
    <col min="13407" max="13408" width="13.453125" customWidth="1"/>
    <col min="13409" max="13409" width="14.1796875" bestFit="1" customWidth="1"/>
    <col min="13410" max="13412" width="15" bestFit="1" customWidth="1"/>
    <col min="13413" max="13413" width="13.08984375" customWidth="1"/>
    <col min="13414" max="13414" width="10.08984375" customWidth="1"/>
    <col min="13415" max="13416" width="13.453125" customWidth="1"/>
    <col min="13417" max="13417" width="14.1796875" bestFit="1" customWidth="1"/>
    <col min="13418" max="13418" width="13" bestFit="1" customWidth="1"/>
    <col min="13419" max="13420" width="14.1796875" bestFit="1" customWidth="1"/>
    <col min="13421" max="13421" width="13.08984375" customWidth="1"/>
    <col min="13422" max="13424" width="13.453125" customWidth="1"/>
    <col min="13425" max="13429" width="13.08984375" customWidth="1"/>
    <col min="13430" max="13432" width="13.453125" customWidth="1"/>
    <col min="13433" max="13433" width="13.08984375" customWidth="1"/>
    <col min="13434" max="13434" width="13.81640625" bestFit="1" customWidth="1"/>
    <col min="13435" max="13436" width="15" bestFit="1" customWidth="1"/>
    <col min="13437" max="13437" width="13.08984375" customWidth="1"/>
    <col min="13438" max="13440" width="13.453125" customWidth="1"/>
    <col min="13441" max="13444" width="15" bestFit="1" customWidth="1"/>
    <col min="13445" max="13445" width="13.08984375" customWidth="1"/>
    <col min="13446" max="13446" width="12.453125" customWidth="1"/>
    <col min="13447" max="13448" width="13.453125" customWidth="1"/>
    <col min="13449" max="13449" width="15" bestFit="1" customWidth="1"/>
    <col min="13450" max="13452" width="14.1796875" bestFit="1" customWidth="1"/>
    <col min="13453" max="13453" width="13.08984375" customWidth="1"/>
    <col min="13454" max="13454" width="10.08984375" customWidth="1"/>
    <col min="13455" max="13456" width="13.453125" customWidth="1"/>
    <col min="13457" max="13457" width="14.1796875" bestFit="1" customWidth="1"/>
    <col min="13458" max="13460" width="15" bestFit="1" customWidth="1"/>
    <col min="13461" max="13461" width="13.08984375" customWidth="1"/>
    <col min="13462" max="13462" width="6.7265625" customWidth="1"/>
    <col min="13463" max="13464" width="13.453125" customWidth="1"/>
    <col min="13465" max="13465" width="14.1796875" bestFit="1" customWidth="1"/>
    <col min="13466" max="13468" width="15" bestFit="1" customWidth="1"/>
    <col min="13469" max="13484" width="13.08984375" customWidth="1"/>
    <col min="13485" max="13485" width="13.453125" customWidth="1"/>
    <col min="13486" max="13486" width="12.81640625" customWidth="1"/>
    <col min="13487" max="13487" width="12" customWidth="1"/>
    <col min="13488" max="13488" width="12.26953125" customWidth="1"/>
    <col min="13489" max="13490" width="12.81640625" customWidth="1"/>
    <col min="13491" max="13496" width="13.08984375" customWidth="1"/>
    <col min="13497" max="13499" width="14.1796875" customWidth="1"/>
    <col min="13500" max="13501" width="13.08984375" customWidth="1"/>
    <col min="13502" max="13504" width="14.1796875" customWidth="1"/>
    <col min="13505" max="13505" width="12.81640625" customWidth="1"/>
    <col min="13506" max="13506" width="13.08984375" customWidth="1"/>
    <col min="13507" max="13509" width="14.1796875" customWidth="1"/>
    <col min="13510" max="13511" width="13.08984375" customWidth="1"/>
    <col min="13512" max="13514" width="14.1796875" customWidth="1"/>
    <col min="13515" max="13515" width="15" bestFit="1" customWidth="1"/>
    <col min="13516" max="13516" width="13.08984375" customWidth="1"/>
    <col min="13517" max="13519" width="14.1796875" customWidth="1"/>
    <col min="13520" max="13520" width="15" bestFit="1" customWidth="1"/>
    <col min="13521" max="13521" width="13.08984375" customWidth="1"/>
    <col min="13522" max="13522" width="10.6328125" customWidth="1"/>
    <col min="13523" max="13524" width="14.1796875" customWidth="1"/>
    <col min="13525" max="13526" width="13.08984375" customWidth="1"/>
    <col min="13527" max="13529" width="14.1796875" customWidth="1"/>
    <col min="13530" max="13530" width="15" bestFit="1" customWidth="1"/>
    <col min="13531" max="13531" width="13.08984375" customWidth="1"/>
    <col min="13532" max="13534" width="14.1796875" customWidth="1"/>
    <col min="13535" max="13535" width="15" bestFit="1" customWidth="1"/>
    <col min="13536" max="13536" width="13.08984375" customWidth="1"/>
    <col min="13537" max="13537" width="11.81640625" customWidth="1"/>
    <col min="13538" max="13539" width="14.1796875" customWidth="1"/>
    <col min="13540" max="13540" width="15" bestFit="1" customWidth="1"/>
    <col min="13541" max="13541" width="13.08984375" customWidth="1"/>
    <col min="13542" max="13542" width="9.453125" customWidth="1"/>
    <col min="13543" max="13544" width="14.1796875" customWidth="1"/>
    <col min="13545" max="13545" width="14.1796875" bestFit="1" customWidth="1"/>
    <col min="13546" max="13546" width="13.08984375" customWidth="1"/>
    <col min="13547" max="13547" width="7.08984375" customWidth="1"/>
    <col min="13548" max="13549" width="14.1796875" customWidth="1"/>
    <col min="13550" max="13550" width="14.1796875" bestFit="1" customWidth="1"/>
    <col min="13551" max="13551" width="13.08984375" customWidth="1"/>
    <col min="13552" max="13554" width="14.1796875" customWidth="1"/>
    <col min="13555" max="13556" width="13.08984375" customWidth="1"/>
    <col min="13557" max="13559" width="14.1796875" customWidth="1"/>
    <col min="13560" max="13561" width="13.08984375" customWidth="1"/>
    <col min="13562" max="13564" width="14.1796875" customWidth="1"/>
    <col min="13565" max="13565" width="15" bestFit="1" customWidth="1"/>
    <col min="13566" max="13566" width="13.08984375" customWidth="1"/>
    <col min="13567" max="13569" width="14.1796875" customWidth="1"/>
    <col min="13570" max="13570" width="14.1796875" bestFit="1" customWidth="1"/>
    <col min="13571" max="13571" width="13.08984375" customWidth="1"/>
    <col min="13572" max="13572" width="11.81640625" customWidth="1"/>
    <col min="13573" max="13574" width="14.1796875" customWidth="1"/>
    <col min="13575" max="13575" width="14.1796875" bestFit="1" customWidth="1"/>
    <col min="13576" max="13576" width="13.08984375" customWidth="1"/>
    <col min="13577" max="13577" width="9.453125" customWidth="1"/>
    <col min="13578" max="13579" width="14.1796875" customWidth="1"/>
    <col min="13580" max="13580" width="15" bestFit="1" customWidth="1"/>
    <col min="13581" max="13581" width="13.08984375" customWidth="1"/>
    <col min="13582" max="13584" width="13.453125" customWidth="1"/>
    <col min="13585" max="13588" width="15" bestFit="1" customWidth="1"/>
    <col min="13589" max="13589" width="13.08984375" customWidth="1"/>
    <col min="13590" max="13592" width="13.453125" customWidth="1"/>
    <col min="13593" max="13597" width="13.08984375" customWidth="1"/>
    <col min="13598" max="13600" width="13.453125" customWidth="1"/>
    <col min="13601" max="13601" width="15" bestFit="1" customWidth="1"/>
    <col min="13602" max="13605" width="13.08984375" customWidth="1"/>
    <col min="13606" max="13608" width="13.453125" customWidth="1"/>
    <col min="13609" max="13610" width="15" bestFit="1" customWidth="1"/>
    <col min="13611" max="13612" width="13.81640625" bestFit="1" customWidth="1"/>
    <col min="13613" max="13613" width="13.08984375" customWidth="1"/>
    <col min="13614" max="13616" width="13.453125" customWidth="1"/>
    <col min="13617" max="13619" width="15" bestFit="1" customWidth="1"/>
    <col min="13620" max="13621" width="13.08984375" customWidth="1"/>
    <col min="13622" max="13622" width="10.08984375" customWidth="1"/>
    <col min="13623" max="13624" width="13.453125" customWidth="1"/>
    <col min="13625" max="13629" width="13.08984375" customWidth="1"/>
    <col min="13630" max="13632" width="13.453125" customWidth="1"/>
    <col min="13633" max="13637" width="13.08984375" customWidth="1"/>
    <col min="13638" max="13640" width="13.453125" customWidth="1"/>
    <col min="13641" max="13645" width="13.08984375" customWidth="1"/>
    <col min="13646" max="13648" width="13.453125" customWidth="1"/>
    <col min="13649" max="13653" width="13.08984375" customWidth="1"/>
    <col min="13654" max="13656" width="13.453125" customWidth="1"/>
    <col min="13657" max="13657" width="15" bestFit="1" customWidth="1"/>
    <col min="13658" max="13658" width="13.81640625" bestFit="1" customWidth="1"/>
    <col min="13659" max="13660" width="15" bestFit="1" customWidth="1"/>
    <col min="13661" max="13661" width="13.08984375" customWidth="1"/>
    <col min="13662" max="13662" width="11.26953125" customWidth="1"/>
    <col min="13663" max="13664" width="13.453125" customWidth="1"/>
    <col min="13665" max="13665" width="14.1796875" bestFit="1" customWidth="1"/>
    <col min="13666" max="13668" width="15" bestFit="1" customWidth="1"/>
    <col min="13669" max="13669" width="13.08984375" customWidth="1"/>
    <col min="13670" max="13670" width="10.08984375" customWidth="1"/>
    <col min="13671" max="13672" width="13.453125" customWidth="1"/>
    <col min="13673" max="13673" width="14.1796875" bestFit="1" customWidth="1"/>
    <col min="13674" max="13674" width="13" bestFit="1" customWidth="1"/>
    <col min="13675" max="13676" width="14.1796875" bestFit="1" customWidth="1"/>
    <col min="13677" max="13677" width="13.08984375" customWidth="1"/>
    <col min="13678" max="13680" width="13.453125" customWidth="1"/>
    <col min="13681" max="13685" width="13.08984375" customWidth="1"/>
    <col min="13686" max="13688" width="13.453125" customWidth="1"/>
    <col min="13689" max="13689" width="13.08984375" customWidth="1"/>
    <col min="13690" max="13690" width="13.81640625" bestFit="1" customWidth="1"/>
    <col min="13691" max="13692" width="15" bestFit="1" customWidth="1"/>
    <col min="13693" max="13693" width="13.08984375" customWidth="1"/>
    <col min="13694" max="13696" width="13.453125" customWidth="1"/>
    <col min="13697" max="13700" width="15" bestFit="1" customWidth="1"/>
    <col min="13701" max="13701" width="13.08984375" customWidth="1"/>
    <col min="13702" max="13702" width="12.453125" customWidth="1"/>
    <col min="13703" max="13704" width="13.453125" customWidth="1"/>
    <col min="13705" max="13705" width="15" bestFit="1" customWidth="1"/>
    <col min="13706" max="13708" width="14.1796875" bestFit="1" customWidth="1"/>
    <col min="13709" max="13709" width="13.08984375" customWidth="1"/>
    <col min="13710" max="13710" width="10.08984375" customWidth="1"/>
    <col min="13711" max="13712" width="13.453125" customWidth="1"/>
    <col min="13713" max="13713" width="14.1796875" bestFit="1" customWidth="1"/>
    <col min="13714" max="13716" width="15" bestFit="1" customWidth="1"/>
    <col min="13717" max="13717" width="13.08984375" customWidth="1"/>
    <col min="13718" max="13718" width="6.7265625" customWidth="1"/>
    <col min="13719" max="13720" width="13.453125" customWidth="1"/>
    <col min="13721" max="13721" width="14.1796875" bestFit="1" customWidth="1"/>
    <col min="13722" max="13724" width="15" bestFit="1" customWidth="1"/>
    <col min="13725" max="13740" width="13.08984375" customWidth="1"/>
    <col min="13741" max="13741" width="13.453125" customWidth="1"/>
    <col min="13742" max="13742" width="12.81640625" customWidth="1"/>
    <col min="13743" max="13743" width="12" customWidth="1"/>
    <col min="13744" max="13744" width="12.26953125" customWidth="1"/>
    <col min="13745" max="13746" width="12.81640625" customWidth="1"/>
    <col min="13747" max="13752" width="13.08984375" customWidth="1"/>
    <col min="13753" max="13755" width="14.1796875" customWidth="1"/>
    <col min="13756" max="13757" width="13.08984375" customWidth="1"/>
    <col min="13758" max="13760" width="14.1796875" customWidth="1"/>
    <col min="13761" max="13761" width="12.81640625" customWidth="1"/>
    <col min="13762" max="13762" width="13.08984375" customWidth="1"/>
    <col min="13763" max="13765" width="14.1796875" customWidth="1"/>
    <col min="13766" max="13767" width="13.08984375" customWidth="1"/>
    <col min="13768" max="13770" width="14.1796875" customWidth="1"/>
    <col min="13771" max="13771" width="15" bestFit="1" customWidth="1"/>
    <col min="13772" max="13772" width="13.08984375" customWidth="1"/>
    <col min="13773" max="13775" width="14.1796875" customWidth="1"/>
    <col min="13776" max="13776" width="15" bestFit="1" customWidth="1"/>
    <col min="13777" max="13777" width="13.08984375" customWidth="1"/>
    <col min="13778" max="13778" width="10.6328125" customWidth="1"/>
    <col min="13779" max="13780" width="14.1796875" customWidth="1"/>
    <col min="13781" max="13782" width="13.08984375" customWidth="1"/>
    <col min="13783" max="13785" width="14.1796875" customWidth="1"/>
    <col min="13786" max="13786" width="15" bestFit="1" customWidth="1"/>
    <col min="13787" max="13787" width="13.08984375" customWidth="1"/>
    <col min="13788" max="13790" width="14.1796875" customWidth="1"/>
    <col min="13791" max="13791" width="15" bestFit="1" customWidth="1"/>
    <col min="13792" max="13792" width="13.08984375" customWidth="1"/>
    <col min="13793" max="13793" width="11.81640625" customWidth="1"/>
    <col min="13794" max="13795" width="14.1796875" customWidth="1"/>
    <col min="13796" max="13796" width="15" bestFit="1" customWidth="1"/>
    <col min="13797" max="13797" width="13.08984375" customWidth="1"/>
    <col min="13798" max="13798" width="9.453125" customWidth="1"/>
    <col min="13799" max="13800" width="14.1796875" customWidth="1"/>
    <col min="13801" max="13801" width="14.1796875" bestFit="1" customWidth="1"/>
    <col min="13802" max="13802" width="13.08984375" customWidth="1"/>
    <col min="13803" max="13803" width="7.08984375" customWidth="1"/>
    <col min="13804" max="13805" width="14.1796875" customWidth="1"/>
    <col min="13806" max="13806" width="14.1796875" bestFit="1" customWidth="1"/>
    <col min="13807" max="13807" width="13.08984375" customWidth="1"/>
    <col min="13808" max="13810" width="14.1796875" customWidth="1"/>
    <col min="13811" max="13812" width="13.08984375" customWidth="1"/>
    <col min="13813" max="13815" width="14.1796875" customWidth="1"/>
    <col min="13816" max="13817" width="13.08984375" customWidth="1"/>
    <col min="13818" max="13820" width="14.1796875" customWidth="1"/>
    <col min="13821" max="13821" width="15" bestFit="1" customWidth="1"/>
    <col min="13822" max="13822" width="13.08984375" customWidth="1"/>
    <col min="13823" max="13825" width="14.1796875" customWidth="1"/>
    <col min="13826" max="13826" width="14.1796875" bestFit="1" customWidth="1"/>
    <col min="13827" max="13827" width="13.08984375" customWidth="1"/>
    <col min="13828" max="13828" width="11.81640625" customWidth="1"/>
    <col min="13829" max="13830" width="14.1796875" customWidth="1"/>
    <col min="13831" max="13831" width="14.1796875" bestFit="1" customWidth="1"/>
    <col min="13832" max="13832" width="13.08984375" customWidth="1"/>
    <col min="13833" max="13833" width="9.453125" customWidth="1"/>
    <col min="13834" max="13835" width="14.1796875" customWidth="1"/>
    <col min="13836" max="13836" width="15" bestFit="1" customWidth="1"/>
    <col min="13837" max="13837" width="13.08984375" customWidth="1"/>
    <col min="13838" max="13840" width="13.453125" customWidth="1"/>
    <col min="13841" max="13844" width="15" bestFit="1" customWidth="1"/>
    <col min="13845" max="13845" width="13.08984375" customWidth="1"/>
    <col min="13846" max="13848" width="13.453125" customWidth="1"/>
    <col min="13849" max="13853" width="13.08984375" customWidth="1"/>
    <col min="13854" max="13856" width="13.453125" customWidth="1"/>
    <col min="13857" max="13857" width="15" bestFit="1" customWidth="1"/>
    <col min="13858" max="13861" width="13.08984375" customWidth="1"/>
    <col min="13862" max="13864" width="13.453125" customWidth="1"/>
    <col min="13865" max="13866" width="15" bestFit="1" customWidth="1"/>
    <col min="13867" max="13868" width="13.81640625" bestFit="1" customWidth="1"/>
    <col min="13869" max="13869" width="13.08984375" customWidth="1"/>
    <col min="13870" max="13872" width="13.453125" customWidth="1"/>
    <col min="13873" max="13875" width="15" bestFit="1" customWidth="1"/>
    <col min="13876" max="13877" width="13.08984375" customWidth="1"/>
    <col min="13878" max="13878" width="10.08984375" customWidth="1"/>
    <col min="13879" max="13880" width="13.453125" customWidth="1"/>
    <col min="13881" max="13885" width="13.08984375" customWidth="1"/>
    <col min="13886" max="13888" width="13.453125" customWidth="1"/>
    <col min="13889" max="13893" width="13.08984375" customWidth="1"/>
    <col min="13894" max="13896" width="13.453125" customWidth="1"/>
    <col min="13897" max="13901" width="13.08984375" customWidth="1"/>
    <col min="13902" max="13904" width="13.453125" customWidth="1"/>
    <col min="13905" max="13909" width="13.08984375" customWidth="1"/>
    <col min="13910" max="13912" width="13.453125" customWidth="1"/>
    <col min="13913" max="13913" width="15" bestFit="1" customWidth="1"/>
    <col min="13914" max="13914" width="13.81640625" bestFit="1" customWidth="1"/>
    <col min="13915" max="13916" width="15" bestFit="1" customWidth="1"/>
    <col min="13917" max="13917" width="13.08984375" customWidth="1"/>
    <col min="13918" max="13918" width="11.26953125" customWidth="1"/>
    <col min="13919" max="13920" width="13.453125" customWidth="1"/>
    <col min="13921" max="13921" width="14.1796875" bestFit="1" customWidth="1"/>
    <col min="13922" max="13924" width="15" bestFit="1" customWidth="1"/>
    <col min="13925" max="13925" width="13.08984375" customWidth="1"/>
    <col min="13926" max="13926" width="10.08984375" customWidth="1"/>
    <col min="13927" max="13928" width="13.453125" customWidth="1"/>
    <col min="13929" max="13929" width="14.1796875" bestFit="1" customWidth="1"/>
    <col min="13930" max="13930" width="13" bestFit="1" customWidth="1"/>
    <col min="13931" max="13932" width="14.1796875" bestFit="1" customWidth="1"/>
    <col min="13933" max="13933" width="13.08984375" customWidth="1"/>
    <col min="13934" max="13936" width="13.453125" customWidth="1"/>
    <col min="13937" max="13941" width="13.08984375" customWidth="1"/>
    <col min="13942" max="13944" width="13.453125" customWidth="1"/>
    <col min="13945" max="13945" width="13.08984375" customWidth="1"/>
    <col min="13946" max="13946" width="13.81640625" bestFit="1" customWidth="1"/>
    <col min="13947" max="13948" width="15" bestFit="1" customWidth="1"/>
    <col min="13949" max="13949" width="13.08984375" customWidth="1"/>
    <col min="13950" max="13952" width="13.453125" customWidth="1"/>
    <col min="13953" max="13956" width="15" bestFit="1" customWidth="1"/>
    <col min="13957" max="13957" width="13.08984375" customWidth="1"/>
    <col min="13958" max="13958" width="12.453125" customWidth="1"/>
    <col min="13959" max="13960" width="13.453125" customWidth="1"/>
    <col min="13961" max="13961" width="15" bestFit="1" customWidth="1"/>
    <col min="13962" max="13964" width="14.1796875" bestFit="1" customWidth="1"/>
    <col min="13965" max="13965" width="13.08984375" customWidth="1"/>
    <col min="13966" max="13966" width="10.08984375" customWidth="1"/>
    <col min="13967" max="13968" width="13.453125" customWidth="1"/>
    <col min="13969" max="13969" width="14.1796875" bestFit="1" customWidth="1"/>
    <col min="13970" max="13972" width="15" bestFit="1" customWidth="1"/>
    <col min="13973" max="13973" width="13.08984375" customWidth="1"/>
    <col min="13974" max="13974" width="6.7265625" customWidth="1"/>
    <col min="13975" max="13976" width="13.453125" customWidth="1"/>
    <col min="13977" max="13977" width="14.1796875" bestFit="1" customWidth="1"/>
    <col min="13978" max="13980" width="15" bestFit="1" customWidth="1"/>
    <col min="13981" max="13996" width="13.08984375" customWidth="1"/>
    <col min="13997" max="13997" width="13.453125" customWidth="1"/>
    <col min="13998" max="13998" width="12.81640625" customWidth="1"/>
    <col min="13999" max="13999" width="12" customWidth="1"/>
    <col min="14000" max="14000" width="12.26953125" customWidth="1"/>
    <col min="14001" max="14002" width="12.81640625" customWidth="1"/>
    <col min="14003" max="14008" width="13.08984375" customWidth="1"/>
    <col min="14009" max="14011" width="14.1796875" customWidth="1"/>
    <col min="14012" max="14013" width="13.08984375" customWidth="1"/>
    <col min="14014" max="14016" width="14.1796875" customWidth="1"/>
    <col min="14017" max="14017" width="12.81640625" customWidth="1"/>
    <col min="14018" max="14018" width="13.08984375" customWidth="1"/>
    <col min="14019" max="14021" width="14.1796875" customWidth="1"/>
    <col min="14022" max="14023" width="13.08984375" customWidth="1"/>
    <col min="14024" max="14026" width="14.1796875" customWidth="1"/>
    <col min="14027" max="14027" width="15" bestFit="1" customWidth="1"/>
    <col min="14028" max="14028" width="13.08984375" customWidth="1"/>
    <col min="14029" max="14031" width="14.1796875" customWidth="1"/>
    <col min="14032" max="14032" width="15" bestFit="1" customWidth="1"/>
    <col min="14033" max="14033" width="13.08984375" customWidth="1"/>
    <col min="14034" max="14034" width="10.6328125" customWidth="1"/>
    <col min="14035" max="14036" width="14.1796875" customWidth="1"/>
    <col min="14037" max="14038" width="13.08984375" customWidth="1"/>
    <col min="14039" max="14041" width="14.1796875" customWidth="1"/>
    <col min="14042" max="14042" width="15" bestFit="1" customWidth="1"/>
    <col min="14043" max="14043" width="13.08984375" customWidth="1"/>
    <col min="14044" max="14046" width="14.1796875" customWidth="1"/>
    <col min="14047" max="14047" width="15" bestFit="1" customWidth="1"/>
    <col min="14048" max="14048" width="13.08984375" customWidth="1"/>
    <col min="14049" max="14049" width="11.81640625" customWidth="1"/>
    <col min="14050" max="14051" width="14.1796875" customWidth="1"/>
    <col min="14052" max="14052" width="15" bestFit="1" customWidth="1"/>
    <col min="14053" max="14053" width="13.08984375" customWidth="1"/>
    <col min="14054" max="14054" width="9.453125" customWidth="1"/>
    <col min="14055" max="14056" width="14.1796875" customWidth="1"/>
    <col min="14057" max="14057" width="14.1796875" bestFit="1" customWidth="1"/>
    <col min="14058" max="14058" width="13.08984375" customWidth="1"/>
    <col min="14059" max="14059" width="7.08984375" customWidth="1"/>
    <col min="14060" max="14061" width="14.1796875" customWidth="1"/>
    <col min="14062" max="14062" width="14.1796875" bestFit="1" customWidth="1"/>
    <col min="14063" max="14063" width="13.08984375" customWidth="1"/>
    <col min="14064" max="14066" width="14.1796875" customWidth="1"/>
    <col min="14067" max="14068" width="13.08984375" customWidth="1"/>
    <col min="14069" max="14071" width="14.1796875" customWidth="1"/>
    <col min="14072" max="14073" width="13.08984375" customWidth="1"/>
    <col min="14074" max="14076" width="14.1796875" customWidth="1"/>
    <col min="14077" max="14077" width="15" bestFit="1" customWidth="1"/>
    <col min="14078" max="14078" width="13.08984375" customWidth="1"/>
    <col min="14079" max="14081" width="14.1796875" customWidth="1"/>
    <col min="14082" max="14082" width="14.1796875" bestFit="1" customWidth="1"/>
    <col min="14083" max="14083" width="13.08984375" customWidth="1"/>
    <col min="14084" max="14084" width="11.81640625" customWidth="1"/>
    <col min="14085" max="14086" width="14.1796875" customWidth="1"/>
    <col min="14087" max="14087" width="14.1796875" bestFit="1" customWidth="1"/>
    <col min="14088" max="14088" width="13.08984375" customWidth="1"/>
    <col min="14089" max="14089" width="9.453125" customWidth="1"/>
    <col min="14090" max="14091" width="14.1796875" customWidth="1"/>
    <col min="14092" max="14092" width="15" bestFit="1" customWidth="1"/>
    <col min="14093" max="14093" width="13.08984375" customWidth="1"/>
    <col min="14094" max="14096" width="13.453125" customWidth="1"/>
    <col min="14097" max="14100" width="15" bestFit="1" customWidth="1"/>
    <col min="14101" max="14101" width="13.08984375" customWidth="1"/>
    <col min="14102" max="14104" width="13.453125" customWidth="1"/>
    <col min="14105" max="14109" width="13.08984375" customWidth="1"/>
    <col min="14110" max="14112" width="13.453125" customWidth="1"/>
    <col min="14113" max="14113" width="15" bestFit="1" customWidth="1"/>
    <col min="14114" max="14117" width="13.08984375" customWidth="1"/>
    <col min="14118" max="14120" width="13.453125" customWidth="1"/>
    <col min="14121" max="14122" width="15" bestFit="1" customWidth="1"/>
    <col min="14123" max="14124" width="13.81640625" bestFit="1" customWidth="1"/>
    <col min="14125" max="14125" width="13.08984375" customWidth="1"/>
    <col min="14126" max="14128" width="13.453125" customWidth="1"/>
    <col min="14129" max="14131" width="15" bestFit="1" customWidth="1"/>
    <col min="14132" max="14133" width="13.08984375" customWidth="1"/>
    <col min="14134" max="14134" width="10.08984375" customWidth="1"/>
    <col min="14135" max="14136" width="13.453125" customWidth="1"/>
    <col min="14137" max="14141" width="13.08984375" customWidth="1"/>
    <col min="14142" max="14144" width="13.453125" customWidth="1"/>
    <col min="14145" max="14149" width="13.08984375" customWidth="1"/>
    <col min="14150" max="14152" width="13.453125" customWidth="1"/>
    <col min="14153" max="14157" width="13.08984375" customWidth="1"/>
    <col min="14158" max="14160" width="13.453125" customWidth="1"/>
    <col min="14161" max="14165" width="13.08984375" customWidth="1"/>
    <col min="14166" max="14168" width="13.453125" customWidth="1"/>
    <col min="14169" max="14169" width="15" bestFit="1" customWidth="1"/>
    <col min="14170" max="14170" width="13.81640625" bestFit="1" customWidth="1"/>
    <col min="14171" max="14172" width="15" bestFit="1" customWidth="1"/>
    <col min="14173" max="14173" width="13.08984375" customWidth="1"/>
    <col min="14174" max="14174" width="11.26953125" customWidth="1"/>
    <col min="14175" max="14176" width="13.453125" customWidth="1"/>
    <col min="14177" max="14177" width="14.1796875" bestFit="1" customWidth="1"/>
    <col min="14178" max="14180" width="15" bestFit="1" customWidth="1"/>
    <col min="14181" max="14181" width="13.08984375" customWidth="1"/>
    <col min="14182" max="14182" width="10.08984375" customWidth="1"/>
    <col min="14183" max="14184" width="13.453125" customWidth="1"/>
    <col min="14185" max="14185" width="14.1796875" bestFit="1" customWidth="1"/>
    <col min="14186" max="14186" width="13" bestFit="1" customWidth="1"/>
    <col min="14187" max="14188" width="14.1796875" bestFit="1" customWidth="1"/>
    <col min="14189" max="14189" width="13.08984375" customWidth="1"/>
    <col min="14190" max="14192" width="13.453125" customWidth="1"/>
    <col min="14193" max="14197" width="13.08984375" customWidth="1"/>
    <col min="14198" max="14200" width="13.453125" customWidth="1"/>
    <col min="14201" max="14201" width="13.08984375" customWidth="1"/>
    <col min="14202" max="14202" width="13.81640625" bestFit="1" customWidth="1"/>
    <col min="14203" max="14204" width="15" bestFit="1" customWidth="1"/>
    <col min="14205" max="14205" width="13.08984375" customWidth="1"/>
    <col min="14206" max="14208" width="13.453125" customWidth="1"/>
    <col min="14209" max="14212" width="15" bestFit="1" customWidth="1"/>
    <col min="14213" max="14213" width="13.08984375" customWidth="1"/>
    <col min="14214" max="14214" width="12.453125" customWidth="1"/>
    <col min="14215" max="14216" width="13.453125" customWidth="1"/>
    <col min="14217" max="14217" width="15" bestFit="1" customWidth="1"/>
    <col min="14218" max="14220" width="14.1796875" bestFit="1" customWidth="1"/>
    <col min="14221" max="14221" width="13.08984375" customWidth="1"/>
    <col min="14222" max="14222" width="10.08984375" customWidth="1"/>
    <col min="14223" max="14224" width="13.453125" customWidth="1"/>
    <col min="14225" max="14225" width="14.1796875" bestFit="1" customWidth="1"/>
    <col min="14226" max="14228" width="15" bestFit="1" customWidth="1"/>
    <col min="14229" max="14229" width="13.08984375" customWidth="1"/>
    <col min="14230" max="14230" width="6.7265625" customWidth="1"/>
    <col min="14231" max="14232" width="13.453125" customWidth="1"/>
    <col min="14233" max="14233" width="14.1796875" bestFit="1" customWidth="1"/>
    <col min="14234" max="14236" width="15" bestFit="1" customWidth="1"/>
    <col min="14237" max="14252" width="13.08984375" customWidth="1"/>
    <col min="14253" max="14253" width="13.453125" customWidth="1"/>
    <col min="14254" max="14254" width="12.81640625" customWidth="1"/>
    <col min="14255" max="14255" width="12" customWidth="1"/>
    <col min="14256" max="14256" width="12.26953125" customWidth="1"/>
    <col min="14257" max="14258" width="12.81640625" customWidth="1"/>
    <col min="14259" max="14264" width="13.08984375" customWidth="1"/>
    <col min="14265" max="14267" width="14.1796875" customWidth="1"/>
    <col min="14268" max="14269" width="13.08984375" customWidth="1"/>
    <col min="14270" max="14272" width="14.1796875" customWidth="1"/>
    <col min="14273" max="14273" width="12.81640625" customWidth="1"/>
    <col min="14274" max="14274" width="13.08984375" customWidth="1"/>
    <col min="14275" max="14277" width="14.1796875" customWidth="1"/>
    <col min="14278" max="14279" width="13.08984375" customWidth="1"/>
    <col min="14280" max="14282" width="14.1796875" customWidth="1"/>
    <col min="14283" max="14283" width="15" bestFit="1" customWidth="1"/>
    <col min="14284" max="14284" width="13.08984375" customWidth="1"/>
    <col min="14285" max="14287" width="14.1796875" customWidth="1"/>
    <col min="14288" max="14288" width="15" bestFit="1" customWidth="1"/>
    <col min="14289" max="14289" width="13.08984375" customWidth="1"/>
    <col min="14290" max="14290" width="10.6328125" customWidth="1"/>
    <col min="14291" max="14292" width="14.1796875" customWidth="1"/>
    <col min="14293" max="14294" width="13.08984375" customWidth="1"/>
    <col min="14295" max="14297" width="14.1796875" customWidth="1"/>
    <col min="14298" max="14298" width="15" bestFit="1" customWidth="1"/>
    <col min="14299" max="14299" width="13.08984375" customWidth="1"/>
    <col min="14300" max="14302" width="14.1796875" customWidth="1"/>
    <col min="14303" max="14303" width="15" bestFit="1" customWidth="1"/>
    <col min="14304" max="14304" width="13.08984375" customWidth="1"/>
    <col min="14305" max="14305" width="11.81640625" customWidth="1"/>
    <col min="14306" max="14307" width="14.1796875" customWidth="1"/>
    <col min="14308" max="14308" width="15" bestFit="1" customWidth="1"/>
    <col min="14309" max="14309" width="13.08984375" customWidth="1"/>
    <col min="14310" max="14310" width="9.453125" customWidth="1"/>
    <col min="14311" max="14312" width="14.1796875" customWidth="1"/>
    <col min="14313" max="14313" width="14.1796875" bestFit="1" customWidth="1"/>
    <col min="14314" max="14314" width="13.08984375" customWidth="1"/>
    <col min="14315" max="14315" width="7.08984375" customWidth="1"/>
    <col min="14316" max="14317" width="14.1796875" customWidth="1"/>
    <col min="14318" max="14318" width="14.1796875" bestFit="1" customWidth="1"/>
    <col min="14319" max="14319" width="13.08984375" customWidth="1"/>
    <col min="14320" max="14322" width="14.1796875" customWidth="1"/>
    <col min="14323" max="14324" width="13.08984375" customWidth="1"/>
    <col min="14325" max="14327" width="14.1796875" customWidth="1"/>
    <col min="14328" max="14329" width="13.08984375" customWidth="1"/>
    <col min="14330" max="14332" width="14.1796875" customWidth="1"/>
    <col min="14333" max="14333" width="15" bestFit="1" customWidth="1"/>
    <col min="14334" max="14334" width="13.08984375" customWidth="1"/>
    <col min="14335" max="14337" width="14.1796875" customWidth="1"/>
    <col min="14338" max="14338" width="14.1796875" bestFit="1" customWidth="1"/>
    <col min="14339" max="14339" width="13.08984375" customWidth="1"/>
    <col min="14340" max="14340" width="11.81640625" customWidth="1"/>
    <col min="14341" max="14342" width="14.1796875" customWidth="1"/>
    <col min="14343" max="14343" width="14.1796875" bestFit="1" customWidth="1"/>
    <col min="14344" max="14344" width="13.08984375" customWidth="1"/>
    <col min="14345" max="14345" width="9.453125" customWidth="1"/>
    <col min="14346" max="14347" width="14.1796875" customWidth="1"/>
    <col min="14348" max="14348" width="15" bestFit="1" customWidth="1"/>
    <col min="14349" max="14349" width="13.08984375" customWidth="1"/>
    <col min="14350" max="14352" width="13.453125" customWidth="1"/>
    <col min="14353" max="14356" width="15" bestFit="1" customWidth="1"/>
    <col min="14357" max="14357" width="13.08984375" customWidth="1"/>
    <col min="14358" max="14360" width="13.453125" customWidth="1"/>
    <col min="14361" max="14365" width="13.08984375" customWidth="1"/>
    <col min="14366" max="14368" width="13.453125" customWidth="1"/>
    <col min="14369" max="14369" width="15" bestFit="1" customWidth="1"/>
    <col min="14370" max="14373" width="13.08984375" customWidth="1"/>
    <col min="14374" max="14376" width="13.453125" customWidth="1"/>
    <col min="14377" max="14378" width="15" bestFit="1" customWidth="1"/>
    <col min="14379" max="14380" width="13.81640625" bestFit="1" customWidth="1"/>
    <col min="14381" max="14381" width="13.08984375" customWidth="1"/>
    <col min="14382" max="14384" width="13.453125" customWidth="1"/>
    <col min="14385" max="14387" width="15" bestFit="1" customWidth="1"/>
    <col min="14388" max="14389" width="13.08984375" customWidth="1"/>
    <col min="14390" max="14390" width="10.08984375" customWidth="1"/>
    <col min="14391" max="14392" width="13.453125" customWidth="1"/>
    <col min="14393" max="14397" width="13.08984375" customWidth="1"/>
    <col min="14398" max="14400" width="13.453125" customWidth="1"/>
    <col min="14401" max="14405" width="13.08984375" customWidth="1"/>
    <col min="14406" max="14408" width="13.453125" customWidth="1"/>
    <col min="14409" max="14413" width="13.08984375" customWidth="1"/>
    <col min="14414" max="14416" width="13.453125" customWidth="1"/>
    <col min="14417" max="14421" width="13.08984375" customWidth="1"/>
    <col min="14422" max="14424" width="13.453125" customWidth="1"/>
    <col min="14425" max="14425" width="15" bestFit="1" customWidth="1"/>
    <col min="14426" max="14426" width="13.81640625" bestFit="1" customWidth="1"/>
    <col min="14427" max="14428" width="15" bestFit="1" customWidth="1"/>
    <col min="14429" max="14429" width="13.08984375" customWidth="1"/>
    <col min="14430" max="14430" width="11.26953125" customWidth="1"/>
    <col min="14431" max="14432" width="13.453125" customWidth="1"/>
    <col min="14433" max="14433" width="14.1796875" bestFit="1" customWidth="1"/>
    <col min="14434" max="14436" width="15" bestFit="1" customWidth="1"/>
    <col min="14437" max="14437" width="13.08984375" customWidth="1"/>
    <col min="14438" max="14438" width="10.08984375" customWidth="1"/>
    <col min="14439" max="14440" width="13.453125" customWidth="1"/>
    <col min="14441" max="14441" width="14.1796875" bestFit="1" customWidth="1"/>
    <col min="14442" max="14442" width="13" bestFit="1" customWidth="1"/>
    <col min="14443" max="14444" width="14.1796875" bestFit="1" customWidth="1"/>
    <col min="14445" max="14445" width="13.08984375" customWidth="1"/>
    <col min="14446" max="14448" width="13.453125" customWidth="1"/>
    <col min="14449" max="14453" width="13.08984375" customWidth="1"/>
    <col min="14454" max="14456" width="13.453125" customWidth="1"/>
    <col min="14457" max="14457" width="13.08984375" customWidth="1"/>
    <col min="14458" max="14458" width="13.81640625" bestFit="1" customWidth="1"/>
    <col min="14459" max="14460" width="15" bestFit="1" customWidth="1"/>
    <col min="14461" max="14461" width="13.08984375" customWidth="1"/>
    <col min="14462" max="14464" width="13.453125" customWidth="1"/>
    <col min="14465" max="14468" width="15" bestFit="1" customWidth="1"/>
    <col min="14469" max="14469" width="13.08984375" customWidth="1"/>
    <col min="14470" max="14470" width="12.453125" customWidth="1"/>
    <col min="14471" max="14472" width="13.453125" customWidth="1"/>
    <col min="14473" max="14473" width="15" bestFit="1" customWidth="1"/>
    <col min="14474" max="14476" width="14.1796875" bestFit="1" customWidth="1"/>
    <col min="14477" max="14477" width="13.08984375" customWidth="1"/>
    <col min="14478" max="14478" width="10.08984375" customWidth="1"/>
    <col min="14479" max="14480" width="13.453125" customWidth="1"/>
    <col min="14481" max="14481" width="14.1796875" bestFit="1" customWidth="1"/>
    <col min="14482" max="14484" width="15" bestFit="1" customWidth="1"/>
    <col min="14485" max="14485" width="13.08984375" customWidth="1"/>
    <col min="14486" max="14486" width="6.7265625" customWidth="1"/>
    <col min="14487" max="14488" width="13.453125" customWidth="1"/>
    <col min="14489" max="14489" width="14.1796875" bestFit="1" customWidth="1"/>
    <col min="14490" max="14492" width="15" bestFit="1" customWidth="1"/>
    <col min="14493" max="14508" width="13.08984375" customWidth="1"/>
    <col min="14509" max="14509" width="13.453125" customWidth="1"/>
    <col min="14510" max="14510" width="12.81640625" customWidth="1"/>
    <col min="14511" max="14511" width="12" customWidth="1"/>
    <col min="14512" max="14512" width="12.26953125" customWidth="1"/>
    <col min="14513" max="14514" width="12.81640625" customWidth="1"/>
    <col min="14515" max="14520" width="13.08984375" customWidth="1"/>
    <col min="14521" max="14523" width="14.1796875" customWidth="1"/>
    <col min="14524" max="14525" width="13.08984375" customWidth="1"/>
    <col min="14526" max="14528" width="14.1796875" customWidth="1"/>
    <col min="14529" max="14529" width="12.81640625" customWidth="1"/>
    <col min="14530" max="14530" width="13.08984375" customWidth="1"/>
    <col min="14531" max="14533" width="14.1796875" customWidth="1"/>
    <col min="14534" max="14535" width="13.08984375" customWidth="1"/>
    <col min="14536" max="14538" width="14.1796875" customWidth="1"/>
    <col min="14539" max="14539" width="15" bestFit="1" customWidth="1"/>
    <col min="14540" max="14540" width="13.08984375" customWidth="1"/>
    <col min="14541" max="14543" width="14.1796875" customWidth="1"/>
    <col min="14544" max="14544" width="15" bestFit="1" customWidth="1"/>
    <col min="14545" max="14545" width="13.08984375" customWidth="1"/>
    <col min="14546" max="14546" width="10.6328125" customWidth="1"/>
    <col min="14547" max="14548" width="14.1796875" customWidth="1"/>
    <col min="14549" max="14550" width="13.08984375" customWidth="1"/>
    <col min="14551" max="14553" width="14.1796875" customWidth="1"/>
    <col min="14554" max="14554" width="15" bestFit="1" customWidth="1"/>
    <col min="14555" max="14555" width="13.08984375" customWidth="1"/>
    <col min="14556" max="14558" width="14.1796875" customWidth="1"/>
    <col min="14559" max="14559" width="15" bestFit="1" customWidth="1"/>
    <col min="14560" max="14560" width="13.08984375" customWidth="1"/>
    <col min="14561" max="14561" width="11.81640625" customWidth="1"/>
    <col min="14562" max="14563" width="14.1796875" customWidth="1"/>
    <col min="14564" max="14564" width="15" bestFit="1" customWidth="1"/>
    <col min="14565" max="14565" width="13.08984375" customWidth="1"/>
    <col min="14566" max="14566" width="9.453125" customWidth="1"/>
    <col min="14567" max="14568" width="14.1796875" customWidth="1"/>
    <col min="14569" max="14569" width="14.1796875" bestFit="1" customWidth="1"/>
    <col min="14570" max="14570" width="13.08984375" customWidth="1"/>
    <col min="14571" max="14571" width="7.08984375" customWidth="1"/>
    <col min="14572" max="14573" width="14.1796875" customWidth="1"/>
    <col min="14574" max="14574" width="14.1796875" bestFit="1" customWidth="1"/>
    <col min="14575" max="14575" width="13.08984375" customWidth="1"/>
    <col min="14576" max="14578" width="14.1796875" customWidth="1"/>
    <col min="14579" max="14580" width="13.08984375" customWidth="1"/>
    <col min="14581" max="14583" width="14.1796875" customWidth="1"/>
    <col min="14584" max="14585" width="13.08984375" customWidth="1"/>
    <col min="14586" max="14588" width="14.1796875" customWidth="1"/>
    <col min="14589" max="14589" width="15" bestFit="1" customWidth="1"/>
    <col min="14590" max="14590" width="13.08984375" customWidth="1"/>
    <col min="14591" max="14593" width="14.1796875" customWidth="1"/>
    <col min="14594" max="14594" width="14.1796875" bestFit="1" customWidth="1"/>
    <col min="14595" max="14595" width="13.08984375" customWidth="1"/>
    <col min="14596" max="14596" width="11.81640625" customWidth="1"/>
    <col min="14597" max="14598" width="14.1796875" customWidth="1"/>
    <col min="14599" max="14599" width="14.1796875" bestFit="1" customWidth="1"/>
    <col min="14600" max="14600" width="13.08984375" customWidth="1"/>
    <col min="14601" max="14601" width="9.453125" customWidth="1"/>
    <col min="14602" max="14603" width="14.1796875" customWidth="1"/>
    <col min="14604" max="14604" width="15" bestFit="1" customWidth="1"/>
    <col min="14605" max="14605" width="13.08984375" customWidth="1"/>
    <col min="14606" max="14608" width="13.453125" customWidth="1"/>
    <col min="14609" max="14612" width="15" bestFit="1" customWidth="1"/>
    <col min="14613" max="14613" width="13.08984375" customWidth="1"/>
    <col min="14614" max="14616" width="13.453125" customWidth="1"/>
    <col min="14617" max="14621" width="13.08984375" customWidth="1"/>
    <col min="14622" max="14624" width="13.453125" customWidth="1"/>
    <col min="14625" max="14625" width="15" bestFit="1" customWidth="1"/>
    <col min="14626" max="14629" width="13.08984375" customWidth="1"/>
    <col min="14630" max="14632" width="13.453125" customWidth="1"/>
    <col min="14633" max="14634" width="15" bestFit="1" customWidth="1"/>
    <col min="14635" max="14636" width="13.81640625" bestFit="1" customWidth="1"/>
    <col min="14637" max="14637" width="13.08984375" customWidth="1"/>
    <col min="14638" max="14640" width="13.453125" customWidth="1"/>
    <col min="14641" max="14643" width="15" bestFit="1" customWidth="1"/>
    <col min="14644" max="14645" width="13.08984375" customWidth="1"/>
    <col min="14646" max="14646" width="10.08984375" customWidth="1"/>
    <col min="14647" max="14648" width="13.453125" customWidth="1"/>
    <col min="14649" max="14653" width="13.08984375" customWidth="1"/>
    <col min="14654" max="14656" width="13.453125" customWidth="1"/>
    <col min="14657" max="14661" width="13.08984375" customWidth="1"/>
    <col min="14662" max="14664" width="13.453125" customWidth="1"/>
    <col min="14665" max="14669" width="13.08984375" customWidth="1"/>
    <col min="14670" max="14672" width="13.453125" customWidth="1"/>
    <col min="14673" max="14677" width="13.08984375" customWidth="1"/>
    <col min="14678" max="14680" width="13.453125" customWidth="1"/>
    <col min="14681" max="14681" width="15" bestFit="1" customWidth="1"/>
    <col min="14682" max="14682" width="13.81640625" bestFit="1" customWidth="1"/>
    <col min="14683" max="14684" width="15" bestFit="1" customWidth="1"/>
    <col min="14685" max="14685" width="13.08984375" customWidth="1"/>
    <col min="14686" max="14686" width="11.26953125" customWidth="1"/>
    <col min="14687" max="14688" width="13.453125" customWidth="1"/>
    <col min="14689" max="14689" width="14.1796875" bestFit="1" customWidth="1"/>
    <col min="14690" max="14692" width="15" bestFit="1" customWidth="1"/>
    <col min="14693" max="14693" width="13.08984375" customWidth="1"/>
    <col min="14694" max="14694" width="10.08984375" customWidth="1"/>
    <col min="14695" max="14696" width="13.453125" customWidth="1"/>
    <col min="14697" max="14697" width="14.1796875" bestFit="1" customWidth="1"/>
    <col min="14698" max="14698" width="13" bestFit="1" customWidth="1"/>
    <col min="14699" max="14700" width="14.1796875" bestFit="1" customWidth="1"/>
    <col min="14701" max="14701" width="13.08984375" customWidth="1"/>
    <col min="14702" max="14704" width="13.453125" customWidth="1"/>
    <col min="14705" max="14709" width="13.08984375" customWidth="1"/>
    <col min="14710" max="14712" width="13.453125" customWidth="1"/>
    <col min="14713" max="14713" width="13.08984375" customWidth="1"/>
    <col min="14714" max="14714" width="13.81640625" bestFit="1" customWidth="1"/>
    <col min="14715" max="14716" width="15" bestFit="1" customWidth="1"/>
    <col min="14717" max="14717" width="13.08984375" customWidth="1"/>
    <col min="14718" max="14720" width="13.453125" customWidth="1"/>
    <col min="14721" max="14724" width="15" bestFit="1" customWidth="1"/>
    <col min="14725" max="14725" width="13.08984375" customWidth="1"/>
    <col min="14726" max="14726" width="12.453125" customWidth="1"/>
    <col min="14727" max="14728" width="13.453125" customWidth="1"/>
    <col min="14729" max="14729" width="15" bestFit="1" customWidth="1"/>
    <col min="14730" max="14732" width="14.1796875" bestFit="1" customWidth="1"/>
    <col min="14733" max="14733" width="13.08984375" customWidth="1"/>
    <col min="14734" max="14734" width="10.08984375" customWidth="1"/>
    <col min="14735" max="14736" width="13.453125" customWidth="1"/>
    <col min="14737" max="14737" width="14.1796875" bestFit="1" customWidth="1"/>
    <col min="14738" max="14740" width="15" bestFit="1" customWidth="1"/>
    <col min="14741" max="14741" width="13.08984375" customWidth="1"/>
    <col min="14742" max="14742" width="6.7265625" customWidth="1"/>
    <col min="14743" max="14744" width="13.453125" customWidth="1"/>
    <col min="14745" max="14745" width="14.1796875" bestFit="1" customWidth="1"/>
    <col min="14746" max="14748" width="15" bestFit="1" customWidth="1"/>
    <col min="14749" max="14764" width="13.08984375" customWidth="1"/>
    <col min="14765" max="14765" width="13.453125" customWidth="1"/>
    <col min="14766" max="14766" width="12.81640625" customWidth="1"/>
    <col min="14767" max="14767" width="12" customWidth="1"/>
    <col min="14768" max="14768" width="12.26953125" customWidth="1"/>
    <col min="14769" max="14770" width="12.81640625" customWidth="1"/>
    <col min="14771" max="14776" width="13.08984375" customWidth="1"/>
    <col min="14777" max="14779" width="14.1796875" customWidth="1"/>
    <col min="14780" max="14781" width="13.08984375" customWidth="1"/>
    <col min="14782" max="14784" width="14.1796875" customWidth="1"/>
    <col min="14785" max="14785" width="12.81640625" customWidth="1"/>
    <col min="14786" max="14786" width="13.08984375" customWidth="1"/>
    <col min="14787" max="14789" width="14.1796875" customWidth="1"/>
    <col min="14790" max="14791" width="13.08984375" customWidth="1"/>
    <col min="14792" max="14794" width="14.1796875" customWidth="1"/>
    <col min="14795" max="14795" width="15" bestFit="1" customWidth="1"/>
    <col min="14796" max="14796" width="13.08984375" customWidth="1"/>
    <col min="14797" max="14799" width="14.1796875" customWidth="1"/>
    <col min="14800" max="14800" width="15" bestFit="1" customWidth="1"/>
    <col min="14801" max="14801" width="13.08984375" customWidth="1"/>
    <col min="14802" max="14802" width="10.6328125" customWidth="1"/>
    <col min="14803" max="14804" width="14.1796875" customWidth="1"/>
    <col min="14805" max="14806" width="13.08984375" customWidth="1"/>
    <col min="14807" max="14809" width="14.1796875" customWidth="1"/>
    <col min="14810" max="14810" width="15" bestFit="1" customWidth="1"/>
    <col min="14811" max="14811" width="13.08984375" customWidth="1"/>
    <col min="14812" max="14814" width="14.1796875" customWidth="1"/>
    <col min="14815" max="14815" width="15" bestFit="1" customWidth="1"/>
    <col min="14816" max="14816" width="13.08984375" customWidth="1"/>
    <col min="14817" max="14817" width="11.81640625" customWidth="1"/>
    <col min="14818" max="14819" width="14.1796875" customWidth="1"/>
    <col min="14820" max="14820" width="15" bestFit="1" customWidth="1"/>
    <col min="14821" max="14821" width="13.08984375" customWidth="1"/>
    <col min="14822" max="14822" width="9.453125" customWidth="1"/>
    <col min="14823" max="14824" width="14.1796875" customWidth="1"/>
    <col min="14825" max="14825" width="14.1796875" bestFit="1" customWidth="1"/>
    <col min="14826" max="14826" width="13.08984375" customWidth="1"/>
    <col min="14827" max="14827" width="7.08984375" customWidth="1"/>
    <col min="14828" max="14829" width="14.1796875" customWidth="1"/>
    <col min="14830" max="14830" width="14.1796875" bestFit="1" customWidth="1"/>
    <col min="14831" max="14831" width="13.08984375" customWidth="1"/>
    <col min="14832" max="14834" width="14.1796875" customWidth="1"/>
    <col min="14835" max="14836" width="13.08984375" customWidth="1"/>
    <col min="14837" max="14839" width="14.1796875" customWidth="1"/>
    <col min="14840" max="14841" width="13.08984375" customWidth="1"/>
    <col min="14842" max="14844" width="14.1796875" customWidth="1"/>
    <col min="14845" max="14845" width="15" bestFit="1" customWidth="1"/>
    <col min="14846" max="14846" width="13.08984375" customWidth="1"/>
    <col min="14847" max="14849" width="14.1796875" customWidth="1"/>
    <col min="14850" max="14850" width="14.1796875" bestFit="1" customWidth="1"/>
    <col min="14851" max="14851" width="13.08984375" customWidth="1"/>
    <col min="14852" max="14852" width="11.81640625" customWidth="1"/>
    <col min="14853" max="14854" width="14.1796875" customWidth="1"/>
    <col min="14855" max="14855" width="14.1796875" bestFit="1" customWidth="1"/>
    <col min="14856" max="14856" width="13.08984375" customWidth="1"/>
    <col min="14857" max="14857" width="9.453125" customWidth="1"/>
    <col min="14858" max="14859" width="14.1796875" customWidth="1"/>
    <col min="14860" max="14860" width="15" bestFit="1" customWidth="1"/>
    <col min="14861" max="14861" width="13.08984375" customWidth="1"/>
    <col min="14862" max="14864" width="13.453125" customWidth="1"/>
    <col min="14865" max="14868" width="15" bestFit="1" customWidth="1"/>
    <col min="14869" max="14869" width="13.08984375" customWidth="1"/>
    <col min="14870" max="14872" width="13.453125" customWidth="1"/>
    <col min="14873" max="14877" width="13.08984375" customWidth="1"/>
    <col min="14878" max="14880" width="13.453125" customWidth="1"/>
    <col min="14881" max="14881" width="15" bestFit="1" customWidth="1"/>
    <col min="14882" max="14885" width="13.08984375" customWidth="1"/>
    <col min="14886" max="14888" width="13.453125" customWidth="1"/>
    <col min="14889" max="14890" width="15" bestFit="1" customWidth="1"/>
    <col min="14891" max="14892" width="13.81640625" bestFit="1" customWidth="1"/>
    <col min="14893" max="14893" width="13.08984375" customWidth="1"/>
    <col min="14894" max="14896" width="13.453125" customWidth="1"/>
    <col min="14897" max="14899" width="15" bestFit="1" customWidth="1"/>
    <col min="14900" max="14901" width="13.08984375" customWidth="1"/>
    <col min="14902" max="14902" width="10.08984375" customWidth="1"/>
    <col min="14903" max="14904" width="13.453125" customWidth="1"/>
    <col min="14905" max="14909" width="13.08984375" customWidth="1"/>
    <col min="14910" max="14912" width="13.453125" customWidth="1"/>
    <col min="14913" max="14917" width="13.08984375" customWidth="1"/>
    <col min="14918" max="14920" width="13.453125" customWidth="1"/>
    <col min="14921" max="14925" width="13.08984375" customWidth="1"/>
    <col min="14926" max="14928" width="13.453125" customWidth="1"/>
    <col min="14929" max="14933" width="13.08984375" customWidth="1"/>
    <col min="14934" max="14936" width="13.453125" customWidth="1"/>
    <col min="14937" max="14937" width="15" bestFit="1" customWidth="1"/>
    <col min="14938" max="14938" width="13.81640625" bestFit="1" customWidth="1"/>
    <col min="14939" max="14940" width="15" bestFit="1" customWidth="1"/>
    <col min="14941" max="14941" width="13.08984375" customWidth="1"/>
    <col min="14942" max="14942" width="11.26953125" customWidth="1"/>
    <col min="14943" max="14944" width="13.453125" customWidth="1"/>
    <col min="14945" max="14945" width="14.1796875" bestFit="1" customWidth="1"/>
    <col min="14946" max="14948" width="15" bestFit="1" customWidth="1"/>
    <col min="14949" max="14949" width="13.08984375" customWidth="1"/>
    <col min="14950" max="14950" width="10.08984375" customWidth="1"/>
    <col min="14951" max="14952" width="13.453125" customWidth="1"/>
    <col min="14953" max="14953" width="14.1796875" bestFit="1" customWidth="1"/>
    <col min="14954" max="14954" width="13" bestFit="1" customWidth="1"/>
    <col min="14955" max="14956" width="14.1796875" bestFit="1" customWidth="1"/>
    <col min="14957" max="14957" width="13.08984375" customWidth="1"/>
    <col min="14958" max="14960" width="13.453125" customWidth="1"/>
    <col min="14961" max="14965" width="13.08984375" customWidth="1"/>
    <col min="14966" max="14968" width="13.453125" customWidth="1"/>
    <col min="14969" max="14969" width="13.08984375" customWidth="1"/>
    <col min="14970" max="14970" width="13.81640625" bestFit="1" customWidth="1"/>
    <col min="14971" max="14972" width="15" bestFit="1" customWidth="1"/>
    <col min="14973" max="14973" width="13.08984375" customWidth="1"/>
    <col min="14974" max="14976" width="13.453125" customWidth="1"/>
    <col min="14977" max="14980" width="15" bestFit="1" customWidth="1"/>
    <col min="14981" max="14981" width="13.08984375" customWidth="1"/>
    <col min="14982" max="14982" width="12.453125" customWidth="1"/>
    <col min="14983" max="14984" width="13.453125" customWidth="1"/>
    <col min="14985" max="14985" width="15" bestFit="1" customWidth="1"/>
    <col min="14986" max="14988" width="14.1796875" bestFit="1" customWidth="1"/>
    <col min="14989" max="14989" width="13.08984375" customWidth="1"/>
    <col min="14990" max="14990" width="10.08984375" customWidth="1"/>
    <col min="14991" max="14992" width="13.453125" customWidth="1"/>
    <col min="14993" max="14993" width="14.1796875" bestFit="1" customWidth="1"/>
    <col min="14994" max="14996" width="15" bestFit="1" customWidth="1"/>
    <col min="14997" max="14997" width="13.08984375" customWidth="1"/>
    <col min="14998" max="14998" width="6.7265625" customWidth="1"/>
    <col min="14999" max="15000" width="13.453125" customWidth="1"/>
    <col min="15001" max="15001" width="14.1796875" bestFit="1" customWidth="1"/>
    <col min="15002" max="15004" width="15" bestFit="1" customWidth="1"/>
    <col min="15005" max="15020" width="13.08984375" customWidth="1"/>
    <col min="15021" max="15021" width="13.453125" customWidth="1"/>
    <col min="15022" max="15022" width="12.81640625" customWidth="1"/>
    <col min="15023" max="15023" width="12" customWidth="1"/>
    <col min="15024" max="15024" width="12.26953125" customWidth="1"/>
    <col min="15025" max="15026" width="12.81640625" customWidth="1"/>
    <col min="15027" max="15032" width="13.08984375" customWidth="1"/>
    <col min="15033" max="15035" width="14.1796875" customWidth="1"/>
    <col min="15036" max="15037" width="13.08984375" customWidth="1"/>
    <col min="15038" max="15040" width="14.1796875" customWidth="1"/>
    <col min="15041" max="15041" width="12.81640625" customWidth="1"/>
    <col min="15042" max="15042" width="13.08984375" customWidth="1"/>
    <col min="15043" max="15045" width="14.1796875" customWidth="1"/>
    <col min="15046" max="15047" width="13.08984375" customWidth="1"/>
    <col min="15048" max="15050" width="14.1796875" customWidth="1"/>
    <col min="15051" max="15051" width="15" bestFit="1" customWidth="1"/>
    <col min="15052" max="15052" width="13.08984375" customWidth="1"/>
    <col min="15053" max="15055" width="14.1796875" customWidth="1"/>
    <col min="15056" max="15056" width="15" bestFit="1" customWidth="1"/>
    <col min="15057" max="15057" width="13.08984375" customWidth="1"/>
    <col min="15058" max="15058" width="10.6328125" customWidth="1"/>
    <col min="15059" max="15060" width="14.1796875" customWidth="1"/>
    <col min="15061" max="15062" width="13.08984375" customWidth="1"/>
    <col min="15063" max="15065" width="14.1796875" customWidth="1"/>
    <col min="15066" max="15066" width="15" bestFit="1" customWidth="1"/>
    <col min="15067" max="15067" width="13.08984375" customWidth="1"/>
    <col min="15068" max="15070" width="14.1796875" customWidth="1"/>
    <col min="15071" max="15071" width="15" bestFit="1" customWidth="1"/>
    <col min="15072" max="15072" width="13.08984375" customWidth="1"/>
    <col min="15073" max="15073" width="11.81640625" customWidth="1"/>
    <col min="15074" max="15075" width="14.1796875" customWidth="1"/>
    <col min="15076" max="15076" width="15" bestFit="1" customWidth="1"/>
    <col min="15077" max="15077" width="13.08984375" customWidth="1"/>
    <col min="15078" max="15078" width="9.453125" customWidth="1"/>
    <col min="15079" max="15080" width="14.1796875" customWidth="1"/>
    <col min="15081" max="15081" width="14.1796875" bestFit="1" customWidth="1"/>
    <col min="15082" max="15082" width="13.08984375" customWidth="1"/>
    <col min="15083" max="15083" width="7.08984375" customWidth="1"/>
    <col min="15084" max="15085" width="14.1796875" customWidth="1"/>
    <col min="15086" max="15086" width="14.1796875" bestFit="1" customWidth="1"/>
    <col min="15087" max="15087" width="13.08984375" customWidth="1"/>
    <col min="15088" max="15090" width="14.1796875" customWidth="1"/>
    <col min="15091" max="15092" width="13.08984375" customWidth="1"/>
    <col min="15093" max="15095" width="14.1796875" customWidth="1"/>
    <col min="15096" max="15097" width="13.08984375" customWidth="1"/>
    <col min="15098" max="15100" width="14.1796875" customWidth="1"/>
    <col min="15101" max="15101" width="15" bestFit="1" customWidth="1"/>
    <col min="15102" max="15102" width="13.08984375" customWidth="1"/>
    <col min="15103" max="15105" width="14.1796875" customWidth="1"/>
    <col min="15106" max="15106" width="14.1796875" bestFit="1" customWidth="1"/>
    <col min="15107" max="15107" width="13.08984375" customWidth="1"/>
    <col min="15108" max="15108" width="11.81640625" customWidth="1"/>
    <col min="15109" max="15110" width="14.1796875" customWidth="1"/>
    <col min="15111" max="15111" width="14.1796875" bestFit="1" customWidth="1"/>
    <col min="15112" max="15112" width="13.08984375" customWidth="1"/>
    <col min="15113" max="15113" width="9.453125" customWidth="1"/>
    <col min="15114" max="15115" width="14.1796875" customWidth="1"/>
    <col min="15116" max="15116" width="15" bestFit="1" customWidth="1"/>
    <col min="15117" max="15117" width="13.08984375" customWidth="1"/>
    <col min="15118" max="15120" width="13.453125" customWidth="1"/>
    <col min="15121" max="15124" width="15" bestFit="1" customWidth="1"/>
    <col min="15125" max="15125" width="13.08984375" customWidth="1"/>
    <col min="15126" max="15128" width="13.453125" customWidth="1"/>
    <col min="15129" max="15133" width="13.08984375" customWidth="1"/>
    <col min="15134" max="15136" width="13.453125" customWidth="1"/>
    <col min="15137" max="15137" width="15" bestFit="1" customWidth="1"/>
    <col min="15138" max="15141" width="13.08984375" customWidth="1"/>
    <col min="15142" max="15144" width="13.453125" customWidth="1"/>
    <col min="15145" max="15146" width="15" bestFit="1" customWidth="1"/>
    <col min="15147" max="15148" width="13.81640625" bestFit="1" customWidth="1"/>
    <col min="15149" max="15149" width="13.08984375" customWidth="1"/>
    <col min="15150" max="15152" width="13.453125" customWidth="1"/>
    <col min="15153" max="15155" width="15" bestFit="1" customWidth="1"/>
    <col min="15156" max="15157" width="13.08984375" customWidth="1"/>
    <col min="15158" max="15158" width="10.08984375" customWidth="1"/>
    <col min="15159" max="15160" width="13.453125" customWidth="1"/>
    <col min="15161" max="15165" width="13.08984375" customWidth="1"/>
    <col min="15166" max="15168" width="13.453125" customWidth="1"/>
    <col min="15169" max="15173" width="13.08984375" customWidth="1"/>
    <col min="15174" max="15176" width="13.453125" customWidth="1"/>
    <col min="15177" max="15181" width="13.08984375" customWidth="1"/>
    <col min="15182" max="15184" width="13.453125" customWidth="1"/>
    <col min="15185" max="15189" width="13.08984375" customWidth="1"/>
    <col min="15190" max="15192" width="13.453125" customWidth="1"/>
    <col min="15193" max="15193" width="15" bestFit="1" customWidth="1"/>
    <col min="15194" max="15194" width="13.81640625" bestFit="1" customWidth="1"/>
    <col min="15195" max="15196" width="15" bestFit="1" customWidth="1"/>
    <col min="15197" max="15197" width="13.08984375" customWidth="1"/>
    <col min="15198" max="15198" width="11.26953125" customWidth="1"/>
    <col min="15199" max="15200" width="13.453125" customWidth="1"/>
    <col min="15201" max="15201" width="14.1796875" bestFit="1" customWidth="1"/>
    <col min="15202" max="15204" width="15" bestFit="1" customWidth="1"/>
    <col min="15205" max="15205" width="13.08984375" customWidth="1"/>
    <col min="15206" max="15206" width="10.08984375" customWidth="1"/>
    <col min="15207" max="15208" width="13.453125" customWidth="1"/>
    <col min="15209" max="15209" width="14.1796875" bestFit="1" customWidth="1"/>
    <col min="15210" max="15210" width="13" bestFit="1" customWidth="1"/>
    <col min="15211" max="15212" width="14.1796875" bestFit="1" customWidth="1"/>
    <col min="15213" max="15213" width="13.08984375" customWidth="1"/>
    <col min="15214" max="15216" width="13.453125" customWidth="1"/>
    <col min="15217" max="15221" width="13.08984375" customWidth="1"/>
    <col min="15222" max="15224" width="13.453125" customWidth="1"/>
    <col min="15225" max="15225" width="13.08984375" customWidth="1"/>
    <col min="15226" max="15226" width="13.81640625" bestFit="1" customWidth="1"/>
    <col min="15227" max="15228" width="15" bestFit="1" customWidth="1"/>
    <col min="15229" max="15229" width="13.08984375" customWidth="1"/>
    <col min="15230" max="15232" width="13.453125" customWidth="1"/>
    <col min="15233" max="15236" width="15" bestFit="1" customWidth="1"/>
    <col min="15237" max="15237" width="13.08984375" customWidth="1"/>
    <col min="15238" max="15238" width="12.453125" customWidth="1"/>
    <col min="15239" max="15240" width="13.453125" customWidth="1"/>
    <col min="15241" max="15241" width="15" bestFit="1" customWidth="1"/>
    <col min="15242" max="15244" width="14.1796875" bestFit="1" customWidth="1"/>
    <col min="15245" max="15245" width="13.08984375" customWidth="1"/>
    <col min="15246" max="15246" width="10.08984375" customWidth="1"/>
    <col min="15247" max="15248" width="13.453125" customWidth="1"/>
    <col min="15249" max="15249" width="14.1796875" bestFit="1" customWidth="1"/>
    <col min="15250" max="15252" width="15" bestFit="1" customWidth="1"/>
    <col min="15253" max="15253" width="13.08984375" customWidth="1"/>
    <col min="15254" max="15254" width="6.7265625" customWidth="1"/>
    <col min="15255" max="15256" width="13.453125" customWidth="1"/>
    <col min="15257" max="15257" width="14.1796875" bestFit="1" customWidth="1"/>
    <col min="15258" max="15260" width="15" bestFit="1" customWidth="1"/>
    <col min="15261" max="15276" width="13.08984375" customWidth="1"/>
    <col min="15277" max="15277" width="13.453125" customWidth="1"/>
    <col min="15278" max="15278" width="12.81640625" customWidth="1"/>
    <col min="15279" max="15279" width="12" customWidth="1"/>
    <col min="15280" max="15280" width="12.26953125" customWidth="1"/>
    <col min="15281" max="15282" width="12.81640625" customWidth="1"/>
    <col min="15283" max="15288" width="13.08984375" customWidth="1"/>
    <col min="15289" max="15291" width="14.1796875" customWidth="1"/>
    <col min="15292" max="15293" width="13.08984375" customWidth="1"/>
    <col min="15294" max="15296" width="14.1796875" customWidth="1"/>
    <col min="15297" max="15297" width="12.81640625" customWidth="1"/>
    <col min="15298" max="15298" width="13.08984375" customWidth="1"/>
    <col min="15299" max="15301" width="14.1796875" customWidth="1"/>
    <col min="15302" max="15303" width="13.08984375" customWidth="1"/>
    <col min="15304" max="15306" width="14.1796875" customWidth="1"/>
    <col min="15307" max="15307" width="15" bestFit="1" customWidth="1"/>
    <col min="15308" max="15308" width="13.08984375" customWidth="1"/>
    <col min="15309" max="15311" width="14.1796875" customWidth="1"/>
    <col min="15312" max="15312" width="15" bestFit="1" customWidth="1"/>
    <col min="15313" max="15313" width="13.08984375" customWidth="1"/>
    <col min="15314" max="15314" width="10.6328125" customWidth="1"/>
    <col min="15315" max="15316" width="14.1796875" customWidth="1"/>
    <col min="15317" max="15318" width="13.08984375" customWidth="1"/>
    <col min="15319" max="15321" width="14.1796875" customWidth="1"/>
    <col min="15322" max="15322" width="15" bestFit="1" customWidth="1"/>
    <col min="15323" max="15323" width="13.08984375" customWidth="1"/>
    <col min="15324" max="15326" width="14.1796875" customWidth="1"/>
    <col min="15327" max="15327" width="15" bestFit="1" customWidth="1"/>
    <col min="15328" max="15328" width="13.08984375" customWidth="1"/>
    <col min="15329" max="15329" width="11.81640625" customWidth="1"/>
    <col min="15330" max="15331" width="14.1796875" customWidth="1"/>
    <col min="15332" max="15332" width="15" bestFit="1" customWidth="1"/>
    <col min="15333" max="15333" width="13.08984375" customWidth="1"/>
    <col min="15334" max="15334" width="9.453125" customWidth="1"/>
    <col min="15335" max="15336" width="14.1796875" customWidth="1"/>
    <col min="15337" max="15337" width="14.1796875" bestFit="1" customWidth="1"/>
    <col min="15338" max="15338" width="13.08984375" customWidth="1"/>
    <col min="15339" max="15339" width="7.08984375" customWidth="1"/>
    <col min="15340" max="15341" width="14.1796875" customWidth="1"/>
    <col min="15342" max="15342" width="14.1796875" bestFit="1" customWidth="1"/>
    <col min="15343" max="15343" width="13.08984375" customWidth="1"/>
    <col min="15344" max="15346" width="14.1796875" customWidth="1"/>
    <col min="15347" max="15348" width="13.08984375" customWidth="1"/>
    <col min="15349" max="15351" width="14.1796875" customWidth="1"/>
    <col min="15352" max="15353" width="13.08984375" customWidth="1"/>
    <col min="15354" max="15356" width="14.1796875" customWidth="1"/>
    <col min="15357" max="15357" width="15" bestFit="1" customWidth="1"/>
    <col min="15358" max="15358" width="13.08984375" customWidth="1"/>
    <col min="15359" max="15361" width="14.1796875" customWidth="1"/>
    <col min="15362" max="15362" width="14.1796875" bestFit="1" customWidth="1"/>
    <col min="15363" max="15363" width="13.08984375" customWidth="1"/>
    <col min="15364" max="15364" width="11.81640625" customWidth="1"/>
    <col min="15365" max="15366" width="14.1796875" customWidth="1"/>
    <col min="15367" max="15367" width="14.1796875" bestFit="1" customWidth="1"/>
    <col min="15368" max="15368" width="13.08984375" customWidth="1"/>
    <col min="15369" max="15369" width="9.453125" customWidth="1"/>
    <col min="15370" max="15371" width="14.1796875" customWidth="1"/>
    <col min="15372" max="15372" width="15" bestFit="1" customWidth="1"/>
    <col min="15373" max="15373" width="13.08984375" customWidth="1"/>
    <col min="15374" max="15376" width="13.453125" customWidth="1"/>
    <col min="15377" max="15380" width="15" bestFit="1" customWidth="1"/>
    <col min="15381" max="15381" width="13.08984375" customWidth="1"/>
    <col min="15382" max="15384" width="13.453125" customWidth="1"/>
    <col min="15385" max="15389" width="13.08984375" customWidth="1"/>
    <col min="15390" max="15392" width="13.453125" customWidth="1"/>
    <col min="15393" max="15393" width="15" bestFit="1" customWidth="1"/>
    <col min="15394" max="15397" width="13.08984375" customWidth="1"/>
    <col min="15398" max="15400" width="13.453125" customWidth="1"/>
    <col min="15401" max="15402" width="15" bestFit="1" customWidth="1"/>
    <col min="15403" max="15404" width="13.81640625" bestFit="1" customWidth="1"/>
    <col min="15405" max="15405" width="13.08984375" customWidth="1"/>
    <col min="15406" max="15408" width="13.453125" customWidth="1"/>
    <col min="15409" max="15411" width="15" bestFit="1" customWidth="1"/>
    <col min="15412" max="15413" width="13.08984375" customWidth="1"/>
    <col min="15414" max="15414" width="10.08984375" customWidth="1"/>
    <col min="15415" max="15416" width="13.453125" customWidth="1"/>
    <col min="15417" max="15421" width="13.08984375" customWidth="1"/>
    <col min="15422" max="15424" width="13.453125" customWidth="1"/>
    <col min="15425" max="15429" width="13.08984375" customWidth="1"/>
    <col min="15430" max="15432" width="13.453125" customWidth="1"/>
    <col min="15433" max="15437" width="13.08984375" customWidth="1"/>
    <col min="15438" max="15440" width="13.453125" customWidth="1"/>
    <col min="15441" max="15445" width="13.08984375" customWidth="1"/>
    <col min="15446" max="15448" width="13.453125" customWidth="1"/>
    <col min="15449" max="15449" width="15" bestFit="1" customWidth="1"/>
    <col min="15450" max="15450" width="13.81640625" bestFit="1" customWidth="1"/>
    <col min="15451" max="15452" width="15" bestFit="1" customWidth="1"/>
    <col min="15453" max="15453" width="13.08984375" customWidth="1"/>
    <col min="15454" max="15454" width="11.26953125" customWidth="1"/>
    <col min="15455" max="15456" width="13.453125" customWidth="1"/>
    <col min="15457" max="15457" width="14.1796875" bestFit="1" customWidth="1"/>
    <col min="15458" max="15460" width="15" bestFit="1" customWidth="1"/>
    <col min="15461" max="15461" width="13.08984375" customWidth="1"/>
    <col min="15462" max="15462" width="10.08984375" customWidth="1"/>
    <col min="15463" max="15464" width="13.453125" customWidth="1"/>
    <col min="15465" max="15465" width="14.1796875" bestFit="1" customWidth="1"/>
    <col min="15466" max="15466" width="13" bestFit="1" customWidth="1"/>
    <col min="15467" max="15468" width="14.1796875" bestFit="1" customWidth="1"/>
    <col min="15469" max="15469" width="13.08984375" customWidth="1"/>
    <col min="15470" max="15472" width="13.453125" customWidth="1"/>
    <col min="15473" max="15477" width="13.08984375" customWidth="1"/>
    <col min="15478" max="15480" width="13.453125" customWidth="1"/>
    <col min="15481" max="15481" width="13.08984375" customWidth="1"/>
    <col min="15482" max="15482" width="13.81640625" bestFit="1" customWidth="1"/>
    <col min="15483" max="15484" width="15" bestFit="1" customWidth="1"/>
    <col min="15485" max="15485" width="13.08984375" customWidth="1"/>
    <col min="15486" max="15488" width="13.453125" customWidth="1"/>
    <col min="15489" max="15492" width="15" bestFit="1" customWidth="1"/>
    <col min="15493" max="15493" width="13.08984375" customWidth="1"/>
    <col min="15494" max="15494" width="12.453125" customWidth="1"/>
    <col min="15495" max="15496" width="13.453125" customWidth="1"/>
    <col min="15497" max="15497" width="15" bestFit="1" customWidth="1"/>
    <col min="15498" max="15500" width="14.1796875" bestFit="1" customWidth="1"/>
    <col min="15501" max="15501" width="13.08984375" customWidth="1"/>
    <col min="15502" max="15502" width="10.08984375" customWidth="1"/>
    <col min="15503" max="15504" width="13.453125" customWidth="1"/>
    <col min="15505" max="15505" width="14.1796875" bestFit="1" customWidth="1"/>
    <col min="15506" max="15508" width="15" bestFit="1" customWidth="1"/>
    <col min="15509" max="15509" width="13.08984375" customWidth="1"/>
    <col min="15510" max="15510" width="6.7265625" customWidth="1"/>
    <col min="15511" max="15512" width="13.453125" customWidth="1"/>
    <col min="15513" max="15513" width="14.1796875" bestFit="1" customWidth="1"/>
    <col min="15514" max="15516" width="15" bestFit="1" customWidth="1"/>
    <col min="15517" max="15532" width="13.08984375" customWidth="1"/>
    <col min="15533" max="15533" width="13.453125" customWidth="1"/>
    <col min="15534" max="15534" width="12.81640625" customWidth="1"/>
    <col min="15535" max="15535" width="12" customWidth="1"/>
    <col min="15536" max="15536" width="12.26953125" customWidth="1"/>
    <col min="15537" max="15538" width="12.81640625" customWidth="1"/>
    <col min="15539" max="15544" width="13.08984375" customWidth="1"/>
    <col min="15545" max="15547" width="14.1796875" customWidth="1"/>
    <col min="15548" max="15549" width="13.08984375" customWidth="1"/>
    <col min="15550" max="15552" width="14.1796875" customWidth="1"/>
    <col min="15553" max="15553" width="12.81640625" customWidth="1"/>
    <col min="15554" max="15554" width="13.08984375" customWidth="1"/>
    <col min="15555" max="15557" width="14.1796875" customWidth="1"/>
    <col min="15558" max="15559" width="13.08984375" customWidth="1"/>
    <col min="15560" max="15562" width="14.1796875" customWidth="1"/>
    <col min="15563" max="15563" width="15" bestFit="1" customWidth="1"/>
    <col min="15564" max="15564" width="13.08984375" customWidth="1"/>
    <col min="15565" max="15567" width="14.1796875" customWidth="1"/>
    <col min="15568" max="15568" width="15" bestFit="1" customWidth="1"/>
    <col min="15569" max="15569" width="13.08984375" customWidth="1"/>
    <col min="15570" max="15570" width="10.6328125" customWidth="1"/>
    <col min="15571" max="15572" width="14.1796875" customWidth="1"/>
    <col min="15573" max="15574" width="13.08984375" customWidth="1"/>
    <col min="15575" max="15577" width="14.1796875" customWidth="1"/>
    <col min="15578" max="15578" width="15" bestFit="1" customWidth="1"/>
    <col min="15579" max="15579" width="13.08984375" customWidth="1"/>
    <col min="15580" max="15582" width="14.1796875" customWidth="1"/>
    <col min="15583" max="15583" width="15" bestFit="1" customWidth="1"/>
    <col min="15584" max="15584" width="13.08984375" customWidth="1"/>
    <col min="15585" max="15585" width="11.81640625" customWidth="1"/>
    <col min="15586" max="15587" width="14.1796875" customWidth="1"/>
    <col min="15588" max="15588" width="15" bestFit="1" customWidth="1"/>
    <col min="15589" max="15589" width="13.08984375" customWidth="1"/>
    <col min="15590" max="15590" width="9.453125" customWidth="1"/>
    <col min="15591" max="15592" width="14.1796875" customWidth="1"/>
    <col min="15593" max="15593" width="14.1796875" bestFit="1" customWidth="1"/>
    <col min="15594" max="15594" width="13.08984375" customWidth="1"/>
    <col min="15595" max="15595" width="7.08984375" customWidth="1"/>
    <col min="15596" max="15597" width="14.1796875" customWidth="1"/>
    <col min="15598" max="15598" width="14.1796875" bestFit="1" customWidth="1"/>
    <col min="15599" max="15599" width="13.08984375" customWidth="1"/>
    <col min="15600" max="15602" width="14.1796875" customWidth="1"/>
    <col min="15603" max="15604" width="13.08984375" customWidth="1"/>
    <col min="15605" max="15607" width="14.1796875" customWidth="1"/>
    <col min="15608" max="15609" width="13.08984375" customWidth="1"/>
    <col min="15610" max="15612" width="14.1796875" customWidth="1"/>
    <col min="15613" max="15613" width="15" bestFit="1" customWidth="1"/>
    <col min="15614" max="15614" width="13.08984375" customWidth="1"/>
    <col min="15615" max="15617" width="14.1796875" customWidth="1"/>
    <col min="15618" max="15618" width="14.1796875" bestFit="1" customWidth="1"/>
    <col min="15619" max="15619" width="13.08984375" customWidth="1"/>
    <col min="15620" max="15620" width="11.81640625" customWidth="1"/>
    <col min="15621" max="15622" width="14.1796875" customWidth="1"/>
    <col min="15623" max="15623" width="14.1796875" bestFit="1" customWidth="1"/>
    <col min="15624" max="15624" width="13.08984375" customWidth="1"/>
    <col min="15625" max="15625" width="9.453125" customWidth="1"/>
    <col min="15626" max="15627" width="14.1796875" customWidth="1"/>
    <col min="15628" max="15628" width="15" bestFit="1" customWidth="1"/>
    <col min="15629" max="15629" width="13.08984375" customWidth="1"/>
    <col min="15630" max="15632" width="13.453125" customWidth="1"/>
    <col min="15633" max="15636" width="15" bestFit="1" customWidth="1"/>
    <col min="15637" max="15637" width="13.08984375" customWidth="1"/>
    <col min="15638" max="15640" width="13.453125" customWidth="1"/>
    <col min="15641" max="15645" width="13.08984375" customWidth="1"/>
    <col min="15646" max="15648" width="13.453125" customWidth="1"/>
    <col min="15649" max="15649" width="15" bestFit="1" customWidth="1"/>
    <col min="15650" max="15653" width="13.08984375" customWidth="1"/>
    <col min="15654" max="15656" width="13.453125" customWidth="1"/>
    <col min="15657" max="15658" width="15" bestFit="1" customWidth="1"/>
    <col min="15659" max="15660" width="13.81640625" bestFit="1" customWidth="1"/>
    <col min="15661" max="15661" width="13.08984375" customWidth="1"/>
    <col min="15662" max="15664" width="13.453125" customWidth="1"/>
    <col min="15665" max="15667" width="15" bestFit="1" customWidth="1"/>
    <col min="15668" max="15669" width="13.08984375" customWidth="1"/>
    <col min="15670" max="15670" width="10.08984375" customWidth="1"/>
    <col min="15671" max="15672" width="13.453125" customWidth="1"/>
    <col min="15673" max="15677" width="13.08984375" customWidth="1"/>
    <col min="15678" max="15680" width="13.453125" customWidth="1"/>
    <col min="15681" max="15685" width="13.08984375" customWidth="1"/>
    <col min="15686" max="15688" width="13.453125" customWidth="1"/>
    <col min="15689" max="15693" width="13.08984375" customWidth="1"/>
    <col min="15694" max="15696" width="13.453125" customWidth="1"/>
    <col min="15697" max="15701" width="13.08984375" customWidth="1"/>
    <col min="15702" max="15704" width="13.453125" customWidth="1"/>
    <col min="15705" max="15705" width="15" bestFit="1" customWidth="1"/>
    <col min="15706" max="15706" width="13.81640625" bestFit="1" customWidth="1"/>
    <col min="15707" max="15708" width="15" bestFit="1" customWidth="1"/>
    <col min="15709" max="15709" width="13.08984375" customWidth="1"/>
    <col min="15710" max="15710" width="11.26953125" customWidth="1"/>
    <col min="15711" max="15712" width="13.453125" customWidth="1"/>
    <col min="15713" max="15713" width="14.1796875" bestFit="1" customWidth="1"/>
    <col min="15714" max="15716" width="15" bestFit="1" customWidth="1"/>
    <col min="15717" max="15717" width="13.08984375" customWidth="1"/>
    <col min="15718" max="15718" width="10.08984375" customWidth="1"/>
    <col min="15719" max="15720" width="13.453125" customWidth="1"/>
    <col min="15721" max="15721" width="14.1796875" bestFit="1" customWidth="1"/>
    <col min="15722" max="15722" width="13" bestFit="1" customWidth="1"/>
    <col min="15723" max="15724" width="14.1796875" bestFit="1" customWidth="1"/>
    <col min="15725" max="15725" width="13.08984375" customWidth="1"/>
    <col min="15726" max="15728" width="13.453125" customWidth="1"/>
    <col min="15729" max="15733" width="13.08984375" customWidth="1"/>
    <col min="15734" max="15736" width="13.453125" customWidth="1"/>
    <col min="15737" max="15737" width="13.08984375" customWidth="1"/>
    <col min="15738" max="15738" width="13.81640625" bestFit="1" customWidth="1"/>
    <col min="15739" max="15740" width="15" bestFit="1" customWidth="1"/>
    <col min="15741" max="15741" width="13.08984375" customWidth="1"/>
    <col min="15742" max="15744" width="13.453125" customWidth="1"/>
    <col min="15745" max="15748" width="15" bestFit="1" customWidth="1"/>
    <col min="15749" max="15749" width="13.08984375" customWidth="1"/>
    <col min="15750" max="15750" width="12.453125" customWidth="1"/>
    <col min="15751" max="15752" width="13.453125" customWidth="1"/>
    <col min="15753" max="15753" width="15" bestFit="1" customWidth="1"/>
    <col min="15754" max="15756" width="14.1796875" bestFit="1" customWidth="1"/>
    <col min="15757" max="15757" width="13.08984375" customWidth="1"/>
    <col min="15758" max="15758" width="10.08984375" customWidth="1"/>
    <col min="15759" max="15760" width="13.453125" customWidth="1"/>
    <col min="15761" max="15761" width="14.1796875" bestFit="1" customWidth="1"/>
    <col min="15762" max="15764" width="15" bestFit="1" customWidth="1"/>
    <col min="15765" max="15765" width="13.08984375" customWidth="1"/>
    <col min="15766" max="15766" width="6.7265625" customWidth="1"/>
    <col min="15767" max="15768" width="13.453125" customWidth="1"/>
    <col min="15769" max="15769" width="14.1796875" bestFit="1" customWidth="1"/>
    <col min="15770" max="15772" width="15" bestFit="1" customWidth="1"/>
    <col min="15773" max="15788" width="13.08984375" customWidth="1"/>
    <col min="15789" max="15789" width="13.453125" customWidth="1"/>
    <col min="15790" max="15790" width="12.81640625" customWidth="1"/>
    <col min="15791" max="15791" width="12" customWidth="1"/>
    <col min="15792" max="15792" width="12.26953125" customWidth="1"/>
    <col min="15793" max="15794" width="12.81640625" customWidth="1"/>
    <col min="15795" max="15800" width="13.08984375" customWidth="1"/>
    <col min="15801" max="15803" width="14.1796875" customWidth="1"/>
    <col min="15804" max="15805" width="13.08984375" customWidth="1"/>
    <col min="15806" max="15808" width="14.1796875" customWidth="1"/>
    <col min="15809" max="15809" width="12.81640625" customWidth="1"/>
    <col min="15810" max="15810" width="13.08984375" customWidth="1"/>
    <col min="15811" max="15813" width="14.1796875" customWidth="1"/>
    <col min="15814" max="15815" width="13.08984375" customWidth="1"/>
    <col min="15816" max="15818" width="14.1796875" customWidth="1"/>
    <col min="15819" max="15819" width="15" bestFit="1" customWidth="1"/>
    <col min="15820" max="15820" width="13.08984375" customWidth="1"/>
    <col min="15821" max="15823" width="14.1796875" customWidth="1"/>
    <col min="15824" max="15824" width="15" bestFit="1" customWidth="1"/>
    <col min="15825" max="15825" width="13.08984375" customWidth="1"/>
    <col min="15826" max="15826" width="10.6328125" customWidth="1"/>
    <col min="15827" max="15828" width="14.1796875" customWidth="1"/>
    <col min="15829" max="15830" width="13.08984375" customWidth="1"/>
    <col min="15831" max="15833" width="14.1796875" customWidth="1"/>
    <col min="15834" max="15834" width="15" bestFit="1" customWidth="1"/>
    <col min="15835" max="15835" width="13.08984375" customWidth="1"/>
    <col min="15836" max="15838" width="14.1796875" customWidth="1"/>
    <col min="15839" max="15839" width="15" bestFit="1" customWidth="1"/>
    <col min="15840" max="15840" width="13.08984375" customWidth="1"/>
    <col min="15841" max="15841" width="11.81640625" customWidth="1"/>
    <col min="15842" max="15843" width="14.1796875" customWidth="1"/>
    <col min="15844" max="15844" width="15" bestFit="1" customWidth="1"/>
    <col min="15845" max="15845" width="13.08984375" customWidth="1"/>
    <col min="15846" max="15846" width="9.453125" customWidth="1"/>
    <col min="15847" max="15848" width="14.1796875" customWidth="1"/>
    <col min="15849" max="15849" width="14.1796875" bestFit="1" customWidth="1"/>
    <col min="15850" max="15850" width="13.08984375" customWidth="1"/>
    <col min="15851" max="15851" width="7.08984375" customWidth="1"/>
    <col min="15852" max="15853" width="14.1796875" customWidth="1"/>
    <col min="15854" max="15854" width="14.1796875" bestFit="1" customWidth="1"/>
    <col min="15855" max="15855" width="13.08984375" customWidth="1"/>
    <col min="15856" max="15858" width="14.1796875" customWidth="1"/>
    <col min="15859" max="15860" width="13.08984375" customWidth="1"/>
    <col min="15861" max="15863" width="14.1796875" customWidth="1"/>
    <col min="15864" max="15865" width="13.08984375" customWidth="1"/>
    <col min="15866" max="15868" width="14.1796875" customWidth="1"/>
    <col min="15869" max="15869" width="15" bestFit="1" customWidth="1"/>
    <col min="15870" max="15870" width="13.08984375" customWidth="1"/>
    <col min="15871" max="15873" width="14.1796875" customWidth="1"/>
    <col min="15874" max="15874" width="14.1796875" bestFit="1" customWidth="1"/>
    <col min="15875" max="15875" width="13.08984375" customWidth="1"/>
    <col min="15876" max="15876" width="11.81640625" customWidth="1"/>
    <col min="15877" max="15878" width="14.1796875" customWidth="1"/>
    <col min="15879" max="15879" width="14.1796875" bestFit="1" customWidth="1"/>
    <col min="15880" max="15880" width="13.08984375" customWidth="1"/>
    <col min="15881" max="15881" width="9.453125" customWidth="1"/>
    <col min="15882" max="15883" width="14.1796875" customWidth="1"/>
    <col min="15884" max="15884" width="15" bestFit="1" customWidth="1"/>
    <col min="15885" max="15885" width="13.08984375" customWidth="1"/>
    <col min="15886" max="15888" width="13.453125" customWidth="1"/>
    <col min="15889" max="15892" width="15" bestFit="1" customWidth="1"/>
    <col min="15893" max="15893" width="13.08984375" customWidth="1"/>
    <col min="15894" max="15896" width="13.453125" customWidth="1"/>
    <col min="15897" max="15901" width="13.08984375" customWidth="1"/>
    <col min="15902" max="15904" width="13.453125" customWidth="1"/>
    <col min="15905" max="15905" width="15" bestFit="1" customWidth="1"/>
    <col min="15906" max="15909" width="13.08984375" customWidth="1"/>
    <col min="15910" max="15912" width="13.453125" customWidth="1"/>
    <col min="15913" max="15914" width="15" bestFit="1" customWidth="1"/>
    <col min="15915" max="15916" width="13.81640625" bestFit="1" customWidth="1"/>
    <col min="15917" max="15917" width="13.08984375" customWidth="1"/>
    <col min="15918" max="15920" width="13.453125" customWidth="1"/>
    <col min="15921" max="15923" width="15" bestFit="1" customWidth="1"/>
    <col min="15924" max="15925" width="13.08984375" customWidth="1"/>
    <col min="15926" max="15926" width="10.08984375" customWidth="1"/>
    <col min="15927" max="15928" width="13.453125" customWidth="1"/>
    <col min="15929" max="15933" width="13.08984375" customWidth="1"/>
    <col min="15934" max="15936" width="13.453125" customWidth="1"/>
    <col min="15937" max="15941" width="13.08984375" customWidth="1"/>
    <col min="15942" max="15944" width="13.453125" customWidth="1"/>
    <col min="15945" max="15949" width="13.08984375" customWidth="1"/>
    <col min="15950" max="15952" width="13.453125" customWidth="1"/>
    <col min="15953" max="15957" width="13.08984375" customWidth="1"/>
    <col min="15958" max="15960" width="13.453125" customWidth="1"/>
    <col min="15961" max="15961" width="15" bestFit="1" customWidth="1"/>
    <col min="15962" max="15962" width="13.81640625" bestFit="1" customWidth="1"/>
    <col min="15963" max="15964" width="15" bestFit="1" customWidth="1"/>
    <col min="15965" max="15965" width="13.08984375" customWidth="1"/>
    <col min="15966" max="15966" width="11.26953125" customWidth="1"/>
    <col min="15967" max="15968" width="13.453125" customWidth="1"/>
    <col min="15969" max="15969" width="14.1796875" bestFit="1" customWidth="1"/>
    <col min="15970" max="15972" width="15" bestFit="1" customWidth="1"/>
    <col min="15973" max="15973" width="13.08984375" customWidth="1"/>
    <col min="15974" max="15974" width="10.08984375" customWidth="1"/>
    <col min="15975" max="15976" width="13.453125" customWidth="1"/>
    <col min="15977" max="15977" width="14.1796875" bestFit="1" customWidth="1"/>
    <col min="15978" max="15978" width="13" bestFit="1" customWidth="1"/>
    <col min="15979" max="15980" width="14.1796875" bestFit="1" customWidth="1"/>
    <col min="15981" max="15981" width="13.08984375" customWidth="1"/>
    <col min="15982" max="15984" width="13.453125" customWidth="1"/>
    <col min="15985" max="15989" width="13.08984375" customWidth="1"/>
    <col min="15990" max="15992" width="13.453125" customWidth="1"/>
    <col min="15993" max="15993" width="13.08984375" customWidth="1"/>
    <col min="15994" max="15994" width="13.81640625" bestFit="1" customWidth="1"/>
    <col min="15995" max="15996" width="15" bestFit="1" customWidth="1"/>
    <col min="15997" max="15997" width="13.08984375" customWidth="1"/>
    <col min="15998" max="16000" width="13.453125" customWidth="1"/>
    <col min="16001" max="16004" width="15" bestFit="1" customWidth="1"/>
    <col min="16005" max="16005" width="13.08984375" customWidth="1"/>
    <col min="16006" max="16006" width="12.453125" customWidth="1"/>
    <col min="16007" max="16008" width="13.453125" customWidth="1"/>
    <col min="16009" max="16009" width="15" bestFit="1" customWidth="1"/>
    <col min="16010" max="16012" width="14.1796875" bestFit="1" customWidth="1"/>
    <col min="16013" max="16013" width="13.08984375" customWidth="1"/>
    <col min="16014" max="16014" width="10.08984375" customWidth="1"/>
    <col min="16015" max="16016" width="13.453125" customWidth="1"/>
    <col min="16017" max="16017" width="14.1796875" bestFit="1" customWidth="1"/>
    <col min="16018" max="16020" width="15" bestFit="1" customWidth="1"/>
    <col min="16021" max="16021" width="13.08984375" customWidth="1"/>
    <col min="16022" max="16022" width="6.7265625" customWidth="1"/>
    <col min="16023" max="16024" width="13.453125" customWidth="1"/>
    <col min="16025" max="16025" width="14.1796875" bestFit="1" customWidth="1"/>
    <col min="16026" max="16028" width="15" bestFit="1" customWidth="1"/>
    <col min="16029" max="16044" width="13.08984375" customWidth="1"/>
    <col min="16045" max="16045" width="13.453125" customWidth="1"/>
    <col min="16046" max="16046" width="12.81640625" customWidth="1"/>
    <col min="16047" max="16047" width="12" customWidth="1"/>
    <col min="16048" max="16048" width="12.26953125" customWidth="1"/>
    <col min="16049" max="16050" width="12.81640625" customWidth="1"/>
    <col min="16051" max="16056" width="13.08984375" customWidth="1"/>
    <col min="16057" max="16059" width="14.1796875" customWidth="1"/>
    <col min="16060" max="16061" width="13.08984375" customWidth="1"/>
    <col min="16062" max="16064" width="14.1796875" customWidth="1"/>
    <col min="16065" max="16065" width="12.81640625" customWidth="1"/>
    <col min="16066" max="16066" width="13.08984375" customWidth="1"/>
    <col min="16067" max="16069" width="14.1796875" customWidth="1"/>
    <col min="16070" max="16071" width="13.08984375" customWidth="1"/>
    <col min="16072" max="16074" width="14.1796875" customWidth="1"/>
    <col min="16075" max="16075" width="15" bestFit="1" customWidth="1"/>
    <col min="16076" max="16076" width="13.08984375" customWidth="1"/>
    <col min="16077" max="16079" width="14.1796875" customWidth="1"/>
    <col min="16080" max="16080" width="15" bestFit="1" customWidth="1"/>
    <col min="16081" max="16081" width="13.08984375" customWidth="1"/>
    <col min="16082" max="16082" width="10.6328125" customWidth="1"/>
    <col min="16083" max="16084" width="14.1796875" customWidth="1"/>
    <col min="16085" max="16086" width="13.08984375" customWidth="1"/>
    <col min="16087" max="16089" width="14.1796875" customWidth="1"/>
    <col min="16090" max="16090" width="15" bestFit="1" customWidth="1"/>
    <col min="16091" max="16091" width="13.08984375" customWidth="1"/>
    <col min="16092" max="16094" width="14.1796875" customWidth="1"/>
    <col min="16095" max="16095" width="15" bestFit="1" customWidth="1"/>
    <col min="16096" max="16096" width="13.08984375" customWidth="1"/>
    <col min="16097" max="16097" width="11.81640625" customWidth="1"/>
    <col min="16098" max="16099" width="14.1796875" customWidth="1"/>
    <col min="16100" max="16100" width="15" bestFit="1" customWidth="1"/>
    <col min="16101" max="16101" width="13.08984375" customWidth="1"/>
    <col min="16102" max="16102" width="9.453125" customWidth="1"/>
    <col min="16103" max="16104" width="14.1796875" customWidth="1"/>
    <col min="16105" max="16105" width="14.1796875" bestFit="1" customWidth="1"/>
    <col min="16106" max="16106" width="13.08984375" customWidth="1"/>
    <col min="16107" max="16107" width="7.08984375" customWidth="1"/>
    <col min="16108" max="16109" width="14.1796875" customWidth="1"/>
    <col min="16110" max="16110" width="14.1796875" bestFit="1" customWidth="1"/>
    <col min="16111" max="16111" width="13.08984375" customWidth="1"/>
    <col min="16112" max="16114" width="14.1796875" customWidth="1"/>
    <col min="16115" max="16116" width="13.08984375" customWidth="1"/>
    <col min="16117" max="16119" width="14.1796875" customWidth="1"/>
    <col min="16120" max="16121" width="13.08984375" customWidth="1"/>
    <col min="16122" max="16124" width="14.1796875" customWidth="1"/>
    <col min="16125" max="16125" width="15" bestFit="1" customWidth="1"/>
    <col min="16126" max="16126" width="13.08984375" customWidth="1"/>
    <col min="16127" max="16129" width="14.1796875" customWidth="1"/>
    <col min="16130" max="16130" width="14.1796875" bestFit="1" customWidth="1"/>
    <col min="16131" max="16131" width="13.08984375" customWidth="1"/>
    <col min="16132" max="16132" width="11.81640625" customWidth="1"/>
    <col min="16133" max="16134" width="14.1796875" customWidth="1"/>
    <col min="16135" max="16135" width="14.1796875" bestFit="1" customWidth="1"/>
    <col min="16136" max="16136" width="13.08984375" customWidth="1"/>
    <col min="16137" max="16137" width="9.453125" customWidth="1"/>
    <col min="16138" max="16139" width="14.1796875" customWidth="1"/>
    <col min="16140" max="16140" width="15" bestFit="1" customWidth="1"/>
    <col min="16141" max="16141" width="13.08984375" customWidth="1"/>
    <col min="16142" max="16144" width="13.453125" customWidth="1"/>
    <col min="16145" max="16148" width="15" bestFit="1" customWidth="1"/>
    <col min="16149" max="16149" width="13.08984375" customWidth="1"/>
    <col min="16150" max="16152" width="13.453125" customWidth="1"/>
    <col min="16153" max="16157" width="13.08984375" customWidth="1"/>
    <col min="16158" max="16160" width="13.453125" customWidth="1"/>
    <col min="16161" max="16161" width="15" bestFit="1" customWidth="1"/>
    <col min="16162" max="16165" width="13.08984375" customWidth="1"/>
    <col min="16166" max="16168" width="13.453125" customWidth="1"/>
    <col min="16169" max="16170" width="15" bestFit="1" customWidth="1"/>
    <col min="16171" max="16172" width="13.81640625" bestFit="1" customWidth="1"/>
    <col min="16173" max="16173" width="13.08984375" customWidth="1"/>
    <col min="16174" max="16176" width="13.453125" customWidth="1"/>
    <col min="16177" max="16179" width="15" bestFit="1" customWidth="1"/>
    <col min="16180" max="16181" width="13.08984375" customWidth="1"/>
    <col min="16182" max="16182" width="10.08984375" customWidth="1"/>
    <col min="16183" max="16184" width="13.453125" customWidth="1"/>
    <col min="16185" max="16189" width="13.08984375" customWidth="1"/>
    <col min="16190" max="16192" width="13.453125" customWidth="1"/>
    <col min="16193" max="16197" width="13.08984375" customWidth="1"/>
    <col min="16198" max="16200" width="13.453125" customWidth="1"/>
    <col min="16201" max="16205" width="13.08984375" customWidth="1"/>
    <col min="16206" max="16208" width="13.453125" customWidth="1"/>
    <col min="16209" max="16213" width="13.08984375" customWidth="1"/>
    <col min="16214" max="16216" width="13.453125" customWidth="1"/>
    <col min="16217" max="16217" width="15" bestFit="1" customWidth="1"/>
    <col min="16218" max="16218" width="13.81640625" bestFit="1" customWidth="1"/>
    <col min="16219" max="16220" width="15" bestFit="1" customWidth="1"/>
    <col min="16221" max="16221" width="13.08984375" customWidth="1"/>
    <col min="16222" max="16222" width="11.26953125" customWidth="1"/>
    <col min="16223" max="16224" width="13.453125" customWidth="1"/>
    <col min="16225" max="16225" width="14.1796875" bestFit="1" customWidth="1"/>
    <col min="16226" max="16228" width="15" bestFit="1" customWidth="1"/>
    <col min="16229" max="16229" width="13.08984375" customWidth="1"/>
    <col min="16230" max="16230" width="10.08984375" customWidth="1"/>
    <col min="16231" max="16232" width="13.453125" customWidth="1"/>
    <col min="16233" max="16233" width="14.1796875" bestFit="1" customWidth="1"/>
    <col min="16234" max="16234" width="13" bestFit="1" customWidth="1"/>
    <col min="16235" max="16236" width="14.1796875" bestFit="1" customWidth="1"/>
    <col min="16237" max="16237" width="13.08984375" customWidth="1"/>
    <col min="16238" max="16240" width="13.453125" customWidth="1"/>
    <col min="16241" max="16245" width="13.08984375" customWidth="1"/>
    <col min="16246" max="16248" width="13.453125" customWidth="1"/>
    <col min="16249" max="16249" width="13.08984375" customWidth="1"/>
    <col min="16250" max="16250" width="13.81640625" bestFit="1" customWidth="1"/>
    <col min="16251" max="16252" width="15" bestFit="1" customWidth="1"/>
    <col min="16253" max="16253" width="13.08984375" customWidth="1"/>
    <col min="16254" max="16256" width="13.453125" customWidth="1"/>
    <col min="16257" max="16260" width="15" bestFit="1" customWidth="1"/>
    <col min="16261" max="16261" width="13.08984375" customWidth="1"/>
    <col min="16262" max="16262" width="12.453125" customWidth="1"/>
    <col min="16263" max="16264" width="13.453125" customWidth="1"/>
    <col min="16265" max="16265" width="15" bestFit="1" customWidth="1"/>
    <col min="16266" max="16268" width="14.1796875" bestFit="1" customWidth="1"/>
    <col min="16269" max="16269" width="13.08984375" customWidth="1"/>
    <col min="16270" max="16270" width="10.08984375" customWidth="1"/>
    <col min="16271" max="16272" width="13.453125" customWidth="1"/>
    <col min="16273" max="16273" width="14.1796875" bestFit="1" customWidth="1"/>
    <col min="16274" max="16276" width="15" bestFit="1" customWidth="1"/>
    <col min="16277" max="16277" width="13.08984375" customWidth="1"/>
    <col min="16278" max="16278" width="6.7265625" customWidth="1"/>
    <col min="16279" max="16280" width="13.453125" customWidth="1"/>
    <col min="16281" max="16281" width="14.1796875" bestFit="1" customWidth="1"/>
    <col min="16282" max="16284" width="15" bestFit="1" customWidth="1"/>
    <col min="16285" max="16384" width="13.08984375" customWidth="1"/>
  </cols>
  <sheetData>
    <row r="1" spans="1:156" s="73" customFormat="1" ht="18" x14ac:dyDescent="0.4">
      <c r="A1" s="3" t="s">
        <v>520</v>
      </c>
      <c r="B1" s="2"/>
      <c r="C1" s="2"/>
      <c r="D1" s="2"/>
      <c r="E1" s="2"/>
      <c r="F1" s="2"/>
      <c r="L1" s="74"/>
      <c r="M1" s="109" t="s">
        <v>383</v>
      </c>
      <c r="N1" s="74">
        <v>4.4025071014400003</v>
      </c>
      <c r="O1" s="74">
        <v>0</v>
      </c>
      <c r="P1" s="74">
        <v>0</v>
      </c>
      <c r="Q1" s="73">
        <f t="shared" ref="Q1:Q64" si="0">N1*COS(O1+P1*$C$32)</f>
        <v>4.4025071014400003</v>
      </c>
      <c r="R1" s="73">
        <f t="shared" ref="R1:R64" si="1">N1*COS(O1+P1*$C$53)</f>
        <v>4.4025071014400003</v>
      </c>
      <c r="S1" s="73">
        <f t="shared" ref="S1:S64" si="2">N1*COS(O1+P1*$C$74)</f>
        <v>4.4025071014400003</v>
      </c>
      <c r="T1" s="73">
        <f t="shared" ref="T1:T64" si="3">N1*COS(O1+P1*$C$95)</f>
        <v>4.4025071014400003</v>
      </c>
      <c r="U1" s="73" t="s">
        <v>384</v>
      </c>
      <c r="V1" s="74">
        <v>26088.147062227399</v>
      </c>
      <c r="W1" s="74">
        <v>0</v>
      </c>
      <c r="X1" s="74">
        <v>0</v>
      </c>
      <c r="Y1" s="73">
        <f t="shared" ref="Y1:Y64" si="4">V1*COS(W1+X1*$C$32)</f>
        <v>26088.147062227399</v>
      </c>
      <c r="Z1" s="73">
        <f t="shared" ref="Z1:Z64" si="5">V1*COS(W1+X1*$C$53)</f>
        <v>26088.147062227399</v>
      </c>
      <c r="AA1" s="73">
        <f t="shared" ref="AA1:AA64" si="6">V1*COS(W1+X1*$C$74)</f>
        <v>26088.147062227399</v>
      </c>
      <c r="AB1" s="73">
        <f t="shared" ref="AB1:AB64" si="7">V1*COS(W1+X1*$C$95)</f>
        <v>26088.147062227399</v>
      </c>
      <c r="AC1" s="73" t="s">
        <v>385</v>
      </c>
      <c r="AD1" s="74">
        <v>5.3049844999999995E-4</v>
      </c>
      <c r="AE1" s="74">
        <v>0</v>
      </c>
      <c r="AF1" s="74">
        <v>0</v>
      </c>
      <c r="AG1" s="73">
        <f t="shared" ref="AG1:AG64" si="8">AD1*COS(AE1+AF1*$C$32)</f>
        <v>5.3049844999999995E-4</v>
      </c>
      <c r="AH1" s="73">
        <f t="shared" ref="AH1:AH64" si="9">AD1*COS(AE1+AF1*$C$53)</f>
        <v>5.3049844999999995E-4</v>
      </c>
      <c r="AI1" s="73">
        <f t="shared" ref="AI1:AI64" si="10">AD1*COS(AE1+AF1*$C$74)</f>
        <v>5.3049844999999995E-4</v>
      </c>
      <c r="AJ1" s="73">
        <f t="shared" ref="AJ1:AJ64" si="11">AD1*COS(AE1+AF1*$C$95)</f>
        <v>5.3049844999999995E-4</v>
      </c>
      <c r="AK1" s="73" t="s">
        <v>386</v>
      </c>
      <c r="AL1" s="74">
        <v>1.8807700000000001E-6</v>
      </c>
      <c r="AM1" s="74">
        <v>3.4668301169999999E-2</v>
      </c>
      <c r="AN1" s="74">
        <v>52175.806283148399</v>
      </c>
      <c r="AO1" s="73">
        <f t="shared" ref="AO1:AO32" si="12">AL1*COS(AM1+AN1*$C$32)</f>
        <v>1.3614848432705609E-6</v>
      </c>
      <c r="AP1" s="73">
        <f t="shared" ref="AP1:AP32" si="13">AL1*COS(AM1+AN1*$C$53)</f>
        <v>1.3600974114206865E-6</v>
      </c>
      <c r="AQ1" s="73">
        <f t="shared" ref="AQ1:AQ32" si="14">AL1*COS(AM1+AN1*$C$74)</f>
        <v>1.3600972948638407E-6</v>
      </c>
      <c r="AR1" s="73">
        <f t="shared" ref="AR1:AR32" si="15">AL1*COS(AM1+AN1*$C$95)</f>
        <v>1.3600972948539463E-6</v>
      </c>
      <c r="AS1" s="73" t="s">
        <v>387</v>
      </c>
      <c r="AT1" s="74">
        <v>1.14078E-6</v>
      </c>
      <c r="AU1" s="74">
        <v>3.1415926535900001</v>
      </c>
      <c r="AV1" s="74">
        <v>0</v>
      </c>
      <c r="AW1" s="73">
        <f t="shared" ref="AW1:AW28" si="16">AT1*COS(AU1+AV1*$C$32)</f>
        <v>-1.14078E-6</v>
      </c>
      <c r="AX1" s="73">
        <f t="shared" ref="AX1:AX28" si="17">AT1*COS(AU1+AV1*$C$53)</f>
        <v>-1.14078E-6</v>
      </c>
      <c r="AY1" s="73">
        <f t="shared" ref="AY1:AY28" si="18">AT1*COS(AU1+AV1*$C$74)</f>
        <v>-1.14078E-6</v>
      </c>
      <c r="AZ1" s="73">
        <f t="shared" ref="AZ1:AZ28" si="19">AT1*COS(AU1+AV1*$C$95)</f>
        <v>-1.14078E-6</v>
      </c>
      <c r="BA1" s="73" t="s">
        <v>388</v>
      </c>
      <c r="BB1" s="74">
        <v>8.7700000000000001E-9</v>
      </c>
      <c r="BC1" s="74">
        <v>3.1415926535900001</v>
      </c>
      <c r="BD1" s="74">
        <v>0</v>
      </c>
      <c r="BE1" s="73">
        <f t="shared" ref="BE1:BE13" si="20">BB1*COS(BC1+BD1*$C$32)</f>
        <v>-8.7700000000000001E-9</v>
      </c>
      <c r="BF1" s="73">
        <f t="shared" ref="BF1:BF13" si="21">BB1*COS(BC1+BD1*$C$53)</f>
        <v>-8.7700000000000001E-9</v>
      </c>
      <c r="BG1" s="73">
        <f t="shared" ref="BG1:BG13" si="22">BB1*COS(BC1+BD1*$C$74)</f>
        <v>-8.7700000000000001E-9</v>
      </c>
      <c r="BH1" s="73">
        <f t="shared" ref="BH1:BH13" si="23">BB1*COS(BC1+BD1*$C$95)</f>
        <v>-8.7700000000000001E-9</v>
      </c>
      <c r="BI1" s="73" t="s">
        <v>389</v>
      </c>
      <c r="BJ1" s="74">
        <v>0.11737528962</v>
      </c>
      <c r="BK1" s="74">
        <v>1.98357498767</v>
      </c>
      <c r="BL1" s="74">
        <v>26087.903141574199</v>
      </c>
      <c r="BM1" s="73">
        <f t="shared" ref="BM1:BM64" si="24">BJ1*COS(BK1+BL1*$C$32)</f>
        <v>1.732854948139125E-3</v>
      </c>
      <c r="BN1" s="73">
        <f t="shared" ref="BN1:BN64" si="25">BJ1*COS(BK1+BL1*$C$53)</f>
        <v>1.6701440773119588E-3</v>
      </c>
      <c r="BO1" s="73">
        <f t="shared" ref="BO1:BO64" si="26">BJ1*COS(BK1+BL1*$C$74)</f>
        <v>1.6701388119590044E-3</v>
      </c>
      <c r="BP1" s="73">
        <f t="shared" ref="BP1:BP64" si="27">BJ1*COS(BK1+BL1*$C$95)</f>
        <v>1.6701388115120247E-3</v>
      </c>
      <c r="BQ1" s="73" t="s">
        <v>390</v>
      </c>
      <c r="BR1" s="74">
        <v>4.2915136200000004E-3</v>
      </c>
      <c r="BS1" s="74">
        <v>3.50169780393</v>
      </c>
      <c r="BT1" s="74">
        <v>26087.903141574199</v>
      </c>
      <c r="BU1" s="73">
        <f t="shared" ref="BU1:BU64" si="28">BR1*COS(BS1+BT1*$C$32)</f>
        <v>4.2884302406186641E-3</v>
      </c>
      <c r="BV1" s="73">
        <f t="shared" ref="BV1:BV64" si="29">BR1*COS(BS1+BT1*$C$53)</f>
        <v>4.2883427188747658E-3</v>
      </c>
      <c r="BW1" s="73">
        <f t="shared" ref="BW1:BW64" si="30">BR1*COS(BS1+BT1*$C$74)</f>
        <v>4.288342711474857E-3</v>
      </c>
      <c r="BX1" s="73">
        <f t="shared" ref="BX1:BX64" si="31">BR1*COS(BS1+BT1*$C$95)</f>
        <v>4.2883427114742186E-3</v>
      </c>
      <c r="BY1" s="73" t="s">
        <v>391</v>
      </c>
      <c r="BZ1" s="74">
        <v>1.1830934000000001E-4</v>
      </c>
      <c r="CA1" s="74">
        <v>4.79065585784</v>
      </c>
      <c r="CB1" s="74">
        <v>26087.903141574199</v>
      </c>
      <c r="CC1" s="73">
        <f t="shared" ref="CC1:CC64" si="32">BZ1*COS(CA1+CB1*$C$32)</f>
        <v>3.7187846610293265E-5</v>
      </c>
      <c r="CD1" s="73">
        <f t="shared" ref="CD1:CD64" si="33">BZ1*COS(CA1+CB1*$C$53)</f>
        <v>3.7247853703816187E-5</v>
      </c>
      <c r="CE1" s="73">
        <f t="shared" ref="CE1:CE64" si="34">BZ1*COS(CA1+CB1*$C$74)</f>
        <v>3.7247858741687959E-5</v>
      </c>
      <c r="CF1" s="73">
        <f t="shared" ref="CF1:CF64" si="35">BZ1*COS(CA1+CB1*$C$95)</f>
        <v>3.7247858742115629E-5</v>
      </c>
      <c r="CG1" s="73" t="s">
        <v>392</v>
      </c>
      <c r="CH1" s="74">
        <v>2.3542299999999998E-6</v>
      </c>
      <c r="CI1" s="74">
        <v>0.35387524603999998</v>
      </c>
      <c r="CJ1" s="74">
        <v>26087.903141574199</v>
      </c>
      <c r="CK1" s="73">
        <f t="shared" ref="CK1:CK32" si="36">CH1*COS(CI1+CJ1*$C$32)</f>
        <v>-2.3519370037351348E-6</v>
      </c>
      <c r="CL1" s="73">
        <f t="shared" ref="CL1:CL32" si="37">CH1*COS(CI1+CJ1*$C$53)</f>
        <v>-2.3518811610643089E-6</v>
      </c>
      <c r="CM1" s="73">
        <f t="shared" ref="CM1:CM32" si="38">CH1*COS(CI1+CJ1*$C$74)</f>
        <v>-2.3518811563474518E-6</v>
      </c>
      <c r="CN1" s="73">
        <f t="shared" ref="CN1:CN32" si="39">CH1*COS(CI1+CJ1*$C$95)</f>
        <v>-2.3518811563470516E-6</v>
      </c>
      <c r="CO1" s="73" t="s">
        <v>393</v>
      </c>
      <c r="CP1" s="74">
        <v>4.276E-8</v>
      </c>
      <c r="CQ1" s="74">
        <v>1.74579932115</v>
      </c>
      <c r="CR1" s="74">
        <v>26087.903141574199</v>
      </c>
      <c r="CS1" s="73">
        <f t="shared" ref="CS1:CS15" si="40">CP1*COS(CQ1+CR1*$C$32)</f>
        <v>-9.4571349985783709E-9</v>
      </c>
      <c r="CT1" s="73">
        <f t="shared" ref="CT1:CT15" si="41">CP1*COS(CQ1+CR1*$C$53)</f>
        <v>-9.4794159011454419E-9</v>
      </c>
      <c r="CU1" s="73">
        <f t="shared" ref="CU1:CU15" si="42">CP1*COS(CQ1+CR1*$C$74)</f>
        <v>-9.4794177717819469E-9</v>
      </c>
      <c r="CV1" s="73">
        <f t="shared" ref="CV1:CV15" si="43">CP1*COS(CQ1+CR1*$C$95)</f>
        <v>-9.4794177719407474E-9</v>
      </c>
      <c r="CW1" s="73" t="s">
        <v>394</v>
      </c>
      <c r="CX1" s="74">
        <v>1.0600000000000001E-9</v>
      </c>
      <c r="CY1" s="74">
        <v>3.94555784256</v>
      </c>
      <c r="CZ1" s="74">
        <v>26087.903141574199</v>
      </c>
      <c r="DA1" s="73">
        <f t="shared" ref="DA1:DA10" si="44">CX1*COS(CY1+CZ1*$C$32)</f>
        <v>9.7385114225884084E-10</v>
      </c>
      <c r="DB1" s="73">
        <f t="shared" ref="DB1:DB10" si="45">CX1*COS(CY1+CZ1*$C$53)</f>
        <v>9.7407466725223882E-10</v>
      </c>
      <c r="DC1" s="73">
        <f t="shared" ref="DC1:DC10" si="46">CX1*COS(CY1+CZ1*$C$74)</f>
        <v>9.7407468600817788E-10</v>
      </c>
      <c r="DD1" s="73">
        <f t="shared" ref="DD1:DD10" si="47">CX1*COS(CY1+CZ1*$C$95)</f>
        <v>9.740746860097702E-10</v>
      </c>
      <c r="DE1" s="109" t="s">
        <v>395</v>
      </c>
      <c r="DF1" s="74">
        <v>0.39528271652000002</v>
      </c>
      <c r="DG1" s="74">
        <v>0</v>
      </c>
      <c r="DH1" s="74">
        <v>0</v>
      </c>
      <c r="DI1" s="73">
        <f t="shared" ref="DI1:DI64" si="48">DF1*COS(DG1+DH1*$C$32)</f>
        <v>0.39528271652000002</v>
      </c>
      <c r="DJ1" s="73">
        <f t="shared" ref="DJ1:DJ64" si="49">DF1*COS(DG1+DH1*$C$53)</f>
        <v>0.39528271652000002</v>
      </c>
      <c r="DK1" s="73">
        <f t="shared" ref="DK1:DK64" si="50">DF1*COS(DG1+DH1*$C$74)</f>
        <v>0.39528271652000002</v>
      </c>
      <c r="DL1" s="73">
        <f t="shared" ref="DL1:DL64" si="51">DF1*COS(DG1+DH1*$C$95)</f>
        <v>0.39528271652000002</v>
      </c>
      <c r="DM1" s="109" t="s">
        <v>396</v>
      </c>
      <c r="DN1" s="74">
        <v>2.1734773899999998E-3</v>
      </c>
      <c r="DO1" s="74">
        <v>4.6561715866300002</v>
      </c>
      <c r="DP1" s="74">
        <v>26087.903141574199</v>
      </c>
      <c r="DQ1" s="73">
        <f t="shared" ref="DQ1:DQ64" si="52">DN1*COS(DO1+DP1*$C$32)</f>
        <v>9.5366200407572075E-4</v>
      </c>
      <c r="DR1" s="73">
        <f t="shared" ref="DR1:DR64" si="53">DN1*COS(DO1+DP1*$C$53)</f>
        <v>9.5470546403941207E-4</v>
      </c>
      <c r="DS1" s="73">
        <f t="shared" ref="DS1:DS64" si="54">DN1*COS(DO1+DP1*$C$74)</f>
        <v>9.5470555163900013E-4</v>
      </c>
      <c r="DT1" s="73">
        <f t="shared" ref="DT1:DT64" si="55">DN1*COS(DO1+DP1*$C$95)</f>
        <v>9.5470555164643646E-4</v>
      </c>
      <c r="DU1" s="73" t="s">
        <v>397</v>
      </c>
      <c r="DV1" s="74">
        <v>3.1178669999999998E-5</v>
      </c>
      <c r="DW1" s="74">
        <v>3.0823184029599999</v>
      </c>
      <c r="DX1" s="74">
        <v>26087.903141574199</v>
      </c>
      <c r="DY1" s="73">
        <f t="shared" ref="DY1:DY64" si="56">DV1*COS(DW1+DX1*$C$32)</f>
        <v>2.797514723556022E-5</v>
      </c>
      <c r="DZ1" s="73">
        <f t="shared" ref="DZ1:DZ64" si="57">DV1*COS(DW1+DX1*$C$53)</f>
        <v>2.7967787659456764E-5</v>
      </c>
      <c r="EA1" s="73">
        <f t="shared" ref="EA1:EA64" si="58">DV1*COS(DW1+DX1*$C$74)</f>
        <v>2.7967787041196455E-5</v>
      </c>
      <c r="EB1" s="73">
        <f t="shared" ref="EB1:EB64" si="59">DV1*COS(DW1+DX1*$C$95)</f>
        <v>2.7967787041143969E-5</v>
      </c>
      <c r="EC1" s="73" t="s">
        <v>398</v>
      </c>
      <c r="ED1" s="74">
        <v>3.2676E-7</v>
      </c>
      <c r="EE1" s="74">
        <v>1.6797163535899999</v>
      </c>
      <c r="EF1" s="74">
        <v>26087.903141574199</v>
      </c>
      <c r="EG1" s="73">
        <f t="shared" ref="EG1:EG32" si="60">ED1*COS(EE1+EF1*$C$32)</f>
        <v>-9.3154255487872965E-8</v>
      </c>
      <c r="EH1" s="73">
        <f t="shared" ref="EH1:EH32" si="61">ED1*COS(EE1+EF1*$C$53)</f>
        <v>-9.3321595321297735E-8</v>
      </c>
      <c r="EI1" s="73">
        <f t="shared" ref="EI1:EI32" si="62">ED1*COS(EE1+EF1*$C$74)</f>
        <v>-9.3321609370373644E-8</v>
      </c>
      <c r="EJ1" s="73">
        <f t="shared" ref="EJ1:EJ32" si="63">ED1*COS(EE1+EF1*$C$95)</f>
        <v>-9.332160937156628E-8</v>
      </c>
      <c r="EK1" s="73" t="s">
        <v>399</v>
      </c>
      <c r="EL1" s="74">
        <v>3.94E-9</v>
      </c>
      <c r="EM1" s="74">
        <v>0.36735403840000003</v>
      </c>
      <c r="EN1" s="74">
        <v>26087.903141574199</v>
      </c>
      <c r="EO1" s="73">
        <f t="shared" ref="EO1:EO18" si="64">EL1*COS(EM1+EN1*$C$32)</f>
        <v>-3.9381481885584662E-9</v>
      </c>
      <c r="EP1" s="73">
        <f t="shared" ref="EP1:EP18" si="65">EL1*COS(EM1+EN1*$C$53)</f>
        <v>-3.9380830873655063E-9</v>
      </c>
      <c r="EQ1" s="73">
        <f t="shared" ref="EQ1:EQ18" si="66">EL1*COS(EM1+EN1*$C$74)</f>
        <v>-3.9380830818522714E-9</v>
      </c>
      <c r="ER1" s="73">
        <f t="shared" ref="ER1:ER18" si="67">EL1*COS(EM1+EN1*$C$95)</f>
        <v>-3.9380830818518032E-9</v>
      </c>
      <c r="ES1" s="73" t="s">
        <v>400</v>
      </c>
      <c r="ET1" s="74">
        <v>6E-11</v>
      </c>
      <c r="EU1" s="74">
        <v>3.98900269603</v>
      </c>
      <c r="EV1" s="74">
        <v>26087.903141574199</v>
      </c>
      <c r="EW1" s="73">
        <f t="shared" ref="EW1:EW10" si="68">ET1*COS(EU1+EV1*$C$32)</f>
        <v>5.4042597970591211E-11</v>
      </c>
      <c r="EX1" s="73">
        <f t="shared" ref="EX1:EX10" si="69">ET1*COS(EU1+EV1*$C$53)</f>
        <v>5.4056517775391226E-11</v>
      </c>
      <c r="EY1" s="73">
        <f t="shared" ref="EY1:EY10" si="70">ET1*COS(EU1+EV1*$C$74)</f>
        <v>5.4056518943478515E-11</v>
      </c>
      <c r="EZ1" s="73">
        <f t="shared" ref="EZ1:EZ10" si="71">ET1*COS(EU1+EV1*$C$95)</f>
        <v>5.4056518943577673E-11</v>
      </c>
    </row>
    <row r="2" spans="1:156" s="73" customFormat="1" ht="13.5" x14ac:dyDescent="0.3">
      <c r="A2" s="2"/>
      <c r="B2" s="2"/>
      <c r="C2" s="2"/>
      <c r="D2" s="2"/>
      <c r="E2" s="2"/>
      <c r="F2" s="2"/>
      <c r="L2" s="74"/>
      <c r="N2" s="74">
        <v>0.40989414975999999</v>
      </c>
      <c r="O2" s="74">
        <v>1.4830203419400001</v>
      </c>
      <c r="P2" s="74">
        <v>26087.903141574199</v>
      </c>
      <c r="Q2" s="73">
        <f t="shared" si="0"/>
        <v>-0.19138275932222445</v>
      </c>
      <c r="R2" s="73">
        <f t="shared" si="1"/>
        <v>-0.19157641258201258</v>
      </c>
      <c r="S2" s="73">
        <f t="shared" si="2"/>
        <v>-0.19157642883923978</v>
      </c>
      <c r="T2" s="73">
        <f t="shared" si="3"/>
        <v>-0.19157642884061987</v>
      </c>
      <c r="V2" s="74">
        <v>1.126007832E-2</v>
      </c>
      <c r="W2" s="74">
        <v>6.2170397099599999</v>
      </c>
      <c r="X2" s="74">
        <v>26087.903141574199</v>
      </c>
      <c r="Y2" s="73">
        <f t="shared" si="4"/>
        <v>-1.0068736905318464E-2</v>
      </c>
      <c r="Z2" s="73">
        <f t="shared" si="5"/>
        <v>-1.0066041991011835E-2</v>
      </c>
      <c r="AA2" s="73">
        <f t="shared" si="6"/>
        <v>-1.0066041764620656E-2</v>
      </c>
      <c r="AB2" s="73">
        <f t="shared" si="7"/>
        <v>-1.0066041764601439E-2</v>
      </c>
      <c r="AD2" s="74">
        <v>1.6903658E-4</v>
      </c>
      <c r="AE2" s="74">
        <v>4.6907230064899998</v>
      </c>
      <c r="AF2" s="74">
        <v>26087.903141574199</v>
      </c>
      <c r="AG2" s="73">
        <f t="shared" si="8"/>
        <v>6.8877150666475984E-5</v>
      </c>
      <c r="AH2" s="73">
        <f t="shared" si="9"/>
        <v>6.8959624403913436E-5</v>
      </c>
      <c r="AI2" s="73">
        <f t="shared" si="10"/>
        <v>6.8959631327750442E-5</v>
      </c>
      <c r="AJ2" s="73">
        <f t="shared" si="11"/>
        <v>6.8959631328338201E-5</v>
      </c>
      <c r="AL2" s="74">
        <v>1.42152E-6</v>
      </c>
      <c r="AM2" s="74">
        <v>3.125054526</v>
      </c>
      <c r="AN2" s="74">
        <v>26087.903141574199</v>
      </c>
      <c r="AO2" s="73">
        <f t="shared" si="12"/>
        <v>1.3011122847341912E-6</v>
      </c>
      <c r="AP2" s="73">
        <f t="shared" si="13"/>
        <v>1.3008061609893275E-6</v>
      </c>
      <c r="AQ2" s="73">
        <f t="shared" si="14"/>
        <v>1.3008061352709593E-6</v>
      </c>
      <c r="AR2" s="73">
        <f t="shared" si="15"/>
        <v>1.3008061352687761E-6</v>
      </c>
      <c r="AT2" s="74">
        <v>3.2469999999999999E-8</v>
      </c>
      <c r="AU2" s="74">
        <v>2.0284800761900001</v>
      </c>
      <c r="AV2" s="74">
        <v>26087.903141574199</v>
      </c>
      <c r="AW2" s="73">
        <f t="shared" si="16"/>
        <v>1.936302820215898E-9</v>
      </c>
      <c r="AX2" s="73">
        <f t="shared" si="17"/>
        <v>1.9189836369520615E-9</v>
      </c>
      <c r="AY2" s="73">
        <f t="shared" si="18"/>
        <v>1.9189821827750203E-9</v>
      </c>
      <c r="AZ2" s="73">
        <f t="shared" si="19"/>
        <v>1.9189821826515743E-9</v>
      </c>
      <c r="BB2" s="74">
        <v>5.9000000000000003E-10</v>
      </c>
      <c r="BC2" s="74">
        <v>3.3751328969199998</v>
      </c>
      <c r="BD2" s="74">
        <v>52175.806283148399</v>
      </c>
      <c r="BE2" s="73">
        <f t="shared" si="20"/>
        <v>-4.99098832679222E-10</v>
      </c>
      <c r="BF2" s="73">
        <f t="shared" si="21"/>
        <v>-4.9876229939141588E-10</v>
      </c>
      <c r="BG2" s="73">
        <f t="shared" si="22"/>
        <v>-4.9876227111147413E-10</v>
      </c>
      <c r="BH2" s="73">
        <f t="shared" si="23"/>
        <v>-4.9876227110907345E-10</v>
      </c>
      <c r="BJ2" s="74">
        <v>2.3880769959999999E-2</v>
      </c>
      <c r="BK2" s="74">
        <v>5.0373895968499998</v>
      </c>
      <c r="BL2" s="74">
        <v>52175.806283148399</v>
      </c>
      <c r="BM2" s="73">
        <f t="shared" si="24"/>
        <v>-1.0837173926648009E-2</v>
      </c>
      <c r="BN2" s="73">
        <f t="shared" si="25"/>
        <v>-1.0859909147826247E-2</v>
      </c>
      <c r="BO2" s="73">
        <f t="shared" si="26"/>
        <v>-1.085991105620146E-2</v>
      </c>
      <c r="BP2" s="73">
        <f t="shared" si="27"/>
        <v>-1.0859911056363462E-2</v>
      </c>
      <c r="BR2" s="74">
        <v>1.4623366799999999E-3</v>
      </c>
      <c r="BS2" s="74">
        <v>3.1415926535900001</v>
      </c>
      <c r="BT2" s="74">
        <v>0</v>
      </c>
      <c r="BU2" s="73">
        <f t="shared" si="28"/>
        <v>-1.4623366799999999E-3</v>
      </c>
      <c r="BV2" s="73">
        <f t="shared" si="29"/>
        <v>-1.4623366799999999E-3</v>
      </c>
      <c r="BW2" s="73">
        <f t="shared" si="30"/>
        <v>-1.4623366799999999E-3</v>
      </c>
      <c r="BX2" s="73">
        <f t="shared" si="31"/>
        <v>-1.4623366799999999E-3</v>
      </c>
      <c r="BZ2" s="74">
        <v>1.913516E-5</v>
      </c>
      <c r="CA2" s="74">
        <v>0</v>
      </c>
      <c r="CB2" s="74">
        <v>0</v>
      </c>
      <c r="CC2" s="73">
        <f t="shared" si="32"/>
        <v>1.913516E-5</v>
      </c>
      <c r="CD2" s="73">
        <f t="shared" si="33"/>
        <v>1.913516E-5</v>
      </c>
      <c r="CE2" s="73">
        <f t="shared" si="34"/>
        <v>1.913516E-5</v>
      </c>
      <c r="CF2" s="73">
        <f t="shared" si="35"/>
        <v>1.913516E-5</v>
      </c>
      <c r="CH2" s="74">
        <v>1.6053699999999999E-6</v>
      </c>
      <c r="CI2" s="74">
        <v>0</v>
      </c>
      <c r="CJ2" s="74">
        <v>0</v>
      </c>
      <c r="CK2" s="73">
        <f t="shared" si="36"/>
        <v>1.6053699999999999E-6</v>
      </c>
      <c r="CL2" s="73">
        <f t="shared" si="37"/>
        <v>1.6053699999999999E-6</v>
      </c>
      <c r="CM2" s="73">
        <f t="shared" si="38"/>
        <v>1.6053699999999999E-6</v>
      </c>
      <c r="CN2" s="73">
        <f t="shared" si="39"/>
        <v>1.6053699999999999E-6</v>
      </c>
      <c r="CP2" s="74">
        <v>1.023E-8</v>
      </c>
      <c r="CQ2" s="74">
        <v>3.1415926535900001</v>
      </c>
      <c r="CR2" s="74">
        <v>0</v>
      </c>
      <c r="CS2" s="73">
        <f t="shared" si="40"/>
        <v>-1.023E-8</v>
      </c>
      <c r="CT2" s="73">
        <f t="shared" si="41"/>
        <v>-1.023E-8</v>
      </c>
      <c r="CU2" s="73">
        <f t="shared" si="42"/>
        <v>-1.023E-8</v>
      </c>
      <c r="CV2" s="73">
        <f t="shared" si="43"/>
        <v>-1.023E-8</v>
      </c>
      <c r="CX2" s="74">
        <v>7.5E-10</v>
      </c>
      <c r="CY2" s="74">
        <v>3.1415926535900001</v>
      </c>
      <c r="CZ2" s="74">
        <v>0</v>
      </c>
      <c r="DA2" s="73">
        <f t="shared" si="44"/>
        <v>-7.5E-10</v>
      </c>
      <c r="DB2" s="73">
        <f t="shared" si="45"/>
        <v>-7.5E-10</v>
      </c>
      <c r="DC2" s="73">
        <f t="shared" si="46"/>
        <v>-7.5E-10</v>
      </c>
      <c r="DD2" s="73">
        <f t="shared" si="47"/>
        <v>-7.5E-10</v>
      </c>
      <c r="DF2" s="74">
        <v>7.8341318169999993E-2</v>
      </c>
      <c r="DG2" s="74">
        <v>6.1923372259900002</v>
      </c>
      <c r="DH2" s="74">
        <v>26087.903141574199</v>
      </c>
      <c r="DI2" s="73">
        <f t="shared" si="48"/>
        <v>-6.9165001167868945E-2</v>
      </c>
      <c r="DJ2" s="73">
        <f t="shared" si="49"/>
        <v>-6.9145332752708358E-2</v>
      </c>
      <c r="DK2" s="73">
        <f t="shared" si="50"/>
        <v>-6.9145331100479157E-2</v>
      </c>
      <c r="DL2" s="73">
        <f t="shared" si="51"/>
        <v>-6.9145331100338894E-2</v>
      </c>
      <c r="DN2" s="74">
        <v>4.4141826E-4</v>
      </c>
      <c r="DO2" s="74">
        <v>1.4238554397500001</v>
      </c>
      <c r="DP2" s="74">
        <v>52175.806283148399</v>
      </c>
      <c r="DQ2" s="73">
        <f t="shared" si="52"/>
        <v>3.5724263968929071E-4</v>
      </c>
      <c r="DR2" s="73">
        <f t="shared" si="53"/>
        <v>3.5751952265269634E-4</v>
      </c>
      <c r="DS2" s="73">
        <f t="shared" si="54"/>
        <v>3.5751954588321693E-4</v>
      </c>
      <c r="DT2" s="73">
        <f t="shared" si="55"/>
        <v>3.5751954588518898E-4</v>
      </c>
      <c r="DV2" s="74">
        <v>1.245396E-5</v>
      </c>
      <c r="DW2" s="74">
        <v>6.1518331742300001</v>
      </c>
      <c r="DX2" s="74">
        <v>52175.806283148399</v>
      </c>
      <c r="DY2" s="73">
        <f t="shared" si="56"/>
        <v>7.4715149354125898E-6</v>
      </c>
      <c r="DZ2" s="73">
        <f t="shared" si="57"/>
        <v>7.4608626869753182E-6</v>
      </c>
      <c r="EA2" s="73">
        <f t="shared" si="58"/>
        <v>7.460861792232898E-6</v>
      </c>
      <c r="EB2" s="73">
        <f t="shared" si="59"/>
        <v>7.460861792156942E-6</v>
      </c>
      <c r="ED2" s="74">
        <v>2.4166000000000001E-7</v>
      </c>
      <c r="EE2" s="74">
        <v>4.6340316899699996</v>
      </c>
      <c r="EF2" s="74">
        <v>52175.806283148399</v>
      </c>
      <c r="EG2" s="73">
        <f t="shared" si="60"/>
        <v>-1.8538954078372951E-7</v>
      </c>
      <c r="EH2" s="73">
        <f t="shared" si="61"/>
        <v>-1.8555509622333548E-7</v>
      </c>
      <c r="EI2" s="73">
        <f t="shared" si="62"/>
        <v>-1.8555511011481359E-7</v>
      </c>
      <c r="EJ2" s="73">
        <f t="shared" si="63"/>
        <v>-1.8555511011599288E-7</v>
      </c>
      <c r="EL2" s="74">
        <v>3.8700000000000001E-9</v>
      </c>
      <c r="EM2" s="74">
        <v>3.1856877150699998</v>
      </c>
      <c r="EN2" s="74">
        <v>52175.806283148399</v>
      </c>
      <c r="EO2" s="73">
        <f t="shared" si="64"/>
        <v>-2.8265276724579559E-9</v>
      </c>
      <c r="EP2" s="73">
        <f t="shared" si="65"/>
        <v>-2.8237011328660046E-9</v>
      </c>
      <c r="EQ2" s="73">
        <f t="shared" si="66"/>
        <v>-2.8237008954085354E-9</v>
      </c>
      <c r="ER2" s="73">
        <f t="shared" si="67"/>
        <v>-2.8237008953883779E-9</v>
      </c>
      <c r="ET2" s="74">
        <v>6E-11</v>
      </c>
      <c r="EU2" s="74">
        <v>1.55248278782</v>
      </c>
      <c r="EV2" s="74">
        <v>52175.806283148399</v>
      </c>
      <c r="EW2" s="73">
        <f t="shared" si="68"/>
        <v>4.3636491456695167E-11</v>
      </c>
      <c r="EX2" s="73">
        <f t="shared" si="69"/>
        <v>4.3680475009635065E-11</v>
      </c>
      <c r="EY2" s="73">
        <f t="shared" si="70"/>
        <v>4.3680478700490221E-11</v>
      </c>
      <c r="EZ2" s="73">
        <f t="shared" si="71"/>
        <v>4.3680478700803541E-11</v>
      </c>
    </row>
    <row r="3" spans="1:156" s="73" customFormat="1" ht="13.5" x14ac:dyDescent="0.3">
      <c r="A3" s="37"/>
      <c r="B3" s="37"/>
      <c r="C3" s="29"/>
      <c r="D3" s="2"/>
      <c r="E3" s="29"/>
      <c r="F3" s="29"/>
      <c r="L3" s="74"/>
      <c r="N3" s="74">
        <v>5.0462941990000003E-2</v>
      </c>
      <c r="O3" s="74">
        <v>4.4778548954000001</v>
      </c>
      <c r="P3" s="74">
        <v>52175.806283148399</v>
      </c>
      <c r="Q3" s="73">
        <f t="shared" si="0"/>
        <v>-4.3276463999070799E-2</v>
      </c>
      <c r="R3" s="73">
        <f t="shared" si="1"/>
        <v>-4.3304176374788575E-2</v>
      </c>
      <c r="S3" s="73">
        <f t="shared" si="2"/>
        <v>-4.3304178699500269E-2</v>
      </c>
      <c r="T3" s="73">
        <f t="shared" si="3"/>
        <v>-4.3304178699697618E-2</v>
      </c>
      <c r="V3" s="74">
        <v>3.0347139500000002E-3</v>
      </c>
      <c r="W3" s="74">
        <v>3.05565472363</v>
      </c>
      <c r="X3" s="74">
        <v>52175.806283148399</v>
      </c>
      <c r="Y3" s="73">
        <f t="shared" si="4"/>
        <v>-1.9289659462009294E-3</v>
      </c>
      <c r="Z3" s="73">
        <f t="shared" si="5"/>
        <v>-1.9264612059114166E-3</v>
      </c>
      <c r="AA3" s="73">
        <f t="shared" si="6"/>
        <v>-1.9264609955158998E-3</v>
      </c>
      <c r="AB3" s="73">
        <f t="shared" si="7"/>
        <v>-1.9264609954980393E-3</v>
      </c>
      <c r="AD3" s="74">
        <v>7.3967109999999999E-5</v>
      </c>
      <c r="AE3" s="74">
        <v>1.34735624669</v>
      </c>
      <c r="AF3" s="74">
        <v>52175.806283148399</v>
      </c>
      <c r="AG3" s="73">
        <f t="shared" si="8"/>
        <v>6.3007425654063959E-5</v>
      </c>
      <c r="AH3" s="73">
        <f t="shared" si="9"/>
        <v>6.3048795424902482E-5</v>
      </c>
      <c r="AI3" s="73">
        <f t="shared" si="10"/>
        <v>6.3048798895370441E-5</v>
      </c>
      <c r="AJ3" s="73">
        <f t="shared" si="11"/>
        <v>6.3048798895665059E-5</v>
      </c>
      <c r="AL3" s="74">
        <v>9.6876999999999996E-7</v>
      </c>
      <c r="AM3" s="74">
        <v>3.00378171915</v>
      </c>
      <c r="AN3" s="74">
        <v>78263.709424722503</v>
      </c>
      <c r="AO3" s="73">
        <f t="shared" si="12"/>
        <v>2.2928264625560989E-7</v>
      </c>
      <c r="AP3" s="73">
        <f t="shared" si="13"/>
        <v>2.2777353598186653E-7</v>
      </c>
      <c r="AQ3" s="73">
        <f t="shared" si="14"/>
        <v>2.2777340924936815E-7</v>
      </c>
      <c r="AR3" s="73">
        <f t="shared" si="15"/>
        <v>2.2777340923844916E-7</v>
      </c>
      <c r="AT3" s="74">
        <v>1.9140000000000001E-8</v>
      </c>
      <c r="AU3" s="74">
        <v>1.4173180375800001</v>
      </c>
      <c r="AV3" s="74">
        <v>78263.709424722503</v>
      </c>
      <c r="AW3" s="73">
        <f t="shared" si="16"/>
        <v>-1.8664902820906442E-8</v>
      </c>
      <c r="AX3" s="73">
        <f t="shared" si="17"/>
        <v>-1.8671672411762397E-8</v>
      </c>
      <c r="AY3" s="73">
        <f t="shared" si="18"/>
        <v>-1.8671672978136457E-8</v>
      </c>
      <c r="AZ3" s="73">
        <f t="shared" si="19"/>
        <v>-1.8671672978185254E-8</v>
      </c>
      <c r="BB3" s="74">
        <v>4.2E-10</v>
      </c>
      <c r="BC3" s="74">
        <v>2.4330993820000001E-2</v>
      </c>
      <c r="BD3" s="74">
        <v>78263.709424722503</v>
      </c>
      <c r="BE3" s="73">
        <f t="shared" si="20"/>
        <v>-1.6397458480175035E-10</v>
      </c>
      <c r="BF3" s="73">
        <f t="shared" si="21"/>
        <v>-1.6335454586066213E-10</v>
      </c>
      <c r="BG3" s="73">
        <f t="shared" si="22"/>
        <v>-1.6335449378332576E-10</v>
      </c>
      <c r="BH3" s="73">
        <f t="shared" si="23"/>
        <v>-1.633544937788389E-10</v>
      </c>
      <c r="BJ3" s="74">
        <v>1.222839532E-2</v>
      </c>
      <c r="BK3" s="74">
        <v>3.1415926535900001</v>
      </c>
      <c r="BL3" s="74">
        <v>0</v>
      </c>
      <c r="BM3" s="73">
        <f t="shared" si="24"/>
        <v>-1.222839532E-2</v>
      </c>
      <c r="BN3" s="73">
        <f t="shared" si="25"/>
        <v>-1.222839532E-2</v>
      </c>
      <c r="BO3" s="73">
        <f t="shared" si="26"/>
        <v>-1.222839532E-2</v>
      </c>
      <c r="BP3" s="73">
        <f t="shared" si="27"/>
        <v>-1.222839532E-2</v>
      </c>
      <c r="BR3" s="74">
        <v>2.2675295000000001E-4</v>
      </c>
      <c r="BS3" s="74">
        <v>1.5153668800000001E-2</v>
      </c>
      <c r="BT3" s="74">
        <v>52175.806283148399</v>
      </c>
      <c r="BU3" s="73">
        <f t="shared" si="28"/>
        <v>1.6106200960807178E-4</v>
      </c>
      <c r="BV3" s="73">
        <f t="shared" si="29"/>
        <v>1.6089134603632058E-4</v>
      </c>
      <c r="BW3" s="73">
        <f t="shared" si="30"/>
        <v>1.6089133169934166E-4</v>
      </c>
      <c r="BX3" s="73">
        <f t="shared" si="31"/>
        <v>1.6089133169812456E-4</v>
      </c>
      <c r="BZ3" s="74">
        <v>1.044801E-5</v>
      </c>
      <c r="CA3" s="74">
        <v>1.2121654053599999</v>
      </c>
      <c r="CB3" s="74">
        <v>52175.806283148399</v>
      </c>
      <c r="CC3" s="73">
        <f t="shared" si="32"/>
        <v>9.5563532919687386E-6</v>
      </c>
      <c r="CD3" s="73">
        <f t="shared" si="33"/>
        <v>9.5608612256322657E-6</v>
      </c>
      <c r="CE3" s="73">
        <f t="shared" si="34"/>
        <v>9.5608616036692195E-6</v>
      </c>
      <c r="CF3" s="73">
        <f t="shared" si="35"/>
        <v>9.5608616037013119E-6</v>
      </c>
      <c r="CH3" s="74">
        <v>1.8904E-7</v>
      </c>
      <c r="CI3" s="74">
        <v>4.3627546026099999</v>
      </c>
      <c r="CJ3" s="74">
        <v>52175.806283148399</v>
      </c>
      <c r="CK3" s="73">
        <f t="shared" si="36"/>
        <v>-1.7221243736027692E-7</v>
      </c>
      <c r="CL3" s="73">
        <f t="shared" si="37"/>
        <v>-1.7229566064395601E-7</v>
      </c>
      <c r="CM3" s="73">
        <f t="shared" si="38"/>
        <v>-1.7229566762329277E-7</v>
      </c>
      <c r="CN3" s="73">
        <f t="shared" si="39"/>
        <v>-1.7229566762388525E-7</v>
      </c>
      <c r="CP3" s="74">
        <v>4.25E-9</v>
      </c>
      <c r="CQ3" s="74">
        <v>4.03419509143</v>
      </c>
      <c r="CR3" s="74">
        <v>52175.806283148399</v>
      </c>
      <c r="CS3" s="73">
        <f t="shared" si="40"/>
        <v>-4.2301969446990325E-9</v>
      </c>
      <c r="CT3" s="73">
        <f t="shared" si="41"/>
        <v>-4.2306324652918997E-9</v>
      </c>
      <c r="CU3" s="73">
        <f t="shared" si="42"/>
        <v>-4.2306325016562524E-9</v>
      </c>
      <c r="CV3" s="73">
        <f t="shared" si="43"/>
        <v>-4.2306325016593395E-9</v>
      </c>
      <c r="CX3" s="74">
        <v>2.1999999999999999E-10</v>
      </c>
      <c r="CY3" s="74">
        <v>1.3051487454599999</v>
      </c>
      <c r="CZ3" s="74">
        <v>52175.806283148399</v>
      </c>
      <c r="DA3" s="73">
        <f t="shared" si="44"/>
        <v>1.9209831010407024E-10</v>
      </c>
      <c r="DB3" s="73">
        <f t="shared" si="45"/>
        <v>1.9221279322432929E-10</v>
      </c>
      <c r="DC3" s="73">
        <f t="shared" si="46"/>
        <v>1.9221280282735125E-10</v>
      </c>
      <c r="DD3" s="73">
        <f t="shared" si="47"/>
        <v>1.9221280282816646E-10</v>
      </c>
      <c r="DF3" s="74">
        <v>7.9552555699999999E-3</v>
      </c>
      <c r="DG3" s="74">
        <v>2.95989690096</v>
      </c>
      <c r="DH3" s="74">
        <v>52175.806283148399</v>
      </c>
      <c r="DI3" s="73">
        <f t="shared" si="48"/>
        <v>-4.4462740374971808E-3</v>
      </c>
      <c r="DJ3" s="73">
        <f t="shared" si="49"/>
        <v>-4.4392218108820856E-3</v>
      </c>
      <c r="DK3" s="73">
        <f t="shared" si="50"/>
        <v>-4.4392212185497817E-3</v>
      </c>
      <c r="DL3" s="73">
        <f t="shared" si="51"/>
        <v>-4.4392212184994981E-3</v>
      </c>
      <c r="DN3" s="74">
        <v>1.0094479E-4</v>
      </c>
      <c r="DO3" s="74">
        <v>4.4746632631600001</v>
      </c>
      <c r="DP3" s="74">
        <v>78263.709424722503</v>
      </c>
      <c r="DQ3" s="73">
        <f t="shared" si="52"/>
        <v>9.997081340475503E-5</v>
      </c>
      <c r="DR3" s="73">
        <f t="shared" si="53"/>
        <v>9.99931090072137E-5</v>
      </c>
      <c r="DS3" s="73">
        <f t="shared" si="54"/>
        <v>9.9993110868409589E-5</v>
      </c>
      <c r="DT3" s="73">
        <f t="shared" si="55"/>
        <v>9.9993110868569956E-5</v>
      </c>
      <c r="DV3" s="74">
        <v>4.24822E-6</v>
      </c>
      <c r="DW3" s="74">
        <v>2.9258335296000002</v>
      </c>
      <c r="DX3" s="74">
        <v>78263.709424722503</v>
      </c>
      <c r="DY3" s="73">
        <f t="shared" si="56"/>
        <v>6.8098281618317866E-7</v>
      </c>
      <c r="DZ3" s="73">
        <f t="shared" si="57"/>
        <v>6.7426011624972469E-7</v>
      </c>
      <c r="EA3" s="73">
        <f t="shared" si="58"/>
        <v>6.7425955172561328E-7</v>
      </c>
      <c r="EB3" s="73">
        <f t="shared" si="59"/>
        <v>6.7425955167697506E-7</v>
      </c>
      <c r="ED3" s="74">
        <v>1.2132999999999999E-7</v>
      </c>
      <c r="EE3" s="74">
        <v>1.38983781545</v>
      </c>
      <c r="EF3" s="74">
        <v>78263.709424722503</v>
      </c>
      <c r="EG3" s="73">
        <f t="shared" si="60"/>
        <v>-1.1901182003719736E-7</v>
      </c>
      <c r="EH3" s="73">
        <f t="shared" si="61"/>
        <v>-1.1904950451542202E-7</v>
      </c>
      <c r="EI3" s="73">
        <f t="shared" si="62"/>
        <v>-1.190495076666429E-7</v>
      </c>
      <c r="EJ3" s="73">
        <f t="shared" si="63"/>
        <v>-1.1904950766691442E-7</v>
      </c>
      <c r="EL3" s="74">
        <v>2.7000000000000002E-9</v>
      </c>
      <c r="EM3" s="74">
        <v>6.1698361644400004</v>
      </c>
      <c r="EN3" s="74">
        <v>78263.709424722503</v>
      </c>
      <c r="EO3" s="73">
        <f t="shared" si="64"/>
        <v>-7.0299254224849819E-10</v>
      </c>
      <c r="EP3" s="73">
        <f t="shared" si="65"/>
        <v>-6.9881282344685235E-10</v>
      </c>
      <c r="EQ3" s="73">
        <f t="shared" si="66"/>
        <v>-6.988124724338882E-10</v>
      </c>
      <c r="ER3" s="73">
        <f t="shared" si="67"/>
        <v>-6.9881247240364565E-10</v>
      </c>
      <c r="ET3" s="74">
        <v>5.0000000000000002E-11</v>
      </c>
      <c r="EU3" s="74">
        <v>4.6546172111599997</v>
      </c>
      <c r="EV3" s="74">
        <v>78263.709424722503</v>
      </c>
      <c r="EW3" s="73">
        <f t="shared" si="68"/>
        <v>4.7477784449011241E-11</v>
      </c>
      <c r="EX3" s="73">
        <f t="shared" si="69"/>
        <v>4.7502858327925795E-11</v>
      </c>
      <c r="EY3" s="73">
        <f t="shared" si="70"/>
        <v>4.7502860428054187E-11</v>
      </c>
      <c r="EZ3" s="73">
        <f t="shared" si="71"/>
        <v>4.7502860428235126E-11</v>
      </c>
    </row>
    <row r="4" spans="1:156" s="73" customFormat="1" ht="13.5" x14ac:dyDescent="0.3">
      <c r="A4" s="29"/>
      <c r="B4" s="29"/>
      <c r="C4" s="2"/>
      <c r="D4" s="29"/>
      <c r="E4" s="29"/>
      <c r="F4" s="29"/>
      <c r="L4" s="74"/>
      <c r="N4" s="74">
        <v>8.5534684300000007E-3</v>
      </c>
      <c r="O4" s="74">
        <v>1.1652032235100001</v>
      </c>
      <c r="P4" s="74">
        <v>78263.709424722503</v>
      </c>
      <c r="Q4" s="73">
        <f t="shared" si="0"/>
        <v>-8.5499112658940727E-3</v>
      </c>
      <c r="R4" s="73">
        <f t="shared" si="1"/>
        <v>-8.5495048908620797E-3</v>
      </c>
      <c r="S4" s="73">
        <f t="shared" si="2"/>
        <v>-8.5495048558196663E-3</v>
      </c>
      <c r="T4" s="73">
        <f t="shared" si="3"/>
        <v>-8.5495048558166479E-3</v>
      </c>
      <c r="V4" s="74">
        <v>8.0538452000000001E-4</v>
      </c>
      <c r="W4" s="74">
        <v>6.1045474336599996</v>
      </c>
      <c r="X4" s="74">
        <v>78263.709424722503</v>
      </c>
      <c r="Y4" s="73">
        <f t="shared" si="4"/>
        <v>-1.5851639489007066E-4</v>
      </c>
      <c r="Z4" s="73">
        <f t="shared" si="5"/>
        <v>-1.5725041499497545E-4</v>
      </c>
      <c r="AA4" s="73">
        <f t="shared" si="6"/>
        <v>-1.5725030868379958E-4</v>
      </c>
      <c r="AB4" s="73">
        <f t="shared" si="7"/>
        <v>-1.5725030867464002E-4</v>
      </c>
      <c r="AD4" s="74">
        <v>3.018297E-5</v>
      </c>
      <c r="AE4" s="74">
        <v>4.4564353970499999</v>
      </c>
      <c r="AF4" s="74">
        <v>78263.709424722503</v>
      </c>
      <c r="AG4" s="73">
        <f t="shared" si="8"/>
        <v>2.9963018584940188E-5</v>
      </c>
      <c r="AH4" s="73">
        <f t="shared" si="9"/>
        <v>2.9968810504894552E-5</v>
      </c>
      <c r="AI4" s="73">
        <f t="shared" si="10"/>
        <v>2.9968810987962625E-5</v>
      </c>
      <c r="AJ4" s="73">
        <f t="shared" si="11"/>
        <v>2.9968810988004248E-5</v>
      </c>
      <c r="AL4" s="74">
        <v>4.3668999999999997E-7</v>
      </c>
      <c r="AM4" s="74">
        <v>6.01867965826</v>
      </c>
      <c r="AN4" s="74">
        <v>104351.612566296</v>
      </c>
      <c r="AO4" s="73">
        <f t="shared" si="12"/>
        <v>-1.2310060135458508E-7</v>
      </c>
      <c r="AP4" s="73">
        <f t="shared" si="13"/>
        <v>-1.2399581884974496E-7</v>
      </c>
      <c r="AQ4" s="73">
        <f t="shared" si="14"/>
        <v>-1.2399589399030834E-7</v>
      </c>
      <c r="AR4" s="73">
        <f t="shared" si="15"/>
        <v>-1.2399589399668708E-7</v>
      </c>
      <c r="AT4" s="74">
        <v>1.7269999999999998E-8</v>
      </c>
      <c r="AU4" s="74">
        <v>4.5013764380100003</v>
      </c>
      <c r="AV4" s="74">
        <v>52175.806283148399</v>
      </c>
      <c r="AW4" s="73">
        <f t="shared" si="16"/>
        <v>-1.4597552546317352E-8</v>
      </c>
      <c r="AX4" s="73">
        <f t="shared" si="17"/>
        <v>-1.4607406339164461E-8</v>
      </c>
      <c r="AY4" s="73">
        <f t="shared" si="18"/>
        <v>-1.4607407165808776E-8</v>
      </c>
      <c r="AZ4" s="73">
        <f t="shared" si="19"/>
        <v>-1.4607407165878949E-8</v>
      </c>
      <c r="BB4" s="74">
        <v>4.3000000000000001E-10</v>
      </c>
      <c r="BC4" s="74">
        <v>4.6507140604600004</v>
      </c>
      <c r="BD4" s="74">
        <v>26087.903141574199</v>
      </c>
      <c r="BE4" s="73">
        <f t="shared" si="20"/>
        <v>1.9077810718263206E-10</v>
      </c>
      <c r="BF4" s="73">
        <f t="shared" si="21"/>
        <v>1.9098399136762425E-10</v>
      </c>
      <c r="BG4" s="73">
        <f t="shared" si="22"/>
        <v>1.9098400865179207E-10</v>
      </c>
      <c r="BH4" s="73">
        <f t="shared" si="23"/>
        <v>1.9098400865325933E-10</v>
      </c>
      <c r="BJ4" s="74">
        <v>5.4325181000000004E-3</v>
      </c>
      <c r="BK4" s="74">
        <v>1.7964436396300001</v>
      </c>
      <c r="BL4" s="74">
        <v>78263.709424722503</v>
      </c>
      <c r="BM4" s="73">
        <f t="shared" si="24"/>
        <v>-4.4762778389276373E-3</v>
      </c>
      <c r="BN4" s="73">
        <f t="shared" si="25"/>
        <v>-4.4812064022188864E-3</v>
      </c>
      <c r="BO4" s="73">
        <f t="shared" si="26"/>
        <v>-4.4812068155474973E-3</v>
      </c>
      <c r="BP4" s="73">
        <f t="shared" si="27"/>
        <v>-4.4812068155831095E-3</v>
      </c>
      <c r="BR4" s="74">
        <v>1.0894981000000001E-4</v>
      </c>
      <c r="BS4" s="74">
        <v>0.48540174005999998</v>
      </c>
      <c r="BT4" s="74">
        <v>78263.709424722503</v>
      </c>
      <c r="BU4" s="73">
        <f t="shared" si="28"/>
        <v>-8.2719710490961493E-5</v>
      </c>
      <c r="BV4" s="73">
        <f t="shared" si="29"/>
        <v>-8.2605943764925652E-5</v>
      </c>
      <c r="BW4" s="73">
        <f t="shared" si="30"/>
        <v>-8.2605934203931321E-5</v>
      </c>
      <c r="BX4" s="73">
        <f t="shared" si="31"/>
        <v>-8.2605934203107572E-5</v>
      </c>
      <c r="BZ4" s="74">
        <v>2.6621299999999999E-6</v>
      </c>
      <c r="CA4" s="74">
        <v>4.43418336532</v>
      </c>
      <c r="CB4" s="74">
        <v>78263.709424722503</v>
      </c>
      <c r="CC4" s="73">
        <f t="shared" si="32"/>
        <v>2.649213949136795E-6</v>
      </c>
      <c r="CD4" s="73">
        <f t="shared" si="33"/>
        <v>2.6496304010239398E-6</v>
      </c>
      <c r="CE4" s="73">
        <f t="shared" si="34"/>
        <v>2.649630435704224E-6</v>
      </c>
      <c r="CF4" s="73">
        <f t="shared" si="35"/>
        <v>2.6496304357072119E-6</v>
      </c>
      <c r="CH4" s="74">
        <v>6.3759999999999997E-8</v>
      </c>
      <c r="CI4" s="74">
        <v>2.5071538143900001</v>
      </c>
      <c r="CJ4" s="74">
        <v>78263.709424722503</v>
      </c>
      <c r="CK4" s="73">
        <f t="shared" si="36"/>
        <v>-1.6248878091375297E-8</v>
      </c>
      <c r="CL4" s="73">
        <f t="shared" si="37"/>
        <v>-1.634768967313463E-8</v>
      </c>
      <c r="CM4" s="73">
        <f t="shared" si="38"/>
        <v>-1.6347697967789572E-8</v>
      </c>
      <c r="CN4" s="73">
        <f t="shared" si="39"/>
        <v>-1.634769796850422E-8</v>
      </c>
      <c r="CP4" s="74">
        <v>2.57E-9</v>
      </c>
      <c r="CQ4" s="74">
        <v>0.20643590425</v>
      </c>
      <c r="CR4" s="74">
        <v>78263.709424722503</v>
      </c>
      <c r="CS4" s="73">
        <f t="shared" si="40"/>
        <v>-1.4152675578541346E-9</v>
      </c>
      <c r="CT4" s="73">
        <f t="shared" si="41"/>
        <v>-1.4118269761579062E-9</v>
      </c>
      <c r="CU4" s="73">
        <f t="shared" si="42"/>
        <v>-1.4118266871274532E-9</v>
      </c>
      <c r="CV4" s="73">
        <f t="shared" si="43"/>
        <v>-1.4118266871025509E-9</v>
      </c>
      <c r="CX4" s="74">
        <v>7.0000000000000004E-11</v>
      </c>
      <c r="CY4" s="74">
        <v>4.9971713685700001</v>
      </c>
      <c r="CZ4" s="74">
        <v>78263.709424722503</v>
      </c>
      <c r="DA4" s="73">
        <f t="shared" si="44"/>
        <v>5.5233535136956021E-11</v>
      </c>
      <c r="DB4" s="73">
        <f t="shared" si="45"/>
        <v>5.5302397851136254E-11</v>
      </c>
      <c r="DC4" s="73">
        <f t="shared" si="46"/>
        <v>5.5302403627021629E-11</v>
      </c>
      <c r="DD4" s="73">
        <f t="shared" si="47"/>
        <v>5.5302403627519275E-11</v>
      </c>
      <c r="DF4" s="74">
        <v>1.21281763E-3</v>
      </c>
      <c r="DG4" s="74">
        <v>6.0106415380499998</v>
      </c>
      <c r="DH4" s="74">
        <v>78263.709424722503</v>
      </c>
      <c r="DI4" s="73">
        <f t="shared" si="48"/>
        <v>-1.2615703935042895E-4</v>
      </c>
      <c r="DJ4" s="73">
        <f t="shared" si="49"/>
        <v>-1.2422328008412331E-4</v>
      </c>
      <c r="DK4" s="73">
        <f t="shared" si="50"/>
        <v>-1.2422311770841519E-4</v>
      </c>
      <c r="DL4" s="73">
        <f t="shared" si="51"/>
        <v>-1.2422311769442524E-4</v>
      </c>
      <c r="DN4" s="74">
        <v>2.4328040000000001E-5</v>
      </c>
      <c r="DO4" s="74">
        <v>1.2422608343499999</v>
      </c>
      <c r="DP4" s="74">
        <v>104351.612566296</v>
      </c>
      <c r="DQ4" s="73">
        <f t="shared" si="52"/>
        <v>2.2854780058755035E-5</v>
      </c>
      <c r="DR4" s="73">
        <f t="shared" si="53"/>
        <v>2.2836908045325458E-5</v>
      </c>
      <c r="DS4" s="73">
        <f t="shared" si="54"/>
        <v>2.2836906540373635E-5</v>
      </c>
      <c r="DT4" s="73">
        <f t="shared" si="55"/>
        <v>2.2836906540245875E-5</v>
      </c>
      <c r="DV4" s="74">
        <v>1.3613E-6</v>
      </c>
      <c r="DW4" s="74">
        <v>5.9798392584200002</v>
      </c>
      <c r="DX4" s="74">
        <v>104351.612566296</v>
      </c>
      <c r="DY4" s="73">
        <f t="shared" si="56"/>
        <v>-4.3417027196549496E-7</v>
      </c>
      <c r="DZ4" s="73">
        <f t="shared" si="57"/>
        <v>-4.369268774188141E-7</v>
      </c>
      <c r="EA4" s="73">
        <f t="shared" si="58"/>
        <v>-4.3692710878540979E-7</v>
      </c>
      <c r="EB4" s="73">
        <f t="shared" si="59"/>
        <v>-4.3692710880505069E-7</v>
      </c>
      <c r="ED4" s="74">
        <v>5.1399999999999997E-8</v>
      </c>
      <c r="EE4" s="74">
        <v>4.4391538693000001</v>
      </c>
      <c r="EF4" s="74">
        <v>104351.612566296</v>
      </c>
      <c r="EG4" s="73">
        <f t="shared" si="60"/>
        <v>-4.9187128828758122E-8</v>
      </c>
      <c r="EH4" s="73">
        <f t="shared" si="61"/>
        <v>-4.9155128962038244E-8</v>
      </c>
      <c r="EI4" s="73">
        <f t="shared" si="62"/>
        <v>-4.9155126265834467E-8</v>
      </c>
      <c r="EJ4" s="73">
        <f t="shared" si="63"/>
        <v>-4.9155126265605583E-8</v>
      </c>
      <c r="EL4" s="74">
        <v>1.49E-9</v>
      </c>
      <c r="EM4" s="74">
        <v>2.91591904641</v>
      </c>
      <c r="EN4" s="74">
        <v>104351.612566296</v>
      </c>
      <c r="EO4" s="73">
        <f t="shared" si="64"/>
        <v>3.6420716725532217E-10</v>
      </c>
      <c r="EP4" s="73">
        <f t="shared" si="65"/>
        <v>3.6729435338096858E-10</v>
      </c>
      <c r="EQ4" s="73">
        <f t="shared" si="66"/>
        <v>3.6729461251716824E-10</v>
      </c>
      <c r="ER4" s="73">
        <f t="shared" si="67"/>
        <v>3.6729461253916649E-10</v>
      </c>
      <c r="ET4" s="74">
        <v>3.9999999999999998E-11</v>
      </c>
      <c r="EU4" s="74">
        <v>1.4023836649200001</v>
      </c>
      <c r="EV4" s="74">
        <v>104351.612566296</v>
      </c>
      <c r="EW4" s="73">
        <f t="shared" si="68"/>
        <v>3.9282619862631155E-11</v>
      </c>
      <c r="EX4" s="73">
        <f t="shared" si="69"/>
        <v>3.926641124771254E-11</v>
      </c>
      <c r="EY4" s="73">
        <f t="shared" si="70"/>
        <v>3.9266409879272084E-11</v>
      </c>
      <c r="EZ4" s="73">
        <f t="shared" si="71"/>
        <v>3.9266409879155923E-11</v>
      </c>
    </row>
    <row r="5" spans="1:156" s="73" customFormat="1" ht="13.5" x14ac:dyDescent="0.3">
      <c r="L5" s="74"/>
      <c r="N5" s="74">
        <v>1.6559036199999999E-3</v>
      </c>
      <c r="O5" s="74">
        <v>4.1196916318100003</v>
      </c>
      <c r="P5" s="74">
        <v>104351.612566296</v>
      </c>
      <c r="Q5" s="73">
        <f t="shared" si="0"/>
        <v>-1.3534909448442527E-3</v>
      </c>
      <c r="R5" s="73">
        <f t="shared" si="1"/>
        <v>-1.3514488824929742E-3</v>
      </c>
      <c r="S5" s="73">
        <f t="shared" si="2"/>
        <v>-1.3514487107779229E-3</v>
      </c>
      <c r="T5" s="73">
        <f t="shared" si="3"/>
        <v>-1.3514487107633459E-3</v>
      </c>
      <c r="V5" s="74">
        <v>2.1245035E-4</v>
      </c>
      <c r="W5" s="74">
        <v>2.8353193445199998</v>
      </c>
      <c r="X5" s="74">
        <v>104351.612566296</v>
      </c>
      <c r="Y5" s="73">
        <f t="shared" si="4"/>
        <v>6.8347613546236333E-5</v>
      </c>
      <c r="Z5" s="73">
        <f t="shared" si="5"/>
        <v>6.8777394162808494E-5</v>
      </c>
      <c r="AA5" s="73">
        <f t="shared" si="6"/>
        <v>6.8777430234902509E-5</v>
      </c>
      <c r="AB5" s="73">
        <f t="shared" si="7"/>
        <v>6.8777430237964703E-5</v>
      </c>
      <c r="AD5" s="74">
        <v>1.1074190000000001E-5</v>
      </c>
      <c r="AE5" s="74">
        <v>1.26226537554</v>
      </c>
      <c r="AF5" s="74">
        <v>104351.612566296</v>
      </c>
      <c r="AG5" s="73">
        <f t="shared" si="8"/>
        <v>1.0477392968227111E-5</v>
      </c>
      <c r="AH5" s="73">
        <f t="shared" si="9"/>
        <v>1.0469703821367116E-5</v>
      </c>
      <c r="AI5" s="73">
        <f t="shared" si="10"/>
        <v>1.0469703173762145E-5</v>
      </c>
      <c r="AJ5" s="73">
        <f t="shared" si="11"/>
        <v>1.0469703173707171E-5</v>
      </c>
      <c r="AL5" s="74">
        <v>3.5395000000000002E-7</v>
      </c>
      <c r="AM5" s="74">
        <v>0</v>
      </c>
      <c r="AN5" s="74">
        <v>0</v>
      </c>
      <c r="AO5" s="73">
        <f t="shared" si="12"/>
        <v>3.5395000000000002E-7</v>
      </c>
      <c r="AP5" s="73">
        <f t="shared" si="13"/>
        <v>3.5395000000000002E-7</v>
      </c>
      <c r="AQ5" s="73">
        <f t="shared" si="14"/>
        <v>3.5395000000000002E-7</v>
      </c>
      <c r="AR5" s="73">
        <f t="shared" si="15"/>
        <v>3.5395000000000002E-7</v>
      </c>
      <c r="AT5" s="74">
        <v>1.2369999999999999E-8</v>
      </c>
      <c r="AU5" s="74">
        <v>4.4997018105700004</v>
      </c>
      <c r="AV5" s="74">
        <v>104351.612566296</v>
      </c>
      <c r="AW5" s="73">
        <f t="shared" si="16"/>
        <v>-1.2033020461115091E-8</v>
      </c>
      <c r="AX5" s="73">
        <f t="shared" si="17"/>
        <v>-1.202686390048624E-8</v>
      </c>
      <c r="AY5" s="73">
        <f t="shared" si="18"/>
        <v>-1.2026863381261784E-8</v>
      </c>
      <c r="AZ5" s="73">
        <f t="shared" si="19"/>
        <v>-1.2026863381217706E-8</v>
      </c>
      <c r="BB5" s="74">
        <v>3.1000000000000002E-10</v>
      </c>
      <c r="BC5" s="74">
        <v>2.9811220494400001</v>
      </c>
      <c r="BD5" s="74">
        <v>104351.612566296</v>
      </c>
      <c r="BE5" s="73">
        <f t="shared" si="20"/>
        <v>5.6027723359256292E-11</v>
      </c>
      <c r="BF5" s="73">
        <f t="shared" si="21"/>
        <v>5.6679256195735143E-11</v>
      </c>
      <c r="BG5" s="73">
        <f t="shared" si="22"/>
        <v>5.667931088893258E-11</v>
      </c>
      <c r="BH5" s="73">
        <f t="shared" si="23"/>
        <v>5.6679310893575525E-11</v>
      </c>
      <c r="BJ5" s="74">
        <v>1.2977876999999999E-3</v>
      </c>
      <c r="BK5" s="74">
        <v>4.8323250396099997</v>
      </c>
      <c r="BL5" s="74">
        <v>104351.612566296</v>
      </c>
      <c r="BM5" s="73">
        <f t="shared" si="24"/>
        <v>-1.2914749121395298E-3</v>
      </c>
      <c r="BN5" s="73">
        <f t="shared" si="25"/>
        <v>-1.2917452185435877E-3</v>
      </c>
      <c r="BO5" s="73">
        <f t="shared" si="26"/>
        <v>-1.2917452409913343E-3</v>
      </c>
      <c r="BP5" s="73">
        <f t="shared" si="27"/>
        <v>-1.2917452409932396E-3</v>
      </c>
      <c r="BR5" s="74">
        <v>6.3534619999999994E-5</v>
      </c>
      <c r="BS5" s="74">
        <v>3.42943919982</v>
      </c>
      <c r="BT5" s="74">
        <v>104351.612566296</v>
      </c>
      <c r="BU5" s="73">
        <f t="shared" si="28"/>
        <v>-1.6737402053100955E-5</v>
      </c>
      <c r="BV5" s="73">
        <f t="shared" si="29"/>
        <v>-1.6606366151862909E-5</v>
      </c>
      <c r="BW5" s="73">
        <f t="shared" si="30"/>
        <v>-1.6606355146627879E-5</v>
      </c>
      <c r="BX5" s="73">
        <f t="shared" si="31"/>
        <v>-1.6606355145693639E-5</v>
      </c>
      <c r="BZ5" s="74">
        <v>1.7028E-6</v>
      </c>
      <c r="CA5" s="74">
        <v>1.6225563871399999</v>
      </c>
      <c r="CB5" s="74">
        <v>104351.612566296</v>
      </c>
      <c r="CC5" s="73">
        <f t="shared" si="32"/>
        <v>1.7020081829495129E-6</v>
      </c>
      <c r="CD5" s="73">
        <f t="shared" si="33"/>
        <v>1.7021152716989921E-6</v>
      </c>
      <c r="CE5" s="73">
        <f t="shared" si="34"/>
        <v>1.7021152803639346E-6</v>
      </c>
      <c r="CF5" s="73">
        <f t="shared" si="35"/>
        <v>1.7021152803646703E-6</v>
      </c>
      <c r="CH5" s="74">
        <v>4.58E-8</v>
      </c>
      <c r="CI5" s="74">
        <v>6.1425781757099998</v>
      </c>
      <c r="CJ5" s="74">
        <v>104351.612566296</v>
      </c>
      <c r="CK5" s="73">
        <f t="shared" si="36"/>
        <v>-7.3813049306685944E-9</v>
      </c>
      <c r="CL5" s="73">
        <f t="shared" si="37"/>
        <v>-7.4778981098639615E-9</v>
      </c>
      <c r="CM5" s="73">
        <f t="shared" si="38"/>
        <v>-7.4779062185963609E-9</v>
      </c>
      <c r="CN5" s="73">
        <f t="shared" si="39"/>
        <v>-7.4779062192847175E-9</v>
      </c>
      <c r="CP5" s="74">
        <v>1.1599999999999999E-9</v>
      </c>
      <c r="CQ5" s="74">
        <v>3.7523735402399998</v>
      </c>
      <c r="CR5" s="74">
        <v>104351.612566296</v>
      </c>
      <c r="CS5" s="73">
        <f t="shared" si="40"/>
        <v>-6.4491430831112029E-10</v>
      </c>
      <c r="CT5" s="73">
        <f t="shared" si="41"/>
        <v>-6.4285201795744354E-10</v>
      </c>
      <c r="CU5" s="73">
        <f t="shared" si="42"/>
        <v>-6.4285184467991073E-10</v>
      </c>
      <c r="CV5" s="73">
        <f t="shared" si="43"/>
        <v>-6.4285184466520108E-10</v>
      </c>
      <c r="CX5" s="74">
        <v>3.9999999999999998E-11</v>
      </c>
      <c r="CY5" s="74">
        <v>2.0566254527800001</v>
      </c>
      <c r="CZ5" s="74">
        <v>104351.612566296</v>
      </c>
      <c r="DA5" s="73">
        <f t="shared" si="44"/>
        <v>3.5760636014471803E-11</v>
      </c>
      <c r="DB5" s="73">
        <f t="shared" si="45"/>
        <v>3.5798858288686229E-11</v>
      </c>
      <c r="DC5" s="73">
        <f t="shared" si="46"/>
        <v>3.5798861491042836E-11</v>
      </c>
      <c r="DD5" s="73">
        <f t="shared" si="47"/>
        <v>3.5798861491314682E-11</v>
      </c>
      <c r="DF5" s="74">
        <v>2.1921969E-4</v>
      </c>
      <c r="DG5" s="74">
        <v>2.77820093975</v>
      </c>
      <c r="DH5" s="74">
        <v>104351.612566296</v>
      </c>
      <c r="DI5" s="73">
        <f t="shared" si="48"/>
        <v>8.2259736442283213E-5</v>
      </c>
      <c r="DJ5" s="73">
        <f t="shared" si="49"/>
        <v>8.269385582139753E-5</v>
      </c>
      <c r="DK5" s="73">
        <f t="shared" si="50"/>
        <v>8.2693892255114116E-5</v>
      </c>
      <c r="DL5" s="73">
        <f t="shared" si="51"/>
        <v>8.2693892258207006E-5</v>
      </c>
      <c r="DN5" s="74">
        <v>1.624367E-5</v>
      </c>
      <c r="DO5" s="74">
        <v>0</v>
      </c>
      <c r="DP5" s="74">
        <v>0</v>
      </c>
      <c r="DQ5" s="73">
        <f t="shared" si="52"/>
        <v>1.624367E-5</v>
      </c>
      <c r="DR5" s="73">
        <f t="shared" si="53"/>
        <v>1.624367E-5</v>
      </c>
      <c r="DS5" s="73">
        <f t="shared" si="54"/>
        <v>1.624367E-5</v>
      </c>
      <c r="DT5" s="73">
        <f t="shared" si="55"/>
        <v>1.624367E-5</v>
      </c>
      <c r="DV5" s="74">
        <v>4.2174999999999997E-7</v>
      </c>
      <c r="DW5" s="74">
        <v>2.7493698062899998</v>
      </c>
      <c r="DX5" s="74">
        <v>130439.51570787</v>
      </c>
      <c r="DY5" s="73">
        <f t="shared" si="56"/>
        <v>-3.059040495665422E-7</v>
      </c>
      <c r="DZ5" s="73">
        <f t="shared" si="57"/>
        <v>-3.0667864067488698E-7</v>
      </c>
      <c r="EA5" s="73">
        <f t="shared" si="58"/>
        <v>-3.0667870561927707E-7</v>
      </c>
      <c r="EB5" s="73">
        <f t="shared" si="59"/>
        <v>-3.0667870562480671E-7</v>
      </c>
      <c r="ED5" s="74">
        <v>1.981E-8</v>
      </c>
      <c r="EE5" s="74">
        <v>1.20733880274</v>
      </c>
      <c r="EF5" s="74">
        <v>130439.51570787</v>
      </c>
      <c r="EG5" s="73">
        <f t="shared" si="60"/>
        <v>-1.4045041128793189E-8</v>
      </c>
      <c r="EH5" s="73">
        <f t="shared" si="61"/>
        <v>-1.4007666755829925E-8</v>
      </c>
      <c r="EI5" s="73">
        <f t="shared" si="62"/>
        <v>-1.4007663613601388E-8</v>
      </c>
      <c r="EJ5" s="73">
        <f t="shared" si="63"/>
        <v>-1.4007663613333844E-8</v>
      </c>
      <c r="EL5" s="74">
        <v>7.1000000000000003E-10</v>
      </c>
      <c r="EM5" s="74">
        <v>5.9586788964100004</v>
      </c>
      <c r="EN5" s="74">
        <v>130439.51570787</v>
      </c>
      <c r="EO5" s="73">
        <f t="shared" si="64"/>
        <v>4.8072490664883452E-10</v>
      </c>
      <c r="EP5" s="73">
        <f t="shared" si="65"/>
        <v>4.82119126784247E-10</v>
      </c>
      <c r="EQ5" s="73">
        <f t="shared" si="66"/>
        <v>4.8211924370141467E-10</v>
      </c>
      <c r="ER5" s="73">
        <f t="shared" si="67"/>
        <v>4.8211924371136948E-10</v>
      </c>
      <c r="ET5" s="74">
        <v>1.9999999999999999E-11</v>
      </c>
      <c r="EU5" s="74">
        <v>4.4423148866300002</v>
      </c>
      <c r="EV5" s="74">
        <v>130439.51570787</v>
      </c>
      <c r="EW5" s="73">
        <f t="shared" si="68"/>
        <v>1.5433172503616551E-11</v>
      </c>
      <c r="EX5" s="73">
        <f t="shared" si="69"/>
        <v>1.539913192875672E-11</v>
      </c>
      <c r="EY5" s="73">
        <f t="shared" si="70"/>
        <v>1.5399129066023877E-11</v>
      </c>
      <c r="EZ5" s="73">
        <f t="shared" si="71"/>
        <v>1.539912906578013E-11</v>
      </c>
    </row>
    <row r="6" spans="1:156" s="73" customFormat="1" ht="13.5" x14ac:dyDescent="0.3">
      <c r="A6" s="79" t="s">
        <v>26</v>
      </c>
      <c r="B6" s="76" t="s">
        <v>103</v>
      </c>
      <c r="C6" s="79" t="s">
        <v>26</v>
      </c>
      <c r="D6" s="79" t="s">
        <v>26</v>
      </c>
      <c r="E6" s="79" t="s">
        <v>26</v>
      </c>
      <c r="F6" s="79" t="s">
        <v>26</v>
      </c>
      <c r="H6" s="112" t="s">
        <v>448</v>
      </c>
      <c r="I6" s="112"/>
      <c r="J6" s="73" t="s">
        <v>512</v>
      </c>
      <c r="L6" s="74"/>
      <c r="N6" s="74">
        <v>3.4561896999999998E-4</v>
      </c>
      <c r="O6" s="74">
        <v>0.77930765817000003</v>
      </c>
      <c r="P6" s="74">
        <v>130439.51570787</v>
      </c>
      <c r="Q6" s="73">
        <f t="shared" si="0"/>
        <v>-1.2176243183012316E-4</v>
      </c>
      <c r="R6" s="73">
        <f t="shared" si="1"/>
        <v>-1.2089782189392747E-4</v>
      </c>
      <c r="S6" s="73">
        <f t="shared" si="2"/>
        <v>-1.2089774926323306E-4</v>
      </c>
      <c r="T6" s="73">
        <f t="shared" si="3"/>
        <v>-1.2089774925704896E-4</v>
      </c>
      <c r="V6" s="74">
        <v>5.5920939999999998E-5</v>
      </c>
      <c r="W6" s="74">
        <v>5.8267567332799999</v>
      </c>
      <c r="X6" s="74">
        <v>130439.51570787</v>
      </c>
      <c r="Y6" s="73">
        <f t="shared" si="4"/>
        <v>4.2947050636936824E-5</v>
      </c>
      <c r="Z6" s="73">
        <f t="shared" si="5"/>
        <v>4.304258244543746E-5</v>
      </c>
      <c r="AA6" s="73">
        <f t="shared" si="6"/>
        <v>4.304259045358966E-5</v>
      </c>
      <c r="AB6" s="73">
        <f t="shared" si="7"/>
        <v>4.3042590454271508E-5</v>
      </c>
      <c r="AD6" s="74">
        <v>3.7817300000000001E-6</v>
      </c>
      <c r="AE6" s="74">
        <v>4.3199805590000002</v>
      </c>
      <c r="AF6" s="74">
        <v>130439.51570787</v>
      </c>
      <c r="AG6" s="73">
        <f t="shared" si="8"/>
        <v>2.602875530415482E-6</v>
      </c>
      <c r="AH6" s="73">
        <f t="shared" si="9"/>
        <v>2.595536672400736E-6</v>
      </c>
      <c r="AI6" s="73">
        <f t="shared" si="10"/>
        <v>2.5955360554369983E-6</v>
      </c>
      <c r="AJ6" s="73">
        <f t="shared" si="11"/>
        <v>2.595536055384467E-6</v>
      </c>
      <c r="AL6" s="74">
        <v>1.8045E-7</v>
      </c>
      <c r="AM6" s="74">
        <v>2.7753837399100001</v>
      </c>
      <c r="AN6" s="74">
        <v>130439.51570787</v>
      </c>
      <c r="AO6" s="73">
        <f t="shared" si="12"/>
        <v>-1.2760867112280168E-7</v>
      </c>
      <c r="AP6" s="73">
        <f t="shared" si="13"/>
        <v>-1.279490826304713E-7</v>
      </c>
      <c r="AQ6" s="73">
        <f t="shared" si="14"/>
        <v>-1.279491111737923E-7</v>
      </c>
      <c r="AR6" s="73">
        <f t="shared" si="15"/>
        <v>-1.2794911117622259E-7</v>
      </c>
      <c r="AT6" s="74">
        <v>6.4499999999999999E-9</v>
      </c>
      <c r="AU6" s="74">
        <v>1.2659177698599999</v>
      </c>
      <c r="AV6" s="74">
        <v>130439.51570787</v>
      </c>
      <c r="AW6" s="73">
        <f t="shared" si="16"/>
        <v>-4.8314295381586655E-9</v>
      </c>
      <c r="AX6" s="73">
        <f t="shared" si="17"/>
        <v>-4.8199958958420201E-9</v>
      </c>
      <c r="AY6" s="73">
        <f t="shared" si="18"/>
        <v>-4.8199949344049831E-9</v>
      </c>
      <c r="AZ6" s="73">
        <f t="shared" si="19"/>
        <v>-4.8199949343231228E-9</v>
      </c>
      <c r="BB6" s="74">
        <v>1.8999999999999999E-10</v>
      </c>
      <c r="BC6" s="74">
        <v>6.0099246758199998</v>
      </c>
      <c r="BD6" s="74">
        <v>130439.51570787</v>
      </c>
      <c r="BE6" s="73">
        <f t="shared" si="20"/>
        <v>1.2131359550691435E-10</v>
      </c>
      <c r="BF6" s="73">
        <f t="shared" si="21"/>
        <v>1.217038376402223E-10</v>
      </c>
      <c r="BG6" s="73">
        <f t="shared" si="22"/>
        <v>1.2170387036929872E-10</v>
      </c>
      <c r="BH6" s="73">
        <f t="shared" si="23"/>
        <v>1.2170387037208541E-10</v>
      </c>
      <c r="BJ6" s="74">
        <v>3.1866927E-4</v>
      </c>
      <c r="BK6" s="74">
        <v>1.5808849566700001</v>
      </c>
      <c r="BL6" s="74">
        <v>130439.51570787</v>
      </c>
      <c r="BM6" s="73">
        <f t="shared" si="24"/>
        <v>-2.9236116786303824E-4</v>
      </c>
      <c r="BN6" s="73">
        <f t="shared" si="25"/>
        <v>-2.9202139149100964E-4</v>
      </c>
      <c r="BO6" s="73">
        <f t="shared" si="26"/>
        <v>-2.9202136287516053E-4</v>
      </c>
      <c r="BP6" s="73">
        <f t="shared" si="27"/>
        <v>-2.9202136287272406E-4</v>
      </c>
      <c r="BR6" s="74">
        <v>2.4957430000000001E-5</v>
      </c>
      <c r="BS6" s="74">
        <v>0.16051210665000001</v>
      </c>
      <c r="BT6" s="74">
        <v>130439.51570787</v>
      </c>
      <c r="BU6" s="73">
        <f t="shared" si="28"/>
        <v>6.3862865709422161E-6</v>
      </c>
      <c r="BV6" s="73">
        <f t="shared" si="29"/>
        <v>6.4507216343523939E-6</v>
      </c>
      <c r="BW6" s="73">
        <f t="shared" si="30"/>
        <v>6.450727042522369E-6</v>
      </c>
      <c r="BX6" s="73">
        <f t="shared" si="31"/>
        <v>6.4507270429828424E-6</v>
      </c>
      <c r="BZ6" s="74">
        <v>9.6299999999999993E-7</v>
      </c>
      <c r="CA6" s="74">
        <v>4.8002369201699997</v>
      </c>
      <c r="CB6" s="74">
        <v>130439.51570787</v>
      </c>
      <c r="CC6" s="73">
        <f t="shared" si="32"/>
        <v>9.105917654257105E-7</v>
      </c>
      <c r="CD6" s="73">
        <f t="shared" si="33"/>
        <v>9.0975133622226349E-7</v>
      </c>
      <c r="CE6" s="73">
        <f t="shared" si="34"/>
        <v>9.0975126538543301E-7</v>
      </c>
      <c r="CF6" s="73">
        <f t="shared" si="35"/>
        <v>9.0975126537940171E-7</v>
      </c>
      <c r="CH6" s="74">
        <v>3.0610000000000001E-8</v>
      </c>
      <c r="CI6" s="74">
        <v>3.1249755268100001</v>
      </c>
      <c r="CJ6" s="74">
        <v>130439.51570787</v>
      </c>
      <c r="CK6" s="73">
        <f t="shared" si="36"/>
        <v>-1.292419978369102E-8</v>
      </c>
      <c r="CL6" s="73">
        <f t="shared" si="37"/>
        <v>-1.2998286206071456E-8</v>
      </c>
      <c r="CM6" s="73">
        <f t="shared" si="38"/>
        <v>-1.2998292422627625E-8</v>
      </c>
      <c r="CN6" s="73">
        <f t="shared" si="39"/>
        <v>-1.2998292423156928E-8</v>
      </c>
      <c r="CP6" s="74">
        <v>7.2999999999999996E-10</v>
      </c>
      <c r="CQ6" s="74">
        <v>1.1821037540199999</v>
      </c>
      <c r="CR6" s="74">
        <v>130439.51570787</v>
      </c>
      <c r="CS6" s="73">
        <f t="shared" si="40"/>
        <v>-5.0440613222603334E-10</v>
      </c>
      <c r="CT6" s="73">
        <f t="shared" si="41"/>
        <v>-5.0299447862860169E-10</v>
      </c>
      <c r="CU6" s="73">
        <f t="shared" si="42"/>
        <v>-5.0299435995246826E-10</v>
      </c>
      <c r="CV6" s="73">
        <f t="shared" si="43"/>
        <v>-5.0299435994236363E-10</v>
      </c>
      <c r="CX6" s="74">
        <v>1.9999999999999999E-11</v>
      </c>
      <c r="CY6" s="74">
        <v>5.4316205863200002</v>
      </c>
      <c r="CZ6" s="74">
        <v>130439.51570787</v>
      </c>
      <c r="DA6" s="73">
        <f t="shared" si="44"/>
        <v>1.9107000664989512E-11</v>
      </c>
      <c r="DB6" s="73">
        <f t="shared" si="45"/>
        <v>1.9122720728223753E-11</v>
      </c>
      <c r="DC6" s="73">
        <f t="shared" si="46"/>
        <v>1.9122722042382607E-11</v>
      </c>
      <c r="DD6" s="73">
        <f t="shared" si="47"/>
        <v>1.9122722042494499E-11</v>
      </c>
      <c r="DF6" s="74">
        <v>4.3540649999999998E-5</v>
      </c>
      <c r="DG6" s="74">
        <v>5.8289454325700003</v>
      </c>
      <c r="DH6" s="74">
        <v>130439.51570787</v>
      </c>
      <c r="DI6" s="73">
        <f t="shared" si="48"/>
        <v>3.3377925405173385E-5</v>
      </c>
      <c r="DJ6" s="73">
        <f t="shared" si="49"/>
        <v>3.3452503079726766E-5</v>
      </c>
      <c r="DK6" s="73">
        <f t="shared" si="50"/>
        <v>3.3452509331399841E-5</v>
      </c>
      <c r="DL6" s="73">
        <f t="shared" si="51"/>
        <v>3.3452509331932131E-5</v>
      </c>
      <c r="DN6" s="74">
        <v>6.0399600000000004E-6</v>
      </c>
      <c r="DO6" s="74">
        <v>4.2930311656100004</v>
      </c>
      <c r="DP6" s="74">
        <v>130439.51570787</v>
      </c>
      <c r="DQ6" s="73">
        <f t="shared" si="52"/>
        <v>4.0375831078742235E-6</v>
      </c>
      <c r="DR6" s="73">
        <f t="shared" si="53"/>
        <v>4.0255673087417608E-6</v>
      </c>
      <c r="DS6" s="73">
        <f t="shared" si="54"/>
        <v>4.025566298663688E-6</v>
      </c>
      <c r="DT6" s="73">
        <f t="shared" si="55"/>
        <v>4.0255662985776862E-6</v>
      </c>
      <c r="DV6" s="74">
        <v>2.1759E-7</v>
      </c>
      <c r="DW6" s="74">
        <v>3.1415926535900001</v>
      </c>
      <c r="DX6" s="74">
        <v>0</v>
      </c>
      <c r="DY6" s="73">
        <f t="shared" si="56"/>
        <v>-2.1759E-7</v>
      </c>
      <c r="DZ6" s="73">
        <f t="shared" si="57"/>
        <v>-2.1759E-7</v>
      </c>
      <c r="EA6" s="73">
        <f t="shared" si="58"/>
        <v>-2.1759E-7</v>
      </c>
      <c r="EB6" s="73">
        <f t="shared" si="59"/>
        <v>-2.1759E-7</v>
      </c>
      <c r="ED6" s="74">
        <v>1.46E-8</v>
      </c>
      <c r="EE6" s="74">
        <v>3.1415926535900001</v>
      </c>
      <c r="EF6" s="74">
        <v>0</v>
      </c>
      <c r="EG6" s="73">
        <f t="shared" si="60"/>
        <v>-1.46E-8</v>
      </c>
      <c r="EH6" s="73">
        <f t="shared" si="61"/>
        <v>-1.46E-8</v>
      </c>
      <c r="EI6" s="73">
        <f t="shared" si="62"/>
        <v>-1.46E-8</v>
      </c>
      <c r="EJ6" s="73">
        <f t="shared" si="63"/>
        <v>-1.46E-8</v>
      </c>
      <c r="EL6" s="74">
        <v>3.1000000000000002E-10</v>
      </c>
      <c r="EM6" s="74">
        <v>2.7238670004399999</v>
      </c>
      <c r="EN6" s="74">
        <v>156527.41884944501</v>
      </c>
      <c r="EO6" s="73">
        <f t="shared" si="64"/>
        <v>2.9268776587856561E-10</v>
      </c>
      <c r="EP6" s="73">
        <f t="shared" si="65"/>
        <v>2.9301374189819641E-10</v>
      </c>
      <c r="EQ6" s="73">
        <f t="shared" si="66"/>
        <v>2.9301376914138642E-10</v>
      </c>
      <c r="ER6" s="73">
        <f t="shared" si="67"/>
        <v>2.9301376914373365E-10</v>
      </c>
      <c r="ET6" s="74">
        <v>9.9999999999999994E-12</v>
      </c>
      <c r="EU6" s="74">
        <v>3.1415926535900001</v>
      </c>
      <c r="EV6" s="74">
        <v>0</v>
      </c>
      <c r="EW6" s="73">
        <f t="shared" si="68"/>
        <v>-9.9999999999999994E-12</v>
      </c>
      <c r="EX6" s="73">
        <f t="shared" si="69"/>
        <v>-9.9999999999999994E-12</v>
      </c>
      <c r="EY6" s="73">
        <f t="shared" si="70"/>
        <v>-9.9999999999999994E-12</v>
      </c>
      <c r="EZ6" s="73">
        <f t="shared" si="71"/>
        <v>-9.9999999999999994E-12</v>
      </c>
    </row>
    <row r="7" spans="1:156" s="73" customFormat="1" ht="15.5" x14ac:dyDescent="0.35">
      <c r="H7" s="116" t="s">
        <v>514</v>
      </c>
      <c r="I7" s="117">
        <v>3.36</v>
      </c>
      <c r="J7" s="73" t="s">
        <v>513</v>
      </c>
      <c r="L7" s="74"/>
      <c r="N7" s="74">
        <v>7.5834760000000005E-5</v>
      </c>
      <c r="O7" s="74">
        <v>3.7134840051000002</v>
      </c>
      <c r="P7" s="74">
        <v>156527.41884944501</v>
      </c>
      <c r="Q7" s="73">
        <f t="shared" si="0"/>
        <v>1.8423689254778614E-5</v>
      </c>
      <c r="R7" s="73">
        <f t="shared" si="1"/>
        <v>1.8659436094917019E-5</v>
      </c>
      <c r="S7" s="73">
        <f t="shared" si="2"/>
        <v>1.8659455880667789E-5</v>
      </c>
      <c r="T7" s="73">
        <f t="shared" si="3"/>
        <v>1.8659455882372487E-5</v>
      </c>
      <c r="V7" s="74">
        <v>1.472233E-5</v>
      </c>
      <c r="W7" s="74">
        <v>2.5184545839500001</v>
      </c>
      <c r="X7" s="74">
        <v>156527.41884944501</v>
      </c>
      <c r="Y7" s="73">
        <f t="shared" si="4"/>
        <v>1.4597401799572195E-5</v>
      </c>
      <c r="Z7" s="73">
        <f t="shared" si="5"/>
        <v>1.4603462599587638E-5</v>
      </c>
      <c r="AA7" s="73">
        <f t="shared" si="6"/>
        <v>1.4603463102163319E-5</v>
      </c>
      <c r="AB7" s="73">
        <f t="shared" si="7"/>
        <v>1.4603463102206618E-5</v>
      </c>
      <c r="AD7" s="74">
        <v>1.22998E-6</v>
      </c>
      <c r="AE7" s="74">
        <v>1.0686854105200001</v>
      </c>
      <c r="AF7" s="74">
        <v>156527.41884944501</v>
      </c>
      <c r="AG7" s="73">
        <f t="shared" si="8"/>
        <v>3.0596198147571595E-7</v>
      </c>
      <c r="AH7" s="73">
        <f t="shared" si="9"/>
        <v>3.0214105494404579E-7</v>
      </c>
      <c r="AI7" s="73">
        <f t="shared" si="10"/>
        <v>3.0214073400059424E-7</v>
      </c>
      <c r="AJ7" s="73">
        <f t="shared" si="11"/>
        <v>3.0214073397294248E-7</v>
      </c>
      <c r="AL7" s="74">
        <v>6.9709999999999994E-8</v>
      </c>
      <c r="AM7" s="74">
        <v>5.8180866574200003</v>
      </c>
      <c r="AN7" s="74">
        <v>156527.41884944501</v>
      </c>
      <c r="AO7" s="73">
        <f t="shared" si="12"/>
        <v>-6.6830880306548502E-8</v>
      </c>
      <c r="AP7" s="73">
        <f t="shared" si="13"/>
        <v>-6.6894102648354146E-8</v>
      </c>
      <c r="AQ7" s="73">
        <f t="shared" si="14"/>
        <v>-6.6894107927768483E-8</v>
      </c>
      <c r="AR7" s="73">
        <f t="shared" si="15"/>
        <v>-6.6894107928223339E-8</v>
      </c>
      <c r="AT7" s="74">
        <v>2.98E-9</v>
      </c>
      <c r="AU7" s="74">
        <v>4.3060098498099997</v>
      </c>
      <c r="AV7" s="74">
        <v>156527.41884944501</v>
      </c>
      <c r="AW7" s="73">
        <f t="shared" si="16"/>
        <v>-1.0137831839222701E-9</v>
      </c>
      <c r="AX7" s="73">
        <f t="shared" si="17"/>
        <v>-1.0047939634525163E-9</v>
      </c>
      <c r="AY7" s="73">
        <f t="shared" si="18"/>
        <v>-1.0047932082649633E-9</v>
      </c>
      <c r="AZ7" s="73">
        <f t="shared" si="19"/>
        <v>-1.0047932081998981E-9</v>
      </c>
      <c r="BB7" s="74">
        <v>1E-10</v>
      </c>
      <c r="BC7" s="74">
        <v>2.7569979191999998</v>
      </c>
      <c r="BD7" s="74">
        <v>156527.41884944501</v>
      </c>
      <c r="BE7" s="73">
        <f t="shared" si="20"/>
        <v>9.3272116954160292E-11</v>
      </c>
      <c r="BF7" s="73">
        <f t="shared" si="21"/>
        <v>9.3387245139486839E-11</v>
      </c>
      <c r="BG7" s="73">
        <f t="shared" si="22"/>
        <v>9.3387254765592781E-11</v>
      </c>
      <c r="BH7" s="73">
        <f t="shared" si="23"/>
        <v>9.3387254766422146E-11</v>
      </c>
      <c r="BJ7" s="74">
        <v>7.9633010000000002E-5</v>
      </c>
      <c r="BK7" s="74">
        <v>4.60972126348</v>
      </c>
      <c r="BL7" s="74">
        <v>156527.41884944501</v>
      </c>
      <c r="BM7" s="73">
        <f t="shared" si="24"/>
        <v>-4.824582242535843E-5</v>
      </c>
      <c r="BN7" s="73">
        <f t="shared" si="25"/>
        <v>-4.8042461426838177E-5</v>
      </c>
      <c r="BO7" s="73">
        <f t="shared" si="26"/>
        <v>-4.8042444331486947E-5</v>
      </c>
      <c r="BP7" s="73">
        <f t="shared" si="27"/>
        <v>-4.8042444330014044E-5</v>
      </c>
      <c r="BR7" s="74">
        <v>8.59585E-6</v>
      </c>
      <c r="BS7" s="74">
        <v>3.18452433647</v>
      </c>
      <c r="BT7" s="74">
        <v>156527.41884944501</v>
      </c>
      <c r="BU7" s="73">
        <f t="shared" si="28"/>
        <v>6.0107260614771145E-6</v>
      </c>
      <c r="BV7" s="73">
        <f t="shared" si="29"/>
        <v>6.0303956689042219E-6</v>
      </c>
      <c r="BW7" s="73">
        <f t="shared" si="30"/>
        <v>6.03039731780371E-6</v>
      </c>
      <c r="BX7" s="73">
        <f t="shared" si="31"/>
        <v>6.030397317945776E-6</v>
      </c>
      <c r="BZ7" s="74">
        <v>4.4691999999999998E-7</v>
      </c>
      <c r="CA7" s="74">
        <v>1.60758267772</v>
      </c>
      <c r="CB7" s="74">
        <v>156527.41884944501</v>
      </c>
      <c r="CC7" s="73">
        <f t="shared" si="32"/>
        <v>3.1756244631897702E-7</v>
      </c>
      <c r="CD7" s="73">
        <f t="shared" si="33"/>
        <v>3.1655262529272189E-7</v>
      </c>
      <c r="CE7" s="73">
        <f t="shared" si="34"/>
        <v>3.1655254036941083E-7</v>
      </c>
      <c r="CF7" s="73">
        <f t="shared" si="35"/>
        <v>3.1655254036209405E-7</v>
      </c>
      <c r="CH7" s="74">
        <v>1.7319999999999999E-8</v>
      </c>
      <c r="CI7" s="74">
        <v>6.26642412058</v>
      </c>
      <c r="CJ7" s="74">
        <v>156527.41884944501</v>
      </c>
      <c r="CK7" s="73">
        <f t="shared" si="36"/>
        <v>-1.282824557687405E-8</v>
      </c>
      <c r="CL7" s="73">
        <f t="shared" si="37"/>
        <v>-1.2865487594824901E-8</v>
      </c>
      <c r="CM7" s="73">
        <f t="shared" si="38"/>
        <v>-1.2865490716191538E-8</v>
      </c>
      <c r="CN7" s="73">
        <f t="shared" si="39"/>
        <v>-1.2865490716460468E-8</v>
      </c>
      <c r="CP7" s="74">
        <v>5.1E-10</v>
      </c>
      <c r="CQ7" s="74">
        <v>4.5458108619399997</v>
      </c>
      <c r="CR7" s="74">
        <v>156527.41884944501</v>
      </c>
      <c r="CS7" s="73">
        <f t="shared" si="40"/>
        <v>-2.8244009014867491E-10</v>
      </c>
      <c r="CT7" s="73">
        <f t="shared" si="41"/>
        <v>-2.8107721464420985E-10</v>
      </c>
      <c r="CU7" s="73">
        <f t="shared" si="42"/>
        <v>-2.8107710009300744E-10</v>
      </c>
      <c r="CV7" s="73">
        <f t="shared" si="43"/>
        <v>-2.8107710008313794E-10</v>
      </c>
      <c r="CX7" s="74">
        <v>9.9999999999999994E-12</v>
      </c>
      <c r="CY7" s="74">
        <v>2.68052517331</v>
      </c>
      <c r="CZ7" s="74">
        <v>156527.41884944501</v>
      </c>
      <c r="DA7" s="73">
        <f t="shared" si="44"/>
        <v>9.5754426540204695E-12</v>
      </c>
      <c r="DB7" s="73">
        <f t="shared" si="45"/>
        <v>9.584635876182604E-12</v>
      </c>
      <c r="DC7" s="73">
        <f t="shared" si="46"/>
        <v>9.5846366439288662E-12</v>
      </c>
      <c r="DD7" s="73">
        <f t="shared" si="47"/>
        <v>9.5846366439950132E-12</v>
      </c>
      <c r="DF7" s="74">
        <v>9.1822800000000005E-6</v>
      </c>
      <c r="DG7" s="74">
        <v>2.5965056259799999</v>
      </c>
      <c r="DH7" s="74">
        <v>156527.41884944501</v>
      </c>
      <c r="DI7" s="73">
        <f t="shared" si="48"/>
        <v>8.9835723341158594E-6</v>
      </c>
      <c r="DJ7" s="73">
        <f t="shared" si="49"/>
        <v>8.9896172905964172E-6</v>
      </c>
      <c r="DK7" s="73">
        <f t="shared" si="50"/>
        <v>8.9896177942644084E-6</v>
      </c>
      <c r="DL7" s="73">
        <f t="shared" si="51"/>
        <v>8.9896177943078036E-6</v>
      </c>
      <c r="DN7" s="74">
        <v>1.5285099999999999E-6</v>
      </c>
      <c r="DO7" s="74">
        <v>1.0606077980999999</v>
      </c>
      <c r="DP7" s="74">
        <v>156527.41884944501</v>
      </c>
      <c r="DQ7" s="73">
        <f t="shared" si="52"/>
        <v>3.6825151174161203E-7</v>
      </c>
      <c r="DR7" s="73">
        <f t="shared" si="53"/>
        <v>3.6349357324945615E-7</v>
      </c>
      <c r="DS7" s="73">
        <f t="shared" si="54"/>
        <v>3.6349317360602423E-7</v>
      </c>
      <c r="DT7" s="73">
        <f t="shared" si="55"/>
        <v>3.6349317357159181E-7</v>
      </c>
      <c r="DV7" s="74">
        <v>1.2793000000000001E-7</v>
      </c>
      <c r="DW7" s="74">
        <v>5.80143162209</v>
      </c>
      <c r="DX7" s="74">
        <v>156527.41884944501</v>
      </c>
      <c r="DY7" s="73">
        <f t="shared" si="56"/>
        <v>-1.2323529147621368E-7</v>
      </c>
      <c r="DZ7" s="73">
        <f t="shared" si="57"/>
        <v>-1.2334474778000702E-7</v>
      </c>
      <c r="EA7" s="73">
        <f t="shared" si="58"/>
        <v>-1.2334475691696209E-7</v>
      </c>
      <c r="EB7" s="73">
        <f t="shared" si="59"/>
        <v>-1.2334475691774933E-7</v>
      </c>
      <c r="ED7" s="74">
        <v>7.1900000000000002E-9</v>
      </c>
      <c r="EE7" s="74">
        <v>4.25913631362</v>
      </c>
      <c r="EF7" s="74">
        <v>156527.41884944501</v>
      </c>
      <c r="EG7" s="73">
        <f t="shared" si="60"/>
        <v>-2.1265175039583854E-9</v>
      </c>
      <c r="EH7" s="73">
        <f t="shared" si="61"/>
        <v>-2.1044867555254712E-9</v>
      </c>
      <c r="EI7" s="73">
        <f t="shared" si="62"/>
        <v>-2.1044849048691115E-9</v>
      </c>
      <c r="EJ7" s="73">
        <f t="shared" si="63"/>
        <v>-2.1044849047096629E-9</v>
      </c>
      <c r="EL7" s="74">
        <v>1.7000000000000001E-10</v>
      </c>
      <c r="EM7" s="74">
        <v>0</v>
      </c>
      <c r="EN7" s="74">
        <v>0</v>
      </c>
      <c r="EO7" s="73">
        <f t="shared" si="64"/>
        <v>1.7000000000000001E-10</v>
      </c>
      <c r="EP7" s="73">
        <f t="shared" si="65"/>
        <v>1.7000000000000001E-10</v>
      </c>
      <c r="EQ7" s="73">
        <f t="shared" si="66"/>
        <v>1.7000000000000001E-10</v>
      </c>
      <c r="ER7" s="73">
        <f t="shared" si="67"/>
        <v>1.7000000000000001E-10</v>
      </c>
      <c r="ET7" s="74">
        <v>9.9999999999999994E-12</v>
      </c>
      <c r="EU7" s="74">
        <v>1.21278177664</v>
      </c>
      <c r="EV7" s="74">
        <v>156527.41884944501</v>
      </c>
      <c r="EW7" s="73">
        <f t="shared" si="68"/>
        <v>3.8526002549246595E-12</v>
      </c>
      <c r="EX7" s="73">
        <f t="shared" si="69"/>
        <v>3.822995312080127E-12</v>
      </c>
      <c r="EY7" s="73">
        <f t="shared" si="70"/>
        <v>3.8229928247368007E-12</v>
      </c>
      <c r="EZ7" s="73">
        <f t="shared" si="71"/>
        <v>3.8229928245224963E-12</v>
      </c>
    </row>
    <row r="8" spans="1:156" s="73" customFormat="1" ht="13.5" x14ac:dyDescent="0.3">
      <c r="L8" s="74"/>
      <c r="N8" s="74">
        <v>3.5597399999999999E-5</v>
      </c>
      <c r="O8" s="74">
        <v>1.51202669419</v>
      </c>
      <c r="P8" s="74">
        <v>1109.3785520934</v>
      </c>
      <c r="Q8" s="73">
        <f t="shared" si="0"/>
        <v>2.7659833194427674E-5</v>
      </c>
      <c r="R8" s="73">
        <f t="shared" si="1"/>
        <v>2.7660342343656576E-5</v>
      </c>
      <c r="S8" s="73">
        <f t="shared" si="2"/>
        <v>2.7660342386405177E-5</v>
      </c>
      <c r="T8" s="73">
        <f t="shared" si="3"/>
        <v>2.7660342386408758E-5</v>
      </c>
      <c r="V8" s="74">
        <v>3.5224400000000002E-6</v>
      </c>
      <c r="W8" s="74">
        <v>3.0523809440299998</v>
      </c>
      <c r="X8" s="74">
        <v>1109.3785520934</v>
      </c>
      <c r="Y8" s="73">
        <f t="shared" si="4"/>
        <v>-2.132963831304867E-6</v>
      </c>
      <c r="Z8" s="73">
        <f t="shared" si="5"/>
        <v>-2.1329001351077203E-6</v>
      </c>
      <c r="AA8" s="73">
        <f t="shared" si="6"/>
        <v>-2.1329001297596123E-6</v>
      </c>
      <c r="AB8" s="73">
        <f t="shared" si="7"/>
        <v>-2.1329001297591642E-6</v>
      </c>
      <c r="AD8" s="74">
        <v>3.8663000000000002E-7</v>
      </c>
      <c r="AE8" s="74">
        <v>4.0801161018199998</v>
      </c>
      <c r="AF8" s="74">
        <v>182615.32199101901</v>
      </c>
      <c r="AG8" s="73">
        <f t="shared" si="8"/>
        <v>-1.0565166947949814E-7</v>
      </c>
      <c r="AH8" s="73">
        <f t="shared" si="9"/>
        <v>-1.0704201032541033E-7</v>
      </c>
      <c r="AI8" s="73">
        <f t="shared" si="10"/>
        <v>-1.0704212699853746E-7</v>
      </c>
      <c r="AJ8" s="73">
        <f t="shared" si="11"/>
        <v>-1.0704212700850529E-7</v>
      </c>
      <c r="AL8" s="74">
        <v>2.5559999999999999E-8</v>
      </c>
      <c r="AM8" s="74">
        <v>2.5701436445399999</v>
      </c>
      <c r="AN8" s="74">
        <v>182615.32199101901</v>
      </c>
      <c r="AO8" s="73">
        <f t="shared" si="12"/>
        <v>-2.4966272122150711E-8</v>
      </c>
      <c r="AP8" s="73">
        <f t="shared" si="13"/>
        <v>-2.4945611293614689E-8</v>
      </c>
      <c r="AQ8" s="73">
        <f t="shared" si="14"/>
        <v>-2.4945609544234986E-8</v>
      </c>
      <c r="AR8" s="73">
        <f t="shared" si="15"/>
        <v>-2.4945609544085531E-8</v>
      </c>
      <c r="AT8" s="74">
        <v>1.2799999999999999E-9</v>
      </c>
      <c r="AU8" s="74">
        <v>1.0570250503900001</v>
      </c>
      <c r="AV8" s="74">
        <v>182615.32199101901</v>
      </c>
      <c r="AW8" s="73">
        <f t="shared" si="16"/>
        <v>2.0175592264699198E-10</v>
      </c>
      <c r="AX8" s="73">
        <f t="shared" si="17"/>
        <v>2.06482274387802E-10</v>
      </c>
      <c r="AY8" s="73">
        <f t="shared" si="18"/>
        <v>2.0648267110115242E-10</v>
      </c>
      <c r="AZ8" s="73">
        <f t="shared" si="19"/>
        <v>2.0648267113504516E-10</v>
      </c>
      <c r="BB8" s="74">
        <v>5.0000000000000002E-11</v>
      </c>
      <c r="BC8" s="74">
        <v>5.7908235972400002</v>
      </c>
      <c r="BD8" s="74">
        <v>182615.32199101901</v>
      </c>
      <c r="BE8" s="73">
        <f t="shared" si="20"/>
        <v>4.9532379844131817E-11</v>
      </c>
      <c r="BF8" s="73">
        <f t="shared" si="21"/>
        <v>4.9506515893038558E-11</v>
      </c>
      <c r="BG8" s="73">
        <f t="shared" si="22"/>
        <v>4.9506513692367268E-11</v>
      </c>
      <c r="BH8" s="73">
        <f t="shared" si="23"/>
        <v>4.9506513692179259E-11</v>
      </c>
      <c r="BJ8" s="74">
        <v>2.014189E-5</v>
      </c>
      <c r="BK8" s="74">
        <v>1.3532416469399999</v>
      </c>
      <c r="BL8" s="74">
        <v>182615.32199101901</v>
      </c>
      <c r="BM8" s="73">
        <f t="shared" si="24"/>
        <v>-2.7694640426494423E-6</v>
      </c>
      <c r="BN8" s="73">
        <f t="shared" si="25"/>
        <v>-2.6948230908592507E-6</v>
      </c>
      <c r="BO8" s="73">
        <f t="shared" si="26"/>
        <v>-2.6948168222619693E-6</v>
      </c>
      <c r="BP8" s="73">
        <f t="shared" si="27"/>
        <v>-2.6948168217264188E-6</v>
      </c>
      <c r="BR8" s="74">
        <v>2.7750300000000001E-6</v>
      </c>
      <c r="BS8" s="74">
        <v>6.2102077418399997</v>
      </c>
      <c r="BT8" s="74">
        <v>182615.32199101901</v>
      </c>
      <c r="BU8" s="73">
        <f t="shared" si="28"/>
        <v>2.6650229639484379E-6</v>
      </c>
      <c r="BV8" s="73">
        <f t="shared" si="29"/>
        <v>2.6678978029462702E-6</v>
      </c>
      <c r="BW8" s="73">
        <f t="shared" si="30"/>
        <v>2.667898042756886E-6</v>
      </c>
      <c r="BX8" s="73">
        <f t="shared" si="31"/>
        <v>2.667898042777374E-6</v>
      </c>
      <c r="BZ8" s="74">
        <v>1.8316000000000001E-7</v>
      </c>
      <c r="CA8" s="74">
        <v>4.6690465537700003</v>
      </c>
      <c r="CB8" s="74">
        <v>182615.32199101901</v>
      </c>
      <c r="CC8" s="73">
        <f t="shared" si="32"/>
        <v>5.6248902437653802E-8</v>
      </c>
      <c r="CD8" s="73">
        <f t="shared" si="33"/>
        <v>5.5596537235413193E-8</v>
      </c>
      <c r="CE8" s="73">
        <f t="shared" si="34"/>
        <v>5.5596482428775806E-8</v>
      </c>
      <c r="CF8" s="73">
        <f t="shared" si="35"/>
        <v>5.5596482424093467E-8</v>
      </c>
      <c r="CH8" s="74">
        <v>8.57E-9</v>
      </c>
      <c r="CI8" s="74">
        <v>3.0767316670499998</v>
      </c>
      <c r="CJ8" s="74">
        <v>182615.32199101901</v>
      </c>
      <c r="CK8" s="73">
        <f t="shared" si="36"/>
        <v>-8.2106084466974863E-9</v>
      </c>
      <c r="CL8" s="73">
        <f t="shared" si="37"/>
        <v>-8.2197363823120931E-9</v>
      </c>
      <c r="CM8" s="73">
        <f t="shared" si="38"/>
        <v>-8.2197371438851516E-9</v>
      </c>
      <c r="CN8" s="73">
        <f t="shared" si="39"/>
        <v>-8.2197371439502143E-9</v>
      </c>
      <c r="CP8" s="74">
        <v>3.1000000000000002E-10</v>
      </c>
      <c r="CQ8" s="74">
        <v>1.4422694275600001</v>
      </c>
      <c r="CR8" s="74">
        <v>182615.32199101901</v>
      </c>
      <c r="CS8" s="73">
        <f t="shared" si="40"/>
        <v>-6.9755872939449438E-11</v>
      </c>
      <c r="CT8" s="73">
        <f t="shared" si="41"/>
        <v>-6.862562169493705E-11</v>
      </c>
      <c r="CU8" s="73">
        <f t="shared" si="42"/>
        <v>-6.862552675630955E-11</v>
      </c>
      <c r="CV8" s="73">
        <f t="shared" si="43"/>
        <v>-6.8625526748198579E-11</v>
      </c>
      <c r="CX8" s="74">
        <v>9.9999999999999994E-12</v>
      </c>
      <c r="CY8" s="74">
        <v>6.0084187028400002</v>
      </c>
      <c r="CZ8" s="74">
        <v>182615.32199101901</v>
      </c>
      <c r="DA8" s="73">
        <f t="shared" si="44"/>
        <v>9.9674368562734016E-12</v>
      </c>
      <c r="DB8" s="73">
        <f t="shared" si="45"/>
        <v>9.9703831463840369E-12</v>
      </c>
      <c r="DC8" s="73">
        <f t="shared" si="46"/>
        <v>9.9703833879046069E-12</v>
      </c>
      <c r="DD8" s="73">
        <f t="shared" si="47"/>
        <v>9.9703833879252412E-12</v>
      </c>
      <c r="DF8" s="74">
        <v>2.6003299999999999E-6</v>
      </c>
      <c r="DG8" s="74">
        <v>3.0281775348200002</v>
      </c>
      <c r="DH8" s="74">
        <v>27197.281693667599</v>
      </c>
      <c r="DI8" s="73">
        <f t="shared" si="48"/>
        <v>5.8831146625872254E-7</v>
      </c>
      <c r="DJ8" s="73">
        <f t="shared" si="49"/>
        <v>5.8690040773067459E-7</v>
      </c>
      <c r="DK8" s="73">
        <f t="shared" si="50"/>
        <v>5.8690028924760651E-7</v>
      </c>
      <c r="DL8" s="73">
        <f t="shared" si="51"/>
        <v>5.8690028923767071E-7</v>
      </c>
      <c r="DN8" s="74">
        <v>3.9201999999999999E-7</v>
      </c>
      <c r="DO8" s="74">
        <v>4.1113675141600003</v>
      </c>
      <c r="DP8" s="74">
        <v>182615.32199101901</v>
      </c>
      <c r="DQ8" s="73">
        <f t="shared" si="52"/>
        <v>-9.5289276794927566E-8</v>
      </c>
      <c r="DR8" s="73">
        <f t="shared" si="53"/>
        <v>-9.671091420865998E-8</v>
      </c>
      <c r="DS8" s="73">
        <f t="shared" si="54"/>
        <v>-9.6711033515582204E-8</v>
      </c>
      <c r="DT8" s="73">
        <f t="shared" si="55"/>
        <v>-9.6711033525775054E-8</v>
      </c>
      <c r="DV8" s="74">
        <v>3.8250000000000002E-8</v>
      </c>
      <c r="DW8" s="74">
        <v>2.5699359958399999</v>
      </c>
      <c r="DX8" s="74">
        <v>182615.32199101901</v>
      </c>
      <c r="DY8" s="73">
        <f t="shared" si="56"/>
        <v>-3.7359795997879863E-8</v>
      </c>
      <c r="DZ8" s="73">
        <f t="shared" si="57"/>
        <v>-3.7328848499388015E-8</v>
      </c>
      <c r="EA8" s="73">
        <f t="shared" si="58"/>
        <v>-3.732884587904394E-8</v>
      </c>
      <c r="EB8" s="73">
        <f t="shared" si="59"/>
        <v>-3.7328845878820072E-8</v>
      </c>
      <c r="ED8" s="74">
        <v>2.5000000000000001E-9</v>
      </c>
      <c r="EE8" s="74">
        <v>1.02794425848</v>
      </c>
      <c r="EF8" s="74">
        <v>182615.32199101901</v>
      </c>
      <c r="EG8" s="73">
        <f t="shared" si="60"/>
        <v>4.6567097735547921E-10</v>
      </c>
      <c r="EH8" s="73">
        <f t="shared" si="61"/>
        <v>4.7485487203530949E-10</v>
      </c>
      <c r="EI8" s="73">
        <f t="shared" si="62"/>
        <v>4.7485564285589438E-10</v>
      </c>
      <c r="EJ8" s="73">
        <f t="shared" si="63"/>
        <v>4.7485564292174851E-10</v>
      </c>
      <c r="EL8" s="74">
        <v>1.2E-10</v>
      </c>
      <c r="EM8" s="74">
        <v>5.7777533405600003</v>
      </c>
      <c r="EN8" s="74">
        <v>182615.32199101901</v>
      </c>
      <c r="EO8" s="73">
        <f t="shared" si="64"/>
        <v>1.1865355870827011E-10</v>
      </c>
      <c r="EP8" s="73">
        <f t="shared" si="65"/>
        <v>1.185856806213153E-10</v>
      </c>
      <c r="EQ8" s="73">
        <f t="shared" si="66"/>
        <v>1.1858567485247225E-10</v>
      </c>
      <c r="ER8" s="73">
        <f t="shared" si="67"/>
        <v>1.1858567485197938E-10</v>
      </c>
      <c r="ET8" s="74">
        <v>9.9999999999999994E-12</v>
      </c>
      <c r="EU8" s="74">
        <v>4.2614902633999998</v>
      </c>
      <c r="EV8" s="74">
        <v>182615.32199101901</v>
      </c>
      <c r="EW8" s="73">
        <f t="shared" si="68"/>
        <v>-9.5264652932860969E-13</v>
      </c>
      <c r="EX8" s="73">
        <f t="shared" si="69"/>
        <v>-9.8987296055796975E-13</v>
      </c>
      <c r="EY8" s="73">
        <f t="shared" si="70"/>
        <v>-9.8987608558757638E-13</v>
      </c>
      <c r="EZ8" s="73">
        <f t="shared" si="71"/>
        <v>-9.8987608585455963E-13</v>
      </c>
    </row>
    <row r="9" spans="1:156" s="73" customFormat="1" ht="13.5" x14ac:dyDescent="0.3">
      <c r="A9" s="152" t="s">
        <v>123</v>
      </c>
      <c r="B9" s="152" t="s">
        <v>192</v>
      </c>
      <c r="C9" s="109" t="s">
        <v>193</v>
      </c>
      <c r="D9" s="109" t="s">
        <v>194</v>
      </c>
      <c r="E9" s="109" t="s">
        <v>195</v>
      </c>
      <c r="K9" s="2"/>
      <c r="L9" s="74"/>
      <c r="N9" s="74">
        <v>1.7260119999999999E-5</v>
      </c>
      <c r="O9" s="74">
        <v>0.35832239908000002</v>
      </c>
      <c r="P9" s="74">
        <v>182615.32199101901</v>
      </c>
      <c r="Q9" s="73">
        <f t="shared" si="0"/>
        <v>1.3046436712290127E-5</v>
      </c>
      <c r="R9" s="73">
        <f t="shared" si="1"/>
        <v>1.3088613098671716E-5</v>
      </c>
      <c r="S9" s="73">
        <f t="shared" si="2"/>
        <v>1.3088616632203783E-5</v>
      </c>
      <c r="T9" s="73">
        <f t="shared" si="3"/>
        <v>1.3088616632505666E-5</v>
      </c>
      <c r="V9" s="74">
        <v>3.8831799999999998E-6</v>
      </c>
      <c r="W9" s="74">
        <v>5.4803922589100003</v>
      </c>
      <c r="X9" s="74">
        <v>182615.32199101901</v>
      </c>
      <c r="Y9" s="73">
        <f t="shared" si="4"/>
        <v>3.5011396988563859E-6</v>
      </c>
      <c r="Z9" s="73">
        <f t="shared" si="5"/>
        <v>3.4948329084929888E-6</v>
      </c>
      <c r="AA9" s="73">
        <f t="shared" si="6"/>
        <v>3.4948323769085929E-6</v>
      </c>
      <c r="AB9" s="73">
        <f t="shared" si="7"/>
        <v>3.4948323768631775E-6</v>
      </c>
      <c r="AD9" s="74">
        <v>1.4898E-7</v>
      </c>
      <c r="AE9" s="74">
        <v>4.6334308580999997</v>
      </c>
      <c r="AF9" s="74">
        <v>1109.3785520934</v>
      </c>
      <c r="AG9" s="73">
        <f t="shared" si="8"/>
        <v>-1.1762974521208722E-7</v>
      </c>
      <c r="AH9" s="73">
        <f t="shared" si="9"/>
        <v>-1.1763182253775265E-7</v>
      </c>
      <c r="AI9" s="73">
        <f t="shared" si="10"/>
        <v>-1.1763182271216656E-7</v>
      </c>
      <c r="AJ9" s="73">
        <f t="shared" si="11"/>
        <v>-1.1763182271218118E-7</v>
      </c>
      <c r="AL9" s="74">
        <v>8.9999999999999995E-9</v>
      </c>
      <c r="AM9" s="74">
        <v>5.5930888893899997</v>
      </c>
      <c r="AN9" s="74">
        <v>208703.22513259301</v>
      </c>
      <c r="AO9" s="73">
        <f t="shared" si="12"/>
        <v>-6.6908110461124392E-9</v>
      </c>
      <c r="AP9" s="73">
        <f t="shared" si="13"/>
        <v>-6.6650191399965168E-9</v>
      </c>
      <c r="AQ9" s="73">
        <f t="shared" si="14"/>
        <v>-6.665016969338376E-9</v>
      </c>
      <c r="AR9" s="73">
        <f t="shared" si="15"/>
        <v>-6.6650169691541058E-9</v>
      </c>
      <c r="AT9" s="74">
        <v>5.1E-10</v>
      </c>
      <c r="AU9" s="74">
        <v>4.0856619193399997</v>
      </c>
      <c r="AV9" s="74">
        <v>208703.22513259301</v>
      </c>
      <c r="AW9" s="73">
        <f t="shared" si="16"/>
        <v>3.1640392675643001E-10</v>
      </c>
      <c r="AX9" s="73">
        <f t="shared" si="17"/>
        <v>3.1811083442675313E-10</v>
      </c>
      <c r="AY9" s="73">
        <f t="shared" si="18"/>
        <v>3.1811097749841322E-10</v>
      </c>
      <c r="AZ9" s="73">
        <f t="shared" si="19"/>
        <v>3.1811097751055871E-10</v>
      </c>
      <c r="BB9" s="74">
        <v>1.9999999999999999E-11</v>
      </c>
      <c r="BC9" s="74">
        <v>2.5143544822999999</v>
      </c>
      <c r="BD9" s="74">
        <v>208703.22513259301</v>
      </c>
      <c r="BE9" s="73">
        <f t="shared" si="20"/>
        <v>1.5679369573887662E-11</v>
      </c>
      <c r="BF9" s="73">
        <f t="shared" si="21"/>
        <v>1.56261522255264E-11</v>
      </c>
      <c r="BG9" s="73">
        <f t="shared" si="22"/>
        <v>1.5626147745293329E-11</v>
      </c>
      <c r="BH9" s="73">
        <f t="shared" si="23"/>
        <v>1.5626147744912997E-11</v>
      </c>
      <c r="BJ9" s="74">
        <v>5.1395300000000001E-6</v>
      </c>
      <c r="BK9" s="74">
        <v>4.3783540930899996</v>
      </c>
      <c r="BL9" s="74">
        <v>208703.22513259301</v>
      </c>
      <c r="BM9" s="73">
        <f t="shared" si="24"/>
        <v>1.8899281092836088E-6</v>
      </c>
      <c r="BN9" s="73">
        <f t="shared" si="25"/>
        <v>1.910341223126323E-6</v>
      </c>
      <c r="BO9" s="73">
        <f t="shared" si="26"/>
        <v>1.9103429355905032E-6</v>
      </c>
      <c r="BP9" s="73">
        <f t="shared" si="27"/>
        <v>1.9103429357358757E-6</v>
      </c>
      <c r="BR9" s="74">
        <v>8.6232999999999997E-7</v>
      </c>
      <c r="BS9" s="74">
        <v>2.9524439182200002</v>
      </c>
      <c r="BT9" s="74">
        <v>208703.22513259301</v>
      </c>
      <c r="BU9" s="73">
        <f t="shared" si="28"/>
        <v>8.3929144960134295E-7</v>
      </c>
      <c r="BV9" s="73">
        <f t="shared" si="29"/>
        <v>8.3843741299974861E-7</v>
      </c>
      <c r="BW9" s="73">
        <f t="shared" si="30"/>
        <v>8.3843734064973898E-7</v>
      </c>
      <c r="BX9" s="73">
        <f t="shared" si="31"/>
        <v>8.3843734064359704E-7</v>
      </c>
      <c r="BZ9" s="74">
        <v>6.9269999999999998E-8</v>
      </c>
      <c r="CA9" s="74">
        <v>1.4340488893000001</v>
      </c>
      <c r="CB9" s="74">
        <v>208703.22513259301</v>
      </c>
      <c r="CC9" s="73">
        <f t="shared" si="32"/>
        <v>-1.2351816796752768E-8</v>
      </c>
      <c r="CD9" s="73">
        <f t="shared" si="33"/>
        <v>-1.2643063392955161E-8</v>
      </c>
      <c r="CE9" s="73">
        <f t="shared" si="34"/>
        <v>-1.2643087836957779E-8</v>
      </c>
      <c r="CF9" s="73">
        <f t="shared" si="35"/>
        <v>-1.2643087839032849E-8</v>
      </c>
      <c r="CH9" s="74">
        <v>3.84E-9</v>
      </c>
      <c r="CI9" s="74">
        <v>6.1481531993200003</v>
      </c>
      <c r="CJ9" s="74">
        <v>208703.22513259301</v>
      </c>
      <c r="CK9" s="73">
        <f t="shared" si="36"/>
        <v>-3.7796276754674577E-9</v>
      </c>
      <c r="CL9" s="73">
        <f t="shared" si="37"/>
        <v>-3.7766938893198614E-9</v>
      </c>
      <c r="CM9" s="73">
        <f t="shared" si="38"/>
        <v>-3.7766936400953754E-9</v>
      </c>
      <c r="CN9" s="73">
        <f t="shared" si="39"/>
        <v>-3.7766936400742186E-9</v>
      </c>
      <c r="CP9" s="74">
        <v>1.5999999999999999E-10</v>
      </c>
      <c r="CQ9" s="74">
        <v>4.56372679459</v>
      </c>
      <c r="CR9" s="74">
        <v>208703.22513259301</v>
      </c>
      <c r="CS9" s="73">
        <f t="shared" si="40"/>
        <v>3.0403992128932633E-11</v>
      </c>
      <c r="CT9" s="73">
        <f t="shared" si="41"/>
        <v>3.1075196226589013E-11</v>
      </c>
      <c r="CU9" s="73">
        <f t="shared" si="42"/>
        <v>3.1075252558514905E-11</v>
      </c>
      <c r="CV9" s="73">
        <f t="shared" si="43"/>
        <v>3.1075252563296972E-11</v>
      </c>
      <c r="CX9" s="74">
        <v>0</v>
      </c>
      <c r="CY9" s="74">
        <v>2.8594173470099999</v>
      </c>
      <c r="CZ9" s="74">
        <v>208703.22513259301</v>
      </c>
      <c r="DA9" s="73">
        <f t="shared" si="44"/>
        <v>0</v>
      </c>
      <c r="DB9" s="73">
        <f t="shared" si="45"/>
        <v>0</v>
      </c>
      <c r="DC9" s="73">
        <f t="shared" si="46"/>
        <v>0</v>
      </c>
      <c r="DD9" s="73">
        <f t="shared" si="47"/>
        <v>0</v>
      </c>
      <c r="DF9" s="74">
        <v>2.89955E-6</v>
      </c>
      <c r="DG9" s="74">
        <v>1.42441936951</v>
      </c>
      <c r="DH9" s="74">
        <v>25028.521211384999</v>
      </c>
      <c r="DI9" s="73">
        <f t="shared" si="48"/>
        <v>2.5825119108248323E-6</v>
      </c>
      <c r="DJ9" s="73">
        <f t="shared" si="49"/>
        <v>2.5818357445764017E-6</v>
      </c>
      <c r="DK9" s="73">
        <f t="shared" si="50"/>
        <v>2.5818356877756153E-6</v>
      </c>
      <c r="DL9" s="73">
        <f t="shared" si="51"/>
        <v>2.5818356877708148E-6</v>
      </c>
      <c r="DN9" s="74">
        <v>1.776E-7</v>
      </c>
      <c r="DO9" s="74">
        <v>4.5442465308499997</v>
      </c>
      <c r="DP9" s="74">
        <v>27197.281693667599</v>
      </c>
      <c r="DQ9" s="73">
        <f t="shared" si="52"/>
        <v>1.7493381575165753E-7</v>
      </c>
      <c r="DR9" s="73">
        <f t="shared" si="53"/>
        <v>1.7495086686775903E-7</v>
      </c>
      <c r="DS9" s="73">
        <f t="shared" si="54"/>
        <v>1.7495086829712702E-7</v>
      </c>
      <c r="DT9" s="73">
        <f t="shared" si="55"/>
        <v>1.749508682972469E-7</v>
      </c>
      <c r="DV9" s="74">
        <v>1.042E-8</v>
      </c>
      <c r="DW9" s="74">
        <v>3.1464812007899998</v>
      </c>
      <c r="DX9" s="74">
        <v>24978.524589480799</v>
      </c>
      <c r="DY9" s="73">
        <f t="shared" si="56"/>
        <v>9.4362845903111911E-9</v>
      </c>
      <c r="DZ9" s="73">
        <f t="shared" si="57"/>
        <v>9.4385444727898538E-9</v>
      </c>
      <c r="EA9" s="73">
        <f t="shared" si="58"/>
        <v>9.4385446624303746E-9</v>
      </c>
      <c r="EB9" s="73">
        <f t="shared" si="59"/>
        <v>9.4385446624464351E-9</v>
      </c>
      <c r="ED9" s="74">
        <v>8.3999999999999999E-10</v>
      </c>
      <c r="EE9" s="74">
        <v>4.0800861881300001</v>
      </c>
      <c r="EF9" s="74">
        <v>208703.22513259301</v>
      </c>
      <c r="EG9" s="73">
        <f t="shared" si="60"/>
        <v>5.2480105114444161E-10</v>
      </c>
      <c r="EH9" s="73">
        <f t="shared" si="61"/>
        <v>5.2759993038110487E-10</v>
      </c>
      <c r="EI9" s="73">
        <f t="shared" si="62"/>
        <v>5.2760016497637472E-10</v>
      </c>
      <c r="EJ9" s="73">
        <f t="shared" si="63"/>
        <v>5.2760016499628971E-10</v>
      </c>
      <c r="EL9" s="74">
        <v>5.0000000000000002E-11</v>
      </c>
      <c r="EM9" s="74">
        <v>2.5450644264700002</v>
      </c>
      <c r="EN9" s="74">
        <v>208703.22513259301</v>
      </c>
      <c r="EO9" s="73">
        <f t="shared" si="64"/>
        <v>4.0133029168432182E-11</v>
      </c>
      <c r="EP9" s="73">
        <f t="shared" si="65"/>
        <v>4.000518475572228E-11</v>
      </c>
      <c r="EQ9" s="73">
        <f t="shared" si="66"/>
        <v>4.0005173990934532E-11</v>
      </c>
      <c r="ER9" s="73">
        <f t="shared" si="67"/>
        <v>4.0005173990020698E-11</v>
      </c>
      <c r="ET9" s="74">
        <v>0</v>
      </c>
      <c r="EU9" s="74">
        <v>0.99831133594999999</v>
      </c>
      <c r="EV9" s="74">
        <v>208703.22513259301</v>
      </c>
      <c r="EW9" s="73">
        <f t="shared" si="68"/>
        <v>0</v>
      </c>
      <c r="EX9" s="73">
        <f t="shared" si="69"/>
        <v>0</v>
      </c>
      <c r="EY9" s="73">
        <f t="shared" si="70"/>
        <v>0</v>
      </c>
      <c r="EZ9" s="73">
        <f t="shared" si="71"/>
        <v>0</v>
      </c>
    </row>
    <row r="10" spans="1:156" s="75" customFormat="1" ht="15.5" x14ac:dyDescent="0.35">
      <c r="A10" s="227">
        <f>Ear_L_Deg</f>
        <v>189.5790689869782</v>
      </c>
      <c r="B10" s="227">
        <f>Ear_R_AU</f>
        <v>0.99866723512000199</v>
      </c>
      <c r="C10" s="227">
        <f>x_AU</f>
        <v>-0.98474271241652367</v>
      </c>
      <c r="D10" s="227">
        <f>y_AU</f>
        <v>-0.16618675290886042</v>
      </c>
      <c r="E10" s="227">
        <f>z_AU</f>
        <v>-1.5448111643923074E-6</v>
      </c>
      <c r="F10" s="73"/>
      <c r="G10" s="73"/>
      <c r="K10" s="2"/>
      <c r="L10" s="74"/>
      <c r="N10" s="77">
        <v>1.803463E-5</v>
      </c>
      <c r="O10" s="77">
        <v>4.1033317840999999</v>
      </c>
      <c r="P10" s="77">
        <v>5661.3320491521999</v>
      </c>
      <c r="Q10" s="73">
        <f t="shared" si="0"/>
        <v>-4.2083339258525735E-6</v>
      </c>
      <c r="R10" s="73">
        <f t="shared" si="1"/>
        <v>-4.2063004147536873E-6</v>
      </c>
      <c r="S10" s="73">
        <f t="shared" si="2"/>
        <v>-4.2063002440135977E-6</v>
      </c>
      <c r="T10" s="73">
        <f t="shared" si="3"/>
        <v>-4.2063002439991431E-6</v>
      </c>
      <c r="V10" s="77">
        <v>9.3539999999999997E-7</v>
      </c>
      <c r="W10" s="77">
        <v>6.1179116393099999</v>
      </c>
      <c r="X10" s="77">
        <v>27197.281693667599</v>
      </c>
      <c r="Y10" s="73">
        <f t="shared" si="4"/>
        <v>-1.6411549056104306E-7</v>
      </c>
      <c r="Z10" s="73">
        <f t="shared" si="5"/>
        <v>-1.6360247842725464E-7</v>
      </c>
      <c r="AA10" s="73">
        <f t="shared" si="6"/>
        <v>-1.6360243535155271E-7</v>
      </c>
      <c r="AB10" s="73">
        <f t="shared" si="7"/>
        <v>-1.6360243534794044E-7</v>
      </c>
      <c r="AD10" s="77">
        <v>1.1861E-7</v>
      </c>
      <c r="AE10" s="77">
        <v>0.79187646439000003</v>
      </c>
      <c r="AF10" s="77">
        <v>208703.22513259301</v>
      </c>
      <c r="AG10" s="73">
        <f t="shared" si="8"/>
        <v>-8.6838062310515343E-8</v>
      </c>
      <c r="AH10" s="73">
        <f t="shared" si="9"/>
        <v>-8.7182629961627027E-8</v>
      </c>
      <c r="AI10" s="73">
        <f t="shared" si="10"/>
        <v>-8.718265882539746E-8</v>
      </c>
      <c r="AJ10" s="73">
        <f t="shared" si="11"/>
        <v>-8.7182658827847741E-8</v>
      </c>
      <c r="AL10" s="74">
        <v>3.0699999999999999E-9</v>
      </c>
      <c r="AM10" s="74">
        <v>2.3218900249300001</v>
      </c>
      <c r="AN10" s="74">
        <v>234791.12827416699</v>
      </c>
      <c r="AO10" s="73">
        <f t="shared" si="12"/>
        <v>-9.3814832324364492E-10</v>
      </c>
      <c r="AP10" s="73">
        <f t="shared" si="13"/>
        <v>-9.2408013954340869E-10</v>
      </c>
      <c r="AQ10" s="73">
        <f t="shared" si="14"/>
        <v>-9.2407895744853762E-10</v>
      </c>
      <c r="AR10" s="73">
        <f t="shared" si="15"/>
        <v>-9.2407895734735657E-10</v>
      </c>
      <c r="AT10" s="74">
        <v>2.0000000000000001E-10</v>
      </c>
      <c r="AU10" s="74">
        <v>0.82130394680999996</v>
      </c>
      <c r="AV10" s="74">
        <v>234791.12827416699</v>
      </c>
      <c r="AW10" s="73">
        <f t="shared" si="16"/>
        <v>1.8567620973869607E-10</v>
      </c>
      <c r="AX10" s="73">
        <f t="shared" si="17"/>
        <v>1.860314944014354E-10</v>
      </c>
      <c r="AY10" s="73">
        <f t="shared" si="18"/>
        <v>1.8603152405133918E-10</v>
      </c>
      <c r="AZ10" s="73">
        <f t="shared" si="19"/>
        <v>1.8603152405387707E-10</v>
      </c>
      <c r="BB10" s="74">
        <v>9.9999999999999994E-12</v>
      </c>
      <c r="BC10" s="74">
        <v>5.4941147093199998</v>
      </c>
      <c r="BD10" s="74">
        <v>234791.12827416699</v>
      </c>
      <c r="BE10" s="73">
        <f t="shared" si="20"/>
        <v>3.3460458825503256E-12</v>
      </c>
      <c r="BF10" s="73">
        <f t="shared" si="21"/>
        <v>3.3006893893921876E-12</v>
      </c>
      <c r="BG10" s="73">
        <f t="shared" si="22"/>
        <v>3.3006855779500419E-12</v>
      </c>
      <c r="BH10" s="73">
        <f t="shared" si="23"/>
        <v>3.3006855776238028E-12</v>
      </c>
      <c r="BJ10" s="77">
        <v>2.0767400000000002E-6</v>
      </c>
      <c r="BK10" s="77">
        <v>4.9177256407299996</v>
      </c>
      <c r="BL10" s="77">
        <v>27197.281693667599</v>
      </c>
      <c r="BM10" s="73">
        <f t="shared" si="24"/>
        <v>1.7737497582447833E-6</v>
      </c>
      <c r="BN10" s="73">
        <f t="shared" si="25"/>
        <v>1.7743511697316204E-6</v>
      </c>
      <c r="BO10" s="73">
        <f t="shared" si="26"/>
        <v>1.7743512202042683E-6</v>
      </c>
      <c r="BP10" s="73">
        <f t="shared" si="27"/>
        <v>1.774351220208501E-6</v>
      </c>
      <c r="BR10" s="77">
        <v>2.6133000000000002E-7</v>
      </c>
      <c r="BS10" s="77">
        <v>5.9770896269199998</v>
      </c>
      <c r="BT10" s="77">
        <v>234791.12827416699</v>
      </c>
      <c r="BU10" s="73">
        <f t="shared" si="28"/>
        <v>1.9181044132745402E-7</v>
      </c>
      <c r="BV10" s="73">
        <f t="shared" si="29"/>
        <v>1.90954686004229E-7</v>
      </c>
      <c r="BW10" s="73">
        <f t="shared" si="30"/>
        <v>1.9095461396760081E-7</v>
      </c>
      <c r="BX10" s="73">
        <f t="shared" si="31"/>
        <v>1.9095461396143486E-7</v>
      </c>
      <c r="BZ10" s="77">
        <v>2.4789999999999999E-8</v>
      </c>
      <c r="CA10" s="77">
        <v>4.4749520295499998</v>
      </c>
      <c r="CB10" s="77">
        <v>234791.12827416699</v>
      </c>
      <c r="CC10" s="73">
        <f t="shared" si="32"/>
        <v>-1.554875331448848E-8</v>
      </c>
      <c r="CD10" s="73">
        <f t="shared" si="33"/>
        <v>-1.5641422931455351E-8</v>
      </c>
      <c r="CE10" s="73">
        <f t="shared" si="34"/>
        <v>-1.5641430697026191E-8</v>
      </c>
      <c r="CF10" s="73">
        <f t="shared" si="35"/>
        <v>-1.564143069769088E-8</v>
      </c>
      <c r="CH10" s="77">
        <v>1.5900000000000001E-9</v>
      </c>
      <c r="CI10" s="77">
        <v>2.9243737832000001</v>
      </c>
      <c r="CJ10" s="77">
        <v>234791.12827416699</v>
      </c>
      <c r="CK10" s="73">
        <f t="shared" si="36"/>
        <v>-1.258269145511505E-9</v>
      </c>
      <c r="CL10" s="73">
        <f t="shared" si="37"/>
        <v>-1.2535800860660964E-9</v>
      </c>
      <c r="CM10" s="73">
        <f t="shared" si="38"/>
        <v>-1.2535796911445212E-9</v>
      </c>
      <c r="CN10" s="73">
        <f t="shared" si="39"/>
        <v>-1.2535796911107179E-9</v>
      </c>
      <c r="CP10" s="74">
        <v>7.9999999999999995E-11</v>
      </c>
      <c r="CQ10" s="74">
        <v>1.3468462263500001</v>
      </c>
      <c r="CR10" s="74">
        <v>234791.12827416699</v>
      </c>
      <c r="CS10" s="73">
        <f t="shared" si="40"/>
        <v>4.9332632385664152E-11</v>
      </c>
      <c r="CT10" s="73">
        <f t="shared" si="41"/>
        <v>4.9634924050178824E-11</v>
      </c>
      <c r="CU10" s="73">
        <f t="shared" si="42"/>
        <v>4.9634949383101277E-11</v>
      </c>
      <c r="CV10" s="73">
        <f t="shared" si="43"/>
        <v>4.963494938526964E-11</v>
      </c>
      <c r="CX10" s="74">
        <v>0</v>
      </c>
      <c r="CY10" s="74">
        <v>5.9696210861400001</v>
      </c>
      <c r="CZ10" s="74">
        <v>234791.12827416699</v>
      </c>
      <c r="DA10" s="73">
        <f t="shared" si="44"/>
        <v>0</v>
      </c>
      <c r="DB10" s="73">
        <f t="shared" si="45"/>
        <v>0</v>
      </c>
      <c r="DC10" s="73">
        <f t="shared" si="46"/>
        <v>0</v>
      </c>
      <c r="DD10" s="73">
        <f t="shared" si="47"/>
        <v>0</v>
      </c>
      <c r="DF10" s="77">
        <v>2.0185499999999999E-6</v>
      </c>
      <c r="DG10" s="77">
        <v>5.6472504035000002</v>
      </c>
      <c r="DH10" s="77">
        <v>182615.32199101901</v>
      </c>
      <c r="DI10" s="73">
        <f t="shared" si="48"/>
        <v>1.9396897320073085E-6</v>
      </c>
      <c r="DJ10" s="73">
        <f t="shared" si="49"/>
        <v>1.937586439523194E-6</v>
      </c>
      <c r="DK10" s="73">
        <f t="shared" si="50"/>
        <v>1.9375862617881717E-6</v>
      </c>
      <c r="DL10" s="73">
        <f t="shared" si="51"/>
        <v>1.9375862617729869E-6</v>
      </c>
      <c r="DN10" s="77">
        <v>1.7999000000000001E-7</v>
      </c>
      <c r="DO10" s="77">
        <v>4.7119372580999999</v>
      </c>
      <c r="DP10" s="77">
        <v>24978.524589480799</v>
      </c>
      <c r="DQ10" s="73">
        <f t="shared" si="52"/>
        <v>-7.5470614011337527E-8</v>
      </c>
      <c r="DR10" s="73">
        <f t="shared" si="53"/>
        <v>-7.5387005383702038E-8</v>
      </c>
      <c r="DS10" s="73">
        <f t="shared" si="54"/>
        <v>-7.5386998362926319E-8</v>
      </c>
      <c r="DT10" s="73">
        <f t="shared" si="55"/>
        <v>-7.5386998362331715E-8</v>
      </c>
      <c r="DV10" s="77">
        <v>1.131E-8</v>
      </c>
      <c r="DW10" s="77">
        <v>5.6214219697000001</v>
      </c>
      <c r="DX10" s="77">
        <v>208703.22513259301</v>
      </c>
      <c r="DY10" s="73">
        <f t="shared" si="56"/>
        <v>-8.6190376873979858E-9</v>
      </c>
      <c r="DZ10" s="73">
        <f t="shared" si="57"/>
        <v>-8.587655113986451E-9</v>
      </c>
      <c r="EA10" s="73">
        <f t="shared" si="58"/>
        <v>-8.587652472448646E-9</v>
      </c>
      <c r="EB10" s="73">
        <f t="shared" si="59"/>
        <v>-8.5876524722244039E-9</v>
      </c>
      <c r="ED10" s="74">
        <v>2.8000000000000002E-10</v>
      </c>
      <c r="EE10" s="74">
        <v>0.85051616237000005</v>
      </c>
      <c r="EF10" s="74">
        <v>234791.12827416699</v>
      </c>
      <c r="EG10" s="73">
        <f t="shared" si="60"/>
        <v>2.5679650513997181E-10</v>
      </c>
      <c r="EH10" s="73">
        <f t="shared" si="61"/>
        <v>2.5733023893745679E-10</v>
      </c>
      <c r="EI10" s="73">
        <f t="shared" si="62"/>
        <v>2.5733028350113979E-10</v>
      </c>
      <c r="EJ10" s="73">
        <f t="shared" si="63"/>
        <v>2.5733028350495423E-10</v>
      </c>
      <c r="EL10" s="74">
        <v>1.9999999999999999E-11</v>
      </c>
      <c r="EM10" s="74">
        <v>5.5997844385100004</v>
      </c>
      <c r="EN10" s="74">
        <v>234791.12827416699</v>
      </c>
      <c r="EO10" s="73">
        <f t="shared" si="64"/>
        <v>8.6426355835158186E-12</v>
      </c>
      <c r="EP10" s="73">
        <f t="shared" si="65"/>
        <v>8.5557999444416156E-12</v>
      </c>
      <c r="EQ10" s="73">
        <f t="shared" si="66"/>
        <v>8.5557926452108199E-12</v>
      </c>
      <c r="ER10" s="73">
        <f t="shared" si="67"/>
        <v>8.5557926445860449E-12</v>
      </c>
      <c r="ET10" s="74">
        <v>0</v>
      </c>
      <c r="EU10" s="74">
        <v>4.0026706421</v>
      </c>
      <c r="EV10" s="74">
        <v>234791.12827416699</v>
      </c>
      <c r="EW10" s="73">
        <f t="shared" si="68"/>
        <v>0</v>
      </c>
      <c r="EX10" s="73">
        <f t="shared" si="69"/>
        <v>0</v>
      </c>
      <c r="EY10" s="73">
        <f t="shared" si="70"/>
        <v>0</v>
      </c>
      <c r="EZ10" s="73">
        <f t="shared" si="71"/>
        <v>0</v>
      </c>
    </row>
    <row r="11" spans="1:156" s="73" customFormat="1" ht="13.5" x14ac:dyDescent="0.3">
      <c r="L11" s="74"/>
      <c r="N11" s="74">
        <v>1.3646819999999999E-5</v>
      </c>
      <c r="O11" s="74">
        <v>4.5991831874500004</v>
      </c>
      <c r="P11" s="74">
        <v>27197.281693667599</v>
      </c>
      <c r="Q11" s="73">
        <f t="shared" si="0"/>
        <v>1.3292317454623933E-5</v>
      </c>
      <c r="R11" s="73">
        <f t="shared" si="1"/>
        <v>1.3294036862898828E-5</v>
      </c>
      <c r="S11" s="73">
        <f t="shared" si="2"/>
        <v>1.3294037007090741E-5</v>
      </c>
      <c r="T11" s="73">
        <f t="shared" si="3"/>
        <v>1.3294037007102832E-5</v>
      </c>
      <c r="V11" s="74">
        <v>9.0579000000000001E-7</v>
      </c>
      <c r="W11" s="74">
        <v>4.5481668999999998E-4</v>
      </c>
      <c r="X11" s="74">
        <v>24978.524589480799</v>
      </c>
      <c r="Y11" s="73">
        <f t="shared" si="4"/>
        <v>-8.2197288117956306E-7</v>
      </c>
      <c r="Z11" s="73">
        <f t="shared" si="5"/>
        <v>-8.2216746547734804E-7</v>
      </c>
      <c r="AA11" s="73">
        <f t="shared" si="6"/>
        <v>-8.2216748180599921E-7</v>
      </c>
      <c r="AB11" s="73">
        <f t="shared" si="7"/>
        <v>-8.2216748180738209E-7</v>
      </c>
      <c r="AD11" s="74">
        <v>5.243E-8</v>
      </c>
      <c r="AE11" s="74">
        <v>4.7179977279100003</v>
      </c>
      <c r="AF11" s="74">
        <v>24978.524589480799</v>
      </c>
      <c r="AG11" s="73">
        <f t="shared" si="8"/>
        <v>-2.2272196934141388E-8</v>
      </c>
      <c r="AH11" s="73">
        <f t="shared" si="9"/>
        <v>-2.2247910818932692E-8</v>
      </c>
      <c r="AI11" s="73">
        <f t="shared" si="10"/>
        <v>-2.2247908779577489E-8</v>
      </c>
      <c r="AJ11" s="73">
        <f t="shared" si="11"/>
        <v>-2.2247908779404777E-8</v>
      </c>
      <c r="AL11" s="74">
        <v>1.1700000000000001E-9</v>
      </c>
      <c r="AM11" s="74">
        <v>3.1656732416</v>
      </c>
      <c r="AN11" s="74">
        <v>24978.524589480799</v>
      </c>
      <c r="AO11" s="73">
        <f t="shared" si="12"/>
        <v>1.0498258083120511E-9</v>
      </c>
      <c r="AP11" s="73">
        <f t="shared" si="13"/>
        <v>1.0500899144952763E-9</v>
      </c>
      <c r="AQ11" s="73">
        <f t="shared" si="14"/>
        <v>1.0500899366586188E-9</v>
      </c>
      <c r="AR11" s="73">
        <f t="shared" si="15"/>
        <v>1.0500899366604959E-9</v>
      </c>
      <c r="AT11" s="74">
        <v>7.9999999999999995E-11</v>
      </c>
      <c r="AU11" s="74">
        <v>3.82199615635</v>
      </c>
      <c r="AV11" s="74">
        <v>260879.03141574099</v>
      </c>
      <c r="AW11" s="73">
        <f t="shared" si="16"/>
        <v>7.9001609227579207E-11</v>
      </c>
      <c r="AX11" s="73">
        <f t="shared" si="17"/>
        <v>7.8933158854176188E-11</v>
      </c>
      <c r="AY11" s="73">
        <f t="shared" si="18"/>
        <v>7.8933153012300806E-11</v>
      </c>
      <c r="AZ11" s="73">
        <f t="shared" si="19"/>
        <v>7.8933153011803399E-11</v>
      </c>
      <c r="BB11" s="74">
        <v>9.9999999999999994E-12</v>
      </c>
      <c r="BC11" s="74">
        <v>2.2368850466799999</v>
      </c>
      <c r="BD11" s="74">
        <v>260879.03141574099</v>
      </c>
      <c r="BE11" s="73">
        <f t="shared" si="20"/>
        <v>-1.716124435190493E-12</v>
      </c>
      <c r="BF11" s="73">
        <f t="shared" si="21"/>
        <v>-1.7687402541570284E-12</v>
      </c>
      <c r="BG11" s="73">
        <f t="shared" si="22"/>
        <v>-1.7687446697871357E-12</v>
      </c>
      <c r="BH11" s="73">
        <f t="shared" si="23"/>
        <v>-1.7687446701631008E-12</v>
      </c>
      <c r="BJ11" s="74">
        <v>2.0858399999999998E-6</v>
      </c>
      <c r="BK11" s="74">
        <v>2.02020294153</v>
      </c>
      <c r="BL11" s="74">
        <v>24978.524589480799</v>
      </c>
      <c r="BM11" s="73">
        <f t="shared" si="24"/>
        <v>1.6110050023602161E-6</v>
      </c>
      <c r="BN11" s="73">
        <f t="shared" si="25"/>
        <v>1.6103269528123137E-6</v>
      </c>
      <c r="BO11" s="73">
        <f t="shared" si="26"/>
        <v>1.6103268958642238E-6</v>
      </c>
      <c r="BP11" s="73">
        <f t="shared" si="27"/>
        <v>1.6103268958594008E-6</v>
      </c>
      <c r="BR11" s="74">
        <v>2.7696000000000001E-7</v>
      </c>
      <c r="BS11" s="74">
        <v>0.29068938889000001</v>
      </c>
      <c r="BT11" s="74">
        <v>27197.281693667599</v>
      </c>
      <c r="BU11" s="73">
        <f t="shared" si="28"/>
        <v>-1.6368949913393575E-7</v>
      </c>
      <c r="BV11" s="73">
        <f t="shared" si="29"/>
        <v>-1.6356502137264052E-7</v>
      </c>
      <c r="BW11" s="73">
        <f t="shared" si="30"/>
        <v>-1.6356501091909669E-7</v>
      </c>
      <c r="BX11" s="73">
        <f t="shared" si="31"/>
        <v>-1.6356501091822006E-7</v>
      </c>
      <c r="BZ11" s="74">
        <v>1.7389999999999999E-8</v>
      </c>
      <c r="CA11" s="74">
        <v>1.8308003960000001</v>
      </c>
      <c r="CB11" s="74">
        <v>27197.281693667599</v>
      </c>
      <c r="CC11" s="73">
        <f t="shared" si="32"/>
        <v>-1.4336462690581907E-8</v>
      </c>
      <c r="CD11" s="73">
        <f t="shared" si="33"/>
        <v>-1.4341943368943635E-8</v>
      </c>
      <c r="CE11" s="73">
        <f t="shared" si="34"/>
        <v>-1.4341943828925989E-8</v>
      </c>
      <c r="CF11" s="73">
        <f t="shared" si="35"/>
        <v>-1.4341943828964564E-8</v>
      </c>
      <c r="CH11" s="74">
        <v>6.2000000000000003E-10</v>
      </c>
      <c r="CI11" s="74">
        <v>5.9729243209699998</v>
      </c>
      <c r="CJ11" s="74">
        <v>260879.03141574099</v>
      </c>
      <c r="CK11" s="73">
        <f t="shared" si="36"/>
        <v>-2.5393215220880326E-10</v>
      </c>
      <c r="CL11" s="73">
        <f t="shared" si="37"/>
        <v>-2.5090628418393981E-10</v>
      </c>
      <c r="CM11" s="73">
        <f t="shared" si="38"/>
        <v>-2.5090602982404189E-10</v>
      </c>
      <c r="CN11" s="73">
        <f t="shared" si="39"/>
        <v>-2.5090602980238465E-10</v>
      </c>
      <c r="CP11" s="74">
        <v>3E-11</v>
      </c>
      <c r="CQ11" s="74">
        <v>4.4026942266900004</v>
      </c>
      <c r="CR11" s="74">
        <v>260879.03141574099</v>
      </c>
      <c r="CS11" s="73">
        <f t="shared" si="40"/>
        <v>2.7361426210938322E-11</v>
      </c>
      <c r="CT11" s="73">
        <f t="shared" si="41"/>
        <v>2.7426771770418813E-11</v>
      </c>
      <c r="CU11" s="73">
        <f t="shared" si="42"/>
        <v>2.7426777224111937E-11</v>
      </c>
      <c r="CV11" s="73">
        <f t="shared" si="43"/>
        <v>2.7426777224576286E-11</v>
      </c>
      <c r="CX11" s="74"/>
      <c r="CY11" s="74"/>
      <c r="CZ11" s="74"/>
      <c r="DF11" s="74">
        <v>2.0149899999999999E-6</v>
      </c>
      <c r="DG11" s="74">
        <v>5.5922772420199998</v>
      </c>
      <c r="DH11" s="74">
        <v>31749.235190726398</v>
      </c>
      <c r="DI11" s="73">
        <f t="shared" si="48"/>
        <v>1.9551357809923215E-6</v>
      </c>
      <c r="DJ11" s="73">
        <f t="shared" si="49"/>
        <v>1.9548183704390352E-6</v>
      </c>
      <c r="DK11" s="73">
        <f t="shared" si="50"/>
        <v>1.9548183437538623E-6</v>
      </c>
      <c r="DL11" s="73">
        <f t="shared" si="51"/>
        <v>1.9548183437516397E-6</v>
      </c>
      <c r="DN11" s="74">
        <v>1.0153999999999999E-7</v>
      </c>
      <c r="DO11" s="74">
        <v>0.87893548493999996</v>
      </c>
      <c r="DP11" s="74">
        <v>208703.22513259301</v>
      </c>
      <c r="DQ11" s="73">
        <f t="shared" si="52"/>
        <v>-6.8045173406554378E-8</v>
      </c>
      <c r="DR11" s="73">
        <f t="shared" si="53"/>
        <v>-6.8366720364400254E-8</v>
      </c>
      <c r="DS11" s="73">
        <f t="shared" si="54"/>
        <v>-6.8366747309737927E-8</v>
      </c>
      <c r="DT11" s="73">
        <f t="shared" si="55"/>
        <v>-6.836674731202534E-8</v>
      </c>
      <c r="DV11" s="74">
        <v>4.8300000000000001E-9</v>
      </c>
      <c r="DW11" s="74">
        <v>6.1430765451999996</v>
      </c>
      <c r="DX11" s="74">
        <v>27197.281693667599</v>
      </c>
      <c r="DY11" s="73">
        <f t="shared" si="56"/>
        <v>-9.6680140960713976E-10</v>
      </c>
      <c r="DZ11" s="73">
        <f t="shared" si="57"/>
        <v>-9.6416513564659419E-10</v>
      </c>
      <c r="EA11" s="73">
        <f t="shared" si="58"/>
        <v>-9.6416491428696388E-10</v>
      </c>
      <c r="EB11" s="73">
        <f t="shared" si="59"/>
        <v>-9.6416491426840092E-10</v>
      </c>
      <c r="ED11" s="74">
        <v>2.3000000000000001E-10</v>
      </c>
      <c r="EE11" s="74">
        <v>1.6002945101399999</v>
      </c>
      <c r="EF11" s="74">
        <v>24978.524589480799</v>
      </c>
      <c r="EG11" s="73">
        <f t="shared" si="60"/>
        <v>1.0264952154317296E-10</v>
      </c>
      <c r="EH11" s="73">
        <f t="shared" si="61"/>
        <v>1.0254420695576272E-10</v>
      </c>
      <c r="EI11" s="73">
        <f t="shared" si="62"/>
        <v>1.0254419811221285E-10</v>
      </c>
      <c r="EJ11" s="73">
        <f t="shared" si="63"/>
        <v>1.0254419811146388E-10</v>
      </c>
      <c r="EL11" s="74">
        <v>9.9999999999999994E-12</v>
      </c>
      <c r="EM11" s="74">
        <v>2.3378516087099999</v>
      </c>
      <c r="EN11" s="74">
        <v>260879.03141574099</v>
      </c>
      <c r="EO11" s="73">
        <f t="shared" si="64"/>
        <v>-7.1438695275280892E-13</v>
      </c>
      <c r="EP11" s="73">
        <f t="shared" si="65"/>
        <v>-7.6767325377851606E-13</v>
      </c>
      <c r="EQ11" s="73">
        <f t="shared" si="66"/>
        <v>-7.6767772690389281E-13</v>
      </c>
      <c r="ER11" s="73">
        <f t="shared" si="67"/>
        <v>-7.6767772728475345E-13</v>
      </c>
      <c r="ET11" s="74"/>
      <c r="EU11" s="74"/>
      <c r="EV11" s="74"/>
    </row>
    <row r="12" spans="1:156" s="73" customFormat="1" ht="13.5" x14ac:dyDescent="0.3">
      <c r="L12" s="74"/>
      <c r="N12" s="74">
        <v>1.5899230000000001E-5</v>
      </c>
      <c r="O12" s="74">
        <v>2.9951041781500001</v>
      </c>
      <c r="P12" s="74">
        <v>25028.521211384999</v>
      </c>
      <c r="Q12" s="73">
        <f t="shared" si="0"/>
        <v>7.2304951472669839E-6</v>
      </c>
      <c r="R12" s="73">
        <f t="shared" si="1"/>
        <v>7.2377530984794684E-6</v>
      </c>
      <c r="S12" s="73">
        <f t="shared" si="2"/>
        <v>7.2377537077920303E-6</v>
      </c>
      <c r="T12" s="73">
        <f t="shared" si="3"/>
        <v>7.2377537078435308E-6</v>
      </c>
      <c r="V12" s="74">
        <v>1.0274300000000001E-6</v>
      </c>
      <c r="W12" s="74">
        <v>2.1487917377699999</v>
      </c>
      <c r="X12" s="74">
        <v>208703.22513259301</v>
      </c>
      <c r="Y12" s="73">
        <f t="shared" si="4"/>
        <v>5.2424137038886386E-7</v>
      </c>
      <c r="Z12" s="73">
        <f t="shared" si="5"/>
        <v>5.2045941758857714E-7</v>
      </c>
      <c r="AA12" s="73">
        <f t="shared" si="6"/>
        <v>5.204590996482556E-7</v>
      </c>
      <c r="AB12" s="73">
        <f t="shared" si="7"/>
        <v>5.2045909962126542E-7</v>
      </c>
      <c r="AD12" s="74">
        <v>3.5749999999999999E-8</v>
      </c>
      <c r="AE12" s="74">
        <v>3.7731751303199998</v>
      </c>
      <c r="AF12" s="74">
        <v>234791.12827416699</v>
      </c>
      <c r="AG12" s="73">
        <f t="shared" si="8"/>
        <v>-3.5099594703931111E-8</v>
      </c>
      <c r="AH12" s="73">
        <f t="shared" si="9"/>
        <v>-3.5131833590852355E-8</v>
      </c>
      <c r="AI12" s="73">
        <f t="shared" si="10"/>
        <v>-3.5131836263593358E-8</v>
      </c>
      <c r="AJ12" s="73">
        <f t="shared" si="11"/>
        <v>-3.513183626382213E-8</v>
      </c>
      <c r="AL12" s="74">
        <v>1.02E-9</v>
      </c>
      <c r="AM12" s="74">
        <v>5.32134064237</v>
      </c>
      <c r="AN12" s="74">
        <v>260879.03141574099</v>
      </c>
      <c r="AO12" s="73">
        <f t="shared" si="12"/>
        <v>2.3214299732559416E-10</v>
      </c>
      <c r="AP12" s="73">
        <f t="shared" si="13"/>
        <v>2.3744682152014873E-10</v>
      </c>
      <c r="AQ12" s="73">
        <f t="shared" si="14"/>
        <v>2.3744726655731491E-10</v>
      </c>
      <c r="AR12" s="73">
        <f t="shared" si="15"/>
        <v>2.3744726659520722E-10</v>
      </c>
      <c r="AT12" s="74">
        <v>3E-11</v>
      </c>
      <c r="AU12" s="74">
        <v>0.54824060574</v>
      </c>
      <c r="AV12" s="74">
        <v>286966.93455731601</v>
      </c>
      <c r="AW12" s="73">
        <f t="shared" si="16"/>
        <v>2.3169257182351679E-11</v>
      </c>
      <c r="AX12" s="73">
        <f t="shared" si="17"/>
        <v>2.3056844534083205E-11</v>
      </c>
      <c r="AY12" s="73">
        <f t="shared" si="18"/>
        <v>2.305683506218005E-11</v>
      </c>
      <c r="AZ12" s="73">
        <f t="shared" si="19"/>
        <v>2.3056835061394519E-11</v>
      </c>
      <c r="BB12" s="74">
        <v>9.9999999999999994E-12</v>
      </c>
      <c r="BC12" s="74">
        <v>5.1871858913300004</v>
      </c>
      <c r="BD12" s="74">
        <v>286966.93455731601</v>
      </c>
      <c r="BE12" s="73">
        <f t="shared" si="20"/>
        <v>-6.9020529624036356E-12</v>
      </c>
      <c r="BF12" s="73">
        <f t="shared" si="21"/>
        <v>-6.9444650450940109E-12</v>
      </c>
      <c r="BG12" s="73">
        <f t="shared" si="22"/>
        <v>-6.9444685960510876E-12</v>
      </c>
      <c r="BH12" s="73">
        <f t="shared" si="23"/>
        <v>-6.9444685963455776E-12</v>
      </c>
      <c r="BJ12" s="74">
        <v>1.3201300000000001E-6</v>
      </c>
      <c r="BK12" s="74">
        <v>1.1190849228299999</v>
      </c>
      <c r="BL12" s="74">
        <v>234791.12827416699</v>
      </c>
      <c r="BM12" s="73">
        <f t="shared" si="24"/>
        <v>1.0277039350870387E-6</v>
      </c>
      <c r="BN12" s="73">
        <f t="shared" si="25"/>
        <v>1.0316767398923886E-6</v>
      </c>
      <c r="BO12" s="73">
        <f t="shared" si="26"/>
        <v>1.0316770724566679E-6</v>
      </c>
      <c r="BP12" s="73">
        <f t="shared" si="27"/>
        <v>1.0316770724851337E-6</v>
      </c>
      <c r="BR12" s="74">
        <v>1.2830999999999999E-7</v>
      </c>
      <c r="BS12" s="74">
        <v>3.3774432055800001</v>
      </c>
      <c r="BT12" s="74">
        <v>53285.184835241802</v>
      </c>
      <c r="BU12" s="73">
        <f t="shared" si="28"/>
        <v>-2.2904606644318795E-8</v>
      </c>
      <c r="BV12" s="73">
        <f t="shared" si="29"/>
        <v>-2.2766806302234235E-8</v>
      </c>
      <c r="BW12" s="73">
        <f t="shared" si="30"/>
        <v>-2.2766794731085196E-8</v>
      </c>
      <c r="BX12" s="73">
        <f t="shared" si="31"/>
        <v>-2.2766794730109007E-8</v>
      </c>
      <c r="BZ12" s="74">
        <v>8.5199999999999995E-9</v>
      </c>
      <c r="CA12" s="74">
        <v>1.22749255198</v>
      </c>
      <c r="CB12" s="74">
        <v>260879.03141574099</v>
      </c>
      <c r="CC12" s="73">
        <f t="shared" si="32"/>
        <v>-7.8836618464019912E-9</v>
      </c>
      <c r="CD12" s="73">
        <f t="shared" si="33"/>
        <v>-7.9008126146939774E-9</v>
      </c>
      <c r="CE12" s="73">
        <f t="shared" si="34"/>
        <v>-7.9008140452428282E-9</v>
      </c>
      <c r="CF12" s="73">
        <f t="shared" si="35"/>
        <v>-7.9008140453646306E-9</v>
      </c>
      <c r="CH12" s="74">
        <v>5.4E-10</v>
      </c>
      <c r="CI12" s="74">
        <v>3.3161252996099999</v>
      </c>
      <c r="CJ12" s="74">
        <v>27197.281693667599</v>
      </c>
      <c r="CK12" s="73">
        <f t="shared" si="36"/>
        <v>2.665178656720927E-10</v>
      </c>
      <c r="CL12" s="73">
        <f t="shared" si="37"/>
        <v>2.6625620514285882E-10</v>
      </c>
      <c r="CM12" s="73">
        <f t="shared" si="38"/>
        <v>2.6625618316982534E-10</v>
      </c>
      <c r="CN12" s="73">
        <f t="shared" si="39"/>
        <v>2.662561831679827E-10</v>
      </c>
      <c r="CP12" s="74">
        <v>9.9999999999999994E-12</v>
      </c>
      <c r="CQ12" s="74">
        <v>4.6909656668700004</v>
      </c>
      <c r="CR12" s="74">
        <v>27197.281693667599</v>
      </c>
      <c r="CS12" s="73">
        <f t="shared" si="40"/>
        <v>9.4916848296586006E-12</v>
      </c>
      <c r="CT12" s="73">
        <f t="shared" si="41"/>
        <v>9.4934367905792636E-12</v>
      </c>
      <c r="CU12" s="73">
        <f t="shared" si="42"/>
        <v>9.4934369375538813E-12</v>
      </c>
      <c r="CV12" s="73">
        <f t="shared" si="43"/>
        <v>9.4934369375662066E-12</v>
      </c>
      <c r="CX12" s="74"/>
      <c r="CY12" s="74"/>
      <c r="CZ12" s="74"/>
      <c r="DF12" s="74">
        <v>1.4197999999999999E-6</v>
      </c>
      <c r="DG12" s="74">
        <v>6.2526420264500002</v>
      </c>
      <c r="DH12" s="74">
        <v>24978.524589480799</v>
      </c>
      <c r="DI12" s="73">
        <f t="shared" si="48"/>
        <v>-1.3062873995967455E-6</v>
      </c>
      <c r="DJ12" s="73">
        <f t="shared" si="49"/>
        <v>-1.3065718262898669E-6</v>
      </c>
      <c r="DK12" s="73">
        <f t="shared" si="50"/>
        <v>-1.3065718501565415E-6</v>
      </c>
      <c r="DL12" s="73">
        <f t="shared" si="51"/>
        <v>-1.3065718501585629E-6</v>
      </c>
      <c r="DN12" s="74">
        <v>8.0859999999999997E-8</v>
      </c>
      <c r="DO12" s="74">
        <v>3.0054085489000002</v>
      </c>
      <c r="DP12" s="74">
        <v>25028.521211384999</v>
      </c>
      <c r="DQ12" s="73">
        <f t="shared" si="52"/>
        <v>3.60287094255485E-8</v>
      </c>
      <c r="DR12" s="73">
        <f t="shared" si="53"/>
        <v>3.6065814156769295E-8</v>
      </c>
      <c r="DS12" s="73">
        <f t="shared" si="54"/>
        <v>3.6065817271760434E-8</v>
      </c>
      <c r="DT12" s="73">
        <f t="shared" si="55"/>
        <v>3.6065817272023722E-8</v>
      </c>
      <c r="DV12" s="74">
        <v>3.3200000000000001E-9</v>
      </c>
      <c r="DW12" s="74">
        <v>2.3899257566999998</v>
      </c>
      <c r="DX12" s="74">
        <v>234791.12827416699</v>
      </c>
      <c r="DY12" s="73">
        <f t="shared" si="56"/>
        <v>-1.2271053171403836E-9</v>
      </c>
      <c r="DZ12" s="73">
        <f t="shared" si="57"/>
        <v>-1.2122559135403991E-9</v>
      </c>
      <c r="EA12" s="73">
        <f t="shared" si="58"/>
        <v>-1.212254665572671E-9</v>
      </c>
      <c r="EB12" s="73">
        <f t="shared" si="59"/>
        <v>-1.2122546654658516E-9</v>
      </c>
      <c r="ED12" s="74">
        <v>1.0999999999999999E-10</v>
      </c>
      <c r="EE12" s="74">
        <v>4.58074493182</v>
      </c>
      <c r="EF12" s="74">
        <v>27197.281693667599</v>
      </c>
      <c r="EG12" s="73">
        <f t="shared" si="60"/>
        <v>1.0758358447580806E-10</v>
      </c>
      <c r="EH12" s="73">
        <f t="shared" si="61"/>
        <v>1.0759634090305952E-10</v>
      </c>
      <c r="EI12" s="73">
        <f t="shared" si="62"/>
        <v>1.0759634197271402E-10</v>
      </c>
      <c r="EJ12" s="73">
        <f t="shared" si="63"/>
        <v>1.0759634197280371E-10</v>
      </c>
      <c r="EL12" s="74">
        <v>0</v>
      </c>
      <c r="EM12" s="74">
        <v>5.3794391689300003</v>
      </c>
      <c r="EN12" s="74">
        <v>286966.93455731601</v>
      </c>
      <c r="EO12" s="73">
        <f t="shared" si="64"/>
        <v>0</v>
      </c>
      <c r="EP12" s="73">
        <f t="shared" si="65"/>
        <v>0</v>
      </c>
      <c r="EQ12" s="73">
        <f t="shared" si="66"/>
        <v>0</v>
      </c>
      <c r="ER12" s="73">
        <f t="shared" si="67"/>
        <v>0</v>
      </c>
      <c r="ET12" s="74"/>
      <c r="EU12" s="74"/>
      <c r="EV12" s="74"/>
    </row>
    <row r="13" spans="1:156" s="73" customFormat="1" ht="13.5" x14ac:dyDescent="0.3">
      <c r="L13" s="74"/>
      <c r="N13" s="74">
        <v>1.0173319999999999E-5</v>
      </c>
      <c r="O13" s="74">
        <v>0.88031439040000004</v>
      </c>
      <c r="P13" s="74">
        <v>31749.235190726398</v>
      </c>
      <c r="Q13" s="73">
        <f t="shared" si="0"/>
        <v>2.4569504554344245E-6</v>
      </c>
      <c r="R13" s="73">
        <f t="shared" si="1"/>
        <v>2.4633696944951606E-6</v>
      </c>
      <c r="S13" s="73">
        <f t="shared" si="2"/>
        <v>2.4633702334244197E-6</v>
      </c>
      <c r="T13" s="73">
        <f t="shared" si="3"/>
        <v>2.4633702334693057E-6</v>
      </c>
      <c r="V13" s="74">
        <v>5.1941000000000002E-7</v>
      </c>
      <c r="W13" s="74">
        <v>5.6210755405199997</v>
      </c>
      <c r="X13" s="74">
        <v>5661.3320491521999</v>
      </c>
      <c r="Y13" s="73">
        <f t="shared" si="4"/>
        <v>-5.1078737422314076E-7</v>
      </c>
      <c r="Z13" s="73">
        <f t="shared" si="5"/>
        <v>-5.1079829955799187E-7</v>
      </c>
      <c r="AA13" s="73">
        <f t="shared" si="6"/>
        <v>-5.1079830047501684E-7</v>
      </c>
      <c r="AB13" s="73">
        <f t="shared" si="7"/>
        <v>-5.1079830047509445E-7</v>
      </c>
      <c r="AD13" s="74">
        <v>2.5659999999999999E-8</v>
      </c>
      <c r="AE13" s="74">
        <v>1.44059109766</v>
      </c>
      <c r="AF13" s="74">
        <v>27197.281693667599</v>
      </c>
      <c r="AG13" s="73">
        <f t="shared" si="8"/>
        <v>-2.5088594113701736E-8</v>
      </c>
      <c r="AH13" s="73">
        <f t="shared" si="9"/>
        <v>-2.5091589953121463E-8</v>
      </c>
      <c r="AI13" s="73">
        <f t="shared" si="10"/>
        <v>-2.5091590204331501E-8</v>
      </c>
      <c r="AJ13" s="73">
        <f t="shared" si="11"/>
        <v>-2.5091590204352567E-8</v>
      </c>
      <c r="AL13" s="74">
        <v>7.7000000000000003E-10</v>
      </c>
      <c r="AM13" s="74">
        <v>6.24155593431</v>
      </c>
      <c r="AN13" s="74">
        <v>51066.427731055002</v>
      </c>
      <c r="AO13" s="73">
        <f t="shared" si="12"/>
        <v>7.6998366698712167E-10</v>
      </c>
      <c r="AP13" s="73">
        <f t="shared" si="13"/>
        <v>7.6997800015812741E-10</v>
      </c>
      <c r="AQ13" s="73">
        <f t="shared" si="14"/>
        <v>7.6997799964696288E-10</v>
      </c>
      <c r="AR13" s="73">
        <f t="shared" si="15"/>
        <v>7.6997799964691976E-10</v>
      </c>
      <c r="AT13" s="74">
        <v>1.9999999999999999E-11</v>
      </c>
      <c r="AU13" s="74">
        <v>3.5213413896399999</v>
      </c>
      <c r="AV13" s="74">
        <v>313054.83769889001</v>
      </c>
      <c r="AW13" s="73">
        <f t="shared" si="16"/>
        <v>6.2145946744137292E-12</v>
      </c>
      <c r="AX13" s="73">
        <f t="shared" si="17"/>
        <v>6.0925759871193713E-12</v>
      </c>
      <c r="AY13" s="73">
        <f t="shared" si="18"/>
        <v>6.0925657316031887E-12</v>
      </c>
      <c r="AZ13" s="73">
        <f t="shared" si="19"/>
        <v>6.092565730719595E-12</v>
      </c>
      <c r="BB13" s="74">
        <v>0</v>
      </c>
      <c r="BC13" s="74">
        <v>2.1131549649100001</v>
      </c>
      <c r="BD13" s="74">
        <v>313054.83769889001</v>
      </c>
      <c r="BE13" s="73">
        <f t="shared" si="20"/>
        <v>0</v>
      </c>
      <c r="BF13" s="73">
        <f t="shared" si="21"/>
        <v>0</v>
      </c>
      <c r="BG13" s="73">
        <f t="shared" si="22"/>
        <v>0</v>
      </c>
      <c r="BH13" s="73">
        <f t="shared" si="23"/>
        <v>0</v>
      </c>
      <c r="BJ13" s="74">
        <v>1.0045399999999999E-6</v>
      </c>
      <c r="BK13" s="74">
        <v>5.6568473420599998</v>
      </c>
      <c r="BL13" s="74">
        <v>20426.571092422</v>
      </c>
      <c r="BM13" s="73">
        <f t="shared" si="24"/>
        <v>-2.9506895509650715E-7</v>
      </c>
      <c r="BN13" s="73">
        <f t="shared" si="25"/>
        <v>-2.9547066621045573E-7</v>
      </c>
      <c r="BO13" s="73">
        <f t="shared" si="26"/>
        <v>-2.9547069993677167E-7</v>
      </c>
      <c r="BP13" s="73">
        <f t="shared" si="27"/>
        <v>-2.954706999396096E-7</v>
      </c>
      <c r="BR13" s="74">
        <v>1.272E-7</v>
      </c>
      <c r="BS13" s="74">
        <v>0.53792661683999998</v>
      </c>
      <c r="BT13" s="74">
        <v>24978.524589480799</v>
      </c>
      <c r="BU13" s="73">
        <f t="shared" si="28"/>
        <v>-7.1795111356975307E-8</v>
      </c>
      <c r="BV13" s="73">
        <f t="shared" si="29"/>
        <v>-7.1848821791375891E-8</v>
      </c>
      <c r="BW13" s="73">
        <f t="shared" si="30"/>
        <v>-7.1848826300221605E-8</v>
      </c>
      <c r="BX13" s="73">
        <f t="shared" si="31"/>
        <v>-7.1848826300603471E-8</v>
      </c>
      <c r="BZ13" s="74">
        <v>6.41E-9</v>
      </c>
      <c r="CA13" s="74">
        <v>4.8735864225299999</v>
      </c>
      <c r="CB13" s="74">
        <v>53285.184835241802</v>
      </c>
      <c r="CC13" s="73">
        <f t="shared" si="32"/>
        <v>-6.3748190095089741E-9</v>
      </c>
      <c r="CD13" s="73">
        <f t="shared" si="33"/>
        <v>-6.3755471610808187E-9</v>
      </c>
      <c r="CE13" s="73">
        <f t="shared" si="34"/>
        <v>-6.3755472218991426E-9</v>
      </c>
      <c r="CF13" s="73">
        <f t="shared" si="35"/>
        <v>-6.3755472219042736E-9</v>
      </c>
      <c r="CH13" s="74">
        <v>2.3000000000000001E-10</v>
      </c>
      <c r="CI13" s="74">
        <v>2.7428767945199999</v>
      </c>
      <c r="CJ13" s="74">
        <v>286966.93455731601</v>
      </c>
      <c r="CK13" s="73">
        <f t="shared" si="36"/>
        <v>1.4822229592225683E-11</v>
      </c>
      <c r="CL13" s="73">
        <f t="shared" si="37"/>
        <v>1.6171017536995776E-11</v>
      </c>
      <c r="CM13" s="73">
        <f t="shared" si="38"/>
        <v>1.6171130761311384E-11</v>
      </c>
      <c r="CN13" s="73">
        <f t="shared" si="39"/>
        <v>1.617113077070136E-11</v>
      </c>
      <c r="CP13" s="74">
        <v>9.9999999999999994E-12</v>
      </c>
      <c r="CQ13" s="74">
        <v>1.1608290375600001</v>
      </c>
      <c r="CR13" s="74">
        <v>286966.93455731601</v>
      </c>
      <c r="CS13" s="73">
        <f t="shared" si="40"/>
        <v>9.9713305189071027E-12</v>
      </c>
      <c r="CT13" s="73">
        <f t="shared" si="41"/>
        <v>9.9667107859088831E-12</v>
      </c>
      <c r="CU13" s="73">
        <f t="shared" si="42"/>
        <v>9.9667103835678648E-12</v>
      </c>
      <c r="CV13" s="73">
        <f t="shared" si="43"/>
        <v>9.9667103835344964E-12</v>
      </c>
      <c r="CX13" s="74"/>
      <c r="CY13" s="74"/>
      <c r="CZ13" s="74"/>
      <c r="DF13" s="74">
        <v>1.0014400000000001E-6</v>
      </c>
      <c r="DG13" s="74">
        <v>3.7343560868900001</v>
      </c>
      <c r="DH13" s="74">
        <v>21535.9496445154</v>
      </c>
      <c r="DI13" s="73">
        <f t="shared" si="48"/>
        <v>-8.9832004098737461E-8</v>
      </c>
      <c r="DJ13" s="73">
        <f t="shared" si="49"/>
        <v>-8.9392041425382488E-8</v>
      </c>
      <c r="DK13" s="73">
        <f t="shared" si="50"/>
        <v>-8.9392004484461168E-8</v>
      </c>
      <c r="DL13" s="73">
        <f t="shared" si="51"/>
        <v>-8.9392004481342776E-8</v>
      </c>
      <c r="DN13" s="74">
        <v>4.444E-8</v>
      </c>
      <c r="DO13" s="74">
        <v>2.1363905812300001</v>
      </c>
      <c r="DP13" s="74">
        <v>20426.571092422</v>
      </c>
      <c r="DQ13" s="73">
        <f t="shared" si="52"/>
        <v>2.7839645448235697E-8</v>
      </c>
      <c r="DR13" s="73">
        <f t="shared" si="53"/>
        <v>2.7854135226726066E-8</v>
      </c>
      <c r="DS13" s="73">
        <f t="shared" si="54"/>
        <v>2.7854136443112825E-8</v>
      </c>
      <c r="DT13" s="73">
        <f t="shared" si="55"/>
        <v>2.7854136443215184E-8</v>
      </c>
      <c r="DV13" s="74">
        <v>3.2000000000000001E-9</v>
      </c>
      <c r="DW13" s="74">
        <v>6.20674766565</v>
      </c>
      <c r="DX13" s="74">
        <v>51066.427731055002</v>
      </c>
      <c r="DY13" s="73">
        <f t="shared" si="56"/>
        <v>3.1972684285445107E-9</v>
      </c>
      <c r="DZ13" s="73">
        <f t="shared" si="57"/>
        <v>3.1971284148553536E-9</v>
      </c>
      <c r="EA13" s="73">
        <f t="shared" si="58"/>
        <v>3.1971284029526646E-9</v>
      </c>
      <c r="EB13" s="73">
        <f t="shared" si="59"/>
        <v>3.1971284029516633E-9</v>
      </c>
      <c r="ED13" s="74">
        <v>1.2E-10</v>
      </c>
      <c r="EE13" s="74">
        <v>4.6587866039000003</v>
      </c>
      <c r="EF13" s="74">
        <v>51066.427731055002</v>
      </c>
      <c r="EG13" s="73">
        <f t="shared" si="60"/>
        <v>-2.2182345346037625E-12</v>
      </c>
      <c r="EH13" s="73">
        <f t="shared" si="61"/>
        <v>-2.3437250363853811E-12</v>
      </c>
      <c r="EI13" s="73">
        <f t="shared" si="62"/>
        <v>-2.3437355727221346E-12</v>
      </c>
      <c r="EJ13" s="73">
        <f t="shared" si="63"/>
        <v>-2.3437355736087231E-12</v>
      </c>
      <c r="EL13" s="74">
        <v>0</v>
      </c>
      <c r="EM13" s="74">
        <v>3.09643524101</v>
      </c>
      <c r="EN13" s="74">
        <v>51066.427731055002</v>
      </c>
      <c r="EO13" s="73">
        <f t="shared" si="64"/>
        <v>0</v>
      </c>
      <c r="EP13" s="73">
        <f t="shared" si="65"/>
        <v>0</v>
      </c>
      <c r="EQ13" s="73">
        <f t="shared" si="66"/>
        <v>0</v>
      </c>
      <c r="ER13" s="73">
        <f t="shared" si="67"/>
        <v>0</v>
      </c>
      <c r="ET13" s="74"/>
      <c r="EU13" s="74"/>
      <c r="EV13" s="74"/>
    </row>
    <row r="14" spans="1:156" s="73" customFormat="1" ht="13.5" x14ac:dyDescent="0.3">
      <c r="H14" s="2"/>
      <c r="I14" s="2"/>
      <c r="J14" s="2"/>
      <c r="K14" s="2"/>
      <c r="L14" s="74"/>
      <c r="N14" s="74">
        <v>7.1418199999999997E-6</v>
      </c>
      <c r="O14" s="74">
        <v>1.54144865265</v>
      </c>
      <c r="P14" s="74">
        <v>24978.524589480799</v>
      </c>
      <c r="Q14" s="73">
        <f t="shared" si="0"/>
        <v>2.8060212717585266E-6</v>
      </c>
      <c r="R14" s="73">
        <f t="shared" si="1"/>
        <v>2.8026609115745645E-6</v>
      </c>
      <c r="S14" s="73">
        <f t="shared" si="2"/>
        <v>2.8026606294012159E-6</v>
      </c>
      <c r="T14" s="73">
        <f t="shared" si="3"/>
        <v>2.802660629377319E-6</v>
      </c>
      <c r="V14" s="74">
        <v>4.4369999999999998E-7</v>
      </c>
      <c r="W14" s="74">
        <v>4.5734850046400002</v>
      </c>
      <c r="X14" s="74">
        <v>25028.521211384999</v>
      </c>
      <c r="Y14" s="73">
        <f t="shared" si="4"/>
        <v>-3.9668217582499583E-7</v>
      </c>
      <c r="Z14" s="73">
        <f t="shared" si="5"/>
        <v>-3.9658022293011204E-7</v>
      </c>
      <c r="AA14" s="73">
        <f t="shared" si="6"/>
        <v>-3.9658021436556301E-7</v>
      </c>
      <c r="AB14" s="73">
        <f t="shared" si="7"/>
        <v>-3.9658021436483912E-7</v>
      </c>
      <c r="AD14" s="74">
        <v>2.0450000000000001E-8</v>
      </c>
      <c r="AE14" s="74">
        <v>1.4957054487599999</v>
      </c>
      <c r="AF14" s="74">
        <v>51066.427731055002</v>
      </c>
      <c r="AG14" s="73">
        <f t="shared" si="8"/>
        <v>8.1726781951363964E-10</v>
      </c>
      <c r="AH14" s="73">
        <f t="shared" si="9"/>
        <v>8.3863981920264859E-10</v>
      </c>
      <c r="AI14" s="73">
        <f t="shared" si="10"/>
        <v>8.3864161360182206E-10</v>
      </c>
      <c r="AJ14" s="73">
        <f t="shared" si="11"/>
        <v>8.3864161375281313E-10</v>
      </c>
      <c r="AL14" s="74">
        <v>5.7E-10</v>
      </c>
      <c r="AM14" s="74">
        <v>6.1122233083099999</v>
      </c>
      <c r="AN14" s="74">
        <v>27197.281693667599</v>
      </c>
      <c r="AO14" s="73">
        <f t="shared" si="12"/>
        <v>-9.6812576742560579E-11</v>
      </c>
      <c r="AP14" s="73">
        <f t="shared" si="13"/>
        <v>-9.6499653778645147E-11</v>
      </c>
      <c r="AQ14" s="73">
        <f t="shared" si="14"/>
        <v>-9.6499627503722155E-11</v>
      </c>
      <c r="AR14" s="73">
        <f t="shared" si="15"/>
        <v>-9.6499627501518779E-11</v>
      </c>
      <c r="AT14" s="74">
        <v>9.9999999999999994E-12</v>
      </c>
      <c r="AU14" s="74">
        <v>1.6743511853999999</v>
      </c>
      <c r="AV14" s="74">
        <v>24978.524589480799</v>
      </c>
      <c r="AW14" s="73">
        <f t="shared" si="16"/>
        <v>5.1129042441634808E-12</v>
      </c>
      <c r="AX14" s="73">
        <f t="shared" si="17"/>
        <v>5.1085067541214142E-12</v>
      </c>
      <c r="AY14" s="73">
        <f t="shared" si="18"/>
        <v>5.1085063848432331E-12</v>
      </c>
      <c r="AZ14" s="73">
        <f t="shared" si="19"/>
        <v>5.1085063848119578E-12</v>
      </c>
      <c r="BB14" s="74"/>
      <c r="BC14" s="74"/>
      <c r="BD14" s="74"/>
      <c r="BJ14" s="74">
        <v>1.21395E-6</v>
      </c>
      <c r="BK14" s="74">
        <v>1.8127175205899999</v>
      </c>
      <c r="BL14" s="74">
        <v>53285.184835241802</v>
      </c>
      <c r="BM14" s="73">
        <f t="shared" si="24"/>
        <v>1.1931141511427098E-6</v>
      </c>
      <c r="BN14" s="73">
        <f t="shared" si="25"/>
        <v>1.1933578558989813E-6</v>
      </c>
      <c r="BO14" s="73">
        <f t="shared" si="26"/>
        <v>1.1933578763012737E-6</v>
      </c>
      <c r="BP14" s="73">
        <f t="shared" si="27"/>
        <v>1.1933578763029949E-6</v>
      </c>
      <c r="BR14" s="74">
        <v>7.7810000000000007E-8</v>
      </c>
      <c r="BS14" s="74">
        <v>2.7176860926800002</v>
      </c>
      <c r="BT14" s="74">
        <v>260879.03141574099</v>
      </c>
      <c r="BU14" s="73">
        <f t="shared" si="28"/>
        <v>2.3613192789701591E-8</v>
      </c>
      <c r="BV14" s="73">
        <f t="shared" si="29"/>
        <v>2.3216700627327142E-8</v>
      </c>
      <c r="BW14" s="73">
        <f t="shared" si="30"/>
        <v>2.3216667309064484E-8</v>
      </c>
      <c r="BX14" s="73">
        <f t="shared" si="31"/>
        <v>2.3216667306227625E-8</v>
      </c>
      <c r="BZ14" s="74">
        <v>3.0100000000000002E-9</v>
      </c>
      <c r="CA14" s="74">
        <v>1.9609892443000001</v>
      </c>
      <c r="CB14" s="74">
        <v>51066.427731055002</v>
      </c>
      <c r="CC14" s="73">
        <f t="shared" si="32"/>
        <v>-1.2419327137121359E-9</v>
      </c>
      <c r="CD14" s="73">
        <f t="shared" si="33"/>
        <v>-1.2390642228359528E-9</v>
      </c>
      <c r="CE14" s="73">
        <f t="shared" si="34"/>
        <v>-1.2390639819345614E-9</v>
      </c>
      <c r="CF14" s="73">
        <f t="shared" si="35"/>
        <v>-1.2390639819142907E-9</v>
      </c>
      <c r="CH14" s="74">
        <v>1.7000000000000001E-10</v>
      </c>
      <c r="CI14" s="74">
        <v>0.77798463434999998</v>
      </c>
      <c r="CJ14" s="74">
        <v>24978.524589480799</v>
      </c>
      <c r="CK14" s="73">
        <f t="shared" si="36"/>
        <v>-5.9835847515031326E-11</v>
      </c>
      <c r="CL14" s="73">
        <f t="shared" si="37"/>
        <v>-5.9917247934022781E-11</v>
      </c>
      <c r="CM14" s="73">
        <f t="shared" si="38"/>
        <v>-5.9917254767906016E-11</v>
      </c>
      <c r="CN14" s="73">
        <f t="shared" si="39"/>
        <v>-5.9917254768484784E-11</v>
      </c>
      <c r="CP14" s="74">
        <v>0</v>
      </c>
      <c r="CQ14" s="74">
        <v>1.4491812878100001</v>
      </c>
      <c r="CR14" s="74">
        <v>24978.524589480799</v>
      </c>
      <c r="CS14" s="73">
        <f t="shared" si="40"/>
        <v>0</v>
      </c>
      <c r="CT14" s="73">
        <f t="shared" si="41"/>
        <v>0</v>
      </c>
      <c r="CU14" s="73">
        <f t="shared" si="42"/>
        <v>0</v>
      </c>
      <c r="CV14" s="73">
        <f t="shared" si="43"/>
        <v>0</v>
      </c>
      <c r="CX14" s="74"/>
      <c r="CY14" s="74"/>
      <c r="CZ14" s="74"/>
      <c r="DF14" s="74">
        <v>7.7560999999999999E-7</v>
      </c>
      <c r="DG14" s="74">
        <v>3.6697252697599998</v>
      </c>
      <c r="DH14" s="74">
        <v>20426.571092422</v>
      </c>
      <c r="DI14" s="73">
        <f t="shared" si="48"/>
        <v>-5.8593337590571657E-7</v>
      </c>
      <c r="DJ14" s="73">
        <f t="shared" si="49"/>
        <v>-5.8572071117896601E-7</v>
      </c>
      <c r="DK14" s="73">
        <f t="shared" si="50"/>
        <v>-5.8572069331889579E-7</v>
      </c>
      <c r="DL14" s="73">
        <f t="shared" si="51"/>
        <v>-5.8572069331739294E-7</v>
      </c>
      <c r="DN14" s="74">
        <v>4.3929999999999997E-8</v>
      </c>
      <c r="DO14" s="74">
        <v>1.4807447516500001</v>
      </c>
      <c r="DP14" s="74">
        <v>51066.427731055002</v>
      </c>
      <c r="DQ14" s="73">
        <f t="shared" si="52"/>
        <v>2.4121045632084653E-9</v>
      </c>
      <c r="DR14" s="73">
        <f t="shared" si="53"/>
        <v>2.4579822037217723E-9</v>
      </c>
      <c r="DS14" s="73">
        <f t="shared" si="54"/>
        <v>2.4579860555913097E-9</v>
      </c>
      <c r="DT14" s="73">
        <f t="shared" si="55"/>
        <v>2.4579860559154284E-9</v>
      </c>
      <c r="DV14" s="74">
        <v>1.2E-9</v>
      </c>
      <c r="DW14" s="74">
        <v>0.56745598887000004</v>
      </c>
      <c r="DX14" s="74">
        <v>20426.571092422</v>
      </c>
      <c r="DY14" s="73">
        <f t="shared" si="56"/>
        <v>9.3674735576726585E-10</v>
      </c>
      <c r="DZ14" s="73">
        <f t="shared" si="57"/>
        <v>9.3643348960724314E-10</v>
      </c>
      <c r="EA14" s="73">
        <f t="shared" si="58"/>
        <v>9.364334632475162E-10</v>
      </c>
      <c r="EB14" s="73">
        <f t="shared" si="59"/>
        <v>9.3643346324529812E-10</v>
      </c>
      <c r="ED14" s="74">
        <v>8.9999999999999999E-11</v>
      </c>
      <c r="EE14" s="74">
        <v>3.9062233266700002</v>
      </c>
      <c r="EF14" s="74">
        <v>260879.03141574099</v>
      </c>
      <c r="EG14" s="73">
        <f t="shared" si="60"/>
        <v>8.9754196482206482E-11</v>
      </c>
      <c r="EH14" s="73">
        <f t="shared" si="61"/>
        <v>8.9717397618401045E-11</v>
      </c>
      <c r="EI14" s="73">
        <f t="shared" si="62"/>
        <v>8.971739442113512E-11</v>
      </c>
      <c r="EJ14" s="73">
        <f t="shared" si="63"/>
        <v>8.97173944208629E-11</v>
      </c>
      <c r="EL14" s="74">
        <v>0</v>
      </c>
      <c r="EM14" s="74">
        <v>9.3428587499999993E-2</v>
      </c>
      <c r="EN14" s="74">
        <v>24978.524589480799</v>
      </c>
      <c r="EO14" s="73">
        <f t="shared" si="64"/>
        <v>0</v>
      </c>
      <c r="EP14" s="73">
        <f t="shared" si="65"/>
        <v>0</v>
      </c>
      <c r="EQ14" s="73">
        <f t="shared" si="66"/>
        <v>0</v>
      </c>
      <c r="ER14" s="73">
        <f t="shared" si="67"/>
        <v>0</v>
      </c>
      <c r="ET14" s="74"/>
      <c r="EU14" s="74"/>
      <c r="EV14" s="74"/>
    </row>
    <row r="15" spans="1:156" s="73" customFormat="1" ht="13.5" x14ac:dyDescent="0.3">
      <c r="H15" s="2"/>
      <c r="I15" s="2"/>
      <c r="L15" s="74"/>
      <c r="N15" s="74">
        <v>6.4375900000000001E-6</v>
      </c>
      <c r="O15" s="74">
        <v>5.3026611078699997</v>
      </c>
      <c r="P15" s="74">
        <v>21535.9496445154</v>
      </c>
      <c r="Q15" s="73">
        <f t="shared" si="0"/>
        <v>-6.4130560930248658E-6</v>
      </c>
      <c r="R15" s="73">
        <f t="shared" si="1"/>
        <v>-6.4133031443071236E-6</v>
      </c>
      <c r="S15" s="73">
        <f t="shared" si="2"/>
        <v>-6.4133031649976796E-6</v>
      </c>
      <c r="T15" s="73">
        <f t="shared" si="3"/>
        <v>-6.4133031649994261E-6</v>
      </c>
      <c r="V15" s="74">
        <v>2.8070000000000002E-7</v>
      </c>
      <c r="W15" s="74">
        <v>3.0419543098899999</v>
      </c>
      <c r="X15" s="74">
        <v>51066.427731055002</v>
      </c>
      <c r="Y15" s="73">
        <f t="shared" si="4"/>
        <v>-2.8011590763421203E-7</v>
      </c>
      <c r="Z15" s="73">
        <f t="shared" si="5"/>
        <v>-2.8009682404790362E-7</v>
      </c>
      <c r="AA15" s="73">
        <f t="shared" si="6"/>
        <v>-2.8009682243274075E-7</v>
      </c>
      <c r="AB15" s="73">
        <f t="shared" si="7"/>
        <v>-2.8009682243260481E-7</v>
      </c>
      <c r="AD15" s="74">
        <v>1.064E-8</v>
      </c>
      <c r="AE15" s="74">
        <v>0.46023695674999998</v>
      </c>
      <c r="AF15" s="74">
        <v>260879.03141574099</v>
      </c>
      <c r="AG15" s="73">
        <f t="shared" si="8"/>
        <v>-9.8876162083263395E-9</v>
      </c>
      <c r="AH15" s="73">
        <f t="shared" si="9"/>
        <v>-9.8664760528472856E-9</v>
      </c>
      <c r="AI15" s="73">
        <f t="shared" si="10"/>
        <v>-9.8664742660421095E-9</v>
      </c>
      <c r="AJ15" s="73">
        <f t="shared" si="11"/>
        <v>-9.8664742658899744E-9</v>
      </c>
      <c r="AL15" s="74">
        <v>3.4000000000000001E-10</v>
      </c>
      <c r="AM15" s="74">
        <v>2.0324461246699999</v>
      </c>
      <c r="AN15" s="74">
        <v>286966.93455731601</v>
      </c>
      <c r="AO15" s="73">
        <f t="shared" si="12"/>
        <v>2.3788399305720531E-10</v>
      </c>
      <c r="AP15" s="73">
        <f t="shared" si="13"/>
        <v>2.3930769006740583E-10</v>
      </c>
      <c r="AQ15" s="73">
        <f t="shared" si="14"/>
        <v>2.3930780925763625E-10</v>
      </c>
      <c r="AR15" s="73">
        <f t="shared" si="15"/>
        <v>2.3930780926752096E-10</v>
      </c>
      <c r="AT15" s="74">
        <v>1.9999999999999999E-11</v>
      </c>
      <c r="AU15" s="74">
        <v>4.6071820361200002</v>
      </c>
      <c r="AV15" s="74">
        <v>51066.427731055002</v>
      </c>
      <c r="AW15" s="73">
        <f t="shared" si="16"/>
        <v>-1.4006706579810159E-12</v>
      </c>
      <c r="AX15" s="73">
        <f t="shared" si="17"/>
        <v>-1.4215373886489304E-12</v>
      </c>
      <c r="AY15" s="73">
        <f t="shared" si="18"/>
        <v>-1.4215391405978893E-12</v>
      </c>
      <c r="AZ15" s="73">
        <f t="shared" si="19"/>
        <v>-1.4215391407453084E-12</v>
      </c>
      <c r="BB15" s="74"/>
      <c r="BC15" s="74"/>
      <c r="BD15" s="74"/>
      <c r="BJ15" s="74">
        <v>9.1566000000000003E-7</v>
      </c>
      <c r="BK15" s="74">
        <v>2.2816312869200002</v>
      </c>
      <c r="BL15" s="74">
        <v>25028.521211384999</v>
      </c>
      <c r="BM15" s="73">
        <f t="shared" si="24"/>
        <v>8.4856025068832611E-7</v>
      </c>
      <c r="BN15" s="73">
        <f t="shared" si="25"/>
        <v>8.4873651728371372E-7</v>
      </c>
      <c r="BO15" s="73">
        <f t="shared" si="26"/>
        <v>8.48736532074053E-7</v>
      </c>
      <c r="BP15" s="73">
        <f t="shared" si="27"/>
        <v>8.4873653207530322E-7</v>
      </c>
      <c r="BR15" s="74">
        <v>7.5269999999999998E-8</v>
      </c>
      <c r="BS15" s="74">
        <v>3.58305121268</v>
      </c>
      <c r="BT15" s="74">
        <v>51066.427731055002</v>
      </c>
      <c r="BU15" s="73">
        <f t="shared" si="28"/>
        <v>-6.6882776557736109E-8</v>
      </c>
      <c r="BV15" s="73">
        <f t="shared" si="29"/>
        <v>-6.6918855570278162E-8</v>
      </c>
      <c r="BW15" s="73">
        <f t="shared" si="30"/>
        <v>-6.6918858596473686E-8</v>
      </c>
      <c r="BX15" s="73">
        <f t="shared" si="31"/>
        <v>-6.6918858596728325E-8</v>
      </c>
      <c r="BZ15" s="74">
        <v>3.0600000000000002E-9</v>
      </c>
      <c r="CA15" s="74">
        <v>5.0391269367099998</v>
      </c>
      <c r="CB15" s="74">
        <v>24978.524589480799</v>
      </c>
      <c r="CC15" s="73">
        <f t="shared" si="32"/>
        <v>-2.1078084819011219E-9</v>
      </c>
      <c r="CD15" s="73">
        <f t="shared" si="33"/>
        <v>-2.1066733134953135E-9</v>
      </c>
      <c r="CE15" s="73">
        <f t="shared" si="34"/>
        <v>-2.1066732181611572E-9</v>
      </c>
      <c r="CF15" s="73">
        <f t="shared" si="35"/>
        <v>-2.1066732181530835E-9</v>
      </c>
      <c r="CH15" s="74">
        <v>1.2E-10</v>
      </c>
      <c r="CI15" s="74">
        <v>6.2411613341500001</v>
      </c>
      <c r="CJ15" s="74">
        <v>53285.184835241802</v>
      </c>
      <c r="CK15" s="73">
        <f t="shared" si="36"/>
        <v>-1.1789275908723927E-11</v>
      </c>
      <c r="CL15" s="73">
        <f t="shared" si="37"/>
        <v>-1.1919601830042903E-11</v>
      </c>
      <c r="CM15" s="73">
        <f t="shared" si="38"/>
        <v>-1.1919612771889009E-11</v>
      </c>
      <c r="CN15" s="73">
        <f t="shared" si="39"/>
        <v>-1.1919612772812105E-11</v>
      </c>
      <c r="CP15" s="74">
        <v>0</v>
      </c>
      <c r="CQ15" s="74">
        <v>4.1804627868999997</v>
      </c>
      <c r="CR15" s="74">
        <v>313054.83769889001</v>
      </c>
      <c r="CS15" s="73">
        <f t="shared" si="40"/>
        <v>0</v>
      </c>
      <c r="CT15" s="73">
        <f t="shared" si="41"/>
        <v>0</v>
      </c>
      <c r="CU15" s="73">
        <f t="shared" si="42"/>
        <v>0</v>
      </c>
      <c r="CV15" s="73">
        <f t="shared" si="43"/>
        <v>0</v>
      </c>
      <c r="CX15" s="74"/>
      <c r="CY15" s="74"/>
      <c r="CZ15" s="74"/>
      <c r="DF15" s="74">
        <v>6.3277000000000002E-7</v>
      </c>
      <c r="DG15" s="74">
        <v>4.2990591810499996</v>
      </c>
      <c r="DH15" s="74">
        <v>25558.212176479599</v>
      </c>
      <c r="DI15" s="73">
        <f t="shared" si="48"/>
        <v>6.4846208247473362E-9</v>
      </c>
      <c r="DJ15" s="73">
        <f t="shared" si="49"/>
        <v>6.1533926177494737E-9</v>
      </c>
      <c r="DK15" s="73">
        <f t="shared" si="50"/>
        <v>6.1533648070813098E-9</v>
      </c>
      <c r="DL15" s="73">
        <f t="shared" si="51"/>
        <v>6.1533648047434484E-9</v>
      </c>
      <c r="DN15" s="74">
        <v>3.5100000000000003E-8</v>
      </c>
      <c r="DO15" s="74">
        <v>3.21171223697</v>
      </c>
      <c r="DP15" s="74">
        <v>1059.3819301891999</v>
      </c>
      <c r="DQ15" s="73">
        <f t="shared" si="52"/>
        <v>7.9660606665761111E-11</v>
      </c>
      <c r="DR15" s="73">
        <f t="shared" si="53"/>
        <v>8.0422214093451224E-11</v>
      </c>
      <c r="DS15" s="73">
        <f t="shared" si="54"/>
        <v>8.042227803957165E-11</v>
      </c>
      <c r="DT15" s="73">
        <f t="shared" si="55"/>
        <v>8.0422278045058456E-11</v>
      </c>
      <c r="DV15" s="74">
        <v>1.13E-9</v>
      </c>
      <c r="DW15" s="74">
        <v>3.2804890794300001</v>
      </c>
      <c r="DX15" s="74">
        <v>24498.830246290399</v>
      </c>
      <c r="DY15" s="73">
        <f t="shared" si="56"/>
        <v>6.7016641865438068E-10</v>
      </c>
      <c r="DZ15" s="73">
        <f t="shared" si="57"/>
        <v>6.6970979871134473E-10</v>
      </c>
      <c r="EA15" s="73">
        <f t="shared" si="58"/>
        <v>6.6970976036552152E-10</v>
      </c>
      <c r="EB15" s="73">
        <f t="shared" si="59"/>
        <v>6.6970976036226212E-10</v>
      </c>
      <c r="ED15" s="74">
        <v>5.0000000000000002E-11</v>
      </c>
      <c r="EE15" s="74">
        <v>1.43247327249</v>
      </c>
      <c r="EF15" s="74">
        <v>77154.3308726291</v>
      </c>
      <c r="EG15" s="73">
        <f t="shared" si="60"/>
        <v>-2.4024869317542822E-11</v>
      </c>
      <c r="EH15" s="73">
        <f t="shared" si="61"/>
        <v>-2.4094134087446403E-11</v>
      </c>
      <c r="EI15" s="73">
        <f t="shared" si="62"/>
        <v>-2.4094139900535467E-11</v>
      </c>
      <c r="EJ15" s="73">
        <f t="shared" si="63"/>
        <v>-2.4094139901023587E-11</v>
      </c>
      <c r="EL15" s="74">
        <v>0</v>
      </c>
      <c r="EM15" s="74">
        <v>6.0283711567499996</v>
      </c>
      <c r="EN15" s="74">
        <v>53285.184835241802</v>
      </c>
      <c r="EO15" s="73">
        <f t="shared" si="64"/>
        <v>0</v>
      </c>
      <c r="EP15" s="73">
        <f t="shared" si="65"/>
        <v>0</v>
      </c>
      <c r="EQ15" s="73">
        <f t="shared" si="66"/>
        <v>0</v>
      </c>
      <c r="ER15" s="73">
        <f t="shared" si="67"/>
        <v>0</v>
      </c>
      <c r="ET15" s="74"/>
      <c r="EU15" s="74"/>
      <c r="EV15" s="74"/>
    </row>
    <row r="16" spans="1:156" s="73" customFormat="1" ht="13.5" x14ac:dyDescent="0.3">
      <c r="H16" s="2"/>
      <c r="I16" s="2"/>
      <c r="L16" s="74"/>
      <c r="N16" s="74">
        <v>4.0419999999999996E-6</v>
      </c>
      <c r="O16" s="74">
        <v>3.2822884702500001</v>
      </c>
      <c r="P16" s="74">
        <v>208703.22513259301</v>
      </c>
      <c r="Q16" s="73">
        <f t="shared" si="0"/>
        <v>4.0225383799814618E-6</v>
      </c>
      <c r="R16" s="73">
        <f t="shared" si="1"/>
        <v>4.0241951072419622E-6</v>
      </c>
      <c r="S16" s="73">
        <f t="shared" si="2"/>
        <v>4.0241952432571585E-6</v>
      </c>
      <c r="T16" s="73">
        <f t="shared" si="3"/>
        <v>4.0241952432687053E-6</v>
      </c>
      <c r="V16" s="74">
        <v>2.2002999999999999E-7</v>
      </c>
      <c r="W16" s="74">
        <v>0.86475371242999999</v>
      </c>
      <c r="X16" s="74">
        <v>955.59974160859997</v>
      </c>
      <c r="Y16" s="73">
        <f t="shared" si="4"/>
        <v>-1.7142895345982574E-7</v>
      </c>
      <c r="Z16" s="73">
        <f t="shared" si="5"/>
        <v>-1.7143165312118239E-7</v>
      </c>
      <c r="AA16" s="73">
        <f t="shared" si="6"/>
        <v>-1.7143165334784843E-7</v>
      </c>
      <c r="AB16" s="73">
        <f t="shared" si="7"/>
        <v>-1.7143165334786755E-7</v>
      </c>
      <c r="AD16" s="74">
        <v>9.7200000000000003E-9</v>
      </c>
      <c r="AE16" s="74">
        <v>1.80344701358</v>
      </c>
      <c r="AF16" s="74">
        <v>955.59974160859997</v>
      </c>
      <c r="AG16" s="73">
        <f t="shared" si="8"/>
        <v>4.4150973286844796E-10</v>
      </c>
      <c r="AH16" s="73">
        <f t="shared" si="9"/>
        <v>4.4131968341864312E-10</v>
      </c>
      <c r="AI16" s="73">
        <f t="shared" si="10"/>
        <v>4.4131966746171596E-10</v>
      </c>
      <c r="AJ16" s="73">
        <f t="shared" si="11"/>
        <v>4.4131966746037055E-10</v>
      </c>
      <c r="AL16" s="74">
        <v>3.7999999999999998E-10</v>
      </c>
      <c r="AM16" s="74">
        <v>2.9991291222599998</v>
      </c>
      <c r="AN16" s="74">
        <v>77154.3308726291</v>
      </c>
      <c r="AO16" s="73">
        <f t="shared" si="12"/>
        <v>3.3249968012129106E-10</v>
      </c>
      <c r="AP16" s="73">
        <f t="shared" si="13"/>
        <v>3.3220854599110074E-10</v>
      </c>
      <c r="AQ16" s="73">
        <f t="shared" si="14"/>
        <v>3.3220852151203793E-10</v>
      </c>
      <c r="AR16" s="73">
        <f t="shared" si="15"/>
        <v>3.3220852150998239E-10</v>
      </c>
      <c r="AT16" s="74">
        <v>9.9999999999999994E-12</v>
      </c>
      <c r="AU16" s="74">
        <v>1.11396201203</v>
      </c>
      <c r="AV16" s="74">
        <v>129330.137155777</v>
      </c>
      <c r="AW16" s="73">
        <f t="shared" si="16"/>
        <v>-9.9898919019099809E-12</v>
      </c>
      <c r="AX16" s="73">
        <f t="shared" si="17"/>
        <v>-9.9886661270412966E-12</v>
      </c>
      <c r="AY16" s="73">
        <f t="shared" si="18"/>
        <v>-9.9886660211799303E-12</v>
      </c>
      <c r="AZ16" s="73">
        <f t="shared" si="19"/>
        <v>-9.9886660211710559E-12</v>
      </c>
      <c r="BB16" s="74"/>
      <c r="BC16" s="74"/>
      <c r="BD16" s="74"/>
      <c r="BJ16" s="74">
        <v>9.9214000000000004E-7</v>
      </c>
      <c r="BK16" s="74">
        <v>9.3918870969999999E-2</v>
      </c>
      <c r="BL16" s="74">
        <v>51116.424352959199</v>
      </c>
      <c r="BM16" s="73">
        <f t="shared" si="24"/>
        <v>5.8429080485378735E-7</v>
      </c>
      <c r="BN16" s="73">
        <f t="shared" si="25"/>
        <v>5.8512998379226278E-7</v>
      </c>
      <c r="BO16" s="73">
        <f t="shared" si="26"/>
        <v>5.8513005422452343E-7</v>
      </c>
      <c r="BP16" s="73">
        <f t="shared" si="27"/>
        <v>5.8513005423044419E-7</v>
      </c>
      <c r="BR16" s="74">
        <v>6.1830000000000005E-8</v>
      </c>
      <c r="BS16" s="74">
        <v>2.9238320500400001</v>
      </c>
      <c r="BT16" s="74">
        <v>31749.235190726398</v>
      </c>
      <c r="BU16" s="73">
        <f t="shared" si="28"/>
        <v>-6.0218657349877075E-8</v>
      </c>
      <c r="BV16" s="73">
        <f t="shared" si="29"/>
        <v>-6.0227764018433124E-8</v>
      </c>
      <c r="BW16" s="73">
        <f t="shared" si="30"/>
        <v>-6.0227764781979142E-8</v>
      </c>
      <c r="BX16" s="73">
        <f t="shared" si="31"/>
        <v>-6.0227764782042736E-8</v>
      </c>
      <c r="BZ16" s="74">
        <v>2.8400000000000001E-9</v>
      </c>
      <c r="CA16" s="74">
        <v>4.2587490194299997</v>
      </c>
      <c r="CB16" s="74">
        <v>286966.93455731601</v>
      </c>
      <c r="CC16" s="73">
        <f t="shared" si="32"/>
        <v>-2.8197755187803713E-9</v>
      </c>
      <c r="CD16" s="73">
        <f t="shared" si="33"/>
        <v>-2.8177382444495094E-9</v>
      </c>
      <c r="CE16" s="73">
        <f t="shared" si="34"/>
        <v>-2.8177380693076537E-9</v>
      </c>
      <c r="CF16" s="73">
        <f t="shared" si="35"/>
        <v>-2.8177380692931284E-9</v>
      </c>
      <c r="CH16" s="74">
        <v>7.9999999999999995E-11</v>
      </c>
      <c r="CI16" s="74">
        <v>5.79551081392</v>
      </c>
      <c r="CJ16" s="74">
        <v>313054.83769889001</v>
      </c>
      <c r="CK16" s="73">
        <f t="shared" si="36"/>
        <v>4.1914682680652833E-11</v>
      </c>
      <c r="CL16" s="73">
        <f t="shared" si="37"/>
        <v>4.2350735956912782E-11</v>
      </c>
      <c r="CM16" s="73">
        <f t="shared" si="38"/>
        <v>4.2350772495952222E-11</v>
      </c>
      <c r="CN16" s="73">
        <f t="shared" si="39"/>
        <v>4.2350772499100342E-11</v>
      </c>
      <c r="CP16" s="74"/>
      <c r="CQ16" s="74"/>
      <c r="CR16" s="74"/>
      <c r="CX16" s="77"/>
      <c r="CY16" s="77"/>
      <c r="CZ16" s="77"/>
      <c r="DF16" s="74">
        <v>6.2951000000000003E-7</v>
      </c>
      <c r="DG16" s="74">
        <v>4.7658889993300004</v>
      </c>
      <c r="DH16" s="74">
        <v>1059.3819301891999</v>
      </c>
      <c r="DI16" s="73">
        <f t="shared" si="48"/>
        <v>-6.2939769936141072E-7</v>
      </c>
      <c r="DJ16" s="73">
        <f t="shared" si="49"/>
        <v>-6.2939744121708607E-7</v>
      </c>
      <c r="DK16" s="73">
        <f t="shared" si="50"/>
        <v>-6.2939744119539927E-7</v>
      </c>
      <c r="DL16" s="73">
        <f t="shared" si="51"/>
        <v>-6.2939744119539747E-7</v>
      </c>
      <c r="DN16" s="74">
        <v>3.1330000000000003E-8</v>
      </c>
      <c r="DO16" s="74">
        <v>5.2384633685499997</v>
      </c>
      <c r="DP16" s="74">
        <v>21535.9496445154</v>
      </c>
      <c r="DQ16" s="73">
        <f t="shared" si="52"/>
        <v>-3.1321616368045898E-8</v>
      </c>
      <c r="DR16" s="73">
        <f t="shared" si="53"/>
        <v>-3.1321933003451655E-8</v>
      </c>
      <c r="DS16" s="73">
        <f t="shared" si="54"/>
        <v>-3.1321933029781165E-8</v>
      </c>
      <c r="DT16" s="73">
        <f t="shared" si="55"/>
        <v>-3.1321933029783388E-8</v>
      </c>
      <c r="DV16" s="74">
        <v>1.0500000000000001E-9</v>
      </c>
      <c r="DW16" s="74">
        <v>4.36663468239</v>
      </c>
      <c r="DX16" s="74">
        <v>25028.521211384999</v>
      </c>
      <c r="DY16" s="73">
        <f t="shared" si="56"/>
        <v>-8.2211220070636586E-10</v>
      </c>
      <c r="DZ16" s="73">
        <f t="shared" si="57"/>
        <v>-8.2177725504636482E-10</v>
      </c>
      <c r="EA16" s="73">
        <f t="shared" si="58"/>
        <v>-8.2177722691457568E-10</v>
      </c>
      <c r="EB16" s="73">
        <f t="shared" si="59"/>
        <v>-8.2177722691219794E-10</v>
      </c>
      <c r="ED16" s="74">
        <v>3.9999999999999998E-11</v>
      </c>
      <c r="EE16" s="74">
        <v>1.37106678794</v>
      </c>
      <c r="EF16" s="74">
        <v>53285.184835241802</v>
      </c>
      <c r="EG16" s="73">
        <f t="shared" si="60"/>
        <v>3.8695325900272652E-11</v>
      </c>
      <c r="EH16" s="73">
        <f t="shared" si="61"/>
        <v>3.8684244143896426E-11</v>
      </c>
      <c r="EI16" s="73">
        <f t="shared" si="62"/>
        <v>3.8684243211513975E-11</v>
      </c>
      <c r="EJ16" s="73">
        <f t="shared" si="63"/>
        <v>3.8684243211435316E-11</v>
      </c>
      <c r="EL16" s="74">
        <v>0</v>
      </c>
      <c r="EM16" s="74">
        <v>6.1360000466800004</v>
      </c>
      <c r="EN16" s="74">
        <v>77154.3308726291</v>
      </c>
      <c r="EO16" s="73">
        <f t="shared" si="64"/>
        <v>0</v>
      </c>
      <c r="EP16" s="73">
        <f t="shared" si="65"/>
        <v>0</v>
      </c>
      <c r="EQ16" s="73">
        <f t="shared" si="66"/>
        <v>0</v>
      </c>
      <c r="ER16" s="73">
        <f t="shared" si="67"/>
        <v>0</v>
      </c>
      <c r="ET16" s="74"/>
      <c r="EU16" s="74"/>
      <c r="EV16" s="74"/>
    </row>
    <row r="17" spans="1:152" s="73" customFormat="1" ht="13.5" x14ac:dyDescent="0.3">
      <c r="A17" s="78"/>
      <c r="C17" s="78"/>
      <c r="D17" s="78"/>
      <c r="F17" s="78"/>
      <c r="G17" s="78"/>
      <c r="H17" s="2"/>
      <c r="I17" s="2"/>
      <c r="L17" s="74"/>
      <c r="N17" s="74">
        <v>3.5244099999999999E-6</v>
      </c>
      <c r="O17" s="74">
        <v>5.2415629710099996</v>
      </c>
      <c r="P17" s="74">
        <v>20426.571092422</v>
      </c>
      <c r="Q17" s="73">
        <f t="shared" si="0"/>
        <v>-2.3064479991231601E-6</v>
      </c>
      <c r="R17" s="73">
        <f t="shared" si="1"/>
        <v>-2.3075627364555988E-6</v>
      </c>
      <c r="S17" s="73">
        <f t="shared" si="2"/>
        <v>-2.3075628300342686E-6</v>
      </c>
      <c r="T17" s="73">
        <f t="shared" si="3"/>
        <v>-2.3075628300421426E-6</v>
      </c>
      <c r="V17" s="74">
        <v>2.7295000000000002E-7</v>
      </c>
      <c r="W17" s="74">
        <v>5.0921013883699997</v>
      </c>
      <c r="X17" s="74">
        <v>234791.12827416699</v>
      </c>
      <c r="Y17" s="73">
        <f t="shared" si="4"/>
        <v>-1.6592689584640026E-8</v>
      </c>
      <c r="Z17" s="73">
        <f t="shared" si="5"/>
        <v>-1.7902680198227285E-8</v>
      </c>
      <c r="AA17" s="73">
        <f t="shared" si="6"/>
        <v>-1.7902790170722697E-8</v>
      </c>
      <c r="AB17" s="73">
        <f t="shared" si="7"/>
        <v>-1.7902790180135751E-8</v>
      </c>
      <c r="AD17" s="74">
        <v>6.2799999999999998E-9</v>
      </c>
      <c r="AE17" s="74">
        <v>6.1848316814900004</v>
      </c>
      <c r="AF17" s="74">
        <v>529.69096509459996</v>
      </c>
      <c r="AG17" s="73">
        <f t="shared" si="8"/>
        <v>-3.8048186427876163E-9</v>
      </c>
      <c r="AH17" s="73">
        <f t="shared" si="9"/>
        <v>-3.8047644383876806E-9</v>
      </c>
      <c r="AI17" s="73">
        <f t="shared" si="10"/>
        <v>-3.8047644338365494E-9</v>
      </c>
      <c r="AJ17" s="73">
        <f t="shared" si="11"/>
        <v>-3.804764433836159E-9</v>
      </c>
      <c r="AL17" s="74">
        <v>3.1000000000000002E-10</v>
      </c>
      <c r="AM17" s="74">
        <v>3.1148347198400002</v>
      </c>
      <c r="AN17" s="74">
        <v>53285.184835241802</v>
      </c>
      <c r="AO17" s="73">
        <f t="shared" si="12"/>
        <v>2.5742685374063263E-11</v>
      </c>
      <c r="AP17" s="73">
        <f t="shared" si="13"/>
        <v>2.6079831651477354E-11</v>
      </c>
      <c r="AQ17" s="73">
        <f t="shared" si="14"/>
        <v>2.6079859957693339E-11</v>
      </c>
      <c r="AR17" s="73">
        <f t="shared" si="15"/>
        <v>2.6079859960081361E-11</v>
      </c>
      <c r="AT17" s="74">
        <v>9.9999999999999994E-12</v>
      </c>
      <c r="AU17" s="74">
        <v>4.35040700322</v>
      </c>
      <c r="AV17" s="74">
        <v>103242.234014203</v>
      </c>
      <c r="AW17" s="73">
        <f t="shared" si="16"/>
        <v>-9.0135816341723863E-12</v>
      </c>
      <c r="AX17" s="73">
        <f t="shared" si="17"/>
        <v>-9.0227193045161292E-12</v>
      </c>
      <c r="AY17" s="73">
        <f t="shared" si="18"/>
        <v>-9.0227200700399025E-12</v>
      </c>
      <c r="AZ17" s="73">
        <f t="shared" si="19"/>
        <v>-9.0227200701046052E-12</v>
      </c>
      <c r="BB17" s="74"/>
      <c r="BC17" s="74"/>
      <c r="BD17" s="74"/>
      <c r="BJ17" s="74">
        <v>9.4574000000000005E-7</v>
      </c>
      <c r="BK17" s="74">
        <v>1.2418490923400001</v>
      </c>
      <c r="BL17" s="74">
        <v>31749.235190726398</v>
      </c>
      <c r="BM17" s="73">
        <f t="shared" si="24"/>
        <v>-1.1097590608195192E-7</v>
      </c>
      <c r="BN17" s="73">
        <f t="shared" si="25"/>
        <v>-1.1036512785429777E-7</v>
      </c>
      <c r="BO17" s="73">
        <f t="shared" si="26"/>
        <v>-1.1036507657009641E-7</v>
      </c>
      <c r="BP17" s="73">
        <f t="shared" si="27"/>
        <v>-1.1036507656582507E-7</v>
      </c>
      <c r="BR17" s="74">
        <v>5.4529999999999999E-8</v>
      </c>
      <c r="BS17" s="74">
        <v>1.97318763801</v>
      </c>
      <c r="BT17" s="74">
        <v>51116.424352959199</v>
      </c>
      <c r="BU17" s="73">
        <f t="shared" si="28"/>
        <v>-5.1740341154547645E-8</v>
      </c>
      <c r="BV17" s="73">
        <f t="shared" si="29"/>
        <v>-5.1722286165109667E-8</v>
      </c>
      <c r="BW17" s="73">
        <f t="shared" si="30"/>
        <v>-5.1722284646795327E-8</v>
      </c>
      <c r="BX17" s="73">
        <f t="shared" si="31"/>
        <v>-5.1722284646667697E-8</v>
      </c>
      <c r="BZ17" s="74">
        <v>2.3499999999999999E-9</v>
      </c>
      <c r="CA17" s="74">
        <v>3.1454943237099999</v>
      </c>
      <c r="CB17" s="74">
        <v>51116.424352959199</v>
      </c>
      <c r="CC17" s="73">
        <f t="shared" si="32"/>
        <v>-1.5490923090890603E-9</v>
      </c>
      <c r="CD17" s="73">
        <f t="shared" si="33"/>
        <v>-1.5509416060769104E-9</v>
      </c>
      <c r="CE17" s="73">
        <f t="shared" si="34"/>
        <v>-1.5509417612763114E-9</v>
      </c>
      <c r="CF17" s="73">
        <f t="shared" si="35"/>
        <v>-1.5509417612893579E-9</v>
      </c>
      <c r="CH17" s="74">
        <v>6E-11</v>
      </c>
      <c r="CI17" s="74">
        <v>5.8155517507300001</v>
      </c>
      <c r="CJ17" s="74">
        <v>31749.235190726398</v>
      </c>
      <c r="CK17" s="73">
        <f t="shared" si="36"/>
        <v>5.9986679091005228E-11</v>
      </c>
      <c r="CL17" s="73">
        <f t="shared" si="37"/>
        <v>5.9985844279828942E-11</v>
      </c>
      <c r="CM17" s="73">
        <f t="shared" si="38"/>
        <v>5.9985844208671415E-11</v>
      </c>
      <c r="CN17" s="73">
        <f t="shared" si="39"/>
        <v>5.9985844208665482E-11</v>
      </c>
      <c r="CP17" s="74"/>
      <c r="CQ17" s="74"/>
      <c r="CR17" s="74"/>
      <c r="CX17" s="74"/>
      <c r="CY17" s="74"/>
      <c r="CZ17" s="74"/>
      <c r="DF17" s="74">
        <v>6.6754000000000001E-7</v>
      </c>
      <c r="DG17" s="74">
        <v>2.5252030918199999</v>
      </c>
      <c r="DH17" s="74">
        <v>5661.3320491521999</v>
      </c>
      <c r="DI17" s="73">
        <f t="shared" si="48"/>
        <v>6.5023620766792601E-7</v>
      </c>
      <c r="DJ17" s="73">
        <f t="shared" si="49"/>
        <v>6.5025371315868512E-7</v>
      </c>
      <c r="DK17" s="73">
        <f t="shared" si="50"/>
        <v>6.5025371462811449E-7</v>
      </c>
      <c r="DL17" s="73">
        <f t="shared" si="51"/>
        <v>6.502537146282389E-7</v>
      </c>
      <c r="DN17" s="74">
        <v>2.6499999999999999E-8</v>
      </c>
      <c r="DO17" s="74">
        <v>3.9296888142299999</v>
      </c>
      <c r="DP17" s="74">
        <v>234791.12827416699</v>
      </c>
      <c r="DQ17" s="73">
        <f t="shared" si="52"/>
        <v>-2.4915510347930892E-8</v>
      </c>
      <c r="DR17" s="73">
        <f t="shared" si="53"/>
        <v>-2.4958627709831774E-8</v>
      </c>
      <c r="DS17" s="73">
        <f t="shared" si="54"/>
        <v>-2.4958631305832714E-8</v>
      </c>
      <c r="DT17" s="73">
        <f t="shared" si="55"/>
        <v>-2.4958631306140514E-8</v>
      </c>
      <c r="DV17" s="74">
        <v>9.6999999999999996E-10</v>
      </c>
      <c r="DW17" s="74">
        <v>5.4412888402600004</v>
      </c>
      <c r="DX17" s="74">
        <v>260879.03141574099</v>
      </c>
      <c r="DY17" s="73">
        <f t="shared" si="56"/>
        <v>1.0615233899621192E-10</v>
      </c>
      <c r="DZ17" s="73">
        <f t="shared" si="57"/>
        <v>1.1130269707413555E-10</v>
      </c>
      <c r="EA17" s="73">
        <f t="shared" si="58"/>
        <v>1.1130312937712875E-10</v>
      </c>
      <c r="EB17" s="73">
        <f t="shared" si="59"/>
        <v>1.1130312941393683E-10</v>
      </c>
      <c r="ED17" s="74">
        <v>3E-11</v>
      </c>
      <c r="EE17" s="74">
        <v>0.67217979274999995</v>
      </c>
      <c r="EF17" s="74">
        <v>286966.93455731601</v>
      </c>
      <c r="EG17" s="73">
        <f t="shared" si="60"/>
        <v>2.5347453937637185E-11</v>
      </c>
      <c r="EH17" s="73">
        <f t="shared" si="61"/>
        <v>2.5252697761770132E-11</v>
      </c>
      <c r="EI17" s="73">
        <f t="shared" si="62"/>
        <v>2.5252689769165714E-11</v>
      </c>
      <c r="EJ17" s="73">
        <f t="shared" si="63"/>
        <v>2.5252689768502867E-11</v>
      </c>
      <c r="EL17" s="74">
        <v>0</v>
      </c>
      <c r="EM17" s="74">
        <v>2.9331041626599998</v>
      </c>
      <c r="EN17" s="74">
        <v>27197.281693667599</v>
      </c>
      <c r="EO17" s="73">
        <f t="shared" si="64"/>
        <v>0</v>
      </c>
      <c r="EP17" s="73">
        <f t="shared" si="65"/>
        <v>0</v>
      </c>
      <c r="EQ17" s="73">
        <f t="shared" si="66"/>
        <v>0</v>
      </c>
      <c r="ER17" s="73">
        <f t="shared" si="67"/>
        <v>0</v>
      </c>
      <c r="ET17" s="74"/>
      <c r="EU17" s="74"/>
      <c r="EV17" s="74"/>
    </row>
    <row r="18" spans="1:152" s="73" customFormat="1" ht="13.5" x14ac:dyDescent="0.3">
      <c r="L18" s="74"/>
      <c r="N18" s="74">
        <v>3.4331300000000002E-6</v>
      </c>
      <c r="O18" s="74">
        <v>5.7653188533500002</v>
      </c>
      <c r="P18" s="74">
        <v>955.59974160859997</v>
      </c>
      <c r="Q18" s="73">
        <f t="shared" si="0"/>
        <v>-2.6145363804457735E-6</v>
      </c>
      <c r="R18" s="73">
        <f t="shared" si="1"/>
        <v>-2.6144928310903984E-6</v>
      </c>
      <c r="S18" s="73">
        <f t="shared" si="2"/>
        <v>-2.6144928274338601E-6</v>
      </c>
      <c r="T18" s="73">
        <f t="shared" si="3"/>
        <v>-2.6144928274335517E-6</v>
      </c>
      <c r="V18" s="74">
        <v>2.0424999999999999E-7</v>
      </c>
      <c r="W18" s="74">
        <v>3.7150962270200001</v>
      </c>
      <c r="X18" s="74">
        <v>20426.571092422</v>
      </c>
      <c r="Y18" s="73">
        <f t="shared" si="4"/>
        <v>-1.6021130080052505E-7</v>
      </c>
      <c r="Z18" s="73">
        <f t="shared" si="5"/>
        <v>-1.6015828248762121E-7</v>
      </c>
      <c r="AA18" s="73">
        <f t="shared" si="6"/>
        <v>-1.6015827803491814E-7</v>
      </c>
      <c r="AB18" s="73">
        <f t="shared" si="7"/>
        <v>-1.6015827803454349E-7</v>
      </c>
      <c r="AD18" s="74">
        <v>6.2799999999999998E-9</v>
      </c>
      <c r="AE18" s="74">
        <v>4.8493010531999996</v>
      </c>
      <c r="AF18" s="74">
        <v>24498.830246290399</v>
      </c>
      <c r="AG18" s="73">
        <f t="shared" si="8"/>
        <v>5.0637393342594944E-9</v>
      </c>
      <c r="AH18" s="73">
        <f t="shared" si="9"/>
        <v>5.0656025400904502E-9</v>
      </c>
      <c r="AI18" s="73">
        <f t="shared" si="10"/>
        <v>5.0656026964754698E-9</v>
      </c>
      <c r="AJ18" s="73">
        <f t="shared" si="11"/>
        <v>5.0656026964887626E-9</v>
      </c>
      <c r="AL18" s="74">
        <v>1.7000000000000001E-10</v>
      </c>
      <c r="AM18" s="74">
        <v>6.0295022671399998</v>
      </c>
      <c r="AN18" s="74">
        <v>103242.234014203</v>
      </c>
      <c r="AO18" s="73">
        <f t="shared" si="12"/>
        <v>8.975364954738679E-11</v>
      </c>
      <c r="AP18" s="73">
        <f t="shared" si="13"/>
        <v>8.9448151434716445E-11</v>
      </c>
      <c r="AQ18" s="73">
        <f t="shared" si="14"/>
        <v>8.9448125767671425E-11</v>
      </c>
      <c r="AR18" s="73">
        <f t="shared" si="15"/>
        <v>8.9448125765501976E-11</v>
      </c>
      <c r="AT18" s="74">
        <v>9.9999999999999994E-12</v>
      </c>
      <c r="AU18" s="74">
        <v>4.1743486584399996</v>
      </c>
      <c r="AV18" s="74">
        <v>79373.087976815907</v>
      </c>
      <c r="AW18" s="73">
        <f t="shared" si="16"/>
        <v>5.4665351876652151E-12</v>
      </c>
      <c r="AX18" s="73">
        <f t="shared" si="17"/>
        <v>5.4529148538567615E-12</v>
      </c>
      <c r="AY18" s="73">
        <f t="shared" si="18"/>
        <v>5.4529137096604313E-12</v>
      </c>
      <c r="AZ18" s="73">
        <f t="shared" si="19"/>
        <v>5.4529137095632279E-12</v>
      </c>
      <c r="BB18" s="77"/>
      <c r="BC18" s="77"/>
      <c r="BD18" s="77"/>
      <c r="BJ18" s="74">
        <v>7.8785E-7</v>
      </c>
      <c r="BK18" s="74">
        <v>4.4072588000000001</v>
      </c>
      <c r="BL18" s="74">
        <v>57837.138332300601</v>
      </c>
      <c r="BM18" s="73">
        <f t="shared" si="24"/>
        <v>1.9993873790845009E-7</v>
      </c>
      <c r="BN18" s="73">
        <f t="shared" si="25"/>
        <v>2.0084134709062655E-7</v>
      </c>
      <c r="BO18" s="73">
        <f t="shared" si="26"/>
        <v>2.0084142286367544E-7</v>
      </c>
      <c r="BP18" s="73">
        <f t="shared" si="27"/>
        <v>2.0084142287008451E-7</v>
      </c>
      <c r="BR18" s="74">
        <v>3.3939999999999998E-8</v>
      </c>
      <c r="BS18" s="74">
        <v>0.34761695274999999</v>
      </c>
      <c r="BT18" s="74">
        <v>77154.3308726291</v>
      </c>
      <c r="BU18" s="73">
        <f t="shared" si="28"/>
        <v>-3.3936037033295319E-8</v>
      </c>
      <c r="BV18" s="73">
        <f t="shared" si="29"/>
        <v>-3.3935175060956321E-8</v>
      </c>
      <c r="BW18" s="73">
        <f t="shared" si="30"/>
        <v>-3.3935174985025316E-8</v>
      </c>
      <c r="BX18" s="73">
        <f t="shared" si="31"/>
        <v>-3.3935174985018944E-8</v>
      </c>
      <c r="BZ18" s="74">
        <v>2.3199999999999998E-9</v>
      </c>
      <c r="CA18" s="74">
        <v>4.2284784911899997</v>
      </c>
      <c r="CB18" s="74">
        <v>31749.235190726398</v>
      </c>
      <c r="CC18" s="73">
        <f t="shared" si="32"/>
        <v>-8.6630345455881919E-11</v>
      </c>
      <c r="CD18" s="73">
        <f t="shared" si="33"/>
        <v>-8.8137943562631916E-11</v>
      </c>
      <c r="CE18" s="73">
        <f t="shared" si="34"/>
        <v>-8.8138070142217695E-11</v>
      </c>
      <c r="CF18" s="73">
        <f t="shared" si="35"/>
        <v>-8.8138070152760203E-11</v>
      </c>
      <c r="CH18" s="74">
        <v>3.9999999999999998E-11</v>
      </c>
      <c r="CI18" s="74">
        <v>4.6721219569299999</v>
      </c>
      <c r="CJ18" s="74">
        <v>51116.424352959199</v>
      </c>
      <c r="CK18" s="73">
        <f t="shared" si="36"/>
        <v>2.8885543367426331E-11</v>
      </c>
      <c r="CL18" s="73">
        <f t="shared" si="37"/>
        <v>2.8856558024594692E-11</v>
      </c>
      <c r="CM18" s="73">
        <f t="shared" si="38"/>
        <v>2.8856555589597716E-11</v>
      </c>
      <c r="CN18" s="73">
        <f t="shared" si="39"/>
        <v>2.8856555589393021E-11</v>
      </c>
      <c r="CP18" s="74"/>
      <c r="CQ18" s="74"/>
      <c r="CR18" s="74"/>
      <c r="CX18" s="74"/>
      <c r="CY18" s="74"/>
      <c r="CZ18" s="74"/>
      <c r="DF18" s="74">
        <v>7.5499999999999997E-7</v>
      </c>
      <c r="DG18" s="74">
        <v>4.4742864296200002</v>
      </c>
      <c r="DH18" s="74">
        <v>51116.424352959199</v>
      </c>
      <c r="DI18" s="73">
        <f t="shared" si="48"/>
        <v>4.3192894230585476E-7</v>
      </c>
      <c r="DJ18" s="73">
        <f t="shared" si="49"/>
        <v>4.3128037814770664E-7</v>
      </c>
      <c r="DK18" s="73">
        <f t="shared" si="50"/>
        <v>4.3128032367307868E-7</v>
      </c>
      <c r="DL18" s="73">
        <f t="shared" si="51"/>
        <v>4.3128032366849935E-7</v>
      </c>
      <c r="DN18" s="74">
        <v>2.4979999999999999E-8</v>
      </c>
      <c r="DO18" s="74">
        <v>2.0262395039499999</v>
      </c>
      <c r="DP18" s="74">
        <v>24498.830246290399</v>
      </c>
      <c r="DQ18" s="73">
        <f t="shared" si="52"/>
        <v>-1.4501773803069431E-8</v>
      </c>
      <c r="DR18" s="73">
        <f t="shared" si="53"/>
        <v>-1.4511978085522383E-8</v>
      </c>
      <c r="DS18" s="73">
        <f t="shared" si="54"/>
        <v>-1.4511978942141381E-8</v>
      </c>
      <c r="DT18" s="73">
        <f t="shared" si="55"/>
        <v>-1.4511978942214191E-8</v>
      </c>
      <c r="DV18" s="74">
        <v>9.5000000000000003E-10</v>
      </c>
      <c r="DW18" s="74">
        <v>1.70276410782</v>
      </c>
      <c r="DX18" s="74">
        <v>1059.3819301891999</v>
      </c>
      <c r="DY18" s="73">
        <f t="shared" si="56"/>
        <v>9.4831443058155894E-10</v>
      </c>
      <c r="DZ18" s="73">
        <f t="shared" si="57"/>
        <v>9.4831565774831634E-10</v>
      </c>
      <c r="EA18" s="73">
        <f t="shared" si="58"/>
        <v>9.48315657851333E-10</v>
      </c>
      <c r="EB18" s="73">
        <f t="shared" si="59"/>
        <v>9.4831565785134189E-10</v>
      </c>
      <c r="ED18" s="74">
        <v>1.9999999999999999E-11</v>
      </c>
      <c r="EE18" s="74">
        <v>5.3113512181800004</v>
      </c>
      <c r="EF18" s="74">
        <v>20426.571092422</v>
      </c>
      <c r="EG18" s="73">
        <f t="shared" si="60"/>
        <v>-1.2002036711332557E-11</v>
      </c>
      <c r="EH18" s="73">
        <f t="shared" si="61"/>
        <v>-1.2008729058040324E-11</v>
      </c>
      <c r="EI18" s="73">
        <f t="shared" si="62"/>
        <v>-1.2008729619855198E-11</v>
      </c>
      <c r="EJ18" s="73">
        <f t="shared" si="63"/>
        <v>-1.2008729619902474E-11</v>
      </c>
      <c r="EL18" s="74">
        <v>0</v>
      </c>
      <c r="EM18" s="74">
        <v>2.8989792203900002</v>
      </c>
      <c r="EN18" s="74">
        <v>103242.234014203</v>
      </c>
      <c r="EO18" s="73">
        <f t="shared" si="64"/>
        <v>0</v>
      </c>
      <c r="EP18" s="73">
        <f t="shared" si="65"/>
        <v>0</v>
      </c>
      <c r="EQ18" s="73">
        <f t="shared" si="66"/>
        <v>0</v>
      </c>
      <c r="ER18" s="73">
        <f t="shared" si="67"/>
        <v>0</v>
      </c>
      <c r="ET18" s="77"/>
      <c r="EU18" s="77"/>
      <c r="EV18" s="77"/>
    </row>
    <row r="19" spans="1:152" s="73" customFormat="1" ht="13.5" x14ac:dyDescent="0.3">
      <c r="L19" s="74"/>
      <c r="N19" s="74">
        <v>3.3921399999999999E-6</v>
      </c>
      <c r="O19" s="74">
        <v>5.8632776499999997</v>
      </c>
      <c r="P19" s="74">
        <v>25558.212176479599</v>
      </c>
      <c r="Q19" s="73">
        <f t="shared" si="0"/>
        <v>3.3921171519460682E-6</v>
      </c>
      <c r="R19" s="73">
        <f t="shared" si="1"/>
        <v>3.3921232046333752E-6</v>
      </c>
      <c r="S19" s="73">
        <f t="shared" si="2"/>
        <v>3.3921232051025438E-6</v>
      </c>
      <c r="T19" s="73">
        <f t="shared" si="3"/>
        <v>3.3921232051025836E-6</v>
      </c>
      <c r="V19" s="74">
        <v>2.0221000000000001E-7</v>
      </c>
      <c r="W19" s="74">
        <v>0.51934047294999997</v>
      </c>
      <c r="X19" s="74">
        <v>21535.9496445154</v>
      </c>
      <c r="Y19" s="73">
        <f t="shared" si="4"/>
        <v>3.3162186392704797E-9</v>
      </c>
      <c r="Z19" s="73">
        <f t="shared" si="5"/>
        <v>3.2270355678630835E-9</v>
      </c>
      <c r="AA19" s="73">
        <f t="shared" si="6"/>
        <v>3.2270280798385367E-9</v>
      </c>
      <c r="AB19" s="73">
        <f t="shared" si="7"/>
        <v>3.2270280792064305E-9</v>
      </c>
      <c r="AD19" s="74">
        <v>7.6299999999999995E-9</v>
      </c>
      <c r="AE19" s="74">
        <v>4.5429933736599999</v>
      </c>
      <c r="AF19" s="74">
        <v>77154.3308726291</v>
      </c>
      <c r="AG19" s="73">
        <f t="shared" si="8"/>
        <v>3.8723132660679152E-9</v>
      </c>
      <c r="AH19" s="73">
        <f t="shared" si="9"/>
        <v>3.8826977153037723E-9</v>
      </c>
      <c r="AI19" s="73">
        <f t="shared" si="10"/>
        <v>3.8826985867968076E-9</v>
      </c>
      <c r="AJ19" s="73">
        <f t="shared" si="11"/>
        <v>3.8826985868699866E-9</v>
      </c>
      <c r="AL19" s="74">
        <v>1.0999999999999999E-10</v>
      </c>
      <c r="AM19" s="74">
        <v>5.0010929388200003</v>
      </c>
      <c r="AN19" s="74">
        <v>313054.83769889001</v>
      </c>
      <c r="AO19" s="73">
        <f t="shared" si="12"/>
        <v>1.072294154379028E-10</v>
      </c>
      <c r="AP19" s="73">
        <f t="shared" si="13"/>
        <v>1.0738451345440905E-10</v>
      </c>
      <c r="AQ19" s="73">
        <f t="shared" si="14"/>
        <v>1.0738452629147229E-10</v>
      </c>
      <c r="AR19" s="73">
        <f t="shared" si="15"/>
        <v>1.0738452629257829E-10</v>
      </c>
      <c r="AT19" s="74">
        <v>9.9999999999999994E-12</v>
      </c>
      <c r="AU19" s="74">
        <v>1.20388630609</v>
      </c>
      <c r="AV19" s="74">
        <v>77154.3308726291</v>
      </c>
      <c r="AW19" s="73">
        <f t="shared" si="16"/>
        <v>-6.6672709959029723E-12</v>
      </c>
      <c r="AX19" s="73">
        <f t="shared" si="17"/>
        <v>-6.6790404932782949E-12</v>
      </c>
      <c r="AY19" s="73">
        <f t="shared" si="18"/>
        <v>-6.6790414807696872E-12</v>
      </c>
      <c r="AZ19" s="73">
        <f t="shared" si="19"/>
        <v>-6.6790414808526064E-12</v>
      </c>
      <c r="BB19" s="74"/>
      <c r="BC19" s="74"/>
      <c r="BD19" s="74"/>
      <c r="BJ19" s="74">
        <v>7.7746999999999999E-7</v>
      </c>
      <c r="BK19" s="74">
        <v>0.52557061749</v>
      </c>
      <c r="BL19" s="74">
        <v>1059.3819301891999</v>
      </c>
      <c r="BM19" s="73">
        <f t="shared" si="24"/>
        <v>3.4039821265537261E-7</v>
      </c>
      <c r="BN19" s="73">
        <f t="shared" si="25"/>
        <v>3.4038304567346871E-7</v>
      </c>
      <c r="BO19" s="73">
        <f t="shared" si="26"/>
        <v>3.4038304440001111E-7</v>
      </c>
      <c r="BP19" s="73">
        <f t="shared" si="27"/>
        <v>3.4038304439990184E-7</v>
      </c>
      <c r="BR19" s="74">
        <v>3.4809999999999999E-8</v>
      </c>
      <c r="BS19" s="74">
        <v>0.10739761667</v>
      </c>
      <c r="BT19" s="74">
        <v>79373.087976815907</v>
      </c>
      <c r="BU19" s="73">
        <f t="shared" si="28"/>
        <v>1.1837984891553073E-8</v>
      </c>
      <c r="BV19" s="73">
        <f t="shared" si="29"/>
        <v>1.1891187633791432E-8</v>
      </c>
      <c r="BW19" s="73">
        <f t="shared" si="30"/>
        <v>1.1891192099483658E-8</v>
      </c>
      <c r="BX19" s="73">
        <f t="shared" si="31"/>
        <v>1.1891192099863034E-8</v>
      </c>
      <c r="BZ19" s="74">
        <v>1.86E-9</v>
      </c>
      <c r="CA19" s="74">
        <v>5.0520777244200001</v>
      </c>
      <c r="CB19" s="74">
        <v>77154.3308726291</v>
      </c>
      <c r="CC19" s="73">
        <f t="shared" si="32"/>
        <v>4.3166675173569794E-11</v>
      </c>
      <c r="CD19" s="73">
        <f t="shared" si="33"/>
        <v>4.6105141653600706E-11</v>
      </c>
      <c r="CE19" s="73">
        <f t="shared" si="34"/>
        <v>4.6105388368571444E-11</v>
      </c>
      <c r="CF19" s="73">
        <f t="shared" si="35"/>
        <v>4.6105388389287911E-11</v>
      </c>
      <c r="CH19" s="74">
        <v>3.9999999999999998E-11</v>
      </c>
      <c r="CI19" s="74">
        <v>3.3683371899900001</v>
      </c>
      <c r="CJ19" s="74">
        <v>77154.3308726291</v>
      </c>
      <c r="CK19" s="73">
        <f t="shared" si="36"/>
        <v>3.9629813184280129E-11</v>
      </c>
      <c r="CL19" s="73">
        <f t="shared" si="37"/>
        <v>3.9621183823854505E-11</v>
      </c>
      <c r="CM19" s="73">
        <f t="shared" si="38"/>
        <v>3.9621183095161157E-11</v>
      </c>
      <c r="CN19" s="73">
        <f t="shared" si="39"/>
        <v>3.9621183095099965E-11</v>
      </c>
      <c r="CP19" s="74"/>
      <c r="CQ19" s="74"/>
      <c r="CR19" s="74"/>
      <c r="CX19" s="74"/>
      <c r="CY19" s="74"/>
      <c r="CZ19" s="74"/>
      <c r="DF19" s="74">
        <v>4.8266000000000001E-7</v>
      </c>
      <c r="DG19" s="74">
        <v>6.0682447877800003</v>
      </c>
      <c r="DH19" s="74">
        <v>53285.184835241802</v>
      </c>
      <c r="DI19" s="73">
        <f t="shared" si="48"/>
        <v>-1.2935415986104812E-7</v>
      </c>
      <c r="DJ19" s="73">
        <f t="shared" si="49"/>
        <v>-1.2986158178227579E-7</v>
      </c>
      <c r="DK19" s="73">
        <f t="shared" si="50"/>
        <v>-1.2986162438000782E-7</v>
      </c>
      <c r="DL19" s="73">
        <f t="shared" si="51"/>
        <v>-1.2986162438360154E-7</v>
      </c>
      <c r="DN19" s="74">
        <v>2.0109999999999999E-8</v>
      </c>
      <c r="DO19" s="74">
        <v>1.2391136058800001</v>
      </c>
      <c r="DP19" s="74">
        <v>53285.184835241802</v>
      </c>
      <c r="DQ19" s="73">
        <f t="shared" si="52"/>
        <v>1.8614707638010558E-8</v>
      </c>
      <c r="DR19" s="73">
        <f t="shared" si="53"/>
        <v>1.8606391618552206E-8</v>
      </c>
      <c r="DS19" s="73">
        <f t="shared" si="54"/>
        <v>1.8606390919390998E-8</v>
      </c>
      <c r="DT19" s="73">
        <f t="shared" si="55"/>
        <v>1.8606390919332013E-8</v>
      </c>
      <c r="DV19" s="74">
        <v>1.03E-9</v>
      </c>
      <c r="DW19" s="74">
        <v>2.9803819030500001</v>
      </c>
      <c r="DX19" s="74">
        <v>77154.3308726291</v>
      </c>
      <c r="DY19" s="73">
        <f t="shared" si="56"/>
        <v>8.9174304285905824E-10</v>
      </c>
      <c r="DZ19" s="73">
        <f t="shared" si="57"/>
        <v>8.9092736784491876E-10</v>
      </c>
      <c r="EA19" s="73">
        <f t="shared" si="58"/>
        <v>8.9092729926572398E-10</v>
      </c>
      <c r="EB19" s="73">
        <f t="shared" si="59"/>
        <v>8.9092729925996536E-10</v>
      </c>
      <c r="ED19" s="74">
        <v>1.9999999999999999E-11</v>
      </c>
      <c r="EE19" s="74">
        <v>1.5481292101699999</v>
      </c>
      <c r="EF19" s="74">
        <v>1109.3785520934</v>
      </c>
      <c r="EG19" s="73">
        <f t="shared" si="60"/>
        <v>1.5075824591444698E-11</v>
      </c>
      <c r="EH19" s="73">
        <f t="shared" si="61"/>
        <v>1.5076123210440191E-11</v>
      </c>
      <c r="EI19" s="73">
        <f t="shared" si="62"/>
        <v>1.5076123235512517E-11</v>
      </c>
      <c r="EJ19" s="73">
        <f t="shared" si="63"/>
        <v>1.5076123235514621E-11</v>
      </c>
      <c r="EL19" s="74"/>
      <c r="EM19" s="74"/>
      <c r="EN19" s="74"/>
      <c r="ET19" s="74"/>
      <c r="EU19" s="74"/>
      <c r="EV19" s="74"/>
    </row>
    <row r="20" spans="1:152" s="73" customFormat="1" ht="13.5" x14ac:dyDescent="0.3">
      <c r="L20" s="74"/>
      <c r="N20" s="74">
        <v>4.5113700000000001E-6</v>
      </c>
      <c r="O20" s="74">
        <v>6.0498927528899999</v>
      </c>
      <c r="P20" s="74">
        <v>51116.424352959199</v>
      </c>
      <c r="Q20" s="73">
        <f t="shared" si="0"/>
        <v>3.6877233124874879E-6</v>
      </c>
      <c r="R20" s="73">
        <f t="shared" si="1"/>
        <v>3.6904420273553544E-6</v>
      </c>
      <c r="S20" s="73">
        <f t="shared" si="2"/>
        <v>3.690442255454406E-6</v>
      </c>
      <c r="T20" s="73">
        <f t="shared" si="3"/>
        <v>3.6904422554735807E-6</v>
      </c>
      <c r="V20" s="74">
        <v>1.7496E-7</v>
      </c>
      <c r="W20" s="74">
        <v>5.7266360862000001</v>
      </c>
      <c r="X20" s="74">
        <v>4551.9534970588002</v>
      </c>
      <c r="Y20" s="73">
        <f t="shared" si="4"/>
        <v>-7.6357335484394781E-8</v>
      </c>
      <c r="Z20" s="73">
        <f t="shared" si="5"/>
        <v>-7.6372011770426352E-8</v>
      </c>
      <c r="AA20" s="73">
        <f t="shared" si="6"/>
        <v>-7.6372013002647545E-8</v>
      </c>
      <c r="AB20" s="73">
        <f t="shared" si="7"/>
        <v>-7.637201300275267E-8</v>
      </c>
      <c r="AD20" s="74">
        <v>6.5400000000000002E-9</v>
      </c>
      <c r="AE20" s="74">
        <v>0.98170349539000001</v>
      </c>
      <c r="AF20" s="74">
        <v>5661.3320491521999</v>
      </c>
      <c r="AG20" s="73">
        <f t="shared" si="8"/>
        <v>1.6527418477074927E-9</v>
      </c>
      <c r="AH20" s="73">
        <f t="shared" si="9"/>
        <v>1.6520081027976448E-9</v>
      </c>
      <c r="AI20" s="73">
        <f t="shared" si="10"/>
        <v>1.6520080411900016E-9</v>
      </c>
      <c r="AJ20" s="73">
        <f t="shared" si="11"/>
        <v>1.6520080411847862E-9</v>
      </c>
      <c r="AL20" s="74">
        <v>8.9999999999999999E-11</v>
      </c>
      <c r="AM20" s="74">
        <v>0.59396483404</v>
      </c>
      <c r="AN20" s="74">
        <v>20426.571092422</v>
      </c>
      <c r="AO20" s="73">
        <f t="shared" si="12"/>
        <v>7.172232172826001E-11</v>
      </c>
      <c r="AP20" s="73">
        <f t="shared" si="13"/>
        <v>7.1699569003686536E-11</v>
      </c>
      <c r="AQ20" s="73">
        <f t="shared" si="14"/>
        <v>7.1699567092794308E-11</v>
      </c>
      <c r="AR20" s="73">
        <f t="shared" si="15"/>
        <v>7.1699567092633511E-11</v>
      </c>
      <c r="AT20" s="74">
        <v>9.9999999999999994E-12</v>
      </c>
      <c r="AU20" s="74">
        <v>4.8467708474000002</v>
      </c>
      <c r="AV20" s="74">
        <v>27197.281693667599</v>
      </c>
      <c r="AW20" s="73">
        <f t="shared" si="16"/>
        <v>8.8882673734289644E-12</v>
      </c>
      <c r="AX20" s="73">
        <f t="shared" si="17"/>
        <v>8.890818662381146E-12</v>
      </c>
      <c r="AY20" s="73">
        <f t="shared" si="18"/>
        <v>8.8908188764768628E-12</v>
      </c>
      <c r="AZ20" s="73">
        <f t="shared" si="19"/>
        <v>8.8908188764948184E-12</v>
      </c>
      <c r="BB20" s="74"/>
      <c r="BC20" s="74"/>
      <c r="BD20" s="74"/>
      <c r="BJ20" s="74">
        <v>8.4264000000000003E-7</v>
      </c>
      <c r="BK20" s="74">
        <v>5.0851038831400004</v>
      </c>
      <c r="BL20" s="74">
        <v>51066.427731055002</v>
      </c>
      <c r="BM20" s="73">
        <f t="shared" si="24"/>
        <v>3.3420711877339783E-7</v>
      </c>
      <c r="BN20" s="73">
        <f t="shared" si="25"/>
        <v>3.3339786826697642E-7</v>
      </c>
      <c r="BO20" s="73">
        <f t="shared" si="26"/>
        <v>3.3339780030530193E-7</v>
      </c>
      <c r="BP20" s="73">
        <f t="shared" si="27"/>
        <v>3.3339780029958324E-7</v>
      </c>
      <c r="BR20" s="74">
        <v>2.932E-8</v>
      </c>
      <c r="BS20" s="74">
        <v>5.9543001316900002</v>
      </c>
      <c r="BT20" s="74">
        <v>57837.138332300601</v>
      </c>
      <c r="BU20" s="73">
        <f t="shared" si="28"/>
        <v>-2.8175398713177873E-8</v>
      </c>
      <c r="BV20" s="73">
        <f t="shared" si="29"/>
        <v>-2.8165768952599296E-8</v>
      </c>
      <c r="BW20" s="73">
        <f t="shared" si="30"/>
        <v>-2.8165768142405764E-8</v>
      </c>
      <c r="BX20" s="73">
        <f t="shared" si="31"/>
        <v>-2.8165768142337234E-8</v>
      </c>
      <c r="BZ20" s="74">
        <v>1.43E-9</v>
      </c>
      <c r="CA20" s="74">
        <v>5.7107496149200001</v>
      </c>
      <c r="CB20" s="74">
        <v>21535.9496445154</v>
      </c>
      <c r="CC20" s="73">
        <f t="shared" si="32"/>
        <v>-1.258069315663112E-9</v>
      </c>
      <c r="CD20" s="73">
        <f t="shared" si="33"/>
        <v>-1.2583690636479813E-9</v>
      </c>
      <c r="CE20" s="73">
        <f t="shared" si="34"/>
        <v>-1.2583690888051729E-9</v>
      </c>
      <c r="CF20" s="73">
        <f t="shared" si="35"/>
        <v>-1.2583690888072965E-9</v>
      </c>
      <c r="CH20" s="74">
        <v>3E-11</v>
      </c>
      <c r="CI20" s="74">
        <v>0.26522113545999998</v>
      </c>
      <c r="CJ20" s="74">
        <v>103242.234014203</v>
      </c>
      <c r="CK20" s="73">
        <f t="shared" si="36"/>
        <v>2.6389188526451109E-11</v>
      </c>
      <c r="CL20" s="73">
        <f t="shared" si="37"/>
        <v>2.6358955724910071E-11</v>
      </c>
      <c r="CM20" s="73">
        <f t="shared" si="38"/>
        <v>2.6358953181553084E-11</v>
      </c>
      <c r="CN20" s="73">
        <f t="shared" si="39"/>
        <v>2.6358953181338114E-11</v>
      </c>
      <c r="CP20" s="77"/>
      <c r="CQ20" s="77"/>
      <c r="CR20" s="77"/>
      <c r="CX20" s="74"/>
      <c r="CY20" s="74"/>
      <c r="CZ20" s="74"/>
      <c r="DF20" s="74">
        <v>4.5747999999999999E-7</v>
      </c>
      <c r="DG20" s="74">
        <v>2.4148095164800001</v>
      </c>
      <c r="DH20" s="74">
        <v>208703.22513259301</v>
      </c>
      <c r="DI20" s="73">
        <f t="shared" si="48"/>
        <v>3.2864991147268252E-7</v>
      </c>
      <c r="DJ20" s="73">
        <f t="shared" si="49"/>
        <v>3.2728654122984187E-7</v>
      </c>
      <c r="DK20" s="73">
        <f t="shared" si="50"/>
        <v>3.2728642650720525E-7</v>
      </c>
      <c r="DL20" s="73">
        <f t="shared" si="51"/>
        <v>3.2728642649746633E-7</v>
      </c>
      <c r="DN20" s="74">
        <v>1.9630000000000001E-8</v>
      </c>
      <c r="DO20" s="74">
        <v>4.0452490296199999</v>
      </c>
      <c r="DP20" s="74">
        <v>5661.3320491521999</v>
      </c>
      <c r="DQ20" s="73">
        <f t="shared" si="52"/>
        <v>-3.4648197726972305E-9</v>
      </c>
      <c r="DR20" s="73">
        <f t="shared" si="53"/>
        <v>-3.4625792810499018E-9</v>
      </c>
      <c r="DS20" s="73">
        <f t="shared" si="54"/>
        <v>-3.4625790929317259E-9</v>
      </c>
      <c r="DT20" s="73">
        <f t="shared" si="55"/>
        <v>-3.4625790929157998E-9</v>
      </c>
      <c r="DV20" s="74">
        <v>7.4000000000000003E-10</v>
      </c>
      <c r="DW20" s="74">
        <v>1.2863038179999999</v>
      </c>
      <c r="DX20" s="74">
        <v>26617.594106668799</v>
      </c>
      <c r="DY20" s="73">
        <f t="shared" si="56"/>
        <v>7.3835470129743309E-10</v>
      </c>
      <c r="DZ20" s="73">
        <f t="shared" si="57"/>
        <v>7.3838147923506717E-10</v>
      </c>
      <c r="EA20" s="73">
        <f t="shared" si="58"/>
        <v>7.3838148147418347E-10</v>
      </c>
      <c r="EB20" s="73">
        <f t="shared" si="59"/>
        <v>7.3838148147437258E-10</v>
      </c>
      <c r="ED20" s="74">
        <v>1.9999999999999999E-11</v>
      </c>
      <c r="EE20" s="74">
        <v>4.4822214602199999</v>
      </c>
      <c r="EF20" s="74">
        <v>103242.234014203</v>
      </c>
      <c r="EG20" s="73">
        <f t="shared" si="60"/>
        <v>-1.6732372381032897E-11</v>
      </c>
      <c r="EH20" s="73">
        <f t="shared" si="61"/>
        <v>-1.6755502006386788E-11</v>
      </c>
      <c r="EI20" s="73">
        <f t="shared" si="62"/>
        <v>-1.6755503945252264E-11</v>
      </c>
      <c r="EJ20" s="73">
        <f t="shared" si="63"/>
        <v>-1.675550394541614E-11</v>
      </c>
      <c r="EL20" s="74"/>
      <c r="EM20" s="74"/>
      <c r="EN20" s="74"/>
      <c r="ET20" s="74"/>
      <c r="EU20" s="74"/>
      <c r="EV20" s="74"/>
    </row>
    <row r="21" spans="1:152" s="73" customFormat="1" ht="13.5" x14ac:dyDescent="0.3">
      <c r="L21" s="74"/>
      <c r="N21" s="74">
        <v>3.2533499999999999E-6</v>
      </c>
      <c r="O21" s="74">
        <v>1.3367433477999999</v>
      </c>
      <c r="P21" s="74">
        <v>53285.184835241802</v>
      </c>
      <c r="Q21" s="73">
        <f t="shared" si="0"/>
        <v>3.1171008083525751E-6</v>
      </c>
      <c r="R21" s="73">
        <f t="shared" si="1"/>
        <v>3.1160821623954983E-6</v>
      </c>
      <c r="S21" s="73">
        <f t="shared" si="2"/>
        <v>3.1160820767119798E-6</v>
      </c>
      <c r="T21" s="73">
        <f t="shared" si="3"/>
        <v>3.1160820767047512E-6</v>
      </c>
      <c r="V21" s="74">
        <v>1.6680000000000001E-7</v>
      </c>
      <c r="W21" s="74">
        <v>1.3513442817300001</v>
      </c>
      <c r="X21" s="74">
        <v>529.69096509459996</v>
      </c>
      <c r="Y21" s="73">
        <f t="shared" si="4"/>
        <v>-1.4393716418486591E-7</v>
      </c>
      <c r="Z21" s="73">
        <f t="shared" si="5"/>
        <v>-1.4393807861980764E-7</v>
      </c>
      <c r="AA21" s="73">
        <f t="shared" si="6"/>
        <v>-1.4393807869658475E-7</v>
      </c>
      <c r="AB21" s="73">
        <f t="shared" si="7"/>
        <v>-1.4393807869659137E-7</v>
      </c>
      <c r="AD21" s="74">
        <v>5.7200000000000001E-9</v>
      </c>
      <c r="AE21" s="74">
        <v>5.9284193730899997</v>
      </c>
      <c r="AF21" s="74">
        <v>25028.521211384999</v>
      </c>
      <c r="AG21" s="73">
        <f t="shared" si="8"/>
        <v>-3.5984374107287123E-9</v>
      </c>
      <c r="AH21" s="73">
        <f t="shared" si="9"/>
        <v>-3.6007162682098625E-9</v>
      </c>
      <c r="AI21" s="73">
        <f t="shared" si="10"/>
        <v>-3.600716459507667E-9</v>
      </c>
      <c r="AJ21" s="73">
        <f t="shared" si="11"/>
        <v>-3.6007164595238359E-9</v>
      </c>
      <c r="AL21" s="74">
        <v>8.9999999999999999E-11</v>
      </c>
      <c r="AM21" s="74">
        <v>3.6519047734200001</v>
      </c>
      <c r="AN21" s="74">
        <v>46514.474233996203</v>
      </c>
      <c r="AO21" s="73">
        <f t="shared" si="12"/>
        <v>3.8375508856156173E-11</v>
      </c>
      <c r="AP21" s="73">
        <f t="shared" si="13"/>
        <v>3.8297932895033916E-11</v>
      </c>
      <c r="AQ21" s="73">
        <f t="shared" si="14"/>
        <v>3.8297926380141996E-11</v>
      </c>
      <c r="AR21" s="73">
        <f t="shared" si="15"/>
        <v>3.8297926379586441E-11</v>
      </c>
      <c r="AT21" s="74">
        <v>9.9999999999999994E-12</v>
      </c>
      <c r="AU21" s="74">
        <v>0.29913093642999999</v>
      </c>
      <c r="AV21" s="74">
        <v>339142.74084046402</v>
      </c>
      <c r="AW21" s="73">
        <f t="shared" si="16"/>
        <v>-1.6195538653155957E-12</v>
      </c>
      <c r="AX21" s="73">
        <f t="shared" si="17"/>
        <v>-1.6880604509497241E-12</v>
      </c>
      <c r="AY21" s="73">
        <f t="shared" si="18"/>
        <v>-1.6880661995233926E-12</v>
      </c>
      <c r="AZ21" s="73">
        <f t="shared" si="19"/>
        <v>-1.6880662000164361E-12</v>
      </c>
      <c r="BB21" s="74"/>
      <c r="BC21" s="74"/>
      <c r="BD21" s="74"/>
      <c r="BJ21" s="74">
        <v>4.9948000000000002E-7</v>
      </c>
      <c r="BK21" s="74">
        <v>3.4975299368799999</v>
      </c>
      <c r="BL21" s="74">
        <v>5661.3320491521999</v>
      </c>
      <c r="BM21" s="73">
        <f t="shared" si="24"/>
        <v>1.807515256368003E-7</v>
      </c>
      <c r="BN21" s="73">
        <f t="shared" si="25"/>
        <v>1.8080551650175355E-7</v>
      </c>
      <c r="BO21" s="73">
        <f t="shared" si="26"/>
        <v>1.8080552103483393E-7</v>
      </c>
      <c r="BP21" s="73">
        <f t="shared" si="27"/>
        <v>1.8080552103521774E-7</v>
      </c>
      <c r="BR21" s="74">
        <v>2.742E-8</v>
      </c>
      <c r="BS21" s="74">
        <v>0.98758439377999996</v>
      </c>
      <c r="BT21" s="74">
        <v>25028.521211384999</v>
      </c>
      <c r="BU21" s="73">
        <f t="shared" si="28"/>
        <v>1.6854061621694343E-8</v>
      </c>
      <c r="BV21" s="73">
        <f t="shared" si="29"/>
        <v>1.6842971833575891E-8</v>
      </c>
      <c r="BW21" s="73">
        <f t="shared" si="30"/>
        <v>1.6842970902268784E-8</v>
      </c>
      <c r="BX21" s="73">
        <f t="shared" si="31"/>
        <v>1.6842970902190066E-8</v>
      </c>
      <c r="BZ21" s="74">
        <v>1.14E-9</v>
      </c>
      <c r="CA21" s="74">
        <v>5.6223246077000004</v>
      </c>
      <c r="CB21" s="74">
        <v>27043.502883182799</v>
      </c>
      <c r="CC21" s="73">
        <f t="shared" si="32"/>
        <v>3.6369723050617359E-10</v>
      </c>
      <c r="CD21" s="73">
        <f t="shared" si="33"/>
        <v>3.6309871997128639E-10</v>
      </c>
      <c r="CE21" s="73">
        <f t="shared" si="34"/>
        <v>3.6309866971445445E-10</v>
      </c>
      <c r="CF21" s="73">
        <f t="shared" si="35"/>
        <v>3.6309866971021603E-10</v>
      </c>
      <c r="CH21" s="74">
        <v>3E-11</v>
      </c>
      <c r="CI21" s="74">
        <v>0.79794705473000005</v>
      </c>
      <c r="CJ21" s="74">
        <v>27043.502883182799</v>
      </c>
      <c r="CK21" s="73">
        <f t="shared" si="36"/>
        <v>2.9323808213130074E-11</v>
      </c>
      <c r="CL21" s="73">
        <f t="shared" si="37"/>
        <v>2.9327311920003993E-11</v>
      </c>
      <c r="CM21" s="73">
        <f t="shared" si="38"/>
        <v>2.9327312213804529E-11</v>
      </c>
      <c r="CN21" s="73">
        <f t="shared" si="39"/>
        <v>2.9327312213829313E-11</v>
      </c>
      <c r="CP21" s="74"/>
      <c r="CQ21" s="74"/>
      <c r="CR21" s="74"/>
      <c r="CX21" s="74"/>
      <c r="CY21" s="74"/>
      <c r="CZ21" s="74"/>
      <c r="DF21" s="74">
        <v>3.5223999999999998E-7</v>
      </c>
      <c r="DG21" s="74">
        <v>1.0591780267399999</v>
      </c>
      <c r="DH21" s="74">
        <v>27043.502883182799</v>
      </c>
      <c r="DI21" s="73">
        <f t="shared" si="48"/>
        <v>3.1341327708936687E-7</v>
      </c>
      <c r="DJ21" s="73">
        <f t="shared" si="49"/>
        <v>3.1350227717002158E-7</v>
      </c>
      <c r="DK21" s="73">
        <f t="shared" si="50"/>
        <v>3.1350228463860998E-7</v>
      </c>
      <c r="DL21" s="73">
        <f t="shared" si="51"/>
        <v>3.135022846392399E-7</v>
      </c>
      <c r="DN21" s="74">
        <v>1.5460000000000001E-8</v>
      </c>
      <c r="DO21" s="74">
        <v>2.61849590442</v>
      </c>
      <c r="DP21" s="74">
        <v>26617.594106668799</v>
      </c>
      <c r="DQ21" s="73">
        <f t="shared" si="52"/>
        <v>2.6446252549270388E-9</v>
      </c>
      <c r="DR21" s="73">
        <f t="shared" si="53"/>
        <v>2.6529291388537822E-9</v>
      </c>
      <c r="DS21" s="73">
        <f t="shared" si="54"/>
        <v>2.6529298360317528E-9</v>
      </c>
      <c r="DT21" s="73">
        <f t="shared" si="55"/>
        <v>2.6529298360906245E-9</v>
      </c>
      <c r="DV21" s="74">
        <v>5.7E-10</v>
      </c>
      <c r="DW21" s="74">
        <v>2.9675336298000001</v>
      </c>
      <c r="DX21" s="74">
        <v>1109.3785520934</v>
      </c>
      <c r="DY21" s="73">
        <f t="shared" si="56"/>
        <v>-3.0547184420658478E-10</v>
      </c>
      <c r="DZ21" s="73">
        <f t="shared" si="57"/>
        <v>-3.054609093632871E-10</v>
      </c>
      <c r="EA21" s="73">
        <f t="shared" si="58"/>
        <v>-3.0546090844516723E-10</v>
      </c>
      <c r="EB21" s="73">
        <f t="shared" si="59"/>
        <v>-3.0546090844509196E-10</v>
      </c>
      <c r="ED21" s="74">
        <v>1.9999999999999999E-11</v>
      </c>
      <c r="EE21" s="74">
        <v>0.20057520755</v>
      </c>
      <c r="EF21" s="74">
        <v>1059.3819301891999</v>
      </c>
      <c r="EG21" s="73">
        <f t="shared" si="60"/>
        <v>2.5567065115969808E-12</v>
      </c>
      <c r="EH21" s="73">
        <f t="shared" si="61"/>
        <v>2.5562761060305876E-12</v>
      </c>
      <c r="EI21" s="73">
        <f t="shared" si="62"/>
        <v>2.5562760698928026E-12</v>
      </c>
      <c r="EJ21" s="73">
        <f t="shared" si="63"/>
        <v>2.5562760698897023E-12</v>
      </c>
      <c r="EL21" s="74"/>
      <c r="EM21" s="74"/>
      <c r="EN21" s="74"/>
      <c r="ET21" s="74"/>
      <c r="EU21" s="74"/>
      <c r="EV21" s="74"/>
    </row>
    <row r="22" spans="1:152" s="73" customFormat="1" ht="13.5" x14ac:dyDescent="0.3">
      <c r="L22" s="74"/>
      <c r="N22" s="74">
        <v>2.59587E-6</v>
      </c>
      <c r="O22" s="74">
        <v>0.98732428183999998</v>
      </c>
      <c r="P22" s="74">
        <v>4551.9534970588002</v>
      </c>
      <c r="Q22" s="73">
        <f t="shared" si="0"/>
        <v>2.3042628946146765E-6</v>
      </c>
      <c r="R22" s="73">
        <f t="shared" si="1"/>
        <v>2.3041514363073581E-6</v>
      </c>
      <c r="S22" s="73">
        <f t="shared" si="2"/>
        <v>2.3041514269482645E-6</v>
      </c>
      <c r="T22" s="73">
        <f t="shared" si="3"/>
        <v>2.3041514269474662E-6</v>
      </c>
      <c r="V22" s="74">
        <v>1.5306E-7</v>
      </c>
      <c r="W22" s="74">
        <v>1.7918436065200001</v>
      </c>
      <c r="X22" s="74">
        <v>11322.6640983044</v>
      </c>
      <c r="Y22" s="73">
        <f t="shared" si="4"/>
        <v>-1.4432848962071596E-7</v>
      </c>
      <c r="Z22" s="73">
        <f t="shared" si="5"/>
        <v>-1.4434030330473839E-7</v>
      </c>
      <c r="AA22" s="73">
        <f t="shared" si="6"/>
        <v>-1.4434030429631333E-7</v>
      </c>
      <c r="AB22" s="73">
        <f t="shared" si="7"/>
        <v>-1.4434030429639726E-7</v>
      </c>
      <c r="AD22" s="74">
        <v>5.52E-9</v>
      </c>
      <c r="AE22" s="74">
        <v>2.1322864657</v>
      </c>
      <c r="AF22" s="74">
        <v>20426.571092422</v>
      </c>
      <c r="AG22" s="73">
        <f t="shared" si="8"/>
        <v>3.4756589926977716E-9</v>
      </c>
      <c r="AH22" s="73">
        <f t="shared" si="9"/>
        <v>3.4774528488062815E-9</v>
      </c>
      <c r="AI22" s="73">
        <f t="shared" si="10"/>
        <v>3.4774529993965556E-9</v>
      </c>
      <c r="AJ22" s="73">
        <f t="shared" si="11"/>
        <v>3.4774529994092276E-9</v>
      </c>
      <c r="AL22" s="74">
        <v>8.9999999999999999E-11</v>
      </c>
      <c r="AM22" s="74">
        <v>6.28305510644</v>
      </c>
      <c r="AN22" s="74">
        <v>79373.087976815907</v>
      </c>
      <c r="AO22" s="73">
        <f t="shared" si="12"/>
        <v>3.9513096166511068E-11</v>
      </c>
      <c r="AP22" s="73">
        <f t="shared" si="13"/>
        <v>3.9644503433641009E-11</v>
      </c>
      <c r="AQ22" s="73">
        <f t="shared" si="14"/>
        <v>3.9644514462466457E-11</v>
      </c>
      <c r="AR22" s="73">
        <f t="shared" si="15"/>
        <v>3.9644514463403394E-11</v>
      </c>
      <c r="AT22" s="74">
        <v>0</v>
      </c>
      <c r="AU22" s="74">
        <v>4.1158712581500003</v>
      </c>
      <c r="AV22" s="74">
        <v>155418.04029735099</v>
      </c>
      <c r="AW22" s="73">
        <f t="shared" si="16"/>
        <v>0</v>
      </c>
      <c r="AX22" s="73">
        <f t="shared" si="17"/>
        <v>0</v>
      </c>
      <c r="AY22" s="73">
        <f t="shared" si="18"/>
        <v>0</v>
      </c>
      <c r="AZ22" s="73">
        <f t="shared" si="19"/>
        <v>0</v>
      </c>
      <c r="BB22" s="74"/>
      <c r="BC22" s="74"/>
      <c r="BD22" s="74"/>
      <c r="BJ22" s="74">
        <v>4.6454E-7</v>
      </c>
      <c r="BK22" s="74">
        <v>3.2373927082899998</v>
      </c>
      <c r="BL22" s="74">
        <v>77204.327494533296</v>
      </c>
      <c r="BM22" s="73">
        <f t="shared" si="24"/>
        <v>3.9725498209087828E-7</v>
      </c>
      <c r="BN22" s="73">
        <f t="shared" si="25"/>
        <v>3.9763526640589839E-7</v>
      </c>
      <c r="BO22" s="73">
        <f t="shared" si="26"/>
        <v>3.9763529829361386E-7</v>
      </c>
      <c r="BP22" s="73">
        <f t="shared" si="27"/>
        <v>3.9763529829628969E-7</v>
      </c>
      <c r="BR22" s="74">
        <v>2.126E-8</v>
      </c>
      <c r="BS22" s="74">
        <v>4.1635281801800001</v>
      </c>
      <c r="BT22" s="74">
        <v>47623.852786089599</v>
      </c>
      <c r="BU22" s="73">
        <f t="shared" si="28"/>
        <v>2.5657844747336069E-9</v>
      </c>
      <c r="BV22" s="73">
        <f t="shared" si="29"/>
        <v>2.5451971431977768E-9</v>
      </c>
      <c r="BW22" s="73">
        <f t="shared" si="30"/>
        <v>2.5451954145433121E-9</v>
      </c>
      <c r="BX22" s="73">
        <f t="shared" si="31"/>
        <v>2.5451954143969363E-9</v>
      </c>
      <c r="BZ22" s="74">
        <v>1.2300000000000001E-9</v>
      </c>
      <c r="CA22" s="74">
        <v>1.5106613741899999</v>
      </c>
      <c r="CB22" s="74">
        <v>79373.087976815907</v>
      </c>
      <c r="CC22" s="73">
        <f t="shared" si="32"/>
        <v>-1.0707456154282164E-9</v>
      </c>
      <c r="CD22" s="73">
        <f t="shared" si="33"/>
        <v>-1.0697601310980256E-9</v>
      </c>
      <c r="CE22" s="73">
        <f t="shared" si="34"/>
        <v>-1.0697600482360287E-9</v>
      </c>
      <c r="CF22" s="73">
        <f t="shared" si="35"/>
        <v>-1.0697600482289892E-9</v>
      </c>
      <c r="CH22" s="74">
        <v>3.9999999999999998E-11</v>
      </c>
      <c r="CI22" s="74">
        <v>0.82832725002999996</v>
      </c>
      <c r="CJ22" s="74">
        <v>21535.9496445154</v>
      </c>
      <c r="CK22" s="73">
        <f t="shared" si="36"/>
        <v>1.2787034774320575E-11</v>
      </c>
      <c r="CL22" s="73">
        <f t="shared" si="37"/>
        <v>1.2770315380918051E-11</v>
      </c>
      <c r="CM22" s="73">
        <f t="shared" si="38"/>
        <v>1.277031397701831E-11</v>
      </c>
      <c r="CN22" s="73">
        <f t="shared" si="39"/>
        <v>1.2770313976899797E-11</v>
      </c>
      <c r="CP22" s="74"/>
      <c r="CQ22" s="74"/>
      <c r="CR22" s="74"/>
      <c r="CX22" s="74"/>
      <c r="CY22" s="74"/>
      <c r="CZ22" s="74"/>
      <c r="DF22" s="74">
        <v>4.0815000000000001E-7</v>
      </c>
      <c r="DG22" s="74">
        <v>2.35882016415</v>
      </c>
      <c r="DH22" s="74">
        <v>57837.138332300601</v>
      </c>
      <c r="DI22" s="73">
        <f t="shared" si="48"/>
        <v>3.0298994707191623E-7</v>
      </c>
      <c r="DJ22" s="73">
        <f t="shared" si="49"/>
        <v>3.0266578129039597E-7</v>
      </c>
      <c r="DK22" s="73">
        <f t="shared" si="50"/>
        <v>3.0266575405495259E-7</v>
      </c>
      <c r="DL22" s="73">
        <f t="shared" si="51"/>
        <v>3.0266575405264892E-7</v>
      </c>
      <c r="DN22" s="74">
        <v>1.5419999999999998E-8</v>
      </c>
      <c r="DO22" s="74">
        <v>2.3565953746499999</v>
      </c>
      <c r="DP22" s="74">
        <v>27043.502883182799</v>
      </c>
      <c r="DQ22" s="73">
        <f t="shared" si="52"/>
        <v>-3.07212581357625E-9</v>
      </c>
      <c r="DR22" s="73">
        <f t="shared" si="53"/>
        <v>-3.0637553499206109E-9</v>
      </c>
      <c r="DS22" s="73">
        <f t="shared" si="54"/>
        <v>-3.0637546470800919E-9</v>
      </c>
      <c r="DT22" s="73">
        <f t="shared" si="55"/>
        <v>-3.0637546470208173E-9</v>
      </c>
      <c r="DV22" s="74">
        <v>6.6E-10</v>
      </c>
      <c r="DW22" s="74">
        <v>5.68201233964</v>
      </c>
      <c r="DX22" s="74">
        <v>25132.3033999656</v>
      </c>
      <c r="DY22" s="73">
        <f t="shared" si="56"/>
        <v>4.5412374040542975E-10</v>
      </c>
      <c r="DZ22" s="73">
        <f t="shared" si="57"/>
        <v>4.538771474173539E-10</v>
      </c>
      <c r="EA22" s="73">
        <f t="shared" si="58"/>
        <v>4.5387712670784704E-10</v>
      </c>
      <c r="EB22" s="73">
        <f t="shared" si="59"/>
        <v>4.5387712670610391E-10</v>
      </c>
      <c r="ED22" s="74">
        <v>1.9999999999999999E-11</v>
      </c>
      <c r="EE22" s="74">
        <v>4.2186519705599999</v>
      </c>
      <c r="EF22" s="74">
        <v>25132.3033999656</v>
      </c>
      <c r="EG22" s="73">
        <f t="shared" si="60"/>
        <v>-1.2953661120711055E-11</v>
      </c>
      <c r="EH22" s="73">
        <f t="shared" si="61"/>
        <v>-1.2961503420949343E-11</v>
      </c>
      <c r="EI22" s="73">
        <f t="shared" si="62"/>
        <v>-1.2961504079260899E-11</v>
      </c>
      <c r="EJ22" s="73">
        <f t="shared" si="63"/>
        <v>-1.296150407931631E-11</v>
      </c>
      <c r="EL22" s="74"/>
      <c r="EM22" s="74"/>
      <c r="EN22" s="74"/>
      <c r="ET22" s="74"/>
      <c r="EU22" s="74"/>
      <c r="EV22" s="74"/>
    </row>
    <row r="23" spans="1:152" s="73" customFormat="1" ht="13.5" x14ac:dyDescent="0.3">
      <c r="L23" s="74"/>
      <c r="N23" s="74">
        <v>3.4521200000000001E-6</v>
      </c>
      <c r="O23" s="74">
        <v>2.79211901539</v>
      </c>
      <c r="P23" s="74">
        <v>15874.617595363199</v>
      </c>
      <c r="Q23" s="73">
        <f t="shared" si="0"/>
        <v>-3.4246694862373819E-6</v>
      </c>
      <c r="R23" s="73">
        <f t="shared" si="1"/>
        <v>-3.4245280371484217E-6</v>
      </c>
      <c r="S23" s="73">
        <f t="shared" si="2"/>
        <v>-3.4245280252568309E-6</v>
      </c>
      <c r="T23" s="73">
        <f t="shared" si="3"/>
        <v>-3.4245280252558403E-6</v>
      </c>
      <c r="V23" s="74">
        <v>1.5398000000000001E-7</v>
      </c>
      <c r="W23" s="74">
        <v>5.7426345398900001</v>
      </c>
      <c r="X23" s="74">
        <v>19.669760899789999</v>
      </c>
      <c r="Y23" s="73">
        <f t="shared" si="4"/>
        <v>1.5023242624149637E-7</v>
      </c>
      <c r="Z23" s="73">
        <f t="shared" si="5"/>
        <v>1.502324126384662E-7</v>
      </c>
      <c r="AA23" s="73">
        <f t="shared" si="6"/>
        <v>1.5023241263732406E-7</v>
      </c>
      <c r="AB23" s="73">
        <f t="shared" si="7"/>
        <v>1.5023241263732395E-7</v>
      </c>
      <c r="AD23" s="74">
        <v>5.0700000000000001E-9</v>
      </c>
      <c r="AE23" s="74">
        <v>4.1146689078599996</v>
      </c>
      <c r="AF23" s="74">
        <v>4551.9534970588002</v>
      </c>
      <c r="AG23" s="73">
        <f t="shared" si="8"/>
        <v>-4.4667411428252626E-9</v>
      </c>
      <c r="AH23" s="73">
        <f t="shared" si="9"/>
        <v>-4.4665174974149245E-9</v>
      </c>
      <c r="AI23" s="73">
        <f t="shared" si="10"/>
        <v>-4.4665174786355978E-9</v>
      </c>
      <c r="AJ23" s="73">
        <f t="shared" si="11"/>
        <v>-4.4665174786339955E-9</v>
      </c>
      <c r="AL23" s="74">
        <v>7.9999999999999995E-11</v>
      </c>
      <c r="AM23" s="74">
        <v>2.7413810930500002</v>
      </c>
      <c r="AN23" s="74">
        <v>129330.137155777</v>
      </c>
      <c r="AO23" s="73">
        <f t="shared" si="12"/>
        <v>9.3250220079767189E-13</v>
      </c>
      <c r="AP23" s="73">
        <f t="shared" si="13"/>
        <v>7.2059825690599813E-13</v>
      </c>
      <c r="AQ23" s="73">
        <f t="shared" si="14"/>
        <v>7.2058046478277465E-13</v>
      </c>
      <c r="AR23" s="73">
        <f t="shared" si="15"/>
        <v>7.205804632912639E-13</v>
      </c>
      <c r="AT23" s="74">
        <v>0</v>
      </c>
      <c r="AU23" s="74">
        <v>0.73293870975999997</v>
      </c>
      <c r="AV23" s="74">
        <v>46514.474233996203</v>
      </c>
      <c r="AW23" s="73">
        <f t="shared" si="16"/>
        <v>0</v>
      </c>
      <c r="AX23" s="73">
        <f t="shared" si="17"/>
        <v>0</v>
      </c>
      <c r="AY23" s="73">
        <f t="shared" si="18"/>
        <v>0</v>
      </c>
      <c r="AZ23" s="73">
        <f t="shared" si="19"/>
        <v>0</v>
      </c>
      <c r="BB23" s="74"/>
      <c r="BC23" s="74"/>
      <c r="BD23" s="74"/>
      <c r="BJ23" s="74">
        <v>4.4766999999999998E-7</v>
      </c>
      <c r="BK23" s="74">
        <v>4.8784981673400001</v>
      </c>
      <c r="BL23" s="74">
        <v>79373.087976815907</v>
      </c>
      <c r="BM23" s="73">
        <f t="shared" si="24"/>
        <v>4.2919603617964142E-7</v>
      </c>
      <c r="BN23" s="73">
        <f t="shared" si="25"/>
        <v>4.2898855381286202E-7</v>
      </c>
      <c r="BO23" s="73">
        <f t="shared" si="26"/>
        <v>4.2898853634461336E-7</v>
      </c>
      <c r="BP23" s="73">
        <f t="shared" si="27"/>
        <v>4.2898853634312941E-7</v>
      </c>
      <c r="BR23" s="74">
        <v>2.2860000000000001E-8</v>
      </c>
      <c r="BS23" s="74">
        <v>5.7403649639600003</v>
      </c>
      <c r="BT23" s="74">
        <v>286966.93455731601</v>
      </c>
      <c r="BU23" s="73">
        <f t="shared" si="28"/>
        <v>-4.7339457685492445E-9</v>
      </c>
      <c r="BV23" s="73">
        <f t="shared" si="29"/>
        <v>-4.8653139763428571E-9</v>
      </c>
      <c r="BW23" s="73">
        <f t="shared" si="30"/>
        <v>-4.865324999305018E-9</v>
      </c>
      <c r="BX23" s="73">
        <f t="shared" si="31"/>
        <v>-4.86532500021918E-9</v>
      </c>
      <c r="BZ23" s="74">
        <v>9.2999999999999999E-10</v>
      </c>
      <c r="CA23" s="74">
        <v>1.8377622648900001</v>
      </c>
      <c r="CB23" s="74">
        <v>103242.234014203</v>
      </c>
      <c r="CC23" s="73">
        <f t="shared" si="32"/>
        <v>4.4091788293088659E-10</v>
      </c>
      <c r="CD23" s="73">
        <f t="shared" si="33"/>
        <v>4.42648412321E-10</v>
      </c>
      <c r="CE23" s="73">
        <f t="shared" si="34"/>
        <v>4.4264855753671917E-10</v>
      </c>
      <c r="CF23" s="73">
        <f t="shared" si="35"/>
        <v>4.4264855754899319E-10</v>
      </c>
      <c r="CH23" s="74">
        <v>1.9999999999999999E-11</v>
      </c>
      <c r="CI23" s="74">
        <v>2.5706869758200002</v>
      </c>
      <c r="CJ23" s="74">
        <v>339142.74084046402</v>
      </c>
      <c r="CK23" s="73">
        <f t="shared" si="36"/>
        <v>1.7173804524487357E-11</v>
      </c>
      <c r="CL23" s="73">
        <f t="shared" si="37"/>
        <v>1.7244588763883061E-11</v>
      </c>
      <c r="CM23" s="73">
        <f t="shared" si="38"/>
        <v>1.7244594672179796E-11</v>
      </c>
      <c r="CN23" s="73">
        <f t="shared" si="39"/>
        <v>1.7244594672686541E-11</v>
      </c>
      <c r="CP23" s="74"/>
      <c r="CQ23" s="74"/>
      <c r="CR23" s="74"/>
      <c r="CX23" s="74"/>
      <c r="CY23" s="74"/>
      <c r="CZ23" s="74"/>
      <c r="DF23" s="74">
        <v>4.4233999999999998E-7</v>
      </c>
      <c r="DG23" s="74">
        <v>1.2195731487399999</v>
      </c>
      <c r="DH23" s="74">
        <v>15874.617595363199</v>
      </c>
      <c r="DI23" s="73">
        <f t="shared" si="48"/>
        <v>5.6439858388170817E-8</v>
      </c>
      <c r="DJ23" s="73">
        <f t="shared" si="49"/>
        <v>5.6582504102202339E-8</v>
      </c>
      <c r="DK23" s="73">
        <f t="shared" si="50"/>
        <v>5.6582516078788777E-8</v>
      </c>
      <c r="DL23" s="73">
        <f t="shared" si="51"/>
        <v>5.6582516079786277E-8</v>
      </c>
      <c r="DN23" s="74">
        <v>1.417E-8</v>
      </c>
      <c r="DO23" s="74">
        <v>1.3787632353299999</v>
      </c>
      <c r="DP23" s="74">
        <v>1109.3785520934</v>
      </c>
      <c r="DQ23" s="73">
        <f t="shared" si="52"/>
        <v>1.2097882688799964E-8</v>
      </c>
      <c r="DR23" s="73">
        <f t="shared" si="53"/>
        <v>1.2098050323530466E-8</v>
      </c>
      <c r="DS23" s="73">
        <f t="shared" si="54"/>
        <v>1.2098050337605154E-8</v>
      </c>
      <c r="DT23" s="73">
        <f t="shared" si="55"/>
        <v>1.2098050337606335E-8</v>
      </c>
      <c r="DV23" s="74">
        <v>5.3000000000000003E-10</v>
      </c>
      <c r="DW23" s="74">
        <v>3.6369939816199999</v>
      </c>
      <c r="DX23" s="74">
        <v>46514.474233996203</v>
      </c>
      <c r="DY23" s="73">
        <f t="shared" si="56"/>
        <v>2.1881594622761617E-10</v>
      </c>
      <c r="DZ23" s="73">
        <f t="shared" si="57"/>
        <v>2.183559538345475E-10</v>
      </c>
      <c r="EA23" s="73">
        <f t="shared" si="58"/>
        <v>2.1835591520434735E-10</v>
      </c>
      <c r="EB23" s="73">
        <f t="shared" si="59"/>
        <v>2.1835591520105319E-10</v>
      </c>
      <c r="ED23" s="74">
        <v>9.9999999999999994E-12</v>
      </c>
      <c r="EE23" s="74">
        <v>2.1199733401800001</v>
      </c>
      <c r="EF23" s="74">
        <v>46514.474233996203</v>
      </c>
      <c r="EG23" s="73">
        <f t="shared" si="60"/>
        <v>-8.8728661794016931E-12</v>
      </c>
      <c r="EH23" s="73">
        <f t="shared" si="61"/>
        <v>-8.8772562264206935E-12</v>
      </c>
      <c r="EI23" s="73">
        <f t="shared" si="62"/>
        <v>-8.8772565946795118E-12</v>
      </c>
      <c r="EJ23" s="73">
        <f t="shared" si="63"/>
        <v>-8.877256594710914E-12</v>
      </c>
      <c r="EL23" s="74"/>
      <c r="EM23" s="74"/>
      <c r="EN23" s="74"/>
      <c r="ET23" s="74"/>
      <c r="EU23" s="74"/>
      <c r="EV23" s="74"/>
    </row>
    <row r="24" spans="1:152" s="73" customFormat="1" ht="13.5" x14ac:dyDescent="0.3">
      <c r="A24" s="79" t="s">
        <v>26</v>
      </c>
      <c r="B24" s="76" t="s">
        <v>126</v>
      </c>
      <c r="C24" s="79" t="s">
        <v>26</v>
      </c>
      <c r="D24" s="79" t="s">
        <v>26</v>
      </c>
      <c r="E24" s="79" t="s">
        <v>26</v>
      </c>
      <c r="F24" s="79" t="s">
        <v>26</v>
      </c>
      <c r="L24" s="74"/>
      <c r="N24" s="74">
        <v>2.7294699999999999E-6</v>
      </c>
      <c r="O24" s="74">
        <v>2.4945116397499998</v>
      </c>
      <c r="P24" s="74">
        <v>529.69096509459996</v>
      </c>
      <c r="Q24" s="73">
        <f t="shared" si="0"/>
        <v>2.7825630082653753E-7</v>
      </c>
      <c r="R24" s="73">
        <f t="shared" si="1"/>
        <v>2.7822684269658391E-7</v>
      </c>
      <c r="S24" s="73">
        <f t="shared" si="2"/>
        <v>2.7822684022321753E-7</v>
      </c>
      <c r="T24" s="73">
        <f t="shared" si="3"/>
        <v>2.7822684022300529E-7</v>
      </c>
      <c r="V24" s="74">
        <v>1.3964E-7</v>
      </c>
      <c r="W24" s="74">
        <v>3.5942693808300001</v>
      </c>
      <c r="X24" s="74">
        <v>24498.830246290399</v>
      </c>
      <c r="Y24" s="73">
        <f t="shared" si="4"/>
        <v>1.1347507884023544E-7</v>
      </c>
      <c r="Z24" s="73">
        <f t="shared" si="5"/>
        <v>1.134342291672287E-7</v>
      </c>
      <c r="AA24" s="73">
        <f t="shared" si="6"/>
        <v>1.1343422573620753E-7</v>
      </c>
      <c r="AB24" s="73">
        <f t="shared" si="7"/>
        <v>1.134342257359159E-7</v>
      </c>
      <c r="AD24" s="74">
        <v>6.0799999999999997E-9</v>
      </c>
      <c r="AE24" s="74">
        <v>4.5415231008600001</v>
      </c>
      <c r="AF24" s="74">
        <v>2218.7571041868</v>
      </c>
      <c r="AG24" s="73">
        <f t="shared" si="8"/>
        <v>-5.8719449039343326E-9</v>
      </c>
      <c r="AH24" s="73">
        <f t="shared" si="9"/>
        <v>-5.8718732355526128E-9</v>
      </c>
      <c r="AI24" s="73">
        <f t="shared" si="10"/>
        <v>-5.871873229534682E-9</v>
      </c>
      <c r="AJ24" s="73">
        <f t="shared" si="11"/>
        <v>-5.8718732295341774E-9</v>
      </c>
      <c r="AL24" s="74">
        <v>7.0000000000000004E-11</v>
      </c>
      <c r="AM24" s="74">
        <v>5.7901863264399998</v>
      </c>
      <c r="AN24" s="74">
        <v>25132.3033999656</v>
      </c>
      <c r="AO24" s="73">
        <f t="shared" si="12"/>
        <v>5.3367137407016547E-11</v>
      </c>
      <c r="AP24" s="73">
        <f t="shared" si="13"/>
        <v>5.3343812505951151E-11</v>
      </c>
      <c r="AQ24" s="73">
        <f t="shared" si="14"/>
        <v>5.3343810546950745E-11</v>
      </c>
      <c r="AR24" s="73">
        <f t="shared" si="15"/>
        <v>5.3343810546785852E-11</v>
      </c>
      <c r="AT24" s="74">
        <v>0</v>
      </c>
      <c r="AU24" s="74">
        <v>3.6882242728299999</v>
      </c>
      <c r="AV24" s="74">
        <v>21535.9496445154</v>
      </c>
      <c r="AW24" s="73">
        <f t="shared" si="16"/>
        <v>0</v>
      </c>
      <c r="AX24" s="73">
        <f t="shared" si="17"/>
        <v>0</v>
      </c>
      <c r="AY24" s="73">
        <f t="shared" si="18"/>
        <v>0</v>
      </c>
      <c r="AZ24" s="73">
        <f t="shared" si="19"/>
        <v>0</v>
      </c>
      <c r="BB24" s="74"/>
      <c r="BC24" s="74"/>
      <c r="BD24" s="74"/>
      <c r="BJ24" s="74">
        <v>4.0765999999999999E-7</v>
      </c>
      <c r="BK24" s="74">
        <v>2.46558332165</v>
      </c>
      <c r="BL24" s="74">
        <v>46514.474233996203</v>
      </c>
      <c r="BM24" s="73">
        <f t="shared" si="24"/>
        <v>-2.7662714399823333E-7</v>
      </c>
      <c r="BN24" s="73">
        <f t="shared" si="25"/>
        <v>-2.7691229756468826E-7</v>
      </c>
      <c r="BO24" s="73">
        <f t="shared" si="26"/>
        <v>-2.7691232149619821E-7</v>
      </c>
      <c r="BP24" s="73">
        <f t="shared" si="27"/>
        <v>-2.7691232149823893E-7</v>
      </c>
      <c r="BR24" s="74">
        <v>2.3800000000000001E-8</v>
      </c>
      <c r="BS24" s="74">
        <v>4.0021366655000001</v>
      </c>
      <c r="BT24" s="74">
        <v>21535.9496445154</v>
      </c>
      <c r="BU24" s="73">
        <f t="shared" si="28"/>
        <v>-8.3307367247431847E-9</v>
      </c>
      <c r="BV24" s="73">
        <f t="shared" si="29"/>
        <v>-8.3209018783108304E-9</v>
      </c>
      <c r="BW24" s="73">
        <f t="shared" si="30"/>
        <v>-8.3209010524884732E-9</v>
      </c>
      <c r="BX24" s="73">
        <f t="shared" si="31"/>
        <v>-8.3209010524187601E-9</v>
      </c>
      <c r="BZ24" s="74">
        <v>8.0999999999999999E-10</v>
      </c>
      <c r="CA24" s="74">
        <v>0.85802178989</v>
      </c>
      <c r="CB24" s="74">
        <v>57837.138332300601</v>
      </c>
      <c r="CC24" s="73">
        <f t="shared" si="32"/>
        <v>-4.9932576968848766E-10</v>
      </c>
      <c r="CD24" s="73">
        <f t="shared" si="33"/>
        <v>-5.0008095642380087E-10</v>
      </c>
      <c r="CE24" s="73">
        <f t="shared" si="34"/>
        <v>-5.0008101980133395E-10</v>
      </c>
      <c r="CF24" s="73">
        <f t="shared" si="35"/>
        <v>-5.000810198066946E-10</v>
      </c>
      <c r="CH24" s="74">
        <v>1.9999999999999999E-11</v>
      </c>
      <c r="CI24" s="74">
        <v>1.8230939704</v>
      </c>
      <c r="CJ24" s="74">
        <v>1109.3785520934</v>
      </c>
      <c r="CK24" s="73">
        <f t="shared" si="36"/>
        <v>1.0941197680282909E-11</v>
      </c>
      <c r="CL24" s="73">
        <f t="shared" si="37"/>
        <v>1.0941578091325371E-11</v>
      </c>
      <c r="CM24" s="73">
        <f t="shared" si="38"/>
        <v>1.0941578123265219E-11</v>
      </c>
      <c r="CN24" s="73">
        <f t="shared" si="39"/>
        <v>1.0941578123267894E-11</v>
      </c>
      <c r="CP24" s="74"/>
      <c r="CQ24" s="74"/>
      <c r="CR24" s="74"/>
      <c r="CX24" s="74"/>
      <c r="CY24" s="74"/>
      <c r="CZ24" s="74"/>
      <c r="DF24" s="74">
        <v>3.3873000000000002E-7</v>
      </c>
      <c r="DG24" s="74">
        <v>0.86381554651000003</v>
      </c>
      <c r="DH24" s="74">
        <v>25661.304950698199</v>
      </c>
      <c r="DI24" s="73">
        <f t="shared" si="48"/>
        <v>-3.3327088395033395E-7</v>
      </c>
      <c r="DJ24" s="73">
        <f t="shared" si="49"/>
        <v>-3.3323900346175103E-7</v>
      </c>
      <c r="DK24" s="73">
        <f t="shared" si="50"/>
        <v>-3.3323900078113824E-7</v>
      </c>
      <c r="DL24" s="73">
        <f t="shared" si="51"/>
        <v>-3.3323900078091034E-7</v>
      </c>
      <c r="DN24" s="74">
        <v>1.295E-8</v>
      </c>
      <c r="DO24" s="74">
        <v>5.1909485093500001</v>
      </c>
      <c r="DP24" s="74">
        <v>46514.474233996203</v>
      </c>
      <c r="DQ24" s="73">
        <f t="shared" si="52"/>
        <v>1.1883155521035684E-8</v>
      </c>
      <c r="DR24" s="73">
        <f t="shared" si="53"/>
        <v>1.18880538652925E-8</v>
      </c>
      <c r="DS24" s="73">
        <f t="shared" si="54"/>
        <v>1.1888054276114234E-8</v>
      </c>
      <c r="DT24" s="73">
        <f t="shared" si="55"/>
        <v>1.1888054276149266E-8</v>
      </c>
      <c r="DV24" s="74">
        <v>5.9000000000000003E-10</v>
      </c>
      <c r="DW24" s="74">
        <v>3.1092297972399998</v>
      </c>
      <c r="DX24" s="74">
        <v>27043.502883182799</v>
      </c>
      <c r="DY24" s="73">
        <f t="shared" si="56"/>
        <v>-4.8101311912161351E-10</v>
      </c>
      <c r="DZ24" s="73">
        <f t="shared" si="57"/>
        <v>-4.8082380223232914E-10</v>
      </c>
      <c r="EA24" s="73">
        <f t="shared" si="58"/>
        <v>-4.8082378633070666E-10</v>
      </c>
      <c r="EB24" s="73">
        <f t="shared" si="59"/>
        <v>-4.8082378632936559E-10</v>
      </c>
      <c r="ED24" s="74">
        <v>9.9999999999999994E-12</v>
      </c>
      <c r="EE24" s="74">
        <v>3.2426783397499999</v>
      </c>
      <c r="EF24" s="74">
        <v>27147.285071763301</v>
      </c>
      <c r="EG24" s="73">
        <f t="shared" si="60"/>
        <v>-3.6097967378792853E-12</v>
      </c>
      <c r="EH24" s="73">
        <f t="shared" si="61"/>
        <v>-3.6149815786202914E-12</v>
      </c>
      <c r="EI24" s="73">
        <f t="shared" si="62"/>
        <v>-3.6149820139032012E-12</v>
      </c>
      <c r="EJ24" s="73">
        <f t="shared" si="63"/>
        <v>-3.6149820139397708E-12</v>
      </c>
      <c r="EL24" s="74"/>
      <c r="EM24" s="74"/>
      <c r="EN24" s="74"/>
      <c r="ET24" s="74"/>
      <c r="EU24" s="74"/>
      <c r="EV24" s="74"/>
    </row>
    <row r="25" spans="1:152" s="73" customFormat="1" ht="13.5" x14ac:dyDescent="0.3">
      <c r="L25" s="74"/>
      <c r="N25" s="74">
        <v>2.3483E-6</v>
      </c>
      <c r="O25" s="74">
        <v>0.26672118900000003</v>
      </c>
      <c r="P25" s="74">
        <v>11322.6640983044</v>
      </c>
      <c r="Q25" s="73">
        <f t="shared" si="0"/>
        <v>-8.8209233809757866E-7</v>
      </c>
      <c r="R25" s="73">
        <f t="shared" si="1"/>
        <v>-8.8158759890211515E-7</v>
      </c>
      <c r="S25" s="73">
        <f t="shared" si="2"/>
        <v>-8.8158755652119803E-7</v>
      </c>
      <c r="T25" s="73">
        <f t="shared" si="3"/>
        <v>-8.815875565176101E-7</v>
      </c>
      <c r="V25" s="74">
        <v>1.2821999999999999E-7</v>
      </c>
      <c r="W25" s="74">
        <v>2.69591798562</v>
      </c>
      <c r="X25" s="74">
        <v>53285.184835241802</v>
      </c>
      <c r="Y25" s="73">
        <f t="shared" si="4"/>
        <v>6.1702867825063481E-8</v>
      </c>
      <c r="Z25" s="73">
        <f t="shared" si="5"/>
        <v>6.1825499957414916E-8</v>
      </c>
      <c r="AA25" s="73">
        <f t="shared" si="6"/>
        <v>6.1825510250778355E-8</v>
      </c>
      <c r="AB25" s="73">
        <f t="shared" si="7"/>
        <v>6.1825510251646749E-8</v>
      </c>
      <c r="AD25" s="74">
        <v>4.3899999999999999E-9</v>
      </c>
      <c r="AE25" s="74">
        <v>3.4070599671899999</v>
      </c>
      <c r="AF25" s="74">
        <v>11322.6640983044</v>
      </c>
      <c r="AG25" s="73">
        <f t="shared" si="8"/>
        <v>1.6439137542688115E-9</v>
      </c>
      <c r="AH25" s="73">
        <f t="shared" si="9"/>
        <v>1.6429696972723594E-9</v>
      </c>
      <c r="AI25" s="73">
        <f t="shared" si="10"/>
        <v>1.6429696180037095E-9</v>
      </c>
      <c r="AJ25" s="73">
        <f t="shared" si="11"/>
        <v>1.6429696179969986E-9</v>
      </c>
      <c r="AL25" s="74">
        <v>5.0000000000000002E-11</v>
      </c>
      <c r="AM25" s="74">
        <v>0.33554769834999998</v>
      </c>
      <c r="AN25" s="74">
        <v>72602.377375570301</v>
      </c>
      <c r="AO25" s="73">
        <f t="shared" si="12"/>
        <v>-6.5945363830760582E-12</v>
      </c>
      <c r="AP25" s="73">
        <f t="shared" si="13"/>
        <v>-6.6682316831723351E-12</v>
      </c>
      <c r="AQ25" s="73">
        <f t="shared" si="14"/>
        <v>-6.6682378701662096E-12</v>
      </c>
      <c r="AR25" s="73">
        <f t="shared" si="15"/>
        <v>-6.6682378706844964E-12</v>
      </c>
      <c r="AT25" s="74">
        <v>0</v>
      </c>
      <c r="AU25" s="74">
        <v>3.8381692004499999</v>
      </c>
      <c r="AV25" s="74">
        <v>20426.571092422</v>
      </c>
      <c r="AW25" s="73">
        <f t="shared" si="16"/>
        <v>0</v>
      </c>
      <c r="AX25" s="73">
        <f t="shared" si="17"/>
        <v>0</v>
      </c>
      <c r="AY25" s="73">
        <f t="shared" si="18"/>
        <v>0</v>
      </c>
      <c r="AZ25" s="73">
        <f t="shared" si="19"/>
        <v>0</v>
      </c>
      <c r="BB25" s="74"/>
      <c r="BC25" s="74"/>
      <c r="BD25" s="74"/>
      <c r="BJ25" s="74">
        <v>3.7378E-7</v>
      </c>
      <c r="BK25" s="74">
        <v>4.4576879794400002</v>
      </c>
      <c r="BL25" s="74">
        <v>4551.9534970588002</v>
      </c>
      <c r="BM25" s="73">
        <f t="shared" si="24"/>
        <v>-3.6959536226487481E-7</v>
      </c>
      <c r="BN25" s="73">
        <f t="shared" si="25"/>
        <v>-3.6959016065721473E-7</v>
      </c>
      <c r="BO25" s="73">
        <f t="shared" si="26"/>
        <v>-3.6959016022034293E-7</v>
      </c>
      <c r="BP25" s="73">
        <f t="shared" si="27"/>
        <v>-3.6959016022030566E-7</v>
      </c>
      <c r="BR25" s="74">
        <v>1.651E-8</v>
      </c>
      <c r="BS25" s="74">
        <v>4.43606584681</v>
      </c>
      <c r="BT25" s="74">
        <v>27043.502883182799</v>
      </c>
      <c r="BU25" s="73">
        <f t="shared" si="28"/>
        <v>-1.2528663250795523E-8</v>
      </c>
      <c r="BV25" s="73">
        <f t="shared" si="29"/>
        <v>-1.2534617104223296E-8</v>
      </c>
      <c r="BW25" s="73">
        <f t="shared" si="30"/>
        <v>-1.2534617603959407E-8</v>
      </c>
      <c r="BX25" s="73">
        <f t="shared" si="31"/>
        <v>-1.2534617604001552E-8</v>
      </c>
      <c r="BZ25" s="74">
        <v>7.8999999999999996E-10</v>
      </c>
      <c r="CA25" s="74">
        <v>5.5002715275199998</v>
      </c>
      <c r="CB25" s="74">
        <v>47623.852786089599</v>
      </c>
      <c r="CC25" s="73">
        <f t="shared" si="32"/>
        <v>7.8495518769051806E-10</v>
      </c>
      <c r="CD25" s="73">
        <f t="shared" si="33"/>
        <v>7.8486786744348036E-10</v>
      </c>
      <c r="CE25" s="73">
        <f t="shared" si="34"/>
        <v>7.8486786008054783E-10</v>
      </c>
      <c r="CF25" s="73">
        <f t="shared" si="35"/>
        <v>7.8486786007992434E-10</v>
      </c>
      <c r="CH25" s="74">
        <v>1.9999999999999999E-11</v>
      </c>
      <c r="CI25" s="74">
        <v>0.74986942696000003</v>
      </c>
      <c r="CJ25" s="74">
        <v>47623.852786089599</v>
      </c>
      <c r="CK25" s="73">
        <f t="shared" si="36"/>
        <v>3.0102209690750691E-12</v>
      </c>
      <c r="CL25" s="73">
        <f t="shared" si="37"/>
        <v>3.029505944608584E-12</v>
      </c>
      <c r="CM25" s="73">
        <f t="shared" si="38"/>
        <v>3.0295075636919886E-12</v>
      </c>
      <c r="CN25" s="73">
        <f t="shared" si="39"/>
        <v>3.0295075638290861E-12</v>
      </c>
      <c r="CP25" s="74"/>
      <c r="CQ25" s="74"/>
      <c r="CR25" s="74"/>
      <c r="CX25" s="74"/>
      <c r="CY25" s="74"/>
      <c r="CZ25" s="74"/>
      <c r="DF25" s="74">
        <v>3.7202999999999998E-7</v>
      </c>
      <c r="DG25" s="74">
        <v>0.51733821469999997</v>
      </c>
      <c r="DH25" s="74">
        <v>47623.852786089599</v>
      </c>
      <c r="DI25" s="73">
        <f t="shared" si="48"/>
        <v>1.3924207185310741E-7</v>
      </c>
      <c r="DJ25" s="73">
        <f t="shared" si="49"/>
        <v>1.395785197710689E-7</v>
      </c>
      <c r="DK25" s="73">
        <f t="shared" si="50"/>
        <v>1.3957854801432119E-7</v>
      </c>
      <c r="DL25" s="73">
        <f t="shared" si="51"/>
        <v>1.3957854801671271E-7</v>
      </c>
      <c r="DN25" s="74">
        <v>1.241E-8</v>
      </c>
      <c r="DO25" s="74">
        <v>0.21246226134999999</v>
      </c>
      <c r="DP25" s="74">
        <v>11322.6640983044</v>
      </c>
      <c r="DQ25" s="73">
        <f t="shared" si="52"/>
        <v>-4.0309730056696079E-9</v>
      </c>
      <c r="DR25" s="73">
        <f t="shared" si="53"/>
        <v>-4.0282509369165036E-9</v>
      </c>
      <c r="DS25" s="73">
        <f t="shared" si="54"/>
        <v>-4.0282507083569952E-9</v>
      </c>
      <c r="DT25" s="73">
        <f t="shared" si="55"/>
        <v>-4.028250708337645E-9</v>
      </c>
      <c r="DV25" s="74">
        <v>5.3000000000000003E-10</v>
      </c>
      <c r="DW25" s="74">
        <v>0.66673109494000005</v>
      </c>
      <c r="DX25" s="74">
        <v>21535.9496445154</v>
      </c>
      <c r="DY25" s="73">
        <f t="shared" si="56"/>
        <v>8.6421725877635468E-11</v>
      </c>
      <c r="DZ25" s="73">
        <f t="shared" si="57"/>
        <v>8.6191063604429535E-11</v>
      </c>
      <c r="EA25" s="73">
        <f t="shared" si="58"/>
        <v>8.6191044236836011E-11</v>
      </c>
      <c r="EB25" s="73">
        <f t="shared" si="59"/>
        <v>8.6191044235201101E-11</v>
      </c>
      <c r="ED25" s="74">
        <v>9.9999999999999994E-12</v>
      </c>
      <c r="EE25" s="74">
        <v>1.33238537892</v>
      </c>
      <c r="EF25" s="74">
        <v>1589.0728952838001</v>
      </c>
      <c r="EG25" s="73">
        <f t="shared" si="60"/>
        <v>-4.2449452132607397E-12</v>
      </c>
      <c r="EH25" s="73">
        <f t="shared" si="61"/>
        <v>-4.244650516827857E-12</v>
      </c>
      <c r="EI25" s="73">
        <f t="shared" si="62"/>
        <v>-4.2446504920843508E-12</v>
      </c>
      <c r="EJ25" s="73">
        <f t="shared" si="63"/>
        <v>-4.2446504920822603E-12</v>
      </c>
      <c r="EL25" s="77"/>
      <c r="EM25" s="77"/>
      <c r="EN25" s="77"/>
      <c r="ET25" s="74"/>
      <c r="EU25" s="74"/>
      <c r="EV25" s="74"/>
    </row>
    <row r="26" spans="1:152" s="73" customFormat="1" ht="13.5" x14ac:dyDescent="0.3">
      <c r="A26" s="73" t="s">
        <v>127</v>
      </c>
      <c r="B26" s="73" t="s">
        <v>128</v>
      </c>
      <c r="L26" s="74"/>
      <c r="N26" s="74">
        <v>2.38793E-6</v>
      </c>
      <c r="O26" s="74">
        <v>0.11343953378</v>
      </c>
      <c r="P26" s="74">
        <v>1059.3819301891999</v>
      </c>
      <c r="Q26" s="73">
        <f t="shared" si="0"/>
        <v>9.7997989934729036E-8</v>
      </c>
      <c r="R26" s="73">
        <f t="shared" si="1"/>
        <v>9.7946219603543171E-8</v>
      </c>
      <c r="S26" s="73">
        <f t="shared" si="2"/>
        <v>9.7946215256798031E-8</v>
      </c>
      <c r="T26" s="73">
        <f t="shared" si="3"/>
        <v>9.7946215256425071E-8</v>
      </c>
      <c r="V26" s="74">
        <v>1.2620999999999999E-7</v>
      </c>
      <c r="W26" s="74">
        <v>3.8953064188900002</v>
      </c>
      <c r="X26" s="74">
        <v>3.8813353579999998</v>
      </c>
      <c r="Y26" s="73">
        <f t="shared" si="4"/>
        <v>-8.6402217798654609E-8</v>
      </c>
      <c r="Z26" s="73">
        <f t="shared" si="5"/>
        <v>-8.6402225112265883E-8</v>
      </c>
      <c r="AA26" s="73">
        <f t="shared" si="6"/>
        <v>-8.6402225112879995E-8</v>
      </c>
      <c r="AB26" s="73">
        <f t="shared" si="7"/>
        <v>-8.6402225112880022E-8</v>
      </c>
      <c r="AD26" s="74">
        <v>3.8099999999999999E-9</v>
      </c>
      <c r="AE26" s="74">
        <v>2.8344239150399999</v>
      </c>
      <c r="AF26" s="74">
        <v>26617.594106668799</v>
      </c>
      <c r="AG26" s="73">
        <f t="shared" si="8"/>
        <v>-1.676624666491978E-10</v>
      </c>
      <c r="AH26" s="73">
        <f t="shared" si="9"/>
        <v>-1.6558731102207386E-10</v>
      </c>
      <c r="AI26" s="73">
        <f t="shared" si="10"/>
        <v>-1.6558713678569737E-10</v>
      </c>
      <c r="AJ26" s="73">
        <f t="shared" si="11"/>
        <v>-1.6558713677098431E-10</v>
      </c>
      <c r="AL26" s="74">
        <v>5.0000000000000002E-11</v>
      </c>
      <c r="AM26" s="74">
        <v>1.3111581034999999</v>
      </c>
      <c r="AN26" s="74">
        <v>26617.594106668799</v>
      </c>
      <c r="AO26" s="73">
        <f t="shared" si="12"/>
        <v>4.9790608378290431E-11</v>
      </c>
      <c r="AP26" s="73">
        <f t="shared" si="13"/>
        <v>4.9793093081234583E-11</v>
      </c>
      <c r="AQ26" s="73">
        <f t="shared" si="14"/>
        <v>4.9793093289233962E-11</v>
      </c>
      <c r="AR26" s="73">
        <f t="shared" si="15"/>
        <v>4.9793093289251527E-11</v>
      </c>
      <c r="AT26" s="74">
        <v>0</v>
      </c>
      <c r="AU26" s="74">
        <v>4.7308607896200003</v>
      </c>
      <c r="AV26" s="74">
        <v>1059.3819301891999</v>
      </c>
      <c r="AW26" s="73">
        <f t="shared" si="16"/>
        <v>0</v>
      </c>
      <c r="AX26" s="73">
        <f t="shared" si="17"/>
        <v>0</v>
      </c>
      <c r="AY26" s="73">
        <f t="shared" si="18"/>
        <v>0</v>
      </c>
      <c r="AZ26" s="73">
        <f t="shared" si="19"/>
        <v>0</v>
      </c>
      <c r="BB26" s="74"/>
      <c r="BC26" s="74"/>
      <c r="BD26" s="74"/>
      <c r="BJ26" s="74">
        <v>3.4082E-7</v>
      </c>
      <c r="BK26" s="74">
        <v>4.1420921057499998</v>
      </c>
      <c r="BL26" s="74">
        <v>260879.03141574099</v>
      </c>
      <c r="BM26" s="73">
        <f t="shared" si="24"/>
        <v>3.3636057872680123E-7</v>
      </c>
      <c r="BN26" s="73">
        <f t="shared" si="25"/>
        <v>3.3664940754006885E-7</v>
      </c>
      <c r="BO26" s="73">
        <f t="shared" si="26"/>
        <v>3.3664943138728378E-7</v>
      </c>
      <c r="BP26" s="73">
        <f t="shared" si="27"/>
        <v>3.3664943138931422E-7</v>
      </c>
      <c r="BR26" s="74">
        <v>1.5230000000000001E-8</v>
      </c>
      <c r="BS26" s="74">
        <v>1.9792679718099999</v>
      </c>
      <c r="BT26" s="74">
        <v>5661.3320491521999</v>
      </c>
      <c r="BU26" s="73">
        <f t="shared" si="28"/>
        <v>1.446760399026515E-8</v>
      </c>
      <c r="BV26" s="73">
        <f t="shared" si="29"/>
        <v>1.4467052143102037E-8</v>
      </c>
      <c r="BW26" s="73">
        <f t="shared" si="30"/>
        <v>1.4467052096759664E-8</v>
      </c>
      <c r="BX26" s="73">
        <f t="shared" si="31"/>
        <v>1.4467052096755741E-8</v>
      </c>
      <c r="BZ26" s="74">
        <v>9.2999999999999999E-10</v>
      </c>
      <c r="CA26" s="74">
        <v>1.0104017038299999</v>
      </c>
      <c r="CB26" s="74">
        <v>313054.83769889001</v>
      </c>
      <c r="CC26" s="73">
        <f t="shared" si="32"/>
        <v>-7.5464018347822858E-10</v>
      </c>
      <c r="CD26" s="73">
        <f t="shared" si="33"/>
        <v>-7.5113962315564721E-10</v>
      </c>
      <c r="CE26" s="73">
        <f t="shared" si="34"/>
        <v>-7.5113932794311942E-10</v>
      </c>
      <c r="CF26" s="73">
        <f t="shared" si="35"/>
        <v>-7.5113932791768455E-10</v>
      </c>
      <c r="CH26" s="74">
        <v>1.9999999999999999E-11</v>
      </c>
      <c r="CI26" s="74">
        <v>3.6169208315399999</v>
      </c>
      <c r="CJ26" s="74">
        <v>50586.7333878645</v>
      </c>
      <c r="CK26" s="73">
        <f t="shared" si="36"/>
        <v>-1.084782012240968E-11</v>
      </c>
      <c r="CL26" s="73">
        <f t="shared" si="37"/>
        <v>-1.083040490400188E-11</v>
      </c>
      <c r="CM26" s="73">
        <f t="shared" si="38"/>
        <v>-1.0830403441297155E-11</v>
      </c>
      <c r="CN26" s="73">
        <f t="shared" si="39"/>
        <v>-1.0830403441172908E-11</v>
      </c>
      <c r="CP26" s="74"/>
      <c r="CQ26" s="74"/>
      <c r="CR26" s="74"/>
      <c r="CX26" s="74"/>
      <c r="CY26" s="74"/>
      <c r="CZ26" s="74"/>
      <c r="DF26" s="74">
        <v>3.0092000000000002E-7</v>
      </c>
      <c r="DG26" s="74">
        <v>1.79500530627</v>
      </c>
      <c r="DH26" s="74">
        <v>37410.567239878597</v>
      </c>
      <c r="DI26" s="73">
        <f t="shared" si="48"/>
        <v>3.0045749355420735E-7</v>
      </c>
      <c r="DJ26" s="73">
        <f t="shared" si="49"/>
        <v>3.0044462627741537E-7</v>
      </c>
      <c r="DK26" s="73">
        <f t="shared" si="50"/>
        <v>3.0044462518964639E-7</v>
      </c>
      <c r="DL26" s="73">
        <f t="shared" si="51"/>
        <v>3.0044462518955608E-7</v>
      </c>
      <c r="DN26" s="74">
        <v>1.09E-8</v>
      </c>
      <c r="DO26" s="74">
        <v>6.2373326392499999</v>
      </c>
      <c r="DP26" s="74">
        <v>27147.285071763301</v>
      </c>
      <c r="DQ26" s="73">
        <f t="shared" si="52"/>
        <v>5.3805453885628055E-9</v>
      </c>
      <c r="DR26" s="73">
        <f t="shared" si="53"/>
        <v>5.3858154177893687E-9</v>
      </c>
      <c r="DS26" s="73">
        <f t="shared" si="54"/>
        <v>5.3858158602018917E-9</v>
      </c>
      <c r="DT26" s="73">
        <f t="shared" si="55"/>
        <v>5.3858158602390602E-9</v>
      </c>
      <c r="DV26" s="74">
        <v>4.3000000000000001E-10</v>
      </c>
      <c r="DW26" s="74">
        <v>4.6927060569799997</v>
      </c>
      <c r="DX26" s="74">
        <v>27147.285071763301</v>
      </c>
      <c r="DY26" s="73">
        <f t="shared" si="56"/>
        <v>3.7938556310335355E-10</v>
      </c>
      <c r="DZ26" s="73">
        <f t="shared" si="57"/>
        <v>3.7927296263561113E-10</v>
      </c>
      <c r="EA26" s="73">
        <f t="shared" si="58"/>
        <v>3.7927295317652243E-10</v>
      </c>
      <c r="EB26" s="73">
        <f t="shared" si="59"/>
        <v>3.7927295317572771E-10</v>
      </c>
      <c r="ED26" s="74">
        <v>9.9999999999999994E-12</v>
      </c>
      <c r="EE26" s="74">
        <v>5.1440549879299997</v>
      </c>
      <c r="EF26" s="74">
        <v>72602.377375570301</v>
      </c>
      <c r="EG26" s="73">
        <f t="shared" si="60"/>
        <v>-9.993463772492941E-12</v>
      </c>
      <c r="EH26" s="73">
        <f t="shared" si="61"/>
        <v>-9.9929151583393524E-12</v>
      </c>
      <c r="EI26" s="73">
        <f t="shared" si="62"/>
        <v>-9.9929151113488051E-12</v>
      </c>
      <c r="EJ26" s="73">
        <f t="shared" si="63"/>
        <v>-9.9929151113448695E-12</v>
      </c>
      <c r="EL26" s="74"/>
      <c r="EM26" s="74"/>
      <c r="EN26" s="74"/>
      <c r="ET26" s="74"/>
      <c r="EU26" s="74"/>
      <c r="EV26" s="74"/>
    </row>
    <row r="27" spans="1:152" s="73" customFormat="1" ht="13.5" x14ac:dyDescent="0.3">
      <c r="A27" s="73">
        <f>RADIANS(B27)</f>
        <v>6.450371600278034</v>
      </c>
      <c r="B27" s="73">
        <f>A10+180</f>
        <v>369.5790689869782</v>
      </c>
      <c r="L27" s="74"/>
      <c r="N27" s="74">
        <v>2.6433600000000001E-6</v>
      </c>
      <c r="O27" s="74">
        <v>3.9170509401300002</v>
      </c>
      <c r="P27" s="74">
        <v>57837.138332300601</v>
      </c>
      <c r="Q27" s="73">
        <f t="shared" si="0"/>
        <v>1.795602052408948E-6</v>
      </c>
      <c r="R27" s="73">
        <f t="shared" si="1"/>
        <v>1.7978988239570444E-6</v>
      </c>
      <c r="S27" s="73">
        <f t="shared" si="2"/>
        <v>1.7978990166926735E-6</v>
      </c>
      <c r="T27" s="73">
        <f t="shared" si="3"/>
        <v>1.7978990167089757E-6</v>
      </c>
      <c r="V27" s="74">
        <v>1.2566E-7</v>
      </c>
      <c r="W27" s="74">
        <v>4.7053743666300001</v>
      </c>
      <c r="X27" s="74">
        <v>1059.3819301891999</v>
      </c>
      <c r="Y27" s="73">
        <f t="shared" si="4"/>
        <v>-1.2526406791763717E-7</v>
      </c>
      <c r="Z27" s="73">
        <f t="shared" si="5"/>
        <v>-1.2526385161296491E-7</v>
      </c>
      <c r="AA27" s="73">
        <f t="shared" si="6"/>
        <v>-1.2526385159480106E-7</v>
      </c>
      <c r="AB27" s="73">
        <f t="shared" si="7"/>
        <v>-1.252638515947995E-7</v>
      </c>
      <c r="AD27" s="74">
        <v>3.7E-9</v>
      </c>
      <c r="AE27" s="74">
        <v>0.82360646559999995</v>
      </c>
      <c r="AF27" s="74">
        <v>6770.7106012455997</v>
      </c>
      <c r="AG27" s="73">
        <f t="shared" si="8"/>
        <v>-2.4777657043486321E-9</v>
      </c>
      <c r="AH27" s="73">
        <f t="shared" si="9"/>
        <v>-2.4781467461904304E-9</v>
      </c>
      <c r="AI27" s="73">
        <f t="shared" si="10"/>
        <v>-2.4781467781814652E-9</v>
      </c>
      <c r="AJ27" s="73">
        <f t="shared" si="11"/>
        <v>-2.4781467781841987E-9</v>
      </c>
      <c r="AL27" s="74">
        <v>3.9999999999999998E-11</v>
      </c>
      <c r="AM27" s="74">
        <v>2.4641491442499999</v>
      </c>
      <c r="AN27" s="74">
        <v>51220.206541539701</v>
      </c>
      <c r="AO27" s="73">
        <f t="shared" si="12"/>
        <v>1.1228468284945491E-11</v>
      </c>
      <c r="AP27" s="73">
        <f t="shared" si="13"/>
        <v>1.1188185668837307E-11</v>
      </c>
      <c r="AQ27" s="73">
        <f t="shared" si="14"/>
        <v>1.1188182286108564E-11</v>
      </c>
      <c r="AR27" s="73">
        <f t="shared" si="15"/>
        <v>1.1188182285820412E-11</v>
      </c>
      <c r="AT27" s="74">
        <v>0</v>
      </c>
      <c r="AU27" s="74">
        <v>0.40939402953999998</v>
      </c>
      <c r="AV27" s="74">
        <v>24498.830246290399</v>
      </c>
      <c r="AW27" s="73">
        <f t="shared" si="16"/>
        <v>0</v>
      </c>
      <c r="AX27" s="73">
        <f t="shared" si="17"/>
        <v>0</v>
      </c>
      <c r="AY27" s="73">
        <f t="shared" si="18"/>
        <v>0</v>
      </c>
      <c r="AZ27" s="73">
        <f t="shared" si="19"/>
        <v>0</v>
      </c>
      <c r="BB27" s="74"/>
      <c r="BC27" s="74"/>
      <c r="BD27" s="74"/>
      <c r="BJ27" s="74">
        <v>3.5910999999999999E-7</v>
      </c>
      <c r="BK27" s="74">
        <v>1.0905731786899999</v>
      </c>
      <c r="BL27" s="74">
        <v>1109.3785520934</v>
      </c>
      <c r="BM27" s="73">
        <f t="shared" si="24"/>
        <v>3.4709308896788967E-7</v>
      </c>
      <c r="BN27" s="73">
        <f t="shared" si="25"/>
        <v>3.4709518209222254E-7</v>
      </c>
      <c r="BO27" s="73">
        <f t="shared" si="26"/>
        <v>3.4709518226795794E-7</v>
      </c>
      <c r="BP27" s="73">
        <f t="shared" si="27"/>
        <v>3.4709518226797271E-7</v>
      </c>
      <c r="BR27" s="74">
        <v>1.5180000000000001E-8</v>
      </c>
      <c r="BS27" s="74">
        <v>5.0163647984799997</v>
      </c>
      <c r="BT27" s="74">
        <v>77204.327494533296</v>
      </c>
      <c r="BU27" s="73">
        <f t="shared" si="28"/>
        <v>-1.0381846719176392E-8</v>
      </c>
      <c r="BV27" s="73">
        <f t="shared" si="29"/>
        <v>-1.0364321275119607E-8</v>
      </c>
      <c r="BW27" s="73">
        <f t="shared" si="30"/>
        <v>-1.0364319802558875E-8</v>
      </c>
      <c r="BX27" s="73">
        <f t="shared" si="31"/>
        <v>-1.0364319802435306E-8</v>
      </c>
      <c r="BZ27" s="74">
        <v>5.7999999999999996E-10</v>
      </c>
      <c r="CA27" s="74">
        <v>2.3594414710499998</v>
      </c>
      <c r="CB27" s="74">
        <v>53131.406024757001</v>
      </c>
      <c r="CC27" s="73">
        <f t="shared" si="32"/>
        <v>-1.1215504538065102E-10</v>
      </c>
      <c r="CD27" s="73">
        <f t="shared" si="33"/>
        <v>-1.1277424394248462E-10</v>
      </c>
      <c r="CE27" s="73">
        <f t="shared" si="34"/>
        <v>-1.1277429592605528E-10</v>
      </c>
      <c r="CF27" s="73">
        <f t="shared" si="35"/>
        <v>-1.127742959304535E-10</v>
      </c>
      <c r="CH27" s="74">
        <v>1.9999999999999999E-11</v>
      </c>
      <c r="CI27" s="74">
        <v>4.7076624122600004</v>
      </c>
      <c r="CJ27" s="74">
        <v>51066.427731055002</v>
      </c>
      <c r="CK27" s="73">
        <f t="shared" si="36"/>
        <v>6.0769580649829194E-13</v>
      </c>
      <c r="CL27" s="73">
        <f t="shared" si="37"/>
        <v>5.867862726236622E-13</v>
      </c>
      <c r="CM27" s="73">
        <f t="shared" si="38"/>
        <v>5.8678451698861232E-13</v>
      </c>
      <c r="CN27" s="73">
        <f t="shared" si="39"/>
        <v>5.8678451684088313E-13</v>
      </c>
      <c r="CP27" s="74"/>
      <c r="CQ27" s="74"/>
      <c r="CR27" s="74"/>
      <c r="CX27" s="74"/>
      <c r="CY27" s="74"/>
      <c r="CZ27" s="74"/>
      <c r="DF27" s="74">
        <v>2.8416999999999998E-7</v>
      </c>
      <c r="DG27" s="74">
        <v>3.02063625668</v>
      </c>
      <c r="DH27" s="74">
        <v>51066.427731055002</v>
      </c>
      <c r="DI27" s="73">
        <f t="shared" si="48"/>
        <v>-2.8312367979956508E-7</v>
      </c>
      <c r="DJ27" s="73">
        <f t="shared" si="49"/>
        <v>-2.8309804229831784E-7</v>
      </c>
      <c r="DK27" s="73">
        <f t="shared" si="50"/>
        <v>-2.8309804013273676E-7</v>
      </c>
      <c r="DL27" s="73">
        <f t="shared" si="51"/>
        <v>-2.8309804013255454E-7</v>
      </c>
      <c r="DN27" s="74">
        <v>1.2709999999999999E-8</v>
      </c>
      <c r="DO27" s="74">
        <v>0.56437938715000002</v>
      </c>
      <c r="DP27" s="74">
        <v>25132.3033999656</v>
      </c>
      <c r="DQ27" s="73">
        <f t="shared" si="52"/>
        <v>1.1923761992230488E-8</v>
      </c>
      <c r="DR27" s="73">
        <f t="shared" si="53"/>
        <v>1.1926025824925015E-8</v>
      </c>
      <c r="DS27" s="73">
        <f t="shared" si="54"/>
        <v>1.1926026014868415E-8</v>
      </c>
      <c r="DT27" s="73">
        <f t="shared" si="55"/>
        <v>1.1926026014884402E-8</v>
      </c>
      <c r="DV27" s="74">
        <v>4.2E-10</v>
      </c>
      <c r="DW27" s="74">
        <v>2.7737251002800001</v>
      </c>
      <c r="DX27" s="74">
        <v>1589.0728952838001</v>
      </c>
      <c r="DY27" s="73">
        <f t="shared" si="56"/>
        <v>-4.0011480140781628E-10</v>
      </c>
      <c r="DZ27" s="73">
        <f t="shared" si="57"/>
        <v>-4.0011895760926742E-10</v>
      </c>
      <c r="EA27" s="73">
        <f t="shared" si="58"/>
        <v>-4.0011895795821284E-10</v>
      </c>
      <c r="EB27" s="73">
        <f t="shared" si="59"/>
        <v>-4.0011895795824231E-10</v>
      </c>
      <c r="ED27" s="74">
        <v>9.9999999999999994E-12</v>
      </c>
      <c r="EE27" s="74">
        <v>6.1459565254099999</v>
      </c>
      <c r="EF27" s="74">
        <v>26617.594106668799</v>
      </c>
      <c r="EG27" s="73">
        <f t="shared" si="60"/>
        <v>2.1233132505491841E-12</v>
      </c>
      <c r="EH27" s="73">
        <f t="shared" si="61"/>
        <v>2.1179854301957982E-12</v>
      </c>
      <c r="EI27" s="73">
        <f t="shared" si="62"/>
        <v>2.1179849828346762E-12</v>
      </c>
      <c r="EJ27" s="73">
        <f t="shared" si="63"/>
        <v>2.1179849827968997E-12</v>
      </c>
      <c r="EL27" s="74"/>
      <c r="EM27" s="74"/>
      <c r="EN27" s="74"/>
      <c r="ET27" s="74"/>
      <c r="EU27" s="74"/>
      <c r="EV27" s="74"/>
    </row>
    <row r="28" spans="1:152" s="73" customFormat="1" ht="13.5" x14ac:dyDescent="0.3">
      <c r="L28" s="74"/>
      <c r="N28" s="74">
        <v>2.1664499999999998E-6</v>
      </c>
      <c r="O28" s="74">
        <v>0.65987207347999999</v>
      </c>
      <c r="P28" s="74">
        <v>13521.751441591399</v>
      </c>
      <c r="Q28" s="73">
        <f t="shared" si="0"/>
        <v>2.0219806761119723E-6</v>
      </c>
      <c r="R28" s="73">
        <f t="shared" si="1"/>
        <v>2.0221960349505091E-6</v>
      </c>
      <c r="S28" s="73">
        <f t="shared" si="2"/>
        <v>2.0221960530259597E-6</v>
      </c>
      <c r="T28" s="73">
        <f t="shared" si="3"/>
        <v>2.0221960530274844E-6</v>
      </c>
      <c r="V28" s="74">
        <v>7.9739999999999998E-8</v>
      </c>
      <c r="W28" s="74">
        <v>4.1768232450499996</v>
      </c>
      <c r="X28" s="74">
        <v>26617.594106668799</v>
      </c>
      <c r="Y28" s="73">
        <f t="shared" si="4"/>
        <v>-7.8388461200728443E-8</v>
      </c>
      <c r="Z28" s="73">
        <f t="shared" si="5"/>
        <v>-7.8380479507993778E-8</v>
      </c>
      <c r="AA28" s="73">
        <f t="shared" si="6"/>
        <v>-7.8380478836856447E-8</v>
      </c>
      <c r="AB28" s="73">
        <f t="shared" si="7"/>
        <v>-7.8380478836799761E-8</v>
      </c>
      <c r="AD28" s="74">
        <v>3.12E-9</v>
      </c>
      <c r="AE28" s="74">
        <v>5.1878582962999999</v>
      </c>
      <c r="AF28" s="74">
        <v>46514.474233996203</v>
      </c>
      <c r="AG28" s="73">
        <f t="shared" si="8"/>
        <v>2.8667871931762316E-9</v>
      </c>
      <c r="AH28" s="73">
        <f t="shared" si="9"/>
        <v>2.8679588986444976E-9</v>
      </c>
      <c r="AI28" s="73">
        <f t="shared" si="10"/>
        <v>2.8679589969139357E-9</v>
      </c>
      <c r="AJ28" s="73">
        <f t="shared" si="11"/>
        <v>2.8679589969223159E-9</v>
      </c>
      <c r="AL28" s="74">
        <v>3.9999999999999998E-11</v>
      </c>
      <c r="AM28" s="74">
        <v>1.7452896472099999</v>
      </c>
      <c r="AN28" s="74">
        <v>339142.74084046402</v>
      </c>
      <c r="AO28" s="73">
        <f t="shared" si="12"/>
        <v>3.8360390489167365E-11</v>
      </c>
      <c r="AP28" s="73">
        <f t="shared" si="13"/>
        <v>3.8280729597619623E-11</v>
      </c>
      <c r="AQ28" s="73">
        <f t="shared" si="14"/>
        <v>3.8280722831531433E-11</v>
      </c>
      <c r="AR28" s="73">
        <f t="shared" si="15"/>
        <v>3.8280722830951114E-11</v>
      </c>
      <c r="AT28" s="74">
        <v>0</v>
      </c>
      <c r="AU28" s="74">
        <v>3.3067822014599999</v>
      </c>
      <c r="AV28" s="74">
        <v>365230.64398203802</v>
      </c>
      <c r="AW28" s="73">
        <f t="shared" si="16"/>
        <v>0</v>
      </c>
      <c r="AX28" s="73">
        <f t="shared" si="17"/>
        <v>0</v>
      </c>
      <c r="AY28" s="73">
        <f t="shared" si="18"/>
        <v>0</v>
      </c>
      <c r="AZ28" s="73">
        <f t="shared" si="19"/>
        <v>0</v>
      </c>
      <c r="BB28" s="74"/>
      <c r="BC28" s="74"/>
      <c r="BD28" s="74"/>
      <c r="BJ28" s="74">
        <v>3.1953E-7</v>
      </c>
      <c r="BK28" s="74">
        <v>1.1851638974700001</v>
      </c>
      <c r="BL28" s="74">
        <v>83925.041473874706</v>
      </c>
      <c r="BM28" s="73">
        <f t="shared" si="24"/>
        <v>2.1429660521415428E-7</v>
      </c>
      <c r="BN28" s="73">
        <f t="shared" si="25"/>
        <v>2.1470370723013397E-7</v>
      </c>
      <c r="BO28" s="73">
        <f t="shared" si="26"/>
        <v>2.1470374138461768E-7</v>
      </c>
      <c r="BP28" s="73">
        <f t="shared" si="27"/>
        <v>2.1470374138752329E-7</v>
      </c>
      <c r="BR28" s="74">
        <v>1.398E-8</v>
      </c>
      <c r="BS28" s="74">
        <v>0.66375029293999999</v>
      </c>
      <c r="BT28" s="74">
        <v>20426.571092422</v>
      </c>
      <c r="BU28" s="73">
        <f t="shared" si="28"/>
        <v>1.1702624462113935E-8</v>
      </c>
      <c r="BV28" s="73">
        <f t="shared" si="29"/>
        <v>1.1699423768514024E-8</v>
      </c>
      <c r="BW28" s="73">
        <f t="shared" si="30"/>
        <v>1.1699423499691259E-8</v>
      </c>
      <c r="BX28" s="73">
        <f t="shared" si="31"/>
        <v>1.1699423499668638E-8</v>
      </c>
      <c r="BZ28" s="74">
        <v>7.4000000000000003E-10</v>
      </c>
      <c r="CA28" s="74">
        <v>2.2864515534300001</v>
      </c>
      <c r="CB28" s="74">
        <v>50586.7333878645</v>
      </c>
      <c r="CC28" s="73">
        <f t="shared" si="32"/>
        <v>5.0829197118535281E-10</v>
      </c>
      <c r="CD28" s="73">
        <f t="shared" si="33"/>
        <v>5.0884893261056696E-10</v>
      </c>
      <c r="CE28" s="73">
        <f t="shared" si="34"/>
        <v>5.0884897935122752E-10</v>
      </c>
      <c r="CF28" s="73">
        <f t="shared" si="35"/>
        <v>5.0884897935519778E-10</v>
      </c>
      <c r="CH28" s="74">
        <v>9.9999999999999994E-12</v>
      </c>
      <c r="CI28" s="74">
        <v>3.3368854908999999</v>
      </c>
      <c r="CJ28" s="74">
        <v>129330.137155777</v>
      </c>
      <c r="CK28" s="73">
        <f t="shared" si="36"/>
        <v>5.7053812404541402E-12</v>
      </c>
      <c r="CL28" s="73">
        <f t="shared" si="37"/>
        <v>5.6836062577387788E-12</v>
      </c>
      <c r="CM28" s="73">
        <f t="shared" si="38"/>
        <v>5.6836044277899944E-12</v>
      </c>
      <c r="CN28" s="73">
        <f t="shared" si="39"/>
        <v>5.6836044276365904E-12</v>
      </c>
      <c r="CP28" s="74"/>
      <c r="CQ28" s="74"/>
      <c r="CR28" s="74"/>
      <c r="CX28" s="74"/>
      <c r="CY28" s="74"/>
      <c r="CZ28" s="74"/>
      <c r="DF28" s="74">
        <v>3.0903000000000001E-7</v>
      </c>
      <c r="DG28" s="74">
        <v>0.88366335531999995</v>
      </c>
      <c r="DH28" s="74">
        <v>24498.830246290399</v>
      </c>
      <c r="DI28" s="73">
        <f t="shared" si="48"/>
        <v>-3.034005179705556E-7</v>
      </c>
      <c r="DJ28" s="73">
        <f t="shared" si="49"/>
        <v>-3.0337101652873954E-7</v>
      </c>
      <c r="DK28" s="73">
        <f t="shared" si="50"/>
        <v>-3.0337101404853114E-7</v>
      </c>
      <c r="DL28" s="73">
        <f t="shared" si="51"/>
        <v>-3.0337101404832034E-7</v>
      </c>
      <c r="DN28" s="74">
        <v>1.1199999999999999E-8</v>
      </c>
      <c r="DO28" s="74">
        <v>0.86374628387999997</v>
      </c>
      <c r="DP28" s="74">
        <v>57837.138332300601</v>
      </c>
      <c r="DQ28" s="73">
        <f t="shared" si="52"/>
        <v>-6.8536615408348439E-9</v>
      </c>
      <c r="DR28" s="73">
        <f t="shared" si="53"/>
        <v>-6.8641503133160588E-9</v>
      </c>
      <c r="DS28" s="73">
        <f t="shared" si="54"/>
        <v>-6.8641511935700675E-9</v>
      </c>
      <c r="DT28" s="73">
        <f t="shared" si="55"/>
        <v>-6.8641511936445204E-9</v>
      </c>
      <c r="DV28" s="74">
        <v>3.6E-10</v>
      </c>
      <c r="DW28" s="74">
        <v>4.3974124805799999</v>
      </c>
      <c r="DX28" s="74">
        <v>14765.239043269799</v>
      </c>
      <c r="DY28" s="73">
        <f t="shared" si="56"/>
        <v>2.4259729178247082E-10</v>
      </c>
      <c r="DZ28" s="73">
        <f t="shared" si="57"/>
        <v>2.4251684185883142E-10</v>
      </c>
      <c r="EA28" s="73">
        <f t="shared" si="58"/>
        <v>2.4251683510315952E-10</v>
      </c>
      <c r="EB28" s="73">
        <f t="shared" si="59"/>
        <v>2.4251683510259239E-10</v>
      </c>
      <c r="ED28" s="74">
        <v>9.9999999999999994E-12</v>
      </c>
      <c r="EE28" s="74">
        <v>3.9049498893600001</v>
      </c>
      <c r="EF28" s="74">
        <v>4551.9534970588002</v>
      </c>
      <c r="EG28" s="73">
        <f t="shared" si="60"/>
        <v>-7.6322022076711003E-12</v>
      </c>
      <c r="EH28" s="73">
        <f t="shared" si="61"/>
        <v>-7.6315997591584498E-12</v>
      </c>
      <c r="EI28" s="73">
        <f t="shared" si="62"/>
        <v>-7.6315997085729352E-12</v>
      </c>
      <c r="EJ28" s="73">
        <f t="shared" si="63"/>
        <v>-7.6315997085686183E-12</v>
      </c>
      <c r="EL28" s="74"/>
      <c r="EM28" s="74"/>
      <c r="EN28" s="74"/>
      <c r="ET28" s="74"/>
      <c r="EU28" s="74"/>
      <c r="EV28" s="74"/>
    </row>
    <row r="29" spans="1:152" s="73" customFormat="1" ht="13.5" x14ac:dyDescent="0.3">
      <c r="A29" s="79" t="s">
        <v>26</v>
      </c>
      <c r="B29" s="76" t="s">
        <v>196</v>
      </c>
      <c r="C29" s="79" t="s">
        <v>197</v>
      </c>
      <c r="D29" s="79" t="s">
        <v>26</v>
      </c>
      <c r="E29" s="79" t="s">
        <v>26</v>
      </c>
      <c r="F29" s="79" t="s">
        <v>26</v>
      </c>
      <c r="L29" s="74"/>
      <c r="N29" s="74">
        <v>1.83359E-6</v>
      </c>
      <c r="O29" s="74">
        <v>2.6287867078399998</v>
      </c>
      <c r="P29" s="74">
        <v>27043.502883182799</v>
      </c>
      <c r="Q29" s="73">
        <f t="shared" si="0"/>
        <v>-8.3492209160008306E-7</v>
      </c>
      <c r="R29" s="73">
        <f t="shared" si="1"/>
        <v>-8.3401772983805357E-7</v>
      </c>
      <c r="S29" s="73">
        <f t="shared" si="2"/>
        <v>-8.3401765389526815E-7</v>
      </c>
      <c r="T29" s="73">
        <f t="shared" si="3"/>
        <v>-8.3401765388886341E-7</v>
      </c>
      <c r="V29" s="74">
        <v>7.9290000000000004E-8</v>
      </c>
      <c r="W29" s="74">
        <v>0.50426804317999996</v>
      </c>
      <c r="X29" s="74">
        <v>46514.474233996203</v>
      </c>
      <c r="Y29" s="73">
        <f t="shared" si="4"/>
        <v>-3.3374722633422451E-8</v>
      </c>
      <c r="Z29" s="73">
        <f t="shared" si="5"/>
        <v>-3.3306184978211629E-8</v>
      </c>
      <c r="AA29" s="73">
        <f t="shared" si="6"/>
        <v>-3.3306179222384128E-8</v>
      </c>
      <c r="AB29" s="73">
        <f t="shared" si="7"/>
        <v>-3.3306179221893298E-8</v>
      </c>
      <c r="AD29" s="74">
        <v>3.1399999999999999E-9</v>
      </c>
      <c r="AE29" s="74">
        <v>3.4200289581600001</v>
      </c>
      <c r="AF29" s="74">
        <v>286966.93455731601</v>
      </c>
      <c r="AG29" s="73">
        <f t="shared" si="8"/>
        <v>-1.8056511781015838E-9</v>
      </c>
      <c r="AH29" s="73">
        <f t="shared" si="9"/>
        <v>-1.7905209805597605E-9</v>
      </c>
      <c r="AI29" s="73">
        <f t="shared" si="10"/>
        <v>-1.7905197075916761E-9</v>
      </c>
      <c r="AJ29" s="73">
        <f t="shared" si="11"/>
        <v>-1.790519707486106E-9</v>
      </c>
      <c r="AL29" s="74">
        <v>3.9999999999999998E-11</v>
      </c>
      <c r="AM29" s="74">
        <v>4.3114196310499997</v>
      </c>
      <c r="AN29" s="74">
        <v>52705.4972482429</v>
      </c>
      <c r="AO29" s="73">
        <f t="shared" si="12"/>
        <v>3.6056156096907699E-11</v>
      </c>
      <c r="AP29" s="73">
        <f t="shared" si="13"/>
        <v>3.6037438795168594E-11</v>
      </c>
      <c r="AQ29" s="73">
        <f t="shared" si="14"/>
        <v>3.603743722186323E-11</v>
      </c>
      <c r="AR29" s="73">
        <f t="shared" si="15"/>
        <v>3.6037437221729039E-11</v>
      </c>
      <c r="AT29" s="74"/>
      <c r="AU29" s="74"/>
      <c r="AV29" s="74"/>
      <c r="BB29" s="74"/>
      <c r="BC29" s="74"/>
      <c r="BD29" s="74"/>
      <c r="BJ29" s="74">
        <v>3.0954E-7</v>
      </c>
      <c r="BK29" s="74">
        <v>3.5032802721</v>
      </c>
      <c r="BL29" s="74">
        <v>21535.9496445154</v>
      </c>
      <c r="BM29" s="73">
        <f t="shared" si="24"/>
        <v>4.3577969068474621E-8</v>
      </c>
      <c r="BN29" s="73">
        <f t="shared" si="25"/>
        <v>4.3713142937470934E-8</v>
      </c>
      <c r="BO29" s="73">
        <f t="shared" si="26"/>
        <v>4.3713154286596098E-8</v>
      </c>
      <c r="BP29" s="73">
        <f t="shared" si="27"/>
        <v>4.3713154287554138E-8</v>
      </c>
      <c r="BR29" s="74">
        <v>1.345E-8</v>
      </c>
      <c r="BS29" s="74">
        <v>3.3919394338800002</v>
      </c>
      <c r="BT29" s="74">
        <v>103242.234014203</v>
      </c>
      <c r="BU29" s="73">
        <f t="shared" si="28"/>
        <v>-1.1734690859400491E-8</v>
      </c>
      <c r="BV29" s="73">
        <f t="shared" si="29"/>
        <v>-1.1720766082383721E-8</v>
      </c>
      <c r="BW29" s="73">
        <f t="shared" si="30"/>
        <v>-1.1720764911030272E-8</v>
      </c>
      <c r="BX29" s="73">
        <f t="shared" si="31"/>
        <v>-1.1720764910931267E-8</v>
      </c>
      <c r="BZ29" s="74">
        <v>4.8999999999999996E-10</v>
      </c>
      <c r="CA29" s="74">
        <v>1.7819375356</v>
      </c>
      <c r="CB29" s="74">
        <v>28306.660245760901</v>
      </c>
      <c r="CC29" s="73">
        <f t="shared" si="32"/>
        <v>-4.7113749276374782E-10</v>
      </c>
      <c r="CD29" s="73">
        <f t="shared" si="33"/>
        <v>-4.7105934905813506E-10</v>
      </c>
      <c r="CE29" s="73">
        <f t="shared" si="34"/>
        <v>-4.7105934249039048E-10</v>
      </c>
      <c r="CF29" s="73">
        <f t="shared" si="35"/>
        <v>-4.7105934248983058E-10</v>
      </c>
      <c r="CH29" s="74">
        <v>9.9999999999999994E-12</v>
      </c>
      <c r="CI29" s="74">
        <v>2.6464119261199999</v>
      </c>
      <c r="CJ29" s="74">
        <v>57837.138332300601</v>
      </c>
      <c r="CK29" s="73">
        <f t="shared" si="36"/>
        <v>9.0190594532611998E-12</v>
      </c>
      <c r="CL29" s="73">
        <f t="shared" si="37"/>
        <v>9.013936363360457E-12</v>
      </c>
      <c r="CM29" s="73">
        <f t="shared" si="38"/>
        <v>9.0139359326844444E-12</v>
      </c>
      <c r="CN29" s="73">
        <f t="shared" si="39"/>
        <v>9.0139359326480161E-12</v>
      </c>
      <c r="CP29" s="74"/>
      <c r="CQ29" s="74"/>
      <c r="CR29" s="74"/>
      <c r="CX29" s="74"/>
      <c r="CY29" s="74"/>
      <c r="CZ29" s="74"/>
      <c r="DF29" s="74">
        <v>2.6105000000000002E-7</v>
      </c>
      <c r="DG29" s="74">
        <v>2.1502196317400002</v>
      </c>
      <c r="DH29" s="74">
        <v>39609.654583165597</v>
      </c>
      <c r="DI29" s="73">
        <f t="shared" si="48"/>
        <v>-2.897025449544023E-8</v>
      </c>
      <c r="DJ29" s="73">
        <f t="shared" si="49"/>
        <v>-2.9180722819266561E-8</v>
      </c>
      <c r="DK29" s="73">
        <f t="shared" si="50"/>
        <v>-2.9180740489810445E-8</v>
      </c>
      <c r="DL29" s="73">
        <f t="shared" si="51"/>
        <v>-2.9180740491314534E-8</v>
      </c>
      <c r="DN29" s="74">
        <v>1.0050000000000001E-8</v>
      </c>
      <c r="DO29" s="74">
        <v>3.2827228442699998</v>
      </c>
      <c r="DP29" s="74">
        <v>37410.567239878597</v>
      </c>
      <c r="DQ29" s="73">
        <f t="shared" si="52"/>
        <v>1.3877689018384922E-9</v>
      </c>
      <c r="DR29" s="73">
        <f t="shared" si="53"/>
        <v>1.3953954710629342E-9</v>
      </c>
      <c r="DS29" s="73">
        <f t="shared" si="54"/>
        <v>1.3953961113708842E-9</v>
      </c>
      <c r="DT29" s="73">
        <f t="shared" si="55"/>
        <v>1.3953961114240642E-9</v>
      </c>
      <c r="DV29" s="74">
        <v>3.4999999999999998E-10</v>
      </c>
      <c r="DW29" s="74">
        <v>1.80468389323</v>
      </c>
      <c r="DX29" s="74">
        <v>11322.6640983044</v>
      </c>
      <c r="DY29" s="73">
        <f t="shared" si="56"/>
        <v>-3.2851042750037505E-10</v>
      </c>
      <c r="DZ29" s="73">
        <f t="shared" si="57"/>
        <v>-3.2853842223585945E-10</v>
      </c>
      <c r="EA29" s="73">
        <f t="shared" si="58"/>
        <v>-3.2853842458561239E-10</v>
      </c>
      <c r="EB29" s="73">
        <f t="shared" si="59"/>
        <v>-3.2853842458581128E-10</v>
      </c>
      <c r="ED29" s="74">
        <v>9.9999999999999994E-12</v>
      </c>
      <c r="EE29" s="74">
        <v>2.8513461446699999</v>
      </c>
      <c r="EF29" s="74">
        <v>14765.239043269799</v>
      </c>
      <c r="EG29" s="73">
        <f t="shared" si="60"/>
        <v>-7.2195026923735071E-12</v>
      </c>
      <c r="EH29" s="73">
        <f t="shared" si="61"/>
        <v>-7.2215949546133238E-12</v>
      </c>
      <c r="EI29" s="73">
        <f t="shared" si="62"/>
        <v>-7.221595130256225E-12</v>
      </c>
      <c r="EJ29" s="73">
        <f t="shared" si="63"/>
        <v>-7.2215951302709696E-12</v>
      </c>
      <c r="EL29" s="74"/>
      <c r="EM29" s="74"/>
      <c r="EN29" s="74"/>
      <c r="ET29" s="74"/>
      <c r="EU29" s="74"/>
      <c r="EV29" s="74"/>
    </row>
    <row r="30" spans="1:152" s="73" customFormat="1" ht="13.5" x14ac:dyDescent="0.3">
      <c r="L30" s="74"/>
      <c r="N30" s="74">
        <v>1.75965E-6</v>
      </c>
      <c r="O30" s="74">
        <v>4.5363682985800002</v>
      </c>
      <c r="P30" s="74">
        <v>51066.427731055002</v>
      </c>
      <c r="Q30" s="73">
        <f t="shared" si="0"/>
        <v>-2.4712322660361194E-7</v>
      </c>
      <c r="R30" s="73">
        <f t="shared" si="1"/>
        <v>-2.4894534456536422E-7</v>
      </c>
      <c r="S30" s="73">
        <f t="shared" si="2"/>
        <v>-2.4894549754275636E-7</v>
      </c>
      <c r="T30" s="73">
        <f t="shared" si="3"/>
        <v>-2.4894549755562877E-7</v>
      </c>
      <c r="V30" s="74">
        <v>8.0239999999999996E-8</v>
      </c>
      <c r="W30" s="74">
        <v>3.92723313702</v>
      </c>
      <c r="X30" s="74">
        <v>27043.502883182799</v>
      </c>
      <c r="Y30" s="73">
        <f t="shared" si="4"/>
        <v>-7.8633943956521822E-8</v>
      </c>
      <c r="Z30" s="73">
        <f t="shared" si="5"/>
        <v>-7.86427798349025E-8</v>
      </c>
      <c r="AA30" s="73">
        <f t="shared" si="6"/>
        <v>-7.8642780575767676E-8</v>
      </c>
      <c r="AB30" s="73">
        <f t="shared" si="7"/>
        <v>-7.8642780575830171E-8</v>
      </c>
      <c r="AD30" s="74">
        <v>3.0699999999999999E-9</v>
      </c>
      <c r="AE30" s="74">
        <v>3.2050735121699998</v>
      </c>
      <c r="AF30" s="74">
        <v>1059.3819301891999</v>
      </c>
      <c r="AG30" s="73">
        <f t="shared" si="8"/>
        <v>2.734799557148547E-11</v>
      </c>
      <c r="AH30" s="73">
        <f t="shared" si="9"/>
        <v>2.7414606622278199E-11</v>
      </c>
      <c r="AI30" s="73">
        <f t="shared" si="10"/>
        <v>2.7414612215078128E-11</v>
      </c>
      <c r="AJ30" s="73">
        <f t="shared" si="11"/>
        <v>2.7414612215558013E-11</v>
      </c>
      <c r="AL30" s="74">
        <v>3.9999999999999998E-11</v>
      </c>
      <c r="AM30" s="74">
        <v>3.0709334950599998</v>
      </c>
      <c r="AN30" s="74">
        <v>27043.502883182799</v>
      </c>
      <c r="AO30" s="73">
        <f t="shared" si="12"/>
        <v>-3.1700312348598509E-11</v>
      </c>
      <c r="AP30" s="73">
        <f t="shared" si="13"/>
        <v>-3.1686795258278778E-11</v>
      </c>
      <c r="AQ30" s="73">
        <f t="shared" si="14"/>
        <v>-3.1686794122948378E-11</v>
      </c>
      <c r="AR30" s="73">
        <f t="shared" si="15"/>
        <v>-3.1686794122852632E-11</v>
      </c>
      <c r="AT30" s="74"/>
      <c r="AU30" s="74"/>
      <c r="AV30" s="74"/>
      <c r="BB30" s="74"/>
      <c r="BC30" s="74"/>
      <c r="BD30" s="74"/>
      <c r="BJ30" s="74">
        <v>3.1808E-7</v>
      </c>
      <c r="BK30" s="74">
        <v>2.4147458843899998</v>
      </c>
      <c r="BL30" s="74">
        <v>47623.852786089599</v>
      </c>
      <c r="BM30" s="73">
        <f t="shared" si="24"/>
        <v>-3.1756332724908951E-7</v>
      </c>
      <c r="BN30" s="73">
        <f t="shared" si="25"/>
        <v>-3.1754549904948754E-7</v>
      </c>
      <c r="BO30" s="73">
        <f t="shared" si="26"/>
        <v>-3.1754549753991193E-7</v>
      </c>
      <c r="BP30" s="73">
        <f t="shared" si="27"/>
        <v>-3.1754549753978414E-7</v>
      </c>
      <c r="BR30" s="74">
        <v>1.297E-8</v>
      </c>
      <c r="BS30" s="74">
        <v>5.3425132774400002</v>
      </c>
      <c r="BT30" s="74">
        <v>37410.567239878597</v>
      </c>
      <c r="BU30" s="73">
        <f t="shared" si="28"/>
        <v>-1.2181594717023777E-8</v>
      </c>
      <c r="BV30" s="73">
        <f t="shared" si="29"/>
        <v>-1.2185003261749354E-8</v>
      </c>
      <c r="BW30" s="73">
        <f t="shared" si="30"/>
        <v>-1.2185003547637374E-8</v>
      </c>
      <c r="BX30" s="73">
        <f t="shared" si="31"/>
        <v>-1.2185003547661117E-8</v>
      </c>
      <c r="BZ30" s="74">
        <v>5.7999999999999996E-10</v>
      </c>
      <c r="CA30" s="74">
        <v>5.8838713251200003</v>
      </c>
      <c r="CB30" s="74">
        <v>77204.327494533296</v>
      </c>
      <c r="CC30" s="73">
        <f t="shared" si="32"/>
        <v>-5.7928015142140414E-10</v>
      </c>
      <c r="CD30" s="73">
        <f t="shared" si="33"/>
        <v>-5.793251074647596E-10</v>
      </c>
      <c r="CE30" s="73">
        <f t="shared" si="34"/>
        <v>-5.7932511117854319E-10</v>
      </c>
      <c r="CF30" s="73">
        <f t="shared" si="35"/>
        <v>-5.7932511117885483E-10</v>
      </c>
      <c r="CH30" s="74">
        <v>9.9999999999999994E-12</v>
      </c>
      <c r="CI30" s="74">
        <v>4.9324755598700003</v>
      </c>
      <c r="CJ30" s="74">
        <v>25558.212176479599</v>
      </c>
      <c r="CK30" s="73">
        <f t="shared" si="36"/>
        <v>6.0013074375810655E-12</v>
      </c>
      <c r="CL30" s="73">
        <f t="shared" si="37"/>
        <v>5.997119259960672E-12</v>
      </c>
      <c r="CM30" s="73">
        <f t="shared" si="38"/>
        <v>5.9971189082437187E-12</v>
      </c>
      <c r="CN30" s="73">
        <f t="shared" si="39"/>
        <v>5.9971189082141527E-12</v>
      </c>
      <c r="CP30" s="74"/>
      <c r="CQ30" s="74"/>
      <c r="CR30" s="74"/>
      <c r="CX30" s="74"/>
      <c r="CY30" s="74"/>
      <c r="CZ30" s="74"/>
      <c r="DF30" s="74">
        <v>1.8699000000000001E-7</v>
      </c>
      <c r="DG30" s="74">
        <v>4.9649600840300003</v>
      </c>
      <c r="DH30" s="74">
        <v>11322.6640983044</v>
      </c>
      <c r="DI30" s="73">
        <f t="shared" si="48"/>
        <v>1.7427316268396907E-7</v>
      </c>
      <c r="DJ30" s="73">
        <f t="shared" si="49"/>
        <v>1.7428887691522879E-7</v>
      </c>
      <c r="DK30" s="73">
        <f t="shared" si="50"/>
        <v>1.7428887823423395E-7</v>
      </c>
      <c r="DL30" s="73">
        <f t="shared" si="51"/>
        <v>1.7428887823434563E-7</v>
      </c>
      <c r="DN30" s="74">
        <v>1.1770000000000001E-8</v>
      </c>
      <c r="DO30" s="74">
        <v>4.5319402222700003</v>
      </c>
      <c r="DP30" s="74">
        <v>77154.3308726291</v>
      </c>
      <c r="DQ30" s="73">
        <f t="shared" si="52"/>
        <v>6.0851401966140598E-9</v>
      </c>
      <c r="DR30" s="73">
        <f t="shared" si="53"/>
        <v>6.1010537422146457E-9</v>
      </c>
      <c r="DS30" s="73">
        <f t="shared" si="54"/>
        <v>6.1010550777096138E-9</v>
      </c>
      <c r="DT30" s="73">
        <f t="shared" si="55"/>
        <v>6.1010550778217539E-9</v>
      </c>
      <c r="DV30" s="74">
        <v>4.3000000000000001E-10</v>
      </c>
      <c r="DW30" s="74">
        <v>6.0742625499000003</v>
      </c>
      <c r="DX30" s="74">
        <v>28306.660245760901</v>
      </c>
      <c r="DY30" s="73">
        <f t="shared" si="56"/>
        <v>2.7649766678095198E-10</v>
      </c>
      <c r="DZ30" s="73">
        <f t="shared" si="57"/>
        <v>2.7668855027224443E-10</v>
      </c>
      <c r="EA30" s="73">
        <f t="shared" si="58"/>
        <v>2.7668856629528669E-10</v>
      </c>
      <c r="EB30" s="73">
        <f t="shared" si="59"/>
        <v>2.7668856629665257E-10</v>
      </c>
      <c r="ED30" s="74">
        <v>9.9999999999999994E-12</v>
      </c>
      <c r="EE30" s="74">
        <v>3.7433995927899999</v>
      </c>
      <c r="EF30" s="74">
        <v>313054.83769889001</v>
      </c>
      <c r="EG30" s="73">
        <f t="shared" si="60"/>
        <v>5.1243575775948462E-12</v>
      </c>
      <c r="EH30" s="73">
        <f t="shared" si="61"/>
        <v>5.0691911913375061E-12</v>
      </c>
      <c r="EI30" s="73">
        <f t="shared" si="62"/>
        <v>5.0691865506771691E-12</v>
      </c>
      <c r="EJ30" s="73">
        <f t="shared" si="63"/>
        <v>5.0691865502773387E-12</v>
      </c>
      <c r="EL30" s="74"/>
      <c r="EM30" s="74"/>
      <c r="EN30" s="74"/>
      <c r="ET30" s="74"/>
      <c r="EU30" s="74"/>
      <c r="EV30" s="74"/>
    </row>
    <row r="31" spans="1:152" s="73" customFormat="1" ht="13.5" x14ac:dyDescent="0.3">
      <c r="A31" s="73" t="s">
        <v>198</v>
      </c>
      <c r="B31" s="73" t="s">
        <v>199</v>
      </c>
      <c r="C31" s="73" t="s">
        <v>200</v>
      </c>
      <c r="G31" s="75"/>
      <c r="L31" s="74"/>
      <c r="N31" s="74">
        <v>1.81629E-6</v>
      </c>
      <c r="O31" s="74">
        <v>2.4341350246600002</v>
      </c>
      <c r="P31" s="74">
        <v>25661.304950698199</v>
      </c>
      <c r="Q31" s="73">
        <f t="shared" si="0"/>
        <v>-3.256233787780257E-7</v>
      </c>
      <c r="R31" s="73">
        <f t="shared" si="1"/>
        <v>-3.2656250022086532E-7</v>
      </c>
      <c r="S31" s="73">
        <f t="shared" si="2"/>
        <v>-3.2656257906754089E-7</v>
      </c>
      <c r="T31" s="73">
        <f t="shared" si="3"/>
        <v>-3.2656257907424399E-7</v>
      </c>
      <c r="V31" s="74">
        <v>7.6650000000000001E-8</v>
      </c>
      <c r="W31" s="74">
        <v>2.4815830535500001</v>
      </c>
      <c r="X31" s="74">
        <v>57837.138332300601</v>
      </c>
      <c r="Y31" s="73">
        <f t="shared" si="4"/>
        <v>6.2761703207178804E-8</v>
      </c>
      <c r="Z31" s="73">
        <f t="shared" si="5"/>
        <v>6.2709533286103719E-8</v>
      </c>
      <c r="AA31" s="73">
        <f t="shared" si="6"/>
        <v>6.2709528902117504E-8</v>
      </c>
      <c r="AB31" s="73">
        <f t="shared" si="7"/>
        <v>6.2709528901746702E-8</v>
      </c>
      <c r="AD31" s="74">
        <v>3.3200000000000001E-9</v>
      </c>
      <c r="AE31" s="74">
        <v>0.97416155324999998</v>
      </c>
      <c r="AF31" s="74">
        <v>25132.3033999656</v>
      </c>
      <c r="AG31" s="73">
        <f t="shared" si="8"/>
        <v>2.398759132356146E-9</v>
      </c>
      <c r="AH31" s="73">
        <f t="shared" si="9"/>
        <v>2.3999403381390047E-9</v>
      </c>
      <c r="AI31" s="73">
        <f t="shared" si="10"/>
        <v>2.3999404372887867E-9</v>
      </c>
      <c r="AJ31" s="73">
        <f t="shared" si="11"/>
        <v>2.3999404372971325E-9</v>
      </c>
      <c r="AL31" s="74">
        <v>3.9999999999999998E-11</v>
      </c>
      <c r="AM31" s="74">
        <v>5.6801370125000004</v>
      </c>
      <c r="AN31" s="74">
        <v>30639.856638632999</v>
      </c>
      <c r="AO31" s="73">
        <f t="shared" si="12"/>
        <v>3.1236815114276343E-11</v>
      </c>
      <c r="AP31" s="73">
        <f t="shared" si="13"/>
        <v>3.1252488836753377E-11</v>
      </c>
      <c r="AQ31" s="73">
        <f t="shared" si="14"/>
        <v>3.1252490152233769E-11</v>
      </c>
      <c r="AR31" s="73">
        <f t="shared" si="15"/>
        <v>3.1252490152345884E-11</v>
      </c>
      <c r="AT31" s="74"/>
      <c r="AU31" s="74"/>
      <c r="AV31" s="74"/>
      <c r="BB31" s="74"/>
      <c r="BC31" s="74"/>
      <c r="BD31" s="74"/>
      <c r="BJ31" s="74">
        <v>2.8691000000000002E-7</v>
      </c>
      <c r="BK31" s="74">
        <v>1.8482861426899999</v>
      </c>
      <c r="BL31" s="74">
        <v>77154.3308726291</v>
      </c>
      <c r="BM31" s="73">
        <f t="shared" si="24"/>
        <v>-2.447488660455082E-8</v>
      </c>
      <c r="BN31" s="73">
        <f t="shared" si="25"/>
        <v>-2.4926600142381282E-8</v>
      </c>
      <c r="BO31" s="73">
        <f t="shared" si="26"/>
        <v>-2.4926638066583238E-8</v>
      </c>
      <c r="BP31" s="73">
        <f t="shared" si="27"/>
        <v>-2.4926638069767708E-8</v>
      </c>
      <c r="BR31" s="74">
        <v>1.076E-8</v>
      </c>
      <c r="BS31" s="74">
        <v>0.95624460335000006</v>
      </c>
      <c r="BT31" s="74">
        <v>50586.7333878645</v>
      </c>
      <c r="BU31" s="73">
        <f t="shared" si="28"/>
        <v>9.3558614729828635E-9</v>
      </c>
      <c r="BV31" s="73">
        <f t="shared" si="29"/>
        <v>9.3503498517114574E-9</v>
      </c>
      <c r="BW31" s="73">
        <f t="shared" si="30"/>
        <v>9.3503493885232692E-9</v>
      </c>
      <c r="BX31" s="73">
        <f t="shared" si="31"/>
        <v>9.3503493884839236E-9</v>
      </c>
      <c r="BZ31" s="74">
        <v>6E-10</v>
      </c>
      <c r="CA31" s="74">
        <v>0.54679388546999996</v>
      </c>
      <c r="CB31" s="74">
        <v>37410.567239878597</v>
      </c>
      <c r="CC31" s="73">
        <f t="shared" si="32"/>
        <v>1.583812493939499E-10</v>
      </c>
      <c r="CD31" s="73">
        <f t="shared" si="33"/>
        <v>1.579377633544431E-10</v>
      </c>
      <c r="CE31" s="73">
        <f t="shared" si="34"/>
        <v>1.5793772611455515E-10</v>
      </c>
      <c r="CF31" s="73">
        <f t="shared" si="35"/>
        <v>1.5793772611146222E-10</v>
      </c>
      <c r="CH31" s="74">
        <v>1.9999999999999999E-11</v>
      </c>
      <c r="CI31" s="74">
        <v>5.00344393497</v>
      </c>
      <c r="CJ31" s="74">
        <v>20426.571092422</v>
      </c>
      <c r="CK31" s="73">
        <f t="shared" si="36"/>
        <v>-1.6286156633182041E-11</v>
      </c>
      <c r="CL31" s="73">
        <f t="shared" si="37"/>
        <v>-1.6291012009355657E-11</v>
      </c>
      <c r="CM31" s="73">
        <f t="shared" si="38"/>
        <v>-1.6291012416903257E-11</v>
      </c>
      <c r="CN31" s="73">
        <f t="shared" si="39"/>
        <v>-1.629101241693755E-11</v>
      </c>
      <c r="CP31" s="74"/>
      <c r="CQ31" s="74"/>
      <c r="CR31" s="74"/>
      <c r="CX31" s="74"/>
      <c r="CY31" s="74"/>
      <c r="CZ31" s="74"/>
      <c r="DF31" s="74">
        <v>2.1269999999999999E-7</v>
      </c>
      <c r="DG31" s="74">
        <v>5.3685713984100003</v>
      </c>
      <c r="DH31" s="74">
        <v>13521.751441591399</v>
      </c>
      <c r="DI31" s="73">
        <f t="shared" si="48"/>
        <v>7.5638698878379158E-8</v>
      </c>
      <c r="DJ31" s="73">
        <f t="shared" si="49"/>
        <v>7.5583638734816878E-8</v>
      </c>
      <c r="DK31" s="73">
        <f t="shared" si="50"/>
        <v>7.5583634111612664E-8</v>
      </c>
      <c r="DL31" s="73">
        <f t="shared" si="51"/>
        <v>7.5583634111222777E-8</v>
      </c>
      <c r="DN31" s="74">
        <v>8.4100000000000005E-9</v>
      </c>
      <c r="DO31" s="74">
        <v>5.9626103541899997</v>
      </c>
      <c r="DP31" s="74">
        <v>14765.239043269799</v>
      </c>
      <c r="DQ31" s="73">
        <f t="shared" si="52"/>
        <v>6.2452715600502895E-9</v>
      </c>
      <c r="DR31" s="73">
        <f t="shared" si="53"/>
        <v>6.2469746552473044E-9</v>
      </c>
      <c r="DS31" s="73">
        <f t="shared" si="54"/>
        <v>6.2469747982186846E-9</v>
      </c>
      <c r="DT31" s="73">
        <f t="shared" si="55"/>
        <v>6.246974798230687E-9</v>
      </c>
      <c r="DV31" s="74">
        <v>3.3E-10</v>
      </c>
      <c r="DW31" s="74">
        <v>5.3457258165699999</v>
      </c>
      <c r="DX31" s="74">
        <v>25448.0058552601</v>
      </c>
      <c r="DY31" s="73">
        <f t="shared" si="56"/>
        <v>-2.2081468146006012E-10</v>
      </c>
      <c r="DZ31" s="73">
        <f t="shared" si="57"/>
        <v>-2.2094247512109555E-10</v>
      </c>
      <c r="EA31" s="73">
        <f t="shared" si="58"/>
        <v>-2.2094248584839417E-10</v>
      </c>
      <c r="EB31" s="73">
        <f t="shared" si="59"/>
        <v>-2.2094248584929986E-10</v>
      </c>
      <c r="ED31" s="74">
        <v>9.9999999999999994E-12</v>
      </c>
      <c r="EE31" s="74">
        <v>2.8223441058100001</v>
      </c>
      <c r="EF31" s="74">
        <v>52705.4972482429</v>
      </c>
      <c r="EG31" s="73">
        <f t="shared" si="60"/>
        <v>-3.579527580382398E-12</v>
      </c>
      <c r="EH31" s="73">
        <f t="shared" si="61"/>
        <v>-3.5896053494877052E-12</v>
      </c>
      <c r="EI31" s="73">
        <f t="shared" si="62"/>
        <v>-3.5896061954617716E-12</v>
      </c>
      <c r="EJ31" s="73">
        <f t="shared" si="63"/>
        <v>-3.5896061955339262E-12</v>
      </c>
      <c r="EL31" s="74"/>
      <c r="EM31" s="74"/>
      <c r="EN31" s="74"/>
      <c r="ET31" s="74"/>
      <c r="EU31" s="74"/>
      <c r="EV31" s="74"/>
    </row>
    <row r="32" spans="1:152" s="73" customFormat="1" ht="13.5" x14ac:dyDescent="0.3">
      <c r="A32" s="73">
        <v>0</v>
      </c>
      <c r="B32" s="73">
        <f xml:space="preserve"> 0.0057755183 * A32</f>
        <v>0</v>
      </c>
      <c r="C32" s="73">
        <f xml:space="preserve"> Tau - B32/DAYSinMILLENNIUM</f>
        <v>1.6241895378929991E-2</v>
      </c>
      <c r="L32" s="74"/>
      <c r="N32" s="74">
        <v>2.0899500000000002E-6</v>
      </c>
      <c r="O32" s="74">
        <v>2.09178234008</v>
      </c>
      <c r="P32" s="74">
        <v>47623.852786089599</v>
      </c>
      <c r="Q32" s="73">
        <f t="shared" si="0"/>
        <v>-1.9408869930000085E-6</v>
      </c>
      <c r="R32" s="73">
        <f t="shared" si="1"/>
        <v>-1.9401299689580092E-6</v>
      </c>
      <c r="S32" s="73">
        <f t="shared" si="2"/>
        <v>-1.9401299053192813E-6</v>
      </c>
      <c r="T32" s="73">
        <f t="shared" si="3"/>
        <v>-1.9401299053138929E-6</v>
      </c>
      <c r="V32" s="74">
        <v>8.6389999999999995E-8</v>
      </c>
      <c r="W32" s="74">
        <v>6.0636028279299996</v>
      </c>
      <c r="X32" s="74">
        <v>77154.3308726291</v>
      </c>
      <c r="Y32" s="73">
        <f t="shared" si="4"/>
        <v>-7.2144316748234649E-8</v>
      </c>
      <c r="Z32" s="73">
        <f t="shared" si="5"/>
        <v>-7.206912734089858E-8</v>
      </c>
      <c r="AA32" s="73">
        <f t="shared" si="6"/>
        <v>-7.2069121020282122E-8</v>
      </c>
      <c r="AB32" s="73">
        <f t="shared" si="7"/>
        <v>-7.2069121019751389E-8</v>
      </c>
      <c r="AD32" s="74">
        <v>3.2700000000000001E-9</v>
      </c>
      <c r="AE32" s="74">
        <v>2.22989850002</v>
      </c>
      <c r="AF32" s="74">
        <v>21535.9496445154</v>
      </c>
      <c r="AG32" s="73">
        <f t="shared" si="8"/>
        <v>3.2302087626398324E-9</v>
      </c>
      <c r="AH32" s="73">
        <f t="shared" si="9"/>
        <v>3.2304327818278962E-9</v>
      </c>
      <c r="AI32" s="73">
        <f t="shared" si="10"/>
        <v>3.2304328006106297E-9</v>
      </c>
      <c r="AJ32" s="73">
        <f t="shared" si="11"/>
        <v>3.230432800612215E-9</v>
      </c>
      <c r="AL32" s="74">
        <v>3E-11</v>
      </c>
      <c r="AM32" s="74">
        <v>5.8066264093699997</v>
      </c>
      <c r="AN32" s="74">
        <v>155418.04029735099</v>
      </c>
      <c r="AO32" s="73">
        <f t="shared" si="12"/>
        <v>-1.3391123801230041E-11</v>
      </c>
      <c r="AP32" s="73">
        <f t="shared" si="13"/>
        <v>-1.3476512215347982E-11</v>
      </c>
      <c r="AQ32" s="73">
        <f t="shared" si="14"/>
        <v>-1.3476519379009963E-11</v>
      </c>
      <c r="AR32" s="73">
        <f t="shared" si="15"/>
        <v>-1.3476519379619385E-11</v>
      </c>
      <c r="AT32" s="74"/>
      <c r="AU32" s="74"/>
      <c r="AV32" s="74"/>
      <c r="BB32" s="74"/>
      <c r="BC32" s="74"/>
      <c r="BD32" s="74"/>
      <c r="BJ32" s="74">
        <v>2.5764999999999998E-7</v>
      </c>
      <c r="BK32" s="74">
        <v>2.77593370583</v>
      </c>
      <c r="BL32" s="74">
        <v>27043.502883182799</v>
      </c>
      <c r="BM32" s="73">
        <f t="shared" si="24"/>
        <v>-1.4968491660488107E-7</v>
      </c>
      <c r="BN32" s="73">
        <f t="shared" si="25"/>
        <v>-1.4956873459905505E-7</v>
      </c>
      <c r="BO32" s="73">
        <f t="shared" si="26"/>
        <v>-1.4956872484225228E-7</v>
      </c>
      <c r="BP32" s="73">
        <f t="shared" si="27"/>
        <v>-1.4956872484142944E-7</v>
      </c>
      <c r="BR32" s="74">
        <v>1.05E-8</v>
      </c>
      <c r="BS32" s="74">
        <v>3.0094415115199999</v>
      </c>
      <c r="BT32" s="74">
        <v>26107.572902473901</v>
      </c>
      <c r="BU32" s="73">
        <f t="shared" si="28"/>
        <v>1.0267808141823732E-8</v>
      </c>
      <c r="BV32" s="73">
        <f t="shared" si="29"/>
        <v>1.0266632430968289E-8</v>
      </c>
      <c r="BW32" s="73">
        <f t="shared" si="30"/>
        <v>1.026663233212996E-8</v>
      </c>
      <c r="BX32" s="73">
        <f t="shared" si="31"/>
        <v>1.0266632332121576E-8</v>
      </c>
      <c r="BZ32" s="74">
        <v>4.6000000000000001E-10</v>
      </c>
      <c r="CA32" s="74">
        <v>5.7718229298199999</v>
      </c>
      <c r="CB32" s="74">
        <v>529.69096509459996</v>
      </c>
      <c r="CC32" s="73">
        <f t="shared" si="32"/>
        <v>-1.0837838090432433E-10</v>
      </c>
      <c r="CD32" s="73">
        <f t="shared" si="33"/>
        <v>-1.0837353078616421E-10</v>
      </c>
      <c r="CE32" s="73">
        <f t="shared" si="34"/>
        <v>-1.083735303789378E-10</v>
      </c>
      <c r="CF32" s="73">
        <f t="shared" si="35"/>
        <v>-1.0837353037890287E-10</v>
      </c>
      <c r="CH32" s="74">
        <v>1.9999999999999999E-11</v>
      </c>
      <c r="CI32" s="74">
        <v>4.8084141588899998</v>
      </c>
      <c r="CJ32" s="74">
        <v>25028.521211384999</v>
      </c>
      <c r="CK32" s="73">
        <f t="shared" si="36"/>
        <v>-1.9475148083463862E-11</v>
      </c>
      <c r="CL32" s="73">
        <f t="shared" si="37"/>
        <v>-1.9472812130513562E-11</v>
      </c>
      <c r="CM32" s="73">
        <f t="shared" si="38"/>
        <v>-1.9472811934167328E-11</v>
      </c>
      <c r="CN32" s="73">
        <f t="shared" si="39"/>
        <v>-1.9472811934150733E-11</v>
      </c>
      <c r="CP32" s="74"/>
      <c r="CQ32" s="74"/>
      <c r="CR32" s="74"/>
      <c r="CX32" s="74"/>
      <c r="CY32" s="74"/>
      <c r="CZ32" s="74"/>
      <c r="DF32" s="74">
        <v>1.9422E-7</v>
      </c>
      <c r="DG32" s="74">
        <v>4.9837864765499997</v>
      </c>
      <c r="DH32" s="74">
        <v>10213.285546211</v>
      </c>
      <c r="DI32" s="73">
        <f t="shared" si="48"/>
        <v>6.6578970939068954E-8</v>
      </c>
      <c r="DJ32" s="73">
        <f t="shared" si="49"/>
        <v>6.6617136320101636E-8</v>
      </c>
      <c r="DK32" s="73">
        <f t="shared" si="50"/>
        <v>6.661713952442267E-8</v>
      </c>
      <c r="DL32" s="73">
        <f t="shared" si="51"/>
        <v>6.6617139524692304E-8</v>
      </c>
      <c r="DN32" s="74">
        <v>9.3499999999999994E-9</v>
      </c>
      <c r="DO32" s="74">
        <v>2.3727749761100001</v>
      </c>
      <c r="DP32" s="74">
        <v>25661.304950698199</v>
      </c>
      <c r="DQ32" s="73">
        <f t="shared" si="52"/>
        <v>-2.2371748573627449E-9</v>
      </c>
      <c r="DR32" s="73">
        <f t="shared" si="53"/>
        <v>-2.2419461171189611E-9</v>
      </c>
      <c r="DS32" s="73">
        <f t="shared" si="54"/>
        <v>-2.2419465176972089E-9</v>
      </c>
      <c r="DT32" s="73">
        <f t="shared" si="55"/>
        <v>-2.2419465177312635E-9</v>
      </c>
      <c r="DV32" s="74">
        <v>3.1000000000000002E-10</v>
      </c>
      <c r="DW32" s="74">
        <v>5.6648907506999997</v>
      </c>
      <c r="DX32" s="74">
        <v>30639.856638632999</v>
      </c>
      <c r="DY32" s="73">
        <f t="shared" si="56"/>
        <v>2.4500928435089636E-10</v>
      </c>
      <c r="DZ32" s="73">
        <f t="shared" si="57"/>
        <v>2.4512842481038686E-10</v>
      </c>
      <c r="EA32" s="73">
        <f t="shared" si="58"/>
        <v>2.4512843480960543E-10</v>
      </c>
      <c r="EB32" s="73">
        <f t="shared" si="59"/>
        <v>2.4512843481045758E-10</v>
      </c>
      <c r="ED32" s="74">
        <v>9.9999999999999994E-12</v>
      </c>
      <c r="EE32" s="74">
        <v>1.7013262527299999</v>
      </c>
      <c r="EF32" s="74">
        <v>23869.1460373874</v>
      </c>
      <c r="EG32" s="73">
        <f t="shared" si="60"/>
        <v>9.8455367727351341E-12</v>
      </c>
      <c r="EH32" s="73">
        <f t="shared" si="61"/>
        <v>9.8446796361476653E-12</v>
      </c>
      <c r="EI32" s="73">
        <f t="shared" si="62"/>
        <v>9.8446795640819229E-12</v>
      </c>
      <c r="EJ32" s="73">
        <f t="shared" si="63"/>
        <v>9.8446795640758354E-12</v>
      </c>
      <c r="EL32" s="74"/>
      <c r="EM32" s="74"/>
      <c r="EN32" s="74"/>
      <c r="ET32" s="74"/>
      <c r="EU32" s="74"/>
      <c r="EV32" s="74"/>
    </row>
    <row r="33" spans="1:152" s="73" customFormat="1" ht="13.5" x14ac:dyDescent="0.3">
      <c r="L33" s="74"/>
      <c r="N33" s="74">
        <v>1.7264300000000001E-6</v>
      </c>
      <c r="O33" s="74">
        <v>2.4520016417299999</v>
      </c>
      <c r="P33" s="74">
        <v>24498.830246290399</v>
      </c>
      <c r="Q33" s="73">
        <f t="shared" si="0"/>
        <v>-3.321933700463821E-7</v>
      </c>
      <c r="R33" s="73">
        <f t="shared" si="1"/>
        <v>-3.3304343728893702E-7</v>
      </c>
      <c r="S33" s="73">
        <f t="shared" si="2"/>
        <v>-3.3304350865879908E-7</v>
      </c>
      <c r="T33" s="73">
        <f t="shared" si="3"/>
        <v>-3.3304350866486558E-7</v>
      </c>
      <c r="V33" s="74">
        <v>6.8379999999999994E-8</v>
      </c>
      <c r="W33" s="74">
        <v>2.7738706531199999</v>
      </c>
      <c r="X33" s="74">
        <v>7.1135470007999997</v>
      </c>
      <c r="Y33" s="73">
        <f t="shared" si="4"/>
        <v>-6.6217116856913415E-8</v>
      </c>
      <c r="Z33" s="73">
        <f t="shared" si="5"/>
        <v>-6.6217114370957874E-8</v>
      </c>
      <c r="AA33" s="73">
        <f t="shared" si="6"/>
        <v>-6.6217114370749147E-8</v>
      </c>
      <c r="AB33" s="73">
        <f t="shared" si="7"/>
        <v>-6.6217114370749133E-8</v>
      </c>
      <c r="AD33" s="74">
        <v>3.0300000000000001E-9</v>
      </c>
      <c r="AE33" s="74">
        <v>4.6848205824400004</v>
      </c>
      <c r="AF33" s="74">
        <v>27043.502883182799</v>
      </c>
      <c r="AG33" s="73">
        <f t="shared" si="8"/>
        <v>-1.7427240629866393E-9</v>
      </c>
      <c r="AH33" s="73">
        <f t="shared" si="9"/>
        <v>-1.744096745048338E-9</v>
      </c>
      <c r="AI33" s="73">
        <f t="shared" si="10"/>
        <v>-1.7440968602790331E-9</v>
      </c>
      <c r="AJ33" s="73">
        <f t="shared" si="11"/>
        <v>-1.744096860288751E-9</v>
      </c>
      <c r="AL33" s="74">
        <v>3E-11</v>
      </c>
      <c r="AM33" s="74">
        <v>4.6451908806000004</v>
      </c>
      <c r="AN33" s="74">
        <v>27147.285071763301</v>
      </c>
      <c r="AO33" s="73">
        <f t="shared" ref="AO33:AO64" si="72">AL33*COS(AM33+AN33*$C$32)</f>
        <v>2.5768173802718718E-11</v>
      </c>
      <c r="AP33" s="73">
        <f t="shared" ref="AP33:AP64" si="73">AL33*COS(AM33+AN33*$C$53)</f>
        <v>2.5759627887004048E-11</v>
      </c>
      <c r="AQ33" s="73">
        <f t="shared" ref="AQ33:AQ64" si="74">AL33*COS(AM33+AN33*$C$74)</f>
        <v>2.5759627169137114E-11</v>
      </c>
      <c r="AR33" s="73">
        <f t="shared" ref="AR33:AR64" si="75">AL33*COS(AM33+AN33*$C$95)</f>
        <v>2.5759627169076807E-11</v>
      </c>
      <c r="AT33" s="77"/>
      <c r="AU33" s="77"/>
      <c r="AV33" s="77"/>
      <c r="BB33" s="74"/>
      <c r="BC33" s="74"/>
      <c r="BD33" s="74"/>
      <c r="BJ33" s="74">
        <v>2.5199000000000002E-7</v>
      </c>
      <c r="BK33" s="74">
        <v>3.5906226646000001</v>
      </c>
      <c r="BL33" s="74">
        <v>27147.285071763301</v>
      </c>
      <c r="BM33" s="73">
        <f t="shared" si="24"/>
        <v>-5.3855890976998762E-9</v>
      </c>
      <c r="BN33" s="73">
        <f t="shared" si="25"/>
        <v>-5.52567051262093E-9</v>
      </c>
      <c r="BO33" s="73">
        <f t="shared" si="26"/>
        <v>-5.5256822740713204E-9</v>
      </c>
      <c r="BP33" s="73">
        <f t="shared" si="27"/>
        <v>-5.5256822750594373E-9</v>
      </c>
      <c r="BR33" s="74">
        <v>9.1800000000000001E-9</v>
      </c>
      <c r="BS33" s="74">
        <v>1.8998887116600001</v>
      </c>
      <c r="BT33" s="74">
        <v>1059.3819301891999</v>
      </c>
      <c r="BU33" s="73">
        <f t="shared" si="28"/>
        <v>8.8791920648146398E-9</v>
      </c>
      <c r="BV33" s="73">
        <f t="shared" si="29"/>
        <v>8.8792426357557961E-9</v>
      </c>
      <c r="BW33" s="73">
        <f t="shared" si="30"/>
        <v>8.8792426400016612E-9</v>
      </c>
      <c r="BX33" s="73">
        <f t="shared" si="31"/>
        <v>8.8792426400020235E-9</v>
      </c>
      <c r="BZ33" s="74">
        <v>5.1999999999999996E-10</v>
      </c>
      <c r="CA33" s="74">
        <v>3.5848873729399999</v>
      </c>
      <c r="CB33" s="74">
        <v>25558.212176479599</v>
      </c>
      <c r="CC33" s="73">
        <f t="shared" si="32"/>
        <v>-3.3655111614303208E-10</v>
      </c>
      <c r="CD33" s="73">
        <f t="shared" si="33"/>
        <v>-3.3675857918071153E-10</v>
      </c>
      <c r="CE33" s="73">
        <f t="shared" si="34"/>
        <v>-3.3675859659585782E-10</v>
      </c>
      <c r="CF33" s="73">
        <f t="shared" si="35"/>
        <v>-3.3675859659732178E-10</v>
      </c>
      <c r="CH33" s="74">
        <v>1.9999999999999999E-11</v>
      </c>
      <c r="CI33" s="74">
        <v>5.8503933871599996</v>
      </c>
      <c r="CJ33" s="74">
        <v>1059.3819301891999</v>
      </c>
      <c r="CK33" s="73">
        <f t="shared" ref="CK33:CK53" si="76">CH33*COS(CI33+CJ33*$C$32)</f>
        <v>-9.6793174499028476E-12</v>
      </c>
      <c r="CL33" s="73">
        <f t="shared" ref="CL33:CL53" si="77">CH33*COS(CI33+CJ33*$C$53)</f>
        <v>-9.6796972051141464E-12</v>
      </c>
      <c r="CM33" s="73">
        <f t="shared" ref="CM33:CM53" si="78">CH33*COS(CI33+CJ33*$C$74)</f>
        <v>-9.6796972369989815E-12</v>
      </c>
      <c r="CN33" s="73">
        <f t="shared" ref="CN33:CN53" si="79">CH33*COS(CI33+CJ33*$C$95)</f>
        <v>-9.6796972370017166E-12</v>
      </c>
      <c r="CP33" s="74"/>
      <c r="CQ33" s="74"/>
      <c r="CR33" s="74"/>
      <c r="CX33" s="74"/>
      <c r="CY33" s="74"/>
      <c r="CZ33" s="74"/>
      <c r="DF33" s="74">
        <v>1.6941000000000001E-7</v>
      </c>
      <c r="DG33" s="74">
        <v>3.8876539340199998</v>
      </c>
      <c r="DH33" s="74">
        <v>26617.594106668799</v>
      </c>
      <c r="DI33" s="73">
        <f t="shared" si="48"/>
        <v>-1.5076755815080554E-7</v>
      </c>
      <c r="DJ33" s="73">
        <f t="shared" si="49"/>
        <v>-1.5072541575667152E-7</v>
      </c>
      <c r="DK33" s="73">
        <f t="shared" si="50"/>
        <v>-1.5072541221642905E-7</v>
      </c>
      <c r="DL33" s="73">
        <f t="shared" si="51"/>
        <v>-1.507254122161301E-7</v>
      </c>
      <c r="DN33" s="74">
        <v>7.4199999999999996E-9</v>
      </c>
      <c r="DO33" s="74">
        <v>0.77751594919</v>
      </c>
      <c r="DP33" s="74">
        <v>32858.613742819703</v>
      </c>
      <c r="DQ33" s="73">
        <f t="shared" si="52"/>
        <v>6.8545258597104819E-9</v>
      </c>
      <c r="DR33" s="73">
        <f t="shared" si="53"/>
        <v>6.856436400513788E-9</v>
      </c>
      <c r="DS33" s="73">
        <f t="shared" si="54"/>
        <v>6.8564365607963834E-9</v>
      </c>
      <c r="DT33" s="73">
        <f t="shared" si="55"/>
        <v>6.8564365608099268E-9</v>
      </c>
      <c r="DV33" s="74">
        <v>3.1000000000000002E-10</v>
      </c>
      <c r="DW33" s="74">
        <v>2.3610456522600001</v>
      </c>
      <c r="DX33" s="74">
        <v>32858.613742819703</v>
      </c>
      <c r="DY33" s="73">
        <f t="shared" si="56"/>
        <v>-1.2233523964801909E-10</v>
      </c>
      <c r="DZ33" s="73">
        <f t="shared" si="57"/>
        <v>-1.2214351132599862E-10</v>
      </c>
      <c r="EA33" s="73">
        <f t="shared" si="58"/>
        <v>-1.2214349522576694E-10</v>
      </c>
      <c r="EB33" s="73">
        <f t="shared" si="59"/>
        <v>-1.2214349522440646E-10</v>
      </c>
      <c r="ED33" s="74">
        <v>9.9999999999999994E-12</v>
      </c>
      <c r="EE33" s="74">
        <v>1.4410244446</v>
      </c>
      <c r="EF33" s="74">
        <v>27043.502883182799</v>
      </c>
      <c r="EG33" s="73">
        <f t="shared" ref="EG33:EG64" si="80">ED33*COS(EE33+EF33*$C$32)</f>
        <v>6.5561656821311615E-12</v>
      </c>
      <c r="EH33" s="73">
        <f t="shared" ref="EH33:EH64" si="81">ED33*COS(EE33+EF33*$C$53)</f>
        <v>6.5603471821734642E-12</v>
      </c>
      <c r="EI33" s="73">
        <f t="shared" ref="EI33:EI64" si="82">ED33*COS(EE33+EF33*$C$74)</f>
        <v>6.5603475331761567E-12</v>
      </c>
      <c r="EJ33" s="73">
        <f t="shared" ref="EJ33:EJ64" si="83">ED33*COS(EE33+EF33*$C$95)</f>
        <v>6.5603475332057591E-12</v>
      </c>
      <c r="EL33" s="74"/>
      <c r="EM33" s="74"/>
      <c r="EN33" s="74"/>
      <c r="ET33" s="74"/>
      <c r="EU33" s="74"/>
      <c r="EV33" s="74"/>
    </row>
    <row r="34" spans="1:152" s="73" customFormat="1" ht="13.5" x14ac:dyDescent="0.3">
      <c r="A34" s="73" t="s">
        <v>201</v>
      </c>
      <c r="B34" s="73" t="s">
        <v>202</v>
      </c>
      <c r="C34" s="73" t="s">
        <v>203</v>
      </c>
      <c r="D34" s="73" t="s">
        <v>204</v>
      </c>
      <c r="E34" s="73" t="s">
        <v>205</v>
      </c>
      <c r="F34" s="73" t="s">
        <v>206</v>
      </c>
      <c r="L34" s="74"/>
      <c r="N34" s="74">
        <v>1.4231599999999999E-6</v>
      </c>
      <c r="O34" s="74">
        <v>3.36003948842</v>
      </c>
      <c r="P34" s="74">
        <v>37410.567239878597</v>
      </c>
      <c r="Q34" s="73">
        <f t="shared" si="0"/>
        <v>8.7060729403713939E-8</v>
      </c>
      <c r="R34" s="73">
        <f t="shared" si="1"/>
        <v>8.8149148750371306E-8</v>
      </c>
      <c r="S34" s="73">
        <f t="shared" si="2"/>
        <v>8.8149240134112342E-8</v>
      </c>
      <c r="T34" s="73">
        <f t="shared" si="3"/>
        <v>8.8149240141540596E-8</v>
      </c>
      <c r="V34" s="74">
        <v>6.5540000000000003E-8</v>
      </c>
      <c r="W34" s="74">
        <v>5.5347899898900002</v>
      </c>
      <c r="X34" s="74">
        <v>6770.7106012455997</v>
      </c>
      <c r="Y34" s="73">
        <f t="shared" si="4"/>
        <v>-4.8621127280839564E-8</v>
      </c>
      <c r="Z34" s="73">
        <f t="shared" si="5"/>
        <v>-4.8615032122075996E-8</v>
      </c>
      <c r="AA34" s="73">
        <f t="shared" si="6"/>
        <v>-4.8615031610275018E-8</v>
      </c>
      <c r="AB34" s="73">
        <f t="shared" si="7"/>
        <v>-4.8615031610231297E-8</v>
      </c>
      <c r="AD34" s="74">
        <v>2.4699999999999999E-9</v>
      </c>
      <c r="AE34" s="74">
        <v>5.8761246939799996</v>
      </c>
      <c r="AF34" s="74">
        <v>16983.996147456601</v>
      </c>
      <c r="AG34" s="73">
        <f t="shared" si="8"/>
        <v>1.3033773641144412E-9</v>
      </c>
      <c r="AH34" s="73">
        <f t="shared" si="9"/>
        <v>1.3026474197857376E-9</v>
      </c>
      <c r="AI34" s="73">
        <f t="shared" si="10"/>
        <v>1.3026473584915126E-9</v>
      </c>
      <c r="AJ34" s="73">
        <f t="shared" si="11"/>
        <v>1.3026473584862635E-9</v>
      </c>
      <c r="AL34" s="74">
        <v>3.9999999999999998E-11</v>
      </c>
      <c r="AM34" s="74">
        <v>3.0289359295499998</v>
      </c>
      <c r="AN34" s="74">
        <v>23869.1460373874</v>
      </c>
      <c r="AO34" s="73">
        <f t="shared" si="72"/>
        <v>1.6280343437411481E-11</v>
      </c>
      <c r="AP34" s="73">
        <f t="shared" si="73"/>
        <v>1.6298203984126147E-11</v>
      </c>
      <c r="AQ34" s="73">
        <f t="shared" si="74"/>
        <v>1.629820548357089E-11</v>
      </c>
      <c r="AR34" s="73">
        <f t="shared" si="75"/>
        <v>1.6298205483697552E-11</v>
      </c>
      <c r="AT34" s="74"/>
      <c r="AU34" s="74"/>
      <c r="AV34" s="74"/>
      <c r="BB34" s="74"/>
      <c r="BC34" s="74"/>
      <c r="BD34" s="74"/>
      <c r="BJ34" s="74">
        <v>2.0244E-7</v>
      </c>
      <c r="BK34" s="74">
        <v>3.0683379722900002</v>
      </c>
      <c r="BL34" s="74">
        <v>51646.1153180537</v>
      </c>
      <c r="BM34" s="73">
        <f t="shared" si="24"/>
        <v>2.0220982118142124E-7</v>
      </c>
      <c r="BN34" s="73">
        <f t="shared" si="25"/>
        <v>2.0219949906271753E-7</v>
      </c>
      <c r="BO34" s="73">
        <f t="shared" si="26"/>
        <v>2.0219949818655252E-7</v>
      </c>
      <c r="BP34" s="73">
        <f t="shared" si="27"/>
        <v>2.0219949818647851E-7</v>
      </c>
      <c r="BR34" s="74">
        <v>1.063E-8</v>
      </c>
      <c r="BS34" s="74">
        <v>1.28486292967</v>
      </c>
      <c r="BT34" s="74">
        <v>53131.406024757001</v>
      </c>
      <c r="BU34" s="73">
        <f t="shared" si="28"/>
        <v>-1.0150120788018958E-8</v>
      </c>
      <c r="BV34" s="73">
        <f t="shared" si="29"/>
        <v>-1.0153551258035565E-8</v>
      </c>
      <c r="BW34" s="73">
        <f t="shared" si="30"/>
        <v>-1.0153551545560002E-8</v>
      </c>
      <c r="BX34" s="73">
        <f t="shared" si="31"/>
        <v>-1.0153551545584329E-8</v>
      </c>
      <c r="BZ34" s="74">
        <v>6.0999999999999996E-10</v>
      </c>
      <c r="CA34" s="74">
        <v>1.6489117465700001</v>
      </c>
      <c r="CB34" s="74">
        <v>20426.571092422</v>
      </c>
      <c r="CC34" s="73">
        <f t="shared" si="32"/>
        <v>5.6033444494991775E-10</v>
      </c>
      <c r="CD34" s="73">
        <f t="shared" si="33"/>
        <v>5.6043526328493528E-10</v>
      </c>
      <c r="CE34" s="73">
        <f t="shared" si="34"/>
        <v>5.6043527174573046E-10</v>
      </c>
      <c r="CF34" s="73">
        <f t="shared" si="35"/>
        <v>5.6043527174644235E-10</v>
      </c>
      <c r="CH34" s="74">
        <v>9.9999999999999994E-12</v>
      </c>
      <c r="CI34" s="74">
        <v>1.85116662745</v>
      </c>
      <c r="CJ34" s="74">
        <v>37410.567239878597</v>
      </c>
      <c r="CK34" s="73">
        <f t="shared" si="76"/>
        <v>9.9999974723413255E-12</v>
      </c>
      <c r="CL34" s="73">
        <f t="shared" si="77"/>
        <v>9.999999984744847E-12</v>
      </c>
      <c r="CM34" s="73">
        <f t="shared" si="78"/>
        <v>9.9999999847092895E-12</v>
      </c>
      <c r="CN34" s="73">
        <f t="shared" si="79"/>
        <v>9.9999999847092863E-12</v>
      </c>
      <c r="CP34" s="74"/>
      <c r="CQ34" s="74"/>
      <c r="CR34" s="74"/>
      <c r="CX34" s="74"/>
      <c r="CY34" s="74"/>
      <c r="CZ34" s="74"/>
      <c r="DF34" s="74">
        <v>1.5109000000000001E-7</v>
      </c>
      <c r="DG34" s="74">
        <v>0.44510589948000001</v>
      </c>
      <c r="DH34" s="74">
        <v>46514.474233996203</v>
      </c>
      <c r="DI34" s="73">
        <f t="shared" si="48"/>
        <v>-5.5381844814968756E-8</v>
      </c>
      <c r="DJ34" s="73">
        <f t="shared" si="49"/>
        <v>-5.524789347536677E-8</v>
      </c>
      <c r="DK34" s="73">
        <f t="shared" si="50"/>
        <v>-5.5247882226439669E-8</v>
      </c>
      <c r="DL34" s="73">
        <f t="shared" si="51"/>
        <v>-5.5247882225480424E-8</v>
      </c>
      <c r="DN34" s="74">
        <v>7.3600000000000002E-9</v>
      </c>
      <c r="DO34" s="74">
        <v>4.0688529656999997</v>
      </c>
      <c r="DP34" s="74">
        <v>1589.0728952838001</v>
      </c>
      <c r="DQ34" s="73">
        <f t="shared" si="52"/>
        <v>2.4488434305333807E-10</v>
      </c>
      <c r="DR34" s="73">
        <f t="shared" si="53"/>
        <v>2.4464492661444093E-10</v>
      </c>
      <c r="DS34" s="73">
        <f t="shared" si="54"/>
        <v>2.4464490651253467E-10</v>
      </c>
      <c r="DT34" s="73">
        <f t="shared" si="55"/>
        <v>2.4464490651083606E-10</v>
      </c>
      <c r="DV34" s="74">
        <v>3.1000000000000002E-10</v>
      </c>
      <c r="DW34" s="74">
        <v>4.2740314336600003</v>
      </c>
      <c r="DX34" s="74">
        <v>16983.996147456601</v>
      </c>
      <c r="DY34" s="73">
        <f t="shared" si="56"/>
        <v>-2.6831661766761056E-10</v>
      </c>
      <c r="DZ34" s="73">
        <f t="shared" si="57"/>
        <v>-2.6837061176019237E-10</v>
      </c>
      <c r="EA34" s="73">
        <f t="shared" si="58"/>
        <v>-2.6837061629228248E-10</v>
      </c>
      <c r="EB34" s="73">
        <f t="shared" si="59"/>
        <v>-2.6837061629267058E-10</v>
      </c>
      <c r="ED34" s="74">
        <v>9.9999999999999994E-12</v>
      </c>
      <c r="EE34" s="74">
        <v>1.2535842334</v>
      </c>
      <c r="EF34" s="74">
        <v>129330.137155777</v>
      </c>
      <c r="EG34" s="73">
        <f t="shared" si="80"/>
        <v>-9.9552346390422714E-12</v>
      </c>
      <c r="EH34" s="73">
        <f t="shared" si="81"/>
        <v>-9.9577033484151407E-12</v>
      </c>
      <c r="EI34" s="73">
        <f t="shared" si="82"/>
        <v>-9.957703552759739E-12</v>
      </c>
      <c r="EJ34" s="73">
        <f t="shared" si="83"/>
        <v>-9.9577035527768674E-12</v>
      </c>
      <c r="EL34" s="74"/>
      <c r="EM34" s="74"/>
      <c r="EN34" s="74"/>
      <c r="ET34" s="74"/>
      <c r="EU34" s="74"/>
      <c r="EV34" s="74"/>
    </row>
    <row r="35" spans="1:152" s="73" customFormat="1" ht="13.5" x14ac:dyDescent="0.3">
      <c r="A35" s="73">
        <f>SUM(Q1:Q1380)</f>
        <v>4.1579083194208932</v>
      </c>
      <c r="B35" s="73">
        <f>SUM(Y1:Y839)</f>
        <v>26088.13503035095</v>
      </c>
      <c r="C35" s="73">
        <f>SUM(AG1:AG395)</f>
        <v>7.0533905585627103E-4</v>
      </c>
      <c r="D35" s="73">
        <f>SUM(AO1:AO153)</f>
        <v>2.8988124175308492E-6</v>
      </c>
      <c r="E35" s="73">
        <f>SUM(AW1:AW28)</f>
        <v>-1.1891813874722276E-6</v>
      </c>
      <c r="F35" s="73">
        <f>SUM(BE1:BE13)</f>
        <v>-8.9117422565750357E-9</v>
      </c>
      <c r="L35" s="74"/>
      <c r="N35" s="74">
        <v>1.37942E-6</v>
      </c>
      <c r="O35" s="74">
        <v>0.29098447848999998</v>
      </c>
      <c r="P35" s="74">
        <v>10213.285546211</v>
      </c>
      <c r="Q35" s="73">
        <f t="shared" si="0"/>
        <v>-1.304850721380461E-6</v>
      </c>
      <c r="R35" s="73">
        <f t="shared" si="1"/>
        <v>-1.3047571024479701E-6</v>
      </c>
      <c r="S35" s="73">
        <f t="shared" si="2"/>
        <v>-1.3047570945851359E-6</v>
      </c>
      <c r="T35" s="73">
        <f t="shared" si="3"/>
        <v>-1.3047570945844743E-6</v>
      </c>
      <c r="V35" s="74">
        <v>5.8460000000000002E-8</v>
      </c>
      <c r="W35" s="74">
        <v>4.2813965979999997</v>
      </c>
      <c r="X35" s="74">
        <v>16983.996147456601</v>
      </c>
      <c r="Y35" s="73">
        <f t="shared" si="4"/>
        <v>-5.0382303203257555E-8</v>
      </c>
      <c r="Z35" s="73">
        <f t="shared" si="5"/>
        <v>-5.0392614819957601E-8</v>
      </c>
      <c r="AA35" s="73">
        <f t="shared" si="6"/>
        <v>-5.0392615685485837E-8</v>
      </c>
      <c r="AB35" s="73">
        <f t="shared" si="7"/>
        <v>-5.0392615685559953E-8</v>
      </c>
      <c r="AD35" s="74">
        <v>3.1099999999999998E-9</v>
      </c>
      <c r="AE35" s="74">
        <v>4.2242200800500003</v>
      </c>
      <c r="AF35" s="74">
        <v>3442.5749449653999</v>
      </c>
      <c r="AG35" s="73">
        <f t="shared" si="8"/>
        <v>-2.8032227114406037E-9</v>
      </c>
      <c r="AH35" s="73">
        <f t="shared" si="9"/>
        <v>-2.8033176730088442E-9</v>
      </c>
      <c r="AI35" s="73">
        <f t="shared" si="10"/>
        <v>-2.8033176809814153E-9</v>
      </c>
      <c r="AJ35" s="73">
        <f t="shared" si="11"/>
        <v>-2.8033176809820948E-9</v>
      </c>
      <c r="AL35" s="74">
        <v>3E-11</v>
      </c>
      <c r="AM35" s="74">
        <v>4.3519934507500002</v>
      </c>
      <c r="AN35" s="74">
        <v>79323.091354911696</v>
      </c>
      <c r="AO35" s="73">
        <f t="shared" si="72"/>
        <v>-1.6800979745879921E-12</v>
      </c>
      <c r="AP35" s="73">
        <f t="shared" si="73"/>
        <v>-1.7287601370946371E-12</v>
      </c>
      <c r="AQ35" s="73">
        <f t="shared" si="74"/>
        <v>-1.7287642226725086E-12</v>
      </c>
      <c r="AR35" s="73">
        <f t="shared" si="75"/>
        <v>-1.7287642230198122E-12</v>
      </c>
      <c r="AT35" s="74"/>
      <c r="AU35" s="74"/>
      <c r="AV35" s="74"/>
      <c r="BB35" s="74"/>
      <c r="BC35" s="74"/>
      <c r="BD35" s="74"/>
      <c r="BJ35" s="74">
        <v>1.8591E-7</v>
      </c>
      <c r="BK35" s="74">
        <v>5.5842727443999998</v>
      </c>
      <c r="BL35" s="74">
        <v>73711.755927663704</v>
      </c>
      <c r="BM35" s="73">
        <f t="shared" si="24"/>
        <v>-1.6921097138318677E-7</v>
      </c>
      <c r="BN35" s="73">
        <f t="shared" si="25"/>
        <v>-1.6909451514502205E-7</v>
      </c>
      <c r="BO35" s="73">
        <f t="shared" si="26"/>
        <v>-1.6909450535093949E-7</v>
      </c>
      <c r="BP35" s="73">
        <f t="shared" si="27"/>
        <v>-1.6909450535009626E-7</v>
      </c>
      <c r="BR35" s="74">
        <v>9.05E-9</v>
      </c>
      <c r="BS35" s="74">
        <v>3.3477656270199998</v>
      </c>
      <c r="BT35" s="74">
        <v>25558.212176479599</v>
      </c>
      <c r="BU35" s="73">
        <f t="shared" si="28"/>
        <v>-7.3139766384882335E-9</v>
      </c>
      <c r="BV35" s="73">
        <f t="shared" si="29"/>
        <v>-7.3167657717635893E-9</v>
      </c>
      <c r="BW35" s="73">
        <f t="shared" si="30"/>
        <v>-7.3167660058607402E-9</v>
      </c>
      <c r="BX35" s="73">
        <f t="shared" si="31"/>
        <v>-7.3167660058804188E-9</v>
      </c>
      <c r="BZ35" s="74">
        <v>4.3000000000000001E-10</v>
      </c>
      <c r="CA35" s="74">
        <v>6.1553823629400002</v>
      </c>
      <c r="CB35" s="74">
        <v>51646.1153180537</v>
      </c>
      <c r="CC35" s="73">
        <f t="shared" si="32"/>
        <v>-4.2775457011393238E-10</v>
      </c>
      <c r="CD35" s="73">
        <f t="shared" si="33"/>
        <v>-4.2770790690654832E-10</v>
      </c>
      <c r="CE35" s="73">
        <f t="shared" si="34"/>
        <v>-4.2770790296851844E-10</v>
      </c>
      <c r="CF35" s="73">
        <f t="shared" si="35"/>
        <v>-4.277079029681857E-10</v>
      </c>
      <c r="CH35" s="74">
        <v>1.9999999999999999E-11</v>
      </c>
      <c r="CI35" s="74">
        <v>3.9731784282499998</v>
      </c>
      <c r="CJ35" s="74">
        <v>25132.3033999656</v>
      </c>
      <c r="CK35" s="73">
        <f t="shared" si="76"/>
        <v>-1.6268462088656546E-11</v>
      </c>
      <c r="CL35" s="73">
        <f t="shared" si="77"/>
        <v>-1.6274448369048218E-11</v>
      </c>
      <c r="CM35" s="73">
        <f t="shared" si="78"/>
        <v>-1.6274448871487652E-11</v>
      </c>
      <c r="CN35" s="73">
        <f t="shared" si="79"/>
        <v>-1.6274448871529944E-11</v>
      </c>
      <c r="CP35" s="74"/>
      <c r="CQ35" s="74"/>
      <c r="CR35" s="74"/>
      <c r="CX35" s="74"/>
      <c r="CY35" s="74"/>
      <c r="CZ35" s="74"/>
      <c r="DF35" s="74">
        <v>1.7086999999999999E-7</v>
      </c>
      <c r="DG35" s="74">
        <v>1.2407776419400001</v>
      </c>
      <c r="DH35" s="74">
        <v>77204.327494533296</v>
      </c>
      <c r="DI35" s="73">
        <f t="shared" si="48"/>
        <v>2.0306356785014658E-8</v>
      </c>
      <c r="DJ35" s="73">
        <f t="shared" si="49"/>
        <v>2.003804958293445E-8</v>
      </c>
      <c r="DK35" s="73">
        <f t="shared" si="50"/>
        <v>2.0038027053201252E-8</v>
      </c>
      <c r="DL35" s="73">
        <f t="shared" si="51"/>
        <v>2.0038027051310671E-8</v>
      </c>
      <c r="DN35" s="74">
        <v>7.1200000000000002E-9</v>
      </c>
      <c r="DO35" s="74">
        <v>2.70884051645</v>
      </c>
      <c r="DP35" s="74">
        <v>16983.996147456601</v>
      </c>
      <c r="DQ35" s="73">
        <f t="shared" si="52"/>
        <v>-3.600498294340355E-9</v>
      </c>
      <c r="DR35" s="73">
        <f t="shared" si="53"/>
        <v>-3.5983612927383133E-9</v>
      </c>
      <c r="DS35" s="73">
        <f t="shared" si="54"/>
        <v>-3.5983611132930409E-9</v>
      </c>
      <c r="DT35" s="73">
        <f t="shared" si="55"/>
        <v>-3.5983611132776748E-9</v>
      </c>
      <c r="DV35" s="74">
        <v>3.3E-10</v>
      </c>
      <c r="DW35" s="74">
        <v>3.2297605274399999</v>
      </c>
      <c r="DX35" s="74">
        <v>23869.1460373874</v>
      </c>
      <c r="DY35" s="73">
        <f t="shared" si="56"/>
        <v>7.1484984925039701E-11</v>
      </c>
      <c r="DZ35" s="73">
        <f t="shared" si="57"/>
        <v>7.1642478728317685E-11</v>
      </c>
      <c r="EA35" s="73">
        <f t="shared" si="58"/>
        <v>7.1642491951102887E-11</v>
      </c>
      <c r="EB35" s="73">
        <f t="shared" si="59"/>
        <v>7.1642491952219852E-11</v>
      </c>
      <c r="ED35" s="74">
        <v>9.9999999999999994E-12</v>
      </c>
      <c r="EE35" s="74">
        <v>0.32054002272999998</v>
      </c>
      <c r="EF35" s="74">
        <v>9103.9069941176003</v>
      </c>
      <c r="EG35" s="73">
        <f t="shared" si="80"/>
        <v>-8.6260972449143492E-12</v>
      </c>
      <c r="EH35" s="73">
        <f t="shared" si="81"/>
        <v>-8.6270403722066226E-12</v>
      </c>
      <c r="EI35" s="73">
        <f t="shared" si="82"/>
        <v>-8.6270404513808013E-12</v>
      </c>
      <c r="EJ35" s="73">
        <f t="shared" si="83"/>
        <v>-8.6270404513875561E-12</v>
      </c>
      <c r="EL35" s="74"/>
      <c r="EM35" s="74"/>
      <c r="EN35" s="74"/>
      <c r="ET35" s="74"/>
      <c r="EU35" s="74"/>
      <c r="EV35" s="74"/>
    </row>
    <row r="36" spans="1:152" s="73" customFormat="1" ht="13.5" x14ac:dyDescent="0.3">
      <c r="G36" s="75"/>
      <c r="L36" s="74"/>
      <c r="N36" s="74">
        <v>1.1823300000000001E-6</v>
      </c>
      <c r="O36" s="74">
        <v>2.7814978636899998</v>
      </c>
      <c r="P36" s="74">
        <v>77204.327494533296</v>
      </c>
      <c r="Q36" s="73">
        <f t="shared" si="0"/>
        <v>1.1776455953271718E-6</v>
      </c>
      <c r="R36" s="73">
        <f t="shared" si="1"/>
        <v>1.1778103857530735E-6</v>
      </c>
      <c r="S36" s="73">
        <f t="shared" si="2"/>
        <v>1.1778103994655699E-6</v>
      </c>
      <c r="T36" s="73">
        <f t="shared" si="3"/>
        <v>1.1778103994667206E-6</v>
      </c>
      <c r="V36" s="74">
        <v>7.2849999999999994E-8</v>
      </c>
      <c r="W36" s="74">
        <v>1.7458186895400001</v>
      </c>
      <c r="X36" s="74">
        <v>260879.03141574099</v>
      </c>
      <c r="Y36" s="73">
        <f t="shared" si="4"/>
        <v>-4.4868583318208168E-8</v>
      </c>
      <c r="Z36" s="73">
        <f t="shared" si="5"/>
        <v>-4.5174609828628632E-8</v>
      </c>
      <c r="AA36" s="73">
        <f t="shared" si="6"/>
        <v>-4.5174635469196959E-8</v>
      </c>
      <c r="AB36" s="73">
        <f t="shared" si="7"/>
        <v>-4.5174635471380101E-8</v>
      </c>
      <c r="AD36" s="74">
        <v>2.3699999999999999E-9</v>
      </c>
      <c r="AE36" s="74">
        <v>4.37101224231</v>
      </c>
      <c r="AF36" s="74">
        <v>114.43928868521</v>
      </c>
      <c r="AG36" s="73">
        <f t="shared" si="8"/>
        <v>2.3666138428499806E-9</v>
      </c>
      <c r="AH36" s="73">
        <f t="shared" si="9"/>
        <v>2.366613545994666E-9</v>
      </c>
      <c r="AI36" s="73">
        <f t="shared" si="10"/>
        <v>2.366613545969741E-9</v>
      </c>
      <c r="AJ36" s="73">
        <f t="shared" si="11"/>
        <v>2.3666135459697389E-9</v>
      </c>
      <c r="AL36" s="74">
        <v>3E-11</v>
      </c>
      <c r="AM36" s="74">
        <v>1.2904063028699999</v>
      </c>
      <c r="AN36" s="74">
        <v>53235.188213337497</v>
      </c>
      <c r="AO36" s="73">
        <f t="shared" si="72"/>
        <v>1.2287237182678014E-11</v>
      </c>
      <c r="AP36" s="73">
        <f t="shared" si="73"/>
        <v>1.2257388482285027E-11</v>
      </c>
      <c r="AQ36" s="73">
        <f t="shared" si="74"/>
        <v>1.22573859755149E-11</v>
      </c>
      <c r="AR36" s="73">
        <f t="shared" si="75"/>
        <v>1.2257385975303219E-11</v>
      </c>
      <c r="AT36" s="74"/>
      <c r="AU36" s="74"/>
      <c r="AV36" s="74"/>
      <c r="BB36" s="74"/>
      <c r="BC36" s="74"/>
      <c r="BD36" s="74"/>
      <c r="BJ36" s="74">
        <v>1.6971E-7</v>
      </c>
      <c r="BK36" s="74">
        <v>2.791276551E-2</v>
      </c>
      <c r="BL36" s="74">
        <v>103292.23063610699</v>
      </c>
      <c r="BM36" s="73">
        <f t="shared" si="24"/>
        <v>1.6918017021871684E-7</v>
      </c>
      <c r="BN36" s="73">
        <f t="shared" si="25"/>
        <v>1.6920814059411306E-7</v>
      </c>
      <c r="BO36" s="73">
        <f t="shared" si="26"/>
        <v>1.6920814291076575E-7</v>
      </c>
      <c r="BP36" s="73">
        <f t="shared" si="27"/>
        <v>1.6920814291096443E-7</v>
      </c>
      <c r="BR36" s="74">
        <v>9.2900000000000008E-9</v>
      </c>
      <c r="BS36" s="74">
        <v>4.8115965240899996</v>
      </c>
      <c r="BT36" s="74">
        <v>51646.1153180537</v>
      </c>
      <c r="BU36" s="73">
        <f t="shared" si="28"/>
        <v>-1.1561152120303912E-9</v>
      </c>
      <c r="BV36" s="73">
        <f t="shared" si="29"/>
        <v>-1.1463638467486528E-9</v>
      </c>
      <c r="BW36" s="73">
        <f t="shared" si="30"/>
        <v>-1.1463630279506414E-9</v>
      </c>
      <c r="BX36" s="73">
        <f t="shared" si="31"/>
        <v>-1.1463630278814682E-9</v>
      </c>
      <c r="BZ36" s="74">
        <v>4.2E-10</v>
      </c>
      <c r="CA36" s="74">
        <v>4.8987594052799999</v>
      </c>
      <c r="CB36" s="74">
        <v>129330.137155777</v>
      </c>
      <c r="CC36" s="73">
        <f t="shared" si="32"/>
        <v>3.4705815332774245E-10</v>
      </c>
      <c r="CD36" s="73">
        <f t="shared" si="33"/>
        <v>3.476835125876946E-10</v>
      </c>
      <c r="CE36" s="73">
        <f t="shared" si="34"/>
        <v>3.4768356499177523E-10</v>
      </c>
      <c r="CF36" s="73">
        <f t="shared" si="35"/>
        <v>3.4768356499616823E-10</v>
      </c>
      <c r="CH36" s="74">
        <v>9.9999999999999994E-12</v>
      </c>
      <c r="CI36" s="74">
        <v>2.144942913</v>
      </c>
      <c r="CJ36" s="74">
        <v>79373.087976815907</v>
      </c>
      <c r="CK36" s="73">
        <f t="shared" si="76"/>
        <v>-9.9283816138467299E-12</v>
      </c>
      <c r="CL36" s="73">
        <f t="shared" si="77"/>
        <v>-9.9303106938303408E-12</v>
      </c>
      <c r="CM36" s="73">
        <f t="shared" si="78"/>
        <v>-9.930310854697961E-12</v>
      </c>
      <c r="CN36" s="73">
        <f t="shared" si="79"/>
        <v>-9.9303108547116289E-12</v>
      </c>
      <c r="CP36" s="74"/>
      <c r="CQ36" s="74"/>
      <c r="CR36" s="74"/>
      <c r="CX36" s="74"/>
      <c r="CY36" s="74"/>
      <c r="CZ36" s="74"/>
      <c r="DF36" s="74">
        <v>1.3939999999999999E-7</v>
      </c>
      <c r="DG36" s="74">
        <v>1.62573946865</v>
      </c>
      <c r="DH36" s="74">
        <v>27147.285071763301</v>
      </c>
      <c r="DI36" s="73">
        <f t="shared" si="48"/>
        <v>-1.2754130636106173E-7</v>
      </c>
      <c r="DJ36" s="73">
        <f t="shared" si="49"/>
        <v>-1.2751000242591846E-7</v>
      </c>
      <c r="DK36" s="73">
        <f t="shared" si="50"/>
        <v>-1.2750999979592092E-7</v>
      </c>
      <c r="DL36" s="73">
        <f t="shared" si="51"/>
        <v>-1.2750999979569998E-7</v>
      </c>
      <c r="DN36" s="74">
        <v>8.6300000000000002E-9</v>
      </c>
      <c r="DO36" s="74">
        <v>5.5530868228100001</v>
      </c>
      <c r="DP36" s="74">
        <v>25558.212176479599</v>
      </c>
      <c r="DQ36" s="73">
        <f t="shared" si="52"/>
        <v>8.2277492251815835E-9</v>
      </c>
      <c r="DR36" s="73">
        <f t="shared" si="53"/>
        <v>8.2263849237753519E-9</v>
      </c>
      <c r="DS36" s="73">
        <f t="shared" si="54"/>
        <v>8.2263848091311696E-9</v>
      </c>
      <c r="DT36" s="73">
        <f t="shared" si="55"/>
        <v>8.226384809121533E-9</v>
      </c>
      <c r="DV36" s="74">
        <v>3.1000000000000002E-10</v>
      </c>
      <c r="DW36" s="74">
        <v>0.50041076120000005</v>
      </c>
      <c r="DX36" s="74">
        <v>22645.328196608702</v>
      </c>
      <c r="DY36" s="73">
        <f t="shared" si="56"/>
        <v>-2.2952595673658386E-10</v>
      </c>
      <c r="DZ36" s="73">
        <f t="shared" si="57"/>
        <v>-2.2962257836471361E-10</v>
      </c>
      <c r="EA36" s="73">
        <f t="shared" si="58"/>
        <v>-2.2962258647518767E-10</v>
      </c>
      <c r="EB36" s="73">
        <f t="shared" si="59"/>
        <v>-2.2962258647587428E-10</v>
      </c>
      <c r="ED36" s="74">
        <v>9.9999999999999994E-12</v>
      </c>
      <c r="EE36" s="74">
        <v>0.90273607508999998</v>
      </c>
      <c r="EF36" s="74">
        <v>51220.206541539701</v>
      </c>
      <c r="EG36" s="73">
        <f t="shared" si="80"/>
        <v>-9.571159284268462E-12</v>
      </c>
      <c r="EH36" s="73">
        <f t="shared" si="81"/>
        <v>-9.5741932933476111E-12</v>
      </c>
      <c r="EI36" s="73">
        <f t="shared" si="82"/>
        <v>-9.5741935476468824E-12</v>
      </c>
      <c r="EJ36" s="73">
        <f t="shared" si="83"/>
        <v>-9.5741935476685459E-12</v>
      </c>
      <c r="EL36" s="74"/>
      <c r="EM36" s="74"/>
      <c r="EN36" s="74"/>
      <c r="ET36" s="74"/>
      <c r="EU36" s="74"/>
      <c r="EV36" s="74"/>
    </row>
    <row r="37" spans="1:152" s="73" customFormat="1" ht="13.5" x14ac:dyDescent="0.3">
      <c r="A37" s="73" t="s">
        <v>207</v>
      </c>
      <c r="B37" s="73" t="s">
        <v>208</v>
      </c>
      <c r="C37" s="73" t="s">
        <v>209</v>
      </c>
      <c r="D37" s="73" t="s">
        <v>210</v>
      </c>
      <c r="E37" s="73" t="s">
        <v>211</v>
      </c>
      <c r="F37" s="73" t="s">
        <v>212</v>
      </c>
      <c r="L37" s="74"/>
      <c r="N37" s="74">
        <v>9.6859999999999993E-7</v>
      </c>
      <c r="O37" s="74">
        <v>6.2039820274000004</v>
      </c>
      <c r="P37" s="74">
        <v>234791.12827416699</v>
      </c>
      <c r="Q37" s="73">
        <f t="shared" si="0"/>
        <v>8.4069312195203876E-7</v>
      </c>
      <c r="R37" s="73">
        <f t="shared" si="1"/>
        <v>8.3836998319195148E-7</v>
      </c>
      <c r="S37" s="73">
        <f t="shared" si="2"/>
        <v>8.3836978732176471E-7</v>
      </c>
      <c r="T37" s="73">
        <f t="shared" si="3"/>
        <v>8.3836978730499928E-7</v>
      </c>
      <c r="V37" s="74">
        <v>7.1789999999999996E-8</v>
      </c>
      <c r="W37" s="74">
        <v>2.97766079692</v>
      </c>
      <c r="X37" s="74">
        <v>2218.7571041868</v>
      </c>
      <c r="Y37" s="73">
        <f t="shared" si="4"/>
        <v>1.813833259589868E-8</v>
      </c>
      <c r="Z37" s="73">
        <f t="shared" si="5"/>
        <v>1.8141489196893335E-8</v>
      </c>
      <c r="AA37" s="73">
        <f t="shared" si="6"/>
        <v>1.8141489461926381E-8</v>
      </c>
      <c r="AB37" s="73">
        <f t="shared" si="7"/>
        <v>1.8141489461948589E-8</v>
      </c>
      <c r="AD37" s="74">
        <v>2.3400000000000002E-9</v>
      </c>
      <c r="AE37" s="74">
        <v>0.93917232374000004</v>
      </c>
      <c r="AF37" s="74">
        <v>30639.856638632999</v>
      </c>
      <c r="AG37" s="73">
        <f t="shared" si="8"/>
        <v>-1.4088280171646648E-9</v>
      </c>
      <c r="AH37" s="73">
        <f t="shared" si="9"/>
        <v>-1.4076552149532487E-9</v>
      </c>
      <c r="AI37" s="73">
        <f t="shared" si="10"/>
        <v>-1.4076551164591484E-9</v>
      </c>
      <c r="AJ37" s="73">
        <f t="shared" si="11"/>
        <v>-1.4076551164507544E-9</v>
      </c>
      <c r="AL37" s="74">
        <v>3E-11</v>
      </c>
      <c r="AM37" s="74">
        <v>4.3401767605900003</v>
      </c>
      <c r="AN37" s="74">
        <v>14765.239043269799</v>
      </c>
      <c r="AO37" s="73">
        <f t="shared" si="72"/>
        <v>1.8915388335029294E-11</v>
      </c>
      <c r="AP37" s="73">
        <f t="shared" si="73"/>
        <v>1.890834546886985E-11</v>
      </c>
      <c r="AQ37" s="73">
        <f t="shared" si="74"/>
        <v>1.8908344877463749E-11</v>
      </c>
      <c r="AR37" s="73">
        <f t="shared" si="75"/>
        <v>1.8908344877414102E-11</v>
      </c>
      <c r="AT37" s="74"/>
      <c r="AU37" s="74"/>
      <c r="AV37" s="74"/>
      <c r="BB37" s="74"/>
      <c r="BC37" s="74"/>
      <c r="BD37" s="74"/>
      <c r="BJ37" s="74">
        <v>2.0099E-7</v>
      </c>
      <c r="BK37" s="74">
        <v>4.0659304030100003</v>
      </c>
      <c r="BL37" s="74">
        <v>25132.3033999656</v>
      </c>
      <c r="BM37" s="73">
        <f t="shared" si="24"/>
        <v>-1.5195904328415704E-7</v>
      </c>
      <c r="BN37" s="73">
        <f t="shared" si="25"/>
        <v>-1.5202673989803963E-7</v>
      </c>
      <c r="BO37" s="73">
        <f t="shared" si="26"/>
        <v>-1.5202674558029609E-7</v>
      </c>
      <c r="BP37" s="73">
        <f t="shared" si="27"/>
        <v>-1.5202674558077438E-7</v>
      </c>
      <c r="BR37" s="74">
        <v>7.8199999999999999E-9</v>
      </c>
      <c r="BS37" s="74">
        <v>6.0881783927099997</v>
      </c>
      <c r="BT37" s="74">
        <v>529.69096509459996</v>
      </c>
      <c r="BU37" s="73">
        <f t="shared" si="28"/>
        <v>-4.1153563010425489E-9</v>
      </c>
      <c r="BV37" s="73">
        <f t="shared" si="29"/>
        <v>-4.1152841591447757E-9</v>
      </c>
      <c r="BW37" s="73">
        <f t="shared" si="30"/>
        <v>-4.1152841530875728E-9</v>
      </c>
      <c r="BX37" s="73">
        <f t="shared" si="31"/>
        <v>-4.1152841530870541E-9</v>
      </c>
      <c r="BZ37" s="74">
        <v>3.6E-10</v>
      </c>
      <c r="CA37" s="74">
        <v>5.6109480624800003</v>
      </c>
      <c r="CB37" s="74">
        <v>22645.328196608702</v>
      </c>
      <c r="CC37" s="73">
        <f t="shared" si="32"/>
        <v>-3.2639332260748614E-10</v>
      </c>
      <c r="CD37" s="73">
        <f t="shared" si="33"/>
        <v>-3.2632284243941736E-10</v>
      </c>
      <c r="CE37" s="73">
        <f t="shared" si="34"/>
        <v>-3.2632283651881194E-10</v>
      </c>
      <c r="CF37" s="73">
        <f t="shared" si="35"/>
        <v>-3.2632283651831073E-10</v>
      </c>
      <c r="CH37" s="74">
        <v>9.9999999999999994E-12</v>
      </c>
      <c r="CI37" s="74">
        <v>2.5322370141600001</v>
      </c>
      <c r="CJ37" s="74">
        <v>46514.474233996203</v>
      </c>
      <c r="CK37" s="73">
        <f t="shared" si="76"/>
        <v>-6.2814330856786416E-12</v>
      </c>
      <c r="CL37" s="73">
        <f t="shared" si="77"/>
        <v>-6.2888432484393957E-12</v>
      </c>
      <c r="CM37" s="73">
        <f t="shared" si="78"/>
        <v>-6.2888438703717951E-12</v>
      </c>
      <c r="CN37" s="73">
        <f t="shared" si="79"/>
        <v>-6.2888438704248292E-12</v>
      </c>
      <c r="CP37" s="74"/>
      <c r="CQ37" s="74"/>
      <c r="CR37" s="74"/>
      <c r="CX37" s="74"/>
      <c r="CY37" s="74"/>
      <c r="CZ37" s="74"/>
      <c r="DF37" s="74">
        <v>1.3381999999999999E-7</v>
      </c>
      <c r="DG37" s="74">
        <v>1.0765789047700001</v>
      </c>
      <c r="DH37" s="74">
        <v>51646.1153180537</v>
      </c>
      <c r="DI37" s="73">
        <f t="shared" si="48"/>
        <v>-6.0444621701011069E-8</v>
      </c>
      <c r="DJ37" s="73">
        <f t="shared" si="49"/>
        <v>-6.0570881743101686E-8</v>
      </c>
      <c r="DK37" s="73">
        <f t="shared" si="50"/>
        <v>-6.0570892341302052E-8</v>
      </c>
      <c r="DL37" s="73">
        <f t="shared" si="51"/>
        <v>-6.0570892342197405E-8</v>
      </c>
      <c r="DN37" s="74">
        <v>7.0699999999999998E-9</v>
      </c>
      <c r="DO37" s="74">
        <v>0.92992556567999995</v>
      </c>
      <c r="DP37" s="74">
        <v>30639.856638632999</v>
      </c>
      <c r="DQ37" s="73">
        <f t="shared" si="52"/>
        <v>-4.2042077569452144E-9</v>
      </c>
      <c r="DR37" s="73">
        <f t="shared" si="53"/>
        <v>-4.2006397517897947E-9</v>
      </c>
      <c r="DS37" s="73">
        <f t="shared" si="54"/>
        <v>-4.2006394521434714E-9</v>
      </c>
      <c r="DT37" s="73">
        <f t="shared" si="55"/>
        <v>-4.2006394521179347E-9</v>
      </c>
      <c r="DV37" s="74">
        <v>2.8000000000000002E-10</v>
      </c>
      <c r="DW37" s="74">
        <v>2.2139039357699999</v>
      </c>
      <c r="DX37" s="74">
        <v>286966.93455731601</v>
      </c>
      <c r="DY37" s="73">
        <f t="shared" si="56"/>
        <v>1.5658563797037468E-10</v>
      </c>
      <c r="DZ37" s="73">
        <f t="shared" si="57"/>
        <v>1.5794726359926652E-10</v>
      </c>
      <c r="EA37" s="73">
        <f t="shared" si="58"/>
        <v>1.5794737769582962E-10</v>
      </c>
      <c r="EB37" s="73">
        <f t="shared" si="59"/>
        <v>1.5794737770529192E-10</v>
      </c>
      <c r="ED37" s="74">
        <v>9.9999999999999994E-12</v>
      </c>
      <c r="EE37" s="74">
        <v>4.2893560542499998</v>
      </c>
      <c r="EF37" s="74">
        <v>27676.976036857999</v>
      </c>
      <c r="EG37" s="73">
        <f t="shared" si="80"/>
        <v>1.4373362791753154E-12</v>
      </c>
      <c r="EH37" s="73">
        <f t="shared" si="81"/>
        <v>1.4429459870705555E-12</v>
      </c>
      <c r="EI37" s="73">
        <f t="shared" si="82"/>
        <v>1.4429464580530758E-12</v>
      </c>
      <c r="EJ37" s="73">
        <f t="shared" si="83"/>
        <v>1.4429464580930123E-12</v>
      </c>
      <c r="EL37" s="74"/>
      <c r="EM37" s="74"/>
      <c r="EN37" s="74"/>
      <c r="ET37" s="74"/>
      <c r="EU37" s="74"/>
      <c r="EV37" s="74"/>
    </row>
    <row r="38" spans="1:152" s="78" customFormat="1" ht="13.5" x14ac:dyDescent="0.3">
      <c r="A38" s="73">
        <f>SUM(BM1:BM818)</f>
        <v>-2.7433273426886805E-2</v>
      </c>
      <c r="B38" s="73">
        <f>SUM(BU1:BU494)</f>
        <v>2.9032335551813916E-3</v>
      </c>
      <c r="C38" s="73">
        <f>SUM(CC1:CC230)</f>
        <v>7.144865645815335E-5</v>
      </c>
      <c r="D38" s="73">
        <f>SUM(CK1:CK53)</f>
        <v>-9.812454319247232E-7</v>
      </c>
      <c r="E38" s="73">
        <f>SUM(CS1:CS15)</f>
        <v>-2.6707554838682708E-8</v>
      </c>
      <c r="F38" s="73">
        <f>SUM(DA1:DA10)</f>
        <v>5.4559350368962232E-10</v>
      </c>
      <c r="G38" s="73"/>
      <c r="J38" s="80"/>
      <c r="K38" s="80"/>
      <c r="L38" s="74"/>
      <c r="N38" s="74">
        <v>1.25219E-6</v>
      </c>
      <c r="O38" s="74">
        <v>3.7207980442499999</v>
      </c>
      <c r="P38" s="74">
        <v>39609.654583165597</v>
      </c>
      <c r="Q38" s="73">
        <f t="shared" si="0"/>
        <v>1.2444250354730842E-6</v>
      </c>
      <c r="R38" s="73">
        <f t="shared" si="1"/>
        <v>1.2443116673796719E-6</v>
      </c>
      <c r="S38" s="73">
        <f t="shared" si="2"/>
        <v>1.2443116578266706E-6</v>
      </c>
      <c r="T38" s="73">
        <f t="shared" si="3"/>
        <v>1.2443116578258575E-6</v>
      </c>
      <c r="V38" s="74">
        <v>6.3640000000000006E-8</v>
      </c>
      <c r="W38" s="74">
        <v>2.1380561937999998</v>
      </c>
      <c r="X38" s="74">
        <v>25132.3033999656</v>
      </c>
      <c r="Y38" s="73">
        <f t="shared" si="4"/>
        <v>-2.2207590297242752E-8</v>
      </c>
      <c r="Z38" s="73">
        <f t="shared" si="5"/>
        <v>-2.2176887307413341E-8</v>
      </c>
      <c r="AA38" s="73">
        <f t="shared" si="6"/>
        <v>-2.2176884729280075E-8</v>
      </c>
      <c r="AB38" s="73">
        <f t="shared" si="7"/>
        <v>-2.2176884729063066E-8</v>
      </c>
      <c r="AD38" s="74">
        <v>2.7299999999999999E-9</v>
      </c>
      <c r="AE38" s="74">
        <v>1.2908626455600001</v>
      </c>
      <c r="AF38" s="74">
        <v>103242.234014203</v>
      </c>
      <c r="AG38" s="73">
        <f t="shared" si="8"/>
        <v>2.3555334443133896E-9</v>
      </c>
      <c r="AH38" s="73">
        <f t="shared" si="9"/>
        <v>2.3584463067244497E-9</v>
      </c>
      <c r="AI38" s="73">
        <f t="shared" si="10"/>
        <v>2.3584465508516246E-9</v>
      </c>
      <c r="AJ38" s="73">
        <f t="shared" si="11"/>
        <v>2.3584465508722586E-9</v>
      </c>
      <c r="AL38" s="74">
        <v>3E-11</v>
      </c>
      <c r="AM38" s="74">
        <v>2.86652251194</v>
      </c>
      <c r="AN38" s="74">
        <v>105460.99111839</v>
      </c>
      <c r="AO38" s="73">
        <f t="shared" si="72"/>
        <v>2.7100003130519812E-11</v>
      </c>
      <c r="AP38" s="73">
        <f t="shared" si="73"/>
        <v>2.7127735822842537E-11</v>
      </c>
      <c r="AQ38" s="73">
        <f t="shared" si="74"/>
        <v>2.7127738146024701E-11</v>
      </c>
      <c r="AR38" s="73">
        <f t="shared" si="75"/>
        <v>2.7127738146219842E-11</v>
      </c>
      <c r="AT38" s="74"/>
      <c r="AU38" s="74"/>
      <c r="AV38" s="74"/>
      <c r="BB38" s="74"/>
      <c r="BC38" s="74"/>
      <c r="BD38" s="74"/>
      <c r="BJ38" s="74">
        <v>1.7002000000000001E-7</v>
      </c>
      <c r="BK38" s="74">
        <v>6.1373939219300002</v>
      </c>
      <c r="BL38" s="74">
        <v>41962.520736937397</v>
      </c>
      <c r="BM38" s="73">
        <f t="shared" si="24"/>
        <v>-1.6136087470906656E-7</v>
      </c>
      <c r="BN38" s="73">
        <f t="shared" si="25"/>
        <v>-1.6131477515756355E-7</v>
      </c>
      <c r="BO38" s="73">
        <f t="shared" si="26"/>
        <v>-1.6131477128194921E-7</v>
      </c>
      <c r="BP38" s="73">
        <f t="shared" si="27"/>
        <v>-1.613147712816195E-7</v>
      </c>
      <c r="BR38" s="74">
        <v>7.8299999999999996E-9</v>
      </c>
      <c r="BS38" s="74">
        <v>1.5096269941</v>
      </c>
      <c r="BT38" s="74">
        <v>41962.520736937397</v>
      </c>
      <c r="BU38" s="73">
        <f t="shared" si="28"/>
        <v>-1.8300399148590217E-9</v>
      </c>
      <c r="BV38" s="73">
        <f t="shared" si="29"/>
        <v>-1.8365825531984635E-9</v>
      </c>
      <c r="BW38" s="73">
        <f t="shared" si="30"/>
        <v>-1.8365831024746153E-9</v>
      </c>
      <c r="BX38" s="73">
        <f t="shared" si="31"/>
        <v>-1.8365831025213433E-9</v>
      </c>
      <c r="BZ38" s="74">
        <v>3.3E-10</v>
      </c>
      <c r="CA38" s="74">
        <v>4.3418917531199996</v>
      </c>
      <c r="CB38" s="74">
        <v>32858.613742819703</v>
      </c>
      <c r="CC38" s="73">
        <f t="shared" si="32"/>
        <v>-2.2616487800485116E-10</v>
      </c>
      <c r="CD38" s="73">
        <f t="shared" si="33"/>
        <v>-2.2632655870622936E-10</v>
      </c>
      <c r="CE38" s="73">
        <f t="shared" si="34"/>
        <v>-2.2632657227697356E-10</v>
      </c>
      <c r="CF38" s="73">
        <f t="shared" si="35"/>
        <v>-2.2632657227812032E-10</v>
      </c>
      <c r="CH38" s="74">
        <v>9.9999999999999994E-12</v>
      </c>
      <c r="CI38" s="74">
        <v>5.8492163243000004</v>
      </c>
      <c r="CJ38" s="74">
        <v>5661.3320491521999</v>
      </c>
      <c r="CK38" s="73">
        <f t="shared" si="76"/>
        <v>-9.1687873364688118E-12</v>
      </c>
      <c r="CL38" s="73">
        <f t="shared" si="77"/>
        <v>-9.169250129493237E-12</v>
      </c>
      <c r="CM38" s="73">
        <f t="shared" si="78"/>
        <v>-9.169250168345101E-12</v>
      </c>
      <c r="CN38" s="73">
        <f t="shared" si="79"/>
        <v>-9.1692501683483903E-12</v>
      </c>
      <c r="CP38" s="74"/>
      <c r="CQ38" s="74"/>
      <c r="CR38" s="74"/>
      <c r="CX38" s="74"/>
      <c r="CY38" s="74"/>
      <c r="CZ38" s="74"/>
      <c r="DF38" s="74">
        <v>1.5012E-7</v>
      </c>
      <c r="DG38" s="74">
        <v>4.2817346350700003</v>
      </c>
      <c r="DH38" s="74">
        <v>41962.520736937397</v>
      </c>
      <c r="DI38" s="73">
        <f t="shared" si="48"/>
        <v>8.5430529650993211E-8</v>
      </c>
      <c r="DJ38" s="73">
        <f t="shared" si="49"/>
        <v>8.5536592623596888E-8</v>
      </c>
      <c r="DK38" s="73">
        <f t="shared" si="50"/>
        <v>8.5536601526205178E-8</v>
      </c>
      <c r="DL38" s="73">
        <f t="shared" si="51"/>
        <v>8.5536601526962545E-8</v>
      </c>
      <c r="DN38" s="74">
        <v>6.96E-9</v>
      </c>
      <c r="DO38" s="74">
        <v>0.69734796212000005</v>
      </c>
      <c r="DP38" s="74">
        <v>260879.03141574099</v>
      </c>
      <c r="DQ38" s="73">
        <f t="shared" si="52"/>
        <v>-6.8907261299559487E-9</v>
      </c>
      <c r="DR38" s="73">
        <f t="shared" si="53"/>
        <v>-6.8853937971793918E-9</v>
      </c>
      <c r="DS38" s="73">
        <f t="shared" si="54"/>
        <v>-6.885393341210362E-9</v>
      </c>
      <c r="DT38" s="73">
        <f t="shared" si="55"/>
        <v>-6.8853933411715391E-9</v>
      </c>
      <c r="DV38" s="74">
        <v>3.3E-10</v>
      </c>
      <c r="DW38" s="74">
        <v>6.0368288549300004</v>
      </c>
      <c r="DX38" s="74">
        <v>103242.234014203</v>
      </c>
      <c r="DY38" s="73">
        <f t="shared" si="56"/>
        <v>1.7627631521050292E-10</v>
      </c>
      <c r="DZ38" s="73">
        <f t="shared" si="57"/>
        <v>1.7568600004789537E-10</v>
      </c>
      <c r="EA38" s="73">
        <f t="shared" si="58"/>
        <v>1.7568595045083273E-10</v>
      </c>
      <c r="EB38" s="73">
        <f t="shared" si="59"/>
        <v>1.7568595044664069E-10</v>
      </c>
      <c r="ED38" s="74">
        <v>9.9999999999999994E-12</v>
      </c>
      <c r="EE38" s="74">
        <v>4.41206223998</v>
      </c>
      <c r="EF38" s="74">
        <v>79373.087976815907</v>
      </c>
      <c r="EG38" s="73">
        <f t="shared" si="80"/>
        <v>7.2846324681989687E-12</v>
      </c>
      <c r="EH38" s="73">
        <f t="shared" si="81"/>
        <v>7.2734852807402126E-12</v>
      </c>
      <c r="EI38" s="73">
        <f t="shared" si="82"/>
        <v>7.2734843439923224E-12</v>
      </c>
      <c r="EJ38" s="73">
        <f t="shared" si="83"/>
        <v>7.273484343912741E-12</v>
      </c>
      <c r="EL38" s="74"/>
      <c r="EM38" s="74"/>
      <c r="EN38" s="74"/>
      <c r="ET38" s="74"/>
      <c r="EU38" s="74"/>
      <c r="EV38" s="74"/>
    </row>
    <row r="39" spans="1:152" s="73" customFormat="1" ht="13.5" x14ac:dyDescent="0.3">
      <c r="J39" s="80"/>
      <c r="L39" s="74"/>
      <c r="N39" s="74">
        <v>8.6819000000000005E-7</v>
      </c>
      <c r="O39" s="74">
        <v>2.6421934938499998</v>
      </c>
      <c r="P39" s="74">
        <v>51646.1153180537</v>
      </c>
      <c r="Q39" s="73">
        <f t="shared" si="0"/>
        <v>7.7253672089337647E-7</v>
      </c>
      <c r="R39" s="73">
        <f t="shared" si="1"/>
        <v>7.7211722668984068E-7</v>
      </c>
      <c r="S39" s="73">
        <f t="shared" si="2"/>
        <v>7.7211719143199356E-7</v>
      </c>
      <c r="T39" s="73">
        <f t="shared" si="3"/>
        <v>7.7211719142901486E-7</v>
      </c>
      <c r="V39" s="74">
        <v>5.8829999999999998E-8</v>
      </c>
      <c r="W39" s="74">
        <v>2.1954523040899998</v>
      </c>
      <c r="X39" s="74">
        <v>13521.751441591399</v>
      </c>
      <c r="Y39" s="73">
        <f t="shared" si="4"/>
        <v>-1.9177087125709657E-8</v>
      </c>
      <c r="Z39" s="73">
        <f t="shared" si="5"/>
        <v>-1.9161683218982433E-8</v>
      </c>
      <c r="AA39" s="73">
        <f t="shared" si="6"/>
        <v>-1.9161681925577622E-8</v>
      </c>
      <c r="AB39" s="73">
        <f t="shared" si="7"/>
        <v>-1.916168192546854E-8</v>
      </c>
      <c r="AD39" s="74">
        <v>2.09E-9</v>
      </c>
      <c r="AE39" s="74">
        <v>3.30158370895</v>
      </c>
      <c r="AF39" s="74">
        <v>213.29909543799999</v>
      </c>
      <c r="AG39" s="73">
        <f t="shared" si="8"/>
        <v>1.8511292047101874E-9</v>
      </c>
      <c r="AH39" s="73">
        <f t="shared" si="9"/>
        <v>1.8511334435957364E-9</v>
      </c>
      <c r="AI39" s="73">
        <f t="shared" si="10"/>
        <v>1.8511334439516407E-9</v>
      </c>
      <c r="AJ39" s="73">
        <f t="shared" si="11"/>
        <v>1.8511334439516701E-9</v>
      </c>
      <c r="AL39" s="74">
        <v>3E-11</v>
      </c>
      <c r="AM39" s="74">
        <v>6.2387536896300002</v>
      </c>
      <c r="AN39" s="74">
        <v>28306.660245760901</v>
      </c>
      <c r="AO39" s="73">
        <f t="shared" si="72"/>
        <v>1.5267895231247639E-11</v>
      </c>
      <c r="AP39" s="73">
        <f t="shared" si="73"/>
        <v>1.5282864974145311E-11</v>
      </c>
      <c r="AQ39" s="73">
        <f t="shared" si="74"/>
        <v>1.5282866230818192E-11</v>
      </c>
      <c r="AR39" s="73">
        <f t="shared" si="75"/>
        <v>1.5282866230925315E-11</v>
      </c>
      <c r="AT39" s="74"/>
      <c r="AU39" s="74"/>
      <c r="AV39" s="74"/>
      <c r="BB39" s="74"/>
      <c r="BC39" s="74"/>
      <c r="BD39" s="74"/>
      <c r="BJ39" s="74">
        <v>1.4984E-7</v>
      </c>
      <c r="BK39" s="74">
        <v>1.64717994813</v>
      </c>
      <c r="BL39" s="74">
        <v>105460.99111839</v>
      </c>
      <c r="BM39" s="73">
        <f t="shared" si="24"/>
        <v>1.0694136599905927E-7</v>
      </c>
      <c r="BN39" s="73">
        <f t="shared" si="25"/>
        <v>1.0671440811102361E-7</v>
      </c>
      <c r="BO39" s="73">
        <f t="shared" si="26"/>
        <v>1.0671438903424822E-7</v>
      </c>
      <c r="BP39" s="73">
        <f t="shared" si="27"/>
        <v>1.0671438903264581E-7</v>
      </c>
      <c r="BR39" s="74">
        <v>7.9400000000000003E-9</v>
      </c>
      <c r="BS39" s="74">
        <v>2.1686839618299998</v>
      </c>
      <c r="BT39" s="74">
        <v>63498.470381452702</v>
      </c>
      <c r="BU39" s="73">
        <f t="shared" si="28"/>
        <v>-7.9147408942089948E-9</v>
      </c>
      <c r="BV39" s="73">
        <f t="shared" si="29"/>
        <v>-7.913911153912281E-9</v>
      </c>
      <c r="BW39" s="73">
        <f t="shared" si="30"/>
        <v>-7.9139110836836262E-9</v>
      </c>
      <c r="BX39" s="73">
        <f t="shared" si="31"/>
        <v>-7.9139110836776308E-9</v>
      </c>
      <c r="BZ39" s="74">
        <v>3.7000000000000001E-10</v>
      </c>
      <c r="CA39" s="74">
        <v>4.5051206884699999</v>
      </c>
      <c r="CB39" s="74">
        <v>26107.572902473901</v>
      </c>
      <c r="CC39" s="73">
        <f t="shared" si="32"/>
        <v>1.0431542403227195E-10</v>
      </c>
      <c r="CD39" s="73">
        <f t="shared" si="33"/>
        <v>1.0450523520565638E-10</v>
      </c>
      <c r="CE39" s="73">
        <f t="shared" si="34"/>
        <v>1.0450525114133439E-10</v>
      </c>
      <c r="CF39" s="73">
        <f t="shared" si="35"/>
        <v>1.0450525114268618E-10</v>
      </c>
      <c r="CH39" s="74">
        <v>9.9999999999999994E-12</v>
      </c>
      <c r="CI39" s="74">
        <v>3.8195847027599998</v>
      </c>
      <c r="CJ39" s="74">
        <v>53131.406024757001</v>
      </c>
      <c r="CK39" s="73">
        <f t="shared" si="76"/>
        <v>9.5377194008651747E-12</v>
      </c>
      <c r="CL39" s="73">
        <f t="shared" si="77"/>
        <v>9.5344432573504539E-12</v>
      </c>
      <c r="CM39" s="73">
        <f t="shared" si="78"/>
        <v>9.5344429818046834E-12</v>
      </c>
      <c r="CN39" s="73">
        <f t="shared" si="79"/>
        <v>9.5344429817813705E-12</v>
      </c>
      <c r="CP39" s="74"/>
      <c r="CQ39" s="74"/>
      <c r="CR39" s="74"/>
      <c r="CX39" s="74"/>
      <c r="CY39" s="74"/>
      <c r="CZ39" s="74"/>
      <c r="DF39" s="74">
        <v>1.3976999999999999E-7</v>
      </c>
      <c r="DG39" s="74">
        <v>4.7705684879300003</v>
      </c>
      <c r="DH39" s="74">
        <v>33326.578733174203</v>
      </c>
      <c r="DI39" s="73">
        <f t="shared" si="48"/>
        <v>1.1693167459685541E-7</v>
      </c>
      <c r="DJ39" s="73">
        <f t="shared" si="49"/>
        <v>1.1687938249445278E-7</v>
      </c>
      <c r="DK39" s="73">
        <f t="shared" si="50"/>
        <v>1.1687937810161078E-7</v>
      </c>
      <c r="DL39" s="73">
        <f t="shared" si="51"/>
        <v>1.1687937810124479E-7</v>
      </c>
      <c r="DN39" s="74">
        <v>6.7800000000000002E-9</v>
      </c>
      <c r="DO39" s="74">
        <v>2.0219388593000001</v>
      </c>
      <c r="DP39" s="74">
        <v>26068.233380674399</v>
      </c>
      <c r="DQ39" s="73">
        <f t="shared" si="52"/>
        <v>-1.7845532902252351E-9</v>
      </c>
      <c r="DR39" s="73">
        <f t="shared" si="53"/>
        <v>-1.7880454338135762E-9</v>
      </c>
      <c r="DS39" s="73">
        <f t="shared" si="54"/>
        <v>-1.7880457269993484E-9</v>
      </c>
      <c r="DT39" s="73">
        <f t="shared" si="55"/>
        <v>-1.7880457270242558E-9</v>
      </c>
      <c r="DV39" s="74">
        <v>2.5000000000000002E-10</v>
      </c>
      <c r="DW39" s="74">
        <v>4.2393410545699997</v>
      </c>
      <c r="DX39" s="74">
        <v>52705.4972482429</v>
      </c>
      <c r="DY39" s="73">
        <f t="shared" si="56"/>
        <v>2.1697046620943642E-10</v>
      </c>
      <c r="DZ39" s="73">
        <f t="shared" si="57"/>
        <v>2.1683627201697087E-10</v>
      </c>
      <c r="EA39" s="73">
        <f t="shared" si="58"/>
        <v>2.1683626073914842E-10</v>
      </c>
      <c r="EB39" s="73">
        <f t="shared" si="59"/>
        <v>2.1683626073818651E-10</v>
      </c>
      <c r="ED39" s="74">
        <v>9.9999999999999994E-12</v>
      </c>
      <c r="EE39" s="74">
        <v>3.2351892916199998</v>
      </c>
      <c r="EF39" s="74">
        <v>26301.202237012199</v>
      </c>
      <c r="EG39" s="73">
        <f t="shared" si="80"/>
        <v>-9.9983126116856608E-12</v>
      </c>
      <c r="EH39" s="73">
        <f t="shared" si="81"/>
        <v>-9.9984101192728325E-12</v>
      </c>
      <c r="EI39" s="73">
        <f t="shared" si="82"/>
        <v>-9.9984101273379485E-12</v>
      </c>
      <c r="EJ39" s="73">
        <f t="shared" si="83"/>
        <v>-9.9984101273386384E-12</v>
      </c>
      <c r="EL39" s="74"/>
      <c r="EM39" s="74"/>
      <c r="EN39" s="74"/>
      <c r="ET39" s="74"/>
      <c r="EU39" s="74"/>
      <c r="EV39" s="74"/>
    </row>
    <row r="40" spans="1:152" s="73" customFormat="1" ht="13.5" x14ac:dyDescent="0.3">
      <c r="A40" s="73" t="s">
        <v>213</v>
      </c>
      <c r="B40" s="73" t="s">
        <v>214</v>
      </c>
      <c r="C40" s="73" t="s">
        <v>215</v>
      </c>
      <c r="D40" s="73" t="s">
        <v>216</v>
      </c>
      <c r="E40" s="73" t="s">
        <v>217</v>
      </c>
      <c r="F40" s="73" t="s">
        <v>218</v>
      </c>
      <c r="L40" s="74"/>
      <c r="N40" s="74">
        <v>8.6723000000000002E-7</v>
      </c>
      <c r="O40" s="74">
        <v>1.9595304265</v>
      </c>
      <c r="P40" s="74">
        <v>46514.474233996203</v>
      </c>
      <c r="Q40" s="73">
        <f t="shared" si="0"/>
        <v>-8.2349821055205796E-7</v>
      </c>
      <c r="R40" s="73">
        <f t="shared" si="1"/>
        <v>-8.2375689434155404E-7</v>
      </c>
      <c r="S40" s="73">
        <f t="shared" si="2"/>
        <v>-8.2375691602976987E-7</v>
      </c>
      <c r="T40" s="73">
        <f t="shared" si="3"/>
        <v>-8.2375691603161926E-7</v>
      </c>
      <c r="V40" s="74">
        <v>4.9689999999999997E-8</v>
      </c>
      <c r="W40" s="74">
        <v>2.4775213418000002</v>
      </c>
      <c r="X40" s="74">
        <v>30639.856638632999</v>
      </c>
      <c r="Y40" s="73">
        <f t="shared" si="4"/>
        <v>-4.0624557414653984E-8</v>
      </c>
      <c r="Z40" s="73">
        <f t="shared" si="5"/>
        <v>-4.0642506370456381E-8</v>
      </c>
      <c r="AA40" s="73">
        <f t="shared" si="6"/>
        <v>-4.0642507876814666E-8</v>
      </c>
      <c r="AB40" s="73">
        <f t="shared" si="7"/>
        <v>-4.0642507876943038E-8</v>
      </c>
      <c r="AD40" s="74">
        <v>1.97E-9</v>
      </c>
      <c r="AE40" s="74">
        <v>2.0779260506199999</v>
      </c>
      <c r="AF40" s="74">
        <v>22645.328196608702</v>
      </c>
      <c r="AG40" s="73">
        <f t="shared" si="8"/>
        <v>1.3339246800666166E-9</v>
      </c>
      <c r="AH40" s="73">
        <f t="shared" si="9"/>
        <v>1.3332521476318607E-9</v>
      </c>
      <c r="AI40" s="73">
        <f t="shared" si="10"/>
        <v>1.3332520911526298E-9</v>
      </c>
      <c r="AJ40" s="73">
        <f t="shared" si="11"/>
        <v>1.3332520911478485E-9</v>
      </c>
      <c r="AL40" s="74">
        <v>3E-11</v>
      </c>
      <c r="AM40" s="74">
        <v>3.37815322354</v>
      </c>
      <c r="AN40" s="74">
        <v>98690.280517144507</v>
      </c>
      <c r="AO40" s="73">
        <f t="shared" si="72"/>
        <v>-1.7656836522263288E-11</v>
      </c>
      <c r="AP40" s="73">
        <f t="shared" si="73"/>
        <v>-1.7705826008923896E-11</v>
      </c>
      <c r="AQ40" s="73">
        <f t="shared" si="74"/>
        <v>-1.770583011914524E-11</v>
      </c>
      <c r="AR40" s="73">
        <f t="shared" si="75"/>
        <v>-1.7705830119492152E-11</v>
      </c>
      <c r="AT40" s="74"/>
      <c r="AU40" s="74"/>
      <c r="AV40" s="74"/>
      <c r="BB40" s="74"/>
      <c r="BC40" s="74"/>
      <c r="BD40" s="74"/>
      <c r="BJ40" s="74">
        <v>1.4186E-7</v>
      </c>
      <c r="BK40" s="74">
        <v>0.33074185469</v>
      </c>
      <c r="BL40" s="74">
        <v>10213.285546211</v>
      </c>
      <c r="BM40" s="73">
        <f t="shared" si="24"/>
        <v>-1.3591400379492652E-7</v>
      </c>
      <c r="BN40" s="73">
        <f t="shared" si="25"/>
        <v>-1.3590549930845301E-7</v>
      </c>
      <c r="BO40" s="73">
        <f t="shared" si="26"/>
        <v>-1.3590549859414925E-7</v>
      </c>
      <c r="BP40" s="73">
        <f t="shared" si="27"/>
        <v>-1.3590549859408914E-7</v>
      </c>
      <c r="BR40" s="74">
        <v>7.3099999999999998E-9</v>
      </c>
      <c r="BS40" s="74">
        <v>0.92148918837000005</v>
      </c>
      <c r="BT40" s="74">
        <v>73711.755927663704</v>
      </c>
      <c r="BU40" s="73">
        <f t="shared" si="28"/>
        <v>-2.694314158598686E-9</v>
      </c>
      <c r="BV40" s="73">
        <f t="shared" si="29"/>
        <v>-2.7045704650671048E-9</v>
      </c>
      <c r="BW40" s="73">
        <f t="shared" si="30"/>
        <v>-2.7045713259484324E-9</v>
      </c>
      <c r="BX40" s="73">
        <f t="shared" si="31"/>
        <v>-2.7045713260225519E-9</v>
      </c>
      <c r="BZ40" s="74">
        <v>3.1999999999999998E-10</v>
      </c>
      <c r="CA40" s="74">
        <v>1.9946666442700001</v>
      </c>
      <c r="CB40" s="74">
        <v>25132.3033999656</v>
      </c>
      <c r="CC40" s="73">
        <f t="shared" si="32"/>
        <v>-6.766698300727024E-11</v>
      </c>
      <c r="CD40" s="73">
        <f t="shared" si="33"/>
        <v>-6.7505975721903931E-11</v>
      </c>
      <c r="CE40" s="73">
        <f t="shared" si="34"/>
        <v>-6.7505962202648138E-11</v>
      </c>
      <c r="CF40" s="73">
        <f t="shared" si="35"/>
        <v>-6.7505962201510183E-11</v>
      </c>
      <c r="CH40" s="74">
        <v>9.9999999999999994E-12</v>
      </c>
      <c r="CI40" s="74">
        <v>1.0541066993699999</v>
      </c>
      <c r="CJ40" s="74">
        <v>1589.0728952838001</v>
      </c>
      <c r="CK40" s="73">
        <f t="shared" si="76"/>
        <v>-1.5944146913880752E-12</v>
      </c>
      <c r="CL40" s="73">
        <f t="shared" si="77"/>
        <v>-1.5940933801030481E-12</v>
      </c>
      <c r="CM40" s="73">
        <f t="shared" si="78"/>
        <v>-1.5940933531250228E-12</v>
      </c>
      <c r="CN40" s="73">
        <f t="shared" si="79"/>
        <v>-1.594093353122743E-12</v>
      </c>
      <c r="CP40" s="74"/>
      <c r="CQ40" s="74"/>
      <c r="CR40" s="74"/>
      <c r="CX40" s="74"/>
      <c r="CY40" s="74"/>
      <c r="CZ40" s="74"/>
      <c r="DF40" s="74">
        <v>1.2793999999999999E-7</v>
      </c>
      <c r="DG40" s="74">
        <v>6.0643713876599996</v>
      </c>
      <c r="DH40" s="74">
        <v>1109.3785520934</v>
      </c>
      <c r="DI40" s="73">
        <f t="shared" si="48"/>
        <v>6.3663738609835065E-8</v>
      </c>
      <c r="DJ40" s="73">
        <f t="shared" si="49"/>
        <v>6.3661216973161122E-8</v>
      </c>
      <c r="DK40" s="73">
        <f t="shared" si="50"/>
        <v>6.3661216761438011E-8</v>
      </c>
      <c r="DL40" s="73">
        <f t="shared" si="51"/>
        <v>6.3661216761420263E-8</v>
      </c>
      <c r="DN40" s="74">
        <v>6.0799999999999997E-9</v>
      </c>
      <c r="DO40" s="74">
        <v>0.85708468483</v>
      </c>
      <c r="DP40" s="74">
        <v>4551.9534970588002</v>
      </c>
      <c r="DQ40" s="73">
        <f t="shared" si="52"/>
        <v>4.9876828276854137E-9</v>
      </c>
      <c r="DR40" s="73">
        <f t="shared" si="53"/>
        <v>4.9873586357459869E-9</v>
      </c>
      <c r="DS40" s="73">
        <f t="shared" si="54"/>
        <v>4.9873586085243911E-9</v>
      </c>
      <c r="DT40" s="73">
        <f t="shared" si="55"/>
        <v>4.9873586085220684E-9</v>
      </c>
      <c r="DV40" s="74">
        <v>2.3000000000000001E-10</v>
      </c>
      <c r="DW40" s="74">
        <v>2.5971155695800001</v>
      </c>
      <c r="DX40" s="74">
        <v>23969.139281195799</v>
      </c>
      <c r="DY40" s="73">
        <f t="shared" si="56"/>
        <v>-1.6061936130146388E-10</v>
      </c>
      <c r="DZ40" s="73">
        <f t="shared" si="57"/>
        <v>-1.6053852153077105E-10</v>
      </c>
      <c r="EA40" s="73">
        <f t="shared" si="58"/>
        <v>-1.6053851474167423E-10</v>
      </c>
      <c r="EB40" s="73">
        <f t="shared" si="59"/>
        <v>-1.6053851474110314E-10</v>
      </c>
      <c r="ED40" s="74">
        <v>9.9999999999999994E-12</v>
      </c>
      <c r="EE40" s="74">
        <v>2.2566725566799999</v>
      </c>
      <c r="EF40" s="74">
        <v>21535.9496445154</v>
      </c>
      <c r="EG40" s="73">
        <f t="shared" si="80"/>
        <v>9.8331375558754106E-12</v>
      </c>
      <c r="EH40" s="73">
        <f t="shared" si="81"/>
        <v>9.8339390375622771E-12</v>
      </c>
      <c r="EI40" s="73">
        <f t="shared" si="82"/>
        <v>9.8339391047760317E-12</v>
      </c>
      <c r="EJ40" s="73">
        <f t="shared" si="83"/>
        <v>9.8339391047817056E-12</v>
      </c>
      <c r="EL40" s="74"/>
      <c r="EM40" s="74"/>
      <c r="EN40" s="74"/>
      <c r="ET40" s="74"/>
      <c r="EU40" s="74"/>
      <c r="EV40" s="74"/>
    </row>
    <row r="41" spans="1:152" s="73" customFormat="1" ht="13.5" x14ac:dyDescent="0.3">
      <c r="A41" s="73">
        <f>SUM(DI1:DI1215)</f>
        <v>0.32167583264542188</v>
      </c>
      <c r="B41" s="73">
        <f>SUM(DQ1:DQ711)</f>
        <v>1.4543898070085853E-3</v>
      </c>
      <c r="C41" s="73">
        <f>SUM(DY1:DY326)</f>
        <v>3.5014136338377112E-5</v>
      </c>
      <c r="D41" s="73">
        <f>SUM(EG1:EG119)</f>
        <v>-4.7600925769631539E-7</v>
      </c>
      <c r="E41" s="73">
        <f>SUM(EO1:EO18)</f>
        <v>-5.9933337269747336E-9</v>
      </c>
      <c r="F41" s="73">
        <f>SUM(EW1:EW10)</f>
        <v>1.9277261996814136E-10</v>
      </c>
      <c r="L41" s="74"/>
      <c r="N41" s="74">
        <v>8.8329000000000002E-7</v>
      </c>
      <c r="O41" s="74">
        <v>5.4133879596299996</v>
      </c>
      <c r="P41" s="74">
        <v>26617.594106668799</v>
      </c>
      <c r="Q41" s="73">
        <f t="shared" si="0"/>
        <v>-4.3782219509857934E-7</v>
      </c>
      <c r="R41" s="73">
        <f t="shared" si="1"/>
        <v>-4.3824036410596338E-7</v>
      </c>
      <c r="S41" s="73">
        <f t="shared" si="2"/>
        <v>-4.3824039921081973E-7</v>
      </c>
      <c r="T41" s="73">
        <f t="shared" si="3"/>
        <v>-4.3824039921378408E-7</v>
      </c>
      <c r="V41" s="74">
        <v>4.5779999999999997E-8</v>
      </c>
      <c r="W41" s="74">
        <v>1.55845855383</v>
      </c>
      <c r="X41" s="74">
        <v>27147.285071763301</v>
      </c>
      <c r="Y41" s="73">
        <f t="shared" si="4"/>
        <v>-4.0548515967818789E-8</v>
      </c>
      <c r="Z41" s="73">
        <f t="shared" si="5"/>
        <v>-4.0536693206848257E-8</v>
      </c>
      <c r="AA41" s="73">
        <f t="shared" si="6"/>
        <v>-4.0536692213658882E-8</v>
      </c>
      <c r="AB41" s="73">
        <f t="shared" si="7"/>
        <v>-4.0536692213575442E-8</v>
      </c>
      <c r="AD41" s="74">
        <v>1.8199999999999999E-9</v>
      </c>
      <c r="AE41" s="74">
        <v>0.62534354988999996</v>
      </c>
      <c r="AF41" s="74">
        <v>25448.0058552601</v>
      </c>
      <c r="AG41" s="73">
        <f t="shared" si="8"/>
        <v>1.3427381902155443E-9</v>
      </c>
      <c r="AH41" s="73">
        <f t="shared" si="9"/>
        <v>1.3420976299395851E-9</v>
      </c>
      <c r="AI41" s="73">
        <f t="shared" si="10"/>
        <v>1.3420975761415177E-9</v>
      </c>
      <c r="AJ41" s="73">
        <f t="shared" si="11"/>
        <v>1.3420975761369757E-9</v>
      </c>
      <c r="AL41" s="74">
        <v>1.9999999999999999E-11</v>
      </c>
      <c r="AM41" s="74">
        <v>5.3746611926199996</v>
      </c>
      <c r="AN41" s="74">
        <v>110012.944615448</v>
      </c>
      <c r="AO41" s="73">
        <f t="shared" si="72"/>
        <v>1.7021565539342749E-12</v>
      </c>
      <c r="AP41" s="73">
        <f t="shared" si="73"/>
        <v>1.7470544145874899E-12</v>
      </c>
      <c r="AQ41" s="73">
        <f t="shared" si="74"/>
        <v>1.7470581839353657E-12</v>
      </c>
      <c r="AR41" s="73">
        <f t="shared" si="75"/>
        <v>1.7470581842570023E-12</v>
      </c>
      <c r="AT41" s="74"/>
      <c r="AU41" s="74"/>
      <c r="AV41" s="74"/>
      <c r="BB41" s="74"/>
      <c r="BC41" s="74"/>
      <c r="BD41" s="74"/>
      <c r="BJ41" s="74">
        <v>1.5577E-7</v>
      </c>
      <c r="BK41" s="74">
        <v>6.0769364320400001</v>
      </c>
      <c r="BL41" s="74">
        <v>53131.406024757001</v>
      </c>
      <c r="BM41" s="73">
        <f t="shared" si="24"/>
        <v>-5.7967112864202446E-8</v>
      </c>
      <c r="BN41" s="73">
        <f t="shared" si="25"/>
        <v>-5.7809738356353658E-8</v>
      </c>
      <c r="BO41" s="73">
        <f t="shared" si="26"/>
        <v>-5.7809725139993716E-8</v>
      </c>
      <c r="BP41" s="73">
        <f t="shared" si="27"/>
        <v>-5.7809725138875506E-8</v>
      </c>
      <c r="BR41" s="74">
        <v>7.5499999999999998E-9</v>
      </c>
      <c r="BS41" s="74">
        <v>4.1091063739000004</v>
      </c>
      <c r="BT41" s="74">
        <v>26068.233380674399</v>
      </c>
      <c r="BU41" s="73">
        <f t="shared" si="28"/>
        <v>7.3152425172801273E-9</v>
      </c>
      <c r="BV41" s="73">
        <f t="shared" si="29"/>
        <v>7.3162388988141514E-9</v>
      </c>
      <c r="BW41" s="73">
        <f t="shared" si="30"/>
        <v>7.3162389823847158E-9</v>
      </c>
      <c r="BX41" s="73">
        <f t="shared" si="31"/>
        <v>7.3162389823918155E-9</v>
      </c>
      <c r="BZ41" s="74">
        <v>3E-10</v>
      </c>
      <c r="CA41" s="74">
        <v>0.7660773863</v>
      </c>
      <c r="CB41" s="74">
        <v>5661.3320491521999</v>
      </c>
      <c r="CC41" s="73">
        <f t="shared" si="32"/>
        <v>1.1953920394412443E-11</v>
      </c>
      <c r="CD41" s="73">
        <f t="shared" si="33"/>
        <v>1.1919161299276328E-11</v>
      </c>
      <c r="CE41" s="73">
        <f t="shared" si="34"/>
        <v>1.1919158380825499E-11</v>
      </c>
      <c r="CF41" s="73">
        <f t="shared" si="35"/>
        <v>1.1919158380578426E-11</v>
      </c>
      <c r="CH41" s="74">
        <v>9.9999999999999994E-12</v>
      </c>
      <c r="CI41" s="74">
        <v>1.39436798574</v>
      </c>
      <c r="CJ41" s="74">
        <v>51646.1153180537</v>
      </c>
      <c r="CK41" s="73">
        <f t="shared" si="76"/>
        <v>-1.5029348756448026E-12</v>
      </c>
      <c r="CL41" s="73">
        <f t="shared" si="77"/>
        <v>-1.513392043653805E-12</v>
      </c>
      <c r="CM41" s="73">
        <f t="shared" si="78"/>
        <v>-1.5133929215874722E-12</v>
      </c>
      <c r="CN41" s="73">
        <f t="shared" si="79"/>
        <v>-1.5133929216616412E-12</v>
      </c>
      <c r="CP41" s="74"/>
      <c r="CQ41" s="74"/>
      <c r="CR41" s="74"/>
      <c r="CX41" s="74"/>
      <c r="CY41" s="74"/>
      <c r="CZ41" s="74"/>
      <c r="DF41" s="74">
        <v>1.3937999999999999E-7</v>
      </c>
      <c r="DG41" s="74">
        <v>1.9998487657799999</v>
      </c>
      <c r="DH41" s="74">
        <v>25132.3033999656</v>
      </c>
      <c r="DI41" s="73">
        <f t="shared" si="48"/>
        <v>-3.0178752325772824E-8</v>
      </c>
      <c r="DJ41" s="73">
        <f t="shared" si="49"/>
        <v>-3.0108703059009261E-8</v>
      </c>
      <c r="DK41" s="73">
        <f t="shared" si="50"/>
        <v>-3.0108697177192941E-8</v>
      </c>
      <c r="DL41" s="73">
        <f t="shared" si="51"/>
        <v>-3.010869717669785E-8</v>
      </c>
      <c r="DN41" s="74">
        <v>5.4599999999999998E-9</v>
      </c>
      <c r="DO41" s="74">
        <v>5.38138962861</v>
      </c>
      <c r="DP41" s="74">
        <v>26091.7844769322</v>
      </c>
      <c r="DQ41" s="73">
        <f t="shared" si="52"/>
        <v>-1.7900571144163116E-9</v>
      </c>
      <c r="DR41" s="73">
        <f t="shared" si="53"/>
        <v>-1.7873002397604932E-9</v>
      </c>
      <c r="DS41" s="73">
        <f t="shared" si="54"/>
        <v>-1.7873000082663538E-9</v>
      </c>
      <c r="DT41" s="73">
        <f t="shared" si="55"/>
        <v>-1.7873000082467051E-9</v>
      </c>
      <c r="DV41" s="74">
        <v>2.7E-10</v>
      </c>
      <c r="DW41" s="74">
        <v>2.1066552190099999</v>
      </c>
      <c r="DX41" s="74">
        <v>25558.212176479599</v>
      </c>
      <c r="DY41" s="73">
        <f t="shared" si="56"/>
        <v>-2.2109448611439029E-10</v>
      </c>
      <c r="DZ41" s="73">
        <f t="shared" si="57"/>
        <v>-2.2101332898867714E-10</v>
      </c>
      <c r="EA41" s="73">
        <f t="shared" si="58"/>
        <v>-2.2101332217201612E-10</v>
      </c>
      <c r="EB41" s="73">
        <f t="shared" si="59"/>
        <v>-2.2101332217144312E-10</v>
      </c>
      <c r="ED41" s="74">
        <v>9.9999999999999994E-12</v>
      </c>
      <c r="EE41" s="74">
        <v>4.7041420387299997</v>
      </c>
      <c r="EF41" s="74">
        <v>50586.7333878645</v>
      </c>
      <c r="EG41" s="73">
        <f t="shared" si="80"/>
        <v>-9.9597916871791348E-12</v>
      </c>
      <c r="EH41" s="73">
        <f t="shared" si="81"/>
        <v>-9.9607145486335858E-12</v>
      </c>
      <c r="EI41" s="73">
        <f t="shared" si="82"/>
        <v>-9.9607146256699308E-12</v>
      </c>
      <c r="EJ41" s="73">
        <f t="shared" si="83"/>
        <v>-9.9607146256764739E-12</v>
      </c>
      <c r="EL41" s="74"/>
      <c r="EM41" s="74"/>
      <c r="EN41" s="74"/>
      <c r="ET41" s="74"/>
      <c r="EU41" s="74"/>
      <c r="EV41" s="74"/>
    </row>
    <row r="42" spans="1:152" s="73" customFormat="1" ht="13.5" x14ac:dyDescent="0.3">
      <c r="L42" s="74"/>
      <c r="N42" s="74">
        <v>1.06422E-6</v>
      </c>
      <c r="O42" s="74">
        <v>4.2057211625399997</v>
      </c>
      <c r="P42" s="74">
        <v>19804.827291582798</v>
      </c>
      <c r="Q42" s="73">
        <f t="shared" si="0"/>
        <v>7.0078126676604987E-7</v>
      </c>
      <c r="R42" s="73">
        <f t="shared" si="1"/>
        <v>7.0045632252042155E-7</v>
      </c>
      <c r="S42" s="73">
        <f t="shared" si="2"/>
        <v>7.0045629523260241E-7</v>
      </c>
      <c r="T42" s="73">
        <f t="shared" si="3"/>
        <v>7.0045629523027974E-7</v>
      </c>
      <c r="V42" s="74">
        <v>4.8569999999999998E-8</v>
      </c>
      <c r="W42" s="74">
        <v>4.8475795232400003</v>
      </c>
      <c r="X42" s="74">
        <v>37410.567239878597</v>
      </c>
      <c r="Y42" s="73">
        <f t="shared" si="4"/>
        <v>-4.8064023375523365E-8</v>
      </c>
      <c r="Z42" s="73">
        <f t="shared" si="5"/>
        <v>-4.8058651334440535E-8</v>
      </c>
      <c r="AA42" s="73">
        <f t="shared" si="6"/>
        <v>-4.8058650882208314E-8</v>
      </c>
      <c r="AB42" s="73">
        <f t="shared" si="7"/>
        <v>-4.805865088217076E-8</v>
      </c>
      <c r="AD42" s="74">
        <v>2.1900000000000001E-9</v>
      </c>
      <c r="AE42" s="74">
        <v>1.3418873834</v>
      </c>
      <c r="AF42" s="74">
        <v>28306.660245760901</v>
      </c>
      <c r="AG42" s="73">
        <f t="shared" si="8"/>
        <v>-1.6487363195856358E-9</v>
      </c>
      <c r="AH42" s="73">
        <f t="shared" si="9"/>
        <v>-1.6479003243684978E-9</v>
      </c>
      <c r="AI42" s="73">
        <f t="shared" si="10"/>
        <v>-1.6479002541534663E-9</v>
      </c>
      <c r="AJ42" s="73">
        <f t="shared" si="11"/>
        <v>-1.6479002541474811E-9</v>
      </c>
      <c r="AL42" s="74">
        <v>1.9999999999999999E-11</v>
      </c>
      <c r="AM42" s="74">
        <v>0.16040583555999999</v>
      </c>
      <c r="AN42" s="74">
        <v>50586.7333878645</v>
      </c>
      <c r="AO42" s="73">
        <f t="shared" si="72"/>
        <v>5.1098711484781934E-12</v>
      </c>
      <c r="AP42" s="73">
        <f t="shared" si="73"/>
        <v>5.0898338067998832E-12</v>
      </c>
      <c r="AQ42" s="73">
        <f t="shared" si="74"/>
        <v>5.0898321241951835E-12</v>
      </c>
      <c r="AR42" s="73">
        <f t="shared" si="75"/>
        <v>5.0898321240522565E-12</v>
      </c>
      <c r="AT42" s="74"/>
      <c r="AU42" s="74"/>
      <c r="AV42" s="74"/>
      <c r="BB42" s="74"/>
      <c r="BC42" s="74"/>
      <c r="BD42" s="74"/>
      <c r="BJ42" s="74">
        <v>1.5795000000000001E-7</v>
      </c>
      <c r="BK42" s="74">
        <v>3.7962954725800002</v>
      </c>
      <c r="BL42" s="74">
        <v>529.69096509459996</v>
      </c>
      <c r="BM42" s="73">
        <f t="shared" si="24"/>
        <v>1.5575547000257825E-7</v>
      </c>
      <c r="BN42" s="73">
        <f t="shared" si="25"/>
        <v>1.5575518533305157E-7</v>
      </c>
      <c r="BO42" s="73">
        <f t="shared" si="26"/>
        <v>1.5575518530914936E-7</v>
      </c>
      <c r="BP42" s="73">
        <f t="shared" si="27"/>
        <v>1.5575518530914732E-7</v>
      </c>
      <c r="BR42" s="74">
        <v>7.0299999999999999E-9</v>
      </c>
      <c r="BS42" s="74">
        <v>2.2246653062099999</v>
      </c>
      <c r="BT42" s="74">
        <v>10213.285546211</v>
      </c>
      <c r="BU42" s="73">
        <f t="shared" si="28"/>
        <v>2.2895230759124674E-10</v>
      </c>
      <c r="BV42" s="73">
        <f t="shared" si="29"/>
        <v>2.2748248656533824E-10</v>
      </c>
      <c r="BW42" s="73">
        <f t="shared" si="30"/>
        <v>2.2748236315574131E-10</v>
      </c>
      <c r="BX42" s="73">
        <f t="shared" si="31"/>
        <v>2.2748236314535688E-10</v>
      </c>
      <c r="BZ42" s="74">
        <v>2.7E-10</v>
      </c>
      <c r="CA42" s="74">
        <v>4.8718083816000002</v>
      </c>
      <c r="CB42" s="74">
        <v>54394.563387335103</v>
      </c>
      <c r="CC42" s="73">
        <f t="shared" si="32"/>
        <v>-2.015379553466162E-10</v>
      </c>
      <c r="CD42" s="73">
        <f t="shared" si="33"/>
        <v>-2.0133765459892439E-10</v>
      </c>
      <c r="CE42" s="73">
        <f t="shared" si="34"/>
        <v>-2.0133763777078072E-10</v>
      </c>
      <c r="CF42" s="73">
        <f t="shared" si="35"/>
        <v>-2.0133763776934908E-10</v>
      </c>
      <c r="CH42" s="74">
        <v>9.9999999999999994E-12</v>
      </c>
      <c r="CI42" s="74">
        <v>0.36358097173999998</v>
      </c>
      <c r="CJ42" s="74">
        <v>22645.328196608702</v>
      </c>
      <c r="CK42" s="73">
        <f t="shared" si="76"/>
        <v>-8.2517076480039381E-12</v>
      </c>
      <c r="CL42" s="73">
        <f t="shared" si="77"/>
        <v>-8.2543268129875682E-12</v>
      </c>
      <c r="CM42" s="73">
        <f t="shared" si="78"/>
        <v>-8.2543270328234241E-12</v>
      </c>
      <c r="CN42" s="73">
        <f t="shared" si="79"/>
        <v>-8.2543270328420356E-12</v>
      </c>
      <c r="CP42" s="74"/>
      <c r="CQ42" s="74"/>
      <c r="CR42" s="74"/>
      <c r="CX42" s="74"/>
      <c r="CY42" s="74"/>
      <c r="CZ42" s="74"/>
      <c r="DF42" s="74">
        <v>1.6297000000000001E-7</v>
      </c>
      <c r="DG42" s="74">
        <v>2.6329358781700001</v>
      </c>
      <c r="DH42" s="74">
        <v>19804.827291582798</v>
      </c>
      <c r="DI42" s="73">
        <f t="shared" si="48"/>
        <v>-1.2286230118204706E-7</v>
      </c>
      <c r="DJ42" s="73">
        <f t="shared" si="49"/>
        <v>-1.2290572341052905E-7</v>
      </c>
      <c r="DK42" s="73">
        <f t="shared" si="50"/>
        <v>-1.2290572705549865E-7</v>
      </c>
      <c r="DL42" s="73">
        <f t="shared" si="51"/>
        <v>-1.229057270558089E-7</v>
      </c>
      <c r="DN42" s="74">
        <v>6.0799999999999997E-9</v>
      </c>
      <c r="DO42" s="74">
        <v>3.6599397313300002</v>
      </c>
      <c r="DP42" s="74">
        <v>25448.0058552601</v>
      </c>
      <c r="DQ42" s="73">
        <f t="shared" si="52"/>
        <v>-4.0216677852779358E-9</v>
      </c>
      <c r="DR42" s="73">
        <f t="shared" si="53"/>
        <v>-4.019290504670846E-9</v>
      </c>
      <c r="DS42" s="73">
        <f t="shared" si="54"/>
        <v>-4.0192903050236302E-9</v>
      </c>
      <c r="DT42" s="73">
        <f t="shared" si="55"/>
        <v>-4.0192903050067739E-9</v>
      </c>
      <c r="DV42" s="74">
        <v>2.1E-10</v>
      </c>
      <c r="DW42" s="74">
        <v>0.40892383580000002</v>
      </c>
      <c r="DX42" s="74">
        <v>72602.377375570301</v>
      </c>
      <c r="DY42" s="73">
        <f t="shared" si="56"/>
        <v>-1.2361847694899382E-11</v>
      </c>
      <c r="DZ42" s="73">
        <f t="shared" si="57"/>
        <v>-1.2673571373464804E-11</v>
      </c>
      <c r="EA42" s="73">
        <f t="shared" si="58"/>
        <v>-1.2673597545266237E-11</v>
      </c>
      <c r="EB42" s="73">
        <f t="shared" si="59"/>
        <v>-1.2673597547458663E-11</v>
      </c>
      <c r="ED42" s="74">
        <v>9.9999999999999994E-12</v>
      </c>
      <c r="EE42" s="74">
        <v>1.88608259832</v>
      </c>
      <c r="EF42" s="74">
        <v>98690.280517144507</v>
      </c>
      <c r="EG42" s="73">
        <f t="shared" si="80"/>
        <v>-8.5223570700076463E-12</v>
      </c>
      <c r="EH42" s="73">
        <f t="shared" si="81"/>
        <v>-8.511764678235231E-12</v>
      </c>
      <c r="EI42" s="73">
        <f t="shared" si="82"/>
        <v>-8.511763787415919E-12</v>
      </c>
      <c r="EJ42" s="73">
        <f t="shared" si="83"/>
        <v>-8.5117637873407328E-12</v>
      </c>
      <c r="EL42" s="74"/>
      <c r="EM42" s="74"/>
      <c r="EN42" s="74"/>
      <c r="ET42" s="74"/>
      <c r="EU42" s="74"/>
      <c r="EV42" s="74"/>
    </row>
    <row r="43" spans="1:152" s="73" customFormat="1" ht="13.5" x14ac:dyDescent="0.3">
      <c r="A43" s="78" t="s">
        <v>219</v>
      </c>
      <c r="B43" s="78" t="s">
        <v>220</v>
      </c>
      <c r="C43" s="78" t="s">
        <v>221</v>
      </c>
      <c r="D43" s="78" t="s">
        <v>222</v>
      </c>
      <c r="E43" s="78" t="s">
        <v>223</v>
      </c>
      <c r="F43" s="78" t="s">
        <v>224</v>
      </c>
      <c r="L43" s="74"/>
      <c r="N43" s="74">
        <v>8.9986999999999997E-7</v>
      </c>
      <c r="O43" s="74">
        <v>5.8524363109399999</v>
      </c>
      <c r="P43" s="74">
        <v>41962.520736937397</v>
      </c>
      <c r="Q43" s="73">
        <f t="shared" si="0"/>
        <v>-7.3989757906965608E-7</v>
      </c>
      <c r="R43" s="73">
        <f t="shared" si="1"/>
        <v>-7.3945710801182979E-7</v>
      </c>
      <c r="S43" s="73">
        <f t="shared" si="2"/>
        <v>-7.3945707100605787E-7</v>
      </c>
      <c r="T43" s="73">
        <f t="shared" si="3"/>
        <v>-7.3945707100290976E-7</v>
      </c>
      <c r="V43" s="74">
        <v>5.0220000000000002E-8</v>
      </c>
      <c r="W43" s="74">
        <v>3.9412467599199998</v>
      </c>
      <c r="X43" s="74">
        <v>25661.304950698199</v>
      </c>
      <c r="Y43" s="73">
        <f t="shared" si="4"/>
        <v>4.8733199026343397E-8</v>
      </c>
      <c r="Z43" s="73">
        <f t="shared" si="5"/>
        <v>4.8726817111730754E-8</v>
      </c>
      <c r="AA43" s="73">
        <f t="shared" si="6"/>
        <v>4.8726816575327645E-8</v>
      </c>
      <c r="AB43" s="73">
        <f t="shared" si="7"/>
        <v>4.8726816575282045E-8</v>
      </c>
      <c r="AD43" s="74">
        <v>1.68E-9</v>
      </c>
      <c r="AE43" s="74">
        <v>6.2080648382200003</v>
      </c>
      <c r="AF43" s="74">
        <v>27147.285071763301</v>
      </c>
      <c r="AG43" s="73">
        <f t="shared" si="8"/>
        <v>8.71695547481927E-10</v>
      </c>
      <c r="AH43" s="73">
        <f t="shared" si="9"/>
        <v>8.7249396053024409E-10</v>
      </c>
      <c r="AI43" s="73">
        <f t="shared" si="10"/>
        <v>8.7249402755531135E-10</v>
      </c>
      <c r="AJ43" s="73">
        <f t="shared" si="11"/>
        <v>8.7249402756094228E-10</v>
      </c>
      <c r="AL43" s="74">
        <v>1.9999999999999999E-11</v>
      </c>
      <c r="AM43" s="74">
        <v>0.35038889635999998</v>
      </c>
      <c r="AN43" s="74">
        <v>19317.1925403286</v>
      </c>
      <c r="AO43" s="73">
        <f t="shared" si="72"/>
        <v>1.9962732974048955E-11</v>
      </c>
      <c r="AP43" s="73">
        <f t="shared" si="73"/>
        <v>1.9962248567827037E-11</v>
      </c>
      <c r="AQ43" s="73">
        <f t="shared" si="74"/>
        <v>1.9962248527024127E-11</v>
      </c>
      <c r="AR43" s="73">
        <f t="shared" si="75"/>
        <v>1.9962248527020637E-11</v>
      </c>
      <c r="AT43" s="74"/>
      <c r="AU43" s="74"/>
      <c r="AV43" s="74"/>
      <c r="BB43" s="74"/>
      <c r="BC43" s="74"/>
      <c r="BD43" s="74"/>
      <c r="BJ43" s="74">
        <v>1.4011E-7</v>
      </c>
      <c r="BK43" s="74">
        <v>5.5278645272300002</v>
      </c>
      <c r="BL43" s="74">
        <v>72602.377375570301</v>
      </c>
      <c r="BM43" s="73">
        <f t="shared" si="24"/>
        <v>-1.3172796720967023E-7</v>
      </c>
      <c r="BN43" s="73">
        <f t="shared" si="25"/>
        <v>-1.3179880435065632E-7</v>
      </c>
      <c r="BO43" s="73">
        <f t="shared" si="26"/>
        <v>-1.3179881028605597E-7</v>
      </c>
      <c r="BP43" s="73">
        <f t="shared" si="27"/>
        <v>-1.3179881028655318E-7</v>
      </c>
      <c r="BR43" s="74">
        <v>9.2199999999999992E-9</v>
      </c>
      <c r="BS43" s="74">
        <v>2.3026824709199998</v>
      </c>
      <c r="BT43" s="74">
        <v>1109.3785520934</v>
      </c>
      <c r="BU43" s="73">
        <f t="shared" si="28"/>
        <v>9.1366961881557908E-10</v>
      </c>
      <c r="BV43" s="73">
        <f t="shared" si="29"/>
        <v>9.1387808704016085E-10</v>
      </c>
      <c r="BW43" s="73">
        <f t="shared" si="30"/>
        <v>9.1387810454355573E-10</v>
      </c>
      <c r="BX43" s="73">
        <f t="shared" si="31"/>
        <v>9.1387810454502242E-10</v>
      </c>
      <c r="BZ43" s="74">
        <v>2.8999999999999998E-10</v>
      </c>
      <c r="CA43" s="74">
        <v>5.6616850555399996</v>
      </c>
      <c r="CB43" s="74">
        <v>26068.233380674399</v>
      </c>
      <c r="CC43" s="73">
        <f t="shared" si="32"/>
        <v>-6.6623638719562778E-11</v>
      </c>
      <c r="CD43" s="73">
        <f t="shared" si="33"/>
        <v>-6.6472931089889675E-11</v>
      </c>
      <c r="CE43" s="73">
        <f t="shared" si="34"/>
        <v>-6.6472918435388126E-11</v>
      </c>
      <c r="CF43" s="73">
        <f t="shared" si="35"/>
        <v>-6.6472918434313063E-11</v>
      </c>
      <c r="CH43" s="74">
        <v>9.9999999999999994E-12</v>
      </c>
      <c r="CI43" s="74">
        <v>2.7660997226999999</v>
      </c>
      <c r="CJ43" s="74">
        <v>28306.660245760901</v>
      </c>
      <c r="CK43" s="73">
        <f t="shared" si="76"/>
        <v>-7.6109684840558386E-12</v>
      </c>
      <c r="CL43" s="73">
        <f t="shared" si="77"/>
        <v>-7.6147278624438101E-12</v>
      </c>
      <c r="CM43" s="73">
        <f t="shared" si="78"/>
        <v>-7.6147281779810248E-12</v>
      </c>
      <c r="CN43" s="73">
        <f t="shared" si="79"/>
        <v>-7.6147281780079211E-12</v>
      </c>
      <c r="CP43" s="74"/>
      <c r="CQ43" s="74"/>
      <c r="CR43" s="74"/>
      <c r="CX43" s="74"/>
      <c r="CY43" s="74"/>
      <c r="CZ43" s="74"/>
      <c r="DF43" s="74">
        <v>1.1933E-7</v>
      </c>
      <c r="DG43" s="74">
        <v>2.3650093913400001</v>
      </c>
      <c r="DH43" s="74">
        <v>4551.9534970588002</v>
      </c>
      <c r="DI43" s="73">
        <f t="shared" si="48"/>
        <v>7.4257248609233305E-8</v>
      </c>
      <c r="DJ43" s="73">
        <f t="shared" si="49"/>
        <v>7.4265957237501819E-8</v>
      </c>
      <c r="DK43" s="73">
        <f t="shared" si="50"/>
        <v>7.4265957968667793E-8</v>
      </c>
      <c r="DL43" s="73">
        <f t="shared" si="51"/>
        <v>7.4265957968730182E-8</v>
      </c>
      <c r="DN43" s="74">
        <v>5.9699999999999999E-9</v>
      </c>
      <c r="DO43" s="74">
        <v>4.6486795404799999</v>
      </c>
      <c r="DP43" s="74">
        <v>26080.7895945733</v>
      </c>
      <c r="DQ43" s="73">
        <f t="shared" si="52"/>
        <v>3.2580163520382768E-9</v>
      </c>
      <c r="DR43" s="73">
        <f t="shared" si="53"/>
        <v>3.2606882231077707E-9</v>
      </c>
      <c r="DS43" s="73">
        <f t="shared" si="54"/>
        <v>3.2606884474042392E-9</v>
      </c>
      <c r="DT43" s="73">
        <f t="shared" si="55"/>
        <v>3.260688447423285E-9</v>
      </c>
      <c r="DV43" s="74">
        <v>2.5000000000000002E-10</v>
      </c>
      <c r="DW43" s="74">
        <v>5.6951349980200003</v>
      </c>
      <c r="DX43" s="74">
        <v>5661.3320491521999</v>
      </c>
      <c r="DY43" s="73">
        <f t="shared" si="56"/>
        <v>-2.4181933702287984E-10</v>
      </c>
      <c r="DZ43" s="73">
        <f t="shared" si="57"/>
        <v>-2.418266904924026E-10</v>
      </c>
      <c r="EA43" s="73">
        <f t="shared" si="58"/>
        <v>-2.4182669110967827E-10</v>
      </c>
      <c r="EB43" s="73">
        <f t="shared" si="59"/>
        <v>-2.4182669110973054E-10</v>
      </c>
      <c r="ED43" s="74">
        <v>9.9999999999999994E-12</v>
      </c>
      <c r="EE43" s="74">
        <v>5.9042089305600003</v>
      </c>
      <c r="EF43" s="74">
        <v>40853.142184844</v>
      </c>
      <c r="EG43" s="73">
        <f t="shared" si="80"/>
        <v>-9.6176113300615051E-12</v>
      </c>
      <c r="EH43" s="73">
        <f t="shared" si="81"/>
        <v>-9.6198997467434159E-12</v>
      </c>
      <c r="EI43" s="73">
        <f t="shared" si="82"/>
        <v>-9.6198999386007954E-12</v>
      </c>
      <c r="EJ43" s="73">
        <f t="shared" si="83"/>
        <v>-9.61989993861694E-12</v>
      </c>
      <c r="EL43" s="74"/>
      <c r="EM43" s="74"/>
      <c r="EN43" s="74"/>
      <c r="ET43" s="74"/>
      <c r="EU43" s="74"/>
      <c r="EV43" s="74"/>
    </row>
    <row r="44" spans="1:152" s="73" customFormat="1" ht="13.5" x14ac:dyDescent="0.3">
      <c r="A44" s="73">
        <f>((((F35*C32+E35)*C32+D35)*C32+C35)*C32+B35)*C32 + A35</f>
        <v>427.87866829985978</v>
      </c>
      <c r="B44" s="73">
        <f>DEGREES(A44)</f>
        <v>24515.641837260053</v>
      </c>
      <c r="C44" s="73">
        <f>((((F38*C32+E38)*C32+D38)*C32+C38)*C32+B38)*C32 + A38</f>
        <v>-2.7386100567333101E-2</v>
      </c>
      <c r="D44" s="73">
        <f>DEGREES(C44)</f>
        <v>-1.569107979829016</v>
      </c>
      <c r="E44" s="73">
        <f>((((F41*C32+E41)*C32+D41)*C32+C41)*C32+B41)*C32 + A41</f>
        <v>0.32169946392716753</v>
      </c>
      <c r="F44" s="73">
        <f>SQRT(D48*D48+E48*E48+F48*F48)</f>
        <v>1.2953045263239875</v>
      </c>
      <c r="L44" s="74"/>
      <c r="N44" s="74">
        <v>8.4970999999999995E-7</v>
      </c>
      <c r="O44" s="74">
        <v>4.3310036495800004</v>
      </c>
      <c r="P44" s="74">
        <v>79373.087976815907</v>
      </c>
      <c r="Q44" s="73">
        <f t="shared" si="0"/>
        <v>5.6981565514487362E-7</v>
      </c>
      <c r="R44" s="73">
        <f t="shared" si="1"/>
        <v>5.6879016048143092E-7</v>
      </c>
      <c r="S44" s="73">
        <f t="shared" si="2"/>
        <v>5.6879007431567367E-7</v>
      </c>
      <c r="T44" s="73">
        <f t="shared" si="3"/>
        <v>5.6879007430835351E-7</v>
      </c>
      <c r="V44" s="74">
        <v>4.381E-8</v>
      </c>
      <c r="W44" s="74">
        <v>4.9447145671200001</v>
      </c>
      <c r="X44" s="74">
        <v>213.29909543799999</v>
      </c>
      <c r="Y44" s="73">
        <f t="shared" si="4"/>
        <v>-2.3089650095133061E-8</v>
      </c>
      <c r="Z44" s="73">
        <f t="shared" si="5"/>
        <v>-2.3089487438158344E-8</v>
      </c>
      <c r="AA44" s="73">
        <f t="shared" si="6"/>
        <v>-2.3089487424501334E-8</v>
      </c>
      <c r="AB44" s="73">
        <f t="shared" si="7"/>
        <v>-2.3089487424500209E-8</v>
      </c>
      <c r="AD44" s="74">
        <v>1.56E-9</v>
      </c>
      <c r="AE44" s="74">
        <v>3.9199944844100001</v>
      </c>
      <c r="AF44" s="74">
        <v>32858.613742819703</v>
      </c>
      <c r="AG44" s="73">
        <f t="shared" si="8"/>
        <v>-1.4405835322508087E-9</v>
      </c>
      <c r="AH44" s="73">
        <f t="shared" si="9"/>
        <v>-1.4409860684578294E-9</v>
      </c>
      <c r="AI44" s="73">
        <f t="shared" si="10"/>
        <v>-1.4409861022282043E-9</v>
      </c>
      <c r="AJ44" s="73">
        <f t="shared" si="11"/>
        <v>-1.4409861022310579E-9</v>
      </c>
      <c r="AL44" s="74">
        <v>1.9999999999999999E-11</v>
      </c>
      <c r="AM44" s="74">
        <v>6.2327164965000001</v>
      </c>
      <c r="AN44" s="74">
        <v>49957.049178961599</v>
      </c>
      <c r="AO44" s="73">
        <f t="shared" si="72"/>
        <v>1.3705825209776662E-11</v>
      </c>
      <c r="AP44" s="73">
        <f t="shared" si="73"/>
        <v>1.372072163562041E-11</v>
      </c>
      <c r="AQ44" s="73">
        <f t="shared" si="74"/>
        <v>1.3720722885751106E-11</v>
      </c>
      <c r="AR44" s="73">
        <f t="shared" si="75"/>
        <v>1.3720722885856978E-11</v>
      </c>
      <c r="AT44" s="74"/>
      <c r="AU44" s="74"/>
      <c r="AV44" s="74"/>
      <c r="BB44" s="74"/>
      <c r="BC44" s="74"/>
      <c r="BD44" s="74"/>
      <c r="BJ44" s="74">
        <v>1.2309E-7</v>
      </c>
      <c r="BK44" s="74">
        <v>3.1662629886699998</v>
      </c>
      <c r="BL44" s="74">
        <v>14765.239043269799</v>
      </c>
      <c r="BM44" s="73">
        <f t="shared" si="24"/>
        <v>-5.8113874431059421E-8</v>
      </c>
      <c r="BN44" s="73">
        <f t="shared" si="25"/>
        <v>-5.8146686874442778E-8</v>
      </c>
      <c r="BO44" s="73">
        <f t="shared" si="26"/>
        <v>-5.8146689629219584E-8</v>
      </c>
      <c r="BP44" s="73">
        <f t="shared" si="27"/>
        <v>-5.8146689629450851E-8</v>
      </c>
      <c r="BR44" s="74">
        <v>7.3900000000000003E-9</v>
      </c>
      <c r="BS44" s="74">
        <v>3.0584274894700001</v>
      </c>
      <c r="BT44" s="74">
        <v>105460.99111839</v>
      </c>
      <c r="BU44" s="73">
        <f t="shared" si="28"/>
        <v>5.948502445819178E-9</v>
      </c>
      <c r="BV44" s="73">
        <f t="shared" si="29"/>
        <v>5.957960196301099E-9</v>
      </c>
      <c r="BW44" s="73">
        <f t="shared" si="30"/>
        <v>5.9579609892269811E-9</v>
      </c>
      <c r="BX44" s="73">
        <f t="shared" si="31"/>
        <v>5.9579609892935849E-9</v>
      </c>
      <c r="BZ44" s="74">
        <v>2.5000000000000002E-10</v>
      </c>
      <c r="CA44" s="74">
        <v>3.3111521823899999</v>
      </c>
      <c r="CB44" s="74">
        <v>1059.3819301891999</v>
      </c>
      <c r="CC44" s="73">
        <f t="shared" si="32"/>
        <v>-2.4254391855447809E-11</v>
      </c>
      <c r="CD44" s="73">
        <f t="shared" si="33"/>
        <v>-2.4248992870789639E-11</v>
      </c>
      <c r="CE44" s="73">
        <f t="shared" si="34"/>
        <v>-2.4248992417479335E-11</v>
      </c>
      <c r="CF44" s="73">
        <f t="shared" si="35"/>
        <v>-2.4248992417440438E-11</v>
      </c>
      <c r="CH44" s="74">
        <v>9.9999999999999994E-12</v>
      </c>
      <c r="CI44" s="74">
        <v>3.6768905530899998</v>
      </c>
      <c r="CJ44" s="74">
        <v>4551.9534970588002</v>
      </c>
      <c r="CK44" s="73">
        <f t="shared" si="76"/>
        <v>-5.9737430118274376E-12</v>
      </c>
      <c r="CL44" s="73">
        <f t="shared" si="77"/>
        <v>-5.972995290769974E-12</v>
      </c>
      <c r="CM44" s="73">
        <f t="shared" si="78"/>
        <v>-5.9729952279877038E-12</v>
      </c>
      <c r="CN44" s="73">
        <f t="shared" si="79"/>
        <v>-5.9729952279823466E-12</v>
      </c>
      <c r="CP44" s="74"/>
      <c r="CQ44" s="74"/>
      <c r="CR44" s="74"/>
      <c r="CX44" s="74"/>
      <c r="CY44" s="74"/>
      <c r="CZ44" s="74"/>
      <c r="DF44" s="74">
        <v>1.0612E-7</v>
      </c>
      <c r="DG44" s="74">
        <v>5.4655546093199998</v>
      </c>
      <c r="DH44" s="74">
        <v>234791.12827416699</v>
      </c>
      <c r="DI44" s="73">
        <f t="shared" si="48"/>
        <v>3.263804803796802E-8</v>
      </c>
      <c r="DJ44" s="73">
        <f t="shared" si="49"/>
        <v>3.2152078032499437E-8</v>
      </c>
      <c r="DK44" s="73">
        <f t="shared" si="50"/>
        <v>3.2152037198102118E-8</v>
      </c>
      <c r="DL44" s="73">
        <f t="shared" si="51"/>
        <v>3.2152037194606909E-8</v>
      </c>
      <c r="DN44" s="74">
        <v>5.7200000000000001E-9</v>
      </c>
      <c r="DO44" s="74">
        <v>3.5012564952099998</v>
      </c>
      <c r="DP44" s="74">
        <v>10213.285546211</v>
      </c>
      <c r="DQ44" s="73">
        <f t="shared" si="52"/>
        <v>5.5253442238658874E-9</v>
      </c>
      <c r="DR44" s="73">
        <f t="shared" si="53"/>
        <v>5.5250346047781692E-9</v>
      </c>
      <c r="DS44" s="73">
        <f t="shared" si="54"/>
        <v>5.5250345787717663E-9</v>
      </c>
      <c r="DT44" s="73">
        <f t="shared" si="55"/>
        <v>5.5250345787695792E-9</v>
      </c>
      <c r="DV44" s="74">
        <v>2.1999999999999999E-10</v>
      </c>
      <c r="DW44" s="74">
        <v>4.8606460832699998</v>
      </c>
      <c r="DX44" s="74">
        <v>26301.202237012199</v>
      </c>
      <c r="DY44" s="73">
        <f t="shared" si="56"/>
        <v>1.60526049299789E-11</v>
      </c>
      <c r="DZ44" s="73">
        <f t="shared" si="57"/>
        <v>1.5934404177692609E-11</v>
      </c>
      <c r="EA44" s="73">
        <f t="shared" si="58"/>
        <v>1.5934394253122131E-11</v>
      </c>
      <c r="EB44" s="73">
        <f t="shared" si="59"/>
        <v>1.5934394252273986E-11</v>
      </c>
      <c r="ED44" s="74">
        <v>9.9999999999999994E-12</v>
      </c>
      <c r="EE44" s="74">
        <v>4.4689285335599997</v>
      </c>
      <c r="EF44" s="74">
        <v>53131.406024757001</v>
      </c>
      <c r="EG44" s="73">
        <f t="shared" si="80"/>
        <v>9.4138142787889673E-12</v>
      </c>
      <c r="EH44" s="73">
        <f t="shared" si="81"/>
        <v>9.4174798103607093E-12</v>
      </c>
      <c r="EI44" s="73">
        <f t="shared" si="82"/>
        <v>9.4174801176579934E-12</v>
      </c>
      <c r="EJ44" s="73">
        <f t="shared" si="83"/>
        <v>9.4174801176839947E-12</v>
      </c>
      <c r="EL44" s="74"/>
      <c r="EM44" s="74"/>
      <c r="EN44" s="74"/>
      <c r="ET44" s="74"/>
      <c r="EU44" s="74"/>
      <c r="EV44" s="74"/>
    </row>
    <row r="45" spans="1:152" s="73" customFormat="1" ht="13.5" x14ac:dyDescent="0.3">
      <c r="A45" s="73">
        <f>RADIANS(B45)</f>
        <v>0.62206741164791668</v>
      </c>
      <c r="B45" s="73">
        <f>B44 - INT( B44 / 360 ) * 360</f>
        <v>35.641837260052853</v>
      </c>
      <c r="C45" s="73">
        <f>RADIANS(D45)</f>
        <v>6.2557992066122532</v>
      </c>
      <c r="D45" s="73">
        <f>D44 - INT( D44 / 360 ) * 360</f>
        <v>358.43089202017097</v>
      </c>
      <c r="L45" s="74"/>
      <c r="N45" s="74">
        <v>6.9246999999999995E-7</v>
      </c>
      <c r="O45" s="74">
        <v>4.1944643749599999</v>
      </c>
      <c r="P45" s="74">
        <v>19.669760899789999</v>
      </c>
      <c r="Q45" s="73">
        <f t="shared" si="0"/>
        <v>-1.365207294100171E-7</v>
      </c>
      <c r="R45" s="73">
        <f t="shared" si="1"/>
        <v>-1.3652100291428314E-7</v>
      </c>
      <c r="S45" s="73">
        <f t="shared" si="2"/>
        <v>-1.3652100293724708E-7</v>
      </c>
      <c r="T45" s="73">
        <f t="shared" si="3"/>
        <v>-1.3652100293724949E-7</v>
      </c>
      <c r="V45" s="74">
        <v>4.2109999999999998E-8</v>
      </c>
      <c r="W45" s="74">
        <v>5.5388678814799999</v>
      </c>
      <c r="X45" s="74">
        <v>83925.041473874706</v>
      </c>
      <c r="Y45" s="73">
        <f t="shared" si="4"/>
        <v>1.9333773753547307E-8</v>
      </c>
      <c r="Z45" s="73">
        <f t="shared" si="5"/>
        <v>1.9269440329643101E-8</v>
      </c>
      <c r="AA45" s="73">
        <f t="shared" si="6"/>
        <v>1.9269434925686582E-8</v>
      </c>
      <c r="AB45" s="73">
        <f t="shared" si="7"/>
        <v>1.9269434925226858E-8</v>
      </c>
      <c r="AD45" s="74">
        <v>1.6000000000000001E-9</v>
      </c>
      <c r="AE45" s="74">
        <v>5.7937744941</v>
      </c>
      <c r="AF45" s="74">
        <v>52705.4972482429</v>
      </c>
      <c r="AG45" s="73">
        <f t="shared" si="8"/>
        <v>8.1744729138912848E-10</v>
      </c>
      <c r="AH45" s="73">
        <f t="shared" si="9"/>
        <v>8.1893160072638253E-10</v>
      </c>
      <c r="AI45" s="73">
        <f t="shared" si="10"/>
        <v>8.1893172531190201E-10</v>
      </c>
      <c r="AJ45" s="73">
        <f t="shared" si="11"/>
        <v>8.1893172532252818E-10</v>
      </c>
      <c r="AL45" s="74">
        <v>1.9999999999999999E-11</v>
      </c>
      <c r="AM45" s="74">
        <v>2.52219274566</v>
      </c>
      <c r="AN45" s="74">
        <v>181505.94343892499</v>
      </c>
      <c r="AO45" s="73">
        <f t="shared" si="72"/>
        <v>-1.6867796603517715E-11</v>
      </c>
      <c r="AP45" s="73">
        <f t="shared" si="73"/>
        <v>-1.6907629513997083E-11</v>
      </c>
      <c r="AQ45" s="73">
        <f t="shared" si="74"/>
        <v>-1.6907632848644459E-11</v>
      </c>
      <c r="AR45" s="73">
        <f t="shared" si="75"/>
        <v>-1.6907632848926234E-11</v>
      </c>
      <c r="AT45" s="74"/>
      <c r="AU45" s="74"/>
      <c r="AV45" s="74"/>
      <c r="BB45" s="74"/>
      <c r="BC45" s="74"/>
      <c r="BD45" s="74"/>
      <c r="BJ45" s="74">
        <v>1.1261E-7</v>
      </c>
      <c r="BK45" s="74">
        <v>0.11326534696</v>
      </c>
      <c r="BL45" s="74">
        <v>13521.751441591399</v>
      </c>
      <c r="BM45" s="73">
        <f t="shared" si="24"/>
        <v>1.1080375633908242E-7</v>
      </c>
      <c r="BN45" s="73">
        <f t="shared" si="25"/>
        <v>1.1079818858196224E-7</v>
      </c>
      <c r="BO45" s="73">
        <f t="shared" si="26"/>
        <v>1.1079818811412531E-7</v>
      </c>
      <c r="BP45" s="73">
        <f t="shared" si="27"/>
        <v>1.1079818811408584E-7</v>
      </c>
      <c r="BR45" s="74">
        <v>6.8100000000000003E-9</v>
      </c>
      <c r="BS45" s="74">
        <v>1.4069556752600001</v>
      </c>
      <c r="BT45" s="74">
        <v>51749.208092272303</v>
      </c>
      <c r="BU45" s="73">
        <f t="shared" si="28"/>
        <v>6.8059118860480248E-9</v>
      </c>
      <c r="BV45" s="73">
        <f t="shared" si="29"/>
        <v>6.8056579932845317E-9</v>
      </c>
      <c r="BW45" s="73">
        <f t="shared" si="30"/>
        <v>6.8056579716461942E-9</v>
      </c>
      <c r="BX45" s="73">
        <f t="shared" si="31"/>
        <v>6.8056579716443429E-9</v>
      </c>
      <c r="BZ45" s="74">
        <v>2.8999999999999998E-10</v>
      </c>
      <c r="CA45" s="74">
        <v>2.7028042591500001</v>
      </c>
      <c r="CB45" s="74">
        <v>41962.520736937397</v>
      </c>
      <c r="CC45" s="73">
        <f t="shared" si="32"/>
        <v>2.371112402679995E-10</v>
      </c>
      <c r="CD45" s="73">
        <f t="shared" si="33"/>
        <v>2.3696764771231919E-10</v>
      </c>
      <c r="CE45" s="73">
        <f t="shared" si="34"/>
        <v>2.3696763564864926E-10</v>
      </c>
      <c r="CF45" s="73">
        <f t="shared" si="35"/>
        <v>2.3696763564762299E-10</v>
      </c>
      <c r="CH45" s="74">
        <v>9.9999999999999994E-12</v>
      </c>
      <c r="CI45" s="74">
        <v>5.39398540975</v>
      </c>
      <c r="CJ45" s="74">
        <v>32858.613742819703</v>
      </c>
      <c r="CK45" s="73">
        <f t="shared" si="76"/>
        <v>2.9266437173948197E-12</v>
      </c>
      <c r="CL45" s="73">
        <f t="shared" si="77"/>
        <v>2.9202076258825686E-12</v>
      </c>
      <c r="CM45" s="73">
        <f t="shared" si="78"/>
        <v>2.9202070854393982E-12</v>
      </c>
      <c r="CN45" s="73">
        <f t="shared" si="79"/>
        <v>2.9202070853937309E-12</v>
      </c>
      <c r="CP45" s="74"/>
      <c r="CQ45" s="74"/>
      <c r="CR45" s="74"/>
      <c r="CX45" s="74"/>
      <c r="CY45" s="74"/>
      <c r="CZ45" s="74"/>
      <c r="DF45" s="74">
        <v>1.2753999999999999E-7</v>
      </c>
      <c r="DG45" s="74">
        <v>2.0761372122199999</v>
      </c>
      <c r="DH45" s="74">
        <v>529.69096509459996</v>
      </c>
      <c r="DI45" s="73">
        <f t="shared" si="48"/>
        <v>-3.9665765229077156E-8</v>
      </c>
      <c r="DJ45" s="73">
        <f t="shared" si="49"/>
        <v>-3.9667080304977435E-8</v>
      </c>
      <c r="DK45" s="73">
        <f t="shared" si="50"/>
        <v>-3.9667080415393712E-8</v>
      </c>
      <c r="DL45" s="73">
        <f t="shared" si="51"/>
        <v>-3.9667080415403181E-8</v>
      </c>
      <c r="DN45" s="74">
        <v>5.1499999999999998E-9</v>
      </c>
      <c r="DO45" s="74">
        <v>4.8366292256200003</v>
      </c>
      <c r="DP45" s="74">
        <v>50586.7333878645</v>
      </c>
      <c r="DQ45" s="73">
        <f t="shared" si="52"/>
        <v>-5.0233955840124584E-9</v>
      </c>
      <c r="DR45" s="73">
        <f t="shared" si="53"/>
        <v>-5.0245687772700836E-9</v>
      </c>
      <c r="DS45" s="73">
        <f t="shared" si="54"/>
        <v>-5.0245688755472691E-9</v>
      </c>
      <c r="DT45" s="73">
        <f t="shared" si="55"/>
        <v>-5.024568875555617E-9</v>
      </c>
      <c r="DV45" s="74">
        <v>2.4E-10</v>
      </c>
      <c r="DW45" s="74">
        <v>0.66522740623999999</v>
      </c>
      <c r="DX45" s="74">
        <v>19317.1925403286</v>
      </c>
      <c r="DY45" s="73">
        <f t="shared" si="56"/>
        <v>2.3231273686591694E-10</v>
      </c>
      <c r="DZ45" s="73">
        <f t="shared" si="57"/>
        <v>2.3233655929021433E-10</v>
      </c>
      <c r="EA45" s="73">
        <f t="shared" si="58"/>
        <v>2.3233656128886535E-10</v>
      </c>
      <c r="EB45" s="73">
        <f t="shared" si="59"/>
        <v>2.3233656128903637E-10</v>
      </c>
      <c r="ED45" s="74">
        <v>9.9999999999999994E-12</v>
      </c>
      <c r="EE45" s="74">
        <v>3.8368489983699998</v>
      </c>
      <c r="EF45" s="74">
        <v>77308.1096831139</v>
      </c>
      <c r="EG45" s="73">
        <f t="shared" si="80"/>
        <v>-9.5185171456596315E-12</v>
      </c>
      <c r="EH45" s="73">
        <f t="shared" si="81"/>
        <v>-9.5136510840152054E-12</v>
      </c>
      <c r="EI45" s="73">
        <f t="shared" si="82"/>
        <v>-9.513650674449073E-12</v>
      </c>
      <c r="EJ45" s="73">
        <f t="shared" si="83"/>
        <v>-9.5136506744140503E-12</v>
      </c>
      <c r="EL45" s="74"/>
      <c r="EM45" s="74"/>
      <c r="EN45" s="74"/>
      <c r="ET45" s="74"/>
      <c r="EU45" s="74"/>
      <c r="EV45" s="74"/>
    </row>
    <row r="46" spans="1:152" s="73" customFormat="1" ht="13.5" x14ac:dyDescent="0.3">
      <c r="L46" s="74"/>
      <c r="N46" s="74">
        <v>6.3463000000000001E-7</v>
      </c>
      <c r="O46" s="74">
        <v>3.1470087772199999</v>
      </c>
      <c r="P46" s="74">
        <v>7238.6755916000002</v>
      </c>
      <c r="Q46" s="73">
        <f t="shared" si="0"/>
        <v>1.4745852299221589E-7</v>
      </c>
      <c r="R46" s="73">
        <f t="shared" si="1"/>
        <v>1.4755003812765311E-7</v>
      </c>
      <c r="S46" s="73">
        <f t="shared" si="2"/>
        <v>1.4755004581131735E-7</v>
      </c>
      <c r="T46" s="73">
        <f t="shared" si="3"/>
        <v>1.4755004581196647E-7</v>
      </c>
      <c r="V46" s="74">
        <v>4.2990000000000003E-8</v>
      </c>
      <c r="W46" s="74">
        <v>5.0907056080200004</v>
      </c>
      <c r="X46" s="74">
        <v>10213.285546211</v>
      </c>
      <c r="Y46" s="73">
        <f t="shared" si="4"/>
        <v>1.0343174239202423E-8</v>
      </c>
      <c r="Z46" s="73">
        <f t="shared" si="5"/>
        <v>1.0351902868125519E-8</v>
      </c>
      <c r="AA46" s="73">
        <f t="shared" si="6"/>
        <v>1.0351903600980035E-8</v>
      </c>
      <c r="AB46" s="73">
        <f t="shared" si="7"/>
        <v>1.0351903601041701E-8</v>
      </c>
      <c r="AD46" s="74">
        <v>1.5300000000000001E-9</v>
      </c>
      <c r="AE46" s="74">
        <v>4.3393601563399997</v>
      </c>
      <c r="AF46" s="74">
        <v>1589.0728952838001</v>
      </c>
      <c r="AG46" s="73">
        <f t="shared" si="8"/>
        <v>4.5767603196897426E-10</v>
      </c>
      <c r="AH46" s="73">
        <f t="shared" si="9"/>
        <v>4.576285143724738E-10</v>
      </c>
      <c r="AI46" s="73">
        <f t="shared" si="10"/>
        <v>4.5762851038277848E-10</v>
      </c>
      <c r="AJ46" s="73">
        <f t="shared" si="11"/>
        <v>4.5762851038244141E-10</v>
      </c>
      <c r="AL46" s="74">
        <v>1.9999999999999999E-11</v>
      </c>
      <c r="AM46" s="74">
        <v>5.0535890323199997</v>
      </c>
      <c r="AN46" s="74">
        <v>162188.75089859701</v>
      </c>
      <c r="AO46" s="73">
        <f t="shared" si="72"/>
        <v>1.8657491452600376E-11</v>
      </c>
      <c r="AP46" s="73">
        <f t="shared" si="73"/>
        <v>1.8681319896181427E-11</v>
      </c>
      <c r="AQ46" s="73">
        <f t="shared" si="74"/>
        <v>1.868132188821491E-11</v>
      </c>
      <c r="AR46" s="73">
        <f t="shared" si="75"/>
        <v>1.8681321888383797E-11</v>
      </c>
      <c r="AT46" s="74"/>
      <c r="AU46" s="74"/>
      <c r="AV46" s="74"/>
      <c r="BB46" s="74"/>
      <c r="BC46" s="74"/>
      <c r="BD46" s="74"/>
      <c r="BJ46" s="74">
        <v>1.2447999999999999E-7</v>
      </c>
      <c r="BK46" s="74">
        <v>4.0510933102899997</v>
      </c>
      <c r="BL46" s="74">
        <v>39609.654583165597</v>
      </c>
      <c r="BM46" s="73">
        <f t="shared" si="24"/>
        <v>1.2151026859707337E-7</v>
      </c>
      <c r="BN46" s="73">
        <f t="shared" si="25"/>
        <v>1.21532156213008E-7</v>
      </c>
      <c r="BO46" s="73">
        <f t="shared" si="26"/>
        <v>1.2153215804737855E-7</v>
      </c>
      <c r="BP46" s="73">
        <f t="shared" si="27"/>
        <v>1.2153215804753469E-7</v>
      </c>
      <c r="BR46" s="74">
        <v>8.4100000000000005E-9</v>
      </c>
      <c r="BS46" s="74">
        <v>5.9320678780999998</v>
      </c>
      <c r="BT46" s="74">
        <v>26084.021806216198</v>
      </c>
      <c r="BU46" s="73">
        <f t="shared" si="28"/>
        <v>-5.7854353508599982E-9</v>
      </c>
      <c r="BV46" s="73">
        <f t="shared" si="29"/>
        <v>-5.7821735300561799E-9</v>
      </c>
      <c r="BW46" s="73">
        <f t="shared" si="30"/>
        <v>-5.7821732561179452E-9</v>
      </c>
      <c r="BX46" s="73">
        <f t="shared" si="31"/>
        <v>-5.7821732560946865E-9</v>
      </c>
      <c r="BZ46" s="74">
        <v>2.8999999999999998E-10</v>
      </c>
      <c r="CA46" s="74">
        <v>3.5694060699399999</v>
      </c>
      <c r="CB46" s="74">
        <v>63498.470381452702</v>
      </c>
      <c r="CC46" s="73">
        <f t="shared" si="32"/>
        <v>-7.170798673540865E-11</v>
      </c>
      <c r="CD46" s="73">
        <f t="shared" si="33"/>
        <v>-7.2073380943914424E-11</v>
      </c>
      <c r="CE46" s="73">
        <f t="shared" si="34"/>
        <v>-7.2073411618015226E-11</v>
      </c>
      <c r="CF46" s="73">
        <f t="shared" si="35"/>
        <v>-7.2073411620633873E-11</v>
      </c>
      <c r="CH46" s="74">
        <v>9.9999999999999994E-12</v>
      </c>
      <c r="CI46" s="74">
        <v>3.7357912717000001</v>
      </c>
      <c r="CJ46" s="74">
        <v>24498.830246290399</v>
      </c>
      <c r="CK46" s="73">
        <f t="shared" si="76"/>
        <v>8.8670353860647777E-12</v>
      </c>
      <c r="CL46" s="73">
        <f t="shared" si="77"/>
        <v>8.8647143233197108E-12</v>
      </c>
      <c r="CM46" s="73">
        <f t="shared" si="78"/>
        <v>8.8647141283448297E-12</v>
      </c>
      <c r="CN46" s="73">
        <f t="shared" si="79"/>
        <v>8.864714128328257E-12</v>
      </c>
      <c r="CP46" s="74"/>
      <c r="CQ46" s="74"/>
      <c r="CR46" s="74"/>
      <c r="CX46" s="74"/>
      <c r="CY46" s="74"/>
      <c r="CZ46" s="74"/>
      <c r="DF46" s="74">
        <v>1.2069E-7</v>
      </c>
      <c r="DG46" s="74">
        <v>2.84997619452</v>
      </c>
      <c r="DH46" s="74">
        <v>79373.087976815907</v>
      </c>
      <c r="DI46" s="73">
        <f t="shared" si="48"/>
        <v>-8.1913975285209602E-8</v>
      </c>
      <c r="DJ46" s="73">
        <f t="shared" si="49"/>
        <v>-8.2057962840122178E-8</v>
      </c>
      <c r="DK46" s="73">
        <f t="shared" si="50"/>
        <v>-8.205797492050811E-8</v>
      </c>
      <c r="DL46" s="73">
        <f t="shared" si="51"/>
        <v>-8.2057974921534396E-8</v>
      </c>
      <c r="DN46" s="74">
        <v>5.3199999999999998E-9</v>
      </c>
      <c r="DO46" s="74">
        <v>5.2185538121299997</v>
      </c>
      <c r="DP46" s="74">
        <v>22645.328196608702</v>
      </c>
      <c r="DQ46" s="73">
        <f t="shared" si="52"/>
        <v>-3.598494674539934E-9</v>
      </c>
      <c r="DR46" s="73">
        <f t="shared" si="53"/>
        <v>-3.5966768846765014E-9</v>
      </c>
      <c r="DS46" s="73">
        <f t="shared" si="54"/>
        <v>-3.5966767320186885E-9</v>
      </c>
      <c r="DT46" s="73">
        <f t="shared" si="55"/>
        <v>-3.5966767320057642E-9</v>
      </c>
      <c r="DV46" s="74">
        <v>2.0000000000000001E-10</v>
      </c>
      <c r="DW46" s="74">
        <v>5.6184781068799996</v>
      </c>
      <c r="DX46" s="74">
        <v>4551.9534970588002</v>
      </c>
      <c r="DY46" s="73">
        <f t="shared" si="56"/>
        <v>-1.0620031210449122E-10</v>
      </c>
      <c r="DZ46" s="73">
        <f t="shared" si="57"/>
        <v>-1.062161122564264E-10</v>
      </c>
      <c r="EA46" s="73">
        <f t="shared" si="58"/>
        <v>-1.0621611358299861E-10</v>
      </c>
      <c r="EB46" s="73">
        <f t="shared" si="59"/>
        <v>-1.062161135831118E-10</v>
      </c>
      <c r="ED46" s="74">
        <v>9.9999999999999994E-12</v>
      </c>
      <c r="EE46" s="74">
        <v>1.3197460349800001</v>
      </c>
      <c r="EF46" s="74">
        <v>54394.563387335103</v>
      </c>
      <c r="EG46" s="73">
        <f t="shared" si="80"/>
        <v>4.1888928391616539E-12</v>
      </c>
      <c r="EH46" s="73">
        <f t="shared" si="81"/>
        <v>4.1787737059352124E-12</v>
      </c>
      <c r="EI46" s="73">
        <f t="shared" si="82"/>
        <v>4.1787728560947803E-12</v>
      </c>
      <c r="EJ46" s="73">
        <f t="shared" si="83"/>
        <v>4.1787728560224803E-12</v>
      </c>
      <c r="EL46" s="74"/>
      <c r="EM46" s="74"/>
      <c r="EN46" s="74"/>
      <c r="ET46" s="74"/>
      <c r="EU46" s="74"/>
      <c r="EV46" s="74"/>
    </row>
    <row r="47" spans="1:152" s="73" customFormat="1" ht="13.5" x14ac:dyDescent="0.3">
      <c r="A47" s="73" t="s">
        <v>193</v>
      </c>
      <c r="B47" s="73" t="s">
        <v>194</v>
      </c>
      <c r="C47" s="73" t="s">
        <v>195</v>
      </c>
      <c r="D47" s="73" t="s">
        <v>225</v>
      </c>
      <c r="E47" s="73" t="s">
        <v>226</v>
      </c>
      <c r="F47" s="73" t="s">
        <v>227</v>
      </c>
      <c r="L47" s="74"/>
      <c r="N47" s="74">
        <v>6.8492999999999998E-7</v>
      </c>
      <c r="O47" s="74">
        <v>0.63424819266999999</v>
      </c>
      <c r="P47" s="74">
        <v>83925.041473874706</v>
      </c>
      <c r="Q47" s="73">
        <f t="shared" si="0"/>
        <v>6.573434394796041E-7</v>
      </c>
      <c r="R47" s="73">
        <f t="shared" si="1"/>
        <v>6.5767324375547874E-7</v>
      </c>
      <c r="S47" s="73">
        <f t="shared" si="2"/>
        <v>6.5767327136493281E-7</v>
      </c>
      <c r="T47" s="73">
        <f t="shared" si="3"/>
        <v>6.5767327136728153E-7</v>
      </c>
      <c r="V47" s="74">
        <v>4.5930000000000002E-8</v>
      </c>
      <c r="W47" s="74">
        <v>0.81920676332999998</v>
      </c>
      <c r="X47" s="74">
        <v>25558.212176479599</v>
      </c>
      <c r="Y47" s="73">
        <f t="shared" si="4"/>
        <v>1.4796867277453481E-8</v>
      </c>
      <c r="Z47" s="73">
        <f t="shared" si="5"/>
        <v>1.4819626962053405E-8</v>
      </c>
      <c r="AA47" s="73">
        <f t="shared" si="6"/>
        <v>1.4819628872832547E-8</v>
      </c>
      <c r="AB47" s="73">
        <f t="shared" si="7"/>
        <v>1.4819628872993172E-8</v>
      </c>
      <c r="AD47" s="74">
        <v>1.61E-9</v>
      </c>
      <c r="AE47" s="74">
        <v>4.8010523320300003</v>
      </c>
      <c r="AF47" s="74">
        <v>23869.1460373874</v>
      </c>
      <c r="AG47" s="73">
        <f t="shared" si="8"/>
        <v>-1.5719443516367547E-9</v>
      </c>
      <c r="AH47" s="73">
        <f t="shared" si="9"/>
        <v>-1.5717740398764586E-9</v>
      </c>
      <c r="AI47" s="73">
        <f t="shared" si="10"/>
        <v>-1.5717740255609599E-9</v>
      </c>
      <c r="AJ47" s="73">
        <f t="shared" si="11"/>
        <v>-1.5717740255597505E-9</v>
      </c>
      <c r="AL47" s="74">
        <v>1.9999999999999999E-11</v>
      </c>
      <c r="AM47" s="74">
        <v>0.15071040296999999</v>
      </c>
      <c r="AN47" s="74">
        <v>124778.183658718</v>
      </c>
      <c r="AO47" s="73">
        <f t="shared" si="72"/>
        <v>-1.7941836003530993E-11</v>
      </c>
      <c r="AP47" s="73">
        <f t="shared" si="73"/>
        <v>-1.7964361882143025E-11</v>
      </c>
      <c r="AQ47" s="73">
        <f t="shared" si="74"/>
        <v>-1.7964363768537995E-11</v>
      </c>
      <c r="AR47" s="73">
        <f t="shared" si="75"/>
        <v>-1.7964363768697903E-11</v>
      </c>
      <c r="AT47" s="74"/>
      <c r="AU47" s="74"/>
      <c r="AV47" s="74"/>
      <c r="BB47" s="74"/>
      <c r="BC47" s="74"/>
      <c r="BD47" s="74"/>
      <c r="BJ47" s="74">
        <v>1.3044E-7</v>
      </c>
      <c r="BK47" s="74">
        <v>3.4801643362400001</v>
      </c>
      <c r="BL47" s="74">
        <v>37410.567239878597</v>
      </c>
      <c r="BM47" s="73">
        <f t="shared" si="24"/>
        <v>-7.6800877866943215E-9</v>
      </c>
      <c r="BN47" s="73">
        <f t="shared" si="25"/>
        <v>-7.580310108312057E-9</v>
      </c>
      <c r="BO47" s="73">
        <f t="shared" si="26"/>
        <v>-7.580301730587297E-9</v>
      </c>
      <c r="BP47" s="73">
        <f t="shared" si="27"/>
        <v>-7.5803017298914992E-9</v>
      </c>
      <c r="BR47" s="74">
        <v>6.1600000000000002E-9</v>
      </c>
      <c r="BS47" s="74">
        <v>5.9536898242999996</v>
      </c>
      <c r="BT47" s="74">
        <v>39609.654583165597</v>
      </c>
      <c r="BU47" s="73">
        <f t="shared" si="28"/>
        <v>-3.223284759922837E-9</v>
      </c>
      <c r="BV47" s="73">
        <f t="shared" si="29"/>
        <v>-3.2190249506326168E-9</v>
      </c>
      <c r="BW47" s="73">
        <f t="shared" si="30"/>
        <v>-3.2190245928813764E-9</v>
      </c>
      <c r="BX47" s="73">
        <f t="shared" si="31"/>
        <v>-3.2190245928509254E-9</v>
      </c>
      <c r="BZ47" s="74">
        <v>2.8999999999999998E-10</v>
      </c>
      <c r="CA47" s="74">
        <v>4.0194717028599998</v>
      </c>
      <c r="CB47" s="74">
        <v>339142.74084046402</v>
      </c>
      <c r="CC47" s="73">
        <f t="shared" si="32"/>
        <v>-1.1721062702436107E-10</v>
      </c>
      <c r="CD47" s="73">
        <f t="shared" si="33"/>
        <v>-1.1536524737787791E-10</v>
      </c>
      <c r="CE47" s="73">
        <f t="shared" si="34"/>
        <v>-1.1536509220123271E-10</v>
      </c>
      <c r="CF47" s="73">
        <f t="shared" si="35"/>
        <v>-1.1536509218792351E-10</v>
      </c>
      <c r="CH47" s="74">
        <v>9.9999999999999994E-12</v>
      </c>
      <c r="CI47" s="74">
        <v>0.60289607513999999</v>
      </c>
      <c r="CJ47" s="74">
        <v>26068.233380674399</v>
      </c>
      <c r="CK47" s="73">
        <f t="shared" si="76"/>
        <v>-9.934414179974347E-12</v>
      </c>
      <c r="CL47" s="73">
        <f t="shared" si="77"/>
        <v>-9.9338022565379992E-12</v>
      </c>
      <c r="CM47" s="73">
        <f t="shared" si="78"/>
        <v>-9.9338022050408168E-12</v>
      </c>
      <c r="CN47" s="73">
        <f t="shared" si="79"/>
        <v>-9.9338022050364434E-12</v>
      </c>
      <c r="CP47" s="74"/>
      <c r="CQ47" s="74"/>
      <c r="CR47" s="74"/>
      <c r="CX47" s="74"/>
      <c r="CY47" s="74"/>
      <c r="CZ47" s="74"/>
      <c r="DF47" s="74">
        <v>9.069E-8</v>
      </c>
      <c r="DG47" s="74">
        <v>1.21263611811</v>
      </c>
      <c r="DH47" s="74">
        <v>14765.239043269799</v>
      </c>
      <c r="DI47" s="73">
        <f t="shared" si="48"/>
        <v>-5.8164685242787688E-8</v>
      </c>
      <c r="DJ47" s="73">
        <f t="shared" si="49"/>
        <v>-5.8143639706416421E-8</v>
      </c>
      <c r="DK47" s="73">
        <f t="shared" si="50"/>
        <v>-5.814363793916674E-8</v>
      </c>
      <c r="DL47" s="73">
        <f t="shared" si="51"/>
        <v>-5.8143637939018377E-8</v>
      </c>
      <c r="DN47" s="74">
        <v>5.7200000000000001E-9</v>
      </c>
      <c r="DO47" s="74">
        <v>0.62751016416000005</v>
      </c>
      <c r="DP47" s="74">
        <v>13521.751441591399</v>
      </c>
      <c r="DQ47" s="73">
        <f t="shared" si="52"/>
        <v>5.4022212659444791E-9</v>
      </c>
      <c r="DR47" s="73">
        <f t="shared" si="53"/>
        <v>5.4027417301897837E-9</v>
      </c>
      <c r="DS47" s="73">
        <f t="shared" si="54"/>
        <v>5.4027417738716128E-9</v>
      </c>
      <c r="DT47" s="73">
        <f t="shared" si="55"/>
        <v>5.402741773875297E-9</v>
      </c>
      <c r="DV47" s="74">
        <v>2.1E-10</v>
      </c>
      <c r="DW47" s="74">
        <v>2.3008390482699999</v>
      </c>
      <c r="DX47" s="74">
        <v>51220.206541539701</v>
      </c>
      <c r="DY47" s="73">
        <f t="shared" si="56"/>
        <v>2.5395039485709851E-11</v>
      </c>
      <c r="DZ47" s="73">
        <f t="shared" si="57"/>
        <v>2.517633285179045E-11</v>
      </c>
      <c r="EA47" s="73">
        <f t="shared" si="58"/>
        <v>2.517631448756581E-11</v>
      </c>
      <c r="EB47" s="73">
        <f t="shared" si="59"/>
        <v>2.5176314486001476E-11</v>
      </c>
      <c r="ED47" s="74">
        <v>9.9999999999999994E-12</v>
      </c>
      <c r="EE47" s="74">
        <v>0.74728939442999998</v>
      </c>
      <c r="EF47" s="74">
        <v>32858.613742819703</v>
      </c>
      <c r="EG47" s="73">
        <f t="shared" si="80"/>
        <v>9.3494050199074886E-12</v>
      </c>
      <c r="EH47" s="73">
        <f t="shared" si="81"/>
        <v>9.3517907742352611E-12</v>
      </c>
      <c r="EI47" s="73">
        <f t="shared" si="82"/>
        <v>9.3517909743703195E-12</v>
      </c>
      <c r="EJ47" s="73">
        <f t="shared" si="83"/>
        <v>9.3517909743872298E-12</v>
      </c>
      <c r="EL47" s="74"/>
      <c r="EM47" s="74"/>
      <c r="EN47" s="74"/>
      <c r="ET47" s="74"/>
      <c r="EU47" s="74"/>
      <c r="EV47" s="74"/>
    </row>
    <row r="48" spans="1:152" s="73" customFormat="1" ht="13.5" x14ac:dyDescent="0.3">
      <c r="A48" s="73">
        <f>E44*COS(C45)*COS(A45)</f>
        <v>0.26133923339335008</v>
      </c>
      <c r="B48" s="73">
        <f>E44*COS(C45)*SIN(A45)</f>
        <v>0.18738930553485891</v>
      </c>
      <c r="C48" s="73">
        <f>E44*SIN(C45)</f>
        <v>-8.8089926533253156E-3</v>
      </c>
      <c r="D48" s="73">
        <f>A48-$C$10</f>
        <v>1.2460819458098737</v>
      </c>
      <c r="E48" s="73">
        <f>B48-$D$10</f>
        <v>0.35357605844371931</v>
      </c>
      <c r="F48" s="73">
        <f>C48-$E$10</f>
        <v>-8.8074478421609238E-3</v>
      </c>
      <c r="L48" s="74"/>
      <c r="N48" s="74">
        <v>6.9729000000000002E-7</v>
      </c>
      <c r="O48" s="74">
        <v>3.5720170967099998</v>
      </c>
      <c r="P48" s="74">
        <v>25132.3033999656</v>
      </c>
      <c r="Q48" s="73">
        <f t="shared" si="0"/>
        <v>-6.8054101443667916E-7</v>
      </c>
      <c r="R48" s="73">
        <f t="shared" si="1"/>
        <v>-6.8061912253971257E-7</v>
      </c>
      <c r="S48" s="73">
        <f t="shared" si="2"/>
        <v>-6.8061912909025859E-7</v>
      </c>
      <c r="T48" s="73">
        <f t="shared" si="3"/>
        <v>-6.8061912909081001E-7</v>
      </c>
      <c r="V48" s="74">
        <v>3.571E-8</v>
      </c>
      <c r="W48" s="74">
        <v>2.3434188462900001</v>
      </c>
      <c r="X48" s="74">
        <v>32858.613742819703</v>
      </c>
      <c r="Y48" s="73">
        <f t="shared" si="4"/>
        <v>-1.3511704152771806E-8</v>
      </c>
      <c r="Z48" s="73">
        <f t="shared" si="5"/>
        <v>-1.3489454681180483E-8</v>
      </c>
      <c r="AA48" s="73">
        <f t="shared" si="6"/>
        <v>-1.3489452812812018E-8</v>
      </c>
      <c r="AB48" s="73">
        <f t="shared" si="7"/>
        <v>-1.3489452812654144E-8</v>
      </c>
      <c r="AD48" s="74">
        <v>1.4800000000000001E-9</v>
      </c>
      <c r="AE48" s="74">
        <v>1.97575825359</v>
      </c>
      <c r="AF48" s="74">
        <v>72602.377375570301</v>
      </c>
      <c r="AG48" s="73">
        <f t="shared" si="8"/>
        <v>1.477076765094366E-9</v>
      </c>
      <c r="AH48" s="73">
        <f t="shared" si="9"/>
        <v>1.4769368751798441E-9</v>
      </c>
      <c r="AI48" s="73">
        <f t="shared" si="10"/>
        <v>1.4769368632972721E-9</v>
      </c>
      <c r="AJ48" s="73">
        <f t="shared" si="11"/>
        <v>1.4769368632962768E-9</v>
      </c>
      <c r="AL48" s="74">
        <v>1.9999999999999999E-11</v>
      </c>
      <c r="AM48" s="74">
        <v>2.2902435036100002</v>
      </c>
      <c r="AN48" s="74">
        <v>56727.759780207198</v>
      </c>
      <c r="AO48" s="73">
        <f t="shared" si="72"/>
        <v>1.9991967406299551E-11</v>
      </c>
      <c r="AP48" s="73">
        <f t="shared" si="73"/>
        <v>1.9992612452068586E-11</v>
      </c>
      <c r="AQ48" s="73">
        <f t="shared" si="74"/>
        <v>1.999261250509477E-11</v>
      </c>
      <c r="AR48" s="73">
        <f t="shared" si="75"/>
        <v>1.999261250509928E-11</v>
      </c>
      <c r="AT48" s="74"/>
      <c r="AU48" s="74"/>
      <c r="AV48" s="74"/>
      <c r="BB48" s="74"/>
      <c r="BC48" s="74"/>
      <c r="BD48" s="74"/>
      <c r="BJ48" s="74">
        <v>1.1042000000000001E-7</v>
      </c>
      <c r="BK48" s="74">
        <v>4.2319266237699997</v>
      </c>
      <c r="BL48" s="74">
        <v>110012.944615448</v>
      </c>
      <c r="BM48" s="73">
        <f t="shared" si="24"/>
        <v>1.0399356860906368E-7</v>
      </c>
      <c r="BN48" s="73">
        <f t="shared" si="25"/>
        <v>1.0407694712701899E-7</v>
      </c>
      <c r="BO48" s="73">
        <f t="shared" si="26"/>
        <v>1.0407695410547157E-7</v>
      </c>
      <c r="BP48" s="73">
        <f t="shared" si="27"/>
        <v>1.0407695410606703E-7</v>
      </c>
      <c r="BR48" s="74">
        <v>6.1E-9</v>
      </c>
      <c r="BS48" s="74">
        <v>2.9679643379699998</v>
      </c>
      <c r="BT48" s="74">
        <v>25132.3033999656</v>
      </c>
      <c r="BU48" s="73">
        <f t="shared" si="28"/>
        <v>-5.6547734445389972E-9</v>
      </c>
      <c r="BV48" s="73">
        <f t="shared" si="29"/>
        <v>-5.6535950824312641E-9</v>
      </c>
      <c r="BW48" s="73">
        <f t="shared" si="30"/>
        <v>-5.6535949834306472E-9</v>
      </c>
      <c r="BX48" s="73">
        <f t="shared" si="31"/>
        <v>-5.6535949834223142E-9</v>
      </c>
      <c r="BZ48" s="74">
        <v>2.8000000000000002E-10</v>
      </c>
      <c r="CA48" s="74">
        <v>0.80200569506999997</v>
      </c>
      <c r="CB48" s="74">
        <v>39609.654583165597</v>
      </c>
      <c r="CC48" s="73">
        <f t="shared" si="32"/>
        <v>-2.7826510363282086E-10</v>
      </c>
      <c r="CD48" s="73">
        <f t="shared" si="33"/>
        <v>-2.7829026027068219E-10</v>
      </c>
      <c r="CE48" s="73">
        <f t="shared" si="34"/>
        <v>-2.7829026237519474E-10</v>
      </c>
      <c r="CF48" s="73">
        <f t="shared" si="35"/>
        <v>-2.7829026237537388E-10</v>
      </c>
      <c r="CH48" s="74">
        <v>9.9999999999999994E-12</v>
      </c>
      <c r="CI48" s="74">
        <v>5.7816732467299996</v>
      </c>
      <c r="CJ48" s="74">
        <v>26107.572902473901</v>
      </c>
      <c r="CK48" s="73">
        <f t="shared" si="76"/>
        <v>-8.3643381431190973E-12</v>
      </c>
      <c r="CL48" s="73">
        <f t="shared" si="77"/>
        <v>-8.3614062328148735E-12</v>
      </c>
      <c r="CM48" s="73">
        <f t="shared" si="78"/>
        <v>-8.3614059865453351E-12</v>
      </c>
      <c r="CN48" s="73">
        <f t="shared" si="79"/>
        <v>-8.361405986524444E-12</v>
      </c>
      <c r="CP48" s="74"/>
      <c r="CQ48" s="74"/>
      <c r="CR48" s="74"/>
      <c r="CX48" s="74"/>
      <c r="CY48" s="74"/>
      <c r="CZ48" s="74"/>
      <c r="DF48" s="74">
        <v>9.4909999999999994E-8</v>
      </c>
      <c r="DG48" s="74">
        <v>0.83697007534000001</v>
      </c>
      <c r="DH48" s="74">
        <v>12566.1516999828</v>
      </c>
      <c r="DI48" s="73">
        <f t="shared" si="48"/>
        <v>-7.0625120912293723E-8</v>
      </c>
      <c r="DJ48" s="73">
        <f t="shared" si="49"/>
        <v>-7.0641437363424529E-8</v>
      </c>
      <c r="DK48" s="73">
        <f t="shared" si="50"/>
        <v>-7.0641438733191022E-8</v>
      </c>
      <c r="DL48" s="73">
        <f t="shared" si="51"/>
        <v>-7.0641438733306324E-8</v>
      </c>
      <c r="DN48" s="74">
        <v>5.1600000000000004E-9</v>
      </c>
      <c r="DO48" s="74">
        <v>3.8942100008899998</v>
      </c>
      <c r="DP48" s="74">
        <v>83925.041473874706</v>
      </c>
      <c r="DQ48" s="73">
        <f t="shared" si="52"/>
        <v>-4.7463236187070052E-9</v>
      </c>
      <c r="DR48" s="73">
        <f t="shared" si="53"/>
        <v>-4.7497963769052835E-9</v>
      </c>
      <c r="DS48" s="73">
        <f t="shared" si="54"/>
        <v>-4.7497966678959335E-9</v>
      </c>
      <c r="DT48" s="73">
        <f t="shared" si="55"/>
        <v>-4.7497966679206885E-9</v>
      </c>
      <c r="DV48" s="74">
        <v>1.8E-10</v>
      </c>
      <c r="DW48" s="74">
        <v>0.4883903725</v>
      </c>
      <c r="DX48" s="74">
        <v>26068.233380674399</v>
      </c>
      <c r="DY48" s="73">
        <f t="shared" si="56"/>
        <v>-1.7529687053455463E-10</v>
      </c>
      <c r="DZ48" s="73">
        <f t="shared" si="57"/>
        <v>-1.7527501958735121E-10</v>
      </c>
      <c r="EA48" s="73">
        <f t="shared" si="58"/>
        <v>-1.7527501775060527E-10</v>
      </c>
      <c r="EB48" s="73">
        <f t="shared" si="59"/>
        <v>-1.7527501775044925E-10</v>
      </c>
      <c r="ED48" s="74">
        <v>9.9999999999999994E-12</v>
      </c>
      <c r="EE48" s="74">
        <v>6.2767397027699996</v>
      </c>
      <c r="EF48" s="74">
        <v>53235.188213337497</v>
      </c>
      <c r="EG48" s="73">
        <f t="shared" si="80"/>
        <v>-7.6745646684101964E-12</v>
      </c>
      <c r="EH48" s="73">
        <f t="shared" si="81"/>
        <v>-7.6815504386798584E-12</v>
      </c>
      <c r="EI48" s="73">
        <f t="shared" si="82"/>
        <v>-7.6815510248360784E-12</v>
      </c>
      <c r="EJ48" s="73">
        <f t="shared" si="83"/>
        <v>-7.6815510248855751E-12</v>
      </c>
      <c r="EL48" s="74"/>
      <c r="EM48" s="74"/>
      <c r="EN48" s="74"/>
      <c r="ET48" s="74"/>
      <c r="EU48" s="74"/>
      <c r="EV48" s="74"/>
    </row>
    <row r="49" spans="1:152" s="73" customFormat="1" ht="13.5" x14ac:dyDescent="0.3">
      <c r="L49" s="74"/>
      <c r="N49" s="74">
        <v>5.9480999999999996E-7</v>
      </c>
      <c r="O49" s="74">
        <v>2.7469275199999998</v>
      </c>
      <c r="P49" s="74">
        <v>16983.996147456601</v>
      </c>
      <c r="Q49" s="73">
        <f t="shared" si="0"/>
        <v>-3.2010983018443914E-7</v>
      </c>
      <c r="R49" s="73">
        <f t="shared" si="1"/>
        <v>-3.1993541603623399E-7</v>
      </c>
      <c r="S49" s="73">
        <f t="shared" si="2"/>
        <v>-3.1993540139044268E-7</v>
      </c>
      <c r="T49" s="73">
        <f t="shared" si="3"/>
        <v>-3.199354013891886E-7</v>
      </c>
      <c r="V49" s="74">
        <v>4.454E-8</v>
      </c>
      <c r="W49" s="74">
        <v>5.7915915617999998</v>
      </c>
      <c r="X49" s="74">
        <v>3442.5749449653999</v>
      </c>
      <c r="Y49" s="73">
        <f t="shared" si="4"/>
        <v>1.9151561837870847E-8</v>
      </c>
      <c r="Z49" s="73">
        <f t="shared" si="5"/>
        <v>1.9148726386130147E-8</v>
      </c>
      <c r="AA49" s="73">
        <f t="shared" si="6"/>
        <v>1.9148726148056158E-8</v>
      </c>
      <c r="AB49" s="73">
        <f t="shared" si="7"/>
        <v>1.9148726148035872E-8</v>
      </c>
      <c r="AD49" s="74">
        <v>1.45E-9</v>
      </c>
      <c r="AE49" s="74">
        <v>5.9602475668499997</v>
      </c>
      <c r="AF49" s="74">
        <v>14765.239043269799</v>
      </c>
      <c r="AG49" s="73">
        <f t="shared" si="8"/>
        <v>1.0790624889950187E-9</v>
      </c>
      <c r="AH49" s="73">
        <f t="shared" si="9"/>
        <v>1.0793553557583455E-9</v>
      </c>
      <c r="AI49" s="73">
        <f t="shared" si="10"/>
        <v>1.0793553803438954E-9</v>
      </c>
      <c r="AJ49" s="73">
        <f t="shared" si="11"/>
        <v>1.0793553803459594E-9</v>
      </c>
      <c r="AL49" s="74">
        <v>1.9999999999999999E-11</v>
      </c>
      <c r="AM49" s="74">
        <v>0.42411179784000003</v>
      </c>
      <c r="AN49" s="74">
        <v>71492.998823476897</v>
      </c>
      <c r="AO49" s="73">
        <f t="shared" si="72"/>
        <v>1.4170890505108186E-11</v>
      </c>
      <c r="AP49" s="73">
        <f t="shared" si="73"/>
        <v>1.4150208892940967E-11</v>
      </c>
      <c r="AQ49" s="73">
        <f t="shared" si="74"/>
        <v>1.415020715519644E-11</v>
      </c>
      <c r="AR49" s="73">
        <f t="shared" si="75"/>
        <v>1.4150207155048611E-11</v>
      </c>
      <c r="AT49" s="74"/>
      <c r="AU49" s="74"/>
      <c r="AV49" s="74"/>
      <c r="BB49" s="74"/>
      <c r="BC49" s="74"/>
      <c r="BD49" s="74"/>
      <c r="BJ49" s="74">
        <v>1.1152E-7</v>
      </c>
      <c r="BK49" s="74">
        <v>0.55658461820000005</v>
      </c>
      <c r="BL49" s="74">
        <v>63498.470381452702</v>
      </c>
      <c r="BM49" s="73">
        <f t="shared" si="24"/>
        <v>1.3470916765756559E-8</v>
      </c>
      <c r="BN49" s="73">
        <f t="shared" si="25"/>
        <v>1.3614883579263337E-8</v>
      </c>
      <c r="BO49" s="73">
        <f t="shared" si="26"/>
        <v>1.3614895666034377E-8</v>
      </c>
      <c r="BP49" s="73">
        <f t="shared" si="27"/>
        <v>1.3614895667066225E-8</v>
      </c>
      <c r="BR49" s="74">
        <v>7.2099999999999997E-9</v>
      </c>
      <c r="BS49" s="74">
        <v>1.1647261477799999</v>
      </c>
      <c r="BT49" s="74">
        <v>46514.474233996203</v>
      </c>
      <c r="BU49" s="73">
        <f t="shared" si="28"/>
        <v>-6.4088987874916979E-9</v>
      </c>
      <c r="BV49" s="73">
        <f t="shared" si="29"/>
        <v>-6.4057490338647518E-9</v>
      </c>
      <c r="BW49" s="73">
        <f t="shared" si="30"/>
        <v>-6.4057487691610455E-9</v>
      </c>
      <c r="BX49" s="73">
        <f t="shared" si="31"/>
        <v>-6.4057487691384734E-9</v>
      </c>
      <c r="BZ49" s="74">
        <v>2.3000000000000001E-10</v>
      </c>
      <c r="CA49" s="74">
        <v>5.3082049788500001</v>
      </c>
      <c r="CB49" s="74">
        <v>23869.1460373874</v>
      </c>
      <c r="CC49" s="73">
        <f t="shared" si="32"/>
        <v>-2.2044233788489043E-10</v>
      </c>
      <c r="CD49" s="73">
        <f t="shared" si="33"/>
        <v>-2.204743893666208E-10</v>
      </c>
      <c r="CE49" s="73">
        <f t="shared" si="34"/>
        <v>-2.2047439205552054E-10</v>
      </c>
      <c r="CF49" s="73">
        <f t="shared" si="35"/>
        <v>-2.2047439205574393E-10</v>
      </c>
      <c r="CH49" s="74">
        <v>9.9999999999999994E-12</v>
      </c>
      <c r="CI49" s="74">
        <v>3.8191336179499999</v>
      </c>
      <c r="CJ49" s="74">
        <v>26091.7844769322</v>
      </c>
      <c r="CK49" s="73">
        <f t="shared" si="76"/>
        <v>9.4189568248754555E-12</v>
      </c>
      <c r="CL49" s="73">
        <f t="shared" si="77"/>
        <v>9.4207506000691328E-12</v>
      </c>
      <c r="CM49" s="73">
        <f t="shared" si="78"/>
        <v>9.4207507505651246E-12</v>
      </c>
      <c r="CN49" s="73">
        <f t="shared" si="79"/>
        <v>9.4207507505778974E-12</v>
      </c>
      <c r="CP49" s="74"/>
      <c r="CQ49" s="74"/>
      <c r="CR49" s="74"/>
      <c r="CX49" s="74"/>
      <c r="CY49" s="74"/>
      <c r="CZ49" s="74"/>
      <c r="DF49" s="74">
        <v>9.3789999999999995E-8</v>
      </c>
      <c r="DG49" s="74">
        <v>5.4119528650299999</v>
      </c>
      <c r="DH49" s="74">
        <v>83925.041473874706</v>
      </c>
      <c r="DI49" s="73">
        <f t="shared" si="48"/>
        <v>3.2168800684424913E-8</v>
      </c>
      <c r="DJ49" s="73">
        <f t="shared" si="49"/>
        <v>3.201731221523826E-8</v>
      </c>
      <c r="DK49" s="73">
        <f t="shared" si="50"/>
        <v>3.2017299491984199E-8</v>
      </c>
      <c r="DL49" s="73">
        <f t="shared" si="51"/>
        <v>3.2017299490901803E-8</v>
      </c>
      <c r="DN49" s="74">
        <v>5.0700000000000001E-9</v>
      </c>
      <c r="DO49" s="74">
        <v>5.5546602027600001</v>
      </c>
      <c r="DP49" s="74">
        <v>12566.1516999828</v>
      </c>
      <c r="DQ49" s="73">
        <f t="shared" si="52"/>
        <v>-3.4069040257111267E-9</v>
      </c>
      <c r="DR49" s="73">
        <f t="shared" si="53"/>
        <v>-3.4059375233604453E-9</v>
      </c>
      <c r="DS49" s="73">
        <f t="shared" si="54"/>
        <v>-3.4059374422014379E-9</v>
      </c>
      <c r="DT49" s="73">
        <f t="shared" si="55"/>
        <v>-3.4059374421946062E-9</v>
      </c>
      <c r="DV49" s="74">
        <v>1.5999999999999999E-10</v>
      </c>
      <c r="DW49" s="74">
        <v>6.0777902234200001</v>
      </c>
      <c r="DX49" s="74">
        <v>50586.7333878645</v>
      </c>
      <c r="DY49" s="73">
        <f t="shared" si="56"/>
        <v>-1.7157784063665835E-11</v>
      </c>
      <c r="DZ49" s="73">
        <f t="shared" si="57"/>
        <v>-1.7322597768686763E-11</v>
      </c>
      <c r="EA49" s="73">
        <f t="shared" si="58"/>
        <v>-1.7322611605994374E-11</v>
      </c>
      <c r="EB49" s="73">
        <f t="shared" si="59"/>
        <v>-1.7322611607169769E-11</v>
      </c>
      <c r="ED49" s="74">
        <v>9.9999999999999994E-12</v>
      </c>
      <c r="EE49" s="74">
        <v>4.1481457860999997</v>
      </c>
      <c r="EF49" s="74">
        <v>29530.478086539599</v>
      </c>
      <c r="EG49" s="73">
        <f t="shared" si="80"/>
        <v>9.9965713237549817E-12</v>
      </c>
      <c r="EH49" s="73">
        <f t="shared" si="81"/>
        <v>9.9964111211316588E-12</v>
      </c>
      <c r="EI49" s="73">
        <f t="shared" si="82"/>
        <v>9.9964111075271776E-12</v>
      </c>
      <c r="EJ49" s="73">
        <f t="shared" si="83"/>
        <v>9.9964111075260354E-12</v>
      </c>
      <c r="EL49" s="74"/>
      <c r="EM49" s="74"/>
      <c r="EN49" s="74"/>
      <c r="ET49" s="74"/>
      <c r="EU49" s="74"/>
      <c r="EV49" s="74"/>
    </row>
    <row r="50" spans="1:152" s="73" customFormat="1" ht="13.5" x14ac:dyDescent="0.3">
      <c r="A50" s="79" t="s">
        <v>26</v>
      </c>
      <c r="B50" s="76" t="s">
        <v>196</v>
      </c>
      <c r="C50" s="79" t="s">
        <v>228</v>
      </c>
      <c r="D50" s="79" t="s">
        <v>26</v>
      </c>
      <c r="E50" s="79" t="s">
        <v>26</v>
      </c>
      <c r="F50" s="79" t="s">
        <v>26</v>
      </c>
      <c r="L50" s="74"/>
      <c r="N50" s="74">
        <v>6.483E-7</v>
      </c>
      <c r="O50" s="74">
        <v>4.7629258100000002E-2</v>
      </c>
      <c r="P50" s="74">
        <v>33326.578733174203</v>
      </c>
      <c r="Q50" s="73">
        <f t="shared" si="0"/>
        <v>3.6084956357394461E-7</v>
      </c>
      <c r="R50" s="73">
        <f t="shared" si="1"/>
        <v>3.6121711935336047E-7</v>
      </c>
      <c r="S50" s="73">
        <f t="shared" si="2"/>
        <v>3.612171502070555E-7</v>
      </c>
      <c r="T50" s="73">
        <f t="shared" si="3"/>
        <v>3.6121715020962598E-7</v>
      </c>
      <c r="V50" s="74">
        <v>3.5469999999999999E-8</v>
      </c>
      <c r="W50" s="74">
        <v>3.5941389623900002</v>
      </c>
      <c r="X50" s="74">
        <v>26068.233380674399</v>
      </c>
      <c r="Y50" s="73">
        <f t="shared" si="4"/>
        <v>3.4232363788484347E-8</v>
      </c>
      <c r="Z50" s="73">
        <f t="shared" si="5"/>
        <v>3.42273997907851E-8</v>
      </c>
      <c r="AA50" s="73">
        <f t="shared" si="6"/>
        <v>3.4227399373588524E-8</v>
      </c>
      <c r="AB50" s="73">
        <f t="shared" si="7"/>
        <v>3.4227399373553075E-8</v>
      </c>
      <c r="AD50" s="74">
        <v>1.2900000000000001E-9</v>
      </c>
      <c r="AE50" s="74">
        <v>4.1621327713699996</v>
      </c>
      <c r="AF50" s="74">
        <v>23969.139281195799</v>
      </c>
      <c r="AG50" s="73">
        <f t="shared" si="8"/>
        <v>-9.2852279965135782E-10</v>
      </c>
      <c r="AH50" s="73">
        <f t="shared" si="9"/>
        <v>-9.2896232800722544E-10</v>
      </c>
      <c r="AI50" s="73">
        <f t="shared" si="10"/>
        <v>-9.28962364901524E-10</v>
      </c>
      <c r="AJ50" s="73">
        <f t="shared" si="11"/>
        <v>-9.2896236490462758E-10</v>
      </c>
      <c r="AL50" s="74">
        <v>1.9999999999999999E-11</v>
      </c>
      <c r="AM50" s="74">
        <v>6.1126269446799997</v>
      </c>
      <c r="AN50" s="74">
        <v>57837.138332300601</v>
      </c>
      <c r="AO50" s="73">
        <f t="shared" si="72"/>
        <v>-1.9851315369411822E-11</v>
      </c>
      <c r="AP50" s="73">
        <f t="shared" si="73"/>
        <v>-1.9848417849298164E-11</v>
      </c>
      <c r="AQ50" s="73">
        <f t="shared" si="74"/>
        <v>-1.9848417604847119E-11</v>
      </c>
      <c r="AR50" s="73">
        <f t="shared" si="75"/>
        <v>-1.9848417604826443E-11</v>
      </c>
      <c r="AT50" s="74"/>
      <c r="AU50" s="74"/>
      <c r="AV50" s="74"/>
      <c r="BB50" s="74"/>
      <c r="BC50" s="74"/>
      <c r="BD50" s="74"/>
      <c r="BJ50" s="74">
        <v>1.0717E-7</v>
      </c>
      <c r="BK50" s="74">
        <v>1.5368624098599999</v>
      </c>
      <c r="BL50" s="74">
        <v>25661.304950698199</v>
      </c>
      <c r="BM50" s="73">
        <f t="shared" si="24"/>
        <v>-9.43941895218831E-8</v>
      </c>
      <c r="BN50" s="73">
        <f t="shared" si="25"/>
        <v>-9.4420848279573878E-8</v>
      </c>
      <c r="BO50" s="73">
        <f t="shared" si="26"/>
        <v>-9.4420850516799928E-8</v>
      </c>
      <c r="BP50" s="73">
        <f t="shared" si="27"/>
        <v>-9.4420850516990127E-8</v>
      </c>
      <c r="BR50" s="74">
        <v>6.3799999999999999E-9</v>
      </c>
      <c r="BS50" s="74">
        <v>1.16941585214</v>
      </c>
      <c r="BT50" s="74">
        <v>26091.7844769322</v>
      </c>
      <c r="BU50" s="73">
        <f t="shared" si="28"/>
        <v>-4.2847551068830746E-9</v>
      </c>
      <c r="BV50" s="73">
        <f t="shared" si="29"/>
        <v>-4.2872807037113914E-9</v>
      </c>
      <c r="BW50" s="73">
        <f t="shared" si="30"/>
        <v>-4.2872809157141436E-9</v>
      </c>
      <c r="BX50" s="73">
        <f t="shared" si="31"/>
        <v>-4.2872809157321381E-9</v>
      </c>
      <c r="BZ50" s="74">
        <v>2.4E-10</v>
      </c>
      <c r="CA50" s="74">
        <v>4.8636944532999999</v>
      </c>
      <c r="CB50" s="74">
        <v>46514.474233996203</v>
      </c>
      <c r="CC50" s="73">
        <f t="shared" si="32"/>
        <v>2.392034414518495E-10</v>
      </c>
      <c r="CD50" s="73">
        <f t="shared" si="33"/>
        <v>2.3922194645653235E-10</v>
      </c>
      <c r="CE50" s="73">
        <f t="shared" si="34"/>
        <v>2.3922194800113333E-10</v>
      </c>
      <c r="CF50" s="73">
        <f t="shared" si="35"/>
        <v>2.3922194800126501E-10</v>
      </c>
      <c r="CH50" s="74">
        <v>9.9999999999999994E-12</v>
      </c>
      <c r="CI50" s="74">
        <v>5.6445535109399998</v>
      </c>
      <c r="CJ50" s="74">
        <v>365230.64398203802</v>
      </c>
      <c r="CK50" s="73">
        <f t="shared" si="76"/>
        <v>9.9738409985025426E-12</v>
      </c>
      <c r="CL50" s="73">
        <f t="shared" si="77"/>
        <v>9.9789691892837283E-12</v>
      </c>
      <c r="CM50" s="73">
        <f t="shared" si="78"/>
        <v>9.9789695964153098E-12</v>
      </c>
      <c r="CN50" s="73">
        <f t="shared" si="79"/>
        <v>9.9789695964500918E-12</v>
      </c>
      <c r="CP50" s="74"/>
      <c r="CQ50" s="74"/>
      <c r="CR50" s="74"/>
      <c r="CX50" s="74"/>
      <c r="CY50" s="74"/>
      <c r="CZ50" s="74"/>
      <c r="DF50" s="74">
        <v>7.4989999999999999E-8</v>
      </c>
      <c r="DG50" s="74">
        <v>2.44636811119</v>
      </c>
      <c r="DH50" s="74">
        <v>30639.856638632999</v>
      </c>
      <c r="DI50" s="73">
        <f t="shared" si="48"/>
        <v>-6.262413416477794E-8</v>
      </c>
      <c r="DJ50" s="73">
        <f t="shared" si="49"/>
        <v>-6.2650010107631674E-8</v>
      </c>
      <c r="DK50" s="73">
        <f t="shared" si="50"/>
        <v>-6.2650012279191773E-8</v>
      </c>
      <c r="DL50" s="73">
        <f t="shared" si="51"/>
        <v>-6.2650012279376836E-8</v>
      </c>
      <c r="DN50" s="74">
        <v>6.0600000000000002E-9</v>
      </c>
      <c r="DO50" s="74">
        <v>4.5021556630099999</v>
      </c>
      <c r="DP50" s="74">
        <v>28306.660245760901</v>
      </c>
      <c r="DQ50" s="73">
        <f t="shared" si="52"/>
        <v>4.6359474839628753E-9</v>
      </c>
      <c r="DR50" s="73">
        <f t="shared" si="53"/>
        <v>4.6336839689100268E-9</v>
      </c>
      <c r="DS50" s="73">
        <f t="shared" si="54"/>
        <v>4.6336837787955315E-9</v>
      </c>
      <c r="DT50" s="73">
        <f t="shared" si="55"/>
        <v>4.6336837787793254E-9</v>
      </c>
      <c r="DV50" s="74">
        <v>1.5999999999999999E-10</v>
      </c>
      <c r="DW50" s="74">
        <v>1.4721884592100001</v>
      </c>
      <c r="DX50" s="74">
        <v>53235.188213337497</v>
      </c>
      <c r="DY50" s="73">
        <f t="shared" si="56"/>
        <v>9.083997311317901E-11</v>
      </c>
      <c r="DZ50" s="73">
        <f t="shared" si="57"/>
        <v>9.0696304947815063E-11</v>
      </c>
      <c r="EA50" s="73">
        <f t="shared" si="58"/>
        <v>9.0696292880613197E-11</v>
      </c>
      <c r="EB50" s="73">
        <f t="shared" si="59"/>
        <v>9.0696292879594201E-11</v>
      </c>
      <c r="ED50" s="74">
        <v>9.9999999999999994E-12</v>
      </c>
      <c r="EE50" s="74">
        <v>0.87302135775</v>
      </c>
      <c r="EF50" s="74">
        <v>83925.041473874706</v>
      </c>
      <c r="EG50" s="73">
        <f t="shared" si="80"/>
        <v>8.6604829526923727E-12</v>
      </c>
      <c r="EH50" s="73">
        <f t="shared" si="81"/>
        <v>8.6690642405321717E-12</v>
      </c>
      <c r="EI50" s="73">
        <f t="shared" si="82"/>
        <v>8.6690649599592245E-12</v>
      </c>
      <c r="EJ50" s="73">
        <f t="shared" si="83"/>
        <v>8.6690649600204278E-12</v>
      </c>
      <c r="EL50" s="74"/>
      <c r="EM50" s="74"/>
      <c r="EN50" s="74"/>
      <c r="ET50" s="74"/>
      <c r="EU50" s="74"/>
      <c r="EV50" s="74"/>
    </row>
    <row r="51" spans="1:152" s="73" customFormat="1" ht="13.5" x14ac:dyDescent="0.3">
      <c r="L51" s="74"/>
      <c r="N51" s="74">
        <v>5.5375999999999995E-7</v>
      </c>
      <c r="O51" s="74">
        <v>4.0531266301900004</v>
      </c>
      <c r="P51" s="74">
        <v>30639.856638632999</v>
      </c>
      <c r="Q51" s="73">
        <f t="shared" si="0"/>
        <v>3.2105251256506392E-7</v>
      </c>
      <c r="R51" s="73">
        <f t="shared" si="1"/>
        <v>3.2076929580403614E-7</v>
      </c>
      <c r="S51" s="73">
        <f t="shared" si="2"/>
        <v>3.2076927201928523E-7</v>
      </c>
      <c r="T51" s="73">
        <f t="shared" si="3"/>
        <v>3.2076927201725818E-7</v>
      </c>
      <c r="V51" s="74">
        <v>3.6640000000000003E-8</v>
      </c>
      <c r="W51" s="74">
        <v>1.3995293128099999</v>
      </c>
      <c r="X51" s="74">
        <v>77204.327494533296</v>
      </c>
      <c r="Y51" s="73">
        <f t="shared" si="4"/>
        <v>1.0050791156000779E-8</v>
      </c>
      <c r="Z51" s="73">
        <f t="shared" si="5"/>
        <v>9.995062271729762E-9</v>
      </c>
      <c r="AA51" s="73">
        <f t="shared" si="6"/>
        <v>9.9950575915676659E-9</v>
      </c>
      <c r="AB51" s="73">
        <f t="shared" si="7"/>
        <v>9.9950575911749305E-9</v>
      </c>
      <c r="AD51" s="74">
        <v>1.3500000000000001E-9</v>
      </c>
      <c r="AE51" s="74">
        <v>3.8677543707000002</v>
      </c>
      <c r="AF51" s="74">
        <v>51220.206541539701</v>
      </c>
      <c r="AG51" s="73">
        <f t="shared" si="8"/>
        <v>1.3407160993255104E-9</v>
      </c>
      <c r="AH51" s="73">
        <f t="shared" si="9"/>
        <v>1.3408811724220267E-9</v>
      </c>
      <c r="AI51" s="73">
        <f t="shared" si="10"/>
        <v>1.3408811862199459E-9</v>
      </c>
      <c r="AJ51" s="73">
        <f t="shared" si="11"/>
        <v>1.3408811862211213E-9</v>
      </c>
      <c r="AL51" s="74">
        <v>1.9999999999999999E-11</v>
      </c>
      <c r="AM51" s="74">
        <v>2.1719853194800001</v>
      </c>
      <c r="AN51" s="74">
        <v>108903.566063355</v>
      </c>
      <c r="AO51" s="73">
        <f t="shared" si="72"/>
        <v>1.2651158750100853E-11</v>
      </c>
      <c r="AP51" s="73">
        <f t="shared" si="73"/>
        <v>1.2616575285296447E-11</v>
      </c>
      <c r="AQ51" s="73">
        <f t="shared" si="74"/>
        <v>1.261657237896421E-11</v>
      </c>
      <c r="AR51" s="73">
        <f t="shared" si="75"/>
        <v>1.2616572378717216E-11</v>
      </c>
      <c r="AT51" s="74"/>
      <c r="AU51" s="74"/>
      <c r="AV51" s="74"/>
      <c r="BB51" s="74"/>
      <c r="BC51" s="74"/>
      <c r="BD51" s="74"/>
      <c r="BJ51" s="74">
        <v>1.0213E-7</v>
      </c>
      <c r="BK51" s="74">
        <v>2.8788101716600001</v>
      </c>
      <c r="BL51" s="74">
        <v>12566.1516999828</v>
      </c>
      <c r="BM51" s="73">
        <f t="shared" si="24"/>
        <v>9.5285512497931534E-8</v>
      </c>
      <c r="BN51" s="73">
        <f t="shared" si="25"/>
        <v>9.5276048364103678E-8</v>
      </c>
      <c r="BO51" s="73">
        <f t="shared" si="26"/>
        <v>9.5276047569210466E-8</v>
      </c>
      <c r="BP51" s="73">
        <f t="shared" si="27"/>
        <v>9.527604756914355E-8</v>
      </c>
      <c r="BR51" s="74">
        <v>6.3300000000000003E-9</v>
      </c>
      <c r="BS51" s="74">
        <v>3.0742702406400002</v>
      </c>
      <c r="BT51" s="74">
        <v>30639.856638632999</v>
      </c>
      <c r="BU51" s="73">
        <f t="shared" si="28"/>
        <v>-2.2323368254754874E-9</v>
      </c>
      <c r="BV51" s="73">
        <f t="shared" si="29"/>
        <v>-2.2360536515958997E-9</v>
      </c>
      <c r="BW51" s="73">
        <f t="shared" si="30"/>
        <v>-2.2360539636310977E-9</v>
      </c>
      <c r="BX51" s="73">
        <f t="shared" si="31"/>
        <v>-2.2360539636576911E-9</v>
      </c>
      <c r="BZ51" s="74">
        <v>2.7E-10</v>
      </c>
      <c r="CA51" s="74">
        <v>3.32081057071</v>
      </c>
      <c r="CB51" s="74">
        <v>10213.285546211</v>
      </c>
      <c r="CC51" s="73">
        <f t="shared" si="32"/>
        <v>2.4404351279061042E-10</v>
      </c>
      <c r="CD51" s="73">
        <f t="shared" si="33"/>
        <v>2.4401934388678248E-10</v>
      </c>
      <c r="CE51" s="73">
        <f t="shared" si="34"/>
        <v>2.4401934185706355E-10</v>
      </c>
      <c r="CF51" s="73">
        <f t="shared" si="35"/>
        <v>2.4401934185689274E-10</v>
      </c>
      <c r="CH51" s="74">
        <v>9.9999999999999994E-12</v>
      </c>
      <c r="CI51" s="74">
        <v>4.8798115747099997</v>
      </c>
      <c r="CJ51" s="74">
        <v>10213.285546211</v>
      </c>
      <c r="CK51" s="73">
        <f t="shared" si="76"/>
        <v>4.3844945140452766E-12</v>
      </c>
      <c r="CL51" s="73">
        <f t="shared" si="77"/>
        <v>4.3863745132417906E-12</v>
      </c>
      <c r="CM51" s="73">
        <f t="shared" si="78"/>
        <v>4.3863746710823093E-12</v>
      </c>
      <c r="CN51" s="73">
        <f t="shared" si="79"/>
        <v>4.3863746710955903E-12</v>
      </c>
      <c r="CP51" s="74"/>
      <c r="CQ51" s="74"/>
      <c r="CR51" s="74"/>
      <c r="CX51" s="74"/>
      <c r="CY51" s="74"/>
      <c r="CZ51" s="74"/>
      <c r="DF51" s="74">
        <v>7.4630000000000001E-8</v>
      </c>
      <c r="DG51" s="74">
        <v>5.5323394319799997</v>
      </c>
      <c r="DH51" s="74">
        <v>32858.613742819703</v>
      </c>
      <c r="DI51" s="73">
        <f t="shared" si="48"/>
        <v>3.1474630228883486E-8</v>
      </c>
      <c r="DJ51" s="73">
        <f t="shared" si="49"/>
        <v>3.1429081696664025E-8</v>
      </c>
      <c r="DK51" s="73">
        <f t="shared" si="50"/>
        <v>3.1429077871716789E-8</v>
      </c>
      <c r="DL51" s="73">
        <f t="shared" si="51"/>
        <v>3.142907787139358E-8</v>
      </c>
      <c r="DN51" s="74">
        <v>5.3300000000000004E-9</v>
      </c>
      <c r="DO51" s="74">
        <v>0.93587795381000005</v>
      </c>
      <c r="DP51" s="74">
        <v>26107.572902473901</v>
      </c>
      <c r="DQ51" s="73">
        <f t="shared" si="52"/>
        <v>-3.4882344125569146E-9</v>
      </c>
      <c r="DR51" s="73">
        <f t="shared" si="53"/>
        <v>-3.4903889129654986E-9</v>
      </c>
      <c r="DS51" s="73">
        <f t="shared" si="54"/>
        <v>-3.4903890938198372E-9</v>
      </c>
      <c r="DT51" s="73">
        <f t="shared" si="55"/>
        <v>-3.4903890938351781E-9</v>
      </c>
      <c r="DV51" s="74">
        <v>1.7000000000000001E-10</v>
      </c>
      <c r="DW51" s="74">
        <v>2.94277588966</v>
      </c>
      <c r="DX51" s="74">
        <v>53285.184835241802</v>
      </c>
      <c r="DY51" s="73">
        <f t="shared" si="56"/>
        <v>4.291387679503203E-11</v>
      </c>
      <c r="DZ51" s="73">
        <f t="shared" si="57"/>
        <v>4.3093378356640422E-11</v>
      </c>
      <c r="EA51" s="73">
        <f t="shared" si="58"/>
        <v>4.3093393425819154E-11</v>
      </c>
      <c r="EB51" s="73">
        <f t="shared" si="59"/>
        <v>4.3093393427090447E-11</v>
      </c>
      <c r="ED51" s="74">
        <v>9.9999999999999994E-12</v>
      </c>
      <c r="EE51" s="74">
        <v>5.2033956642700003</v>
      </c>
      <c r="EF51" s="74">
        <v>26068.233380674399</v>
      </c>
      <c r="EG51" s="73">
        <f t="shared" si="80"/>
        <v>2.2455102290387856E-12</v>
      </c>
      <c r="EH51" s="73">
        <f t="shared" si="81"/>
        <v>2.2507128542504977E-12</v>
      </c>
      <c r="EI51" s="73">
        <f t="shared" si="82"/>
        <v>2.2507132910460987E-12</v>
      </c>
      <c r="EJ51" s="73">
        <f t="shared" si="83"/>
        <v>2.2507132910832068E-12</v>
      </c>
      <c r="EL51" s="74"/>
      <c r="EM51" s="74"/>
      <c r="EN51" s="74"/>
      <c r="ET51" s="74"/>
      <c r="EU51" s="74"/>
      <c r="EV51" s="74"/>
    </row>
    <row r="52" spans="1:152" s="75" customFormat="1" ht="13.5" x14ac:dyDescent="0.3">
      <c r="A52" s="73" t="s">
        <v>198</v>
      </c>
      <c r="B52" s="73" t="s">
        <v>199</v>
      </c>
      <c r="C52" s="73" t="s">
        <v>200</v>
      </c>
      <c r="D52" s="73"/>
      <c r="E52" s="73"/>
      <c r="F52" s="73"/>
      <c r="G52" s="73"/>
      <c r="L52" s="74"/>
      <c r="N52" s="77">
        <v>5.4441999999999995E-7</v>
      </c>
      <c r="O52" s="77">
        <v>3.1433154245299999</v>
      </c>
      <c r="P52" s="77">
        <v>27147.285071763301</v>
      </c>
      <c r="Q52" s="73">
        <f t="shared" si="0"/>
        <v>-2.4591995992758629E-7</v>
      </c>
      <c r="R52" s="73">
        <f t="shared" si="1"/>
        <v>-2.4618999304788805E-7</v>
      </c>
      <c r="S52" s="73">
        <f t="shared" si="2"/>
        <v>-2.4619001571722553E-7</v>
      </c>
      <c r="T52" s="73">
        <f t="shared" si="3"/>
        <v>-2.4619001571913003E-7</v>
      </c>
      <c r="V52" s="77">
        <v>3.4170000000000001E-8</v>
      </c>
      <c r="W52" s="77">
        <v>0.49855041138</v>
      </c>
      <c r="X52" s="77">
        <v>22645.328196608702</v>
      </c>
      <c r="Y52" s="73">
        <f t="shared" si="4"/>
        <v>-2.5342367821260677E-8</v>
      </c>
      <c r="Z52" s="73">
        <f t="shared" si="5"/>
        <v>-2.535299616476701E-8</v>
      </c>
      <c r="AA52" s="73">
        <f t="shared" si="6"/>
        <v>-2.5352997056915318E-8</v>
      </c>
      <c r="AB52" s="73">
        <f t="shared" si="7"/>
        <v>-2.5352997056990843E-8</v>
      </c>
      <c r="AD52" s="77">
        <v>1.3999999999999999E-9</v>
      </c>
      <c r="AE52" s="77">
        <v>3.6664246873800002</v>
      </c>
      <c r="AF52" s="77">
        <v>25558.212176479599</v>
      </c>
      <c r="AG52" s="73">
        <f t="shared" si="8"/>
        <v>-8.1616595481266764E-10</v>
      </c>
      <c r="AH52" s="73">
        <f t="shared" si="9"/>
        <v>-8.1676129794999455E-10</v>
      </c>
      <c r="AI52" s="73">
        <f t="shared" si="10"/>
        <v>-8.167613479268243E-10</v>
      </c>
      <c r="AJ52" s="73">
        <f t="shared" si="11"/>
        <v>-8.1676134793102555E-10</v>
      </c>
      <c r="AL52" s="74">
        <v>1.9999999999999999E-11</v>
      </c>
      <c r="AM52" s="74">
        <v>2.92723030315</v>
      </c>
      <c r="AN52" s="74">
        <v>54394.563387335103</v>
      </c>
      <c r="AO52" s="73">
        <f t="shared" si="72"/>
        <v>1.7841230706825719E-11</v>
      </c>
      <c r="AP52" s="73">
        <f t="shared" si="73"/>
        <v>1.7851289270154441E-11</v>
      </c>
      <c r="AQ52" s="73">
        <f t="shared" si="74"/>
        <v>1.7851290113761251E-11</v>
      </c>
      <c r="AR52" s="73">
        <f t="shared" si="75"/>
        <v>1.7851290113833022E-11</v>
      </c>
      <c r="AT52" s="74"/>
      <c r="AU52" s="74"/>
      <c r="AV52" s="74"/>
      <c r="BB52" s="74"/>
      <c r="BC52" s="74"/>
      <c r="BD52" s="74"/>
      <c r="BJ52" s="77">
        <v>9.9239999999999994E-8</v>
      </c>
      <c r="BK52" s="77">
        <v>0.94824584865999995</v>
      </c>
      <c r="BL52" s="77">
        <v>65697.557724739701</v>
      </c>
      <c r="BM52" s="73">
        <f t="shared" si="24"/>
        <v>9.8263527802990546E-8</v>
      </c>
      <c r="BN52" s="73">
        <f t="shared" si="25"/>
        <v>9.8244751862161274E-8</v>
      </c>
      <c r="BO52" s="73">
        <f t="shared" si="26"/>
        <v>9.8244750278225928E-8</v>
      </c>
      <c r="BP52" s="73">
        <f t="shared" si="27"/>
        <v>9.8244750278092031E-8</v>
      </c>
      <c r="BR52" s="77">
        <v>6.65E-9</v>
      </c>
      <c r="BS52" s="77">
        <v>2.47994200156</v>
      </c>
      <c r="BT52" s="77">
        <v>313054.83769889001</v>
      </c>
      <c r="BU52" s="73">
        <f t="shared" si="28"/>
        <v>-4.4120339766341471E-9</v>
      </c>
      <c r="BV52" s="73">
        <f t="shared" si="29"/>
        <v>-4.4438464838015808E-9</v>
      </c>
      <c r="BW52" s="73">
        <f t="shared" si="30"/>
        <v>-4.4438491471899341E-9</v>
      </c>
      <c r="BX52" s="73">
        <f t="shared" si="31"/>
        <v>-4.4438491474194056E-9</v>
      </c>
      <c r="BZ52" s="77">
        <v>3E-10</v>
      </c>
      <c r="CA52" s="77">
        <v>1.15631768661</v>
      </c>
      <c r="CB52" s="77">
        <v>26084.021806216198</v>
      </c>
      <c r="CC52" s="73">
        <f t="shared" si="32"/>
        <v>-2.3036563567902419E-10</v>
      </c>
      <c r="CD52" s="73">
        <f t="shared" si="33"/>
        <v>-2.3046827353347616E-10</v>
      </c>
      <c r="CE52" s="73">
        <f t="shared" si="34"/>
        <v>-2.3046828214839215E-10</v>
      </c>
      <c r="CF52" s="73">
        <f t="shared" si="35"/>
        <v>-2.3046828214912361E-10</v>
      </c>
      <c r="CH52" s="74">
        <v>9.9999999999999994E-12</v>
      </c>
      <c r="CI52" s="74">
        <v>2.4481656596599999</v>
      </c>
      <c r="CJ52" s="74">
        <v>26084.021806216198</v>
      </c>
      <c r="CK52" s="73">
        <f t="shared" si="76"/>
        <v>4.0439235260180538E-12</v>
      </c>
      <c r="CL52" s="73">
        <f t="shared" si="77"/>
        <v>4.0390367457689916E-12</v>
      </c>
      <c r="CM52" s="73">
        <f t="shared" si="78"/>
        <v>4.0390363354168276E-12</v>
      </c>
      <c r="CN52" s="73">
        <f t="shared" si="79"/>
        <v>4.0390363353819875E-12</v>
      </c>
      <c r="CP52" s="74"/>
      <c r="CQ52" s="74"/>
      <c r="CR52" s="74"/>
      <c r="CX52" s="74"/>
      <c r="CY52" s="74"/>
      <c r="CZ52" s="74"/>
      <c r="DF52" s="77">
        <v>7.2149999999999994E-8</v>
      </c>
      <c r="DG52" s="77">
        <v>1.1710196069100001</v>
      </c>
      <c r="DH52" s="77">
        <v>16983.996147456601</v>
      </c>
      <c r="DI52" s="73">
        <f t="shared" si="48"/>
        <v>6.1008250669595777E-8</v>
      </c>
      <c r="DJ52" s="73">
        <f t="shared" si="49"/>
        <v>6.1021646004229912E-8</v>
      </c>
      <c r="DK52" s="73">
        <f t="shared" si="50"/>
        <v>6.1021647128619364E-8</v>
      </c>
      <c r="DL52" s="73">
        <f t="shared" si="51"/>
        <v>6.1021647128715648E-8</v>
      </c>
      <c r="DN52" s="77">
        <v>4.3500000000000001E-9</v>
      </c>
      <c r="DO52" s="77">
        <v>5.79043985706</v>
      </c>
      <c r="DP52" s="77">
        <v>43071.8992890308</v>
      </c>
      <c r="DQ52" s="73">
        <f t="shared" si="52"/>
        <v>-3.1367203605836279E-10</v>
      </c>
      <c r="DR52" s="73">
        <f t="shared" si="53"/>
        <v>-3.0984433807865738E-10</v>
      </c>
      <c r="DS52" s="73">
        <f t="shared" si="54"/>
        <v>-3.0984401668693155E-10</v>
      </c>
      <c r="DT52" s="73">
        <f t="shared" si="55"/>
        <v>-3.0984401665980101E-10</v>
      </c>
      <c r="DV52" s="77">
        <v>1.5E-10</v>
      </c>
      <c r="DW52" s="77">
        <v>2.39097980793</v>
      </c>
      <c r="DX52" s="77">
        <v>83925.041473874706</v>
      </c>
      <c r="DY52" s="73">
        <f t="shared" si="56"/>
        <v>-6.802856139991153E-11</v>
      </c>
      <c r="DZ52" s="73">
        <f t="shared" si="57"/>
        <v>-6.7798659877348738E-11</v>
      </c>
      <c r="EA52" s="73">
        <f t="shared" si="58"/>
        <v>-6.779864056593524E-11</v>
      </c>
      <c r="EB52" s="73">
        <f t="shared" si="59"/>
        <v>-6.7798640564292382E-11</v>
      </c>
      <c r="ED52" s="74">
        <v>9.9999999999999994E-12</v>
      </c>
      <c r="EE52" s="74">
        <v>2.8863107959700001</v>
      </c>
      <c r="EF52" s="74">
        <v>79323.091354911696</v>
      </c>
      <c r="EG52" s="73">
        <f t="shared" si="80"/>
        <v>-9.9879576505979478E-12</v>
      </c>
      <c r="EH52" s="73">
        <f t="shared" si="81"/>
        <v>-9.9887415666043743E-12</v>
      </c>
      <c r="EI52" s="73">
        <f t="shared" si="82"/>
        <v>-9.9887416313164924E-12</v>
      </c>
      <c r="EJ52" s="73">
        <f t="shared" si="83"/>
        <v>-9.9887416313219918E-12</v>
      </c>
      <c r="EL52" s="74"/>
      <c r="EM52" s="74"/>
      <c r="EN52" s="74"/>
      <c r="ET52" s="74"/>
      <c r="EU52" s="74"/>
      <c r="EV52" s="74"/>
    </row>
    <row r="53" spans="1:152" s="73" customFormat="1" ht="13.5" x14ac:dyDescent="0.3">
      <c r="A53" s="73">
        <f>F44</f>
        <v>1.2953045263239875</v>
      </c>
      <c r="B53" s="73">
        <f xml:space="preserve"> 0.0057755183 * A53</f>
        <v>7.4810549958570218E-3</v>
      </c>
      <c r="C53" s="73">
        <f xml:space="preserve"> Tau - B53/DAYSinMILLENNIUM</f>
        <v>1.6241874896917682E-2</v>
      </c>
      <c r="L53" s="74"/>
      <c r="N53" s="74">
        <v>4.756E-7</v>
      </c>
      <c r="O53" s="74">
        <v>5.4972209921099999</v>
      </c>
      <c r="P53" s="74">
        <v>3.8813353579999998</v>
      </c>
      <c r="Q53" s="73">
        <f t="shared" si="0"/>
        <v>3.5664027863327068E-7</v>
      </c>
      <c r="R53" s="73">
        <f t="shared" si="1"/>
        <v>3.5664025361955861E-7</v>
      </c>
      <c r="S53" s="73">
        <f t="shared" si="2"/>
        <v>3.5664025361745844E-7</v>
      </c>
      <c r="T53" s="73">
        <f t="shared" si="3"/>
        <v>3.5664025361745844E-7</v>
      </c>
      <c r="V53" s="74">
        <v>3.1949999999999998E-8</v>
      </c>
      <c r="W53" s="74">
        <v>1.2574302424599999</v>
      </c>
      <c r="X53" s="74">
        <v>14765.239043269799</v>
      </c>
      <c r="Y53" s="73">
        <f t="shared" si="4"/>
        <v>-2.1568497055658358E-8</v>
      </c>
      <c r="Z53" s="73">
        <f t="shared" si="5"/>
        <v>-2.1561367618341977E-8</v>
      </c>
      <c r="AA53" s="73">
        <f t="shared" si="6"/>
        <v>-2.1561367019656996E-8</v>
      </c>
      <c r="AB53" s="73">
        <f t="shared" si="7"/>
        <v>-2.156136701960674E-8</v>
      </c>
      <c r="AD53" s="74">
        <v>1.08E-9</v>
      </c>
      <c r="AE53" s="74">
        <v>1.39723983534</v>
      </c>
      <c r="AF53" s="74">
        <v>50586.7333878645</v>
      </c>
      <c r="AG53" s="73">
        <f t="shared" si="8"/>
        <v>1.076914836109131E-9</v>
      </c>
      <c r="AH53" s="73">
        <f t="shared" si="9"/>
        <v>1.0768297370195532E-9</v>
      </c>
      <c r="AI53" s="73">
        <f t="shared" si="10"/>
        <v>1.0768297298259282E-9</v>
      </c>
      <c r="AJ53" s="73">
        <f t="shared" si="11"/>
        <v>1.0768297298253174E-9</v>
      </c>
      <c r="AL53" s="74">
        <v>1.9999999999999999E-11</v>
      </c>
      <c r="AM53" s="74">
        <v>2.4041118860899999</v>
      </c>
      <c r="AN53" s="74">
        <v>83925.041473874706</v>
      </c>
      <c r="AO53" s="73">
        <f t="shared" si="72"/>
        <v>-9.3037637969099353E-12</v>
      </c>
      <c r="AP53" s="73">
        <f t="shared" si="73"/>
        <v>-9.2733173036240394E-12</v>
      </c>
      <c r="AQ53" s="73">
        <f t="shared" si="74"/>
        <v>-9.2733147461236989E-12</v>
      </c>
      <c r="AR53" s="73">
        <f t="shared" si="75"/>
        <v>-9.2733147459061261E-12</v>
      </c>
      <c r="AT53" s="74"/>
      <c r="AU53" s="74"/>
      <c r="AV53" s="74"/>
      <c r="BB53" s="74"/>
      <c r="BC53" s="74"/>
      <c r="BD53" s="74"/>
      <c r="BJ53" s="74">
        <v>1.1047E-7</v>
      </c>
      <c r="BK53" s="74">
        <v>5.7974151030899996</v>
      </c>
      <c r="BL53" s="74">
        <v>51749.208092272303</v>
      </c>
      <c r="BM53" s="73">
        <f t="shared" si="24"/>
        <v>-3.8562049570484344E-8</v>
      </c>
      <c r="BN53" s="73">
        <f t="shared" si="25"/>
        <v>-3.8671752644618216E-8</v>
      </c>
      <c r="BO53" s="73">
        <f t="shared" si="26"/>
        <v>-3.867176185367858E-8</v>
      </c>
      <c r="BP53" s="73">
        <f t="shared" si="27"/>
        <v>-3.867176185446679E-8</v>
      </c>
      <c r="BR53" s="74">
        <v>6.6899999999999999E-9</v>
      </c>
      <c r="BS53" s="74">
        <v>4.1031017963099998</v>
      </c>
      <c r="BT53" s="74">
        <v>72602.377375570301</v>
      </c>
      <c r="BU53" s="73">
        <f t="shared" si="28"/>
        <v>-3.170219466633488E-9</v>
      </c>
      <c r="BV53" s="73">
        <f t="shared" si="29"/>
        <v>-3.1614555523810648E-9</v>
      </c>
      <c r="BW53" s="73">
        <f t="shared" si="30"/>
        <v>-3.1614548162508143E-9</v>
      </c>
      <c r="BX53" s="73">
        <f t="shared" si="31"/>
        <v>-3.1614548161891484E-9</v>
      </c>
      <c r="BZ53" s="74">
        <v>2.4E-10</v>
      </c>
      <c r="CA53" s="74">
        <v>2.71284750937</v>
      </c>
      <c r="CB53" s="74">
        <v>26091.7844769322</v>
      </c>
      <c r="CC53" s="73">
        <f t="shared" si="32"/>
        <v>1.7334442854204224E-10</v>
      </c>
      <c r="CD53" s="73">
        <f t="shared" si="33"/>
        <v>1.7325569826658634E-10</v>
      </c>
      <c r="CE53" s="73">
        <f t="shared" si="34"/>
        <v>1.7325569081453756E-10</v>
      </c>
      <c r="CF53" s="73">
        <f t="shared" si="35"/>
        <v>1.7325569081390505E-10</v>
      </c>
      <c r="CH53" s="74">
        <v>0</v>
      </c>
      <c r="CI53" s="74">
        <v>3.4528406771100002</v>
      </c>
      <c r="CJ53" s="74">
        <v>105460.99111839</v>
      </c>
      <c r="CK53" s="73">
        <f t="shared" si="76"/>
        <v>0</v>
      </c>
      <c r="CL53" s="73">
        <f t="shared" si="77"/>
        <v>0</v>
      </c>
      <c r="CM53" s="73">
        <f t="shared" si="78"/>
        <v>0</v>
      </c>
      <c r="CN53" s="73">
        <f t="shared" si="79"/>
        <v>0</v>
      </c>
      <c r="CP53" s="74"/>
      <c r="CQ53" s="74"/>
      <c r="CR53" s="74"/>
      <c r="CX53" s="74"/>
      <c r="CY53" s="74"/>
      <c r="CZ53" s="74"/>
      <c r="DF53" s="74">
        <v>8.4919999999999995E-8</v>
      </c>
      <c r="DG53" s="74">
        <v>3.5662293063499999</v>
      </c>
      <c r="DH53" s="74">
        <v>73711.755927663704</v>
      </c>
      <c r="DI53" s="73">
        <f t="shared" si="48"/>
        <v>6.5143457205752211E-8</v>
      </c>
      <c r="DJ53" s="73">
        <f t="shared" si="49"/>
        <v>6.5225630304733588E-8</v>
      </c>
      <c r="DK53" s="73">
        <f t="shared" si="50"/>
        <v>6.522563719791049E-8</v>
      </c>
      <c r="DL53" s="73">
        <f t="shared" si="51"/>
        <v>6.5225637198503969E-8</v>
      </c>
      <c r="DN53" s="74">
        <v>4.3599999999999998E-9</v>
      </c>
      <c r="DO53" s="74">
        <v>5.8665916096100004</v>
      </c>
      <c r="DP53" s="74">
        <v>25035.634758385801</v>
      </c>
      <c r="DQ53" s="73">
        <f t="shared" si="52"/>
        <v>-2.5569671713086387E-9</v>
      </c>
      <c r="DR53" s="73">
        <f t="shared" si="53"/>
        <v>-2.558777720197005E-9</v>
      </c>
      <c r="DS53" s="73">
        <f t="shared" si="54"/>
        <v>-2.5587778721861006E-9</v>
      </c>
      <c r="DT53" s="73">
        <f t="shared" si="55"/>
        <v>-2.558777872199144E-9</v>
      </c>
      <c r="DV53" s="74">
        <v>1.5E-10</v>
      </c>
      <c r="DW53" s="74">
        <v>3.8550295002800001</v>
      </c>
      <c r="DX53" s="74">
        <v>26091.7844769322</v>
      </c>
      <c r="DY53" s="73">
        <f t="shared" si="56"/>
        <v>1.3938508328038715E-10</v>
      </c>
      <c r="DZ53" s="73">
        <f t="shared" si="57"/>
        <v>1.3941468253733455E-10</v>
      </c>
      <c r="EA53" s="73">
        <f t="shared" si="58"/>
        <v>1.3941468502087568E-10</v>
      </c>
      <c r="EB53" s="73">
        <f t="shared" si="59"/>
        <v>1.3941468502108648E-10</v>
      </c>
      <c r="ED53" s="74">
        <v>9.9999999999999994E-12</v>
      </c>
      <c r="EE53" s="74">
        <v>5.3985367284899999</v>
      </c>
      <c r="EF53" s="74">
        <v>19317.1925403286</v>
      </c>
      <c r="EG53" s="73">
        <f t="shared" si="80"/>
        <v>2.712607418459204E-12</v>
      </c>
      <c r="EH53" s="73">
        <f t="shared" si="81"/>
        <v>2.7087990037524533E-12</v>
      </c>
      <c r="EI53" s="73">
        <f t="shared" si="82"/>
        <v>2.7087986839725929E-12</v>
      </c>
      <c r="EJ53" s="73">
        <f t="shared" si="83"/>
        <v>2.7087986839452337E-12</v>
      </c>
      <c r="EL53" s="74"/>
      <c r="EM53" s="74"/>
      <c r="EN53" s="74"/>
      <c r="ET53" s="74"/>
      <c r="EU53" s="74"/>
      <c r="EV53" s="74"/>
    </row>
    <row r="54" spans="1:152" s="73" customFormat="1" ht="13.5" x14ac:dyDescent="0.3">
      <c r="L54" s="74"/>
      <c r="N54" s="74">
        <v>4.9566999999999999E-7</v>
      </c>
      <c r="O54" s="74">
        <v>3.9898586387399999</v>
      </c>
      <c r="P54" s="74">
        <v>6770.7106012455997</v>
      </c>
      <c r="Q54" s="73">
        <f t="shared" si="0"/>
        <v>3.2275600352242686E-7</v>
      </c>
      <c r="R54" s="73">
        <f t="shared" si="1"/>
        <v>3.2280816931613667E-7</v>
      </c>
      <c r="S54" s="73">
        <f t="shared" si="2"/>
        <v>3.2280817369582053E-7</v>
      </c>
      <c r="T54" s="73">
        <f t="shared" si="3"/>
        <v>3.2280817369619465E-7</v>
      </c>
      <c r="V54" s="74">
        <v>3.0309999999999998E-8</v>
      </c>
      <c r="W54" s="74">
        <v>4.4520703047700003</v>
      </c>
      <c r="X54" s="74">
        <v>7238.6755916000002</v>
      </c>
      <c r="Y54" s="73">
        <f t="shared" si="4"/>
        <v>-2.6596162075621458E-8</v>
      </c>
      <c r="Z54" s="73">
        <f t="shared" si="5"/>
        <v>-2.6594006408229403E-8</v>
      </c>
      <c r="AA54" s="73">
        <f t="shared" si="6"/>
        <v>-2.6594006227210558E-8</v>
      </c>
      <c r="AB54" s="73">
        <f t="shared" si="7"/>
        <v>-2.6594006227195265E-8</v>
      </c>
      <c r="AD54" s="74">
        <v>1.15E-9</v>
      </c>
      <c r="AE54" s="74">
        <v>0.15124159675000001</v>
      </c>
      <c r="AF54" s="74">
        <v>26301.202237012199</v>
      </c>
      <c r="AG54" s="73">
        <f t="shared" si="8"/>
        <v>1.146679020119558E-9</v>
      </c>
      <c r="AH54" s="73">
        <f t="shared" si="9"/>
        <v>1.1467259006870676E-9</v>
      </c>
      <c r="AI54" s="73">
        <f t="shared" si="10"/>
        <v>1.146725904609284E-9</v>
      </c>
      <c r="AJ54" s="73">
        <f t="shared" si="11"/>
        <v>1.1467259046096192E-9</v>
      </c>
      <c r="AL54" s="74">
        <v>1.9999999999999999E-11</v>
      </c>
      <c r="AM54" s="74">
        <v>3.4361333620500001</v>
      </c>
      <c r="AN54" s="74">
        <v>78267.590760080493</v>
      </c>
      <c r="AO54" s="73">
        <f t="shared" si="72"/>
        <v>1.3401844368023665E-11</v>
      </c>
      <c r="AP54" s="73">
        <f t="shared" si="73"/>
        <v>1.3378028575316093E-11</v>
      </c>
      <c r="AQ54" s="73">
        <f t="shared" si="74"/>
        <v>1.3378026574248782E-11</v>
      </c>
      <c r="AR54" s="73">
        <f t="shared" si="75"/>
        <v>1.3378026574079762E-11</v>
      </c>
      <c r="AT54" s="74"/>
      <c r="AU54" s="74"/>
      <c r="AV54" s="74"/>
      <c r="BB54" s="74"/>
      <c r="BC54" s="74"/>
      <c r="BD54" s="74"/>
      <c r="BJ54" s="74">
        <v>1.046E-7</v>
      </c>
      <c r="BK54" s="74">
        <v>5.8296216377699999</v>
      </c>
      <c r="BL54" s="74">
        <v>50586.7333878645</v>
      </c>
      <c r="BM54" s="73">
        <f t="shared" si="24"/>
        <v>-3.6417903872515088E-8</v>
      </c>
      <c r="BN54" s="73">
        <f t="shared" si="25"/>
        <v>-3.6519481464526324E-8</v>
      </c>
      <c r="BO54" s="73">
        <f t="shared" si="26"/>
        <v>-3.6519489991538149E-8</v>
      </c>
      <c r="BP54" s="73">
        <f t="shared" si="27"/>
        <v>-3.6519489992262462E-8</v>
      </c>
      <c r="BR54" s="74">
        <v>4.9499999999999997E-9</v>
      </c>
      <c r="BS54" s="74">
        <v>0.14776350456000001</v>
      </c>
      <c r="BT54" s="74">
        <v>129330.137155777</v>
      </c>
      <c r="BU54" s="73">
        <f t="shared" si="28"/>
        <v>-2.6278264914414643E-9</v>
      </c>
      <c r="BV54" s="73">
        <f t="shared" si="29"/>
        <v>-2.6167052902312537E-9</v>
      </c>
      <c r="BW54" s="73">
        <f t="shared" si="30"/>
        <v>-2.616704355700394E-9</v>
      </c>
      <c r="BX54" s="73">
        <f t="shared" si="31"/>
        <v>-2.6167043556220526E-9</v>
      </c>
      <c r="BZ54" s="74">
        <v>2.1E-10</v>
      </c>
      <c r="CA54" s="74">
        <v>5.8511925152900002</v>
      </c>
      <c r="CB54" s="74">
        <v>25874.604046136199</v>
      </c>
      <c r="CC54" s="73">
        <f t="shared" si="32"/>
        <v>8.5245996548088948E-11</v>
      </c>
      <c r="CD54" s="73">
        <f t="shared" si="33"/>
        <v>8.5144274128407461E-11</v>
      </c>
      <c r="CE54" s="73">
        <f t="shared" si="34"/>
        <v>8.5144265586580658E-11</v>
      </c>
      <c r="CF54" s="73">
        <f t="shared" si="35"/>
        <v>8.5144265585860481E-11</v>
      </c>
      <c r="CH54" s="74"/>
      <c r="CI54" s="74"/>
      <c r="CJ54" s="74"/>
      <c r="CP54" s="74"/>
      <c r="CQ54" s="74"/>
      <c r="CR54" s="74"/>
      <c r="CX54" s="74"/>
      <c r="CY54" s="74"/>
      <c r="CZ54" s="74"/>
      <c r="DF54" s="74">
        <v>7.1089999999999997E-8</v>
      </c>
      <c r="DG54" s="74">
        <v>5.3262526462400004</v>
      </c>
      <c r="DH54" s="74">
        <v>426.59819087599999</v>
      </c>
      <c r="DI54" s="73">
        <f t="shared" si="48"/>
        <v>6.7671950697795896E-8</v>
      </c>
      <c r="DJ54" s="73">
        <f t="shared" si="49"/>
        <v>6.7671760405201466E-8</v>
      </c>
      <c r="DK54" s="73">
        <f t="shared" si="50"/>
        <v>6.7671760389223883E-8</v>
      </c>
      <c r="DL54" s="73">
        <f t="shared" si="51"/>
        <v>6.7671760389222573E-8</v>
      </c>
      <c r="DN54" s="74">
        <v>4.2899999999999999E-9</v>
      </c>
      <c r="DO54" s="74">
        <v>0.26260280461000002</v>
      </c>
      <c r="DP54" s="74">
        <v>36301.188687785099</v>
      </c>
      <c r="DQ54" s="73">
        <f t="shared" si="52"/>
        <v>3.1192611788859061E-9</v>
      </c>
      <c r="DR54" s="73">
        <f t="shared" si="53"/>
        <v>3.1170704842153785E-9</v>
      </c>
      <c r="DS54" s="73">
        <f t="shared" si="54"/>
        <v>3.1170703002077336E-9</v>
      </c>
      <c r="DT54" s="73">
        <f t="shared" si="55"/>
        <v>3.117070300191984E-9</v>
      </c>
      <c r="DV54" s="74">
        <v>1.4000000000000001E-10</v>
      </c>
      <c r="DW54" s="74">
        <v>4.1375396860300002</v>
      </c>
      <c r="DX54" s="74">
        <v>12566.1516999828</v>
      </c>
      <c r="DY54" s="73">
        <f t="shared" si="56"/>
        <v>8.8058295605340836E-11</v>
      </c>
      <c r="DZ54" s="73">
        <f t="shared" si="57"/>
        <v>8.8086305451946112E-11</v>
      </c>
      <c r="EA54" s="73">
        <f t="shared" si="58"/>
        <v>8.8086307803465716E-11</v>
      </c>
      <c r="EB54" s="73">
        <f t="shared" si="59"/>
        <v>8.8086307803663632E-11</v>
      </c>
      <c r="ED54" s="74">
        <v>9.9999999999999994E-12</v>
      </c>
      <c r="EE54" s="74">
        <v>5.7372159658599999</v>
      </c>
      <c r="EF54" s="74">
        <v>78793.400389817107</v>
      </c>
      <c r="EG54" s="73">
        <f t="shared" si="80"/>
        <v>-8.3647014177050422E-12</v>
      </c>
      <c r="EH54" s="73">
        <f t="shared" si="81"/>
        <v>-8.3735346064118784E-12</v>
      </c>
      <c r="EI54" s="73">
        <f t="shared" si="82"/>
        <v>-8.3735353471494238E-12</v>
      </c>
      <c r="EJ54" s="73">
        <f t="shared" si="83"/>
        <v>-8.3735353472115722E-12</v>
      </c>
      <c r="EL54" s="74"/>
      <c r="EM54" s="74"/>
      <c r="EN54" s="74"/>
      <c r="ET54" s="74"/>
      <c r="EU54" s="74"/>
      <c r="EV54" s="74"/>
    </row>
    <row r="55" spans="1:152" s="73" customFormat="1" ht="13.5" x14ac:dyDescent="0.3">
      <c r="A55" s="73" t="s">
        <v>201</v>
      </c>
      <c r="B55" s="73" t="s">
        <v>202</v>
      </c>
      <c r="C55" s="73" t="s">
        <v>203</v>
      </c>
      <c r="D55" s="73" t="s">
        <v>204</v>
      </c>
      <c r="E55" s="73" t="s">
        <v>205</v>
      </c>
      <c r="F55" s="73" t="s">
        <v>206</v>
      </c>
      <c r="L55" s="74"/>
      <c r="N55" s="74">
        <v>5.6530999999999997E-7</v>
      </c>
      <c r="O55" s="74">
        <v>5.1192055767499998</v>
      </c>
      <c r="P55" s="74">
        <v>73711.755927663704</v>
      </c>
      <c r="Q55" s="73">
        <f t="shared" si="0"/>
        <v>-3.548664046589239E-7</v>
      </c>
      <c r="R55" s="73">
        <f t="shared" si="1"/>
        <v>-3.5420162623569889E-7</v>
      </c>
      <c r="S55" s="73">
        <f t="shared" si="2"/>
        <v>-3.5420157038566645E-7</v>
      </c>
      <c r="T55" s="73">
        <f t="shared" si="3"/>
        <v>-3.542015703808579E-7</v>
      </c>
      <c r="V55" s="74">
        <v>3.2840000000000002E-8</v>
      </c>
      <c r="W55" s="74">
        <v>5.2299670763500004</v>
      </c>
      <c r="X55" s="74">
        <v>25448.0058552601</v>
      </c>
      <c r="Y55" s="73">
        <f t="shared" si="4"/>
        <v>-2.4646097536661383E-8</v>
      </c>
      <c r="Z55" s="73">
        <f t="shared" si="5"/>
        <v>-2.4657406547480166E-8</v>
      </c>
      <c r="AA55" s="73">
        <f t="shared" si="6"/>
        <v>-2.465740749672674E-8</v>
      </c>
      <c r="AB55" s="73">
        <f t="shared" si="7"/>
        <v>-2.4657407496806881E-8</v>
      </c>
      <c r="AD55" s="74">
        <v>1.13E-9</v>
      </c>
      <c r="AE55" s="74">
        <v>4.9813748525000001</v>
      </c>
      <c r="AF55" s="74">
        <v>79373.087976815907</v>
      </c>
      <c r="AG55" s="73">
        <f t="shared" si="8"/>
        <v>1.1106331464565238E-9</v>
      </c>
      <c r="AH55" s="73">
        <f t="shared" si="9"/>
        <v>1.1102930213337166E-9</v>
      </c>
      <c r="AI55" s="73">
        <f t="shared" si="10"/>
        <v>1.110292992652909E-9</v>
      </c>
      <c r="AJ55" s="73">
        <f t="shared" si="11"/>
        <v>1.1102929926504726E-9</v>
      </c>
      <c r="AL55" s="74">
        <v>1.9999999999999999E-11</v>
      </c>
      <c r="AM55" s="74">
        <v>4.7787351069500001</v>
      </c>
      <c r="AN55" s="74">
        <v>365230.64398203802</v>
      </c>
      <c r="AO55" s="73">
        <f t="shared" si="72"/>
        <v>1.4027502584859973E-11</v>
      </c>
      <c r="AP55" s="73">
        <f t="shared" si="73"/>
        <v>1.392046796698815E-11</v>
      </c>
      <c r="AQ55" s="73">
        <f t="shared" si="74"/>
        <v>1.3920458947363378E-11</v>
      </c>
      <c r="AR55" s="73">
        <f t="shared" si="75"/>
        <v>1.3920458946592797E-11</v>
      </c>
      <c r="AT55" s="74"/>
      <c r="AU55" s="74"/>
      <c r="AV55" s="74"/>
      <c r="BB55" s="74"/>
      <c r="BC55" s="74"/>
      <c r="BD55" s="74"/>
      <c r="BJ55" s="74">
        <v>9.774E-8</v>
      </c>
      <c r="BK55" s="74">
        <v>1.6627176265000001</v>
      </c>
      <c r="BL55" s="74">
        <v>24498.830246290399</v>
      </c>
      <c r="BM55" s="73">
        <f t="shared" si="24"/>
        <v>-8.1330787647243985E-8</v>
      </c>
      <c r="BN55" s="73">
        <f t="shared" si="25"/>
        <v>-8.1357977739390295E-8</v>
      </c>
      <c r="BO55" s="73">
        <f t="shared" si="26"/>
        <v>-8.1357980021465946E-8</v>
      </c>
      <c r="BP55" s="73">
        <f t="shared" si="27"/>
        <v>-8.1357980021659916E-8</v>
      </c>
      <c r="BR55" s="74">
        <v>4.7399999999999998E-9</v>
      </c>
      <c r="BS55" s="74">
        <v>2.6146682395799998</v>
      </c>
      <c r="BT55" s="74">
        <v>32858.613742819703</v>
      </c>
      <c r="BU55" s="73">
        <f t="shared" si="28"/>
        <v>-2.9035051773728455E-9</v>
      </c>
      <c r="BV55" s="73">
        <f t="shared" si="29"/>
        <v>-2.900982996639849E-9</v>
      </c>
      <c r="BW55" s="73">
        <f t="shared" si="30"/>
        <v>-2.9009827848171388E-9</v>
      </c>
      <c r="BX55" s="73">
        <f t="shared" si="31"/>
        <v>-2.9009827847992395E-9</v>
      </c>
      <c r="BZ55" s="74">
        <v>2.5999999999999998E-10</v>
      </c>
      <c r="CA55" s="74">
        <v>3.1197179426499999</v>
      </c>
      <c r="CB55" s="74">
        <v>43071.8992890308</v>
      </c>
      <c r="CC55" s="73">
        <f t="shared" si="32"/>
        <v>1.3435309265474009E-10</v>
      </c>
      <c r="CD55" s="73">
        <f t="shared" si="33"/>
        <v>1.3415666586198415E-10</v>
      </c>
      <c r="CE55" s="73">
        <f t="shared" si="34"/>
        <v>1.3415664936519239E-10</v>
      </c>
      <c r="CF55" s="73">
        <f t="shared" si="35"/>
        <v>1.341566493637998E-10</v>
      </c>
      <c r="CH55" s="74"/>
      <c r="CI55" s="74"/>
      <c r="CJ55" s="74"/>
      <c r="CP55" s="74"/>
      <c r="CQ55" s="74"/>
      <c r="CR55" s="74"/>
      <c r="CX55" s="74"/>
      <c r="CY55" s="74"/>
      <c r="CZ55" s="74"/>
      <c r="DF55" s="74">
        <v>6.863E-8</v>
      </c>
      <c r="DG55" s="74">
        <v>1.8231399270699999</v>
      </c>
      <c r="DH55" s="74">
        <v>36301.188687785099</v>
      </c>
      <c r="DI55" s="73">
        <f t="shared" si="48"/>
        <v>4.7626079511166458E-8</v>
      </c>
      <c r="DJ55" s="73">
        <f t="shared" si="49"/>
        <v>4.7662807387005518E-8</v>
      </c>
      <c r="DK55" s="73">
        <f t="shared" si="50"/>
        <v>4.7662810469648383E-8</v>
      </c>
      <c r="DL55" s="73">
        <f t="shared" si="51"/>
        <v>4.766281046991224E-8</v>
      </c>
      <c r="DN55" s="74">
        <v>4.7200000000000002E-9</v>
      </c>
      <c r="DO55" s="74">
        <v>6.00507778421</v>
      </c>
      <c r="DP55" s="74">
        <v>77204.327494533296</v>
      </c>
      <c r="DQ55" s="73">
        <f t="shared" si="52"/>
        <v>-4.6511321939388536E-9</v>
      </c>
      <c r="DR55" s="73">
        <f t="shared" si="53"/>
        <v>-4.6523967137762158E-9</v>
      </c>
      <c r="DS55" s="73">
        <f t="shared" si="54"/>
        <v>-4.6523968194595041E-9</v>
      </c>
      <c r="DT55" s="73">
        <f t="shared" si="55"/>
        <v>-4.6523968194683732E-9</v>
      </c>
      <c r="DV55" s="74">
        <v>1.5E-10</v>
      </c>
      <c r="DW55" s="74">
        <v>5.5154580130399999</v>
      </c>
      <c r="DX55" s="74">
        <v>6770.7106012455997</v>
      </c>
      <c r="DY55" s="73">
        <f t="shared" si="56"/>
        <v>-1.0931297398768913E-10</v>
      </c>
      <c r="DZ55" s="73">
        <f t="shared" si="57"/>
        <v>-1.0929872844445358E-10</v>
      </c>
      <c r="EA55" s="73">
        <f t="shared" si="58"/>
        <v>-1.0929872724828098E-10</v>
      </c>
      <c r="EB55" s="73">
        <f t="shared" si="59"/>
        <v>-1.092987272481788E-10</v>
      </c>
      <c r="ED55" s="74">
        <v>0</v>
      </c>
      <c r="EE55" s="74">
        <v>1.8524161102200001</v>
      </c>
      <c r="EF55" s="74">
        <v>25973.463852888901</v>
      </c>
      <c r="EG55" s="73">
        <f t="shared" si="80"/>
        <v>0</v>
      </c>
      <c r="EH55" s="73">
        <f t="shared" si="81"/>
        <v>0</v>
      </c>
      <c r="EI55" s="73">
        <f t="shared" si="82"/>
        <v>0</v>
      </c>
      <c r="EJ55" s="73">
        <f t="shared" si="83"/>
        <v>0</v>
      </c>
      <c r="EL55" s="74"/>
      <c r="EM55" s="74"/>
      <c r="EN55" s="74"/>
      <c r="ET55" s="74"/>
      <c r="EU55" s="74"/>
      <c r="EV55" s="74"/>
    </row>
    <row r="56" spans="1:152" s="73" customFormat="1" ht="13.5" x14ac:dyDescent="0.3">
      <c r="A56" s="73">
        <f>SUM(R1:R1380)</f>
        <v>4.1576905568784044</v>
      </c>
      <c r="B56" s="73">
        <f>SUM(Z1:Z839)</f>
        <v>26088.135037336946</v>
      </c>
      <c r="C56" s="73">
        <f>SUM(AH1:AH395)</f>
        <v>7.0544817671929535E-4</v>
      </c>
      <c r="D56" s="73">
        <f>SUM(AP1:AP153)</f>
        <v>2.8943778183223193E-6</v>
      </c>
      <c r="E56" s="73">
        <f>SUM(AX1:AX28)</f>
        <v>-1.1891823894746584E-6</v>
      </c>
      <c r="F56" s="73">
        <f>SUM(BF1:BF13)</f>
        <v>-8.9096423627003038E-9</v>
      </c>
      <c r="L56" s="74"/>
      <c r="N56" s="74">
        <v>4.1764000000000003E-7</v>
      </c>
      <c r="O56" s="74">
        <v>5.6418515956600004</v>
      </c>
      <c r="P56" s="74">
        <v>53131.406024757001</v>
      </c>
      <c r="Q56" s="73">
        <f t="shared" si="0"/>
        <v>2.2449491803072869E-8</v>
      </c>
      <c r="R56" s="73">
        <f t="shared" si="1"/>
        <v>2.2903313104591152E-8</v>
      </c>
      <c r="S56" s="73">
        <f t="shared" si="2"/>
        <v>2.2903351207217177E-8</v>
      </c>
      <c r="T56" s="73">
        <f t="shared" si="3"/>
        <v>2.2903351210440968E-8</v>
      </c>
      <c r="V56" s="74">
        <v>2.974E-8</v>
      </c>
      <c r="W56" s="74">
        <v>0.14234349726000001</v>
      </c>
      <c r="X56" s="74">
        <v>50586.7333878645</v>
      </c>
      <c r="Y56" s="73">
        <f t="shared" si="4"/>
        <v>7.0778216469360667E-9</v>
      </c>
      <c r="Z56" s="73">
        <f t="shared" si="5"/>
        <v>7.0478890651159149E-9</v>
      </c>
      <c r="AA56" s="73">
        <f t="shared" si="6"/>
        <v>7.0478865515988035E-9</v>
      </c>
      <c r="AB56" s="73">
        <f t="shared" si="7"/>
        <v>7.0478865513852958E-9</v>
      </c>
      <c r="AD56" s="74">
        <v>1.15E-9</v>
      </c>
      <c r="AE56" s="74">
        <v>3.0523035946700001</v>
      </c>
      <c r="AF56" s="74">
        <v>53285.184835241802</v>
      </c>
      <c r="AG56" s="73">
        <f t="shared" si="8"/>
        <v>1.6692614738749709E-10</v>
      </c>
      <c r="AH56" s="73">
        <f t="shared" si="9"/>
        <v>1.6816785123336112E-10</v>
      </c>
      <c r="AI56" s="73">
        <f t="shared" si="10"/>
        <v>1.6816795548105328E-10</v>
      </c>
      <c r="AJ56" s="73">
        <f t="shared" si="11"/>
        <v>1.6816795548984802E-10</v>
      </c>
      <c r="AL56" s="74">
        <v>1.9999999999999999E-11</v>
      </c>
      <c r="AM56" s="74">
        <v>3.5404380845099999</v>
      </c>
      <c r="AN56" s="74">
        <v>64741.957983131098</v>
      </c>
      <c r="AO56" s="73">
        <f t="shared" si="72"/>
        <v>1.7526803119185426E-11</v>
      </c>
      <c r="AP56" s="73">
        <f t="shared" si="73"/>
        <v>1.7514012781843482E-11</v>
      </c>
      <c r="AQ56" s="73">
        <f t="shared" si="74"/>
        <v>1.7514011706648401E-11</v>
      </c>
      <c r="AR56" s="73">
        <f t="shared" si="75"/>
        <v>1.751401170655618E-11</v>
      </c>
      <c r="AT56" s="74"/>
      <c r="AU56" s="74"/>
      <c r="AV56" s="74"/>
      <c r="BB56" s="74"/>
      <c r="BC56" s="74"/>
      <c r="BD56" s="74"/>
      <c r="BJ56" s="74">
        <v>9.4119999999999998E-8</v>
      </c>
      <c r="BK56" s="74">
        <v>1.8236488604500001</v>
      </c>
      <c r="BL56" s="74">
        <v>15874.617595363199</v>
      </c>
      <c r="BM56" s="73">
        <f t="shared" si="24"/>
        <v>-4.3139508036722461E-8</v>
      </c>
      <c r="BN56" s="73">
        <f t="shared" si="25"/>
        <v>-4.3112306995602838E-8</v>
      </c>
      <c r="BO56" s="73">
        <f t="shared" si="26"/>
        <v>-4.311230471155421E-8</v>
      </c>
      <c r="BP56" s="73">
        <f t="shared" si="27"/>
        <v>-4.3112304711363978E-8</v>
      </c>
      <c r="BR56" s="74">
        <v>4.6999999999999999E-9</v>
      </c>
      <c r="BS56" s="74">
        <v>5.0443614821100002</v>
      </c>
      <c r="BT56" s="74">
        <v>13521.751441591399</v>
      </c>
      <c r="BU56" s="73">
        <f t="shared" si="28"/>
        <v>1.8493956400884291E-10</v>
      </c>
      <c r="BV56" s="73">
        <f t="shared" si="29"/>
        <v>1.8363888744390131E-10</v>
      </c>
      <c r="BW56" s="73">
        <f t="shared" si="30"/>
        <v>1.8363877823587973E-10</v>
      </c>
      <c r="BX56" s="73">
        <f t="shared" si="31"/>
        <v>1.8363877822666962E-10</v>
      </c>
      <c r="BZ56" s="74">
        <v>2.3000000000000001E-10</v>
      </c>
      <c r="CA56" s="74">
        <v>1.1425826685</v>
      </c>
      <c r="CB56" s="74">
        <v>58946.516884393903</v>
      </c>
      <c r="CC56" s="73">
        <f t="shared" si="32"/>
        <v>-2.152576053033026E-10</v>
      </c>
      <c r="CD56" s="73">
        <f t="shared" si="33"/>
        <v>-2.1535526677031367E-10</v>
      </c>
      <c r="CE56" s="73">
        <f t="shared" si="34"/>
        <v>-2.1535527495698468E-10</v>
      </c>
      <c r="CF56" s="73">
        <f t="shared" si="35"/>
        <v>-2.1535527495768246E-10</v>
      </c>
      <c r="CH56" s="74"/>
      <c r="CI56" s="74"/>
      <c r="CJ56" s="74"/>
      <c r="CP56" s="74"/>
      <c r="CQ56" s="74"/>
      <c r="CR56" s="74"/>
      <c r="CX56" s="74"/>
      <c r="CY56" s="74"/>
      <c r="CZ56" s="74"/>
      <c r="DF56" s="74">
        <v>6.5600000000000005E-8</v>
      </c>
      <c r="DG56" s="74">
        <v>4.2781814921299999</v>
      </c>
      <c r="DH56" s="74">
        <v>43071.8992890308</v>
      </c>
      <c r="DI56" s="73">
        <f t="shared" si="48"/>
        <v>6.5040413583692119E-8</v>
      </c>
      <c r="DJ56" s="73">
        <f t="shared" si="49"/>
        <v>6.5047931184337811E-8</v>
      </c>
      <c r="DK56" s="73">
        <f t="shared" si="50"/>
        <v>6.5047931813405953E-8</v>
      </c>
      <c r="DL56" s="73">
        <f t="shared" si="51"/>
        <v>6.5047931813459065E-8</v>
      </c>
      <c r="DN56" s="74">
        <v>4.4299999999999998E-9</v>
      </c>
      <c r="DO56" s="74">
        <v>3.86758570847</v>
      </c>
      <c r="DP56" s="74">
        <v>26084.021806216198</v>
      </c>
      <c r="DQ56" s="73">
        <f t="shared" si="52"/>
        <v>4.2754316387688524E-9</v>
      </c>
      <c r="DR56" s="73">
        <f t="shared" si="53"/>
        <v>4.2760507587402362E-9</v>
      </c>
      <c r="DS56" s="73">
        <f t="shared" si="54"/>
        <v>4.276050810671535E-9</v>
      </c>
      <c r="DT56" s="73">
        <f t="shared" si="55"/>
        <v>4.2760508106759439E-9</v>
      </c>
      <c r="DV56" s="74">
        <v>1.4000000000000001E-10</v>
      </c>
      <c r="DW56" s="74">
        <v>5.6770850504899997</v>
      </c>
      <c r="DX56" s="74">
        <v>57837.138332300601</v>
      </c>
      <c r="DY56" s="73">
        <f t="shared" si="56"/>
        <v>-1.1879726955005255E-10</v>
      </c>
      <c r="DZ56" s="73">
        <f t="shared" si="57"/>
        <v>-1.1870943459127193E-10</v>
      </c>
      <c r="EA56" s="73">
        <f t="shared" si="58"/>
        <v>-1.1870942720947802E-10</v>
      </c>
      <c r="EB56" s="73">
        <f t="shared" si="59"/>
        <v>-1.1870942720885365E-10</v>
      </c>
      <c r="ED56" s="74">
        <v>0</v>
      </c>
      <c r="EE56" s="74">
        <v>4.3113443484699996</v>
      </c>
      <c r="EF56" s="74">
        <v>26202.342430259399</v>
      </c>
      <c r="EG56" s="73">
        <f t="shared" si="80"/>
        <v>0</v>
      </c>
      <c r="EH56" s="73">
        <f t="shared" si="81"/>
        <v>0</v>
      </c>
      <c r="EI56" s="73">
        <f t="shared" si="82"/>
        <v>0</v>
      </c>
      <c r="EJ56" s="73">
        <f t="shared" si="83"/>
        <v>0</v>
      </c>
      <c r="EL56" s="74"/>
      <c r="EM56" s="74"/>
      <c r="EN56" s="74"/>
      <c r="ET56" s="74"/>
      <c r="EU56" s="74"/>
      <c r="EV56" s="74"/>
    </row>
    <row r="57" spans="1:152" s="75" customFormat="1" ht="13.5" x14ac:dyDescent="0.3">
      <c r="A57" s="73"/>
      <c r="B57" s="73"/>
      <c r="C57" s="73"/>
      <c r="D57" s="73"/>
      <c r="E57" s="73"/>
      <c r="F57" s="73"/>
      <c r="G57" s="73"/>
      <c r="L57" s="74"/>
      <c r="N57" s="77">
        <v>5.1457999999999999E-7</v>
      </c>
      <c r="O57" s="77">
        <v>5.4778646349400004</v>
      </c>
      <c r="P57" s="77">
        <v>50586.7333878645</v>
      </c>
      <c r="Q57" s="73">
        <f t="shared" si="0"/>
        <v>-3.3439248762081606E-7</v>
      </c>
      <c r="R57" s="73">
        <f t="shared" si="1"/>
        <v>-3.347975537530139E-7</v>
      </c>
      <c r="S57" s="73">
        <f t="shared" si="2"/>
        <v>-3.3479758774808668E-7</v>
      </c>
      <c r="T57" s="73">
        <f t="shared" si="3"/>
        <v>-3.3479758775097437E-7</v>
      </c>
      <c r="V57" s="77">
        <v>2.8550000000000001E-8</v>
      </c>
      <c r="W57" s="77">
        <v>0.67083991525999997</v>
      </c>
      <c r="X57" s="77">
        <v>26091.7844769322</v>
      </c>
      <c r="Y57" s="73">
        <f t="shared" si="4"/>
        <v>-2.6954781245850269E-8</v>
      </c>
      <c r="Z57" s="73">
        <f t="shared" si="5"/>
        <v>-2.6959806050187952E-8</v>
      </c>
      <c r="AA57" s="73">
        <f t="shared" si="6"/>
        <v>-2.6959806471757308E-8</v>
      </c>
      <c r="AB57" s="73">
        <f t="shared" si="7"/>
        <v>-2.6959806471793086E-8</v>
      </c>
      <c r="AD57" s="77">
        <v>9.900000000000001E-10</v>
      </c>
      <c r="AE57" s="77">
        <v>3.9963523680700002</v>
      </c>
      <c r="AF57" s="77">
        <v>56727.759780207198</v>
      </c>
      <c r="AG57" s="73">
        <f t="shared" si="8"/>
        <v>-1.6129650534169236E-10</v>
      </c>
      <c r="AH57" s="73">
        <f t="shared" si="9"/>
        <v>-1.6016148669065322E-10</v>
      </c>
      <c r="AI57" s="73">
        <f t="shared" si="10"/>
        <v>-1.6016139138309733E-10</v>
      </c>
      <c r="AJ57" s="73">
        <f t="shared" si="11"/>
        <v>-1.6016139137498938E-10</v>
      </c>
      <c r="AL57" s="74">
        <v>1.9999999999999999E-11</v>
      </c>
      <c r="AM57" s="74">
        <v>1.60502923885</v>
      </c>
      <c r="AN57" s="74">
        <v>77734.0184596279</v>
      </c>
      <c r="AO57" s="73">
        <f t="shared" si="72"/>
        <v>6.6361433041789834E-12</v>
      </c>
      <c r="AP57" s="73">
        <f t="shared" si="73"/>
        <v>6.666173869825042E-12</v>
      </c>
      <c r="AQ57" s="73">
        <f t="shared" si="74"/>
        <v>6.6661763905431374E-12</v>
      </c>
      <c r="AR57" s="73">
        <f t="shared" si="75"/>
        <v>6.6661763907575097E-12</v>
      </c>
      <c r="AT57" s="74"/>
      <c r="AU57" s="74"/>
      <c r="AV57" s="74"/>
      <c r="BB57" s="74"/>
      <c r="BC57" s="74"/>
      <c r="BD57" s="74"/>
      <c r="BJ57" s="77">
        <v>1.2865999999999999E-7</v>
      </c>
      <c r="BK57" s="77">
        <v>4.8165080401799996</v>
      </c>
      <c r="BL57" s="77">
        <v>30639.856638632999</v>
      </c>
      <c r="BM57" s="73">
        <f t="shared" si="24"/>
        <v>1.2636961129251751E-7</v>
      </c>
      <c r="BN57" s="73">
        <f t="shared" si="25"/>
        <v>1.2635441907478251E-7</v>
      </c>
      <c r="BO57" s="73">
        <f t="shared" si="26"/>
        <v>1.2635441779712418E-7</v>
      </c>
      <c r="BP57" s="73">
        <f t="shared" si="27"/>
        <v>1.2635441779701528E-7</v>
      </c>
      <c r="BR57" s="77">
        <v>4.9399999999999999E-9</v>
      </c>
      <c r="BS57" s="77">
        <v>7.4305564500000004E-2</v>
      </c>
      <c r="BT57" s="77">
        <v>28306.660245760901</v>
      </c>
      <c r="BU57" s="73">
        <f t="shared" si="28"/>
        <v>1.9926801964976034E-9</v>
      </c>
      <c r="BV57" s="73">
        <f t="shared" si="29"/>
        <v>1.9953006106854047E-9</v>
      </c>
      <c r="BW57" s="73">
        <f t="shared" si="30"/>
        <v>1.9953008306722883E-9</v>
      </c>
      <c r="BX57" s="73">
        <f t="shared" si="31"/>
        <v>1.9953008306910409E-9</v>
      </c>
      <c r="BZ57" s="77">
        <v>2.1E-10</v>
      </c>
      <c r="CA57" s="77">
        <v>4.7896522612499997</v>
      </c>
      <c r="CB57" s="77">
        <v>51220.206541539701</v>
      </c>
      <c r="CC57" s="73">
        <f t="shared" si="32"/>
        <v>1.0644343919833357E-10</v>
      </c>
      <c r="CD57" s="73">
        <f t="shared" si="33"/>
        <v>1.0663329188737463E-10</v>
      </c>
      <c r="CE57" s="73">
        <f t="shared" si="34"/>
        <v>1.0663330782287173E-10</v>
      </c>
      <c r="CF57" s="73">
        <f t="shared" si="35"/>
        <v>1.0663330782422918E-10</v>
      </c>
      <c r="CH57" s="74"/>
      <c r="CI57" s="74"/>
      <c r="CJ57" s="74"/>
      <c r="CP57" s="74"/>
      <c r="CQ57" s="74"/>
      <c r="CR57" s="74"/>
      <c r="CX57" s="74"/>
      <c r="CY57" s="74"/>
      <c r="CZ57" s="74"/>
      <c r="DF57" s="77">
        <v>8.8529999999999999E-8</v>
      </c>
      <c r="DG57" s="77">
        <v>3.8773769407400001</v>
      </c>
      <c r="DH57" s="77">
        <v>50586.7333878645</v>
      </c>
      <c r="DI57" s="73">
        <f t="shared" si="48"/>
        <v>-6.555185865317943E-8</v>
      </c>
      <c r="DJ57" s="73">
        <f t="shared" si="49"/>
        <v>-6.5490172146313852E-8</v>
      </c>
      <c r="DK57" s="73">
        <f t="shared" si="50"/>
        <v>-6.5490166964039557E-8</v>
      </c>
      <c r="DL57" s="73">
        <f t="shared" si="51"/>
        <v>-6.5490166963599364E-8</v>
      </c>
      <c r="DN57" s="77">
        <v>4.8699999999999999E-9</v>
      </c>
      <c r="DO57" s="77">
        <v>4.2395019575599999</v>
      </c>
      <c r="DP57" s="77">
        <v>26095.016688575</v>
      </c>
      <c r="DQ57" s="73">
        <f t="shared" si="52"/>
        <v>3.33864761646111E-9</v>
      </c>
      <c r="DR57" s="73">
        <f t="shared" si="53"/>
        <v>3.3405421149039723E-9</v>
      </c>
      <c r="DS57" s="73">
        <f t="shared" si="54"/>
        <v>3.3405422739298281E-9</v>
      </c>
      <c r="DT57" s="73">
        <f t="shared" si="55"/>
        <v>3.3405422739433239E-9</v>
      </c>
      <c r="DV57" s="77">
        <v>1.4000000000000001E-10</v>
      </c>
      <c r="DW57" s="77">
        <v>5.7377508081500004</v>
      </c>
      <c r="DX57" s="77">
        <v>27676.976036857999</v>
      </c>
      <c r="DY57" s="73">
        <f t="shared" si="56"/>
        <v>-1.3505282713579927E-10</v>
      </c>
      <c r="DZ57" s="73">
        <f t="shared" si="57"/>
        <v>-1.3503189428985463E-10</v>
      </c>
      <c r="EA57" s="73">
        <f t="shared" si="58"/>
        <v>-1.3503189253047031E-10</v>
      </c>
      <c r="EB57" s="73">
        <f t="shared" si="59"/>
        <v>-1.3503189253032113E-10</v>
      </c>
      <c r="ED57" s="74">
        <v>0</v>
      </c>
      <c r="EE57" s="74">
        <v>4.7430520577999999</v>
      </c>
      <c r="EF57" s="74">
        <v>49957.049178961599</v>
      </c>
      <c r="EG57" s="73">
        <f t="shared" si="80"/>
        <v>0</v>
      </c>
      <c r="EH57" s="73">
        <f t="shared" si="81"/>
        <v>0</v>
      </c>
      <c r="EI57" s="73">
        <f t="shared" si="82"/>
        <v>0</v>
      </c>
      <c r="EJ57" s="73">
        <f t="shared" si="83"/>
        <v>0</v>
      </c>
      <c r="EL57" s="74"/>
      <c r="EM57" s="74"/>
      <c r="EN57" s="74"/>
      <c r="ET57" s="74"/>
      <c r="EU57" s="74"/>
      <c r="EV57" s="74"/>
    </row>
    <row r="58" spans="1:152" s="73" customFormat="1" ht="13.5" x14ac:dyDescent="0.3">
      <c r="A58" s="73" t="s">
        <v>207</v>
      </c>
      <c r="B58" s="73" t="s">
        <v>208</v>
      </c>
      <c r="C58" s="73" t="s">
        <v>209</v>
      </c>
      <c r="D58" s="73" t="s">
        <v>210</v>
      </c>
      <c r="E58" s="73" t="s">
        <v>211</v>
      </c>
      <c r="F58" s="73" t="s">
        <v>212</v>
      </c>
      <c r="L58" s="74"/>
      <c r="N58" s="74">
        <v>4.4743999999999999E-7</v>
      </c>
      <c r="O58" s="74">
        <v>1.22366857463</v>
      </c>
      <c r="P58" s="74">
        <v>77154.3308726291</v>
      </c>
      <c r="Q58" s="73">
        <f t="shared" si="0"/>
        <v>-2.9166548420903682E-7</v>
      </c>
      <c r="R58" s="73">
        <f t="shared" si="1"/>
        <v>-2.9220132911076246E-7</v>
      </c>
      <c r="S58" s="73">
        <f t="shared" si="2"/>
        <v>-2.9220137407078722E-7</v>
      </c>
      <c r="T58" s="73">
        <f t="shared" si="3"/>
        <v>-2.9220137407456245E-7</v>
      </c>
      <c r="V58" s="74">
        <v>2.7730000000000001E-8</v>
      </c>
      <c r="W58" s="74">
        <v>3.5435119819900001</v>
      </c>
      <c r="X58" s="74">
        <v>72602.377375570301</v>
      </c>
      <c r="Y58" s="73">
        <f t="shared" si="4"/>
        <v>1.8262090923086395E-9</v>
      </c>
      <c r="Z58" s="73">
        <f t="shared" si="5"/>
        <v>1.867353235267012E-9</v>
      </c>
      <c r="AA58" s="73">
        <f t="shared" si="6"/>
        <v>1.8673566896427378E-9</v>
      </c>
      <c r="AB58" s="73">
        <f t="shared" si="7"/>
        <v>1.8673566899321133E-9</v>
      </c>
      <c r="AD58" s="74">
        <v>9.900000000000001E-10</v>
      </c>
      <c r="AE58" s="74">
        <v>3.8424276830599999</v>
      </c>
      <c r="AF58" s="74">
        <v>83925.041473874706</v>
      </c>
      <c r="AG58" s="73">
        <f t="shared" si="8"/>
        <v>-9.2951417804133271E-10</v>
      </c>
      <c r="AH58" s="73">
        <f t="shared" si="9"/>
        <v>-9.3009851988800259E-10</v>
      </c>
      <c r="AI58" s="73">
        <f t="shared" si="10"/>
        <v>-9.3009856883515657E-10</v>
      </c>
      <c r="AJ58" s="73">
        <f t="shared" si="11"/>
        <v>-9.300985688393206E-10</v>
      </c>
      <c r="AL58" s="74">
        <v>1.9999999999999999E-11</v>
      </c>
      <c r="AM58" s="74">
        <v>3.1180051093199999</v>
      </c>
      <c r="AN58" s="74">
        <v>150866.08680029199</v>
      </c>
      <c r="AO58" s="73">
        <f t="shared" si="72"/>
        <v>-1.9868676404761759E-11</v>
      </c>
      <c r="AP58" s="73">
        <f t="shared" si="73"/>
        <v>-1.9861511036514902E-11</v>
      </c>
      <c r="AQ58" s="73">
        <f t="shared" si="74"/>
        <v>-1.9861510426932981E-11</v>
      </c>
      <c r="AR58" s="73">
        <f t="shared" si="75"/>
        <v>-1.9861510426881695E-11</v>
      </c>
      <c r="AT58" s="74"/>
      <c r="AU58" s="74"/>
      <c r="AV58" s="74"/>
      <c r="BB58" s="74"/>
      <c r="BC58" s="74"/>
      <c r="BD58" s="74"/>
      <c r="BJ58" s="74">
        <v>9.1230000000000004E-8</v>
      </c>
      <c r="BK58" s="74">
        <v>4.8860439410999996</v>
      </c>
      <c r="BL58" s="74">
        <v>103242.234014203</v>
      </c>
      <c r="BM58" s="73">
        <f t="shared" si="24"/>
        <v>-5.0548802323953827E-8</v>
      </c>
      <c r="BN58" s="73">
        <f t="shared" si="25"/>
        <v>-5.0709284377889911E-8</v>
      </c>
      <c r="BO58" s="73">
        <f t="shared" si="26"/>
        <v>-5.0709297842774509E-8</v>
      </c>
      <c r="BP58" s="73">
        <f t="shared" si="27"/>
        <v>-5.0709297843912597E-8</v>
      </c>
      <c r="BR58" s="74">
        <v>4.5900000000000001E-9</v>
      </c>
      <c r="BS58" s="74">
        <v>5.8161157900399996</v>
      </c>
      <c r="BT58" s="74">
        <v>51220.206541539701</v>
      </c>
      <c r="BU58" s="73">
        <f t="shared" si="28"/>
        <v>-2.1800299104339714E-9</v>
      </c>
      <c r="BV58" s="73">
        <f t="shared" si="29"/>
        <v>-2.1757911592764694E-9</v>
      </c>
      <c r="BW58" s="73">
        <f t="shared" si="30"/>
        <v>-2.1757908032816168E-9</v>
      </c>
      <c r="BX58" s="73">
        <f t="shared" si="31"/>
        <v>-2.175790803251292E-9</v>
      </c>
      <c r="BZ58" s="74">
        <v>2.5000000000000002E-10</v>
      </c>
      <c r="CA58" s="74">
        <v>5.1715343690699997</v>
      </c>
      <c r="CB58" s="74">
        <v>76674.636529438707</v>
      </c>
      <c r="CC58" s="73">
        <f t="shared" si="32"/>
        <v>2.4684324199839702E-10</v>
      </c>
      <c r="CD58" s="73">
        <f t="shared" si="33"/>
        <v>2.4690513246376764E-10</v>
      </c>
      <c r="CE58" s="73">
        <f t="shared" si="34"/>
        <v>2.4690513763465542E-10</v>
      </c>
      <c r="CF58" s="73">
        <f t="shared" si="35"/>
        <v>2.4690513763509232E-10</v>
      </c>
      <c r="CH58" s="74"/>
      <c r="CI58" s="74"/>
      <c r="CJ58" s="74"/>
      <c r="CP58" s="74"/>
      <c r="CQ58" s="74"/>
      <c r="CR58" s="74"/>
      <c r="CX58" s="77"/>
      <c r="CY58" s="77"/>
      <c r="CZ58" s="77"/>
      <c r="DF58" s="74">
        <v>6.8849999999999998E-8</v>
      </c>
      <c r="DG58" s="74">
        <v>5.3110852663000001</v>
      </c>
      <c r="DH58" s="74">
        <v>1589.0728952838001</v>
      </c>
      <c r="DI58" s="73">
        <f t="shared" si="48"/>
        <v>6.5870108735266779E-8</v>
      </c>
      <c r="DJ58" s="73">
        <f t="shared" si="49"/>
        <v>6.5869456572353575E-8</v>
      </c>
      <c r="DK58" s="73">
        <f t="shared" si="50"/>
        <v>6.5869456517593702E-8</v>
      </c>
      <c r="DL58" s="73">
        <f t="shared" si="51"/>
        <v>6.5869456517589083E-8</v>
      </c>
      <c r="DN58" s="74">
        <v>4.0599999999999996E-9</v>
      </c>
      <c r="DO58" s="74">
        <v>5.6032465235200002</v>
      </c>
      <c r="DP58" s="74">
        <v>52705.4972482429</v>
      </c>
      <c r="DQ58" s="73">
        <f t="shared" si="52"/>
        <v>2.6976884214253625E-9</v>
      </c>
      <c r="DR58" s="73">
        <f t="shared" si="53"/>
        <v>2.700962260215875E-9</v>
      </c>
      <c r="DS58" s="73">
        <f t="shared" si="54"/>
        <v>2.7009625349617925E-9</v>
      </c>
      <c r="DT58" s="73">
        <f t="shared" si="55"/>
        <v>2.7009625349852261E-9</v>
      </c>
      <c r="DV58" s="74">
        <v>1.5999999999999999E-10</v>
      </c>
      <c r="DW58" s="74">
        <v>5.6929830067899996</v>
      </c>
      <c r="DX58" s="74">
        <v>26107.572902473901</v>
      </c>
      <c r="DY58" s="73">
        <f t="shared" si="56"/>
        <v>-1.2553627449153866E-10</v>
      </c>
      <c r="DZ58" s="73">
        <f t="shared" si="57"/>
        <v>-1.2548321076135409E-10</v>
      </c>
      <c r="EA58" s="73">
        <f t="shared" si="58"/>
        <v>-1.2548320630450883E-10</v>
      </c>
      <c r="EB58" s="73">
        <f t="shared" si="59"/>
        <v>-1.2548320630413075E-10</v>
      </c>
      <c r="ED58" s="74">
        <v>9.9999999999999994E-12</v>
      </c>
      <c r="EE58" s="74">
        <v>3.8780252438699998</v>
      </c>
      <c r="EF58" s="74">
        <v>82815.662921781302</v>
      </c>
      <c r="EG58" s="73">
        <f t="shared" si="80"/>
        <v>-3.4542024872837365E-12</v>
      </c>
      <c r="EH58" s="73">
        <f t="shared" si="81"/>
        <v>-3.4701157621744169E-12</v>
      </c>
      <c r="EI58" s="73">
        <f t="shared" si="82"/>
        <v>-3.4701170978677292E-12</v>
      </c>
      <c r="EJ58" s="73">
        <f t="shared" si="83"/>
        <v>-3.4701170979807488E-12</v>
      </c>
      <c r="EL58" s="74"/>
      <c r="EM58" s="74"/>
      <c r="EN58" s="74"/>
      <c r="ET58" s="74"/>
      <c r="EU58" s="74"/>
      <c r="EV58" s="74"/>
    </row>
    <row r="59" spans="1:152" s="73" customFormat="1" ht="13.5" x14ac:dyDescent="0.3">
      <c r="A59" s="73">
        <f>SUM(BN1:BN818)</f>
        <v>-2.7523275306363774E-2</v>
      </c>
      <c r="B59" s="73">
        <f>SUM(BV1:BV494)</f>
        <v>2.903305179475906E-3</v>
      </c>
      <c r="C59" s="73">
        <f>SUM(CD1:CD230)</f>
        <v>7.1510798165526265E-5</v>
      </c>
      <c r="D59" s="73">
        <f>SUM(CL1:CL53)</f>
        <v>-9.8157677856139109E-7</v>
      </c>
      <c r="E59" s="73">
        <f>SUM(CT1:CT15)</f>
        <v>-2.6719827635896762E-8</v>
      </c>
      <c r="F59" s="73">
        <f>SUM(DB1:DB10)</f>
        <v>5.4606645636718106E-10</v>
      </c>
      <c r="L59" s="74"/>
      <c r="N59" s="74">
        <v>4.1881999999999999E-7</v>
      </c>
      <c r="O59" s="74">
        <v>5.1930929852799999</v>
      </c>
      <c r="P59" s="74">
        <v>6283.0758499914</v>
      </c>
      <c r="Q59" s="73">
        <f t="shared" si="0"/>
        <v>3.8104087434356093E-7</v>
      </c>
      <c r="R59" s="73">
        <f t="shared" si="1"/>
        <v>3.8106324181252758E-7</v>
      </c>
      <c r="S59" s="73">
        <f t="shared" si="2"/>
        <v>3.8106324369028146E-7</v>
      </c>
      <c r="T59" s="73">
        <f t="shared" si="3"/>
        <v>3.8106324369043959E-7</v>
      </c>
      <c r="V59" s="74">
        <v>3.1319999999999999E-8</v>
      </c>
      <c r="W59" s="74">
        <v>6.2136534475899996</v>
      </c>
      <c r="X59" s="74">
        <v>26080.7895945733</v>
      </c>
      <c r="Y59" s="73">
        <f t="shared" si="4"/>
        <v>-2.6144949867837027E-8</v>
      </c>
      <c r="Z59" s="73">
        <f t="shared" si="5"/>
        <v>-2.6135734175603007E-8</v>
      </c>
      <c r="AA59" s="73">
        <f t="shared" si="6"/>
        <v>-2.6135733401522301E-8</v>
      </c>
      <c r="AB59" s="73">
        <f t="shared" si="7"/>
        <v>-2.613573340145657E-8</v>
      </c>
      <c r="AD59" s="74">
        <v>9.2999999999999999E-10</v>
      </c>
      <c r="AE59" s="74">
        <v>2.0499862708399998</v>
      </c>
      <c r="AF59" s="74">
        <v>26068.233380674399</v>
      </c>
      <c r="AG59" s="73">
        <f t="shared" si="8"/>
        <v>-2.1952654217300857E-10</v>
      </c>
      <c r="AH59" s="73">
        <f t="shared" si="9"/>
        <v>-2.2000903345275894E-10</v>
      </c>
      <c r="AI59" s="73">
        <f t="shared" si="10"/>
        <v>-2.200090739610327E-10</v>
      </c>
      <c r="AJ59" s="73">
        <f t="shared" si="11"/>
        <v>-2.2000907396447406E-10</v>
      </c>
      <c r="AL59" s="74">
        <v>1.9999999999999999E-11</v>
      </c>
      <c r="AM59" s="74">
        <v>1.0209874609</v>
      </c>
      <c r="AN59" s="74">
        <v>78793.400389817107</v>
      </c>
      <c r="AO59" s="73">
        <f t="shared" si="72"/>
        <v>1.0895936449179014E-11</v>
      </c>
      <c r="AP59" s="73">
        <f t="shared" si="73"/>
        <v>1.0868855853473188E-11</v>
      </c>
      <c r="AQ59" s="73">
        <f t="shared" si="74"/>
        <v>1.0868853578540671E-11</v>
      </c>
      <c r="AR59" s="73">
        <f t="shared" si="75"/>
        <v>1.0868853578349804E-11</v>
      </c>
      <c r="AT59" s="74"/>
      <c r="AU59" s="74"/>
      <c r="AV59" s="74"/>
      <c r="BB59" s="74"/>
      <c r="BC59" s="74"/>
      <c r="BD59" s="74"/>
      <c r="BJ59" s="74">
        <v>9.0110000000000004E-8</v>
      </c>
      <c r="BK59" s="74">
        <v>1.04262074744</v>
      </c>
      <c r="BL59" s="74">
        <v>426.59819087599999</v>
      </c>
      <c r="BM59" s="73">
        <f t="shared" si="24"/>
        <v>-1.0554835329265957E-8</v>
      </c>
      <c r="BN59" s="73">
        <f t="shared" si="25"/>
        <v>-1.0554053404553386E-8</v>
      </c>
      <c r="BO59" s="73">
        <f t="shared" si="26"/>
        <v>-1.0554053338901299E-8</v>
      </c>
      <c r="BP59" s="73">
        <f t="shared" si="27"/>
        <v>-1.0554053338895814E-8</v>
      </c>
      <c r="BR59" s="74">
        <v>4.6699999999999998E-9</v>
      </c>
      <c r="BS59" s="74">
        <v>5.5662211473500003</v>
      </c>
      <c r="BT59" s="74">
        <v>4551.9534970588002</v>
      </c>
      <c r="BU59" s="73">
        <f t="shared" si="28"/>
        <v>-2.6830904588566623E-9</v>
      </c>
      <c r="BV59" s="73">
        <f t="shared" si="29"/>
        <v>-2.6834468117007006E-9</v>
      </c>
      <c r="BW59" s="73">
        <f t="shared" si="30"/>
        <v>-2.6834468416197874E-9</v>
      </c>
      <c r="BX59" s="73">
        <f t="shared" si="31"/>
        <v>-2.6834468416223405E-9</v>
      </c>
      <c r="BZ59" s="74">
        <v>2.0000000000000001E-10</v>
      </c>
      <c r="CA59" s="74">
        <v>6.0565996683199996</v>
      </c>
      <c r="CB59" s="74">
        <v>25028.521211384999</v>
      </c>
      <c r="CC59" s="73">
        <f t="shared" si="32"/>
        <v>-1.0491422297664263E-10</v>
      </c>
      <c r="CD59" s="73">
        <f t="shared" si="33"/>
        <v>-1.0500149716565184E-10</v>
      </c>
      <c r="CE59" s="73">
        <f t="shared" si="34"/>
        <v>-1.050015044922126E-10</v>
      </c>
      <c r="CF59" s="73">
        <f t="shared" si="35"/>
        <v>-1.0500150449283186E-10</v>
      </c>
      <c r="CH59" s="74"/>
      <c r="CI59" s="74"/>
      <c r="CJ59" s="74"/>
      <c r="CP59" s="74"/>
      <c r="CQ59" s="74"/>
      <c r="CR59" s="74"/>
      <c r="CX59" s="74"/>
      <c r="CY59" s="74"/>
      <c r="CZ59" s="74"/>
      <c r="DF59" s="74">
        <v>5.9429999999999997E-8</v>
      </c>
      <c r="DG59" s="74">
        <v>4.0689315725400004</v>
      </c>
      <c r="DH59" s="74">
        <v>53131.406024757001</v>
      </c>
      <c r="DI59" s="73">
        <f t="shared" si="48"/>
        <v>5.9337161054883208E-8</v>
      </c>
      <c r="DJ59" s="73">
        <f t="shared" si="49"/>
        <v>5.9333512344015355E-8</v>
      </c>
      <c r="DK59" s="73">
        <f t="shared" si="50"/>
        <v>5.9333512034712023E-8</v>
      </c>
      <c r="DL59" s="73">
        <f t="shared" si="51"/>
        <v>5.9333512034685851E-8</v>
      </c>
      <c r="DN59" s="74">
        <v>5.2300000000000003E-9</v>
      </c>
      <c r="DO59" s="74">
        <v>6.4399412619999999E-2</v>
      </c>
      <c r="DP59" s="74">
        <v>25021.407664384202</v>
      </c>
      <c r="DQ59" s="73">
        <f t="shared" si="52"/>
        <v>-1.9241855287695832E-9</v>
      </c>
      <c r="DR59" s="73">
        <f t="shared" si="53"/>
        <v>-1.9266775953778974E-9</v>
      </c>
      <c r="DS59" s="73">
        <f t="shared" si="54"/>
        <v>-1.926677804595439E-9</v>
      </c>
      <c r="DT59" s="73">
        <f t="shared" si="55"/>
        <v>-1.9266778046131275E-9</v>
      </c>
      <c r="DV59" s="74">
        <v>1.4000000000000001E-10</v>
      </c>
      <c r="DW59" s="74">
        <v>5.0083704688399999</v>
      </c>
      <c r="DX59" s="74">
        <v>37410.567239878597</v>
      </c>
      <c r="DY59" s="73">
        <f t="shared" si="56"/>
        <v>-1.3998135142972005E-10</v>
      </c>
      <c r="DZ59" s="73">
        <f t="shared" si="57"/>
        <v>-1.3998306120733036E-10</v>
      </c>
      <c r="EA59" s="73">
        <f t="shared" si="58"/>
        <v>-1.3998306134743614E-10</v>
      </c>
      <c r="EB59" s="73">
        <f t="shared" si="59"/>
        <v>-1.399830613474478E-10</v>
      </c>
      <c r="ED59" s="74">
        <v>0</v>
      </c>
      <c r="EE59" s="74">
        <v>4.2893769165200002</v>
      </c>
      <c r="EF59" s="74">
        <v>155418.04029735099</v>
      </c>
      <c r="EG59" s="73">
        <f t="shared" si="80"/>
        <v>0</v>
      </c>
      <c r="EH59" s="73">
        <f t="shared" si="81"/>
        <v>0</v>
      </c>
      <c r="EI59" s="73">
        <f t="shared" si="82"/>
        <v>0</v>
      </c>
      <c r="EJ59" s="73">
        <f t="shared" si="83"/>
        <v>0</v>
      </c>
      <c r="EL59" s="74"/>
      <c r="EM59" s="74"/>
      <c r="EN59" s="74"/>
      <c r="ET59" s="74"/>
      <c r="EU59" s="74"/>
      <c r="EV59" s="74"/>
    </row>
    <row r="60" spans="1:152" s="73" customFormat="1" ht="13.5" x14ac:dyDescent="0.3">
      <c r="L60" s="74"/>
      <c r="N60" s="74">
        <v>3.8045E-7</v>
      </c>
      <c r="O60" s="74">
        <v>2.4311732752299999</v>
      </c>
      <c r="P60" s="74">
        <v>12566.1516999828</v>
      </c>
      <c r="Q60" s="73">
        <f t="shared" si="0"/>
        <v>2.6071133886918778E-7</v>
      </c>
      <c r="R60" s="73">
        <f t="shared" si="1"/>
        <v>2.6064001607259564E-7</v>
      </c>
      <c r="S60" s="73">
        <f t="shared" si="2"/>
        <v>2.6064001008346135E-7</v>
      </c>
      <c r="T60" s="73">
        <f t="shared" si="3"/>
        <v>2.6064001008295726E-7</v>
      </c>
      <c r="V60" s="74">
        <v>2.7319999999999999E-8</v>
      </c>
      <c r="W60" s="74">
        <v>5.6417176190399996</v>
      </c>
      <c r="X60" s="74">
        <v>1589.0728952838001</v>
      </c>
      <c r="Y60" s="73">
        <f t="shared" si="4"/>
        <v>2.7302935025892975E-8</v>
      </c>
      <c r="Z60" s="73">
        <f t="shared" si="5"/>
        <v>2.7302966435092131E-8</v>
      </c>
      <c r="AA60" s="73">
        <f t="shared" si="6"/>
        <v>2.7302966437728097E-8</v>
      </c>
      <c r="AB60" s="73">
        <f t="shared" si="7"/>
        <v>2.7302966437728315E-8</v>
      </c>
      <c r="AD60" s="74">
        <v>9.2000000000000003E-10</v>
      </c>
      <c r="AE60" s="74">
        <v>8.6280059980000004E-2</v>
      </c>
      <c r="AF60" s="74">
        <v>313054.83769889001</v>
      </c>
      <c r="AG60" s="73">
        <f t="shared" si="8"/>
        <v>-2.0690893669093599E-11</v>
      </c>
      <c r="AH60" s="73">
        <f t="shared" si="9"/>
        <v>-1.4792967215637599E-11</v>
      </c>
      <c r="AI60" s="73">
        <f t="shared" si="10"/>
        <v>-1.4792471985187312E-11</v>
      </c>
      <c r="AJ60" s="73">
        <f t="shared" si="11"/>
        <v>-1.4792471942519339E-11</v>
      </c>
      <c r="AL60" s="74">
        <v>1.9999999999999999E-11</v>
      </c>
      <c r="AM60" s="74">
        <v>4.3943908568200003</v>
      </c>
      <c r="AN60" s="74">
        <v>88476.994970933505</v>
      </c>
      <c r="AO60" s="73">
        <f t="shared" si="72"/>
        <v>-1.6918048599478294E-11</v>
      </c>
      <c r="AP60" s="73">
        <f t="shared" si="73"/>
        <v>-1.6898690679376133E-11</v>
      </c>
      <c r="AQ60" s="73">
        <f t="shared" si="74"/>
        <v>-1.689868905171571E-11</v>
      </c>
      <c r="AR60" s="73">
        <f t="shared" si="75"/>
        <v>-1.689868905157707E-11</v>
      </c>
      <c r="AT60" s="74"/>
      <c r="AU60" s="74"/>
      <c r="AV60" s="74"/>
      <c r="BB60" s="77"/>
      <c r="BC60" s="77"/>
      <c r="BD60" s="77"/>
      <c r="BJ60" s="74">
        <v>8.7349999999999998E-8</v>
      </c>
      <c r="BK60" s="74">
        <v>3.0413255265200001</v>
      </c>
      <c r="BL60" s="74">
        <v>68050.423878511501</v>
      </c>
      <c r="BM60" s="73">
        <f t="shared" si="24"/>
        <v>-6.8302910611462196E-8</v>
      </c>
      <c r="BN60" s="73">
        <f t="shared" si="25"/>
        <v>-6.8226952221245182E-8</v>
      </c>
      <c r="BO60" s="73">
        <f t="shared" si="26"/>
        <v>-6.8226945838052219E-8</v>
      </c>
      <c r="BP60" s="73">
        <f t="shared" si="27"/>
        <v>-6.8226945837518946E-8</v>
      </c>
      <c r="BR60" s="74">
        <v>4.3299999999999997E-9</v>
      </c>
      <c r="BS60" s="74">
        <v>2.1019718442199999</v>
      </c>
      <c r="BT60" s="74">
        <v>24498.830246290399</v>
      </c>
      <c r="BU60" s="73">
        <f t="shared" si="28"/>
        <v>-2.2397634342395268E-9</v>
      </c>
      <c r="BV60" s="73">
        <f t="shared" si="29"/>
        <v>-2.2416226281030597E-9</v>
      </c>
      <c r="BW60" s="73">
        <f t="shared" si="30"/>
        <v>-2.2416227841810786E-9</v>
      </c>
      <c r="BX60" s="73">
        <f t="shared" si="31"/>
        <v>-2.241622784194345E-9</v>
      </c>
      <c r="BZ60" s="74">
        <v>1.7000000000000001E-10</v>
      </c>
      <c r="CA60" s="74">
        <v>4.0637534816400001</v>
      </c>
      <c r="CB60" s="74">
        <v>51535.908996834303</v>
      </c>
      <c r="CC60" s="73">
        <f t="shared" si="32"/>
        <v>1.1318540718777864E-10</v>
      </c>
      <c r="CD60" s="73">
        <f t="shared" si="33"/>
        <v>1.1305145421656881E-10</v>
      </c>
      <c r="CE60" s="73">
        <f t="shared" si="34"/>
        <v>1.1305144296431974E-10</v>
      </c>
      <c r="CF60" s="73">
        <f t="shared" si="35"/>
        <v>1.130514429633671E-10</v>
      </c>
      <c r="CH60" s="74"/>
      <c r="CI60" s="74"/>
      <c r="CJ60" s="74"/>
      <c r="CP60" s="74"/>
      <c r="CQ60" s="74"/>
      <c r="CR60" s="74"/>
      <c r="CX60" s="74"/>
      <c r="CY60" s="74"/>
      <c r="CZ60" s="74"/>
      <c r="DF60" s="74">
        <v>7.6529999999999998E-8</v>
      </c>
      <c r="DG60" s="74">
        <v>3.9150503188900001</v>
      </c>
      <c r="DH60" s="74">
        <v>51749.208092272303</v>
      </c>
      <c r="DI60" s="73">
        <f t="shared" si="48"/>
        <v>-6.007370219004283E-8</v>
      </c>
      <c r="DJ60" s="73">
        <f t="shared" si="49"/>
        <v>-6.0023414107548581E-8</v>
      </c>
      <c r="DK60" s="73">
        <f t="shared" si="50"/>
        <v>-6.0023409882431786E-8</v>
      </c>
      <c r="DL60" s="73">
        <f t="shared" si="51"/>
        <v>-6.002340988207017E-8</v>
      </c>
      <c r="DN60" s="74">
        <v>3.7900000000000004E-9</v>
      </c>
      <c r="DO60" s="74">
        <v>1.9564762658499999</v>
      </c>
      <c r="DP60" s="74">
        <v>72602.377375570301</v>
      </c>
      <c r="DQ60" s="73">
        <f t="shared" si="52"/>
        <v>3.7772204515432722E-9</v>
      </c>
      <c r="DR60" s="73">
        <f t="shared" si="53"/>
        <v>3.7767538418054275E-9</v>
      </c>
      <c r="DS60" s="73">
        <f t="shared" si="54"/>
        <v>3.7767538022772545E-9</v>
      </c>
      <c r="DT60" s="73">
        <f t="shared" si="55"/>
        <v>3.7767538022739433E-9</v>
      </c>
      <c r="DV60" s="74">
        <v>1.5E-10</v>
      </c>
      <c r="DW60" s="74">
        <v>5.7232197821200002</v>
      </c>
      <c r="DX60" s="74">
        <v>29530.478086539599</v>
      </c>
      <c r="DY60" s="73">
        <f t="shared" si="56"/>
        <v>3.2861809947549728E-12</v>
      </c>
      <c r="DZ60" s="73">
        <f t="shared" si="57"/>
        <v>3.3768851555302624E-12</v>
      </c>
      <c r="EA60" s="73">
        <f t="shared" si="58"/>
        <v>3.3768927711862181E-12</v>
      </c>
      <c r="EB60" s="73">
        <f t="shared" si="59"/>
        <v>3.3768927718255447E-12</v>
      </c>
      <c r="ED60" s="74">
        <v>9.9999999999999994E-12</v>
      </c>
      <c r="EE60" s="74">
        <v>3.3562539738899999</v>
      </c>
      <c r="EF60" s="74">
        <v>37410.567239878597</v>
      </c>
      <c r="EG60" s="73">
        <f t="shared" si="80"/>
        <v>6.4952215906434903E-13</v>
      </c>
      <c r="EH60" s="73">
        <f t="shared" si="81"/>
        <v>6.5716822443612515E-13</v>
      </c>
      <c r="EI60" s="73">
        <f t="shared" si="82"/>
        <v>6.5716886639920891E-13</v>
      </c>
      <c r="EJ60" s="73">
        <f t="shared" si="83"/>
        <v>6.5716886645252632E-13</v>
      </c>
      <c r="EL60" s="74"/>
      <c r="EM60" s="74"/>
      <c r="EN60" s="74"/>
      <c r="ET60" s="77"/>
      <c r="EU60" s="77"/>
      <c r="EV60" s="77"/>
    </row>
    <row r="61" spans="1:152" s="73" customFormat="1" ht="13.5" x14ac:dyDescent="0.3">
      <c r="A61" s="73" t="s">
        <v>213</v>
      </c>
      <c r="B61" s="73" t="s">
        <v>214</v>
      </c>
      <c r="C61" s="73" t="s">
        <v>215</v>
      </c>
      <c r="D61" s="73" t="s">
        <v>216</v>
      </c>
      <c r="E61" s="73" t="s">
        <v>217</v>
      </c>
      <c r="F61" s="73" t="s">
        <v>218</v>
      </c>
      <c r="L61" s="74"/>
      <c r="N61" s="74">
        <v>3.5627E-7</v>
      </c>
      <c r="O61" s="74">
        <v>0.81390126585</v>
      </c>
      <c r="P61" s="74">
        <v>32858.613742819703</v>
      </c>
      <c r="Q61" s="73">
        <f t="shared" si="0"/>
        <v>3.2393861056941601E-7</v>
      </c>
      <c r="R61" s="73">
        <f t="shared" si="1"/>
        <v>3.2403834284430497E-7</v>
      </c>
      <c r="S61" s="73">
        <f t="shared" si="2"/>
        <v>3.2403835121187225E-7</v>
      </c>
      <c r="T61" s="73">
        <f t="shared" si="3"/>
        <v>3.2403835121257931E-7</v>
      </c>
      <c r="V61" s="74">
        <v>2.6519999999999999E-8</v>
      </c>
      <c r="W61" s="74">
        <v>0.88219699366000004</v>
      </c>
      <c r="X61" s="74">
        <v>52705.4972482429</v>
      </c>
      <c r="Y61" s="73">
        <f t="shared" si="4"/>
        <v>-1.9665787418490717E-8</v>
      </c>
      <c r="Z61" s="73">
        <f t="shared" si="5"/>
        <v>-1.9646568876648255E-8</v>
      </c>
      <c r="AA61" s="73">
        <f t="shared" si="6"/>
        <v>-1.9646567262059717E-8</v>
      </c>
      <c r="AB61" s="73">
        <f t="shared" si="7"/>
        <v>-1.9646567261922008E-8</v>
      </c>
      <c r="AD61" s="74">
        <v>9.4000000000000006E-10</v>
      </c>
      <c r="AE61" s="74">
        <v>4.3096825938299999</v>
      </c>
      <c r="AF61" s="74">
        <v>129330.137155777</v>
      </c>
      <c r="AG61" s="73">
        <f t="shared" si="8"/>
        <v>9.3996054987172093E-10</v>
      </c>
      <c r="AH61" s="73">
        <f t="shared" si="9"/>
        <v>9.3998006444461033E-10</v>
      </c>
      <c r="AI61" s="73">
        <f t="shared" si="10"/>
        <v>9.3998006580617651E-10</v>
      </c>
      <c r="AJ61" s="73">
        <f t="shared" si="11"/>
        <v>9.3998006580629066E-10</v>
      </c>
      <c r="AL61" s="74">
        <v>1.9999999999999999E-11</v>
      </c>
      <c r="AM61" s="74">
        <v>1.4991232940400001</v>
      </c>
      <c r="AN61" s="74">
        <v>43071.8992890308</v>
      </c>
      <c r="AO61" s="73">
        <f t="shared" si="72"/>
        <v>-1.7616034258752947E-11</v>
      </c>
      <c r="AP61" s="73">
        <f t="shared" si="73"/>
        <v>-1.7624381569638073E-11</v>
      </c>
      <c r="AQ61" s="73">
        <f t="shared" si="74"/>
        <v>-1.7624382269920026E-11</v>
      </c>
      <c r="AR61" s="73">
        <f t="shared" si="75"/>
        <v>-1.762438226997914E-11</v>
      </c>
      <c r="AT61" s="74"/>
      <c r="AU61" s="74"/>
      <c r="AV61" s="74"/>
      <c r="BB61" s="74"/>
      <c r="BC61" s="74"/>
      <c r="BD61" s="74"/>
      <c r="BJ61" s="74">
        <v>8.4909999999999997E-8</v>
      </c>
      <c r="BK61" s="74">
        <v>1.05130498445</v>
      </c>
      <c r="BL61" s="74">
        <v>1589.0728952838001</v>
      </c>
      <c r="BM61" s="73">
        <f t="shared" si="24"/>
        <v>-1.3303271985111008E-8</v>
      </c>
      <c r="BN61" s="73">
        <f t="shared" si="25"/>
        <v>-1.330054250729693E-8</v>
      </c>
      <c r="BO61" s="73">
        <f t="shared" si="26"/>
        <v>-1.3300542278123782E-8</v>
      </c>
      <c r="BP61" s="73">
        <f t="shared" si="27"/>
        <v>-1.3300542278104416E-8</v>
      </c>
      <c r="BR61" s="74">
        <v>4.2999999999999996E-9</v>
      </c>
      <c r="BS61" s="74">
        <v>3.9104637763499999</v>
      </c>
      <c r="BT61" s="74">
        <v>76674.636529438707</v>
      </c>
      <c r="BU61" s="73">
        <f t="shared" si="28"/>
        <v>1.942842519174281E-9</v>
      </c>
      <c r="BV61" s="73">
        <f t="shared" si="29"/>
        <v>1.9368157807803652E-9</v>
      </c>
      <c r="BW61" s="73">
        <f t="shared" si="30"/>
        <v>1.9368152745621349E-9</v>
      </c>
      <c r="BX61" s="73">
        <f t="shared" si="31"/>
        <v>1.9368152745193618E-9</v>
      </c>
      <c r="BZ61" s="74">
        <v>1.8999999999999999E-10</v>
      </c>
      <c r="CA61" s="74">
        <v>2.2658968969200002</v>
      </c>
      <c r="CB61" s="74">
        <v>72602.377375570301</v>
      </c>
      <c r="CC61" s="73">
        <f t="shared" si="32"/>
        <v>1.8511388879988114E-10</v>
      </c>
      <c r="CD61" s="73">
        <f t="shared" si="33"/>
        <v>1.8517734704848729E-10</v>
      </c>
      <c r="CE61" s="73">
        <f t="shared" si="34"/>
        <v>1.8517735235938389E-10</v>
      </c>
      <c r="CF61" s="73">
        <f t="shared" si="35"/>
        <v>1.8517735235982879E-10</v>
      </c>
      <c r="CH61" s="74"/>
      <c r="CI61" s="74"/>
      <c r="CJ61" s="74"/>
      <c r="CP61" s="74"/>
      <c r="CQ61" s="74"/>
      <c r="CR61" s="74"/>
      <c r="CX61" s="74"/>
      <c r="CY61" s="74"/>
      <c r="CZ61" s="74"/>
      <c r="DF61" s="74">
        <v>6.4599999999999996E-8</v>
      </c>
      <c r="DG61" s="74">
        <v>6.0712744928299998</v>
      </c>
      <c r="DH61" s="74">
        <v>77154.3308726291</v>
      </c>
      <c r="DI61" s="73">
        <f t="shared" si="48"/>
        <v>-5.4218513219798013E-8</v>
      </c>
      <c r="DJ61" s="73">
        <f t="shared" si="49"/>
        <v>-5.4162944037875352E-8</v>
      </c>
      <c r="DK61" s="73">
        <f t="shared" si="50"/>
        <v>-5.4162939366491553E-8</v>
      </c>
      <c r="DL61" s="73">
        <f t="shared" si="51"/>
        <v>-5.4162939366099303E-8</v>
      </c>
      <c r="DN61" s="74">
        <v>3.9000000000000002E-9</v>
      </c>
      <c r="DO61" s="74">
        <v>3.8199618588100002</v>
      </c>
      <c r="DP61" s="74">
        <v>426.59819087599999</v>
      </c>
      <c r="DQ61" s="73">
        <f t="shared" si="52"/>
        <v>-9.5296472455327474E-10</v>
      </c>
      <c r="DR61" s="73">
        <f t="shared" si="53"/>
        <v>-9.5299776815571594E-10</v>
      </c>
      <c r="DS61" s="73">
        <f t="shared" si="54"/>
        <v>-9.5299777093012356E-10</v>
      </c>
      <c r="DT61" s="73">
        <f t="shared" si="55"/>
        <v>-9.5299777093035207E-10</v>
      </c>
      <c r="DV61" s="74">
        <v>1.2E-10</v>
      </c>
      <c r="DW61" s="74">
        <v>1.18827026407</v>
      </c>
      <c r="DX61" s="74">
        <v>40853.142184844</v>
      </c>
      <c r="DY61" s="73">
        <f t="shared" si="56"/>
        <v>3.2456873981618873E-11</v>
      </c>
      <c r="DZ61" s="73">
        <f t="shared" si="57"/>
        <v>3.236019465591564E-11</v>
      </c>
      <c r="EA61" s="73">
        <f t="shared" si="58"/>
        <v>3.2360186537569613E-11</v>
      </c>
      <c r="EB61" s="73">
        <f t="shared" si="59"/>
        <v>3.2360186536886484E-11</v>
      </c>
      <c r="ED61" s="74">
        <v>0</v>
      </c>
      <c r="EE61" s="74">
        <v>2.0031330184599998</v>
      </c>
      <c r="EF61" s="74">
        <v>22645.328196608702</v>
      </c>
      <c r="EG61" s="73">
        <f t="shared" si="80"/>
        <v>0</v>
      </c>
      <c r="EH61" s="73">
        <f t="shared" si="81"/>
        <v>0</v>
      </c>
      <c r="EI61" s="73">
        <f t="shared" si="82"/>
        <v>0</v>
      </c>
      <c r="EJ61" s="73">
        <f t="shared" si="83"/>
        <v>0</v>
      </c>
      <c r="EL61" s="74"/>
      <c r="EM61" s="74"/>
      <c r="EN61" s="74"/>
      <c r="ET61" s="74"/>
      <c r="EU61" s="74"/>
      <c r="EV61" s="74"/>
    </row>
    <row r="62" spans="1:152" s="73" customFormat="1" ht="13.5" x14ac:dyDescent="0.3">
      <c r="A62" s="73">
        <f>SUM(DJ1:DJ1215)</f>
        <v>0.32170499400478625</v>
      </c>
      <c r="B62" s="73">
        <f>SUM(DR1:DR711)</f>
        <v>1.4556962791566624E-3</v>
      </c>
      <c r="C62" s="73">
        <f>SUM(DZ1:DZ326)</f>
        <v>3.49858465744019E-5</v>
      </c>
      <c r="D62" s="73">
        <f>SUM(EH1:EH119)</f>
        <v>-4.7627648816129111E-7</v>
      </c>
      <c r="E62" s="73">
        <f>SUM(EP1:EP18)</f>
        <v>-5.9817908295472518E-9</v>
      </c>
      <c r="F62" s="73">
        <f>SUM(EX1:EX10)</f>
        <v>1.927385166409435E-10</v>
      </c>
      <c r="L62" s="74"/>
      <c r="N62" s="74">
        <v>4.8006999999999998E-7</v>
      </c>
      <c r="O62" s="74">
        <v>5.4926055491200003</v>
      </c>
      <c r="P62" s="74">
        <v>51749.208092272303</v>
      </c>
      <c r="Q62" s="73">
        <f t="shared" si="0"/>
        <v>-2.948661914917356E-7</v>
      </c>
      <c r="R62" s="73">
        <f t="shared" si="1"/>
        <v>-2.9526757081766409E-7</v>
      </c>
      <c r="S62" s="73">
        <f t="shared" si="2"/>
        <v>-2.9526760450432941E-7</v>
      </c>
      <c r="T62" s="73">
        <f t="shared" si="3"/>
        <v>-2.9526760450721266E-7</v>
      </c>
      <c r="V62" s="74">
        <v>3.1249999999999999E-8</v>
      </c>
      <c r="W62" s="74">
        <v>6.0716075176600004</v>
      </c>
      <c r="X62" s="74">
        <v>28306.660245760901</v>
      </c>
      <c r="Y62" s="73">
        <f t="shared" si="4"/>
        <v>2.0157778768772198E-8</v>
      </c>
      <c r="Z62" s="73">
        <f t="shared" si="5"/>
        <v>2.0171620124265641E-8</v>
      </c>
      <c r="AA62" s="73">
        <f t="shared" si="6"/>
        <v>2.0171621286127937E-8</v>
      </c>
      <c r="AB62" s="73">
        <f t="shared" si="7"/>
        <v>2.017162128622698E-8</v>
      </c>
      <c r="AD62" s="74">
        <v>8.4999999999999996E-10</v>
      </c>
      <c r="AE62" s="74">
        <v>3.01984486981</v>
      </c>
      <c r="AF62" s="74">
        <v>53235.188213337497</v>
      </c>
      <c r="AG62" s="73">
        <f t="shared" si="8"/>
        <v>7.1069968290565539E-10</v>
      </c>
      <c r="AH62" s="73">
        <f t="shared" si="9"/>
        <v>7.1120766220304097E-10</v>
      </c>
      <c r="AI62" s="73">
        <f t="shared" si="10"/>
        <v>7.1120770481852793E-10</v>
      </c>
      <c r="AJ62" s="73">
        <f t="shared" si="11"/>
        <v>7.1120770482212647E-10</v>
      </c>
      <c r="AL62" s="74">
        <v>1.9999999999999999E-11</v>
      </c>
      <c r="AM62" s="74">
        <v>1.96277160647</v>
      </c>
      <c r="AN62" s="74">
        <v>25558.212176479599</v>
      </c>
      <c r="AO62" s="73">
        <f t="shared" si="72"/>
        <v>-1.4562098860074175E-11</v>
      </c>
      <c r="AP62" s="73">
        <f t="shared" si="73"/>
        <v>-1.4554920264126674E-11</v>
      </c>
      <c r="AQ62" s="73">
        <f t="shared" si="74"/>
        <v>-1.4554919661229625E-11</v>
      </c>
      <c r="AR62" s="73">
        <f t="shared" si="75"/>
        <v>-1.4554919661178944E-11</v>
      </c>
      <c r="AT62" s="74"/>
      <c r="AU62" s="74"/>
      <c r="AV62" s="74"/>
      <c r="BB62" s="74"/>
      <c r="BC62" s="74"/>
      <c r="BD62" s="74"/>
      <c r="BJ62" s="74">
        <v>8.8349999999999994E-8</v>
      </c>
      <c r="BK62" s="74">
        <v>0.88128343812999999</v>
      </c>
      <c r="BL62" s="74">
        <v>286966.93455731601</v>
      </c>
      <c r="BM62" s="73">
        <f t="shared" si="24"/>
        <v>8.2832274898319242E-8</v>
      </c>
      <c r="BN62" s="73">
        <f t="shared" si="25"/>
        <v>8.2650205150689972E-8</v>
      </c>
      <c r="BO62" s="73">
        <f t="shared" si="26"/>
        <v>8.2650189743757528E-8</v>
      </c>
      <c r="BP62" s="73">
        <f t="shared" si="27"/>
        <v>8.2650189742479792E-8</v>
      </c>
      <c r="BR62" s="74">
        <v>4.3599999999999998E-9</v>
      </c>
      <c r="BS62" s="74">
        <v>1.4621378572699999</v>
      </c>
      <c r="BT62" s="74">
        <v>43071.8992890308</v>
      </c>
      <c r="BU62" s="73">
        <f t="shared" si="28"/>
        <v>-3.914004334811921E-9</v>
      </c>
      <c r="BV62" s="73">
        <f t="shared" si="29"/>
        <v>-3.9156974998260113E-9</v>
      </c>
      <c r="BW62" s="73">
        <f t="shared" si="30"/>
        <v>-3.9156976418597724E-9</v>
      </c>
      <c r="BX62" s="73">
        <f t="shared" si="31"/>
        <v>-3.9156976418717615E-9</v>
      </c>
      <c r="BZ62" s="74">
        <v>1.8999999999999999E-10</v>
      </c>
      <c r="CA62" s="74">
        <v>2.0280208487800002</v>
      </c>
      <c r="CB62" s="74">
        <v>73711.755927663704</v>
      </c>
      <c r="CC62" s="73">
        <f t="shared" si="32"/>
        <v>1.2657087903960864E-10</v>
      </c>
      <c r="CD62" s="73">
        <f t="shared" si="33"/>
        <v>1.2635679624029269E-10</v>
      </c>
      <c r="CE62" s="73">
        <f t="shared" si="34"/>
        <v>1.2635677825337734E-10</v>
      </c>
      <c r="CF62" s="73">
        <f t="shared" si="35"/>
        <v>1.2635677825182871E-10</v>
      </c>
      <c r="CH62" s="74"/>
      <c r="CI62" s="74"/>
      <c r="CJ62" s="74"/>
      <c r="CP62" s="77"/>
      <c r="CQ62" s="77"/>
      <c r="CR62" s="77"/>
      <c r="CX62" s="74"/>
      <c r="CY62" s="74"/>
      <c r="CZ62" s="74"/>
      <c r="DF62" s="74">
        <v>5.4149999999999999E-8</v>
      </c>
      <c r="DG62" s="74">
        <v>5.2002810780699997</v>
      </c>
      <c r="DH62" s="74">
        <v>65697.557724739701</v>
      </c>
      <c r="DI62" s="73">
        <f t="shared" si="48"/>
        <v>-3.0608940762855985E-8</v>
      </c>
      <c r="DJ62" s="73">
        <f t="shared" si="49"/>
        <v>-3.0669020386841232E-8</v>
      </c>
      <c r="DK62" s="73">
        <f t="shared" si="50"/>
        <v>-3.0669025428918816E-8</v>
      </c>
      <c r="DL62" s="73">
        <f t="shared" si="51"/>
        <v>-3.0669025429344993E-8</v>
      </c>
      <c r="DN62" s="74">
        <v>4.18E-9</v>
      </c>
      <c r="DO62" s="74">
        <v>2.7752141866</v>
      </c>
      <c r="DP62" s="74">
        <v>41962.520736937397</v>
      </c>
      <c r="DQ62" s="73">
        <f t="shared" si="52"/>
        <v>3.5828288851162007E-9</v>
      </c>
      <c r="DR62" s="73">
        <f t="shared" si="53"/>
        <v>3.5809770428288458E-9</v>
      </c>
      <c r="DS62" s="73">
        <f t="shared" si="54"/>
        <v>3.5809768872333718E-9</v>
      </c>
      <c r="DT62" s="73">
        <f t="shared" si="55"/>
        <v>3.5809768872201348E-9</v>
      </c>
      <c r="DV62" s="74">
        <v>1.2999999999999999E-10</v>
      </c>
      <c r="DW62" s="74">
        <v>2.34101240702</v>
      </c>
      <c r="DX62" s="74">
        <v>26084.021806216198</v>
      </c>
      <c r="DY62" s="73">
        <f t="shared" si="56"/>
        <v>3.9553748158722441E-11</v>
      </c>
      <c r="DZ62" s="73">
        <f t="shared" si="57"/>
        <v>3.9487582415678618E-11</v>
      </c>
      <c r="EA62" s="73">
        <f t="shared" si="58"/>
        <v>3.94875768597984E-11</v>
      </c>
      <c r="EB62" s="73">
        <f t="shared" si="59"/>
        <v>3.9487576859326693E-11</v>
      </c>
      <c r="ED62" s="74">
        <v>0</v>
      </c>
      <c r="EE62" s="74">
        <v>2.4923682995699998</v>
      </c>
      <c r="EF62" s="74">
        <v>25028.521211384999</v>
      </c>
      <c r="EG62" s="73">
        <f t="shared" si="80"/>
        <v>0</v>
      </c>
      <c r="EH62" s="73">
        <f t="shared" si="81"/>
        <v>0</v>
      </c>
      <c r="EI62" s="73">
        <f t="shared" si="82"/>
        <v>0</v>
      </c>
      <c r="EJ62" s="73">
        <f t="shared" si="83"/>
        <v>0</v>
      </c>
      <c r="EL62" s="74"/>
      <c r="EM62" s="74"/>
      <c r="EN62" s="74"/>
      <c r="ET62" s="74"/>
      <c r="EU62" s="74"/>
      <c r="EV62" s="74"/>
    </row>
    <row r="63" spans="1:152" s="73" customFormat="1" ht="13.5" x14ac:dyDescent="0.3">
      <c r="J63" s="75"/>
      <c r="K63" s="75"/>
      <c r="L63" s="74"/>
      <c r="N63" s="74">
        <v>3.5391999999999998E-7</v>
      </c>
      <c r="O63" s="74">
        <v>3.36964859355</v>
      </c>
      <c r="P63" s="74">
        <v>36301.188687785099</v>
      </c>
      <c r="Q63" s="73">
        <f t="shared" si="0"/>
        <v>-2.4878943790138828E-7</v>
      </c>
      <c r="R63" s="73">
        <f t="shared" si="1"/>
        <v>-2.4860220961486281E-7</v>
      </c>
      <c r="S63" s="73">
        <f t="shared" si="2"/>
        <v>-2.4860219388901497E-7</v>
      </c>
      <c r="T63" s="73">
        <f t="shared" si="3"/>
        <v>-2.4860219388766893E-7</v>
      </c>
      <c r="V63" s="74">
        <v>2.7990000000000001E-8</v>
      </c>
      <c r="W63" s="74">
        <v>2.5115239137600001</v>
      </c>
      <c r="X63" s="74">
        <v>26107.572902473901</v>
      </c>
      <c r="Y63" s="73">
        <f t="shared" si="4"/>
        <v>2.1251901552337991E-8</v>
      </c>
      <c r="Z63" s="73">
        <f t="shared" si="5"/>
        <v>2.1242158149967243E-8</v>
      </c>
      <c r="AA63" s="73">
        <f t="shared" si="6"/>
        <v>2.1242157331636325E-8</v>
      </c>
      <c r="AB63" s="73">
        <f t="shared" si="7"/>
        <v>2.1242157331566908E-8</v>
      </c>
      <c r="AD63" s="74">
        <v>1.0500000000000001E-9</v>
      </c>
      <c r="AE63" s="74">
        <v>5.3236318998499996</v>
      </c>
      <c r="AF63" s="74">
        <v>7238.6755916000002</v>
      </c>
      <c r="AG63" s="73">
        <f t="shared" si="8"/>
        <v>-9.7843783196813299E-10</v>
      </c>
      <c r="AH63" s="73">
        <f t="shared" si="9"/>
        <v>-9.7849430897125943E-10</v>
      </c>
      <c r="AI63" s="73">
        <f t="shared" si="10"/>
        <v>-9.7849431371228254E-10</v>
      </c>
      <c r="AJ63" s="73">
        <f t="shared" si="11"/>
        <v>-9.784943137126831E-10</v>
      </c>
      <c r="AL63" s="74">
        <v>1.9999999999999999E-11</v>
      </c>
      <c r="AM63" s="74">
        <v>4.7677416520399998</v>
      </c>
      <c r="AN63" s="74">
        <v>77204.327494533296</v>
      </c>
      <c r="AO63" s="73">
        <f t="shared" si="72"/>
        <v>-9.6672882845021031E-12</v>
      </c>
      <c r="AP63" s="73">
        <f t="shared" si="73"/>
        <v>-9.6395902008764328E-12</v>
      </c>
      <c r="AQ63" s="73">
        <f t="shared" si="74"/>
        <v>-9.6395878742758556E-12</v>
      </c>
      <c r="AR63" s="73">
        <f t="shared" si="75"/>
        <v>-9.6395878740806183E-12</v>
      </c>
      <c r="AT63" s="74"/>
      <c r="AU63" s="74"/>
      <c r="AV63" s="74"/>
      <c r="BB63" s="74"/>
      <c r="BC63" s="74"/>
      <c r="BD63" s="74"/>
      <c r="BJ63" s="74">
        <v>8.8230000000000003E-8</v>
      </c>
      <c r="BK63" s="74">
        <v>5.8134366206700001</v>
      </c>
      <c r="BL63" s="74">
        <v>11322.6640983044</v>
      </c>
      <c r="BM63" s="73">
        <f t="shared" si="24"/>
        <v>3.0369315920299348E-8</v>
      </c>
      <c r="BN63" s="73">
        <f t="shared" si="25"/>
        <v>3.038852628696069E-8</v>
      </c>
      <c r="BO63" s="73">
        <f t="shared" si="26"/>
        <v>3.0388527899833414E-8</v>
      </c>
      <c r="BP63" s="73">
        <f t="shared" si="27"/>
        <v>3.0388527899969959E-8</v>
      </c>
      <c r="BR63" s="74">
        <v>3.8300000000000002E-9</v>
      </c>
      <c r="BS63" s="74">
        <v>6.0553783085299999</v>
      </c>
      <c r="BT63" s="74">
        <v>52195.476044048097</v>
      </c>
      <c r="BU63" s="73">
        <f t="shared" si="28"/>
        <v>2.9185543846193034E-9</v>
      </c>
      <c r="BV63" s="73">
        <f t="shared" si="29"/>
        <v>2.9159013112633295E-9</v>
      </c>
      <c r="BW63" s="73">
        <f t="shared" si="30"/>
        <v>2.9159010883657863E-9</v>
      </c>
      <c r="BX63" s="73">
        <f t="shared" si="31"/>
        <v>2.9159010883468712E-9</v>
      </c>
      <c r="BZ63" s="74">
        <v>2.0000000000000001E-10</v>
      </c>
      <c r="CA63" s="74">
        <v>2.44092663198</v>
      </c>
      <c r="CB63" s="74">
        <v>51749.208092272303</v>
      </c>
      <c r="CC63" s="73">
        <f t="shared" si="32"/>
        <v>1.0817500289194082E-10</v>
      </c>
      <c r="CD63" s="73">
        <f t="shared" si="33"/>
        <v>1.0835324379951468E-10</v>
      </c>
      <c r="CE63" s="73">
        <f t="shared" si="34"/>
        <v>1.0835325875985876E-10</v>
      </c>
      <c r="CF63" s="73">
        <f t="shared" si="35"/>
        <v>1.0835325876113922E-10</v>
      </c>
      <c r="CH63" s="74"/>
      <c r="CI63" s="74"/>
      <c r="CJ63" s="74"/>
      <c r="CP63" s="74"/>
      <c r="CQ63" s="74"/>
      <c r="CR63" s="74"/>
      <c r="CX63" s="77"/>
      <c r="CY63" s="77"/>
      <c r="CZ63" s="77"/>
      <c r="DF63" s="74">
        <v>5.1860000000000002E-8</v>
      </c>
      <c r="DG63" s="74">
        <v>3.5674321490400001</v>
      </c>
      <c r="DH63" s="74">
        <v>6283.0758499914</v>
      </c>
      <c r="DI63" s="73">
        <f t="shared" si="48"/>
        <v>1.8905049456466176E-8</v>
      </c>
      <c r="DJ63" s="73">
        <f t="shared" si="49"/>
        <v>1.8898834678702827E-8</v>
      </c>
      <c r="DK63" s="73">
        <f t="shared" si="50"/>
        <v>1.889883415688411E-8</v>
      </c>
      <c r="DL63" s="73">
        <f t="shared" si="51"/>
        <v>1.889883415684019E-8</v>
      </c>
      <c r="DN63" s="74">
        <v>4.5299999999999999E-9</v>
      </c>
      <c r="DO63" s="74">
        <v>0.72803137250000005</v>
      </c>
      <c r="DP63" s="74">
        <v>529.69096509459996</v>
      </c>
      <c r="DQ63" s="73">
        <f t="shared" si="52"/>
        <v>-4.5101872693724207E-9</v>
      </c>
      <c r="DR63" s="73">
        <f t="shared" si="53"/>
        <v>-4.5101826775913371E-9</v>
      </c>
      <c r="DS63" s="73">
        <f t="shared" si="54"/>
        <v>-4.5101826772057799E-9</v>
      </c>
      <c r="DT63" s="73">
        <f t="shared" si="55"/>
        <v>-4.5101826772057469E-9</v>
      </c>
      <c r="DV63" s="74">
        <v>1.2E-10</v>
      </c>
      <c r="DW63" s="74">
        <v>2.43920574243</v>
      </c>
      <c r="DX63" s="74">
        <v>56727.759780207198</v>
      </c>
      <c r="DY63" s="73">
        <f t="shared" si="56"/>
        <v>1.1811871210209992E-10</v>
      </c>
      <c r="DZ63" s="73">
        <f t="shared" si="57"/>
        <v>1.1814322429794957E-10</v>
      </c>
      <c r="EA63" s="73">
        <f t="shared" si="58"/>
        <v>1.1814322634934718E-10</v>
      </c>
      <c r="EB63" s="73">
        <f t="shared" si="59"/>
        <v>1.1814322634952168E-10</v>
      </c>
      <c r="ED63" s="74">
        <v>0</v>
      </c>
      <c r="EE63" s="74">
        <v>1.9477877269999999E-2</v>
      </c>
      <c r="EF63" s="74">
        <v>25558.212176479599</v>
      </c>
      <c r="EG63" s="73">
        <f t="shared" si="80"/>
        <v>0</v>
      </c>
      <c r="EH63" s="73">
        <f t="shared" si="81"/>
        <v>0</v>
      </c>
      <c r="EI63" s="73">
        <f t="shared" si="82"/>
        <v>0</v>
      </c>
      <c r="EJ63" s="73">
        <f t="shared" si="83"/>
        <v>0</v>
      </c>
      <c r="EL63" s="74"/>
      <c r="EM63" s="74"/>
      <c r="EN63" s="74"/>
      <c r="ET63" s="74"/>
      <c r="EU63" s="74"/>
      <c r="EV63" s="74"/>
    </row>
    <row r="64" spans="1:152" s="73" customFormat="1" ht="13.5" x14ac:dyDescent="0.3">
      <c r="A64" s="78" t="s">
        <v>219</v>
      </c>
      <c r="B64" s="78" t="s">
        <v>220</v>
      </c>
      <c r="C64" s="78" t="s">
        <v>221</v>
      </c>
      <c r="D64" s="78" t="s">
        <v>222</v>
      </c>
      <c r="E64" s="78" t="s">
        <v>223</v>
      </c>
      <c r="F64" s="78" t="s">
        <v>224</v>
      </c>
      <c r="L64" s="74"/>
      <c r="N64" s="74">
        <v>3.3951E-7</v>
      </c>
      <c r="O64" s="74">
        <v>2.7861809104900002</v>
      </c>
      <c r="P64" s="74">
        <v>14765.239043269799</v>
      </c>
      <c r="Q64" s="73">
        <f t="shared" si="0"/>
        <v>-2.5988702025652337E-7</v>
      </c>
      <c r="R64" s="73">
        <f t="shared" si="1"/>
        <v>-2.5995307613491957E-7</v>
      </c>
      <c r="S64" s="73">
        <f t="shared" si="2"/>
        <v>-2.5995308168010854E-7</v>
      </c>
      <c r="T64" s="73">
        <f t="shared" si="3"/>
        <v>-2.5995308168057403E-7</v>
      </c>
      <c r="V64" s="74">
        <v>2.4030000000000001E-8</v>
      </c>
      <c r="W64" s="74">
        <v>1.1551513036000001</v>
      </c>
      <c r="X64" s="74">
        <v>25035.634758385801</v>
      </c>
      <c r="Y64" s="73">
        <f t="shared" si="4"/>
        <v>1.9477130205398937E-8</v>
      </c>
      <c r="Z64" s="73">
        <f t="shared" si="5"/>
        <v>1.946991068891945E-8</v>
      </c>
      <c r="AA64" s="73">
        <f t="shared" si="6"/>
        <v>1.9469910082539317E-8</v>
      </c>
      <c r="AB64" s="73">
        <f t="shared" si="7"/>
        <v>1.9469910082487281E-8</v>
      </c>
      <c r="AD64" s="74">
        <v>9.5000000000000003E-10</v>
      </c>
      <c r="AE64" s="74">
        <v>2.24093904831</v>
      </c>
      <c r="AF64" s="74">
        <v>19317.1925403286</v>
      </c>
      <c r="AG64" s="73">
        <f t="shared" si="8"/>
        <v>-2.4303063830539033E-10</v>
      </c>
      <c r="AH64" s="73">
        <f t="shared" si="9"/>
        <v>-2.4266725459925315E-10</v>
      </c>
      <c r="AI64" s="73">
        <f t="shared" si="10"/>
        <v>-2.4266722408724103E-10</v>
      </c>
      <c r="AJ64" s="73">
        <f t="shared" si="11"/>
        <v>-2.4266722408463061E-10</v>
      </c>
      <c r="AL64" s="74">
        <v>1.9999999999999999E-11</v>
      </c>
      <c r="AM64" s="74">
        <v>0.61066658116000005</v>
      </c>
      <c r="AN64" s="74">
        <v>155468.03691925501</v>
      </c>
      <c r="AO64" s="73">
        <f t="shared" si="72"/>
        <v>1.9820076055392038E-11</v>
      </c>
      <c r="AP64" s="73">
        <f t="shared" si="73"/>
        <v>1.9811452255331422E-11</v>
      </c>
      <c r="AQ64" s="73">
        <f t="shared" si="74"/>
        <v>1.9811451522824661E-11</v>
      </c>
      <c r="AR64" s="73">
        <f t="shared" si="75"/>
        <v>1.9811451522762364E-11</v>
      </c>
      <c r="AT64" s="74"/>
      <c r="AU64" s="74"/>
      <c r="AV64" s="74"/>
      <c r="BB64" s="74"/>
      <c r="BC64" s="74"/>
      <c r="BD64" s="74"/>
      <c r="BJ64" s="74">
        <v>8.1960000000000001E-8</v>
      </c>
      <c r="BK64" s="74">
        <v>0.84015129448000003</v>
      </c>
      <c r="BL64" s="74">
        <v>51220.206541539701</v>
      </c>
      <c r="BM64" s="73">
        <f t="shared" si="24"/>
        <v>-7.9776700368530295E-8</v>
      </c>
      <c r="BN64" s="73">
        <f t="shared" si="25"/>
        <v>-7.9796370471045386E-8</v>
      </c>
      <c r="BO64" s="73">
        <f t="shared" si="26"/>
        <v>-7.9796372118900643E-8</v>
      </c>
      <c r="BP64" s="73">
        <f t="shared" si="27"/>
        <v>-7.9796372119041013E-8</v>
      </c>
      <c r="BR64" s="74">
        <v>3.3499999999999998E-9</v>
      </c>
      <c r="BS64" s="74">
        <v>0.55996605330000004</v>
      </c>
      <c r="BT64" s="74">
        <v>23869.1460373874</v>
      </c>
      <c r="BU64" s="73">
        <f t="shared" si="28"/>
        <v>8.399837323379469E-10</v>
      </c>
      <c r="BV64" s="73">
        <f t="shared" si="29"/>
        <v>8.383981769417685E-10</v>
      </c>
      <c r="BW64" s="73">
        <f t="shared" si="30"/>
        <v>8.3839804380685845E-10</v>
      </c>
      <c r="BX64" s="73">
        <f t="shared" si="31"/>
        <v>8.383980437956122E-10</v>
      </c>
      <c r="BZ64" s="74">
        <v>1.7000000000000001E-10</v>
      </c>
      <c r="CA64" s="74">
        <v>1.67702029587</v>
      </c>
      <c r="CB64" s="74">
        <v>155418.04029735099</v>
      </c>
      <c r="CC64" s="73">
        <f t="shared" si="32"/>
        <v>1.6877589409486648E-10</v>
      </c>
      <c r="CD64" s="73">
        <f t="shared" si="33"/>
        <v>1.6883986345610559E-10</v>
      </c>
      <c r="CE64" s="73">
        <f t="shared" si="34"/>
        <v>1.6883986875527996E-10</v>
      </c>
      <c r="CF64" s="73">
        <f t="shared" si="35"/>
        <v>1.688398687557308E-10</v>
      </c>
      <c r="CH64" s="74"/>
      <c r="CI64" s="74"/>
      <c r="CJ64" s="74"/>
      <c r="CP64" s="74"/>
      <c r="CQ64" s="74"/>
      <c r="CR64" s="74"/>
      <c r="CX64" s="74"/>
      <c r="CY64" s="74"/>
      <c r="CZ64" s="74"/>
      <c r="DF64" s="74">
        <v>4.0900000000000002E-8</v>
      </c>
      <c r="DG64" s="74">
        <v>3.6759365870999998</v>
      </c>
      <c r="DH64" s="74">
        <v>22645.328196608702</v>
      </c>
      <c r="DI64" s="73">
        <f t="shared" si="48"/>
        <v>2.9332496315823656E-8</v>
      </c>
      <c r="DJ64" s="73">
        <f t="shared" si="49"/>
        <v>2.9345713423885934E-8</v>
      </c>
      <c r="DK64" s="73">
        <f t="shared" si="50"/>
        <v>2.9345714533356105E-8</v>
      </c>
      <c r="DL64" s="73">
        <f t="shared" si="51"/>
        <v>2.9345714533450033E-8</v>
      </c>
      <c r="DN64" s="74">
        <v>3.58E-9</v>
      </c>
      <c r="DO64" s="74">
        <v>6.0016533561600003</v>
      </c>
      <c r="DP64" s="74">
        <v>33326.578733174203</v>
      </c>
      <c r="DQ64" s="73">
        <f t="shared" si="52"/>
        <v>2.8470812870387176E-9</v>
      </c>
      <c r="DR64" s="73">
        <f t="shared" si="53"/>
        <v>2.8485621117056642E-9</v>
      </c>
      <c r="DS64" s="73">
        <f t="shared" si="54"/>
        <v>2.8485622359831133E-9</v>
      </c>
      <c r="DT64" s="73">
        <f t="shared" si="55"/>
        <v>2.8485622359934676E-9</v>
      </c>
      <c r="DV64" s="74">
        <v>1.2E-10</v>
      </c>
      <c r="DW64" s="74">
        <v>1.12086684687</v>
      </c>
      <c r="DX64" s="74">
        <v>43071.8992890308</v>
      </c>
      <c r="DY64" s="73">
        <f t="shared" si="56"/>
        <v>-1.1920755145213044E-10</v>
      </c>
      <c r="DZ64" s="73">
        <f t="shared" si="57"/>
        <v>-1.1921965123995705E-10</v>
      </c>
      <c r="EA64" s="73">
        <f t="shared" si="58"/>
        <v>-1.192196522519852E-10</v>
      </c>
      <c r="EB64" s="73">
        <f t="shared" si="59"/>
        <v>-1.1921965225207063E-10</v>
      </c>
      <c r="ED64" s="74">
        <v>9.9999999999999994E-12</v>
      </c>
      <c r="EE64" s="74">
        <v>4.1382501988099998</v>
      </c>
      <c r="EF64" s="74">
        <v>3442.5749449653999</v>
      </c>
      <c r="EG64" s="73">
        <f t="shared" si="80"/>
        <v>-9.3521452933466499E-12</v>
      </c>
      <c r="EH64" s="73">
        <f t="shared" si="81"/>
        <v>-9.3523949360924346E-12</v>
      </c>
      <c r="EI64" s="73">
        <f t="shared" si="82"/>
        <v>-9.3523949570509682E-12</v>
      </c>
      <c r="EJ64" s="73">
        <f t="shared" si="83"/>
        <v>-9.3523949570527551E-12</v>
      </c>
      <c r="EL64" s="74"/>
      <c r="EM64" s="74"/>
      <c r="EN64" s="74"/>
      <c r="ET64" s="74"/>
      <c r="EU64" s="74"/>
      <c r="EV64" s="74"/>
    </row>
    <row r="65" spans="1:152" s="73" customFormat="1" ht="13.5" x14ac:dyDescent="0.3">
      <c r="A65" s="73">
        <f>((((F56*C53+E56)*C53+D56)*C53+C56)*C53+B56)*C53 + A56</f>
        <v>427.87791631330845</v>
      </c>
      <c r="B65" s="73">
        <f>DEGREES(A65)</f>
        <v>24515.598751604412</v>
      </c>
      <c r="C65" s="73">
        <f>((((F59*C53+E59)*C53+D59)*C53+C59)*C53+B59)*C53 + A59</f>
        <v>-2.7476101326617357E-2</v>
      </c>
      <c r="D65" s="73">
        <f>DEGREES(C65)</f>
        <v>-1.5742646434889769</v>
      </c>
      <c r="E65" s="73">
        <f>((((F62*C53+E62)*C53+D62)*C53+C62)*C53+B62)*C53 + A62</f>
        <v>0.321728646468813</v>
      </c>
      <c r="F65" s="73">
        <f>SQRT(D69*D69+E69*E69+F69*F69)</f>
        <v>1.295413282780131</v>
      </c>
      <c r="L65" s="74"/>
      <c r="N65" s="74">
        <v>3.0559999999999998E-7</v>
      </c>
      <c r="O65" s="74">
        <v>5.8404507418199998</v>
      </c>
      <c r="P65" s="74">
        <v>43071.8992890308</v>
      </c>
      <c r="Q65" s="73">
        <f t="shared" ref="Q65:Q128" si="84">N65*COS(O65+P65*$C$32)</f>
        <v>-3.7245997456296679E-8</v>
      </c>
      <c r="R65" s="73">
        <f t="shared" ref="R65:R128" si="85">N65*COS(O65+P65*$C$53)</f>
        <v>-3.6978392783751904E-8</v>
      </c>
      <c r="S65" s="73">
        <f t="shared" ref="S65:S128" si="86">N65*COS(O65+P65*$C$74)</f>
        <v>-3.6978370313890473E-8</v>
      </c>
      <c r="T65" s="73">
        <f t="shared" ref="T65:T128" si="87">N65*COS(O65+P65*$C$95)</f>
        <v>-3.6978370311993668E-8</v>
      </c>
      <c r="V65" s="74">
        <v>2.274E-8</v>
      </c>
      <c r="W65" s="74">
        <v>1.8516707319300001</v>
      </c>
      <c r="X65" s="74">
        <v>36301.188687785099</v>
      </c>
      <c r="Y65" s="73">
        <f t="shared" ref="Y65:Y128" si="88">V65*COS(W65+X65*$C$32)</f>
        <v>1.5307018950785681E-8</v>
      </c>
      <c r="Z65" s="73">
        <f t="shared" ref="Z65:Z128" si="89">V65*COS(W65+X65*$C$53)</f>
        <v>1.5319518325136432E-8</v>
      </c>
      <c r="AA65" s="73">
        <f t="shared" ref="AA65:AA128" si="90">V65*COS(W65+X65*$C$74)</f>
        <v>1.531951937425443E-8</v>
      </c>
      <c r="AB65" s="73">
        <f t="shared" ref="AB65:AB128" si="91">V65*COS(W65+X65*$C$95)</f>
        <v>1.5319519374344226E-8</v>
      </c>
      <c r="AD65" s="74">
        <v>9.900000000000001E-10</v>
      </c>
      <c r="AE65" s="74">
        <v>1.0021824877300001</v>
      </c>
      <c r="AF65" s="74">
        <v>29530.478086539599</v>
      </c>
      <c r="AG65" s="73">
        <f t="shared" ref="AG65:AG128" si="92">AD65*COS(AE65+AF65*$C$32)</f>
        <v>-9.8953781105271021E-10</v>
      </c>
      <c r="AH65" s="73">
        <f t="shared" ref="AH65:AH128" si="93">AD65*COS(AE65+AF65*$C$53)</f>
        <v>-9.8951933494999812E-10</v>
      </c>
      <c r="AI65" s="73">
        <f t="shared" ref="AI65:AI128" si="94">AD65*COS(AE65+AF65*$C$74)</f>
        <v>-9.8951933338350808E-10</v>
      </c>
      <c r="AJ65" s="73">
        <f t="shared" ref="AJ65:AJ128" si="95">AD65*COS(AE65+AF65*$C$95)</f>
        <v>-9.8951933338337656E-10</v>
      </c>
      <c r="AL65" s="74">
        <v>1.9999999999999999E-11</v>
      </c>
      <c r="AM65" s="74">
        <v>5.2687530816099999</v>
      </c>
      <c r="AN65" s="74">
        <v>77308.1096831139</v>
      </c>
      <c r="AO65" s="73">
        <f t="shared" ref="AO65:AO96" si="96">AL65*COS(AM65+AN65*$C$32)</f>
        <v>-8.7077364505288739E-12</v>
      </c>
      <c r="AP65" s="73">
        <f t="shared" ref="AP65:AP96" si="97">AL65*COS(AM65+AN65*$C$53)</f>
        <v>-8.7362348947103818E-12</v>
      </c>
      <c r="AQ65" s="73">
        <f t="shared" ref="AQ65:AQ96" si="98">AL65*COS(AM65+AN65*$C$74)</f>
        <v>-8.736237286579516E-12</v>
      </c>
      <c r="AR65" s="73">
        <f t="shared" ref="AR65:AR96" si="99">AL65*COS(AM65+AN65*$C$95)</f>
        <v>-8.7362372867840509E-12</v>
      </c>
      <c r="AT65" s="74"/>
      <c r="AU65" s="74"/>
      <c r="AV65" s="74"/>
      <c r="BB65" s="77"/>
      <c r="BC65" s="77"/>
      <c r="BD65" s="77"/>
      <c r="BJ65" s="74">
        <v>7.6399999999999996E-8</v>
      </c>
      <c r="BK65" s="74">
        <v>3.4358403523100001</v>
      </c>
      <c r="BL65" s="74">
        <v>36301.188687785099</v>
      </c>
      <c r="BM65" s="73">
        <f t="shared" ref="BM65:BM128" si="100">BJ65*COS(BK65+BL65*$C$32)</f>
        <v>-5.718219541801718E-8</v>
      </c>
      <c r="BN65" s="73">
        <f t="shared" ref="BN65:BN128" si="101">BJ65*COS(BK65+BL65*$C$53)</f>
        <v>-5.7144507531805889E-8</v>
      </c>
      <c r="BO65" s="73">
        <f t="shared" ref="BO65:BO128" si="102">BJ65*COS(BK65+BL65*$C$74)</f>
        <v>-5.7144504366125962E-8</v>
      </c>
      <c r="BP65" s="73">
        <f t="shared" ref="BP65:BP128" si="103">BJ65*COS(BK65+BL65*$C$95)</f>
        <v>-5.7144504365854997E-8</v>
      </c>
      <c r="BR65" s="74">
        <v>3.6899999999999999E-9</v>
      </c>
      <c r="BS65" s="74">
        <v>4.4321799520600003</v>
      </c>
      <c r="BT65" s="74">
        <v>22645.328196608702</v>
      </c>
      <c r="BU65" s="73">
        <f t="shared" ref="BU65:BU128" si="104">BR65*COS(BS65+BT65*$C$32)</f>
        <v>1.6045740557303808E-10</v>
      </c>
      <c r="BV65" s="73">
        <f t="shared" ref="BV65:BV128" si="105">BR65*COS(BS65+BT65*$C$53)</f>
        <v>1.621672721300644E-10</v>
      </c>
      <c r="BW65" s="73">
        <f t="shared" ref="BW65:BW128" si="106">BR65*COS(BS65+BT65*$C$74)</f>
        <v>1.6216741569246733E-10</v>
      </c>
      <c r="BX65" s="73">
        <f t="shared" ref="BX65:BX128" si="107">BR65*COS(BS65+BT65*$C$95)</f>
        <v>1.6216741570462122E-10</v>
      </c>
      <c r="BZ65" s="74">
        <v>1.8E-10</v>
      </c>
      <c r="CA65" s="74">
        <v>2.1119134012599998</v>
      </c>
      <c r="CB65" s="74">
        <v>26617.594106668799</v>
      </c>
      <c r="CC65" s="73">
        <f t="shared" ref="CC65:CC128" si="108">BZ65*COS(CA65+CB65*$C$32)</f>
        <v>1.1297132738081372E-10</v>
      </c>
      <c r="CD65" s="73">
        <f t="shared" ref="CD65:CD128" si="109">BZ65*COS(CA65+CB65*$C$53)</f>
        <v>1.1304770899285134E-10</v>
      </c>
      <c r="CE65" s="73">
        <f t="shared" ref="CE65:CE128" si="110">BZ65*COS(CA65+CB65*$C$74)</f>
        <v>1.1304771540459698E-10</v>
      </c>
      <c r="CF65" s="73">
        <f t="shared" ref="CF65:CF128" si="111">BZ65*COS(CA65+CB65*$C$95)</f>
        <v>1.1304771540513841E-10</v>
      </c>
      <c r="CH65" s="74"/>
      <c r="CI65" s="74"/>
      <c r="CJ65" s="74"/>
      <c r="CP65" s="74"/>
      <c r="CQ65" s="74"/>
      <c r="CR65" s="74"/>
      <c r="CX65" s="74"/>
      <c r="CY65" s="74"/>
      <c r="CZ65" s="74"/>
      <c r="DF65" s="74">
        <v>4.0749999999999998E-8</v>
      </c>
      <c r="DG65" s="74">
        <v>4.29142111073</v>
      </c>
      <c r="DH65" s="74">
        <v>103292.23063610699</v>
      </c>
      <c r="DI65" s="73">
        <f t="shared" ref="DI65:DI128" si="112">DF65*COS(DG65+DH65*$C$32)</f>
        <v>-1.4729804550635974E-8</v>
      </c>
      <c r="DJ65" s="73">
        <f t="shared" ref="DJ65:DJ128" si="113">DF65*COS(DG65+DH65*$C$53)</f>
        <v>-1.4810154305276909E-8</v>
      </c>
      <c r="DK65" s="73">
        <f t="shared" ref="DK65:DK128" si="114">DF65*COS(DG65+DH65*$C$74)</f>
        <v>-1.4810161048823872E-8</v>
      </c>
      <c r="DL65" s="73">
        <f t="shared" ref="DL65:DL128" si="115">DF65*COS(DG65+DH65*$C$95)</f>
        <v>-1.4810161049402209E-8</v>
      </c>
      <c r="DN65" s="74">
        <v>3.4699999999999998E-9</v>
      </c>
      <c r="DO65" s="74">
        <v>1.39524259509</v>
      </c>
      <c r="DP65" s="74">
        <v>23969.139281195799</v>
      </c>
      <c r="DQ65" s="73">
        <f t="shared" ref="DQ65:DQ128" si="116">DN65*COS(DO65+DP65*$C$32)</f>
        <v>1.4427249366496603E-9</v>
      </c>
      <c r="DR65" s="73">
        <f t="shared" ref="DR65:DR128" si="117">DN65*COS(DO65+DP65*$C$53)</f>
        <v>1.4442740880704249E-9</v>
      </c>
      <c r="DS65" s="73">
        <f t="shared" ref="DS65:DS128" si="118">DN65*COS(DO65+DP65*$C$74)</f>
        <v>1.4442742181257285E-9</v>
      </c>
      <c r="DT65" s="73">
        <f t="shared" ref="DT65:DT128" si="119">DN65*COS(DO65+DP65*$C$95)</f>
        <v>1.4442742181366688E-9</v>
      </c>
      <c r="DV65" s="74">
        <v>1.2E-10</v>
      </c>
      <c r="DW65" s="74">
        <v>1.8697577835600001</v>
      </c>
      <c r="DX65" s="74">
        <v>9103.9069941176003</v>
      </c>
      <c r="DY65" s="73">
        <f t="shared" ref="DY65:DY128" si="120">DV65*COS(DW65+DX65*$C$32)</f>
        <v>5.8456775905461358E-11</v>
      </c>
      <c r="DZ65" s="73">
        <f t="shared" ref="DZ65:DZ128" si="121">DV65*COS(DW65+DX65*$C$53)</f>
        <v>5.8437233426143644E-11</v>
      </c>
      <c r="EA65" s="73">
        <f t="shared" ref="EA65:EA128" si="122">DV65*COS(DW65+DX65*$C$74)</f>
        <v>5.8437231785234379E-11</v>
      </c>
      <c r="EB65" s="73">
        <f t="shared" ref="EB65:EB128" si="123">DV65*COS(DW65+DX65*$C$95)</f>
        <v>5.8437231785094366E-11</v>
      </c>
      <c r="ED65" s="74">
        <v>0</v>
      </c>
      <c r="EE65" s="74">
        <v>2.8183238830500001</v>
      </c>
      <c r="EF65" s="74">
        <v>25874.604046136199</v>
      </c>
      <c r="EG65" s="73">
        <f t="shared" ref="EG65:EG96" si="124">ED65*COS(EE65+EF65*$C$32)</f>
        <v>0</v>
      </c>
      <c r="EH65" s="73">
        <f t="shared" ref="EH65:EH96" si="125">ED65*COS(EE65+EF65*$C$53)</f>
        <v>0</v>
      </c>
      <c r="EI65" s="73">
        <f t="shared" ref="EI65:EI96" si="126">ED65*COS(EE65+EF65*$C$74)</f>
        <v>0</v>
      </c>
      <c r="EJ65" s="73">
        <f t="shared" ref="EJ65:EJ96" si="127">ED65*COS(EE65+EF65*$C$95)</f>
        <v>0</v>
      </c>
      <c r="EL65" s="74"/>
      <c r="EM65" s="74"/>
      <c r="EN65" s="74"/>
      <c r="ET65" s="77"/>
      <c r="EU65" s="77"/>
      <c r="EV65" s="77"/>
    </row>
    <row r="66" spans="1:152" s="73" customFormat="1" ht="13.5" x14ac:dyDescent="0.3">
      <c r="A66" s="73">
        <f>RADIANS(B66)</f>
        <v>0.62131542509659499</v>
      </c>
      <c r="B66" s="73">
        <f>B65 - INT( B65 / 360 ) * 360</f>
        <v>35.598751604411518</v>
      </c>
      <c r="C66" s="73">
        <f>RADIANS(D66)</f>
        <v>6.2557092058529697</v>
      </c>
      <c r="D66" s="73">
        <f>D65 - INT( D65 / 360 ) * 360</f>
        <v>358.42573535651104</v>
      </c>
      <c r="L66" s="74"/>
      <c r="N66" s="74">
        <v>3.5964000000000001E-7</v>
      </c>
      <c r="O66" s="74">
        <v>1.4238083863</v>
      </c>
      <c r="P66" s="74">
        <v>2218.7571041868</v>
      </c>
      <c r="Q66" s="73">
        <f t="shared" si="84"/>
        <v>3.4946129715851449E-7</v>
      </c>
      <c r="R66" s="73">
        <f t="shared" si="85"/>
        <v>3.4945743594932628E-7</v>
      </c>
      <c r="S66" s="73">
        <f t="shared" si="86"/>
        <v>3.4945743562510107E-7</v>
      </c>
      <c r="T66" s="73">
        <f t="shared" si="87"/>
        <v>3.4945743562507386E-7</v>
      </c>
      <c r="V66" s="74">
        <v>2.501E-8</v>
      </c>
      <c r="W66" s="74">
        <v>4.3472346504799999</v>
      </c>
      <c r="X66" s="74">
        <v>41962.520736937397</v>
      </c>
      <c r="Y66" s="73">
        <f t="shared" si="88"/>
        <v>1.2856149538898993E-8</v>
      </c>
      <c r="Z66" s="73">
        <f t="shared" si="89"/>
        <v>1.2874582911248532E-8</v>
      </c>
      <c r="AA66" s="73">
        <f t="shared" si="90"/>
        <v>1.2874584458552361E-8</v>
      </c>
      <c r="AB66" s="73">
        <f t="shared" si="91"/>
        <v>1.2874584458683995E-8</v>
      </c>
      <c r="AD66" s="74">
        <v>7.5E-10</v>
      </c>
      <c r="AE66" s="74">
        <v>5.4026935620899996</v>
      </c>
      <c r="AF66" s="74">
        <v>26091.7844769322</v>
      </c>
      <c r="AG66" s="73">
        <f t="shared" si="92"/>
        <v>-2.6092487716139127E-10</v>
      </c>
      <c r="AH66" s="73">
        <f t="shared" si="93"/>
        <v>-2.6054906859684948E-10</v>
      </c>
      <c r="AI66" s="73">
        <f t="shared" si="94"/>
        <v>-2.6054903704008675E-10</v>
      </c>
      <c r="AJ66" s="73">
        <f t="shared" si="95"/>
        <v>-2.6054903703740834E-10</v>
      </c>
      <c r="AL66" s="74">
        <v>1.9999999999999999E-11</v>
      </c>
      <c r="AM66" s="74">
        <v>0.52736095019999996</v>
      </c>
      <c r="AN66" s="74">
        <v>94138.327020085693</v>
      </c>
      <c r="AO66" s="73">
        <f t="shared" si="96"/>
        <v>-1.8065941334831666E-11</v>
      </c>
      <c r="AP66" s="73">
        <f t="shared" si="97"/>
        <v>-1.8049363698695649E-11</v>
      </c>
      <c r="AQ66" s="73">
        <f t="shared" si="98"/>
        <v>-1.80493623039856E-11</v>
      </c>
      <c r="AR66" s="73">
        <f t="shared" si="99"/>
        <v>-1.8049362303868066E-11</v>
      </c>
      <c r="AT66" s="74"/>
      <c r="AU66" s="74"/>
      <c r="AV66" s="74"/>
      <c r="BB66" s="74"/>
      <c r="BC66" s="74"/>
      <c r="BD66" s="74"/>
      <c r="BJ66" s="74">
        <v>9.1749999999999998E-8</v>
      </c>
      <c r="BK66" s="74">
        <v>6.1605971907099999</v>
      </c>
      <c r="BL66" s="74">
        <v>77734.0184596279</v>
      </c>
      <c r="BM66" s="73">
        <f t="shared" si="100"/>
        <v>8.0735400757136675E-8</v>
      </c>
      <c r="BN66" s="73">
        <f t="shared" si="101"/>
        <v>8.0665900886906147E-8</v>
      </c>
      <c r="BO66" s="73">
        <f t="shared" si="102"/>
        <v>8.0665895042970106E-8</v>
      </c>
      <c r="BP66" s="73">
        <f t="shared" si="103"/>
        <v>8.0665895042473123E-8</v>
      </c>
      <c r="BR66" s="74">
        <v>3.29E-9</v>
      </c>
      <c r="BS66" s="74">
        <v>2.5950844211200002</v>
      </c>
      <c r="BT66" s="74">
        <v>65697.557724739701</v>
      </c>
      <c r="BU66" s="73">
        <f t="shared" si="104"/>
        <v>2.115815364669831E-10</v>
      </c>
      <c r="BV66" s="73">
        <f t="shared" si="105"/>
        <v>2.1599926307069194E-10</v>
      </c>
      <c r="BW66" s="73">
        <f t="shared" si="106"/>
        <v>2.1599963397570313E-10</v>
      </c>
      <c r="BX66" s="73">
        <f t="shared" si="107"/>
        <v>2.1599963400705387E-10</v>
      </c>
      <c r="BZ66" s="74">
        <v>1.8999999999999999E-10</v>
      </c>
      <c r="CA66" s="74">
        <v>0.32685450394999999</v>
      </c>
      <c r="CB66" s="74">
        <v>4551.9534970588002</v>
      </c>
      <c r="CC66" s="73">
        <f t="shared" si="108"/>
        <v>7.9512672355868231E-11</v>
      </c>
      <c r="CD66" s="73">
        <f t="shared" si="109"/>
        <v>7.9496583483844276E-11</v>
      </c>
      <c r="CE66" s="73">
        <f t="shared" si="110"/>
        <v>7.9496582132962797E-11</v>
      </c>
      <c r="CF66" s="73">
        <f t="shared" si="111"/>
        <v>7.9496582132847534E-11</v>
      </c>
      <c r="CH66" s="74"/>
      <c r="CI66" s="74"/>
      <c r="CJ66" s="74"/>
      <c r="CP66" s="74"/>
      <c r="CQ66" s="74"/>
      <c r="CR66" s="74"/>
      <c r="CX66" s="74"/>
      <c r="CY66" s="74"/>
      <c r="CZ66" s="74"/>
      <c r="DF66" s="74">
        <v>4.4279999999999997E-8</v>
      </c>
      <c r="DG66" s="74">
        <v>5.6910952737900002</v>
      </c>
      <c r="DH66" s="74">
        <v>45892.730433156903</v>
      </c>
      <c r="DI66" s="73">
        <f t="shared" si="112"/>
        <v>-4.3059040714324644E-8</v>
      </c>
      <c r="DJ66" s="73">
        <f t="shared" si="113"/>
        <v>-4.3068728383980515E-8</v>
      </c>
      <c r="DK66" s="73">
        <f t="shared" si="114"/>
        <v>-4.3068729195778871E-8</v>
      </c>
      <c r="DL66" s="73">
        <f t="shared" si="115"/>
        <v>-4.3068729195847864E-8</v>
      </c>
      <c r="DN66" s="74">
        <v>3.3999999999999998E-9</v>
      </c>
      <c r="DO66" s="74">
        <v>0.24111380317</v>
      </c>
      <c r="DP66" s="74">
        <v>26301.202237012199</v>
      </c>
      <c r="DQ66" s="73">
        <f t="shared" si="116"/>
        <v>3.3533251816930246E-9</v>
      </c>
      <c r="DR66" s="73">
        <f t="shared" si="117"/>
        <v>3.3536271414792734E-9</v>
      </c>
      <c r="DS66" s="73">
        <f t="shared" si="118"/>
        <v>3.3536271667915729E-9</v>
      </c>
      <c r="DT66" s="73">
        <f t="shared" si="119"/>
        <v>3.3536271667937356E-9</v>
      </c>
      <c r="DV66" s="74">
        <v>1.2E-10</v>
      </c>
      <c r="DW66" s="74">
        <v>4.9023641695000002</v>
      </c>
      <c r="DX66" s="74">
        <v>36301.188687785099</v>
      </c>
      <c r="DY66" s="73">
        <f t="shared" si="120"/>
        <v>-8.849788079171913E-11</v>
      </c>
      <c r="DZ66" s="73">
        <f t="shared" si="121"/>
        <v>-8.8558114249897311E-11</v>
      </c>
      <c r="EA66" s="73">
        <f t="shared" si="122"/>
        <v>-8.8558119305168766E-11</v>
      </c>
      <c r="EB66" s="73">
        <f t="shared" si="123"/>
        <v>-8.8558119305601459E-11</v>
      </c>
      <c r="ED66" s="74">
        <v>0</v>
      </c>
      <c r="EE66" s="74">
        <v>2.5341625304200002</v>
      </c>
      <c r="EF66" s="74">
        <v>12566.1516999828</v>
      </c>
      <c r="EG66" s="73">
        <f t="shared" si="124"/>
        <v>0</v>
      </c>
      <c r="EH66" s="73">
        <f t="shared" si="125"/>
        <v>0</v>
      </c>
      <c r="EI66" s="73">
        <f t="shared" si="126"/>
        <v>0</v>
      </c>
      <c r="EJ66" s="73">
        <f t="shared" si="127"/>
        <v>0</v>
      </c>
      <c r="EL66" s="74"/>
      <c r="EM66" s="74"/>
      <c r="EN66" s="74"/>
      <c r="ET66" s="74"/>
      <c r="EU66" s="74"/>
      <c r="EV66" s="74"/>
    </row>
    <row r="67" spans="1:152" s="73" customFormat="1" ht="13.5" x14ac:dyDescent="0.3">
      <c r="L67" s="74"/>
      <c r="N67" s="74">
        <v>3.4044E-7</v>
      </c>
      <c r="O67" s="74">
        <v>0.47470299167000002</v>
      </c>
      <c r="P67" s="74">
        <v>65697.557724739701</v>
      </c>
      <c r="Q67" s="73">
        <f t="shared" si="84"/>
        <v>2.7827039851680442E-7</v>
      </c>
      <c r="R67" s="73">
        <f t="shared" si="85"/>
        <v>2.7800623742524161E-7</v>
      </c>
      <c r="S67" s="73">
        <f t="shared" si="86"/>
        <v>2.7800621522459758E-7</v>
      </c>
      <c r="T67" s="73">
        <f t="shared" si="87"/>
        <v>2.7800621522272103E-7</v>
      </c>
      <c r="V67" s="74">
        <v>2.3210000000000001E-8</v>
      </c>
      <c r="W67" s="74">
        <v>5.4426237830400002</v>
      </c>
      <c r="X67" s="74">
        <v>26084.021806216198</v>
      </c>
      <c r="Y67" s="73">
        <f t="shared" si="88"/>
        <v>-6.172487552473637E-9</v>
      </c>
      <c r="Z67" s="73">
        <f t="shared" si="89"/>
        <v>-6.1605331868715673E-9</v>
      </c>
      <c r="AA67" s="73">
        <f t="shared" si="90"/>
        <v>-6.1605321830854976E-9</v>
      </c>
      <c r="AB67" s="73">
        <f t="shared" si="91"/>
        <v>-6.1605321830002732E-9</v>
      </c>
      <c r="AD67" s="74">
        <v>7.4000000000000003E-10</v>
      </c>
      <c r="AE67" s="74">
        <v>4.3101737575600003</v>
      </c>
      <c r="AF67" s="74">
        <v>2333.1963928720002</v>
      </c>
      <c r="AG67" s="73">
        <f t="shared" si="92"/>
        <v>-1.5121588894842655E-10</v>
      </c>
      <c r="AH67" s="73">
        <f t="shared" si="93"/>
        <v>-1.5125050609395931E-10</v>
      </c>
      <c r="AI67" s="73">
        <f t="shared" si="94"/>
        <v>-1.5125050900047315E-10</v>
      </c>
      <c r="AJ67" s="73">
        <f t="shared" si="95"/>
        <v>-1.5125050900071504E-10</v>
      </c>
      <c r="AL67" s="74">
        <v>1.9999999999999999E-11</v>
      </c>
      <c r="AM67" s="74">
        <v>2.0579385422900001</v>
      </c>
      <c r="AN67" s="74">
        <v>103396.012824688</v>
      </c>
      <c r="AO67" s="73">
        <f t="shared" si="96"/>
        <v>-1.5884178003342639E-11</v>
      </c>
      <c r="AP67" s="73">
        <f t="shared" si="97"/>
        <v>-1.5909879263007718E-11</v>
      </c>
      <c r="AQ67" s="73">
        <f t="shared" si="98"/>
        <v>-1.5909881417945295E-11</v>
      </c>
      <c r="AR67" s="73">
        <f t="shared" si="99"/>
        <v>-1.5909881418127162E-11</v>
      </c>
      <c r="AT67" s="74"/>
      <c r="AU67" s="74"/>
      <c r="AV67" s="74"/>
      <c r="BB67" s="74"/>
      <c r="BC67" s="74"/>
      <c r="BD67" s="74"/>
      <c r="BJ67" s="74">
        <v>8.8969999999999995E-8</v>
      </c>
      <c r="BK67" s="74">
        <v>0.39691733778999999</v>
      </c>
      <c r="BL67" s="74">
        <v>53235.188213337497</v>
      </c>
      <c r="BM67" s="73">
        <f t="shared" si="100"/>
        <v>-4.0412333733545794E-8</v>
      </c>
      <c r="BN67" s="73">
        <f t="shared" si="101"/>
        <v>-4.0498734379350699E-8</v>
      </c>
      <c r="BO67" s="73">
        <f t="shared" si="102"/>
        <v>-4.0498741631705186E-8</v>
      </c>
      <c r="BP67" s="73">
        <f t="shared" si="103"/>
        <v>-4.0498741632317597E-8</v>
      </c>
      <c r="BR67" s="74">
        <v>3.46E-9</v>
      </c>
      <c r="BS67" s="74">
        <v>2.0317008530499998</v>
      </c>
      <c r="BT67" s="74">
        <v>27147.285071763301</v>
      </c>
      <c r="BU67" s="73">
        <f t="shared" si="104"/>
        <v>-3.4598438901851665E-9</v>
      </c>
      <c r="BV67" s="73">
        <f t="shared" si="105"/>
        <v>-3.45982508013937E-9</v>
      </c>
      <c r="BW67" s="73">
        <f t="shared" si="106"/>
        <v>-3.4598250785151302E-9</v>
      </c>
      <c r="BX67" s="73">
        <f t="shared" si="107"/>
        <v>-3.4598250785149937E-9</v>
      </c>
      <c r="BZ67" s="74">
        <v>1.5999999999999999E-10</v>
      </c>
      <c r="CA67" s="74">
        <v>4.0210564377000004</v>
      </c>
      <c r="CB67" s="74">
        <v>105460.99111839</v>
      </c>
      <c r="CC67" s="73">
        <f t="shared" si="108"/>
        <v>-4.3283605380640801E-12</v>
      </c>
      <c r="CD67" s="73">
        <f t="shared" si="109"/>
        <v>-3.9828686636766111E-12</v>
      </c>
      <c r="CE67" s="73">
        <f t="shared" si="110"/>
        <v>-3.9828396546580219E-12</v>
      </c>
      <c r="CF67" s="73">
        <f t="shared" si="111"/>
        <v>-3.982839652221332E-12</v>
      </c>
      <c r="CH67" s="74"/>
      <c r="CI67" s="74"/>
      <c r="CJ67" s="74"/>
      <c r="CP67" s="77"/>
      <c r="CQ67" s="77"/>
      <c r="CR67" s="77"/>
      <c r="CX67" s="74"/>
      <c r="CY67" s="74"/>
      <c r="CZ67" s="74"/>
      <c r="DF67" s="74">
        <v>3.4259999999999997E-8</v>
      </c>
      <c r="DG67" s="74">
        <v>0.64911736233999995</v>
      </c>
      <c r="DH67" s="74">
        <v>52705.4972482429</v>
      </c>
      <c r="DI67" s="73">
        <f t="shared" si="112"/>
        <v>-1.9409393600973573E-8</v>
      </c>
      <c r="DJ67" s="73">
        <f t="shared" si="113"/>
        <v>-1.9378905875696857E-8</v>
      </c>
      <c r="DK67" s="73">
        <f t="shared" si="114"/>
        <v>-1.9378903314938185E-8</v>
      </c>
      <c r="DL67" s="73">
        <f t="shared" si="115"/>
        <v>-1.9378903314719773E-8</v>
      </c>
      <c r="DN67" s="74">
        <v>3.2500000000000002E-9</v>
      </c>
      <c r="DO67" s="74">
        <v>4.7874774913199998</v>
      </c>
      <c r="DP67" s="74">
        <v>23869.1460373874</v>
      </c>
      <c r="DQ67" s="73">
        <f t="shared" si="116"/>
        <v>-3.1633519170597395E-9</v>
      </c>
      <c r="DR67" s="73">
        <f t="shared" si="117"/>
        <v>-3.1629870944355808E-9</v>
      </c>
      <c r="DS67" s="73">
        <f t="shared" si="118"/>
        <v>-3.162987063772582E-9</v>
      </c>
      <c r="DT67" s="73">
        <f t="shared" si="119"/>
        <v>-3.1629870637699916E-9</v>
      </c>
      <c r="DV67" s="74">
        <v>1E-10</v>
      </c>
      <c r="DW67" s="74">
        <v>2.3329757068500001</v>
      </c>
      <c r="DX67" s="74">
        <v>426.59819087599999</v>
      </c>
      <c r="DY67" s="73">
        <f t="shared" si="120"/>
        <v>-9.8673854613642485E-11</v>
      </c>
      <c r="DZ67" s="73">
        <f t="shared" si="121"/>
        <v>-9.8673712783318705E-11</v>
      </c>
      <c r="EA67" s="73">
        <f t="shared" si="122"/>
        <v>-9.8673712771410019E-11</v>
      </c>
      <c r="EB67" s="73">
        <f t="shared" si="123"/>
        <v>-9.8673712771409036E-11</v>
      </c>
      <c r="ED67" s="74">
        <v>9.9999999999999994E-12</v>
      </c>
      <c r="EE67" s="74">
        <v>4.4616910273099997</v>
      </c>
      <c r="EF67" s="74">
        <v>28306.660245760901</v>
      </c>
      <c r="EG67" s="73">
        <f t="shared" si="124"/>
        <v>7.3832865141721567E-12</v>
      </c>
      <c r="EH67" s="73">
        <f t="shared" si="125"/>
        <v>7.3793750166249497E-12</v>
      </c>
      <c r="EI67" s="73">
        <f t="shared" si="126"/>
        <v>7.3793746881039058E-12</v>
      </c>
      <c r="EJ67" s="73">
        <f t="shared" si="127"/>
        <v>7.3793746880759029E-12</v>
      </c>
      <c r="EL67" s="77"/>
      <c r="EM67" s="77"/>
      <c r="EN67" s="77"/>
      <c r="ET67" s="74"/>
      <c r="EU67" s="74"/>
      <c r="EV67" s="74"/>
    </row>
    <row r="68" spans="1:152" s="73" customFormat="1" ht="13.5" x14ac:dyDescent="0.3">
      <c r="A68" s="73" t="s">
        <v>193</v>
      </c>
      <c r="B68" s="73" t="s">
        <v>194</v>
      </c>
      <c r="C68" s="73" t="s">
        <v>195</v>
      </c>
      <c r="D68" s="73" t="s">
        <v>225</v>
      </c>
      <c r="E68" s="73" t="s">
        <v>226</v>
      </c>
      <c r="F68" s="73" t="s">
        <v>227</v>
      </c>
      <c r="L68" s="74"/>
      <c r="N68" s="74">
        <v>3.0800000000000001E-7</v>
      </c>
      <c r="O68" s="74">
        <v>5.7701731019100002</v>
      </c>
      <c r="P68" s="74">
        <v>103292.23063610699</v>
      </c>
      <c r="Q68" s="73">
        <f t="shared" si="84"/>
        <v>2.757258254095617E-7</v>
      </c>
      <c r="R68" s="73">
        <f t="shared" si="85"/>
        <v>2.7543482481843188E-7</v>
      </c>
      <c r="S68" s="73">
        <f t="shared" si="86"/>
        <v>2.7543480033366652E-7</v>
      </c>
      <c r="T68" s="73">
        <f t="shared" si="87"/>
        <v>2.7543480033156667E-7</v>
      </c>
      <c r="V68" s="74">
        <v>2.5349999999999999E-8</v>
      </c>
      <c r="W68" s="74">
        <v>5.8010139234600002</v>
      </c>
      <c r="X68" s="74">
        <v>26095.016688575</v>
      </c>
      <c r="Y68" s="73">
        <f t="shared" si="88"/>
        <v>-1.829320984816513E-8</v>
      </c>
      <c r="Z68" s="73">
        <f t="shared" si="89"/>
        <v>-1.8283827466673445E-8</v>
      </c>
      <c r="AA68" s="73">
        <f t="shared" si="90"/>
        <v>-1.8283826678690434E-8</v>
      </c>
      <c r="AB68" s="73">
        <f t="shared" si="91"/>
        <v>-1.8283826678623558E-8</v>
      </c>
      <c r="AD68" s="74">
        <v>8.6000000000000003E-10</v>
      </c>
      <c r="AE68" s="74">
        <v>0.78555390902</v>
      </c>
      <c r="AF68" s="74">
        <v>57837.138332300601</v>
      </c>
      <c r="AG68" s="73">
        <f t="shared" si="92"/>
        <v>-5.7778614844331871E-10</v>
      </c>
      <c r="AH68" s="73">
        <f t="shared" si="93"/>
        <v>-5.7854034099517026E-10</v>
      </c>
      <c r="AI68" s="73">
        <f t="shared" si="94"/>
        <v>-5.7854040428460715E-10</v>
      </c>
      <c r="AJ68" s="73">
        <f t="shared" si="95"/>
        <v>-5.7854040428996025E-10</v>
      </c>
      <c r="AL68" s="74">
        <v>1.9999999999999999E-11</v>
      </c>
      <c r="AM68" s="74">
        <v>4.1269834957700002</v>
      </c>
      <c r="AN68" s="74">
        <v>66941.045326418098</v>
      </c>
      <c r="AO68" s="73">
        <f t="shared" si="96"/>
        <v>-6.4242371144211852E-12</v>
      </c>
      <c r="AP68" s="73">
        <f t="shared" si="97"/>
        <v>-6.4501996634993371E-12</v>
      </c>
      <c r="AQ68" s="73">
        <f t="shared" si="98"/>
        <v>-6.4502018428595915E-12</v>
      </c>
      <c r="AR68" s="73">
        <f t="shared" si="99"/>
        <v>-6.4502018430446837E-12</v>
      </c>
      <c r="AT68" s="74"/>
      <c r="AU68" s="74"/>
      <c r="AV68" s="74"/>
      <c r="BB68" s="74"/>
      <c r="BC68" s="74"/>
      <c r="BD68" s="74"/>
      <c r="BJ68" s="74">
        <v>7.2530000000000002E-8</v>
      </c>
      <c r="BK68" s="74">
        <v>2.3717997082800002</v>
      </c>
      <c r="BL68" s="74">
        <v>99799.659069237896</v>
      </c>
      <c r="BM68" s="73">
        <f t="shared" si="100"/>
        <v>-4.5313359149213975E-8</v>
      </c>
      <c r="BN68" s="73">
        <f t="shared" si="101"/>
        <v>-4.5197501102710774E-8</v>
      </c>
      <c r="BO68" s="73">
        <f t="shared" si="102"/>
        <v>-4.5197491367095707E-8</v>
      </c>
      <c r="BP68" s="73">
        <f t="shared" si="103"/>
        <v>-4.5197491366270247E-8</v>
      </c>
      <c r="BR68" s="74">
        <v>4.2400000000000002E-9</v>
      </c>
      <c r="BS68" s="74">
        <v>0.29775934660999998</v>
      </c>
      <c r="BT68" s="74">
        <v>1589.0728952838001</v>
      </c>
      <c r="BU68" s="73">
        <f t="shared" si="104"/>
        <v>2.3808479467323014E-9</v>
      </c>
      <c r="BV68" s="73">
        <f t="shared" si="105"/>
        <v>2.3809621361633056E-9</v>
      </c>
      <c r="BW68" s="73">
        <f t="shared" si="106"/>
        <v>2.3809621457507784E-9</v>
      </c>
      <c r="BX68" s="73">
        <f t="shared" si="107"/>
        <v>2.3809621457515887E-9</v>
      </c>
      <c r="BZ68" s="74">
        <v>1.4000000000000001E-10</v>
      </c>
      <c r="CA68" s="74">
        <v>2.35860855509</v>
      </c>
      <c r="CB68" s="74">
        <v>26080.7895945733</v>
      </c>
      <c r="CC68" s="73">
        <f t="shared" si="108"/>
        <v>3.7916851989681189E-11</v>
      </c>
      <c r="CD68" s="73">
        <f t="shared" si="109"/>
        <v>3.7844855463518295E-11</v>
      </c>
      <c r="CE68" s="73">
        <f t="shared" si="110"/>
        <v>3.7844849418095406E-11</v>
      </c>
      <c r="CF68" s="73">
        <f t="shared" si="111"/>
        <v>3.7844849417582063E-11</v>
      </c>
      <c r="CH68" s="74"/>
      <c r="CI68" s="74"/>
      <c r="CJ68" s="74"/>
      <c r="CP68" s="74"/>
      <c r="CQ68" s="74"/>
      <c r="CR68" s="74"/>
      <c r="CX68" s="74"/>
      <c r="CY68" s="74"/>
      <c r="CZ68" s="74"/>
      <c r="DF68" s="74">
        <v>3.3540000000000001E-8</v>
      </c>
      <c r="DG68" s="74">
        <v>3.49345105494</v>
      </c>
      <c r="DH68" s="74">
        <v>72602.377375570301</v>
      </c>
      <c r="DI68" s="73">
        <f t="shared" si="112"/>
        <v>3.8807686391361465E-9</v>
      </c>
      <c r="DJ68" s="73">
        <f t="shared" si="113"/>
        <v>3.9303047590553635E-9</v>
      </c>
      <c r="DK68" s="73">
        <f t="shared" si="114"/>
        <v>3.9303089178476636E-9</v>
      </c>
      <c r="DL68" s="73">
        <f t="shared" si="115"/>
        <v>3.9303089181960481E-9</v>
      </c>
      <c r="DN68" s="74">
        <v>2.8999999999999999E-9</v>
      </c>
      <c r="DO68" s="74">
        <v>3.0404485960100001</v>
      </c>
      <c r="DP68" s="74">
        <v>53235.188213337497</v>
      </c>
      <c r="DQ68" s="73">
        <f t="shared" si="116"/>
        <v>2.3914514160068619E-9</v>
      </c>
      <c r="DR68" s="73">
        <f t="shared" si="117"/>
        <v>2.3932386427484598E-9</v>
      </c>
      <c r="DS68" s="73">
        <f t="shared" si="118"/>
        <v>2.3932387926882353E-9</v>
      </c>
      <c r="DT68" s="73">
        <f t="shared" si="119"/>
        <v>2.3932387927008966E-9</v>
      </c>
      <c r="DV68" s="74">
        <v>1.0999999999999999E-10</v>
      </c>
      <c r="DW68" s="74">
        <v>2.8039077400300001</v>
      </c>
      <c r="DX68" s="74">
        <v>129330.137155777</v>
      </c>
      <c r="DY68" s="73">
        <f t="shared" si="120"/>
        <v>8.1526683736466878E-12</v>
      </c>
      <c r="DZ68" s="73">
        <f t="shared" si="121"/>
        <v>7.8620579449992745E-12</v>
      </c>
      <c r="EA68" s="73">
        <f t="shared" si="122"/>
        <v>7.8620335424064095E-12</v>
      </c>
      <c r="EB68" s="73">
        <f t="shared" si="123"/>
        <v>7.862033540360745E-12</v>
      </c>
      <c r="ED68" s="74">
        <v>9.9999999999999994E-12</v>
      </c>
      <c r="EE68" s="74">
        <v>2.1698659280900001</v>
      </c>
      <c r="EF68" s="74">
        <v>45405.0956819028</v>
      </c>
      <c r="EG68" s="73">
        <f t="shared" si="124"/>
        <v>-2.0884156691827264E-12</v>
      </c>
      <c r="EH68" s="73">
        <f t="shared" si="125"/>
        <v>-2.0975095749848056E-12</v>
      </c>
      <c r="EI68" s="73">
        <f t="shared" si="126"/>
        <v>-2.0975103384514154E-12</v>
      </c>
      <c r="EJ68" s="73">
        <f t="shared" si="127"/>
        <v>-2.0975103385169986E-12</v>
      </c>
      <c r="EL68" s="74"/>
      <c r="EM68" s="74"/>
      <c r="EN68" s="74"/>
      <c r="ET68" s="74"/>
      <c r="EU68" s="74"/>
      <c r="EV68" s="74"/>
    </row>
    <row r="69" spans="1:152" s="73" customFormat="1" ht="13.5" x14ac:dyDescent="0.3">
      <c r="A69" s="73">
        <f>E65*COS(C66)*COS(A66)</f>
        <v>0.26150314777845368</v>
      </c>
      <c r="B69" s="73">
        <f>E65*COS(C66)*SIN(A66)</f>
        <v>0.18720924762025903</v>
      </c>
      <c r="C69" s="73">
        <f>E65*SIN(C66)</f>
        <v>-8.8387366784630286E-3</v>
      </c>
      <c r="D69" s="73">
        <f>A69-$C$10</f>
        <v>1.2462458601949773</v>
      </c>
      <c r="E69" s="73">
        <f>B69-$D$10</f>
        <v>0.35339600052911946</v>
      </c>
      <c r="F69" s="73">
        <f>C69-$E$10</f>
        <v>-8.8371918672986369E-3</v>
      </c>
      <c r="L69" s="74"/>
      <c r="N69" s="74">
        <v>2.8495999999999998E-7</v>
      </c>
      <c r="O69" s="74">
        <v>0.65048992658000004</v>
      </c>
      <c r="P69" s="74">
        <v>426.59819087599999</v>
      </c>
      <c r="Q69" s="73">
        <f t="shared" si="84"/>
        <v>7.7305558829042618E-8</v>
      </c>
      <c r="R69" s="73">
        <f t="shared" si="85"/>
        <v>7.7307955316899697E-8</v>
      </c>
      <c r="S69" s="73">
        <f t="shared" si="86"/>
        <v>7.7307955518113618E-8</v>
      </c>
      <c r="T69" s="73">
        <f t="shared" si="87"/>
        <v>7.730795551813044E-8</v>
      </c>
      <c r="V69" s="74">
        <v>2.8719999999999998E-8</v>
      </c>
      <c r="W69" s="74">
        <v>1.63503968499</v>
      </c>
      <c r="X69" s="74">
        <v>25021.407664384202</v>
      </c>
      <c r="Y69" s="73">
        <f t="shared" si="88"/>
        <v>2.6703935012580049E-8</v>
      </c>
      <c r="Z69" s="73">
        <f t="shared" si="89"/>
        <v>2.6698514175843967E-8</v>
      </c>
      <c r="AA69" s="73">
        <f t="shared" si="90"/>
        <v>2.6698513720405505E-8</v>
      </c>
      <c r="AB69" s="73">
        <f t="shared" si="91"/>
        <v>2.6698513720366998E-8</v>
      </c>
      <c r="AD69" s="74">
        <v>8.0999999999999999E-10</v>
      </c>
      <c r="AE69" s="74">
        <v>0.95889229789999997</v>
      </c>
      <c r="AF69" s="74">
        <v>26107.572902473901</v>
      </c>
      <c r="AG69" s="73">
        <f t="shared" si="92"/>
        <v>-5.1587280222556176E-10</v>
      </c>
      <c r="AH69" s="73">
        <f t="shared" si="93"/>
        <v>-5.1620666015275785E-10</v>
      </c>
      <c r="AI69" s="73">
        <f t="shared" si="94"/>
        <v>-5.1620668817795216E-10</v>
      </c>
      <c r="AJ69" s="73">
        <f t="shared" si="95"/>
        <v>-5.1620668818032948E-10</v>
      </c>
      <c r="AL69" s="74">
        <v>1.9999999999999999E-11</v>
      </c>
      <c r="AM69" s="74">
        <v>5.4333687076199997</v>
      </c>
      <c r="AN69" s="74">
        <v>78283.379185622296</v>
      </c>
      <c r="AO69" s="73">
        <f t="shared" si="96"/>
        <v>3.0597436148268075E-12</v>
      </c>
      <c r="AP69" s="73">
        <f t="shared" si="97"/>
        <v>3.0914301916226771E-12</v>
      </c>
      <c r="AQ69" s="73">
        <f t="shared" si="98"/>
        <v>3.0914328517585714E-12</v>
      </c>
      <c r="AR69" s="73">
        <f t="shared" si="99"/>
        <v>3.0914328519877048E-12</v>
      </c>
      <c r="AT69" s="74"/>
      <c r="AU69" s="74"/>
      <c r="AV69" s="74"/>
      <c r="BB69" s="74"/>
      <c r="BC69" s="74"/>
      <c r="BD69" s="74"/>
      <c r="BJ69" s="74">
        <v>7.1040000000000006E-8</v>
      </c>
      <c r="BK69" s="74">
        <v>5.7355715352300001</v>
      </c>
      <c r="BL69" s="74">
        <v>26617.594106668799</v>
      </c>
      <c r="BM69" s="73">
        <f t="shared" si="100"/>
        <v>-1.3864468562104497E-8</v>
      </c>
      <c r="BN69" s="73">
        <f t="shared" si="101"/>
        <v>-1.3902451470870796E-8</v>
      </c>
      <c r="BO69" s="73">
        <f t="shared" si="102"/>
        <v>-1.3902454659820007E-8</v>
      </c>
      <c r="BP69" s="73">
        <f t="shared" si="103"/>
        <v>-1.3902454660089292E-8</v>
      </c>
      <c r="BR69" s="74">
        <v>3.7799999999999998E-9</v>
      </c>
      <c r="BS69" s="74">
        <v>5.0981017857699999</v>
      </c>
      <c r="BT69" s="74">
        <v>53235.188213337497</v>
      </c>
      <c r="BU69" s="73">
        <f t="shared" si="104"/>
        <v>-3.34810546293194E-9</v>
      </c>
      <c r="BV69" s="73">
        <f t="shared" si="105"/>
        <v>-3.346190330493807E-9</v>
      </c>
      <c r="BW69" s="73">
        <f t="shared" si="106"/>
        <v>-3.3461901695283215E-9</v>
      </c>
      <c r="BX69" s="73">
        <f t="shared" si="107"/>
        <v>-3.3461901695147293E-9</v>
      </c>
      <c r="BZ69" s="74">
        <v>1.2999999999999999E-10</v>
      </c>
      <c r="CA69" s="74">
        <v>3.2842645022400001</v>
      </c>
      <c r="CB69" s="74">
        <v>25661.304950698199</v>
      </c>
      <c r="CC69" s="73">
        <f t="shared" si="108"/>
        <v>8.0715496025583395E-11</v>
      </c>
      <c r="CD69" s="73">
        <f t="shared" si="109"/>
        <v>8.066192312491672E-11</v>
      </c>
      <c r="CE69" s="73">
        <f t="shared" si="110"/>
        <v>8.0661918625896219E-11</v>
      </c>
      <c r="CF69" s="73">
        <f t="shared" si="111"/>
        <v>8.0661918625513738E-11</v>
      </c>
      <c r="CH69" s="74"/>
      <c r="CI69" s="74"/>
      <c r="CJ69" s="74"/>
      <c r="CP69" s="74"/>
      <c r="CQ69" s="74"/>
      <c r="CR69" s="74"/>
      <c r="CX69" s="74"/>
      <c r="CY69" s="74"/>
      <c r="CZ69" s="74"/>
      <c r="DF69" s="74">
        <v>4.1199999999999998E-8</v>
      </c>
      <c r="DG69" s="74">
        <v>1.65386255382</v>
      </c>
      <c r="DH69" s="74">
        <v>25448.0058552601</v>
      </c>
      <c r="DI69" s="73">
        <f t="shared" si="112"/>
        <v>3.9509199498836781E-8</v>
      </c>
      <c r="DJ69" s="73">
        <f t="shared" si="113"/>
        <v>3.9515282964971959E-8</v>
      </c>
      <c r="DK69" s="73">
        <f t="shared" si="114"/>
        <v>3.9515283475301568E-8</v>
      </c>
      <c r="DL69" s="73">
        <f t="shared" si="115"/>
        <v>3.9515283475344654E-8</v>
      </c>
      <c r="DN69" s="74">
        <v>3.2599999999999999E-9</v>
      </c>
      <c r="DO69" s="74">
        <v>1.3003383395699999</v>
      </c>
      <c r="DP69" s="74">
        <v>103242.234014203</v>
      </c>
      <c r="DQ69" s="73">
        <f t="shared" si="116"/>
        <v>2.7970938073806545E-9</v>
      </c>
      <c r="DR69" s="73">
        <f t="shared" si="117"/>
        <v>2.8006284102749178E-9</v>
      </c>
      <c r="DS69" s="73">
        <f t="shared" si="118"/>
        <v>2.8006287065216939E-9</v>
      </c>
      <c r="DT69" s="73">
        <f t="shared" si="119"/>
        <v>2.8006287065467334E-9</v>
      </c>
      <c r="DV69" s="74">
        <v>1E-10</v>
      </c>
      <c r="DW69" s="74">
        <v>5.8638288618900001</v>
      </c>
      <c r="DX69" s="74">
        <v>26202.342430259399</v>
      </c>
      <c r="DY69" s="73">
        <f t="shared" si="120"/>
        <v>-5.0506439266052532E-11</v>
      </c>
      <c r="DZ69" s="73">
        <f t="shared" si="121"/>
        <v>-5.0552751572306789E-11</v>
      </c>
      <c r="EA69" s="73">
        <f t="shared" si="122"/>
        <v>-5.0552755460170485E-11</v>
      </c>
      <c r="EB69" s="73">
        <f t="shared" si="123"/>
        <v>-5.0552755460499089E-11</v>
      </c>
      <c r="ED69" s="74">
        <v>0</v>
      </c>
      <c r="EE69" s="74">
        <v>2.27621739263</v>
      </c>
      <c r="EF69" s="74">
        <v>26091.7844769322</v>
      </c>
      <c r="EG69" s="73">
        <f t="shared" si="124"/>
        <v>0</v>
      </c>
      <c r="EH69" s="73">
        <f t="shared" si="125"/>
        <v>0</v>
      </c>
      <c r="EI69" s="73">
        <f t="shared" si="126"/>
        <v>0</v>
      </c>
      <c r="EJ69" s="73">
        <f t="shared" si="127"/>
        <v>0</v>
      </c>
      <c r="EL69" s="74"/>
      <c r="EM69" s="74"/>
      <c r="EN69" s="74"/>
      <c r="ET69" s="74"/>
      <c r="EU69" s="74"/>
      <c r="EV69" s="74"/>
    </row>
    <row r="70" spans="1:152" s="73" customFormat="1" ht="13.5" x14ac:dyDescent="0.3">
      <c r="L70" s="74"/>
      <c r="N70" s="74">
        <v>2.6215E-7</v>
      </c>
      <c r="O70" s="74">
        <v>5.2415861871900002</v>
      </c>
      <c r="P70" s="74">
        <v>22645.328196608702</v>
      </c>
      <c r="Q70" s="73">
        <f t="shared" si="84"/>
        <v>-1.8172023565841519E-7</v>
      </c>
      <c r="R70" s="73">
        <f t="shared" si="85"/>
        <v>-1.8163257908453365E-7</v>
      </c>
      <c r="S70" s="73">
        <f t="shared" si="86"/>
        <v>-1.816325717230692E-7</v>
      </c>
      <c r="T70" s="73">
        <f t="shared" si="87"/>
        <v>-1.81632571722446E-7</v>
      </c>
      <c r="V70" s="74">
        <v>2.0660000000000001E-8</v>
      </c>
      <c r="W70" s="74">
        <v>1.0723184562999999</v>
      </c>
      <c r="X70" s="74">
        <v>43071.8992890308</v>
      </c>
      <c r="Y70" s="73">
        <f t="shared" si="88"/>
        <v>-2.0614419067215098E-8</v>
      </c>
      <c r="Z70" s="73">
        <f t="shared" si="89"/>
        <v>-2.0615621082445905E-8</v>
      </c>
      <c r="AA70" s="73">
        <f t="shared" si="90"/>
        <v>-2.0615621182696013E-8</v>
      </c>
      <c r="AB70" s="73">
        <f t="shared" si="91"/>
        <v>-2.0615621182704476E-8</v>
      </c>
      <c r="AD70" s="74">
        <v>8.4999999999999996E-10</v>
      </c>
      <c r="AE70" s="74">
        <v>3.2856116688500001</v>
      </c>
      <c r="AF70" s="74">
        <v>12432.0426503978</v>
      </c>
      <c r="AG70" s="73">
        <f t="shared" si="92"/>
        <v>-4.5780745145503971E-10</v>
      </c>
      <c r="AH70" s="73">
        <f t="shared" si="93"/>
        <v>-4.5798979959411692E-10</v>
      </c>
      <c r="AI70" s="73">
        <f t="shared" si="94"/>
        <v>-4.5798981490318724E-10</v>
      </c>
      <c r="AJ70" s="73">
        <f t="shared" si="95"/>
        <v>-4.5798981490448968E-10</v>
      </c>
      <c r="AL70" s="74">
        <v>1.9999999999999999E-11</v>
      </c>
      <c r="AM70" s="74">
        <v>1.97520131105</v>
      </c>
      <c r="AN70" s="74">
        <v>136100.847757023</v>
      </c>
      <c r="AO70" s="73">
        <f t="shared" si="96"/>
        <v>1.3501891469427807E-11</v>
      </c>
      <c r="AP70" s="73">
        <f t="shared" si="97"/>
        <v>1.3542969229278025E-11</v>
      </c>
      <c r="AQ70" s="73">
        <f t="shared" si="98"/>
        <v>1.3542972673839064E-11</v>
      </c>
      <c r="AR70" s="73">
        <f t="shared" si="99"/>
        <v>1.354297267412684E-11</v>
      </c>
      <c r="AT70" s="74"/>
      <c r="AU70" s="74"/>
      <c r="AV70" s="74"/>
      <c r="BB70" s="74"/>
      <c r="BC70" s="74"/>
      <c r="BD70" s="74"/>
      <c r="BJ70" s="74">
        <v>8.322E-8</v>
      </c>
      <c r="BK70" s="74">
        <v>5.2715712879999996</v>
      </c>
      <c r="BL70" s="74">
        <v>25558.212176479599</v>
      </c>
      <c r="BM70" s="73">
        <f t="shared" si="100"/>
        <v>6.9241681488697432E-8</v>
      </c>
      <c r="BN70" s="73">
        <f t="shared" si="101"/>
        <v>6.9217505660731329E-8</v>
      </c>
      <c r="BO70" s="73">
        <f t="shared" si="102"/>
        <v>6.9217503630083022E-8</v>
      </c>
      <c r="BP70" s="73">
        <f t="shared" si="103"/>
        <v>6.9217503629912319E-8</v>
      </c>
      <c r="BR70" s="74">
        <v>3.0800000000000001E-9</v>
      </c>
      <c r="BS70" s="74">
        <v>3.3022501595499998</v>
      </c>
      <c r="BT70" s="74">
        <v>54394.563387335103</v>
      </c>
      <c r="BU70" s="73">
        <f t="shared" si="104"/>
        <v>2.0467571897360758E-9</v>
      </c>
      <c r="BV70" s="73">
        <f t="shared" si="105"/>
        <v>2.0493201118173088E-9</v>
      </c>
      <c r="BW70" s="73">
        <f t="shared" si="106"/>
        <v>2.0493203268985766E-9</v>
      </c>
      <c r="BX70" s="73">
        <f t="shared" si="107"/>
        <v>2.0493203269168747E-9</v>
      </c>
      <c r="BZ70" s="74">
        <v>1.5999999999999999E-10</v>
      </c>
      <c r="CA70" s="74">
        <v>2.0922332090900002</v>
      </c>
      <c r="CB70" s="74">
        <v>103292.23063610699</v>
      </c>
      <c r="CC70" s="73">
        <f t="shared" si="108"/>
        <v>-8.6686132719083891E-11</v>
      </c>
      <c r="CD70" s="73">
        <f t="shared" si="109"/>
        <v>-8.6401423575704505E-11</v>
      </c>
      <c r="CE70" s="73">
        <f t="shared" si="110"/>
        <v>-8.6401399654704905E-11</v>
      </c>
      <c r="CF70" s="73">
        <f t="shared" si="111"/>
        <v>-8.6401399652653407E-11</v>
      </c>
      <c r="CH70" s="74"/>
      <c r="CI70" s="74"/>
      <c r="CJ70" s="74"/>
      <c r="CP70" s="74"/>
      <c r="CQ70" s="74"/>
      <c r="CR70" s="74"/>
      <c r="CX70" s="74"/>
      <c r="CY70" s="74"/>
      <c r="CZ70" s="74"/>
      <c r="DF70" s="74">
        <v>3.2609999999999999E-8</v>
      </c>
      <c r="DG70" s="74">
        <v>1.03195890028</v>
      </c>
      <c r="DH70" s="74">
        <v>68050.423878511501</v>
      </c>
      <c r="DI70" s="73">
        <f t="shared" si="112"/>
        <v>2.9231700302193784E-8</v>
      </c>
      <c r="DJ70" s="73">
        <f t="shared" si="113"/>
        <v>2.9251818106697307E-8</v>
      </c>
      <c r="DK70" s="73">
        <f t="shared" si="114"/>
        <v>2.9251819793445108E-8</v>
      </c>
      <c r="DL70" s="73">
        <f t="shared" si="115"/>
        <v>2.9251819793586027E-8</v>
      </c>
      <c r="DN70" s="74">
        <v>3.1599999999999998E-9</v>
      </c>
      <c r="DO70" s="74">
        <v>2.22791434675</v>
      </c>
      <c r="DP70" s="74">
        <v>19317.1925403286</v>
      </c>
      <c r="DQ70" s="73">
        <f t="shared" si="116"/>
        <v>-7.6854072566835339E-10</v>
      </c>
      <c r="DR70" s="73">
        <f t="shared" si="117"/>
        <v>-7.6732793656502942E-10</v>
      </c>
      <c r="DS70" s="73">
        <f t="shared" si="118"/>
        <v>-7.6732783473180607E-10</v>
      </c>
      <c r="DT70" s="73">
        <f t="shared" si="119"/>
        <v>-7.6732783472309369E-10</v>
      </c>
      <c r="DV70" s="74">
        <v>8.9999999999999999E-11</v>
      </c>
      <c r="DW70" s="74">
        <v>3.545904481E-2</v>
      </c>
      <c r="DX70" s="74">
        <v>25234.7067598221</v>
      </c>
      <c r="DY70" s="73">
        <f t="shared" si="120"/>
        <v>7.4538148030943575E-12</v>
      </c>
      <c r="DZ70" s="73">
        <f t="shared" si="121"/>
        <v>7.5001711777525964E-12</v>
      </c>
      <c r="EA70" s="73">
        <f t="shared" si="122"/>
        <v>7.5001750698452997E-12</v>
      </c>
      <c r="EB70" s="73">
        <f t="shared" si="123"/>
        <v>7.500175070176676E-12</v>
      </c>
      <c r="ED70" s="74">
        <v>0</v>
      </c>
      <c r="EE70" s="74">
        <v>1.9503476453899999</v>
      </c>
      <c r="EF70" s="74">
        <v>52156.136522248598</v>
      </c>
      <c r="EG70" s="73">
        <f t="shared" si="124"/>
        <v>0</v>
      </c>
      <c r="EH70" s="73">
        <f t="shared" si="125"/>
        <v>0</v>
      </c>
      <c r="EI70" s="73">
        <f t="shared" si="126"/>
        <v>0</v>
      </c>
      <c r="EJ70" s="73">
        <f t="shared" si="127"/>
        <v>0</v>
      </c>
      <c r="EL70" s="74"/>
      <c r="EM70" s="74"/>
      <c r="EN70" s="74"/>
      <c r="ET70" s="74"/>
      <c r="EU70" s="74"/>
      <c r="EV70" s="74"/>
    </row>
    <row r="71" spans="1:152" s="73" customFormat="1" ht="13.5" x14ac:dyDescent="0.3">
      <c r="A71" s="79" t="s">
        <v>26</v>
      </c>
      <c r="B71" s="76" t="s">
        <v>196</v>
      </c>
      <c r="C71" s="79" t="s">
        <v>229</v>
      </c>
      <c r="D71" s="79" t="s">
        <v>26</v>
      </c>
      <c r="E71" s="79" t="s">
        <v>26</v>
      </c>
      <c r="F71" s="79" t="s">
        <v>26</v>
      </c>
      <c r="L71" s="74"/>
      <c r="N71" s="74">
        <v>2.6253000000000001E-7</v>
      </c>
      <c r="O71" s="74">
        <v>0.64807043101999995</v>
      </c>
      <c r="P71" s="74">
        <v>1589.0728952838001</v>
      </c>
      <c r="Q71" s="73">
        <f t="shared" si="84"/>
        <v>6.39104125673733E-8</v>
      </c>
      <c r="R71" s="73">
        <f t="shared" si="85"/>
        <v>6.3918700146073481E-8</v>
      </c>
      <c r="S71" s="73">
        <f t="shared" si="86"/>
        <v>6.3918700841912741E-8</v>
      </c>
      <c r="T71" s="73">
        <f t="shared" si="87"/>
        <v>6.3918700841971543E-8</v>
      </c>
      <c r="V71" s="74">
        <v>2.6160000000000001E-8</v>
      </c>
      <c r="W71" s="74">
        <v>2.7832224328300001</v>
      </c>
      <c r="X71" s="74">
        <v>103242.234014203</v>
      </c>
      <c r="Y71" s="73">
        <f t="shared" si="88"/>
        <v>-1.1414316506456177E-8</v>
      </c>
      <c r="Z71" s="73">
        <f t="shared" si="89"/>
        <v>-1.1364516396529173E-8</v>
      </c>
      <c r="AA71" s="73">
        <f t="shared" si="90"/>
        <v>-1.1364512213075583E-8</v>
      </c>
      <c r="AB71" s="73">
        <f t="shared" si="91"/>
        <v>-1.1364512212721986E-8</v>
      </c>
      <c r="AD71" s="74">
        <v>6.9999999999999996E-10</v>
      </c>
      <c r="AE71" s="74">
        <v>3.5553307265699998</v>
      </c>
      <c r="AF71" s="74">
        <v>13521.751441591399</v>
      </c>
      <c r="AG71" s="73">
        <f t="shared" si="92"/>
        <v>-6.9487136784013495E-10</v>
      </c>
      <c r="AH71" s="73">
        <f t="shared" si="93"/>
        <v>-6.9489476585760276E-10</v>
      </c>
      <c r="AI71" s="73">
        <f t="shared" si="94"/>
        <v>-6.9489476781990968E-10</v>
      </c>
      <c r="AJ71" s="73">
        <f t="shared" si="95"/>
        <v>-6.9489476782007522E-10</v>
      </c>
      <c r="AL71" s="74">
        <v>1.9999999999999999E-11</v>
      </c>
      <c r="AM71" s="74">
        <v>5.5434311158499998</v>
      </c>
      <c r="AN71" s="74">
        <v>81706.284369687899</v>
      </c>
      <c r="AO71" s="73">
        <f t="shared" si="96"/>
        <v>1.6804822769037571E-11</v>
      </c>
      <c r="AP71" s="73">
        <f t="shared" si="97"/>
        <v>1.6822947193199427E-11</v>
      </c>
      <c r="AQ71" s="73">
        <f t="shared" si="98"/>
        <v>1.6822948712985746E-11</v>
      </c>
      <c r="AR71" s="73">
        <f t="shared" si="99"/>
        <v>1.6822948713116088E-11</v>
      </c>
      <c r="AT71" s="74"/>
      <c r="AU71" s="74"/>
      <c r="AV71" s="74"/>
      <c r="BB71" s="74"/>
      <c r="BC71" s="74"/>
      <c r="BD71" s="74"/>
      <c r="BJ71" s="74">
        <v>6.5779999999999997E-8</v>
      </c>
      <c r="BK71" s="74">
        <v>2.6674192505700001</v>
      </c>
      <c r="BL71" s="74">
        <v>52705.4972482429</v>
      </c>
      <c r="BM71" s="73">
        <f t="shared" si="100"/>
        <v>-3.2741804654993843E-8</v>
      </c>
      <c r="BN71" s="73">
        <f t="shared" si="101"/>
        <v>-3.2803374525845855E-8</v>
      </c>
      <c r="BO71" s="73">
        <f t="shared" si="102"/>
        <v>-3.2803379693770658E-8</v>
      </c>
      <c r="BP71" s="73">
        <f t="shared" si="103"/>
        <v>-3.2803379694211446E-8</v>
      </c>
      <c r="BR71" s="74">
        <v>3.1399999999999999E-9</v>
      </c>
      <c r="BS71" s="74">
        <v>2.4093251960200002</v>
      </c>
      <c r="BT71" s="74">
        <v>83925.041473874706</v>
      </c>
      <c r="BU71" s="73">
        <f t="shared" si="104"/>
        <v>-1.4751617349983422E-9</v>
      </c>
      <c r="BV71" s="73">
        <f t="shared" si="105"/>
        <v>-1.470394768928157E-9</v>
      </c>
      <c r="BW71" s="73">
        <f t="shared" si="106"/>
        <v>-1.4703943685015118E-9</v>
      </c>
      <c r="BX71" s="73">
        <f t="shared" si="107"/>
        <v>-1.4703943684674467E-9</v>
      </c>
      <c r="BZ71" s="74">
        <v>1.2999999999999999E-10</v>
      </c>
      <c r="CA71" s="74">
        <v>2.0847510006599999</v>
      </c>
      <c r="CB71" s="74">
        <v>49957.049178961599</v>
      </c>
      <c r="CC71" s="73">
        <f t="shared" si="108"/>
        <v>-1.2764628730214287E-10</v>
      </c>
      <c r="CD71" s="73">
        <f t="shared" si="109"/>
        <v>-1.2762102294916703E-10</v>
      </c>
      <c r="CE71" s="73">
        <f t="shared" si="110"/>
        <v>-1.276210208223114E-10</v>
      </c>
      <c r="CF71" s="73">
        <f t="shared" si="111"/>
        <v>-1.2762102082213128E-10</v>
      </c>
      <c r="CH71" s="74"/>
      <c r="CI71" s="74"/>
      <c r="CJ71" s="74"/>
      <c r="CP71" s="74"/>
      <c r="CQ71" s="74"/>
      <c r="CR71" s="74"/>
      <c r="CX71" s="74"/>
      <c r="CY71" s="74"/>
      <c r="CZ71" s="74"/>
      <c r="DF71" s="74">
        <v>3.278E-8</v>
      </c>
      <c r="DG71" s="74">
        <v>3.1386352955199999</v>
      </c>
      <c r="DH71" s="74">
        <v>25874.604046136199</v>
      </c>
      <c r="DI71" s="73">
        <f t="shared" si="112"/>
        <v>-2.4562723977196157E-8</v>
      </c>
      <c r="DJ71" s="73">
        <f t="shared" si="113"/>
        <v>-2.4551216513540504E-8</v>
      </c>
      <c r="DK71" s="73">
        <f t="shared" si="114"/>
        <v>-2.4551215547060774E-8</v>
      </c>
      <c r="DL71" s="73">
        <f t="shared" si="115"/>
        <v>-2.4551215546979286E-8</v>
      </c>
      <c r="DN71" s="74">
        <v>2.64E-9</v>
      </c>
      <c r="DO71" s="74">
        <v>3.9316076369599999</v>
      </c>
      <c r="DP71" s="74">
        <v>6770.7106012455997</v>
      </c>
      <c r="DQ71" s="73">
        <f t="shared" si="116"/>
        <v>1.8327699659807583E-9</v>
      </c>
      <c r="DR71" s="73">
        <f t="shared" si="117"/>
        <v>1.8330334563605564E-9</v>
      </c>
      <c r="DS71" s="73">
        <f t="shared" si="118"/>
        <v>1.8330334784822562E-9</v>
      </c>
      <c r="DT71" s="73">
        <f t="shared" si="119"/>
        <v>1.8330334784841461E-9</v>
      </c>
      <c r="DV71" s="74">
        <v>1.0999999999999999E-10</v>
      </c>
      <c r="DW71" s="74">
        <v>0.92571990716999997</v>
      </c>
      <c r="DX71" s="74">
        <v>639.89728631399998</v>
      </c>
      <c r="DY71" s="73">
        <f t="shared" si="120"/>
        <v>3.4945703502870902E-11</v>
      </c>
      <c r="DZ71" s="73">
        <f t="shared" si="121"/>
        <v>3.4944336484668928E-11</v>
      </c>
      <c r="EA71" s="73">
        <f t="shared" si="122"/>
        <v>3.4944336369891033E-11</v>
      </c>
      <c r="EB71" s="73">
        <f t="shared" si="123"/>
        <v>3.4944336369881398E-11</v>
      </c>
      <c r="ED71" s="74">
        <v>0</v>
      </c>
      <c r="EE71" s="74">
        <v>4.0305407867799996</v>
      </c>
      <c r="EF71" s="74">
        <v>30639.856638632999</v>
      </c>
      <c r="EG71" s="73">
        <f t="shared" si="124"/>
        <v>0</v>
      </c>
      <c r="EH71" s="73">
        <f t="shared" si="125"/>
        <v>0</v>
      </c>
      <c r="EI71" s="73">
        <f t="shared" si="126"/>
        <v>0</v>
      </c>
      <c r="EJ71" s="73">
        <f t="shared" si="127"/>
        <v>0</v>
      </c>
      <c r="EL71" s="74"/>
      <c r="EM71" s="74"/>
      <c r="EN71" s="74"/>
      <c r="ET71" s="74"/>
      <c r="EU71" s="74"/>
      <c r="EV71" s="74"/>
    </row>
    <row r="72" spans="1:152" s="73" customFormat="1" ht="13.5" x14ac:dyDescent="0.3">
      <c r="L72" s="74"/>
      <c r="N72" s="74">
        <v>2.9537999999999999E-7</v>
      </c>
      <c r="O72" s="74">
        <v>0.69771244087999995</v>
      </c>
      <c r="P72" s="74">
        <v>213.29909543799999</v>
      </c>
      <c r="Q72" s="73">
        <f t="shared" si="84"/>
        <v>-1.5446562012809936E-7</v>
      </c>
      <c r="R72" s="73">
        <f t="shared" si="85"/>
        <v>-1.544667200718066E-7</v>
      </c>
      <c r="S72" s="73">
        <f t="shared" si="86"/>
        <v>-1.5446672016416009E-7</v>
      </c>
      <c r="T72" s="73">
        <f t="shared" si="87"/>
        <v>-1.544667201641679E-7</v>
      </c>
      <c r="V72" s="74">
        <v>1.9869999999999999E-8</v>
      </c>
      <c r="W72" s="74">
        <v>2.9592321470599998</v>
      </c>
      <c r="X72" s="74">
        <v>23969.139281195799</v>
      </c>
      <c r="Y72" s="73">
        <f t="shared" si="88"/>
        <v>-1.8014505398229321E-8</v>
      </c>
      <c r="Z72" s="73">
        <f t="shared" si="89"/>
        <v>-1.8010387129349301E-8</v>
      </c>
      <c r="AA72" s="73">
        <f t="shared" si="90"/>
        <v>-1.8010386783388785E-8</v>
      </c>
      <c r="AB72" s="73">
        <f t="shared" si="91"/>
        <v>-1.8010386783359682E-8</v>
      </c>
      <c r="AD72" s="74">
        <v>7.7999999999999999E-10</v>
      </c>
      <c r="AE72" s="74">
        <v>0.27707431029000001</v>
      </c>
      <c r="AF72" s="74">
        <v>37410.567239878597</v>
      </c>
      <c r="AG72" s="73">
        <f t="shared" si="92"/>
        <v>-2.0162843393033527E-12</v>
      </c>
      <c r="AH72" s="73">
        <f t="shared" si="93"/>
        <v>-2.6139517770885442E-12</v>
      </c>
      <c r="AI72" s="73">
        <f t="shared" si="94"/>
        <v>-2.6140019584042955E-12</v>
      </c>
      <c r="AJ72" s="73">
        <f t="shared" si="95"/>
        <v>-2.6140019625720317E-12</v>
      </c>
      <c r="AL72" s="74">
        <v>1.9999999999999999E-11</v>
      </c>
      <c r="AM72" s="74">
        <v>1.2544421965100001</v>
      </c>
      <c r="AN72" s="74">
        <v>40853.142184844</v>
      </c>
      <c r="AO72" s="73">
        <f t="shared" si="96"/>
        <v>6.6708208910920647E-12</v>
      </c>
      <c r="AP72" s="73">
        <f t="shared" si="97"/>
        <v>6.6550417917086995E-12</v>
      </c>
      <c r="AQ72" s="73">
        <f t="shared" si="98"/>
        <v>6.655040466667473E-12</v>
      </c>
      <c r="AR72" s="73">
        <f t="shared" si="99"/>
        <v>6.6550404665559765E-12</v>
      </c>
      <c r="AT72" s="74"/>
      <c r="AU72" s="74"/>
      <c r="AV72" s="74"/>
      <c r="BB72" s="74"/>
      <c r="BC72" s="74"/>
      <c r="BD72" s="74"/>
      <c r="BJ72" s="74">
        <v>5.8250000000000002E-8</v>
      </c>
      <c r="BK72" s="74">
        <v>6.2507262741399998</v>
      </c>
      <c r="BL72" s="74">
        <v>33326.578733174203</v>
      </c>
      <c r="BM72" s="73">
        <f t="shared" si="100"/>
        <v>3.6190084802310007E-8</v>
      </c>
      <c r="BN72" s="73">
        <f t="shared" si="101"/>
        <v>3.6221232495220193E-8</v>
      </c>
      <c r="BO72" s="73">
        <f t="shared" si="102"/>
        <v>3.6221235109737852E-8</v>
      </c>
      <c r="BP72" s="73">
        <f t="shared" si="103"/>
        <v>3.6221235109955672E-8</v>
      </c>
      <c r="BR72" s="74">
        <v>3.6399999999999998E-9</v>
      </c>
      <c r="BS72" s="74">
        <v>5.8778480936099999</v>
      </c>
      <c r="BT72" s="74">
        <v>58946.516884393903</v>
      </c>
      <c r="BU72" s="73">
        <f t="shared" si="104"/>
        <v>-1.3598125987571232E-9</v>
      </c>
      <c r="BV72" s="73">
        <f t="shared" si="105"/>
        <v>-1.3557350574291448E-9</v>
      </c>
      <c r="BW72" s="73">
        <f t="shared" si="106"/>
        <v>-1.3557347149877063E-9</v>
      </c>
      <c r="BX72" s="73">
        <f t="shared" si="107"/>
        <v>-1.3557347149585188E-9</v>
      </c>
      <c r="BZ72" s="74">
        <v>1.4000000000000001E-10</v>
      </c>
      <c r="CA72" s="74">
        <v>5.66400816218</v>
      </c>
      <c r="CB72" s="74">
        <v>48733.231338182901</v>
      </c>
      <c r="CC72" s="73">
        <f t="shared" si="108"/>
        <v>9.9480527173838083E-11</v>
      </c>
      <c r="CD72" s="73">
        <f t="shared" si="109"/>
        <v>9.9382152435754428E-11</v>
      </c>
      <c r="CE72" s="73">
        <f t="shared" si="110"/>
        <v>9.9382144171852776E-11</v>
      </c>
      <c r="CF72" s="73">
        <f t="shared" si="111"/>
        <v>9.9382144171157751E-11</v>
      </c>
      <c r="CH72" s="74"/>
      <c r="CI72" s="74"/>
      <c r="CJ72" s="74"/>
      <c r="CP72" s="74"/>
      <c r="CQ72" s="74"/>
      <c r="CR72" s="74"/>
      <c r="CX72" s="74"/>
      <c r="CY72" s="74"/>
      <c r="CZ72" s="74"/>
      <c r="DF72" s="74">
        <v>3.0540000000000001E-8</v>
      </c>
      <c r="DG72" s="74">
        <v>4.1257832452200001</v>
      </c>
      <c r="DH72" s="74">
        <v>77734.0184596279</v>
      </c>
      <c r="DI72" s="73">
        <f t="shared" si="112"/>
        <v>-2.5001587237585726E-8</v>
      </c>
      <c r="DJ72" s="73">
        <f t="shared" si="113"/>
        <v>-2.5029480046003616E-8</v>
      </c>
      <c r="DK72" s="73">
        <f t="shared" si="114"/>
        <v>-2.5029482385276877E-8</v>
      </c>
      <c r="DL72" s="73">
        <f t="shared" si="115"/>
        <v>-2.5029482385475817E-8</v>
      </c>
      <c r="DN72" s="74">
        <v>3.3200000000000001E-9</v>
      </c>
      <c r="DO72" s="74">
        <v>3.59235758173</v>
      </c>
      <c r="DP72" s="74">
        <v>51220.206541539701</v>
      </c>
      <c r="DQ72" s="73">
        <f t="shared" si="116"/>
        <v>3.2786185528339687E-9</v>
      </c>
      <c r="DR72" s="73">
        <f t="shared" si="117"/>
        <v>3.2780685433326079E-9</v>
      </c>
      <c r="DS72" s="73">
        <f t="shared" si="118"/>
        <v>3.2780684970011993E-9</v>
      </c>
      <c r="DT72" s="73">
        <f t="shared" si="119"/>
        <v>3.2780684969972529E-9</v>
      </c>
      <c r="DV72" s="74">
        <v>1E-10</v>
      </c>
      <c r="DW72" s="74">
        <v>3.9482781505100002</v>
      </c>
      <c r="DX72" s="74">
        <v>25661.304950698199</v>
      </c>
      <c r="DY72" s="73">
        <f t="shared" si="120"/>
        <v>9.7206851012398201E-11</v>
      </c>
      <c r="DZ72" s="73">
        <f t="shared" si="121"/>
        <v>9.7194502010903123E-11</v>
      </c>
      <c r="EA72" s="73">
        <f t="shared" si="122"/>
        <v>9.7194500972929645E-11</v>
      </c>
      <c r="EB72" s="73">
        <f t="shared" si="123"/>
        <v>9.7194500972841408E-11</v>
      </c>
      <c r="ED72" s="74">
        <v>0</v>
      </c>
      <c r="EE72" s="74">
        <v>5.7672241874300001</v>
      </c>
      <c r="EF72" s="74">
        <v>43071.8992890308</v>
      </c>
      <c r="EG72" s="73">
        <f t="shared" si="124"/>
        <v>0</v>
      </c>
      <c r="EH72" s="73">
        <f t="shared" si="125"/>
        <v>0</v>
      </c>
      <c r="EI72" s="73">
        <f t="shared" si="126"/>
        <v>0</v>
      </c>
      <c r="EJ72" s="73">
        <f t="shared" si="127"/>
        <v>0</v>
      </c>
      <c r="EL72" s="77"/>
      <c r="EM72" s="77"/>
      <c r="EN72" s="77"/>
      <c r="ET72" s="74"/>
      <c r="EU72" s="74"/>
      <c r="EV72" s="74"/>
    </row>
    <row r="73" spans="1:152" s="73" customFormat="1" ht="13.5" x14ac:dyDescent="0.3">
      <c r="A73" s="73" t="s">
        <v>198</v>
      </c>
      <c r="B73" s="73" t="s">
        <v>199</v>
      </c>
      <c r="C73" s="73" t="s">
        <v>200</v>
      </c>
      <c r="L73" s="74"/>
      <c r="N73" s="74">
        <v>2.7504000000000001E-7</v>
      </c>
      <c r="O73" s="74">
        <v>0.98010127839000005</v>
      </c>
      <c r="P73" s="74">
        <v>45892.730433156903</v>
      </c>
      <c r="Q73" s="73">
        <f t="shared" si="84"/>
        <v>6.4515115949176703E-8</v>
      </c>
      <c r="R73" s="73">
        <f t="shared" si="85"/>
        <v>6.4263769610693743E-8</v>
      </c>
      <c r="S73" s="73">
        <f t="shared" si="86"/>
        <v>6.4263748504771283E-8</v>
      </c>
      <c r="T73" s="73">
        <f t="shared" si="87"/>
        <v>6.4263748502977519E-8</v>
      </c>
      <c r="V73" s="74">
        <v>1.9790000000000001E-8</v>
      </c>
      <c r="W73" s="74">
        <v>4.44092591248</v>
      </c>
      <c r="X73" s="74">
        <v>103292.23063610699</v>
      </c>
      <c r="Y73" s="73">
        <f t="shared" si="88"/>
        <v>-4.3252654678748197E-9</v>
      </c>
      <c r="Z73" s="73">
        <f t="shared" si="89"/>
        <v>-4.3661119168852446E-9</v>
      </c>
      <c r="AA73" s="73">
        <f t="shared" si="90"/>
        <v>-4.366115345616341E-9</v>
      </c>
      <c r="AB73" s="73">
        <f t="shared" si="91"/>
        <v>-4.3661153459103938E-9</v>
      </c>
      <c r="AD73" s="74">
        <v>6.3E-10</v>
      </c>
      <c r="AE73" s="74">
        <v>0.65828525439999996</v>
      </c>
      <c r="AF73" s="74">
        <v>110012.944615448</v>
      </c>
      <c r="AG73" s="73">
        <f t="shared" si="92"/>
        <v>-6.2749543955558678E-10</v>
      </c>
      <c r="AH73" s="73">
        <f t="shared" si="93"/>
        <v>-6.2736739185424035E-10</v>
      </c>
      <c r="AI73" s="73">
        <f t="shared" si="94"/>
        <v>-6.2736738096934699E-10</v>
      </c>
      <c r="AJ73" s="73">
        <f t="shared" si="95"/>
        <v>-6.2736738096841817E-10</v>
      </c>
      <c r="AL73" s="74">
        <v>1.9999999999999999E-11</v>
      </c>
      <c r="AM73" s="74">
        <v>1.0768418012300001</v>
      </c>
      <c r="AN73" s="74">
        <v>103292.23063610699</v>
      </c>
      <c r="AO73" s="73">
        <f t="shared" si="96"/>
        <v>8.569929631070932E-12</v>
      </c>
      <c r="AP73" s="73">
        <f t="shared" si="97"/>
        <v>8.6081417455432719E-12</v>
      </c>
      <c r="AQ73" s="73">
        <f t="shared" si="98"/>
        <v>8.6081449522930854E-12</v>
      </c>
      <c r="AR73" s="73">
        <f t="shared" si="99"/>
        <v>8.6081449525681019E-12</v>
      </c>
      <c r="AT73" s="74"/>
      <c r="AU73" s="74"/>
      <c r="AV73" s="74"/>
      <c r="BB73" s="74"/>
      <c r="BC73" s="74"/>
      <c r="BD73" s="74"/>
      <c r="BJ73" s="74">
        <v>5.6249999999999997E-8</v>
      </c>
      <c r="BK73" s="74">
        <v>3.0803000023</v>
      </c>
      <c r="BL73" s="74">
        <v>129380.133777681</v>
      </c>
      <c r="BM73" s="73">
        <f t="shared" si="100"/>
        <v>5.1628746707873723E-8</v>
      </c>
      <c r="BN73" s="73">
        <f t="shared" si="101"/>
        <v>5.1569397342220747E-8</v>
      </c>
      <c r="BO73" s="73">
        <f t="shared" si="102"/>
        <v>5.1569392343916919E-8</v>
      </c>
      <c r="BP73" s="73">
        <f t="shared" si="103"/>
        <v>5.1569392343498074E-8</v>
      </c>
      <c r="BR73" s="74">
        <v>3.5199999999999998E-9</v>
      </c>
      <c r="BS73" s="74">
        <v>0.87939481900000005</v>
      </c>
      <c r="BT73" s="74">
        <v>52156.136522248598</v>
      </c>
      <c r="BU73" s="73">
        <f t="shared" si="104"/>
        <v>3.4223395253738032E-9</v>
      </c>
      <c r="BV73" s="73">
        <f t="shared" si="105"/>
        <v>3.4214579623377343E-9</v>
      </c>
      <c r="BW73" s="73">
        <f t="shared" si="106"/>
        <v>3.4214578881560029E-9</v>
      </c>
      <c r="BX73" s="73">
        <f t="shared" si="107"/>
        <v>3.4214578881497035E-9</v>
      </c>
      <c r="BZ73" s="74">
        <v>1.2999999999999999E-10</v>
      </c>
      <c r="CA73" s="74">
        <v>1.65023710844</v>
      </c>
      <c r="CB73" s="74">
        <v>26095.016688575</v>
      </c>
      <c r="CC73" s="73">
        <f t="shared" si="108"/>
        <v>-2.621376790379346E-11</v>
      </c>
      <c r="CD73" s="73">
        <f t="shared" si="109"/>
        <v>-2.6281819107768333E-11</v>
      </c>
      <c r="CE73" s="73">
        <f t="shared" si="110"/>
        <v>-2.6281824821169829E-11</v>
      </c>
      <c r="CF73" s="73">
        <f t="shared" si="111"/>
        <v>-2.6281824821654708E-11</v>
      </c>
      <c r="CH73" s="74"/>
      <c r="CI73" s="74"/>
      <c r="CJ73" s="74"/>
      <c r="CP73" s="74"/>
      <c r="CQ73" s="74"/>
      <c r="CR73" s="74"/>
      <c r="CX73" s="74"/>
      <c r="CY73" s="74"/>
      <c r="CZ73" s="74"/>
      <c r="DF73" s="74">
        <v>3.6139999999999998E-8</v>
      </c>
      <c r="DG73" s="74">
        <v>2.95861599353</v>
      </c>
      <c r="DH73" s="74">
        <v>28306.660245760901</v>
      </c>
      <c r="DI73" s="73">
        <f t="shared" si="112"/>
        <v>-2.2512790728757737E-8</v>
      </c>
      <c r="DJ73" s="73">
        <f t="shared" si="113"/>
        <v>-2.2529178080264382E-8</v>
      </c>
      <c r="DK73" s="73">
        <f t="shared" si="114"/>
        <v>-2.2529179455860156E-8</v>
      </c>
      <c r="DL73" s="73">
        <f t="shared" si="115"/>
        <v>-2.2529179455977417E-8</v>
      </c>
      <c r="DN73" s="74">
        <v>2.23E-9</v>
      </c>
      <c r="DO73" s="74">
        <v>2.7652883151599998</v>
      </c>
      <c r="DP73" s="74">
        <v>103292.23063610699</v>
      </c>
      <c r="DQ73" s="73">
        <f t="shared" si="116"/>
        <v>-2.1131344059535087E-9</v>
      </c>
      <c r="DR73" s="73">
        <f t="shared" si="117"/>
        <v>-2.1116224281383073E-9</v>
      </c>
      <c r="DS73" s="73">
        <f t="shared" si="118"/>
        <v>-2.1116223007927382E-9</v>
      </c>
      <c r="DT73" s="73">
        <f t="shared" si="119"/>
        <v>-2.1116223007818169E-9</v>
      </c>
      <c r="DV73" s="74">
        <v>8.9999999999999999E-11</v>
      </c>
      <c r="DW73" s="74">
        <v>1.4519576799999999E-3</v>
      </c>
      <c r="DX73" s="74">
        <v>49957.049178961599</v>
      </c>
      <c r="DY73" s="73">
        <f t="shared" si="120"/>
        <v>5.8191522350588652E-11</v>
      </c>
      <c r="DZ73" s="73">
        <f t="shared" si="121"/>
        <v>5.826174287756457E-11</v>
      </c>
      <c r="EA73" s="73">
        <f t="shared" si="122"/>
        <v>5.8261748770859954E-11</v>
      </c>
      <c r="EB73" s="73">
        <f t="shared" si="123"/>
        <v>5.8261748771359055E-11</v>
      </c>
      <c r="ED73" s="74">
        <v>0</v>
      </c>
      <c r="EE73" s="74">
        <v>4.1273970458100004</v>
      </c>
      <c r="EF73" s="74">
        <v>26107.572902473901</v>
      </c>
      <c r="EG73" s="73">
        <f t="shared" si="124"/>
        <v>0</v>
      </c>
      <c r="EH73" s="73">
        <f t="shared" si="125"/>
        <v>0</v>
      </c>
      <c r="EI73" s="73">
        <f t="shared" si="126"/>
        <v>0</v>
      </c>
      <c r="EJ73" s="73">
        <f t="shared" si="127"/>
        <v>0</v>
      </c>
      <c r="EL73" s="74"/>
      <c r="EM73" s="74"/>
      <c r="EN73" s="74"/>
      <c r="ET73" s="74"/>
      <c r="EU73" s="74"/>
      <c r="EV73" s="74"/>
    </row>
    <row r="74" spans="1:152" s="73" customFormat="1" ht="13.5" x14ac:dyDescent="0.3">
      <c r="A74" s="73">
        <f>F65</f>
        <v>1.295413282780131</v>
      </c>
      <c r="B74" s="73">
        <f xml:space="preserve"> 0.0057755183 * A74</f>
        <v>7.4816831207597219E-3</v>
      </c>
      <c r="C74" s="73">
        <f xml:space="preserve"> Tau - B74/DAYSinMILLENNIUM</f>
        <v>1.6241874895197971E-2</v>
      </c>
      <c r="L74" s="74"/>
      <c r="N74" s="74">
        <v>2.2347E-7</v>
      </c>
      <c r="O74" s="74">
        <v>5.6533512583799999</v>
      </c>
      <c r="P74" s="74">
        <v>77734.0184596279</v>
      </c>
      <c r="Q74" s="73">
        <f t="shared" si="84"/>
        <v>1.2031125150511649E-7</v>
      </c>
      <c r="R74" s="73">
        <f t="shared" si="85"/>
        <v>1.2001126721919923E-7</v>
      </c>
      <c r="S74" s="73">
        <f t="shared" si="86"/>
        <v>1.2001124201913392E-7</v>
      </c>
      <c r="T74" s="73">
        <f t="shared" si="87"/>
        <v>1.2001124201699083E-7</v>
      </c>
      <c r="V74" s="74">
        <v>1.974E-8</v>
      </c>
      <c r="W74" s="74">
        <v>0.83681704900999998</v>
      </c>
      <c r="X74" s="74">
        <v>12566.1516999828</v>
      </c>
      <c r="Y74" s="73">
        <f t="shared" si="88"/>
        <v>-1.4691090463346621E-8</v>
      </c>
      <c r="Z74" s="73">
        <f t="shared" si="89"/>
        <v>-1.4694483486481327E-8</v>
      </c>
      <c r="AA74" s="73">
        <f t="shared" si="90"/>
        <v>-1.4694483771325691E-8</v>
      </c>
      <c r="AB74" s="73">
        <f t="shared" si="91"/>
        <v>-1.4694483771349666E-8</v>
      </c>
      <c r="AD74" s="74">
        <v>6.3999999999999996E-10</v>
      </c>
      <c r="AE74" s="74">
        <v>2.6843700299700002</v>
      </c>
      <c r="AF74" s="74">
        <v>43071.8992890308</v>
      </c>
      <c r="AG74" s="73">
        <f t="shared" si="92"/>
        <v>6.879099216548766E-11</v>
      </c>
      <c r="AH74" s="73">
        <f t="shared" si="93"/>
        <v>6.8229628992889729E-11</v>
      </c>
      <c r="AI74" s="73">
        <f t="shared" si="94"/>
        <v>6.8229581857423451E-11</v>
      </c>
      <c r="AJ74" s="73">
        <f t="shared" si="95"/>
        <v>6.8229581853444479E-11</v>
      </c>
      <c r="AL74" s="74">
        <v>9.9999999999999994E-12</v>
      </c>
      <c r="AM74" s="74">
        <v>3.2397932249200001</v>
      </c>
      <c r="AN74" s="74">
        <v>52156.136522248598</v>
      </c>
      <c r="AO74" s="73">
        <f t="shared" si="96"/>
        <v>-5.2566206606855408E-12</v>
      </c>
      <c r="AP74" s="73">
        <f t="shared" si="97"/>
        <v>-5.2475300225098394E-12</v>
      </c>
      <c r="AQ74" s="73">
        <f t="shared" si="98"/>
        <v>-5.2475292589901874E-12</v>
      </c>
      <c r="AR74" s="73">
        <f t="shared" si="99"/>
        <v>-5.2475292589253474E-12</v>
      </c>
      <c r="AT74" s="74"/>
      <c r="AU74" s="74"/>
      <c r="AV74" s="74"/>
      <c r="BB74" s="74"/>
      <c r="BC74" s="74"/>
      <c r="BD74" s="74"/>
      <c r="BJ74" s="74">
        <v>5.2950000000000001E-8</v>
      </c>
      <c r="BK74" s="74">
        <v>1.35863387771</v>
      </c>
      <c r="BL74" s="74">
        <v>45892.730433156903</v>
      </c>
      <c r="BM74" s="73">
        <f t="shared" si="100"/>
        <v>3.0563142973475219E-8</v>
      </c>
      <c r="BN74" s="73">
        <f t="shared" si="101"/>
        <v>3.0522486033794791E-8</v>
      </c>
      <c r="BO74" s="73">
        <f t="shared" si="102"/>
        <v>3.0522482619025007E-8</v>
      </c>
      <c r="BP74" s="73">
        <f t="shared" si="103"/>
        <v>3.0522482618734792E-8</v>
      </c>
      <c r="BR74" s="74">
        <v>3.5199999999999998E-9</v>
      </c>
      <c r="BS74" s="74">
        <v>5.9267529308400002</v>
      </c>
      <c r="BT74" s="74">
        <v>25661.304950698199</v>
      </c>
      <c r="BU74" s="73">
        <f t="shared" si="104"/>
        <v>-5.9819759645363479E-10</v>
      </c>
      <c r="BV74" s="73">
        <f t="shared" si="105"/>
        <v>-5.9637433045281804E-10</v>
      </c>
      <c r="BW74" s="73">
        <f t="shared" si="106"/>
        <v>-5.9637417736094114E-10</v>
      </c>
      <c r="BX74" s="73">
        <f t="shared" si="107"/>
        <v>-5.9637417734792618E-10</v>
      </c>
      <c r="BZ74" s="74">
        <v>1.5E-10</v>
      </c>
      <c r="CA74" s="74">
        <v>5.4379229129800004</v>
      </c>
      <c r="CB74" s="74">
        <v>25973.463852888901</v>
      </c>
      <c r="CC74" s="73">
        <f t="shared" si="108"/>
        <v>1.4988237633649741E-10</v>
      </c>
      <c r="CD74" s="73">
        <f t="shared" si="109"/>
        <v>1.4988551467770196E-10</v>
      </c>
      <c r="CE74" s="73">
        <f t="shared" si="110"/>
        <v>1.4988551493942227E-10</v>
      </c>
      <c r="CF74" s="73">
        <f t="shared" si="111"/>
        <v>1.4988551493944458E-10</v>
      </c>
      <c r="CH74" s="74"/>
      <c r="CI74" s="74"/>
      <c r="CJ74" s="74"/>
      <c r="CP74" s="74"/>
      <c r="CQ74" s="74"/>
      <c r="CR74" s="74"/>
      <c r="CX74" s="74"/>
      <c r="CY74" s="74"/>
      <c r="CZ74" s="74"/>
      <c r="DF74" s="74">
        <v>2.8200000000000001E-8</v>
      </c>
      <c r="DG74" s="74">
        <v>4.6262843607399997</v>
      </c>
      <c r="DH74" s="74">
        <v>18849.227549974199</v>
      </c>
      <c r="DI74" s="73">
        <f t="shared" si="112"/>
        <v>-2.7363291531454959E-8</v>
      </c>
      <c r="DJ74" s="73">
        <f t="shared" si="113"/>
        <v>-2.736065712037651E-8</v>
      </c>
      <c r="DK74" s="73">
        <f t="shared" si="114"/>
        <v>-2.736065689901469E-8</v>
      </c>
      <c r="DL74" s="73">
        <f t="shared" si="115"/>
        <v>-2.7360656898996058E-8</v>
      </c>
      <c r="DN74" s="74">
        <v>2.1499999999999998E-9</v>
      </c>
      <c r="DO74" s="74">
        <v>3.9799600977299998</v>
      </c>
      <c r="DP74" s="74">
        <v>56727.759780207198</v>
      </c>
      <c r="DQ74" s="73">
        <f t="shared" si="116"/>
        <v>-3.1547241520053717E-10</v>
      </c>
      <c r="DR74" s="73">
        <f t="shared" si="117"/>
        <v>-3.130011589560717E-10</v>
      </c>
      <c r="DS74" s="73">
        <f t="shared" si="118"/>
        <v>-3.1300095144662262E-10</v>
      </c>
      <c r="DT74" s="73">
        <f t="shared" si="119"/>
        <v>-3.1300095142896955E-10</v>
      </c>
      <c r="DV74" s="74">
        <v>7.9999999999999995E-11</v>
      </c>
      <c r="DW74" s="74">
        <v>5.4270200339899999</v>
      </c>
      <c r="DX74" s="74">
        <v>110012.944615448</v>
      </c>
      <c r="DY74" s="73">
        <f t="shared" si="120"/>
        <v>2.6276926295449019E-12</v>
      </c>
      <c r="DZ74" s="73">
        <f t="shared" si="121"/>
        <v>2.8078514587584468E-12</v>
      </c>
      <c r="EA74" s="73">
        <f t="shared" si="122"/>
        <v>2.8078665846800624E-12</v>
      </c>
      <c r="EB74" s="73">
        <f t="shared" si="123"/>
        <v>2.8078665859707493E-12</v>
      </c>
      <c r="ED74" s="74">
        <v>0</v>
      </c>
      <c r="EE74" s="74">
        <v>1.3771313866499999</v>
      </c>
      <c r="EF74" s="74">
        <v>31749.235190726398</v>
      </c>
      <c r="EG74" s="73">
        <f t="shared" si="124"/>
        <v>0</v>
      </c>
      <c r="EH74" s="73">
        <f t="shared" si="125"/>
        <v>0</v>
      </c>
      <c r="EI74" s="73">
        <f t="shared" si="126"/>
        <v>0</v>
      </c>
      <c r="EJ74" s="73">
        <f t="shared" si="127"/>
        <v>0</v>
      </c>
      <c r="EL74" s="74"/>
      <c r="EM74" s="74"/>
      <c r="EN74" s="74"/>
      <c r="ET74" s="74"/>
      <c r="EU74" s="74"/>
      <c r="EV74" s="74"/>
    </row>
    <row r="75" spans="1:152" s="73" customFormat="1" ht="13.5" x14ac:dyDescent="0.3">
      <c r="L75" s="74"/>
      <c r="N75" s="74">
        <v>2.2046999999999999E-7</v>
      </c>
      <c r="O75" s="74">
        <v>4.9339822519299998</v>
      </c>
      <c r="P75" s="74">
        <v>72602.377375570301</v>
      </c>
      <c r="Q75" s="73">
        <f t="shared" si="84"/>
        <v>-2.1382020842658541E-7</v>
      </c>
      <c r="R75" s="73">
        <f t="shared" si="85"/>
        <v>-2.1374005903411011E-7</v>
      </c>
      <c r="S75" s="73">
        <f t="shared" si="86"/>
        <v>-2.1374005228475425E-7</v>
      </c>
      <c r="T75" s="73">
        <f t="shared" si="87"/>
        <v>-2.1374005228418883E-7</v>
      </c>
      <c r="V75" s="74">
        <v>1.7E-8</v>
      </c>
      <c r="W75" s="74">
        <v>2.2860373273599999</v>
      </c>
      <c r="X75" s="74">
        <v>110012.944615448</v>
      </c>
      <c r="Y75" s="73">
        <f t="shared" si="88"/>
        <v>-5.48021077199199E-10</v>
      </c>
      <c r="Z75" s="73">
        <f t="shared" si="89"/>
        <v>-5.8630561502989061E-10</v>
      </c>
      <c r="AA75" s="73">
        <f t="shared" si="90"/>
        <v>-5.8630882935648954E-10</v>
      </c>
      <c r="AB75" s="73">
        <f t="shared" si="91"/>
        <v>-5.863088296307663E-10</v>
      </c>
      <c r="AD75" s="74">
        <v>6.6999999999999996E-10</v>
      </c>
      <c r="AE75" s="74">
        <v>3.8921657878000002</v>
      </c>
      <c r="AF75" s="74">
        <v>26084.021806216198</v>
      </c>
      <c r="AG75" s="73">
        <f t="shared" si="92"/>
        <v>6.421156410492732E-10</v>
      </c>
      <c r="AH75" s="73">
        <f t="shared" si="93"/>
        <v>6.4221774062176555E-10</v>
      </c>
      <c r="AI75" s="73">
        <f t="shared" si="94"/>
        <v>6.4221774918655212E-10</v>
      </c>
      <c r="AJ75" s="73">
        <f t="shared" si="95"/>
        <v>6.4221774918727932E-10</v>
      </c>
      <c r="AL75" s="74">
        <v>1.9999999999999999E-11</v>
      </c>
      <c r="AM75" s="74">
        <v>5.3383489147500001</v>
      </c>
      <c r="AN75" s="74">
        <v>52182.9198301492</v>
      </c>
      <c r="AO75" s="73">
        <f t="shared" si="96"/>
        <v>-1.0901012614288975E-12</v>
      </c>
      <c r="AP75" s="73">
        <f t="shared" si="97"/>
        <v>-1.1114450829655622E-12</v>
      </c>
      <c r="AQ75" s="73">
        <f t="shared" si="98"/>
        <v>-1.1114468749820348E-12</v>
      </c>
      <c r="AR75" s="73">
        <f t="shared" si="99"/>
        <v>-1.1114468751341399E-12</v>
      </c>
      <c r="AT75" s="77"/>
      <c r="AU75" s="77"/>
      <c r="AV75" s="77"/>
      <c r="BB75" s="74"/>
      <c r="BC75" s="74"/>
      <c r="BD75" s="74"/>
      <c r="BJ75" s="74">
        <v>5.1160000000000003E-8</v>
      </c>
      <c r="BK75" s="74">
        <v>2.67576280851</v>
      </c>
      <c r="BL75" s="74">
        <v>76674.636529438707</v>
      </c>
      <c r="BM75" s="73">
        <f t="shared" si="100"/>
        <v>-3.5463108593296359E-8</v>
      </c>
      <c r="BN75" s="73">
        <f t="shared" si="101"/>
        <v>-3.5520974103584231E-8</v>
      </c>
      <c r="BO75" s="73">
        <f t="shared" si="102"/>
        <v>-3.5520978958416533E-8</v>
      </c>
      <c r="BP75" s="73">
        <f t="shared" si="103"/>
        <v>-3.5520978958826742E-8</v>
      </c>
      <c r="BR75" s="74">
        <v>3.1E-9</v>
      </c>
      <c r="BS75" s="74">
        <v>2.69873876637</v>
      </c>
      <c r="BT75" s="74">
        <v>52171.924947790401</v>
      </c>
      <c r="BU75" s="73">
        <f t="shared" si="104"/>
        <v>-8.2349887567449026E-10</v>
      </c>
      <c r="BV75" s="73">
        <f t="shared" si="105"/>
        <v>-8.2030480858034184E-10</v>
      </c>
      <c r="BW75" s="73">
        <f t="shared" si="106"/>
        <v>-8.2030454036067113E-10</v>
      </c>
      <c r="BX75" s="73">
        <f t="shared" si="107"/>
        <v>-8.2030454033790009E-10</v>
      </c>
      <c r="BZ75" s="74">
        <v>1.2E-10</v>
      </c>
      <c r="CA75" s="74">
        <v>5.1554156684499999</v>
      </c>
      <c r="CB75" s="74">
        <v>79219.309166331106</v>
      </c>
      <c r="CC75" s="73">
        <f t="shared" si="108"/>
        <v>-9.6781536077139008E-11</v>
      </c>
      <c r="CD75" s="73">
        <f t="shared" si="109"/>
        <v>-9.6896523531816464E-11</v>
      </c>
      <c r="CE75" s="73">
        <f t="shared" si="110"/>
        <v>-9.689653317569075E-11</v>
      </c>
      <c r="CF75" s="73">
        <f t="shared" si="111"/>
        <v>-9.6896533176511623E-11</v>
      </c>
      <c r="CH75" s="74"/>
      <c r="CI75" s="74"/>
      <c r="CJ75" s="74"/>
      <c r="CP75" s="74"/>
      <c r="CQ75" s="74"/>
      <c r="CR75" s="74"/>
      <c r="CX75" s="74"/>
      <c r="CY75" s="74"/>
      <c r="CZ75" s="74"/>
      <c r="DF75" s="74">
        <v>2.7459999999999999E-8</v>
      </c>
      <c r="DG75" s="74">
        <v>4.6788052920499998</v>
      </c>
      <c r="DH75" s="74">
        <v>53235.188213337497</v>
      </c>
      <c r="DI75" s="73">
        <f t="shared" si="112"/>
        <v>-1.7026305458843529E-8</v>
      </c>
      <c r="DJ75" s="73">
        <f t="shared" si="113"/>
        <v>-1.7002804226485047E-8</v>
      </c>
      <c r="DK75" s="73">
        <f t="shared" si="114"/>
        <v>-1.7002802252424527E-8</v>
      </c>
      <c r="DL75" s="73">
        <f t="shared" si="115"/>
        <v>-1.700280225225783E-8</v>
      </c>
      <c r="DN75" s="74">
        <v>2.3499999999999999E-9</v>
      </c>
      <c r="DO75" s="74">
        <v>2.2405050325999998</v>
      </c>
      <c r="DP75" s="74">
        <v>25874.604046136199</v>
      </c>
      <c r="DQ75" s="73">
        <f t="shared" si="116"/>
        <v>1.2002097962203875E-10</v>
      </c>
      <c r="DR75" s="73">
        <f t="shared" si="117"/>
        <v>1.2126475266391473E-10</v>
      </c>
      <c r="DS75" s="73">
        <f t="shared" si="118"/>
        <v>1.2126485709221785E-10</v>
      </c>
      <c r="DT75" s="73">
        <f t="shared" si="119"/>
        <v>1.2126485710102252E-10</v>
      </c>
      <c r="DV75" s="74">
        <v>7.9999999999999995E-11</v>
      </c>
      <c r="DW75" s="74">
        <v>3.39306818321</v>
      </c>
      <c r="DX75" s="74">
        <v>25973.463852888901</v>
      </c>
      <c r="DY75" s="73">
        <f t="shared" si="120"/>
        <v>-3.3673204202067796E-11</v>
      </c>
      <c r="DZ75" s="73">
        <f t="shared" si="121"/>
        <v>-3.3711804801531429E-11</v>
      </c>
      <c r="EA75" s="73">
        <f t="shared" si="122"/>
        <v>-3.3711808042112756E-11</v>
      </c>
      <c r="EB75" s="73">
        <f t="shared" si="123"/>
        <v>-3.3711808042389067E-11</v>
      </c>
      <c r="ED75" s="74">
        <v>9.9999999999999994E-12</v>
      </c>
      <c r="EE75" s="74">
        <v>3.5471689655600001</v>
      </c>
      <c r="EF75" s="74">
        <v>51646.1153180537</v>
      </c>
      <c r="EG75" s="73">
        <f t="shared" si="124"/>
        <v>9.084901238875225E-12</v>
      </c>
      <c r="EH75" s="73">
        <f t="shared" si="125"/>
        <v>9.0893168366549426E-12</v>
      </c>
      <c r="EI75" s="73">
        <f t="shared" si="126"/>
        <v>9.0893172069703597E-12</v>
      </c>
      <c r="EJ75" s="73">
        <f t="shared" si="127"/>
        <v>9.0893172070016455E-12</v>
      </c>
      <c r="EL75" s="74"/>
      <c r="EM75" s="74"/>
      <c r="EN75" s="74"/>
      <c r="ET75" s="74"/>
      <c r="EU75" s="74"/>
      <c r="EV75" s="74"/>
    </row>
    <row r="76" spans="1:152" s="73" customFormat="1" ht="13.5" x14ac:dyDescent="0.3">
      <c r="A76" s="73" t="s">
        <v>201</v>
      </c>
      <c r="B76" s="73" t="s">
        <v>202</v>
      </c>
      <c r="C76" s="73" t="s">
        <v>203</v>
      </c>
      <c r="D76" s="73" t="s">
        <v>204</v>
      </c>
      <c r="E76" s="73" t="s">
        <v>205</v>
      </c>
      <c r="F76" s="73" t="s">
        <v>206</v>
      </c>
      <c r="L76" s="74"/>
      <c r="N76" s="74">
        <v>2.2275000000000001E-7</v>
      </c>
      <c r="O76" s="74">
        <v>2.1790984257599999</v>
      </c>
      <c r="P76" s="74">
        <v>52705.4972482429</v>
      </c>
      <c r="Q76" s="73">
        <f t="shared" si="84"/>
        <v>-1.8855120432948513E-7</v>
      </c>
      <c r="R76" s="73">
        <f t="shared" si="85"/>
        <v>-1.8867912508573286E-7</v>
      </c>
      <c r="S76" s="73">
        <f t="shared" si="86"/>
        <v>-1.8867913581698451E-7</v>
      </c>
      <c r="T76" s="73">
        <f t="shared" si="87"/>
        <v>-1.8867913581789981E-7</v>
      </c>
      <c r="V76" s="74">
        <v>1.6770000000000001E-8</v>
      </c>
      <c r="W76" s="74">
        <v>4.63366122462</v>
      </c>
      <c r="X76" s="74">
        <v>53235.188213337497</v>
      </c>
      <c r="Y76" s="73">
        <f t="shared" si="88"/>
        <v>-9.7937117930252733E-9</v>
      </c>
      <c r="Z76" s="73">
        <f t="shared" si="89"/>
        <v>-9.7788627582620217E-9</v>
      </c>
      <c r="AA76" s="73">
        <f t="shared" si="90"/>
        <v>-9.7788615110183981E-9</v>
      </c>
      <c r="AB76" s="73">
        <f t="shared" si="91"/>
        <v>-9.7788615109130748E-9</v>
      </c>
      <c r="AD76" s="74">
        <v>6.3999999999999996E-10</v>
      </c>
      <c r="AE76" s="74">
        <v>2.7595886798799998</v>
      </c>
      <c r="AF76" s="74">
        <v>40853.142184844</v>
      </c>
      <c r="AG76" s="73">
        <f t="shared" si="92"/>
        <v>6.1605500879197596E-10</v>
      </c>
      <c r="AH76" s="73">
        <f t="shared" si="93"/>
        <v>6.1619990725601383E-10</v>
      </c>
      <c r="AI76" s="73">
        <f t="shared" si="94"/>
        <v>6.1619991940387281E-10</v>
      </c>
      <c r="AJ76" s="73">
        <f t="shared" si="95"/>
        <v>6.16199919404895E-10</v>
      </c>
      <c r="AL76" s="74">
        <v>1.9999999999999999E-11</v>
      </c>
      <c r="AM76" s="74">
        <v>3.3686786620400002</v>
      </c>
      <c r="AN76" s="74">
        <v>99799.659069237896</v>
      </c>
      <c r="AO76" s="73">
        <f t="shared" si="96"/>
        <v>-1.9898281847688737E-11</v>
      </c>
      <c r="AP76" s="73">
        <f t="shared" si="97"/>
        <v>-1.9902358194963738E-11</v>
      </c>
      <c r="AQ76" s="73">
        <f t="shared" si="98"/>
        <v>-1.9902358533731083E-11</v>
      </c>
      <c r="AR76" s="73">
        <f t="shared" si="99"/>
        <v>-1.9902358533759805E-11</v>
      </c>
      <c r="AT76" s="74"/>
      <c r="AU76" s="74"/>
      <c r="AV76" s="74"/>
      <c r="BB76" s="74"/>
      <c r="BC76" s="74"/>
      <c r="BD76" s="74"/>
      <c r="BJ76" s="74">
        <v>5.0349999999999998E-8</v>
      </c>
      <c r="BK76" s="74">
        <v>2.6661467625699999</v>
      </c>
      <c r="BL76" s="74">
        <v>77837.111233846503</v>
      </c>
      <c r="BM76" s="73">
        <f t="shared" si="100"/>
        <v>-3.410891609987941E-8</v>
      </c>
      <c r="BN76" s="73">
        <f t="shared" si="101"/>
        <v>-3.4167918606704712E-8</v>
      </c>
      <c r="BO76" s="73">
        <f t="shared" si="102"/>
        <v>-3.4167923557031773E-8</v>
      </c>
      <c r="BP76" s="73">
        <f t="shared" si="103"/>
        <v>-3.4167923557452206E-8</v>
      </c>
      <c r="BR76" s="74">
        <v>3.4499999999999999E-9</v>
      </c>
      <c r="BS76" s="74">
        <v>0.84406679212000002</v>
      </c>
      <c r="BT76" s="74">
        <v>98690.280517144507</v>
      </c>
      <c r="BU76" s="73">
        <f t="shared" si="104"/>
        <v>7.5106737311719844E-11</v>
      </c>
      <c r="BV76" s="73">
        <f t="shared" si="105"/>
        <v>8.2078671985793275E-11</v>
      </c>
      <c r="BW76" s="73">
        <f t="shared" si="106"/>
        <v>8.2079257349783203E-11</v>
      </c>
      <c r="BX76" s="73">
        <f t="shared" si="107"/>
        <v>8.2079257399188879E-11</v>
      </c>
      <c r="BZ76" s="74">
        <v>1.2E-10</v>
      </c>
      <c r="CA76" s="74">
        <v>2.9376660672799999</v>
      </c>
      <c r="CB76" s="74">
        <v>33326.578733174203</v>
      </c>
      <c r="CC76" s="73">
        <f t="shared" si="108"/>
        <v>-8.9505534544720926E-11</v>
      </c>
      <c r="CD76" s="73">
        <f t="shared" si="109"/>
        <v>-8.9560073343753873E-11</v>
      </c>
      <c r="CE76" s="73">
        <f t="shared" si="110"/>
        <v>-8.9560077921194896E-11</v>
      </c>
      <c r="CF76" s="73">
        <f t="shared" si="111"/>
        <v>-8.9560077921576252E-11</v>
      </c>
      <c r="CH76" s="74"/>
      <c r="CI76" s="74"/>
      <c r="CJ76" s="74"/>
      <c r="CP76" s="74"/>
      <c r="CQ76" s="74"/>
      <c r="CR76" s="74"/>
      <c r="CX76" s="74"/>
      <c r="CY76" s="74"/>
      <c r="CZ76" s="74"/>
      <c r="DF76" s="74">
        <v>2.7129999999999999E-8</v>
      </c>
      <c r="DG76" s="74">
        <v>3.5687491398</v>
      </c>
      <c r="DH76" s="74">
        <v>26068.233380674399</v>
      </c>
      <c r="DI76" s="73">
        <f t="shared" si="112"/>
        <v>2.5994575673559073E-8</v>
      </c>
      <c r="DJ76" s="73">
        <f t="shared" si="113"/>
        <v>2.5990425187878346E-8</v>
      </c>
      <c r="DK76" s="73">
        <f t="shared" si="114"/>
        <v>2.5990424839084413E-8</v>
      </c>
      <c r="DL76" s="73">
        <f t="shared" si="115"/>
        <v>2.599042483905478E-8</v>
      </c>
      <c r="DN76" s="74">
        <v>2.1499999999999998E-9</v>
      </c>
      <c r="DO76" s="74">
        <v>6.1666000849599998</v>
      </c>
      <c r="DP76" s="74">
        <v>51646.1153180537</v>
      </c>
      <c r="DQ76" s="73">
        <f t="shared" si="116"/>
        <v>-2.1410997662863528E-9</v>
      </c>
      <c r="DR76" s="73">
        <f t="shared" si="117"/>
        <v>-2.1408918423138839E-9</v>
      </c>
      <c r="DS76" s="73">
        <f t="shared" si="118"/>
        <v>-2.1408918247555923E-9</v>
      </c>
      <c r="DT76" s="73">
        <f t="shared" si="119"/>
        <v>-2.1408918247541088E-9</v>
      </c>
      <c r="DV76" s="74">
        <v>8.9999999999999999E-11</v>
      </c>
      <c r="DW76" s="74">
        <v>4.8349987041800002</v>
      </c>
      <c r="DX76" s="74">
        <v>38519.945791972001</v>
      </c>
      <c r="DY76" s="73">
        <f t="shared" si="120"/>
        <v>-4.9517810929791272E-11</v>
      </c>
      <c r="DZ76" s="73">
        <f t="shared" si="121"/>
        <v>-4.9458502294053238E-11</v>
      </c>
      <c r="EA76" s="73">
        <f t="shared" si="122"/>
        <v>-4.9458497313088755E-11</v>
      </c>
      <c r="EB76" s="73">
        <f t="shared" si="123"/>
        <v>-4.9458497312661342E-11</v>
      </c>
      <c r="ED76" s="74">
        <v>0</v>
      </c>
      <c r="EE76" s="74">
        <v>3.3916159585000001</v>
      </c>
      <c r="EF76" s="74">
        <v>36301.188687785099</v>
      </c>
      <c r="EG76" s="73">
        <f t="shared" si="124"/>
        <v>0</v>
      </c>
      <c r="EH76" s="73">
        <f t="shared" si="125"/>
        <v>0</v>
      </c>
      <c r="EI76" s="73">
        <f t="shared" si="126"/>
        <v>0</v>
      </c>
      <c r="EJ76" s="73">
        <f t="shared" si="127"/>
        <v>0</v>
      </c>
      <c r="EL76" s="74"/>
      <c r="EM76" s="74"/>
      <c r="EN76" s="74"/>
      <c r="ET76" s="74"/>
      <c r="EU76" s="74"/>
      <c r="EV76" s="74"/>
    </row>
    <row r="77" spans="1:152" s="73" customFormat="1" ht="13.5" x14ac:dyDescent="0.3">
      <c r="A77" s="73">
        <f>SUM(S1:S1380)</f>
        <v>4.1576905386001703</v>
      </c>
      <c r="B77" s="73">
        <f>SUM(AA1:AA839)</f>
        <v>26088.135037337535</v>
      </c>
      <c r="C77" s="73">
        <f>SUM(AI1:AI395)</f>
        <v>7.0544818587148282E-4</v>
      </c>
      <c r="D77" s="73">
        <f>SUM(AQ1:AQ153)</f>
        <v>2.8943774459895225E-6</v>
      </c>
      <c r="E77" s="73">
        <f>SUM(AY1:AY28)</f>
        <v>-1.189182389552586E-6</v>
      </c>
      <c r="F77" s="73">
        <f>SUM(BG1:BG13)</f>
        <v>-8.9096421864694098E-9</v>
      </c>
      <c r="L77" s="74"/>
      <c r="N77" s="74">
        <v>2.4251999999999998E-7</v>
      </c>
      <c r="O77" s="74">
        <v>4.3999417060899999</v>
      </c>
      <c r="P77" s="74">
        <v>7.1135470007999997</v>
      </c>
      <c r="Q77" s="73">
        <f t="shared" si="84"/>
        <v>-4.7446557908251601E-8</v>
      </c>
      <c r="R77" s="73">
        <f t="shared" si="85"/>
        <v>-4.7446592560534532E-8</v>
      </c>
      <c r="S77" s="73">
        <f t="shared" si="86"/>
        <v>-4.7446592563444136E-8</v>
      </c>
      <c r="T77" s="73">
        <f t="shared" si="87"/>
        <v>-4.7446592563444348E-8</v>
      </c>
      <c r="V77" s="74">
        <v>1.9540000000000002E-8</v>
      </c>
      <c r="W77" s="74">
        <v>4.6773372797599997</v>
      </c>
      <c r="X77" s="74">
        <v>286966.93455731601</v>
      </c>
      <c r="Y77" s="73">
        <f t="shared" si="88"/>
        <v>-1.8672032629056096E-8</v>
      </c>
      <c r="Z77" s="73">
        <f t="shared" si="89"/>
        <v>-1.8705559715964648E-8</v>
      </c>
      <c r="AA77" s="73">
        <f t="shared" si="90"/>
        <v>-1.8705562503855413E-8</v>
      </c>
      <c r="AB77" s="73">
        <f t="shared" si="91"/>
        <v>-1.870556250408662E-8</v>
      </c>
      <c r="AD77" s="74">
        <v>6.0999999999999996E-10</v>
      </c>
      <c r="AE77" s="74">
        <v>5.7783669448100001</v>
      </c>
      <c r="AF77" s="74">
        <v>12566.1516999828</v>
      </c>
      <c r="AG77" s="73">
        <f t="shared" si="92"/>
        <v>-4.9990853321769159E-10</v>
      </c>
      <c r="AH77" s="73">
        <f t="shared" si="93"/>
        <v>-4.9981854715265707E-10</v>
      </c>
      <c r="AI77" s="73">
        <f t="shared" si="94"/>
        <v>-4.9981853959585097E-10</v>
      </c>
      <c r="AJ77" s="73">
        <f t="shared" si="95"/>
        <v>-4.9981853959521498E-10</v>
      </c>
      <c r="AL77" s="74">
        <v>1.9999999999999999E-11</v>
      </c>
      <c r="AM77" s="74">
        <v>5.4069790666999999</v>
      </c>
      <c r="AN77" s="74">
        <v>82815.662921781302</v>
      </c>
      <c r="AO77" s="73">
        <f t="shared" si="96"/>
        <v>1.8463553636013544E-11</v>
      </c>
      <c r="AP77" s="73">
        <f t="shared" si="97"/>
        <v>1.8450487353252574E-11</v>
      </c>
      <c r="AQ77" s="73">
        <f t="shared" si="98"/>
        <v>1.8450486253950827E-11</v>
      </c>
      <c r="AR77" s="73">
        <f t="shared" si="99"/>
        <v>1.8450486253857808E-11</v>
      </c>
      <c r="AT77" s="74"/>
      <c r="AU77" s="74"/>
      <c r="AV77" s="74"/>
      <c r="BB77" s="74"/>
      <c r="BC77" s="74"/>
      <c r="BD77" s="74"/>
      <c r="BJ77" s="74">
        <v>4.7619999999999999E-8</v>
      </c>
      <c r="BK77" s="74">
        <v>4.6898319623800004</v>
      </c>
      <c r="BL77" s="74">
        <v>131548.894259964</v>
      </c>
      <c r="BM77" s="73">
        <f t="shared" si="100"/>
        <v>1.397329658005211E-8</v>
      </c>
      <c r="BN77" s="73">
        <f t="shared" si="101"/>
        <v>1.3850587462245689E-8</v>
      </c>
      <c r="BO77" s="73">
        <f t="shared" si="102"/>
        <v>1.3850577155115518E-8</v>
      </c>
      <c r="BP77" s="73">
        <f t="shared" si="103"/>
        <v>1.3850577154245325E-8</v>
      </c>
      <c r="BR77" s="74">
        <v>3.58E-9</v>
      </c>
      <c r="BS77" s="74">
        <v>6.1489003826299999</v>
      </c>
      <c r="BT77" s="74">
        <v>56727.759780207198</v>
      </c>
      <c r="BU77" s="73">
        <f t="shared" si="104"/>
        <v>-2.6306266152344056E-9</v>
      </c>
      <c r="BV77" s="73">
        <f t="shared" si="105"/>
        <v>-2.6334461728486971E-9</v>
      </c>
      <c r="BW77" s="73">
        <f t="shared" si="106"/>
        <v>-2.6334464094352356E-9</v>
      </c>
      <c r="BX77" s="73">
        <f t="shared" si="107"/>
        <v>-2.6334464094553621E-9</v>
      </c>
      <c r="BZ77" s="74">
        <v>1.0999999999999999E-10</v>
      </c>
      <c r="CA77" s="74">
        <v>5.16599347976</v>
      </c>
      <c r="CB77" s="74">
        <v>15874.617595363199</v>
      </c>
      <c r="CC77" s="73">
        <f t="shared" si="108"/>
        <v>6.8900468161340946E-11</v>
      </c>
      <c r="CD77" s="73">
        <f t="shared" si="109"/>
        <v>6.8872584051054023E-11</v>
      </c>
      <c r="CE77" s="73">
        <f t="shared" si="110"/>
        <v>6.8872581709539116E-11</v>
      </c>
      <c r="CF77" s="73">
        <f t="shared" si="111"/>
        <v>6.8872581709344095E-11</v>
      </c>
      <c r="CH77" s="74"/>
      <c r="CI77" s="74"/>
      <c r="CJ77" s="74"/>
      <c r="CP77" s="74"/>
      <c r="CQ77" s="74"/>
      <c r="CR77" s="74"/>
      <c r="CX77" s="74"/>
      <c r="CY77" s="74"/>
      <c r="CZ77" s="74"/>
      <c r="DF77" s="74">
        <v>2.5069999999999999E-8</v>
      </c>
      <c r="DG77" s="74">
        <v>2.2331208562699998</v>
      </c>
      <c r="DH77" s="74">
        <v>260879.03141574099</v>
      </c>
      <c r="DI77" s="73">
        <f t="shared" si="112"/>
        <v>-4.3952615164692963E-9</v>
      </c>
      <c r="DJ77" s="73">
        <f t="shared" si="113"/>
        <v>-4.527080579614687E-9</v>
      </c>
      <c r="DK77" s="73">
        <f t="shared" si="114"/>
        <v>-4.527091642032627E-9</v>
      </c>
      <c r="DL77" s="73">
        <f t="shared" si="115"/>
        <v>-4.5270916429745268E-9</v>
      </c>
      <c r="DN77" s="74">
        <v>2.0799999999999998E-9</v>
      </c>
      <c r="DO77" s="74">
        <v>2.7455189992900002</v>
      </c>
      <c r="DP77" s="74">
        <v>40853.142184844</v>
      </c>
      <c r="DQ77" s="73">
        <f t="shared" si="116"/>
        <v>2.0099104597143552E-9</v>
      </c>
      <c r="DR77" s="73">
        <f t="shared" si="117"/>
        <v>2.0103577597276094E-9</v>
      </c>
      <c r="DS77" s="73">
        <f t="shared" si="118"/>
        <v>2.0103577972247414E-9</v>
      </c>
      <c r="DT77" s="73">
        <f t="shared" si="119"/>
        <v>2.0103577972278967E-9</v>
      </c>
      <c r="DV77" s="74">
        <v>7.9999999999999995E-11</v>
      </c>
      <c r="DW77" s="74">
        <v>5.6514871876799999</v>
      </c>
      <c r="DX77" s="74">
        <v>53131.406024757001</v>
      </c>
      <c r="DY77" s="73">
        <f t="shared" si="120"/>
        <v>3.5303364005337294E-12</v>
      </c>
      <c r="DZ77" s="73">
        <f t="shared" si="121"/>
        <v>3.6173085317910361E-12</v>
      </c>
      <c r="EA77" s="73">
        <f t="shared" si="122"/>
        <v>3.617315833969227E-12</v>
      </c>
      <c r="EB77" s="73">
        <f t="shared" si="123"/>
        <v>3.6173158345870514E-12</v>
      </c>
      <c r="ED77" s="74">
        <v>0</v>
      </c>
      <c r="EE77" s="74">
        <v>4.3441086343600004</v>
      </c>
      <c r="EF77" s="74">
        <v>57837.138332300601</v>
      </c>
      <c r="EG77" s="73">
        <f t="shared" si="124"/>
        <v>0</v>
      </c>
      <c r="EH77" s="73">
        <f t="shared" si="125"/>
        <v>0</v>
      </c>
      <c r="EI77" s="73">
        <f t="shared" si="126"/>
        <v>0</v>
      </c>
      <c r="EJ77" s="73">
        <f t="shared" si="127"/>
        <v>0</v>
      </c>
      <c r="EL77" s="74"/>
      <c r="EM77" s="74"/>
      <c r="EN77" s="74"/>
      <c r="ET77" s="74"/>
      <c r="EU77" s="74"/>
      <c r="EV77" s="74"/>
    </row>
    <row r="78" spans="1:152" s="73" customFormat="1" ht="13.5" x14ac:dyDescent="0.3">
      <c r="L78" s="74"/>
      <c r="N78" s="74">
        <v>2.6750999999999999E-7</v>
      </c>
      <c r="O78" s="74">
        <v>1.06145361792</v>
      </c>
      <c r="P78" s="74">
        <v>3442.5749449653999</v>
      </c>
      <c r="Q78" s="73">
        <f t="shared" si="84"/>
        <v>2.4352101565377087E-7</v>
      </c>
      <c r="R78" s="73">
        <f t="shared" si="85"/>
        <v>2.4352882207369491E-7</v>
      </c>
      <c r="S78" s="73">
        <f t="shared" si="86"/>
        <v>2.4352882272908612E-7</v>
      </c>
      <c r="T78" s="73">
        <f t="shared" si="87"/>
        <v>2.4352882272914197E-7</v>
      </c>
      <c r="V78" s="74">
        <v>1.653E-8</v>
      </c>
      <c r="W78" s="74">
        <v>1.2551827601100001</v>
      </c>
      <c r="X78" s="74">
        <v>33326.578733174203</v>
      </c>
      <c r="Y78" s="73">
        <f t="shared" si="88"/>
        <v>-9.5675473090332404E-9</v>
      </c>
      <c r="Z78" s="73">
        <f t="shared" si="89"/>
        <v>-9.558343883796406E-9</v>
      </c>
      <c r="AA78" s="73">
        <f t="shared" si="90"/>
        <v>-9.5583431108703647E-9</v>
      </c>
      <c r="AB78" s="73">
        <f t="shared" si="91"/>
        <v>-9.5583431108059687E-9</v>
      </c>
      <c r="AD78" s="74">
        <v>6.9E-10</v>
      </c>
      <c r="AE78" s="74">
        <v>3.4481386279500001</v>
      </c>
      <c r="AF78" s="74">
        <v>10213.285546211</v>
      </c>
      <c r="AG78" s="73">
        <f t="shared" si="92"/>
        <v>6.5610306330629087E-10</v>
      </c>
      <c r="AH78" s="73">
        <f t="shared" si="93"/>
        <v>6.5605836439178233E-10</v>
      </c>
      <c r="AI78" s="73">
        <f t="shared" si="94"/>
        <v>6.560583606375647E-10</v>
      </c>
      <c r="AJ78" s="73">
        <f t="shared" si="95"/>
        <v>6.5605836063724882E-10</v>
      </c>
      <c r="AL78" s="74">
        <v>9.9999999999999994E-12</v>
      </c>
      <c r="AM78" s="74">
        <v>5.8085305794700002</v>
      </c>
      <c r="AN78" s="74">
        <v>4551.9534970588002</v>
      </c>
      <c r="AO78" s="73">
        <f t="shared" si="96"/>
        <v>-3.6136333429783143E-12</v>
      </c>
      <c r="AP78" s="73">
        <f t="shared" si="97"/>
        <v>-3.614502656714065E-12</v>
      </c>
      <c r="AQ78" s="73">
        <f t="shared" si="98"/>
        <v>-3.614502729701991E-12</v>
      </c>
      <c r="AR78" s="73">
        <f t="shared" si="99"/>
        <v>-3.6145027297082179E-12</v>
      </c>
      <c r="AT78" s="74"/>
      <c r="AU78" s="74"/>
      <c r="AV78" s="74"/>
      <c r="BB78" s="74"/>
      <c r="BC78" s="74"/>
      <c r="BD78" s="74"/>
      <c r="BJ78" s="74">
        <v>5.7140000000000001E-8</v>
      </c>
      <c r="BK78" s="74">
        <v>2.87339047644</v>
      </c>
      <c r="BL78" s="74">
        <v>79219.309166331106</v>
      </c>
      <c r="BM78" s="73">
        <f t="shared" si="100"/>
        <v>4.4901327721008897E-9</v>
      </c>
      <c r="BN78" s="73">
        <f t="shared" si="101"/>
        <v>4.582553822696446E-9</v>
      </c>
      <c r="BO78" s="73">
        <f t="shared" si="102"/>
        <v>4.5825615820526048E-9</v>
      </c>
      <c r="BP78" s="73">
        <f t="shared" si="103"/>
        <v>4.5825615827130688E-9</v>
      </c>
      <c r="BR78" s="74">
        <v>2.4800000000000001E-9</v>
      </c>
      <c r="BS78" s="74">
        <v>2.3439684006000001</v>
      </c>
      <c r="BT78" s="74">
        <v>51535.908996834303</v>
      </c>
      <c r="BU78" s="73">
        <f t="shared" si="104"/>
        <v>-2.0750087720355574E-9</v>
      </c>
      <c r="BV78" s="73">
        <f t="shared" si="105"/>
        <v>-2.0764412883613148E-9</v>
      </c>
      <c r="BW78" s="73">
        <f t="shared" si="106"/>
        <v>-2.0764414085411286E-9</v>
      </c>
      <c r="BX78" s="73">
        <f t="shared" si="107"/>
        <v>-2.0764414085513034E-9</v>
      </c>
      <c r="BZ78" s="74">
        <v>1.5E-10</v>
      </c>
      <c r="CA78" s="74">
        <v>3.4952146903400001</v>
      </c>
      <c r="CB78" s="74">
        <v>83925.041473874706</v>
      </c>
      <c r="CC78" s="73">
        <f t="shared" si="108"/>
        <v>-1.4999870602889155E-10</v>
      </c>
      <c r="CD78" s="73">
        <f t="shared" si="109"/>
        <v>-1.4999955541204005E-10</v>
      </c>
      <c r="CE78" s="73">
        <f t="shared" si="110"/>
        <v>-1.4999955546474766E-10</v>
      </c>
      <c r="CF78" s="73">
        <f t="shared" si="111"/>
        <v>-1.4999955546475213E-10</v>
      </c>
      <c r="CH78" s="74"/>
      <c r="CI78" s="74"/>
      <c r="CJ78" s="74"/>
      <c r="CP78" s="74"/>
      <c r="CQ78" s="74"/>
      <c r="CR78" s="74"/>
      <c r="CX78" s="74"/>
      <c r="CY78" s="74"/>
      <c r="CZ78" s="74"/>
      <c r="DF78" s="74">
        <v>3.044E-8</v>
      </c>
      <c r="DG78" s="74">
        <v>5.9061331018100001</v>
      </c>
      <c r="DH78" s="74">
        <v>105460.99111839</v>
      </c>
      <c r="DI78" s="73">
        <f t="shared" si="112"/>
        <v>-2.8683865319158855E-8</v>
      </c>
      <c r="DJ78" s="73">
        <f t="shared" si="113"/>
        <v>-2.8705808625674609E-8</v>
      </c>
      <c r="DK78" s="73">
        <f t="shared" si="114"/>
        <v>-2.8705810462458398E-8</v>
      </c>
      <c r="DL78" s="73">
        <f t="shared" si="115"/>
        <v>-2.870581046261268E-8</v>
      </c>
      <c r="DN78" s="74">
        <v>2.04E-9</v>
      </c>
      <c r="DO78" s="74">
        <v>3.4465478259700002</v>
      </c>
      <c r="DP78" s="74">
        <v>9103.9069941176003</v>
      </c>
      <c r="DQ78" s="73">
        <f t="shared" si="116"/>
        <v>1.7755926567349981E-9</v>
      </c>
      <c r="DR78" s="73">
        <f t="shared" si="117"/>
        <v>1.7757799174196751E-9</v>
      </c>
      <c r="DS78" s="73">
        <f t="shared" si="118"/>
        <v>1.7757799331398485E-9</v>
      </c>
      <c r="DT78" s="73">
        <f t="shared" si="119"/>
        <v>1.7757799331411896E-9</v>
      </c>
      <c r="DV78" s="74">
        <v>8.9999999999999999E-11</v>
      </c>
      <c r="DW78" s="74">
        <v>5.7381231420400001</v>
      </c>
      <c r="DX78" s="74">
        <v>51116.424352959199</v>
      </c>
      <c r="DY78" s="73">
        <f t="shared" si="120"/>
        <v>8.5924407900015032E-11</v>
      </c>
      <c r="DZ78" s="73">
        <f t="shared" si="121"/>
        <v>8.5952395217067357E-11</v>
      </c>
      <c r="EA78" s="73">
        <f t="shared" si="122"/>
        <v>8.5952397562984416E-11</v>
      </c>
      <c r="EB78" s="73">
        <f t="shared" si="123"/>
        <v>8.5952397563181608E-11</v>
      </c>
      <c r="ED78" s="74">
        <v>0</v>
      </c>
      <c r="EE78" s="74">
        <v>5.6208296069000001</v>
      </c>
      <c r="EF78" s="74">
        <v>639.89728631399998</v>
      </c>
      <c r="EG78" s="73">
        <f t="shared" si="124"/>
        <v>0</v>
      </c>
      <c r="EH78" s="73">
        <f t="shared" si="125"/>
        <v>0</v>
      </c>
      <c r="EI78" s="73">
        <f t="shared" si="126"/>
        <v>0</v>
      </c>
      <c r="EJ78" s="73">
        <f t="shared" si="127"/>
        <v>0</v>
      </c>
      <c r="EL78" s="74"/>
      <c r="EM78" s="74"/>
      <c r="EN78" s="74"/>
      <c r="ET78" s="74"/>
      <c r="EU78" s="74"/>
      <c r="EV78" s="74"/>
    </row>
    <row r="79" spans="1:152" s="73" customFormat="1" ht="13.5" x14ac:dyDescent="0.3">
      <c r="A79" s="73" t="s">
        <v>207</v>
      </c>
      <c r="B79" s="73" t="s">
        <v>208</v>
      </c>
      <c r="C79" s="73" t="s">
        <v>209</v>
      </c>
      <c r="D79" s="73" t="s">
        <v>210</v>
      </c>
      <c r="E79" s="73" t="s">
        <v>211</v>
      </c>
      <c r="F79" s="73" t="s">
        <v>212</v>
      </c>
      <c r="L79" s="74"/>
      <c r="N79" s="74">
        <v>2.3656E-7</v>
      </c>
      <c r="O79" s="74">
        <v>2.84168536986</v>
      </c>
      <c r="P79" s="74">
        <v>260879.03141574099</v>
      </c>
      <c r="Q79" s="73">
        <f t="shared" si="84"/>
        <v>9.9116590853479962E-8</v>
      </c>
      <c r="R79" s="73">
        <f t="shared" si="85"/>
        <v>9.7967465775184819E-8</v>
      </c>
      <c r="S79" s="73">
        <f t="shared" si="86"/>
        <v>9.7967369174453577E-8</v>
      </c>
      <c r="T79" s="73">
        <f t="shared" si="87"/>
        <v>9.7967369166228596E-8</v>
      </c>
      <c r="V79" s="74">
        <v>1.7850000000000001E-8</v>
      </c>
      <c r="W79" s="74">
        <v>1.80830270808</v>
      </c>
      <c r="X79" s="74">
        <v>26301.202237012199</v>
      </c>
      <c r="Y79" s="73">
        <f t="shared" si="88"/>
        <v>-2.8840107203281208E-9</v>
      </c>
      <c r="Z79" s="73">
        <f t="shared" si="89"/>
        <v>-2.8745208183217192E-9</v>
      </c>
      <c r="AA79" s="73">
        <f t="shared" si="90"/>
        <v>-2.8745200214951614E-9</v>
      </c>
      <c r="AB79" s="73">
        <f t="shared" si="91"/>
        <v>-2.874520021427065E-9</v>
      </c>
      <c r="AD79" s="74">
        <v>6E-10</v>
      </c>
      <c r="AE79" s="74">
        <v>0.79452201416000001</v>
      </c>
      <c r="AF79" s="74">
        <v>53131.406024757001</v>
      </c>
      <c r="AG79" s="73">
        <f t="shared" si="92"/>
        <v>-5.8934713198726376E-10</v>
      </c>
      <c r="AH79" s="73">
        <f t="shared" si="93"/>
        <v>-5.8922428997064516E-10</v>
      </c>
      <c r="AI79" s="73">
        <f t="shared" si="94"/>
        <v>-5.8922427962728151E-10</v>
      </c>
      <c r="AJ79" s="73">
        <f t="shared" si="95"/>
        <v>-5.8922427962640636E-10</v>
      </c>
      <c r="AL79" s="74">
        <v>9.9999999999999994E-12</v>
      </c>
      <c r="AM79" s="74">
        <v>4.9590938511999996</v>
      </c>
      <c r="AN79" s="74">
        <v>129483.91596626199</v>
      </c>
      <c r="AO79" s="73">
        <f t="shared" si="96"/>
        <v>-9.9989284193565687E-12</v>
      </c>
      <c r="AP79" s="73">
        <f t="shared" si="97"/>
        <v>-9.9992814982955118E-12</v>
      </c>
      <c r="AQ79" s="73">
        <f t="shared" si="98"/>
        <v>-9.9992815249879387E-12</v>
      </c>
      <c r="AR79" s="73">
        <f t="shared" si="99"/>
        <v>-9.9992815249902296E-12</v>
      </c>
      <c r="AT79" s="74"/>
      <c r="AU79" s="74"/>
      <c r="AV79" s="74"/>
      <c r="BB79" s="74"/>
      <c r="BC79" s="74"/>
      <c r="BD79" s="74"/>
      <c r="BJ79" s="74">
        <v>5.6010000000000003E-8</v>
      </c>
      <c r="BK79" s="74">
        <v>5.3719088514999997</v>
      </c>
      <c r="BL79" s="74">
        <v>955.59974160859997</v>
      </c>
      <c r="BM79" s="73">
        <f t="shared" si="100"/>
        <v>-2.5481328746593779E-8</v>
      </c>
      <c r="BN79" s="73">
        <f t="shared" si="101"/>
        <v>-2.5480352497894166E-8</v>
      </c>
      <c r="BO79" s="73">
        <f t="shared" si="102"/>
        <v>-2.5480352415925848E-8</v>
      </c>
      <c r="BP79" s="73">
        <f t="shared" si="103"/>
        <v>-2.5480352415918936E-8</v>
      </c>
      <c r="BR79" s="74">
        <v>2.86E-9</v>
      </c>
      <c r="BS79" s="74">
        <v>2.3964828016299999</v>
      </c>
      <c r="BT79" s="74">
        <v>19804.827291582798</v>
      </c>
      <c r="BU79" s="73">
        <f t="shared" si="104"/>
        <v>-2.5363135455609743E-9</v>
      </c>
      <c r="BV79" s="73">
        <f t="shared" si="105"/>
        <v>-2.5368494476474378E-9</v>
      </c>
      <c r="BW79" s="73">
        <f t="shared" si="106"/>
        <v>-2.5368494926253422E-9</v>
      </c>
      <c r="BX79" s="73">
        <f t="shared" si="107"/>
        <v>-2.5368494926291708E-9</v>
      </c>
      <c r="BZ79" s="74">
        <v>1.2E-10</v>
      </c>
      <c r="CA79" s="74">
        <v>1.3398002714799999</v>
      </c>
      <c r="CB79" s="74">
        <v>77308.1096831139</v>
      </c>
      <c r="CC79" s="73">
        <f t="shared" si="108"/>
        <v>1.1340916033962607E-10</v>
      </c>
      <c r="CD79" s="73">
        <f t="shared" si="109"/>
        <v>1.1347112320369057E-10</v>
      </c>
      <c r="CE79" s="73">
        <f t="shared" si="110"/>
        <v>1.1347112839427719E-10</v>
      </c>
      <c r="CF79" s="73">
        <f t="shared" si="111"/>
        <v>1.1347112839472106E-10</v>
      </c>
      <c r="CH79" s="74"/>
      <c r="CI79" s="74"/>
      <c r="CJ79" s="74"/>
      <c r="CP79" s="74"/>
      <c r="CQ79" s="74"/>
      <c r="CR79" s="74"/>
      <c r="CX79" s="74"/>
      <c r="CY79" s="74"/>
      <c r="CZ79" s="74"/>
      <c r="DF79" s="74">
        <v>2.7549999999999999E-8</v>
      </c>
      <c r="DG79" s="74">
        <v>5.6758708763200003</v>
      </c>
      <c r="DH79" s="74">
        <v>26107.572902473901</v>
      </c>
      <c r="DI79" s="73">
        <f t="shared" si="112"/>
        <v>-2.1320334429231281E-8</v>
      </c>
      <c r="DJ79" s="73">
        <f t="shared" si="113"/>
        <v>-2.1311001112933432E-8</v>
      </c>
      <c r="DK79" s="73">
        <f t="shared" si="114"/>
        <v>-2.1311000329033351E-8</v>
      </c>
      <c r="DL79" s="73">
        <f t="shared" si="115"/>
        <v>-2.1311000328966856E-8</v>
      </c>
      <c r="DN79" s="74">
        <v>1.97E-9</v>
      </c>
      <c r="DO79" s="74">
        <v>0.80026289238000003</v>
      </c>
      <c r="DP79" s="74">
        <v>27676.976036857999</v>
      </c>
      <c r="DQ79" s="73">
        <f t="shared" si="116"/>
        <v>-9.301451181740014E-10</v>
      </c>
      <c r="DR79" s="73">
        <f t="shared" si="117"/>
        <v>-9.3112940468202682E-10</v>
      </c>
      <c r="DS79" s="73">
        <f t="shared" si="118"/>
        <v>-9.311294873120743E-10</v>
      </c>
      <c r="DT79" s="73">
        <f t="shared" si="119"/>
        <v>-9.3112948731908093E-10</v>
      </c>
      <c r="DV79" s="74">
        <v>7.9999999999999995E-11</v>
      </c>
      <c r="DW79" s="74">
        <v>1.9805048133700001</v>
      </c>
      <c r="DX79" s="74">
        <v>13521.751441591399</v>
      </c>
      <c r="DY79" s="73">
        <f t="shared" si="120"/>
        <v>-9.3462069372916008E-12</v>
      </c>
      <c r="DZ79" s="73">
        <f t="shared" si="121"/>
        <v>-9.3242020858487045E-12</v>
      </c>
      <c r="EA79" s="73">
        <f t="shared" si="122"/>
        <v>-9.3242002382469262E-12</v>
      </c>
      <c r="EB79" s="73">
        <f t="shared" si="123"/>
        <v>-9.3242002380911077E-12</v>
      </c>
      <c r="ED79" s="74">
        <v>0</v>
      </c>
      <c r="EE79" s="74">
        <v>3.16268062826</v>
      </c>
      <c r="EF79" s="74">
        <v>529.69096509459996</v>
      </c>
      <c r="EG79" s="73">
        <f t="shared" si="124"/>
        <v>0</v>
      </c>
      <c r="EH79" s="73">
        <f t="shared" si="125"/>
        <v>0</v>
      </c>
      <c r="EI79" s="73">
        <f t="shared" si="126"/>
        <v>0</v>
      </c>
      <c r="EJ79" s="73">
        <f t="shared" si="127"/>
        <v>0</v>
      </c>
      <c r="EL79" s="74"/>
      <c r="EM79" s="74"/>
      <c r="EN79" s="74"/>
      <c r="ET79" s="74"/>
      <c r="EU79" s="74"/>
      <c r="EV79" s="74"/>
    </row>
    <row r="80" spans="1:152" s="73" customFormat="1" ht="13.5" x14ac:dyDescent="0.3">
      <c r="A80" s="73">
        <f>SUM(BO1:BO818)</f>
        <v>-2.7523282861767216E-2</v>
      </c>
      <c r="B80" s="73">
        <f>SUM(BW1:BW494)</f>
        <v>2.9033051854356943E-3</v>
      </c>
      <c r="C80" s="73">
        <f>SUM(CE1:CE230)</f>
        <v>7.1510803381152129E-5</v>
      </c>
      <c r="D80" s="73">
        <f>SUM(CM1:CM53)</f>
        <v>-9.8157680632376668E-7</v>
      </c>
      <c r="E80" s="73">
        <f>SUM(CU1:CU15)</f>
        <v>-2.6719828665560498E-8</v>
      </c>
      <c r="F80" s="73">
        <f>SUM(DC1:DC10)</f>
        <v>5.4606649602780961E-10</v>
      </c>
      <c r="L80" s="74"/>
      <c r="N80" s="74">
        <v>2.2908000000000001E-7</v>
      </c>
      <c r="O80" s="74">
        <v>2.5846202651399999</v>
      </c>
      <c r="P80" s="74">
        <v>68050.423878511501</v>
      </c>
      <c r="Q80" s="73">
        <f t="shared" si="84"/>
        <v>-9.779696156609118E-8</v>
      </c>
      <c r="R80" s="73">
        <f t="shared" si="85"/>
        <v>-9.7508131337222531E-8</v>
      </c>
      <c r="S80" s="73">
        <f t="shared" si="86"/>
        <v>-9.7508107078468636E-8</v>
      </c>
      <c r="T80" s="73">
        <f t="shared" si="87"/>
        <v>-9.7508107076441924E-8</v>
      </c>
      <c r="V80" s="74">
        <v>1.784E-8</v>
      </c>
      <c r="W80" s="74">
        <v>5.1792627326899998</v>
      </c>
      <c r="X80" s="74">
        <v>426.59819087599999</v>
      </c>
      <c r="Y80" s="73">
        <f t="shared" si="88"/>
        <v>1.5998664708824277E-8</v>
      </c>
      <c r="Z80" s="73">
        <f t="shared" si="89"/>
        <v>1.5998595737506356E-8</v>
      </c>
      <c r="AA80" s="73">
        <f t="shared" si="90"/>
        <v>1.5998595731715311E-8</v>
      </c>
      <c r="AB80" s="73">
        <f t="shared" si="91"/>
        <v>1.5998595731714834E-8</v>
      </c>
      <c r="AD80" s="74">
        <v>6.3E-10</v>
      </c>
      <c r="AE80" s="74">
        <v>5.0210692824800001</v>
      </c>
      <c r="AF80" s="74">
        <v>98690.280517144507</v>
      </c>
      <c r="AG80" s="73">
        <f t="shared" si="92"/>
        <v>5.3471953780629117E-10</v>
      </c>
      <c r="AH80" s="73">
        <f t="shared" si="93"/>
        <v>5.3404506677320658E-10</v>
      </c>
      <c r="AI80" s="73">
        <f t="shared" si="94"/>
        <v>5.3404501005160835E-10</v>
      </c>
      <c r="AJ80" s="73">
        <f t="shared" si="95"/>
        <v>5.3404501004682094E-10</v>
      </c>
      <c r="AL80" s="74">
        <v>9.9999999999999994E-12</v>
      </c>
      <c r="AM80" s="74">
        <v>3.1748124558800002</v>
      </c>
      <c r="AN80" s="74">
        <v>76674.636529438707</v>
      </c>
      <c r="AO80" s="73">
        <f t="shared" si="96"/>
        <v>-2.636871187901896E-12</v>
      </c>
      <c r="AP80" s="73">
        <f t="shared" si="97"/>
        <v>-2.6520166286711822E-12</v>
      </c>
      <c r="AQ80" s="73">
        <f t="shared" si="98"/>
        <v>-2.6520179000397542E-12</v>
      </c>
      <c r="AR80" s="73">
        <f t="shared" si="99"/>
        <v>-2.6520179001471774E-12</v>
      </c>
      <c r="AT80" s="77"/>
      <c r="AU80" s="77"/>
      <c r="AV80" s="77"/>
      <c r="BB80" s="74"/>
      <c r="BC80" s="74"/>
      <c r="BD80" s="74"/>
      <c r="BJ80" s="74">
        <v>4.9649999999999998E-8</v>
      </c>
      <c r="BK80" s="74">
        <v>3.47619946892</v>
      </c>
      <c r="BL80" s="74">
        <v>59414.481874748402</v>
      </c>
      <c r="BM80" s="73">
        <f t="shared" si="100"/>
        <v>3.2036096759237996E-8</v>
      </c>
      <c r="BN80" s="73">
        <f t="shared" si="101"/>
        <v>3.2082233134078626E-8</v>
      </c>
      <c r="BO80" s="73">
        <f t="shared" si="102"/>
        <v>3.2082237005790822E-8</v>
      </c>
      <c r="BP80" s="73">
        <f t="shared" si="103"/>
        <v>3.2082237006118227E-8</v>
      </c>
      <c r="BR80" s="74">
        <v>3.3799999999999999E-9</v>
      </c>
      <c r="BS80" s="74">
        <v>1.5518920032500001</v>
      </c>
      <c r="BT80" s="74">
        <v>52705.4972482429</v>
      </c>
      <c r="BU80" s="73">
        <f t="shared" si="104"/>
        <v>-3.3727010465904476E-9</v>
      </c>
      <c r="BV80" s="73">
        <f t="shared" si="105"/>
        <v>-3.3724594203196078E-9</v>
      </c>
      <c r="BW80" s="73">
        <f t="shared" si="106"/>
        <v>-3.3724593998671783E-9</v>
      </c>
      <c r="BX80" s="73">
        <f t="shared" si="107"/>
        <v>-3.3724593998654338E-9</v>
      </c>
      <c r="BZ80" s="74">
        <v>1.2E-10</v>
      </c>
      <c r="CA80" s="74">
        <v>2.7447665578199998</v>
      </c>
      <c r="CB80" s="74">
        <v>19317.1925403286</v>
      </c>
      <c r="CC80" s="73">
        <f t="shared" si="108"/>
        <v>-8.2889945947768526E-11</v>
      </c>
      <c r="CD80" s="73">
        <f t="shared" si="109"/>
        <v>-8.2855607967931587E-11</v>
      </c>
      <c r="CE80" s="73">
        <f t="shared" si="110"/>
        <v>-8.2855605084302101E-11</v>
      </c>
      <c r="CF80" s="73">
        <f t="shared" si="111"/>
        <v>-8.2855605084055394E-11</v>
      </c>
      <c r="CH80" s="74"/>
      <c r="CI80" s="74"/>
      <c r="CJ80" s="74"/>
      <c r="CP80" s="74"/>
      <c r="CQ80" s="74"/>
      <c r="CR80" s="74"/>
      <c r="CX80" s="74"/>
      <c r="CY80" s="74"/>
      <c r="CZ80" s="74"/>
      <c r="DF80" s="74">
        <v>2.2670000000000001E-8</v>
      </c>
      <c r="DG80" s="74">
        <v>2.1794134003700001</v>
      </c>
      <c r="DH80" s="74">
        <v>110012.944615448</v>
      </c>
      <c r="DI80" s="73">
        <f t="shared" si="112"/>
        <v>-3.1379851782300637E-9</v>
      </c>
      <c r="DJ80" s="73">
        <f t="shared" si="113"/>
        <v>-3.1885674377327774E-9</v>
      </c>
      <c r="DK80" s="73">
        <f t="shared" si="114"/>
        <v>-3.1885716840476387E-9</v>
      </c>
      <c r="DL80" s="73">
        <f t="shared" si="115"/>
        <v>-3.1885716844099744E-9</v>
      </c>
      <c r="DN80" s="74">
        <v>2.0500000000000002E-9</v>
      </c>
      <c r="DO80" s="74">
        <v>3.2084401208800002</v>
      </c>
      <c r="DP80" s="74">
        <v>18849.227549974199</v>
      </c>
      <c r="DQ80" s="73">
        <f t="shared" si="116"/>
        <v>1.8681202809373262E-10</v>
      </c>
      <c r="DR80" s="73">
        <f t="shared" si="117"/>
        <v>1.8760016484312632E-10</v>
      </c>
      <c r="DS80" s="73">
        <f t="shared" si="118"/>
        <v>1.876002310155432E-10</v>
      </c>
      <c r="DT80" s="73">
        <f t="shared" si="119"/>
        <v>1.876002310211131E-10</v>
      </c>
      <c r="DV80" s="74">
        <v>8.9999999999999999E-11</v>
      </c>
      <c r="DW80" s="74">
        <v>0.95963913885999996</v>
      </c>
      <c r="DX80" s="74">
        <v>78793.400389817107</v>
      </c>
      <c r="DY80" s="73">
        <f t="shared" si="120"/>
        <v>4.4312351389566086E-11</v>
      </c>
      <c r="DZ80" s="73">
        <f t="shared" si="121"/>
        <v>4.4185872556889511E-11</v>
      </c>
      <c r="EA80" s="73">
        <f t="shared" si="122"/>
        <v>4.4185861932627865E-11</v>
      </c>
      <c r="EB80" s="73">
        <f t="shared" si="123"/>
        <v>4.4185861931736487E-11</v>
      </c>
      <c r="ED80" s="74">
        <v>0</v>
      </c>
      <c r="EE80" s="74">
        <v>0.77186843357000001</v>
      </c>
      <c r="EF80" s="74">
        <v>26084.021806216198</v>
      </c>
      <c r="EG80" s="73">
        <f t="shared" si="124"/>
        <v>0</v>
      </c>
      <c r="EH80" s="73">
        <f t="shared" si="125"/>
        <v>0</v>
      </c>
      <c r="EI80" s="73">
        <f t="shared" si="126"/>
        <v>0</v>
      </c>
      <c r="EJ80" s="73">
        <f t="shared" si="127"/>
        <v>0</v>
      </c>
      <c r="EL80" s="74"/>
      <c r="EM80" s="74"/>
      <c r="EN80" s="74"/>
      <c r="ET80" s="74"/>
      <c r="EU80" s="74"/>
      <c r="EV80" s="74"/>
    </row>
    <row r="81" spans="1:152" s="73" customFormat="1" ht="13.5" x14ac:dyDescent="0.3">
      <c r="L81" s="74"/>
      <c r="N81" s="74">
        <v>2.7085999999999998E-7</v>
      </c>
      <c r="O81" s="74">
        <v>8.5017386690000002E-2</v>
      </c>
      <c r="P81" s="74">
        <v>63498.470381452702</v>
      </c>
      <c r="Q81" s="73">
        <f t="shared" si="84"/>
        <v>1.5129334487700154E-7</v>
      </c>
      <c r="R81" s="73">
        <f t="shared" si="85"/>
        <v>1.5158541403424598E-7</v>
      </c>
      <c r="S81" s="73">
        <f t="shared" si="86"/>
        <v>1.5158543854618401E-7</v>
      </c>
      <c r="T81" s="73">
        <f t="shared" si="87"/>
        <v>1.5158543854827658E-7</v>
      </c>
      <c r="V81" s="74">
        <v>2.1430000000000001E-8</v>
      </c>
      <c r="W81" s="74">
        <v>5.1631227824500003</v>
      </c>
      <c r="X81" s="74">
        <v>51220.206541539701</v>
      </c>
      <c r="Y81" s="73">
        <f t="shared" si="88"/>
        <v>3.373636156210924E-9</v>
      </c>
      <c r="Z81" s="73">
        <f t="shared" si="89"/>
        <v>3.3958360233883098E-9</v>
      </c>
      <c r="AA81" s="73">
        <f t="shared" si="90"/>
        <v>3.3958378871781553E-9</v>
      </c>
      <c r="AB81" s="73">
        <f t="shared" si="91"/>
        <v>3.3958378873369198E-9</v>
      </c>
      <c r="AD81" s="74">
        <v>6.3E-10</v>
      </c>
      <c r="AE81" s="74">
        <v>2.4916053266499998</v>
      </c>
      <c r="AF81" s="74">
        <v>78793.400389817107</v>
      </c>
      <c r="AG81" s="73">
        <f t="shared" si="92"/>
        <v>5.5997514972615469E-10</v>
      </c>
      <c r="AH81" s="73">
        <f t="shared" si="93"/>
        <v>5.604402825311069E-10</v>
      </c>
      <c r="AI81" s="73">
        <f t="shared" si="94"/>
        <v>5.6044032152335614E-10</v>
      </c>
      <c r="AJ81" s="73">
        <f t="shared" si="95"/>
        <v>5.6044032152662764E-10</v>
      </c>
      <c r="AL81" s="74">
        <v>9.9999999999999994E-12</v>
      </c>
      <c r="AM81" s="74">
        <v>1.538031696</v>
      </c>
      <c r="AN81" s="74">
        <v>52389.105378586399</v>
      </c>
      <c r="AO81" s="73">
        <f t="shared" si="96"/>
        <v>-4.846869201606549E-12</v>
      </c>
      <c r="AP81" s="73">
        <f t="shared" si="97"/>
        <v>-4.8562521086103916E-12</v>
      </c>
      <c r="AQ81" s="73">
        <f t="shared" si="98"/>
        <v>-4.8562528961832878E-12</v>
      </c>
      <c r="AR81" s="73">
        <f t="shared" si="99"/>
        <v>-4.8562528962498734E-12</v>
      </c>
      <c r="AT81" s="74"/>
      <c r="AU81" s="74"/>
      <c r="AV81" s="74"/>
      <c r="BB81" s="74"/>
      <c r="BC81" s="74"/>
      <c r="BD81" s="74"/>
      <c r="BJ81" s="74">
        <v>5.4679999999999997E-8</v>
      </c>
      <c r="BK81" s="74">
        <v>1.4378122314299999</v>
      </c>
      <c r="BL81" s="74">
        <v>56727.759780207198</v>
      </c>
      <c r="BM81" s="73">
        <f t="shared" si="100"/>
        <v>3.7140090215744509E-8</v>
      </c>
      <c r="BN81" s="73">
        <f t="shared" si="101"/>
        <v>3.7093436726684269E-8</v>
      </c>
      <c r="BO81" s="73">
        <f t="shared" si="102"/>
        <v>3.7093432807459851E-8</v>
      </c>
      <c r="BP81" s="73">
        <f t="shared" si="103"/>
        <v>3.7093432807126438E-8</v>
      </c>
      <c r="BR81" s="74">
        <v>2.3899999999999998E-9</v>
      </c>
      <c r="BS81" s="74">
        <v>3.3516908192699999</v>
      </c>
      <c r="BT81" s="74">
        <v>52168.692736147503</v>
      </c>
      <c r="BU81" s="73">
        <f t="shared" si="104"/>
        <v>-1.8257093317967178E-9</v>
      </c>
      <c r="BV81" s="73">
        <f t="shared" si="105"/>
        <v>-1.8240602438303637E-9</v>
      </c>
      <c r="BW81" s="73">
        <f t="shared" si="106"/>
        <v>-1.824060105282179E-9</v>
      </c>
      <c r="BX81" s="73">
        <f t="shared" si="107"/>
        <v>-1.8240601052704161E-9</v>
      </c>
      <c r="BZ81" s="74">
        <v>1.4000000000000001E-10</v>
      </c>
      <c r="CA81" s="74">
        <v>5.4845715980199996</v>
      </c>
      <c r="CB81" s="74">
        <v>98690.280517144507</v>
      </c>
      <c r="CC81" s="73">
        <f t="shared" si="108"/>
        <v>1.3938644791313995E-10</v>
      </c>
      <c r="CD81" s="73">
        <f t="shared" si="109"/>
        <v>1.3935969795463697E-10</v>
      </c>
      <c r="CE81" s="73">
        <f t="shared" si="110"/>
        <v>1.3935969568474831E-10</v>
      </c>
      <c r="CF81" s="73">
        <f t="shared" si="111"/>
        <v>1.3935969568455672E-10</v>
      </c>
      <c r="CH81" s="74"/>
      <c r="CI81" s="74"/>
      <c r="CJ81" s="74"/>
      <c r="CP81" s="74"/>
      <c r="CQ81" s="74"/>
      <c r="CR81" s="74"/>
      <c r="CX81" s="74"/>
      <c r="CY81" s="74"/>
      <c r="CZ81" s="74"/>
      <c r="DF81" s="74">
        <v>2.274E-8</v>
      </c>
      <c r="DG81" s="74">
        <v>0.50173671332000003</v>
      </c>
      <c r="DH81" s="74">
        <v>32370.9789915656</v>
      </c>
      <c r="DI81" s="73">
        <f t="shared" si="112"/>
        <v>1.1597217672178951E-9</v>
      </c>
      <c r="DJ81" s="73">
        <f t="shared" si="113"/>
        <v>1.1446639951342807E-9</v>
      </c>
      <c r="DK81" s="73">
        <f t="shared" si="114"/>
        <v>1.1446627308304275E-9</v>
      </c>
      <c r="DL81" s="73">
        <f t="shared" si="115"/>
        <v>1.144662730724567E-9</v>
      </c>
      <c r="DN81" s="74">
        <v>1.9599999999999998E-9</v>
      </c>
      <c r="DO81" s="74">
        <v>1.9992428876399999</v>
      </c>
      <c r="DP81" s="74">
        <v>48733.231338182901</v>
      </c>
      <c r="DQ81" s="73">
        <f t="shared" si="116"/>
        <v>-5.1739412857499476E-10</v>
      </c>
      <c r="DR81" s="73">
        <f t="shared" si="117"/>
        <v>-5.1550688274064135E-10</v>
      </c>
      <c r="DS81" s="73">
        <f t="shared" si="118"/>
        <v>-5.1550672426205191E-10</v>
      </c>
      <c r="DT81" s="73">
        <f t="shared" si="119"/>
        <v>-5.1550672424872303E-10</v>
      </c>
      <c r="DV81" s="74">
        <v>7.9999999999999995E-11</v>
      </c>
      <c r="DW81" s="74">
        <v>5.2464723718100004</v>
      </c>
      <c r="DX81" s="74">
        <v>313054.83769889001</v>
      </c>
      <c r="DY81" s="73">
        <f t="shared" si="120"/>
        <v>7.1314759886351373E-11</v>
      </c>
      <c r="DZ81" s="73">
        <f t="shared" si="121"/>
        <v>7.1545739645538565E-11</v>
      </c>
      <c r="EA81" s="73">
        <f t="shared" si="122"/>
        <v>7.1545758915688856E-11</v>
      </c>
      <c r="EB81" s="73">
        <f t="shared" si="123"/>
        <v>7.1545758917349123E-11</v>
      </c>
      <c r="ED81" s="74">
        <v>0</v>
      </c>
      <c r="EE81" s="74">
        <v>3.7861207231399998</v>
      </c>
      <c r="EF81" s="74">
        <v>110012.944615448</v>
      </c>
      <c r="EG81" s="73">
        <f t="shared" si="124"/>
        <v>0</v>
      </c>
      <c r="EH81" s="73">
        <f t="shared" si="125"/>
        <v>0</v>
      </c>
      <c r="EI81" s="73">
        <f t="shared" si="126"/>
        <v>0</v>
      </c>
      <c r="EJ81" s="73">
        <f t="shared" si="127"/>
        <v>0</v>
      </c>
      <c r="EL81" s="74"/>
      <c r="EM81" s="74"/>
      <c r="EN81" s="74"/>
      <c r="ET81" s="74"/>
      <c r="EU81" s="74"/>
      <c r="EV81" s="74"/>
    </row>
    <row r="82" spans="1:152" s="73" customFormat="1" ht="13.5" x14ac:dyDescent="0.3">
      <c r="A82" s="73" t="s">
        <v>213</v>
      </c>
      <c r="B82" s="73" t="s">
        <v>214</v>
      </c>
      <c r="C82" s="73" t="s">
        <v>215</v>
      </c>
      <c r="D82" s="73" t="s">
        <v>216</v>
      </c>
      <c r="E82" s="73" t="s">
        <v>217</v>
      </c>
      <c r="F82" s="73" t="s">
        <v>218</v>
      </c>
      <c r="L82" s="74"/>
      <c r="N82" s="74">
        <v>2.2247000000000001E-7</v>
      </c>
      <c r="O82" s="74">
        <v>3.2241826519100001</v>
      </c>
      <c r="P82" s="74">
        <v>25448.0058552601</v>
      </c>
      <c r="Q82" s="73">
        <f t="shared" si="84"/>
        <v>-6.2976979194336104E-8</v>
      </c>
      <c r="R82" s="73">
        <f t="shared" si="85"/>
        <v>-6.2865756520440485E-8</v>
      </c>
      <c r="S82" s="73">
        <f t="shared" si="86"/>
        <v>-6.2865747181238843E-8</v>
      </c>
      <c r="T82" s="73">
        <f t="shared" si="87"/>
        <v>-6.2865747180450348E-8</v>
      </c>
      <c r="V82" s="74">
        <v>1.597E-8</v>
      </c>
      <c r="W82" s="74">
        <v>5.5349440170299999</v>
      </c>
      <c r="X82" s="74">
        <v>56727.759780207198</v>
      </c>
      <c r="Y82" s="73">
        <f t="shared" si="88"/>
        <v>-1.5832223585788555E-8</v>
      </c>
      <c r="Z82" s="73">
        <f t="shared" si="89"/>
        <v>-1.5834645015282514E-8</v>
      </c>
      <c r="AA82" s="73">
        <f t="shared" si="90"/>
        <v>-1.5834645217693167E-8</v>
      </c>
      <c r="AB82" s="73">
        <f t="shared" si="91"/>
        <v>-1.5834645217710624E-8</v>
      </c>
      <c r="AD82" s="74">
        <v>5.9000000000000003E-10</v>
      </c>
      <c r="AE82" s="74">
        <v>0.15541098170000001</v>
      </c>
      <c r="AF82" s="74">
        <v>36301.188687785099</v>
      </c>
      <c r="AG82" s="73">
        <f t="shared" si="92"/>
        <v>3.8319179328507233E-10</v>
      </c>
      <c r="AH82" s="73">
        <f t="shared" si="93"/>
        <v>3.8285812539447166E-10</v>
      </c>
      <c r="AI82" s="73">
        <f t="shared" si="94"/>
        <v>3.8285809737013286E-10</v>
      </c>
      <c r="AJ82" s="73">
        <f t="shared" si="95"/>
        <v>3.828580973677342E-10</v>
      </c>
      <c r="AL82" s="74">
        <v>9.9999999999999994E-12</v>
      </c>
      <c r="AM82" s="74">
        <v>2.48052961456</v>
      </c>
      <c r="AN82" s="74">
        <v>53764.879178432202</v>
      </c>
      <c r="AO82" s="73">
        <f t="shared" si="96"/>
        <v>-7.1071795659673531E-12</v>
      </c>
      <c r="AP82" s="73">
        <f t="shared" si="97"/>
        <v>-7.0994284778529933E-12</v>
      </c>
      <c r="AQ82" s="73">
        <f t="shared" si="98"/>
        <v>-7.0994278266938277E-12</v>
      </c>
      <c r="AR82" s="73">
        <f t="shared" si="99"/>
        <v>-7.0994278266393832E-12</v>
      </c>
      <c r="AT82" s="74"/>
      <c r="AU82" s="74"/>
      <c r="AV82" s="74"/>
      <c r="BB82" s="74"/>
      <c r="BC82" s="74"/>
      <c r="BD82" s="74"/>
      <c r="BJ82" s="74">
        <v>4.0800000000000001E-8</v>
      </c>
      <c r="BK82" s="74">
        <v>4.0166749900000003</v>
      </c>
      <c r="BL82" s="74">
        <v>91785.460866313893</v>
      </c>
      <c r="BM82" s="73">
        <f t="shared" si="100"/>
        <v>3.340477533541228E-8</v>
      </c>
      <c r="BN82" s="73">
        <f t="shared" si="101"/>
        <v>3.3360677262546137E-8</v>
      </c>
      <c r="BO82" s="73">
        <f t="shared" si="102"/>
        <v>3.3360673555032449E-8</v>
      </c>
      <c r="BP82" s="73">
        <f t="shared" si="103"/>
        <v>3.3360673554717353E-8</v>
      </c>
      <c r="BR82" s="74">
        <v>2.3400000000000002E-9</v>
      </c>
      <c r="BS82" s="74">
        <v>2.5110850706700001</v>
      </c>
      <c r="BT82" s="74">
        <v>77308.1096831139</v>
      </c>
      <c r="BU82" s="73">
        <f t="shared" si="104"/>
        <v>1.5559637631251296E-10</v>
      </c>
      <c r="BV82" s="73">
        <f t="shared" si="105"/>
        <v>1.5929319540371081E-10</v>
      </c>
      <c r="BW82" s="73">
        <f t="shared" si="106"/>
        <v>1.5929350577957683E-10</v>
      </c>
      <c r="BX82" s="73">
        <f t="shared" si="107"/>
        <v>1.5929350580611785E-10</v>
      </c>
      <c r="BZ82" s="74">
        <v>1.2E-10</v>
      </c>
      <c r="CA82" s="74">
        <v>6.1762901653100002</v>
      </c>
      <c r="CB82" s="74">
        <v>36301.188687785099</v>
      </c>
      <c r="CC82" s="73">
        <f t="shared" si="108"/>
        <v>5.1610652868941283E-11</v>
      </c>
      <c r="CD82" s="73">
        <f t="shared" si="109"/>
        <v>5.1530089672386978E-11</v>
      </c>
      <c r="CE82" s="73">
        <f t="shared" si="110"/>
        <v>5.1530082906936796E-11</v>
      </c>
      <c r="CF82" s="73">
        <f t="shared" si="111"/>
        <v>5.1530082906357724E-11</v>
      </c>
      <c r="CH82" s="74"/>
      <c r="CI82" s="74"/>
      <c r="CJ82" s="74"/>
      <c r="CP82" s="74"/>
      <c r="CQ82" s="74"/>
      <c r="CR82" s="74"/>
      <c r="CX82" s="74"/>
      <c r="CY82" s="74"/>
      <c r="CZ82" s="74"/>
      <c r="DF82" s="74">
        <v>2.7409999999999999E-8</v>
      </c>
      <c r="DG82" s="74">
        <v>4.7542792026200003</v>
      </c>
      <c r="DH82" s="74">
        <v>63498.470381452702</v>
      </c>
      <c r="DI82" s="73">
        <f t="shared" si="112"/>
        <v>2.205426422579644E-8</v>
      </c>
      <c r="DJ82" s="73">
        <f t="shared" si="113"/>
        <v>2.2033077023347458E-8</v>
      </c>
      <c r="DK82" s="73">
        <f t="shared" si="114"/>
        <v>2.2033075242863388E-8</v>
      </c>
      <c r="DL82" s="73">
        <f t="shared" si="115"/>
        <v>2.2033075242711389E-8</v>
      </c>
      <c r="DN82" s="74">
        <v>2.1799999999999999E-9</v>
      </c>
      <c r="DO82" s="74">
        <v>2.11865566044</v>
      </c>
      <c r="DP82" s="74">
        <v>73711.755927663704</v>
      </c>
      <c r="DQ82" s="73">
        <f t="shared" si="116"/>
        <v>1.5934312680229817E-9</v>
      </c>
      <c r="DR82" s="73">
        <f t="shared" si="117"/>
        <v>1.5911833116410675E-9</v>
      </c>
      <c r="DS82" s="73">
        <f t="shared" si="118"/>
        <v>1.5911831227458464E-9</v>
      </c>
      <c r="DT82" s="73">
        <f t="shared" si="119"/>
        <v>1.591183122729583E-9</v>
      </c>
      <c r="DV82" s="74">
        <v>7.9999999999999995E-11</v>
      </c>
      <c r="DW82" s="74">
        <v>3.5221278893600001</v>
      </c>
      <c r="DX82" s="74">
        <v>52156.136522248598</v>
      </c>
      <c r="DY82" s="73">
        <f t="shared" si="120"/>
        <v>-5.9348151735876293E-11</v>
      </c>
      <c r="DZ82" s="73">
        <f t="shared" si="121"/>
        <v>-5.9290810826230853E-11</v>
      </c>
      <c r="EA82" s="73">
        <f t="shared" si="122"/>
        <v>-5.9290806008932216E-11</v>
      </c>
      <c r="EB82" s="73">
        <f t="shared" si="123"/>
        <v>-5.9290806008523123E-11</v>
      </c>
      <c r="ED82" s="74">
        <v>0</v>
      </c>
      <c r="EE82" s="74">
        <v>5.50453358586</v>
      </c>
      <c r="EF82" s="74">
        <v>51116.424352959199</v>
      </c>
      <c r="EG82" s="73">
        <f t="shared" si="124"/>
        <v>0</v>
      </c>
      <c r="EH82" s="73">
        <f t="shared" si="125"/>
        <v>0</v>
      </c>
      <c r="EI82" s="73">
        <f t="shared" si="126"/>
        <v>0</v>
      </c>
      <c r="EJ82" s="73">
        <f t="shared" si="127"/>
        <v>0</v>
      </c>
      <c r="EL82" s="74"/>
      <c r="EM82" s="74"/>
      <c r="EN82" s="74"/>
      <c r="ET82" s="74"/>
      <c r="EU82" s="74"/>
      <c r="EV82" s="74"/>
    </row>
    <row r="83" spans="1:152" s="73" customFormat="1" ht="13.5" x14ac:dyDescent="0.3">
      <c r="A83" s="73">
        <f>SUM(DK1:DK1215)</f>
        <v>0.32170499645425754</v>
      </c>
      <c r="B83" s="73">
        <f>SUM(DS1:DS711)</f>
        <v>1.4556963888057606E-3</v>
      </c>
      <c r="C83" s="73">
        <f>SUM(EA1:EA326)</f>
        <v>3.4985844198627336E-5</v>
      </c>
      <c r="D83" s="73">
        <f>SUM(EI1:EI119)</f>
        <v>-4.7627651056218574E-7</v>
      </c>
      <c r="E83" s="73">
        <f>SUM(EQ1:EQ18)</f>
        <v>-5.9817898605730129E-9</v>
      </c>
      <c r="F83" s="73">
        <f>SUM(EY1:EY10)</f>
        <v>1.9273851375646811E-10</v>
      </c>
      <c r="L83" s="74"/>
      <c r="N83" s="74">
        <v>1.7802999999999999E-7</v>
      </c>
      <c r="O83" s="74">
        <v>3.6120229748299999</v>
      </c>
      <c r="P83" s="74">
        <v>110012.944615448</v>
      </c>
      <c r="Q83" s="73">
        <f t="shared" si="84"/>
        <v>1.7124095748850515E-7</v>
      </c>
      <c r="R83" s="73">
        <f t="shared" si="85"/>
        <v>1.7113079878945584E-7</v>
      </c>
      <c r="S83" s="73">
        <f t="shared" si="86"/>
        <v>1.711307895038165E-7</v>
      </c>
      <c r="T83" s="73">
        <f t="shared" si="87"/>
        <v>1.7113078950302415E-7</v>
      </c>
      <c r="V83" s="74">
        <v>1.59E-8</v>
      </c>
      <c r="W83" s="74">
        <v>7.6601347979999998E-2</v>
      </c>
      <c r="X83" s="74">
        <v>23869.1460373874</v>
      </c>
      <c r="Y83" s="73">
        <f t="shared" si="88"/>
        <v>-3.6235831579091323E-9</v>
      </c>
      <c r="Z83" s="73">
        <f t="shared" si="89"/>
        <v>-3.6311514906081213E-9</v>
      </c>
      <c r="AA83" s="73">
        <f t="shared" si="90"/>
        <v>-3.631152126024486E-9</v>
      </c>
      <c r="AB83" s="73">
        <f t="shared" si="91"/>
        <v>-3.6311521260781618E-9</v>
      </c>
      <c r="AD83" s="74">
        <v>5.6000000000000003E-10</v>
      </c>
      <c r="AE83" s="74">
        <v>1.01839356017</v>
      </c>
      <c r="AF83" s="74">
        <v>27676.976036857999</v>
      </c>
      <c r="AG83" s="73">
        <f t="shared" si="92"/>
        <v>-1.5131323049366794E-10</v>
      </c>
      <c r="AH83" s="73">
        <f t="shared" si="93"/>
        <v>-1.5161885095190785E-10</v>
      </c>
      <c r="AI83" s="73">
        <f t="shared" si="94"/>
        <v>-1.5161887661035048E-10</v>
      </c>
      <c r="AJ83" s="73">
        <f t="shared" si="95"/>
        <v>-1.5161887661252617E-10</v>
      </c>
      <c r="AL83" s="74">
        <v>9.9999999999999994E-12</v>
      </c>
      <c r="AM83" s="74">
        <v>1.2084309519500001</v>
      </c>
      <c r="AN83" s="74">
        <v>105410.994496485</v>
      </c>
      <c r="AO83" s="73">
        <f t="shared" si="96"/>
        <v>-4.403757798210302E-12</v>
      </c>
      <c r="AP83" s="73">
        <f t="shared" si="97"/>
        <v>-4.4231315768089011E-12</v>
      </c>
      <c r="AQ83" s="73">
        <f t="shared" si="98"/>
        <v>-4.4231332026054947E-12</v>
      </c>
      <c r="AR83" s="73">
        <f t="shared" si="99"/>
        <v>-4.4231332027441622E-12</v>
      </c>
      <c r="AT83" s="74"/>
      <c r="AU83" s="74"/>
      <c r="AV83" s="74"/>
      <c r="BB83" s="74"/>
      <c r="BC83" s="74"/>
      <c r="BD83" s="74"/>
      <c r="BJ83" s="74">
        <v>3.9710000000000003E-8</v>
      </c>
      <c r="BK83" s="74">
        <v>5.4445277184099998</v>
      </c>
      <c r="BL83" s="74">
        <v>6283.0758499914</v>
      </c>
      <c r="BM83" s="73">
        <f t="shared" si="100"/>
        <v>3.0891437831425318E-8</v>
      </c>
      <c r="BN83" s="73">
        <f t="shared" si="101"/>
        <v>3.0894648651648261E-8</v>
      </c>
      <c r="BO83" s="73">
        <f t="shared" si="102"/>
        <v>3.0894648921213883E-8</v>
      </c>
      <c r="BP83" s="73">
        <f t="shared" si="103"/>
        <v>3.0894648921236574E-8</v>
      </c>
      <c r="BR83" s="74">
        <v>2.2900000000000002E-9</v>
      </c>
      <c r="BS83" s="74">
        <v>5.1673759809100002</v>
      </c>
      <c r="BT83" s="74">
        <v>36301.188687785099</v>
      </c>
      <c r="BU83" s="73">
        <f t="shared" si="104"/>
        <v>-1.2247926948675036E-9</v>
      </c>
      <c r="BV83" s="73">
        <f t="shared" si="105"/>
        <v>-1.2262310235611099E-9</v>
      </c>
      <c r="BW83" s="73">
        <f t="shared" si="106"/>
        <v>-1.2262311442977291E-9</v>
      </c>
      <c r="BX83" s="73">
        <f t="shared" si="107"/>
        <v>-1.2262311443080631E-9</v>
      </c>
      <c r="BZ83" s="74">
        <v>1.2E-10</v>
      </c>
      <c r="CA83" s="74">
        <v>5.1654967341400004</v>
      </c>
      <c r="CB83" s="74">
        <v>1589.0728952838001</v>
      </c>
      <c r="CC83" s="73">
        <f t="shared" si="108"/>
        <v>1.0852548113550999E-10</v>
      </c>
      <c r="CD83" s="73">
        <f t="shared" si="109"/>
        <v>1.0852381440272154E-10</v>
      </c>
      <c r="CE83" s="73">
        <f t="shared" si="110"/>
        <v>1.085238142627744E-10</v>
      </c>
      <c r="CF83" s="73">
        <f t="shared" si="111"/>
        <v>1.0852381426276258E-10</v>
      </c>
      <c r="CH83" s="74"/>
      <c r="CI83" s="74"/>
      <c r="CJ83" s="74"/>
      <c r="CP83" s="74"/>
      <c r="CQ83" s="74"/>
      <c r="CR83" s="74"/>
      <c r="CX83" s="74"/>
      <c r="CY83" s="74"/>
      <c r="CZ83" s="74"/>
      <c r="DF83" s="74">
        <v>2.7920000000000001E-8</v>
      </c>
      <c r="DG83" s="74">
        <v>5.0514820680600003</v>
      </c>
      <c r="DH83" s="74">
        <v>51220.206541539701</v>
      </c>
      <c r="DI83" s="73">
        <f t="shared" si="112"/>
        <v>7.4397194975410806E-9</v>
      </c>
      <c r="DJ83" s="73">
        <f t="shared" si="113"/>
        <v>7.4679470510801986E-9</v>
      </c>
      <c r="DK83" s="73">
        <f t="shared" si="114"/>
        <v>7.4679494207788926E-9</v>
      </c>
      <c r="DL83" s="73">
        <f t="shared" si="115"/>
        <v>7.4679494209807512E-9</v>
      </c>
      <c r="DN83" s="74">
        <v>1.8899999999999999E-9</v>
      </c>
      <c r="DO83" s="74">
        <v>0.65681038131000002</v>
      </c>
      <c r="DP83" s="74">
        <v>110012.944615448</v>
      </c>
      <c r="DQ83" s="73">
        <f t="shared" si="116"/>
        <v>-1.882235960937424E-9</v>
      </c>
      <c r="DR83" s="73">
        <f t="shared" si="117"/>
        <v>-1.8818455628005003E-9</v>
      </c>
      <c r="DS83" s="73">
        <f t="shared" si="118"/>
        <v>-1.8818455296206891E-9</v>
      </c>
      <c r="DT83" s="73">
        <f t="shared" si="119"/>
        <v>-1.8818455296178581E-9</v>
      </c>
      <c r="DV83" s="74">
        <v>7.0000000000000004E-11</v>
      </c>
      <c r="DW83" s="74">
        <v>3.5706009301199999</v>
      </c>
      <c r="DX83" s="74">
        <v>48733.231338182901</v>
      </c>
      <c r="DY83" s="73">
        <f t="shared" si="120"/>
        <v>-6.7506645743820998E-11</v>
      </c>
      <c r="DZ83" s="73">
        <f t="shared" si="121"/>
        <v>-6.7525094226952146E-11</v>
      </c>
      <c r="EA83" s="73">
        <f t="shared" si="122"/>
        <v>-6.7525095773100013E-11</v>
      </c>
      <c r="EB83" s="73">
        <f t="shared" si="123"/>
        <v>-6.7525095773230062E-11</v>
      </c>
      <c r="ED83" s="74">
        <v>0</v>
      </c>
      <c r="EE83" s="74">
        <v>4.7091314199999998E-2</v>
      </c>
      <c r="EF83" s="74">
        <v>52389.105378586399</v>
      </c>
      <c r="EG83" s="73">
        <f t="shared" si="124"/>
        <v>0</v>
      </c>
      <c r="EH83" s="73">
        <f t="shared" si="125"/>
        <v>0</v>
      </c>
      <c r="EI83" s="73">
        <f t="shared" si="126"/>
        <v>0</v>
      </c>
      <c r="EJ83" s="73">
        <f t="shared" si="127"/>
        <v>0</v>
      </c>
      <c r="EL83" s="74"/>
      <c r="EM83" s="74"/>
      <c r="EN83" s="74"/>
      <c r="ET83" s="74"/>
      <c r="EU83" s="74"/>
      <c r="EV83" s="74"/>
    </row>
    <row r="84" spans="1:152" s="73" customFormat="1" ht="13.5" x14ac:dyDescent="0.3">
      <c r="L84" s="74"/>
      <c r="N84" s="74">
        <v>2.2406999999999999E-7</v>
      </c>
      <c r="O84" s="74">
        <v>1.02520094825</v>
      </c>
      <c r="P84" s="74">
        <v>105460.99111839</v>
      </c>
      <c r="Q84" s="73">
        <f t="shared" si="84"/>
        <v>3.8525284145577118E-8</v>
      </c>
      <c r="R84" s="73">
        <f t="shared" si="85"/>
        <v>3.8048399052453742E-8</v>
      </c>
      <c r="S84" s="73">
        <f t="shared" si="86"/>
        <v>3.8048359004705655E-8</v>
      </c>
      <c r="T84" s="73">
        <f t="shared" si="87"/>
        <v>3.8048359001341736E-8</v>
      </c>
      <c r="V84" s="74">
        <v>1.5740000000000001E-8</v>
      </c>
      <c r="W84" s="74">
        <v>3.7587058636999999</v>
      </c>
      <c r="X84" s="74">
        <v>73711.755927663704</v>
      </c>
      <c r="Y84" s="73">
        <f t="shared" si="88"/>
        <v>9.9199026683780739E-9</v>
      </c>
      <c r="Z84" s="73">
        <f t="shared" si="89"/>
        <v>9.938341595108718E-9</v>
      </c>
      <c r="AA84" s="73">
        <f t="shared" si="90"/>
        <v>9.9383431423270615E-9</v>
      </c>
      <c r="AB84" s="73">
        <f t="shared" si="91"/>
        <v>9.9383431424602723E-9</v>
      </c>
      <c r="AD84" s="74">
        <v>5.3000000000000003E-10</v>
      </c>
      <c r="AE84" s="74">
        <v>1.5595884144200001</v>
      </c>
      <c r="AF84" s="74">
        <v>49957.049178961599</v>
      </c>
      <c r="AG84" s="73">
        <f t="shared" si="92"/>
        <v>-3.9994124985950668E-10</v>
      </c>
      <c r="AH84" s="73">
        <f t="shared" si="93"/>
        <v>-3.9958519057679396E-10</v>
      </c>
      <c r="AI84" s="73">
        <f t="shared" si="94"/>
        <v>-3.9958516066377735E-10</v>
      </c>
      <c r="AJ84" s="73">
        <f t="shared" si="95"/>
        <v>-3.9958516066124395E-10</v>
      </c>
      <c r="AL84" s="74">
        <v>1.9999999999999999E-11</v>
      </c>
      <c r="AM84" s="74">
        <v>3.6457683352600001</v>
      </c>
      <c r="AN84" s="74">
        <v>45405.0956819028</v>
      </c>
      <c r="AO84" s="73">
        <f t="shared" si="96"/>
        <v>1.9075231557859307E-11</v>
      </c>
      <c r="AP84" s="73">
        <f t="shared" si="97"/>
        <v>1.9069632889006818E-11</v>
      </c>
      <c r="AQ84" s="73">
        <f t="shared" si="98"/>
        <v>1.906963241823878E-11</v>
      </c>
      <c r="AR84" s="73">
        <f t="shared" si="99"/>
        <v>1.9069632418198341E-11</v>
      </c>
      <c r="AT84" s="74"/>
      <c r="AU84" s="74"/>
      <c r="AV84" s="74"/>
      <c r="BB84" s="74"/>
      <c r="BC84" s="74"/>
      <c r="BD84" s="74"/>
      <c r="BJ84" s="74">
        <v>4.0630000000000001E-8</v>
      </c>
      <c r="BK84" s="74">
        <v>5.6429174914400004</v>
      </c>
      <c r="BL84" s="74">
        <v>26068.233380674399</v>
      </c>
      <c r="BM84" s="73">
        <f t="shared" si="100"/>
        <v>-8.5904705742115928E-9</v>
      </c>
      <c r="BN84" s="73">
        <f t="shared" si="101"/>
        <v>-8.5692662113381789E-9</v>
      </c>
      <c r="BO84" s="73">
        <f t="shared" si="102"/>
        <v>-8.5692644308760305E-9</v>
      </c>
      <c r="BP84" s="73">
        <f t="shared" si="103"/>
        <v>-8.5692644307247723E-9</v>
      </c>
      <c r="BR84" s="74">
        <v>2.45E-9</v>
      </c>
      <c r="BS84" s="74">
        <v>4.2699603240000004</v>
      </c>
      <c r="BT84" s="74">
        <v>19317.1925403286</v>
      </c>
      <c r="BU84" s="73">
        <f t="shared" si="104"/>
        <v>-1.8468868777202517E-9</v>
      </c>
      <c r="BV84" s="73">
        <f t="shared" si="105"/>
        <v>-1.8475236650156004E-9</v>
      </c>
      <c r="BW84" s="73">
        <f t="shared" si="106"/>
        <v>-1.8475237184693828E-9</v>
      </c>
      <c r="BX84" s="73">
        <f t="shared" si="107"/>
        <v>-1.8475237184739563E-9</v>
      </c>
      <c r="BZ84" s="74">
        <v>1E-10</v>
      </c>
      <c r="CA84" s="74">
        <v>3.1971871893100001</v>
      </c>
      <c r="CB84" s="74">
        <v>24498.830246290399</v>
      </c>
      <c r="CC84" s="73">
        <f t="shared" si="108"/>
        <v>5.2401791298337507E-11</v>
      </c>
      <c r="CD84" s="73">
        <f t="shared" si="109"/>
        <v>5.2359047281997438E-11</v>
      </c>
      <c r="CE84" s="73">
        <f t="shared" si="110"/>
        <v>5.2359043692568979E-11</v>
      </c>
      <c r="CF84" s="73">
        <f t="shared" si="111"/>
        <v>5.2359043692263878E-11</v>
      </c>
      <c r="CH84" s="74"/>
      <c r="CI84" s="74"/>
      <c r="CJ84" s="74"/>
      <c r="CP84" s="74"/>
      <c r="CQ84" s="74"/>
      <c r="CR84" s="74"/>
      <c r="CX84" s="74"/>
      <c r="CY84" s="74"/>
      <c r="CZ84" s="74"/>
      <c r="DF84" s="74">
        <v>2.557E-8</v>
      </c>
      <c r="DG84" s="74">
        <v>2.9511469661700001</v>
      </c>
      <c r="DH84" s="74">
        <v>26080.7895945733</v>
      </c>
      <c r="DI84" s="73">
        <f t="shared" si="112"/>
        <v>1.9491002171663379E-8</v>
      </c>
      <c r="DJ84" s="73">
        <f t="shared" si="113"/>
        <v>1.9482158220451458E-8</v>
      </c>
      <c r="DK84" s="73">
        <f t="shared" si="114"/>
        <v>1.9482157477662571E-8</v>
      </c>
      <c r="DL84" s="73">
        <f t="shared" si="115"/>
        <v>1.9482157477599497E-8</v>
      </c>
      <c r="DN84" s="74">
        <v>2.0700000000000001E-9</v>
      </c>
      <c r="DO84" s="74">
        <v>5.8908270870499999</v>
      </c>
      <c r="DP84" s="74">
        <v>31749.235190726398</v>
      </c>
      <c r="DQ84" s="73">
        <f t="shared" si="116"/>
        <v>2.0669599593902491E-9</v>
      </c>
      <c r="DR84" s="73">
        <f t="shared" si="117"/>
        <v>2.0670324489988265E-9</v>
      </c>
      <c r="DS84" s="73">
        <f t="shared" si="118"/>
        <v>2.0670324550485099E-9</v>
      </c>
      <c r="DT84" s="73">
        <f t="shared" si="119"/>
        <v>2.0670324550490141E-9</v>
      </c>
      <c r="DV84" s="74">
        <v>7.9999999999999995E-11</v>
      </c>
      <c r="DW84" s="74">
        <v>3.4735902580100002</v>
      </c>
      <c r="DX84" s="74">
        <v>98690.280517144507</v>
      </c>
      <c r="DY84" s="73">
        <f t="shared" si="120"/>
        <v>-4.0707490048971974E-11</v>
      </c>
      <c r="DZ84" s="73">
        <f t="shared" si="121"/>
        <v>-4.0846616330722607E-11</v>
      </c>
      <c r="EA84" s="73">
        <f t="shared" si="122"/>
        <v>-4.0846628005046162E-11</v>
      </c>
      <c r="EB84" s="73">
        <f t="shared" si="123"/>
        <v>-4.0846628006031496E-11</v>
      </c>
      <c r="ED84" s="74">
        <v>0</v>
      </c>
      <c r="EE84" s="74">
        <v>3.9399189485799999</v>
      </c>
      <c r="EF84" s="74">
        <v>6770.7106012455997</v>
      </c>
      <c r="EG84" s="73">
        <f t="shared" si="124"/>
        <v>0</v>
      </c>
      <c r="EH84" s="73">
        <f t="shared" si="125"/>
        <v>0</v>
      </c>
      <c r="EI84" s="73">
        <f t="shared" si="126"/>
        <v>0</v>
      </c>
      <c r="EJ84" s="73">
        <f t="shared" si="127"/>
        <v>0</v>
      </c>
      <c r="EL84" s="74"/>
      <c r="EM84" s="74"/>
      <c r="EN84" s="74"/>
      <c r="ET84" s="74"/>
      <c r="EU84" s="74"/>
      <c r="EV84" s="74"/>
    </row>
    <row r="85" spans="1:152" s="73" customFormat="1" ht="13.5" x14ac:dyDescent="0.3">
      <c r="A85" s="78" t="s">
        <v>219</v>
      </c>
      <c r="B85" s="78" t="s">
        <v>220</v>
      </c>
      <c r="C85" s="78" t="s">
        <v>221</v>
      </c>
      <c r="D85" s="78" t="s">
        <v>222</v>
      </c>
      <c r="E85" s="78" t="s">
        <v>223</v>
      </c>
      <c r="F85" s="78" t="s">
        <v>224</v>
      </c>
      <c r="L85" s="74"/>
      <c r="N85" s="74">
        <v>1.7576000000000001E-7</v>
      </c>
      <c r="O85" s="74">
        <v>4.7174232698100003</v>
      </c>
      <c r="P85" s="74">
        <v>25874.604046136199</v>
      </c>
      <c r="Q85" s="73">
        <f t="shared" si="84"/>
        <v>-1.1533339450830584E-7</v>
      </c>
      <c r="R85" s="73">
        <f t="shared" si="85"/>
        <v>-1.1540366556801116E-7</v>
      </c>
      <c r="S85" s="73">
        <f t="shared" si="86"/>
        <v>-1.1540367146675248E-7</v>
      </c>
      <c r="T85" s="73">
        <f t="shared" si="87"/>
        <v>-1.1540367146724983E-7</v>
      </c>
      <c r="V85" s="74">
        <v>1.3620000000000001E-8</v>
      </c>
      <c r="W85" s="74">
        <v>1.1383050798500001</v>
      </c>
      <c r="X85" s="74">
        <v>68050.423878511501</v>
      </c>
      <c r="Y85" s="73">
        <f t="shared" si="88"/>
        <v>1.1499239363132285E-8</v>
      </c>
      <c r="Z85" s="73">
        <f t="shared" si="89"/>
        <v>1.1509401271590797E-8</v>
      </c>
      <c r="AA85" s="73">
        <f t="shared" si="90"/>
        <v>1.1509402123867512E-8</v>
      </c>
      <c r="AB85" s="73">
        <f t="shared" si="91"/>
        <v>1.1509402123938716E-8</v>
      </c>
      <c r="AD85" s="74">
        <v>5.1999999999999996E-10</v>
      </c>
      <c r="AE85" s="74">
        <v>5.1404102867499999</v>
      </c>
      <c r="AF85" s="74">
        <v>52156.136522248598</v>
      </c>
      <c r="AG85" s="73">
        <f t="shared" si="92"/>
        <v>-3.2998860830117614E-10</v>
      </c>
      <c r="AH85" s="73">
        <f t="shared" si="93"/>
        <v>-3.3041773329508302E-10</v>
      </c>
      <c r="AI85" s="73">
        <f t="shared" si="94"/>
        <v>-3.3041776930944804E-10</v>
      </c>
      <c r="AJ85" s="73">
        <f t="shared" si="95"/>
        <v>-3.3041776931250649E-10</v>
      </c>
      <c r="AL85" s="74">
        <v>1.9999999999999999E-11</v>
      </c>
      <c r="AM85" s="74">
        <v>4.0071021738499999</v>
      </c>
      <c r="AN85" s="74">
        <v>104881.30353139099</v>
      </c>
      <c r="AO85" s="73">
        <f t="shared" si="96"/>
        <v>4.5304345571202815E-13</v>
      </c>
      <c r="AP85" s="73">
        <f t="shared" si="97"/>
        <v>4.1008986460358466E-13</v>
      </c>
      <c r="AQ85" s="73">
        <f t="shared" si="98"/>
        <v>4.1008625805133046E-13</v>
      </c>
      <c r="AR85" s="73">
        <f t="shared" si="99"/>
        <v>4.1008625774671378E-13</v>
      </c>
      <c r="AT85" s="74"/>
      <c r="AU85" s="74"/>
      <c r="AV85" s="74"/>
      <c r="BB85" s="74"/>
      <c r="BC85" s="74"/>
      <c r="BD85" s="74"/>
      <c r="BJ85" s="74">
        <v>3.8770000000000002E-8</v>
      </c>
      <c r="BK85" s="74">
        <v>3.60887633874</v>
      </c>
      <c r="BL85" s="74">
        <v>89586.373523026894</v>
      </c>
      <c r="BM85" s="73">
        <f t="shared" si="100"/>
        <v>2.2159361338662608E-8</v>
      </c>
      <c r="BN85" s="73">
        <f t="shared" si="101"/>
        <v>2.2217698217429454E-8</v>
      </c>
      <c r="BO85" s="73">
        <f t="shared" si="102"/>
        <v>2.2217703112374854E-8</v>
      </c>
      <c r="BP85" s="73">
        <f t="shared" si="103"/>
        <v>2.2217703112786638E-8</v>
      </c>
      <c r="BR85" s="74">
        <v>2.1000000000000002E-9</v>
      </c>
      <c r="BS85" s="74">
        <v>3.1628196542499998</v>
      </c>
      <c r="BT85" s="74">
        <v>29530.478086539599</v>
      </c>
      <c r="BU85" s="73">
        <f t="shared" si="104"/>
        <v>1.1142148382362194E-9</v>
      </c>
      <c r="BV85" s="73">
        <f t="shared" si="105"/>
        <v>1.1131379915689363E-9</v>
      </c>
      <c r="BW85" s="73">
        <f t="shared" si="106"/>
        <v>1.1131379011375788E-9</v>
      </c>
      <c r="BX85" s="73">
        <f t="shared" si="107"/>
        <v>1.1131379011299873E-9</v>
      </c>
      <c r="BZ85" s="74">
        <v>1E-10</v>
      </c>
      <c r="CA85" s="74">
        <v>3.1095742665500001</v>
      </c>
      <c r="CB85" s="74">
        <v>16983.996147456601</v>
      </c>
      <c r="CC85" s="73">
        <f t="shared" si="108"/>
        <v>-8.021654094227309E-11</v>
      </c>
      <c r="CD85" s="73">
        <f t="shared" si="109"/>
        <v>-8.0195764919900026E-11</v>
      </c>
      <c r="CE85" s="73">
        <f t="shared" si="110"/>
        <v>-8.0195763175095597E-11</v>
      </c>
      <c r="CF85" s="73">
        <f t="shared" si="111"/>
        <v>-8.0195763174946187E-11</v>
      </c>
      <c r="CH85" s="74"/>
      <c r="CI85" s="74"/>
      <c r="CJ85" s="74"/>
      <c r="CP85" s="74"/>
      <c r="CQ85" s="74"/>
      <c r="CR85" s="74"/>
      <c r="CX85" s="74"/>
      <c r="CY85" s="74"/>
      <c r="CZ85" s="74"/>
      <c r="DF85" s="74">
        <v>2.1349999999999999E-8</v>
      </c>
      <c r="DG85" s="74">
        <v>0.84621449018999995</v>
      </c>
      <c r="DH85" s="74">
        <v>76674.636529438707</v>
      </c>
      <c r="DI85" s="73">
        <f t="shared" si="112"/>
        <v>-1.1089252195580679E-8</v>
      </c>
      <c r="DJ85" s="73">
        <f t="shared" si="113"/>
        <v>-1.1060586906636958E-8</v>
      </c>
      <c r="DK85" s="73">
        <f t="shared" si="114"/>
        <v>-1.106058449869349E-8</v>
      </c>
      <c r="DL85" s="73">
        <f t="shared" si="115"/>
        <v>-1.1060584498490034E-8</v>
      </c>
      <c r="DN85" s="74">
        <v>1.8400000000000001E-9</v>
      </c>
      <c r="DO85" s="74">
        <v>3.74837387583</v>
      </c>
      <c r="DP85" s="74">
        <v>286966.93455731601</v>
      </c>
      <c r="DQ85" s="73">
        <f t="shared" si="116"/>
        <v>-1.4869999480730705E-9</v>
      </c>
      <c r="DR85" s="73">
        <f t="shared" si="117"/>
        <v>-1.4806046097036347E-9</v>
      </c>
      <c r="DS85" s="73">
        <f t="shared" si="118"/>
        <v>-1.4806040705867341E-9</v>
      </c>
      <c r="DT85" s="73">
        <f t="shared" si="119"/>
        <v>-1.4806040705420237E-9</v>
      </c>
      <c r="DV85" s="74">
        <v>7.9999999999999995E-11</v>
      </c>
      <c r="DW85" s="74">
        <v>5.3267997112799996</v>
      </c>
      <c r="DX85" s="74">
        <v>51646.1153180537</v>
      </c>
      <c r="DY85" s="73">
        <f t="shared" si="120"/>
        <v>-4.7773963494367524E-11</v>
      </c>
      <c r="DZ85" s="73">
        <f t="shared" si="121"/>
        <v>-4.7706057859594339E-11</v>
      </c>
      <c r="EA85" s="73">
        <f t="shared" si="122"/>
        <v>-4.7706052155860051E-11</v>
      </c>
      <c r="EB85" s="73">
        <f t="shared" si="123"/>
        <v>-4.7706052155378193E-11</v>
      </c>
      <c r="ED85" s="74">
        <v>0</v>
      </c>
      <c r="EE85" s="74">
        <v>1.4196118016699999</v>
      </c>
      <c r="EF85" s="74">
        <v>76674.636529438707</v>
      </c>
      <c r="EG85" s="73">
        <f t="shared" si="124"/>
        <v>0</v>
      </c>
      <c r="EH85" s="73">
        <f t="shared" si="125"/>
        <v>0</v>
      </c>
      <c r="EI85" s="73">
        <f t="shared" si="126"/>
        <v>0</v>
      </c>
      <c r="EJ85" s="73">
        <f t="shared" si="127"/>
        <v>0</v>
      </c>
      <c r="EL85" s="74"/>
      <c r="EM85" s="74"/>
      <c r="EN85" s="74"/>
      <c r="ET85" s="74"/>
      <c r="EU85" s="74"/>
      <c r="EV85" s="74"/>
    </row>
    <row r="86" spans="1:152" s="73" customFormat="1" ht="13.5" x14ac:dyDescent="0.3">
      <c r="A86" s="73">
        <f>((((F77*C74+E77)*C74+D77)*C74+C77)*C74+B77)*C74 + A77</f>
        <v>427.87791625017576</v>
      </c>
      <c r="B86" s="73">
        <f>DEGREES(A86)</f>
        <v>24515.598747987173</v>
      </c>
      <c r="C86" s="73">
        <f>((((F80*C74+E80)*C74+D80)*C74+C80)*C74+B80)*C74 + A80</f>
        <v>-2.747610888192762E-2</v>
      </c>
      <c r="D86" s="73">
        <f>DEGREES(C86)</f>
        <v>-1.5742650763763677</v>
      </c>
      <c r="E86" s="73">
        <f>((((F83*C74+E83)*C74+D83)*C74+C83)*C74+B83)*C74 + A83</f>
        <v>0.32172864892006209</v>
      </c>
      <c r="F86" s="73">
        <f>SQRT(D90*D90+E90*E90+F90*F90)</f>
        <v>1.2954132919067887</v>
      </c>
      <c r="L86" s="74"/>
      <c r="N86" s="74">
        <v>1.8586E-7</v>
      </c>
      <c r="O86" s="74">
        <v>4.52709871258</v>
      </c>
      <c r="P86" s="74">
        <v>28306.660245760901</v>
      </c>
      <c r="Q86" s="73">
        <f t="shared" si="84"/>
        <v>1.4512544524676571E-7</v>
      </c>
      <c r="R86" s="73">
        <f t="shared" si="85"/>
        <v>1.4505810038129727E-7</v>
      </c>
      <c r="S86" s="73">
        <f t="shared" si="86"/>
        <v>1.4505809472484495E-7</v>
      </c>
      <c r="T86" s="73">
        <f t="shared" si="87"/>
        <v>1.4505809472436277E-7</v>
      </c>
      <c r="V86" s="74">
        <v>1.358E-8</v>
      </c>
      <c r="W86" s="74">
        <v>1.4531702024199999</v>
      </c>
      <c r="X86" s="74">
        <v>51646.1153180537</v>
      </c>
      <c r="Y86" s="73">
        <f t="shared" si="88"/>
        <v>-1.248449002301565E-9</v>
      </c>
      <c r="Z86" s="73">
        <f t="shared" si="89"/>
        <v>-1.2627526139593807E-9</v>
      </c>
      <c r="AA86" s="73">
        <f t="shared" si="90"/>
        <v>-1.2627538148599339E-9</v>
      </c>
      <c r="AB86" s="73">
        <f t="shared" si="91"/>
        <v>-1.2627538149613876E-9</v>
      </c>
      <c r="AD86" s="74">
        <v>5.1999999999999996E-10</v>
      </c>
      <c r="AE86" s="74">
        <v>1.1506244356399999</v>
      </c>
      <c r="AF86" s="74">
        <v>26202.342430259399</v>
      </c>
      <c r="AG86" s="73">
        <f t="shared" si="92"/>
        <v>4.4858815285963227E-10</v>
      </c>
      <c r="AH86" s="73">
        <f t="shared" si="93"/>
        <v>4.4844694263026705E-10</v>
      </c>
      <c r="AI86" s="73">
        <f t="shared" si="94"/>
        <v>4.4844693076854743E-10</v>
      </c>
      <c r="AJ86" s="73">
        <f t="shared" si="95"/>
        <v>4.4844693076754488E-10</v>
      </c>
      <c r="AL86" s="74">
        <v>9.9999999999999994E-12</v>
      </c>
      <c r="AM86" s="74">
        <v>3.0953209452000001</v>
      </c>
      <c r="AN86" s="74">
        <v>76044.952320535798</v>
      </c>
      <c r="AO86" s="73">
        <f t="shared" si="96"/>
        <v>9.1228178534373196E-12</v>
      </c>
      <c r="AP86" s="73">
        <f t="shared" si="97"/>
        <v>9.1291859502276624E-12</v>
      </c>
      <c r="AQ86" s="73">
        <f t="shared" si="98"/>
        <v>9.1291864839762407E-12</v>
      </c>
      <c r="AR86" s="73">
        <f t="shared" si="99"/>
        <v>9.129186484021713E-12</v>
      </c>
      <c r="AT86" s="74"/>
      <c r="AU86" s="74"/>
      <c r="AV86" s="74"/>
      <c r="BB86" s="74"/>
      <c r="BC86" s="74"/>
      <c r="BD86" s="74"/>
      <c r="BJ86" s="74">
        <v>4.0469999999999998E-8</v>
      </c>
      <c r="BK86" s="74">
        <v>5.9523595764400001</v>
      </c>
      <c r="BL86" s="74">
        <v>38654.054841556899</v>
      </c>
      <c r="BM86" s="73">
        <f t="shared" si="100"/>
        <v>2.7185300989747435E-8</v>
      </c>
      <c r="BN86" s="73">
        <f t="shared" si="101"/>
        <v>2.7161557186945078E-8</v>
      </c>
      <c r="BO86" s="73">
        <f t="shared" si="102"/>
        <v>2.7161555192651753E-8</v>
      </c>
      <c r="BP86" s="73">
        <f t="shared" si="103"/>
        <v>2.7161555192481215E-8</v>
      </c>
      <c r="BR86" s="74">
        <v>2.1200000000000001E-9</v>
      </c>
      <c r="BS86" s="74">
        <v>5.33861521612</v>
      </c>
      <c r="BT86" s="74">
        <v>15874.617595363199</v>
      </c>
      <c r="BU86" s="73">
        <f t="shared" si="104"/>
        <v>1.5920242054921684E-9</v>
      </c>
      <c r="BV86" s="73">
        <f t="shared" si="105"/>
        <v>1.591568935970494E-9</v>
      </c>
      <c r="BW86" s="73">
        <f t="shared" si="106"/>
        <v>1.5915688977380324E-9</v>
      </c>
      <c r="BX86" s="73">
        <f t="shared" si="107"/>
        <v>1.591568897734848E-9</v>
      </c>
      <c r="BZ86" s="74">
        <v>1E-10</v>
      </c>
      <c r="CA86" s="74">
        <v>2.6781821594599999</v>
      </c>
      <c r="CB86" s="74">
        <v>77734.0184596279</v>
      </c>
      <c r="CC86" s="73">
        <f t="shared" si="108"/>
        <v>-6.7053841194644146E-11</v>
      </c>
      <c r="CD86" s="73">
        <f t="shared" si="109"/>
        <v>-6.6935638722599256E-11</v>
      </c>
      <c r="CE86" s="73">
        <f t="shared" si="110"/>
        <v>-6.693562879095469E-11</v>
      </c>
      <c r="CF86" s="73">
        <f t="shared" si="111"/>
        <v>-6.6935628790110074E-11</v>
      </c>
      <c r="CH86" s="74"/>
      <c r="CI86" s="74"/>
      <c r="CJ86" s="74"/>
      <c r="CP86" s="74"/>
      <c r="CQ86" s="74"/>
      <c r="CR86" s="74"/>
      <c r="CX86" s="74"/>
      <c r="CY86" s="74"/>
      <c r="CZ86" s="74"/>
      <c r="DF86" s="74">
        <v>1.9709999999999999E-8</v>
      </c>
      <c r="DG86" s="74">
        <v>0.47407494309999998</v>
      </c>
      <c r="DH86" s="74">
        <v>48733.231338182901</v>
      </c>
      <c r="DI86" s="73">
        <f t="shared" si="112"/>
        <v>1.8753760742453876E-8</v>
      </c>
      <c r="DJ86" s="73">
        <f t="shared" si="113"/>
        <v>1.8759804905304186E-8</v>
      </c>
      <c r="DK86" s="73">
        <f t="shared" si="114"/>
        <v>1.8759805411999762E-8</v>
      </c>
      <c r="DL86" s="73">
        <f t="shared" si="115"/>
        <v>1.8759805412042375E-8</v>
      </c>
      <c r="DN86" s="74">
        <v>1.74E-9</v>
      </c>
      <c r="DO86" s="74">
        <v>5.8126418870199998</v>
      </c>
      <c r="DP86" s="74">
        <v>68050.423878511501</v>
      </c>
      <c r="DQ86" s="73">
        <f t="shared" si="116"/>
        <v>8.7587802629205298E-10</v>
      </c>
      <c r="DR86" s="73">
        <f t="shared" si="117"/>
        <v>8.7378161798509932E-10</v>
      </c>
      <c r="DS86" s="73">
        <f t="shared" si="118"/>
        <v>8.7378144189492692E-10</v>
      </c>
      <c r="DT86" s="73">
        <f t="shared" si="119"/>
        <v>8.7378144188021541E-10</v>
      </c>
      <c r="DV86" s="74">
        <v>1E-10</v>
      </c>
      <c r="DW86" s="74">
        <v>5.07319693095</v>
      </c>
      <c r="DX86" s="74">
        <v>25874.604046136199</v>
      </c>
      <c r="DY86" s="73">
        <f t="shared" si="120"/>
        <v>-3.5227024811485977E-11</v>
      </c>
      <c r="DZ86" s="73">
        <f t="shared" si="121"/>
        <v>-3.5276619100240661E-11</v>
      </c>
      <c r="EA86" s="73">
        <f t="shared" si="122"/>
        <v>-3.5276623263862779E-11</v>
      </c>
      <c r="EB86" s="73">
        <f t="shared" si="123"/>
        <v>-3.5276623264213833E-11</v>
      </c>
      <c r="ED86" s="74">
        <v>0</v>
      </c>
      <c r="EE86" s="74">
        <v>2.6125874218199998</v>
      </c>
      <c r="EF86" s="74">
        <v>66941.045326418098</v>
      </c>
      <c r="EG86" s="73">
        <f t="shared" si="124"/>
        <v>0</v>
      </c>
      <c r="EH86" s="73">
        <f t="shared" si="125"/>
        <v>0</v>
      </c>
      <c r="EI86" s="73">
        <f t="shared" si="126"/>
        <v>0</v>
      </c>
      <c r="EJ86" s="73">
        <f t="shared" si="127"/>
        <v>0</v>
      </c>
      <c r="EL86" s="74"/>
      <c r="EM86" s="74"/>
      <c r="EN86" s="74"/>
      <c r="ET86" s="74"/>
      <c r="EU86" s="74"/>
      <c r="EV86" s="74"/>
    </row>
    <row r="87" spans="1:152" s="73" customFormat="1" ht="13.5" x14ac:dyDescent="0.3">
      <c r="A87" s="73">
        <f>RADIANS(B87)</f>
        <v>0.62131536196386994</v>
      </c>
      <c r="B87" s="73">
        <f>B86 - INT( B86 / 360 ) * 360</f>
        <v>35.598747987172828</v>
      </c>
      <c r="C87" s="73">
        <f>RADIANS(D87)</f>
        <v>6.2557091982976587</v>
      </c>
      <c r="D87" s="73">
        <f>D86 - INT( D86 / 360 ) * 360</f>
        <v>358.42573492362362</v>
      </c>
      <c r="L87" s="74"/>
      <c r="N87" s="74">
        <v>1.4175999999999999E-7</v>
      </c>
      <c r="O87" s="74">
        <v>6.1239417656299997</v>
      </c>
      <c r="P87" s="74">
        <v>53235.188213337497</v>
      </c>
      <c r="Q87" s="73">
        <f t="shared" si="84"/>
        <v>-1.2135975600778975E-7</v>
      </c>
      <c r="R87" s="73">
        <f t="shared" si="85"/>
        <v>-1.2143956895802338E-7</v>
      </c>
      <c r="S87" s="73">
        <f t="shared" si="86"/>
        <v>-1.2143957565322122E-7</v>
      </c>
      <c r="T87" s="73">
        <f t="shared" si="87"/>
        <v>-1.2143957565378659E-7</v>
      </c>
      <c r="V87" s="74">
        <v>1.5860000000000001E-8</v>
      </c>
      <c r="W87" s="74">
        <v>4.6568104462399997</v>
      </c>
      <c r="X87" s="74">
        <v>79373.087976815907</v>
      </c>
      <c r="Y87" s="73">
        <f t="shared" si="88"/>
        <v>1.3841944592708704E-8</v>
      </c>
      <c r="Z87" s="73">
        <f t="shared" si="89"/>
        <v>1.3829339809131553E-8</v>
      </c>
      <c r="AA87" s="73">
        <f t="shared" si="90"/>
        <v>1.382933874927343E-8</v>
      </c>
      <c r="AB87" s="73">
        <f t="shared" si="91"/>
        <v>1.3829338749183393E-8</v>
      </c>
      <c r="AD87" s="74">
        <v>5.1999999999999996E-10</v>
      </c>
      <c r="AE87" s="74">
        <v>0.53687576879999999</v>
      </c>
      <c r="AF87" s="74">
        <v>77308.1096831139</v>
      </c>
      <c r="AG87" s="73">
        <f t="shared" si="92"/>
        <v>4.6362581231315804E-10</v>
      </c>
      <c r="AH87" s="73">
        <f t="shared" si="93"/>
        <v>4.6325236525911781E-10</v>
      </c>
      <c r="AI87" s="73">
        <f t="shared" si="94"/>
        <v>4.6325233385496065E-10</v>
      </c>
      <c r="AJ87" s="73">
        <f t="shared" si="95"/>
        <v>4.6325233385227515E-10</v>
      </c>
      <c r="AL87" s="74">
        <v>9.9999999999999994E-12</v>
      </c>
      <c r="AM87" s="74">
        <v>5.52119023864</v>
      </c>
      <c r="AN87" s="74">
        <v>58946.516884393903</v>
      </c>
      <c r="AO87" s="73">
        <f t="shared" si="96"/>
        <v>-2.6199103951071902E-13</v>
      </c>
      <c r="AP87" s="73">
        <f t="shared" si="97"/>
        <v>-2.4992156292148912E-13</v>
      </c>
      <c r="AQ87" s="73">
        <f t="shared" si="98"/>
        <v>-2.499205495289705E-13</v>
      </c>
      <c r="AR87" s="73">
        <f t="shared" si="99"/>
        <v>-2.4992054944259545E-13</v>
      </c>
      <c r="AT87" s="74"/>
      <c r="AU87" s="74"/>
      <c r="AV87" s="74"/>
      <c r="BB87" s="74"/>
      <c r="BC87" s="74"/>
      <c r="BD87" s="74"/>
      <c r="BJ87" s="74">
        <v>4.0639999999999999E-8</v>
      </c>
      <c r="BK87" s="74">
        <v>1.4628307973400001</v>
      </c>
      <c r="BL87" s="74">
        <v>26107.572902473901</v>
      </c>
      <c r="BM87" s="73">
        <f t="shared" si="100"/>
        <v>-7.535741462273911E-9</v>
      </c>
      <c r="BN87" s="73">
        <f t="shared" si="101"/>
        <v>-7.5570951715754189E-9</v>
      </c>
      <c r="BO87" s="73">
        <f t="shared" si="102"/>
        <v>-7.5570969643856086E-9</v>
      </c>
      <c r="BP87" s="73">
        <f t="shared" si="103"/>
        <v>-7.5570969645376874E-9</v>
      </c>
      <c r="BR87" s="74">
        <v>2.9100000000000001E-9</v>
      </c>
      <c r="BS87" s="74">
        <v>4.2292924018300004</v>
      </c>
      <c r="BT87" s="74">
        <v>52179.687618506403</v>
      </c>
      <c r="BU87" s="73">
        <f t="shared" si="104"/>
        <v>-2.7288440100305037E-9</v>
      </c>
      <c r="BV87" s="73">
        <f t="shared" si="105"/>
        <v>-2.7299226297571732E-9</v>
      </c>
      <c r="BW87" s="73">
        <f t="shared" si="106"/>
        <v>-2.729922720189422E-9</v>
      </c>
      <c r="BX87" s="73">
        <f t="shared" si="107"/>
        <v>-2.7299227201970983E-9</v>
      </c>
      <c r="BZ87" s="74">
        <v>1.2E-10</v>
      </c>
      <c r="CA87" s="74">
        <v>1.6443897670400001</v>
      </c>
      <c r="CB87" s="74">
        <v>26202.342430259399</v>
      </c>
      <c r="CC87" s="73">
        <f t="shared" si="108"/>
        <v>1.1992004459319566E-10</v>
      </c>
      <c r="CD87" s="73">
        <f t="shared" si="109"/>
        <v>1.1991767677117031E-10</v>
      </c>
      <c r="CE87" s="73">
        <f t="shared" si="110"/>
        <v>1.1991767657091309E-10</v>
      </c>
      <c r="CF87" s="73">
        <f t="shared" si="111"/>
        <v>1.1991767657089616E-10</v>
      </c>
      <c r="CH87" s="74"/>
      <c r="CI87" s="74"/>
      <c r="CJ87" s="74"/>
      <c r="CP87" s="74"/>
      <c r="CQ87" s="74"/>
      <c r="CR87" s="74"/>
      <c r="CX87" s="74"/>
      <c r="CY87" s="74"/>
      <c r="CZ87" s="74"/>
      <c r="DF87" s="74">
        <v>1.9650000000000001E-8</v>
      </c>
      <c r="DG87" s="74">
        <v>1.37420902653</v>
      </c>
      <c r="DH87" s="74">
        <v>7238.6755916000002</v>
      </c>
      <c r="DI87" s="73">
        <f t="shared" si="112"/>
        <v>1.7807553811973476E-8</v>
      </c>
      <c r="DJ87" s="73">
        <f t="shared" si="113"/>
        <v>1.7806321933536088E-8</v>
      </c>
      <c r="DK87" s="73">
        <f t="shared" si="114"/>
        <v>1.7806321830088586E-8</v>
      </c>
      <c r="DL87" s="73">
        <f t="shared" si="115"/>
        <v>1.7806321830079848E-8</v>
      </c>
      <c r="DN87" s="74">
        <v>1.63E-9</v>
      </c>
      <c r="DO87" s="74">
        <v>4.0038071526200003</v>
      </c>
      <c r="DP87" s="74">
        <v>79373.087976815907</v>
      </c>
      <c r="DQ87" s="73">
        <f t="shared" si="116"/>
        <v>6.4647429611065556E-10</v>
      </c>
      <c r="DR87" s="73">
        <f t="shared" si="117"/>
        <v>6.4404084607088386E-10</v>
      </c>
      <c r="DS87" s="73">
        <f t="shared" si="118"/>
        <v>6.4404064168194598E-10</v>
      </c>
      <c r="DT87" s="73">
        <f t="shared" si="119"/>
        <v>6.4404064166458243E-10</v>
      </c>
      <c r="DV87" s="74">
        <v>7.9999999999999995E-11</v>
      </c>
      <c r="DW87" s="74">
        <v>4.3441102626100001</v>
      </c>
      <c r="DX87" s="74">
        <v>31749.235190726398</v>
      </c>
      <c r="DY87" s="73">
        <f t="shared" si="120"/>
        <v>6.2561994057264708E-12</v>
      </c>
      <c r="DZ87" s="73">
        <f t="shared" si="121"/>
        <v>6.2043343493523448E-12</v>
      </c>
      <c r="EA87" s="73">
        <f t="shared" si="122"/>
        <v>6.2043299945415035E-12</v>
      </c>
      <c r="EB87" s="73">
        <f t="shared" si="123"/>
        <v>6.2043299941788017E-12</v>
      </c>
      <c r="ED87" s="74">
        <v>0</v>
      </c>
      <c r="EE87" s="74">
        <v>0.70544164812999999</v>
      </c>
      <c r="EF87" s="74">
        <v>426.59819087599999</v>
      </c>
      <c r="EG87" s="73">
        <f t="shared" si="124"/>
        <v>0</v>
      </c>
      <c r="EH87" s="73">
        <f t="shared" si="125"/>
        <v>0</v>
      </c>
      <c r="EI87" s="73">
        <f t="shared" si="126"/>
        <v>0</v>
      </c>
      <c r="EJ87" s="73">
        <f t="shared" si="127"/>
        <v>0</v>
      </c>
      <c r="EL87" s="74"/>
      <c r="EM87" s="74"/>
      <c r="EN87" s="74"/>
      <c r="ET87" s="74"/>
      <c r="EU87" s="74"/>
      <c r="EV87" s="74"/>
    </row>
    <row r="88" spans="1:152" s="73" customFormat="1" ht="13.5" x14ac:dyDescent="0.3">
      <c r="L88" s="74"/>
      <c r="N88" s="74">
        <v>1.4186E-7</v>
      </c>
      <c r="O88" s="74">
        <v>5.1424679706600003</v>
      </c>
      <c r="P88" s="74">
        <v>26068.233380674399</v>
      </c>
      <c r="Q88" s="73">
        <f t="shared" si="84"/>
        <v>4.0212966333319025E-8</v>
      </c>
      <c r="R88" s="73">
        <f t="shared" si="85"/>
        <v>4.0285596997927927E-8</v>
      </c>
      <c r="S88" s="73">
        <f t="shared" si="86"/>
        <v>4.028560309565773E-8</v>
      </c>
      <c r="T88" s="73">
        <f t="shared" si="87"/>
        <v>4.0285603096175757E-8</v>
      </c>
      <c r="V88" s="74">
        <v>1.3469999999999999E-8</v>
      </c>
      <c r="W88" s="74">
        <v>3.8025439738200002</v>
      </c>
      <c r="X88" s="74">
        <v>19317.1925403286</v>
      </c>
      <c r="Y88" s="73">
        <f t="shared" si="88"/>
        <v>-1.3052894280214522E-8</v>
      </c>
      <c r="Z88" s="73">
        <f t="shared" si="89"/>
        <v>-1.305420924115422E-8</v>
      </c>
      <c r="AA88" s="73">
        <f t="shared" si="90"/>
        <v>-1.3054209351475155E-8</v>
      </c>
      <c r="AB88" s="73">
        <f t="shared" si="91"/>
        <v>-1.3054209351484593E-8</v>
      </c>
      <c r="AD88" s="74">
        <v>4.8E-10</v>
      </c>
      <c r="AE88" s="74">
        <v>1.60851837486</v>
      </c>
      <c r="AF88" s="74">
        <v>25234.7067598221</v>
      </c>
      <c r="AG88" s="73">
        <f t="shared" si="92"/>
        <v>-4.7843970202856291E-10</v>
      </c>
      <c r="AH88" s="73">
        <f t="shared" si="93"/>
        <v>-4.7841965068928586E-10</v>
      </c>
      <c r="AI88" s="73">
        <f t="shared" si="94"/>
        <v>-4.7841964900036813E-10</v>
      </c>
      <c r="AJ88" s="73">
        <f t="shared" si="95"/>
        <v>-4.7841964900022441E-10</v>
      </c>
      <c r="AL88" s="74">
        <v>1.9999999999999999E-11</v>
      </c>
      <c r="AM88" s="74">
        <v>5.5303671246599997</v>
      </c>
      <c r="AN88" s="74">
        <v>131548.894259964</v>
      </c>
      <c r="AO88" s="73">
        <f t="shared" si="96"/>
        <v>1.8158877040195843E-11</v>
      </c>
      <c r="AP88" s="73">
        <f t="shared" si="97"/>
        <v>1.8136227249647527E-11</v>
      </c>
      <c r="AQ88" s="73">
        <f t="shared" si="98"/>
        <v>1.8136225342396929E-11</v>
      </c>
      <c r="AR88" s="73">
        <f t="shared" si="99"/>
        <v>1.8136225342235907E-11</v>
      </c>
      <c r="AT88" s="74"/>
      <c r="AU88" s="74"/>
      <c r="AV88" s="74"/>
      <c r="BB88" s="74"/>
      <c r="BC88" s="74"/>
      <c r="BD88" s="74"/>
      <c r="BJ88" s="74">
        <v>3.6809999999999997E-8</v>
      </c>
      <c r="BK88" s="74">
        <v>0.47365215121999998</v>
      </c>
      <c r="BL88" s="74">
        <v>62389.091829359299</v>
      </c>
      <c r="BM88" s="73">
        <f t="shared" si="100"/>
        <v>-2.1600776176047342E-8</v>
      </c>
      <c r="BN88" s="73">
        <f t="shared" si="101"/>
        <v>-2.156267115263368E-8</v>
      </c>
      <c r="BO88" s="73">
        <f t="shared" si="102"/>
        <v>-2.1562667951778146E-8</v>
      </c>
      <c r="BP88" s="73">
        <f t="shared" si="103"/>
        <v>-2.1562667951506811E-8</v>
      </c>
      <c r="BR88" s="74">
        <v>2.6299999999999998E-9</v>
      </c>
      <c r="BS88" s="74">
        <v>4.64138649646</v>
      </c>
      <c r="BT88" s="74">
        <v>69159.802430604905</v>
      </c>
      <c r="BU88" s="73">
        <f t="shared" si="104"/>
        <v>-2.6179156211075187E-9</v>
      </c>
      <c r="BV88" s="73">
        <f t="shared" si="105"/>
        <v>-2.6182697181756994E-9</v>
      </c>
      <c r="BW88" s="73">
        <f t="shared" si="106"/>
        <v>-2.6182697476858309E-9</v>
      </c>
      <c r="BX88" s="73">
        <f t="shared" si="107"/>
        <v>-2.6182697476883137E-9</v>
      </c>
      <c r="BZ88" s="74">
        <v>1.0999999999999999E-10</v>
      </c>
      <c r="CA88" s="74">
        <v>6.1242169181500001</v>
      </c>
      <c r="CB88" s="74">
        <v>52705.4972482429</v>
      </c>
      <c r="CC88" s="73">
        <f t="shared" si="108"/>
        <v>2.2477923129639406E-11</v>
      </c>
      <c r="CD88" s="73">
        <f t="shared" si="109"/>
        <v>2.2594150946352676E-11</v>
      </c>
      <c r="CE88" s="73">
        <f t="shared" si="110"/>
        <v>2.2594160703967673E-11</v>
      </c>
      <c r="CF88" s="73">
        <f t="shared" si="111"/>
        <v>2.259416070479992E-11</v>
      </c>
      <c r="CH88" s="74"/>
      <c r="CI88" s="74"/>
      <c r="CJ88" s="74"/>
      <c r="CP88" s="74"/>
      <c r="CQ88" s="74"/>
      <c r="CR88" s="74"/>
      <c r="CX88" s="74"/>
      <c r="CY88" s="74"/>
      <c r="CZ88" s="74"/>
      <c r="DF88" s="74">
        <v>2.5259999999999999E-8</v>
      </c>
      <c r="DG88" s="74">
        <v>0.34535290139000002</v>
      </c>
      <c r="DH88" s="74">
        <v>23969.139281195799</v>
      </c>
      <c r="DI88" s="73">
        <f t="shared" si="112"/>
        <v>2.5152904801989154E-8</v>
      </c>
      <c r="DJ88" s="73">
        <f t="shared" si="113"/>
        <v>2.5154042495688837E-8</v>
      </c>
      <c r="DK88" s="73">
        <f t="shared" si="114"/>
        <v>2.5154042590957392E-8</v>
      </c>
      <c r="DL88" s="73">
        <f t="shared" si="115"/>
        <v>2.5154042590965403E-8</v>
      </c>
      <c r="DN88" s="74">
        <v>1.5199999999999999E-9</v>
      </c>
      <c r="DO88" s="74">
        <v>5.0738996715200004</v>
      </c>
      <c r="DP88" s="74">
        <v>52156.136522248598</v>
      </c>
      <c r="DQ88" s="73">
        <f t="shared" si="116"/>
        <v>-1.0405235429866095E-9</v>
      </c>
      <c r="DR88" s="73">
        <f t="shared" si="117"/>
        <v>-1.0417066065805136E-9</v>
      </c>
      <c r="DS88" s="73">
        <f t="shared" si="118"/>
        <v>-1.041706705862998E-9</v>
      </c>
      <c r="DT88" s="73">
        <f t="shared" si="119"/>
        <v>-1.0417067058714292E-9</v>
      </c>
      <c r="DV88" s="74">
        <v>7.0000000000000004E-11</v>
      </c>
      <c r="DW88" s="74">
        <v>3.4455642372200002</v>
      </c>
      <c r="DX88" s="74">
        <v>26080.7895945733</v>
      </c>
      <c r="DY88" s="73">
        <f t="shared" si="120"/>
        <v>6.8468277158897548E-11</v>
      </c>
      <c r="DZ88" s="73">
        <f t="shared" si="121"/>
        <v>6.8460487766545177E-11</v>
      </c>
      <c r="EA88" s="73">
        <f t="shared" si="122"/>
        <v>6.8460487111712337E-11</v>
      </c>
      <c r="EB88" s="73">
        <f t="shared" si="123"/>
        <v>6.8460487111656722E-11</v>
      </c>
      <c r="ED88" s="74">
        <v>0</v>
      </c>
      <c r="EE88" s="74">
        <v>0.91883551986000001</v>
      </c>
      <c r="EF88" s="74">
        <v>55618.381228113802</v>
      </c>
      <c r="EG88" s="73">
        <f t="shared" si="124"/>
        <v>0</v>
      </c>
      <c r="EH88" s="73">
        <f t="shared" si="125"/>
        <v>0</v>
      </c>
      <c r="EI88" s="73">
        <f t="shared" si="126"/>
        <v>0</v>
      </c>
      <c r="EJ88" s="73">
        <f t="shared" si="127"/>
        <v>0</v>
      </c>
      <c r="EL88" s="74"/>
      <c r="EM88" s="74"/>
      <c r="EN88" s="74"/>
      <c r="ET88" s="74"/>
      <c r="EU88" s="74"/>
      <c r="EV88" s="74"/>
    </row>
    <row r="89" spans="1:152" s="73" customFormat="1" ht="13.5" x14ac:dyDescent="0.3">
      <c r="A89" s="73" t="s">
        <v>193</v>
      </c>
      <c r="B89" s="73" t="s">
        <v>194</v>
      </c>
      <c r="C89" s="73" t="s">
        <v>195</v>
      </c>
      <c r="D89" s="73" t="s">
        <v>225</v>
      </c>
      <c r="E89" s="73" t="s">
        <v>226</v>
      </c>
      <c r="F89" s="73" t="s">
        <v>227</v>
      </c>
      <c r="L89" s="74"/>
      <c r="N89" s="74">
        <v>1.7244E-7</v>
      </c>
      <c r="O89" s="74">
        <v>0.28394746812999999</v>
      </c>
      <c r="P89" s="74">
        <v>51220.206541539701</v>
      </c>
      <c r="Q89" s="73">
        <f t="shared" si="84"/>
        <v>-1.6342005899311208E-7</v>
      </c>
      <c r="R89" s="73">
        <f t="shared" si="85"/>
        <v>-1.6336222665460371E-7</v>
      </c>
      <c r="S89" s="73">
        <f t="shared" si="86"/>
        <v>-1.6336222179133234E-7</v>
      </c>
      <c r="T89" s="73">
        <f t="shared" si="87"/>
        <v>-1.6336222179091806E-7</v>
      </c>
      <c r="V89" s="74">
        <v>1.242E-8</v>
      </c>
      <c r="W89" s="74">
        <v>3.7938991140099998</v>
      </c>
      <c r="X89" s="74">
        <v>25874.604046136199</v>
      </c>
      <c r="Y89" s="73">
        <f t="shared" si="88"/>
        <v>-1.2390874872641987E-8</v>
      </c>
      <c r="Z89" s="73">
        <f t="shared" si="89"/>
        <v>-1.2390422625863141E-8</v>
      </c>
      <c r="AA89" s="73">
        <f t="shared" si="90"/>
        <v>-1.2390422587745469E-8</v>
      </c>
      <c r="AB89" s="73">
        <f t="shared" si="91"/>
        <v>-1.2390422587742256E-8</v>
      </c>
      <c r="AD89" s="74">
        <v>4.8E-10</v>
      </c>
      <c r="AE89" s="74">
        <v>5.19507775798</v>
      </c>
      <c r="AF89" s="74">
        <v>48733.231338182901</v>
      </c>
      <c r="AG89" s="73">
        <f t="shared" si="92"/>
        <v>1.5162283069991043E-10</v>
      </c>
      <c r="AH89" s="73">
        <f t="shared" si="93"/>
        <v>1.5116817221363158E-10</v>
      </c>
      <c r="AI89" s="73">
        <f t="shared" si="94"/>
        <v>1.5116813403325041E-10</v>
      </c>
      <c r="AJ89" s="73">
        <f t="shared" si="95"/>
        <v>1.5116813403003927E-10</v>
      </c>
      <c r="AL89" s="74">
        <v>9.9999999999999994E-12</v>
      </c>
      <c r="AM89" s="74">
        <v>0.38352295947999998</v>
      </c>
      <c r="AN89" s="74">
        <v>52179.687618506403</v>
      </c>
      <c r="AO89" s="73">
        <f t="shared" si="96"/>
        <v>9.395555819939946E-12</v>
      </c>
      <c r="AP89" s="73">
        <f t="shared" si="97"/>
        <v>9.3918911101293166E-12</v>
      </c>
      <c r="AQ89" s="73">
        <f t="shared" si="98"/>
        <v>9.3918908019822401E-12</v>
      </c>
      <c r="AR89" s="73">
        <f t="shared" si="99"/>
        <v>9.3918908019560838E-12</v>
      </c>
      <c r="AT89" s="74"/>
      <c r="AU89" s="74"/>
      <c r="AV89" s="74"/>
      <c r="BB89" s="74"/>
      <c r="BC89" s="74"/>
      <c r="BD89" s="74"/>
      <c r="BJ89" s="74">
        <v>4.2470000000000002E-8</v>
      </c>
      <c r="BK89" s="74">
        <v>6.2316340294500003</v>
      </c>
      <c r="BL89" s="74">
        <v>40853.142184844</v>
      </c>
      <c r="BM89" s="73">
        <f t="shared" si="100"/>
        <v>-3.4935043518700787E-8</v>
      </c>
      <c r="BN89" s="73">
        <f t="shared" si="101"/>
        <v>-3.4955239275095342E-8</v>
      </c>
      <c r="BO89" s="73">
        <f t="shared" si="102"/>
        <v>-3.4955240969744994E-8</v>
      </c>
      <c r="BP89" s="73">
        <f t="shared" si="103"/>
        <v>-3.4955240969887593E-8</v>
      </c>
      <c r="BR89" s="74">
        <v>2.3499999999999999E-9</v>
      </c>
      <c r="BS89" s="74">
        <v>5.0806084680200003</v>
      </c>
      <c r="BT89" s="74">
        <v>59414.481874748402</v>
      </c>
      <c r="BU89" s="73">
        <f t="shared" si="104"/>
        <v>-1.8452991644702832E-9</v>
      </c>
      <c r="BV89" s="73">
        <f t="shared" si="105"/>
        <v>-1.8435270234013256E-9</v>
      </c>
      <c r="BW89" s="73">
        <f t="shared" si="106"/>
        <v>-1.8435268744940171E-9</v>
      </c>
      <c r="BX89" s="73">
        <f t="shared" si="107"/>
        <v>-1.8435268744814254E-9</v>
      </c>
      <c r="BZ89" s="74">
        <v>1E-10</v>
      </c>
      <c r="CA89" s="74">
        <v>5.4211741925099997</v>
      </c>
      <c r="CB89" s="74">
        <v>14765.239043269799</v>
      </c>
      <c r="CC89" s="73">
        <f t="shared" si="108"/>
        <v>9.8154527804259581E-11</v>
      </c>
      <c r="CD89" s="73">
        <f t="shared" si="109"/>
        <v>9.816030652422991E-11</v>
      </c>
      <c r="CE89" s="73">
        <f t="shared" si="110"/>
        <v>9.8160307009046179E-11</v>
      </c>
      <c r="CF89" s="73">
        <f t="shared" si="111"/>
        <v>9.8160307009086879E-11</v>
      </c>
      <c r="CH89" s="74"/>
      <c r="CI89" s="74"/>
      <c r="CJ89" s="74"/>
      <c r="CP89" s="74"/>
      <c r="CQ89" s="74"/>
      <c r="CR89" s="74"/>
      <c r="CX89" s="74"/>
      <c r="CY89" s="74"/>
      <c r="CZ89" s="74"/>
      <c r="DF89" s="74">
        <v>2.0219999999999998E-8</v>
      </c>
      <c r="DG89" s="74">
        <v>0.33828477566999998</v>
      </c>
      <c r="DH89" s="74">
        <v>99799.659069237896</v>
      </c>
      <c r="DI89" s="73">
        <f t="shared" si="112"/>
        <v>1.9766902732341787E-8</v>
      </c>
      <c r="DJ89" s="73">
        <f t="shared" si="113"/>
        <v>1.9775562171802641E-8</v>
      </c>
      <c r="DK89" s="73">
        <f t="shared" si="114"/>
        <v>1.9775562895398324E-8</v>
      </c>
      <c r="DL89" s="73">
        <f t="shared" si="115"/>
        <v>1.9775562895459678E-8</v>
      </c>
      <c r="DN89" s="74">
        <v>1.51E-9</v>
      </c>
      <c r="DO89" s="74">
        <v>2.8336944331099998</v>
      </c>
      <c r="DP89" s="74">
        <v>955.59974160859997</v>
      </c>
      <c r="DQ89" s="73">
        <f t="shared" si="116"/>
        <v>1.3286735102506924E-9</v>
      </c>
      <c r="DR89" s="73">
        <f t="shared" si="117"/>
        <v>1.3286594677366435E-9</v>
      </c>
      <c r="DS89" s="73">
        <f t="shared" si="118"/>
        <v>1.3286594665575855E-9</v>
      </c>
      <c r="DT89" s="73">
        <f t="shared" si="119"/>
        <v>1.328659466557486E-9</v>
      </c>
      <c r="DV89" s="74">
        <v>7.0000000000000004E-11</v>
      </c>
      <c r="DW89" s="74">
        <v>5.2808874962200001</v>
      </c>
      <c r="DX89" s="74">
        <v>77308.1096831139</v>
      </c>
      <c r="DY89" s="73">
        <f t="shared" si="120"/>
        <v>-2.971017765567509E-11</v>
      </c>
      <c r="DZ89" s="73">
        <f t="shared" si="121"/>
        <v>-2.9810501395820822E-11</v>
      </c>
      <c r="EA89" s="73">
        <f t="shared" si="122"/>
        <v>-2.9810509816073078E-11</v>
      </c>
      <c r="EB89" s="73">
        <f t="shared" si="123"/>
        <v>-2.9810509816793119E-11</v>
      </c>
      <c r="ED89" s="74">
        <v>0</v>
      </c>
      <c r="EE89" s="74">
        <v>5.3061288313499997</v>
      </c>
      <c r="EF89" s="74">
        <v>52179.687618506403</v>
      </c>
      <c r="EG89" s="73">
        <f t="shared" si="124"/>
        <v>0</v>
      </c>
      <c r="EH89" s="73">
        <f t="shared" si="125"/>
        <v>0</v>
      </c>
      <c r="EI89" s="73">
        <f t="shared" si="126"/>
        <v>0</v>
      </c>
      <c r="EJ89" s="73">
        <f t="shared" si="127"/>
        <v>0</v>
      </c>
      <c r="EL89" s="74"/>
      <c r="EM89" s="74"/>
      <c r="EN89" s="74"/>
      <c r="ET89" s="74"/>
      <c r="EU89" s="74"/>
      <c r="EV89" s="74"/>
    </row>
    <row r="90" spans="1:152" s="73" customFormat="1" ht="13.5" x14ac:dyDescent="0.3">
      <c r="A90" s="73">
        <f>E86*COS(C87)*COS(A87)</f>
        <v>0.26150316153557529</v>
      </c>
      <c r="B90" s="73">
        <f>E86*COS(C87)*SIN(A87)</f>
        <v>0.18720923249832597</v>
      </c>
      <c r="C90" s="73">
        <f>E86*SIN(C87)</f>
        <v>-8.8387391756478608E-3</v>
      </c>
      <c r="D90" s="73">
        <f>A90-$C$10</f>
        <v>1.246245873952099</v>
      </c>
      <c r="E90" s="73">
        <f>B90-$D$10</f>
        <v>0.35339598540718642</v>
      </c>
      <c r="F90" s="73">
        <f>C90-$E$10</f>
        <v>-8.8371943644834691E-3</v>
      </c>
      <c r="L90" s="74"/>
      <c r="N90" s="74">
        <v>1.7176E-7</v>
      </c>
      <c r="O90" s="74">
        <v>3.2608409297100001</v>
      </c>
      <c r="P90" s="74">
        <v>153.7788104848</v>
      </c>
      <c r="Q90" s="73">
        <f t="shared" si="84"/>
        <v>1.4865514842389852E-7</v>
      </c>
      <c r="R90" s="73">
        <f t="shared" si="85"/>
        <v>1.4865487741820603E-7</v>
      </c>
      <c r="S90" s="73">
        <f t="shared" si="86"/>
        <v>1.4865487739545179E-7</v>
      </c>
      <c r="T90" s="73">
        <f t="shared" si="87"/>
        <v>1.4865487739544989E-7</v>
      </c>
      <c r="V90" s="74">
        <v>1.124E-8</v>
      </c>
      <c r="W90" s="74">
        <v>1.2892090404300001</v>
      </c>
      <c r="X90" s="74">
        <v>31749.235190726398</v>
      </c>
      <c r="Y90" s="73">
        <f t="shared" si="88"/>
        <v>-1.845906307052078E-9</v>
      </c>
      <c r="Z90" s="73">
        <f t="shared" si="89"/>
        <v>-1.8386959177146382E-9</v>
      </c>
      <c r="AA90" s="73">
        <f t="shared" si="90"/>
        <v>-1.8386953122823353E-9</v>
      </c>
      <c r="AB90" s="73">
        <f t="shared" si="91"/>
        <v>-1.8386953122319102E-9</v>
      </c>
      <c r="AD90" s="74">
        <v>5.3000000000000003E-10</v>
      </c>
      <c r="AE90" s="74">
        <v>5.4911397610100003</v>
      </c>
      <c r="AF90" s="74">
        <v>25661.304950698199</v>
      </c>
      <c r="AG90" s="73">
        <f t="shared" si="92"/>
        <v>1.3873101720091502E-10</v>
      </c>
      <c r="AH90" s="73">
        <f t="shared" si="93"/>
        <v>1.389998509754381E-10</v>
      </c>
      <c r="AI90" s="73">
        <f t="shared" si="94"/>
        <v>1.3899987354563259E-10</v>
      </c>
      <c r="AJ90" s="73">
        <f t="shared" si="95"/>
        <v>1.3899987354755139E-10</v>
      </c>
      <c r="AL90" s="74">
        <v>9.9999999999999994E-12</v>
      </c>
      <c r="AM90" s="74">
        <v>8.902944955E-2</v>
      </c>
      <c r="AN90" s="74">
        <v>51116.424352959199</v>
      </c>
      <c r="AO90" s="73">
        <f t="shared" si="96"/>
        <v>5.9286424762951393E-12</v>
      </c>
      <c r="AP90" s="73">
        <f t="shared" si="97"/>
        <v>5.9370704778807863E-12</v>
      </c>
      <c r="AQ90" s="73">
        <f t="shared" si="98"/>
        <v>5.9370711852398959E-12</v>
      </c>
      <c r="AR90" s="73">
        <f t="shared" si="99"/>
        <v>5.9370711852993592E-12</v>
      </c>
      <c r="AT90" s="74"/>
      <c r="AU90" s="74"/>
      <c r="AV90" s="74"/>
      <c r="BB90" s="74"/>
      <c r="BC90" s="74"/>
      <c r="BD90" s="74"/>
      <c r="BJ90" s="74">
        <v>3.6939999999999999E-8</v>
      </c>
      <c r="BK90" s="74">
        <v>2.75543227024</v>
      </c>
      <c r="BL90" s="74">
        <v>7238.6755916000002</v>
      </c>
      <c r="BM90" s="73">
        <f t="shared" si="100"/>
        <v>2.164563220000169E-8</v>
      </c>
      <c r="BN90" s="73">
        <f t="shared" si="101"/>
        <v>2.1650070020982106E-8</v>
      </c>
      <c r="BO90" s="73">
        <f t="shared" si="102"/>
        <v>2.16500703935712E-8</v>
      </c>
      <c r="BP90" s="73">
        <f t="shared" si="103"/>
        <v>2.1650070393602672E-8</v>
      </c>
      <c r="BR90" s="74">
        <v>2.5099999999999998E-9</v>
      </c>
      <c r="BS90" s="74">
        <v>1.9004750479000001</v>
      </c>
      <c r="BT90" s="74">
        <v>14765.239043269799</v>
      </c>
      <c r="BU90" s="73">
        <f t="shared" si="104"/>
        <v>-2.4663854879353541E-9</v>
      </c>
      <c r="BV90" s="73">
        <f t="shared" si="105"/>
        <v>-2.466244483382086E-9</v>
      </c>
      <c r="BW90" s="73">
        <f t="shared" si="106"/>
        <v>-2.466244471533584E-9</v>
      </c>
      <c r="BX90" s="73">
        <f t="shared" si="107"/>
        <v>-2.4662444715325897E-9</v>
      </c>
      <c r="BZ90" s="74">
        <v>1.0999999999999999E-10</v>
      </c>
      <c r="CA90" s="74">
        <v>1.5957758172400001</v>
      </c>
      <c r="CB90" s="74">
        <v>50057.042422769999</v>
      </c>
      <c r="CC90" s="73">
        <f t="shared" si="108"/>
        <v>-6.4474098279823826E-11</v>
      </c>
      <c r="CD90" s="73">
        <f t="shared" si="109"/>
        <v>-6.4565440466529575E-11</v>
      </c>
      <c r="CE90" s="73">
        <f t="shared" si="110"/>
        <v>-6.4565448132957792E-11</v>
      </c>
      <c r="CF90" s="73">
        <f t="shared" si="111"/>
        <v>-6.4565448133605772E-11</v>
      </c>
      <c r="CH90" s="77"/>
      <c r="CI90" s="77"/>
      <c r="CJ90" s="77"/>
      <c r="CP90" s="74"/>
      <c r="CQ90" s="74"/>
      <c r="CR90" s="74"/>
      <c r="CX90" s="74"/>
      <c r="CY90" s="74"/>
      <c r="CZ90" s="74"/>
      <c r="DF90" s="74">
        <v>1.8720000000000002E-8</v>
      </c>
      <c r="DG90" s="74">
        <v>3.93046425037</v>
      </c>
      <c r="DH90" s="74">
        <v>38654.054841556899</v>
      </c>
      <c r="DI90" s="73">
        <f t="shared" si="112"/>
        <v>-1.7962466398190975E-8</v>
      </c>
      <c r="DJ90" s="73">
        <f t="shared" si="113"/>
        <v>-1.7966634244003303E-8</v>
      </c>
      <c r="DK90" s="73">
        <f t="shared" si="114"/>
        <v>-1.7966634593471398E-8</v>
      </c>
      <c r="DL90" s="73">
        <f t="shared" si="115"/>
        <v>-1.7966634593501283E-8</v>
      </c>
      <c r="DN90" s="74">
        <v>1.51E-9</v>
      </c>
      <c r="DO90" s="74">
        <v>0.40953650209999998</v>
      </c>
      <c r="DP90" s="74">
        <v>26514.5013324502</v>
      </c>
      <c r="DQ90" s="73">
        <f t="shared" si="116"/>
        <v>-1.1955684329381162E-9</v>
      </c>
      <c r="DR90" s="73">
        <f t="shared" si="117"/>
        <v>-1.1960691535972827E-9</v>
      </c>
      <c r="DS90" s="73">
        <f t="shared" si="118"/>
        <v>-1.1960691956239986E-9</v>
      </c>
      <c r="DT90" s="73">
        <f t="shared" si="119"/>
        <v>-1.1960691956275613E-9</v>
      </c>
      <c r="DV90" s="74">
        <v>7.0000000000000004E-11</v>
      </c>
      <c r="DW90" s="74">
        <v>3.4666709976700001</v>
      </c>
      <c r="DX90" s="74">
        <v>2118.7638603783998</v>
      </c>
      <c r="DY90" s="73">
        <f t="shared" si="120"/>
        <v>6.886529442545209E-11</v>
      </c>
      <c r="DZ90" s="73">
        <f t="shared" si="121"/>
        <v>6.8865839106083522E-11</v>
      </c>
      <c r="EA90" s="73">
        <f t="shared" si="122"/>
        <v>6.8865839151810583E-11</v>
      </c>
      <c r="EB90" s="73">
        <f t="shared" si="123"/>
        <v>6.8865839151814512E-11</v>
      </c>
      <c r="ED90" s="74">
        <v>0</v>
      </c>
      <c r="EE90" s="74">
        <v>2.0060415251800001</v>
      </c>
      <c r="EF90" s="74">
        <v>2118.7638603783998</v>
      </c>
      <c r="EG90" s="73">
        <f t="shared" si="124"/>
        <v>0</v>
      </c>
      <c r="EH90" s="73">
        <f t="shared" si="125"/>
        <v>0</v>
      </c>
      <c r="EI90" s="73">
        <f t="shared" si="126"/>
        <v>0</v>
      </c>
      <c r="EJ90" s="73">
        <f t="shared" si="127"/>
        <v>0</v>
      </c>
      <c r="EL90" s="74"/>
      <c r="EM90" s="74"/>
      <c r="EN90" s="74"/>
      <c r="ET90" s="74"/>
      <c r="EU90" s="74"/>
      <c r="EV90" s="74"/>
    </row>
    <row r="91" spans="1:152" s="73" customFormat="1" ht="13.5" x14ac:dyDescent="0.3">
      <c r="L91" s="74"/>
      <c r="N91" s="74">
        <v>1.4938E-7</v>
      </c>
      <c r="O91" s="74">
        <v>1.83542009339</v>
      </c>
      <c r="P91" s="74">
        <v>99799.659069237896</v>
      </c>
      <c r="Q91" s="73">
        <f t="shared" si="84"/>
        <v>-2.061357610329483E-8</v>
      </c>
      <c r="R91" s="73">
        <f t="shared" si="85"/>
        <v>-2.0311107159940702E-8</v>
      </c>
      <c r="S91" s="73">
        <f t="shared" si="86"/>
        <v>-2.0311081760446353E-8</v>
      </c>
      <c r="T91" s="73">
        <f t="shared" si="87"/>
        <v>-2.0311081758292775E-8</v>
      </c>
      <c r="V91" s="74">
        <v>1.0649999999999999E-8</v>
      </c>
      <c r="W91" s="74">
        <v>4.31416942177</v>
      </c>
      <c r="X91" s="74">
        <v>40853.142184844</v>
      </c>
      <c r="Y91" s="73">
        <f t="shared" si="88"/>
        <v>-2.7192933286434674E-9</v>
      </c>
      <c r="Z91" s="73">
        <f t="shared" si="89"/>
        <v>-2.7106763267414171E-9</v>
      </c>
      <c r="AA91" s="73">
        <f t="shared" si="90"/>
        <v>-2.7106756031605544E-9</v>
      </c>
      <c r="AB91" s="73">
        <f t="shared" si="91"/>
        <v>-2.7106756030996681E-9</v>
      </c>
      <c r="AD91" s="74">
        <v>4.6000000000000001E-10</v>
      </c>
      <c r="AE91" s="74">
        <v>5.1867672808699998</v>
      </c>
      <c r="AF91" s="74">
        <v>77204.327494533296</v>
      </c>
      <c r="AG91" s="73">
        <f t="shared" si="92"/>
        <v>-3.6695527704175936E-10</v>
      </c>
      <c r="AH91" s="73">
        <f t="shared" si="93"/>
        <v>-3.6651618558858833E-10</v>
      </c>
      <c r="AI91" s="73">
        <f t="shared" si="94"/>
        <v>-3.665161486830807E-10</v>
      </c>
      <c r="AJ91" s="73">
        <f t="shared" si="95"/>
        <v>-3.6651614867998379E-10</v>
      </c>
      <c r="AL91" s="74">
        <v>9.9999999999999994E-12</v>
      </c>
      <c r="AM91" s="74">
        <v>1.4751416666999999</v>
      </c>
      <c r="AN91" s="74">
        <v>62389.091829359299</v>
      </c>
      <c r="AO91" s="73">
        <f t="shared" si="96"/>
        <v>-9.9832907227202494E-12</v>
      </c>
      <c r="AP91" s="73">
        <f t="shared" si="97"/>
        <v>-9.9840209748964225E-12</v>
      </c>
      <c r="AQ91" s="73">
        <f t="shared" si="98"/>
        <v>-9.984021035525443E-12</v>
      </c>
      <c r="AR91" s="73">
        <f t="shared" si="99"/>
        <v>-9.9840210355305822E-12</v>
      </c>
      <c r="AT91" s="74"/>
      <c r="AU91" s="74"/>
      <c r="AV91" s="74"/>
      <c r="BB91" s="74"/>
      <c r="BC91" s="74"/>
      <c r="BD91" s="74"/>
      <c r="BJ91" s="74">
        <v>3.3479999999999999E-8</v>
      </c>
      <c r="BK91" s="74">
        <v>5.9186891185699997</v>
      </c>
      <c r="BL91" s="74">
        <v>43071.8992890308</v>
      </c>
      <c r="BM91" s="73">
        <f t="shared" si="100"/>
        <v>-6.6652434268016944E-9</v>
      </c>
      <c r="BN91" s="73">
        <f t="shared" si="101"/>
        <v>-6.6362960322178104E-9</v>
      </c>
      <c r="BO91" s="73">
        <f t="shared" si="102"/>
        <v>-6.6362936015166166E-9</v>
      </c>
      <c r="BP91" s="73">
        <f t="shared" si="103"/>
        <v>-6.636293601311427E-9</v>
      </c>
      <c r="BR91" s="74">
        <v>2.5300000000000002E-9</v>
      </c>
      <c r="BS91" s="74">
        <v>4.2158197050400004</v>
      </c>
      <c r="BT91" s="74">
        <v>79219.309166331106</v>
      </c>
      <c r="BU91" s="73">
        <f t="shared" si="104"/>
        <v>-2.4116859637696256E-9</v>
      </c>
      <c r="BV91" s="73">
        <f t="shared" si="105"/>
        <v>-2.410442110793666E-9</v>
      </c>
      <c r="BW91" s="73">
        <f t="shared" si="106"/>
        <v>-2.4104420060907592E-9</v>
      </c>
      <c r="BX91" s="73">
        <f t="shared" si="107"/>
        <v>-2.4104420060818475E-9</v>
      </c>
      <c r="BZ91" s="74">
        <v>1.2E-10</v>
      </c>
      <c r="CA91" s="74">
        <v>2.4434232246300001</v>
      </c>
      <c r="CB91" s="74">
        <v>213.29909543799999</v>
      </c>
      <c r="CC91" s="73">
        <f t="shared" si="108"/>
        <v>1.116441829818995E-10</v>
      </c>
      <c r="CD91" s="73">
        <f t="shared" si="109"/>
        <v>1.1164399077489796E-10</v>
      </c>
      <c r="CE91" s="73">
        <f t="shared" si="110"/>
        <v>1.1164399075875977E-10</v>
      </c>
      <c r="CF91" s="73">
        <f t="shared" si="111"/>
        <v>1.1164399075875838E-10</v>
      </c>
      <c r="CH91" s="74"/>
      <c r="CI91" s="74"/>
      <c r="CJ91" s="74"/>
      <c r="CP91" s="74"/>
      <c r="CQ91" s="74"/>
      <c r="CR91" s="74"/>
      <c r="CX91" s="74"/>
      <c r="CY91" s="74"/>
      <c r="CZ91" s="74"/>
      <c r="DF91" s="74">
        <v>1.873E-8</v>
      </c>
      <c r="DG91" s="74">
        <v>0.69327393635000001</v>
      </c>
      <c r="DH91" s="74">
        <v>26091.7844769322</v>
      </c>
      <c r="DI91" s="73">
        <f t="shared" si="112"/>
        <v>-1.7540542708536434E-8</v>
      </c>
      <c r="DJ91" s="73">
        <f t="shared" si="113"/>
        <v>-1.7544050371255448E-8</v>
      </c>
      <c r="DK91" s="73">
        <f t="shared" si="114"/>
        <v>-1.7544050665555461E-8</v>
      </c>
      <c r="DL91" s="73">
        <f t="shared" si="115"/>
        <v>-1.7544050665580438E-8</v>
      </c>
      <c r="DN91" s="74">
        <v>1.4700000000000001E-9</v>
      </c>
      <c r="DO91" s="74">
        <v>2.3219124819700001</v>
      </c>
      <c r="DP91" s="74">
        <v>38654.054841556899</v>
      </c>
      <c r="DQ91" s="73">
        <f t="shared" si="116"/>
        <v>-3.6040717508915971E-10</v>
      </c>
      <c r="DR91" s="73">
        <f t="shared" si="117"/>
        <v>-3.5927876545519305E-10</v>
      </c>
      <c r="DS91" s="73">
        <f t="shared" si="118"/>
        <v>-3.5927867070214367E-10</v>
      </c>
      <c r="DT91" s="73">
        <f t="shared" si="119"/>
        <v>-3.5927867069404113E-10</v>
      </c>
      <c r="DV91" s="74">
        <v>7.0000000000000004E-11</v>
      </c>
      <c r="DW91" s="74">
        <v>1.9636003931399999</v>
      </c>
      <c r="DX91" s="74">
        <v>10213.285546211</v>
      </c>
      <c r="DY91" s="73">
        <f t="shared" si="120"/>
        <v>-1.5855577673102239E-11</v>
      </c>
      <c r="DZ91" s="73">
        <f t="shared" si="121"/>
        <v>-1.5869839942965739E-11</v>
      </c>
      <c r="EA91" s="73">
        <f t="shared" si="122"/>
        <v>-1.5869841140425927E-11</v>
      </c>
      <c r="EB91" s="73">
        <f t="shared" si="123"/>
        <v>-1.5869841140526688E-11</v>
      </c>
      <c r="ED91" s="74">
        <v>0</v>
      </c>
      <c r="EE91" s="74">
        <v>1.0864021081699999</v>
      </c>
      <c r="EF91" s="74">
        <v>56727.759780207198</v>
      </c>
      <c r="EG91" s="73">
        <f t="shared" si="124"/>
        <v>0</v>
      </c>
      <c r="EH91" s="73">
        <f t="shared" si="125"/>
        <v>0</v>
      </c>
      <c r="EI91" s="73">
        <f t="shared" si="126"/>
        <v>0</v>
      </c>
      <c r="EJ91" s="73">
        <f t="shared" si="127"/>
        <v>0</v>
      </c>
      <c r="EL91" s="74"/>
      <c r="EM91" s="74"/>
      <c r="EN91" s="74"/>
      <c r="ET91" s="74"/>
      <c r="EU91" s="74"/>
      <c r="EV91" s="74"/>
    </row>
    <row r="92" spans="1:152" s="73" customFormat="1" ht="13.5" x14ac:dyDescent="0.3">
      <c r="A92" s="79" t="s">
        <v>26</v>
      </c>
      <c r="B92" s="76" t="s">
        <v>196</v>
      </c>
      <c r="C92" s="79" t="s">
        <v>230</v>
      </c>
      <c r="D92" s="79" t="s">
        <v>26</v>
      </c>
      <c r="E92" s="79" t="s">
        <v>26</v>
      </c>
      <c r="F92" s="79" t="s">
        <v>26</v>
      </c>
      <c r="L92" s="74"/>
      <c r="N92" s="74">
        <v>1.3386999999999999E-7</v>
      </c>
      <c r="O92" s="74">
        <v>0.76564655407000004</v>
      </c>
      <c r="P92" s="74">
        <v>56727.759780207198</v>
      </c>
      <c r="Q92" s="73">
        <f t="shared" si="84"/>
        <v>9.9697196774724533E-9</v>
      </c>
      <c r="R92" s="73">
        <f t="shared" si="85"/>
        <v>9.814601548175415E-9</v>
      </c>
      <c r="S92" s="73">
        <f t="shared" si="86"/>
        <v>9.8145885235850104E-9</v>
      </c>
      <c r="T92" s="73">
        <f t="shared" si="87"/>
        <v>9.8145885224769937E-9</v>
      </c>
      <c r="V92" s="74">
        <v>1.014E-8</v>
      </c>
      <c r="W92" s="74">
        <v>3.5812644197300001</v>
      </c>
      <c r="X92" s="74">
        <v>48733.231338182901</v>
      </c>
      <c r="Y92" s="73">
        <f t="shared" si="88"/>
        <v>-9.7496626160689458E-9</v>
      </c>
      <c r="Z92" s="73">
        <f t="shared" si="89"/>
        <v>-9.7524389548625055E-9</v>
      </c>
      <c r="AA92" s="73">
        <f t="shared" si="90"/>
        <v>-9.7524391875616566E-9</v>
      </c>
      <c r="AB92" s="73">
        <f t="shared" si="91"/>
        <v>-9.7524391875812261E-9</v>
      </c>
      <c r="AD92" s="74">
        <v>4.3999999999999998E-10</v>
      </c>
      <c r="AE92" s="74">
        <v>4.9714561379999997</v>
      </c>
      <c r="AF92" s="74">
        <v>25973.463852888901</v>
      </c>
      <c r="AG92" s="73">
        <f t="shared" si="92"/>
        <v>4.0051850097625114E-10</v>
      </c>
      <c r="AH92" s="73">
        <f t="shared" si="93"/>
        <v>4.0042153333297703E-10</v>
      </c>
      <c r="AI92" s="73">
        <f t="shared" si="94"/>
        <v>4.0042152518662603E-10</v>
      </c>
      <c r="AJ92" s="73">
        <f t="shared" si="95"/>
        <v>4.0042152518593145E-10</v>
      </c>
      <c r="AL92" s="74">
        <v>9.9999999999999994E-12</v>
      </c>
      <c r="AM92" s="74">
        <v>4.2086483881400003</v>
      </c>
      <c r="AN92" s="74">
        <v>131498.89763806001</v>
      </c>
      <c r="AO92" s="73">
        <f t="shared" si="96"/>
        <v>-8.38980591706268E-12</v>
      </c>
      <c r="AP92" s="73">
        <f t="shared" si="97"/>
        <v>-8.4044317037380152E-12</v>
      </c>
      <c r="AQ92" s="73">
        <f t="shared" si="98"/>
        <v>-8.4044329291894731E-12</v>
      </c>
      <c r="AR92" s="73">
        <f t="shared" si="99"/>
        <v>-8.4044329292929725E-12</v>
      </c>
      <c r="AT92" s="74"/>
      <c r="AU92" s="74"/>
      <c r="AV92" s="74"/>
      <c r="BB92" s="74"/>
      <c r="BC92" s="74"/>
      <c r="BD92" s="74"/>
      <c r="BJ92" s="74">
        <v>4.475E-8</v>
      </c>
      <c r="BK92" s="74">
        <v>2.2893795270199999</v>
      </c>
      <c r="BL92" s="74">
        <v>98690.280517144507</v>
      </c>
      <c r="BM92" s="73">
        <f t="shared" si="100"/>
        <v>-4.4265693305747447E-8</v>
      </c>
      <c r="BN92" s="73">
        <f t="shared" si="101"/>
        <v>-4.4252330753825347E-8</v>
      </c>
      <c r="BO92" s="73">
        <f t="shared" si="102"/>
        <v>-4.4252329624286463E-8</v>
      </c>
      <c r="BP92" s="73">
        <f t="shared" si="103"/>
        <v>-4.4252329624191126E-8</v>
      </c>
      <c r="BR92" s="74">
        <v>1.9399999999999999E-9</v>
      </c>
      <c r="BS92" s="74">
        <v>5.0590455792200002</v>
      </c>
      <c r="BT92" s="74">
        <v>51109.310805958303</v>
      </c>
      <c r="BU92" s="73">
        <f t="shared" si="104"/>
        <v>1.7094183466520079E-9</v>
      </c>
      <c r="BV92" s="73">
        <f t="shared" si="105"/>
        <v>1.7084571324985273E-9</v>
      </c>
      <c r="BW92" s="73">
        <f t="shared" si="106"/>
        <v>1.7084570517144495E-9</v>
      </c>
      <c r="BX92" s="73">
        <f t="shared" si="107"/>
        <v>1.7084570517075531E-9</v>
      </c>
      <c r="BZ92" s="74">
        <v>1.0999999999999999E-10</v>
      </c>
      <c r="CA92" s="74">
        <v>4.5933322955199998</v>
      </c>
      <c r="CB92" s="74">
        <v>56727.759780207198</v>
      </c>
      <c r="CC92" s="73">
        <f t="shared" si="108"/>
        <v>-7.5831992960222466E-11</v>
      </c>
      <c r="CD92" s="73">
        <f t="shared" si="109"/>
        <v>-7.5739357286301878E-11</v>
      </c>
      <c r="CE92" s="73">
        <f t="shared" si="110"/>
        <v>-7.5739349504129135E-11</v>
      </c>
      <c r="CF92" s="73">
        <f t="shared" si="111"/>
        <v>-7.5739349503467093E-11</v>
      </c>
      <c r="CH92" s="74"/>
      <c r="CI92" s="74"/>
      <c r="CJ92" s="74"/>
      <c r="CP92" s="74"/>
      <c r="CQ92" s="74"/>
      <c r="CR92" s="74"/>
      <c r="CX92" s="74"/>
      <c r="CY92" s="74"/>
      <c r="CZ92" s="74"/>
      <c r="DF92" s="74">
        <v>1.9449999999999999E-8</v>
      </c>
      <c r="DG92" s="74">
        <v>2.3738389418199999</v>
      </c>
      <c r="DH92" s="74">
        <v>6770.7106012455997</v>
      </c>
      <c r="DI92" s="73">
        <f t="shared" si="112"/>
        <v>1.417389710161402E-8</v>
      </c>
      <c r="DJ92" s="73">
        <f t="shared" si="113"/>
        <v>1.4172049877583932E-8</v>
      </c>
      <c r="DK92" s="73">
        <f t="shared" si="114"/>
        <v>1.4172049722475861E-8</v>
      </c>
      <c r="DL92" s="73">
        <f t="shared" si="115"/>
        <v>1.4172049722462611E-8</v>
      </c>
      <c r="DN92" s="74">
        <v>1.5400000000000001E-9</v>
      </c>
      <c r="DO92" s="74">
        <v>3.2643737389499998</v>
      </c>
      <c r="DP92" s="74">
        <v>38519.945791972001</v>
      </c>
      <c r="DQ92" s="73">
        <f t="shared" si="116"/>
        <v>1.2858075979832927E-9</v>
      </c>
      <c r="DR92" s="73">
        <f t="shared" si="117"/>
        <v>1.2864758662306299E-9</v>
      </c>
      <c r="DS92" s="73">
        <f t="shared" si="118"/>
        <v>1.2864759223061505E-9</v>
      </c>
      <c r="DT92" s="73">
        <f t="shared" si="119"/>
        <v>1.2864759223109624E-9</v>
      </c>
      <c r="DV92" s="74">
        <v>7.0000000000000004E-11</v>
      </c>
      <c r="DW92" s="74">
        <v>1.1863148911400001</v>
      </c>
      <c r="DX92" s="74">
        <v>103292.23063610699</v>
      </c>
      <c r="DY92" s="73">
        <f t="shared" si="120"/>
        <v>2.2905062262466225E-11</v>
      </c>
      <c r="DZ92" s="73">
        <f t="shared" si="121"/>
        <v>2.3044952577256457E-11</v>
      </c>
      <c r="EA92" s="73">
        <f t="shared" si="122"/>
        <v>2.30449643184034E-11</v>
      </c>
      <c r="EB92" s="73">
        <f t="shared" si="123"/>
        <v>2.3044964319410338E-11</v>
      </c>
      <c r="ED92" s="74">
        <v>0</v>
      </c>
      <c r="EE92" s="74">
        <v>3.9274326749799999</v>
      </c>
      <c r="EF92" s="74">
        <v>58946.516884393903</v>
      </c>
      <c r="EG92" s="73">
        <f t="shared" si="124"/>
        <v>0</v>
      </c>
      <c r="EH92" s="73">
        <f t="shared" si="125"/>
        <v>0</v>
      </c>
      <c r="EI92" s="73">
        <f t="shared" si="126"/>
        <v>0</v>
      </c>
      <c r="EJ92" s="73">
        <f t="shared" si="127"/>
        <v>0</v>
      </c>
      <c r="EL92" s="74"/>
      <c r="EM92" s="74"/>
      <c r="EN92" s="74"/>
      <c r="ET92" s="74"/>
      <c r="EU92" s="74"/>
      <c r="EV92" s="74"/>
    </row>
    <row r="93" spans="1:152" s="73" customFormat="1" ht="13.5" x14ac:dyDescent="0.3">
      <c r="L93" s="74"/>
      <c r="N93" s="74">
        <v>1.3978E-7</v>
      </c>
      <c r="O93" s="74">
        <v>2.3019313991599999</v>
      </c>
      <c r="P93" s="74">
        <v>76674.636529438707</v>
      </c>
      <c r="Q93" s="73">
        <f t="shared" si="84"/>
        <v>-1.2699265572308058E-7</v>
      </c>
      <c r="R93" s="73">
        <f t="shared" si="85"/>
        <v>-1.2708422354764763E-7</v>
      </c>
      <c r="S93" s="73">
        <f t="shared" si="86"/>
        <v>-1.2708423122271627E-7</v>
      </c>
      <c r="T93" s="73">
        <f t="shared" si="87"/>
        <v>-1.2708423122336478E-7</v>
      </c>
      <c r="V93" s="74">
        <v>1.2590000000000001E-8</v>
      </c>
      <c r="W93" s="74">
        <v>1.7313065622299999</v>
      </c>
      <c r="X93" s="74">
        <v>12432.0426503978</v>
      </c>
      <c r="Y93" s="73">
        <f t="shared" si="88"/>
        <v>-1.0718253017254109E-8</v>
      </c>
      <c r="Z93" s="73">
        <f t="shared" si="89"/>
        <v>-1.0716570795448121E-8</v>
      </c>
      <c r="AA93" s="73">
        <f t="shared" si="90"/>
        <v>-1.0716570654176217E-8</v>
      </c>
      <c r="AB93" s="73">
        <f t="shared" si="91"/>
        <v>-1.0716570654164197E-8</v>
      </c>
      <c r="AD93" s="74">
        <v>5.4E-10</v>
      </c>
      <c r="AE93" s="74">
        <v>0.32708522230999998</v>
      </c>
      <c r="AF93" s="74">
        <v>25874.604046136199</v>
      </c>
      <c r="AG93" s="73">
        <f t="shared" si="92"/>
        <v>4.9868403272214453E-10</v>
      </c>
      <c r="AH93" s="73">
        <f t="shared" si="93"/>
        <v>4.9857417668060938E-10</v>
      </c>
      <c r="AI93" s="73">
        <f t="shared" si="94"/>
        <v>4.985741674509919E-10</v>
      </c>
      <c r="AJ93" s="73">
        <f t="shared" si="95"/>
        <v>4.9857416745021373E-10</v>
      </c>
      <c r="AL93" s="74">
        <v>9.9999999999999994E-12</v>
      </c>
      <c r="AM93" s="74">
        <v>2.88161012078</v>
      </c>
      <c r="AN93" s="74">
        <v>79219.309166331106</v>
      </c>
      <c r="AO93" s="73">
        <f t="shared" si="96"/>
        <v>7.0384463449997971E-13</v>
      </c>
      <c r="AP93" s="73">
        <f t="shared" si="97"/>
        <v>7.2002916877587245E-13</v>
      </c>
      <c r="AQ93" s="73">
        <f t="shared" si="98"/>
        <v>7.2003052758327881E-13</v>
      </c>
      <c r="AR93" s="73">
        <f t="shared" si="99"/>
        <v>7.2003052769893839E-13</v>
      </c>
      <c r="AT93" s="74"/>
      <c r="AU93" s="74"/>
      <c r="AV93" s="74"/>
      <c r="BB93" s="74"/>
      <c r="BC93" s="74"/>
      <c r="BD93" s="74"/>
      <c r="BJ93" s="74">
        <v>3.1149999999999998E-8</v>
      </c>
      <c r="BK93" s="74">
        <v>0.74943919509000001</v>
      </c>
      <c r="BL93" s="74">
        <v>32858.613742819703</v>
      </c>
      <c r="BM93" s="73">
        <f t="shared" si="100"/>
        <v>2.9099569412818465E-8</v>
      </c>
      <c r="BN93" s="73">
        <f t="shared" si="101"/>
        <v>2.9107043162572672E-8</v>
      </c>
      <c r="BO93" s="73">
        <f t="shared" si="102"/>
        <v>2.9107043789530737E-8</v>
      </c>
      <c r="BP93" s="73">
        <f t="shared" si="103"/>
        <v>2.9107043789583716E-8</v>
      </c>
      <c r="BR93" s="74">
        <v>1.8800000000000001E-9</v>
      </c>
      <c r="BS93" s="74">
        <v>3.9066411688899998</v>
      </c>
      <c r="BT93" s="74">
        <v>48733.231338182901</v>
      </c>
      <c r="BU93" s="73">
        <f t="shared" si="104"/>
        <v>-1.5476450014431861E-9</v>
      </c>
      <c r="BV93" s="73">
        <f t="shared" si="105"/>
        <v>-1.5487095914512321E-9</v>
      </c>
      <c r="BW93" s="73">
        <f t="shared" si="106"/>
        <v>-1.5487096807716077E-9</v>
      </c>
      <c r="BX93" s="73">
        <f t="shared" si="107"/>
        <v>-1.5487096807791201E-9</v>
      </c>
      <c r="BZ93" s="74">
        <v>7.9999999999999995E-11</v>
      </c>
      <c r="CA93" s="74">
        <v>2.2226741531799998</v>
      </c>
      <c r="CB93" s="74">
        <v>6283.0758499914</v>
      </c>
      <c r="CC93" s="73">
        <f t="shared" si="108"/>
        <v>-6.6063993947738956E-11</v>
      </c>
      <c r="CD93" s="73">
        <f t="shared" si="109"/>
        <v>-6.6069799516221996E-11</v>
      </c>
      <c r="CE93" s="73">
        <f t="shared" si="110"/>
        <v>-6.6069800003623567E-11</v>
      </c>
      <c r="CF93" s="73">
        <f t="shared" si="111"/>
        <v>-6.606980000366459E-11</v>
      </c>
      <c r="CH93" s="74"/>
      <c r="CI93" s="74"/>
      <c r="CJ93" s="74"/>
      <c r="CP93" s="74"/>
      <c r="CQ93" s="74"/>
      <c r="CR93" s="74"/>
      <c r="CX93" s="74"/>
      <c r="CY93" s="74"/>
      <c r="CZ93" s="74"/>
      <c r="DF93" s="74">
        <v>1.8629999999999999E-8</v>
      </c>
      <c r="DG93" s="74">
        <v>2.2659172078599998</v>
      </c>
      <c r="DH93" s="74">
        <v>26084.021806216198</v>
      </c>
      <c r="DI93" s="73">
        <f t="shared" si="112"/>
        <v>4.3209386836500412E-9</v>
      </c>
      <c r="DJ93" s="73">
        <f t="shared" si="113"/>
        <v>4.3112563372537725E-9</v>
      </c>
      <c r="DK93" s="73">
        <f t="shared" si="114"/>
        <v>4.3112555242531019E-9</v>
      </c>
      <c r="DL93" s="73">
        <f t="shared" si="115"/>
        <v>4.3112555241840753E-9</v>
      </c>
      <c r="DN93" s="74">
        <v>1.85E-9</v>
      </c>
      <c r="DO93" s="74">
        <v>0.98966099527999996</v>
      </c>
      <c r="DP93" s="74">
        <v>29530.478086539599</v>
      </c>
      <c r="DQ93" s="73">
        <f t="shared" si="116"/>
        <v>-1.8482836157693667E-9</v>
      </c>
      <c r="DR93" s="73">
        <f t="shared" si="117"/>
        <v>-1.848235088405055E-9</v>
      </c>
      <c r="DS93" s="73">
        <f t="shared" si="118"/>
        <v>-1.8482350843022098E-9</v>
      </c>
      <c r="DT93" s="73">
        <f t="shared" si="119"/>
        <v>-1.8482350843018653E-9</v>
      </c>
      <c r="DV93" s="74">
        <v>7.0000000000000004E-11</v>
      </c>
      <c r="DW93" s="74">
        <v>4.2869325927900004</v>
      </c>
      <c r="DX93" s="74">
        <v>955.59974160859997</v>
      </c>
      <c r="DY93" s="73">
        <f t="shared" si="120"/>
        <v>4.0253692742461442E-11</v>
      </c>
      <c r="DZ93" s="73">
        <f t="shared" si="121"/>
        <v>4.0254813621534474E-11</v>
      </c>
      <c r="EA93" s="73">
        <f t="shared" si="122"/>
        <v>4.0254813715645204E-11</v>
      </c>
      <c r="EB93" s="73">
        <f t="shared" si="123"/>
        <v>4.0254813715652939E-11</v>
      </c>
      <c r="ED93" s="74">
        <v>0</v>
      </c>
      <c r="EE93" s="74">
        <v>5.5220282770200004</v>
      </c>
      <c r="EF93" s="74">
        <v>38654.054841556899</v>
      </c>
      <c r="EG93" s="73">
        <f t="shared" si="124"/>
        <v>0</v>
      </c>
      <c r="EH93" s="73">
        <f t="shared" si="125"/>
        <v>0</v>
      </c>
      <c r="EI93" s="73">
        <f t="shared" si="126"/>
        <v>0</v>
      </c>
      <c r="EJ93" s="73">
        <f t="shared" si="127"/>
        <v>0</v>
      </c>
      <c r="EL93" s="74"/>
      <c r="EM93" s="74"/>
      <c r="EN93" s="74"/>
      <c r="ET93" s="74"/>
      <c r="EU93" s="74"/>
      <c r="EV93" s="74"/>
    </row>
    <row r="94" spans="1:152" s="73" customFormat="1" ht="13.5" x14ac:dyDescent="0.3">
      <c r="A94" s="73" t="s">
        <v>198</v>
      </c>
      <c r="B94" s="73" t="s">
        <v>199</v>
      </c>
      <c r="C94" s="73" t="s">
        <v>200</v>
      </c>
      <c r="L94" s="74"/>
      <c r="N94" s="74">
        <v>1.4427999999999999E-7</v>
      </c>
      <c r="O94" s="74">
        <v>0.96646356500999997</v>
      </c>
      <c r="P94" s="74">
        <v>26107.572902473901</v>
      </c>
      <c r="Q94" s="73">
        <f t="shared" si="84"/>
        <v>-9.1044234761243749E-8</v>
      </c>
      <c r="R94" s="73">
        <f t="shared" si="85"/>
        <v>-9.1104073126093765E-8</v>
      </c>
      <c r="S94" s="73">
        <f t="shared" si="86"/>
        <v>-9.1104078149150999E-8</v>
      </c>
      <c r="T94" s="73">
        <f t="shared" si="87"/>
        <v>-9.1104078149577083E-8</v>
      </c>
      <c r="V94" s="74">
        <v>9.8899999999999996E-9</v>
      </c>
      <c r="W94" s="74">
        <v>0.33276224293000001</v>
      </c>
      <c r="X94" s="74">
        <v>52156.136522248598</v>
      </c>
      <c r="Y94" s="73">
        <f t="shared" si="88"/>
        <v>7.0118404321128419E-9</v>
      </c>
      <c r="Z94" s="73">
        <f t="shared" si="89"/>
        <v>7.0043856401239754E-9</v>
      </c>
      <c r="AA94" s="73">
        <f t="shared" si="90"/>
        <v>7.0043850138690781E-9</v>
      </c>
      <c r="AB94" s="73">
        <f t="shared" si="91"/>
        <v>7.0043850138158954E-9</v>
      </c>
      <c r="AD94" s="74">
        <v>4.2E-10</v>
      </c>
      <c r="AE94" s="74">
        <v>2.21900478384</v>
      </c>
      <c r="AF94" s="74">
        <v>52179.687618506403</v>
      </c>
      <c r="AG94" s="73">
        <f t="shared" si="92"/>
        <v>3.5565297302511368E-11</v>
      </c>
      <c r="AH94" s="73">
        <f t="shared" si="93"/>
        <v>3.6012537572448079E-11</v>
      </c>
      <c r="AI94" s="73">
        <f t="shared" si="94"/>
        <v>3.6012575121947651E-11</v>
      </c>
      <c r="AJ94" s="73">
        <f t="shared" si="95"/>
        <v>3.6012575125135024E-11</v>
      </c>
      <c r="AL94" s="74">
        <v>9.9999999999999994E-12</v>
      </c>
      <c r="AM94" s="74">
        <v>5.0315534119900001</v>
      </c>
      <c r="AN94" s="74">
        <v>51646.1153180537</v>
      </c>
      <c r="AO94" s="73">
        <f t="shared" si="96"/>
        <v>-3.3794036009088243E-12</v>
      </c>
      <c r="AP94" s="73">
        <f t="shared" si="97"/>
        <v>-3.3694458878690813E-12</v>
      </c>
      <c r="AQ94" s="73">
        <f t="shared" si="98"/>
        <v>-3.3694450516412591E-12</v>
      </c>
      <c r="AR94" s="73">
        <f t="shared" si="99"/>
        <v>-3.3694450515706135E-12</v>
      </c>
      <c r="AT94" s="74"/>
      <c r="AU94" s="74"/>
      <c r="AV94" s="74"/>
      <c r="BB94" s="74"/>
      <c r="BC94" s="74"/>
      <c r="BD94" s="74"/>
      <c r="BJ94" s="74">
        <v>3.1E-8</v>
      </c>
      <c r="BK94" s="74">
        <v>3.3520373585200001</v>
      </c>
      <c r="BL94" s="74">
        <v>19804.827291582798</v>
      </c>
      <c r="BM94" s="73">
        <f t="shared" si="100"/>
        <v>-4.1682884679052332E-9</v>
      </c>
      <c r="BN94" s="73">
        <f t="shared" si="101"/>
        <v>-4.1807488546579364E-9</v>
      </c>
      <c r="BO94" s="73">
        <f t="shared" si="102"/>
        <v>-4.1807499008284843E-9</v>
      </c>
      <c r="BP94" s="73">
        <f t="shared" si="103"/>
        <v>-4.1807499009175328E-9</v>
      </c>
      <c r="BR94" s="74">
        <v>2.0700000000000001E-9</v>
      </c>
      <c r="BS94" s="74">
        <v>2.89949362192</v>
      </c>
      <c r="BT94" s="74">
        <v>7.1135470007999997</v>
      </c>
      <c r="BU94" s="73">
        <f t="shared" si="104"/>
        <v>-2.0534436687419682E-9</v>
      </c>
      <c r="BV94" s="73">
        <f t="shared" si="105"/>
        <v>-2.0534436306729951E-9</v>
      </c>
      <c r="BW94" s="73">
        <f t="shared" si="106"/>
        <v>-2.0534436306697985E-9</v>
      </c>
      <c r="BX94" s="73">
        <f t="shared" si="107"/>
        <v>-2.0534436306697981E-9</v>
      </c>
      <c r="BZ94" s="74">
        <v>1E-10</v>
      </c>
      <c r="CA94" s="74">
        <v>3.63881306668</v>
      </c>
      <c r="CB94" s="74">
        <v>65697.557724739701</v>
      </c>
      <c r="CC94" s="73">
        <f t="shared" si="108"/>
        <v>-8.3014836436701764E-11</v>
      </c>
      <c r="CD94" s="73">
        <f t="shared" si="109"/>
        <v>-8.2939737363117048E-11</v>
      </c>
      <c r="CE94" s="73">
        <f t="shared" si="110"/>
        <v>-8.2939731051338881E-11</v>
      </c>
      <c r="CF94" s="73">
        <f t="shared" si="111"/>
        <v>-8.2939731050805375E-11</v>
      </c>
      <c r="CH94" s="74"/>
      <c r="CI94" s="74"/>
      <c r="CJ94" s="74"/>
      <c r="CP94" s="74"/>
      <c r="CQ94" s="74"/>
      <c r="CR94" s="74"/>
      <c r="CX94" s="74"/>
      <c r="CY94" s="74"/>
      <c r="CZ94" s="74"/>
      <c r="DF94" s="74">
        <v>1.7500000000000001E-8</v>
      </c>
      <c r="DG94" s="74">
        <v>5.5065190399199997</v>
      </c>
      <c r="DH94" s="74">
        <v>56727.759780207198</v>
      </c>
      <c r="DI94" s="73">
        <f t="shared" si="112"/>
        <v>-1.7407207109360051E-8</v>
      </c>
      <c r="DJ94" s="73">
        <f t="shared" si="113"/>
        <v>-1.7409286499192365E-8</v>
      </c>
      <c r="DK94" s="73">
        <f t="shared" si="114"/>
        <v>-1.740928667279542E-8</v>
      </c>
      <c r="DL94" s="73">
        <f t="shared" si="115"/>
        <v>-1.740928667281019E-8</v>
      </c>
      <c r="DN94" s="74">
        <v>1.5E-9</v>
      </c>
      <c r="DO94" s="74">
        <v>3.69230644689</v>
      </c>
      <c r="DP94" s="74">
        <v>65697.557724739701</v>
      </c>
      <c r="DQ94" s="73">
        <f t="shared" si="116"/>
        <v>-1.2881572632994186E-9</v>
      </c>
      <c r="DR94" s="73">
        <f t="shared" si="117"/>
        <v>-1.2871219384949353E-9</v>
      </c>
      <c r="DS94" s="73">
        <f t="shared" si="118"/>
        <v>-1.2871218514690822E-9</v>
      </c>
      <c r="DT94" s="73">
        <f t="shared" si="119"/>
        <v>-1.2871218514617265E-9</v>
      </c>
      <c r="DV94" s="74">
        <v>7.0000000000000004E-11</v>
      </c>
      <c r="DW94" s="74">
        <v>0.88520158735999999</v>
      </c>
      <c r="DX94" s="74">
        <v>38654.054841556899</v>
      </c>
      <c r="DY94" s="73">
        <f t="shared" si="120"/>
        <v>6.4960059381024493E-11</v>
      </c>
      <c r="DZ94" s="73">
        <f t="shared" si="121"/>
        <v>6.4980687259225577E-11</v>
      </c>
      <c r="EA94" s="73">
        <f t="shared" si="122"/>
        <v>6.4980688989474626E-11</v>
      </c>
      <c r="EB94" s="73">
        <f t="shared" si="123"/>
        <v>6.4980688989622588E-11</v>
      </c>
      <c r="ED94" s="74">
        <v>0</v>
      </c>
      <c r="EE94" s="74">
        <v>1.5736360011399999</v>
      </c>
      <c r="EF94" s="74">
        <v>24498.830246290399</v>
      </c>
      <c r="EG94" s="73">
        <f t="shared" si="124"/>
        <v>0</v>
      </c>
      <c r="EH94" s="73">
        <f t="shared" si="125"/>
        <v>0</v>
      </c>
      <c r="EI94" s="73">
        <f t="shared" si="126"/>
        <v>0</v>
      </c>
      <c r="EJ94" s="73">
        <f t="shared" si="127"/>
        <v>0</v>
      </c>
      <c r="EL94" s="74"/>
      <c r="EM94" s="74"/>
      <c r="EN94" s="74"/>
      <c r="ET94" s="74"/>
      <c r="EU94" s="74"/>
      <c r="EV94" s="74"/>
    </row>
    <row r="95" spans="1:152" s="73" customFormat="1" ht="13.5" x14ac:dyDescent="0.3">
      <c r="A95" s="73">
        <f>F86</f>
        <v>1.2954132919067887</v>
      </c>
      <c r="B95" s="73">
        <f xml:space="preserve"> 0.0057755183 * A95</f>
        <v>7.4816831734709002E-3</v>
      </c>
      <c r="C95" s="73">
        <f xml:space="preserve"> Tau - B95/DAYSinMILLENNIUM</f>
        <v>1.6241874895197825E-2</v>
      </c>
      <c r="L95" s="74"/>
      <c r="N95" s="74">
        <v>1.1990000000000001E-7</v>
      </c>
      <c r="O95" s="74">
        <v>6.20492907598</v>
      </c>
      <c r="P95" s="74">
        <v>18849.227549974199</v>
      </c>
      <c r="Q95" s="73">
        <f t="shared" si="84"/>
        <v>-2.8076210548882257E-8</v>
      </c>
      <c r="R95" s="73">
        <f t="shared" si="85"/>
        <v>-2.8121211276202762E-8</v>
      </c>
      <c r="S95" s="73">
        <f t="shared" si="86"/>
        <v>-2.8121215054380885E-8</v>
      </c>
      <c r="T95" s="73">
        <f t="shared" si="87"/>
        <v>-2.8121215054698906E-8</v>
      </c>
      <c r="V95" s="74">
        <v>1.057E-8</v>
      </c>
      <c r="W95" s="74">
        <v>4.3525140882500004</v>
      </c>
      <c r="X95" s="74">
        <v>77734.0184596279</v>
      </c>
      <c r="Y95" s="73">
        <f t="shared" si="88"/>
        <v>-7.0671170621460916E-9</v>
      </c>
      <c r="Z95" s="73">
        <f t="shared" si="89"/>
        <v>-7.0796225087365129E-9</v>
      </c>
      <c r="AA95" s="73">
        <f t="shared" si="90"/>
        <v>-7.0796235579658522E-9</v>
      </c>
      <c r="AB95" s="73">
        <f t="shared" si="91"/>
        <v>-7.0796235580550826E-9</v>
      </c>
      <c r="AD95" s="74">
        <v>4.5E-10</v>
      </c>
      <c r="AE95" s="74">
        <v>2.5271609552299998</v>
      </c>
      <c r="AF95" s="74">
        <v>103292.23063610699</v>
      </c>
      <c r="AG95" s="73">
        <f t="shared" si="92"/>
        <v>-3.8047264819805424E-10</v>
      </c>
      <c r="AH95" s="73">
        <f t="shared" si="93"/>
        <v>-3.7996342607326287E-10</v>
      </c>
      <c r="AI95" s="73">
        <f t="shared" si="94"/>
        <v>-3.7996338324652748E-10</v>
      </c>
      <c r="AJ95" s="73">
        <f t="shared" si="95"/>
        <v>-3.7996338324285459E-10</v>
      </c>
      <c r="AL95" s="74">
        <v>9.9999999999999994E-12</v>
      </c>
      <c r="AM95" s="74">
        <v>5.8732799090000003E-2</v>
      </c>
      <c r="AN95" s="74">
        <v>53131.406024757001</v>
      </c>
      <c r="AO95" s="73">
        <f t="shared" si="96"/>
        <v>-6.0222668368996843E-12</v>
      </c>
      <c r="AP95" s="73">
        <f t="shared" si="97"/>
        <v>-6.013575594263289E-12</v>
      </c>
      <c r="AQ95" s="73">
        <f t="shared" si="98"/>
        <v>-6.0135748642297798E-12</v>
      </c>
      <c r="AR95" s="73">
        <f t="shared" si="99"/>
        <v>-6.0135748641680135E-12</v>
      </c>
      <c r="AT95" s="74"/>
      <c r="AU95" s="74"/>
      <c r="AV95" s="74"/>
      <c r="BB95" s="74"/>
      <c r="BC95" s="74"/>
      <c r="BD95" s="74"/>
      <c r="BJ95" s="74">
        <v>3.215E-8</v>
      </c>
      <c r="BK95" s="74">
        <v>6.1137463377700003</v>
      </c>
      <c r="BL95" s="74">
        <v>94138.327020085693</v>
      </c>
      <c r="BM95" s="73">
        <f t="shared" si="100"/>
        <v>-1.3419742810453071E-8</v>
      </c>
      <c r="BN95" s="73">
        <f t="shared" si="101"/>
        <v>-1.3363386666782784E-8</v>
      </c>
      <c r="BO95" s="73">
        <f t="shared" si="102"/>
        <v>-1.3363381932918024E-8</v>
      </c>
      <c r="BP95" s="73">
        <f t="shared" si="103"/>
        <v>-1.3363381932519103E-8</v>
      </c>
      <c r="BR95" s="74">
        <v>1.79E-9</v>
      </c>
      <c r="BS95" s="74">
        <v>4.4301883760400003</v>
      </c>
      <c r="BT95" s="74">
        <v>77837.111233846503</v>
      </c>
      <c r="BU95" s="73">
        <f t="shared" si="104"/>
        <v>1.5250577656173321E-9</v>
      </c>
      <c r="BV95" s="73">
        <f t="shared" si="105"/>
        <v>1.5235617253550609E-9</v>
      </c>
      <c r="BW95" s="73">
        <f t="shared" si="106"/>
        <v>1.5235615995818295E-9</v>
      </c>
      <c r="BX95" s="73">
        <f t="shared" si="107"/>
        <v>1.5235615995711475E-9</v>
      </c>
      <c r="BZ95" s="74">
        <v>7.9999999999999995E-11</v>
      </c>
      <c r="CA95" s="74">
        <v>0.85708473896000004</v>
      </c>
      <c r="CB95" s="74">
        <v>365230.64398203802</v>
      </c>
      <c r="CC95" s="73">
        <f t="shared" si="108"/>
        <v>2.1862611800839634E-13</v>
      </c>
      <c r="CD95" s="73">
        <f t="shared" si="109"/>
        <v>8.1706486819028381E-13</v>
      </c>
      <c r="CE95" s="73">
        <f t="shared" si="110"/>
        <v>8.1711511282333206E-13</v>
      </c>
      <c r="CF95" s="73">
        <f t="shared" si="111"/>
        <v>8.1711511711592304E-13</v>
      </c>
      <c r="CH95" s="77"/>
      <c r="CI95" s="77"/>
      <c r="CJ95" s="77"/>
      <c r="CP95" s="74"/>
      <c r="CQ95" s="74"/>
      <c r="CR95" s="74"/>
      <c r="CX95" s="74"/>
      <c r="CY95" s="74"/>
      <c r="CZ95" s="74"/>
      <c r="DF95" s="74">
        <v>1.9709999999999999E-8</v>
      </c>
      <c r="DG95" s="74">
        <v>3.77455887616</v>
      </c>
      <c r="DH95" s="74">
        <v>19317.1925403286</v>
      </c>
      <c r="DI95" s="73">
        <f t="shared" si="112"/>
        <v>-1.9228373681046047E-8</v>
      </c>
      <c r="DJ95" s="73">
        <f t="shared" si="113"/>
        <v>-1.9230085583381301E-8</v>
      </c>
      <c r="DK95" s="73">
        <f t="shared" si="114"/>
        <v>-1.923008572698963E-8</v>
      </c>
      <c r="DL95" s="73">
        <f t="shared" si="115"/>
        <v>-1.9230085727001918E-8</v>
      </c>
      <c r="DN95" s="74">
        <v>1.32E-9</v>
      </c>
      <c r="DO95" s="74">
        <v>2.7183738215500002</v>
      </c>
      <c r="DP95" s="74">
        <v>77734.0184596279</v>
      </c>
      <c r="DQ95" s="73">
        <f t="shared" si="116"/>
        <v>-9.2374399384783653E-10</v>
      </c>
      <c r="DR95" s="73">
        <f t="shared" si="117"/>
        <v>-9.222415553365766E-10</v>
      </c>
      <c r="DS95" s="73">
        <f t="shared" si="118"/>
        <v>-9.2224142909062118E-10</v>
      </c>
      <c r="DT95" s="73">
        <f t="shared" si="119"/>
        <v>-9.2224142907988479E-10</v>
      </c>
      <c r="DV95" s="74">
        <v>8.9999999999999999E-11</v>
      </c>
      <c r="DW95" s="74">
        <v>2.1210015002999998</v>
      </c>
      <c r="DX95" s="74">
        <v>18849.227549974199</v>
      </c>
      <c r="DY95" s="73">
        <f t="shared" si="120"/>
        <v>8.3169663172643517E-11</v>
      </c>
      <c r="DZ95" s="73">
        <f t="shared" si="121"/>
        <v>8.3182934683099713E-11</v>
      </c>
      <c r="EA95" s="73">
        <f t="shared" si="122"/>
        <v>8.3182935796882627E-11</v>
      </c>
      <c r="EB95" s="73">
        <f t="shared" si="123"/>
        <v>8.3182935796976382E-11</v>
      </c>
      <c r="ED95" s="74">
        <v>0</v>
      </c>
      <c r="EE95" s="74">
        <v>3.4952254695799998</v>
      </c>
      <c r="EF95" s="74">
        <v>5661.3320491521999</v>
      </c>
      <c r="EG95" s="73">
        <f t="shared" si="124"/>
        <v>0</v>
      </c>
      <c r="EH95" s="73">
        <f t="shared" si="125"/>
        <v>0</v>
      </c>
      <c r="EI95" s="73">
        <f t="shared" si="126"/>
        <v>0</v>
      </c>
      <c r="EJ95" s="73">
        <f t="shared" si="127"/>
        <v>0</v>
      </c>
      <c r="EL95" s="74"/>
      <c r="EM95" s="74"/>
      <c r="EN95" s="74"/>
      <c r="ET95" s="74"/>
      <c r="EU95" s="74"/>
      <c r="EV95" s="74"/>
    </row>
    <row r="96" spans="1:152" s="73" customFormat="1" ht="13.5" x14ac:dyDescent="0.3">
      <c r="L96" s="74"/>
      <c r="N96" s="74">
        <v>1.4380999999999999E-7</v>
      </c>
      <c r="O96" s="74">
        <v>1.9095671565400001</v>
      </c>
      <c r="P96" s="74">
        <v>23969.139281195799</v>
      </c>
      <c r="Q96" s="73">
        <f t="shared" si="84"/>
        <v>-1.2285696124611671E-8</v>
      </c>
      <c r="R96" s="73">
        <f t="shared" si="85"/>
        <v>-1.221535121833245E-8</v>
      </c>
      <c r="S96" s="73">
        <f t="shared" si="86"/>
        <v>-1.2215345311906793E-8</v>
      </c>
      <c r="T96" s="73">
        <f t="shared" si="87"/>
        <v>-1.2215345311409942E-8</v>
      </c>
      <c r="V96" s="74">
        <v>1.0330000000000001E-8</v>
      </c>
      <c r="W96" s="74">
        <v>3.7250388078599999</v>
      </c>
      <c r="X96" s="74">
        <v>6283.0758499914</v>
      </c>
      <c r="Y96" s="73">
        <f t="shared" si="88"/>
        <v>5.2288026850846299E-9</v>
      </c>
      <c r="Z96" s="73">
        <f t="shared" si="89"/>
        <v>5.2276561549526605E-9</v>
      </c>
      <c r="AA96" s="73">
        <f t="shared" si="90"/>
        <v>5.2276560586839878E-9</v>
      </c>
      <c r="AB96" s="73">
        <f t="shared" si="91"/>
        <v>5.227656058675884E-9</v>
      </c>
      <c r="AD96" s="74">
        <v>4.8E-10</v>
      </c>
      <c r="AE96" s="74">
        <v>0.48944876529999998</v>
      </c>
      <c r="AF96" s="74">
        <v>51646.1153180537</v>
      </c>
      <c r="AG96" s="73">
        <f t="shared" si="92"/>
        <v>-4.1773767420988709E-10</v>
      </c>
      <c r="AH96" s="73">
        <f t="shared" si="93"/>
        <v>-4.1798753122282811E-10</v>
      </c>
      <c r="AI96" s="73">
        <f t="shared" si="94"/>
        <v>-4.1798755218168635E-10</v>
      </c>
      <c r="AJ96" s="73">
        <f t="shared" si="95"/>
        <v>-4.1798755218345698E-10</v>
      </c>
      <c r="AL96" s="74">
        <v>9.9999999999999994E-12</v>
      </c>
      <c r="AM96" s="74">
        <v>0.60647620599999996</v>
      </c>
      <c r="AN96" s="74">
        <v>38654.054841556899</v>
      </c>
      <c r="AO96" s="73">
        <f t="shared" si="96"/>
        <v>9.9469399692575817E-12</v>
      </c>
      <c r="AP96" s="73">
        <f t="shared" si="97"/>
        <v>9.947751348908155E-12</v>
      </c>
      <c r="AQ96" s="73">
        <f t="shared" si="98"/>
        <v>9.9477514167714709E-12</v>
      </c>
      <c r="AR96" s="73">
        <f t="shared" si="99"/>
        <v>9.9477514167772741E-12</v>
      </c>
      <c r="AT96" s="74"/>
      <c r="AU96" s="74"/>
      <c r="AV96" s="74"/>
      <c r="BB96" s="74"/>
      <c r="BC96" s="74"/>
      <c r="BD96" s="74"/>
      <c r="BJ96" s="74">
        <v>3.5579999999999998E-8</v>
      </c>
      <c r="BK96" s="74">
        <v>0.98820289554999996</v>
      </c>
      <c r="BL96" s="74">
        <v>136100.847757023</v>
      </c>
      <c r="BM96" s="73">
        <f t="shared" si="100"/>
        <v>3.5140751742462733E-8</v>
      </c>
      <c r="BN96" s="73">
        <f t="shared" si="101"/>
        <v>3.5125078414412984E-8</v>
      </c>
      <c r="BO96" s="73">
        <f t="shared" si="102"/>
        <v>3.5125077086985996E-8</v>
      </c>
      <c r="BP96" s="73">
        <f t="shared" si="103"/>
        <v>3.5125077086875094E-8</v>
      </c>
      <c r="BR96" s="74">
        <v>2.23E-9</v>
      </c>
      <c r="BS96" s="74">
        <v>2.9656988522700001</v>
      </c>
      <c r="BT96" s="74">
        <v>110012.944615448</v>
      </c>
      <c r="BU96" s="73">
        <f t="shared" si="104"/>
        <v>1.3449799513867605E-9</v>
      </c>
      <c r="BV96" s="73">
        <f t="shared" si="105"/>
        <v>1.3409685213454603E-9</v>
      </c>
      <c r="BW96" s="73">
        <f t="shared" si="106"/>
        <v>1.3409681842513726E-9</v>
      </c>
      <c r="BX96" s="73">
        <f t="shared" si="107"/>
        <v>1.3409681842226087E-9</v>
      </c>
      <c r="BZ96" s="74">
        <v>1E-10</v>
      </c>
      <c r="CA96" s="74">
        <v>3.5634692637900001</v>
      </c>
      <c r="CB96" s="74">
        <v>53235.188213337497</v>
      </c>
      <c r="CC96" s="73">
        <f t="shared" si="108"/>
        <v>4.3184920726312066E-11</v>
      </c>
      <c r="CD96" s="73">
        <f t="shared" si="109"/>
        <v>4.32832399410835E-11</v>
      </c>
      <c r="CE96" s="73">
        <f t="shared" si="110"/>
        <v>4.3283248194006572E-11</v>
      </c>
      <c r="CF96" s="73">
        <f t="shared" si="111"/>
        <v>4.3283248194703471E-11</v>
      </c>
      <c r="CH96" s="74"/>
      <c r="CI96" s="74"/>
      <c r="CJ96" s="74"/>
      <c r="CP96" s="74"/>
      <c r="CQ96" s="74"/>
      <c r="CR96" s="74"/>
      <c r="CX96" s="74"/>
      <c r="CY96" s="74"/>
      <c r="CZ96" s="74"/>
      <c r="DF96" s="74">
        <v>1.672E-8</v>
      </c>
      <c r="DG96" s="74">
        <v>2.1527589758099999</v>
      </c>
      <c r="DH96" s="74">
        <v>26514.5013324502</v>
      </c>
      <c r="DI96" s="73">
        <f t="shared" si="112"/>
        <v>1.2332860001137619E-8</v>
      </c>
      <c r="DJ96" s="73">
        <f t="shared" si="113"/>
        <v>1.232672704215604E-8</v>
      </c>
      <c r="DK96" s="73">
        <f t="shared" si="114"/>
        <v>1.2326726527067685E-8</v>
      </c>
      <c r="DL96" s="73">
        <f t="shared" si="115"/>
        <v>1.2326726527024019E-8</v>
      </c>
      <c r="DN96" s="74">
        <v>1.3999999999999999E-9</v>
      </c>
      <c r="DO96" s="74">
        <v>2.05736044462</v>
      </c>
      <c r="DP96" s="74">
        <v>6283.0758499914</v>
      </c>
      <c r="DQ96" s="73">
        <f t="shared" si="116"/>
        <v>-1.2702877513460705E-9</v>
      </c>
      <c r="DR96" s="73">
        <f t="shared" si="117"/>
        <v>-1.2703634789350593E-9</v>
      </c>
      <c r="DS96" s="73">
        <f t="shared" si="118"/>
        <v>-1.2703634852924208E-9</v>
      </c>
      <c r="DT96" s="73">
        <f t="shared" si="119"/>
        <v>-1.270363485292956E-9</v>
      </c>
      <c r="DV96" s="74">
        <v>7.9999999999999995E-11</v>
      </c>
      <c r="DW96" s="74">
        <v>2.75301666365</v>
      </c>
      <c r="DX96" s="74">
        <v>26095.016688575</v>
      </c>
      <c r="DY96" s="73">
        <f t="shared" si="120"/>
        <v>6.265337385715906E-11</v>
      </c>
      <c r="DZ96" s="73">
        <f t="shared" si="121"/>
        <v>6.2626777334002712E-11</v>
      </c>
      <c r="EA96" s="73">
        <f t="shared" si="122"/>
        <v>6.2626775100153711E-11</v>
      </c>
      <c r="EB96" s="73">
        <f t="shared" si="123"/>
        <v>6.2626775099964131E-11</v>
      </c>
      <c r="ED96" s="74">
        <v>0</v>
      </c>
      <c r="EE96" s="74">
        <v>0.63375195580999999</v>
      </c>
      <c r="EF96" s="74">
        <v>51535.908996834303</v>
      </c>
      <c r="EG96" s="73">
        <f t="shared" si="124"/>
        <v>0</v>
      </c>
      <c r="EH96" s="73">
        <f t="shared" si="125"/>
        <v>0</v>
      </c>
      <c r="EI96" s="73">
        <f t="shared" si="126"/>
        <v>0</v>
      </c>
      <c r="EJ96" s="73">
        <f t="shared" si="127"/>
        <v>0</v>
      </c>
      <c r="EL96" s="74"/>
      <c r="EM96" s="74"/>
      <c r="EN96" s="74"/>
      <c r="ET96" s="74"/>
      <c r="EU96" s="74"/>
      <c r="EV96" s="74"/>
    </row>
    <row r="97" spans="1:152" s="73" customFormat="1" ht="13.5" x14ac:dyDescent="0.3">
      <c r="A97" s="73" t="s">
        <v>201</v>
      </c>
      <c r="B97" s="73" t="s">
        <v>202</v>
      </c>
      <c r="C97" s="73" t="s">
        <v>203</v>
      </c>
      <c r="D97" s="73" t="s">
        <v>204</v>
      </c>
      <c r="E97" s="73" t="s">
        <v>205</v>
      </c>
      <c r="F97" s="73" t="s">
        <v>206</v>
      </c>
      <c r="L97" s="74"/>
      <c r="N97" s="74">
        <v>1.1233E-7</v>
      </c>
      <c r="O97" s="74">
        <v>2.0481712613599998</v>
      </c>
      <c r="P97" s="74">
        <v>32370.9789915656</v>
      </c>
      <c r="Q97" s="73">
        <f t="shared" si="84"/>
        <v>1.1229008411508873E-7</v>
      </c>
      <c r="R97" s="73">
        <f t="shared" si="85"/>
        <v>1.1229204473128593E-7</v>
      </c>
      <c r="S97" s="73">
        <f t="shared" si="86"/>
        <v>1.1229204489383096E-7</v>
      </c>
      <c r="T97" s="73">
        <f t="shared" si="87"/>
        <v>1.1229204489384457E-7</v>
      </c>
      <c r="V97" s="74">
        <v>8.9399999999999993E-9</v>
      </c>
      <c r="W97" s="74">
        <v>0.29768279332999997</v>
      </c>
      <c r="X97" s="74">
        <v>105460.99111839</v>
      </c>
      <c r="Y97" s="73">
        <f t="shared" si="88"/>
        <v>-4.7087867644982089E-9</v>
      </c>
      <c r="Z97" s="73">
        <f t="shared" si="89"/>
        <v>-4.7251908823799724E-9</v>
      </c>
      <c r="AA97" s="73">
        <f t="shared" si="90"/>
        <v>-4.7251922587792419E-9</v>
      </c>
      <c r="AB97" s="73">
        <f t="shared" si="91"/>
        <v>-4.725192258894857E-9</v>
      </c>
      <c r="AD97" s="74">
        <v>3.9E-10</v>
      </c>
      <c r="AE97" s="74">
        <v>6.2527517395999999</v>
      </c>
      <c r="AF97" s="74">
        <v>47623.852786089599</v>
      </c>
      <c r="AG97" s="73">
        <f t="shared" si="92"/>
        <v>3.1295513805751753E-10</v>
      </c>
      <c r="AH97" s="73">
        <f t="shared" si="93"/>
        <v>3.1318199276460612E-10</v>
      </c>
      <c r="AI97" s="73">
        <f t="shared" si="94"/>
        <v>3.1318201179926224E-10</v>
      </c>
      <c r="AJ97" s="73">
        <f t="shared" si="95"/>
        <v>3.13182011800874E-10</v>
      </c>
      <c r="AL97" s="74">
        <v>9.9999999999999994E-12</v>
      </c>
      <c r="AM97" s="74">
        <v>1.5800735723399999</v>
      </c>
      <c r="AN97" s="74">
        <v>391318.54712361202</v>
      </c>
      <c r="AO97" s="73">
        <f t="shared" ref="AO97:AO128" si="128">AL97*COS(AM97+AN97*$C$32)</f>
        <v>3.1669324263647005E-12</v>
      </c>
      <c r="AP97" s="73">
        <f t="shared" ref="AP97:AP128" si="129">AL97*COS(AM97+AN97*$C$53)</f>
        <v>3.0908070812167847E-12</v>
      </c>
      <c r="AQ97" s="73">
        <f t="shared" ref="AQ97:AQ128" si="130">AL97*COS(AM97+AN97*$C$74)</f>
        <v>3.0908006811803661E-12</v>
      </c>
      <c r="AR97" s="73">
        <f t="shared" ref="AR97:AR128" si="131">AL97*COS(AM97+AN97*$C$95)</f>
        <v>3.0908006806354398E-12</v>
      </c>
      <c r="AT97" s="74"/>
      <c r="AU97" s="74"/>
      <c r="AV97" s="74"/>
      <c r="BB97" s="74"/>
      <c r="BC97" s="74"/>
      <c r="BD97" s="74"/>
      <c r="BJ97" s="74">
        <v>2.908E-8</v>
      </c>
      <c r="BK97" s="74">
        <v>4.0628417283799996</v>
      </c>
      <c r="BL97" s="74">
        <v>26514.5013324502</v>
      </c>
      <c r="BM97" s="73">
        <f t="shared" si="100"/>
        <v>1.1377406844159449E-8</v>
      </c>
      <c r="BN97" s="73">
        <f t="shared" si="101"/>
        <v>1.1391938777375678E-8</v>
      </c>
      <c r="BO97" s="73">
        <f t="shared" si="102"/>
        <v>1.1391939997365322E-8</v>
      </c>
      <c r="BP97" s="73">
        <f t="shared" si="103"/>
        <v>1.1391939997468742E-8</v>
      </c>
      <c r="BR97" s="74">
        <v>1.7599999999999999E-9</v>
      </c>
      <c r="BS97" s="74">
        <v>5.1520462485699996</v>
      </c>
      <c r="BT97" s="74">
        <v>89586.373523026894</v>
      </c>
      <c r="BU97" s="73">
        <f t="shared" si="104"/>
        <v>-1.415848520609565E-9</v>
      </c>
      <c r="BV97" s="73">
        <f t="shared" si="105"/>
        <v>-1.4139278259789478E-9</v>
      </c>
      <c r="BW97" s="73">
        <f t="shared" si="106"/>
        <v>-1.4139276645135507E-9</v>
      </c>
      <c r="BX97" s="73">
        <f t="shared" si="107"/>
        <v>-1.4139276644999674E-9</v>
      </c>
      <c r="BZ97" s="74">
        <v>8.9999999999999999E-11</v>
      </c>
      <c r="CA97" s="74">
        <v>3.0393586749799999</v>
      </c>
      <c r="CB97" s="74">
        <v>78793.400389817107</v>
      </c>
      <c r="CC97" s="73">
        <f t="shared" si="108"/>
        <v>4.6817194544017827E-11</v>
      </c>
      <c r="CD97" s="73">
        <f t="shared" si="109"/>
        <v>4.6941181084444385E-11</v>
      </c>
      <c r="CE97" s="73">
        <f t="shared" si="110"/>
        <v>4.6941191489483253E-11</v>
      </c>
      <c r="CF97" s="73">
        <f t="shared" si="111"/>
        <v>4.6941191490356245E-11</v>
      </c>
      <c r="CH97" s="74"/>
      <c r="CI97" s="74"/>
      <c r="CJ97" s="74"/>
      <c r="CP97" s="74"/>
      <c r="CQ97" s="74"/>
      <c r="CR97" s="74"/>
      <c r="CX97" s="74"/>
      <c r="CY97" s="74"/>
      <c r="CZ97" s="74"/>
      <c r="DF97" s="74">
        <v>1.7030000000000001E-8</v>
      </c>
      <c r="DG97" s="74">
        <v>4.28965990785</v>
      </c>
      <c r="DH97" s="74">
        <v>40853.142184844</v>
      </c>
      <c r="DI97" s="73">
        <f t="shared" si="112"/>
        <v>-3.9434887474877793E-9</v>
      </c>
      <c r="DJ97" s="73">
        <f t="shared" si="113"/>
        <v>-3.92962474697952E-9</v>
      </c>
      <c r="DK97" s="73">
        <f t="shared" si="114"/>
        <v>-3.9296235828140442E-9</v>
      </c>
      <c r="DL97" s="73">
        <f t="shared" si="115"/>
        <v>-3.9296235827160853E-9</v>
      </c>
      <c r="DN97" s="74">
        <v>1.2199999999999999E-9</v>
      </c>
      <c r="DO97" s="74">
        <v>3.3136175028100001</v>
      </c>
      <c r="DP97" s="74">
        <v>62389.091829359299</v>
      </c>
      <c r="DQ97" s="73">
        <f t="shared" si="116"/>
        <v>3.9013051249763357E-10</v>
      </c>
      <c r="DR97" s="73">
        <f t="shared" si="117"/>
        <v>3.8865307115587202E-10</v>
      </c>
      <c r="DS97" s="73">
        <f t="shared" si="118"/>
        <v>3.8865294708016959E-10</v>
      </c>
      <c r="DT97" s="73">
        <f t="shared" si="119"/>
        <v>3.8865294706965184E-10</v>
      </c>
      <c r="DV97" s="74">
        <v>7.0000000000000004E-11</v>
      </c>
      <c r="DW97" s="74">
        <v>4.98530328971</v>
      </c>
      <c r="DX97" s="74">
        <v>529.69096509459996</v>
      </c>
      <c r="DY97" s="73">
        <f t="shared" si="120"/>
        <v>3.650920613580003E-11</v>
      </c>
      <c r="DZ97" s="73">
        <f t="shared" si="121"/>
        <v>3.6509854098554322E-11</v>
      </c>
      <c r="EA97" s="73">
        <f t="shared" si="122"/>
        <v>3.6509854152958424E-11</v>
      </c>
      <c r="EB97" s="73">
        <f t="shared" si="123"/>
        <v>3.6509854152963097E-11</v>
      </c>
      <c r="ED97" s="74">
        <v>0</v>
      </c>
      <c r="EE97" s="74">
        <v>1.3430587806900001</v>
      </c>
      <c r="EF97" s="74">
        <v>105460.99111839</v>
      </c>
      <c r="EG97" s="73">
        <f t="shared" ref="EG97:EG119" si="132">ED97*COS(EE97+EF97*$C$32)</f>
        <v>0</v>
      </c>
      <c r="EH97" s="73">
        <f t="shared" ref="EH97:EH119" si="133">ED97*COS(EE97+EF97*$C$53)</f>
        <v>0</v>
      </c>
      <c r="EI97" s="73">
        <f t="shared" ref="EI97:EI119" si="134">ED97*COS(EE97+EF97*$C$74)</f>
        <v>0</v>
      </c>
      <c r="EJ97" s="73">
        <f t="shared" ref="EJ97:EJ119" si="135">ED97*COS(EE97+EF97*$C$95)</f>
        <v>0</v>
      </c>
      <c r="EL97" s="74"/>
      <c r="EM97" s="74"/>
      <c r="EN97" s="74"/>
      <c r="ET97" s="74"/>
      <c r="EU97" s="74"/>
      <c r="EV97" s="74"/>
    </row>
    <row r="98" spans="1:152" s="73" customFormat="1" ht="13.5" x14ac:dyDescent="0.3">
      <c r="A98" s="73">
        <f>SUM(T1:T1380)</f>
        <v>4.1576905385986178</v>
      </c>
      <c r="B98" s="73">
        <f>SUM(AB1:AB839)</f>
        <v>26088.135037337535</v>
      </c>
      <c r="C98" s="73">
        <f>SUM(AJ1:AJ395)</f>
        <v>7.0544818587225976E-4</v>
      </c>
      <c r="D98" s="73">
        <f>SUM(AR1:AR153)</f>
        <v>2.8943774459577406E-6</v>
      </c>
      <c r="E98" s="73">
        <f>SUM(AZ1:AZ28)</f>
        <v>-1.189182389552592E-6</v>
      </c>
      <c r="F98" s="73">
        <f>SUM(BH1:BH13)</f>
        <v>-8.9096421864543634E-9</v>
      </c>
      <c r="L98" s="74"/>
      <c r="N98" s="74">
        <v>1.3392E-7</v>
      </c>
      <c r="O98" s="74">
        <v>4.51750784605</v>
      </c>
      <c r="P98" s="74">
        <v>26080.7895945733</v>
      </c>
      <c r="Q98" s="73">
        <f t="shared" si="84"/>
        <v>8.7134365300020319E-8</v>
      </c>
      <c r="R98" s="73">
        <f t="shared" si="85"/>
        <v>8.7188677794476241E-8</v>
      </c>
      <c r="S98" s="73">
        <f t="shared" si="86"/>
        <v>8.7188682353615184E-8</v>
      </c>
      <c r="T98" s="73">
        <f t="shared" si="87"/>
        <v>8.7188682354002331E-8</v>
      </c>
      <c r="V98" s="74">
        <v>9.1000000000000004E-9</v>
      </c>
      <c r="W98" s="74">
        <v>0.49823258962</v>
      </c>
      <c r="X98" s="74">
        <v>99799.659069237896</v>
      </c>
      <c r="Y98" s="73">
        <f t="shared" si="88"/>
        <v>8.4774323124637234E-9</v>
      </c>
      <c r="Z98" s="73">
        <f t="shared" si="89"/>
        <v>8.4841765583548676E-9</v>
      </c>
      <c r="AA98" s="73">
        <f t="shared" si="90"/>
        <v>8.4841771231276542E-9</v>
      </c>
      <c r="AB98" s="73">
        <f t="shared" si="91"/>
        <v>8.484177123175538E-9</v>
      </c>
      <c r="AD98" s="74">
        <v>4.0999999999999998E-10</v>
      </c>
      <c r="AE98" s="74">
        <v>2.8101579158600001</v>
      </c>
      <c r="AF98" s="74">
        <v>41962.520736937397</v>
      </c>
      <c r="AG98" s="73">
        <f t="shared" si="92"/>
        <v>3.5858942098814831E-10</v>
      </c>
      <c r="AH98" s="73">
        <f t="shared" si="93"/>
        <v>3.5841844145265522E-10</v>
      </c>
      <c r="AI98" s="73">
        <f t="shared" si="94"/>
        <v>3.5841842708575257E-10</v>
      </c>
      <c r="AJ98" s="73">
        <f t="shared" si="95"/>
        <v>3.5841842708453035E-10</v>
      </c>
      <c r="AL98" s="74">
        <v>9.9999999999999994E-12</v>
      </c>
      <c r="AM98" s="74">
        <v>0.68687557696000001</v>
      </c>
      <c r="AN98" s="74">
        <v>130969.206672965</v>
      </c>
      <c r="AO98" s="73">
        <f t="shared" si="128"/>
        <v>-5.2608853252666797E-12</v>
      </c>
      <c r="AP98" s="73">
        <f t="shared" si="129"/>
        <v>-5.2836792588732007E-12</v>
      </c>
      <c r="AQ98" s="73">
        <f t="shared" si="130"/>
        <v>-5.283681171102946E-12</v>
      </c>
      <c r="AR98" s="73">
        <f t="shared" si="131"/>
        <v>-5.2836811712651033E-12</v>
      </c>
      <c r="AT98" s="74"/>
      <c r="AU98" s="74"/>
      <c r="AV98" s="74"/>
      <c r="BB98" s="74"/>
      <c r="BC98" s="74"/>
      <c r="BD98" s="74"/>
      <c r="BJ98" s="74">
        <v>2.7990000000000001E-8</v>
      </c>
      <c r="BK98" s="74">
        <v>1.6360221205600001</v>
      </c>
      <c r="BL98" s="74">
        <v>129330.137155777</v>
      </c>
      <c r="BM98" s="73">
        <f t="shared" si="100"/>
        <v>-2.4864444974008794E-8</v>
      </c>
      <c r="BN98" s="73">
        <f t="shared" si="101"/>
        <v>-2.489840452960491E-8</v>
      </c>
      <c r="BO98" s="73">
        <f t="shared" si="102"/>
        <v>-2.4898407373587144E-8</v>
      </c>
      <c r="BP98" s="73">
        <f t="shared" si="103"/>
        <v>-2.4898407373825553E-8</v>
      </c>
      <c r="BR98" s="74">
        <v>2.1499999999999998E-9</v>
      </c>
      <c r="BS98" s="74">
        <v>4.50903357312</v>
      </c>
      <c r="BT98" s="74">
        <v>78793.400389817107</v>
      </c>
      <c r="BU98" s="73">
        <f t="shared" si="104"/>
        <v>-1.7139245740068804E-9</v>
      </c>
      <c r="BV98" s="73">
        <f t="shared" si="105"/>
        <v>-1.7118274704688976E-9</v>
      </c>
      <c r="BW98" s="73">
        <f t="shared" si="106"/>
        <v>-1.7118272942044683E-9</v>
      </c>
      <c r="BX98" s="73">
        <f t="shared" si="107"/>
        <v>-1.7118272941896795E-9</v>
      </c>
      <c r="BZ98" s="74">
        <v>7.9999999999999995E-11</v>
      </c>
      <c r="CA98" s="74">
        <v>2.0518628406900001</v>
      </c>
      <c r="CB98" s="74">
        <v>30639.856638632999</v>
      </c>
      <c r="CC98" s="73">
        <f t="shared" si="108"/>
        <v>-7.8590744900332912E-11</v>
      </c>
      <c r="CD98" s="73">
        <f t="shared" si="109"/>
        <v>-7.8600111372904767E-11</v>
      </c>
      <c r="CE98" s="73">
        <f t="shared" si="110"/>
        <v>-7.8600112158032926E-11</v>
      </c>
      <c r="CF98" s="73">
        <f t="shared" si="111"/>
        <v>-7.8600112158099837E-11</v>
      </c>
      <c r="CH98" s="74"/>
      <c r="CI98" s="74"/>
      <c r="CJ98" s="74"/>
      <c r="CP98" s="74"/>
      <c r="CQ98" s="74"/>
      <c r="CR98" s="74"/>
      <c r="CX98" s="74"/>
      <c r="CY98" s="74"/>
      <c r="CZ98" s="74"/>
      <c r="DF98" s="74">
        <v>1.6569999999999999E-8</v>
      </c>
      <c r="DG98" s="74">
        <v>4.98021773372</v>
      </c>
      <c r="DH98" s="74">
        <v>9103.9069941176003</v>
      </c>
      <c r="DI98" s="73">
        <f t="shared" si="112"/>
        <v>-7.6175470448141826E-9</v>
      </c>
      <c r="DJ98" s="73">
        <f t="shared" si="113"/>
        <v>-7.6148030181324715E-9</v>
      </c>
      <c r="DK98" s="73">
        <f t="shared" si="114"/>
        <v>-7.6148027877276249E-9</v>
      </c>
      <c r="DL98" s="73">
        <f t="shared" si="115"/>
        <v>-7.6148027877079661E-9</v>
      </c>
      <c r="DN98" s="74">
        <v>1.2300000000000001E-9</v>
      </c>
      <c r="DO98" s="74">
        <v>2.0784014812499998</v>
      </c>
      <c r="DP98" s="74">
        <v>25668.418497699</v>
      </c>
      <c r="DQ98" s="73">
        <f t="shared" si="116"/>
        <v>-5.0205069082784195E-10</v>
      </c>
      <c r="DR98" s="73">
        <f t="shared" si="117"/>
        <v>-5.0264096194842576E-10</v>
      </c>
      <c r="DS98" s="73">
        <f t="shared" si="118"/>
        <v>-5.0264101150295479E-10</v>
      </c>
      <c r="DT98" s="73">
        <f t="shared" si="119"/>
        <v>-5.0264101150716649E-10</v>
      </c>
      <c r="DV98" s="74">
        <v>7.0000000000000004E-11</v>
      </c>
      <c r="DW98" s="74">
        <v>0.20928215625999999</v>
      </c>
      <c r="DX98" s="74">
        <v>33326.578733174203</v>
      </c>
      <c r="DY98" s="73">
        <f t="shared" si="120"/>
        <v>2.9094743681227212E-11</v>
      </c>
      <c r="DZ98" s="73">
        <f t="shared" si="121"/>
        <v>2.9138195749017991E-11</v>
      </c>
      <c r="EA98" s="73">
        <f t="shared" si="122"/>
        <v>2.9138199396775563E-11</v>
      </c>
      <c r="EB98" s="73">
        <f t="shared" si="123"/>
        <v>2.9138199397079468E-11</v>
      </c>
      <c r="ED98" s="74">
        <v>0</v>
      </c>
      <c r="EE98" s="74">
        <v>0.44820055565</v>
      </c>
      <c r="EF98" s="74">
        <v>339142.74084046402</v>
      </c>
      <c r="EG98" s="73">
        <f t="shared" si="132"/>
        <v>0</v>
      </c>
      <c r="EH98" s="73">
        <f t="shared" si="133"/>
        <v>0</v>
      </c>
      <c r="EI98" s="73">
        <f t="shared" si="134"/>
        <v>0</v>
      </c>
      <c r="EJ98" s="73">
        <f t="shared" si="135"/>
        <v>0</v>
      </c>
      <c r="EL98" s="74"/>
      <c r="EM98" s="74"/>
      <c r="EN98" s="74"/>
      <c r="ET98" s="74"/>
      <c r="EU98" s="74"/>
      <c r="EV98" s="74"/>
    </row>
    <row r="99" spans="1:152" s="73" customFormat="1" ht="13.5" x14ac:dyDescent="0.3">
      <c r="L99" s="74"/>
      <c r="N99" s="74">
        <v>1.1632E-7</v>
      </c>
      <c r="O99" s="74">
        <v>2.3849686025999999</v>
      </c>
      <c r="P99" s="74">
        <v>79219.309166331106</v>
      </c>
      <c r="Q99" s="73">
        <f t="shared" si="84"/>
        <v>6.2484191904018674E-8</v>
      </c>
      <c r="R99" s="73">
        <f t="shared" si="85"/>
        <v>6.2643304111554641E-8</v>
      </c>
      <c r="S99" s="73">
        <f t="shared" si="86"/>
        <v>6.2643317464020662E-8</v>
      </c>
      <c r="T99" s="73">
        <f t="shared" si="87"/>
        <v>6.2643317465157208E-8</v>
      </c>
      <c r="V99" s="74">
        <v>9.9900000000000005E-9</v>
      </c>
      <c r="W99" s="74">
        <v>5.2981226793799996</v>
      </c>
      <c r="X99" s="74">
        <v>65697.557724739701</v>
      </c>
      <c r="Y99" s="73">
        <f t="shared" si="88"/>
        <v>-4.8149468482174845E-9</v>
      </c>
      <c r="Z99" s="73">
        <f t="shared" si="89"/>
        <v>-4.8267207873707416E-9</v>
      </c>
      <c r="AA99" s="73">
        <f t="shared" si="90"/>
        <v>-4.8267217755680102E-9</v>
      </c>
      <c r="AB99" s="73">
        <f t="shared" si="91"/>
        <v>-4.8267217756515373E-9</v>
      </c>
      <c r="AD99" s="74">
        <v>3.7000000000000001E-10</v>
      </c>
      <c r="AE99" s="74">
        <v>5.0144535704399997</v>
      </c>
      <c r="AF99" s="74">
        <v>26080.7895945733</v>
      </c>
      <c r="AG99" s="73">
        <f t="shared" si="92"/>
        <v>7.7668415304431376E-11</v>
      </c>
      <c r="AH99" s="73">
        <f t="shared" si="93"/>
        <v>7.7861649743207374E-11</v>
      </c>
      <c r="AI99" s="73">
        <f t="shared" si="94"/>
        <v>7.786166596661686E-11</v>
      </c>
      <c r="AJ99" s="73">
        <f t="shared" si="95"/>
        <v>7.7861665967994465E-11</v>
      </c>
      <c r="AL99" s="74">
        <v>9.9999999999999994E-12</v>
      </c>
      <c r="AM99" s="74">
        <v>3.9036721358599999</v>
      </c>
      <c r="AN99" s="74">
        <v>129380.133777681</v>
      </c>
      <c r="AO99" s="73">
        <f t="shared" si="128"/>
        <v>9.1503923008488479E-12</v>
      </c>
      <c r="AP99" s="73">
        <f t="shared" si="129"/>
        <v>9.1610491893845686E-12</v>
      </c>
      <c r="AQ99" s="73">
        <f t="shared" si="130"/>
        <v>9.1610500814587814E-12</v>
      </c>
      <c r="AR99" s="73">
        <f t="shared" si="131"/>
        <v>9.1610500815335346E-12</v>
      </c>
      <c r="AT99" s="74"/>
      <c r="AU99" s="74"/>
      <c r="AV99" s="74"/>
      <c r="BB99" s="74"/>
      <c r="BC99" s="74"/>
      <c r="BD99" s="74"/>
      <c r="BJ99" s="74">
        <v>2.7999999999999999E-8</v>
      </c>
      <c r="BK99" s="74">
        <v>3.88358619611</v>
      </c>
      <c r="BL99" s="74">
        <v>77308.1096831139</v>
      </c>
      <c r="BM99" s="73">
        <f t="shared" si="100"/>
        <v>-2.7023774191493015E-8</v>
      </c>
      <c r="BN99" s="73">
        <f t="shared" si="101"/>
        <v>-2.7012135242353504E-8</v>
      </c>
      <c r="BO99" s="73">
        <f t="shared" si="102"/>
        <v>-2.7012134262279643E-8</v>
      </c>
      <c r="BP99" s="73">
        <f t="shared" si="103"/>
        <v>-2.7012134262195833E-8</v>
      </c>
      <c r="BR99" s="74">
        <v>1.73E-9</v>
      </c>
      <c r="BS99" s="74">
        <v>3.1849677145999999</v>
      </c>
      <c r="BT99" s="74">
        <v>155418.04029735099</v>
      </c>
      <c r="BU99" s="73">
        <f t="shared" si="104"/>
        <v>-9.8951115494614427E-11</v>
      </c>
      <c r="BV99" s="73">
        <f t="shared" si="105"/>
        <v>-9.3452574649524574E-11</v>
      </c>
      <c r="BW99" s="73">
        <f t="shared" si="106"/>
        <v>-9.3452112940417246E-11</v>
      </c>
      <c r="BX99" s="73">
        <f t="shared" si="107"/>
        <v>-9.3452112901139027E-11</v>
      </c>
      <c r="BZ99" s="74">
        <v>7.9999999999999995E-11</v>
      </c>
      <c r="CA99" s="74">
        <v>6.0795953137399996</v>
      </c>
      <c r="CB99" s="74">
        <v>59414.481874748402</v>
      </c>
      <c r="CC99" s="73">
        <f t="shared" si="108"/>
        <v>-7.5650560906530748E-11</v>
      </c>
      <c r="CD99" s="73">
        <f t="shared" si="109"/>
        <v>-7.5682168236177502E-11</v>
      </c>
      <c r="CE99" s="73">
        <f t="shared" si="110"/>
        <v>-7.5682170885289704E-11</v>
      </c>
      <c r="CF99" s="73">
        <f t="shared" si="111"/>
        <v>-7.5682170885513715E-11</v>
      </c>
      <c r="CH99" s="74"/>
      <c r="CI99" s="74"/>
      <c r="CJ99" s="74"/>
      <c r="CP99" s="74"/>
      <c r="CQ99" s="74"/>
      <c r="CR99" s="74"/>
      <c r="CX99" s="74"/>
      <c r="CY99" s="74"/>
      <c r="CZ99" s="74"/>
      <c r="DF99" s="74">
        <v>2.084E-8</v>
      </c>
      <c r="DG99" s="74">
        <v>2.1942712396799999</v>
      </c>
      <c r="DH99" s="74">
        <v>26301.202237012199</v>
      </c>
      <c r="DI99" s="73">
        <f t="shared" si="112"/>
        <v>-1.0861677580630006E-8</v>
      </c>
      <c r="DJ99" s="73">
        <f t="shared" si="113"/>
        <v>-1.0852094844638103E-8</v>
      </c>
      <c r="DK99" s="73">
        <f t="shared" si="114"/>
        <v>-1.0852094039919816E-8</v>
      </c>
      <c r="DL99" s="73">
        <f t="shared" si="115"/>
        <v>-1.0852094039851046E-8</v>
      </c>
      <c r="DN99" s="74">
        <v>1.1800000000000001E-9</v>
      </c>
      <c r="DO99" s="74">
        <v>0.51913709270999997</v>
      </c>
      <c r="DP99" s="74">
        <v>51535.908996834303</v>
      </c>
      <c r="DQ99" s="73">
        <f t="shared" si="116"/>
        <v>-3.7738490827640133E-10</v>
      </c>
      <c r="DR99" s="73">
        <f t="shared" si="117"/>
        <v>-3.7620455642088823E-10</v>
      </c>
      <c r="DS99" s="73">
        <f t="shared" si="118"/>
        <v>-3.7620445729857651E-10</v>
      </c>
      <c r="DT99" s="73">
        <f t="shared" si="119"/>
        <v>-3.7620445729018461E-10</v>
      </c>
      <c r="DV99" s="74">
        <v>6E-11</v>
      </c>
      <c r="DW99" s="74">
        <v>4.5428608848199996</v>
      </c>
      <c r="DX99" s="74">
        <v>79323.091354911696</v>
      </c>
      <c r="DY99" s="73">
        <f t="shared" si="120"/>
        <v>8.0655998518650667E-12</v>
      </c>
      <c r="DZ99" s="73">
        <f t="shared" si="121"/>
        <v>7.9689922463183637E-12</v>
      </c>
      <c r="EA99" s="73">
        <f t="shared" si="122"/>
        <v>7.9689841340734445E-12</v>
      </c>
      <c r="EB99" s="73">
        <f t="shared" si="123"/>
        <v>7.9689841333838457E-12</v>
      </c>
      <c r="ED99" s="74">
        <v>0</v>
      </c>
      <c r="EE99" s="74">
        <v>1.3995136236200001</v>
      </c>
      <c r="EF99" s="74">
        <v>2218.7571041868</v>
      </c>
      <c r="EG99" s="73">
        <f t="shared" si="132"/>
        <v>0</v>
      </c>
      <c r="EH99" s="73">
        <f t="shared" si="133"/>
        <v>0</v>
      </c>
      <c r="EI99" s="73">
        <f t="shared" si="134"/>
        <v>0</v>
      </c>
      <c r="EJ99" s="73">
        <f t="shared" si="135"/>
        <v>0</v>
      </c>
      <c r="EL99" s="74"/>
      <c r="EM99" s="74"/>
      <c r="EN99" s="74"/>
      <c r="ET99" s="74"/>
      <c r="EU99" s="74"/>
      <c r="EV99" s="74"/>
    </row>
    <row r="100" spans="1:152" s="73" customFormat="1" ht="13.5" x14ac:dyDescent="0.3">
      <c r="A100" s="73" t="s">
        <v>207</v>
      </c>
      <c r="B100" s="73" t="s">
        <v>208</v>
      </c>
      <c r="C100" s="73" t="s">
        <v>209</v>
      </c>
      <c r="D100" s="73" t="s">
        <v>210</v>
      </c>
      <c r="E100" s="73" t="s">
        <v>211</v>
      </c>
      <c r="F100" s="73" t="s">
        <v>212</v>
      </c>
      <c r="L100" s="74"/>
      <c r="N100" s="74">
        <v>1.2412E-7</v>
      </c>
      <c r="O100" s="74">
        <v>2.2228094416899999</v>
      </c>
      <c r="P100" s="74">
        <v>77837.111233846503</v>
      </c>
      <c r="Q100" s="73">
        <f t="shared" si="84"/>
        <v>-1.1511853019378825E-7</v>
      </c>
      <c r="R100" s="73">
        <f t="shared" si="85"/>
        <v>-1.1519236681007955E-7</v>
      </c>
      <c r="S100" s="73">
        <f t="shared" si="86"/>
        <v>-1.1519237299726311E-7</v>
      </c>
      <c r="T100" s="73">
        <f t="shared" si="87"/>
        <v>-1.151923729977886E-7</v>
      </c>
      <c r="V100" s="74">
        <v>1.138E-8</v>
      </c>
      <c r="W100" s="74">
        <v>2.5639131202200001</v>
      </c>
      <c r="X100" s="74">
        <v>29530.478086539599</v>
      </c>
      <c r="Y100" s="73">
        <f t="shared" si="88"/>
        <v>-4.507989769575416E-10</v>
      </c>
      <c r="Z100" s="73">
        <f t="shared" si="89"/>
        <v>-4.5767661177081193E-10</v>
      </c>
      <c r="AA100" s="73">
        <f t="shared" si="90"/>
        <v>-4.5767718922414135E-10</v>
      </c>
      <c r="AB100" s="73">
        <f t="shared" si="91"/>
        <v>-4.5767718927261796E-10</v>
      </c>
      <c r="AD100" s="74">
        <v>3.7999999999999998E-10</v>
      </c>
      <c r="AE100" s="74">
        <v>6.0858531796099999</v>
      </c>
      <c r="AF100" s="74">
        <v>79323.091354911696</v>
      </c>
      <c r="AG100" s="73">
        <f t="shared" si="92"/>
        <v>3.7782551368820162E-10</v>
      </c>
      <c r="AH100" s="73">
        <f t="shared" si="93"/>
        <v>3.7789096809643258E-10</v>
      </c>
      <c r="AI100" s="73">
        <f t="shared" si="94"/>
        <v>3.7789097355023215E-10</v>
      </c>
      <c r="AJ100" s="73">
        <f t="shared" si="95"/>
        <v>3.7789097355069574E-10</v>
      </c>
      <c r="AL100" s="74">
        <v>9.9999999999999994E-12</v>
      </c>
      <c r="AM100" s="74">
        <v>2.11138180302</v>
      </c>
      <c r="AN100" s="74">
        <v>32858.613742819703</v>
      </c>
      <c r="AO100" s="73">
        <f t="shared" si="128"/>
        <v>-1.5536909394022454E-12</v>
      </c>
      <c r="AP100" s="73">
        <f t="shared" si="129"/>
        <v>-1.5470422098274941E-12</v>
      </c>
      <c r="AQ100" s="73">
        <f t="shared" si="130"/>
        <v>-1.5470416515569025E-12</v>
      </c>
      <c r="AR100" s="73">
        <f t="shared" si="131"/>
        <v>-1.547041651509729E-12</v>
      </c>
      <c r="AT100" s="74"/>
      <c r="AU100" s="74"/>
      <c r="AV100" s="74"/>
      <c r="BB100" s="74"/>
      <c r="BC100" s="74"/>
      <c r="BD100" s="74"/>
      <c r="BJ100" s="74">
        <v>2.6799999999999998E-8</v>
      </c>
      <c r="BK100" s="74">
        <v>4.4823526861799996</v>
      </c>
      <c r="BL100" s="74">
        <v>71980.633574731095</v>
      </c>
      <c r="BM100" s="73">
        <f t="shared" si="100"/>
        <v>5.3090084548624819E-9</v>
      </c>
      <c r="BN100" s="73">
        <f t="shared" si="101"/>
        <v>5.2702742628526322E-9</v>
      </c>
      <c r="BO100" s="73">
        <f t="shared" si="102"/>
        <v>5.270271010170278E-9</v>
      </c>
      <c r="BP100" s="73">
        <f t="shared" si="103"/>
        <v>5.2702710098954456E-9</v>
      </c>
      <c r="BR100" s="74">
        <v>2.0500000000000002E-9</v>
      </c>
      <c r="BS100" s="74">
        <v>1.89888752382</v>
      </c>
      <c r="BT100" s="74">
        <v>79323.091354911696</v>
      </c>
      <c r="BU100" s="73">
        <f t="shared" si="104"/>
        <v>-1.2118082968357856E-9</v>
      </c>
      <c r="BV100" s="73">
        <f t="shared" si="105"/>
        <v>-1.2091202833685546E-9</v>
      </c>
      <c r="BW100" s="73">
        <f t="shared" si="106"/>
        <v>-1.2091200575437357E-9</v>
      </c>
      <c r="BX100" s="73">
        <f t="shared" si="107"/>
        <v>-1.2091200575245391E-9</v>
      </c>
      <c r="BZ100" s="74">
        <v>7.0000000000000004E-11</v>
      </c>
      <c r="CA100" s="74">
        <v>1.4875309565699999</v>
      </c>
      <c r="CB100" s="74">
        <v>29530.478086539599</v>
      </c>
      <c r="CC100" s="73">
        <f t="shared" si="108"/>
        <v>-6.2884714425141096E-11</v>
      </c>
      <c r="CD100" s="73">
        <f t="shared" si="109"/>
        <v>-6.2903301372584091E-11</v>
      </c>
      <c r="CE100" s="73">
        <f t="shared" si="110"/>
        <v>-6.2903302932216243E-11</v>
      </c>
      <c r="CF100" s="73">
        <f t="shared" si="111"/>
        <v>-6.2903302932347183E-11</v>
      </c>
      <c r="CH100" s="74"/>
      <c r="CI100" s="74"/>
      <c r="CJ100" s="74"/>
      <c r="CP100" s="74"/>
      <c r="CQ100" s="74"/>
      <c r="CR100" s="74"/>
      <c r="CX100" s="74"/>
      <c r="CY100" s="74"/>
      <c r="CZ100" s="74"/>
      <c r="DF100" s="74">
        <v>1.8180000000000001E-8</v>
      </c>
      <c r="DG100" s="74">
        <v>4.2087086971799996</v>
      </c>
      <c r="DH100" s="74">
        <v>25938.339944439598</v>
      </c>
      <c r="DI100" s="73">
        <f t="shared" si="112"/>
        <v>-3.4208173195493076E-9</v>
      </c>
      <c r="DJ100" s="73">
        <f t="shared" si="113"/>
        <v>-3.4303027910518766E-9</v>
      </c>
      <c r="DK100" s="73">
        <f t="shared" si="114"/>
        <v>-3.4303035874306138E-9</v>
      </c>
      <c r="DL100" s="73">
        <f t="shared" si="115"/>
        <v>-3.4303035874986088E-9</v>
      </c>
      <c r="DN100" s="74">
        <v>1.21E-9</v>
      </c>
      <c r="DO100" s="74">
        <v>2.1543383453399998</v>
      </c>
      <c r="DP100" s="74">
        <v>52179.687618506403</v>
      </c>
      <c r="DQ100" s="73">
        <f t="shared" si="116"/>
        <v>1.8015879023394639E-10</v>
      </c>
      <c r="DR100" s="73">
        <f t="shared" si="117"/>
        <v>1.8143745414621683E-10</v>
      </c>
      <c r="DS100" s="73">
        <f t="shared" si="118"/>
        <v>1.814375614968069E-10</v>
      </c>
      <c r="DT100" s="73">
        <f t="shared" si="119"/>
        <v>1.8143756150591928E-10</v>
      </c>
      <c r="DV100" s="74">
        <v>6E-11</v>
      </c>
      <c r="DW100" s="74">
        <v>0.60060875586999996</v>
      </c>
      <c r="DX100" s="74">
        <v>52179.687618506403</v>
      </c>
      <c r="DY100" s="73">
        <f t="shared" si="120"/>
        <v>5.9475029360876571E-11</v>
      </c>
      <c r="DZ100" s="73">
        <f t="shared" si="121"/>
        <v>5.9466531307677412E-11</v>
      </c>
      <c r="EA100" s="73">
        <f t="shared" si="122"/>
        <v>5.9466530591311382E-11</v>
      </c>
      <c r="EB100" s="73">
        <f t="shared" si="123"/>
        <v>5.9466530591250571E-11</v>
      </c>
      <c r="ED100" s="74">
        <v>0</v>
      </c>
      <c r="EE100" s="74">
        <v>0.63311095079000002</v>
      </c>
      <c r="EF100" s="74">
        <v>18849.227549974199</v>
      </c>
      <c r="EG100" s="73">
        <f t="shared" si="132"/>
        <v>0</v>
      </c>
      <c r="EH100" s="73">
        <f t="shared" si="133"/>
        <v>0</v>
      </c>
      <c r="EI100" s="73">
        <f t="shared" si="134"/>
        <v>0</v>
      </c>
      <c r="EJ100" s="73">
        <f t="shared" si="135"/>
        <v>0</v>
      </c>
      <c r="EL100" s="74"/>
      <c r="EM100" s="74"/>
      <c r="EN100" s="74"/>
      <c r="ET100" s="74"/>
      <c r="EU100" s="74"/>
      <c r="EV100" s="74"/>
    </row>
    <row r="101" spans="1:152" s="73" customFormat="1" ht="13.5" x14ac:dyDescent="0.3">
      <c r="A101" s="73">
        <f>SUM(BP1:BP818)</f>
        <v>-2.7523282862409078E-2</v>
      </c>
      <c r="B101" s="73">
        <f>SUM(BX1:BX494)</f>
        <v>2.9033051854362025E-3</v>
      </c>
      <c r="C101" s="73">
        <f>SUM(CF1:CF230)</f>
        <v>7.1510803381594809E-5</v>
      </c>
      <c r="D101" s="73">
        <f>SUM(CN1:CN53)</f>
        <v>-9.8157680632613986E-7</v>
      </c>
      <c r="E101" s="73">
        <f>SUM(CV1:CV15)</f>
        <v>-2.6719828665647299E-8</v>
      </c>
      <c r="F101" s="73">
        <f>SUM(DD1:DD10)</f>
        <v>5.4606649603118533E-10</v>
      </c>
      <c r="L101" s="74"/>
      <c r="N101" s="74">
        <v>9.9499999999999998E-8</v>
      </c>
      <c r="O101" s="74">
        <v>2.0459444888</v>
      </c>
      <c r="P101" s="74">
        <v>48733.231338182901</v>
      </c>
      <c r="Q101" s="73">
        <f t="shared" si="84"/>
        <v>-3.0717386981294042E-8</v>
      </c>
      <c r="R101" s="73">
        <f t="shared" si="85"/>
        <v>-3.0622906536961567E-8</v>
      </c>
      <c r="S101" s="73">
        <f t="shared" si="86"/>
        <v>-3.0622898602908982E-8</v>
      </c>
      <c r="T101" s="73">
        <f t="shared" si="87"/>
        <v>-3.0622898602241692E-8</v>
      </c>
      <c r="V101" s="74">
        <v>8.7600000000000004E-9</v>
      </c>
      <c r="W101" s="74">
        <v>4.9111228670299996</v>
      </c>
      <c r="X101" s="74">
        <v>62389.091829359299</v>
      </c>
      <c r="Y101" s="73">
        <f t="shared" si="88"/>
        <v>8.2222604629448954E-9</v>
      </c>
      <c r="Z101" s="73">
        <f t="shared" si="89"/>
        <v>8.2261153286360141E-9</v>
      </c>
      <c r="AA101" s="73">
        <f t="shared" si="90"/>
        <v>8.2261156517346209E-9</v>
      </c>
      <c r="AB101" s="73">
        <f t="shared" si="91"/>
        <v>8.2261156517620105E-9</v>
      </c>
      <c r="AD101" s="74">
        <v>4.3000000000000001E-10</v>
      </c>
      <c r="AE101" s="74">
        <v>3.2457492059700002</v>
      </c>
      <c r="AF101" s="74">
        <v>52389.105378586399</v>
      </c>
      <c r="AG101" s="73">
        <f t="shared" si="92"/>
        <v>4.0104302105011846E-10</v>
      </c>
      <c r="AH101" s="73">
        <f t="shared" si="93"/>
        <v>4.0087633323157892E-10</v>
      </c>
      <c r="AI101" s="73">
        <f t="shared" si="94"/>
        <v>4.0087631921675727E-10</v>
      </c>
      <c r="AJ101" s="73">
        <f t="shared" si="95"/>
        <v>4.0087631921557238E-10</v>
      </c>
      <c r="AL101" s="74">
        <v>9.9999999999999994E-12</v>
      </c>
      <c r="AM101" s="74">
        <v>0.18542211422999999</v>
      </c>
      <c r="AN101" s="74">
        <v>78244.039663822798</v>
      </c>
      <c r="AO101" s="73">
        <f t="shared" si="128"/>
        <v>-2.4032435169717915E-12</v>
      </c>
      <c r="AP101" s="73">
        <f t="shared" si="129"/>
        <v>-2.3876841620172151E-12</v>
      </c>
      <c r="AQ101" s="73">
        <f t="shared" si="130"/>
        <v>-2.3876828553656131E-12</v>
      </c>
      <c r="AR101" s="73">
        <f t="shared" si="131"/>
        <v>-2.3876828552530067E-12</v>
      </c>
      <c r="AT101" s="74"/>
      <c r="AU101" s="74"/>
      <c r="AV101" s="74"/>
      <c r="BB101" s="74"/>
      <c r="BC101" s="74"/>
      <c r="BD101" s="74"/>
      <c r="BJ101" s="74">
        <v>2.7669999999999999E-8</v>
      </c>
      <c r="BK101" s="74">
        <v>4.1270079692300001</v>
      </c>
      <c r="BL101" s="74">
        <v>27676.976036857999</v>
      </c>
      <c r="BM101" s="73">
        <f t="shared" si="100"/>
        <v>8.3508363543312167E-9</v>
      </c>
      <c r="BN101" s="73">
        <f t="shared" si="101"/>
        <v>8.3657891818811803E-9</v>
      </c>
      <c r="BO101" s="73">
        <f t="shared" si="102"/>
        <v>8.3657904372368021E-9</v>
      </c>
      <c r="BP101" s="73">
        <f t="shared" si="103"/>
        <v>8.3657904373432487E-9</v>
      </c>
      <c r="BR101" s="74">
        <v>1.75E-9</v>
      </c>
      <c r="BS101" s="74">
        <v>2.9118304721300001</v>
      </c>
      <c r="BT101" s="74">
        <v>82815.662921781302</v>
      </c>
      <c r="BU101" s="73">
        <f t="shared" si="104"/>
        <v>-1.6947645193528469E-9</v>
      </c>
      <c r="BV101" s="73">
        <f t="shared" si="105"/>
        <v>-1.6955019824709712E-9</v>
      </c>
      <c r="BW101" s="73">
        <f t="shared" si="106"/>
        <v>-1.6955020441851337E-9</v>
      </c>
      <c r="BX101" s="73">
        <f t="shared" si="107"/>
        <v>-1.6955020441903559E-9</v>
      </c>
      <c r="BZ101" s="74">
        <v>7.0000000000000004E-11</v>
      </c>
      <c r="CA101" s="74">
        <v>0.54370332724000003</v>
      </c>
      <c r="CB101" s="74">
        <v>38519.945791972001</v>
      </c>
      <c r="CC101" s="73">
        <f t="shared" si="108"/>
        <v>-3.7603267987200237E-11</v>
      </c>
      <c r="CD101" s="73">
        <f t="shared" si="109"/>
        <v>-3.7649838653450412E-11</v>
      </c>
      <c r="CE101" s="73">
        <f t="shared" si="110"/>
        <v>-3.7649842562632963E-11</v>
      </c>
      <c r="CF101" s="73">
        <f t="shared" si="111"/>
        <v>-3.7649842562968404E-11</v>
      </c>
      <c r="CH101" s="74"/>
      <c r="CI101" s="74"/>
      <c r="CJ101" s="74"/>
      <c r="CP101" s="74"/>
      <c r="CQ101" s="74"/>
      <c r="CR101" s="74"/>
      <c r="CX101" s="74"/>
      <c r="CY101" s="74"/>
      <c r="CZ101" s="74"/>
      <c r="DF101" s="74">
        <v>1.7800000000000001E-8</v>
      </c>
      <c r="DG101" s="74">
        <v>0.91702846576999997</v>
      </c>
      <c r="DH101" s="74">
        <v>79219.309166331106</v>
      </c>
      <c r="DI101" s="73">
        <f t="shared" si="112"/>
        <v>1.591618089088551E-8</v>
      </c>
      <c r="DJ101" s="73">
        <f t="shared" si="113"/>
        <v>1.590322863688361E-8</v>
      </c>
      <c r="DK101" s="73">
        <f t="shared" si="114"/>
        <v>1.5903227547627705E-8</v>
      </c>
      <c r="DL101" s="73">
        <f t="shared" si="115"/>
        <v>1.5903227547534991E-8</v>
      </c>
      <c r="DN101" s="74">
        <v>1.51E-9</v>
      </c>
      <c r="DO101" s="74">
        <v>2.6602853982400001</v>
      </c>
      <c r="DP101" s="74">
        <v>25654.191403697299</v>
      </c>
      <c r="DQ101" s="73">
        <f t="shared" si="116"/>
        <v>-1.0507299970717392E-10</v>
      </c>
      <c r="DR101" s="73">
        <f t="shared" si="117"/>
        <v>-1.0586449061870421E-10</v>
      </c>
      <c r="DS101" s="73">
        <f t="shared" si="118"/>
        <v>-1.0586455707269717E-10</v>
      </c>
      <c r="DT101" s="73">
        <f t="shared" si="119"/>
        <v>-1.0586455707834824E-10</v>
      </c>
      <c r="DV101" s="74">
        <v>6E-11</v>
      </c>
      <c r="DW101" s="74">
        <v>1.21940434381</v>
      </c>
      <c r="DX101" s="74">
        <v>41962.520736937397</v>
      </c>
      <c r="DY101" s="73">
        <f t="shared" si="120"/>
        <v>-3.0131231125779181E-11</v>
      </c>
      <c r="DZ101" s="73">
        <f t="shared" si="121"/>
        <v>-3.017581440973421E-11</v>
      </c>
      <c r="EA101" s="73">
        <f t="shared" si="122"/>
        <v>-3.0175818152100784E-11</v>
      </c>
      <c r="EB101" s="73">
        <f t="shared" si="123"/>
        <v>-3.0175818152419152E-11</v>
      </c>
      <c r="ED101" s="74">
        <v>0</v>
      </c>
      <c r="EE101" s="74">
        <v>0.82120127326000003</v>
      </c>
      <c r="EF101" s="74">
        <v>52195.476044048097</v>
      </c>
      <c r="EG101" s="73">
        <f t="shared" si="132"/>
        <v>0</v>
      </c>
      <c r="EH101" s="73">
        <f t="shared" si="133"/>
        <v>0</v>
      </c>
      <c r="EI101" s="73">
        <f t="shared" si="134"/>
        <v>0</v>
      </c>
      <c r="EJ101" s="73">
        <f t="shared" si="135"/>
        <v>0</v>
      </c>
      <c r="EL101" s="74"/>
      <c r="EM101" s="74"/>
      <c r="EN101" s="74"/>
      <c r="ET101" s="74"/>
      <c r="EU101" s="74"/>
      <c r="EV101" s="74"/>
    </row>
    <row r="102" spans="1:152" s="73" customFormat="1" ht="13.5" x14ac:dyDescent="0.3">
      <c r="L102" s="74"/>
      <c r="N102" s="74">
        <v>9.8029999999999998E-8</v>
      </c>
      <c r="O102" s="74">
        <v>2.2670643354600002</v>
      </c>
      <c r="P102" s="74">
        <v>26091.7844769322</v>
      </c>
      <c r="Q102" s="73">
        <f t="shared" si="84"/>
        <v>3.4652087385148465E-8</v>
      </c>
      <c r="R102" s="73">
        <f t="shared" si="85"/>
        <v>3.4603076183868724E-8</v>
      </c>
      <c r="S102" s="73">
        <f t="shared" si="86"/>
        <v>3.460307206837535E-8</v>
      </c>
      <c r="T102" s="73">
        <f t="shared" si="87"/>
        <v>3.4603072068026042E-8</v>
      </c>
      <c r="V102" s="74">
        <v>9.1199999999999999E-9</v>
      </c>
      <c r="W102" s="74">
        <v>0.27449857786999998</v>
      </c>
      <c r="X102" s="74">
        <v>98690.280517144507</v>
      </c>
      <c r="Y102" s="73">
        <f t="shared" si="88"/>
        <v>5.0841627530862754E-9</v>
      </c>
      <c r="Z102" s="73">
        <f t="shared" si="89"/>
        <v>5.0994569440139321E-9</v>
      </c>
      <c r="AA102" s="73">
        <f t="shared" si="90"/>
        <v>5.0994582272710706E-9</v>
      </c>
      <c r="AB102" s="73">
        <f t="shared" si="91"/>
        <v>5.0994582273793792E-9</v>
      </c>
      <c r="AD102" s="74">
        <v>4.0999999999999998E-10</v>
      </c>
      <c r="AE102" s="74">
        <v>2.43000457106</v>
      </c>
      <c r="AF102" s="74">
        <v>639.89728631399998</v>
      </c>
      <c r="AG102" s="73">
        <f t="shared" si="92"/>
        <v>3.9655736590736551E-10</v>
      </c>
      <c r="AH102" s="73">
        <f t="shared" si="93"/>
        <v>3.9655873059064909E-10</v>
      </c>
      <c r="AI102" s="73">
        <f t="shared" si="94"/>
        <v>3.9655873070522783E-10</v>
      </c>
      <c r="AJ102" s="73">
        <f t="shared" si="95"/>
        <v>3.9655873070523744E-10</v>
      </c>
      <c r="AL102" s="74">
        <v>9.9999999999999994E-12</v>
      </c>
      <c r="AM102" s="74">
        <v>1.2406308342300001</v>
      </c>
      <c r="AN102" s="74">
        <v>9103.9069941176003</v>
      </c>
      <c r="AO102" s="73">
        <f t="shared" si="128"/>
        <v>-1.200252074070782E-12</v>
      </c>
      <c r="AP102" s="73">
        <f t="shared" si="129"/>
        <v>-1.2021032366036661E-12</v>
      </c>
      <c r="AQ102" s="73">
        <f t="shared" si="130"/>
        <v>-1.2021033920290599E-12</v>
      </c>
      <c r="AR102" s="73">
        <f t="shared" si="131"/>
        <v>-1.2021033920423212E-12</v>
      </c>
      <c r="AT102" s="74"/>
      <c r="AU102" s="74"/>
      <c r="AV102" s="74"/>
      <c r="BB102" s="74"/>
      <c r="BC102" s="74"/>
      <c r="BD102" s="74"/>
      <c r="BJ102" s="74">
        <v>3.285E-8</v>
      </c>
      <c r="BK102" s="74">
        <v>0.3939808152</v>
      </c>
      <c r="BL102" s="74">
        <v>18849.227549974199</v>
      </c>
      <c r="BM102" s="73">
        <f t="shared" si="100"/>
        <v>7.6769683938404803E-9</v>
      </c>
      <c r="BN102" s="73">
        <f t="shared" si="101"/>
        <v>7.6646366033416884E-9</v>
      </c>
      <c r="BO102" s="73">
        <f t="shared" si="102"/>
        <v>7.664635567891101E-9</v>
      </c>
      <c r="BP102" s="73">
        <f t="shared" si="103"/>
        <v>7.6646355678039443E-9</v>
      </c>
      <c r="BR102" s="74">
        <v>1.6500000000000001E-9</v>
      </c>
      <c r="BS102" s="74">
        <v>0.49123694379999999</v>
      </c>
      <c r="BT102" s="74">
        <v>25035.634758385801</v>
      </c>
      <c r="BU102" s="73">
        <f t="shared" si="104"/>
        <v>4.5780821028359989E-10</v>
      </c>
      <c r="BV102" s="73">
        <f t="shared" si="105"/>
        <v>4.569952824823565E-10</v>
      </c>
      <c r="BW102" s="73">
        <f t="shared" si="106"/>
        <v>4.5699521422225078E-10</v>
      </c>
      <c r="BX102" s="73">
        <f t="shared" si="107"/>
        <v>4.5699521421639274E-10</v>
      </c>
      <c r="BZ102" s="74">
        <v>7.9999999999999995E-11</v>
      </c>
      <c r="CA102" s="74">
        <v>5.9979291326800004</v>
      </c>
      <c r="CB102" s="74">
        <v>7.1135470007999997</v>
      </c>
      <c r="CC102" s="73">
        <f t="shared" si="108"/>
        <v>7.8850585670298933E-11</v>
      </c>
      <c r="CD102" s="73">
        <f t="shared" si="109"/>
        <v>7.8850583701543689E-11</v>
      </c>
      <c r="CE102" s="73">
        <f t="shared" si="110"/>
        <v>7.8850583701378382E-11</v>
      </c>
      <c r="CF102" s="73">
        <f t="shared" si="111"/>
        <v>7.8850583701378369E-11</v>
      </c>
      <c r="CH102" s="74"/>
      <c r="CI102" s="74"/>
      <c r="CJ102" s="74"/>
      <c r="CP102" s="74"/>
      <c r="CQ102" s="74"/>
      <c r="CR102" s="74"/>
      <c r="CX102" s="74"/>
      <c r="CY102" s="74"/>
      <c r="CZ102" s="74"/>
      <c r="DF102" s="74">
        <v>1.5250000000000001E-8</v>
      </c>
      <c r="DG102" s="74">
        <v>2.1572074404700001</v>
      </c>
      <c r="DH102" s="74">
        <v>27676.976036857999</v>
      </c>
      <c r="DI102" s="73">
        <f t="shared" si="112"/>
        <v>1.1608788152102229E-8</v>
      </c>
      <c r="DJ102" s="73">
        <f t="shared" si="113"/>
        <v>1.1603180231022225E-8</v>
      </c>
      <c r="DK102" s="73">
        <f t="shared" si="114"/>
        <v>1.1603179760013713E-8</v>
      </c>
      <c r="DL102" s="73">
        <f t="shared" si="115"/>
        <v>1.1603179759973775E-8</v>
      </c>
      <c r="DN102" s="74">
        <v>1.13E-9</v>
      </c>
      <c r="DO102" s="74">
        <v>2.33243126122</v>
      </c>
      <c r="DP102" s="74">
        <v>78793.400389817107</v>
      </c>
      <c r="DQ102" s="73">
        <f t="shared" si="116"/>
        <v>1.0737700155105928E-9</v>
      </c>
      <c r="DR102" s="73">
        <f t="shared" si="117"/>
        <v>1.0743367232157745E-9</v>
      </c>
      <c r="DS102" s="73">
        <f t="shared" si="118"/>
        <v>1.074336770680273E-9</v>
      </c>
      <c r="DT102" s="73">
        <f t="shared" si="119"/>
        <v>1.0743367706842553E-9</v>
      </c>
      <c r="DV102" s="74">
        <v>6E-11</v>
      </c>
      <c r="DW102" s="74">
        <v>1.7458509128799999</v>
      </c>
      <c r="DX102" s="74">
        <v>62389.091829359299</v>
      </c>
      <c r="DY102" s="73">
        <f t="shared" si="120"/>
        <v>-5.6791135710490251E-11</v>
      </c>
      <c r="DZ102" s="73">
        <f t="shared" si="121"/>
        <v>-5.6815827183514031E-11</v>
      </c>
      <c r="EA102" s="73">
        <f t="shared" si="122"/>
        <v>-5.6815829252766498E-11</v>
      </c>
      <c r="EB102" s="73">
        <f t="shared" si="123"/>
        <v>-5.6815829252941905E-11</v>
      </c>
      <c r="ED102" s="74">
        <v>0</v>
      </c>
      <c r="EE102" s="74">
        <v>2.7821136398699999</v>
      </c>
      <c r="EF102" s="74">
        <v>47623.852786089599</v>
      </c>
      <c r="EG102" s="73">
        <f t="shared" si="132"/>
        <v>0</v>
      </c>
      <c r="EH102" s="73">
        <f t="shared" si="133"/>
        <v>0</v>
      </c>
      <c r="EI102" s="73">
        <f t="shared" si="134"/>
        <v>0</v>
      </c>
      <c r="EJ102" s="73">
        <f t="shared" si="135"/>
        <v>0</v>
      </c>
      <c r="EL102" s="74"/>
      <c r="EM102" s="74"/>
      <c r="EN102" s="74"/>
      <c r="ET102" s="74"/>
      <c r="EU102" s="74"/>
      <c r="EV102" s="74"/>
    </row>
    <row r="103" spans="1:152" s="73" customFormat="1" ht="13.5" x14ac:dyDescent="0.3">
      <c r="A103" s="73" t="s">
        <v>213</v>
      </c>
      <c r="B103" s="73" t="s">
        <v>214</v>
      </c>
      <c r="C103" s="73" t="s">
        <v>215</v>
      </c>
      <c r="D103" s="73" t="s">
        <v>216</v>
      </c>
      <c r="E103" s="73" t="s">
        <v>217</v>
      </c>
      <c r="F103" s="73" t="s">
        <v>218</v>
      </c>
      <c r="L103" s="74"/>
      <c r="N103" s="74">
        <v>9.3620000000000001E-8</v>
      </c>
      <c r="O103" s="74">
        <v>5.44291958209</v>
      </c>
      <c r="P103" s="74">
        <v>38654.054841556899</v>
      </c>
      <c r="Q103" s="73">
        <f t="shared" si="84"/>
        <v>2.1080148896542478E-8</v>
      </c>
      <c r="R103" s="73">
        <f t="shared" si="85"/>
        <v>2.100792553713092E-8</v>
      </c>
      <c r="S103" s="73">
        <f t="shared" si="86"/>
        <v>2.100791947255622E-8</v>
      </c>
      <c r="T103" s="73">
        <f t="shared" si="87"/>
        <v>2.1007919472037624E-8</v>
      </c>
      <c r="V103" s="74">
        <v>8.7899999999999996E-9</v>
      </c>
      <c r="W103" s="74">
        <v>4.7884772201099999</v>
      </c>
      <c r="X103" s="74">
        <v>18849.227549974199</v>
      </c>
      <c r="Y103" s="73">
        <f t="shared" si="88"/>
        <v>-8.7604547504412683E-9</v>
      </c>
      <c r="Z103" s="73">
        <f t="shared" si="89"/>
        <v>-8.7601760915559486E-9</v>
      </c>
      <c r="AA103" s="73">
        <f t="shared" si="90"/>
        <v>-8.7601760681043542E-9</v>
      </c>
      <c r="AB103" s="73">
        <f t="shared" si="91"/>
        <v>-8.7601760681023789E-9</v>
      </c>
      <c r="AD103" s="74">
        <v>3.9E-10</v>
      </c>
      <c r="AE103" s="74">
        <v>0.76157461205999999</v>
      </c>
      <c r="AF103" s="74">
        <v>82815.662921781302</v>
      </c>
      <c r="AG103" s="73">
        <f t="shared" si="92"/>
        <v>1.2547044262208091E-10</v>
      </c>
      <c r="AH103" s="73">
        <f t="shared" si="93"/>
        <v>1.2609662193017211E-10</v>
      </c>
      <c r="AI103" s="73">
        <f t="shared" si="94"/>
        <v>1.2609667449028992E-10</v>
      </c>
      <c r="AJ103" s="73">
        <f t="shared" si="95"/>
        <v>1.2609667449473728E-10</v>
      </c>
      <c r="AL103" s="74">
        <v>9.9999999999999994E-12</v>
      </c>
      <c r="AM103" s="74">
        <v>1.7854781524900001</v>
      </c>
      <c r="AN103" s="74">
        <v>188276.65404017101</v>
      </c>
      <c r="AO103" s="73">
        <f t="shared" si="128"/>
        <v>9.8784900696051271E-12</v>
      </c>
      <c r="AP103" s="73">
        <f t="shared" si="129"/>
        <v>9.8724233242672322E-12</v>
      </c>
      <c r="AQ103" s="73">
        <f t="shared" si="130"/>
        <v>9.872422808725896E-12</v>
      </c>
      <c r="AR103" s="73">
        <f t="shared" si="131"/>
        <v>9.8724228086824513E-12</v>
      </c>
      <c r="AT103" s="74"/>
      <c r="AU103" s="74"/>
      <c r="AV103" s="74"/>
      <c r="BB103" s="74"/>
      <c r="BC103" s="74"/>
      <c r="BD103" s="74"/>
      <c r="BJ103" s="74">
        <v>3.2899999999999997E-8</v>
      </c>
      <c r="BK103" s="74">
        <v>2.9348789254200001</v>
      </c>
      <c r="BL103" s="74">
        <v>103821.921601202</v>
      </c>
      <c r="BM103" s="73">
        <f t="shared" si="100"/>
        <v>1.8403020166473241E-8</v>
      </c>
      <c r="BN103" s="73">
        <f t="shared" si="101"/>
        <v>1.8344986089901124E-8</v>
      </c>
      <c r="BO103" s="73">
        <f t="shared" si="102"/>
        <v>1.8344981213753595E-8</v>
      </c>
      <c r="BP103" s="73">
        <f t="shared" si="103"/>
        <v>1.8344981213343754E-8</v>
      </c>
      <c r="BR103" s="74">
        <v>1.8300000000000001E-9</v>
      </c>
      <c r="BS103" s="74">
        <v>1.4214879683599999</v>
      </c>
      <c r="BT103" s="74">
        <v>77734.0184596279</v>
      </c>
      <c r="BU103" s="73">
        <f t="shared" si="104"/>
        <v>9.1208415022182275E-10</v>
      </c>
      <c r="BV103" s="73">
        <f t="shared" si="105"/>
        <v>9.1460894786204209E-10</v>
      </c>
      <c r="BW103" s="73">
        <f t="shared" si="106"/>
        <v>9.1460915975186318E-10</v>
      </c>
      <c r="BX103" s="73">
        <f t="shared" si="107"/>
        <v>9.146091597698831E-10</v>
      </c>
      <c r="BZ103" s="74">
        <v>8.9999999999999999E-11</v>
      </c>
      <c r="CA103" s="74">
        <v>6.0842629315699996</v>
      </c>
      <c r="CB103" s="74">
        <v>69159.802430604905</v>
      </c>
      <c r="CC103" s="73">
        <f t="shared" si="108"/>
        <v>-2.8813551333736969E-12</v>
      </c>
      <c r="CD103" s="73">
        <f t="shared" si="109"/>
        <v>-3.0087747211852008E-12</v>
      </c>
      <c r="CE103" s="73">
        <f t="shared" si="110"/>
        <v>-3.008785419338384E-12</v>
      </c>
      <c r="CF103" s="73">
        <f t="shared" si="111"/>
        <v>-3.0087854202382802E-12</v>
      </c>
      <c r="CH103" s="74"/>
      <c r="CI103" s="74"/>
      <c r="CJ103" s="74"/>
      <c r="CP103" s="74"/>
      <c r="CQ103" s="74"/>
      <c r="CR103" s="74"/>
      <c r="CX103" s="74"/>
      <c r="CY103" s="74"/>
      <c r="CZ103" s="74"/>
      <c r="DF103" s="74">
        <v>1.5329999999999999E-8</v>
      </c>
      <c r="DG103" s="74">
        <v>1.5450305441500001</v>
      </c>
      <c r="DH103" s="74">
        <v>955.59974160859997</v>
      </c>
      <c r="DI103" s="73">
        <f t="shared" si="112"/>
        <v>-3.2403261676891686E-9</v>
      </c>
      <c r="DJ103" s="73">
        <f t="shared" si="113"/>
        <v>-3.2406194357619599E-9</v>
      </c>
      <c r="DK103" s="73">
        <f t="shared" si="114"/>
        <v>-3.2406194603853164E-9</v>
      </c>
      <c r="DL103" s="73">
        <f t="shared" si="115"/>
        <v>-3.2406194603873931E-9</v>
      </c>
      <c r="DN103" s="74">
        <v>1.2400000000000001E-9</v>
      </c>
      <c r="DO103" s="74">
        <v>3.1305866199499999</v>
      </c>
      <c r="DP103" s="74">
        <v>51109.310805958303</v>
      </c>
      <c r="DQ103" s="73">
        <f t="shared" si="116"/>
        <v>-9.3173819353206115E-10</v>
      </c>
      <c r="DR103" s="73">
        <f t="shared" si="117"/>
        <v>-9.325942003616269E-10</v>
      </c>
      <c r="DS103" s="73">
        <f t="shared" si="118"/>
        <v>-9.3259427219077646E-10</v>
      </c>
      <c r="DT103" s="73">
        <f t="shared" si="119"/>
        <v>-9.3259427219690835E-10</v>
      </c>
      <c r="DV103" s="74">
        <v>6E-11</v>
      </c>
      <c r="DW103" s="74">
        <v>2.1348130944100001</v>
      </c>
      <c r="DX103" s="74">
        <v>51535.908996834303</v>
      </c>
      <c r="DY103" s="73">
        <f t="shared" si="120"/>
        <v>-5.593059323804426E-11</v>
      </c>
      <c r="DZ103" s="73">
        <f t="shared" si="121"/>
        <v>-5.5953489070106706E-11</v>
      </c>
      <c r="EA103" s="73">
        <f t="shared" si="122"/>
        <v>-5.5953490989869296E-11</v>
      </c>
      <c r="EB103" s="73">
        <f t="shared" si="123"/>
        <v>-5.5953490990031824E-11</v>
      </c>
      <c r="ED103" s="74">
        <v>0</v>
      </c>
      <c r="EE103" s="74">
        <v>0.94752126944000004</v>
      </c>
      <c r="EF103" s="74">
        <v>53764.879178432202</v>
      </c>
      <c r="EG103" s="73">
        <f t="shared" si="132"/>
        <v>0</v>
      </c>
      <c r="EH103" s="73">
        <f t="shared" si="133"/>
        <v>0</v>
      </c>
      <c r="EI103" s="73">
        <f t="shared" si="134"/>
        <v>0</v>
      </c>
      <c r="EJ103" s="73">
        <f t="shared" si="135"/>
        <v>0</v>
      </c>
      <c r="EL103" s="74"/>
      <c r="EM103" s="74"/>
      <c r="EN103" s="74"/>
      <c r="ET103" s="74"/>
      <c r="EU103" s="74"/>
      <c r="EV103" s="74"/>
    </row>
    <row r="104" spans="1:152" s="73" customFormat="1" ht="13.5" x14ac:dyDescent="0.3">
      <c r="A104" s="73">
        <f>SUM(DL1:DL1215)</f>
        <v>0.32170499645446587</v>
      </c>
      <c r="B104" s="73">
        <f>SUM(DT1:DT711)</f>
        <v>1.4556963888150702E-3</v>
      </c>
      <c r="C104" s="73">
        <f>SUM(EB1:EB326)</f>
        <v>3.4985844198424915E-5</v>
      </c>
      <c r="D104" s="73">
        <f>SUM(EJ1:EJ119)</f>
        <v>-4.7627651056408786E-7</v>
      </c>
      <c r="E104" s="73">
        <f>SUM(ER1:ER18)</f>
        <v>-5.981789860490256E-9</v>
      </c>
      <c r="F104" s="73">
        <f>SUM(EZ1:EZ10)</f>
        <v>1.9273851375622034E-10</v>
      </c>
      <c r="L104" s="74"/>
      <c r="N104" s="74">
        <v>9.7469999999999999E-8</v>
      </c>
      <c r="O104" s="74">
        <v>3.8397685741799998</v>
      </c>
      <c r="P104" s="74">
        <v>26084.021806216198</v>
      </c>
      <c r="Q104" s="73">
        <f t="shared" si="84"/>
        <v>9.4742624873243604E-8</v>
      </c>
      <c r="R104" s="73">
        <f t="shared" si="85"/>
        <v>9.4754843720531518E-8</v>
      </c>
      <c r="S104" s="73">
        <f t="shared" si="86"/>
        <v>9.4754844745314673E-8</v>
      </c>
      <c r="T104" s="73">
        <f t="shared" si="87"/>
        <v>9.475484474540168E-8</v>
      </c>
      <c r="V104" s="74">
        <v>8.6900000000000004E-9</v>
      </c>
      <c r="W104" s="74">
        <v>3.87957425954</v>
      </c>
      <c r="X104" s="74">
        <v>78793.400389817107</v>
      </c>
      <c r="Y104" s="73">
        <f t="shared" si="88"/>
        <v>-2.5110676608612071E-9</v>
      </c>
      <c r="Z104" s="73">
        <f t="shared" si="89"/>
        <v>-2.4976383269896274E-9</v>
      </c>
      <c r="AA104" s="73">
        <f t="shared" si="90"/>
        <v>-2.4976371991612736E-9</v>
      </c>
      <c r="AB104" s="73">
        <f t="shared" si="91"/>
        <v>-2.4976371990666483E-9</v>
      </c>
      <c r="AD104" s="74">
        <v>3.4000000000000001E-10</v>
      </c>
      <c r="AE104" s="74">
        <v>3.28090243752</v>
      </c>
      <c r="AF104" s="74">
        <v>62389.091829359299</v>
      </c>
      <c r="AG104" s="73">
        <f t="shared" si="92"/>
        <v>9.8129528511227682E-11</v>
      </c>
      <c r="AH104" s="73">
        <f t="shared" si="93"/>
        <v>9.771346704657727E-11</v>
      </c>
      <c r="AI104" s="73">
        <f t="shared" si="94"/>
        <v>9.7713432106489715E-11</v>
      </c>
      <c r="AJ104" s="73">
        <f t="shared" si="95"/>
        <v>9.7713432103527878E-11</v>
      </c>
      <c r="AL104" s="74">
        <v>9.9999999999999994E-12</v>
      </c>
      <c r="AM104" s="74">
        <v>0.94125502563999996</v>
      </c>
      <c r="AN104" s="74">
        <v>93028.948467992304</v>
      </c>
      <c r="AO104" s="73">
        <f t="shared" si="128"/>
        <v>-6.9553155213701777E-12</v>
      </c>
      <c r="AP104" s="73">
        <f t="shared" si="129"/>
        <v>-6.9689932454713518E-12</v>
      </c>
      <c r="AQ104" s="73">
        <f t="shared" si="130"/>
        <v>-6.9689943928202257E-12</v>
      </c>
      <c r="AR104" s="73">
        <f t="shared" si="131"/>
        <v>-6.9689943929164339E-12</v>
      </c>
      <c r="AT104" s="74"/>
      <c r="AU104" s="74"/>
      <c r="AV104" s="74"/>
      <c r="BB104" s="74"/>
      <c r="BC104" s="74"/>
      <c r="BD104" s="74"/>
      <c r="BJ104" s="74">
        <v>3.0479999999999999E-8</v>
      </c>
      <c r="BK104" s="74">
        <v>0.67698362024000003</v>
      </c>
      <c r="BL104" s="74">
        <v>9103.9069941176003</v>
      </c>
      <c r="BM104" s="73">
        <f t="shared" si="100"/>
        <v>-1.9259373263409482E-8</v>
      </c>
      <c r="BN104" s="73">
        <f t="shared" si="101"/>
        <v>-1.9263778062800163E-8</v>
      </c>
      <c r="BO104" s="73">
        <f t="shared" si="102"/>
        <v>-1.9263778432607428E-8</v>
      </c>
      <c r="BP104" s="73">
        <f t="shared" si="103"/>
        <v>-1.926377843263898E-8</v>
      </c>
      <c r="BR104" s="74">
        <v>1.5799999999999999E-9</v>
      </c>
      <c r="BS104" s="74">
        <v>3.6303078388199999</v>
      </c>
      <c r="BT104" s="74">
        <v>49957.049178961599</v>
      </c>
      <c r="BU104" s="73">
        <f t="shared" si="104"/>
        <v>-3.3835391938211672E-10</v>
      </c>
      <c r="BV104" s="73">
        <f t="shared" si="105"/>
        <v>-3.3993292577587462E-10</v>
      </c>
      <c r="BW104" s="73">
        <f t="shared" si="106"/>
        <v>-3.399330583374785E-10</v>
      </c>
      <c r="BX104" s="73">
        <f t="shared" si="107"/>
        <v>-3.3993305834870531E-10</v>
      </c>
      <c r="BZ104" s="74">
        <v>7.0000000000000004E-11</v>
      </c>
      <c r="CA104" s="74">
        <v>1.3551301451</v>
      </c>
      <c r="CB104" s="74">
        <v>82815.662921781302</v>
      </c>
      <c r="CC104" s="73">
        <f t="shared" si="108"/>
        <v>-1.8401938592257803E-11</v>
      </c>
      <c r="CD104" s="73">
        <f t="shared" si="109"/>
        <v>-1.8287352256607997E-11</v>
      </c>
      <c r="CE104" s="73">
        <f t="shared" si="110"/>
        <v>-1.8287342633485819E-11</v>
      </c>
      <c r="CF104" s="73">
        <f t="shared" si="111"/>
        <v>-1.828734263267156E-11</v>
      </c>
      <c r="CH104" s="74"/>
      <c r="CI104" s="74"/>
      <c r="CJ104" s="74"/>
      <c r="CP104" s="74"/>
      <c r="CQ104" s="74"/>
      <c r="CR104" s="74"/>
      <c r="CX104" s="74"/>
      <c r="CY104" s="74"/>
      <c r="CZ104" s="74"/>
      <c r="DF104" s="74">
        <v>1.6140000000000001E-8</v>
      </c>
      <c r="DG104" s="74">
        <v>1.2756510456200001</v>
      </c>
      <c r="DH104" s="74">
        <v>25035.634758385801</v>
      </c>
      <c r="DI104" s="73">
        <f t="shared" si="112"/>
        <v>1.412349285682235E-8</v>
      </c>
      <c r="DJ104" s="73">
        <f t="shared" si="113"/>
        <v>1.4119485187472181E-8</v>
      </c>
      <c r="DK104" s="73">
        <f t="shared" si="114"/>
        <v>1.4119484850824293E-8</v>
      </c>
      <c r="DL104" s="73">
        <f t="shared" si="115"/>
        <v>1.4119484850795401E-8</v>
      </c>
      <c r="DN104" s="74">
        <v>1.5E-9</v>
      </c>
      <c r="DO104" s="74">
        <v>2.6037647904400001</v>
      </c>
      <c r="DP104" s="74">
        <v>639.89728631399998</v>
      </c>
      <c r="DQ104" s="73">
        <f t="shared" si="116"/>
        <v>1.3631114154441388E-9</v>
      </c>
      <c r="DR104" s="73">
        <f t="shared" si="117"/>
        <v>1.3631196204601919E-9</v>
      </c>
      <c r="DS104" s="73">
        <f t="shared" si="118"/>
        <v>1.3631196211490921E-9</v>
      </c>
      <c r="DT104" s="73">
        <f t="shared" si="119"/>
        <v>1.3631196211491498E-9</v>
      </c>
      <c r="DV104" s="74">
        <v>6E-11</v>
      </c>
      <c r="DW104" s="74">
        <v>4.9247807840800002</v>
      </c>
      <c r="DX104" s="74">
        <v>26514.5013324502</v>
      </c>
      <c r="DY104" s="73">
        <f t="shared" si="120"/>
        <v>-2.6634463180852983E-11</v>
      </c>
      <c r="DZ104" s="73">
        <f t="shared" si="121"/>
        <v>-2.6605261430519172E-11</v>
      </c>
      <c r="EA104" s="73">
        <f t="shared" si="122"/>
        <v>-2.6605258978351319E-11</v>
      </c>
      <c r="EB104" s="73">
        <f t="shared" si="123"/>
        <v>-2.6605258978143445E-11</v>
      </c>
      <c r="ED104" s="74">
        <v>0</v>
      </c>
      <c r="EE104" s="74">
        <v>3.7598852685800002</v>
      </c>
      <c r="EF104" s="74">
        <v>52171.924947790401</v>
      </c>
      <c r="EG104" s="73">
        <f t="shared" si="132"/>
        <v>0</v>
      </c>
      <c r="EH104" s="73">
        <f t="shared" si="133"/>
        <v>0</v>
      </c>
      <c r="EI104" s="73">
        <f t="shared" si="134"/>
        <v>0</v>
      </c>
      <c r="EJ104" s="73">
        <f t="shared" si="135"/>
        <v>0</v>
      </c>
      <c r="EL104" s="74"/>
      <c r="EM104" s="74"/>
      <c r="EN104" s="74"/>
      <c r="ET104" s="74"/>
      <c r="EU104" s="74"/>
      <c r="EV104" s="74"/>
    </row>
    <row r="105" spans="1:152" s="73" customFormat="1" ht="13.5" x14ac:dyDescent="0.3">
      <c r="L105" s="74"/>
      <c r="N105" s="74">
        <v>9.2640000000000001E-8</v>
      </c>
      <c r="O105" s="74">
        <v>4.0298700081199996</v>
      </c>
      <c r="P105" s="74">
        <v>467.96499035440002</v>
      </c>
      <c r="Q105" s="73">
        <f t="shared" si="84"/>
        <v>5.4947052469793218E-8</v>
      </c>
      <c r="R105" s="73">
        <f t="shared" si="85"/>
        <v>5.4946337575715482E-8</v>
      </c>
      <c r="S105" s="73">
        <f t="shared" si="86"/>
        <v>5.4946337515691339E-8</v>
      </c>
      <c r="T105" s="73">
        <f t="shared" si="87"/>
        <v>5.494633751568631E-8</v>
      </c>
      <c r="V105" s="74">
        <v>8.3099999999999996E-9</v>
      </c>
      <c r="W105" s="74">
        <v>2.3545912972599998</v>
      </c>
      <c r="X105" s="74">
        <v>27676.976036857999</v>
      </c>
      <c r="Y105" s="73">
        <f t="shared" si="88"/>
        <v>7.2597906943538401E-9</v>
      </c>
      <c r="Z105" s="73">
        <f t="shared" si="89"/>
        <v>7.2574972326200756E-9</v>
      </c>
      <c r="AA105" s="73">
        <f t="shared" si="90"/>
        <v>7.2574970399586499E-9</v>
      </c>
      <c r="AB105" s="73">
        <f t="shared" si="91"/>
        <v>7.2574970399423131E-9</v>
      </c>
      <c r="AD105" s="74">
        <v>3.7000000000000001E-10</v>
      </c>
      <c r="AE105" s="74">
        <v>5.7389181679999998E-2</v>
      </c>
      <c r="AF105" s="74">
        <v>38519.945791972001</v>
      </c>
      <c r="AG105" s="73">
        <f t="shared" si="92"/>
        <v>-3.2157354639636972E-10</v>
      </c>
      <c r="AH105" s="73">
        <f t="shared" si="93"/>
        <v>-3.2171783021040813E-10</v>
      </c>
      <c r="AI105" s="73">
        <f t="shared" si="94"/>
        <v>-3.2171784231635857E-10</v>
      </c>
      <c r="AJ105" s="73">
        <f t="shared" si="95"/>
        <v>-3.217178423173974E-10</v>
      </c>
      <c r="AL105" s="74">
        <v>9.9999999999999994E-12</v>
      </c>
      <c r="AM105" s="74">
        <v>2.4130993275899999</v>
      </c>
      <c r="AN105" s="74">
        <v>55618.381228113802</v>
      </c>
      <c r="AO105" s="73">
        <f t="shared" si="128"/>
        <v>5.550742108713039E-12</v>
      </c>
      <c r="AP105" s="73">
        <f t="shared" si="129"/>
        <v>5.5602141834903391E-12</v>
      </c>
      <c r="AQ105" s="73">
        <f t="shared" si="130"/>
        <v>5.560214978482345E-12</v>
      </c>
      <c r="AR105" s="73">
        <f t="shared" si="131"/>
        <v>5.5602149785494355E-12</v>
      </c>
      <c r="AT105" s="74"/>
      <c r="AU105" s="74"/>
      <c r="AV105" s="74"/>
      <c r="BB105" s="74"/>
      <c r="BC105" s="74"/>
      <c r="BD105" s="74"/>
      <c r="BJ105" s="74">
        <v>2.4839999999999999E-8</v>
      </c>
      <c r="BK105" s="74">
        <v>5.4233220496000003</v>
      </c>
      <c r="BL105" s="74">
        <v>125887.562210812</v>
      </c>
      <c r="BM105" s="73">
        <f t="shared" si="100"/>
        <v>-4.6114776134133366E-9</v>
      </c>
      <c r="BN105" s="73">
        <f t="shared" si="101"/>
        <v>-4.5485275228144402E-9</v>
      </c>
      <c r="BO105" s="73">
        <f t="shared" si="102"/>
        <v>-4.5485222361230441E-9</v>
      </c>
      <c r="BP105" s="73">
        <f t="shared" si="103"/>
        <v>-4.5485222356788465E-9</v>
      </c>
      <c r="BR105" s="74">
        <v>2.0099999999999999E-9</v>
      </c>
      <c r="BS105" s="74">
        <v>4.7871168778199999</v>
      </c>
      <c r="BT105" s="74">
        <v>40853.142184844</v>
      </c>
      <c r="BU105" s="73">
        <f t="shared" si="104"/>
        <v>-1.3421134755518106E-9</v>
      </c>
      <c r="BV105" s="73">
        <f t="shared" si="105"/>
        <v>-1.3408609930062274E-9</v>
      </c>
      <c r="BW105" s="73">
        <f t="shared" si="106"/>
        <v>-1.3408608878058043E-9</v>
      </c>
      <c r="BX105" s="73">
        <f t="shared" si="107"/>
        <v>-1.3408608877969522E-9</v>
      </c>
      <c r="BZ105" s="74">
        <v>7.9999999999999995E-11</v>
      </c>
      <c r="CA105" s="74">
        <v>3.0033545033800002</v>
      </c>
      <c r="CB105" s="74">
        <v>40853.142184844</v>
      </c>
      <c r="CC105" s="73">
        <f t="shared" si="108"/>
        <v>6.9498034179511681E-11</v>
      </c>
      <c r="CD105" s="73">
        <f t="shared" si="109"/>
        <v>6.9531165005949508E-11</v>
      </c>
      <c r="CE105" s="73">
        <f t="shared" si="110"/>
        <v>6.9531167785637818E-11</v>
      </c>
      <c r="CF105" s="73">
        <f t="shared" si="111"/>
        <v>6.9531167785871716E-11</v>
      </c>
      <c r="CH105" s="74"/>
      <c r="CI105" s="74"/>
      <c r="CJ105" s="74"/>
      <c r="CP105" s="74"/>
      <c r="CQ105" s="74"/>
      <c r="CR105" s="74"/>
      <c r="CX105" s="74"/>
      <c r="CY105" s="74"/>
      <c r="CZ105" s="74"/>
      <c r="DF105" s="74">
        <v>1.7430000000000001E-8</v>
      </c>
      <c r="DG105" s="74">
        <v>0.68269002122</v>
      </c>
      <c r="DH105" s="74">
        <v>77837.111233846503</v>
      </c>
      <c r="DI105" s="73">
        <f t="shared" si="112"/>
        <v>-7.00947955845468E-9</v>
      </c>
      <c r="DJ105" s="73">
        <f t="shared" si="113"/>
        <v>-6.9840287336603009E-9</v>
      </c>
      <c r="DK105" s="73">
        <f t="shared" si="114"/>
        <v>-6.9840265960108645E-9</v>
      </c>
      <c r="DL105" s="73">
        <f t="shared" si="115"/>
        <v>-6.9840265958293108E-9</v>
      </c>
      <c r="DN105" s="74">
        <v>1.2300000000000001E-9</v>
      </c>
      <c r="DO105" s="74">
        <v>2.6513796155799998</v>
      </c>
      <c r="DP105" s="74">
        <v>51123.537899959898</v>
      </c>
      <c r="DQ105" s="73">
        <f t="shared" si="116"/>
        <v>-1.0952439230395479E-9</v>
      </c>
      <c r="DR105" s="73">
        <f t="shared" si="117"/>
        <v>-1.0958294633075177E-9</v>
      </c>
      <c r="DS105" s="73">
        <f t="shared" si="118"/>
        <v>-1.0958295124201988E-9</v>
      </c>
      <c r="DT105" s="73">
        <f t="shared" si="119"/>
        <v>-1.0958295124243903E-9</v>
      </c>
      <c r="DV105" s="74">
        <v>7.0000000000000004E-11</v>
      </c>
      <c r="DW105" s="74">
        <v>4.1824953211800002</v>
      </c>
      <c r="DX105" s="74">
        <v>77204.327494533296</v>
      </c>
      <c r="DY105" s="73">
        <f t="shared" si="120"/>
        <v>5.646531751900378E-12</v>
      </c>
      <c r="DZ105" s="73">
        <f t="shared" si="121"/>
        <v>5.7568549355170797E-12</v>
      </c>
      <c r="EA105" s="73">
        <f t="shared" si="122"/>
        <v>5.7568641978761772E-12</v>
      </c>
      <c r="EB105" s="73">
        <f t="shared" si="123"/>
        <v>5.7568641986534273E-12</v>
      </c>
      <c r="ED105" s="74">
        <v>0</v>
      </c>
      <c r="EE105" s="74">
        <v>0.44351435909999998</v>
      </c>
      <c r="EF105" s="74">
        <v>136100.847757023</v>
      </c>
      <c r="EG105" s="73">
        <f t="shared" si="132"/>
        <v>0</v>
      </c>
      <c r="EH105" s="73">
        <f t="shared" si="133"/>
        <v>0</v>
      </c>
      <c r="EI105" s="73">
        <f t="shared" si="134"/>
        <v>0</v>
      </c>
      <c r="EJ105" s="73">
        <f t="shared" si="135"/>
        <v>0</v>
      </c>
      <c r="EL105" s="74"/>
      <c r="EM105" s="74"/>
      <c r="EN105" s="74"/>
      <c r="ET105" s="74"/>
      <c r="EU105" s="74"/>
      <c r="EV105" s="74"/>
    </row>
    <row r="106" spans="1:152" s="73" customFormat="1" ht="13.5" x14ac:dyDescent="0.3">
      <c r="A106" s="78" t="s">
        <v>219</v>
      </c>
      <c r="B106" s="78" t="s">
        <v>220</v>
      </c>
      <c r="C106" s="78" t="s">
        <v>221</v>
      </c>
      <c r="D106" s="78" t="s">
        <v>222</v>
      </c>
      <c r="E106" s="78" t="s">
        <v>223</v>
      </c>
      <c r="F106" s="152" t="s">
        <v>224</v>
      </c>
      <c r="L106" s="74"/>
      <c r="N106" s="74">
        <v>8.9610000000000006E-8</v>
      </c>
      <c r="O106" s="74">
        <v>0.11062526114</v>
      </c>
      <c r="P106" s="74">
        <v>62389.091829359299</v>
      </c>
      <c r="Q106" s="73">
        <f t="shared" si="84"/>
        <v>-2.3391565779137783E-8</v>
      </c>
      <c r="R106" s="73">
        <f t="shared" si="85"/>
        <v>-2.3281008362757173E-8</v>
      </c>
      <c r="S106" s="73">
        <f t="shared" si="86"/>
        <v>-2.3280999078529756E-8</v>
      </c>
      <c r="T106" s="73">
        <f t="shared" si="87"/>
        <v>-2.3280999077742743E-8</v>
      </c>
      <c r="V106" s="74">
        <v>7.9099999999999994E-9</v>
      </c>
      <c r="W106" s="74">
        <v>1.17444825871</v>
      </c>
      <c r="X106" s="74">
        <v>129380.133777681</v>
      </c>
      <c r="Y106" s="73">
        <f t="shared" si="88"/>
        <v>-5.3524940992939509E-9</v>
      </c>
      <c r="Z106" s="73">
        <f t="shared" si="89"/>
        <v>-5.3679086710996878E-9</v>
      </c>
      <c r="AA106" s="73">
        <f t="shared" si="90"/>
        <v>-5.3679099637574908E-9</v>
      </c>
      <c r="AB106" s="73">
        <f t="shared" si="91"/>
        <v>-5.3679099638658126E-9</v>
      </c>
      <c r="AD106" s="74">
        <v>3.4999999999999998E-10</v>
      </c>
      <c r="AE106" s="74">
        <v>5.78457148656</v>
      </c>
      <c r="AF106" s="74">
        <v>68050.423878511501</v>
      </c>
      <c r="AG106" s="73">
        <f t="shared" si="92"/>
        <v>1.6762493017202743E-10</v>
      </c>
      <c r="AH106" s="73">
        <f t="shared" si="93"/>
        <v>1.6719652102395195E-10</v>
      </c>
      <c r="AI106" s="73">
        <f t="shared" si="94"/>
        <v>1.6719648504017087E-10</v>
      </c>
      <c r="AJ106" s="73">
        <f t="shared" si="95"/>
        <v>1.6719648503716459E-10</v>
      </c>
      <c r="AL106" s="74">
        <v>9.9999999999999994E-12</v>
      </c>
      <c r="AM106" s="74">
        <v>2.2968374897300001</v>
      </c>
      <c r="AN106" s="74">
        <v>52195.476044048097</v>
      </c>
      <c r="AO106" s="73">
        <f t="shared" si="128"/>
        <v>-2.4690576467963746E-12</v>
      </c>
      <c r="AP106" s="73">
        <f t="shared" si="129"/>
        <v>-2.4586965429575749E-12</v>
      </c>
      <c r="AQ106" s="73">
        <f t="shared" si="130"/>
        <v>-2.4586956728995012E-12</v>
      </c>
      <c r="AR106" s="73">
        <f t="shared" si="131"/>
        <v>-2.4586956728256693E-12</v>
      </c>
      <c r="AT106" s="74"/>
      <c r="AU106" s="74"/>
      <c r="AV106" s="74"/>
      <c r="BB106" s="74"/>
      <c r="BC106" s="74"/>
      <c r="BD106" s="74"/>
      <c r="BJ106" s="74">
        <v>2.6630000000000001E-8</v>
      </c>
      <c r="BK106" s="74">
        <v>1.70280488847</v>
      </c>
      <c r="BL106" s="74">
        <v>16983.996147456601</v>
      </c>
      <c r="BM106" s="73">
        <f t="shared" si="100"/>
        <v>1.2199199791531472E-8</v>
      </c>
      <c r="BN106" s="73">
        <f t="shared" si="101"/>
        <v>1.2207433547535053E-8</v>
      </c>
      <c r="BO106" s="73">
        <f t="shared" si="102"/>
        <v>1.2207434238795892E-8</v>
      </c>
      <c r="BP106" s="73">
        <f t="shared" si="103"/>
        <v>1.2207434238855086E-8</v>
      </c>
      <c r="BR106" s="74">
        <v>1.57E-9</v>
      </c>
      <c r="BS106" s="74">
        <v>3.02451795123</v>
      </c>
      <c r="BT106" s="74">
        <v>52182.9198301492</v>
      </c>
      <c r="BU106" s="73">
        <f t="shared" si="104"/>
        <v>-1.0965667684618214E-9</v>
      </c>
      <c r="BV106" s="73">
        <f t="shared" si="105"/>
        <v>-1.0953652430337354E-9</v>
      </c>
      <c r="BW106" s="73">
        <f t="shared" si="106"/>
        <v>-1.0953651420987315E-9</v>
      </c>
      <c r="BX106" s="73">
        <f t="shared" si="107"/>
        <v>-1.0953651420901642E-9</v>
      </c>
      <c r="BZ106" s="74">
        <v>7.0000000000000004E-11</v>
      </c>
      <c r="CA106" s="74">
        <v>3.4054443346199998</v>
      </c>
      <c r="CB106" s="74">
        <v>1066.49547719</v>
      </c>
      <c r="CC106" s="73">
        <f t="shared" si="108"/>
        <v>-2.1154021971463844E-11</v>
      </c>
      <c r="CD106" s="73">
        <f t="shared" si="109"/>
        <v>-2.1152564381171175E-11</v>
      </c>
      <c r="CE106" s="73">
        <f t="shared" si="110"/>
        <v>-2.1152564258788563E-11</v>
      </c>
      <c r="CF106" s="73">
        <f t="shared" si="111"/>
        <v>-2.1152564258778368E-11</v>
      </c>
      <c r="CH106" s="74"/>
      <c r="CI106" s="74"/>
      <c r="CJ106" s="74"/>
      <c r="CP106" s="74"/>
      <c r="CQ106" s="74"/>
      <c r="CR106" s="74"/>
      <c r="CX106" s="74"/>
      <c r="CY106" s="74"/>
      <c r="CZ106" s="74"/>
      <c r="DF106" s="74">
        <v>1.3890000000000001E-8</v>
      </c>
      <c r="DG106" s="74">
        <v>4.8510204825600001</v>
      </c>
      <c r="DH106" s="74">
        <v>62389.091829359299</v>
      </c>
      <c r="DI106" s="73">
        <f t="shared" si="112"/>
        <v>1.330162515496993E-8</v>
      </c>
      <c r="DJ106" s="73">
        <f t="shared" si="113"/>
        <v>1.3306725529198855E-8</v>
      </c>
      <c r="DK106" s="73">
        <f t="shared" si="114"/>
        <v>1.3306725956524646E-8</v>
      </c>
      <c r="DL106" s="73">
        <f t="shared" si="115"/>
        <v>1.330672595656087E-8</v>
      </c>
      <c r="DN106" s="74">
        <v>1.0600000000000001E-9</v>
      </c>
      <c r="DO106" s="74">
        <v>1.3139306959399999</v>
      </c>
      <c r="DP106" s="74">
        <v>47623.852786089599</v>
      </c>
      <c r="DQ106" s="73">
        <f t="shared" si="116"/>
        <v>-4.2541720196941018E-10</v>
      </c>
      <c r="DR106" s="73">
        <f t="shared" si="117"/>
        <v>-4.2446996584121868E-10</v>
      </c>
      <c r="DS106" s="73">
        <f t="shared" si="118"/>
        <v>-4.2446988629245656E-10</v>
      </c>
      <c r="DT106" s="73">
        <f t="shared" si="119"/>
        <v>-4.2446988628572073E-10</v>
      </c>
      <c r="DV106" s="74">
        <v>7.0000000000000004E-11</v>
      </c>
      <c r="DW106" s="74">
        <v>1.6844931992500001</v>
      </c>
      <c r="DX106" s="74">
        <v>52389.105378586399</v>
      </c>
      <c r="DY106" s="73">
        <f t="shared" si="120"/>
        <v>-2.4629299997024763E-11</v>
      </c>
      <c r="DZ106" s="73">
        <f t="shared" si="121"/>
        <v>-2.469959532858063E-11</v>
      </c>
      <c r="EA106" s="73">
        <f t="shared" si="122"/>
        <v>-2.4699601229523364E-11</v>
      </c>
      <c r="EB106" s="73">
        <f t="shared" si="123"/>
        <v>-2.4699601230022257E-11</v>
      </c>
      <c r="ED106" s="74">
        <v>0</v>
      </c>
      <c r="EE106" s="74">
        <v>1.4482492522699999</v>
      </c>
      <c r="EF106" s="74">
        <v>76044.952320535798</v>
      </c>
      <c r="EG106" s="73">
        <f t="shared" si="132"/>
        <v>0</v>
      </c>
      <c r="EH106" s="73">
        <f t="shared" si="133"/>
        <v>0</v>
      </c>
      <c r="EI106" s="73">
        <f t="shared" si="134"/>
        <v>0</v>
      </c>
      <c r="EJ106" s="73">
        <f t="shared" si="135"/>
        <v>0</v>
      </c>
      <c r="EL106" s="74"/>
      <c r="EM106" s="74"/>
      <c r="EN106" s="74"/>
      <c r="ET106" s="74"/>
      <c r="EU106" s="74"/>
      <c r="EV106" s="74"/>
    </row>
    <row r="107" spans="1:152" s="73" customFormat="1" ht="13.5" x14ac:dyDescent="0.3">
      <c r="A107" s="73">
        <f>((((F98*C95+E98)*C95+D98)*C95+C98)*C95+B98)*C95 + A98</f>
        <v>427.87791625017041</v>
      </c>
      <c r="B107" s="73">
        <f>DEGREES(A107)</f>
        <v>24515.598747986867</v>
      </c>
      <c r="C107" s="73">
        <f>((((F101*C95+E101)*C95+D101)*C95+C101)*C95+B101)*C95 + A101</f>
        <v>-2.7476108882569475E-2</v>
      </c>
      <c r="D107" s="73">
        <f>DEGREES(C107)</f>
        <v>-1.5742650764131434</v>
      </c>
      <c r="E107" s="73">
        <f>((((F104*C95+E104)*C95+D104)*C95+C104)*C95+B104)*C95 + A104</f>
        <v>0.32172864892027059</v>
      </c>
      <c r="F107" s="73">
        <f>SQRT(D111*D111+E111*E111+F111*F111)</f>
        <v>1.2954132919075609</v>
      </c>
      <c r="L107" s="74"/>
      <c r="N107" s="74">
        <v>1.1543E-7</v>
      </c>
      <c r="O107" s="74">
        <v>4.1778916775899999</v>
      </c>
      <c r="P107" s="74">
        <v>103242.234014203</v>
      </c>
      <c r="Q107" s="73">
        <f t="shared" si="84"/>
        <v>-1.1108064728473354E-7</v>
      </c>
      <c r="R107" s="73">
        <f t="shared" si="85"/>
        <v>-1.111467711483261E-7</v>
      </c>
      <c r="S107" s="73">
        <f t="shared" si="86"/>
        <v>-1.1114677667935587E-7</v>
      </c>
      <c r="T107" s="73">
        <f t="shared" si="87"/>
        <v>-1.1114677667982335E-7</v>
      </c>
      <c r="V107" s="74">
        <v>7.8199999999999999E-9</v>
      </c>
      <c r="W107" s="74">
        <v>3.9265376873400002</v>
      </c>
      <c r="X107" s="74">
        <v>38654.054841556899</v>
      </c>
      <c r="Y107" s="73">
        <f t="shared" si="88"/>
        <v>-7.5121403685537809E-9</v>
      </c>
      <c r="Z107" s="73">
        <f t="shared" si="89"/>
        <v>-7.5138580813646446E-9</v>
      </c>
      <c r="AA107" s="73">
        <f t="shared" si="90"/>
        <v>-7.5138582253896089E-9</v>
      </c>
      <c r="AB107" s="73">
        <f t="shared" si="91"/>
        <v>-7.513858225401924E-9</v>
      </c>
      <c r="AD107" s="74">
        <v>4.0000000000000001E-10</v>
      </c>
      <c r="AE107" s="74">
        <v>3.1485604235200002</v>
      </c>
      <c r="AF107" s="74">
        <v>426.59819087599999</v>
      </c>
      <c r="AG107" s="73">
        <f t="shared" si="92"/>
        <v>-3.1781625173296271E-10</v>
      </c>
      <c r="AH107" s="73">
        <f t="shared" si="93"/>
        <v>-3.1781837394495914E-10</v>
      </c>
      <c r="AI107" s="73">
        <f t="shared" si="94"/>
        <v>-3.1781837412314398E-10</v>
      </c>
      <c r="AJ107" s="73">
        <f t="shared" si="95"/>
        <v>-3.1781837412315866E-10</v>
      </c>
      <c r="AL107" s="74">
        <v>9.9999999999999994E-12</v>
      </c>
      <c r="AM107" s="74">
        <v>3.3928410955300001</v>
      </c>
      <c r="AN107" s="74">
        <v>25028.521211384999</v>
      </c>
      <c r="AO107" s="73">
        <f t="shared" si="128"/>
        <v>7.4308636896414884E-13</v>
      </c>
      <c r="AP107" s="73">
        <f t="shared" si="129"/>
        <v>7.4819844304643553E-13</v>
      </c>
      <c r="AQ107" s="73">
        <f t="shared" si="130"/>
        <v>7.4819887225836877E-13</v>
      </c>
      <c r="AR107" s="73">
        <f t="shared" si="131"/>
        <v>7.4819887229464657E-13</v>
      </c>
      <c r="AT107" s="74"/>
      <c r="AU107" s="74"/>
      <c r="AV107" s="74"/>
      <c r="BB107" s="74"/>
      <c r="BC107" s="74"/>
      <c r="BD107" s="74"/>
      <c r="BJ107" s="74">
        <v>2.791E-8</v>
      </c>
      <c r="BK107" s="74">
        <v>2.7683997841800001</v>
      </c>
      <c r="BL107" s="74">
        <v>26091.7844769322</v>
      </c>
      <c r="BM107" s="73">
        <f t="shared" si="100"/>
        <v>2.1199184665721014E-8</v>
      </c>
      <c r="BN107" s="73">
        <f t="shared" si="101"/>
        <v>2.1189479993254213E-8</v>
      </c>
      <c r="BO107" s="73">
        <f t="shared" si="102"/>
        <v>2.1189479178176434E-8</v>
      </c>
      <c r="BP107" s="73">
        <f t="shared" si="103"/>
        <v>2.1189479178107252E-8</v>
      </c>
      <c r="BR107" s="74">
        <v>1.92E-9</v>
      </c>
      <c r="BS107" s="74">
        <v>5.5021820904999998</v>
      </c>
      <c r="BT107" s="74">
        <v>339142.74084046402</v>
      </c>
      <c r="BU107" s="73">
        <f t="shared" si="104"/>
        <v>-1.8176479940321388E-9</v>
      </c>
      <c r="BV107" s="73">
        <f t="shared" si="105"/>
        <v>-1.8219004860108382E-9</v>
      </c>
      <c r="BW107" s="73">
        <f t="shared" si="106"/>
        <v>-1.8219008393704214E-9</v>
      </c>
      <c r="BX107" s="73">
        <f t="shared" si="107"/>
        <v>-1.8219008394007284E-9</v>
      </c>
      <c r="BZ107" s="74">
        <v>7.0000000000000004E-11</v>
      </c>
      <c r="CA107" s="74">
        <v>5.8078263211500003</v>
      </c>
      <c r="CB107" s="74">
        <v>45405.0956819028</v>
      </c>
      <c r="CC107" s="73">
        <f t="shared" si="108"/>
        <v>-1.9746675880091999E-11</v>
      </c>
      <c r="CD107" s="73">
        <f t="shared" si="109"/>
        <v>-1.9684212121451361E-11</v>
      </c>
      <c r="CE107" s="73">
        <f t="shared" si="110"/>
        <v>-1.9684206876152747E-11</v>
      </c>
      <c r="CF107" s="73">
        <f t="shared" si="111"/>
        <v>-1.9684206875702166E-11</v>
      </c>
      <c r="CH107" s="74"/>
      <c r="CI107" s="74"/>
      <c r="CJ107" s="74"/>
      <c r="CP107" s="74"/>
      <c r="CQ107" s="74"/>
      <c r="CR107" s="74"/>
      <c r="CX107" s="74"/>
      <c r="CY107" s="74"/>
      <c r="CZ107" s="74"/>
      <c r="DF107" s="74">
        <v>1.4359999999999999E-8</v>
      </c>
      <c r="DG107" s="74">
        <v>5.7422167609999998E-2</v>
      </c>
      <c r="DH107" s="74">
        <v>23869.1460373874</v>
      </c>
      <c r="DI107" s="73">
        <f t="shared" si="112"/>
        <v>-3.5401669535772146E-9</v>
      </c>
      <c r="DJ107" s="73">
        <f t="shared" si="113"/>
        <v>-3.5469702798850879E-9</v>
      </c>
      <c r="DK107" s="73">
        <f t="shared" si="114"/>
        <v>-3.5469708510707845E-9</v>
      </c>
      <c r="DL107" s="73">
        <f t="shared" si="115"/>
        <v>-3.5469708511190344E-9</v>
      </c>
      <c r="DN107" s="74">
        <v>1.1200000000000001E-9</v>
      </c>
      <c r="DO107" s="74">
        <v>5.0079806929700004</v>
      </c>
      <c r="DP107" s="74">
        <v>98690.280517144507</v>
      </c>
      <c r="DQ107" s="73">
        <f t="shared" si="116"/>
        <v>9.427798592441109E-10</v>
      </c>
      <c r="DR107" s="73">
        <f t="shared" si="117"/>
        <v>9.4155576859308322E-10</v>
      </c>
      <c r="DS107" s="73">
        <f t="shared" si="118"/>
        <v>9.4155566565437661E-10</v>
      </c>
      <c r="DT107" s="73">
        <f t="shared" si="119"/>
        <v>9.4155566564568832E-10</v>
      </c>
      <c r="DV107" s="74">
        <v>5.0000000000000002E-11</v>
      </c>
      <c r="DW107" s="74">
        <v>4.2822081910599996</v>
      </c>
      <c r="DX107" s="74">
        <v>68050.423878511501</v>
      </c>
      <c r="DY107" s="73">
        <f t="shared" si="120"/>
        <v>-4.2152515456445948E-11</v>
      </c>
      <c r="DZ107" s="73">
        <f t="shared" si="121"/>
        <v>-4.2189956459048255E-11</v>
      </c>
      <c r="EA107" s="73">
        <f t="shared" si="122"/>
        <v>-4.218995959923336E-11</v>
      </c>
      <c r="EB107" s="73">
        <f t="shared" si="123"/>
        <v>-4.2189959599495712E-11</v>
      </c>
      <c r="ED107" s="74">
        <v>0</v>
      </c>
      <c r="EE107" s="74">
        <v>4.8398508220099998</v>
      </c>
      <c r="EF107" s="74">
        <v>78244.039663822798</v>
      </c>
      <c r="EG107" s="73">
        <f t="shared" si="132"/>
        <v>0</v>
      </c>
      <c r="EH107" s="73">
        <f t="shared" si="133"/>
        <v>0</v>
      </c>
      <c r="EI107" s="73">
        <f t="shared" si="134"/>
        <v>0</v>
      </c>
      <c r="EJ107" s="73">
        <f t="shared" si="135"/>
        <v>0</v>
      </c>
      <c r="EL107" s="74"/>
      <c r="EM107" s="74"/>
      <c r="EN107" s="74"/>
      <c r="ET107" s="74"/>
      <c r="EU107" s="74"/>
      <c r="EV107" s="74"/>
    </row>
    <row r="108" spans="1:152" s="73" customFormat="1" ht="13.5" x14ac:dyDescent="0.3">
      <c r="A108" s="73">
        <f>RADIANS(B108)</f>
        <v>0.62131536195853643</v>
      </c>
      <c r="B108" s="73">
        <f>B107 - INT( B107 / 360 ) * 360</f>
        <v>35.598747986867238</v>
      </c>
      <c r="C108" s="73">
        <f>RADIANS(D108)</f>
        <v>6.2557091982970165</v>
      </c>
      <c r="D108" s="73">
        <f>D107 - INT( D107 / 360 ) * 360</f>
        <v>358.42573492358684</v>
      </c>
      <c r="L108" s="74"/>
      <c r="N108" s="74">
        <v>1.1145999999999999E-7</v>
      </c>
      <c r="O108" s="74">
        <v>3.7829230041700002</v>
      </c>
      <c r="P108" s="74">
        <v>26301.202237012199</v>
      </c>
      <c r="Q108" s="73">
        <f t="shared" si="84"/>
        <v>-9.407187210408981E-8</v>
      </c>
      <c r="R108" s="73">
        <f t="shared" si="85"/>
        <v>-9.4104062779560096E-8</v>
      </c>
      <c r="S108" s="73">
        <f t="shared" si="86"/>
        <v>-9.4104065481208329E-8</v>
      </c>
      <c r="T108" s="73">
        <f t="shared" si="87"/>
        <v>-9.4104065481439211E-8</v>
      </c>
      <c r="V108" s="74">
        <v>7.8199999999999999E-9</v>
      </c>
      <c r="W108" s="74">
        <v>3.6941248223400001</v>
      </c>
      <c r="X108" s="74">
        <v>52179.687618506403</v>
      </c>
      <c r="Y108" s="73">
        <f t="shared" si="88"/>
        <v>-7.6930169350843349E-9</v>
      </c>
      <c r="Z108" s="73">
        <f t="shared" si="89"/>
        <v>-7.6915125284455075E-9</v>
      </c>
      <c r="AA108" s="73">
        <f t="shared" si="90"/>
        <v>-7.6915124017635362E-9</v>
      </c>
      <c r="AB108" s="73">
        <f t="shared" si="91"/>
        <v>-7.6915124017527829E-9</v>
      </c>
      <c r="AD108" s="74">
        <v>4.2E-10</v>
      </c>
      <c r="AE108" s="74">
        <v>4.0955313273099998</v>
      </c>
      <c r="AF108" s="74">
        <v>52195.476044048097</v>
      </c>
      <c r="AG108" s="73">
        <f t="shared" si="92"/>
        <v>-3.7304408075108771E-10</v>
      </c>
      <c r="AH108" s="73">
        <f t="shared" si="93"/>
        <v>-3.7325016757964731E-10</v>
      </c>
      <c r="AI108" s="73">
        <f t="shared" si="94"/>
        <v>-3.7325018486522113E-10</v>
      </c>
      <c r="AJ108" s="73">
        <f t="shared" si="95"/>
        <v>-3.7325018486668793E-10</v>
      </c>
      <c r="AL108" s="74">
        <v>9.9999999999999994E-12</v>
      </c>
      <c r="AM108" s="74">
        <v>4.2971738302300002</v>
      </c>
      <c r="AN108" s="74">
        <v>26301.202237012199</v>
      </c>
      <c r="AO108" s="73">
        <f t="shared" si="128"/>
        <v>-4.7101492007715491E-12</v>
      </c>
      <c r="AP108" s="73">
        <f t="shared" si="129"/>
        <v>-4.7149005394412317E-12</v>
      </c>
      <c r="AQ108" s="73">
        <f t="shared" si="130"/>
        <v>-4.7149009383158753E-12</v>
      </c>
      <c r="AR108" s="73">
        <f t="shared" si="131"/>
        <v>-4.7149009383499618E-12</v>
      </c>
      <c r="AT108" s="74"/>
      <c r="AU108" s="74"/>
      <c r="AV108" s="74"/>
      <c r="BB108" s="74"/>
      <c r="BC108" s="74"/>
      <c r="BD108" s="74"/>
      <c r="BJ108" s="74">
        <v>2.747E-8</v>
      </c>
      <c r="BK108" s="74">
        <v>5.7513578828799998</v>
      </c>
      <c r="BL108" s="74">
        <v>19317.1925403286</v>
      </c>
      <c r="BM108" s="73">
        <f t="shared" si="100"/>
        <v>1.6128793888292314E-8</v>
      </c>
      <c r="BN108" s="73">
        <f t="shared" si="101"/>
        <v>1.6119994635560246E-8</v>
      </c>
      <c r="BO108" s="73">
        <f t="shared" si="102"/>
        <v>1.6119993896651577E-8</v>
      </c>
      <c r="BP108" s="73">
        <f t="shared" si="103"/>
        <v>1.6119993896588361E-8</v>
      </c>
      <c r="BR108" s="74">
        <v>1.45E-9</v>
      </c>
      <c r="BS108" s="74">
        <v>3.39803928124</v>
      </c>
      <c r="BT108" s="74">
        <v>45892.730433156903</v>
      </c>
      <c r="BU108" s="73">
        <f t="shared" si="104"/>
        <v>6.7841543392630535E-10</v>
      </c>
      <c r="BV108" s="73">
        <f t="shared" si="105"/>
        <v>6.7961971636370986E-10</v>
      </c>
      <c r="BW108" s="73">
        <f t="shared" si="106"/>
        <v>6.7961981745244791E-10</v>
      </c>
      <c r="BX108" s="73">
        <f t="shared" si="107"/>
        <v>6.7961981746103932E-10</v>
      </c>
      <c r="BZ108" s="74">
        <v>7.0000000000000004E-11</v>
      </c>
      <c r="CA108" s="74">
        <v>3.8231871553599999</v>
      </c>
      <c r="CB108" s="74">
        <v>1052.2683831884001</v>
      </c>
      <c r="CC108" s="73">
        <f t="shared" si="108"/>
        <v>-3.3170131503385303E-11</v>
      </c>
      <c r="CD108" s="73">
        <f t="shared" si="109"/>
        <v>-3.3168802950830388E-11</v>
      </c>
      <c r="CE108" s="73">
        <f t="shared" si="110"/>
        <v>-3.3168802839281664E-11</v>
      </c>
      <c r="CF108" s="73">
        <f t="shared" si="111"/>
        <v>-3.3168802839272248E-11</v>
      </c>
      <c r="CH108" s="74"/>
      <c r="CI108" s="74"/>
      <c r="CJ108" s="74"/>
      <c r="CP108" s="74"/>
      <c r="CQ108" s="74"/>
      <c r="CR108" s="74"/>
      <c r="CX108" s="74"/>
      <c r="CY108" s="74"/>
      <c r="CZ108" s="74"/>
      <c r="DF108" s="74">
        <v>1.5630000000000002E-8</v>
      </c>
      <c r="DG108" s="74">
        <v>5.8479523394799999</v>
      </c>
      <c r="DH108" s="74">
        <v>26095.016688575</v>
      </c>
      <c r="DI108" s="73">
        <f t="shared" si="112"/>
        <v>-1.1774291456439592E-8</v>
      </c>
      <c r="DJ108" s="73">
        <f t="shared" si="113"/>
        <v>-1.1768795737815034E-8</v>
      </c>
      <c r="DK108" s="73">
        <f t="shared" si="114"/>
        <v>-1.1768795276242235E-8</v>
      </c>
      <c r="DL108" s="73">
        <f t="shared" si="115"/>
        <v>-1.1768795276203061E-8</v>
      </c>
      <c r="DN108" s="74">
        <v>1.07E-9</v>
      </c>
      <c r="DO108" s="74">
        <v>5.1273829101699997</v>
      </c>
      <c r="DP108" s="74">
        <v>99799.659069237896</v>
      </c>
      <c r="DQ108" s="73">
        <f t="shared" si="116"/>
        <v>3.047445661512906E-10</v>
      </c>
      <c r="DR108" s="73">
        <f t="shared" si="117"/>
        <v>3.0264732942395771E-10</v>
      </c>
      <c r="DS108" s="73">
        <f t="shared" si="118"/>
        <v>3.0264715328244086E-10</v>
      </c>
      <c r="DT108" s="73">
        <f t="shared" si="119"/>
        <v>3.0264715326750617E-10</v>
      </c>
      <c r="DV108" s="74">
        <v>7.0000000000000004E-11</v>
      </c>
      <c r="DW108" s="74">
        <v>1.6907698875399999</v>
      </c>
      <c r="DX108" s="74">
        <v>12432.0426503978</v>
      </c>
      <c r="DY108" s="73">
        <f t="shared" si="120"/>
        <v>-5.8055926773093584E-11</v>
      </c>
      <c r="DZ108" s="73">
        <f t="shared" si="121"/>
        <v>-5.8045966453983765E-11</v>
      </c>
      <c r="EA108" s="73">
        <f t="shared" si="122"/>
        <v>-5.8045965617537295E-11</v>
      </c>
      <c r="EB108" s="73">
        <f t="shared" si="123"/>
        <v>-5.8045965617466132E-11</v>
      </c>
      <c r="ED108" s="74">
        <v>0</v>
      </c>
      <c r="EE108" s="74">
        <v>4.5224864789999999E-2</v>
      </c>
      <c r="EF108" s="74">
        <v>62389.091829359299</v>
      </c>
      <c r="EG108" s="73">
        <f t="shared" si="132"/>
        <v>0</v>
      </c>
      <c r="EH108" s="73">
        <f t="shared" si="133"/>
        <v>0</v>
      </c>
      <c r="EI108" s="73">
        <f t="shared" si="134"/>
        <v>0</v>
      </c>
      <c r="EJ108" s="73">
        <f t="shared" si="135"/>
        <v>0</v>
      </c>
      <c r="EL108" s="74"/>
      <c r="EM108" s="74"/>
      <c r="EN108" s="74"/>
      <c r="ET108" s="74"/>
      <c r="EU108" s="74"/>
      <c r="EV108" s="74"/>
    </row>
    <row r="109" spans="1:152" s="73" customFormat="1" ht="13.5" x14ac:dyDescent="0.3">
      <c r="L109" s="74"/>
      <c r="N109" s="74">
        <v>9.6769999999999999E-8</v>
      </c>
      <c r="O109" s="74">
        <v>2.9852780977600002</v>
      </c>
      <c r="P109" s="74">
        <v>59414.481874748402</v>
      </c>
      <c r="Q109" s="73">
        <f t="shared" si="84"/>
        <v>8.9919207820685322E-8</v>
      </c>
      <c r="R109" s="73">
        <f t="shared" si="85"/>
        <v>8.9962661835241055E-8</v>
      </c>
      <c r="S109" s="73">
        <f t="shared" si="86"/>
        <v>8.9962665478137908E-8</v>
      </c>
      <c r="T109" s="73">
        <f t="shared" si="87"/>
        <v>8.9962665478445963E-8</v>
      </c>
      <c r="V109" s="74">
        <v>7.4499999999999997E-9</v>
      </c>
      <c r="W109" s="74">
        <v>2.0964889486299998</v>
      </c>
      <c r="X109" s="74">
        <v>51535.908996834303</v>
      </c>
      <c r="Y109" s="73">
        <f t="shared" si="88"/>
        <v>-7.0429481825277623E-9</v>
      </c>
      <c r="Z109" s="73">
        <f t="shared" si="89"/>
        <v>-7.045508068083386E-9</v>
      </c>
      <c r="AA109" s="73">
        <f t="shared" si="90"/>
        <v>-7.0455082826869355E-9</v>
      </c>
      <c r="AB109" s="73">
        <f t="shared" si="91"/>
        <v>-7.0455082827051046E-9</v>
      </c>
      <c r="AD109" s="74">
        <v>3.1999999999999998E-10</v>
      </c>
      <c r="AE109" s="74">
        <v>2.4551807722199999</v>
      </c>
      <c r="AF109" s="74">
        <v>38654.054841556899</v>
      </c>
      <c r="AG109" s="73">
        <f t="shared" si="92"/>
        <v>-1.1898228707043512E-10</v>
      </c>
      <c r="AH109" s="73">
        <f t="shared" si="93"/>
        <v>-1.1874706549627534E-10</v>
      </c>
      <c r="AI109" s="73">
        <f t="shared" si="94"/>
        <v>-1.1874704574346306E-10</v>
      </c>
      <c r="AJ109" s="73">
        <f t="shared" si="95"/>
        <v>-1.1874704574177393E-10</v>
      </c>
      <c r="AL109" s="74">
        <v>9.9999999999999994E-12</v>
      </c>
      <c r="AM109" s="74">
        <v>6.1063916605899999</v>
      </c>
      <c r="AN109" s="74">
        <v>102132.855462109</v>
      </c>
      <c r="AO109" s="73">
        <f t="shared" si="128"/>
        <v>9.9432768601227437E-12</v>
      </c>
      <c r="AP109" s="73">
        <f t="shared" si="129"/>
        <v>9.9410301752241977E-12</v>
      </c>
      <c r="AQ109" s="73">
        <f t="shared" si="130"/>
        <v>9.9410299847615835E-12</v>
      </c>
      <c r="AR109" s="73">
        <f t="shared" si="131"/>
        <v>9.9410299847453097E-12</v>
      </c>
      <c r="AT109" s="74"/>
      <c r="AU109" s="74"/>
      <c r="AV109" s="74"/>
      <c r="BB109" s="74"/>
      <c r="BC109" s="74"/>
      <c r="BD109" s="74"/>
      <c r="BJ109" s="74">
        <v>2.6759999999999999E-8</v>
      </c>
      <c r="BK109" s="74">
        <v>5.7363568221600003</v>
      </c>
      <c r="BL109" s="74">
        <v>78793.400389817107</v>
      </c>
      <c r="BM109" s="73">
        <f t="shared" si="100"/>
        <v>-2.2396531914152319E-8</v>
      </c>
      <c r="BN109" s="73">
        <f t="shared" si="101"/>
        <v>-2.2420138466083402E-8</v>
      </c>
      <c r="BO109" s="73">
        <f t="shared" si="102"/>
        <v>-2.2420140445687749E-8</v>
      </c>
      <c r="BP109" s="73">
        <f t="shared" si="103"/>
        <v>-2.2420140445853841E-8</v>
      </c>
      <c r="BR109" s="74">
        <v>1.3999999999999999E-9</v>
      </c>
      <c r="BS109" s="74">
        <v>2.6482689884799999</v>
      </c>
      <c r="BT109" s="74">
        <v>16983.996147456601</v>
      </c>
      <c r="BU109" s="73">
        <f t="shared" si="104"/>
        <v>-6.3355106979031887E-10</v>
      </c>
      <c r="BV109" s="73">
        <f t="shared" si="105"/>
        <v>-6.3311673963675443E-10</v>
      </c>
      <c r="BW109" s="73">
        <f t="shared" si="106"/>
        <v>-6.331167031662969E-10</v>
      </c>
      <c r="BX109" s="73">
        <f t="shared" si="107"/>
        <v>-6.3311670316317378E-10</v>
      </c>
      <c r="BZ109" s="74">
        <v>6E-11</v>
      </c>
      <c r="CA109" s="74">
        <v>4.5720011103399996</v>
      </c>
      <c r="CB109" s="74">
        <v>55618.381228113802</v>
      </c>
      <c r="CC109" s="73">
        <f t="shared" si="108"/>
        <v>-5.9999996393460708E-11</v>
      </c>
      <c r="CD109" s="73">
        <f t="shared" si="109"/>
        <v>-5.999993376295776E-11</v>
      </c>
      <c r="CE109" s="73">
        <f t="shared" si="110"/>
        <v>-5.999993375443011E-11</v>
      </c>
      <c r="CF109" s="73">
        <f t="shared" si="111"/>
        <v>-5.9999933754429386E-11</v>
      </c>
      <c r="CH109" s="74"/>
      <c r="CI109" s="74"/>
      <c r="CJ109" s="74"/>
      <c r="CP109" s="74"/>
      <c r="CQ109" s="74"/>
      <c r="CR109" s="74"/>
      <c r="CX109" s="74"/>
      <c r="CY109" s="74"/>
      <c r="CZ109" s="74"/>
      <c r="DF109" s="74">
        <v>1.6400000000000001E-8</v>
      </c>
      <c r="DG109" s="74">
        <v>4.66281337712</v>
      </c>
      <c r="DH109" s="74">
        <v>25021.407664384202</v>
      </c>
      <c r="DI109" s="73">
        <f t="shared" si="112"/>
        <v>-1.4464553261063271E-8</v>
      </c>
      <c r="DJ109" s="73">
        <f t="shared" si="113"/>
        <v>-1.4460590360539574E-8</v>
      </c>
      <c r="DK109" s="73">
        <f t="shared" si="114"/>
        <v>-1.4460590027647236E-8</v>
      </c>
      <c r="DL109" s="73">
        <f t="shared" si="115"/>
        <v>-1.4460590027619092E-8</v>
      </c>
      <c r="DN109" s="74">
        <v>1.2300000000000001E-9</v>
      </c>
      <c r="DO109" s="74">
        <v>6.1379521913100001</v>
      </c>
      <c r="DP109" s="74">
        <v>1066.49547719</v>
      </c>
      <c r="DQ109" s="73">
        <f t="shared" si="116"/>
        <v>-1.2534626329319766E-10</v>
      </c>
      <c r="DR109" s="73">
        <f t="shared" si="117"/>
        <v>-1.2537299147208281E-10</v>
      </c>
      <c r="DS109" s="73">
        <f t="shared" si="118"/>
        <v>-1.2537299371623151E-10</v>
      </c>
      <c r="DT109" s="73">
        <f t="shared" si="119"/>
        <v>-1.2537299371641843E-10</v>
      </c>
      <c r="DV109" s="74">
        <v>6E-11</v>
      </c>
      <c r="DW109" s="74">
        <v>3.73803069606</v>
      </c>
      <c r="DX109" s="74">
        <v>45405.0956819028</v>
      </c>
      <c r="DY109" s="73">
        <f t="shared" si="120"/>
        <v>5.8643791378727514E-11</v>
      </c>
      <c r="DZ109" s="73">
        <f t="shared" si="121"/>
        <v>5.8631969254271444E-11</v>
      </c>
      <c r="EA109" s="73">
        <f t="shared" si="122"/>
        <v>5.8631968259532887E-11</v>
      </c>
      <c r="EB109" s="73">
        <f t="shared" si="123"/>
        <v>5.8631968259447429E-11</v>
      </c>
      <c r="ED109" s="74">
        <v>0</v>
      </c>
      <c r="EE109" s="74">
        <v>6.2814486971400001</v>
      </c>
      <c r="EF109" s="74">
        <v>213.29909543799999</v>
      </c>
      <c r="EG109" s="73">
        <f t="shared" si="132"/>
        <v>0</v>
      </c>
      <c r="EH109" s="73">
        <f t="shared" si="133"/>
        <v>0</v>
      </c>
      <c r="EI109" s="73">
        <f t="shared" si="134"/>
        <v>0</v>
      </c>
      <c r="EJ109" s="73">
        <f t="shared" si="135"/>
        <v>0</v>
      </c>
      <c r="EL109" s="74"/>
      <c r="EM109" s="74"/>
      <c r="EN109" s="74"/>
      <c r="ET109" s="74"/>
      <c r="EU109" s="74"/>
      <c r="EV109" s="74"/>
    </row>
    <row r="110" spans="1:152" s="73" customFormat="1" ht="13.5" x14ac:dyDescent="0.3">
      <c r="A110" s="73" t="s">
        <v>193</v>
      </c>
      <c r="B110" s="73" t="s">
        <v>194</v>
      </c>
      <c r="C110" s="73" t="s">
        <v>195</v>
      </c>
      <c r="D110" s="73" t="s">
        <v>225</v>
      </c>
      <c r="E110" s="73" t="s">
        <v>226</v>
      </c>
      <c r="F110" s="73" t="s">
        <v>227</v>
      </c>
      <c r="L110" s="74"/>
      <c r="N110" s="74">
        <v>8.9770000000000002E-8</v>
      </c>
      <c r="O110" s="74">
        <v>3.4788807308899998</v>
      </c>
      <c r="P110" s="74">
        <v>91785.460866313893</v>
      </c>
      <c r="Q110" s="73">
        <f t="shared" si="84"/>
        <v>3.6721557931297979E-8</v>
      </c>
      <c r="R110" s="73">
        <f t="shared" si="85"/>
        <v>3.6567495654834919E-8</v>
      </c>
      <c r="S110" s="73">
        <f t="shared" si="86"/>
        <v>3.6567482714028049E-8</v>
      </c>
      <c r="T110" s="73">
        <f t="shared" si="87"/>
        <v>3.6567482712928217E-8</v>
      </c>
      <c r="V110" s="74">
        <v>7.3600000000000002E-9</v>
      </c>
      <c r="W110" s="74">
        <v>6.05470921559</v>
      </c>
      <c r="X110" s="74">
        <v>114.43928868521</v>
      </c>
      <c r="Y110" s="73">
        <f t="shared" si="88"/>
        <v>-4.3721007699362321E-10</v>
      </c>
      <c r="Z110" s="73">
        <f t="shared" si="89"/>
        <v>-4.3719285600828934E-10</v>
      </c>
      <c r="AA110" s="73">
        <f t="shared" si="90"/>
        <v>-4.3719285456238011E-10</v>
      </c>
      <c r="AB110" s="73">
        <f t="shared" si="91"/>
        <v>-4.3719285456225609E-10</v>
      </c>
      <c r="AD110" s="74">
        <v>3.9E-10</v>
      </c>
      <c r="AE110" s="74">
        <v>1.8016513429400001</v>
      </c>
      <c r="AF110" s="74">
        <v>33326.578733174203</v>
      </c>
      <c r="AG110" s="73">
        <f t="shared" si="92"/>
        <v>-3.5813067339301579E-10</v>
      </c>
      <c r="AH110" s="73">
        <f t="shared" si="93"/>
        <v>-3.5802519047346384E-10</v>
      </c>
      <c r="AI110" s="73">
        <f t="shared" si="94"/>
        <v>-3.580251816098909E-10</v>
      </c>
      <c r="AJ110" s="73">
        <f t="shared" si="95"/>
        <v>-3.5802518160915243E-10</v>
      </c>
      <c r="AL110" s="74">
        <v>9.9999999999999994E-12</v>
      </c>
      <c r="AM110" s="74">
        <v>4.5818932952400004</v>
      </c>
      <c r="AN110" s="74">
        <v>37410.567239878597</v>
      </c>
      <c r="AO110" s="73">
        <f t="shared" si="128"/>
        <v>-9.1705903603262148E-12</v>
      </c>
      <c r="AP110" s="73">
        <f t="shared" si="129"/>
        <v>-9.1675322605509855E-12</v>
      </c>
      <c r="AQ110" s="73">
        <f t="shared" si="130"/>
        <v>-9.167532003560692E-12</v>
      </c>
      <c r="AR110" s="73">
        <f t="shared" si="131"/>
        <v>-9.1675320035393469E-12</v>
      </c>
      <c r="AT110" s="74"/>
      <c r="AU110" s="74"/>
      <c r="AV110" s="74"/>
      <c r="BB110" s="74"/>
      <c r="BC110" s="74"/>
      <c r="BD110" s="74"/>
      <c r="BJ110" s="74">
        <v>2.7100000000000001E-8</v>
      </c>
      <c r="BK110" s="74">
        <v>4.3127490271999998</v>
      </c>
      <c r="BL110" s="74">
        <v>58946.516884393903</v>
      </c>
      <c r="BM110" s="73">
        <f t="shared" si="100"/>
        <v>2.5079874571368311E-8</v>
      </c>
      <c r="BN110" s="73">
        <f t="shared" si="101"/>
        <v>2.5092252000500945E-8</v>
      </c>
      <c r="BO110" s="73">
        <f t="shared" si="102"/>
        <v>2.5092253038198829E-8</v>
      </c>
      <c r="BP110" s="73">
        <f t="shared" si="103"/>
        <v>2.5092253038287277E-8</v>
      </c>
      <c r="BR110" s="74">
        <v>1.9000000000000001E-9</v>
      </c>
      <c r="BS110" s="74">
        <v>3.0504343977500001</v>
      </c>
      <c r="BT110" s="74">
        <v>27676.976036857999</v>
      </c>
      <c r="BU110" s="73">
        <f t="shared" si="104"/>
        <v>1.866649169965106E-9</v>
      </c>
      <c r="BV110" s="73">
        <f t="shared" si="105"/>
        <v>1.8668497895650934E-9</v>
      </c>
      <c r="BW110" s="73">
        <f t="shared" si="106"/>
        <v>1.8668498063843181E-9</v>
      </c>
      <c r="BX110" s="73">
        <f t="shared" si="107"/>
        <v>1.8668498063857441E-9</v>
      </c>
      <c r="BZ110" s="74">
        <v>6E-11</v>
      </c>
      <c r="CA110" s="74">
        <v>4.8594261867100004</v>
      </c>
      <c r="CB110" s="74">
        <v>52168.692736147503</v>
      </c>
      <c r="CC110" s="73">
        <f t="shared" si="108"/>
        <v>-4.1531863113407134E-11</v>
      </c>
      <c r="CD110" s="73">
        <f t="shared" si="109"/>
        <v>-4.1578108947704499E-11</v>
      </c>
      <c r="CE110" s="73">
        <f t="shared" si="110"/>
        <v>-4.1578112828604858E-11</v>
      </c>
      <c r="CF110" s="73">
        <f t="shared" si="111"/>
        <v>-4.1578112828934354E-11</v>
      </c>
      <c r="CH110" s="74"/>
      <c r="CI110" s="74"/>
      <c r="CJ110" s="74"/>
      <c r="CP110" s="74"/>
      <c r="CQ110" s="74"/>
      <c r="CR110" s="74"/>
      <c r="CX110" s="74"/>
      <c r="CY110" s="74"/>
      <c r="CZ110" s="74"/>
      <c r="DF110" s="74">
        <v>1.5519999999999999E-8</v>
      </c>
      <c r="DG110" s="74">
        <v>2.83910580545</v>
      </c>
      <c r="DH110" s="74">
        <v>103242.234014203</v>
      </c>
      <c r="DI110" s="73">
        <f t="shared" si="112"/>
        <v>-7.5412141580338634E-9</v>
      </c>
      <c r="DJ110" s="73">
        <f t="shared" si="113"/>
        <v>-7.512513332682736E-9</v>
      </c>
      <c r="DK110" s="73">
        <f t="shared" si="114"/>
        <v>-7.5125109214918055E-9</v>
      </c>
      <c r="DL110" s="73">
        <f t="shared" si="115"/>
        <v>-7.5125109212880064E-9</v>
      </c>
      <c r="DN110" s="74">
        <v>1.0600000000000001E-9</v>
      </c>
      <c r="DO110" s="74">
        <v>1.42997322881</v>
      </c>
      <c r="DP110" s="74">
        <v>52168.692736147503</v>
      </c>
      <c r="DQ110" s="73">
        <f t="shared" si="116"/>
        <v>9.2072658626343833E-10</v>
      </c>
      <c r="DR110" s="73">
        <f t="shared" si="117"/>
        <v>9.2128727513376161E-10</v>
      </c>
      <c r="DS110" s="73">
        <f t="shared" si="118"/>
        <v>9.212873221661667E-10</v>
      </c>
      <c r="DT110" s="73">
        <f t="shared" si="119"/>
        <v>9.2128732217015981E-10</v>
      </c>
      <c r="DV110" s="74">
        <v>5.0000000000000002E-11</v>
      </c>
      <c r="DW110" s="74">
        <v>2.6132037412</v>
      </c>
      <c r="DX110" s="74">
        <v>79373.087976815907</v>
      </c>
      <c r="DY110" s="73">
        <f t="shared" si="120"/>
        <v>-4.1602200357367629E-11</v>
      </c>
      <c r="DZ110" s="73">
        <f t="shared" si="121"/>
        <v>-4.1647235503291852E-11</v>
      </c>
      <c r="EA110" s="73">
        <f t="shared" si="122"/>
        <v>-4.1647239279914037E-11</v>
      </c>
      <c r="EB110" s="73">
        <f t="shared" si="123"/>
        <v>-4.164723928023488E-11</v>
      </c>
      <c r="ED110" s="74">
        <v>0</v>
      </c>
      <c r="EE110" s="74">
        <v>5.1787555768700004</v>
      </c>
      <c r="EF110" s="74">
        <v>955.59974160859997</v>
      </c>
      <c r="EG110" s="73">
        <f t="shared" si="132"/>
        <v>0</v>
      </c>
      <c r="EH110" s="73">
        <f t="shared" si="133"/>
        <v>0</v>
      </c>
      <c r="EI110" s="73">
        <f t="shared" si="134"/>
        <v>0</v>
      </c>
      <c r="EJ110" s="73">
        <f t="shared" si="135"/>
        <v>0</v>
      </c>
      <c r="EL110" s="74"/>
      <c r="EM110" s="74"/>
      <c r="EN110" s="74"/>
      <c r="ET110" s="74"/>
      <c r="EU110" s="74"/>
      <c r="EV110" s="74"/>
    </row>
    <row r="111" spans="1:152" s="73" customFormat="1" ht="13.5" x14ac:dyDescent="0.3">
      <c r="A111" s="73">
        <f>E107*COS(C108)*COS(A108)</f>
        <v>0.26150316153673858</v>
      </c>
      <c r="B111" s="73">
        <f>E107*COS(C108)*SIN(A108)</f>
        <v>0.18720923249704927</v>
      </c>
      <c r="C111" s="73">
        <f>E107*SIN(C108)</f>
        <v>-8.8387391758601094E-3</v>
      </c>
      <c r="D111" s="73">
        <f>A111-$C$10</f>
        <v>1.2462458739532623</v>
      </c>
      <c r="E111" s="73">
        <f>B111-$D$10</f>
        <v>0.35339598540590966</v>
      </c>
      <c r="F111" s="73">
        <f>C111-$E$10</f>
        <v>-8.8371943646957177E-3</v>
      </c>
      <c r="L111" s="74"/>
      <c r="N111" s="74">
        <v>9.6639999999999997E-8</v>
      </c>
      <c r="O111" s="74">
        <v>5.7794196849499997</v>
      </c>
      <c r="P111" s="74">
        <v>25938.339944439598</v>
      </c>
      <c r="Q111" s="73">
        <f t="shared" si="84"/>
        <v>9.4912231932310875E-8</v>
      </c>
      <c r="R111" s="73">
        <f t="shared" si="85"/>
        <v>9.4902553554609347E-8</v>
      </c>
      <c r="S111" s="73">
        <f t="shared" si="86"/>
        <v>9.4902552740869612E-8</v>
      </c>
      <c r="T111" s="73">
        <f t="shared" si="87"/>
        <v>9.4902552740799083E-8</v>
      </c>
      <c r="V111" s="74">
        <v>7.3300000000000001E-9</v>
      </c>
      <c r="W111" s="74">
        <v>3.2301997831999998</v>
      </c>
      <c r="X111" s="74">
        <v>47623.852786089599</v>
      </c>
      <c r="Y111" s="73">
        <f t="shared" si="88"/>
        <v>-5.320874603746262E-9</v>
      </c>
      <c r="Z111" s="73">
        <f t="shared" si="89"/>
        <v>-5.3257897593661702E-9</v>
      </c>
      <c r="AA111" s="73">
        <f t="shared" si="90"/>
        <v>-5.3257901718395411E-9</v>
      </c>
      <c r="AB111" s="73">
        <f t="shared" si="91"/>
        <v>-5.3257901718744672E-9</v>
      </c>
      <c r="AD111" s="74">
        <v>4.0999999999999998E-10</v>
      </c>
      <c r="AE111" s="74">
        <v>4.32141055637</v>
      </c>
      <c r="AF111" s="74">
        <v>26095.016688575</v>
      </c>
      <c r="AG111" s="73">
        <f t="shared" si="92"/>
        <v>2.5571327702334173E-10</v>
      </c>
      <c r="AH111" s="73">
        <f t="shared" si="93"/>
        <v>2.5588453288840046E-10</v>
      </c>
      <c r="AI111" s="73">
        <f t="shared" si="94"/>
        <v>2.5588454726432026E-10</v>
      </c>
      <c r="AJ111" s="73">
        <f t="shared" si="95"/>
        <v>2.558845472655403E-10</v>
      </c>
      <c r="AL111" s="74">
        <v>9.9999999999999994E-12</v>
      </c>
      <c r="AM111" s="74">
        <v>6.1614588006200002</v>
      </c>
      <c r="AN111" s="74">
        <v>125887.562210812</v>
      </c>
      <c r="AO111" s="73">
        <f t="shared" si="128"/>
        <v>-7.9854087455593137E-12</v>
      </c>
      <c r="AP111" s="73">
        <f t="shared" si="129"/>
        <v>-7.9698615977479235E-12</v>
      </c>
      <c r="AQ111" s="73">
        <f t="shared" si="130"/>
        <v>-7.9698602901521526E-12</v>
      </c>
      <c r="AR111" s="73">
        <f t="shared" si="131"/>
        <v>-7.9698602900395397E-12</v>
      </c>
      <c r="AT111" s="74"/>
      <c r="AU111" s="74"/>
      <c r="AV111" s="74"/>
      <c r="BB111" s="74"/>
      <c r="BC111" s="74"/>
      <c r="BD111" s="74"/>
      <c r="BJ111" s="74">
        <v>2.8769999999999999E-8</v>
      </c>
      <c r="BK111" s="74">
        <v>3.4541069645700002</v>
      </c>
      <c r="BL111" s="74">
        <v>79323.091354911696</v>
      </c>
      <c r="BM111" s="73">
        <f t="shared" si="100"/>
        <v>-2.3467369877217158E-8</v>
      </c>
      <c r="BN111" s="73">
        <f t="shared" si="101"/>
        <v>-2.3494379010005061E-8</v>
      </c>
      <c r="BO111" s="73">
        <f t="shared" si="102"/>
        <v>-2.3494381275140449E-8</v>
      </c>
      <c r="BP111" s="73">
        <f t="shared" si="103"/>
        <v>-2.3494381275333E-8</v>
      </c>
      <c r="BR111" s="74">
        <v>1.69E-9</v>
      </c>
      <c r="BS111" s="74">
        <v>3.4027382475099999</v>
      </c>
      <c r="BT111" s="74">
        <v>25874.604046136199</v>
      </c>
      <c r="BU111" s="73">
        <f t="shared" si="104"/>
        <v>-1.5145851515062208E-9</v>
      </c>
      <c r="BV111" s="73">
        <f t="shared" si="105"/>
        <v>-1.5141875959645109E-9</v>
      </c>
      <c r="BW111" s="73">
        <f t="shared" si="106"/>
        <v>-1.5141875625670779E-9</v>
      </c>
      <c r="BX111" s="73">
        <f t="shared" si="107"/>
        <v>-1.514187562564262E-9</v>
      </c>
      <c r="BZ111" s="74">
        <v>7.9999999999999995E-11</v>
      </c>
      <c r="CA111" s="74">
        <v>0.34211699258</v>
      </c>
      <c r="CB111" s="74">
        <v>79323.091354911696</v>
      </c>
      <c r="CC111" s="73">
        <f t="shared" si="108"/>
        <v>6.3856732337476378E-11</v>
      </c>
      <c r="CD111" s="73">
        <f t="shared" si="109"/>
        <v>6.3934942851496119E-11</v>
      </c>
      <c r="CE111" s="73">
        <f t="shared" si="110"/>
        <v>6.393494941111692E-11</v>
      </c>
      <c r="CF111" s="73">
        <f t="shared" si="111"/>
        <v>6.393494941167453E-11</v>
      </c>
      <c r="CH111" s="74"/>
      <c r="CI111" s="74"/>
      <c r="CJ111" s="74"/>
      <c r="CP111" s="74"/>
      <c r="CQ111" s="74"/>
      <c r="CR111" s="74"/>
      <c r="CX111" s="74"/>
      <c r="CY111" s="74"/>
      <c r="CZ111" s="74"/>
      <c r="DF111" s="74">
        <v>1.249E-8</v>
      </c>
      <c r="DG111" s="74">
        <v>1.9722527406699999</v>
      </c>
      <c r="DH111" s="74">
        <v>91785.460866313893</v>
      </c>
      <c r="DI111" s="73">
        <f t="shared" si="112"/>
        <v>-1.1046123606664369E-8</v>
      </c>
      <c r="DJ111" s="73">
        <f t="shared" si="113"/>
        <v>-1.1057063284035416E-8</v>
      </c>
      <c r="DK111" s="73">
        <f t="shared" si="114"/>
        <v>-1.1057064200912221E-8</v>
      </c>
      <c r="DL111" s="73">
        <f t="shared" si="115"/>
        <v>-1.1057064200990145E-8</v>
      </c>
      <c r="DN111" s="74">
        <v>1.0399999999999999E-9</v>
      </c>
      <c r="DO111" s="74">
        <v>4.5147706349399996</v>
      </c>
      <c r="DP111" s="74">
        <v>25234.7067598221</v>
      </c>
      <c r="DQ111" s="73">
        <f t="shared" si="116"/>
        <v>9.8850794551730488E-10</v>
      </c>
      <c r="DR111" s="73">
        <f t="shared" si="117"/>
        <v>9.8834077007705191E-10</v>
      </c>
      <c r="DS111" s="73">
        <f t="shared" si="118"/>
        <v>9.8834075602957214E-10</v>
      </c>
      <c r="DT111" s="73">
        <f t="shared" si="119"/>
        <v>9.8834075602837604E-10</v>
      </c>
      <c r="DV111" s="74">
        <v>5.0000000000000002E-11</v>
      </c>
      <c r="DW111" s="74">
        <v>2.82458540907</v>
      </c>
      <c r="DX111" s="74">
        <v>54394.563387335103</v>
      </c>
      <c r="DY111" s="73">
        <f t="shared" si="120"/>
        <v>4.6683576938445902E-11</v>
      </c>
      <c r="DZ111" s="73">
        <f t="shared" si="121"/>
        <v>4.6703497802396336E-11</v>
      </c>
      <c r="EA111" s="73">
        <f t="shared" si="122"/>
        <v>4.6703499472558062E-11</v>
      </c>
      <c r="EB111" s="73">
        <f t="shared" si="123"/>
        <v>4.6703499472700143E-11</v>
      </c>
      <c r="ED111" s="74">
        <v>0</v>
      </c>
      <c r="EE111" s="74">
        <v>4.6267405243299997</v>
      </c>
      <c r="EF111" s="74">
        <v>52168.692736147503</v>
      </c>
      <c r="EG111" s="73">
        <f t="shared" si="132"/>
        <v>0</v>
      </c>
      <c r="EH111" s="73">
        <f t="shared" si="133"/>
        <v>0</v>
      </c>
      <c r="EI111" s="73">
        <f t="shared" si="134"/>
        <v>0</v>
      </c>
      <c r="EJ111" s="73">
        <f t="shared" si="135"/>
        <v>0</v>
      </c>
      <c r="EL111" s="74"/>
      <c r="EM111" s="74"/>
      <c r="EN111" s="74"/>
      <c r="ET111" s="74"/>
      <c r="EU111" s="74"/>
      <c r="EV111" s="74"/>
    </row>
    <row r="112" spans="1:152" s="73" customFormat="1" ht="13.5" x14ac:dyDescent="0.3">
      <c r="L112" s="74"/>
      <c r="N112" s="74">
        <v>8.8549999999999996E-8</v>
      </c>
      <c r="O112" s="74">
        <v>2.8467263602799999</v>
      </c>
      <c r="P112" s="74">
        <v>25035.634758385801</v>
      </c>
      <c r="Q112" s="73">
        <f t="shared" si="84"/>
        <v>4.2837618231237526E-8</v>
      </c>
      <c r="R112" s="73">
        <f t="shared" si="85"/>
        <v>4.2877352369899566E-8</v>
      </c>
      <c r="S112" s="73">
        <f t="shared" si="86"/>
        <v>4.2877355705584796E-8</v>
      </c>
      <c r="T112" s="73">
        <f t="shared" si="87"/>
        <v>4.2877355705871053E-8</v>
      </c>
      <c r="V112" s="74">
        <v>6.9800000000000003E-9</v>
      </c>
      <c r="W112" s="74">
        <v>2.9902630824699998</v>
      </c>
      <c r="X112" s="74">
        <v>52168.692736147503</v>
      </c>
      <c r="Y112" s="73">
        <f t="shared" si="88"/>
        <v>-3.3946755415797298E-9</v>
      </c>
      <c r="Z112" s="73">
        <f t="shared" si="89"/>
        <v>-3.3881568097455982E-9</v>
      </c>
      <c r="AA112" s="73">
        <f t="shared" si="90"/>
        <v>-3.3881562622573295E-9</v>
      </c>
      <c r="AB112" s="73">
        <f t="shared" si="91"/>
        <v>-3.3881562622108465E-9</v>
      </c>
      <c r="AD112" s="74">
        <v>3.1999999999999998E-10</v>
      </c>
      <c r="AE112" s="74">
        <v>3.7235812903399998</v>
      </c>
      <c r="AF112" s="74">
        <v>136100.847757023</v>
      </c>
      <c r="AG112" s="73">
        <f t="shared" si="92"/>
        <v>-2.7052346867312083E-10</v>
      </c>
      <c r="AH112" s="73">
        <f t="shared" si="93"/>
        <v>-2.7004593053755679E-10</v>
      </c>
      <c r="AI112" s="73">
        <f t="shared" si="94"/>
        <v>-2.7004589035429578E-10</v>
      </c>
      <c r="AJ112" s="73">
        <f t="shared" si="95"/>
        <v>-2.7004589035093867E-10</v>
      </c>
      <c r="AL112" s="74">
        <v>9.9999999999999994E-12</v>
      </c>
      <c r="AM112" s="74">
        <v>5.2201044137599997</v>
      </c>
      <c r="AN112" s="74">
        <v>52171.924947790401</v>
      </c>
      <c r="AO112" s="73">
        <f t="shared" si="128"/>
        <v>-3.4416970053576182E-12</v>
      </c>
      <c r="AP112" s="73">
        <f t="shared" si="129"/>
        <v>-3.4517280721993276E-12</v>
      </c>
      <c r="AQ112" s="73">
        <f t="shared" si="130"/>
        <v>-3.4517289142625422E-12</v>
      </c>
      <c r="AR112" s="73">
        <f t="shared" si="131"/>
        <v>-3.4517289143340311E-12</v>
      </c>
      <c r="AT112" s="74"/>
      <c r="AU112" s="74"/>
      <c r="AV112" s="74"/>
      <c r="BB112" s="74"/>
      <c r="BC112" s="74"/>
      <c r="BD112" s="74"/>
      <c r="BJ112" s="74">
        <v>2.7870000000000001E-8</v>
      </c>
      <c r="BK112" s="74">
        <v>4.3402581746899997</v>
      </c>
      <c r="BL112" s="74">
        <v>26084.021806216198</v>
      </c>
      <c r="BM112" s="73">
        <f t="shared" si="100"/>
        <v>2.0625963918296801E-8</v>
      </c>
      <c r="BN112" s="73">
        <f t="shared" si="101"/>
        <v>2.063597457511023E-8</v>
      </c>
      <c r="BO112" s="73">
        <f t="shared" si="102"/>
        <v>2.0635975415377538E-8</v>
      </c>
      <c r="BP112" s="73">
        <f t="shared" si="103"/>
        <v>2.0635975415448881E-8</v>
      </c>
      <c r="BR112" s="74">
        <v>1.4800000000000001E-9</v>
      </c>
      <c r="BS112" s="74">
        <v>3.8758894341899999</v>
      </c>
      <c r="BT112" s="74">
        <v>124778.183658718</v>
      </c>
      <c r="BU112" s="73">
        <f t="shared" si="104"/>
        <v>7.4762301083546154E-10</v>
      </c>
      <c r="BV112" s="73">
        <f t="shared" si="105"/>
        <v>7.5088493641065702E-10</v>
      </c>
      <c r="BW112" s="73">
        <f t="shared" si="106"/>
        <v>7.5088521008304329E-10</v>
      </c>
      <c r="BX112" s="73">
        <f t="shared" si="107"/>
        <v>7.5088521010624219E-10</v>
      </c>
      <c r="BZ112" s="74">
        <v>6E-11</v>
      </c>
      <c r="CA112" s="74">
        <v>0.67823675059999999</v>
      </c>
      <c r="CB112" s="74">
        <v>110012.944615448</v>
      </c>
      <c r="CC112" s="73">
        <f t="shared" si="108"/>
        <v>-5.985620568011687E-11</v>
      </c>
      <c r="CD112" s="73">
        <f t="shared" si="109"/>
        <v>-5.9846699299607241E-11</v>
      </c>
      <c r="CE112" s="73">
        <f t="shared" si="110"/>
        <v>-5.9846698488673813E-11</v>
      </c>
      <c r="CF112" s="73">
        <f t="shared" si="111"/>
        <v>-5.9846698488604614E-11</v>
      </c>
      <c r="CH112" s="74"/>
      <c r="CI112" s="74"/>
      <c r="CJ112" s="74"/>
      <c r="CP112" s="74"/>
      <c r="CQ112" s="74"/>
      <c r="CR112" s="74"/>
      <c r="CX112" s="74"/>
      <c r="CY112" s="74"/>
      <c r="CZ112" s="74"/>
      <c r="DF112" s="74">
        <v>1.16E-8</v>
      </c>
      <c r="DG112" s="74">
        <v>1.73113341823</v>
      </c>
      <c r="DH112" s="74">
        <v>38519.945791972001</v>
      </c>
      <c r="DI112" s="73">
        <f t="shared" si="112"/>
        <v>6.7431096408541011E-9</v>
      </c>
      <c r="DJ112" s="73">
        <f t="shared" si="113"/>
        <v>6.7356606703984171E-9</v>
      </c>
      <c r="DK112" s="73">
        <f t="shared" si="114"/>
        <v>6.7356600447918954E-9</v>
      </c>
      <c r="DL112" s="73">
        <f t="shared" si="115"/>
        <v>6.735660044738213E-9</v>
      </c>
      <c r="DN112" s="74">
        <v>1.2E-9</v>
      </c>
      <c r="DO112" s="74">
        <v>4.0656730086000001</v>
      </c>
      <c r="DP112" s="74">
        <v>45892.730433156903</v>
      </c>
      <c r="DQ112" s="73">
        <f t="shared" si="116"/>
        <v>-2.1572262951657423E-10</v>
      </c>
      <c r="DR112" s="73">
        <f t="shared" si="117"/>
        <v>-2.1461293972065536E-10</v>
      </c>
      <c r="DS112" s="73">
        <f t="shared" si="118"/>
        <v>-2.1461284654093155E-10</v>
      </c>
      <c r="DT112" s="73">
        <f t="shared" si="119"/>
        <v>-2.1461284653301228E-10</v>
      </c>
      <c r="DV112" s="74">
        <v>3.9999999999999998E-11</v>
      </c>
      <c r="DW112" s="74">
        <v>6.2743944368399998</v>
      </c>
      <c r="DX112" s="74">
        <v>52168.692736147503</v>
      </c>
      <c r="DY112" s="73">
        <f t="shared" si="120"/>
        <v>2.4221416042076175E-11</v>
      </c>
      <c r="DZ112" s="73">
        <f t="shared" si="121"/>
        <v>2.4187388313698761E-11</v>
      </c>
      <c r="EA112" s="73">
        <f t="shared" si="122"/>
        <v>2.418738545550271E-11</v>
      </c>
      <c r="EB112" s="73">
        <f t="shared" si="123"/>
        <v>2.4187385455260042E-11</v>
      </c>
      <c r="ED112" s="74">
        <v>0</v>
      </c>
      <c r="EE112" s="74">
        <v>2.1990782306600001</v>
      </c>
      <c r="EF112" s="74">
        <v>77204.327494533296</v>
      </c>
      <c r="EG112" s="73">
        <f t="shared" si="132"/>
        <v>0</v>
      </c>
      <c r="EH112" s="73">
        <f t="shared" si="133"/>
        <v>0</v>
      </c>
      <c r="EI112" s="73">
        <f t="shared" si="134"/>
        <v>0</v>
      </c>
      <c r="EJ112" s="73">
        <f t="shared" si="135"/>
        <v>0</v>
      </c>
      <c r="EL112" s="74"/>
      <c r="EM112" s="74"/>
      <c r="EN112" s="74"/>
      <c r="ET112" s="74"/>
      <c r="EU112" s="74"/>
      <c r="EV112" s="74"/>
    </row>
    <row r="113" spans="1:152" s="73" customFormat="1" ht="13.5" x14ac:dyDescent="0.3">
      <c r="A113" s="109" t="s">
        <v>130</v>
      </c>
      <c r="B113" s="109"/>
      <c r="C113" s="109" t="s">
        <v>191</v>
      </c>
      <c r="D113" s="109" t="s">
        <v>144</v>
      </c>
      <c r="L113" s="74"/>
      <c r="N113" s="74">
        <v>8.1810000000000003E-8</v>
      </c>
      <c r="O113" s="74">
        <v>5.7785719663500004</v>
      </c>
      <c r="P113" s="74">
        <v>40853.142184844</v>
      </c>
      <c r="Q113" s="73">
        <f t="shared" si="84"/>
        <v>-8.08692494064153E-8</v>
      </c>
      <c r="R113" s="73">
        <f t="shared" si="85"/>
        <v>-8.0879572550059374E-8</v>
      </c>
      <c r="S113" s="73">
        <f t="shared" si="86"/>
        <v>-8.0879573414434196E-8</v>
      </c>
      <c r="T113" s="73">
        <f t="shared" si="87"/>
        <v>-8.0879573414506935E-8</v>
      </c>
      <c r="V113" s="74">
        <v>7.8000000000000004E-9</v>
      </c>
      <c r="W113" s="74">
        <v>5.7700450405900003</v>
      </c>
      <c r="X113" s="74">
        <v>129330.137155777</v>
      </c>
      <c r="Y113" s="73">
        <f t="shared" si="88"/>
        <v>7.8857332761414398E-10</v>
      </c>
      <c r="Z113" s="73">
        <f t="shared" si="89"/>
        <v>8.0912641688223059E-10</v>
      </c>
      <c r="AA113" s="73">
        <f t="shared" si="90"/>
        <v>8.0912814232544558E-10</v>
      </c>
      <c r="AB113" s="73">
        <f t="shared" si="91"/>
        <v>8.0912814247008917E-10</v>
      </c>
      <c r="AD113" s="74">
        <v>4.0000000000000001E-10</v>
      </c>
      <c r="AE113" s="74">
        <v>5.6901536076400001</v>
      </c>
      <c r="AF113" s="74">
        <v>31749.235190726398</v>
      </c>
      <c r="AG113" s="73">
        <f t="shared" si="92"/>
        <v>3.9571694052654179E-10</v>
      </c>
      <c r="AH113" s="73">
        <f t="shared" si="93"/>
        <v>3.9567889370947702E-10</v>
      </c>
      <c r="AI113" s="73">
        <f t="shared" si="94"/>
        <v>3.9567889050796023E-10</v>
      </c>
      <c r="AJ113" s="73">
        <f t="shared" si="95"/>
        <v>3.9567889050769357E-10</v>
      </c>
      <c r="AL113" s="74">
        <v>9.9999999999999994E-12</v>
      </c>
      <c r="AM113" s="74">
        <v>5.9564511056700002</v>
      </c>
      <c r="AN113" s="74">
        <v>80482.466528909295</v>
      </c>
      <c r="AO113" s="73">
        <f t="shared" si="128"/>
        <v>9.9913995693587253E-12</v>
      </c>
      <c r="AP113" s="73">
        <f t="shared" si="129"/>
        <v>9.9907024676554521E-12</v>
      </c>
      <c r="AQ113" s="73">
        <f t="shared" si="130"/>
        <v>9.9907024079856089E-12</v>
      </c>
      <c r="AR113" s="73">
        <f t="shared" si="131"/>
        <v>9.9907024079805117E-12</v>
      </c>
      <c r="AT113" s="74"/>
      <c r="AU113" s="74"/>
      <c r="AV113" s="74"/>
      <c r="BB113" s="74"/>
      <c r="BC113" s="74"/>
      <c r="BD113" s="74"/>
      <c r="BJ113" s="74">
        <v>2.0969999999999999E-8</v>
      </c>
      <c r="BK113" s="74">
        <v>2.0909073281200001</v>
      </c>
      <c r="BL113" s="74">
        <v>23869.1460373874</v>
      </c>
      <c r="BM113" s="73">
        <f t="shared" si="100"/>
        <v>2.0493478337391693E-8</v>
      </c>
      <c r="BN113" s="73">
        <f t="shared" si="101"/>
        <v>2.0495649008144074E-8</v>
      </c>
      <c r="BO113" s="73">
        <f t="shared" si="102"/>
        <v>2.0495649190192392E-8</v>
      </c>
      <c r="BP113" s="73">
        <f t="shared" si="103"/>
        <v>2.0495649190207771E-8</v>
      </c>
      <c r="BR113" s="74">
        <v>1.3399999999999999E-9</v>
      </c>
      <c r="BS113" s="74">
        <v>0.94930028730000005</v>
      </c>
      <c r="BT113" s="74">
        <v>25021.407664384202</v>
      </c>
      <c r="BU113" s="73">
        <f t="shared" si="104"/>
        <v>6.5197783425154323E-10</v>
      </c>
      <c r="BV113" s="73">
        <f t="shared" si="105"/>
        <v>6.5137778101782043E-10</v>
      </c>
      <c r="BW113" s="73">
        <f t="shared" si="106"/>
        <v>6.5137773062899434E-10</v>
      </c>
      <c r="BX113" s="73">
        <f t="shared" si="107"/>
        <v>6.5137773062473426E-10</v>
      </c>
      <c r="BZ113" s="74">
        <v>7.0000000000000004E-11</v>
      </c>
      <c r="CA113" s="74">
        <v>4.12285655199</v>
      </c>
      <c r="CB113" s="74">
        <v>45892.730433156903</v>
      </c>
      <c r="CC113" s="73">
        <f t="shared" si="108"/>
        <v>-1.6498742901839888E-11</v>
      </c>
      <c r="CD113" s="73">
        <f t="shared" si="109"/>
        <v>-1.6434791090778783E-11</v>
      </c>
      <c r="CE113" s="73">
        <f t="shared" si="110"/>
        <v>-1.6434785720647858E-11</v>
      </c>
      <c r="CF113" s="73">
        <f t="shared" si="111"/>
        <v>-1.6434785720191455E-11</v>
      </c>
      <c r="CH113" s="74"/>
      <c r="CI113" s="74"/>
      <c r="CJ113" s="74"/>
      <c r="CP113" s="74"/>
      <c r="CQ113" s="74"/>
      <c r="CR113" s="74"/>
      <c r="CX113" s="74"/>
      <c r="CY113" s="74"/>
      <c r="CZ113" s="74"/>
      <c r="DF113" s="74">
        <v>1.0050000000000001E-8</v>
      </c>
      <c r="DG113" s="74">
        <v>1.0589831486000001</v>
      </c>
      <c r="DH113" s="74">
        <v>129380.133777681</v>
      </c>
      <c r="DI113" s="73">
        <f t="shared" si="112"/>
        <v>-7.6077970831518885E-9</v>
      </c>
      <c r="DJ113" s="73">
        <f t="shared" si="113"/>
        <v>-7.6251723581539477E-9</v>
      </c>
      <c r="DK113" s="73">
        <f t="shared" si="114"/>
        <v>-7.6251738147710763E-9</v>
      </c>
      <c r="DL113" s="73">
        <f t="shared" si="115"/>
        <v>-7.6251738148931367E-9</v>
      </c>
      <c r="DN113" s="74">
        <v>9.2000000000000003E-10</v>
      </c>
      <c r="DO113" s="74">
        <v>4.7281190709300001</v>
      </c>
      <c r="DP113" s="74">
        <v>2118.7638603783998</v>
      </c>
      <c r="DQ113" s="73">
        <f t="shared" si="116"/>
        <v>1.183950409479538E-10</v>
      </c>
      <c r="DR113" s="73">
        <f t="shared" si="117"/>
        <v>1.1843463367871615E-10</v>
      </c>
      <c r="DS113" s="73">
        <f t="shared" si="118"/>
        <v>1.1843463700299368E-10</v>
      </c>
      <c r="DT113" s="73">
        <f t="shared" si="119"/>
        <v>1.1843463700327892E-10</v>
      </c>
      <c r="DV113" s="74">
        <v>5.0000000000000002E-11</v>
      </c>
      <c r="DW113" s="74">
        <v>4.5076745333200003</v>
      </c>
      <c r="DX113" s="74">
        <v>13655.8604911764</v>
      </c>
      <c r="DY113" s="73">
        <f t="shared" si="120"/>
        <v>4.969747063067242E-11</v>
      </c>
      <c r="DZ113" s="73">
        <f t="shared" si="121"/>
        <v>4.9699004779779797E-11</v>
      </c>
      <c r="EA113" s="73">
        <f t="shared" si="122"/>
        <v>4.9699004908426887E-11</v>
      </c>
      <c r="EB113" s="73">
        <f t="shared" si="123"/>
        <v>4.9699004908437789E-11</v>
      </c>
      <c r="ED113" s="74">
        <v>0</v>
      </c>
      <c r="EE113" s="74">
        <v>3.4021659780600002</v>
      </c>
      <c r="EF113" s="74">
        <v>26514.5013324502</v>
      </c>
      <c r="EG113" s="73">
        <f t="shared" si="132"/>
        <v>0</v>
      </c>
      <c r="EH113" s="73">
        <f t="shared" si="133"/>
        <v>0</v>
      </c>
      <c r="EI113" s="73">
        <f t="shared" si="134"/>
        <v>0</v>
      </c>
      <c r="EJ113" s="73">
        <f t="shared" si="135"/>
        <v>0</v>
      </c>
      <c r="EL113" s="74"/>
      <c r="EM113" s="74"/>
      <c r="EN113" s="74"/>
      <c r="ET113" s="74"/>
      <c r="EU113" s="74"/>
      <c r="EV113" s="74"/>
    </row>
    <row r="114" spans="1:152" s="73" customFormat="1" ht="15.5" x14ac:dyDescent="0.35">
      <c r="A114" s="73">
        <f xml:space="preserve"> 0.0000993650849745 * ( e * COS( p - A27 )  -  1 )</f>
        <v>-9.9470376774042475E-5</v>
      </c>
      <c r="C114" s="227">
        <f>SD_AT_1_AU / F107 /SECSinMINUTE</f>
        <v>4.3229446810397629E-2</v>
      </c>
      <c r="D114" s="227">
        <f xml:space="preserve"> MINSinDEGREE * DEGREES( ASIN( EQ_EARTH_RADIUS_KM / F107 / KMSinAU ) )</f>
        <v>0.11314468865190333</v>
      </c>
      <c r="L114" s="74"/>
      <c r="N114" s="74">
        <v>8.0330000000000005E-8</v>
      </c>
      <c r="O114" s="74">
        <v>2.45692824195</v>
      </c>
      <c r="P114" s="74">
        <v>129380.133777681</v>
      </c>
      <c r="Q114" s="73">
        <f t="shared" si="84"/>
        <v>4.1248416130488939E-8</v>
      </c>
      <c r="R114" s="73">
        <f t="shared" si="85"/>
        <v>4.1065606852705446E-8</v>
      </c>
      <c r="S114" s="73">
        <f t="shared" si="86"/>
        <v>4.1065591491540165E-8</v>
      </c>
      <c r="T114" s="73">
        <f t="shared" si="87"/>
        <v>4.1065591490252933E-8</v>
      </c>
      <c r="V114" s="74">
        <v>7.5200000000000005E-9</v>
      </c>
      <c r="W114" s="74">
        <v>4.2252535765300001</v>
      </c>
      <c r="X114" s="74">
        <v>51123.537899959898</v>
      </c>
      <c r="Y114" s="73">
        <f t="shared" si="88"/>
        <v>3.442916337776633E-9</v>
      </c>
      <c r="Z114" s="73">
        <f t="shared" si="89"/>
        <v>3.4359139140917103E-9</v>
      </c>
      <c r="AA114" s="73">
        <f t="shared" si="90"/>
        <v>3.4359133259961147E-9</v>
      </c>
      <c r="AB114" s="73">
        <f t="shared" si="91"/>
        <v>3.4359133259459234E-9</v>
      </c>
      <c r="AD114" s="74">
        <v>3.1999999999999998E-10</v>
      </c>
      <c r="AE114" s="74">
        <v>1.6582884601200001</v>
      </c>
      <c r="AF114" s="74">
        <v>105460.99111839</v>
      </c>
      <c r="AG114" s="73">
        <f t="shared" si="92"/>
        <v>2.3086094752031501E-10</v>
      </c>
      <c r="AH114" s="73">
        <f t="shared" si="93"/>
        <v>2.3038175776294227E-10</v>
      </c>
      <c r="AI114" s="73">
        <f t="shared" si="94"/>
        <v>2.3038171748401288E-10</v>
      </c>
      <c r="AJ114" s="73">
        <f t="shared" si="95"/>
        <v>2.3038171748062953E-10</v>
      </c>
      <c r="AL114" s="74">
        <v>9.9999999999999994E-12</v>
      </c>
      <c r="AM114" s="74">
        <v>4.81981872221</v>
      </c>
      <c r="AN114" s="74">
        <v>26107.572902473901</v>
      </c>
      <c r="AO114" s="73">
        <f t="shared" si="128"/>
        <v>-2.8885168725330751E-13</v>
      </c>
      <c r="AP114" s="73">
        <f t="shared" si="129"/>
        <v>-2.8350652117227249E-13</v>
      </c>
      <c r="AQ114" s="73">
        <f t="shared" si="130"/>
        <v>-2.8350607237784072E-13</v>
      </c>
      <c r="AR114" s="73">
        <f t="shared" si="131"/>
        <v>-2.8350607233977092E-13</v>
      </c>
      <c r="AT114" s="74"/>
      <c r="AU114" s="74"/>
      <c r="AV114" s="74"/>
      <c r="BB114" s="74"/>
      <c r="BC114" s="74"/>
      <c r="BD114" s="74"/>
      <c r="BJ114" s="74">
        <v>2.297E-8</v>
      </c>
      <c r="BK114" s="74">
        <v>3.9032125152999999</v>
      </c>
      <c r="BL114" s="74">
        <v>313054.83769889001</v>
      </c>
      <c r="BM114" s="73">
        <f t="shared" si="100"/>
        <v>1.4759553662313877E-8</v>
      </c>
      <c r="BN114" s="73">
        <f t="shared" si="101"/>
        <v>1.4646396948432272E-8</v>
      </c>
      <c r="BO114" s="73">
        <f t="shared" si="102"/>
        <v>1.4646387422224816E-8</v>
      </c>
      <c r="BP114" s="73">
        <f t="shared" si="103"/>
        <v>1.4646387421404061E-8</v>
      </c>
      <c r="BR114" s="74">
        <v>1.74E-9</v>
      </c>
      <c r="BS114" s="74">
        <v>5.88326736492</v>
      </c>
      <c r="BT114" s="74">
        <v>136100.847757023</v>
      </c>
      <c r="BU114" s="73">
        <f t="shared" si="104"/>
        <v>4.4157347221373952E-11</v>
      </c>
      <c r="BV114" s="73">
        <f t="shared" si="105"/>
        <v>3.9308286632833342E-11</v>
      </c>
      <c r="BW114" s="73">
        <f t="shared" si="106"/>
        <v>3.9307879482165442E-11</v>
      </c>
      <c r="BX114" s="73">
        <f t="shared" si="107"/>
        <v>3.930787944814992E-11</v>
      </c>
      <c r="BZ114" s="74">
        <v>7.0000000000000004E-11</v>
      </c>
      <c r="CA114" s="74">
        <v>5.4191877464199996</v>
      </c>
      <c r="CB114" s="74">
        <v>1109.3785520934</v>
      </c>
      <c r="CC114" s="73">
        <f t="shared" si="108"/>
        <v>-8.6818606189370309E-12</v>
      </c>
      <c r="CD114" s="73">
        <f t="shared" si="109"/>
        <v>-8.6834388971669441E-12</v>
      </c>
      <c r="CE114" s="73">
        <f t="shared" si="110"/>
        <v>-8.6834390296821943E-12</v>
      </c>
      <c r="CF114" s="73">
        <f t="shared" si="111"/>
        <v>-8.6834390296932999E-12</v>
      </c>
      <c r="CH114" s="74"/>
      <c r="CI114" s="74"/>
      <c r="CJ114" s="74"/>
      <c r="CP114" s="74"/>
      <c r="CQ114" s="74"/>
      <c r="CR114" s="74"/>
      <c r="CX114" s="74"/>
      <c r="CY114" s="74"/>
      <c r="CZ114" s="74"/>
      <c r="DF114" s="74">
        <v>1.041E-8</v>
      </c>
      <c r="DG114" s="74">
        <v>2.7803632243399998</v>
      </c>
      <c r="DH114" s="74">
        <v>213.29909543799999</v>
      </c>
      <c r="DI114" s="73">
        <f t="shared" si="112"/>
        <v>1.0402309667957907E-8</v>
      </c>
      <c r="DJ114" s="73">
        <f t="shared" si="113"/>
        <v>1.0402307920048226E-8</v>
      </c>
      <c r="DK114" s="73">
        <f t="shared" si="114"/>
        <v>1.0402307919901459E-8</v>
      </c>
      <c r="DL114" s="73">
        <f t="shared" si="115"/>
        <v>1.0402307919901446E-8</v>
      </c>
      <c r="DN114" s="74">
        <v>1.1200000000000001E-9</v>
      </c>
      <c r="DO114" s="74">
        <v>4.7898390269300002</v>
      </c>
      <c r="DP114" s="74">
        <v>53131.406024757001</v>
      </c>
      <c r="DQ114" s="73">
        <f t="shared" si="116"/>
        <v>8.8134360248369942E-10</v>
      </c>
      <c r="DR114" s="73">
        <f t="shared" si="117"/>
        <v>8.820951730385093E-10</v>
      </c>
      <c r="DS114" s="73">
        <f t="shared" si="118"/>
        <v>8.8209523609805202E-10</v>
      </c>
      <c r="DT114" s="73">
        <f t="shared" si="119"/>
        <v>8.8209523610338744E-10</v>
      </c>
      <c r="DV114" s="74">
        <v>6E-11</v>
      </c>
      <c r="DW114" s="74">
        <v>2.4145132725699998</v>
      </c>
      <c r="DX114" s="74">
        <v>52195.476044048097</v>
      </c>
      <c r="DY114" s="73">
        <f t="shared" si="120"/>
        <v>-2.1538061748912366E-11</v>
      </c>
      <c r="DZ114" s="73">
        <f t="shared" si="121"/>
        <v>-2.1478180554812069E-11</v>
      </c>
      <c r="EA114" s="73">
        <f t="shared" si="122"/>
        <v>-2.1478175526030311E-11</v>
      </c>
      <c r="EB114" s="73">
        <f t="shared" si="123"/>
        <v>-2.1478175525603573E-11</v>
      </c>
      <c r="ED114" s="74">
        <v>0</v>
      </c>
      <c r="EE114" s="74">
        <v>2.8963085345700001</v>
      </c>
      <c r="EF114" s="74">
        <v>13655.8604911764</v>
      </c>
      <c r="EG114" s="73">
        <f t="shared" si="132"/>
        <v>0</v>
      </c>
      <c r="EH114" s="73">
        <f t="shared" si="133"/>
        <v>0</v>
      </c>
      <c r="EI114" s="73">
        <f t="shared" si="134"/>
        <v>0</v>
      </c>
      <c r="EJ114" s="73">
        <f t="shared" si="135"/>
        <v>0</v>
      </c>
      <c r="EL114" s="74"/>
      <c r="EM114" s="74"/>
      <c r="EN114" s="74"/>
      <c r="ET114" s="74"/>
      <c r="EU114" s="74"/>
      <c r="EV114" s="74"/>
    </row>
    <row r="115" spans="1:152" s="73" customFormat="1" ht="13.5" x14ac:dyDescent="0.3">
      <c r="L115" s="74"/>
      <c r="N115" s="74">
        <v>8.343E-8</v>
      </c>
      <c r="O115" s="74">
        <v>5.3449987129399998</v>
      </c>
      <c r="P115" s="74">
        <v>19317.1925403286</v>
      </c>
      <c r="Q115" s="73">
        <f t="shared" si="84"/>
        <v>1.8301708095973267E-8</v>
      </c>
      <c r="R115" s="73">
        <f t="shared" si="85"/>
        <v>1.826950119415272E-8</v>
      </c>
      <c r="S115" s="73">
        <f t="shared" si="86"/>
        <v>1.826949848987725E-8</v>
      </c>
      <c r="T115" s="73">
        <f t="shared" si="87"/>
        <v>1.8269498489645884E-8</v>
      </c>
      <c r="V115" s="74">
        <v>7.5200000000000005E-9</v>
      </c>
      <c r="W115" s="74">
        <v>4.7009920793599997</v>
      </c>
      <c r="X115" s="74">
        <v>51109.310805958303</v>
      </c>
      <c r="Y115" s="73">
        <f t="shared" si="88"/>
        <v>4.9598251668323487E-9</v>
      </c>
      <c r="Z115" s="73">
        <f t="shared" si="89"/>
        <v>4.9539053121730046E-9</v>
      </c>
      <c r="AA115" s="73">
        <f t="shared" si="90"/>
        <v>4.9539048149021719E-9</v>
      </c>
      <c r="AB115" s="73">
        <f t="shared" si="91"/>
        <v>4.953904814859721E-9</v>
      </c>
      <c r="AD115" s="74">
        <v>3.1999999999999998E-10</v>
      </c>
      <c r="AE115" s="74">
        <v>1.0254998480999999</v>
      </c>
      <c r="AF115" s="74">
        <v>155418.04029735099</v>
      </c>
      <c r="AG115" s="73">
        <f t="shared" si="92"/>
        <v>2.7586451900412928E-10</v>
      </c>
      <c r="AH115" s="73">
        <f t="shared" si="93"/>
        <v>2.7534689395197386E-10</v>
      </c>
      <c r="AI115" s="73">
        <f t="shared" si="94"/>
        <v>2.753468503739146E-10</v>
      </c>
      <c r="AJ115" s="73">
        <f t="shared" si="95"/>
        <v>2.7534685037020733E-10</v>
      </c>
      <c r="AL115" s="74">
        <v>9.9999999999999994E-12</v>
      </c>
      <c r="AM115" s="74">
        <v>4.2754606927100003</v>
      </c>
      <c r="AN115" s="74">
        <v>36301.188687785099</v>
      </c>
      <c r="AO115" s="73">
        <f t="shared" si="128"/>
        <v>-9.9344540965098478E-12</v>
      </c>
      <c r="AP115" s="73">
        <f t="shared" si="129"/>
        <v>-9.9353012515845164E-12</v>
      </c>
      <c r="AQ115" s="73">
        <f t="shared" si="130"/>
        <v>-9.9353013224828258E-12</v>
      </c>
      <c r="AR115" s="73">
        <f t="shared" si="131"/>
        <v>-9.9353013224888924E-12</v>
      </c>
      <c r="AT115" s="74"/>
      <c r="AU115" s="74"/>
      <c r="AV115" s="74"/>
      <c r="BB115" s="74"/>
      <c r="BC115" s="74"/>
      <c r="BD115" s="74"/>
      <c r="BJ115" s="74">
        <v>2.5349999999999999E-8</v>
      </c>
      <c r="BK115" s="74">
        <v>3.0517062348300001</v>
      </c>
      <c r="BL115" s="74">
        <v>69159.802430604905</v>
      </c>
      <c r="BM115" s="73">
        <f t="shared" si="100"/>
        <v>-1.9504116666433427E-9</v>
      </c>
      <c r="BN115" s="73">
        <f t="shared" si="101"/>
        <v>-1.9146070800315244E-9</v>
      </c>
      <c r="BO115" s="73">
        <f t="shared" si="102"/>
        <v>-1.914604073644622E-9</v>
      </c>
      <c r="BP115" s="73">
        <f t="shared" si="103"/>
        <v>-1.9146040733917339E-9</v>
      </c>
      <c r="BR115" s="74">
        <v>1.38E-9</v>
      </c>
      <c r="BS115" s="74">
        <v>2.34393108627</v>
      </c>
      <c r="BT115" s="74">
        <v>1052.2683831884001</v>
      </c>
      <c r="BU115" s="73">
        <f t="shared" si="104"/>
        <v>1.1503640321486987E-9</v>
      </c>
      <c r="BV115" s="73">
        <f t="shared" si="105"/>
        <v>1.1503804608616164E-9</v>
      </c>
      <c r="BW115" s="73">
        <f t="shared" si="106"/>
        <v>1.1503804622409833E-9</v>
      </c>
      <c r="BX115" s="73">
        <f t="shared" si="107"/>
        <v>1.1503804622410998E-9</v>
      </c>
      <c r="BZ115" s="74">
        <v>7.0000000000000004E-11</v>
      </c>
      <c r="CA115" s="74">
        <v>3.1440793240099998</v>
      </c>
      <c r="CB115" s="74">
        <v>51962.507187710398</v>
      </c>
      <c r="CC115" s="73">
        <f t="shared" si="108"/>
        <v>3.0728689466064104E-11</v>
      </c>
      <c r="CD115" s="73">
        <f t="shared" si="109"/>
        <v>3.0661733415836715E-11</v>
      </c>
      <c r="CE115" s="73">
        <f t="shared" si="110"/>
        <v>3.0661727792614288E-11</v>
      </c>
      <c r="CF115" s="73">
        <f t="shared" si="111"/>
        <v>3.0661727792134969E-11</v>
      </c>
      <c r="CH115" s="74"/>
      <c r="CI115" s="74"/>
      <c r="CJ115" s="74"/>
      <c r="CP115" s="74"/>
      <c r="CQ115" s="74"/>
      <c r="CR115" s="74"/>
      <c r="CX115" s="74"/>
      <c r="CY115" s="74"/>
      <c r="CZ115" s="74"/>
      <c r="DF115" s="74">
        <v>1.105E-8</v>
      </c>
      <c r="DG115" s="74">
        <v>4.5551210951499996</v>
      </c>
      <c r="DH115" s="74">
        <v>26011.637070298599</v>
      </c>
      <c r="DI115" s="73">
        <f t="shared" si="112"/>
        <v>1.0775914919710461E-8</v>
      </c>
      <c r="DJ115" s="73">
        <f t="shared" si="113"/>
        <v>1.0774610315961939E-8</v>
      </c>
      <c r="DK115" s="73">
        <f t="shared" si="114"/>
        <v>1.0774610206296294E-8</v>
      </c>
      <c r="DL115" s="73">
        <f t="shared" si="115"/>
        <v>1.0774610206286958E-8</v>
      </c>
      <c r="DN115" s="74">
        <v>9.5999999999999999E-10</v>
      </c>
      <c r="DO115" s="74">
        <v>5.0343850236299996</v>
      </c>
      <c r="DP115" s="74">
        <v>32370.9789915656</v>
      </c>
      <c r="DQ115" s="73">
        <f t="shared" si="116"/>
        <v>-9.5205801407835605E-10</v>
      </c>
      <c r="DR115" s="73">
        <f t="shared" si="117"/>
        <v>-9.5197610077969802E-10</v>
      </c>
      <c r="DS115" s="73">
        <f t="shared" si="118"/>
        <v>-9.5197609388451213E-10</v>
      </c>
      <c r="DT115" s="73">
        <f t="shared" si="119"/>
        <v>-9.5197609388393497E-10</v>
      </c>
      <c r="DV115" s="74">
        <v>5.0000000000000002E-11</v>
      </c>
      <c r="DW115" s="74">
        <v>5.3539600365500002</v>
      </c>
      <c r="DX115" s="74">
        <v>52171.924947790401</v>
      </c>
      <c r="DY115" s="73">
        <f t="shared" si="120"/>
        <v>-1.0789396224408439E-11</v>
      </c>
      <c r="DZ115" s="73">
        <f t="shared" si="121"/>
        <v>-1.0841560574153487E-11</v>
      </c>
      <c r="EA115" s="73">
        <f t="shared" si="122"/>
        <v>-1.0841564953458219E-11</v>
      </c>
      <c r="EB115" s="73">
        <f t="shared" si="123"/>
        <v>-1.084156495383001E-11</v>
      </c>
      <c r="ED115" s="74">
        <v>0</v>
      </c>
      <c r="EE115" s="74">
        <v>3.9263939417399998</v>
      </c>
      <c r="EF115" s="74">
        <v>50057.042422769999</v>
      </c>
      <c r="EG115" s="73">
        <f t="shared" si="132"/>
        <v>0</v>
      </c>
      <c r="EH115" s="73">
        <f t="shared" si="133"/>
        <v>0</v>
      </c>
      <c r="EI115" s="73">
        <f t="shared" si="134"/>
        <v>0</v>
      </c>
      <c r="EJ115" s="73">
        <f t="shared" si="135"/>
        <v>0</v>
      </c>
      <c r="EL115" s="74"/>
      <c r="EM115" s="74"/>
      <c r="EN115" s="74"/>
      <c r="ET115" s="74"/>
      <c r="EU115" s="74"/>
      <c r="EV115" s="74"/>
    </row>
    <row r="116" spans="1:152" s="73" customFormat="1" ht="13.5" x14ac:dyDescent="0.3">
      <c r="L116" s="74"/>
      <c r="N116" s="74">
        <v>7.4250000000000006E-8</v>
      </c>
      <c r="O116" s="74">
        <v>4.7116033038999996</v>
      </c>
      <c r="P116" s="74">
        <v>6.6285589000099998</v>
      </c>
      <c r="Q116" s="73">
        <f t="shared" si="84"/>
        <v>7.9203471841378958E-9</v>
      </c>
      <c r="R116" s="73">
        <f t="shared" si="85"/>
        <v>7.9203371610123877E-9</v>
      </c>
      <c r="S116" s="73">
        <f t="shared" si="86"/>
        <v>7.9203371601708506E-9</v>
      </c>
      <c r="T116" s="73">
        <f t="shared" si="87"/>
        <v>7.9203371601707844E-9</v>
      </c>
      <c r="V116" s="74">
        <v>6.5100000000000001E-9</v>
      </c>
      <c r="W116" s="74">
        <v>5.8738305009499996</v>
      </c>
      <c r="X116" s="74">
        <v>2333.1963928720002</v>
      </c>
      <c r="Y116" s="73">
        <f t="shared" si="88"/>
        <v>6.3629709108454077E-9</v>
      </c>
      <c r="Z116" s="73">
        <f t="shared" si="89"/>
        <v>6.3629051582441444E-9</v>
      </c>
      <c r="AA116" s="73">
        <f t="shared" si="90"/>
        <v>6.3629051527228073E-9</v>
      </c>
      <c r="AB116" s="73">
        <f t="shared" si="91"/>
        <v>6.3629051527223474E-9</v>
      </c>
      <c r="AD116" s="74">
        <v>3E-10</v>
      </c>
      <c r="AE116" s="74">
        <v>1.57915654792</v>
      </c>
      <c r="AF116" s="74">
        <v>52168.692736147503</v>
      </c>
      <c r="AG116" s="73">
        <f t="shared" si="92"/>
        <v>2.355948720210129E-10</v>
      </c>
      <c r="AH116" s="73">
        <f t="shared" si="93"/>
        <v>2.3579319201487338E-10</v>
      </c>
      <c r="AI116" s="73">
        <f t="shared" si="94"/>
        <v>2.357932086549168E-10</v>
      </c>
      <c r="AJ116" s="73">
        <f t="shared" si="95"/>
        <v>2.3579320865632957E-10</v>
      </c>
      <c r="AL116" s="74">
        <v>9.9999999999999994E-12</v>
      </c>
      <c r="AM116" s="74">
        <v>2.4337499127200002</v>
      </c>
      <c r="AN116" s="74">
        <v>51535.908996834303</v>
      </c>
      <c r="AO116" s="73">
        <f t="shared" si="128"/>
        <v>-7.842229143383941E-12</v>
      </c>
      <c r="AP116" s="73">
        <f t="shared" si="129"/>
        <v>-7.8487742978958859E-12</v>
      </c>
      <c r="AQ116" s="73">
        <f t="shared" si="130"/>
        <v>-7.8487748470730467E-12</v>
      </c>
      <c r="AR116" s="73">
        <f t="shared" si="131"/>
        <v>-7.8487748471195417E-12</v>
      </c>
      <c r="AT116" s="74"/>
      <c r="AU116" s="74"/>
      <c r="AV116" s="74"/>
      <c r="BB116" s="74"/>
      <c r="BC116" s="74"/>
      <c r="BD116" s="74"/>
      <c r="BJ116" s="74">
        <v>2.2110000000000001E-8</v>
      </c>
      <c r="BK116" s="74">
        <v>4.6512021089999998</v>
      </c>
      <c r="BL116" s="74">
        <v>28306.660245760901</v>
      </c>
      <c r="BM116" s="73">
        <f t="shared" si="100"/>
        <v>1.884126477455982E-8</v>
      </c>
      <c r="BN116" s="73">
        <f t="shared" si="101"/>
        <v>1.8834553735964246E-8</v>
      </c>
      <c r="BO116" s="73">
        <f t="shared" si="102"/>
        <v>1.8834553172226659E-8</v>
      </c>
      <c r="BP116" s="73">
        <f t="shared" si="103"/>
        <v>1.8834553172178607E-8</v>
      </c>
      <c r="BR116" s="74">
        <v>1.63E-9</v>
      </c>
      <c r="BS116" s="74">
        <v>6.0548401533199998</v>
      </c>
      <c r="BT116" s="74">
        <v>26080.7895945733</v>
      </c>
      <c r="BU116" s="73">
        <f t="shared" si="104"/>
        <v>-1.2016161803270376E-9</v>
      </c>
      <c r="BV116" s="73">
        <f t="shared" si="105"/>
        <v>-1.2010276706663028E-9</v>
      </c>
      <c r="BW116" s="73">
        <f t="shared" si="106"/>
        <v>-1.2010276212394891E-9</v>
      </c>
      <c r="BX116" s="73">
        <f t="shared" si="107"/>
        <v>-1.201027621235292E-9</v>
      </c>
      <c r="BZ116" s="74">
        <v>6E-11</v>
      </c>
      <c r="CA116" s="74">
        <v>5.1387952239599999</v>
      </c>
      <c r="CB116" s="74">
        <v>76044.952320535798</v>
      </c>
      <c r="CC116" s="73">
        <f t="shared" si="108"/>
        <v>-4.6799521327961504E-11</v>
      </c>
      <c r="CD116" s="73">
        <f t="shared" si="109"/>
        <v>-4.6740982545208988E-11</v>
      </c>
      <c r="CE116" s="73">
        <f t="shared" si="110"/>
        <v>-4.6740977625412462E-11</v>
      </c>
      <c r="CF116" s="73">
        <f t="shared" si="111"/>
        <v>-4.6740977624993321E-11</v>
      </c>
      <c r="CH116" s="74"/>
      <c r="CI116" s="74"/>
      <c r="CJ116" s="74"/>
      <c r="CP116" s="74"/>
      <c r="CQ116" s="74"/>
      <c r="CR116" s="74"/>
      <c r="CX116" s="74"/>
      <c r="CY116" s="74"/>
      <c r="CZ116" s="74"/>
      <c r="DF116" s="74">
        <v>9.7900000000000003E-9</v>
      </c>
      <c r="DG116" s="74">
        <v>2.4387041966699998</v>
      </c>
      <c r="DH116" s="74">
        <v>71980.633574731095</v>
      </c>
      <c r="DI116" s="73">
        <f t="shared" si="112"/>
        <v>-9.4262895945981359E-9</v>
      </c>
      <c r="DJ116" s="73">
        <f t="shared" si="113"/>
        <v>-9.4223817188198901E-9</v>
      </c>
      <c r="DK116" s="73">
        <f t="shared" si="114"/>
        <v>-9.4223813898468468E-9</v>
      </c>
      <c r="DL116" s="73">
        <f t="shared" si="115"/>
        <v>-9.4223813898190502E-9</v>
      </c>
      <c r="DN116" s="74">
        <v>9.0999999999999996E-10</v>
      </c>
      <c r="DO116" s="74">
        <v>4.22099920434</v>
      </c>
      <c r="DP116" s="74">
        <v>50057.042422769999</v>
      </c>
      <c r="DQ116" s="73">
        <f t="shared" si="116"/>
        <v>8.2785722330788648E-10</v>
      </c>
      <c r="DR116" s="73">
        <f t="shared" si="117"/>
        <v>8.282441613048663E-10</v>
      </c>
      <c r="DS116" s="73">
        <f t="shared" si="118"/>
        <v>8.2824419375642266E-10</v>
      </c>
      <c r="DT116" s="73">
        <f t="shared" si="119"/>
        <v>8.2824419375916549E-10</v>
      </c>
      <c r="DV116" s="74">
        <v>5.0000000000000002E-11</v>
      </c>
      <c r="DW116" s="74">
        <v>5.4818763803900001</v>
      </c>
      <c r="DX116" s="74">
        <v>82815.662921781302</v>
      </c>
      <c r="DY116" s="73">
        <f t="shared" si="120"/>
        <v>4.7467559628275798E-11</v>
      </c>
      <c r="DZ116" s="73">
        <f t="shared" si="121"/>
        <v>4.7440842118032994E-11</v>
      </c>
      <c r="EA116" s="73">
        <f t="shared" si="122"/>
        <v>4.7440839869043098E-11</v>
      </c>
      <c r="EB116" s="73">
        <f t="shared" si="123"/>
        <v>4.7440839868852795E-11</v>
      </c>
      <c r="ED116" s="74">
        <v>0</v>
      </c>
      <c r="EE116" s="74">
        <v>0.27991454534999999</v>
      </c>
      <c r="EF116" s="74">
        <v>11322.6640983044</v>
      </c>
      <c r="EG116" s="73">
        <f t="shared" si="132"/>
        <v>0</v>
      </c>
      <c r="EH116" s="73">
        <f t="shared" si="133"/>
        <v>0</v>
      </c>
      <c r="EI116" s="73">
        <f t="shared" si="134"/>
        <v>0</v>
      </c>
      <c r="EJ116" s="73">
        <f t="shared" si="135"/>
        <v>0</v>
      </c>
      <c r="EL116" s="74"/>
      <c r="EM116" s="74"/>
      <c r="EN116" s="74"/>
      <c r="ET116" s="74"/>
      <c r="EU116" s="74"/>
      <c r="EV116" s="74"/>
    </row>
    <row r="117" spans="1:152" s="73" customFormat="1" ht="13.5" x14ac:dyDescent="0.3">
      <c r="A117" s="76" t="s">
        <v>80</v>
      </c>
      <c r="B117" s="76" t="s">
        <v>82</v>
      </c>
      <c r="C117" s="76" t="s">
        <v>26</v>
      </c>
      <c r="D117" s="76" t="s">
        <v>26</v>
      </c>
      <c r="E117" s="76" t="s">
        <v>26</v>
      </c>
      <c r="F117" s="76" t="s">
        <v>26</v>
      </c>
      <c r="L117" s="74"/>
      <c r="N117" s="74">
        <v>9.0009999999999997E-8</v>
      </c>
      <c r="O117" s="74">
        <v>6.2339625641299996</v>
      </c>
      <c r="P117" s="74">
        <v>25021.407664384202</v>
      </c>
      <c r="Q117" s="73">
        <f t="shared" si="84"/>
        <v>-4.2391677923434022E-8</v>
      </c>
      <c r="R117" s="73">
        <f t="shared" si="85"/>
        <v>-4.2432365208666652E-8</v>
      </c>
      <c r="S117" s="73">
        <f t="shared" si="86"/>
        <v>-4.243236862438281E-8</v>
      </c>
      <c r="T117" s="73">
        <f t="shared" si="87"/>
        <v>-4.2432368624671589E-8</v>
      </c>
      <c r="V117" s="74">
        <v>6.9900000000000001E-9</v>
      </c>
      <c r="W117" s="74">
        <v>4.8282318597899998</v>
      </c>
      <c r="X117" s="74">
        <v>38519.945791972001</v>
      </c>
      <c r="Y117" s="73">
        <f t="shared" si="88"/>
        <v>-3.8062982410534869E-9</v>
      </c>
      <c r="Z117" s="73">
        <f t="shared" si="89"/>
        <v>-3.801671522483163E-9</v>
      </c>
      <c r="AA117" s="73">
        <f t="shared" si="90"/>
        <v>-3.8016711339152448E-9</v>
      </c>
      <c r="AB117" s="73">
        <f t="shared" si="91"/>
        <v>-3.801671133881902E-9</v>
      </c>
      <c r="AD117" s="74">
        <v>3.1000000000000002E-10</v>
      </c>
      <c r="AE117" s="74">
        <v>0.69335015230999997</v>
      </c>
      <c r="AF117" s="74">
        <v>50057.042422769999</v>
      </c>
      <c r="AG117" s="73">
        <f t="shared" si="92"/>
        <v>-3.0972533161304899E-10</v>
      </c>
      <c r="AH117" s="73">
        <f t="shared" si="93"/>
        <v>-3.0973854530048963E-10</v>
      </c>
      <c r="AI117" s="73">
        <f t="shared" si="94"/>
        <v>-3.0973854639626825E-10</v>
      </c>
      <c r="AJ117" s="73">
        <f t="shared" si="95"/>
        <v>-3.0973854639636084E-10</v>
      </c>
      <c r="AL117" s="74">
        <v>9.9999999999999994E-12</v>
      </c>
      <c r="AM117" s="74">
        <v>4.0308805120700004</v>
      </c>
      <c r="AN117" s="74">
        <v>1109.3785520934</v>
      </c>
      <c r="AO117" s="73">
        <f t="shared" si="128"/>
        <v>-9.9831021167618083E-12</v>
      </c>
      <c r="AP117" s="73">
        <f t="shared" si="129"/>
        <v>-9.9831153180167911E-12</v>
      </c>
      <c r="AQ117" s="73">
        <f t="shared" si="130"/>
        <v>-9.9831153191249773E-12</v>
      </c>
      <c r="AR117" s="73">
        <f t="shared" si="131"/>
        <v>-9.983115319125071E-12</v>
      </c>
      <c r="AT117" s="74"/>
      <c r="AU117" s="74"/>
      <c r="AV117" s="74"/>
      <c r="BB117" s="74"/>
      <c r="BC117" s="74"/>
      <c r="BD117" s="74"/>
      <c r="BJ117" s="74">
        <v>1.9119999999999998E-8</v>
      </c>
      <c r="BK117" s="74">
        <v>5.7840385081200001</v>
      </c>
      <c r="BL117" s="74">
        <v>102762.539671012</v>
      </c>
      <c r="BM117" s="73">
        <f t="shared" si="100"/>
        <v>-1.7801285584954306E-8</v>
      </c>
      <c r="BN117" s="73">
        <f t="shared" si="101"/>
        <v>-1.781593274221447E-8</v>
      </c>
      <c r="BO117" s="73">
        <f t="shared" si="102"/>
        <v>-1.7815933968706494E-8</v>
      </c>
      <c r="BP117" s="73">
        <f t="shared" si="103"/>
        <v>-1.7815933968810646E-8</v>
      </c>
      <c r="BR117" s="74">
        <v>1.4200000000000001E-9</v>
      </c>
      <c r="BS117" s="74">
        <v>3.0720910314999998</v>
      </c>
      <c r="BT117" s="74">
        <v>3442.5749449653999</v>
      </c>
      <c r="BU117" s="73">
        <f t="shared" si="104"/>
        <v>-1.0821991285843001E-9</v>
      </c>
      <c r="BV117" s="73">
        <f t="shared" si="105"/>
        <v>-1.0821343001749537E-9</v>
      </c>
      <c r="BW117" s="73">
        <f t="shared" si="106"/>
        <v>-1.0821342947316097E-9</v>
      </c>
      <c r="BX117" s="73">
        <f t="shared" si="107"/>
        <v>-1.0821342947311459E-9</v>
      </c>
      <c r="BZ117" s="74">
        <v>7.0000000000000004E-11</v>
      </c>
      <c r="CA117" s="74">
        <v>2.0644759078199999</v>
      </c>
      <c r="CB117" s="74">
        <v>124778.183658718</v>
      </c>
      <c r="CC117" s="73">
        <f t="shared" si="108"/>
        <v>5.0245279204833801E-11</v>
      </c>
      <c r="CD117" s="73">
        <f t="shared" si="109"/>
        <v>5.0120554632216301E-11</v>
      </c>
      <c r="CE117" s="73">
        <f t="shared" si="110"/>
        <v>5.0120544146327948E-11</v>
      </c>
      <c r="CF117" s="73">
        <f t="shared" si="111"/>
        <v>5.0120544145439065E-11</v>
      </c>
      <c r="CH117" s="74"/>
      <c r="CI117" s="74"/>
      <c r="CJ117" s="74"/>
      <c r="CP117" s="74"/>
      <c r="CQ117" s="74"/>
      <c r="CR117" s="74"/>
      <c r="CX117" s="74"/>
      <c r="CY117" s="74"/>
      <c r="CZ117" s="74"/>
      <c r="DF117" s="74">
        <v>8.5299999999999993E-9</v>
      </c>
      <c r="DG117" s="74">
        <v>0.56334001922999999</v>
      </c>
      <c r="DH117" s="74">
        <v>20760.427033191401</v>
      </c>
      <c r="DI117" s="73">
        <f t="shared" si="112"/>
        <v>2.6279887121445489E-10</v>
      </c>
      <c r="DJ117" s="73">
        <f t="shared" si="113"/>
        <v>2.5917348265788469E-10</v>
      </c>
      <c r="DK117" s="73">
        <f t="shared" si="114"/>
        <v>2.5917317826102186E-10</v>
      </c>
      <c r="DL117" s="73">
        <f t="shared" si="115"/>
        <v>2.5917317823533542E-10</v>
      </c>
      <c r="DN117" s="74">
        <v>9.0999999999999996E-10</v>
      </c>
      <c r="DO117" s="74">
        <v>4.35481864546</v>
      </c>
      <c r="DP117" s="74">
        <v>129330.137155777</v>
      </c>
      <c r="DQ117" s="73">
        <f t="shared" si="116"/>
        <v>9.0865887692773676E-10</v>
      </c>
      <c r="DR117" s="73">
        <f t="shared" si="117"/>
        <v>9.0878651125349946E-10</v>
      </c>
      <c r="DS117" s="73">
        <f t="shared" si="118"/>
        <v>9.0878652170222244E-10</v>
      </c>
      <c r="DT117" s="73">
        <f t="shared" si="119"/>
        <v>9.0878652170309843E-10</v>
      </c>
      <c r="DV117" s="74">
        <v>3.9999999999999998E-11</v>
      </c>
      <c r="DW117" s="74">
        <v>2.46695073802</v>
      </c>
      <c r="DX117" s="74">
        <v>55618.381228113802</v>
      </c>
      <c r="DY117" s="73">
        <f t="shared" si="120"/>
        <v>2.0379902156257374E-11</v>
      </c>
      <c r="DZ117" s="73">
        <f t="shared" si="121"/>
        <v>2.0419098103544584E-11</v>
      </c>
      <c r="EA117" s="73">
        <f t="shared" si="122"/>
        <v>2.0419101393404709E-11</v>
      </c>
      <c r="EB117" s="73">
        <f t="shared" si="123"/>
        <v>2.0419101393682337E-11</v>
      </c>
      <c r="ED117" s="74">
        <v>0</v>
      </c>
      <c r="EE117" s="74">
        <v>5.6396834180499997</v>
      </c>
      <c r="EF117" s="74">
        <v>103292.23063610699</v>
      </c>
      <c r="EG117" s="73">
        <f t="shared" si="132"/>
        <v>0</v>
      </c>
      <c r="EH117" s="73">
        <f t="shared" si="133"/>
        <v>0</v>
      </c>
      <c r="EI117" s="73">
        <f t="shared" si="134"/>
        <v>0</v>
      </c>
      <c r="EJ117" s="73">
        <f t="shared" si="135"/>
        <v>0</v>
      </c>
      <c r="EL117" s="74"/>
      <c r="EM117" s="74"/>
      <c r="EN117" s="74"/>
      <c r="ET117" s="74"/>
      <c r="EU117" s="74"/>
      <c r="EV117" s="74"/>
    </row>
    <row r="118" spans="1:152" s="73" customFormat="1" ht="13.5" x14ac:dyDescent="0.3">
      <c r="L118" s="74"/>
      <c r="N118" s="74">
        <v>8.1260000000000001E-8</v>
      </c>
      <c r="O118" s="74">
        <v>1.12294634635</v>
      </c>
      <c r="P118" s="74">
        <v>26095.016688575</v>
      </c>
      <c r="Q118" s="73">
        <f t="shared" si="84"/>
        <v>-5.4209639432528495E-8</v>
      </c>
      <c r="R118" s="73">
        <f t="shared" si="85"/>
        <v>-5.4241986413439183E-8</v>
      </c>
      <c r="S118" s="73">
        <f t="shared" si="86"/>
        <v>-5.4241989128706567E-8</v>
      </c>
      <c r="T118" s="73">
        <f t="shared" si="87"/>
        <v>-5.4241989128937E-8</v>
      </c>
      <c r="V118" s="74">
        <v>6.5599999999999997E-9</v>
      </c>
      <c r="W118" s="74">
        <v>3.6537572672900001</v>
      </c>
      <c r="X118" s="74">
        <v>25668.418497699</v>
      </c>
      <c r="Y118" s="73">
        <f t="shared" si="88"/>
        <v>6.0008052924322497E-9</v>
      </c>
      <c r="Z118" s="73">
        <f t="shared" si="89"/>
        <v>5.9994111074631031E-9</v>
      </c>
      <c r="AA118" s="73">
        <f t="shared" si="90"/>
        <v>5.9994109903348809E-9</v>
      </c>
      <c r="AB118" s="73">
        <f t="shared" si="91"/>
        <v>5.9994109903249266E-9</v>
      </c>
      <c r="AD118" s="74">
        <v>3.3E-10</v>
      </c>
      <c r="AE118" s="74">
        <v>4.04678616141</v>
      </c>
      <c r="AF118" s="74">
        <v>55618.381228113802</v>
      </c>
      <c r="AG118" s="73">
        <f t="shared" si="92"/>
        <v>-2.8546395472451665E-10</v>
      </c>
      <c r="AH118" s="73">
        <f t="shared" si="93"/>
        <v>-2.8527516675276505E-10</v>
      </c>
      <c r="AI118" s="73">
        <f t="shared" si="94"/>
        <v>-2.8527515088619424E-10</v>
      </c>
      <c r="AJ118" s="73">
        <f t="shared" si="95"/>
        <v>-2.8527515088485524E-10</v>
      </c>
      <c r="AL118" s="74">
        <v>9.9999999999999994E-12</v>
      </c>
      <c r="AM118" s="74">
        <v>5.6049552498299997</v>
      </c>
      <c r="AN118" s="74">
        <v>207593.84658049999</v>
      </c>
      <c r="AO118" s="73">
        <f t="shared" si="128"/>
        <v>-9.9391319660979636E-12</v>
      </c>
      <c r="AP118" s="73">
        <f t="shared" si="129"/>
        <v>-9.9437263012303899E-12</v>
      </c>
      <c r="AQ118" s="73">
        <f t="shared" si="130"/>
        <v>-9.9437266794337804E-12</v>
      </c>
      <c r="AR118" s="73">
        <f t="shared" si="131"/>
        <v>-9.9437266794655767E-12</v>
      </c>
      <c r="AT118" s="74"/>
      <c r="AU118" s="74"/>
      <c r="AV118" s="74"/>
      <c r="BB118" s="74"/>
      <c r="BC118" s="74"/>
      <c r="BD118" s="74"/>
      <c r="BJ118" s="74">
        <v>2.2650000000000001E-8</v>
      </c>
      <c r="BK118" s="74">
        <v>3.3447893737899999</v>
      </c>
      <c r="BL118" s="74">
        <v>22645.328196608702</v>
      </c>
      <c r="BM118" s="73">
        <f t="shared" si="100"/>
        <v>2.0493516120201578E-8</v>
      </c>
      <c r="BN118" s="73">
        <f t="shared" si="101"/>
        <v>2.0497987772853463E-8</v>
      </c>
      <c r="BO118" s="73">
        <f t="shared" si="102"/>
        <v>2.0497988148117358E-8</v>
      </c>
      <c r="BP118" s="73">
        <f t="shared" si="103"/>
        <v>2.0497988148149128E-8</v>
      </c>
      <c r="BR118" s="74">
        <v>1.37E-9</v>
      </c>
      <c r="BS118" s="74">
        <v>2.1098485772700002</v>
      </c>
      <c r="BT118" s="74">
        <v>426.59819087599999</v>
      </c>
      <c r="BU118" s="73">
        <f t="shared" si="104"/>
        <v>-1.269112961698771E-9</v>
      </c>
      <c r="BV118" s="73">
        <f t="shared" si="105"/>
        <v>-1.2691084530856053E-9</v>
      </c>
      <c r="BW118" s="73">
        <f t="shared" si="106"/>
        <v>-1.2691084527070487E-9</v>
      </c>
      <c r="BX118" s="73">
        <f t="shared" si="107"/>
        <v>-1.2691084527070175E-9</v>
      </c>
      <c r="BZ118" s="74">
        <v>6E-11</v>
      </c>
      <c r="CA118" s="74">
        <v>1.6144347834899999</v>
      </c>
      <c r="CB118" s="74">
        <v>3442.5749449653999</v>
      </c>
      <c r="CC118" s="73">
        <f t="shared" si="108"/>
        <v>3.3435846438039758E-11</v>
      </c>
      <c r="CD118" s="73">
        <f t="shared" si="109"/>
        <v>3.3439359214414981E-11</v>
      </c>
      <c r="CE118" s="73">
        <f t="shared" si="110"/>
        <v>3.3439359509347475E-11</v>
      </c>
      <c r="CF118" s="73">
        <f t="shared" si="111"/>
        <v>3.3439359509372607E-11</v>
      </c>
      <c r="CH118" s="74"/>
      <c r="CI118" s="74"/>
      <c r="CJ118" s="74"/>
      <c r="CP118" s="74"/>
      <c r="CQ118" s="74"/>
      <c r="CR118" s="74"/>
      <c r="CX118" s="74"/>
      <c r="CY118" s="74"/>
      <c r="CZ118" s="74"/>
      <c r="DF118" s="74">
        <v>8.7399999999999992E-9</v>
      </c>
      <c r="DG118" s="74">
        <v>4.5367997093600003</v>
      </c>
      <c r="DH118" s="74">
        <v>639.89728631399998</v>
      </c>
      <c r="DI118" s="73">
        <f t="shared" si="112"/>
        <v>-6.2255500034767016E-9</v>
      </c>
      <c r="DJ118" s="73">
        <f t="shared" si="113"/>
        <v>-6.2254696039258764E-9</v>
      </c>
      <c r="DK118" s="73">
        <f t="shared" si="114"/>
        <v>-6.22546959717532E-9</v>
      </c>
      <c r="DL118" s="73">
        <f t="shared" si="115"/>
        <v>-6.2254695971747533E-9</v>
      </c>
      <c r="DN118" s="74">
        <v>1.0600000000000001E-9</v>
      </c>
      <c r="DO118" s="74">
        <v>0.14583281261</v>
      </c>
      <c r="DP118" s="74">
        <v>12432.0426503978</v>
      </c>
      <c r="DQ118" s="73">
        <f t="shared" si="116"/>
        <v>5.6929194976043764E-10</v>
      </c>
      <c r="DR118" s="73">
        <f t="shared" si="117"/>
        <v>5.6951961197240724E-10</v>
      </c>
      <c r="DS118" s="73">
        <f t="shared" si="118"/>
        <v>5.6951963108583474E-10</v>
      </c>
      <c r="DT118" s="73">
        <f t="shared" si="119"/>
        <v>5.6951963108746108E-10</v>
      </c>
      <c r="DV118" s="74">
        <v>3.9999999999999998E-11</v>
      </c>
      <c r="DW118" s="74">
        <v>2.4047038972500001</v>
      </c>
      <c r="DX118" s="74">
        <v>53764.879178432202</v>
      </c>
      <c r="DY118" s="73">
        <f t="shared" si="120"/>
        <v>-2.6215409273768652E-11</v>
      </c>
      <c r="DZ118" s="73">
        <f t="shared" si="121"/>
        <v>-2.61821237706565E-11</v>
      </c>
      <c r="EA118" s="73">
        <f t="shared" si="122"/>
        <v>-2.6182120974602418E-11</v>
      </c>
      <c r="EB118" s="73">
        <f t="shared" si="123"/>
        <v>-2.6182120974368636E-11</v>
      </c>
      <c r="ED118" s="74">
        <v>0</v>
      </c>
      <c r="EE118" s="74">
        <v>1.86829495425</v>
      </c>
      <c r="EF118" s="74">
        <v>48733.231338182901</v>
      </c>
      <c r="EG118" s="73">
        <f t="shared" si="132"/>
        <v>0</v>
      </c>
      <c r="EH118" s="73">
        <f t="shared" si="133"/>
        <v>0</v>
      </c>
      <c r="EI118" s="73">
        <f t="shared" si="134"/>
        <v>0</v>
      </c>
      <c r="EJ118" s="73">
        <f t="shared" si="135"/>
        <v>0</v>
      </c>
      <c r="EL118" s="74"/>
      <c r="EM118" s="74"/>
      <c r="EN118" s="74"/>
      <c r="ET118" s="74"/>
      <c r="EU118" s="74"/>
      <c r="EV118" s="74"/>
    </row>
    <row r="119" spans="1:152" s="73" customFormat="1" ht="13.5" x14ac:dyDescent="0.3">
      <c r="A119" s="73" t="s">
        <v>132</v>
      </c>
      <c r="B119" s="73" t="s">
        <v>133</v>
      </c>
      <c r="L119" s="74"/>
      <c r="N119" s="74">
        <v>6.5680000000000003E-8</v>
      </c>
      <c r="O119" s="74">
        <v>3.6624894662899998</v>
      </c>
      <c r="P119" s="74">
        <v>26514.5013324502</v>
      </c>
      <c r="Q119" s="73">
        <f t="shared" si="84"/>
        <v>4.7222731842578979E-8</v>
      </c>
      <c r="R119" s="73">
        <f t="shared" si="85"/>
        <v>4.7247515762302212E-8</v>
      </c>
      <c r="S119" s="73">
        <f t="shared" si="86"/>
        <v>4.7247517842625539E-8</v>
      </c>
      <c r="T119" s="73">
        <f t="shared" si="87"/>
        <v>4.7247517842801894E-8</v>
      </c>
      <c r="V119" s="74">
        <v>6.6000000000000004E-9</v>
      </c>
      <c r="W119" s="74">
        <v>1.9803768994099999</v>
      </c>
      <c r="X119" s="74">
        <v>26514.5013324502</v>
      </c>
      <c r="Y119" s="73">
        <f t="shared" si="88"/>
        <v>4.0316621188242625E-9</v>
      </c>
      <c r="Z119" s="73">
        <f t="shared" si="89"/>
        <v>4.0288237181469473E-9</v>
      </c>
      <c r="AA119" s="73">
        <f t="shared" si="90"/>
        <v>4.0288234797791613E-9</v>
      </c>
      <c r="AB119" s="73">
        <f t="shared" si="91"/>
        <v>4.0288234797589541E-9</v>
      </c>
      <c r="AD119" s="74">
        <v>2.8999999999999998E-10</v>
      </c>
      <c r="AE119" s="74">
        <v>3.72464718175</v>
      </c>
      <c r="AF119" s="74">
        <v>51535.908996834303</v>
      </c>
      <c r="AG119" s="73">
        <f t="shared" si="92"/>
        <v>1.1010831634896485E-10</v>
      </c>
      <c r="AH119" s="73">
        <f t="shared" si="93"/>
        <v>1.0982506572353395E-10</v>
      </c>
      <c r="AI119" s="73">
        <f t="shared" si="94"/>
        <v>1.0982504193610484E-10</v>
      </c>
      <c r="AJ119" s="73">
        <f t="shared" si="95"/>
        <v>1.0982504193409095E-10</v>
      </c>
      <c r="AL119" s="74">
        <v>9.9999999999999994E-12</v>
      </c>
      <c r="AM119" s="74">
        <v>4.8991847679599996</v>
      </c>
      <c r="AN119" s="74">
        <v>35191.810135691798</v>
      </c>
      <c r="AO119" s="73">
        <f t="shared" si="128"/>
        <v>-1.3687462654381839E-14</v>
      </c>
      <c r="AP119" s="73">
        <f t="shared" si="129"/>
        <v>-2.089544260558124E-14</v>
      </c>
      <c r="AQ119" s="73">
        <f t="shared" si="130"/>
        <v>-2.0896047802498186E-14</v>
      </c>
      <c r="AR119" s="73">
        <f t="shared" si="131"/>
        <v>-2.0896047853657151E-14</v>
      </c>
      <c r="AT119" s="74"/>
      <c r="AU119" s="74"/>
      <c r="AV119" s="74"/>
      <c r="BB119" s="74"/>
      <c r="BC119" s="74"/>
      <c r="BD119" s="74"/>
      <c r="BJ119" s="74">
        <v>1.817E-8</v>
      </c>
      <c r="BK119" s="74">
        <v>5.7425149062500003</v>
      </c>
      <c r="BL119" s="74">
        <v>103925.01437542</v>
      </c>
      <c r="BM119" s="73">
        <f t="shared" si="100"/>
        <v>-1.6984124538420677E-8</v>
      </c>
      <c r="BN119" s="73">
        <f t="shared" si="101"/>
        <v>-1.6997829647934332E-8</v>
      </c>
      <c r="BO119" s="73">
        <f t="shared" si="102"/>
        <v>-1.6997830795409995E-8</v>
      </c>
      <c r="BP119" s="73">
        <f t="shared" si="103"/>
        <v>-1.6997830795507804E-8</v>
      </c>
      <c r="BR119" s="74">
        <v>1.26E-9</v>
      </c>
      <c r="BS119" s="74">
        <v>1.8943260926000001</v>
      </c>
      <c r="BT119" s="74">
        <v>1066.49547719</v>
      </c>
      <c r="BU119" s="73">
        <f t="shared" si="104"/>
        <v>1.1762395312545925E-9</v>
      </c>
      <c r="BV119" s="73">
        <f t="shared" si="105"/>
        <v>1.1762493985659457E-9</v>
      </c>
      <c r="BW119" s="73">
        <f t="shared" si="106"/>
        <v>1.1762493993944012E-9</v>
      </c>
      <c r="BX119" s="73">
        <f t="shared" si="107"/>
        <v>1.1762493993944703E-9</v>
      </c>
      <c r="BZ119" s="74">
        <v>5.0000000000000002E-11</v>
      </c>
      <c r="CA119" s="74">
        <v>2.013597281</v>
      </c>
      <c r="CB119" s="74">
        <v>27676.976036857999</v>
      </c>
      <c r="CC119" s="73">
        <f t="shared" si="108"/>
        <v>3.3029361606293262E-11</v>
      </c>
      <c r="CD119" s="73">
        <f t="shared" si="109"/>
        <v>3.3008077056128701E-11</v>
      </c>
      <c r="CE119" s="73">
        <f t="shared" si="110"/>
        <v>3.300807526859112E-11</v>
      </c>
      <c r="CF119" s="73">
        <f t="shared" si="111"/>
        <v>3.3008075268439545E-11</v>
      </c>
      <c r="CH119" s="74"/>
      <c r="CI119" s="74"/>
      <c r="CJ119" s="74"/>
      <c r="CP119" s="74"/>
      <c r="CQ119" s="74"/>
      <c r="CR119" s="74"/>
      <c r="CX119" s="74"/>
      <c r="CY119" s="74"/>
      <c r="CZ119" s="74"/>
      <c r="DF119" s="74">
        <v>7.8299999999999996E-9</v>
      </c>
      <c r="DG119" s="74">
        <v>3.69782403005</v>
      </c>
      <c r="DH119" s="74">
        <v>78793.400389817107</v>
      </c>
      <c r="DI119" s="73">
        <f t="shared" si="112"/>
        <v>-8.7038678566111653E-10</v>
      </c>
      <c r="DJ119" s="73">
        <f t="shared" si="113"/>
        <v>-8.5782754721022902E-10</v>
      </c>
      <c r="DK119" s="73">
        <f t="shared" si="114"/>
        <v>-8.5782649261623642E-10</v>
      </c>
      <c r="DL119" s="73">
        <f t="shared" si="115"/>
        <v>-8.5782649252775559E-10</v>
      </c>
      <c r="DN119" s="74">
        <v>8.3999999999999999E-10</v>
      </c>
      <c r="DO119" s="74">
        <v>0.32848825294</v>
      </c>
      <c r="DP119" s="74">
        <v>1052.2683831884001</v>
      </c>
      <c r="DQ119" s="73">
        <f t="shared" si="116"/>
        <v>1.1768336658333678E-10</v>
      </c>
      <c r="DR119" s="73">
        <f t="shared" si="117"/>
        <v>1.1766544094678271E-10</v>
      </c>
      <c r="DS119" s="73">
        <f t="shared" si="118"/>
        <v>1.1766543944170615E-10</v>
      </c>
      <c r="DT119" s="73">
        <f t="shared" si="119"/>
        <v>1.1766543944157908E-10</v>
      </c>
      <c r="DV119" s="74">
        <v>3.9999999999999998E-11</v>
      </c>
      <c r="DW119" s="74">
        <v>4.2459199787699999</v>
      </c>
      <c r="DX119" s="74">
        <v>66941.045326418098</v>
      </c>
      <c r="DY119" s="73">
        <f t="shared" si="120"/>
        <v>-8.2629702888851107E-12</v>
      </c>
      <c r="DZ119" s="73">
        <f t="shared" si="121"/>
        <v>-8.3166230745777097E-12</v>
      </c>
      <c r="EA119" s="73">
        <f t="shared" si="122"/>
        <v>-8.3166275787202166E-12</v>
      </c>
      <c r="EB119" s="73">
        <f t="shared" si="123"/>
        <v>-8.3166275791027521E-12</v>
      </c>
      <c r="ED119" s="74">
        <v>0</v>
      </c>
      <c r="EE119" s="74">
        <v>5.7744317900800004</v>
      </c>
      <c r="EF119" s="74">
        <v>105410.994496485</v>
      </c>
      <c r="EG119" s="73">
        <f t="shared" si="132"/>
        <v>0</v>
      </c>
      <c r="EH119" s="73">
        <f t="shared" si="133"/>
        <v>0</v>
      </c>
      <c r="EI119" s="73">
        <f t="shared" si="134"/>
        <v>0</v>
      </c>
      <c r="EJ119" s="73">
        <f t="shared" si="135"/>
        <v>0</v>
      </c>
      <c r="EL119" s="74"/>
      <c r="EM119" s="74"/>
      <c r="EN119" s="74"/>
      <c r="ET119" s="74"/>
      <c r="EU119" s="74"/>
      <c r="EV119" s="74"/>
    </row>
    <row r="120" spans="1:152" s="73" customFormat="1" ht="13.5" x14ac:dyDescent="0.3">
      <c r="A120" s="73">
        <f>A27+A114+Δ_Psi</f>
        <v>6.4502567552135872</v>
      </c>
      <c r="B120" s="81">
        <v>0</v>
      </c>
      <c r="C120" s="73" t="s">
        <v>517</v>
      </c>
      <c r="L120" s="74"/>
      <c r="N120" s="74">
        <v>7.0379999999999999E-8</v>
      </c>
      <c r="O120" s="74">
        <v>3.9903592376099999</v>
      </c>
      <c r="P120" s="74">
        <v>71980.633574731095</v>
      </c>
      <c r="Q120" s="73">
        <f t="shared" si="84"/>
        <v>-2.0299049822640107E-8</v>
      </c>
      <c r="R120" s="73">
        <f t="shared" si="85"/>
        <v>-2.0398380053882509E-8</v>
      </c>
      <c r="S120" s="73">
        <f t="shared" si="86"/>
        <v>-2.0398388391988904E-8</v>
      </c>
      <c r="T120" s="73">
        <f t="shared" si="87"/>
        <v>-2.0398388392693424E-8</v>
      </c>
      <c r="V120" s="74">
        <v>8.0800000000000002E-9</v>
      </c>
      <c r="W120" s="74">
        <v>6.2789873755099999</v>
      </c>
      <c r="X120" s="74">
        <v>53131.406024757001</v>
      </c>
      <c r="Y120" s="73">
        <f t="shared" si="88"/>
        <v>-4.4506947200197212E-9</v>
      </c>
      <c r="Z120" s="73">
        <f t="shared" si="89"/>
        <v>-4.4433533164156728E-9</v>
      </c>
      <c r="AA120" s="73">
        <f t="shared" si="90"/>
        <v>-4.4433526997954825E-9</v>
      </c>
      <c r="AB120" s="73">
        <f t="shared" si="91"/>
        <v>-4.4433526997433122E-9</v>
      </c>
      <c r="AD120" s="74">
        <v>2.8999999999999998E-10</v>
      </c>
      <c r="AE120" s="74">
        <v>5.7365444785999999</v>
      </c>
      <c r="AF120" s="74">
        <v>129380.133777681</v>
      </c>
      <c r="AG120" s="73">
        <f t="shared" si="92"/>
        <v>-1.8173305561910645E-10</v>
      </c>
      <c r="AH120" s="73">
        <f t="shared" si="93"/>
        <v>-1.8113354304823666E-10</v>
      </c>
      <c r="AI120" s="73">
        <f t="shared" si="94"/>
        <v>-1.8113349265847555E-10</v>
      </c>
      <c r="AJ120" s="73">
        <f t="shared" si="95"/>
        <v>-1.8113349265425302E-10</v>
      </c>
      <c r="AL120" s="74">
        <v>9.9999999999999994E-12</v>
      </c>
      <c r="AM120" s="74">
        <v>6.0774701198200001</v>
      </c>
      <c r="AN120" s="74">
        <v>27676.976036857999</v>
      </c>
      <c r="AO120" s="73">
        <f t="shared" si="128"/>
        <v>-9.9733051317328072E-12</v>
      </c>
      <c r="AP120" s="73">
        <f t="shared" si="129"/>
        <v>-9.9737174622999844E-12</v>
      </c>
      <c r="AQ120" s="73">
        <f t="shared" si="130"/>
        <v>-9.973717496785498E-12</v>
      </c>
      <c r="AR120" s="73">
        <f t="shared" si="131"/>
        <v>-9.9737174967884222E-12</v>
      </c>
      <c r="AT120" s="74"/>
      <c r="AU120" s="74"/>
      <c r="AV120" s="74"/>
      <c r="BB120" s="74"/>
      <c r="BC120" s="74"/>
      <c r="BD120" s="74"/>
      <c r="BJ120" s="74">
        <v>1.9610000000000002E-8</v>
      </c>
      <c r="BK120" s="74">
        <v>5.9457742709300003</v>
      </c>
      <c r="BL120" s="74">
        <v>105307.21230790501</v>
      </c>
      <c r="BM120" s="73">
        <f t="shared" si="100"/>
        <v>1.0181031536373567E-8</v>
      </c>
      <c r="BN120" s="73">
        <f t="shared" si="101"/>
        <v>1.0217157601315055E-8</v>
      </c>
      <c r="BO120" s="73">
        <f t="shared" si="102"/>
        <v>1.0217160632537791E-8</v>
      </c>
      <c r="BP120" s="73">
        <f t="shared" si="103"/>
        <v>1.0217160632796584E-8</v>
      </c>
      <c r="BR120" s="74">
        <v>1.2199999999999999E-9</v>
      </c>
      <c r="BS120" s="74">
        <v>1.0429862429100001</v>
      </c>
      <c r="BT120" s="74">
        <v>45405.0956819028</v>
      </c>
      <c r="BU120" s="73">
        <f t="shared" si="104"/>
        <v>-1.1868848155381604E-9</v>
      </c>
      <c r="BV120" s="73">
        <f t="shared" si="105"/>
        <v>-1.1871468561377279E-9</v>
      </c>
      <c r="BW120" s="73">
        <f t="shared" si="106"/>
        <v>-1.187146878096081E-9</v>
      </c>
      <c r="BX120" s="73">
        <f t="shared" si="107"/>
        <v>-1.1871468780979674E-9</v>
      </c>
      <c r="BZ120" s="74">
        <v>7.0000000000000004E-11</v>
      </c>
      <c r="CA120" s="74">
        <v>5.4959635331800003</v>
      </c>
      <c r="CB120" s="74">
        <v>23754.706748702101</v>
      </c>
      <c r="CC120" s="73">
        <f t="shared" si="108"/>
        <v>-1.3160996356504307E-11</v>
      </c>
      <c r="CD120" s="73">
        <f t="shared" si="109"/>
        <v>-1.3127544088036616E-11</v>
      </c>
      <c r="CE120" s="73">
        <f t="shared" si="110"/>
        <v>-1.3127541279184047E-11</v>
      </c>
      <c r="CF120" s="73">
        <f t="shared" si="111"/>
        <v>-1.312754127894563E-11</v>
      </c>
      <c r="CH120" s="74"/>
      <c r="CI120" s="74"/>
      <c r="CJ120" s="74"/>
      <c r="CP120" s="74"/>
      <c r="CQ120" s="74"/>
      <c r="CR120" s="74"/>
      <c r="CX120" s="74"/>
      <c r="CY120" s="74"/>
      <c r="CZ120" s="74"/>
      <c r="DF120" s="74">
        <v>7.7200000000000006E-9</v>
      </c>
      <c r="DG120" s="74">
        <v>4.0871434954900003</v>
      </c>
      <c r="DH120" s="74">
        <v>94138.327020085693</v>
      </c>
      <c r="DI120" s="73">
        <f t="shared" si="112"/>
        <v>7.7175463753272994E-9</v>
      </c>
      <c r="DJ120" s="73">
        <f t="shared" si="113"/>
        <v>7.7171567696523159E-9</v>
      </c>
      <c r="DK120" s="73">
        <f t="shared" si="114"/>
        <v>7.7171567357356641E-9</v>
      </c>
      <c r="DL120" s="73">
        <f t="shared" si="115"/>
        <v>7.7171567357328054E-9</v>
      </c>
      <c r="DN120" s="74">
        <v>8.3999999999999999E-10</v>
      </c>
      <c r="DO120" s="74">
        <v>5.81442139422</v>
      </c>
      <c r="DP120" s="74">
        <v>129380.133777681</v>
      </c>
      <c r="DQ120" s="73">
        <f t="shared" si="116"/>
        <v>-5.757306232897762E-10</v>
      </c>
      <c r="DR120" s="73">
        <f t="shared" si="117"/>
        <v>-5.74107712179583E-10</v>
      </c>
      <c r="DS120" s="73">
        <f t="shared" si="118"/>
        <v>-5.7410757574723148E-10</v>
      </c>
      <c r="DT120" s="73">
        <f t="shared" si="119"/>
        <v>-5.7410757573579881E-10</v>
      </c>
      <c r="DV120" s="74">
        <v>3.9999999999999998E-11</v>
      </c>
      <c r="DW120" s="74">
        <v>3.2673016153100001</v>
      </c>
      <c r="DX120" s="74">
        <v>7238.6755916000002</v>
      </c>
      <c r="DY120" s="73">
        <f t="shared" si="120"/>
        <v>4.5582327038768816E-12</v>
      </c>
      <c r="DZ120" s="73">
        <f t="shared" si="121"/>
        <v>4.5641245270686159E-12</v>
      </c>
      <c r="EA120" s="73">
        <f t="shared" si="122"/>
        <v>4.5641250217540914E-12</v>
      </c>
      <c r="EB120" s="73">
        <f t="shared" si="123"/>
        <v>4.5641250217958802E-12</v>
      </c>
      <c r="ED120" s="74"/>
      <c r="EE120" s="74"/>
      <c r="EF120" s="74"/>
      <c r="EL120" s="74"/>
      <c r="EM120" s="74"/>
      <c r="EN120" s="74"/>
      <c r="ET120" s="74"/>
      <c r="EU120" s="74"/>
      <c r="EV120" s="74"/>
    </row>
    <row r="121" spans="1:152" s="73" customFormat="1" ht="13.5" x14ac:dyDescent="0.3">
      <c r="B121" s="81"/>
      <c r="L121" s="74"/>
      <c r="N121" s="74">
        <v>6.9559999999999996E-8</v>
      </c>
      <c r="O121" s="74">
        <v>1.6282126029899999</v>
      </c>
      <c r="P121" s="74">
        <v>23869.1460373874</v>
      </c>
      <c r="Q121" s="73">
        <f t="shared" si="84"/>
        <v>6.7412945465505229E-8</v>
      </c>
      <c r="R121" s="73">
        <f t="shared" si="85"/>
        <v>6.7404553464234347E-8</v>
      </c>
      <c r="S121" s="73">
        <f t="shared" si="86"/>
        <v>6.7404552758948234E-8</v>
      </c>
      <c r="T121" s="73">
        <f t="shared" si="87"/>
        <v>6.7404552758888651E-8</v>
      </c>
      <c r="V121" s="74">
        <v>7.5300000000000003E-9</v>
      </c>
      <c r="W121" s="74">
        <v>5.6444655199399998</v>
      </c>
      <c r="X121" s="74">
        <v>45892.730433156903</v>
      </c>
      <c r="Y121" s="73">
        <f t="shared" si="88"/>
        <v>-7.3962670523928338E-9</v>
      </c>
      <c r="Z121" s="73">
        <f t="shared" si="89"/>
        <v>-7.3975918252363069E-9</v>
      </c>
      <c r="AA121" s="73">
        <f t="shared" si="90"/>
        <v>-7.3975919361924523E-9</v>
      </c>
      <c r="AB121" s="73">
        <f t="shared" si="91"/>
        <v>-7.3975919362018822E-9</v>
      </c>
      <c r="AD121" s="74">
        <v>3.7999999999999998E-10</v>
      </c>
      <c r="AE121" s="74">
        <v>3.7447255424199999</v>
      </c>
      <c r="AF121" s="74">
        <v>18849.227549974199</v>
      </c>
      <c r="AG121" s="73">
        <f t="shared" si="92"/>
        <v>-1.635846286131755E-10</v>
      </c>
      <c r="AH121" s="73">
        <f t="shared" si="93"/>
        <v>-1.6345219940351664E-10</v>
      </c>
      <c r="AI121" s="73">
        <f t="shared" si="94"/>
        <v>-1.6345218828346356E-10</v>
      </c>
      <c r="AJ121" s="73">
        <f t="shared" si="95"/>
        <v>-1.6345218828252756E-10</v>
      </c>
      <c r="AL121" s="74">
        <v>9.9999999999999994E-12</v>
      </c>
      <c r="AM121" s="74">
        <v>5.4836101368600003</v>
      </c>
      <c r="AN121" s="74">
        <v>29530.478086539599</v>
      </c>
      <c r="AO121" s="73">
        <f t="shared" si="128"/>
        <v>2.5854846328971751E-12</v>
      </c>
      <c r="AP121" s="73">
        <f t="shared" si="129"/>
        <v>2.5913269385807146E-12</v>
      </c>
      <c r="AQ121" s="73">
        <f t="shared" si="130"/>
        <v>2.5913274290729099E-12</v>
      </c>
      <c r="AR121" s="73">
        <f t="shared" si="131"/>
        <v>2.5913274291140863E-12</v>
      </c>
      <c r="AT121" s="74"/>
      <c r="AU121" s="74"/>
      <c r="AV121" s="74"/>
      <c r="BB121" s="74"/>
      <c r="BC121" s="74"/>
      <c r="BD121" s="74"/>
      <c r="BJ121" s="74">
        <v>1.9219999999999999E-8</v>
      </c>
      <c r="BK121" s="74">
        <v>4.4376312433800003</v>
      </c>
      <c r="BL121" s="74">
        <v>82815.662921781302</v>
      </c>
      <c r="BM121" s="73">
        <f t="shared" si="100"/>
        <v>3.948672724711413E-9</v>
      </c>
      <c r="BN121" s="73">
        <f t="shared" si="101"/>
        <v>3.9167609335098479E-9</v>
      </c>
      <c r="BO121" s="73">
        <f t="shared" si="102"/>
        <v>3.9167582536546687E-9</v>
      </c>
      <c r="BP121" s="73">
        <f t="shared" si="103"/>
        <v>3.9167582534279129E-9</v>
      </c>
      <c r="BR121" s="74">
        <v>1.3500000000000001E-9</v>
      </c>
      <c r="BS121" s="74">
        <v>4.6641433976700002</v>
      </c>
      <c r="BT121" s="74">
        <v>25448.0058552601</v>
      </c>
      <c r="BU121" s="73">
        <f t="shared" si="104"/>
        <v>-1.3335709837921955E-9</v>
      </c>
      <c r="BV121" s="73">
        <f t="shared" si="105"/>
        <v>-1.333680245816514E-9</v>
      </c>
      <c r="BW121" s="73">
        <f t="shared" si="106"/>
        <v>-1.3336802549751661E-9</v>
      </c>
      <c r="BX121" s="73">
        <f t="shared" si="107"/>
        <v>-1.3336802549759393E-9</v>
      </c>
      <c r="BZ121" s="74">
        <v>6E-11</v>
      </c>
      <c r="CA121" s="74">
        <v>0.71445272049999997</v>
      </c>
      <c r="CB121" s="74">
        <v>27147.285071763301</v>
      </c>
      <c r="CC121" s="73">
        <f t="shared" si="108"/>
        <v>-1.4498008069941E-11</v>
      </c>
      <c r="CD121" s="73">
        <f t="shared" si="109"/>
        <v>-1.4465632561045416E-11</v>
      </c>
      <c r="CE121" s="73">
        <f t="shared" si="110"/>
        <v>-1.4465629842543701E-11</v>
      </c>
      <c r="CF121" s="73">
        <f t="shared" si="111"/>
        <v>-1.446562984231531E-11</v>
      </c>
      <c r="CH121" s="74"/>
      <c r="CI121" s="74"/>
      <c r="CJ121" s="74"/>
      <c r="CP121" s="74"/>
      <c r="CQ121" s="74"/>
      <c r="CR121" s="74"/>
      <c r="CX121" s="74"/>
      <c r="CY121" s="74"/>
      <c r="CZ121" s="74"/>
      <c r="DF121" s="74">
        <v>7.9699999999999996E-9</v>
      </c>
      <c r="DG121" s="74">
        <v>0.26237215917000001</v>
      </c>
      <c r="DH121" s="74">
        <v>98690.280517144507</v>
      </c>
      <c r="DI121" s="73">
        <f t="shared" si="112"/>
        <v>4.5229752914190763E-9</v>
      </c>
      <c r="DJ121" s="73">
        <f t="shared" si="113"/>
        <v>4.5362308859838142E-9</v>
      </c>
      <c r="DK121" s="73">
        <f t="shared" si="114"/>
        <v>4.5362319981728006E-9</v>
      </c>
      <c r="DL121" s="73">
        <f t="shared" si="115"/>
        <v>4.5362319982666715E-9</v>
      </c>
      <c r="DN121" s="74">
        <v>9.2999999999999999E-10</v>
      </c>
      <c r="DO121" s="74">
        <v>0.34539006564000002</v>
      </c>
      <c r="DP121" s="74">
        <v>77308.1096831139</v>
      </c>
      <c r="DQ121" s="73">
        <f t="shared" si="116"/>
        <v>7.3386981135355229E-10</v>
      </c>
      <c r="DR121" s="73">
        <f t="shared" si="117"/>
        <v>7.3296434800192131E-10</v>
      </c>
      <c r="DS121" s="73">
        <f t="shared" si="118"/>
        <v>7.3296427190017585E-10</v>
      </c>
      <c r="DT121" s="73">
        <f t="shared" si="119"/>
        <v>7.3296427189366832E-10</v>
      </c>
      <c r="DV121" s="74">
        <v>3.9999999999999998E-11</v>
      </c>
      <c r="DW121" s="74">
        <v>4.2451784179100001</v>
      </c>
      <c r="DX121" s="74">
        <v>129380.133777681</v>
      </c>
      <c r="DY121" s="73">
        <f t="shared" si="120"/>
        <v>2.9084290276638797E-11</v>
      </c>
      <c r="DZ121" s="73">
        <f t="shared" si="121"/>
        <v>2.9156958655585421E-11</v>
      </c>
      <c r="EA121" s="73">
        <f t="shared" si="122"/>
        <v>2.9156964748381628E-11</v>
      </c>
      <c r="EB121" s="73">
        <f t="shared" si="123"/>
        <v>2.9156964748892192E-11</v>
      </c>
      <c r="ED121" s="74"/>
      <c r="EE121" s="74"/>
      <c r="EF121" s="74"/>
      <c r="EL121" s="74"/>
      <c r="EM121" s="74"/>
      <c r="EN121" s="74"/>
      <c r="ET121" s="74"/>
      <c r="EU121" s="74"/>
      <c r="EV121" s="74"/>
    </row>
    <row r="122" spans="1:152" s="73" customFormat="1" ht="13.5" x14ac:dyDescent="0.3">
      <c r="A122" s="79" t="s">
        <v>26</v>
      </c>
      <c r="B122" s="76" t="s">
        <v>82</v>
      </c>
      <c r="C122" s="76" t="s">
        <v>80</v>
      </c>
      <c r="D122" s="79" t="s">
        <v>26</v>
      </c>
      <c r="E122" s="79" t="s">
        <v>26</v>
      </c>
      <c r="F122" s="79" t="s">
        <v>26</v>
      </c>
      <c r="L122" s="74"/>
      <c r="N122" s="74">
        <v>7.5950000000000002E-8</v>
      </c>
      <c r="O122" s="74">
        <v>0.18334396433</v>
      </c>
      <c r="P122" s="74">
        <v>12432.0426503978</v>
      </c>
      <c r="Q122" s="73">
        <f t="shared" si="84"/>
        <v>3.8358955383848758E-8</v>
      </c>
      <c r="R122" s="73">
        <f t="shared" si="85"/>
        <v>3.8375645719764098E-8</v>
      </c>
      <c r="S122" s="73">
        <f t="shared" si="86"/>
        <v>3.8375647121013852E-8</v>
      </c>
      <c r="T122" s="73">
        <f t="shared" si="87"/>
        <v>3.8375647121133066E-8</v>
      </c>
      <c r="V122" s="74">
        <v>6.1E-9</v>
      </c>
      <c r="W122" s="74">
        <v>1.21194007471</v>
      </c>
      <c r="X122" s="74">
        <v>153.7788104848</v>
      </c>
      <c r="Y122" s="73">
        <f t="shared" si="88"/>
        <v>-5.1421469599461838E-9</v>
      </c>
      <c r="Z122" s="73">
        <f t="shared" si="89"/>
        <v>-5.1421572956990938E-9</v>
      </c>
      <c r="AA122" s="73">
        <f t="shared" si="90"/>
        <v>-5.1421572965669022E-9</v>
      </c>
      <c r="AB122" s="73">
        <f t="shared" si="91"/>
        <v>-5.1421572965669758E-9</v>
      </c>
      <c r="AD122" s="74">
        <v>2.8000000000000002E-10</v>
      </c>
      <c r="AE122" s="74">
        <v>3.0505988551700001</v>
      </c>
      <c r="AF122" s="74">
        <v>339142.74084046402</v>
      </c>
      <c r="AG122" s="73">
        <f t="shared" si="92"/>
        <v>1.4701942181732387E-10</v>
      </c>
      <c r="AH122" s="73">
        <f t="shared" si="93"/>
        <v>1.4867114768125263E-10</v>
      </c>
      <c r="AI122" s="73">
        <f t="shared" si="94"/>
        <v>1.4867128606332569E-10</v>
      </c>
      <c r="AJ122" s="73">
        <f t="shared" si="95"/>
        <v>1.4867128607519443E-10</v>
      </c>
      <c r="AL122" s="74">
        <v>9.9999999999999994E-12</v>
      </c>
      <c r="AM122" s="74">
        <v>0.15288602386</v>
      </c>
      <c r="AN122" s="74">
        <v>25448.0058552601</v>
      </c>
      <c r="AO122" s="73">
        <f t="shared" si="128"/>
        <v>3.4974676193461384E-12</v>
      </c>
      <c r="AP122" s="73">
        <f t="shared" si="129"/>
        <v>3.4925840650583941E-12</v>
      </c>
      <c r="AQ122" s="73">
        <f t="shared" si="130"/>
        <v>3.4925836549852892E-12</v>
      </c>
      <c r="AR122" s="73">
        <f t="shared" si="131"/>
        <v>3.4925836549506676E-12</v>
      </c>
      <c r="AT122" s="74"/>
      <c r="AU122" s="74"/>
      <c r="AV122" s="74"/>
      <c r="BB122" s="74"/>
      <c r="BC122" s="74"/>
      <c r="BD122" s="74"/>
      <c r="BJ122" s="74">
        <v>1.667E-8</v>
      </c>
      <c r="BK122" s="74">
        <v>4.5188741992799999</v>
      </c>
      <c r="BL122" s="74">
        <v>52195.476044048097</v>
      </c>
      <c r="BM122" s="73">
        <f t="shared" si="100"/>
        <v>-1.0352752189054699E-8</v>
      </c>
      <c r="BN122" s="73">
        <f t="shared" si="101"/>
        <v>-1.0366714270450406E-8</v>
      </c>
      <c r="BO122" s="73">
        <f t="shared" si="102"/>
        <v>-1.0366715442238717E-8</v>
      </c>
      <c r="BP122" s="73">
        <f t="shared" si="103"/>
        <v>-1.0366715442338154E-8</v>
      </c>
      <c r="BR122" s="74">
        <v>1.15E-9</v>
      </c>
      <c r="BS122" s="74">
        <v>2.8136585152000002</v>
      </c>
      <c r="BT122" s="74">
        <v>78283.379185622296</v>
      </c>
      <c r="BU122" s="73">
        <f t="shared" si="104"/>
        <v>4.140259994378819E-10</v>
      </c>
      <c r="BV122" s="73">
        <f t="shared" si="105"/>
        <v>4.1230520275285808E-10</v>
      </c>
      <c r="BW122" s="73">
        <f t="shared" si="106"/>
        <v>4.1230505822675742E-10</v>
      </c>
      <c r="BX122" s="73">
        <f t="shared" si="107"/>
        <v>4.1230505821430851E-10</v>
      </c>
      <c r="BZ122" s="74">
        <v>5.0000000000000002E-11</v>
      </c>
      <c r="CA122" s="74">
        <v>5.5815366372000002</v>
      </c>
      <c r="CB122" s="74">
        <v>68050.423878511501</v>
      </c>
      <c r="CC122" s="73">
        <f t="shared" si="108"/>
        <v>1.4603893170706703E-11</v>
      </c>
      <c r="CD122" s="73">
        <f t="shared" si="109"/>
        <v>1.4537227411064644E-11</v>
      </c>
      <c r="CE122" s="73">
        <f t="shared" si="110"/>
        <v>1.4537221812479859E-11</v>
      </c>
      <c r="CF122" s="73">
        <f t="shared" si="111"/>
        <v>1.4537221812012124E-11</v>
      </c>
      <c r="CH122" s="74"/>
      <c r="CI122" s="74"/>
      <c r="CJ122" s="74"/>
      <c r="CP122" s="74"/>
      <c r="CQ122" s="74"/>
      <c r="CR122" s="74"/>
      <c r="CX122" s="74"/>
      <c r="CY122" s="74"/>
      <c r="CZ122" s="74"/>
      <c r="DF122" s="74">
        <v>9.6500000000000004E-9</v>
      </c>
      <c r="DG122" s="74">
        <v>4.7078417995399997</v>
      </c>
      <c r="DH122" s="74">
        <v>51535.908996834303</v>
      </c>
      <c r="DI122" s="73">
        <f t="shared" si="112"/>
        <v>9.4611783950056738E-9</v>
      </c>
      <c r="DJ122" s="73">
        <f t="shared" si="113"/>
        <v>9.4591679501889863E-9</v>
      </c>
      <c r="DK122" s="73">
        <f t="shared" si="114"/>
        <v>9.4591677809455085E-9</v>
      </c>
      <c r="DL122" s="73">
        <f t="shared" si="115"/>
        <v>9.4591677809311801E-9</v>
      </c>
      <c r="DN122" s="74">
        <v>7.7999999999999999E-10</v>
      </c>
      <c r="DO122" s="74">
        <v>1.1763326628699999</v>
      </c>
      <c r="DP122" s="74">
        <v>76674.636529438707</v>
      </c>
      <c r="DQ122" s="73">
        <f t="shared" si="116"/>
        <v>-5.9931854163409692E-10</v>
      </c>
      <c r="DR122" s="73">
        <f t="shared" si="117"/>
        <v>-5.9853380765567452E-10</v>
      </c>
      <c r="DS122" s="73">
        <f t="shared" si="118"/>
        <v>-5.9853374170577651E-10</v>
      </c>
      <c r="DT122" s="73">
        <f t="shared" si="119"/>
        <v>-5.9853374170020411E-10</v>
      </c>
      <c r="DV122" s="74">
        <v>3.9999999999999998E-11</v>
      </c>
      <c r="DW122" s="74">
        <v>5.4670652393800001</v>
      </c>
      <c r="DX122" s="74">
        <v>50057.042422769999</v>
      </c>
      <c r="DY122" s="73">
        <f t="shared" si="120"/>
        <v>-4.1296280914857207E-12</v>
      </c>
      <c r="DZ122" s="73">
        <f t="shared" si="121"/>
        <v>-4.0888343148089456E-12</v>
      </c>
      <c r="EA122" s="73">
        <f t="shared" si="122"/>
        <v>-4.0888308894991757E-12</v>
      </c>
      <c r="EB122" s="73">
        <f t="shared" si="123"/>
        <v>-4.0888308892096625E-12</v>
      </c>
      <c r="ED122" s="77"/>
      <c r="EE122" s="77"/>
      <c r="EF122" s="77"/>
      <c r="EL122" s="74"/>
      <c r="EM122" s="74"/>
      <c r="EN122" s="74"/>
      <c r="ET122" s="74"/>
      <c r="EU122" s="74"/>
      <c r="EV122" s="74"/>
    </row>
    <row r="123" spans="1:152" s="73" customFormat="1" ht="13.5" x14ac:dyDescent="0.3">
      <c r="B123" s="81"/>
      <c r="L123" s="74"/>
      <c r="N123" s="74">
        <v>6.0609999999999998E-8</v>
      </c>
      <c r="O123" s="74">
        <v>3.6704479406199999</v>
      </c>
      <c r="P123" s="74">
        <v>27676.976036857999</v>
      </c>
      <c r="Q123" s="73">
        <f t="shared" si="84"/>
        <v>4.1893327431757368E-8</v>
      </c>
      <c r="R123" s="73">
        <f t="shared" si="85"/>
        <v>4.1918150575896966E-8</v>
      </c>
      <c r="S123" s="73">
        <f t="shared" si="86"/>
        <v>4.1918152659530883E-8</v>
      </c>
      <c r="T123" s="73">
        <f t="shared" si="87"/>
        <v>4.1918152659707562E-8</v>
      </c>
      <c r="V123" s="74">
        <v>6.0399999999999998E-9</v>
      </c>
      <c r="W123" s="74">
        <v>5.2926738051799997</v>
      </c>
      <c r="X123" s="74">
        <v>136100.847757023</v>
      </c>
      <c r="Y123" s="73">
        <f t="shared" si="88"/>
        <v>-3.2349982862783148E-9</v>
      </c>
      <c r="Z123" s="73">
        <f t="shared" si="89"/>
        <v>-3.2492043018787059E-9</v>
      </c>
      <c r="AA123" s="73">
        <f t="shared" si="90"/>
        <v>-3.249205493587102E-9</v>
      </c>
      <c r="AB123" s="73">
        <f t="shared" si="91"/>
        <v>-3.2492054936866635E-9</v>
      </c>
      <c r="AD123" s="74">
        <v>3.4999999999999998E-10</v>
      </c>
      <c r="AE123" s="74">
        <v>0.74194291506999999</v>
      </c>
      <c r="AF123" s="74">
        <v>52171.924947790401</v>
      </c>
      <c r="AG123" s="73">
        <f t="shared" si="92"/>
        <v>3.4760197166725905E-10</v>
      </c>
      <c r="AH123" s="73">
        <f t="shared" si="93"/>
        <v>3.4755806727408778E-10</v>
      </c>
      <c r="AI123" s="73">
        <f t="shared" si="94"/>
        <v>3.4755806357112366E-10</v>
      </c>
      <c r="AJ123" s="73">
        <f t="shared" si="95"/>
        <v>3.4755806357080928E-10</v>
      </c>
      <c r="AL123" s="74">
        <v>9.9999999999999994E-12</v>
      </c>
      <c r="AM123" s="74">
        <v>2.1834282540199998</v>
      </c>
      <c r="AN123" s="74">
        <v>63498.470381452702</v>
      </c>
      <c r="AO123" s="73">
        <f t="shared" si="128"/>
        <v>-9.9788550695373684E-12</v>
      </c>
      <c r="AP123" s="73">
        <f t="shared" si="129"/>
        <v>-9.9780013039925993E-12</v>
      </c>
      <c r="AQ123" s="73">
        <f t="shared" si="130"/>
        <v>-9.9780012316001529E-12</v>
      </c>
      <c r="AR123" s="73">
        <f t="shared" si="131"/>
        <v>-9.9780012315939732E-12</v>
      </c>
      <c r="AT123" s="74"/>
      <c r="AU123" s="74"/>
      <c r="AV123" s="74"/>
      <c r="BB123" s="74"/>
      <c r="BC123" s="74"/>
      <c r="BD123" s="74"/>
      <c r="BJ123" s="74">
        <v>1.7710000000000001E-8</v>
      </c>
      <c r="BK123" s="74">
        <v>6.1227875753500003</v>
      </c>
      <c r="BL123" s="74">
        <v>155468.03691925501</v>
      </c>
      <c r="BM123" s="73">
        <f t="shared" si="100"/>
        <v>1.0935021597396176E-8</v>
      </c>
      <c r="BN123" s="73">
        <f t="shared" si="101"/>
        <v>1.0890606158146406E-8</v>
      </c>
      <c r="BO123" s="73">
        <f t="shared" si="102"/>
        <v>1.0890602424294503E-8</v>
      </c>
      <c r="BP123" s="73">
        <f t="shared" si="103"/>
        <v>1.0890602423976962E-8</v>
      </c>
      <c r="BR123" s="74">
        <v>1.14E-9</v>
      </c>
      <c r="BS123" s="74">
        <v>4.4731541181300001</v>
      </c>
      <c r="BT123" s="74">
        <v>68050.423878511501</v>
      </c>
      <c r="BU123" s="73">
        <f t="shared" si="104"/>
        <v>-8.272450752019397E-10</v>
      </c>
      <c r="BV123" s="73">
        <f t="shared" si="105"/>
        <v>-8.2833755977498014E-10</v>
      </c>
      <c r="BW123" s="73">
        <f t="shared" si="106"/>
        <v>-8.2833765143474801E-10</v>
      </c>
      <c r="BX123" s="73">
        <f t="shared" si="107"/>
        <v>-8.2833765144240574E-10</v>
      </c>
      <c r="BZ123" s="74">
        <v>6E-11</v>
      </c>
      <c r="CA123" s="74">
        <v>4.7238799971700001</v>
      </c>
      <c r="CB123" s="74">
        <v>52290.245571833599</v>
      </c>
      <c r="CC123" s="73">
        <f t="shared" si="108"/>
        <v>5.275176981939142E-11</v>
      </c>
      <c r="CD123" s="73">
        <f t="shared" si="109"/>
        <v>5.272112198238373E-11</v>
      </c>
      <c r="CE123" s="73">
        <f t="shared" si="110"/>
        <v>5.2721119406589618E-11</v>
      </c>
      <c r="CF123" s="73">
        <f t="shared" si="111"/>
        <v>5.2721119406371436E-11</v>
      </c>
      <c r="CH123" s="74"/>
      <c r="CI123" s="74"/>
      <c r="CJ123" s="74"/>
      <c r="CP123" s="74"/>
      <c r="CQ123" s="74"/>
      <c r="CR123" s="74"/>
      <c r="CX123" s="74"/>
      <c r="CY123" s="74"/>
      <c r="CZ123" s="74"/>
      <c r="DF123" s="74">
        <v>9.5200000000000002E-9</v>
      </c>
      <c r="DG123" s="74">
        <v>2.53604676495</v>
      </c>
      <c r="DH123" s="74">
        <v>29530.478086539599</v>
      </c>
      <c r="DI123" s="73">
        <f t="shared" si="112"/>
        <v>-6.420170559226225E-10</v>
      </c>
      <c r="DJ123" s="73">
        <f t="shared" si="113"/>
        <v>-6.4776194052697909E-10</v>
      </c>
      <c r="DK123" s="73">
        <f t="shared" si="114"/>
        <v>-6.4776242286935251E-10</v>
      </c>
      <c r="DL123" s="73">
        <f t="shared" si="115"/>
        <v>-6.4776242290984466E-10</v>
      </c>
      <c r="DN123" s="74">
        <v>1.07E-9</v>
      </c>
      <c r="DO123" s="74">
        <v>1.0131635802300001</v>
      </c>
      <c r="DP123" s="74">
        <v>52182.9198301492</v>
      </c>
      <c r="DQ123" s="73">
        <f t="shared" si="116"/>
        <v>1.0113353970959135E-9</v>
      </c>
      <c r="DR123" s="73">
        <f t="shared" si="117"/>
        <v>1.0117082931380119E-9</v>
      </c>
      <c r="DS123" s="73">
        <f t="shared" si="118"/>
        <v>1.0117083243985835E-9</v>
      </c>
      <c r="DT123" s="73">
        <f t="shared" si="119"/>
        <v>1.0117083244012369E-9</v>
      </c>
      <c r="DV123" s="74">
        <v>3.9999999999999998E-11</v>
      </c>
      <c r="DW123" s="74">
        <v>2.1720891848399999</v>
      </c>
      <c r="DX123" s="74">
        <v>136100.847757023</v>
      </c>
      <c r="DY123" s="73">
        <f t="shared" si="120"/>
        <v>2.0709524567054161E-11</v>
      </c>
      <c r="DZ123" s="73">
        <f t="shared" si="121"/>
        <v>2.0804840674835383E-11</v>
      </c>
      <c r="EA123" s="73">
        <f t="shared" si="122"/>
        <v>2.080484867099876E-11</v>
      </c>
      <c r="EB123" s="73">
        <f t="shared" si="123"/>
        <v>2.0804848671666805E-11</v>
      </c>
      <c r="ED123" s="74"/>
      <c r="EE123" s="74"/>
      <c r="EF123" s="74"/>
      <c r="EL123" s="74"/>
      <c r="EM123" s="74"/>
      <c r="EN123" s="74"/>
      <c r="ET123" s="74"/>
      <c r="EU123" s="74"/>
      <c r="EV123" s="74"/>
    </row>
    <row r="124" spans="1:152" s="73" customFormat="1" ht="13.5" x14ac:dyDescent="0.3">
      <c r="A124" s="73" t="s">
        <v>80</v>
      </c>
      <c r="B124" s="81"/>
      <c r="C124" s="73" t="s">
        <v>82</v>
      </c>
      <c r="L124" s="74"/>
      <c r="N124" s="74">
        <v>5.896E-8</v>
      </c>
      <c r="O124" s="74">
        <v>5.5717114186599996</v>
      </c>
      <c r="P124" s="74">
        <v>94138.327020085693</v>
      </c>
      <c r="Q124" s="73">
        <f t="shared" si="84"/>
        <v>6.5569845088304934E-9</v>
      </c>
      <c r="R124" s="73">
        <f t="shared" si="85"/>
        <v>6.669950329872714E-9</v>
      </c>
      <c r="S124" s="73">
        <f t="shared" si="86"/>
        <v>6.6699598136766422E-9</v>
      </c>
      <c r="T124" s="73">
        <f t="shared" si="87"/>
        <v>6.6699598144758352E-9</v>
      </c>
      <c r="V124" s="74">
        <v>8.1099999999999995E-9</v>
      </c>
      <c r="W124" s="74">
        <v>4.2288518126300003</v>
      </c>
      <c r="X124" s="74">
        <v>25654.191403697299</v>
      </c>
      <c r="Y124" s="73">
        <f t="shared" si="88"/>
        <v>8.0890631770307751E-9</v>
      </c>
      <c r="Z124" s="73">
        <f t="shared" si="89"/>
        <v>8.0887560534090161E-9</v>
      </c>
      <c r="AA124" s="73">
        <f t="shared" si="90"/>
        <v>8.088756027528515E-9</v>
      </c>
      <c r="AB124" s="73">
        <f t="shared" si="91"/>
        <v>8.0887560275263147E-9</v>
      </c>
      <c r="AD124" s="74">
        <v>2.8000000000000002E-10</v>
      </c>
      <c r="AE124" s="74">
        <v>0.73918545262000002</v>
      </c>
      <c r="AF124" s="74">
        <v>7880.0891533389904</v>
      </c>
      <c r="AG124" s="73">
        <f t="shared" si="92"/>
        <v>-2.7913707480707556E-10</v>
      </c>
      <c r="AH124" s="73">
        <f t="shared" si="93"/>
        <v>-2.7913352590004807E-10</v>
      </c>
      <c r="AI124" s="73">
        <f t="shared" si="94"/>
        <v>-2.7913352560176954E-10</v>
      </c>
      <c r="AJ124" s="73">
        <f t="shared" si="95"/>
        <v>-2.7913352560174451E-10</v>
      </c>
      <c r="AL124" s="74">
        <v>9.9999999999999994E-12</v>
      </c>
      <c r="AM124" s="74">
        <v>3.6705432145299999</v>
      </c>
      <c r="AN124" s="74">
        <v>21535.9496445154</v>
      </c>
      <c r="AO124" s="73">
        <f t="shared" si="128"/>
        <v>-2.6007764950467022E-13</v>
      </c>
      <c r="AP124" s="73">
        <f t="shared" si="129"/>
        <v>-2.556681205491988E-13</v>
      </c>
      <c r="AQ124" s="73">
        <f t="shared" si="130"/>
        <v>-2.5566775031378799E-13</v>
      </c>
      <c r="AR124" s="73">
        <f t="shared" si="131"/>
        <v>-2.5566775028253436E-13</v>
      </c>
      <c r="AT124" s="74"/>
      <c r="AU124" s="74"/>
      <c r="AV124" s="74"/>
      <c r="BB124" s="74"/>
      <c r="BC124" s="74"/>
      <c r="BD124" s="74"/>
      <c r="BJ124" s="74">
        <v>1.515E-8</v>
      </c>
      <c r="BK124" s="74">
        <v>1.7245811582999999</v>
      </c>
      <c r="BL124" s="74">
        <v>54394.563387335103</v>
      </c>
      <c r="BM124" s="73">
        <f t="shared" si="100"/>
        <v>1.125153356621858E-8</v>
      </c>
      <c r="BN124" s="73">
        <f t="shared" si="101"/>
        <v>1.124022369318783E-8</v>
      </c>
      <c r="BO124" s="73">
        <f t="shared" si="102"/>
        <v>1.1240222743002511E-8</v>
      </c>
      <c r="BP124" s="73">
        <f t="shared" si="103"/>
        <v>1.1240222742921674E-8</v>
      </c>
      <c r="BR124" s="74">
        <v>1.3399999999999999E-9</v>
      </c>
      <c r="BS124" s="74">
        <v>5.3539368279900001</v>
      </c>
      <c r="BT124" s="74">
        <v>213.29909543799999</v>
      </c>
      <c r="BU124" s="73">
        <f t="shared" si="104"/>
        <v>-1.1010392615523721E-9</v>
      </c>
      <c r="BV124" s="73">
        <f t="shared" si="105"/>
        <v>-1.1010359248792553E-9</v>
      </c>
      <c r="BW124" s="73">
        <f t="shared" si="106"/>
        <v>-1.101035924599101E-9</v>
      </c>
      <c r="BX124" s="73">
        <f t="shared" si="107"/>
        <v>-1.1010359245990766E-9</v>
      </c>
      <c r="BZ124" s="74">
        <v>5.0000000000000002E-11</v>
      </c>
      <c r="CA124" s="74">
        <v>1.6556533280900001</v>
      </c>
      <c r="CB124" s="74">
        <v>80482.466528909295</v>
      </c>
      <c r="CC124" s="73">
        <f t="shared" si="108"/>
        <v>-1.8086100137420678E-11</v>
      </c>
      <c r="CD124" s="73">
        <f t="shared" si="109"/>
        <v>-1.8009234588178922E-11</v>
      </c>
      <c r="CE124" s="73">
        <f t="shared" si="110"/>
        <v>-1.8009228132341322E-11</v>
      </c>
      <c r="CF124" s="73">
        <f t="shared" si="111"/>
        <v>-1.8009228131789829E-11</v>
      </c>
      <c r="CH124" s="74"/>
      <c r="CI124" s="74"/>
      <c r="CJ124" s="74"/>
      <c r="CP124" s="74"/>
      <c r="CQ124" s="74"/>
      <c r="CR124" s="74"/>
      <c r="CX124" s="74"/>
      <c r="CY124" s="74"/>
      <c r="CZ124" s="74"/>
      <c r="DF124" s="74">
        <v>7.7300000000000004E-9</v>
      </c>
      <c r="DG124" s="74">
        <v>2.6789322215800002</v>
      </c>
      <c r="DH124" s="74">
        <v>131548.894259964</v>
      </c>
      <c r="DI124" s="73">
        <f t="shared" si="112"/>
        <v>-7.6518826235956697E-9</v>
      </c>
      <c r="DJ124" s="73">
        <f t="shared" si="113"/>
        <v>-7.648901342276696E-9</v>
      </c>
      <c r="DK124" s="73">
        <f t="shared" si="114"/>
        <v>-7.6489010896308653E-9</v>
      </c>
      <c r="DL124" s="73">
        <f t="shared" si="115"/>
        <v>-7.6489010896095356E-9</v>
      </c>
      <c r="DN124" s="74">
        <v>8.1999999999999996E-10</v>
      </c>
      <c r="DO124" s="74">
        <v>6.1144501452300002</v>
      </c>
      <c r="DP124" s="74">
        <v>79323.091354911696</v>
      </c>
      <c r="DQ124" s="73">
        <f t="shared" si="116"/>
        <v>8.1246964646473282E-10</v>
      </c>
      <c r="DR124" s="73">
        <f t="shared" si="117"/>
        <v>8.1264871089355516E-10</v>
      </c>
      <c r="DS124" s="73">
        <f t="shared" si="118"/>
        <v>8.126487258380907E-10</v>
      </c>
      <c r="DT124" s="73">
        <f t="shared" si="119"/>
        <v>8.1264872583936114E-10</v>
      </c>
      <c r="DV124" s="74">
        <v>3.9999999999999998E-11</v>
      </c>
      <c r="DW124" s="74">
        <v>5.8657328726099998</v>
      </c>
      <c r="DX124" s="74">
        <v>155418.04029735099</v>
      </c>
      <c r="DY124" s="73">
        <f t="shared" si="120"/>
        <v>-1.5709231631862379E-11</v>
      </c>
      <c r="DZ124" s="73">
        <f t="shared" si="121"/>
        <v>-1.5826252210040464E-11</v>
      </c>
      <c r="EA124" s="73">
        <f t="shared" si="122"/>
        <v>-1.5826262028607495E-11</v>
      </c>
      <c r="EB124" s="73">
        <f t="shared" si="123"/>
        <v>-1.5826262029442773E-11</v>
      </c>
      <c r="ED124" s="74"/>
      <c r="EE124" s="74"/>
      <c r="EF124" s="74"/>
      <c r="EL124" s="74"/>
      <c r="EM124" s="74"/>
      <c r="EN124" s="74"/>
      <c r="ET124" s="74"/>
      <c r="EU124" s="74"/>
      <c r="EV124" s="74"/>
    </row>
    <row r="125" spans="1:152" s="73" customFormat="1" ht="13.5" x14ac:dyDescent="0.3">
      <c r="A125" s="73">
        <f>ATAN2(D111,E111)</f>
        <v>0.27631463175346299</v>
      </c>
      <c r="B125" s="81"/>
      <c r="C125" s="73">
        <f>ATAN2(SQRT(D111*D111+E111*E111),F111)</f>
        <v>-6.8219640529067985E-3</v>
      </c>
      <c r="L125" s="74"/>
      <c r="N125" s="74">
        <v>5.7159999999999997E-8</v>
      </c>
      <c r="O125" s="74">
        <v>5.1820420348400003</v>
      </c>
      <c r="P125" s="74">
        <v>78793.400389817107</v>
      </c>
      <c r="Q125" s="73">
        <f t="shared" si="84"/>
        <v>-5.7142405479871557E-8</v>
      </c>
      <c r="R125" s="73">
        <f t="shared" si="85"/>
        <v>-5.7144619712372186E-8</v>
      </c>
      <c r="S125" s="73">
        <f t="shared" si="86"/>
        <v>-5.714461989203512E-8</v>
      </c>
      <c r="T125" s="73">
        <f t="shared" si="87"/>
        <v>-5.7144619892050188E-8</v>
      </c>
      <c r="V125" s="74">
        <v>6.9699999999999997E-9</v>
      </c>
      <c r="W125" s="74">
        <v>1.89331617498</v>
      </c>
      <c r="X125" s="74">
        <v>77308.1096831139</v>
      </c>
      <c r="Y125" s="73">
        <f t="shared" si="88"/>
        <v>4.4060171563654042E-9</v>
      </c>
      <c r="Z125" s="73">
        <f t="shared" si="89"/>
        <v>4.414563287907382E-9</v>
      </c>
      <c r="AA125" s="73">
        <f t="shared" si="90"/>
        <v>4.4145640049936945E-9</v>
      </c>
      <c r="AB125" s="73">
        <f t="shared" si="91"/>
        <v>4.4145640050550142E-9</v>
      </c>
      <c r="AD125" s="74">
        <v>3.6E-10</v>
      </c>
      <c r="AE125" s="74">
        <v>1.2674281974199999</v>
      </c>
      <c r="AF125" s="74">
        <v>51116.424352959199</v>
      </c>
      <c r="AG125" s="73">
        <f t="shared" si="92"/>
        <v>-1.8625720751589118E-10</v>
      </c>
      <c r="AH125" s="73">
        <f t="shared" si="93"/>
        <v>-1.8593456438108518E-10</v>
      </c>
      <c r="AI125" s="73">
        <f t="shared" si="94"/>
        <v>-1.8593453728274739E-10</v>
      </c>
      <c r="AJ125" s="73">
        <f t="shared" si="95"/>
        <v>-1.8593453728046942E-10</v>
      </c>
      <c r="AL125" s="74">
        <v>9.9999999999999994E-12</v>
      </c>
      <c r="AM125" s="74">
        <v>1.4981542272699999</v>
      </c>
      <c r="AN125" s="74">
        <v>26084.021806216198</v>
      </c>
      <c r="AO125" s="73">
        <f t="shared" si="128"/>
        <v>-5.0871975944030357E-12</v>
      </c>
      <c r="AP125" s="73">
        <f t="shared" si="129"/>
        <v>-5.0917964263367377E-12</v>
      </c>
      <c r="AQ125" s="73">
        <f t="shared" si="130"/>
        <v>-5.0917968124027699E-12</v>
      </c>
      <c r="AR125" s="73">
        <f t="shared" si="131"/>
        <v>-5.0917968124355477E-12</v>
      </c>
      <c r="AT125" s="74"/>
      <c r="AU125" s="74"/>
      <c r="AV125" s="74"/>
      <c r="BB125" s="74"/>
      <c r="BC125" s="74"/>
      <c r="BD125" s="74"/>
      <c r="BJ125" s="74">
        <v>1.585E-8</v>
      </c>
      <c r="BK125" s="74">
        <v>0.23900687506000001</v>
      </c>
      <c r="BL125" s="74">
        <v>85502.3850163225</v>
      </c>
      <c r="BM125" s="73">
        <f t="shared" si="100"/>
        <v>1.4743628723402445E-8</v>
      </c>
      <c r="BN125" s="73">
        <f t="shared" si="101"/>
        <v>1.4753794763001048E-8</v>
      </c>
      <c r="BO125" s="73">
        <f t="shared" si="102"/>
        <v>1.4753795614662787E-8</v>
      </c>
      <c r="BP125" s="73">
        <f t="shared" si="103"/>
        <v>1.475379561473522E-8</v>
      </c>
      <c r="BR125" s="74">
        <v>1.25E-9</v>
      </c>
      <c r="BS125" s="74">
        <v>1.6182784537199999</v>
      </c>
      <c r="BT125" s="74">
        <v>129380.133777681</v>
      </c>
      <c r="BU125" s="73">
        <f t="shared" si="104"/>
        <v>-3.6869108946161884E-10</v>
      </c>
      <c r="BV125" s="73">
        <f t="shared" si="105"/>
        <v>-3.7185488285380066E-10</v>
      </c>
      <c r="BW125" s="73">
        <f t="shared" si="106"/>
        <v>-3.7185514838302693E-10</v>
      </c>
      <c r="BX125" s="73">
        <f t="shared" si="107"/>
        <v>-3.7185514840527762E-10</v>
      </c>
      <c r="BZ125" s="74">
        <v>5.0000000000000002E-11</v>
      </c>
      <c r="CA125" s="74">
        <v>4.6765563103799996</v>
      </c>
      <c r="CB125" s="74">
        <v>181505.94343892499</v>
      </c>
      <c r="CC125" s="73">
        <f t="shared" si="108"/>
        <v>4.5654567813410354E-11</v>
      </c>
      <c r="CD125" s="73">
        <f t="shared" si="109"/>
        <v>4.5578458852110958E-11</v>
      </c>
      <c r="CE125" s="73">
        <f t="shared" si="110"/>
        <v>4.5578452435389544E-11</v>
      </c>
      <c r="CF125" s="73">
        <f t="shared" si="111"/>
        <v>4.5578452434847333E-11</v>
      </c>
      <c r="CH125" s="74"/>
      <c r="CI125" s="74"/>
      <c r="CJ125" s="74"/>
      <c r="CP125" s="74"/>
      <c r="CQ125" s="74"/>
      <c r="CR125" s="74"/>
      <c r="CX125" s="74"/>
      <c r="CY125" s="74"/>
      <c r="CZ125" s="74"/>
      <c r="DF125" s="74">
        <v>7.3399999999999999E-9</v>
      </c>
      <c r="DG125" s="74">
        <v>0.89243669489999999</v>
      </c>
      <c r="DH125" s="74">
        <v>103821.921601202</v>
      </c>
      <c r="DI125" s="73">
        <f t="shared" si="112"/>
        <v>-7.285469873007714E-9</v>
      </c>
      <c r="DJ125" s="73">
        <f t="shared" si="113"/>
        <v>-7.2873524426499444E-9</v>
      </c>
      <c r="DK125" s="73">
        <f t="shared" si="114"/>
        <v>-7.2873525993309905E-9</v>
      </c>
      <c r="DL125" s="73">
        <f t="shared" si="115"/>
        <v>-7.28735259934416E-9</v>
      </c>
      <c r="DN125" s="74">
        <v>8.4999999999999996E-10</v>
      </c>
      <c r="DO125" s="74">
        <v>2.5033204448299999</v>
      </c>
      <c r="DP125" s="74">
        <v>7238.6755916000002</v>
      </c>
      <c r="DQ125" s="73">
        <f t="shared" si="116"/>
        <v>6.5414404572313949E-10</v>
      </c>
      <c r="DR125" s="73">
        <f t="shared" si="117"/>
        <v>6.5422451054162491E-10</v>
      </c>
      <c r="DS125" s="73">
        <f t="shared" si="118"/>
        <v>6.5422451729701407E-10</v>
      </c>
      <c r="DT125" s="73">
        <f t="shared" si="119"/>
        <v>6.5422451729758472E-10</v>
      </c>
      <c r="DV125" s="74">
        <v>3.9999999999999998E-11</v>
      </c>
      <c r="DW125" s="74">
        <v>4.1525606919699998</v>
      </c>
      <c r="DX125" s="74">
        <v>32370.9789915656</v>
      </c>
      <c r="DY125" s="73">
        <f t="shared" si="120"/>
        <v>-2.1256009823726551E-11</v>
      </c>
      <c r="DZ125" s="73">
        <f t="shared" si="121"/>
        <v>-2.1233538735431397E-11</v>
      </c>
      <c r="EA125" s="73">
        <f t="shared" si="122"/>
        <v>-2.1233536848318906E-11</v>
      </c>
      <c r="EB125" s="73">
        <f t="shared" si="123"/>
        <v>-2.1233536848160898E-11</v>
      </c>
      <c r="ED125" s="74"/>
      <c r="EE125" s="74"/>
      <c r="EF125" s="74"/>
      <c r="EL125" s="74"/>
      <c r="EM125" s="74"/>
      <c r="EN125" s="74"/>
      <c r="ET125" s="74"/>
      <c r="EU125" s="74"/>
      <c r="EV125" s="74"/>
    </row>
    <row r="126" spans="1:152" s="73" customFormat="1" ht="13.5" x14ac:dyDescent="0.3">
      <c r="A126" s="73">
        <f>DEGREES(A125)</f>
        <v>15.831662217184951</v>
      </c>
      <c r="B126" s="81">
        <f xml:space="preserve"> A126 - INT( A126 / 360 ) * 360</f>
        <v>15.831662217184951</v>
      </c>
      <c r="C126" s="73">
        <f>DEGREES(C125)</f>
        <v>-0.39086974822152137</v>
      </c>
      <c r="L126" s="74"/>
      <c r="N126" s="74">
        <v>5.8549999999999998E-8</v>
      </c>
      <c r="O126" s="74">
        <v>2.14311779301</v>
      </c>
      <c r="P126" s="74">
        <v>20760.427033191401</v>
      </c>
      <c r="Q126" s="73">
        <f t="shared" si="84"/>
        <v>5.8503644764003136E-8</v>
      </c>
      <c r="R126" s="73">
        <f t="shared" si="85"/>
        <v>5.8504629966556017E-8</v>
      </c>
      <c r="S126" s="73">
        <f t="shared" si="86"/>
        <v>5.8504630048831477E-8</v>
      </c>
      <c r="T126" s="73">
        <f t="shared" si="87"/>
        <v>5.8504630048838419E-8</v>
      </c>
      <c r="V126" s="74">
        <v>5.8100000000000004E-9</v>
      </c>
      <c r="W126" s="74">
        <v>2.6170727163700001</v>
      </c>
      <c r="X126" s="74">
        <v>76674.636529438707</v>
      </c>
      <c r="Y126" s="73">
        <f t="shared" si="88"/>
        <v>-4.2660757200527342E-9</v>
      </c>
      <c r="Z126" s="73">
        <f t="shared" si="89"/>
        <v>-4.2722646258774481E-9</v>
      </c>
      <c r="AA126" s="73">
        <f t="shared" si="90"/>
        <v>-4.2722651450686655E-9</v>
      </c>
      <c r="AB126" s="73">
        <f t="shared" si="91"/>
        <v>-4.2722651451125342E-9</v>
      </c>
      <c r="AD126" s="74">
        <v>3.4999999999999998E-10</v>
      </c>
      <c r="AE126" s="74">
        <v>5.2929814316000003</v>
      </c>
      <c r="AF126" s="74">
        <v>45405.0956819028</v>
      </c>
      <c r="AG126" s="73">
        <f t="shared" si="92"/>
        <v>7.9406113301083376E-11</v>
      </c>
      <c r="AH126" s="73">
        <f t="shared" si="93"/>
        <v>7.9723086988401224E-11</v>
      </c>
      <c r="AI126" s="73">
        <f t="shared" si="94"/>
        <v>7.9723113599259956E-11</v>
      </c>
      <c r="AJ126" s="73">
        <f t="shared" si="95"/>
        <v>7.9723113601545882E-11</v>
      </c>
      <c r="AL126" s="74">
        <v>9.9999999999999994E-12</v>
      </c>
      <c r="AM126" s="74">
        <v>1.7555127349099999</v>
      </c>
      <c r="AN126" s="74">
        <v>26095.016688575</v>
      </c>
      <c r="AO126" s="73">
        <f t="shared" si="128"/>
        <v>-9.7605213855557444E-13</v>
      </c>
      <c r="AP126" s="73">
        <f t="shared" si="129"/>
        <v>-9.8137126320528861E-13</v>
      </c>
      <c r="AQ126" s="73">
        <f t="shared" si="130"/>
        <v>-9.8137170979798107E-13</v>
      </c>
      <c r="AR126" s="73">
        <f t="shared" si="131"/>
        <v>-9.8137170983588234E-13</v>
      </c>
      <c r="AT126" s="74"/>
      <c r="AU126" s="74"/>
      <c r="AV126" s="74"/>
      <c r="BB126" s="74"/>
      <c r="BC126" s="74"/>
      <c r="BD126" s="74"/>
      <c r="BJ126" s="74">
        <v>1.4769999999999999E-8</v>
      </c>
      <c r="BK126" s="74">
        <v>4.7335954501900002</v>
      </c>
      <c r="BL126" s="74">
        <v>29530.478086539599</v>
      </c>
      <c r="BM126" s="73">
        <f t="shared" si="100"/>
        <v>1.2519741759529242E-8</v>
      </c>
      <c r="BN126" s="73">
        <f t="shared" si="101"/>
        <v>1.2524479257997339E-8</v>
      </c>
      <c r="BO126" s="73">
        <f t="shared" si="102"/>
        <v>1.2524479655575082E-8</v>
      </c>
      <c r="BP126" s="73">
        <f t="shared" si="103"/>
        <v>1.2524479655608458E-8</v>
      </c>
      <c r="BR126" s="74">
        <v>1.5799999999999999E-9</v>
      </c>
      <c r="BS126" s="74">
        <v>5.5378893147500001</v>
      </c>
      <c r="BT126" s="74">
        <v>9103.9069941176003</v>
      </c>
      <c r="BU126" s="73">
        <f t="shared" si="104"/>
        <v>-1.3588652071464071E-9</v>
      </c>
      <c r="BV126" s="73">
        <f t="shared" si="105"/>
        <v>-1.3587148628171225E-9</v>
      </c>
      <c r="BW126" s="73">
        <f t="shared" si="106"/>
        <v>-1.3587148501919415E-9</v>
      </c>
      <c r="BX126" s="73">
        <f t="shared" si="107"/>
        <v>-1.3587148501908643E-9</v>
      </c>
      <c r="BZ126" s="74">
        <v>5.0000000000000002E-11</v>
      </c>
      <c r="CA126" s="74">
        <v>5.3573027771500001</v>
      </c>
      <c r="CB126" s="74">
        <v>12566.1516999828</v>
      </c>
      <c r="CC126" s="73">
        <f t="shared" si="108"/>
        <v>-2.5685891609014667E-11</v>
      </c>
      <c r="CD126" s="73">
        <f t="shared" si="109"/>
        <v>-2.5674849678252099E-11</v>
      </c>
      <c r="CE126" s="73">
        <f t="shared" si="110"/>
        <v>-2.5674848751077367E-11</v>
      </c>
      <c r="CF126" s="73">
        <f t="shared" si="111"/>
        <v>-2.5674848750999324E-11</v>
      </c>
      <c r="CH126" s="74"/>
      <c r="CI126" s="74"/>
      <c r="CJ126" s="74"/>
      <c r="CP126" s="74"/>
      <c r="CQ126" s="74"/>
      <c r="CR126" s="74"/>
      <c r="CX126" s="74"/>
      <c r="CY126" s="74"/>
      <c r="CZ126" s="74"/>
      <c r="DF126" s="74">
        <v>6.6800000000000001E-9</v>
      </c>
      <c r="DG126" s="74">
        <v>3.7311339492400002</v>
      </c>
      <c r="DH126" s="74">
        <v>46848.330174765601</v>
      </c>
      <c r="DI126" s="73">
        <f t="shared" si="112"/>
        <v>-2.2339891522918356E-9</v>
      </c>
      <c r="DJ126" s="73">
        <f t="shared" si="113"/>
        <v>-2.2400288337662978E-9</v>
      </c>
      <c r="DK126" s="73">
        <f t="shared" si="114"/>
        <v>-2.2400293407840234E-9</v>
      </c>
      <c r="DL126" s="73">
        <f t="shared" si="115"/>
        <v>-2.2400293408269508E-9</v>
      </c>
      <c r="DN126" s="74">
        <v>7.2E-10</v>
      </c>
      <c r="DO126" s="74">
        <v>1.5617083249999999</v>
      </c>
      <c r="DP126" s="74">
        <v>49957.049178961599</v>
      </c>
      <c r="DQ126" s="73">
        <f t="shared" si="116"/>
        <v>-5.4431674119014725E-10</v>
      </c>
      <c r="DR126" s="73">
        <f t="shared" si="117"/>
        <v>-5.4383421710276036E-10</v>
      </c>
      <c r="DS126" s="73">
        <f t="shared" si="118"/>
        <v>-5.4383417656516413E-10</v>
      </c>
      <c r="DT126" s="73">
        <f t="shared" si="119"/>
        <v>-5.4383417656173091E-10</v>
      </c>
      <c r="DV126" s="74">
        <v>3.9999999999999998E-11</v>
      </c>
      <c r="DW126" s="74">
        <v>2.9235871754599998</v>
      </c>
      <c r="DX126" s="74">
        <v>2218.7571041868</v>
      </c>
      <c r="DY126" s="73">
        <f t="shared" si="120"/>
        <v>1.2183306289606783E-11</v>
      </c>
      <c r="DZ126" s="73">
        <f t="shared" si="121"/>
        <v>1.2185037691062377E-11</v>
      </c>
      <c r="EA126" s="73">
        <f t="shared" si="122"/>
        <v>1.2185037836433296E-11</v>
      </c>
      <c r="EB126" s="73">
        <f t="shared" si="123"/>
        <v>1.2185037836445478E-11</v>
      </c>
      <c r="ED126" s="74"/>
      <c r="EE126" s="74"/>
      <c r="EF126" s="74"/>
      <c r="EL126" s="74"/>
      <c r="EM126" s="74"/>
      <c r="EN126" s="74"/>
      <c r="ET126" s="74"/>
      <c r="EU126" s="74"/>
      <c r="EV126" s="74"/>
    </row>
    <row r="127" spans="1:152" s="73" customFormat="1" ht="13.5" x14ac:dyDescent="0.3">
      <c r="L127" s="74"/>
      <c r="N127" s="74">
        <v>5.6809999999999997E-8</v>
      </c>
      <c r="O127" s="74">
        <v>1.60727624525</v>
      </c>
      <c r="P127" s="74">
        <v>98690.280517144507</v>
      </c>
      <c r="Q127" s="73">
        <f t="shared" si="84"/>
        <v>-3.8366570120790654E-8</v>
      </c>
      <c r="R127" s="73">
        <f t="shared" si="85"/>
        <v>-3.8281801651523646E-8</v>
      </c>
      <c r="S127" s="73">
        <f t="shared" si="86"/>
        <v>-3.8281794527620329E-8</v>
      </c>
      <c r="T127" s="73">
        <f t="shared" si="87"/>
        <v>-3.8281794527019055E-8</v>
      </c>
      <c r="V127" s="74">
        <v>5.4899999999999999E-9</v>
      </c>
      <c r="W127" s="74">
        <v>4.1866177654900003</v>
      </c>
      <c r="X127" s="74">
        <v>94138.327020085693</v>
      </c>
      <c r="Y127" s="73">
        <f t="shared" si="88"/>
        <v>5.4748689429404186E-9</v>
      </c>
      <c r="Z127" s="73">
        <f t="shared" si="89"/>
        <v>5.4756441374824714E-9</v>
      </c>
      <c r="AA127" s="73">
        <f t="shared" si="90"/>
        <v>5.4756442017147367E-9</v>
      </c>
      <c r="AB127" s="73">
        <f t="shared" si="91"/>
        <v>5.475644201720149E-9</v>
      </c>
      <c r="AD127" s="74">
        <v>3.1999999999999998E-10</v>
      </c>
      <c r="AE127" s="74">
        <v>5.7943828281799998</v>
      </c>
      <c r="AF127" s="74">
        <v>18093.374699549899</v>
      </c>
      <c r="AG127" s="73">
        <f t="shared" si="92"/>
        <v>-1.11833785151465E-10</v>
      </c>
      <c r="AH127" s="73">
        <f t="shared" si="93"/>
        <v>-1.1194488810491135E-10</v>
      </c>
      <c r="AI127" s="73">
        <f t="shared" si="94"/>
        <v>-1.1194489743270276E-10</v>
      </c>
      <c r="AJ127" s="73">
        <f t="shared" si="95"/>
        <v>-1.1194489743348663E-10</v>
      </c>
      <c r="AL127" s="74">
        <v>9.9999999999999994E-12</v>
      </c>
      <c r="AM127" s="74">
        <v>2.6006192755900002</v>
      </c>
      <c r="AN127" s="74">
        <v>12566.1516999828</v>
      </c>
      <c r="AO127" s="73">
        <f t="shared" si="128"/>
        <v>7.9827258411957815E-12</v>
      </c>
      <c r="AP127" s="73">
        <f t="shared" si="129"/>
        <v>7.9811753860422362E-12</v>
      </c>
      <c r="AQ127" s="73">
        <f t="shared" si="130"/>
        <v>7.9811752558406215E-12</v>
      </c>
      <c r="AR127" s="73">
        <f t="shared" si="131"/>
        <v>7.9811752558296614E-12</v>
      </c>
      <c r="AT127" s="74"/>
      <c r="AU127" s="74"/>
      <c r="AV127" s="74"/>
      <c r="BB127" s="74"/>
      <c r="BC127" s="74"/>
      <c r="BD127" s="74"/>
      <c r="BJ127" s="74">
        <v>1.469E-8</v>
      </c>
      <c r="BK127" s="74">
        <v>1.44574704924</v>
      </c>
      <c r="BL127" s="74">
        <v>157636.797401538</v>
      </c>
      <c r="BM127" s="73">
        <f t="shared" si="100"/>
        <v>-2.9571801704691988E-9</v>
      </c>
      <c r="BN127" s="73">
        <f t="shared" si="101"/>
        <v>-3.0036235935177349E-9</v>
      </c>
      <c r="BO127" s="73">
        <f t="shared" si="102"/>
        <v>-3.0036274916891074E-9</v>
      </c>
      <c r="BP127" s="73">
        <f t="shared" si="103"/>
        <v>-3.0036274920226019E-9</v>
      </c>
      <c r="BR127" s="74">
        <v>1.1599999999999999E-9</v>
      </c>
      <c r="BS127" s="74">
        <v>0.50075235780000005</v>
      </c>
      <c r="BT127" s="74">
        <v>102762.539671012</v>
      </c>
      <c r="BU127" s="73">
        <f t="shared" si="104"/>
        <v>-2.2741424631143875E-10</v>
      </c>
      <c r="BV127" s="73">
        <f t="shared" si="105"/>
        <v>-2.298079104240163E-10</v>
      </c>
      <c r="BW127" s="73">
        <f t="shared" si="106"/>
        <v>-2.2980811135827967E-10</v>
      </c>
      <c r="BX127" s="73">
        <f t="shared" si="107"/>
        <v>-2.2980811137534239E-10</v>
      </c>
      <c r="BZ127" s="74">
        <v>5.0000000000000002E-11</v>
      </c>
      <c r="CA127" s="74">
        <v>2.2495348823399999</v>
      </c>
      <c r="CB127" s="74">
        <v>52061.366994463096</v>
      </c>
      <c r="CC127" s="73">
        <f t="shared" si="108"/>
        <v>4.5951068792901669E-11</v>
      </c>
      <c r="CD127" s="73">
        <f t="shared" si="109"/>
        <v>4.5930025064274833E-11</v>
      </c>
      <c r="CE127" s="73">
        <f t="shared" si="110"/>
        <v>4.5930023295207277E-11</v>
      </c>
      <c r="CF127" s="73">
        <f t="shared" si="111"/>
        <v>4.5930023295059012E-11</v>
      </c>
      <c r="CH127" s="74"/>
      <c r="CI127" s="74"/>
      <c r="CJ127" s="74"/>
      <c r="CP127" s="74"/>
      <c r="CQ127" s="74"/>
      <c r="CR127" s="74"/>
      <c r="CX127" s="74"/>
      <c r="CY127" s="74"/>
      <c r="CZ127" s="74"/>
      <c r="DF127" s="74">
        <v>8.2800000000000004E-9</v>
      </c>
      <c r="DG127" s="74">
        <v>2.8818482154199998</v>
      </c>
      <c r="DH127" s="74">
        <v>19406.6782881746</v>
      </c>
      <c r="DI127" s="73">
        <f t="shared" si="112"/>
        <v>-5.8733719379636727E-9</v>
      </c>
      <c r="DJ127" s="73">
        <f t="shared" si="113"/>
        <v>-5.8756913152236148E-9</v>
      </c>
      <c r="DK127" s="73">
        <f t="shared" si="114"/>
        <v>-5.8756915099244039E-9</v>
      </c>
      <c r="DL127" s="73">
        <f t="shared" si="115"/>
        <v>-5.875691509940653E-9</v>
      </c>
      <c r="DN127" s="74">
        <v>7.5999999999999996E-10</v>
      </c>
      <c r="DO127" s="74">
        <v>1.62577226881</v>
      </c>
      <c r="DP127" s="74">
        <v>15874.617595363199</v>
      </c>
      <c r="DQ127" s="73">
        <f t="shared" si="116"/>
        <v>-2.0875652702544294E-10</v>
      </c>
      <c r="DR127" s="73">
        <f t="shared" si="117"/>
        <v>-2.0851891133921684E-10</v>
      </c>
      <c r="DS127" s="73">
        <f t="shared" si="118"/>
        <v>-2.0851889138757287E-10</v>
      </c>
      <c r="DT127" s="73">
        <f t="shared" si="119"/>
        <v>-2.0851889138591112E-10</v>
      </c>
      <c r="DV127" s="74">
        <v>3.9999999999999998E-11</v>
      </c>
      <c r="DW127" s="74">
        <v>2.22141015932</v>
      </c>
      <c r="DX127" s="74">
        <v>33967.9922949131</v>
      </c>
      <c r="DY127" s="73">
        <f t="shared" si="120"/>
        <v>2.142055520470772E-11</v>
      </c>
      <c r="DZ127" s="73">
        <f t="shared" si="121"/>
        <v>2.1444052609192971E-11</v>
      </c>
      <c r="EA127" s="73">
        <f t="shared" si="122"/>
        <v>2.1444054581647057E-11</v>
      </c>
      <c r="EB127" s="73">
        <f t="shared" si="123"/>
        <v>2.1444054581812124E-11</v>
      </c>
      <c r="ED127" s="74"/>
      <c r="EE127" s="74"/>
      <c r="EF127" s="74"/>
      <c r="EL127" s="74"/>
      <c r="EM127" s="74"/>
      <c r="EN127" s="74"/>
      <c r="ET127" s="74"/>
      <c r="EU127" s="74"/>
      <c r="EV127" s="74"/>
    </row>
    <row r="128" spans="1:152" s="73" customFormat="1" ht="13.5" x14ac:dyDescent="0.3">
      <c r="A128" s="82" t="s">
        <v>26</v>
      </c>
      <c r="B128" s="83" t="s">
        <v>79</v>
      </c>
      <c r="C128" s="82" t="s">
        <v>26</v>
      </c>
      <c r="D128" s="82" t="s">
        <v>26</v>
      </c>
      <c r="E128" s="82" t="s">
        <v>26</v>
      </c>
      <c r="F128" s="82" t="s">
        <v>26</v>
      </c>
      <c r="L128" s="74"/>
      <c r="N128" s="74">
        <v>5.7879999999999999E-8</v>
      </c>
      <c r="O128" s="74">
        <v>2.3546749239000002</v>
      </c>
      <c r="P128" s="74">
        <v>103821.921601202</v>
      </c>
      <c r="Q128" s="73">
        <f t="shared" si="84"/>
        <v>7.7628097232887088E-10</v>
      </c>
      <c r="R128" s="73">
        <f t="shared" si="85"/>
        <v>6.5320960928238047E-10</v>
      </c>
      <c r="S128" s="73">
        <f t="shared" si="86"/>
        <v>6.5319927582451281E-10</v>
      </c>
      <c r="T128" s="73">
        <f t="shared" si="87"/>
        <v>6.5319927495598247E-10</v>
      </c>
      <c r="V128" s="74">
        <v>5.6699999999999997E-9</v>
      </c>
      <c r="W128" s="74">
        <v>6.0878585925399999</v>
      </c>
      <c r="X128" s="74">
        <v>25234.7067598221</v>
      </c>
      <c r="Y128" s="73">
        <f t="shared" si="88"/>
        <v>1.7496544276704976E-9</v>
      </c>
      <c r="Z128" s="73">
        <f t="shared" si="89"/>
        <v>1.7524417581817298E-9</v>
      </c>
      <c r="AA128" s="73">
        <f t="shared" si="90"/>
        <v>1.7524419921920931E-9</v>
      </c>
      <c r="AB128" s="73">
        <f t="shared" si="91"/>
        <v>1.752441992212017E-9</v>
      </c>
      <c r="AD128" s="74">
        <v>2.5999999999999998E-10</v>
      </c>
      <c r="AE128" s="74">
        <v>5.7931834634600001</v>
      </c>
      <c r="AF128" s="74">
        <v>66941.045326418098</v>
      </c>
      <c r="AG128" s="73">
        <f t="shared" si="92"/>
        <v>2.5305778745951455E-10</v>
      </c>
      <c r="AH128" s="73">
        <f t="shared" si="93"/>
        <v>2.5297572251701481E-10</v>
      </c>
      <c r="AI128" s="73">
        <f t="shared" si="94"/>
        <v>2.5297571560670609E-10</v>
      </c>
      <c r="AJ128" s="73">
        <f t="shared" si="95"/>
        <v>2.5297571560611921E-10</v>
      </c>
      <c r="AL128" s="74">
        <v>9.9999999999999994E-12</v>
      </c>
      <c r="AM128" s="74">
        <v>2.6953784393200002</v>
      </c>
      <c r="AN128" s="74">
        <v>52290.245571833599</v>
      </c>
      <c r="AO128" s="73">
        <f t="shared" si="128"/>
        <v>-8.1592603559352038E-12</v>
      </c>
      <c r="AP128" s="73">
        <f t="shared" si="129"/>
        <v>-8.165447783768264E-12</v>
      </c>
      <c r="AQ128" s="73">
        <f t="shared" si="130"/>
        <v>-8.1654483028841303E-12</v>
      </c>
      <c r="AR128" s="73">
        <f t="shared" si="131"/>
        <v>-8.1654483029281018E-12</v>
      </c>
      <c r="AT128" s="74"/>
      <c r="AU128" s="74"/>
      <c r="AV128" s="74"/>
      <c r="BB128" s="74"/>
      <c r="BC128" s="74"/>
      <c r="BD128" s="74"/>
      <c r="BJ128" s="74">
        <v>1.653E-8</v>
      </c>
      <c r="BK128" s="74">
        <v>2.4134588638599999</v>
      </c>
      <c r="BL128" s="74">
        <v>52156.136522248598</v>
      </c>
      <c r="BM128" s="73">
        <f t="shared" si="100"/>
        <v>4.4543158270953394E-9</v>
      </c>
      <c r="BN128" s="73">
        <f t="shared" si="101"/>
        <v>4.4713184655105006E-9</v>
      </c>
      <c r="BO128" s="73">
        <f t="shared" si="102"/>
        <v>4.471319892871926E-9</v>
      </c>
      <c r="BP128" s="73">
        <f t="shared" si="103"/>
        <v>4.471319892993141E-9</v>
      </c>
      <c r="BR128" s="74">
        <v>1.3600000000000001E-9</v>
      </c>
      <c r="BS128" s="74">
        <v>0.24559658100000001</v>
      </c>
      <c r="BT128" s="74">
        <v>50057.042422769999</v>
      </c>
      <c r="BU128" s="73">
        <f t="shared" si="104"/>
        <v>-1.2496281667812743E-9</v>
      </c>
      <c r="BV128" s="73">
        <f t="shared" si="105"/>
        <v>-1.249077264900829E-9</v>
      </c>
      <c r="BW128" s="73">
        <f t="shared" si="106"/>
        <v>-1.2490772185908492E-9</v>
      </c>
      <c r="BX128" s="73">
        <f t="shared" si="107"/>
        <v>-1.2490772185869352E-9</v>
      </c>
      <c r="BZ128" s="74">
        <v>3.9999999999999998E-11</v>
      </c>
      <c r="CA128" s="74">
        <v>1.9308512572400001</v>
      </c>
      <c r="CB128" s="74">
        <v>52156.136522248598</v>
      </c>
      <c r="CC128" s="73">
        <f t="shared" si="108"/>
        <v>2.7424617195218925E-11</v>
      </c>
      <c r="CD128" s="73">
        <f t="shared" si="109"/>
        <v>2.7455707807495234E-11</v>
      </c>
      <c r="CE128" s="73">
        <f t="shared" si="110"/>
        <v>2.7455710416609997E-11</v>
      </c>
      <c r="CF128" s="73">
        <f t="shared" si="111"/>
        <v>2.7455710416831571E-11</v>
      </c>
      <c r="CH128" s="74"/>
      <c r="CI128" s="74"/>
      <c r="CJ128" s="74"/>
      <c r="CP128" s="74"/>
      <c r="CQ128" s="74"/>
      <c r="CR128" s="74"/>
      <c r="CX128" s="74"/>
      <c r="CY128" s="74"/>
      <c r="CZ128" s="74"/>
      <c r="DF128" s="74">
        <v>6.2199999999999996E-9</v>
      </c>
      <c r="DG128" s="74">
        <v>1.05579535631</v>
      </c>
      <c r="DH128" s="74">
        <v>59414.481874748402</v>
      </c>
      <c r="DI128" s="73">
        <f t="shared" si="112"/>
        <v>1.2347742674139694E-10</v>
      </c>
      <c r="DJ128" s="73">
        <f t="shared" si="113"/>
        <v>1.1590953572748146E-10</v>
      </c>
      <c r="DK128" s="73">
        <f t="shared" si="114"/>
        <v>1.1590890030425072E-10</v>
      </c>
      <c r="DL128" s="73">
        <f t="shared" si="115"/>
        <v>1.15908900250518E-10</v>
      </c>
      <c r="DN128" s="74">
        <v>9.0999999999999996E-10</v>
      </c>
      <c r="DO128" s="74">
        <v>5.7540844078099997</v>
      </c>
      <c r="DP128" s="74">
        <v>24491.7166992895</v>
      </c>
      <c r="DQ128" s="73">
        <f t="shared" si="116"/>
        <v>1.3479303934643245E-10</v>
      </c>
      <c r="DR128" s="73">
        <f t="shared" si="117"/>
        <v>1.3524447877079898E-10</v>
      </c>
      <c r="DS128" s="73">
        <f t="shared" si="118"/>
        <v>1.3524451667310624E-10</v>
      </c>
      <c r="DT128" s="73">
        <f t="shared" si="119"/>
        <v>1.3524451667632886E-10</v>
      </c>
      <c r="DV128" s="74">
        <v>5.0000000000000002E-11</v>
      </c>
      <c r="DW128" s="74">
        <v>5.7478885860300002</v>
      </c>
      <c r="DX128" s="74">
        <v>52182.9198301492</v>
      </c>
      <c r="DY128" s="73">
        <f t="shared" si="120"/>
        <v>1.737987385319544E-11</v>
      </c>
      <c r="DZ128" s="73">
        <f t="shared" si="121"/>
        <v>1.7329755722879122E-11</v>
      </c>
      <c r="EA128" s="73">
        <f t="shared" si="122"/>
        <v>1.732975151402989E-11</v>
      </c>
      <c r="EB128" s="73">
        <f t="shared" si="123"/>
        <v>1.7329751513672645E-11</v>
      </c>
      <c r="ED128" s="74"/>
      <c r="EE128" s="74"/>
      <c r="EF128" s="74"/>
      <c r="EL128" s="74"/>
      <c r="EM128" s="74"/>
      <c r="EN128" s="74"/>
      <c r="ET128" s="74"/>
      <c r="EU128" s="74"/>
      <c r="EV128" s="74"/>
    </row>
    <row r="129" spans="1:152" s="73" customFormat="1" ht="13.5" x14ac:dyDescent="0.3">
      <c r="L129" s="74"/>
      <c r="N129" s="74">
        <v>5.121E-8</v>
      </c>
      <c r="O129" s="74">
        <v>3.7783292990700001</v>
      </c>
      <c r="P129" s="74">
        <v>58946.516884393903</v>
      </c>
      <c r="Q129" s="73">
        <f t="shared" ref="Q129:Q192" si="136">N129*COS(O129+P129*$C$32)</f>
        <v>5.0666196480724366E-8</v>
      </c>
      <c r="R129" s="73">
        <f t="shared" ref="R129:R192" si="137">N129*COS(O129+P129*$C$53)</f>
        <v>5.0657173105901539E-8</v>
      </c>
      <c r="S129" s="73">
        <f t="shared" ref="S129:S192" si="138">N129*COS(O129+P129*$C$74)</f>
        <v>5.0657172345180852E-8</v>
      </c>
      <c r="T129" s="73">
        <f t="shared" ref="T129:T192" si="139">N129*COS(O129+P129*$C$95)</f>
        <v>5.0657172345116014E-8</v>
      </c>
      <c r="V129" s="74">
        <v>5.4899999999999999E-9</v>
      </c>
      <c r="W129" s="74">
        <v>2.08003708209</v>
      </c>
      <c r="X129" s="74">
        <v>91785.460866313893</v>
      </c>
      <c r="Y129" s="73">
        <f t="shared" ref="Y129:Y192" si="140">V129*COS(W129+X129*$C$32)</f>
        <v>-4.5515164169691004E-9</v>
      </c>
      <c r="Z129" s="73">
        <f t="shared" ref="Z129:Z192" si="141">V129*COS(W129+X129*$C$53)</f>
        <v>-4.5572794826084321E-9</v>
      </c>
      <c r="AA129" s="73">
        <f t="shared" ref="AA129:AA192" si="142">V129*COS(W129+X129*$C$74)</f>
        <v>-4.5572799658108806E-9</v>
      </c>
      <c r="AB129" s="73">
        <f t="shared" ref="AB129:AB192" si="143">V129*COS(W129+X129*$C$95)</f>
        <v>-4.5572799658519476E-9</v>
      </c>
      <c r="AD129" s="74">
        <v>2.8000000000000002E-10</v>
      </c>
      <c r="AE129" s="74">
        <v>4.2710407860300004</v>
      </c>
      <c r="AF129" s="74">
        <v>54394.563387335103</v>
      </c>
      <c r="AG129" s="73">
        <f t="shared" ref="AG129:AG192" si="144">AD129*COS(AE129+AF129*$C$32)</f>
        <v>-6.7079854813438295E-11</v>
      </c>
      <c r="AH129" s="73">
        <f t="shared" ref="AH129:AH192" si="145">AD129*COS(AE129+AF129*$C$53)</f>
        <v>-6.677694677316702E-11</v>
      </c>
      <c r="AI129" s="73">
        <f t="shared" ref="AI129:AI192" si="146">AD129*COS(AE129+AF129*$C$74)</f>
        <v>-6.6776921336922193E-11</v>
      </c>
      <c r="AJ129" s="73">
        <f t="shared" ref="AJ129:AJ192" si="147">AD129*COS(AE129+AF129*$C$95)</f>
        <v>-6.6776921334758237E-11</v>
      </c>
      <c r="AL129" s="74">
        <v>9.9999999999999994E-12</v>
      </c>
      <c r="AM129" s="74">
        <v>4.8776010967300003</v>
      </c>
      <c r="AN129" s="74">
        <v>25874.604046136199</v>
      </c>
      <c r="AO129" s="73">
        <f t="shared" ref="AO129:AO153" si="148">AL129*COS(AM129+AN129*$C$32)</f>
        <v>-5.2744598876026428E-12</v>
      </c>
      <c r="AP129" s="73">
        <f t="shared" ref="AP129:AP153" si="149">AL129*COS(AM129+AN129*$C$53)</f>
        <v>-5.2789616598822905E-12</v>
      </c>
      <c r="AQ129" s="73">
        <f t="shared" ref="AQ129:AQ153" si="150">AL129*COS(AM129+AN129*$C$74)</f>
        <v>-5.2789620377980661E-12</v>
      </c>
      <c r="AR129" s="73">
        <f t="shared" ref="AR129:AR153" si="151">AL129*COS(AM129+AN129*$C$95)</f>
        <v>-5.2789620378299295E-12</v>
      </c>
      <c r="AT129" s="74"/>
      <c r="AU129" s="74"/>
      <c r="AV129" s="74"/>
      <c r="BB129" s="74"/>
      <c r="BC129" s="74"/>
      <c r="BD129" s="74"/>
      <c r="BJ129" s="74">
        <v>1.377E-8</v>
      </c>
      <c r="BK129" s="74">
        <v>0.59981573115999998</v>
      </c>
      <c r="BL129" s="74">
        <v>26080.7895945733</v>
      </c>
      <c r="BM129" s="73">
        <f t="shared" ref="BM129:BM192" si="152">BJ129*COS(BK129+BL129*$C$32)</f>
        <v>-1.3718797793221566E-8</v>
      </c>
      <c r="BN129" s="73">
        <f t="shared" ref="BN129:BN192" si="153">BJ129*COS(BK129+BL129*$C$53)</f>
        <v>-1.3719429582318286E-8</v>
      </c>
      <c r="BO129" s="73">
        <f t="shared" ref="BO129:BO192" si="154">BJ129*COS(BK129+BL129*$C$74)</f>
        <v>-1.3719429635200173E-8</v>
      </c>
      <c r="BP129" s="73">
        <f t="shared" ref="BP129:BP192" si="155">BJ129*COS(BK129+BL129*$C$95)</f>
        <v>-1.3719429635204663E-8</v>
      </c>
      <c r="BR129" s="74">
        <v>1.2400000000000001E-9</v>
      </c>
      <c r="BS129" s="74">
        <v>2.20590858584</v>
      </c>
      <c r="BT129" s="74">
        <v>33326.578733174203</v>
      </c>
      <c r="BU129" s="73">
        <f t="shared" ref="BU129:BU192" si="156">BR129*COS(BS129+BT129*$C$32)</f>
        <v>-1.2399950857155098E-9</v>
      </c>
      <c r="BV129" s="73">
        <f t="shared" ref="BV129:BV192" si="157">BR129*COS(BS129+BT129*$C$53)</f>
        <v>-1.2399924138643876E-9</v>
      </c>
      <c r="BW129" s="73">
        <f t="shared" ref="BW129:BW192" si="158">BR129*COS(BS129+BT129*$C$74)</f>
        <v>-1.2399924136157965E-9</v>
      </c>
      <c r="BX129" s="73">
        <f t="shared" ref="BX129:BX192" si="159">BR129*COS(BS129+BT129*$C$95)</f>
        <v>-1.2399924136157758E-9</v>
      </c>
      <c r="BZ129" s="74">
        <v>6E-11</v>
      </c>
      <c r="CA129" s="74">
        <v>5.2335074508700004</v>
      </c>
      <c r="CB129" s="74">
        <v>129380.133777681</v>
      </c>
      <c r="CC129" s="73">
        <f t="shared" ref="CC129:CC192" si="160">BZ129*COS(CA129+CB129*$C$32)</f>
        <v>-1.0400999541226436E-11</v>
      </c>
      <c r="CD129" s="73">
        <f t="shared" ref="CD129:CD192" si="161">BZ129*COS(CA129+CB129*$C$53)</f>
        <v>-1.0244372458800325E-11</v>
      </c>
      <c r="CE129" s="73">
        <f t="shared" ref="CE129:CE192" si="162">BZ129*COS(CA129+CB129*$C$74)</f>
        <v>-1.0244359305035153E-11</v>
      </c>
      <c r="CF129" s="73">
        <f t="shared" ref="CF129:CF192" si="163">BZ129*COS(CA129+CB129*$C$95)</f>
        <v>-1.0244359303932901E-11</v>
      </c>
      <c r="CH129" s="74"/>
      <c r="CI129" s="74"/>
      <c r="CJ129" s="74"/>
      <c r="CP129" s="74"/>
      <c r="CQ129" s="74"/>
      <c r="CR129" s="74"/>
      <c r="CX129" s="74"/>
      <c r="CY129" s="74"/>
      <c r="CZ129" s="74"/>
      <c r="DF129" s="74">
        <v>6.7599999999999998E-9</v>
      </c>
      <c r="DG129" s="74">
        <v>4.5035759936000002</v>
      </c>
      <c r="DH129" s="74">
        <v>25934.124331089399</v>
      </c>
      <c r="DI129" s="73">
        <f t="shared" ref="DI129:DI192" si="164">DF129*COS(DG129+DH129*$C$32)</f>
        <v>2.5077604350500887E-10</v>
      </c>
      <c r="DJ129" s="73">
        <f t="shared" ref="DJ129:DJ192" si="165">DF129*COS(DG129+DH129*$C$53)</f>
        <v>2.4718768251372517E-10</v>
      </c>
      <c r="DK129" s="73">
        <f t="shared" ref="DK129:DK192" si="166">DF129*COS(DG129+DH129*$C$74)</f>
        <v>2.4718738122453901E-10</v>
      </c>
      <c r="DL129" s="73">
        <f t="shared" ref="DL129:DL192" si="167">DF129*COS(DG129+DH129*$C$95)</f>
        <v>2.4718738119919466E-10</v>
      </c>
      <c r="DN129" s="74">
        <v>9.2000000000000003E-10</v>
      </c>
      <c r="DO129" s="74">
        <v>3.9774793551299998</v>
      </c>
      <c r="DP129" s="74">
        <v>52195.476044048097</v>
      </c>
      <c r="DQ129" s="73">
        <f t="shared" ref="DQ129:DQ192" si="168">DN129*COS(DO129+DP129*$C$32)</f>
        <v>-8.6124157563447576E-10</v>
      </c>
      <c r="DR129" s="73">
        <f t="shared" ref="DR129:DR192" si="169">DN129*COS(DO129+DP129*$C$53)</f>
        <v>-8.6158694470788061E-10</v>
      </c>
      <c r="DS129" s="73">
        <f t="shared" ref="DS129:DS192" si="170">DN129*COS(DO129+DP129*$C$74)</f>
        <v>-8.6158697366445237E-10</v>
      </c>
      <c r="DT129" s="73">
        <f t="shared" ref="DT129:DT192" si="171">DN129*COS(DO129+DP129*$C$95)</f>
        <v>-8.6158697366690961E-10</v>
      </c>
      <c r="DV129" s="74">
        <v>3.9999999999999998E-11</v>
      </c>
      <c r="DW129" s="74">
        <v>0.97295961632000005</v>
      </c>
      <c r="DX129" s="74">
        <v>44181.277841124102</v>
      </c>
      <c r="DY129" s="73">
        <f t="shared" ref="DY129:DY192" si="172">DV129*COS(DW129+DX129*$C$32)</f>
        <v>-2.597403838815109E-11</v>
      </c>
      <c r="DZ129" s="73">
        <f t="shared" ref="DZ129:DZ192" si="173">DV129*COS(DW129+DX129*$C$53)</f>
        <v>-2.5946500448382099E-11</v>
      </c>
      <c r="EA129" s="73">
        <f t="shared" ref="EA129:EA192" si="174">DV129*COS(DW129+DX129*$C$74)</f>
        <v>-2.5946498135350969E-11</v>
      </c>
      <c r="EB129" s="73">
        <f t="shared" ref="EB129:EB192" si="175">DV129*COS(DW129+DX129*$C$95)</f>
        <v>-2.5946498135153696E-11</v>
      </c>
      <c r="ED129" s="74"/>
      <c r="EE129" s="74"/>
      <c r="EF129" s="74"/>
      <c r="EL129" s="74"/>
      <c r="EM129" s="74"/>
      <c r="EN129" s="74"/>
      <c r="ET129" s="74"/>
      <c r="EU129" s="74"/>
      <c r="EV129" s="74"/>
    </row>
    <row r="130" spans="1:152" s="73" customFormat="1" ht="13.5" x14ac:dyDescent="0.3">
      <c r="A130" s="73" t="s">
        <v>130</v>
      </c>
      <c r="B130" s="73" t="s">
        <v>131</v>
      </c>
      <c r="L130" s="74"/>
      <c r="N130" s="74">
        <v>5.8729999999999997E-8</v>
      </c>
      <c r="O130" s="74">
        <v>5.76210244486</v>
      </c>
      <c r="P130" s="74">
        <v>286966.93455731601</v>
      </c>
      <c r="Q130" s="73">
        <f t="shared" si="136"/>
        <v>-1.0910313972763363E-8</v>
      </c>
      <c r="R130" s="73">
        <f t="shared" si="137"/>
        <v>-1.1249309782930319E-8</v>
      </c>
      <c r="S130" s="73">
        <f t="shared" si="138"/>
        <v>-1.1249338229590511E-8</v>
      </c>
      <c r="T130" s="73">
        <f t="shared" si="139"/>
        <v>-1.1249338231949665E-8</v>
      </c>
      <c r="V130" s="74">
        <v>5.6299999999999998E-9</v>
      </c>
      <c r="W130" s="74">
        <v>1.38660458</v>
      </c>
      <c r="X130" s="74">
        <v>79323.091354911696</v>
      </c>
      <c r="Y130" s="73">
        <f t="shared" si="140"/>
        <v>-6.7493664826446497E-10</v>
      </c>
      <c r="Z130" s="73">
        <f t="shared" si="141"/>
        <v>-6.6585468728806855E-10</v>
      </c>
      <c r="AA130" s="73">
        <f t="shared" si="142"/>
        <v>-6.6585392467523373E-10</v>
      </c>
      <c r="AB130" s="73">
        <f t="shared" si="143"/>
        <v>-6.6585392461040614E-10</v>
      </c>
      <c r="AD130" s="74">
        <v>2.4E-10</v>
      </c>
      <c r="AE130" s="74">
        <v>5.0630479161000004</v>
      </c>
      <c r="AF130" s="74">
        <v>2118.7638603783998</v>
      </c>
      <c r="AG130" s="73">
        <f t="shared" si="144"/>
        <v>-4.906304136600956E-11</v>
      </c>
      <c r="AH130" s="73">
        <f t="shared" si="145"/>
        <v>-4.905284610305724E-11</v>
      </c>
      <c r="AI130" s="73">
        <f t="shared" si="146"/>
        <v>-4.9052845247038171E-11</v>
      </c>
      <c r="AJ130" s="73">
        <f t="shared" si="147"/>
        <v>-4.9052845246964713E-11</v>
      </c>
      <c r="AL130" s="74">
        <v>9.9999999999999994E-12</v>
      </c>
      <c r="AM130" s="74">
        <v>2.8217082010499999</v>
      </c>
      <c r="AN130" s="74">
        <v>26091.7844769322</v>
      </c>
      <c r="AO130" s="73">
        <f t="shared" si="148"/>
        <v>7.9313383406027394E-12</v>
      </c>
      <c r="AP130" s="73">
        <f t="shared" si="149"/>
        <v>7.9280823843198868E-12</v>
      </c>
      <c r="AQ130" s="73">
        <f t="shared" si="150"/>
        <v>7.9280821108482248E-12</v>
      </c>
      <c r="AR130" s="73">
        <f t="shared" si="151"/>
        <v>7.9280821108250137E-12</v>
      </c>
      <c r="AT130" s="74"/>
      <c r="AU130" s="74"/>
      <c r="AV130" s="74"/>
      <c r="BB130" s="74"/>
      <c r="BC130" s="74"/>
      <c r="BD130" s="74"/>
      <c r="BJ130" s="74">
        <v>1.4300000000000001E-8</v>
      </c>
      <c r="BK130" s="74">
        <v>0.78416943989999999</v>
      </c>
      <c r="BL130" s="74">
        <v>117873.364007888</v>
      </c>
      <c r="BM130" s="73">
        <f t="shared" si="152"/>
        <v>6.4800124427326647E-9</v>
      </c>
      <c r="BN130" s="73">
        <f t="shared" si="153"/>
        <v>6.4492174414016629E-9</v>
      </c>
      <c r="BO130" s="73">
        <f t="shared" si="154"/>
        <v>6.4492148542098392E-9</v>
      </c>
      <c r="BP130" s="73">
        <f t="shared" si="155"/>
        <v>6.4492148539921889E-9</v>
      </c>
      <c r="BR130" s="74">
        <v>1.0600000000000001E-9</v>
      </c>
      <c r="BS130" s="74">
        <v>6.1549360872600003</v>
      </c>
      <c r="BT130" s="74">
        <v>11322.6640983044</v>
      </c>
      <c r="BU130" s="73">
        <f t="shared" si="156"/>
        <v>1.0487213970774812E-11</v>
      </c>
      <c r="BV130" s="73">
        <f t="shared" si="157"/>
        <v>1.0733027257324601E-11</v>
      </c>
      <c r="BW130" s="73">
        <f t="shared" si="158"/>
        <v>1.0733047896282424E-11</v>
      </c>
      <c r="BX130" s="73">
        <f t="shared" si="159"/>
        <v>1.0733047898029702E-11</v>
      </c>
      <c r="BZ130" s="74">
        <v>5.0000000000000002E-11</v>
      </c>
      <c r="CA130" s="74">
        <v>6.2790888089700001</v>
      </c>
      <c r="CB130" s="74">
        <v>66941.045326418098</v>
      </c>
      <c r="CC130" s="73">
        <f t="shared" si="160"/>
        <v>4.8391980165507596E-11</v>
      </c>
      <c r="CD130" s="73">
        <f t="shared" si="161"/>
        <v>4.8409180765163375E-11</v>
      </c>
      <c r="CE130" s="73">
        <f t="shared" si="162"/>
        <v>4.8409182205540569E-11</v>
      </c>
      <c r="CF130" s="73">
        <f t="shared" si="163"/>
        <v>4.8409182205662908E-11</v>
      </c>
      <c r="CH130" s="74"/>
      <c r="CI130" s="74"/>
      <c r="CJ130" s="74"/>
      <c r="CP130" s="74"/>
      <c r="CQ130" s="74"/>
      <c r="CR130" s="74"/>
      <c r="CX130" s="74"/>
      <c r="CY130" s="74"/>
      <c r="CZ130" s="74"/>
      <c r="DF130" s="74">
        <v>6.0200000000000003E-9</v>
      </c>
      <c r="DG130" s="74">
        <v>5.28399057704</v>
      </c>
      <c r="DH130" s="74">
        <v>286966.93455731601</v>
      </c>
      <c r="DI130" s="73">
        <f t="shared" si="164"/>
        <v>-3.7145445674911432E-9</v>
      </c>
      <c r="DJ130" s="73">
        <f t="shared" si="165"/>
        <v>-3.7423248240023336E-9</v>
      </c>
      <c r="DK130" s="73">
        <f t="shared" si="166"/>
        <v>-3.7423271510774538E-9</v>
      </c>
      <c r="DL130" s="73">
        <f t="shared" si="167"/>
        <v>-3.7423271512704441E-9</v>
      </c>
      <c r="DN130" s="74">
        <v>6.8000000000000003E-10</v>
      </c>
      <c r="DO130" s="74">
        <v>0.44378826429000001</v>
      </c>
      <c r="DP130" s="74">
        <v>91785.460866313893</v>
      </c>
      <c r="DQ130" s="73">
        <f t="shared" si="168"/>
        <v>-3.4254558908183218E-10</v>
      </c>
      <c r="DR130" s="73">
        <f t="shared" si="169"/>
        <v>-3.4144066321586456E-10</v>
      </c>
      <c r="DS130" s="73">
        <f t="shared" si="170"/>
        <v>-3.4144057039338623E-10</v>
      </c>
      <c r="DT130" s="73">
        <f t="shared" si="171"/>
        <v>-3.4144057038549736E-10</v>
      </c>
      <c r="DV130" s="74">
        <v>3E-11</v>
      </c>
      <c r="DW130" s="74">
        <v>5.7827308550499996</v>
      </c>
      <c r="DX130" s="74">
        <v>28421.099534446199</v>
      </c>
      <c r="DY130" s="73">
        <f t="shared" si="172"/>
        <v>-2.290561088560162E-11</v>
      </c>
      <c r="DZ130" s="73">
        <f t="shared" si="173"/>
        <v>-2.2894329270744822E-11</v>
      </c>
      <c r="EA130" s="73">
        <f t="shared" si="174"/>
        <v>-2.2894328323192001E-11</v>
      </c>
      <c r="EB130" s="73">
        <f t="shared" si="175"/>
        <v>-2.2894328323111554E-11</v>
      </c>
      <c r="ED130" s="74"/>
      <c r="EE130" s="74"/>
      <c r="EF130" s="74"/>
      <c r="EL130" s="74"/>
      <c r="EM130" s="74"/>
      <c r="EN130" s="74"/>
      <c r="ET130" s="74"/>
      <c r="EU130" s="74"/>
      <c r="EV130" s="74"/>
    </row>
    <row r="131" spans="1:152" s="73" customFormat="1" ht="13.5" x14ac:dyDescent="0.3">
      <c r="A131" s="73">
        <f xml:space="preserve"> 0.0000993650849745 * ( e * COS(p-A125) - COS(A27-A125) ) / COS(C125)</f>
        <v>-9.870058178496367E-5</v>
      </c>
      <c r="B131" s="73">
        <f>0.0000993650849745 * SIN(C125) * ( e*SIN(p-A125) - SIN(A27-A125) )</f>
        <v>-8.5136653037042063E-8</v>
      </c>
      <c r="L131" s="74"/>
      <c r="N131" s="74">
        <v>5.8579999999999999E-8</v>
      </c>
      <c r="O131" s="74">
        <v>6.1253845280599997</v>
      </c>
      <c r="P131" s="74">
        <v>26011.637070298599</v>
      </c>
      <c r="Q131" s="73">
        <f t="shared" si="136"/>
        <v>1.2996739294812456E-8</v>
      </c>
      <c r="R131" s="73">
        <f t="shared" si="137"/>
        <v>1.3027169341111706E-8</v>
      </c>
      <c r="S131" s="73">
        <f t="shared" si="138"/>
        <v>1.3027171895926387E-8</v>
      </c>
      <c r="T131" s="73">
        <f t="shared" si="139"/>
        <v>1.3027171896143902E-8</v>
      </c>
      <c r="V131" s="74">
        <v>5.2700000000000002E-9</v>
      </c>
      <c r="W131" s="74">
        <v>5.8344854249400004</v>
      </c>
      <c r="X131" s="74">
        <v>50057.042422769999</v>
      </c>
      <c r="Y131" s="73">
        <f t="shared" si="140"/>
        <v>-2.3906809763310368E-9</v>
      </c>
      <c r="Z131" s="73">
        <f t="shared" si="141"/>
        <v>-2.3858644978175564E-9</v>
      </c>
      <c r="AA131" s="73">
        <f t="shared" si="142"/>
        <v>-2.3858640933108273E-9</v>
      </c>
      <c r="AB131" s="73">
        <f t="shared" si="143"/>
        <v>-2.3858640932766374E-9</v>
      </c>
      <c r="AD131" s="74">
        <v>3E-10</v>
      </c>
      <c r="AE131" s="74">
        <v>1.0542047076900001</v>
      </c>
      <c r="AF131" s="74">
        <v>52182.9198301492</v>
      </c>
      <c r="AG131" s="73">
        <f t="shared" si="144"/>
        <v>2.7929350746875081E-10</v>
      </c>
      <c r="AH131" s="73">
        <f t="shared" si="145"/>
        <v>2.7941040659368951E-10</v>
      </c>
      <c r="AI131" s="73">
        <f t="shared" si="146"/>
        <v>2.7941041639537207E-10</v>
      </c>
      <c r="AJ131" s="73">
        <f t="shared" si="147"/>
        <v>2.7941041639620401E-10</v>
      </c>
      <c r="AL131" s="74">
        <v>9.9999999999999994E-12</v>
      </c>
      <c r="AM131" s="74">
        <v>0.20736391933000001</v>
      </c>
      <c r="AN131" s="74">
        <v>52061.366994463096</v>
      </c>
      <c r="AO131" s="73">
        <f t="shared" si="148"/>
        <v>-7.6855545633764806E-12</v>
      </c>
      <c r="AP131" s="73">
        <f t="shared" si="149"/>
        <v>-7.6923723386120066E-12</v>
      </c>
      <c r="AQ131" s="73">
        <f t="shared" si="150"/>
        <v>-7.6923729106792841E-12</v>
      </c>
      <c r="AR131" s="73">
        <f t="shared" si="151"/>
        <v>-7.6923729107272283E-12</v>
      </c>
      <c r="AT131" s="74"/>
      <c r="AU131" s="74"/>
      <c r="AV131" s="74"/>
      <c r="BB131" s="74"/>
      <c r="BC131" s="74"/>
      <c r="BD131" s="74"/>
      <c r="BJ131" s="74">
        <v>1.6800000000000002E-8</v>
      </c>
      <c r="BK131" s="74">
        <v>3.4268471513400001</v>
      </c>
      <c r="BL131" s="74">
        <v>6770.7106012455997</v>
      </c>
      <c r="BM131" s="73">
        <f t="shared" si="152"/>
        <v>1.6056168519814917E-8</v>
      </c>
      <c r="BN131" s="73">
        <f t="shared" si="153"/>
        <v>1.6056853936691175E-8</v>
      </c>
      <c r="BO131" s="73">
        <f t="shared" si="154"/>
        <v>1.6056853994227185E-8</v>
      </c>
      <c r="BP131" s="73">
        <f t="shared" si="155"/>
        <v>1.6056853994232099E-8</v>
      </c>
      <c r="BR131" s="74">
        <v>1.2300000000000001E-9</v>
      </c>
      <c r="BS131" s="74">
        <v>4.4326573519999997</v>
      </c>
      <c r="BT131" s="74">
        <v>639.89728631399998</v>
      </c>
      <c r="BU131" s="73">
        <f t="shared" si="156"/>
        <v>-7.8164530058270266E-10</v>
      </c>
      <c r="BV131" s="73">
        <f t="shared" si="157"/>
        <v>-7.816328533789079E-10</v>
      </c>
      <c r="BW131" s="73">
        <f t="shared" si="158"/>
        <v>-7.8163285233380955E-10</v>
      </c>
      <c r="BX131" s="73">
        <f t="shared" si="159"/>
        <v>-7.8163285233372187E-10</v>
      </c>
      <c r="BZ131" s="74">
        <v>6E-11</v>
      </c>
      <c r="CA131" s="74">
        <v>0.86124028507999995</v>
      </c>
      <c r="CB131" s="74">
        <v>52195.476044048097</v>
      </c>
      <c r="CC131" s="73">
        <f t="shared" si="160"/>
        <v>5.561500179347014E-11</v>
      </c>
      <c r="CD131" s="73">
        <f t="shared" si="161"/>
        <v>5.5639041182526834E-11</v>
      </c>
      <c r="CE131" s="73">
        <f t="shared" si="162"/>
        <v>5.563904319825475E-11</v>
      </c>
      <c r="CF131" s="73">
        <f t="shared" si="163"/>
        <v>5.5639043198425802E-11</v>
      </c>
      <c r="CH131" s="74"/>
      <c r="CI131" s="74"/>
      <c r="CJ131" s="74"/>
      <c r="CP131" s="74"/>
      <c r="CQ131" s="74"/>
      <c r="CR131" s="74"/>
      <c r="CX131" s="74"/>
      <c r="CY131" s="74"/>
      <c r="CZ131" s="74"/>
      <c r="DF131" s="74">
        <v>6.1900000000000003E-9</v>
      </c>
      <c r="DG131" s="74">
        <v>1.4485503768500001</v>
      </c>
      <c r="DH131" s="74">
        <v>79323.091354911696</v>
      </c>
      <c r="DI131" s="73">
        <f t="shared" si="164"/>
        <v>-1.1210830685798976E-9</v>
      </c>
      <c r="DJ131" s="73">
        <f t="shared" si="165"/>
        <v>-1.1111910374438422E-9</v>
      </c>
      <c r="DK131" s="73">
        <f t="shared" si="166"/>
        <v>-1.111190206766593E-9</v>
      </c>
      <c r="DL131" s="73">
        <f t="shared" si="167"/>
        <v>-1.1111902066959795E-9</v>
      </c>
      <c r="DN131" s="74">
        <v>7.7999999999999999E-10</v>
      </c>
      <c r="DO131" s="74">
        <v>0.63585741398999995</v>
      </c>
      <c r="DP131" s="74">
        <v>52171.924947790401</v>
      </c>
      <c r="DQ131" s="73">
        <f t="shared" si="168"/>
        <v>7.6064928303411095E-10</v>
      </c>
      <c r="DR131" s="73">
        <f t="shared" si="169"/>
        <v>7.604643430348755E-10</v>
      </c>
      <c r="DS131" s="73">
        <f t="shared" si="170"/>
        <v>7.60464327470481E-10</v>
      </c>
      <c r="DT131" s="73">
        <f t="shared" si="171"/>
        <v>7.6046432746915958E-10</v>
      </c>
      <c r="DV131" s="74">
        <v>3E-11</v>
      </c>
      <c r="DW131" s="74">
        <v>3.6597548026600002</v>
      </c>
      <c r="DX131" s="74">
        <v>99799.659069237896</v>
      </c>
      <c r="DY131" s="73">
        <f t="shared" si="172"/>
        <v>-2.7724698955220998E-11</v>
      </c>
      <c r="DZ131" s="73">
        <f t="shared" si="173"/>
        <v>-2.7748067223046053E-11</v>
      </c>
      <c r="EA131" s="73">
        <f t="shared" si="174"/>
        <v>-2.7748069180227451E-11</v>
      </c>
      <c r="EB131" s="73">
        <f t="shared" si="175"/>
        <v>-2.7748069180393394E-11</v>
      </c>
      <c r="ED131" s="74"/>
      <c r="EE131" s="74"/>
      <c r="EF131" s="74"/>
      <c r="EL131" s="74"/>
      <c r="EM131" s="74"/>
      <c r="EN131" s="74"/>
      <c r="ET131" s="74"/>
      <c r="EU131" s="74"/>
      <c r="EV131" s="74"/>
    </row>
    <row r="132" spans="1:152" s="73" customFormat="1" ht="13.5" x14ac:dyDescent="0.3">
      <c r="L132" s="74"/>
      <c r="N132" s="74">
        <v>5.215E-8</v>
      </c>
      <c r="O132" s="74">
        <v>3.2918683399700002</v>
      </c>
      <c r="P132" s="74">
        <v>38519.945791972001</v>
      </c>
      <c r="Q132" s="73">
        <f t="shared" si="136"/>
        <v>4.2736660673839973E-8</v>
      </c>
      <c r="R132" s="73">
        <f t="shared" si="137"/>
        <v>4.2760226769150266E-8</v>
      </c>
      <c r="S132" s="73">
        <f t="shared" si="138"/>
        <v>4.2760228746689362E-8</v>
      </c>
      <c r="T132" s="73">
        <f t="shared" si="139"/>
        <v>4.2760228746859059E-8</v>
      </c>
      <c r="V132" s="74">
        <v>5.2400000000000001E-9</v>
      </c>
      <c r="W132" s="74">
        <v>2.4574596736899998</v>
      </c>
      <c r="X132" s="74">
        <v>467.96499035440002</v>
      </c>
      <c r="Y132" s="73">
        <f t="shared" si="140"/>
        <v>-4.2237911994566969E-9</v>
      </c>
      <c r="Z132" s="73">
        <f t="shared" si="141"/>
        <v>-4.2238209234532557E-9</v>
      </c>
      <c r="AA132" s="73">
        <f t="shared" si="142"/>
        <v>-4.2238209259489258E-9</v>
      </c>
      <c r="AB132" s="73">
        <f t="shared" si="143"/>
        <v>-4.223820925949135E-9</v>
      </c>
      <c r="AD132" s="74">
        <v>2.5000000000000002E-10</v>
      </c>
      <c r="AE132" s="74">
        <v>1.7599691023999999</v>
      </c>
      <c r="AF132" s="74">
        <v>124778.183658718</v>
      </c>
      <c r="AG132" s="73">
        <f t="shared" si="144"/>
        <v>1.1900329907511937E-10</v>
      </c>
      <c r="AH132" s="73">
        <f t="shared" si="145"/>
        <v>1.1844101420821471E-10</v>
      </c>
      <c r="AI132" s="73">
        <f t="shared" si="146"/>
        <v>1.1844096696508574E-10</v>
      </c>
      <c r="AJ132" s="73">
        <f t="shared" si="147"/>
        <v>1.18440966961081E-10</v>
      </c>
      <c r="AL132" s="74">
        <v>9.9999999999999994E-12</v>
      </c>
      <c r="AM132" s="74">
        <v>3.8233081766299999</v>
      </c>
      <c r="AN132" s="74">
        <v>68050.423878511501</v>
      </c>
      <c r="AO132" s="73">
        <f t="shared" si="148"/>
        <v>-9.9406901361846469E-12</v>
      </c>
      <c r="AP132" s="73">
        <f t="shared" si="149"/>
        <v>-9.9421962627149386E-12</v>
      </c>
      <c r="AQ132" s="73">
        <f t="shared" si="150"/>
        <v>-9.9421963883616057E-12</v>
      </c>
      <c r="AR132" s="73">
        <f t="shared" si="151"/>
        <v>-9.9421963883721021E-12</v>
      </c>
      <c r="AT132" s="74"/>
      <c r="AU132" s="74"/>
      <c r="AV132" s="74"/>
      <c r="BB132" s="74"/>
      <c r="BC132" s="74"/>
      <c r="BD132" s="74"/>
      <c r="BJ132" s="74">
        <v>1.604E-8</v>
      </c>
      <c r="BK132" s="74">
        <v>4.52048871587</v>
      </c>
      <c r="BL132" s="74">
        <v>3442.5749449653999</v>
      </c>
      <c r="BM132" s="73">
        <f t="shared" si="152"/>
        <v>-1.1799827651444597E-8</v>
      </c>
      <c r="BN132" s="73">
        <f t="shared" si="153"/>
        <v>-1.180059371433174E-8</v>
      </c>
      <c r="BO132" s="73">
        <f t="shared" si="154"/>
        <v>-1.1800593778649394E-8</v>
      </c>
      <c r="BP132" s="73">
        <f t="shared" si="155"/>
        <v>-1.1800593778654873E-8</v>
      </c>
      <c r="BR132" s="74">
        <v>1.37E-9</v>
      </c>
      <c r="BS132" s="74">
        <v>3.9319115363799999</v>
      </c>
      <c r="BT132" s="74">
        <v>78244.039663822798</v>
      </c>
      <c r="BU132" s="73">
        <f t="shared" si="156"/>
        <v>1.0270782220332065E-9</v>
      </c>
      <c r="BV132" s="73">
        <f t="shared" si="157"/>
        <v>1.0256239140662618E-9</v>
      </c>
      <c r="BW132" s="73">
        <f t="shared" si="158"/>
        <v>1.0256237918491031E-9</v>
      </c>
      <c r="BX132" s="73">
        <f t="shared" si="159"/>
        <v>1.0256237918385706E-9</v>
      </c>
      <c r="BZ132" s="74">
        <v>3.9999999999999998E-11</v>
      </c>
      <c r="CA132" s="74">
        <v>0.23100295125</v>
      </c>
      <c r="CB132" s="74">
        <v>89586.373523026894</v>
      </c>
      <c r="CC132" s="73">
        <f t="shared" si="160"/>
        <v>-2.9910502533548519E-11</v>
      </c>
      <c r="CD132" s="73">
        <f t="shared" si="161"/>
        <v>-2.9959184863081983E-11</v>
      </c>
      <c r="CE132" s="73">
        <f t="shared" si="162"/>
        <v>-2.9959188946316963E-11</v>
      </c>
      <c r="CF132" s="73">
        <f t="shared" si="163"/>
        <v>-2.9959188946660463E-11</v>
      </c>
      <c r="CH132" s="74"/>
      <c r="CI132" s="74"/>
      <c r="CJ132" s="74"/>
      <c r="CP132" s="74"/>
      <c r="CQ132" s="74"/>
      <c r="CR132" s="74"/>
      <c r="CX132" s="74"/>
      <c r="CY132" s="74"/>
      <c r="CZ132" s="74"/>
      <c r="DF132" s="74">
        <v>6.9100000000000003E-9</v>
      </c>
      <c r="DG132" s="74">
        <v>6.1973326260799997</v>
      </c>
      <c r="DH132" s="74">
        <v>51962.507187710398</v>
      </c>
      <c r="DI132" s="73">
        <f t="shared" si="164"/>
        <v>-2.4737809957142776E-9</v>
      </c>
      <c r="DJ132" s="73">
        <f t="shared" si="165"/>
        <v>-2.4669127367752574E-9</v>
      </c>
      <c r="DK132" s="73">
        <f t="shared" si="166"/>
        <v>-2.4669121599851453E-9</v>
      </c>
      <c r="DL132" s="73">
        <f t="shared" si="167"/>
        <v>-2.4669121599359802E-9</v>
      </c>
      <c r="DN132" s="74">
        <v>6.3999999999999996E-10</v>
      </c>
      <c r="DO132" s="74">
        <v>2.57311321703</v>
      </c>
      <c r="DP132" s="74">
        <v>94138.327020085693</v>
      </c>
      <c r="DQ132" s="73">
        <f t="shared" si="168"/>
        <v>2.0190697117181151E-11</v>
      </c>
      <c r="DR132" s="73">
        <f t="shared" si="169"/>
        <v>1.8957263473611693E-11</v>
      </c>
      <c r="DS132" s="73">
        <f t="shared" si="170"/>
        <v>1.8957159909001515E-11</v>
      </c>
      <c r="DT132" s="73">
        <f t="shared" si="171"/>
        <v>1.8957159900274201E-11</v>
      </c>
      <c r="DV132" s="74">
        <v>3.9999999999999998E-11</v>
      </c>
      <c r="DW132" s="74">
        <v>3.9862359216700001</v>
      </c>
      <c r="DX132" s="74">
        <v>26727.8004278882</v>
      </c>
      <c r="DY132" s="73">
        <f t="shared" si="172"/>
        <v>-6.2068576959454918E-12</v>
      </c>
      <c r="DZ132" s="73">
        <f t="shared" si="173"/>
        <v>-6.2284890972591032E-12</v>
      </c>
      <c r="EA132" s="73">
        <f t="shared" si="174"/>
        <v>-6.2284909133971444E-12</v>
      </c>
      <c r="EB132" s="73">
        <f t="shared" si="175"/>
        <v>-6.2284909135498715E-12</v>
      </c>
      <c r="ED132" s="74"/>
      <c r="EE132" s="74"/>
      <c r="EF132" s="74"/>
      <c r="EL132" s="74"/>
      <c r="EM132" s="74"/>
      <c r="EN132" s="74"/>
      <c r="ET132" s="74"/>
      <c r="EU132" s="74"/>
      <c r="EV132" s="74"/>
    </row>
    <row r="133" spans="1:152" s="73" customFormat="1" ht="13.5" x14ac:dyDescent="0.3">
      <c r="A133" s="73" t="s">
        <v>80</v>
      </c>
      <c r="C133" s="73" t="s">
        <v>82</v>
      </c>
      <c r="L133" s="74"/>
      <c r="N133" s="74">
        <v>5.9999999999999995E-8</v>
      </c>
      <c r="O133" s="74">
        <v>5.7044072999999998E-4</v>
      </c>
      <c r="P133" s="74">
        <v>51535.908996834303</v>
      </c>
      <c r="Q133" s="73">
        <f t="shared" si="136"/>
        <v>1.1509983651601987E-8</v>
      </c>
      <c r="R133" s="73">
        <f t="shared" si="137"/>
        <v>1.157213451733952E-8</v>
      </c>
      <c r="S133" s="73">
        <f t="shared" si="138"/>
        <v>1.1572139735109732E-8</v>
      </c>
      <c r="T133" s="73">
        <f t="shared" si="139"/>
        <v>1.1572139735551479E-8</v>
      </c>
      <c r="V133" s="74">
        <v>5.6999999999999998E-9</v>
      </c>
      <c r="W133" s="74">
        <v>3.1042551371</v>
      </c>
      <c r="X133" s="74">
        <v>15874.617595363199</v>
      </c>
      <c r="Y133" s="73">
        <f t="shared" si="140"/>
        <v>-5.6017453501750366E-9</v>
      </c>
      <c r="Z133" s="73">
        <f t="shared" si="141"/>
        <v>-5.6020876839253753E-9</v>
      </c>
      <c r="AA133" s="73">
        <f t="shared" si="142"/>
        <v>-5.6020877126435799E-9</v>
      </c>
      <c r="AB133" s="73">
        <f t="shared" si="143"/>
        <v>-5.6020877126459713E-9</v>
      </c>
      <c r="AD133" s="74">
        <v>2.1999999999999999E-10</v>
      </c>
      <c r="AE133" s="74">
        <v>4.4363148851599998</v>
      </c>
      <c r="AF133" s="74">
        <v>3328.1356562801898</v>
      </c>
      <c r="AG133" s="73">
        <f t="shared" si="144"/>
        <v>-7.9982251156989696E-11</v>
      </c>
      <c r="AH133" s="73">
        <f t="shared" si="145"/>
        <v>-7.9968280438407727E-11</v>
      </c>
      <c r="AI133" s="73">
        <f t="shared" si="146"/>
        <v>-7.996827926538153E-11</v>
      </c>
      <c r="AJ133" s="73">
        <f t="shared" si="147"/>
        <v>-7.9968279265282514E-11</v>
      </c>
      <c r="AL133" s="74">
        <v>9.9999999999999994E-12</v>
      </c>
      <c r="AM133" s="74">
        <v>4.4250161328699997</v>
      </c>
      <c r="AN133" s="74">
        <v>22645.328196608702</v>
      </c>
      <c r="AO133" s="73">
        <f t="shared" si="148"/>
        <v>5.0640257705913953E-13</v>
      </c>
      <c r="AP133" s="73">
        <f t="shared" si="149"/>
        <v>5.1103479030577971E-13</v>
      </c>
      <c r="AQ133" s="73">
        <f t="shared" si="150"/>
        <v>5.1103517923119297E-13</v>
      </c>
      <c r="AR133" s="73">
        <f t="shared" si="151"/>
        <v>5.1103517926411904E-13</v>
      </c>
      <c r="AT133" s="74"/>
      <c r="AU133" s="74"/>
      <c r="AV133" s="74"/>
      <c r="BB133" s="74"/>
      <c r="BC133" s="74"/>
      <c r="BD133" s="74"/>
      <c r="BJ133" s="74">
        <v>1.345E-8</v>
      </c>
      <c r="BK133" s="74">
        <v>0.31857167988000001</v>
      </c>
      <c r="BL133" s="74">
        <v>51535.908996834303</v>
      </c>
      <c r="BM133" s="73">
        <f t="shared" si="152"/>
        <v>-1.6764972691953106E-9</v>
      </c>
      <c r="BN133" s="73">
        <f t="shared" si="153"/>
        <v>-1.6624097893438604E-9</v>
      </c>
      <c r="BO133" s="73">
        <f t="shared" si="154"/>
        <v>-1.6624086064529838E-9</v>
      </c>
      <c r="BP133" s="73">
        <f t="shared" si="155"/>
        <v>-1.6624086063528379E-9</v>
      </c>
      <c r="BR133" s="74">
        <v>1.38E-9</v>
      </c>
      <c r="BS133" s="74">
        <v>4.4650323517199997</v>
      </c>
      <c r="BT133" s="74">
        <v>51123.537899959898</v>
      </c>
      <c r="BU133" s="73">
        <f t="shared" si="156"/>
        <v>9.0510293433228828E-10</v>
      </c>
      <c r="BV133" s="73">
        <f t="shared" si="157"/>
        <v>9.0401163576854996E-10</v>
      </c>
      <c r="BW133" s="73">
        <f t="shared" si="158"/>
        <v>9.0401154409933568E-10</v>
      </c>
      <c r="BX133" s="73">
        <f t="shared" si="159"/>
        <v>9.0401154409151231E-10</v>
      </c>
      <c r="BZ133" s="74">
        <v>5.0000000000000002E-11</v>
      </c>
      <c r="CA133" s="74">
        <v>4.2394468679899999</v>
      </c>
      <c r="CB133" s="74">
        <v>103396.012824688</v>
      </c>
      <c r="CC133" s="73">
        <f t="shared" si="160"/>
        <v>4.7662335377708992E-11</v>
      </c>
      <c r="CD133" s="73">
        <f t="shared" si="161"/>
        <v>4.7630229914484167E-11</v>
      </c>
      <c r="CE133" s="73">
        <f t="shared" si="162"/>
        <v>4.7630227209871415E-11</v>
      </c>
      <c r="CF133" s="73">
        <f t="shared" si="163"/>
        <v>4.7630227209643158E-11</v>
      </c>
      <c r="CH133" s="74"/>
      <c r="CI133" s="74"/>
      <c r="CJ133" s="74"/>
      <c r="CP133" s="74"/>
      <c r="CQ133" s="74"/>
      <c r="CR133" s="74"/>
      <c r="CX133" s="74"/>
      <c r="CY133" s="74"/>
      <c r="CZ133" s="74"/>
      <c r="DF133" s="74">
        <v>5.6299999999999998E-9</v>
      </c>
      <c r="DG133" s="74">
        <v>5.22994296186</v>
      </c>
      <c r="DH133" s="74">
        <v>136100.847757023</v>
      </c>
      <c r="DI133" s="73">
        <f t="shared" si="164"/>
        <v>-3.3075243488854113E-9</v>
      </c>
      <c r="DJ133" s="73">
        <f t="shared" si="165"/>
        <v>-3.3202118888888007E-9</v>
      </c>
      <c r="DK133" s="73">
        <f t="shared" si="166"/>
        <v>-3.3202129530794641E-9</v>
      </c>
      <c r="DL133" s="73">
        <f t="shared" si="167"/>
        <v>-3.320212953168372E-9</v>
      </c>
      <c r="DN133" s="74">
        <v>6.5000000000000003E-10</v>
      </c>
      <c r="DO133" s="74">
        <v>2.1294223384199999</v>
      </c>
      <c r="DP133" s="74">
        <v>7.1135470007999997</v>
      </c>
      <c r="DQ133" s="73">
        <f t="shared" si="168"/>
        <v>-4.0575862280107727E-10</v>
      </c>
      <c r="DR133" s="73">
        <f t="shared" si="169"/>
        <v>-4.0575854881486541E-10</v>
      </c>
      <c r="DS133" s="73">
        <f t="shared" si="170"/>
        <v>-4.0575854880865334E-10</v>
      </c>
      <c r="DT133" s="73">
        <f t="shared" si="171"/>
        <v>-4.0575854880865287E-10</v>
      </c>
      <c r="DV133" s="74">
        <v>3E-11</v>
      </c>
      <c r="DW133" s="74">
        <v>2.65056124435</v>
      </c>
      <c r="DX133" s="74">
        <v>76674.636529438707</v>
      </c>
      <c r="DY133" s="73">
        <f t="shared" si="172"/>
        <v>-2.1333682011074858E-11</v>
      </c>
      <c r="DZ133" s="73">
        <f t="shared" si="173"/>
        <v>-2.1366779696595194E-11</v>
      </c>
      <c r="EA133" s="73">
        <f t="shared" si="174"/>
        <v>-2.1366782473334272E-11</v>
      </c>
      <c r="EB133" s="73">
        <f t="shared" si="175"/>
        <v>-2.1366782473568891E-11</v>
      </c>
      <c r="ED133" s="74"/>
      <c r="EE133" s="74"/>
      <c r="EF133" s="74"/>
      <c r="EL133" s="74"/>
      <c r="EM133" s="74"/>
      <c r="EN133" s="74"/>
      <c r="ET133" s="74"/>
      <c r="EU133" s="74"/>
      <c r="EV133" s="74"/>
    </row>
    <row r="134" spans="1:152" s="73" customFormat="1" ht="13.5" x14ac:dyDescent="0.3">
      <c r="A134" s="73">
        <f>A125+A131+Δ_Psi</f>
        <v>0.27620055648400449</v>
      </c>
      <c r="B134" s="73">
        <f>DEGREES(A134)</f>
        <v>15.825126185698162</v>
      </c>
      <c r="C134" s="84">
        <f>C125+B131</f>
        <v>-6.8220491895598359E-3</v>
      </c>
      <c r="D134" s="73">
        <f>DEGREES(C134)</f>
        <v>-0.3908746261924223</v>
      </c>
      <c r="L134" s="74"/>
      <c r="N134" s="74">
        <v>4.6469999999999999E-8</v>
      </c>
      <c r="O134" s="74">
        <v>0.29020584575000002</v>
      </c>
      <c r="P134" s="74">
        <v>136100.847757023</v>
      </c>
      <c r="Q134" s="73">
        <f t="shared" si="136"/>
        <v>3.0484232904079112E-8</v>
      </c>
      <c r="R134" s="73">
        <f t="shared" si="137"/>
        <v>3.0386342147711337E-8</v>
      </c>
      <c r="S134" s="73">
        <f t="shared" si="138"/>
        <v>3.0386333918673408E-8</v>
      </c>
      <c r="T134" s="73">
        <f t="shared" si="139"/>
        <v>3.0386333917985908E-8</v>
      </c>
      <c r="V134" s="74">
        <v>6.9900000000000001E-9</v>
      </c>
      <c r="W134" s="74">
        <v>2.5732253692199998</v>
      </c>
      <c r="X134" s="74">
        <v>52182.9198301492</v>
      </c>
      <c r="Y134" s="73">
        <f t="shared" si="140"/>
        <v>-2.2116685649933927E-9</v>
      </c>
      <c r="Z134" s="73">
        <f t="shared" si="141"/>
        <v>-2.2045801399959125E-9</v>
      </c>
      <c r="AA134" s="73">
        <f t="shared" si="142"/>
        <v>-2.2045795447318932E-9</v>
      </c>
      <c r="AB134" s="73">
        <f t="shared" si="143"/>
        <v>-2.2045795446813673E-9</v>
      </c>
      <c r="AD134" s="74">
        <v>2.1999999999999999E-10</v>
      </c>
      <c r="AE134" s="74">
        <v>5.09106835544</v>
      </c>
      <c r="AF134" s="74">
        <v>99799.659069237896</v>
      </c>
      <c r="AG134" s="73">
        <f t="shared" si="144"/>
        <v>5.4959808167910293E-11</v>
      </c>
      <c r="AH134" s="73">
        <f t="shared" si="145"/>
        <v>5.4524250816371191E-11</v>
      </c>
      <c r="AI134" s="73">
        <f t="shared" si="146"/>
        <v>5.4524214236491162E-11</v>
      </c>
      <c r="AJ134" s="73">
        <f t="shared" si="147"/>
        <v>5.4524214233389623E-11</v>
      </c>
      <c r="AL134" s="74">
        <v>9.9999999999999994E-12</v>
      </c>
      <c r="AM134" s="74">
        <v>6.0112822792499996</v>
      </c>
      <c r="AN134" s="74">
        <v>52168.692736147503</v>
      </c>
      <c r="AO134" s="73">
        <f t="shared" si="148"/>
        <v>3.7771413504949543E-12</v>
      </c>
      <c r="AP134" s="73">
        <f t="shared" si="149"/>
        <v>3.7672455333848455E-12</v>
      </c>
      <c r="AQ134" s="73">
        <f t="shared" si="150"/>
        <v>3.7672447023315211E-12</v>
      </c>
      <c r="AR134" s="73">
        <f t="shared" si="151"/>
        <v>3.7672447022609628E-12</v>
      </c>
      <c r="AT134" s="74"/>
      <c r="AU134" s="74"/>
      <c r="AV134" s="74"/>
      <c r="BB134" s="74"/>
      <c r="BC134" s="74"/>
      <c r="BD134" s="74"/>
      <c r="BJ134" s="74">
        <v>1.357E-8</v>
      </c>
      <c r="BK134" s="74">
        <v>3.17349203273</v>
      </c>
      <c r="BL134" s="74">
        <v>25874.604046136199</v>
      </c>
      <c r="BM134" s="73">
        <f t="shared" si="152"/>
        <v>-1.0475266472337049E-8</v>
      </c>
      <c r="BN134" s="73">
        <f t="shared" si="153"/>
        <v>-1.0470693353725483E-8</v>
      </c>
      <c r="BO134" s="73">
        <f t="shared" si="154"/>
        <v>-1.0470692969633605E-8</v>
      </c>
      <c r="BP134" s="73">
        <f t="shared" si="155"/>
        <v>-1.0470692969601221E-8</v>
      </c>
      <c r="BR134" s="74">
        <v>1.19E-9</v>
      </c>
      <c r="BS134" s="74">
        <v>3.64440622006</v>
      </c>
      <c r="BT134" s="74">
        <v>26617.594106668799</v>
      </c>
      <c r="BU134" s="73">
        <f t="shared" si="156"/>
        <v>-8.9715993110170979E-10</v>
      </c>
      <c r="BV134" s="73">
        <f t="shared" si="157"/>
        <v>-8.9673357709687118E-10</v>
      </c>
      <c r="BW134" s="73">
        <f t="shared" si="158"/>
        <v>-8.9673354128812682E-10</v>
      </c>
      <c r="BX134" s="73">
        <f t="shared" si="159"/>
        <v>-8.9673354128510306E-10</v>
      </c>
      <c r="BZ134" s="74">
        <v>3.9999999999999998E-11</v>
      </c>
      <c r="CA134" s="74">
        <v>0.29398633220999998</v>
      </c>
      <c r="CB134" s="74">
        <v>51109.310805958303</v>
      </c>
      <c r="CC134" s="73">
        <f t="shared" si="160"/>
        <v>2.0743274975326383E-11</v>
      </c>
      <c r="CD134" s="73">
        <f t="shared" si="161"/>
        <v>2.0779066071041423E-11</v>
      </c>
      <c r="CE134" s="73">
        <f t="shared" si="162"/>
        <v>2.0779069075177852E-11</v>
      </c>
      <c r="CF134" s="73">
        <f t="shared" si="163"/>
        <v>2.0779069075434313E-11</v>
      </c>
      <c r="CH134" s="74"/>
      <c r="CI134" s="74"/>
      <c r="CJ134" s="74"/>
      <c r="CP134" s="74"/>
      <c r="CQ134" s="74"/>
      <c r="CR134" s="74"/>
      <c r="CX134" s="74"/>
      <c r="CY134" s="74"/>
      <c r="CZ134" s="74"/>
      <c r="DF134" s="74">
        <v>7.8199999999999999E-9</v>
      </c>
      <c r="DG134" s="74">
        <v>3.2525725469100002</v>
      </c>
      <c r="DH134" s="74">
        <v>50057.042422769999</v>
      </c>
      <c r="DI134" s="73">
        <f t="shared" si="164"/>
        <v>6.7061905576905423E-9</v>
      </c>
      <c r="DJ134" s="73">
        <f t="shared" si="165"/>
        <v>6.7020630292703936E-9</v>
      </c>
      <c r="DK134" s="73">
        <f t="shared" si="166"/>
        <v>6.7020626824188422E-9</v>
      </c>
      <c r="DL134" s="73">
        <f t="shared" si="167"/>
        <v>6.7020626823895261E-9</v>
      </c>
      <c r="DN134" s="74">
        <v>6.2000000000000003E-10</v>
      </c>
      <c r="DO134" s="74">
        <v>3.7075124043100001</v>
      </c>
      <c r="DP134" s="74">
        <v>136100.847757023</v>
      </c>
      <c r="DQ134" s="73">
        <f t="shared" si="168"/>
        <v>-5.1875013989852975E-10</v>
      </c>
      <c r="DR134" s="73">
        <f t="shared" si="169"/>
        <v>-5.1780157266774275E-10</v>
      </c>
      <c r="DS134" s="73">
        <f t="shared" si="170"/>
        <v>-5.1780149285500647E-10</v>
      </c>
      <c r="DT134" s="73">
        <f t="shared" si="171"/>
        <v>-5.1780149284833857E-10</v>
      </c>
      <c r="DV134" s="74">
        <v>3E-11</v>
      </c>
      <c r="DW134" s="74">
        <v>4.9115265756299999</v>
      </c>
      <c r="DX134" s="74">
        <v>47623.852786089599</v>
      </c>
      <c r="DY134" s="73">
        <f t="shared" si="172"/>
        <v>2.2910111040333812E-11</v>
      </c>
      <c r="DZ134" s="73">
        <f t="shared" si="173"/>
        <v>2.2891207784623249E-11</v>
      </c>
      <c r="EA134" s="73">
        <f t="shared" si="174"/>
        <v>2.2891206196554337E-11</v>
      </c>
      <c r="EB134" s="73">
        <f t="shared" si="175"/>
        <v>2.2891206196419868E-11</v>
      </c>
      <c r="ED134" s="74"/>
      <c r="EE134" s="74"/>
      <c r="EF134" s="74"/>
      <c r="EL134" s="74"/>
      <c r="EM134" s="74"/>
      <c r="EN134" s="74"/>
      <c r="ET134" s="74"/>
      <c r="EU134" s="74"/>
      <c r="EV134" s="74"/>
    </row>
    <row r="135" spans="1:152" s="73" customFormat="1" ht="13.5" x14ac:dyDescent="0.3">
      <c r="B135" s="73">
        <f xml:space="preserve"> B134 - INT( B134 / 360 ) * 360</f>
        <v>15.825126185698162</v>
      </c>
      <c r="L135" s="74"/>
      <c r="N135" s="74">
        <v>5.7870000000000001E-8</v>
      </c>
      <c r="O135" s="74">
        <v>4.44783057272</v>
      </c>
      <c r="P135" s="74">
        <v>19406.6782881746</v>
      </c>
      <c r="Q135" s="73">
        <f t="shared" si="136"/>
        <v>4.0592281016390125E-8</v>
      </c>
      <c r="R135" s="73">
        <f t="shared" si="137"/>
        <v>4.0575883166558737E-8</v>
      </c>
      <c r="S135" s="73">
        <f t="shared" si="138"/>
        <v>4.0575881789491813E-8</v>
      </c>
      <c r="T135" s="73">
        <f t="shared" si="139"/>
        <v>4.0575881789376888E-8</v>
      </c>
      <c r="V135" s="74">
        <v>5.0099999999999999E-9</v>
      </c>
      <c r="W135" s="74">
        <v>0.39578180187000001</v>
      </c>
      <c r="X135" s="74">
        <v>32370.9789915656</v>
      </c>
      <c r="Y135" s="73">
        <f t="shared" si="140"/>
        <v>-2.7507883561269281E-10</v>
      </c>
      <c r="Z135" s="73">
        <f t="shared" si="141"/>
        <v>-2.7839550833567595E-10</v>
      </c>
      <c r="AA135" s="73">
        <f t="shared" si="142"/>
        <v>-2.7839578680546828E-10</v>
      </c>
      <c r="AB135" s="73">
        <f t="shared" si="143"/>
        <v>-2.7839578682878465E-10</v>
      </c>
      <c r="AD135" s="74">
        <v>2.1999999999999999E-10</v>
      </c>
      <c r="AE135" s="74">
        <v>1.8819936256600001</v>
      </c>
      <c r="AF135" s="74">
        <v>78244.039663822798</v>
      </c>
      <c r="AG135" s="73">
        <f t="shared" si="144"/>
        <v>-2.0523308626686934E-10</v>
      </c>
      <c r="AH135" s="73">
        <f t="shared" si="145"/>
        <v>-2.0535981639162396E-10</v>
      </c>
      <c r="AI135" s="73">
        <f t="shared" si="146"/>
        <v>-2.0535982700999145E-10</v>
      </c>
      <c r="AJ135" s="73">
        <f t="shared" si="147"/>
        <v>-2.0535982701090654E-10</v>
      </c>
      <c r="AL135" s="74">
        <v>9.9999999999999994E-12</v>
      </c>
      <c r="AM135" s="74">
        <v>0.28595674172000002</v>
      </c>
      <c r="AN135" s="74">
        <v>11322.6640983044</v>
      </c>
      <c r="AO135" s="73">
        <f t="shared" si="148"/>
        <v>-3.9338651056386904E-12</v>
      </c>
      <c r="AP135" s="73">
        <f t="shared" si="149"/>
        <v>-3.9317328728253752E-12</v>
      </c>
      <c r="AQ135" s="73">
        <f t="shared" si="150"/>
        <v>-3.9317326937899058E-12</v>
      </c>
      <c r="AR135" s="73">
        <f t="shared" si="151"/>
        <v>-3.9317326937747492E-12</v>
      </c>
      <c r="AT135" s="74"/>
      <c r="AU135" s="74"/>
      <c r="AV135" s="74"/>
      <c r="BB135" s="74"/>
      <c r="BC135" s="74"/>
      <c r="BD135" s="74"/>
      <c r="BJ135" s="74">
        <v>1.2499999999999999E-8</v>
      </c>
      <c r="BK135" s="74">
        <v>2.33380858079</v>
      </c>
      <c r="BL135" s="74">
        <v>25448.0058552601</v>
      </c>
      <c r="BM135" s="73">
        <f t="shared" si="152"/>
        <v>7.0927509988063555E-9</v>
      </c>
      <c r="BN135" s="73">
        <f t="shared" si="153"/>
        <v>7.0981149430212868E-9</v>
      </c>
      <c r="BO135" s="73">
        <f t="shared" si="154"/>
        <v>7.0981153933081184E-9</v>
      </c>
      <c r="BP135" s="73">
        <f t="shared" si="155"/>
        <v>7.0981153933461348E-9</v>
      </c>
      <c r="BR135" s="74">
        <v>9.900000000000001E-10</v>
      </c>
      <c r="BS135" s="74">
        <v>6.1831318802700004</v>
      </c>
      <c r="BT135" s="74">
        <v>55618.381228113802</v>
      </c>
      <c r="BU135" s="73">
        <f t="shared" si="156"/>
        <v>3.9577291875481214E-11</v>
      </c>
      <c r="BV135" s="73">
        <f t="shared" si="157"/>
        <v>3.8450383387478122E-11</v>
      </c>
      <c r="BW135" s="73">
        <f t="shared" si="158"/>
        <v>3.8450288767820347E-11</v>
      </c>
      <c r="BX135" s="73">
        <f t="shared" si="159"/>
        <v>3.8450288759835327E-11</v>
      </c>
      <c r="BZ135" s="74">
        <v>5.0000000000000002E-11</v>
      </c>
      <c r="CA135" s="74">
        <v>0.38451698642999999</v>
      </c>
      <c r="CB135" s="74">
        <v>955.59974160859997</v>
      </c>
      <c r="CC135" s="73">
        <f t="shared" si="160"/>
        <v>-4.9029924087192397E-11</v>
      </c>
      <c r="CD135" s="73">
        <f t="shared" si="161"/>
        <v>-4.9030115915841662E-11</v>
      </c>
      <c r="CE135" s="73">
        <f t="shared" si="162"/>
        <v>-4.9030115931947198E-11</v>
      </c>
      <c r="CF135" s="73">
        <f t="shared" si="163"/>
        <v>-4.9030115931948549E-11</v>
      </c>
      <c r="CH135" s="74"/>
      <c r="CI135" s="74"/>
      <c r="CJ135" s="74"/>
      <c r="CP135" s="74"/>
      <c r="CQ135" s="74"/>
      <c r="CR135" s="74"/>
      <c r="CX135" s="74"/>
      <c r="CY135" s="74"/>
      <c r="CZ135" s="74"/>
      <c r="DF135" s="74">
        <v>5.5100000000000002E-9</v>
      </c>
      <c r="DG135" s="74">
        <v>0.33644229836</v>
      </c>
      <c r="DH135" s="74">
        <v>52156.136522248598</v>
      </c>
      <c r="DI135" s="73">
        <f t="shared" si="164"/>
        <v>3.9207689804130083E-9</v>
      </c>
      <c r="DJ135" s="73">
        <f t="shared" si="165"/>
        <v>3.9166310813847829E-9</v>
      </c>
      <c r="DK135" s="73">
        <f t="shared" si="166"/>
        <v>3.9166307337708191E-9</v>
      </c>
      <c r="DL135" s="73">
        <f t="shared" si="167"/>
        <v>3.9166307337412987E-9</v>
      </c>
      <c r="DN135" s="74">
        <v>6.8000000000000003E-10</v>
      </c>
      <c r="DO135" s="74">
        <v>1.18946361248</v>
      </c>
      <c r="DP135" s="74">
        <v>54394.563387335103</v>
      </c>
      <c r="DQ135" s="73">
        <f t="shared" si="168"/>
        <v>2.0221321728573926E-10</v>
      </c>
      <c r="DR135" s="73">
        <f t="shared" si="169"/>
        <v>2.014897694559614E-10</v>
      </c>
      <c r="DS135" s="73">
        <f t="shared" si="170"/>
        <v>2.0148970870333447E-10</v>
      </c>
      <c r="DT135" s="73">
        <f t="shared" si="171"/>
        <v>2.0148970869816601E-10</v>
      </c>
      <c r="DV135" s="74">
        <v>3.9999999999999998E-11</v>
      </c>
      <c r="DW135" s="74">
        <v>1.6013550435299999</v>
      </c>
      <c r="DX135" s="74">
        <v>77734.0184596279</v>
      </c>
      <c r="DY135" s="73">
        <f t="shared" si="172"/>
        <v>1.3410838390288361E-11</v>
      </c>
      <c r="DZ135" s="73">
        <f t="shared" si="173"/>
        <v>1.3470821299551273E-11</v>
      </c>
      <c r="EA135" s="73">
        <f t="shared" si="174"/>
        <v>1.3470826334405043E-11</v>
      </c>
      <c r="EB135" s="73">
        <f t="shared" si="175"/>
        <v>1.3470826334833227E-11</v>
      </c>
      <c r="ED135" s="74"/>
      <c r="EE135" s="74"/>
      <c r="EF135" s="74"/>
      <c r="EL135" s="74"/>
      <c r="EM135" s="74"/>
      <c r="EN135" s="74"/>
      <c r="ET135" s="74"/>
      <c r="EU135" s="74"/>
      <c r="EV135" s="74"/>
    </row>
    <row r="136" spans="1:152" s="73" customFormat="1" ht="13.5" x14ac:dyDescent="0.3">
      <c r="L136" s="74"/>
      <c r="N136" s="74">
        <v>5.9079999999999997E-8</v>
      </c>
      <c r="O136" s="74">
        <v>4.12195491631</v>
      </c>
      <c r="P136" s="74">
        <v>29530.478086539599</v>
      </c>
      <c r="Q136" s="73">
        <f t="shared" si="136"/>
        <v>5.899897635803148E-8</v>
      </c>
      <c r="R136" s="73">
        <f t="shared" si="137"/>
        <v>5.8997094732104373E-8</v>
      </c>
      <c r="S136" s="73">
        <f t="shared" si="138"/>
        <v>5.8997094573213029E-8</v>
      </c>
      <c r="T136" s="73">
        <f t="shared" si="139"/>
        <v>5.8997094573199688E-8</v>
      </c>
      <c r="V136" s="74">
        <v>5.4199999999999999E-9</v>
      </c>
      <c r="W136" s="74">
        <v>2.7710905352799999</v>
      </c>
      <c r="X136" s="74">
        <v>54394.563387335103</v>
      </c>
      <c r="Y136" s="73">
        <f t="shared" si="140"/>
        <v>5.1570482805886311E-9</v>
      </c>
      <c r="Z136" s="73">
        <f t="shared" si="141"/>
        <v>5.1589030910101719E-9</v>
      </c>
      <c r="AA136" s="73">
        <f t="shared" si="142"/>
        <v>5.1589032464749192E-9</v>
      </c>
      <c r="AB136" s="73">
        <f t="shared" si="143"/>
        <v>5.158903246488145E-9</v>
      </c>
      <c r="AD136" s="74">
        <v>2.1E-10</v>
      </c>
      <c r="AE136" s="74">
        <v>2.5612321119999999</v>
      </c>
      <c r="AF136" s="74">
        <v>94138.327020085693</v>
      </c>
      <c r="AG136" s="73">
        <f t="shared" si="144"/>
        <v>4.1308734408429052E-12</v>
      </c>
      <c r="AH136" s="73">
        <f t="shared" si="145"/>
        <v>3.7260344604658071E-12</v>
      </c>
      <c r="AI136" s="73">
        <f t="shared" si="146"/>
        <v>3.7260004687623695E-12</v>
      </c>
      <c r="AJ136" s="73">
        <f t="shared" si="147"/>
        <v>3.7260004658979125E-12</v>
      </c>
      <c r="AL136" s="74">
        <v>9.9999999999999994E-12</v>
      </c>
      <c r="AM136" s="74">
        <v>5.8628083005300002</v>
      </c>
      <c r="AN136" s="74">
        <v>26202.342430259399</v>
      </c>
      <c r="AO136" s="73">
        <f t="shared" si="148"/>
        <v>-5.0594495728099937E-12</v>
      </c>
      <c r="AP136" s="73">
        <f t="shared" si="149"/>
        <v>-5.0640780334599494E-12</v>
      </c>
      <c r="AQ136" s="73">
        <f t="shared" si="150"/>
        <v>-5.06407842201364E-12</v>
      </c>
      <c r="AR136" s="73">
        <f t="shared" si="151"/>
        <v>-5.0640784220464808E-12</v>
      </c>
      <c r="AT136" s="74"/>
      <c r="AU136" s="74"/>
      <c r="AV136" s="74"/>
      <c r="BB136" s="74"/>
      <c r="BC136" s="74"/>
      <c r="BD136" s="74"/>
      <c r="BJ136" s="74">
        <v>1.1959999999999999E-8</v>
      </c>
      <c r="BK136" s="74">
        <v>2.0927760951200001</v>
      </c>
      <c r="BL136" s="74">
        <v>48733.231338182901</v>
      </c>
      <c r="BM136" s="73">
        <f t="shared" si="152"/>
        <v>-4.2207648350749665E-9</v>
      </c>
      <c r="BN136" s="73">
        <f t="shared" si="153"/>
        <v>-4.2095929091370075E-9</v>
      </c>
      <c r="BO136" s="73">
        <f t="shared" si="154"/>
        <v>-4.2095919709431352E-9</v>
      </c>
      <c r="BP136" s="73">
        <f t="shared" si="155"/>
        <v>-4.2095919708642288E-9</v>
      </c>
      <c r="BR136" s="74">
        <v>1.01E-9</v>
      </c>
      <c r="BS136" s="74">
        <v>5.5273398706899997</v>
      </c>
      <c r="BT136" s="74">
        <v>103396.012824688</v>
      </c>
      <c r="BU136" s="73">
        <f t="shared" si="156"/>
        <v>5.6183725001936714E-10</v>
      </c>
      <c r="BV136" s="73">
        <f t="shared" si="157"/>
        <v>5.6361344161576994E-10</v>
      </c>
      <c r="BW136" s="73">
        <f t="shared" si="158"/>
        <v>5.6361359064253182E-10</v>
      </c>
      <c r="BX136" s="73">
        <f t="shared" si="159"/>
        <v>5.6361359065510921E-10</v>
      </c>
      <c r="BZ136" s="74">
        <v>5.0000000000000002E-11</v>
      </c>
      <c r="CA136" s="74">
        <v>5.7581296517</v>
      </c>
      <c r="CB136" s="74">
        <v>104881.30353139099</v>
      </c>
      <c r="CC136" s="73">
        <f t="shared" si="160"/>
        <v>4.8974464313506465E-11</v>
      </c>
      <c r="CD136" s="73">
        <f t="shared" si="161"/>
        <v>4.8995993808257505E-11</v>
      </c>
      <c r="CE136" s="73">
        <f t="shared" si="162"/>
        <v>4.8995995606425902E-11</v>
      </c>
      <c r="CF136" s="73">
        <f t="shared" si="163"/>
        <v>4.899599560657778E-11</v>
      </c>
      <c r="CH136" s="74"/>
      <c r="CI136" s="74"/>
      <c r="CJ136" s="74"/>
      <c r="CP136" s="74"/>
      <c r="CQ136" s="74"/>
      <c r="CR136" s="74"/>
      <c r="CX136" s="74"/>
      <c r="CY136" s="74"/>
      <c r="CZ136" s="74"/>
      <c r="DF136" s="74">
        <v>7.0500000000000003E-9</v>
      </c>
      <c r="DG136" s="74">
        <v>4.7370537192000004</v>
      </c>
      <c r="DH136" s="74">
        <v>26241.681952059</v>
      </c>
      <c r="DI136" s="73">
        <f t="shared" si="164"/>
        <v>-5.9973155718001039E-9</v>
      </c>
      <c r="DJ136" s="73">
        <f t="shared" si="165"/>
        <v>-5.9993066349737023E-9</v>
      </c>
      <c r="DK136" s="73">
        <f t="shared" si="166"/>
        <v>-5.9993068020748112E-9</v>
      </c>
      <c r="DL136" s="73">
        <f t="shared" si="167"/>
        <v>-5.999306802088913E-9</v>
      </c>
      <c r="DN136" s="74">
        <v>7.8999999999999996E-10</v>
      </c>
      <c r="DO136" s="74">
        <v>3.35596277474</v>
      </c>
      <c r="DP136" s="74">
        <v>52389.105378586399</v>
      </c>
      <c r="DQ136" s="73">
        <f t="shared" si="168"/>
        <v>7.6367700067659638E-10</v>
      </c>
      <c r="DR136" s="73">
        <f t="shared" si="169"/>
        <v>7.6345956010608806E-10</v>
      </c>
      <c r="DS136" s="73">
        <f t="shared" si="170"/>
        <v>7.6345954181243615E-10</v>
      </c>
      <c r="DT136" s="73">
        <f t="shared" si="171"/>
        <v>7.6345954181088953E-10</v>
      </c>
      <c r="DV136" s="74">
        <v>3E-11</v>
      </c>
      <c r="DW136" s="74">
        <v>0.26868606770999998</v>
      </c>
      <c r="DX136" s="74">
        <v>78244.039663822798</v>
      </c>
      <c r="DY136" s="73">
        <f t="shared" si="172"/>
        <v>-9.6066633406100453E-12</v>
      </c>
      <c r="DZ136" s="73">
        <f t="shared" si="173"/>
        <v>-9.5611048224700593E-12</v>
      </c>
      <c r="EA136" s="73">
        <f t="shared" si="174"/>
        <v>-9.5611009962560249E-12</v>
      </c>
      <c r="EB136" s="73">
        <f t="shared" si="175"/>
        <v>-9.5611009959262836E-12</v>
      </c>
      <c r="ED136" s="74"/>
      <c r="EE136" s="74"/>
      <c r="EF136" s="74"/>
      <c r="EL136" s="74"/>
      <c r="EM136" s="74"/>
      <c r="EN136" s="74"/>
      <c r="ET136" s="74"/>
      <c r="EU136" s="74"/>
      <c r="EV136" s="74"/>
    </row>
    <row r="137" spans="1:152" s="73" customFormat="1" ht="13.5" x14ac:dyDescent="0.3">
      <c r="A137" s="79" t="s">
        <v>26</v>
      </c>
      <c r="B137" s="79" t="s">
        <v>163</v>
      </c>
      <c r="C137" s="79" t="s">
        <v>164</v>
      </c>
      <c r="D137" s="79" t="s">
        <v>134</v>
      </c>
      <c r="E137" s="79" t="s">
        <v>26</v>
      </c>
      <c r="F137" s="79" t="s">
        <v>26</v>
      </c>
      <c r="L137" s="74"/>
      <c r="N137" s="74">
        <v>5.9179999999999998E-8</v>
      </c>
      <c r="O137" s="74">
        <v>3.9893070113500002</v>
      </c>
      <c r="P137" s="74">
        <v>131548.894259964</v>
      </c>
      <c r="Q137" s="73">
        <f t="shared" si="136"/>
        <v>-2.3193335610246613E-8</v>
      </c>
      <c r="R137" s="73">
        <f t="shared" si="137"/>
        <v>-2.3339949161513291E-8</v>
      </c>
      <c r="S137" s="73">
        <f t="shared" si="138"/>
        <v>-2.3339961464373088E-8</v>
      </c>
      <c r="T137" s="73">
        <f t="shared" si="139"/>
        <v>-2.3339961465411769E-8</v>
      </c>
      <c r="V137" s="74">
        <v>5.2499999999999999E-9</v>
      </c>
      <c r="W137" s="74">
        <v>1.31791713133</v>
      </c>
      <c r="X137" s="74">
        <v>313054.83769889001</v>
      </c>
      <c r="Y137" s="73">
        <f t="shared" si="140"/>
        <v>-4.9889621979988023E-9</v>
      </c>
      <c r="Z137" s="73">
        <f t="shared" si="141"/>
        <v>-4.9783770236421497E-9</v>
      </c>
      <c r="AA137" s="73">
        <f t="shared" si="142"/>
        <v>-4.9783761262905833E-9</v>
      </c>
      <c r="AB137" s="73">
        <f t="shared" si="143"/>
        <v>-4.9783761262132692E-9</v>
      </c>
      <c r="AD137" s="74">
        <v>2.5000000000000002E-10</v>
      </c>
      <c r="AE137" s="74">
        <v>5.4615006959699999</v>
      </c>
      <c r="AF137" s="74">
        <v>104881.30353139099</v>
      </c>
      <c r="AG137" s="73">
        <f t="shared" si="144"/>
        <v>2.4890231918477017E-10</v>
      </c>
      <c r="AH137" s="73">
        <f t="shared" si="145"/>
        <v>2.4885147404049564E-10</v>
      </c>
      <c r="AI137" s="73">
        <f t="shared" si="146"/>
        <v>2.4885146972321788E-10</v>
      </c>
      <c r="AJ137" s="73">
        <f t="shared" si="147"/>
        <v>2.4885146972285325E-10</v>
      </c>
      <c r="AL137" s="74">
        <v>9.9999999999999994E-12</v>
      </c>
      <c r="AM137" s="74">
        <v>3.42109354799</v>
      </c>
      <c r="AN137" s="74">
        <v>25973.463852888901</v>
      </c>
      <c r="AO137" s="73">
        <f t="shared" si="148"/>
        <v>-3.9533128317355171E-12</v>
      </c>
      <c r="AP137" s="73">
        <f t="shared" si="149"/>
        <v>-3.9581987946702636E-12</v>
      </c>
      <c r="AQ137" s="73">
        <f t="shared" si="150"/>
        <v>-3.9581992048582444E-12</v>
      </c>
      <c r="AR137" s="73">
        <f t="shared" si="151"/>
        <v>-3.9581992048932194E-12</v>
      </c>
      <c r="AT137" s="74"/>
      <c r="AU137" s="74"/>
      <c r="AV137" s="74"/>
      <c r="BB137" s="74"/>
      <c r="BC137" s="74"/>
      <c r="BD137" s="74"/>
      <c r="BJ137" s="74">
        <v>1.194E-8</v>
      </c>
      <c r="BK137" s="74">
        <v>0.36376300747000001</v>
      </c>
      <c r="BL137" s="74">
        <v>115674.276664601</v>
      </c>
      <c r="BM137" s="73">
        <f t="shared" si="152"/>
        <v>1.0694326632360513E-8</v>
      </c>
      <c r="BN137" s="73">
        <f t="shared" si="153"/>
        <v>1.0706877029793267E-8</v>
      </c>
      <c r="BO137" s="73">
        <f t="shared" si="154"/>
        <v>1.0706878081028502E-8</v>
      </c>
      <c r="BP137" s="73">
        <f t="shared" si="155"/>
        <v>1.0706878081117419E-8</v>
      </c>
      <c r="BR137" s="74">
        <v>1.07E-9</v>
      </c>
      <c r="BS137" s="74">
        <v>4.7999415340500002</v>
      </c>
      <c r="BT137" s="74">
        <v>6770.7106012455997</v>
      </c>
      <c r="BU137" s="73">
        <f t="shared" si="156"/>
        <v>-1.0786815766342403E-10</v>
      </c>
      <c r="BV137" s="73">
        <f t="shared" si="157"/>
        <v>-1.0772052734425948E-10</v>
      </c>
      <c r="BW137" s="73">
        <f t="shared" si="158"/>
        <v>-1.0772051494883536E-10</v>
      </c>
      <c r="BX137" s="73">
        <f t="shared" si="159"/>
        <v>-1.0772051494777638E-10</v>
      </c>
      <c r="BZ137" s="74">
        <v>5.0000000000000002E-11</v>
      </c>
      <c r="CA137" s="74">
        <v>3.7867177455899999</v>
      </c>
      <c r="CB137" s="74">
        <v>52171.924947790401</v>
      </c>
      <c r="CC137" s="73">
        <f t="shared" si="160"/>
        <v>-4.8860050232380169E-11</v>
      </c>
      <c r="CD137" s="73">
        <f t="shared" si="161"/>
        <v>-4.8848678428952877E-11</v>
      </c>
      <c r="CE137" s="73">
        <f t="shared" si="162"/>
        <v>-4.8848677471811359E-11</v>
      </c>
      <c r="CF137" s="73">
        <f t="shared" si="163"/>
        <v>-4.8848677471730101E-11</v>
      </c>
      <c r="CH137" s="74"/>
      <c r="CI137" s="74"/>
      <c r="CJ137" s="74"/>
      <c r="CP137" s="74"/>
      <c r="CQ137" s="74"/>
      <c r="CR137" s="74"/>
      <c r="CX137" s="74"/>
      <c r="CY137" s="74"/>
      <c r="CZ137" s="74"/>
      <c r="DF137" s="74">
        <v>5.7699999999999997E-9</v>
      </c>
      <c r="DG137" s="74">
        <v>5.85654734429</v>
      </c>
      <c r="DH137" s="74">
        <v>2118.7638603783998</v>
      </c>
      <c r="DI137" s="73">
        <f t="shared" si="164"/>
        <v>-4.8533541691857587E-9</v>
      </c>
      <c r="DJ137" s="73">
        <f t="shared" si="165"/>
        <v>-4.8532187433734941E-9</v>
      </c>
      <c r="DK137" s="73">
        <f t="shared" si="166"/>
        <v>-4.8532187320024813E-9</v>
      </c>
      <c r="DL137" s="73">
        <f t="shared" si="167"/>
        <v>-4.853218732001506E-9</v>
      </c>
      <c r="DN137" s="74">
        <v>6.3999999999999996E-10</v>
      </c>
      <c r="DO137" s="74">
        <v>5.0967705542599999</v>
      </c>
      <c r="DP137" s="74">
        <v>51962.507187710398</v>
      </c>
      <c r="DQ137" s="73">
        <f t="shared" si="168"/>
        <v>4.2890835438822982E-10</v>
      </c>
      <c r="DR137" s="73">
        <f t="shared" si="169"/>
        <v>4.2941366645486616E-10</v>
      </c>
      <c r="DS137" s="73">
        <f t="shared" si="170"/>
        <v>4.2941370886145894E-10</v>
      </c>
      <c r="DT137" s="73">
        <f t="shared" si="171"/>
        <v>4.2941370886507362E-10</v>
      </c>
      <c r="DV137" s="74">
        <v>3E-11</v>
      </c>
      <c r="DW137" s="74">
        <v>4.5829819165499996</v>
      </c>
      <c r="DX137" s="74">
        <v>1066.49547719</v>
      </c>
      <c r="DY137" s="73">
        <f t="shared" si="172"/>
        <v>-2.9888460745882164E-11</v>
      </c>
      <c r="DZ137" s="73">
        <f t="shared" si="173"/>
        <v>-2.9888404281844038E-11</v>
      </c>
      <c r="EA137" s="73">
        <f t="shared" si="174"/>
        <v>-2.9888404277102606E-11</v>
      </c>
      <c r="EB137" s="73">
        <f t="shared" si="175"/>
        <v>-2.9888404277102212E-11</v>
      </c>
      <c r="ED137" s="74"/>
      <c r="EE137" s="74"/>
      <c r="EF137" s="74"/>
      <c r="EL137" s="74"/>
      <c r="EM137" s="74"/>
      <c r="EN137" s="74"/>
      <c r="ET137" s="74"/>
      <c r="EU137" s="74"/>
      <c r="EV137" s="74"/>
    </row>
    <row r="138" spans="1:152" s="73" customFormat="1" ht="13.5" x14ac:dyDescent="0.3">
      <c r="L138" s="74"/>
      <c r="N138" s="74">
        <v>5.7280000000000001E-8</v>
      </c>
      <c r="O138" s="74">
        <v>3.0231497970799999</v>
      </c>
      <c r="P138" s="74">
        <v>89586.373523026894</v>
      </c>
      <c r="Q138" s="73">
        <f t="shared" si="136"/>
        <v>5.3264477818878151E-8</v>
      </c>
      <c r="R138" s="73">
        <f t="shared" si="137"/>
        <v>5.3303047441292859E-8</v>
      </c>
      <c r="S138" s="73">
        <f t="shared" si="138"/>
        <v>5.3303050672144037E-8</v>
      </c>
      <c r="T138" s="73">
        <f t="shared" si="139"/>
        <v>5.3303050672415822E-8</v>
      </c>
      <c r="V138" s="74">
        <v>5.1300000000000003E-9</v>
      </c>
      <c r="W138" s="74">
        <v>2.28640740711</v>
      </c>
      <c r="X138" s="74">
        <v>82815.662921781302</v>
      </c>
      <c r="Y138" s="73">
        <f t="shared" si="140"/>
        <v>-4.7763020894274543E-9</v>
      </c>
      <c r="Z138" s="73">
        <f t="shared" si="141"/>
        <v>-4.7731201217468953E-9</v>
      </c>
      <c r="AA138" s="73">
        <f t="shared" si="142"/>
        <v>-4.7731198540055197E-9</v>
      </c>
      <c r="AB138" s="73">
        <f t="shared" si="143"/>
        <v>-4.7731198539828648E-9</v>
      </c>
      <c r="AD138" s="74">
        <v>2.5000000000000002E-10</v>
      </c>
      <c r="AE138" s="74">
        <v>5.2364675989999998E-2</v>
      </c>
      <c r="AF138" s="74">
        <v>26514.5013324502</v>
      </c>
      <c r="AG138" s="73">
        <f t="shared" si="144"/>
        <v>-2.3883945577319144E-10</v>
      </c>
      <c r="AH138" s="73">
        <f t="shared" si="145"/>
        <v>-2.3887953325161331E-10</v>
      </c>
      <c r="AI138" s="73">
        <f t="shared" si="146"/>
        <v>-2.3887953661364213E-10</v>
      </c>
      <c r="AJ138" s="73">
        <f t="shared" si="147"/>
        <v>-2.3887953661392714E-10</v>
      </c>
      <c r="AL138" s="74">
        <v>9.9999999999999994E-12</v>
      </c>
      <c r="AM138" s="74">
        <v>0.30050065300000001</v>
      </c>
      <c r="AN138" s="74">
        <v>41962.520736937397</v>
      </c>
      <c r="AO138" s="73">
        <f t="shared" si="148"/>
        <v>-9.9210181640818559E-12</v>
      </c>
      <c r="AP138" s="73">
        <f t="shared" si="149"/>
        <v>-9.9220925860244548E-12</v>
      </c>
      <c r="AQ138" s="73">
        <f t="shared" si="150"/>
        <v>-9.9220926759273649E-12</v>
      </c>
      <c r="AR138" s="73">
        <f t="shared" si="151"/>
        <v>-9.9220926759350131E-12</v>
      </c>
      <c r="AT138" s="74"/>
      <c r="AU138" s="74"/>
      <c r="AV138" s="74"/>
      <c r="BB138" s="74"/>
      <c r="BC138" s="74"/>
      <c r="BD138" s="74"/>
      <c r="BJ138" s="74">
        <v>1.4429999999999999E-8</v>
      </c>
      <c r="BK138" s="74">
        <v>2.73186009497</v>
      </c>
      <c r="BL138" s="74">
        <v>64741.957983131098</v>
      </c>
      <c r="BM138" s="73">
        <f t="shared" si="152"/>
        <v>3.7045543618038265E-9</v>
      </c>
      <c r="BN138" s="73">
        <f t="shared" si="153"/>
        <v>3.6860575907002442E-9</v>
      </c>
      <c r="BO138" s="73">
        <f t="shared" si="154"/>
        <v>3.6860560374025149E-9</v>
      </c>
      <c r="BP138" s="73">
        <f t="shared" si="155"/>
        <v>3.686056037269285E-9</v>
      </c>
      <c r="BR138" s="74">
        <v>9.5999999999999999E-10</v>
      </c>
      <c r="BS138" s="74">
        <v>1.8533713949999999E-2</v>
      </c>
      <c r="BT138" s="74">
        <v>80482.466528909295</v>
      </c>
      <c r="BU138" s="73">
        <f t="shared" si="156"/>
        <v>9.1604093128692354E-10</v>
      </c>
      <c r="BV138" s="73">
        <f t="shared" si="157"/>
        <v>9.1651307670137075E-10</v>
      </c>
      <c r="BW138" s="73">
        <f t="shared" si="158"/>
        <v>9.1651311623906764E-10</v>
      </c>
      <c r="BX138" s="73">
        <f t="shared" si="159"/>
        <v>9.1651311624244523E-10</v>
      </c>
      <c r="BZ138" s="74">
        <v>3.9999999999999998E-11</v>
      </c>
      <c r="CA138" s="74">
        <v>5.3282853177399998</v>
      </c>
      <c r="CB138" s="74">
        <v>25448.0058552601</v>
      </c>
      <c r="CC138" s="73">
        <f t="shared" si="160"/>
        <v>-2.7279748772899132E-11</v>
      </c>
      <c r="CD138" s="73">
        <f t="shared" si="161"/>
        <v>-2.7294993190172387E-11</v>
      </c>
      <c r="CE138" s="73">
        <f t="shared" si="162"/>
        <v>-2.7294994469813702E-11</v>
      </c>
      <c r="CF138" s="73">
        <f t="shared" si="163"/>
        <v>-2.7294994469921733E-11</v>
      </c>
      <c r="CH138" s="74"/>
      <c r="CI138" s="74"/>
      <c r="CJ138" s="74"/>
      <c r="CP138" s="74"/>
      <c r="CQ138" s="74"/>
      <c r="CR138" s="74"/>
      <c r="CX138" s="74"/>
      <c r="CY138" s="74"/>
      <c r="CZ138" s="74"/>
      <c r="DF138" s="74">
        <v>5.1700000000000001E-9</v>
      </c>
      <c r="DG138" s="74">
        <v>3.93195379429</v>
      </c>
      <c r="DH138" s="74">
        <v>102762.539671012</v>
      </c>
      <c r="DI138" s="73">
        <f t="shared" si="164"/>
        <v>-4.764311982548054E-10</v>
      </c>
      <c r="DJ138" s="73">
        <f t="shared" si="165"/>
        <v>-4.6559472304443124E-10</v>
      </c>
      <c r="DK138" s="73">
        <f t="shared" si="166"/>
        <v>-4.6559381310488313E-10</v>
      </c>
      <c r="DL138" s="73">
        <f t="shared" si="167"/>
        <v>-4.6559381302761386E-10</v>
      </c>
      <c r="DN138" s="74">
        <v>6E-10</v>
      </c>
      <c r="DO138" s="74">
        <v>6.2593891229500001</v>
      </c>
      <c r="DP138" s="74">
        <v>24505.943793291099</v>
      </c>
      <c r="DQ138" s="73">
        <f t="shared" si="168"/>
        <v>-3.3267322266890907E-10</v>
      </c>
      <c r="DR138" s="73">
        <f t="shared" si="169"/>
        <v>-3.3242255251203607E-10</v>
      </c>
      <c r="DS138" s="73">
        <f t="shared" si="170"/>
        <v>-3.3242253146174733E-10</v>
      </c>
      <c r="DT138" s="73">
        <f t="shared" si="171"/>
        <v>-3.3242253145998694E-10</v>
      </c>
      <c r="DV138" s="74">
        <v>3E-11</v>
      </c>
      <c r="DW138" s="74">
        <v>4.0469677431799997</v>
      </c>
      <c r="DX138" s="74">
        <v>18093.374699549899</v>
      </c>
      <c r="DY138" s="73">
        <f t="shared" si="172"/>
        <v>-2.5828906318733982E-11</v>
      </c>
      <c r="DZ138" s="73">
        <f t="shared" si="173"/>
        <v>-2.5823249361346438E-11</v>
      </c>
      <c r="EA138" s="73">
        <f t="shared" si="174"/>
        <v>-2.5823248886227542E-11</v>
      </c>
      <c r="EB138" s="73">
        <f t="shared" si="175"/>
        <v>-2.5823248886187618E-11</v>
      </c>
      <c r="ED138" s="74"/>
      <c r="EE138" s="74"/>
      <c r="EF138" s="74"/>
      <c r="EL138" s="74"/>
      <c r="EM138" s="74"/>
      <c r="EN138" s="74"/>
      <c r="ET138" s="74"/>
      <c r="EU138" s="74"/>
      <c r="EV138" s="74"/>
    </row>
    <row r="139" spans="1:152" s="73" customFormat="1" ht="13.5" x14ac:dyDescent="0.3">
      <c r="A139" s="73" t="s">
        <v>165</v>
      </c>
      <c r="B139" s="73" t="s">
        <v>166</v>
      </c>
      <c r="C139" s="73" t="s">
        <v>36</v>
      </c>
      <c r="D139" s="73" t="s">
        <v>167</v>
      </c>
      <c r="E139" s="73" t="s">
        <v>168</v>
      </c>
      <c r="L139" s="74"/>
      <c r="N139" s="74">
        <v>3.9279999999999998E-8</v>
      </c>
      <c r="O139" s="74">
        <v>4.8143793369000001</v>
      </c>
      <c r="P139" s="74">
        <v>125887.562210812</v>
      </c>
      <c r="Q139" s="73">
        <f t="shared" si="136"/>
        <v>1.6096134181475893E-8</v>
      </c>
      <c r="R139" s="73">
        <f t="shared" si="137"/>
        <v>1.6188467323372006E-8</v>
      </c>
      <c r="S139" s="73">
        <f t="shared" si="138"/>
        <v>1.6188475071337848E-8</v>
      </c>
      <c r="T139" s="73">
        <f t="shared" si="139"/>
        <v>1.6188475071988845E-8</v>
      </c>
      <c r="V139" s="74">
        <v>5.7900000000000001E-9</v>
      </c>
      <c r="W139" s="74">
        <v>5.45103833735</v>
      </c>
      <c r="X139" s="74">
        <v>52195.476044048097</v>
      </c>
      <c r="Y139" s="73">
        <f t="shared" si="140"/>
        <v>1.5002101586118615E-9</v>
      </c>
      <c r="Z139" s="73">
        <f t="shared" si="141"/>
        <v>1.4942307847695781E-9</v>
      </c>
      <c r="AA139" s="73">
        <f t="shared" si="142"/>
        <v>1.4942302826570602E-9</v>
      </c>
      <c r="AB139" s="73">
        <f t="shared" si="143"/>
        <v>1.4942302826144515E-9</v>
      </c>
      <c r="AD139" s="74">
        <v>2.5000000000000002E-10</v>
      </c>
      <c r="AE139" s="74">
        <v>3.0298307003899998</v>
      </c>
      <c r="AF139" s="74">
        <v>77734.0184596279</v>
      </c>
      <c r="AG139" s="73">
        <f t="shared" si="144"/>
        <v>-2.212603381040626E-10</v>
      </c>
      <c r="AH139" s="73">
        <f t="shared" si="145"/>
        <v>-2.2107476644759996E-10</v>
      </c>
      <c r="AI139" s="73">
        <f t="shared" si="146"/>
        <v>-2.2107475084309645E-10</v>
      </c>
      <c r="AJ139" s="73">
        <f t="shared" si="147"/>
        <v>-2.2107475084176937E-10</v>
      </c>
      <c r="AL139" s="74">
        <v>9.9999999999999994E-12</v>
      </c>
      <c r="AM139" s="74">
        <v>2.7341431003199999</v>
      </c>
      <c r="AN139" s="74">
        <v>25035.634758385801</v>
      </c>
      <c r="AO139" s="73">
        <f t="shared" si="148"/>
        <v>5.7902939016412291E-12</v>
      </c>
      <c r="AP139" s="73">
        <f t="shared" si="149"/>
        <v>5.7944738711990868E-12</v>
      </c>
      <c r="AQ139" s="73">
        <f t="shared" si="150"/>
        <v>5.7944742220938088E-12</v>
      </c>
      <c r="AR139" s="73">
        <f t="shared" si="151"/>
        <v>5.7944742221239217E-12</v>
      </c>
      <c r="AT139" s="74"/>
      <c r="AU139" s="74"/>
      <c r="AV139" s="74"/>
      <c r="BB139" s="74"/>
      <c r="BC139" s="74"/>
      <c r="BD139" s="74"/>
      <c r="BJ139" s="74">
        <v>1.3750000000000001E-8</v>
      </c>
      <c r="BK139" s="74">
        <v>5.3267276756799999</v>
      </c>
      <c r="BL139" s="74">
        <v>124778.183658718</v>
      </c>
      <c r="BM139" s="73">
        <f t="shared" si="152"/>
        <v>-1.0950189780521303E-8</v>
      </c>
      <c r="BN139" s="73">
        <f t="shared" si="153"/>
        <v>-1.0928900774011459E-8</v>
      </c>
      <c r="BO139" s="73">
        <f t="shared" si="154"/>
        <v>-1.0928898983543582E-8</v>
      </c>
      <c r="BP139" s="73">
        <f t="shared" si="155"/>
        <v>-1.0928898983391805E-8</v>
      </c>
      <c r="BR139" s="74">
        <v>1.15E-9</v>
      </c>
      <c r="BS139" s="74">
        <v>1.5742365651200001</v>
      </c>
      <c r="BT139" s="74">
        <v>66941.045326418098</v>
      </c>
      <c r="BU139" s="73">
        <f t="shared" si="156"/>
        <v>-2.9768350872396867E-10</v>
      </c>
      <c r="BV139" s="73">
        <f t="shared" si="157"/>
        <v>-2.9616022073922804E-10</v>
      </c>
      <c r="BW139" s="73">
        <f t="shared" si="158"/>
        <v>-2.9616009281744218E-10</v>
      </c>
      <c r="BX139" s="73">
        <f t="shared" si="159"/>
        <v>-2.9616009280657778E-10</v>
      </c>
      <c r="BZ139" s="74">
        <v>5.0000000000000002E-11</v>
      </c>
      <c r="CA139" s="74">
        <v>3.2001622690499998</v>
      </c>
      <c r="CB139" s="74">
        <v>426.59819087599999</v>
      </c>
      <c r="CC139" s="73">
        <f t="shared" si="160"/>
        <v>-3.810818640501469E-11</v>
      </c>
      <c r="CD139" s="73">
        <f t="shared" si="161"/>
        <v>-3.810846923247641E-11</v>
      </c>
      <c r="CE139" s="73">
        <f t="shared" si="162"/>
        <v>-3.8108469256223014E-11</v>
      </c>
      <c r="CF139" s="73">
        <f t="shared" si="163"/>
        <v>-3.8108469256225023E-11</v>
      </c>
      <c r="CH139" s="74"/>
      <c r="CI139" s="74"/>
      <c r="CJ139" s="74"/>
      <c r="CP139" s="74"/>
      <c r="CQ139" s="74"/>
      <c r="CR139" s="74"/>
      <c r="CX139" s="74"/>
      <c r="CY139" s="74"/>
      <c r="CZ139" s="74"/>
      <c r="DF139" s="74">
        <v>6.3499999999999998E-9</v>
      </c>
      <c r="DG139" s="74">
        <v>4.8772083896499998</v>
      </c>
      <c r="DH139" s="74">
        <v>12432.0426503978</v>
      </c>
      <c r="DI139" s="73">
        <f t="shared" si="164"/>
        <v>5.4202550291423333E-9</v>
      </c>
      <c r="DJ139" s="73">
        <f t="shared" si="165"/>
        <v>5.4194125084955349E-9</v>
      </c>
      <c r="DK139" s="73">
        <f t="shared" si="166"/>
        <v>5.4194124377410513E-9</v>
      </c>
      <c r="DL139" s="73">
        <f t="shared" si="167"/>
        <v>5.419412437735032E-9</v>
      </c>
      <c r="DN139" s="74">
        <v>6.0999999999999996E-10</v>
      </c>
      <c r="DO139" s="74">
        <v>0.73867692725</v>
      </c>
      <c r="DP139" s="74">
        <v>82815.662921781302</v>
      </c>
      <c r="DQ139" s="73">
        <f t="shared" si="168"/>
        <v>2.0942104392618514E-10</v>
      </c>
      <c r="DR139" s="73">
        <f t="shared" si="169"/>
        <v>2.1039255523813441E-10</v>
      </c>
      <c r="DS139" s="73">
        <f t="shared" si="170"/>
        <v>2.1039263678288094E-10</v>
      </c>
      <c r="DT139" s="73">
        <f t="shared" si="171"/>
        <v>2.1039263678978084E-10</v>
      </c>
      <c r="DV139" s="74">
        <v>3E-11</v>
      </c>
      <c r="DW139" s="74">
        <v>1.04981780528</v>
      </c>
      <c r="DX139" s="74">
        <v>94138.327020085693</v>
      </c>
      <c r="DY139" s="73">
        <f t="shared" si="172"/>
        <v>-2.9906305515015861E-11</v>
      </c>
      <c r="DZ139" s="73">
        <f t="shared" si="173"/>
        <v>-2.9910817986492887E-11</v>
      </c>
      <c r="EA139" s="73">
        <f t="shared" si="174"/>
        <v>-2.9910818360700666E-11</v>
      </c>
      <c r="EB139" s="73">
        <f t="shared" si="175"/>
        <v>-2.9910818360732202E-11</v>
      </c>
      <c r="ED139" s="74"/>
      <c r="EE139" s="74"/>
      <c r="EF139" s="74"/>
      <c r="EL139" s="74"/>
      <c r="EM139" s="74"/>
      <c r="EN139" s="74"/>
      <c r="ET139" s="74"/>
      <c r="EU139" s="74"/>
      <c r="EV139" s="74"/>
    </row>
    <row r="140" spans="1:152" s="73" customFormat="1" ht="15.5" x14ac:dyDescent="0.35">
      <c r="A140" s="73">
        <f>ATAN2( COS(A134), SIN(A134)*COS(Eps) - TAN(C134)*SIN(Eps) )</f>
        <v>0.25706836747267853</v>
      </c>
      <c r="B140" s="73">
        <f>DEGREES(A140)</f>
        <v>14.728932502502612</v>
      </c>
      <c r="C140" s="73">
        <f>ASIN( SIN(C134)*COS(Eps) + COS(C134)*SIN(Eps)*SIN(A134) )</f>
        <v>0.10237181863238888</v>
      </c>
      <c r="D140" s="227">
        <f>DEGREES(C140)</f>
        <v>5.8654731487146057</v>
      </c>
      <c r="E140" s="73">
        <f>GAST-B141</f>
        <v>119.47083481163712</v>
      </c>
      <c r="L140" s="74"/>
      <c r="N140" s="74">
        <v>3.9290000000000003E-8</v>
      </c>
      <c r="O140" s="74">
        <v>2.4844904150099998</v>
      </c>
      <c r="P140" s="74">
        <v>69159.802430604905</v>
      </c>
      <c r="Q140" s="73">
        <f t="shared" si="136"/>
        <v>1.8497837721311333E-8</v>
      </c>
      <c r="R140" s="73">
        <f t="shared" si="137"/>
        <v>1.8546920607632662E-8</v>
      </c>
      <c r="S140" s="73">
        <f t="shared" si="138"/>
        <v>1.8546924727168729E-8</v>
      </c>
      <c r="T140" s="73">
        <f t="shared" si="139"/>
        <v>1.8546924727515251E-8</v>
      </c>
      <c r="V140" s="74">
        <v>6.17E-9</v>
      </c>
      <c r="W140" s="74">
        <v>4.1839557258799998</v>
      </c>
      <c r="X140" s="74">
        <v>639.89728631399998</v>
      </c>
      <c r="Y140" s="73">
        <f t="shared" si="140"/>
        <v>-2.6276756172997922E-9</v>
      </c>
      <c r="Z140" s="73">
        <f t="shared" si="141"/>
        <v>-2.6276024507851436E-9</v>
      </c>
      <c r="AA140" s="73">
        <f t="shared" si="142"/>
        <v>-2.6276024446419143E-9</v>
      </c>
      <c r="AB140" s="73">
        <f t="shared" si="143"/>
        <v>-2.6276024446413985E-9</v>
      </c>
      <c r="AD140" s="74">
        <v>2.0000000000000001E-10</v>
      </c>
      <c r="AE140" s="74">
        <v>3.4896633459899999</v>
      </c>
      <c r="AF140" s="74">
        <v>103396.012824688</v>
      </c>
      <c r="AG140" s="73">
        <f t="shared" si="144"/>
        <v>9.8336387955084082E-11</v>
      </c>
      <c r="AH140" s="73">
        <f t="shared" si="145"/>
        <v>9.7967349557050541E-11</v>
      </c>
      <c r="AI140" s="73">
        <f t="shared" si="146"/>
        <v>9.7967318553341464E-11</v>
      </c>
      <c r="AJ140" s="73">
        <f t="shared" si="147"/>
        <v>9.7967318550724859E-11</v>
      </c>
      <c r="AL140" s="74">
        <v>9.9999999999999994E-12</v>
      </c>
      <c r="AM140" s="74">
        <v>1.7234652340700001</v>
      </c>
      <c r="AN140" s="74">
        <v>51962.507187710398</v>
      </c>
      <c r="AO140" s="73">
        <f t="shared" si="148"/>
        <v>-8.2270293985154156E-12</v>
      </c>
      <c r="AP140" s="73">
        <f t="shared" si="149"/>
        <v>-8.2330749616119128E-12</v>
      </c>
      <c r="AQ140" s="73">
        <f t="shared" si="150"/>
        <v>-8.2330754688179729E-12</v>
      </c>
      <c r="AR140" s="73">
        <f t="shared" si="151"/>
        <v>-8.2330754688612076E-12</v>
      </c>
      <c r="AT140" s="74"/>
      <c r="AU140" s="74"/>
      <c r="AV140" s="74"/>
      <c r="BB140" s="74"/>
      <c r="BC140" s="74"/>
      <c r="BD140" s="74"/>
      <c r="BJ140" s="74">
        <v>1.325E-8</v>
      </c>
      <c r="BK140" s="74">
        <v>3.57805811914</v>
      </c>
      <c r="BL140" s="74">
        <v>88476.994970933505</v>
      </c>
      <c r="BM140" s="73">
        <f t="shared" si="152"/>
        <v>-2.5273866403725384E-9</v>
      </c>
      <c r="BN140" s="73">
        <f t="shared" si="153"/>
        <v>-2.5038118920875038E-9</v>
      </c>
      <c r="BO140" s="73">
        <f t="shared" si="154"/>
        <v>-2.5038099123583255E-9</v>
      </c>
      <c r="BP140" s="73">
        <f t="shared" si="155"/>
        <v>-2.5038099121896952E-9</v>
      </c>
      <c r="BR140" s="74">
        <v>1.1100000000000001E-9</v>
      </c>
      <c r="BS140" s="74">
        <v>1.00588061631</v>
      </c>
      <c r="BT140" s="74">
        <v>78267.590760080493</v>
      </c>
      <c r="BU140" s="73">
        <f t="shared" si="156"/>
        <v>-1.1013223248454175E-9</v>
      </c>
      <c r="BV140" s="73">
        <f t="shared" si="157"/>
        <v>-1.1010988436980315E-9</v>
      </c>
      <c r="BW140" s="73">
        <f t="shared" si="158"/>
        <v>-1.1010988248152834E-9</v>
      </c>
      <c r="BX140" s="73">
        <f t="shared" si="159"/>
        <v>-1.1010988248136884E-9</v>
      </c>
      <c r="BZ140" s="74">
        <v>5.0000000000000002E-11</v>
      </c>
      <c r="CA140" s="74">
        <v>3.8648904563299999</v>
      </c>
      <c r="CB140" s="74">
        <v>9103.9069941176003</v>
      </c>
      <c r="CC140" s="73">
        <f t="shared" si="160"/>
        <v>2.9765375348929672E-11</v>
      </c>
      <c r="CD140" s="73">
        <f t="shared" si="161"/>
        <v>2.9772866097416141E-11</v>
      </c>
      <c r="CE140" s="73">
        <f t="shared" si="162"/>
        <v>2.9772866726310258E-11</v>
      </c>
      <c r="CF140" s="73">
        <f t="shared" si="163"/>
        <v>2.9772866726363915E-11</v>
      </c>
      <c r="CH140" s="74"/>
      <c r="CI140" s="74"/>
      <c r="CJ140" s="74"/>
      <c r="CP140" s="74"/>
      <c r="CQ140" s="74"/>
      <c r="CR140" s="74"/>
      <c r="CX140" s="74"/>
      <c r="CY140" s="74"/>
      <c r="CZ140" s="74"/>
      <c r="DF140" s="74">
        <v>6.3499999999999998E-9</v>
      </c>
      <c r="DG140" s="74">
        <v>1.8190368589799999</v>
      </c>
      <c r="DH140" s="74">
        <v>77308.1096831139</v>
      </c>
      <c r="DI140" s="73">
        <f t="shared" si="164"/>
        <v>4.3681638676114569E-9</v>
      </c>
      <c r="DJ140" s="73">
        <f t="shared" si="165"/>
        <v>4.3754561849754199E-9</v>
      </c>
      <c r="DK140" s="73">
        <f t="shared" si="166"/>
        <v>4.3754567967929979E-9</v>
      </c>
      <c r="DL140" s="73">
        <f t="shared" si="167"/>
        <v>4.3754567968453163E-9</v>
      </c>
      <c r="DN140" s="74">
        <v>6.3E-10</v>
      </c>
      <c r="DO140" s="74">
        <v>1.2988358048699999</v>
      </c>
      <c r="DP140" s="74">
        <v>2218.7571041868</v>
      </c>
      <c r="DQ140" s="73">
        <f t="shared" si="168"/>
        <v>5.8884464073304363E-10</v>
      </c>
      <c r="DR140" s="73">
        <f t="shared" si="169"/>
        <v>5.8883446195364296E-10</v>
      </c>
      <c r="DS140" s="73">
        <f t="shared" si="170"/>
        <v>5.8883446109896087E-10</v>
      </c>
      <c r="DT140" s="73">
        <f t="shared" si="171"/>
        <v>5.8883446109888932E-10</v>
      </c>
      <c r="DV140" s="74">
        <v>3E-11</v>
      </c>
      <c r="DW140" s="74">
        <v>0.82425633309000002</v>
      </c>
      <c r="DX140" s="74">
        <v>73711.755927663704</v>
      </c>
      <c r="DY140" s="73">
        <f t="shared" si="172"/>
        <v>-1.3712497029469399E-11</v>
      </c>
      <c r="DZ140" s="73">
        <f t="shared" si="173"/>
        <v>-1.3752766021884541E-11</v>
      </c>
      <c r="EA140" s="73">
        <f t="shared" si="174"/>
        <v>-1.3752769401634141E-11</v>
      </c>
      <c r="EB140" s="73">
        <f t="shared" si="175"/>
        <v>-1.3752769401925127E-11</v>
      </c>
      <c r="ED140" s="74"/>
      <c r="EE140" s="74"/>
      <c r="EF140" s="74"/>
      <c r="EL140" s="74"/>
      <c r="EM140" s="74"/>
      <c r="EN140" s="74"/>
      <c r="ET140" s="74"/>
      <c r="EU140" s="74"/>
      <c r="EV140" s="74"/>
    </row>
    <row r="141" spans="1:152" s="73" customFormat="1" ht="15.5" x14ac:dyDescent="0.35">
      <c r="B141" s="73">
        <f xml:space="preserve"> B140 - INT( B140 / 360 ) * 360</f>
        <v>14.728932502502612</v>
      </c>
      <c r="E141" s="227">
        <f xml:space="preserve"> E140 - INT( E140 / 360 ) * 360</f>
        <v>119.47083481163712</v>
      </c>
      <c r="L141" s="74"/>
      <c r="N141" s="74">
        <v>3.6809999999999997E-8</v>
      </c>
      <c r="O141" s="74">
        <v>2.8018099996400001</v>
      </c>
      <c r="P141" s="74">
        <v>79323.091354911696</v>
      </c>
      <c r="Q141" s="73">
        <f t="shared" si="136"/>
        <v>-3.6786912318581462E-8</v>
      </c>
      <c r="R141" s="73">
        <f t="shared" si="137"/>
        <v>-3.6784745932002716E-8</v>
      </c>
      <c r="S141" s="73">
        <f t="shared" si="138"/>
        <v>-3.6784745746032073E-8</v>
      </c>
      <c r="T141" s="73">
        <f t="shared" si="139"/>
        <v>-3.6784745746016257E-8</v>
      </c>
      <c r="V141" s="74">
        <v>4.49E-9</v>
      </c>
      <c r="W141" s="74">
        <v>3.1004412269100001</v>
      </c>
      <c r="X141" s="74">
        <v>49957.049178961599</v>
      </c>
      <c r="Y141" s="73">
        <f t="shared" si="140"/>
        <v>-3.046357463006838E-9</v>
      </c>
      <c r="Z141" s="73">
        <f t="shared" si="141"/>
        <v>-3.0497309158875793E-9</v>
      </c>
      <c r="AA141" s="73">
        <f t="shared" si="142"/>
        <v>-3.0497311989953974E-9</v>
      </c>
      <c r="AB141" s="73">
        <f t="shared" si="143"/>
        <v>-3.0497311990193744E-9</v>
      </c>
      <c r="AD141" s="74">
        <v>2.1E-10</v>
      </c>
      <c r="AE141" s="74">
        <v>3.9749599522699999</v>
      </c>
      <c r="AF141" s="74">
        <v>53764.879178432202</v>
      </c>
      <c r="AG141" s="73">
        <f t="shared" si="144"/>
        <v>-1.5868623779002683E-10</v>
      </c>
      <c r="AH141" s="73">
        <f t="shared" si="145"/>
        <v>-1.5883760807689557E-10</v>
      </c>
      <c r="AI141" s="73">
        <f t="shared" si="146"/>
        <v>-1.5883762077817721E-10</v>
      </c>
      <c r="AJ141" s="73">
        <f t="shared" si="147"/>
        <v>-1.5883762077923918E-10</v>
      </c>
      <c r="AL141" s="74">
        <v>9.9999999999999994E-12</v>
      </c>
      <c r="AM141" s="74">
        <v>4.77297529316</v>
      </c>
      <c r="AN141" s="74">
        <v>78477.008520160496</v>
      </c>
      <c r="AO141" s="73">
        <f t="shared" si="148"/>
        <v>-7.247482927944407E-12</v>
      </c>
      <c r="AP141" s="73">
        <f t="shared" si="149"/>
        <v>-7.2585485403775889E-12</v>
      </c>
      <c r="AQ141" s="73">
        <f t="shared" si="150"/>
        <v>-7.2585494686824118E-12</v>
      </c>
      <c r="AR141" s="73">
        <f t="shared" si="151"/>
        <v>-7.2585494687606111E-12</v>
      </c>
      <c r="AT141" s="74"/>
      <c r="AU141" s="74"/>
      <c r="AV141" s="74"/>
      <c r="BB141" s="74"/>
      <c r="BC141" s="74"/>
      <c r="BD141" s="74"/>
      <c r="BJ141" s="74">
        <v>1.1150000000000001E-8</v>
      </c>
      <c r="BK141" s="74">
        <v>0.26092087309000001</v>
      </c>
      <c r="BL141" s="74">
        <v>639.89728631399998</v>
      </c>
      <c r="BM141" s="73">
        <f t="shared" si="152"/>
        <v>-3.7342352002844131E-9</v>
      </c>
      <c r="BN141" s="73">
        <f t="shared" si="153"/>
        <v>-3.734372896852224E-9</v>
      </c>
      <c r="BO141" s="73">
        <f t="shared" si="154"/>
        <v>-3.7343729084134826E-9</v>
      </c>
      <c r="BP141" s="73">
        <f t="shared" si="155"/>
        <v>-3.7343729084144529E-9</v>
      </c>
      <c r="BR141" s="74">
        <v>1.21E-9</v>
      </c>
      <c r="BS141" s="74">
        <v>5.90839328752</v>
      </c>
      <c r="BT141" s="74">
        <v>26095.016688575</v>
      </c>
      <c r="BU141" s="73">
        <f t="shared" si="156"/>
        <v>-9.5791287149773914E-10</v>
      </c>
      <c r="BV141" s="73">
        <f t="shared" si="157"/>
        <v>-9.5751761702696292E-10</v>
      </c>
      <c r="BW141" s="73">
        <f t="shared" si="158"/>
        <v>-9.5751758382911417E-10</v>
      </c>
      <c r="BX141" s="73">
        <f t="shared" si="159"/>
        <v>-9.5751758382629659E-10</v>
      </c>
      <c r="BZ141" s="74">
        <v>3.9999999999999998E-11</v>
      </c>
      <c r="CA141" s="74">
        <v>0.62543334321999999</v>
      </c>
      <c r="CB141" s="74">
        <v>11322.6640983044</v>
      </c>
      <c r="CC141" s="73">
        <f t="shared" si="160"/>
        <v>-2.7083239103739245E-11</v>
      </c>
      <c r="CD141" s="73">
        <f t="shared" si="161"/>
        <v>-2.7076411765870575E-11</v>
      </c>
      <c r="CE141" s="73">
        <f t="shared" si="162"/>
        <v>-2.7076411192572304E-11</v>
      </c>
      <c r="CF141" s="73">
        <f t="shared" si="163"/>
        <v>-2.7076411192523768E-11</v>
      </c>
      <c r="CH141" s="74"/>
      <c r="CI141" s="74"/>
      <c r="CJ141" s="74"/>
      <c r="CP141" s="74"/>
      <c r="CQ141" s="74"/>
      <c r="CR141" s="74"/>
      <c r="CX141" s="74"/>
      <c r="CY141" s="74"/>
      <c r="CZ141" s="74"/>
      <c r="DF141" s="74">
        <v>5.4299999999999997E-9</v>
      </c>
      <c r="DG141" s="74">
        <v>1.40877130839</v>
      </c>
      <c r="DH141" s="74">
        <v>44937.130691548402</v>
      </c>
      <c r="DI141" s="73">
        <f t="shared" si="164"/>
        <v>-4.0889517783355861E-9</v>
      </c>
      <c r="DJ141" s="73">
        <f t="shared" si="165"/>
        <v>-4.0856615704961614E-9</v>
      </c>
      <c r="DK141" s="73">
        <f t="shared" si="166"/>
        <v>-4.0856612940980057E-9</v>
      </c>
      <c r="DL141" s="73">
        <f t="shared" si="167"/>
        <v>-4.0856612940748297E-9</v>
      </c>
      <c r="DN141" s="74">
        <v>6.9999999999999996E-10</v>
      </c>
      <c r="DO141" s="74">
        <v>5.2869269694299996</v>
      </c>
      <c r="DP141" s="74">
        <v>45405.0956819028</v>
      </c>
      <c r="DQ141" s="73">
        <f t="shared" si="168"/>
        <v>1.6293690075222743E-10</v>
      </c>
      <c r="DR141" s="73">
        <f t="shared" si="169"/>
        <v>1.6356994052417831E-10</v>
      </c>
      <c r="DS141" s="73">
        <f t="shared" si="170"/>
        <v>1.6356999366954191E-10</v>
      </c>
      <c r="DT141" s="73">
        <f t="shared" si="171"/>
        <v>1.6356999367410719E-10</v>
      </c>
      <c r="DV141" s="74">
        <v>3E-11</v>
      </c>
      <c r="DW141" s="74">
        <v>5.1218073471799999</v>
      </c>
      <c r="DX141" s="74">
        <v>1052.2683831884001</v>
      </c>
      <c r="DY141" s="73">
        <f t="shared" si="172"/>
        <v>-2.9267124505691342E-11</v>
      </c>
      <c r="DZ141" s="73">
        <f t="shared" si="173"/>
        <v>-2.9267266542331041E-11</v>
      </c>
      <c r="EA141" s="73">
        <f t="shared" si="174"/>
        <v>-2.9267266554256167E-11</v>
      </c>
      <c r="EB141" s="73">
        <f t="shared" si="175"/>
        <v>-2.9267266554257175E-11</v>
      </c>
      <c r="ED141" s="74"/>
      <c r="EE141" s="74"/>
      <c r="EF141" s="74"/>
      <c r="EL141" s="74"/>
      <c r="EM141" s="74"/>
      <c r="EN141" s="74"/>
      <c r="ET141" s="74"/>
      <c r="EU141" s="74"/>
      <c r="EV141" s="74"/>
    </row>
    <row r="142" spans="1:152" s="73" customFormat="1" ht="13.5" x14ac:dyDescent="0.3">
      <c r="L142" s="74"/>
      <c r="N142" s="74">
        <v>4.4980000000000003E-8</v>
      </c>
      <c r="O142" s="74">
        <v>1.50325539137</v>
      </c>
      <c r="P142" s="74">
        <v>51962.507187710398</v>
      </c>
      <c r="Q142" s="73">
        <f t="shared" si="136"/>
        <v>-4.1696898377229326E-8</v>
      </c>
      <c r="R142" s="73">
        <f t="shared" si="137"/>
        <v>-4.1714828565730399E-8</v>
      </c>
      <c r="S142" s="73">
        <f t="shared" si="138"/>
        <v>-4.1714830069201141E-8</v>
      </c>
      <c r="T142" s="73">
        <f t="shared" si="139"/>
        <v>-4.1714830069329301E-8</v>
      </c>
      <c r="V142" s="74">
        <v>4.9499999999999997E-9</v>
      </c>
      <c r="W142" s="74">
        <v>2.1180767186899998</v>
      </c>
      <c r="X142" s="74">
        <v>52171.924947790401</v>
      </c>
      <c r="Y142" s="73">
        <f t="shared" si="140"/>
        <v>1.5184729534086934E-9</v>
      </c>
      <c r="Z142" s="73">
        <f t="shared" si="141"/>
        <v>1.5235065592380376E-9</v>
      </c>
      <c r="AA142" s="73">
        <f t="shared" si="142"/>
        <v>1.5235069817967422E-9</v>
      </c>
      <c r="AB142" s="73">
        <f t="shared" si="143"/>
        <v>1.5235069818326166E-9</v>
      </c>
      <c r="AD142" s="74">
        <v>1.8E-10</v>
      </c>
      <c r="AE142" s="74">
        <v>1.07895331282</v>
      </c>
      <c r="AF142" s="74">
        <v>28421.099534446199</v>
      </c>
      <c r="AG142" s="73">
        <f t="shared" si="144"/>
        <v>-1.1505327862963493E-10</v>
      </c>
      <c r="AH142" s="73">
        <f t="shared" si="145"/>
        <v>-1.1513384192817729E-10</v>
      </c>
      <c r="AI142" s="73">
        <f t="shared" si="146"/>
        <v>-1.1513384869079606E-10</v>
      </c>
      <c r="AJ142" s="73">
        <f t="shared" si="147"/>
        <v>-1.151338486913702E-10</v>
      </c>
      <c r="AL142" s="74">
        <v>9.9999999999999994E-12</v>
      </c>
      <c r="AM142" s="74">
        <v>5.8449183257500001</v>
      </c>
      <c r="AN142" s="74">
        <v>50057.042422769999</v>
      </c>
      <c r="AO142" s="73">
        <f t="shared" si="148"/>
        <v>-4.6291244402707845E-12</v>
      </c>
      <c r="AP142" s="73">
        <f t="shared" si="149"/>
        <v>-4.6200339836829225E-12</v>
      </c>
      <c r="AQ142" s="73">
        <f t="shared" si="150"/>
        <v>-4.6200332202256111E-12</v>
      </c>
      <c r="AR142" s="73">
        <f t="shared" si="151"/>
        <v>-4.6200332201610822E-12</v>
      </c>
      <c r="AT142" s="74"/>
      <c r="AU142" s="74"/>
      <c r="AV142" s="74"/>
      <c r="BB142" s="74"/>
      <c r="BC142" s="74"/>
      <c r="BD142" s="74"/>
      <c r="BJ142" s="74">
        <v>1.0940000000000001E-8</v>
      </c>
      <c r="BK142" s="74">
        <v>2.2275523437100002</v>
      </c>
      <c r="BL142" s="74">
        <v>32370.9789915656</v>
      </c>
      <c r="BM142" s="73">
        <f t="shared" si="152"/>
        <v>1.0708603851248509E-8</v>
      </c>
      <c r="BN142" s="73">
        <f t="shared" si="153"/>
        <v>1.0710085454904989E-8</v>
      </c>
      <c r="BO142" s="73">
        <f t="shared" si="154"/>
        <v>1.0710085579105929E-8</v>
      </c>
      <c r="BP142" s="73">
        <f t="shared" si="155"/>
        <v>1.0710085579116329E-8</v>
      </c>
      <c r="BR142" s="74">
        <v>9.5000000000000003E-10</v>
      </c>
      <c r="BS142" s="74">
        <v>5.74549458142</v>
      </c>
      <c r="BT142" s="74">
        <v>78259.828089364499</v>
      </c>
      <c r="BU142" s="73">
        <f t="shared" si="156"/>
        <v>2.1100534169968954E-10</v>
      </c>
      <c r="BV142" s="73">
        <f t="shared" si="157"/>
        <v>2.1248980610033989E-10</v>
      </c>
      <c r="BW142" s="73">
        <f t="shared" si="158"/>
        <v>2.1248993071610135E-10</v>
      </c>
      <c r="BX142" s="73">
        <f t="shared" si="159"/>
        <v>2.1248993072662797E-10</v>
      </c>
      <c r="BZ142" s="74">
        <v>3.9999999999999998E-11</v>
      </c>
      <c r="CA142" s="74">
        <v>6.0750861769200002</v>
      </c>
      <c r="CB142" s="74">
        <v>2118.7638603783998</v>
      </c>
      <c r="CC142" s="73">
        <f t="shared" si="160"/>
        <v>-3.7535287311619326E-11</v>
      </c>
      <c r="CD142" s="73">
        <f t="shared" si="161"/>
        <v>-3.7534687363610971E-11</v>
      </c>
      <c r="CE142" s="73">
        <f t="shared" si="162"/>
        <v>-3.7534687313235135E-11</v>
      </c>
      <c r="CF142" s="73">
        <f t="shared" si="163"/>
        <v>-3.7534687313230812E-11</v>
      </c>
      <c r="CH142" s="74"/>
      <c r="CI142" s="74"/>
      <c r="CJ142" s="74"/>
      <c r="CP142" s="74"/>
      <c r="CQ142" s="74"/>
      <c r="CR142" s="74"/>
      <c r="CX142" s="74"/>
      <c r="CY142" s="74"/>
      <c r="CZ142" s="74"/>
      <c r="DF142" s="74">
        <v>5.5599999999999998E-9</v>
      </c>
      <c r="DG142" s="74">
        <v>5.4432439044900001</v>
      </c>
      <c r="DH142" s="74">
        <v>85034.420025968095</v>
      </c>
      <c r="DI142" s="73">
        <f t="shared" si="164"/>
        <v>-2.4172016644409816E-9</v>
      </c>
      <c r="DJ142" s="73">
        <f t="shared" si="165"/>
        <v>-2.4259186852458381E-9</v>
      </c>
      <c r="DK142" s="73">
        <f t="shared" si="166"/>
        <v>-2.4259194168362196E-9</v>
      </c>
      <c r="DL142" s="73">
        <f t="shared" si="167"/>
        <v>-2.4259194168976452E-9</v>
      </c>
      <c r="DN142" s="74">
        <v>5.7E-10</v>
      </c>
      <c r="DO142" s="74">
        <v>1.9236536363200001</v>
      </c>
      <c r="DP142" s="74">
        <v>20760.427033191401</v>
      </c>
      <c r="DQ142" s="73">
        <f t="shared" si="168"/>
        <v>5.6082464593560077E-10</v>
      </c>
      <c r="DR142" s="73">
        <f t="shared" si="169"/>
        <v>5.6078128226715877E-10</v>
      </c>
      <c r="DS142" s="73">
        <f t="shared" si="170"/>
        <v>5.6078127862200128E-10</v>
      </c>
      <c r="DT142" s="73">
        <f t="shared" si="171"/>
        <v>5.6078127862169367E-10</v>
      </c>
      <c r="DV142" s="74">
        <v>3E-11</v>
      </c>
      <c r="DW142" s="74">
        <v>1.5854419397399999</v>
      </c>
      <c r="DX142" s="74">
        <v>51109.310805958303</v>
      </c>
      <c r="DY142" s="73">
        <f t="shared" si="172"/>
        <v>-2.0367014019632952E-11</v>
      </c>
      <c r="DZ142" s="73">
        <f t="shared" si="173"/>
        <v>-2.0343944621280591E-11</v>
      </c>
      <c r="EA142" s="73">
        <f t="shared" si="174"/>
        <v>-2.0343942683391482E-11</v>
      </c>
      <c r="EB142" s="73">
        <f t="shared" si="175"/>
        <v>-2.0343942683226046E-11</v>
      </c>
      <c r="ED142" s="74"/>
      <c r="EE142" s="74"/>
      <c r="EF142" s="74"/>
      <c r="EL142" s="74"/>
      <c r="EM142" s="74"/>
      <c r="EN142" s="74"/>
      <c r="ET142" s="74"/>
      <c r="EU142" s="74"/>
      <c r="EV142" s="74"/>
    </row>
    <row r="143" spans="1:152" s="73" customFormat="1" ht="13.5" x14ac:dyDescent="0.3">
      <c r="A143" s="79" t="s">
        <v>26</v>
      </c>
      <c r="B143" s="76" t="s">
        <v>27</v>
      </c>
      <c r="C143" s="79" t="s">
        <v>26</v>
      </c>
      <c r="D143" s="79" t="s">
        <v>26</v>
      </c>
      <c r="E143" s="79" t="s">
        <v>26</v>
      </c>
      <c r="F143" s="79" t="s">
        <v>26</v>
      </c>
      <c r="L143" s="74"/>
      <c r="N143" s="74">
        <v>3.6869999999999999E-8</v>
      </c>
      <c r="O143" s="74">
        <v>5.3371775369799996</v>
      </c>
      <c r="P143" s="74">
        <v>102762.539671012</v>
      </c>
      <c r="Q143" s="73">
        <f t="shared" si="136"/>
        <v>-3.6771025847651966E-8</v>
      </c>
      <c r="R143" s="73">
        <f t="shared" si="137"/>
        <v>-3.6765262048272377E-8</v>
      </c>
      <c r="S143" s="73">
        <f t="shared" si="138"/>
        <v>-3.676526155749362E-8</v>
      </c>
      <c r="T143" s="73">
        <f t="shared" si="139"/>
        <v>-3.6765261557451943E-8</v>
      </c>
      <c r="V143" s="74">
        <v>4.3100000000000002E-9</v>
      </c>
      <c r="W143" s="74">
        <v>3.0671483672000002</v>
      </c>
      <c r="X143" s="74">
        <v>131548.894259964</v>
      </c>
      <c r="Y143" s="73">
        <f t="shared" si="140"/>
        <v>-4.1803188137487848E-9</v>
      </c>
      <c r="Z143" s="73">
        <f t="shared" si="141"/>
        <v>-4.1831308609744282E-9</v>
      </c>
      <c r="AA143" s="73">
        <f t="shared" si="142"/>
        <v>-4.1831310958046654E-9</v>
      </c>
      <c r="AB143" s="73">
        <f t="shared" si="143"/>
        <v>-4.1831310958244913E-9</v>
      </c>
      <c r="AD143" s="74">
        <v>1.8999999999999999E-10</v>
      </c>
      <c r="AE143" s="74">
        <v>1.98308917333</v>
      </c>
      <c r="AF143" s="74">
        <v>23754.706748702101</v>
      </c>
      <c r="AG143" s="73">
        <f t="shared" si="144"/>
        <v>-3.4415903353323022E-11</v>
      </c>
      <c r="AH143" s="73">
        <f t="shared" si="145"/>
        <v>-3.4506813474318114E-11</v>
      </c>
      <c r="AI143" s="73">
        <f t="shared" si="146"/>
        <v>-3.4506821106978169E-11</v>
      </c>
      <c r="AJ143" s="73">
        <f t="shared" si="147"/>
        <v>-3.4506821107626026E-11</v>
      </c>
      <c r="AL143" s="74">
        <v>9.9999999999999994E-12</v>
      </c>
      <c r="AM143" s="74">
        <v>3.2207229087</v>
      </c>
      <c r="AN143" s="74">
        <v>25021.407664384202</v>
      </c>
      <c r="AO143" s="73">
        <f t="shared" si="148"/>
        <v>3.5417605716733607E-12</v>
      </c>
      <c r="AP143" s="73">
        <f t="shared" si="149"/>
        <v>3.5465527925874888E-12</v>
      </c>
      <c r="AQ143" s="73">
        <f t="shared" si="150"/>
        <v>3.546553194912623E-12</v>
      </c>
      <c r="AR143" s="73">
        <f t="shared" si="151"/>
        <v>3.546553194946638E-12</v>
      </c>
      <c r="AT143" s="74"/>
      <c r="AU143" s="74"/>
      <c r="AV143" s="74"/>
      <c r="BB143" s="74"/>
      <c r="BC143" s="74"/>
      <c r="BD143" s="74"/>
      <c r="BJ143" s="74">
        <v>1.433E-8</v>
      </c>
      <c r="BK143" s="74">
        <v>3.0396598131800001</v>
      </c>
      <c r="BL143" s="74">
        <v>66941.045326418098</v>
      </c>
      <c r="BM143" s="73">
        <f t="shared" si="152"/>
        <v>-1.4154951829739889E-8</v>
      </c>
      <c r="BN143" s="73">
        <f t="shared" si="153"/>
        <v>-1.4158000146503983E-8</v>
      </c>
      <c r="BO143" s="73">
        <f t="shared" si="154"/>
        <v>-1.4158000401329533E-8</v>
      </c>
      <c r="BP143" s="73">
        <f t="shared" si="155"/>
        <v>-1.4158000401351175E-8</v>
      </c>
      <c r="BR143" s="74">
        <v>1.0000000000000001E-9</v>
      </c>
      <c r="BS143" s="74">
        <v>1.9067648552800001</v>
      </c>
      <c r="BT143" s="74">
        <v>103292.23063610699</v>
      </c>
      <c r="BU143" s="73">
        <f t="shared" si="156"/>
        <v>-3.7749991636447891E-10</v>
      </c>
      <c r="BV143" s="73">
        <f t="shared" si="157"/>
        <v>-3.7553997673458562E-10</v>
      </c>
      <c r="BW143" s="73">
        <f t="shared" si="158"/>
        <v>-3.7553981210346664E-10</v>
      </c>
      <c r="BX143" s="73">
        <f t="shared" si="159"/>
        <v>-3.7553981208934765E-10</v>
      </c>
      <c r="BZ143" s="74">
        <v>3.9999999999999998E-11</v>
      </c>
      <c r="CA143" s="74">
        <v>2.4363823842599999</v>
      </c>
      <c r="CB143" s="74">
        <v>74821.134479757093</v>
      </c>
      <c r="CC143" s="73">
        <f t="shared" si="160"/>
        <v>1.2060076291864629E-11</v>
      </c>
      <c r="CD143" s="73">
        <f t="shared" si="161"/>
        <v>1.2001615194086451E-11</v>
      </c>
      <c r="CE143" s="73">
        <f t="shared" si="162"/>
        <v>1.2001610284388324E-11</v>
      </c>
      <c r="CF143" s="73">
        <f t="shared" si="163"/>
        <v>1.2001610283971879E-11</v>
      </c>
      <c r="CH143" s="74"/>
      <c r="CI143" s="74"/>
      <c r="CJ143" s="74"/>
      <c r="CP143" s="74"/>
      <c r="CQ143" s="74"/>
      <c r="CR143" s="74"/>
      <c r="CX143" s="74"/>
      <c r="CY143" s="74"/>
      <c r="CZ143" s="74"/>
      <c r="DF143" s="74">
        <v>4.9600000000000002E-9</v>
      </c>
      <c r="DG143" s="74">
        <v>3.39004132624</v>
      </c>
      <c r="DH143" s="74">
        <v>125887.562210812</v>
      </c>
      <c r="DI143" s="73">
        <f t="shared" si="164"/>
        <v>4.7726122463802225E-9</v>
      </c>
      <c r="DJ143" s="73">
        <f t="shared" si="165"/>
        <v>4.7691142892045018E-9</v>
      </c>
      <c r="DK143" s="73">
        <f t="shared" si="166"/>
        <v>4.7691139941774884E-9</v>
      </c>
      <c r="DL143" s="73">
        <f t="shared" si="167"/>
        <v>4.7691139941526995E-9</v>
      </c>
      <c r="DN143" s="74">
        <v>5.4E-10</v>
      </c>
      <c r="DO143" s="74">
        <v>0.89448628915999995</v>
      </c>
      <c r="DP143" s="74">
        <v>71980.633574731095</v>
      </c>
      <c r="DQ143" s="73">
        <f t="shared" si="168"/>
        <v>1.3195320298269178E-10</v>
      </c>
      <c r="DR143" s="73">
        <f t="shared" si="169"/>
        <v>1.3272505127733364E-10</v>
      </c>
      <c r="DS143" s="73">
        <f t="shared" si="170"/>
        <v>1.3272511607117149E-10</v>
      </c>
      <c r="DT143" s="73">
        <f t="shared" si="171"/>
        <v>1.3272511607664621E-10</v>
      </c>
      <c r="DV143" s="74">
        <v>3E-11</v>
      </c>
      <c r="DW143" s="74">
        <v>0.22337858409</v>
      </c>
      <c r="DX143" s="74">
        <v>124778.183658718</v>
      </c>
      <c r="DY143" s="73">
        <f t="shared" si="172"/>
        <v>-2.5879333748149113E-11</v>
      </c>
      <c r="DZ143" s="73">
        <f t="shared" si="173"/>
        <v>-2.5918030332335191E-11</v>
      </c>
      <c r="EA143" s="73">
        <f t="shared" si="174"/>
        <v>-2.5918033574276326E-11</v>
      </c>
      <c r="EB143" s="73">
        <f t="shared" si="175"/>
        <v>-2.5918033574551141E-11</v>
      </c>
      <c r="ED143" s="74"/>
      <c r="EE143" s="74"/>
      <c r="EF143" s="74"/>
      <c r="EL143" s="74"/>
      <c r="EM143" s="74"/>
      <c r="EN143" s="74"/>
      <c r="ET143" s="74"/>
      <c r="EU143" s="74"/>
      <c r="EV143" s="74"/>
    </row>
    <row r="144" spans="1:152" s="73" customFormat="1" ht="13.5" x14ac:dyDescent="0.3">
      <c r="L144" s="74"/>
      <c r="N144" s="74">
        <v>3.4970000000000001E-8</v>
      </c>
      <c r="O144" s="74">
        <v>1.85400531491</v>
      </c>
      <c r="P144" s="74">
        <v>52156.136522248598</v>
      </c>
      <c r="Q144" s="73">
        <f t="shared" si="136"/>
        <v>2.5859548322894481E-8</v>
      </c>
      <c r="R144" s="73">
        <f t="shared" si="137"/>
        <v>2.5884681669098772E-8</v>
      </c>
      <c r="S144" s="73">
        <f t="shared" si="138"/>
        <v>2.5884683778104786E-8</v>
      </c>
      <c r="T144" s="73">
        <f t="shared" si="139"/>
        <v>2.5884683778283887E-8</v>
      </c>
      <c r="V144" s="74">
        <v>4.2700000000000004E-9</v>
      </c>
      <c r="W144" s="74">
        <v>5.353673111</v>
      </c>
      <c r="X144" s="74">
        <v>49.996621904199998</v>
      </c>
      <c r="Y144" s="73">
        <f t="shared" si="140"/>
        <v>4.2405714210395684E-9</v>
      </c>
      <c r="Z144" s="73">
        <f t="shared" si="141"/>
        <v>4.2405709085569091E-9</v>
      </c>
      <c r="AA144" s="73">
        <f t="shared" si="142"/>
        <v>4.2405709085138808E-9</v>
      </c>
      <c r="AB144" s="73">
        <f t="shared" si="143"/>
        <v>4.2405709085138758E-9</v>
      </c>
      <c r="AD144" s="74">
        <v>1.8E-10</v>
      </c>
      <c r="AE144" s="74">
        <v>4.5863136596</v>
      </c>
      <c r="AF144" s="74">
        <v>76044.952320535798</v>
      </c>
      <c r="AG144" s="73">
        <f t="shared" si="144"/>
        <v>-6.0396030011429622E-11</v>
      </c>
      <c r="AH144" s="73">
        <f t="shared" si="145"/>
        <v>-6.0131850134795748E-11</v>
      </c>
      <c r="AI144" s="73">
        <f t="shared" si="146"/>
        <v>-6.0131827947588943E-11</v>
      </c>
      <c r="AJ144" s="73">
        <f t="shared" si="147"/>
        <v>-6.0131827945698719E-11</v>
      </c>
      <c r="AL144" s="74">
        <v>9.9999999999999994E-12</v>
      </c>
      <c r="AM144" s="74">
        <v>4.7438804537200001</v>
      </c>
      <c r="AN144" s="74">
        <v>26514.5013324502</v>
      </c>
      <c r="AO144" s="73">
        <f t="shared" si="148"/>
        <v>-2.7544694116636268E-12</v>
      </c>
      <c r="AP144" s="73">
        <f t="shared" si="149"/>
        <v>-2.7492483821445121E-12</v>
      </c>
      <c r="AQ144" s="73">
        <f t="shared" si="150"/>
        <v>-2.7492479437422012E-12</v>
      </c>
      <c r="AR144" s="73">
        <f t="shared" si="151"/>
        <v>-2.749247943705037E-12</v>
      </c>
      <c r="AT144" s="74"/>
      <c r="AU144" s="74"/>
      <c r="AV144" s="74"/>
      <c r="BB144" s="74"/>
      <c r="BC144" s="74"/>
      <c r="BD144" s="74"/>
      <c r="BJ144" s="74">
        <v>1.37E-8</v>
      </c>
      <c r="BK144" s="74">
        <v>3.45924813827</v>
      </c>
      <c r="BL144" s="74">
        <v>44937.130691548402</v>
      </c>
      <c r="BM144" s="73">
        <f t="shared" si="152"/>
        <v>-3.2360441959218747E-9</v>
      </c>
      <c r="BN144" s="73">
        <f t="shared" si="153"/>
        <v>-3.2482955262818779E-9</v>
      </c>
      <c r="BO144" s="73">
        <f t="shared" si="154"/>
        <v>-3.2482965548140718E-9</v>
      </c>
      <c r="BP144" s="73">
        <f t="shared" si="155"/>
        <v>-3.2482965549003182E-9</v>
      </c>
      <c r="BR144" s="74">
        <v>1.07E-9</v>
      </c>
      <c r="BS144" s="74">
        <v>5.7319451044900003</v>
      </c>
      <c r="BT144" s="74">
        <v>131548.894259964</v>
      </c>
      <c r="BU144" s="73">
        <f t="shared" si="156"/>
        <v>1.0416111930524594E-9</v>
      </c>
      <c r="BV144" s="73">
        <f t="shared" si="157"/>
        <v>1.0409477222344677E-9</v>
      </c>
      <c r="BW144" s="73">
        <f t="shared" si="158"/>
        <v>1.0409476662108243E-9</v>
      </c>
      <c r="BX144" s="73">
        <f t="shared" si="159"/>
        <v>1.0409476662060943E-9</v>
      </c>
      <c r="BZ144" s="74">
        <v>3.9999999999999998E-11</v>
      </c>
      <c r="CA144" s="74">
        <v>5.2973553020299997</v>
      </c>
      <c r="CB144" s="74">
        <v>52179.687618506403</v>
      </c>
      <c r="CC144" s="73">
        <f t="shared" si="160"/>
        <v>-5.8993193792669724E-12</v>
      </c>
      <c r="CD144" s="73">
        <f t="shared" si="161"/>
        <v>-5.941598315768558E-12</v>
      </c>
      <c r="CE144" s="73">
        <f t="shared" si="162"/>
        <v>-5.941601865311382E-12</v>
      </c>
      <c r="CF144" s="73">
        <f t="shared" si="163"/>
        <v>-5.9416018656126818E-12</v>
      </c>
      <c r="CH144" s="74"/>
      <c r="CI144" s="74"/>
      <c r="CJ144" s="74"/>
      <c r="CP144" s="74"/>
      <c r="CQ144" s="74"/>
      <c r="CR144" s="74"/>
      <c r="CX144" s="74"/>
      <c r="CY144" s="74"/>
      <c r="CZ144" s="74"/>
      <c r="DF144" s="74">
        <v>5.4599999999999998E-9</v>
      </c>
      <c r="DG144" s="74">
        <v>4.7800531748299999</v>
      </c>
      <c r="DH144" s="74">
        <v>22747.290714874402</v>
      </c>
      <c r="DI144" s="73">
        <f t="shared" si="164"/>
        <v>-5.0507435050063892E-9</v>
      </c>
      <c r="DJ144" s="73">
        <f t="shared" si="165"/>
        <v>-5.0517092675308419E-9</v>
      </c>
      <c r="DK144" s="73">
        <f t="shared" si="166"/>
        <v>-5.0517093485722171E-9</v>
      </c>
      <c r="DL144" s="73">
        <f t="shared" si="167"/>
        <v>-5.0517093485790471E-9</v>
      </c>
      <c r="DN144" s="74">
        <v>5.1E-10</v>
      </c>
      <c r="DO144" s="74">
        <v>4.71710385051</v>
      </c>
      <c r="DP144" s="74">
        <v>105460.99111839</v>
      </c>
      <c r="DQ144" s="73">
        <f t="shared" si="168"/>
        <v>-3.3747430425558705E-10</v>
      </c>
      <c r="DR144" s="73">
        <f t="shared" si="169"/>
        <v>-3.3664756593131958E-10</v>
      </c>
      <c r="DS144" s="73">
        <f t="shared" si="170"/>
        <v>-3.3664749645065076E-10</v>
      </c>
      <c r="DT144" s="73">
        <f t="shared" si="171"/>
        <v>-3.3664749644481454E-10</v>
      </c>
      <c r="DV144" s="74">
        <v>3E-11</v>
      </c>
      <c r="DW144" s="74">
        <v>3.08207297479</v>
      </c>
      <c r="DX144" s="74">
        <v>76044.952320535798</v>
      </c>
      <c r="DY144" s="73">
        <f t="shared" si="172"/>
        <v>2.7528823533260538E-11</v>
      </c>
      <c r="DZ144" s="73">
        <f t="shared" si="173"/>
        <v>2.7547361234185962E-11</v>
      </c>
      <c r="EA144" s="73">
        <f t="shared" si="174"/>
        <v>2.7547362787843415E-11</v>
      </c>
      <c r="EB144" s="73">
        <f t="shared" si="175"/>
        <v>2.7547362787975777E-11</v>
      </c>
      <c r="ED144" s="74"/>
      <c r="EE144" s="74"/>
      <c r="EF144" s="74"/>
      <c r="EL144" s="74"/>
      <c r="EM144" s="74"/>
      <c r="EN144" s="74"/>
      <c r="ET144" s="74"/>
      <c r="EU144" s="74"/>
      <c r="EV144" s="74"/>
    </row>
    <row r="145" spans="1:152" s="73" customFormat="1" ht="13.5" x14ac:dyDescent="0.3">
      <c r="A145" s="73" t="s">
        <v>231</v>
      </c>
      <c r="B145" s="73" t="s">
        <v>232</v>
      </c>
      <c r="C145" s="73" t="s">
        <v>233</v>
      </c>
      <c r="D145" s="73" t="s">
        <v>234</v>
      </c>
      <c r="E145" s="73" t="s">
        <v>235</v>
      </c>
      <c r="F145" s="73" t="s">
        <v>27</v>
      </c>
      <c r="L145" s="74"/>
      <c r="N145" s="74">
        <v>3.8670000000000002E-8</v>
      </c>
      <c r="O145" s="74">
        <v>1.2535471467099999</v>
      </c>
      <c r="P145" s="74">
        <v>54394.563387335103</v>
      </c>
      <c r="Q145" s="73">
        <f t="shared" si="136"/>
        <v>1.3840171070984989E-8</v>
      </c>
      <c r="R145" s="73">
        <f t="shared" si="137"/>
        <v>1.3799933724994584E-8</v>
      </c>
      <c r="S145" s="73">
        <f t="shared" si="138"/>
        <v>1.3799930345867384E-8</v>
      </c>
      <c r="T145" s="73">
        <f t="shared" si="139"/>
        <v>1.3799930345579909E-8</v>
      </c>
      <c r="V145" s="74">
        <v>4.6999999999999999E-9</v>
      </c>
      <c r="W145" s="74">
        <v>1.4658501983400001</v>
      </c>
      <c r="X145" s="74">
        <v>1066.49547719</v>
      </c>
      <c r="Y145" s="73">
        <f t="shared" si="140"/>
        <v>4.6910282922148676E-9</v>
      </c>
      <c r="Z145" s="73">
        <f t="shared" si="141"/>
        <v>4.691021950562568E-9</v>
      </c>
      <c r="AA145" s="73">
        <f t="shared" si="142"/>
        <v>4.6910219500300159E-9</v>
      </c>
      <c r="AB145" s="73">
        <f t="shared" si="143"/>
        <v>4.6910219500299712E-9</v>
      </c>
      <c r="AD145" s="74">
        <v>1.8999999999999999E-10</v>
      </c>
      <c r="AE145" s="74">
        <v>2.9004290729900002</v>
      </c>
      <c r="AF145" s="74">
        <v>6283.0758499914</v>
      </c>
      <c r="AG145" s="73">
        <f t="shared" si="144"/>
        <v>-5.5034057725732958E-11</v>
      </c>
      <c r="AH145" s="73">
        <f t="shared" si="145"/>
        <v>-5.5057460200670407E-11</v>
      </c>
      <c r="AI145" s="73">
        <f t="shared" si="146"/>
        <v>-5.5057462165552248E-11</v>
      </c>
      <c r="AJ145" s="73">
        <f t="shared" si="147"/>
        <v>-5.5057462165717639E-11</v>
      </c>
      <c r="AL145" s="74">
        <v>9.9999999999999994E-12</v>
      </c>
      <c r="AM145" s="74">
        <v>4.31760630574</v>
      </c>
      <c r="AN145" s="74">
        <v>69159.802430604905</v>
      </c>
      <c r="AO145" s="73">
        <f t="shared" si="148"/>
        <v>-9.7414733199543227E-12</v>
      </c>
      <c r="AP145" s="73">
        <f t="shared" si="149"/>
        <v>-9.7382634086663334E-12</v>
      </c>
      <c r="AQ145" s="73">
        <f t="shared" si="150"/>
        <v>-9.7382631383352839E-12</v>
      </c>
      <c r="AR145" s="73">
        <f t="shared" si="151"/>
        <v>-9.7382631383125445E-12</v>
      </c>
      <c r="AT145" s="74"/>
      <c r="AU145" s="74"/>
      <c r="AV145" s="74"/>
      <c r="BB145" s="74"/>
      <c r="BC145" s="74"/>
      <c r="BD145" s="74"/>
      <c r="BJ145" s="74">
        <v>1.0029999999999999E-8</v>
      </c>
      <c r="BK145" s="74">
        <v>0.28769164324000002</v>
      </c>
      <c r="BL145" s="74">
        <v>25934.124331089399</v>
      </c>
      <c r="BM145" s="73">
        <f t="shared" si="152"/>
        <v>8.6355930854581414E-9</v>
      </c>
      <c r="BN145" s="73">
        <f t="shared" si="153"/>
        <v>8.6383018082684788E-9</v>
      </c>
      <c r="BO145" s="73">
        <f t="shared" si="154"/>
        <v>8.6383020355961523E-9</v>
      </c>
      <c r="BP145" s="73">
        <f t="shared" si="155"/>
        <v>8.638302035615275E-9</v>
      </c>
      <c r="BR145" s="74">
        <v>9.7999999999999992E-10</v>
      </c>
      <c r="BS145" s="74">
        <v>5.4906481492400001</v>
      </c>
      <c r="BT145" s="74">
        <v>77623.812138408495</v>
      </c>
      <c r="BU145" s="73">
        <f t="shared" si="156"/>
        <v>-9.6297978800154241E-10</v>
      </c>
      <c r="BV145" s="73">
        <f t="shared" si="157"/>
        <v>-9.6326769483781479E-10</v>
      </c>
      <c r="BW145" s="73">
        <f t="shared" si="158"/>
        <v>-9.6326771890885354E-10</v>
      </c>
      <c r="BX145" s="73">
        <f t="shared" si="159"/>
        <v>-9.632677189109035E-10</v>
      </c>
      <c r="BZ145" s="74">
        <v>3E-11</v>
      </c>
      <c r="CA145" s="74">
        <v>3.19112063073</v>
      </c>
      <c r="CB145" s="74">
        <v>13521.751441591399</v>
      </c>
      <c r="CC145" s="73">
        <f t="shared" si="160"/>
        <v>-2.9117997481528866E-11</v>
      </c>
      <c r="CD145" s="73">
        <f t="shared" si="161"/>
        <v>-2.9115996501398075E-11</v>
      </c>
      <c r="CE145" s="73">
        <f t="shared" si="162"/>
        <v>-2.9115996333297979E-11</v>
      </c>
      <c r="CF145" s="73">
        <f t="shared" si="163"/>
        <v>-2.91159963332838E-11</v>
      </c>
      <c r="CH145" s="74"/>
      <c r="CI145" s="74"/>
      <c r="CJ145" s="74"/>
      <c r="CP145" s="74"/>
      <c r="CQ145" s="74"/>
      <c r="CR145" s="74"/>
      <c r="CX145" s="74"/>
      <c r="CY145" s="74"/>
      <c r="CZ145" s="74"/>
      <c r="DF145" s="74">
        <v>5.2000000000000002E-9</v>
      </c>
      <c r="DG145" s="74">
        <v>6.0017274697199996</v>
      </c>
      <c r="DH145" s="74">
        <v>52168.692736147503</v>
      </c>
      <c r="DI145" s="73">
        <f t="shared" si="164"/>
        <v>1.9180200903072092E-9</v>
      </c>
      <c r="DJ145" s="73">
        <f t="shared" si="165"/>
        <v>1.9128544742484421E-9</v>
      </c>
      <c r="DK145" s="73">
        <f t="shared" si="166"/>
        <v>1.9128540404412184E-9</v>
      </c>
      <c r="DL145" s="73">
        <f t="shared" si="167"/>
        <v>1.9128540404043874E-9</v>
      </c>
      <c r="DN145" s="74">
        <v>5.4E-10</v>
      </c>
      <c r="DO145" s="74">
        <v>6.2200995245100001</v>
      </c>
      <c r="DP145" s="74">
        <v>44937.130691548402</v>
      </c>
      <c r="DQ145" s="73">
        <f t="shared" si="168"/>
        <v>3.1340835539371566E-10</v>
      </c>
      <c r="DR145" s="73">
        <f t="shared" si="169"/>
        <v>3.1381296465961559E-10</v>
      </c>
      <c r="DS145" s="73">
        <f t="shared" si="170"/>
        <v>3.1381299862030777E-10</v>
      </c>
      <c r="DT145" s="73">
        <f t="shared" si="171"/>
        <v>3.1381299862315554E-10</v>
      </c>
      <c r="DV145" s="74">
        <v>3E-11</v>
      </c>
      <c r="DW145" s="74">
        <v>6.2600042925099997</v>
      </c>
      <c r="DX145" s="74">
        <v>853.19638175199998</v>
      </c>
      <c r="DY145" s="73">
        <f t="shared" si="172"/>
        <v>8.9464377155218316E-12</v>
      </c>
      <c r="DZ145" s="73">
        <f t="shared" si="173"/>
        <v>8.9469381152984521E-12</v>
      </c>
      <c r="EA145" s="73">
        <f t="shared" si="174"/>
        <v>8.9469381573129604E-12</v>
      </c>
      <c r="EB145" s="73">
        <f t="shared" si="175"/>
        <v>8.9469381573165212E-12</v>
      </c>
      <c r="ED145" s="74"/>
      <c r="EE145" s="74"/>
      <c r="EF145" s="74"/>
      <c r="EL145" s="74"/>
      <c r="EM145" s="74"/>
      <c r="EN145" s="74"/>
      <c r="ET145" s="74"/>
      <c r="EU145" s="74"/>
      <c r="EV145" s="74"/>
    </row>
    <row r="146" spans="1:152" s="73" customFormat="1" ht="15.5" x14ac:dyDescent="0.35">
      <c r="A146" s="73">
        <f>(E107*E107+F107*F107-B10*B10)/(2*E107*F107)</f>
        <v>0.94088552786134283</v>
      </c>
      <c r="B146" s="73">
        <f>ACOS(A146)</f>
        <v>0.34556114268547744</v>
      </c>
      <c r="C146" s="73">
        <f>DEGREES(B146)</f>
        <v>19.799195039595897</v>
      </c>
      <c r="D146" s="73">
        <f>C146/100</f>
        <v>0.19799195039595896</v>
      </c>
      <c r="E146" s="73">
        <f>(1+A146)/2</f>
        <v>0.97044276393067141</v>
      </c>
      <c r="F146" s="227">
        <f>-0.36+5*LOG10(E107*F107)+3.8*D146-2.73*D146*D146+2*D146*D146*D146</f>
        <v>-1.599635495276734</v>
      </c>
      <c r="L146" s="74"/>
      <c r="N146" s="74">
        <v>4.4589999999999998E-8</v>
      </c>
      <c r="O146" s="74">
        <v>4.88911997687</v>
      </c>
      <c r="P146" s="74">
        <v>50057.042422769999</v>
      </c>
      <c r="Q146" s="73">
        <f t="shared" si="136"/>
        <v>2.037369616820728E-8</v>
      </c>
      <c r="R146" s="73">
        <f t="shared" si="137"/>
        <v>2.0414351045054195E-8</v>
      </c>
      <c r="S146" s="73">
        <f t="shared" si="138"/>
        <v>2.0414354457620244E-8</v>
      </c>
      <c r="T146" s="73">
        <f t="shared" si="139"/>
        <v>2.0414354457908682E-8</v>
      </c>
      <c r="V146" s="74">
        <v>4.6999999999999999E-9</v>
      </c>
      <c r="W146" s="74">
        <v>1.0748559576000001</v>
      </c>
      <c r="X146" s="74">
        <v>103821.921601202</v>
      </c>
      <c r="Y146" s="73">
        <f t="shared" si="140"/>
        <v>-4.483941253851085E-9</v>
      </c>
      <c r="Z146" s="73">
        <f t="shared" si="141"/>
        <v>-4.4869265641607618E-9</v>
      </c>
      <c r="AA146" s="73">
        <f t="shared" si="142"/>
        <v>-4.4869268139619275E-9</v>
      </c>
      <c r="AB146" s="73">
        <f t="shared" si="143"/>
        <v>-4.4869268139829239E-9</v>
      </c>
      <c r="AD146" s="74">
        <v>1.8999999999999999E-10</v>
      </c>
      <c r="AE146" s="74">
        <v>3.1895424610099998</v>
      </c>
      <c r="AF146" s="74">
        <v>51109.310805958303</v>
      </c>
      <c r="AG146" s="73">
        <f t="shared" si="144"/>
        <v>-1.3513125015719372E-10</v>
      </c>
      <c r="AH146" s="73">
        <f t="shared" si="145"/>
        <v>-1.3527099455814372E-10</v>
      </c>
      <c r="AI146" s="73">
        <f t="shared" si="146"/>
        <v>-1.3527100628514132E-10</v>
      </c>
      <c r="AJ146" s="73">
        <f t="shared" si="147"/>
        <v>-1.3527100628614244E-10</v>
      </c>
      <c r="AL146" s="74">
        <v>9.9999999999999994E-12</v>
      </c>
      <c r="AM146" s="74">
        <v>0.65529515412999995</v>
      </c>
      <c r="AN146" s="74">
        <v>426.59819087599999</v>
      </c>
      <c r="AO146" s="73">
        <f t="shared" si="148"/>
        <v>2.666575096607022E-12</v>
      </c>
      <c r="AP146" s="73">
        <f t="shared" si="149"/>
        <v>2.6666593086363091E-12</v>
      </c>
      <c r="AQ146" s="73">
        <f t="shared" si="150"/>
        <v>2.6666593157069209E-12</v>
      </c>
      <c r="AR146" s="73">
        <f t="shared" si="151"/>
        <v>2.6666593157075118E-12</v>
      </c>
      <c r="AT146" s="74"/>
      <c r="AU146" s="74"/>
      <c r="AV146" s="74"/>
      <c r="BB146" s="74"/>
      <c r="BC146" s="74"/>
      <c r="BD146" s="74"/>
      <c r="BJ146" s="74">
        <v>1.136E-8</v>
      </c>
      <c r="BK146" s="74">
        <v>1.1105714099899999</v>
      </c>
      <c r="BL146" s="74">
        <v>52171.924947790401</v>
      </c>
      <c r="BM146" s="73">
        <f t="shared" si="152"/>
        <v>1.100261227277787E-8</v>
      </c>
      <c r="BN146" s="73">
        <f t="shared" si="153"/>
        <v>1.1005626919738925E-8</v>
      </c>
      <c r="BO146" s="73">
        <f t="shared" si="154"/>
        <v>1.1005627172327169E-8</v>
      </c>
      <c r="BP146" s="73">
        <f t="shared" si="155"/>
        <v>1.1005627172348612E-8</v>
      </c>
      <c r="BR146" s="74">
        <v>1.1200000000000001E-9</v>
      </c>
      <c r="BS146" s="74">
        <v>0.87682090107999999</v>
      </c>
      <c r="BT146" s="74">
        <v>74821.134479757093</v>
      </c>
      <c r="BU146" s="73">
        <f t="shared" si="156"/>
        <v>-1.0640203219631337E-9</v>
      </c>
      <c r="BV146" s="73">
        <f t="shared" si="157"/>
        <v>-1.0645549188789093E-9</v>
      </c>
      <c r="BW146" s="73">
        <f t="shared" si="158"/>
        <v>-1.064554963659806E-9</v>
      </c>
      <c r="BX146" s="73">
        <f t="shared" si="159"/>
        <v>-1.0645549636636044E-9</v>
      </c>
      <c r="BZ146" s="74">
        <v>3.9999999999999998E-11</v>
      </c>
      <c r="CA146" s="74">
        <v>5.0985039814400004</v>
      </c>
      <c r="CB146" s="74">
        <v>77837.111233846503</v>
      </c>
      <c r="CC146" s="73">
        <f t="shared" si="160"/>
        <v>3.9725180190033622E-11</v>
      </c>
      <c r="CD146" s="73">
        <f t="shared" si="161"/>
        <v>3.9732592147127066E-11</v>
      </c>
      <c r="CE146" s="73">
        <f t="shared" si="162"/>
        <v>3.9732592765210501E-11</v>
      </c>
      <c r="CF146" s="73">
        <f t="shared" si="163"/>
        <v>3.9732592765262988E-11</v>
      </c>
      <c r="CH146" s="74"/>
      <c r="CI146" s="74"/>
      <c r="CJ146" s="74"/>
      <c r="CP146" s="74"/>
      <c r="CQ146" s="74"/>
      <c r="CR146" s="74"/>
      <c r="CX146" s="74"/>
      <c r="CY146" s="74"/>
      <c r="CZ146" s="74"/>
      <c r="DF146" s="74">
        <v>4.6299999999999999E-9</v>
      </c>
      <c r="DG146" s="74">
        <v>3.67549187956</v>
      </c>
      <c r="DH146" s="74">
        <v>25668.418497699</v>
      </c>
      <c r="DI146" s="73">
        <f t="shared" si="164"/>
        <v>4.274976436974799E-9</v>
      </c>
      <c r="DJ146" s="73">
        <f t="shared" si="165"/>
        <v>4.2740410504987012E-9</v>
      </c>
      <c r="DK146" s="73">
        <f t="shared" si="166"/>
        <v>4.2740409719121548E-9</v>
      </c>
      <c r="DL146" s="73">
        <f t="shared" si="167"/>
        <v>4.2740409719054753E-9</v>
      </c>
      <c r="DN146" s="74">
        <v>5.1999999999999996E-10</v>
      </c>
      <c r="DO146" s="74">
        <v>3.4336576923300002</v>
      </c>
      <c r="DP146" s="74">
        <v>25551.0986294787</v>
      </c>
      <c r="DQ146" s="73">
        <f t="shared" si="168"/>
        <v>-4.2914353473495873E-10</v>
      </c>
      <c r="DR146" s="73">
        <f t="shared" si="169"/>
        <v>-4.292971590442773E-10</v>
      </c>
      <c r="DS146" s="73">
        <f t="shared" si="170"/>
        <v>-4.2929717193793876E-10</v>
      </c>
      <c r="DT146" s="73">
        <f t="shared" si="171"/>
        <v>-4.2929717193903963E-10</v>
      </c>
      <c r="DV146" s="74">
        <v>3E-11</v>
      </c>
      <c r="DW146" s="74">
        <v>3.8974767910499999</v>
      </c>
      <c r="DX146" s="74">
        <v>64741.957983131098</v>
      </c>
      <c r="DY146" s="73">
        <f t="shared" si="172"/>
        <v>2.9682803241653692E-11</v>
      </c>
      <c r="DZ146" s="73">
        <f t="shared" si="173"/>
        <v>2.9677007523368734E-11</v>
      </c>
      <c r="EA146" s="73">
        <f t="shared" si="174"/>
        <v>2.9677007034557815E-11</v>
      </c>
      <c r="EB146" s="73">
        <f t="shared" si="175"/>
        <v>2.9677007034515881E-11</v>
      </c>
      <c r="ED146" s="74"/>
      <c r="EE146" s="74"/>
      <c r="EF146" s="74"/>
      <c r="EL146" s="74"/>
      <c r="EM146" s="74"/>
      <c r="EN146" s="74"/>
      <c r="ET146" s="74"/>
      <c r="EU146" s="74"/>
      <c r="EV146" s="74"/>
    </row>
    <row r="147" spans="1:152" s="73" customFormat="1" ht="13.5" x14ac:dyDescent="0.3">
      <c r="L147" s="74"/>
      <c r="N147" s="74">
        <v>3.3960000000000001E-8</v>
      </c>
      <c r="O147" s="74">
        <v>3.7387096734799998</v>
      </c>
      <c r="P147" s="74">
        <v>82815.662921781302</v>
      </c>
      <c r="Q147" s="73">
        <f t="shared" si="136"/>
        <v>-1.6042414991230084E-8</v>
      </c>
      <c r="R147" s="73">
        <f t="shared" si="137"/>
        <v>-1.6093163427764231E-8</v>
      </c>
      <c r="S147" s="73">
        <f t="shared" si="138"/>
        <v>-1.6093167686767161E-8</v>
      </c>
      <c r="T147" s="73">
        <f t="shared" si="139"/>
        <v>-1.6093167687127534E-8</v>
      </c>
      <c r="V147" s="74">
        <v>4.1499999999999999E-9</v>
      </c>
      <c r="W147" s="74">
        <v>2.50109134151</v>
      </c>
      <c r="X147" s="74">
        <v>71980.633574731095</v>
      </c>
      <c r="Y147" s="73">
        <f t="shared" si="140"/>
        <v>-4.0579188966383103E-9</v>
      </c>
      <c r="Z147" s="73">
        <f t="shared" si="141"/>
        <v>-4.0566327761009744E-9</v>
      </c>
      <c r="AA147" s="73">
        <f t="shared" si="142"/>
        <v>-4.0566326677454874E-9</v>
      </c>
      <c r="AB147" s="73">
        <f t="shared" si="143"/>
        <v>-4.0566326677363313E-9</v>
      </c>
      <c r="AD147" s="74">
        <v>1.8E-10</v>
      </c>
      <c r="AE147" s="74">
        <v>2.1123169762599998</v>
      </c>
      <c r="AF147" s="74">
        <v>73711.755927663704</v>
      </c>
      <c r="AG147" s="73">
        <f t="shared" si="144"/>
        <v>1.3078643055592753E-10</v>
      </c>
      <c r="AH147" s="73">
        <f t="shared" si="145"/>
        <v>1.3059956501057472E-10</v>
      </c>
      <c r="AI147" s="73">
        <f t="shared" si="146"/>
        <v>1.3059954930846884E-10</v>
      </c>
      <c r="AJ147" s="73">
        <f t="shared" si="147"/>
        <v>1.3059954930711695E-10</v>
      </c>
      <c r="AL147" s="74">
        <v>0</v>
      </c>
      <c r="AM147" s="74">
        <v>1.96307435492</v>
      </c>
      <c r="AN147" s="74">
        <v>1059.3819301891999</v>
      </c>
      <c r="AO147" s="73">
        <f t="shared" si="148"/>
        <v>0</v>
      </c>
      <c r="AP147" s="73">
        <f t="shared" si="149"/>
        <v>0</v>
      </c>
      <c r="AQ147" s="73">
        <f t="shared" si="150"/>
        <v>0</v>
      </c>
      <c r="AR147" s="73">
        <f t="shared" si="151"/>
        <v>0</v>
      </c>
      <c r="AT147" s="74"/>
      <c r="AU147" s="74"/>
      <c r="AV147" s="74"/>
      <c r="BB147" s="74"/>
      <c r="BC147" s="74"/>
      <c r="BD147" s="74"/>
      <c r="BJ147" s="74">
        <v>1E-8</v>
      </c>
      <c r="BK147" s="74">
        <v>0.52457514920000003</v>
      </c>
      <c r="BL147" s="74">
        <v>26241.681952059</v>
      </c>
      <c r="BM147" s="73">
        <f t="shared" si="152"/>
        <v>8.6912153407201617E-9</v>
      </c>
      <c r="BN147" s="73">
        <f t="shared" si="153"/>
        <v>8.6885557048580349E-9</v>
      </c>
      <c r="BO147" s="73">
        <f t="shared" si="154"/>
        <v>8.6885554814440044E-9</v>
      </c>
      <c r="BP147" s="73">
        <f t="shared" si="155"/>
        <v>8.6885554814251496E-9</v>
      </c>
      <c r="BR147" s="74">
        <v>8.9999999999999999E-10</v>
      </c>
      <c r="BS147" s="74">
        <v>5.8237356080299998</v>
      </c>
      <c r="BT147" s="74">
        <v>955.59974160859997</v>
      </c>
      <c r="BU147" s="73">
        <f t="shared" si="156"/>
        <v>-7.1828955741671517E-10</v>
      </c>
      <c r="BV147" s="73">
        <f t="shared" si="157"/>
        <v>-7.182789435816399E-10</v>
      </c>
      <c r="BW147" s="73">
        <f t="shared" si="158"/>
        <v>-7.1827894269046828E-10</v>
      </c>
      <c r="BX147" s="73">
        <f t="shared" si="159"/>
        <v>-7.1827894269039311E-10</v>
      </c>
      <c r="BZ147" s="74">
        <v>3.9999999999999998E-11</v>
      </c>
      <c r="CA147" s="74">
        <v>1.81128771043</v>
      </c>
      <c r="CB147" s="74">
        <v>102762.539671012</v>
      </c>
      <c r="CC147" s="73">
        <f t="shared" si="160"/>
        <v>3.5884866773279961E-11</v>
      </c>
      <c r="CD147" s="73">
        <f t="shared" si="161"/>
        <v>3.584759296236178E-11</v>
      </c>
      <c r="CE147" s="73">
        <f t="shared" si="162"/>
        <v>3.5847589826107735E-11</v>
      </c>
      <c r="CF147" s="73">
        <f t="shared" si="163"/>
        <v>3.5847589825841415E-11</v>
      </c>
      <c r="CH147" s="74"/>
      <c r="CI147" s="74"/>
      <c r="CJ147" s="74"/>
      <c r="CP147" s="74"/>
      <c r="CQ147" s="74"/>
      <c r="CR147" s="74"/>
      <c r="CX147" s="74"/>
      <c r="CY147" s="74"/>
      <c r="CZ147" s="74"/>
      <c r="DF147" s="74">
        <v>4.5200000000000001E-9</v>
      </c>
      <c r="DG147" s="74">
        <v>3.5300900068200001</v>
      </c>
      <c r="DH147" s="74">
        <v>58458.882133139698</v>
      </c>
      <c r="DI147" s="73">
        <f t="shared" si="164"/>
        <v>-2.0075881929338708E-9</v>
      </c>
      <c r="DJ147" s="73">
        <f t="shared" si="165"/>
        <v>-2.0124356715275781E-9</v>
      </c>
      <c r="DK147" s="73">
        <f t="shared" si="166"/>
        <v>-2.0124360784105208E-9</v>
      </c>
      <c r="DL147" s="73">
        <f t="shared" si="167"/>
        <v>-2.0124360784450304E-9</v>
      </c>
      <c r="DN147" s="74">
        <v>5.1999999999999996E-10</v>
      </c>
      <c r="DO147" s="74">
        <v>5.77930503293</v>
      </c>
      <c r="DP147" s="74">
        <v>66941.045326418098</v>
      </c>
      <c r="DQ147" s="73">
        <f t="shared" si="168"/>
        <v>5.0441034522688117E-10</v>
      </c>
      <c r="DR147" s="73">
        <f t="shared" si="169"/>
        <v>5.042366023769173E-10</v>
      </c>
      <c r="DS147" s="73">
        <f t="shared" si="170"/>
        <v>5.0423658774931074E-10</v>
      </c>
      <c r="DT147" s="73">
        <f t="shared" si="171"/>
        <v>5.0423658774806842E-10</v>
      </c>
      <c r="DV147" s="74">
        <v>3E-11</v>
      </c>
      <c r="DW147" s="74">
        <v>1.86869273254</v>
      </c>
      <c r="DX147" s="74">
        <v>52602.404474024399</v>
      </c>
      <c r="DY147" s="73">
        <f t="shared" si="172"/>
        <v>-4.4073334907711624E-12</v>
      </c>
      <c r="DZ147" s="73">
        <f t="shared" si="173"/>
        <v>-4.375359550560302E-12</v>
      </c>
      <c r="EA147" s="73">
        <f t="shared" si="174"/>
        <v>-4.3753568657494181E-12</v>
      </c>
      <c r="EB147" s="73">
        <f t="shared" si="175"/>
        <v>-4.3753568655199765E-12</v>
      </c>
      <c r="ED147" s="74"/>
      <c r="EE147" s="74"/>
      <c r="EF147" s="74"/>
      <c r="EL147" s="74"/>
      <c r="EM147" s="74"/>
      <c r="EN147" s="74"/>
      <c r="ET147" s="74"/>
      <c r="EU147" s="74"/>
      <c r="EV147" s="74"/>
    </row>
    <row r="148" spans="1:152" s="73" customFormat="1" ht="13.5" x14ac:dyDescent="0.3">
      <c r="F148" s="2"/>
      <c r="G148" s="2"/>
      <c r="L148" s="74"/>
      <c r="N148" s="74">
        <v>3.5250000000000001E-8</v>
      </c>
      <c r="O148" s="74">
        <v>6.0766533731900001</v>
      </c>
      <c r="P148" s="74">
        <v>25934.124331089399</v>
      </c>
      <c r="Q148" s="73">
        <f t="shared" si="136"/>
        <v>3.5222661776458531E-8</v>
      </c>
      <c r="R148" s="73">
        <f t="shared" si="137"/>
        <v>3.5223394099584145E-8</v>
      </c>
      <c r="S148" s="73">
        <f t="shared" si="138"/>
        <v>3.5223394160654261E-8</v>
      </c>
      <c r="T148" s="73">
        <f t="shared" si="139"/>
        <v>3.5223394160659396E-8</v>
      </c>
      <c r="V148" s="74">
        <v>3.9499999999999998E-9</v>
      </c>
      <c r="W148" s="74">
        <v>5.2432015982199998</v>
      </c>
      <c r="X148" s="74">
        <v>58946.516884393903</v>
      </c>
      <c r="Y148" s="73">
        <f t="shared" si="140"/>
        <v>9.8408152288295142E-10</v>
      </c>
      <c r="Z148" s="73">
        <f t="shared" si="141"/>
        <v>9.886994383930264E-10</v>
      </c>
      <c r="AA148" s="73">
        <f t="shared" si="142"/>
        <v>9.8869982606187518E-10</v>
      </c>
      <c r="AB148" s="73">
        <f t="shared" si="143"/>
        <v>9.8869982609491753E-10</v>
      </c>
      <c r="AD148" s="74">
        <v>1.7000000000000001E-10</v>
      </c>
      <c r="AE148" s="74">
        <v>6.1187355360000001E-2</v>
      </c>
      <c r="AF148" s="74">
        <v>88476.994970933505</v>
      </c>
      <c r="AG148" s="73">
        <f t="shared" si="144"/>
        <v>-3.0996141153162893E-11</v>
      </c>
      <c r="AH148" s="73">
        <f t="shared" si="145"/>
        <v>-3.1298997764517591E-11</v>
      </c>
      <c r="AI148" s="73">
        <f t="shared" si="146"/>
        <v>-3.129902318866105E-11</v>
      </c>
      <c r="AJ148" s="73">
        <f t="shared" si="147"/>
        <v>-3.1299023190826634E-11</v>
      </c>
      <c r="AL148" s="74">
        <v>9.9999999999999994E-12</v>
      </c>
      <c r="AM148" s="74">
        <v>5.5869432778299997</v>
      </c>
      <c r="AN148" s="74">
        <v>79852.782320006299</v>
      </c>
      <c r="AO148" s="73">
        <f t="shared" si="148"/>
        <v>-3.4976900489770206E-12</v>
      </c>
      <c r="AP148" s="73">
        <f t="shared" si="149"/>
        <v>-3.482362997412465E-12</v>
      </c>
      <c r="AQ148" s="73">
        <f t="shared" si="150"/>
        <v>-3.4823617101307939E-12</v>
      </c>
      <c r="AR148" s="73">
        <f t="shared" si="151"/>
        <v>-3.4823617100220915E-12</v>
      </c>
      <c r="AT148" s="74"/>
      <c r="AU148" s="74"/>
      <c r="AV148" s="74"/>
      <c r="BB148" s="74"/>
      <c r="BC148" s="74"/>
      <c r="BD148" s="74"/>
      <c r="BJ148" s="74">
        <v>1.0330000000000001E-8</v>
      </c>
      <c r="BK148" s="74">
        <v>2.55563840213</v>
      </c>
      <c r="BL148" s="74">
        <v>45405.0956819028</v>
      </c>
      <c r="BM148" s="73">
        <f t="shared" si="152"/>
        <v>1.8024249323865551E-9</v>
      </c>
      <c r="BN148" s="73">
        <f t="shared" si="153"/>
        <v>1.7929647497478572E-9</v>
      </c>
      <c r="BO148" s="73">
        <f t="shared" si="154"/>
        <v>1.7929639553866324E-9</v>
      </c>
      <c r="BP148" s="73">
        <f t="shared" si="155"/>
        <v>1.7929639553183954E-9</v>
      </c>
      <c r="BR148" s="74">
        <v>9.2999999999999999E-10</v>
      </c>
      <c r="BS148" s="74">
        <v>0.15279056716</v>
      </c>
      <c r="BT148" s="74">
        <v>78256.595877721702</v>
      </c>
      <c r="BU148" s="73">
        <f t="shared" si="156"/>
        <v>-3.741197722699843E-10</v>
      </c>
      <c r="BV148" s="73">
        <f t="shared" si="157"/>
        <v>-3.7275457424524995E-10</v>
      </c>
      <c r="BW148" s="73">
        <f t="shared" si="158"/>
        <v>-3.7275445958012348E-10</v>
      </c>
      <c r="BX148" s="73">
        <f t="shared" si="159"/>
        <v>-3.7275445957043699E-10</v>
      </c>
      <c r="BZ148" s="74">
        <v>3.9999999999999998E-11</v>
      </c>
      <c r="CA148" s="74">
        <v>2.92685125689</v>
      </c>
      <c r="CB148" s="74">
        <v>639.89728631399998</v>
      </c>
      <c r="CC148" s="73">
        <f t="shared" si="160"/>
        <v>2.9168513555578135E-11</v>
      </c>
      <c r="CD148" s="73">
        <f t="shared" si="161"/>
        <v>2.9168872294178975E-11</v>
      </c>
      <c r="CE148" s="73">
        <f t="shared" si="162"/>
        <v>2.9168872324299193E-11</v>
      </c>
      <c r="CF148" s="73">
        <f t="shared" si="163"/>
        <v>2.9168872324301719E-11</v>
      </c>
      <c r="CH148" s="74"/>
      <c r="CI148" s="74"/>
      <c r="CJ148" s="74"/>
      <c r="CP148" s="74"/>
      <c r="CQ148" s="74"/>
      <c r="CR148" s="74"/>
      <c r="CX148" s="74"/>
      <c r="CY148" s="74"/>
      <c r="CZ148" s="74"/>
      <c r="DF148" s="74">
        <v>4.7399999999999998E-9</v>
      </c>
      <c r="DG148" s="74">
        <v>5.9433051203999998</v>
      </c>
      <c r="DH148" s="74">
        <v>54394.563387335103</v>
      </c>
      <c r="DI148" s="73">
        <f t="shared" si="164"/>
        <v>-4.4632697861543142E-9</v>
      </c>
      <c r="DJ148" s="73">
        <f t="shared" si="165"/>
        <v>-4.4650449982967095E-9</v>
      </c>
      <c r="DK148" s="73">
        <f t="shared" si="166"/>
        <v>-4.4650451471143847E-9</v>
      </c>
      <c r="DL148" s="73">
        <f t="shared" si="167"/>
        <v>-4.4650451471270463E-9</v>
      </c>
      <c r="DN148" s="74">
        <v>4.8E-10</v>
      </c>
      <c r="DO148" s="74">
        <v>0.51937745535000002</v>
      </c>
      <c r="DP148" s="74">
        <v>313054.83769889001</v>
      </c>
      <c r="DQ148" s="73">
        <f t="shared" si="168"/>
        <v>-2.1119600001573481E-10</v>
      </c>
      <c r="DR148" s="73">
        <f t="shared" si="169"/>
        <v>-2.0842784625802752E-10</v>
      </c>
      <c r="DS148" s="73">
        <f t="shared" si="170"/>
        <v>-2.0842761347701677E-10</v>
      </c>
      <c r="DT148" s="73">
        <f t="shared" si="171"/>
        <v>-2.0842761345696087E-10</v>
      </c>
      <c r="DV148" s="74">
        <v>3.9999999999999998E-11</v>
      </c>
      <c r="DW148" s="74">
        <v>1.4806653370000001E-2</v>
      </c>
      <c r="DX148" s="74">
        <v>7.1135470007999997</v>
      </c>
      <c r="DY148" s="73">
        <f t="shared" si="172"/>
        <v>3.9660688910656266E-11</v>
      </c>
      <c r="DZ148" s="73">
        <f t="shared" si="173"/>
        <v>3.9660689668151042E-11</v>
      </c>
      <c r="EA148" s="73">
        <f t="shared" si="174"/>
        <v>3.9660689668214644E-11</v>
      </c>
      <c r="EB148" s="73">
        <f t="shared" si="175"/>
        <v>3.966068966821465E-11</v>
      </c>
      <c r="ED148" s="74"/>
      <c r="EE148" s="74"/>
      <c r="EF148" s="74"/>
      <c r="EL148" s="74"/>
      <c r="EM148" s="74"/>
      <c r="EN148" s="74"/>
      <c r="ET148" s="74"/>
      <c r="EU148" s="74"/>
      <c r="EV148" s="74"/>
    </row>
    <row r="149" spans="1:152" s="73" customFormat="1" ht="13.5" x14ac:dyDescent="0.3">
      <c r="L149" s="74"/>
      <c r="N149" s="74">
        <v>3.4919999999999998E-8</v>
      </c>
      <c r="O149" s="74">
        <v>1.2820698474400001</v>
      </c>
      <c r="P149" s="74">
        <v>52168.692736147503</v>
      </c>
      <c r="Q149" s="73">
        <f t="shared" si="136"/>
        <v>3.2550516944844675E-8</v>
      </c>
      <c r="R149" s="73">
        <f t="shared" si="137"/>
        <v>3.2564008704008267E-8</v>
      </c>
      <c r="S149" s="73">
        <f t="shared" si="138"/>
        <v>3.2564009835242579E-8</v>
      </c>
      <c r="T149" s="73">
        <f t="shared" si="139"/>
        <v>3.2564009835338631E-8</v>
      </c>
      <c r="V149" s="74">
        <v>4.08E-9</v>
      </c>
      <c r="W149" s="74">
        <v>0.92030240581</v>
      </c>
      <c r="X149" s="74">
        <v>77837.111233846503</v>
      </c>
      <c r="Y149" s="73">
        <f t="shared" si="140"/>
        <v>-2.4739538521296196E-9</v>
      </c>
      <c r="Z149" s="73">
        <f t="shared" si="141"/>
        <v>-2.4687783350039295E-9</v>
      </c>
      <c r="AA149" s="73">
        <f t="shared" si="142"/>
        <v>-2.4687779001933059E-9</v>
      </c>
      <c r="AB149" s="73">
        <f t="shared" si="143"/>
        <v>-2.4687779001563768E-9</v>
      </c>
      <c r="AD149" s="74">
        <v>1.8E-10</v>
      </c>
      <c r="AE149" s="74">
        <v>6.2698414377400002</v>
      </c>
      <c r="AF149" s="74">
        <v>15874.617595363199</v>
      </c>
      <c r="AG149" s="73">
        <f t="shared" si="144"/>
        <v>1.7604793946695148E-10</v>
      </c>
      <c r="AH149" s="73">
        <f t="shared" si="145"/>
        <v>1.7606012684932591E-10</v>
      </c>
      <c r="AI149" s="73">
        <f t="shared" si="146"/>
        <v>1.7606012787182299E-10</v>
      </c>
      <c r="AJ149" s="73">
        <f t="shared" si="147"/>
        <v>1.7606012787190817E-10</v>
      </c>
      <c r="AL149" s="74">
        <v>0</v>
      </c>
      <c r="AM149" s="74">
        <v>3.84680432548</v>
      </c>
      <c r="AN149" s="74">
        <v>26080.7895945733</v>
      </c>
      <c r="AO149" s="73">
        <f t="shared" si="148"/>
        <v>0</v>
      </c>
      <c r="AP149" s="73">
        <f t="shared" si="149"/>
        <v>0</v>
      </c>
      <c r="AQ149" s="73">
        <f t="shared" si="150"/>
        <v>0</v>
      </c>
      <c r="AR149" s="73">
        <f t="shared" si="151"/>
        <v>0</v>
      </c>
      <c r="AT149" s="74"/>
      <c r="AU149" s="74"/>
      <c r="AV149" s="74"/>
      <c r="BB149" s="74"/>
      <c r="BC149" s="74"/>
      <c r="BD149" s="74"/>
      <c r="BJ149" s="74">
        <v>1.096E-8</v>
      </c>
      <c r="BK149" s="74">
        <v>5.0125788990200002</v>
      </c>
      <c r="BL149" s="74">
        <v>7.1135470007999997</v>
      </c>
      <c r="BM149" s="73">
        <f t="shared" si="152"/>
        <v>4.4262561009063575E-9</v>
      </c>
      <c r="BN149" s="73">
        <f t="shared" si="153"/>
        <v>4.4262546400538367E-9</v>
      </c>
      <c r="BO149" s="73">
        <f t="shared" si="154"/>
        <v>4.4262546399311758E-9</v>
      </c>
      <c r="BP149" s="73">
        <f t="shared" si="155"/>
        <v>4.4262546399311667E-9</v>
      </c>
      <c r="BR149" s="74">
        <v>1.0000000000000001E-9</v>
      </c>
      <c r="BS149" s="74">
        <v>1.2175989595300001</v>
      </c>
      <c r="BT149" s="74">
        <v>104881.30353139099</v>
      </c>
      <c r="BU149" s="73">
        <f t="shared" si="156"/>
        <v>-3.6603388810447084E-10</v>
      </c>
      <c r="BV149" s="73">
        <f t="shared" si="157"/>
        <v>-3.6403394536113618E-10</v>
      </c>
      <c r="BW149" s="73">
        <f t="shared" si="158"/>
        <v>-3.6403377737125617E-10</v>
      </c>
      <c r="BX149" s="73">
        <f t="shared" si="159"/>
        <v>-3.6403377735706739E-10</v>
      </c>
      <c r="BZ149" s="74">
        <v>3.9999999999999998E-11</v>
      </c>
      <c r="CA149" s="74">
        <v>4.3799858253600004</v>
      </c>
      <c r="CB149" s="74">
        <v>52182.9198301492</v>
      </c>
      <c r="CC149" s="73">
        <f t="shared" si="160"/>
        <v>-3.3934724948736089E-11</v>
      </c>
      <c r="CD149" s="73">
        <f t="shared" si="161"/>
        <v>-3.3957338997114387E-11</v>
      </c>
      <c r="CE149" s="73">
        <f t="shared" si="162"/>
        <v>-3.3957340894206302E-11</v>
      </c>
      <c r="CF149" s="73">
        <f t="shared" si="163"/>
        <v>-3.3957340894367325E-11</v>
      </c>
      <c r="CH149" s="74"/>
      <c r="CI149" s="74"/>
      <c r="CJ149" s="74"/>
      <c r="CP149" s="74"/>
      <c r="CQ149" s="74"/>
      <c r="CR149" s="74"/>
      <c r="CX149" s="74"/>
      <c r="CY149" s="74"/>
      <c r="CZ149" s="74"/>
      <c r="DF149" s="74">
        <v>5.5899999999999999E-9</v>
      </c>
      <c r="DG149" s="74">
        <v>2.4435555402800002</v>
      </c>
      <c r="DH149" s="74">
        <v>52195.476044048097</v>
      </c>
      <c r="DI149" s="73">
        <f t="shared" si="164"/>
        <v>-2.1572878246675952E-9</v>
      </c>
      <c r="DJ149" s="73">
        <f t="shared" si="165"/>
        <v>-2.1517734528601054E-9</v>
      </c>
      <c r="DK149" s="73">
        <f t="shared" si="166"/>
        <v>-2.1517729897585855E-9</v>
      </c>
      <c r="DL149" s="73">
        <f t="shared" si="167"/>
        <v>-2.1517729897192878E-9</v>
      </c>
      <c r="DN149" s="74">
        <v>5.1999999999999996E-10</v>
      </c>
      <c r="DO149" s="74">
        <v>5.7147697223299998</v>
      </c>
      <c r="DP149" s="74">
        <v>103821.921601202</v>
      </c>
      <c r="DQ149" s="73">
        <f t="shared" si="168"/>
        <v>-1.1951739314000449E-10</v>
      </c>
      <c r="DR149" s="73">
        <f t="shared" si="169"/>
        <v>-1.1844095666494536E-10</v>
      </c>
      <c r="DS149" s="73">
        <f t="shared" si="170"/>
        <v>-1.1844086626255936E-10</v>
      </c>
      <c r="DT149" s="73">
        <f t="shared" si="171"/>
        <v>-1.18440866254961E-10</v>
      </c>
      <c r="DV149" s="74">
        <v>3E-11</v>
      </c>
      <c r="DW149" s="74">
        <v>1.95420622178</v>
      </c>
      <c r="DX149" s="74">
        <v>103396.012824688</v>
      </c>
      <c r="DY149" s="73">
        <f t="shared" si="172"/>
        <v>-2.5585774659527454E-11</v>
      </c>
      <c r="DZ149" s="73">
        <f t="shared" si="173"/>
        <v>-2.5618890316967801E-11</v>
      </c>
      <c r="EA149" s="73">
        <f t="shared" si="174"/>
        <v>-2.561889309260608E-11</v>
      </c>
      <c r="EB149" s="73">
        <f t="shared" si="175"/>
        <v>-2.5618893092840334E-11</v>
      </c>
      <c r="ED149" s="74"/>
      <c r="EE149" s="74"/>
      <c r="EF149" s="74"/>
      <c r="EL149" s="74"/>
      <c r="EM149" s="74"/>
      <c r="EN149" s="74"/>
      <c r="ET149" s="74"/>
      <c r="EU149" s="74"/>
      <c r="EV149" s="74"/>
    </row>
    <row r="150" spans="1:152" s="73" customFormat="1" ht="13.5" x14ac:dyDescent="0.3">
      <c r="L150" s="74"/>
      <c r="N150" s="74">
        <v>3.4109999999999999E-8</v>
      </c>
      <c r="O150" s="74">
        <v>6.1397626343400002</v>
      </c>
      <c r="P150" s="74">
        <v>639.89728631399998</v>
      </c>
      <c r="Q150" s="73">
        <f t="shared" si="136"/>
        <v>-2.3146977558029234E-8</v>
      </c>
      <c r="R150" s="73">
        <f t="shared" si="137"/>
        <v>-2.3147305925118238E-8</v>
      </c>
      <c r="S150" s="73">
        <f t="shared" si="138"/>
        <v>-2.3147305952688446E-8</v>
      </c>
      <c r="T150" s="73">
        <f t="shared" si="139"/>
        <v>-2.3147305952690758E-8</v>
      </c>
      <c r="V150" s="74">
        <v>5.2300000000000003E-9</v>
      </c>
      <c r="W150" s="74">
        <v>4.9239008231000003</v>
      </c>
      <c r="X150" s="74">
        <v>52389.105378586399</v>
      </c>
      <c r="Y150" s="73">
        <f t="shared" si="140"/>
        <v>1.3532666306576126E-9</v>
      </c>
      <c r="Z150" s="73">
        <f t="shared" si="141"/>
        <v>1.358686699338197E-9</v>
      </c>
      <c r="AA150" s="73">
        <f t="shared" si="142"/>
        <v>1.3586871543523315E-9</v>
      </c>
      <c r="AB150" s="73">
        <f t="shared" si="143"/>
        <v>1.358687154390801E-9</v>
      </c>
      <c r="AD150" s="74">
        <v>1.8E-10</v>
      </c>
      <c r="AE150" s="74">
        <v>2.5882034567400001</v>
      </c>
      <c r="AF150" s="74">
        <v>51123.537899959898</v>
      </c>
      <c r="AG150" s="73">
        <f t="shared" si="144"/>
        <v>-1.6513162960887093E-10</v>
      </c>
      <c r="AH150" s="73">
        <f t="shared" si="145"/>
        <v>-1.652065487941854E-10</v>
      </c>
      <c r="AI150" s="73">
        <f t="shared" si="146"/>
        <v>-1.6520655507694421E-10</v>
      </c>
      <c r="AJ150" s="73">
        <f t="shared" si="147"/>
        <v>-1.6520655507748043E-10</v>
      </c>
      <c r="AL150" s="74">
        <v>9.9999999999999994E-12</v>
      </c>
      <c r="AM150" s="74">
        <v>6.0711169698700003</v>
      </c>
      <c r="AN150" s="74">
        <v>102762.539671012</v>
      </c>
      <c r="AO150" s="73">
        <f t="shared" si="148"/>
        <v>-7.8959303782229498E-12</v>
      </c>
      <c r="AP150" s="73">
        <f t="shared" si="149"/>
        <v>-7.9088284805166257E-12</v>
      </c>
      <c r="AQ150" s="73">
        <f t="shared" si="150"/>
        <v>-7.9088295619970508E-12</v>
      </c>
      <c r="AR150" s="73">
        <f t="shared" si="151"/>
        <v>-7.9088295620888873E-12</v>
      </c>
      <c r="AT150" s="74"/>
      <c r="AU150" s="74"/>
      <c r="AV150" s="74"/>
      <c r="BB150" s="74"/>
      <c r="BC150" s="74"/>
      <c r="BD150" s="74"/>
      <c r="BJ150" s="74">
        <v>1.146E-8</v>
      </c>
      <c r="BK150" s="74">
        <v>5.4063182905899998</v>
      </c>
      <c r="BL150" s="74">
        <v>213.29909543799999</v>
      </c>
      <c r="BM150" s="73">
        <f t="shared" si="152"/>
        <v>-9.745422182754637E-9</v>
      </c>
      <c r="BN150" s="73">
        <f t="shared" si="153"/>
        <v>-9.7453958397546454E-9</v>
      </c>
      <c r="BO150" s="73">
        <f t="shared" si="154"/>
        <v>-9.7453958375428289E-9</v>
      </c>
      <c r="BP150" s="73">
        <f t="shared" si="155"/>
        <v>-9.7453958375426354E-9</v>
      </c>
      <c r="BR150" s="74">
        <v>8.6999999999999999E-10</v>
      </c>
      <c r="BS150" s="74">
        <v>4.2072263198300002</v>
      </c>
      <c r="BT150" s="74">
        <v>12566.1516999828</v>
      </c>
      <c r="BU150" s="73">
        <f t="shared" si="156"/>
        <v>4.9879673672862851E-10</v>
      </c>
      <c r="BV150" s="73">
        <f t="shared" si="157"/>
        <v>4.9898018396720355E-10</v>
      </c>
      <c r="BW150" s="73">
        <f t="shared" si="158"/>
        <v>4.9898019936842499E-10</v>
      </c>
      <c r="BX150" s="73">
        <f t="shared" si="159"/>
        <v>4.9898019936972139E-10</v>
      </c>
      <c r="BZ150" s="74">
        <v>3.9999999999999998E-11</v>
      </c>
      <c r="CA150" s="74">
        <v>0.90562468299999999</v>
      </c>
      <c r="CB150" s="74">
        <v>77623.812138408495</v>
      </c>
      <c r="CC150" s="73">
        <f t="shared" si="160"/>
        <v>1.2354998675544801E-11</v>
      </c>
      <c r="CD150" s="73">
        <f t="shared" si="161"/>
        <v>1.2294497070645414E-11</v>
      </c>
      <c r="CE150" s="73">
        <f t="shared" si="162"/>
        <v>1.2294491989497858E-11</v>
      </c>
      <c r="CF150" s="73">
        <f t="shared" si="163"/>
        <v>1.2294491989065123E-11</v>
      </c>
      <c r="CH150" s="74"/>
      <c r="CI150" s="74"/>
      <c r="CJ150" s="74"/>
      <c r="CP150" s="74"/>
      <c r="CQ150" s="74"/>
      <c r="CR150" s="74"/>
      <c r="CX150" s="74"/>
      <c r="CY150" s="74"/>
      <c r="CZ150" s="74"/>
      <c r="DF150" s="74">
        <v>4.18E-9</v>
      </c>
      <c r="DG150" s="74">
        <v>3.7336949447599999</v>
      </c>
      <c r="DH150" s="74">
        <v>103925.01437542</v>
      </c>
      <c r="DI150" s="73">
        <f t="shared" si="164"/>
        <v>3.1211522638284915E-10</v>
      </c>
      <c r="DJ150" s="73">
        <f t="shared" si="165"/>
        <v>3.2098719474770377E-10</v>
      </c>
      <c r="DK150" s="73">
        <f t="shared" si="166"/>
        <v>3.2098793959531943E-10</v>
      </c>
      <c r="DL150" s="73">
        <f t="shared" si="167"/>
        <v>3.2098793965880968E-10</v>
      </c>
      <c r="DN150" s="74">
        <v>4.7000000000000003E-10</v>
      </c>
      <c r="DO150" s="74">
        <v>3.82203240163</v>
      </c>
      <c r="DP150" s="74">
        <v>53764.879178432202</v>
      </c>
      <c r="DQ150" s="73">
        <f t="shared" si="168"/>
        <v>-3.9790384131086531E-10</v>
      </c>
      <c r="DR150" s="73">
        <f t="shared" si="169"/>
        <v>-3.9817906292387095E-10</v>
      </c>
      <c r="DS150" s="73">
        <f t="shared" si="170"/>
        <v>-3.9817908601178548E-10</v>
      </c>
      <c r="DT150" s="73">
        <f t="shared" si="171"/>
        <v>-3.9817908601371586E-10</v>
      </c>
      <c r="DV150" s="74">
        <v>3E-11</v>
      </c>
      <c r="DW150" s="74">
        <v>6.0002234436700004</v>
      </c>
      <c r="DX150" s="74">
        <v>29416.0387978543</v>
      </c>
      <c r="DY150" s="73">
        <f t="shared" si="172"/>
        <v>2.9983843581620511E-11</v>
      </c>
      <c r="DZ150" s="73">
        <f t="shared" si="173"/>
        <v>2.9983245014127781E-11</v>
      </c>
      <c r="EA150" s="73">
        <f t="shared" si="174"/>
        <v>2.9983244963413907E-11</v>
      </c>
      <c r="EB150" s="73">
        <f t="shared" si="175"/>
        <v>2.9983244963409571E-11</v>
      </c>
      <c r="ED150" s="74"/>
      <c r="EE150" s="74"/>
      <c r="EF150" s="74"/>
      <c r="EL150" s="74"/>
      <c r="EM150" s="74"/>
      <c r="EN150" s="74"/>
      <c r="ET150" s="74"/>
      <c r="EU150" s="74"/>
      <c r="EV150" s="74"/>
    </row>
    <row r="151" spans="1:152" s="73" customFormat="1" ht="13.5" x14ac:dyDescent="0.3">
      <c r="L151" s="74"/>
      <c r="N151" s="74">
        <v>4.395E-8</v>
      </c>
      <c r="O151" s="74">
        <v>3.2547591476000002</v>
      </c>
      <c r="P151" s="74">
        <v>77308.1096831139</v>
      </c>
      <c r="Q151" s="73">
        <f t="shared" si="136"/>
        <v>-2.7537286856391853E-8</v>
      </c>
      <c r="R151" s="73">
        <f t="shared" si="137"/>
        <v>-2.7483014531777015E-8</v>
      </c>
      <c r="S151" s="73">
        <f t="shared" si="138"/>
        <v>-2.7483009972066546E-8</v>
      </c>
      <c r="T151" s="73">
        <f t="shared" si="139"/>
        <v>-2.748300997167663E-8</v>
      </c>
      <c r="V151" s="74">
        <v>3.77E-9</v>
      </c>
      <c r="W151" s="74">
        <v>3.5088202529700001</v>
      </c>
      <c r="X151" s="74">
        <v>125887.562210812</v>
      </c>
      <c r="Y151" s="73">
        <f t="shared" si="140"/>
        <v>3.7236467604771381E-9</v>
      </c>
      <c r="Z151" s="73">
        <f t="shared" si="141"/>
        <v>3.7221147393561364E-9</v>
      </c>
      <c r="AA151" s="73">
        <f t="shared" si="142"/>
        <v>3.7221146096854866E-9</v>
      </c>
      <c r="AB151" s="73">
        <f t="shared" si="143"/>
        <v>3.7221146096743193E-9</v>
      </c>
      <c r="AD151" s="74">
        <v>1.7000000000000001E-10</v>
      </c>
      <c r="AE151" s="74">
        <v>5.8286465612900002</v>
      </c>
      <c r="AF151" s="74">
        <v>32370.9789915656</v>
      </c>
      <c r="AG151" s="73">
        <f t="shared" si="144"/>
        <v>-1.3371895709008978E-10</v>
      </c>
      <c r="AH151" s="73">
        <f t="shared" si="145"/>
        <v>-1.3378852690006437E-10</v>
      </c>
      <c r="AI151" s="73">
        <f t="shared" si="146"/>
        <v>-1.3378853273882505E-10</v>
      </c>
      <c r="AJ151" s="73">
        <f t="shared" si="147"/>
        <v>-1.3378853273931394E-10</v>
      </c>
      <c r="AL151" s="74">
        <v>0</v>
      </c>
      <c r="AM151" s="74">
        <v>0.59142287644000002</v>
      </c>
      <c r="AN151" s="74">
        <v>73711.755927663704</v>
      </c>
      <c r="AO151" s="73">
        <f t="shared" si="148"/>
        <v>0</v>
      </c>
      <c r="AP151" s="73">
        <f t="shared" si="149"/>
        <v>0</v>
      </c>
      <c r="AQ151" s="73">
        <f t="shared" si="150"/>
        <v>0</v>
      </c>
      <c r="AR151" s="73">
        <f t="shared" si="151"/>
        <v>0</v>
      </c>
      <c r="AT151" s="74"/>
      <c r="AU151" s="74"/>
      <c r="AV151" s="74"/>
      <c r="BB151" s="74"/>
      <c r="BC151" s="74"/>
      <c r="BD151" s="74"/>
      <c r="BJ151" s="74">
        <v>1.0800000000000001E-8</v>
      </c>
      <c r="BK151" s="74">
        <v>5.9783577293699999</v>
      </c>
      <c r="BL151" s="74">
        <v>129909.82474277601</v>
      </c>
      <c r="BM151" s="73">
        <f t="shared" si="152"/>
        <v>1.0512002791400836E-9</v>
      </c>
      <c r="BN151" s="73">
        <f t="shared" si="153"/>
        <v>1.0225962407049946E-9</v>
      </c>
      <c r="BO151" s="73">
        <f t="shared" si="154"/>
        <v>1.0225938387453711E-9</v>
      </c>
      <c r="BP151" s="73">
        <f t="shared" si="155"/>
        <v>1.0225938385449138E-9</v>
      </c>
      <c r="BR151" s="74">
        <v>8.7999999999999996E-10</v>
      </c>
      <c r="BS151" s="74">
        <v>5.0017699411500001</v>
      </c>
      <c r="BT151" s="74">
        <v>38519.945791972001</v>
      </c>
      <c r="BU151" s="73">
        <f t="shared" si="156"/>
        <v>-5.9943792101437354E-10</v>
      </c>
      <c r="BV151" s="73">
        <f t="shared" si="157"/>
        <v>-5.9892943328572048E-10</v>
      </c>
      <c r="BW151" s="73">
        <f t="shared" si="158"/>
        <v>-5.9892939057641904E-10</v>
      </c>
      <c r="BX151" s="73">
        <f t="shared" si="159"/>
        <v>-5.9892939057275412E-10</v>
      </c>
      <c r="BZ151" s="74">
        <v>3.9999999999999998E-11</v>
      </c>
      <c r="CA151" s="74">
        <v>3.40653389629</v>
      </c>
      <c r="CB151" s="74">
        <v>105410.994496485</v>
      </c>
      <c r="CC151" s="73">
        <f t="shared" si="160"/>
        <v>3.941463190503641E-11</v>
      </c>
      <c r="CD151" s="73">
        <f t="shared" si="161"/>
        <v>3.9429260555547165E-11</v>
      </c>
      <c r="CE151" s="73">
        <f t="shared" si="162"/>
        <v>3.9429261776082112E-11</v>
      </c>
      <c r="CF151" s="73">
        <f t="shared" si="163"/>
        <v>3.942926177618622E-11</v>
      </c>
      <c r="CH151" s="74"/>
      <c r="CI151" s="74"/>
      <c r="CJ151" s="74"/>
      <c r="CP151" s="74"/>
      <c r="CQ151" s="74"/>
      <c r="CR151" s="74"/>
      <c r="CX151" s="74"/>
      <c r="CY151" s="74"/>
      <c r="CZ151" s="74"/>
      <c r="DF151" s="74">
        <v>3.9700000000000001E-9</v>
      </c>
      <c r="DG151" s="74">
        <v>0.69014608020000001</v>
      </c>
      <c r="DH151" s="74">
        <v>64741.957983131098</v>
      </c>
      <c r="DI151" s="73">
        <f t="shared" si="164"/>
        <v>-3.8817163420073262E-9</v>
      </c>
      <c r="DJ151" s="73">
        <f t="shared" si="165"/>
        <v>-3.8806088994352114E-9</v>
      </c>
      <c r="DK151" s="73">
        <f t="shared" si="166"/>
        <v>-3.8806088061656483E-9</v>
      </c>
      <c r="DL151" s="73">
        <f t="shared" si="167"/>
        <v>-3.8806088061576486E-9</v>
      </c>
      <c r="DN151" s="74">
        <v>5.0000000000000003E-10</v>
      </c>
      <c r="DO151" s="74">
        <v>5.7615057948899997</v>
      </c>
      <c r="DP151" s="74">
        <v>25938.339944439598</v>
      </c>
      <c r="DQ151" s="73">
        <f t="shared" si="168"/>
        <v>4.8929597912800454E-10</v>
      </c>
      <c r="DR151" s="73">
        <f t="shared" si="169"/>
        <v>4.8924123978704411E-10</v>
      </c>
      <c r="DS151" s="73">
        <f t="shared" si="170"/>
        <v>4.8924123518522071E-10</v>
      </c>
      <c r="DT151" s="73">
        <f t="shared" si="171"/>
        <v>4.892412351848278E-10</v>
      </c>
      <c r="DV151" s="74">
        <v>3E-11</v>
      </c>
      <c r="DW151" s="74">
        <v>1.0582738966</v>
      </c>
      <c r="DX151" s="74">
        <v>51123.537899959898</v>
      </c>
      <c r="DY151" s="73">
        <f t="shared" si="172"/>
        <v>-1.305358496438733E-11</v>
      </c>
      <c r="DZ151" s="73">
        <f t="shared" si="173"/>
        <v>-1.3025294055935625E-11</v>
      </c>
      <c r="EA151" s="73">
        <f t="shared" si="174"/>
        <v>-1.3025291679975048E-11</v>
      </c>
      <c r="EB151" s="73">
        <f t="shared" si="175"/>
        <v>-1.3025291679772273E-11</v>
      </c>
      <c r="ED151" s="74"/>
      <c r="EE151" s="74"/>
      <c r="EF151" s="74"/>
      <c r="EL151" s="74"/>
      <c r="EM151" s="74"/>
      <c r="EN151" s="74"/>
      <c r="ET151" s="74"/>
      <c r="EU151" s="74"/>
      <c r="EV151" s="74"/>
    </row>
    <row r="152" spans="1:152" s="73" customFormat="1" ht="13.5" x14ac:dyDescent="0.3">
      <c r="L152" s="74"/>
      <c r="N152" s="74">
        <v>2.9900000000000003E-8</v>
      </c>
      <c r="O152" s="74">
        <v>5.2732363539199998</v>
      </c>
      <c r="P152" s="74">
        <v>46848.330174765601</v>
      </c>
      <c r="Q152" s="73">
        <f t="shared" si="136"/>
        <v>2.7879897638153655E-8</v>
      </c>
      <c r="R152" s="73">
        <f t="shared" si="137"/>
        <v>2.7869518074224405E-8</v>
      </c>
      <c r="S152" s="73">
        <f t="shared" si="138"/>
        <v>2.786951720165712E-8</v>
      </c>
      <c r="T152" s="73">
        <f t="shared" si="139"/>
        <v>2.7869517201583243E-8</v>
      </c>
      <c r="V152" s="74">
        <v>5.0799999999999998E-9</v>
      </c>
      <c r="W152" s="74">
        <v>1.03838633466</v>
      </c>
      <c r="X152" s="74">
        <v>24491.7166992895</v>
      </c>
      <c r="Y152" s="73">
        <f t="shared" si="140"/>
        <v>-5.0214438216806834E-9</v>
      </c>
      <c r="Z152" s="73">
        <f t="shared" si="141"/>
        <v>-5.0210573830389577E-9</v>
      </c>
      <c r="AA152" s="73">
        <f t="shared" si="142"/>
        <v>-5.021057350539766E-9</v>
      </c>
      <c r="AB152" s="73">
        <f t="shared" si="143"/>
        <v>-5.0210573505370032E-9</v>
      </c>
      <c r="AD152" s="74">
        <v>1.8E-10</v>
      </c>
      <c r="AE152" s="74">
        <v>5.2251928833500001</v>
      </c>
      <c r="AF152" s="74">
        <v>78267.590760080493</v>
      </c>
      <c r="AG152" s="73">
        <f t="shared" si="144"/>
        <v>1.0432247982392038E-10</v>
      </c>
      <c r="AH152" s="73">
        <f t="shared" si="145"/>
        <v>1.0455749494562581E-10</v>
      </c>
      <c r="AI152" s="73">
        <f t="shared" si="146"/>
        <v>1.0455751466670709E-10</v>
      </c>
      <c r="AJ152" s="73">
        <f t="shared" si="147"/>
        <v>1.0455751466837282E-10</v>
      </c>
      <c r="AL152" s="74">
        <v>9.9999999999999994E-12</v>
      </c>
      <c r="AM152" s="74">
        <v>5.8443897585200002</v>
      </c>
      <c r="AN152" s="74">
        <v>105307.21230790501</v>
      </c>
      <c r="AO152" s="73">
        <f t="shared" si="148"/>
        <v>6.0301122462184761E-12</v>
      </c>
      <c r="AP152" s="73">
        <f t="shared" si="149"/>
        <v>6.0473045316436967E-12</v>
      </c>
      <c r="AQ152" s="73">
        <f t="shared" si="150"/>
        <v>6.0473059739620048E-12</v>
      </c>
      <c r="AR152" s="73">
        <f t="shared" si="151"/>
        <v>6.047305974085144E-12</v>
      </c>
      <c r="AT152" s="74"/>
      <c r="AU152" s="74"/>
      <c r="AV152" s="74"/>
      <c r="BB152" s="74"/>
      <c r="BC152" s="74"/>
      <c r="BD152" s="74"/>
      <c r="BJ152" s="74">
        <v>9.8799999999999998E-9</v>
      </c>
      <c r="BK152" s="74">
        <v>1.2581525198100001</v>
      </c>
      <c r="BL152" s="74">
        <v>98068.536716305302</v>
      </c>
      <c r="BM152" s="73">
        <f t="shared" si="152"/>
        <v>-2.7418417924073301E-9</v>
      </c>
      <c r="BN152" s="73">
        <f t="shared" si="153"/>
        <v>-2.7609021246213669E-9</v>
      </c>
      <c r="BO152" s="73">
        <f t="shared" si="154"/>
        <v>-2.760903724497507E-9</v>
      </c>
      <c r="BP152" s="73">
        <f t="shared" si="155"/>
        <v>-2.7609037246333954E-9</v>
      </c>
      <c r="BR152" s="74">
        <v>8.6000000000000003E-10</v>
      </c>
      <c r="BS152" s="74">
        <v>1.2337503437599999</v>
      </c>
      <c r="BT152" s="74">
        <v>26301.202237012199</v>
      </c>
      <c r="BU152" s="73">
        <f t="shared" si="156"/>
        <v>3.4459495700129106E-10</v>
      </c>
      <c r="BV152" s="73">
        <f t="shared" si="157"/>
        <v>3.4501937314324667E-10</v>
      </c>
      <c r="BW152" s="73">
        <f t="shared" si="158"/>
        <v>3.4501940877388819E-10</v>
      </c>
      <c r="BX152" s="73">
        <f t="shared" si="159"/>
        <v>3.450194087769332E-10</v>
      </c>
      <c r="BZ152" s="74">
        <v>3.9999999999999998E-11</v>
      </c>
      <c r="CA152" s="74">
        <v>5.5613975888900002</v>
      </c>
      <c r="CB152" s="74">
        <v>26301.202237012199</v>
      </c>
      <c r="CC152" s="73">
        <f t="shared" si="160"/>
        <v>2.7953838383688806E-11</v>
      </c>
      <c r="CD152" s="73">
        <f t="shared" si="161"/>
        <v>2.7938421598618792E-11</v>
      </c>
      <c r="CE152" s="73">
        <f t="shared" si="162"/>
        <v>2.7938420303853662E-11</v>
      </c>
      <c r="CF152" s="73">
        <f t="shared" si="163"/>
        <v>2.7938420303743013E-11</v>
      </c>
      <c r="CH152" s="74"/>
      <c r="CI152" s="74"/>
      <c r="CJ152" s="74"/>
      <c r="CP152" s="74"/>
      <c r="CQ152" s="74"/>
      <c r="CR152" s="74"/>
      <c r="CX152" s="74"/>
      <c r="CY152" s="74"/>
      <c r="CZ152" s="74"/>
      <c r="DF152" s="74">
        <v>5.1099999999999999E-9</v>
      </c>
      <c r="DG152" s="74">
        <v>5.8824373452399996</v>
      </c>
      <c r="DH152" s="74">
        <v>45494.581429748701</v>
      </c>
      <c r="DI152" s="73">
        <f t="shared" si="164"/>
        <v>-4.9596120140547249E-9</v>
      </c>
      <c r="DJ152" s="73">
        <f t="shared" si="165"/>
        <v>-4.9607565486174965E-9</v>
      </c>
      <c r="DK152" s="73">
        <f t="shared" si="166"/>
        <v>-4.9607566445341484E-9</v>
      </c>
      <c r="DL152" s="73">
        <f t="shared" si="167"/>
        <v>-4.9607566445422324E-9</v>
      </c>
      <c r="DN152" s="74">
        <v>4.7000000000000003E-10</v>
      </c>
      <c r="DO152" s="74">
        <v>5.5270516361800004</v>
      </c>
      <c r="DP152" s="74">
        <v>77837.111233846503</v>
      </c>
      <c r="DQ152" s="73">
        <f t="shared" si="168"/>
        <v>4.0170578343549669E-10</v>
      </c>
      <c r="DR152" s="73">
        <f t="shared" si="169"/>
        <v>4.020942608197224E-10</v>
      </c>
      <c r="DS152" s="73">
        <f t="shared" si="170"/>
        <v>4.0209429339418348E-10</v>
      </c>
      <c r="DT152" s="73">
        <f t="shared" si="171"/>
        <v>4.0209429339695009E-10</v>
      </c>
      <c r="DV152" s="74">
        <v>3E-11</v>
      </c>
      <c r="DW152" s="74">
        <v>3.9333618708999998</v>
      </c>
      <c r="DX152" s="74">
        <v>104881.30353139099</v>
      </c>
      <c r="DY152" s="73">
        <f t="shared" si="172"/>
        <v>-1.5319192384838431E-12</v>
      </c>
      <c r="DZ152" s="73">
        <f t="shared" si="173"/>
        <v>-1.5962769823302123E-12</v>
      </c>
      <c r="EA152" s="73">
        <f t="shared" si="174"/>
        <v>-1.5962823856309015E-12</v>
      </c>
      <c r="EB152" s="73">
        <f t="shared" si="175"/>
        <v>-1.5962823860872752E-12</v>
      </c>
      <c r="ED152" s="74"/>
      <c r="EE152" s="74"/>
      <c r="EF152" s="74"/>
      <c r="EL152" s="74"/>
      <c r="EM152" s="74"/>
      <c r="EN152" s="74"/>
      <c r="ET152" s="74"/>
      <c r="EU152" s="74"/>
      <c r="EV152" s="74"/>
    </row>
    <row r="153" spans="1:152" s="73" customFormat="1" ht="13.5" x14ac:dyDescent="0.3">
      <c r="L153" s="74"/>
      <c r="N153" s="74">
        <v>3.2180000000000001E-8</v>
      </c>
      <c r="O153" s="74">
        <v>5.2093875157899996</v>
      </c>
      <c r="P153" s="74">
        <v>103925.01437542</v>
      </c>
      <c r="Q153" s="73">
        <f t="shared" si="136"/>
        <v>-3.1716977438995347E-8</v>
      </c>
      <c r="R153" s="73">
        <f t="shared" si="137"/>
        <v>-3.1705327583593736E-8</v>
      </c>
      <c r="S153" s="73">
        <f t="shared" si="138"/>
        <v>-3.1705326599416718E-8</v>
      </c>
      <c r="T153" s="73">
        <f t="shared" si="139"/>
        <v>-3.1705326599332829E-8</v>
      </c>
      <c r="V153" s="74">
        <v>4.18E-9</v>
      </c>
      <c r="W153" s="74">
        <v>0.36439379673</v>
      </c>
      <c r="X153" s="74">
        <v>51962.507187710398</v>
      </c>
      <c r="Y153" s="73">
        <f t="shared" si="140"/>
        <v>-3.0458226426438433E-9</v>
      </c>
      <c r="Z153" s="73">
        <f t="shared" si="141"/>
        <v>-3.0427740977698205E-9</v>
      </c>
      <c r="AA153" s="73">
        <f t="shared" si="142"/>
        <v>-3.0427738416631744E-9</v>
      </c>
      <c r="AB153" s="73">
        <f t="shared" si="143"/>
        <v>-3.0427738416413439E-9</v>
      </c>
      <c r="AD153" s="74">
        <v>1.5E-10</v>
      </c>
      <c r="AE153" s="74">
        <v>5.43053381026</v>
      </c>
      <c r="AF153" s="74">
        <v>64741.957983131098</v>
      </c>
      <c r="AG153" s="73">
        <f t="shared" si="144"/>
        <v>2.7339216921257727E-11</v>
      </c>
      <c r="AH153" s="73">
        <f t="shared" si="145"/>
        <v>2.7534767995380012E-11</v>
      </c>
      <c r="AI153" s="73">
        <f t="shared" si="146"/>
        <v>2.7534784412203457E-11</v>
      </c>
      <c r="AJ153" s="73">
        <f t="shared" si="147"/>
        <v>2.753478441361157E-11</v>
      </c>
      <c r="AL153" s="74">
        <v>9.9999999999999994E-12</v>
      </c>
      <c r="AM153" s="74">
        <v>2.82906439989</v>
      </c>
      <c r="AN153" s="74">
        <v>24498.830246290399</v>
      </c>
      <c r="AO153" s="73">
        <f t="shared" si="148"/>
        <v>1.8241178294820887E-12</v>
      </c>
      <c r="AP153" s="73">
        <f t="shared" si="149"/>
        <v>1.8191839350384278E-12</v>
      </c>
      <c r="AQ153" s="73">
        <f t="shared" si="150"/>
        <v>1.819183520759337E-12</v>
      </c>
      <c r="AR153" s="73">
        <f t="shared" si="151"/>
        <v>1.8191835207241232E-12</v>
      </c>
      <c r="AT153" s="74"/>
      <c r="AU153" s="74"/>
      <c r="AV153" s="74"/>
      <c r="BB153" s="74"/>
      <c r="BC153" s="74"/>
      <c r="BD153" s="74"/>
      <c r="BJ153" s="74">
        <v>1.062E-8</v>
      </c>
      <c r="BK153" s="74">
        <v>2.8813274208799999</v>
      </c>
      <c r="BL153" s="74">
        <v>120226.230161659</v>
      </c>
      <c r="BM153" s="73">
        <f t="shared" si="152"/>
        <v>6.1823713024917592E-10</v>
      </c>
      <c r="BN153" s="73">
        <f t="shared" si="153"/>
        <v>6.4434236503913129E-10</v>
      </c>
      <c r="BO153" s="73">
        <f t="shared" si="154"/>
        <v>6.4434455672698613E-10</v>
      </c>
      <c r="BP153" s="73">
        <f t="shared" si="155"/>
        <v>6.4434455691257609E-10</v>
      </c>
      <c r="BR153" s="74">
        <v>8.4999999999999996E-10</v>
      </c>
      <c r="BS153" s="74">
        <v>1.88852891739</v>
      </c>
      <c r="BT153" s="74">
        <v>77197.213947532495</v>
      </c>
      <c r="BU153" s="73">
        <f t="shared" si="156"/>
        <v>5.1531221362149006E-10</v>
      </c>
      <c r="BV153" s="73">
        <f t="shared" si="157"/>
        <v>5.1424273613799658E-10</v>
      </c>
      <c r="BW153" s="73">
        <f t="shared" si="158"/>
        <v>5.1424264628850117E-10</v>
      </c>
      <c r="BX153" s="73">
        <f t="shared" si="159"/>
        <v>5.142426462809607E-10</v>
      </c>
      <c r="BZ153" s="74">
        <v>3E-11</v>
      </c>
      <c r="CA153" s="74">
        <v>3.84817111044</v>
      </c>
      <c r="CB153" s="74">
        <v>2218.7571041868</v>
      </c>
      <c r="CC153" s="73">
        <f t="shared" si="160"/>
        <v>-1.7310806477719102E-11</v>
      </c>
      <c r="CD153" s="73">
        <f t="shared" si="161"/>
        <v>-1.730969298715384E-11</v>
      </c>
      <c r="CE153" s="73">
        <f t="shared" si="162"/>
        <v>-1.7309692893661415E-11</v>
      </c>
      <c r="CF153" s="73">
        <f t="shared" si="163"/>
        <v>-1.7309692893653583E-11</v>
      </c>
      <c r="CH153" s="74"/>
      <c r="CI153" s="74"/>
      <c r="CJ153" s="74"/>
      <c r="CP153" s="74"/>
      <c r="CQ153" s="74"/>
      <c r="CR153" s="74"/>
      <c r="CX153" s="74"/>
      <c r="CY153" s="74"/>
      <c r="CZ153" s="74"/>
      <c r="DF153" s="74">
        <v>4.1199999999999998E-9</v>
      </c>
      <c r="DG153" s="74">
        <v>2.2675440444600001</v>
      </c>
      <c r="DH153" s="74">
        <v>82815.662921781302</v>
      </c>
      <c r="DI153" s="73">
        <f t="shared" si="164"/>
        <v>-3.806900058418659E-9</v>
      </c>
      <c r="DJ153" s="73">
        <f t="shared" si="165"/>
        <v>-3.8042223256825942E-9</v>
      </c>
      <c r="DK153" s="73">
        <f t="shared" si="166"/>
        <v>-3.8042221003949003E-9</v>
      </c>
      <c r="DL153" s="73">
        <f t="shared" si="167"/>
        <v>-3.8042221003758371E-9</v>
      </c>
      <c r="DN153" s="74">
        <v>4.3000000000000001E-10</v>
      </c>
      <c r="DO153" s="74">
        <v>5.8499447409199998</v>
      </c>
      <c r="DP153" s="74">
        <v>63498.470381452702</v>
      </c>
      <c r="DQ153" s="73">
        <f t="shared" si="168"/>
        <v>3.8532515177790743E-10</v>
      </c>
      <c r="DR153" s="73">
        <f t="shared" si="169"/>
        <v>3.8557304357782632E-10</v>
      </c>
      <c r="DS153" s="73">
        <f t="shared" si="170"/>
        <v>3.8557306436392918E-10</v>
      </c>
      <c r="DT153" s="73">
        <f t="shared" si="171"/>
        <v>3.8557306436570369E-10</v>
      </c>
      <c r="DV153" s="74">
        <v>1.9999999999999999E-11</v>
      </c>
      <c r="DW153" s="74">
        <v>4.8066668393500001</v>
      </c>
      <c r="DX153" s="74">
        <v>88476.994970933505</v>
      </c>
      <c r="DY153" s="73">
        <f t="shared" si="172"/>
        <v>-1.9774627649606702E-11</v>
      </c>
      <c r="DZ153" s="73">
        <f t="shared" si="173"/>
        <v>-1.9769169475088892E-11</v>
      </c>
      <c r="EA153" s="73">
        <f t="shared" si="174"/>
        <v>-1.9769169014083689E-11</v>
      </c>
      <c r="EB153" s="73">
        <f t="shared" si="175"/>
        <v>-1.9769169014044423E-11</v>
      </c>
      <c r="ED153" s="74"/>
      <c r="EE153" s="74"/>
      <c r="EF153" s="74"/>
      <c r="EL153" s="74"/>
      <c r="EM153" s="74"/>
      <c r="EN153" s="74"/>
      <c r="ET153" s="74"/>
      <c r="EU153" s="74"/>
      <c r="EV153" s="74"/>
    </row>
    <row r="154" spans="1:152" s="73" customFormat="1" ht="13.5" x14ac:dyDescent="0.3">
      <c r="L154" s="74"/>
      <c r="N154" s="74">
        <v>2.899E-8</v>
      </c>
      <c r="O154" s="74">
        <v>5.0845149511200001</v>
      </c>
      <c r="P154" s="74">
        <v>58458.882133139698</v>
      </c>
      <c r="Q154" s="73">
        <f t="shared" si="136"/>
        <v>2.5759294437036318E-8</v>
      </c>
      <c r="R154" s="73">
        <f t="shared" si="137"/>
        <v>2.5743351648980233E-8</v>
      </c>
      <c r="S154" s="73">
        <f t="shared" si="138"/>
        <v>2.5743350308842079E-8</v>
      </c>
      <c r="T154" s="73">
        <f t="shared" si="139"/>
        <v>2.5743350308728415E-8</v>
      </c>
      <c r="V154" s="74">
        <v>4.0000000000000002E-9</v>
      </c>
      <c r="W154" s="74">
        <v>3.5155758907300001</v>
      </c>
      <c r="X154" s="74">
        <v>20760.427033191401</v>
      </c>
      <c r="Y154" s="73">
        <f t="shared" si="140"/>
        <v>6.3151910004046581E-10</v>
      </c>
      <c r="Z154" s="73">
        <f t="shared" si="141"/>
        <v>6.3319857256503154E-10</v>
      </c>
      <c r="AA154" s="73">
        <f t="shared" si="142"/>
        <v>6.3319871357210688E-10</v>
      </c>
      <c r="AB154" s="73">
        <f t="shared" si="143"/>
        <v>6.3319871358400577E-10</v>
      </c>
      <c r="AD154" s="74">
        <v>1.5E-10</v>
      </c>
      <c r="AE154" s="74">
        <v>2.5310709335700001</v>
      </c>
      <c r="AF154" s="74">
        <v>155468.03691925501</v>
      </c>
      <c r="AG154" s="73">
        <f t="shared" si="144"/>
        <v>-3.2056558550509662E-11</v>
      </c>
      <c r="AH154" s="73">
        <f t="shared" si="145"/>
        <v>-3.1589787076415201E-11</v>
      </c>
      <c r="AI154" s="73">
        <f t="shared" si="146"/>
        <v>-3.158974787183201E-11</v>
      </c>
      <c r="AJ154" s="73">
        <f t="shared" si="147"/>
        <v>-3.1589747868497897E-11</v>
      </c>
      <c r="AL154" s="77"/>
      <c r="AM154" s="77"/>
      <c r="AN154" s="77"/>
      <c r="AT154" s="74"/>
      <c r="AU154" s="74"/>
      <c r="AV154" s="74"/>
      <c r="BB154" s="74"/>
      <c r="BC154" s="74"/>
      <c r="BD154" s="74"/>
      <c r="BJ154" s="74">
        <v>8.9199999999999998E-9</v>
      </c>
      <c r="BK154" s="74">
        <v>0.63710475446000003</v>
      </c>
      <c r="BL154" s="74">
        <v>103396.012824688</v>
      </c>
      <c r="BM154" s="73">
        <f t="shared" si="152"/>
        <v>-6.4177678288099815E-9</v>
      </c>
      <c r="BN154" s="73">
        <f t="shared" si="153"/>
        <v>-6.4046338258946062E-9</v>
      </c>
      <c r="BO154" s="73">
        <f t="shared" si="154"/>
        <v>-6.4046327219293394E-9</v>
      </c>
      <c r="BP154" s="73">
        <f t="shared" si="155"/>
        <v>-6.4046327218361691E-9</v>
      </c>
      <c r="BR154" s="74">
        <v>8.1999999999999996E-10</v>
      </c>
      <c r="BS154" s="74">
        <v>3.7565257185599998</v>
      </c>
      <c r="BT154" s="74">
        <v>99799.659069237896</v>
      </c>
      <c r="BU154" s="73">
        <f t="shared" si="156"/>
        <v>-7.2399659204702282E-10</v>
      </c>
      <c r="BV154" s="73">
        <f t="shared" si="157"/>
        <v>-7.247820670647201E-10</v>
      </c>
      <c r="BW154" s="73">
        <f t="shared" si="158"/>
        <v>-7.2478213288771609E-10</v>
      </c>
      <c r="BX154" s="73">
        <f t="shared" si="159"/>
        <v>-7.2478213289329707E-10</v>
      </c>
      <c r="BZ154" s="74">
        <v>3.9999999999999998E-11</v>
      </c>
      <c r="CA154" s="74">
        <v>3.4068539818899999</v>
      </c>
      <c r="CB154" s="74">
        <v>52389.105378586399</v>
      </c>
      <c r="CC154" s="73">
        <f t="shared" si="160"/>
        <v>3.9138006601090127E-11</v>
      </c>
      <c r="CD154" s="73">
        <f t="shared" si="161"/>
        <v>3.9129121532621313E-11</v>
      </c>
      <c r="CE154" s="73">
        <f t="shared" si="162"/>
        <v>3.9129120784721633E-11</v>
      </c>
      <c r="CF154" s="73">
        <f t="shared" si="163"/>
        <v>3.9129120784658405E-11</v>
      </c>
      <c r="CH154" s="74"/>
      <c r="CI154" s="74"/>
      <c r="CJ154" s="74"/>
      <c r="CP154" s="74"/>
      <c r="CQ154" s="74"/>
      <c r="CR154" s="74"/>
      <c r="CX154" s="74"/>
      <c r="CY154" s="74"/>
      <c r="CZ154" s="74"/>
      <c r="DF154" s="74">
        <v>4.25E-9</v>
      </c>
      <c r="DG154" s="74">
        <v>5.2451192749600004</v>
      </c>
      <c r="DH154" s="74">
        <v>52389.105378586399</v>
      </c>
      <c r="DI154" s="73">
        <f t="shared" si="164"/>
        <v>-2.5268223441507782E-10</v>
      </c>
      <c r="DJ154" s="73">
        <f t="shared" si="165"/>
        <v>-2.4812976134233755E-10</v>
      </c>
      <c r="DK154" s="73">
        <f t="shared" si="166"/>
        <v>-2.4812937909559135E-10</v>
      </c>
      <c r="DL154" s="73">
        <f t="shared" si="167"/>
        <v>-2.4812937906327423E-10</v>
      </c>
      <c r="DN154" s="74">
        <v>5.1999999999999996E-10</v>
      </c>
      <c r="DO154" s="74">
        <v>2.6363829998199999</v>
      </c>
      <c r="DP154" s="74">
        <v>18093.374699549899</v>
      </c>
      <c r="DQ154" s="73">
        <f t="shared" si="168"/>
        <v>1.8969883306910408E-10</v>
      </c>
      <c r="DR154" s="73">
        <f t="shared" si="169"/>
        <v>1.8987824559428128E-10</v>
      </c>
      <c r="DS154" s="73">
        <f t="shared" si="170"/>
        <v>1.8987826065703814E-10</v>
      </c>
      <c r="DT154" s="73">
        <f t="shared" si="171"/>
        <v>1.8987826065830393E-10</v>
      </c>
      <c r="DV154" s="74">
        <v>1.9999999999999999E-11</v>
      </c>
      <c r="DW154" s="74">
        <v>2.5691939479800001</v>
      </c>
      <c r="DX154" s="74">
        <v>51962.507187710398</v>
      </c>
      <c r="DY154" s="73">
        <f t="shared" si="172"/>
        <v>-2.4025999030313631E-12</v>
      </c>
      <c r="DZ154" s="73">
        <f t="shared" si="173"/>
        <v>-2.423730323416704E-12</v>
      </c>
      <c r="EA154" s="73">
        <f t="shared" si="174"/>
        <v>-2.4237320974539064E-12</v>
      </c>
      <c r="EB154" s="73">
        <f t="shared" si="175"/>
        <v>-2.4237320976051241E-12</v>
      </c>
      <c r="ED154" s="74"/>
      <c r="EE154" s="74"/>
      <c r="EF154" s="74"/>
      <c r="EL154" s="74"/>
      <c r="EM154" s="74"/>
      <c r="EN154" s="74"/>
      <c r="ET154" s="74"/>
      <c r="EU154" s="74"/>
      <c r="EV154" s="74"/>
    </row>
    <row r="155" spans="1:152" s="73" customFormat="1" ht="13.5" x14ac:dyDescent="0.3">
      <c r="L155" s="74"/>
      <c r="N155" s="74">
        <v>3.7079999999999999E-8</v>
      </c>
      <c r="O155" s="74">
        <v>2.7137010279999998E-2</v>
      </c>
      <c r="P155" s="74">
        <v>26241.681952059</v>
      </c>
      <c r="Q155" s="73">
        <f t="shared" si="136"/>
        <v>1.9570098543044615E-8</v>
      </c>
      <c r="R155" s="73">
        <f t="shared" si="137"/>
        <v>1.9553167684894705E-8</v>
      </c>
      <c r="S155" s="73">
        <f t="shared" si="138"/>
        <v>1.9553166263106906E-8</v>
      </c>
      <c r="T155" s="73">
        <f t="shared" si="139"/>
        <v>1.9553166262986915E-8</v>
      </c>
      <c r="V155" s="74">
        <v>3.5899999999999998E-9</v>
      </c>
      <c r="W155" s="74">
        <v>3.0919678589999999E-2</v>
      </c>
      <c r="X155" s="74">
        <v>2118.7638603783998</v>
      </c>
      <c r="Y155" s="73">
        <f t="shared" si="140"/>
        <v>-3.5667551586723711E-9</v>
      </c>
      <c r="Z155" s="73">
        <f t="shared" si="141"/>
        <v>-3.566737455179896E-9</v>
      </c>
      <c r="AA155" s="73">
        <f t="shared" si="142"/>
        <v>-3.5667374536931927E-9</v>
      </c>
      <c r="AB155" s="73">
        <f t="shared" si="143"/>
        <v>-3.5667374536930649E-9</v>
      </c>
      <c r="AD155" s="74">
        <v>2.0000000000000001E-10</v>
      </c>
      <c r="AE155" s="74">
        <v>4.4095952811499997</v>
      </c>
      <c r="AF155" s="74">
        <v>1223.8178407786099</v>
      </c>
      <c r="AG155" s="73">
        <f t="shared" si="144"/>
        <v>1.3259291039290525E-10</v>
      </c>
      <c r="AH155" s="73">
        <f t="shared" si="145"/>
        <v>1.3258915717737529E-10</v>
      </c>
      <c r="AI155" s="73">
        <f t="shared" si="146"/>
        <v>1.3258915686224421E-10</v>
      </c>
      <c r="AJ155" s="73">
        <f t="shared" si="147"/>
        <v>1.3258915686221707E-10</v>
      </c>
      <c r="AL155" s="74"/>
      <c r="AM155" s="74"/>
      <c r="AN155" s="74"/>
      <c r="AT155" s="74"/>
      <c r="AU155" s="74"/>
      <c r="AV155" s="74"/>
      <c r="BB155" s="74"/>
      <c r="BC155" s="74"/>
      <c r="BD155" s="74"/>
      <c r="BJ155" s="74">
        <v>1.041E-8</v>
      </c>
      <c r="BK155" s="74">
        <v>0.89365572197999998</v>
      </c>
      <c r="BL155" s="74">
        <v>52602.404474024399</v>
      </c>
      <c r="BM155" s="73">
        <f t="shared" si="152"/>
        <v>7.6649276665688698E-9</v>
      </c>
      <c r="BN155" s="73">
        <f t="shared" si="153"/>
        <v>7.6725123709772899E-9</v>
      </c>
      <c r="BO155" s="73">
        <f t="shared" si="154"/>
        <v>7.6725130074307162E-9</v>
      </c>
      <c r="BP155" s="73">
        <f t="shared" si="155"/>
        <v>7.6725130074851066E-9</v>
      </c>
      <c r="BR155" s="74">
        <v>8.9000000000000003E-10</v>
      </c>
      <c r="BS155" s="74">
        <v>4.9568414798599996</v>
      </c>
      <c r="BT155" s="74">
        <v>105410.994496485</v>
      </c>
      <c r="BU155" s="73">
        <f t="shared" si="156"/>
        <v>-1.3370451084718674E-10</v>
      </c>
      <c r="BV155" s="73">
        <f t="shared" si="157"/>
        <v>-1.31804471939995E-10</v>
      </c>
      <c r="BW155" s="73">
        <f t="shared" si="158"/>
        <v>-1.3180431238303194E-10</v>
      </c>
      <c r="BX155" s="73">
        <f t="shared" si="159"/>
        <v>-1.31804312369423E-10</v>
      </c>
      <c r="BZ155" s="74">
        <v>3E-11</v>
      </c>
      <c r="CA155" s="74">
        <v>3.6449758725899999</v>
      </c>
      <c r="CB155" s="74">
        <v>64607.848933546098</v>
      </c>
      <c r="CC155" s="73">
        <f t="shared" si="160"/>
        <v>-2.5331874581198519E-11</v>
      </c>
      <c r="CD155" s="73">
        <f t="shared" si="161"/>
        <v>-2.5353119915641542E-11</v>
      </c>
      <c r="CE155" s="73">
        <f t="shared" si="162"/>
        <v>-2.5353121697579169E-11</v>
      </c>
      <c r="CF155" s="73">
        <f t="shared" si="163"/>
        <v>-2.5353121697732327E-11</v>
      </c>
      <c r="CH155" s="74"/>
      <c r="CI155" s="74"/>
      <c r="CJ155" s="74"/>
      <c r="CP155" s="74"/>
      <c r="CQ155" s="74"/>
      <c r="CR155" s="74"/>
      <c r="CX155" s="74"/>
      <c r="CY155" s="74"/>
      <c r="CZ155" s="74"/>
      <c r="DF155" s="74">
        <v>4.8200000000000003E-9</v>
      </c>
      <c r="DG155" s="74">
        <v>0.98165400058999996</v>
      </c>
      <c r="DH155" s="74">
        <v>25654.191403697299</v>
      </c>
      <c r="DI155" s="73">
        <f t="shared" si="164"/>
        <v>-4.7442894088724507E-9</v>
      </c>
      <c r="DJ155" s="73">
        <f t="shared" si="165"/>
        <v>-4.7438416220801283E-9</v>
      </c>
      <c r="DK155" s="73">
        <f t="shared" si="166"/>
        <v>-4.7438415844280298E-9</v>
      </c>
      <c r="DL155" s="73">
        <f t="shared" si="167"/>
        <v>-4.7438415844248278E-9</v>
      </c>
      <c r="DN155" s="74">
        <v>4.2E-10</v>
      </c>
      <c r="DO155" s="74">
        <v>5.3917842192499998</v>
      </c>
      <c r="DP155" s="74">
        <v>64741.957983131098</v>
      </c>
      <c r="DQ155" s="73">
        <f t="shared" si="168"/>
        <v>9.2490565814165124E-11</v>
      </c>
      <c r="DR155" s="73">
        <f t="shared" si="169"/>
        <v>9.3033751302454857E-11</v>
      </c>
      <c r="DS155" s="73">
        <f t="shared" si="170"/>
        <v>9.3033796902518033E-11</v>
      </c>
      <c r="DT155" s="73">
        <f t="shared" si="171"/>
        <v>9.3033796906429266E-11</v>
      </c>
      <c r="DV155" s="74">
        <v>1.9999999999999999E-11</v>
      </c>
      <c r="DW155" s="74">
        <v>5.1932883821400004</v>
      </c>
      <c r="DX155" s="74">
        <v>91785.460866313893</v>
      </c>
      <c r="DY155" s="73">
        <f t="shared" si="172"/>
        <v>1.6891365391435235E-11</v>
      </c>
      <c r="DZ155" s="73">
        <f t="shared" si="173"/>
        <v>1.6911467845827228E-11</v>
      </c>
      <c r="EA155" s="73">
        <f t="shared" si="174"/>
        <v>1.6911469531160667E-11</v>
      </c>
      <c r="EB155" s="73">
        <f t="shared" si="175"/>
        <v>1.6911469531303902E-11</v>
      </c>
      <c r="ED155" s="74"/>
      <c r="EE155" s="74"/>
      <c r="EF155" s="74"/>
      <c r="EL155" s="74"/>
      <c r="EM155" s="74"/>
      <c r="EN155" s="74"/>
      <c r="ET155" s="74"/>
      <c r="EU155" s="74"/>
      <c r="EV155" s="74"/>
    </row>
    <row r="156" spans="1:152" s="73" customFormat="1" ht="13.5" x14ac:dyDescent="0.3">
      <c r="L156" s="74"/>
      <c r="N156" s="74">
        <v>2.9910000000000001E-8</v>
      </c>
      <c r="O156" s="74">
        <v>2.9227833936800001</v>
      </c>
      <c r="P156" s="74">
        <v>44937.130691548402</v>
      </c>
      <c r="Q156" s="73">
        <f t="shared" si="136"/>
        <v>-2.0926924322151179E-8</v>
      </c>
      <c r="R156" s="73">
        <f t="shared" si="137"/>
        <v>-2.0946584357696857E-8</v>
      </c>
      <c r="S156" s="73">
        <f t="shared" si="138"/>
        <v>-2.0946586007650206E-8</v>
      </c>
      <c r="T156" s="73">
        <f t="shared" si="139"/>
        <v>-2.0946586007788563E-8</v>
      </c>
      <c r="V156" s="74">
        <v>3.5600000000000001E-9</v>
      </c>
      <c r="W156" s="74">
        <v>2.0372728112799998</v>
      </c>
      <c r="X156" s="74">
        <v>1052.2683831884001</v>
      </c>
      <c r="Y156" s="73">
        <f t="shared" si="140"/>
        <v>3.4227804284645788E-9</v>
      </c>
      <c r="Z156" s="73">
        <f t="shared" si="141"/>
        <v>3.4228015247018691E-9</v>
      </c>
      <c r="AA156" s="73">
        <f t="shared" si="142"/>
        <v>3.422801526473087E-9</v>
      </c>
      <c r="AB156" s="73">
        <f t="shared" si="143"/>
        <v>3.4228015264732367E-9</v>
      </c>
      <c r="AD156" s="74">
        <v>1.5E-10</v>
      </c>
      <c r="AE156" s="74">
        <v>4.05461375332</v>
      </c>
      <c r="AF156" s="74">
        <v>51962.507187710398</v>
      </c>
      <c r="AG156" s="73">
        <f t="shared" si="144"/>
        <v>1.4683475397059385E-10</v>
      </c>
      <c r="AH156" s="73">
        <f t="shared" si="145"/>
        <v>1.4680204781980808E-10</v>
      </c>
      <c r="AI156" s="73">
        <f t="shared" si="146"/>
        <v>1.4680204506675261E-10</v>
      </c>
      <c r="AJ156" s="73">
        <f t="shared" si="147"/>
        <v>1.4680204506651795E-10</v>
      </c>
      <c r="AL156" s="74"/>
      <c r="AM156" s="74"/>
      <c r="AN156" s="74"/>
      <c r="AT156" s="74"/>
      <c r="AU156" s="74"/>
      <c r="AV156" s="74"/>
      <c r="BB156" s="74"/>
      <c r="BC156" s="74"/>
      <c r="BD156" s="74"/>
      <c r="BJ156" s="74">
        <v>9.7800000000000006E-9</v>
      </c>
      <c r="BK156" s="74">
        <v>0.93067667927999997</v>
      </c>
      <c r="BL156" s="74">
        <v>53764.879178432202</v>
      </c>
      <c r="BM156" s="73">
        <f t="shared" si="152"/>
        <v>6.7329337768294967E-9</v>
      </c>
      <c r="BN156" s="73">
        <f t="shared" si="153"/>
        <v>6.7407410116426853E-9</v>
      </c>
      <c r="BO156" s="73">
        <f t="shared" si="154"/>
        <v>6.7407416668113956E-9</v>
      </c>
      <c r="BP156" s="73">
        <f t="shared" si="155"/>
        <v>6.7407416668661756E-9</v>
      </c>
      <c r="BR156" s="74">
        <v>9.5999999999999999E-10</v>
      </c>
      <c r="BS156" s="74">
        <v>5.1049083135100002</v>
      </c>
      <c r="BT156" s="74">
        <v>52389.105378586399</v>
      </c>
      <c r="BU156" s="73">
        <f t="shared" si="156"/>
        <v>7.7408257315614669E-11</v>
      </c>
      <c r="BV156" s="73">
        <f t="shared" si="157"/>
        <v>7.8434971240120839E-11</v>
      </c>
      <c r="BW156" s="73">
        <f t="shared" si="158"/>
        <v>7.8435057441285359E-11</v>
      </c>
      <c r="BX156" s="73">
        <f t="shared" si="159"/>
        <v>7.8435057448573247E-11</v>
      </c>
      <c r="BZ156" s="74">
        <v>3E-11</v>
      </c>
      <c r="CA156" s="74">
        <v>4.90907522926</v>
      </c>
      <c r="CB156" s="74">
        <v>99799.659069237896</v>
      </c>
      <c r="CC156" s="73">
        <f t="shared" si="160"/>
        <v>2.1132020971432347E-12</v>
      </c>
      <c r="CD156" s="73">
        <f t="shared" si="161"/>
        <v>2.0520271149124412E-12</v>
      </c>
      <c r="CE156" s="73">
        <f t="shared" si="162"/>
        <v>2.0520219781717614E-12</v>
      </c>
      <c r="CF156" s="73">
        <f t="shared" si="163"/>
        <v>2.0520219777362265E-12</v>
      </c>
      <c r="CH156" s="74"/>
      <c r="CI156" s="74"/>
      <c r="CJ156" s="74"/>
      <c r="CP156" s="74"/>
      <c r="CQ156" s="74"/>
      <c r="CR156" s="74"/>
      <c r="CX156" s="74"/>
      <c r="CY156" s="74"/>
      <c r="CZ156" s="74"/>
      <c r="DF156" s="74">
        <v>3.8000000000000001E-9</v>
      </c>
      <c r="DG156" s="74">
        <v>3.7441313215699998</v>
      </c>
      <c r="DH156" s="74">
        <v>52179.687618506403</v>
      </c>
      <c r="DI156" s="73">
        <f t="shared" si="164"/>
        <v>-3.7677128455138692E-9</v>
      </c>
      <c r="DJ156" s="73">
        <f t="shared" si="165"/>
        <v>-3.7671824051629232E-9</v>
      </c>
      <c r="DK156" s="73">
        <f t="shared" si="166"/>
        <v>-3.7671823604453879E-9</v>
      </c>
      <c r="DL156" s="73">
        <f t="shared" si="167"/>
        <v>-3.767182360441592E-9</v>
      </c>
      <c r="DN156" s="74">
        <v>4.0999999999999998E-10</v>
      </c>
      <c r="DO156" s="74">
        <v>1.8711396355400001</v>
      </c>
      <c r="DP156" s="74">
        <v>125887.562210812</v>
      </c>
      <c r="DQ156" s="73">
        <f t="shared" si="168"/>
        <v>-9.1017627206705552E-11</v>
      </c>
      <c r="DR156" s="73">
        <f t="shared" si="169"/>
        <v>-9.2048101865784903E-11</v>
      </c>
      <c r="DS156" s="73">
        <f t="shared" si="170"/>
        <v>-9.2048188360907944E-11</v>
      </c>
      <c r="DT156" s="73">
        <f t="shared" si="171"/>
        <v>-9.2048188368266259E-11</v>
      </c>
      <c r="DV156" s="74">
        <v>3E-11</v>
      </c>
      <c r="DW156" s="74">
        <v>4.9444874433299999</v>
      </c>
      <c r="DX156" s="74">
        <v>44937.130691548402</v>
      </c>
      <c r="DY156" s="73">
        <f t="shared" si="172"/>
        <v>2.8438913246270994E-11</v>
      </c>
      <c r="DZ156" s="73">
        <f t="shared" si="173"/>
        <v>2.843011011526688E-11</v>
      </c>
      <c r="EA156" s="73">
        <f t="shared" si="174"/>
        <v>2.843010937512613E-11</v>
      </c>
      <c r="EB156" s="73">
        <f t="shared" si="175"/>
        <v>2.8430109375064066E-11</v>
      </c>
      <c r="ED156" s="74"/>
      <c r="EE156" s="74"/>
      <c r="EF156" s="74"/>
      <c r="EL156" s="74"/>
      <c r="EM156" s="74"/>
      <c r="EN156" s="74"/>
      <c r="ET156" s="74"/>
      <c r="EU156" s="74"/>
      <c r="EV156" s="74"/>
    </row>
    <row r="157" spans="1:152" s="73" customFormat="1" ht="13.5" x14ac:dyDescent="0.3">
      <c r="L157" s="74"/>
      <c r="N157" s="74">
        <v>3.1769999999999999E-8</v>
      </c>
      <c r="O157" s="74">
        <v>5.753403864E-2</v>
      </c>
      <c r="P157" s="74">
        <v>22747.290714874402</v>
      </c>
      <c r="Q157" s="73">
        <f t="shared" si="136"/>
        <v>1.1769779142784805E-8</v>
      </c>
      <c r="R157" s="73">
        <f t="shared" si="137"/>
        <v>1.1756029128740975E-8</v>
      </c>
      <c r="S157" s="73">
        <f t="shared" si="138"/>
        <v>1.1756027974154269E-8</v>
      </c>
      <c r="T157" s="73">
        <f t="shared" si="139"/>
        <v>1.1756027974056963E-8</v>
      </c>
      <c r="V157" s="74">
        <v>4.2299999999999997E-9</v>
      </c>
      <c r="W157" s="74">
        <v>4.2143754623999996</v>
      </c>
      <c r="X157" s="74">
        <v>18093.374699549899</v>
      </c>
      <c r="Y157" s="73">
        <f t="shared" si="140"/>
        <v>-3.9494868233993555E-9</v>
      </c>
      <c r="Z157" s="73">
        <f t="shared" si="141"/>
        <v>-3.9489252046198811E-9</v>
      </c>
      <c r="AA157" s="73">
        <f t="shared" si="142"/>
        <v>-3.9489251574424215E-9</v>
      </c>
      <c r="AB157" s="73">
        <f t="shared" si="143"/>
        <v>-3.9489251574384569E-9</v>
      </c>
      <c r="AD157" s="74">
        <v>1.5E-10</v>
      </c>
      <c r="AE157" s="74">
        <v>3.5276985226200002</v>
      </c>
      <c r="AF157" s="74">
        <v>79219.309166331106</v>
      </c>
      <c r="AG157" s="73">
        <f t="shared" si="144"/>
        <v>-8.1656480891118846E-11</v>
      </c>
      <c r="AH157" s="73">
        <f t="shared" si="145"/>
        <v>-8.1452211651405059E-11</v>
      </c>
      <c r="AI157" s="73">
        <f t="shared" si="146"/>
        <v>-8.1452194491533662E-11</v>
      </c>
      <c r="AJ157" s="73">
        <f t="shared" si="147"/>
        <v>-8.1452194490073055E-11</v>
      </c>
      <c r="AL157" s="74"/>
      <c r="AM157" s="74"/>
      <c r="AN157" s="74"/>
      <c r="AT157" s="74"/>
      <c r="AU157" s="74"/>
      <c r="AV157" s="74"/>
      <c r="BB157" s="74"/>
      <c r="BC157" s="74"/>
      <c r="BD157" s="74"/>
      <c r="BJ157" s="74">
        <v>1.136E-8</v>
      </c>
      <c r="BK157" s="74">
        <v>5.8202315926399999</v>
      </c>
      <c r="BL157" s="74">
        <v>52179.687618506403</v>
      </c>
      <c r="BM157" s="73">
        <f t="shared" si="152"/>
        <v>4.1593056913786994E-9</v>
      </c>
      <c r="BN157" s="73">
        <f t="shared" si="153"/>
        <v>4.1480054258661133E-9</v>
      </c>
      <c r="BO157" s="73">
        <f t="shared" si="154"/>
        <v>4.1480044768733146E-9</v>
      </c>
      <c r="BP157" s="73">
        <f t="shared" si="155"/>
        <v>4.1480044767927605E-9</v>
      </c>
      <c r="BR157" s="74">
        <v>7.5E-10</v>
      </c>
      <c r="BS157" s="74">
        <v>2.5072213918499999</v>
      </c>
      <c r="BT157" s="74">
        <v>2218.7571041868</v>
      </c>
      <c r="BU157" s="73">
        <f t="shared" si="156"/>
        <v>4.9783755734996281E-10</v>
      </c>
      <c r="BV157" s="73">
        <f t="shared" si="157"/>
        <v>4.9786304870098121E-10</v>
      </c>
      <c r="BW157" s="73">
        <f t="shared" si="158"/>
        <v>4.9786305084124353E-10</v>
      </c>
      <c r="BX157" s="73">
        <f t="shared" si="159"/>
        <v>4.9786305084142292E-10</v>
      </c>
      <c r="BZ157" s="74">
        <v>3E-11</v>
      </c>
      <c r="CA157" s="74">
        <v>0.33551297325000001</v>
      </c>
      <c r="CB157" s="74">
        <v>13655.8604911764</v>
      </c>
      <c r="CC157" s="73">
        <f t="shared" si="160"/>
        <v>-1.8162476796864766E-11</v>
      </c>
      <c r="CD157" s="73">
        <f t="shared" si="161"/>
        <v>-1.815579762354216E-11</v>
      </c>
      <c r="CE157" s="73">
        <f t="shared" si="162"/>
        <v>-1.8155797062685332E-11</v>
      </c>
      <c r="CF157" s="73">
        <f t="shared" si="163"/>
        <v>-1.8155797062637818E-11</v>
      </c>
      <c r="CH157" s="74"/>
      <c r="CI157" s="74"/>
      <c r="CJ157" s="74"/>
      <c r="CP157" s="74"/>
      <c r="CQ157" s="74"/>
      <c r="CR157" s="74"/>
      <c r="CX157" s="74"/>
      <c r="CY157" s="74"/>
      <c r="CZ157" s="74"/>
      <c r="DF157" s="74">
        <v>3.5899999999999998E-9</v>
      </c>
      <c r="DG157" s="74">
        <v>5.5096107740800004</v>
      </c>
      <c r="DH157" s="74">
        <v>26555.868131928601</v>
      </c>
      <c r="DI157" s="73">
        <f t="shared" si="164"/>
        <v>-3.5518767890397892E-9</v>
      </c>
      <c r="DJ157" s="73">
        <f t="shared" si="165"/>
        <v>-3.5521600777676337E-9</v>
      </c>
      <c r="DK157" s="73">
        <f t="shared" si="166"/>
        <v>-3.5521601015089965E-9</v>
      </c>
      <c r="DL157" s="73">
        <f t="shared" si="167"/>
        <v>-3.5521601015110062E-9</v>
      </c>
      <c r="DN157" s="74">
        <v>4.5E-10</v>
      </c>
      <c r="DO157" s="74">
        <v>4.0460353063200003</v>
      </c>
      <c r="DP157" s="74">
        <v>55618.381228113802</v>
      </c>
      <c r="DQ157" s="73">
        <f t="shared" si="168"/>
        <v>-3.8909940300768469E-10</v>
      </c>
      <c r="DR157" s="73">
        <f t="shared" si="169"/>
        <v>-3.8884163208330705E-10</v>
      </c>
      <c r="DS157" s="73">
        <f t="shared" si="170"/>
        <v>-3.888416104191424E-10</v>
      </c>
      <c r="DT157" s="73">
        <f t="shared" si="171"/>
        <v>-3.8884161041731418E-10</v>
      </c>
      <c r="DV157" s="74">
        <v>1.9999999999999999E-11</v>
      </c>
      <c r="DW157" s="74">
        <v>0.39272598960999999</v>
      </c>
      <c r="DX157" s="74">
        <v>23754.706748702101</v>
      </c>
      <c r="DY157" s="73">
        <f t="shared" si="172"/>
        <v>-1.9594513890909044E-11</v>
      </c>
      <c r="DZ157" s="73">
        <f t="shared" si="173"/>
        <v>-1.9592562051281301E-11</v>
      </c>
      <c r="EA157" s="73">
        <f t="shared" si="174"/>
        <v>-1.9592561887206055E-11</v>
      </c>
      <c r="EB157" s="73">
        <f t="shared" si="175"/>
        <v>-1.9592561887192129E-11</v>
      </c>
      <c r="ED157" s="74"/>
      <c r="EE157" s="74"/>
      <c r="EF157" s="74"/>
      <c r="EL157" s="74"/>
      <c r="EM157" s="74"/>
      <c r="EN157" s="74"/>
      <c r="ET157" s="74"/>
      <c r="EU157" s="74"/>
      <c r="EV157" s="74"/>
    </row>
    <row r="158" spans="1:152" s="73" customFormat="1" ht="13.5" x14ac:dyDescent="0.3">
      <c r="L158" s="74"/>
      <c r="N158" s="74">
        <v>3.1629999999999999E-8</v>
      </c>
      <c r="O158" s="74">
        <v>5.3871355276899999</v>
      </c>
      <c r="P158" s="74">
        <v>105307.21230790501</v>
      </c>
      <c r="Q158" s="73">
        <f t="shared" si="136"/>
        <v>2.8253517109141232E-8</v>
      </c>
      <c r="R158" s="73">
        <f t="shared" si="137"/>
        <v>2.8284121568476729E-8</v>
      </c>
      <c r="S158" s="73">
        <f t="shared" si="138"/>
        <v>2.8284124132565279E-8</v>
      </c>
      <c r="T158" s="73">
        <f t="shared" si="139"/>
        <v>2.828412413278419E-8</v>
      </c>
      <c r="V158" s="74">
        <v>3.3999999999999998E-9</v>
      </c>
      <c r="W158" s="74">
        <v>1.64349471632</v>
      </c>
      <c r="X158" s="74">
        <v>79219.309166331106</v>
      </c>
      <c r="Y158" s="73">
        <f t="shared" si="140"/>
        <v>3.2837613317912528E-9</v>
      </c>
      <c r="Z158" s="73">
        <f t="shared" si="141"/>
        <v>3.2851871844181062E-9</v>
      </c>
      <c r="AA158" s="73">
        <f t="shared" si="142"/>
        <v>3.2851873037725184E-9</v>
      </c>
      <c r="AB158" s="73">
        <f t="shared" si="143"/>
        <v>3.2851873037826774E-9</v>
      </c>
      <c r="AD158" s="74">
        <v>1.5E-10</v>
      </c>
      <c r="AE158" s="74">
        <v>0.45988103835999999</v>
      </c>
      <c r="AF158" s="74">
        <v>162188.75089859701</v>
      </c>
      <c r="AG158" s="73">
        <f t="shared" si="144"/>
        <v>-7.0218353218973646E-11</v>
      </c>
      <c r="AH158" s="73">
        <f t="shared" si="145"/>
        <v>-6.9777643349081883E-11</v>
      </c>
      <c r="AI158" s="73">
        <f t="shared" si="146"/>
        <v>-6.9777606313777438E-11</v>
      </c>
      <c r="AJ158" s="73">
        <f t="shared" si="147"/>
        <v>-6.9777606310637564E-11</v>
      </c>
      <c r="AL158" s="74"/>
      <c r="AM158" s="74"/>
      <c r="AN158" s="74"/>
      <c r="AT158" s="74"/>
      <c r="AU158" s="74"/>
      <c r="AV158" s="74"/>
      <c r="BB158" s="74"/>
      <c r="BC158" s="74"/>
      <c r="BD158" s="74"/>
      <c r="BJ158" s="74">
        <v>8.3799999999999996E-9</v>
      </c>
      <c r="BK158" s="74">
        <v>4.6655660368099996</v>
      </c>
      <c r="BL158" s="74">
        <v>155418.04029735099</v>
      </c>
      <c r="BM158" s="73">
        <f t="shared" si="152"/>
        <v>-8.3754459068500998E-9</v>
      </c>
      <c r="BN158" s="73">
        <f t="shared" si="153"/>
        <v>-8.3745241409420962E-9</v>
      </c>
      <c r="BO158" s="73">
        <f t="shared" si="154"/>
        <v>-8.3745240599857891E-9</v>
      </c>
      <c r="BP158" s="73">
        <f t="shared" si="155"/>
        <v>-8.374524059978902E-9</v>
      </c>
      <c r="BR158" s="74">
        <v>9.2999999999999999E-10</v>
      </c>
      <c r="BS158" s="74">
        <v>6.0022947579899997</v>
      </c>
      <c r="BT158" s="74">
        <v>53764.879178432202</v>
      </c>
      <c r="BU158" s="73">
        <f t="shared" si="156"/>
        <v>8.5654848642891623E-10</v>
      </c>
      <c r="BV158" s="73">
        <f t="shared" si="157"/>
        <v>8.5614905334068243E-10</v>
      </c>
      <c r="BW158" s="73">
        <f t="shared" si="158"/>
        <v>8.5614901975984813E-10</v>
      </c>
      <c r="BX158" s="73">
        <f t="shared" si="159"/>
        <v>8.5614901975704047E-10</v>
      </c>
      <c r="BZ158" s="74">
        <v>3E-11</v>
      </c>
      <c r="CA158" s="74">
        <v>4.3873852696300002</v>
      </c>
      <c r="CB158" s="74">
        <v>108903.566063355</v>
      </c>
      <c r="CC158" s="73">
        <f t="shared" si="160"/>
        <v>7.1701576974126115E-12</v>
      </c>
      <c r="CD158" s="73">
        <f t="shared" si="161"/>
        <v>7.2351173636580877E-12</v>
      </c>
      <c r="CE158" s="73">
        <f t="shared" si="162"/>
        <v>7.2351228162900188E-12</v>
      </c>
      <c r="CF158" s="73">
        <f t="shared" si="163"/>
        <v>7.2351228167534095E-12</v>
      </c>
      <c r="CH158" s="74"/>
      <c r="CI158" s="74"/>
      <c r="CJ158" s="74"/>
      <c r="CP158" s="74"/>
      <c r="CQ158" s="74"/>
      <c r="CR158" s="74"/>
      <c r="CX158" s="74"/>
      <c r="CY158" s="74"/>
      <c r="CZ158" s="74"/>
      <c r="DF158" s="74">
        <v>3.7499999999999997E-9</v>
      </c>
      <c r="DG158" s="74">
        <v>1.97920050124</v>
      </c>
      <c r="DH158" s="74">
        <v>149.56319713459999</v>
      </c>
      <c r="DI158" s="73">
        <f t="shared" si="164"/>
        <v>-1.1225171909955812E-9</v>
      </c>
      <c r="DJ158" s="73">
        <f t="shared" si="165"/>
        <v>-1.1225281518342617E-9</v>
      </c>
      <c r="DK158" s="73">
        <f t="shared" si="166"/>
        <v>-1.1225281527545566E-9</v>
      </c>
      <c r="DL158" s="73">
        <f t="shared" si="167"/>
        <v>-1.1225281527546329E-9</v>
      </c>
      <c r="DN158" s="74">
        <v>3.9E-10</v>
      </c>
      <c r="DO158" s="74">
        <v>3.50934954924</v>
      </c>
      <c r="DP158" s="74">
        <v>52602.404474024399</v>
      </c>
      <c r="DQ158" s="73">
        <f t="shared" si="168"/>
        <v>-3.8082797064638351E-10</v>
      </c>
      <c r="DR158" s="73">
        <f t="shared" si="169"/>
        <v>-3.8091834155969248E-10</v>
      </c>
      <c r="DS158" s="73">
        <f t="shared" si="170"/>
        <v>-3.8091834912885557E-10</v>
      </c>
      <c r="DT158" s="73">
        <f t="shared" si="171"/>
        <v>-3.8091834912950248E-10</v>
      </c>
      <c r="DV158" s="74">
        <v>3E-11</v>
      </c>
      <c r="DW158" s="74">
        <v>3.64926786888</v>
      </c>
      <c r="DX158" s="74">
        <v>78267.590760080493</v>
      </c>
      <c r="DY158" s="73">
        <f t="shared" si="172"/>
        <v>2.4358193991440304E-11</v>
      </c>
      <c r="DZ158" s="73">
        <f t="shared" si="173"/>
        <v>2.4330089230017258E-11</v>
      </c>
      <c r="EA158" s="73">
        <f t="shared" si="174"/>
        <v>2.4330086867657471E-11</v>
      </c>
      <c r="EB158" s="73">
        <f t="shared" si="175"/>
        <v>2.4330086867457939E-11</v>
      </c>
      <c r="ED158" s="74"/>
      <c r="EE158" s="74"/>
      <c r="EF158" s="74"/>
      <c r="EL158" s="74"/>
      <c r="EM158" s="74"/>
      <c r="EN158" s="74"/>
      <c r="ET158" s="74"/>
      <c r="EU158" s="74"/>
      <c r="EV158" s="74"/>
    </row>
    <row r="159" spans="1:152" s="73" customFormat="1" ht="13.5" x14ac:dyDescent="0.3">
      <c r="L159" s="74"/>
      <c r="N159" s="74">
        <v>3.5560000000000002E-8</v>
      </c>
      <c r="O159" s="74">
        <v>3.9623114207099999</v>
      </c>
      <c r="P159" s="74">
        <v>52195.476044048097</v>
      </c>
      <c r="Q159" s="73">
        <f t="shared" si="136"/>
        <v>-3.3474691858346109E-8</v>
      </c>
      <c r="R159" s="73">
        <f t="shared" si="137"/>
        <v>-3.3487499703211343E-8</v>
      </c>
      <c r="S159" s="73">
        <f t="shared" si="138"/>
        <v>-3.3487500776978083E-8</v>
      </c>
      <c r="T159" s="73">
        <f t="shared" si="139"/>
        <v>-3.3487500777069205E-8</v>
      </c>
      <c r="V159" s="74">
        <v>3.36E-9</v>
      </c>
      <c r="W159" s="74">
        <v>1.5527678659299999</v>
      </c>
      <c r="X159" s="74">
        <v>24505.943793291099</v>
      </c>
      <c r="Y159" s="73">
        <f t="shared" si="140"/>
        <v>-2.7854456755826131E-9</v>
      </c>
      <c r="Z159" s="73">
        <f t="shared" si="141"/>
        <v>-2.7863884866721197E-9</v>
      </c>
      <c r="AA159" s="73">
        <f t="shared" si="142"/>
        <v>-2.7863885658029703E-9</v>
      </c>
      <c r="AB159" s="73">
        <f t="shared" si="143"/>
        <v>-2.7863885658095878E-9</v>
      </c>
      <c r="AD159" s="74">
        <v>1.5E-10</v>
      </c>
      <c r="AE159" s="74">
        <v>0.87152359341999996</v>
      </c>
      <c r="AF159" s="74">
        <v>78283.379185622296</v>
      </c>
      <c r="AG159" s="73">
        <f t="shared" si="144"/>
        <v>-1.4999930392778107E-10</v>
      </c>
      <c r="AH159" s="73">
        <f t="shared" si="145"/>
        <v>-1.4999837840637505E-10</v>
      </c>
      <c r="AI159" s="73">
        <f t="shared" si="146"/>
        <v>-1.4999837831247588E-10</v>
      </c>
      <c r="AJ159" s="73">
        <f t="shared" si="147"/>
        <v>-1.4999837831246779E-10</v>
      </c>
      <c r="AL159" s="74"/>
      <c r="AM159" s="74"/>
      <c r="AN159" s="74"/>
      <c r="AT159" s="74"/>
      <c r="AU159" s="74"/>
      <c r="AV159" s="74"/>
      <c r="BB159" s="74"/>
      <c r="BC159" s="74"/>
      <c r="BD159" s="74"/>
      <c r="BJ159" s="74">
        <v>9.1000000000000004E-9</v>
      </c>
      <c r="BK159" s="74">
        <v>5.53568417425</v>
      </c>
      <c r="BL159" s="74">
        <v>58458.882133139698</v>
      </c>
      <c r="BM159" s="73">
        <f t="shared" si="152"/>
        <v>9.0970565987793165E-9</v>
      </c>
      <c r="BN159" s="73">
        <f t="shared" si="153"/>
        <v>9.0967729702031733E-9</v>
      </c>
      <c r="BO159" s="73">
        <f t="shared" si="154"/>
        <v>9.0967729458415975E-9</v>
      </c>
      <c r="BP159" s="73">
        <f t="shared" si="155"/>
        <v>9.0967729458395312E-9</v>
      </c>
      <c r="BR159" s="74">
        <v>7.2999999999999996E-10</v>
      </c>
      <c r="BS159" s="74">
        <v>6.1160305444500001</v>
      </c>
      <c r="BT159" s="74">
        <v>78270.822971723304</v>
      </c>
      <c r="BU159" s="73">
        <f t="shared" si="156"/>
        <v>-2.3318865704021989E-10</v>
      </c>
      <c r="BV159" s="73">
        <f t="shared" si="157"/>
        <v>-2.3207937724609369E-10</v>
      </c>
      <c r="BW159" s="73">
        <f t="shared" si="158"/>
        <v>-2.3207928408366411E-10</v>
      </c>
      <c r="BX159" s="73">
        <f t="shared" si="159"/>
        <v>-2.3207928407563813E-10</v>
      </c>
      <c r="BZ159" s="74">
        <v>3E-11</v>
      </c>
      <c r="CA159" s="74">
        <v>2.7199654281000001</v>
      </c>
      <c r="CB159" s="74">
        <v>38654.054841556899</v>
      </c>
      <c r="CC159" s="73">
        <f t="shared" si="160"/>
        <v>-1.8054001892529404E-11</v>
      </c>
      <c r="CD159" s="73">
        <f t="shared" si="161"/>
        <v>-1.8035027269233142E-11</v>
      </c>
      <c r="CE159" s="73">
        <f t="shared" si="162"/>
        <v>-1.8035025675610112E-11</v>
      </c>
      <c r="CF159" s="73">
        <f t="shared" si="163"/>
        <v>-1.803502567547384E-11</v>
      </c>
      <c r="CH159" s="74"/>
      <c r="CI159" s="74"/>
      <c r="CJ159" s="74"/>
      <c r="CP159" s="74"/>
      <c r="CQ159" s="74"/>
      <c r="CR159" s="74"/>
      <c r="CX159" s="74"/>
      <c r="CY159" s="74"/>
      <c r="CZ159" s="74"/>
      <c r="DF159" s="74">
        <v>3.8499999999999997E-9</v>
      </c>
      <c r="DG159" s="74">
        <v>5.8899194879000003</v>
      </c>
      <c r="DH159" s="74">
        <v>129330.137155777</v>
      </c>
      <c r="DI159" s="73">
        <f t="shared" si="164"/>
        <v>-7.1614658068078024E-11</v>
      </c>
      <c r="DJ159" s="73">
        <f t="shared" si="165"/>
        <v>-6.1417758616543714E-11</v>
      </c>
      <c r="DK159" s="73">
        <f t="shared" si="166"/>
        <v>-6.1416902444838503E-11</v>
      </c>
      <c r="DL159" s="73">
        <f t="shared" si="167"/>
        <v>-6.1416902373065773E-11</v>
      </c>
      <c r="DN159" s="74">
        <v>4.8E-10</v>
      </c>
      <c r="DO159" s="74">
        <v>0.72400634326000002</v>
      </c>
      <c r="DP159" s="74">
        <v>33967.9922949131</v>
      </c>
      <c r="DQ159" s="73">
        <f t="shared" si="168"/>
        <v>4.2312978074205997E-10</v>
      </c>
      <c r="DR159" s="73">
        <f t="shared" si="169"/>
        <v>4.2297200436659862E-10</v>
      </c>
      <c r="DS159" s="73">
        <f t="shared" si="170"/>
        <v>4.2297199111077743E-10</v>
      </c>
      <c r="DT159" s="73">
        <f t="shared" si="171"/>
        <v>4.2297199110966808E-10</v>
      </c>
      <c r="DV159" s="74">
        <v>1.9999999999999999E-11</v>
      </c>
      <c r="DW159" s="74">
        <v>1.9377626723700001</v>
      </c>
      <c r="DX159" s="74">
        <v>117873.364007888</v>
      </c>
      <c r="DY159" s="73">
        <f t="shared" si="172"/>
        <v>1.9971820967426204E-11</v>
      </c>
      <c r="DZ159" s="73">
        <f t="shared" si="173"/>
        <v>1.9974325049583354E-11</v>
      </c>
      <c r="EA159" s="73">
        <f t="shared" si="174"/>
        <v>1.9974325254943319E-11</v>
      </c>
      <c r="EB159" s="73">
        <f t="shared" si="175"/>
        <v>1.9974325254960596E-11</v>
      </c>
      <c r="ED159" s="74"/>
      <c r="EE159" s="74"/>
      <c r="EF159" s="74"/>
      <c r="EL159" s="74"/>
      <c r="EM159" s="74"/>
      <c r="EN159" s="74"/>
      <c r="ET159" s="74"/>
      <c r="EU159" s="74"/>
      <c r="EV159" s="74"/>
    </row>
    <row r="160" spans="1:152" s="73" customFormat="1" ht="13.5" x14ac:dyDescent="0.3">
      <c r="L160" s="74"/>
      <c r="N160" s="74">
        <v>2.7870000000000001E-8</v>
      </c>
      <c r="O160" s="74">
        <v>0.54704419913000002</v>
      </c>
      <c r="P160" s="74">
        <v>52389.105378586399</v>
      </c>
      <c r="Q160" s="73">
        <f t="shared" si="136"/>
        <v>-2.7794130837588483E-8</v>
      </c>
      <c r="R160" s="73">
        <f t="shared" si="137"/>
        <v>-2.7796319964872788E-8</v>
      </c>
      <c r="S160" s="73">
        <f t="shared" si="138"/>
        <v>-2.7796320147332589E-8</v>
      </c>
      <c r="T160" s="73">
        <f t="shared" si="139"/>
        <v>-2.7796320147348017E-8</v>
      </c>
      <c r="V160" s="74">
        <v>3.48E-9</v>
      </c>
      <c r="W160" s="74">
        <v>1.06528227311</v>
      </c>
      <c r="X160" s="74">
        <v>66941.045326418098</v>
      </c>
      <c r="Y160" s="73">
        <f t="shared" si="140"/>
        <v>8.5124278154082285E-10</v>
      </c>
      <c r="Z160" s="73">
        <f t="shared" si="141"/>
        <v>8.5586841658264243E-10</v>
      </c>
      <c r="AA160" s="73">
        <f t="shared" si="142"/>
        <v>8.5586880489298166E-10</v>
      </c>
      <c r="AB160" s="73">
        <f t="shared" si="143"/>
        <v>8.5586880492596084E-10</v>
      </c>
      <c r="AD160" s="74">
        <v>1.4000000000000001E-10</v>
      </c>
      <c r="AE160" s="74">
        <v>1.87990160627</v>
      </c>
      <c r="AF160" s="74">
        <v>125887.562210812</v>
      </c>
      <c r="AG160" s="73">
        <f t="shared" si="144"/>
        <v>-2.988194421728314E-11</v>
      </c>
      <c r="AH160" s="73">
        <f t="shared" si="145"/>
        <v>-3.023450621756989E-11</v>
      </c>
      <c r="AI160" s="73">
        <f t="shared" si="146"/>
        <v>-3.023453581097647E-11</v>
      </c>
      <c r="AJ160" s="73">
        <f t="shared" si="147"/>
        <v>-3.0234535813494039E-11</v>
      </c>
      <c r="AL160" s="74"/>
      <c r="AM160" s="74"/>
      <c r="AN160" s="74"/>
      <c r="AT160" s="74"/>
      <c r="AU160" s="74"/>
      <c r="AV160" s="74"/>
      <c r="BB160" s="74"/>
      <c r="BC160" s="74"/>
      <c r="BD160" s="74"/>
      <c r="BJ160" s="74">
        <v>8.3400000000000006E-9</v>
      </c>
      <c r="BK160" s="74">
        <v>5.1615917247300001</v>
      </c>
      <c r="BL160" s="74">
        <v>49957.049178961599</v>
      </c>
      <c r="BM160" s="73">
        <f t="shared" si="152"/>
        <v>8.0696129958835501E-9</v>
      </c>
      <c r="BN160" s="73">
        <f t="shared" si="153"/>
        <v>8.0674534532930442E-9</v>
      </c>
      <c r="BO160" s="73">
        <f t="shared" si="154"/>
        <v>8.0674532716188931E-9</v>
      </c>
      <c r="BP160" s="73">
        <f t="shared" si="155"/>
        <v>8.0674532716035059E-9</v>
      </c>
      <c r="BR160" s="74">
        <v>9.0999999999999996E-10</v>
      </c>
      <c r="BS160" s="74">
        <v>4.6776212054500004</v>
      </c>
      <c r="BT160" s="74">
        <v>155468.03691925501</v>
      </c>
      <c r="BU160" s="73">
        <f t="shared" si="156"/>
        <v>-6.3977129998780669E-10</v>
      </c>
      <c r="BV160" s="73">
        <f t="shared" si="157"/>
        <v>-6.4182874587341188E-10</v>
      </c>
      <c r="BW160" s="73">
        <f t="shared" si="158"/>
        <v>-6.4182891834775025E-10</v>
      </c>
      <c r="BX160" s="73">
        <f t="shared" si="159"/>
        <v>-6.4182891836241813E-10</v>
      </c>
      <c r="BZ160" s="74">
        <v>3E-11</v>
      </c>
      <c r="CA160" s="74">
        <v>5.2163956912999998</v>
      </c>
      <c r="CB160" s="74">
        <v>150866.08680029199</v>
      </c>
      <c r="CC160" s="73">
        <f t="shared" si="160"/>
        <v>1.203897932673692E-11</v>
      </c>
      <c r="CD160" s="73">
        <f t="shared" si="161"/>
        <v>1.195401257309674E-11</v>
      </c>
      <c r="CE160" s="73">
        <f t="shared" si="162"/>
        <v>1.1954005434312718E-11</v>
      </c>
      <c r="CF160" s="73">
        <f t="shared" si="163"/>
        <v>1.1954005433712116E-11</v>
      </c>
      <c r="CH160" s="74"/>
      <c r="CI160" s="74"/>
      <c r="CJ160" s="74"/>
      <c r="CP160" s="74"/>
      <c r="CQ160" s="74"/>
      <c r="CR160" s="74"/>
      <c r="CX160" s="74"/>
      <c r="CY160" s="74"/>
      <c r="CZ160" s="74"/>
      <c r="DF160" s="74">
        <v>3.48E-9</v>
      </c>
      <c r="DG160" s="74">
        <v>4.9106401995900004</v>
      </c>
      <c r="DH160" s="74">
        <v>1052.2683831884001</v>
      </c>
      <c r="DI160" s="73">
        <f t="shared" si="164"/>
        <v>-3.4798145217018216E-9</v>
      </c>
      <c r="DJ160" s="73">
        <f t="shared" si="165"/>
        <v>-3.479815295256495E-9</v>
      </c>
      <c r="DK160" s="73">
        <f t="shared" si="166"/>
        <v>-3.4798152953213765E-9</v>
      </c>
      <c r="DL160" s="73">
        <f t="shared" si="167"/>
        <v>-3.4798152953213819E-9</v>
      </c>
      <c r="DN160" s="74">
        <v>5.1E-10</v>
      </c>
      <c r="DO160" s="74">
        <v>6.0242799798400002</v>
      </c>
      <c r="DP160" s="74">
        <v>13655.8604911764</v>
      </c>
      <c r="DQ160" s="73">
        <f t="shared" si="168"/>
        <v>-2.8478879450028143E-11</v>
      </c>
      <c r="DR160" s="73">
        <f t="shared" si="169"/>
        <v>-2.8336454166502805E-11</v>
      </c>
      <c r="DS160" s="73">
        <f t="shared" si="170"/>
        <v>-2.8336442208088593E-11</v>
      </c>
      <c r="DT160" s="73">
        <f t="shared" si="171"/>
        <v>-2.8336442207075503E-11</v>
      </c>
      <c r="DV160" s="74">
        <v>1.9999999999999999E-11</v>
      </c>
      <c r="DW160" s="74">
        <v>0.16310879863</v>
      </c>
      <c r="DX160" s="74">
        <v>28206.667001952599</v>
      </c>
      <c r="DY160" s="73">
        <f t="shared" si="172"/>
        <v>1.8575634582408016E-11</v>
      </c>
      <c r="DZ160" s="73">
        <f t="shared" si="173"/>
        <v>1.8571349039117753E-11</v>
      </c>
      <c r="EA160" s="73">
        <f t="shared" si="174"/>
        <v>1.8571348679034946E-11</v>
      </c>
      <c r="EB160" s="73">
        <f t="shared" si="175"/>
        <v>1.8571348679004143E-11</v>
      </c>
      <c r="ED160" s="74"/>
      <c r="EE160" s="74"/>
      <c r="EF160" s="74"/>
      <c r="EL160" s="74"/>
      <c r="EM160" s="74"/>
      <c r="EN160" s="74"/>
      <c r="ET160" s="74"/>
      <c r="EU160" s="74"/>
      <c r="EV160" s="74"/>
    </row>
    <row r="161" spans="6:152" s="73" customFormat="1" ht="13.5" x14ac:dyDescent="0.3">
      <c r="L161" s="74"/>
      <c r="N161" s="74">
        <v>2.4579999999999999E-8</v>
      </c>
      <c r="O161" s="74">
        <v>1.1490483040799999</v>
      </c>
      <c r="P161" s="74">
        <v>2333.1963928720002</v>
      </c>
      <c r="Q161" s="73">
        <f t="shared" si="136"/>
        <v>5.4918168061708029E-9</v>
      </c>
      <c r="R161" s="73">
        <f t="shared" si="137"/>
        <v>5.4929617486561675E-9</v>
      </c>
      <c r="S161" s="73">
        <f t="shared" si="138"/>
        <v>5.4929618447874182E-9</v>
      </c>
      <c r="T161" s="73">
        <f t="shared" si="139"/>
        <v>5.4929618447954195E-9</v>
      </c>
      <c r="V161" s="74">
        <v>3.2700000000000001E-9</v>
      </c>
      <c r="W161" s="74">
        <v>5.4509369459399997</v>
      </c>
      <c r="X161" s="74">
        <v>7880.0891533389904</v>
      </c>
      <c r="Y161" s="73">
        <f t="shared" si="140"/>
        <v>2.5860649897659976E-10</v>
      </c>
      <c r="Z161" s="73">
        <f t="shared" si="141"/>
        <v>2.5913262082917029E-10</v>
      </c>
      <c r="AA161" s="73">
        <f t="shared" si="142"/>
        <v>2.5913266500312126E-10</v>
      </c>
      <c r="AB161" s="73">
        <f t="shared" si="143"/>
        <v>2.5913266500691977E-10</v>
      </c>
      <c r="AD161" s="74">
        <v>1.5999999999999999E-10</v>
      </c>
      <c r="AE161" s="74">
        <v>2.8275985855400001</v>
      </c>
      <c r="AF161" s="74">
        <v>105410.994496485</v>
      </c>
      <c r="AG161" s="73">
        <f t="shared" si="144"/>
        <v>1.4688906518196846E-10</v>
      </c>
      <c r="AH161" s="73">
        <f t="shared" si="145"/>
        <v>1.46751771661785E-10</v>
      </c>
      <c r="AI161" s="73">
        <f t="shared" si="146"/>
        <v>1.4675176010561881E-10</v>
      </c>
      <c r="AJ161" s="73">
        <f t="shared" si="147"/>
        <v>1.4675176010463314E-10</v>
      </c>
      <c r="AL161" s="74"/>
      <c r="AM161" s="74"/>
      <c r="AN161" s="74"/>
      <c r="AT161" s="74"/>
      <c r="AU161" s="74"/>
      <c r="AV161" s="74"/>
      <c r="BB161" s="74"/>
      <c r="BC161" s="74"/>
      <c r="BD161" s="74"/>
      <c r="BJ161" s="74">
        <v>1.0999999999999999E-8</v>
      </c>
      <c r="BK161" s="74">
        <v>4.0215776118999997</v>
      </c>
      <c r="BL161" s="74">
        <v>162188.75089859701</v>
      </c>
      <c r="BM161" s="73">
        <f t="shared" si="152"/>
        <v>8.6660689176478952E-9</v>
      </c>
      <c r="BN161" s="73">
        <f t="shared" si="153"/>
        <v>8.643515254940139E-9</v>
      </c>
      <c r="BO161" s="73">
        <f t="shared" si="154"/>
        <v>8.643513357280062E-9</v>
      </c>
      <c r="BP161" s="73">
        <f t="shared" si="155"/>
        <v>8.6435133571191786E-9</v>
      </c>
      <c r="BR161" s="74">
        <v>8.0000000000000003E-10</v>
      </c>
      <c r="BS161" s="74">
        <v>1.9856425663999999</v>
      </c>
      <c r="BT161" s="74">
        <v>7238.6755916000002</v>
      </c>
      <c r="BU161" s="73">
        <f t="shared" si="156"/>
        <v>7.8779050992830394E-10</v>
      </c>
      <c r="BV161" s="73">
        <f t="shared" si="157"/>
        <v>7.8781114447351311E-10</v>
      </c>
      <c r="BW161" s="73">
        <f t="shared" si="158"/>
        <v>7.8781114620530527E-10</v>
      </c>
      <c r="BX161" s="73">
        <f t="shared" si="159"/>
        <v>7.8781114620545157E-10</v>
      </c>
      <c r="BZ161" s="74">
        <v>3E-11</v>
      </c>
      <c r="CA161" s="74">
        <v>5.7966981346399997</v>
      </c>
      <c r="CB161" s="74">
        <v>131548.894259964</v>
      </c>
      <c r="CC161" s="73">
        <f t="shared" si="160"/>
        <v>2.9587043833073399E-11</v>
      </c>
      <c r="CD161" s="73">
        <f t="shared" si="161"/>
        <v>2.9573570875209026E-11</v>
      </c>
      <c r="CE161" s="73">
        <f t="shared" si="162"/>
        <v>2.9573569734978021E-11</v>
      </c>
      <c r="CF161" s="73">
        <f t="shared" si="163"/>
        <v>2.9573569734881757E-11</v>
      </c>
      <c r="CH161" s="74"/>
      <c r="CI161" s="74"/>
      <c r="CJ161" s="74"/>
      <c r="CP161" s="74"/>
      <c r="CQ161" s="74"/>
      <c r="CR161" s="74"/>
      <c r="CX161" s="74"/>
      <c r="CY161" s="74"/>
      <c r="CZ161" s="74"/>
      <c r="DF161" s="74">
        <v>4.1700000000000003E-9</v>
      </c>
      <c r="DG161" s="74">
        <v>4.3291605386700001</v>
      </c>
      <c r="DH161" s="74">
        <v>51123.537899959898</v>
      </c>
      <c r="DI161" s="73">
        <f t="shared" si="164"/>
        <v>2.2833933220187635E-9</v>
      </c>
      <c r="DJ161" s="73">
        <f t="shared" si="165"/>
        <v>2.2797384096649472E-9</v>
      </c>
      <c r="DK161" s="73">
        <f t="shared" si="166"/>
        <v>2.2797381026862873E-9</v>
      </c>
      <c r="DL161" s="73">
        <f t="shared" si="167"/>
        <v>2.2797381026600884E-9</v>
      </c>
      <c r="DN161" s="74">
        <v>3.7999999999999998E-10</v>
      </c>
      <c r="DO161" s="74">
        <v>9.3591070329999998E-2</v>
      </c>
      <c r="DP161" s="74">
        <v>88476.994970933505</v>
      </c>
      <c r="DQ161" s="73">
        <f t="shared" si="168"/>
        <v>-5.7144232623925575E-11</v>
      </c>
      <c r="DR161" s="73">
        <f t="shared" si="169"/>
        <v>-5.7824938561744404E-11</v>
      </c>
      <c r="DS161" s="73">
        <f t="shared" si="170"/>
        <v>-5.7824995707230759E-11</v>
      </c>
      <c r="DT161" s="73">
        <f t="shared" si="171"/>
        <v>-5.7824995712098317E-11</v>
      </c>
      <c r="DV161" s="74">
        <v>1.9999999999999999E-11</v>
      </c>
      <c r="DW161" s="74">
        <v>2.7423295806799999</v>
      </c>
      <c r="DX161" s="74">
        <v>52290.245571833599</v>
      </c>
      <c r="DY161" s="73">
        <f t="shared" si="172"/>
        <v>-1.575783514321375E-11</v>
      </c>
      <c r="DZ161" s="73">
        <f t="shared" si="173"/>
        <v>-1.5771016950121339E-11</v>
      </c>
      <c r="EA161" s="73">
        <f t="shared" si="174"/>
        <v>-1.5771018056133314E-11</v>
      </c>
      <c r="EB161" s="73">
        <f t="shared" si="175"/>
        <v>-1.5771018056226995E-11</v>
      </c>
      <c r="ED161" s="74"/>
      <c r="EE161" s="74"/>
      <c r="EF161" s="74"/>
      <c r="EL161" s="74"/>
      <c r="EM161" s="74"/>
      <c r="EN161" s="74"/>
      <c r="ET161" s="74"/>
      <c r="EU161" s="74"/>
      <c r="EV161" s="74"/>
    </row>
    <row r="162" spans="6:152" s="73" customFormat="1" ht="13.5" x14ac:dyDescent="0.3">
      <c r="L162" s="74"/>
      <c r="N162" s="74">
        <v>2.4920000000000001E-8</v>
      </c>
      <c r="O162" s="74">
        <v>5.2492207879099997</v>
      </c>
      <c r="P162" s="74">
        <v>25668.418497699</v>
      </c>
      <c r="Q162" s="73">
        <f t="shared" si="136"/>
        <v>9.5024845933641787E-9</v>
      </c>
      <c r="R162" s="73">
        <f t="shared" si="137"/>
        <v>9.5145948382044543E-9</v>
      </c>
      <c r="S162" s="73">
        <f t="shared" si="138"/>
        <v>9.5145958548947889E-9</v>
      </c>
      <c r="T162" s="73">
        <f t="shared" si="139"/>
        <v>9.5145958549811995E-9</v>
      </c>
      <c r="V162" s="74">
        <v>3.0300000000000001E-9</v>
      </c>
      <c r="W162" s="74">
        <v>1.6753734060300001</v>
      </c>
      <c r="X162" s="74">
        <v>88476.994970933505</v>
      </c>
      <c r="Y162" s="73">
        <f t="shared" si="140"/>
        <v>3.0003687672455934E-9</v>
      </c>
      <c r="Z162" s="73">
        <f t="shared" si="141"/>
        <v>2.9995978039665961E-9</v>
      </c>
      <c r="AA162" s="73">
        <f t="shared" si="142"/>
        <v>2.9995977388213678E-9</v>
      </c>
      <c r="AB162" s="73">
        <f t="shared" si="143"/>
        <v>2.9995977388158191E-9</v>
      </c>
      <c r="AD162" s="74">
        <v>1.2999999999999999E-10</v>
      </c>
      <c r="AE162" s="74">
        <v>4.6721904689800002</v>
      </c>
      <c r="AF162" s="74">
        <v>78256.595877721702</v>
      </c>
      <c r="AG162" s="73">
        <f t="shared" si="144"/>
        <v>1.2683777721248507E-10</v>
      </c>
      <c r="AH162" s="73">
        <f t="shared" si="145"/>
        <v>1.268832935420904E-10</v>
      </c>
      <c r="AI162" s="73">
        <f t="shared" si="146"/>
        <v>1.2688329735005176E-10</v>
      </c>
      <c r="AJ162" s="73">
        <f t="shared" si="147"/>
        <v>1.2688329735037343E-10</v>
      </c>
      <c r="AL162" s="74"/>
      <c r="AM162" s="74"/>
      <c r="AN162" s="74"/>
      <c r="AT162" s="74"/>
      <c r="AU162" s="74"/>
      <c r="AV162" s="74"/>
      <c r="BB162" s="74"/>
      <c r="BC162" s="74"/>
      <c r="BD162" s="74"/>
      <c r="BJ162" s="74">
        <v>8.0499999999999993E-9</v>
      </c>
      <c r="BK162" s="74">
        <v>1.0342528119100001</v>
      </c>
      <c r="BL162" s="74">
        <v>23969.139281195799</v>
      </c>
      <c r="BM162" s="73">
        <f t="shared" si="152"/>
        <v>5.7170973749545638E-9</v>
      </c>
      <c r="BN162" s="73">
        <f t="shared" si="153"/>
        <v>5.7198789256858832E-9</v>
      </c>
      <c r="BO162" s="73">
        <f t="shared" si="154"/>
        <v>5.7198791591726857E-9</v>
      </c>
      <c r="BP162" s="73">
        <f t="shared" si="155"/>
        <v>5.7198791591923271E-9</v>
      </c>
      <c r="BR162" s="74">
        <v>8.9000000000000003E-10</v>
      </c>
      <c r="BS162" s="74">
        <v>1.62820970873</v>
      </c>
      <c r="BT162" s="74">
        <v>6283.0758499914</v>
      </c>
      <c r="BU162" s="73">
        <f t="shared" si="156"/>
        <v>-8.8999011654714656E-10</v>
      </c>
      <c r="BV162" s="73">
        <f t="shared" si="157"/>
        <v>-8.8999064894668728E-10</v>
      </c>
      <c r="BW162" s="73">
        <f t="shared" si="158"/>
        <v>-8.899906489907698E-10</v>
      </c>
      <c r="BX162" s="73">
        <f t="shared" si="159"/>
        <v>-8.8999064899077352E-10</v>
      </c>
      <c r="BZ162" s="74">
        <v>3E-11</v>
      </c>
      <c r="CA162" s="74">
        <v>4.2448103689299996</v>
      </c>
      <c r="CB162" s="74">
        <v>136100.847757023</v>
      </c>
      <c r="CC162" s="73">
        <f t="shared" si="160"/>
        <v>-2.997318981700253E-11</v>
      </c>
      <c r="CD162" s="73">
        <f t="shared" si="161"/>
        <v>-2.9969538587354993E-11</v>
      </c>
      <c r="CE162" s="73">
        <f t="shared" si="162"/>
        <v>-2.9969538271011975E-11</v>
      </c>
      <c r="CF162" s="73">
        <f t="shared" si="163"/>
        <v>-2.9969538270985544E-11</v>
      </c>
      <c r="CH162" s="74"/>
      <c r="CI162" s="74"/>
      <c r="CJ162" s="74"/>
      <c r="CP162" s="74"/>
      <c r="CQ162" s="74"/>
      <c r="CR162" s="74"/>
      <c r="CX162" s="74"/>
      <c r="CY162" s="74"/>
      <c r="CZ162" s="74"/>
      <c r="DF162" s="74">
        <v>4.25E-9</v>
      </c>
      <c r="DG162" s="74">
        <v>1.4322899604699999</v>
      </c>
      <c r="DH162" s="74">
        <v>51109.310805958303</v>
      </c>
      <c r="DI162" s="73">
        <f t="shared" si="164"/>
        <v>-2.3755132028788557E-9</v>
      </c>
      <c r="DJ162" s="73">
        <f t="shared" si="165"/>
        <v>-2.3718227750014573E-9</v>
      </c>
      <c r="DK162" s="73">
        <f t="shared" si="166"/>
        <v>-2.3718224650365811E-9</v>
      </c>
      <c r="DL162" s="73">
        <f t="shared" si="167"/>
        <v>-2.37182246501012E-9</v>
      </c>
      <c r="DN162" s="74">
        <v>3.7999999999999998E-10</v>
      </c>
      <c r="DO162" s="74">
        <v>1.8429773951099999</v>
      </c>
      <c r="DP162" s="74">
        <v>78244.039663822798</v>
      </c>
      <c r="DQ162" s="73">
        <f t="shared" si="168"/>
        <v>-3.5956266257479105E-10</v>
      </c>
      <c r="DR162" s="73">
        <f t="shared" si="169"/>
        <v>-3.5975922675293863E-10</v>
      </c>
      <c r="DS162" s="73">
        <f t="shared" si="170"/>
        <v>-3.5975924321806225E-10</v>
      </c>
      <c r="DT162" s="73">
        <f t="shared" si="171"/>
        <v>-3.5975924321948122E-10</v>
      </c>
      <c r="DV162" s="74">
        <v>1.9999999999999999E-11</v>
      </c>
      <c r="DW162" s="74">
        <v>1.9411490542100001</v>
      </c>
      <c r="DX162" s="74">
        <v>7994.5284420241996</v>
      </c>
      <c r="DY162" s="73">
        <f t="shared" si="172"/>
        <v>1.9746302048874668E-11</v>
      </c>
      <c r="DZ162" s="73">
        <f t="shared" si="173"/>
        <v>1.974578182130291E-11</v>
      </c>
      <c r="EA162" s="73">
        <f t="shared" si="174"/>
        <v>1.9745781777601284E-11</v>
      </c>
      <c r="EB162" s="73">
        <f t="shared" si="175"/>
        <v>1.9745781777597581E-11</v>
      </c>
      <c r="ED162" s="74"/>
      <c r="EE162" s="74"/>
      <c r="EF162" s="74"/>
      <c r="EL162" s="74"/>
      <c r="EM162" s="74"/>
      <c r="EN162" s="74"/>
      <c r="ET162" s="74"/>
      <c r="EU162" s="74"/>
      <c r="EV162" s="74"/>
    </row>
    <row r="163" spans="6:152" s="73" customFormat="1" ht="13.5" x14ac:dyDescent="0.3">
      <c r="L163" s="74"/>
      <c r="N163" s="74">
        <v>2.4089999999999999E-8</v>
      </c>
      <c r="O163" s="74">
        <v>2.1420835502800002</v>
      </c>
      <c r="P163" s="74">
        <v>64741.957983131098</v>
      </c>
      <c r="Q163" s="73">
        <f t="shared" si="136"/>
        <v>-7.8094677731571016E-9</v>
      </c>
      <c r="R163" s="73">
        <f t="shared" si="137"/>
        <v>-7.8396802030986897E-9</v>
      </c>
      <c r="S163" s="73">
        <f t="shared" si="138"/>
        <v>-7.8396827392154872E-9</v>
      </c>
      <c r="T163" s="73">
        <f t="shared" si="139"/>
        <v>-7.8396827394330175E-9</v>
      </c>
      <c r="V163" s="74">
        <v>3.2299999999999998E-9</v>
      </c>
      <c r="W163" s="74">
        <v>5.5920487229800004</v>
      </c>
      <c r="X163" s="74">
        <v>55618.381228113802</v>
      </c>
      <c r="Y163" s="73">
        <f t="shared" si="140"/>
        <v>-1.6912951955377329E-9</v>
      </c>
      <c r="Z163" s="73">
        <f t="shared" si="141"/>
        <v>-1.6944288865607798E-9</v>
      </c>
      <c r="AA163" s="73">
        <f t="shared" si="142"/>
        <v>-1.6944291495796271E-9</v>
      </c>
      <c r="AB163" s="73">
        <f t="shared" si="143"/>
        <v>-1.6944291496018234E-9</v>
      </c>
      <c r="AD163" s="74">
        <v>1.5999999999999999E-10</v>
      </c>
      <c r="AE163" s="74">
        <v>4.9016901529999997E-2</v>
      </c>
      <c r="AF163" s="74">
        <v>78477.008520160496</v>
      </c>
      <c r="AG163" s="73">
        <f t="shared" si="144"/>
        <v>1.0889326208064972E-10</v>
      </c>
      <c r="AH163" s="73">
        <f t="shared" si="145"/>
        <v>1.0870469407130862E-10</v>
      </c>
      <c r="AI163" s="73">
        <f t="shared" si="146"/>
        <v>1.0870467822694907E-10</v>
      </c>
      <c r="AJ163" s="73">
        <f t="shared" si="147"/>
        <v>1.0870467822561436E-10</v>
      </c>
      <c r="AL163" s="74"/>
      <c r="AM163" s="74"/>
      <c r="AN163" s="74"/>
      <c r="AT163" s="74"/>
      <c r="AU163" s="74"/>
      <c r="AV163" s="74"/>
      <c r="BB163" s="74"/>
      <c r="BC163" s="74"/>
      <c r="BD163" s="74"/>
      <c r="BJ163" s="74">
        <v>8.3500000000000003E-9</v>
      </c>
      <c r="BK163" s="74">
        <v>5.2820565974899996</v>
      </c>
      <c r="BL163" s="74">
        <v>50057.042422769999</v>
      </c>
      <c r="BM163" s="73">
        <f t="shared" si="152"/>
        <v>6.8046806527468889E-10</v>
      </c>
      <c r="BN163" s="73">
        <f t="shared" si="153"/>
        <v>6.8900022720648181E-10</v>
      </c>
      <c r="BO163" s="73">
        <f t="shared" si="154"/>
        <v>6.8900094355392241E-10</v>
      </c>
      <c r="BP163" s="73">
        <f t="shared" si="155"/>
        <v>6.8900094361446955E-10</v>
      </c>
      <c r="BR163" s="74">
        <v>7.2999999999999996E-10</v>
      </c>
      <c r="BS163" s="74">
        <v>5.9372882602499999</v>
      </c>
      <c r="BT163" s="74">
        <v>108903.566063355</v>
      </c>
      <c r="BU163" s="73">
        <f t="shared" si="156"/>
        <v>-7.0504355368244738E-10</v>
      </c>
      <c r="BV163" s="73">
        <f t="shared" si="157"/>
        <v>-7.0461967745905306E-10</v>
      </c>
      <c r="BW163" s="73">
        <f t="shared" si="158"/>
        <v>-7.0461964172237071E-10</v>
      </c>
      <c r="BX163" s="73">
        <f t="shared" si="159"/>
        <v>-7.0461964171933372E-10</v>
      </c>
      <c r="BZ163" s="74">
        <v>3E-11</v>
      </c>
      <c r="CA163" s="74">
        <v>4.74285528385</v>
      </c>
      <c r="CB163" s="74">
        <v>53764.879178432202</v>
      </c>
      <c r="CC163" s="73">
        <f t="shared" si="160"/>
        <v>-2.6589678307623557E-12</v>
      </c>
      <c r="CD163" s="73">
        <f t="shared" si="161"/>
        <v>-2.6918725819459113E-12</v>
      </c>
      <c r="CE163" s="73">
        <f t="shared" si="162"/>
        <v>-2.6918753445611814E-12</v>
      </c>
      <c r="CF163" s="73">
        <f t="shared" si="163"/>
        <v>-2.6918753447921672E-12</v>
      </c>
      <c r="CH163" s="74"/>
      <c r="CI163" s="74"/>
      <c r="CJ163" s="74"/>
      <c r="CP163" s="74"/>
      <c r="CQ163" s="74"/>
      <c r="CR163" s="74"/>
      <c r="CX163" s="74"/>
      <c r="CY163" s="74"/>
      <c r="CZ163" s="74"/>
      <c r="DF163" s="74">
        <v>4.6399999999999997E-9</v>
      </c>
      <c r="DG163" s="74">
        <v>3.9865162807300001</v>
      </c>
      <c r="DH163" s="74">
        <v>105307.21230790501</v>
      </c>
      <c r="DI163" s="73">
        <f t="shared" si="164"/>
        <v>2.7577524399216871E-9</v>
      </c>
      <c r="DJ163" s="73">
        <f t="shared" si="165"/>
        <v>2.749697456086879E-9</v>
      </c>
      <c r="DK163" s="73">
        <f t="shared" si="166"/>
        <v>2.7496967792368711E-9</v>
      </c>
      <c r="DL163" s="73">
        <f t="shared" si="167"/>
        <v>2.7496967791790843E-9</v>
      </c>
      <c r="DN163" s="74">
        <v>4.0999999999999998E-10</v>
      </c>
      <c r="DO163" s="74">
        <v>5.7492795175499998</v>
      </c>
      <c r="DP163" s="74">
        <v>26727.8004278882</v>
      </c>
      <c r="DQ163" s="73">
        <f t="shared" si="168"/>
        <v>4.0972772231452468E-10</v>
      </c>
      <c r="DR163" s="73">
        <f t="shared" si="169"/>
        <v>4.0973583947543892E-10</v>
      </c>
      <c r="DS163" s="73">
        <f t="shared" si="170"/>
        <v>4.097358401518168E-10</v>
      </c>
      <c r="DT163" s="73">
        <f t="shared" si="171"/>
        <v>4.0973584015187372E-10</v>
      </c>
      <c r="DV163" s="74">
        <v>1.9999999999999999E-11</v>
      </c>
      <c r="DW163" s="74">
        <v>0.39437121176000001</v>
      </c>
      <c r="DX163" s="74">
        <v>125887.562210812</v>
      </c>
      <c r="DY163" s="73">
        <f t="shared" si="172"/>
        <v>-1.9831674877627096E-11</v>
      </c>
      <c r="DZ163" s="73">
        <f t="shared" si="173"/>
        <v>-1.9824932533092746E-11</v>
      </c>
      <c r="EA163" s="73">
        <f t="shared" si="174"/>
        <v>-1.9824931961457687E-11</v>
      </c>
      <c r="EB163" s="73">
        <f t="shared" si="175"/>
        <v>-1.9824931961409058E-11</v>
      </c>
      <c r="ED163" s="74"/>
      <c r="EE163" s="74"/>
      <c r="EF163" s="74"/>
      <c r="EL163" s="74"/>
      <c r="EM163" s="74"/>
      <c r="EN163" s="74"/>
      <c r="ET163" s="74"/>
      <c r="EU163" s="74"/>
      <c r="EV163" s="74"/>
    </row>
    <row r="164" spans="6:152" s="73" customFormat="1" ht="13.5" x14ac:dyDescent="0.3">
      <c r="L164" s="74"/>
      <c r="N164" s="74">
        <v>2.5089999999999998E-8</v>
      </c>
      <c r="O164" s="74">
        <v>0.61934630416000003</v>
      </c>
      <c r="P164" s="74">
        <v>85034.420025968095</v>
      </c>
      <c r="Q164" s="73">
        <f t="shared" si="136"/>
        <v>2.1240719696313894E-8</v>
      </c>
      <c r="R164" s="73">
        <f t="shared" si="137"/>
        <v>2.1217428458160566E-8</v>
      </c>
      <c r="S164" s="73">
        <f t="shared" si="138"/>
        <v>2.1217426499877189E-8</v>
      </c>
      <c r="T164" s="73">
        <f t="shared" si="139"/>
        <v>2.1217426499712766E-8</v>
      </c>
      <c r="V164" s="74">
        <v>2.81E-9</v>
      </c>
      <c r="W164" s="74">
        <v>0.83478570176</v>
      </c>
      <c r="X164" s="74">
        <v>63498.470381452702</v>
      </c>
      <c r="Y164" s="73">
        <f t="shared" si="140"/>
        <v>-4.3966972184489301E-10</v>
      </c>
      <c r="Z164" s="73">
        <f t="shared" si="141"/>
        <v>-4.3605974392602555E-10</v>
      </c>
      <c r="AA164" s="73">
        <f t="shared" si="142"/>
        <v>-4.3605944079418399E-10</v>
      </c>
      <c r="AB164" s="73">
        <f t="shared" si="143"/>
        <v>-4.3605944076830565E-10</v>
      </c>
      <c r="AD164" s="74">
        <v>1.4000000000000001E-10</v>
      </c>
      <c r="AE164" s="74">
        <v>4.2114669951100003</v>
      </c>
      <c r="AF164" s="74">
        <v>52290.245571833599</v>
      </c>
      <c r="AG164" s="73">
        <f t="shared" si="144"/>
        <v>7.457465230912633E-11</v>
      </c>
      <c r="AH164" s="73">
        <f t="shared" si="145"/>
        <v>7.4447711341882551E-11</v>
      </c>
      <c r="AI164" s="73">
        <f t="shared" si="146"/>
        <v>7.4447700680073794E-11</v>
      </c>
      <c r="AJ164" s="73">
        <f t="shared" si="147"/>
        <v>7.4447700679170693E-11</v>
      </c>
      <c r="AL164" s="74"/>
      <c r="AM164" s="74"/>
      <c r="AN164" s="74"/>
      <c r="AT164" s="74"/>
      <c r="AU164" s="74"/>
      <c r="AV164" s="74"/>
      <c r="BB164" s="74"/>
      <c r="BC164" s="74"/>
      <c r="BD164" s="74"/>
      <c r="BJ164" s="74">
        <v>8.91E-9</v>
      </c>
      <c r="BK164" s="74">
        <v>0.21542628779</v>
      </c>
      <c r="BL164" s="74">
        <v>105410.994496485</v>
      </c>
      <c r="BM164" s="73">
        <f t="shared" si="152"/>
        <v>-8.8440182932760975E-9</v>
      </c>
      <c r="BN164" s="73">
        <f t="shared" si="153"/>
        <v>-8.8463344630437385E-9</v>
      </c>
      <c r="BO164" s="73">
        <f t="shared" si="154"/>
        <v>-8.8463346557828182E-9</v>
      </c>
      <c r="BP164" s="73">
        <f t="shared" si="155"/>
        <v>-8.8463346557992576E-9</v>
      </c>
      <c r="BR164" s="74">
        <v>8.6999999999999999E-10</v>
      </c>
      <c r="BS164" s="74">
        <v>2.6178768464800002</v>
      </c>
      <c r="BT164" s="74">
        <v>162188.75089859701</v>
      </c>
      <c r="BU164" s="73">
        <f t="shared" si="156"/>
        <v>-4.1437349517584986E-10</v>
      </c>
      <c r="BV164" s="73">
        <f t="shared" si="157"/>
        <v>-4.1691243140526398E-10</v>
      </c>
      <c r="BW164" s="73">
        <f t="shared" si="158"/>
        <v>-4.1691264438680326E-10</v>
      </c>
      <c r="BX164" s="73">
        <f t="shared" si="159"/>
        <v>-4.1691264440486E-10</v>
      </c>
      <c r="BZ164" s="74">
        <v>3E-11</v>
      </c>
      <c r="CA164" s="74">
        <v>5.1223046950100004</v>
      </c>
      <c r="CB164" s="74">
        <v>32370.9789915656</v>
      </c>
      <c r="CC164" s="73">
        <f t="shared" si="160"/>
        <v>-2.9975034270926239E-11</v>
      </c>
      <c r="CD164" s="73">
        <f t="shared" si="161"/>
        <v>-2.997421637434061E-11</v>
      </c>
      <c r="CE164" s="73">
        <f t="shared" si="162"/>
        <v>-2.9974216305115048E-11</v>
      </c>
      <c r="CF164" s="73">
        <f t="shared" si="163"/>
        <v>-2.9974216305109251E-11</v>
      </c>
      <c r="CH164" s="74"/>
      <c r="CI164" s="74"/>
      <c r="CJ164" s="74"/>
      <c r="CP164" s="74"/>
      <c r="CQ164" s="74"/>
      <c r="CR164" s="74"/>
      <c r="CX164" s="74"/>
      <c r="CY164" s="74"/>
      <c r="CZ164" s="74"/>
      <c r="DF164" s="74">
        <v>3.29E-9</v>
      </c>
      <c r="DG164" s="74">
        <v>5.2063627822100003</v>
      </c>
      <c r="DH164" s="74">
        <v>52602.404474024399</v>
      </c>
      <c r="DI164" s="73">
        <f t="shared" si="164"/>
        <v>1.108090297069547E-9</v>
      </c>
      <c r="DJ164" s="73">
        <f t="shared" si="165"/>
        <v>1.1047520976946048E-9</v>
      </c>
      <c r="DK164" s="73">
        <f t="shared" si="166"/>
        <v>1.104751817358693E-9</v>
      </c>
      <c r="DL164" s="73">
        <f t="shared" si="167"/>
        <v>1.1047518173347357E-9</v>
      </c>
      <c r="DN164" s="74">
        <v>4.5E-10</v>
      </c>
      <c r="DO164" s="74">
        <v>5.7363341373300001</v>
      </c>
      <c r="DP164" s="74">
        <v>44181.277841124102</v>
      </c>
      <c r="DQ164" s="73">
        <f t="shared" si="168"/>
        <v>3.2688336051937155E-10</v>
      </c>
      <c r="DR164" s="73">
        <f t="shared" si="169"/>
        <v>3.2716309073481318E-10</v>
      </c>
      <c r="DS164" s="73">
        <f t="shared" si="170"/>
        <v>3.2716311421025914E-10</v>
      </c>
      <c r="DT164" s="73">
        <f t="shared" si="171"/>
        <v>3.2716311421226133E-10</v>
      </c>
      <c r="DV164" s="74">
        <v>1.9999999999999999E-11</v>
      </c>
      <c r="DW164" s="74">
        <v>1.03418813348</v>
      </c>
      <c r="DX164" s="74">
        <v>155468.03691925501</v>
      </c>
      <c r="DY164" s="73">
        <f t="shared" si="172"/>
        <v>1.9168961400163677E-11</v>
      </c>
      <c r="DZ164" s="73">
        <f t="shared" si="173"/>
        <v>1.9187031693404817E-11</v>
      </c>
      <c r="EA164" s="73">
        <f t="shared" si="174"/>
        <v>1.9187033202457257E-11</v>
      </c>
      <c r="EB164" s="73">
        <f t="shared" si="175"/>
        <v>1.9187033202585592E-11</v>
      </c>
      <c r="ED164" s="77"/>
      <c r="EE164" s="77"/>
      <c r="EF164" s="77"/>
      <c r="EL164" s="74"/>
      <c r="EM164" s="74"/>
      <c r="EN164" s="74"/>
      <c r="ET164" s="74"/>
      <c r="EU164" s="74"/>
      <c r="EV164" s="74"/>
    </row>
    <row r="165" spans="6:152" s="73" customFormat="1" ht="13.5" x14ac:dyDescent="0.3">
      <c r="L165" s="74"/>
      <c r="N165" s="74">
        <v>2.4159999999999999E-8</v>
      </c>
      <c r="O165" s="74">
        <v>5.2620443719200001</v>
      </c>
      <c r="P165" s="74">
        <v>52179.687618506403</v>
      </c>
      <c r="Q165" s="73">
        <f t="shared" si="136"/>
        <v>-4.4045753418013934E-9</v>
      </c>
      <c r="R165" s="73">
        <f t="shared" si="137"/>
        <v>-4.4299609780729389E-9</v>
      </c>
      <c r="S165" s="73">
        <f t="shared" si="138"/>
        <v>-4.429963109291506E-9</v>
      </c>
      <c r="T165" s="73">
        <f t="shared" si="139"/>
        <v>-4.4299631094724137E-9</v>
      </c>
      <c r="V165" s="74">
        <v>3.9300000000000003E-9</v>
      </c>
      <c r="W165" s="74">
        <v>0.55222046684000003</v>
      </c>
      <c r="X165" s="74">
        <v>45405.0956819028</v>
      </c>
      <c r="Y165" s="73">
        <f t="shared" si="140"/>
        <v>-3.800687255290155E-9</v>
      </c>
      <c r="Z165" s="73">
        <f t="shared" si="141"/>
        <v>-3.7997557746219235E-9</v>
      </c>
      <c r="AA165" s="73">
        <f t="shared" si="142"/>
        <v>-3.7997556962749426E-9</v>
      </c>
      <c r="AB165" s="73">
        <f t="shared" si="143"/>
        <v>-3.7997556962682119E-9</v>
      </c>
      <c r="AD165" s="74">
        <v>1.4000000000000001E-10</v>
      </c>
      <c r="AE165" s="74">
        <v>4.0872624529800001</v>
      </c>
      <c r="AF165" s="74">
        <v>78270.822971723304</v>
      </c>
      <c r="AG165" s="73">
        <f t="shared" si="144"/>
        <v>1.387666189185842E-10</v>
      </c>
      <c r="AH165" s="73">
        <f t="shared" si="145"/>
        <v>1.3873671426400897E-10</v>
      </c>
      <c r="AI165" s="73">
        <f t="shared" si="146"/>
        <v>1.3873671173818322E-10</v>
      </c>
      <c r="AJ165" s="73">
        <f t="shared" si="147"/>
        <v>1.3873671173796559E-10</v>
      </c>
      <c r="AL165" s="74"/>
      <c r="AM165" s="74"/>
      <c r="AN165" s="74"/>
      <c r="AT165" s="74"/>
      <c r="AU165" s="74"/>
      <c r="AV165" s="74"/>
      <c r="BB165" s="74"/>
      <c r="BC165" s="74"/>
      <c r="BD165" s="74"/>
      <c r="BJ165" s="74">
        <v>7.4300000000000002E-9</v>
      </c>
      <c r="BK165" s="74">
        <v>0.86945390288000002</v>
      </c>
      <c r="BL165" s="74">
        <v>52389.105378586399</v>
      </c>
      <c r="BM165" s="73">
        <f t="shared" si="152"/>
        <v>-6.8543903504339506E-9</v>
      </c>
      <c r="BN165" s="73">
        <f t="shared" si="153"/>
        <v>-6.8574632691254938E-9</v>
      </c>
      <c r="BO165" s="73">
        <f t="shared" si="154"/>
        <v>-6.8574635268024E-9</v>
      </c>
      <c r="BP165" s="73">
        <f t="shared" si="155"/>
        <v>-6.8574635268241854E-9</v>
      </c>
      <c r="BR165" s="74">
        <v>9.2000000000000003E-10</v>
      </c>
      <c r="BS165" s="74">
        <v>2.5529803266500002</v>
      </c>
      <c r="BT165" s="74">
        <v>85034.420025968095</v>
      </c>
      <c r="BU165" s="73">
        <f t="shared" si="156"/>
        <v>1.8135987021232193E-10</v>
      </c>
      <c r="BV165" s="73">
        <f t="shared" si="157"/>
        <v>1.8293049402315917E-10</v>
      </c>
      <c r="BW165" s="73">
        <f t="shared" si="158"/>
        <v>1.8293062587272924E-10</v>
      </c>
      <c r="BX165" s="73">
        <f t="shared" si="159"/>
        <v>1.829306258837996E-10</v>
      </c>
      <c r="BZ165" s="74">
        <v>3E-11</v>
      </c>
      <c r="CA165" s="74">
        <v>4.9197929909000004</v>
      </c>
      <c r="CB165" s="74">
        <v>18849.227549974199</v>
      </c>
      <c r="CC165" s="73">
        <f t="shared" si="160"/>
        <v>-2.996354689059773E-11</v>
      </c>
      <c r="CD165" s="73">
        <f t="shared" si="161"/>
        <v>-2.9964115448561121E-11</v>
      </c>
      <c r="CE165" s="73">
        <f t="shared" si="162"/>
        <v>-2.9964115496110907E-11</v>
      </c>
      <c r="CF165" s="73">
        <f t="shared" si="163"/>
        <v>-2.9964115496114914E-11</v>
      </c>
      <c r="CH165" s="74"/>
      <c r="CI165" s="74"/>
      <c r="CJ165" s="74"/>
      <c r="CP165" s="74"/>
      <c r="CQ165" s="74"/>
      <c r="CR165" s="74"/>
      <c r="CX165" s="74"/>
      <c r="CY165" s="74"/>
      <c r="CZ165" s="74"/>
      <c r="DF165" s="74">
        <v>3.5400000000000002E-9</v>
      </c>
      <c r="DG165" s="74">
        <v>1.04383146533</v>
      </c>
      <c r="DH165" s="74">
        <v>66941.045326418098</v>
      </c>
      <c r="DI165" s="73">
        <f t="shared" si="164"/>
        <v>9.393435674141765E-10</v>
      </c>
      <c r="DJ165" s="73">
        <f t="shared" si="165"/>
        <v>9.4402233752879926E-10</v>
      </c>
      <c r="DK165" s="73">
        <f t="shared" si="166"/>
        <v>9.4402273029351157E-10</v>
      </c>
      <c r="DL165" s="73">
        <f t="shared" si="167"/>
        <v>9.4402273032686908E-10</v>
      </c>
      <c r="DN165" s="74">
        <v>3.4999999999999998E-10</v>
      </c>
      <c r="DO165" s="74">
        <v>0.81793649502999999</v>
      </c>
      <c r="DP165" s="74">
        <v>23439.448316101101</v>
      </c>
      <c r="DQ165" s="73">
        <f t="shared" si="168"/>
        <v>-6.4210512472601826E-11</v>
      </c>
      <c r="DR165" s="73">
        <f t="shared" si="169"/>
        <v>-6.437568363263162E-11</v>
      </c>
      <c r="DS165" s="73">
        <f t="shared" si="170"/>
        <v>-6.4375697500116648E-11</v>
      </c>
      <c r="DT165" s="73">
        <f t="shared" si="171"/>
        <v>-6.4375697501289991E-11</v>
      </c>
      <c r="DV165" s="74">
        <v>1.9999999999999999E-11</v>
      </c>
      <c r="DW165" s="74">
        <v>2.0686676323099999</v>
      </c>
      <c r="DX165" s="74">
        <v>339142.74084046402</v>
      </c>
      <c r="DY165" s="73">
        <f t="shared" si="172"/>
        <v>1.9986992050449938E-11</v>
      </c>
      <c r="DZ165" s="73">
        <f t="shared" si="173"/>
        <v>1.9991519594782243E-11</v>
      </c>
      <c r="EA165" s="73">
        <f t="shared" si="174"/>
        <v>1.999151993442755E-11</v>
      </c>
      <c r="EB165" s="73">
        <f t="shared" si="175"/>
        <v>1.9991519934456679E-11</v>
      </c>
      <c r="ED165" s="74"/>
      <c r="EE165" s="74"/>
      <c r="EF165" s="74"/>
      <c r="EL165" s="74"/>
      <c r="EM165" s="74"/>
      <c r="EN165" s="74"/>
      <c r="ET165" s="74"/>
      <c r="EU165" s="74"/>
      <c r="EV165" s="74"/>
    </row>
    <row r="166" spans="6:152" s="73" customFormat="1" ht="13.5" x14ac:dyDescent="0.3">
      <c r="L166" s="74"/>
      <c r="N166" s="74">
        <v>2.2959999999999998E-8</v>
      </c>
      <c r="O166" s="74">
        <v>3.0990045154599999</v>
      </c>
      <c r="P166" s="74">
        <v>88476.994970933505</v>
      </c>
      <c r="Q166" s="73">
        <f t="shared" si="136"/>
        <v>6.5023231914531618E-9</v>
      </c>
      <c r="R166" s="73">
        <f t="shared" si="137"/>
        <v>6.5422168891340277E-9</v>
      </c>
      <c r="S166" s="73">
        <f t="shared" si="138"/>
        <v>6.5422202377882373E-9</v>
      </c>
      <c r="T166" s="73">
        <f t="shared" si="139"/>
        <v>6.5422202380734707E-9</v>
      </c>
      <c r="V166" s="74">
        <v>2.7999999999999998E-9</v>
      </c>
      <c r="W166" s="74">
        <v>0.69995179261999996</v>
      </c>
      <c r="X166" s="74">
        <v>64741.957983131098</v>
      </c>
      <c r="Y166" s="73">
        <f t="shared" si="140"/>
        <v>-2.7433607037760304E-9</v>
      </c>
      <c r="Z166" s="73">
        <f t="shared" si="141"/>
        <v>-2.742615266146735E-9</v>
      </c>
      <c r="AA166" s="73">
        <f t="shared" si="142"/>
        <v>-2.7426152033558377E-9</v>
      </c>
      <c r="AB166" s="73">
        <f t="shared" si="143"/>
        <v>-2.742615203350452E-9</v>
      </c>
      <c r="AD166" s="74">
        <v>1.5E-10</v>
      </c>
      <c r="AE166" s="74">
        <v>3.8090299034799999</v>
      </c>
      <c r="AF166" s="74">
        <v>33967.9922949131</v>
      </c>
      <c r="AG166" s="73">
        <f t="shared" si="144"/>
        <v>-1.2801234979605506E-10</v>
      </c>
      <c r="AH166" s="73">
        <f t="shared" si="145"/>
        <v>-1.2795792319564694E-10</v>
      </c>
      <c r="AI166" s="73">
        <f t="shared" si="146"/>
        <v>-1.2795791862327846E-10</v>
      </c>
      <c r="AJ166" s="73">
        <f t="shared" si="147"/>
        <v>-1.2795791862289581E-10</v>
      </c>
      <c r="AL166" s="74"/>
      <c r="AM166" s="74"/>
      <c r="AN166" s="74"/>
      <c r="AT166" s="74"/>
      <c r="AU166" s="74"/>
      <c r="AV166" s="74"/>
      <c r="BB166" s="74"/>
      <c r="BC166" s="74"/>
      <c r="BD166" s="74"/>
      <c r="BJ166" s="74">
        <v>7.8299999999999996E-9</v>
      </c>
      <c r="BK166" s="74">
        <v>3.3230481255400002</v>
      </c>
      <c r="BL166" s="74">
        <v>26301.202237012199</v>
      </c>
      <c r="BM166" s="73">
        <f t="shared" si="152"/>
        <v>-7.7858617732877853E-9</v>
      </c>
      <c r="BN166" s="73">
        <f t="shared" si="153"/>
        <v>-7.7863078814838415E-9</v>
      </c>
      <c r="BO166" s="73">
        <f t="shared" si="154"/>
        <v>-7.7863079188451281E-9</v>
      </c>
      <c r="BP166" s="73">
        <f t="shared" si="155"/>
        <v>-7.786307918848321E-9</v>
      </c>
      <c r="BR166" s="74">
        <v>7.5999999999999996E-10</v>
      </c>
      <c r="BS166" s="74">
        <v>4.4423002834199998</v>
      </c>
      <c r="BT166" s="74">
        <v>38654.054841556899</v>
      </c>
      <c r="BU166" s="73">
        <f t="shared" si="156"/>
        <v>-5.3097173875551046E-10</v>
      </c>
      <c r="BV166" s="73">
        <f t="shared" si="157"/>
        <v>-5.3140206975497872E-10</v>
      </c>
      <c r="BW166" s="73">
        <f t="shared" si="158"/>
        <v>-5.3140210587247021E-10</v>
      </c>
      <c r="BX166" s="73">
        <f t="shared" si="159"/>
        <v>-5.314021058755587E-10</v>
      </c>
      <c r="BZ166" s="74">
        <v>3E-11</v>
      </c>
      <c r="CA166" s="74">
        <v>1.2130512550200001</v>
      </c>
      <c r="CB166" s="74">
        <v>105307.21230790501</v>
      </c>
      <c r="CC166" s="73">
        <f t="shared" si="160"/>
        <v>-2.5318042947956582E-11</v>
      </c>
      <c r="CD166" s="73">
        <f t="shared" si="161"/>
        <v>-2.5283272224578984E-11</v>
      </c>
      <c r="CE166" s="73">
        <f t="shared" si="162"/>
        <v>-2.5283269300219493E-11</v>
      </c>
      <c r="CF166" s="73">
        <f t="shared" si="163"/>
        <v>-2.5283269299969823E-11</v>
      </c>
      <c r="CH166" s="74"/>
      <c r="CI166" s="74"/>
      <c r="CJ166" s="74"/>
      <c r="CP166" s="74"/>
      <c r="CQ166" s="74"/>
      <c r="CR166" s="74"/>
      <c r="CX166" s="74"/>
      <c r="CY166" s="74"/>
      <c r="CZ166" s="74"/>
      <c r="DF166" s="74">
        <v>3.24E-9</v>
      </c>
      <c r="DG166" s="74">
        <v>1.62975761811</v>
      </c>
      <c r="DH166" s="74">
        <v>88476.994970933505</v>
      </c>
      <c r="DI166" s="73">
        <f t="shared" si="164"/>
        <v>3.1843660687203345E-9</v>
      </c>
      <c r="DJ166" s="73">
        <f t="shared" si="165"/>
        <v>3.183277442622019E-9</v>
      </c>
      <c r="DK166" s="73">
        <f t="shared" si="166"/>
        <v>3.183277350779847E-9</v>
      </c>
      <c r="DL166" s="73">
        <f t="shared" si="167"/>
        <v>3.183277350772024E-9</v>
      </c>
      <c r="DN166" s="74">
        <v>3.7999999999999998E-10</v>
      </c>
      <c r="DO166" s="74">
        <v>5.17914668407</v>
      </c>
      <c r="DP166" s="74">
        <v>23754.706748702101</v>
      </c>
      <c r="DQ166" s="73">
        <f t="shared" si="168"/>
        <v>4.8385519920726312E-11</v>
      </c>
      <c r="DR166" s="73">
        <f t="shared" si="169"/>
        <v>4.8568896070573043E-11</v>
      </c>
      <c r="DS166" s="73">
        <f t="shared" si="170"/>
        <v>4.8568911466733602E-11</v>
      </c>
      <c r="DT166" s="73">
        <f t="shared" si="171"/>
        <v>4.8568911468040425E-11</v>
      </c>
      <c r="DV166" s="74">
        <v>1.9999999999999999E-11</v>
      </c>
      <c r="DW166" s="74">
        <v>1.2991221662900001</v>
      </c>
      <c r="DX166" s="74">
        <v>105410.994496485</v>
      </c>
      <c r="DY166" s="73">
        <f t="shared" si="172"/>
        <v>-7.1450753631407986E-12</v>
      </c>
      <c r="DZ166" s="73">
        <f t="shared" si="173"/>
        <v>-7.1853896635675272E-12</v>
      </c>
      <c r="EA166" s="73">
        <f t="shared" si="174"/>
        <v>-7.1853930470327372E-12</v>
      </c>
      <c r="EB166" s="73">
        <f t="shared" si="175"/>
        <v>-7.1853930473213182E-12</v>
      </c>
      <c r="ED166" s="74"/>
      <c r="EE166" s="74"/>
      <c r="EF166" s="74"/>
      <c r="EL166" s="74"/>
      <c r="EM166" s="74"/>
      <c r="EN166" s="74"/>
      <c r="ET166" s="74"/>
      <c r="EU166" s="74"/>
      <c r="EV166" s="74"/>
    </row>
    <row r="167" spans="6:152" s="73" customFormat="1" ht="13.5" x14ac:dyDescent="0.3">
      <c r="L167" s="74"/>
      <c r="N167" s="74">
        <v>2.3569999999999999E-8</v>
      </c>
      <c r="O167" s="74">
        <v>0.17742385045</v>
      </c>
      <c r="P167" s="74">
        <v>117873.364007888</v>
      </c>
      <c r="Q167" s="73">
        <f t="shared" si="136"/>
        <v>-3.2062103212892106E-9</v>
      </c>
      <c r="R167" s="73">
        <f t="shared" si="137"/>
        <v>-3.26257664969928E-9</v>
      </c>
      <c r="S167" s="73">
        <f t="shared" si="138"/>
        <v>-3.262581381537273E-9</v>
      </c>
      <c r="T167" s="73">
        <f t="shared" si="139"/>
        <v>-3.2625813819353438E-9</v>
      </c>
      <c r="V167" s="74">
        <v>3.8099999999999999E-9</v>
      </c>
      <c r="W167" s="74">
        <v>2.1654044754599999</v>
      </c>
      <c r="X167" s="74">
        <v>522.57741809380002</v>
      </c>
      <c r="Y167" s="73">
        <f t="shared" si="140"/>
        <v>-1.279640746011156E-9</v>
      </c>
      <c r="Z167" s="73">
        <f t="shared" si="141"/>
        <v>-1.2796791571417078E-9</v>
      </c>
      <c r="AA167" s="73">
        <f t="shared" si="142"/>
        <v>-1.2796791603667835E-9</v>
      </c>
      <c r="AB167" s="73">
        <f t="shared" si="143"/>
        <v>-1.2796791603670511E-9</v>
      </c>
      <c r="AD167" s="74">
        <v>1.5999999999999999E-10</v>
      </c>
      <c r="AE167" s="74">
        <v>0.28761005157000002</v>
      </c>
      <c r="AF167" s="74">
        <v>44937.130691548402</v>
      </c>
      <c r="AG167" s="73">
        <f t="shared" si="144"/>
        <v>4.2446693029170431E-11</v>
      </c>
      <c r="AH167" s="73">
        <f t="shared" si="145"/>
        <v>4.2588662731932505E-11</v>
      </c>
      <c r="AI167" s="73">
        <f t="shared" si="146"/>
        <v>4.2588674650495624E-11</v>
      </c>
      <c r="AJ167" s="73">
        <f t="shared" si="147"/>
        <v>4.2588674651495046E-11</v>
      </c>
      <c r="AL167" s="74"/>
      <c r="AM167" s="74"/>
      <c r="AN167" s="74"/>
      <c r="AT167" s="74"/>
      <c r="AU167" s="74"/>
      <c r="AV167" s="74"/>
      <c r="BB167" s="74"/>
      <c r="BC167" s="74"/>
      <c r="BD167" s="74"/>
      <c r="BJ167" s="74">
        <v>7.1099999999999996E-9</v>
      </c>
      <c r="BK167" s="74">
        <v>1.57780048955</v>
      </c>
      <c r="BL167" s="74">
        <v>2118.7638603783998</v>
      </c>
      <c r="BM167" s="73">
        <f t="shared" si="152"/>
        <v>-9.764776098372266E-10</v>
      </c>
      <c r="BN167" s="73">
        <f t="shared" si="153"/>
        <v>-9.7678323460346683E-10</v>
      </c>
      <c r="BO167" s="73">
        <f t="shared" si="154"/>
        <v>-9.7678326026427186E-10</v>
      </c>
      <c r="BP167" s="73">
        <f t="shared" si="155"/>
        <v>-9.767832602664736E-10</v>
      </c>
      <c r="BR167" s="74">
        <v>6.9999999999999996E-10</v>
      </c>
      <c r="BS167" s="74">
        <v>2.0714735416800001</v>
      </c>
      <c r="BT167" s="74">
        <v>25934.124331089399</v>
      </c>
      <c r="BU167" s="73">
        <f t="shared" si="156"/>
        <v>-4.7540078126700898E-10</v>
      </c>
      <c r="BV167" s="73">
        <f t="shared" si="157"/>
        <v>-4.7512779046793273E-10</v>
      </c>
      <c r="BW167" s="73">
        <f t="shared" si="158"/>
        <v>-4.7512776754142854E-10</v>
      </c>
      <c r="BX167" s="73">
        <f t="shared" si="159"/>
        <v>-4.7512776753949997E-10</v>
      </c>
      <c r="BZ167" s="74">
        <v>1.9999999999999999E-11</v>
      </c>
      <c r="CA167" s="74">
        <v>2.6174140722999999</v>
      </c>
      <c r="CB167" s="74">
        <v>71492.998823476897</v>
      </c>
      <c r="CC167" s="73">
        <f t="shared" si="160"/>
        <v>3.203281387210629E-12</v>
      </c>
      <c r="CD167" s="73">
        <f t="shared" si="161"/>
        <v>3.2321862765831825E-12</v>
      </c>
      <c r="CE167" s="73">
        <f t="shared" si="162"/>
        <v>3.2321887032061147E-12</v>
      </c>
      <c r="CF167" s="73">
        <f t="shared" si="163"/>
        <v>3.2321887034125488E-12</v>
      </c>
      <c r="CH167" s="74"/>
      <c r="CI167" s="74"/>
      <c r="CJ167" s="74"/>
      <c r="CP167" s="74"/>
      <c r="CQ167" s="74"/>
      <c r="CR167" s="74"/>
      <c r="CX167" s="74"/>
      <c r="CY167" s="74"/>
      <c r="CZ167" s="74"/>
      <c r="DF167" s="74">
        <v>3.7799999999999998E-9</v>
      </c>
      <c r="DG167" s="74">
        <v>5.3167676584699999</v>
      </c>
      <c r="DH167" s="74">
        <v>52171.924947790401</v>
      </c>
      <c r="DI167" s="73">
        <f t="shared" si="164"/>
        <v>-9.5235761155476673E-10</v>
      </c>
      <c r="DJ167" s="73">
        <f t="shared" si="165"/>
        <v>-9.5626602056428287E-10</v>
      </c>
      <c r="DK167" s="73">
        <f t="shared" si="166"/>
        <v>-9.5626634867637694E-10</v>
      </c>
      <c r="DL167" s="73">
        <f t="shared" si="167"/>
        <v>-9.5626634870423286E-10</v>
      </c>
      <c r="DN167" s="74">
        <v>3.6E-10</v>
      </c>
      <c r="DO167" s="74">
        <v>4.8178209053799996</v>
      </c>
      <c r="DP167" s="74">
        <v>51116.424352959199</v>
      </c>
      <c r="DQ167" s="73">
        <f t="shared" si="168"/>
        <v>2.9337051439591673E-10</v>
      </c>
      <c r="DR167" s="73">
        <f t="shared" si="169"/>
        <v>2.931519066477696E-10</v>
      </c>
      <c r="DS167" s="73">
        <f t="shared" si="170"/>
        <v>2.9315188827952255E-10</v>
      </c>
      <c r="DT167" s="73">
        <f t="shared" si="171"/>
        <v>2.9315188827797846E-10</v>
      </c>
      <c r="DV167" s="74">
        <v>1.9999999999999999E-11</v>
      </c>
      <c r="DW167" s="74">
        <v>0.54124189089999997</v>
      </c>
      <c r="DX167" s="74">
        <v>74821.134479757093</v>
      </c>
      <c r="DY167" s="73">
        <f t="shared" si="172"/>
        <v>-1.9996732419855656E-11</v>
      </c>
      <c r="DZ167" s="73">
        <f t="shared" si="173"/>
        <v>-1.9996154922757208E-11</v>
      </c>
      <c r="EA167" s="73">
        <f t="shared" si="174"/>
        <v>-1.9996154872297707E-11</v>
      </c>
      <c r="EB167" s="73">
        <f t="shared" si="175"/>
        <v>-1.9996154872293429E-11</v>
      </c>
      <c r="ED167" s="74"/>
      <c r="EE167" s="74"/>
      <c r="EF167" s="74"/>
      <c r="EL167" s="74"/>
      <c r="EM167" s="74"/>
      <c r="EN167" s="74"/>
      <c r="ET167" s="74"/>
      <c r="EU167" s="74"/>
      <c r="EV167" s="74"/>
    </row>
    <row r="168" spans="6:152" s="73" customFormat="1" ht="13.5" x14ac:dyDescent="0.3">
      <c r="L168" s="74"/>
      <c r="N168" s="74">
        <v>3.0120000000000001E-8</v>
      </c>
      <c r="O168" s="74">
        <v>0.83689268367000003</v>
      </c>
      <c r="P168" s="74">
        <v>129330.137155777</v>
      </c>
      <c r="Q168" s="73">
        <f t="shared" si="136"/>
        <v>-2.8571625341162222E-8</v>
      </c>
      <c r="R168" s="73">
        <f t="shared" si="137"/>
        <v>-2.8546272973165305E-8</v>
      </c>
      <c r="S168" s="73">
        <f t="shared" si="138"/>
        <v>-2.8546270836116191E-8</v>
      </c>
      <c r="T168" s="73">
        <f t="shared" si="139"/>
        <v>-2.8546270835937044E-8</v>
      </c>
      <c r="V168" s="74">
        <v>2.7900000000000001E-9</v>
      </c>
      <c r="W168" s="74">
        <v>4.1731923685899996</v>
      </c>
      <c r="X168" s="74">
        <v>155468.03691925501</v>
      </c>
      <c r="Y168" s="73">
        <f t="shared" si="140"/>
        <v>-2.676121264610277E-9</v>
      </c>
      <c r="Z168" s="73">
        <f t="shared" si="141"/>
        <v>-2.6786200112116631E-9</v>
      </c>
      <c r="AA168" s="73">
        <f t="shared" si="142"/>
        <v>-2.6786202198714679E-9</v>
      </c>
      <c r="AB168" s="73">
        <f t="shared" si="143"/>
        <v>-2.678620219889213E-9</v>
      </c>
      <c r="AD168" s="74">
        <v>1.4000000000000001E-10</v>
      </c>
      <c r="AE168" s="74">
        <v>5.8433060580999996</v>
      </c>
      <c r="AF168" s="74">
        <v>103821.921601202</v>
      </c>
      <c r="AG168" s="73">
        <f t="shared" si="144"/>
        <v>-4.9377452156571549E-11</v>
      </c>
      <c r="AH168" s="73">
        <f t="shared" si="145"/>
        <v>-4.9098764561671793E-11</v>
      </c>
      <c r="AI168" s="73">
        <f t="shared" si="146"/>
        <v>-4.9098741153146106E-11</v>
      </c>
      <c r="AJ168" s="73">
        <f t="shared" si="147"/>
        <v>-4.9098741151178612E-11</v>
      </c>
      <c r="AL168" s="74"/>
      <c r="AM168" s="74"/>
      <c r="AN168" s="74"/>
      <c r="AT168" s="74"/>
      <c r="AU168" s="74"/>
      <c r="AV168" s="74"/>
      <c r="BB168" s="74"/>
      <c r="BC168" s="74"/>
      <c r="BD168" s="74"/>
      <c r="BJ168" s="74">
        <v>8.0100000000000003E-9</v>
      </c>
      <c r="BK168" s="74">
        <v>2.1822001257900001</v>
      </c>
      <c r="BL168" s="74">
        <v>151975.465352386</v>
      </c>
      <c r="BM168" s="73">
        <f t="shared" si="152"/>
        <v>2.4497244403855026E-9</v>
      </c>
      <c r="BN168" s="73">
        <f t="shared" si="153"/>
        <v>2.4734510947247627E-9</v>
      </c>
      <c r="BO168" s="73">
        <f t="shared" si="154"/>
        <v>2.4734530858585593E-9</v>
      </c>
      <c r="BP168" s="73">
        <f t="shared" si="155"/>
        <v>2.4734530860283207E-9</v>
      </c>
      <c r="BR168" s="74">
        <v>7.7999999999999999E-10</v>
      </c>
      <c r="BS168" s="74">
        <v>1.7966467774899999</v>
      </c>
      <c r="BT168" s="74">
        <v>23969.139281195799</v>
      </c>
      <c r="BU168" s="73">
        <f t="shared" si="156"/>
        <v>2.1358461650246225E-11</v>
      </c>
      <c r="BV168" s="73">
        <f t="shared" si="157"/>
        <v>2.1741245712267246E-11</v>
      </c>
      <c r="BW168" s="73">
        <f t="shared" si="158"/>
        <v>2.1741277851379136E-11</v>
      </c>
      <c r="BX168" s="73">
        <f t="shared" si="159"/>
        <v>2.1741277854082699E-11</v>
      </c>
      <c r="BZ168" s="74">
        <v>1.9999999999999999E-11</v>
      </c>
      <c r="CA168" s="74">
        <v>5.2992775316099996</v>
      </c>
      <c r="CB168" s="74">
        <v>64741.957983131098</v>
      </c>
      <c r="CC168" s="73">
        <f t="shared" si="160"/>
        <v>6.1876235170440249E-12</v>
      </c>
      <c r="CD168" s="73">
        <f t="shared" si="161"/>
        <v>6.2128378150486428E-12</v>
      </c>
      <c r="CE168" s="73">
        <f t="shared" si="162"/>
        <v>6.2128399316324698E-12</v>
      </c>
      <c r="CF168" s="73">
        <f t="shared" si="163"/>
        <v>6.2128399318140142E-12</v>
      </c>
      <c r="CH168" s="74"/>
      <c r="CI168" s="74"/>
      <c r="CJ168" s="74"/>
      <c r="CP168" s="74"/>
      <c r="CQ168" s="74"/>
      <c r="CR168" s="74"/>
      <c r="CX168" s="74"/>
      <c r="CY168" s="74"/>
      <c r="CZ168" s="74"/>
      <c r="DF168" s="74">
        <v>4.3999999999999997E-9</v>
      </c>
      <c r="DG168" s="74">
        <v>1.46381183715</v>
      </c>
      <c r="DH168" s="74">
        <v>89586.373523026894</v>
      </c>
      <c r="DI168" s="73">
        <f t="shared" si="164"/>
        <v>1.6651875960908546E-9</v>
      </c>
      <c r="DJ168" s="73">
        <f t="shared" si="165"/>
        <v>1.6577117026204259E-9</v>
      </c>
      <c r="DK168" s="73">
        <f t="shared" si="166"/>
        <v>1.657711074694485E-9</v>
      </c>
      <c r="DL168" s="73">
        <f t="shared" si="167"/>
        <v>1.6577110746416618E-9</v>
      </c>
      <c r="DN168" s="74">
        <v>4.0999999999999998E-10</v>
      </c>
      <c r="DO168" s="74">
        <v>2.9194300067399999</v>
      </c>
      <c r="DP168" s="74">
        <v>26241.681952059</v>
      </c>
      <c r="DQ168" s="73">
        <f t="shared" si="168"/>
        <v>-1.2377923590083315E-10</v>
      </c>
      <c r="DR168" s="73">
        <f t="shared" si="169"/>
        <v>-1.235691327166482E-10</v>
      </c>
      <c r="DS168" s="73">
        <f t="shared" si="170"/>
        <v>-1.2356911507444194E-10</v>
      </c>
      <c r="DT168" s="73">
        <f t="shared" si="171"/>
        <v>-1.2356911507295307E-10</v>
      </c>
      <c r="DV168" s="74">
        <v>1.9999999999999999E-11</v>
      </c>
      <c r="DW168" s="74">
        <v>2.12346357366</v>
      </c>
      <c r="DX168" s="74">
        <v>65697.557724739701</v>
      </c>
      <c r="DY168" s="73">
        <f t="shared" si="172"/>
        <v>1.0213604198373051E-11</v>
      </c>
      <c r="DZ168" s="73">
        <f t="shared" si="173"/>
        <v>1.023673340740087E-11</v>
      </c>
      <c r="EA168" s="73">
        <f t="shared" si="174"/>
        <v>1.0236735348598731E-11</v>
      </c>
      <c r="EB168" s="73">
        <f t="shared" si="175"/>
        <v>1.0236735348762808E-11</v>
      </c>
      <c r="ED168" s="74"/>
      <c r="EE168" s="74"/>
      <c r="EF168" s="74"/>
      <c r="EL168" s="74"/>
      <c r="EM168" s="74"/>
      <c r="EN168" s="74"/>
      <c r="ET168" s="74"/>
      <c r="EU168" s="74"/>
      <c r="EV168" s="74"/>
    </row>
    <row r="169" spans="6:152" s="73" customFormat="1" ht="13.5" x14ac:dyDescent="0.3">
      <c r="L169" s="74"/>
      <c r="N169" s="74">
        <v>2.421E-8</v>
      </c>
      <c r="O169" s="74">
        <v>3.9591334604899999</v>
      </c>
      <c r="P169" s="74">
        <v>49.996621904199998</v>
      </c>
      <c r="Q169" s="73">
        <f t="shared" si="136"/>
        <v>1.422350387024887E-9</v>
      </c>
      <c r="R169" s="73">
        <f t="shared" si="137"/>
        <v>1.4223256380463268E-9</v>
      </c>
      <c r="S169" s="73">
        <f t="shared" si="138"/>
        <v>1.4223256359683436E-9</v>
      </c>
      <c r="T169" s="73">
        <f t="shared" si="139"/>
        <v>1.422325635968172E-9</v>
      </c>
      <c r="V169" s="74">
        <v>3.1399999999999999E-9</v>
      </c>
      <c r="W169" s="74">
        <v>1.52755129973</v>
      </c>
      <c r="X169" s="74">
        <v>44937.130691548402</v>
      </c>
      <c r="Y169" s="73">
        <f t="shared" si="140"/>
        <v>-2.592685055796254E-9</v>
      </c>
      <c r="Z169" s="73">
        <f t="shared" si="141"/>
        <v>-2.5910536273306359E-9</v>
      </c>
      <c r="AA169" s="73">
        <f t="shared" si="142"/>
        <v>-2.5910534902602803E-9</v>
      </c>
      <c r="AB169" s="73">
        <f t="shared" si="143"/>
        <v>-2.5910534902487863E-9</v>
      </c>
      <c r="AD169" s="74">
        <v>1.5E-10</v>
      </c>
      <c r="AE169" s="74">
        <v>6.0373826452000001</v>
      </c>
      <c r="AF169" s="74">
        <v>13655.8604911764</v>
      </c>
      <c r="AG169" s="73">
        <f t="shared" si="144"/>
        <v>-1.0337699015641465E-11</v>
      </c>
      <c r="AH169" s="73">
        <f t="shared" si="145"/>
        <v>-1.0295843441455882E-11</v>
      </c>
      <c r="AI169" s="73">
        <f t="shared" si="146"/>
        <v>-1.0295839927141557E-11</v>
      </c>
      <c r="AJ169" s="73">
        <f t="shared" si="147"/>
        <v>-1.0295839926843833E-11</v>
      </c>
      <c r="AL169" s="74"/>
      <c r="AM169" s="74"/>
      <c r="AN169" s="74"/>
      <c r="AT169" s="74"/>
      <c r="AU169" s="74"/>
      <c r="AV169" s="74"/>
      <c r="BB169" s="74"/>
      <c r="BC169" s="74"/>
      <c r="BD169" s="74"/>
      <c r="BJ169" s="74">
        <v>9.1499999999999992E-9</v>
      </c>
      <c r="BK169" s="74">
        <v>1.7124794836699999</v>
      </c>
      <c r="BL169" s="74">
        <v>51962.507187710398</v>
      </c>
      <c r="BM169" s="73">
        <f t="shared" si="152"/>
        <v>-7.5844190455368848E-9</v>
      </c>
      <c r="BN169" s="73">
        <f t="shared" si="153"/>
        <v>-7.589862356417663E-9</v>
      </c>
      <c r="BO169" s="73">
        <f t="shared" si="154"/>
        <v>-7.5898628130880087E-9</v>
      </c>
      <c r="BP169" s="73">
        <f t="shared" si="155"/>
        <v>-7.5898628131269342E-9</v>
      </c>
      <c r="BR169" s="74">
        <v>6.8000000000000003E-10</v>
      </c>
      <c r="BS169" s="74">
        <v>2.1526776835699999</v>
      </c>
      <c r="BT169" s="74">
        <v>64607.848933546098</v>
      </c>
      <c r="BU169" s="73">
        <f t="shared" si="156"/>
        <v>-4.0819417403424782E-10</v>
      </c>
      <c r="BV169" s="73">
        <f t="shared" si="157"/>
        <v>-4.0747413510653534E-10</v>
      </c>
      <c r="BW169" s="73">
        <f t="shared" si="158"/>
        <v>-4.0747407462064178E-10</v>
      </c>
      <c r="BX169" s="73">
        <f t="shared" si="159"/>
        <v>-4.0747407461544295E-10</v>
      </c>
      <c r="BZ169" s="74">
        <v>1.9999999999999999E-11</v>
      </c>
      <c r="CA169" s="74">
        <v>2.5925063803800001</v>
      </c>
      <c r="CB169" s="74">
        <v>155468.03691925501</v>
      </c>
      <c r="CC169" s="73">
        <f t="shared" si="160"/>
        <v>-5.4657114683761632E-12</v>
      </c>
      <c r="CD169" s="73">
        <f t="shared" si="161"/>
        <v>-5.4044222334999357E-12</v>
      </c>
      <c r="CE169" s="73">
        <f t="shared" si="162"/>
        <v>-5.4044170852234693E-12</v>
      </c>
      <c r="CF169" s="73">
        <f t="shared" si="163"/>
        <v>-5.4044170847856396E-12</v>
      </c>
      <c r="CH169" s="74"/>
      <c r="CI169" s="74"/>
      <c r="CJ169" s="74"/>
      <c r="CP169" s="74"/>
      <c r="CQ169" s="74"/>
      <c r="CR169" s="74"/>
      <c r="CX169" s="74"/>
      <c r="CY169" s="74"/>
      <c r="CZ169" s="74"/>
      <c r="DF169" s="74">
        <v>3.5499999999999999E-9</v>
      </c>
      <c r="DG169" s="74">
        <v>1.5273226549200001</v>
      </c>
      <c r="DH169" s="74">
        <v>1066.49547719</v>
      </c>
      <c r="DI169" s="73">
        <f t="shared" si="164"/>
        <v>3.5499998121647264E-9</v>
      </c>
      <c r="DJ169" s="73">
        <f t="shared" si="165"/>
        <v>3.5499997860917114E-9</v>
      </c>
      <c r="DK169" s="73">
        <f t="shared" si="166"/>
        <v>3.5499997860894508E-9</v>
      </c>
      <c r="DL169" s="73">
        <f t="shared" si="167"/>
        <v>3.5499997860894503E-9</v>
      </c>
      <c r="DN169" s="74">
        <v>3.1999999999999998E-10</v>
      </c>
      <c r="DO169" s="74">
        <v>1.9176006243499999</v>
      </c>
      <c r="DP169" s="74">
        <v>58458.882133139698</v>
      </c>
      <c r="DQ169" s="73">
        <f t="shared" si="168"/>
        <v>-2.8053044456713528E-10</v>
      </c>
      <c r="DR169" s="73">
        <f t="shared" si="169"/>
        <v>-2.8034590259402765E-10</v>
      </c>
      <c r="DS169" s="73">
        <f t="shared" si="170"/>
        <v>-2.8034588708263708E-10</v>
      </c>
      <c r="DT169" s="73">
        <f t="shared" si="171"/>
        <v>-2.8034588708132155E-10</v>
      </c>
      <c r="DV169" s="74">
        <v>1.9999999999999999E-11</v>
      </c>
      <c r="DW169" s="74">
        <v>2.54143985834</v>
      </c>
      <c r="DX169" s="74">
        <v>78270.822971723304</v>
      </c>
      <c r="DY169" s="73">
        <f t="shared" si="172"/>
        <v>-2.153084180724364E-12</v>
      </c>
      <c r="DZ169" s="73">
        <f t="shared" si="173"/>
        <v>-2.1849579427884161E-12</v>
      </c>
      <c r="EA169" s="73">
        <f t="shared" si="174"/>
        <v>-2.1849606187385368E-12</v>
      </c>
      <c r="EB169" s="73">
        <f t="shared" si="175"/>
        <v>-2.1849606189690697E-12</v>
      </c>
      <c r="ED169" s="77"/>
      <c r="EE169" s="77"/>
      <c r="EF169" s="77"/>
      <c r="EL169" s="74"/>
      <c r="EM169" s="74"/>
      <c r="EN169" s="74"/>
      <c r="ET169" s="74"/>
      <c r="EU169" s="74"/>
      <c r="EV169" s="74"/>
    </row>
    <row r="170" spans="6:152" s="73" customFormat="1" ht="13.5" x14ac:dyDescent="0.3">
      <c r="F170" s="2"/>
      <c r="G170" s="2"/>
      <c r="L170" s="74"/>
      <c r="N170" s="74">
        <v>2.1970000000000001E-8</v>
      </c>
      <c r="O170" s="74">
        <v>2.56129546358</v>
      </c>
      <c r="P170" s="74">
        <v>3340.6124266997999</v>
      </c>
      <c r="Q170" s="73">
        <f t="shared" si="136"/>
        <v>2.1171083168559144E-8</v>
      </c>
      <c r="R170" s="73">
        <f t="shared" si="137"/>
        <v>2.1171484812703569E-8</v>
      </c>
      <c r="S170" s="73">
        <f t="shared" si="138"/>
        <v>2.1171484846422253E-8</v>
      </c>
      <c r="T170" s="73">
        <f t="shared" si="139"/>
        <v>2.1171484846425132E-8</v>
      </c>
      <c r="V170" s="74">
        <v>2.7999999999999998E-9</v>
      </c>
      <c r="W170" s="74">
        <v>3.3354945901400002</v>
      </c>
      <c r="X170" s="74">
        <v>78244.039663822798</v>
      </c>
      <c r="Y170" s="73">
        <f t="shared" si="140"/>
        <v>6.9593135832506664E-10</v>
      </c>
      <c r="Z170" s="73">
        <f t="shared" si="141"/>
        <v>6.9158401050006488E-10</v>
      </c>
      <c r="AA170" s="73">
        <f t="shared" si="142"/>
        <v>6.9158364541359145E-10</v>
      </c>
      <c r="AB170" s="73">
        <f t="shared" si="143"/>
        <v>6.915836453821284E-10</v>
      </c>
      <c r="AD170" s="74">
        <v>1.2E-10</v>
      </c>
      <c r="AE170" s="74">
        <v>0.81685952407999995</v>
      </c>
      <c r="AF170" s="74">
        <v>81706.284369687899</v>
      </c>
      <c r="AG170" s="73">
        <f t="shared" si="144"/>
        <v>-6.3629034608955351E-11</v>
      </c>
      <c r="AH170" s="73">
        <f t="shared" si="145"/>
        <v>-6.3458680151313636E-11</v>
      </c>
      <c r="AI170" s="73">
        <f t="shared" si="146"/>
        <v>-6.3458665840536766E-11</v>
      </c>
      <c r="AJ170" s="73">
        <f t="shared" si="147"/>
        <v>-6.3458665839309411E-11</v>
      </c>
      <c r="AL170" s="74"/>
      <c r="AM170" s="74"/>
      <c r="AN170" s="74"/>
      <c r="AT170" s="74"/>
      <c r="AU170" s="74"/>
      <c r="AV170" s="74"/>
      <c r="BB170" s="74"/>
      <c r="BC170" s="74"/>
      <c r="BD170" s="74"/>
      <c r="BJ170" s="74">
        <v>8.3199999999999994E-9</v>
      </c>
      <c r="BK170" s="74">
        <v>5.5350645000599998</v>
      </c>
      <c r="BL170" s="74">
        <v>74821.134479757093</v>
      </c>
      <c r="BM170" s="73">
        <f t="shared" si="152"/>
        <v>-2.1658890586368698E-9</v>
      </c>
      <c r="BN170" s="73">
        <f t="shared" si="153"/>
        <v>-2.1535758356352554E-9</v>
      </c>
      <c r="BO170" s="73">
        <f t="shared" si="154"/>
        <v>-2.1535748015792246E-9</v>
      </c>
      <c r="BP170" s="73">
        <f t="shared" si="155"/>
        <v>-2.1535748014915149E-9</v>
      </c>
      <c r="BR170" s="74">
        <v>6.9E-10</v>
      </c>
      <c r="BS170" s="74">
        <v>1.3797639068600001</v>
      </c>
      <c r="BT170" s="74">
        <v>77211.441041534097</v>
      </c>
      <c r="BU170" s="73">
        <f t="shared" si="156"/>
        <v>2.5185863870243397E-10</v>
      </c>
      <c r="BV170" s="73">
        <f t="shared" si="157"/>
        <v>2.5084241643801047E-10</v>
      </c>
      <c r="BW170" s="73">
        <f t="shared" si="158"/>
        <v>2.5084233108765826E-10</v>
      </c>
      <c r="BX170" s="73">
        <f t="shared" si="159"/>
        <v>2.5084233108035064E-10</v>
      </c>
      <c r="BZ170" s="74">
        <v>1.9999999999999999E-11</v>
      </c>
      <c r="CA170" s="74">
        <v>5.6008300362499996</v>
      </c>
      <c r="CB170" s="74">
        <v>26514.5013324502</v>
      </c>
      <c r="CC170" s="73">
        <f t="shared" si="160"/>
        <v>-1.8139152286081349E-11</v>
      </c>
      <c r="CD170" s="73">
        <f t="shared" si="161"/>
        <v>-1.8134574549067757E-11</v>
      </c>
      <c r="CE170" s="73">
        <f t="shared" si="162"/>
        <v>-1.8134574164487085E-11</v>
      </c>
      <c r="CF170" s="73">
        <f t="shared" si="163"/>
        <v>-1.8134574164454486E-11</v>
      </c>
      <c r="CH170" s="74"/>
      <c r="CI170" s="74"/>
      <c r="CJ170" s="74"/>
      <c r="CP170" s="74"/>
      <c r="CQ170" s="74"/>
      <c r="CR170" s="74"/>
      <c r="CX170" s="74"/>
      <c r="CY170" s="74"/>
      <c r="CZ170" s="74"/>
      <c r="DF170" s="74">
        <v>3.0199999999999999E-9</v>
      </c>
      <c r="DG170" s="74">
        <v>5.2111378643500004</v>
      </c>
      <c r="DH170" s="74">
        <v>53764.879178432202</v>
      </c>
      <c r="DI170" s="73">
        <f t="shared" si="164"/>
        <v>1.1188723831832618E-9</v>
      </c>
      <c r="DJ170" s="73">
        <f t="shared" si="165"/>
        <v>1.1157827050984748E-9</v>
      </c>
      <c r="DK170" s="73">
        <f t="shared" si="166"/>
        <v>1.1157824456257767E-9</v>
      </c>
      <c r="DL170" s="73">
        <f t="shared" si="167"/>
        <v>1.1157824456040818E-9</v>
      </c>
      <c r="DN170" s="74">
        <v>3.3E-10</v>
      </c>
      <c r="DO170" s="74">
        <v>1.27507180487</v>
      </c>
      <c r="DP170" s="74">
        <v>131548.894259964</v>
      </c>
      <c r="DQ170" s="73">
        <f t="shared" si="168"/>
        <v>-8.1332873798232858E-12</v>
      </c>
      <c r="DR170" s="73">
        <f t="shared" si="169"/>
        <v>-7.2443816224900666E-12</v>
      </c>
      <c r="DS170" s="73">
        <f t="shared" si="170"/>
        <v>-7.2443069859360666E-12</v>
      </c>
      <c r="DT170" s="73">
        <f t="shared" si="171"/>
        <v>-7.244306979634788E-12</v>
      </c>
      <c r="DV170" s="74">
        <v>1.9999999999999999E-11</v>
      </c>
      <c r="DW170" s="74">
        <v>4.87063627681</v>
      </c>
      <c r="DX170" s="74">
        <v>35191.810135691798</v>
      </c>
      <c r="DY170" s="73">
        <f t="shared" si="172"/>
        <v>-5.9825550365704136E-13</v>
      </c>
      <c r="DZ170" s="73">
        <f t="shared" si="173"/>
        <v>-6.1266487779600227E-13</v>
      </c>
      <c r="EA170" s="73">
        <f t="shared" si="174"/>
        <v>-6.126660876244289E-13</v>
      </c>
      <c r="EB170" s="73">
        <f t="shared" si="175"/>
        <v>-6.12666087726699E-13</v>
      </c>
      <c r="ED170" s="74"/>
      <c r="EE170" s="74"/>
      <c r="EF170" s="74"/>
      <c r="EL170" s="74"/>
      <c r="EM170" s="74"/>
      <c r="EN170" s="74"/>
      <c r="ET170" s="74"/>
      <c r="EU170" s="74"/>
      <c r="EV170" s="74"/>
    </row>
    <row r="171" spans="6:152" s="73" customFormat="1" ht="13.5" x14ac:dyDescent="0.3">
      <c r="F171" s="2"/>
      <c r="G171" s="2"/>
      <c r="L171" s="74"/>
      <c r="N171" s="74">
        <v>2.4019999999999999E-8</v>
      </c>
      <c r="O171" s="74">
        <v>0.55121112633000002</v>
      </c>
      <c r="P171" s="74">
        <v>52171.924947790401</v>
      </c>
      <c r="Q171" s="73">
        <f t="shared" si="136"/>
        <v>2.2890690844267054E-8</v>
      </c>
      <c r="R171" s="73">
        <f t="shared" si="137"/>
        <v>2.2882900065211467E-8</v>
      </c>
      <c r="S171" s="73">
        <f t="shared" si="138"/>
        <v>2.2882899409984839E-8</v>
      </c>
      <c r="T171" s="73">
        <f t="shared" si="139"/>
        <v>2.2882899409929216E-8</v>
      </c>
      <c r="V171" s="74">
        <v>2.7200000000000001E-9</v>
      </c>
      <c r="W171" s="74">
        <v>5.3476398982599997</v>
      </c>
      <c r="X171" s="74">
        <v>53764.879178432202</v>
      </c>
      <c r="Y171" s="73">
        <f t="shared" si="140"/>
        <v>1.3421462411593002E-9</v>
      </c>
      <c r="Z171" s="73">
        <f t="shared" si="141"/>
        <v>1.3395401705036891E-9</v>
      </c>
      <c r="AA171" s="73">
        <f t="shared" si="142"/>
        <v>1.3395399516242987E-9</v>
      </c>
      <c r="AB171" s="73">
        <f t="shared" si="143"/>
        <v>1.3395399516059979E-9</v>
      </c>
      <c r="AD171" s="74">
        <v>1.5E-10</v>
      </c>
      <c r="AE171" s="74">
        <v>3.7989462069500002</v>
      </c>
      <c r="AF171" s="74">
        <v>108903.566063355</v>
      </c>
      <c r="AG171" s="73">
        <f t="shared" si="144"/>
        <v>1.1066746763734772E-10</v>
      </c>
      <c r="AH171" s="73">
        <f t="shared" si="145"/>
        <v>1.1089304942228385E-10</v>
      </c>
      <c r="AI171" s="73">
        <f t="shared" si="146"/>
        <v>1.1089306833941641E-10</v>
      </c>
      <c r="AJ171" s="73">
        <f t="shared" si="147"/>
        <v>1.1089306834102408E-10</v>
      </c>
      <c r="AL171" s="74"/>
      <c r="AM171" s="74"/>
      <c r="AN171" s="74"/>
      <c r="AT171" s="74"/>
      <c r="AU171" s="74"/>
      <c r="AV171" s="74"/>
      <c r="BB171" s="74"/>
      <c r="BC171" s="74"/>
      <c r="BD171" s="74"/>
      <c r="BJ171" s="74">
        <v>7.4999999999999993E-9</v>
      </c>
      <c r="BK171" s="74">
        <v>2.1618319633800001</v>
      </c>
      <c r="BL171" s="74">
        <v>52168.692736147503</v>
      </c>
      <c r="BM171" s="73">
        <f t="shared" si="152"/>
        <v>2.3630317402158418E-9</v>
      </c>
      <c r="BN171" s="73">
        <f t="shared" si="153"/>
        <v>2.3706361255590442E-9</v>
      </c>
      <c r="BO171" s="73">
        <f t="shared" si="154"/>
        <v>2.3706367639249203E-9</v>
      </c>
      <c r="BP171" s="73">
        <f t="shared" si="155"/>
        <v>2.3706367639791189E-9</v>
      </c>
      <c r="BR171" s="74">
        <v>8.0000000000000003E-10</v>
      </c>
      <c r="BS171" s="74">
        <v>0.75440631101</v>
      </c>
      <c r="BT171" s="74">
        <v>2118.7638603783998</v>
      </c>
      <c r="BU171" s="73">
        <f t="shared" si="156"/>
        <v>-6.5588882015808302E-10</v>
      </c>
      <c r="BV171" s="73">
        <f t="shared" si="157"/>
        <v>-6.559086973315517E-10</v>
      </c>
      <c r="BW171" s="73">
        <f t="shared" si="158"/>
        <v>-6.5590869900042808E-10</v>
      </c>
      <c r="BX171" s="73">
        <f t="shared" si="159"/>
        <v>-6.5590869900057129E-10</v>
      </c>
      <c r="BZ171" s="74">
        <v>3E-11</v>
      </c>
      <c r="CA171" s="74">
        <v>4.1428403122399997</v>
      </c>
      <c r="CB171" s="74">
        <v>85034.420025968095</v>
      </c>
      <c r="CC171" s="73">
        <f t="shared" si="160"/>
        <v>-2.951870865006529E-11</v>
      </c>
      <c r="CD171" s="73">
        <f t="shared" si="161"/>
        <v>-2.9509342118141022E-11</v>
      </c>
      <c r="CE171" s="73">
        <f t="shared" si="162"/>
        <v>-2.9509341327949135E-11</v>
      </c>
      <c r="CF171" s="73">
        <f t="shared" si="163"/>
        <v>-2.9509341327882786E-11</v>
      </c>
      <c r="CH171" s="74"/>
      <c r="CI171" s="74"/>
      <c r="CJ171" s="74"/>
      <c r="CP171" s="74"/>
      <c r="CQ171" s="74"/>
      <c r="CR171" s="74"/>
      <c r="CX171" s="74"/>
      <c r="CY171" s="74"/>
      <c r="CZ171" s="74"/>
      <c r="DF171" s="74">
        <v>3.0100000000000002E-9</v>
      </c>
      <c r="DG171" s="74">
        <v>5.0248882913399999</v>
      </c>
      <c r="DH171" s="74">
        <v>117873.364007888</v>
      </c>
      <c r="DI171" s="73">
        <f t="shared" si="164"/>
        <v>-3.0099971468511141E-9</v>
      </c>
      <c r="DJ171" s="73">
        <f t="shared" si="165"/>
        <v>-3.009978368853684E-9</v>
      </c>
      <c r="DK171" s="73">
        <f t="shared" si="166"/>
        <v>-3.0099783665404473E-9</v>
      </c>
      <c r="DL171" s="73">
        <f t="shared" si="167"/>
        <v>-3.0099783665402525E-9</v>
      </c>
      <c r="DN171" s="74">
        <v>3.1999999999999998E-10</v>
      </c>
      <c r="DO171" s="74">
        <v>5.0182069294099998</v>
      </c>
      <c r="DP171" s="74">
        <v>46848.330174765601</v>
      </c>
      <c r="DQ171" s="73">
        <f t="shared" si="168"/>
        <v>2.5956001941773724E-10</v>
      </c>
      <c r="DR171" s="73">
        <f t="shared" si="169"/>
        <v>2.5938031162515697E-10</v>
      </c>
      <c r="DS171" s="73">
        <f t="shared" si="170"/>
        <v>2.5938029652648723E-10</v>
      </c>
      <c r="DT171" s="73">
        <f t="shared" si="171"/>
        <v>2.5938029652520892E-10</v>
      </c>
      <c r="DV171" s="74">
        <v>1.9999999999999999E-11</v>
      </c>
      <c r="DW171" s="74">
        <v>0.51631216786</v>
      </c>
      <c r="DX171" s="74">
        <v>71492.998823476897</v>
      </c>
      <c r="DY171" s="73">
        <f t="shared" si="172"/>
        <v>1.5410111111590175E-11</v>
      </c>
      <c r="DZ171" s="73">
        <f t="shared" si="173"/>
        <v>1.5391426464611069E-11</v>
      </c>
      <c r="EA171" s="73">
        <f t="shared" si="174"/>
        <v>1.5391424894424105E-11</v>
      </c>
      <c r="EB171" s="73">
        <f t="shared" si="175"/>
        <v>1.5391424894290531E-11</v>
      </c>
      <c r="ED171" s="74"/>
      <c r="EE171" s="74"/>
      <c r="EF171" s="74"/>
      <c r="EL171" s="74"/>
      <c r="EM171" s="74"/>
      <c r="EN171" s="74"/>
      <c r="ET171" s="74"/>
      <c r="EU171" s="74"/>
      <c r="EV171" s="74"/>
    </row>
    <row r="172" spans="6:152" s="73" customFormat="1" ht="13.5" x14ac:dyDescent="0.3">
      <c r="F172" s="2"/>
      <c r="G172" s="2"/>
      <c r="L172" s="74"/>
      <c r="N172" s="74">
        <v>2.1060000000000001E-8</v>
      </c>
      <c r="O172" s="74">
        <v>5.4127150333699996</v>
      </c>
      <c r="P172" s="74">
        <v>155468.03691925501</v>
      </c>
      <c r="Q172" s="73">
        <f t="shared" si="136"/>
        <v>-9.3848122215920455E-10</v>
      </c>
      <c r="R172" s="73">
        <f t="shared" si="137"/>
        <v>-1.0054710539040571E-9</v>
      </c>
      <c r="S172" s="73">
        <f t="shared" si="138"/>
        <v>-1.0054766780860981E-9</v>
      </c>
      <c r="T172" s="73">
        <f t="shared" si="139"/>
        <v>-1.005476678564401E-9</v>
      </c>
      <c r="V172" s="74">
        <v>2.8699999999999998E-9</v>
      </c>
      <c r="W172" s="74">
        <v>4.9840017169399999</v>
      </c>
      <c r="X172" s="74">
        <v>25551.0986294787</v>
      </c>
      <c r="Y172" s="73">
        <f t="shared" si="140"/>
        <v>1.5719961059925178E-9</v>
      </c>
      <c r="Z172" s="73">
        <f t="shared" si="141"/>
        <v>1.570739255390878E-9</v>
      </c>
      <c r="AA172" s="73">
        <f t="shared" si="142"/>
        <v>1.5707391498451783E-9</v>
      </c>
      <c r="AB172" s="73">
        <f t="shared" si="143"/>
        <v>1.570739149836167E-9</v>
      </c>
      <c r="AD172" s="74">
        <v>1.0999999999999999E-10</v>
      </c>
      <c r="AE172" s="74">
        <v>3.2665182816199998</v>
      </c>
      <c r="AF172" s="74">
        <v>52602.404474024399</v>
      </c>
      <c r="AG172" s="73">
        <f t="shared" si="144"/>
        <v>-1.0996416522546818E-10</v>
      </c>
      <c r="AH172" s="73">
        <f t="shared" si="145"/>
        <v>-1.099610765343228E-10</v>
      </c>
      <c r="AI172" s="73">
        <f t="shared" si="146"/>
        <v>-1.0996107626963093E-10</v>
      </c>
      <c r="AJ172" s="73">
        <f t="shared" si="147"/>
        <v>-1.0996107626960832E-10</v>
      </c>
      <c r="AL172" s="74"/>
      <c r="AM172" s="74"/>
      <c r="AN172" s="74"/>
      <c r="AT172" s="74"/>
      <c r="AU172" s="74"/>
      <c r="AV172" s="74"/>
      <c r="BB172" s="74"/>
      <c r="BC172" s="74"/>
      <c r="BD172" s="74"/>
      <c r="BJ172" s="74">
        <v>9.2300000000000006E-9</v>
      </c>
      <c r="BK172" s="74">
        <v>2.5017093692799999</v>
      </c>
      <c r="BL172" s="74">
        <v>104881.30353139099</v>
      </c>
      <c r="BM172" s="73">
        <f t="shared" si="152"/>
        <v>-9.1942377308925133E-9</v>
      </c>
      <c r="BN172" s="73">
        <f t="shared" si="153"/>
        <v>-9.1959602403479866E-9</v>
      </c>
      <c r="BO172" s="73">
        <f t="shared" si="154"/>
        <v>-9.1959603831917883E-9</v>
      </c>
      <c r="BP172" s="73">
        <f t="shared" si="155"/>
        <v>-9.1959603832038535E-9</v>
      </c>
      <c r="BR172" s="74">
        <v>6E-10</v>
      </c>
      <c r="BS172" s="74">
        <v>5.9517953925300002</v>
      </c>
      <c r="BT172" s="74">
        <v>18849.227549974199</v>
      </c>
      <c r="BU172" s="73">
        <f t="shared" si="156"/>
        <v>-2.8210645515932486E-10</v>
      </c>
      <c r="BV172" s="73">
        <f t="shared" si="157"/>
        <v>-2.8231087491285616E-10</v>
      </c>
      <c r="BW172" s="73">
        <f t="shared" si="158"/>
        <v>-2.8231089207459463E-10</v>
      </c>
      <c r="BX172" s="73">
        <f t="shared" si="159"/>
        <v>-2.823108920760392E-10</v>
      </c>
      <c r="BZ172" s="74">
        <v>1.9999999999999999E-11</v>
      </c>
      <c r="CA172" s="74">
        <v>3.0495833644100001</v>
      </c>
      <c r="CB172" s="74">
        <v>93028.948467992304</v>
      </c>
      <c r="CC172" s="73">
        <f t="shared" si="160"/>
        <v>1.9465881734793542E-11</v>
      </c>
      <c r="CD172" s="73">
        <f t="shared" si="161"/>
        <v>1.9457098170166285E-11</v>
      </c>
      <c r="CE172" s="73">
        <f t="shared" si="162"/>
        <v>1.945709742971344E-11</v>
      </c>
      <c r="CF172" s="73">
        <f t="shared" si="163"/>
        <v>1.945709742965135E-11</v>
      </c>
      <c r="CH172" s="74"/>
      <c r="CI172" s="74"/>
      <c r="CJ172" s="74"/>
      <c r="CP172" s="74"/>
      <c r="CQ172" s="74"/>
      <c r="CR172" s="74"/>
      <c r="CX172" s="74"/>
      <c r="CY172" s="74"/>
      <c r="CZ172" s="74"/>
      <c r="DF172" s="74">
        <v>3.5100000000000001E-9</v>
      </c>
      <c r="DG172" s="74">
        <v>2.0043334172999998</v>
      </c>
      <c r="DH172" s="74">
        <v>24395.7374720718</v>
      </c>
      <c r="DI172" s="73">
        <f t="shared" si="164"/>
        <v>-2.5803539590798963E-9</v>
      </c>
      <c r="DJ172" s="73">
        <f t="shared" si="165"/>
        <v>-2.5791646786241519E-9</v>
      </c>
      <c r="DK172" s="73">
        <f t="shared" si="166"/>
        <v>-2.57916457874271E-9</v>
      </c>
      <c r="DL172" s="73">
        <f t="shared" si="167"/>
        <v>-2.5791645787341843E-9</v>
      </c>
      <c r="DN172" s="74">
        <v>3E-10</v>
      </c>
      <c r="DO172" s="74">
        <v>3.9544460517900002</v>
      </c>
      <c r="DP172" s="74">
        <v>26555.868131928601</v>
      </c>
      <c r="DQ172" s="73">
        <f t="shared" si="168"/>
        <v>-4.823830569938631E-11</v>
      </c>
      <c r="DR172" s="73">
        <f t="shared" si="169"/>
        <v>-4.8077246534421668E-11</v>
      </c>
      <c r="DS172" s="73">
        <f t="shared" si="170"/>
        <v>-4.807723301097731E-11</v>
      </c>
      <c r="DT172" s="73">
        <f t="shared" si="171"/>
        <v>-4.8077233009832692E-11</v>
      </c>
      <c r="DV172" s="74">
        <v>1.9999999999999999E-11</v>
      </c>
      <c r="DW172" s="74">
        <v>0.73976887550000003</v>
      </c>
      <c r="DX172" s="74">
        <v>18207.813988235201</v>
      </c>
      <c r="DY172" s="73">
        <f t="shared" si="172"/>
        <v>7.99652015462791E-12</v>
      </c>
      <c r="DZ172" s="73">
        <f t="shared" si="173"/>
        <v>8.0033561333954528E-12</v>
      </c>
      <c r="EA172" s="73">
        <f t="shared" si="174"/>
        <v>8.0033567073105888E-12</v>
      </c>
      <c r="EB172" s="73">
        <f t="shared" si="175"/>
        <v>8.0033567073595572E-12</v>
      </c>
      <c r="ED172" s="74"/>
      <c r="EE172" s="74"/>
      <c r="EF172" s="74"/>
      <c r="EL172" s="74"/>
      <c r="EM172" s="74"/>
      <c r="EN172" s="74"/>
      <c r="ET172" s="74"/>
      <c r="EU172" s="74"/>
      <c r="EV172" s="74"/>
    </row>
    <row r="173" spans="6:152" s="73" customFormat="1" ht="13.5" x14ac:dyDescent="0.3">
      <c r="L173" s="74"/>
      <c r="N173" s="74">
        <v>2.5659999999999999E-8</v>
      </c>
      <c r="O173" s="74">
        <v>3.00606194044</v>
      </c>
      <c r="P173" s="74">
        <v>51109.310805958303</v>
      </c>
      <c r="Q173" s="73">
        <f t="shared" si="136"/>
        <v>-2.1234633341325009E-8</v>
      </c>
      <c r="R173" s="73">
        <f t="shared" si="137"/>
        <v>-2.1249701964441665E-8</v>
      </c>
      <c r="S173" s="73">
        <f t="shared" si="138"/>
        <v>-2.1249703228655935E-8</v>
      </c>
      <c r="T173" s="73">
        <f t="shared" si="139"/>
        <v>-2.1249703228763856E-8</v>
      </c>
      <c r="V173" s="74">
        <v>2.88E-9</v>
      </c>
      <c r="W173" s="74">
        <v>3.2677346405600001</v>
      </c>
      <c r="X173" s="74">
        <v>124778.183658718</v>
      </c>
      <c r="Y173" s="73">
        <f t="shared" si="140"/>
        <v>2.6141051189883845E-9</v>
      </c>
      <c r="Z173" s="73">
        <f t="shared" si="141"/>
        <v>2.6171855559830337E-9</v>
      </c>
      <c r="AA173" s="73">
        <f t="shared" si="142"/>
        <v>2.617185813905455E-9</v>
      </c>
      <c r="AB173" s="73">
        <f t="shared" si="143"/>
        <v>2.6171858139273186E-9</v>
      </c>
      <c r="AD173" s="74">
        <v>1.0999999999999999E-10</v>
      </c>
      <c r="AE173" s="74">
        <v>1.28755195884</v>
      </c>
      <c r="AF173" s="74">
        <v>29416.0387978543</v>
      </c>
      <c r="AG173" s="73">
        <f t="shared" si="144"/>
        <v>3.6406755910920141E-12</v>
      </c>
      <c r="AH173" s="73">
        <f t="shared" si="145"/>
        <v>3.7069135806183372E-12</v>
      </c>
      <c r="AI173" s="73">
        <f t="shared" si="146"/>
        <v>3.7069191420345468E-12</v>
      </c>
      <c r="AJ173" s="73">
        <f t="shared" si="147"/>
        <v>3.7069191425094882E-12</v>
      </c>
      <c r="AL173" s="74"/>
      <c r="AM173" s="74"/>
      <c r="AN173" s="74"/>
      <c r="AT173" s="74"/>
      <c r="AU173" s="74"/>
      <c r="AV173" s="74"/>
      <c r="BB173" s="74"/>
      <c r="BC173" s="74"/>
      <c r="BD173" s="74"/>
      <c r="BJ173" s="74">
        <v>7.2699999999999999E-9</v>
      </c>
      <c r="BK173" s="74">
        <v>6.0539463576400001</v>
      </c>
      <c r="BL173" s="74">
        <v>95247.705572179097</v>
      </c>
      <c r="BM173" s="73">
        <f t="shared" si="152"/>
        <v>3.2297946342737072E-9</v>
      </c>
      <c r="BN173" s="73">
        <f t="shared" si="153"/>
        <v>3.2424947849047524E-9</v>
      </c>
      <c r="BO173" s="73">
        <f t="shared" si="154"/>
        <v>3.2424958507182205E-9</v>
      </c>
      <c r="BP173" s="73">
        <f t="shared" si="155"/>
        <v>3.2424958508084692E-9</v>
      </c>
      <c r="BR173" s="74">
        <v>5.7999999999999996E-10</v>
      </c>
      <c r="BS173" s="74">
        <v>0.98126270514000002</v>
      </c>
      <c r="BT173" s="74">
        <v>51962.507187710398</v>
      </c>
      <c r="BU173" s="73">
        <f t="shared" si="156"/>
        <v>-5.7452138811414006E-10</v>
      </c>
      <c r="BV173" s="73">
        <f t="shared" si="157"/>
        <v>-5.7443641819615629E-10</v>
      </c>
      <c r="BW173" s="73">
        <f t="shared" si="158"/>
        <v>-5.7443641103459301E-10</v>
      </c>
      <c r="BX173" s="73">
        <f t="shared" si="159"/>
        <v>-5.7443641103398266E-10</v>
      </c>
      <c r="BZ173" s="74">
        <v>3E-11</v>
      </c>
      <c r="CA173" s="74">
        <v>6.1614203374600001</v>
      </c>
      <c r="CB173" s="74">
        <v>78477.008520160496</v>
      </c>
      <c r="CC173" s="73">
        <f t="shared" si="160"/>
        <v>1.6384869593646955E-11</v>
      </c>
      <c r="CD173" s="73">
        <f t="shared" si="161"/>
        <v>1.634445469837433E-11</v>
      </c>
      <c r="CE173" s="73">
        <f t="shared" si="162"/>
        <v>1.6344451303281496E-11</v>
      </c>
      <c r="CF173" s="73">
        <f t="shared" si="163"/>
        <v>1.6344451302995498E-11</v>
      </c>
      <c r="CH173" s="74"/>
      <c r="CI173" s="74"/>
      <c r="CJ173" s="74"/>
      <c r="CP173" s="74"/>
      <c r="CQ173" s="74"/>
      <c r="CR173" s="74"/>
      <c r="CX173" s="74"/>
      <c r="CY173" s="74"/>
      <c r="CZ173" s="74"/>
      <c r="DF173" s="74">
        <v>2.8900000000000002E-9</v>
      </c>
      <c r="DG173" s="74">
        <v>6.19161799918</v>
      </c>
      <c r="DH173" s="74">
        <v>26094.531700474199</v>
      </c>
      <c r="DI173" s="73">
        <f t="shared" si="164"/>
        <v>-2.6817758551817114E-9</v>
      </c>
      <c r="DJ173" s="73">
        <f t="shared" si="165"/>
        <v>-2.6811997877344068E-9</v>
      </c>
      <c r="DK173" s="73">
        <f t="shared" si="166"/>
        <v>-2.681199739334483E-9</v>
      </c>
      <c r="DL173" s="73">
        <f t="shared" si="167"/>
        <v>-2.6811997393303757E-9</v>
      </c>
      <c r="DN173" s="74">
        <v>3.1000000000000002E-10</v>
      </c>
      <c r="DO173" s="74">
        <v>1.1791102823899999</v>
      </c>
      <c r="DP173" s="74">
        <v>59414.481874748402</v>
      </c>
      <c r="DQ173" s="73">
        <f t="shared" si="168"/>
        <v>4.4230589482472508E-11</v>
      </c>
      <c r="DR173" s="73">
        <f t="shared" si="169"/>
        <v>4.3857168730889523E-11</v>
      </c>
      <c r="DS173" s="73">
        <f t="shared" si="170"/>
        <v>4.3857137374972093E-11</v>
      </c>
      <c r="DT173" s="73">
        <f t="shared" si="171"/>
        <v>4.3857137372320572E-11</v>
      </c>
      <c r="DV173" s="74">
        <v>1.9999999999999999E-11</v>
      </c>
      <c r="DW173" s="74">
        <v>5.5015024441399998</v>
      </c>
      <c r="DX173" s="74">
        <v>78283.379185622296</v>
      </c>
      <c r="DY173" s="73">
        <f t="shared" si="172"/>
        <v>1.707052471937977E-12</v>
      </c>
      <c r="DZ173" s="73">
        <f t="shared" si="173"/>
        <v>1.7390012642215586E-12</v>
      </c>
      <c r="EA173" s="73">
        <f t="shared" si="174"/>
        <v>1.739003946519578E-12</v>
      </c>
      <c r="EB173" s="73">
        <f t="shared" si="175"/>
        <v>1.7390039467506207E-12</v>
      </c>
      <c r="ED173" s="74"/>
      <c r="EE173" s="74"/>
      <c r="EF173" s="74"/>
      <c r="EL173" s="74"/>
      <c r="EM173" s="74"/>
      <c r="EN173" s="74"/>
      <c r="ET173" s="74"/>
      <c r="EU173" s="74"/>
      <c r="EV173" s="74"/>
    </row>
    <row r="174" spans="6:152" s="73" customFormat="1" ht="13.5" x14ac:dyDescent="0.3">
      <c r="L174" s="74"/>
      <c r="N174" s="74">
        <v>2.3919999999999998E-8</v>
      </c>
      <c r="O174" s="74">
        <v>0.17898534184000001</v>
      </c>
      <c r="P174" s="74">
        <v>103.0927742186</v>
      </c>
      <c r="Q174" s="73">
        <f t="shared" si="136"/>
        <v>-6.6704289127474717E-9</v>
      </c>
      <c r="R174" s="73">
        <f t="shared" si="137"/>
        <v>-6.6703804081487374E-9</v>
      </c>
      <c r="S174" s="73">
        <f t="shared" si="138"/>
        <v>-6.670380404076193E-9</v>
      </c>
      <c r="T174" s="73">
        <f t="shared" si="139"/>
        <v>-6.6703804040758522E-9</v>
      </c>
      <c r="V174" s="74">
        <v>2.7499999999999998E-9</v>
      </c>
      <c r="W174" s="74">
        <v>0.59220058467000003</v>
      </c>
      <c r="X174" s="74">
        <v>104881.30353139099</v>
      </c>
      <c r="Y174" s="73">
        <f t="shared" si="140"/>
        <v>6.8210552953994259E-10</v>
      </c>
      <c r="Z174" s="73">
        <f t="shared" si="141"/>
        <v>6.8782683869735605E-10</v>
      </c>
      <c r="AA174" s="73">
        <f t="shared" si="142"/>
        <v>6.8782731893710326E-10</v>
      </c>
      <c r="AB174" s="73">
        <f t="shared" si="143"/>
        <v>6.878273189776653E-10</v>
      </c>
      <c r="AD174" s="74">
        <v>1.0999999999999999E-10</v>
      </c>
      <c r="AE174" s="74">
        <v>4.0318561846099996</v>
      </c>
      <c r="AF174" s="74">
        <v>181505.94343892499</v>
      </c>
      <c r="AG174" s="73">
        <f t="shared" si="144"/>
        <v>5.3324886872256243E-11</v>
      </c>
      <c r="AH174" s="73">
        <f t="shared" si="145"/>
        <v>5.296684645515369E-11</v>
      </c>
      <c r="AI174" s="73">
        <f t="shared" si="146"/>
        <v>5.2966816362565078E-11</v>
      </c>
      <c r="AJ174" s="73">
        <f t="shared" si="147"/>
        <v>5.296681636002228E-11</v>
      </c>
      <c r="AL174" s="74"/>
      <c r="AM174" s="74"/>
      <c r="AN174" s="74"/>
      <c r="AT174" s="74"/>
      <c r="AU174" s="74"/>
      <c r="AV174" s="74"/>
      <c r="BB174" s="74"/>
      <c r="BC174" s="74"/>
      <c r="BD174" s="74"/>
      <c r="BJ174" s="74">
        <v>6.4000000000000002E-9</v>
      </c>
      <c r="BK174" s="74">
        <v>2.7173815856400001</v>
      </c>
      <c r="BL174" s="74">
        <v>131395.115449479</v>
      </c>
      <c r="BM174" s="73">
        <f t="shared" si="152"/>
        <v>5.4890210409039089E-9</v>
      </c>
      <c r="BN174" s="73">
        <f t="shared" si="153"/>
        <v>5.4978579978242611E-9</v>
      </c>
      <c r="BO174" s="73">
        <f t="shared" si="154"/>
        <v>5.4978587381222409E-9</v>
      </c>
      <c r="BP174" s="73">
        <f t="shared" si="155"/>
        <v>5.4978587381848146E-9</v>
      </c>
      <c r="BR174" s="74">
        <v>5.7E-10</v>
      </c>
      <c r="BS174" s="74">
        <v>0.63495768344000003</v>
      </c>
      <c r="BT174" s="74">
        <v>150866.08680029199</v>
      </c>
      <c r="BU174" s="73">
        <f t="shared" si="156"/>
        <v>4.8775146126489408E-10</v>
      </c>
      <c r="BV174" s="73">
        <f t="shared" si="157"/>
        <v>4.8866055457594652E-10</v>
      </c>
      <c r="BW174" s="73">
        <f t="shared" si="158"/>
        <v>4.8866063070948518E-10</v>
      </c>
      <c r="BX174" s="73">
        <f t="shared" si="159"/>
        <v>4.8866063071589055E-10</v>
      </c>
      <c r="BZ174" s="74">
        <v>3E-11</v>
      </c>
      <c r="CA174" s="74">
        <v>4.4977909900000004</v>
      </c>
      <c r="CB174" s="74">
        <v>76144.945564344103</v>
      </c>
      <c r="CC174" s="73">
        <f t="shared" si="160"/>
        <v>-2.8597947358292579E-11</v>
      </c>
      <c r="CD174" s="73">
        <f t="shared" si="161"/>
        <v>-2.8612048915051468E-11</v>
      </c>
      <c r="CE174" s="73">
        <f t="shared" si="162"/>
        <v>-2.8612050096126549E-11</v>
      </c>
      <c r="CF174" s="73">
        <f t="shared" si="163"/>
        <v>-2.8612050096224986E-11</v>
      </c>
      <c r="CH174" s="74"/>
      <c r="CI174" s="74"/>
      <c r="CJ174" s="74"/>
      <c r="CP174" s="74"/>
      <c r="CQ174" s="74"/>
      <c r="CR174" s="74"/>
      <c r="CX174" s="74"/>
      <c r="CY174" s="74"/>
      <c r="CZ174" s="74"/>
      <c r="DF174" s="74">
        <v>2.86E-9</v>
      </c>
      <c r="DG174" s="74">
        <v>3.7717069030400001</v>
      </c>
      <c r="DH174" s="74">
        <v>7.1135470007999997</v>
      </c>
      <c r="DI174" s="73">
        <f t="shared" si="164"/>
        <v>-2.1010872394605214E-9</v>
      </c>
      <c r="DJ174" s="73">
        <f t="shared" si="165"/>
        <v>-2.1010875221718123E-9</v>
      </c>
      <c r="DK174" s="73">
        <f t="shared" si="166"/>
        <v>-2.1010875221955495E-9</v>
      </c>
      <c r="DL174" s="73">
        <f t="shared" si="167"/>
        <v>-2.1010875221955511E-9</v>
      </c>
      <c r="DN174" s="74">
        <v>3E-10</v>
      </c>
      <c r="DO174" s="74">
        <v>0.55604674983000002</v>
      </c>
      <c r="DP174" s="74">
        <v>3442.5749449653999</v>
      </c>
      <c r="DQ174" s="73">
        <f t="shared" si="168"/>
        <v>2.9907192293532811E-10</v>
      </c>
      <c r="DR174" s="73">
        <f t="shared" si="169"/>
        <v>2.9907025959281394E-10</v>
      </c>
      <c r="DS174" s="73">
        <f t="shared" si="170"/>
        <v>2.9907025945309408E-10</v>
      </c>
      <c r="DT174" s="73">
        <f t="shared" si="171"/>
        <v>2.9907025945308219E-10</v>
      </c>
      <c r="DV174" s="74">
        <v>1.9999999999999999E-11</v>
      </c>
      <c r="DW174" s="74">
        <v>4.7866179172100001</v>
      </c>
      <c r="DX174" s="74">
        <v>78477.008520160496</v>
      </c>
      <c r="DY174" s="73">
        <f t="shared" si="172"/>
        <v>-1.4305623694290653E-11</v>
      </c>
      <c r="DZ174" s="73">
        <f t="shared" si="173"/>
        <v>-1.432807094832168E-11</v>
      </c>
      <c r="EA174" s="73">
        <f t="shared" si="174"/>
        <v>-1.4328072831486303E-11</v>
      </c>
      <c r="EB174" s="73">
        <f t="shared" si="175"/>
        <v>-1.4328072831644939E-11</v>
      </c>
      <c r="ED174" s="74"/>
      <c r="EE174" s="74"/>
      <c r="EF174" s="74"/>
      <c r="EL174" s="74"/>
      <c r="EM174" s="74"/>
      <c r="EN174" s="74"/>
      <c r="ET174" s="74"/>
      <c r="EU174" s="74"/>
      <c r="EV174" s="74"/>
    </row>
    <row r="175" spans="6:152" s="73" customFormat="1" ht="13.5" x14ac:dyDescent="0.3">
      <c r="L175" s="74"/>
      <c r="N175" s="74">
        <v>2.737E-8</v>
      </c>
      <c r="O175" s="74">
        <v>1.0819256766800001</v>
      </c>
      <c r="P175" s="74">
        <v>632.78373931320004</v>
      </c>
      <c r="Q175" s="73">
        <f t="shared" si="136"/>
        <v>9.7430735168618967E-9</v>
      </c>
      <c r="R175" s="73">
        <f t="shared" si="137"/>
        <v>9.7427420189760928E-9</v>
      </c>
      <c r="S175" s="73">
        <f t="shared" si="138"/>
        <v>9.7427419911428416E-9</v>
      </c>
      <c r="T175" s="73">
        <f t="shared" si="139"/>
        <v>9.7427419911404792E-9</v>
      </c>
      <c r="V175" s="74">
        <v>2.2900000000000002E-9</v>
      </c>
      <c r="W175" s="74">
        <v>5.0770020223500003</v>
      </c>
      <c r="X175" s="74">
        <v>52602.404474024399</v>
      </c>
      <c r="Y175" s="73">
        <f t="shared" si="140"/>
        <v>4.8668928828412284E-10</v>
      </c>
      <c r="Z175" s="73">
        <f t="shared" si="141"/>
        <v>4.8427811768020538E-10</v>
      </c>
      <c r="AA175" s="73">
        <f t="shared" si="142"/>
        <v>4.8427791520977086E-10</v>
      </c>
      <c r="AB175" s="73">
        <f t="shared" si="143"/>
        <v>4.8427791519246789E-10</v>
      </c>
      <c r="AD175" s="74">
        <v>1.0999999999999999E-10</v>
      </c>
      <c r="AE175" s="74">
        <v>5.5844804614000001</v>
      </c>
      <c r="AF175" s="74">
        <v>120226.230161659</v>
      </c>
      <c r="AG175" s="73">
        <f t="shared" si="144"/>
        <v>-5.2416699423032734E-11</v>
      </c>
      <c r="AH175" s="73">
        <f t="shared" si="145"/>
        <v>-5.2654681971736791E-11</v>
      </c>
      <c r="AI175" s="73">
        <f t="shared" si="146"/>
        <v>-5.2654701939860454E-11</v>
      </c>
      <c r="AJ175" s="73">
        <f t="shared" si="147"/>
        <v>-5.2654701941551341E-11</v>
      </c>
      <c r="AL175" s="74"/>
      <c r="AM175" s="74"/>
      <c r="AN175" s="74"/>
      <c r="AT175" s="74"/>
      <c r="AU175" s="74"/>
      <c r="AV175" s="74"/>
      <c r="BB175" s="74"/>
      <c r="BC175" s="74"/>
      <c r="BD175" s="74"/>
      <c r="BJ175" s="74">
        <v>6.2799999999999998E-9</v>
      </c>
      <c r="BK175" s="74">
        <v>1.43868691098</v>
      </c>
      <c r="BL175" s="74">
        <v>55618.381228113802</v>
      </c>
      <c r="BM175" s="73">
        <f t="shared" si="152"/>
        <v>6.2798024563061162E-9</v>
      </c>
      <c r="BN175" s="73">
        <f t="shared" si="153"/>
        <v>6.2798551247902497E-9</v>
      </c>
      <c r="BO175" s="73">
        <f t="shared" si="154"/>
        <v>6.2798551288702511E-9</v>
      </c>
      <c r="BP175" s="73">
        <f t="shared" si="155"/>
        <v>6.2798551288705944E-9</v>
      </c>
      <c r="BR175" s="74">
        <v>6.3E-10</v>
      </c>
      <c r="BS175" s="74">
        <v>0.40577774916999998</v>
      </c>
      <c r="BT175" s="74">
        <v>76044.952320535798</v>
      </c>
      <c r="BU175" s="73">
        <f t="shared" si="156"/>
        <v>-4.0429949792797717E-10</v>
      </c>
      <c r="BV175" s="73">
        <f t="shared" si="157"/>
        <v>-4.050515521438974E-10</v>
      </c>
      <c r="BW175" s="73">
        <f t="shared" si="158"/>
        <v>-4.0505161524664998E-10</v>
      </c>
      <c r="BX175" s="73">
        <f t="shared" si="159"/>
        <v>-4.0505161525202598E-10</v>
      </c>
      <c r="BZ175" s="74">
        <v>1.9999999999999999E-11</v>
      </c>
      <c r="CA175" s="74">
        <v>2.74114399659</v>
      </c>
      <c r="CB175" s="74">
        <v>130969.206672965</v>
      </c>
      <c r="CC175" s="73">
        <f t="shared" si="160"/>
        <v>1.9950286388081481E-11</v>
      </c>
      <c r="CD175" s="73">
        <f t="shared" si="161"/>
        <v>1.9946434198211803E-11</v>
      </c>
      <c r="CE175" s="73">
        <f t="shared" si="162"/>
        <v>1.994643386874781E-11</v>
      </c>
      <c r="CF175" s="73">
        <f t="shared" si="163"/>
        <v>1.994643386871987E-11</v>
      </c>
      <c r="CH175" s="74"/>
      <c r="CI175" s="74"/>
      <c r="CJ175" s="74"/>
      <c r="CP175" s="74"/>
      <c r="CQ175" s="74"/>
      <c r="CR175" s="74"/>
      <c r="CX175" s="74"/>
      <c r="CY175" s="74"/>
      <c r="CZ175" s="74"/>
      <c r="DF175" s="74">
        <v>2.8400000000000001E-9</v>
      </c>
      <c r="DG175" s="74">
        <v>3.1094261680800002</v>
      </c>
      <c r="DH175" s="74">
        <v>49957.049178961599</v>
      </c>
      <c r="DI175" s="73">
        <f t="shared" si="164"/>
        <v>-1.9080489224030064E-9</v>
      </c>
      <c r="DJ175" s="73">
        <f t="shared" si="165"/>
        <v>-1.9102003259939307E-9</v>
      </c>
      <c r="DK175" s="73">
        <f t="shared" si="166"/>
        <v>-1.9102005065461283E-9</v>
      </c>
      <c r="DL175" s="73">
        <f t="shared" si="167"/>
        <v>-1.9102005065614192E-9</v>
      </c>
      <c r="DN175" s="74">
        <v>3.4000000000000001E-10</v>
      </c>
      <c r="DO175" s="74">
        <v>3.5574532848499998</v>
      </c>
      <c r="DP175" s="74">
        <v>433.71173787679999</v>
      </c>
      <c r="DQ175" s="73">
        <f t="shared" si="168"/>
        <v>-1.3046449105568243E-10</v>
      </c>
      <c r="DR175" s="73">
        <f t="shared" si="169"/>
        <v>-1.304672801630817E-10</v>
      </c>
      <c r="DS175" s="73">
        <f t="shared" si="170"/>
        <v>-1.3046728039726023E-10</v>
      </c>
      <c r="DT175" s="73">
        <f t="shared" si="171"/>
        <v>-1.3046728039728032E-10</v>
      </c>
      <c r="DV175" s="74">
        <v>1.9999999999999999E-11</v>
      </c>
      <c r="DW175" s="74">
        <v>4.4068376149599997</v>
      </c>
      <c r="DX175" s="74">
        <v>103821.921601202</v>
      </c>
      <c r="DY175" s="73">
        <f t="shared" si="172"/>
        <v>1.7601476542207768E-11</v>
      </c>
      <c r="DZ175" s="73">
        <f t="shared" si="173"/>
        <v>1.7621631370942381E-11</v>
      </c>
      <c r="EA175" s="73">
        <f t="shared" si="174"/>
        <v>1.7621633059839256E-11</v>
      </c>
      <c r="EB175" s="73">
        <f t="shared" si="175"/>
        <v>1.7621633059981208E-11</v>
      </c>
      <c r="ED175" s="74"/>
      <c r="EE175" s="74"/>
      <c r="EF175" s="74"/>
      <c r="EL175" s="74"/>
      <c r="EM175" s="74"/>
      <c r="EN175" s="74"/>
      <c r="ET175" s="74"/>
      <c r="EU175" s="74"/>
      <c r="EV175" s="74"/>
    </row>
    <row r="176" spans="6:152" s="73" customFormat="1" ht="13.5" x14ac:dyDescent="0.3">
      <c r="L176" s="74"/>
      <c r="N176" s="74">
        <v>2.5230000000000002E-8</v>
      </c>
      <c r="O176" s="74">
        <v>5.9035643867500003</v>
      </c>
      <c r="P176" s="74">
        <v>51123.537899959898</v>
      </c>
      <c r="Q176" s="73">
        <f t="shared" si="136"/>
        <v>2.1061370695005404E-8</v>
      </c>
      <c r="R176" s="73">
        <f t="shared" si="137"/>
        <v>2.1075905032119138E-8</v>
      </c>
      <c r="S176" s="73">
        <f t="shared" si="138"/>
        <v>2.1075906251480803E-8</v>
      </c>
      <c r="T176" s="73">
        <f t="shared" si="139"/>
        <v>2.1075906251584872E-8</v>
      </c>
      <c r="V176" s="74">
        <v>2.6500000000000002E-9</v>
      </c>
      <c r="W176" s="74">
        <v>1.0403368128799999</v>
      </c>
      <c r="X176" s="74">
        <v>25938.339944439598</v>
      </c>
      <c r="Y176" s="73">
        <f t="shared" si="140"/>
        <v>5.6814423797530467E-10</v>
      </c>
      <c r="Z176" s="73">
        <f t="shared" si="141"/>
        <v>5.695192849293495E-10</v>
      </c>
      <c r="AA176" s="73">
        <f t="shared" si="142"/>
        <v>5.6951940037432614E-10</v>
      </c>
      <c r="AB176" s="73">
        <f t="shared" si="143"/>
        <v>5.6951940038418293E-10</v>
      </c>
      <c r="AD176" s="74">
        <v>1.2E-10</v>
      </c>
      <c r="AE176" s="74">
        <v>0.32316787547999998</v>
      </c>
      <c r="AF176" s="74">
        <v>91785.460866313893</v>
      </c>
      <c r="AG176" s="73">
        <f t="shared" si="144"/>
        <v>-4.7536508314239781E-11</v>
      </c>
      <c r="AH176" s="73">
        <f t="shared" si="145"/>
        <v>-4.7329285911645964E-11</v>
      </c>
      <c r="AI176" s="73">
        <f t="shared" si="146"/>
        <v>-4.7329268505810331E-11</v>
      </c>
      <c r="AJ176" s="73">
        <f t="shared" si="147"/>
        <v>-4.7329268504331028E-11</v>
      </c>
      <c r="AL176" s="74"/>
      <c r="AM176" s="74"/>
      <c r="AN176" s="74"/>
      <c r="AT176" s="74"/>
      <c r="AU176" s="74"/>
      <c r="AV176" s="74"/>
      <c r="BB176" s="74"/>
      <c r="BC176" s="74"/>
      <c r="BD176" s="74"/>
      <c r="BJ176" s="74">
        <v>6.2199999999999996E-9</v>
      </c>
      <c r="BK176" s="74">
        <v>3.4610229806800001</v>
      </c>
      <c r="BL176" s="74">
        <v>77623.812138408495</v>
      </c>
      <c r="BM176" s="73">
        <f t="shared" si="152"/>
        <v>1.6721604324905583E-9</v>
      </c>
      <c r="BN176" s="73">
        <f t="shared" si="153"/>
        <v>1.6816833836345926E-9</v>
      </c>
      <c r="BO176" s="73">
        <f t="shared" si="154"/>
        <v>1.6816841830232516E-9</v>
      </c>
      <c r="BP176" s="73">
        <f t="shared" si="155"/>
        <v>1.6816841830913308E-9</v>
      </c>
      <c r="BR176" s="74">
        <v>6.0999999999999996E-10</v>
      </c>
      <c r="BS176" s="74">
        <v>3.20728040856</v>
      </c>
      <c r="BT176" s="74">
        <v>76144.945564344103</v>
      </c>
      <c r="BU176" s="73">
        <f t="shared" si="156"/>
        <v>-3.3796881886769607E-10</v>
      </c>
      <c r="BV176" s="73">
        <f t="shared" si="157"/>
        <v>-3.3717641747428956E-10</v>
      </c>
      <c r="BW176" s="73">
        <f t="shared" si="158"/>
        <v>-3.3717635090813408E-10</v>
      </c>
      <c r="BX176" s="73">
        <f t="shared" si="159"/>
        <v>-3.3717635090258613E-10</v>
      </c>
      <c r="BZ176" s="74">
        <v>1.9999999999999999E-11</v>
      </c>
      <c r="CA176" s="74">
        <v>6.1860657565099997</v>
      </c>
      <c r="CB176" s="74">
        <v>51123.537899959898</v>
      </c>
      <c r="CC176" s="73">
        <f t="shared" si="160"/>
        <v>1.2964064729437138E-11</v>
      </c>
      <c r="CD176" s="73">
        <f t="shared" si="161"/>
        <v>1.2980004466065215E-11</v>
      </c>
      <c r="CE176" s="73">
        <f t="shared" si="162"/>
        <v>1.2980005803799704E-11</v>
      </c>
      <c r="CF176" s="73">
        <f t="shared" si="163"/>
        <v>1.2980005803913876E-11</v>
      </c>
      <c r="CH176" s="74"/>
      <c r="CI176" s="74"/>
      <c r="CJ176" s="74"/>
      <c r="CP176" s="74"/>
      <c r="CQ176" s="74"/>
      <c r="CR176" s="74"/>
      <c r="CX176" s="74"/>
      <c r="CY176" s="74"/>
      <c r="CZ176" s="74"/>
      <c r="DF176" s="74">
        <v>3.8499999999999997E-9</v>
      </c>
      <c r="DG176" s="74">
        <v>2.4718472945299998</v>
      </c>
      <c r="DH176" s="74">
        <v>25234.7067598221</v>
      </c>
      <c r="DI176" s="73">
        <f t="shared" si="164"/>
        <v>-2.7297595916237596E-9</v>
      </c>
      <c r="DJ176" s="73">
        <f t="shared" si="165"/>
        <v>-2.7311624655205584E-9</v>
      </c>
      <c r="DK176" s="73">
        <f t="shared" si="166"/>
        <v>-2.731162583278112E-9</v>
      </c>
      <c r="DL176" s="73">
        <f t="shared" si="167"/>
        <v>-2.7311625832881379E-9</v>
      </c>
      <c r="DN176" s="74">
        <v>3.3E-10</v>
      </c>
      <c r="DO176" s="74">
        <v>5.3622969706500001</v>
      </c>
      <c r="DP176" s="74">
        <v>104881.30353139099</v>
      </c>
      <c r="DQ176" s="73">
        <f t="shared" si="168"/>
        <v>3.2387629693791348E-10</v>
      </c>
      <c r="DR176" s="73">
        <f t="shared" si="169"/>
        <v>3.23739616544874E-10</v>
      </c>
      <c r="DS176" s="73">
        <f t="shared" si="170"/>
        <v>3.2373960500618112E-10</v>
      </c>
      <c r="DT176" s="73">
        <f t="shared" si="171"/>
        <v>3.2373960500520649E-10</v>
      </c>
      <c r="DV176" s="74">
        <v>1.9999999999999999E-11</v>
      </c>
      <c r="DW176" s="74">
        <v>3.0709251602699998</v>
      </c>
      <c r="DX176" s="74">
        <v>78256.595877721702</v>
      </c>
      <c r="DY176" s="73">
        <f t="shared" si="172"/>
        <v>3.7879221642083367E-12</v>
      </c>
      <c r="DZ176" s="73">
        <f t="shared" si="173"/>
        <v>3.7564404687169133E-12</v>
      </c>
      <c r="EA176" s="73">
        <f t="shared" si="174"/>
        <v>3.7564378250418498E-12</v>
      </c>
      <c r="EB176" s="73">
        <f t="shared" si="175"/>
        <v>3.7564378248185224E-12</v>
      </c>
      <c r="ED176" s="74"/>
      <c r="EE176" s="74"/>
      <c r="EF176" s="74"/>
      <c r="EL176" s="74"/>
      <c r="EM176" s="74"/>
      <c r="EN176" s="74"/>
      <c r="ET176" s="74"/>
      <c r="EU176" s="74"/>
      <c r="EV176" s="74"/>
    </row>
    <row r="177" spans="12:152" s="73" customFormat="1" ht="13.5" x14ac:dyDescent="0.3">
      <c r="L177" s="74"/>
      <c r="N177" s="74">
        <v>2.098E-8</v>
      </c>
      <c r="O177" s="74">
        <v>2.4713206913999999</v>
      </c>
      <c r="P177" s="74">
        <v>66941.045326418098</v>
      </c>
      <c r="Q177" s="73">
        <f t="shared" si="136"/>
        <v>-1.9225477761966932E-8</v>
      </c>
      <c r="R177" s="73">
        <f t="shared" si="137"/>
        <v>-1.9213944079033965E-8</v>
      </c>
      <c r="S177" s="73">
        <f t="shared" si="138"/>
        <v>-1.9213943109125605E-8</v>
      </c>
      <c r="T177" s="73">
        <f t="shared" si="139"/>
        <v>-1.9213943109043231E-8</v>
      </c>
      <c r="V177" s="74">
        <v>2.2400000000000001E-9</v>
      </c>
      <c r="W177" s="74">
        <v>5.1072681918000002</v>
      </c>
      <c r="X177" s="74">
        <v>117873.364007888</v>
      </c>
      <c r="Y177" s="73">
        <f t="shared" si="140"/>
        <v>-2.2326551481712328E-9</v>
      </c>
      <c r="Z177" s="73">
        <f t="shared" si="141"/>
        <v>-2.2330862260393647E-9</v>
      </c>
      <c r="AA177" s="73">
        <f t="shared" si="142"/>
        <v>-2.2330862616870995E-9</v>
      </c>
      <c r="AB177" s="73">
        <f t="shared" si="143"/>
        <v>-2.233086261690098E-9</v>
      </c>
      <c r="AD177" s="74">
        <v>1.2999999999999999E-10</v>
      </c>
      <c r="AE177" s="74">
        <v>2.0263656514899999</v>
      </c>
      <c r="AF177" s="74">
        <v>71492.998823476897</v>
      </c>
      <c r="AG177" s="73">
        <f t="shared" si="144"/>
        <v>8.879410787012585E-11</v>
      </c>
      <c r="AH177" s="73">
        <f t="shared" si="145"/>
        <v>8.8933050653734965E-11</v>
      </c>
      <c r="AI177" s="73">
        <f t="shared" si="146"/>
        <v>8.8933062311650423E-11</v>
      </c>
      <c r="AJ177" s="73">
        <f t="shared" si="147"/>
        <v>8.893306231264216E-11</v>
      </c>
      <c r="AL177" s="74"/>
      <c r="AM177" s="74"/>
      <c r="AN177" s="74"/>
      <c r="AT177" s="74"/>
      <c r="AU177" s="74"/>
      <c r="AV177" s="74"/>
      <c r="BB177" s="74"/>
      <c r="BC177" s="74"/>
      <c r="BD177" s="74"/>
      <c r="BJ177" s="74">
        <v>8.2499999999999994E-9</v>
      </c>
      <c r="BK177" s="74">
        <v>1.00561540075</v>
      </c>
      <c r="BL177" s="74">
        <v>85034.420025968095</v>
      </c>
      <c r="BM177" s="73">
        <f t="shared" si="152"/>
        <v>8.12399608762322E-9</v>
      </c>
      <c r="BN177" s="73">
        <f t="shared" si="153"/>
        <v>8.1214820584166498E-9</v>
      </c>
      <c r="BO177" s="73">
        <f t="shared" si="154"/>
        <v>8.1214818462991569E-9</v>
      </c>
      <c r="BP177" s="73">
        <f t="shared" si="155"/>
        <v>8.1214818462813477E-9</v>
      </c>
      <c r="BR177" s="74">
        <v>5.3000000000000003E-10</v>
      </c>
      <c r="BS177" s="74">
        <v>1.3442413447599999</v>
      </c>
      <c r="BT177" s="74">
        <v>51742.094545271502</v>
      </c>
      <c r="BU177" s="73">
        <f t="shared" si="156"/>
        <v>5.1803340779841538E-10</v>
      </c>
      <c r="BV177" s="73">
        <f t="shared" si="157"/>
        <v>5.1791443365726969E-10</v>
      </c>
      <c r="BW177" s="73">
        <f t="shared" si="158"/>
        <v>5.1791442364353876E-10</v>
      </c>
      <c r="BX177" s="73">
        <f t="shared" si="159"/>
        <v>5.1791442364269431E-10</v>
      </c>
      <c r="BZ177" s="74">
        <v>3E-11</v>
      </c>
      <c r="CA177" s="74">
        <v>1.68659744145</v>
      </c>
      <c r="CB177" s="74">
        <v>28421.099534446199</v>
      </c>
      <c r="CC177" s="73">
        <f t="shared" si="160"/>
        <v>-2.5706568185244865E-12</v>
      </c>
      <c r="CD177" s="73">
        <f t="shared" si="161"/>
        <v>-2.5880557895383097E-12</v>
      </c>
      <c r="CE177" s="73">
        <f t="shared" si="162"/>
        <v>-2.5880572503541333E-12</v>
      </c>
      <c r="CF177" s="73">
        <f t="shared" si="163"/>
        <v>-2.5880572504781562E-12</v>
      </c>
      <c r="CH177" s="74"/>
      <c r="CI177" s="74"/>
      <c r="CJ177" s="74"/>
      <c r="CP177" s="74"/>
      <c r="CQ177" s="74"/>
      <c r="CR177" s="74"/>
      <c r="CX177" s="74"/>
      <c r="CY177" s="74"/>
      <c r="CZ177" s="74"/>
      <c r="DF177" s="74">
        <v>3.8199999999999996E-9</v>
      </c>
      <c r="DG177" s="74">
        <v>0.97683830518000003</v>
      </c>
      <c r="DH177" s="74">
        <v>52026.243086013797</v>
      </c>
      <c r="DI177" s="73">
        <f t="shared" si="164"/>
        <v>-2.3948080467636266E-9</v>
      </c>
      <c r="DJ177" s="73">
        <f t="shared" si="165"/>
        <v>-2.3979780471217446E-9</v>
      </c>
      <c r="DK177" s="73">
        <f t="shared" si="166"/>
        <v>-2.3979783131669716E-9</v>
      </c>
      <c r="DL177" s="73">
        <f t="shared" si="167"/>
        <v>-2.3979783131896214E-9</v>
      </c>
      <c r="DN177" s="74">
        <v>3E-10</v>
      </c>
      <c r="DO177" s="74">
        <v>1.24209931344</v>
      </c>
      <c r="DP177" s="74">
        <v>26202.342430259399</v>
      </c>
      <c r="DQ177" s="73">
        <f t="shared" si="168"/>
        <v>2.7157900628434774E-10</v>
      </c>
      <c r="DR177" s="73">
        <f t="shared" si="169"/>
        <v>2.7151056490883623E-10</v>
      </c>
      <c r="DS177" s="73">
        <f t="shared" si="170"/>
        <v>2.7151055915907655E-10</v>
      </c>
      <c r="DT177" s="73">
        <f t="shared" si="171"/>
        <v>2.7151055915859058E-10</v>
      </c>
      <c r="DV177" s="74">
        <v>1.9999999999999999E-11</v>
      </c>
      <c r="DW177" s="74">
        <v>5.0130161424399997</v>
      </c>
      <c r="DX177" s="74">
        <v>3442.5749449653999</v>
      </c>
      <c r="DY177" s="73">
        <f t="shared" si="172"/>
        <v>-6.5583532425226173E-12</v>
      </c>
      <c r="DZ177" s="73">
        <f t="shared" si="173"/>
        <v>-6.5596854673468794E-12</v>
      </c>
      <c r="EA177" s="73">
        <f t="shared" si="174"/>
        <v>-6.5596855792016734E-12</v>
      </c>
      <c r="EB177" s="73">
        <f t="shared" si="175"/>
        <v>-6.5596855792112045E-12</v>
      </c>
      <c r="ED177" s="74"/>
      <c r="EE177" s="74"/>
      <c r="EF177" s="74"/>
      <c r="EL177" s="74"/>
      <c r="EM177" s="74"/>
      <c r="EN177" s="74"/>
      <c r="ET177" s="74"/>
      <c r="EU177" s="74"/>
      <c r="EV177" s="74"/>
    </row>
    <row r="178" spans="12:152" s="73" customFormat="1" ht="13.5" x14ac:dyDescent="0.3">
      <c r="L178" s="74"/>
      <c r="N178" s="74">
        <v>2.0030000000000001E-8</v>
      </c>
      <c r="O178" s="74">
        <v>3.7542232682800001</v>
      </c>
      <c r="P178" s="74">
        <v>16066.065861474801</v>
      </c>
      <c r="Q178" s="73">
        <f t="shared" si="136"/>
        <v>1.390031604288108E-8</v>
      </c>
      <c r="R178" s="73">
        <f t="shared" si="137"/>
        <v>1.3905060934245438E-8</v>
      </c>
      <c r="S178" s="73">
        <f t="shared" si="138"/>
        <v>1.3905061332573407E-8</v>
      </c>
      <c r="T178" s="73">
        <f t="shared" si="139"/>
        <v>1.3905061332607007E-8</v>
      </c>
      <c r="V178" s="74">
        <v>2.4199999999999999E-9</v>
      </c>
      <c r="W178" s="74">
        <v>0.44760602598999999</v>
      </c>
      <c r="X178" s="74">
        <v>23754.706748702101</v>
      </c>
      <c r="Y178" s="73">
        <f t="shared" si="140"/>
        <v>-2.3939608808480802E-9</v>
      </c>
      <c r="Z178" s="73">
        <f t="shared" si="141"/>
        <v>-2.3937883365965491E-9</v>
      </c>
      <c r="AA178" s="73">
        <f t="shared" si="142"/>
        <v>-2.3937883220855835E-9</v>
      </c>
      <c r="AB178" s="73">
        <f t="shared" si="143"/>
        <v>-2.3937883220843519E-9</v>
      </c>
      <c r="AD178" s="74">
        <v>1.5E-10</v>
      </c>
      <c r="AE178" s="74">
        <v>3.5635745384400002</v>
      </c>
      <c r="AF178" s="74">
        <v>76674.636529438707</v>
      </c>
      <c r="AG178" s="73">
        <f t="shared" si="144"/>
        <v>1.8242647070964852E-11</v>
      </c>
      <c r="AH178" s="73">
        <f t="shared" si="145"/>
        <v>1.8008805656600247E-11</v>
      </c>
      <c r="AI178" s="73">
        <f t="shared" si="146"/>
        <v>1.8008786020916669E-11</v>
      </c>
      <c r="AJ178" s="73">
        <f t="shared" si="147"/>
        <v>1.8008786019257561E-11</v>
      </c>
      <c r="AL178" s="74"/>
      <c r="AM178" s="74"/>
      <c r="AN178" s="74"/>
      <c r="AT178" s="74"/>
      <c r="AU178" s="74"/>
      <c r="AV178" s="74"/>
      <c r="BB178" s="74"/>
      <c r="BC178" s="74"/>
      <c r="BD178" s="74"/>
      <c r="BJ178" s="74">
        <v>6.1099999999999998E-9</v>
      </c>
      <c r="BK178" s="74">
        <v>0.99677911598000002</v>
      </c>
      <c r="BL178" s="74">
        <v>2218.7571041868</v>
      </c>
      <c r="BM178" s="73">
        <f t="shared" si="152"/>
        <v>4.8061306831377682E-9</v>
      </c>
      <c r="BN178" s="73">
        <f t="shared" si="153"/>
        <v>4.8059592296395634E-9</v>
      </c>
      <c r="BO178" s="73">
        <f t="shared" si="154"/>
        <v>4.8059592152435635E-9</v>
      </c>
      <c r="BP178" s="73">
        <f t="shared" si="155"/>
        <v>4.8059592152423574E-9</v>
      </c>
      <c r="BR178" s="74">
        <v>5.1999999999999996E-10</v>
      </c>
      <c r="BS178" s="74">
        <v>4.1194486044399996</v>
      </c>
      <c r="BT178" s="74">
        <v>71492.998823476897</v>
      </c>
      <c r="BU178" s="73">
        <f t="shared" si="156"/>
        <v>-5.0635169574272601E-10</v>
      </c>
      <c r="BV178" s="73">
        <f t="shared" si="157"/>
        <v>-5.0617784295051023E-10</v>
      </c>
      <c r="BW178" s="73">
        <f t="shared" si="158"/>
        <v>-5.0617782830790399E-10</v>
      </c>
      <c r="BX178" s="73">
        <f t="shared" si="159"/>
        <v>-5.0617782830665836E-10</v>
      </c>
      <c r="BZ178" s="74">
        <v>1.9999999999999999E-11</v>
      </c>
      <c r="CA178" s="74">
        <v>1.3989152524599999</v>
      </c>
      <c r="CB178" s="74">
        <v>81706.284369687899</v>
      </c>
      <c r="CC178" s="73">
        <f t="shared" si="160"/>
        <v>-1.8180526374429126E-11</v>
      </c>
      <c r="CD178" s="73">
        <f t="shared" si="161"/>
        <v>-1.8166552601823575E-11</v>
      </c>
      <c r="CE178" s="73">
        <f t="shared" si="162"/>
        <v>-1.816655142642043E-11</v>
      </c>
      <c r="CF178" s="73">
        <f t="shared" si="163"/>
        <v>-1.8166551426319624E-11</v>
      </c>
      <c r="CH178" s="74"/>
      <c r="CI178" s="74"/>
      <c r="CJ178" s="74"/>
      <c r="CP178" s="74"/>
      <c r="CQ178" s="74"/>
      <c r="CR178" s="74"/>
      <c r="CX178" s="74"/>
      <c r="CY178" s="74"/>
      <c r="CZ178" s="74"/>
      <c r="DF178" s="74">
        <v>2.7099999999999999E-9</v>
      </c>
      <c r="DG178" s="74">
        <v>5.7471033437200001</v>
      </c>
      <c r="DH178" s="74">
        <v>25455.119402261</v>
      </c>
      <c r="DI178" s="73">
        <f t="shared" si="164"/>
        <v>-5.811622167697726E-10</v>
      </c>
      <c r="DJ178" s="73">
        <f t="shared" si="165"/>
        <v>-5.8254218412481163E-10</v>
      </c>
      <c r="DK178" s="73">
        <f t="shared" si="166"/>
        <v>-5.8254229998303075E-10</v>
      </c>
      <c r="DL178" s="73">
        <f t="shared" si="167"/>
        <v>-5.8254229999280968E-10</v>
      </c>
      <c r="DN178" s="74">
        <v>3.3E-10</v>
      </c>
      <c r="DO178" s="74">
        <v>3.5567385322199998</v>
      </c>
      <c r="DP178" s="74">
        <v>25440.892308259299</v>
      </c>
      <c r="DQ178" s="73">
        <f t="shared" si="168"/>
        <v>-1.5937425719070125E-10</v>
      </c>
      <c r="DR178" s="73">
        <f t="shared" si="169"/>
        <v>-1.5922366231890224E-10</v>
      </c>
      <c r="DS178" s="73">
        <f t="shared" si="170"/>
        <v>-1.5922364967284479E-10</v>
      </c>
      <c r="DT178" s="73">
        <f t="shared" si="171"/>
        <v>-1.592236496717768E-10</v>
      </c>
      <c r="DV178" s="74">
        <v>1.9999999999999999E-11</v>
      </c>
      <c r="DW178" s="74">
        <v>2.5879975273700002</v>
      </c>
      <c r="DX178" s="74">
        <v>181505.94343892499</v>
      </c>
      <c r="DY178" s="73">
        <f t="shared" si="172"/>
        <v>-1.6124657964465066E-11</v>
      </c>
      <c r="DZ178" s="73">
        <f t="shared" si="173"/>
        <v>-1.6168533034096941E-11</v>
      </c>
      <c r="EA178" s="73">
        <f t="shared" si="174"/>
        <v>-1.6168536708561681E-11</v>
      </c>
      <c r="EB178" s="73">
        <f t="shared" si="175"/>
        <v>-1.6168536708872167E-11</v>
      </c>
      <c r="ED178" s="74"/>
      <c r="EE178" s="74"/>
      <c r="EF178" s="74"/>
      <c r="EL178" s="74"/>
      <c r="EM178" s="74"/>
      <c r="EN178" s="74"/>
      <c r="ET178" s="74"/>
      <c r="EU178" s="74"/>
      <c r="EV178" s="74"/>
    </row>
    <row r="179" spans="12:152" s="73" customFormat="1" ht="13.5" x14ac:dyDescent="0.3">
      <c r="L179" s="74"/>
      <c r="N179" s="74">
        <v>2.1880000000000001E-8</v>
      </c>
      <c r="O179" s="74">
        <v>1.18654376903</v>
      </c>
      <c r="P179" s="74">
        <v>2118.7638603783998</v>
      </c>
      <c r="Q179" s="73">
        <f t="shared" si="136"/>
        <v>-1.1042767436637358E-8</v>
      </c>
      <c r="R179" s="73">
        <f t="shared" si="137"/>
        <v>-1.1043587140598539E-8</v>
      </c>
      <c r="S179" s="73">
        <f t="shared" si="138"/>
        <v>-1.1043587209421692E-8</v>
      </c>
      <c r="T179" s="73">
        <f t="shared" si="139"/>
        <v>-1.1043587209427598E-8</v>
      </c>
      <c r="V179" s="74">
        <v>2.1400000000000001E-9</v>
      </c>
      <c r="W179" s="74">
        <v>3.50460190598</v>
      </c>
      <c r="X179" s="74">
        <v>58458.882133139698</v>
      </c>
      <c r="Y179" s="73">
        <f t="shared" si="140"/>
        <v>-9.9905040847757609E-10</v>
      </c>
      <c r="Z179" s="73">
        <f t="shared" si="141"/>
        <v>-1.0013156688145482E-9</v>
      </c>
      <c r="AA179" s="73">
        <f t="shared" si="142"/>
        <v>-1.0013158589501016E-9</v>
      </c>
      <c r="AB179" s="73">
        <f t="shared" si="143"/>
        <v>-1.0013158589662277E-9</v>
      </c>
      <c r="AD179" s="74">
        <v>1.2999999999999999E-10</v>
      </c>
      <c r="AE179" s="74">
        <v>3.8059003577600001</v>
      </c>
      <c r="AF179" s="74">
        <v>78259.828089364499</v>
      </c>
      <c r="AG179" s="73">
        <f t="shared" si="144"/>
        <v>1.0782103471331766E-10</v>
      </c>
      <c r="AH179" s="73">
        <f t="shared" si="145"/>
        <v>1.0770448169255395E-10</v>
      </c>
      <c r="AI179" s="73">
        <f t="shared" si="146"/>
        <v>1.0770447189490427E-10</v>
      </c>
      <c r="AJ179" s="73">
        <f t="shared" si="147"/>
        <v>1.0770447189407664E-10</v>
      </c>
      <c r="AL179" s="74"/>
      <c r="AM179" s="74"/>
      <c r="AN179" s="74"/>
      <c r="AT179" s="74"/>
      <c r="AU179" s="74"/>
      <c r="AV179" s="74"/>
      <c r="BB179" s="74"/>
      <c r="BC179" s="74"/>
      <c r="BD179" s="74"/>
      <c r="BJ179" s="74">
        <v>6.0500000000000004E-9</v>
      </c>
      <c r="BK179" s="74">
        <v>4.6816461049899996</v>
      </c>
      <c r="BL179" s="74">
        <v>52182.9198301492</v>
      </c>
      <c r="BM179" s="73">
        <f t="shared" si="152"/>
        <v>-3.9492571207103307E-9</v>
      </c>
      <c r="BN179" s="73">
        <f t="shared" si="153"/>
        <v>-3.9541534565850619E-9</v>
      </c>
      <c r="BO179" s="73">
        <f t="shared" si="154"/>
        <v>-3.9541538675015309E-9</v>
      </c>
      <c r="BP179" s="73">
        <f t="shared" si="155"/>
        <v>-3.9541538675364089E-9</v>
      </c>
      <c r="BR179" s="74">
        <v>5.4E-10</v>
      </c>
      <c r="BS179" s="74">
        <v>2.2396460487800001</v>
      </c>
      <c r="BT179" s="74">
        <v>44937.130691548402</v>
      </c>
      <c r="BU179" s="73">
        <f t="shared" si="156"/>
        <v>-5.365722704783017E-10</v>
      </c>
      <c r="BV179" s="73">
        <f t="shared" si="157"/>
        <v>-5.3662795491102465E-10</v>
      </c>
      <c r="BW179" s="73">
        <f t="shared" si="158"/>
        <v>-5.3662795956732172E-10</v>
      </c>
      <c r="BX179" s="73">
        <f t="shared" si="159"/>
        <v>-5.3662795956771215E-10</v>
      </c>
      <c r="BZ179" s="74">
        <v>1.9999999999999999E-11</v>
      </c>
      <c r="CA179" s="74">
        <v>1.3648799335499999</v>
      </c>
      <c r="CB179" s="74">
        <v>79852.782320006299</v>
      </c>
      <c r="CC179" s="73">
        <f t="shared" si="160"/>
        <v>-1.3234934232885468E-11</v>
      </c>
      <c r="CD179" s="73">
        <f t="shared" si="161"/>
        <v>-1.325944079074244E-11</v>
      </c>
      <c r="CE179" s="73">
        <f t="shared" si="162"/>
        <v>-1.325944284687396E-11</v>
      </c>
      <c r="CF179" s="73">
        <f t="shared" si="163"/>
        <v>-1.3259442847047588E-11</v>
      </c>
      <c r="CH179" s="74"/>
      <c r="CI179" s="74"/>
      <c r="CJ179" s="74"/>
      <c r="CP179" s="74"/>
      <c r="CQ179" s="74"/>
      <c r="CR179" s="74"/>
      <c r="CX179" s="74"/>
      <c r="CY179" s="74"/>
      <c r="CZ179" s="74"/>
      <c r="DF179" s="74">
        <v>3.7499999999999997E-9</v>
      </c>
      <c r="DG179" s="74">
        <v>0.55187466534999996</v>
      </c>
      <c r="DH179" s="74">
        <v>45405.0956819028</v>
      </c>
      <c r="DI179" s="73">
        <f t="shared" si="164"/>
        <v>-3.6262798497365326E-9</v>
      </c>
      <c r="DJ179" s="73">
        <f t="shared" si="165"/>
        <v>-3.6253898662153679E-9</v>
      </c>
      <c r="DK179" s="73">
        <f t="shared" si="166"/>
        <v>-3.6253897913589036E-9</v>
      </c>
      <c r="DL179" s="73">
        <f t="shared" si="167"/>
        <v>-3.6253897913524735E-9</v>
      </c>
      <c r="DN179" s="74">
        <v>2.8999999999999998E-10</v>
      </c>
      <c r="DO179" s="74">
        <v>2.9884790114999999</v>
      </c>
      <c r="DP179" s="74">
        <v>27154.3986187642</v>
      </c>
      <c r="DQ179" s="73">
        <f t="shared" si="168"/>
        <v>-1.4105986640267764E-10</v>
      </c>
      <c r="DR179" s="73">
        <f t="shared" si="169"/>
        <v>-1.4120076939416804E-10</v>
      </c>
      <c r="DS179" s="73">
        <f t="shared" si="170"/>
        <v>-1.4120078122283459E-10</v>
      </c>
      <c r="DT179" s="73">
        <f t="shared" si="171"/>
        <v>-1.4120078122384249E-10</v>
      </c>
      <c r="DV179" s="74">
        <v>1.9999999999999999E-11</v>
      </c>
      <c r="DW179" s="74">
        <v>4.9524349060599997</v>
      </c>
      <c r="DX179" s="74">
        <v>129483.91596626199</v>
      </c>
      <c r="DY179" s="73">
        <f t="shared" si="172"/>
        <v>-1.9999363083585728E-11</v>
      </c>
      <c r="DZ179" s="73">
        <f t="shared" si="173"/>
        <v>-1.9999716057232794E-11</v>
      </c>
      <c r="EA179" s="73">
        <f t="shared" si="174"/>
        <v>-1.9999716080963236E-11</v>
      </c>
      <c r="EB179" s="73">
        <f t="shared" si="175"/>
        <v>-1.9999716080965272E-11</v>
      </c>
      <c r="ED179" s="74"/>
      <c r="EE179" s="74"/>
      <c r="EF179" s="74"/>
      <c r="EL179" s="74"/>
      <c r="EM179" s="74"/>
      <c r="EN179" s="74"/>
      <c r="ET179" s="74"/>
      <c r="EU179" s="74"/>
      <c r="EV179" s="74"/>
    </row>
    <row r="180" spans="12:152" s="73" customFormat="1" ht="13.5" x14ac:dyDescent="0.3">
      <c r="L180" s="74"/>
      <c r="N180" s="74">
        <v>2.5930000000000001E-8</v>
      </c>
      <c r="O180" s="74">
        <v>2.55122032446</v>
      </c>
      <c r="P180" s="74">
        <v>25654.191403697299</v>
      </c>
      <c r="Q180" s="73">
        <f t="shared" si="136"/>
        <v>-4.6092246999445944E-9</v>
      </c>
      <c r="R180" s="73">
        <f t="shared" si="137"/>
        <v>-4.6226319843793993E-9</v>
      </c>
      <c r="S180" s="73">
        <f t="shared" si="138"/>
        <v>-4.6226331100292505E-9</v>
      </c>
      <c r="T180" s="73">
        <f t="shared" si="139"/>
        <v>-4.6226331101249719E-9</v>
      </c>
      <c r="V180" s="74">
        <v>2.2999999999999999E-9</v>
      </c>
      <c r="W180" s="74">
        <v>2.4593767410099998</v>
      </c>
      <c r="X180" s="74">
        <v>155418.04029735099</v>
      </c>
      <c r="Y180" s="73">
        <f t="shared" si="140"/>
        <v>1.4253139039411505E-9</v>
      </c>
      <c r="Z180" s="73">
        <f t="shared" si="141"/>
        <v>1.4310528841239149E-9</v>
      </c>
      <c r="AA180" s="73">
        <f t="shared" si="142"/>
        <v>1.4310533653722426E-9</v>
      </c>
      <c r="AB180" s="73">
        <f t="shared" si="143"/>
        <v>1.4310533654131831E-9</v>
      </c>
      <c r="AD180" s="74">
        <v>1E-10</v>
      </c>
      <c r="AE180" s="74">
        <v>4.1093637910000001E-2</v>
      </c>
      <c r="AF180" s="74">
        <v>77197.213947532495</v>
      </c>
      <c r="AG180" s="73">
        <f t="shared" si="144"/>
        <v>-9.3061843669688459E-11</v>
      </c>
      <c r="AH180" s="73">
        <f t="shared" si="145"/>
        <v>-9.3119596121116286E-11</v>
      </c>
      <c r="AI180" s="73">
        <f t="shared" si="146"/>
        <v>-9.3119600960356186E-11</v>
      </c>
      <c r="AJ180" s="73">
        <f t="shared" si="147"/>
        <v>-9.3119600960762306E-11</v>
      </c>
      <c r="AL180" s="74"/>
      <c r="AM180" s="74"/>
      <c r="AN180" s="74"/>
      <c r="AT180" s="74"/>
      <c r="AU180" s="74"/>
      <c r="AV180" s="74"/>
      <c r="BB180" s="74"/>
      <c r="BC180" s="74"/>
      <c r="BD180" s="74"/>
      <c r="BJ180" s="74">
        <v>6.4599999999999996E-9</v>
      </c>
      <c r="BK180" s="74">
        <v>2.57803910757</v>
      </c>
      <c r="BL180" s="74">
        <v>128850.442812587</v>
      </c>
      <c r="BM180" s="73">
        <f t="shared" si="152"/>
        <v>-6.4345185980008556E-9</v>
      </c>
      <c r="BN180" s="73">
        <f t="shared" si="153"/>
        <v>-6.4329834222518253E-9</v>
      </c>
      <c r="BO180" s="73">
        <f t="shared" si="154"/>
        <v>-6.4329832914740228E-9</v>
      </c>
      <c r="BP180" s="73">
        <f t="shared" si="155"/>
        <v>-6.4329832914630189E-9</v>
      </c>
      <c r="BR180" s="74">
        <v>6.3999999999999996E-10</v>
      </c>
      <c r="BS180" s="74">
        <v>1.19785741966</v>
      </c>
      <c r="BT180" s="74">
        <v>64741.957983131098</v>
      </c>
      <c r="BU180" s="73">
        <f t="shared" si="156"/>
        <v>-6.1208728508578453E-10</v>
      </c>
      <c r="BV180" s="73">
        <f t="shared" si="157"/>
        <v>-6.1233464702013957E-10</v>
      </c>
      <c r="BW180" s="73">
        <f t="shared" si="158"/>
        <v>-6.1233466774393252E-10</v>
      </c>
      <c r="BX180" s="73">
        <f t="shared" si="159"/>
        <v>-6.1233466774571013E-10</v>
      </c>
      <c r="BZ180" s="74">
        <v>1.9999999999999999E-11</v>
      </c>
      <c r="CA180" s="74">
        <v>0.86961235954000005</v>
      </c>
      <c r="CB180" s="74">
        <v>129483.91596626199</v>
      </c>
      <c r="CC180" s="73">
        <f t="shared" si="160"/>
        <v>1.1904524675505413E-11</v>
      </c>
      <c r="CD180" s="73">
        <f t="shared" si="161"/>
        <v>1.186186066940692E-11</v>
      </c>
      <c r="CE180" s="73">
        <f t="shared" si="162"/>
        <v>1.1861857083746332E-11</v>
      </c>
      <c r="CF180" s="73">
        <f t="shared" si="163"/>
        <v>1.186185708343878E-11</v>
      </c>
      <c r="CH180" s="74"/>
      <c r="CI180" s="74"/>
      <c r="CJ180" s="74"/>
      <c r="CP180" s="74"/>
      <c r="CQ180" s="74"/>
      <c r="CR180" s="74"/>
      <c r="CX180" s="74"/>
      <c r="CY180" s="74"/>
      <c r="CZ180" s="74"/>
      <c r="DF180" s="74">
        <v>2.6700000000000001E-9</v>
      </c>
      <c r="DG180" s="74">
        <v>2.86410554301</v>
      </c>
      <c r="DH180" s="74">
        <v>80482.466528909295</v>
      </c>
      <c r="DI180" s="73">
        <f t="shared" si="164"/>
        <v>-2.6699193985002368E-9</v>
      </c>
      <c r="DJ180" s="73">
        <f t="shared" si="165"/>
        <v>-2.669949969867472E-9</v>
      </c>
      <c r="DK180" s="73">
        <f t="shared" si="166"/>
        <v>-2.6699499721296972E-9</v>
      </c>
      <c r="DL180" s="73">
        <f t="shared" si="167"/>
        <v>-2.6699499721298908E-9</v>
      </c>
      <c r="DN180" s="74">
        <v>3.4999999999999998E-10</v>
      </c>
      <c r="DO180" s="74">
        <v>3.2388870461699999</v>
      </c>
      <c r="DP180" s="74">
        <v>25455.119402261</v>
      </c>
      <c r="DQ180" s="73">
        <f t="shared" si="168"/>
        <v>-1.4183569528975201E-10</v>
      </c>
      <c r="DR180" s="73">
        <f t="shared" si="169"/>
        <v>-1.4166885110420382E-10</v>
      </c>
      <c r="DS180" s="73">
        <f t="shared" si="170"/>
        <v>-1.4166883709400965E-10</v>
      </c>
      <c r="DT180" s="73">
        <f t="shared" si="171"/>
        <v>-1.4166883709282715E-10</v>
      </c>
      <c r="DV180" s="74">
        <v>1.9999999999999999E-11</v>
      </c>
      <c r="DW180" s="74">
        <v>4.1282183351599997</v>
      </c>
      <c r="DX180" s="74">
        <v>77211.441041534097</v>
      </c>
      <c r="DY180" s="73">
        <f t="shared" si="172"/>
        <v>3.8981480540528126E-13</v>
      </c>
      <c r="DZ180" s="73">
        <f t="shared" si="173"/>
        <v>4.2143721017452032E-13</v>
      </c>
      <c r="EA180" s="73">
        <f t="shared" si="174"/>
        <v>4.2143986520935633E-13</v>
      </c>
      <c r="EB180" s="73">
        <f t="shared" si="175"/>
        <v>4.2143986543667948E-13</v>
      </c>
      <c r="ED180" s="74"/>
      <c r="EE180" s="74"/>
      <c r="EF180" s="74"/>
      <c r="EL180" s="74"/>
      <c r="EM180" s="74"/>
      <c r="EN180" s="74"/>
      <c r="ET180" s="74"/>
      <c r="EU180" s="74"/>
      <c r="EV180" s="74"/>
    </row>
    <row r="181" spans="12:152" s="73" customFormat="1" ht="13.5" x14ac:dyDescent="0.3">
      <c r="L181" s="74"/>
      <c r="N181" s="74">
        <v>2.559E-8</v>
      </c>
      <c r="O181" s="74">
        <v>1.1810145331499999</v>
      </c>
      <c r="P181" s="74">
        <v>45494.581429748701</v>
      </c>
      <c r="Q181" s="73">
        <f t="shared" si="136"/>
        <v>6.4345659716088445E-9</v>
      </c>
      <c r="R181" s="73">
        <f t="shared" si="137"/>
        <v>6.4114840255005761E-9</v>
      </c>
      <c r="S181" s="73">
        <f t="shared" si="138"/>
        <v>6.4114820872587916E-9</v>
      </c>
      <c r="T181" s="73">
        <f t="shared" si="139"/>
        <v>6.4114820870954375E-9</v>
      </c>
      <c r="V181" s="74">
        <v>2.11E-9</v>
      </c>
      <c r="W181" s="74">
        <v>3.9237700433899998</v>
      </c>
      <c r="X181" s="74">
        <v>103925.01437542</v>
      </c>
      <c r="Y181" s="73">
        <f t="shared" si="140"/>
        <v>-2.4282150445470934E-10</v>
      </c>
      <c r="Z181" s="73">
        <f t="shared" si="141"/>
        <v>-2.3835946565742525E-10</v>
      </c>
      <c r="AA181" s="73">
        <f t="shared" si="142"/>
        <v>-2.3835909097014541E-10</v>
      </c>
      <c r="AB181" s="73">
        <f t="shared" si="143"/>
        <v>-2.3835909093820735E-10</v>
      </c>
      <c r="AD181" s="74">
        <v>1E-10</v>
      </c>
      <c r="AE181" s="74">
        <v>6.0075328517499997</v>
      </c>
      <c r="AF181" s="74">
        <v>365230.64398203802</v>
      </c>
      <c r="AG181" s="73">
        <f t="shared" si="144"/>
        <v>9.0673248674371463E-11</v>
      </c>
      <c r="AH181" s="73">
        <f t="shared" si="145"/>
        <v>9.0986172773404658E-11</v>
      </c>
      <c r="AI181" s="73">
        <f t="shared" si="146"/>
        <v>9.098619883359743E-11</v>
      </c>
      <c r="AJ181" s="73">
        <f t="shared" si="147"/>
        <v>9.0986198835823852E-11</v>
      </c>
      <c r="AL181" s="74"/>
      <c r="AM181" s="74"/>
      <c r="AN181" s="74"/>
      <c r="AT181" s="74"/>
      <c r="AU181" s="74"/>
      <c r="AV181" s="74"/>
      <c r="BB181" s="74"/>
      <c r="BC181" s="74"/>
      <c r="BD181" s="74"/>
      <c r="BJ181" s="74">
        <v>6.2099999999999999E-9</v>
      </c>
      <c r="BK181" s="74">
        <v>1.1657633807700001</v>
      </c>
      <c r="BL181" s="74">
        <v>108903.566063355</v>
      </c>
      <c r="BM181" s="73">
        <f t="shared" si="152"/>
        <v>-1.9615354013798072E-9</v>
      </c>
      <c r="BN181" s="73">
        <f t="shared" si="153"/>
        <v>-1.9746731491509937E-9</v>
      </c>
      <c r="BO181" s="73">
        <f t="shared" si="154"/>
        <v>-1.9746742518100373E-9</v>
      </c>
      <c r="BP181" s="73">
        <f t="shared" si="155"/>
        <v>-1.9746742519037465E-9</v>
      </c>
      <c r="BR181" s="74">
        <v>5.7999999999999996E-10</v>
      </c>
      <c r="BS181" s="74">
        <v>6.2231647381100004</v>
      </c>
      <c r="BT181" s="74">
        <v>181505.94343892499</v>
      </c>
      <c r="BU181" s="73">
        <f t="shared" si="156"/>
        <v>2.492372389181444E-10</v>
      </c>
      <c r="BV181" s="73">
        <f t="shared" si="157"/>
        <v>2.5118249072283522E-10</v>
      </c>
      <c r="BW181" s="73">
        <f t="shared" si="158"/>
        <v>2.5118265390467126E-10</v>
      </c>
      <c r="BX181" s="73">
        <f t="shared" si="159"/>
        <v>2.5118265391846E-10</v>
      </c>
      <c r="BZ181" s="74">
        <v>1.9999999999999999E-11</v>
      </c>
      <c r="CA181" s="74">
        <v>0.16105302704999999</v>
      </c>
      <c r="CB181" s="74">
        <v>25021.407664384202</v>
      </c>
      <c r="CC181" s="73">
        <f t="shared" si="160"/>
        <v>-5.5292290731224787E-12</v>
      </c>
      <c r="CD181" s="73">
        <f t="shared" si="161"/>
        <v>-5.5390786372468014E-12</v>
      </c>
      <c r="CE181" s="73">
        <f t="shared" si="162"/>
        <v>-5.5390794641743928E-12</v>
      </c>
      <c r="CF181" s="73">
        <f t="shared" si="163"/>
        <v>-5.5390794642443074E-12</v>
      </c>
      <c r="CH181" s="74"/>
      <c r="CI181" s="74"/>
      <c r="CJ181" s="74"/>
      <c r="CP181" s="74"/>
      <c r="CQ181" s="74"/>
      <c r="CR181" s="74"/>
      <c r="CX181" s="74"/>
      <c r="CY181" s="74"/>
      <c r="CZ181" s="74"/>
      <c r="DF181" s="74">
        <v>3.0399999999999998E-9</v>
      </c>
      <c r="DG181" s="74">
        <v>6.0019048827199999</v>
      </c>
      <c r="DH181" s="74">
        <v>2218.7571041868</v>
      </c>
      <c r="DI181" s="73">
        <f t="shared" si="164"/>
        <v>-1.1071723027908074E-9</v>
      </c>
      <c r="DJ181" s="73">
        <f t="shared" si="165"/>
        <v>-1.1073009650385805E-9</v>
      </c>
      <c r="DK181" s="73">
        <f t="shared" si="166"/>
        <v>-1.1073009758412276E-9</v>
      </c>
      <c r="DL181" s="73">
        <f t="shared" si="167"/>
        <v>-1.1073009758421329E-9</v>
      </c>
      <c r="DN181" s="74">
        <v>3.3E-10</v>
      </c>
      <c r="DO181" s="74">
        <v>1.7732255588100001</v>
      </c>
      <c r="DP181" s="74">
        <v>124778.183658718</v>
      </c>
      <c r="DQ181" s="73">
        <f t="shared" si="168"/>
        <v>1.6091765679766721E-10</v>
      </c>
      <c r="DR181" s="73">
        <f t="shared" si="169"/>
        <v>1.6018081522363611E-10</v>
      </c>
      <c r="DS181" s="73">
        <f t="shared" si="170"/>
        <v>1.6018075331290363E-10</v>
      </c>
      <c r="DT181" s="73">
        <f t="shared" si="171"/>
        <v>1.6018075330765553E-10</v>
      </c>
      <c r="DV181" s="74">
        <v>1.9999999999999999E-11</v>
      </c>
      <c r="DW181" s="74">
        <v>4.0547545357699999</v>
      </c>
      <c r="DX181" s="74">
        <v>120226.230161659</v>
      </c>
      <c r="DY181" s="73">
        <f t="shared" si="172"/>
        <v>-1.7959798035257719E-11</v>
      </c>
      <c r="DZ181" s="73">
        <f t="shared" si="173"/>
        <v>-1.7938073032782613E-11</v>
      </c>
      <c r="EA181" s="73">
        <f t="shared" si="174"/>
        <v>-1.7938071204137709E-11</v>
      </c>
      <c r="EB181" s="73">
        <f t="shared" si="175"/>
        <v>-1.7938071203982861E-11</v>
      </c>
      <c r="ED181" s="74"/>
      <c r="EE181" s="74"/>
      <c r="EF181" s="74"/>
      <c r="EL181" s="74"/>
      <c r="EM181" s="74"/>
      <c r="EN181" s="74"/>
      <c r="ET181" s="74"/>
      <c r="EU181" s="74"/>
      <c r="EV181" s="74"/>
    </row>
    <row r="182" spans="12:152" s="73" customFormat="1" ht="13.5" x14ac:dyDescent="0.3">
      <c r="L182" s="74"/>
      <c r="N182" s="74">
        <v>1.918E-8</v>
      </c>
      <c r="O182" s="74">
        <v>0.79899605677999996</v>
      </c>
      <c r="P182" s="74">
        <v>26555.868131928601</v>
      </c>
      <c r="Q182" s="73">
        <f t="shared" si="136"/>
        <v>2.8214225593097068E-9</v>
      </c>
      <c r="R182" s="73">
        <f t="shared" si="137"/>
        <v>2.8111032930573004E-9</v>
      </c>
      <c r="S182" s="73">
        <f t="shared" si="138"/>
        <v>2.8111024265963063E-9</v>
      </c>
      <c r="T182" s="73">
        <f t="shared" si="139"/>
        <v>2.8111024265229688E-9</v>
      </c>
      <c r="V182" s="74">
        <v>2.8200000000000002E-9</v>
      </c>
      <c r="W182" s="74">
        <v>3.8126524362500001</v>
      </c>
      <c r="X182" s="74">
        <v>536.80451209540001</v>
      </c>
      <c r="Y182" s="73">
        <f t="shared" si="140"/>
        <v>2.818273374913526E-9</v>
      </c>
      <c r="Z182" s="73">
        <f t="shared" si="141"/>
        <v>2.8182722899152253E-9</v>
      </c>
      <c r="AA182" s="73">
        <f t="shared" si="142"/>
        <v>2.8182722898241121E-9</v>
      </c>
      <c r="AB182" s="73">
        <f t="shared" si="143"/>
        <v>2.8182722898241047E-9</v>
      </c>
      <c r="AD182" s="74">
        <v>1E-10</v>
      </c>
      <c r="AE182" s="74">
        <v>1.7464282198800001</v>
      </c>
      <c r="AF182" s="74">
        <v>52061.366994463096</v>
      </c>
      <c r="AG182" s="73">
        <f t="shared" si="144"/>
        <v>6.1507736659189227E-11</v>
      </c>
      <c r="AH182" s="73">
        <f t="shared" si="145"/>
        <v>6.1423625796072429E-11</v>
      </c>
      <c r="AI182" s="73">
        <f t="shared" si="146"/>
        <v>6.1423618731018295E-11</v>
      </c>
      <c r="AJ182" s="73">
        <f t="shared" si="147"/>
        <v>6.1423618730426189E-11</v>
      </c>
      <c r="AL182" s="74"/>
      <c r="AM182" s="74"/>
      <c r="AN182" s="74"/>
      <c r="AT182" s="74"/>
      <c r="AU182" s="74"/>
      <c r="AV182" s="74"/>
      <c r="BB182" s="74"/>
      <c r="BC182" s="74"/>
      <c r="BD182" s="74"/>
      <c r="BJ182" s="74">
        <v>6.5100000000000001E-9</v>
      </c>
      <c r="BK182" s="74">
        <v>1.6004022334200001</v>
      </c>
      <c r="BL182" s="74">
        <v>26095.016688575</v>
      </c>
      <c r="BM182" s="73">
        <f t="shared" si="152"/>
        <v>-1.6287045623771417E-9</v>
      </c>
      <c r="BN182" s="73">
        <f t="shared" si="153"/>
        <v>-1.6320731308405632E-9</v>
      </c>
      <c r="BO182" s="73">
        <f t="shared" si="154"/>
        <v>-1.6320734136528093E-9</v>
      </c>
      <c r="BP182" s="73">
        <f t="shared" si="155"/>
        <v>-1.632073413676811E-9</v>
      </c>
      <c r="BR182" s="74">
        <v>6E-10</v>
      </c>
      <c r="BS182" s="74">
        <v>2.12727479557</v>
      </c>
      <c r="BT182" s="74">
        <v>88476.994970933505</v>
      </c>
      <c r="BU182" s="73">
        <f t="shared" si="156"/>
        <v>5.7104486041185846E-10</v>
      </c>
      <c r="BV182" s="73">
        <f t="shared" si="157"/>
        <v>5.7137761978439061E-10</v>
      </c>
      <c r="BW182" s="73">
        <f t="shared" si="158"/>
        <v>5.7137764764476587E-10</v>
      </c>
      <c r="BX182" s="73">
        <f t="shared" si="159"/>
        <v>5.7137764764713895E-10</v>
      </c>
      <c r="BZ182" s="74">
        <v>1.9999999999999999E-11</v>
      </c>
      <c r="CA182" s="74">
        <v>0.20969999844000001</v>
      </c>
      <c r="CB182" s="74">
        <v>19804.827291582798</v>
      </c>
      <c r="CC182" s="73">
        <f t="shared" si="160"/>
        <v>2.7039764940081221E-12</v>
      </c>
      <c r="CD182" s="73">
        <f t="shared" si="161"/>
        <v>2.7120146373882067E-12</v>
      </c>
      <c r="CE182" s="73">
        <f t="shared" si="162"/>
        <v>2.7120153122683479E-12</v>
      </c>
      <c r="CF182" s="73">
        <f t="shared" si="163"/>
        <v>2.7120153123257926E-12</v>
      </c>
      <c r="CH182" s="74"/>
      <c r="CI182" s="74"/>
      <c r="CJ182" s="74"/>
      <c r="CP182" s="74"/>
      <c r="CQ182" s="74"/>
      <c r="CR182" s="74"/>
      <c r="CX182" s="74"/>
      <c r="CY182" s="74"/>
      <c r="CZ182" s="74"/>
      <c r="DF182" s="74">
        <v>2.5899999999999999E-9</v>
      </c>
      <c r="DG182" s="74">
        <v>1.8292103576500001</v>
      </c>
      <c r="DH182" s="74">
        <v>24505.943793291099</v>
      </c>
      <c r="DI182" s="73">
        <f t="shared" si="164"/>
        <v>-1.6702618836813825E-9</v>
      </c>
      <c r="DJ182" s="73">
        <f t="shared" si="165"/>
        <v>-1.6712552336939797E-9</v>
      </c>
      <c r="DK182" s="73">
        <f t="shared" si="166"/>
        <v>-1.6712553170799754E-9</v>
      </c>
      <c r="DL182" s="73">
        <f t="shared" si="167"/>
        <v>-1.6712553170869488E-9</v>
      </c>
      <c r="DN182" s="74">
        <v>2.8000000000000002E-10</v>
      </c>
      <c r="DO182" s="74">
        <v>4.3595122077299999</v>
      </c>
      <c r="DP182" s="74">
        <v>80482.466528909295</v>
      </c>
      <c r="DQ182" s="73">
        <f t="shared" si="168"/>
        <v>-1.8919025036099435E-11</v>
      </c>
      <c r="DR182" s="73">
        <f t="shared" si="169"/>
        <v>-1.9379508302476636E-11</v>
      </c>
      <c r="DS182" s="73">
        <f t="shared" si="170"/>
        <v>-1.9379546963348114E-11</v>
      </c>
      <c r="DT182" s="73">
        <f t="shared" si="171"/>
        <v>-1.9379546966650739E-11</v>
      </c>
      <c r="DV182" s="74">
        <v>1.9999999999999999E-11</v>
      </c>
      <c r="DW182" s="74">
        <v>3.3404129165500001</v>
      </c>
      <c r="DX182" s="74">
        <v>151975.465352386</v>
      </c>
      <c r="DY182" s="73">
        <f t="shared" si="172"/>
        <v>-1.4991228776695336E-11</v>
      </c>
      <c r="DZ182" s="73">
        <f t="shared" si="173"/>
        <v>-1.4949947289753371E-11</v>
      </c>
      <c r="EA182" s="73">
        <f t="shared" si="174"/>
        <v>-1.4949943817590908E-11</v>
      </c>
      <c r="EB182" s="73">
        <f t="shared" si="175"/>
        <v>-1.4949943817294877E-11</v>
      </c>
      <c r="ED182" s="74"/>
      <c r="EE182" s="74"/>
      <c r="EF182" s="74"/>
      <c r="EL182" s="74"/>
      <c r="EM182" s="74"/>
      <c r="EN182" s="74"/>
      <c r="ET182" s="74"/>
      <c r="EU182" s="74"/>
      <c r="EV182" s="74"/>
    </row>
    <row r="183" spans="12:152" s="73" customFormat="1" ht="13.5" x14ac:dyDescent="0.3">
      <c r="L183" s="74"/>
      <c r="N183" s="74">
        <v>1.8189999999999999E-8</v>
      </c>
      <c r="O183" s="74">
        <v>0.69178943674000004</v>
      </c>
      <c r="P183" s="74">
        <v>98068.536716305302</v>
      </c>
      <c r="Q183" s="73">
        <f t="shared" si="136"/>
        <v>-1.3636565222566197E-8</v>
      </c>
      <c r="R183" s="73">
        <f t="shared" si="137"/>
        <v>-1.3660718279797254E-8</v>
      </c>
      <c r="S183" s="73">
        <f t="shared" si="138"/>
        <v>-1.3660720305422481E-8</v>
      </c>
      <c r="T183" s="73">
        <f t="shared" si="139"/>
        <v>-1.3660720305594529E-8</v>
      </c>
      <c r="V183" s="74">
        <v>2.1799999999999999E-9</v>
      </c>
      <c r="W183" s="74">
        <v>4.8896328592499998</v>
      </c>
      <c r="X183" s="74">
        <v>103396.012824688</v>
      </c>
      <c r="Y183" s="73">
        <f t="shared" si="140"/>
        <v>2.0528730641490136E-9</v>
      </c>
      <c r="Z183" s="73">
        <f t="shared" si="141"/>
        <v>2.0544219651362284E-9</v>
      </c>
      <c r="AA183" s="73">
        <f t="shared" si="142"/>
        <v>2.0544220947984644E-9</v>
      </c>
      <c r="AB183" s="73">
        <f t="shared" si="143"/>
        <v>2.0544220948094076E-9</v>
      </c>
      <c r="AD183" s="74">
        <v>1.2999999999999999E-10</v>
      </c>
      <c r="AE183" s="74">
        <v>2.7922971935100001</v>
      </c>
      <c r="AF183" s="74">
        <v>636.99627202420004</v>
      </c>
      <c r="AG183" s="73">
        <f t="shared" si="144"/>
        <v>1.0930988377950378E-10</v>
      </c>
      <c r="AH183" s="73">
        <f t="shared" si="145"/>
        <v>1.0931080183068845E-10</v>
      </c>
      <c r="AI183" s="73">
        <f t="shared" si="146"/>
        <v>1.0931080190776907E-10</v>
      </c>
      <c r="AJ183" s="73">
        <f t="shared" si="147"/>
        <v>1.0931080190777558E-10</v>
      </c>
      <c r="AL183" s="74"/>
      <c r="AM183" s="74"/>
      <c r="AN183" s="74"/>
      <c r="AT183" s="74"/>
      <c r="AU183" s="74"/>
      <c r="AV183" s="74"/>
      <c r="BB183" s="74"/>
      <c r="BC183" s="74"/>
      <c r="BD183" s="74"/>
      <c r="BJ183" s="74">
        <v>5.9900000000000002E-9</v>
      </c>
      <c r="BK183" s="74">
        <v>2.5112362095399998</v>
      </c>
      <c r="BL183" s="74">
        <v>130012.917516994</v>
      </c>
      <c r="BM183" s="73">
        <f t="shared" si="152"/>
        <v>-5.943699564648517E-9</v>
      </c>
      <c r="BN183" s="73">
        <f t="shared" si="153"/>
        <v>-5.9416990673474155E-9</v>
      </c>
      <c r="BO183" s="73">
        <f t="shared" si="154"/>
        <v>-5.9416988976124155E-9</v>
      </c>
      <c r="BP183" s="73">
        <f t="shared" si="155"/>
        <v>-5.9416988975982616E-9</v>
      </c>
      <c r="BR183" s="74">
        <v>4.8999999999999996E-10</v>
      </c>
      <c r="BS183" s="74">
        <v>1.76854754615</v>
      </c>
      <c r="BT183" s="74">
        <v>13655.8604911764</v>
      </c>
      <c r="BU183" s="73">
        <f t="shared" si="156"/>
        <v>-4.2703907682158372E-10</v>
      </c>
      <c r="BV183" s="73">
        <f t="shared" si="157"/>
        <v>-4.2710626814565387E-10</v>
      </c>
      <c r="BW183" s="73">
        <f t="shared" si="158"/>
        <v>-4.2710627378577345E-10</v>
      </c>
      <c r="BX183" s="73">
        <f t="shared" si="159"/>
        <v>-4.2710627378625125E-10</v>
      </c>
      <c r="BZ183" s="74">
        <v>1.9999999999999999E-11</v>
      </c>
      <c r="CA183" s="74">
        <v>0.99320491084999996</v>
      </c>
      <c r="CB183" s="74">
        <v>162188.75089859701</v>
      </c>
      <c r="CC183" s="73">
        <f t="shared" si="160"/>
        <v>-1.7047272842872414E-11</v>
      </c>
      <c r="CD183" s="73">
        <f t="shared" si="161"/>
        <v>-1.7012434580085596E-11</v>
      </c>
      <c r="CE183" s="73">
        <f t="shared" si="162"/>
        <v>-1.701243164710588E-11</v>
      </c>
      <c r="CF183" s="73">
        <f t="shared" si="163"/>
        <v>-1.7012431646857219E-11</v>
      </c>
      <c r="CH183" s="74"/>
      <c r="CI183" s="74"/>
      <c r="CJ183" s="74"/>
      <c r="CP183" s="74"/>
      <c r="CQ183" s="74"/>
      <c r="CR183" s="74"/>
      <c r="CX183" s="74"/>
      <c r="CY183" s="74"/>
      <c r="CZ183" s="74"/>
      <c r="DF183" s="74">
        <v>2.5099999999999998E-9</v>
      </c>
      <c r="DG183" s="74">
        <v>4.1097957407300001</v>
      </c>
      <c r="DH183" s="74">
        <v>155468.03691925501</v>
      </c>
      <c r="DI183" s="73">
        <f t="shared" si="164"/>
        <v>-2.4476816614267889E-9</v>
      </c>
      <c r="DJ183" s="73">
        <f t="shared" si="165"/>
        <v>-2.4494391989636286E-9</v>
      </c>
      <c r="DK183" s="73">
        <f t="shared" si="166"/>
        <v>-2.4494393454874948E-9</v>
      </c>
      <c r="DL183" s="73">
        <f t="shared" si="167"/>
        <v>-2.4494393454999559E-9</v>
      </c>
      <c r="DN183" s="74">
        <v>3E-10</v>
      </c>
      <c r="DO183" s="74">
        <v>5.1455507499099999</v>
      </c>
      <c r="DP183" s="74">
        <v>51756.321639273199</v>
      </c>
      <c r="DQ183" s="73">
        <f t="shared" si="168"/>
        <v>-2.3366966115581809E-10</v>
      </c>
      <c r="DR183" s="73">
        <f t="shared" si="169"/>
        <v>-2.3386897722998223E-10</v>
      </c>
      <c r="DS183" s="73">
        <f t="shared" si="170"/>
        <v>-2.3386899395394498E-10</v>
      </c>
      <c r="DT183" s="73">
        <f t="shared" si="171"/>
        <v>-2.338689939553548E-10</v>
      </c>
      <c r="DV183" s="74">
        <v>1.9999999999999999E-11</v>
      </c>
      <c r="DW183" s="74">
        <v>3.2781272835599999</v>
      </c>
      <c r="DX183" s="74">
        <v>51322.609901396303</v>
      </c>
      <c r="DY183" s="73">
        <f t="shared" si="172"/>
        <v>7.4157032923142351E-12</v>
      </c>
      <c r="DZ183" s="73">
        <f t="shared" si="173"/>
        <v>7.4352243931273053E-12</v>
      </c>
      <c r="EA183" s="73">
        <f t="shared" si="174"/>
        <v>7.4352260318142979E-12</v>
      </c>
      <c r="EB183" s="73">
        <f t="shared" si="175"/>
        <v>7.4352260319536083E-12</v>
      </c>
      <c r="ED183" s="74"/>
      <c r="EE183" s="74"/>
      <c r="EF183" s="74"/>
      <c r="EL183" s="74"/>
      <c r="EM183" s="74"/>
      <c r="EN183" s="74"/>
      <c r="ET183" s="74"/>
      <c r="EU183" s="74"/>
      <c r="EV183" s="74"/>
    </row>
    <row r="184" spans="12:152" s="73" customFormat="1" ht="13.5" x14ac:dyDescent="0.3">
      <c r="L184" s="74"/>
      <c r="N184" s="74">
        <v>2.4710000000000001E-8</v>
      </c>
      <c r="O184" s="74">
        <v>2.55057179214</v>
      </c>
      <c r="P184" s="74">
        <v>52026.243086013797</v>
      </c>
      <c r="Q184" s="73">
        <f t="shared" si="136"/>
        <v>1.9296710355348848E-8</v>
      </c>
      <c r="R184" s="73">
        <f t="shared" si="137"/>
        <v>1.9280252460197423E-8</v>
      </c>
      <c r="S184" s="73">
        <f t="shared" si="138"/>
        <v>1.9280251077440588E-8</v>
      </c>
      <c r="T184" s="73">
        <f t="shared" si="139"/>
        <v>1.9280251077322867E-8</v>
      </c>
      <c r="V184" s="74">
        <v>2.0000000000000001E-9</v>
      </c>
      <c r="W184" s="74">
        <v>5.4157337432199997</v>
      </c>
      <c r="X184" s="74">
        <v>16066.065861474801</v>
      </c>
      <c r="Y184" s="73">
        <f t="shared" si="140"/>
        <v>-1.5598117112275515E-9</v>
      </c>
      <c r="Z184" s="73">
        <f t="shared" si="141"/>
        <v>-1.559399704846245E-9</v>
      </c>
      <c r="AA184" s="73">
        <f t="shared" si="142"/>
        <v>-1.5593996702462221E-9</v>
      </c>
      <c r="AB184" s="73">
        <f t="shared" si="143"/>
        <v>-1.5593996702433036E-9</v>
      </c>
      <c r="AD184" s="74">
        <v>1.0999999999999999E-10</v>
      </c>
      <c r="AE184" s="74">
        <v>5.5278068772299997</v>
      </c>
      <c r="AF184" s="74">
        <v>26727.8004278882</v>
      </c>
      <c r="AG184" s="73">
        <f t="shared" si="144"/>
        <v>1.0812245402559969E-10</v>
      </c>
      <c r="AH184" s="73">
        <f t="shared" si="145"/>
        <v>1.0811135931542742E-10</v>
      </c>
      <c r="AI184" s="73">
        <f t="shared" si="146"/>
        <v>1.0811135838253271E-10</v>
      </c>
      <c r="AJ184" s="73">
        <f t="shared" si="147"/>
        <v>1.0811135838245426E-10</v>
      </c>
      <c r="AL184" s="74"/>
      <c r="AM184" s="74"/>
      <c r="AN184" s="74"/>
      <c r="AT184" s="74"/>
      <c r="AU184" s="74"/>
      <c r="AV184" s="74"/>
      <c r="BB184" s="74"/>
      <c r="BC184" s="74"/>
      <c r="BD184" s="74"/>
      <c r="BJ184" s="74">
        <v>5.6999999999999998E-9</v>
      </c>
      <c r="BK184" s="74">
        <v>1.2771499425899999</v>
      </c>
      <c r="BL184" s="74">
        <v>78283.379185622296</v>
      </c>
      <c r="BM184" s="73">
        <f t="shared" si="152"/>
        <v>-5.2443036792369466E-9</v>
      </c>
      <c r="BN184" s="73">
        <f t="shared" si="153"/>
        <v>-5.2478776865505296E-9</v>
      </c>
      <c r="BO184" s="73">
        <f t="shared" si="154"/>
        <v>-5.2478779860650243E-9</v>
      </c>
      <c r="BP184" s="73">
        <f t="shared" si="155"/>
        <v>-5.2478779860908241E-9</v>
      </c>
      <c r="BR184" s="74">
        <v>4.8999999999999996E-10</v>
      </c>
      <c r="BS184" s="74">
        <v>1.27506119902</v>
      </c>
      <c r="BT184" s="74">
        <v>26727.8004278882</v>
      </c>
      <c r="BU184" s="73">
        <f t="shared" si="156"/>
        <v>-1.3287734060287084E-10</v>
      </c>
      <c r="BV184" s="73">
        <f t="shared" si="157"/>
        <v>-1.3261912690310023E-10</v>
      </c>
      <c r="BW184" s="73">
        <f t="shared" si="158"/>
        <v>-1.3261910522128464E-10</v>
      </c>
      <c r="BX184" s="73">
        <f t="shared" si="159"/>
        <v>-1.326191052194613E-10</v>
      </c>
      <c r="BZ184" s="74">
        <v>1.9999999999999999E-11</v>
      </c>
      <c r="CA184" s="74">
        <v>3.94039306142</v>
      </c>
      <c r="CB184" s="74">
        <v>391318.54712361202</v>
      </c>
      <c r="CC184" s="73">
        <f t="shared" si="160"/>
        <v>8.8616088732202737E-12</v>
      </c>
      <c r="CD184" s="73">
        <f t="shared" si="161"/>
        <v>9.0050285866009933E-12</v>
      </c>
      <c r="CE184" s="73">
        <f t="shared" si="162"/>
        <v>9.0050406042400015E-12</v>
      </c>
      <c r="CF184" s="73">
        <f t="shared" si="163"/>
        <v>9.0050406052632336E-12</v>
      </c>
      <c r="CH184" s="74"/>
      <c r="CI184" s="74"/>
      <c r="CJ184" s="74"/>
      <c r="CP184" s="74"/>
      <c r="CQ184" s="74"/>
      <c r="CR184" s="74"/>
      <c r="CX184" s="74"/>
      <c r="CY184" s="74"/>
      <c r="CZ184" s="74"/>
      <c r="DF184" s="74">
        <v>2.8900000000000002E-9</v>
      </c>
      <c r="DG184" s="74">
        <v>3.0537325974499998</v>
      </c>
      <c r="DH184" s="74">
        <v>26081.274582674101</v>
      </c>
      <c r="DI184" s="73">
        <f t="shared" si="164"/>
        <v>2.3957194279594805E-9</v>
      </c>
      <c r="DJ184" s="73">
        <f t="shared" si="165"/>
        <v>2.3948556300799854E-9</v>
      </c>
      <c r="DK184" s="73">
        <f t="shared" si="166"/>
        <v>2.3948555575250994E-9</v>
      </c>
      <c r="DL184" s="73">
        <f t="shared" si="167"/>
        <v>2.394855557518939E-9</v>
      </c>
      <c r="DN184" s="74">
        <v>2.8999999999999998E-10</v>
      </c>
      <c r="DO184" s="74">
        <v>3.5242988609999998E-2</v>
      </c>
      <c r="DP184" s="74">
        <v>79219.309166331106</v>
      </c>
      <c r="DQ184" s="73">
        <f t="shared" si="168"/>
        <v>6.4639447189625268E-11</v>
      </c>
      <c r="DR184" s="73">
        <f t="shared" si="169"/>
        <v>6.4180654481685412E-11</v>
      </c>
      <c r="DS184" s="73">
        <f t="shared" si="170"/>
        <v>6.4180615953405949E-11</v>
      </c>
      <c r="DT184" s="73">
        <f t="shared" si="171"/>
        <v>6.4180615950126488E-11</v>
      </c>
      <c r="DV184" s="74">
        <v>1.9999999999999999E-11</v>
      </c>
      <c r="DW184" s="74">
        <v>4.0609219248399997</v>
      </c>
      <c r="DX184" s="74">
        <v>77837.111233846503</v>
      </c>
      <c r="DY184" s="73">
        <f t="shared" si="172"/>
        <v>1.2111742501493762E-11</v>
      </c>
      <c r="DZ184" s="73">
        <f t="shared" si="173"/>
        <v>1.2086353536654563E-11</v>
      </c>
      <c r="EA184" s="73">
        <f t="shared" si="174"/>
        <v>1.2086351403654545E-11</v>
      </c>
      <c r="EB184" s="73">
        <f t="shared" si="175"/>
        <v>1.2086351403473387E-11</v>
      </c>
      <c r="ED184" s="74"/>
      <c r="EE184" s="74"/>
      <c r="EF184" s="74"/>
      <c r="EL184" s="74"/>
      <c r="EM184" s="74"/>
      <c r="EN184" s="74"/>
      <c r="ET184" s="74"/>
      <c r="EU184" s="74"/>
      <c r="EV184" s="74"/>
    </row>
    <row r="185" spans="12:152" s="73" customFormat="1" ht="13.5" x14ac:dyDescent="0.3">
      <c r="L185" s="74"/>
      <c r="N185" s="74">
        <v>1.7039999999999999E-8</v>
      </c>
      <c r="O185" s="74">
        <v>0.36723577740000002</v>
      </c>
      <c r="P185" s="74">
        <v>52602.404474024399</v>
      </c>
      <c r="Q185" s="73">
        <f t="shared" si="136"/>
        <v>1.6641165100221335E-8</v>
      </c>
      <c r="R185" s="73">
        <f t="shared" si="137"/>
        <v>1.6645104270144987E-8</v>
      </c>
      <c r="S185" s="73">
        <f t="shared" si="138"/>
        <v>1.664510460007457E-8</v>
      </c>
      <c r="T185" s="73">
        <f t="shared" si="139"/>
        <v>1.6645104600102764E-8</v>
      </c>
      <c r="V185" s="74">
        <v>2.1799999999999999E-9</v>
      </c>
      <c r="W185" s="74">
        <v>0.41409439248000002</v>
      </c>
      <c r="X185" s="74">
        <v>78267.590760080493</v>
      </c>
      <c r="Y185" s="73">
        <f t="shared" si="140"/>
        <v>-1.6433709419126866E-9</v>
      </c>
      <c r="Z185" s="73">
        <f t="shared" si="141"/>
        <v>-1.6410726038612727E-9</v>
      </c>
      <c r="AA185" s="73">
        <f t="shared" si="142"/>
        <v>-1.6410724107109276E-9</v>
      </c>
      <c r="AB185" s="73">
        <f t="shared" si="143"/>
        <v>-1.6410724106946135E-9</v>
      </c>
      <c r="AD185" s="74">
        <v>1.0999999999999999E-10</v>
      </c>
      <c r="AE185" s="74">
        <v>4.0472814233500003</v>
      </c>
      <c r="AF185" s="74">
        <v>45892.730433156903</v>
      </c>
      <c r="AG185" s="73">
        <f t="shared" si="144"/>
        <v>-1.7781226051641638E-11</v>
      </c>
      <c r="AH185" s="73">
        <f t="shared" si="145"/>
        <v>-1.7679180732968401E-11</v>
      </c>
      <c r="AI185" s="73">
        <f t="shared" si="146"/>
        <v>-1.7679172164384641E-11</v>
      </c>
      <c r="AJ185" s="73">
        <f t="shared" si="147"/>
        <v>-1.7679172163656405E-11</v>
      </c>
      <c r="AL185" s="74"/>
      <c r="AM185" s="74"/>
      <c r="AN185" s="74"/>
      <c r="AT185" s="74"/>
      <c r="AU185" s="74"/>
      <c r="AV185" s="74"/>
      <c r="BB185" s="74"/>
      <c r="BC185" s="74"/>
      <c r="BD185" s="74"/>
      <c r="BJ185" s="74">
        <v>6.1600000000000002E-9</v>
      </c>
      <c r="BK185" s="74">
        <v>2.8899032386700001</v>
      </c>
      <c r="BL185" s="74">
        <v>52026.243086013797</v>
      </c>
      <c r="BM185" s="73">
        <f t="shared" si="152"/>
        <v>5.8169271085958368E-9</v>
      </c>
      <c r="BN185" s="73">
        <f t="shared" si="153"/>
        <v>5.8147637704022827E-9</v>
      </c>
      <c r="BO185" s="73">
        <f t="shared" si="154"/>
        <v>5.8147635884868852E-9</v>
      </c>
      <c r="BP185" s="73">
        <f t="shared" si="155"/>
        <v>5.8147635884713979E-9</v>
      </c>
      <c r="BR185" s="74">
        <v>4.8E-10</v>
      </c>
      <c r="BS185" s="74">
        <v>2.0458199015199998</v>
      </c>
      <c r="BT185" s="74">
        <v>78477.008520160496</v>
      </c>
      <c r="BU185" s="73">
        <f t="shared" si="156"/>
        <v>1.8525350147989628E-10</v>
      </c>
      <c r="BV185" s="73">
        <f t="shared" si="157"/>
        <v>1.8596502087171325E-10</v>
      </c>
      <c r="BW185" s="73">
        <f t="shared" si="158"/>
        <v>1.8596508059221108E-10</v>
      </c>
      <c r="BX185" s="73">
        <f t="shared" si="159"/>
        <v>1.8596508059724188E-10</v>
      </c>
      <c r="BZ185" s="74">
        <v>1.9999999999999999E-11</v>
      </c>
      <c r="CA185" s="74">
        <v>1.8078323680199999</v>
      </c>
      <c r="CB185" s="74">
        <v>23969.139281195799</v>
      </c>
      <c r="CC185" s="73">
        <f t="shared" si="160"/>
        <v>3.2399534169492649E-13</v>
      </c>
      <c r="CD185" s="73">
        <f t="shared" si="161"/>
        <v>3.3381273791125708E-13</v>
      </c>
      <c r="CE185" s="73">
        <f t="shared" si="162"/>
        <v>3.3381356219652287E-13</v>
      </c>
      <c r="CF185" s="73">
        <f t="shared" si="163"/>
        <v>3.338135622658622E-13</v>
      </c>
      <c r="CH185" s="74"/>
      <c r="CI185" s="74"/>
      <c r="CJ185" s="74"/>
      <c r="CP185" s="74"/>
      <c r="CQ185" s="74"/>
      <c r="CR185" s="74"/>
      <c r="CX185" s="74"/>
      <c r="CY185" s="74"/>
      <c r="CZ185" s="74"/>
      <c r="DF185" s="74">
        <v>2.4199999999999999E-9</v>
      </c>
      <c r="DG185" s="74">
        <v>5.0550108977399999</v>
      </c>
      <c r="DH185" s="74">
        <v>42153.969003049002</v>
      </c>
      <c r="DI185" s="73">
        <f t="shared" si="164"/>
        <v>3.2757357725044468E-10</v>
      </c>
      <c r="DJ185" s="73">
        <f t="shared" si="165"/>
        <v>3.2550326230564158E-10</v>
      </c>
      <c r="DK185" s="73">
        <f t="shared" si="166"/>
        <v>3.2550308846763186E-10</v>
      </c>
      <c r="DL185" s="73">
        <f t="shared" si="167"/>
        <v>3.2550308845291027E-10</v>
      </c>
      <c r="DN185" s="74">
        <v>2.7E-10</v>
      </c>
      <c r="DO185" s="74">
        <v>2.5955596655300002</v>
      </c>
      <c r="DP185" s="74">
        <v>155468.03691925501</v>
      </c>
      <c r="DQ185" s="73">
        <f t="shared" si="168"/>
        <v>-7.4579764656731513E-11</v>
      </c>
      <c r="DR185" s="73">
        <f t="shared" si="169"/>
        <v>-7.3753077220236492E-11</v>
      </c>
      <c r="DS185" s="73">
        <f t="shared" si="170"/>
        <v>-7.3753007778386974E-11</v>
      </c>
      <c r="DT185" s="73">
        <f t="shared" si="171"/>
        <v>-7.3753007772481357E-11</v>
      </c>
      <c r="DV185" s="74">
        <v>1.9999999999999999E-11</v>
      </c>
      <c r="DW185" s="74">
        <v>5.2254674140399997</v>
      </c>
      <c r="DX185" s="74">
        <v>162188.75089859701</v>
      </c>
      <c r="DY185" s="73">
        <f t="shared" si="172"/>
        <v>1.7150448790747175E-11</v>
      </c>
      <c r="DZ185" s="73">
        <f t="shared" si="173"/>
        <v>1.7184533432905638E-11</v>
      </c>
      <c r="EA185" s="73">
        <f t="shared" si="174"/>
        <v>1.7184536286765721E-11</v>
      </c>
      <c r="EB185" s="73">
        <f t="shared" si="175"/>
        <v>1.7184536287007675E-11</v>
      </c>
      <c r="ED185" s="74"/>
      <c r="EE185" s="74"/>
      <c r="EF185" s="74"/>
      <c r="EL185" s="74"/>
      <c r="EM185" s="74"/>
      <c r="EN185" s="74"/>
      <c r="ET185" s="74"/>
      <c r="EU185" s="74"/>
      <c r="EV185" s="74"/>
    </row>
    <row r="186" spans="12:152" s="73" customFormat="1" ht="13.5" x14ac:dyDescent="0.3">
      <c r="L186" s="74"/>
      <c r="N186" s="74">
        <v>2.1290000000000001E-8</v>
      </c>
      <c r="O186" s="74">
        <v>2.6625194847200002</v>
      </c>
      <c r="P186" s="74">
        <v>18093.374699549899</v>
      </c>
      <c r="Q186" s="73">
        <f t="shared" si="136"/>
        <v>7.2460167287636494E-9</v>
      </c>
      <c r="R186" s="73">
        <f t="shared" si="137"/>
        <v>7.2534350372400047E-9</v>
      </c>
      <c r="S186" s="73">
        <f t="shared" si="138"/>
        <v>7.2534356600549126E-9</v>
      </c>
      <c r="T186" s="73">
        <f t="shared" si="139"/>
        <v>7.2534356601072516E-9</v>
      </c>
      <c r="V186" s="74">
        <v>2.0099999999999999E-9</v>
      </c>
      <c r="W186" s="74">
        <v>2.3823563587700001</v>
      </c>
      <c r="X186" s="74">
        <v>23439.448316101101</v>
      </c>
      <c r="Y186" s="73">
        <f t="shared" si="140"/>
        <v>1.9734936607202805E-9</v>
      </c>
      <c r="Z186" s="73">
        <f t="shared" si="141"/>
        <v>1.9733103552742986E-9</v>
      </c>
      <c r="AA186" s="73">
        <f t="shared" si="142"/>
        <v>1.9733103398645036E-9</v>
      </c>
      <c r="AB186" s="73">
        <f t="shared" si="143"/>
        <v>1.9733103398631996E-9</v>
      </c>
      <c r="AD186" s="74">
        <v>7.9999999999999995E-11</v>
      </c>
      <c r="AE186" s="74">
        <v>4.9698513053999998</v>
      </c>
      <c r="AF186" s="74">
        <v>151975.465352386</v>
      </c>
      <c r="AG186" s="73">
        <f t="shared" si="144"/>
        <v>-4.9349304239854708E-11</v>
      </c>
      <c r="AH186" s="73">
        <f t="shared" si="145"/>
        <v>-4.9545061346155426E-11</v>
      </c>
      <c r="AI186" s="73">
        <f t="shared" si="146"/>
        <v>-4.9545077762180464E-11</v>
      </c>
      <c r="AJ186" s="73">
        <f t="shared" si="147"/>
        <v>-4.9545077763580066E-11</v>
      </c>
      <c r="AL186" s="74"/>
      <c r="AM186" s="74"/>
      <c r="AN186" s="74"/>
      <c r="AT186" s="74"/>
      <c r="AU186" s="74"/>
      <c r="AV186" s="74"/>
      <c r="BB186" s="74"/>
      <c r="BC186" s="74"/>
      <c r="BD186" s="74"/>
      <c r="BJ186" s="74">
        <v>5.5299999999999997E-9</v>
      </c>
      <c r="BK186" s="74">
        <v>5.1765442267799999</v>
      </c>
      <c r="BL186" s="74">
        <v>25938.339944439598</v>
      </c>
      <c r="BM186" s="73">
        <f t="shared" si="152"/>
        <v>3.8834044450035311E-9</v>
      </c>
      <c r="BN186" s="73">
        <f t="shared" si="153"/>
        <v>3.8813122826331549E-9</v>
      </c>
      <c r="BO186" s="73">
        <f t="shared" si="154"/>
        <v>3.8813121069249737E-9</v>
      </c>
      <c r="BP186" s="73">
        <f t="shared" si="155"/>
        <v>3.8813121069099719E-9</v>
      </c>
      <c r="BR186" s="74">
        <v>5.0000000000000003E-10</v>
      </c>
      <c r="BS186" s="74">
        <v>4.6294826783499996</v>
      </c>
      <c r="BT186" s="74">
        <v>93028.948467992304</v>
      </c>
      <c r="BU186" s="73">
        <f t="shared" si="156"/>
        <v>1.1034626456996169E-10</v>
      </c>
      <c r="BV186" s="73">
        <f t="shared" si="157"/>
        <v>1.1127528316742194E-10</v>
      </c>
      <c r="BW186" s="73">
        <f t="shared" si="158"/>
        <v>1.1127536115286156E-10</v>
      </c>
      <c r="BX186" s="73">
        <f t="shared" si="159"/>
        <v>1.1127536115940088E-10</v>
      </c>
      <c r="BZ186" s="74">
        <v>1.9999999999999999E-11</v>
      </c>
      <c r="CA186" s="74">
        <v>5.1209935621999998</v>
      </c>
      <c r="CB186" s="74">
        <v>51322.609901396303</v>
      </c>
      <c r="CC186" s="73">
        <f t="shared" si="160"/>
        <v>-1.9883937757721608E-11</v>
      </c>
      <c r="CD186" s="73">
        <f t="shared" si="161"/>
        <v>-1.9881665119895809E-11</v>
      </c>
      <c r="CE186" s="73">
        <f t="shared" si="162"/>
        <v>-1.9881664928158073E-11</v>
      </c>
      <c r="CF186" s="73">
        <f t="shared" si="163"/>
        <v>-1.9881664928141772E-11</v>
      </c>
      <c r="CH186" s="74"/>
      <c r="CI186" s="74"/>
      <c r="CJ186" s="74"/>
      <c r="CP186" s="74"/>
      <c r="CQ186" s="74"/>
      <c r="CR186" s="74"/>
      <c r="CX186" s="74"/>
      <c r="CY186" s="74"/>
      <c r="CZ186" s="74"/>
      <c r="DF186" s="74">
        <v>2.4399999999999998E-9</v>
      </c>
      <c r="DG186" s="74">
        <v>2.1562166805</v>
      </c>
      <c r="DH186" s="74">
        <v>3442.5749449653999</v>
      </c>
      <c r="DI186" s="73">
        <f t="shared" si="164"/>
        <v>1.2025624446639641E-10</v>
      </c>
      <c r="DJ186" s="73">
        <f t="shared" si="165"/>
        <v>1.2042808159014316E-10</v>
      </c>
      <c r="DK186" s="73">
        <f t="shared" si="166"/>
        <v>1.2042809601789404E-10</v>
      </c>
      <c r="DL186" s="73">
        <f t="shared" si="167"/>
        <v>1.2042809601912346E-10</v>
      </c>
      <c r="DN186" s="74">
        <v>2.7E-10</v>
      </c>
      <c r="DO186" s="74">
        <v>1.05480537311</v>
      </c>
      <c r="DP186" s="74">
        <v>28421.099534446199</v>
      </c>
      <c r="DQ186" s="73">
        <f t="shared" si="168"/>
        <v>-1.7754329843317142E-10</v>
      </c>
      <c r="DR186" s="73">
        <f t="shared" si="169"/>
        <v>-1.7766168157424472E-10</v>
      </c>
      <c r="DS186" s="73">
        <f t="shared" si="170"/>
        <v>-1.7766169151140401E-10</v>
      </c>
      <c r="DT186" s="73">
        <f t="shared" si="171"/>
        <v>-1.7766169151224771E-10</v>
      </c>
      <c r="DV186" s="74">
        <v>1.9999999999999999E-11</v>
      </c>
      <c r="DW186" s="74">
        <v>5.5749761701700002</v>
      </c>
      <c r="DX186" s="74">
        <v>71980.633574731095</v>
      </c>
      <c r="DY186" s="73">
        <f t="shared" si="172"/>
        <v>1.9227967184943226E-11</v>
      </c>
      <c r="DZ186" s="73">
        <f t="shared" si="173"/>
        <v>1.9219832868998269E-11</v>
      </c>
      <c r="EA186" s="73">
        <f t="shared" si="174"/>
        <v>1.9219832184270643E-11</v>
      </c>
      <c r="EB186" s="73">
        <f t="shared" si="175"/>
        <v>1.9219832184212786E-11</v>
      </c>
      <c r="ED186" s="74"/>
      <c r="EE186" s="74"/>
      <c r="EF186" s="74"/>
      <c r="EL186" s="74"/>
      <c r="EM186" s="74"/>
      <c r="EN186" s="74"/>
      <c r="ET186" s="74"/>
      <c r="EU186" s="74"/>
      <c r="EV186" s="74"/>
    </row>
    <row r="187" spans="12:152" s="73" customFormat="1" ht="13.5" x14ac:dyDescent="0.3">
      <c r="L187" s="74"/>
      <c r="N187" s="74">
        <v>1.7150000000000001E-8</v>
      </c>
      <c r="O187" s="74">
        <v>4.6217746470999996</v>
      </c>
      <c r="P187" s="74">
        <v>49957.049178961599</v>
      </c>
      <c r="Q187" s="73">
        <f t="shared" si="136"/>
        <v>1.2008058435104959E-8</v>
      </c>
      <c r="R187" s="73">
        <f t="shared" si="137"/>
        <v>1.1995523270595176E-8</v>
      </c>
      <c r="S187" s="73">
        <f t="shared" si="138"/>
        <v>1.1995522217590315E-8</v>
      </c>
      <c r="T187" s="73">
        <f t="shared" si="139"/>
        <v>1.1995522217501134E-8</v>
      </c>
      <c r="V187" s="74">
        <v>2.0299999999999998E-9</v>
      </c>
      <c r="W187" s="74">
        <v>2.6945803226199998</v>
      </c>
      <c r="X187" s="74">
        <v>59414.481874748402</v>
      </c>
      <c r="Y187" s="73">
        <f t="shared" si="140"/>
        <v>2.0221731422597079E-9</v>
      </c>
      <c r="Z187" s="73">
        <f t="shared" si="141"/>
        <v>2.0223883667013887E-9</v>
      </c>
      <c r="AA187" s="73">
        <f t="shared" si="142"/>
        <v>2.0223883846463416E-9</v>
      </c>
      <c r="AB187" s="73">
        <f t="shared" si="143"/>
        <v>2.0223883846478591E-9</v>
      </c>
      <c r="AD187" s="74">
        <v>7.9999999999999995E-11</v>
      </c>
      <c r="AE187" s="74">
        <v>3.4454799878700002</v>
      </c>
      <c r="AF187" s="74">
        <v>23439.448316101101</v>
      </c>
      <c r="AG187" s="73">
        <f t="shared" si="144"/>
        <v>5.1448809870427054E-11</v>
      </c>
      <c r="AH187" s="73">
        <f t="shared" si="145"/>
        <v>5.1478214984571941E-11</v>
      </c>
      <c r="AI187" s="73">
        <f t="shared" si="146"/>
        <v>5.1478217452987243E-11</v>
      </c>
      <c r="AJ187" s="73">
        <f t="shared" si="147"/>
        <v>5.14782174531961E-11</v>
      </c>
      <c r="AL187" s="74"/>
      <c r="AM187" s="74"/>
      <c r="AN187" s="74"/>
      <c r="AT187" s="74"/>
      <c r="AU187" s="74"/>
      <c r="AV187" s="74"/>
      <c r="BB187" s="74"/>
      <c r="BC187" s="74"/>
      <c r="BD187" s="74"/>
      <c r="BJ187" s="74">
        <v>5.5999999999999997E-9</v>
      </c>
      <c r="BK187" s="74">
        <v>3.32834155275</v>
      </c>
      <c r="BL187" s="74">
        <v>51109.310805958303</v>
      </c>
      <c r="BM187" s="73">
        <f t="shared" si="152"/>
        <v>-3.3998624060796007E-9</v>
      </c>
      <c r="BN187" s="73">
        <f t="shared" si="153"/>
        <v>-3.4045187141995769E-9</v>
      </c>
      <c r="BO187" s="73">
        <f t="shared" si="154"/>
        <v>-3.4045191049959433E-9</v>
      </c>
      <c r="BP187" s="73">
        <f t="shared" si="155"/>
        <v>-3.4045191050293051E-9</v>
      </c>
      <c r="BR187" s="74">
        <v>5.4999999999999996E-10</v>
      </c>
      <c r="BS187" s="74">
        <v>5.4752622513900002</v>
      </c>
      <c r="BT187" s="74">
        <v>62389.091829359299</v>
      </c>
      <c r="BU187" s="73">
        <f t="shared" si="156"/>
        <v>3.3479831671303766E-10</v>
      </c>
      <c r="BV187" s="73">
        <f t="shared" si="157"/>
        <v>3.3535564770374903E-10</v>
      </c>
      <c r="BW187" s="73">
        <f t="shared" si="158"/>
        <v>3.3535569447543077E-10</v>
      </c>
      <c r="BX187" s="73">
        <f t="shared" si="159"/>
        <v>3.3535569447939555E-10</v>
      </c>
      <c r="BZ187" s="74">
        <v>1.9999999999999999E-11</v>
      </c>
      <c r="CA187" s="74">
        <v>2.80140642811</v>
      </c>
      <c r="CB187" s="74">
        <v>62389.091829359299</v>
      </c>
      <c r="CC187" s="73">
        <f t="shared" si="160"/>
        <v>-3.7126346368267327E-12</v>
      </c>
      <c r="CD187" s="73">
        <f t="shared" si="161"/>
        <v>-3.7377444839624768E-12</v>
      </c>
      <c r="CE187" s="73">
        <f t="shared" si="162"/>
        <v>-3.737746591981381E-12</v>
      </c>
      <c r="CF187" s="73">
        <f t="shared" si="163"/>
        <v>-3.7377465921600754E-12</v>
      </c>
      <c r="CH187" s="74"/>
      <c r="CI187" s="74"/>
      <c r="CJ187" s="74"/>
      <c r="CP187" s="74"/>
      <c r="CQ187" s="74"/>
      <c r="CR187" s="74"/>
      <c r="CX187" s="74"/>
      <c r="CY187" s="74"/>
      <c r="CZ187" s="74"/>
      <c r="DF187" s="74">
        <v>3.1500000000000001E-9</v>
      </c>
      <c r="DG187" s="74">
        <v>2.61613386386</v>
      </c>
      <c r="DH187" s="74">
        <v>52182.9198301492</v>
      </c>
      <c r="DI187" s="73">
        <f t="shared" si="164"/>
        <v>-1.1239356971603603E-9</v>
      </c>
      <c r="DJ187" s="73">
        <f t="shared" si="165"/>
        <v>-1.1207899040526895E-9</v>
      </c>
      <c r="DK187" s="73">
        <f t="shared" si="166"/>
        <v>-1.1207896398718785E-9</v>
      </c>
      <c r="DL187" s="73">
        <f t="shared" si="167"/>
        <v>-1.1207896398494548E-9</v>
      </c>
      <c r="DN187" s="74">
        <v>3E-10</v>
      </c>
      <c r="DO187" s="74">
        <v>5.7208773684000001</v>
      </c>
      <c r="DP187" s="74">
        <v>51742.094545271502</v>
      </c>
      <c r="DQ187" s="73">
        <f t="shared" si="168"/>
        <v>-1.5646241291718737E-10</v>
      </c>
      <c r="DR187" s="73">
        <f t="shared" si="169"/>
        <v>-1.5673359512192402E-10</v>
      </c>
      <c r="DS187" s="73">
        <f t="shared" si="170"/>
        <v>-1.5673361788353862E-10</v>
      </c>
      <c r="DT187" s="73">
        <f t="shared" si="171"/>
        <v>-1.5673361788545797E-10</v>
      </c>
      <c r="DV187" s="74">
        <v>1.9999999999999999E-11</v>
      </c>
      <c r="DW187" s="74">
        <v>1.86655156569</v>
      </c>
      <c r="DX187" s="74">
        <v>23439.448316101101</v>
      </c>
      <c r="DY187" s="73">
        <f t="shared" si="172"/>
        <v>1.5210372209968799E-11</v>
      </c>
      <c r="DZ187" s="73">
        <f t="shared" si="173"/>
        <v>1.5204135891737215E-11</v>
      </c>
      <c r="EA187" s="73">
        <f t="shared" si="174"/>
        <v>1.520413536797607E-11</v>
      </c>
      <c r="EB187" s="73">
        <f t="shared" si="175"/>
        <v>1.5204135367931755E-11</v>
      </c>
      <c r="ED187" s="74"/>
      <c r="EE187" s="74"/>
      <c r="EF187" s="74"/>
      <c r="EL187" s="74"/>
      <c r="EM187" s="74"/>
      <c r="EN187" s="74"/>
      <c r="ET187" s="74"/>
      <c r="EU187" s="74"/>
      <c r="EV187" s="74"/>
    </row>
    <row r="188" spans="12:152" s="73" customFormat="1" ht="13.5" x14ac:dyDescent="0.3">
      <c r="L188" s="74"/>
      <c r="N188" s="74">
        <v>1.9160000000000001E-8</v>
      </c>
      <c r="O188" s="74">
        <v>5.8372646205000001</v>
      </c>
      <c r="P188" s="74">
        <v>85502.3850163225</v>
      </c>
      <c r="Q188" s="73">
        <f t="shared" si="136"/>
        <v>1.8252072126173138E-8</v>
      </c>
      <c r="R188" s="73">
        <f t="shared" si="137"/>
        <v>1.8241837511762305E-8</v>
      </c>
      <c r="S188" s="73">
        <f t="shared" si="138"/>
        <v>1.8241836650094269E-8</v>
      </c>
      <c r="T188" s="73">
        <f t="shared" si="139"/>
        <v>1.8241836650020984E-8</v>
      </c>
      <c r="V188" s="74">
        <v>1.9599999999999998E-9</v>
      </c>
      <c r="W188" s="74">
        <v>0.92807787405999997</v>
      </c>
      <c r="X188" s="74">
        <v>120226.230161659</v>
      </c>
      <c r="Y188" s="73">
        <f t="shared" si="140"/>
        <v>1.7727279600099073E-9</v>
      </c>
      <c r="Z188" s="73">
        <f t="shared" si="141"/>
        <v>1.7706637526096389E-9</v>
      </c>
      <c r="AA188" s="73">
        <f t="shared" si="142"/>
        <v>1.7706635788435423E-9</v>
      </c>
      <c r="AB188" s="73">
        <f t="shared" si="143"/>
        <v>1.7706635788288278E-9</v>
      </c>
      <c r="AD188" s="74">
        <v>1.0999999999999999E-10</v>
      </c>
      <c r="AE188" s="74">
        <v>2.5442930235199999</v>
      </c>
      <c r="AF188" s="74">
        <v>44181.277841124102</v>
      </c>
      <c r="AG188" s="73">
        <f t="shared" si="144"/>
        <v>-8.36154014365062E-11</v>
      </c>
      <c r="AH188" s="73">
        <f t="shared" si="145"/>
        <v>-8.3680045119008086E-11</v>
      </c>
      <c r="AI188" s="73">
        <f t="shared" si="146"/>
        <v>-8.3680050543740667E-11</v>
      </c>
      <c r="AJ188" s="73">
        <f t="shared" si="147"/>
        <v>-8.3680050544203332E-11</v>
      </c>
      <c r="AL188" s="74"/>
      <c r="AM188" s="74"/>
      <c r="AN188" s="74"/>
      <c r="AT188" s="74"/>
      <c r="AU188" s="74"/>
      <c r="AV188" s="74"/>
      <c r="BB188" s="74"/>
      <c r="BC188" s="74"/>
      <c r="BD188" s="74"/>
      <c r="BJ188" s="74">
        <v>5.38E-9</v>
      </c>
      <c r="BK188" s="74">
        <v>4.7459289211</v>
      </c>
      <c r="BL188" s="74">
        <v>80482.466528909295</v>
      </c>
      <c r="BM188" s="73">
        <f t="shared" si="152"/>
        <v>1.6862245562041784E-9</v>
      </c>
      <c r="BN188" s="73">
        <f t="shared" si="153"/>
        <v>1.6778005089412418E-9</v>
      </c>
      <c r="BO188" s="73">
        <f t="shared" si="154"/>
        <v>1.6777998014502187E-9</v>
      </c>
      <c r="BP188" s="73">
        <f t="shared" si="155"/>
        <v>1.677799801389781E-9</v>
      </c>
      <c r="BR188" s="74">
        <v>4.7000000000000003E-10</v>
      </c>
      <c r="BS188" s="74">
        <v>4.9911373549600002</v>
      </c>
      <c r="BT188" s="74">
        <v>27154.3986187642</v>
      </c>
      <c r="BU188" s="73">
        <f t="shared" si="156"/>
        <v>4.6863907865523468E-10</v>
      </c>
      <c r="BV188" s="73">
        <f t="shared" si="157"/>
        <v>4.6861912790107762E-10</v>
      </c>
      <c r="BW188" s="73">
        <f t="shared" si="158"/>
        <v>4.6861912621988586E-10</v>
      </c>
      <c r="BX188" s="73">
        <f t="shared" si="159"/>
        <v>4.6861912621974255E-10</v>
      </c>
      <c r="BZ188" s="74">
        <v>1.9999999999999999E-11</v>
      </c>
      <c r="CA188" s="74">
        <v>2.6096533345699999</v>
      </c>
      <c r="CB188" s="74">
        <v>52602.404474024399</v>
      </c>
      <c r="CC188" s="73">
        <f t="shared" si="160"/>
        <v>-1.5521341721974661E-11</v>
      </c>
      <c r="CD188" s="73">
        <f t="shared" si="161"/>
        <v>-1.5507743423010965E-11</v>
      </c>
      <c r="CE188" s="73">
        <f t="shared" si="162"/>
        <v>-1.5507742280514095E-11</v>
      </c>
      <c r="CF188" s="73">
        <f t="shared" si="163"/>
        <v>-1.5507742280416459E-11</v>
      </c>
      <c r="CH188" s="74"/>
      <c r="CI188" s="74"/>
      <c r="CJ188" s="74"/>
      <c r="CP188" s="74"/>
      <c r="CQ188" s="74"/>
      <c r="CR188" s="74"/>
      <c r="CX188" s="74"/>
      <c r="CY188" s="74"/>
      <c r="CZ188" s="74"/>
      <c r="DF188" s="74">
        <v>2.5599999999999998E-9</v>
      </c>
      <c r="DG188" s="74">
        <v>3.7111733246099998</v>
      </c>
      <c r="DH188" s="74">
        <v>25619.938151219802</v>
      </c>
      <c r="DI188" s="73">
        <f t="shared" si="164"/>
        <v>1.0553292811728602E-9</v>
      </c>
      <c r="DJ188" s="73">
        <f t="shared" si="165"/>
        <v>1.0541052375399825E-9</v>
      </c>
      <c r="DK188" s="73">
        <f t="shared" si="166"/>
        <v>1.054105134754647E-9</v>
      </c>
      <c r="DL188" s="73">
        <f t="shared" si="167"/>
        <v>1.0541051347458948E-9</v>
      </c>
      <c r="DN188" s="74">
        <v>2.8999999999999998E-10</v>
      </c>
      <c r="DO188" s="74">
        <v>5.2052946035899996</v>
      </c>
      <c r="DP188" s="74">
        <v>78267.590760080493</v>
      </c>
      <c r="DQ188" s="73">
        <f t="shared" si="168"/>
        <v>1.7274403692300594E-10</v>
      </c>
      <c r="DR188" s="73">
        <f t="shared" si="169"/>
        <v>1.7311723041262267E-10</v>
      </c>
      <c r="DS188" s="73">
        <f t="shared" si="170"/>
        <v>1.7311726172805228E-10</v>
      </c>
      <c r="DT188" s="73">
        <f t="shared" si="171"/>
        <v>1.7311726173069732E-10</v>
      </c>
      <c r="DV188" s="74">
        <v>1.9999999999999999E-11</v>
      </c>
      <c r="DW188" s="74">
        <v>4.7902089126499998</v>
      </c>
      <c r="DX188" s="74">
        <v>15874.617595363199</v>
      </c>
      <c r="DY188" s="73">
        <f t="shared" si="172"/>
        <v>5.9314275502323999E-12</v>
      </c>
      <c r="DZ188" s="73">
        <f t="shared" si="173"/>
        <v>5.9252169147363913E-12</v>
      </c>
      <c r="EA188" s="73">
        <f t="shared" si="174"/>
        <v>5.9252163932519248E-12</v>
      </c>
      <c r="EB188" s="73">
        <f t="shared" si="175"/>
        <v>5.9252163932084922E-12</v>
      </c>
      <c r="ED188" s="74"/>
      <c r="EE188" s="74"/>
      <c r="EF188" s="74"/>
      <c r="EL188" s="74"/>
      <c r="EM188" s="74"/>
      <c r="EN188" s="74"/>
      <c r="ET188" s="74"/>
      <c r="EU188" s="74"/>
      <c r="EV188" s="74"/>
    </row>
    <row r="189" spans="12:152" s="73" customFormat="1" ht="13.5" x14ac:dyDescent="0.3">
      <c r="L189" s="74"/>
      <c r="N189" s="74">
        <v>1.976E-8</v>
      </c>
      <c r="O189" s="74">
        <v>3.5736589677700001</v>
      </c>
      <c r="P189" s="74">
        <v>24395.7374720718</v>
      </c>
      <c r="Q189" s="73">
        <f t="shared" si="136"/>
        <v>-1.3416880685114204E-8</v>
      </c>
      <c r="R189" s="73">
        <f t="shared" si="137"/>
        <v>-1.3424127637512999E-8</v>
      </c>
      <c r="S189" s="73">
        <f t="shared" si="138"/>
        <v>-1.3424128245841141E-8</v>
      </c>
      <c r="T189" s="73">
        <f t="shared" si="139"/>
        <v>-1.342412824589307E-8</v>
      </c>
      <c r="V189" s="74">
        <v>2.0099999999999999E-9</v>
      </c>
      <c r="W189" s="74">
        <v>2.0056047382900002</v>
      </c>
      <c r="X189" s="74">
        <v>162188.75089859701</v>
      </c>
      <c r="Y189" s="73">
        <f t="shared" si="140"/>
        <v>-1.7991947146748908E-9</v>
      </c>
      <c r="Z189" s="73">
        <f t="shared" si="141"/>
        <v>-1.8021615888774609E-9</v>
      </c>
      <c r="AA189" s="73">
        <f t="shared" si="142"/>
        <v>-1.8021618371478114E-9</v>
      </c>
      <c r="AB189" s="73">
        <f t="shared" si="143"/>
        <v>-1.80216183716886E-9</v>
      </c>
      <c r="AD189" s="74">
        <v>1E-10</v>
      </c>
      <c r="AE189" s="74">
        <v>3.5027422910000001</v>
      </c>
      <c r="AF189" s="74">
        <v>65697.557724739701</v>
      </c>
      <c r="AG189" s="73">
        <f t="shared" si="144"/>
        <v>-7.4684365719661389E-11</v>
      </c>
      <c r="AH189" s="73">
        <f t="shared" si="145"/>
        <v>-7.4594814567612562E-11</v>
      </c>
      <c r="AI189" s="73">
        <f t="shared" si="146"/>
        <v>-7.4594807043042473E-11</v>
      </c>
      <c r="AJ189" s="73">
        <f t="shared" si="147"/>
        <v>-7.4594807042406461E-11</v>
      </c>
      <c r="AL189" s="74"/>
      <c r="AM189" s="74"/>
      <c r="AN189" s="74"/>
      <c r="AT189" s="74"/>
      <c r="AU189" s="74"/>
      <c r="AV189" s="74"/>
      <c r="BB189" s="74"/>
      <c r="BC189" s="74"/>
      <c r="BD189" s="74"/>
      <c r="BJ189" s="74">
        <v>5.14E-9</v>
      </c>
      <c r="BK189" s="74">
        <v>5.5249578392499998</v>
      </c>
      <c r="BL189" s="74">
        <v>25021.407664384202</v>
      </c>
      <c r="BM189" s="73">
        <f t="shared" si="152"/>
        <v>-4.789544973477964E-9</v>
      </c>
      <c r="BN189" s="73">
        <f t="shared" si="153"/>
        <v>-4.7905003605082172E-9</v>
      </c>
      <c r="BO189" s="73">
        <f t="shared" si="154"/>
        <v>-4.7905004406715559E-9</v>
      </c>
      <c r="BP189" s="73">
        <f t="shared" si="155"/>
        <v>-4.7905004406783339E-9</v>
      </c>
      <c r="BR189" s="74">
        <v>5.4999999999999996E-10</v>
      </c>
      <c r="BS189" s="74">
        <v>4.7976217736800004</v>
      </c>
      <c r="BT189" s="74">
        <v>94138.327020085693</v>
      </c>
      <c r="BU189" s="73">
        <f t="shared" si="156"/>
        <v>4.258380993213647E-10</v>
      </c>
      <c r="BV189" s="73">
        <f t="shared" si="157"/>
        <v>4.2650846129405347E-10</v>
      </c>
      <c r="BW189" s="73">
        <f t="shared" si="158"/>
        <v>4.2650851751246481E-10</v>
      </c>
      <c r="BX189" s="73">
        <f t="shared" si="159"/>
        <v>4.2650851751720228E-10</v>
      </c>
      <c r="BZ189" s="74">
        <v>1.9999999999999999E-11</v>
      </c>
      <c r="CA189" s="74">
        <v>2.7225746803800002</v>
      </c>
      <c r="CB189" s="74">
        <v>7994.5284420241996</v>
      </c>
      <c r="CC189" s="73">
        <f t="shared" si="160"/>
        <v>1.6254554014986552E-11</v>
      </c>
      <c r="CD189" s="73">
        <f t="shared" si="161"/>
        <v>1.6256461885627065E-11</v>
      </c>
      <c r="CE189" s="73">
        <f t="shared" si="162"/>
        <v>1.6256462045797579E-11</v>
      </c>
      <c r="CF189" s="73">
        <f t="shared" si="163"/>
        <v>1.6256462045811153E-11</v>
      </c>
      <c r="CH189" s="74"/>
      <c r="CI189" s="74"/>
      <c r="CJ189" s="74"/>
      <c r="CP189" s="74"/>
      <c r="CQ189" s="74"/>
      <c r="CR189" s="74"/>
      <c r="CX189" s="74"/>
      <c r="CY189" s="74"/>
      <c r="CZ189" s="74"/>
      <c r="DF189" s="74">
        <v>2.3199999999999998E-9</v>
      </c>
      <c r="DG189" s="74">
        <v>2.2157653118099998</v>
      </c>
      <c r="DH189" s="74">
        <v>16066.065861474801</v>
      </c>
      <c r="DI189" s="73">
        <f t="shared" si="164"/>
        <v>1.721581313720165E-9</v>
      </c>
      <c r="DJ189" s="73">
        <f t="shared" si="165"/>
        <v>1.7210694675170284E-9</v>
      </c>
      <c r="DK189" s="73">
        <f t="shared" si="166"/>
        <v>1.7210694245335065E-9</v>
      </c>
      <c r="DL189" s="73">
        <f t="shared" si="167"/>
        <v>1.7210694245298805E-9</v>
      </c>
      <c r="DN189" s="74">
        <v>2.5999999999999998E-10</v>
      </c>
      <c r="DO189" s="74">
        <v>1.1155134205199999</v>
      </c>
      <c r="DP189" s="74">
        <v>155418.04029735099</v>
      </c>
      <c r="DQ189" s="73">
        <f t="shared" si="168"/>
        <v>2.3507687680435307E-10</v>
      </c>
      <c r="DR189" s="73">
        <f t="shared" si="169"/>
        <v>2.347220868885259E-10</v>
      </c>
      <c r="DS189" s="73">
        <f t="shared" si="170"/>
        <v>2.3472205699973927E-10</v>
      </c>
      <c r="DT189" s="73">
        <f t="shared" si="171"/>
        <v>2.3472205699719662E-10</v>
      </c>
      <c r="DV189" s="74">
        <v>1.9999999999999999E-11</v>
      </c>
      <c r="DW189" s="74">
        <v>2.4320241927900001</v>
      </c>
      <c r="DX189" s="74">
        <v>45892.730433156903</v>
      </c>
      <c r="DY189" s="73">
        <f t="shared" si="172"/>
        <v>1.9861159225909969E-11</v>
      </c>
      <c r="DZ189" s="73">
        <f t="shared" si="173"/>
        <v>1.9863361763244173E-11</v>
      </c>
      <c r="EA189" s="73">
        <f t="shared" si="174"/>
        <v>1.9863361947436745E-11</v>
      </c>
      <c r="EB189" s="73">
        <f t="shared" si="175"/>
        <v>1.98633619474524E-11</v>
      </c>
      <c r="ED189" s="74"/>
      <c r="EE189" s="74"/>
      <c r="EF189" s="74"/>
      <c r="EL189" s="74"/>
      <c r="EM189" s="74"/>
      <c r="EN189" s="74"/>
      <c r="ET189" s="74"/>
      <c r="EU189" s="74"/>
      <c r="EV189" s="74"/>
    </row>
    <row r="190" spans="12:152" s="73" customFormat="1" ht="13.5" x14ac:dyDescent="0.3">
      <c r="L190" s="74"/>
      <c r="N190" s="74">
        <v>1.5810000000000001E-8</v>
      </c>
      <c r="O190" s="74">
        <v>0.36987184257</v>
      </c>
      <c r="P190" s="74">
        <v>53764.879178432202</v>
      </c>
      <c r="Q190" s="73">
        <f t="shared" si="136"/>
        <v>1.531593295427135E-8</v>
      </c>
      <c r="R190" s="73">
        <f t="shared" si="137"/>
        <v>1.5320242092292259E-8</v>
      </c>
      <c r="S190" s="73">
        <f t="shared" si="138"/>
        <v>1.532024245331657E-8</v>
      </c>
      <c r="T190" s="73">
        <f t="shared" si="139"/>
        <v>1.5320242453346756E-8</v>
      </c>
      <c r="V190" s="74">
        <v>1.8300000000000001E-9</v>
      </c>
      <c r="W190" s="74">
        <v>3.83128433173</v>
      </c>
      <c r="X190" s="74">
        <v>69159.802430604905</v>
      </c>
      <c r="Y190" s="73">
        <f t="shared" si="140"/>
        <v>-1.3827766547564168E-9</v>
      </c>
      <c r="Z190" s="73">
        <f t="shared" si="141"/>
        <v>-1.3810773024888383E-9</v>
      </c>
      <c r="AA190" s="73">
        <f t="shared" si="142"/>
        <v>-1.381077159691432E-9</v>
      </c>
      <c r="AB190" s="73">
        <f t="shared" si="143"/>
        <v>-1.3810771596794203E-9</v>
      </c>
      <c r="AD190" s="74">
        <v>8.9999999999999999E-11</v>
      </c>
      <c r="AE190" s="74">
        <v>2.4580906370500002</v>
      </c>
      <c r="AF190" s="74">
        <v>93028.948467992304</v>
      </c>
      <c r="AG190" s="73">
        <f t="shared" si="144"/>
        <v>6.1194293556340045E-11</v>
      </c>
      <c r="AH190" s="73">
        <f t="shared" si="145"/>
        <v>6.1068435526154437E-11</v>
      </c>
      <c r="AI190" s="73">
        <f t="shared" si="146"/>
        <v>6.1068424949534607E-11</v>
      </c>
      <c r="AJ190" s="73">
        <f t="shared" si="147"/>
        <v>6.1068424948647727E-11</v>
      </c>
      <c r="AL190" s="74"/>
      <c r="AM190" s="74"/>
      <c r="AN190" s="74"/>
      <c r="AT190" s="74"/>
      <c r="AU190" s="74"/>
      <c r="AV190" s="74"/>
      <c r="BB190" s="74"/>
      <c r="BC190" s="74"/>
      <c r="BD190" s="74"/>
      <c r="BJ190" s="74">
        <v>5.1199999999999997E-9</v>
      </c>
      <c r="BK190" s="74">
        <v>2.1202125306399999</v>
      </c>
      <c r="BL190" s="74">
        <v>25035.634758385801</v>
      </c>
      <c r="BM190" s="73">
        <f t="shared" si="152"/>
        <v>4.8280501132278072E-9</v>
      </c>
      <c r="BN190" s="73">
        <f t="shared" si="153"/>
        <v>4.8289233636037306E-9</v>
      </c>
      <c r="BO190" s="73">
        <f t="shared" si="154"/>
        <v>4.8289234368702872E-9</v>
      </c>
      <c r="BP190" s="73">
        <f t="shared" si="155"/>
        <v>4.8289234368765746E-9</v>
      </c>
      <c r="BR190" s="74">
        <v>5.1E-10</v>
      </c>
      <c r="BS190" s="74">
        <v>5.5645981242199998</v>
      </c>
      <c r="BT190" s="74">
        <v>52602.404474024399</v>
      </c>
      <c r="BU190" s="73">
        <f t="shared" si="156"/>
        <v>3.2923606561237214E-10</v>
      </c>
      <c r="BV190" s="73">
        <f t="shared" si="157"/>
        <v>3.2881623527890187E-10</v>
      </c>
      <c r="BW190" s="73">
        <f t="shared" si="158"/>
        <v>3.2881620001306034E-10</v>
      </c>
      <c r="BX190" s="73">
        <f t="shared" si="159"/>
        <v>3.2881620001004656E-10</v>
      </c>
      <c r="BZ190" s="74">
        <v>1.9999999999999999E-11</v>
      </c>
      <c r="CA190" s="74">
        <v>5.8422249161400002</v>
      </c>
      <c r="CB190" s="74">
        <v>103821.921601202</v>
      </c>
      <c r="CC190" s="73">
        <f t="shared" si="160"/>
        <v>-7.0336843072847014E-12</v>
      </c>
      <c r="CD190" s="73">
        <f t="shared" si="161"/>
        <v>-6.9938556455883802E-12</v>
      </c>
      <c r="CE190" s="73">
        <f t="shared" si="162"/>
        <v>-6.9938523001612944E-12</v>
      </c>
      <c r="CF190" s="73">
        <f t="shared" si="163"/>
        <v>-6.9938522998801104E-12</v>
      </c>
      <c r="CH190" s="74"/>
      <c r="CI190" s="74"/>
      <c r="CJ190" s="74"/>
      <c r="CP190" s="74"/>
      <c r="CQ190" s="74"/>
      <c r="CR190" s="74"/>
      <c r="CX190" s="74"/>
      <c r="CY190" s="74"/>
      <c r="CZ190" s="74"/>
      <c r="DF190" s="74">
        <v>2.33E-9</v>
      </c>
      <c r="DG190" s="74">
        <v>5.4903313090600001</v>
      </c>
      <c r="DH190" s="74">
        <v>98068.536716305302</v>
      </c>
      <c r="DI190" s="73">
        <f t="shared" si="164"/>
        <v>-1.6865931760148125E-9</v>
      </c>
      <c r="DJ190" s="73">
        <f t="shared" si="165"/>
        <v>-1.6833607309760183E-9</v>
      </c>
      <c r="DK190" s="73">
        <f t="shared" si="166"/>
        <v>-1.6833604592882854E-9</v>
      </c>
      <c r="DL190" s="73">
        <f t="shared" si="167"/>
        <v>-1.6833604592652089E-9</v>
      </c>
      <c r="DN190" s="74">
        <v>3E-10</v>
      </c>
      <c r="DO190" s="74">
        <v>6.1088415593700001</v>
      </c>
      <c r="DP190" s="74">
        <v>26011.637070298599</v>
      </c>
      <c r="DQ190" s="73">
        <f t="shared" si="168"/>
        <v>7.1388800853042186E-11</v>
      </c>
      <c r="DR190" s="73">
        <f t="shared" si="169"/>
        <v>7.1544030652248036E-11</v>
      </c>
      <c r="DS190" s="73">
        <f t="shared" si="170"/>
        <v>7.1544043684811966E-11</v>
      </c>
      <c r="DT190" s="73">
        <f t="shared" si="171"/>
        <v>7.1544043685921551E-11</v>
      </c>
      <c r="DV190" s="74">
        <v>9.9999999999999994E-12</v>
      </c>
      <c r="DW190" s="74">
        <v>4.9144398563499996</v>
      </c>
      <c r="DX190" s="74">
        <v>78690.307615598504</v>
      </c>
      <c r="DY190" s="73">
        <f t="shared" si="172"/>
        <v>3.3952843660691177E-12</v>
      </c>
      <c r="DZ190" s="73">
        <f t="shared" si="173"/>
        <v>3.4104398691018582E-12</v>
      </c>
      <c r="EA190" s="73">
        <f t="shared" si="174"/>
        <v>3.4104411412173739E-12</v>
      </c>
      <c r="EB190" s="73">
        <f t="shared" si="175"/>
        <v>3.410441141324245E-12</v>
      </c>
      <c r="ED190" s="74"/>
      <c r="EE190" s="74"/>
      <c r="EF190" s="74"/>
      <c r="EL190" s="74"/>
      <c r="EM190" s="74"/>
      <c r="EN190" s="74"/>
      <c r="ET190" s="74"/>
      <c r="EU190" s="74"/>
      <c r="EV190" s="74"/>
    </row>
    <row r="191" spans="12:152" s="73" customFormat="1" ht="13.5" x14ac:dyDescent="0.3">
      <c r="L191" s="74"/>
      <c r="N191" s="74">
        <v>1.5889999999999999E-8</v>
      </c>
      <c r="O191" s="74">
        <v>1.3353124194999999</v>
      </c>
      <c r="P191" s="74">
        <v>114.43928868521</v>
      </c>
      <c r="Q191" s="73">
        <f t="shared" si="136"/>
        <v>-1.5868164353580046E-8</v>
      </c>
      <c r="R191" s="73">
        <f t="shared" si="137"/>
        <v>-1.5868166305440643E-8</v>
      </c>
      <c r="S191" s="73">
        <f t="shared" si="138"/>
        <v>-1.5868166305604521E-8</v>
      </c>
      <c r="T191" s="73">
        <f t="shared" si="139"/>
        <v>-1.5868166305604534E-8</v>
      </c>
      <c r="V191" s="74">
        <v>1.8E-9</v>
      </c>
      <c r="W191" s="74">
        <v>2.2042823830499998</v>
      </c>
      <c r="X191" s="74">
        <v>89586.373523026894</v>
      </c>
      <c r="Y191" s="73">
        <f t="shared" si="140"/>
        <v>1.6268602202478325E-9</v>
      </c>
      <c r="Z191" s="73">
        <f t="shared" si="141"/>
        <v>1.6254440949448358E-9</v>
      </c>
      <c r="AA191" s="73">
        <f t="shared" si="142"/>
        <v>1.6254439758142325E-9</v>
      </c>
      <c r="AB191" s="73">
        <f t="shared" si="143"/>
        <v>1.625443975804211E-9</v>
      </c>
      <c r="AD191" s="74">
        <v>8.9999999999999999E-11</v>
      </c>
      <c r="AE191" s="74">
        <v>4.9256893206000001</v>
      </c>
      <c r="AF191" s="74">
        <v>104331.942805396</v>
      </c>
      <c r="AG191" s="73">
        <f t="shared" si="144"/>
        <v>-8.9270185196248331E-11</v>
      </c>
      <c r="AH191" s="73">
        <f t="shared" si="145"/>
        <v>-8.9245538628134408E-11</v>
      </c>
      <c r="AI191" s="73">
        <f t="shared" si="146"/>
        <v>-8.9245536541644402E-11</v>
      </c>
      <c r="AJ191" s="73">
        <f t="shared" si="147"/>
        <v>-8.9245536541469893E-11</v>
      </c>
      <c r="AL191" s="74"/>
      <c r="AM191" s="74"/>
      <c r="AN191" s="74"/>
      <c r="AT191" s="74"/>
      <c r="AU191" s="74"/>
      <c r="AV191" s="74"/>
      <c r="BB191" s="74"/>
      <c r="BC191" s="74"/>
      <c r="BD191" s="74"/>
      <c r="BJ191" s="74">
        <v>5.45E-9</v>
      </c>
      <c r="BK191" s="74">
        <v>1.31029342517</v>
      </c>
      <c r="BL191" s="74">
        <v>26555.868131928601</v>
      </c>
      <c r="BM191" s="73">
        <f t="shared" si="152"/>
        <v>3.3369015844684763E-9</v>
      </c>
      <c r="BN191" s="73">
        <f t="shared" si="153"/>
        <v>3.3345573432215792E-9</v>
      </c>
      <c r="BO191" s="73">
        <f t="shared" si="154"/>
        <v>3.3345571463530128E-9</v>
      </c>
      <c r="BP191" s="73">
        <f t="shared" si="155"/>
        <v>3.3345571463363497E-9</v>
      </c>
      <c r="BR191" s="74">
        <v>5.4999999999999996E-10</v>
      </c>
      <c r="BS191" s="74">
        <v>1.20462687751</v>
      </c>
      <c r="BT191" s="74">
        <v>95247.705572179097</v>
      </c>
      <c r="BU191" s="73">
        <f t="shared" si="156"/>
        <v>-4.5477688441428011E-10</v>
      </c>
      <c r="BV191" s="73">
        <f t="shared" si="157"/>
        <v>-4.5417258068923817E-10</v>
      </c>
      <c r="BW191" s="73">
        <f t="shared" si="158"/>
        <v>-4.5417252987804467E-10</v>
      </c>
      <c r="BX191" s="73">
        <f t="shared" si="159"/>
        <v>-4.5417252987374214E-10</v>
      </c>
      <c r="BZ191" s="74">
        <v>1.9999999999999999E-11</v>
      </c>
      <c r="CA191" s="74">
        <v>6.0451587872000001</v>
      </c>
      <c r="CB191" s="74">
        <v>25035.634758385801</v>
      </c>
      <c r="CC191" s="73">
        <f t="shared" si="160"/>
        <v>-8.6653424258370935E-12</v>
      </c>
      <c r="CD191" s="73">
        <f t="shared" si="161"/>
        <v>-8.6745843084464649E-12</v>
      </c>
      <c r="CE191" s="73">
        <f t="shared" si="162"/>
        <v>-8.6745850843178395E-12</v>
      </c>
      <c r="CF191" s="73">
        <f t="shared" si="163"/>
        <v>-8.6745850843844243E-12</v>
      </c>
      <c r="CH191" s="74"/>
      <c r="CI191" s="74"/>
      <c r="CJ191" s="74"/>
      <c r="CP191" s="74"/>
      <c r="CQ191" s="74"/>
      <c r="CR191" s="74"/>
      <c r="CX191" s="74"/>
      <c r="CY191" s="74"/>
      <c r="CZ191" s="74"/>
      <c r="DF191" s="74">
        <v>2.3600000000000001E-9</v>
      </c>
      <c r="DG191" s="74">
        <v>4.0861262063700003</v>
      </c>
      <c r="DH191" s="74">
        <v>26013.121543006899</v>
      </c>
      <c r="DI191" s="73">
        <f t="shared" si="164"/>
        <v>1.8526352321824687E-9</v>
      </c>
      <c r="DJ191" s="73">
        <f t="shared" si="165"/>
        <v>1.8518560325459101E-9</v>
      </c>
      <c r="DK191" s="73">
        <f t="shared" si="166"/>
        <v>1.8518559671006936E-9</v>
      </c>
      <c r="DL191" s="73">
        <f t="shared" si="167"/>
        <v>1.8518559670951219E-9</v>
      </c>
      <c r="DN191" s="74">
        <v>2.7E-10</v>
      </c>
      <c r="DO191" s="74">
        <v>3.38666053174</v>
      </c>
      <c r="DP191" s="74">
        <v>103396.012824688</v>
      </c>
      <c r="DQ191" s="73">
        <f t="shared" si="168"/>
        <v>1.0787640186155797E-10</v>
      </c>
      <c r="DR191" s="73">
        <f t="shared" si="169"/>
        <v>1.0735198762324562E-10</v>
      </c>
      <c r="DS191" s="73">
        <f t="shared" si="170"/>
        <v>1.0735194357207781E-10</v>
      </c>
      <c r="DT191" s="73">
        <f t="shared" si="171"/>
        <v>1.0735194356836004E-10</v>
      </c>
      <c r="DV191" s="74">
        <v>1.9999999999999999E-11</v>
      </c>
      <c r="DW191" s="74">
        <v>2.5518648658699998</v>
      </c>
      <c r="DX191" s="74">
        <v>39609.654583165597</v>
      </c>
      <c r="DY191" s="73">
        <f t="shared" si="172"/>
        <v>5.7274820226270172E-12</v>
      </c>
      <c r="DZ191" s="73">
        <f t="shared" si="173"/>
        <v>5.7119339978670208E-12</v>
      </c>
      <c r="EA191" s="73">
        <f t="shared" si="174"/>
        <v>5.7119326922652722E-12</v>
      </c>
      <c r="EB191" s="73">
        <f t="shared" si="175"/>
        <v>5.7119326921541408E-12</v>
      </c>
      <c r="ED191" s="74"/>
      <c r="EE191" s="74"/>
      <c r="EF191" s="74"/>
      <c r="EL191" s="74"/>
      <c r="EM191" s="74"/>
      <c r="EN191" s="74"/>
      <c r="ET191" s="74"/>
      <c r="EU191" s="74"/>
      <c r="EV191" s="74"/>
    </row>
    <row r="192" spans="12:152" s="73" customFormat="1" ht="13.5" x14ac:dyDescent="0.3">
      <c r="L192" s="74"/>
      <c r="N192" s="74">
        <v>2.042E-8</v>
      </c>
      <c r="O192" s="74">
        <v>2.0538556407400002</v>
      </c>
      <c r="P192" s="74">
        <v>45405.0956819028</v>
      </c>
      <c r="Q192" s="73">
        <f t="shared" si="136"/>
        <v>-6.5473809671982658E-9</v>
      </c>
      <c r="R192" s="73">
        <f t="shared" si="137"/>
        <v>-6.5653658414408664E-9</v>
      </c>
      <c r="S192" s="73">
        <f t="shared" si="138"/>
        <v>-6.5653673512489824E-9</v>
      </c>
      <c r="T192" s="73">
        <f t="shared" si="139"/>
        <v>-6.5653673513786777E-9</v>
      </c>
      <c r="V192" s="74">
        <v>2.1499999999999998E-9</v>
      </c>
      <c r="W192" s="74">
        <v>5.3565209660999997</v>
      </c>
      <c r="X192" s="74">
        <v>206.1855484372</v>
      </c>
      <c r="Y192" s="73">
        <f t="shared" si="140"/>
        <v>-1.6172143737940978E-9</v>
      </c>
      <c r="Z192" s="73">
        <f t="shared" si="141"/>
        <v>-1.617208390803658E-9</v>
      </c>
      <c r="AA192" s="73">
        <f t="shared" si="142"/>
        <v>-1.6172083903013141E-9</v>
      </c>
      <c r="AB192" s="73">
        <f t="shared" si="143"/>
        <v>-1.6172083903012715E-9</v>
      </c>
      <c r="AD192" s="74">
        <v>7.9999999999999995E-11</v>
      </c>
      <c r="AE192" s="74">
        <v>0.80535713417999999</v>
      </c>
      <c r="AF192" s="74">
        <v>71980.633574731095</v>
      </c>
      <c r="AG192" s="73">
        <f t="shared" si="144"/>
        <v>2.6376053500891759E-11</v>
      </c>
      <c r="AH192" s="73">
        <f t="shared" si="145"/>
        <v>2.6487374638882061E-11</v>
      </c>
      <c r="AI192" s="73">
        <f t="shared" si="146"/>
        <v>2.6487383983213668E-11</v>
      </c>
      <c r="AJ192" s="73">
        <f t="shared" si="147"/>
        <v>2.6487383984003208E-11</v>
      </c>
      <c r="AL192" s="74"/>
      <c r="AM192" s="74"/>
      <c r="AN192" s="74"/>
      <c r="AT192" s="74"/>
      <c r="AU192" s="74"/>
      <c r="AV192" s="74"/>
      <c r="BB192" s="74"/>
      <c r="BC192" s="74"/>
      <c r="BD192" s="74"/>
      <c r="BJ192" s="74">
        <v>4.7500000000000003E-9</v>
      </c>
      <c r="BK192" s="74">
        <v>4.0539007706100003</v>
      </c>
      <c r="BL192" s="74">
        <v>149.56319713459999</v>
      </c>
      <c r="BM192" s="73">
        <f t="shared" si="152"/>
        <v>4.6554056244208404E-9</v>
      </c>
      <c r="BN192" s="73">
        <f t="shared" si="153"/>
        <v>4.6554085138729609E-9</v>
      </c>
      <c r="BO192" s="73">
        <f t="shared" si="154"/>
        <v>4.655408514115563E-9</v>
      </c>
      <c r="BP192" s="73">
        <f t="shared" si="155"/>
        <v>4.6554085141155837E-9</v>
      </c>
      <c r="BR192" s="74">
        <v>5.0000000000000003E-10</v>
      </c>
      <c r="BS192" s="74">
        <v>2.2153014050099999</v>
      </c>
      <c r="BT192" s="74">
        <v>365230.64398203802</v>
      </c>
      <c r="BU192" s="73">
        <f t="shared" si="156"/>
        <v>-4.8845483871818444E-10</v>
      </c>
      <c r="BV192" s="73">
        <f t="shared" si="157"/>
        <v>-4.876420477074067E-10</v>
      </c>
      <c r="BW192" s="73">
        <f t="shared" si="158"/>
        <v>-4.8764197831755011E-10</v>
      </c>
      <c r="BX192" s="73">
        <f t="shared" si="159"/>
        <v>-4.8764197831162181E-10</v>
      </c>
      <c r="BZ192" s="74">
        <v>9.9999999999999994E-12</v>
      </c>
      <c r="CA192" s="74">
        <v>2.3499756429200001</v>
      </c>
      <c r="CB192" s="74">
        <v>85502.3850163225</v>
      </c>
      <c r="CC192" s="73">
        <f t="shared" si="160"/>
        <v>-7.9318325563357689E-12</v>
      </c>
      <c r="CD192" s="73">
        <f t="shared" si="161"/>
        <v>-7.9211555170704552E-12</v>
      </c>
      <c r="CE192" s="73">
        <f t="shared" si="162"/>
        <v>-7.921154619584444E-12</v>
      </c>
      <c r="CF192" s="73">
        <f t="shared" si="163"/>
        <v>-7.9211546195081139E-12</v>
      </c>
      <c r="CH192" s="74"/>
      <c r="CI192" s="74"/>
      <c r="CJ192" s="74"/>
      <c r="CP192" s="74"/>
      <c r="CQ192" s="74"/>
      <c r="CR192" s="74"/>
      <c r="CX192" s="74"/>
      <c r="CY192" s="74"/>
      <c r="CZ192" s="74"/>
      <c r="DF192" s="74">
        <v>2.2499999999999999E-9</v>
      </c>
      <c r="DG192" s="74">
        <v>0.4444933881</v>
      </c>
      <c r="DH192" s="74">
        <v>76144.945564344103</v>
      </c>
      <c r="DI192" s="73">
        <f t="shared" si="164"/>
        <v>1.8509206330338197E-9</v>
      </c>
      <c r="DJ192" s="73">
        <f t="shared" si="165"/>
        <v>1.8489231938800495E-9</v>
      </c>
      <c r="DK192" s="73">
        <f t="shared" si="166"/>
        <v>1.8489230259819542E-9</v>
      </c>
      <c r="DL192" s="73">
        <f t="shared" si="167"/>
        <v>1.8489230259679605E-9</v>
      </c>
      <c r="DN192" s="74">
        <v>2.5000000000000002E-10</v>
      </c>
      <c r="DO192" s="74">
        <v>3.4859244992599998</v>
      </c>
      <c r="DP192" s="74">
        <v>117873.364007888</v>
      </c>
      <c r="DQ192" s="73">
        <f t="shared" si="168"/>
        <v>-7.6127383451450112E-12</v>
      </c>
      <c r="DR192" s="73">
        <f t="shared" si="169"/>
        <v>-7.0094257203045786E-12</v>
      </c>
      <c r="DS192" s="73">
        <f t="shared" si="170"/>
        <v>-7.0093750631825041E-12</v>
      </c>
      <c r="DT192" s="73">
        <f t="shared" si="171"/>
        <v>-7.0093750589209229E-12</v>
      </c>
      <c r="DV192" s="74">
        <v>1.9999999999999999E-11</v>
      </c>
      <c r="DW192" s="74">
        <v>2.0470590479499999</v>
      </c>
      <c r="DX192" s="74">
        <v>433.71173787679999</v>
      </c>
      <c r="DY192" s="73">
        <f t="shared" si="172"/>
        <v>-1.8898583227409573E-11</v>
      </c>
      <c r="DZ192" s="73">
        <f t="shared" si="173"/>
        <v>-1.8898525081107139E-11</v>
      </c>
      <c r="EA192" s="73">
        <f t="shared" si="174"/>
        <v>-1.8898525076224999E-11</v>
      </c>
      <c r="EB192" s="73">
        <f t="shared" si="175"/>
        <v>-1.8898525076224579E-11</v>
      </c>
      <c r="ED192" s="74"/>
      <c r="EE192" s="74"/>
      <c r="EF192" s="74"/>
      <c r="EL192" s="74"/>
      <c r="EM192" s="74"/>
      <c r="EN192" s="74"/>
      <c r="ET192" s="74"/>
      <c r="EU192" s="74"/>
      <c r="EV192" s="74"/>
    </row>
    <row r="193" spans="12:152" s="73" customFormat="1" ht="13.5" x14ac:dyDescent="0.3">
      <c r="L193" s="74"/>
      <c r="N193" s="74">
        <v>1.5390000000000001E-8</v>
      </c>
      <c r="O193" s="74">
        <v>2.2546861897700001</v>
      </c>
      <c r="P193" s="74">
        <v>120226.230161659</v>
      </c>
      <c r="Q193" s="73">
        <f t="shared" ref="Q193:Q256" si="176">N193*COS(O193+P193*$C$32)</f>
        <v>9.7355096613558633E-9</v>
      </c>
      <c r="R193" s="73">
        <f t="shared" ref="R193:R256" si="177">N193*COS(O193+P193*$C$53)</f>
        <v>9.764831325760402E-9</v>
      </c>
      <c r="S193" s="73">
        <f t="shared" ref="S193:S256" si="178">N193*COS(O193+P193*$C$74)</f>
        <v>9.7648337851846924E-9</v>
      </c>
      <c r="T193" s="73">
        <f t="shared" ref="T193:T256" si="179">N193*COS(O193+P193*$C$95)</f>
        <v>9.7648337853929516E-9</v>
      </c>
      <c r="V193" s="74">
        <v>1.7800000000000001E-9</v>
      </c>
      <c r="W193" s="74">
        <v>1.2456853805500001</v>
      </c>
      <c r="X193" s="74">
        <v>103.0927742186</v>
      </c>
      <c r="Y193" s="73">
        <f t="shared" ref="Y193:Y256" si="180">V193*COS(W193+X193*$C$32)</f>
        <v>-1.7365186123422685E-9</v>
      </c>
      <c r="Z193" s="73">
        <f t="shared" ref="Z193:Z256" si="181">V193*COS(W193+X193*$C$53)</f>
        <v>-1.73651778666364E-9</v>
      </c>
      <c r="AA193" s="73">
        <f t="shared" ref="AA193:AA256" si="182">V193*COS(W193+X193*$C$74)</f>
        <v>-1.736517786594314E-9</v>
      </c>
      <c r="AB193" s="73">
        <f t="shared" ref="AB193:AB256" si="183">V193*COS(W193+X193*$C$95)</f>
        <v>-1.7365177865943084E-9</v>
      </c>
      <c r="AD193" s="74">
        <v>1E-10</v>
      </c>
      <c r="AE193" s="74">
        <v>2.2002683080800001</v>
      </c>
      <c r="AF193" s="74">
        <v>130969.206672965</v>
      </c>
      <c r="AG193" s="73">
        <f t="shared" ref="AG193:AG256" si="184">AD193*COS(AE193+AF193*$C$32)</f>
        <v>8.1884624394060933E-11</v>
      </c>
      <c r="AH193" s="73">
        <f t="shared" ref="AH193:AH256" si="185">AD193*COS(AE193+AF193*$C$53)</f>
        <v>8.1730350257516414E-11</v>
      </c>
      <c r="AI193" s="73">
        <f t="shared" ref="AI193:AI256" si="186">AD193*COS(AE193+AF193*$C$74)</f>
        <v>8.1730337279647359E-11</v>
      </c>
      <c r="AJ193" s="73">
        <f t="shared" ref="AJ193:AJ256" si="187">AD193*COS(AE193+AF193*$C$95)</f>
        <v>8.1730337278546834E-11</v>
      </c>
      <c r="AL193" s="74"/>
      <c r="AM193" s="74"/>
      <c r="AN193" s="74"/>
      <c r="AT193" s="74"/>
      <c r="AU193" s="74"/>
      <c r="AV193" s="74"/>
      <c r="BB193" s="74"/>
      <c r="BC193" s="74"/>
      <c r="BD193" s="74"/>
      <c r="BJ193" s="74">
        <v>4.6399999999999997E-9</v>
      </c>
      <c r="BK193" s="74">
        <v>3.2622249589400001</v>
      </c>
      <c r="BL193" s="74">
        <v>111590.28815789599</v>
      </c>
      <c r="BM193" s="73">
        <f t="shared" ref="BM193:BM256" si="188">BJ193*COS(BK193+BL193*$C$32)</f>
        <v>4.5942498004285646E-9</v>
      </c>
      <c r="BN193" s="73">
        <f t="shared" ref="BN193:BN256" si="189">BJ193*COS(BK193+BL193*$C$53)</f>
        <v>4.592752220718108E-9</v>
      </c>
      <c r="BO193" s="73">
        <f t="shared" ref="BO193:BO256" si="190">BJ193*COS(BK193+BL193*$C$74)</f>
        <v>4.5927520939708142E-9</v>
      </c>
      <c r="BP193" s="73">
        <f t="shared" ref="BP193:BP256" si="191">BJ193*COS(BK193+BL193*$C$95)</f>
        <v>4.5927520939601527E-9</v>
      </c>
      <c r="BR193" s="74">
        <v>4.8999999999999996E-10</v>
      </c>
      <c r="BS193" s="74">
        <v>0.68636780386999996</v>
      </c>
      <c r="BT193" s="74">
        <v>104331.942805396</v>
      </c>
      <c r="BU193" s="73">
        <f t="shared" ref="BU193:BU256" si="192">BR193*COS(BS193+BT193*$C$32)</f>
        <v>1.6600727212251525E-10</v>
      </c>
      <c r="BV193" s="73">
        <f t="shared" ref="BV193:BV256" si="193">BR193*COS(BS193+BT193*$C$53)</f>
        <v>1.6502172225821287E-10</v>
      </c>
      <c r="BW193" s="73">
        <f t="shared" ref="BW193:BW256" si="194">BR193*COS(BS193+BT193*$C$74)</f>
        <v>1.6502163947765326E-10</v>
      </c>
      <c r="BX193" s="73">
        <f t="shared" ref="BX193:BX256" si="195">BR193*COS(BS193+BT193*$C$95)</f>
        <v>1.6502163947072955E-10</v>
      </c>
      <c r="BZ193" s="74">
        <v>9.9999999999999994E-12</v>
      </c>
      <c r="CA193" s="74">
        <v>0.17409967102000001</v>
      </c>
      <c r="CB193" s="74">
        <v>131498.89763806001</v>
      </c>
      <c r="CC193" s="73">
        <f t="shared" ref="CC193:CC230" si="196">BZ193*COS(CA193+CB193*$C$32)</f>
        <v>9.499979832352159E-12</v>
      </c>
      <c r="CD193" s="73">
        <f t="shared" ref="CD193:CD230" si="197">BZ193*COS(CA193+CB193*$C$53)</f>
        <v>9.491535199634178E-12</v>
      </c>
      <c r="CE193" s="73">
        <f t="shared" ref="CE193:CE230" si="198">BZ193*COS(CA193+CB193*$C$74)</f>
        <v>9.4915344877146568E-12</v>
      </c>
      <c r="CF193" s="73">
        <f t="shared" ref="CF193:CF230" si="199">BZ193*COS(CA193+CB193*$C$95)</f>
        <v>9.4915344876545295E-12</v>
      </c>
      <c r="CH193" s="74"/>
      <c r="CI193" s="74"/>
      <c r="CJ193" s="74"/>
      <c r="CP193" s="74"/>
      <c r="CQ193" s="74"/>
      <c r="CR193" s="74"/>
      <c r="CX193" s="74"/>
      <c r="CY193" s="74"/>
      <c r="CZ193" s="74"/>
      <c r="DF193" s="74">
        <v>2.4199999999999999E-9</v>
      </c>
      <c r="DG193" s="74">
        <v>3.2985182023399999</v>
      </c>
      <c r="DH193" s="74">
        <v>6681.2248533995999</v>
      </c>
      <c r="DI193" s="73">
        <f t="shared" ref="DI193:DI256" si="200">DF193*COS(DG193+DH193*$C$32)</f>
        <v>6.8674803841360871E-10</v>
      </c>
      <c r="DJ193" s="73">
        <f t="shared" ref="DJ193:DJ256" si="201">DF193*COS(DG193+DH193*$C$53)</f>
        <v>6.8643048164784536E-10</v>
      </c>
      <c r="DK193" s="73">
        <f t="shared" ref="DK193:DK256" si="202">DF193*COS(DG193+DH193*$C$74)</f>
        <v>6.8643045498460331E-10</v>
      </c>
      <c r="DL193" s="73">
        <f t="shared" ref="DL193:DL256" si="203">DF193*COS(DG193+DH193*$C$95)</f>
        <v>6.8643045498232784E-10</v>
      </c>
      <c r="DN193" s="74">
        <v>2.5000000000000002E-10</v>
      </c>
      <c r="DO193" s="74">
        <v>1.6904324344499999</v>
      </c>
      <c r="DP193" s="74">
        <v>25973.463852888901</v>
      </c>
      <c r="DQ193" s="73">
        <f t="shared" ref="DQ193:DQ256" si="204">DN193*COS(DO193+DP193*$C$32)</f>
        <v>-2.109738638543167E-10</v>
      </c>
      <c r="DR193" s="73">
        <f t="shared" ref="DR193:DR256" si="205">DN193*COS(DO193+DP193*$C$53)</f>
        <v>-2.1090247998729931E-10</v>
      </c>
      <c r="DS193" s="73">
        <f t="shared" ref="DS193:DS256" si="206">DN193*COS(DO193+DP193*$C$74)</f>
        <v>-2.1090247399126413E-10</v>
      </c>
      <c r="DT193" s="73">
        <f t="shared" ref="DT193:DT256" si="207">DN193*COS(DO193+DP193*$C$95)</f>
        <v>-2.1090247399075288E-10</v>
      </c>
      <c r="DV193" s="74">
        <v>9.9999999999999994E-12</v>
      </c>
      <c r="DW193" s="74">
        <v>6.0658216725400003</v>
      </c>
      <c r="DX193" s="74">
        <v>102132.855462109</v>
      </c>
      <c r="DY193" s="73">
        <f t="shared" ref="DY193:DY256" si="208">DV193*COS(DW193+DX193*$C$32)</f>
        <v>9.8919566343510283E-12</v>
      </c>
      <c r="DZ193" s="73">
        <f t="shared" ref="DZ193:DZ256" si="209">DV193*COS(DW193+DX193*$C$53)</f>
        <v>9.8888682605121281E-12</v>
      </c>
      <c r="EA193" s="73">
        <f t="shared" ref="EA193:EA256" si="210">DV193*COS(DW193+DX193*$C$74)</f>
        <v>9.8888679993891886E-12</v>
      </c>
      <c r="EB193" s="73">
        <f t="shared" ref="EB193:EB256" si="211">DV193*COS(DW193+DX193*$C$95)</f>
        <v>9.888867999366879E-12</v>
      </c>
      <c r="ED193" s="74"/>
      <c r="EE193" s="74"/>
      <c r="EF193" s="74"/>
      <c r="EL193" s="74"/>
      <c r="EM193" s="74"/>
      <c r="EN193" s="74"/>
      <c r="ET193" s="74"/>
      <c r="EU193" s="74"/>
      <c r="EV193" s="74"/>
    </row>
    <row r="194" spans="12:152" s="73" customFormat="1" ht="13.5" x14ac:dyDescent="0.3">
      <c r="L194" s="74"/>
      <c r="N194" s="74">
        <v>1.5250000000000001E-8</v>
      </c>
      <c r="O194" s="74">
        <v>1.4823117911299999</v>
      </c>
      <c r="P194" s="74">
        <v>26094.531700474199</v>
      </c>
      <c r="Q194" s="73">
        <f t="shared" si="176"/>
        <v>-5.6400901046272717E-9</v>
      </c>
      <c r="R194" s="73">
        <f t="shared" si="177"/>
        <v>-5.6476620194927801E-9</v>
      </c>
      <c r="S194" s="73">
        <f t="shared" si="178"/>
        <v>-5.6476626551780683E-9</v>
      </c>
      <c r="T194" s="73">
        <f t="shared" si="179"/>
        <v>-5.6476626552320178E-9</v>
      </c>
      <c r="V194" s="74">
        <v>1.9599999999999998E-9</v>
      </c>
      <c r="W194" s="74">
        <v>0.44564203205000003</v>
      </c>
      <c r="X194" s="74">
        <v>51756.321639273199</v>
      </c>
      <c r="Y194" s="73">
        <f t="shared" si="180"/>
        <v>1.2481697722940992E-9</v>
      </c>
      <c r="Z194" s="73">
        <f t="shared" si="181"/>
        <v>1.2465671066918747E-9</v>
      </c>
      <c r="AA194" s="73">
        <f t="shared" si="182"/>
        <v>1.2465669720698866E-9</v>
      </c>
      <c r="AB194" s="73">
        <f t="shared" si="183"/>
        <v>1.2465669720585379E-9</v>
      </c>
      <c r="AD194" s="74">
        <v>7.0000000000000004E-11</v>
      </c>
      <c r="AE194" s="74">
        <v>2.3088536744799999</v>
      </c>
      <c r="AF194" s="74">
        <v>18207.813988235201</v>
      </c>
      <c r="AG194" s="73">
        <f t="shared" si="184"/>
        <v>-6.4113378020055896E-11</v>
      </c>
      <c r="AH194" s="73">
        <f t="shared" si="185"/>
        <v>-6.4102895051333163E-11</v>
      </c>
      <c r="AI194" s="73">
        <f t="shared" si="186"/>
        <v>-6.4102894170788725E-11</v>
      </c>
      <c r="AJ194" s="73">
        <f t="shared" si="187"/>
        <v>-6.4102894170713593E-11</v>
      </c>
      <c r="AL194" s="74"/>
      <c r="AM194" s="74"/>
      <c r="AN194" s="74"/>
      <c r="AT194" s="74"/>
      <c r="AU194" s="74"/>
      <c r="AV194" s="74"/>
      <c r="BB194" s="74"/>
      <c r="BC194" s="74"/>
      <c r="BD194" s="74"/>
      <c r="BJ194" s="74">
        <v>4.5999999999999998E-9</v>
      </c>
      <c r="BK194" s="74">
        <v>5.3404830789300002</v>
      </c>
      <c r="BL194" s="74">
        <v>46848.330174765601</v>
      </c>
      <c r="BM194" s="73">
        <f t="shared" si="188"/>
        <v>4.3912082333054765E-9</v>
      </c>
      <c r="BN194" s="73">
        <f t="shared" si="189"/>
        <v>4.3898914944211615E-9</v>
      </c>
      <c r="BO194" s="73">
        <f t="shared" si="190"/>
        <v>4.3898913836953065E-9</v>
      </c>
      <c r="BP194" s="73">
        <f t="shared" si="191"/>
        <v>4.3898913836859313E-9</v>
      </c>
      <c r="BR194" s="74">
        <v>4.7000000000000003E-10</v>
      </c>
      <c r="BS194" s="74">
        <v>4.3040362635199996</v>
      </c>
      <c r="BT194" s="74">
        <v>23754.706748702101</v>
      </c>
      <c r="BU194" s="73">
        <f t="shared" si="192"/>
        <v>3.961976482369987E-10</v>
      </c>
      <c r="BV194" s="73">
        <f t="shared" si="193"/>
        <v>3.9632061855389701E-10</v>
      </c>
      <c r="BW194" s="73">
        <f t="shared" si="194"/>
        <v>3.9632062887480182E-10</v>
      </c>
      <c r="BX194" s="73">
        <f t="shared" si="195"/>
        <v>3.9632062887567786E-10</v>
      </c>
      <c r="BZ194" s="74">
        <v>9.9999999999999994E-12</v>
      </c>
      <c r="CA194" s="74">
        <v>3.1149655190700001</v>
      </c>
      <c r="CB194" s="74">
        <v>25934.124331089399</v>
      </c>
      <c r="CC194" s="73">
        <f t="shared" si="196"/>
        <v>-9.7605183874137563E-12</v>
      </c>
      <c r="CD194" s="73">
        <f t="shared" si="197"/>
        <v>-9.7616725356845407E-12</v>
      </c>
      <c r="CE194" s="73">
        <f t="shared" si="198"/>
        <v>-9.7616726324735936E-12</v>
      </c>
      <c r="CF194" s="73">
        <f t="shared" si="199"/>
        <v>-9.7616726324817362E-12</v>
      </c>
      <c r="CH194" s="74"/>
      <c r="CI194" s="74"/>
      <c r="CJ194" s="74"/>
      <c r="CP194" s="74"/>
      <c r="CQ194" s="74"/>
      <c r="CR194" s="74"/>
      <c r="CX194" s="74"/>
      <c r="CY194" s="74"/>
      <c r="CZ194" s="74"/>
      <c r="DF194" s="74">
        <v>2.2699999999999998E-9</v>
      </c>
      <c r="DG194" s="74">
        <v>1.6323673680499999</v>
      </c>
      <c r="DH194" s="74">
        <v>76.266071275599998</v>
      </c>
      <c r="DI194" s="73">
        <f t="shared" si="200"/>
        <v>-2.1874449499942717E-9</v>
      </c>
      <c r="DJ194" s="73">
        <f t="shared" si="201"/>
        <v>-2.187444002405213E-9</v>
      </c>
      <c r="DK194" s="73">
        <f t="shared" si="202"/>
        <v>-2.187444002325651E-9</v>
      </c>
      <c r="DL194" s="73">
        <f t="shared" si="203"/>
        <v>-2.1874440023256448E-9</v>
      </c>
      <c r="DN194" s="74">
        <v>2.5999999999999998E-10</v>
      </c>
      <c r="DO194" s="74">
        <v>6.1957794039999996</v>
      </c>
      <c r="DP194" s="74">
        <v>77197.213947532495</v>
      </c>
      <c r="DQ194" s="73">
        <f t="shared" si="204"/>
        <v>-2.5215998504018001E-10</v>
      </c>
      <c r="DR194" s="73">
        <f t="shared" si="205"/>
        <v>-2.5225986236254453E-10</v>
      </c>
      <c r="DS194" s="73">
        <f t="shared" si="206"/>
        <v>-2.522598707219709E-10</v>
      </c>
      <c r="DT194" s="73">
        <f t="shared" si="207"/>
        <v>-2.5225987072267245E-10</v>
      </c>
      <c r="DV194" s="74">
        <v>1.9999999999999999E-11</v>
      </c>
      <c r="DW194" s="74">
        <v>0.36512406082999999</v>
      </c>
      <c r="DX194" s="74">
        <v>6283.0758499914</v>
      </c>
      <c r="DY194" s="73">
        <f t="shared" si="208"/>
        <v>-6.1473130919807321E-12</v>
      </c>
      <c r="DZ194" s="73">
        <f t="shared" si="209"/>
        <v>-6.1448638342180716E-12</v>
      </c>
      <c r="EA194" s="73">
        <f t="shared" si="210"/>
        <v>-6.1448636285690588E-12</v>
      </c>
      <c r="EB194" s="73">
        <f t="shared" si="211"/>
        <v>-6.1448636285517486E-12</v>
      </c>
      <c r="ED194" s="74"/>
      <c r="EE194" s="74"/>
      <c r="EF194" s="74"/>
      <c r="EL194" s="74"/>
      <c r="EM194" s="74"/>
      <c r="EN194" s="74"/>
      <c r="ET194" s="74"/>
      <c r="EU194" s="74"/>
      <c r="EV194" s="74"/>
    </row>
    <row r="195" spans="12:152" s="73" customFormat="1" ht="13.5" x14ac:dyDescent="0.3">
      <c r="L195" s="74"/>
      <c r="N195" s="74">
        <v>2.0549999999999999E-8</v>
      </c>
      <c r="O195" s="74">
        <v>4.16315644175</v>
      </c>
      <c r="P195" s="74">
        <v>52182.9198301492</v>
      </c>
      <c r="Q195" s="73">
        <f t="shared" si="176"/>
        <v>-1.9366252258477868E-8</v>
      </c>
      <c r="R195" s="73">
        <f t="shared" si="177"/>
        <v>-1.9373588118005645E-8</v>
      </c>
      <c r="S195" s="73">
        <f t="shared" si="178"/>
        <v>-1.9373588733009845E-8</v>
      </c>
      <c r="T195" s="73">
        <f t="shared" si="179"/>
        <v>-1.9373588733062047E-8</v>
      </c>
      <c r="V195" s="74">
        <v>1.8300000000000001E-9</v>
      </c>
      <c r="W195" s="74">
        <v>2.8800387282800002</v>
      </c>
      <c r="X195" s="74">
        <v>3328.1356562801898</v>
      </c>
      <c r="Y195" s="73">
        <f t="shared" si="180"/>
        <v>1.6949378753035568E-9</v>
      </c>
      <c r="Z195" s="73">
        <f t="shared" si="181"/>
        <v>1.6949849058258721E-9</v>
      </c>
      <c r="AA195" s="73">
        <f t="shared" si="182"/>
        <v>1.694984909774322E-9</v>
      </c>
      <c r="AB195" s="73">
        <f t="shared" si="183"/>
        <v>1.6949849097746551E-9</v>
      </c>
      <c r="AD195" s="74">
        <v>1E-10</v>
      </c>
      <c r="AE195" s="74">
        <v>5.7202010738800002</v>
      </c>
      <c r="AF195" s="74">
        <v>77211.441041534097</v>
      </c>
      <c r="AG195" s="73">
        <f t="shared" si="184"/>
        <v>-9.9999856444130756E-11</v>
      </c>
      <c r="AH195" s="73">
        <f t="shared" si="185"/>
        <v>-9.9999999361643735E-11</v>
      </c>
      <c r="AI195" s="73">
        <f t="shared" si="186"/>
        <v>-9.9999999363143168E-11</v>
      </c>
      <c r="AJ195" s="73">
        <f t="shared" si="187"/>
        <v>-9.9999999363143297E-11</v>
      </c>
      <c r="AL195" s="74"/>
      <c r="AM195" s="74"/>
      <c r="AN195" s="74"/>
      <c r="AT195" s="74"/>
      <c r="AU195" s="74"/>
      <c r="AV195" s="74"/>
      <c r="BB195" s="74"/>
      <c r="BC195" s="74"/>
      <c r="BD195" s="74"/>
      <c r="BJ195" s="74">
        <v>5.4999999999999996E-9</v>
      </c>
      <c r="BK195" s="74">
        <v>5.8463606923500002</v>
      </c>
      <c r="BL195" s="74">
        <v>25619.938151219802</v>
      </c>
      <c r="BM195" s="73">
        <f t="shared" si="188"/>
        <v>3.0210113751018004E-9</v>
      </c>
      <c r="BN195" s="73">
        <f t="shared" si="189"/>
        <v>3.0234227160109997E-9</v>
      </c>
      <c r="BO195" s="73">
        <f t="shared" si="190"/>
        <v>3.0234229184370473E-9</v>
      </c>
      <c r="BP195" s="73">
        <f t="shared" si="191"/>
        <v>3.0234229184542841E-9</v>
      </c>
      <c r="BR195" s="74">
        <v>4.2E-10</v>
      </c>
      <c r="BS195" s="74">
        <v>3.3265720175400002</v>
      </c>
      <c r="BT195" s="74">
        <v>25654.191403697299</v>
      </c>
      <c r="BU195" s="73">
        <f t="shared" si="192"/>
        <v>2.3598572506093846E-10</v>
      </c>
      <c r="BV195" s="73">
        <f t="shared" si="193"/>
        <v>2.3580313321565216E-10</v>
      </c>
      <c r="BW195" s="73">
        <f t="shared" si="194"/>
        <v>2.3580311788212837E-10</v>
      </c>
      <c r="BX195" s="73">
        <f t="shared" si="195"/>
        <v>2.3580311788082448E-10</v>
      </c>
      <c r="BZ195" s="74">
        <v>1.9999999999999999E-11</v>
      </c>
      <c r="CA195" s="74">
        <v>5.1253227809500004</v>
      </c>
      <c r="CB195" s="74">
        <v>78267.590760080493</v>
      </c>
      <c r="CC195" s="73">
        <f t="shared" si="196"/>
        <v>1.3158652465742017E-11</v>
      </c>
      <c r="CD195" s="73">
        <f t="shared" si="197"/>
        <v>1.3182780360744511E-11</v>
      </c>
      <c r="CE195" s="73">
        <f t="shared" si="198"/>
        <v>1.3182782385150825E-11</v>
      </c>
      <c r="CF195" s="73">
        <f t="shared" si="199"/>
        <v>1.3182782385321816E-11</v>
      </c>
      <c r="CH195" s="74"/>
      <c r="CI195" s="74"/>
      <c r="CJ195" s="74"/>
      <c r="CP195" s="74"/>
      <c r="CQ195" s="74"/>
      <c r="CR195" s="74"/>
      <c r="CX195" s="74"/>
      <c r="CY195" s="74"/>
      <c r="CZ195" s="74"/>
      <c r="DF195" s="74">
        <v>2.6799999999999998E-9</v>
      </c>
      <c r="DG195" s="74">
        <v>1.09037236588</v>
      </c>
      <c r="DH195" s="74">
        <v>18093.374699549899</v>
      </c>
      <c r="DI195" s="73">
        <f t="shared" si="200"/>
        <v>2.5187680298023643E-9</v>
      </c>
      <c r="DJ195" s="73">
        <f t="shared" si="201"/>
        <v>2.518428569241604E-9</v>
      </c>
      <c r="DK195" s="73">
        <f t="shared" si="202"/>
        <v>2.5184285407252621E-9</v>
      </c>
      <c r="DL195" s="73">
        <f t="shared" si="203"/>
        <v>2.5184285407228658E-9</v>
      </c>
      <c r="DN195" s="74">
        <v>2.4E-10</v>
      </c>
      <c r="DO195" s="74">
        <v>1.47972864008</v>
      </c>
      <c r="DP195" s="74">
        <v>28206.667001952599</v>
      </c>
      <c r="DQ195" s="73">
        <f t="shared" si="204"/>
        <v>1.4214237424765666E-10</v>
      </c>
      <c r="DR195" s="73">
        <f t="shared" si="205"/>
        <v>1.4225407139541167E-10</v>
      </c>
      <c r="DS195" s="73">
        <f t="shared" si="206"/>
        <v>1.4225408077172831E-10</v>
      </c>
      <c r="DT195" s="73">
        <f t="shared" si="207"/>
        <v>1.4225408077253042E-10</v>
      </c>
      <c r="DV195" s="74">
        <v>1.9999999999999999E-11</v>
      </c>
      <c r="DW195" s="74">
        <v>5.96418661485</v>
      </c>
      <c r="DX195" s="74">
        <v>78050.410329284496</v>
      </c>
      <c r="DY195" s="73">
        <f t="shared" si="208"/>
        <v>-5.2388718302773228E-12</v>
      </c>
      <c r="DZ195" s="73">
        <f t="shared" si="209"/>
        <v>-5.269721331191975E-12</v>
      </c>
      <c r="EA195" s="73">
        <f t="shared" si="210"/>
        <v>-5.2697239208136532E-12</v>
      </c>
      <c r="EB195" s="73">
        <f t="shared" si="211"/>
        <v>-5.2697239210329926E-12</v>
      </c>
      <c r="ED195" s="74"/>
      <c r="EE195" s="74"/>
      <c r="EF195" s="74"/>
      <c r="EL195" s="74"/>
      <c r="EM195" s="74"/>
      <c r="EN195" s="74"/>
      <c r="ET195" s="74"/>
      <c r="EU195" s="74"/>
      <c r="EV195" s="74"/>
    </row>
    <row r="196" spans="12:152" s="73" customFormat="1" ht="13.5" x14ac:dyDescent="0.3">
      <c r="L196" s="74"/>
      <c r="N196" s="74">
        <v>1.829E-8</v>
      </c>
      <c r="O196" s="74">
        <v>0.38846130335000001</v>
      </c>
      <c r="P196" s="74">
        <v>522.57741809380002</v>
      </c>
      <c r="Q196" s="73">
        <f t="shared" si="176"/>
        <v>-1.5605384888599583E-8</v>
      </c>
      <c r="R196" s="73">
        <f t="shared" si="177"/>
        <v>-1.5605282785632221E-8</v>
      </c>
      <c r="S196" s="73">
        <f t="shared" si="178"/>
        <v>-1.5605282777059374E-8</v>
      </c>
      <c r="T196" s="73">
        <f t="shared" si="179"/>
        <v>-1.5605282777058646E-8</v>
      </c>
      <c r="V196" s="74">
        <v>2.16E-9</v>
      </c>
      <c r="W196" s="74">
        <v>4.4818096571200003</v>
      </c>
      <c r="X196" s="74">
        <v>26241.681952059</v>
      </c>
      <c r="Y196" s="73">
        <f t="shared" si="180"/>
        <v>-2.0646286957804174E-9</v>
      </c>
      <c r="Z196" s="73">
        <f t="shared" si="181"/>
        <v>-2.0649695648610756E-9</v>
      </c>
      <c r="AA196" s="73">
        <f t="shared" si="182"/>
        <v>-2.0649695934561188E-9</v>
      </c>
      <c r="AB196" s="73">
        <f t="shared" si="183"/>
        <v>-2.0649695934585317E-9</v>
      </c>
      <c r="AD196" s="74">
        <v>7.0000000000000004E-11</v>
      </c>
      <c r="AE196" s="74">
        <v>0.15536656581</v>
      </c>
      <c r="AF196" s="74">
        <v>129483.91596626199</v>
      </c>
      <c r="AG196" s="73">
        <f t="shared" si="184"/>
        <v>-5.3636420288730223E-12</v>
      </c>
      <c r="AH196" s="73">
        <f t="shared" si="185"/>
        <v>-5.548723548775239E-12</v>
      </c>
      <c r="AI196" s="73">
        <f t="shared" si="186"/>
        <v>-5.5487390869620175E-12</v>
      </c>
      <c r="AJ196" s="73">
        <f t="shared" si="187"/>
        <v>-5.548739088294767E-12</v>
      </c>
      <c r="AL196" s="77"/>
      <c r="AM196" s="77"/>
      <c r="AN196" s="77"/>
      <c r="AT196" s="74"/>
      <c r="AU196" s="74"/>
      <c r="AV196" s="74"/>
      <c r="BB196" s="74"/>
      <c r="BC196" s="74"/>
      <c r="BD196" s="74"/>
      <c r="BJ196" s="74">
        <v>4.4699999999999997E-9</v>
      </c>
      <c r="BK196" s="74">
        <v>3.5768857164000001</v>
      </c>
      <c r="BL196" s="74">
        <v>1066.49547719</v>
      </c>
      <c r="BM196" s="73">
        <f t="shared" si="188"/>
        <v>-2.0579708896101995E-9</v>
      </c>
      <c r="BN196" s="73">
        <f t="shared" si="189"/>
        <v>-2.0578842104933283E-9</v>
      </c>
      <c r="BO196" s="73">
        <f t="shared" si="190"/>
        <v>-2.0578842032155356E-9</v>
      </c>
      <c r="BP196" s="73">
        <f t="shared" si="191"/>
        <v>-2.0578842032149297E-9</v>
      </c>
      <c r="BR196" s="74">
        <v>5.1E-10</v>
      </c>
      <c r="BS196" s="74">
        <v>1.0808230937500001</v>
      </c>
      <c r="BT196" s="74">
        <v>25619.938151219802</v>
      </c>
      <c r="BU196" s="73">
        <f t="shared" si="192"/>
        <v>-4.1069400459255467E-10</v>
      </c>
      <c r="BV196" s="73">
        <f t="shared" si="193"/>
        <v>-4.1053527759138951E-10</v>
      </c>
      <c r="BW196" s="73">
        <f t="shared" si="194"/>
        <v>-4.1053526425960714E-10</v>
      </c>
      <c r="BX196" s="73">
        <f t="shared" si="195"/>
        <v>-4.1053526425847194E-10</v>
      </c>
      <c r="BZ196" s="74">
        <v>9.9999999999999994E-12</v>
      </c>
      <c r="CA196" s="74">
        <v>5.4917547567399998</v>
      </c>
      <c r="CB196" s="74">
        <v>104331.942805396</v>
      </c>
      <c r="CC196" s="73">
        <f t="shared" si="196"/>
        <v>-9.053348222817678E-12</v>
      </c>
      <c r="CD196" s="73">
        <f t="shared" si="197"/>
        <v>-9.0624030478747048E-12</v>
      </c>
      <c r="CE196" s="73">
        <f t="shared" si="198"/>
        <v>-9.0624038064001602E-12</v>
      </c>
      <c r="CF196" s="73">
        <f t="shared" si="199"/>
        <v>-9.0624038064636026E-12</v>
      </c>
      <c r="CH196" s="74"/>
      <c r="CI196" s="74"/>
      <c r="CJ196" s="74"/>
      <c r="CP196" s="74"/>
      <c r="CQ196" s="74"/>
      <c r="CR196" s="74"/>
      <c r="CX196" s="74"/>
      <c r="CY196" s="74"/>
      <c r="CZ196" s="74"/>
      <c r="DF196" s="74">
        <v>2.5500000000000001E-9</v>
      </c>
      <c r="DG196" s="74">
        <v>4.2063581854500001</v>
      </c>
      <c r="DH196" s="74">
        <v>44181.277841124102</v>
      </c>
      <c r="DI196" s="73">
        <f t="shared" si="200"/>
        <v>1.8266561759203565E-9</v>
      </c>
      <c r="DJ196" s="73">
        <f t="shared" si="201"/>
        <v>1.8250453221157763E-9</v>
      </c>
      <c r="DK196" s="73">
        <f t="shared" si="202"/>
        <v>1.8250451868026064E-9</v>
      </c>
      <c r="DL196" s="73">
        <f t="shared" si="203"/>
        <v>1.8250451867910656E-9</v>
      </c>
      <c r="DN196" s="74">
        <v>2.3000000000000001E-10</v>
      </c>
      <c r="DO196" s="74">
        <v>3.8676732514799999</v>
      </c>
      <c r="DP196" s="74">
        <v>16066.065861474801</v>
      </c>
      <c r="DQ196" s="73">
        <f t="shared" si="204"/>
        <v>1.3984110321731658E-10</v>
      </c>
      <c r="DR196" s="73">
        <f t="shared" si="205"/>
        <v>1.3990118451649909E-10</v>
      </c>
      <c r="DS196" s="73">
        <f t="shared" si="206"/>
        <v>1.3990118956041692E-10</v>
      </c>
      <c r="DT196" s="73">
        <f t="shared" si="207"/>
        <v>1.3990118956084237E-10</v>
      </c>
      <c r="DV196" s="74">
        <v>9.9999999999999994E-12</v>
      </c>
      <c r="DW196" s="74">
        <v>0.66730245858000004</v>
      </c>
      <c r="DX196" s="74">
        <v>58458.882133139698</v>
      </c>
      <c r="DY196" s="73">
        <f t="shared" si="208"/>
        <v>1.8043400118903755E-12</v>
      </c>
      <c r="DZ196" s="73">
        <f t="shared" si="209"/>
        <v>1.8161157502632588E-12</v>
      </c>
      <c r="EA196" s="73">
        <f t="shared" si="210"/>
        <v>1.816116738868676E-12</v>
      </c>
      <c r="EB196" s="73">
        <f t="shared" si="211"/>
        <v>1.816116738952523E-12</v>
      </c>
      <c r="ED196" s="74"/>
      <c r="EE196" s="74"/>
      <c r="EF196" s="74"/>
      <c r="EL196" s="74"/>
      <c r="EM196" s="74"/>
      <c r="EN196" s="74"/>
      <c r="ET196" s="74"/>
      <c r="EU196" s="74"/>
      <c r="EV196" s="74"/>
    </row>
    <row r="197" spans="12:152" s="73" customFormat="1" ht="13.5" x14ac:dyDescent="0.3">
      <c r="L197" s="74"/>
      <c r="N197" s="74">
        <v>2.105E-8</v>
      </c>
      <c r="O197" s="74">
        <v>4.0412850677799996</v>
      </c>
      <c r="P197" s="74">
        <v>25234.7067598221</v>
      </c>
      <c r="Q197" s="73">
        <f t="shared" si="176"/>
        <v>1.4823745887602316E-8</v>
      </c>
      <c r="R197" s="73">
        <f t="shared" si="177"/>
        <v>1.4816019367156117E-8</v>
      </c>
      <c r="S197" s="73">
        <f t="shared" si="178"/>
        <v>1.4816018718255353E-8</v>
      </c>
      <c r="T197" s="73">
        <f t="shared" si="179"/>
        <v>1.4816018718200105E-8</v>
      </c>
      <c r="V197" s="74">
        <v>2.1499999999999998E-9</v>
      </c>
      <c r="W197" s="74">
        <v>2.2675245095299998</v>
      </c>
      <c r="X197" s="74">
        <v>33967.9922949131</v>
      </c>
      <c r="Y197" s="73">
        <f t="shared" si="180"/>
        <v>1.0664292422057409E-9</v>
      </c>
      <c r="Z197" s="73">
        <f t="shared" si="181"/>
        <v>1.0677278314339871E-9</v>
      </c>
      <c r="AA197" s="73">
        <f t="shared" si="182"/>
        <v>1.0677279404444815E-9</v>
      </c>
      <c r="AB197" s="73">
        <f t="shared" si="183"/>
        <v>1.067727940453604E-9</v>
      </c>
      <c r="AD197" s="74">
        <v>7.9999999999999995E-11</v>
      </c>
      <c r="AE197" s="74">
        <v>2.3125584825300001</v>
      </c>
      <c r="AF197" s="74">
        <v>58458.882133139698</v>
      </c>
      <c r="AG197" s="73">
        <f t="shared" si="184"/>
        <v>-7.9542750297076775E-11</v>
      </c>
      <c r="AH197" s="73">
        <f t="shared" si="185"/>
        <v>-7.953246651339117E-11</v>
      </c>
      <c r="AI197" s="73">
        <f t="shared" si="186"/>
        <v>-7.9532465645156769E-11</v>
      </c>
      <c r="AJ197" s="73">
        <f t="shared" si="187"/>
        <v>-7.9532465645083137E-11</v>
      </c>
      <c r="AL197" s="74"/>
      <c r="AM197" s="74"/>
      <c r="AN197" s="74"/>
      <c r="AT197" s="74"/>
      <c r="AU197" s="74"/>
      <c r="AV197" s="74"/>
      <c r="BB197" s="74"/>
      <c r="BC197" s="74"/>
      <c r="BD197" s="74"/>
      <c r="BJ197" s="74">
        <v>5.4999999999999996E-9</v>
      </c>
      <c r="BK197" s="74">
        <v>6.2207794604900002</v>
      </c>
      <c r="BL197" s="74">
        <v>51123.537899959898</v>
      </c>
      <c r="BM197" s="73">
        <f t="shared" si="188"/>
        <v>3.4176157144969192E-9</v>
      </c>
      <c r="BN197" s="73">
        <f t="shared" si="189"/>
        <v>3.4221261439342507E-9</v>
      </c>
      <c r="BO197" s="73">
        <f t="shared" si="190"/>
        <v>3.4221265224813485E-9</v>
      </c>
      <c r="BP197" s="73">
        <f t="shared" si="191"/>
        <v>3.4221265225136561E-9</v>
      </c>
      <c r="BR197" s="74">
        <v>4.7000000000000003E-10</v>
      </c>
      <c r="BS197" s="74">
        <v>2.7996603504599999</v>
      </c>
      <c r="BT197" s="74">
        <v>26514.5013324502</v>
      </c>
      <c r="BU197" s="73">
        <f t="shared" si="192"/>
        <v>4.6790875032012614E-10</v>
      </c>
      <c r="BV197" s="73">
        <f t="shared" si="193"/>
        <v>4.678846299796622E-10</v>
      </c>
      <c r="BW197" s="73">
        <f t="shared" si="194"/>
        <v>4.6788462794867582E-10</v>
      </c>
      <c r="BX197" s="73">
        <f t="shared" si="195"/>
        <v>4.6788462794850366E-10</v>
      </c>
      <c r="BZ197" s="74">
        <v>9.9999999999999994E-12</v>
      </c>
      <c r="CA197" s="74">
        <v>0.44808516058999998</v>
      </c>
      <c r="CB197" s="74">
        <v>78050.410329284496</v>
      </c>
      <c r="CC197" s="73">
        <f t="shared" si="196"/>
        <v>4.8122207338282021E-12</v>
      </c>
      <c r="CD197" s="73">
        <f t="shared" si="197"/>
        <v>4.7982010252746176E-12</v>
      </c>
      <c r="CE197" s="73">
        <f t="shared" si="198"/>
        <v>4.7981998476364261E-12</v>
      </c>
      <c r="CF197" s="73">
        <f t="shared" si="199"/>
        <v>4.7981998475366806E-12</v>
      </c>
      <c r="CH197" s="74"/>
      <c r="CI197" s="74"/>
      <c r="CJ197" s="74"/>
      <c r="CP197" s="74"/>
      <c r="CQ197" s="74"/>
      <c r="CR197" s="74"/>
      <c r="CX197" s="74"/>
      <c r="CY197" s="74"/>
      <c r="CZ197" s="74"/>
      <c r="DF197" s="74">
        <v>2.0500000000000002E-9</v>
      </c>
      <c r="DG197" s="74">
        <v>1.0023489595899999</v>
      </c>
      <c r="DH197" s="74">
        <v>26190.995915792701</v>
      </c>
      <c r="DI197" s="73">
        <f t="shared" si="200"/>
        <v>1.3330848777579722E-9</v>
      </c>
      <c r="DJ197" s="73">
        <f t="shared" si="201"/>
        <v>1.3322492465852315E-9</v>
      </c>
      <c r="DK197" s="73">
        <f t="shared" si="202"/>
        <v>1.3322491764079145E-9</v>
      </c>
      <c r="DL197" s="73">
        <f t="shared" si="203"/>
        <v>1.3322491764019803E-9</v>
      </c>
      <c r="DN197" s="74">
        <v>2.7E-10</v>
      </c>
      <c r="DO197" s="74">
        <v>4.0685808647800004</v>
      </c>
      <c r="DP197" s="74">
        <v>78270.822971723304</v>
      </c>
      <c r="DQ197" s="73">
        <f t="shared" si="204"/>
        <v>2.6690661181048216E-10</v>
      </c>
      <c r="DR197" s="73">
        <f t="shared" si="205"/>
        <v>2.6684093487482566E-10</v>
      </c>
      <c r="DS197" s="73">
        <f t="shared" si="206"/>
        <v>2.6684092933166364E-10</v>
      </c>
      <c r="DT197" s="73">
        <f t="shared" si="207"/>
        <v>2.668409293311861E-10</v>
      </c>
      <c r="DV197" s="74">
        <v>9.9999999999999994E-12</v>
      </c>
      <c r="DW197" s="74">
        <v>2.4665253781100001</v>
      </c>
      <c r="DX197" s="74">
        <v>98068.536716305302</v>
      </c>
      <c r="DY197" s="73">
        <f t="shared" si="208"/>
        <v>7.9992305798755439E-12</v>
      </c>
      <c r="DZ197" s="73">
        <f t="shared" si="209"/>
        <v>7.9871605447512664E-12</v>
      </c>
      <c r="EA197" s="73">
        <f t="shared" si="210"/>
        <v>7.9871595299738845E-12</v>
      </c>
      <c r="EB197" s="73">
        <f t="shared" si="211"/>
        <v>7.9871595298876929E-12</v>
      </c>
      <c r="ED197" s="74"/>
      <c r="EE197" s="74"/>
      <c r="EF197" s="74"/>
      <c r="EL197" s="74"/>
      <c r="EM197" s="74"/>
      <c r="EN197" s="74"/>
      <c r="ET197" s="74"/>
      <c r="EU197" s="74"/>
      <c r="EV197" s="74"/>
    </row>
    <row r="198" spans="12:152" s="73" customFormat="1" ht="13.5" x14ac:dyDescent="0.3">
      <c r="L198" s="74"/>
      <c r="N198" s="74">
        <v>1.48E-8</v>
      </c>
      <c r="O198" s="74">
        <v>1.8764460415599999</v>
      </c>
      <c r="P198" s="74">
        <v>104881.30353139099</v>
      </c>
      <c r="Q198" s="73">
        <f t="shared" si="176"/>
        <v>-1.2715301358623908E-8</v>
      </c>
      <c r="R198" s="73">
        <f t="shared" si="177"/>
        <v>-1.2699002335157126E-8</v>
      </c>
      <c r="S198" s="73">
        <f t="shared" si="178"/>
        <v>-1.2699000964196862E-8</v>
      </c>
      <c r="T198" s="73">
        <f t="shared" si="179"/>
        <v>-1.2699000964081069E-8</v>
      </c>
      <c r="V198" s="74">
        <v>1.9300000000000002E-9</v>
      </c>
      <c r="W198" s="74">
        <v>4.3440776781599997</v>
      </c>
      <c r="X198" s="74">
        <v>105307.21230790501</v>
      </c>
      <c r="Y198" s="73">
        <f t="shared" si="180"/>
        <v>1.6177637316757588E-9</v>
      </c>
      <c r="Z198" s="73">
        <f t="shared" si="181"/>
        <v>1.6154898454013687E-9</v>
      </c>
      <c r="AA198" s="73">
        <f t="shared" si="182"/>
        <v>1.6154896541656816E-9</v>
      </c>
      <c r="AB198" s="73">
        <f t="shared" si="183"/>
        <v>1.6154896541493547E-9</v>
      </c>
      <c r="AD198" s="74">
        <v>7.0000000000000004E-11</v>
      </c>
      <c r="AE198" s="74">
        <v>2.0771389279700001</v>
      </c>
      <c r="AF198" s="74">
        <v>90829.861124705305</v>
      </c>
      <c r="AG198" s="73">
        <f t="shared" si="184"/>
        <v>4.9877367540829411E-11</v>
      </c>
      <c r="AH198" s="73">
        <f t="shared" si="185"/>
        <v>4.9968652993820555E-11</v>
      </c>
      <c r="AI198" s="73">
        <f t="shared" si="186"/>
        <v>4.9968660651066168E-11</v>
      </c>
      <c r="AJ198" s="73">
        <f t="shared" si="187"/>
        <v>4.9968660651723796E-11</v>
      </c>
      <c r="AL198" s="74"/>
      <c r="AM198" s="74"/>
      <c r="AN198" s="74"/>
      <c r="AT198" s="74"/>
      <c r="AU198" s="74"/>
      <c r="AV198" s="74"/>
      <c r="BB198" s="74"/>
      <c r="BC198" s="74"/>
      <c r="BD198" s="74"/>
      <c r="BJ198" s="74">
        <v>5.9600000000000001E-9</v>
      </c>
      <c r="BK198" s="74">
        <v>0.64492352990000001</v>
      </c>
      <c r="BL198" s="74">
        <v>339142.74084046402</v>
      </c>
      <c r="BM198" s="73">
        <f t="shared" si="188"/>
        <v>1.0853099924920493E-9</v>
      </c>
      <c r="BN198" s="73">
        <f t="shared" si="189"/>
        <v>1.0445762356645584E-9</v>
      </c>
      <c r="BO198" s="73">
        <f t="shared" si="190"/>
        <v>1.0445728134349175E-9</v>
      </c>
      <c r="BP198" s="73">
        <f t="shared" si="191"/>
        <v>1.0445728131413997E-9</v>
      </c>
      <c r="BR198" s="74">
        <v>4.0000000000000001E-10</v>
      </c>
      <c r="BS198" s="74">
        <v>2.9193266898000001</v>
      </c>
      <c r="BT198" s="74">
        <v>81706.284369687899</v>
      </c>
      <c r="BU198" s="73">
        <f t="shared" si="192"/>
        <v>-1.8479666453990837E-10</v>
      </c>
      <c r="BV198" s="73">
        <f t="shared" si="193"/>
        <v>-1.8539008905418003E-10</v>
      </c>
      <c r="BW198" s="73">
        <f t="shared" si="194"/>
        <v>-1.8539013885753985E-10</v>
      </c>
      <c r="BX198" s="73">
        <f t="shared" si="195"/>
        <v>-1.8539013886181121E-10</v>
      </c>
      <c r="BZ198" s="74">
        <v>1.9999999999999999E-11</v>
      </c>
      <c r="CA198" s="74">
        <v>1.92656028088</v>
      </c>
      <c r="CB198" s="74">
        <v>102132.855462109</v>
      </c>
      <c r="CC198" s="73">
        <f t="shared" si="196"/>
        <v>-8.2645598998765978E-12</v>
      </c>
      <c r="CD198" s="73">
        <f t="shared" si="197"/>
        <v>-8.2264432550117537E-12</v>
      </c>
      <c r="CE198" s="73">
        <f t="shared" si="198"/>
        <v>-8.2264400531497086E-12</v>
      </c>
      <c r="CF198" s="73">
        <f t="shared" si="199"/>
        <v>-8.2264400528761396E-12</v>
      </c>
      <c r="CH198" s="74"/>
      <c r="CI198" s="74"/>
      <c r="CJ198" s="74"/>
      <c r="CP198" s="74"/>
      <c r="CQ198" s="74"/>
      <c r="CR198" s="74"/>
      <c r="CX198" s="74"/>
      <c r="CY198" s="74"/>
      <c r="CZ198" s="74"/>
      <c r="DF198" s="74">
        <v>2.28E-9</v>
      </c>
      <c r="DG198" s="74">
        <v>1.46077047931</v>
      </c>
      <c r="DH198" s="74">
        <v>77623.812138408495</v>
      </c>
      <c r="DI198" s="73">
        <f t="shared" si="200"/>
        <v>1.7414281040757487E-9</v>
      </c>
      <c r="DJ198" s="73">
        <f t="shared" si="201"/>
        <v>1.7390860995226782E-9</v>
      </c>
      <c r="DK198" s="73">
        <f t="shared" si="202"/>
        <v>1.7390859026984563E-9</v>
      </c>
      <c r="DL198" s="73">
        <f t="shared" si="203"/>
        <v>1.7390859026816937E-9</v>
      </c>
      <c r="DN198" s="74">
        <v>2.1999999999999999E-10</v>
      </c>
      <c r="DO198" s="74">
        <v>4.0352831302599999</v>
      </c>
      <c r="DP198" s="74">
        <v>419.48464387519999</v>
      </c>
      <c r="DQ198" s="73">
        <f t="shared" si="204"/>
        <v>-3.2237898736361763E-11</v>
      </c>
      <c r="DR198" s="73">
        <f t="shared" si="205"/>
        <v>-3.2239768546679613E-11</v>
      </c>
      <c r="DS198" s="73">
        <f t="shared" si="206"/>
        <v>-3.2239768703672632E-11</v>
      </c>
      <c r="DT198" s="73">
        <f t="shared" si="207"/>
        <v>-3.223976870368577E-11</v>
      </c>
      <c r="DV198" s="74">
        <v>1.9999999999999999E-11</v>
      </c>
      <c r="DW198" s="74">
        <v>3.2488408710800001</v>
      </c>
      <c r="DX198" s="74">
        <v>150866.08680029199</v>
      </c>
      <c r="DY198" s="73">
        <f t="shared" si="208"/>
        <v>-1.9997383279656886E-11</v>
      </c>
      <c r="DZ198" s="73">
        <f t="shared" si="209"/>
        <v>-1.999828748178111E-11</v>
      </c>
      <c r="EA198" s="73">
        <f t="shared" si="210"/>
        <v>-1.9998287549682887E-11</v>
      </c>
      <c r="EB198" s="73">
        <f t="shared" si="211"/>
        <v>-1.9998287549688599E-11</v>
      </c>
      <c r="ED198" s="74"/>
      <c r="EE198" s="74"/>
      <c r="EF198" s="74"/>
      <c r="EL198" s="74"/>
      <c r="EM198" s="74"/>
      <c r="EN198" s="74"/>
      <c r="ET198" s="74"/>
      <c r="EU198" s="74"/>
      <c r="EV198" s="74"/>
    </row>
    <row r="199" spans="12:152" s="73" customFormat="1" ht="13.5" x14ac:dyDescent="0.3">
      <c r="L199" s="74"/>
      <c r="N199" s="74">
        <v>1.46E-8</v>
      </c>
      <c r="O199" s="74">
        <v>1.0179018555699999</v>
      </c>
      <c r="P199" s="74">
        <v>25455.119402261</v>
      </c>
      <c r="Q199" s="73">
        <f t="shared" si="176"/>
        <v>1.4205674726386513E-8</v>
      </c>
      <c r="R199" s="73">
        <f t="shared" si="177"/>
        <v>1.4203915624439199E-8</v>
      </c>
      <c r="S199" s="73">
        <f t="shared" si="178"/>
        <v>1.4203915476579315E-8</v>
      </c>
      <c r="T199" s="73">
        <f t="shared" si="179"/>
        <v>1.4203915476566836E-8</v>
      </c>
      <c r="V199" s="74">
        <v>2.0000000000000001E-9</v>
      </c>
      <c r="W199" s="74">
        <v>1.0116581328100001</v>
      </c>
      <c r="X199" s="74">
        <v>51742.094545271502</v>
      </c>
      <c r="Y199" s="73">
        <f t="shared" si="180"/>
        <v>1.7097497111602016E-9</v>
      </c>
      <c r="Z199" s="73">
        <f t="shared" si="181"/>
        <v>1.7086490485948714E-9</v>
      </c>
      <c r="AA199" s="73">
        <f t="shared" si="182"/>
        <v>1.7086489561004504E-9</v>
      </c>
      <c r="AB199" s="73">
        <f t="shared" si="183"/>
        <v>1.7086489560926509E-9</v>
      </c>
      <c r="AD199" s="74">
        <v>7.0000000000000004E-11</v>
      </c>
      <c r="AE199" s="74">
        <v>3.5010183660899998</v>
      </c>
      <c r="AF199" s="74">
        <v>117873.364007888</v>
      </c>
      <c r="AG199" s="73">
        <f t="shared" si="184"/>
        <v>-3.1873645359099905E-12</v>
      </c>
      <c r="AH199" s="73">
        <f t="shared" si="185"/>
        <v>-3.0185308389618985E-12</v>
      </c>
      <c r="AI199" s="73">
        <f t="shared" si="186"/>
        <v>-3.0185166625881594E-12</v>
      </c>
      <c r="AJ199" s="73">
        <f t="shared" si="187"/>
        <v>-3.018516661395558E-12</v>
      </c>
      <c r="AL199" s="74"/>
      <c r="AM199" s="74"/>
      <c r="AN199" s="74"/>
      <c r="AT199" s="74"/>
      <c r="AU199" s="74"/>
      <c r="AV199" s="74"/>
      <c r="BB199" s="74"/>
      <c r="BC199" s="74"/>
      <c r="BD199" s="74"/>
      <c r="BJ199" s="74">
        <v>4.8399999999999998E-9</v>
      </c>
      <c r="BK199" s="74">
        <v>3.1617780613900002</v>
      </c>
      <c r="BL199" s="74">
        <v>38519.945791972001</v>
      </c>
      <c r="BM199" s="73">
        <f t="shared" si="188"/>
        <v>4.2926599885155227E-9</v>
      </c>
      <c r="BN199" s="73">
        <f t="shared" si="189"/>
        <v>4.2944225993163106E-9</v>
      </c>
      <c r="BO199" s="73">
        <f t="shared" si="190"/>
        <v>4.2944227471964163E-9</v>
      </c>
      <c r="BP199" s="73">
        <f t="shared" si="191"/>
        <v>4.2944227472091052E-9</v>
      </c>
      <c r="BR199" s="74">
        <v>4.0000000000000001E-10</v>
      </c>
      <c r="BS199" s="74">
        <v>4.6566043452499999</v>
      </c>
      <c r="BT199" s="74">
        <v>129909.82474277601</v>
      </c>
      <c r="BU199" s="73">
        <f t="shared" si="192"/>
        <v>-3.7622267631829092E-10</v>
      </c>
      <c r="BV199" s="73">
        <f t="shared" si="193"/>
        <v>-3.7658282823329312E-10</v>
      </c>
      <c r="BW199" s="73">
        <f t="shared" si="194"/>
        <v>-3.7658285836047232E-10</v>
      </c>
      <c r="BX199" s="73">
        <f t="shared" si="195"/>
        <v>-3.7658285836298664E-10</v>
      </c>
      <c r="BZ199" s="74">
        <v>1.9999999999999999E-11</v>
      </c>
      <c r="CA199" s="74">
        <v>1.9319805002199999</v>
      </c>
      <c r="CB199" s="74">
        <v>853.19638175199998</v>
      </c>
      <c r="CC199" s="73">
        <f t="shared" si="196"/>
        <v>-1.9933543245942144E-11</v>
      </c>
      <c r="CD199" s="73">
        <f t="shared" si="197"/>
        <v>-1.9933571711105371E-11</v>
      </c>
      <c r="CE199" s="73">
        <f t="shared" si="198"/>
        <v>-1.9933571713495112E-11</v>
      </c>
      <c r="CF199" s="73">
        <f t="shared" si="199"/>
        <v>-1.9933571713495312E-11</v>
      </c>
      <c r="CH199" s="74"/>
      <c r="CI199" s="74"/>
      <c r="CJ199" s="74"/>
      <c r="CP199" s="74"/>
      <c r="CQ199" s="74"/>
      <c r="CR199" s="74"/>
      <c r="CX199" s="74"/>
      <c r="CY199" s="74"/>
      <c r="CZ199" s="74"/>
      <c r="DF199" s="74">
        <v>1.97E-9</v>
      </c>
      <c r="DG199" s="74">
        <v>1.3669336078300001</v>
      </c>
      <c r="DH199" s="74">
        <v>26727.8004278882</v>
      </c>
      <c r="DI199" s="73">
        <f t="shared" si="200"/>
        <v>-7.0593005610263982E-10</v>
      </c>
      <c r="DJ199" s="73">
        <f t="shared" si="201"/>
        <v>-7.0492311428402503E-10</v>
      </c>
      <c r="DK199" s="73">
        <f t="shared" si="202"/>
        <v>-7.0492302973027433E-10</v>
      </c>
      <c r="DL199" s="73">
        <f t="shared" si="203"/>
        <v>-7.0492302972316378E-10</v>
      </c>
      <c r="DN199" s="74">
        <v>2.3000000000000001E-10</v>
      </c>
      <c r="DO199" s="74">
        <v>3.3842610754</v>
      </c>
      <c r="DP199" s="74">
        <v>58946.516884393903</v>
      </c>
      <c r="DQ199" s="73">
        <f t="shared" si="204"/>
        <v>1.9728118698371572E-10</v>
      </c>
      <c r="DR199" s="73">
        <f t="shared" si="205"/>
        <v>1.9713828984350995E-10</v>
      </c>
      <c r="DS199" s="73">
        <f t="shared" si="206"/>
        <v>1.9713827783351742E-10</v>
      </c>
      <c r="DT199" s="73">
        <f t="shared" si="207"/>
        <v>1.9713827783249379E-10</v>
      </c>
      <c r="DV199" s="74">
        <v>1.9999999999999999E-11</v>
      </c>
      <c r="DW199" s="74">
        <v>0.33626385981000001</v>
      </c>
      <c r="DX199" s="74">
        <v>52061.366994463096</v>
      </c>
      <c r="DY199" s="73">
        <f t="shared" si="208"/>
        <v>-1.3598792204405987E-11</v>
      </c>
      <c r="DZ199" s="73">
        <f t="shared" si="209"/>
        <v>-1.3614422462217239E-11</v>
      </c>
      <c r="EA199" s="73">
        <f t="shared" si="210"/>
        <v>-1.3614423773916056E-11</v>
      </c>
      <c r="EB199" s="73">
        <f t="shared" si="211"/>
        <v>-1.3614423774025987E-11</v>
      </c>
      <c r="ED199" s="74"/>
      <c r="EE199" s="74"/>
      <c r="EF199" s="74"/>
      <c r="EL199" s="74"/>
      <c r="EM199" s="74"/>
      <c r="EN199" s="74"/>
      <c r="ET199" s="74"/>
      <c r="EU199" s="74"/>
      <c r="EV199" s="74"/>
    </row>
    <row r="200" spans="12:152" s="73" customFormat="1" ht="13.5" x14ac:dyDescent="0.3">
      <c r="L200" s="74"/>
      <c r="N200" s="74">
        <v>1.453E-8</v>
      </c>
      <c r="O200" s="74">
        <v>0.34125222189999999</v>
      </c>
      <c r="P200" s="74">
        <v>1052.2683831884001</v>
      </c>
      <c r="Q200" s="73">
        <f t="shared" si="176"/>
        <v>2.21910259601766E-9</v>
      </c>
      <c r="R200" s="73">
        <f t="shared" si="177"/>
        <v>2.2187931103831326E-9</v>
      </c>
      <c r="S200" s="73">
        <f t="shared" si="178"/>
        <v>2.2187930843980221E-9</v>
      </c>
      <c r="T200" s="73">
        <f t="shared" si="179"/>
        <v>2.2187930843958289E-9</v>
      </c>
      <c r="V200" s="74">
        <v>1.6999999999999999E-9</v>
      </c>
      <c r="W200" s="74">
        <v>5.5700307662200004</v>
      </c>
      <c r="X200" s="74">
        <v>98068.536716305302</v>
      </c>
      <c r="Y200" s="73">
        <f t="shared" si="180"/>
        <v>-1.3200367188074006E-9</v>
      </c>
      <c r="Z200" s="73">
        <f t="shared" si="181"/>
        <v>-1.3178823695843775E-9</v>
      </c>
      <c r="AA200" s="73">
        <f t="shared" si="182"/>
        <v>-1.3178821884776461E-9</v>
      </c>
      <c r="AB200" s="73">
        <f t="shared" si="183"/>
        <v>-1.3178821884622634E-9</v>
      </c>
      <c r="AD200" s="74">
        <v>7.0000000000000004E-11</v>
      </c>
      <c r="AE200" s="74">
        <v>3.2027596082300001</v>
      </c>
      <c r="AF200" s="74">
        <v>64607.848933546098</v>
      </c>
      <c r="AG200" s="73">
        <f t="shared" si="184"/>
        <v>-6.9469917461200241E-11</v>
      </c>
      <c r="AH200" s="73">
        <f t="shared" si="185"/>
        <v>-6.9481234737520829E-11</v>
      </c>
      <c r="AI200" s="73">
        <f t="shared" si="186"/>
        <v>-6.9481235682634159E-11</v>
      </c>
      <c r="AJ200" s="73">
        <f t="shared" si="187"/>
        <v>-6.948123568271539E-11</v>
      </c>
      <c r="AL200" s="74"/>
      <c r="AM200" s="74"/>
      <c r="AN200" s="74"/>
      <c r="AT200" s="74"/>
      <c r="AU200" s="74"/>
      <c r="AV200" s="74"/>
      <c r="BB200" s="74"/>
      <c r="BC200" s="74"/>
      <c r="BD200" s="74"/>
      <c r="BJ200" s="74">
        <v>4.4100000000000003E-9</v>
      </c>
      <c r="BK200" s="74">
        <v>0.67395966884000003</v>
      </c>
      <c r="BL200" s="74">
        <v>1052.2683831884001</v>
      </c>
      <c r="BM200" s="73">
        <f t="shared" si="188"/>
        <v>2.0600081818729821E-9</v>
      </c>
      <c r="BN200" s="73">
        <f t="shared" si="189"/>
        <v>2.0599241416478938E-9</v>
      </c>
      <c r="BO200" s="73">
        <f t="shared" si="190"/>
        <v>2.059924134591659E-9</v>
      </c>
      <c r="BP200" s="73">
        <f t="shared" si="191"/>
        <v>2.0599241345910634E-9</v>
      </c>
      <c r="BR200" s="74">
        <v>4.0999999999999998E-10</v>
      </c>
      <c r="BS200" s="74">
        <v>4.2187540327399997</v>
      </c>
      <c r="BT200" s="74">
        <v>130969.206672965</v>
      </c>
      <c r="BU200" s="73">
        <f t="shared" si="192"/>
        <v>6.6821191327463903E-11</v>
      </c>
      <c r="BV200" s="73">
        <f t="shared" si="193"/>
        <v>6.7906074747048767E-11</v>
      </c>
      <c r="BW200" s="73">
        <f t="shared" si="194"/>
        <v>6.7906165815599377E-11</v>
      </c>
      <c r="BX200" s="73">
        <f t="shared" si="195"/>
        <v>6.7906165823321974E-11</v>
      </c>
      <c r="BZ200" s="74">
        <v>9.9999999999999994E-12</v>
      </c>
      <c r="CA200" s="74">
        <v>2.4297271782199998</v>
      </c>
      <c r="CB200" s="74">
        <v>94138.327020085693</v>
      </c>
      <c r="CC200" s="73">
        <f t="shared" si="196"/>
        <v>-1.1159987700249287E-12</v>
      </c>
      <c r="CD200" s="73">
        <f t="shared" si="197"/>
        <v>-1.1351576606251681E-12</v>
      </c>
      <c r="CE200" s="73">
        <f t="shared" si="198"/>
        <v>-1.135159269068242E-12</v>
      </c>
      <c r="CF200" s="73">
        <f t="shared" si="199"/>
        <v>-1.1351592692037845E-12</v>
      </c>
      <c r="CH200" s="74"/>
      <c r="CI200" s="74"/>
      <c r="CJ200" s="74"/>
      <c r="CP200" s="74"/>
      <c r="CQ200" s="74"/>
      <c r="CR200" s="74"/>
      <c r="CX200" s="74"/>
      <c r="CY200" s="74"/>
      <c r="CZ200" s="74"/>
      <c r="DF200" s="74">
        <v>2.5899999999999999E-9</v>
      </c>
      <c r="DG200" s="74">
        <v>1.28296039354</v>
      </c>
      <c r="DH200" s="74">
        <v>13655.8604911764</v>
      </c>
      <c r="DI200" s="73">
        <f t="shared" si="200"/>
        <v>-2.5890602351450019E-9</v>
      </c>
      <c r="DJ200" s="73">
        <f t="shared" si="201"/>
        <v>-2.5890796469939862E-9</v>
      </c>
      <c r="DK200" s="73">
        <f t="shared" si="202"/>
        <v>-2.5890796486153412E-9</v>
      </c>
      <c r="DL200" s="73">
        <f t="shared" si="203"/>
        <v>-2.5890796486154785E-9</v>
      </c>
      <c r="DN200" s="74">
        <v>2.1999999999999999E-10</v>
      </c>
      <c r="DO200" s="74">
        <v>1.33669336918</v>
      </c>
      <c r="DP200" s="74">
        <v>51322.609901396303</v>
      </c>
      <c r="DQ200" s="73">
        <f t="shared" si="204"/>
        <v>1.6089776705887281E-10</v>
      </c>
      <c r="DR200" s="73">
        <f t="shared" si="205"/>
        <v>1.6073995792100145E-10</v>
      </c>
      <c r="DS200" s="73">
        <f t="shared" si="206"/>
        <v>1.6073994466356315E-10</v>
      </c>
      <c r="DT200" s="73">
        <f t="shared" si="207"/>
        <v>1.6073994466243609E-10</v>
      </c>
      <c r="DV200" s="74">
        <v>9.9999999999999994E-12</v>
      </c>
      <c r="DW200" s="74">
        <v>1.5821431916199999</v>
      </c>
      <c r="DX200" s="74">
        <v>114564.898112507</v>
      </c>
      <c r="DY200" s="73">
        <f t="shared" si="208"/>
        <v>-8.0731337552336999E-12</v>
      </c>
      <c r="DZ200" s="73">
        <f t="shared" si="209"/>
        <v>-8.0592641906412876E-12</v>
      </c>
      <c r="EA200" s="73">
        <f t="shared" si="210"/>
        <v>-8.0592630242600105E-12</v>
      </c>
      <c r="EB200" s="73">
        <f t="shared" si="211"/>
        <v>-8.0592630241617472E-12</v>
      </c>
      <c r="ED200" s="74"/>
      <c r="EE200" s="74"/>
      <c r="EF200" s="74"/>
      <c r="EL200" s="74"/>
      <c r="EM200" s="74"/>
      <c r="EN200" s="74"/>
      <c r="ET200" s="74"/>
      <c r="EU200" s="74"/>
      <c r="EV200" s="74"/>
    </row>
    <row r="201" spans="12:152" s="73" customFormat="1" ht="13.5" x14ac:dyDescent="0.3">
      <c r="L201" s="74"/>
      <c r="N201" s="74">
        <v>1.4489999999999999E-8</v>
      </c>
      <c r="O201" s="74">
        <v>3.3974246349400001</v>
      </c>
      <c r="P201" s="74">
        <v>24505.943793291099</v>
      </c>
      <c r="Q201" s="73">
        <f t="shared" si="176"/>
        <v>1.1050201046042965E-8</v>
      </c>
      <c r="R201" s="73">
        <f t="shared" si="177"/>
        <v>1.1045495053869368E-8</v>
      </c>
      <c r="S201" s="73">
        <f t="shared" si="178"/>
        <v>1.1045494658627929E-8</v>
      </c>
      <c r="T201" s="73">
        <f t="shared" si="179"/>
        <v>1.1045494658594875E-8</v>
      </c>
      <c r="V201" s="74">
        <v>2.2400000000000001E-9</v>
      </c>
      <c r="W201" s="74">
        <v>0.97932137082000004</v>
      </c>
      <c r="X201" s="74">
        <v>77211.441041534097</v>
      </c>
      <c r="Y201" s="73">
        <f t="shared" si="180"/>
        <v>-6.0016496052186692E-11</v>
      </c>
      <c r="Z201" s="73">
        <f t="shared" si="181"/>
        <v>-6.3557586130912435E-11</v>
      </c>
      <c r="AA201" s="73">
        <f t="shared" si="182"/>
        <v>-6.3557883441102706E-11</v>
      </c>
      <c r="AB201" s="73">
        <f t="shared" si="183"/>
        <v>-6.3557883466558297E-11</v>
      </c>
      <c r="AD201" s="74">
        <v>7.0000000000000004E-11</v>
      </c>
      <c r="AE201" s="74">
        <v>4.73829767381</v>
      </c>
      <c r="AF201" s="74">
        <v>51322.609901396303</v>
      </c>
      <c r="AG201" s="73">
        <f t="shared" si="184"/>
        <v>-6.1747471960641462E-11</v>
      </c>
      <c r="AH201" s="73">
        <f t="shared" si="185"/>
        <v>-6.1712776459059752E-11</v>
      </c>
      <c r="AI201" s="73">
        <f t="shared" si="186"/>
        <v>-6.1712773543090747E-11</v>
      </c>
      <c r="AJ201" s="73">
        <f t="shared" si="187"/>
        <v>-6.1712773542842851E-11</v>
      </c>
      <c r="AL201" s="77"/>
      <c r="AM201" s="77"/>
      <c r="AN201" s="77"/>
      <c r="AT201" s="74"/>
      <c r="AU201" s="74"/>
      <c r="AV201" s="74"/>
      <c r="BB201" s="74"/>
      <c r="BC201" s="74"/>
      <c r="BD201" s="74"/>
      <c r="BJ201" s="74">
        <v>4.7699999999999999E-9</v>
      </c>
      <c r="BK201" s="74">
        <v>0.22606306742000001</v>
      </c>
      <c r="BL201" s="74">
        <v>71025.033833122507</v>
      </c>
      <c r="BM201" s="73">
        <f t="shared" si="188"/>
        <v>-3.1740961222079193E-9</v>
      </c>
      <c r="BN201" s="73">
        <f t="shared" si="189"/>
        <v>-3.1792725223158356E-9</v>
      </c>
      <c r="BO201" s="73">
        <f t="shared" si="190"/>
        <v>-3.1792729566548624E-9</v>
      </c>
      <c r="BP201" s="73">
        <f t="shared" si="191"/>
        <v>-3.1792729566912464E-9</v>
      </c>
      <c r="BR201" s="74">
        <v>5.0000000000000003E-10</v>
      </c>
      <c r="BS201" s="74">
        <v>1.46644208786</v>
      </c>
      <c r="BT201" s="74">
        <v>120226.230161659</v>
      </c>
      <c r="BU201" s="73">
        <f t="shared" si="192"/>
        <v>4.9761734792041724E-10</v>
      </c>
      <c r="BV201" s="73">
        <f t="shared" si="193"/>
        <v>4.9773589515918098E-10</v>
      </c>
      <c r="BW201" s="73">
        <f t="shared" si="194"/>
        <v>4.9773590498594686E-10</v>
      </c>
      <c r="BX201" s="73">
        <f t="shared" si="195"/>
        <v>4.97735904986779E-10</v>
      </c>
      <c r="BZ201" s="74">
        <v>1.9999999999999999E-11</v>
      </c>
      <c r="CA201" s="74">
        <v>5.1355008773900002</v>
      </c>
      <c r="CB201" s="74">
        <v>6770.7106012455997</v>
      </c>
      <c r="CC201" s="73">
        <f t="shared" si="196"/>
        <v>-8.4561703595372262E-12</v>
      </c>
      <c r="CD201" s="73">
        <f t="shared" si="197"/>
        <v>-8.453656829364889E-12</v>
      </c>
      <c r="CE201" s="73">
        <f t="shared" si="198"/>
        <v>-8.4536566183170388E-12</v>
      </c>
      <c r="CF201" s="73">
        <f t="shared" si="199"/>
        <v>-8.4536566182990073E-12</v>
      </c>
      <c r="CH201" s="74"/>
      <c r="CI201" s="74"/>
      <c r="CJ201" s="74"/>
      <c r="CP201" s="74"/>
      <c r="CQ201" s="74"/>
      <c r="CR201" s="74"/>
      <c r="CX201" s="74"/>
      <c r="CY201" s="74"/>
      <c r="CZ201" s="74"/>
      <c r="DF201" s="74">
        <v>1.97E-9</v>
      </c>
      <c r="DG201" s="74">
        <v>5.7330758343000001</v>
      </c>
      <c r="DH201" s="74">
        <v>157636.797401538</v>
      </c>
      <c r="DI201" s="73">
        <f t="shared" si="200"/>
        <v>-1.5944205221454557E-9</v>
      </c>
      <c r="DJ201" s="73">
        <f t="shared" si="201"/>
        <v>-1.5906764868173128E-9</v>
      </c>
      <c r="DK201" s="73">
        <f t="shared" si="202"/>
        <v>-1.5906761717641571E-9</v>
      </c>
      <c r="DL201" s="73">
        <f t="shared" si="203"/>
        <v>-1.5906761717372038E-9</v>
      </c>
      <c r="DN201" s="74">
        <v>2.3000000000000001E-10</v>
      </c>
      <c r="DO201" s="74">
        <v>2.2395414104200002</v>
      </c>
      <c r="DP201" s="74">
        <v>103925.01437542</v>
      </c>
      <c r="DQ201" s="73">
        <f t="shared" si="204"/>
        <v>2.2999958287320317E-10</v>
      </c>
      <c r="DR201" s="73">
        <f t="shared" si="205"/>
        <v>2.2999999422589821E-10</v>
      </c>
      <c r="DS201" s="73">
        <f t="shared" si="206"/>
        <v>2.2999999421668375E-10</v>
      </c>
      <c r="DT201" s="73">
        <f t="shared" si="207"/>
        <v>2.2999999421668295E-10</v>
      </c>
      <c r="DV201" s="74">
        <v>9.9999999999999994E-12</v>
      </c>
      <c r="DW201" s="74">
        <v>1.86505965946</v>
      </c>
      <c r="DX201" s="74">
        <v>27140.1715247625</v>
      </c>
      <c r="DY201" s="73">
        <f t="shared" si="208"/>
        <v>-9.5776269157510077E-12</v>
      </c>
      <c r="DZ201" s="73">
        <f t="shared" si="209"/>
        <v>-9.5760269334296043E-12</v>
      </c>
      <c r="EA201" s="73">
        <f t="shared" si="210"/>
        <v>-9.5760267989675474E-12</v>
      </c>
      <c r="EB201" s="73">
        <f t="shared" si="211"/>
        <v>-9.5760267989560832E-12</v>
      </c>
      <c r="ED201" s="74"/>
      <c r="EE201" s="74"/>
      <c r="EF201" s="74"/>
      <c r="EL201" s="74"/>
      <c r="EM201" s="74"/>
      <c r="EN201" s="74"/>
      <c r="ET201" s="74"/>
      <c r="EU201" s="74"/>
      <c r="EV201" s="74"/>
    </row>
    <row r="202" spans="12:152" s="73" customFormat="1" ht="13.5" x14ac:dyDescent="0.3">
      <c r="L202" s="74"/>
      <c r="N202" s="74">
        <v>1.48E-8</v>
      </c>
      <c r="O202" s="74">
        <v>4.5509449208200001</v>
      </c>
      <c r="P202" s="74">
        <v>124778.183658718</v>
      </c>
      <c r="Q202" s="73">
        <f t="shared" si="176"/>
        <v>-2.145794408549791E-9</v>
      </c>
      <c r="R202" s="73">
        <f t="shared" si="177"/>
        <v>-2.1083626239498156E-9</v>
      </c>
      <c r="S202" s="73">
        <f t="shared" si="178"/>
        <v>-2.1083594805183466E-9</v>
      </c>
      <c r="T202" s="73">
        <f t="shared" si="179"/>
        <v>-2.108359480251882E-9</v>
      </c>
      <c r="V202" s="74">
        <v>1.68E-9</v>
      </c>
      <c r="W202" s="74">
        <v>5.9636097614699999</v>
      </c>
      <c r="X202" s="74">
        <v>157636.797401538</v>
      </c>
      <c r="Y202" s="73">
        <f t="shared" si="180"/>
        <v>-1.5491972059432302E-9</v>
      </c>
      <c r="Z202" s="73">
        <f t="shared" si="181"/>
        <v>-1.5470907456024116E-9</v>
      </c>
      <c r="AA202" s="73">
        <f t="shared" si="182"/>
        <v>-1.5470905680625196E-9</v>
      </c>
      <c r="AB202" s="73">
        <f t="shared" si="183"/>
        <v>-1.5470905680473307E-9</v>
      </c>
      <c r="AD202" s="74">
        <v>7.0000000000000004E-11</v>
      </c>
      <c r="AE202" s="74">
        <v>5.6555394669999997</v>
      </c>
      <c r="AF202" s="74">
        <v>181555.94006083001</v>
      </c>
      <c r="AG202" s="73">
        <f t="shared" si="184"/>
        <v>1.3890891419127948E-11</v>
      </c>
      <c r="AH202" s="73">
        <f t="shared" si="185"/>
        <v>1.4145922229950618E-11</v>
      </c>
      <c r="AI202" s="73">
        <f t="shared" si="186"/>
        <v>1.4145943634710113E-11</v>
      </c>
      <c r="AJ202" s="73">
        <f t="shared" si="187"/>
        <v>1.4145943636518296E-11</v>
      </c>
      <c r="AL202" s="74"/>
      <c r="AM202" s="74"/>
      <c r="AN202" s="74"/>
      <c r="AT202" s="74"/>
      <c r="AU202" s="74"/>
      <c r="AV202" s="74"/>
      <c r="BB202" s="74"/>
      <c r="BC202" s="74"/>
      <c r="BD202" s="74"/>
      <c r="BJ202" s="74">
        <v>4.2299999999999997E-9</v>
      </c>
      <c r="BK202" s="74">
        <v>2.0821522094799998</v>
      </c>
      <c r="BL202" s="74">
        <v>76144.945564344103</v>
      </c>
      <c r="BM202" s="73">
        <f t="shared" si="188"/>
        <v>2.16720826849672E-9</v>
      </c>
      <c r="BN202" s="73">
        <f t="shared" si="189"/>
        <v>2.172871109554459E-9</v>
      </c>
      <c r="BO202" s="73">
        <f t="shared" si="190"/>
        <v>2.1728715847968569E-9</v>
      </c>
      <c r="BP202" s="73">
        <f t="shared" si="191"/>
        <v>2.1728715848364665E-9</v>
      </c>
      <c r="BR202" s="74">
        <v>4.7000000000000003E-10</v>
      </c>
      <c r="BS202" s="74">
        <v>3.7705321562899998</v>
      </c>
      <c r="BT202" s="74">
        <v>25973.463852888901</v>
      </c>
      <c r="BU202" s="73">
        <f t="shared" si="192"/>
        <v>-2.6770745996426321E-11</v>
      </c>
      <c r="BV202" s="73">
        <f t="shared" si="193"/>
        <v>-2.7020371008112362E-11</v>
      </c>
      <c r="BW202" s="73">
        <f t="shared" si="194"/>
        <v>-2.7020391966795989E-11</v>
      </c>
      <c r="BX202" s="73">
        <f t="shared" si="195"/>
        <v>-2.7020391968583029E-11</v>
      </c>
      <c r="BZ202" s="74">
        <v>9.9999999999999994E-12</v>
      </c>
      <c r="CA202" s="74">
        <v>4.6544150087</v>
      </c>
      <c r="CB202" s="74">
        <v>78259.828089364499</v>
      </c>
      <c r="CC202" s="73">
        <f t="shared" si="196"/>
        <v>9.6747691257946151E-12</v>
      </c>
      <c r="CD202" s="73">
        <f t="shared" si="197"/>
        <v>9.6788114277267965E-12</v>
      </c>
      <c r="CE202" s="73">
        <f t="shared" si="198"/>
        <v>9.6788117660826964E-12</v>
      </c>
      <c r="CF202" s="73">
        <f t="shared" si="199"/>
        <v>9.6788117661112777E-12</v>
      </c>
      <c r="CH202" s="74"/>
      <c r="CI202" s="74"/>
      <c r="CJ202" s="74"/>
      <c r="CP202" s="74"/>
      <c r="CQ202" s="74"/>
      <c r="CR202" s="74"/>
      <c r="CX202" s="74"/>
      <c r="CY202" s="74"/>
      <c r="CZ202" s="74"/>
      <c r="DF202" s="74">
        <v>1.9599999999999998E-9</v>
      </c>
      <c r="DG202" s="74">
        <v>6.606260924E-2</v>
      </c>
      <c r="DH202" s="74">
        <v>40565.2543247742</v>
      </c>
      <c r="DI202" s="73">
        <f t="shared" si="200"/>
        <v>1.3488909077935141E-9</v>
      </c>
      <c r="DJ202" s="73">
        <f t="shared" si="201"/>
        <v>1.3477089594898103E-9</v>
      </c>
      <c r="DK202" s="73">
        <f t="shared" si="202"/>
        <v>1.3477088602119739E-9</v>
      </c>
      <c r="DL202" s="73">
        <f t="shared" si="203"/>
        <v>1.3477088602035606E-9</v>
      </c>
      <c r="DN202" s="74">
        <v>2.4E-10</v>
      </c>
      <c r="DO202" s="74">
        <v>3.6567338517399999</v>
      </c>
      <c r="DP202" s="74">
        <v>26610.4805596679</v>
      </c>
      <c r="DQ202" s="73">
        <f t="shared" si="204"/>
        <v>-1.6373242924858989E-10</v>
      </c>
      <c r="DR202" s="73">
        <f t="shared" si="205"/>
        <v>-1.6363676437285345E-10</v>
      </c>
      <c r="DS202" s="73">
        <f t="shared" si="206"/>
        <v>-1.6363675633859186E-10</v>
      </c>
      <c r="DT202" s="73">
        <f t="shared" si="207"/>
        <v>-1.6363675633791321E-10</v>
      </c>
      <c r="DV202" s="74">
        <v>9.9999999999999994E-12</v>
      </c>
      <c r="DW202" s="74">
        <v>4.7095478465999996</v>
      </c>
      <c r="DX202" s="74">
        <v>77197.213947532495</v>
      </c>
      <c r="DY202" s="73">
        <f t="shared" si="208"/>
        <v>-3.2476435249638202E-12</v>
      </c>
      <c r="DZ202" s="73">
        <f t="shared" si="209"/>
        <v>-3.232684993935945E-12</v>
      </c>
      <c r="EA202" s="73">
        <f t="shared" si="210"/>
        <v>-3.2326837376477455E-12</v>
      </c>
      <c r="EB202" s="73">
        <f t="shared" si="211"/>
        <v>-3.2326837375423143E-12</v>
      </c>
      <c r="ED202" s="74"/>
      <c r="EE202" s="74"/>
      <c r="EF202" s="74"/>
      <c r="EL202" s="74"/>
      <c r="EM202" s="74"/>
      <c r="EN202" s="74"/>
      <c r="ET202" s="74"/>
      <c r="EU202" s="74"/>
      <c r="EV202" s="74"/>
    </row>
    <row r="203" spans="12:152" s="73" customFormat="1" ht="13.5" x14ac:dyDescent="0.3">
      <c r="L203" s="74"/>
      <c r="N203" s="74">
        <v>1.481E-8</v>
      </c>
      <c r="O203" s="74">
        <v>3.6224294244299999</v>
      </c>
      <c r="P203" s="74">
        <v>149.56319713459999</v>
      </c>
      <c r="Q203" s="73">
        <f t="shared" si="176"/>
        <v>1.441469399120755E-8</v>
      </c>
      <c r="R203" s="73">
        <f t="shared" si="177"/>
        <v>1.4414683579022492E-8</v>
      </c>
      <c r="S203" s="73">
        <f t="shared" si="178"/>
        <v>1.4414683578148261E-8</v>
      </c>
      <c r="T203" s="73">
        <f t="shared" si="179"/>
        <v>1.4414683578148185E-8</v>
      </c>
      <c r="V203" s="74">
        <v>1.7800000000000001E-9</v>
      </c>
      <c r="W203" s="74">
        <v>1.42319344949</v>
      </c>
      <c r="X203" s="74">
        <v>77197.213947532495</v>
      </c>
      <c r="Y203" s="73">
        <f t="shared" si="180"/>
        <v>3.2917572849062265E-10</v>
      </c>
      <c r="Z203" s="73">
        <f t="shared" si="181"/>
        <v>3.2640940820368581E-10</v>
      </c>
      <c r="AA203" s="73">
        <f t="shared" si="182"/>
        <v>3.2640917590351073E-10</v>
      </c>
      <c r="AB203" s="73">
        <f t="shared" si="183"/>
        <v>3.2640917588401548E-10</v>
      </c>
      <c r="AD203" s="74">
        <v>8.9999999999999999E-11</v>
      </c>
      <c r="AE203" s="74">
        <v>2.5687000605099999</v>
      </c>
      <c r="AF203" s="74">
        <v>129909.82474277601</v>
      </c>
      <c r="AG203" s="73">
        <f t="shared" si="184"/>
        <v>1.5277617908300014E-11</v>
      </c>
      <c r="AH203" s="73">
        <f t="shared" si="185"/>
        <v>1.5513561371665908E-11</v>
      </c>
      <c r="AI203" s="73">
        <f t="shared" si="186"/>
        <v>1.5513581177367514E-11</v>
      </c>
      <c r="AJ203" s="73">
        <f t="shared" si="187"/>
        <v>1.5513581179020415E-11</v>
      </c>
      <c r="AL203" s="74"/>
      <c r="AM203" s="74"/>
      <c r="AN203" s="74"/>
      <c r="AT203" s="74"/>
      <c r="AU203" s="74"/>
      <c r="AV203" s="74"/>
      <c r="BB203" s="74"/>
      <c r="BC203" s="74"/>
      <c r="BD203" s="74"/>
      <c r="BJ203" s="74">
        <v>4.7200000000000002E-9</v>
      </c>
      <c r="BK203" s="74">
        <v>3.3550851825399999</v>
      </c>
      <c r="BL203" s="74">
        <v>35191.810135691798</v>
      </c>
      <c r="BM203" s="73">
        <f t="shared" si="188"/>
        <v>-4.7184861236703307E-9</v>
      </c>
      <c r="BN203" s="73">
        <f t="shared" si="189"/>
        <v>-4.7185710588888677E-9</v>
      </c>
      <c r="BO203" s="73">
        <f t="shared" si="190"/>
        <v>-4.7185710659172824E-9</v>
      </c>
      <c r="BP203" s="73">
        <f t="shared" si="191"/>
        <v>-4.7185710659178763E-9</v>
      </c>
      <c r="BR203" s="74">
        <v>4.7000000000000003E-10</v>
      </c>
      <c r="BS203" s="74">
        <v>2.8286767088699998</v>
      </c>
      <c r="BT203" s="74">
        <v>25668.418497699</v>
      </c>
      <c r="BU203" s="73">
        <f t="shared" si="192"/>
        <v>1.5222251435087829E-10</v>
      </c>
      <c r="BV203" s="73">
        <f t="shared" si="193"/>
        <v>1.5198871396864588E-10</v>
      </c>
      <c r="BW203" s="73">
        <f t="shared" si="194"/>
        <v>1.5198869433652723E-10</v>
      </c>
      <c r="BX203" s="73">
        <f t="shared" si="195"/>
        <v>1.5198869433485868E-10</v>
      </c>
      <c r="BZ203" s="74">
        <v>9.9999999999999994E-12</v>
      </c>
      <c r="CA203" s="74">
        <v>3.9968745549000002</v>
      </c>
      <c r="CB203" s="74">
        <v>188276.65404017101</v>
      </c>
      <c r="CC203" s="73">
        <f t="shared" si="196"/>
        <v>-4.6581095811762095E-12</v>
      </c>
      <c r="CD203" s="73">
        <f t="shared" si="197"/>
        <v>-4.6239513738925464E-12</v>
      </c>
      <c r="CE203" s="73">
        <f t="shared" si="198"/>
        <v>-4.6239485030062044E-12</v>
      </c>
      <c r="CF203" s="73">
        <f t="shared" si="199"/>
        <v>-4.6239485027642767E-12</v>
      </c>
      <c r="CH203" s="74"/>
      <c r="CI203" s="74"/>
      <c r="CJ203" s="74"/>
      <c r="CP203" s="74"/>
      <c r="CQ203" s="74"/>
      <c r="CR203" s="74"/>
      <c r="CX203" s="74"/>
      <c r="CY203" s="74"/>
      <c r="CZ203" s="74"/>
      <c r="DF203" s="74">
        <v>1.87E-9</v>
      </c>
      <c r="DG203" s="74">
        <v>0.86187283408000004</v>
      </c>
      <c r="DH203" s="74">
        <v>120226.230161659</v>
      </c>
      <c r="DI203" s="73">
        <f t="shared" si="200"/>
        <v>1.634849253463624E-9</v>
      </c>
      <c r="DJ203" s="73">
        <f t="shared" si="201"/>
        <v>1.6326087731441976E-9</v>
      </c>
      <c r="DK203" s="73">
        <f t="shared" si="202"/>
        <v>1.6326085846129926E-9</v>
      </c>
      <c r="DL203" s="73">
        <f t="shared" si="203"/>
        <v>1.6326085845970278E-9</v>
      </c>
      <c r="DN203" s="74">
        <v>2.1E-10</v>
      </c>
      <c r="DO203" s="74">
        <v>4.4956501493800003</v>
      </c>
      <c r="DP203" s="74">
        <v>78256.595877721702</v>
      </c>
      <c r="DQ203" s="73">
        <f t="shared" si="204"/>
        <v>2.0979233454823178E-10</v>
      </c>
      <c r="DR203" s="73">
        <f t="shared" si="205"/>
        <v>2.0980703060864968E-10</v>
      </c>
      <c r="DS203" s="73">
        <f t="shared" si="206"/>
        <v>2.0980703181993143E-10</v>
      </c>
      <c r="DT203" s="73">
        <f t="shared" si="207"/>
        <v>2.0980703182003377E-10</v>
      </c>
      <c r="DV203" s="74">
        <v>9.9999999999999994E-12</v>
      </c>
      <c r="DW203" s="74">
        <v>3.3008022432400002</v>
      </c>
      <c r="DX203" s="74">
        <v>104331.942805396</v>
      </c>
      <c r="DY203" s="73">
        <f t="shared" si="208"/>
        <v>1.805319848620816E-12</v>
      </c>
      <c r="DZ203" s="73">
        <f t="shared" si="209"/>
        <v>1.8263338758092155E-12</v>
      </c>
      <c r="EA203" s="73">
        <f t="shared" si="210"/>
        <v>1.8263356398427366E-12</v>
      </c>
      <c r="EB203" s="73">
        <f t="shared" si="211"/>
        <v>1.8263356399902797E-12</v>
      </c>
      <c r="ED203" s="74"/>
      <c r="EE203" s="74"/>
      <c r="EF203" s="74"/>
      <c r="EL203" s="74"/>
      <c r="EM203" s="74"/>
      <c r="EN203" s="74"/>
      <c r="ET203" s="74"/>
      <c r="EU203" s="74"/>
      <c r="EV203" s="74"/>
    </row>
    <row r="204" spans="12:152" s="73" customFormat="1" ht="13.5" x14ac:dyDescent="0.3">
      <c r="L204" s="74"/>
      <c r="N204" s="74">
        <v>1.5160000000000001E-8</v>
      </c>
      <c r="O204" s="74">
        <v>5.3232780244000004</v>
      </c>
      <c r="P204" s="74">
        <v>129909.82474277601</v>
      </c>
      <c r="Q204" s="73">
        <f t="shared" si="176"/>
        <v>-8.0218301716470836E-9</v>
      </c>
      <c r="R204" s="73">
        <f t="shared" si="177"/>
        <v>-8.056029765348308E-9</v>
      </c>
      <c r="S204" s="73">
        <f t="shared" si="178"/>
        <v>-8.0560326344240013E-9</v>
      </c>
      <c r="T204" s="73">
        <f t="shared" si="179"/>
        <v>-8.0560326346634436E-9</v>
      </c>
      <c r="V204" s="74">
        <v>1.9599999999999998E-9</v>
      </c>
      <c r="W204" s="74">
        <v>5.5965449731800003</v>
      </c>
      <c r="X204" s="74">
        <v>78270.822971723304</v>
      </c>
      <c r="Y204" s="73">
        <f t="shared" si="180"/>
        <v>3.7853397673128169E-10</v>
      </c>
      <c r="Z204" s="73">
        <f t="shared" si="181"/>
        <v>3.8161649447064481E-10</v>
      </c>
      <c r="AA204" s="73">
        <f t="shared" si="182"/>
        <v>3.8161675324392548E-10</v>
      </c>
      <c r="AB204" s="73">
        <f t="shared" si="183"/>
        <v>3.8161675326621878E-10</v>
      </c>
      <c r="AD204" s="74">
        <v>7.9999999999999995E-11</v>
      </c>
      <c r="AE204" s="74">
        <v>0.67171808844000003</v>
      </c>
      <c r="AF204" s="74">
        <v>79852.782320006299</v>
      </c>
      <c r="AG204" s="73">
        <f t="shared" si="184"/>
        <v>-7.9047231646777819E-11</v>
      </c>
      <c r="AH204" s="73">
        <f t="shared" si="185"/>
        <v>-7.9067259417124002E-11</v>
      </c>
      <c r="AI204" s="73">
        <f t="shared" si="186"/>
        <v>-7.906726108981657E-11</v>
      </c>
      <c r="AJ204" s="73">
        <f t="shared" si="187"/>
        <v>-7.9067261089957811E-11</v>
      </c>
      <c r="AL204" s="74"/>
      <c r="AM204" s="74"/>
      <c r="AN204" s="74"/>
      <c r="AT204" s="74"/>
      <c r="AU204" s="74"/>
      <c r="AV204" s="74"/>
      <c r="BB204" s="74"/>
      <c r="BC204" s="74"/>
      <c r="BD204" s="74"/>
      <c r="BJ204" s="74">
        <v>4.18E-9</v>
      </c>
      <c r="BK204" s="74">
        <v>3.5790895634100002</v>
      </c>
      <c r="BL204" s="74">
        <v>52329.585093633097</v>
      </c>
      <c r="BM204" s="73">
        <f t="shared" si="188"/>
        <v>2.2497833527204997E-9</v>
      </c>
      <c r="BN204" s="73">
        <f t="shared" si="189"/>
        <v>2.246006155717332E-9</v>
      </c>
      <c r="BO204" s="73">
        <f t="shared" si="190"/>
        <v>2.2460058384678438E-9</v>
      </c>
      <c r="BP204" s="73">
        <f t="shared" si="191"/>
        <v>2.2460058384409919E-9</v>
      </c>
      <c r="BR204" s="74">
        <v>4.6000000000000001E-10</v>
      </c>
      <c r="BS204" s="74">
        <v>4.1442747772199997</v>
      </c>
      <c r="BT204" s="74">
        <v>125887.562210812</v>
      </c>
      <c r="BU204" s="73">
        <f t="shared" si="192"/>
        <v>4.0834015940208717E-10</v>
      </c>
      <c r="BV204" s="73">
        <f t="shared" si="193"/>
        <v>4.0888490737846047E-10</v>
      </c>
      <c r="BW204" s="73">
        <f t="shared" si="194"/>
        <v>4.088849530025139E-10</v>
      </c>
      <c r="BX204" s="73">
        <f t="shared" si="195"/>
        <v>4.0888495300634732E-10</v>
      </c>
      <c r="BZ204" s="74">
        <v>9.9999999999999994E-12</v>
      </c>
      <c r="CA204" s="74">
        <v>4.3906969233000002</v>
      </c>
      <c r="CB204" s="74">
        <v>104371.28232719599</v>
      </c>
      <c r="CC204" s="73">
        <f t="shared" si="196"/>
        <v>-9.997243446521516E-12</v>
      </c>
      <c r="CD204" s="73">
        <f t="shared" si="197"/>
        <v>-9.9967186982201419E-12</v>
      </c>
      <c r="CE204" s="73">
        <f t="shared" si="198"/>
        <v>-9.9967186522431881E-12</v>
      </c>
      <c r="CF204" s="73">
        <f t="shared" si="199"/>
        <v>-9.996718652239288E-12</v>
      </c>
      <c r="CH204" s="74"/>
      <c r="CI204" s="74"/>
      <c r="CJ204" s="74"/>
      <c r="CP204" s="74"/>
      <c r="CQ204" s="74"/>
      <c r="CR204" s="74"/>
      <c r="CX204" s="74"/>
      <c r="CY204" s="74"/>
      <c r="CZ204" s="74"/>
      <c r="DF204" s="74">
        <v>2.6200000000000001E-9</v>
      </c>
      <c r="DG204" s="74">
        <v>4.1485003270899998</v>
      </c>
      <c r="DH204" s="74">
        <v>24491.7166992895</v>
      </c>
      <c r="DI204" s="73">
        <f t="shared" si="200"/>
        <v>2.5760325630950006E-9</v>
      </c>
      <c r="DJ204" s="73">
        <f t="shared" si="201"/>
        <v>2.575792469806438E-9</v>
      </c>
      <c r="DK204" s="73">
        <f t="shared" si="202"/>
        <v>2.5757924496205233E-9</v>
      </c>
      <c r="DL204" s="73">
        <f t="shared" si="203"/>
        <v>2.5757924496188069E-9</v>
      </c>
      <c r="DN204" s="74">
        <v>2.1E-10</v>
      </c>
      <c r="DO204" s="74">
        <v>3.6926662488200002</v>
      </c>
      <c r="DP204" s="74">
        <v>77623.812138408495</v>
      </c>
      <c r="DQ204" s="73">
        <f t="shared" si="204"/>
        <v>8.5113106603415093E-12</v>
      </c>
      <c r="DR204" s="73">
        <f t="shared" si="205"/>
        <v>8.8449027160679607E-12</v>
      </c>
      <c r="DS204" s="73">
        <f t="shared" si="206"/>
        <v>8.8449307242242152E-12</v>
      </c>
      <c r="DT204" s="73">
        <f t="shared" si="207"/>
        <v>8.8449307266095214E-12</v>
      </c>
      <c r="DV204" s="74">
        <v>1.9999999999999999E-11</v>
      </c>
      <c r="DW204" s="74">
        <v>2.1501444269299999</v>
      </c>
      <c r="DX204" s="74">
        <v>78259.828089364499</v>
      </c>
      <c r="DY204" s="73">
        <f t="shared" si="208"/>
        <v>-1.25406260699574E-11</v>
      </c>
      <c r="DZ204" s="73">
        <f t="shared" si="209"/>
        <v>-1.2565583232514132E-11</v>
      </c>
      <c r="EA204" s="73">
        <f t="shared" si="210"/>
        <v>-1.256558532661333E-11</v>
      </c>
      <c r="EB204" s="73">
        <f t="shared" si="211"/>
        <v>-1.2565585326790224E-11</v>
      </c>
      <c r="ED204" s="74"/>
      <c r="EE204" s="74"/>
      <c r="EF204" s="74"/>
      <c r="EL204" s="74"/>
      <c r="EM204" s="74"/>
      <c r="EN204" s="74"/>
      <c r="ET204" s="74"/>
      <c r="EU204" s="74"/>
      <c r="EV204" s="74"/>
    </row>
    <row r="205" spans="12:152" s="73" customFormat="1" ht="13.5" x14ac:dyDescent="0.3">
      <c r="L205" s="74"/>
      <c r="N205" s="74">
        <v>1.5939999999999999E-8</v>
      </c>
      <c r="O205" s="74">
        <v>3.00887674765</v>
      </c>
      <c r="P205" s="74">
        <v>77623.812138408495</v>
      </c>
      <c r="Q205" s="73">
        <f t="shared" si="176"/>
        <v>1.0562390597346177E-8</v>
      </c>
      <c r="R205" s="73">
        <f t="shared" si="177"/>
        <v>1.0581357612762208E-8</v>
      </c>
      <c r="S205" s="73">
        <f t="shared" si="178"/>
        <v>1.0581359204149996E-8</v>
      </c>
      <c r="T205" s="73">
        <f t="shared" si="179"/>
        <v>1.0581359204285524E-8</v>
      </c>
      <c r="V205" s="74">
        <v>1.61E-9</v>
      </c>
      <c r="W205" s="74">
        <v>5.5191817407899997</v>
      </c>
      <c r="X205" s="74">
        <v>26555.868131928601</v>
      </c>
      <c r="Y205" s="73">
        <f t="shared" si="180"/>
        <v>-1.5905903469730218E-9</v>
      </c>
      <c r="Z205" s="73">
        <f t="shared" si="181"/>
        <v>-1.5907256796401383E-9</v>
      </c>
      <c r="AA205" s="73">
        <f t="shared" si="182"/>
        <v>-1.5907256909831794E-9</v>
      </c>
      <c r="AB205" s="73">
        <f t="shared" si="183"/>
        <v>-1.5907256909841394E-9</v>
      </c>
      <c r="AD205" s="74">
        <v>7.0000000000000004E-11</v>
      </c>
      <c r="AE205" s="74">
        <v>4.06204756163</v>
      </c>
      <c r="AF205" s="74">
        <v>39609.654583165597</v>
      </c>
      <c r="AG205" s="73">
        <f t="shared" si="184"/>
        <v>6.8159412900549527E-11</v>
      </c>
      <c r="AH205" s="73">
        <f t="shared" si="185"/>
        <v>6.8172327722398324E-11</v>
      </c>
      <c r="AI205" s="73">
        <f t="shared" si="186"/>
        <v>6.8172328804869298E-11</v>
      </c>
      <c r="AJ205" s="73">
        <f t="shared" si="187"/>
        <v>6.8172328804961425E-11</v>
      </c>
      <c r="AL205" s="74"/>
      <c r="AM205" s="74"/>
      <c r="AN205" s="74"/>
      <c r="AT205" s="74"/>
      <c r="AU205" s="74"/>
      <c r="AV205" s="74"/>
      <c r="BB205" s="74"/>
      <c r="BC205" s="74"/>
      <c r="BD205" s="74"/>
      <c r="BJ205" s="74">
        <v>4.4100000000000003E-9</v>
      </c>
      <c r="BK205" s="74">
        <v>4.9119676849099996</v>
      </c>
      <c r="BL205" s="74">
        <v>78050.410329284496</v>
      </c>
      <c r="BM205" s="73">
        <f t="shared" si="188"/>
        <v>-4.2690126661747773E-9</v>
      </c>
      <c r="BN205" s="73">
        <f t="shared" si="189"/>
        <v>-4.270775579974583E-9</v>
      </c>
      <c r="BO205" s="73">
        <f t="shared" si="190"/>
        <v>-4.2707757275341868E-9</v>
      </c>
      <c r="BP205" s="73">
        <f t="shared" si="191"/>
        <v>-4.2707757275466847E-9</v>
      </c>
      <c r="BR205" s="74">
        <v>3.9E-10</v>
      </c>
      <c r="BS205" s="74">
        <v>4.06156914485</v>
      </c>
      <c r="BT205" s="74">
        <v>104355.493901654</v>
      </c>
      <c r="BU205" s="73">
        <f t="shared" si="192"/>
        <v>-3.1987655250925944E-10</v>
      </c>
      <c r="BV205" s="73">
        <f t="shared" si="193"/>
        <v>-3.1939894012953171E-10</v>
      </c>
      <c r="BW205" s="73">
        <f t="shared" si="194"/>
        <v>-3.1939889996694619E-10</v>
      </c>
      <c r="BX205" s="73">
        <f t="shared" si="195"/>
        <v>-3.1939889996353686E-10</v>
      </c>
      <c r="BZ205" s="74">
        <v>9.9999999999999994E-12</v>
      </c>
      <c r="CA205" s="74">
        <v>1.6408366138699999</v>
      </c>
      <c r="CB205" s="74">
        <v>78283.379185622296</v>
      </c>
      <c r="CC205" s="73">
        <f t="shared" si="196"/>
        <v>-7.2050464495554706E-12</v>
      </c>
      <c r="CD205" s="73">
        <f t="shared" si="197"/>
        <v>-7.2161559700425575E-12</v>
      </c>
      <c r="CE205" s="73">
        <f t="shared" si="198"/>
        <v>-7.2161569020416466E-12</v>
      </c>
      <c r="CF205" s="73">
        <f t="shared" si="199"/>
        <v>-7.2161569021219259E-12</v>
      </c>
      <c r="CH205" s="74"/>
      <c r="CI205" s="74"/>
      <c r="CJ205" s="74"/>
      <c r="CP205" s="74"/>
      <c r="CQ205" s="74"/>
      <c r="CR205" s="74"/>
      <c r="CX205" s="74"/>
      <c r="CY205" s="74"/>
      <c r="CZ205" s="74"/>
      <c r="DF205" s="74">
        <v>2.4399999999999998E-9</v>
      </c>
      <c r="DG205" s="74">
        <v>4.1439989007599998</v>
      </c>
      <c r="DH205" s="74">
        <v>95247.705572179097</v>
      </c>
      <c r="DI205" s="73">
        <f t="shared" si="200"/>
        <v>1.7008341084539733E-9</v>
      </c>
      <c r="DJ205" s="73">
        <f t="shared" si="201"/>
        <v>1.6974178289909472E-9</v>
      </c>
      <c r="DK205" s="73">
        <f t="shared" si="202"/>
        <v>1.6974175418816518E-9</v>
      </c>
      <c r="DL205" s="73">
        <f t="shared" si="203"/>
        <v>1.6974175418573407E-9</v>
      </c>
      <c r="DN205" s="74">
        <v>2.8000000000000002E-10</v>
      </c>
      <c r="DO205" s="74">
        <v>5.7165273688399996</v>
      </c>
      <c r="DP205" s="74">
        <v>77211.441041534097</v>
      </c>
      <c r="DQ205" s="73">
        <f t="shared" si="204"/>
        <v>-2.7999945155011935E-10</v>
      </c>
      <c r="DR205" s="73">
        <f t="shared" si="205"/>
        <v>-2.7999822498675195E-10</v>
      </c>
      <c r="DS205" s="73">
        <f t="shared" si="206"/>
        <v>-2.7999822485436696E-10</v>
      </c>
      <c r="DT205" s="73">
        <f t="shared" si="207"/>
        <v>-2.7999822485435559E-10</v>
      </c>
      <c r="DV205" s="74">
        <v>9.9999999999999994E-12</v>
      </c>
      <c r="DW205" s="74">
        <v>4.1690963729400004</v>
      </c>
      <c r="DX205" s="74">
        <v>51742.094545271502</v>
      </c>
      <c r="DY205" s="73">
        <f t="shared" si="208"/>
        <v>-8.6298842473287491E-12</v>
      </c>
      <c r="DZ205" s="73">
        <f t="shared" si="209"/>
        <v>-8.6245251312107942E-12</v>
      </c>
      <c r="EA205" s="73">
        <f t="shared" si="210"/>
        <v>-8.6245246808419053E-12</v>
      </c>
      <c r="EB205" s="73">
        <f t="shared" si="211"/>
        <v>-8.6245246808039277E-12</v>
      </c>
      <c r="ED205" s="74"/>
      <c r="EE205" s="74"/>
      <c r="EF205" s="74"/>
      <c r="EL205" s="74"/>
      <c r="EM205" s="74"/>
      <c r="EN205" s="74"/>
      <c r="ET205" s="74"/>
      <c r="EU205" s="74"/>
      <c r="EV205" s="74"/>
    </row>
    <row r="206" spans="12:152" s="73" customFormat="1" ht="13.5" x14ac:dyDescent="0.3">
      <c r="L206" s="74"/>
      <c r="N206" s="74">
        <v>1.927E-8</v>
      </c>
      <c r="O206" s="74">
        <v>3.9037810819700001</v>
      </c>
      <c r="P206" s="74">
        <v>74.781598567299994</v>
      </c>
      <c r="Q206" s="73">
        <f t="shared" si="176"/>
        <v>7.6102187016449233E-9</v>
      </c>
      <c r="R206" s="73">
        <f t="shared" si="177"/>
        <v>7.6101915854272529E-9</v>
      </c>
      <c r="S206" s="73">
        <f t="shared" si="178"/>
        <v>7.6101915831505161E-9</v>
      </c>
      <c r="T206" s="73">
        <f t="shared" si="179"/>
        <v>7.6101915831503291E-9</v>
      </c>
      <c r="V206" s="74">
        <v>1.97E-9</v>
      </c>
      <c r="W206" s="74">
        <v>4.7997585856200002</v>
      </c>
      <c r="X206" s="74">
        <v>25455.119402261</v>
      </c>
      <c r="Y206" s="73">
        <f t="shared" si="180"/>
        <v>-1.8088245858089783E-9</v>
      </c>
      <c r="Z206" s="73">
        <f t="shared" si="181"/>
        <v>-1.8092312285477617E-9</v>
      </c>
      <c r="AA206" s="73">
        <f t="shared" si="182"/>
        <v>-1.8092312626696655E-9</v>
      </c>
      <c r="AB206" s="73">
        <f t="shared" si="183"/>
        <v>-1.8092312626725455E-9</v>
      </c>
      <c r="AD206" s="74">
        <v>7.0000000000000004E-11</v>
      </c>
      <c r="AE206" s="74">
        <v>1.4657583889700001</v>
      </c>
      <c r="AF206" s="74">
        <v>853.19638175199998</v>
      </c>
      <c r="AG206" s="73">
        <f t="shared" si="184"/>
        <v>-6.488433865919257E-11</v>
      </c>
      <c r="AH206" s="73">
        <f t="shared" si="185"/>
        <v>-6.4883879606374968E-11</v>
      </c>
      <c r="AI206" s="73">
        <f t="shared" si="186"/>
        <v>-6.4883879567831092E-11</v>
      </c>
      <c r="AJ206" s="73">
        <f t="shared" si="187"/>
        <v>-6.4883879567827873E-11</v>
      </c>
      <c r="AL206" s="74"/>
      <c r="AM206" s="74"/>
      <c r="AN206" s="74"/>
      <c r="AT206" s="74"/>
      <c r="AU206" s="74"/>
      <c r="AV206" s="74"/>
      <c r="BB206" s="74"/>
      <c r="BC206" s="74"/>
      <c r="BD206" s="74"/>
      <c r="BJ206" s="74">
        <v>4.3999999999999997E-9</v>
      </c>
      <c r="BK206" s="74">
        <v>4.4786658181399996</v>
      </c>
      <c r="BL206" s="74">
        <v>183724.70054311201</v>
      </c>
      <c r="BM206" s="73">
        <f t="shared" si="188"/>
        <v>-2.8659969802605648E-9</v>
      </c>
      <c r="BN206" s="73">
        <f t="shared" si="189"/>
        <v>-2.8785398762562105E-9</v>
      </c>
      <c r="BO206" s="73">
        <f t="shared" si="190"/>
        <v>-2.8785409276743673E-9</v>
      </c>
      <c r="BP206" s="73">
        <f t="shared" si="191"/>
        <v>-2.8785409277636515E-9</v>
      </c>
      <c r="BR206" s="74">
        <v>3.7000000000000001E-10</v>
      </c>
      <c r="BS206" s="74">
        <v>3.2224538035600001</v>
      </c>
      <c r="BT206" s="74">
        <v>51322.609901396303</v>
      </c>
      <c r="BU206" s="73">
        <f t="shared" si="192"/>
        <v>1.5609892110786978E-10</v>
      </c>
      <c r="BV206" s="73">
        <f t="shared" si="193"/>
        <v>1.5645146665932935E-10</v>
      </c>
      <c r="BW206" s="73">
        <f t="shared" si="194"/>
        <v>1.5645149625252361E-10</v>
      </c>
      <c r="BX206" s="73">
        <f t="shared" si="195"/>
        <v>1.5645149625503943E-10</v>
      </c>
      <c r="BZ206" s="74">
        <v>9.9999999999999994E-12</v>
      </c>
      <c r="CA206" s="74">
        <v>1.50558734911</v>
      </c>
      <c r="CB206" s="74">
        <v>78378.148713407805</v>
      </c>
      <c r="CC206" s="73">
        <f t="shared" si="196"/>
        <v>5.6419482395911788E-12</v>
      </c>
      <c r="CD206" s="73">
        <f t="shared" si="197"/>
        <v>5.6286866007582592E-12</v>
      </c>
      <c r="CE206" s="73">
        <f t="shared" si="198"/>
        <v>5.6286854866745894E-12</v>
      </c>
      <c r="CF206" s="73">
        <f t="shared" si="199"/>
        <v>5.628685486580622E-12</v>
      </c>
      <c r="CH206" s="74"/>
      <c r="CI206" s="74"/>
      <c r="CJ206" s="74"/>
      <c r="CP206" s="74"/>
      <c r="CQ206" s="74"/>
      <c r="CR206" s="74"/>
      <c r="CX206" s="74"/>
      <c r="CY206" s="74"/>
      <c r="CZ206" s="74"/>
      <c r="DF206" s="74">
        <v>2.3199999999999998E-9</v>
      </c>
      <c r="DG206" s="74">
        <v>5.4516569531599997</v>
      </c>
      <c r="DH206" s="74">
        <v>33967.9922949131</v>
      </c>
      <c r="DI206" s="73">
        <f t="shared" si="200"/>
        <v>-1.0640403448854572E-9</v>
      </c>
      <c r="DJ206" s="73">
        <f t="shared" si="201"/>
        <v>-1.0654744140434179E-9</v>
      </c>
      <c r="DK206" s="73">
        <f t="shared" si="202"/>
        <v>-1.0654745344291282E-9</v>
      </c>
      <c r="DL206" s="73">
        <f t="shared" si="203"/>
        <v>-1.0654745344392029E-9</v>
      </c>
      <c r="DN206" s="74">
        <v>2.1E-10</v>
      </c>
      <c r="DO206" s="74">
        <v>3.9711977105899998</v>
      </c>
      <c r="DP206" s="74">
        <v>98068.536716305302</v>
      </c>
      <c r="DQ206" s="73">
        <f t="shared" si="204"/>
        <v>1.3684580388879025E-10</v>
      </c>
      <c r="DR206" s="73">
        <f t="shared" si="205"/>
        <v>1.3716548354045173E-10</v>
      </c>
      <c r="DS206" s="73">
        <f t="shared" si="206"/>
        <v>1.3716551035816327E-10</v>
      </c>
      <c r="DT206" s="73">
        <f t="shared" si="207"/>
        <v>1.3716551036044107E-10</v>
      </c>
      <c r="DV206" s="74">
        <v>1.9999999999999999E-11</v>
      </c>
      <c r="DW206" s="74">
        <v>0.61993180902</v>
      </c>
      <c r="DX206" s="74">
        <v>130969.206672965</v>
      </c>
      <c r="DY206" s="73">
        <f t="shared" si="208"/>
        <v>-1.1635972219562548E-11</v>
      </c>
      <c r="DZ206" s="73">
        <f t="shared" si="209"/>
        <v>-1.1679565820736975E-11</v>
      </c>
      <c r="EA206" s="73">
        <f t="shared" si="210"/>
        <v>-1.1679569477417732E-11</v>
      </c>
      <c r="EB206" s="73">
        <f t="shared" si="211"/>
        <v>-1.1679569477727817E-11</v>
      </c>
      <c r="ED206" s="74"/>
      <c r="EE206" s="74"/>
      <c r="EF206" s="74"/>
      <c r="EL206" s="74"/>
      <c r="EM206" s="74"/>
      <c r="EN206" s="74"/>
      <c r="ET206" s="74"/>
      <c r="EU206" s="74"/>
      <c r="EV206" s="74"/>
    </row>
    <row r="207" spans="12:152" s="73" customFormat="1" ht="13.5" x14ac:dyDescent="0.3">
      <c r="L207" s="74"/>
      <c r="N207" s="74">
        <v>1.373E-8</v>
      </c>
      <c r="O207" s="74">
        <v>4.3241938149300001</v>
      </c>
      <c r="P207" s="74">
        <v>80482.466528909295</v>
      </c>
      <c r="Q207" s="73">
        <f t="shared" si="176"/>
        <v>-1.4108421123129597E-9</v>
      </c>
      <c r="R207" s="73">
        <f t="shared" si="177"/>
        <v>-1.433353499120807E-9</v>
      </c>
      <c r="S207" s="73">
        <f t="shared" si="178"/>
        <v>-1.4333553890576749E-9</v>
      </c>
      <c r="T207" s="73">
        <f t="shared" si="179"/>
        <v>-1.4333553892191238E-9</v>
      </c>
      <c r="V207" s="74">
        <v>1.81E-9</v>
      </c>
      <c r="W207" s="74">
        <v>4.3998767997000003</v>
      </c>
      <c r="X207" s="74">
        <v>105410.994496485</v>
      </c>
      <c r="Y207" s="73">
        <f t="shared" si="180"/>
        <v>7.151098515232781E-10</v>
      </c>
      <c r="Z207" s="73">
        <f t="shared" si="181"/>
        <v>7.1869809520684665E-10</v>
      </c>
      <c r="AA207" s="73">
        <f t="shared" si="182"/>
        <v>7.1869839634249976E-10</v>
      </c>
      <c r="AB207" s="73">
        <f t="shared" si="183"/>
        <v>7.1869839636818423E-10</v>
      </c>
      <c r="AD207" s="74">
        <v>7.0000000000000004E-11</v>
      </c>
      <c r="AE207" s="74">
        <v>2.5740061010900002</v>
      </c>
      <c r="AF207" s="74">
        <v>69159.802430604905</v>
      </c>
      <c r="AG207" s="73">
        <f t="shared" si="184"/>
        <v>2.7303423455147156E-11</v>
      </c>
      <c r="AH207" s="73">
        <f t="shared" si="185"/>
        <v>2.7394699432397372E-11</v>
      </c>
      <c r="AI207" s="73">
        <f t="shared" si="186"/>
        <v>2.7394707093805427E-11</v>
      </c>
      <c r="AJ207" s="73">
        <f t="shared" si="187"/>
        <v>2.7394707094449881E-11</v>
      </c>
      <c r="AL207" s="74"/>
      <c r="AM207" s="74"/>
      <c r="AN207" s="74"/>
      <c r="AT207" s="74"/>
      <c r="AU207" s="74"/>
      <c r="AV207" s="74"/>
      <c r="BB207" s="74"/>
      <c r="BC207" s="74"/>
      <c r="BD207" s="74"/>
      <c r="BJ207" s="74">
        <v>4.3500000000000001E-9</v>
      </c>
      <c r="BK207" s="74">
        <v>1.98197259533</v>
      </c>
      <c r="BL207" s="74">
        <v>26094.531700474199</v>
      </c>
      <c r="BM207" s="73">
        <f t="shared" si="188"/>
        <v>5.242973722372782E-10</v>
      </c>
      <c r="BN207" s="73">
        <f t="shared" si="189"/>
        <v>5.2198930840597023E-10</v>
      </c>
      <c r="BO207" s="73">
        <f t="shared" si="190"/>
        <v>5.2198911461008336E-10</v>
      </c>
      <c r="BP207" s="73">
        <f t="shared" si="191"/>
        <v>5.2198911459363601E-10</v>
      </c>
      <c r="BR207" s="74">
        <v>3.9E-10</v>
      </c>
      <c r="BS207" s="74">
        <v>2.2643910652099999</v>
      </c>
      <c r="BT207" s="74">
        <v>129483.91596626199</v>
      </c>
      <c r="BU207" s="73">
        <f t="shared" si="192"/>
        <v>3.4919524147298764E-10</v>
      </c>
      <c r="BV207" s="73">
        <f t="shared" si="193"/>
        <v>3.4965461235765571E-10</v>
      </c>
      <c r="BW207" s="73">
        <f t="shared" si="194"/>
        <v>3.4965465082412698E-10</v>
      </c>
      <c r="BX207" s="73">
        <f t="shared" si="195"/>
        <v>3.4965465082742635E-10</v>
      </c>
      <c r="BZ207" s="74">
        <v>1.9999999999999999E-11</v>
      </c>
      <c r="CA207" s="74">
        <v>6.2759748586699997</v>
      </c>
      <c r="CB207" s="74">
        <v>91785.460866313893</v>
      </c>
      <c r="CC207" s="73">
        <f t="shared" si="196"/>
        <v>-1.537045343581997E-12</v>
      </c>
      <c r="CD207" s="73">
        <f t="shared" si="197"/>
        <v>-1.4995548301852917E-12</v>
      </c>
      <c r="CE207" s="73">
        <f t="shared" si="198"/>
        <v>-1.4995516821833152E-12</v>
      </c>
      <c r="CF207" s="73">
        <f t="shared" si="199"/>
        <v>-1.4995516819157695E-12</v>
      </c>
      <c r="CH207" s="74"/>
      <c r="CI207" s="74"/>
      <c r="CJ207" s="74"/>
      <c r="CP207" s="74"/>
      <c r="CQ207" s="74"/>
      <c r="CR207" s="74"/>
      <c r="CX207" s="74"/>
      <c r="CY207" s="74"/>
      <c r="CZ207" s="74"/>
      <c r="DF207" s="74">
        <v>2.0599999999999999E-9</v>
      </c>
      <c r="DG207" s="74">
        <v>5.5919691303399999</v>
      </c>
      <c r="DH207" s="74">
        <v>55618.381228113802</v>
      </c>
      <c r="DI207" s="73">
        <f t="shared" si="200"/>
        <v>-1.0787985386139532E-9</v>
      </c>
      <c r="DJ207" s="73">
        <f t="shared" si="201"/>
        <v>-1.0807970176522488E-9</v>
      </c>
      <c r="DK207" s="73">
        <f t="shared" si="202"/>
        <v>-1.0807971853897876E-9</v>
      </c>
      <c r="DL207" s="73">
        <f t="shared" si="203"/>
        <v>-1.0807971854039431E-9</v>
      </c>
      <c r="DN207" s="74">
        <v>2.1E-10</v>
      </c>
      <c r="DO207" s="74">
        <v>5.6114092949599996</v>
      </c>
      <c r="DP207" s="74">
        <v>120226.230161659</v>
      </c>
      <c r="DQ207" s="73">
        <f t="shared" si="204"/>
        <v>-9.5060831885197704E-11</v>
      </c>
      <c r="DR207" s="73">
        <f t="shared" si="205"/>
        <v>-9.5521647430777321E-11</v>
      </c>
      <c r="DS207" s="73">
        <f t="shared" si="206"/>
        <v>-9.5521686097527374E-11</v>
      </c>
      <c r="DT207" s="73">
        <f t="shared" si="207"/>
        <v>-9.5521686100801639E-11</v>
      </c>
      <c r="DV207" s="74">
        <v>9.9999999999999994E-12</v>
      </c>
      <c r="DW207" s="74">
        <v>5.6416620250399996</v>
      </c>
      <c r="DX207" s="74">
        <v>81706.284369687899</v>
      </c>
      <c r="DY207" s="73">
        <f t="shared" si="208"/>
        <v>7.8301407246950531E-12</v>
      </c>
      <c r="DZ207" s="73">
        <f t="shared" si="209"/>
        <v>7.8405390486603033E-12</v>
      </c>
      <c r="EA207" s="73">
        <f t="shared" si="210"/>
        <v>7.8405399208033327E-12</v>
      </c>
      <c r="EB207" s="73">
        <f t="shared" si="211"/>
        <v>7.8405399208781311E-12</v>
      </c>
      <c r="ED207" s="74"/>
      <c r="EE207" s="74"/>
      <c r="EF207" s="74"/>
      <c r="EL207" s="74"/>
      <c r="EM207" s="74"/>
      <c r="EN207" s="74"/>
      <c r="ET207" s="74"/>
      <c r="EU207" s="74"/>
      <c r="EV207" s="74"/>
    </row>
    <row r="208" spans="12:152" s="73" customFormat="1" ht="13.5" x14ac:dyDescent="0.3">
      <c r="L208" s="74"/>
      <c r="N208" s="74">
        <v>1.419E-8</v>
      </c>
      <c r="O208" s="74">
        <v>3.9010922529899998</v>
      </c>
      <c r="P208" s="74">
        <v>7880.0891533389904</v>
      </c>
      <c r="Q208" s="73">
        <f t="shared" si="176"/>
        <v>1.4165961443344817E-8</v>
      </c>
      <c r="R208" s="73">
        <f t="shared" si="177"/>
        <v>1.4165828004870121E-8</v>
      </c>
      <c r="S208" s="73">
        <f t="shared" si="178"/>
        <v>1.4165827993650868E-8</v>
      </c>
      <c r="T208" s="73">
        <f t="shared" si="179"/>
        <v>1.4165827993649904E-8</v>
      </c>
      <c r="V208" s="74">
        <v>1.5900000000000001E-9</v>
      </c>
      <c r="W208" s="74">
        <v>2.6392870412099998</v>
      </c>
      <c r="X208" s="74">
        <v>28421.099534446199</v>
      </c>
      <c r="Y208" s="73">
        <f t="shared" si="180"/>
        <v>1.2120945337138716E-9</v>
      </c>
      <c r="Z208" s="73">
        <f t="shared" si="181"/>
        <v>1.2114953012704493E-9</v>
      </c>
      <c r="AA208" s="73">
        <f t="shared" si="182"/>
        <v>1.2114952509404507E-9</v>
      </c>
      <c r="AB208" s="73">
        <f t="shared" si="183"/>
        <v>1.2114952509361777E-9</v>
      </c>
      <c r="AD208" s="74">
        <v>6E-11</v>
      </c>
      <c r="AE208" s="74">
        <v>3.8628314726299999</v>
      </c>
      <c r="AF208" s="74">
        <v>59414.481874748402</v>
      </c>
      <c r="AG208" s="73">
        <f t="shared" si="184"/>
        <v>1.8572076031304621E-11</v>
      </c>
      <c r="AH208" s="73">
        <f t="shared" si="185"/>
        <v>1.8641492017921164E-11</v>
      </c>
      <c r="AI208" s="73">
        <f t="shared" si="186"/>
        <v>1.8641497845074146E-11</v>
      </c>
      <c r="AJ208" s="73">
        <f t="shared" si="187"/>
        <v>1.8641497845566903E-11</v>
      </c>
      <c r="AL208" s="74"/>
      <c r="AM208" s="74"/>
      <c r="AN208" s="74"/>
      <c r="AT208" s="74"/>
      <c r="AU208" s="74"/>
      <c r="AV208" s="74"/>
      <c r="BB208" s="74"/>
      <c r="BC208" s="74"/>
      <c r="BD208" s="74"/>
      <c r="BJ208" s="74">
        <v>5.6400000000000004E-9</v>
      </c>
      <c r="BK208" s="74">
        <v>5.4541621561399998</v>
      </c>
      <c r="BL208" s="74">
        <v>78244.039663822798</v>
      </c>
      <c r="BM208" s="73">
        <f t="shared" si="188"/>
        <v>3.9332634435695633E-9</v>
      </c>
      <c r="BN208" s="73">
        <f t="shared" si="189"/>
        <v>3.939736333105958E-9</v>
      </c>
      <c r="BO208" s="73">
        <f t="shared" si="190"/>
        <v>3.9397368761577155E-9</v>
      </c>
      <c r="BP208" s="73">
        <f t="shared" si="191"/>
        <v>3.9397368762045157E-9</v>
      </c>
      <c r="BR208" s="74">
        <v>4.0000000000000001E-10</v>
      </c>
      <c r="BS208" s="74">
        <v>0.54598734168999996</v>
      </c>
      <c r="BT208" s="74">
        <v>105307.21230790501</v>
      </c>
      <c r="BU208" s="73">
        <f t="shared" si="192"/>
        <v>-1.3245635169990111E-10</v>
      </c>
      <c r="BV208" s="73">
        <f t="shared" si="193"/>
        <v>-1.3164195863199975E-10</v>
      </c>
      <c r="BW208" s="73">
        <f t="shared" si="194"/>
        <v>-1.3164189022817805E-10</v>
      </c>
      <c r="BX208" s="73">
        <f t="shared" si="195"/>
        <v>-1.3164189022233802E-10</v>
      </c>
      <c r="BZ208" s="74">
        <v>9.9999999999999994E-12</v>
      </c>
      <c r="CA208" s="74">
        <v>4.0078609268900003</v>
      </c>
      <c r="CB208" s="74">
        <v>78244.039663822798</v>
      </c>
      <c r="CC208" s="73">
        <f t="shared" si="196"/>
        <v>7.9774493677586522E-12</v>
      </c>
      <c r="CD208" s="73">
        <f t="shared" si="197"/>
        <v>7.9677755569665212E-12</v>
      </c>
      <c r="CE208" s="73">
        <f t="shared" si="198"/>
        <v>7.9677747438751226E-12</v>
      </c>
      <c r="CF208" s="73">
        <f t="shared" si="199"/>
        <v>7.9677747438050497E-12</v>
      </c>
      <c r="CH208" s="74"/>
      <c r="CI208" s="74"/>
      <c r="CJ208" s="74"/>
      <c r="CP208" s="74"/>
      <c r="CQ208" s="74"/>
      <c r="CR208" s="74"/>
      <c r="CX208" s="74"/>
      <c r="CY208" s="74"/>
      <c r="CZ208" s="74"/>
      <c r="DF208" s="74">
        <v>2.0299999999999998E-9</v>
      </c>
      <c r="DG208" s="74">
        <v>1.64252462466</v>
      </c>
      <c r="DH208" s="74">
        <v>58946.516884393903</v>
      </c>
      <c r="DI208" s="73">
        <f t="shared" si="200"/>
        <v>-1.3245627175836236E-9</v>
      </c>
      <c r="DJ208" s="73">
        <f t="shared" si="201"/>
        <v>-1.3264190340955117E-9</v>
      </c>
      <c r="DK208" s="73">
        <f t="shared" si="202"/>
        <v>-1.326419189874356E-9</v>
      </c>
      <c r="DL208" s="73">
        <f t="shared" si="203"/>
        <v>-1.3264191898876335E-9</v>
      </c>
      <c r="DN208" s="74">
        <v>2.5000000000000002E-10</v>
      </c>
      <c r="DO208" s="74">
        <v>1.73460075205</v>
      </c>
      <c r="DP208" s="74">
        <v>853.19638175199998</v>
      </c>
      <c r="DQ208" s="73">
        <f t="shared" si="204"/>
        <v>-2.4832462302569462E-10</v>
      </c>
      <c r="DR208" s="73">
        <f t="shared" si="205"/>
        <v>-2.4832411805440872E-10</v>
      </c>
      <c r="DS208" s="73">
        <f t="shared" si="206"/>
        <v>-2.4832411801200708E-10</v>
      </c>
      <c r="DT208" s="73">
        <f t="shared" si="207"/>
        <v>-2.4832411801200352E-10</v>
      </c>
      <c r="DV208" s="74">
        <v>9.9999999999999994E-12</v>
      </c>
      <c r="DW208" s="74">
        <v>1.2844913117700001</v>
      </c>
      <c r="DX208" s="74">
        <v>27154.3986187642</v>
      </c>
      <c r="DY208" s="73">
        <f t="shared" si="208"/>
        <v>-8.0139565259950614E-12</v>
      </c>
      <c r="DZ208" s="73">
        <f t="shared" si="209"/>
        <v>-8.01062860119966E-12</v>
      </c>
      <c r="EA208" s="73">
        <f t="shared" si="210"/>
        <v>-8.0106283216763237E-12</v>
      </c>
      <c r="EB208" s="73">
        <f t="shared" si="211"/>
        <v>-8.0106283216525051E-12</v>
      </c>
      <c r="ED208" s="74"/>
      <c r="EE208" s="74"/>
      <c r="EF208" s="74"/>
      <c r="EL208" s="74"/>
      <c r="EM208" s="74"/>
      <c r="EN208" s="74"/>
      <c r="ET208" s="74"/>
      <c r="EU208" s="74"/>
      <c r="EV208" s="74"/>
    </row>
    <row r="209" spans="12:152" s="73" customFormat="1" ht="13.5" x14ac:dyDescent="0.3">
      <c r="L209" s="74"/>
      <c r="N209" s="74">
        <v>1.5250000000000001E-8</v>
      </c>
      <c r="O209" s="74">
        <v>4.6245131202499996</v>
      </c>
      <c r="P209" s="74">
        <v>26081.274582674101</v>
      </c>
      <c r="Q209" s="73">
        <f t="shared" si="176"/>
        <v>8.5294494036716173E-9</v>
      </c>
      <c r="R209" s="73">
        <f t="shared" si="177"/>
        <v>8.5362013108819373E-9</v>
      </c>
      <c r="S209" s="73">
        <f t="shared" si="178"/>
        <v>8.5362018776832669E-9</v>
      </c>
      <c r="T209" s="73">
        <f t="shared" si="179"/>
        <v>8.5362018777313956E-9</v>
      </c>
      <c r="V209" s="74">
        <v>1.5799999999999999E-9</v>
      </c>
      <c r="W209" s="74">
        <v>0.75224521142</v>
      </c>
      <c r="X209" s="74">
        <v>51116.424352959199</v>
      </c>
      <c r="Y209" s="73">
        <f t="shared" si="180"/>
        <v>-4.5189456627931897E-11</v>
      </c>
      <c r="Z209" s="73">
        <f t="shared" si="181"/>
        <v>-4.3535900655301623E-11</v>
      </c>
      <c r="AA209" s="73">
        <f t="shared" si="182"/>
        <v>-4.3535761817339316E-11</v>
      </c>
      <c r="AB209" s="73">
        <f t="shared" si="183"/>
        <v>-4.3535761805668108E-11</v>
      </c>
      <c r="AD209" s="74">
        <v>6E-11</v>
      </c>
      <c r="AE209" s="74">
        <v>1.3354568195000001</v>
      </c>
      <c r="AF209" s="74">
        <v>102132.855462109</v>
      </c>
      <c r="AG209" s="73">
        <f t="shared" si="184"/>
        <v>9.8614983984604741E-12</v>
      </c>
      <c r="AH209" s="73">
        <f t="shared" si="185"/>
        <v>9.9852830243726685E-12</v>
      </c>
      <c r="AI209" s="73">
        <f t="shared" si="186"/>
        <v>9.9852934157458706E-12</v>
      </c>
      <c r="AJ209" s="73">
        <f t="shared" si="187"/>
        <v>9.9852934166337149E-12</v>
      </c>
      <c r="AL209" s="74"/>
      <c r="AM209" s="74"/>
      <c r="AN209" s="74"/>
      <c r="AT209" s="74"/>
      <c r="AU209" s="74"/>
      <c r="AV209" s="74"/>
      <c r="BB209" s="74"/>
      <c r="BC209" s="74"/>
      <c r="BD209" s="74"/>
      <c r="BJ209" s="74">
        <v>5.4000000000000004E-9</v>
      </c>
      <c r="BK209" s="74">
        <v>2.8757072584699999</v>
      </c>
      <c r="BL209" s="74">
        <v>181555.94006083001</v>
      </c>
      <c r="BM209" s="73">
        <f t="shared" si="188"/>
        <v>8.709418818976188E-10</v>
      </c>
      <c r="BN209" s="73">
        <f t="shared" si="189"/>
        <v>8.5111819802284022E-10</v>
      </c>
      <c r="BO209" s="73">
        <f t="shared" si="190"/>
        <v>8.5111653308670666E-10</v>
      </c>
      <c r="BP209" s="73">
        <f t="shared" si="191"/>
        <v>8.511165329460599E-10</v>
      </c>
      <c r="BR209" s="74">
        <v>3.4999999999999998E-10</v>
      </c>
      <c r="BS209" s="74">
        <v>5.5389589782000002</v>
      </c>
      <c r="BT209" s="74">
        <v>433.71173787679999</v>
      </c>
      <c r="BU209" s="73">
        <f t="shared" si="192"/>
        <v>3.4995008427315229E-10</v>
      </c>
      <c r="BV209" s="73">
        <f t="shared" si="193"/>
        <v>3.4995013676741184E-10</v>
      </c>
      <c r="BW209" s="73">
        <f t="shared" si="194"/>
        <v>3.4995013677181823E-10</v>
      </c>
      <c r="BX209" s="73">
        <f t="shared" si="195"/>
        <v>3.499501367718186E-10</v>
      </c>
      <c r="BZ209" s="74">
        <v>9.9999999999999994E-12</v>
      </c>
      <c r="CA209" s="74">
        <v>1.70741856509</v>
      </c>
      <c r="CB209" s="74">
        <v>28206.667001952599</v>
      </c>
      <c r="CC209" s="73">
        <f t="shared" si="196"/>
        <v>3.9509453086308861E-12</v>
      </c>
      <c r="CD209" s="73">
        <f t="shared" si="197"/>
        <v>3.9562519041390556E-12</v>
      </c>
      <c r="CE209" s="73">
        <f t="shared" si="198"/>
        <v>3.9562523496357109E-12</v>
      </c>
      <c r="CF209" s="73">
        <f t="shared" si="199"/>
        <v>3.956252349673821E-12</v>
      </c>
      <c r="CH209" s="74"/>
      <c r="CI209" s="74"/>
      <c r="CJ209" s="74"/>
      <c r="CP209" s="74"/>
      <c r="CQ209" s="74"/>
      <c r="CR209" s="74"/>
      <c r="CX209" s="74"/>
      <c r="CY209" s="74"/>
      <c r="CZ209" s="74"/>
      <c r="DF209" s="74">
        <v>1.87E-9</v>
      </c>
      <c r="DG209" s="74">
        <v>0.46291089182</v>
      </c>
      <c r="DH209" s="74">
        <v>104881.30353139099</v>
      </c>
      <c r="DI209" s="73">
        <f t="shared" si="200"/>
        <v>6.9352492651662812E-10</v>
      </c>
      <c r="DJ209" s="73">
        <f t="shared" si="201"/>
        <v>6.9725394192487474E-10</v>
      </c>
      <c r="DK209" s="73">
        <f t="shared" si="202"/>
        <v>6.9725425488567069E-10</v>
      </c>
      <c r="DL209" s="73">
        <f t="shared" si="203"/>
        <v>6.9725425491210397E-10</v>
      </c>
      <c r="DN209" s="74">
        <v>2.4E-10</v>
      </c>
      <c r="DO209" s="74">
        <v>2.8989755322900002</v>
      </c>
      <c r="DP209" s="74">
        <v>105410.994496485</v>
      </c>
      <c r="DQ209" s="73">
        <f t="shared" si="204"/>
        <v>2.2655816769127853E-10</v>
      </c>
      <c r="DR209" s="73">
        <f t="shared" si="205"/>
        <v>2.2638666161279963E-10</v>
      </c>
      <c r="DS209" s="73">
        <f t="shared" si="206"/>
        <v>2.2638664716849167E-10</v>
      </c>
      <c r="DT209" s="73">
        <f t="shared" si="207"/>
        <v>2.2638664716725968E-10</v>
      </c>
      <c r="DV209" s="74">
        <v>9.9999999999999994E-12</v>
      </c>
      <c r="DW209" s="74">
        <v>0.20716724934</v>
      </c>
      <c r="DX209" s="74">
        <v>131548.894259964</v>
      </c>
      <c r="DY209" s="73">
        <f t="shared" si="208"/>
        <v>8.6404777230925771E-12</v>
      </c>
      <c r="DZ209" s="73">
        <f t="shared" si="209"/>
        <v>8.6540101470728052E-12</v>
      </c>
      <c r="EA209" s="73">
        <f t="shared" si="210"/>
        <v>8.6540112806451023E-12</v>
      </c>
      <c r="EB209" s="73">
        <f t="shared" si="211"/>
        <v>8.6540112807408064E-12</v>
      </c>
      <c r="ED209" s="74"/>
      <c r="EE209" s="74"/>
      <c r="EF209" s="74"/>
      <c r="EL209" s="74"/>
      <c r="EM209" s="74"/>
      <c r="EN209" s="74"/>
      <c r="ET209" s="74"/>
      <c r="EU209" s="74"/>
      <c r="EV209" s="74"/>
    </row>
    <row r="210" spans="12:152" s="73" customFormat="1" ht="13.5" x14ac:dyDescent="0.3">
      <c r="L210" s="74"/>
      <c r="N210" s="74">
        <v>1.5670000000000001E-8</v>
      </c>
      <c r="O210" s="74">
        <v>0.65981123944999998</v>
      </c>
      <c r="P210" s="74">
        <v>157636.797401538</v>
      </c>
      <c r="Q210" s="73">
        <f t="shared" si="176"/>
        <v>-1.3088705399212681E-8</v>
      </c>
      <c r="R210" s="73">
        <f t="shared" si="177"/>
        <v>-1.3116455626565965E-8</v>
      </c>
      <c r="S210" s="73">
        <f t="shared" si="178"/>
        <v>-1.3116457950791805E-8</v>
      </c>
      <c r="T210" s="73">
        <f t="shared" si="179"/>
        <v>-1.3116457950990646E-8</v>
      </c>
      <c r="V210" s="74">
        <v>1.9599999999999998E-9</v>
      </c>
      <c r="W210" s="74">
        <v>4.9249360806100002</v>
      </c>
      <c r="X210" s="74">
        <v>102762.539671012</v>
      </c>
      <c r="Y210" s="73">
        <f t="shared" si="180"/>
        <v>-1.7334782926966639E-9</v>
      </c>
      <c r="Z210" s="73">
        <f t="shared" si="181"/>
        <v>-1.7315492353611575E-9</v>
      </c>
      <c r="AA210" s="73">
        <f t="shared" si="182"/>
        <v>-1.7315490730714379E-9</v>
      </c>
      <c r="AB210" s="73">
        <f t="shared" si="183"/>
        <v>-1.7315490730576569E-9</v>
      </c>
      <c r="AD210" s="74">
        <v>7.0000000000000004E-11</v>
      </c>
      <c r="AE210" s="74">
        <v>2.8050678578700001</v>
      </c>
      <c r="AF210" s="74">
        <v>39743.763632750597</v>
      </c>
      <c r="AG210" s="73">
        <f t="shared" si="184"/>
        <v>2.8528160776496886E-11</v>
      </c>
      <c r="AH210" s="73">
        <f t="shared" si="185"/>
        <v>2.8580186665093254E-11</v>
      </c>
      <c r="AI210" s="73">
        <f t="shared" si="186"/>
        <v>2.8580191032500637E-11</v>
      </c>
      <c r="AJ210" s="73">
        <f t="shared" si="187"/>
        <v>2.858019103287113E-11</v>
      </c>
      <c r="AL210" s="74"/>
      <c r="AM210" s="74"/>
      <c r="AN210" s="74"/>
      <c r="AT210" s="74"/>
      <c r="AU210" s="74"/>
      <c r="AV210" s="74"/>
      <c r="BB210" s="74"/>
      <c r="BC210" s="74"/>
      <c r="BD210" s="74"/>
      <c r="BJ210" s="74">
        <v>4.4999999999999998E-9</v>
      </c>
      <c r="BK210" s="74">
        <v>6.0906365897599999</v>
      </c>
      <c r="BL210" s="74">
        <v>93028.948467992304</v>
      </c>
      <c r="BM210" s="73">
        <f t="shared" si="188"/>
        <v>-4.2540208450561975E-9</v>
      </c>
      <c r="BN210" s="73">
        <f t="shared" si="189"/>
        <v>-4.2512170824694943E-9</v>
      </c>
      <c r="BO210" s="73">
        <f t="shared" si="190"/>
        <v>-4.2512168464115374E-9</v>
      </c>
      <c r="BP210" s="73">
        <f t="shared" si="191"/>
        <v>-4.251216846391743E-9</v>
      </c>
      <c r="BR210" s="74">
        <v>3.7999999999999998E-10</v>
      </c>
      <c r="BS210" s="74">
        <v>6.0532946798999996</v>
      </c>
      <c r="BT210" s="74">
        <v>419.48464387519999</v>
      </c>
      <c r="BU210" s="73">
        <f t="shared" si="192"/>
        <v>3.630110435987846E-10</v>
      </c>
      <c r="BV210" s="73">
        <f t="shared" si="193"/>
        <v>3.630120089017651E-10</v>
      </c>
      <c r="BW210" s="73">
        <f t="shared" si="194"/>
        <v>3.6301200898281278E-10</v>
      </c>
      <c r="BX210" s="73">
        <f t="shared" si="195"/>
        <v>3.6301200898281955E-10</v>
      </c>
      <c r="BZ210" s="74">
        <v>9.9999999999999994E-12</v>
      </c>
      <c r="CA210" s="74">
        <v>5.3190040350099999</v>
      </c>
      <c r="CB210" s="74">
        <v>78149.270136037303</v>
      </c>
      <c r="CC210" s="73">
        <f t="shared" si="196"/>
        <v>6.4073291334785963E-12</v>
      </c>
      <c r="CD210" s="73">
        <f t="shared" si="197"/>
        <v>6.3950316854145002E-12</v>
      </c>
      <c r="CE210" s="73">
        <f t="shared" si="198"/>
        <v>6.3950306522072394E-12</v>
      </c>
      <c r="CF210" s="73">
        <f t="shared" si="199"/>
        <v>6.3950306521198394E-12</v>
      </c>
      <c r="CH210" s="74"/>
      <c r="CI210" s="74"/>
      <c r="CJ210" s="74"/>
      <c r="CP210" s="74"/>
      <c r="CQ210" s="74"/>
      <c r="CR210" s="74"/>
      <c r="CX210" s="74"/>
      <c r="CY210" s="74"/>
      <c r="CZ210" s="74"/>
      <c r="DF210" s="74">
        <v>1.92E-9</v>
      </c>
      <c r="DG210" s="74">
        <v>1.8276115829999999</v>
      </c>
      <c r="DH210" s="74">
        <v>25551.0986294787</v>
      </c>
      <c r="DI210" s="73">
        <f t="shared" si="200"/>
        <v>-1.0277644210574162E-9</v>
      </c>
      <c r="DJ210" s="73">
        <f t="shared" si="201"/>
        <v>-1.0269155526925182E-9</v>
      </c>
      <c r="DK210" s="73">
        <f t="shared" si="202"/>
        <v>-1.0269154814080596E-9</v>
      </c>
      <c r="DL210" s="73">
        <f t="shared" si="203"/>
        <v>-1.0269154814019733E-9</v>
      </c>
      <c r="DN210" s="74">
        <v>2.0000000000000001E-10</v>
      </c>
      <c r="DO210" s="74">
        <v>6.1598844742500001</v>
      </c>
      <c r="DP210" s="74">
        <v>213.29909543799999</v>
      </c>
      <c r="DQ210" s="73">
        <f t="shared" si="204"/>
        <v>-1.9603362941362488E-10</v>
      </c>
      <c r="DR210" s="73">
        <f t="shared" si="205"/>
        <v>-1.9603380256247892E-10</v>
      </c>
      <c r="DS210" s="73">
        <f t="shared" si="206"/>
        <v>-1.9603380257701672E-10</v>
      </c>
      <c r="DT210" s="73">
        <f t="shared" si="207"/>
        <v>-1.9603380257701794E-10</v>
      </c>
      <c r="DV210" s="74">
        <v>9.9999999999999994E-12</v>
      </c>
      <c r="DW210" s="74">
        <v>5.0158604269499998</v>
      </c>
      <c r="DX210" s="74">
        <v>105460.99111839</v>
      </c>
      <c r="DY210" s="73">
        <f t="shared" si="208"/>
        <v>-8.5307976977550418E-12</v>
      </c>
      <c r="DZ210" s="73">
        <f t="shared" si="209"/>
        <v>-8.519507067561369E-12</v>
      </c>
      <c r="EA210" s="73">
        <f t="shared" si="210"/>
        <v>-8.5195061179069441E-12</v>
      </c>
      <c r="EB210" s="73">
        <f t="shared" si="211"/>
        <v>-8.5195061178271745E-12</v>
      </c>
      <c r="ED210" s="74"/>
      <c r="EE210" s="74"/>
      <c r="EF210" s="74"/>
      <c r="EL210" s="74"/>
      <c r="EM210" s="74"/>
      <c r="EN210" s="74"/>
      <c r="ET210" s="74"/>
      <c r="EU210" s="74"/>
      <c r="EV210" s="74"/>
    </row>
    <row r="211" spans="12:152" s="73" customFormat="1" ht="13.5" x14ac:dyDescent="0.3">
      <c r="L211" s="74"/>
      <c r="N211" s="74">
        <v>1.7249999999999999E-8</v>
      </c>
      <c r="O211" s="74">
        <v>4.40112128069</v>
      </c>
      <c r="P211" s="74">
        <v>316.39186965660002</v>
      </c>
      <c r="Q211" s="73">
        <f t="shared" si="176"/>
        <v>-1.7135768943483091E-8</v>
      </c>
      <c r="R211" s="73">
        <f t="shared" si="177"/>
        <v>-1.7135781786505427E-8</v>
      </c>
      <c r="S211" s="73">
        <f t="shared" si="178"/>
        <v>-1.7135781787583723E-8</v>
      </c>
      <c r="T211" s="73">
        <f t="shared" si="179"/>
        <v>-1.7135781787583813E-8</v>
      </c>
      <c r="V211" s="74">
        <v>1.62E-9</v>
      </c>
      <c r="W211" s="74">
        <v>2.8256192804700002</v>
      </c>
      <c r="X211" s="74">
        <v>26202.342430259399</v>
      </c>
      <c r="Y211" s="73">
        <f t="shared" si="180"/>
        <v>6.6954364043418351E-10</v>
      </c>
      <c r="Z211" s="73">
        <f t="shared" si="181"/>
        <v>6.7033523057462762E-10</v>
      </c>
      <c r="AA211" s="73">
        <f t="shared" si="182"/>
        <v>6.7033529703003265E-10</v>
      </c>
      <c r="AB211" s="73">
        <f t="shared" si="183"/>
        <v>6.7033529703564942E-10</v>
      </c>
      <c r="AD211" s="74">
        <v>6E-11</v>
      </c>
      <c r="AE211" s="74">
        <v>1.6671158183499999</v>
      </c>
      <c r="AF211" s="74">
        <v>28206.667001952599</v>
      </c>
      <c r="AG211" s="73">
        <f t="shared" si="184"/>
        <v>2.5907244479883362E-11</v>
      </c>
      <c r="AH211" s="73">
        <f t="shared" si="185"/>
        <v>2.5938506011859001E-11</v>
      </c>
      <c r="AI211" s="73">
        <f t="shared" si="186"/>
        <v>2.5938508636274634E-11</v>
      </c>
      <c r="AJ211" s="73">
        <f t="shared" si="187"/>
        <v>2.5938508636499139E-11</v>
      </c>
      <c r="AL211" s="74"/>
      <c r="AM211" s="74"/>
      <c r="AN211" s="74"/>
      <c r="AT211" s="74"/>
      <c r="AU211" s="74"/>
      <c r="AV211" s="74"/>
      <c r="BB211" s="74"/>
      <c r="BC211" s="74"/>
      <c r="BD211" s="74"/>
      <c r="BJ211" s="74">
        <v>4.6099999999999996E-9</v>
      </c>
      <c r="BK211" s="74">
        <v>3.8236116204799999</v>
      </c>
      <c r="BL211" s="74">
        <v>143961.26714946199</v>
      </c>
      <c r="BM211" s="73">
        <f t="shared" si="188"/>
        <v>-1.3768930649606243E-10</v>
      </c>
      <c r="BN211" s="73">
        <f t="shared" si="189"/>
        <v>-1.5127574570862442E-10</v>
      </c>
      <c r="BO211" s="73">
        <f t="shared" si="190"/>
        <v>-1.5127688639966559E-10</v>
      </c>
      <c r="BP211" s="73">
        <f t="shared" si="191"/>
        <v>-1.5127688649604736E-10</v>
      </c>
      <c r="BR211" s="74">
        <v>3.9E-10</v>
      </c>
      <c r="BS211" s="74">
        <v>2.7208259888500002</v>
      </c>
      <c r="BT211" s="74">
        <v>79852.782320006299</v>
      </c>
      <c r="BU211" s="73">
        <f t="shared" si="192"/>
        <v>2.3064788441472113E-10</v>
      </c>
      <c r="BV211" s="73">
        <f t="shared" si="193"/>
        <v>2.3013321965177465E-10</v>
      </c>
      <c r="BW211" s="73">
        <f t="shared" si="194"/>
        <v>2.3013317641362338E-10</v>
      </c>
      <c r="BX211" s="73">
        <f t="shared" si="195"/>
        <v>2.3013317640997223E-10</v>
      </c>
      <c r="BZ211" s="74">
        <v>9.9999999999999994E-12</v>
      </c>
      <c r="CA211" s="74">
        <v>1.40205887414</v>
      </c>
      <c r="CB211" s="74">
        <v>44937.130691548402</v>
      </c>
      <c r="CC211" s="73">
        <f t="shared" si="196"/>
        <v>-7.4859617152788175E-12</v>
      </c>
      <c r="CD211" s="73">
        <f t="shared" si="197"/>
        <v>-7.4798560329642788E-12</v>
      </c>
      <c r="CE211" s="73">
        <f t="shared" si="198"/>
        <v>-7.4798555200521847E-12</v>
      </c>
      <c r="CF211" s="73">
        <f t="shared" si="199"/>
        <v>-7.4798555200091745E-12</v>
      </c>
      <c r="CH211" s="74"/>
      <c r="CI211" s="74"/>
      <c r="CJ211" s="74"/>
      <c r="CP211" s="74"/>
      <c r="CQ211" s="74"/>
      <c r="CR211" s="74"/>
      <c r="CX211" s="74"/>
      <c r="CY211" s="74"/>
      <c r="CZ211" s="74"/>
      <c r="DF211" s="74">
        <v>2.0000000000000001E-9</v>
      </c>
      <c r="DG211" s="74">
        <v>1.8137690152699999</v>
      </c>
      <c r="DH211" s="74">
        <v>25863.558345872199</v>
      </c>
      <c r="DI211" s="73">
        <f t="shared" si="200"/>
        <v>1.2218589591059543E-9</v>
      </c>
      <c r="DJ211" s="73">
        <f t="shared" si="201"/>
        <v>1.2226975584619726E-9</v>
      </c>
      <c r="DK211" s="73">
        <f t="shared" si="202"/>
        <v>1.2226976288581025E-9</v>
      </c>
      <c r="DL211" s="73">
        <f t="shared" si="203"/>
        <v>1.2226976288640404E-9</v>
      </c>
      <c r="DN211" s="74">
        <v>2.1E-10</v>
      </c>
      <c r="DO211" s="74">
        <v>0.42126764909999997</v>
      </c>
      <c r="DP211" s="74">
        <v>149.56319713459999</v>
      </c>
      <c r="DQ211" s="73">
        <f t="shared" si="204"/>
        <v>-2.0116291524163144E-10</v>
      </c>
      <c r="DR211" s="73">
        <f t="shared" si="205"/>
        <v>-2.0116273058663581E-10</v>
      </c>
      <c r="DS211" s="73">
        <f t="shared" si="206"/>
        <v>-2.0116273057113173E-10</v>
      </c>
      <c r="DT211" s="73">
        <f t="shared" si="207"/>
        <v>-2.0116273057113041E-10</v>
      </c>
      <c r="DV211" s="74">
        <v>9.9999999999999994E-12</v>
      </c>
      <c r="DW211" s="74">
        <v>2.2014213773</v>
      </c>
      <c r="DX211" s="74">
        <v>104371.28232719599</v>
      </c>
      <c r="DY211" s="73">
        <f t="shared" si="208"/>
        <v>5.987662126524218E-12</v>
      </c>
      <c r="DZ211" s="73">
        <f t="shared" si="209"/>
        <v>6.004770052652757E-12</v>
      </c>
      <c r="EA211" s="73">
        <f t="shared" si="210"/>
        <v>6.0047714879167323E-12</v>
      </c>
      <c r="EB211" s="73">
        <f t="shared" si="211"/>
        <v>6.0047714880385492E-12</v>
      </c>
      <c r="ED211" s="74"/>
      <c r="EE211" s="74"/>
      <c r="EF211" s="74"/>
      <c r="EL211" s="74"/>
      <c r="EM211" s="74"/>
      <c r="EN211" s="74"/>
      <c r="ET211" s="74"/>
      <c r="EU211" s="74"/>
      <c r="EV211" s="74"/>
    </row>
    <row r="212" spans="12:152" s="73" customFormat="1" ht="13.5" x14ac:dyDescent="0.3">
      <c r="L212" s="74"/>
      <c r="N212" s="74">
        <v>1.263E-8</v>
      </c>
      <c r="O212" s="74">
        <v>4.9632074525099998</v>
      </c>
      <c r="P212" s="74">
        <v>74821.134479757093</v>
      </c>
      <c r="Q212" s="73">
        <f t="shared" si="176"/>
        <v>3.8348456636153868E-9</v>
      </c>
      <c r="R212" s="73">
        <f t="shared" si="177"/>
        <v>3.8532827056641562E-9</v>
      </c>
      <c r="S212" s="73">
        <f t="shared" si="178"/>
        <v>3.8532842532964225E-9</v>
      </c>
      <c r="T212" s="73">
        <f t="shared" si="179"/>
        <v>3.8532842534276936E-9</v>
      </c>
      <c r="V212" s="74">
        <v>1.9399999999999999E-9</v>
      </c>
      <c r="W212" s="74">
        <v>1.0216789885499999</v>
      </c>
      <c r="X212" s="74">
        <v>44181.277841124102</v>
      </c>
      <c r="Y212" s="73">
        <f t="shared" si="180"/>
        <v>-1.330095728950863E-9</v>
      </c>
      <c r="Z212" s="73">
        <f t="shared" si="181"/>
        <v>-1.3288172106828954E-9</v>
      </c>
      <c r="AA212" s="73">
        <f t="shared" si="182"/>
        <v>-1.328817103290325E-9</v>
      </c>
      <c r="AB212" s="73">
        <f t="shared" si="183"/>
        <v>-1.3288171032811656E-9</v>
      </c>
      <c r="AD212" s="74">
        <v>7.9999999999999995E-11</v>
      </c>
      <c r="AE212" s="74">
        <v>4.7380623785499996</v>
      </c>
      <c r="AF212" s="74">
        <v>150866.08680029199</v>
      </c>
      <c r="AG212" s="73">
        <f t="shared" si="184"/>
        <v>-5.2281404308019282E-12</v>
      </c>
      <c r="AH212" s="73">
        <f t="shared" si="185"/>
        <v>-5.4747899128131899E-12</v>
      </c>
      <c r="AI212" s="73">
        <f t="shared" si="186"/>
        <v>-5.4748106198408072E-12</v>
      </c>
      <c r="AJ212" s="73">
        <f t="shared" si="187"/>
        <v>-5.4748106215829425E-12</v>
      </c>
      <c r="AL212" s="74"/>
      <c r="AM212" s="74"/>
      <c r="AN212" s="74"/>
      <c r="AT212" s="74"/>
      <c r="AU212" s="74"/>
      <c r="AV212" s="74"/>
      <c r="BB212" s="74"/>
      <c r="BC212" s="74"/>
      <c r="BD212" s="74"/>
      <c r="BJ212" s="74">
        <v>4.08E-9</v>
      </c>
      <c r="BK212" s="74">
        <v>3.3431447056299999</v>
      </c>
      <c r="BL212" s="74">
        <v>52022.027472663598</v>
      </c>
      <c r="BM212" s="73">
        <f t="shared" si="188"/>
        <v>4.0750114200342933E-9</v>
      </c>
      <c r="BN212" s="73">
        <f t="shared" si="189"/>
        <v>4.0752240187584119E-9</v>
      </c>
      <c r="BO212" s="73">
        <f t="shared" si="190"/>
        <v>4.0752240364143918E-9</v>
      </c>
      <c r="BP212" s="73">
        <f t="shared" si="191"/>
        <v>4.0752240364158724E-9</v>
      </c>
      <c r="BR212" s="74">
        <v>3.4999999999999998E-10</v>
      </c>
      <c r="BS212" s="74">
        <v>1.72937228501</v>
      </c>
      <c r="BT212" s="74">
        <v>131498.89763806001</v>
      </c>
      <c r="BU212" s="73">
        <f t="shared" si="192"/>
        <v>1.1443786039443563E-10</v>
      </c>
      <c r="BV212" s="73">
        <f t="shared" si="193"/>
        <v>1.1532830799105715E-10</v>
      </c>
      <c r="BW212" s="73">
        <f t="shared" si="194"/>
        <v>1.1532838271974486E-10</v>
      </c>
      <c r="BX212" s="73">
        <f t="shared" si="195"/>
        <v>1.1532838272605632E-10</v>
      </c>
      <c r="BZ212" s="74">
        <v>9.9999999999999994E-12</v>
      </c>
      <c r="CA212" s="74">
        <v>1.03752853909</v>
      </c>
      <c r="CB212" s="74">
        <v>104347.73123093801</v>
      </c>
      <c r="CC212" s="73">
        <f t="shared" si="196"/>
        <v>8.1528755213383498E-12</v>
      </c>
      <c r="CD212" s="73">
        <f t="shared" si="197"/>
        <v>8.1404810205263676E-12</v>
      </c>
      <c r="CE212" s="73">
        <f t="shared" si="198"/>
        <v>8.1404799782976723E-12</v>
      </c>
      <c r="CF212" s="73">
        <f t="shared" si="199"/>
        <v>8.140479978209193E-12</v>
      </c>
      <c r="CH212" s="74"/>
      <c r="CI212" s="74"/>
      <c r="CJ212" s="74"/>
      <c r="CP212" s="74"/>
      <c r="CQ212" s="74"/>
      <c r="CR212" s="74"/>
      <c r="CX212" s="74"/>
      <c r="CY212" s="74"/>
      <c r="CZ212" s="74"/>
      <c r="DF212" s="74">
        <v>1.9099999999999998E-9</v>
      </c>
      <c r="DG212" s="74">
        <v>5.5742896307100001</v>
      </c>
      <c r="DH212" s="74">
        <v>5327.4761083827998</v>
      </c>
      <c r="DI212" s="73">
        <f t="shared" si="200"/>
        <v>-1.037736995860063E-9</v>
      </c>
      <c r="DJ212" s="73">
        <f t="shared" si="201"/>
        <v>-1.0379119591314902E-9</v>
      </c>
      <c r="DK212" s="73">
        <f t="shared" si="202"/>
        <v>-1.0379119738212474E-9</v>
      </c>
      <c r="DL212" s="73">
        <f t="shared" si="203"/>
        <v>-1.0379119738224778E-9</v>
      </c>
      <c r="DN212" s="74">
        <v>2.0000000000000001E-10</v>
      </c>
      <c r="DO212" s="74">
        <v>4.4158888094700002</v>
      </c>
      <c r="DP212" s="74">
        <v>29416.0387978543</v>
      </c>
      <c r="DQ212" s="73">
        <f t="shared" si="204"/>
        <v>-9.2684591400112721E-12</v>
      </c>
      <c r="DR212" s="73">
        <f t="shared" si="205"/>
        <v>-9.3888279213429332E-12</v>
      </c>
      <c r="DS212" s="73">
        <f t="shared" si="206"/>
        <v>-9.3888380276009675E-12</v>
      </c>
      <c r="DT212" s="73">
        <f t="shared" si="207"/>
        <v>-9.3888380284640352E-12</v>
      </c>
      <c r="DV212" s="74">
        <v>9.9999999999999994E-12</v>
      </c>
      <c r="DW212" s="74">
        <v>0.71547903079999997</v>
      </c>
      <c r="DX212" s="74">
        <v>103925.01437542</v>
      </c>
      <c r="DY212" s="73">
        <f t="shared" si="208"/>
        <v>4.8619290582164356E-13</v>
      </c>
      <c r="DZ212" s="73">
        <f t="shared" si="209"/>
        <v>4.6493105930120566E-13</v>
      </c>
      <c r="EA212" s="73">
        <f t="shared" si="210"/>
        <v>4.6492927402448214E-13</v>
      </c>
      <c r="EB212" s="73">
        <f t="shared" si="211"/>
        <v>4.6492927387230655E-13</v>
      </c>
      <c r="ED212" s="74"/>
      <c r="EE212" s="74"/>
      <c r="EF212" s="74"/>
      <c r="EL212" s="74"/>
      <c r="EM212" s="74"/>
      <c r="EN212" s="74"/>
      <c r="ET212" s="74"/>
      <c r="EU212" s="74"/>
      <c r="EV212" s="74"/>
    </row>
    <row r="213" spans="12:152" s="73" customFormat="1" ht="13.5" x14ac:dyDescent="0.3">
      <c r="L213" s="74"/>
      <c r="N213" s="74">
        <v>1.472E-8</v>
      </c>
      <c r="O213" s="74">
        <v>5.5600665658599997</v>
      </c>
      <c r="P213" s="74">
        <v>95247.705572179097</v>
      </c>
      <c r="Q213" s="73">
        <f t="shared" si="176"/>
        <v>1.2009601874878652E-8</v>
      </c>
      <c r="R213" s="73">
        <f t="shared" si="177"/>
        <v>1.2026184051172472E-8</v>
      </c>
      <c r="S213" s="73">
        <f t="shared" si="178"/>
        <v>1.2026185441525516E-8</v>
      </c>
      <c r="T213" s="73">
        <f t="shared" si="179"/>
        <v>1.2026185441643247E-8</v>
      </c>
      <c r="V213" s="74">
        <v>1.79E-9</v>
      </c>
      <c r="W213" s="74">
        <v>5.1156117730200004</v>
      </c>
      <c r="X213" s="74">
        <v>25440.892308259299</v>
      </c>
      <c r="Y213" s="73">
        <f t="shared" si="180"/>
        <v>-1.5776031997374949E-9</v>
      </c>
      <c r="Z213" s="73">
        <f t="shared" si="181"/>
        <v>-1.5780436818379698E-9</v>
      </c>
      <c r="AA213" s="73">
        <f t="shared" si="182"/>
        <v>-1.5780437188037261E-9</v>
      </c>
      <c r="AB213" s="73">
        <f t="shared" si="183"/>
        <v>-1.5780437188068479E-9</v>
      </c>
      <c r="AD213" s="74">
        <v>6E-11</v>
      </c>
      <c r="AE213" s="74">
        <v>0.81325444169000005</v>
      </c>
      <c r="AF213" s="74">
        <v>207593.84658049999</v>
      </c>
      <c r="AG213" s="73">
        <f t="shared" si="184"/>
        <v>1.864396832148447E-12</v>
      </c>
      <c r="AH213" s="73">
        <f t="shared" si="185"/>
        <v>1.609387557459944E-12</v>
      </c>
      <c r="AI213" s="73">
        <f t="shared" si="186"/>
        <v>1.609366145066003E-12</v>
      </c>
      <c r="AJ213" s="73">
        <f t="shared" si="187"/>
        <v>1.6093661432658514E-12</v>
      </c>
      <c r="AL213" s="74"/>
      <c r="AM213" s="74"/>
      <c r="AN213" s="74"/>
      <c r="AT213" s="74"/>
      <c r="AU213" s="74"/>
      <c r="AV213" s="74"/>
      <c r="BB213" s="74"/>
      <c r="BC213" s="74"/>
      <c r="BD213" s="74"/>
      <c r="BJ213" s="74">
        <v>4.1199999999999998E-9</v>
      </c>
      <c r="BK213" s="74">
        <v>2.0751635555800001</v>
      </c>
      <c r="BL213" s="74">
        <v>150866.08680029199</v>
      </c>
      <c r="BM213" s="73">
        <f t="shared" si="188"/>
        <v>-1.654713540236923E-9</v>
      </c>
      <c r="BN213" s="73">
        <f t="shared" si="189"/>
        <v>-1.6430466088573941E-9</v>
      </c>
      <c r="BO213" s="73">
        <f t="shared" si="190"/>
        <v>-1.6430456286180074E-9</v>
      </c>
      <c r="BP213" s="73">
        <f t="shared" si="191"/>
        <v>-1.6430456285355373E-9</v>
      </c>
      <c r="BR213" s="74">
        <v>3.4000000000000001E-10</v>
      </c>
      <c r="BS213" s="74">
        <v>0.83611265968000004</v>
      </c>
      <c r="BT213" s="74">
        <v>12432.0426503978</v>
      </c>
      <c r="BU213" s="73">
        <f t="shared" si="192"/>
        <v>-4.1823476115541733E-11</v>
      </c>
      <c r="BV213" s="73">
        <f t="shared" si="193"/>
        <v>-4.1737556959914499E-11</v>
      </c>
      <c r="BW213" s="73">
        <f t="shared" si="194"/>
        <v>-4.1737549745855514E-11</v>
      </c>
      <c r="BX213" s="73">
        <f t="shared" si="195"/>
        <v>-4.1737549745241733E-11</v>
      </c>
      <c r="BZ213" s="74">
        <v>9.9999999999999994E-12</v>
      </c>
      <c r="CA213" s="74">
        <v>0.66520680194000004</v>
      </c>
      <c r="CB213" s="74">
        <v>419.48464387519999</v>
      </c>
      <c r="CC213" s="73">
        <f t="shared" si="196"/>
        <v>3.6678344641373106E-12</v>
      </c>
      <c r="CD213" s="73">
        <f t="shared" si="197"/>
        <v>3.6679143948967593E-12</v>
      </c>
      <c r="CE213" s="73">
        <f t="shared" si="198"/>
        <v>3.6679144016078985E-12</v>
      </c>
      <c r="CF213" s="73">
        <f t="shared" si="199"/>
        <v>3.6679144016084608E-12</v>
      </c>
      <c r="CH213" s="74"/>
      <c r="CI213" s="74"/>
      <c r="CJ213" s="74"/>
      <c r="CP213" s="74"/>
      <c r="CQ213" s="74"/>
      <c r="CR213" s="74"/>
      <c r="CX213" s="74"/>
      <c r="CY213" s="74"/>
      <c r="CZ213" s="74"/>
      <c r="DF213" s="74">
        <v>1.9500000000000001E-9</v>
      </c>
      <c r="DG213" s="74">
        <v>3.3129708315399999</v>
      </c>
      <c r="DH213" s="74">
        <v>124778.183658718</v>
      </c>
      <c r="DI213" s="73">
        <f t="shared" si="200"/>
        <v>1.7311493959623192E-9</v>
      </c>
      <c r="DJ213" s="73">
        <f t="shared" si="201"/>
        <v>1.7334376525042112E-9</v>
      </c>
      <c r="DK213" s="73">
        <f t="shared" si="202"/>
        <v>1.7334378441558034E-9</v>
      </c>
      <c r="DL213" s="73">
        <f t="shared" si="203"/>
        <v>1.7334378441720495E-9</v>
      </c>
      <c r="DN213" s="74">
        <v>2.4E-10</v>
      </c>
      <c r="DO213" s="74">
        <v>2.43220296378</v>
      </c>
      <c r="DP213" s="74">
        <v>50579.619840863699</v>
      </c>
      <c r="DQ213" s="73">
        <f t="shared" si="204"/>
        <v>1.5950695603660799E-10</v>
      </c>
      <c r="DR213" s="73">
        <f t="shared" si="205"/>
        <v>1.5969264637645148E-10</v>
      </c>
      <c r="DS213" s="73">
        <f t="shared" si="206"/>
        <v>1.5969266196020051E-10</v>
      </c>
      <c r="DT213" s="73">
        <f t="shared" si="207"/>
        <v>1.5969266196150409E-10</v>
      </c>
      <c r="DV213" s="74">
        <v>9.9999999999999994E-12</v>
      </c>
      <c r="DW213" s="74">
        <v>1.69298852699</v>
      </c>
      <c r="DX213" s="74">
        <v>71025.033833122507</v>
      </c>
      <c r="DY213" s="73">
        <f t="shared" si="208"/>
        <v>6.7344350179190554E-12</v>
      </c>
      <c r="DZ213" s="73">
        <f t="shared" si="209"/>
        <v>6.7236739272106038E-12</v>
      </c>
      <c r="EA213" s="73">
        <f t="shared" si="210"/>
        <v>6.7236730230892599E-12</v>
      </c>
      <c r="EB213" s="73">
        <f t="shared" si="211"/>
        <v>6.7236730230135228E-12</v>
      </c>
      <c r="ED213" s="74"/>
      <c r="EE213" s="74"/>
      <c r="EF213" s="74"/>
      <c r="EL213" s="74"/>
      <c r="EM213" s="74"/>
      <c r="EN213" s="74"/>
      <c r="ET213" s="74"/>
      <c r="EU213" s="74"/>
      <c r="EV213" s="74"/>
    </row>
    <row r="214" spans="12:152" s="73" customFormat="1" ht="13.5" x14ac:dyDescent="0.3">
      <c r="L214" s="74"/>
      <c r="N214" s="74">
        <v>1.315E-8</v>
      </c>
      <c r="O214" s="74">
        <v>1.83254115004</v>
      </c>
      <c r="P214" s="74">
        <v>76144.945564344103</v>
      </c>
      <c r="Q214" s="73">
        <f t="shared" si="176"/>
        <v>9.3181741677889239E-9</v>
      </c>
      <c r="R214" s="73">
        <f t="shared" si="177"/>
        <v>9.3326338937052373E-9</v>
      </c>
      <c r="S214" s="73">
        <f t="shared" si="178"/>
        <v>9.3326351068218092E-9</v>
      </c>
      <c r="T214" s="73">
        <f t="shared" si="179"/>
        <v>9.3326351069229172E-9</v>
      </c>
      <c r="V214" s="74">
        <v>1.5199999999999999E-9</v>
      </c>
      <c r="W214" s="74">
        <v>5.21934955501</v>
      </c>
      <c r="X214" s="74">
        <v>77623.812138408495</v>
      </c>
      <c r="Y214" s="73">
        <f t="shared" si="180"/>
        <v>-1.5145568413656189E-9</v>
      </c>
      <c r="Z214" s="73">
        <f t="shared" si="181"/>
        <v>-1.5143505931957449E-9</v>
      </c>
      <c r="AA214" s="73">
        <f t="shared" si="182"/>
        <v>-1.514350575717999E-9</v>
      </c>
      <c r="AB214" s="73">
        <f t="shared" si="183"/>
        <v>-1.5143505757165105E-9</v>
      </c>
      <c r="AD214" s="74">
        <v>6E-11</v>
      </c>
      <c r="AE214" s="74">
        <v>6.9255555400000002E-2</v>
      </c>
      <c r="AF214" s="74">
        <v>58946.516884393903</v>
      </c>
      <c r="AG214" s="73">
        <f t="shared" si="184"/>
        <v>-4.5370690140032765E-11</v>
      </c>
      <c r="AH214" s="73">
        <f t="shared" si="185"/>
        <v>-4.5323254435680019E-11</v>
      </c>
      <c r="AI214" s="73">
        <f t="shared" si="186"/>
        <v>-4.5323250450110298E-11</v>
      </c>
      <c r="AJ214" s="73">
        <f t="shared" si="187"/>
        <v>-4.5323250449770592E-11</v>
      </c>
      <c r="AL214" s="74"/>
      <c r="AM214" s="74"/>
      <c r="AN214" s="74"/>
      <c r="AT214" s="74"/>
      <c r="AU214" s="74"/>
      <c r="AV214" s="74"/>
      <c r="BB214" s="74"/>
      <c r="BC214" s="74"/>
      <c r="BD214" s="74"/>
      <c r="BJ214" s="74">
        <v>4.3500000000000001E-9</v>
      </c>
      <c r="BK214" s="74">
        <v>5.12507754577</v>
      </c>
      <c r="BL214" s="74">
        <v>26081.274582674101</v>
      </c>
      <c r="BM214" s="73">
        <f t="shared" si="188"/>
        <v>4.0390883123557448E-10</v>
      </c>
      <c r="BN214" s="73">
        <f t="shared" si="189"/>
        <v>4.0622249144480204E-10</v>
      </c>
      <c r="BO214" s="73">
        <f t="shared" si="190"/>
        <v>4.0622268569946288E-10</v>
      </c>
      <c r="BP214" s="73">
        <f t="shared" si="191"/>
        <v>4.0622268571595753E-10</v>
      </c>
      <c r="BR214" s="74">
        <v>3.1999999999999998E-10</v>
      </c>
      <c r="BS214" s="74">
        <v>4.4525427875399997</v>
      </c>
      <c r="BT214" s="74">
        <v>50579.619840863699</v>
      </c>
      <c r="BU214" s="73">
        <f t="shared" si="192"/>
        <v>-3.0776388136796095E-10</v>
      </c>
      <c r="BV214" s="73">
        <f t="shared" si="193"/>
        <v>-3.0767291992496527E-10</v>
      </c>
      <c r="BW214" s="73">
        <f t="shared" si="194"/>
        <v>-3.07672912273791E-10</v>
      </c>
      <c r="BX214" s="73">
        <f t="shared" si="195"/>
        <v>-3.0767291227315097E-10</v>
      </c>
      <c r="BZ214" s="74">
        <v>9.9999999999999994E-12</v>
      </c>
      <c r="CA214" s="74">
        <v>2.4643710509500001</v>
      </c>
      <c r="CB214" s="74">
        <v>104355.493901654</v>
      </c>
      <c r="CC214" s="73">
        <f t="shared" si="196"/>
        <v>5.9353494561726469E-12</v>
      </c>
      <c r="CD214" s="73">
        <f t="shared" si="197"/>
        <v>5.9525379406369011E-12</v>
      </c>
      <c r="CE214" s="73">
        <f t="shared" si="198"/>
        <v>5.9525393826758395E-12</v>
      </c>
      <c r="CF214" s="73">
        <f t="shared" si="199"/>
        <v>5.9525393827982509E-12</v>
      </c>
      <c r="CH214" s="74"/>
      <c r="CI214" s="74"/>
      <c r="CJ214" s="74"/>
      <c r="CP214" s="74"/>
      <c r="CQ214" s="74"/>
      <c r="CR214" s="74"/>
      <c r="CX214" s="74"/>
      <c r="CY214" s="74"/>
      <c r="CZ214" s="74"/>
      <c r="DF214" s="74">
        <v>1.69E-9</v>
      </c>
      <c r="DG214" s="74">
        <v>1.69270064342</v>
      </c>
      <c r="DH214" s="74">
        <v>90695.752075120297</v>
      </c>
      <c r="DI214" s="73">
        <f t="shared" si="200"/>
        <v>-3.5912667854670232E-10</v>
      </c>
      <c r="DJ214" s="73">
        <f t="shared" si="201"/>
        <v>-3.6219375323581214E-10</v>
      </c>
      <c r="DK214" s="73">
        <f t="shared" si="202"/>
        <v>-3.6219401070108912E-10</v>
      </c>
      <c r="DL214" s="73">
        <f t="shared" si="203"/>
        <v>-3.6219401072285845E-10</v>
      </c>
      <c r="DN214" s="74">
        <v>2.0000000000000001E-10</v>
      </c>
      <c r="DO214" s="74">
        <v>0.47739908960999999</v>
      </c>
      <c r="DP214" s="74">
        <v>162188.75089859701</v>
      </c>
      <c r="DQ214" s="73">
        <f t="shared" si="204"/>
        <v>-9.670596018923689E-11</v>
      </c>
      <c r="DR214" s="73">
        <f t="shared" si="205"/>
        <v>-9.6123868214638231E-11</v>
      </c>
      <c r="DS214" s="73">
        <f t="shared" si="206"/>
        <v>-9.6123819296372985E-11</v>
      </c>
      <c r="DT214" s="73">
        <f t="shared" si="207"/>
        <v>-9.6123819292225657E-11</v>
      </c>
      <c r="DV214" s="74">
        <v>1.9999999999999999E-11</v>
      </c>
      <c r="DW214" s="74">
        <v>1.01857337375</v>
      </c>
      <c r="DX214" s="74">
        <v>93028.948467992304</v>
      </c>
      <c r="DY214" s="73">
        <f t="shared" si="208"/>
        <v>-1.2759120884107324E-11</v>
      </c>
      <c r="DZ214" s="73">
        <f t="shared" si="209"/>
        <v>-1.2788443947109217E-11</v>
      </c>
      <c r="EA214" s="73">
        <f t="shared" si="210"/>
        <v>-1.2788446407187366E-11</v>
      </c>
      <c r="EB214" s="73">
        <f t="shared" si="211"/>
        <v>-1.2788446407393649E-11</v>
      </c>
      <c r="ED214" s="74"/>
      <c r="EE214" s="74"/>
      <c r="EF214" s="74"/>
      <c r="EL214" s="74"/>
      <c r="EM214" s="74"/>
      <c r="EN214" s="74"/>
      <c r="ET214" s="74"/>
      <c r="EU214" s="74"/>
      <c r="EV214" s="74"/>
    </row>
    <row r="215" spans="12:152" s="73" customFormat="1" ht="13.5" x14ac:dyDescent="0.3">
      <c r="L215" s="74"/>
      <c r="N215" s="74">
        <v>1.439E-8</v>
      </c>
      <c r="O215" s="74">
        <v>0.83286166370000003</v>
      </c>
      <c r="P215" s="74">
        <v>55618.381228113802</v>
      </c>
      <c r="Q215" s="73">
        <f t="shared" si="176"/>
        <v>1.1893668737103978E-8</v>
      </c>
      <c r="R215" s="73">
        <f t="shared" si="177"/>
        <v>1.1884433500217671E-8</v>
      </c>
      <c r="S215" s="73">
        <f t="shared" si="178"/>
        <v>1.1884432724160604E-8</v>
      </c>
      <c r="T215" s="73">
        <f t="shared" si="179"/>
        <v>1.1884432724095113E-8</v>
      </c>
      <c r="V215" s="74">
        <v>1.5E-9</v>
      </c>
      <c r="W215" s="74">
        <v>5.9849168933500003</v>
      </c>
      <c r="X215" s="74">
        <v>78256.595877721702</v>
      </c>
      <c r="Y215" s="73">
        <f t="shared" si="180"/>
        <v>5.5568032880644724E-11</v>
      </c>
      <c r="Z215" s="73">
        <f t="shared" si="181"/>
        <v>5.7970588978372101E-11</v>
      </c>
      <c r="AA215" s="73">
        <f t="shared" si="182"/>
        <v>5.7970790695821279E-11</v>
      </c>
      <c r="AB215" s="73">
        <f t="shared" si="183"/>
        <v>5.7970790712861568E-11</v>
      </c>
      <c r="AD215" s="74">
        <v>6E-11</v>
      </c>
      <c r="AE215" s="74">
        <v>3.0990835428799999</v>
      </c>
      <c r="AF215" s="74">
        <v>114564.898112507</v>
      </c>
      <c r="AG215" s="73">
        <f t="shared" si="184"/>
        <v>-3.796349941786464E-11</v>
      </c>
      <c r="AH215" s="73">
        <f t="shared" si="185"/>
        <v>-3.807242019316065E-11</v>
      </c>
      <c r="AI215" s="73">
        <f t="shared" si="186"/>
        <v>-3.8072429329579624E-11</v>
      </c>
      <c r="AJ215" s="73">
        <f t="shared" si="187"/>
        <v>-3.8072429330349341E-11</v>
      </c>
      <c r="AL215" s="74"/>
      <c r="AM215" s="74"/>
      <c r="AN215" s="74"/>
      <c r="AT215" s="74"/>
      <c r="AU215" s="74"/>
      <c r="AV215" s="74"/>
      <c r="BB215" s="74"/>
      <c r="BC215" s="74"/>
      <c r="BD215" s="74"/>
      <c r="BJ215" s="74">
        <v>4.0899999999999997E-9</v>
      </c>
      <c r="BK215" s="74">
        <v>0.56822912556000005</v>
      </c>
      <c r="BL215" s="74">
        <v>64607.848933546098</v>
      </c>
      <c r="BM215" s="73">
        <f t="shared" si="188"/>
        <v>3.3043363912112985E-9</v>
      </c>
      <c r="BN215" s="73">
        <f t="shared" si="189"/>
        <v>3.3075230207762283E-9</v>
      </c>
      <c r="BO215" s="73">
        <f t="shared" si="190"/>
        <v>3.3075232880889731E-9</v>
      </c>
      <c r="BP215" s="73">
        <f t="shared" si="191"/>
        <v>3.3075232881119492E-9</v>
      </c>
      <c r="BR215" s="74">
        <v>4.2E-10</v>
      </c>
      <c r="BS215" s="74">
        <v>1.4145702213</v>
      </c>
      <c r="BT215" s="74">
        <v>181555.94006083001</v>
      </c>
      <c r="BU215" s="73">
        <f t="shared" si="192"/>
        <v>-4.0459811111866834E-10</v>
      </c>
      <c r="BV215" s="73">
        <f t="shared" si="193"/>
        <v>-4.0501438723101568E-10</v>
      </c>
      <c r="BW215" s="73">
        <f t="shared" si="194"/>
        <v>-4.0501442194737339E-10</v>
      </c>
      <c r="BX215" s="73">
        <f t="shared" si="195"/>
        <v>-4.05014421950306E-10</v>
      </c>
      <c r="BZ215" s="74">
        <v>9.9999999999999994E-12</v>
      </c>
      <c r="CA215" s="74">
        <v>0.81835364760999996</v>
      </c>
      <c r="CB215" s="74">
        <v>35191.810135691798</v>
      </c>
      <c r="CC215" s="73">
        <f t="shared" si="196"/>
        <v>8.0791607872971519E-12</v>
      </c>
      <c r="CD215" s="73">
        <f t="shared" si="197"/>
        <v>8.0834063395724575E-12</v>
      </c>
      <c r="CE215" s="73">
        <f t="shared" si="198"/>
        <v>8.0834066958617591E-12</v>
      </c>
      <c r="CF215" s="73">
        <f t="shared" si="199"/>
        <v>8.0834066958918769E-12</v>
      </c>
      <c r="CH215" s="74"/>
      <c r="CI215" s="74"/>
      <c r="CJ215" s="74"/>
      <c r="CP215" s="74"/>
      <c r="CQ215" s="74"/>
      <c r="CR215" s="74"/>
      <c r="CX215" s="74"/>
      <c r="CY215" s="74"/>
      <c r="CZ215" s="74"/>
      <c r="DF215" s="74">
        <v>2.2600000000000001E-9</v>
      </c>
      <c r="DG215" s="74">
        <v>1.32354627258</v>
      </c>
      <c r="DH215" s="74">
        <v>52099.540211872802</v>
      </c>
      <c r="DI215" s="73">
        <f t="shared" si="200"/>
        <v>1.7121453771257521E-9</v>
      </c>
      <c r="DJ215" s="73">
        <f t="shared" si="201"/>
        <v>1.7105702321906965E-9</v>
      </c>
      <c r="DK215" s="73">
        <f t="shared" si="202"/>
        <v>1.7105700998565665E-9</v>
      </c>
      <c r="DL215" s="73">
        <f t="shared" si="203"/>
        <v>1.710570099845316E-9</v>
      </c>
      <c r="DN215" s="74">
        <v>2.1E-10</v>
      </c>
      <c r="DO215" s="74">
        <v>0.18110422167000001</v>
      </c>
      <c r="DP215" s="74">
        <v>35191.810135691798</v>
      </c>
      <c r="DQ215" s="73">
        <f t="shared" si="204"/>
        <v>2.099947659802739E-10</v>
      </c>
      <c r="DR215" s="73">
        <f t="shared" si="205"/>
        <v>2.0999364273367241E-10</v>
      </c>
      <c r="DS215" s="73">
        <f t="shared" si="206"/>
        <v>2.0999364263478162E-10</v>
      </c>
      <c r="DT215" s="73">
        <f t="shared" si="207"/>
        <v>2.0999364263477324E-10</v>
      </c>
      <c r="DV215" s="74">
        <v>1.9999999999999999E-11</v>
      </c>
      <c r="DW215" s="74">
        <v>0.99564225222000002</v>
      </c>
      <c r="DX215" s="74">
        <v>129909.82474277601</v>
      </c>
      <c r="DY215" s="73">
        <f t="shared" si="208"/>
        <v>1.9702010452621768E-11</v>
      </c>
      <c r="DZ215" s="73">
        <f t="shared" si="209"/>
        <v>1.9692788605759261E-11</v>
      </c>
      <c r="EA215" s="73">
        <f t="shared" si="210"/>
        <v>1.9692787825619821E-11</v>
      </c>
      <c r="EB215" s="73">
        <f t="shared" si="211"/>
        <v>1.9692787825554716E-11</v>
      </c>
      <c r="ED215" s="74"/>
      <c r="EE215" s="74"/>
      <c r="EF215" s="74"/>
      <c r="EL215" s="74"/>
      <c r="EM215" s="74"/>
      <c r="EN215" s="74"/>
      <c r="ET215" s="74"/>
      <c r="EU215" s="74"/>
      <c r="EV215" s="74"/>
    </row>
    <row r="216" spans="12:152" s="73" customFormat="1" ht="13.5" x14ac:dyDescent="0.3">
      <c r="L216" s="74"/>
      <c r="N216" s="74">
        <v>1.3550000000000001E-8</v>
      </c>
      <c r="O216" s="74">
        <v>3.1583706198199999</v>
      </c>
      <c r="P216" s="74">
        <v>1066.49547719</v>
      </c>
      <c r="Q216" s="73">
        <f t="shared" si="176"/>
        <v>-8.1151590893292976E-10</v>
      </c>
      <c r="R216" s="73">
        <f t="shared" si="177"/>
        <v>-8.1122045420656513E-10</v>
      </c>
      <c r="S216" s="73">
        <f t="shared" si="178"/>
        <v>-8.1122042939958099E-10</v>
      </c>
      <c r="T216" s="73">
        <f t="shared" si="179"/>
        <v>-8.112204293975147E-10</v>
      </c>
      <c r="V216" s="74">
        <v>1.8400000000000001E-9</v>
      </c>
      <c r="W216" s="74">
        <v>0.26375114604</v>
      </c>
      <c r="X216" s="74">
        <v>419.48464387519999</v>
      </c>
      <c r="Y216" s="73">
        <f t="shared" si="180"/>
        <v>1.2901103543439803E-9</v>
      </c>
      <c r="Z216" s="73">
        <f t="shared" si="181"/>
        <v>1.290121626434065E-9</v>
      </c>
      <c r="AA216" s="73">
        <f t="shared" si="182"/>
        <v>1.2901216273804889E-9</v>
      </c>
      <c r="AB216" s="73">
        <f t="shared" si="183"/>
        <v>1.2901216273805681E-9</v>
      </c>
      <c r="AD216" s="74">
        <v>6E-11</v>
      </c>
      <c r="AE216" s="74">
        <v>0.88473087002999995</v>
      </c>
      <c r="AF216" s="74">
        <v>104358.726113297</v>
      </c>
      <c r="AG216" s="73">
        <f t="shared" si="184"/>
        <v>4.9796585711780863E-11</v>
      </c>
      <c r="AH216" s="73">
        <f t="shared" si="185"/>
        <v>4.9724928776478317E-11</v>
      </c>
      <c r="AI216" s="73">
        <f t="shared" si="186"/>
        <v>4.9724922750479148E-11</v>
      </c>
      <c r="AJ216" s="73">
        <f t="shared" si="187"/>
        <v>4.9724922749967627E-11</v>
      </c>
      <c r="AL216" s="74"/>
      <c r="AM216" s="74"/>
      <c r="AN216" s="74"/>
      <c r="AT216" s="74"/>
      <c r="AU216" s="74"/>
      <c r="AV216" s="74"/>
      <c r="BB216" s="74"/>
      <c r="BC216" s="74"/>
      <c r="BD216" s="74"/>
      <c r="BJ216" s="74">
        <v>3.8799999999999998E-9</v>
      </c>
      <c r="BK216" s="74">
        <v>4.1603918322600002</v>
      </c>
      <c r="BL216" s="74">
        <v>78259.828089364499</v>
      </c>
      <c r="BM216" s="73">
        <f t="shared" si="188"/>
        <v>3.7703672226776797E-9</v>
      </c>
      <c r="BN216" s="73">
        <f t="shared" si="189"/>
        <v>3.7688943904100501E-9</v>
      </c>
      <c r="BO216" s="73">
        <f t="shared" si="190"/>
        <v>3.7688942663414633E-9</v>
      </c>
      <c r="BP216" s="73">
        <f t="shared" si="191"/>
        <v>3.7688942663309829E-9</v>
      </c>
      <c r="BR216" s="74">
        <v>3.1999999999999998E-10</v>
      </c>
      <c r="BS216" s="74">
        <v>4.7334998692000001</v>
      </c>
      <c r="BT216" s="74">
        <v>52026.243086013797</v>
      </c>
      <c r="BU216" s="73">
        <f t="shared" si="192"/>
        <v>1.9992016664554181E-11</v>
      </c>
      <c r="BV216" s="73">
        <f t="shared" si="193"/>
        <v>2.0332331817615058E-11</v>
      </c>
      <c r="BW216" s="73">
        <f t="shared" si="194"/>
        <v>2.0332360390184217E-11</v>
      </c>
      <c r="BX216" s="73">
        <f t="shared" si="195"/>
        <v>2.0332360392616739E-11</v>
      </c>
      <c r="BZ216" s="74">
        <v>9.9999999999999994E-12</v>
      </c>
      <c r="CA216" s="74">
        <v>0.33780670839999999</v>
      </c>
      <c r="CB216" s="74">
        <v>88476.994970933505</v>
      </c>
      <c r="CC216" s="73">
        <f t="shared" si="196"/>
        <v>9.312830784950778E-13</v>
      </c>
      <c r="CD216" s="73">
        <f t="shared" si="197"/>
        <v>9.1323844573888183E-13</v>
      </c>
      <c r="CE216" s="73">
        <f t="shared" si="198"/>
        <v>9.1323693054878964E-13</v>
      </c>
      <c r="CF216" s="73">
        <f t="shared" si="199"/>
        <v>9.1323693041972826E-13</v>
      </c>
      <c r="CH216" s="74"/>
      <c r="CI216" s="74"/>
      <c r="CJ216" s="74"/>
      <c r="CP216" s="74"/>
      <c r="CQ216" s="74"/>
      <c r="CR216" s="74"/>
      <c r="CX216" s="74"/>
      <c r="CY216" s="74"/>
      <c r="CZ216" s="74"/>
      <c r="DF216" s="74">
        <v>1.7700000000000001E-9</v>
      </c>
      <c r="DG216" s="74">
        <v>3.296208483</v>
      </c>
      <c r="DH216" s="74">
        <v>25131.613985603501</v>
      </c>
      <c r="DI216" s="73">
        <f t="shared" si="200"/>
        <v>-1.765983076753683E-9</v>
      </c>
      <c r="DJ216" s="73">
        <f t="shared" si="201"/>
        <v>-1.765921495579872E-9</v>
      </c>
      <c r="DK216" s="73">
        <f t="shared" si="202"/>
        <v>-1.7659214903897525E-9</v>
      </c>
      <c r="DL216" s="73">
        <f t="shared" si="203"/>
        <v>-1.7659214903893087E-9</v>
      </c>
      <c r="DN216" s="74">
        <v>1.8999999999999999E-10</v>
      </c>
      <c r="DO216" s="74">
        <v>2.3875625116000001</v>
      </c>
      <c r="DP216" s="74">
        <v>26037.906519669901</v>
      </c>
      <c r="DQ216" s="73">
        <f t="shared" si="204"/>
        <v>-7.2813299206093797E-11</v>
      </c>
      <c r="DR216" s="73">
        <f t="shared" si="205"/>
        <v>-7.2906881448446185E-11</v>
      </c>
      <c r="DS216" s="73">
        <f t="shared" si="206"/>
        <v>-7.2906889304937694E-11</v>
      </c>
      <c r="DT216" s="73">
        <f t="shared" si="207"/>
        <v>-7.2906889305595962E-11</v>
      </c>
      <c r="DV216" s="74">
        <v>9.9999999999999994E-12</v>
      </c>
      <c r="DW216" s="74">
        <v>3.04953117213</v>
      </c>
      <c r="DX216" s="74">
        <v>26941.0995233262</v>
      </c>
      <c r="DY216" s="73">
        <f t="shared" si="208"/>
        <v>6.9593190274365345E-12</v>
      </c>
      <c r="DZ216" s="73">
        <f t="shared" si="209"/>
        <v>6.9632805434092508E-12</v>
      </c>
      <c r="EA216" s="73">
        <f t="shared" si="210"/>
        <v>6.9632808759371487E-12</v>
      </c>
      <c r="EB216" s="73">
        <f t="shared" si="211"/>
        <v>6.9632808759652979E-12</v>
      </c>
      <c r="ED216" s="74"/>
      <c r="EE216" s="74"/>
      <c r="EF216" s="74"/>
      <c r="EL216" s="74"/>
      <c r="EM216" s="74"/>
      <c r="EN216" s="74"/>
      <c r="ET216" s="74"/>
      <c r="EU216" s="74"/>
      <c r="EV216" s="74"/>
    </row>
    <row r="217" spans="12:152" s="73" customFormat="1" ht="13.5" x14ac:dyDescent="0.3">
      <c r="L217" s="74"/>
      <c r="N217" s="74">
        <v>1.2240000000000001E-8</v>
      </c>
      <c r="O217" s="74">
        <v>3.2403268076799998</v>
      </c>
      <c r="P217" s="74">
        <v>162188.75089859701</v>
      </c>
      <c r="Q217" s="73">
        <f t="shared" si="176"/>
        <v>1.5383792640424656E-9</v>
      </c>
      <c r="R217" s="73">
        <f t="shared" si="177"/>
        <v>1.4980325865832802E-9</v>
      </c>
      <c r="S217" s="73">
        <f t="shared" si="178"/>
        <v>1.4980291982929449E-9</v>
      </c>
      <c r="T217" s="73">
        <f t="shared" si="179"/>
        <v>1.4980291980056831E-9</v>
      </c>
      <c r="V217" s="74">
        <v>1.44E-9</v>
      </c>
      <c r="W217" s="74">
        <v>2.9065729497000001</v>
      </c>
      <c r="X217" s="74">
        <v>51322.609901396303</v>
      </c>
      <c r="Y217" s="73">
        <f t="shared" si="180"/>
        <v>9.8304302810224357E-10</v>
      </c>
      <c r="Z217" s="73">
        <f t="shared" si="181"/>
        <v>9.8414859796207133E-10</v>
      </c>
      <c r="AA217" s="73">
        <f t="shared" si="182"/>
        <v>9.8414869074234199E-10</v>
      </c>
      <c r="AB217" s="73">
        <f t="shared" si="183"/>
        <v>9.8414869075022977E-10</v>
      </c>
      <c r="AD217" s="74">
        <v>6E-11</v>
      </c>
      <c r="AE217" s="74">
        <v>3.51715962887</v>
      </c>
      <c r="AF217" s="74">
        <v>188276.65404017101</v>
      </c>
      <c r="AG217" s="73">
        <f t="shared" si="184"/>
        <v>-2.9015413331630403E-13</v>
      </c>
      <c r="AH217" s="73">
        <f t="shared" si="185"/>
        <v>-5.877817010166841E-14</v>
      </c>
      <c r="AI217" s="73">
        <f t="shared" si="186"/>
        <v>-5.8758743222302807E-14</v>
      </c>
      <c r="AJ217" s="73">
        <f t="shared" si="187"/>
        <v>-5.8758741585213118E-14</v>
      </c>
      <c r="AL217" s="74"/>
      <c r="AM217" s="74"/>
      <c r="AN217" s="74"/>
      <c r="AT217" s="74"/>
      <c r="AU217" s="74"/>
      <c r="AV217" s="74"/>
      <c r="BB217" s="74"/>
      <c r="BC217" s="74"/>
      <c r="BD217" s="74"/>
      <c r="BJ217" s="74">
        <v>3.9300000000000003E-9</v>
      </c>
      <c r="BK217" s="74">
        <v>3.23715146834</v>
      </c>
      <c r="BL217" s="74">
        <v>13655.8604911764</v>
      </c>
      <c r="BM217" s="73">
        <f t="shared" si="188"/>
        <v>1.5677389202861608E-9</v>
      </c>
      <c r="BN217" s="73">
        <f t="shared" si="189"/>
        <v>1.5667308887647193E-9</v>
      </c>
      <c r="BO217" s="73">
        <f t="shared" si="190"/>
        <v>1.5667308041231635E-9</v>
      </c>
      <c r="BP217" s="73">
        <f t="shared" si="191"/>
        <v>1.5667308041159931E-9</v>
      </c>
      <c r="BR217" s="74">
        <v>3.6E-10</v>
      </c>
      <c r="BS217" s="74">
        <v>5.6076653569400001</v>
      </c>
      <c r="BT217" s="74">
        <v>188276.65404017101</v>
      </c>
      <c r="BU217" s="73">
        <f t="shared" si="192"/>
        <v>-3.1159862730842536E-10</v>
      </c>
      <c r="BV217" s="73">
        <f t="shared" si="193"/>
        <v>-3.1229157765551839E-10</v>
      </c>
      <c r="BW217" s="73">
        <f t="shared" si="194"/>
        <v>-3.1229163564219801E-10</v>
      </c>
      <c r="BX217" s="73">
        <f t="shared" si="195"/>
        <v>-3.1229163564708453E-10</v>
      </c>
      <c r="BZ217" s="74">
        <v>9.9999999999999994E-12</v>
      </c>
      <c r="CA217" s="74">
        <v>6.0834623192999997</v>
      </c>
      <c r="CB217" s="74">
        <v>70269.180982698294</v>
      </c>
      <c r="CC217" s="73">
        <f t="shared" si="196"/>
        <v>-7.6042460701086203E-12</v>
      </c>
      <c r="CD217" s="73">
        <f t="shared" si="197"/>
        <v>-7.6135850853259679E-12</v>
      </c>
      <c r="CE217" s="73">
        <f t="shared" si="198"/>
        <v>-7.613585868786996E-12</v>
      </c>
      <c r="CF217" s="73">
        <f t="shared" si="199"/>
        <v>-7.6135858688533321E-12</v>
      </c>
      <c r="CH217" s="74"/>
      <c r="CI217" s="74"/>
      <c r="CJ217" s="74"/>
      <c r="CP217" s="74"/>
      <c r="CQ217" s="74"/>
      <c r="CR217" s="74"/>
      <c r="CX217" s="74"/>
      <c r="CY217" s="74"/>
      <c r="CZ217" s="74"/>
      <c r="DF217" s="74">
        <v>1.7800000000000001E-9</v>
      </c>
      <c r="DG217" s="74">
        <v>2.5482379504999999</v>
      </c>
      <c r="DH217" s="74">
        <v>26720.686880887301</v>
      </c>
      <c r="DI217" s="73">
        <f t="shared" si="200"/>
        <v>-1.7629452082505194E-9</v>
      </c>
      <c r="DJ217" s="73">
        <f t="shared" si="201"/>
        <v>-1.762810412207847E-9</v>
      </c>
      <c r="DK217" s="73">
        <f t="shared" si="202"/>
        <v>-1.762810400867926E-9</v>
      </c>
      <c r="DL217" s="73">
        <f t="shared" si="203"/>
        <v>-1.762810400866958E-9</v>
      </c>
      <c r="DN217" s="74">
        <v>2.0000000000000001E-10</v>
      </c>
      <c r="DO217" s="74">
        <v>0.61997291258999998</v>
      </c>
      <c r="DP217" s="74">
        <v>85034.420025968095</v>
      </c>
      <c r="DQ217" s="73">
        <f t="shared" si="204"/>
        <v>1.6938288962711798E-10</v>
      </c>
      <c r="DR217" s="73">
        <f t="shared" si="205"/>
        <v>1.69197412821617E-10</v>
      </c>
      <c r="DS217" s="73">
        <f t="shared" si="206"/>
        <v>1.6919739722704703E-10</v>
      </c>
      <c r="DT217" s="73">
        <f t="shared" si="207"/>
        <v>1.6919739722573768E-10</v>
      </c>
      <c r="DV217" s="74">
        <v>9.9999999999999994E-12</v>
      </c>
      <c r="DW217" s="74">
        <v>1.5477425274200001</v>
      </c>
      <c r="DX217" s="74">
        <v>104564.911661734</v>
      </c>
      <c r="DY217" s="73">
        <f t="shared" si="208"/>
        <v>-9.6147646332275434E-12</v>
      </c>
      <c r="DZ217" s="73">
        <f t="shared" si="209"/>
        <v>-9.620629837963202E-12</v>
      </c>
      <c r="EA217" s="73">
        <f t="shared" si="210"/>
        <v>-9.6206303285652528E-12</v>
      </c>
      <c r="EB217" s="73">
        <f t="shared" si="211"/>
        <v>-9.6206303286068154E-12</v>
      </c>
      <c r="ED217" s="74"/>
      <c r="EE217" s="74"/>
      <c r="EF217" s="74"/>
      <c r="EL217" s="74"/>
      <c r="EM217" s="74"/>
      <c r="EN217" s="74"/>
      <c r="ET217" s="74"/>
      <c r="EU217" s="74"/>
      <c r="EV217" s="74"/>
    </row>
    <row r="218" spans="12:152" s="73" customFormat="1" ht="13.5" x14ac:dyDescent="0.3">
      <c r="L218" s="74"/>
      <c r="N218" s="74">
        <v>1.39E-8</v>
      </c>
      <c r="O218" s="74">
        <v>5.1374529038299999</v>
      </c>
      <c r="P218" s="74">
        <v>419.48464387519999</v>
      </c>
      <c r="Q218" s="73">
        <f t="shared" si="176"/>
        <v>1.1347598451977902E-8</v>
      </c>
      <c r="R218" s="73">
        <f t="shared" si="177"/>
        <v>1.1347529479494375E-8</v>
      </c>
      <c r="S218" s="73">
        <f t="shared" si="178"/>
        <v>1.1347529473703267E-8</v>
      </c>
      <c r="T218" s="73">
        <f t="shared" si="179"/>
        <v>1.1347529473702783E-8</v>
      </c>
      <c r="V218" s="74">
        <v>1.63E-9</v>
      </c>
      <c r="W218" s="74">
        <v>1.0172853187899999</v>
      </c>
      <c r="X218" s="74">
        <v>26727.8004278882</v>
      </c>
      <c r="Y218" s="73">
        <f t="shared" si="180"/>
        <v>-2.7449622521126543E-11</v>
      </c>
      <c r="Z218" s="73">
        <f t="shared" si="181"/>
        <v>-2.6557419196890372E-11</v>
      </c>
      <c r="AA218" s="73">
        <f t="shared" si="182"/>
        <v>-2.6557344285352142E-11</v>
      </c>
      <c r="AB218" s="73">
        <f t="shared" si="183"/>
        <v>-2.6557344279052454E-11</v>
      </c>
      <c r="AD218" s="74">
        <v>6E-11</v>
      </c>
      <c r="AE218" s="74">
        <v>4.1308355616199997</v>
      </c>
      <c r="AF218" s="74">
        <v>54509.002676020398</v>
      </c>
      <c r="AG218" s="73">
        <f t="shared" si="184"/>
        <v>-5.5502905461954981E-11</v>
      </c>
      <c r="AH218" s="73">
        <f t="shared" si="185"/>
        <v>-5.5528315916115238E-11</v>
      </c>
      <c r="AI218" s="73">
        <f t="shared" si="186"/>
        <v>-5.5528318046721623E-11</v>
      </c>
      <c r="AJ218" s="73">
        <f t="shared" si="187"/>
        <v>-5.5528318046902497E-11</v>
      </c>
      <c r="AL218" s="74"/>
      <c r="AM218" s="74"/>
      <c r="AN218" s="74"/>
      <c r="AT218" s="74"/>
      <c r="AU218" s="74"/>
      <c r="AV218" s="74"/>
      <c r="BB218" s="74"/>
      <c r="BC218" s="74"/>
      <c r="BD218" s="74"/>
      <c r="BJ218" s="74">
        <v>3.7499999999999997E-9</v>
      </c>
      <c r="BK218" s="74">
        <v>5.3329727554100002</v>
      </c>
      <c r="BL218" s="74">
        <v>26011.637070298599</v>
      </c>
      <c r="BM218" s="73">
        <f t="shared" si="188"/>
        <v>3.1877987190534946E-9</v>
      </c>
      <c r="BN218" s="73">
        <f t="shared" si="189"/>
        <v>3.1888504636147861E-9</v>
      </c>
      <c r="BO218" s="73">
        <f t="shared" si="190"/>
        <v>3.1888505518834435E-9</v>
      </c>
      <c r="BP218" s="73">
        <f t="shared" si="191"/>
        <v>3.1888505518909588E-9</v>
      </c>
      <c r="BR218" s="74">
        <v>3.3E-10</v>
      </c>
      <c r="BS218" s="74">
        <v>3.9852599013100001</v>
      </c>
      <c r="BT218" s="74">
        <v>78050.410329284496</v>
      </c>
      <c r="BU218" s="73">
        <f t="shared" si="192"/>
        <v>-2.5801107065872195E-10</v>
      </c>
      <c r="BV218" s="73">
        <f t="shared" si="193"/>
        <v>-2.5768183387888261E-10</v>
      </c>
      <c r="BW218" s="73">
        <f t="shared" si="194"/>
        <v>-2.576818062078418E-10</v>
      </c>
      <c r="BX218" s="73">
        <f t="shared" si="195"/>
        <v>-2.5768180620549814E-10</v>
      </c>
      <c r="BZ218" s="74">
        <v>9.9999999999999994E-12</v>
      </c>
      <c r="CA218" s="74">
        <v>1.8681047613299999</v>
      </c>
      <c r="CB218" s="74">
        <v>125887.562210812</v>
      </c>
      <c r="CC218" s="73">
        <f t="shared" si="196"/>
        <v>-2.2495233380069686E-12</v>
      </c>
      <c r="CD218" s="73">
        <f t="shared" si="197"/>
        <v>-2.2746392806921885E-12</v>
      </c>
      <c r="CE218" s="73">
        <f t="shared" si="198"/>
        <v>-2.2746413888445612E-12</v>
      </c>
      <c r="CF218" s="73">
        <f t="shared" si="199"/>
        <v>-2.2746413890239059E-12</v>
      </c>
      <c r="CH218" s="74"/>
      <c r="CI218" s="74"/>
      <c r="CJ218" s="74"/>
      <c r="CP218" s="74"/>
      <c r="CQ218" s="74"/>
      <c r="CR218" s="74"/>
      <c r="CX218" s="74"/>
      <c r="CY218" s="74"/>
      <c r="CZ218" s="74"/>
      <c r="DF218" s="74">
        <v>1.67E-9</v>
      </c>
      <c r="DG218" s="74">
        <v>3.6198310900199999</v>
      </c>
      <c r="DH218" s="74">
        <v>23754.706748702101</v>
      </c>
      <c r="DI218" s="73">
        <f t="shared" si="200"/>
        <v>1.6587388815745709E-9</v>
      </c>
      <c r="DJ218" s="73">
        <f t="shared" si="201"/>
        <v>1.6586444848073043E-9</v>
      </c>
      <c r="DK218" s="73">
        <f t="shared" si="202"/>
        <v>1.6586444768650703E-9</v>
      </c>
      <c r="DL218" s="73">
        <f t="shared" si="203"/>
        <v>1.6586444768643962E-9</v>
      </c>
      <c r="DN218" s="74">
        <v>1.8E-10</v>
      </c>
      <c r="DO218" s="74">
        <v>4.6033156158399997</v>
      </c>
      <c r="DP218" s="74">
        <v>76044.952320535798</v>
      </c>
      <c r="DQ218" s="73">
        <f t="shared" si="204"/>
        <v>-6.3270100325861868E-11</v>
      </c>
      <c r="DR218" s="73">
        <f t="shared" si="205"/>
        <v>-6.3007554431581854E-11</v>
      </c>
      <c r="DS218" s="73">
        <f t="shared" si="206"/>
        <v>-6.3007532381274642E-11</v>
      </c>
      <c r="DT218" s="73">
        <f t="shared" si="207"/>
        <v>-6.3007532379396089E-11</v>
      </c>
      <c r="DV218" s="74">
        <v>9.9999999999999994E-12</v>
      </c>
      <c r="DW218" s="74">
        <v>1.2973665402500001</v>
      </c>
      <c r="DX218" s="74">
        <v>26241.681952059</v>
      </c>
      <c r="DY218" s="73">
        <f t="shared" si="208"/>
        <v>9.6755765015583661E-12</v>
      </c>
      <c r="DZ218" s="73">
        <f t="shared" si="209"/>
        <v>9.6769330551540648E-12</v>
      </c>
      <c r="EA218" s="73">
        <f t="shared" si="210"/>
        <v>9.6769331689358019E-12</v>
      </c>
      <c r="EB218" s="73">
        <f t="shared" si="211"/>
        <v>9.6769331689454049E-12</v>
      </c>
      <c r="ED218" s="74"/>
      <c r="EE218" s="74"/>
      <c r="EF218" s="74"/>
      <c r="EL218" s="74"/>
      <c r="EM218" s="74"/>
      <c r="EN218" s="74"/>
      <c r="ET218" s="74"/>
      <c r="EU218" s="74"/>
      <c r="EV218" s="74"/>
    </row>
    <row r="219" spans="12:152" s="73" customFormat="1" ht="13.5" x14ac:dyDescent="0.3">
      <c r="L219" s="74"/>
      <c r="N219" s="74">
        <v>1.31E-8</v>
      </c>
      <c r="O219" s="74">
        <v>5.2825063667999999</v>
      </c>
      <c r="P219" s="74">
        <v>25619.938151219802</v>
      </c>
      <c r="Q219" s="73">
        <f t="shared" si="176"/>
        <v>1.1932197986678894E-8</v>
      </c>
      <c r="R219" s="73">
        <f t="shared" si="177"/>
        <v>1.1935033510083849E-8</v>
      </c>
      <c r="S219" s="73">
        <f t="shared" si="178"/>
        <v>1.1935033748022079E-8</v>
      </c>
      <c r="T219" s="73">
        <f t="shared" si="179"/>
        <v>1.193503374804234E-8</v>
      </c>
      <c r="V219" s="74">
        <v>1.6000000000000001E-9</v>
      </c>
      <c r="W219" s="74">
        <v>1.3922528920699999</v>
      </c>
      <c r="X219" s="74">
        <v>26011.637070298599</v>
      </c>
      <c r="Y219" s="73">
        <f t="shared" si="180"/>
        <v>-1.5524261919182914E-9</v>
      </c>
      <c r="Z219" s="73">
        <f t="shared" si="181"/>
        <v>-1.5522196490382215E-9</v>
      </c>
      <c r="AA219" s="73">
        <f t="shared" si="182"/>
        <v>-1.5522196316779539E-9</v>
      </c>
      <c r="AB219" s="73">
        <f t="shared" si="183"/>
        <v>-1.5522196316764759E-9</v>
      </c>
      <c r="AD219" s="74">
        <v>6E-11</v>
      </c>
      <c r="AE219" s="74">
        <v>3.14680331401</v>
      </c>
      <c r="AF219" s="74">
        <v>104564.911661734</v>
      </c>
      <c r="AG219" s="73">
        <f t="shared" si="184"/>
        <v>1.8116968181772661E-11</v>
      </c>
      <c r="AH219" s="73">
        <f t="shared" si="185"/>
        <v>1.7994422704475152E-11</v>
      </c>
      <c r="AI219" s="73">
        <f t="shared" si="186"/>
        <v>1.7994412411836998E-11</v>
      </c>
      <c r="AJ219" s="73">
        <f t="shared" si="187"/>
        <v>1.799441241096503E-11</v>
      </c>
      <c r="AL219" s="74"/>
      <c r="AM219" s="74"/>
      <c r="AN219" s="74"/>
      <c r="AT219" s="74"/>
      <c r="AU219" s="74"/>
      <c r="AV219" s="74"/>
      <c r="BB219" s="74"/>
      <c r="BC219" s="74"/>
      <c r="BD219" s="74"/>
      <c r="BJ219" s="74">
        <v>4.6699999999999998E-9</v>
      </c>
      <c r="BK219" s="74">
        <v>5.77388878977</v>
      </c>
      <c r="BL219" s="74">
        <v>90829.861124705305</v>
      </c>
      <c r="BM219" s="73">
        <f t="shared" si="188"/>
        <v>-1.100750354651632E-9</v>
      </c>
      <c r="BN219" s="73">
        <f t="shared" si="189"/>
        <v>-1.1091916216407404E-9</v>
      </c>
      <c r="BO219" s="73">
        <f t="shared" si="190"/>
        <v>-1.1091923302249731E-9</v>
      </c>
      <c r="BP219" s="73">
        <f t="shared" si="191"/>
        <v>-1.1091923302858285E-9</v>
      </c>
      <c r="BR219" s="74">
        <v>3.1999999999999998E-10</v>
      </c>
      <c r="BS219" s="74">
        <v>5.8605932295500001</v>
      </c>
      <c r="BT219" s="74">
        <v>104371.28232719599</v>
      </c>
      <c r="BU219" s="73">
        <f t="shared" si="192"/>
        <v>-3.9699234808040687E-11</v>
      </c>
      <c r="BV219" s="73">
        <f t="shared" si="193"/>
        <v>-4.0377933744554016E-11</v>
      </c>
      <c r="BW219" s="73">
        <f t="shared" si="194"/>
        <v>-4.0377990721742404E-11</v>
      </c>
      <c r="BX219" s="73">
        <f t="shared" si="195"/>
        <v>-4.0377990726578328E-11</v>
      </c>
      <c r="BZ219" s="74">
        <v>9.9999999999999994E-12</v>
      </c>
      <c r="CA219" s="74">
        <v>2.1046897466000001</v>
      </c>
      <c r="CB219" s="74">
        <v>25619.938151219802</v>
      </c>
      <c r="CC219" s="73">
        <f t="shared" si="196"/>
        <v>-9.2520460978541664E-12</v>
      </c>
      <c r="CD219" s="73">
        <f t="shared" si="197"/>
        <v>-9.2540360774862785E-12</v>
      </c>
      <c r="CE219" s="73">
        <f t="shared" si="198"/>
        <v>-9.2540362444619602E-12</v>
      </c>
      <c r="CF219" s="73">
        <f t="shared" si="199"/>
        <v>-9.2540362444761774E-12</v>
      </c>
      <c r="CH219" s="74"/>
      <c r="CI219" s="74"/>
      <c r="CJ219" s="74"/>
      <c r="CP219" s="74"/>
      <c r="CQ219" s="74"/>
      <c r="CR219" s="74"/>
      <c r="CX219" s="74"/>
      <c r="CY219" s="74"/>
      <c r="CZ219" s="74"/>
      <c r="DF219" s="74">
        <v>1.5900000000000001E-9</v>
      </c>
      <c r="DG219" s="74">
        <v>3.4839696777600002</v>
      </c>
      <c r="DH219" s="74">
        <v>25977.6968203547</v>
      </c>
      <c r="DI219" s="73">
        <f t="shared" si="200"/>
        <v>-4.3145501133379294E-10</v>
      </c>
      <c r="DJ219" s="73">
        <f t="shared" si="201"/>
        <v>-4.3226920770496479E-10</v>
      </c>
      <c r="DK219" s="73">
        <f t="shared" si="202"/>
        <v>-4.3226927606142971E-10</v>
      </c>
      <c r="DL219" s="73">
        <f t="shared" si="203"/>
        <v>-4.3226927606717024E-10</v>
      </c>
      <c r="DN219" s="74">
        <v>1.8E-10</v>
      </c>
      <c r="DO219" s="74">
        <v>3.0618022425899998</v>
      </c>
      <c r="DP219" s="74">
        <v>50593.846934865302</v>
      </c>
      <c r="DQ219" s="73">
        <f t="shared" si="204"/>
        <v>-2.3994259224298216E-11</v>
      </c>
      <c r="DR219" s="73">
        <f t="shared" si="205"/>
        <v>-2.3809383548196285E-11</v>
      </c>
      <c r="DS219" s="73">
        <f t="shared" si="206"/>
        <v>-2.3809368024583229E-11</v>
      </c>
      <c r="DT219" s="73">
        <f t="shared" si="207"/>
        <v>-2.3809368023264781E-11</v>
      </c>
      <c r="DV219" s="74">
        <v>1.9999999999999999E-11</v>
      </c>
      <c r="DW219" s="74">
        <v>0.39879309478000002</v>
      </c>
      <c r="DX219" s="74">
        <v>104355.493901654</v>
      </c>
      <c r="DY219" s="73">
        <f t="shared" si="208"/>
        <v>8.5291138502042142E-12</v>
      </c>
      <c r="DZ219" s="73">
        <f t="shared" si="209"/>
        <v>8.4904282794174793E-12</v>
      </c>
      <c r="EA219" s="73">
        <f t="shared" si="210"/>
        <v>8.4904250296684783E-12</v>
      </c>
      <c r="EB219" s="73">
        <f t="shared" si="211"/>
        <v>8.4904250293926152E-12</v>
      </c>
      <c r="ED219" s="74"/>
      <c r="EE219" s="74"/>
      <c r="EF219" s="74"/>
      <c r="EL219" s="74"/>
      <c r="EM219" s="74"/>
      <c r="EN219" s="74"/>
      <c r="ET219" s="74"/>
      <c r="EU219" s="74"/>
      <c r="EV219" s="74"/>
    </row>
    <row r="220" spans="12:152" s="73" customFormat="1" ht="13.5" x14ac:dyDescent="0.3">
      <c r="L220" s="74"/>
      <c r="N220" s="74">
        <v>1.4769999999999999E-8</v>
      </c>
      <c r="O220" s="74">
        <v>2.40227455027</v>
      </c>
      <c r="P220" s="74">
        <v>313054.83769889001</v>
      </c>
      <c r="Q220" s="73">
        <f t="shared" si="176"/>
        <v>-1.0627261849277137E-8</v>
      </c>
      <c r="R220" s="73">
        <f t="shared" si="177"/>
        <v>-1.0692813298586086E-8</v>
      </c>
      <c r="S220" s="73">
        <f t="shared" si="178"/>
        <v>-1.069281878399528E-8</v>
      </c>
      <c r="T220" s="73">
        <f t="shared" si="179"/>
        <v>-1.0692818784467893E-8</v>
      </c>
      <c r="V220" s="74">
        <v>1.45E-9</v>
      </c>
      <c r="W220" s="74">
        <v>5.7650361158700001</v>
      </c>
      <c r="X220" s="74">
        <v>80482.466528909295</v>
      </c>
      <c r="Y220" s="73">
        <f t="shared" si="180"/>
        <v>1.4108544080270017E-9</v>
      </c>
      <c r="Z220" s="73">
        <f t="shared" si="181"/>
        <v>1.4103008418971989E-9</v>
      </c>
      <c r="AA220" s="73">
        <f t="shared" si="182"/>
        <v>1.4103007952577986E-9</v>
      </c>
      <c r="AB220" s="73">
        <f t="shared" si="183"/>
        <v>1.4103007952538145E-9</v>
      </c>
      <c r="AD220" s="74">
        <v>7.0000000000000004E-11</v>
      </c>
      <c r="AE220" s="74">
        <v>5.8946528247099996</v>
      </c>
      <c r="AF220" s="74">
        <v>131498.89763806001</v>
      </c>
      <c r="AG220" s="73">
        <f t="shared" si="184"/>
        <v>4.4589840577079584E-11</v>
      </c>
      <c r="AH220" s="73">
        <f t="shared" si="185"/>
        <v>4.4444343595262566E-11</v>
      </c>
      <c r="AI220" s="73">
        <f t="shared" si="186"/>
        <v>4.4444331365500419E-11</v>
      </c>
      <c r="AJ220" s="73">
        <f t="shared" si="187"/>
        <v>4.4444331364467516E-11</v>
      </c>
      <c r="AL220" s="74"/>
      <c r="AM220" s="74"/>
      <c r="AN220" s="74"/>
      <c r="AT220" s="74"/>
      <c r="AU220" s="74"/>
      <c r="AV220" s="74"/>
      <c r="BB220" s="74"/>
      <c r="BC220" s="74"/>
      <c r="BD220" s="74"/>
      <c r="BJ220" s="74">
        <v>3.4999999999999999E-9</v>
      </c>
      <c r="BK220" s="74">
        <v>5.6230165255799998</v>
      </c>
      <c r="BL220" s="74">
        <v>71492.998823476897</v>
      </c>
      <c r="BM220" s="73">
        <f t="shared" si="188"/>
        <v>-1.0237732050627532E-9</v>
      </c>
      <c r="BN220" s="73">
        <f t="shared" si="189"/>
        <v>-1.0286730724812605E-9</v>
      </c>
      <c r="BO220" s="73">
        <f t="shared" si="190"/>
        <v>-1.0286734837915917E-9</v>
      </c>
      <c r="BP220" s="73">
        <f t="shared" si="191"/>
        <v>-1.0286734838265823E-9</v>
      </c>
      <c r="BR220" s="74">
        <v>4.0000000000000001E-10</v>
      </c>
      <c r="BS220" s="74">
        <v>5.4528790129500004</v>
      </c>
      <c r="BT220" s="74">
        <v>27140.1715247625</v>
      </c>
      <c r="BU220" s="73">
        <f t="shared" si="192"/>
        <v>3.9523244232183394E-10</v>
      </c>
      <c r="BV220" s="73">
        <f t="shared" si="193"/>
        <v>3.9526660915331945E-10</v>
      </c>
      <c r="BW220" s="73">
        <f t="shared" si="194"/>
        <v>3.9526661201690923E-10</v>
      </c>
      <c r="BX220" s="73">
        <f t="shared" si="195"/>
        <v>3.9526661201715335E-10</v>
      </c>
      <c r="BZ220" s="74">
        <v>9.9999999999999994E-12</v>
      </c>
      <c r="CA220" s="74">
        <v>3.9949484279199998</v>
      </c>
      <c r="CB220" s="74">
        <v>71025.033833122507</v>
      </c>
      <c r="CC220" s="73">
        <f t="shared" si="196"/>
        <v>1.0060512906426384E-12</v>
      </c>
      <c r="CD220" s="73">
        <f t="shared" si="197"/>
        <v>1.0205237701999575E-12</v>
      </c>
      <c r="CE220" s="73">
        <f t="shared" si="198"/>
        <v>1.0205249852492888E-12</v>
      </c>
      <c r="CF220" s="73">
        <f t="shared" si="199"/>
        <v>1.0205249853510728E-12</v>
      </c>
      <c r="CH220" s="74"/>
      <c r="CI220" s="74"/>
      <c r="CJ220" s="74"/>
      <c r="CP220" s="74"/>
      <c r="CQ220" s="74"/>
      <c r="CR220" s="74"/>
      <c r="CX220" s="74"/>
      <c r="CY220" s="74"/>
      <c r="CZ220" s="74"/>
      <c r="DF220" s="74">
        <v>1.5E-9</v>
      </c>
      <c r="DG220" s="74">
        <v>5.20072476078</v>
      </c>
      <c r="DH220" s="74">
        <v>69159.802430604905</v>
      </c>
      <c r="DI220" s="73">
        <f t="shared" si="200"/>
        <v>-1.1893547291806433E-9</v>
      </c>
      <c r="DJ220" s="73">
        <f t="shared" si="201"/>
        <v>-1.190648276144908E-9</v>
      </c>
      <c r="DK220" s="73">
        <f t="shared" si="202"/>
        <v>-1.1906483846534253E-9</v>
      </c>
      <c r="DL220" s="73">
        <f t="shared" si="203"/>
        <v>-1.1906483846625529E-9</v>
      </c>
      <c r="DN220" s="74">
        <v>2.1999999999999999E-10</v>
      </c>
      <c r="DO220" s="74">
        <v>0.45787269755999999</v>
      </c>
      <c r="DP220" s="74">
        <v>1596.1864422845999</v>
      </c>
      <c r="DQ220" s="73">
        <f t="shared" si="204"/>
        <v>6.9324012197940019E-11</v>
      </c>
      <c r="DR220" s="73">
        <f t="shared" si="205"/>
        <v>6.9330838227213357E-11</v>
      </c>
      <c r="DS220" s="73">
        <f t="shared" si="206"/>
        <v>6.93308388003374E-11</v>
      </c>
      <c r="DT220" s="73">
        <f t="shared" si="207"/>
        <v>6.9330838800386359E-11</v>
      </c>
      <c r="DV220" s="74">
        <v>9.9999999999999994E-12</v>
      </c>
      <c r="DW220" s="74">
        <v>1.7344240848500001</v>
      </c>
      <c r="DX220" s="74">
        <v>64607.848933546098</v>
      </c>
      <c r="DY220" s="73">
        <f t="shared" si="208"/>
        <v>-2.2369557991883409E-12</v>
      </c>
      <c r="DZ220" s="73">
        <f t="shared" si="209"/>
        <v>-2.2240561931100459E-12</v>
      </c>
      <c r="EA220" s="73">
        <f t="shared" si="210"/>
        <v>-2.2240551098693125E-12</v>
      </c>
      <c r="EB220" s="73">
        <f t="shared" si="211"/>
        <v>-2.2240551097762075E-12</v>
      </c>
      <c r="ED220" s="74"/>
      <c r="EE220" s="74"/>
      <c r="EF220" s="74"/>
      <c r="EL220" s="74"/>
      <c r="EM220" s="74"/>
      <c r="EN220" s="74"/>
      <c r="ET220" s="74"/>
      <c r="EU220" s="74"/>
      <c r="EV220" s="74"/>
    </row>
    <row r="221" spans="12:152" s="73" customFormat="1" ht="13.5" x14ac:dyDescent="0.3">
      <c r="L221" s="74"/>
      <c r="N221" s="74">
        <v>1.2520000000000001E-8</v>
      </c>
      <c r="O221" s="74">
        <v>5.6522703144899999</v>
      </c>
      <c r="P221" s="74">
        <v>26013.121543006899</v>
      </c>
      <c r="Q221" s="73">
        <f t="shared" si="176"/>
        <v>7.8014898085386021E-9</v>
      </c>
      <c r="R221" s="73">
        <f t="shared" si="177"/>
        <v>7.8067059949978707E-9</v>
      </c>
      <c r="S221" s="73">
        <f t="shared" si="178"/>
        <v>7.8067064328661761E-9</v>
      </c>
      <c r="T221" s="73">
        <f t="shared" si="179"/>
        <v>7.8067064329034522E-9</v>
      </c>
      <c r="V221" s="74">
        <v>1.3999999999999999E-9</v>
      </c>
      <c r="W221" s="74">
        <v>0.27227514908</v>
      </c>
      <c r="X221" s="74">
        <v>46848.330174765601</v>
      </c>
      <c r="Y221" s="73">
        <f t="shared" si="180"/>
        <v>8.5644448528262364E-10</v>
      </c>
      <c r="Z221" s="73">
        <f t="shared" si="181"/>
        <v>8.5750676719862273E-10</v>
      </c>
      <c r="AA221" s="73">
        <f t="shared" si="182"/>
        <v>8.5750685635689107E-10</v>
      </c>
      <c r="AB221" s="73">
        <f t="shared" si="183"/>
        <v>8.5750685636443971E-10</v>
      </c>
      <c r="AD221" s="74">
        <v>5.0000000000000002E-11</v>
      </c>
      <c r="AE221" s="74">
        <v>0.27174681491000002</v>
      </c>
      <c r="AF221" s="74">
        <v>143961.26714946199</v>
      </c>
      <c r="AG221" s="73">
        <f t="shared" si="184"/>
        <v>2.130349280550849E-11</v>
      </c>
      <c r="AH221" s="73">
        <f t="shared" si="185"/>
        <v>2.1436779232267845E-11</v>
      </c>
      <c r="AI221" s="73">
        <f t="shared" si="186"/>
        <v>2.143679041545399E-11</v>
      </c>
      <c r="AJ221" s="73">
        <f t="shared" si="187"/>
        <v>2.1436790416398902E-11</v>
      </c>
      <c r="AL221" s="74"/>
      <c r="AM221" s="74"/>
      <c r="AN221" s="74"/>
      <c r="AT221" s="74"/>
      <c r="AU221" s="74"/>
      <c r="AV221" s="74"/>
      <c r="BB221" s="74"/>
      <c r="BC221" s="74"/>
      <c r="BD221" s="74"/>
      <c r="BJ221" s="74">
        <v>3.5199999999999998E-9</v>
      </c>
      <c r="BK221" s="74">
        <v>3.2769475880400001</v>
      </c>
      <c r="BL221" s="74">
        <v>26727.8004278882</v>
      </c>
      <c r="BM221" s="73">
        <f t="shared" si="188"/>
        <v>-2.6792592745731019E-9</v>
      </c>
      <c r="BN221" s="73">
        <f t="shared" si="189"/>
        <v>-2.680508662289373E-9</v>
      </c>
      <c r="BO221" s="73">
        <f t="shared" si="190"/>
        <v>-2.6805087671567776E-9</v>
      </c>
      <c r="BP221" s="73">
        <f t="shared" si="191"/>
        <v>-2.6805087671655965E-9</v>
      </c>
      <c r="BR221" s="74">
        <v>3.1000000000000002E-10</v>
      </c>
      <c r="BS221" s="74">
        <v>5.1798291725299999</v>
      </c>
      <c r="BT221" s="74">
        <v>71025.033833122507</v>
      </c>
      <c r="BU221" s="73">
        <f t="shared" si="192"/>
        <v>-2.7400442221629751E-10</v>
      </c>
      <c r="BV221" s="73">
        <f t="shared" si="193"/>
        <v>-2.7379321286810166E-10</v>
      </c>
      <c r="BW221" s="73">
        <f t="shared" si="194"/>
        <v>-2.7379319511019137E-10</v>
      </c>
      <c r="BX221" s="73">
        <f t="shared" si="195"/>
        <v>-2.7379319510870379E-10</v>
      </c>
      <c r="BZ221" s="74">
        <v>9.9999999999999994E-12</v>
      </c>
      <c r="CA221" s="74">
        <v>0.57714874873999999</v>
      </c>
      <c r="CB221" s="74">
        <v>71980.633574731095</v>
      </c>
      <c r="CC221" s="73">
        <f t="shared" si="196"/>
        <v>5.3473565040274313E-12</v>
      </c>
      <c r="CD221" s="73">
        <f t="shared" si="197"/>
        <v>5.3598088785292712E-12</v>
      </c>
      <c r="CE221" s="73">
        <f t="shared" si="198"/>
        <v>5.3598099235667972E-12</v>
      </c>
      <c r="CF221" s="73">
        <f t="shared" si="199"/>
        <v>5.3598099236550963E-12</v>
      </c>
      <c r="CH221" s="74"/>
      <c r="CI221" s="74"/>
      <c r="CJ221" s="74"/>
      <c r="CP221" s="74"/>
      <c r="CQ221" s="74"/>
      <c r="CR221" s="74"/>
      <c r="CX221" s="74"/>
      <c r="CY221" s="74"/>
      <c r="CZ221" s="74"/>
      <c r="DF221" s="74">
        <v>1.79E-9</v>
      </c>
      <c r="DG221" s="74">
        <v>3.94252428767</v>
      </c>
      <c r="DH221" s="74">
        <v>129909.82474277601</v>
      </c>
      <c r="DI221" s="73">
        <f t="shared" si="200"/>
        <v>-1.6704471817131595E-9</v>
      </c>
      <c r="DJ221" s="73">
        <f t="shared" si="201"/>
        <v>-1.6687298344937411E-9</v>
      </c>
      <c r="DK221" s="73">
        <f t="shared" si="202"/>
        <v>-1.6687296898056042E-9</v>
      </c>
      <c r="DL221" s="73">
        <f t="shared" si="203"/>
        <v>-1.6687296897935293E-9</v>
      </c>
      <c r="DN221" s="74">
        <v>1.8999999999999999E-10</v>
      </c>
      <c r="DO221" s="74">
        <v>1.76795970776</v>
      </c>
      <c r="DP221" s="74">
        <v>78050.410329284496</v>
      </c>
      <c r="DQ221" s="73">
        <f t="shared" si="204"/>
        <v>1.8404028983148939E-10</v>
      </c>
      <c r="DR221" s="73">
        <f t="shared" si="205"/>
        <v>1.8411553249076829E-10</v>
      </c>
      <c r="DS221" s="73">
        <f t="shared" si="206"/>
        <v>1.8411553878854071E-10</v>
      </c>
      <c r="DT221" s="73">
        <f t="shared" si="207"/>
        <v>1.8411553878907411E-10</v>
      </c>
      <c r="DV221" s="74">
        <v>9.9999999999999994E-12</v>
      </c>
      <c r="DW221" s="74">
        <v>3.5288767771099998</v>
      </c>
      <c r="DX221" s="74">
        <v>97580.901965051104</v>
      </c>
      <c r="DY221" s="73">
        <f t="shared" si="208"/>
        <v>3.453306486436822E-12</v>
      </c>
      <c r="DZ221" s="73">
        <f t="shared" si="209"/>
        <v>3.4345426190878259E-12</v>
      </c>
      <c r="EA221" s="73">
        <f t="shared" si="210"/>
        <v>3.4345410430573178E-12</v>
      </c>
      <c r="EB221" s="73">
        <f t="shared" si="211"/>
        <v>3.4345410429249217E-12</v>
      </c>
      <c r="ED221" s="74"/>
      <c r="EE221" s="74"/>
      <c r="EF221" s="74"/>
      <c r="EL221" s="74"/>
      <c r="EM221" s="74"/>
      <c r="EN221" s="74"/>
      <c r="ET221" s="74"/>
      <c r="EU221" s="74"/>
      <c r="EV221" s="74"/>
    </row>
    <row r="222" spans="12:152" s="73" customFormat="1" ht="13.5" x14ac:dyDescent="0.3">
      <c r="L222" s="74"/>
      <c r="N222" s="74">
        <v>1.143E-8</v>
      </c>
      <c r="O222" s="74">
        <v>0.38707356936999998</v>
      </c>
      <c r="P222" s="74">
        <v>42153.969003049002</v>
      </c>
      <c r="Q222" s="73">
        <f t="shared" si="176"/>
        <v>1.1244863605669705E-8</v>
      </c>
      <c r="R222" s="73">
        <f t="shared" si="177"/>
        <v>1.1246628420299307E-8</v>
      </c>
      <c r="S222" s="73">
        <f t="shared" si="178"/>
        <v>1.1246628568124713E-8</v>
      </c>
      <c r="T222" s="73">
        <f t="shared" si="179"/>
        <v>1.1246628568137233E-8</v>
      </c>
      <c r="V222" s="74">
        <v>1.3600000000000001E-9</v>
      </c>
      <c r="W222" s="74">
        <v>0.22641179920999999</v>
      </c>
      <c r="X222" s="74">
        <v>151975.465352386</v>
      </c>
      <c r="Y222" s="73">
        <f t="shared" si="180"/>
        <v>1.0438511620931144E-9</v>
      </c>
      <c r="Z222" s="73">
        <f t="shared" si="181"/>
        <v>1.0411325102872942E-9</v>
      </c>
      <c r="AA222" s="73">
        <f t="shared" si="182"/>
        <v>1.0411322816000146E-9</v>
      </c>
      <c r="AB222" s="73">
        <f t="shared" si="183"/>
        <v>1.0411322815805171E-9</v>
      </c>
      <c r="AD222" s="74">
        <v>5.0000000000000002E-11</v>
      </c>
      <c r="AE222" s="74">
        <v>5.2531683888699998</v>
      </c>
      <c r="AF222" s="74">
        <v>3340.6124266997999</v>
      </c>
      <c r="AG222" s="73">
        <f t="shared" si="184"/>
        <v>-4.9199200908636764E-11</v>
      </c>
      <c r="AH222" s="73">
        <f t="shared" si="185"/>
        <v>-4.9198590955322989E-11</v>
      </c>
      <c r="AI222" s="73">
        <f t="shared" si="186"/>
        <v>-4.9198590904100418E-11</v>
      </c>
      <c r="AJ222" s="73">
        <f t="shared" si="187"/>
        <v>-4.9198590904096049E-11</v>
      </c>
      <c r="AL222" s="74"/>
      <c r="AM222" s="74"/>
      <c r="AN222" s="74"/>
      <c r="AT222" s="74"/>
      <c r="AU222" s="74"/>
      <c r="AV222" s="74"/>
      <c r="BB222" s="74"/>
      <c r="BC222" s="74"/>
      <c r="BD222" s="74"/>
      <c r="BJ222" s="74">
        <v>3.4999999999999999E-9</v>
      </c>
      <c r="BK222" s="74">
        <v>3.3930272995699999</v>
      </c>
      <c r="BL222" s="74">
        <v>141762.179806175</v>
      </c>
      <c r="BM222" s="73">
        <f t="shared" si="188"/>
        <v>3.4957151311136196E-9</v>
      </c>
      <c r="BN222" s="73">
        <f t="shared" si="189"/>
        <v>3.4951976857306214E-9</v>
      </c>
      <c r="BO222" s="73">
        <f t="shared" si="190"/>
        <v>3.4951976410476258E-9</v>
      </c>
      <c r="BP222" s="73">
        <f t="shared" si="191"/>
        <v>3.4951976410438754E-9</v>
      </c>
      <c r="BR222" s="74">
        <v>3.9E-10</v>
      </c>
      <c r="BS222" s="74">
        <v>3.34206786809</v>
      </c>
      <c r="BT222" s="74">
        <v>26202.342430259399</v>
      </c>
      <c r="BU222" s="73">
        <f t="shared" si="192"/>
        <v>-3.5198324085195229E-11</v>
      </c>
      <c r="BV222" s="73">
        <f t="shared" si="193"/>
        <v>-3.4989869292810145E-11</v>
      </c>
      <c r="BW222" s="73">
        <f t="shared" si="194"/>
        <v>-3.4989851790100585E-11</v>
      </c>
      <c r="BX222" s="73">
        <f t="shared" si="195"/>
        <v>-3.4989851788621257E-11</v>
      </c>
      <c r="BZ222" s="74">
        <v>9.9999999999999994E-12</v>
      </c>
      <c r="CA222" s="74">
        <v>5.6631294251300002</v>
      </c>
      <c r="CB222" s="74">
        <v>97580.901965051104</v>
      </c>
      <c r="CC222" s="73">
        <f t="shared" si="196"/>
        <v>6.0896010574903289E-12</v>
      </c>
      <c r="CD222" s="73">
        <f t="shared" si="197"/>
        <v>6.105442218597683E-12</v>
      </c>
      <c r="CE222" s="73">
        <f t="shared" si="198"/>
        <v>6.1054435476315423E-12</v>
      </c>
      <c r="CF222" s="73">
        <f t="shared" si="199"/>
        <v>6.1054435477431899E-12</v>
      </c>
      <c r="CH222" s="74"/>
      <c r="CI222" s="74"/>
      <c r="CJ222" s="74"/>
      <c r="CP222" s="74"/>
      <c r="CQ222" s="74"/>
      <c r="CR222" s="74"/>
      <c r="CX222" s="74"/>
      <c r="CY222" s="74"/>
      <c r="CZ222" s="74"/>
      <c r="DF222" s="74">
        <v>1.6600000000000001E-9</v>
      </c>
      <c r="DG222" s="74">
        <v>0.40320638452000002</v>
      </c>
      <c r="DH222" s="74">
        <v>100909.03762133099</v>
      </c>
      <c r="DI222" s="73">
        <f t="shared" si="200"/>
        <v>1.4115978679705963E-9</v>
      </c>
      <c r="DJ222" s="73">
        <f t="shared" si="201"/>
        <v>1.4097894996282644E-9</v>
      </c>
      <c r="DK222" s="73">
        <f t="shared" si="202"/>
        <v>1.4097893475411231E-9</v>
      </c>
      <c r="DL222" s="73">
        <f t="shared" si="203"/>
        <v>1.4097893475281704E-9</v>
      </c>
      <c r="DN222" s="74">
        <v>1.8999999999999999E-10</v>
      </c>
      <c r="DO222" s="74">
        <v>3.5833394172299999</v>
      </c>
      <c r="DP222" s="74">
        <v>27140.1715247625</v>
      </c>
      <c r="DQ222" s="73">
        <f t="shared" si="204"/>
        <v>-2.7302131558172638E-11</v>
      </c>
      <c r="DR222" s="73">
        <f t="shared" si="205"/>
        <v>-2.7406649436632039E-11</v>
      </c>
      <c r="DS222" s="73">
        <f t="shared" si="206"/>
        <v>-2.7406658211813569E-11</v>
      </c>
      <c r="DT222" s="73">
        <f t="shared" si="207"/>
        <v>-2.7406658212561683E-11</v>
      </c>
      <c r="DV222" s="74">
        <v>9.9999999999999994E-12</v>
      </c>
      <c r="DW222" s="74">
        <v>3.5548847405499999</v>
      </c>
      <c r="DX222" s="74">
        <v>84546.785274713897</v>
      </c>
      <c r="DY222" s="73">
        <f t="shared" si="208"/>
        <v>7.4025717998180944E-12</v>
      </c>
      <c r="DZ222" s="73">
        <f t="shared" si="209"/>
        <v>7.4142032475502334E-12</v>
      </c>
      <c r="EA222" s="73">
        <f t="shared" si="210"/>
        <v>7.4142042232177566E-12</v>
      </c>
      <c r="EB222" s="73">
        <f t="shared" si="211"/>
        <v>7.4142042233001484E-12</v>
      </c>
      <c r="ED222" s="74"/>
      <c r="EE222" s="74"/>
      <c r="EF222" s="74"/>
      <c r="EL222" s="74"/>
      <c r="EM222" s="74"/>
      <c r="EN222" s="74"/>
      <c r="ET222" s="74"/>
      <c r="EU222" s="74"/>
      <c r="EV222" s="74"/>
    </row>
    <row r="223" spans="12:152" s="73" customFormat="1" ht="13.5" x14ac:dyDescent="0.3">
      <c r="L223" s="74"/>
      <c r="N223" s="74">
        <v>1.082E-8</v>
      </c>
      <c r="O223" s="74">
        <v>2.56550728704</v>
      </c>
      <c r="P223" s="74">
        <v>26190.995915792701</v>
      </c>
      <c r="Q223" s="73">
        <f t="shared" si="176"/>
        <v>8.2733480236324334E-9</v>
      </c>
      <c r="R223" s="73">
        <f t="shared" si="177"/>
        <v>8.2770875123574117E-9</v>
      </c>
      <c r="S223" s="73">
        <f t="shared" si="178"/>
        <v>8.2770878262321638E-9</v>
      </c>
      <c r="T223" s="73">
        <f t="shared" si="179"/>
        <v>8.2770878262587031E-9</v>
      </c>
      <c r="V223" s="74">
        <v>1.4200000000000001E-9</v>
      </c>
      <c r="W223" s="74">
        <v>4.2434392337900002</v>
      </c>
      <c r="X223" s="74">
        <v>339142.74084046402</v>
      </c>
      <c r="Y223" s="73">
        <f t="shared" si="180"/>
        <v>-8.4806737307149648E-10</v>
      </c>
      <c r="Z223" s="73">
        <f t="shared" si="181"/>
        <v>-8.4013553614879042E-10</v>
      </c>
      <c r="AA223" s="73">
        <f t="shared" si="182"/>
        <v>-8.401348684689057E-10</v>
      </c>
      <c r="AB223" s="73">
        <f t="shared" si="183"/>
        <v>-8.4013486841164019E-10</v>
      </c>
      <c r="AD223" s="74">
        <v>7.0000000000000004E-11</v>
      </c>
      <c r="AE223" s="74">
        <v>1.9986034932800001</v>
      </c>
      <c r="AF223" s="74">
        <v>104355.493901654</v>
      </c>
      <c r="AG223" s="73">
        <f t="shared" si="184"/>
        <v>6.2422939950870235E-11</v>
      </c>
      <c r="AH223" s="73">
        <f t="shared" si="185"/>
        <v>6.2490502180506411E-11</v>
      </c>
      <c r="AI223" s="73">
        <f t="shared" si="186"/>
        <v>6.24905078411847E-11</v>
      </c>
      <c r="AJ223" s="73">
        <f t="shared" si="187"/>
        <v>6.2490507841665215E-11</v>
      </c>
      <c r="AL223" s="74"/>
      <c r="AM223" s="74"/>
      <c r="AN223" s="74"/>
      <c r="AT223" s="74"/>
      <c r="AU223" s="74"/>
      <c r="AV223" s="74"/>
      <c r="BB223" s="74"/>
      <c r="BC223" s="74"/>
      <c r="BD223" s="74"/>
      <c r="BJ223" s="74">
        <v>3.9000000000000002E-9</v>
      </c>
      <c r="BK223" s="74">
        <v>2.58800166779</v>
      </c>
      <c r="BL223" s="74">
        <v>78267.590760080493</v>
      </c>
      <c r="BM223" s="73">
        <f t="shared" si="188"/>
        <v>-4.4285754870348611E-10</v>
      </c>
      <c r="BN223" s="73">
        <f t="shared" si="189"/>
        <v>-4.4906854176913956E-10</v>
      </c>
      <c r="BO223" s="73">
        <f t="shared" si="190"/>
        <v>-4.4906906320868993E-10</v>
      </c>
      <c r="BP223" s="73">
        <f t="shared" si="191"/>
        <v>-4.490690632527329E-10</v>
      </c>
      <c r="BR223" s="74">
        <v>2.8999999999999998E-10</v>
      </c>
      <c r="BS223" s="74">
        <v>1.94010215318</v>
      </c>
      <c r="BT223" s="74">
        <v>103821.921601202</v>
      </c>
      <c r="BU223" s="73">
        <f t="shared" si="192"/>
        <v>-1.1324121231944251E-10</v>
      </c>
      <c r="BV223" s="73">
        <f t="shared" si="193"/>
        <v>-1.1380867645165322E-10</v>
      </c>
      <c r="BW223" s="73">
        <f t="shared" si="194"/>
        <v>-1.138087240755441E-10</v>
      </c>
      <c r="BX223" s="73">
        <f t="shared" si="195"/>
        <v>-1.138087240795469E-10</v>
      </c>
      <c r="BZ223" s="74">
        <v>9.9999999999999994E-12</v>
      </c>
      <c r="CA223" s="74">
        <v>3.0668841626600001</v>
      </c>
      <c r="CB223" s="74">
        <v>129909.82474277601</v>
      </c>
      <c r="CC223" s="73">
        <f t="shared" si="196"/>
        <v>-3.217780253675557E-12</v>
      </c>
      <c r="CD223" s="73">
        <f t="shared" si="197"/>
        <v>-3.1925758969110654E-12</v>
      </c>
      <c r="CE223" s="73">
        <f t="shared" si="198"/>
        <v>-3.192573779750895E-12</v>
      </c>
      <c r="CF223" s="73">
        <f t="shared" si="199"/>
        <v>-3.192573779574206E-12</v>
      </c>
      <c r="CH223" s="74"/>
      <c r="CI223" s="74"/>
      <c r="CJ223" s="74"/>
      <c r="CP223" s="74"/>
      <c r="CQ223" s="74"/>
      <c r="CR223" s="74"/>
      <c r="CX223" s="74"/>
      <c r="CY223" s="74"/>
      <c r="CZ223" s="74"/>
      <c r="DF223" s="74">
        <v>1.7599999999999999E-9</v>
      </c>
      <c r="DG223" s="74">
        <v>2.9741094240199999</v>
      </c>
      <c r="DH223" s="74">
        <v>24925.4284371664</v>
      </c>
      <c r="DI223" s="73">
        <f t="shared" si="200"/>
        <v>1.4558279998427667E-9</v>
      </c>
      <c r="DJ223" s="73">
        <f t="shared" si="201"/>
        <v>1.455322891652366E-9</v>
      </c>
      <c r="DK223" s="73">
        <f t="shared" si="202"/>
        <v>1.4553228492265296E-9</v>
      </c>
      <c r="DL223" s="73">
        <f t="shared" si="203"/>
        <v>1.4553228492229289E-9</v>
      </c>
      <c r="DN223" s="74">
        <v>2.1E-10</v>
      </c>
      <c r="DO223" s="74">
        <v>0.15585183692999999</v>
      </c>
      <c r="DP223" s="74">
        <v>78477.008520160496</v>
      </c>
      <c r="DQ223" s="73">
        <f t="shared" si="204"/>
        <v>1.5851401611558502E-10</v>
      </c>
      <c r="DR223" s="73">
        <f t="shared" si="205"/>
        <v>1.582924068727621E-10</v>
      </c>
      <c r="DS223" s="73">
        <f t="shared" si="206"/>
        <v>1.5829238824881193E-10</v>
      </c>
      <c r="DT223" s="73">
        <f t="shared" si="207"/>
        <v>1.5829238824724308E-10</v>
      </c>
      <c r="DV223" s="74">
        <v>9.9999999999999994E-12</v>
      </c>
      <c r="DW223" s="74">
        <v>2.6899173461500001</v>
      </c>
      <c r="DX223" s="74">
        <v>59414.481874748402</v>
      </c>
      <c r="DY223" s="73">
        <f t="shared" si="208"/>
        <v>9.9654265068313037E-12</v>
      </c>
      <c r="DZ223" s="73">
        <f t="shared" si="209"/>
        <v>9.9664301851320469E-12</v>
      </c>
      <c r="EA223" s="73">
        <f t="shared" si="210"/>
        <v>9.9664302687833166E-12</v>
      </c>
      <c r="EB223" s="73">
        <f t="shared" si="211"/>
        <v>9.9664302687903896E-12</v>
      </c>
      <c r="ED223" s="74"/>
      <c r="EE223" s="74"/>
      <c r="EF223" s="74"/>
      <c r="EL223" s="74"/>
      <c r="EM223" s="74"/>
      <c r="EN223" s="74"/>
      <c r="ET223" s="74"/>
      <c r="EU223" s="74"/>
      <c r="EV223" s="74"/>
    </row>
    <row r="224" spans="12:152" s="73" customFormat="1" ht="13.5" x14ac:dyDescent="0.3">
      <c r="L224" s="74"/>
      <c r="N224" s="74">
        <v>1.4929999999999999E-8</v>
      </c>
      <c r="O224" s="74">
        <v>2.89973504649</v>
      </c>
      <c r="P224" s="74">
        <v>52099.540211872802</v>
      </c>
      <c r="Q224" s="73">
        <f t="shared" si="176"/>
        <v>9.6841970540135945E-9</v>
      </c>
      <c r="R224" s="73">
        <f t="shared" si="177"/>
        <v>9.6963171965636583E-9</v>
      </c>
      <c r="S224" s="73">
        <f t="shared" si="178"/>
        <v>9.6963182137317459E-9</v>
      </c>
      <c r="T224" s="73">
        <f t="shared" si="179"/>
        <v>9.696318213818221E-9</v>
      </c>
      <c r="V224" s="74">
        <v>1.7800000000000001E-9</v>
      </c>
      <c r="W224" s="74">
        <v>4.08547287819</v>
      </c>
      <c r="X224" s="74">
        <v>129909.82474277601</v>
      </c>
      <c r="Y224" s="73">
        <f t="shared" si="180"/>
        <v>-1.7352918982449032E-9</v>
      </c>
      <c r="Z224" s="73">
        <f t="shared" si="181"/>
        <v>-1.73423091214378E-9</v>
      </c>
      <c r="AA224" s="73">
        <f t="shared" si="182"/>
        <v>-1.7342308225456428E-9</v>
      </c>
      <c r="AB224" s="73">
        <f t="shared" si="183"/>
        <v>-1.7342308225381655E-9</v>
      </c>
      <c r="AD224" s="74">
        <v>5.0000000000000002E-11</v>
      </c>
      <c r="AE224" s="74">
        <v>1.4736236998900001</v>
      </c>
      <c r="AF224" s="74">
        <v>9103.9069941176003</v>
      </c>
      <c r="AG224" s="73">
        <f t="shared" si="184"/>
        <v>5.6219656682756368E-12</v>
      </c>
      <c r="AH224" s="73">
        <f t="shared" si="185"/>
        <v>5.6127013767758979E-12</v>
      </c>
      <c r="AI224" s="73">
        <f t="shared" si="186"/>
        <v>5.6127005989200628E-12</v>
      </c>
      <c r="AJ224" s="73">
        <f t="shared" si="187"/>
        <v>5.6127005988536937E-12</v>
      </c>
      <c r="AL224" s="74"/>
      <c r="AM224" s="74"/>
      <c r="AN224" s="74"/>
      <c r="AT224" s="74"/>
      <c r="AU224" s="74"/>
      <c r="AV224" s="74"/>
      <c r="BB224" s="74"/>
      <c r="BC224" s="74"/>
      <c r="BD224" s="74"/>
      <c r="BJ224" s="74">
        <v>3.65E-9</v>
      </c>
      <c r="BK224" s="74">
        <v>3.1992514302199999</v>
      </c>
      <c r="BL224" s="74">
        <v>52099.540211872802</v>
      </c>
      <c r="BM224" s="73">
        <f t="shared" si="188"/>
        <v>1.4424611889546657E-9</v>
      </c>
      <c r="BN224" s="73">
        <f t="shared" si="189"/>
        <v>1.4460382369579779E-9</v>
      </c>
      <c r="BO224" s="73">
        <f t="shared" si="190"/>
        <v>1.4460385372250214E-9</v>
      </c>
      <c r="BP224" s="73">
        <f t="shared" si="191"/>
        <v>1.4460385372505486E-9</v>
      </c>
      <c r="BR224" s="74">
        <v>3.6E-10</v>
      </c>
      <c r="BS224" s="74">
        <v>0.65969730202999999</v>
      </c>
      <c r="BT224" s="74">
        <v>51756.321639273199</v>
      </c>
      <c r="BU224" s="73">
        <f t="shared" si="192"/>
        <v>2.8298486547921049E-10</v>
      </c>
      <c r="BV224" s="73">
        <f t="shared" si="193"/>
        <v>2.8274880842181643E-10</v>
      </c>
      <c r="BW224" s="73">
        <f t="shared" si="194"/>
        <v>2.8274878858862925E-10</v>
      </c>
      <c r="BX224" s="73">
        <f t="shared" si="195"/>
        <v>2.8274878858695726E-10</v>
      </c>
      <c r="BZ224" s="74">
        <v>9.9999999999999994E-12</v>
      </c>
      <c r="CA224" s="74">
        <v>5.66709359706</v>
      </c>
      <c r="CB224" s="74">
        <v>433.71173787679999</v>
      </c>
      <c r="CC224" s="73">
        <f t="shared" si="196"/>
        <v>9.8950248778468931E-12</v>
      </c>
      <c r="CD224" s="73">
        <f t="shared" si="197"/>
        <v>9.8950377152159996E-12</v>
      </c>
      <c r="CE224" s="73">
        <f t="shared" si="198"/>
        <v>9.8950377162938159E-12</v>
      </c>
      <c r="CF224" s="73">
        <f t="shared" si="199"/>
        <v>9.895037716293908E-12</v>
      </c>
      <c r="CH224" s="74"/>
      <c r="CI224" s="74"/>
      <c r="CJ224" s="74"/>
      <c r="CP224" s="74"/>
      <c r="CQ224" s="74"/>
      <c r="CR224" s="74"/>
      <c r="CX224" s="74"/>
      <c r="CY224" s="74"/>
      <c r="CZ224" s="74"/>
      <c r="DF224" s="74">
        <v>1.5400000000000001E-9</v>
      </c>
      <c r="DG224" s="74">
        <v>1.27206049137</v>
      </c>
      <c r="DH224" s="74">
        <v>25984.8103673556</v>
      </c>
      <c r="DI224" s="73">
        <f t="shared" si="200"/>
        <v>-1.0725125302124129E-9</v>
      </c>
      <c r="DJ224" s="73">
        <f t="shared" si="201"/>
        <v>-1.0719242036224208E-9</v>
      </c>
      <c r="DK224" s="73">
        <f t="shared" si="202"/>
        <v>-1.0719241542125747E-9</v>
      </c>
      <c r="DL224" s="73">
        <f t="shared" si="203"/>
        <v>-1.0719241542083637E-9</v>
      </c>
      <c r="DN224" s="74">
        <v>1.8E-10</v>
      </c>
      <c r="DO224" s="74">
        <v>1.81330190957</v>
      </c>
      <c r="DP224" s="74">
        <v>25565.3257234804</v>
      </c>
      <c r="DQ224" s="73">
        <f t="shared" si="204"/>
        <v>-1.2679756425003848E-10</v>
      </c>
      <c r="DR224" s="73">
        <f t="shared" si="205"/>
        <v>-1.2673064848012207E-10</v>
      </c>
      <c r="DS224" s="73">
        <f t="shared" si="206"/>
        <v>-1.2673064286027989E-10</v>
      </c>
      <c r="DT224" s="73">
        <f t="shared" si="207"/>
        <v>-1.2673064285980033E-10</v>
      </c>
      <c r="DV224" s="74">
        <v>9.9999999999999994E-12</v>
      </c>
      <c r="DW224" s="74">
        <v>2.23301107736</v>
      </c>
      <c r="DX224" s="74">
        <v>107794.187511262</v>
      </c>
      <c r="DY224" s="73">
        <f t="shared" si="208"/>
        <v>9.9998061610304056E-12</v>
      </c>
      <c r="DZ224" s="73">
        <f t="shared" si="209"/>
        <v>9.9999192565063212E-12</v>
      </c>
      <c r="EA224" s="73">
        <f t="shared" si="210"/>
        <v>9.9999192639555043E-12</v>
      </c>
      <c r="EB224" s="73">
        <f t="shared" si="211"/>
        <v>9.9999192639561344E-12</v>
      </c>
      <c r="ED224" s="74"/>
      <c r="EE224" s="74"/>
      <c r="EF224" s="74"/>
      <c r="EL224" s="74"/>
      <c r="EM224" s="74"/>
      <c r="EN224" s="74"/>
      <c r="ET224" s="74"/>
      <c r="EU224" s="74"/>
      <c r="EV224" s="74"/>
    </row>
    <row r="225" spans="12:152" s="73" customFormat="1" ht="13.5" x14ac:dyDescent="0.3">
      <c r="L225" s="74"/>
      <c r="N225" s="74">
        <v>1.468E-8</v>
      </c>
      <c r="O225" s="74">
        <v>5.7150779125</v>
      </c>
      <c r="P225" s="74">
        <v>24491.7166992895</v>
      </c>
      <c r="Q225" s="73">
        <f t="shared" si="176"/>
        <v>2.7389646175002793E-9</v>
      </c>
      <c r="R225" s="73">
        <f t="shared" si="177"/>
        <v>2.7461990306171242E-9</v>
      </c>
      <c r="S225" s="73">
        <f t="shared" si="178"/>
        <v>2.746199638003571E-9</v>
      </c>
      <c r="T225" s="73">
        <f t="shared" si="179"/>
        <v>2.7461996380552139E-9</v>
      </c>
      <c r="V225" s="74">
        <v>1.4200000000000001E-9</v>
      </c>
      <c r="W225" s="74">
        <v>3.3113033707400001</v>
      </c>
      <c r="X225" s="74">
        <v>78050.410329284496</v>
      </c>
      <c r="Y225" s="73">
        <f t="shared" si="180"/>
        <v>-3.1497508156516389E-10</v>
      </c>
      <c r="Z225" s="73">
        <f t="shared" si="181"/>
        <v>-3.1276117522085777E-10</v>
      </c>
      <c r="AA225" s="73">
        <f t="shared" si="182"/>
        <v>-3.1276098930320149E-10</v>
      </c>
      <c r="AB225" s="73">
        <f t="shared" si="183"/>
        <v>-3.127609892874544E-10</v>
      </c>
      <c r="AD225" s="74">
        <v>7.0000000000000004E-11</v>
      </c>
      <c r="AE225" s="74">
        <v>0.60725013987999998</v>
      </c>
      <c r="AF225" s="74">
        <v>60055.895436487299</v>
      </c>
      <c r="AG225" s="73">
        <f t="shared" si="184"/>
        <v>-3.7437817651351976E-11</v>
      </c>
      <c r="AH225" s="73">
        <f t="shared" si="185"/>
        <v>-3.7365034218605301E-11</v>
      </c>
      <c r="AI225" s="73">
        <f t="shared" si="186"/>
        <v>-3.7365028105191869E-11</v>
      </c>
      <c r="AJ225" s="73">
        <f t="shared" si="187"/>
        <v>-3.7365028104673698E-11</v>
      </c>
      <c r="AL225" s="74"/>
      <c r="AM225" s="74"/>
      <c r="AN225" s="74"/>
      <c r="AT225" s="74"/>
      <c r="AU225" s="74"/>
      <c r="AV225" s="74"/>
      <c r="BB225" s="74"/>
      <c r="BC225" s="74"/>
      <c r="BD225" s="74"/>
      <c r="BJ225" s="74">
        <v>4.3299999999999997E-9</v>
      </c>
      <c r="BK225" s="74">
        <v>1.5518516338999999</v>
      </c>
      <c r="BL225" s="74">
        <v>20760.427033191401</v>
      </c>
      <c r="BM225" s="73">
        <f t="shared" si="188"/>
        <v>3.6880978347858695E-9</v>
      </c>
      <c r="BN225" s="73">
        <f t="shared" si="189"/>
        <v>3.6871328308886077E-9</v>
      </c>
      <c r="BO225" s="73">
        <f t="shared" si="190"/>
        <v>3.6871327498369556E-9</v>
      </c>
      <c r="BP225" s="73">
        <f t="shared" si="191"/>
        <v>3.687132749830116E-9</v>
      </c>
      <c r="BR225" s="74">
        <v>3E-10</v>
      </c>
      <c r="BS225" s="74">
        <v>0.82864967510999998</v>
      </c>
      <c r="BT225" s="74">
        <v>46848.330174765601</v>
      </c>
      <c r="BU225" s="73">
        <f t="shared" si="192"/>
        <v>3.0514569571356998E-11</v>
      </c>
      <c r="BV225" s="73">
        <f t="shared" si="193"/>
        <v>3.0800926909453836E-11</v>
      </c>
      <c r="BW225" s="73">
        <f t="shared" si="194"/>
        <v>3.0800950951425563E-11</v>
      </c>
      <c r="BX225" s="73">
        <f t="shared" si="195"/>
        <v>3.0800950953461112E-11</v>
      </c>
      <c r="BZ225" s="74">
        <v>9.9999999999999994E-12</v>
      </c>
      <c r="CA225" s="74">
        <v>0.91634007063</v>
      </c>
      <c r="CB225" s="74">
        <v>103925.01437542</v>
      </c>
      <c r="CC225" s="73">
        <f t="shared" si="196"/>
        <v>2.4691899293357034E-12</v>
      </c>
      <c r="CD225" s="73">
        <f t="shared" si="197"/>
        <v>2.4485575118538908E-12</v>
      </c>
      <c r="CE225" s="73">
        <f t="shared" si="198"/>
        <v>2.4485557790479798E-12</v>
      </c>
      <c r="CF225" s="73">
        <f t="shared" si="199"/>
        <v>2.4485557789002768E-12</v>
      </c>
      <c r="CH225" s="74"/>
      <c r="CI225" s="74"/>
      <c r="CJ225" s="74"/>
      <c r="CP225" s="74"/>
      <c r="CQ225" s="74"/>
      <c r="CR225" s="74"/>
      <c r="CX225" s="74"/>
      <c r="CY225" s="74"/>
      <c r="CZ225" s="74"/>
      <c r="DF225" s="74">
        <v>1.44E-9</v>
      </c>
      <c r="DG225" s="74">
        <v>1.8931915616299999</v>
      </c>
      <c r="DH225" s="74">
        <v>64607.848933546098</v>
      </c>
      <c r="DI225" s="73">
        <f t="shared" si="200"/>
        <v>-5.3996689087714206E-10</v>
      </c>
      <c r="DJ225" s="73">
        <f t="shared" si="201"/>
        <v>-5.3819990857374311E-10</v>
      </c>
      <c r="DK225" s="73">
        <f t="shared" si="202"/>
        <v>-5.3819976017473873E-10</v>
      </c>
      <c r="DL225" s="73">
        <f t="shared" si="203"/>
        <v>-5.3819976016198371E-10</v>
      </c>
      <c r="DN225" s="74">
        <v>2.1E-10</v>
      </c>
      <c r="DO225" s="74">
        <v>3.4538572401500001</v>
      </c>
      <c r="DP225" s="74">
        <v>102762.539671012</v>
      </c>
      <c r="DQ225" s="73">
        <f t="shared" si="204"/>
        <v>7.9025544517495834E-11</v>
      </c>
      <c r="DR225" s="73">
        <f t="shared" si="205"/>
        <v>7.9434883275616902E-11</v>
      </c>
      <c r="DS225" s="73">
        <f t="shared" si="206"/>
        <v>7.9434917629774003E-11</v>
      </c>
      <c r="DT225" s="73">
        <f t="shared" si="207"/>
        <v>7.9434917632691237E-11</v>
      </c>
      <c r="DV225" s="74">
        <v>9.9999999999999994E-12</v>
      </c>
      <c r="DW225" s="74">
        <v>6.0418519912699997</v>
      </c>
      <c r="DX225" s="74">
        <v>104344.49901929501</v>
      </c>
      <c r="DY225" s="73">
        <f t="shared" si="208"/>
        <v>-3.6918646186962717E-12</v>
      </c>
      <c r="DZ225" s="73">
        <f t="shared" si="209"/>
        <v>-3.7117182181004615E-12</v>
      </c>
      <c r="EA225" s="73">
        <f t="shared" si="210"/>
        <v>-3.7117198843382481E-12</v>
      </c>
      <c r="EB225" s="73">
        <f t="shared" si="211"/>
        <v>-3.7117198844797057E-12</v>
      </c>
      <c r="ED225" s="74"/>
      <c r="EE225" s="74"/>
      <c r="EF225" s="74"/>
      <c r="EL225" s="74"/>
      <c r="EM225" s="74"/>
      <c r="EN225" s="74"/>
      <c r="ET225" s="74"/>
      <c r="EU225" s="74"/>
      <c r="EV225" s="74"/>
    </row>
    <row r="226" spans="12:152" s="73" customFormat="1" ht="13.5" x14ac:dyDescent="0.3">
      <c r="L226" s="74"/>
      <c r="N226" s="74">
        <v>1.034E-8</v>
      </c>
      <c r="O226" s="74">
        <v>1.4954429443999999</v>
      </c>
      <c r="P226" s="74">
        <v>151975.465352386</v>
      </c>
      <c r="Q226" s="73">
        <f t="shared" si="176"/>
        <v>8.6872124125570667E-9</v>
      </c>
      <c r="R226" s="73">
        <f t="shared" si="177"/>
        <v>8.7046261964670429E-9</v>
      </c>
      <c r="S226" s="73">
        <f t="shared" si="178"/>
        <v>8.7046276550240622E-9</v>
      </c>
      <c r="T226" s="73">
        <f t="shared" si="179"/>
        <v>8.7046276551484172E-9</v>
      </c>
      <c r="V226" s="74">
        <v>1.31E-9</v>
      </c>
      <c r="W226" s="74">
        <v>0.70125733168000004</v>
      </c>
      <c r="X226" s="74">
        <v>3340.6124266997999</v>
      </c>
      <c r="Y226" s="73">
        <f t="shared" si="180"/>
        <v>-2.4543470776589732E-11</v>
      </c>
      <c r="Z226" s="73">
        <f t="shared" si="181"/>
        <v>-2.4633088415158187E-11</v>
      </c>
      <c r="AA226" s="73">
        <f t="shared" si="182"/>
        <v>-2.4633095939629832E-11</v>
      </c>
      <c r="AB226" s="73">
        <f t="shared" si="183"/>
        <v>-2.463309594027198E-11</v>
      </c>
      <c r="AD226" s="74">
        <v>5.0000000000000002E-11</v>
      </c>
      <c r="AE226" s="74">
        <v>3.2008163025599998</v>
      </c>
      <c r="AF226" s="74">
        <v>13541.421202491099</v>
      </c>
      <c r="AG226" s="73">
        <f t="shared" si="184"/>
        <v>-4.9814851494207868E-11</v>
      </c>
      <c r="AH226" s="73">
        <f t="shared" si="185"/>
        <v>-4.9816041902908336E-11</v>
      </c>
      <c r="AI226" s="73">
        <f t="shared" si="186"/>
        <v>-4.9816042002696549E-11</v>
      </c>
      <c r="AJ226" s="73">
        <f t="shared" si="187"/>
        <v>-4.9816042002705073E-11</v>
      </c>
      <c r="AL226" s="74"/>
      <c r="AM226" s="74"/>
      <c r="AN226" s="74"/>
      <c r="AT226" s="74"/>
      <c r="AU226" s="74"/>
      <c r="AV226" s="74"/>
      <c r="BB226" s="74"/>
      <c r="BC226" s="74"/>
      <c r="BD226" s="74"/>
      <c r="BJ226" s="74">
        <v>3.2700000000000001E-9</v>
      </c>
      <c r="BK226" s="74">
        <v>5.6922805418399998</v>
      </c>
      <c r="BL226" s="74">
        <v>12432.0426503978</v>
      </c>
      <c r="BM226" s="73">
        <f t="shared" si="188"/>
        <v>3.154045713064664E-9</v>
      </c>
      <c r="BN226" s="73">
        <f t="shared" si="189"/>
        <v>3.1542653779885029E-9</v>
      </c>
      <c r="BO226" s="73">
        <f t="shared" si="190"/>
        <v>3.1542653964234264E-9</v>
      </c>
      <c r="BP226" s="73">
        <f t="shared" si="191"/>
        <v>3.1542653964249948E-9</v>
      </c>
      <c r="BR226" s="74">
        <v>3.7999999999999998E-10</v>
      </c>
      <c r="BS226" s="74">
        <v>0.80809536332999998</v>
      </c>
      <c r="BT226" s="74">
        <v>151975.465352386</v>
      </c>
      <c r="BU226" s="73">
        <f t="shared" si="192"/>
        <v>3.7752815918970996E-10</v>
      </c>
      <c r="BV226" s="73">
        <f t="shared" si="193"/>
        <v>3.7739163409345665E-10</v>
      </c>
      <c r="BW226" s="73">
        <f t="shared" si="194"/>
        <v>3.7739162247699814E-10</v>
      </c>
      <c r="BX226" s="73">
        <f t="shared" si="195"/>
        <v>3.773916224760077E-10</v>
      </c>
      <c r="BZ226" s="74">
        <v>9.9999999999999994E-12</v>
      </c>
      <c r="CA226" s="74">
        <v>6.0235918641600001</v>
      </c>
      <c r="CB226" s="74">
        <v>181555.94006083001</v>
      </c>
      <c r="CC226" s="73">
        <f t="shared" si="196"/>
        <v>-1.6749187669718983E-12</v>
      </c>
      <c r="CD226" s="73">
        <f t="shared" si="197"/>
        <v>-1.6382462749653476E-12</v>
      </c>
      <c r="CE226" s="73">
        <f t="shared" si="198"/>
        <v>-1.6382431949076265E-12</v>
      </c>
      <c r="CF226" s="73">
        <f t="shared" si="199"/>
        <v>-1.6382431946474366E-12</v>
      </c>
      <c r="CH226" s="74"/>
      <c r="CI226" s="74"/>
      <c r="CJ226" s="74"/>
      <c r="CP226" s="74"/>
      <c r="CQ226" s="74"/>
      <c r="CR226" s="74"/>
      <c r="CX226" s="74"/>
      <c r="CY226" s="74"/>
      <c r="CZ226" s="74"/>
      <c r="DF226" s="74">
        <v>1.45E-9</v>
      </c>
      <c r="DG226" s="74">
        <v>2.05409839424</v>
      </c>
      <c r="DH226" s="74">
        <v>313054.83769889001</v>
      </c>
      <c r="DI226" s="73">
        <f t="shared" si="200"/>
        <v>-1.3242661525398914E-9</v>
      </c>
      <c r="DJ226" s="73">
        <f t="shared" si="201"/>
        <v>-1.3280258856725688E-9</v>
      </c>
      <c r="DK226" s="73">
        <f t="shared" si="202"/>
        <v>-1.3280261990569693E-9</v>
      </c>
      <c r="DL226" s="73">
        <f t="shared" si="203"/>
        <v>-1.3280261990839697E-9</v>
      </c>
      <c r="DN226" s="74">
        <v>2.1999999999999999E-10</v>
      </c>
      <c r="DO226" s="74">
        <v>4.6289177723600003</v>
      </c>
      <c r="DP226" s="74">
        <v>19406.6782881746</v>
      </c>
      <c r="DQ226" s="73">
        <f t="shared" si="204"/>
        <v>1.8003291367265468E-10</v>
      </c>
      <c r="DR226" s="73">
        <f t="shared" si="205"/>
        <v>1.7998263939938385E-10</v>
      </c>
      <c r="DS226" s="73">
        <f t="shared" si="206"/>
        <v>1.7998263517705683E-10</v>
      </c>
      <c r="DT226" s="73">
        <f t="shared" si="207"/>
        <v>1.7998263517670445E-10</v>
      </c>
      <c r="DV226" s="74">
        <v>9.9999999999999994E-12</v>
      </c>
      <c r="DW226" s="74">
        <v>2.3317823094199999</v>
      </c>
      <c r="DX226" s="74">
        <v>108903.566063355</v>
      </c>
      <c r="DY226" s="73">
        <f t="shared" si="208"/>
        <v>7.4773770133055258E-12</v>
      </c>
      <c r="DZ226" s="73">
        <f t="shared" si="209"/>
        <v>7.4625476067323485E-12</v>
      </c>
      <c r="EA226" s="73">
        <f t="shared" si="210"/>
        <v>7.4625463600669083E-12</v>
      </c>
      <c r="EB226" s="73">
        <f t="shared" si="211"/>
        <v>7.4625463599609613E-12</v>
      </c>
      <c r="ED226" s="74"/>
      <c r="EE226" s="74"/>
      <c r="EF226" s="74"/>
      <c r="EL226" s="74"/>
      <c r="EM226" s="74"/>
      <c r="EN226" s="74"/>
      <c r="ET226" s="74"/>
      <c r="EU226" s="74"/>
      <c r="EV226" s="74"/>
    </row>
    <row r="227" spans="12:152" s="73" customFormat="1" ht="13.5" x14ac:dyDescent="0.3">
      <c r="L227" s="74"/>
      <c r="N227" s="74">
        <v>1.3140000000000001E-8</v>
      </c>
      <c r="O227" s="74">
        <v>5.9150535184599997</v>
      </c>
      <c r="P227" s="74">
        <v>115674.276664601</v>
      </c>
      <c r="Q227" s="73">
        <f t="shared" si="176"/>
        <v>1.2660301148380139E-8</v>
      </c>
      <c r="R227" s="73">
        <f t="shared" si="177"/>
        <v>1.2651930612786774E-8</v>
      </c>
      <c r="S227" s="73">
        <f t="shared" si="178"/>
        <v>1.2651929906996764E-8</v>
      </c>
      <c r="T227" s="73">
        <f t="shared" si="179"/>
        <v>1.2651929906937066E-8</v>
      </c>
      <c r="V227" s="74">
        <v>1.5400000000000001E-9</v>
      </c>
      <c r="W227" s="74">
        <v>1.72826405606</v>
      </c>
      <c r="X227" s="74">
        <v>78477.008520160496</v>
      </c>
      <c r="Y227" s="73">
        <f t="shared" si="180"/>
        <v>1.0082402395299576E-9</v>
      </c>
      <c r="Z227" s="73">
        <f t="shared" si="181"/>
        <v>1.0101100189609545E-9</v>
      </c>
      <c r="AA227" s="73">
        <f t="shared" si="182"/>
        <v>1.0101101758420128E-9</v>
      </c>
      <c r="AB227" s="73">
        <f t="shared" si="183"/>
        <v>1.0101101758552282E-9</v>
      </c>
      <c r="AD227" s="74">
        <v>6E-11</v>
      </c>
      <c r="AE227" s="74">
        <v>0.50137409605000005</v>
      </c>
      <c r="AF227" s="74">
        <v>63498.470381452702</v>
      </c>
      <c r="AG227" s="73">
        <f t="shared" si="184"/>
        <v>1.0523285156162655E-11</v>
      </c>
      <c r="AH227" s="73">
        <f t="shared" si="185"/>
        <v>1.0600101236685531E-11</v>
      </c>
      <c r="AI227" s="73">
        <f t="shared" si="186"/>
        <v>1.0600107685562541E-11</v>
      </c>
      <c r="AJ227" s="73">
        <f t="shared" si="187"/>
        <v>1.0600107686113084E-11</v>
      </c>
      <c r="AL227" s="74"/>
      <c r="AM227" s="74"/>
      <c r="AN227" s="74"/>
      <c r="AT227" s="74"/>
      <c r="AU227" s="74"/>
      <c r="AV227" s="74"/>
      <c r="BB227" s="74"/>
      <c r="BC227" s="74"/>
      <c r="BD227" s="74"/>
      <c r="BJ227" s="74">
        <v>3.3900000000000001E-9</v>
      </c>
      <c r="BK227" s="74">
        <v>1.5808857282</v>
      </c>
      <c r="BL227" s="74">
        <v>45494.581429748701</v>
      </c>
      <c r="BM227" s="73">
        <f t="shared" si="188"/>
        <v>2.0624886992564771E-9</v>
      </c>
      <c r="BN227" s="73">
        <f t="shared" si="189"/>
        <v>2.0599808361631684E-9</v>
      </c>
      <c r="BO227" s="73">
        <f t="shared" si="190"/>
        <v>2.0599806255226871E-9</v>
      </c>
      <c r="BP227" s="73">
        <f t="shared" si="191"/>
        <v>2.0599806255049346E-9</v>
      </c>
      <c r="BR227" s="74">
        <v>2.8999999999999998E-10</v>
      </c>
      <c r="BS227" s="74">
        <v>2.8922779253000002</v>
      </c>
      <c r="BT227" s="74">
        <v>104358.726113297</v>
      </c>
      <c r="BU227" s="73">
        <f t="shared" si="192"/>
        <v>4.4781669465080936E-11</v>
      </c>
      <c r="BV227" s="73">
        <f t="shared" si="193"/>
        <v>4.5393999853188922E-11</v>
      </c>
      <c r="BW227" s="73">
        <f t="shared" si="194"/>
        <v>4.539405125697729E-11</v>
      </c>
      <c r="BX227" s="73">
        <f t="shared" si="195"/>
        <v>4.53940512613407E-11</v>
      </c>
      <c r="BZ227" s="74">
        <v>9.9999999999999994E-12</v>
      </c>
      <c r="CA227" s="74">
        <v>1.4498012999700001</v>
      </c>
      <c r="CB227" s="74">
        <v>26727.8004278882</v>
      </c>
      <c r="CC227" s="73">
        <f t="shared" si="196"/>
        <v>-4.3438648959035985E-12</v>
      </c>
      <c r="CD227" s="73">
        <f t="shared" si="197"/>
        <v>-4.3389333154075656E-12</v>
      </c>
      <c r="CE227" s="73">
        <f t="shared" si="198"/>
        <v>-4.3389329012874517E-12</v>
      </c>
      <c r="CF227" s="73">
        <f t="shared" si="199"/>
        <v>-4.3389329012526261E-12</v>
      </c>
      <c r="CH227" s="74"/>
      <c r="CI227" s="74"/>
      <c r="CJ227" s="74"/>
      <c r="CP227" s="74"/>
      <c r="CQ227" s="74"/>
      <c r="CR227" s="74"/>
      <c r="CX227" s="74"/>
      <c r="CY227" s="74"/>
      <c r="CZ227" s="74"/>
      <c r="DF227" s="74">
        <v>1.5199999999999999E-9</v>
      </c>
      <c r="DG227" s="74">
        <v>4.8719415370899997</v>
      </c>
      <c r="DH227" s="74">
        <v>103396.012824688</v>
      </c>
      <c r="DI227" s="73">
        <f t="shared" si="200"/>
        <v>1.4401852237970994E-9</v>
      </c>
      <c r="DJ227" s="73">
        <f t="shared" si="201"/>
        <v>1.4412113777083788E-9</v>
      </c>
      <c r="DK227" s="73">
        <f t="shared" si="202"/>
        <v>1.4412114635951055E-9</v>
      </c>
      <c r="DL227" s="73">
        <f t="shared" si="203"/>
        <v>1.4412114636023541E-9</v>
      </c>
      <c r="DN227" s="74">
        <v>1.8999999999999999E-10</v>
      </c>
      <c r="DO227" s="74">
        <v>5.2899887193900001</v>
      </c>
      <c r="DP227" s="74">
        <v>26624.707653669499</v>
      </c>
      <c r="DQ227" s="73">
        <f t="shared" si="204"/>
        <v>-9.547209410010169E-11</v>
      </c>
      <c r="DR227" s="73">
        <f t="shared" si="205"/>
        <v>-9.5561661603867425E-11</v>
      </c>
      <c r="DS227" s="73">
        <f t="shared" si="206"/>
        <v>-9.5561669122943122E-11</v>
      </c>
      <c r="DT227" s="73">
        <f t="shared" si="207"/>
        <v>-9.5561669123587225E-11</v>
      </c>
      <c r="DV227" s="74">
        <v>9.9999999999999994E-12</v>
      </c>
      <c r="DW227" s="74">
        <v>5.2329133209699998</v>
      </c>
      <c r="DX227" s="74">
        <v>134991.46920492899</v>
      </c>
      <c r="DY227" s="73">
        <f t="shared" si="208"/>
        <v>2.0471448852441635E-12</v>
      </c>
      <c r="DZ227" s="73">
        <f t="shared" si="209"/>
        <v>2.0200736828840095E-12</v>
      </c>
      <c r="EA227" s="73">
        <f t="shared" si="210"/>
        <v>2.0200714092807325E-12</v>
      </c>
      <c r="EB227" s="73">
        <f t="shared" si="211"/>
        <v>2.0200714090892224E-12</v>
      </c>
      <c r="ED227" s="74"/>
      <c r="EE227" s="74"/>
      <c r="EF227" s="74"/>
      <c r="EL227" s="74"/>
      <c r="EM227" s="74"/>
      <c r="EN227" s="74"/>
      <c r="ET227" s="74"/>
      <c r="EU227" s="74"/>
      <c r="EV227" s="74"/>
    </row>
    <row r="228" spans="12:152" s="73" customFormat="1" ht="13.5" x14ac:dyDescent="0.3">
      <c r="L228" s="74"/>
      <c r="N228" s="74">
        <v>1.0649999999999999E-8</v>
      </c>
      <c r="O228" s="74">
        <v>3.6108183512299998</v>
      </c>
      <c r="P228" s="74">
        <v>206.1855484372</v>
      </c>
      <c r="Q228" s="73">
        <f t="shared" si="176"/>
        <v>8.3046892950264103E-9</v>
      </c>
      <c r="R228" s="73">
        <f t="shared" si="177"/>
        <v>8.3047174521463474E-9</v>
      </c>
      <c r="S228" s="73">
        <f t="shared" si="178"/>
        <v>8.3047174545104693E-9</v>
      </c>
      <c r="T228" s="73">
        <f t="shared" si="179"/>
        <v>8.3047174545106645E-9</v>
      </c>
      <c r="V228" s="74">
        <v>1.5900000000000001E-9</v>
      </c>
      <c r="W228" s="74">
        <v>5.29643521725</v>
      </c>
      <c r="X228" s="74">
        <v>108903.566063355</v>
      </c>
      <c r="Y228" s="73">
        <f t="shared" si="180"/>
        <v>-9.8450948587064588E-10</v>
      </c>
      <c r="Z228" s="73">
        <f t="shared" si="181"/>
        <v>-9.8172210028567411E-10</v>
      </c>
      <c r="AA228" s="73">
        <f t="shared" si="182"/>
        <v>-9.817218660461427E-10</v>
      </c>
      <c r="AB228" s="73">
        <f t="shared" si="183"/>
        <v>-9.8172186602623577E-10</v>
      </c>
      <c r="AD228" s="74">
        <v>5.0000000000000002E-11</v>
      </c>
      <c r="AE228" s="74">
        <v>5.0773947536000001</v>
      </c>
      <c r="AF228" s="74">
        <v>97580.901965051104</v>
      </c>
      <c r="AG228" s="73">
        <f t="shared" si="184"/>
        <v>4.7297047881121017E-11</v>
      </c>
      <c r="AH228" s="73">
        <f t="shared" si="185"/>
        <v>4.7329365439742049E-11</v>
      </c>
      <c r="AI228" s="73">
        <f t="shared" si="186"/>
        <v>4.7329368145255782E-11</v>
      </c>
      <c r="AJ228" s="73">
        <f t="shared" si="187"/>
        <v>4.7329368145483062E-11</v>
      </c>
      <c r="AL228" s="74"/>
      <c r="AM228" s="74"/>
      <c r="AN228" s="74"/>
      <c r="AT228" s="74"/>
      <c r="AU228" s="74"/>
      <c r="AV228" s="74"/>
      <c r="BB228" s="74"/>
      <c r="BC228" s="74"/>
      <c r="BD228" s="74"/>
      <c r="BJ228" s="74">
        <v>3.3799999999999999E-9</v>
      </c>
      <c r="BK228" s="74">
        <v>2.7316157317299998</v>
      </c>
      <c r="BL228" s="74">
        <v>155997.72788435</v>
      </c>
      <c r="BM228" s="73">
        <f t="shared" si="188"/>
        <v>-1.3338843667517049E-9</v>
      </c>
      <c r="BN228" s="73">
        <f t="shared" si="189"/>
        <v>-1.3438005971430557E-9</v>
      </c>
      <c r="BO228" s="73">
        <f t="shared" si="190"/>
        <v>-1.3438014291549035E-9</v>
      </c>
      <c r="BP228" s="73">
        <f t="shared" si="191"/>
        <v>-1.3438014292254208E-9</v>
      </c>
      <c r="BR228" s="74">
        <v>2.8999999999999998E-10</v>
      </c>
      <c r="BS228" s="74">
        <v>4.4972806001099999</v>
      </c>
      <c r="BT228" s="74">
        <v>103299.344183108</v>
      </c>
      <c r="BU228" s="73">
        <f t="shared" si="192"/>
        <v>-1.4043399799553501E-11</v>
      </c>
      <c r="BV228" s="73">
        <f t="shared" si="193"/>
        <v>-1.4656223807636217E-11</v>
      </c>
      <c r="BW228" s="73">
        <f t="shared" si="194"/>
        <v>-1.465627525885433E-11</v>
      </c>
      <c r="BX228" s="73">
        <f t="shared" si="195"/>
        <v>-1.4656275263200699E-11</v>
      </c>
      <c r="BZ228" s="74">
        <v>9.9999999999999994E-12</v>
      </c>
      <c r="CA228" s="74">
        <v>1.4544292039</v>
      </c>
      <c r="CB228" s="74">
        <v>207593.84658049999</v>
      </c>
      <c r="CC228" s="73">
        <f t="shared" si="196"/>
        <v>6.227503951983307E-12</v>
      </c>
      <c r="CD228" s="73">
        <f t="shared" si="197"/>
        <v>6.1941797078999892E-12</v>
      </c>
      <c r="CE228" s="73">
        <f t="shared" si="198"/>
        <v>6.1941769052172495E-12</v>
      </c>
      <c r="CF228" s="73">
        <f t="shared" si="199"/>
        <v>6.1941769049816274E-12</v>
      </c>
      <c r="CH228" s="74"/>
      <c r="CI228" s="74"/>
      <c r="CJ228" s="74"/>
      <c r="CP228" s="74"/>
      <c r="CQ228" s="74"/>
      <c r="CR228" s="74"/>
      <c r="CX228" s="74"/>
      <c r="CY228" s="74"/>
      <c r="CZ228" s="74"/>
      <c r="DF228" s="74">
        <v>1.37E-9</v>
      </c>
      <c r="DG228" s="74">
        <v>3.8678221755700002</v>
      </c>
      <c r="DH228" s="74">
        <v>24609.0365675098</v>
      </c>
      <c r="DI228" s="73">
        <f t="shared" si="200"/>
        <v>1.768332731495968E-10</v>
      </c>
      <c r="DJ228" s="73">
        <f t="shared" si="201"/>
        <v>1.7751801250356002E-10</v>
      </c>
      <c r="DK228" s="73">
        <f t="shared" si="202"/>
        <v>1.7751806999377224E-10</v>
      </c>
      <c r="DL228" s="73">
        <f t="shared" si="203"/>
        <v>1.7751806999863702E-10</v>
      </c>
      <c r="DN228" s="74">
        <v>1.5999999999999999E-10</v>
      </c>
      <c r="DO228" s="74">
        <v>4.3790892436000002</v>
      </c>
      <c r="DP228" s="74">
        <v>25131.613985603501</v>
      </c>
      <c r="DQ228" s="73">
        <f t="shared" si="204"/>
        <v>-8.4351671279610699E-11</v>
      </c>
      <c r="DR228" s="73">
        <f t="shared" si="205"/>
        <v>-8.4421644354085799E-11</v>
      </c>
      <c r="DS228" s="73">
        <f t="shared" si="206"/>
        <v>-8.4421650228221923E-11</v>
      </c>
      <c r="DT228" s="73">
        <f t="shared" si="207"/>
        <v>-8.4421650228724125E-11</v>
      </c>
      <c r="DV228" s="74">
        <v>9.9999999999999994E-12</v>
      </c>
      <c r="DW228" s="74">
        <v>5.4242084229399996</v>
      </c>
      <c r="DX228" s="74">
        <v>79852.782320006299</v>
      </c>
      <c r="DY228" s="73">
        <f t="shared" si="208"/>
        <v>-1.9336396339258649E-12</v>
      </c>
      <c r="DZ228" s="73">
        <f t="shared" si="209"/>
        <v>-1.917590273096627E-12</v>
      </c>
      <c r="EA228" s="73">
        <f t="shared" si="210"/>
        <v>-1.9175889253441317E-12</v>
      </c>
      <c r="EB228" s="73">
        <f t="shared" si="211"/>
        <v>-1.9175889252303232E-12</v>
      </c>
      <c r="ED228" s="74"/>
      <c r="EE228" s="74"/>
      <c r="EF228" s="74"/>
      <c r="EL228" s="74"/>
      <c r="EM228" s="74"/>
      <c r="EN228" s="74"/>
      <c r="ET228" s="74"/>
      <c r="EU228" s="74"/>
      <c r="EV228" s="74"/>
    </row>
    <row r="229" spans="12:152" s="73" customFormat="1" ht="13.5" x14ac:dyDescent="0.3">
      <c r="L229" s="74"/>
      <c r="N229" s="74">
        <v>1.0530000000000001E-8</v>
      </c>
      <c r="O229" s="74">
        <v>5.1799602631999999</v>
      </c>
      <c r="P229" s="74">
        <v>23754.706748702101</v>
      </c>
      <c r="Q229" s="73">
        <f t="shared" si="176"/>
        <v>1.3322905241509722E-9</v>
      </c>
      <c r="R229" s="73">
        <f t="shared" si="177"/>
        <v>1.3373725038414972E-9</v>
      </c>
      <c r="S229" s="73">
        <f t="shared" si="178"/>
        <v>1.3373729305217993E-9</v>
      </c>
      <c r="T229" s="73">
        <f t="shared" si="179"/>
        <v>1.337372930558016E-9</v>
      </c>
      <c r="V229" s="74">
        <v>1.2900000000000001E-9</v>
      </c>
      <c r="W229" s="74">
        <v>3.2674353278499999</v>
      </c>
      <c r="X229" s="74">
        <v>25973.463852888901</v>
      </c>
      <c r="Y229" s="73">
        <f t="shared" si="180"/>
        <v>-6.8532495942757337E-10</v>
      </c>
      <c r="Z229" s="73">
        <f t="shared" si="181"/>
        <v>-6.8590627281618933E-10</v>
      </c>
      <c r="AA229" s="73">
        <f t="shared" si="182"/>
        <v>-6.859063216162494E-10</v>
      </c>
      <c r="AB229" s="73">
        <f t="shared" si="183"/>
        <v>-6.8590632162041043E-10</v>
      </c>
      <c r="AD229" s="74">
        <v>5.0000000000000002E-11</v>
      </c>
      <c r="AE229" s="74">
        <v>1.3563284251700001</v>
      </c>
      <c r="AF229" s="74">
        <v>104344.49901929501</v>
      </c>
      <c r="AG229" s="73">
        <f t="shared" si="184"/>
        <v>4.6946856877091519E-11</v>
      </c>
      <c r="AH229" s="73">
        <f t="shared" si="185"/>
        <v>4.6909980620164651E-11</v>
      </c>
      <c r="AI229" s="73">
        <f t="shared" si="186"/>
        <v>4.6909977514961499E-11</v>
      </c>
      <c r="AJ229" s="73">
        <f t="shared" si="187"/>
        <v>4.6909977514697874E-11</v>
      </c>
      <c r="AL229" s="74"/>
      <c r="AM229" s="74"/>
      <c r="AN229" s="74"/>
      <c r="AT229" s="74"/>
      <c r="AU229" s="74"/>
      <c r="AV229" s="74"/>
      <c r="BB229" s="74"/>
      <c r="BC229" s="74"/>
      <c r="BD229" s="74"/>
      <c r="BJ229" s="74">
        <v>3.1500000000000001E-9</v>
      </c>
      <c r="BK229" s="74">
        <v>4.0006144424699999</v>
      </c>
      <c r="BL229" s="74">
        <v>78477.008520160496</v>
      </c>
      <c r="BM229" s="73">
        <f t="shared" si="188"/>
        <v>-3.1497642895058357E-9</v>
      </c>
      <c r="BN229" s="73">
        <f t="shared" si="189"/>
        <v>-3.1496982812683973E-9</v>
      </c>
      <c r="BO229" s="73">
        <f t="shared" si="190"/>
        <v>-3.1496982753845503E-9</v>
      </c>
      <c r="BP229" s="73">
        <f t="shared" si="191"/>
        <v>-3.1496982753840548E-9</v>
      </c>
      <c r="BR229" s="74">
        <v>3.4999999999999998E-10</v>
      </c>
      <c r="BS229" s="74">
        <v>1.4812115802400001</v>
      </c>
      <c r="BT229" s="74">
        <v>85502.3850163225</v>
      </c>
      <c r="BU229" s="73">
        <f t="shared" si="192"/>
        <v>-1.6532903247882331E-11</v>
      </c>
      <c r="BV229" s="73">
        <f t="shared" si="193"/>
        <v>-1.5920621109042488E-11</v>
      </c>
      <c r="BW229" s="73">
        <f t="shared" si="194"/>
        <v>-1.59205696985316E-11</v>
      </c>
      <c r="BX229" s="73">
        <f t="shared" si="195"/>
        <v>-1.5920569694159191E-11</v>
      </c>
      <c r="BZ229" s="74">
        <v>9.9999999999999994E-12</v>
      </c>
      <c r="CA229" s="74">
        <v>1.1294184657799999</v>
      </c>
      <c r="CB229" s="74">
        <v>60055.895436487299</v>
      </c>
      <c r="CC229" s="73">
        <f t="shared" si="196"/>
        <v>-8.8498886396704391E-12</v>
      </c>
      <c r="CD229" s="73">
        <f t="shared" si="197"/>
        <v>-8.8441546105843118E-12</v>
      </c>
      <c r="CE229" s="73">
        <f t="shared" si="198"/>
        <v>-8.8441541285821557E-12</v>
      </c>
      <c r="CF229" s="73">
        <f t="shared" si="199"/>
        <v>-8.8441541285413007E-12</v>
      </c>
      <c r="CH229" s="74"/>
      <c r="CI229" s="74"/>
      <c r="CJ229" s="74"/>
      <c r="CP229" s="74"/>
      <c r="CQ229" s="74"/>
      <c r="CR229" s="74"/>
      <c r="CX229" s="74"/>
      <c r="CY229" s="74"/>
      <c r="CZ229" s="74"/>
      <c r="DF229" s="74">
        <v>1.4100000000000001E-9</v>
      </c>
      <c r="DG229" s="74">
        <v>1.99770625298</v>
      </c>
      <c r="DH229" s="74">
        <v>162188.75089859701</v>
      </c>
      <c r="DI229" s="73">
        <f t="shared" si="200"/>
        <v>-1.2670473012985022E-9</v>
      </c>
      <c r="DJ229" s="73">
        <f t="shared" si="201"/>
        <v>-1.2690953334615947E-9</v>
      </c>
      <c r="DK229" s="73">
        <f t="shared" si="202"/>
        <v>-1.2690955048309133E-9</v>
      </c>
      <c r="DL229" s="73">
        <f t="shared" si="203"/>
        <v>-1.2690955048454422E-9</v>
      </c>
      <c r="DN229" s="74">
        <v>1.8999999999999999E-10</v>
      </c>
      <c r="DO229" s="74">
        <v>2.6959891803199998</v>
      </c>
      <c r="DP229" s="74">
        <v>105307.21230790501</v>
      </c>
      <c r="DQ229" s="73">
        <f t="shared" si="204"/>
        <v>-1.1560134140950396E-10</v>
      </c>
      <c r="DR229" s="73">
        <f t="shared" si="205"/>
        <v>-1.1592630249537662E-10</v>
      </c>
      <c r="DS229" s="73">
        <f t="shared" si="206"/>
        <v>-1.1592632975713169E-10</v>
      </c>
      <c r="DT229" s="73">
        <f t="shared" si="207"/>
        <v>-1.1592632975945918E-10</v>
      </c>
      <c r="DV229" s="74">
        <v>9.9999999999999994E-12</v>
      </c>
      <c r="DW229" s="74">
        <v>5.5648589739199998</v>
      </c>
      <c r="DX229" s="74">
        <v>104358.726113297</v>
      </c>
      <c r="DY229" s="73">
        <f t="shared" si="208"/>
        <v>-5.8432783923980753E-12</v>
      </c>
      <c r="DZ229" s="73">
        <f t="shared" si="209"/>
        <v>-5.8606110326342561E-12</v>
      </c>
      <c r="EA229" s="73">
        <f t="shared" si="210"/>
        <v>-5.8606124867935504E-12</v>
      </c>
      <c r="EB229" s="73">
        <f t="shared" si="211"/>
        <v>-5.8606124869169869E-12</v>
      </c>
      <c r="ED229" s="74"/>
      <c r="EE229" s="74"/>
      <c r="EF229" s="74"/>
      <c r="EL229" s="74"/>
      <c r="EM229" s="74"/>
      <c r="EN229" s="74"/>
      <c r="ET229" s="74"/>
      <c r="EU229" s="74"/>
      <c r="EV229" s="74"/>
    </row>
    <row r="230" spans="12:152" s="73" customFormat="1" ht="13.5" x14ac:dyDescent="0.3">
      <c r="L230" s="74"/>
      <c r="N230" s="74">
        <v>9.6400000000000006E-9</v>
      </c>
      <c r="O230" s="74">
        <v>2.0526429635299999</v>
      </c>
      <c r="P230" s="74">
        <v>128850.442812587</v>
      </c>
      <c r="Q230" s="73">
        <f t="shared" si="176"/>
        <v>-7.8778913917970513E-9</v>
      </c>
      <c r="R230" s="73">
        <f t="shared" si="177"/>
        <v>-7.8632012121985023E-9</v>
      </c>
      <c r="S230" s="73">
        <f t="shared" si="178"/>
        <v>-7.863199976479943E-9</v>
      </c>
      <c r="T230" s="73">
        <f t="shared" si="179"/>
        <v>-7.8631999763759681E-9</v>
      </c>
      <c r="V230" s="74">
        <v>1.2799999999999999E-9</v>
      </c>
      <c r="W230" s="74">
        <v>6.1077525865700002</v>
      </c>
      <c r="X230" s="74">
        <v>76044.952320535798</v>
      </c>
      <c r="Y230" s="73">
        <f t="shared" si="180"/>
        <v>-1.2255172900985936E-9</v>
      </c>
      <c r="Z230" s="73">
        <f t="shared" si="181"/>
        <v>-1.2260912711819205E-9</v>
      </c>
      <c r="AA230" s="73">
        <f t="shared" si="182"/>
        <v>-1.2260913192496634E-9</v>
      </c>
      <c r="AB230" s="73">
        <f t="shared" si="183"/>
        <v>-1.2260913192537583E-9</v>
      </c>
      <c r="AD230" s="74">
        <v>5.0000000000000002E-11</v>
      </c>
      <c r="AE230" s="74">
        <v>2.16611734526</v>
      </c>
      <c r="AF230" s="74">
        <v>103925.01437542</v>
      </c>
      <c r="AG230" s="73">
        <f t="shared" si="184"/>
        <v>4.9872178359457748E-11</v>
      </c>
      <c r="AH230" s="73">
        <f t="shared" si="185"/>
        <v>4.9864460067692034E-11</v>
      </c>
      <c r="AI230" s="73">
        <f t="shared" si="186"/>
        <v>4.9864459410162791E-11</v>
      </c>
      <c r="AJ230" s="73">
        <f t="shared" si="187"/>
        <v>4.9864459410106737E-11</v>
      </c>
      <c r="AL230" s="74"/>
      <c r="AM230" s="74"/>
      <c r="AN230" s="74"/>
      <c r="AT230" s="74"/>
      <c r="AU230" s="74"/>
      <c r="AV230" s="74"/>
      <c r="BB230" s="74"/>
      <c r="BC230" s="74"/>
      <c r="BD230" s="74"/>
      <c r="BJ230" s="74">
        <v>4.3500000000000001E-9</v>
      </c>
      <c r="BK230" s="74">
        <v>0.36408526333000002</v>
      </c>
      <c r="BL230" s="74">
        <v>114564.898112507</v>
      </c>
      <c r="BM230" s="73">
        <f t="shared" si="188"/>
        <v>1.1957608534779432E-9</v>
      </c>
      <c r="BN230" s="73">
        <f t="shared" si="189"/>
        <v>1.2055716884878914E-9</v>
      </c>
      <c r="BO230" s="73">
        <f t="shared" si="190"/>
        <v>1.2055725119478009E-9</v>
      </c>
      <c r="BP230" s="73">
        <f t="shared" si="191"/>
        <v>1.2055725120171749E-9</v>
      </c>
      <c r="BR230" s="74">
        <v>2.8000000000000002E-10</v>
      </c>
      <c r="BS230" s="74">
        <v>5.4822437927300003</v>
      </c>
      <c r="BT230" s="74">
        <v>91785.460866313893</v>
      </c>
      <c r="BU230" s="73">
        <f t="shared" si="192"/>
        <v>1.8395376780580281E-10</v>
      </c>
      <c r="BV230" s="73">
        <f t="shared" si="193"/>
        <v>1.8435029035897593E-10</v>
      </c>
      <c r="BW230" s="73">
        <f t="shared" si="194"/>
        <v>1.843503236244586E-10</v>
      </c>
      <c r="BX230" s="73">
        <f t="shared" si="195"/>
        <v>1.843503236272858E-10</v>
      </c>
      <c r="BZ230" s="74">
        <v>9.9999999999999994E-12</v>
      </c>
      <c r="CA230" s="74">
        <v>1.16964771504</v>
      </c>
      <c r="CB230" s="74">
        <v>134991.46920492899</v>
      </c>
      <c r="CC230" s="73">
        <f t="shared" si="196"/>
        <v>6.559955930360451E-12</v>
      </c>
      <c r="CD230" s="73">
        <f t="shared" si="197"/>
        <v>6.5807992960778383E-12</v>
      </c>
      <c r="CE230" s="73">
        <f t="shared" si="198"/>
        <v>6.5808010440183769E-12</v>
      </c>
      <c r="CF230" s="73">
        <f t="shared" si="199"/>
        <v>6.5808010441656094E-12</v>
      </c>
      <c r="CH230" s="74"/>
      <c r="CI230" s="74"/>
      <c r="CJ230" s="74"/>
      <c r="CP230" s="74"/>
      <c r="CQ230" s="74"/>
      <c r="CR230" s="74"/>
      <c r="CX230" s="74"/>
      <c r="CY230" s="74"/>
      <c r="CZ230" s="74"/>
      <c r="DF230" s="74">
        <v>1.85E-9</v>
      </c>
      <c r="DG230" s="74">
        <v>6.1003874206299997</v>
      </c>
      <c r="DH230" s="74">
        <v>23439.448316101101</v>
      </c>
      <c r="DI230" s="73">
        <f t="shared" si="200"/>
        <v>-1.7141889218731385E-9</v>
      </c>
      <c r="DJ230" s="73">
        <f t="shared" si="201"/>
        <v>-1.7145227408478947E-9</v>
      </c>
      <c r="DK230" s="73">
        <f t="shared" si="202"/>
        <v>-1.7145227688594266E-9</v>
      </c>
      <c r="DL230" s="73">
        <f t="shared" si="203"/>
        <v>-1.7145227688617969E-9</v>
      </c>
      <c r="DN230" s="74">
        <v>1.8E-10</v>
      </c>
      <c r="DO230" s="74">
        <v>4.1327402802600002</v>
      </c>
      <c r="DP230" s="74">
        <v>5327.4761083827998</v>
      </c>
      <c r="DQ230" s="73">
        <f t="shared" si="204"/>
        <v>-1.6245929635493375E-10</v>
      </c>
      <c r="DR230" s="73">
        <f t="shared" si="205"/>
        <v>-1.6245083827506069E-10</v>
      </c>
      <c r="DS230" s="73">
        <f t="shared" si="206"/>
        <v>-1.624508375648217E-10</v>
      </c>
      <c r="DT230" s="73">
        <f t="shared" si="207"/>
        <v>-1.6245083756476219E-10</v>
      </c>
      <c r="DV230" s="74">
        <v>9.9999999999999994E-12</v>
      </c>
      <c r="DW230" s="74">
        <v>2.03042058117</v>
      </c>
      <c r="DX230" s="74">
        <v>76144.945564344103</v>
      </c>
      <c r="DY230" s="73">
        <f t="shared" si="208"/>
        <v>5.5606331901480731E-12</v>
      </c>
      <c r="DZ230" s="73">
        <f t="shared" si="209"/>
        <v>5.573588894768403E-12</v>
      </c>
      <c r="EA230" s="73">
        <f t="shared" si="210"/>
        <v>5.5735899819879987E-12</v>
      </c>
      <c r="EB230" s="73">
        <f t="shared" si="211"/>
        <v>5.5735899820786137E-12</v>
      </c>
      <c r="ED230" s="74"/>
      <c r="EE230" s="74"/>
      <c r="EF230" s="74"/>
      <c r="EL230" s="74"/>
      <c r="EM230" s="74"/>
      <c r="EN230" s="74"/>
      <c r="ET230" s="74"/>
      <c r="EU230" s="74"/>
      <c r="EV230" s="74"/>
    </row>
    <row r="231" spans="12:152" s="73" customFormat="1" ht="13.5" x14ac:dyDescent="0.3">
      <c r="L231" s="74"/>
      <c r="N231" s="74">
        <v>1.0320000000000001E-8</v>
      </c>
      <c r="O231" s="74">
        <v>3.39114761061</v>
      </c>
      <c r="P231" s="74">
        <v>25551.0986294787</v>
      </c>
      <c r="Q231" s="73">
        <f t="shared" si="176"/>
        <v>-8.756828873000979E-9</v>
      </c>
      <c r="R231" s="73">
        <f t="shared" si="177"/>
        <v>-8.7596855179430457E-9</v>
      </c>
      <c r="S231" s="73">
        <f t="shared" si="178"/>
        <v>-8.7596857576918221E-9</v>
      </c>
      <c r="T231" s="73">
        <f t="shared" si="179"/>
        <v>-8.7596857577122932E-9</v>
      </c>
      <c r="V231" s="74">
        <v>1.44E-9</v>
      </c>
      <c r="W231" s="74">
        <v>4.0609164465700003</v>
      </c>
      <c r="X231" s="74">
        <v>50579.619840863699</v>
      </c>
      <c r="Y231" s="73">
        <f t="shared" si="180"/>
        <v>-1.129545333315282E-9</v>
      </c>
      <c r="Z231" s="73">
        <f t="shared" si="181"/>
        <v>-1.1286194425576325E-9</v>
      </c>
      <c r="AA231" s="73">
        <f t="shared" si="182"/>
        <v>-1.1286193647670758E-9</v>
      </c>
      <c r="AB231" s="73">
        <f t="shared" si="183"/>
        <v>-1.1286193647605688E-9</v>
      </c>
      <c r="AD231" s="74">
        <v>5.0000000000000002E-11</v>
      </c>
      <c r="AE231" s="74">
        <v>4.0458171747499998</v>
      </c>
      <c r="AF231" s="74">
        <v>98068.536716305302</v>
      </c>
      <c r="AG231" s="73">
        <f t="shared" si="184"/>
        <v>2.9664263985070776E-11</v>
      </c>
      <c r="AH231" s="73">
        <f t="shared" si="185"/>
        <v>2.9745051112763122E-11</v>
      </c>
      <c r="AI231" s="73">
        <f t="shared" si="186"/>
        <v>2.974505789077421E-11</v>
      </c>
      <c r="AJ231" s="73">
        <f t="shared" si="187"/>
        <v>2.9745057891349908E-11</v>
      </c>
      <c r="AL231" s="74"/>
      <c r="AM231" s="74"/>
      <c r="AN231" s="74"/>
      <c r="AT231" s="74"/>
      <c r="AU231" s="74"/>
      <c r="AV231" s="74"/>
      <c r="BB231" s="74"/>
      <c r="BC231" s="74"/>
      <c r="BD231" s="74"/>
      <c r="BJ231" s="74">
        <v>3.4400000000000001E-9</v>
      </c>
      <c r="BK231" s="74">
        <v>5.0261614362599998</v>
      </c>
      <c r="BL231" s="74">
        <v>78256.595877721702</v>
      </c>
      <c r="BM231" s="73">
        <f t="shared" si="188"/>
        <v>2.8868457730954676E-9</v>
      </c>
      <c r="BN231" s="73">
        <f t="shared" si="189"/>
        <v>2.8898406067086596E-9</v>
      </c>
      <c r="BO231" s="73">
        <f t="shared" si="190"/>
        <v>2.8898408578495274E-9</v>
      </c>
      <c r="BP231" s="73">
        <f t="shared" si="191"/>
        <v>2.8898408578707425E-9</v>
      </c>
      <c r="BR231" s="74">
        <v>3E-10</v>
      </c>
      <c r="BS231" s="74">
        <v>3.1131842056600001</v>
      </c>
      <c r="BT231" s="74">
        <v>106570.36967048301</v>
      </c>
      <c r="BU231" s="73">
        <f t="shared" si="192"/>
        <v>2.9701578922830132E-10</v>
      </c>
      <c r="BV231" s="73">
        <f t="shared" si="193"/>
        <v>2.9692294840827067E-10</v>
      </c>
      <c r="BW231" s="73">
        <f t="shared" si="194"/>
        <v>2.9692294055376734E-10</v>
      </c>
      <c r="BX231" s="73">
        <f t="shared" si="195"/>
        <v>2.9692294055310467E-10</v>
      </c>
      <c r="BZ231" s="74"/>
      <c r="CA231" s="74"/>
      <c r="CB231" s="74"/>
      <c r="CH231" s="74"/>
      <c r="CI231" s="74"/>
      <c r="CJ231" s="74"/>
      <c r="CP231" s="74"/>
      <c r="CQ231" s="74"/>
      <c r="CR231" s="74"/>
      <c r="CX231" s="74"/>
      <c r="CY231" s="74"/>
      <c r="CZ231" s="74"/>
      <c r="DF231" s="74">
        <v>1.3500000000000001E-9</v>
      </c>
      <c r="DG231" s="74">
        <v>1.27363012793</v>
      </c>
      <c r="DH231" s="74">
        <v>52022.027472663598</v>
      </c>
      <c r="DI231" s="73">
        <f t="shared" si="200"/>
        <v>-5.8630668668338289E-10</v>
      </c>
      <c r="DJ231" s="73">
        <f t="shared" si="201"/>
        <v>-5.8760205959535823E-10</v>
      </c>
      <c r="DK231" s="73">
        <f t="shared" si="202"/>
        <v>-5.8760216832954708E-10</v>
      </c>
      <c r="DL231" s="73">
        <f t="shared" si="203"/>
        <v>-5.8760216833866664E-10</v>
      </c>
      <c r="DN231" s="74">
        <v>1.8E-10</v>
      </c>
      <c r="DO231" s="74">
        <v>1.10819559505</v>
      </c>
      <c r="DP231" s="74">
        <v>76144.945564344103</v>
      </c>
      <c r="DQ231" s="73">
        <f t="shared" si="204"/>
        <v>1.796875479454179E-10</v>
      </c>
      <c r="DR231" s="73">
        <f t="shared" si="205"/>
        <v>1.7970386303212069E-10</v>
      </c>
      <c r="DS231" s="73">
        <f t="shared" si="206"/>
        <v>1.797038643836188E-10</v>
      </c>
      <c r="DT231" s="73">
        <f t="shared" si="207"/>
        <v>1.7970386438373143E-10</v>
      </c>
      <c r="DV231" s="74">
        <v>9.9999999999999994E-12</v>
      </c>
      <c r="DW231" s="74">
        <v>4.4240358691799999</v>
      </c>
      <c r="DX231" s="74">
        <v>25021.407664384202</v>
      </c>
      <c r="DY231" s="73">
        <f t="shared" si="208"/>
        <v>-7.4549692492638255E-12</v>
      </c>
      <c r="DZ231" s="73">
        <f t="shared" si="209"/>
        <v>-7.4515524862299909E-12</v>
      </c>
      <c r="EA231" s="73">
        <f t="shared" si="210"/>
        <v>-7.4515521992697144E-12</v>
      </c>
      <c r="EB231" s="73">
        <f t="shared" si="211"/>
        <v>-7.4515521992454547E-12</v>
      </c>
      <c r="ED231" s="74"/>
      <c r="EE231" s="74"/>
      <c r="EF231" s="74"/>
      <c r="EL231" s="74"/>
      <c r="EM231" s="74"/>
      <c r="EN231" s="74"/>
      <c r="ET231" s="74"/>
      <c r="EU231" s="74"/>
      <c r="EV231" s="74"/>
    </row>
    <row r="232" spans="12:152" s="73" customFormat="1" ht="13.5" x14ac:dyDescent="0.3">
      <c r="L232" s="74"/>
      <c r="N232" s="74">
        <v>1.0649999999999999E-8</v>
      </c>
      <c r="O232" s="74">
        <v>3.3822552403800001</v>
      </c>
      <c r="P232" s="74">
        <v>25863.558345872199</v>
      </c>
      <c r="Q232" s="73">
        <f t="shared" si="176"/>
        <v>-8.4163925364982643E-9</v>
      </c>
      <c r="R232" s="73">
        <f t="shared" si="177"/>
        <v>-8.4129343620374437E-9</v>
      </c>
      <c r="S232" s="73">
        <f t="shared" si="178"/>
        <v>-8.4129340715828465E-9</v>
      </c>
      <c r="T232" s="73">
        <f t="shared" si="179"/>
        <v>-8.4129340715583487E-9</v>
      </c>
      <c r="V232" s="74">
        <v>1.6399999999999999E-9</v>
      </c>
      <c r="W232" s="74">
        <v>6.17696810226</v>
      </c>
      <c r="X232" s="74">
        <v>19406.6782881746</v>
      </c>
      <c r="Y232" s="73">
        <f t="shared" si="180"/>
        <v>9.7286457132761411E-10</v>
      </c>
      <c r="Z232" s="73">
        <f t="shared" si="181"/>
        <v>9.7338928896741E-10</v>
      </c>
      <c r="AA232" s="73">
        <f t="shared" si="182"/>
        <v>9.7338933301734353E-10</v>
      </c>
      <c r="AB232" s="73">
        <f t="shared" si="183"/>
        <v>9.7338933302101973E-10</v>
      </c>
      <c r="AD232" s="74">
        <v>5.0000000000000002E-11</v>
      </c>
      <c r="AE232" s="74">
        <v>4.9016680691600003</v>
      </c>
      <c r="AF232" s="74">
        <v>22759.767485294</v>
      </c>
      <c r="AG232" s="73">
        <f t="shared" si="184"/>
        <v>-3.7790546360544982E-11</v>
      </c>
      <c r="AH232" s="73">
        <f t="shared" si="185"/>
        <v>-3.7805804288484057E-11</v>
      </c>
      <c r="AI232" s="73">
        <f t="shared" si="186"/>
        <v>-3.780580556922539E-11</v>
      </c>
      <c r="AJ232" s="73">
        <f t="shared" si="187"/>
        <v>-3.7805805569333273E-11</v>
      </c>
      <c r="AL232" s="74"/>
      <c r="AM232" s="74"/>
      <c r="AN232" s="74"/>
      <c r="AT232" s="74"/>
      <c r="AU232" s="74"/>
      <c r="AV232" s="74"/>
      <c r="BB232" s="74"/>
      <c r="BC232" s="74"/>
      <c r="BD232" s="74"/>
      <c r="BJ232" s="74">
        <v>3.46E-9</v>
      </c>
      <c r="BK232" s="74">
        <v>4.1412133348399998</v>
      </c>
      <c r="BL232" s="74">
        <v>111122.323167542</v>
      </c>
      <c r="BM232" s="73">
        <f t="shared" si="188"/>
        <v>2.8960403719467783E-9</v>
      </c>
      <c r="BN232" s="73">
        <f t="shared" si="189"/>
        <v>2.8917237280420046E-9</v>
      </c>
      <c r="BO232" s="73">
        <f t="shared" si="190"/>
        <v>2.8917233649787146E-9</v>
      </c>
      <c r="BP232" s="73">
        <f t="shared" si="191"/>
        <v>2.8917233649480436E-9</v>
      </c>
      <c r="BR232" s="74">
        <v>3.4000000000000001E-10</v>
      </c>
      <c r="BS232" s="74">
        <v>4.2654858108199996</v>
      </c>
      <c r="BT232" s="74">
        <v>90829.861124705305</v>
      </c>
      <c r="BU232" s="73">
        <f t="shared" si="192"/>
        <v>-3.3477427424190225E-10</v>
      </c>
      <c r="BV232" s="73">
        <f t="shared" si="193"/>
        <v>-3.346632225650563E-10</v>
      </c>
      <c r="BW232" s="73">
        <f t="shared" si="194"/>
        <v>-3.3466321319230923E-10</v>
      </c>
      <c r="BX232" s="73">
        <f t="shared" si="195"/>
        <v>-3.3466321319150428E-10</v>
      </c>
      <c r="BZ232" s="74"/>
      <c r="CA232" s="74"/>
      <c r="CB232" s="74"/>
      <c r="CH232" s="74"/>
      <c r="CI232" s="74"/>
      <c r="CJ232" s="74"/>
      <c r="CP232" s="74"/>
      <c r="CQ232" s="74"/>
      <c r="CR232" s="74"/>
      <c r="CX232" s="74"/>
      <c r="CY232" s="74"/>
      <c r="CZ232" s="74"/>
      <c r="DF232" s="74">
        <v>1.27E-9</v>
      </c>
      <c r="DG232" s="74">
        <v>0.70464976569000004</v>
      </c>
      <c r="DH232" s="74">
        <v>128850.442812587</v>
      </c>
      <c r="DI232" s="73">
        <f t="shared" si="200"/>
        <v>4.8453279666039491E-10</v>
      </c>
      <c r="DJ232" s="73">
        <f t="shared" si="201"/>
        <v>4.876292619075424E-10</v>
      </c>
      <c r="DK232" s="73">
        <f t="shared" si="202"/>
        <v>4.8762952175085891E-10</v>
      </c>
      <c r="DL232" s="73">
        <f t="shared" si="203"/>
        <v>4.8762952177272264E-10</v>
      </c>
      <c r="DN232" s="74">
        <v>1.8E-10</v>
      </c>
      <c r="DO232" s="74">
        <v>2.0467851565299999</v>
      </c>
      <c r="DP232" s="74">
        <v>71492.998823476897</v>
      </c>
      <c r="DQ232" s="73">
        <f t="shared" si="204"/>
        <v>1.2023569169064237E-10</v>
      </c>
      <c r="DR232" s="73">
        <f t="shared" si="205"/>
        <v>1.2043171268354447E-10</v>
      </c>
      <c r="DS232" s="73">
        <f t="shared" si="206"/>
        <v>1.2043172913102802E-10</v>
      </c>
      <c r="DT232" s="73">
        <f t="shared" si="207"/>
        <v>1.2043172913242722E-10</v>
      </c>
      <c r="DV232" s="74">
        <v>9.9999999999999994E-12</v>
      </c>
      <c r="DW232" s="74">
        <v>4.0736240105799997</v>
      </c>
      <c r="DX232" s="74">
        <v>181555.94006083001</v>
      </c>
      <c r="DY232" s="73">
        <f t="shared" si="208"/>
        <v>9.7784573648656929E-12</v>
      </c>
      <c r="DZ232" s="73">
        <f t="shared" si="209"/>
        <v>9.7706056817256816E-12</v>
      </c>
      <c r="EA232" s="73">
        <f t="shared" si="210"/>
        <v>9.7706050168077971E-12</v>
      </c>
      <c r="EB232" s="73">
        <f t="shared" si="211"/>
        <v>9.770605016751628E-12</v>
      </c>
      <c r="ED232" s="74"/>
      <c r="EE232" s="74"/>
      <c r="EF232" s="74"/>
      <c r="EL232" s="74"/>
      <c r="EM232" s="74"/>
      <c r="EN232" s="74"/>
      <c r="ET232" s="74"/>
      <c r="EU232" s="74"/>
      <c r="EV232" s="74"/>
    </row>
    <row r="233" spans="12:152" s="73" customFormat="1" ht="13.5" x14ac:dyDescent="0.3">
      <c r="L233" s="74"/>
      <c r="N233" s="74">
        <v>1.153E-8</v>
      </c>
      <c r="O233" s="74">
        <v>5.7649878798299996</v>
      </c>
      <c r="P233" s="74">
        <v>44181.277841124102</v>
      </c>
      <c r="Q233" s="73">
        <f t="shared" si="176"/>
        <v>8.1450143612426815E-9</v>
      </c>
      <c r="R233" s="73">
        <f t="shared" si="177"/>
        <v>8.1523959630937815E-9</v>
      </c>
      <c r="S233" s="73">
        <f t="shared" si="178"/>
        <v>8.152396582587173E-9</v>
      </c>
      <c r="T233" s="73">
        <f t="shared" si="179"/>
        <v>8.15239658264001E-9</v>
      </c>
      <c r="V233" s="74">
        <v>1.39E-9</v>
      </c>
      <c r="W233" s="74">
        <v>5.1197995024200003</v>
      </c>
      <c r="X233" s="74">
        <v>433.71173787679999</v>
      </c>
      <c r="Y233" s="73">
        <f t="shared" si="180"/>
        <v>1.2790425126173128E-9</v>
      </c>
      <c r="Z233" s="73">
        <f t="shared" si="181"/>
        <v>1.2790376783085502E-9</v>
      </c>
      <c r="AA233" s="73">
        <f t="shared" si="182"/>
        <v>1.2790376779026469E-9</v>
      </c>
      <c r="AB233" s="73">
        <f t="shared" si="183"/>
        <v>1.279037677902612E-9</v>
      </c>
      <c r="AD233" s="74">
        <v>5.0000000000000002E-11</v>
      </c>
      <c r="AE233" s="74">
        <v>3.87246722733</v>
      </c>
      <c r="AF233" s="74">
        <v>89586.373523026894</v>
      </c>
      <c r="AG233" s="73">
        <f t="shared" si="184"/>
        <v>1.6901092221083307E-11</v>
      </c>
      <c r="AH233" s="73">
        <f t="shared" si="185"/>
        <v>1.6987408883797688E-11</v>
      </c>
      <c r="AI233" s="73">
        <f t="shared" si="186"/>
        <v>1.6987416128723455E-11</v>
      </c>
      <c r="AJ233" s="73">
        <f t="shared" si="187"/>
        <v>1.6987416129332922E-11</v>
      </c>
      <c r="AL233" s="74"/>
      <c r="AM233" s="74"/>
      <c r="AN233" s="74"/>
      <c r="AT233" s="74"/>
      <c r="AU233" s="74"/>
      <c r="AV233" s="74"/>
      <c r="BB233" s="74"/>
      <c r="BC233" s="74"/>
      <c r="BD233" s="74"/>
      <c r="BJ233" s="74">
        <v>2.86E-9</v>
      </c>
      <c r="BK233" s="74">
        <v>5.4051364601399996</v>
      </c>
      <c r="BL233" s="74">
        <v>6681.2248533995999</v>
      </c>
      <c r="BM233" s="73">
        <f t="shared" si="188"/>
        <v>1.9437044560114189E-9</v>
      </c>
      <c r="BN233" s="73">
        <f t="shared" si="189"/>
        <v>1.9439915387666942E-9</v>
      </c>
      <c r="BO233" s="73">
        <f t="shared" si="190"/>
        <v>1.9439915628692091E-9</v>
      </c>
      <c r="BP233" s="73">
        <f t="shared" si="191"/>
        <v>1.9439915628712659E-9</v>
      </c>
      <c r="BR233" s="74">
        <v>3.1000000000000002E-10</v>
      </c>
      <c r="BS233" s="74">
        <v>5.6774347661400002</v>
      </c>
      <c r="BT233" s="74">
        <v>117873.364007888</v>
      </c>
      <c r="BU233" s="73">
        <f t="shared" si="192"/>
        <v>-2.4656638246901311E-10</v>
      </c>
      <c r="BV233" s="73">
        <f t="shared" si="193"/>
        <v>-2.4701929840949373E-10</v>
      </c>
      <c r="BW233" s="73">
        <f t="shared" si="194"/>
        <v>-2.4701933637682597E-10</v>
      </c>
      <c r="BX233" s="73">
        <f t="shared" si="195"/>
        <v>-2.4701933638002003E-10</v>
      </c>
      <c r="BZ233" s="74"/>
      <c r="CA233" s="74"/>
      <c r="CB233" s="74"/>
      <c r="CH233" s="74"/>
      <c r="CI233" s="74"/>
      <c r="CJ233" s="74"/>
      <c r="CP233" s="74"/>
      <c r="CQ233" s="74"/>
      <c r="CR233" s="74"/>
      <c r="CX233" s="74"/>
      <c r="CY233" s="74"/>
      <c r="CZ233" s="74"/>
      <c r="DF233" s="74">
        <v>1.4200000000000001E-9</v>
      </c>
      <c r="DG233" s="74">
        <v>1.5069620340200001</v>
      </c>
      <c r="DH233" s="74">
        <v>52329.585093633097</v>
      </c>
      <c r="DI233" s="73">
        <f t="shared" si="200"/>
        <v>-1.4168140757942353E-9</v>
      </c>
      <c r="DJ233" s="73">
        <f t="shared" si="201"/>
        <v>-1.4169151570115998E-9</v>
      </c>
      <c r="DK233" s="73">
        <f t="shared" si="202"/>
        <v>-1.4169151654302451E-9</v>
      </c>
      <c r="DL233" s="73">
        <f t="shared" si="203"/>
        <v>-1.4169151654309576E-9</v>
      </c>
      <c r="DN233" s="74">
        <v>1.5E-10</v>
      </c>
      <c r="DO233" s="74">
        <v>0.52406345582000002</v>
      </c>
      <c r="DP233" s="74">
        <v>42153.969003049002</v>
      </c>
      <c r="DQ233" s="73">
        <f t="shared" si="204"/>
        <v>1.4251596806328277E-10</v>
      </c>
      <c r="DR233" s="73">
        <f t="shared" si="205"/>
        <v>1.4255631236510384E-10</v>
      </c>
      <c r="DS233" s="73">
        <f t="shared" si="206"/>
        <v>1.4255631574803119E-10</v>
      </c>
      <c r="DT233" s="73">
        <f t="shared" si="207"/>
        <v>1.4255631574831767E-10</v>
      </c>
      <c r="DV233" s="74">
        <v>9.9999999999999994E-12</v>
      </c>
      <c r="DW233" s="74">
        <v>4.3954480629799999</v>
      </c>
      <c r="DX233" s="74">
        <v>131498.89763806001</v>
      </c>
      <c r="DY233" s="73">
        <f t="shared" si="208"/>
        <v>-7.2332632964772152E-12</v>
      </c>
      <c r="DZ233" s="73">
        <f t="shared" si="209"/>
        <v>-7.2518348741859543E-12</v>
      </c>
      <c r="EA233" s="73">
        <f t="shared" si="210"/>
        <v>-7.2518364312851868E-12</v>
      </c>
      <c r="EB233" s="73">
        <f t="shared" si="211"/>
        <v>-7.2518364314166964E-12</v>
      </c>
      <c r="ED233" s="74"/>
      <c r="EE233" s="74"/>
      <c r="EF233" s="74"/>
      <c r="EL233" s="74"/>
      <c r="EM233" s="74"/>
      <c r="EN233" s="74"/>
      <c r="ET233" s="74"/>
      <c r="EU233" s="74"/>
      <c r="EV233" s="74"/>
    </row>
    <row r="234" spans="12:152" s="73" customFormat="1" ht="13.5" x14ac:dyDescent="0.3">
      <c r="L234" s="74"/>
      <c r="N234" s="74">
        <v>9.5999999999999999E-9</v>
      </c>
      <c r="O234" s="74">
        <v>5.7477425067799999</v>
      </c>
      <c r="P234" s="74">
        <v>105410.994496485</v>
      </c>
      <c r="Q234" s="73">
        <f t="shared" si="176"/>
        <v>-7.7621816179663516E-9</v>
      </c>
      <c r="R234" s="73">
        <f t="shared" si="177"/>
        <v>-7.7499676888483294E-9</v>
      </c>
      <c r="S234" s="73">
        <f t="shared" si="178"/>
        <v>-7.7499666618250382E-9</v>
      </c>
      <c r="T234" s="73">
        <f t="shared" si="179"/>
        <v>-7.7499666617374415E-9</v>
      </c>
      <c r="V234" s="74">
        <v>1.5300000000000001E-9</v>
      </c>
      <c r="W234" s="74">
        <v>1.30046862259</v>
      </c>
      <c r="X234" s="74">
        <v>13655.8604911764</v>
      </c>
      <c r="Y234" s="73">
        <f t="shared" si="180"/>
        <v>-1.5284889214235248E-9</v>
      </c>
      <c r="Z234" s="73">
        <f t="shared" si="181"/>
        <v>-1.5285078762998613E-9</v>
      </c>
      <c r="AA234" s="73">
        <f t="shared" si="182"/>
        <v>-1.5285078778863314E-9</v>
      </c>
      <c r="AB234" s="73">
        <f t="shared" si="183"/>
        <v>-1.5285078778864656E-9</v>
      </c>
      <c r="AD234" s="74">
        <v>5.0000000000000002E-11</v>
      </c>
      <c r="AE234" s="74">
        <v>3.0151020059600002</v>
      </c>
      <c r="AF234" s="74">
        <v>103285.117089106</v>
      </c>
      <c r="AG234" s="73">
        <f t="shared" si="184"/>
        <v>-4.9091677066531397E-11</v>
      </c>
      <c r="AH234" s="73">
        <f t="shared" si="185"/>
        <v>-4.9071497152167547E-11</v>
      </c>
      <c r="AI234" s="73">
        <f t="shared" si="186"/>
        <v>-4.9071495448598653E-11</v>
      </c>
      <c r="AJ234" s="73">
        <f t="shared" si="187"/>
        <v>-4.9071495448454724E-11</v>
      </c>
      <c r="AL234" s="74"/>
      <c r="AM234" s="74"/>
      <c r="AN234" s="74"/>
      <c r="AT234" s="74"/>
      <c r="AU234" s="74"/>
      <c r="AV234" s="74"/>
      <c r="BB234" s="74"/>
      <c r="BC234" s="74"/>
      <c r="BD234" s="74"/>
      <c r="BJ234" s="74">
        <v>2.8299999999999999E-9</v>
      </c>
      <c r="BK234" s="74">
        <v>3.6551653436699998</v>
      </c>
      <c r="BL234" s="74">
        <v>76.266071275599998</v>
      </c>
      <c r="BM234" s="73">
        <f t="shared" si="188"/>
        <v>5.107791947293342E-10</v>
      </c>
      <c r="BN234" s="73">
        <f t="shared" si="189"/>
        <v>5.10774846634623E-10</v>
      </c>
      <c r="BO234" s="73">
        <f t="shared" si="190"/>
        <v>5.1077484626954828E-10</v>
      </c>
      <c r="BP234" s="73">
        <f t="shared" si="191"/>
        <v>5.1077484626951871E-10</v>
      </c>
      <c r="BR234" s="74">
        <v>2.8000000000000002E-10</v>
      </c>
      <c r="BS234" s="74">
        <v>4.9759893577499996</v>
      </c>
      <c r="BT234" s="74">
        <v>103285.117089106</v>
      </c>
      <c r="BU234" s="73">
        <f t="shared" si="192"/>
        <v>5.5404929269669442E-11</v>
      </c>
      <c r="BV234" s="73">
        <f t="shared" si="193"/>
        <v>5.4824181437225998E-11</v>
      </c>
      <c r="BW234" s="73">
        <f t="shared" si="194"/>
        <v>5.4824132666096635E-11</v>
      </c>
      <c r="BX234" s="73">
        <f t="shared" si="195"/>
        <v>5.4824132661976106E-11</v>
      </c>
      <c r="BZ234" s="74"/>
      <c r="CA234" s="74"/>
      <c r="CB234" s="74"/>
      <c r="CH234" s="74"/>
      <c r="CI234" s="74"/>
      <c r="CJ234" s="74"/>
      <c r="CP234" s="74"/>
      <c r="CQ234" s="74"/>
      <c r="CR234" s="74"/>
      <c r="CX234" s="74"/>
      <c r="CY234" s="74"/>
      <c r="CZ234" s="74"/>
      <c r="DF234" s="74">
        <v>1.26E-9</v>
      </c>
      <c r="DG234" s="74">
        <v>2.7055512839800002</v>
      </c>
      <c r="DH234" s="74">
        <v>28206.667001952599</v>
      </c>
      <c r="DI234" s="73">
        <f t="shared" si="200"/>
        <v>-7.0306768897153923E-10</v>
      </c>
      <c r="DJ234" s="73">
        <f t="shared" si="201"/>
        <v>-7.024634933677938E-10</v>
      </c>
      <c r="DK234" s="73">
        <f t="shared" si="202"/>
        <v>-7.0246344262851032E-10</v>
      </c>
      <c r="DL234" s="73">
        <f t="shared" si="203"/>
        <v>-7.0246344262416989E-10</v>
      </c>
      <c r="DN234" s="74">
        <v>1.8E-10</v>
      </c>
      <c r="DO234" s="74">
        <v>0.71897799958999997</v>
      </c>
      <c r="DP234" s="74">
        <v>78283.379185622296</v>
      </c>
      <c r="DQ234" s="73">
        <f t="shared" si="204"/>
        <v>-1.7782559189573012E-10</v>
      </c>
      <c r="DR234" s="73">
        <f t="shared" si="205"/>
        <v>-1.7778063852864056E-10</v>
      </c>
      <c r="DS234" s="73">
        <f t="shared" si="206"/>
        <v>-1.7778063473507498E-10</v>
      </c>
      <c r="DT234" s="73">
        <f t="shared" si="207"/>
        <v>-1.7778063473474822E-10</v>
      </c>
      <c r="DV234" s="74">
        <v>9.9999999999999994E-12</v>
      </c>
      <c r="DW234" s="74">
        <v>3.37653548744</v>
      </c>
      <c r="DX234" s="74">
        <v>22759.767485294</v>
      </c>
      <c r="DY234" s="73">
        <f t="shared" si="208"/>
        <v>-6.8860852865617792E-12</v>
      </c>
      <c r="DZ234" s="73">
        <f t="shared" si="209"/>
        <v>-6.8827042147788848E-12</v>
      </c>
      <c r="EA234" s="73">
        <f t="shared" si="210"/>
        <v>-6.8827039308345144E-12</v>
      </c>
      <c r="EB234" s="73">
        <f t="shared" si="211"/>
        <v>-6.8827039308105972E-12</v>
      </c>
      <c r="ED234" s="74"/>
      <c r="EE234" s="74"/>
      <c r="EF234" s="74"/>
      <c r="EL234" s="74"/>
      <c r="EM234" s="74"/>
      <c r="EN234" s="74"/>
      <c r="ET234" s="74"/>
      <c r="EU234" s="74"/>
      <c r="EV234" s="74"/>
    </row>
    <row r="235" spans="12:152" s="73" customFormat="1" ht="13.5" x14ac:dyDescent="0.3">
      <c r="L235" s="74"/>
      <c r="N235" s="74">
        <v>1.137E-8</v>
      </c>
      <c r="O235" s="74">
        <v>6.2091944595599999</v>
      </c>
      <c r="P235" s="74">
        <v>103396.012824688</v>
      </c>
      <c r="Q235" s="73">
        <f t="shared" si="176"/>
        <v>-1.0440974793530237E-9</v>
      </c>
      <c r="R235" s="73">
        <f t="shared" si="177"/>
        <v>-1.0201179816277E-9</v>
      </c>
      <c r="S235" s="73">
        <f t="shared" si="178"/>
        <v>-1.020115968065117E-9</v>
      </c>
      <c r="T235" s="73">
        <f t="shared" si="179"/>
        <v>-1.0201159678951794E-9</v>
      </c>
      <c r="V235" s="74">
        <v>1.32E-9</v>
      </c>
      <c r="W235" s="74">
        <v>5.2344506633499996</v>
      </c>
      <c r="X235" s="74">
        <v>26610.4805596679</v>
      </c>
      <c r="Y235" s="73">
        <f t="shared" si="180"/>
        <v>-9.5886073068372297E-10</v>
      </c>
      <c r="Z235" s="73">
        <f t="shared" si="181"/>
        <v>-9.5935503733690909E-10</v>
      </c>
      <c r="AA235" s="73">
        <f t="shared" si="182"/>
        <v>-9.5935507882795216E-10</v>
      </c>
      <c r="AB235" s="73">
        <f t="shared" si="183"/>
        <v>-9.5935507883145693E-10</v>
      </c>
      <c r="AD235" s="74">
        <v>6E-11</v>
      </c>
      <c r="AE235" s="74">
        <v>1.4479147407999999</v>
      </c>
      <c r="AF235" s="74">
        <v>78050.410329284496</v>
      </c>
      <c r="AG235" s="73">
        <f t="shared" si="184"/>
        <v>5.985756377306812E-11</v>
      </c>
      <c r="AH235" s="73">
        <f t="shared" si="185"/>
        <v>5.9850882016497792E-11</v>
      </c>
      <c r="AI235" s="73">
        <f t="shared" si="186"/>
        <v>5.9850881449062089E-11</v>
      </c>
      <c r="AJ235" s="73">
        <f t="shared" si="187"/>
        <v>5.9850881449014022E-11</v>
      </c>
      <c r="AL235" s="74"/>
      <c r="AM235" s="74"/>
      <c r="AN235" s="74"/>
      <c r="AT235" s="74"/>
      <c r="AU235" s="74"/>
      <c r="AV235" s="74"/>
      <c r="BB235" s="74"/>
      <c r="BC235" s="74"/>
      <c r="BD235" s="74"/>
      <c r="BJ235" s="74">
        <v>3.2500000000000002E-9</v>
      </c>
      <c r="BK235" s="74">
        <v>4.3041208046000001</v>
      </c>
      <c r="BL235" s="74">
        <v>124156.439857879</v>
      </c>
      <c r="BM235" s="73">
        <f t="shared" si="188"/>
        <v>-2.2737173009055566E-9</v>
      </c>
      <c r="BN235" s="73">
        <f t="shared" si="189"/>
        <v>-2.2796152893964509E-9</v>
      </c>
      <c r="BO235" s="73">
        <f t="shared" si="190"/>
        <v>-2.2796157839850744E-9</v>
      </c>
      <c r="BP235" s="73">
        <f t="shared" si="191"/>
        <v>-2.2796157840272101E-9</v>
      </c>
      <c r="BR235" s="74">
        <v>3.3E-10</v>
      </c>
      <c r="BS235" s="74">
        <v>5.1811112831799999</v>
      </c>
      <c r="BT235" s="74">
        <v>114564.898112507</v>
      </c>
      <c r="BU235" s="73">
        <f t="shared" si="192"/>
        <v>3.2502643276206038E-10</v>
      </c>
      <c r="BV235" s="73">
        <f t="shared" si="193"/>
        <v>3.2489160505978413E-10</v>
      </c>
      <c r="BW235" s="73">
        <f t="shared" si="194"/>
        <v>3.2489159366425667E-10</v>
      </c>
      <c r="BX235" s="73">
        <f t="shared" si="195"/>
        <v>3.2489159366329663E-10</v>
      </c>
      <c r="BZ235" s="74"/>
      <c r="CA235" s="74"/>
      <c r="CB235" s="74"/>
      <c r="CH235" s="74"/>
      <c r="CI235" s="74"/>
      <c r="CJ235" s="74"/>
      <c r="CP235" s="74"/>
      <c r="CQ235" s="74"/>
      <c r="CR235" s="74"/>
      <c r="CX235" s="74"/>
      <c r="CY235" s="74"/>
      <c r="CZ235" s="74"/>
      <c r="DF235" s="74">
        <v>1.26E-9</v>
      </c>
      <c r="DG235" s="74">
        <v>1.6196325218300001</v>
      </c>
      <c r="DH235" s="74">
        <v>48835.193856448503</v>
      </c>
      <c r="DI235" s="73">
        <f t="shared" si="200"/>
        <v>-1.25953394974724E-9</v>
      </c>
      <c r="DJ235" s="73">
        <f t="shared" si="201"/>
        <v>-1.2594990443202573E-9</v>
      </c>
      <c r="DK235" s="73">
        <f t="shared" si="202"/>
        <v>-1.2594990413366224E-9</v>
      </c>
      <c r="DL235" s="73">
        <f t="shared" si="203"/>
        <v>-1.2594990413363681E-9</v>
      </c>
      <c r="DN235" s="74">
        <v>2.0000000000000001E-10</v>
      </c>
      <c r="DO235" s="74">
        <v>3.8710563227999999</v>
      </c>
      <c r="DP235" s="74">
        <v>51749.208092272303</v>
      </c>
      <c r="DQ235" s="73">
        <f t="shared" si="204"/>
        <v>-1.5139255764930675E-10</v>
      </c>
      <c r="DR235" s="73">
        <f t="shared" si="205"/>
        <v>-1.5125394896243855E-10</v>
      </c>
      <c r="DS235" s="73">
        <f t="shared" si="206"/>
        <v>-1.512539373174482E-10</v>
      </c>
      <c r="DT235" s="73">
        <f t="shared" si="207"/>
        <v>-1.5125393731645147E-10</v>
      </c>
      <c r="DV235" s="74">
        <v>9.9999999999999994E-12</v>
      </c>
      <c r="DW235" s="74">
        <v>3.3459872610099999</v>
      </c>
      <c r="DX235" s="74">
        <v>24864.085300795501</v>
      </c>
      <c r="DY235" s="73">
        <f t="shared" si="208"/>
        <v>3.4253214892615706E-12</v>
      </c>
      <c r="DZ235" s="73">
        <f t="shared" si="209"/>
        <v>3.4205364554017429E-12</v>
      </c>
      <c r="EA235" s="73">
        <f t="shared" si="210"/>
        <v>3.4205360536028692E-12</v>
      </c>
      <c r="EB235" s="73">
        <f t="shared" si="211"/>
        <v>3.4205360535692177E-12</v>
      </c>
      <c r="ED235" s="74"/>
      <c r="EE235" s="74"/>
      <c r="EF235" s="74"/>
      <c r="EL235" s="74"/>
      <c r="EM235" s="74"/>
      <c r="EN235" s="74"/>
      <c r="ET235" s="74"/>
      <c r="EU235" s="74"/>
      <c r="EV235" s="74"/>
    </row>
    <row r="236" spans="12:152" s="73" customFormat="1" ht="13.5" x14ac:dyDescent="0.3">
      <c r="L236" s="74"/>
      <c r="N236" s="74">
        <v>9.1399999999999995E-9</v>
      </c>
      <c r="O236" s="74">
        <v>4.2885543463399998</v>
      </c>
      <c r="P236" s="74">
        <v>78256.595877721702</v>
      </c>
      <c r="Q236" s="73">
        <f t="shared" si="176"/>
        <v>9.0194111637371381E-9</v>
      </c>
      <c r="R236" s="73">
        <f t="shared" si="177"/>
        <v>9.0170276697876991E-9</v>
      </c>
      <c r="S236" s="73">
        <f t="shared" si="178"/>
        <v>9.0170274686918816E-9</v>
      </c>
      <c r="T236" s="73">
        <f t="shared" si="179"/>
        <v>9.0170274686748946E-9</v>
      </c>
      <c r="V236" s="74">
        <v>1.15E-9</v>
      </c>
      <c r="W236" s="74">
        <v>4.6184579376999997</v>
      </c>
      <c r="X236" s="74">
        <v>50593.846934865302</v>
      </c>
      <c r="Y236" s="73">
        <f t="shared" si="180"/>
        <v>-1.1417905628051345E-9</v>
      </c>
      <c r="Z236" s="73">
        <f t="shared" si="181"/>
        <v>-1.1419320891290808E-9</v>
      </c>
      <c r="AA236" s="73">
        <f t="shared" si="182"/>
        <v>-1.1419321009604364E-9</v>
      </c>
      <c r="AB236" s="73">
        <f t="shared" si="183"/>
        <v>-1.1419321009614412E-9</v>
      </c>
      <c r="AD236" s="74">
        <v>5.0000000000000002E-11</v>
      </c>
      <c r="AE236" s="74">
        <v>2.4783121842</v>
      </c>
      <c r="AF236" s="74">
        <v>26241.681952059</v>
      </c>
      <c r="AG236" s="73">
        <f t="shared" si="184"/>
        <v>6.7013826945205402E-12</v>
      </c>
      <c r="AH236" s="73">
        <f t="shared" si="185"/>
        <v>6.7280133786051569E-12</v>
      </c>
      <c r="AI236" s="73">
        <f t="shared" si="186"/>
        <v>6.7280156144920853E-12</v>
      </c>
      <c r="AJ236" s="73">
        <f t="shared" si="187"/>
        <v>6.7280156146807786E-12</v>
      </c>
      <c r="AL236" s="74"/>
      <c r="AM236" s="74"/>
      <c r="AN236" s="74"/>
      <c r="AT236" s="74"/>
      <c r="AU236" s="74"/>
      <c r="AV236" s="74"/>
      <c r="BB236" s="74"/>
      <c r="BC236" s="74"/>
      <c r="BD236" s="74"/>
      <c r="BJ236" s="74">
        <v>3.6399999999999998E-9</v>
      </c>
      <c r="BK236" s="74">
        <v>2.3277155467199999</v>
      </c>
      <c r="BL236" s="74">
        <v>84546.785274713897</v>
      </c>
      <c r="BM236" s="73">
        <f t="shared" si="188"/>
        <v>3.2119901994378525E-9</v>
      </c>
      <c r="BN236" s="73">
        <f t="shared" si="189"/>
        <v>3.2090198370391015E-9</v>
      </c>
      <c r="BO236" s="73">
        <f t="shared" si="190"/>
        <v>3.2090195872371665E-9</v>
      </c>
      <c r="BP236" s="73">
        <f t="shared" si="191"/>
        <v>3.2090195872160717E-9</v>
      </c>
      <c r="BR236" s="74">
        <v>2.7E-10</v>
      </c>
      <c r="BS236" s="74">
        <v>0.88054842818000001</v>
      </c>
      <c r="BT236" s="74">
        <v>157636.797401538</v>
      </c>
      <c r="BU236" s="73">
        <f t="shared" si="192"/>
        <v>-1.875469683965746E-10</v>
      </c>
      <c r="BV236" s="73">
        <f t="shared" si="193"/>
        <v>-1.8817311080791693E-10</v>
      </c>
      <c r="BW236" s="73">
        <f t="shared" si="194"/>
        <v>-1.8817316329777218E-10</v>
      </c>
      <c r="BX236" s="73">
        <f t="shared" si="195"/>
        <v>-1.8817316330226276E-10</v>
      </c>
      <c r="BZ236" s="74"/>
      <c r="CA236" s="74"/>
      <c r="CB236" s="74"/>
      <c r="CH236" s="74"/>
      <c r="CI236" s="74"/>
      <c r="CJ236" s="74"/>
      <c r="CP236" s="74"/>
      <c r="CQ236" s="74"/>
      <c r="CR236" s="74"/>
      <c r="CX236" s="74"/>
      <c r="CY236" s="74"/>
      <c r="CZ236" s="74"/>
      <c r="DF236" s="74">
        <v>1.2300000000000001E-9</v>
      </c>
      <c r="DG236" s="74">
        <v>0.15629905349000001</v>
      </c>
      <c r="DH236" s="74">
        <v>151975.465352386</v>
      </c>
      <c r="DI236" s="73">
        <f t="shared" si="200"/>
        <v>8.8651774112653854E-10</v>
      </c>
      <c r="DJ236" s="73">
        <f t="shared" si="201"/>
        <v>8.8385939984029335E-10</v>
      </c>
      <c r="DK236" s="73">
        <f t="shared" si="202"/>
        <v>8.8385917628079109E-10</v>
      </c>
      <c r="DL236" s="73">
        <f t="shared" si="203"/>
        <v>8.8385917626173078E-10</v>
      </c>
      <c r="DN236" s="74">
        <v>1.4000000000000001E-10</v>
      </c>
      <c r="DO236" s="74">
        <v>6.7324880000000004E-2</v>
      </c>
      <c r="DP236" s="74">
        <v>25984.8103673556</v>
      </c>
      <c r="DQ236" s="73">
        <f t="shared" si="204"/>
        <v>5.8910549708409413E-11</v>
      </c>
      <c r="DR236" s="73">
        <f t="shared" si="205"/>
        <v>5.8978134601300226E-11</v>
      </c>
      <c r="DS236" s="73">
        <f t="shared" si="206"/>
        <v>5.8978140275164007E-11</v>
      </c>
      <c r="DT236" s="73">
        <f t="shared" si="207"/>
        <v>5.8978140275647572E-11</v>
      </c>
      <c r="DV236" s="74">
        <v>9.9999999999999994E-12</v>
      </c>
      <c r="DW236" s="74">
        <v>0.81949463309000004</v>
      </c>
      <c r="DX236" s="74">
        <v>52815.703569462399</v>
      </c>
      <c r="DY236" s="73">
        <f t="shared" si="208"/>
        <v>-5.4715738890726627E-12</v>
      </c>
      <c r="DZ236" s="73">
        <f t="shared" si="209"/>
        <v>-5.4806254382881622E-12</v>
      </c>
      <c r="EA236" s="73">
        <f t="shared" si="210"/>
        <v>-5.4806261980059984E-12</v>
      </c>
      <c r="EB236" s="73">
        <f t="shared" si="211"/>
        <v>-5.4806261980697099E-12</v>
      </c>
      <c r="ED236" s="74"/>
      <c r="EE236" s="74"/>
      <c r="EF236" s="74"/>
      <c r="EL236" s="74"/>
      <c r="EM236" s="74"/>
      <c r="EN236" s="74"/>
      <c r="ET236" s="74"/>
      <c r="EU236" s="74"/>
      <c r="EV236" s="74"/>
    </row>
    <row r="237" spans="12:152" s="73" customFormat="1" ht="13.5" x14ac:dyDescent="0.3">
      <c r="L237" s="74"/>
      <c r="N237" s="74">
        <v>9.1700000000000004E-9</v>
      </c>
      <c r="O237" s="74">
        <v>3.2754371891799998</v>
      </c>
      <c r="P237" s="74">
        <v>76.266071275599998</v>
      </c>
      <c r="Q237" s="73">
        <f t="shared" si="176"/>
        <v>-1.8060335647771074E-9</v>
      </c>
      <c r="R237" s="73">
        <f t="shared" si="177"/>
        <v>-1.8060476085094293E-9</v>
      </c>
      <c r="S237" s="73">
        <f t="shared" si="178"/>
        <v>-1.8060476096885684E-9</v>
      </c>
      <c r="T237" s="73">
        <f t="shared" si="179"/>
        <v>-1.8060476096886723E-9</v>
      </c>
      <c r="V237" s="74">
        <v>1.21E-9</v>
      </c>
      <c r="W237" s="74">
        <v>2.5202737642100002</v>
      </c>
      <c r="X237" s="74">
        <v>76144.945564344103</v>
      </c>
      <c r="Y237" s="73">
        <f t="shared" si="180"/>
        <v>1.2054389917705838E-10</v>
      </c>
      <c r="Z237" s="73">
        <f t="shared" si="181"/>
        <v>1.2242148194248907E-10</v>
      </c>
      <c r="AA237" s="73">
        <f t="shared" si="182"/>
        <v>1.2242163957586786E-10</v>
      </c>
      <c r="AB237" s="73">
        <f t="shared" si="183"/>
        <v>1.2242163958900597E-10</v>
      </c>
      <c r="AD237" s="74">
        <v>5.0000000000000002E-11</v>
      </c>
      <c r="AE237" s="74">
        <v>3.8579945450099999</v>
      </c>
      <c r="AF237" s="74">
        <v>107794.187511262</v>
      </c>
      <c r="AG237" s="73">
        <f t="shared" si="184"/>
        <v>-3.018839349986371E-12</v>
      </c>
      <c r="AH237" s="73">
        <f t="shared" si="185"/>
        <v>-2.9086413809459059E-12</v>
      </c>
      <c r="AI237" s="73">
        <f t="shared" si="186"/>
        <v>-2.9086321279021292E-12</v>
      </c>
      <c r="AJ237" s="73">
        <f t="shared" si="187"/>
        <v>-2.9086321271190185E-12</v>
      </c>
      <c r="AL237" s="74"/>
      <c r="AM237" s="74"/>
      <c r="AN237" s="74"/>
      <c r="AT237" s="74"/>
      <c r="AU237" s="74"/>
      <c r="AV237" s="74"/>
      <c r="BB237" s="74"/>
      <c r="BC237" s="74"/>
      <c r="BD237" s="74"/>
      <c r="BJ237" s="74">
        <v>3.3099999999999999E-9</v>
      </c>
      <c r="BK237" s="74">
        <v>0.76882559900000003</v>
      </c>
      <c r="BL237" s="74">
        <v>188276.65404017101</v>
      </c>
      <c r="BM237" s="73">
        <f t="shared" si="188"/>
        <v>1.2831631926261391E-9</v>
      </c>
      <c r="BN237" s="73">
        <f t="shared" si="189"/>
        <v>1.2713875297185872E-9</v>
      </c>
      <c r="BO237" s="73">
        <f t="shared" si="190"/>
        <v>1.2713865402138369E-9</v>
      </c>
      <c r="BP237" s="73">
        <f t="shared" si="191"/>
        <v>1.2713865401304519E-9</v>
      </c>
      <c r="BR237" s="74">
        <v>2.5999999999999998E-10</v>
      </c>
      <c r="BS237" s="74">
        <v>2.5765235157299999</v>
      </c>
      <c r="BT237" s="74">
        <v>134991.46920492899</v>
      </c>
      <c r="BU237" s="73">
        <f t="shared" si="192"/>
        <v>-1.6577520280337286E-10</v>
      </c>
      <c r="BV237" s="73">
        <f t="shared" si="193"/>
        <v>-1.6522077141359301E-10</v>
      </c>
      <c r="BW237" s="73">
        <f t="shared" si="194"/>
        <v>-1.6522072480934203E-10</v>
      </c>
      <c r="BX237" s="73">
        <f t="shared" si="195"/>
        <v>-1.6522072480541646E-10</v>
      </c>
      <c r="BZ237" s="74"/>
      <c r="CA237" s="74"/>
      <c r="CB237" s="74"/>
      <c r="CH237" s="74"/>
      <c r="CI237" s="74"/>
      <c r="CJ237" s="74"/>
      <c r="CP237" s="74"/>
      <c r="CQ237" s="74"/>
      <c r="CR237" s="74"/>
      <c r="CX237" s="74"/>
      <c r="CY237" s="74"/>
      <c r="CZ237" s="74"/>
      <c r="DF237" s="74">
        <v>1.37E-9</v>
      </c>
      <c r="DG237" s="74">
        <v>1.77306412615</v>
      </c>
      <c r="DH237" s="74">
        <v>35191.810135691798</v>
      </c>
      <c r="DI237" s="73">
        <f t="shared" si="200"/>
        <v>-1.9320832661863862E-11</v>
      </c>
      <c r="DJ237" s="73">
        <f t="shared" si="201"/>
        <v>-1.8333431183068181E-11</v>
      </c>
      <c r="DK237" s="73">
        <f t="shared" si="202"/>
        <v>-1.8333348278333791E-11</v>
      </c>
      <c r="DL237" s="73">
        <f t="shared" si="203"/>
        <v>-1.8333348271325623E-11</v>
      </c>
      <c r="DN237" s="74">
        <v>1.8999999999999999E-10</v>
      </c>
      <c r="DO237" s="74">
        <v>2.5133781702600002</v>
      </c>
      <c r="DP237" s="74">
        <v>129909.82474277601</v>
      </c>
      <c r="DQ237" s="73">
        <f t="shared" si="204"/>
        <v>4.255673356077825E-11</v>
      </c>
      <c r="DR237" s="73">
        <f t="shared" si="205"/>
        <v>4.3049292527588611E-11</v>
      </c>
      <c r="DS237" s="73">
        <f t="shared" si="206"/>
        <v>4.3049333871086538E-11</v>
      </c>
      <c r="DT237" s="73">
        <f t="shared" si="207"/>
        <v>4.3049333874536889E-11</v>
      </c>
      <c r="DV237" s="74">
        <v>9.9999999999999994E-12</v>
      </c>
      <c r="DW237" s="74">
        <v>4.1302637740400003</v>
      </c>
      <c r="DX237" s="74">
        <v>2648.4548254729998</v>
      </c>
      <c r="DY237" s="73">
        <f t="shared" si="208"/>
        <v>-9.997513617061132E-12</v>
      </c>
      <c r="DZ237" s="73">
        <f t="shared" si="209"/>
        <v>-9.9975256982243446E-12</v>
      </c>
      <c r="EA237" s="73">
        <f t="shared" si="210"/>
        <v>-9.9975256992374696E-12</v>
      </c>
      <c r="EB237" s="73">
        <f t="shared" si="211"/>
        <v>-9.9975256992375536E-12</v>
      </c>
      <c r="ED237" s="74"/>
      <c r="EE237" s="74"/>
      <c r="EF237" s="74"/>
      <c r="EL237" s="74"/>
      <c r="EM237" s="74"/>
      <c r="EN237" s="74"/>
      <c r="ET237" s="74"/>
      <c r="EU237" s="74"/>
      <c r="EV237" s="74"/>
    </row>
    <row r="238" spans="12:152" s="73" customFormat="1" ht="13.5" x14ac:dyDescent="0.3">
      <c r="L238" s="74"/>
      <c r="N238" s="74">
        <v>8.9199999999999998E-9</v>
      </c>
      <c r="O238" s="74">
        <v>4.8239757194599999</v>
      </c>
      <c r="P238" s="74">
        <v>78244.039663822798</v>
      </c>
      <c r="Q238" s="73">
        <f t="shared" si="176"/>
        <v>8.79312388340627E-9</v>
      </c>
      <c r="R238" s="73">
        <f t="shared" si="177"/>
        <v>8.7955150796274919E-9</v>
      </c>
      <c r="S238" s="73">
        <f t="shared" si="178"/>
        <v>8.795515279448629E-9</v>
      </c>
      <c r="T238" s="73">
        <f t="shared" si="179"/>
        <v>8.7955152794658493E-9</v>
      </c>
      <c r="V238" s="74">
        <v>1.14E-9</v>
      </c>
      <c r="W238" s="74">
        <v>4.5155553368300003</v>
      </c>
      <c r="X238" s="74">
        <v>27154.3986187642</v>
      </c>
      <c r="Y238" s="73">
        <f t="shared" si="180"/>
        <v>9.7086356598044473E-10</v>
      </c>
      <c r="Z238" s="73">
        <f t="shared" si="181"/>
        <v>9.7053109201208505E-10</v>
      </c>
      <c r="AA238" s="73">
        <f t="shared" si="182"/>
        <v>9.7053106408429312E-10</v>
      </c>
      <c r="AB238" s="73">
        <f t="shared" si="183"/>
        <v>9.7053106408191353E-10</v>
      </c>
      <c r="AD238" s="74">
        <v>5.0000000000000002E-11</v>
      </c>
      <c r="AE238" s="74">
        <v>0.57300969992999995</v>
      </c>
      <c r="AF238" s="74">
        <v>134991.46920492899</v>
      </c>
      <c r="AG238" s="73">
        <f t="shared" si="184"/>
        <v>4.833671356876358E-11</v>
      </c>
      <c r="AH238" s="73">
        <f t="shared" si="185"/>
        <v>4.8371889421151656E-11</v>
      </c>
      <c r="AI238" s="73">
        <f t="shared" si="186"/>
        <v>4.8371892359064677E-11</v>
      </c>
      <c r="AJ238" s="73">
        <f t="shared" si="187"/>
        <v>4.837189235931214E-11</v>
      </c>
      <c r="AL238" s="74"/>
      <c r="AM238" s="74"/>
      <c r="AN238" s="74"/>
      <c r="AT238" s="74"/>
      <c r="AU238" s="74"/>
      <c r="AV238" s="74"/>
      <c r="BB238" s="74"/>
      <c r="BC238" s="74"/>
      <c r="BD238" s="74"/>
      <c r="BJ238" s="74">
        <v>2.6700000000000001E-9</v>
      </c>
      <c r="BK238" s="74">
        <v>3.8177809705799999</v>
      </c>
      <c r="BL238" s="74">
        <v>19406.6782881746</v>
      </c>
      <c r="BM238" s="73">
        <f t="shared" si="188"/>
        <v>3.9204209353698524E-10</v>
      </c>
      <c r="BN238" s="73">
        <f t="shared" si="189"/>
        <v>3.9099227302098043E-10</v>
      </c>
      <c r="BO238" s="73">
        <f t="shared" si="190"/>
        <v>3.9099218487326081E-10</v>
      </c>
      <c r="BP238" s="73">
        <f t="shared" si="191"/>
        <v>3.9099218486590407E-10</v>
      </c>
      <c r="BR238" s="74">
        <v>2.8999999999999998E-10</v>
      </c>
      <c r="BS238" s="74">
        <v>2.6414490077799999</v>
      </c>
      <c r="BT238" s="74">
        <v>26137.899763478399</v>
      </c>
      <c r="BU238" s="73">
        <f t="shared" si="192"/>
        <v>2.8892528710174857E-10</v>
      </c>
      <c r="BV238" s="73">
        <f t="shared" si="193"/>
        <v>2.8891189202342588E-10</v>
      </c>
      <c r="BW238" s="73">
        <f t="shared" si="194"/>
        <v>2.8891189089527064E-10</v>
      </c>
      <c r="BX238" s="73">
        <f t="shared" si="195"/>
        <v>2.8891189089517505E-10</v>
      </c>
      <c r="BZ238" s="74"/>
      <c r="CA238" s="74"/>
      <c r="CB238" s="74"/>
      <c r="CH238" s="74"/>
      <c r="CI238" s="74"/>
      <c r="CJ238" s="74"/>
      <c r="CP238" s="74"/>
      <c r="CQ238" s="74"/>
      <c r="CR238" s="74"/>
      <c r="CX238" s="74"/>
      <c r="CY238" s="74"/>
      <c r="CZ238" s="74"/>
      <c r="DF238" s="74">
        <v>1.4700000000000001E-9</v>
      </c>
      <c r="DG238" s="74">
        <v>4.5031164242199999</v>
      </c>
      <c r="DH238" s="74">
        <v>105410.994496485</v>
      </c>
      <c r="DI238" s="73">
        <f t="shared" si="200"/>
        <v>4.3851965212087868E-10</v>
      </c>
      <c r="DJ238" s="73">
        <f t="shared" si="201"/>
        <v>4.4154789315193802E-10</v>
      </c>
      <c r="DK238" s="73">
        <f t="shared" si="202"/>
        <v>4.4154814732285887E-10</v>
      </c>
      <c r="DL238" s="73">
        <f t="shared" si="203"/>
        <v>4.4154814734453757E-10</v>
      </c>
      <c r="DN238" s="74">
        <v>1.8E-10</v>
      </c>
      <c r="DO238" s="74">
        <v>3.7970575966100002</v>
      </c>
      <c r="DP238" s="74">
        <v>108903.566063355</v>
      </c>
      <c r="DQ238" s="73">
        <f t="shared" si="204"/>
        <v>1.3303020320444299E-10</v>
      </c>
      <c r="DR238" s="73">
        <f t="shared" si="205"/>
        <v>1.3330034084734674E-10</v>
      </c>
      <c r="DS238" s="73">
        <f t="shared" si="206"/>
        <v>1.3330036350079743E-10</v>
      </c>
      <c r="DT238" s="73">
        <f t="shared" si="207"/>
        <v>1.3330036350272264E-10</v>
      </c>
      <c r="DV238" s="74">
        <v>9.9999999999999994E-12</v>
      </c>
      <c r="DW238" s="74">
        <v>1.4070114617</v>
      </c>
      <c r="DX238" s="74">
        <v>103285.117089106</v>
      </c>
      <c r="DY238" s="73">
        <f t="shared" si="208"/>
        <v>2.2622058166265322E-12</v>
      </c>
      <c r="DZ238" s="73">
        <f t="shared" si="209"/>
        <v>2.2828071928979618E-12</v>
      </c>
      <c r="EA238" s="73">
        <f t="shared" si="210"/>
        <v>2.2828089222045874E-12</v>
      </c>
      <c r="EB238" s="73">
        <f t="shared" si="211"/>
        <v>2.2828089223506914E-12</v>
      </c>
      <c r="ED238" s="74"/>
      <c r="EE238" s="74"/>
      <c r="EF238" s="74"/>
      <c r="EL238" s="74"/>
      <c r="EM238" s="74"/>
      <c r="EN238" s="74"/>
      <c r="ET238" s="74"/>
      <c r="EU238" s="74"/>
      <c r="EV238" s="74"/>
    </row>
    <row r="239" spans="12:152" s="73" customFormat="1" ht="13.5" x14ac:dyDescent="0.3">
      <c r="L239" s="74"/>
      <c r="N239" s="74">
        <v>9.7599999999999994E-9</v>
      </c>
      <c r="O239" s="74">
        <v>4.8644294638699996</v>
      </c>
      <c r="P239" s="74">
        <v>25131.613985603501</v>
      </c>
      <c r="Q239" s="73">
        <f t="shared" si="176"/>
        <v>-6.8224715080982349E-10</v>
      </c>
      <c r="R239" s="73">
        <f t="shared" si="177"/>
        <v>-6.8725869209844422E-10</v>
      </c>
      <c r="S239" s="73">
        <f t="shared" si="178"/>
        <v>-6.8725911286954169E-10</v>
      </c>
      <c r="T239" s="73">
        <f t="shared" si="179"/>
        <v>-6.872591129055136E-10</v>
      </c>
      <c r="V239" s="74">
        <v>1.0600000000000001E-9</v>
      </c>
      <c r="W239" s="74">
        <v>5.1806886623699997</v>
      </c>
      <c r="X239" s="74">
        <v>85502.3850163225</v>
      </c>
      <c r="Y239" s="73">
        <f t="shared" si="180"/>
        <v>6.030088773317866E-10</v>
      </c>
      <c r="Z239" s="73">
        <f t="shared" si="181"/>
        <v>6.0148125935799639E-10</v>
      </c>
      <c r="AA239" s="73">
        <f t="shared" si="182"/>
        <v>6.0148113101861765E-10</v>
      </c>
      <c r="AB239" s="73">
        <f t="shared" si="183"/>
        <v>6.0148113100770259E-10</v>
      </c>
      <c r="AD239" s="74">
        <v>5.0000000000000002E-11</v>
      </c>
      <c r="AE239" s="74">
        <v>2.3872453026799998</v>
      </c>
      <c r="AF239" s="74">
        <v>146314.133303234</v>
      </c>
      <c r="AG239" s="73">
        <f t="shared" si="184"/>
        <v>-4.068078422525698E-11</v>
      </c>
      <c r="AH239" s="73">
        <f t="shared" si="185"/>
        <v>-4.0767719084363433E-11</v>
      </c>
      <c r="AI239" s="73">
        <f t="shared" si="186"/>
        <v>-4.0767726368229916E-11</v>
      </c>
      <c r="AJ239" s="73">
        <f t="shared" si="187"/>
        <v>-4.0767726368848628E-11</v>
      </c>
      <c r="AL239" s="74"/>
      <c r="AM239" s="74"/>
      <c r="AN239" s="74"/>
      <c r="AT239" s="74"/>
      <c r="AU239" s="74"/>
      <c r="AV239" s="74"/>
      <c r="BB239" s="74"/>
      <c r="BC239" s="74"/>
      <c r="BD239" s="74"/>
      <c r="BJ239" s="74">
        <v>2.7000000000000002E-9</v>
      </c>
      <c r="BK239" s="74">
        <v>6.0201073296300001</v>
      </c>
      <c r="BL239" s="74">
        <v>78114.146227587902</v>
      </c>
      <c r="BM239" s="73">
        <f t="shared" si="188"/>
        <v>1.9852509309148967E-9</v>
      </c>
      <c r="BN239" s="73">
        <f t="shared" si="189"/>
        <v>1.98232056338236E-9</v>
      </c>
      <c r="BO239" s="73">
        <f t="shared" si="190"/>
        <v>1.9823203171296978E-9</v>
      </c>
      <c r="BP239" s="73">
        <f t="shared" si="191"/>
        <v>1.9823203171088574E-9</v>
      </c>
      <c r="BR239" s="74">
        <v>2.8000000000000002E-10</v>
      </c>
      <c r="BS239" s="74">
        <v>3.2365076198799998</v>
      </c>
      <c r="BT239" s="74">
        <v>128850.442812587</v>
      </c>
      <c r="BU239" s="73">
        <f t="shared" si="192"/>
        <v>-2.3578976856331593E-10</v>
      </c>
      <c r="BV239" s="73">
        <f t="shared" si="193"/>
        <v>-2.3618747263481224E-10</v>
      </c>
      <c r="BW239" s="73">
        <f t="shared" si="194"/>
        <v>-2.3618750595783905E-10</v>
      </c>
      <c r="BX239" s="73">
        <f t="shared" si="195"/>
        <v>-2.3618750596064288E-10</v>
      </c>
      <c r="BZ239" s="74"/>
      <c r="CA239" s="74"/>
      <c r="CB239" s="74"/>
      <c r="CH239" s="74"/>
      <c r="CI239" s="74"/>
      <c r="CJ239" s="74"/>
      <c r="CP239" s="74"/>
      <c r="CQ239" s="74"/>
      <c r="CR239" s="74"/>
      <c r="CX239" s="74"/>
      <c r="CY239" s="74"/>
      <c r="CZ239" s="74"/>
      <c r="DF239" s="74">
        <v>1.25E-9</v>
      </c>
      <c r="DG239" s="74">
        <v>3.3899483452600001</v>
      </c>
      <c r="DH239" s="74">
        <v>78244.039663822798</v>
      </c>
      <c r="DI239" s="73">
        <f t="shared" si="200"/>
        <v>3.7612179183409506E-10</v>
      </c>
      <c r="DJ239" s="73">
        <f t="shared" si="201"/>
        <v>3.7421090275723097E-10</v>
      </c>
      <c r="DK239" s="73">
        <f t="shared" si="202"/>
        <v>3.7421074227486309E-10</v>
      </c>
      <c r="DL239" s="73">
        <f t="shared" si="203"/>
        <v>3.7421074226103273E-10</v>
      </c>
      <c r="DN239" s="74">
        <v>1.4000000000000001E-10</v>
      </c>
      <c r="DO239" s="74">
        <v>2.3046757717299999</v>
      </c>
      <c r="DP239" s="74">
        <v>18207.813988235201</v>
      </c>
      <c r="DQ239" s="73">
        <f t="shared" si="204"/>
        <v>-1.2799085960791194E-10</v>
      </c>
      <c r="DR239" s="73">
        <f t="shared" si="205"/>
        <v>-1.2796969408327107E-10</v>
      </c>
      <c r="DS239" s="73">
        <f t="shared" si="206"/>
        <v>-1.2796969230542587E-10</v>
      </c>
      <c r="DT239" s="73">
        <f t="shared" si="207"/>
        <v>-1.2796969230527419E-10</v>
      </c>
      <c r="DV239" s="74">
        <v>9.9999999999999994E-12</v>
      </c>
      <c r="DW239" s="74">
        <v>2.72338212355</v>
      </c>
      <c r="DX239" s="74">
        <v>419.48464387519999</v>
      </c>
      <c r="DY239" s="73">
        <f t="shared" si="208"/>
        <v>-9.9375355488625676E-12</v>
      </c>
      <c r="DZ239" s="73">
        <f t="shared" si="209"/>
        <v>-9.9375451367798216E-12</v>
      </c>
      <c r="EA239" s="73">
        <f t="shared" si="210"/>
        <v>-9.9375451375848121E-12</v>
      </c>
      <c r="EB239" s="73">
        <f t="shared" si="211"/>
        <v>-9.9375451375848799E-12</v>
      </c>
      <c r="ED239" s="74"/>
      <c r="EE239" s="74"/>
      <c r="EF239" s="74"/>
      <c r="EL239" s="74"/>
      <c r="EM239" s="74"/>
      <c r="EN239" s="74"/>
      <c r="ET239" s="74"/>
      <c r="EU239" s="74"/>
      <c r="EV239" s="74"/>
    </row>
    <row r="240" spans="12:152" s="73" customFormat="1" ht="13.5" x14ac:dyDescent="0.3">
      <c r="L240" s="74"/>
      <c r="N240" s="74">
        <v>1.0859999999999999E-8</v>
      </c>
      <c r="O240" s="74">
        <v>0.73424633410999995</v>
      </c>
      <c r="P240" s="74">
        <v>33967.9922949131</v>
      </c>
      <c r="Q240" s="73">
        <f t="shared" si="176"/>
        <v>9.625314067464956E-9</v>
      </c>
      <c r="R240" s="73">
        <f t="shared" si="177"/>
        <v>9.6218127533393421E-9</v>
      </c>
      <c r="S240" s="73">
        <f t="shared" si="178"/>
        <v>9.621812459166348E-9</v>
      </c>
      <c r="T240" s="73">
        <f t="shared" si="179"/>
        <v>9.6218124591417295E-9</v>
      </c>
      <c r="V240" s="74">
        <v>1.0999999999999999E-9</v>
      </c>
      <c r="W240" s="74">
        <v>3.4575770341099998</v>
      </c>
      <c r="X240" s="74">
        <v>25565.3257234804</v>
      </c>
      <c r="Y240" s="73">
        <f t="shared" si="180"/>
        <v>-7.2175749068509237E-10</v>
      </c>
      <c r="Z240" s="73">
        <f t="shared" si="181"/>
        <v>-7.2219205644822494E-10</v>
      </c>
      <c r="AA240" s="73">
        <f t="shared" si="182"/>
        <v>-7.2219209292693131E-10</v>
      </c>
      <c r="AB240" s="73">
        <f t="shared" si="183"/>
        <v>-7.221920929300442E-10</v>
      </c>
      <c r="AD240" s="74">
        <v>3.9999999999999998E-11</v>
      </c>
      <c r="AE240" s="74">
        <v>6.1112102749700004</v>
      </c>
      <c r="AF240" s="74">
        <v>90695.752075120297</v>
      </c>
      <c r="AG240" s="73">
        <f t="shared" si="184"/>
        <v>-3.4948510752343998E-11</v>
      </c>
      <c r="AH240" s="73">
        <f t="shared" si="185"/>
        <v>-3.491230525997869E-11</v>
      </c>
      <c r="AI240" s="73">
        <f t="shared" si="186"/>
        <v>-3.4912302215034741E-11</v>
      </c>
      <c r="AJ240" s="73">
        <f t="shared" si="187"/>
        <v>-3.4912302214777281E-11</v>
      </c>
      <c r="AL240" s="74"/>
      <c r="AM240" s="74"/>
      <c r="AN240" s="74"/>
      <c r="AT240" s="74"/>
      <c r="AU240" s="74"/>
      <c r="AV240" s="74"/>
      <c r="BB240" s="74"/>
      <c r="BC240" s="74"/>
      <c r="BD240" s="74"/>
      <c r="BJ240" s="74">
        <v>2.7299999999999999E-9</v>
      </c>
      <c r="BK240" s="74">
        <v>3.6672618024000001</v>
      </c>
      <c r="BL240" s="74">
        <v>129483.91596626199</v>
      </c>
      <c r="BM240" s="73">
        <f t="shared" si="188"/>
        <v>-7.9007243487692559E-10</v>
      </c>
      <c r="BN240" s="73">
        <f t="shared" si="189"/>
        <v>-7.8313928516422406E-10</v>
      </c>
      <c r="BO240" s="73">
        <f t="shared" si="190"/>
        <v>-7.8313870281144261E-10</v>
      </c>
      <c r="BP240" s="73">
        <f t="shared" si="191"/>
        <v>-7.8313870276149279E-10</v>
      </c>
      <c r="BR240" s="74">
        <v>3E-10</v>
      </c>
      <c r="BS240" s="74">
        <v>6.0325518777599996</v>
      </c>
      <c r="BT240" s="74">
        <v>32370.9789915656</v>
      </c>
      <c r="BU240" s="73">
        <f t="shared" si="192"/>
        <v>-1.9357461857806623E-10</v>
      </c>
      <c r="BV240" s="73">
        <f t="shared" si="193"/>
        <v>-1.937265353855643E-10</v>
      </c>
      <c r="BW240" s="73">
        <f t="shared" si="194"/>
        <v>-1.9372654813724863E-10</v>
      </c>
      <c r="BX240" s="73">
        <f t="shared" si="195"/>
        <v>-1.9372654813829031E-10</v>
      </c>
      <c r="BZ240" s="74"/>
      <c r="CA240" s="74"/>
      <c r="CB240" s="74"/>
      <c r="CH240" s="74"/>
      <c r="CI240" s="74"/>
      <c r="CJ240" s="74"/>
      <c r="CP240" s="74"/>
      <c r="CQ240" s="74"/>
      <c r="CR240" s="74"/>
      <c r="CX240" s="74"/>
      <c r="CY240" s="74"/>
      <c r="CZ240" s="74"/>
      <c r="DF240" s="74">
        <v>1.19E-9</v>
      </c>
      <c r="DG240" s="74">
        <v>2.7764437590400002</v>
      </c>
      <c r="DH240" s="74">
        <v>78256.595877721702</v>
      </c>
      <c r="DI240" s="73">
        <f t="shared" si="200"/>
        <v>-1.2345927887602696E-10</v>
      </c>
      <c r="DJ240" s="73">
        <f t="shared" si="201"/>
        <v>-1.2535622112497045E-10</v>
      </c>
      <c r="DK240" s="73">
        <f t="shared" si="202"/>
        <v>-1.2535638038274076E-10</v>
      </c>
      <c r="DL240" s="73">
        <f t="shared" si="203"/>
        <v>-1.2535638039619423E-10</v>
      </c>
      <c r="DN240" s="74">
        <v>1.4000000000000001E-10</v>
      </c>
      <c r="DO240" s="74">
        <v>4.9119214585700002</v>
      </c>
      <c r="DP240" s="74">
        <v>151975.465352386</v>
      </c>
      <c r="DQ240" s="73">
        <f t="shared" si="204"/>
        <v>-9.2596106456378844E-11</v>
      </c>
      <c r="DR240" s="73">
        <f t="shared" si="205"/>
        <v>-9.2922511730650816E-11</v>
      </c>
      <c r="DS240" s="73">
        <f t="shared" si="206"/>
        <v>-9.2922539098525922E-11</v>
      </c>
      <c r="DT240" s="73">
        <f t="shared" si="207"/>
        <v>-9.2922539100859269E-11</v>
      </c>
      <c r="DV240" s="74">
        <v>9.9999999999999994E-12</v>
      </c>
      <c r="DW240" s="74">
        <v>2.8623972993</v>
      </c>
      <c r="DX240" s="74">
        <v>63498.470381452702</v>
      </c>
      <c r="DY240" s="73">
        <f t="shared" si="208"/>
        <v>-8.1739209577802937E-12</v>
      </c>
      <c r="DZ240" s="73">
        <f t="shared" si="209"/>
        <v>-8.1814064259274354E-12</v>
      </c>
      <c r="EA240" s="73">
        <f t="shared" si="210"/>
        <v>-8.1814070538411043E-12</v>
      </c>
      <c r="EB240" s="73">
        <f t="shared" si="211"/>
        <v>-8.1814070538947095E-12</v>
      </c>
      <c r="ED240" s="74"/>
      <c r="EE240" s="74"/>
      <c r="EF240" s="74"/>
      <c r="EL240" s="74"/>
      <c r="EM240" s="74"/>
      <c r="EN240" s="74"/>
      <c r="ET240" s="74"/>
      <c r="EU240" s="74"/>
      <c r="EV240" s="74"/>
    </row>
    <row r="241" spans="12:152" s="73" customFormat="1" ht="13.5" x14ac:dyDescent="0.3">
      <c r="L241" s="74"/>
      <c r="N241" s="74">
        <v>1.1620000000000001E-8</v>
      </c>
      <c r="O241" s="74">
        <v>4.5212844189799997</v>
      </c>
      <c r="P241" s="74">
        <v>78050.410329284496</v>
      </c>
      <c r="Q241" s="73">
        <f t="shared" si="176"/>
        <v>-1.1510897997257759E-8</v>
      </c>
      <c r="R241" s="73">
        <f t="shared" si="177"/>
        <v>-1.150834371825922E-8</v>
      </c>
      <c r="S241" s="73">
        <f t="shared" si="178"/>
        <v>-1.1508343502561934E-8</v>
      </c>
      <c r="T241" s="73">
        <f t="shared" si="179"/>
        <v>-1.1508343502543665E-8</v>
      </c>
      <c r="V241" s="74">
        <v>1.0000000000000001E-9</v>
      </c>
      <c r="W241" s="74">
        <v>0.11496600894</v>
      </c>
      <c r="X241" s="74">
        <v>74821.134479757093</v>
      </c>
      <c r="Y241" s="73">
        <f t="shared" si="180"/>
        <v>-9.0288916443645568E-10</v>
      </c>
      <c r="Z241" s="73">
        <f t="shared" si="181"/>
        <v>-9.0222932887123431E-10</v>
      </c>
      <c r="AA241" s="73">
        <f t="shared" si="182"/>
        <v>-9.0222927338111373E-10</v>
      </c>
      <c r="AB241" s="73">
        <f t="shared" si="183"/>
        <v>-9.0222927337640697E-10</v>
      </c>
      <c r="AD241" s="74">
        <v>3.9999999999999998E-11</v>
      </c>
      <c r="AE241" s="74">
        <v>1.8318123147000001</v>
      </c>
      <c r="AF241" s="74">
        <v>74821.134479757093</v>
      </c>
      <c r="AG241" s="73">
        <f t="shared" si="184"/>
        <v>-1.1755927676669888E-11</v>
      </c>
      <c r="AH241" s="73">
        <f t="shared" si="185"/>
        <v>-1.181450615888852E-11</v>
      </c>
      <c r="AI241" s="73">
        <f t="shared" si="186"/>
        <v>-1.1814511076094187E-11</v>
      </c>
      <c r="AJ241" s="73">
        <f t="shared" si="187"/>
        <v>-1.1814511076511267E-11</v>
      </c>
      <c r="AL241" s="74"/>
      <c r="AM241" s="74"/>
      <c r="AN241" s="74"/>
      <c r="AT241" s="74"/>
      <c r="AU241" s="74"/>
      <c r="AV241" s="74"/>
      <c r="BB241" s="74"/>
      <c r="BC241" s="74"/>
      <c r="BD241" s="74"/>
      <c r="BJ241" s="74">
        <v>2.6299999999999998E-9</v>
      </c>
      <c r="BK241" s="74">
        <v>0.18743596407999999</v>
      </c>
      <c r="BL241" s="74">
        <v>77197.213947532495</v>
      </c>
      <c r="BM241" s="73">
        <f t="shared" si="188"/>
        <v>-2.2810045838505737E-9</v>
      </c>
      <c r="BN241" s="73">
        <f t="shared" si="189"/>
        <v>-2.28307172660307E-9</v>
      </c>
      <c r="BO241" s="73">
        <f t="shared" si="190"/>
        <v>-2.2830718999249679E-9</v>
      </c>
      <c r="BP241" s="73">
        <f t="shared" si="191"/>
        <v>-2.2830718999395135E-9</v>
      </c>
      <c r="BR241" s="74">
        <v>2.8999999999999998E-10</v>
      </c>
      <c r="BS241" s="74">
        <v>3.2341569269399999</v>
      </c>
      <c r="BT241" s="74">
        <v>104344.49901929501</v>
      </c>
      <c r="BU241" s="73">
        <f t="shared" si="192"/>
        <v>1.2824227631444387E-11</v>
      </c>
      <c r="BV241" s="73">
        <f t="shared" si="193"/>
        <v>1.3443375311049281E-11</v>
      </c>
      <c r="BW241" s="73">
        <f t="shared" si="194"/>
        <v>1.3443427293400474E-11</v>
      </c>
      <c r="BX241" s="73">
        <f t="shared" si="195"/>
        <v>1.3443427297813595E-11</v>
      </c>
      <c r="BZ241" s="74"/>
      <c r="CA241" s="74"/>
      <c r="CB241" s="74"/>
      <c r="CH241" s="74"/>
      <c r="CI241" s="74"/>
      <c r="CJ241" s="74"/>
      <c r="CP241" s="74"/>
      <c r="CQ241" s="74"/>
      <c r="CR241" s="74"/>
      <c r="CX241" s="74"/>
      <c r="CY241" s="74"/>
      <c r="CZ241" s="74"/>
      <c r="DF241" s="74">
        <v>1.56E-9</v>
      </c>
      <c r="DG241" s="74">
        <v>2.96616703196</v>
      </c>
      <c r="DH241" s="74">
        <v>78050.410329284496</v>
      </c>
      <c r="DI241" s="73">
        <f t="shared" si="200"/>
        <v>1.8901592694276568E-10</v>
      </c>
      <c r="DJ241" s="73">
        <f t="shared" si="201"/>
        <v>1.9149117278905142E-10</v>
      </c>
      <c r="DK241" s="73">
        <f t="shared" si="202"/>
        <v>1.9149138059520156E-10</v>
      </c>
      <c r="DL241" s="73">
        <f t="shared" si="203"/>
        <v>1.9149138061280259E-10</v>
      </c>
      <c r="DN241" s="74">
        <v>1.4000000000000001E-10</v>
      </c>
      <c r="DO241" s="74">
        <v>4.25365079026</v>
      </c>
      <c r="DP241" s="74">
        <v>157636.797401538</v>
      </c>
      <c r="DQ241" s="73">
        <f t="shared" si="204"/>
        <v>7.1543833318276677E-11</v>
      </c>
      <c r="DR241" s="73">
        <f t="shared" si="205"/>
        <v>7.1932000596330332E-11</v>
      </c>
      <c r="DS241" s="73">
        <f t="shared" si="206"/>
        <v>7.1932033156176141E-11</v>
      </c>
      <c r="DT241" s="73">
        <f t="shared" si="207"/>
        <v>7.1932033158961684E-11</v>
      </c>
      <c r="DV241" s="74">
        <v>9.9999999999999994E-12</v>
      </c>
      <c r="DW241" s="74">
        <v>4.6011827605300004</v>
      </c>
      <c r="DX241" s="74">
        <v>19804.827291582798</v>
      </c>
      <c r="DY241" s="73">
        <f t="shared" si="208"/>
        <v>8.9759185589926443E-12</v>
      </c>
      <c r="DZ241" s="73">
        <f t="shared" si="209"/>
        <v>8.9741296360332412E-12</v>
      </c>
      <c r="EA241" s="73">
        <f t="shared" si="210"/>
        <v>8.9741294857696306E-12</v>
      </c>
      <c r="EB241" s="73">
        <f t="shared" si="211"/>
        <v>8.97412948575684E-12</v>
      </c>
      <c r="ED241" s="74"/>
      <c r="EE241" s="74"/>
      <c r="EF241" s="74"/>
      <c r="EL241" s="74"/>
      <c r="EM241" s="74"/>
      <c r="EN241" s="74"/>
      <c r="ET241" s="74"/>
      <c r="EU241" s="74"/>
      <c r="EV241" s="74"/>
    </row>
    <row r="242" spans="12:152" s="73" customFormat="1" ht="13.5" x14ac:dyDescent="0.3">
      <c r="L242" s="74"/>
      <c r="N242" s="74">
        <v>8.6800000000000006E-9</v>
      </c>
      <c r="O242" s="74">
        <v>2.7884825683700001</v>
      </c>
      <c r="P242" s="74">
        <v>52022.027472663598</v>
      </c>
      <c r="Q242" s="73">
        <f t="shared" si="176"/>
        <v>7.5956479719295061E-9</v>
      </c>
      <c r="R242" s="73">
        <f t="shared" si="177"/>
        <v>7.5911674125126407E-9</v>
      </c>
      <c r="S242" s="73">
        <f t="shared" si="178"/>
        <v>7.5911670359537348E-9</v>
      </c>
      <c r="T242" s="73">
        <f t="shared" si="179"/>
        <v>7.5911670359221514E-9</v>
      </c>
      <c r="V242" s="74">
        <v>1.0000000000000001E-9</v>
      </c>
      <c r="W242" s="74">
        <v>3.95989644984</v>
      </c>
      <c r="X242" s="74">
        <v>26037.906519669901</v>
      </c>
      <c r="Y242" s="73">
        <f t="shared" si="180"/>
        <v>9.2424198602778086E-10</v>
      </c>
      <c r="Z242" s="73">
        <f t="shared" si="181"/>
        <v>9.2403823348273005E-10</v>
      </c>
      <c r="AA242" s="73">
        <f t="shared" si="182"/>
        <v>9.2403821636420318E-10</v>
      </c>
      <c r="AB242" s="73">
        <f t="shared" si="183"/>
        <v>9.2403821636276905E-10</v>
      </c>
      <c r="AD242" s="74">
        <v>3.9999999999999998E-11</v>
      </c>
      <c r="AE242" s="74">
        <v>5.2393846980600003</v>
      </c>
      <c r="AF242" s="74">
        <v>130012.917516994</v>
      </c>
      <c r="AG242" s="73">
        <f t="shared" si="184"/>
        <v>3.4352286879127036E-11</v>
      </c>
      <c r="AH242" s="73">
        <f t="shared" si="185"/>
        <v>3.4297596570436205E-11</v>
      </c>
      <c r="AI242" s="73">
        <f t="shared" si="186"/>
        <v>3.4297591968309683E-11</v>
      </c>
      <c r="AJ242" s="73">
        <f t="shared" si="187"/>
        <v>3.4297591967925916E-11</v>
      </c>
      <c r="AL242" s="74"/>
      <c r="AM242" s="74"/>
      <c r="AN242" s="74"/>
      <c r="AT242" s="74"/>
      <c r="AU242" s="74"/>
      <c r="AV242" s="74"/>
      <c r="BB242" s="74"/>
      <c r="BC242" s="74"/>
      <c r="BD242" s="74"/>
      <c r="BJ242" s="74">
        <v>2.6799999999999998E-9</v>
      </c>
      <c r="BK242" s="74">
        <v>3.2505188403599998</v>
      </c>
      <c r="BL242" s="74">
        <v>131498.89763806001</v>
      </c>
      <c r="BM242" s="73">
        <f t="shared" si="188"/>
        <v>-2.4860877684080837E-9</v>
      </c>
      <c r="BN242" s="73">
        <f t="shared" si="189"/>
        <v>-2.4833830129919227E-9</v>
      </c>
      <c r="BO242" s="73">
        <f t="shared" si="190"/>
        <v>-2.4833827851387427E-9</v>
      </c>
      <c r="BP242" s="73">
        <f t="shared" si="191"/>
        <v>-2.4833827851194983E-9</v>
      </c>
      <c r="BR242" s="74">
        <v>3.1999999999999998E-10</v>
      </c>
      <c r="BS242" s="74">
        <v>3.2101981046899999</v>
      </c>
      <c r="BT242" s="74">
        <v>28421.099534446199</v>
      </c>
      <c r="BU242" s="73">
        <f t="shared" si="192"/>
        <v>3.1717437789844588E-10</v>
      </c>
      <c r="BV242" s="73">
        <f t="shared" si="193"/>
        <v>3.1714962400453096E-10</v>
      </c>
      <c r="BW242" s="73">
        <f t="shared" si="194"/>
        <v>3.1714962192163202E-10</v>
      </c>
      <c r="BX242" s="73">
        <f t="shared" si="195"/>
        <v>3.1714962192145521E-10</v>
      </c>
      <c r="BZ242" s="74"/>
      <c r="CA242" s="74"/>
      <c r="CB242" s="74"/>
      <c r="CH242" s="74"/>
      <c r="CI242" s="74"/>
      <c r="CJ242" s="74"/>
      <c r="CP242" s="74"/>
      <c r="CQ242" s="74"/>
      <c r="CR242" s="74"/>
      <c r="CX242" s="74"/>
      <c r="CY242" s="74"/>
      <c r="CZ242" s="74"/>
      <c r="DF242" s="74">
        <v>1.45E-9</v>
      </c>
      <c r="DG242" s="74">
        <v>1.35569389554</v>
      </c>
      <c r="DH242" s="74">
        <v>3340.6124266997999</v>
      </c>
      <c r="DI242" s="73">
        <f t="shared" si="200"/>
        <v>8.6092432547951577E-10</v>
      </c>
      <c r="DJ242" s="73">
        <f t="shared" si="201"/>
        <v>8.6084449144369687E-10</v>
      </c>
      <c r="DK242" s="73">
        <f t="shared" si="202"/>
        <v>8.6084448474050209E-10</v>
      </c>
      <c r="DL242" s="73">
        <f t="shared" si="203"/>
        <v>8.6084448473992989E-10</v>
      </c>
      <c r="DN242" s="74">
        <v>1.4000000000000001E-10</v>
      </c>
      <c r="DO242" s="74">
        <v>3.82494343251</v>
      </c>
      <c r="DP242" s="74">
        <v>7880.0891533389904</v>
      </c>
      <c r="DQ242" s="73">
        <f t="shared" si="204"/>
        <v>1.3873813448478649E-10</v>
      </c>
      <c r="DR242" s="73">
        <f t="shared" si="205"/>
        <v>1.3873510570517454E-10</v>
      </c>
      <c r="DS242" s="73">
        <f t="shared" si="206"/>
        <v>1.3873510545072047E-10</v>
      </c>
      <c r="DT242" s="73">
        <f t="shared" si="207"/>
        <v>1.3873510545069857E-10</v>
      </c>
      <c r="DV242" s="74">
        <v>9.9999999999999994E-12</v>
      </c>
      <c r="DW242" s="74">
        <v>3.7648890989599999</v>
      </c>
      <c r="DX242" s="74">
        <v>51749.208092272303</v>
      </c>
      <c r="DY242" s="73">
        <f t="shared" si="208"/>
        <v>-6.8345518305611163E-12</v>
      </c>
      <c r="DZ242" s="73">
        <f t="shared" si="209"/>
        <v>-6.8268105988514933E-12</v>
      </c>
      <c r="EA242" s="73">
        <f t="shared" si="210"/>
        <v>-6.8268099485605531E-12</v>
      </c>
      <c r="EB242" s="73">
        <f t="shared" si="211"/>
        <v>-6.8268099485048945E-12</v>
      </c>
      <c r="ED242" s="74"/>
      <c r="EE242" s="74"/>
      <c r="EF242" s="74"/>
      <c r="EL242" s="74"/>
      <c r="EM242" s="74"/>
      <c r="EN242" s="74"/>
      <c r="ET242" s="74"/>
      <c r="EU242" s="74"/>
      <c r="EV242" s="74"/>
    </row>
    <row r="243" spans="12:152" s="73" customFormat="1" ht="13.5" x14ac:dyDescent="0.3">
      <c r="L243" s="74"/>
      <c r="N243" s="74">
        <v>9.4300000000000007E-9</v>
      </c>
      <c r="O243" s="74">
        <v>4.0973685386999996</v>
      </c>
      <c r="P243" s="74">
        <v>26720.686880887301</v>
      </c>
      <c r="Q243" s="73">
        <f t="shared" si="176"/>
        <v>-1.5042871635905896E-9</v>
      </c>
      <c r="R243" s="73">
        <f t="shared" si="177"/>
        <v>-1.5093818260868014E-9</v>
      </c>
      <c r="S243" s="73">
        <f t="shared" si="178"/>
        <v>-1.5093822538261464E-9</v>
      </c>
      <c r="T243" s="73">
        <f t="shared" si="179"/>
        <v>-1.5093822538626561E-9</v>
      </c>
      <c r="V243" s="74">
        <v>1.0000000000000001E-9</v>
      </c>
      <c r="W243" s="74">
        <v>3.0153538215000002</v>
      </c>
      <c r="X243" s="74">
        <v>28206.667001952599</v>
      </c>
      <c r="Y243" s="73">
        <f t="shared" si="180"/>
        <v>-7.8442252328840423E-10</v>
      </c>
      <c r="Z243" s="73">
        <f t="shared" si="181"/>
        <v>-7.8406406919404972E-10</v>
      </c>
      <c r="AA243" s="73">
        <f t="shared" si="182"/>
        <v>-7.840640390865586E-10</v>
      </c>
      <c r="AB243" s="73">
        <f t="shared" si="183"/>
        <v>-7.8406403908398297E-10</v>
      </c>
      <c r="AD243" s="74">
        <v>5.0000000000000002E-11</v>
      </c>
      <c r="AE243" s="74">
        <v>1.18020888905</v>
      </c>
      <c r="AF243" s="74">
        <v>27311.720982352799</v>
      </c>
      <c r="AG243" s="73">
        <f t="shared" si="184"/>
        <v>1.1834771753137701E-11</v>
      </c>
      <c r="AH243" s="73">
        <f t="shared" si="185"/>
        <v>1.1807594749536863E-11</v>
      </c>
      <c r="AI243" s="73">
        <f t="shared" si="186"/>
        <v>1.1807592467544257E-11</v>
      </c>
      <c r="AJ243" s="73">
        <f t="shared" si="187"/>
        <v>1.1807592467350933E-11</v>
      </c>
      <c r="AL243" s="74"/>
      <c r="AM243" s="74"/>
      <c r="AN243" s="74"/>
      <c r="AT243" s="74"/>
      <c r="AU243" s="74"/>
      <c r="AV243" s="74"/>
      <c r="BB243" s="74"/>
      <c r="BC243" s="74"/>
      <c r="BD243" s="74"/>
      <c r="BJ243" s="74">
        <v>2.8400000000000001E-9</v>
      </c>
      <c r="BK243" s="74">
        <v>1.93848296863</v>
      </c>
      <c r="BL243" s="74">
        <v>76044.952320535798</v>
      </c>
      <c r="BM243" s="73">
        <f t="shared" si="188"/>
        <v>2.1070604987417864E-9</v>
      </c>
      <c r="BN243" s="73">
        <f t="shared" si="189"/>
        <v>2.1040920838130728E-9</v>
      </c>
      <c r="BO243" s="73">
        <f t="shared" si="190"/>
        <v>2.1040918343645817E-9</v>
      </c>
      <c r="BP243" s="73">
        <f t="shared" si="191"/>
        <v>2.1040918343433302E-9</v>
      </c>
      <c r="BR243" s="74">
        <v>2.4E-10</v>
      </c>
      <c r="BS243" s="74">
        <v>2.5248426448700001</v>
      </c>
      <c r="BT243" s="74">
        <v>1596.1864422845999</v>
      </c>
      <c r="BU243" s="73">
        <f t="shared" si="192"/>
        <v>-2.3630917290467668E-10</v>
      </c>
      <c r="BV243" s="73">
        <f t="shared" si="193"/>
        <v>-2.3631054354198755E-10</v>
      </c>
      <c r="BW243" s="73">
        <f t="shared" si="194"/>
        <v>-2.3631054365705845E-10</v>
      </c>
      <c r="BX243" s="73">
        <f t="shared" si="195"/>
        <v>-2.3631054365706828E-10</v>
      </c>
      <c r="BZ243" s="74"/>
      <c r="CA243" s="74"/>
      <c r="CB243" s="74"/>
      <c r="CH243" s="74"/>
      <c r="CI243" s="74"/>
      <c r="CJ243" s="74"/>
      <c r="CP243" s="74"/>
      <c r="CQ243" s="74"/>
      <c r="CR243" s="74"/>
      <c r="CX243" s="74"/>
      <c r="CY243" s="74"/>
      <c r="CZ243" s="74"/>
      <c r="DF243" s="74">
        <v>1.26E-9</v>
      </c>
      <c r="DG243" s="74">
        <v>3.9700657613399999</v>
      </c>
      <c r="DH243" s="74">
        <v>29428.515568274001</v>
      </c>
      <c r="DI243" s="73">
        <f t="shared" si="200"/>
        <v>-3.5973899083882937E-10</v>
      </c>
      <c r="DJ243" s="73">
        <f t="shared" si="201"/>
        <v>-3.6046678521869461E-10</v>
      </c>
      <c r="DK243" s="73">
        <f t="shared" si="202"/>
        <v>-3.6046684632028961E-10</v>
      </c>
      <c r="DL243" s="73">
        <f t="shared" si="203"/>
        <v>-3.6046684632550539E-10</v>
      </c>
      <c r="DN243" s="74">
        <v>1.4000000000000001E-10</v>
      </c>
      <c r="DO243" s="74">
        <v>0.47442483303999999</v>
      </c>
      <c r="DP243" s="74">
        <v>26137.899763478399</v>
      </c>
      <c r="DQ243" s="73">
        <f t="shared" si="204"/>
        <v>-8.8286204348909867E-11</v>
      </c>
      <c r="DR243" s="73">
        <f t="shared" si="205"/>
        <v>-8.8344359991810523E-11</v>
      </c>
      <c r="DS243" s="73">
        <f t="shared" si="206"/>
        <v>-8.8344364873616801E-11</v>
      </c>
      <c r="DT243" s="73">
        <f t="shared" si="207"/>
        <v>-8.8344364874030417E-11</v>
      </c>
      <c r="DV243" s="74">
        <v>9.9999999999999994E-12</v>
      </c>
      <c r="DW243" s="74">
        <v>5.7116788099500004</v>
      </c>
      <c r="DX243" s="74">
        <v>78378.148713407805</v>
      </c>
      <c r="DY243" s="73">
        <f t="shared" si="208"/>
        <v>-9.9566372642059977E-12</v>
      </c>
      <c r="DZ243" s="73">
        <f t="shared" si="209"/>
        <v>-9.9581178114600166E-12</v>
      </c>
      <c r="EA243" s="73">
        <f t="shared" si="210"/>
        <v>-9.9581179346923664E-12</v>
      </c>
      <c r="EB243" s="73">
        <f t="shared" si="211"/>
        <v>-9.9581179347027611E-12</v>
      </c>
      <c r="ED243" s="74"/>
      <c r="EE243" s="74"/>
      <c r="EF243" s="74"/>
      <c r="EL243" s="74"/>
      <c r="EM243" s="74"/>
      <c r="EN243" s="74"/>
      <c r="ET243" s="74"/>
      <c r="EU243" s="74"/>
      <c r="EV243" s="74"/>
    </row>
    <row r="244" spans="12:152" s="73" customFormat="1" ht="13.5" x14ac:dyDescent="0.3">
      <c r="L244" s="74"/>
      <c r="N244" s="74">
        <v>9.7300000000000001E-9</v>
      </c>
      <c r="O244" s="74">
        <v>4.54018615747</v>
      </c>
      <c r="P244" s="74">
        <v>24925.4284371664</v>
      </c>
      <c r="Q244" s="73">
        <f t="shared" si="176"/>
        <v>5.5056433045940638E-9</v>
      </c>
      <c r="R244" s="73">
        <f t="shared" si="177"/>
        <v>5.5097382662460451E-9</v>
      </c>
      <c r="S244" s="73">
        <f t="shared" si="178"/>
        <v>5.5097386100070652E-9</v>
      </c>
      <c r="T244" s="73">
        <f t="shared" si="179"/>
        <v>5.5097386100362407E-9</v>
      </c>
      <c r="V244" s="74">
        <v>9.900000000000001E-10</v>
      </c>
      <c r="W244" s="74">
        <v>5.9925726025500001</v>
      </c>
      <c r="X244" s="74">
        <v>29416.0387978543</v>
      </c>
      <c r="Y244" s="73">
        <f t="shared" si="180"/>
        <v>9.8918933190158161E-10</v>
      </c>
      <c r="Z244" s="73">
        <f t="shared" si="181"/>
        <v>9.8916501876705085E-10</v>
      </c>
      <c r="AA244" s="73">
        <f t="shared" si="182"/>
        <v>9.8916501671059651E-10</v>
      </c>
      <c r="AB244" s="73">
        <f t="shared" si="183"/>
        <v>9.8916501671042094E-10</v>
      </c>
      <c r="AD244" s="74">
        <v>5.0000000000000002E-11</v>
      </c>
      <c r="AE244" s="74">
        <v>3.0000141172600001</v>
      </c>
      <c r="AF244" s="74">
        <v>85034.420025968095</v>
      </c>
      <c r="AG244" s="73">
        <f t="shared" si="184"/>
        <v>-1.230255006335113E-11</v>
      </c>
      <c r="AH244" s="73">
        <f t="shared" si="185"/>
        <v>-1.221812487218096E-11</v>
      </c>
      <c r="AI244" s="73">
        <f t="shared" si="186"/>
        <v>-1.221811778210886E-11</v>
      </c>
      <c r="AJ244" s="73">
        <f t="shared" si="187"/>
        <v>-1.2218117781513563E-11</v>
      </c>
      <c r="AL244" s="74"/>
      <c r="AM244" s="74"/>
      <c r="AN244" s="74"/>
      <c r="AT244" s="74"/>
      <c r="AU244" s="74"/>
      <c r="AV244" s="74"/>
      <c r="BB244" s="74"/>
      <c r="BC244" s="74"/>
      <c r="BD244" s="74"/>
      <c r="BJ244" s="74">
        <v>2.9499999999999999E-9</v>
      </c>
      <c r="BK244" s="74">
        <v>5.53951004419</v>
      </c>
      <c r="BL244" s="74">
        <v>130969.206672965</v>
      </c>
      <c r="BM244" s="73">
        <f t="shared" si="188"/>
        <v>-2.7010788668799447E-9</v>
      </c>
      <c r="BN244" s="73">
        <f t="shared" si="189"/>
        <v>-2.6978876050572166E-9</v>
      </c>
      <c r="BO244" s="73">
        <f t="shared" si="190"/>
        <v>-2.6978873362971696E-9</v>
      </c>
      <c r="BP244" s="73">
        <f t="shared" si="191"/>
        <v>-2.6978873362743787E-9</v>
      </c>
      <c r="BR244" s="74">
        <v>2.4E-10</v>
      </c>
      <c r="BS244" s="74">
        <v>0.27171495756000003</v>
      </c>
      <c r="BT244" s="74">
        <v>24491.7166992895</v>
      </c>
      <c r="BU244" s="73">
        <f t="shared" si="192"/>
        <v>-1.4565414268822392E-10</v>
      </c>
      <c r="BV244" s="73">
        <f t="shared" si="193"/>
        <v>-1.4555843751362028E-10</v>
      </c>
      <c r="BW244" s="73">
        <f t="shared" si="194"/>
        <v>-1.4555842947648897E-10</v>
      </c>
      <c r="BX244" s="73">
        <f t="shared" si="195"/>
        <v>-1.4555842947580564E-10</v>
      </c>
      <c r="BZ244" s="74"/>
      <c r="CA244" s="74"/>
      <c r="CB244" s="74"/>
      <c r="CH244" s="74"/>
      <c r="CI244" s="74"/>
      <c r="CJ244" s="74"/>
      <c r="CP244" s="74"/>
      <c r="CQ244" s="74"/>
      <c r="CR244" s="74"/>
      <c r="CX244" s="74"/>
      <c r="CY244" s="74"/>
      <c r="CZ244" s="74"/>
      <c r="DF244" s="74">
        <v>1.2799999999999999E-9</v>
      </c>
      <c r="DG244" s="74">
        <v>5.4189198969200003</v>
      </c>
      <c r="DH244" s="74">
        <v>26162.6847401415</v>
      </c>
      <c r="DI244" s="73">
        <f t="shared" si="200"/>
        <v>-1.2785449897499358E-9</v>
      </c>
      <c r="DJ244" s="73">
        <f t="shared" si="201"/>
        <v>-1.2785121109472364E-9</v>
      </c>
      <c r="DK244" s="73">
        <f t="shared" si="202"/>
        <v>-1.2785121081712528E-9</v>
      </c>
      <c r="DL244" s="73">
        <f t="shared" si="203"/>
        <v>-1.2785121081710177E-9</v>
      </c>
      <c r="DN244" s="74">
        <v>1.5E-10</v>
      </c>
      <c r="DO244" s="74">
        <v>1.4182014436899999</v>
      </c>
      <c r="DP244" s="74">
        <v>40565.2543247742</v>
      </c>
      <c r="DQ244" s="73">
        <f t="shared" si="204"/>
        <v>1.2862845702309024E-10</v>
      </c>
      <c r="DR244" s="73">
        <f t="shared" si="205"/>
        <v>1.2869252730110262E-10</v>
      </c>
      <c r="DS244" s="73">
        <f t="shared" si="206"/>
        <v>1.2869253267684316E-10</v>
      </c>
      <c r="DT244" s="73">
        <f t="shared" si="207"/>
        <v>1.2869253267729873E-10</v>
      </c>
      <c r="DV244" s="74">
        <v>9.9999999999999994E-12</v>
      </c>
      <c r="DW244" s="74">
        <v>3.1106850400299999</v>
      </c>
      <c r="DX244" s="74">
        <v>54294.570143526696</v>
      </c>
      <c r="DY244" s="73">
        <f t="shared" si="208"/>
        <v>5.6388372656106885E-12</v>
      </c>
      <c r="DZ244" s="73">
        <f t="shared" si="209"/>
        <v>5.629649769713243E-12</v>
      </c>
      <c r="EA244" s="73">
        <f t="shared" si="210"/>
        <v>5.6296489980198768E-12</v>
      </c>
      <c r="EB244" s="73">
        <f t="shared" si="211"/>
        <v>5.6296489979541046E-12</v>
      </c>
      <c r="ED244" s="74"/>
      <c r="EE244" s="74"/>
      <c r="EF244" s="74"/>
      <c r="EL244" s="74"/>
      <c r="EM244" s="74"/>
      <c r="EN244" s="74"/>
      <c r="ET244" s="74"/>
      <c r="EU244" s="74"/>
      <c r="EV244" s="74"/>
    </row>
    <row r="245" spans="12:152" s="73" customFormat="1" ht="13.5" x14ac:dyDescent="0.3">
      <c r="L245" s="74"/>
      <c r="N245" s="74">
        <v>8.4499999999999996E-9</v>
      </c>
      <c r="O245" s="74">
        <v>5.0541470749800004</v>
      </c>
      <c r="P245" s="74">
        <v>25977.6968203547</v>
      </c>
      <c r="Q245" s="73">
        <f t="shared" si="176"/>
        <v>8.1315287779853738E-9</v>
      </c>
      <c r="R245" s="73">
        <f t="shared" si="177"/>
        <v>8.1303049249348321E-9</v>
      </c>
      <c r="S245" s="73">
        <f t="shared" si="178"/>
        <v>8.1303048220809746E-9</v>
      </c>
      <c r="T245" s="73">
        <f t="shared" si="179"/>
        <v>8.1303048220723371E-9</v>
      </c>
      <c r="V245" s="74">
        <v>1.1700000000000001E-9</v>
      </c>
      <c r="W245" s="74">
        <v>3.5659792888199999</v>
      </c>
      <c r="X245" s="74">
        <v>71492.998823476897</v>
      </c>
      <c r="Y245" s="73">
        <f t="shared" si="180"/>
        <v>-8.2922397705141721E-10</v>
      </c>
      <c r="Z245" s="73">
        <f t="shared" si="181"/>
        <v>-8.2801443617182451E-10</v>
      </c>
      <c r="AA245" s="73">
        <f t="shared" si="182"/>
        <v>-8.2801433454174504E-10</v>
      </c>
      <c r="AB245" s="73">
        <f t="shared" si="183"/>
        <v>-8.2801433453309924E-10</v>
      </c>
      <c r="AD245" s="74">
        <v>5.0000000000000002E-11</v>
      </c>
      <c r="AE245" s="74">
        <v>5.56662713374</v>
      </c>
      <c r="AF245" s="74">
        <v>155997.72788435</v>
      </c>
      <c r="AG245" s="73">
        <f t="shared" si="184"/>
        <v>3.2677211021765244E-11</v>
      </c>
      <c r="AH245" s="73">
        <f t="shared" si="185"/>
        <v>3.2797962505033577E-11</v>
      </c>
      <c r="AI245" s="73">
        <f t="shared" si="186"/>
        <v>3.279797262952749E-11</v>
      </c>
      <c r="AJ245" s="73">
        <f t="shared" si="187"/>
        <v>3.2797972630385593E-11</v>
      </c>
      <c r="AL245" s="74"/>
      <c r="AM245" s="74"/>
      <c r="AN245" s="74"/>
      <c r="AT245" s="74"/>
      <c r="AU245" s="74"/>
      <c r="AV245" s="74"/>
      <c r="BB245" s="74"/>
      <c r="BC245" s="74"/>
      <c r="BD245" s="74"/>
      <c r="BJ245" s="74">
        <v>3.3499999999999998E-9</v>
      </c>
      <c r="BK245" s="74">
        <v>5.9204817749699998</v>
      </c>
      <c r="BL245" s="74">
        <v>146314.133303234</v>
      </c>
      <c r="BM245" s="73">
        <f t="shared" si="188"/>
        <v>1.7757836090220686E-9</v>
      </c>
      <c r="BN245" s="73">
        <f t="shared" si="189"/>
        <v>1.7842883991405907E-9</v>
      </c>
      <c r="BO245" s="73">
        <f t="shared" si="190"/>
        <v>1.7842891125483309E-9</v>
      </c>
      <c r="BP245" s="73">
        <f t="shared" si="191"/>
        <v>1.7842891126089297E-9</v>
      </c>
      <c r="BR245" s="74">
        <v>2.5999999999999998E-10</v>
      </c>
      <c r="BS245" s="74">
        <v>1.20902208843</v>
      </c>
      <c r="BT245" s="74">
        <v>44181.277841124102</v>
      </c>
      <c r="BU245" s="73">
        <f t="shared" si="192"/>
        <v>-2.1039260118768276E-10</v>
      </c>
      <c r="BV245" s="73">
        <f t="shared" si="193"/>
        <v>-2.1025428122575352E-10</v>
      </c>
      <c r="BW245" s="73">
        <f t="shared" si="194"/>
        <v>-2.1025426960491137E-10</v>
      </c>
      <c r="BX245" s="73">
        <f t="shared" si="195"/>
        <v>-2.1025426960392027E-10</v>
      </c>
      <c r="BZ245" s="74"/>
      <c r="CA245" s="74"/>
      <c r="CB245" s="74"/>
      <c r="CH245" s="74"/>
      <c r="CI245" s="74"/>
      <c r="CJ245" s="74"/>
      <c r="CP245" s="74"/>
      <c r="CQ245" s="74"/>
      <c r="CR245" s="74"/>
      <c r="CX245" s="74"/>
      <c r="CY245" s="74"/>
      <c r="CZ245" s="74"/>
      <c r="DF245" s="74">
        <v>1.32E-9</v>
      </c>
      <c r="DG245" s="74">
        <v>4.8690124820899996</v>
      </c>
      <c r="DH245" s="74">
        <v>24712.1293417284</v>
      </c>
      <c r="DI245" s="73">
        <f t="shared" si="200"/>
        <v>-7.4032711783022704E-10</v>
      </c>
      <c r="DJ245" s="73">
        <f t="shared" si="201"/>
        <v>-7.4088017228055624E-10</v>
      </c>
      <c r="DK245" s="73">
        <f t="shared" si="202"/>
        <v>-7.4088021870816658E-10</v>
      </c>
      <c r="DL245" s="73">
        <f t="shared" si="203"/>
        <v>-7.4088021871207883E-10</v>
      </c>
      <c r="DN245" s="74">
        <v>1.5999999999999999E-10</v>
      </c>
      <c r="DO245" s="74">
        <v>1.9298519514900001</v>
      </c>
      <c r="DP245" s="74">
        <v>49842.609890276297</v>
      </c>
      <c r="DQ245" s="73">
        <f t="shared" si="204"/>
        <v>9.4701376627182027E-11</v>
      </c>
      <c r="DR245" s="73">
        <f t="shared" si="205"/>
        <v>9.4832983377352215E-11</v>
      </c>
      <c r="DS245" s="73">
        <f t="shared" si="206"/>
        <v>9.4832994423185634E-11</v>
      </c>
      <c r="DT245" s="73">
        <f t="shared" si="207"/>
        <v>9.4832994424123269E-11</v>
      </c>
      <c r="DV245" s="74">
        <v>9.9999999999999994E-12</v>
      </c>
      <c r="DW245" s="74">
        <v>5.1719101052200003</v>
      </c>
      <c r="DX245" s="74">
        <v>1596.1864422845999</v>
      </c>
      <c r="DY245" s="73">
        <f t="shared" si="208"/>
        <v>9.4957358361965529E-12</v>
      </c>
      <c r="DZ245" s="73">
        <f t="shared" si="209"/>
        <v>9.4956333237476355E-12</v>
      </c>
      <c r="EA245" s="73">
        <f t="shared" si="210"/>
        <v>9.4956333151400587E-12</v>
      </c>
      <c r="EB245" s="73">
        <f t="shared" si="211"/>
        <v>9.495633315139322E-12</v>
      </c>
      <c r="ED245" s="74"/>
      <c r="EE245" s="74"/>
      <c r="EF245" s="74"/>
      <c r="EL245" s="74"/>
      <c r="EM245" s="74"/>
      <c r="EN245" s="74"/>
      <c r="ET245" s="74"/>
      <c r="EU245" s="74"/>
      <c r="EV245" s="74"/>
    </row>
    <row r="246" spans="12:152" s="73" customFormat="1" ht="13.5" x14ac:dyDescent="0.3">
      <c r="L246" s="74"/>
      <c r="N246" s="74">
        <v>8.4100000000000005E-9</v>
      </c>
      <c r="O246" s="74">
        <v>1.8941248688400001</v>
      </c>
      <c r="P246" s="74">
        <v>130012.917516994</v>
      </c>
      <c r="Q246" s="73">
        <f t="shared" si="176"/>
        <v>-6.2018553579488906E-9</v>
      </c>
      <c r="R246" s="73">
        <f t="shared" si="177"/>
        <v>-6.1867073353457142E-9</v>
      </c>
      <c r="S246" s="73">
        <f t="shared" si="178"/>
        <v>-6.1867060616433885E-9</v>
      </c>
      <c r="T246" s="73">
        <f t="shared" si="179"/>
        <v>-6.1867060615371752E-9</v>
      </c>
      <c r="V246" s="74">
        <v>1.31E-9</v>
      </c>
      <c r="W246" s="74">
        <v>5.9607021545199999</v>
      </c>
      <c r="X246" s="74">
        <v>1223.8178407786099</v>
      </c>
      <c r="Y246" s="73">
        <f t="shared" si="180"/>
        <v>9.9764129811062278E-10</v>
      </c>
      <c r="Z246" s="73">
        <f t="shared" si="181"/>
        <v>9.9766257920524111E-10</v>
      </c>
      <c r="AA246" s="73">
        <f t="shared" si="182"/>
        <v>9.9766258099201864E-10</v>
      </c>
      <c r="AB246" s="73">
        <f t="shared" si="183"/>
        <v>9.976625809921725E-10</v>
      </c>
      <c r="AD246" s="74">
        <v>5.0000000000000002E-11</v>
      </c>
      <c r="AE246" s="74">
        <v>2.3534250782799999</v>
      </c>
      <c r="AF246" s="74">
        <v>145204.75475113999</v>
      </c>
      <c r="AG246" s="73">
        <f t="shared" si="184"/>
        <v>-7.6211225592187668E-12</v>
      </c>
      <c r="AH246" s="73">
        <f t="shared" si="185"/>
        <v>-7.7680553711489335E-12</v>
      </c>
      <c r="AI246" s="73">
        <f t="shared" si="186"/>
        <v>-7.768067705066858E-12</v>
      </c>
      <c r="AJ246" s="73">
        <f t="shared" si="187"/>
        <v>-7.7680677061000761E-12</v>
      </c>
      <c r="AL246" s="74"/>
      <c r="AM246" s="74"/>
      <c r="AN246" s="74"/>
      <c r="AT246" s="74"/>
      <c r="AU246" s="74"/>
      <c r="AV246" s="74"/>
      <c r="BB246" s="74"/>
      <c r="BC246" s="74"/>
      <c r="BD246" s="74"/>
      <c r="BJ246" s="74">
        <v>2.4600000000000002E-9</v>
      </c>
      <c r="BK246" s="74">
        <v>1.45343047775</v>
      </c>
      <c r="BL246" s="74">
        <v>78270.822971723304</v>
      </c>
      <c r="BM246" s="73">
        <f t="shared" si="188"/>
        <v>-2.2891174888318326E-9</v>
      </c>
      <c r="BN246" s="73">
        <f t="shared" si="189"/>
        <v>-2.2905587481067432E-9</v>
      </c>
      <c r="BO246" s="73">
        <f t="shared" si="190"/>
        <v>-2.2905588688706442E-9</v>
      </c>
      <c r="BP246" s="73">
        <f t="shared" si="191"/>
        <v>-2.2905588688810481E-9</v>
      </c>
      <c r="BR246" s="74">
        <v>2.7E-10</v>
      </c>
      <c r="BS246" s="74">
        <v>5.7163924510899999</v>
      </c>
      <c r="BT246" s="74">
        <v>111122.323167542</v>
      </c>
      <c r="BU246" s="73">
        <f t="shared" si="192"/>
        <v>1.4675045858288647E-10</v>
      </c>
      <c r="BV246" s="73">
        <f t="shared" si="193"/>
        <v>1.4726590570761533E-10</v>
      </c>
      <c r="BW246" s="73">
        <f t="shared" si="194"/>
        <v>1.4726594895359585E-10</v>
      </c>
      <c r="BX246" s="73">
        <f t="shared" si="195"/>
        <v>1.4726594895724919E-10</v>
      </c>
      <c r="BZ246" s="74"/>
      <c r="CA246" s="74"/>
      <c r="CB246" s="74"/>
      <c r="CH246" s="74"/>
      <c r="CI246" s="74"/>
      <c r="CJ246" s="74"/>
      <c r="CP246" s="74"/>
      <c r="CQ246" s="74"/>
      <c r="CR246" s="74"/>
      <c r="CX246" s="74"/>
      <c r="CY246" s="74"/>
      <c r="CZ246" s="74"/>
      <c r="DF246" s="74">
        <v>1.0999999999999999E-9</v>
      </c>
      <c r="DG246" s="74">
        <v>3.8795470243999999</v>
      </c>
      <c r="DH246" s="74">
        <v>85502.3850163225</v>
      </c>
      <c r="DI246" s="73">
        <f t="shared" si="200"/>
        <v>-7.0527081886107116E-10</v>
      </c>
      <c r="DJ246" s="73">
        <f t="shared" si="201"/>
        <v>-7.0674806748667587E-10</v>
      </c>
      <c r="DK246" s="73">
        <f t="shared" si="202"/>
        <v>-7.0674819142848939E-10</v>
      </c>
      <c r="DL246" s="73">
        <f t="shared" si="203"/>
        <v>-7.0674819143903057E-10</v>
      </c>
      <c r="DN246" s="74">
        <v>1.5999999999999999E-10</v>
      </c>
      <c r="DO246" s="74">
        <v>2.9724190519799998</v>
      </c>
      <c r="DP246" s="74">
        <v>71025.033833122507</v>
      </c>
      <c r="DQ246" s="73">
        <f t="shared" si="204"/>
        <v>1.4424567219907813E-10</v>
      </c>
      <c r="DR246" s="73">
        <f t="shared" si="205"/>
        <v>1.4434623501058047E-10</v>
      </c>
      <c r="DS246" s="73">
        <f t="shared" si="206"/>
        <v>1.4434624344122174E-10</v>
      </c>
      <c r="DT246" s="73">
        <f t="shared" si="207"/>
        <v>1.4434624344192794E-10</v>
      </c>
      <c r="DV246" s="74">
        <v>9.9999999999999994E-12</v>
      </c>
      <c r="DW246" s="74">
        <v>0.84666659977000003</v>
      </c>
      <c r="DX246" s="74">
        <v>26037.906519669901</v>
      </c>
      <c r="DY246" s="73">
        <f t="shared" si="208"/>
        <v>-9.3469792958764221E-12</v>
      </c>
      <c r="DZ246" s="73">
        <f t="shared" si="209"/>
        <v>-9.3450823578143802E-12</v>
      </c>
      <c r="EA246" s="73">
        <f t="shared" si="210"/>
        <v>-9.3450821984318756E-12</v>
      </c>
      <c r="EB246" s="73">
        <f t="shared" si="211"/>
        <v>-9.3450821984185228E-12</v>
      </c>
      <c r="ED246" s="74"/>
      <c r="EE246" s="74"/>
      <c r="EF246" s="74"/>
      <c r="EL246" s="74"/>
      <c r="EM246" s="74"/>
      <c r="EN246" s="74"/>
      <c r="ET246" s="74"/>
      <c r="EU246" s="74"/>
      <c r="EV246" s="74"/>
    </row>
    <row r="247" spans="12:152" s="73" customFormat="1" ht="13.5" x14ac:dyDescent="0.3">
      <c r="L247" s="74"/>
      <c r="N247" s="74">
        <v>9.1999999999999997E-9</v>
      </c>
      <c r="O247" s="74">
        <v>3.0250449454199999</v>
      </c>
      <c r="P247" s="74">
        <v>52329.585093633097</v>
      </c>
      <c r="Q247" s="73">
        <f t="shared" si="176"/>
        <v>1.3142497602322945E-10</v>
      </c>
      <c r="R247" s="73">
        <f t="shared" si="177"/>
        <v>1.2156520871688466E-10</v>
      </c>
      <c r="S247" s="73">
        <f t="shared" si="178"/>
        <v>1.2156438086486015E-10</v>
      </c>
      <c r="T247" s="73">
        <f t="shared" si="179"/>
        <v>1.2156438079478971E-10</v>
      </c>
      <c r="V247" s="74">
        <v>9.5000000000000003E-10</v>
      </c>
      <c r="W247" s="74">
        <v>1.8406575030000001</v>
      </c>
      <c r="X247" s="74">
        <v>85034.420025968095</v>
      </c>
      <c r="Y247" s="73">
        <f t="shared" si="180"/>
        <v>7.5046722783855996E-10</v>
      </c>
      <c r="Z247" s="73">
        <f t="shared" si="181"/>
        <v>7.5148060444234635E-10</v>
      </c>
      <c r="AA247" s="73">
        <f t="shared" si="182"/>
        <v>7.5148068943186366E-10</v>
      </c>
      <c r="AB247" s="73">
        <f t="shared" si="183"/>
        <v>7.5148068943899954E-10</v>
      </c>
      <c r="AD247" s="74">
        <v>3.9999999999999998E-11</v>
      </c>
      <c r="AE247" s="74">
        <v>4.57119707855</v>
      </c>
      <c r="AF247" s="74">
        <v>157636.797401538</v>
      </c>
      <c r="AG247" s="73">
        <f t="shared" si="184"/>
        <v>8.6836362848953232E-12</v>
      </c>
      <c r="AH247" s="73">
        <f t="shared" si="185"/>
        <v>8.8096595389365518E-12</v>
      </c>
      <c r="AI247" s="73">
        <f t="shared" si="186"/>
        <v>8.8096701162541879E-12</v>
      </c>
      <c r="AJ247" s="73">
        <f t="shared" si="187"/>
        <v>8.8096701171590944E-12</v>
      </c>
      <c r="AL247" s="74"/>
      <c r="AM247" s="74"/>
      <c r="AN247" s="74"/>
      <c r="AT247" s="74"/>
      <c r="AU247" s="74"/>
      <c r="AV247" s="74"/>
      <c r="BB247" s="74"/>
      <c r="BC247" s="74"/>
      <c r="BD247" s="74"/>
      <c r="BJ247" s="74">
        <v>2.5899999999999999E-9</v>
      </c>
      <c r="BK247" s="74">
        <v>3.0824170477999999</v>
      </c>
      <c r="BL247" s="74">
        <v>77211.441041534097</v>
      </c>
      <c r="BM247" s="73">
        <f t="shared" si="188"/>
        <v>2.2660712308248431E-9</v>
      </c>
      <c r="BN247" s="73">
        <f t="shared" si="189"/>
        <v>2.2680518477190507E-9</v>
      </c>
      <c r="BO247" s="73">
        <f t="shared" si="190"/>
        <v>2.2680520137773772E-9</v>
      </c>
      <c r="BP247" s="73">
        <f t="shared" si="191"/>
        <v>2.2680520137915952E-9</v>
      </c>
      <c r="BR247" s="74">
        <v>3.1000000000000002E-10</v>
      </c>
      <c r="BS247" s="74">
        <v>3.6831465680300002</v>
      </c>
      <c r="BT247" s="74">
        <v>28206.667001952599</v>
      </c>
      <c r="BU247" s="73">
        <f t="shared" si="192"/>
        <v>-3.0999976202722253E-10</v>
      </c>
      <c r="BV247" s="73">
        <f t="shared" si="193"/>
        <v>-3.0999948837921162E-10</v>
      </c>
      <c r="BW247" s="73">
        <f t="shared" si="194"/>
        <v>-3.0999948835189155E-10</v>
      </c>
      <c r="BX247" s="73">
        <f t="shared" si="195"/>
        <v>-3.0999948835188923E-10</v>
      </c>
      <c r="BZ247" s="74"/>
      <c r="CA247" s="74"/>
      <c r="CB247" s="74"/>
      <c r="CH247" s="74"/>
      <c r="CI247" s="74"/>
      <c r="CJ247" s="74"/>
      <c r="CP247" s="74"/>
      <c r="CQ247" s="74"/>
      <c r="CR247" s="74"/>
      <c r="CX247" s="74"/>
      <c r="CY247" s="74"/>
      <c r="CZ247" s="74"/>
      <c r="DF247" s="74">
        <v>1.27E-9</v>
      </c>
      <c r="DG247" s="74">
        <v>5.49703075555</v>
      </c>
      <c r="DH247" s="74">
        <v>78283.379185622296</v>
      </c>
      <c r="DI247" s="73">
        <f t="shared" si="200"/>
        <v>1.1405504992821298E-10</v>
      </c>
      <c r="DJ247" s="73">
        <f t="shared" si="201"/>
        <v>1.1608299348154349E-10</v>
      </c>
      <c r="DK247" s="73">
        <f t="shared" si="202"/>
        <v>1.1608316373928816E-10</v>
      </c>
      <c r="DL247" s="73">
        <f t="shared" si="203"/>
        <v>1.1608316375395352E-10</v>
      </c>
      <c r="DN247" s="74">
        <v>1.2999999999999999E-10</v>
      </c>
      <c r="DO247" s="74">
        <v>7.0867122069999997E-2</v>
      </c>
      <c r="DP247" s="74">
        <v>76.266071275599998</v>
      </c>
      <c r="DQ247" s="73">
        <f t="shared" si="204"/>
        <v>3.3574175205131156E-11</v>
      </c>
      <c r="DR247" s="73">
        <f t="shared" si="205"/>
        <v>3.3574371386589157E-11</v>
      </c>
      <c r="DS247" s="73">
        <f t="shared" si="206"/>
        <v>3.3574371403060933E-11</v>
      </c>
      <c r="DT247" s="73">
        <f t="shared" si="207"/>
        <v>3.3574371403062336E-11</v>
      </c>
      <c r="DV247" s="74">
        <v>9.9999999999999994E-12</v>
      </c>
      <c r="DW247" s="74">
        <v>1.2721424138699999</v>
      </c>
      <c r="DX247" s="74">
        <v>39743.763632750597</v>
      </c>
      <c r="DY247" s="73">
        <f t="shared" si="208"/>
        <v>9.27960693831852E-12</v>
      </c>
      <c r="DZ247" s="73">
        <f t="shared" si="209"/>
        <v>9.2765701443196409E-12</v>
      </c>
      <c r="EA247" s="73">
        <f t="shared" si="210"/>
        <v>9.2765698890859769E-12</v>
      </c>
      <c r="EB247" s="73">
        <f t="shared" si="211"/>
        <v>9.2765698890643248E-12</v>
      </c>
      <c r="ED247" s="74"/>
      <c r="EE247" s="74"/>
      <c r="EF247" s="74"/>
      <c r="EL247" s="74"/>
      <c r="EM247" s="74"/>
      <c r="EN247" s="74"/>
      <c r="ET247" s="74"/>
      <c r="EU247" s="74"/>
      <c r="EV247" s="74"/>
    </row>
    <row r="248" spans="12:152" s="73" customFormat="1" ht="13.5" x14ac:dyDescent="0.3">
      <c r="L248" s="74"/>
      <c r="N248" s="74">
        <v>8.1400000000000004E-9</v>
      </c>
      <c r="O248" s="74">
        <v>3.1533066860900001</v>
      </c>
      <c r="P248" s="74">
        <v>48835.193856448503</v>
      </c>
      <c r="Q248" s="73">
        <f t="shared" si="176"/>
        <v>-5.232166467715197E-10</v>
      </c>
      <c r="R248" s="73">
        <f t="shared" si="177"/>
        <v>-5.3134152508720367E-10</v>
      </c>
      <c r="S248" s="73">
        <f t="shared" si="178"/>
        <v>-5.3134220724597822E-10</v>
      </c>
      <c r="T248" s="73">
        <f t="shared" si="179"/>
        <v>-5.3134220730415476E-10</v>
      </c>
      <c r="V248" s="74">
        <v>1.02E-9</v>
      </c>
      <c r="W248" s="74">
        <v>4.6945957165400003</v>
      </c>
      <c r="X248" s="74">
        <v>114564.898112507</v>
      </c>
      <c r="Y248" s="73">
        <f t="shared" si="180"/>
        <v>8.0557234653961384E-10</v>
      </c>
      <c r="Z248" s="73">
        <f t="shared" si="181"/>
        <v>8.0410200142524549E-10</v>
      </c>
      <c r="AA248" s="73">
        <f t="shared" si="182"/>
        <v>8.0410187778605052E-10</v>
      </c>
      <c r="AB248" s="73">
        <f t="shared" si="183"/>
        <v>8.0410187777563424E-10</v>
      </c>
      <c r="AD248" s="74">
        <v>3.9999999999999998E-11</v>
      </c>
      <c r="AE248" s="74">
        <v>5.78384635962</v>
      </c>
      <c r="AF248" s="74">
        <v>51742.094545271502</v>
      </c>
      <c r="AG248" s="73">
        <f t="shared" si="184"/>
        <v>-1.8672658240835278E-11</v>
      </c>
      <c r="AH248" s="73">
        <f t="shared" si="185"/>
        <v>-1.8710136663115484E-11</v>
      </c>
      <c r="AI248" s="73">
        <f t="shared" si="186"/>
        <v>-1.8710139808997201E-11</v>
      </c>
      <c r="AJ248" s="73">
        <f t="shared" si="187"/>
        <v>-1.8710139809262474E-11</v>
      </c>
      <c r="AL248" s="74"/>
      <c r="AM248" s="74"/>
      <c r="AN248" s="74"/>
      <c r="AT248" s="74"/>
      <c r="AU248" s="74"/>
      <c r="AV248" s="74"/>
      <c r="BB248" s="74"/>
      <c r="BC248" s="74"/>
      <c r="BD248" s="74"/>
      <c r="BJ248" s="74">
        <v>2.5300000000000002E-9</v>
      </c>
      <c r="BK248" s="74">
        <v>2.8639816413400001</v>
      </c>
      <c r="BL248" s="74">
        <v>121335.608713753</v>
      </c>
      <c r="BM248" s="73">
        <f t="shared" si="188"/>
        <v>1.9923697338932282E-9</v>
      </c>
      <c r="BN248" s="73">
        <f t="shared" si="189"/>
        <v>1.9962387028679201E-9</v>
      </c>
      <c r="BO248" s="73">
        <f t="shared" si="190"/>
        <v>1.9962390271970536E-9</v>
      </c>
      <c r="BP248" s="73">
        <f t="shared" si="191"/>
        <v>1.9962390272246198E-9</v>
      </c>
      <c r="BR248" s="74">
        <v>3E-10</v>
      </c>
      <c r="BS248" s="74">
        <v>2.36500429653</v>
      </c>
      <c r="BT248" s="74">
        <v>103711.715279982</v>
      </c>
      <c r="BU248" s="73">
        <f t="shared" si="192"/>
        <v>-2.9428977094217773E-10</v>
      </c>
      <c r="BV248" s="73">
        <f t="shared" si="193"/>
        <v>-2.9416536244747356E-10</v>
      </c>
      <c r="BW248" s="73">
        <f t="shared" si="194"/>
        <v>-2.9416535194614846E-10</v>
      </c>
      <c r="BX248" s="73">
        <f t="shared" si="195"/>
        <v>-2.9416535194525148E-10</v>
      </c>
      <c r="BZ248" s="74"/>
      <c r="CA248" s="74"/>
      <c r="CB248" s="74"/>
      <c r="CH248" s="74"/>
      <c r="CI248" s="74"/>
      <c r="CJ248" s="74"/>
      <c r="CP248" s="74"/>
      <c r="CQ248" s="74"/>
      <c r="CR248" s="74"/>
      <c r="CX248" s="74"/>
      <c r="CY248" s="74"/>
      <c r="CZ248" s="74"/>
      <c r="DF248" s="74">
        <v>1.26E-9</v>
      </c>
      <c r="DG248" s="74">
        <v>0.94870979828000002</v>
      </c>
      <c r="DH248" s="74">
        <v>121335.608713753</v>
      </c>
      <c r="DI248" s="73">
        <f t="shared" si="200"/>
        <v>3.9585405382627243E-10</v>
      </c>
      <c r="DJ248" s="73">
        <f t="shared" si="201"/>
        <v>3.9288003595459935E-10</v>
      </c>
      <c r="DK248" s="73">
        <f t="shared" si="202"/>
        <v>3.9287978614793072E-10</v>
      </c>
      <c r="DL248" s="73">
        <f t="shared" si="203"/>
        <v>3.9287978612669849E-10</v>
      </c>
      <c r="DN248" s="74">
        <v>1.2999999999999999E-10</v>
      </c>
      <c r="DO248" s="74">
        <v>2.1901985527500001</v>
      </c>
      <c r="DP248" s="74">
        <v>90829.861124705305</v>
      </c>
      <c r="DQ248" s="73">
        <f t="shared" si="204"/>
        <v>8.1747469097318738E-11</v>
      </c>
      <c r="DR248" s="73">
        <f t="shared" si="205"/>
        <v>8.193537626803376E-11</v>
      </c>
      <c r="DS248" s="73">
        <f t="shared" si="206"/>
        <v>8.1935392033184127E-11</v>
      </c>
      <c r="DT248" s="73">
        <f t="shared" si="207"/>
        <v>8.1935392034538092E-11</v>
      </c>
      <c r="DV248" s="74">
        <v>9.9999999999999994E-12</v>
      </c>
      <c r="DW248" s="74">
        <v>3.6257227134300001</v>
      </c>
      <c r="DX248" s="74">
        <v>51756.321639273199</v>
      </c>
      <c r="DY248" s="73">
        <f t="shared" si="208"/>
        <v>-6.6601708323493684E-12</v>
      </c>
      <c r="DZ248" s="73">
        <f t="shared" si="209"/>
        <v>-6.6522596157144048E-12</v>
      </c>
      <c r="EA248" s="73">
        <f t="shared" si="210"/>
        <v>-6.6522589511581615E-12</v>
      </c>
      <c r="EB248" s="73">
        <f t="shared" si="211"/>
        <v>-6.6522589511021378E-12</v>
      </c>
      <c r="ED248" s="74"/>
      <c r="EE248" s="74"/>
      <c r="EF248" s="74"/>
      <c r="EL248" s="74"/>
      <c r="EM248" s="74"/>
      <c r="EN248" s="74"/>
      <c r="ET248" s="74"/>
      <c r="EU248" s="74"/>
      <c r="EV248" s="74"/>
    </row>
    <row r="249" spans="12:152" s="73" customFormat="1" ht="13.5" x14ac:dyDescent="0.3">
      <c r="L249" s="74"/>
      <c r="N249" s="74">
        <v>8.7600000000000004E-9</v>
      </c>
      <c r="O249" s="74">
        <v>0.41318857466999998</v>
      </c>
      <c r="P249" s="74">
        <v>108903.566063355</v>
      </c>
      <c r="Q249" s="73">
        <f t="shared" si="176"/>
        <v>-7.7008101853183594E-9</v>
      </c>
      <c r="R249" s="73">
        <f t="shared" si="177"/>
        <v>-7.7101048270398042E-9</v>
      </c>
      <c r="S249" s="73">
        <f t="shared" si="178"/>
        <v>-7.7101056058259139E-9</v>
      </c>
      <c r="T249" s="73">
        <f t="shared" si="179"/>
        <v>-7.7101056058920999E-9</v>
      </c>
      <c r="V249" s="74">
        <v>9.6999999999999996E-10</v>
      </c>
      <c r="W249" s="74">
        <v>0.87353840440999997</v>
      </c>
      <c r="X249" s="74">
        <v>181555.94006083001</v>
      </c>
      <c r="Y249" s="73">
        <f t="shared" si="180"/>
        <v>-9.350181504758015E-10</v>
      </c>
      <c r="Z249" s="73">
        <f t="shared" si="181"/>
        <v>-9.3405172590992538E-10</v>
      </c>
      <c r="AA249" s="73">
        <f t="shared" si="182"/>
        <v>-9.340516442244159E-10</v>
      </c>
      <c r="AB249" s="73">
        <f t="shared" si="183"/>
        <v>-9.3405164421751556E-10</v>
      </c>
      <c r="AD249" s="74">
        <v>3.9999999999999998E-11</v>
      </c>
      <c r="AE249" s="74">
        <v>2.4177802618699999</v>
      </c>
      <c r="AF249" s="74">
        <v>157483.018591053</v>
      </c>
      <c r="AG249" s="73">
        <f t="shared" si="184"/>
        <v>-3.9504771111729709E-11</v>
      </c>
      <c r="AH249" s="73">
        <f t="shared" si="185"/>
        <v>-3.9484325850485772E-11</v>
      </c>
      <c r="AI249" s="73">
        <f t="shared" si="186"/>
        <v>-3.9484324116610201E-11</v>
      </c>
      <c r="AJ249" s="73">
        <f t="shared" si="187"/>
        <v>-3.9484324116461722E-11</v>
      </c>
      <c r="AL249" s="74"/>
      <c r="AM249" s="74"/>
      <c r="AN249" s="74"/>
      <c r="AT249" s="74"/>
      <c r="AU249" s="74"/>
      <c r="AV249" s="74"/>
      <c r="BB249" s="74"/>
      <c r="BC249" s="74"/>
      <c r="BD249" s="74"/>
      <c r="BJ249" s="74">
        <v>3.3799999999999999E-9</v>
      </c>
      <c r="BK249" s="74">
        <v>3.9582339600999998</v>
      </c>
      <c r="BL249" s="74">
        <v>78690.307615598504</v>
      </c>
      <c r="BM249" s="73">
        <f t="shared" si="188"/>
        <v>3.2591856050561651E-9</v>
      </c>
      <c r="BN249" s="73">
        <f t="shared" si="189"/>
        <v>3.2606248507243755E-9</v>
      </c>
      <c r="BO249" s="73">
        <f t="shared" si="190"/>
        <v>3.2606249712108136E-9</v>
      </c>
      <c r="BP249" s="73">
        <f t="shared" si="191"/>
        <v>3.2606249712209358E-9</v>
      </c>
      <c r="BR249" s="74">
        <v>2.1999999999999999E-10</v>
      </c>
      <c r="BS249" s="74">
        <v>4.4754796525999998</v>
      </c>
      <c r="BT249" s="74">
        <v>77829.997686845702</v>
      </c>
      <c r="BU249" s="73">
        <f t="shared" si="192"/>
        <v>1.7889043867056466E-10</v>
      </c>
      <c r="BV249" s="73">
        <f t="shared" si="193"/>
        <v>1.7868607626985319E-10</v>
      </c>
      <c r="BW249" s="73">
        <f t="shared" si="194"/>
        <v>1.7868605909210264E-10</v>
      </c>
      <c r="BX249" s="73">
        <f t="shared" si="195"/>
        <v>1.7868605909064357E-10</v>
      </c>
      <c r="BZ249" s="74"/>
      <c r="CA249" s="74"/>
      <c r="CB249" s="74"/>
      <c r="CH249" s="74"/>
      <c r="CI249" s="74"/>
      <c r="CJ249" s="74"/>
      <c r="CP249" s="74"/>
      <c r="CQ249" s="74"/>
      <c r="CR249" s="74"/>
      <c r="CX249" s="74"/>
      <c r="CY249" s="74"/>
      <c r="CZ249" s="74"/>
      <c r="DF249" s="74">
        <v>1.2900000000000001E-9</v>
      </c>
      <c r="DG249" s="74">
        <v>4.0069121839599999</v>
      </c>
      <c r="DH249" s="74">
        <v>72936.233316339698</v>
      </c>
      <c r="DI249" s="73">
        <f t="shared" si="200"/>
        <v>5.764309656440208E-10</v>
      </c>
      <c r="DJ249" s="73">
        <f t="shared" si="201"/>
        <v>5.7815433234018274E-10</v>
      </c>
      <c r="DK249" s="73">
        <f t="shared" si="202"/>
        <v>5.7815447698349763E-10</v>
      </c>
      <c r="DL249" s="73">
        <f t="shared" si="203"/>
        <v>5.7815447699555906E-10</v>
      </c>
      <c r="DN249" s="74">
        <v>1.4000000000000001E-10</v>
      </c>
      <c r="DO249" s="74">
        <v>1.6839549142600001</v>
      </c>
      <c r="DP249" s="74">
        <v>6681.2248533995999</v>
      </c>
      <c r="DQ249" s="73">
        <f t="shared" si="204"/>
        <v>-1.3585422777843692E-10</v>
      </c>
      <c r="DR249" s="73">
        <f t="shared" si="205"/>
        <v>-1.3585885427089737E-10</v>
      </c>
      <c r="DS249" s="73">
        <f t="shared" si="206"/>
        <v>-1.3585885465924013E-10</v>
      </c>
      <c r="DT249" s="73">
        <f t="shared" si="207"/>
        <v>-1.3585885465927327E-10</v>
      </c>
      <c r="DV249" s="74">
        <v>9.9999999999999994E-12</v>
      </c>
      <c r="DW249" s="74">
        <v>0.99401491672999998</v>
      </c>
      <c r="DX249" s="74">
        <v>50579.619840863699</v>
      </c>
      <c r="DY249" s="73">
        <f t="shared" si="208"/>
        <v>8.2850337997139721E-12</v>
      </c>
      <c r="DZ249" s="73">
        <f t="shared" si="209"/>
        <v>8.2792280745399395E-12</v>
      </c>
      <c r="EA249" s="73">
        <f t="shared" si="210"/>
        <v>8.2792275867061973E-12</v>
      </c>
      <c r="EB249" s="73">
        <f t="shared" si="211"/>
        <v>8.2792275866653908E-12</v>
      </c>
      <c r="ED249" s="74"/>
      <c r="EE249" s="74"/>
      <c r="EF249" s="74"/>
      <c r="EL249" s="74"/>
      <c r="EM249" s="74"/>
      <c r="EN249" s="74"/>
      <c r="ET249" s="74"/>
      <c r="EU249" s="74"/>
      <c r="EV249" s="74"/>
    </row>
    <row r="250" spans="12:152" s="73" customFormat="1" ht="13.5" x14ac:dyDescent="0.3">
      <c r="L250" s="74"/>
      <c r="N250" s="74">
        <v>8.1799999999999995E-9</v>
      </c>
      <c r="O250" s="74">
        <v>1.6147792428700001</v>
      </c>
      <c r="P250" s="74">
        <v>40565.2543247742</v>
      </c>
      <c r="Q250" s="73">
        <f t="shared" si="176"/>
        <v>6.0575293309247949E-9</v>
      </c>
      <c r="R250" s="73">
        <f t="shared" si="177"/>
        <v>6.0620945969000732E-9</v>
      </c>
      <c r="S250" s="73">
        <f t="shared" si="178"/>
        <v>6.0620949800333626E-9</v>
      </c>
      <c r="T250" s="73">
        <f t="shared" si="179"/>
        <v>6.0620949800658311E-9</v>
      </c>
      <c r="V250" s="74">
        <v>1.1800000000000001E-9</v>
      </c>
      <c r="W250" s="74">
        <v>2.0229879497600001</v>
      </c>
      <c r="X250" s="74">
        <v>78283.379185622296</v>
      </c>
      <c r="Y250" s="73">
        <f t="shared" si="180"/>
        <v>-4.8371860824842683E-10</v>
      </c>
      <c r="Z250" s="73">
        <f t="shared" si="181"/>
        <v>-4.8544372234798893E-10</v>
      </c>
      <c r="AA250" s="73">
        <f t="shared" si="182"/>
        <v>-4.8544386713968741E-10</v>
      </c>
      <c r="AB250" s="73">
        <f t="shared" si="183"/>
        <v>-4.8544386715215922E-10</v>
      </c>
      <c r="AD250" s="74">
        <v>5.0000000000000002E-11</v>
      </c>
      <c r="AE250" s="74">
        <v>2.5322631694900002</v>
      </c>
      <c r="AF250" s="74">
        <v>103299.344183108</v>
      </c>
      <c r="AG250" s="73">
        <f t="shared" si="184"/>
        <v>-4.5180654008625473E-11</v>
      </c>
      <c r="AH250" s="73">
        <f t="shared" si="185"/>
        <v>-4.5135238271397626E-11</v>
      </c>
      <c r="AI250" s="73">
        <f t="shared" si="186"/>
        <v>-4.5135234449715365E-11</v>
      </c>
      <c r="AJ250" s="73">
        <f t="shared" si="187"/>
        <v>-4.5135234449392519E-11</v>
      </c>
      <c r="AL250" s="74"/>
      <c r="AM250" s="74"/>
      <c r="AN250" s="74"/>
      <c r="AT250" s="74"/>
      <c r="AU250" s="74"/>
      <c r="AV250" s="74"/>
      <c r="BB250" s="74"/>
      <c r="BC250" s="74"/>
      <c r="BD250" s="74"/>
      <c r="BJ250" s="74">
        <v>3.17E-9</v>
      </c>
      <c r="BK250" s="74">
        <v>3.9813836922000001</v>
      </c>
      <c r="BL250" s="74">
        <v>79852.782320006299</v>
      </c>
      <c r="BM250" s="73">
        <f t="shared" si="188"/>
        <v>3.0065123772169811E-9</v>
      </c>
      <c r="BN250" s="73">
        <f t="shared" si="189"/>
        <v>3.0081518819957555E-9</v>
      </c>
      <c r="BO250" s="73">
        <f t="shared" si="190"/>
        <v>3.0081520193140846E-9</v>
      </c>
      <c r="BP250" s="73">
        <f t="shared" si="191"/>
        <v>3.00815201932568E-9</v>
      </c>
      <c r="BR250" s="74">
        <v>2.1999999999999999E-10</v>
      </c>
      <c r="BS250" s="74">
        <v>5.9308013840499996</v>
      </c>
      <c r="BT250" s="74">
        <v>98068.536716305302</v>
      </c>
      <c r="BU250" s="73">
        <f t="shared" si="192"/>
        <v>-2.087662321893291E-10</v>
      </c>
      <c r="BV250" s="73">
        <f t="shared" si="193"/>
        <v>-2.0862640710564361E-10</v>
      </c>
      <c r="BW250" s="73">
        <f t="shared" si="194"/>
        <v>-2.0862639533030873E-10</v>
      </c>
      <c r="BX250" s="73">
        <f t="shared" si="195"/>
        <v>-2.0862639532930859E-10</v>
      </c>
      <c r="BZ250" s="74"/>
      <c r="CA250" s="74"/>
      <c r="CB250" s="74"/>
      <c r="CH250" s="74"/>
      <c r="CI250" s="74"/>
      <c r="CJ250" s="74"/>
      <c r="CP250" s="74"/>
      <c r="CQ250" s="74"/>
      <c r="CR250" s="74"/>
      <c r="CX250" s="74"/>
      <c r="CY250" s="74"/>
      <c r="CZ250" s="74"/>
      <c r="DF250" s="74">
        <v>1.02E-9</v>
      </c>
      <c r="DG250" s="74">
        <v>0.50487650428999997</v>
      </c>
      <c r="DH250" s="74">
        <v>130012.917516994</v>
      </c>
      <c r="DI250" s="73">
        <f t="shared" si="200"/>
        <v>5.417916131358755E-10</v>
      </c>
      <c r="DJ250" s="73">
        <f t="shared" si="201"/>
        <v>5.4409102138343158E-10</v>
      </c>
      <c r="DK250" s="73">
        <f t="shared" si="202"/>
        <v>5.4409121428468581E-10</v>
      </c>
      <c r="DL250" s="73">
        <f t="shared" si="203"/>
        <v>5.4409121430077168E-10</v>
      </c>
      <c r="DN250" s="74">
        <v>1.2E-10</v>
      </c>
      <c r="DO250" s="74">
        <v>2.1624275222899998</v>
      </c>
      <c r="DP250" s="74">
        <v>29428.515568274001</v>
      </c>
      <c r="DQ250" s="73">
        <f t="shared" si="204"/>
        <v>-1.0375592641565843E-10</v>
      </c>
      <c r="DR250" s="73">
        <f t="shared" si="205"/>
        <v>-1.0371956833940845E-10</v>
      </c>
      <c r="DS250" s="73">
        <f t="shared" si="206"/>
        <v>-1.0371956528512849E-10</v>
      </c>
      <c r="DT250" s="73">
        <f t="shared" si="207"/>
        <v>-1.0371956528486777E-10</v>
      </c>
      <c r="DV250" s="74">
        <v>9.9999999999999994E-12</v>
      </c>
      <c r="DW250" s="74">
        <v>2.6594043711199999</v>
      </c>
      <c r="DX250" s="74">
        <v>79219.309166331106</v>
      </c>
      <c r="DY250" s="73">
        <f t="shared" si="208"/>
        <v>2.8848908679526618E-12</v>
      </c>
      <c r="DZ250" s="73">
        <f t="shared" si="209"/>
        <v>2.9004229067366396E-12</v>
      </c>
      <c r="EA250" s="73">
        <f t="shared" si="210"/>
        <v>2.900424210518166E-12</v>
      </c>
      <c r="EB250" s="73">
        <f t="shared" si="211"/>
        <v>2.9004242106291415E-12</v>
      </c>
      <c r="ED250" s="74"/>
      <c r="EE250" s="74"/>
      <c r="EF250" s="74"/>
      <c r="EL250" s="74"/>
      <c r="EM250" s="74"/>
      <c r="EN250" s="74"/>
      <c r="ET250" s="74"/>
      <c r="EU250" s="74"/>
      <c r="EV250" s="74"/>
    </row>
    <row r="251" spans="12:152" s="73" customFormat="1" ht="13.5" x14ac:dyDescent="0.3">
      <c r="L251" s="74"/>
      <c r="N251" s="74">
        <v>1.0740000000000001E-8</v>
      </c>
      <c r="O251" s="74">
        <v>1.3729602467799999</v>
      </c>
      <c r="P251" s="74">
        <v>23439.448316101101</v>
      </c>
      <c r="Q251" s="73">
        <f t="shared" si="176"/>
        <v>3.8889573328587644E-9</v>
      </c>
      <c r="R251" s="73">
        <f t="shared" si="177"/>
        <v>3.8841506495468534E-9</v>
      </c>
      <c r="S251" s="73">
        <f t="shared" si="178"/>
        <v>3.8841502459303179E-9</v>
      </c>
      <c r="T251" s="73">
        <f t="shared" si="179"/>
        <v>3.8841502458961677E-9</v>
      </c>
      <c r="V251" s="74">
        <v>1.1100000000000001E-9</v>
      </c>
      <c r="W251" s="74">
        <v>4.0731622796</v>
      </c>
      <c r="X251" s="74">
        <v>93028.948467992304</v>
      </c>
      <c r="Y251" s="73">
        <f t="shared" si="180"/>
        <v>7.7972808840983401E-10</v>
      </c>
      <c r="Z251" s="73">
        <f t="shared" si="181"/>
        <v>7.8123198297554199E-10</v>
      </c>
      <c r="AA251" s="73">
        <f t="shared" si="182"/>
        <v>7.812321091266839E-10</v>
      </c>
      <c r="AB251" s="73">
        <f t="shared" si="183"/>
        <v>7.8123210913726198E-10</v>
      </c>
      <c r="AD251" s="74">
        <v>3.9999999999999998E-11</v>
      </c>
      <c r="AE251" s="74">
        <v>3.7145852625</v>
      </c>
      <c r="AF251" s="74">
        <v>26555.868131928601</v>
      </c>
      <c r="AG251" s="73">
        <f t="shared" si="184"/>
        <v>3.1314072085479232E-12</v>
      </c>
      <c r="AH251" s="73">
        <f t="shared" si="185"/>
        <v>3.1530966777911009E-12</v>
      </c>
      <c r="AI251" s="73">
        <f t="shared" si="186"/>
        <v>3.1530984988428275E-12</v>
      </c>
      <c r="AJ251" s="73">
        <f t="shared" si="187"/>
        <v>3.1530984989969606E-12</v>
      </c>
      <c r="AL251" s="74"/>
      <c r="AM251" s="74"/>
      <c r="AN251" s="74"/>
      <c r="AT251" s="74"/>
      <c r="AU251" s="74"/>
      <c r="AV251" s="74"/>
      <c r="BB251" s="74"/>
      <c r="BC251" s="74"/>
      <c r="BD251" s="74"/>
      <c r="BJ251" s="74">
        <v>2.3199999999999998E-9</v>
      </c>
      <c r="BK251" s="74">
        <v>4.6677644168299999</v>
      </c>
      <c r="BL251" s="74">
        <v>28206.667001952599</v>
      </c>
      <c r="BM251" s="73">
        <f t="shared" si="188"/>
        <v>-1.2857748800525975E-9</v>
      </c>
      <c r="BN251" s="73">
        <f t="shared" si="189"/>
        <v>-1.2868903238132764E-9</v>
      </c>
      <c r="BO251" s="73">
        <f t="shared" si="190"/>
        <v>-1.2868904174500736E-9</v>
      </c>
      <c r="BP251" s="73">
        <f t="shared" si="191"/>
        <v>-1.2868904174580838E-9</v>
      </c>
      <c r="BR251" s="74">
        <v>2.1E-10</v>
      </c>
      <c r="BS251" s="74">
        <v>4.4588787973699997</v>
      </c>
      <c r="BT251" s="74">
        <v>52815.703569462399</v>
      </c>
      <c r="BU251" s="73">
        <f t="shared" si="192"/>
        <v>1.702758976426139E-11</v>
      </c>
      <c r="BV251" s="73">
        <f t="shared" si="193"/>
        <v>1.7254003842381968E-11</v>
      </c>
      <c r="BW251" s="73">
        <f t="shared" si="194"/>
        <v>1.7254022851736416E-11</v>
      </c>
      <c r="BX251" s="73">
        <f t="shared" si="195"/>
        <v>1.7254022853330581E-11</v>
      </c>
      <c r="BZ251" s="74"/>
      <c r="CA251" s="74"/>
      <c r="CB251" s="74"/>
      <c r="CH251" s="74"/>
      <c r="CI251" s="74"/>
      <c r="CJ251" s="74"/>
      <c r="CP251" s="74"/>
      <c r="CQ251" s="74"/>
      <c r="CR251" s="74"/>
      <c r="CX251" s="74"/>
      <c r="CY251" s="74"/>
      <c r="CZ251" s="74"/>
      <c r="DF251" s="74">
        <v>1.0399999999999999E-9</v>
      </c>
      <c r="DG251" s="74">
        <v>0.29849788751</v>
      </c>
      <c r="DH251" s="74">
        <v>84546.785274713897</v>
      </c>
      <c r="DI251" s="73">
        <f t="shared" si="200"/>
        <v>-8.4489034840689044E-10</v>
      </c>
      <c r="DJ251" s="73">
        <f t="shared" si="201"/>
        <v>-8.4593923302896672E-10</v>
      </c>
      <c r="DK251" s="73">
        <f t="shared" si="202"/>
        <v>-8.4593932098903571E-10</v>
      </c>
      <c r="DL251" s="73">
        <f t="shared" si="203"/>
        <v>-8.4593932099646359E-10</v>
      </c>
      <c r="DN251" s="74">
        <v>1.2999999999999999E-10</v>
      </c>
      <c r="DO251" s="74">
        <v>0.55373605944000004</v>
      </c>
      <c r="DP251" s="74">
        <v>79852.782320006299</v>
      </c>
      <c r="DQ251" s="73">
        <f t="shared" si="204"/>
        <v>-1.2991338354591678E-10</v>
      </c>
      <c r="DR251" s="73">
        <f t="shared" si="205"/>
        <v>-1.2992097005925297E-10</v>
      </c>
      <c r="DS251" s="73">
        <f t="shared" si="206"/>
        <v>-1.2992097068164083E-10</v>
      </c>
      <c r="DT251" s="73">
        <f t="shared" si="207"/>
        <v>-1.2992097068169338E-10</v>
      </c>
      <c r="DV251" s="74">
        <v>9.9999999999999994E-12</v>
      </c>
      <c r="DW251" s="74">
        <v>2.7812268842400001</v>
      </c>
      <c r="DX251" s="74">
        <v>157636.797401538</v>
      </c>
      <c r="DY251" s="73">
        <f t="shared" si="208"/>
        <v>9.0559868694977641E-12</v>
      </c>
      <c r="DZ251" s="73">
        <f t="shared" si="209"/>
        <v>9.0422455443186691E-12</v>
      </c>
      <c r="EA251" s="73">
        <f t="shared" si="210"/>
        <v>9.0422443866110027E-12</v>
      </c>
      <c r="EB251" s="73">
        <f t="shared" si="211"/>
        <v>9.0422443865119608E-12</v>
      </c>
      <c r="ED251" s="74"/>
      <c r="EE251" s="74"/>
      <c r="EF251" s="74"/>
      <c r="EL251" s="74"/>
      <c r="EM251" s="74"/>
      <c r="EN251" s="74"/>
      <c r="ET251" s="74"/>
      <c r="EU251" s="74"/>
      <c r="EV251" s="74"/>
    </row>
    <row r="252" spans="12:152" s="73" customFormat="1" ht="13.5" x14ac:dyDescent="0.3">
      <c r="L252" s="74"/>
      <c r="N252" s="74">
        <v>8.1199999999999993E-9</v>
      </c>
      <c r="O252" s="74">
        <v>2.82156935191</v>
      </c>
      <c r="P252" s="74">
        <v>25984.8103673556</v>
      </c>
      <c r="Q252" s="73">
        <f t="shared" si="176"/>
        <v>-5.9461126606400253E-9</v>
      </c>
      <c r="R252" s="73">
        <f t="shared" si="177"/>
        <v>-5.949054869008647E-9</v>
      </c>
      <c r="S252" s="73">
        <f t="shared" si="178"/>
        <v>-5.9490551159717023E-9</v>
      </c>
      <c r="T252" s="73">
        <f t="shared" si="179"/>
        <v>-5.9490551159927491E-9</v>
      </c>
      <c r="V252" s="74">
        <v>8.9999999999999999E-10</v>
      </c>
      <c r="W252" s="74">
        <v>5.0172623719200002</v>
      </c>
      <c r="X252" s="74">
        <v>115674.276664601</v>
      </c>
      <c r="Y252" s="73">
        <f t="shared" si="180"/>
        <v>3.521056914355453E-10</v>
      </c>
      <c r="Z252" s="73">
        <f t="shared" si="181"/>
        <v>3.5014234674208977E-10</v>
      </c>
      <c r="AA252" s="73">
        <f t="shared" si="182"/>
        <v>3.5014218181289813E-10</v>
      </c>
      <c r="AB252" s="73">
        <f t="shared" si="183"/>
        <v>3.5014218179894804E-10</v>
      </c>
      <c r="AD252" s="74">
        <v>3.9999999999999998E-11</v>
      </c>
      <c r="AE252" s="74">
        <v>3.8363997571000001</v>
      </c>
      <c r="AF252" s="74">
        <v>150244.34299945299</v>
      </c>
      <c r="AG252" s="73">
        <f t="shared" si="184"/>
        <v>3.9902642095333819E-11</v>
      </c>
      <c r="AH252" s="73">
        <f t="shared" si="185"/>
        <v>3.9893870216819492E-11</v>
      </c>
      <c r="AI252" s="73">
        <f t="shared" si="186"/>
        <v>3.9893869464452099E-11</v>
      </c>
      <c r="AJ252" s="73">
        <f t="shared" si="187"/>
        <v>3.9893869464388535E-11</v>
      </c>
      <c r="AL252" s="74"/>
      <c r="AM252" s="74"/>
      <c r="AN252" s="74"/>
      <c r="AT252" s="74"/>
      <c r="AU252" s="74"/>
      <c r="AV252" s="74"/>
      <c r="BB252" s="74"/>
      <c r="BC252" s="74"/>
      <c r="BD252" s="74"/>
      <c r="BJ252" s="74">
        <v>2.4699999999999999E-9</v>
      </c>
      <c r="BK252" s="74">
        <v>1.4041469661199999</v>
      </c>
      <c r="BL252" s="74">
        <v>181505.94343892499</v>
      </c>
      <c r="BM252" s="73">
        <f t="shared" si="188"/>
        <v>-2.1046881486331973E-9</v>
      </c>
      <c r="BN252" s="73">
        <f t="shared" si="189"/>
        <v>-2.0998677005152539E-9</v>
      </c>
      <c r="BO252" s="73">
        <f t="shared" si="190"/>
        <v>-2.0998672945614617E-9</v>
      </c>
      <c r="BP252" s="73">
        <f t="shared" si="191"/>
        <v>-2.0998672945271589E-9</v>
      </c>
      <c r="BR252" s="74">
        <v>2.1999999999999999E-10</v>
      </c>
      <c r="BS252" s="74">
        <v>1.5127618859700001</v>
      </c>
      <c r="BT252" s="74">
        <v>35191.810135691798</v>
      </c>
      <c r="BU252" s="73">
        <f t="shared" si="192"/>
        <v>5.3618250544547133E-11</v>
      </c>
      <c r="BV252" s="73">
        <f t="shared" si="193"/>
        <v>5.3772030676955166E-11</v>
      </c>
      <c r="BW252" s="73">
        <f t="shared" si="194"/>
        <v>5.3772043587490188E-11</v>
      </c>
      <c r="BX252" s="73">
        <f t="shared" si="195"/>
        <v>5.3772043588581556E-11</v>
      </c>
      <c r="BZ252" s="74"/>
      <c r="CA252" s="74"/>
      <c r="CB252" s="74"/>
      <c r="CH252" s="74"/>
      <c r="CI252" s="74"/>
      <c r="CJ252" s="74"/>
      <c r="CP252" s="74"/>
      <c r="CQ252" s="74"/>
      <c r="CR252" s="74"/>
      <c r="CX252" s="74"/>
      <c r="CY252" s="74"/>
      <c r="CZ252" s="74"/>
      <c r="DF252" s="74">
        <v>1.1800000000000001E-9</v>
      </c>
      <c r="DG252" s="74">
        <v>0.76511176345999998</v>
      </c>
      <c r="DH252" s="74">
        <v>131395.115449479</v>
      </c>
      <c r="DI252" s="73">
        <f t="shared" si="200"/>
        <v>1.8639013038670582E-10</v>
      </c>
      <c r="DJ252" s="73">
        <f t="shared" si="201"/>
        <v>1.8325366788843519E-10</v>
      </c>
      <c r="DK252" s="73">
        <f t="shared" si="202"/>
        <v>1.8325340448861591E-10</v>
      </c>
      <c r="DL252" s="73">
        <f t="shared" si="203"/>
        <v>1.8325340446635209E-10</v>
      </c>
      <c r="DN252" s="74">
        <v>1.2E-10</v>
      </c>
      <c r="DO252" s="74">
        <v>2.1023618846500001</v>
      </c>
      <c r="DP252" s="74">
        <v>24609.0365675098</v>
      </c>
      <c r="DQ252" s="73">
        <f t="shared" si="204"/>
        <v>1.1375250853214632E-10</v>
      </c>
      <c r="DR252" s="73">
        <f t="shared" si="205"/>
        <v>1.1373323222355805E-10</v>
      </c>
      <c r="DS252" s="73">
        <f t="shared" si="206"/>
        <v>1.1373323060386693E-10</v>
      </c>
      <c r="DT252" s="73">
        <f t="shared" si="207"/>
        <v>1.1373323060372988E-10</v>
      </c>
      <c r="DV252" s="74">
        <v>9.9999999999999994E-12</v>
      </c>
      <c r="DW252" s="74">
        <v>5.0286572862199996</v>
      </c>
      <c r="DX252" s="74">
        <v>365230.64398203802</v>
      </c>
      <c r="DY252" s="73">
        <f t="shared" si="208"/>
        <v>8.558784789546347E-12</v>
      </c>
      <c r="DZ252" s="73">
        <f t="shared" si="209"/>
        <v>8.5198574316244381E-12</v>
      </c>
      <c r="EA252" s="73">
        <f t="shared" si="210"/>
        <v>8.5198541431599125E-12</v>
      </c>
      <c r="EB252" s="73">
        <f t="shared" si="211"/>
        <v>8.5198541428789668E-12</v>
      </c>
      <c r="ED252" s="74"/>
      <c r="EE252" s="74"/>
      <c r="EF252" s="74"/>
      <c r="EL252" s="74"/>
      <c r="EM252" s="74"/>
      <c r="EN252" s="74"/>
      <c r="ET252" s="74"/>
      <c r="EU252" s="74"/>
      <c r="EV252" s="74"/>
    </row>
    <row r="253" spans="12:152" s="73" customFormat="1" ht="13.5" x14ac:dyDescent="0.3">
      <c r="L253" s="74"/>
      <c r="N253" s="74">
        <v>7.7499999999999999E-9</v>
      </c>
      <c r="O253" s="74">
        <v>2.8691151006100002</v>
      </c>
      <c r="P253" s="74">
        <v>26727.8004278882</v>
      </c>
      <c r="Q253" s="73">
        <f t="shared" si="176"/>
        <v>-7.4087090327700002E-9</v>
      </c>
      <c r="R253" s="73">
        <f t="shared" si="177"/>
        <v>-7.4099530945568561E-9</v>
      </c>
      <c r="S253" s="73">
        <f t="shared" si="178"/>
        <v>-7.4099531989175769E-9</v>
      </c>
      <c r="T253" s="73">
        <f t="shared" si="179"/>
        <v>-7.4099531989263533E-9</v>
      </c>
      <c r="V253" s="74">
        <v>9.4000000000000006E-10</v>
      </c>
      <c r="W253" s="74">
        <v>2.3180650783200001</v>
      </c>
      <c r="X253" s="74">
        <v>81706.284369687899</v>
      </c>
      <c r="Y253" s="73">
        <f t="shared" si="180"/>
        <v>-8.2970450136973099E-10</v>
      </c>
      <c r="Z253" s="73">
        <f t="shared" si="181"/>
        <v>-8.3044270156768367E-10</v>
      </c>
      <c r="AA253" s="73">
        <f t="shared" si="182"/>
        <v>-8.304427634508642E-10</v>
      </c>
      <c r="AB253" s="73">
        <f t="shared" si="183"/>
        <v>-8.304427634561714E-10</v>
      </c>
      <c r="AD253" s="74">
        <v>3.9999999999999998E-11</v>
      </c>
      <c r="AE253" s="74">
        <v>3.3020186364400002</v>
      </c>
      <c r="AF253" s="74">
        <v>76144.945564344103</v>
      </c>
      <c r="AG253" s="73">
        <f t="shared" si="184"/>
        <v>-2.5212518967906086E-11</v>
      </c>
      <c r="AH253" s="73">
        <f t="shared" si="185"/>
        <v>-2.5164057006214682E-11</v>
      </c>
      <c r="AI253" s="73">
        <f t="shared" si="186"/>
        <v>-2.5164052934674523E-11</v>
      </c>
      <c r="AJ253" s="73">
        <f t="shared" si="187"/>
        <v>-2.5164052934335176E-11</v>
      </c>
      <c r="AL253" s="74"/>
      <c r="AM253" s="74"/>
      <c r="AN253" s="74"/>
      <c r="AT253" s="74"/>
      <c r="AU253" s="74"/>
      <c r="AV253" s="74"/>
      <c r="BB253" s="74"/>
      <c r="BC253" s="74"/>
      <c r="BD253" s="74"/>
      <c r="BJ253" s="74">
        <v>2.28E-9</v>
      </c>
      <c r="BK253" s="74">
        <v>0.25677390581999998</v>
      </c>
      <c r="BL253" s="74">
        <v>103711.715279982</v>
      </c>
      <c r="BM253" s="73">
        <f t="shared" si="188"/>
        <v>1.5253082166559655E-9</v>
      </c>
      <c r="BN253" s="73">
        <f t="shared" si="189"/>
        <v>1.528904587502142E-9</v>
      </c>
      <c r="BO253" s="73">
        <f t="shared" si="190"/>
        <v>1.5289048891712718E-9</v>
      </c>
      <c r="BP253" s="73">
        <f t="shared" si="191"/>
        <v>1.5289048891970386E-9</v>
      </c>
      <c r="BR253" s="74">
        <v>2.5000000000000002E-10</v>
      </c>
      <c r="BS253" s="74">
        <v>3.67349275753</v>
      </c>
      <c r="BT253" s="74">
        <v>853.19638175199998</v>
      </c>
      <c r="BU253" s="73">
        <f t="shared" si="192"/>
        <v>6.2398153827782476E-11</v>
      </c>
      <c r="BV253" s="73">
        <f t="shared" si="193"/>
        <v>6.2393923291839634E-11</v>
      </c>
      <c r="BW253" s="73">
        <f t="shared" si="194"/>
        <v>6.2393922936634075E-11</v>
      </c>
      <c r="BX253" s="73">
        <f t="shared" si="195"/>
        <v>6.2393922936604839E-11</v>
      </c>
      <c r="BZ253" s="74"/>
      <c r="CA253" s="74"/>
      <c r="CB253" s="74"/>
      <c r="CH253" s="74"/>
      <c r="CI253" s="74"/>
      <c r="CJ253" s="74"/>
      <c r="CP253" s="74"/>
      <c r="CQ253" s="74"/>
      <c r="CR253" s="74"/>
      <c r="CX253" s="74"/>
      <c r="CY253" s="74"/>
      <c r="CZ253" s="74"/>
      <c r="DF253" s="74">
        <v>1.2E-9</v>
      </c>
      <c r="DG253" s="74">
        <v>4.4526198923100004</v>
      </c>
      <c r="DH253" s="74">
        <v>71025.033833122507</v>
      </c>
      <c r="DI253" s="73">
        <f t="shared" si="200"/>
        <v>-4.1924084856283521E-10</v>
      </c>
      <c r="DJ253" s="73">
        <f t="shared" si="201"/>
        <v>-4.1760472554469181E-10</v>
      </c>
      <c r="DK253" s="73">
        <f t="shared" si="202"/>
        <v>-4.1760458813523718E-10</v>
      </c>
      <c r="DL253" s="73">
        <f t="shared" si="203"/>
        <v>-4.1760458812372644E-10</v>
      </c>
      <c r="DN253" s="74">
        <v>1.2E-10</v>
      </c>
      <c r="DO253" s="74">
        <v>3.4937235482000002</v>
      </c>
      <c r="DP253" s="74">
        <v>64607.848933546098</v>
      </c>
      <c r="DQ253" s="73">
        <f t="shared" si="204"/>
        <v>-1.0985708998563772E-10</v>
      </c>
      <c r="DR253" s="73">
        <f t="shared" si="205"/>
        <v>-1.0992088896716659E-10</v>
      </c>
      <c r="DS253" s="73">
        <f t="shared" si="206"/>
        <v>-1.0992089431577774E-10</v>
      </c>
      <c r="DT253" s="73">
        <f t="shared" si="207"/>
        <v>-1.0992089431623747E-10</v>
      </c>
      <c r="DV253" s="74">
        <v>9.9999999999999994E-12</v>
      </c>
      <c r="DW253" s="74">
        <v>4.2662977151800003</v>
      </c>
      <c r="DX253" s="74">
        <v>26724.899413598399</v>
      </c>
      <c r="DY253" s="73">
        <f t="shared" si="208"/>
        <v>7.7066337228457052E-13</v>
      </c>
      <c r="DZ253" s="73">
        <f t="shared" si="209"/>
        <v>7.6520573916617156E-13</v>
      </c>
      <c r="EA253" s="73">
        <f t="shared" si="210"/>
        <v>7.6520528092271176E-13</v>
      </c>
      <c r="EB253" s="73">
        <f t="shared" si="211"/>
        <v>7.6520528088360486E-13</v>
      </c>
      <c r="ED253" s="74"/>
      <c r="EE253" s="74"/>
      <c r="EF253" s="74"/>
      <c r="EL253" s="74"/>
      <c r="EM253" s="74"/>
      <c r="EN253" s="74"/>
      <c r="ET253" s="74"/>
      <c r="EU253" s="74"/>
      <c r="EV253" s="74"/>
    </row>
    <row r="254" spans="12:152" s="73" customFormat="1" ht="13.5" x14ac:dyDescent="0.3">
      <c r="L254" s="74"/>
      <c r="N254" s="74">
        <v>7.5499999999999998E-9</v>
      </c>
      <c r="O254" s="74">
        <v>5.4406764518299999</v>
      </c>
      <c r="P254" s="74">
        <v>24609.0365675098</v>
      </c>
      <c r="Q254" s="73">
        <f t="shared" si="176"/>
        <v>-7.4888322785949823E-9</v>
      </c>
      <c r="R254" s="73">
        <f t="shared" si="177"/>
        <v>-7.4883478952583566E-9</v>
      </c>
      <c r="S254" s="73">
        <f t="shared" si="178"/>
        <v>-7.4883478545086751E-9</v>
      </c>
      <c r="T254" s="73">
        <f t="shared" si="179"/>
        <v>-7.4883478545052258E-9</v>
      </c>
      <c r="V254" s="74">
        <v>8.9000000000000003E-10</v>
      </c>
      <c r="W254" s="74">
        <v>5.9441348708800001</v>
      </c>
      <c r="X254" s="74">
        <v>25131.613985603501</v>
      </c>
      <c r="Y254" s="73">
        <f t="shared" si="180"/>
        <v>7.5356007627391538E-10</v>
      </c>
      <c r="Z254" s="73">
        <f t="shared" si="181"/>
        <v>7.5331621977017258E-10</v>
      </c>
      <c r="AA254" s="73">
        <f t="shared" si="182"/>
        <v>7.5331619928712662E-10</v>
      </c>
      <c r="AB254" s="73">
        <f t="shared" si="183"/>
        <v>7.5331619928537558E-10</v>
      </c>
      <c r="AD254" s="74">
        <v>3.9999999999999998E-11</v>
      </c>
      <c r="AE254" s="74">
        <v>0.68904721852999995</v>
      </c>
      <c r="AF254" s="74">
        <v>124156.439857879</v>
      </c>
      <c r="AG254" s="73">
        <f t="shared" si="184"/>
        <v>3.7938216608755298E-11</v>
      </c>
      <c r="AH254" s="73">
        <f t="shared" si="185"/>
        <v>3.7970329718977532E-11</v>
      </c>
      <c r="AI254" s="73">
        <f t="shared" si="186"/>
        <v>3.7970332404952916E-11</v>
      </c>
      <c r="AJ254" s="73">
        <f t="shared" si="187"/>
        <v>3.7970332405181741E-11</v>
      </c>
      <c r="AL254" s="74"/>
      <c r="AM254" s="74"/>
      <c r="AN254" s="74"/>
      <c r="AT254" s="74"/>
      <c r="AU254" s="74"/>
      <c r="AV254" s="74"/>
      <c r="BB254" s="74"/>
      <c r="BC254" s="74"/>
      <c r="BD254" s="74"/>
      <c r="BJ254" s="74">
        <v>2.1900000000000001E-9</v>
      </c>
      <c r="BK254" s="74">
        <v>4.69799359762</v>
      </c>
      <c r="BL254" s="74">
        <v>71582.484571322901</v>
      </c>
      <c r="BM254" s="73">
        <f t="shared" si="188"/>
        <v>5.0257136464747199E-10</v>
      </c>
      <c r="BN254" s="73">
        <f t="shared" si="189"/>
        <v>4.9944564075521144E-10</v>
      </c>
      <c r="BO254" s="73">
        <f t="shared" si="190"/>
        <v>4.9944537826784478E-10</v>
      </c>
      <c r="BP254" s="73">
        <f t="shared" si="191"/>
        <v>4.9944537824554275E-10</v>
      </c>
      <c r="BR254" s="74">
        <v>2.1E-10</v>
      </c>
      <c r="BS254" s="74">
        <v>5.2104566436199997</v>
      </c>
      <c r="BT254" s="74">
        <v>104564.911661734</v>
      </c>
      <c r="BU254" s="73">
        <f t="shared" si="192"/>
        <v>1.4636957149905386E-10</v>
      </c>
      <c r="BV254" s="73">
        <f t="shared" si="193"/>
        <v>1.4669174418450945E-10</v>
      </c>
      <c r="BW254" s="73">
        <f t="shared" si="194"/>
        <v>1.466917712065477E-10</v>
      </c>
      <c r="BX254" s="73">
        <f t="shared" si="195"/>
        <v>1.4669177120883695E-10</v>
      </c>
      <c r="BZ254" s="74"/>
      <c r="CA254" s="74"/>
      <c r="CB254" s="74"/>
      <c r="CH254" s="74"/>
      <c r="CI254" s="74"/>
      <c r="CJ254" s="74"/>
      <c r="CP254" s="74"/>
      <c r="CQ254" s="74"/>
      <c r="CR254" s="74"/>
      <c r="CX254" s="74"/>
      <c r="CY254" s="74"/>
      <c r="CZ254" s="74"/>
      <c r="DF254" s="74">
        <v>1.1700000000000001E-9</v>
      </c>
      <c r="DG254" s="74">
        <v>3.3164413405299999</v>
      </c>
      <c r="DH254" s="74">
        <v>25771.5112719176</v>
      </c>
      <c r="DI254" s="73">
        <f t="shared" si="200"/>
        <v>7.076775186115427E-10</v>
      </c>
      <c r="DJ254" s="73">
        <f t="shared" si="201"/>
        <v>7.0816922792020668E-10</v>
      </c>
      <c r="DK254" s="73">
        <f t="shared" si="202"/>
        <v>7.0816926919678612E-10</v>
      </c>
      <c r="DL254" s="73">
        <f t="shared" si="203"/>
        <v>7.0816926920028013E-10</v>
      </c>
      <c r="DN254" s="74">
        <v>1.2999999999999999E-10</v>
      </c>
      <c r="DO254" s="74">
        <v>3.1631233499700002</v>
      </c>
      <c r="DP254" s="74">
        <v>25881.717593137</v>
      </c>
      <c r="DQ254" s="73">
        <f t="shared" si="204"/>
        <v>-1.0847325707690668E-10</v>
      </c>
      <c r="DR254" s="73">
        <f t="shared" si="205"/>
        <v>-1.0843526010918319E-10</v>
      </c>
      <c r="DS254" s="73">
        <f t="shared" si="206"/>
        <v>-1.0843525691760142E-10</v>
      </c>
      <c r="DT254" s="73">
        <f t="shared" si="207"/>
        <v>-1.0843525691733241E-10</v>
      </c>
      <c r="DV254" s="74">
        <v>9.9999999999999994E-12</v>
      </c>
      <c r="DW254" s="74">
        <v>0.69459147388999998</v>
      </c>
      <c r="DX254" s="74">
        <v>90829.861124705305</v>
      </c>
      <c r="DY254" s="73">
        <f t="shared" si="208"/>
        <v>8.2258510361532594E-12</v>
      </c>
      <c r="DZ254" s="73">
        <f t="shared" si="209"/>
        <v>8.2152579144515605E-12</v>
      </c>
      <c r="EA254" s="73">
        <f t="shared" si="210"/>
        <v>8.2152570238384427E-12</v>
      </c>
      <c r="EB254" s="73">
        <f t="shared" si="211"/>
        <v>8.2152570237619543E-12</v>
      </c>
      <c r="ED254" s="74"/>
      <c r="EE254" s="74"/>
      <c r="EF254" s="74"/>
      <c r="EL254" s="74"/>
      <c r="EM254" s="74"/>
      <c r="EN254" s="74"/>
      <c r="ET254" s="74"/>
      <c r="EU254" s="74"/>
      <c r="EV254" s="74"/>
    </row>
    <row r="255" spans="12:152" s="73" customFormat="1" ht="13.5" x14ac:dyDescent="0.3">
      <c r="L255" s="74"/>
      <c r="N255" s="74">
        <v>9.2099999999999994E-9</v>
      </c>
      <c r="O255" s="74">
        <v>4.7255790143</v>
      </c>
      <c r="P255" s="74">
        <v>14477.3511832</v>
      </c>
      <c r="Q255" s="73">
        <f t="shared" si="176"/>
        <v>4.143433741746628E-9</v>
      </c>
      <c r="R255" s="73">
        <f t="shared" si="177"/>
        <v>4.145872577932145E-9</v>
      </c>
      <c r="S255" s="73">
        <f t="shared" si="178"/>
        <v>4.145872782686584E-9</v>
      </c>
      <c r="T255" s="73">
        <f t="shared" si="179"/>
        <v>4.1458727827038804E-9</v>
      </c>
      <c r="V255" s="74">
        <v>9.5000000000000003E-10</v>
      </c>
      <c r="W255" s="74">
        <v>3.7229989459000001</v>
      </c>
      <c r="X255" s="74">
        <v>90829.861124705305</v>
      </c>
      <c r="Y255" s="73">
        <f t="shared" si="180"/>
        <v>-7.1544232887274277E-10</v>
      </c>
      <c r="Z255" s="73">
        <f t="shared" si="181"/>
        <v>-7.1427832930099138E-10</v>
      </c>
      <c r="AA255" s="73">
        <f t="shared" si="182"/>
        <v>-7.1427823146550319E-10</v>
      </c>
      <c r="AB255" s="73">
        <f t="shared" si="183"/>
        <v>-7.1427823145710079E-10</v>
      </c>
      <c r="AD255" s="74">
        <v>3.9999999999999998E-11</v>
      </c>
      <c r="AE255" s="74">
        <v>1.7320652298899999</v>
      </c>
      <c r="AF255" s="74">
        <v>178063.36849396001</v>
      </c>
      <c r="AG255" s="73">
        <f t="shared" si="184"/>
        <v>-3.6655542503476473E-11</v>
      </c>
      <c r="AH255" s="73">
        <f t="shared" si="185"/>
        <v>-3.671369442002914E-11</v>
      </c>
      <c r="AI255" s="73">
        <f t="shared" si="186"/>
        <v>-3.6713699282085777E-11</v>
      </c>
      <c r="AJ255" s="73">
        <f t="shared" si="187"/>
        <v>-3.6713699282497338E-11</v>
      </c>
      <c r="AL255" s="74"/>
      <c r="AM255" s="74"/>
      <c r="AN255" s="74"/>
      <c r="AT255" s="74"/>
      <c r="AU255" s="74"/>
      <c r="AV255" s="74"/>
      <c r="BB255" s="74"/>
      <c r="BC255" s="74"/>
      <c r="BD255" s="74"/>
      <c r="BJ255" s="74">
        <v>2.21E-9</v>
      </c>
      <c r="BK255" s="74">
        <v>4.46394113791</v>
      </c>
      <c r="BL255" s="74">
        <v>81706.284369687899</v>
      </c>
      <c r="BM255" s="73">
        <f t="shared" si="188"/>
        <v>1.9326137995130772E-9</v>
      </c>
      <c r="BN255" s="73">
        <f t="shared" si="189"/>
        <v>1.9308171548233444E-9</v>
      </c>
      <c r="BO255" s="73">
        <f t="shared" si="190"/>
        <v>1.9308170037462812E-9</v>
      </c>
      <c r="BP255" s="73">
        <f t="shared" si="191"/>
        <v>1.9308170037333242E-9</v>
      </c>
      <c r="BR255" s="74">
        <v>2.3000000000000001E-10</v>
      </c>
      <c r="BS255" s="74">
        <v>3.5240087362399999</v>
      </c>
      <c r="BT255" s="74">
        <v>100909.03762133099</v>
      </c>
      <c r="BU255" s="73">
        <f t="shared" si="192"/>
        <v>-1.9302457854940997E-10</v>
      </c>
      <c r="BV255" s="73">
        <f t="shared" si="193"/>
        <v>-1.9276567746488954E-10</v>
      </c>
      <c r="BW255" s="73">
        <f t="shared" si="194"/>
        <v>-1.927656556924537E-10</v>
      </c>
      <c r="BX255" s="73">
        <f t="shared" si="195"/>
        <v>-1.9276565569059942E-10</v>
      </c>
      <c r="BZ255" s="74"/>
      <c r="CA255" s="74"/>
      <c r="CB255" s="74"/>
      <c r="CH255" s="74"/>
      <c r="CI255" s="74"/>
      <c r="CJ255" s="74"/>
      <c r="CP255" s="74"/>
      <c r="CQ255" s="74"/>
      <c r="CR255" s="74"/>
      <c r="CX255" s="74"/>
      <c r="CY255" s="74"/>
      <c r="CZ255" s="74"/>
      <c r="DF255" s="74">
        <v>1.0999999999999999E-9</v>
      </c>
      <c r="DG255" s="74">
        <v>2.6324993430000001</v>
      </c>
      <c r="DH255" s="74">
        <v>71582.484571322901</v>
      </c>
      <c r="DI255" s="73">
        <f t="shared" si="200"/>
        <v>-1.0621329858824994E-9</v>
      </c>
      <c r="DJ255" s="73">
        <f t="shared" si="201"/>
        <v>-1.0617123259437324E-9</v>
      </c>
      <c r="DK255" s="73">
        <f t="shared" si="202"/>
        <v>-1.0617122905284275E-9</v>
      </c>
      <c r="DL255" s="73">
        <f t="shared" si="203"/>
        <v>-1.0617122905254186E-9</v>
      </c>
      <c r="DN255" s="74">
        <v>1.2E-10</v>
      </c>
      <c r="DO255" s="74">
        <v>0.32301447482000001</v>
      </c>
      <c r="DP255" s="74">
        <v>78690.307615598504</v>
      </c>
      <c r="DQ255" s="73">
        <f t="shared" si="204"/>
        <v>-1.1696318208213365E-10</v>
      </c>
      <c r="DR255" s="73">
        <f t="shared" si="205"/>
        <v>-1.1691979436579823E-10</v>
      </c>
      <c r="DS255" s="73">
        <f t="shared" si="206"/>
        <v>-1.1691979071012397E-10</v>
      </c>
      <c r="DT255" s="73">
        <f t="shared" si="207"/>
        <v>-1.1691979070981686E-10</v>
      </c>
      <c r="DV255" s="74">
        <v>9.9999999999999994E-12</v>
      </c>
      <c r="DW255" s="74">
        <v>3.7483473687300002</v>
      </c>
      <c r="DX255" s="74">
        <v>44295.717129809404</v>
      </c>
      <c r="DY255" s="73">
        <f t="shared" si="208"/>
        <v>8.0894535533067571E-12</v>
      </c>
      <c r="DZ255" s="73">
        <f t="shared" si="209"/>
        <v>8.0947838900690652E-12</v>
      </c>
      <c r="EA255" s="73">
        <f t="shared" si="210"/>
        <v>8.0947843373347198E-12</v>
      </c>
      <c r="EB255" s="73">
        <f t="shared" si="211"/>
        <v>8.0947843373727685E-12</v>
      </c>
      <c r="ED255" s="74"/>
      <c r="EE255" s="74"/>
      <c r="EF255" s="74"/>
      <c r="EL255" s="74"/>
      <c r="EM255" s="74"/>
      <c r="EN255" s="74"/>
      <c r="ET255" s="74"/>
      <c r="EU255" s="74"/>
      <c r="EV255" s="74"/>
    </row>
    <row r="256" spans="12:152" s="73" customFormat="1" ht="13.5" x14ac:dyDescent="0.3">
      <c r="L256" s="74"/>
      <c r="N256" s="74">
        <v>9.1399999999999995E-9</v>
      </c>
      <c r="O256" s="74">
        <v>4.7082634990400001</v>
      </c>
      <c r="P256" s="74">
        <v>6681.2248533995999</v>
      </c>
      <c r="Q256" s="73">
        <f t="shared" si="176"/>
        <v>9.0667559635540709E-9</v>
      </c>
      <c r="R256" s="73">
        <f t="shared" si="177"/>
        <v>9.0669139055993957E-9</v>
      </c>
      <c r="S256" s="73">
        <f t="shared" si="178"/>
        <v>9.0669139188533984E-9</v>
      </c>
      <c r="T256" s="73">
        <f t="shared" si="179"/>
        <v>9.0669139188545283E-9</v>
      </c>
      <c r="V256" s="74">
        <v>1.2E-9</v>
      </c>
      <c r="W256" s="74">
        <v>5.44384753792</v>
      </c>
      <c r="X256" s="74">
        <v>51749.208092272303</v>
      </c>
      <c r="Y256" s="73">
        <f t="shared" si="180"/>
        <v>-7.8233595456256743E-10</v>
      </c>
      <c r="Z256" s="73">
        <f t="shared" si="181"/>
        <v>-7.8329996223394362E-10</v>
      </c>
      <c r="AA256" s="73">
        <f t="shared" si="182"/>
        <v>-7.8330004313696454E-10</v>
      </c>
      <c r="AB256" s="73">
        <f t="shared" si="183"/>
        <v>-7.8330004314388918E-10</v>
      </c>
      <c r="AD256" s="74">
        <v>5.0000000000000002E-11</v>
      </c>
      <c r="AE256" s="74">
        <v>3.2099148989200001</v>
      </c>
      <c r="AF256" s="74">
        <v>71025.033833122507</v>
      </c>
      <c r="AG256" s="73">
        <f t="shared" si="184"/>
        <v>3.8721357881691968E-11</v>
      </c>
      <c r="AH256" s="73">
        <f t="shared" si="185"/>
        <v>3.8767334769401922E-11</v>
      </c>
      <c r="AI256" s="73">
        <f t="shared" si="186"/>
        <v>3.876733862627421E-11</v>
      </c>
      <c r="AJ256" s="73">
        <f t="shared" si="187"/>
        <v>3.8767338626597302E-11</v>
      </c>
      <c r="AL256" s="74"/>
      <c r="AM256" s="74"/>
      <c r="AN256" s="74"/>
      <c r="AT256" s="74"/>
      <c r="AU256" s="74"/>
      <c r="AV256" s="74"/>
      <c r="BB256" s="74"/>
      <c r="BC256" s="74"/>
      <c r="BD256" s="74"/>
      <c r="BJ256" s="74">
        <v>2.5399999999999999E-9</v>
      </c>
      <c r="BK256" s="74">
        <v>1.43735157085</v>
      </c>
      <c r="BL256" s="74">
        <v>5327.4761083827998</v>
      </c>
      <c r="BM256" s="73">
        <f t="shared" si="188"/>
        <v>2.539998554508159E-9</v>
      </c>
      <c r="BN256" s="73">
        <f t="shared" si="189"/>
        <v>2.5399988350748017E-9</v>
      </c>
      <c r="BO256" s="73">
        <f t="shared" si="190"/>
        <v>2.5399988350970889E-9</v>
      </c>
      <c r="BP256" s="73">
        <f t="shared" si="191"/>
        <v>2.5399988350970909E-9</v>
      </c>
      <c r="BR256" s="74">
        <v>2.1E-10</v>
      </c>
      <c r="BS256" s="74">
        <v>0.91705070968000002</v>
      </c>
      <c r="BT256" s="74">
        <v>97580.901965051104</v>
      </c>
      <c r="BU256" s="73">
        <f t="shared" si="192"/>
        <v>-1.6217017499630547E-10</v>
      </c>
      <c r="BV256" s="73">
        <f t="shared" si="193"/>
        <v>-1.6190319142047195E-10</v>
      </c>
      <c r="BW256" s="73">
        <f t="shared" si="194"/>
        <v>-1.6190316897680593E-10</v>
      </c>
      <c r="BX256" s="73">
        <f t="shared" si="195"/>
        <v>-1.6190316897492052E-10</v>
      </c>
      <c r="BZ256" s="74"/>
      <c r="CA256" s="74"/>
      <c r="CB256" s="74"/>
      <c r="CH256" s="74"/>
      <c r="CI256" s="74"/>
      <c r="CJ256" s="74"/>
      <c r="CP256" s="74"/>
      <c r="CQ256" s="74"/>
      <c r="CR256" s="74"/>
      <c r="CX256" s="74"/>
      <c r="CY256" s="74"/>
      <c r="CZ256" s="74"/>
      <c r="DF256" s="74">
        <v>9.6999999999999996E-10</v>
      </c>
      <c r="DG256" s="74">
        <v>2.66105435933</v>
      </c>
      <c r="DH256" s="74">
        <v>155418.04029735099</v>
      </c>
      <c r="DI256" s="73">
        <f t="shared" si="200"/>
        <v>4.3643035889195426E-10</v>
      </c>
      <c r="DJ256" s="73">
        <f t="shared" si="201"/>
        <v>4.391857268369982E-10</v>
      </c>
      <c r="DK256" s="73">
        <f t="shared" si="202"/>
        <v>4.3918595799678689E-10</v>
      </c>
      <c r="DL256" s="73">
        <f t="shared" si="203"/>
        <v>4.3918595801645197E-10</v>
      </c>
      <c r="DN256" s="74">
        <v>1.5999999999999999E-10</v>
      </c>
      <c r="DO256" s="74">
        <v>3.6759197689700001</v>
      </c>
      <c r="DP256" s="74">
        <v>78259.828089364499</v>
      </c>
      <c r="DQ256" s="73">
        <f t="shared" si="204"/>
        <v>1.1999755104270458E-10</v>
      </c>
      <c r="DR256" s="73">
        <f t="shared" si="205"/>
        <v>1.1982775552997058E-10</v>
      </c>
      <c r="DS256" s="73">
        <f t="shared" si="206"/>
        <v>1.1982774126066405E-10</v>
      </c>
      <c r="DT256" s="73">
        <f t="shared" si="207"/>
        <v>1.1982774125945866E-10</v>
      </c>
      <c r="DV256" s="74">
        <v>9.9999999999999994E-12</v>
      </c>
      <c r="DW256" s="74">
        <v>2.6718160010399998</v>
      </c>
      <c r="DX256" s="74">
        <v>5327.4761083827998</v>
      </c>
      <c r="DY256" s="73">
        <f t="shared" si="208"/>
        <v>3.2901946498935445E-12</v>
      </c>
      <c r="DZ256" s="73">
        <f t="shared" si="209"/>
        <v>3.2912250514561411E-12</v>
      </c>
      <c r="EA256" s="73">
        <f t="shared" si="210"/>
        <v>3.2912251379691297E-12</v>
      </c>
      <c r="EB256" s="73">
        <f t="shared" si="211"/>
        <v>3.291225137976376E-12</v>
      </c>
      <c r="ED256" s="74"/>
      <c r="EE256" s="74"/>
      <c r="EF256" s="74"/>
      <c r="EL256" s="74"/>
      <c r="EM256" s="74"/>
      <c r="EN256" s="74"/>
      <c r="ET256" s="74"/>
      <c r="EU256" s="74"/>
      <c r="EV256" s="74"/>
    </row>
    <row r="257" spans="12:152" s="73" customFormat="1" ht="13.5" x14ac:dyDescent="0.3">
      <c r="L257" s="74"/>
      <c r="N257" s="74">
        <v>7.4899999999999996E-9</v>
      </c>
      <c r="O257" s="74">
        <v>1.8027954102599999</v>
      </c>
      <c r="P257" s="74">
        <v>84546.785274713897</v>
      </c>
      <c r="Q257" s="73">
        <f t="shared" ref="Q257:Q320" si="212">N257*COS(O257+P257*$C$32)</f>
        <v>3.9534905011269442E-9</v>
      </c>
      <c r="R257" s="73">
        <f t="shared" ref="R257:R320" si="213">N257*COS(O257+P257*$C$53)</f>
        <v>3.942468262678659E-9</v>
      </c>
      <c r="S257" s="73">
        <f t="shared" ref="S257:S320" si="214">N257*COS(O257+P257*$C$74)</f>
        <v>3.9424673367318219E-9</v>
      </c>
      <c r="T257" s="73">
        <f t="shared" ref="T257:T320" si="215">N257*COS(O257+P257*$C$95)</f>
        <v>3.9424673366536293E-9</v>
      </c>
      <c r="V257" s="74">
        <v>1.0500000000000001E-9</v>
      </c>
      <c r="W257" s="74">
        <v>5.0180382655200004</v>
      </c>
      <c r="X257" s="74">
        <v>78259.828089364499</v>
      </c>
      <c r="Y257" s="73">
        <f t="shared" ref="Y257:Y320" si="216">V257*COS(W257+X257*$C$32)</f>
        <v>8.5496198436303243E-10</v>
      </c>
      <c r="Z257" s="73">
        <f t="shared" ref="Z257:Z320" si="217">V257*COS(W257+X257*$C$53)</f>
        <v>8.559379300061252E-10</v>
      </c>
      <c r="AA257" s="73">
        <f t="shared" ref="AA257:AA320" si="218">V257*COS(W257+X257*$C$74)</f>
        <v>8.5593801185619554E-10</v>
      </c>
      <c r="AB257" s="73">
        <f t="shared" ref="AB257:AB320" si="219">V257*COS(W257+X257*$C$95)</f>
        <v>8.5593801186310963E-10</v>
      </c>
      <c r="AD257" s="74">
        <v>5.0000000000000002E-11</v>
      </c>
      <c r="AE257" s="74">
        <v>3.6940887658100001</v>
      </c>
      <c r="AF257" s="74">
        <v>105940.68546158</v>
      </c>
      <c r="AG257" s="73">
        <f t="shared" ref="AG257:AG320" si="220">AD257*COS(AE257+AF257*$C$32)</f>
        <v>-4.6746254701006465E-11</v>
      </c>
      <c r="AH257" s="73">
        <f t="shared" ref="AH257:AH320" si="221">AD257*COS(AE257+AF257*$C$53)</f>
        <v>-4.6707646141960295E-11</v>
      </c>
      <c r="AI257" s="73">
        <f t="shared" ref="AI257:AI320" si="222">AD257*COS(AE257+AF257*$C$74)</f>
        <v>-4.6707642891070216E-11</v>
      </c>
      <c r="AJ257" s="73">
        <f t="shared" ref="AJ257:AJ320" si="223">AD257*COS(AE257+AF257*$C$95)</f>
        <v>-4.6707642890794325E-11</v>
      </c>
      <c r="AL257" s="74"/>
      <c r="AM257" s="74"/>
      <c r="AN257" s="74"/>
      <c r="AT257" s="74"/>
      <c r="AU257" s="74"/>
      <c r="AV257" s="74"/>
      <c r="BB257" s="74"/>
      <c r="BC257" s="74"/>
      <c r="BD257" s="74"/>
      <c r="BJ257" s="74">
        <v>1.99E-9</v>
      </c>
      <c r="BK257" s="74">
        <v>5.7667443370399996</v>
      </c>
      <c r="BL257" s="74">
        <v>157483.018591053</v>
      </c>
      <c r="BM257" s="73">
        <f t="shared" ref="BM257:BM320" si="224">BJ257*COS(BK257+BL257*$C$32)</f>
        <v>1.9875278232076131E-9</v>
      </c>
      <c r="BN257" s="73">
        <f t="shared" ref="BN257:BN320" si="225">BJ257*COS(BK257+BL257*$C$53)</f>
        <v>1.9878373379423098E-9</v>
      </c>
      <c r="BO257" s="73">
        <f t="shared" ref="BO257:BO320" si="226">BJ257*COS(BK257+BL257*$C$74)</f>
        <v>1.9878373630615045E-9</v>
      </c>
      <c r="BP257" s="73">
        <f t="shared" ref="BP257:BP320" si="227">BJ257*COS(BK257+BL257*$C$95)</f>
        <v>1.9878373630636556E-9</v>
      </c>
      <c r="BR257" s="74">
        <v>2.1E-10</v>
      </c>
      <c r="BS257" s="74">
        <v>3.93681460045</v>
      </c>
      <c r="BT257" s="74">
        <v>25455.119402261</v>
      </c>
      <c r="BU257" s="73">
        <f t="shared" ref="BU257:BU320" si="228">BR257*COS(BS257+BT257*$C$32)</f>
        <v>-1.885773641768954E-10</v>
      </c>
      <c r="BV257" s="73">
        <f t="shared" ref="BV257:BV320" si="229">BR257*COS(BS257+BT257*$C$53)</f>
        <v>-1.8852916146257211E-10</v>
      </c>
      <c r="BW257" s="73">
        <f t="shared" ref="BW257:BW320" si="230">BR257*COS(BS257+BT257*$C$74)</f>
        <v>-1.8852915741322251E-10</v>
      </c>
      <c r="BX257" s="73">
        <f t="shared" ref="BX257:BX320" si="231">BR257*COS(BS257+BT257*$C$95)</f>
        <v>-1.8852915741288073E-10</v>
      </c>
      <c r="BZ257" s="74"/>
      <c r="CA257" s="74"/>
      <c r="CB257" s="74"/>
      <c r="CH257" s="74"/>
      <c r="CI257" s="74"/>
      <c r="CJ257" s="74"/>
      <c r="CP257" s="74"/>
      <c r="CQ257" s="74"/>
      <c r="CR257" s="74"/>
      <c r="CX257" s="74"/>
      <c r="CY257" s="74"/>
      <c r="CZ257" s="74"/>
      <c r="DF257" s="74">
        <v>1.13E-9</v>
      </c>
      <c r="DG257" s="74">
        <v>5.8873357539000004</v>
      </c>
      <c r="DH257" s="74">
        <v>26404.295011230799</v>
      </c>
      <c r="DI257" s="73">
        <f t="shared" ref="DI257:DI320" si="232">DF257*COS(DG257+DH257*$C$32)</f>
        <v>4.0593723315110464E-10</v>
      </c>
      <c r="DJ257" s="73">
        <f t="shared" ref="DJ257:DJ320" si="233">DF257*COS(DG257+DH257*$C$53)</f>
        <v>4.0650749827604761E-10</v>
      </c>
      <c r="DK257" s="73">
        <f t="shared" ref="DK257:DK320" si="234">DF257*COS(DG257+DH257*$C$74)</f>
        <v>4.0650754615168434E-10</v>
      </c>
      <c r="DL257" s="73">
        <f t="shared" ref="DL257:DL320" si="235">DF257*COS(DG257+DH257*$C$95)</f>
        <v>4.0650754615575981E-10</v>
      </c>
      <c r="DN257" s="74">
        <v>1.2E-10</v>
      </c>
      <c r="DO257" s="74">
        <v>0.81060544328999995</v>
      </c>
      <c r="DP257" s="74">
        <v>81706.284369687899</v>
      </c>
      <c r="DQ257" s="73">
        <f t="shared" ref="DQ257:DQ320" si="236">DN257*COS(DO257+DP257*$C$32)</f>
        <v>-6.299149441869267E-11</v>
      </c>
      <c r="DR257" s="73">
        <f t="shared" ref="DR257:DR320" si="237">DN257*COS(DO257+DP257*$C$53)</f>
        <v>-6.2820478230189825E-11</v>
      </c>
      <c r="DS257" s="73">
        <f t="shared" ref="DS257:DS320" si="238">DN257*COS(DO257+DP257*$C$74)</f>
        <v>-6.2820463863927696E-11</v>
      </c>
      <c r="DT257" s="73">
        <f t="shared" ref="DT257:DT320" si="239">DN257*COS(DO257+DP257*$C$95)</f>
        <v>-6.2820463862695585E-11</v>
      </c>
      <c r="DV257" s="74">
        <v>9.9999999999999994E-12</v>
      </c>
      <c r="DW257" s="74">
        <v>5.1076913014100001</v>
      </c>
      <c r="DX257" s="74">
        <v>58946.516884393903</v>
      </c>
      <c r="DY257" s="73">
        <f t="shared" ref="DY257:DY320" si="240">DV257*COS(DW257+DX257*$C$32)</f>
        <v>3.7768684752289454E-12</v>
      </c>
      <c r="DZ257" s="73">
        <f t="shared" ref="DZ257:DZ320" si="241">DV257*COS(DW257+DX257*$C$53)</f>
        <v>3.7880449144027457E-12</v>
      </c>
      <c r="EA257" s="73">
        <f t="shared" ref="EA257:EA320" si="242">DV257*COS(DW257+DX257*$C$74)</f>
        <v>3.7880458525669468E-12</v>
      </c>
      <c r="EB257" s="73">
        <f t="shared" ref="EB257:EB320" si="243">DV257*COS(DW257+DX257*$C$95)</f>
        <v>3.7880458526469103E-12</v>
      </c>
      <c r="ED257" s="74"/>
      <c r="EE257" s="74"/>
      <c r="EF257" s="74"/>
      <c r="EL257" s="74"/>
      <c r="EM257" s="74"/>
      <c r="EN257" s="74"/>
      <c r="ET257" s="74"/>
      <c r="EU257" s="74"/>
      <c r="EV257" s="74"/>
    </row>
    <row r="258" spans="12:152" s="73" customFormat="1" ht="13.5" x14ac:dyDescent="0.3">
      <c r="L258" s="74"/>
      <c r="N258" s="74">
        <v>9.0699999999999995E-9</v>
      </c>
      <c r="O258" s="74">
        <v>0.64974692551000002</v>
      </c>
      <c r="P258" s="74">
        <v>78283.379185622296</v>
      </c>
      <c r="Q258" s="73">
        <f t="shared" si="212"/>
        <v>-8.8417403095922467E-9</v>
      </c>
      <c r="R258" s="73">
        <f t="shared" si="213"/>
        <v>-8.8384868507295253E-9</v>
      </c>
      <c r="S258" s="73">
        <f t="shared" si="214"/>
        <v>-8.8384865766084795E-9</v>
      </c>
      <c r="T258" s="73">
        <f t="shared" si="215"/>
        <v>-8.8384865765848684E-9</v>
      </c>
      <c r="V258" s="74">
        <v>8.6000000000000003E-10</v>
      </c>
      <c r="W258" s="74">
        <v>1.83551544255</v>
      </c>
      <c r="X258" s="74">
        <v>143961.26714946199</v>
      </c>
      <c r="Y258" s="73">
        <f t="shared" si="216"/>
        <v>-7.7543934714862939E-10</v>
      </c>
      <c r="Z258" s="73">
        <f t="shared" si="217"/>
        <v>-7.7433944991938915E-10</v>
      </c>
      <c r="AA258" s="73">
        <f t="shared" si="218"/>
        <v>-7.7433935728702872E-10</v>
      </c>
      <c r="AB258" s="73">
        <f t="shared" si="219"/>
        <v>-7.7433935727920183E-10</v>
      </c>
      <c r="AD258" s="74">
        <v>3.9999999999999998E-11</v>
      </c>
      <c r="AE258" s="74">
        <v>2.7586794425400001</v>
      </c>
      <c r="AF258" s="74">
        <v>391318.54712361202</v>
      </c>
      <c r="AG258" s="73">
        <f t="shared" si="220"/>
        <v>3.9902182064032056E-11</v>
      </c>
      <c r="AH258" s="73">
        <f t="shared" si="221"/>
        <v>3.9878493242984923E-11</v>
      </c>
      <c r="AI258" s="73">
        <f t="shared" si="222"/>
        <v>3.9878491146447859E-11</v>
      </c>
      <c r="AJ258" s="73">
        <f t="shared" si="223"/>
        <v>3.9878491146269356E-11</v>
      </c>
      <c r="AL258" s="74"/>
      <c r="AM258" s="74"/>
      <c r="AN258" s="74"/>
      <c r="AT258" s="74"/>
      <c r="AU258" s="74"/>
      <c r="AV258" s="74"/>
      <c r="BB258" s="74"/>
      <c r="BC258" s="74"/>
      <c r="BD258" s="74"/>
      <c r="BJ258" s="74">
        <v>2.5300000000000002E-9</v>
      </c>
      <c r="BK258" s="74">
        <v>2.4748121515900001</v>
      </c>
      <c r="BL258" s="74">
        <v>72936.233316339698</v>
      </c>
      <c r="BM258" s="73">
        <f t="shared" si="224"/>
        <v>2.3054075592596792E-9</v>
      </c>
      <c r="BN258" s="73">
        <f t="shared" si="225"/>
        <v>2.3038481972637385E-9</v>
      </c>
      <c r="BO258" s="73">
        <f t="shared" si="226"/>
        <v>2.30384806612057E-9</v>
      </c>
      <c r="BP258" s="73">
        <f t="shared" si="227"/>
        <v>2.3038480661096347E-9</v>
      </c>
      <c r="BR258" s="74">
        <v>2.0000000000000001E-10</v>
      </c>
      <c r="BS258" s="74">
        <v>2.51210823023</v>
      </c>
      <c r="BT258" s="74">
        <v>104347.73123093801</v>
      </c>
      <c r="BU258" s="73">
        <f t="shared" si="228"/>
        <v>1.3094025473261722E-10</v>
      </c>
      <c r="BV258" s="73">
        <f t="shared" si="229"/>
        <v>1.3126305986359505E-10</v>
      </c>
      <c r="BW258" s="73">
        <f t="shared" si="230"/>
        <v>1.3126308694179763E-10</v>
      </c>
      <c r="BX258" s="73">
        <f t="shared" si="231"/>
        <v>1.3126308694409642E-10</v>
      </c>
      <c r="BZ258" s="74"/>
      <c r="CA258" s="74"/>
      <c r="CB258" s="74"/>
      <c r="CH258" s="74"/>
      <c r="CI258" s="74"/>
      <c r="CJ258" s="74"/>
      <c r="CP258" s="74"/>
      <c r="CQ258" s="74"/>
      <c r="CR258" s="74"/>
      <c r="CX258" s="74"/>
      <c r="CY258" s="74"/>
      <c r="CZ258" s="74"/>
      <c r="DF258" s="74">
        <v>9.7999999999999992E-10</v>
      </c>
      <c r="DG258" s="74">
        <v>2.0141745709499999</v>
      </c>
      <c r="DH258" s="74">
        <v>78477.008520160496</v>
      </c>
      <c r="DI258" s="73">
        <f t="shared" si="232"/>
        <v>4.0664139660874973E-10</v>
      </c>
      <c r="DJ258" s="73">
        <f t="shared" si="233"/>
        <v>4.0807408227157429E-10</v>
      </c>
      <c r="DK258" s="73">
        <f t="shared" si="234"/>
        <v>4.0807420251862167E-10</v>
      </c>
      <c r="DL258" s="73">
        <f t="shared" si="235"/>
        <v>4.0807420252875112E-10</v>
      </c>
      <c r="DN258" s="74">
        <v>1.5E-10</v>
      </c>
      <c r="DO258" s="74">
        <v>2.5780236027300001</v>
      </c>
      <c r="DP258" s="74">
        <v>93028.948467992304</v>
      </c>
      <c r="DQ258" s="73">
        <f t="shared" si="236"/>
        <v>1.1441775845432554E-10</v>
      </c>
      <c r="DR258" s="73">
        <f t="shared" si="237"/>
        <v>1.1423272927472029E-10</v>
      </c>
      <c r="DS258" s="73">
        <f t="shared" si="238"/>
        <v>1.1423271372185952E-10</v>
      </c>
      <c r="DT258" s="73">
        <f t="shared" si="239"/>
        <v>1.1423271372055536E-10</v>
      </c>
      <c r="DV258" s="74">
        <v>9.9999999999999994E-12</v>
      </c>
      <c r="DW258" s="74">
        <v>0.55503171074000002</v>
      </c>
      <c r="DX258" s="74">
        <v>69159.802430604905</v>
      </c>
      <c r="DY258" s="73">
        <f t="shared" si="240"/>
        <v>6.6083709825121233E-12</v>
      </c>
      <c r="DZ258" s="73">
        <f t="shared" si="241"/>
        <v>6.5977328679369439E-12</v>
      </c>
      <c r="EA258" s="73">
        <f t="shared" si="242"/>
        <v>6.5977319741834745E-12</v>
      </c>
      <c r="EB258" s="73">
        <f t="shared" si="243"/>
        <v>6.5977319741082948E-12</v>
      </c>
      <c r="ED258" s="74"/>
      <c r="EE258" s="74"/>
      <c r="EF258" s="74"/>
      <c r="EL258" s="74"/>
      <c r="EM258" s="74"/>
      <c r="EN258" s="74"/>
      <c r="ET258" s="74"/>
      <c r="EU258" s="74"/>
      <c r="EV258" s="74"/>
    </row>
    <row r="259" spans="12:152" s="73" customFormat="1" ht="13.5" x14ac:dyDescent="0.3">
      <c r="L259" s="74"/>
      <c r="N259" s="74">
        <v>8.5400000000000007E-9</v>
      </c>
      <c r="O259" s="74">
        <v>5.05058435764</v>
      </c>
      <c r="P259" s="74">
        <v>307.55762096960001</v>
      </c>
      <c r="Q259" s="73">
        <f t="shared" si="212"/>
        <v>-6.9449348321404131E-9</v>
      </c>
      <c r="R259" s="73">
        <f t="shared" si="213"/>
        <v>-6.9449661391157303E-9</v>
      </c>
      <c r="S259" s="73">
        <f t="shared" si="214"/>
        <v>-6.9449661417443151E-9</v>
      </c>
      <c r="T259" s="73">
        <f t="shared" si="215"/>
        <v>-6.9449661417445268E-9</v>
      </c>
      <c r="V259" s="74">
        <v>1.08E-9</v>
      </c>
      <c r="W259" s="74">
        <v>4.5382544308500004</v>
      </c>
      <c r="X259" s="74">
        <v>71025.033833122507</v>
      </c>
      <c r="Y259" s="73">
        <f t="shared" si="216"/>
        <v>-4.6248566710864292E-10</v>
      </c>
      <c r="Z259" s="73">
        <f t="shared" si="217"/>
        <v>-4.6106540769579433E-10</v>
      </c>
      <c r="AA259" s="73">
        <f t="shared" si="218"/>
        <v>-4.6106528840684326E-10</v>
      </c>
      <c r="AB259" s="73">
        <f t="shared" si="219"/>
        <v>-4.6106528839685051E-10</v>
      </c>
      <c r="AD259" s="74">
        <v>5.0000000000000002E-11</v>
      </c>
      <c r="AE259" s="74">
        <v>0.53586068200000003</v>
      </c>
      <c r="AF259" s="74">
        <v>80482.466528909295</v>
      </c>
      <c r="AG259" s="73">
        <f t="shared" si="220"/>
        <v>3.4070168389871023E-11</v>
      </c>
      <c r="AH259" s="73">
        <f t="shared" si="221"/>
        <v>3.4130447505563177E-11</v>
      </c>
      <c r="AI259" s="73">
        <f t="shared" si="222"/>
        <v>3.4130452562822664E-11</v>
      </c>
      <c r="AJ259" s="73">
        <f t="shared" si="223"/>
        <v>3.4130452563254684E-11</v>
      </c>
      <c r="AL259" s="74"/>
      <c r="AM259" s="74"/>
      <c r="AN259" s="74"/>
      <c r="AT259" s="74"/>
      <c r="AU259" s="74"/>
      <c r="AV259" s="74"/>
      <c r="BB259" s="74"/>
      <c r="BC259" s="74"/>
      <c r="BD259" s="74"/>
      <c r="BJ259" s="74">
        <v>1.9099999999999998E-9</v>
      </c>
      <c r="BK259" s="74">
        <v>4.1774940368599998</v>
      </c>
      <c r="BL259" s="74">
        <v>134991.46920492899</v>
      </c>
      <c r="BM259" s="73">
        <f t="shared" si="224"/>
        <v>-1.4339963061011428E-9</v>
      </c>
      <c r="BN259" s="73">
        <f t="shared" si="225"/>
        <v>-1.4374791459581224E-9</v>
      </c>
      <c r="BO259" s="73">
        <f t="shared" si="226"/>
        <v>-1.437479437923291E-9</v>
      </c>
      <c r="BP259" s="73">
        <f t="shared" si="227"/>
        <v>-1.4374794379478839E-9</v>
      </c>
      <c r="BR259" s="74">
        <v>2.7E-10</v>
      </c>
      <c r="BS259" s="74">
        <v>2.3559242730499999</v>
      </c>
      <c r="BT259" s="74">
        <v>78690.307615598504</v>
      </c>
      <c r="BU259" s="73">
        <f t="shared" si="228"/>
        <v>6.3303810595731153E-11</v>
      </c>
      <c r="BV259" s="73">
        <f t="shared" si="229"/>
        <v>6.2880689719174603E-11</v>
      </c>
      <c r="BW259" s="73">
        <f t="shared" si="230"/>
        <v>6.2880654186210269E-11</v>
      </c>
      <c r="BX259" s="73">
        <f t="shared" si="231"/>
        <v>6.2880654183225129E-11</v>
      </c>
      <c r="BZ259" s="74"/>
      <c r="CA259" s="74"/>
      <c r="CB259" s="74"/>
      <c r="CH259" s="74"/>
      <c r="CI259" s="74"/>
      <c r="CJ259" s="74"/>
      <c r="CP259" s="74"/>
      <c r="CQ259" s="74"/>
      <c r="CR259" s="74"/>
      <c r="CX259" s="74"/>
      <c r="CY259" s="74"/>
      <c r="CZ259" s="74"/>
      <c r="DF259" s="74">
        <v>1.03E-9</v>
      </c>
      <c r="DG259" s="74">
        <v>0.46416881502000001</v>
      </c>
      <c r="DH259" s="74">
        <v>51756.321639273199</v>
      </c>
      <c r="DI259" s="73">
        <f t="shared" si="232"/>
        <v>6.7052543491741821E-10</v>
      </c>
      <c r="DJ259" s="73">
        <f t="shared" si="233"/>
        <v>6.6969623554609249E-10</v>
      </c>
      <c r="DK259" s="73">
        <f t="shared" si="234"/>
        <v>6.6969616589317272E-10</v>
      </c>
      <c r="DL259" s="73">
        <f t="shared" si="235"/>
        <v>6.6969616588730088E-10</v>
      </c>
      <c r="DN259" s="74">
        <v>1.2999999999999999E-10</v>
      </c>
      <c r="DO259" s="74">
        <v>3.5570487343399999</v>
      </c>
      <c r="DP259" s="74">
        <v>339142.74084046402</v>
      </c>
      <c r="DQ259" s="73">
        <f t="shared" si="236"/>
        <v>6.022918728564732E-12</v>
      </c>
      <c r="DR259" s="73">
        <f t="shared" si="237"/>
        <v>6.9248188393341879E-12</v>
      </c>
      <c r="DS259" s="73">
        <f t="shared" si="238"/>
        <v>6.9248945512146592E-12</v>
      </c>
      <c r="DT259" s="73">
        <f t="shared" si="239"/>
        <v>6.9248945577083138E-12</v>
      </c>
      <c r="DV259" s="74">
        <v>9.9999999999999994E-12</v>
      </c>
      <c r="DW259" s="74">
        <v>4.6839161032199996</v>
      </c>
      <c r="DX259" s="74">
        <v>90695.752075120297</v>
      </c>
      <c r="DY259" s="73">
        <f t="shared" si="240"/>
        <v>3.5649236561033285E-12</v>
      </c>
      <c r="DZ259" s="73">
        <f t="shared" si="241"/>
        <v>3.5822733136404213E-12</v>
      </c>
      <c r="EA259" s="73">
        <f t="shared" si="242"/>
        <v>3.5822747698335185E-12</v>
      </c>
      <c r="EB259" s="73">
        <f t="shared" si="243"/>
        <v>3.5822747699566428E-12</v>
      </c>
      <c r="ED259" s="74"/>
      <c r="EE259" s="74"/>
      <c r="EF259" s="74"/>
      <c r="EL259" s="74"/>
      <c r="EM259" s="74"/>
      <c r="EN259" s="74"/>
      <c r="ET259" s="74"/>
      <c r="EU259" s="74"/>
      <c r="EV259" s="74"/>
    </row>
    <row r="260" spans="12:152" s="73" customFormat="1" ht="13.5" x14ac:dyDescent="0.3">
      <c r="L260" s="74"/>
      <c r="N260" s="74">
        <v>7.6600000000000004E-9</v>
      </c>
      <c r="O260" s="74">
        <v>5.89942349817</v>
      </c>
      <c r="P260" s="74">
        <v>71025.033833122507</v>
      </c>
      <c r="Q260" s="73">
        <f t="shared" si="212"/>
        <v>-7.4531834113502774E-9</v>
      </c>
      <c r="R260" s="73">
        <f t="shared" si="213"/>
        <v>-7.4557474279040426E-9</v>
      </c>
      <c r="S260" s="73">
        <f t="shared" si="214"/>
        <v>-7.4557476425218543E-9</v>
      </c>
      <c r="T260" s="73">
        <f t="shared" si="215"/>
        <v>-7.4557476425398323E-9</v>
      </c>
      <c r="V260" s="74">
        <v>8.3000000000000003E-10</v>
      </c>
      <c r="W260" s="74">
        <v>0.64015893446000005</v>
      </c>
      <c r="X260" s="74">
        <v>130012.917516994</v>
      </c>
      <c r="Y260" s="73">
        <f t="shared" si="216"/>
        <v>3.4199665030507933E-10</v>
      </c>
      <c r="Z260" s="73">
        <f t="shared" si="217"/>
        <v>3.4400931592468099E-10</v>
      </c>
      <c r="AA260" s="73">
        <f t="shared" si="218"/>
        <v>3.4400948480997828E-10</v>
      </c>
      <c r="AB260" s="73">
        <f t="shared" si="219"/>
        <v>3.4400948482406154E-10</v>
      </c>
      <c r="AD260" s="74">
        <v>3.9999999999999998E-11</v>
      </c>
      <c r="AE260" s="74">
        <v>5.0756598284900001</v>
      </c>
      <c r="AF260" s="74">
        <v>51756.321639273199</v>
      </c>
      <c r="AG260" s="73">
        <f t="shared" si="220"/>
        <v>-3.2831746745344421E-11</v>
      </c>
      <c r="AH260" s="73">
        <f t="shared" si="221"/>
        <v>-3.2855949906272008E-11</v>
      </c>
      <c r="AI260" s="73">
        <f t="shared" si="222"/>
        <v>-3.2855951936870144E-11</v>
      </c>
      <c r="AJ260" s="73">
        <f t="shared" si="223"/>
        <v>-3.2855951937041325E-11</v>
      </c>
      <c r="AL260" s="74"/>
      <c r="AM260" s="74"/>
      <c r="AN260" s="74"/>
      <c r="AT260" s="74"/>
      <c r="AU260" s="74"/>
      <c r="AV260" s="74"/>
      <c r="BB260" s="74"/>
      <c r="BC260" s="74"/>
      <c r="BD260" s="74"/>
      <c r="BJ260" s="74">
        <v>2.4600000000000002E-9</v>
      </c>
      <c r="BK260" s="74">
        <v>5.2155277311999999</v>
      </c>
      <c r="BL260" s="74">
        <v>178063.36849396001</v>
      </c>
      <c r="BM260" s="73">
        <f t="shared" si="224"/>
        <v>1.7937329505174164E-9</v>
      </c>
      <c r="BN260" s="73">
        <f t="shared" si="225"/>
        <v>1.7998608393940278E-9</v>
      </c>
      <c r="BO260" s="73">
        <f t="shared" si="226"/>
        <v>1.7998613528995628E-9</v>
      </c>
      <c r="BP260" s="73">
        <f t="shared" si="227"/>
        <v>1.7998613529430299E-9</v>
      </c>
      <c r="BR260" s="74">
        <v>2.0000000000000001E-10</v>
      </c>
      <c r="BS260" s="74">
        <v>5.0982868395100001</v>
      </c>
      <c r="BT260" s="74">
        <v>52099.540211872802</v>
      </c>
      <c r="BU260" s="73">
        <f t="shared" si="228"/>
        <v>-1.9939127127705315E-10</v>
      </c>
      <c r="BV260" s="73">
        <f t="shared" si="229"/>
        <v>-1.9937451912081721E-10</v>
      </c>
      <c r="BW260" s="73">
        <f t="shared" si="230"/>
        <v>-1.9937451770474061E-10</v>
      </c>
      <c r="BX260" s="73">
        <f t="shared" si="231"/>
        <v>-1.993745177046202E-10</v>
      </c>
      <c r="BZ260" s="74"/>
      <c r="CA260" s="74"/>
      <c r="CB260" s="74"/>
      <c r="CH260" s="74"/>
      <c r="CI260" s="74"/>
      <c r="CJ260" s="74"/>
      <c r="CP260" s="74"/>
      <c r="CQ260" s="74"/>
      <c r="CR260" s="74"/>
      <c r="CX260" s="74"/>
      <c r="CY260" s="74"/>
      <c r="CZ260" s="74"/>
      <c r="DF260" s="74">
        <v>9.2999999999999999E-10</v>
      </c>
      <c r="DG260" s="74">
        <v>2.3738946750399998</v>
      </c>
      <c r="DH260" s="74">
        <v>419.48464387519999</v>
      </c>
      <c r="DI260" s="73">
        <f t="shared" si="232"/>
        <v>-9.0385965977722119E-10</v>
      </c>
      <c r="DJ260" s="73">
        <f t="shared" si="233"/>
        <v>-9.038577785768386E-10</v>
      </c>
      <c r="DK260" s="73">
        <f t="shared" si="234"/>
        <v>-9.038577784188863E-10</v>
      </c>
      <c r="DL260" s="73">
        <f t="shared" si="235"/>
        <v>-9.0385777841887306E-10</v>
      </c>
      <c r="DN260" s="74">
        <v>1.2E-10</v>
      </c>
      <c r="DO260" s="74">
        <v>3.1416956471400002</v>
      </c>
      <c r="DP260" s="74">
        <v>114564.898112507</v>
      </c>
      <c r="DQ260" s="73">
        <f t="shared" si="236"/>
        <v>-7.1899535838900484E-11</v>
      </c>
      <c r="DR260" s="73">
        <f t="shared" si="237"/>
        <v>-7.2124780187096376E-11</v>
      </c>
      <c r="DS260" s="73">
        <f t="shared" si="238"/>
        <v>-7.2124799082418315E-11</v>
      </c>
      <c r="DT260" s="73">
        <f t="shared" si="239"/>
        <v>-7.2124799084010185E-11</v>
      </c>
      <c r="DV260" s="74">
        <v>9.9999999999999994E-12</v>
      </c>
      <c r="DW260" s="74">
        <v>5.1737276361599998</v>
      </c>
      <c r="DX260" s="74">
        <v>149.56319713459999</v>
      </c>
      <c r="DY260" s="73">
        <f t="shared" si="240"/>
        <v>2.4843493306096421E-12</v>
      </c>
      <c r="DZ260" s="73">
        <f t="shared" si="241"/>
        <v>2.484379003745264E-12</v>
      </c>
      <c r="EA260" s="73">
        <f t="shared" si="242"/>
        <v>2.4843790062366738E-12</v>
      </c>
      <c r="EB260" s="73">
        <f t="shared" si="243"/>
        <v>2.4843790062368891E-12</v>
      </c>
      <c r="ED260" s="74"/>
      <c r="EE260" s="74"/>
      <c r="EF260" s="74"/>
      <c r="EL260" s="74"/>
      <c r="EM260" s="74"/>
      <c r="EN260" s="74"/>
      <c r="ET260" s="74"/>
      <c r="EU260" s="74"/>
      <c r="EV260" s="74"/>
    </row>
    <row r="261" spans="12:152" s="73" customFormat="1" ht="13.5" x14ac:dyDescent="0.3">
      <c r="L261" s="74"/>
      <c r="N261" s="74">
        <v>7.13E-9</v>
      </c>
      <c r="O261" s="74">
        <v>3.5519263309800002</v>
      </c>
      <c r="P261" s="74">
        <v>78477.008520160496</v>
      </c>
      <c r="Q261" s="73">
        <f t="shared" si="212"/>
        <v>-6.385934267795042E-9</v>
      </c>
      <c r="R261" s="73">
        <f t="shared" si="213"/>
        <v>-6.3808286788217165E-9</v>
      </c>
      <c r="S261" s="73">
        <f t="shared" si="214"/>
        <v>-6.3808282494535455E-9</v>
      </c>
      <c r="T261" s="73">
        <f t="shared" si="215"/>
        <v>-6.3808282494173762E-9</v>
      </c>
      <c r="V261" s="74">
        <v>9.900000000000001E-10</v>
      </c>
      <c r="W261" s="74">
        <v>0.52218556269000005</v>
      </c>
      <c r="X261" s="74">
        <v>26624.707653669499</v>
      </c>
      <c r="Y261" s="73">
        <f t="shared" si="216"/>
        <v>8.2707416960299393E-10</v>
      </c>
      <c r="Z261" s="73">
        <f t="shared" si="217"/>
        <v>8.2677733213955974E-10</v>
      </c>
      <c r="AA261" s="73">
        <f t="shared" si="218"/>
        <v>8.2677730720616307E-10</v>
      </c>
      <c r="AB261" s="73">
        <f t="shared" si="219"/>
        <v>8.2677730720402719E-10</v>
      </c>
      <c r="AD261" s="74">
        <v>3.9999999999999998E-11</v>
      </c>
      <c r="AE261" s="74">
        <v>0.12462379137</v>
      </c>
      <c r="AF261" s="74">
        <v>78690.307615598504</v>
      </c>
      <c r="AG261" s="73">
        <f t="shared" si="220"/>
        <v>-3.6460613851726578E-11</v>
      </c>
      <c r="AH261" s="73">
        <f t="shared" si="221"/>
        <v>-3.6434052416281561E-11</v>
      </c>
      <c r="AI261" s="73">
        <f t="shared" si="222"/>
        <v>-3.6434050182154744E-11</v>
      </c>
      <c r="AJ261" s="73">
        <f t="shared" si="223"/>
        <v>-3.6434050181967058E-11</v>
      </c>
      <c r="AL261" s="74"/>
      <c r="AM261" s="74"/>
      <c r="AN261" s="74"/>
      <c r="AT261" s="74"/>
      <c r="AU261" s="74"/>
      <c r="AV261" s="74"/>
      <c r="BB261" s="74"/>
      <c r="BC261" s="74"/>
      <c r="BD261" s="74"/>
      <c r="BJ261" s="74">
        <v>1.8199999999999999E-9</v>
      </c>
      <c r="BK261" s="74">
        <v>4.3148879463599998</v>
      </c>
      <c r="BL261" s="74">
        <v>104371.28232719599</v>
      </c>
      <c r="BM261" s="73">
        <f t="shared" si="224"/>
        <v>-1.8110362152184174E-9</v>
      </c>
      <c r="BN261" s="73">
        <f t="shared" si="225"/>
        <v>-1.810646408459998E-9</v>
      </c>
      <c r="BO261" s="73">
        <f t="shared" si="226"/>
        <v>-1.810646375383634E-9</v>
      </c>
      <c r="BP261" s="73">
        <f t="shared" si="227"/>
        <v>-1.8106463753808265E-9</v>
      </c>
      <c r="BR261" s="74">
        <v>1.8999999999999999E-10</v>
      </c>
      <c r="BS261" s="74">
        <v>3.3779960704300001</v>
      </c>
      <c r="BT261" s="74">
        <v>45494.581429748701</v>
      </c>
      <c r="BU261" s="73">
        <f t="shared" si="228"/>
        <v>1.2100574002499507E-10</v>
      </c>
      <c r="BV261" s="73">
        <f t="shared" si="229"/>
        <v>1.2114218443127101E-10</v>
      </c>
      <c r="BW261" s="73">
        <f t="shared" si="230"/>
        <v>1.2114219588301007E-10</v>
      </c>
      <c r="BX261" s="73">
        <f t="shared" si="231"/>
        <v>1.2114219588397521E-10</v>
      </c>
      <c r="BZ261" s="74"/>
      <c r="CA261" s="74"/>
      <c r="CB261" s="74"/>
      <c r="CH261" s="74"/>
      <c r="CI261" s="74"/>
      <c r="CJ261" s="74"/>
      <c r="CP261" s="74"/>
      <c r="CQ261" s="74"/>
      <c r="CR261" s="74"/>
      <c r="CX261" s="74"/>
      <c r="CY261" s="74"/>
      <c r="CZ261" s="74"/>
      <c r="DF261" s="74">
        <v>1.25E-9</v>
      </c>
      <c r="DG261" s="74">
        <v>1.87932536282</v>
      </c>
      <c r="DH261" s="74">
        <v>26610.4805596679</v>
      </c>
      <c r="DI261" s="73">
        <f t="shared" si="232"/>
        <v>1.0694398733417346E-9</v>
      </c>
      <c r="DJ261" s="73">
        <f t="shared" si="233"/>
        <v>1.0697924326419036E-9</v>
      </c>
      <c r="DK261" s="73">
        <f t="shared" si="234"/>
        <v>1.0697924622301684E-9</v>
      </c>
      <c r="DL261" s="73">
        <f t="shared" si="235"/>
        <v>1.0697924622326677E-9</v>
      </c>
      <c r="DN261" s="74">
        <v>1.0999999999999999E-10</v>
      </c>
      <c r="DO261" s="74">
        <v>4.9625163903900003</v>
      </c>
      <c r="DP261" s="74">
        <v>84546.785274713897</v>
      </c>
      <c r="DQ261" s="73">
        <f t="shared" si="236"/>
        <v>-5.9746005329483384E-11</v>
      </c>
      <c r="DR261" s="73">
        <f t="shared" si="237"/>
        <v>-5.9585976672696996E-11</v>
      </c>
      <c r="DS261" s="73">
        <f t="shared" si="238"/>
        <v>-5.9585963228850231E-11</v>
      </c>
      <c r="DT261" s="73">
        <f t="shared" si="239"/>
        <v>-5.9585963227714939E-11</v>
      </c>
      <c r="DV261" s="74">
        <v>9.9999999999999994E-12</v>
      </c>
      <c r="DW261" s="74">
        <v>5.2604421563299999</v>
      </c>
      <c r="DX261" s="74">
        <v>25934.124331089399</v>
      </c>
      <c r="DY261" s="73">
        <f t="shared" si="240"/>
        <v>7.1314314208295634E-12</v>
      </c>
      <c r="DZ261" s="73">
        <f t="shared" si="241"/>
        <v>7.1277067237402458E-12</v>
      </c>
      <c r="EA261" s="73">
        <f t="shared" si="242"/>
        <v>7.1277064109224891E-12</v>
      </c>
      <c r="EB261" s="73">
        <f t="shared" si="243"/>
        <v>7.1277064108961744E-12</v>
      </c>
      <c r="ED261" s="74"/>
      <c r="EE261" s="74"/>
      <c r="EF261" s="74"/>
      <c r="EL261" s="74"/>
      <c r="EM261" s="74"/>
      <c r="EN261" s="74"/>
      <c r="ET261" s="74"/>
      <c r="EU261" s="74"/>
      <c r="EV261" s="74"/>
    </row>
    <row r="262" spans="12:152" s="73" customFormat="1" ht="13.5" x14ac:dyDescent="0.3">
      <c r="L262" s="74"/>
      <c r="N262" s="74">
        <v>7.1799999999999996E-9</v>
      </c>
      <c r="O262" s="74">
        <v>1.8506103032100001</v>
      </c>
      <c r="P262" s="74">
        <v>100909.03762133099</v>
      </c>
      <c r="Q262" s="73">
        <f t="shared" si="212"/>
        <v>4.5008707102216993E-9</v>
      </c>
      <c r="R262" s="73">
        <f t="shared" si="213"/>
        <v>4.5124231996353732E-9</v>
      </c>
      <c r="S262" s="73">
        <f t="shared" si="214"/>
        <v>4.512424168796689E-9</v>
      </c>
      <c r="T262" s="73">
        <f t="shared" si="215"/>
        <v>4.5124241688792284E-9</v>
      </c>
      <c r="V262" s="74">
        <v>9.4000000000000006E-10</v>
      </c>
      <c r="W262" s="74">
        <v>2.65386396812</v>
      </c>
      <c r="X262" s="74">
        <v>9103.9069941176003</v>
      </c>
      <c r="Y262" s="73">
        <f t="shared" si="216"/>
        <v>9.039411985304894E-10</v>
      </c>
      <c r="Z262" s="73">
        <f t="shared" si="217"/>
        <v>9.0389310113821761E-10</v>
      </c>
      <c r="AA262" s="73">
        <f t="shared" si="218"/>
        <v>9.0389309709854894E-10</v>
      </c>
      <c r="AB262" s="73">
        <f t="shared" si="219"/>
        <v>9.0389309709820442E-10</v>
      </c>
      <c r="AD262" s="74">
        <v>3.9999999999999998E-11</v>
      </c>
      <c r="AE262" s="74">
        <v>5.2551285991899999</v>
      </c>
      <c r="AF262" s="74">
        <v>157057.109814539</v>
      </c>
      <c r="AG262" s="73">
        <f t="shared" si="220"/>
        <v>1.8281123269945025E-11</v>
      </c>
      <c r="AH262" s="73">
        <f t="shared" si="221"/>
        <v>1.816657965373911E-11</v>
      </c>
      <c r="AI262" s="73">
        <f t="shared" si="222"/>
        <v>1.8166570028524229E-11</v>
      </c>
      <c r="AJ262" s="73">
        <f t="shared" si="223"/>
        <v>1.8166570027713944E-11</v>
      </c>
      <c r="AL262" s="74"/>
      <c r="AM262" s="74"/>
      <c r="AN262" s="74"/>
      <c r="AT262" s="74"/>
      <c r="AU262" s="74"/>
      <c r="AV262" s="74"/>
      <c r="BB262" s="74"/>
      <c r="BC262" s="74"/>
      <c r="BD262" s="74"/>
      <c r="BJ262" s="74">
        <v>2.0599999999999999E-9</v>
      </c>
      <c r="BK262" s="74">
        <v>1.6200413970700001</v>
      </c>
      <c r="BL262" s="74">
        <v>106570.36967048301</v>
      </c>
      <c r="BM262" s="73">
        <f t="shared" si="224"/>
        <v>-1.3074755075269944E-10</v>
      </c>
      <c r="BN262" s="73">
        <f t="shared" si="225"/>
        <v>-1.3523468747189336E-10</v>
      </c>
      <c r="BO262" s="73">
        <f t="shared" si="226"/>
        <v>-1.3523506419416352E-10</v>
      </c>
      <c r="BP262" s="73">
        <f t="shared" si="227"/>
        <v>-1.3523506422594535E-10</v>
      </c>
      <c r="BR262" s="74">
        <v>2.1E-10</v>
      </c>
      <c r="BS262" s="74">
        <v>1.4754079445899999</v>
      </c>
      <c r="BT262" s="74">
        <v>115674.276664601</v>
      </c>
      <c r="BU262" s="73">
        <f t="shared" si="228"/>
        <v>-3.5792192640816665E-13</v>
      </c>
      <c r="BV262" s="73">
        <f t="shared" si="229"/>
        <v>1.3961870127422397E-13</v>
      </c>
      <c r="BW262" s="73">
        <f t="shared" si="230"/>
        <v>1.3966047583002231E-13</v>
      </c>
      <c r="BX262" s="73">
        <f t="shared" si="231"/>
        <v>1.3966047936340846E-13</v>
      </c>
      <c r="BZ262" s="74"/>
      <c r="CA262" s="74"/>
      <c r="CB262" s="74"/>
      <c r="CH262" s="74"/>
      <c r="CI262" s="74"/>
      <c r="CJ262" s="74"/>
      <c r="CP262" s="74"/>
      <c r="CQ262" s="74"/>
      <c r="CR262" s="74"/>
      <c r="CX262" s="74"/>
      <c r="CY262" s="74"/>
      <c r="CZ262" s="74"/>
      <c r="DF262" s="74">
        <v>9.5000000000000003E-10</v>
      </c>
      <c r="DG262" s="74">
        <v>0.34221817874999999</v>
      </c>
      <c r="DH262" s="74">
        <v>26507.3877854493</v>
      </c>
      <c r="DI262" s="73">
        <f t="shared" si="232"/>
        <v>-8.4515638397494303E-10</v>
      </c>
      <c r="DJ262" s="73">
        <f t="shared" si="233"/>
        <v>-8.4539179778673069E-10</v>
      </c>
      <c r="DK262" s="73">
        <f t="shared" si="234"/>
        <v>-8.4539181754209646E-10</v>
      </c>
      <c r="DL262" s="73">
        <f t="shared" si="235"/>
        <v>-8.4539181754374699E-10</v>
      </c>
      <c r="DN262" s="74">
        <v>1.0999999999999999E-10</v>
      </c>
      <c r="DO262" s="74">
        <v>2.9316049362799999</v>
      </c>
      <c r="DP262" s="74">
        <v>536.80451209540001</v>
      </c>
      <c r="DQ262" s="73">
        <f t="shared" si="236"/>
        <v>6.6986000164457552E-11</v>
      </c>
      <c r="DR262" s="73">
        <f t="shared" si="237"/>
        <v>6.6985040841174207E-11</v>
      </c>
      <c r="DS262" s="73">
        <f t="shared" si="238"/>
        <v>6.6985040760627223E-11</v>
      </c>
      <c r="DT262" s="73">
        <f t="shared" si="239"/>
        <v>6.6985040760620412E-11</v>
      </c>
      <c r="DV262" s="74">
        <v>9.9999999999999994E-12</v>
      </c>
      <c r="DW262" s="74">
        <v>5.13679156205</v>
      </c>
      <c r="DX262" s="74">
        <v>104347.73123093801</v>
      </c>
      <c r="DY262" s="73">
        <f t="shared" si="240"/>
        <v>-9.4272142833429907E-12</v>
      </c>
      <c r="DZ262" s="73">
        <f t="shared" si="241"/>
        <v>-9.434322212679849E-12</v>
      </c>
      <c r="EA262" s="73">
        <f t="shared" si="242"/>
        <v>-9.4343228076667665E-12</v>
      </c>
      <c r="EB262" s="73">
        <f t="shared" si="243"/>
        <v>-9.4343228077172762E-12</v>
      </c>
      <c r="ED262" s="74"/>
      <c r="EE262" s="74"/>
      <c r="EF262" s="74"/>
      <c r="EL262" s="74"/>
      <c r="EM262" s="74"/>
      <c r="EN262" s="74"/>
      <c r="ET262" s="74"/>
      <c r="EU262" s="74"/>
      <c r="EV262" s="74"/>
    </row>
    <row r="263" spans="12:152" s="73" customFormat="1" ht="13.5" x14ac:dyDescent="0.3">
      <c r="L263" s="74"/>
      <c r="N263" s="74">
        <v>8.5799999999999997E-9</v>
      </c>
      <c r="O263" s="74">
        <v>5.4395962923400001</v>
      </c>
      <c r="P263" s="74">
        <v>536.80451209540001</v>
      </c>
      <c r="Q263" s="73">
        <f t="shared" si="212"/>
        <v>-1.8147127572438891E-10</v>
      </c>
      <c r="R263" s="73">
        <f t="shared" si="213"/>
        <v>-1.8137696111777314E-10</v>
      </c>
      <c r="S263" s="73">
        <f t="shared" si="214"/>
        <v>-1.8137695319893517E-10</v>
      </c>
      <c r="T263" s="73">
        <f t="shared" si="215"/>
        <v>-1.8137695319826469E-10</v>
      </c>
      <c r="V263" s="74">
        <v>9.7999999999999992E-10</v>
      </c>
      <c r="W263" s="74">
        <v>3.3148017224999999</v>
      </c>
      <c r="X263" s="74">
        <v>853.19638175199998</v>
      </c>
      <c r="Y263" s="73">
        <f t="shared" si="216"/>
        <v>-1.0410606561146097E-10</v>
      </c>
      <c r="Z263" s="73">
        <f t="shared" si="217"/>
        <v>-1.0412309436535348E-10</v>
      </c>
      <c r="AA263" s="73">
        <f t="shared" si="218"/>
        <v>-1.0412309579512234E-10</v>
      </c>
      <c r="AB263" s="73">
        <f t="shared" si="219"/>
        <v>-1.0412309579524351E-10</v>
      </c>
      <c r="AD263" s="74">
        <v>3.9999999999999998E-11</v>
      </c>
      <c r="AE263" s="74">
        <v>5.6636790425600001</v>
      </c>
      <c r="AF263" s="74">
        <v>9384.8410080752001</v>
      </c>
      <c r="AG263" s="73">
        <f t="shared" si="220"/>
        <v>2.12184356370471E-11</v>
      </c>
      <c r="AH263" s="73">
        <f t="shared" si="221"/>
        <v>2.1224953127667704E-11</v>
      </c>
      <c r="AI263" s="73">
        <f t="shared" si="222"/>
        <v>2.1224953674856306E-11</v>
      </c>
      <c r="AJ263" s="73">
        <f t="shared" si="223"/>
        <v>2.1224953674902557E-11</v>
      </c>
      <c r="AL263" s="74"/>
      <c r="AM263" s="74"/>
      <c r="AN263" s="74"/>
      <c r="AT263" s="74"/>
      <c r="AU263" s="74"/>
      <c r="AV263" s="74"/>
      <c r="BB263" s="74"/>
      <c r="BC263" s="74"/>
      <c r="BD263" s="74"/>
      <c r="BJ263" s="74">
        <v>2.3400000000000002E-9</v>
      </c>
      <c r="BK263" s="74">
        <v>2.1897992143999998</v>
      </c>
      <c r="BL263" s="74">
        <v>100909.03762133099</v>
      </c>
      <c r="BM263" s="73">
        <f t="shared" si="224"/>
        <v>7.766756104052626E-10</v>
      </c>
      <c r="BN263" s="73">
        <f t="shared" si="225"/>
        <v>7.8123613482969192E-10</v>
      </c>
      <c r="BO263" s="73">
        <f t="shared" si="226"/>
        <v>7.812365176005246E-10</v>
      </c>
      <c r="BP263" s="73">
        <f t="shared" si="227"/>
        <v>7.8123651763312379E-10</v>
      </c>
      <c r="BR263" s="74">
        <v>2.0000000000000001E-10</v>
      </c>
      <c r="BS263" s="74">
        <v>1.1780290040600001</v>
      </c>
      <c r="BT263" s="74">
        <v>155997.72788435</v>
      </c>
      <c r="BU263" s="73">
        <f t="shared" si="228"/>
        <v>-1.8509817589945451E-10</v>
      </c>
      <c r="BV263" s="73">
        <f t="shared" si="229"/>
        <v>-1.8485518635498936E-10</v>
      </c>
      <c r="BW263" s="73">
        <f t="shared" si="230"/>
        <v>-1.8485516587383721E-10</v>
      </c>
      <c r="BX263" s="73">
        <f t="shared" si="231"/>
        <v>-1.8485516587210132E-10</v>
      </c>
      <c r="BZ263" s="74"/>
      <c r="CA263" s="74"/>
      <c r="CB263" s="74"/>
      <c r="CH263" s="74"/>
      <c r="CI263" s="74"/>
      <c r="CJ263" s="74"/>
      <c r="CP263" s="74"/>
      <c r="CQ263" s="74"/>
      <c r="CR263" s="74"/>
      <c r="CX263" s="74"/>
      <c r="CY263" s="74"/>
      <c r="CZ263" s="74"/>
      <c r="DF263" s="74">
        <v>9.2999999999999999E-10</v>
      </c>
      <c r="DG263" s="74">
        <v>3.8034680655200002</v>
      </c>
      <c r="DH263" s="74">
        <v>26037.906519669901</v>
      </c>
      <c r="DI263" s="73">
        <f t="shared" si="232"/>
        <v>7.9373155878629984E-10</v>
      </c>
      <c r="DJ263" s="73">
        <f t="shared" si="233"/>
        <v>7.9347297532523436E-10</v>
      </c>
      <c r="DK263" s="73">
        <f t="shared" si="234"/>
        <v>7.9347295360454753E-10</v>
      </c>
      <c r="DL263" s="73">
        <f t="shared" si="235"/>
        <v>7.9347295360272773E-10</v>
      </c>
      <c r="DN263" s="74">
        <v>1.0999999999999999E-10</v>
      </c>
      <c r="DO263" s="74">
        <v>4.4742752029999999E-2</v>
      </c>
      <c r="DP263" s="74">
        <v>19804.827291582798</v>
      </c>
      <c r="DQ263" s="73">
        <f t="shared" si="236"/>
        <v>3.256726133271709E-11</v>
      </c>
      <c r="DR263" s="73">
        <f t="shared" si="237"/>
        <v>3.2609878892609279E-11</v>
      </c>
      <c r="DS263" s="73">
        <f t="shared" si="238"/>
        <v>3.2609882470641051E-11</v>
      </c>
      <c r="DT263" s="73">
        <f t="shared" si="239"/>
        <v>3.2609882470945608E-11</v>
      </c>
      <c r="DV263" s="74">
        <v>9.9999999999999994E-12</v>
      </c>
      <c r="DW263" s="74">
        <v>0.91197645609</v>
      </c>
      <c r="DX263" s="74">
        <v>103299.344183108</v>
      </c>
      <c r="DY263" s="73">
        <f t="shared" si="240"/>
        <v>4.7252706157618204E-12</v>
      </c>
      <c r="DZ263" s="73">
        <f t="shared" si="241"/>
        <v>4.7439067227925832E-12</v>
      </c>
      <c r="EA263" s="73">
        <f t="shared" si="242"/>
        <v>4.7439082866271273E-12</v>
      </c>
      <c r="EB263" s="73">
        <f t="shared" si="243"/>
        <v>4.7439082867592331E-12</v>
      </c>
      <c r="ED263" s="74"/>
      <c r="EE263" s="74"/>
      <c r="EF263" s="74"/>
      <c r="EL263" s="74"/>
      <c r="EM263" s="74"/>
      <c r="EN263" s="74"/>
      <c r="ET263" s="74"/>
      <c r="EU263" s="74"/>
      <c r="EV263" s="74"/>
    </row>
    <row r="264" spans="12:152" s="73" customFormat="1" ht="13.5" x14ac:dyDescent="0.3">
      <c r="L264" s="74"/>
      <c r="N264" s="74">
        <v>7.9400000000000003E-9</v>
      </c>
      <c r="O264" s="74">
        <v>3.7707651815599998</v>
      </c>
      <c r="P264" s="74">
        <v>155418.04029735099</v>
      </c>
      <c r="Q264" s="73">
        <f t="shared" si="212"/>
        <v>-4.7609807864403873E-9</v>
      </c>
      <c r="R264" s="73">
        <f t="shared" si="213"/>
        <v>-4.7407293360743414E-9</v>
      </c>
      <c r="S264" s="73">
        <f t="shared" si="214"/>
        <v>-4.7407276337019951E-9</v>
      </c>
      <c r="T264" s="73">
        <f t="shared" si="215"/>
        <v>-4.7407276335571732E-9</v>
      </c>
      <c r="V264" s="74">
        <v>8.0000000000000003E-10</v>
      </c>
      <c r="W264" s="74">
        <v>2.1342447236100002</v>
      </c>
      <c r="X264" s="74">
        <v>42153.969003049002</v>
      </c>
      <c r="Y264" s="73">
        <f t="shared" si="216"/>
        <v>-2.7927532315910236E-10</v>
      </c>
      <c r="Z264" s="73">
        <f t="shared" si="217"/>
        <v>-2.7862795537664112E-10</v>
      </c>
      <c r="AA264" s="73">
        <f t="shared" si="218"/>
        <v>-2.7862790101361482E-10</v>
      </c>
      <c r="AB264" s="73">
        <f t="shared" si="219"/>
        <v>-2.7862790100901104E-10</v>
      </c>
      <c r="AD264" s="74">
        <v>3.9999999999999998E-11</v>
      </c>
      <c r="AE264" s="74">
        <v>4.70366039546</v>
      </c>
      <c r="AF264" s="74">
        <v>54294.570143526696</v>
      </c>
      <c r="AG264" s="73">
        <f t="shared" si="220"/>
        <v>3.2525828300059449E-11</v>
      </c>
      <c r="AH264" s="73">
        <f t="shared" si="221"/>
        <v>3.2551699664443101E-11</v>
      </c>
      <c r="AI264" s="73">
        <f t="shared" si="222"/>
        <v>3.2551701834965972E-11</v>
      </c>
      <c r="AJ264" s="73">
        <f t="shared" si="223"/>
        <v>3.2551701835150969E-11</v>
      </c>
      <c r="AL264" s="74"/>
      <c r="AM264" s="74"/>
      <c r="AN264" s="74"/>
      <c r="AT264" s="74"/>
      <c r="AU264" s="74"/>
      <c r="AV264" s="74"/>
      <c r="BB264" s="74"/>
      <c r="BC264" s="74"/>
      <c r="BD264" s="74"/>
      <c r="BJ264" s="74">
        <v>1.7599999999999999E-9</v>
      </c>
      <c r="BK264" s="74">
        <v>3.58325574282</v>
      </c>
      <c r="BL264" s="74">
        <v>48835.193856448503</v>
      </c>
      <c r="BM264" s="73">
        <f t="shared" si="224"/>
        <v>6.2926225452430174E-10</v>
      </c>
      <c r="BN264" s="73">
        <f t="shared" si="225"/>
        <v>6.2761787724433673E-10</v>
      </c>
      <c r="BO264" s="73">
        <f t="shared" si="226"/>
        <v>6.2761773915275624E-10</v>
      </c>
      <c r="BP264" s="73">
        <f t="shared" si="227"/>
        <v>6.2761773914097946E-10</v>
      </c>
      <c r="BR264" s="74">
        <v>2.5000000000000002E-10</v>
      </c>
      <c r="BS264" s="74">
        <v>4.4662854760500004</v>
      </c>
      <c r="BT264" s="74">
        <v>146314.133303234</v>
      </c>
      <c r="BU264" s="73">
        <f t="shared" si="228"/>
        <v>2.2596375888864326E-10</v>
      </c>
      <c r="BV264" s="73">
        <f t="shared" si="229"/>
        <v>2.2564220699185555E-10</v>
      </c>
      <c r="BW264" s="73">
        <f t="shared" si="230"/>
        <v>2.2564217990858478E-10</v>
      </c>
      <c r="BX264" s="73">
        <f t="shared" si="231"/>
        <v>2.2564217990628424E-10</v>
      </c>
      <c r="BZ264" s="74"/>
      <c r="CA264" s="74"/>
      <c r="CB264" s="74"/>
      <c r="CH264" s="74"/>
      <c r="CI264" s="74"/>
      <c r="CJ264" s="74"/>
      <c r="CP264" s="74"/>
      <c r="CQ264" s="74"/>
      <c r="CR264" s="74"/>
      <c r="CX264" s="74"/>
      <c r="CY264" s="74"/>
      <c r="CZ264" s="74"/>
      <c r="DF264" s="74">
        <v>9.0999999999999996E-10</v>
      </c>
      <c r="DG264" s="74">
        <v>2.6308209439099999</v>
      </c>
      <c r="DH264" s="74">
        <v>28421.099534446199</v>
      </c>
      <c r="DI264" s="73">
        <f t="shared" si="232"/>
        <v>6.887035858854938E-10</v>
      </c>
      <c r="DJ264" s="73">
        <f t="shared" si="233"/>
        <v>6.8835722329884293E-10</v>
      </c>
      <c r="DK264" s="73">
        <f t="shared" si="234"/>
        <v>6.8835719420774937E-10</v>
      </c>
      <c r="DL264" s="73">
        <f t="shared" si="235"/>
        <v>6.8835719420527961E-10</v>
      </c>
      <c r="DN264" s="74">
        <v>1.0999999999999999E-10</v>
      </c>
      <c r="DO264" s="74">
        <v>2.39391294657</v>
      </c>
      <c r="DP264" s="74">
        <v>10021.8372800994</v>
      </c>
      <c r="DQ264" s="73">
        <f t="shared" si="236"/>
        <v>-2.5498381635119839E-11</v>
      </c>
      <c r="DR264" s="73">
        <f t="shared" si="237"/>
        <v>-2.5476416688331966E-11</v>
      </c>
      <c r="DS264" s="73">
        <f t="shared" si="238"/>
        <v>-2.5476414844065188E-11</v>
      </c>
      <c r="DT264" s="73">
        <f t="shared" si="239"/>
        <v>-2.5476414843907035E-11</v>
      </c>
      <c r="DV264" s="74">
        <v>9.9999999999999994E-12</v>
      </c>
      <c r="DW264" s="74">
        <v>5.8946697585500001</v>
      </c>
      <c r="DX264" s="74">
        <v>27311.720982352799</v>
      </c>
      <c r="DY264" s="73">
        <f t="shared" si="240"/>
        <v>-9.7109140637129798E-12</v>
      </c>
      <c r="DZ264" s="73">
        <f t="shared" si="241"/>
        <v>-9.7122478740787396E-12</v>
      </c>
      <c r="EA264" s="73">
        <f t="shared" si="242"/>
        <v>-9.7122479859406179E-12</v>
      </c>
      <c r="EB264" s="73">
        <f t="shared" si="243"/>
        <v>-9.7122479859500933E-12</v>
      </c>
      <c r="ED264" s="74"/>
      <c r="EE264" s="74"/>
      <c r="EF264" s="74"/>
      <c r="EL264" s="74"/>
      <c r="EM264" s="74"/>
      <c r="EN264" s="74"/>
      <c r="ET264" s="74"/>
      <c r="EU264" s="74"/>
      <c r="EV264" s="74"/>
    </row>
    <row r="265" spans="12:152" s="73" customFormat="1" ht="13.5" x14ac:dyDescent="0.3">
      <c r="L265" s="74"/>
      <c r="N265" s="74">
        <v>8.4800000000000005E-9</v>
      </c>
      <c r="O265" s="74">
        <v>2.0879052657499999</v>
      </c>
      <c r="P265" s="74">
        <v>131395.115449479</v>
      </c>
      <c r="Q265" s="73">
        <f t="shared" si="212"/>
        <v>8.4461495361293099E-9</v>
      </c>
      <c r="R265" s="73">
        <f t="shared" si="213"/>
        <v>8.4440818477262474E-9</v>
      </c>
      <c r="S265" s="73">
        <f t="shared" si="214"/>
        <v>8.4440816715509995E-9</v>
      </c>
      <c r="T265" s="73">
        <f t="shared" si="215"/>
        <v>8.4440816715361086E-9</v>
      </c>
      <c r="V265" s="74">
        <v>8.6000000000000003E-10</v>
      </c>
      <c r="W265" s="74">
        <v>2.0576069584400001</v>
      </c>
      <c r="X265" s="74">
        <v>79852.782320006299</v>
      </c>
      <c r="Y265" s="73">
        <f t="shared" si="216"/>
        <v>-2.6156428618627044E-11</v>
      </c>
      <c r="Z265" s="73">
        <f t="shared" si="217"/>
        <v>-2.7562311567777563E-11</v>
      </c>
      <c r="AA265" s="73">
        <f t="shared" si="218"/>
        <v>-2.7562429605487426E-11</v>
      </c>
      <c r="AB265" s="73">
        <f t="shared" si="219"/>
        <v>-2.756242961545491E-11</v>
      </c>
      <c r="AD265" s="74">
        <v>3.9999999999999998E-11</v>
      </c>
      <c r="AE265" s="74">
        <v>4.7476763594999998</v>
      </c>
      <c r="AF265" s="74">
        <v>204151.27163553401</v>
      </c>
      <c r="AG265" s="73">
        <f t="shared" si="220"/>
        <v>-3.9748652430955712E-11</v>
      </c>
      <c r="AH265" s="73">
        <f t="shared" si="221"/>
        <v>-3.9729584225281522E-11</v>
      </c>
      <c r="AI265" s="73">
        <f t="shared" si="222"/>
        <v>-3.9729582595106838E-11</v>
      </c>
      <c r="AJ265" s="73">
        <f t="shared" si="223"/>
        <v>-3.9729582594967478E-11</v>
      </c>
      <c r="AL265" s="74"/>
      <c r="AM265" s="74"/>
      <c r="AN265" s="74"/>
      <c r="AT265" s="74"/>
      <c r="AU265" s="74"/>
      <c r="AV265" s="74"/>
      <c r="BB265" s="74"/>
      <c r="BC265" s="74"/>
      <c r="BD265" s="74"/>
      <c r="BJ265" s="74">
        <v>1.8800000000000001E-9</v>
      </c>
      <c r="BK265" s="74">
        <v>2.5856845203700001</v>
      </c>
      <c r="BL265" s="74">
        <v>51707.841292793899</v>
      </c>
      <c r="BM265" s="73">
        <f t="shared" si="224"/>
        <v>1.6742695593645811E-9</v>
      </c>
      <c r="BN265" s="73">
        <f t="shared" si="225"/>
        <v>1.6751742558279804E-9</v>
      </c>
      <c r="BO265" s="73">
        <f t="shared" si="226"/>
        <v>1.6751743317093449E-9</v>
      </c>
      <c r="BP265" s="73">
        <f t="shared" si="227"/>
        <v>1.6751743317157477E-9</v>
      </c>
      <c r="BR265" s="74">
        <v>2.3000000000000001E-10</v>
      </c>
      <c r="BS265" s="74">
        <v>2.2993459229700002</v>
      </c>
      <c r="BT265" s="74">
        <v>33967.9922949131</v>
      </c>
      <c r="BU265" s="73">
        <f t="shared" si="228"/>
        <v>1.0767131454865657E-10</v>
      </c>
      <c r="BV265" s="73">
        <f t="shared" si="229"/>
        <v>1.0781268988831886E-10</v>
      </c>
      <c r="BW265" s="73">
        <f t="shared" si="230"/>
        <v>1.0781270175628892E-10</v>
      </c>
      <c r="BX265" s="73">
        <f t="shared" si="231"/>
        <v>1.0781270175728212E-10</v>
      </c>
      <c r="BZ265" s="74"/>
      <c r="CA265" s="74"/>
      <c r="CB265" s="74"/>
      <c r="CH265" s="74"/>
      <c r="CI265" s="74"/>
      <c r="CJ265" s="74"/>
      <c r="CP265" s="74"/>
      <c r="CQ265" s="74"/>
      <c r="CR265" s="74"/>
      <c r="CX265" s="74"/>
      <c r="CY265" s="74"/>
      <c r="CZ265" s="74"/>
      <c r="DF265" s="74">
        <v>1.01E-9</v>
      </c>
      <c r="DG265" s="74">
        <v>5.2099724058700003</v>
      </c>
      <c r="DH265" s="74">
        <v>433.71173787679999</v>
      </c>
      <c r="DI265" s="73">
        <f t="shared" si="232"/>
        <v>9.6120851955505692E-10</v>
      </c>
      <c r="DJ265" s="73">
        <f t="shared" si="233"/>
        <v>9.6120576457753972E-10</v>
      </c>
      <c r="DK265" s="73">
        <f t="shared" si="234"/>
        <v>9.6120576434622259E-10</v>
      </c>
      <c r="DL265" s="73">
        <f t="shared" si="235"/>
        <v>9.6120576434620274E-10</v>
      </c>
      <c r="DN265" s="74">
        <v>1.0999999999999999E-10</v>
      </c>
      <c r="DO265" s="74">
        <v>3.2253016112299999</v>
      </c>
      <c r="DP265" s="74">
        <v>90695.752075120297</v>
      </c>
      <c r="DQ265" s="73">
        <f t="shared" si="236"/>
        <v>1.0651669336002095E-10</v>
      </c>
      <c r="DR265" s="73">
        <f t="shared" si="237"/>
        <v>1.0646549422695192E-10</v>
      </c>
      <c r="DS265" s="73">
        <f t="shared" si="238"/>
        <v>1.0646548991274514E-10</v>
      </c>
      <c r="DT265" s="73">
        <f t="shared" si="239"/>
        <v>1.0646548991238037E-10</v>
      </c>
      <c r="DV265" s="74">
        <v>9.9999999999999994E-12</v>
      </c>
      <c r="DW265" s="74">
        <v>0.91206378451000003</v>
      </c>
      <c r="DX265" s="74">
        <v>77829.997686845702</v>
      </c>
      <c r="DY265" s="73">
        <f t="shared" si="240"/>
        <v>-5.0354797007543428E-12</v>
      </c>
      <c r="DZ265" s="73">
        <f t="shared" si="241"/>
        <v>-5.0217006769278723E-12</v>
      </c>
      <c r="EA265" s="73">
        <f t="shared" si="242"/>
        <v>-5.0216995194770003E-12</v>
      </c>
      <c r="EB265" s="73">
        <f t="shared" si="243"/>
        <v>-5.0216995193786878E-12</v>
      </c>
      <c r="ED265" s="74"/>
      <c r="EE265" s="74"/>
      <c r="EF265" s="74"/>
      <c r="EL265" s="74"/>
      <c r="EM265" s="74"/>
      <c r="EN265" s="74"/>
      <c r="ET265" s="74"/>
      <c r="EU265" s="74"/>
      <c r="EV265" s="74"/>
    </row>
    <row r="266" spans="12:152" s="73" customFormat="1" ht="13.5" x14ac:dyDescent="0.3">
      <c r="L266" s="74"/>
      <c r="N266" s="74">
        <v>6.2199999999999996E-9</v>
      </c>
      <c r="O266" s="74">
        <v>3.1458346113100002</v>
      </c>
      <c r="P266" s="74">
        <v>143961.26714946199</v>
      </c>
      <c r="Q266" s="73">
        <f t="shared" si="212"/>
        <v>-4.0433050747394243E-9</v>
      </c>
      <c r="R266" s="73">
        <f t="shared" si="213"/>
        <v>-4.0572242011626345E-9</v>
      </c>
      <c r="S266" s="73">
        <f t="shared" si="214"/>
        <v>-4.0572253683610193E-9</v>
      </c>
      <c r="T266" s="73">
        <f t="shared" si="215"/>
        <v>-4.0572253684596407E-9</v>
      </c>
      <c r="V266" s="74">
        <v>8.3999999999999999E-10</v>
      </c>
      <c r="W266" s="74">
        <v>0.97023030622999995</v>
      </c>
      <c r="X266" s="74">
        <v>131395.115449479</v>
      </c>
      <c r="Y266" s="73">
        <f t="shared" si="216"/>
        <v>2.9884898354051419E-10</v>
      </c>
      <c r="Z266" s="73">
        <f t="shared" si="217"/>
        <v>2.9673517310266058E-10</v>
      </c>
      <c r="AA266" s="73">
        <f t="shared" si="218"/>
        <v>2.9673499553238604E-10</v>
      </c>
      <c r="AB266" s="73">
        <f t="shared" si="219"/>
        <v>2.9673499551737696E-10</v>
      </c>
      <c r="AD266" s="74">
        <v>3E-11</v>
      </c>
      <c r="AE266" s="74">
        <v>3.2417738566000001</v>
      </c>
      <c r="AF266" s="74">
        <v>155571.819107836</v>
      </c>
      <c r="AG266" s="73">
        <f t="shared" si="220"/>
        <v>-1.5163379399652088E-11</v>
      </c>
      <c r="AH266" s="73">
        <f t="shared" si="221"/>
        <v>-1.5245785245950124E-11</v>
      </c>
      <c r="AI266" s="73">
        <f t="shared" si="222"/>
        <v>-1.5245792158417359E-11</v>
      </c>
      <c r="AJ266" s="73">
        <f t="shared" si="223"/>
        <v>-1.5245792159004832E-11</v>
      </c>
      <c r="AL266" s="74"/>
      <c r="AM266" s="74"/>
      <c r="AN266" s="74"/>
      <c r="AT266" s="74"/>
      <c r="AU266" s="74"/>
      <c r="AV266" s="74"/>
      <c r="BB266" s="74"/>
      <c r="BC266" s="74"/>
      <c r="BD266" s="74"/>
      <c r="BJ266" s="74">
        <v>1.7700000000000001E-9</v>
      </c>
      <c r="BK266" s="74">
        <v>1.8946109513</v>
      </c>
      <c r="BL266" s="74">
        <v>52169.1777242483</v>
      </c>
      <c r="BM266" s="73">
        <f t="shared" si="224"/>
        <v>9.6981765252866336E-10</v>
      </c>
      <c r="BN266" s="73">
        <f t="shared" si="225"/>
        <v>9.7139922771193494E-10</v>
      </c>
      <c r="BO266" s="73">
        <f t="shared" si="226"/>
        <v>9.7139936045755208E-10</v>
      </c>
      <c r="BP266" s="73">
        <f t="shared" si="227"/>
        <v>9.7139936046882221E-10</v>
      </c>
      <c r="BR266" s="74">
        <v>2.0000000000000001E-10</v>
      </c>
      <c r="BS266" s="74">
        <v>0.67974525638000005</v>
      </c>
      <c r="BT266" s="74">
        <v>24505.943793291099</v>
      </c>
      <c r="BU266" s="73">
        <f t="shared" si="228"/>
        <v>-1.9223613352159575E-10</v>
      </c>
      <c r="BV266" s="73">
        <f t="shared" si="229"/>
        <v>-1.9220841076685694E-10</v>
      </c>
      <c r="BW266" s="73">
        <f t="shared" si="230"/>
        <v>-1.9220840843716541E-10</v>
      </c>
      <c r="BX266" s="73">
        <f t="shared" si="231"/>
        <v>-1.9220840843697058E-10</v>
      </c>
      <c r="BZ266" s="74"/>
      <c r="CA266" s="74"/>
      <c r="CB266" s="74"/>
      <c r="CH266" s="74"/>
      <c r="CI266" s="74"/>
      <c r="CJ266" s="74"/>
      <c r="CP266" s="74"/>
      <c r="CQ266" s="74"/>
      <c r="CR266" s="74"/>
      <c r="CX266" s="74"/>
      <c r="CY266" s="74"/>
      <c r="CZ266" s="74"/>
      <c r="DF266" s="74">
        <v>9.5999999999999999E-10</v>
      </c>
      <c r="DG266" s="74">
        <v>4.4772417982499997</v>
      </c>
      <c r="DH266" s="74">
        <v>77197.213947532495</v>
      </c>
      <c r="DI266" s="73">
        <f t="shared" si="232"/>
        <v>-9.4365624540883683E-11</v>
      </c>
      <c r="DJ266" s="73">
        <f t="shared" si="233"/>
        <v>-9.2854950216841658E-11</v>
      </c>
      <c r="DK266" s="73">
        <f t="shared" si="234"/>
        <v>-9.2854823367786634E-11</v>
      </c>
      <c r="DL266" s="73">
        <f t="shared" si="235"/>
        <v>-9.285482335714113E-11</v>
      </c>
      <c r="DN266" s="74">
        <v>1.2E-10</v>
      </c>
      <c r="DO266" s="74">
        <v>0.71785378975000003</v>
      </c>
      <c r="DP266" s="74">
        <v>26294.0886900113</v>
      </c>
      <c r="DQ266" s="73">
        <f t="shared" si="236"/>
        <v>1.0371291255775555E-10</v>
      </c>
      <c r="DR266" s="73">
        <f t="shared" si="237"/>
        <v>1.0374540609461469E-10</v>
      </c>
      <c r="DS266" s="73">
        <f t="shared" si="238"/>
        <v>1.0374540882157573E-10</v>
      </c>
      <c r="DT266" s="73">
        <f t="shared" si="239"/>
        <v>1.037454088218054E-10</v>
      </c>
      <c r="DV266" s="74">
        <v>9.9999999999999994E-12</v>
      </c>
      <c r="DW266" s="74">
        <v>0.82686052448000003</v>
      </c>
      <c r="DX266" s="74">
        <v>146314.133303234</v>
      </c>
      <c r="DY266" s="73">
        <f t="shared" si="240"/>
        <v>-5.8984239411777392E-12</v>
      </c>
      <c r="DZ266" s="73">
        <f t="shared" si="241"/>
        <v>-5.8741977162309586E-12</v>
      </c>
      <c r="EA266" s="73">
        <f t="shared" si="242"/>
        <v>-5.8741956799299578E-12</v>
      </c>
      <c r="EB266" s="73">
        <f t="shared" si="243"/>
        <v>-5.8741956797569882E-12</v>
      </c>
      <c r="ED266" s="74"/>
      <c r="EE266" s="74"/>
      <c r="EF266" s="74"/>
      <c r="EL266" s="74"/>
      <c r="EM266" s="74"/>
      <c r="EN266" s="74"/>
      <c r="ET266" s="74"/>
      <c r="EU266" s="74"/>
      <c r="EV266" s="74"/>
    </row>
    <row r="267" spans="12:152" s="73" customFormat="1" ht="13.5" x14ac:dyDescent="0.3">
      <c r="L267" s="74"/>
      <c r="N267" s="74">
        <v>6.2300000000000002E-9</v>
      </c>
      <c r="O267" s="74">
        <v>4.5842450796299996</v>
      </c>
      <c r="P267" s="74">
        <v>9103.9069941176003</v>
      </c>
      <c r="Q267" s="73">
        <f t="shared" si="212"/>
        <v>-5.0846417868732168E-10</v>
      </c>
      <c r="R267" s="73">
        <f t="shared" si="213"/>
        <v>-5.0730636009027559E-10</v>
      </c>
      <c r="S267" s="73">
        <f t="shared" si="214"/>
        <v>-5.0730626287687013E-10</v>
      </c>
      <c r="T267" s="73">
        <f t="shared" si="215"/>
        <v>-5.0730626286857558E-10</v>
      </c>
      <c r="V267" s="74">
        <v>8.0999999999999999E-10</v>
      </c>
      <c r="W267" s="74">
        <v>0.28916970824999999</v>
      </c>
      <c r="X267" s="74">
        <v>84546.785274713897</v>
      </c>
      <c r="Y267" s="73">
        <f t="shared" si="216"/>
        <v>-6.6241676791832602E-10</v>
      </c>
      <c r="Z267" s="73">
        <f t="shared" si="217"/>
        <v>-6.6322301604185084E-10</v>
      </c>
      <c r="AA267" s="73">
        <f t="shared" si="218"/>
        <v>-6.6322308365264986E-10</v>
      </c>
      <c r="AB267" s="73">
        <f t="shared" si="219"/>
        <v>-6.6322308365835927E-10</v>
      </c>
      <c r="AD267" s="74">
        <v>3E-11</v>
      </c>
      <c r="AE267" s="74">
        <v>0.85377908454999996</v>
      </c>
      <c r="AF267" s="74">
        <v>16066.065861474801</v>
      </c>
      <c r="AG267" s="73">
        <f t="shared" si="220"/>
        <v>-1.5058362690880049E-11</v>
      </c>
      <c r="AH267" s="73">
        <f t="shared" si="221"/>
        <v>-1.5066900127348756E-11</v>
      </c>
      <c r="AI267" s="73">
        <f t="shared" si="222"/>
        <v>-1.506690084410161E-11</v>
      </c>
      <c r="AJ267" s="73">
        <f t="shared" si="223"/>
        <v>-1.5066900844162068E-11</v>
      </c>
      <c r="AL267" s="74"/>
      <c r="AM267" s="74"/>
      <c r="AN267" s="74"/>
      <c r="AT267" s="74"/>
      <c r="AU267" s="74"/>
      <c r="AV267" s="74"/>
      <c r="BB267" s="74"/>
      <c r="BC267" s="74"/>
      <c r="BD267" s="74"/>
      <c r="BJ267" s="74">
        <v>1.68E-9</v>
      </c>
      <c r="BK267" s="74">
        <v>3.0126449637700001</v>
      </c>
      <c r="BL267" s="74">
        <v>23754.706748702101</v>
      </c>
      <c r="BM267" s="73">
        <f t="shared" si="224"/>
        <v>1.259279596698276E-9</v>
      </c>
      <c r="BN267" s="73">
        <f t="shared" si="225"/>
        <v>1.2587383950120439E-9</v>
      </c>
      <c r="BO267" s="73">
        <f t="shared" si="226"/>
        <v>1.2587383495591134E-9</v>
      </c>
      <c r="BP267" s="73">
        <f t="shared" si="227"/>
        <v>1.2587383495552552E-9</v>
      </c>
      <c r="BR267" s="74">
        <v>2.0000000000000001E-10</v>
      </c>
      <c r="BS267" s="74">
        <v>5.3244386121599998</v>
      </c>
      <c r="BT267" s="74">
        <v>25234.7067598221</v>
      </c>
      <c r="BU267" s="73">
        <f t="shared" si="228"/>
        <v>1.7611942824551058E-10</v>
      </c>
      <c r="BV267" s="73">
        <f t="shared" si="229"/>
        <v>1.761683889312458E-10</v>
      </c>
      <c r="BW267" s="73">
        <f t="shared" si="230"/>
        <v>1.7616839304011009E-10</v>
      </c>
      <c r="BX267" s="73">
        <f t="shared" si="231"/>
        <v>1.7616839304045991E-10</v>
      </c>
      <c r="BZ267" s="74"/>
      <c r="CA267" s="74"/>
      <c r="CB267" s="74"/>
      <c r="CH267" s="74"/>
      <c r="CI267" s="74"/>
      <c r="CJ267" s="74"/>
      <c r="CP267" s="74"/>
      <c r="CQ267" s="74"/>
      <c r="CR267" s="74"/>
      <c r="CX267" s="74"/>
      <c r="CY267" s="74"/>
      <c r="CZ267" s="74"/>
      <c r="DF267" s="74">
        <v>1.08E-9</v>
      </c>
      <c r="DG267" s="74">
        <v>4.0367971391899999</v>
      </c>
      <c r="DH267" s="74">
        <v>51742.094545271502</v>
      </c>
      <c r="DI267" s="73">
        <f t="shared" si="232"/>
        <v>-8.5190514698265607E-10</v>
      </c>
      <c r="DJ267" s="73">
        <f t="shared" si="233"/>
        <v>-8.5120116357779263E-10</v>
      </c>
      <c r="DK267" s="73">
        <f t="shared" si="234"/>
        <v>-8.5120110442978716E-10</v>
      </c>
      <c r="DL267" s="73">
        <f t="shared" si="235"/>
        <v>-8.5120110442479957E-10</v>
      </c>
      <c r="DN267" s="74">
        <v>1.0999999999999999E-10</v>
      </c>
      <c r="DO267" s="74">
        <v>3.5113071250600001</v>
      </c>
      <c r="DP267" s="74">
        <v>7994.5284420241996</v>
      </c>
      <c r="DQ267" s="73">
        <f t="shared" si="236"/>
        <v>1.7534351961252706E-11</v>
      </c>
      <c r="DR267" s="73">
        <f t="shared" si="237"/>
        <v>1.7552133262110337E-11</v>
      </c>
      <c r="DS267" s="73">
        <f t="shared" si="238"/>
        <v>1.7552134755045814E-11</v>
      </c>
      <c r="DT267" s="73">
        <f t="shared" si="239"/>
        <v>1.7552134755172354E-11</v>
      </c>
      <c r="DV267" s="74">
        <v>9.9999999999999994E-12</v>
      </c>
      <c r="DW267" s="74">
        <v>5.0104149038200001</v>
      </c>
      <c r="DX267" s="74">
        <v>25450.906869549999</v>
      </c>
      <c r="DY267" s="73">
        <f t="shared" si="240"/>
        <v>-8.5275512676822864E-12</v>
      </c>
      <c r="DZ267" s="73">
        <f t="shared" si="241"/>
        <v>-8.5302728415025474E-12</v>
      </c>
      <c r="EA267" s="73">
        <f t="shared" si="242"/>
        <v>-8.5302730699139398E-12</v>
      </c>
      <c r="EB267" s="73">
        <f t="shared" si="243"/>
        <v>-8.5302730699332218E-12</v>
      </c>
      <c r="ED267" s="74"/>
      <c r="EE267" s="74"/>
      <c r="EF267" s="74"/>
      <c r="EL267" s="74"/>
      <c r="EM267" s="74"/>
      <c r="EN267" s="74"/>
      <c r="ET267" s="74"/>
      <c r="EU267" s="74"/>
      <c r="EV267" s="74"/>
    </row>
    <row r="268" spans="12:152" s="73" customFormat="1" ht="13.5" x14ac:dyDescent="0.3">
      <c r="L268" s="74"/>
      <c r="N268" s="74">
        <v>6.2300000000000002E-9</v>
      </c>
      <c r="O268" s="74">
        <v>5.1053577374600003</v>
      </c>
      <c r="P268" s="74">
        <v>90829.861124705305</v>
      </c>
      <c r="Q268" s="73">
        <f t="shared" si="212"/>
        <v>-4.9051062106253118E-9</v>
      </c>
      <c r="R268" s="73">
        <f t="shared" si="213"/>
        <v>-4.9122433229006104E-9</v>
      </c>
      <c r="S268" s="73">
        <f t="shared" si="214"/>
        <v>-4.9122439214328274E-9</v>
      </c>
      <c r="T268" s="73">
        <f t="shared" si="215"/>
        <v>-4.9122439214842309E-9</v>
      </c>
      <c r="V268" s="74">
        <v>8.0999999999999999E-10</v>
      </c>
      <c r="W268" s="74">
        <v>5.1861481448099997</v>
      </c>
      <c r="X268" s="74">
        <v>220.41264243879999</v>
      </c>
      <c r="Y268" s="73">
        <f t="shared" si="216"/>
        <v>-6.4053345517016526E-10</v>
      </c>
      <c r="Z268" s="73">
        <f t="shared" si="217"/>
        <v>-6.4053121688068921E-10</v>
      </c>
      <c r="AA268" s="73">
        <f t="shared" si="218"/>
        <v>-6.4053121669275729E-10</v>
      </c>
      <c r="AB268" s="73">
        <f t="shared" si="219"/>
        <v>-6.4053121669274147E-10</v>
      </c>
      <c r="AD268" s="74">
        <v>3E-11</v>
      </c>
      <c r="AE268" s="74">
        <v>1.58566666033</v>
      </c>
      <c r="AF268" s="74">
        <v>130226.21661243201</v>
      </c>
      <c r="AG268" s="73">
        <f t="shared" si="220"/>
        <v>2.2411240266239456E-11</v>
      </c>
      <c r="AH268" s="73">
        <f t="shared" si="221"/>
        <v>2.2357965870376791E-11</v>
      </c>
      <c r="AI268" s="73">
        <f t="shared" si="222"/>
        <v>2.2357961390662769E-11</v>
      </c>
      <c r="AJ268" s="73">
        <f t="shared" si="223"/>
        <v>2.2357961390280725E-11</v>
      </c>
      <c r="AL268" s="74"/>
      <c r="AM268" s="74"/>
      <c r="AN268" s="74"/>
      <c r="AT268" s="74"/>
      <c r="AU268" s="74"/>
      <c r="AV268" s="74"/>
      <c r="BB268" s="74"/>
      <c r="BC268" s="74"/>
      <c r="BD268" s="74"/>
      <c r="BJ268" s="74">
        <v>2.2200000000000002E-9</v>
      </c>
      <c r="BK268" s="74">
        <v>4.3557323537699997</v>
      </c>
      <c r="BL268" s="74">
        <v>52643.771273502804</v>
      </c>
      <c r="BM268" s="73">
        <f t="shared" si="224"/>
        <v>3.6412987214462399E-10</v>
      </c>
      <c r="BN268" s="73">
        <f t="shared" si="225"/>
        <v>3.6176836414718401E-10</v>
      </c>
      <c r="BO268" s="73">
        <f t="shared" si="226"/>
        <v>3.6176816585265217E-10</v>
      </c>
      <c r="BP268" s="73">
        <f t="shared" si="227"/>
        <v>3.6176816583571942E-10</v>
      </c>
      <c r="BR268" s="74">
        <v>1.8E-10</v>
      </c>
      <c r="BS268" s="74">
        <v>4.8301105629899999</v>
      </c>
      <c r="BT268" s="74">
        <v>50593.846934865302</v>
      </c>
      <c r="BU268" s="73">
        <f t="shared" si="228"/>
        <v>-1.7021683852477499E-10</v>
      </c>
      <c r="BV268" s="73">
        <f t="shared" si="229"/>
        <v>-1.702774037746188E-10</v>
      </c>
      <c r="BW268" s="73">
        <f t="shared" si="230"/>
        <v>-1.7027740885212402E-10</v>
      </c>
      <c r="BX268" s="73">
        <f t="shared" si="231"/>
        <v>-1.7027740885255527E-10</v>
      </c>
      <c r="BZ268" s="74"/>
      <c r="CA268" s="74"/>
      <c r="CB268" s="74"/>
      <c r="CH268" s="74"/>
      <c r="CI268" s="74"/>
      <c r="CJ268" s="74"/>
      <c r="CP268" s="74"/>
      <c r="CQ268" s="74"/>
      <c r="CR268" s="74"/>
      <c r="CX268" s="74"/>
      <c r="CY268" s="74"/>
      <c r="CZ268" s="74"/>
      <c r="DF268" s="74">
        <v>8.6000000000000003E-10</v>
      </c>
      <c r="DG268" s="74">
        <v>5.1403955693499999</v>
      </c>
      <c r="DH268" s="74">
        <v>26237.466338708698</v>
      </c>
      <c r="DI268" s="73">
        <f t="shared" si="232"/>
        <v>-5.4237270516216929E-10</v>
      </c>
      <c r="DJ268" s="73">
        <f t="shared" si="233"/>
        <v>-5.4273128864972847E-10</v>
      </c>
      <c r="DK268" s="73">
        <f t="shared" si="234"/>
        <v>-5.4273131875052004E-10</v>
      </c>
      <c r="DL268" s="73">
        <f t="shared" si="235"/>
        <v>-5.4273131875309867E-10</v>
      </c>
      <c r="DN268" s="74">
        <v>1.0999999999999999E-10</v>
      </c>
      <c r="DO268" s="74">
        <v>1.78813511249</v>
      </c>
      <c r="DP268" s="74">
        <v>69159.802430604905</v>
      </c>
      <c r="DQ268" s="73">
        <f t="shared" si="236"/>
        <v>1.01979168803676E-10</v>
      </c>
      <c r="DR268" s="73">
        <f t="shared" si="237"/>
        <v>1.0203747585722832E-10</v>
      </c>
      <c r="DS268" s="73">
        <f t="shared" si="238"/>
        <v>1.0203748074421052E-10</v>
      </c>
      <c r="DT268" s="73">
        <f t="shared" si="239"/>
        <v>1.0203748074462159E-10</v>
      </c>
      <c r="DV268" s="74">
        <v>9.9999999999999994E-12</v>
      </c>
      <c r="DW268" s="74">
        <v>0.74891931363999997</v>
      </c>
      <c r="DX268" s="74">
        <v>10021.8372800994</v>
      </c>
      <c r="DY268" s="73">
        <f t="shared" si="240"/>
        <v>9.8726963742969939E-12</v>
      </c>
      <c r="DZ268" s="73">
        <f t="shared" si="241"/>
        <v>9.8730226554543278E-12</v>
      </c>
      <c r="EA268" s="73">
        <f t="shared" si="242"/>
        <v>9.8730226828320932E-12</v>
      </c>
      <c r="EB268" s="73">
        <f t="shared" si="243"/>
        <v>9.873022682834439E-12</v>
      </c>
      <c r="ED268" s="74"/>
      <c r="EE268" s="74"/>
      <c r="EF268" s="74"/>
      <c r="EL268" s="74"/>
      <c r="EM268" s="74"/>
      <c r="EN268" s="74"/>
      <c r="ET268" s="74"/>
      <c r="EU268" s="74"/>
      <c r="EV268" s="74"/>
    </row>
    <row r="269" spans="12:152" s="73" customFormat="1" ht="13.5" x14ac:dyDescent="0.3">
      <c r="L269" s="74"/>
      <c r="N269" s="74">
        <v>7.06E-9</v>
      </c>
      <c r="O269" s="74">
        <v>4.1955483314200004</v>
      </c>
      <c r="P269" s="74">
        <v>71582.484571322901</v>
      </c>
      <c r="Q269" s="73">
        <f t="shared" si="212"/>
        <v>-1.8892272925521539E-9</v>
      </c>
      <c r="R269" s="73">
        <f t="shared" si="213"/>
        <v>-1.8991988110737943E-9</v>
      </c>
      <c r="S269" s="73">
        <f t="shared" si="214"/>
        <v>-1.8991996481318656E-9</v>
      </c>
      <c r="T269" s="73">
        <f t="shared" si="215"/>
        <v>-1.8991996482029854E-9</v>
      </c>
      <c r="V269" s="74">
        <v>8.0999999999999999E-10</v>
      </c>
      <c r="W269" s="74">
        <v>1.9838315775599999</v>
      </c>
      <c r="X269" s="74">
        <v>149.56319713459999</v>
      </c>
      <c r="Y269" s="73">
        <f t="shared" si="216"/>
        <v>-2.3888195605574548E-10</v>
      </c>
      <c r="Z269" s="73">
        <f t="shared" si="217"/>
        <v>-2.3888432701126034E-10</v>
      </c>
      <c r="AA269" s="73">
        <f t="shared" si="218"/>
        <v>-2.3888432721033071E-10</v>
      </c>
      <c r="AB269" s="73">
        <f t="shared" si="219"/>
        <v>-2.388843272103472E-10</v>
      </c>
      <c r="AD269" s="74">
        <v>3.9999999999999998E-11</v>
      </c>
      <c r="AE269" s="74">
        <v>5.5821831408899998</v>
      </c>
      <c r="AF269" s="74">
        <v>119116.851609566</v>
      </c>
      <c r="AG269" s="73">
        <f t="shared" si="220"/>
        <v>1.3043476511996261E-11</v>
      </c>
      <c r="AH269" s="73">
        <f t="shared" si="221"/>
        <v>1.2951181966461519E-11</v>
      </c>
      <c r="AI269" s="73">
        <f t="shared" si="222"/>
        <v>1.2951174213987326E-11</v>
      </c>
      <c r="AJ269" s="73">
        <f t="shared" si="223"/>
        <v>1.295117421332474E-11</v>
      </c>
      <c r="AL269" s="74"/>
      <c r="AM269" s="74"/>
      <c r="AN269" s="74"/>
      <c r="AT269" s="74"/>
      <c r="AU269" s="74"/>
      <c r="AV269" s="74"/>
      <c r="BB269" s="74"/>
      <c r="BC269" s="74"/>
      <c r="BD269" s="74"/>
      <c r="BJ269" s="74">
        <v>1.69E-9</v>
      </c>
      <c r="BK269" s="74">
        <v>5.2519431325300001</v>
      </c>
      <c r="BL269" s="74">
        <v>102232.848705918</v>
      </c>
      <c r="BM269" s="73">
        <f t="shared" si="224"/>
        <v>1.331899861121358E-9</v>
      </c>
      <c r="BN269" s="73">
        <f t="shared" si="225"/>
        <v>1.334075177803949E-9</v>
      </c>
      <c r="BO269" s="73">
        <f t="shared" si="226"/>
        <v>1.334075360202528E-9</v>
      </c>
      <c r="BP269" s="73">
        <f t="shared" si="227"/>
        <v>1.334075360217861E-9</v>
      </c>
      <c r="BR269" s="74">
        <v>2.0000000000000001E-10</v>
      </c>
      <c r="BS269" s="74">
        <v>2.1951556133199999</v>
      </c>
      <c r="BT269" s="74">
        <v>51639.001771052899</v>
      </c>
      <c r="BU269" s="73">
        <f t="shared" si="228"/>
        <v>1.018623782993765E-10</v>
      </c>
      <c r="BV269" s="73">
        <f t="shared" si="229"/>
        <v>1.016802788879184E-10</v>
      </c>
      <c r="BW269" s="73">
        <f t="shared" si="230"/>
        <v>1.0168026359371931E-10</v>
      </c>
      <c r="BX269" s="73">
        <f t="shared" si="231"/>
        <v>1.0168026359240748E-10</v>
      </c>
      <c r="BZ269" s="74"/>
      <c r="CA269" s="74"/>
      <c r="CB269" s="74"/>
      <c r="CH269" s="74"/>
      <c r="CI269" s="74"/>
      <c r="CJ269" s="74"/>
      <c r="CP269" s="74"/>
      <c r="CQ269" s="74"/>
      <c r="CR269" s="74"/>
      <c r="CX269" s="74"/>
      <c r="CY269" s="74"/>
      <c r="CZ269" s="74"/>
      <c r="DF269" s="74">
        <v>9.2000000000000003E-10</v>
      </c>
      <c r="DG269" s="74">
        <v>3.74335845403</v>
      </c>
      <c r="DH269" s="74">
        <v>90829.861124705305</v>
      </c>
      <c r="DI269" s="73">
        <f t="shared" si="232"/>
        <v>-7.0502810315167074E-10</v>
      </c>
      <c r="DJ269" s="73">
        <f t="shared" si="233"/>
        <v>-7.0392731456054655E-10</v>
      </c>
      <c r="DK269" s="73">
        <f t="shared" si="234"/>
        <v>-7.0392722203388088E-10</v>
      </c>
      <c r="DL269" s="73">
        <f t="shared" si="235"/>
        <v>-7.0392722202593437E-10</v>
      </c>
      <c r="DN269" s="74">
        <v>1E-10</v>
      </c>
      <c r="DO269" s="74">
        <v>1.89377082198</v>
      </c>
      <c r="DP269" s="74">
        <v>24925.4284371664</v>
      </c>
      <c r="DQ269" s="73">
        <f t="shared" si="236"/>
        <v>-1.0607691721898577E-11</v>
      </c>
      <c r="DR269" s="73">
        <f t="shared" si="237"/>
        <v>-1.0658454589785983E-11</v>
      </c>
      <c r="DS269" s="73">
        <f t="shared" si="238"/>
        <v>-1.0658458851823013E-11</v>
      </c>
      <c r="DT269" s="73">
        <f t="shared" si="239"/>
        <v>-1.065845885218474E-11</v>
      </c>
      <c r="DV269" s="74">
        <v>9.9999999999999994E-12</v>
      </c>
      <c r="DW269" s="74">
        <v>3.7591062960600001</v>
      </c>
      <c r="DX269" s="74">
        <v>25619.938151219802</v>
      </c>
      <c r="DY269" s="73">
        <f t="shared" si="240"/>
        <v>4.554183867480192E-12</v>
      </c>
      <c r="DZ269" s="73">
        <f t="shared" si="241"/>
        <v>4.5495115280956634E-12</v>
      </c>
      <c r="EA269" s="73">
        <f t="shared" si="242"/>
        <v>4.5495111357441168E-12</v>
      </c>
      <c r="EB269" s="73">
        <f t="shared" si="243"/>
        <v>4.5495111357107073E-12</v>
      </c>
      <c r="ED269" s="74"/>
      <c r="EE269" s="74"/>
      <c r="EF269" s="74"/>
      <c r="EL269" s="74"/>
      <c r="EM269" s="74"/>
      <c r="EN269" s="74"/>
      <c r="ET269" s="74"/>
      <c r="EU269" s="74"/>
      <c r="EV269" s="74"/>
    </row>
    <row r="270" spans="12:152" s="73" customFormat="1" ht="13.5" x14ac:dyDescent="0.3">
      <c r="L270" s="74"/>
      <c r="N270" s="74">
        <v>7.3799999999999997E-9</v>
      </c>
      <c r="O270" s="74">
        <v>0.15942404037999999</v>
      </c>
      <c r="P270" s="74">
        <v>24712.1293417284</v>
      </c>
      <c r="Q270" s="73">
        <f t="shared" si="212"/>
        <v>6.1215790179643669E-9</v>
      </c>
      <c r="R270" s="73">
        <f t="shared" si="213"/>
        <v>6.1194918796682179E-9</v>
      </c>
      <c r="S270" s="73">
        <f t="shared" si="214"/>
        <v>6.1194917043620092E-9</v>
      </c>
      <c r="T270" s="73">
        <f t="shared" si="215"/>
        <v>6.1194917043472366E-9</v>
      </c>
      <c r="V270" s="74">
        <v>8.1999999999999996E-10</v>
      </c>
      <c r="W270" s="74">
        <v>5.8176846669999997E-2</v>
      </c>
      <c r="X270" s="74">
        <v>104331.942805396</v>
      </c>
      <c r="Y270" s="73">
        <f t="shared" si="216"/>
        <v>-2.2862836556207597E-10</v>
      </c>
      <c r="Z270" s="73">
        <f t="shared" si="217"/>
        <v>-2.3031063630076425E-10</v>
      </c>
      <c r="AA270" s="73">
        <f t="shared" si="218"/>
        <v>-2.3031077750373821E-10</v>
      </c>
      <c r="AB270" s="73">
        <f t="shared" si="219"/>
        <v>-2.3031077751554834E-10</v>
      </c>
      <c r="AD270" s="74">
        <v>3.9999999999999998E-11</v>
      </c>
      <c r="AE270" s="74">
        <v>0.94898112028000003</v>
      </c>
      <c r="AF270" s="74">
        <v>78378.148713407805</v>
      </c>
      <c r="AG270" s="73">
        <f t="shared" si="220"/>
        <v>1.7135349547401958E-12</v>
      </c>
      <c r="AH270" s="73">
        <f t="shared" si="221"/>
        <v>1.6493780332051279E-12</v>
      </c>
      <c r="AI270" s="73">
        <f t="shared" si="222"/>
        <v>1.6493726462787258E-12</v>
      </c>
      <c r="AJ270" s="73">
        <f t="shared" si="223"/>
        <v>1.649372645824365E-12</v>
      </c>
      <c r="AL270" s="74"/>
      <c r="AM270" s="74"/>
      <c r="AN270" s="74"/>
      <c r="AT270" s="74"/>
      <c r="AU270" s="74"/>
      <c r="AV270" s="74"/>
      <c r="BB270" s="74"/>
      <c r="BC270" s="74"/>
      <c r="BD270" s="74"/>
      <c r="BJ270" s="74">
        <v>1.8800000000000001E-9</v>
      </c>
      <c r="BK270" s="74">
        <v>5.5533322550799999</v>
      </c>
      <c r="BL270" s="74">
        <v>156100.82065856899</v>
      </c>
      <c r="BM270" s="73">
        <f t="shared" si="224"/>
        <v>-1.5279839298520346E-9</v>
      </c>
      <c r="BN270" s="73">
        <f t="shared" si="225"/>
        <v>-1.5244741930210705E-9</v>
      </c>
      <c r="BO270" s="73">
        <f t="shared" si="226"/>
        <v>-1.5244738976817391E-9</v>
      </c>
      <c r="BP270" s="73">
        <f t="shared" si="227"/>
        <v>-1.5244738976567243E-9</v>
      </c>
      <c r="BR270" s="74">
        <v>2.0000000000000001E-10</v>
      </c>
      <c r="BS270" s="74">
        <v>4.5436210503899996</v>
      </c>
      <c r="BT270" s="74">
        <v>26037.906519669901</v>
      </c>
      <c r="BU270" s="73">
        <f t="shared" si="228"/>
        <v>1.9632591280770757E-10</v>
      </c>
      <c r="BV270" s="73">
        <f t="shared" si="229"/>
        <v>1.9634623560136106E-10</v>
      </c>
      <c r="BW270" s="73">
        <f t="shared" si="230"/>
        <v>1.96346237305361E-10</v>
      </c>
      <c r="BX270" s="73">
        <f t="shared" si="231"/>
        <v>1.963462373055038E-10</v>
      </c>
      <c r="BZ270" s="74"/>
      <c r="CA270" s="74"/>
      <c r="CB270" s="74"/>
      <c r="CH270" s="74"/>
      <c r="CI270" s="74"/>
      <c r="CJ270" s="74"/>
      <c r="CP270" s="74"/>
      <c r="CQ270" s="74"/>
      <c r="CR270" s="74"/>
      <c r="CX270" s="74"/>
      <c r="CY270" s="74"/>
      <c r="CZ270" s="74"/>
      <c r="DF270" s="74">
        <v>8.6000000000000003E-10</v>
      </c>
      <c r="DG270" s="74">
        <v>1.8627641365800001</v>
      </c>
      <c r="DH270" s="74">
        <v>27140.1715247625</v>
      </c>
      <c r="DI270" s="73">
        <f t="shared" si="232"/>
        <v>-8.2310605905954226E-10</v>
      </c>
      <c r="DJ270" s="73">
        <f t="shared" si="233"/>
        <v>-8.2296740998153955E-10</v>
      </c>
      <c r="DK270" s="73">
        <f t="shared" si="234"/>
        <v>-8.2296739832959954E-10</v>
      </c>
      <c r="DL270" s="73">
        <f t="shared" si="235"/>
        <v>-8.229673983286062E-10</v>
      </c>
      <c r="DN270" s="74">
        <v>1.2E-10</v>
      </c>
      <c r="DO270" s="74">
        <v>6.0677524366200002</v>
      </c>
      <c r="DP270" s="74">
        <v>52329.585093633097</v>
      </c>
      <c r="DQ270" s="73">
        <f t="shared" si="236"/>
        <v>1.013981705531077E-11</v>
      </c>
      <c r="DR270" s="73">
        <f t="shared" si="237"/>
        <v>1.026796904354568E-11</v>
      </c>
      <c r="DS270" s="73">
        <f t="shared" si="238"/>
        <v>1.0267979802952601E-11</v>
      </c>
      <c r="DT270" s="73">
        <f t="shared" si="239"/>
        <v>1.026797980386329E-11</v>
      </c>
      <c r="DV270" s="74">
        <v>9.9999999999999994E-12</v>
      </c>
      <c r="DW270" s="74">
        <v>1.5785582810800001</v>
      </c>
      <c r="DX270" s="74">
        <v>61279.713277265997</v>
      </c>
      <c r="DY270" s="73">
        <f t="shared" si="240"/>
        <v>-5.4669940957416838E-12</v>
      </c>
      <c r="DZ270" s="73">
        <f t="shared" si="241"/>
        <v>-5.4774993689106284E-12</v>
      </c>
      <c r="EA270" s="73">
        <f t="shared" si="242"/>
        <v>-5.477500250592312E-12</v>
      </c>
      <c r="EB270" s="73">
        <f t="shared" si="243"/>
        <v>-5.4775002506674529E-12</v>
      </c>
      <c r="ED270" s="74"/>
      <c r="EE270" s="74"/>
      <c r="EF270" s="74"/>
      <c r="EL270" s="74"/>
      <c r="EM270" s="74"/>
      <c r="EN270" s="74"/>
      <c r="ET270" s="74"/>
      <c r="EU270" s="74"/>
      <c r="EV270" s="74"/>
    </row>
    <row r="271" spans="12:152" s="73" customFormat="1" ht="13.5" x14ac:dyDescent="0.3">
      <c r="L271" s="74"/>
      <c r="N271" s="74">
        <v>6.2099999999999999E-9</v>
      </c>
      <c r="O271" s="74">
        <v>1.32834420218</v>
      </c>
      <c r="P271" s="74">
        <v>3328.1356562801898</v>
      </c>
      <c r="Q271" s="73">
        <f t="shared" si="212"/>
        <v>2.4508734963805063E-9</v>
      </c>
      <c r="R271" s="73">
        <f t="shared" si="213"/>
        <v>2.4504845369384006E-9</v>
      </c>
      <c r="S271" s="73">
        <f t="shared" si="214"/>
        <v>2.4504845042800788E-9</v>
      </c>
      <c r="T271" s="73">
        <f t="shared" si="215"/>
        <v>2.4504845042773222E-9</v>
      </c>
      <c r="V271" s="74">
        <v>7.4000000000000003E-10</v>
      </c>
      <c r="W271" s="74">
        <v>1.6283600793499999</v>
      </c>
      <c r="X271" s="74">
        <v>25984.8103673556</v>
      </c>
      <c r="Y271" s="73">
        <f t="shared" si="216"/>
        <v>-6.6822570585994169E-10</v>
      </c>
      <c r="Z271" s="73">
        <f t="shared" si="217"/>
        <v>-6.6805640639048604E-10</v>
      </c>
      <c r="AA271" s="73">
        <f t="shared" si="218"/>
        <v>-6.6805639216781303E-10</v>
      </c>
      <c r="AB271" s="73">
        <f t="shared" si="219"/>
        <v>-6.680563921666009E-10</v>
      </c>
      <c r="AD271" s="74">
        <v>3.9999999999999998E-11</v>
      </c>
      <c r="AE271" s="74">
        <v>6.1578134825299999</v>
      </c>
      <c r="AF271" s="74">
        <v>97112.936974696699</v>
      </c>
      <c r="AG271" s="73">
        <f t="shared" si="220"/>
        <v>3.9826109100723324E-11</v>
      </c>
      <c r="AH271" s="73">
        <f t="shared" si="221"/>
        <v>3.9833441035648915E-11</v>
      </c>
      <c r="AI271" s="73">
        <f t="shared" si="222"/>
        <v>3.9833441644636743E-11</v>
      </c>
      <c r="AJ271" s="73">
        <f t="shared" si="223"/>
        <v>3.9833441644688144E-11</v>
      </c>
      <c r="AL271" s="74"/>
      <c r="AM271" s="74"/>
      <c r="AN271" s="74"/>
      <c r="AT271" s="74"/>
      <c r="AU271" s="74"/>
      <c r="AV271" s="74"/>
      <c r="BB271" s="74"/>
      <c r="BC271" s="74"/>
      <c r="BD271" s="74"/>
      <c r="BJ271" s="74">
        <v>1.63E-9</v>
      </c>
      <c r="BK271" s="74">
        <v>1.7210999446699999</v>
      </c>
      <c r="BL271" s="74">
        <v>104138.313470858</v>
      </c>
      <c r="BM271" s="73">
        <f t="shared" si="224"/>
        <v>-1.5995018763361555E-9</v>
      </c>
      <c r="BN271" s="73">
        <f t="shared" si="225"/>
        <v>-1.5988288356033561E-9</v>
      </c>
      <c r="BO271" s="73">
        <f t="shared" si="226"/>
        <v>-1.5988287787880291E-9</v>
      </c>
      <c r="BP271" s="73">
        <f t="shared" si="227"/>
        <v>-1.5988287787832683E-9</v>
      </c>
      <c r="BR271" s="74">
        <v>1.8E-10</v>
      </c>
      <c r="BS271" s="74">
        <v>3.6694537238899998</v>
      </c>
      <c r="BT271" s="74">
        <v>176953.98994186701</v>
      </c>
      <c r="BU271" s="73">
        <f t="shared" si="228"/>
        <v>1.7986470499713972E-10</v>
      </c>
      <c r="BV271" s="73">
        <f t="shared" si="229"/>
        <v>1.798888132729189E-10</v>
      </c>
      <c r="BW271" s="73">
        <f t="shared" si="230"/>
        <v>1.7988881519789126E-10</v>
      </c>
      <c r="BX271" s="73">
        <f t="shared" si="231"/>
        <v>1.7988881519805522E-10</v>
      </c>
      <c r="BZ271" s="74"/>
      <c r="CA271" s="74"/>
      <c r="CB271" s="74"/>
      <c r="CH271" s="74"/>
      <c r="CI271" s="74"/>
      <c r="CJ271" s="74"/>
      <c r="CP271" s="74"/>
      <c r="CQ271" s="74"/>
      <c r="CR271" s="74"/>
      <c r="CX271" s="74"/>
      <c r="CY271" s="74"/>
      <c r="CZ271" s="74"/>
      <c r="DF271" s="74">
        <v>1.02E-9</v>
      </c>
      <c r="DG271" s="74">
        <v>5.40465219833</v>
      </c>
      <c r="DH271" s="74">
        <v>26137.899763478399</v>
      </c>
      <c r="DI271" s="73">
        <f t="shared" si="232"/>
        <v>-9.1192294129740307E-10</v>
      </c>
      <c r="DJ271" s="73">
        <f t="shared" si="233"/>
        <v>-9.1167818330075014E-10</v>
      </c>
      <c r="DK271" s="73">
        <f t="shared" si="234"/>
        <v>-9.1167816273938693E-10</v>
      </c>
      <c r="DL271" s="73">
        <f t="shared" si="235"/>
        <v>-9.1167816273764478E-10</v>
      </c>
      <c r="DN271" s="74">
        <v>1.2E-10</v>
      </c>
      <c r="DO271" s="74">
        <v>0.11656433296</v>
      </c>
      <c r="DP271" s="74">
        <v>51543.022543835199</v>
      </c>
      <c r="DQ271" s="73">
        <f t="shared" si="236"/>
        <v>-4.6190772398139046E-12</v>
      </c>
      <c r="DR271" s="73">
        <f t="shared" si="237"/>
        <v>-4.4924839970520856E-12</v>
      </c>
      <c r="DS271" s="73">
        <f t="shared" si="238"/>
        <v>-4.4924733678271268E-12</v>
      </c>
      <c r="DT271" s="73">
        <f t="shared" si="239"/>
        <v>-4.4924733669273587E-12</v>
      </c>
      <c r="DV271" s="74">
        <v>9.9999999999999994E-12</v>
      </c>
      <c r="DW271" s="74">
        <v>5.2219676925199998</v>
      </c>
      <c r="DX271" s="74">
        <v>77623.812138408495</v>
      </c>
      <c r="DY271" s="73">
        <f t="shared" si="240"/>
        <v>-9.9663693093145627E-12</v>
      </c>
      <c r="DZ271" s="73">
        <f t="shared" si="241"/>
        <v>-9.9650538917413093E-12</v>
      </c>
      <c r="EA271" s="73">
        <f t="shared" si="242"/>
        <v>-9.9650537802385065E-12</v>
      </c>
      <c r="EB271" s="73">
        <f t="shared" si="243"/>
        <v>-9.9650537802290117E-12</v>
      </c>
      <c r="ED271" s="74"/>
      <c r="EE271" s="74"/>
      <c r="EF271" s="74"/>
      <c r="EL271" s="74"/>
      <c r="EM271" s="74"/>
      <c r="EN271" s="74"/>
      <c r="ET271" s="74"/>
      <c r="EU271" s="74"/>
      <c r="EV271" s="74"/>
    </row>
    <row r="272" spans="12:152" s="73" customFormat="1" ht="13.5" x14ac:dyDescent="0.3">
      <c r="L272" s="74"/>
      <c r="N272" s="74">
        <v>7.1399999999999997E-9</v>
      </c>
      <c r="O272" s="74">
        <v>1.8805223465800001</v>
      </c>
      <c r="P272" s="74">
        <v>2199.0873432869998</v>
      </c>
      <c r="Q272" s="73">
        <f t="shared" si="212"/>
        <v>7.1034382734332838E-9</v>
      </c>
      <c r="R272" s="73">
        <f t="shared" si="213"/>
        <v>7.1034057622981064E-9</v>
      </c>
      <c r="S272" s="73">
        <f t="shared" si="214"/>
        <v>7.1034057595677974E-9</v>
      </c>
      <c r="T272" s="73">
        <f t="shared" si="215"/>
        <v>7.1034057595675666E-9</v>
      </c>
      <c r="V272" s="74">
        <v>7.5E-10</v>
      </c>
      <c r="W272" s="74">
        <v>1.8424518813299999</v>
      </c>
      <c r="X272" s="74">
        <v>78690.307615598504</v>
      </c>
      <c r="Y272" s="73">
        <f t="shared" si="216"/>
        <v>-2.0496695806627312E-10</v>
      </c>
      <c r="Z272" s="73">
        <f t="shared" si="217"/>
        <v>-2.0612947643216873E-10</v>
      </c>
      <c r="AA272" s="73">
        <f t="shared" si="218"/>
        <v>-2.0612957401714077E-10</v>
      </c>
      <c r="AB272" s="73">
        <f t="shared" si="219"/>
        <v>-2.0612957402533899E-10</v>
      </c>
      <c r="AD272" s="74">
        <v>3.9999999999999998E-11</v>
      </c>
      <c r="AE272" s="74">
        <v>2.3178786743500002</v>
      </c>
      <c r="AF272" s="74">
        <v>52815.703569462399</v>
      </c>
      <c r="AG272" s="73">
        <f t="shared" si="220"/>
        <v>3.1809996111598519E-11</v>
      </c>
      <c r="AH272" s="73">
        <f t="shared" si="221"/>
        <v>3.1783743160876252E-11</v>
      </c>
      <c r="AI272" s="73">
        <f t="shared" si="222"/>
        <v>3.1783740955061707E-11</v>
      </c>
      <c r="AJ272" s="73">
        <f t="shared" si="223"/>
        <v>3.1783740954876723E-11</v>
      </c>
      <c r="AL272" s="74"/>
      <c r="AM272" s="74"/>
      <c r="AN272" s="74"/>
      <c r="AT272" s="74"/>
      <c r="AU272" s="74"/>
      <c r="AV272" s="74"/>
      <c r="BB272" s="74"/>
      <c r="BC272" s="74"/>
      <c r="BD272" s="74"/>
      <c r="BJ272" s="74">
        <v>2.0500000000000002E-9</v>
      </c>
      <c r="BK272" s="74">
        <v>5.6450714697900004</v>
      </c>
      <c r="BL272" s="74">
        <v>154938.34595416099</v>
      </c>
      <c r="BM272" s="73">
        <f t="shared" si="224"/>
        <v>-1.7353203700413315E-9</v>
      </c>
      <c r="BN272" s="73">
        <f t="shared" si="225"/>
        <v>-1.7318481220374485E-9</v>
      </c>
      <c r="BO272" s="73">
        <f t="shared" si="226"/>
        <v>-1.7318478297677385E-9</v>
      </c>
      <c r="BP272" s="73">
        <f t="shared" si="227"/>
        <v>-1.7318478297432965E-9</v>
      </c>
      <c r="BR272" s="74">
        <v>2.1999999999999999E-10</v>
      </c>
      <c r="BS272" s="74">
        <v>2.3645712691399998</v>
      </c>
      <c r="BT272" s="74">
        <v>143961.26714946199</v>
      </c>
      <c r="BU272" s="73">
        <f t="shared" si="228"/>
        <v>-2.1926286309159591E-10</v>
      </c>
      <c r="BV272" s="73">
        <f t="shared" si="229"/>
        <v>-2.1931496829833237E-10</v>
      </c>
      <c r="BW272" s="73">
        <f t="shared" si="230"/>
        <v>-2.1931497259313998E-10</v>
      </c>
      <c r="BX272" s="73">
        <f t="shared" si="231"/>
        <v>-2.1931497259350288E-10</v>
      </c>
      <c r="BZ272" s="74"/>
      <c r="CA272" s="74"/>
      <c r="CB272" s="74"/>
      <c r="CH272" s="74"/>
      <c r="CI272" s="74"/>
      <c r="CJ272" s="74"/>
      <c r="CP272" s="74"/>
      <c r="CQ272" s="74"/>
      <c r="CR272" s="74"/>
      <c r="CX272" s="74"/>
      <c r="CY272" s="74"/>
      <c r="CZ272" s="74"/>
      <c r="DF272" s="74">
        <v>8.6000000000000003E-10</v>
      </c>
      <c r="DG272" s="74">
        <v>4.0165366759800003</v>
      </c>
      <c r="DH272" s="74">
        <v>10021.8372800994</v>
      </c>
      <c r="DI272" s="73">
        <f t="shared" si="232"/>
        <v>-8.2512534722712648E-10</v>
      </c>
      <c r="DJ272" s="73">
        <f t="shared" si="233"/>
        <v>-8.2517509106380781E-10</v>
      </c>
      <c r="DK272" s="73">
        <f t="shared" si="234"/>
        <v>-8.2517509523894198E-10</v>
      </c>
      <c r="DL272" s="73">
        <f t="shared" si="235"/>
        <v>-8.2517509523930005E-10</v>
      </c>
      <c r="DN272" s="74">
        <v>1.2E-10</v>
      </c>
      <c r="DO272" s="74">
        <v>1.462307671E-2</v>
      </c>
      <c r="DP272" s="74">
        <v>1581.9593482830001</v>
      </c>
      <c r="DQ272" s="73">
        <f t="shared" si="236"/>
        <v>1.0064429635534027E-10</v>
      </c>
      <c r="DR272" s="73">
        <f t="shared" si="237"/>
        <v>1.0064641377987378E-10</v>
      </c>
      <c r="DS272" s="73">
        <f t="shared" si="238"/>
        <v>1.0064641395765248E-10</v>
      </c>
      <c r="DT272" s="73">
        <f t="shared" si="239"/>
        <v>1.0064641395766758E-10</v>
      </c>
      <c r="DV272" s="74">
        <v>9.9999999999999994E-12</v>
      </c>
      <c r="DW272" s="74">
        <v>5.4428033736000003</v>
      </c>
      <c r="DX272" s="74">
        <v>52643.771273502804</v>
      </c>
      <c r="DY272" s="73">
        <f t="shared" si="240"/>
        <v>9.4956257649385131E-12</v>
      </c>
      <c r="DZ272" s="73">
        <f t="shared" si="241"/>
        <v>9.4922390940016556E-12</v>
      </c>
      <c r="EA272" s="73">
        <f t="shared" si="242"/>
        <v>9.4922388091867415E-12</v>
      </c>
      <c r="EB272" s="73">
        <f t="shared" si="243"/>
        <v>9.4922388091624204E-12</v>
      </c>
      <c r="ED272" s="74"/>
      <c r="EE272" s="74"/>
      <c r="EF272" s="74"/>
      <c r="EL272" s="74"/>
      <c r="EM272" s="74"/>
      <c r="EN272" s="74"/>
      <c r="ET272" s="74"/>
      <c r="EU272" s="74"/>
      <c r="EV272" s="74"/>
    </row>
    <row r="273" spans="12:152" s="73" customFormat="1" ht="13.5" x14ac:dyDescent="0.3">
      <c r="L273" s="74"/>
      <c r="N273" s="74">
        <v>6.7800000000000002E-9</v>
      </c>
      <c r="O273" s="74">
        <v>6.0139290926399998</v>
      </c>
      <c r="P273" s="74">
        <v>77197.213947532495</v>
      </c>
      <c r="Q273" s="73">
        <f t="shared" si="212"/>
        <v>-6.7659682131595698E-9</v>
      </c>
      <c r="R273" s="73">
        <f t="shared" si="213"/>
        <v>-6.766649098875884E-9</v>
      </c>
      <c r="S273" s="73">
        <f t="shared" si="214"/>
        <v>-6.7666491553341918E-9</v>
      </c>
      <c r="T273" s="73">
        <f t="shared" si="215"/>
        <v>-6.7666491553389299E-9</v>
      </c>
      <c r="V273" s="74">
        <v>8.6999999999999999E-10</v>
      </c>
      <c r="W273" s="74">
        <v>3.5863485536000002</v>
      </c>
      <c r="X273" s="74">
        <v>130969.206672965</v>
      </c>
      <c r="Y273" s="73">
        <f t="shared" si="216"/>
        <v>6.2173981301877657E-10</v>
      </c>
      <c r="Z273" s="73">
        <f t="shared" si="217"/>
        <v>6.2337003163964601E-10</v>
      </c>
      <c r="AA273" s="73">
        <f t="shared" si="218"/>
        <v>6.2337016832785886E-10</v>
      </c>
      <c r="AB273" s="73">
        <f t="shared" si="219"/>
        <v>6.2337016833945014E-10</v>
      </c>
      <c r="AD273" s="74">
        <v>3.9999999999999998E-11</v>
      </c>
      <c r="AE273" s="74">
        <v>2.7340166073600001</v>
      </c>
      <c r="AF273" s="74">
        <v>78417.488235207304</v>
      </c>
      <c r="AG273" s="73">
        <f t="shared" si="220"/>
        <v>2.4988312273354229E-11</v>
      </c>
      <c r="AH273" s="73">
        <f t="shared" si="221"/>
        <v>2.5038446998465764E-11</v>
      </c>
      <c r="AI273" s="73">
        <f t="shared" si="222"/>
        <v>2.503845120516538E-11</v>
      </c>
      <c r="AJ273" s="73">
        <f t="shared" si="223"/>
        <v>2.503845120552711E-11</v>
      </c>
      <c r="AL273" s="74"/>
      <c r="AM273" s="74"/>
      <c r="AN273" s="74"/>
      <c r="AT273" s="74"/>
      <c r="AU273" s="74"/>
      <c r="AV273" s="74"/>
      <c r="BB273" s="74"/>
      <c r="BC273" s="74"/>
      <c r="BD273" s="74"/>
      <c r="BJ273" s="74">
        <v>1.61E-9</v>
      </c>
      <c r="BK273" s="74">
        <v>6.5145752919999994E-2</v>
      </c>
      <c r="BL273" s="74">
        <v>78187.443353446899</v>
      </c>
      <c r="BM273" s="73">
        <f t="shared" si="224"/>
        <v>1.1513566670506643E-9</v>
      </c>
      <c r="BN273" s="73">
        <f t="shared" si="225"/>
        <v>1.15315741249201E-9</v>
      </c>
      <c r="BO273" s="73">
        <f t="shared" si="226"/>
        <v>1.1531575635622561E-9</v>
      </c>
      <c r="BP273" s="73">
        <f t="shared" si="227"/>
        <v>1.1531575635750292E-9</v>
      </c>
      <c r="BR273" s="74">
        <v>2.0000000000000001E-10</v>
      </c>
      <c r="BS273" s="74">
        <v>1.9160593372600001</v>
      </c>
      <c r="BT273" s="74">
        <v>53242.3017603384</v>
      </c>
      <c r="BU273" s="73">
        <f t="shared" si="228"/>
        <v>1.8361353129757843E-10</v>
      </c>
      <c r="BV273" s="73">
        <f t="shared" si="229"/>
        <v>1.8352696136877046E-10</v>
      </c>
      <c r="BW273" s="73">
        <f t="shared" si="230"/>
        <v>1.8352695409102337E-10</v>
      </c>
      <c r="BX273" s="73">
        <f t="shared" si="231"/>
        <v>1.8352695409039985E-10</v>
      </c>
      <c r="BZ273" s="74"/>
      <c r="CA273" s="74"/>
      <c r="CB273" s="74"/>
      <c r="CH273" s="74"/>
      <c r="CI273" s="74"/>
      <c r="CJ273" s="74"/>
      <c r="CP273" s="74"/>
      <c r="CQ273" s="74"/>
      <c r="CR273" s="74"/>
      <c r="CX273" s="74"/>
      <c r="CY273" s="74"/>
      <c r="CZ273" s="74"/>
      <c r="DF273" s="74">
        <v>1.0000000000000001E-9</v>
      </c>
      <c r="DG273" s="74">
        <v>5.3214218827600002</v>
      </c>
      <c r="DH273" s="74">
        <v>108903.566063355</v>
      </c>
      <c r="DI273" s="73">
        <f t="shared" si="232"/>
        <v>-6.3861362600919886E-10</v>
      </c>
      <c r="DJ273" s="73">
        <f t="shared" si="233"/>
        <v>-6.368955581794673E-10</v>
      </c>
      <c r="DK273" s="73">
        <f t="shared" si="234"/>
        <v>-6.368954137940206E-10</v>
      </c>
      <c r="DL273" s="73">
        <f t="shared" si="235"/>
        <v>-6.368954137817501E-10</v>
      </c>
      <c r="DN273" s="74">
        <v>1E-10</v>
      </c>
      <c r="DO273" s="74">
        <v>3.60476399042</v>
      </c>
      <c r="DP273" s="74">
        <v>49527.3514576753</v>
      </c>
      <c r="DQ273" s="73">
        <f t="shared" si="236"/>
        <v>-8.0595298600386298E-11</v>
      </c>
      <c r="DR273" s="73">
        <f t="shared" si="237"/>
        <v>-8.0655308700593714E-11</v>
      </c>
      <c r="DS273" s="73">
        <f t="shared" si="238"/>
        <v>-8.0655313735677012E-11</v>
      </c>
      <c r="DT273" s="73">
        <f t="shared" si="239"/>
        <v>-8.0655313736107133E-11</v>
      </c>
      <c r="DV273" s="74">
        <v>9.9999999999999994E-12</v>
      </c>
      <c r="DW273" s="74">
        <v>3.3876046343000001</v>
      </c>
      <c r="DX273" s="74">
        <v>49842.609890276297</v>
      </c>
      <c r="DY273" s="73">
        <f t="shared" si="240"/>
        <v>-7.3411263020018075E-12</v>
      </c>
      <c r="DZ273" s="73">
        <f t="shared" si="241"/>
        <v>-7.3341904402986716E-12</v>
      </c>
      <c r="EA273" s="73">
        <f t="shared" si="242"/>
        <v>-7.3341898576280421E-12</v>
      </c>
      <c r="EB273" s="73">
        <f t="shared" si="243"/>
        <v>-7.3341898575785825E-12</v>
      </c>
      <c r="ED273" s="74"/>
      <c r="EE273" s="74"/>
      <c r="EF273" s="74"/>
      <c r="EL273" s="74"/>
      <c r="EM273" s="74"/>
      <c r="EN273" s="74"/>
      <c r="ET273" s="74"/>
      <c r="EU273" s="74"/>
      <c r="EV273" s="74"/>
    </row>
    <row r="274" spans="12:152" s="73" customFormat="1" ht="13.5" x14ac:dyDescent="0.3">
      <c r="L274" s="74"/>
      <c r="N274" s="74">
        <v>6.5000000000000003E-9</v>
      </c>
      <c r="O274" s="74">
        <v>5.5122734849099997</v>
      </c>
      <c r="P274" s="74">
        <v>29428.515568274001</v>
      </c>
      <c r="Q274" s="73">
        <f t="shared" si="212"/>
        <v>6.1738548760102531E-9</v>
      </c>
      <c r="R274" s="73">
        <f t="shared" si="213"/>
        <v>6.1726282899090127E-9</v>
      </c>
      <c r="S274" s="73">
        <f t="shared" si="214"/>
        <v>6.1726281868281991E-9</v>
      </c>
      <c r="T274" s="73">
        <f t="shared" si="215"/>
        <v>6.1726281868193996E-9</v>
      </c>
      <c r="V274" s="74">
        <v>7.4000000000000003E-10</v>
      </c>
      <c r="W274" s="74">
        <v>5.0650561656299997</v>
      </c>
      <c r="X274" s="74">
        <v>27140.1715247625</v>
      </c>
      <c r="Y274" s="73">
        <f t="shared" si="216"/>
        <v>7.1995690730716092E-10</v>
      </c>
      <c r="Z274" s="73">
        <f t="shared" si="217"/>
        <v>7.1986170547364639E-10</v>
      </c>
      <c r="AA274" s="73">
        <f t="shared" si="218"/>
        <v>7.1986169747096451E-10</v>
      </c>
      <c r="AB274" s="73">
        <f t="shared" si="219"/>
        <v>7.1986169747028229E-10</v>
      </c>
      <c r="AD274" s="74">
        <v>3.9999999999999998E-11</v>
      </c>
      <c r="AE274" s="74">
        <v>5.6776250847299998</v>
      </c>
      <c r="AF274" s="74">
        <v>183674.70392120801</v>
      </c>
      <c r="AG274" s="73">
        <f t="shared" si="220"/>
        <v>-1.2676027572045151E-11</v>
      </c>
      <c r="AH274" s="73">
        <f t="shared" si="221"/>
        <v>-1.2818662648524128E-11</v>
      </c>
      <c r="AI274" s="73">
        <f t="shared" si="222"/>
        <v>-1.2818674616867602E-11</v>
      </c>
      <c r="AJ274" s="73">
        <f t="shared" si="223"/>
        <v>-1.2818674617884204E-11</v>
      </c>
      <c r="AL274" s="74"/>
      <c r="AM274" s="74"/>
      <c r="AN274" s="74"/>
      <c r="AT274" s="74"/>
      <c r="AU274" s="74"/>
      <c r="AV274" s="74"/>
      <c r="BB274" s="74"/>
      <c r="BC274" s="74"/>
      <c r="BD274" s="74"/>
      <c r="BJ274" s="74">
        <v>1.55E-9</v>
      </c>
      <c r="BK274" s="74">
        <v>3.2954064462199999</v>
      </c>
      <c r="BL274" s="74">
        <v>97112.936974696699</v>
      </c>
      <c r="BM274" s="73">
        <f t="shared" si="224"/>
        <v>-1.4437219331468587E-9</v>
      </c>
      <c r="BN274" s="73">
        <f t="shared" si="225"/>
        <v>-1.4448410361590166E-9</v>
      </c>
      <c r="BO274" s="73">
        <f t="shared" si="226"/>
        <v>-1.4448411298812258E-9</v>
      </c>
      <c r="BP274" s="73">
        <f t="shared" si="227"/>
        <v>-1.4448411298891369E-9</v>
      </c>
      <c r="BR274" s="74">
        <v>1.7000000000000001E-10</v>
      </c>
      <c r="BS274" s="74">
        <v>3.6579730295799999</v>
      </c>
      <c r="BT274" s="74">
        <v>25938.339944439598</v>
      </c>
      <c r="BU274" s="73">
        <f t="shared" si="228"/>
        <v>-1.1463244135336576E-10</v>
      </c>
      <c r="BV274" s="73">
        <f t="shared" si="229"/>
        <v>-1.1469911885368615E-10</v>
      </c>
      <c r="BW274" s="73">
        <f t="shared" si="230"/>
        <v>-1.1469912445070484E-10</v>
      </c>
      <c r="BX274" s="73">
        <f t="shared" si="231"/>
        <v>-1.1469912445118273E-10</v>
      </c>
      <c r="BZ274" s="74"/>
      <c r="CA274" s="74"/>
      <c r="CB274" s="74"/>
      <c r="CH274" s="74"/>
      <c r="CI274" s="74"/>
      <c r="CJ274" s="74"/>
      <c r="CP274" s="74"/>
      <c r="CQ274" s="74"/>
      <c r="CR274" s="74"/>
      <c r="CX274" s="74"/>
      <c r="CY274" s="74"/>
      <c r="CZ274" s="74"/>
      <c r="DF274" s="74">
        <v>7.8999999999999996E-10</v>
      </c>
      <c r="DG274" s="74">
        <v>4.6810849698699997</v>
      </c>
      <c r="DH274" s="74">
        <v>27154.3986187642</v>
      </c>
      <c r="DI274" s="73">
        <f t="shared" si="232"/>
        <v>7.3182301357249321E-10</v>
      </c>
      <c r="DJ274" s="73">
        <f t="shared" si="233"/>
        <v>7.3165741087280353E-10</v>
      </c>
      <c r="DK274" s="73">
        <f t="shared" si="234"/>
        <v>7.3165739695898042E-10</v>
      </c>
      <c r="DL274" s="73">
        <f t="shared" si="235"/>
        <v>7.3165739695779476E-10</v>
      </c>
      <c r="DN274" s="74">
        <v>8.9999999999999999E-11</v>
      </c>
      <c r="DO274" s="74">
        <v>5.3549857111300003</v>
      </c>
      <c r="DP274" s="74">
        <v>2648.4548254729998</v>
      </c>
      <c r="DQ274" s="73">
        <f t="shared" si="236"/>
        <v>-2.8633224858908287E-11</v>
      </c>
      <c r="DR274" s="73">
        <f t="shared" si="237"/>
        <v>-2.8637853260753216E-11</v>
      </c>
      <c r="DS274" s="73">
        <f t="shared" si="238"/>
        <v>-2.8637853649359792E-11</v>
      </c>
      <c r="DT274" s="73">
        <f t="shared" si="239"/>
        <v>-2.863785364939253E-11</v>
      </c>
      <c r="DV274" s="74">
        <v>9.9999999999999994E-12</v>
      </c>
      <c r="DW274" s="74">
        <v>4.0417641614099997</v>
      </c>
      <c r="DX274" s="74">
        <v>25565.3257234804</v>
      </c>
      <c r="DY274" s="73">
        <f t="shared" si="240"/>
        <v>-1.3113062200548774E-12</v>
      </c>
      <c r="DZ274" s="73">
        <f t="shared" si="241"/>
        <v>-1.3164971183353065E-12</v>
      </c>
      <c r="EA274" s="73">
        <f t="shared" si="242"/>
        <v>-1.3164975541584644E-12</v>
      </c>
      <c r="EB274" s="73">
        <f t="shared" si="243"/>
        <v>-1.3164975541956544E-12</v>
      </c>
      <c r="ED274" s="74"/>
      <c r="EE274" s="74"/>
      <c r="EF274" s="74"/>
      <c r="EL274" s="74"/>
      <c r="EM274" s="74"/>
      <c r="EN274" s="74"/>
      <c r="ET274" s="74"/>
      <c r="EU274" s="74"/>
      <c r="EV274" s="74"/>
    </row>
    <row r="275" spans="12:152" s="73" customFormat="1" ht="13.5" x14ac:dyDescent="0.3">
      <c r="L275" s="74"/>
      <c r="N275" s="74">
        <v>6.58E-9</v>
      </c>
      <c r="O275" s="74">
        <v>2.0329925639300002</v>
      </c>
      <c r="P275" s="74">
        <v>51756.321639273199</v>
      </c>
      <c r="Q275" s="73">
        <f t="shared" si="212"/>
        <v>5.0031963882361756E-9</v>
      </c>
      <c r="R275" s="73">
        <f t="shared" si="213"/>
        <v>5.0077240021781467E-9</v>
      </c>
      <c r="S275" s="73">
        <f t="shared" si="214"/>
        <v>5.0077243820898687E-9</v>
      </c>
      <c r="T275" s="73">
        <f t="shared" si="215"/>
        <v>5.0077243821218955E-9</v>
      </c>
      <c r="V275" s="74">
        <v>7.5E-10</v>
      </c>
      <c r="W275" s="74">
        <v>5.4776061087599999</v>
      </c>
      <c r="X275" s="74">
        <v>134.10904958500001</v>
      </c>
      <c r="Y275" s="73">
        <f t="shared" si="216"/>
        <v>1.4767158826733702E-10</v>
      </c>
      <c r="Z275" s="73">
        <f t="shared" si="217"/>
        <v>1.4767360805633525E-10</v>
      </c>
      <c r="AA275" s="73">
        <f t="shared" si="218"/>
        <v>1.4767360822592079E-10</v>
      </c>
      <c r="AB275" s="73">
        <f t="shared" si="219"/>
        <v>1.4767360822593514E-10</v>
      </c>
      <c r="AD275" s="74">
        <v>3.9999999999999998E-11</v>
      </c>
      <c r="AE275" s="74">
        <v>0.21138526734999999</v>
      </c>
      <c r="AF275" s="74">
        <v>214364.55718174501</v>
      </c>
      <c r="AG275" s="73">
        <f t="shared" si="220"/>
        <v>2.1157922181737455E-11</v>
      </c>
      <c r="AH275" s="73">
        <f t="shared" si="221"/>
        <v>2.130676240671979E-11</v>
      </c>
      <c r="AI275" s="73">
        <f t="shared" si="222"/>
        <v>2.1306774886453701E-11</v>
      </c>
      <c r="AJ275" s="73">
        <f t="shared" si="223"/>
        <v>2.1306774887500527E-11</v>
      </c>
      <c r="AL275" s="74"/>
      <c r="AM275" s="74"/>
      <c r="AN275" s="74"/>
      <c r="AT275" s="74"/>
      <c r="AU275" s="74"/>
      <c r="AV275" s="74"/>
      <c r="BB275" s="74"/>
      <c r="BC275" s="74"/>
      <c r="BD275" s="74"/>
      <c r="BJ275" s="74">
        <v>1.5199999999999999E-9</v>
      </c>
      <c r="BK275" s="74">
        <v>1.66425291176</v>
      </c>
      <c r="BL275" s="74">
        <v>25654.191403697299</v>
      </c>
      <c r="BM275" s="73">
        <f t="shared" si="224"/>
        <v>-1.3301748897921564E-9</v>
      </c>
      <c r="BN275" s="73">
        <f t="shared" si="225"/>
        <v>-1.330561200841855E-9</v>
      </c>
      <c r="BO275" s="73">
        <f t="shared" si="226"/>
        <v>-1.3305612332619091E-9</v>
      </c>
      <c r="BP275" s="73">
        <f t="shared" si="227"/>
        <v>-1.3305612332646661E-9</v>
      </c>
      <c r="BR275" s="74">
        <v>1.7000000000000001E-10</v>
      </c>
      <c r="BS275" s="74">
        <v>4.7235663628399998</v>
      </c>
      <c r="BT275" s="74">
        <v>39743.763632750597</v>
      </c>
      <c r="BU275" s="73">
        <f t="shared" si="228"/>
        <v>-1.6955879125680245E-10</v>
      </c>
      <c r="BV275" s="73">
        <f t="shared" si="229"/>
        <v>-1.6954877136713167E-10</v>
      </c>
      <c r="BW275" s="73">
        <f t="shared" si="230"/>
        <v>-1.6954877052112376E-10</v>
      </c>
      <c r="BX275" s="73">
        <f t="shared" si="231"/>
        <v>-1.6954877052105198E-10</v>
      </c>
      <c r="BZ275" s="74"/>
      <c r="CA275" s="74"/>
      <c r="CB275" s="74"/>
      <c r="CH275" s="74"/>
      <c r="CI275" s="74"/>
      <c r="CJ275" s="74"/>
      <c r="CP275" s="74"/>
      <c r="CQ275" s="74"/>
      <c r="CR275" s="74"/>
      <c r="CX275" s="74"/>
      <c r="CY275" s="74"/>
      <c r="CZ275" s="74"/>
      <c r="DF275" s="74">
        <v>9.2000000000000003E-10</v>
      </c>
      <c r="DG275" s="74">
        <v>5.5210309363499999</v>
      </c>
      <c r="DH275" s="74">
        <v>51322.609901396303</v>
      </c>
      <c r="DI275" s="73">
        <f t="shared" si="232"/>
        <v>-8.8098941287618199E-10</v>
      </c>
      <c r="DJ275" s="73">
        <f t="shared" si="233"/>
        <v>-8.8126755627309131E-10</v>
      </c>
      <c r="DK275" s="73">
        <f t="shared" si="234"/>
        <v>-8.8126757958570077E-10</v>
      </c>
      <c r="DL275" s="73">
        <f t="shared" si="235"/>
        <v>-8.8126757958768259E-10</v>
      </c>
      <c r="DN275" s="74">
        <v>1E-10</v>
      </c>
      <c r="DO275" s="74">
        <v>2.54352513591</v>
      </c>
      <c r="DP275" s="74">
        <v>52815.703569462399</v>
      </c>
      <c r="DQ275" s="73">
        <f t="shared" si="236"/>
        <v>9.107374102017046E-11</v>
      </c>
      <c r="DR275" s="73">
        <f t="shared" si="237"/>
        <v>9.1029012084373514E-11</v>
      </c>
      <c r="DS275" s="73">
        <f t="shared" si="238"/>
        <v>9.1029008324365607E-11</v>
      </c>
      <c r="DT275" s="73">
        <f t="shared" si="239"/>
        <v>9.1029008324050283E-11</v>
      </c>
      <c r="DV275" s="74">
        <v>9.9999999999999994E-12</v>
      </c>
      <c r="DW275" s="74">
        <v>1.99169557218</v>
      </c>
      <c r="DX275" s="74">
        <v>105940.68546158</v>
      </c>
      <c r="DY275" s="73">
        <f t="shared" si="240"/>
        <v>4.7445541877060766E-12</v>
      </c>
      <c r="DZ275" s="73">
        <f t="shared" si="241"/>
        <v>4.7636439988028644E-12</v>
      </c>
      <c r="EA275" s="73">
        <f t="shared" si="242"/>
        <v>4.7636456006824475E-12</v>
      </c>
      <c r="EB275" s="73">
        <f t="shared" si="243"/>
        <v>4.7636456008183919E-12</v>
      </c>
      <c r="ED275" s="74"/>
      <c r="EE275" s="74"/>
      <c r="EF275" s="74"/>
      <c r="EL275" s="74"/>
      <c r="EM275" s="74"/>
      <c r="EN275" s="74"/>
      <c r="ET275" s="74"/>
      <c r="EU275" s="74"/>
      <c r="EV275" s="74"/>
    </row>
    <row r="276" spans="12:152" s="73" customFormat="1" ht="13.5" x14ac:dyDescent="0.3">
      <c r="L276" s="74"/>
      <c r="N276" s="74">
        <v>5.93E-9</v>
      </c>
      <c r="O276" s="74">
        <v>6.0680777996100002</v>
      </c>
      <c r="P276" s="74">
        <v>114564.898112507</v>
      </c>
      <c r="Q276" s="73">
        <f t="shared" si="212"/>
        <v>4.48496215812873E-9</v>
      </c>
      <c r="R276" s="73">
        <f t="shared" si="213"/>
        <v>4.4940529723567422E-9</v>
      </c>
      <c r="S276" s="73">
        <f t="shared" si="214"/>
        <v>4.4940537346019636E-9</v>
      </c>
      <c r="T276" s="73">
        <f t="shared" si="215"/>
        <v>4.4940537346661801E-9</v>
      </c>
      <c r="V276" s="74">
        <v>8.9000000000000003E-10</v>
      </c>
      <c r="W276" s="74">
        <v>6.25587801019</v>
      </c>
      <c r="X276" s="74">
        <v>150866.08680029199</v>
      </c>
      <c r="Y276" s="73">
        <f t="shared" si="216"/>
        <v>8.8377122643897003E-10</v>
      </c>
      <c r="Z276" s="73">
        <f t="shared" si="217"/>
        <v>8.834422089488402E-10</v>
      </c>
      <c r="AA276" s="73">
        <f t="shared" si="218"/>
        <v>8.8344218096966474E-10</v>
      </c>
      <c r="AB276" s="73">
        <f t="shared" si="219"/>
        <v>8.8344218096731079E-10</v>
      </c>
      <c r="AD276" s="74">
        <v>3.9999999999999998E-11</v>
      </c>
      <c r="AE276" s="74">
        <v>5.2431146470899996</v>
      </c>
      <c r="AF276" s="74">
        <v>116917.764266279</v>
      </c>
      <c r="AG276" s="73">
        <f t="shared" si="220"/>
        <v>3.6778867651536338E-11</v>
      </c>
      <c r="AH276" s="73">
        <f t="shared" si="221"/>
        <v>3.6816421980604848E-11</v>
      </c>
      <c r="AI276" s="73">
        <f t="shared" si="222"/>
        <v>3.6816425124880129E-11</v>
      </c>
      <c r="AJ276" s="73">
        <f t="shared" si="223"/>
        <v>3.6816425125146811E-11</v>
      </c>
      <c r="AL276" s="74"/>
      <c r="AM276" s="74"/>
      <c r="AN276" s="74"/>
      <c r="AT276" s="74"/>
      <c r="AU276" s="74"/>
      <c r="AV276" s="74"/>
      <c r="BB276" s="74"/>
      <c r="BC276" s="74"/>
      <c r="BD276" s="74"/>
      <c r="BJ276" s="74">
        <v>1.79E-9</v>
      </c>
      <c r="BK276" s="74">
        <v>2.2024831035300001</v>
      </c>
      <c r="BL276" s="74">
        <v>104331.942805396</v>
      </c>
      <c r="BM276" s="73">
        <f t="shared" si="224"/>
        <v>1.7147695575495502E-9</v>
      </c>
      <c r="BN276" s="73">
        <f t="shared" si="225"/>
        <v>1.7158629189641903E-9</v>
      </c>
      <c r="BO276" s="73">
        <f t="shared" si="226"/>
        <v>1.7158630104362382E-9</v>
      </c>
      <c r="BP276" s="73">
        <f t="shared" si="227"/>
        <v>1.7158630104438888E-9</v>
      </c>
      <c r="BR276" s="74">
        <v>1.7000000000000001E-10</v>
      </c>
      <c r="BS276" s="74">
        <v>4.6338502937000001</v>
      </c>
      <c r="BT276" s="74">
        <v>70269.180982698294</v>
      </c>
      <c r="BU276" s="73">
        <f t="shared" si="228"/>
        <v>-1.2522022788412157E-10</v>
      </c>
      <c r="BV276" s="73">
        <f t="shared" si="229"/>
        <v>-1.2505461596217528E-10</v>
      </c>
      <c r="BW276" s="73">
        <f t="shared" si="230"/>
        <v>-1.2505460204617739E-10</v>
      </c>
      <c r="BX276" s="73">
        <f t="shared" si="231"/>
        <v>-1.2505460204499912E-10</v>
      </c>
      <c r="BZ276" s="74"/>
      <c r="CA276" s="74"/>
      <c r="CB276" s="74"/>
      <c r="CH276" s="74"/>
      <c r="CI276" s="74"/>
      <c r="CJ276" s="74"/>
      <c r="CP276" s="74"/>
      <c r="CQ276" s="74"/>
      <c r="CR276" s="74"/>
      <c r="CX276" s="74"/>
      <c r="CY276" s="74"/>
      <c r="CZ276" s="74"/>
      <c r="DF276" s="74">
        <v>9.2999999999999999E-10</v>
      </c>
      <c r="DG276" s="74">
        <v>4.2060477351100003</v>
      </c>
      <c r="DH276" s="74">
        <v>38813.356576349201</v>
      </c>
      <c r="DI276" s="73">
        <f t="shared" si="232"/>
        <v>9.299784445174941E-10</v>
      </c>
      <c r="DJ276" s="73">
        <f t="shared" si="233"/>
        <v>9.2998318434235931E-10</v>
      </c>
      <c r="DK276" s="73">
        <f t="shared" si="234"/>
        <v>9.2998318471564906E-10</v>
      </c>
      <c r="DL276" s="73">
        <f t="shared" si="235"/>
        <v>9.2998318471568019E-10</v>
      </c>
      <c r="DN276" s="74">
        <v>8.9999999999999999E-11</v>
      </c>
      <c r="DO276" s="74">
        <v>5.2549884988500004</v>
      </c>
      <c r="DP276" s="74">
        <v>130012.917516994</v>
      </c>
      <c r="DQ276" s="73">
        <f t="shared" si="236"/>
        <v>7.8002649927683936E-11</v>
      </c>
      <c r="DR276" s="73">
        <f t="shared" si="237"/>
        <v>7.7882820674565511E-11</v>
      </c>
      <c r="DS276" s="73">
        <f t="shared" si="238"/>
        <v>7.7882810590257513E-11</v>
      </c>
      <c r="DT276" s="73">
        <f t="shared" si="239"/>
        <v>7.7882810589416593E-11</v>
      </c>
      <c r="DV276" s="74">
        <v>9.9999999999999994E-12</v>
      </c>
      <c r="DW276" s="74">
        <v>2.4012636821100002</v>
      </c>
      <c r="DX276" s="74">
        <v>26555.868131928601</v>
      </c>
      <c r="DY276" s="73">
        <f t="shared" si="240"/>
        <v>9.8400274950587718E-12</v>
      </c>
      <c r="DZ276" s="73">
        <f t="shared" si="241"/>
        <v>9.8409950464859551E-12</v>
      </c>
      <c r="EA276" s="73">
        <f t="shared" si="242"/>
        <v>9.8409951276012586E-12</v>
      </c>
      <c r="EB276" s="73">
        <f t="shared" si="243"/>
        <v>9.8409951276081249E-12</v>
      </c>
      <c r="ED276" s="74"/>
      <c r="EE276" s="74"/>
      <c r="EF276" s="74"/>
      <c r="EL276" s="74"/>
      <c r="EM276" s="74"/>
      <c r="EN276" s="74"/>
      <c r="ET276" s="74"/>
      <c r="EU276" s="74"/>
      <c r="EV276" s="74"/>
    </row>
    <row r="277" spans="12:152" s="73" customFormat="1" ht="13.5" x14ac:dyDescent="0.3">
      <c r="L277" s="74"/>
      <c r="N277" s="74">
        <v>6.6599999999999997E-9</v>
      </c>
      <c r="O277" s="74">
        <v>0.70706334860999998</v>
      </c>
      <c r="P277" s="74">
        <v>26162.6847401415</v>
      </c>
      <c r="Q277" s="73">
        <f t="shared" si="212"/>
        <v>-3.139214993163633E-10</v>
      </c>
      <c r="R277" s="73">
        <f t="shared" si="213"/>
        <v>-3.1748634443947373E-10</v>
      </c>
      <c r="S277" s="73">
        <f t="shared" si="214"/>
        <v>-3.1748664374717872E-10</v>
      </c>
      <c r="T277" s="73">
        <f t="shared" si="215"/>
        <v>-3.1748664377251453E-10</v>
      </c>
      <c r="V277" s="74">
        <v>9.7999999999999992E-10</v>
      </c>
      <c r="W277" s="74">
        <v>4.7169859136900003</v>
      </c>
      <c r="X277" s="74">
        <v>12725.453434775</v>
      </c>
      <c r="Y277" s="73">
        <f t="shared" si="216"/>
        <v>-5.9700315593621842E-10</v>
      </c>
      <c r="Z277" s="73">
        <f t="shared" si="217"/>
        <v>-5.9720569849086524E-10</v>
      </c>
      <c r="AA277" s="73">
        <f t="shared" si="218"/>
        <v>-5.9720571549503408E-10</v>
      </c>
      <c r="AB277" s="73">
        <f t="shared" si="219"/>
        <v>-5.9720571549646945E-10</v>
      </c>
      <c r="AD277" s="74">
        <v>3E-11</v>
      </c>
      <c r="AE277" s="74">
        <v>3.8663485882300002</v>
      </c>
      <c r="AF277" s="74">
        <v>104371.28232719599</v>
      </c>
      <c r="AG277" s="73">
        <f t="shared" si="220"/>
        <v>-2.5609719845021091E-11</v>
      </c>
      <c r="AH277" s="73">
        <f t="shared" si="221"/>
        <v>-2.5576259150328599E-11</v>
      </c>
      <c r="AI277" s="73">
        <f t="shared" si="222"/>
        <v>-2.5576256335993793E-11</v>
      </c>
      <c r="AJ277" s="73">
        <f t="shared" si="223"/>
        <v>-2.5576256335754925E-11</v>
      </c>
      <c r="AL277" s="74"/>
      <c r="AM277" s="74"/>
      <c r="AN277" s="74"/>
      <c r="AT277" s="74"/>
      <c r="AU277" s="74"/>
      <c r="AV277" s="74"/>
      <c r="BB277" s="74"/>
      <c r="BC277" s="74"/>
      <c r="BD277" s="74"/>
      <c r="BJ277" s="74">
        <v>1.57E-9</v>
      </c>
      <c r="BK277" s="74">
        <v>5.91615237188</v>
      </c>
      <c r="BL277" s="74">
        <v>51742.094545271502</v>
      </c>
      <c r="BM277" s="73">
        <f t="shared" si="224"/>
        <v>-5.4333352767433759E-10</v>
      </c>
      <c r="BN277" s="73">
        <f t="shared" si="225"/>
        <v>-5.4489426696348745E-10</v>
      </c>
      <c r="BO277" s="73">
        <f t="shared" si="226"/>
        <v>-5.4489439798061402E-10</v>
      </c>
      <c r="BP277" s="73">
        <f t="shared" si="227"/>
        <v>-5.4489439799166206E-10</v>
      </c>
      <c r="BR277" s="74">
        <v>2.3000000000000001E-10</v>
      </c>
      <c r="BS277" s="74">
        <v>3.47296935942</v>
      </c>
      <c r="BT277" s="74">
        <v>102132.855462109</v>
      </c>
      <c r="BU277" s="73">
        <f t="shared" si="228"/>
        <v>-2.1169966243326175E-10</v>
      </c>
      <c r="BV277" s="73">
        <f t="shared" si="229"/>
        <v>-2.1188727414648164E-10</v>
      </c>
      <c r="BW277" s="73">
        <f t="shared" si="230"/>
        <v>-2.118872898598121E-10</v>
      </c>
      <c r="BX277" s="73">
        <f t="shared" si="231"/>
        <v>-2.1188728986115464E-10</v>
      </c>
      <c r="BZ277" s="74"/>
      <c r="CA277" s="74"/>
      <c r="CB277" s="74"/>
      <c r="CH277" s="74"/>
      <c r="CI277" s="74"/>
      <c r="CJ277" s="74"/>
      <c r="CP277" s="74"/>
      <c r="CQ277" s="74"/>
      <c r="CR277" s="74"/>
      <c r="CX277" s="74"/>
      <c r="CY277" s="74"/>
      <c r="CZ277" s="74"/>
      <c r="DF277" s="74">
        <v>7.7999999999999999E-10</v>
      </c>
      <c r="DG277" s="74">
        <v>2.8800198214099999</v>
      </c>
      <c r="DH277" s="74">
        <v>29416.0387978543</v>
      </c>
      <c r="DI277" s="73">
        <f t="shared" si="232"/>
        <v>-7.79949035130285E-10</v>
      </c>
      <c r="DJ277" s="73">
        <f t="shared" si="233"/>
        <v>-7.799435214256716E-10</v>
      </c>
      <c r="DK277" s="73">
        <f t="shared" si="234"/>
        <v>-7.7994352095084314E-10</v>
      </c>
      <c r="DL277" s="73">
        <f t="shared" si="235"/>
        <v>-7.7994352095080261E-10</v>
      </c>
      <c r="DN277" s="74">
        <v>1E-10</v>
      </c>
      <c r="DO277" s="74">
        <v>5.6377071937699998</v>
      </c>
      <c r="DP277" s="74">
        <v>181555.94006083001</v>
      </c>
      <c r="DQ277" s="73">
        <f t="shared" si="236"/>
        <v>2.1588646814722323E-11</v>
      </c>
      <c r="DR277" s="73">
        <f t="shared" si="237"/>
        <v>2.1951590711677903E-11</v>
      </c>
      <c r="DS277" s="73">
        <f t="shared" si="238"/>
        <v>2.1951621172536038E-11</v>
      </c>
      <c r="DT277" s="73">
        <f t="shared" si="239"/>
        <v>2.1951621175109242E-11</v>
      </c>
      <c r="DV277" s="74">
        <v>9.9999999999999994E-12</v>
      </c>
      <c r="DW277" s="74">
        <v>3.2815368454099998</v>
      </c>
      <c r="DX277" s="74">
        <v>78149.270136037303</v>
      </c>
      <c r="DY277" s="73">
        <f t="shared" si="240"/>
        <v>-9.7394343306313833E-12</v>
      </c>
      <c r="DZ277" s="73">
        <f t="shared" si="241"/>
        <v>-9.7430519934443102E-12</v>
      </c>
      <c r="EA277" s="73">
        <f t="shared" si="242"/>
        <v>-9.7430522961427723E-12</v>
      </c>
      <c r="EB277" s="73">
        <f t="shared" si="243"/>
        <v>-9.7430522961683777E-12</v>
      </c>
      <c r="ED277" s="74"/>
      <c r="EE277" s="74"/>
      <c r="EF277" s="74"/>
      <c r="EL277" s="74"/>
      <c r="EM277" s="74"/>
      <c r="EN277" s="74"/>
      <c r="ET277" s="74"/>
      <c r="EU277" s="74"/>
      <c r="EV277" s="74"/>
    </row>
    <row r="278" spans="12:152" s="73" customFormat="1" ht="13.5" x14ac:dyDescent="0.3">
      <c r="L278" s="74"/>
      <c r="N278" s="74">
        <v>5.9699999999999999E-9</v>
      </c>
      <c r="O278" s="74">
        <v>5.1577147815500002</v>
      </c>
      <c r="P278" s="74">
        <v>333.85594076939998</v>
      </c>
      <c r="Q278" s="73">
        <f t="shared" si="212"/>
        <v>-2.4092630981941276E-9</v>
      </c>
      <c r="R278" s="73">
        <f t="shared" si="213"/>
        <v>-2.4093004493402446E-9</v>
      </c>
      <c r="S278" s="73">
        <f t="shared" si="214"/>
        <v>-2.4093004524763199E-9</v>
      </c>
      <c r="T278" s="73">
        <f t="shared" si="215"/>
        <v>-2.4093004524765821E-9</v>
      </c>
      <c r="V278" s="74">
        <v>6.9E-10</v>
      </c>
      <c r="W278" s="74">
        <v>5.0582219756700004</v>
      </c>
      <c r="X278" s="74">
        <v>1911.1994832171999</v>
      </c>
      <c r="Y278" s="73">
        <f t="shared" si="216"/>
        <v>-1.9725437535663574E-11</v>
      </c>
      <c r="Z278" s="73">
        <f t="shared" si="217"/>
        <v>-1.9752436677065762E-11</v>
      </c>
      <c r="AA278" s="73">
        <f t="shared" si="218"/>
        <v>-1.9752438943964719E-11</v>
      </c>
      <c r="AB278" s="73">
        <f t="shared" si="219"/>
        <v>-1.9752438944155847E-11</v>
      </c>
      <c r="AD278" s="74">
        <v>3.9999999999999998E-11</v>
      </c>
      <c r="AE278" s="74">
        <v>5.4288122113400004</v>
      </c>
      <c r="AF278" s="74">
        <v>233731.74634397801</v>
      </c>
      <c r="AG278" s="73">
        <f t="shared" si="220"/>
        <v>3.759855048016168E-11</v>
      </c>
      <c r="AH278" s="73">
        <f t="shared" si="221"/>
        <v>3.7663470630124951E-11</v>
      </c>
      <c r="AI278" s="73">
        <f t="shared" si="222"/>
        <v>3.7663476044733778E-11</v>
      </c>
      <c r="AJ278" s="73">
        <f t="shared" si="223"/>
        <v>3.7663476045193219E-11</v>
      </c>
      <c r="AL278" s="74"/>
      <c r="AM278" s="74"/>
      <c r="AN278" s="74"/>
      <c r="AT278" s="74"/>
      <c r="AU278" s="74"/>
      <c r="AV278" s="74"/>
      <c r="BB278" s="74"/>
      <c r="BC278" s="74"/>
      <c r="BD278" s="74"/>
      <c r="BJ278" s="74">
        <v>1.7599999999999999E-9</v>
      </c>
      <c r="BK278" s="74">
        <v>5.0340957197499998</v>
      </c>
      <c r="BL278" s="74">
        <v>52182.434842048402</v>
      </c>
      <c r="BM278" s="73">
        <f t="shared" si="224"/>
        <v>-6.3096298297765468E-10</v>
      </c>
      <c r="BN278" s="73">
        <f t="shared" si="225"/>
        <v>-6.3271867469005693E-10</v>
      </c>
      <c r="BO278" s="73">
        <f t="shared" si="226"/>
        <v>-6.3271882207133499E-10</v>
      </c>
      <c r="BP278" s="73">
        <f t="shared" si="227"/>
        <v>-6.3271882208365802E-10</v>
      </c>
      <c r="BR278" s="74">
        <v>1.8E-10</v>
      </c>
      <c r="BS278" s="74">
        <v>3.8907523723200002</v>
      </c>
      <c r="BT278" s="74">
        <v>77844.224780847304</v>
      </c>
      <c r="BU278" s="73">
        <f t="shared" si="228"/>
        <v>1.0102143323362521E-10</v>
      </c>
      <c r="BV278" s="73">
        <f t="shared" si="229"/>
        <v>1.0078377225029223E-10</v>
      </c>
      <c r="BW278" s="73">
        <f t="shared" si="230"/>
        <v>1.0078375228501855E-10</v>
      </c>
      <c r="BX278" s="73">
        <f t="shared" si="231"/>
        <v>1.0078375228332303E-10</v>
      </c>
      <c r="BZ278" s="74"/>
      <c r="CA278" s="74"/>
      <c r="CB278" s="74"/>
      <c r="CH278" s="74"/>
      <c r="CI278" s="74"/>
      <c r="CJ278" s="74"/>
      <c r="CP278" s="74"/>
      <c r="CQ278" s="74"/>
      <c r="CR278" s="74"/>
      <c r="CX278" s="74"/>
      <c r="CY278" s="74"/>
      <c r="CZ278" s="74"/>
      <c r="DF278" s="74">
        <v>9.5000000000000003E-10</v>
      </c>
      <c r="DG278" s="74">
        <v>4.4401842130700002</v>
      </c>
      <c r="DH278" s="74">
        <v>115674.276664601</v>
      </c>
      <c r="DI278" s="73">
        <f t="shared" si="232"/>
        <v>-1.6550749911566845E-10</v>
      </c>
      <c r="DJ278" s="73">
        <f t="shared" si="233"/>
        <v>-1.6772339127988655E-10</v>
      </c>
      <c r="DK278" s="73">
        <f t="shared" si="234"/>
        <v>-1.677235772914642E-10</v>
      </c>
      <c r="DL278" s="73">
        <f t="shared" si="235"/>
        <v>-1.6772357730719746E-10</v>
      </c>
      <c r="DN278" s="74">
        <v>1.0999999999999999E-10</v>
      </c>
      <c r="DO278" s="74">
        <v>1.65385601347</v>
      </c>
      <c r="DP278" s="74">
        <v>26507.3877854493</v>
      </c>
      <c r="DQ278" s="73">
        <f t="shared" si="236"/>
        <v>2.3477386669618796E-11</v>
      </c>
      <c r="DR278" s="73">
        <f t="shared" si="237"/>
        <v>2.3419037598086662E-11</v>
      </c>
      <c r="DS278" s="73">
        <f t="shared" si="238"/>
        <v>2.3419032698688701E-11</v>
      </c>
      <c r="DT278" s="73">
        <f t="shared" si="239"/>
        <v>2.3419032698279373E-11</v>
      </c>
      <c r="DV278" s="74">
        <v>9.9999999999999994E-12</v>
      </c>
      <c r="DW278" s="74">
        <v>1.5060653424199999</v>
      </c>
      <c r="DX278" s="74">
        <v>50593.846934865302</v>
      </c>
      <c r="DY278" s="73">
        <f t="shared" si="240"/>
        <v>9.8895579358685104E-12</v>
      </c>
      <c r="DZ278" s="73">
        <f t="shared" si="241"/>
        <v>9.8910884804395881E-12</v>
      </c>
      <c r="EA278" s="73">
        <f t="shared" si="242"/>
        <v>9.8910886085012995E-12</v>
      </c>
      <c r="EB278" s="73">
        <f t="shared" si="243"/>
        <v>9.8910886085121772E-12</v>
      </c>
      <c r="ED278" s="74"/>
      <c r="EE278" s="74"/>
      <c r="EF278" s="74"/>
      <c r="EL278" s="74"/>
      <c r="EM278" s="74"/>
      <c r="EN278" s="74"/>
      <c r="ET278" s="74"/>
      <c r="EU278" s="74"/>
      <c r="EV278" s="74"/>
    </row>
    <row r="279" spans="12:152" s="73" customFormat="1" ht="13.5" x14ac:dyDescent="0.3">
      <c r="L279" s="74"/>
      <c r="N279" s="74">
        <v>6.1600000000000002E-9</v>
      </c>
      <c r="O279" s="74">
        <v>1.9490228993200001</v>
      </c>
      <c r="P279" s="74">
        <v>78267.590760080493</v>
      </c>
      <c r="Q279" s="73">
        <f t="shared" si="212"/>
        <v>-4.211397060664558E-9</v>
      </c>
      <c r="R279" s="73">
        <f t="shared" si="213"/>
        <v>-4.218598320542888E-9</v>
      </c>
      <c r="S279" s="73">
        <f t="shared" si="214"/>
        <v>-4.2185989247206052E-9</v>
      </c>
      <c r="T279" s="73">
        <f t="shared" si="215"/>
        <v>-4.2185989247716357E-9</v>
      </c>
      <c r="V279" s="74">
        <v>8.0999999999999999E-10</v>
      </c>
      <c r="W279" s="74">
        <v>2.0530756384600002</v>
      </c>
      <c r="X279" s="74">
        <v>1596.1864422845999</v>
      </c>
      <c r="Y279" s="73">
        <f t="shared" si="216"/>
        <v>-7.7473484258712775E-10</v>
      </c>
      <c r="Z279" s="73">
        <f t="shared" si="217"/>
        <v>-7.7472711345517118E-10</v>
      </c>
      <c r="AA279" s="73">
        <f t="shared" si="218"/>
        <v>-7.7472711280618295E-10</v>
      </c>
      <c r="AB279" s="73">
        <f t="shared" si="219"/>
        <v>-7.7472711280612743E-10</v>
      </c>
      <c r="AD279" s="74">
        <v>3E-11</v>
      </c>
      <c r="AE279" s="74">
        <v>1.9725104253100001</v>
      </c>
      <c r="AF279" s="74">
        <v>183145.012956113</v>
      </c>
      <c r="AG279" s="73">
        <f t="shared" si="220"/>
        <v>-1.9303428473377802E-12</v>
      </c>
      <c r="AH279" s="73">
        <f t="shared" si="221"/>
        <v>-2.0426311512239725E-12</v>
      </c>
      <c r="AI279" s="73">
        <f t="shared" si="222"/>
        <v>-2.0426405779961764E-12</v>
      </c>
      <c r="AJ279" s="73">
        <f t="shared" si="223"/>
        <v>-2.0426405787992113E-12</v>
      </c>
      <c r="AL279" s="74"/>
      <c r="AM279" s="74"/>
      <c r="AN279" s="74"/>
      <c r="AT279" s="74"/>
      <c r="AU279" s="74"/>
      <c r="AV279" s="74"/>
      <c r="BB279" s="74"/>
      <c r="BC279" s="74"/>
      <c r="BD279" s="74"/>
      <c r="BJ279" s="74">
        <v>1.45E-9</v>
      </c>
      <c r="BK279" s="74">
        <v>0.34814763868999998</v>
      </c>
      <c r="BL279" s="74">
        <v>78417.488235207304</v>
      </c>
      <c r="BM279" s="73">
        <f t="shared" si="224"/>
        <v>1.1727305418168326E-10</v>
      </c>
      <c r="BN279" s="73">
        <f t="shared" si="225"/>
        <v>1.1495161887197136E-10</v>
      </c>
      <c r="BO279" s="73">
        <f t="shared" si="226"/>
        <v>1.1495142394718426E-10</v>
      </c>
      <c r="BP279" s="73">
        <f t="shared" si="227"/>
        <v>1.149514239304229E-10</v>
      </c>
      <c r="BR279" s="74">
        <v>1.5999999999999999E-10</v>
      </c>
      <c r="BS279" s="74">
        <v>1.39550514982</v>
      </c>
      <c r="BT279" s="74">
        <v>119116.851609566</v>
      </c>
      <c r="BU279" s="73">
        <f t="shared" si="228"/>
        <v>1.0464775849891846E-10</v>
      </c>
      <c r="BV279" s="73">
        <f t="shared" si="229"/>
        <v>1.0494273594140563E-10</v>
      </c>
      <c r="BW279" s="73">
        <f t="shared" si="230"/>
        <v>1.0494276068208502E-10</v>
      </c>
      <c r="BX279" s="73">
        <f t="shared" si="231"/>
        <v>1.0494276068419954E-10</v>
      </c>
      <c r="BZ279" s="74"/>
      <c r="CA279" s="74"/>
      <c r="CB279" s="74"/>
      <c r="CH279" s="74"/>
      <c r="CI279" s="74"/>
      <c r="CJ279" s="74"/>
      <c r="CP279" s="74"/>
      <c r="CQ279" s="74"/>
      <c r="CR279" s="74"/>
      <c r="CX279" s="74"/>
      <c r="CY279" s="74"/>
      <c r="CZ279" s="74"/>
      <c r="DF279" s="74">
        <v>1.0399999999999999E-9</v>
      </c>
      <c r="DG279" s="74">
        <v>5.0500452867599996</v>
      </c>
      <c r="DH279" s="74">
        <v>50483.640613645999</v>
      </c>
      <c r="DI279" s="73">
        <f t="shared" si="232"/>
        <v>-3.3895504292404362E-10</v>
      </c>
      <c r="DJ279" s="73">
        <f t="shared" si="233"/>
        <v>-3.3793821234343479E-10</v>
      </c>
      <c r="DK279" s="73">
        <f t="shared" si="234"/>
        <v>-3.3793812695308457E-10</v>
      </c>
      <c r="DL279" s="73">
        <f t="shared" si="235"/>
        <v>-3.3793812694592822E-10</v>
      </c>
      <c r="DN279" s="74">
        <v>1.0999999999999999E-10</v>
      </c>
      <c r="DO279" s="74">
        <v>4.9300813142399997</v>
      </c>
      <c r="DP279" s="74">
        <v>104331.942805396</v>
      </c>
      <c r="DQ279" s="73">
        <f t="shared" si="236"/>
        <v>-1.0916835215555203E-10</v>
      </c>
      <c r="DR279" s="73">
        <f t="shared" si="237"/>
        <v>-1.0913925273808546E-10</v>
      </c>
      <c r="DS279" s="73">
        <f t="shared" si="238"/>
        <v>-1.0913925027391045E-10</v>
      </c>
      <c r="DT279" s="73">
        <f t="shared" si="239"/>
        <v>-1.0913925027370435E-10</v>
      </c>
      <c r="DV279" s="74">
        <v>9.9999999999999994E-12</v>
      </c>
      <c r="DW279" s="74">
        <v>4.9939084674399998</v>
      </c>
      <c r="DX279" s="74">
        <v>143961.26714946199</v>
      </c>
      <c r="DY279" s="73">
        <f t="shared" si="240"/>
        <v>9.0881083998076882E-12</v>
      </c>
      <c r="DZ279" s="73">
        <f t="shared" si="241"/>
        <v>9.075767034333062E-12</v>
      </c>
      <c r="EA279" s="73">
        <f t="shared" si="242"/>
        <v>9.0757659948129244E-12</v>
      </c>
      <c r="EB279" s="73">
        <f t="shared" si="243"/>
        <v>9.0757659947250914E-12</v>
      </c>
      <c r="ED279" s="74"/>
      <c r="EE279" s="74"/>
      <c r="EF279" s="74"/>
      <c r="EL279" s="74"/>
      <c r="EM279" s="74"/>
      <c r="EN279" s="74"/>
      <c r="ET279" s="74"/>
      <c r="EU279" s="74"/>
      <c r="EV279" s="74"/>
    </row>
    <row r="280" spans="12:152" s="73" customFormat="1" ht="13.5" x14ac:dyDescent="0.3">
      <c r="L280" s="74"/>
      <c r="N280" s="74">
        <v>7.7400000000000002E-9</v>
      </c>
      <c r="O280" s="74">
        <v>2.84206828086</v>
      </c>
      <c r="P280" s="74">
        <v>13655.8604911764</v>
      </c>
      <c r="Q280" s="73">
        <f t="shared" si="212"/>
        <v>1.1803782463322389E-10</v>
      </c>
      <c r="R280" s="73">
        <f t="shared" si="213"/>
        <v>1.1587319765480572E-10</v>
      </c>
      <c r="S280" s="73">
        <f t="shared" si="214"/>
        <v>1.1587301590787065E-10</v>
      </c>
      <c r="T280" s="73">
        <f t="shared" si="215"/>
        <v>1.1587301589247348E-10</v>
      </c>
      <c r="V280" s="74">
        <v>7.5E-10</v>
      </c>
      <c r="W280" s="74">
        <v>2.0568807594299998</v>
      </c>
      <c r="X280" s="74">
        <v>26137.899763478399</v>
      </c>
      <c r="Y280" s="73">
        <f t="shared" si="216"/>
        <v>5.8754626635556209E-10</v>
      </c>
      <c r="Z280" s="73">
        <f t="shared" si="217"/>
        <v>5.8729662930161928E-10</v>
      </c>
      <c r="AA280" s="73">
        <f t="shared" si="218"/>
        <v>5.872966083345035E-10</v>
      </c>
      <c r="AB280" s="73">
        <f t="shared" si="219"/>
        <v>5.8729660833272703E-10</v>
      </c>
      <c r="AD280" s="74">
        <v>3E-11</v>
      </c>
      <c r="AE280" s="74">
        <v>0.60740481915</v>
      </c>
      <c r="AF280" s="74">
        <v>133882.09065283599</v>
      </c>
      <c r="AG280" s="73">
        <f t="shared" si="220"/>
        <v>1.2956999066657656E-11</v>
      </c>
      <c r="AH280" s="73">
        <f t="shared" si="221"/>
        <v>1.3031147047250053E-11</v>
      </c>
      <c r="AI280" s="73">
        <f t="shared" si="222"/>
        <v>1.3031153268747508E-11</v>
      </c>
      <c r="AJ280" s="73">
        <f t="shared" si="223"/>
        <v>1.3031153269275899E-11</v>
      </c>
      <c r="AL280" s="74"/>
      <c r="AM280" s="74"/>
      <c r="AN280" s="74"/>
      <c r="AT280" s="74"/>
      <c r="AU280" s="74"/>
      <c r="AV280" s="74"/>
      <c r="BB280" s="74"/>
      <c r="BC280" s="74"/>
      <c r="BD280" s="74"/>
      <c r="BJ280" s="74">
        <v>1.51E-9</v>
      </c>
      <c r="BK280" s="74">
        <v>0.84016182049999999</v>
      </c>
      <c r="BL280" s="74">
        <v>26237.466338708698</v>
      </c>
      <c r="BM280" s="73">
        <f t="shared" si="224"/>
        <v>1.4551909843098656E-9</v>
      </c>
      <c r="BN280" s="73">
        <f t="shared" si="225"/>
        <v>1.4549741301006778E-9</v>
      </c>
      <c r="BO280" s="73">
        <f t="shared" si="226"/>
        <v>1.4549741118755323E-9</v>
      </c>
      <c r="BP280" s="73">
        <f t="shared" si="227"/>
        <v>1.454974111873971E-9</v>
      </c>
      <c r="BR280" s="74">
        <v>1.7000000000000001E-10</v>
      </c>
      <c r="BS280" s="74">
        <v>3.1941399778399999</v>
      </c>
      <c r="BT280" s="74">
        <v>2333.1963928720002</v>
      </c>
      <c r="BU280" s="73">
        <f t="shared" si="228"/>
        <v>-1.6475846233776058E-10</v>
      </c>
      <c r="BV280" s="73">
        <f t="shared" si="229"/>
        <v>-1.6476046394212144E-10</v>
      </c>
      <c r="BW280" s="73">
        <f t="shared" si="230"/>
        <v>-1.6476046411016455E-10</v>
      </c>
      <c r="BX280" s="73">
        <f t="shared" si="231"/>
        <v>-1.6476046411017854E-10</v>
      </c>
      <c r="BZ280" s="74"/>
      <c r="CA280" s="74"/>
      <c r="CB280" s="74"/>
      <c r="CH280" s="74"/>
      <c r="CI280" s="74"/>
      <c r="CJ280" s="74"/>
      <c r="CP280" s="74"/>
      <c r="CQ280" s="74"/>
      <c r="CR280" s="74"/>
      <c r="CX280" s="74"/>
      <c r="CY280" s="74"/>
      <c r="CZ280" s="74"/>
      <c r="DF280" s="74">
        <v>7.5E-10</v>
      </c>
      <c r="DG280" s="74">
        <v>1.7892706053</v>
      </c>
      <c r="DH280" s="74">
        <v>143961.26714946199</v>
      </c>
      <c r="DI280" s="73">
        <f t="shared" si="232"/>
        <v>-6.6053980756669743E-10</v>
      </c>
      <c r="DJ280" s="73">
        <f t="shared" si="233"/>
        <v>-6.5948950552806231E-10</v>
      </c>
      <c r="DK280" s="73">
        <f t="shared" si="234"/>
        <v>-6.5948941710174284E-10</v>
      </c>
      <c r="DL280" s="73">
        <f t="shared" si="235"/>
        <v>-6.5948941709427133E-10</v>
      </c>
      <c r="DN280" s="74">
        <v>1E-10</v>
      </c>
      <c r="DO280" s="74">
        <v>0.35445064092</v>
      </c>
      <c r="DP280" s="74">
        <v>26521.614879451001</v>
      </c>
      <c r="DQ280" s="73">
        <f t="shared" si="236"/>
        <v>-7.5341814074549428E-11</v>
      </c>
      <c r="DR280" s="73">
        <f t="shared" si="237"/>
        <v>-7.5377521677463222E-11</v>
      </c>
      <c r="DS280" s="73">
        <f t="shared" si="238"/>
        <v>-7.5377524674615376E-11</v>
      </c>
      <c r="DT280" s="73">
        <f t="shared" si="239"/>
        <v>-7.5377524674869385E-11</v>
      </c>
      <c r="DV280" s="74">
        <v>9.9999999999999994E-12</v>
      </c>
      <c r="DW280" s="74">
        <v>4.3627928908099998</v>
      </c>
      <c r="DX280" s="74">
        <v>70269.180982698294</v>
      </c>
      <c r="DY280" s="73">
        <f t="shared" si="240"/>
        <v>-5.2860515596712985E-12</v>
      </c>
      <c r="DZ280" s="73">
        <f t="shared" si="241"/>
        <v>-5.2738287228700172E-12</v>
      </c>
      <c r="EA280" s="73">
        <f t="shared" si="242"/>
        <v>-5.2738276961565144E-12</v>
      </c>
      <c r="EB280" s="73">
        <f t="shared" si="243"/>
        <v>-5.2738276960695813E-12</v>
      </c>
      <c r="ED280" s="74"/>
      <c r="EE280" s="74"/>
      <c r="EF280" s="74"/>
      <c r="EL280" s="74"/>
      <c r="EM280" s="74"/>
      <c r="EN280" s="74"/>
      <c r="ET280" s="74"/>
      <c r="EU280" s="74"/>
      <c r="EV280" s="74"/>
    </row>
    <row r="281" spans="12:152" s="73" customFormat="1" ht="13.5" x14ac:dyDescent="0.3">
      <c r="L281" s="74"/>
      <c r="N281" s="74">
        <v>6.9800000000000003E-9</v>
      </c>
      <c r="O281" s="74">
        <v>5.6074784227799999</v>
      </c>
      <c r="P281" s="74">
        <v>51742.094545271502</v>
      </c>
      <c r="Q281" s="73">
        <f t="shared" si="212"/>
        <v>-4.2908805119848248E-9</v>
      </c>
      <c r="R281" s="73">
        <f t="shared" si="213"/>
        <v>-4.296712560381013E-9</v>
      </c>
      <c r="S281" s="73">
        <f t="shared" si="214"/>
        <v>-4.2967130498489575E-9</v>
      </c>
      <c r="T281" s="73">
        <f t="shared" si="215"/>
        <v>-4.2967130498902314E-9</v>
      </c>
      <c r="V281" s="74">
        <v>6.9E-10</v>
      </c>
      <c r="W281" s="74">
        <v>3.6757617632100001</v>
      </c>
      <c r="X281" s="74">
        <v>24609.0365675098</v>
      </c>
      <c r="Y281" s="73">
        <f t="shared" si="216"/>
        <v>2.1803112286783091E-10</v>
      </c>
      <c r="Z281" s="73">
        <f t="shared" si="217"/>
        <v>2.1836106502472701E-10</v>
      </c>
      <c r="AA281" s="73">
        <f t="shared" si="218"/>
        <v>2.1836109272501088E-10</v>
      </c>
      <c r="AB281" s="73">
        <f t="shared" si="219"/>
        <v>2.183610927273549E-10</v>
      </c>
      <c r="AD281" s="74">
        <v>3E-11</v>
      </c>
      <c r="AE281" s="74">
        <v>6.2339938641500003</v>
      </c>
      <c r="AF281" s="74">
        <v>181659.72224941</v>
      </c>
      <c r="AG281" s="73">
        <f t="shared" si="220"/>
        <v>-2.642026338867521E-11</v>
      </c>
      <c r="AH281" s="73">
        <f t="shared" si="221"/>
        <v>-2.6472958304992502E-11</v>
      </c>
      <c r="AI281" s="73">
        <f t="shared" si="222"/>
        <v>-2.6472962713988556E-11</v>
      </c>
      <c r="AJ281" s="73">
        <f t="shared" si="223"/>
        <v>-2.6472962714360797E-11</v>
      </c>
      <c r="AL281" s="74"/>
      <c r="AM281" s="74"/>
      <c r="AN281" s="74"/>
      <c r="AT281" s="74"/>
      <c r="AU281" s="74"/>
      <c r="AV281" s="74"/>
      <c r="BB281" s="74"/>
      <c r="BC281" s="74"/>
      <c r="BD281" s="74"/>
      <c r="BJ281" s="74">
        <v>1.43E-9</v>
      </c>
      <c r="BK281" s="74">
        <v>0.36102957131000002</v>
      </c>
      <c r="BL281" s="74">
        <v>27154.3986187642</v>
      </c>
      <c r="BM281" s="73">
        <f t="shared" si="224"/>
        <v>-8.8132997171175801E-12</v>
      </c>
      <c r="BN281" s="73">
        <f t="shared" si="225"/>
        <v>-8.0179807810455983E-12</v>
      </c>
      <c r="BO281" s="73">
        <f t="shared" si="226"/>
        <v>-8.0179140043539035E-12</v>
      </c>
      <c r="BP281" s="73">
        <f t="shared" si="227"/>
        <v>-8.0179139986639672E-12</v>
      </c>
      <c r="BR281" s="74">
        <v>1.8E-10</v>
      </c>
      <c r="BS281" s="74">
        <v>0.10505670252</v>
      </c>
      <c r="BT281" s="74">
        <v>52290.245571833599</v>
      </c>
      <c r="BU281" s="73">
        <f t="shared" si="228"/>
        <v>7.0601991242605701E-11</v>
      </c>
      <c r="BV281" s="73">
        <f t="shared" si="229"/>
        <v>7.0779284006315757E-11</v>
      </c>
      <c r="BW281" s="73">
        <f t="shared" si="230"/>
        <v>7.0779298888770409E-11</v>
      </c>
      <c r="BX281" s="73">
        <f t="shared" si="231"/>
        <v>7.0779298890031032E-11</v>
      </c>
      <c r="BZ281" s="74"/>
      <c r="CA281" s="74"/>
      <c r="CB281" s="74"/>
      <c r="CH281" s="74"/>
      <c r="CI281" s="74"/>
      <c r="CJ281" s="74"/>
      <c r="CP281" s="74"/>
      <c r="CQ281" s="74"/>
      <c r="CR281" s="74"/>
      <c r="CX281" s="74"/>
      <c r="CY281" s="74"/>
      <c r="CZ281" s="74"/>
      <c r="DF281" s="74">
        <v>8.6000000000000003E-10</v>
      </c>
      <c r="DG281" s="74">
        <v>0.51423355089</v>
      </c>
      <c r="DH281" s="74">
        <v>78267.590760080493</v>
      </c>
      <c r="DI281" s="73">
        <f t="shared" si="232"/>
        <v>-7.0154558599754063E-10</v>
      </c>
      <c r="DJ281" s="73">
        <f t="shared" si="233"/>
        <v>-7.0074727046874136E-10</v>
      </c>
      <c r="DK281" s="73">
        <f t="shared" si="234"/>
        <v>-7.0074720336488876E-10</v>
      </c>
      <c r="DL281" s="73">
        <f t="shared" si="235"/>
        <v>-7.0074720335922092E-10</v>
      </c>
      <c r="DN281" s="74">
        <v>1E-10</v>
      </c>
      <c r="DO281" s="74">
        <v>2.7930325872799999</v>
      </c>
      <c r="DP281" s="74">
        <v>39743.763632750597</v>
      </c>
      <c r="DQ281" s="73">
        <f t="shared" si="236"/>
        <v>4.185058022423598E-11</v>
      </c>
      <c r="DR281" s="73">
        <f t="shared" si="237"/>
        <v>4.1924497909110332E-11</v>
      </c>
      <c r="DS281" s="73">
        <f t="shared" si="238"/>
        <v>4.1924504114227508E-11</v>
      </c>
      <c r="DT281" s="73">
        <f t="shared" si="239"/>
        <v>4.1924504114753898E-11</v>
      </c>
      <c r="DV281" s="74">
        <v>9.9999999999999994E-12</v>
      </c>
      <c r="DW281" s="74">
        <v>0.56330446869999995</v>
      </c>
      <c r="DX281" s="74">
        <v>29428.515568274001</v>
      </c>
      <c r="DY281" s="73">
        <f t="shared" si="240"/>
        <v>5.2669186523381827E-12</v>
      </c>
      <c r="DZ281" s="73">
        <f t="shared" si="241"/>
        <v>5.2720414538399096E-12</v>
      </c>
      <c r="EA281" s="73">
        <f t="shared" si="242"/>
        <v>5.2720418838803034E-12</v>
      </c>
      <c r="EB281" s="73">
        <f t="shared" si="243"/>
        <v>5.2720418839170136E-12</v>
      </c>
      <c r="ED281" s="74"/>
      <c r="EE281" s="74"/>
      <c r="EF281" s="74"/>
      <c r="EL281" s="74"/>
      <c r="EM281" s="74"/>
      <c r="EN281" s="74"/>
      <c r="ET281" s="74"/>
      <c r="EU281" s="74"/>
      <c r="EV281" s="74"/>
    </row>
    <row r="282" spans="12:152" s="73" customFormat="1" ht="13.5" x14ac:dyDescent="0.3">
      <c r="L282" s="74"/>
      <c r="N282" s="74">
        <v>5.5700000000000004E-9</v>
      </c>
      <c r="O282" s="74">
        <v>2.0752960257400002</v>
      </c>
      <c r="P282" s="74">
        <v>181555.94006083001</v>
      </c>
      <c r="Q282" s="73">
        <f t="shared" si="212"/>
        <v>-3.3193071736601636E-9</v>
      </c>
      <c r="R282" s="73">
        <f t="shared" si="213"/>
        <v>-3.335917360251441E-9</v>
      </c>
      <c r="S282" s="73">
        <f t="shared" si="214"/>
        <v>-3.3359187529440895E-9</v>
      </c>
      <c r="T282" s="73">
        <f t="shared" si="215"/>
        <v>-3.3359187530617385E-9</v>
      </c>
      <c r="V282" s="74">
        <v>8.0999999999999999E-10</v>
      </c>
      <c r="W282" s="74">
        <v>1.3806013312600001</v>
      </c>
      <c r="X282" s="74">
        <v>52329.585093633097</v>
      </c>
      <c r="Y282" s="73">
        <f t="shared" si="216"/>
        <v>-8.0857328607450429E-10</v>
      </c>
      <c r="Z282" s="73">
        <f t="shared" si="217"/>
        <v>-8.0852131603325434E-10</v>
      </c>
      <c r="AA282" s="73">
        <f t="shared" si="218"/>
        <v>-8.0852131163074766E-10</v>
      </c>
      <c r="AB282" s="73">
        <f t="shared" si="219"/>
        <v>-8.0852131163037501E-10</v>
      </c>
      <c r="AD282" s="74">
        <v>3.9999999999999998E-11</v>
      </c>
      <c r="AE282" s="74">
        <v>6.2233628428800003</v>
      </c>
      <c r="AF282" s="74">
        <v>140652.80125408099</v>
      </c>
      <c r="AG282" s="73">
        <f t="shared" si="220"/>
        <v>-3.5655462585489385E-11</v>
      </c>
      <c r="AH282" s="73">
        <f t="shared" si="221"/>
        <v>-3.5707543701523808E-11</v>
      </c>
      <c r="AI282" s="73">
        <f t="shared" si="222"/>
        <v>-3.5707548061918972E-11</v>
      </c>
      <c r="AJ282" s="73">
        <f t="shared" si="223"/>
        <v>-3.5707548062287868E-11</v>
      </c>
      <c r="AL282" s="74"/>
      <c r="AM282" s="74"/>
      <c r="AN282" s="74"/>
      <c r="AT282" s="74"/>
      <c r="AU282" s="74"/>
      <c r="AV282" s="74"/>
      <c r="BB282" s="74"/>
      <c r="BC282" s="74"/>
      <c r="BD282" s="74"/>
      <c r="BJ282" s="74">
        <v>1.4200000000000001E-9</v>
      </c>
      <c r="BK282" s="74">
        <v>5.8749089517700002</v>
      </c>
      <c r="BL282" s="74">
        <v>26037.906519669901</v>
      </c>
      <c r="BM282" s="73">
        <f t="shared" si="224"/>
        <v>6.7473835105195464E-11</v>
      </c>
      <c r="BN282" s="73">
        <f t="shared" si="225"/>
        <v>6.8230268444636598E-11</v>
      </c>
      <c r="BO282" s="73">
        <f t="shared" si="226"/>
        <v>6.8230331955557761E-11</v>
      </c>
      <c r="BP282" s="73">
        <f t="shared" si="227"/>
        <v>6.8230331960878975E-11</v>
      </c>
      <c r="BR282" s="74">
        <v>1.5E-10</v>
      </c>
      <c r="BS282" s="74">
        <v>5.66501892458</v>
      </c>
      <c r="BT282" s="74">
        <v>7994.5284420241996</v>
      </c>
      <c r="BU282" s="73">
        <f t="shared" si="228"/>
        <v>-1.3678973669842153E-10</v>
      </c>
      <c r="BV282" s="73">
        <f t="shared" si="229"/>
        <v>-1.3679981352966225E-10</v>
      </c>
      <c r="BW282" s="73">
        <f t="shared" si="230"/>
        <v>-1.3679981437558011E-10</v>
      </c>
      <c r="BX282" s="73">
        <f t="shared" si="231"/>
        <v>-1.3679981437565179E-10</v>
      </c>
      <c r="BZ282" s="74"/>
      <c r="CA282" s="74"/>
      <c r="CB282" s="74"/>
      <c r="CH282" s="74"/>
      <c r="CI282" s="74"/>
      <c r="CJ282" s="74"/>
      <c r="CP282" s="74"/>
      <c r="CQ282" s="74"/>
      <c r="CR282" s="74"/>
      <c r="CX282" s="74"/>
      <c r="CY282" s="74"/>
      <c r="CZ282" s="74"/>
      <c r="DF282" s="74">
        <v>7.7999999999999999E-10</v>
      </c>
      <c r="DG282" s="74">
        <v>4.6683117378999999</v>
      </c>
      <c r="DH282" s="74">
        <v>114564.898112507</v>
      </c>
      <c r="DI282" s="73">
        <f t="shared" si="232"/>
        <v>6.0323907656130164E-10</v>
      </c>
      <c r="DJ282" s="73">
        <f t="shared" si="233"/>
        <v>6.020771284601523E-10</v>
      </c>
      <c r="DK282" s="73">
        <f t="shared" si="234"/>
        <v>6.0207703076133027E-10</v>
      </c>
      <c r="DL282" s="73">
        <f t="shared" si="235"/>
        <v>6.0207703075309941E-10</v>
      </c>
      <c r="DN282" s="74">
        <v>8.9999999999999999E-11</v>
      </c>
      <c r="DO282" s="74">
        <v>0.71144667758000002</v>
      </c>
      <c r="DP282" s="74">
        <v>25764.3977249167</v>
      </c>
      <c r="DQ282" s="73">
        <f t="shared" si="236"/>
        <v>-2.0388282265974388E-11</v>
      </c>
      <c r="DR282" s="73">
        <f t="shared" si="237"/>
        <v>-2.0434538322793033E-11</v>
      </c>
      <c r="DS282" s="73">
        <f t="shared" si="238"/>
        <v>-2.0434542206308053E-11</v>
      </c>
      <c r="DT282" s="73">
        <f t="shared" si="239"/>
        <v>-2.0434542206636883E-11</v>
      </c>
      <c r="DV282" s="74">
        <v>9.9999999999999994E-12</v>
      </c>
      <c r="DW282" s="74">
        <v>1.9682734347299999</v>
      </c>
      <c r="DX282" s="74">
        <v>188276.65404017101</v>
      </c>
      <c r="DY282" s="73">
        <f t="shared" si="240"/>
        <v>9.9964234562653417E-12</v>
      </c>
      <c r="DZ282" s="73">
        <f t="shared" si="241"/>
        <v>9.9973804067594318E-12</v>
      </c>
      <c r="EA282" s="73">
        <f t="shared" si="242"/>
        <v>9.9973804808652698E-12</v>
      </c>
      <c r="EB282" s="73">
        <f t="shared" si="243"/>
        <v>9.997380480871514E-12</v>
      </c>
      <c r="ED282" s="74"/>
      <c r="EE282" s="74"/>
      <c r="EF282" s="74"/>
      <c r="EL282" s="74"/>
      <c r="EM282" s="74"/>
      <c r="EN282" s="74"/>
      <c r="ET282" s="74"/>
      <c r="EU282" s="74"/>
      <c r="EV282" s="74"/>
    </row>
    <row r="283" spans="12:152" s="73" customFormat="1" ht="13.5" x14ac:dyDescent="0.3">
      <c r="L283" s="74"/>
      <c r="N283" s="74">
        <v>5.4700000000000003E-9</v>
      </c>
      <c r="O283" s="74">
        <v>3.1774706678100002</v>
      </c>
      <c r="P283" s="74">
        <v>90695.752075120297</v>
      </c>
      <c r="Q283" s="73">
        <f t="shared" si="212"/>
        <v>5.2254318862450452E-9</v>
      </c>
      <c r="R283" s="73">
        <f t="shared" si="213"/>
        <v>5.2224184658298668E-9</v>
      </c>
      <c r="S283" s="73">
        <f t="shared" si="214"/>
        <v>5.2224182120604121E-9</v>
      </c>
      <c r="T283" s="73">
        <f t="shared" si="215"/>
        <v>5.2224182120389551E-9</v>
      </c>
      <c r="V283" s="74">
        <v>6.9E-10</v>
      </c>
      <c r="W283" s="74">
        <v>1.60181551296</v>
      </c>
      <c r="X283" s="74">
        <v>129483.91596626199</v>
      </c>
      <c r="Y283" s="73">
        <f t="shared" si="216"/>
        <v>6.7610217925744262E-10</v>
      </c>
      <c r="Z283" s="73">
        <f t="shared" si="217"/>
        <v>6.7573437265258814E-10</v>
      </c>
      <c r="AA283" s="73">
        <f t="shared" si="218"/>
        <v>6.7573434157124291E-10</v>
      </c>
      <c r="AB283" s="73">
        <f t="shared" si="219"/>
        <v>6.7573434156857701E-10</v>
      </c>
      <c r="AD283" s="74">
        <v>3E-11</v>
      </c>
      <c r="AE283" s="74">
        <v>5.9487613084099999</v>
      </c>
      <c r="AF283" s="74">
        <v>25035.634758385801</v>
      </c>
      <c r="AG283" s="73">
        <f t="shared" si="220"/>
        <v>-1.554002559406792E-11</v>
      </c>
      <c r="AH283" s="73">
        <f t="shared" si="221"/>
        <v>-1.5553182209252686E-11</v>
      </c>
      <c r="AI283" s="73">
        <f t="shared" si="222"/>
        <v>-1.5553183313736982E-11</v>
      </c>
      <c r="AJ283" s="73">
        <f t="shared" si="223"/>
        <v>-1.5553183313831765E-11</v>
      </c>
      <c r="AL283" s="74"/>
      <c r="AM283" s="74"/>
      <c r="AN283" s="74"/>
      <c r="AT283" s="74"/>
      <c r="AU283" s="74"/>
      <c r="AV283" s="74"/>
      <c r="BB283" s="74"/>
      <c r="BC283" s="74"/>
      <c r="BD283" s="74"/>
      <c r="BJ283" s="74">
        <v>1.67E-9</v>
      </c>
      <c r="BK283" s="74">
        <v>4.4352044413699998</v>
      </c>
      <c r="BL283" s="74">
        <v>25668.418497699</v>
      </c>
      <c r="BM283" s="73">
        <f t="shared" si="224"/>
        <v>1.5596546218904073E-9</v>
      </c>
      <c r="BN283" s="73">
        <f t="shared" si="225"/>
        <v>1.5599682597367881E-9</v>
      </c>
      <c r="BO283" s="73">
        <f t="shared" si="226"/>
        <v>1.5599682860523558E-9</v>
      </c>
      <c r="BP283" s="73">
        <f t="shared" si="227"/>
        <v>1.5599682860545925E-9</v>
      </c>
      <c r="BR283" s="74">
        <v>1.7000000000000001E-10</v>
      </c>
      <c r="BS283" s="74">
        <v>5.5954667131300004</v>
      </c>
      <c r="BT283" s="74">
        <v>60055.895436487299</v>
      </c>
      <c r="BU283" s="73">
        <f t="shared" si="228"/>
        <v>1.1345230378456013E-10</v>
      </c>
      <c r="BV283" s="73">
        <f t="shared" si="229"/>
        <v>1.1360794914852172E-10</v>
      </c>
      <c r="BW283" s="73">
        <f t="shared" si="230"/>
        <v>1.1360796220959487E-10</v>
      </c>
      <c r="BX283" s="73">
        <f t="shared" si="231"/>
        <v>1.1360796221070194E-10</v>
      </c>
      <c r="BZ283" s="74"/>
      <c r="CA283" s="74"/>
      <c r="CB283" s="74"/>
      <c r="CH283" s="74"/>
      <c r="CI283" s="74"/>
      <c r="CJ283" s="74"/>
      <c r="CP283" s="74"/>
      <c r="CQ283" s="74"/>
      <c r="CR283" s="74"/>
      <c r="CX283" s="74"/>
      <c r="CY283" s="74"/>
      <c r="CZ283" s="74"/>
      <c r="DF283" s="74">
        <v>7.7999999999999999E-10</v>
      </c>
      <c r="DG283" s="74">
        <v>4.2013762326400004</v>
      </c>
      <c r="DH283" s="74">
        <v>1692.1656695024001</v>
      </c>
      <c r="DI283" s="73">
        <f t="shared" si="232"/>
        <v>7.5186029223419651E-10</v>
      </c>
      <c r="DJ283" s="73">
        <f t="shared" si="233"/>
        <v>7.5186748767853798E-10</v>
      </c>
      <c r="DK283" s="73">
        <f t="shared" si="234"/>
        <v>7.5186748828264452E-10</v>
      </c>
      <c r="DL283" s="73">
        <f t="shared" si="235"/>
        <v>7.518674882826955E-10</v>
      </c>
      <c r="DN283" s="74">
        <v>7.9999999999999995E-11</v>
      </c>
      <c r="DO283" s="74">
        <v>4.2295118779300003</v>
      </c>
      <c r="DP283" s="74">
        <v>181505.94343892499</v>
      </c>
      <c r="DQ283" s="73">
        <f t="shared" si="236"/>
        <v>5.1766981653112739E-11</v>
      </c>
      <c r="DR283" s="73">
        <f t="shared" si="237"/>
        <v>5.153987542582199E-11</v>
      </c>
      <c r="DS283" s="73">
        <f t="shared" si="238"/>
        <v>5.1539856327581589E-11</v>
      </c>
      <c r="DT283" s="73">
        <f t="shared" si="239"/>
        <v>5.1539856325967805E-11</v>
      </c>
      <c r="DV283" s="74">
        <v>9.9999999999999994E-12</v>
      </c>
      <c r="DW283" s="74">
        <v>6.1402409335000003</v>
      </c>
      <c r="DX283" s="74">
        <v>3328.1356562801898</v>
      </c>
      <c r="DY283" s="73">
        <f t="shared" si="240"/>
        <v>-8.7507205626228808E-12</v>
      </c>
      <c r="DZ283" s="73">
        <f t="shared" si="241"/>
        <v>-8.7510504651599631E-12</v>
      </c>
      <c r="EA283" s="73">
        <f t="shared" si="242"/>
        <v>-8.7510504928575582E-12</v>
      </c>
      <c r="EB283" s="73">
        <f t="shared" si="243"/>
        <v>-8.7510504928598976E-12</v>
      </c>
      <c r="ED283" s="74"/>
      <c r="EE283" s="74"/>
      <c r="EF283" s="74"/>
      <c r="EL283" s="74"/>
      <c r="EM283" s="74"/>
      <c r="EN283" s="74"/>
      <c r="ET283" s="74"/>
      <c r="EU283" s="74"/>
      <c r="EV283" s="74"/>
    </row>
    <row r="284" spans="12:152" s="73" customFormat="1" ht="13.5" x14ac:dyDescent="0.3">
      <c r="L284" s="74"/>
      <c r="N284" s="74">
        <v>5.4100000000000001E-9</v>
      </c>
      <c r="O284" s="74">
        <v>4.2081635094300003</v>
      </c>
      <c r="P284" s="74">
        <v>28421.099534446199</v>
      </c>
      <c r="Q284" s="73">
        <f t="shared" si="212"/>
        <v>3.5092419658088637E-9</v>
      </c>
      <c r="R284" s="73">
        <f t="shared" si="213"/>
        <v>3.5116382212752611E-9</v>
      </c>
      <c r="S284" s="73">
        <f t="shared" si="214"/>
        <v>3.5116384224197354E-9</v>
      </c>
      <c r="T284" s="73">
        <f t="shared" si="215"/>
        <v>3.5116384224368125E-9</v>
      </c>
      <c r="V284" s="74">
        <v>6.6999999999999996E-10</v>
      </c>
      <c r="W284" s="74">
        <v>5.4366817662900004</v>
      </c>
      <c r="X284" s="74">
        <v>181505.94343892499</v>
      </c>
      <c r="Y284" s="73">
        <f t="shared" si="216"/>
        <v>6.3161626518627564E-10</v>
      </c>
      <c r="Z284" s="73">
        <f t="shared" si="217"/>
        <v>6.3244285565969509E-10</v>
      </c>
      <c r="AA284" s="73">
        <f t="shared" si="218"/>
        <v>6.3244292469505836E-10</v>
      </c>
      <c r="AB284" s="73">
        <f t="shared" si="219"/>
        <v>6.3244292470089174E-10</v>
      </c>
      <c r="AD284" s="74">
        <v>3E-11</v>
      </c>
      <c r="AE284" s="74">
        <v>3.8342814487900001</v>
      </c>
      <c r="AF284" s="74">
        <v>233681.74972207399</v>
      </c>
      <c r="AG284" s="73">
        <f t="shared" si="220"/>
        <v>-1.4052613735663471E-11</v>
      </c>
      <c r="AH284" s="73">
        <f t="shared" si="221"/>
        <v>-1.4179313256667836E-11</v>
      </c>
      <c r="AI284" s="73">
        <f t="shared" si="222"/>
        <v>-1.417932388102196E-11</v>
      </c>
      <c r="AJ284" s="73">
        <f t="shared" si="223"/>
        <v>-1.4179323881923642E-11</v>
      </c>
      <c r="AL284" s="74"/>
      <c r="AM284" s="74"/>
      <c r="AN284" s="74"/>
      <c r="AT284" s="74"/>
      <c r="AU284" s="74"/>
      <c r="AV284" s="74"/>
      <c r="BB284" s="74"/>
      <c r="BC284" s="74"/>
      <c r="BD284" s="74"/>
      <c r="BJ284" s="74">
        <v>1.37E-9</v>
      </c>
      <c r="BK284" s="74">
        <v>2.8508932935</v>
      </c>
      <c r="BL284" s="74">
        <v>119116.851609566</v>
      </c>
      <c r="BM284" s="73">
        <f t="shared" si="224"/>
        <v>-9.2626453180878331E-10</v>
      </c>
      <c r="BN284" s="73">
        <f t="shared" si="225"/>
        <v>-9.2379903583352508E-10</v>
      </c>
      <c r="BO284" s="73">
        <f t="shared" si="226"/>
        <v>-9.2379882859460795E-10</v>
      </c>
      <c r="BP284" s="73">
        <f t="shared" si="227"/>
        <v>-9.2379882857689574E-10</v>
      </c>
      <c r="BR284" s="74">
        <v>1.5E-10</v>
      </c>
      <c r="BS284" s="74">
        <v>3.3529756554599999</v>
      </c>
      <c r="BT284" s="74">
        <v>58458.882133139698</v>
      </c>
      <c r="BU284" s="73">
        <f t="shared" si="228"/>
        <v>-8.925982340428882E-11</v>
      </c>
      <c r="BV284" s="73">
        <f t="shared" si="229"/>
        <v>-8.9404102490657534E-11</v>
      </c>
      <c r="BW284" s="73">
        <f t="shared" si="230"/>
        <v>-8.9404114599239097E-11</v>
      </c>
      <c r="BX284" s="73">
        <f t="shared" si="231"/>
        <v>-8.9404114600266081E-11</v>
      </c>
      <c r="BZ284" s="74"/>
      <c r="CA284" s="74"/>
      <c r="CB284" s="74"/>
      <c r="CH284" s="74"/>
      <c r="CI284" s="74"/>
      <c r="CJ284" s="74"/>
      <c r="CP284" s="74"/>
      <c r="CQ284" s="74"/>
      <c r="CR284" s="74"/>
      <c r="CX284" s="74"/>
      <c r="CY284" s="74"/>
      <c r="CZ284" s="74"/>
      <c r="DF284" s="74">
        <v>8.6000000000000003E-10</v>
      </c>
      <c r="DG284" s="74">
        <v>4.0303039195099997</v>
      </c>
      <c r="DH284" s="74">
        <v>78114.146227587902</v>
      </c>
      <c r="DI284" s="73">
        <f t="shared" si="232"/>
        <v>-7.8972498457155954E-10</v>
      </c>
      <c r="DJ284" s="73">
        <f t="shared" si="233"/>
        <v>-7.9026873777904732E-10</v>
      </c>
      <c r="DK284" s="73">
        <f t="shared" si="234"/>
        <v>-7.9026878334874108E-10</v>
      </c>
      <c r="DL284" s="73">
        <f t="shared" si="235"/>
        <v>-7.9026878335259771E-10</v>
      </c>
      <c r="DN284" s="74">
        <v>7.9999999999999995E-11</v>
      </c>
      <c r="DO284" s="74">
        <v>0.1751430319</v>
      </c>
      <c r="DP284" s="74">
        <v>129483.91596626199</v>
      </c>
      <c r="DQ284" s="73">
        <f t="shared" si="236"/>
        <v>-4.551314721701607E-12</v>
      </c>
      <c r="DR284" s="73">
        <f t="shared" si="237"/>
        <v>-4.7631221278608034E-12</v>
      </c>
      <c r="DS284" s="73">
        <f t="shared" si="238"/>
        <v>-4.7631399102399852E-12</v>
      </c>
      <c r="DT284" s="73">
        <f t="shared" si="239"/>
        <v>-4.7631399117652263E-12</v>
      </c>
      <c r="DV284" s="74">
        <v>9.9999999999999994E-12</v>
      </c>
      <c r="DW284" s="74">
        <v>4.3827845511500003</v>
      </c>
      <c r="DX284" s="74">
        <v>52329.585093633097</v>
      </c>
      <c r="DY284" s="73">
        <f t="shared" si="240"/>
        <v>9.8031001966297534E-12</v>
      </c>
      <c r="DZ284" s="73">
        <f t="shared" si="241"/>
        <v>9.8009781106640902E-12</v>
      </c>
      <c r="EA284" s="73">
        <f t="shared" si="242"/>
        <v>9.8009779320167123E-12</v>
      </c>
      <c r="EB284" s="73">
        <f t="shared" si="243"/>
        <v>9.8009779320015921E-12</v>
      </c>
      <c r="ED284" s="74"/>
      <c r="EE284" s="74"/>
      <c r="EF284" s="74"/>
      <c r="EL284" s="74"/>
      <c r="EM284" s="74"/>
      <c r="EN284" s="74"/>
      <c r="ET284" s="74"/>
      <c r="EU284" s="74"/>
      <c r="EV284" s="74"/>
    </row>
    <row r="285" spans="12:152" s="73" customFormat="1" ht="13.5" x14ac:dyDescent="0.3">
      <c r="L285" s="74"/>
      <c r="N285" s="74">
        <v>6.3899999999999996E-9</v>
      </c>
      <c r="O285" s="74">
        <v>5.55908134374</v>
      </c>
      <c r="P285" s="74">
        <v>78114.146227587902</v>
      </c>
      <c r="Q285" s="73">
        <f t="shared" si="212"/>
        <v>2.2812101477031931E-9</v>
      </c>
      <c r="R285" s="73">
        <f t="shared" si="213"/>
        <v>2.2716573252567328E-9</v>
      </c>
      <c r="S285" s="73">
        <f t="shared" si="214"/>
        <v>2.27165652293819E-9</v>
      </c>
      <c r="T285" s="73">
        <f t="shared" si="215"/>
        <v>2.2716565228702896E-9</v>
      </c>
      <c r="V285" s="74">
        <v>6.6E-10</v>
      </c>
      <c r="W285" s="74">
        <v>1.5695343899500001</v>
      </c>
      <c r="X285" s="74">
        <v>19804.827291582798</v>
      </c>
      <c r="Y285" s="73">
        <f t="shared" si="216"/>
        <v>-6.2075723493185957E-10</v>
      </c>
      <c r="Z285" s="73">
        <f t="shared" si="217"/>
        <v>-6.2066624345623025E-10</v>
      </c>
      <c r="AA285" s="73">
        <f t="shared" si="218"/>
        <v>-6.2066623581211307E-10</v>
      </c>
      <c r="AB285" s="73">
        <f t="shared" si="219"/>
        <v>-6.2066623581146239E-10</v>
      </c>
      <c r="AD285" s="74">
        <v>3E-11</v>
      </c>
      <c r="AE285" s="74">
        <v>2.3290285766899999</v>
      </c>
      <c r="AF285" s="74">
        <v>182085.631025924</v>
      </c>
      <c r="AG285" s="73">
        <f t="shared" si="220"/>
        <v>2.802887080303553E-11</v>
      </c>
      <c r="AH285" s="73">
        <f t="shared" si="221"/>
        <v>2.8068562465049448E-11</v>
      </c>
      <c r="AI285" s="73">
        <f t="shared" si="222"/>
        <v>2.8068565781256054E-11</v>
      </c>
      <c r="AJ285" s="73">
        <f t="shared" si="223"/>
        <v>2.8068565781540194E-11</v>
      </c>
      <c r="AL285" s="74"/>
      <c r="AM285" s="74"/>
      <c r="AN285" s="74"/>
      <c r="AT285" s="74"/>
      <c r="AU285" s="74"/>
      <c r="AV285" s="74"/>
      <c r="BB285" s="74"/>
      <c r="BC285" s="74"/>
      <c r="BD285" s="74"/>
      <c r="BJ285" s="74">
        <v>1.61E-9</v>
      </c>
      <c r="BK285" s="74">
        <v>5.9102038191500004</v>
      </c>
      <c r="BL285" s="74">
        <v>207643.84320240401</v>
      </c>
      <c r="BM285" s="73">
        <f t="shared" si="224"/>
        <v>-5.4164382262117547E-10</v>
      </c>
      <c r="BN285" s="73">
        <f t="shared" si="225"/>
        <v>-5.4808705127117136E-10</v>
      </c>
      <c r="BO285" s="73">
        <f t="shared" si="226"/>
        <v>-5.4808759184337958E-10</v>
      </c>
      <c r="BP285" s="73">
        <f t="shared" si="227"/>
        <v>-5.4808759188881485E-10</v>
      </c>
      <c r="BR285" s="74">
        <v>1.8999999999999999E-10</v>
      </c>
      <c r="BS285" s="74">
        <v>1.8869672232800001</v>
      </c>
      <c r="BT285" s="74">
        <v>1581.9593482830001</v>
      </c>
      <c r="BU285" s="73">
        <f t="shared" si="228"/>
        <v>-1.4613095602559589E-10</v>
      </c>
      <c r="BV285" s="73">
        <f t="shared" si="229"/>
        <v>-1.461270213425928E-10</v>
      </c>
      <c r="BW285" s="73">
        <f t="shared" si="230"/>
        <v>-1.4612702101222257E-10</v>
      </c>
      <c r="BX285" s="73">
        <f t="shared" si="231"/>
        <v>-1.4612702101219453E-10</v>
      </c>
      <c r="BZ285" s="74"/>
      <c r="CA285" s="74"/>
      <c r="CB285" s="74"/>
      <c r="CH285" s="74"/>
      <c r="CI285" s="74"/>
      <c r="CJ285" s="74"/>
      <c r="CP285" s="74"/>
      <c r="CQ285" s="74"/>
      <c r="CR285" s="74"/>
      <c r="CX285" s="74"/>
      <c r="CY285" s="74"/>
      <c r="CZ285" s="74"/>
      <c r="DF285" s="74">
        <v>7.2999999999999996E-10</v>
      </c>
      <c r="DG285" s="74">
        <v>2.27328552013</v>
      </c>
      <c r="DH285" s="74">
        <v>52643.771273502804</v>
      </c>
      <c r="DI285" s="73">
        <f t="shared" si="232"/>
        <v>-6.8651884862908903E-10</v>
      </c>
      <c r="DJ285" s="73">
        <f t="shared" si="233"/>
        <v>-6.862508525545961E-10</v>
      </c>
      <c r="DK285" s="73">
        <f t="shared" si="234"/>
        <v>-6.8625083001961913E-10</v>
      </c>
      <c r="DL285" s="73">
        <f t="shared" si="235"/>
        <v>-6.862508300176949E-10</v>
      </c>
      <c r="DN285" s="74">
        <v>1E-10</v>
      </c>
      <c r="DO285" s="74">
        <v>1.16786157884</v>
      </c>
      <c r="DP285" s="74">
        <v>25934.124331089399</v>
      </c>
      <c r="DQ285" s="73">
        <f t="shared" si="236"/>
        <v>1.5637181228701065E-11</v>
      </c>
      <c r="DR285" s="73">
        <f t="shared" si="237"/>
        <v>1.5689643878062428E-11</v>
      </c>
      <c r="DS285" s="73">
        <f t="shared" si="238"/>
        <v>1.5689648282749808E-11</v>
      </c>
      <c r="DT285" s="73">
        <f t="shared" si="239"/>
        <v>1.568964828312033E-11</v>
      </c>
      <c r="DV285" s="74">
        <v>9.9999999999999994E-12</v>
      </c>
      <c r="DW285" s="74">
        <v>5.3267721158599999</v>
      </c>
      <c r="DX285" s="74">
        <v>26137.899763478399</v>
      </c>
      <c r="DY285" s="73">
        <f t="shared" si="240"/>
        <v>-8.5647845825095293E-12</v>
      </c>
      <c r="DZ285" s="73">
        <f t="shared" si="241"/>
        <v>-8.5620199358057038E-12</v>
      </c>
      <c r="EA285" s="73">
        <f t="shared" si="242"/>
        <v>-8.5620197035771605E-12</v>
      </c>
      <c r="EB285" s="73">
        <f t="shared" si="243"/>
        <v>-8.5620197035574842E-12</v>
      </c>
      <c r="ED285" s="74"/>
      <c r="EE285" s="74"/>
      <c r="EF285" s="74"/>
      <c r="EL285" s="74"/>
      <c r="EM285" s="74"/>
      <c r="EN285" s="74"/>
      <c r="ET285" s="74"/>
      <c r="EU285" s="74"/>
      <c r="EV285" s="74"/>
    </row>
    <row r="286" spans="12:152" s="73" customFormat="1" ht="13.5" x14ac:dyDescent="0.3">
      <c r="L286" s="74"/>
      <c r="N286" s="74">
        <v>5.2899999999999997E-9</v>
      </c>
      <c r="O286" s="74">
        <v>3.60209913515</v>
      </c>
      <c r="P286" s="74">
        <v>1911.1994832171999</v>
      </c>
      <c r="Q286" s="73">
        <f t="shared" si="212"/>
        <v>-5.2704123570128523E-9</v>
      </c>
      <c r="R286" s="73">
        <f t="shared" si="213"/>
        <v>-5.2704301566708063E-9</v>
      </c>
      <c r="S286" s="73">
        <f t="shared" si="214"/>
        <v>-5.2704301581649642E-9</v>
      </c>
      <c r="T286" s="73">
        <f t="shared" si="215"/>
        <v>-5.2704301581650899E-9</v>
      </c>
      <c r="V286" s="74">
        <v>6.6E-10</v>
      </c>
      <c r="W286" s="74">
        <v>3.9255313158099998</v>
      </c>
      <c r="X286" s="74">
        <v>146314.133303234</v>
      </c>
      <c r="Y286" s="73">
        <f t="shared" si="216"/>
        <v>3.6606873369325756E-10</v>
      </c>
      <c r="Z286" s="73">
        <f t="shared" si="217"/>
        <v>3.644213190166602E-10</v>
      </c>
      <c r="AA286" s="73">
        <f t="shared" si="218"/>
        <v>3.6442118055876345E-10</v>
      </c>
      <c r="AB286" s="73">
        <f t="shared" si="219"/>
        <v>3.6442118054700239E-10</v>
      </c>
      <c r="AD286" s="74">
        <v>3E-11</v>
      </c>
      <c r="AE286" s="74">
        <v>2.8435468116</v>
      </c>
      <c r="AF286" s="74">
        <v>123200.84011627</v>
      </c>
      <c r="AG286" s="73">
        <f t="shared" si="220"/>
        <v>2.6645632928439092E-11</v>
      </c>
      <c r="AH286" s="73">
        <f t="shared" si="221"/>
        <v>2.6610764509722007E-11</v>
      </c>
      <c r="AI286" s="73">
        <f t="shared" si="222"/>
        <v>2.6610761574980296E-11</v>
      </c>
      <c r="AJ286" s="73">
        <f t="shared" si="223"/>
        <v>2.6610761574731486E-11</v>
      </c>
      <c r="AL286" s="74"/>
      <c r="AM286" s="74"/>
      <c r="AN286" s="74"/>
      <c r="AT286" s="74"/>
      <c r="AU286" s="74"/>
      <c r="AV286" s="74"/>
      <c r="BB286" s="74"/>
      <c r="BC286" s="74"/>
      <c r="BD286" s="74"/>
      <c r="BJ286" s="74">
        <v>1.3000000000000001E-9</v>
      </c>
      <c r="BK286" s="74">
        <v>6.2680161244399999</v>
      </c>
      <c r="BL286" s="74">
        <v>137678.19129947</v>
      </c>
      <c r="BM286" s="73">
        <f t="shared" si="224"/>
        <v>1.0154391551991487E-9</v>
      </c>
      <c r="BN286" s="73">
        <f t="shared" si="225"/>
        <v>1.0131461406775874E-9</v>
      </c>
      <c r="BO286" s="73">
        <f t="shared" si="226"/>
        <v>1.0131459478131434E-9</v>
      </c>
      <c r="BP286" s="73">
        <f t="shared" si="227"/>
        <v>1.0131459477968447E-9</v>
      </c>
      <c r="BR286" s="74">
        <v>1.5999999999999999E-10</v>
      </c>
      <c r="BS286" s="74">
        <v>3.5133956314899999</v>
      </c>
      <c r="BT286" s="74">
        <v>26094.531700474199</v>
      </c>
      <c r="BU286" s="73">
        <f t="shared" si="228"/>
        <v>1.5946958356946491E-10</v>
      </c>
      <c r="BV286" s="73">
        <f t="shared" si="229"/>
        <v>1.594765181667222E-10</v>
      </c>
      <c r="BW286" s="73">
        <f t="shared" si="230"/>
        <v>1.5947651874705214E-10</v>
      </c>
      <c r="BX286" s="73">
        <f t="shared" si="231"/>
        <v>1.5947651874710138E-10</v>
      </c>
      <c r="BZ286" s="74"/>
      <c r="CA286" s="74"/>
      <c r="CB286" s="74"/>
      <c r="CH286" s="74"/>
      <c r="CI286" s="74"/>
      <c r="CJ286" s="74"/>
      <c r="CP286" s="74"/>
      <c r="CQ286" s="74"/>
      <c r="CR286" s="74"/>
      <c r="CX286" s="74"/>
      <c r="CY286" s="74"/>
      <c r="CZ286" s="74"/>
      <c r="DF286" s="74">
        <v>8.1999999999999996E-10</v>
      </c>
      <c r="DG286" s="74">
        <v>3.7351059211000002</v>
      </c>
      <c r="DH286" s="74">
        <v>853.19638175199998</v>
      </c>
      <c r="DI286" s="73">
        <f t="shared" si="232"/>
        <v>2.5317043954168498E-10</v>
      </c>
      <c r="DJ286" s="73">
        <f t="shared" si="233"/>
        <v>2.5315680993084867E-10</v>
      </c>
      <c r="DK286" s="73">
        <f t="shared" si="234"/>
        <v>2.5315680878647454E-10</v>
      </c>
      <c r="DL286" s="73">
        <f t="shared" si="235"/>
        <v>2.531568087863775E-10</v>
      </c>
      <c r="DN286" s="74">
        <v>1E-10</v>
      </c>
      <c r="DO286" s="74">
        <v>2.5033530045300001</v>
      </c>
      <c r="DP286" s="74">
        <v>103299.344183108</v>
      </c>
      <c r="DQ286" s="73">
        <f t="shared" si="236"/>
        <v>-8.9085355427763167E-11</v>
      </c>
      <c r="DR286" s="73">
        <f t="shared" si="237"/>
        <v>-8.8989038278808962E-11</v>
      </c>
      <c r="DS286" s="73">
        <f t="shared" si="238"/>
        <v>-8.8989030175096691E-11</v>
      </c>
      <c r="DT286" s="73">
        <f t="shared" si="239"/>
        <v>-8.8989030174412121E-11</v>
      </c>
      <c r="DV286" s="74">
        <v>9.9999999999999994E-12</v>
      </c>
      <c r="DW286" s="74">
        <v>5.4900168628600001</v>
      </c>
      <c r="DX286" s="74">
        <v>7880.0891533389904</v>
      </c>
      <c r="DY286" s="73">
        <f t="shared" si="240"/>
        <v>4.0076573729127996E-13</v>
      </c>
      <c r="DZ286" s="73">
        <f t="shared" si="241"/>
        <v>4.0237843622460276E-13</v>
      </c>
      <c r="EA286" s="73">
        <f t="shared" si="242"/>
        <v>4.0237857162956397E-13</v>
      </c>
      <c r="EB286" s="73">
        <f t="shared" si="243"/>
        <v>4.0237857164120746E-13</v>
      </c>
      <c r="ED286" s="74"/>
      <c r="EE286" s="74"/>
      <c r="EF286" s="74"/>
      <c r="EL286" s="74"/>
      <c r="EM286" s="74"/>
      <c r="EN286" s="74"/>
      <c r="ET286" s="74"/>
      <c r="EU286" s="74"/>
      <c r="EV286" s="74"/>
    </row>
    <row r="287" spans="12:152" s="73" customFormat="1" ht="13.5" x14ac:dyDescent="0.3">
      <c r="L287" s="74"/>
      <c r="N287" s="74">
        <v>6.2000000000000001E-9</v>
      </c>
      <c r="O287" s="74">
        <v>4.8781624678400002</v>
      </c>
      <c r="P287" s="74">
        <v>25771.5112719176</v>
      </c>
      <c r="Q287" s="73">
        <f t="shared" si="212"/>
        <v>-4.9030566505664152E-9</v>
      </c>
      <c r="R287" s="73">
        <f t="shared" si="213"/>
        <v>-4.9010529060618838E-9</v>
      </c>
      <c r="S287" s="73">
        <f t="shared" si="214"/>
        <v>-4.9010527377662905E-9</v>
      </c>
      <c r="T287" s="73">
        <f t="shared" si="215"/>
        <v>-4.901052737752044E-9</v>
      </c>
      <c r="V287" s="74">
        <v>6.2000000000000003E-10</v>
      </c>
      <c r="W287" s="74">
        <v>3.4696769413299999</v>
      </c>
      <c r="X287" s="74">
        <v>24925.4284371664</v>
      </c>
      <c r="Y287" s="73">
        <f t="shared" si="216"/>
        <v>6.1682992431600363E-10</v>
      </c>
      <c r="Z287" s="73">
        <f t="shared" si="217"/>
        <v>6.1679787669990664E-10</v>
      </c>
      <c r="AA287" s="73">
        <f t="shared" si="218"/>
        <v>6.167978740023742E-10</v>
      </c>
      <c r="AB287" s="73">
        <f t="shared" si="219"/>
        <v>6.1679787400214527E-10</v>
      </c>
      <c r="AD287" s="74">
        <v>3E-11</v>
      </c>
      <c r="AE287" s="74">
        <v>1.5393318282299999</v>
      </c>
      <c r="AF287" s="74">
        <v>176953.98994186701</v>
      </c>
      <c r="AG287" s="73">
        <f t="shared" si="220"/>
        <v>-1.4920747266163105E-11</v>
      </c>
      <c r="AH287" s="73">
        <f t="shared" si="221"/>
        <v>-1.5014978309012863E-11</v>
      </c>
      <c r="AI287" s="73">
        <f t="shared" si="222"/>
        <v>-1.5014986212575483E-11</v>
      </c>
      <c r="AJ287" s="73">
        <f t="shared" si="223"/>
        <v>-1.5014986213248694E-11</v>
      </c>
      <c r="AL287" s="74"/>
      <c r="AM287" s="74"/>
      <c r="AN287" s="74"/>
      <c r="AT287" s="74"/>
      <c r="AU287" s="74"/>
      <c r="AV287" s="74"/>
      <c r="BB287" s="74"/>
      <c r="BC287" s="74"/>
      <c r="BD287" s="74"/>
      <c r="BJ287" s="74">
        <v>1.3000000000000001E-9</v>
      </c>
      <c r="BK287" s="74">
        <v>0.93376066695000004</v>
      </c>
      <c r="BL287" s="74">
        <v>433.71173787679999</v>
      </c>
      <c r="BM287" s="73">
        <f t="shared" si="224"/>
        <v>-1.6089003496338795E-10</v>
      </c>
      <c r="BN287" s="73">
        <f t="shared" si="225"/>
        <v>-1.608785754644629E-10</v>
      </c>
      <c r="BO287" s="73">
        <f t="shared" si="226"/>
        <v>-1.6087857450230021E-10</v>
      </c>
      <c r="BP287" s="73">
        <f t="shared" si="227"/>
        <v>-1.6087857450221773E-10</v>
      </c>
      <c r="BR287" s="74">
        <v>1.5E-10</v>
      </c>
      <c r="BS287" s="74">
        <v>5.8779684463999997</v>
      </c>
      <c r="BT287" s="74">
        <v>105940.68546158</v>
      </c>
      <c r="BU287" s="73">
        <f t="shared" si="228"/>
        <v>3.7159270632406594E-11</v>
      </c>
      <c r="BV287" s="73">
        <f t="shared" si="229"/>
        <v>3.6843847065057416E-11</v>
      </c>
      <c r="BW287" s="73">
        <f t="shared" si="230"/>
        <v>3.684382057413869E-11</v>
      </c>
      <c r="BX287" s="73">
        <f t="shared" si="231"/>
        <v>3.6843820571890529E-11</v>
      </c>
      <c r="BZ287" s="74"/>
      <c r="CA287" s="74"/>
      <c r="CB287" s="74"/>
      <c r="CH287" s="74"/>
      <c r="CI287" s="74"/>
      <c r="CJ287" s="74"/>
      <c r="CP287" s="74"/>
      <c r="CQ287" s="74"/>
      <c r="CR287" s="74"/>
      <c r="CX287" s="74"/>
      <c r="CY287" s="74"/>
      <c r="CZ287" s="74"/>
      <c r="DF287" s="74">
        <v>7.1000000000000003E-10</v>
      </c>
      <c r="DG287" s="74">
        <v>4.89150553141</v>
      </c>
      <c r="DH287" s="74">
        <v>50593.846934865302</v>
      </c>
      <c r="DI287" s="73">
        <f t="shared" si="232"/>
        <v>-6.5597965525325309E-10</v>
      </c>
      <c r="DJ287" s="73">
        <f t="shared" si="233"/>
        <v>-6.5626079827303404E-10</v>
      </c>
      <c r="DK287" s="73">
        <f t="shared" si="234"/>
        <v>-6.562608218487892E-10</v>
      </c>
      <c r="DL287" s="73">
        <f t="shared" si="235"/>
        <v>-6.5626082185079149E-10</v>
      </c>
      <c r="DN287" s="74">
        <v>8.9999999999999999E-11</v>
      </c>
      <c r="DO287" s="74">
        <v>3.1869259040600002</v>
      </c>
      <c r="DP287" s="74">
        <v>39629.324344065302</v>
      </c>
      <c r="DQ287" s="73">
        <f t="shared" si="236"/>
        <v>8.5264948629722323E-11</v>
      </c>
      <c r="DR287" s="73">
        <f t="shared" si="237"/>
        <v>8.5241537601286683E-11</v>
      </c>
      <c r="DS287" s="73">
        <f t="shared" si="238"/>
        <v>8.5241535633289563E-11</v>
      </c>
      <c r="DT287" s="73">
        <f t="shared" si="239"/>
        <v>8.5241535633122123E-11</v>
      </c>
      <c r="DV287" s="74">
        <v>9.9999999999999994E-12</v>
      </c>
      <c r="DW287" s="74">
        <v>2.08096369099</v>
      </c>
      <c r="DX287" s="74">
        <v>26610.4805596679</v>
      </c>
      <c r="DY287" s="73">
        <f t="shared" si="240"/>
        <v>7.3453258104265217E-12</v>
      </c>
      <c r="DZ287" s="73">
        <f t="shared" si="241"/>
        <v>7.3490231899469694E-12</v>
      </c>
      <c r="EA287" s="73">
        <f t="shared" si="242"/>
        <v>7.3490235002949377E-12</v>
      </c>
      <c r="EB287" s="73">
        <f t="shared" si="243"/>
        <v>7.3490235003211506E-12</v>
      </c>
      <c r="ED287" s="74"/>
      <c r="EE287" s="74"/>
      <c r="EF287" s="74"/>
      <c r="EL287" s="74"/>
      <c r="EM287" s="74"/>
      <c r="EN287" s="74"/>
      <c r="ET287" s="74"/>
      <c r="EU287" s="74"/>
      <c r="EV287" s="74"/>
    </row>
    <row r="288" spans="12:152" s="73" customFormat="1" ht="13.5" x14ac:dyDescent="0.3">
      <c r="L288" s="74"/>
      <c r="N288" s="74">
        <v>5.69E-9</v>
      </c>
      <c r="O288" s="74">
        <v>3.5625043536400001</v>
      </c>
      <c r="P288" s="74">
        <v>111122.323167542</v>
      </c>
      <c r="Q288" s="73">
        <f t="shared" si="212"/>
        <v>2.2841457020334185E-9</v>
      </c>
      <c r="R288" s="73">
        <f t="shared" si="213"/>
        <v>2.2722785845646074E-9</v>
      </c>
      <c r="S288" s="73">
        <f t="shared" si="214"/>
        <v>2.2722775876826251E-9</v>
      </c>
      <c r="T288" s="73">
        <f t="shared" si="215"/>
        <v>2.2722775875984111E-9</v>
      </c>
      <c r="V288" s="74">
        <v>7.8999999999999996E-10</v>
      </c>
      <c r="W288" s="74">
        <v>3.5667460605699999</v>
      </c>
      <c r="X288" s="74">
        <v>49842.609890276297</v>
      </c>
      <c r="Y288" s="73">
        <f t="shared" si="216"/>
        <v>-6.6625209126085016E-10</v>
      </c>
      <c r="Z288" s="73">
        <f t="shared" si="217"/>
        <v>-6.6581837239039828E-10</v>
      </c>
      <c r="AA288" s="73">
        <f t="shared" si="218"/>
        <v>-6.6581833594530512E-10</v>
      </c>
      <c r="AB288" s="73">
        <f t="shared" si="219"/>
        <v>-6.6581833594221146E-10</v>
      </c>
      <c r="AD288" s="74">
        <v>3.9999999999999998E-11</v>
      </c>
      <c r="AE288" s="74">
        <v>2.45893471155</v>
      </c>
      <c r="AF288" s="74">
        <v>207643.84320240401</v>
      </c>
      <c r="AG288" s="73">
        <f t="shared" si="220"/>
        <v>2.4296338252997183E-11</v>
      </c>
      <c r="AH288" s="73">
        <f t="shared" si="221"/>
        <v>2.4431258534424323E-11</v>
      </c>
      <c r="AI288" s="73">
        <f t="shared" si="222"/>
        <v>2.4431269844090998E-11</v>
      </c>
      <c r="AJ288" s="73">
        <f t="shared" si="223"/>
        <v>2.443126984504158E-11</v>
      </c>
      <c r="AL288" s="74"/>
      <c r="AM288" s="74"/>
      <c r="AN288" s="74"/>
      <c r="AT288" s="74"/>
      <c r="AU288" s="74"/>
      <c r="AV288" s="74"/>
      <c r="BB288" s="74"/>
      <c r="BC288" s="74"/>
      <c r="BD288" s="74"/>
      <c r="BJ288" s="74">
        <v>1.3999999999999999E-9</v>
      </c>
      <c r="BK288" s="74">
        <v>1.2252297676799999</v>
      </c>
      <c r="BL288" s="74">
        <v>26137.899763478399</v>
      </c>
      <c r="BM288" s="73">
        <f t="shared" si="224"/>
        <v>9.5767181171120628E-11</v>
      </c>
      <c r="BN288" s="73">
        <f t="shared" si="225"/>
        <v>9.5019423592844243E-11</v>
      </c>
      <c r="BO288" s="73">
        <f t="shared" si="226"/>
        <v>9.501936080841172E-11</v>
      </c>
      <c r="BP288" s="73">
        <f t="shared" si="227"/>
        <v>9.5019360803092109E-11</v>
      </c>
      <c r="BR288" s="74">
        <v>1.4000000000000001E-10</v>
      </c>
      <c r="BS288" s="74">
        <v>4.9067737385900001</v>
      </c>
      <c r="BT288" s="74">
        <v>632.78373931320004</v>
      </c>
      <c r="BU288" s="73">
        <f t="shared" si="228"/>
        <v>-1.2124471414891211E-10</v>
      </c>
      <c r="BV288" s="73">
        <f t="shared" si="229"/>
        <v>-1.2124380691681261E-10</v>
      </c>
      <c r="BW288" s="73">
        <f t="shared" si="230"/>
        <v>-1.2124380684063884E-10</v>
      </c>
      <c r="BX288" s="73">
        <f t="shared" si="231"/>
        <v>-1.2124380684063238E-10</v>
      </c>
      <c r="BZ288" s="74"/>
      <c r="CA288" s="74"/>
      <c r="CB288" s="74"/>
      <c r="CH288" s="74"/>
      <c r="CI288" s="74"/>
      <c r="CJ288" s="74"/>
      <c r="CP288" s="74"/>
      <c r="CQ288" s="74"/>
      <c r="CR288" s="74"/>
      <c r="CX288" s="74"/>
      <c r="CY288" s="74"/>
      <c r="CZ288" s="74"/>
      <c r="DF288" s="74">
        <v>8.1999999999999996E-10</v>
      </c>
      <c r="DG288" s="74">
        <v>5.2267769391799996</v>
      </c>
      <c r="DH288" s="74">
        <v>27999.102624791401</v>
      </c>
      <c r="DI288" s="73">
        <f t="shared" si="232"/>
        <v>2.0926140678791715E-10</v>
      </c>
      <c r="DJ288" s="73">
        <f t="shared" si="233"/>
        <v>2.0971605382896201E-10</v>
      </c>
      <c r="DK288" s="73">
        <f t="shared" si="234"/>
        <v>2.0971609199918669E-10</v>
      </c>
      <c r="DL288" s="73">
        <f t="shared" si="235"/>
        <v>2.0971609200238605E-10</v>
      </c>
      <c r="DN288" s="74">
        <v>1E-10</v>
      </c>
      <c r="DO288" s="74">
        <v>3.9824235126400001</v>
      </c>
      <c r="DP288" s="74">
        <v>522.57741809380002</v>
      </c>
      <c r="DQ288" s="73">
        <f t="shared" si="236"/>
        <v>9.9536679981296938E-11</v>
      </c>
      <c r="DR288" s="73">
        <f t="shared" si="237"/>
        <v>9.9536577061427836E-11</v>
      </c>
      <c r="DS288" s="73">
        <f t="shared" si="238"/>
        <v>9.9536577052785995E-11</v>
      </c>
      <c r="DT288" s="73">
        <f t="shared" si="239"/>
        <v>9.9536577052785259E-11</v>
      </c>
      <c r="DV288" s="74">
        <v>9.9999999999999994E-12</v>
      </c>
      <c r="DW288" s="74">
        <v>2.8180874973400001</v>
      </c>
      <c r="DX288" s="74">
        <v>54509.002676020398</v>
      </c>
      <c r="DY288" s="73">
        <f t="shared" si="240"/>
        <v>-6.0333908602005426E-12</v>
      </c>
      <c r="DZ288" s="73">
        <f t="shared" si="241"/>
        <v>-6.0244835507862689E-12</v>
      </c>
      <c r="EA288" s="73">
        <f t="shared" si="242"/>
        <v>-6.0244828025955629E-12</v>
      </c>
      <c r="EB288" s="73">
        <f t="shared" si="243"/>
        <v>-6.0244828025320445E-12</v>
      </c>
      <c r="ED288" s="74"/>
      <c r="EE288" s="74"/>
      <c r="EF288" s="74"/>
      <c r="EL288" s="74"/>
      <c r="EM288" s="74"/>
      <c r="EN288" s="74"/>
      <c r="ET288" s="74"/>
      <c r="EU288" s="74"/>
      <c r="EV288" s="74"/>
    </row>
    <row r="289" spans="12:152" s="73" customFormat="1" ht="13.5" x14ac:dyDescent="0.3">
      <c r="L289" s="74"/>
      <c r="N289" s="74">
        <v>5.1000000000000002E-9</v>
      </c>
      <c r="O289" s="74">
        <v>4.2033182373000004</v>
      </c>
      <c r="P289" s="74">
        <v>28206.667001952599</v>
      </c>
      <c r="Q289" s="73">
        <f t="shared" si="212"/>
        <v>-4.4285801969369002E-9</v>
      </c>
      <c r="R289" s="73">
        <f t="shared" si="213"/>
        <v>-4.4300407449357616E-9</v>
      </c>
      <c r="S289" s="73">
        <f t="shared" si="214"/>
        <v>-4.4300408675041373E-9</v>
      </c>
      <c r="T289" s="73">
        <f t="shared" si="215"/>
        <v>-4.4300408675146226E-9</v>
      </c>
      <c r="V289" s="74">
        <v>6.6999999999999996E-10</v>
      </c>
      <c r="W289" s="74">
        <v>4.7695970640900001</v>
      </c>
      <c r="X289" s="74">
        <v>25881.717593137</v>
      </c>
      <c r="Y289" s="73">
        <f t="shared" si="216"/>
        <v>-3.4909060005989358E-10</v>
      </c>
      <c r="Z289" s="73">
        <f t="shared" si="217"/>
        <v>-3.4939370501730403E-10</v>
      </c>
      <c r="AA289" s="73">
        <f t="shared" si="218"/>
        <v>-3.493937304624882E-10</v>
      </c>
      <c r="AB289" s="73">
        <f t="shared" si="219"/>
        <v>-3.4939373046463303E-10</v>
      </c>
      <c r="AD289" s="74">
        <v>3E-11</v>
      </c>
      <c r="AE289" s="74">
        <v>5.7200140212099999</v>
      </c>
      <c r="AF289" s="74">
        <v>102762.539671012</v>
      </c>
      <c r="AG289" s="73">
        <f t="shared" si="220"/>
        <v>-2.8574141983315775E-11</v>
      </c>
      <c r="AH289" s="73">
        <f t="shared" si="221"/>
        <v>-2.8593313957899775E-11</v>
      </c>
      <c r="AI289" s="73">
        <f t="shared" si="222"/>
        <v>-2.85933155623003E-11</v>
      </c>
      <c r="AJ289" s="73">
        <f t="shared" si="223"/>
        <v>-2.8593315562436539E-11</v>
      </c>
      <c r="AL289" s="74"/>
      <c r="AM289" s="74"/>
      <c r="AN289" s="74"/>
      <c r="AT289" s="74"/>
      <c r="AU289" s="74"/>
      <c r="AV289" s="74"/>
      <c r="BB289" s="74"/>
      <c r="BC289" s="74"/>
      <c r="BD289" s="74"/>
      <c r="BJ289" s="74">
        <v>1.44E-9</v>
      </c>
      <c r="BK289" s="74">
        <v>4.56326656247</v>
      </c>
      <c r="BL289" s="74">
        <v>419.48464387519999</v>
      </c>
      <c r="BM289" s="73">
        <f t="shared" si="224"/>
        <v>5.3535283604591998E-10</v>
      </c>
      <c r="BN289" s="73">
        <f t="shared" si="225"/>
        <v>5.353413505066703E-10</v>
      </c>
      <c r="BO289" s="73">
        <f t="shared" si="226"/>
        <v>5.3534134954231916E-10</v>
      </c>
      <c r="BP289" s="73">
        <f t="shared" si="227"/>
        <v>5.353413495422384E-10</v>
      </c>
      <c r="BR289" s="74">
        <v>1.7000000000000001E-10</v>
      </c>
      <c r="BS289" s="74">
        <v>2.9491513665400002</v>
      </c>
      <c r="BT289" s="74">
        <v>18093.374699549899</v>
      </c>
      <c r="BU289" s="73">
        <f t="shared" si="228"/>
        <v>1.0305109278826529E-11</v>
      </c>
      <c r="BV289" s="73">
        <f t="shared" si="229"/>
        <v>1.0367992796856116E-11</v>
      </c>
      <c r="BW289" s="73">
        <f t="shared" si="230"/>
        <v>1.0367998076628332E-11</v>
      </c>
      <c r="BX289" s="73">
        <f t="shared" si="231"/>
        <v>1.0367998077072019E-11</v>
      </c>
      <c r="BZ289" s="74"/>
      <c r="CA289" s="74"/>
      <c r="CB289" s="74"/>
      <c r="CH289" s="74"/>
      <c r="CI289" s="74"/>
      <c r="CJ289" s="74"/>
      <c r="CP289" s="74"/>
      <c r="CQ289" s="74"/>
      <c r="CR289" s="74"/>
      <c r="CX289" s="74"/>
      <c r="CY289" s="74"/>
      <c r="CZ289" s="74"/>
      <c r="DF289" s="74">
        <v>9.2999999999999999E-10</v>
      </c>
      <c r="DG289" s="74">
        <v>1.0956916144</v>
      </c>
      <c r="DH289" s="74">
        <v>77211.441041534097</v>
      </c>
      <c r="DI289" s="73">
        <f t="shared" si="232"/>
        <v>8.3192427998318205E-11</v>
      </c>
      <c r="DJ289" s="73">
        <f t="shared" si="233"/>
        <v>8.1727476401009964E-11</v>
      </c>
      <c r="DK289" s="73">
        <f t="shared" si="234"/>
        <v>8.1727353392220834E-11</v>
      </c>
      <c r="DL289" s="73">
        <f t="shared" si="235"/>
        <v>8.1727353381688873E-11</v>
      </c>
      <c r="DN289" s="74">
        <v>1.0999999999999999E-10</v>
      </c>
      <c r="DO289" s="74">
        <v>0.23158217376000001</v>
      </c>
      <c r="DP289" s="74">
        <v>51639.001771052899</v>
      </c>
      <c r="DQ289" s="73">
        <f t="shared" si="236"/>
        <v>-1.0889893789207016E-10</v>
      </c>
      <c r="DR289" s="73">
        <f t="shared" si="237"/>
        <v>-1.0891529716888636E-10</v>
      </c>
      <c r="DS289" s="73">
        <f t="shared" si="238"/>
        <v>-1.0891529853732793E-10</v>
      </c>
      <c r="DT289" s="73">
        <f t="shared" si="239"/>
        <v>-1.089152985374453E-10</v>
      </c>
      <c r="DV289" s="74">
        <v>9.9999999999999994E-12</v>
      </c>
      <c r="DW289" s="74">
        <v>3.8562033467300001</v>
      </c>
      <c r="DX289" s="74">
        <v>26624.707653669499</v>
      </c>
      <c r="DY289" s="73">
        <f t="shared" si="240"/>
        <v>-9.2511449375399189E-12</v>
      </c>
      <c r="DZ289" s="73">
        <f t="shared" si="241"/>
        <v>-9.2490730172520973E-12</v>
      </c>
      <c r="EA289" s="73">
        <f t="shared" si="242"/>
        <v>-9.2490728431739989E-12</v>
      </c>
      <c r="EB289" s="73">
        <f t="shared" si="243"/>
        <v>-9.249072843159087E-12</v>
      </c>
      <c r="ED289" s="74"/>
      <c r="EE289" s="74"/>
      <c r="EF289" s="74"/>
      <c r="EL289" s="74"/>
      <c r="EM289" s="74"/>
      <c r="EN289" s="74"/>
      <c r="ET289" s="74"/>
      <c r="EU289" s="74"/>
      <c r="EV289" s="74"/>
    </row>
    <row r="290" spans="12:152" s="73" customFormat="1" ht="13.5" x14ac:dyDescent="0.3">
      <c r="L290" s="74"/>
      <c r="N290" s="74">
        <v>5.3899999999999998E-9</v>
      </c>
      <c r="O290" s="74">
        <v>5.4263951955099996</v>
      </c>
      <c r="P290" s="74">
        <v>93028.948467992304</v>
      </c>
      <c r="Q290" s="73">
        <f t="shared" si="212"/>
        <v>-2.9285010512954578E-9</v>
      </c>
      <c r="R290" s="73">
        <f t="shared" si="213"/>
        <v>-2.919873639485489E-9</v>
      </c>
      <c r="S290" s="73">
        <f t="shared" si="214"/>
        <v>-2.9198729146643438E-9</v>
      </c>
      <c r="T290" s="73">
        <f t="shared" si="215"/>
        <v>-2.9198729146035654E-9</v>
      </c>
      <c r="V290" s="74">
        <v>6.0999999999999996E-10</v>
      </c>
      <c r="W290" s="74">
        <v>2.6199555009400002</v>
      </c>
      <c r="X290" s="74">
        <v>183724.70054311201</v>
      </c>
      <c r="Y290" s="73">
        <f t="shared" si="216"/>
        <v>-3.3097253093530201E-10</v>
      </c>
      <c r="Z290" s="73">
        <f t="shared" si="217"/>
        <v>-3.2904199191072379E-10</v>
      </c>
      <c r="AA290" s="73">
        <f t="shared" si="218"/>
        <v>-3.2904182962273798E-10</v>
      </c>
      <c r="AB290" s="73">
        <f t="shared" si="219"/>
        <v>-3.2904182960895685E-10</v>
      </c>
      <c r="AD290" s="74">
        <v>3.9999999999999998E-11</v>
      </c>
      <c r="AE290" s="74">
        <v>1.40880562474</v>
      </c>
      <c r="AF290" s="74">
        <v>80382.473285100903</v>
      </c>
      <c r="AG290" s="73">
        <f t="shared" si="220"/>
        <v>3.9902087208516182E-11</v>
      </c>
      <c r="AH290" s="73">
        <f t="shared" si="221"/>
        <v>3.9906638160036448E-11</v>
      </c>
      <c r="AI290" s="73">
        <f t="shared" si="222"/>
        <v>3.9906638537601946E-11</v>
      </c>
      <c r="AJ290" s="73">
        <f t="shared" si="223"/>
        <v>3.9906638537634245E-11</v>
      </c>
      <c r="AL290" s="74"/>
      <c r="AM290" s="74"/>
      <c r="AN290" s="74"/>
      <c r="AT290" s="74"/>
      <c r="AU290" s="74"/>
      <c r="AV290" s="74"/>
      <c r="BB290" s="74"/>
      <c r="BC290" s="74"/>
      <c r="BD290" s="74"/>
      <c r="BJ290" s="74">
        <v>1.45E-9</v>
      </c>
      <c r="BK290" s="74">
        <v>2.5314156490199999</v>
      </c>
      <c r="BL290" s="74">
        <v>116917.764266279</v>
      </c>
      <c r="BM290" s="73">
        <f t="shared" si="224"/>
        <v>-9.743299513535976E-10</v>
      </c>
      <c r="BN290" s="73">
        <f t="shared" si="225"/>
        <v>-9.7689874614693214E-10</v>
      </c>
      <c r="BO290" s="73">
        <f t="shared" si="226"/>
        <v>-9.7689896159307162E-10</v>
      </c>
      <c r="BP290" s="73">
        <f t="shared" si="227"/>
        <v>-9.7689896161134445E-10</v>
      </c>
      <c r="BR290" s="74">
        <v>1.5999999999999999E-10</v>
      </c>
      <c r="BS290" s="74">
        <v>3.3092389308899999</v>
      </c>
      <c r="BT290" s="74">
        <v>26507.3877854493</v>
      </c>
      <c r="BU290" s="73">
        <f t="shared" si="228"/>
        <v>1.5286934292948694E-10</v>
      </c>
      <c r="BV290" s="73">
        <f t="shared" si="229"/>
        <v>1.5289496440172732E-10</v>
      </c>
      <c r="BW290" s="73">
        <f t="shared" si="230"/>
        <v>1.5289496655106668E-10</v>
      </c>
      <c r="BX290" s="73">
        <f t="shared" si="231"/>
        <v>1.5289496655124625E-10</v>
      </c>
      <c r="BZ290" s="74"/>
      <c r="CA290" s="74"/>
      <c r="CB290" s="74"/>
      <c r="CH290" s="74"/>
      <c r="CI290" s="74"/>
      <c r="CJ290" s="74"/>
      <c r="CP290" s="74"/>
      <c r="CQ290" s="74"/>
      <c r="CR290" s="74"/>
      <c r="CX290" s="74"/>
      <c r="CY290" s="74"/>
      <c r="CZ290" s="74"/>
      <c r="DF290" s="74">
        <v>7.4000000000000003E-10</v>
      </c>
      <c r="DG290" s="74">
        <v>1.97833720876</v>
      </c>
      <c r="DH290" s="74">
        <v>78690.307615598504</v>
      </c>
      <c r="DI290" s="73">
        <f t="shared" si="232"/>
        <v>-1.0394003026641405E-10</v>
      </c>
      <c r="DJ290" s="73">
        <f t="shared" si="233"/>
        <v>-1.051207555137669E-10</v>
      </c>
      <c r="DK290" s="73">
        <f t="shared" si="234"/>
        <v>-1.0512085463844281E-10</v>
      </c>
      <c r="DL290" s="73">
        <f t="shared" si="235"/>
        <v>-1.0512085464677031E-10</v>
      </c>
      <c r="DN290" s="74">
        <v>8.9999999999999999E-11</v>
      </c>
      <c r="DO290" s="74">
        <v>0.30008658312999997</v>
      </c>
      <c r="DP290" s="74">
        <v>27999.102624791401</v>
      </c>
      <c r="DQ290" s="73">
        <f t="shared" si="236"/>
        <v>-8.0145030431878057E-11</v>
      </c>
      <c r="DR290" s="73">
        <f t="shared" si="237"/>
        <v>-8.0121534230705737E-11</v>
      </c>
      <c r="DS290" s="73">
        <f t="shared" si="238"/>
        <v>-8.0121532256809048E-11</v>
      </c>
      <c r="DT290" s="73">
        <f t="shared" si="239"/>
        <v>-8.0121532256643599E-11</v>
      </c>
      <c r="DV290" s="74">
        <v>9.9999999999999994E-12</v>
      </c>
      <c r="DW290" s="74">
        <v>1.1515783295699999</v>
      </c>
      <c r="DX290" s="74">
        <v>536.80451209540001</v>
      </c>
      <c r="DY290" s="73">
        <f t="shared" si="240"/>
        <v>-9.0238537233082596E-12</v>
      </c>
      <c r="DZ290" s="73">
        <f t="shared" si="241"/>
        <v>-9.0239011028090954E-12</v>
      </c>
      <c r="EA290" s="73">
        <f t="shared" si="242"/>
        <v>-9.0239011067871233E-12</v>
      </c>
      <c r="EB290" s="73">
        <f t="shared" si="243"/>
        <v>-9.023901106787461E-12</v>
      </c>
      <c r="ED290" s="74"/>
      <c r="EE290" s="74"/>
      <c r="EF290" s="74"/>
      <c r="EL290" s="74"/>
      <c r="EM290" s="74"/>
      <c r="EN290" s="74"/>
      <c r="ET290" s="74"/>
      <c r="EU290" s="74"/>
      <c r="EV290" s="74"/>
    </row>
    <row r="291" spans="12:152" s="73" customFormat="1" ht="13.5" x14ac:dyDescent="0.3">
      <c r="L291" s="74"/>
      <c r="N291" s="74">
        <v>6.5899999999999998E-9</v>
      </c>
      <c r="O291" s="74">
        <v>3.4540738966300002</v>
      </c>
      <c r="P291" s="74">
        <v>26610.4805596679</v>
      </c>
      <c r="Q291" s="73">
        <f t="shared" si="212"/>
        <v>-3.4340115735082537E-9</v>
      </c>
      <c r="R291" s="73">
        <f t="shared" si="213"/>
        <v>-3.4309454753615477E-9</v>
      </c>
      <c r="S291" s="73">
        <f t="shared" si="214"/>
        <v>-3.4309452178828186E-9</v>
      </c>
      <c r="T291" s="73">
        <f t="shared" si="215"/>
        <v>-3.4309452178610708E-9</v>
      </c>
      <c r="V291" s="74">
        <v>6.0999999999999996E-10</v>
      </c>
      <c r="W291" s="74">
        <v>1.6334476687599999</v>
      </c>
      <c r="X291" s="74">
        <v>13541.421202491099</v>
      </c>
      <c r="Y291" s="73">
        <f t="shared" si="216"/>
        <v>-5.4529459752629967E-11</v>
      </c>
      <c r="Z291" s="73">
        <f t="shared" si="217"/>
        <v>-5.4360948112993555E-11</v>
      </c>
      <c r="AA291" s="73">
        <f t="shared" si="218"/>
        <v>-5.4360933964243234E-11</v>
      </c>
      <c r="AB291" s="73">
        <f t="shared" si="219"/>
        <v>-5.4360933963034465E-11</v>
      </c>
      <c r="AD291" s="74">
        <v>3E-11</v>
      </c>
      <c r="AE291" s="74">
        <v>4.9048988688300001</v>
      </c>
      <c r="AF291" s="74">
        <v>51749.208092272303</v>
      </c>
      <c r="AG291" s="73">
        <f t="shared" si="220"/>
        <v>-2.8460989600934282E-11</v>
      </c>
      <c r="AH291" s="73">
        <f t="shared" si="221"/>
        <v>-2.8471027410639829E-11</v>
      </c>
      <c r="AI291" s="73">
        <f t="shared" si="222"/>
        <v>-2.8471028252091039E-11</v>
      </c>
      <c r="AJ291" s="73">
        <f t="shared" si="223"/>
        <v>-2.8471028252163058E-11</v>
      </c>
      <c r="AL291" s="74"/>
      <c r="AM291" s="74"/>
      <c r="AN291" s="74"/>
      <c r="AT291" s="74"/>
      <c r="AU291" s="74"/>
      <c r="AV291" s="74"/>
      <c r="BB291" s="74"/>
      <c r="BC291" s="74"/>
      <c r="BD291" s="74"/>
      <c r="BJ291" s="74">
        <v>1.45E-9</v>
      </c>
      <c r="BK291" s="74">
        <v>3.7460628093500001</v>
      </c>
      <c r="BL291" s="74">
        <v>27140.1715247625</v>
      </c>
      <c r="BM291" s="73">
        <f t="shared" si="224"/>
        <v>2.6865219539323568E-11</v>
      </c>
      <c r="BN291" s="73">
        <f t="shared" si="225"/>
        <v>2.6059320063872506E-11</v>
      </c>
      <c r="BO291" s="73">
        <f t="shared" si="226"/>
        <v>2.6059252398548828E-11</v>
      </c>
      <c r="BP291" s="73">
        <f t="shared" si="227"/>
        <v>2.6059252392780157E-11</v>
      </c>
      <c r="BR291" s="74">
        <v>1.7000000000000001E-10</v>
      </c>
      <c r="BS291" s="74">
        <v>2.79032831551</v>
      </c>
      <c r="BT291" s="74">
        <v>124156.439857879</v>
      </c>
      <c r="BU291" s="73">
        <f t="shared" si="228"/>
        <v>-1.2804867300532383E-10</v>
      </c>
      <c r="BV291" s="73">
        <f t="shared" si="229"/>
        <v>-1.2776390595301345E-10</v>
      </c>
      <c r="BW291" s="73">
        <f t="shared" si="230"/>
        <v>-1.2776388200868342E-10</v>
      </c>
      <c r="BX291" s="73">
        <f t="shared" si="231"/>
        <v>-1.2776388200664351E-10</v>
      </c>
      <c r="BZ291" s="74"/>
      <c r="CA291" s="74"/>
      <c r="CB291" s="74"/>
      <c r="CH291" s="74"/>
      <c r="CI291" s="74"/>
      <c r="CJ291" s="74"/>
      <c r="CP291" s="74"/>
      <c r="CQ291" s="74"/>
      <c r="CR291" s="74"/>
      <c r="CX291" s="74"/>
      <c r="CY291" s="74"/>
      <c r="CZ291" s="74"/>
      <c r="DF291" s="74">
        <v>8.1999999999999996E-10</v>
      </c>
      <c r="DG291" s="74">
        <v>3.5948299100100001</v>
      </c>
      <c r="DH291" s="74">
        <v>71492.998823476897</v>
      </c>
      <c r="DI291" s="73">
        <f t="shared" si="232"/>
        <v>-5.9761104996150207E-10</v>
      </c>
      <c r="DJ291" s="73">
        <f t="shared" si="233"/>
        <v>-5.9678822126195025E-10</v>
      </c>
      <c r="DK291" s="73">
        <f t="shared" si="234"/>
        <v>-5.9678815212183614E-10</v>
      </c>
      <c r="DL291" s="73">
        <f t="shared" si="235"/>
        <v>-5.9678815211595426E-10</v>
      </c>
      <c r="DN291" s="74">
        <v>1.0999999999999999E-10</v>
      </c>
      <c r="DO291" s="74">
        <v>4.84801040284</v>
      </c>
      <c r="DP291" s="74">
        <v>150866.08680029199</v>
      </c>
      <c r="DQ291" s="73">
        <f t="shared" si="236"/>
        <v>4.898841938346716E-12</v>
      </c>
      <c r="DR291" s="73">
        <f t="shared" si="237"/>
        <v>4.5592518194003284E-12</v>
      </c>
      <c r="DS291" s="73">
        <f t="shared" si="238"/>
        <v>4.559223304853941E-12</v>
      </c>
      <c r="DT291" s="73">
        <f t="shared" si="239"/>
        <v>4.5592233024549387E-12</v>
      </c>
      <c r="DV291" s="74">
        <v>9.9999999999999994E-12</v>
      </c>
      <c r="DW291" s="74">
        <v>3.6297491909800002</v>
      </c>
      <c r="DX291" s="74">
        <v>130012.917516994</v>
      </c>
      <c r="DY291" s="73">
        <f t="shared" si="240"/>
        <v>-5.4525960945253938E-12</v>
      </c>
      <c r="DZ291" s="73">
        <f t="shared" si="241"/>
        <v>-5.4748991731461242E-12</v>
      </c>
      <c r="EA291" s="73">
        <f t="shared" si="242"/>
        <v>-5.4749010441303831E-12</v>
      </c>
      <c r="EB291" s="73">
        <f t="shared" si="243"/>
        <v>-5.4749010442864036E-12</v>
      </c>
      <c r="ED291" s="74"/>
      <c r="EE291" s="74"/>
      <c r="EF291" s="74"/>
      <c r="EL291" s="74"/>
      <c r="EM291" s="74"/>
      <c r="EN291" s="74"/>
      <c r="ET291" s="74"/>
      <c r="EU291" s="74"/>
      <c r="EV291" s="74"/>
    </row>
    <row r="292" spans="12:152" s="73" customFormat="1" ht="13.5" x14ac:dyDescent="0.3">
      <c r="L292" s="74"/>
      <c r="N292" s="74">
        <v>6.1300000000000001E-9</v>
      </c>
      <c r="O292" s="74">
        <v>3.5213306907800002</v>
      </c>
      <c r="P292" s="74">
        <v>78259.828089364499</v>
      </c>
      <c r="Q292" s="73">
        <f t="shared" si="212"/>
        <v>3.918259712364015E-9</v>
      </c>
      <c r="R292" s="73">
        <f t="shared" si="213"/>
        <v>3.9106981242187002E-9</v>
      </c>
      <c r="S292" s="73">
        <f t="shared" si="214"/>
        <v>3.9106974889103533E-9</v>
      </c>
      <c r="T292" s="73">
        <f t="shared" si="215"/>
        <v>3.9106974888566866E-9</v>
      </c>
      <c r="V292" s="74">
        <v>6.0999999999999996E-10</v>
      </c>
      <c r="W292" s="74">
        <v>2.31153135385</v>
      </c>
      <c r="X292" s="74">
        <v>124156.439857879</v>
      </c>
      <c r="Y292" s="73">
        <f t="shared" si="216"/>
        <v>-2.2294835806162967E-10</v>
      </c>
      <c r="Z292" s="73">
        <f t="shared" si="217"/>
        <v>-2.2150374455625722E-10</v>
      </c>
      <c r="AA292" s="73">
        <f t="shared" si="218"/>
        <v>-2.2150362320332398E-10</v>
      </c>
      <c r="AB292" s="73">
        <f t="shared" si="219"/>
        <v>-2.2150362319298554E-10</v>
      </c>
      <c r="AD292" s="74">
        <v>3E-11</v>
      </c>
      <c r="AE292" s="74">
        <v>4.7679992456900004</v>
      </c>
      <c r="AF292" s="74">
        <v>104138.313470858</v>
      </c>
      <c r="AG292" s="73">
        <f t="shared" si="220"/>
        <v>2.8760652230746566E-11</v>
      </c>
      <c r="AH292" s="73">
        <f t="shared" si="221"/>
        <v>2.8742384655274928E-11</v>
      </c>
      <c r="AI292" s="73">
        <f t="shared" si="222"/>
        <v>2.874238311600026E-11</v>
      </c>
      <c r="AJ292" s="73">
        <f t="shared" si="223"/>
        <v>2.8742383115871278E-11</v>
      </c>
      <c r="AL292" s="74"/>
      <c r="AM292" s="74"/>
      <c r="AN292" s="74"/>
      <c r="AT292" s="74"/>
      <c r="AU292" s="74"/>
      <c r="AV292" s="74"/>
      <c r="BB292" s="74"/>
      <c r="BC292" s="74"/>
      <c r="BD292" s="74"/>
      <c r="BJ292" s="74">
        <v>1.55E-9</v>
      </c>
      <c r="BK292" s="74">
        <v>3.6597649472799998</v>
      </c>
      <c r="BL292" s="74">
        <v>365230.64398203802</v>
      </c>
      <c r="BM292" s="73">
        <f t="shared" si="224"/>
        <v>-5.1930848289324492E-10</v>
      </c>
      <c r="BN292" s="73">
        <f t="shared" si="225"/>
        <v>-5.3021873393042621E-10</v>
      </c>
      <c r="BO292" s="73">
        <f t="shared" si="226"/>
        <v>-5.3021964873918075E-10</v>
      </c>
      <c r="BP292" s="73">
        <f t="shared" si="227"/>
        <v>-5.302196488173364E-10</v>
      </c>
      <c r="BR292" s="74">
        <v>1.7000000000000001E-10</v>
      </c>
      <c r="BS292" s="74">
        <v>2.3202600718299999</v>
      </c>
      <c r="BT292" s="74">
        <v>53228.074666336703</v>
      </c>
      <c r="BU292" s="73">
        <f t="shared" si="228"/>
        <v>1.6534751053930953E-10</v>
      </c>
      <c r="BV292" s="73">
        <f t="shared" si="229"/>
        <v>1.6530434934922571E-10</v>
      </c>
      <c r="BW292" s="73">
        <f t="shared" si="230"/>
        <v>1.6530434571707619E-10</v>
      </c>
      <c r="BX292" s="73">
        <f t="shared" si="231"/>
        <v>1.6530434571676493E-10</v>
      </c>
      <c r="BZ292" s="74"/>
      <c r="CA292" s="74"/>
      <c r="CB292" s="74"/>
      <c r="CH292" s="74"/>
      <c r="CI292" s="74"/>
      <c r="CJ292" s="74"/>
      <c r="CP292" s="74"/>
      <c r="CQ292" s="74"/>
      <c r="CR292" s="74"/>
      <c r="CX292" s="74"/>
      <c r="CY292" s="74"/>
      <c r="CZ292" s="74"/>
      <c r="DF292" s="74">
        <v>8.3000000000000003E-10</v>
      </c>
      <c r="DG292" s="74">
        <v>4.1035570205100003</v>
      </c>
      <c r="DH292" s="74">
        <v>93028.948467992304</v>
      </c>
      <c r="DI292" s="73">
        <f t="shared" si="232"/>
        <v>5.6481823926579639E-10</v>
      </c>
      <c r="DJ292" s="73">
        <f t="shared" si="233"/>
        <v>5.6597604761608411E-10</v>
      </c>
      <c r="DK292" s="73">
        <f t="shared" si="234"/>
        <v>5.6597614474189363E-10</v>
      </c>
      <c r="DL292" s="73">
        <f t="shared" si="235"/>
        <v>5.6597614475003795E-10</v>
      </c>
      <c r="DN292" s="74">
        <v>1.0999999999999999E-10</v>
      </c>
      <c r="DO292" s="74">
        <v>5.9473102821100001</v>
      </c>
      <c r="DP292" s="74">
        <v>38813.356576349201</v>
      </c>
      <c r="DQ292" s="73">
        <f t="shared" si="236"/>
        <v>-1.939824592936974E-11</v>
      </c>
      <c r="DR292" s="73">
        <f t="shared" si="237"/>
        <v>-1.9312162967269798E-11</v>
      </c>
      <c r="DS292" s="73">
        <f t="shared" si="238"/>
        <v>-1.9312155739051274E-11</v>
      </c>
      <c r="DT292" s="73">
        <f t="shared" si="239"/>
        <v>-1.9312155738448017E-11</v>
      </c>
      <c r="DV292" s="74">
        <v>9.9999999999999994E-12</v>
      </c>
      <c r="DW292" s="74">
        <v>0.35977888559999999</v>
      </c>
      <c r="DX292" s="74">
        <v>105307.21230790501</v>
      </c>
      <c r="DY292" s="73">
        <f t="shared" si="240"/>
        <v>-1.5072732074276012E-12</v>
      </c>
      <c r="DZ292" s="73">
        <f t="shared" si="241"/>
        <v>-1.4859470998020198E-12</v>
      </c>
      <c r="EA292" s="73">
        <f t="shared" si="242"/>
        <v>-1.4859453089281282E-12</v>
      </c>
      <c r="EB292" s="73">
        <f t="shared" si="243"/>
        <v>-1.4859453087752308E-12</v>
      </c>
      <c r="ED292" s="74"/>
      <c r="EE292" s="74"/>
      <c r="EF292" s="74"/>
      <c r="EL292" s="74"/>
      <c r="EM292" s="74"/>
      <c r="EN292" s="74"/>
      <c r="ET292" s="74"/>
      <c r="EU292" s="74"/>
      <c r="EV292" s="74"/>
    </row>
    <row r="293" spans="12:152" s="73" customFormat="1" ht="13.5" x14ac:dyDescent="0.3">
      <c r="L293" s="74"/>
      <c r="N293" s="74">
        <v>5.9399999999999998E-9</v>
      </c>
      <c r="O293" s="74">
        <v>1.1629944962800001</v>
      </c>
      <c r="P293" s="74">
        <v>26404.295011230799</v>
      </c>
      <c r="Q293" s="73">
        <f t="shared" si="212"/>
        <v>-5.517584681784057E-9</v>
      </c>
      <c r="R293" s="73">
        <f t="shared" si="213"/>
        <v>-5.5163941034402428E-9</v>
      </c>
      <c r="S293" s="73">
        <f t="shared" si="214"/>
        <v>-5.5163940034091069E-9</v>
      </c>
      <c r="T293" s="73">
        <f t="shared" si="215"/>
        <v>-5.5163940034005919E-9</v>
      </c>
      <c r="V293" s="74">
        <v>5.7999999999999996E-10</v>
      </c>
      <c r="W293" s="74">
        <v>3.8867827861699999</v>
      </c>
      <c r="X293" s="74">
        <v>18207.813988235201</v>
      </c>
      <c r="Y293" s="73">
        <f t="shared" si="216"/>
        <v>-2.2901362691404609E-10</v>
      </c>
      <c r="Z293" s="73">
        <f t="shared" si="217"/>
        <v>-2.2921233642842381E-10</v>
      </c>
      <c r="AA293" s="73">
        <f t="shared" si="218"/>
        <v>-2.2921235311111676E-10</v>
      </c>
      <c r="AB293" s="73">
        <f t="shared" si="219"/>
        <v>-2.2921235311254018E-10</v>
      </c>
      <c r="AD293" s="74">
        <v>3.9999999999999998E-11</v>
      </c>
      <c r="AE293" s="74">
        <v>6.2629113925500004</v>
      </c>
      <c r="AF293" s="74">
        <v>25021.407664384202</v>
      </c>
      <c r="AG293" s="73">
        <f t="shared" si="220"/>
        <v>-1.7809412313878053E-11</v>
      </c>
      <c r="AH293" s="73">
        <f t="shared" si="221"/>
        <v>-1.7827765551295558E-11</v>
      </c>
      <c r="AI293" s="73">
        <f t="shared" si="222"/>
        <v>-1.782776709207269E-11</v>
      </c>
      <c r="AJ293" s="73">
        <f t="shared" si="223"/>
        <v>-1.7827767092202955E-11</v>
      </c>
      <c r="AL293" s="74"/>
      <c r="AM293" s="74"/>
      <c r="AN293" s="74"/>
      <c r="AT293" s="74"/>
      <c r="AU293" s="74"/>
      <c r="AV293" s="74"/>
      <c r="BB293" s="74"/>
      <c r="BC293" s="74"/>
      <c r="BD293" s="74"/>
      <c r="BJ293" s="74">
        <v>1.2400000000000001E-9</v>
      </c>
      <c r="BK293" s="74">
        <v>0.92716868075000003</v>
      </c>
      <c r="BL293" s="74">
        <v>104347.73123093801</v>
      </c>
      <c r="BM293" s="73">
        <f t="shared" si="224"/>
        <v>9.2572552369038231E-10</v>
      </c>
      <c r="BN293" s="73">
        <f t="shared" si="225"/>
        <v>9.2396016885124746E-10</v>
      </c>
      <c r="BO293" s="73">
        <f t="shared" si="226"/>
        <v>9.2396002045126494E-10</v>
      </c>
      <c r="BP293" s="73">
        <f t="shared" si="227"/>
        <v>9.2396002043866667E-10</v>
      </c>
      <c r="BR293" s="74">
        <v>1.5E-10</v>
      </c>
      <c r="BS293" s="74">
        <v>1.27735280723</v>
      </c>
      <c r="BT293" s="74">
        <v>103925.01437542</v>
      </c>
      <c r="BU293" s="73">
        <f t="shared" si="228"/>
        <v>8.599308646984031E-11</v>
      </c>
      <c r="BV293" s="73">
        <f t="shared" si="229"/>
        <v>8.5731280975618458E-11</v>
      </c>
      <c r="BW293" s="73">
        <f t="shared" si="230"/>
        <v>8.5731258977583219E-11</v>
      </c>
      <c r="BX293" s="73">
        <f t="shared" si="231"/>
        <v>8.5731258975708116E-11</v>
      </c>
      <c r="BZ293" s="74"/>
      <c r="CA293" s="74"/>
      <c r="CB293" s="74"/>
      <c r="CH293" s="74"/>
      <c r="CI293" s="74"/>
      <c r="CJ293" s="74"/>
      <c r="CP293" s="74"/>
      <c r="CQ293" s="74"/>
      <c r="CR293" s="74"/>
      <c r="CX293" s="74"/>
      <c r="CY293" s="74"/>
      <c r="CZ293" s="74"/>
      <c r="DF293" s="74">
        <v>8.3000000000000003E-10</v>
      </c>
      <c r="DG293" s="74">
        <v>3.1264758494299998</v>
      </c>
      <c r="DH293" s="74">
        <v>14477.3511832</v>
      </c>
      <c r="DI293" s="73">
        <f t="shared" si="232"/>
        <v>7.3039668235076001E-10</v>
      </c>
      <c r="DJ293" s="73">
        <f t="shared" si="233"/>
        <v>7.3027974980219982E-10</v>
      </c>
      <c r="DK293" s="73">
        <f t="shared" si="234"/>
        <v>7.3027973998160471E-10</v>
      </c>
      <c r="DL293" s="73">
        <f t="shared" si="235"/>
        <v>7.3027973998077515E-10</v>
      </c>
      <c r="DN293" s="74">
        <v>7.9999999999999995E-11</v>
      </c>
      <c r="DO293" s="74">
        <v>4.6619926029399998</v>
      </c>
      <c r="DP293" s="74">
        <v>26094.531700474199</v>
      </c>
      <c r="DQ293" s="73">
        <f t="shared" si="236"/>
        <v>2.6735583260462889E-11</v>
      </c>
      <c r="DR293" s="73">
        <f t="shared" si="237"/>
        <v>2.6775878538518059E-11</v>
      </c>
      <c r="DS293" s="73">
        <f t="shared" si="238"/>
        <v>2.6775881921468566E-11</v>
      </c>
      <c r="DT293" s="73">
        <f t="shared" si="239"/>
        <v>2.6775881921755675E-11</v>
      </c>
      <c r="DV293" s="74">
        <v>9.9999999999999994E-12</v>
      </c>
      <c r="DW293" s="74">
        <v>2.75970257539</v>
      </c>
      <c r="DX293" s="74">
        <v>55503.9419394285</v>
      </c>
      <c r="DY293" s="73">
        <f t="shared" si="240"/>
        <v>8.6292657466522979E-12</v>
      </c>
      <c r="DZ293" s="73">
        <f t="shared" si="241"/>
        <v>8.6235154241062485E-12</v>
      </c>
      <c r="EA293" s="73">
        <f t="shared" si="242"/>
        <v>8.623514940829328E-12</v>
      </c>
      <c r="EB293" s="73">
        <f t="shared" si="243"/>
        <v>8.6235149407884601E-12</v>
      </c>
      <c r="ED293" s="74"/>
      <c r="EE293" s="74"/>
      <c r="EF293" s="74"/>
      <c r="EL293" s="74"/>
      <c r="EM293" s="74"/>
      <c r="EN293" s="74"/>
      <c r="ET293" s="74"/>
      <c r="EU293" s="74"/>
      <c r="EV293" s="74"/>
    </row>
    <row r="294" spans="12:152" s="73" customFormat="1" ht="13.5" x14ac:dyDescent="0.3">
      <c r="L294" s="74"/>
      <c r="N294" s="74">
        <v>5.76E-9</v>
      </c>
      <c r="O294" s="74">
        <v>0.81617266730000004</v>
      </c>
      <c r="P294" s="74">
        <v>51322.609901396303</v>
      </c>
      <c r="Q294" s="73">
        <f t="shared" si="212"/>
        <v>1.701006280676427E-9</v>
      </c>
      <c r="R294" s="73">
        <f t="shared" si="213"/>
        <v>1.6952205299461085E-9</v>
      </c>
      <c r="S294" s="73">
        <f t="shared" si="214"/>
        <v>1.6952200440838834E-9</v>
      </c>
      <c r="T294" s="73">
        <f t="shared" si="215"/>
        <v>1.6952200440425783E-9</v>
      </c>
      <c r="V294" s="74">
        <v>8.1999999999999996E-10</v>
      </c>
      <c r="W294" s="74">
        <v>1.3624253149400001</v>
      </c>
      <c r="X294" s="74">
        <v>128850.442812587</v>
      </c>
      <c r="Y294" s="73">
        <f t="shared" si="216"/>
        <v>-2.1582061985905223E-10</v>
      </c>
      <c r="Z294" s="73">
        <f t="shared" si="217"/>
        <v>-2.1373209535303848E-10</v>
      </c>
      <c r="AA294" s="73">
        <f t="shared" si="218"/>
        <v>-2.1373191993351129E-10</v>
      </c>
      <c r="AB294" s="73">
        <f t="shared" si="219"/>
        <v>-2.1373191991875116E-10</v>
      </c>
      <c r="AD294" s="74">
        <v>3E-11</v>
      </c>
      <c r="AE294" s="74">
        <v>0.40352872920999999</v>
      </c>
      <c r="AF294" s="74">
        <v>132028.588603154</v>
      </c>
      <c r="AG294" s="73">
        <f t="shared" si="220"/>
        <v>-1.8418753712757765E-11</v>
      </c>
      <c r="AH294" s="73">
        <f t="shared" si="221"/>
        <v>-1.8354650318173199E-11</v>
      </c>
      <c r="AI294" s="73">
        <f t="shared" si="222"/>
        <v>-1.8354644930275463E-11</v>
      </c>
      <c r="AJ294" s="73">
        <f t="shared" si="223"/>
        <v>-1.8354644929822235E-11</v>
      </c>
      <c r="AL294" s="74"/>
      <c r="AM294" s="74"/>
      <c r="AN294" s="74"/>
      <c r="AT294" s="74"/>
      <c r="AU294" s="74"/>
      <c r="AV294" s="74"/>
      <c r="BB294" s="74"/>
      <c r="BC294" s="74"/>
      <c r="BD294" s="74"/>
      <c r="BJ294" s="74">
        <v>1.3999999999999999E-9</v>
      </c>
      <c r="BK294" s="74">
        <v>0.1128733417</v>
      </c>
      <c r="BL294" s="74">
        <v>78109.930614237703</v>
      </c>
      <c r="BM294" s="73">
        <f t="shared" si="224"/>
        <v>1.26829474497767E-9</v>
      </c>
      <c r="BN294" s="73">
        <f t="shared" si="225"/>
        <v>1.2673447096466104E-9</v>
      </c>
      <c r="BO294" s="73">
        <f t="shared" si="226"/>
        <v>1.2673446297434032E-9</v>
      </c>
      <c r="BP294" s="73">
        <f t="shared" si="227"/>
        <v>1.2673446297366406E-9</v>
      </c>
      <c r="BR294" s="74">
        <v>1.4000000000000001E-10</v>
      </c>
      <c r="BS294" s="74">
        <v>0.47578456086999998</v>
      </c>
      <c r="BT294" s="74">
        <v>104138.313470858</v>
      </c>
      <c r="BU294" s="73">
        <f t="shared" si="228"/>
        <v>-1.8389316271303169E-11</v>
      </c>
      <c r="BV294" s="73">
        <f t="shared" si="229"/>
        <v>-1.8093247224160233E-11</v>
      </c>
      <c r="BW294" s="73">
        <f t="shared" si="230"/>
        <v>-1.8093222362115811E-11</v>
      </c>
      <c r="BX294" s="73">
        <f t="shared" si="231"/>
        <v>-1.8093222360032498E-11</v>
      </c>
      <c r="BZ294" s="74"/>
      <c r="CA294" s="74"/>
      <c r="CB294" s="74"/>
      <c r="CH294" s="74"/>
      <c r="CI294" s="74"/>
      <c r="CJ294" s="74"/>
      <c r="CP294" s="74"/>
      <c r="CQ294" s="74"/>
      <c r="CR294" s="74"/>
      <c r="CX294" s="74"/>
      <c r="CY294" s="74"/>
      <c r="CZ294" s="74"/>
      <c r="DF294" s="74">
        <v>6.6999999999999996E-10</v>
      </c>
      <c r="DG294" s="74">
        <v>0.24182046727000001</v>
      </c>
      <c r="DH294" s="74">
        <v>66653.157466348304</v>
      </c>
      <c r="DI294" s="73">
        <f t="shared" si="232"/>
        <v>-3.4260828768912574E-10</v>
      </c>
      <c r="DJ294" s="73">
        <f t="shared" si="233"/>
        <v>-3.4182192272432424E-10</v>
      </c>
      <c r="DK294" s="73">
        <f t="shared" si="234"/>
        <v>-3.4182185667282602E-10</v>
      </c>
      <c r="DL294" s="73">
        <f t="shared" si="235"/>
        <v>-3.418218566671921E-10</v>
      </c>
      <c r="DN294" s="74">
        <v>7.9999999999999995E-11</v>
      </c>
      <c r="DO294" s="74">
        <v>0.71995165086000001</v>
      </c>
      <c r="DP294" s="74">
        <v>52643.771273502804</v>
      </c>
      <c r="DQ294" s="73">
        <f t="shared" si="236"/>
        <v>2.5879622985785086E-11</v>
      </c>
      <c r="DR294" s="73">
        <f t="shared" si="237"/>
        <v>2.5961229734871349E-11</v>
      </c>
      <c r="DS294" s="73">
        <f t="shared" si="238"/>
        <v>2.5961236585467871E-11</v>
      </c>
      <c r="DT294" s="73">
        <f t="shared" si="239"/>
        <v>2.5961236586052856E-11</v>
      </c>
      <c r="DV294" s="74">
        <v>9.9999999999999994E-12</v>
      </c>
      <c r="DW294" s="74">
        <v>3.9508787107100001</v>
      </c>
      <c r="DX294" s="74">
        <v>119116.851609566</v>
      </c>
      <c r="DY294" s="73">
        <f t="shared" si="240"/>
        <v>-9.6332863096036286E-12</v>
      </c>
      <c r="DZ294" s="73">
        <f t="shared" si="241"/>
        <v>-9.6398040830995935E-12</v>
      </c>
      <c r="EA294" s="73">
        <f t="shared" si="242"/>
        <v>-9.639804627936032E-12</v>
      </c>
      <c r="EB294" s="73">
        <f t="shared" si="243"/>
        <v>-9.639804627982598E-12</v>
      </c>
      <c r="ED294" s="74"/>
      <c r="EE294" s="74"/>
      <c r="EF294" s="74"/>
      <c r="EL294" s="74"/>
      <c r="EM294" s="74"/>
      <c r="EN294" s="74"/>
      <c r="ET294" s="74"/>
      <c r="EU294" s="74"/>
      <c r="EV294" s="74"/>
    </row>
    <row r="295" spans="12:152" s="73" customFormat="1" ht="13.5" x14ac:dyDescent="0.3">
      <c r="L295" s="74"/>
      <c r="N295" s="74">
        <v>4.97E-9</v>
      </c>
      <c r="O295" s="74">
        <v>5.3754019193499998</v>
      </c>
      <c r="P295" s="74">
        <v>26037.906519669901</v>
      </c>
      <c r="Q295" s="73">
        <f t="shared" si="212"/>
        <v>2.585209794520177E-9</v>
      </c>
      <c r="R295" s="73">
        <f t="shared" si="213"/>
        <v>2.5874731693541827E-9</v>
      </c>
      <c r="S295" s="73">
        <f t="shared" si="214"/>
        <v>2.5874733593610018E-9</v>
      </c>
      <c r="T295" s="73">
        <f t="shared" si="215"/>
        <v>2.5874733593769213E-9</v>
      </c>
      <c r="V295" s="74">
        <v>5.7999999999999996E-10</v>
      </c>
      <c r="W295" s="74">
        <v>2.9899017914999999</v>
      </c>
      <c r="X295" s="74">
        <v>110.2063212194</v>
      </c>
      <c r="Y295" s="73">
        <f t="shared" si="216"/>
        <v>3.9104277011022097E-11</v>
      </c>
      <c r="Z295" s="73">
        <f t="shared" si="217"/>
        <v>3.9102970786486262E-11</v>
      </c>
      <c r="AA295" s="73">
        <f t="shared" si="218"/>
        <v>3.9102970676812982E-11</v>
      </c>
      <c r="AB295" s="73">
        <f t="shared" si="219"/>
        <v>3.9102970676803734E-11</v>
      </c>
      <c r="AD295" s="74">
        <v>3E-11</v>
      </c>
      <c r="AE295" s="74">
        <v>2.6669615074099999</v>
      </c>
      <c r="AF295" s="74">
        <v>157586.80077963401</v>
      </c>
      <c r="AG295" s="73">
        <f t="shared" si="220"/>
        <v>6.1505919766383575E-12</v>
      </c>
      <c r="AH295" s="73">
        <f t="shared" si="221"/>
        <v>6.0557861552364533E-12</v>
      </c>
      <c r="AI295" s="73">
        <f t="shared" si="222"/>
        <v>6.0557781924936409E-12</v>
      </c>
      <c r="AJ295" s="73">
        <f t="shared" si="223"/>
        <v>6.0557781918122008E-12</v>
      </c>
      <c r="AL295" s="74"/>
      <c r="AM295" s="74"/>
      <c r="AN295" s="74"/>
      <c r="AT295" s="74"/>
      <c r="AU295" s="74"/>
      <c r="AV295" s="74"/>
      <c r="BB295" s="74"/>
      <c r="BC295" s="74"/>
      <c r="BD295" s="74"/>
      <c r="BJ295" s="74">
        <v>1.26E-9</v>
      </c>
      <c r="BK295" s="74">
        <v>1.13823138141</v>
      </c>
      <c r="BL295" s="74">
        <v>51322.609901396303</v>
      </c>
      <c r="BM295" s="73">
        <f t="shared" si="224"/>
        <v>7.3399246218132735E-10</v>
      </c>
      <c r="BN295" s="73">
        <f t="shared" si="225"/>
        <v>7.3291549472466195E-10</v>
      </c>
      <c r="BO295" s="73">
        <f t="shared" si="226"/>
        <v>7.3291540426624819E-10</v>
      </c>
      <c r="BP295" s="73">
        <f t="shared" si="227"/>
        <v>7.3291540425855799E-10</v>
      </c>
      <c r="BR295" s="74">
        <v>1.4000000000000001E-10</v>
      </c>
      <c r="BS295" s="74">
        <v>4.3348665830900002</v>
      </c>
      <c r="BT295" s="74">
        <v>18207.813988235201</v>
      </c>
      <c r="BU295" s="73">
        <f t="shared" si="228"/>
        <v>5.9031751257171174E-12</v>
      </c>
      <c r="BV295" s="73">
        <f t="shared" si="229"/>
        <v>5.8510105766745186E-12</v>
      </c>
      <c r="BW295" s="73">
        <f t="shared" si="230"/>
        <v>5.8510061968049215E-12</v>
      </c>
      <c r="BX295" s="73">
        <f t="shared" si="231"/>
        <v>5.8510061964312177E-12</v>
      </c>
      <c r="BZ295" s="74"/>
      <c r="CA295" s="74"/>
      <c r="CB295" s="74"/>
      <c r="CH295" s="74"/>
      <c r="CI295" s="74"/>
      <c r="CJ295" s="74"/>
      <c r="CP295" s="74"/>
      <c r="CQ295" s="74"/>
      <c r="CR295" s="74"/>
      <c r="CX295" s="74"/>
      <c r="CY295" s="74"/>
      <c r="CZ295" s="74"/>
      <c r="DF295" s="74">
        <v>7.4000000000000003E-10</v>
      </c>
      <c r="DG295" s="74">
        <v>5.6683306042200003</v>
      </c>
      <c r="DH295" s="74">
        <v>78270.822971723304</v>
      </c>
      <c r="DI295" s="73">
        <f t="shared" si="232"/>
        <v>9.0471300554078131E-11</v>
      </c>
      <c r="DJ295" s="73">
        <f t="shared" si="233"/>
        <v>9.1648610843424605E-11</v>
      </c>
      <c r="DK295" s="73">
        <f t="shared" si="234"/>
        <v>9.1648709682901624E-11</v>
      </c>
      <c r="DL295" s="73">
        <f t="shared" si="235"/>
        <v>9.1648709691416634E-11</v>
      </c>
      <c r="DN295" s="74">
        <v>7.9999999999999995E-11</v>
      </c>
      <c r="DO295" s="74">
        <v>3.3182527779000002</v>
      </c>
      <c r="DP295" s="74">
        <v>24395.7374720718</v>
      </c>
      <c r="DQ295" s="73">
        <f t="shared" si="236"/>
        <v>-6.7395150875490144E-11</v>
      </c>
      <c r="DR295" s="73">
        <f t="shared" si="237"/>
        <v>-6.7416680045859043E-11</v>
      </c>
      <c r="DS295" s="73">
        <f t="shared" si="238"/>
        <v>-6.7416681852785279E-11</v>
      </c>
      <c r="DT295" s="73">
        <f t="shared" si="239"/>
        <v>-6.7416681852939523E-11</v>
      </c>
      <c r="DV295" s="74">
        <v>9.9999999999999994E-12</v>
      </c>
      <c r="DW295" s="74">
        <v>2.02746284465</v>
      </c>
      <c r="DX295" s="74">
        <v>85034.420025968095</v>
      </c>
      <c r="DY295" s="73">
        <f t="shared" si="240"/>
        <v>6.6234719887590216E-12</v>
      </c>
      <c r="DZ295" s="73">
        <f t="shared" si="241"/>
        <v>6.6365105213549966E-12</v>
      </c>
      <c r="EA295" s="73">
        <f t="shared" si="242"/>
        <v>6.6365116152523172E-12</v>
      </c>
      <c r="EB295" s="73">
        <f t="shared" si="243"/>
        <v>6.6365116153441625E-12</v>
      </c>
      <c r="ED295" s="74"/>
      <c r="EE295" s="74"/>
      <c r="EF295" s="74"/>
      <c r="EL295" s="74"/>
      <c r="EM295" s="74"/>
      <c r="EN295" s="74"/>
      <c r="ET295" s="74"/>
      <c r="EU295" s="74"/>
      <c r="EV295" s="74"/>
    </row>
    <row r="296" spans="12:152" s="73" customFormat="1" ht="13.5" x14ac:dyDescent="0.3">
      <c r="L296" s="74"/>
      <c r="N296" s="74">
        <v>6.6299999999999996E-9</v>
      </c>
      <c r="O296" s="74">
        <v>2.63246066036</v>
      </c>
      <c r="P296" s="74">
        <v>77211.441041534097</v>
      </c>
      <c r="Q296" s="73">
        <f t="shared" si="212"/>
        <v>6.6197744179571224E-9</v>
      </c>
      <c r="R296" s="73">
        <f t="shared" si="213"/>
        <v>6.6203482464106789E-9</v>
      </c>
      <c r="S296" s="73">
        <f t="shared" si="214"/>
        <v>6.6203482938952913E-9</v>
      </c>
      <c r="T296" s="73">
        <f t="shared" si="215"/>
        <v>6.6203482938993561E-9</v>
      </c>
      <c r="V296" s="74">
        <v>6.3999999999999996E-10</v>
      </c>
      <c r="W296" s="74">
        <v>4.9813144815300001</v>
      </c>
      <c r="X296" s="74">
        <v>188276.65404017101</v>
      </c>
      <c r="Y296" s="73">
        <f t="shared" si="216"/>
        <v>-6.3668626494552572E-10</v>
      </c>
      <c r="Z296" s="73">
        <f t="shared" si="217"/>
        <v>-6.3643070694273953E-10</v>
      </c>
      <c r="AA296" s="73">
        <f t="shared" si="218"/>
        <v>-6.3643068508816328E-10</v>
      </c>
      <c r="AB296" s="73">
        <f t="shared" si="219"/>
        <v>-6.3643068508632156E-10</v>
      </c>
      <c r="AD296" s="74">
        <v>3E-11</v>
      </c>
      <c r="AE296" s="74">
        <v>5.2320229284600002</v>
      </c>
      <c r="AF296" s="74">
        <v>84546.785274713897</v>
      </c>
      <c r="AG296" s="73">
        <f t="shared" si="220"/>
        <v>-2.2412937471885875E-11</v>
      </c>
      <c r="AH296" s="73">
        <f t="shared" si="221"/>
        <v>-2.2378371560089222E-11</v>
      </c>
      <c r="AI296" s="73">
        <f t="shared" si="222"/>
        <v>-2.2378368655044624E-11</v>
      </c>
      <c r="AJ296" s="73">
        <f t="shared" si="223"/>
        <v>-2.2378368654799303E-11</v>
      </c>
      <c r="AL296" s="74"/>
      <c r="AM296" s="74"/>
      <c r="AN296" s="74"/>
      <c r="AT296" s="74"/>
      <c r="AU296" s="74"/>
      <c r="AV296" s="74"/>
      <c r="BB296" s="74"/>
      <c r="BC296" s="74"/>
      <c r="BD296" s="74"/>
      <c r="BJ296" s="74">
        <v>1.4599999999999999E-9</v>
      </c>
      <c r="BK296" s="74">
        <v>3.2567528963400001</v>
      </c>
      <c r="BL296" s="74">
        <v>3340.6124266997999</v>
      </c>
      <c r="BM296" s="73">
        <f t="shared" si="224"/>
        <v>8.3019286882300778E-10</v>
      </c>
      <c r="BN296" s="73">
        <f t="shared" si="225"/>
        <v>8.3027504165599975E-10</v>
      </c>
      <c r="BO296" s="73">
        <f t="shared" si="226"/>
        <v>8.3027504855524078E-10</v>
      </c>
      <c r="BP296" s="73">
        <f t="shared" si="227"/>
        <v>8.3027504855582105E-10</v>
      </c>
      <c r="BR296" s="74">
        <v>1.4000000000000001E-10</v>
      </c>
      <c r="BS296" s="74">
        <v>6.2591208186899996</v>
      </c>
      <c r="BT296" s="74">
        <v>102232.848705918</v>
      </c>
      <c r="BU296" s="73">
        <f t="shared" si="228"/>
        <v>-1.3900208678364008E-11</v>
      </c>
      <c r="BV296" s="73">
        <f t="shared" si="229"/>
        <v>-1.3608476104821194E-11</v>
      </c>
      <c r="BW296" s="73">
        <f t="shared" si="230"/>
        <v>-1.3608451607836071E-11</v>
      </c>
      <c r="BX296" s="73">
        <f t="shared" si="231"/>
        <v>-1.3608451605776768E-11</v>
      </c>
      <c r="BZ296" s="74"/>
      <c r="CA296" s="74"/>
      <c r="CB296" s="74"/>
      <c r="CH296" s="74"/>
      <c r="CI296" s="74"/>
      <c r="CJ296" s="74"/>
      <c r="CP296" s="74"/>
      <c r="CQ296" s="74"/>
      <c r="CR296" s="74"/>
      <c r="CX296" s="74"/>
      <c r="CY296" s="74"/>
      <c r="CZ296" s="74"/>
      <c r="DF296" s="74">
        <v>6.8000000000000003E-10</v>
      </c>
      <c r="DG296" s="74">
        <v>1.9823635590499999</v>
      </c>
      <c r="DH296" s="74">
        <v>79852.782320006299</v>
      </c>
      <c r="DI296" s="73">
        <f t="shared" si="232"/>
        <v>-7.1716906645083919E-11</v>
      </c>
      <c r="DJ296" s="73">
        <f t="shared" si="233"/>
        <v>-7.2822778602815123E-11</v>
      </c>
      <c r="DK296" s="73">
        <f t="shared" si="234"/>
        <v>-7.282287144590591E-11</v>
      </c>
      <c r="DL296" s="73">
        <f t="shared" si="235"/>
        <v>-7.2822871453745889E-11</v>
      </c>
      <c r="DN296" s="74">
        <v>7.9999999999999995E-11</v>
      </c>
      <c r="DO296" s="74">
        <v>2.5293236959200001</v>
      </c>
      <c r="DP296" s="74">
        <v>26190.995915792701</v>
      </c>
      <c r="DQ296" s="73">
        <f t="shared" si="236"/>
        <v>6.2995854950274716E-11</v>
      </c>
      <c r="DR296" s="73">
        <f t="shared" si="237"/>
        <v>6.3022298204320049E-11</v>
      </c>
      <c r="DS296" s="73">
        <f t="shared" si="238"/>
        <v>6.3022300423785723E-11</v>
      </c>
      <c r="DT296" s="73">
        <f t="shared" si="239"/>
        <v>6.3022300423973403E-11</v>
      </c>
      <c r="DV296" s="74">
        <v>9.9999999999999994E-12</v>
      </c>
      <c r="DW296" s="74">
        <v>1.6313636119999999E-2</v>
      </c>
      <c r="DX296" s="74">
        <v>25668.418497699</v>
      </c>
      <c r="DY296" s="73">
        <f t="shared" si="240"/>
        <v>-6.1236989153311166E-12</v>
      </c>
      <c r="DZ296" s="73">
        <f t="shared" si="241"/>
        <v>-6.1195417123859183E-12</v>
      </c>
      <c r="EA296" s="73">
        <f t="shared" si="242"/>
        <v>-6.1195413632677015E-12</v>
      </c>
      <c r="EB296" s="73">
        <f t="shared" si="243"/>
        <v>-6.1195413632380297E-12</v>
      </c>
      <c r="ED296" s="74"/>
      <c r="EE296" s="74"/>
      <c r="EF296" s="74"/>
      <c r="EL296" s="74"/>
      <c r="EM296" s="74"/>
      <c r="EN296" s="74"/>
      <c r="ET296" s="74"/>
      <c r="EU296" s="74"/>
      <c r="EV296" s="74"/>
    </row>
    <row r="297" spans="12:152" s="73" customFormat="1" ht="13.5" x14ac:dyDescent="0.3">
      <c r="L297" s="74"/>
      <c r="N297" s="74">
        <v>4.8699999999999999E-9</v>
      </c>
      <c r="O297" s="74">
        <v>1.9669166468299999</v>
      </c>
      <c r="P297" s="74">
        <v>26507.3877854493</v>
      </c>
      <c r="Q297" s="73">
        <f t="shared" si="212"/>
        <v>2.454152701390476E-9</v>
      </c>
      <c r="R297" s="73">
        <f t="shared" si="213"/>
        <v>2.451868566510205E-9</v>
      </c>
      <c r="S297" s="73">
        <f t="shared" si="214"/>
        <v>2.4518683746991962E-9</v>
      </c>
      <c r="T297" s="73">
        <f t="shared" si="215"/>
        <v>2.4518683746831708E-9</v>
      </c>
      <c r="V297" s="74">
        <v>6.6999999999999996E-10</v>
      </c>
      <c r="W297" s="74">
        <v>2.32849722473</v>
      </c>
      <c r="X297" s="74">
        <v>26294.0886900113</v>
      </c>
      <c r="Y297" s="73">
        <f t="shared" si="216"/>
        <v>-3.5982435923330634E-10</v>
      </c>
      <c r="Z297" s="73">
        <f t="shared" si="217"/>
        <v>-3.5951992702540037E-10</v>
      </c>
      <c r="AA297" s="73">
        <f t="shared" si="218"/>
        <v>-3.5951990146026638E-10</v>
      </c>
      <c r="AB297" s="73">
        <f t="shared" si="219"/>
        <v>-3.5951990145811318E-10</v>
      </c>
      <c r="AD297" s="74">
        <v>3E-11</v>
      </c>
      <c r="AE297" s="74">
        <v>4.5942840898100004</v>
      </c>
      <c r="AF297" s="74">
        <v>131548.894259964</v>
      </c>
      <c r="AG297" s="73">
        <f t="shared" si="220"/>
        <v>6.0267615697856753E-12</v>
      </c>
      <c r="AH297" s="73">
        <f t="shared" si="221"/>
        <v>5.9475560895446486E-12</v>
      </c>
      <c r="AI297" s="73">
        <f t="shared" si="222"/>
        <v>5.9475494374776957E-12</v>
      </c>
      <c r="AJ297" s="73">
        <f t="shared" si="223"/>
        <v>5.9475494369160877E-12</v>
      </c>
      <c r="AL297" s="74"/>
      <c r="AM297" s="74"/>
      <c r="AN297" s="74"/>
      <c r="AT297" s="74"/>
      <c r="AU297" s="74"/>
      <c r="AV297" s="74"/>
      <c r="BB297" s="74"/>
      <c r="BC297" s="74"/>
      <c r="BD297" s="74"/>
      <c r="BJ297" s="74">
        <v>1.2199999999999999E-9</v>
      </c>
      <c r="BK297" s="74">
        <v>5.10611624534</v>
      </c>
      <c r="BL297" s="74">
        <v>176953.98994186701</v>
      </c>
      <c r="BM297" s="73">
        <f t="shared" si="224"/>
        <v>1.1616204658379539E-10</v>
      </c>
      <c r="BN297" s="73">
        <f t="shared" si="225"/>
        <v>1.2056292097927299E-10</v>
      </c>
      <c r="BO297" s="73">
        <f t="shared" si="226"/>
        <v>1.2056329041977958E-10</v>
      </c>
      <c r="BP297" s="73">
        <f t="shared" si="227"/>
        <v>1.205632904512479E-10</v>
      </c>
      <c r="BR297" s="74">
        <v>1.5999999999999999E-10</v>
      </c>
      <c r="BS297" s="74">
        <v>5.1948944877100001</v>
      </c>
      <c r="BT297" s="74">
        <v>52022.027472663598</v>
      </c>
      <c r="BU297" s="73">
        <f t="shared" si="228"/>
        <v>-5.190883499716821E-11</v>
      </c>
      <c r="BV297" s="73">
        <f t="shared" si="229"/>
        <v>-5.174754449451747E-11</v>
      </c>
      <c r="BW297" s="73">
        <f t="shared" si="230"/>
        <v>-5.1747530949765598E-11</v>
      </c>
      <c r="BX297" s="73">
        <f t="shared" si="231"/>
        <v>-5.1747530948629582E-11</v>
      </c>
      <c r="BZ297" s="74"/>
      <c r="CA297" s="74"/>
      <c r="CB297" s="74"/>
      <c r="CH297" s="74"/>
      <c r="CI297" s="74"/>
      <c r="CJ297" s="74"/>
      <c r="CP297" s="74"/>
      <c r="CQ297" s="74"/>
      <c r="CR297" s="74"/>
      <c r="CX297" s="74"/>
      <c r="CY297" s="74"/>
      <c r="CZ297" s="74"/>
      <c r="DF297" s="74">
        <v>6.3999999999999996E-10</v>
      </c>
      <c r="DG297" s="74">
        <v>5.5511581449999996</v>
      </c>
      <c r="DH297" s="74">
        <v>25764.3977249167</v>
      </c>
      <c r="DI297" s="73">
        <f t="shared" si="232"/>
        <v>-6.3672568133404527E-10</v>
      </c>
      <c r="DJ297" s="73">
        <f t="shared" si="233"/>
        <v>-6.3669147324035921E-10</v>
      </c>
      <c r="DK297" s="73">
        <f t="shared" si="234"/>
        <v>-6.3669147036073319E-10</v>
      </c>
      <c r="DL297" s="73">
        <f t="shared" si="235"/>
        <v>-6.3669147036048928E-10</v>
      </c>
      <c r="DN297" s="74">
        <v>7.9999999999999995E-11</v>
      </c>
      <c r="DO297" s="74">
        <v>5.1154108118400003</v>
      </c>
      <c r="DP297" s="74">
        <v>25619.938151219802</v>
      </c>
      <c r="DQ297" s="73">
        <f t="shared" si="236"/>
        <v>7.7345021546237246E-11</v>
      </c>
      <c r="DR297" s="73">
        <f t="shared" si="237"/>
        <v>7.7355736153764836E-11</v>
      </c>
      <c r="DS297" s="73">
        <f t="shared" si="238"/>
        <v>7.7355737052490393E-11</v>
      </c>
      <c r="DT297" s="73">
        <f t="shared" si="239"/>
        <v>7.735573705256692E-11</v>
      </c>
      <c r="DV297" s="74">
        <v>9.9999999999999994E-12</v>
      </c>
      <c r="DW297" s="74">
        <v>4.6949749122300002</v>
      </c>
      <c r="DX297" s="74">
        <v>1581.9593482830001</v>
      </c>
      <c r="DY297" s="73">
        <f t="shared" si="240"/>
        <v>5.1744541740712289E-12</v>
      </c>
      <c r="DZ297" s="73">
        <f t="shared" si="241"/>
        <v>5.1741769046615455E-12</v>
      </c>
      <c r="EA297" s="73">
        <f t="shared" si="242"/>
        <v>5.1741768813812282E-12</v>
      </c>
      <c r="EB297" s="73">
        <f t="shared" si="243"/>
        <v>5.1741768813792216E-12</v>
      </c>
      <c r="ED297" s="74"/>
      <c r="EE297" s="74"/>
      <c r="EF297" s="74"/>
      <c r="EL297" s="74"/>
      <c r="EM297" s="74"/>
      <c r="EN297" s="74"/>
      <c r="ET297" s="74"/>
      <c r="EU297" s="74"/>
      <c r="EV297" s="74"/>
    </row>
    <row r="298" spans="12:152" s="73" customFormat="1" ht="13.5" x14ac:dyDescent="0.3">
      <c r="L298" s="74"/>
      <c r="N298" s="74">
        <v>4.7399999999999998E-9</v>
      </c>
      <c r="O298" s="74">
        <v>3.6524300423399998</v>
      </c>
      <c r="P298" s="74">
        <v>124156.439857879</v>
      </c>
      <c r="Q298" s="73">
        <f t="shared" si="212"/>
        <v>-4.6907631386146912E-9</v>
      </c>
      <c r="R298" s="73">
        <f t="shared" si="213"/>
        <v>-4.6924808178534521E-9</v>
      </c>
      <c r="S298" s="73">
        <f t="shared" si="214"/>
        <v>-4.6924809607994023E-9</v>
      </c>
      <c r="T298" s="73">
        <f t="shared" si="215"/>
        <v>-4.69248096081158E-9</v>
      </c>
      <c r="V298" s="74">
        <v>5.7E-10</v>
      </c>
      <c r="W298" s="74">
        <v>3.7245411559299999</v>
      </c>
      <c r="X298" s="74">
        <v>29428.515568274001</v>
      </c>
      <c r="Y298" s="73">
        <f t="shared" si="216"/>
        <v>-2.9063888815209377E-10</v>
      </c>
      <c r="Z298" s="73">
        <f t="shared" si="217"/>
        <v>-2.9093438770131813E-10</v>
      </c>
      <c r="AA298" s="73">
        <f t="shared" si="218"/>
        <v>-2.9093441250762227E-10</v>
      </c>
      <c r="AB298" s="73">
        <f t="shared" si="219"/>
        <v>-2.9093441250973985E-10</v>
      </c>
      <c r="AD298" s="74">
        <v>3E-11</v>
      </c>
      <c r="AE298" s="74">
        <v>2.5364999568100002</v>
      </c>
      <c r="AF298" s="74">
        <v>50579.619840863699</v>
      </c>
      <c r="AG298" s="73">
        <f t="shared" si="220"/>
        <v>1.7496375552072108E-11</v>
      </c>
      <c r="AH298" s="73">
        <f t="shared" si="221"/>
        <v>1.7521612379630307E-11</v>
      </c>
      <c r="AI298" s="73">
        <f t="shared" si="222"/>
        <v>1.7521614497776994E-11</v>
      </c>
      <c r="AJ298" s="73">
        <f t="shared" si="223"/>
        <v>1.7521614497954175E-11</v>
      </c>
      <c r="AL298" s="74"/>
      <c r="AM298" s="74"/>
      <c r="AN298" s="74"/>
      <c r="AT298" s="74"/>
      <c r="AU298" s="74"/>
      <c r="AV298" s="74"/>
      <c r="BB298" s="74"/>
      <c r="BC298" s="74"/>
      <c r="BD298" s="74"/>
      <c r="BJ298" s="74">
        <v>1.25E-9</v>
      </c>
      <c r="BK298" s="74">
        <v>5.6366675362800001</v>
      </c>
      <c r="BL298" s="74">
        <v>104355.493901654</v>
      </c>
      <c r="BM298" s="73">
        <f t="shared" si="224"/>
        <v>-7.1068547957418477E-10</v>
      </c>
      <c r="BN298" s="73">
        <f t="shared" si="225"/>
        <v>-7.128817799890748E-10</v>
      </c>
      <c r="BO298" s="73">
        <f t="shared" si="226"/>
        <v>-7.1288196425826072E-10</v>
      </c>
      <c r="BP298" s="73">
        <f t="shared" si="227"/>
        <v>-7.1288196427390291E-10</v>
      </c>
      <c r="BR298" s="74">
        <v>1.5E-10</v>
      </c>
      <c r="BS298" s="74">
        <v>3.3607934101299999</v>
      </c>
      <c r="BT298" s="74">
        <v>26241.681952059</v>
      </c>
      <c r="BU298" s="73">
        <f t="shared" si="228"/>
        <v>-1.0203149383462692E-10</v>
      </c>
      <c r="BV298" s="73">
        <f t="shared" si="229"/>
        <v>-1.0197238150648835E-10</v>
      </c>
      <c r="BW298" s="73">
        <f t="shared" si="230"/>
        <v>-1.0197237654205549E-10</v>
      </c>
      <c r="BX298" s="73">
        <f t="shared" si="231"/>
        <v>-1.0197237654163653E-10</v>
      </c>
      <c r="BZ298" s="74"/>
      <c r="CA298" s="74"/>
      <c r="CB298" s="74"/>
      <c r="CH298" s="74"/>
      <c r="CI298" s="74"/>
      <c r="CJ298" s="74"/>
      <c r="CP298" s="74"/>
      <c r="CQ298" s="74"/>
      <c r="CR298" s="74"/>
      <c r="CX298" s="74"/>
      <c r="CY298" s="74"/>
      <c r="CZ298" s="74"/>
      <c r="DF298" s="74">
        <v>6.3999999999999996E-10</v>
      </c>
      <c r="DG298" s="74">
        <v>6.1593535675100002</v>
      </c>
      <c r="DH298" s="74">
        <v>76044.952320535798</v>
      </c>
      <c r="DI298" s="73">
        <f t="shared" si="232"/>
        <v>-6.0241478898274572E-10</v>
      </c>
      <c r="DJ298" s="73">
        <f t="shared" si="233"/>
        <v>-6.0275063542185885E-10</v>
      </c>
      <c r="DK298" s="73">
        <f t="shared" si="234"/>
        <v>-6.0275066355881984E-10</v>
      </c>
      <c r="DL298" s="73">
        <f t="shared" si="235"/>
        <v>-6.0275066356121691E-10</v>
      </c>
      <c r="DN298" s="74">
        <v>7.9999999999999995E-11</v>
      </c>
      <c r="DO298" s="74">
        <v>1.1862531226699999</v>
      </c>
      <c r="DP298" s="74">
        <v>25867.4904991353</v>
      </c>
      <c r="DQ298" s="73">
        <f t="shared" si="236"/>
        <v>7.5152232271570868E-11</v>
      </c>
      <c r="DR298" s="73">
        <f t="shared" si="237"/>
        <v>7.5166752098472785E-11</v>
      </c>
      <c r="DS298" s="73">
        <f t="shared" si="238"/>
        <v>7.5166753316700098E-11</v>
      </c>
      <c r="DT298" s="73">
        <f t="shared" si="239"/>
        <v>7.5166753316804388E-11</v>
      </c>
      <c r="DV298" s="74">
        <v>9.9999999999999994E-12</v>
      </c>
      <c r="DW298" s="74">
        <v>4.4358988178900001</v>
      </c>
      <c r="DX298" s="74">
        <v>53242.3017603384</v>
      </c>
      <c r="DY298" s="73">
        <f t="shared" si="240"/>
        <v>-5.153577256535104E-12</v>
      </c>
      <c r="DZ298" s="73">
        <f t="shared" si="241"/>
        <v>-5.1442287987463362E-12</v>
      </c>
      <c r="EA298" s="73">
        <f t="shared" si="242"/>
        <v>-5.1442280135743318E-12</v>
      </c>
      <c r="EB298" s="73">
        <f t="shared" si="243"/>
        <v>-5.1442280135070636E-12</v>
      </c>
      <c r="ED298" s="74"/>
      <c r="EE298" s="74"/>
      <c r="EF298" s="74"/>
      <c r="EL298" s="74"/>
      <c r="EM298" s="74"/>
      <c r="EN298" s="74"/>
      <c r="ET298" s="74"/>
      <c r="EU298" s="74"/>
      <c r="EV298" s="74"/>
    </row>
    <row r="299" spans="12:152" s="73" customFormat="1" ht="13.5" x14ac:dyDescent="0.3">
      <c r="L299" s="74"/>
      <c r="N299" s="74">
        <v>5.4999999999999996E-9</v>
      </c>
      <c r="O299" s="74">
        <v>5.8104033478300003</v>
      </c>
      <c r="P299" s="74">
        <v>1731.1223529326001</v>
      </c>
      <c r="Q299" s="73">
        <f t="shared" si="212"/>
        <v>-4.442829866733753E-9</v>
      </c>
      <c r="R299" s="73">
        <f t="shared" si="213"/>
        <v>-4.4427149089495406E-9</v>
      </c>
      <c r="S299" s="73">
        <f t="shared" si="214"/>
        <v>-4.442714899297213E-9</v>
      </c>
      <c r="T299" s="73">
        <f t="shared" si="215"/>
        <v>-4.4427148992964065E-9</v>
      </c>
      <c r="V299" s="74">
        <v>6.6E-10</v>
      </c>
      <c r="W299" s="74">
        <v>1.69869503126</v>
      </c>
      <c r="X299" s="74">
        <v>51543.022543835199</v>
      </c>
      <c r="Y299" s="73">
        <f t="shared" si="216"/>
        <v>-6.5918056637657343E-10</v>
      </c>
      <c r="Z299" s="73">
        <f t="shared" si="217"/>
        <v>-6.5921490879018476E-10</v>
      </c>
      <c r="AA299" s="73">
        <f t="shared" si="218"/>
        <v>-6.5921491164279444E-10</v>
      </c>
      <c r="AB299" s="73">
        <f t="shared" si="219"/>
        <v>-6.5921491164303588E-10</v>
      </c>
      <c r="AD299" s="74">
        <v>3E-11</v>
      </c>
      <c r="AE299" s="74">
        <v>2.5554264070200001</v>
      </c>
      <c r="AF299" s="74">
        <v>77829.997686845702</v>
      </c>
      <c r="AG299" s="73">
        <f t="shared" si="220"/>
        <v>-2.4755548465246607E-11</v>
      </c>
      <c r="AH299" s="73">
        <f t="shared" si="221"/>
        <v>-2.4782530679021744E-11</v>
      </c>
      <c r="AI299" s="73">
        <f t="shared" si="222"/>
        <v>-2.4782532941859674E-11</v>
      </c>
      <c r="AJ299" s="73">
        <f t="shared" si="223"/>
        <v>-2.4782532942051877E-11</v>
      </c>
      <c r="AL299" s="74"/>
      <c r="AM299" s="74"/>
      <c r="AN299" s="74"/>
      <c r="AT299" s="74"/>
      <c r="AU299" s="74"/>
      <c r="AV299" s="74"/>
      <c r="BB299" s="74"/>
      <c r="BC299" s="74"/>
      <c r="BD299" s="74"/>
      <c r="BJ299" s="74">
        <v>1.55E-9</v>
      </c>
      <c r="BK299" s="74">
        <v>2.3086138149000002</v>
      </c>
      <c r="BL299" s="74">
        <v>51756.321639273199</v>
      </c>
      <c r="BM299" s="73">
        <f t="shared" si="224"/>
        <v>8.6010744801133017E-10</v>
      </c>
      <c r="BN299" s="73">
        <f t="shared" si="225"/>
        <v>8.6147389032971624E-10</v>
      </c>
      <c r="BO299" s="73">
        <f t="shared" si="226"/>
        <v>8.6147400501844249E-10</v>
      </c>
      <c r="BP299" s="73">
        <f t="shared" si="227"/>
        <v>8.6147400502811099E-10</v>
      </c>
      <c r="BR299" s="74">
        <v>1.5999999999999999E-10</v>
      </c>
      <c r="BS299" s="74">
        <v>0.62153007568999996</v>
      </c>
      <c r="BT299" s="74">
        <v>71980.633574731095</v>
      </c>
      <c r="BU299" s="73">
        <f t="shared" si="228"/>
        <v>7.9474932812186092E-11</v>
      </c>
      <c r="BV299" s="73">
        <f t="shared" si="229"/>
        <v>7.967957748692815E-11</v>
      </c>
      <c r="BW299" s="73">
        <f t="shared" si="230"/>
        <v>7.9679594662039213E-11</v>
      </c>
      <c r="BX299" s="73">
        <f t="shared" si="231"/>
        <v>7.9679594663490424E-11</v>
      </c>
      <c r="BZ299" s="74"/>
      <c r="CA299" s="74"/>
      <c r="CB299" s="74"/>
      <c r="CH299" s="74"/>
      <c r="CI299" s="74"/>
      <c r="CJ299" s="74"/>
      <c r="CP299" s="74"/>
      <c r="CQ299" s="74"/>
      <c r="CR299" s="74"/>
      <c r="CX299" s="74"/>
      <c r="CY299" s="74"/>
      <c r="CZ299" s="74"/>
      <c r="DF299" s="74">
        <v>8.6999999999999999E-10</v>
      </c>
      <c r="DG299" s="74">
        <v>1.7729683092299999</v>
      </c>
      <c r="DH299" s="74">
        <v>25440.892308259299</v>
      </c>
      <c r="DI299" s="73">
        <f t="shared" si="232"/>
        <v>8.334106813782335E-10</v>
      </c>
      <c r="DJ299" s="73">
        <f t="shared" si="233"/>
        <v>8.3354065759521602E-10</v>
      </c>
      <c r="DK299" s="73">
        <f t="shared" si="234"/>
        <v>8.3354066849877315E-10</v>
      </c>
      <c r="DL299" s="73">
        <f t="shared" si="235"/>
        <v>8.3354066849969401E-10</v>
      </c>
      <c r="DN299" s="74">
        <v>7.9999999999999995E-11</v>
      </c>
      <c r="DO299" s="74">
        <v>0.31593558687000001</v>
      </c>
      <c r="DP299" s="74">
        <v>51528.795449833502</v>
      </c>
      <c r="DQ299" s="73">
        <f t="shared" si="236"/>
        <v>-5.4384410465578908E-13</v>
      </c>
      <c r="DR299" s="73">
        <f t="shared" si="237"/>
        <v>-4.5941269461726403E-13</v>
      </c>
      <c r="DS299" s="73">
        <f t="shared" si="238"/>
        <v>-4.5940560556856458E-13</v>
      </c>
      <c r="DT299" s="73">
        <f t="shared" si="239"/>
        <v>-4.5940560496830792E-13</v>
      </c>
      <c r="DV299" s="74">
        <v>9.9999999999999994E-12</v>
      </c>
      <c r="DW299" s="74">
        <v>2.8516485479999999E-2</v>
      </c>
      <c r="DX299" s="74">
        <v>213.29909543799999</v>
      </c>
      <c r="DY299" s="73">
        <f t="shared" si="240"/>
        <v>-9.3892428539708774E-12</v>
      </c>
      <c r="DZ299" s="73">
        <f t="shared" si="241"/>
        <v>-9.3892578879433829E-12</v>
      </c>
      <c r="EA299" s="73">
        <f t="shared" si="242"/>
        <v>-9.3892578892056605E-12</v>
      </c>
      <c r="EB299" s="73">
        <f t="shared" si="243"/>
        <v>-9.3892578892057655E-12</v>
      </c>
      <c r="ED299" s="74"/>
      <c r="EE299" s="74"/>
      <c r="EF299" s="74"/>
      <c r="EL299" s="74"/>
      <c r="EM299" s="74"/>
      <c r="EN299" s="74"/>
      <c r="ET299" s="74"/>
      <c r="EU299" s="74"/>
      <c r="EV299" s="74"/>
    </row>
    <row r="300" spans="12:152" s="73" customFormat="1" ht="13.5" x14ac:dyDescent="0.3">
      <c r="L300" s="74"/>
      <c r="N300" s="74">
        <v>4.7200000000000002E-9</v>
      </c>
      <c r="O300" s="74">
        <v>3.7935170194499999</v>
      </c>
      <c r="P300" s="74">
        <v>52643.771273502804</v>
      </c>
      <c r="Q300" s="73">
        <f t="shared" si="212"/>
        <v>-1.8269555877083518E-9</v>
      </c>
      <c r="R300" s="73">
        <f t="shared" si="213"/>
        <v>-1.8316471607256971E-9</v>
      </c>
      <c r="S300" s="73">
        <f t="shared" si="214"/>
        <v>-1.8316475545500224E-9</v>
      </c>
      <c r="T300" s="73">
        <f t="shared" si="215"/>
        <v>-1.8316475545836516E-9</v>
      </c>
      <c r="V300" s="74">
        <v>5.4999999999999996E-10</v>
      </c>
      <c r="W300" s="74">
        <v>2.3009326370099998</v>
      </c>
      <c r="X300" s="74">
        <v>52643.771273502804</v>
      </c>
      <c r="Y300" s="73">
        <f t="shared" si="216"/>
        <v>-5.2221143654862643E-10</v>
      </c>
      <c r="Z300" s="73">
        <f t="shared" si="217"/>
        <v>-5.2202501308633195E-10</v>
      </c>
      <c r="AA300" s="73">
        <f t="shared" si="218"/>
        <v>-5.2202499740836886E-10</v>
      </c>
      <c r="AB300" s="73">
        <f t="shared" si="219"/>
        <v>-5.2202499740703007E-10</v>
      </c>
      <c r="AD300" s="74">
        <v>3.9999999999999998E-11</v>
      </c>
      <c r="AE300" s="74">
        <v>1.67304824627</v>
      </c>
      <c r="AF300" s="74">
        <v>130419.84594697101</v>
      </c>
      <c r="AG300" s="73">
        <f t="shared" si="220"/>
        <v>-3.2167247651006998E-11</v>
      </c>
      <c r="AH300" s="73">
        <f t="shared" si="221"/>
        <v>-3.2103622745963763E-11</v>
      </c>
      <c r="AI300" s="73">
        <f t="shared" si="222"/>
        <v>-3.2103617394261272E-11</v>
      </c>
      <c r="AJ300" s="73">
        <f t="shared" si="223"/>
        <v>-3.210361739380554E-11</v>
      </c>
      <c r="AL300" s="74"/>
      <c r="AM300" s="74"/>
      <c r="AN300" s="74"/>
      <c r="AT300" s="74"/>
      <c r="AU300" s="74"/>
      <c r="AV300" s="74"/>
      <c r="BB300" s="74"/>
      <c r="BC300" s="74"/>
      <c r="BD300" s="74"/>
      <c r="BJ300" s="74">
        <v>1.3600000000000001E-9</v>
      </c>
      <c r="BK300" s="74">
        <v>3.4191476725499999</v>
      </c>
      <c r="BL300" s="74">
        <v>140652.80125408099</v>
      </c>
      <c r="BM300" s="73">
        <f t="shared" si="224"/>
        <v>9.3990371854139299E-10</v>
      </c>
      <c r="BN300" s="73">
        <f t="shared" si="225"/>
        <v>9.4273153400548574E-10</v>
      </c>
      <c r="BO300" s="73">
        <f t="shared" si="226"/>
        <v>9.4273177110617699E-10</v>
      </c>
      <c r="BP300" s="73">
        <f t="shared" si="227"/>
        <v>9.4273177112623632E-10</v>
      </c>
      <c r="BR300" s="74">
        <v>1.5999999999999999E-10</v>
      </c>
      <c r="BS300" s="74">
        <v>0.34240403974</v>
      </c>
      <c r="BT300" s="74">
        <v>26081.274582674101</v>
      </c>
      <c r="BU300" s="73">
        <f t="shared" si="228"/>
        <v>-1.5787213776744285E-10</v>
      </c>
      <c r="BV300" s="73">
        <f t="shared" si="229"/>
        <v>-1.5785822213417974E-10</v>
      </c>
      <c r="BW300" s="73">
        <f t="shared" si="230"/>
        <v>-1.578582209639041E-10</v>
      </c>
      <c r="BX300" s="73">
        <f t="shared" si="231"/>
        <v>-1.5785822096380473E-10</v>
      </c>
      <c r="BZ300" s="74"/>
      <c r="CA300" s="74"/>
      <c r="CB300" s="74"/>
      <c r="CH300" s="74"/>
      <c r="CI300" s="74"/>
      <c r="CJ300" s="74"/>
      <c r="CP300" s="74"/>
      <c r="CQ300" s="74"/>
      <c r="CR300" s="74"/>
      <c r="CX300" s="74"/>
      <c r="CY300" s="74"/>
      <c r="CZ300" s="74"/>
      <c r="DF300" s="74">
        <v>7.2999999999999996E-10</v>
      </c>
      <c r="DG300" s="74">
        <v>2.0622028175899998</v>
      </c>
      <c r="DH300" s="74">
        <v>111122.323167542</v>
      </c>
      <c r="DI300" s="73">
        <f t="shared" si="232"/>
        <v>-6.4629731726119071E-10</v>
      </c>
      <c r="DJ300" s="73">
        <f t="shared" si="233"/>
        <v>-6.4706814486979642E-10</v>
      </c>
      <c r="DK300" s="73">
        <f t="shared" si="234"/>
        <v>-6.4706820944935032E-10</v>
      </c>
      <c r="DL300" s="73">
        <f t="shared" si="235"/>
        <v>-6.4706820945480589E-10</v>
      </c>
      <c r="DN300" s="74">
        <v>1E-10</v>
      </c>
      <c r="DO300" s="74">
        <v>2.1201989703900002</v>
      </c>
      <c r="DP300" s="74">
        <v>130969.206672965</v>
      </c>
      <c r="DQ300" s="73">
        <f t="shared" si="236"/>
        <v>7.7031105397372257E-11</v>
      </c>
      <c r="DR300" s="73">
        <f t="shared" si="237"/>
        <v>7.6859773101248469E-11</v>
      </c>
      <c r="DS300" s="73">
        <f t="shared" si="238"/>
        <v>7.6859758692612359E-11</v>
      </c>
      <c r="DT300" s="73">
        <f t="shared" si="239"/>
        <v>7.685975869139051E-11</v>
      </c>
      <c r="DV300" s="74">
        <v>9.9999999999999994E-12</v>
      </c>
      <c r="DW300" s="74">
        <v>2.42155941603</v>
      </c>
      <c r="DX300" s="74">
        <v>25551.0986294787</v>
      </c>
      <c r="DY300" s="73">
        <f t="shared" si="240"/>
        <v>-9.1632467175585102E-12</v>
      </c>
      <c r="DZ300" s="73">
        <f t="shared" si="241"/>
        <v>-9.1611498287158402E-12</v>
      </c>
      <c r="EA300" s="73">
        <f t="shared" si="242"/>
        <v>-9.1611496525516036E-12</v>
      </c>
      <c r="EB300" s="73">
        <f t="shared" si="243"/>
        <v>-9.1611496525365641E-12</v>
      </c>
      <c r="ED300" s="74"/>
      <c r="EE300" s="74"/>
      <c r="EF300" s="74"/>
      <c r="EL300" s="74"/>
      <c r="EM300" s="74"/>
      <c r="EN300" s="74"/>
      <c r="ET300" s="74"/>
      <c r="EU300" s="74"/>
      <c r="EV300" s="74"/>
    </row>
    <row r="301" spans="12:152" s="73" customFormat="1" ht="13.5" x14ac:dyDescent="0.3">
      <c r="L301" s="74"/>
      <c r="N301" s="74">
        <v>4.6699999999999998E-9</v>
      </c>
      <c r="O301" s="74">
        <v>4.5017592035599998</v>
      </c>
      <c r="P301" s="74">
        <v>110.2063212194</v>
      </c>
      <c r="Q301" s="73">
        <f t="shared" si="212"/>
        <v>4.669829967440392E-9</v>
      </c>
      <c r="R301" s="73">
        <f t="shared" si="213"/>
        <v>4.6698300573812902E-9</v>
      </c>
      <c r="S301" s="73">
        <f t="shared" si="214"/>
        <v>4.6698300573888407E-9</v>
      </c>
      <c r="T301" s="73">
        <f t="shared" si="215"/>
        <v>4.6698300573888415E-9</v>
      </c>
      <c r="V301" s="74">
        <v>6.9E-10</v>
      </c>
      <c r="W301" s="74">
        <v>1.7877482627100001</v>
      </c>
      <c r="X301" s="74">
        <v>51639.001771052899</v>
      </c>
      <c r="Y301" s="73">
        <f t="shared" si="216"/>
        <v>8.7379338976460313E-11</v>
      </c>
      <c r="Z301" s="73">
        <f t="shared" si="217"/>
        <v>8.6655372918196774E-11</v>
      </c>
      <c r="AA301" s="73">
        <f t="shared" si="218"/>
        <v>8.6655312128517652E-11</v>
      </c>
      <c r="AB301" s="73">
        <f t="shared" si="219"/>
        <v>8.6655312123303519E-11</v>
      </c>
      <c r="AD301" s="74">
        <v>3E-11</v>
      </c>
      <c r="AE301" s="74">
        <v>6.2186271307199998</v>
      </c>
      <c r="AF301" s="74">
        <v>95247.705572179097</v>
      </c>
      <c r="AG301" s="73">
        <f t="shared" si="220"/>
        <v>8.7414563470132747E-12</v>
      </c>
      <c r="AH301" s="73">
        <f t="shared" si="221"/>
        <v>8.7974259905257884E-12</v>
      </c>
      <c r="AI301" s="73">
        <f t="shared" si="222"/>
        <v>8.7974306884500282E-12</v>
      </c>
      <c r="AJ301" s="73">
        <f t="shared" si="223"/>
        <v>8.7974306888478278E-12</v>
      </c>
      <c r="AL301" s="74"/>
      <c r="AM301" s="74"/>
      <c r="AN301" s="74"/>
      <c r="AT301" s="74"/>
      <c r="AU301" s="74"/>
      <c r="AV301" s="74"/>
      <c r="BB301" s="74"/>
      <c r="BC301" s="74"/>
      <c r="BD301" s="74"/>
      <c r="BJ301" s="74">
        <v>1.15E-9</v>
      </c>
      <c r="BK301" s="74">
        <v>6.2529948233299999</v>
      </c>
      <c r="BL301" s="74">
        <v>39743.763632750597</v>
      </c>
      <c r="BM301" s="73">
        <f t="shared" si="224"/>
        <v>-1.3016485091867122E-10</v>
      </c>
      <c r="BN301" s="73">
        <f t="shared" si="225"/>
        <v>-1.3109492890680304E-10</v>
      </c>
      <c r="BO301" s="73">
        <f t="shared" si="226"/>
        <v>-1.3109500699445069E-10</v>
      </c>
      <c r="BP301" s="73">
        <f t="shared" si="227"/>
        <v>-1.3109500700107498E-10</v>
      </c>
      <c r="BR301" s="74">
        <v>1.5E-10</v>
      </c>
      <c r="BS301" s="74">
        <v>4.4386881466099997</v>
      </c>
      <c r="BT301" s="74">
        <v>207643.84320240401</v>
      </c>
      <c r="BU301" s="73">
        <f t="shared" si="228"/>
        <v>-1.4556281101358521E-10</v>
      </c>
      <c r="BV301" s="73">
        <f t="shared" si="229"/>
        <v>-1.454074773652947E-10</v>
      </c>
      <c r="BW301" s="73">
        <f t="shared" si="230"/>
        <v>-1.4540746421269794E-10</v>
      </c>
      <c r="BX301" s="73">
        <f t="shared" si="231"/>
        <v>-1.4540746421159247E-10</v>
      </c>
      <c r="BZ301" s="74"/>
      <c r="CA301" s="74"/>
      <c r="CB301" s="74"/>
      <c r="CH301" s="74"/>
      <c r="CI301" s="74"/>
      <c r="CJ301" s="74"/>
      <c r="CP301" s="74"/>
      <c r="CQ301" s="74"/>
      <c r="CR301" s="74"/>
      <c r="CX301" s="74"/>
      <c r="CY301" s="74"/>
      <c r="CZ301" s="74"/>
      <c r="DF301" s="74">
        <v>6.6E-10</v>
      </c>
      <c r="DG301" s="74">
        <v>2.2815107538300001</v>
      </c>
      <c r="DH301" s="74">
        <v>7880.0891533389904</v>
      </c>
      <c r="DI301" s="73">
        <f t="shared" si="232"/>
        <v>-7.0485824384393467E-11</v>
      </c>
      <c r="DJ301" s="73">
        <f t="shared" si="233"/>
        <v>-7.0591738296567573E-11</v>
      </c>
      <c r="DK301" s="73">
        <f t="shared" si="234"/>
        <v>-7.0591747189232512E-11</v>
      </c>
      <c r="DL301" s="73">
        <f t="shared" si="235"/>
        <v>-7.0591747189997201E-11</v>
      </c>
      <c r="DN301" s="74">
        <v>7.9999999999999995E-11</v>
      </c>
      <c r="DO301" s="74">
        <v>0.24131547256999999</v>
      </c>
      <c r="DP301" s="74">
        <v>143961.26714946199</v>
      </c>
      <c r="DQ301" s="73">
        <f t="shared" si="236"/>
        <v>3.6271942156392232E-11</v>
      </c>
      <c r="DR301" s="73">
        <f t="shared" si="237"/>
        <v>3.6482034092560681E-11</v>
      </c>
      <c r="DS301" s="73">
        <f t="shared" si="238"/>
        <v>3.6482051719008408E-11</v>
      </c>
      <c r="DT301" s="73">
        <f t="shared" si="239"/>
        <v>3.6482051720497741E-11</v>
      </c>
      <c r="DV301" s="74">
        <v>9.9999999999999994E-12</v>
      </c>
      <c r="DW301" s="74">
        <v>4.5133588592300002</v>
      </c>
      <c r="DX301" s="74">
        <v>12546.481939083</v>
      </c>
      <c r="DY301" s="73">
        <f t="shared" si="240"/>
        <v>5.8420938543189002E-12</v>
      </c>
      <c r="DZ301" s="73">
        <f t="shared" si="241"/>
        <v>5.8441792959859492E-12</v>
      </c>
      <c r="EA301" s="73">
        <f t="shared" si="242"/>
        <v>5.8441794710675429E-12</v>
      </c>
      <c r="EB301" s="73">
        <f t="shared" si="243"/>
        <v>5.8441794710823029E-12</v>
      </c>
      <c r="ED301" s="74"/>
      <c r="EE301" s="74"/>
      <c r="EF301" s="74"/>
      <c r="EL301" s="74"/>
      <c r="EM301" s="74"/>
      <c r="EN301" s="74"/>
      <c r="ET301" s="74"/>
      <c r="EU301" s="74"/>
      <c r="EV301" s="74"/>
    </row>
    <row r="302" spans="12:152" s="73" customFormat="1" ht="13.5" x14ac:dyDescent="0.3">
      <c r="L302" s="74"/>
      <c r="N302" s="74">
        <v>5.93E-9</v>
      </c>
      <c r="O302" s="74">
        <v>3.0481887292400001</v>
      </c>
      <c r="P302" s="74">
        <v>12725.453434775</v>
      </c>
      <c r="Q302" s="73">
        <f t="shared" si="212"/>
        <v>-4.3266242633559657E-9</v>
      </c>
      <c r="R302" s="73">
        <f t="shared" si="213"/>
        <v>-4.3255671388478239E-9</v>
      </c>
      <c r="S302" s="73">
        <f t="shared" si="214"/>
        <v>-4.3255670500772283E-9</v>
      </c>
      <c r="T302" s="73">
        <f t="shared" si="215"/>
        <v>-4.3255670500697349E-9</v>
      </c>
      <c r="V302" s="74">
        <v>6.6999999999999996E-10</v>
      </c>
      <c r="W302" s="74">
        <v>4.0086396898599999</v>
      </c>
      <c r="X302" s="74">
        <v>103299.344183108</v>
      </c>
      <c r="Y302" s="73">
        <f t="shared" si="216"/>
        <v>-3.4279472024386794E-10</v>
      </c>
      <c r="Z302" s="73">
        <f t="shared" si="217"/>
        <v>-3.4401193458450053E-10</v>
      </c>
      <c r="AA302" s="73">
        <f t="shared" si="218"/>
        <v>-3.4401203671968182E-10</v>
      </c>
      <c r="AB302" s="73">
        <f t="shared" si="219"/>
        <v>-3.4401203672830973E-10</v>
      </c>
      <c r="AD302" s="74">
        <v>3E-11</v>
      </c>
      <c r="AE302" s="74">
        <v>5.3787864808099997</v>
      </c>
      <c r="AF302" s="74">
        <v>44295.717129809404</v>
      </c>
      <c r="AG302" s="73">
        <f t="shared" si="220"/>
        <v>-1.9051730344005264E-11</v>
      </c>
      <c r="AH302" s="73">
        <f t="shared" si="221"/>
        <v>-1.9030697589887807E-11</v>
      </c>
      <c r="AI302" s="73">
        <f t="shared" si="222"/>
        <v>-1.9030695823279356E-11</v>
      </c>
      <c r="AJ302" s="73">
        <f t="shared" si="223"/>
        <v>-1.9030695823129071E-11</v>
      </c>
      <c r="AL302" s="74"/>
      <c r="AM302" s="74"/>
      <c r="AN302" s="74"/>
      <c r="AT302" s="74"/>
      <c r="AU302" s="74"/>
      <c r="AV302" s="74"/>
      <c r="BB302" s="74"/>
      <c r="BC302" s="74"/>
      <c r="BD302" s="74"/>
      <c r="BJ302" s="74">
        <v>1.13E-9</v>
      </c>
      <c r="BK302" s="74">
        <v>0.79353194356000001</v>
      </c>
      <c r="BL302" s="74">
        <v>7994.5284420241996</v>
      </c>
      <c r="BM302" s="73">
        <f t="shared" si="224"/>
        <v>2.9457373465442724E-10</v>
      </c>
      <c r="BN302" s="73">
        <f t="shared" si="225"/>
        <v>2.9439509757791066E-10</v>
      </c>
      <c r="BO302" s="73">
        <f t="shared" si="226"/>
        <v>2.9439508257883647E-10</v>
      </c>
      <c r="BP302" s="73">
        <f t="shared" si="227"/>
        <v>2.9439508257756514E-10</v>
      </c>
      <c r="BR302" s="74">
        <v>1.7000000000000001E-10</v>
      </c>
      <c r="BS302" s="74">
        <v>3.4470490540699998</v>
      </c>
      <c r="BT302" s="74">
        <v>183724.70054311201</v>
      </c>
      <c r="BU302" s="73">
        <f t="shared" si="228"/>
        <v>-1.6754366163783707E-10</v>
      </c>
      <c r="BV302" s="73">
        <f t="shared" si="229"/>
        <v>-1.6743412056716831E-10</v>
      </c>
      <c r="BW302" s="73">
        <f t="shared" si="230"/>
        <v>-1.6743411127031191E-10</v>
      </c>
      <c r="BX302" s="73">
        <f t="shared" si="231"/>
        <v>-1.6743411126952244E-10</v>
      </c>
      <c r="BZ302" s="74"/>
      <c r="CA302" s="74"/>
      <c r="CB302" s="74"/>
      <c r="CH302" s="74"/>
      <c r="CI302" s="74"/>
      <c r="CJ302" s="74"/>
      <c r="CP302" s="74"/>
      <c r="CQ302" s="74"/>
      <c r="CR302" s="74"/>
      <c r="CX302" s="74"/>
      <c r="CY302" s="74"/>
      <c r="CZ302" s="74"/>
      <c r="DF302" s="74">
        <v>7.5999999999999996E-10</v>
      </c>
      <c r="DG302" s="74">
        <v>2.6555322084799999</v>
      </c>
      <c r="DH302" s="74">
        <v>34282.178474782799</v>
      </c>
      <c r="DI302" s="73">
        <f t="shared" si="232"/>
        <v>7.3453525380230357E-10</v>
      </c>
      <c r="DJ302" s="73">
        <f t="shared" si="233"/>
        <v>7.3467205480474615E-10</v>
      </c>
      <c r="DK302" s="73">
        <f t="shared" si="234"/>
        <v>7.3467206627563741E-10</v>
      </c>
      <c r="DL302" s="73">
        <f t="shared" si="235"/>
        <v>7.3467206627661069E-10</v>
      </c>
      <c r="DN302" s="74">
        <v>7.0000000000000004E-11</v>
      </c>
      <c r="DO302" s="74">
        <v>5.9086559591799999</v>
      </c>
      <c r="DP302" s="74">
        <v>23976.252828196601</v>
      </c>
      <c r="DQ302" s="73">
        <f t="shared" si="236"/>
        <v>6.1015814848977597E-11</v>
      </c>
      <c r="DR302" s="73">
        <f t="shared" si="237"/>
        <v>6.0998959229048621E-11</v>
      </c>
      <c r="DS302" s="73">
        <f t="shared" si="238"/>
        <v>6.0998957813199123E-11</v>
      </c>
      <c r="DT302" s="73">
        <f t="shared" si="239"/>
        <v>6.099895781308006E-11</v>
      </c>
      <c r="DV302" s="74">
        <v>9.9999999999999994E-12</v>
      </c>
      <c r="DW302" s="74">
        <v>3.0701219029</v>
      </c>
      <c r="DX302" s="74">
        <v>104138.313470858</v>
      </c>
      <c r="DY302" s="73">
        <f t="shared" si="240"/>
        <v>-4.0366791098177699E-12</v>
      </c>
      <c r="DZ302" s="73">
        <f t="shared" si="241"/>
        <v>-4.0561845028545764E-12</v>
      </c>
      <c r="EA302" s="73">
        <f t="shared" si="242"/>
        <v>-4.0561861397941904E-12</v>
      </c>
      <c r="EB302" s="73">
        <f t="shared" si="243"/>
        <v>-4.0561861399313578E-12</v>
      </c>
      <c r="ED302" s="74"/>
      <c r="EE302" s="74"/>
      <c r="EF302" s="74"/>
      <c r="EL302" s="74"/>
      <c r="EM302" s="74"/>
      <c r="EN302" s="74"/>
      <c r="ET302" s="74"/>
      <c r="EU302" s="74"/>
      <c r="EV302" s="74"/>
    </row>
    <row r="303" spans="12:152" s="73" customFormat="1" ht="13.5" x14ac:dyDescent="0.3">
      <c r="L303" s="74"/>
      <c r="N303" s="74">
        <v>5.52E-9</v>
      </c>
      <c r="O303" s="74">
        <v>0.68733268561000005</v>
      </c>
      <c r="P303" s="74">
        <v>26137.899763478399</v>
      </c>
      <c r="Q303" s="73">
        <f t="shared" si="212"/>
        <v>-2.4971684660108164E-9</v>
      </c>
      <c r="R303" s="73">
        <f t="shared" si="213"/>
        <v>-2.4998035944826403E-9</v>
      </c>
      <c r="S303" s="73">
        <f t="shared" si="214"/>
        <v>-2.499803815703454E-9</v>
      </c>
      <c r="T303" s="73">
        <f t="shared" si="215"/>
        <v>-2.4998038157221979E-9</v>
      </c>
      <c r="V303" s="74">
        <v>7.4000000000000003E-10</v>
      </c>
      <c r="W303" s="74">
        <v>6.1408948638799998</v>
      </c>
      <c r="X303" s="74">
        <v>14477.3511832</v>
      </c>
      <c r="Y303" s="73">
        <f t="shared" si="216"/>
        <v>-6.0135882415309983E-10</v>
      </c>
      <c r="Z303" s="73">
        <f t="shared" si="217"/>
        <v>-6.012309242813342E-10</v>
      </c>
      <c r="AA303" s="73">
        <f t="shared" si="218"/>
        <v>-6.0123091354037626E-10</v>
      </c>
      <c r="AB303" s="73">
        <f t="shared" si="219"/>
        <v>-6.0123091353946895E-10</v>
      </c>
      <c r="AD303" s="74">
        <v>3E-11</v>
      </c>
      <c r="AE303" s="74">
        <v>4.6834232373200004</v>
      </c>
      <c r="AF303" s="74">
        <v>156507.74908854501</v>
      </c>
      <c r="AG303" s="73">
        <f t="shared" si="220"/>
        <v>-1.1822332723374778E-11</v>
      </c>
      <c r="AH303" s="73">
        <f t="shared" si="221"/>
        <v>-1.1733886501097622E-11</v>
      </c>
      <c r="AI303" s="73">
        <f t="shared" si="222"/>
        <v>-1.1733879069898732E-11</v>
      </c>
      <c r="AJ303" s="73">
        <f t="shared" si="223"/>
        <v>-1.1733879069270952E-11</v>
      </c>
      <c r="AL303" s="74"/>
      <c r="AM303" s="74"/>
      <c r="AN303" s="74"/>
      <c r="AT303" s="74"/>
      <c r="AU303" s="74"/>
      <c r="AV303" s="74"/>
      <c r="BB303" s="74"/>
      <c r="BC303" s="74"/>
      <c r="BD303" s="74"/>
      <c r="BJ303" s="74">
        <v>1.26E-9</v>
      </c>
      <c r="BK303" s="74">
        <v>0.12477487369</v>
      </c>
      <c r="BL303" s="74">
        <v>52815.703569462399</v>
      </c>
      <c r="BM303" s="73">
        <f t="shared" si="224"/>
        <v>-1.2047942498443745E-9</v>
      </c>
      <c r="BN303" s="73">
        <f t="shared" si="225"/>
        <v>-1.2051925864351024E-9</v>
      </c>
      <c r="BO303" s="73">
        <f t="shared" si="226"/>
        <v>-1.2051926198210673E-9</v>
      </c>
      <c r="BP303" s="73">
        <f t="shared" si="227"/>
        <v>-1.2051926198238671E-9</v>
      </c>
      <c r="BR303" s="74">
        <v>1.5999999999999999E-10</v>
      </c>
      <c r="BS303" s="74">
        <v>8.608453345E-2</v>
      </c>
      <c r="BT303" s="74">
        <v>77410.513042970502</v>
      </c>
      <c r="BU303" s="73">
        <f t="shared" si="228"/>
        <v>1.1788735494141147E-10</v>
      </c>
      <c r="BV303" s="73">
        <f t="shared" si="229"/>
        <v>1.180587260810682E-10</v>
      </c>
      <c r="BW303" s="73">
        <f t="shared" si="230"/>
        <v>1.1805874045729768E-10</v>
      </c>
      <c r="BX303" s="73">
        <f t="shared" si="231"/>
        <v>1.1805874045850084E-10</v>
      </c>
      <c r="BZ303" s="74"/>
      <c r="CA303" s="74"/>
      <c r="CB303" s="74"/>
      <c r="CH303" s="74"/>
      <c r="CI303" s="74"/>
      <c r="CJ303" s="74"/>
      <c r="CP303" s="74"/>
      <c r="CQ303" s="74"/>
      <c r="CR303" s="74"/>
      <c r="CX303" s="74"/>
      <c r="CY303" s="74"/>
      <c r="CZ303" s="74"/>
      <c r="DF303" s="74">
        <v>7.7999999999999999E-10</v>
      </c>
      <c r="DG303" s="74">
        <v>0.40338105541000002</v>
      </c>
      <c r="DH303" s="74">
        <v>49842.609890276297</v>
      </c>
      <c r="DI303" s="73">
        <f t="shared" si="232"/>
        <v>6.4853776165277404E-10</v>
      </c>
      <c r="DJ303" s="73">
        <f t="shared" si="233"/>
        <v>6.480950190398497E-10</v>
      </c>
      <c r="DK303" s="73">
        <f t="shared" si="234"/>
        <v>6.4809498183787935E-10</v>
      </c>
      <c r="DL303" s="73">
        <f t="shared" si="235"/>
        <v>6.4809498183472138E-10</v>
      </c>
      <c r="DN303" s="74">
        <v>7.9999999999999995E-11</v>
      </c>
      <c r="DO303" s="74">
        <v>4.8822180312699999</v>
      </c>
      <c r="DP303" s="74">
        <v>22759.767485294</v>
      </c>
      <c r="DQ303" s="73">
        <f t="shared" si="236"/>
        <v>-6.147222835191284E-11</v>
      </c>
      <c r="DR303" s="73">
        <f t="shared" si="237"/>
        <v>-6.1496088111361411E-11</v>
      </c>
      <c r="DS303" s="73">
        <f t="shared" si="238"/>
        <v>-6.1496090114113649E-11</v>
      </c>
      <c r="DT303" s="73">
        <f t="shared" si="239"/>
        <v>-6.1496090114282342E-11</v>
      </c>
      <c r="DV303" s="74">
        <v>9.9999999999999994E-12</v>
      </c>
      <c r="DW303" s="74">
        <v>4.2510578591400003</v>
      </c>
      <c r="DX303" s="74">
        <v>65831.666774324796</v>
      </c>
      <c r="DY303" s="73">
        <f t="shared" si="240"/>
        <v>5.8769827687730642E-12</v>
      </c>
      <c r="DZ303" s="73">
        <f t="shared" si="241"/>
        <v>5.8660680756195954E-12</v>
      </c>
      <c r="EA303" s="73">
        <f t="shared" si="242"/>
        <v>5.8660671587522755E-12</v>
      </c>
      <c r="EB303" s="73">
        <f t="shared" si="243"/>
        <v>5.8660671586730948E-12</v>
      </c>
      <c r="ED303" s="74"/>
      <c r="EE303" s="74"/>
      <c r="EF303" s="74"/>
      <c r="EL303" s="74"/>
      <c r="EM303" s="74"/>
      <c r="EN303" s="74"/>
      <c r="ET303" s="74"/>
      <c r="EU303" s="74"/>
      <c r="EV303" s="74"/>
    </row>
    <row r="304" spans="12:152" s="73" customFormat="1" ht="13.5" x14ac:dyDescent="0.3">
      <c r="L304" s="74"/>
      <c r="N304" s="74">
        <v>5.2499999999999999E-9</v>
      </c>
      <c r="O304" s="74">
        <v>0.87988157932</v>
      </c>
      <c r="P304" s="74">
        <v>78270.822971723304</v>
      </c>
      <c r="Q304" s="73">
        <f t="shared" si="212"/>
        <v>-5.1467786114073396E-9</v>
      </c>
      <c r="R304" s="73">
        <f t="shared" si="213"/>
        <v>-5.1451112387352359E-9</v>
      </c>
      <c r="S304" s="73">
        <f t="shared" si="214"/>
        <v>-5.1451110981840612E-9</v>
      </c>
      <c r="T304" s="73">
        <f t="shared" si="215"/>
        <v>-5.1451110981719529E-9</v>
      </c>
      <c r="V304" s="74">
        <v>5.4E-10</v>
      </c>
      <c r="W304" s="74">
        <v>5.2764651069199999</v>
      </c>
      <c r="X304" s="74">
        <v>49527.3514576753</v>
      </c>
      <c r="Y304" s="73">
        <f t="shared" si="216"/>
        <v>3.6188369126522232E-10</v>
      </c>
      <c r="Z304" s="73">
        <f t="shared" si="217"/>
        <v>3.614769262369091E-10</v>
      </c>
      <c r="AA304" s="73">
        <f t="shared" si="218"/>
        <v>3.6147689206848721E-10</v>
      </c>
      <c r="AB304" s="73">
        <f t="shared" si="219"/>
        <v>3.6147689206556835E-10</v>
      </c>
      <c r="AD304" s="74">
        <v>3E-11</v>
      </c>
      <c r="AE304" s="74">
        <v>3.3616430786199998</v>
      </c>
      <c r="AF304" s="74">
        <v>104778.210757172</v>
      </c>
      <c r="AG304" s="73">
        <f t="shared" si="220"/>
        <v>-2.242649702814455E-11</v>
      </c>
      <c r="AH304" s="73">
        <f t="shared" si="221"/>
        <v>-2.2383682490400828E-11</v>
      </c>
      <c r="AI304" s="73">
        <f t="shared" si="222"/>
        <v>-2.2383678891276261E-11</v>
      </c>
      <c r="AJ304" s="73">
        <f t="shared" si="223"/>
        <v>-2.2383678890971975E-11</v>
      </c>
      <c r="AL304" s="74"/>
      <c r="AM304" s="74"/>
      <c r="AN304" s="74"/>
      <c r="AT304" s="74"/>
      <c r="AU304" s="74"/>
      <c r="AV304" s="74"/>
      <c r="BB304" s="74"/>
      <c r="BC304" s="74"/>
      <c r="BD304" s="74"/>
      <c r="BJ304" s="74">
        <v>1.21E-9</v>
      </c>
      <c r="BK304" s="74">
        <v>0.68099507149000005</v>
      </c>
      <c r="BL304" s="74">
        <v>50483.640613645999</v>
      </c>
      <c r="BM304" s="73">
        <f t="shared" si="224"/>
        <v>-9.4441213230374849E-10</v>
      </c>
      <c r="BN304" s="73">
        <f t="shared" si="225"/>
        <v>-9.451937804454134E-10</v>
      </c>
      <c r="BO304" s="73">
        <f t="shared" si="226"/>
        <v>-9.4519384603176573E-10</v>
      </c>
      <c r="BP304" s="73">
        <f t="shared" si="227"/>
        <v>-9.4519384603726255E-10</v>
      </c>
      <c r="BR304" s="74">
        <v>1.2999999999999999E-10</v>
      </c>
      <c r="BS304" s="74">
        <v>4.4546925335100003</v>
      </c>
      <c r="BT304" s="74">
        <v>90695.752075120297</v>
      </c>
      <c r="BU304" s="73">
        <f t="shared" si="228"/>
        <v>7.2729832938120781E-11</v>
      </c>
      <c r="BV304" s="73">
        <f t="shared" si="229"/>
        <v>7.292986979314917E-11</v>
      </c>
      <c r="BW304" s="73">
        <f t="shared" si="230"/>
        <v>7.2929886578079242E-11</v>
      </c>
      <c r="BX304" s="73">
        <f t="shared" si="231"/>
        <v>7.2929886579498464E-11</v>
      </c>
      <c r="BZ304" s="74"/>
      <c r="CA304" s="74"/>
      <c r="CB304" s="74"/>
      <c r="CH304" s="74"/>
      <c r="CI304" s="74"/>
      <c r="CJ304" s="74"/>
      <c r="CP304" s="74"/>
      <c r="CQ304" s="74"/>
      <c r="CR304" s="74"/>
      <c r="CX304" s="74"/>
      <c r="CY304" s="74"/>
      <c r="CZ304" s="74"/>
      <c r="DF304" s="74">
        <v>6.3999999999999996E-10</v>
      </c>
      <c r="DG304" s="74">
        <v>0.87558639331999999</v>
      </c>
      <c r="DH304" s="74">
        <v>181555.94006083001</v>
      </c>
      <c r="DI304" s="73">
        <f t="shared" si="232"/>
        <v>-6.1726672240523623E-10</v>
      </c>
      <c r="DJ304" s="73">
        <f t="shared" si="233"/>
        <v>-6.166337786466268E-10</v>
      </c>
      <c r="DK304" s="73">
        <f t="shared" si="234"/>
        <v>-6.166337251452154E-10</v>
      </c>
      <c r="DL304" s="73">
        <f t="shared" si="235"/>
        <v>-6.1663372514069589E-10</v>
      </c>
      <c r="DN304" s="74">
        <v>7.0000000000000004E-11</v>
      </c>
      <c r="DO304" s="74">
        <v>3.1720208141500001</v>
      </c>
      <c r="DP304" s="74">
        <v>632.78373931320004</v>
      </c>
      <c r="DQ304" s="73">
        <f t="shared" si="236"/>
        <v>4.4424596512698955E-11</v>
      </c>
      <c r="DR304" s="73">
        <f t="shared" si="237"/>
        <v>4.4425297639492499E-11</v>
      </c>
      <c r="DS304" s="73">
        <f t="shared" si="238"/>
        <v>4.4425297698360203E-11</v>
      </c>
      <c r="DT304" s="73">
        <f t="shared" si="239"/>
        <v>4.4425297698365199E-11</v>
      </c>
      <c r="DV304" s="74">
        <v>9.9999999999999994E-12</v>
      </c>
      <c r="DW304" s="74">
        <v>0.26591217376999998</v>
      </c>
      <c r="DX304" s="74">
        <v>89586.373523026894</v>
      </c>
      <c r="DY304" s="73">
        <f t="shared" si="240"/>
        <v>-7.2413314052215601E-12</v>
      </c>
      <c r="DZ304" s="73">
        <f t="shared" si="241"/>
        <v>-7.2539738462727692E-12</v>
      </c>
      <c r="EA304" s="73">
        <f t="shared" si="242"/>
        <v>-7.2539749067330891E-12</v>
      </c>
      <c r="EB304" s="73">
        <f t="shared" si="243"/>
        <v>-7.2539749068222986E-12</v>
      </c>
      <c r="ED304" s="74"/>
      <c r="EE304" s="74"/>
      <c r="EF304" s="74"/>
      <c r="EL304" s="74"/>
      <c r="EM304" s="74"/>
      <c r="EN304" s="74"/>
      <c r="ET304" s="74"/>
      <c r="EU304" s="74"/>
      <c r="EV304" s="74"/>
    </row>
    <row r="305" spans="12:152" s="73" customFormat="1" ht="13.5" x14ac:dyDescent="0.3">
      <c r="L305" s="74"/>
      <c r="N305" s="74">
        <v>6E-9</v>
      </c>
      <c r="O305" s="74">
        <v>0.33902061393999999</v>
      </c>
      <c r="P305" s="74">
        <v>50483.640613645999</v>
      </c>
      <c r="Q305" s="73">
        <f t="shared" si="212"/>
        <v>-5.6697144128423798E-9</v>
      </c>
      <c r="R305" s="73">
        <f t="shared" si="213"/>
        <v>-5.671741391711578E-9</v>
      </c>
      <c r="S305" s="73">
        <f t="shared" si="214"/>
        <v>-5.6717415616462842E-9</v>
      </c>
      <c r="T305" s="73">
        <f t="shared" si="215"/>
        <v>-5.6717415616605258E-9</v>
      </c>
      <c r="V305" s="74">
        <v>5.6000000000000003E-10</v>
      </c>
      <c r="W305" s="74">
        <v>2.3349562065999998</v>
      </c>
      <c r="X305" s="74">
        <v>104358.726113297</v>
      </c>
      <c r="Y305" s="73">
        <f t="shared" si="216"/>
        <v>3.6602884386946946E-10</v>
      </c>
      <c r="Z305" s="73">
        <f t="shared" si="217"/>
        <v>3.6693391112458863E-10</v>
      </c>
      <c r="AA305" s="73">
        <f t="shared" si="218"/>
        <v>3.6693398704547793E-10</v>
      </c>
      <c r="AB305" s="73">
        <f t="shared" si="219"/>
        <v>3.6693398705192249E-10</v>
      </c>
      <c r="AD305" s="74">
        <v>3E-11</v>
      </c>
      <c r="AE305" s="74">
        <v>2.9163224541799999</v>
      </c>
      <c r="AF305" s="74">
        <v>166740.70439565601</v>
      </c>
      <c r="AG305" s="73">
        <f t="shared" si="220"/>
        <v>-2.9870187390627734E-11</v>
      </c>
      <c r="AH305" s="73">
        <f t="shared" si="221"/>
        <v>-2.9860492314003745E-11</v>
      </c>
      <c r="AI305" s="73">
        <f t="shared" si="222"/>
        <v>-2.9860491485361369E-11</v>
      </c>
      <c r="AJ305" s="73">
        <f t="shared" si="223"/>
        <v>-2.9860491485291718E-11</v>
      </c>
      <c r="AL305" s="74"/>
      <c r="AM305" s="74"/>
      <c r="AN305" s="74"/>
      <c r="AT305" s="74"/>
      <c r="AU305" s="74"/>
      <c r="AV305" s="74"/>
      <c r="BB305" s="74"/>
      <c r="BC305" s="74"/>
      <c r="BD305" s="74"/>
      <c r="BJ305" s="74">
        <v>1.1800000000000001E-9</v>
      </c>
      <c r="BK305" s="74">
        <v>0.87294905518999999</v>
      </c>
      <c r="BL305" s="74">
        <v>137210.226309116</v>
      </c>
      <c r="BM305" s="73">
        <f t="shared" si="224"/>
        <v>5.3135469769349793E-10</v>
      </c>
      <c r="BN305" s="73">
        <f t="shared" si="225"/>
        <v>5.2839164178667284E-10</v>
      </c>
      <c r="BO305" s="73">
        <f t="shared" si="226"/>
        <v>5.2839139282736854E-10</v>
      </c>
      <c r="BP305" s="73">
        <f t="shared" si="227"/>
        <v>5.2839139280625744E-10</v>
      </c>
      <c r="BR305" s="74">
        <v>1.4000000000000001E-10</v>
      </c>
      <c r="BS305" s="74">
        <v>5.2628161263299997</v>
      </c>
      <c r="BT305" s="74">
        <v>391318.54712361202</v>
      </c>
      <c r="BU305" s="73">
        <f t="shared" si="228"/>
        <v>-1.0640710005430093E-10</v>
      </c>
      <c r="BV305" s="73">
        <f t="shared" si="229"/>
        <v>-1.056744787419726E-10</v>
      </c>
      <c r="BW305" s="73">
        <f t="shared" si="230"/>
        <v>-1.0567441694399153E-10</v>
      </c>
      <c r="BX305" s="73">
        <f t="shared" si="231"/>
        <v>-1.0567441693872978E-10</v>
      </c>
      <c r="BZ305" s="74"/>
      <c r="CA305" s="74"/>
      <c r="CB305" s="74"/>
      <c r="CH305" s="74"/>
      <c r="CI305" s="74"/>
      <c r="CJ305" s="74"/>
      <c r="CP305" s="74"/>
      <c r="CQ305" s="74"/>
      <c r="CR305" s="74"/>
      <c r="CX305" s="74"/>
      <c r="CY305" s="74"/>
      <c r="CZ305" s="74"/>
      <c r="DF305" s="74">
        <v>8.6000000000000003E-10</v>
      </c>
      <c r="DG305" s="74">
        <v>2.0869774867999999</v>
      </c>
      <c r="DH305" s="74">
        <v>78259.828089364499</v>
      </c>
      <c r="DI305" s="73">
        <f t="shared" si="232"/>
        <v>-5.8046106529272833E-10</v>
      </c>
      <c r="DJ305" s="73">
        <f t="shared" si="233"/>
        <v>-5.8147746546253791E-10</v>
      </c>
      <c r="DK305" s="73">
        <f t="shared" si="234"/>
        <v>-5.8147755073886035E-10</v>
      </c>
      <c r="DL305" s="73">
        <f t="shared" si="235"/>
        <v>-5.8147755074606386E-10</v>
      </c>
      <c r="DN305" s="74">
        <v>7.9999999999999995E-11</v>
      </c>
      <c r="DO305" s="74">
        <v>2.4087590783700001</v>
      </c>
      <c r="DP305" s="74">
        <v>146314.133303234</v>
      </c>
      <c r="DQ305" s="73">
        <f t="shared" si="236"/>
        <v>-6.4073615491235441E-11</v>
      </c>
      <c r="DR305" s="73">
        <f t="shared" si="237"/>
        <v>-6.4216879717254087E-11</v>
      </c>
      <c r="DS305" s="73">
        <f t="shared" si="238"/>
        <v>-6.4216891721814004E-11</v>
      </c>
      <c r="DT305" s="73">
        <f t="shared" si="239"/>
        <v>-6.4216891722833711E-11</v>
      </c>
      <c r="DV305" s="74">
        <v>9.9999999999999994E-12</v>
      </c>
      <c r="DW305" s="74">
        <v>3.2549145952399998</v>
      </c>
      <c r="DX305" s="74">
        <v>46848.330174765601</v>
      </c>
      <c r="DY305" s="73">
        <f t="shared" si="240"/>
        <v>-7.2924586930462939E-12</v>
      </c>
      <c r="DZ305" s="73">
        <f t="shared" si="241"/>
        <v>-7.2990210593670857E-12</v>
      </c>
      <c r="EA305" s="73">
        <f t="shared" si="242"/>
        <v>-7.299021610074962E-12</v>
      </c>
      <c r="EB305" s="73">
        <f t="shared" si="243"/>
        <v>-7.2990216101215894E-12</v>
      </c>
      <c r="ED305" s="74"/>
      <c r="EE305" s="74"/>
      <c r="EF305" s="74"/>
      <c r="EL305" s="74"/>
      <c r="EM305" s="74"/>
      <c r="EN305" s="74"/>
      <c r="ET305" s="74"/>
      <c r="EU305" s="74"/>
      <c r="EV305" s="74"/>
    </row>
    <row r="306" spans="12:152" s="73" customFormat="1" ht="13.5" x14ac:dyDescent="0.3">
      <c r="L306" s="74"/>
      <c r="N306" s="74">
        <v>4.4299999999999998E-9</v>
      </c>
      <c r="O306" s="74">
        <v>3.3338548489900002</v>
      </c>
      <c r="P306" s="74">
        <v>78690.307615598504</v>
      </c>
      <c r="Q306" s="73">
        <f t="shared" si="212"/>
        <v>4.1519166962365363E-9</v>
      </c>
      <c r="R306" s="73">
        <f t="shared" si="213"/>
        <v>4.1494214529727349E-9</v>
      </c>
      <c r="S306" s="73">
        <f t="shared" si="214"/>
        <v>4.1494212430143868E-9</v>
      </c>
      <c r="T306" s="73">
        <f t="shared" si="215"/>
        <v>4.149421242996748E-9</v>
      </c>
      <c r="V306" s="74">
        <v>6.2000000000000003E-10</v>
      </c>
      <c r="W306" s="74">
        <v>3.4196731176599999</v>
      </c>
      <c r="X306" s="74">
        <v>104355.493901654</v>
      </c>
      <c r="Y306" s="73">
        <f t="shared" si="216"/>
        <v>-1.949477064700568E-10</v>
      </c>
      <c r="Z306" s="73">
        <f t="shared" si="217"/>
        <v>-1.9368928137194993E-10</v>
      </c>
      <c r="AA306" s="73">
        <f t="shared" si="218"/>
        <v>-1.9368917567482687E-10</v>
      </c>
      <c r="AB306" s="73">
        <f t="shared" si="219"/>
        <v>-1.9368917566585449E-10</v>
      </c>
      <c r="AD306" s="74">
        <v>1.9999999999999999E-11</v>
      </c>
      <c r="AE306" s="74">
        <v>0.72039482289000001</v>
      </c>
      <c r="AF306" s="74">
        <v>7994.5284420241996</v>
      </c>
      <c r="AG306" s="73">
        <f t="shared" si="220"/>
        <v>3.7888485123187096E-12</v>
      </c>
      <c r="AH306" s="73">
        <f t="shared" si="221"/>
        <v>3.7856328830326418E-12</v>
      </c>
      <c r="AI306" s="73">
        <f t="shared" si="222"/>
        <v>3.7856326130374156E-12</v>
      </c>
      <c r="AJ306" s="73">
        <f t="shared" si="223"/>
        <v>3.7856326130145308E-12</v>
      </c>
      <c r="AL306" s="74"/>
      <c r="AM306" s="74"/>
      <c r="AN306" s="74"/>
      <c r="AT306" s="74"/>
      <c r="AU306" s="74"/>
      <c r="AV306" s="74"/>
      <c r="BB306" s="74"/>
      <c r="BC306" s="74"/>
      <c r="BD306" s="74"/>
      <c r="BJ306" s="74">
        <v>1.1200000000000001E-9</v>
      </c>
      <c r="BK306" s="74">
        <v>2.4139042644900002</v>
      </c>
      <c r="BL306" s="74">
        <v>97580.901965051104</v>
      </c>
      <c r="BM306" s="73">
        <f t="shared" si="224"/>
        <v>-7.7352311024039785E-10</v>
      </c>
      <c r="BN306" s="73">
        <f t="shared" si="225"/>
        <v>-7.7514042643481188E-10</v>
      </c>
      <c r="BO306" s="73">
        <f t="shared" si="226"/>
        <v>-7.7514056209814309E-10</v>
      </c>
      <c r="BP306" s="73">
        <f t="shared" si="227"/>
        <v>-7.7514056210953968E-10</v>
      </c>
      <c r="BR306" s="74">
        <v>1.2999999999999999E-10</v>
      </c>
      <c r="BS306" s="74">
        <v>2.28140033187</v>
      </c>
      <c r="BT306" s="74">
        <v>26521.614879451001</v>
      </c>
      <c r="BU306" s="73">
        <f t="shared" si="228"/>
        <v>1.142665103436362E-10</v>
      </c>
      <c r="BV306" s="73">
        <f t="shared" si="229"/>
        <v>1.1423281775141128E-10</v>
      </c>
      <c r="BW306" s="73">
        <f t="shared" si="230"/>
        <v>1.142328149210946E-10</v>
      </c>
      <c r="BX306" s="73">
        <f t="shared" si="231"/>
        <v>1.1423281492085474E-10</v>
      </c>
      <c r="BZ306" s="74"/>
      <c r="CA306" s="74"/>
      <c r="CB306" s="74"/>
      <c r="CH306" s="74"/>
      <c r="CI306" s="74"/>
      <c r="CJ306" s="74"/>
      <c r="CP306" s="74"/>
      <c r="CQ306" s="74"/>
      <c r="CR306" s="74"/>
      <c r="CX306" s="74"/>
      <c r="CY306" s="74"/>
      <c r="CZ306" s="74"/>
      <c r="DF306" s="74">
        <v>7.4000000000000003E-10</v>
      </c>
      <c r="DG306" s="74">
        <v>0.86501751699999996</v>
      </c>
      <c r="DH306" s="74">
        <v>50579.619840863699</v>
      </c>
      <c r="DI306" s="73">
        <f t="shared" si="232"/>
        <v>5.5469166747925566E-10</v>
      </c>
      <c r="DJ306" s="73">
        <f t="shared" si="233"/>
        <v>5.5418393676359756E-10</v>
      </c>
      <c r="DK306" s="73">
        <f t="shared" si="234"/>
        <v>5.5418389410850591E-10</v>
      </c>
      <c r="DL306" s="73">
        <f t="shared" si="235"/>
        <v>5.5418389410493787E-10</v>
      </c>
      <c r="DN306" s="74">
        <v>7.0000000000000004E-11</v>
      </c>
      <c r="DO306" s="74">
        <v>6.0364043334300002</v>
      </c>
      <c r="DP306" s="74">
        <v>53242.3017603384</v>
      </c>
      <c r="DQ306" s="73">
        <f t="shared" si="236"/>
        <v>-5.8890186291885045E-11</v>
      </c>
      <c r="DR306" s="73">
        <f t="shared" si="237"/>
        <v>-5.893141730391569E-11</v>
      </c>
      <c r="DS306" s="73">
        <f t="shared" si="238"/>
        <v>-5.8931420762811346E-11</v>
      </c>
      <c r="DT306" s="73">
        <f t="shared" si="239"/>
        <v>-5.893142076310767E-11</v>
      </c>
      <c r="DV306" s="74">
        <v>9.9999999999999994E-12</v>
      </c>
      <c r="DW306" s="74">
        <v>5.0050134882700004</v>
      </c>
      <c r="DX306" s="74">
        <v>51639.001771052899</v>
      </c>
      <c r="DY306" s="73">
        <f t="shared" si="240"/>
        <v>-2.0126603898692531E-12</v>
      </c>
      <c r="DZ306" s="73">
        <f t="shared" si="241"/>
        <v>-2.0022989945672032E-12</v>
      </c>
      <c r="EA306" s="73">
        <f t="shared" si="242"/>
        <v>-2.0022981245101045E-12</v>
      </c>
      <c r="EB306" s="73">
        <f t="shared" si="243"/>
        <v>-2.0022981244354769E-12</v>
      </c>
      <c r="ED306" s="74"/>
      <c r="EE306" s="74"/>
      <c r="EF306" s="74"/>
      <c r="EL306" s="74"/>
      <c r="EM306" s="74"/>
      <c r="EN306" s="74"/>
      <c r="ET306" s="74"/>
      <c r="EU306" s="74"/>
      <c r="EV306" s="74"/>
    </row>
    <row r="307" spans="12:152" s="73" customFormat="1" ht="13.5" x14ac:dyDescent="0.3">
      <c r="L307" s="74"/>
      <c r="N307" s="74">
        <v>4.4100000000000003E-9</v>
      </c>
      <c r="O307" s="74">
        <v>1.31034191525</v>
      </c>
      <c r="P307" s="74">
        <v>76044.952320535798</v>
      </c>
      <c r="Q307" s="73">
        <f t="shared" si="212"/>
        <v>9.0978434869026112E-10</v>
      </c>
      <c r="R307" s="73">
        <f t="shared" si="213"/>
        <v>9.0306219315754001E-10</v>
      </c>
      <c r="S307" s="73">
        <f t="shared" si="214"/>
        <v>9.0306162865964781E-10</v>
      </c>
      <c r="T307" s="73">
        <f t="shared" si="215"/>
        <v>9.0306162861155584E-10</v>
      </c>
      <c r="V307" s="74">
        <v>5.0000000000000003E-10</v>
      </c>
      <c r="W307" s="74">
        <v>1.2085439097799999</v>
      </c>
      <c r="X307" s="74">
        <v>23976.252828196601</v>
      </c>
      <c r="Y307" s="73">
        <f t="shared" si="216"/>
        <v>2.39691464740056E-10</v>
      </c>
      <c r="Z307" s="73">
        <f t="shared" si="217"/>
        <v>2.3990692400286691E-10</v>
      </c>
      <c r="AA307" s="73">
        <f t="shared" si="218"/>
        <v>2.399069420908325E-10</v>
      </c>
      <c r="AB307" s="73">
        <f t="shared" si="219"/>
        <v>2.3990694209235364E-10</v>
      </c>
      <c r="AD307" s="74">
        <v>1.9999999999999999E-11</v>
      </c>
      <c r="AE307" s="74">
        <v>5.4330983926299998</v>
      </c>
      <c r="AF307" s="74">
        <v>78903.606711036497</v>
      </c>
      <c r="AG307" s="73">
        <f t="shared" si="220"/>
        <v>9.5011956462080504E-12</v>
      </c>
      <c r="AH307" s="73">
        <f t="shared" si="221"/>
        <v>9.4727413114967085E-12</v>
      </c>
      <c r="AI307" s="73">
        <f t="shared" si="222"/>
        <v>9.472738921374053E-12</v>
      </c>
      <c r="AJ307" s="73">
        <f t="shared" si="223"/>
        <v>9.4727389211697944E-12</v>
      </c>
      <c r="AL307" s="74"/>
      <c r="AM307" s="74"/>
      <c r="AN307" s="74"/>
      <c r="AT307" s="74"/>
      <c r="AU307" s="74"/>
      <c r="AV307" s="74"/>
      <c r="BB307" s="74"/>
      <c r="BC307" s="74"/>
      <c r="BD307" s="74"/>
      <c r="BJ307" s="74">
        <v>1.3000000000000001E-9</v>
      </c>
      <c r="BK307" s="74">
        <v>1.2226791206800001</v>
      </c>
      <c r="BL307" s="74">
        <v>209812.60368468601</v>
      </c>
      <c r="BM307" s="73">
        <f t="shared" si="224"/>
        <v>-1.2216260363902818E-9</v>
      </c>
      <c r="BN307" s="73">
        <f t="shared" si="225"/>
        <v>-1.2235251773047518E-9</v>
      </c>
      <c r="BO307" s="73">
        <f t="shared" si="226"/>
        <v>-1.223525335812263E-9</v>
      </c>
      <c r="BP307" s="73">
        <f t="shared" si="227"/>
        <v>-1.2235253358256477E-9</v>
      </c>
      <c r="BR307" s="74">
        <v>1.2999999999999999E-10</v>
      </c>
      <c r="BS307" s="74">
        <v>4.7556443437300002</v>
      </c>
      <c r="BT307" s="74">
        <v>536.80451209540001</v>
      </c>
      <c r="BU307" s="73">
        <f t="shared" si="228"/>
        <v>7.9992422097932396E-11</v>
      </c>
      <c r="BV307" s="73">
        <f t="shared" si="229"/>
        <v>7.9993548793636054E-11</v>
      </c>
      <c r="BW307" s="73">
        <f t="shared" si="230"/>
        <v>7.9993548888235207E-11</v>
      </c>
      <c r="BX307" s="73">
        <f t="shared" si="231"/>
        <v>7.9993548888243221E-11</v>
      </c>
      <c r="BZ307" s="74"/>
      <c r="CA307" s="74"/>
      <c r="CB307" s="74"/>
      <c r="CH307" s="74"/>
      <c r="CI307" s="74"/>
      <c r="CJ307" s="74"/>
      <c r="CP307" s="74"/>
      <c r="CQ307" s="74"/>
      <c r="CR307" s="74"/>
      <c r="CX307" s="74"/>
      <c r="CY307" s="74"/>
      <c r="CZ307" s="74"/>
      <c r="DF307" s="74">
        <v>8.1999999999999996E-10</v>
      </c>
      <c r="DG307" s="74">
        <v>1.0265988395600001</v>
      </c>
      <c r="DH307" s="74">
        <v>74821.134479757093</v>
      </c>
      <c r="DI307" s="73">
        <f t="shared" si="232"/>
        <v>-7.3209331462263678E-10</v>
      </c>
      <c r="DJ307" s="73">
        <f t="shared" si="233"/>
        <v>-7.3265852035345971E-10</v>
      </c>
      <c r="DK307" s="73">
        <f t="shared" si="234"/>
        <v>-7.3265856773706129E-10</v>
      </c>
      <c r="DL307" s="73">
        <f t="shared" si="235"/>
        <v>-7.3265856774108035E-10</v>
      </c>
      <c r="DN307" s="74">
        <v>7.0000000000000004E-11</v>
      </c>
      <c r="DO307" s="74">
        <v>0.86406939215</v>
      </c>
      <c r="DP307" s="74">
        <v>104358.726113297</v>
      </c>
      <c r="DQ307" s="73">
        <f t="shared" si="236"/>
        <v>5.7276856434767742E-11</v>
      </c>
      <c r="DR307" s="73">
        <f t="shared" si="237"/>
        <v>5.7190710828734369E-11</v>
      </c>
      <c r="DS307" s="73">
        <f t="shared" si="238"/>
        <v>5.7190703584805071E-11</v>
      </c>
      <c r="DT307" s="73">
        <f t="shared" si="239"/>
        <v>5.7190703584190166E-11</v>
      </c>
      <c r="DV307" s="74">
        <v>0</v>
      </c>
      <c r="DW307" s="74">
        <v>5.5033483400699996</v>
      </c>
      <c r="DX307" s="74">
        <v>124156.439857879</v>
      </c>
      <c r="DY307" s="73">
        <f t="shared" si="240"/>
        <v>0</v>
      </c>
      <c r="DZ307" s="73">
        <f t="shared" si="241"/>
        <v>0</v>
      </c>
      <c r="EA307" s="73">
        <f t="shared" si="242"/>
        <v>0</v>
      </c>
      <c r="EB307" s="73">
        <f t="shared" si="243"/>
        <v>0</v>
      </c>
      <c r="ED307" s="74"/>
      <c r="EE307" s="74"/>
      <c r="EF307" s="74"/>
      <c r="EL307" s="74"/>
      <c r="EM307" s="74"/>
      <c r="EN307" s="74"/>
      <c r="ET307" s="74"/>
      <c r="EU307" s="74"/>
      <c r="EV307" s="74"/>
    </row>
    <row r="308" spans="12:152" s="73" customFormat="1" ht="13.5" x14ac:dyDescent="0.3">
      <c r="L308" s="74"/>
      <c r="N308" s="74">
        <v>5.8800000000000004E-9</v>
      </c>
      <c r="O308" s="74">
        <v>2.3707428841099998</v>
      </c>
      <c r="P308" s="74">
        <v>121335.608713753</v>
      </c>
      <c r="Q308" s="73">
        <f t="shared" si="212"/>
        <v>5.7944218537575896E-9</v>
      </c>
      <c r="R308" s="73">
        <f t="shared" si="213"/>
        <v>5.7968880056723096E-9</v>
      </c>
      <c r="S308" s="73">
        <f t="shared" si="214"/>
        <v>5.7968882112324448E-9</v>
      </c>
      <c r="T308" s="73">
        <f t="shared" si="215"/>
        <v>5.7968882112499166E-9</v>
      </c>
      <c r="V308" s="74">
        <v>6.3999999999999996E-10</v>
      </c>
      <c r="W308" s="74">
        <v>0.58512976749000001</v>
      </c>
      <c r="X308" s="74">
        <v>307.55762096960001</v>
      </c>
      <c r="Y308" s="73">
        <f t="shared" si="216"/>
        <v>4.8836877203454795E-10</v>
      </c>
      <c r="Z308" s="73">
        <f t="shared" si="217"/>
        <v>4.8836616635750939E-10</v>
      </c>
      <c r="AA308" s="73">
        <f t="shared" si="218"/>
        <v>4.8836616613873076E-10</v>
      </c>
      <c r="AB308" s="73">
        <f t="shared" si="219"/>
        <v>4.8836616613871236E-10</v>
      </c>
      <c r="AD308" s="74">
        <v>1.9999999999999999E-11</v>
      </c>
      <c r="AE308" s="74">
        <v>1.12849064703</v>
      </c>
      <c r="AF308" s="74">
        <v>183724.70054311201</v>
      </c>
      <c r="AG308" s="73">
        <f t="shared" si="220"/>
        <v>1.5887304243322173E-11</v>
      </c>
      <c r="AH308" s="73">
        <f t="shared" si="221"/>
        <v>1.5932908244475604E-11</v>
      </c>
      <c r="AI308" s="73">
        <f t="shared" si="222"/>
        <v>1.593291206401673E-11</v>
      </c>
      <c r="AJ308" s="73">
        <f t="shared" si="223"/>
        <v>1.5932912064341078E-11</v>
      </c>
      <c r="AL308" s="74"/>
      <c r="AM308" s="74"/>
      <c r="AN308" s="74"/>
      <c r="AT308" s="74"/>
      <c r="AU308" s="74"/>
      <c r="AV308" s="74"/>
      <c r="BB308" s="74"/>
      <c r="BC308" s="74"/>
      <c r="BD308" s="74"/>
      <c r="BJ308" s="74">
        <v>1.0999999999999999E-9</v>
      </c>
      <c r="BK308" s="74">
        <v>3.1568722673299998</v>
      </c>
      <c r="BL308" s="74">
        <v>25234.7067598221</v>
      </c>
      <c r="BM308" s="73">
        <f t="shared" si="224"/>
        <v>-1.1320324672644522E-10</v>
      </c>
      <c r="BN308" s="73">
        <f t="shared" si="225"/>
        <v>-1.1376875620901539E-10</v>
      </c>
      <c r="BO308" s="73">
        <f t="shared" si="226"/>
        <v>-1.1376880368908186E-10</v>
      </c>
      <c r="BP308" s="73">
        <f t="shared" si="227"/>
        <v>-1.1376880369312437E-10</v>
      </c>
      <c r="BR308" s="74">
        <v>1.2999999999999999E-10</v>
      </c>
      <c r="BS308" s="74">
        <v>3.7289503909200001</v>
      </c>
      <c r="BT308" s="74">
        <v>130419.84594697101</v>
      </c>
      <c r="BU308" s="73">
        <f t="shared" si="228"/>
        <v>-1.9606110803244918E-11</v>
      </c>
      <c r="BV308" s="73">
        <f t="shared" si="229"/>
        <v>-1.9949332290903849E-11</v>
      </c>
      <c r="BW308" s="73">
        <f t="shared" si="230"/>
        <v>-1.9949361102545935E-11</v>
      </c>
      <c r="BX308" s="73">
        <f t="shared" si="231"/>
        <v>-1.9949361104999446E-11</v>
      </c>
      <c r="BZ308" s="74"/>
      <c r="CA308" s="74"/>
      <c r="CB308" s="74"/>
      <c r="CH308" s="74"/>
      <c r="CI308" s="74"/>
      <c r="CJ308" s="74"/>
      <c r="CP308" s="74"/>
      <c r="CQ308" s="74"/>
      <c r="CR308" s="74"/>
      <c r="CX308" s="74"/>
      <c r="CY308" s="74"/>
      <c r="CZ308" s="74"/>
      <c r="DF308" s="74">
        <v>5.9000000000000003E-10</v>
      </c>
      <c r="DG308" s="74">
        <v>2.45952644668</v>
      </c>
      <c r="DH308" s="74">
        <v>51543.022543835199</v>
      </c>
      <c r="DI308" s="73">
        <f t="shared" si="232"/>
        <v>-4.0651869582796409E-10</v>
      </c>
      <c r="DJ308" s="73">
        <f t="shared" si="233"/>
        <v>-4.0696988956612978E-10</v>
      </c>
      <c r="DK308" s="73">
        <f t="shared" si="234"/>
        <v>-4.0696992743019002E-10</v>
      </c>
      <c r="DL308" s="73">
        <f t="shared" si="235"/>
        <v>-4.0696992743339529E-10</v>
      </c>
      <c r="DN308" s="74">
        <v>7.0000000000000004E-11</v>
      </c>
      <c r="DO308" s="74">
        <v>3.4576176218199999</v>
      </c>
      <c r="DP308" s="74">
        <v>26237.466338708698</v>
      </c>
      <c r="DQ308" s="73">
        <f t="shared" si="236"/>
        <v>-4.9050274709584E-11</v>
      </c>
      <c r="DR308" s="73">
        <f t="shared" si="237"/>
        <v>-4.9023429706267265E-11</v>
      </c>
      <c r="DS308" s="73">
        <f t="shared" si="238"/>
        <v>-4.9023427451713791E-11</v>
      </c>
      <c r="DT308" s="73">
        <f t="shared" si="239"/>
        <v>-4.9023427451520651E-11</v>
      </c>
      <c r="DV308" s="74">
        <v>0</v>
      </c>
      <c r="DW308" s="74">
        <v>4.8310142985400004</v>
      </c>
      <c r="DX308" s="74">
        <v>76.266071275599998</v>
      </c>
      <c r="DY308" s="73">
        <f t="shared" si="240"/>
        <v>0</v>
      </c>
      <c r="DZ308" s="73">
        <f t="shared" si="241"/>
        <v>0</v>
      </c>
      <c r="EA308" s="73">
        <f t="shared" si="242"/>
        <v>0</v>
      </c>
      <c r="EB308" s="73">
        <f t="shared" si="243"/>
        <v>0</v>
      </c>
      <c r="ED308" s="74"/>
      <c r="EE308" s="74"/>
      <c r="EF308" s="74"/>
      <c r="EL308" s="74"/>
      <c r="EM308" s="74"/>
      <c r="EN308" s="74"/>
      <c r="ET308" s="74"/>
      <c r="EU308" s="74"/>
      <c r="EV308" s="74"/>
    </row>
    <row r="309" spans="12:152" s="73" customFormat="1" ht="13.5" x14ac:dyDescent="0.3">
      <c r="L309" s="74"/>
      <c r="N309" s="74">
        <v>4.2700000000000004E-9</v>
      </c>
      <c r="O309" s="74">
        <v>0.14810668870999999</v>
      </c>
      <c r="P309" s="74">
        <v>50593.846934865302</v>
      </c>
      <c r="Q309" s="73">
        <f t="shared" si="212"/>
        <v>1.510589151103607E-9</v>
      </c>
      <c r="R309" s="73">
        <f t="shared" si="213"/>
        <v>1.5064496349283432E-9</v>
      </c>
      <c r="S309" s="73">
        <f t="shared" si="214"/>
        <v>1.5064492872981866E-9</v>
      </c>
      <c r="T309" s="73">
        <f t="shared" si="215"/>
        <v>1.5064492872686619E-9</v>
      </c>
      <c r="V309" s="74">
        <v>6.2000000000000003E-10</v>
      </c>
      <c r="W309" s="74">
        <v>3.6924578516</v>
      </c>
      <c r="X309" s="74">
        <v>641.41356173898998</v>
      </c>
      <c r="Y309" s="73">
        <f t="shared" si="216"/>
        <v>1.6698997940072307E-11</v>
      </c>
      <c r="Z309" s="73">
        <f t="shared" si="217"/>
        <v>1.6707140196780477E-11</v>
      </c>
      <c r="AA309" s="73">
        <f t="shared" si="218"/>
        <v>1.6707140880420987E-11</v>
      </c>
      <c r="AB309" s="73">
        <f t="shared" si="219"/>
        <v>1.6707140880478237E-11</v>
      </c>
      <c r="AD309" s="74">
        <v>3E-11</v>
      </c>
      <c r="AE309" s="74">
        <v>1.9466813083500001</v>
      </c>
      <c r="AF309" s="74">
        <v>143005.667407853</v>
      </c>
      <c r="AG309" s="73">
        <f t="shared" si="220"/>
        <v>2.9668518701271616E-11</v>
      </c>
      <c r="AH309" s="73">
        <f t="shared" si="221"/>
        <v>2.9655364944294327E-11</v>
      </c>
      <c r="AI309" s="73">
        <f t="shared" si="222"/>
        <v>2.965536382919566E-11</v>
      </c>
      <c r="AJ309" s="73">
        <f t="shared" si="223"/>
        <v>2.9655363829100812E-11</v>
      </c>
      <c r="AL309" s="74"/>
      <c r="AM309" s="74"/>
      <c r="AN309" s="74"/>
      <c r="AT309" s="74"/>
      <c r="AU309" s="74"/>
      <c r="AV309" s="74"/>
      <c r="BB309" s="74"/>
      <c r="BC309" s="74"/>
      <c r="BD309" s="74"/>
      <c r="BJ309" s="74">
        <v>1.09E-9</v>
      </c>
      <c r="BK309" s="74">
        <v>2.8546580556899999</v>
      </c>
      <c r="BL309" s="74">
        <v>24395.7374720718</v>
      </c>
      <c r="BM309" s="73">
        <f t="shared" si="224"/>
        <v>-1.0839503351885896E-9</v>
      </c>
      <c r="BN309" s="73">
        <f t="shared" si="225"/>
        <v>-1.0840075028269471E-9</v>
      </c>
      <c r="BO309" s="73">
        <f t="shared" si="226"/>
        <v>-1.0840075076154955E-9</v>
      </c>
      <c r="BP309" s="73">
        <f t="shared" si="227"/>
        <v>-1.0840075076159041E-9</v>
      </c>
      <c r="BR309" s="74">
        <v>1.5E-10</v>
      </c>
      <c r="BS309" s="74">
        <v>6.2638899719600003</v>
      </c>
      <c r="BT309" s="74">
        <v>54509.002676020398</v>
      </c>
      <c r="BU309" s="73">
        <f t="shared" si="228"/>
        <v>1.221771325955859E-10</v>
      </c>
      <c r="BV309" s="73">
        <f t="shared" si="229"/>
        <v>1.220799009197459E-10</v>
      </c>
      <c r="BW309" s="73">
        <f t="shared" si="230"/>
        <v>1.220798927495921E-10</v>
      </c>
      <c r="BX309" s="73">
        <f t="shared" si="231"/>
        <v>1.2207989274889848E-10</v>
      </c>
      <c r="BZ309" s="74"/>
      <c r="CA309" s="74"/>
      <c r="CB309" s="74"/>
      <c r="CH309" s="74"/>
      <c r="CI309" s="74"/>
      <c r="CJ309" s="74"/>
      <c r="CP309" s="74"/>
      <c r="CQ309" s="74"/>
      <c r="CR309" s="74"/>
      <c r="CX309" s="74"/>
      <c r="CY309" s="74"/>
      <c r="CZ309" s="74"/>
      <c r="DF309" s="74">
        <v>6.2000000000000003E-10</v>
      </c>
      <c r="DG309" s="74">
        <v>0.94273311929000003</v>
      </c>
      <c r="DH309" s="74">
        <v>25344.913081041599</v>
      </c>
      <c r="DI309" s="73">
        <f t="shared" si="232"/>
        <v>-3.1197135636241429E-10</v>
      </c>
      <c r="DJ309" s="73">
        <f t="shared" si="233"/>
        <v>-3.1224945227363243E-10</v>
      </c>
      <c r="DK309" s="73">
        <f t="shared" si="234"/>
        <v>-3.1224947561960209E-10</v>
      </c>
      <c r="DL309" s="73">
        <f t="shared" si="235"/>
        <v>-3.1224947562158122E-10</v>
      </c>
      <c r="DN309" s="74">
        <v>8.9999999999999999E-11</v>
      </c>
      <c r="DO309" s="74">
        <v>3.3062859752999998</v>
      </c>
      <c r="DP309" s="74">
        <v>12725.453434775</v>
      </c>
      <c r="DQ309" s="73">
        <f t="shared" si="236"/>
        <v>-7.919981396949136E-11</v>
      </c>
      <c r="DR309" s="73">
        <f t="shared" si="237"/>
        <v>-7.918866932319031E-11</v>
      </c>
      <c r="DS309" s="73">
        <f t="shared" si="238"/>
        <v>-7.918866838723798E-11</v>
      </c>
      <c r="DT309" s="73">
        <f t="shared" si="239"/>
        <v>-7.9188668387158958E-11</v>
      </c>
      <c r="DV309" s="74">
        <v>0</v>
      </c>
      <c r="DW309" s="74">
        <v>4.3403036677599998</v>
      </c>
      <c r="DX309" s="74">
        <v>80482.466528909295</v>
      </c>
      <c r="DY309" s="73">
        <f t="shared" si="240"/>
        <v>0</v>
      </c>
      <c r="DZ309" s="73">
        <f t="shared" si="241"/>
        <v>0</v>
      </c>
      <c r="EA309" s="73">
        <f t="shared" si="242"/>
        <v>0</v>
      </c>
      <c r="EB309" s="73">
        <f t="shared" si="243"/>
        <v>0</v>
      </c>
      <c r="ED309" s="74"/>
      <c r="EE309" s="74"/>
      <c r="EF309" s="74"/>
      <c r="EL309" s="74"/>
      <c r="EM309" s="74"/>
      <c r="EN309" s="74"/>
      <c r="ET309" s="74"/>
      <c r="EU309" s="74"/>
      <c r="EV309" s="74"/>
    </row>
    <row r="310" spans="12:152" s="73" customFormat="1" ht="13.5" x14ac:dyDescent="0.3">
      <c r="L310" s="74"/>
      <c r="N310" s="74">
        <v>4.1299999999999996E-9</v>
      </c>
      <c r="O310" s="74">
        <v>3.33346664325</v>
      </c>
      <c r="P310" s="74">
        <v>79852.782320006299</v>
      </c>
      <c r="Q310" s="73">
        <f t="shared" si="212"/>
        <v>3.9133280627181091E-9</v>
      </c>
      <c r="R310" s="73">
        <f t="shared" si="213"/>
        <v>3.9111636841328018E-9</v>
      </c>
      <c r="S310" s="73">
        <f t="shared" si="214"/>
        <v>3.9111635019678944E-9</v>
      </c>
      <c r="T310" s="73">
        <f t="shared" si="215"/>
        <v>3.9111635019525113E-9</v>
      </c>
      <c r="V310" s="74">
        <v>6.2000000000000003E-10</v>
      </c>
      <c r="W310" s="74">
        <v>4.4731771062099996</v>
      </c>
      <c r="X310" s="74">
        <v>636.99627202420004</v>
      </c>
      <c r="Y310" s="73">
        <f t="shared" si="216"/>
        <v>-3.9083287962632513E-10</v>
      </c>
      <c r="Z310" s="73">
        <f t="shared" si="217"/>
        <v>-3.9082660008897691E-10</v>
      </c>
      <c r="AA310" s="73">
        <f t="shared" si="218"/>
        <v>-3.908265995617309E-10</v>
      </c>
      <c r="AB310" s="73">
        <f t="shared" si="219"/>
        <v>-3.9082659956168639E-10</v>
      </c>
      <c r="AD310" s="74">
        <v>3E-11</v>
      </c>
      <c r="AE310" s="74">
        <v>0.56289392959999995</v>
      </c>
      <c r="AF310" s="74">
        <v>104347.73123093801</v>
      </c>
      <c r="AG310" s="73">
        <f t="shared" si="220"/>
        <v>1.3815868238723905E-11</v>
      </c>
      <c r="AH310" s="73">
        <f t="shared" si="221"/>
        <v>1.3758923128984118E-11</v>
      </c>
      <c r="AI310" s="73">
        <f t="shared" si="222"/>
        <v>1.3758918345118092E-11</v>
      </c>
      <c r="AJ310" s="73">
        <f t="shared" si="223"/>
        <v>1.3758918344711972E-11</v>
      </c>
      <c r="AL310" s="74"/>
      <c r="AM310" s="74"/>
      <c r="AN310" s="74"/>
      <c r="AT310" s="74"/>
      <c r="AU310" s="74"/>
      <c r="AV310" s="74"/>
      <c r="BB310" s="74"/>
      <c r="BC310" s="74"/>
      <c r="BD310" s="74"/>
      <c r="BJ310" s="74">
        <v>1.08E-9</v>
      </c>
      <c r="BK310" s="74">
        <v>5.7358716071</v>
      </c>
      <c r="BL310" s="74">
        <v>853.19638175199998</v>
      </c>
      <c r="BM310" s="73">
        <f t="shared" si="224"/>
        <v>7.947422600524349E-10</v>
      </c>
      <c r="BN310" s="73">
        <f t="shared" si="225"/>
        <v>7.9475503935071294E-10</v>
      </c>
      <c r="BO310" s="73">
        <f t="shared" si="226"/>
        <v>7.9475504042367714E-10</v>
      </c>
      <c r="BP310" s="73">
        <f t="shared" si="227"/>
        <v>7.9475504042376813E-10</v>
      </c>
      <c r="BR310" s="74">
        <v>1.4000000000000001E-10</v>
      </c>
      <c r="BS310" s="74">
        <v>1.3280290970499999</v>
      </c>
      <c r="BT310" s="74">
        <v>20760.427033191401</v>
      </c>
      <c r="BU310" s="73">
        <f t="shared" si="228"/>
        <v>9.9990179754755472E-11</v>
      </c>
      <c r="BV310" s="73">
        <f t="shared" si="229"/>
        <v>9.9948504032306628E-11</v>
      </c>
      <c r="BW310" s="73">
        <f t="shared" si="230"/>
        <v>9.9948500532370652E-11</v>
      </c>
      <c r="BX310" s="73">
        <f t="shared" si="231"/>
        <v>9.994850053207531E-11</v>
      </c>
      <c r="BZ310" s="74"/>
      <c r="CA310" s="74"/>
      <c r="CB310" s="74"/>
      <c r="CH310" s="74"/>
      <c r="CI310" s="74"/>
      <c r="CJ310" s="74"/>
      <c r="CP310" s="74"/>
      <c r="CQ310" s="74"/>
      <c r="CR310" s="74"/>
      <c r="CX310" s="74"/>
      <c r="CY310" s="74"/>
      <c r="CZ310" s="74"/>
      <c r="DF310" s="74">
        <v>5.7999999999999996E-10</v>
      </c>
      <c r="DG310" s="74">
        <v>2.95861781205</v>
      </c>
      <c r="DH310" s="74">
        <v>52182.434842048402</v>
      </c>
      <c r="DI310" s="73">
        <f t="shared" si="232"/>
        <v>-3.734032552483877E-10</v>
      </c>
      <c r="DJ310" s="73">
        <f t="shared" si="233"/>
        <v>-3.7292869412732921E-10</v>
      </c>
      <c r="DK310" s="73">
        <f t="shared" si="234"/>
        <v>-3.7292865426427871E-10</v>
      </c>
      <c r="DL310" s="73">
        <f t="shared" si="235"/>
        <v>-3.7292865426094564E-10</v>
      </c>
      <c r="DN310" s="74">
        <v>7.0000000000000004E-11</v>
      </c>
      <c r="DO310" s="74">
        <v>0.74174993098999997</v>
      </c>
      <c r="DP310" s="74">
        <v>124156.439857879</v>
      </c>
      <c r="DQ310" s="73">
        <f t="shared" si="236"/>
        <v>6.513109396114417E-11</v>
      </c>
      <c r="DR310" s="73">
        <f t="shared" si="237"/>
        <v>6.5196111472182432E-11</v>
      </c>
      <c r="DS310" s="73">
        <f t="shared" si="238"/>
        <v>6.5196116913488804E-11</v>
      </c>
      <c r="DT310" s="73">
        <f t="shared" si="239"/>
        <v>6.5196116913952362E-11</v>
      </c>
      <c r="DV310" s="74">
        <v>9.9999999999999994E-12</v>
      </c>
      <c r="DW310" s="74">
        <v>3.5516144378700001</v>
      </c>
      <c r="DX310" s="74">
        <v>116917.764266279</v>
      </c>
      <c r="DY310" s="73">
        <f t="shared" si="240"/>
        <v>2.7958115545802324E-12</v>
      </c>
      <c r="DZ310" s="73">
        <f t="shared" si="241"/>
        <v>2.7728114105620832E-12</v>
      </c>
      <c r="EA310" s="73">
        <f t="shared" si="242"/>
        <v>2.7728094787546425E-12</v>
      </c>
      <c r="EB310" s="73">
        <f t="shared" si="243"/>
        <v>2.7728094785907986E-12</v>
      </c>
      <c r="ED310" s="74"/>
      <c r="EE310" s="74"/>
      <c r="EF310" s="74"/>
      <c r="EL310" s="74"/>
      <c r="EM310" s="74"/>
      <c r="EN310" s="74"/>
      <c r="ET310" s="74"/>
      <c r="EU310" s="74"/>
      <c r="EV310" s="74"/>
    </row>
    <row r="311" spans="12:152" s="73" customFormat="1" ht="13.5" x14ac:dyDescent="0.3">
      <c r="L311" s="74"/>
      <c r="N311" s="74">
        <v>4.0300000000000004E-9</v>
      </c>
      <c r="O311" s="74">
        <v>5.2070553694899999</v>
      </c>
      <c r="P311" s="74">
        <v>146314.133303234</v>
      </c>
      <c r="Q311" s="73">
        <f t="shared" si="212"/>
        <v>3.8515871754562677E-9</v>
      </c>
      <c r="R311" s="73">
        <f t="shared" si="213"/>
        <v>3.8551235586359039E-9</v>
      </c>
      <c r="S311" s="73">
        <f t="shared" si="214"/>
        <v>3.855123854104659E-9</v>
      </c>
      <c r="T311" s="73">
        <f t="shared" si="215"/>
        <v>3.8551238541297573E-9</v>
      </c>
      <c r="V311" s="74">
        <v>4.8999999999999996E-10</v>
      </c>
      <c r="W311" s="74">
        <v>4.0929192684700002</v>
      </c>
      <c r="X311" s="74">
        <v>52815.703569462399</v>
      </c>
      <c r="Y311" s="73">
        <f t="shared" si="216"/>
        <v>2.1186699825008097E-10</v>
      </c>
      <c r="Z311" s="73">
        <f t="shared" si="217"/>
        <v>2.1234483178280699E-10</v>
      </c>
      <c r="AA311" s="73">
        <f t="shared" si="218"/>
        <v>2.1234487189228248E-10</v>
      </c>
      <c r="AB311" s="73">
        <f t="shared" si="219"/>
        <v>2.1234487189564613E-10</v>
      </c>
      <c r="AD311" s="74">
        <v>1.9999999999999999E-11</v>
      </c>
      <c r="AE311" s="74">
        <v>1.7848295730499999</v>
      </c>
      <c r="AF311" s="74">
        <v>156531.300184803</v>
      </c>
      <c r="AG311" s="73">
        <f t="shared" si="220"/>
        <v>1.7151924332453869E-11</v>
      </c>
      <c r="AH311" s="73">
        <f t="shared" si="221"/>
        <v>1.7118857028454468E-11</v>
      </c>
      <c r="AI311" s="73">
        <f t="shared" si="222"/>
        <v>1.7118854244664476E-11</v>
      </c>
      <c r="AJ311" s="73">
        <f t="shared" si="223"/>
        <v>1.711885424442934E-11</v>
      </c>
      <c r="AL311" s="74"/>
      <c r="AM311" s="74"/>
      <c r="AN311" s="74"/>
      <c r="AT311" s="74"/>
      <c r="AU311" s="74"/>
      <c r="AV311" s="74"/>
      <c r="BB311" s="74"/>
      <c r="BC311" s="74"/>
      <c r="BD311" s="74"/>
      <c r="BJ311" s="74">
        <v>1.4100000000000001E-9</v>
      </c>
      <c r="BK311" s="74">
        <v>4.7687589774300001</v>
      </c>
      <c r="BL311" s="74">
        <v>28421.099534446199</v>
      </c>
      <c r="BM311" s="73">
        <f t="shared" si="224"/>
        <v>2.0404808525558173E-10</v>
      </c>
      <c r="BN311" s="73">
        <f t="shared" si="225"/>
        <v>2.0486020153479782E-10</v>
      </c>
      <c r="BO311" s="73">
        <f t="shared" si="226"/>
        <v>2.0486026971880147E-10</v>
      </c>
      <c r="BP311" s="73">
        <f t="shared" si="227"/>
        <v>2.0486026972459028E-10</v>
      </c>
      <c r="BR311" s="74">
        <v>1.2E-10</v>
      </c>
      <c r="BS311" s="74">
        <v>0.96182853079999997</v>
      </c>
      <c r="BT311" s="74">
        <v>157057.109814539</v>
      </c>
      <c r="BU311" s="73">
        <f t="shared" si="228"/>
        <v>7.5180171506148167E-11</v>
      </c>
      <c r="BV311" s="73">
        <f t="shared" si="229"/>
        <v>7.5480654967438582E-11</v>
      </c>
      <c r="BW311" s="73">
        <f t="shared" si="230"/>
        <v>7.5480680163866818E-11</v>
      </c>
      <c r="BX311" s="73">
        <f t="shared" si="231"/>
        <v>7.5480680165987929E-11</v>
      </c>
      <c r="BZ311" s="74"/>
      <c r="CA311" s="74"/>
      <c r="CB311" s="74"/>
      <c r="CH311" s="74"/>
      <c r="CI311" s="74"/>
      <c r="CJ311" s="74"/>
      <c r="CP311" s="74"/>
      <c r="CQ311" s="74"/>
      <c r="CR311" s="74"/>
      <c r="CX311" s="74"/>
      <c r="CY311" s="74"/>
      <c r="CZ311" s="74"/>
      <c r="DF311" s="74">
        <v>5.7999999999999996E-10</v>
      </c>
      <c r="DG311" s="74">
        <v>4.2040272657799997</v>
      </c>
      <c r="DH311" s="74">
        <v>96357.0841242725</v>
      </c>
      <c r="DI311" s="73">
        <f t="shared" si="232"/>
        <v>1.0217446298713806E-13</v>
      </c>
      <c r="DJ311" s="73">
        <f t="shared" si="233"/>
        <v>-1.0425054252887845E-12</v>
      </c>
      <c r="DK311" s="73">
        <f t="shared" si="234"/>
        <v>-1.0426015347855948E-12</v>
      </c>
      <c r="DL311" s="73">
        <f t="shared" si="235"/>
        <v>-1.0426015429619389E-12</v>
      </c>
      <c r="DN311" s="74">
        <v>7.9999999999999995E-11</v>
      </c>
      <c r="DO311" s="74">
        <v>5.6260015428000001</v>
      </c>
      <c r="DP311" s="74">
        <v>131395.115449479</v>
      </c>
      <c r="DQ311" s="73">
        <f t="shared" si="236"/>
        <v>-7.62565853641277E-11</v>
      </c>
      <c r="DR311" s="73">
        <f t="shared" si="237"/>
        <v>-7.6321397738663278E-11</v>
      </c>
      <c r="DS311" s="73">
        <f t="shared" si="238"/>
        <v>-7.6321403157240666E-11</v>
      </c>
      <c r="DT311" s="73">
        <f t="shared" si="239"/>
        <v>-7.6321403157698678E-11</v>
      </c>
      <c r="DV311" s="74">
        <v>0</v>
      </c>
      <c r="DW311" s="74">
        <v>4.9630299738700003</v>
      </c>
      <c r="DX311" s="74">
        <v>26521.614879451001</v>
      </c>
      <c r="DY311" s="73">
        <f t="shared" si="240"/>
        <v>0</v>
      </c>
      <c r="DZ311" s="73">
        <f t="shared" si="241"/>
        <v>0</v>
      </c>
      <c r="EA311" s="73">
        <f t="shared" si="242"/>
        <v>0</v>
      </c>
      <c r="EB311" s="73">
        <f t="shared" si="243"/>
        <v>0</v>
      </c>
      <c r="ED311" s="74"/>
      <c r="EE311" s="74"/>
      <c r="EF311" s="74"/>
      <c r="EL311" s="74"/>
      <c r="EM311" s="74"/>
      <c r="EN311" s="74"/>
      <c r="ET311" s="74"/>
      <c r="EU311" s="74"/>
      <c r="EV311" s="74"/>
    </row>
    <row r="312" spans="12:152" s="73" customFormat="1" ht="13.5" x14ac:dyDescent="0.3">
      <c r="L312" s="74"/>
      <c r="N312" s="74">
        <v>5.2400000000000001E-9</v>
      </c>
      <c r="O312" s="74">
        <v>5.0285396039299997</v>
      </c>
      <c r="P312" s="74">
        <v>71492.998823476897</v>
      </c>
      <c r="Q312" s="73">
        <f t="shared" si="212"/>
        <v>-4.0762190562473361E-9</v>
      </c>
      <c r="R312" s="73">
        <f t="shared" si="213"/>
        <v>-4.0810362890608733E-9</v>
      </c>
      <c r="S312" s="73">
        <f t="shared" si="214"/>
        <v>-4.0810366931582448E-9</v>
      </c>
      <c r="T312" s="73">
        <f t="shared" si="215"/>
        <v>-4.0810366931926216E-9</v>
      </c>
      <c r="V312" s="74">
        <v>6.0999999999999996E-10</v>
      </c>
      <c r="W312" s="74">
        <v>0.78849475911</v>
      </c>
      <c r="X312" s="74">
        <v>155997.72788435</v>
      </c>
      <c r="Y312" s="73">
        <f t="shared" si="216"/>
        <v>-4.3451394617002777E-10</v>
      </c>
      <c r="Z312" s="73">
        <f t="shared" si="217"/>
        <v>-4.3314378337323132E-10</v>
      </c>
      <c r="AA312" s="73">
        <f t="shared" si="218"/>
        <v>-4.3314366814579073E-10</v>
      </c>
      <c r="AB312" s="73">
        <f t="shared" si="219"/>
        <v>-4.3314366813602457E-10</v>
      </c>
      <c r="AD312" s="74">
        <v>3E-11</v>
      </c>
      <c r="AE312" s="74">
        <v>5.0354242485</v>
      </c>
      <c r="AF312" s="74">
        <v>130443.397043228</v>
      </c>
      <c r="AG312" s="73">
        <f t="shared" si="220"/>
        <v>2.9983465996761885E-11</v>
      </c>
      <c r="AH312" s="73">
        <f t="shared" si="221"/>
        <v>2.9980698263759785E-11</v>
      </c>
      <c r="AI312" s="73">
        <f t="shared" si="222"/>
        <v>2.9980698022389904E-11</v>
      </c>
      <c r="AJ312" s="73">
        <f t="shared" si="223"/>
        <v>2.9980698022369838E-11</v>
      </c>
      <c r="AL312" s="74"/>
      <c r="AM312" s="74"/>
      <c r="AN312" s="74"/>
      <c r="AT312" s="74"/>
      <c r="AU312" s="74"/>
      <c r="AV312" s="74"/>
      <c r="BB312" s="74"/>
      <c r="BC312" s="74"/>
      <c r="BD312" s="74"/>
      <c r="BJ312" s="74">
        <v>1.43E-9</v>
      </c>
      <c r="BK312" s="74">
        <v>0.57659923971000004</v>
      </c>
      <c r="BL312" s="74">
        <v>170049.17029103599</v>
      </c>
      <c r="BM312" s="73">
        <f t="shared" si="224"/>
        <v>-7.2698826553841198E-10</v>
      </c>
      <c r="BN312" s="73">
        <f t="shared" si="225"/>
        <v>-7.3127281053186639E-10</v>
      </c>
      <c r="BO312" s="73">
        <f t="shared" si="226"/>
        <v>-7.312731698990011E-10</v>
      </c>
      <c r="BP312" s="73">
        <f t="shared" si="227"/>
        <v>-7.3127316992973675E-10</v>
      </c>
      <c r="BR312" s="74">
        <v>1.7000000000000001E-10</v>
      </c>
      <c r="BS312" s="74">
        <v>3.0016893322199998</v>
      </c>
      <c r="BT312" s="74">
        <v>207593.84658049999</v>
      </c>
      <c r="BU312" s="73">
        <f t="shared" si="228"/>
        <v>1.3546614726194481E-10</v>
      </c>
      <c r="BV312" s="73">
        <f t="shared" si="229"/>
        <v>1.3590162941352118E-10</v>
      </c>
      <c r="BW312" s="73">
        <f t="shared" si="230"/>
        <v>1.359016658744617E-10</v>
      </c>
      <c r="BX312" s="73">
        <f t="shared" si="231"/>
        <v>1.3590166587752698E-10</v>
      </c>
      <c r="BZ312" s="74"/>
      <c r="CA312" s="74"/>
      <c r="CB312" s="74"/>
      <c r="CH312" s="74"/>
      <c r="CI312" s="74"/>
      <c r="CJ312" s="74"/>
      <c r="CP312" s="74"/>
      <c r="CQ312" s="74"/>
      <c r="CR312" s="74"/>
      <c r="CX312" s="74"/>
      <c r="CY312" s="74"/>
      <c r="CZ312" s="74"/>
      <c r="DF312" s="74">
        <v>6.0999999999999996E-10</v>
      </c>
      <c r="DG312" s="74">
        <v>2.8150026597800002</v>
      </c>
      <c r="DH312" s="74">
        <v>26202.342430259399</v>
      </c>
      <c r="DI312" s="73">
        <f t="shared" si="232"/>
        <v>2.5799493598157849E-10</v>
      </c>
      <c r="DJ312" s="73">
        <f t="shared" si="233"/>
        <v>2.5829154979653045E-10</v>
      </c>
      <c r="DK312" s="73">
        <f t="shared" si="234"/>
        <v>2.5829157469770357E-10</v>
      </c>
      <c r="DL312" s="73">
        <f t="shared" si="235"/>
        <v>2.5829157469980823E-10</v>
      </c>
      <c r="DN312" s="74">
        <v>7.0000000000000004E-11</v>
      </c>
      <c r="DO312" s="74">
        <v>2.5267981824299999</v>
      </c>
      <c r="DP312" s="74">
        <v>77829.997686845702</v>
      </c>
      <c r="DQ312" s="73">
        <f t="shared" si="236"/>
        <v>-5.8871093891975625E-11</v>
      </c>
      <c r="DR312" s="73">
        <f t="shared" si="237"/>
        <v>-5.8931389406846772E-11</v>
      </c>
      <c r="DS312" s="73">
        <f t="shared" si="238"/>
        <v>-5.8931394463094404E-11</v>
      </c>
      <c r="DT312" s="73">
        <f t="shared" si="239"/>
        <v>-5.8931394463523866E-11</v>
      </c>
      <c r="DV312" s="74">
        <v>9.9999999999999994E-12</v>
      </c>
      <c r="DW312" s="74">
        <v>0.12176395772</v>
      </c>
      <c r="DX312" s="74">
        <v>6681.2248533995999</v>
      </c>
      <c r="DY312" s="73">
        <f t="shared" si="240"/>
        <v>-2.4989564658256737E-12</v>
      </c>
      <c r="DZ312" s="73">
        <f t="shared" si="241"/>
        <v>-2.4976314102340035E-12</v>
      </c>
      <c r="EA312" s="73">
        <f t="shared" si="242"/>
        <v>-2.4976312989777171E-12</v>
      </c>
      <c r="EB312" s="73">
        <f t="shared" si="243"/>
        <v>-2.4976312989682223E-12</v>
      </c>
      <c r="ED312" s="74"/>
      <c r="EE312" s="74"/>
      <c r="EF312" s="74"/>
      <c r="EL312" s="74"/>
      <c r="EM312" s="74"/>
      <c r="EN312" s="74"/>
      <c r="ET312" s="74"/>
      <c r="EU312" s="74"/>
      <c r="EV312" s="74"/>
    </row>
    <row r="313" spans="12:152" s="73" customFormat="1" ht="13.5" x14ac:dyDescent="0.3">
      <c r="L313" s="74"/>
      <c r="N313" s="74">
        <v>4.18E-9</v>
      </c>
      <c r="O313" s="74">
        <v>5.9911364474499997</v>
      </c>
      <c r="P313" s="74">
        <v>103711.715279982</v>
      </c>
      <c r="Q313" s="73">
        <f t="shared" si="212"/>
        <v>4.0065121228743356E-9</v>
      </c>
      <c r="R313" s="73">
        <f t="shared" si="213"/>
        <v>4.0090346196799254E-9</v>
      </c>
      <c r="S313" s="73">
        <f t="shared" si="214"/>
        <v>4.0090348307145008E-9</v>
      </c>
      <c r="T313" s="73">
        <f t="shared" si="215"/>
        <v>4.0090348307325259E-9</v>
      </c>
      <c r="V313" s="74">
        <v>4.7000000000000003E-10</v>
      </c>
      <c r="W313" s="74">
        <v>2.1465925460999999</v>
      </c>
      <c r="X313" s="74">
        <v>7994.5284420241996</v>
      </c>
      <c r="Y313" s="73">
        <f t="shared" si="216"/>
        <v>4.6950292158805191E-10</v>
      </c>
      <c r="Z313" s="73">
        <f t="shared" si="217"/>
        <v>4.6950645385735327E-10</v>
      </c>
      <c r="AA313" s="73">
        <f t="shared" si="218"/>
        <v>4.6950645415340142E-10</v>
      </c>
      <c r="AB313" s="73">
        <f t="shared" si="219"/>
        <v>4.6950645415342654E-10</v>
      </c>
      <c r="AD313" s="74">
        <v>3E-11</v>
      </c>
      <c r="AE313" s="74">
        <v>4.7273516043099999</v>
      </c>
      <c r="AF313" s="74">
        <v>78149.270136037303</v>
      </c>
      <c r="AG313" s="73">
        <f t="shared" si="220"/>
        <v>3.1084129543465479E-12</v>
      </c>
      <c r="AH313" s="73">
        <f t="shared" si="221"/>
        <v>3.0606478237661299E-12</v>
      </c>
      <c r="AI313" s="73">
        <f t="shared" si="222"/>
        <v>3.0606438129770364E-12</v>
      </c>
      <c r="AJ313" s="73">
        <f t="shared" si="223"/>
        <v>3.0606438126377558E-12</v>
      </c>
      <c r="AL313" s="74"/>
      <c r="AM313" s="74"/>
      <c r="AN313" s="74"/>
      <c r="AT313" s="74"/>
      <c r="AU313" s="74"/>
      <c r="AV313" s="74"/>
      <c r="BB313" s="74"/>
      <c r="BC313" s="74"/>
      <c r="BD313" s="74"/>
      <c r="BJ313" s="74">
        <v>1.27E-9</v>
      </c>
      <c r="BK313" s="74">
        <v>5.3959055618700003</v>
      </c>
      <c r="BL313" s="74">
        <v>110634.688416288</v>
      </c>
      <c r="BM313" s="73">
        <f t="shared" si="224"/>
        <v>7.2707657264581366E-10</v>
      </c>
      <c r="BN313" s="73">
        <f t="shared" si="225"/>
        <v>7.2471515031875453E-10</v>
      </c>
      <c r="BO313" s="73">
        <f t="shared" si="226"/>
        <v>7.2471495189256608E-10</v>
      </c>
      <c r="BP313" s="73">
        <f t="shared" si="227"/>
        <v>7.2471495187572964E-10</v>
      </c>
      <c r="BR313" s="74">
        <v>1.5999999999999999E-10</v>
      </c>
      <c r="BS313" s="74">
        <v>0.54167157981000003</v>
      </c>
      <c r="BT313" s="74">
        <v>52061.366994463096</v>
      </c>
      <c r="BU313" s="73">
        <f t="shared" si="228"/>
        <v>-8.2573416330054848E-11</v>
      </c>
      <c r="BV313" s="73">
        <f t="shared" si="229"/>
        <v>-8.2719504558597482E-11</v>
      </c>
      <c r="BW313" s="73">
        <f t="shared" si="230"/>
        <v>-8.2719516820518169E-11</v>
      </c>
      <c r="BX313" s="73">
        <f t="shared" si="231"/>
        <v>-8.2719516821545811E-11</v>
      </c>
      <c r="BZ313" s="74"/>
      <c r="CA313" s="74"/>
      <c r="CB313" s="74"/>
      <c r="CH313" s="74"/>
      <c r="CI313" s="74"/>
      <c r="CJ313" s="74"/>
      <c r="CP313" s="74"/>
      <c r="CQ313" s="74"/>
      <c r="CR313" s="74"/>
      <c r="CX313" s="74"/>
      <c r="CY313" s="74"/>
      <c r="CZ313" s="74"/>
      <c r="DF313" s="74">
        <v>5.7E-10</v>
      </c>
      <c r="DG313" s="74">
        <v>2.27689377996</v>
      </c>
      <c r="DH313" s="74">
        <v>124156.439857879</v>
      </c>
      <c r="DI313" s="73">
        <f t="shared" si="232"/>
        <v>-1.8983002725433806E-10</v>
      </c>
      <c r="DJ313" s="73">
        <f t="shared" si="233"/>
        <v>-1.8846266518169836E-10</v>
      </c>
      <c r="DK313" s="73">
        <f t="shared" si="234"/>
        <v>-1.8846255032392897E-10</v>
      </c>
      <c r="DL313" s="73">
        <f t="shared" si="235"/>
        <v>-1.8846255031414389E-10</v>
      </c>
      <c r="DN313" s="74">
        <v>7.9999999999999995E-11</v>
      </c>
      <c r="DO313" s="74">
        <v>1.9325590401599999</v>
      </c>
      <c r="DP313" s="74">
        <v>77844.224780847304</v>
      </c>
      <c r="DQ313" s="73">
        <f t="shared" si="236"/>
        <v>-7.8267824429273265E-11</v>
      </c>
      <c r="DR313" s="73">
        <f t="shared" si="237"/>
        <v>-7.8294124166495752E-11</v>
      </c>
      <c r="DS313" s="73">
        <f t="shared" si="238"/>
        <v>-7.8294126366320746E-11</v>
      </c>
      <c r="DT313" s="73">
        <f t="shared" si="239"/>
        <v>-7.8294126366507573E-11</v>
      </c>
      <c r="DV313" s="74">
        <v>9.9999999999999994E-12</v>
      </c>
      <c r="DW313" s="74">
        <v>6.9329292089999994E-2</v>
      </c>
      <c r="DX313" s="74">
        <v>48847.670626868203</v>
      </c>
      <c r="DY313" s="73">
        <f t="shared" si="240"/>
        <v>-1.9468871906312373E-12</v>
      </c>
      <c r="DZ313" s="73">
        <f t="shared" si="241"/>
        <v>-1.9370726765617371E-12</v>
      </c>
      <c r="EA313" s="73">
        <f t="shared" si="242"/>
        <v>-1.9370718524337271E-12</v>
      </c>
      <c r="EB313" s="73">
        <f t="shared" si="243"/>
        <v>-1.9370718523645764E-12</v>
      </c>
      <c r="ED313" s="74"/>
      <c r="EE313" s="74"/>
      <c r="EF313" s="74"/>
      <c r="EL313" s="74"/>
      <c r="EM313" s="74"/>
      <c r="EN313" s="74"/>
      <c r="ET313" s="74"/>
      <c r="EU313" s="74"/>
      <c r="EV313" s="74"/>
    </row>
    <row r="314" spans="12:152" s="73" customFormat="1" ht="13.5" x14ac:dyDescent="0.3">
      <c r="L314" s="74"/>
      <c r="N314" s="74">
        <v>3.8799999999999998E-9</v>
      </c>
      <c r="O314" s="74">
        <v>4.4414203736399998</v>
      </c>
      <c r="P314" s="74">
        <v>29416.0387978543</v>
      </c>
      <c r="Q314" s="73">
        <f t="shared" si="212"/>
        <v>-8.0804218038017234E-11</v>
      </c>
      <c r="R314" s="73">
        <f t="shared" si="213"/>
        <v>-8.3141394942409198E-11</v>
      </c>
      <c r="S314" s="73">
        <f t="shared" si="214"/>
        <v>-8.3141591175361428E-11</v>
      </c>
      <c r="T314" s="73">
        <f t="shared" si="215"/>
        <v>-8.3141591192119564E-11</v>
      </c>
      <c r="V314" s="74">
        <v>4.7000000000000003E-10</v>
      </c>
      <c r="W314" s="74">
        <v>5.0786608499999997E-3</v>
      </c>
      <c r="X314" s="74">
        <v>104138.313470858</v>
      </c>
      <c r="Y314" s="73">
        <f t="shared" si="216"/>
        <v>1.5628377712483671E-10</v>
      </c>
      <c r="Z314" s="73">
        <f t="shared" si="217"/>
        <v>1.5722886799608886E-10</v>
      </c>
      <c r="AA314" s="73">
        <f t="shared" si="218"/>
        <v>1.572289473179011E-10</v>
      </c>
      <c r="AB314" s="73">
        <f t="shared" si="219"/>
        <v>1.5722894732454786E-10</v>
      </c>
      <c r="AD314" s="74">
        <v>1.9999999999999999E-11</v>
      </c>
      <c r="AE314" s="74">
        <v>5.3165176327400001</v>
      </c>
      <c r="AF314" s="74">
        <v>208173.534167498</v>
      </c>
      <c r="AG314" s="73">
        <f t="shared" si="220"/>
        <v>1.9649092139528206E-11</v>
      </c>
      <c r="AH314" s="73">
        <f t="shared" si="221"/>
        <v>1.9633009395733195E-11</v>
      </c>
      <c r="AI314" s="73">
        <f t="shared" si="222"/>
        <v>1.9633008030405061E-11</v>
      </c>
      <c r="AJ314" s="73">
        <f t="shared" si="223"/>
        <v>1.9633008030288865E-11</v>
      </c>
      <c r="AL314" s="74"/>
      <c r="AM314" s="74"/>
      <c r="AN314" s="74"/>
      <c r="AT314" s="74"/>
      <c r="AU314" s="74"/>
      <c r="AV314" s="74"/>
      <c r="BB314" s="74"/>
      <c r="BC314" s="74"/>
      <c r="BD314" s="74"/>
      <c r="BJ314" s="74">
        <v>1.0999999999999999E-9</v>
      </c>
      <c r="BK314" s="74">
        <v>0.79294568581000002</v>
      </c>
      <c r="BL314" s="74">
        <v>104564.911661734</v>
      </c>
      <c r="BM314" s="73">
        <f t="shared" si="224"/>
        <v>-9.7755487250169318E-10</v>
      </c>
      <c r="BN314" s="73">
        <f t="shared" si="225"/>
        <v>-9.7647242780849241E-10</v>
      </c>
      <c r="BO314" s="73">
        <f t="shared" si="226"/>
        <v>-9.7647233673614044E-10</v>
      </c>
      <c r="BP314" s="73">
        <f t="shared" si="227"/>
        <v>-9.7647233672842512E-10</v>
      </c>
      <c r="BR314" s="74">
        <v>1.5999999999999999E-10</v>
      </c>
      <c r="BS314" s="74">
        <v>3.7600407742300002</v>
      </c>
      <c r="BT314" s="74">
        <v>178063.36849396001</v>
      </c>
      <c r="BU314" s="73">
        <f t="shared" si="228"/>
        <v>1.2219067635601246E-10</v>
      </c>
      <c r="BV314" s="73">
        <f t="shared" si="229"/>
        <v>1.2181314513846946E-10</v>
      </c>
      <c r="BW314" s="73">
        <f t="shared" si="230"/>
        <v>1.2181311337211387E-10</v>
      </c>
      <c r="BX314" s="73">
        <f t="shared" si="231"/>
        <v>1.2181311336942491E-10</v>
      </c>
      <c r="BZ314" s="74"/>
      <c r="CA314" s="74"/>
      <c r="CB314" s="74"/>
      <c r="CH314" s="74"/>
      <c r="CI314" s="74"/>
      <c r="CJ314" s="74"/>
      <c r="CP314" s="74"/>
      <c r="CQ314" s="74"/>
      <c r="CR314" s="74"/>
      <c r="CX314" s="74"/>
      <c r="CY314" s="74"/>
      <c r="CZ314" s="74"/>
      <c r="DF314" s="74">
        <v>5.7E-10</v>
      </c>
      <c r="DG314" s="74">
        <v>4.3716701701199998</v>
      </c>
      <c r="DH314" s="74">
        <v>1581.9593482830001</v>
      </c>
      <c r="DI314" s="73">
        <f t="shared" si="232"/>
        <v>1.2470136514334825E-10</v>
      </c>
      <c r="DJ314" s="73">
        <f t="shared" si="233"/>
        <v>1.2468334350469691E-10</v>
      </c>
      <c r="DK314" s="73">
        <f t="shared" si="234"/>
        <v>1.2468334199155894E-10</v>
      </c>
      <c r="DL314" s="73">
        <f t="shared" si="235"/>
        <v>1.2468334199143246E-10</v>
      </c>
      <c r="DN314" s="74">
        <v>7.0000000000000004E-11</v>
      </c>
      <c r="DO314" s="74">
        <v>3.6943967792999999</v>
      </c>
      <c r="DP314" s="74">
        <v>85502.3850163225</v>
      </c>
      <c r="DQ314" s="73">
        <f t="shared" si="236"/>
        <v>-5.4003110281982116E-11</v>
      </c>
      <c r="DR314" s="73">
        <f t="shared" si="237"/>
        <v>-5.4081025691037378E-11</v>
      </c>
      <c r="DS314" s="73">
        <f t="shared" si="238"/>
        <v>-5.4081032226010885E-11</v>
      </c>
      <c r="DT314" s="73">
        <f t="shared" si="239"/>
        <v>-5.4081032226566673E-11</v>
      </c>
      <c r="DV314" s="74">
        <v>9.9999999999999994E-12</v>
      </c>
      <c r="DW314" s="74">
        <v>8.695556653E-2</v>
      </c>
      <c r="DX314" s="74">
        <v>26507.3877854493</v>
      </c>
      <c r="DY314" s="73">
        <f t="shared" si="240"/>
        <v>-9.7611927413821342E-12</v>
      </c>
      <c r="DZ314" s="73">
        <f t="shared" si="241"/>
        <v>-9.7623707265001079E-12</v>
      </c>
      <c r="EA314" s="73">
        <f t="shared" si="242"/>
        <v>-9.7623708252853464E-12</v>
      </c>
      <c r="EB314" s="73">
        <f t="shared" si="243"/>
        <v>-9.7623708252936005E-12</v>
      </c>
      <c r="ED314" s="74"/>
      <c r="EE314" s="74"/>
      <c r="EF314" s="74"/>
      <c r="EL314" s="74"/>
      <c r="EM314" s="74"/>
      <c r="EN314" s="74"/>
      <c r="ET314" s="74"/>
      <c r="EU314" s="74"/>
      <c r="EV314" s="74"/>
    </row>
    <row r="315" spans="12:152" s="73" customFormat="1" ht="13.5" x14ac:dyDescent="0.3">
      <c r="L315" s="74"/>
      <c r="N315" s="74">
        <v>3.9000000000000002E-9</v>
      </c>
      <c r="O315" s="74">
        <v>4.02400157761</v>
      </c>
      <c r="P315" s="74">
        <v>51543.022543835199</v>
      </c>
      <c r="Q315" s="73">
        <f t="shared" si="212"/>
        <v>2.8094721746363326E-9</v>
      </c>
      <c r="R315" s="73">
        <f t="shared" si="213"/>
        <v>2.8066149590345705E-9</v>
      </c>
      <c r="S315" s="73">
        <f t="shared" si="214"/>
        <v>2.8066147190058662E-9</v>
      </c>
      <c r="T315" s="73">
        <f t="shared" si="215"/>
        <v>2.8066147189855478E-9</v>
      </c>
      <c r="V315" s="74">
        <v>4.5E-10</v>
      </c>
      <c r="W315" s="74">
        <v>2.2858889369300002</v>
      </c>
      <c r="X315" s="74">
        <v>25764.3977249167</v>
      </c>
      <c r="Y315" s="73">
        <f t="shared" si="216"/>
        <v>4.386699652422873E-10</v>
      </c>
      <c r="Z315" s="73">
        <f t="shared" si="217"/>
        <v>4.3861695263843974E-10</v>
      </c>
      <c r="AA315" s="73">
        <f t="shared" si="218"/>
        <v>4.3861694818226408E-10</v>
      </c>
      <c r="AB315" s="73">
        <f t="shared" si="219"/>
        <v>4.3861694818188673E-10</v>
      </c>
      <c r="AD315" s="74">
        <v>3E-11</v>
      </c>
      <c r="AE315" s="74">
        <v>5.36470448658</v>
      </c>
      <c r="AF315" s="74">
        <v>131395.115449479</v>
      </c>
      <c r="AG315" s="73">
        <f t="shared" si="220"/>
        <v>-2.9968505418872434E-11</v>
      </c>
      <c r="AH315" s="73">
        <f t="shared" si="221"/>
        <v>-2.9972095436209672E-11</v>
      </c>
      <c r="AI315" s="73">
        <f t="shared" si="222"/>
        <v>-2.9972095728521174E-11</v>
      </c>
      <c r="AJ315" s="73">
        <f t="shared" si="223"/>
        <v>-2.9972095728545879E-11</v>
      </c>
      <c r="AL315" s="74"/>
      <c r="AM315" s="74"/>
      <c r="AN315" s="74"/>
      <c r="AT315" s="74"/>
      <c r="AU315" s="74"/>
      <c r="AV315" s="74"/>
      <c r="BB315" s="74"/>
      <c r="BC315" s="74"/>
      <c r="BD315" s="74"/>
      <c r="BJ315" s="74">
        <v>1.03E-9</v>
      </c>
      <c r="BK315" s="74">
        <v>5.7711568093399999</v>
      </c>
      <c r="BL315" s="74">
        <v>182085.631025924</v>
      </c>
      <c r="BM315" s="73">
        <f t="shared" si="224"/>
        <v>-8.1049021858385294E-10</v>
      </c>
      <c r="BN315" s="73">
        <f t="shared" si="225"/>
        <v>-8.1285508763511531E-10</v>
      </c>
      <c r="BO315" s="73">
        <f t="shared" si="226"/>
        <v>-8.1285528571994844E-10</v>
      </c>
      <c r="BP315" s="73">
        <f t="shared" si="227"/>
        <v>-8.1285528573692085E-10</v>
      </c>
      <c r="BR315" s="74">
        <v>1.2E-10</v>
      </c>
      <c r="BS315" s="74">
        <v>0.50356687265</v>
      </c>
      <c r="BT315" s="74">
        <v>5327.4761083827998</v>
      </c>
      <c r="BU315" s="73">
        <f t="shared" si="228"/>
        <v>7.1478372098301652E-11</v>
      </c>
      <c r="BV315" s="73">
        <f t="shared" si="229"/>
        <v>7.1467853951013022E-11</v>
      </c>
      <c r="BW315" s="73">
        <f t="shared" si="230"/>
        <v>7.1467853067852018E-11</v>
      </c>
      <c r="BX315" s="73">
        <f t="shared" si="231"/>
        <v>7.1467853067778037E-11</v>
      </c>
      <c r="BZ315" s="74"/>
      <c r="CA315" s="74"/>
      <c r="CB315" s="74"/>
      <c r="CH315" s="74"/>
      <c r="CI315" s="74"/>
      <c r="CJ315" s="74"/>
      <c r="CP315" s="74"/>
      <c r="CQ315" s="74"/>
      <c r="CR315" s="74"/>
      <c r="CX315" s="74"/>
      <c r="CY315" s="74"/>
      <c r="CZ315" s="74"/>
      <c r="DF315" s="74">
        <v>5.4999999999999996E-10</v>
      </c>
      <c r="DG315" s="74">
        <v>0.12465494355999999</v>
      </c>
      <c r="DH315" s="74">
        <v>25973.463852888901</v>
      </c>
      <c r="DI315" s="73">
        <f t="shared" si="232"/>
        <v>2.927460468394673E-10</v>
      </c>
      <c r="DJ315" s="73">
        <f t="shared" si="233"/>
        <v>2.92993708755195E-10</v>
      </c>
      <c r="DK315" s="73">
        <f t="shared" si="234"/>
        <v>2.929937295458929E-10</v>
      </c>
      <c r="DL315" s="73">
        <f t="shared" si="235"/>
        <v>2.9299372954766565E-10</v>
      </c>
      <c r="DN315" s="74">
        <v>7.0000000000000004E-11</v>
      </c>
      <c r="DO315" s="74">
        <v>5.1429910520300002</v>
      </c>
      <c r="DP315" s="74">
        <v>35472.744149649399</v>
      </c>
      <c r="DQ315" s="73">
        <f t="shared" si="236"/>
        <v>-6.9697831830657909E-11</v>
      </c>
      <c r="DR315" s="73">
        <f t="shared" si="237"/>
        <v>-6.9702533918963834E-11</v>
      </c>
      <c r="DS315" s="73">
        <f t="shared" si="238"/>
        <v>-6.9702534312215941E-11</v>
      </c>
      <c r="DT315" s="73">
        <f t="shared" si="239"/>
        <v>-6.9702534312249661E-11</v>
      </c>
      <c r="DV315" s="74">
        <v>0</v>
      </c>
      <c r="DW315" s="74">
        <v>1.5060174771399999</v>
      </c>
      <c r="DX315" s="74">
        <v>632.78373931320004</v>
      </c>
      <c r="DY315" s="73">
        <f t="shared" si="240"/>
        <v>0</v>
      </c>
      <c r="DZ315" s="73">
        <f t="shared" si="241"/>
        <v>0</v>
      </c>
      <c r="EA315" s="73">
        <f t="shared" si="242"/>
        <v>0</v>
      </c>
      <c r="EB315" s="73">
        <f t="shared" si="243"/>
        <v>0</v>
      </c>
      <c r="ED315" s="74"/>
      <c r="EE315" s="74"/>
      <c r="EF315" s="74"/>
      <c r="EL315" s="74"/>
      <c r="EM315" s="74"/>
      <c r="EN315" s="74"/>
      <c r="ET315" s="74"/>
      <c r="EU315" s="74"/>
      <c r="EV315" s="74"/>
    </row>
    <row r="316" spans="12:152" s="73" customFormat="1" ht="13.5" x14ac:dyDescent="0.3">
      <c r="L316" s="74"/>
      <c r="N316" s="74">
        <v>4.42E-9</v>
      </c>
      <c r="O316" s="74">
        <v>2.3715817834099999</v>
      </c>
      <c r="P316" s="74">
        <v>111590.28815789599</v>
      </c>
      <c r="Q316" s="73">
        <f t="shared" si="212"/>
        <v>2.2710020148021402E-9</v>
      </c>
      <c r="R316" s="73">
        <f t="shared" si="213"/>
        <v>2.2623292140984131E-9</v>
      </c>
      <c r="S316" s="73">
        <f t="shared" si="214"/>
        <v>2.2623284854153689E-9</v>
      </c>
      <c r="T316" s="73">
        <f t="shared" si="215"/>
        <v>2.2623284853540699E-9</v>
      </c>
      <c r="V316" s="74">
        <v>5.1E-10</v>
      </c>
      <c r="W316" s="74">
        <v>2.9834880526499998</v>
      </c>
      <c r="X316" s="74">
        <v>40565.2543247742</v>
      </c>
      <c r="Y316" s="73">
        <f t="shared" si="216"/>
        <v>-2.5995365837621601E-10</v>
      </c>
      <c r="Z316" s="73">
        <f t="shared" si="217"/>
        <v>-2.5958900839288228E-10</v>
      </c>
      <c r="AA316" s="73">
        <f t="shared" si="218"/>
        <v>-2.5958897776860672E-10</v>
      </c>
      <c r="AB316" s="73">
        <f t="shared" si="219"/>
        <v>-2.5958897776601149E-10</v>
      </c>
      <c r="AD316" s="74">
        <v>1.9999999999999999E-11</v>
      </c>
      <c r="AE316" s="74">
        <v>6.5817455260000005E-2</v>
      </c>
      <c r="AF316" s="74">
        <v>196137.07343260999</v>
      </c>
      <c r="AG316" s="73">
        <f t="shared" si="220"/>
        <v>1.9834608706039293E-11</v>
      </c>
      <c r="AH316" s="73">
        <f t="shared" si="221"/>
        <v>1.9844760057945037E-11</v>
      </c>
      <c r="AI316" s="73">
        <f t="shared" si="222"/>
        <v>1.9844760896828455E-11</v>
      </c>
      <c r="AJ316" s="73">
        <f t="shared" si="223"/>
        <v>1.9844760896899709E-11</v>
      </c>
      <c r="AL316" s="74"/>
      <c r="AM316" s="74"/>
      <c r="AN316" s="74"/>
      <c r="AT316" s="74"/>
      <c r="AU316" s="74"/>
      <c r="AV316" s="74"/>
      <c r="BB316" s="74"/>
      <c r="BC316" s="74"/>
      <c r="BD316" s="74"/>
      <c r="BJ316" s="74">
        <v>1.08E-9</v>
      </c>
      <c r="BK316" s="74">
        <v>0.78147749533999999</v>
      </c>
      <c r="BL316" s="74">
        <v>42153.969003049002</v>
      </c>
      <c r="BM316" s="73">
        <f t="shared" si="224"/>
        <v>9.0654296453103784E-10</v>
      </c>
      <c r="BN316" s="73">
        <f t="shared" si="225"/>
        <v>9.0704944924765557E-10</v>
      </c>
      <c r="BO316" s="73">
        <f t="shared" si="226"/>
        <v>9.070494917447462E-10</v>
      </c>
      <c r="BP316" s="73">
        <f t="shared" si="227"/>
        <v>9.0704949174834516E-10</v>
      </c>
      <c r="BR316" s="74">
        <v>1.4000000000000001E-10</v>
      </c>
      <c r="BS316" s="74">
        <v>0.65739903620999995</v>
      </c>
      <c r="BT316" s="74">
        <v>84546.785274713897</v>
      </c>
      <c r="BU316" s="73">
        <f t="shared" si="228"/>
        <v>-7.7814428467967645E-11</v>
      </c>
      <c r="BV316" s="73">
        <f t="shared" si="229"/>
        <v>-7.8015850119059338E-11</v>
      </c>
      <c r="BW316" s="73">
        <f t="shared" si="230"/>
        <v>-7.8015867021025346E-11</v>
      </c>
      <c r="BX316" s="73">
        <f t="shared" si="231"/>
        <v>-7.8015867022452659E-11</v>
      </c>
      <c r="BZ316" s="74"/>
      <c r="CA316" s="74"/>
      <c r="CB316" s="74"/>
      <c r="CH316" s="74"/>
      <c r="CI316" s="74"/>
      <c r="CJ316" s="74"/>
      <c r="CP316" s="74"/>
      <c r="CQ316" s="74"/>
      <c r="CR316" s="74"/>
      <c r="CX316" s="74"/>
      <c r="CY316" s="74"/>
      <c r="CZ316" s="74"/>
      <c r="DF316" s="74">
        <v>5.4E-10</v>
      </c>
      <c r="DG316" s="74">
        <v>4.7930321222099996</v>
      </c>
      <c r="DH316" s="74">
        <v>26164.1692128498</v>
      </c>
      <c r="DI316" s="73">
        <f t="shared" si="232"/>
        <v>-4.3006088108415968E-10</v>
      </c>
      <c r="DJ316" s="73">
        <f t="shared" si="233"/>
        <v>-4.2988581243061553E-10</v>
      </c>
      <c r="DK316" s="73">
        <f t="shared" si="234"/>
        <v>-4.2988579772631604E-10</v>
      </c>
      <c r="DL316" s="73">
        <f t="shared" si="235"/>
        <v>-4.2988579772507139E-10</v>
      </c>
      <c r="DN316" s="74">
        <v>7.9999999999999995E-11</v>
      </c>
      <c r="DO316" s="74">
        <v>1.5211621977100001</v>
      </c>
      <c r="DP316" s="74">
        <v>26081.274582674101</v>
      </c>
      <c r="DQ316" s="73">
        <f t="shared" si="236"/>
        <v>-4.2176488045436771E-11</v>
      </c>
      <c r="DR316" s="73">
        <f t="shared" si="237"/>
        <v>-4.2212796200515651E-11</v>
      </c>
      <c r="DS316" s="73">
        <f t="shared" si="238"/>
        <v>-4.2212799248515057E-11</v>
      </c>
      <c r="DT316" s="73">
        <f t="shared" si="239"/>
        <v>-4.2212799248773867E-11</v>
      </c>
      <c r="DV316" s="74">
        <v>0</v>
      </c>
      <c r="DW316" s="74">
        <v>3.6845373367400001</v>
      </c>
      <c r="DX316" s="74">
        <v>25035.634758385801</v>
      </c>
      <c r="DY316" s="73">
        <f t="shared" si="240"/>
        <v>0</v>
      </c>
      <c r="DZ316" s="73">
        <f t="shared" si="241"/>
        <v>0</v>
      </c>
      <c r="EA316" s="73">
        <f t="shared" si="242"/>
        <v>0</v>
      </c>
      <c r="EB316" s="73">
        <f t="shared" si="243"/>
        <v>0</v>
      </c>
      <c r="ED316" s="74"/>
      <c r="EE316" s="74"/>
      <c r="EF316" s="74"/>
      <c r="EL316" s="74"/>
      <c r="EM316" s="74"/>
      <c r="EN316" s="74"/>
      <c r="ET316" s="74"/>
      <c r="EU316" s="74"/>
      <c r="EV316" s="74"/>
    </row>
    <row r="317" spans="12:152" s="73" customFormat="1" ht="13.5" x14ac:dyDescent="0.3">
      <c r="L317" s="74"/>
      <c r="N317" s="74">
        <v>3.7499999999999997E-9</v>
      </c>
      <c r="O317" s="74">
        <v>4.4756502640800004</v>
      </c>
      <c r="P317" s="74">
        <v>52182.434842048402</v>
      </c>
      <c r="Q317" s="73">
        <f t="shared" si="212"/>
        <v>-2.9950712787691114E-9</v>
      </c>
      <c r="R317" s="73">
        <f t="shared" si="213"/>
        <v>-2.9974813782689589E-9</v>
      </c>
      <c r="S317" s="73">
        <f t="shared" si="214"/>
        <v>-2.9974815804822962E-9</v>
      </c>
      <c r="T317" s="73">
        <f t="shared" si="215"/>
        <v>-2.9974815804992038E-9</v>
      </c>
      <c r="V317" s="74">
        <v>4.7000000000000003E-10</v>
      </c>
      <c r="W317" s="74">
        <v>4.0395725458199996</v>
      </c>
      <c r="X317" s="74">
        <v>77829.997686845702</v>
      </c>
      <c r="Y317" s="73">
        <f t="shared" si="216"/>
        <v>2.3092529285426139E-10</v>
      </c>
      <c r="Z317" s="73">
        <f t="shared" si="217"/>
        <v>2.3027243690225949E-10</v>
      </c>
      <c r="AA317" s="73">
        <f t="shared" si="218"/>
        <v>2.3027238206256677E-10</v>
      </c>
      <c r="AB317" s="73">
        <f t="shared" si="219"/>
        <v>2.3027238205790871E-10</v>
      </c>
      <c r="AD317" s="74">
        <v>1.9999999999999999E-11</v>
      </c>
      <c r="AE317" s="74">
        <v>2.9367801552600001</v>
      </c>
      <c r="AF317" s="74">
        <v>167850.082947749</v>
      </c>
      <c r="AG317" s="73">
        <f t="shared" si="220"/>
        <v>-1.2373374635398265E-11</v>
      </c>
      <c r="AH317" s="73">
        <f t="shared" si="221"/>
        <v>-1.2319281645460184E-11</v>
      </c>
      <c r="AI317" s="73">
        <f t="shared" si="222"/>
        <v>-1.231927709758213E-11</v>
      </c>
      <c r="AJ317" s="73">
        <f t="shared" si="223"/>
        <v>-1.2319277097202396E-11</v>
      </c>
      <c r="AL317" s="74"/>
      <c r="AM317" s="74"/>
      <c r="AN317" s="74"/>
      <c r="AT317" s="74"/>
      <c r="AU317" s="74"/>
      <c r="AV317" s="74"/>
      <c r="BB317" s="74"/>
      <c r="BC317" s="74"/>
      <c r="BD317" s="74"/>
      <c r="BJ317" s="74">
        <v>1.01E-9</v>
      </c>
      <c r="BK317" s="74">
        <v>6.2417623657099996</v>
      </c>
      <c r="BL317" s="74">
        <v>1692.1656695024001</v>
      </c>
      <c r="BM317" s="73">
        <f t="shared" si="224"/>
        <v>-6.8029749031412122E-10</v>
      </c>
      <c r="BN317" s="73">
        <f t="shared" si="225"/>
        <v>-6.8027161622553045E-10</v>
      </c>
      <c r="BO317" s="73">
        <f t="shared" si="226"/>
        <v>-6.8027161405305628E-10</v>
      </c>
      <c r="BP317" s="73">
        <f t="shared" si="227"/>
        <v>-6.8027161405287058E-10</v>
      </c>
      <c r="BR317" s="74">
        <v>1.4000000000000001E-10</v>
      </c>
      <c r="BS317" s="74">
        <v>2.6416619133500001</v>
      </c>
      <c r="BT317" s="74">
        <v>42153.969003049002</v>
      </c>
      <c r="BU317" s="73">
        <f t="shared" si="228"/>
        <v>-1.0646442489887897E-10</v>
      </c>
      <c r="BV317" s="73">
        <f t="shared" si="229"/>
        <v>-1.0638589038888339E-10</v>
      </c>
      <c r="BW317" s="73">
        <f t="shared" si="230"/>
        <v>-1.0638588379163778E-10</v>
      </c>
      <c r="BX317" s="73">
        <f t="shared" si="231"/>
        <v>-1.0638588379107909E-10</v>
      </c>
      <c r="BZ317" s="74"/>
      <c r="CA317" s="74"/>
      <c r="CB317" s="74"/>
      <c r="CH317" s="74"/>
      <c r="CI317" s="74"/>
      <c r="CJ317" s="74"/>
      <c r="CP317" s="74"/>
      <c r="CQ317" s="74"/>
      <c r="CR317" s="74"/>
      <c r="CX317" s="74"/>
      <c r="CY317" s="74"/>
      <c r="CZ317" s="74"/>
      <c r="DF317" s="74">
        <v>5.4E-10</v>
      </c>
      <c r="DG317" s="74">
        <v>3.0562220471799999</v>
      </c>
      <c r="DH317" s="74">
        <v>25565.3257234804</v>
      </c>
      <c r="DI317" s="73">
        <f t="shared" si="232"/>
        <v>-4.8535843255212826E-10</v>
      </c>
      <c r="DJ317" s="73">
        <f t="shared" si="233"/>
        <v>-4.8548230939993973E-10</v>
      </c>
      <c r="DK317" s="73">
        <f t="shared" si="234"/>
        <v>-4.854823197953016E-10</v>
      </c>
      <c r="DL317" s="73">
        <f t="shared" si="235"/>
        <v>-4.8548231979618865E-10</v>
      </c>
      <c r="DN317" s="74">
        <v>7.9999999999999995E-11</v>
      </c>
      <c r="DO317" s="74">
        <v>3.50246944455</v>
      </c>
      <c r="DP317" s="74">
        <v>25863.558345872199</v>
      </c>
      <c r="DQ317" s="73">
        <f t="shared" si="236"/>
        <v>-6.864423640223482E-11</v>
      </c>
      <c r="DR317" s="73">
        <f t="shared" si="237"/>
        <v>-6.8622462551727818E-11</v>
      </c>
      <c r="DS317" s="73">
        <f t="shared" si="238"/>
        <v>-6.8622460722741825E-11</v>
      </c>
      <c r="DT317" s="73">
        <f t="shared" si="239"/>
        <v>-6.8622460722587543E-11</v>
      </c>
      <c r="DV317" s="74">
        <v>0</v>
      </c>
      <c r="DW317" s="74">
        <v>2.1007779593599998</v>
      </c>
      <c r="DX317" s="74">
        <v>86143.798578061498</v>
      </c>
      <c r="DY317" s="73">
        <f t="shared" si="240"/>
        <v>0</v>
      </c>
      <c r="DZ317" s="73">
        <f t="shared" si="241"/>
        <v>0</v>
      </c>
      <c r="EA317" s="73">
        <f t="shared" si="242"/>
        <v>0</v>
      </c>
      <c r="EB317" s="73">
        <f t="shared" si="243"/>
        <v>0</v>
      </c>
      <c r="ED317" s="74"/>
      <c r="EE317" s="74"/>
      <c r="EF317" s="74"/>
      <c r="EL317" s="74"/>
      <c r="EM317" s="74"/>
      <c r="EN317" s="74"/>
      <c r="ET317" s="74"/>
      <c r="EU317" s="74"/>
      <c r="EV317" s="74"/>
    </row>
    <row r="318" spans="12:152" s="73" customFormat="1" ht="13.5" x14ac:dyDescent="0.3">
      <c r="L318" s="74"/>
      <c r="N318" s="74">
        <v>3.8700000000000001E-9</v>
      </c>
      <c r="O318" s="74">
        <v>4.8364015502899997</v>
      </c>
      <c r="P318" s="74">
        <v>130969.206672965</v>
      </c>
      <c r="Q318" s="73">
        <f t="shared" si="212"/>
        <v>-1.6970289478414246E-9</v>
      </c>
      <c r="R318" s="73">
        <f t="shared" si="213"/>
        <v>-1.6876928771610994E-9</v>
      </c>
      <c r="S318" s="73">
        <f t="shared" si="214"/>
        <v>-1.6876920927753285E-9</v>
      </c>
      <c r="T318" s="73">
        <f t="shared" si="215"/>
        <v>-1.6876920927088128E-9</v>
      </c>
      <c r="V318" s="74">
        <v>4.7000000000000003E-10</v>
      </c>
      <c r="W318" s="74">
        <v>3.2186256310300001</v>
      </c>
      <c r="X318" s="74">
        <v>178063.36849396001</v>
      </c>
      <c r="Y318" s="73">
        <f t="shared" si="216"/>
        <v>1.5123142479294805E-10</v>
      </c>
      <c r="Z318" s="73">
        <f t="shared" si="217"/>
        <v>1.4960744821560123E-10</v>
      </c>
      <c r="AA318" s="73">
        <f t="shared" si="218"/>
        <v>1.4960731177950365E-10</v>
      </c>
      <c r="AB318" s="73">
        <f t="shared" si="219"/>
        <v>1.4960731176795465E-10</v>
      </c>
      <c r="AD318" s="74">
        <v>1.9999999999999999E-11</v>
      </c>
      <c r="AE318" s="74">
        <v>5.84781134233</v>
      </c>
      <c r="AF318" s="74">
        <v>65831.666774324796</v>
      </c>
      <c r="AG318" s="73">
        <f t="shared" si="220"/>
        <v>1.5871087244336037E-11</v>
      </c>
      <c r="AH318" s="73">
        <f t="shared" si="221"/>
        <v>1.5887482396817833E-11</v>
      </c>
      <c r="AI318" s="73">
        <f t="shared" si="222"/>
        <v>1.5887483772175041E-11</v>
      </c>
      <c r="AJ318" s="73">
        <f t="shared" si="223"/>
        <v>1.5887483772293816E-11</v>
      </c>
      <c r="AL318" s="74"/>
      <c r="AM318" s="74"/>
      <c r="AN318" s="74"/>
      <c r="AT318" s="74"/>
      <c r="AU318" s="74"/>
      <c r="AV318" s="74"/>
      <c r="BB318" s="74"/>
      <c r="BC318" s="74"/>
      <c r="BD318" s="74"/>
      <c r="BJ318" s="74">
        <v>1.25E-9</v>
      </c>
      <c r="BK318" s="74">
        <v>1.7282260405700001</v>
      </c>
      <c r="BL318" s="74">
        <v>104344.49901929501</v>
      </c>
      <c r="BM318" s="73">
        <f t="shared" si="224"/>
        <v>1.2497340232240217E-9</v>
      </c>
      <c r="BN318" s="73">
        <f t="shared" si="225"/>
        <v>1.2497862765942468E-9</v>
      </c>
      <c r="BO318" s="73">
        <f t="shared" si="226"/>
        <v>1.2497862807418808E-9</v>
      </c>
      <c r="BP318" s="73">
        <f t="shared" si="227"/>
        <v>1.2497862807422329E-9</v>
      </c>
      <c r="BR318" s="74">
        <v>1.0999999999999999E-10</v>
      </c>
      <c r="BS318" s="74">
        <v>1.8737562471</v>
      </c>
      <c r="BT318" s="74">
        <v>97112.936974696699</v>
      </c>
      <c r="BU318" s="73">
        <f t="shared" si="228"/>
        <v>-5.4810444751162211E-11</v>
      </c>
      <c r="BV318" s="73">
        <f t="shared" si="229"/>
        <v>-5.4620635055594698E-11</v>
      </c>
      <c r="BW318" s="73">
        <f t="shared" si="230"/>
        <v>-5.4620619109706447E-11</v>
      </c>
      <c r="BX318" s="73">
        <f t="shared" si="231"/>
        <v>-5.4620619108360444E-11</v>
      </c>
      <c r="BZ318" s="74"/>
      <c r="CA318" s="74"/>
      <c r="CB318" s="74"/>
      <c r="CH318" s="74"/>
      <c r="CI318" s="74"/>
      <c r="CJ318" s="74"/>
      <c r="CP318" s="74"/>
      <c r="CQ318" s="74"/>
      <c r="CR318" s="74"/>
      <c r="CX318" s="74"/>
      <c r="CY318" s="74"/>
      <c r="CZ318" s="74"/>
      <c r="DF318" s="74">
        <v>5.4999999999999996E-10</v>
      </c>
      <c r="DG318" s="74">
        <v>4.5149776283299996</v>
      </c>
      <c r="DH318" s="74">
        <v>103711.715279982</v>
      </c>
      <c r="DI318" s="73">
        <f t="shared" si="232"/>
        <v>2.0592298009766735E-10</v>
      </c>
      <c r="DJ318" s="73">
        <f t="shared" si="233"/>
        <v>2.0483917065597903E-10</v>
      </c>
      <c r="DK318" s="73">
        <f t="shared" si="234"/>
        <v>2.0483907961827727E-10</v>
      </c>
      <c r="DL318" s="73">
        <f t="shared" si="235"/>
        <v>2.0483907961050133E-10</v>
      </c>
      <c r="DN318" s="74">
        <v>7.9999999999999995E-11</v>
      </c>
      <c r="DO318" s="74">
        <v>5.1759873887800003</v>
      </c>
      <c r="DP318" s="74">
        <v>23962.0257341949</v>
      </c>
      <c r="DQ318" s="73">
        <f t="shared" si="236"/>
        <v>7.5745891384889746E-12</v>
      </c>
      <c r="DR318" s="73">
        <f t="shared" si="237"/>
        <v>7.5355013760893443E-12</v>
      </c>
      <c r="DS318" s="73">
        <f t="shared" si="238"/>
        <v>7.5354980941283259E-12</v>
      </c>
      <c r="DT318" s="73">
        <f t="shared" si="239"/>
        <v>7.5354980938476371E-12</v>
      </c>
      <c r="DV318" s="74">
        <v>0</v>
      </c>
      <c r="DW318" s="74">
        <v>2.6135270395300001</v>
      </c>
      <c r="DX318" s="74">
        <v>53399.624123927002</v>
      </c>
      <c r="DY318" s="73">
        <f t="shared" si="240"/>
        <v>0</v>
      </c>
      <c r="DZ318" s="73">
        <f t="shared" si="241"/>
        <v>0</v>
      </c>
      <c r="EA318" s="73">
        <f t="shared" si="242"/>
        <v>0</v>
      </c>
      <c r="EB318" s="73">
        <f t="shared" si="243"/>
        <v>0</v>
      </c>
      <c r="ED318" s="74"/>
      <c r="EE318" s="74"/>
      <c r="EF318" s="74"/>
      <c r="EL318" s="74"/>
      <c r="EM318" s="74"/>
      <c r="EN318" s="74"/>
      <c r="ET318" s="74"/>
      <c r="EU318" s="74"/>
      <c r="EV318" s="74"/>
    </row>
    <row r="319" spans="12:152" s="73" customFormat="1" ht="13.5" x14ac:dyDescent="0.3">
      <c r="L319" s="74"/>
      <c r="N319" s="74">
        <v>3.9000000000000002E-9</v>
      </c>
      <c r="O319" s="74">
        <v>1.20415517897</v>
      </c>
      <c r="P319" s="74">
        <v>150866.08680029199</v>
      </c>
      <c r="Q319" s="73">
        <f t="shared" si="212"/>
        <v>1.7234006166267824E-9</v>
      </c>
      <c r="R319" s="73">
        <f t="shared" si="213"/>
        <v>1.7342030515901613E-9</v>
      </c>
      <c r="S319" s="73">
        <f t="shared" si="214"/>
        <v>1.7342039578906811E-9</v>
      </c>
      <c r="T319" s="73">
        <f t="shared" si="215"/>
        <v>1.7342039579669304E-9</v>
      </c>
      <c r="V319" s="74">
        <v>4.5E-10</v>
      </c>
      <c r="W319" s="74">
        <v>4.4140181960699998</v>
      </c>
      <c r="X319" s="74">
        <v>103285.117089106</v>
      </c>
      <c r="Y319" s="73">
        <f t="shared" si="216"/>
        <v>-1.5969437171205024E-10</v>
      </c>
      <c r="Z319" s="73">
        <f t="shared" si="217"/>
        <v>-1.6058402228200692E-10</v>
      </c>
      <c r="AA319" s="73">
        <f t="shared" si="218"/>
        <v>-1.6058409694879616E-10</v>
      </c>
      <c r="AB319" s="73">
        <f t="shared" si="219"/>
        <v>-1.6058409695510452E-10</v>
      </c>
      <c r="AD319" s="74">
        <v>1.9999999999999999E-11</v>
      </c>
      <c r="AE319" s="74">
        <v>5.5663405577700003</v>
      </c>
      <c r="AF319" s="74">
        <v>70269.180982698294</v>
      </c>
      <c r="AG319" s="73">
        <f t="shared" si="220"/>
        <v>-1.9641187247601856E-11</v>
      </c>
      <c r="AH319" s="73">
        <f t="shared" si="221"/>
        <v>-1.9646594964539288E-11</v>
      </c>
      <c r="AI319" s="73">
        <f t="shared" si="222"/>
        <v>-1.9646595416873823E-11</v>
      </c>
      <c r="AJ319" s="73">
        <f t="shared" si="223"/>
        <v>-1.9646595416912125E-11</v>
      </c>
      <c r="AL319" s="74"/>
      <c r="AM319" s="74"/>
      <c r="AN319" s="74"/>
      <c r="AT319" s="74"/>
      <c r="AU319" s="74"/>
      <c r="AV319" s="74"/>
      <c r="BB319" s="74"/>
      <c r="BC319" s="74"/>
      <c r="BD319" s="74"/>
      <c r="BJ319" s="74">
        <v>1.1200000000000001E-9</v>
      </c>
      <c r="BK319" s="74">
        <v>1.53691309669</v>
      </c>
      <c r="BL319" s="74">
        <v>18093.374699549899</v>
      </c>
      <c r="BM319" s="73">
        <f t="shared" si="224"/>
        <v>1.1146367333071327E-9</v>
      </c>
      <c r="BN319" s="73">
        <f t="shared" si="225"/>
        <v>1.1146772272666271E-9</v>
      </c>
      <c r="BO319" s="73">
        <f t="shared" si="226"/>
        <v>1.1146772306601575E-9</v>
      </c>
      <c r="BP319" s="73">
        <f t="shared" si="227"/>
        <v>1.1146772306604429E-9</v>
      </c>
      <c r="BR319" s="74">
        <v>1.2E-10</v>
      </c>
      <c r="BS319" s="74">
        <v>5.2814464081699999</v>
      </c>
      <c r="BT319" s="74">
        <v>26610.4805596679</v>
      </c>
      <c r="BU319" s="73">
        <f t="shared" si="228"/>
        <v>-8.3198534042039918E-11</v>
      </c>
      <c r="BV319" s="73">
        <f t="shared" si="229"/>
        <v>-8.3245653933381712E-11</v>
      </c>
      <c r="BW319" s="73">
        <f t="shared" si="230"/>
        <v>-8.324565788862694E-11</v>
      </c>
      <c r="BX319" s="73">
        <f t="shared" si="231"/>
        <v>-8.3245657888961017E-11</v>
      </c>
      <c r="BZ319" s="74"/>
      <c r="CA319" s="74"/>
      <c r="CB319" s="74"/>
      <c r="CH319" s="74"/>
      <c r="CI319" s="74"/>
      <c r="CJ319" s="74"/>
      <c r="CP319" s="74"/>
      <c r="CQ319" s="74"/>
      <c r="CR319" s="74"/>
      <c r="CX319" s="74"/>
      <c r="CY319" s="74"/>
      <c r="CZ319" s="74"/>
      <c r="DF319" s="74">
        <v>5.4E-10</v>
      </c>
      <c r="DG319" s="74">
        <v>3.8714303768599998</v>
      </c>
      <c r="DH319" s="74">
        <v>18207.813988235201</v>
      </c>
      <c r="DI319" s="73">
        <f t="shared" si="232"/>
        <v>-2.2081083116039451E-10</v>
      </c>
      <c r="DJ319" s="73">
        <f t="shared" si="233"/>
        <v>-2.2099459351594198E-10</v>
      </c>
      <c r="DK319" s="73">
        <f t="shared" si="234"/>
        <v>-2.2099460894369081E-10</v>
      </c>
      <c r="DL319" s="73">
        <f t="shared" si="235"/>
        <v>-2.2099460894500714E-10</v>
      </c>
      <c r="DN319" s="74">
        <v>8.9999999999999999E-11</v>
      </c>
      <c r="DO319" s="74">
        <v>2.01720755803</v>
      </c>
      <c r="DP319" s="74">
        <v>104355.493901654</v>
      </c>
      <c r="DQ319" s="73">
        <f t="shared" si="236"/>
        <v>7.948654332612586E-11</v>
      </c>
      <c r="DR319" s="73">
        <f t="shared" si="237"/>
        <v>7.9576586985625203E-11</v>
      </c>
      <c r="DS319" s="73">
        <f t="shared" si="238"/>
        <v>7.957659453061356E-11</v>
      </c>
      <c r="DT319" s="73">
        <f t="shared" si="239"/>
        <v>7.9576594531254044E-11</v>
      </c>
      <c r="DV319" s="74">
        <v>0</v>
      </c>
      <c r="DW319" s="74">
        <v>0.84481589886999997</v>
      </c>
      <c r="DX319" s="74">
        <v>25881.717593137</v>
      </c>
      <c r="DY319" s="73">
        <f t="shared" si="240"/>
        <v>0</v>
      </c>
      <c r="DZ319" s="73">
        <f t="shared" si="241"/>
        <v>0</v>
      </c>
      <c r="EA319" s="73">
        <f t="shared" si="242"/>
        <v>0</v>
      </c>
      <c r="EB319" s="73">
        <f t="shared" si="243"/>
        <v>0</v>
      </c>
      <c r="ED319" s="74"/>
      <c r="EE319" s="74"/>
      <c r="EF319" s="74"/>
      <c r="EL319" s="74"/>
      <c r="EM319" s="74"/>
      <c r="EN319" s="74"/>
      <c r="ET319" s="74"/>
      <c r="EU319" s="74"/>
      <c r="EV319" s="74"/>
    </row>
    <row r="320" spans="12:152" s="73" customFormat="1" ht="13.5" x14ac:dyDescent="0.3">
      <c r="L320" s="74"/>
      <c r="N320" s="74">
        <v>4.1599999999999997E-9</v>
      </c>
      <c r="O320" s="74">
        <v>3.6039987284200001</v>
      </c>
      <c r="P320" s="74">
        <v>183724.70054311201</v>
      </c>
      <c r="Q320" s="73">
        <f t="shared" si="212"/>
        <v>-4.1596348304365738E-9</v>
      </c>
      <c r="R320" s="73">
        <f t="shared" si="213"/>
        <v>-4.1593979648603788E-9</v>
      </c>
      <c r="S320" s="73">
        <f t="shared" si="214"/>
        <v>-4.1593979424997496E-9</v>
      </c>
      <c r="T320" s="73">
        <f t="shared" si="215"/>
        <v>-4.1593979424978512E-9</v>
      </c>
      <c r="V320" s="74">
        <v>5.4E-10</v>
      </c>
      <c r="W320" s="74">
        <v>3.4787933094799999</v>
      </c>
      <c r="X320" s="74">
        <v>77844.224780847304</v>
      </c>
      <c r="Y320" s="73">
        <f t="shared" si="216"/>
        <v>9.8753750144690434E-11</v>
      </c>
      <c r="Z320" s="73">
        <f t="shared" si="217"/>
        <v>9.7907165320234521E-11</v>
      </c>
      <c r="AA320" s="73">
        <f t="shared" si="218"/>
        <v>9.7907094228738979E-11</v>
      </c>
      <c r="AB320" s="73">
        <f t="shared" si="219"/>
        <v>9.7907094222701633E-11</v>
      </c>
      <c r="AD320" s="74">
        <v>1.9999999999999999E-11</v>
      </c>
      <c r="AE320" s="74">
        <v>5.4214522039200004</v>
      </c>
      <c r="AF320" s="74">
        <v>183570.921732627</v>
      </c>
      <c r="AG320" s="73">
        <f t="shared" si="220"/>
        <v>-1.5380831269175626E-11</v>
      </c>
      <c r="AH320" s="73">
        <f t="shared" si="221"/>
        <v>-1.5332656170726009E-11</v>
      </c>
      <c r="AI320" s="73">
        <f t="shared" si="222"/>
        <v>-1.5332652116739589E-11</v>
      </c>
      <c r="AJ320" s="73">
        <f t="shared" si="223"/>
        <v>-1.5332652116395046E-11</v>
      </c>
      <c r="AL320" s="74"/>
      <c r="AM320" s="74"/>
      <c r="AN320" s="74"/>
      <c r="AT320" s="74"/>
      <c r="AU320" s="74"/>
      <c r="AV320" s="74"/>
      <c r="BB320" s="74"/>
      <c r="BC320" s="74"/>
      <c r="BD320" s="74"/>
      <c r="BJ320" s="74">
        <v>1.0000000000000001E-9</v>
      </c>
      <c r="BK320" s="74">
        <v>6.0365627768100003</v>
      </c>
      <c r="BL320" s="74">
        <v>147423.511855327</v>
      </c>
      <c r="BM320" s="73">
        <f t="shared" si="224"/>
        <v>9.5620956464553633E-10</v>
      </c>
      <c r="BN320" s="73">
        <f t="shared" si="225"/>
        <v>9.5708896894755289E-10</v>
      </c>
      <c r="BO320" s="73">
        <f t="shared" si="226"/>
        <v>9.5708904241782341E-10</v>
      </c>
      <c r="BP320" s="73">
        <f t="shared" si="227"/>
        <v>9.5708904242401713E-10</v>
      </c>
      <c r="BR320" s="74">
        <v>1.2E-10</v>
      </c>
      <c r="BS320" s="74">
        <v>1.02715379165</v>
      </c>
      <c r="BT320" s="74">
        <v>130012.917516994</v>
      </c>
      <c r="BU320" s="73">
        <f t="shared" si="228"/>
        <v>4.5231115350711265E-12</v>
      </c>
      <c r="BV320" s="73">
        <f t="shared" si="229"/>
        <v>4.8424191829140297E-12</v>
      </c>
      <c r="BW320" s="73">
        <f t="shared" si="230"/>
        <v>4.8424459912262895E-12</v>
      </c>
      <c r="BX320" s="73">
        <f t="shared" si="231"/>
        <v>4.8424459934618242E-12</v>
      </c>
      <c r="BZ320" s="74"/>
      <c r="CA320" s="74"/>
      <c r="CB320" s="74"/>
      <c r="CH320" s="74"/>
      <c r="CI320" s="74"/>
      <c r="CJ320" s="74"/>
      <c r="CP320" s="74"/>
      <c r="CQ320" s="74"/>
      <c r="CR320" s="74"/>
      <c r="CX320" s="74"/>
      <c r="CY320" s="74"/>
      <c r="CZ320" s="74"/>
      <c r="DF320" s="74">
        <v>5.4E-10</v>
      </c>
      <c r="DG320" s="74">
        <v>4.62784653733</v>
      </c>
      <c r="DH320" s="74">
        <v>25881.717593137</v>
      </c>
      <c r="DI320" s="73">
        <f t="shared" si="232"/>
        <v>-3.4365037975484919E-10</v>
      </c>
      <c r="DJ320" s="73">
        <f t="shared" si="233"/>
        <v>-3.4387114260088806E-10</v>
      </c>
      <c r="DK320" s="73">
        <f t="shared" si="234"/>
        <v>-3.4387116113252691E-10</v>
      </c>
      <c r="DL320" s="73">
        <f t="shared" si="235"/>
        <v>-3.4387116113408894E-10</v>
      </c>
      <c r="DN320" s="74">
        <v>7.0000000000000004E-11</v>
      </c>
      <c r="DO320" s="74">
        <v>0.57777174711000001</v>
      </c>
      <c r="DP320" s="74">
        <v>86143.798578061498</v>
      </c>
      <c r="DQ320" s="73">
        <f t="shared" si="236"/>
        <v>9.5467578642767217E-12</v>
      </c>
      <c r="DR320" s="73">
        <f t="shared" si="237"/>
        <v>9.4243892058790104E-12</v>
      </c>
      <c r="DS320" s="73">
        <f t="shared" si="238"/>
        <v>9.4243789303281531E-12</v>
      </c>
      <c r="DT320" s="73">
        <f t="shared" si="239"/>
        <v>9.4243789294607347E-12</v>
      </c>
      <c r="DV320" s="74">
        <v>0</v>
      </c>
      <c r="DW320" s="74">
        <v>3.95854005744</v>
      </c>
      <c r="DX320" s="74">
        <v>95247.705572179097</v>
      </c>
      <c r="DY320" s="73">
        <f t="shared" si="240"/>
        <v>0</v>
      </c>
      <c r="DZ320" s="73">
        <f t="shared" si="241"/>
        <v>0</v>
      </c>
      <c r="EA320" s="73">
        <f t="shared" si="242"/>
        <v>0</v>
      </c>
      <c r="EB320" s="73">
        <f t="shared" si="243"/>
        <v>0</v>
      </c>
      <c r="ED320" s="74"/>
      <c r="EE320" s="74"/>
      <c r="EF320" s="74"/>
      <c r="EL320" s="74"/>
      <c r="EM320" s="74"/>
      <c r="EN320" s="74"/>
      <c r="ET320" s="74"/>
      <c r="EU320" s="74"/>
      <c r="EV320" s="74"/>
    </row>
    <row r="321" spans="12:152" s="73" customFormat="1" ht="13.5" x14ac:dyDescent="0.3">
      <c r="L321" s="74"/>
      <c r="N321" s="74">
        <v>4.0700000000000002E-9</v>
      </c>
      <c r="O321" s="74">
        <v>0.52938530500000003</v>
      </c>
      <c r="P321" s="74">
        <v>433.71173787679999</v>
      </c>
      <c r="Q321" s="73">
        <f t="shared" ref="Q321:Q384" si="244">N321*COS(O321+P321*$C$32)</f>
        <v>1.1259239045383949E-9</v>
      </c>
      <c r="R321" s="73">
        <f t="shared" ref="R321:R384" si="245">N321*COS(O321+P321*$C$53)</f>
        <v>1.1259586484850875E-9</v>
      </c>
      <c r="S321" s="73">
        <f t="shared" ref="S321:S384" si="246">N321*COS(O321+P321*$C$74)</f>
        <v>1.125958651402254E-9</v>
      </c>
      <c r="T321" s="73">
        <f t="shared" ref="T321:T384" si="247">N321*COS(O321+P321*$C$95)</f>
        <v>1.1259586514025043E-9</v>
      </c>
      <c r="V321" s="74">
        <v>5.4E-10</v>
      </c>
      <c r="W321" s="74">
        <v>2.8365970738600002</v>
      </c>
      <c r="X321" s="74">
        <v>6681.2248533995999</v>
      </c>
      <c r="Y321" s="73">
        <f t="shared" ref="Y321:Y384" si="248">V321*COS(W321+X321*$C$32)</f>
        <v>-9.3586078708728511E-11</v>
      </c>
      <c r="Z321" s="73">
        <f t="shared" ref="Z321:Z384" si="249">V321*COS(W321+X321*$C$53)</f>
        <v>-9.3658855877812177E-11</v>
      </c>
      <c r="AA321" s="73">
        <f t="shared" ref="AA321:AA384" si="250">V321*COS(W321+X321*$C$74)</f>
        <v>-9.3658861988255475E-11</v>
      </c>
      <c r="AB321" s="73">
        <f t="shared" ref="AB321:AB384" si="251">V321*COS(W321+X321*$C$95)</f>
        <v>-9.3658861988776948E-11</v>
      </c>
      <c r="AD321" s="74">
        <v>1.9999999999999999E-11</v>
      </c>
      <c r="AE321" s="74">
        <v>6.0663638631900003</v>
      </c>
      <c r="AF321" s="74">
        <v>53242.3017603384</v>
      </c>
      <c r="AG321" s="73">
        <f t="shared" ref="AG321:AG384" si="252">AD321*COS(AE321+AF321*$C$32)</f>
        <v>-1.6494350944934952E-11</v>
      </c>
      <c r="AH321" s="73">
        <f t="shared" ref="AH321:AH384" si="253">AD321*COS(AE321+AF321*$C$53)</f>
        <v>-1.6506675775071491E-11</v>
      </c>
      <c r="AI321" s="73">
        <f t="shared" ref="AI321:AI384" si="254">AD321*COS(AE321+AF321*$C$74)</f>
        <v>-1.6506676809064659E-11</v>
      </c>
      <c r="AJ321" s="73">
        <f t="shared" ref="AJ321:AJ384" si="255">AD321*COS(AE321+AF321*$C$95)</f>
        <v>-1.6506676809153245E-11</v>
      </c>
      <c r="AL321" s="74"/>
      <c r="AM321" s="74"/>
      <c r="AN321" s="74"/>
      <c r="AT321" s="74"/>
      <c r="AU321" s="74"/>
      <c r="AV321" s="74"/>
      <c r="BB321" s="74"/>
      <c r="BC321" s="74"/>
      <c r="BD321" s="74"/>
      <c r="BJ321" s="74">
        <v>1.02E-9</v>
      </c>
      <c r="BK321" s="74">
        <v>2.1677722210599999</v>
      </c>
      <c r="BL321" s="74">
        <v>32769.127994973802</v>
      </c>
      <c r="BM321" s="73">
        <f t="shared" ref="BM321:BM384" si="256">BJ321*COS(BK321+BL321*$C$32)</f>
        <v>9.6503929637547736E-10</v>
      </c>
      <c r="BN321" s="73">
        <f t="shared" ref="BN321:BN384" si="257">BJ321*COS(BK321+BL321*$C$53)</f>
        <v>9.652607700658183E-10</v>
      </c>
      <c r="BO321" s="73">
        <f t="shared" ref="BO321:BO384" si="258">BJ321*COS(BK321+BL321*$C$74)</f>
        <v>9.6526078864294014E-10</v>
      </c>
      <c r="BP321" s="73">
        <f t="shared" ref="BP321:BP384" si="259">BJ321*COS(BK321+BL321*$C$95)</f>
        <v>9.6526078864451406E-10</v>
      </c>
      <c r="BR321" s="74">
        <v>1.0999999999999999E-10</v>
      </c>
      <c r="BS321" s="74">
        <v>4.7697319811599996</v>
      </c>
      <c r="BT321" s="74">
        <v>157586.80077963401</v>
      </c>
      <c r="BU321" s="73">
        <f t="shared" ref="BU321:BU384" si="260">BR321*COS(BS321+BT321*$C$32)</f>
        <v>8.1345816446053239E-11</v>
      </c>
      <c r="BV321" s="73">
        <f t="shared" ref="BV321:BV384" si="261">BR321*COS(BS321+BT321*$C$53)</f>
        <v>8.1584391236016652E-11</v>
      </c>
      <c r="BW321" s="73">
        <f t="shared" ref="BW321:BW384" si="262">BR321*COS(BS321+BT321*$C$74)</f>
        <v>8.1584411231567814E-11</v>
      </c>
      <c r="BX321" s="73">
        <f t="shared" ref="BX321:BX384" si="263">BR321*COS(BS321+BT321*$C$95)</f>
        <v>8.1584411233279006E-11</v>
      </c>
      <c r="BZ321" s="74"/>
      <c r="CA321" s="74"/>
      <c r="CB321" s="74"/>
      <c r="CH321" s="74"/>
      <c r="CI321" s="74"/>
      <c r="CJ321" s="74"/>
      <c r="CP321" s="74"/>
      <c r="CQ321" s="74"/>
      <c r="CR321" s="74"/>
      <c r="CX321" s="74"/>
      <c r="CY321" s="74"/>
      <c r="CZ321" s="74"/>
      <c r="DF321" s="74">
        <v>5.3000000000000003E-10</v>
      </c>
      <c r="DG321" s="74">
        <v>4.3254827227000003</v>
      </c>
      <c r="DH321" s="74">
        <v>70269.180982698294</v>
      </c>
      <c r="DI321" s="73">
        <f t="shared" ref="DI321:DI384" si="264">DF321*COS(DG321+DH321*$C$32)</f>
        <v>-2.6318380805856877E-10</v>
      </c>
      <c r="DJ321" s="73">
        <f t="shared" ref="DJ321:DJ384" si="265">DF321*COS(DG321+DH321*$C$53)</f>
        <v>-2.6252142512442242E-10</v>
      </c>
      <c r="DK321" s="73">
        <f t="shared" ref="DK321:DK384" si="266">DF321*COS(DG321+DH321*$C$74)</f>
        <v>-2.6252136948653998E-10</v>
      </c>
      <c r="DL321" s="73">
        <f t="shared" ref="DL321:DL384" si="267">DF321*COS(DG321+DH321*$C$95)</f>
        <v>-2.6252136948182909E-10</v>
      </c>
      <c r="DN321" s="74">
        <v>7.0000000000000004E-11</v>
      </c>
      <c r="DO321" s="74">
        <v>2.0353430071999998</v>
      </c>
      <c r="DP321" s="74">
        <v>100909.03762133099</v>
      </c>
      <c r="DQ321" s="73">
        <f t="shared" ref="DQ321:DQ384" si="268">DN321*COS(DO321+DP321*$C$32)</f>
        <v>3.3115797311746364E-11</v>
      </c>
      <c r="DR321" s="73">
        <f t="shared" ref="DR321:DR384" si="269">DN321*COS(DO321+DP321*$C$53)</f>
        <v>3.3243189887058536E-11</v>
      </c>
      <c r="DS321" s="73">
        <f t="shared" ref="DS321:DS384" si="270">DN321*COS(DO321+DP321*$C$74)</f>
        <v>3.3243200577237275E-11</v>
      </c>
      <c r="DT321" s="73">
        <f t="shared" ref="DT321:DT384" si="271">DN321*COS(DO321+DP321*$C$95)</f>
        <v>3.3243200578147716E-11</v>
      </c>
      <c r="DV321" s="74">
        <v>9.9999999999999994E-12</v>
      </c>
      <c r="DW321" s="74">
        <v>4.4760064152799997</v>
      </c>
      <c r="DX321" s="74">
        <v>97112.936974696699</v>
      </c>
      <c r="DY321" s="73">
        <f t="shared" ref="DY321:DY326" si="272">DV321*COS(DW321+DX321*$C$32)</f>
        <v>-1.7731454262322403E-13</v>
      </c>
      <c r="DZ321" s="73">
        <f t="shared" ref="DZ321:DZ326" si="273">DV321*COS(DW321+DX321*$C$53)</f>
        <v>-1.972017353452435E-13</v>
      </c>
      <c r="EA321" s="73">
        <f t="shared" ref="EA321:EA326" si="274">DV321*COS(DW321+DX321*$C$74)</f>
        <v>-1.9720340508239784E-13</v>
      </c>
      <c r="EB321" s="73">
        <f t="shared" ref="EB321:EB326" si="275">DV321*COS(DW321+DX321*$C$95)</f>
        <v>-1.9720340522334212E-13</v>
      </c>
      <c r="ED321" s="74"/>
      <c r="EE321" s="74"/>
      <c r="EF321" s="74"/>
      <c r="EL321" s="74"/>
      <c r="EM321" s="74"/>
      <c r="EN321" s="74"/>
      <c r="ET321" s="74"/>
      <c r="EU321" s="74"/>
      <c r="EV321" s="74"/>
    </row>
    <row r="322" spans="12:152" s="73" customFormat="1" ht="13.5" x14ac:dyDescent="0.3">
      <c r="L322" s="74"/>
      <c r="N322" s="74">
        <v>4.3899999999999999E-9</v>
      </c>
      <c r="O322" s="74">
        <v>2.4540149818199999</v>
      </c>
      <c r="P322" s="74">
        <v>50579.619840863699</v>
      </c>
      <c r="Q322" s="73">
        <f t="shared" si="244"/>
        <v>2.8454128723454505E-9</v>
      </c>
      <c r="R322" s="73">
        <f t="shared" si="245"/>
        <v>2.848874612409381E-9</v>
      </c>
      <c r="S322" s="73">
        <f t="shared" si="246"/>
        <v>2.8488749029358623E-9</v>
      </c>
      <c r="T322" s="73">
        <f t="shared" si="247"/>
        <v>2.8488749029601645E-9</v>
      </c>
      <c r="V322" s="74">
        <v>5.6000000000000003E-10</v>
      </c>
      <c r="W322" s="74">
        <v>1.11360360738</v>
      </c>
      <c r="X322" s="74">
        <v>131498.89763806001</v>
      </c>
      <c r="Y322" s="73">
        <f t="shared" si="248"/>
        <v>4.5514080488151363E-10</v>
      </c>
      <c r="Z322" s="73">
        <f t="shared" si="249"/>
        <v>4.560178944796572E-10</v>
      </c>
      <c r="AA322" s="73">
        <f t="shared" si="250"/>
        <v>4.5601796798301804E-10</v>
      </c>
      <c r="AB322" s="73">
        <f t="shared" si="251"/>
        <v>4.5601796798922603E-10</v>
      </c>
      <c r="AD322" s="74">
        <v>1.9999999999999999E-11</v>
      </c>
      <c r="AE322" s="74">
        <v>4.37154457896</v>
      </c>
      <c r="AF322" s="74">
        <v>128220.75860368399</v>
      </c>
      <c r="AG322" s="73">
        <f t="shared" si="252"/>
        <v>1.2398185606762521E-11</v>
      </c>
      <c r="AH322" s="73">
        <f t="shared" si="253"/>
        <v>1.2439357295052541E-11</v>
      </c>
      <c r="AI322" s="73">
        <f t="shared" si="254"/>
        <v>1.2439360748309103E-11</v>
      </c>
      <c r="AJ322" s="73">
        <f t="shared" si="255"/>
        <v>1.2439360748601093E-11</v>
      </c>
      <c r="AL322" s="74"/>
      <c r="AM322" s="74"/>
      <c r="AN322" s="74"/>
      <c r="AT322" s="74"/>
      <c r="AU322" s="74"/>
      <c r="AV322" s="74"/>
      <c r="BB322" s="74"/>
      <c r="BC322" s="74"/>
      <c r="BD322" s="74"/>
      <c r="BJ322" s="74">
        <v>1.27E-9</v>
      </c>
      <c r="BK322" s="74">
        <v>5.6955294633399998</v>
      </c>
      <c r="BL322" s="74">
        <v>44181.277841124102</v>
      </c>
      <c r="BM322" s="73">
        <f t="shared" si="256"/>
        <v>9.5737505130273701E-10</v>
      </c>
      <c r="BN322" s="73">
        <f t="shared" si="257"/>
        <v>9.5812978514771859E-10</v>
      </c>
      <c r="BO322" s="73">
        <f t="shared" si="258"/>
        <v>9.5812984848370208E-10</v>
      </c>
      <c r="BP322" s="73">
        <f t="shared" si="259"/>
        <v>9.5812984848910377E-10</v>
      </c>
      <c r="BR322" s="74">
        <v>1.0999999999999999E-10</v>
      </c>
      <c r="BS322" s="74">
        <v>4.0364561735800004</v>
      </c>
      <c r="BT322" s="74">
        <v>26011.637070298599</v>
      </c>
      <c r="BU322" s="73">
        <f t="shared" si="260"/>
        <v>8.1093680729189817E-11</v>
      </c>
      <c r="BV322" s="73">
        <f t="shared" si="261"/>
        <v>8.1054072442213527E-11</v>
      </c>
      <c r="BW322" s="73">
        <f t="shared" si="262"/>
        <v>8.1054069115653521E-11</v>
      </c>
      <c r="BX322" s="73">
        <f t="shared" si="263"/>
        <v>8.1054069115370289E-11</v>
      </c>
      <c r="BZ322" s="74"/>
      <c r="CA322" s="74"/>
      <c r="CB322" s="74"/>
      <c r="CH322" s="74"/>
      <c r="CI322" s="74"/>
      <c r="CJ322" s="74"/>
      <c r="CP322" s="74"/>
      <c r="CQ322" s="74"/>
      <c r="CR322" s="74"/>
      <c r="CX322" s="74"/>
      <c r="CY322" s="74"/>
      <c r="CZ322" s="74"/>
      <c r="DF322" s="74">
        <v>5.0000000000000003E-10</v>
      </c>
      <c r="DG322" s="74">
        <v>2.5006687765</v>
      </c>
      <c r="DH322" s="74">
        <v>183724.70054311201</v>
      </c>
      <c r="DI322" s="73">
        <f t="shared" si="264"/>
        <v>-2.1937909952789454E-10</v>
      </c>
      <c r="DJ322" s="73">
        <f t="shared" si="265"/>
        <v>-2.1768680146280226E-10</v>
      </c>
      <c r="DK322" s="73">
        <f t="shared" si="266"/>
        <v>-2.1768665924426224E-10</v>
      </c>
      <c r="DL322" s="73">
        <f t="shared" si="267"/>
        <v>-2.1768665923218535E-10</v>
      </c>
      <c r="DN322" s="74">
        <v>6E-11</v>
      </c>
      <c r="DO322" s="74">
        <v>3.3040283426600001</v>
      </c>
      <c r="DP322" s="74">
        <v>104564.911661734</v>
      </c>
      <c r="DQ322" s="73">
        <f t="shared" si="268"/>
        <v>2.6849683214707276E-11</v>
      </c>
      <c r="DR322" s="73">
        <f t="shared" si="269"/>
        <v>2.6734704121536522E-11</v>
      </c>
      <c r="DS322" s="73">
        <f t="shared" si="270"/>
        <v>2.6734694462504514E-11</v>
      </c>
      <c r="DT322" s="73">
        <f t="shared" si="271"/>
        <v>2.6734694461686222E-11</v>
      </c>
      <c r="DV322" s="74">
        <v>9.9999999999999994E-12</v>
      </c>
      <c r="DW322" s="74">
        <v>0.40812953108</v>
      </c>
      <c r="DX322" s="74">
        <v>77844.224780847304</v>
      </c>
      <c r="DY322" s="73">
        <f t="shared" si="272"/>
        <v>-2.5209174596124889E-12</v>
      </c>
      <c r="DZ322" s="73">
        <f t="shared" si="273"/>
        <v>-2.505485138223939E-12</v>
      </c>
      <c r="EA322" s="73">
        <f t="shared" si="274"/>
        <v>-2.505483842226303E-12</v>
      </c>
      <c r="EB322" s="73">
        <f t="shared" si="275"/>
        <v>-2.5054838421162427E-12</v>
      </c>
      <c r="ED322" s="74"/>
      <c r="EE322" s="74"/>
      <c r="EF322" s="74"/>
      <c r="EL322" s="74"/>
      <c r="EM322" s="74"/>
      <c r="EN322" s="74"/>
      <c r="ET322" s="74"/>
      <c r="EU322" s="74"/>
      <c r="EV322" s="74"/>
    </row>
    <row r="323" spans="12:152" s="73" customFormat="1" ht="13.5" x14ac:dyDescent="0.3">
      <c r="L323" s="74"/>
      <c r="N323" s="74">
        <v>4.1199999999999998E-9</v>
      </c>
      <c r="O323" s="74">
        <v>0.50186886238999995</v>
      </c>
      <c r="P323" s="74">
        <v>27999.102624791401</v>
      </c>
      <c r="Q323" s="73">
        <f t="shared" si="244"/>
        <v>-3.9701086458851661E-9</v>
      </c>
      <c r="R323" s="73">
        <f t="shared" si="245"/>
        <v>-3.9694764802141826E-9</v>
      </c>
      <c r="S323" s="73">
        <f t="shared" si="246"/>
        <v>-3.9694764270814155E-9</v>
      </c>
      <c r="T323" s="73">
        <f t="shared" si="247"/>
        <v>-3.9694764270769619E-9</v>
      </c>
      <c r="V323" s="74">
        <v>4.6000000000000001E-10</v>
      </c>
      <c r="W323" s="74">
        <v>3.3838462466600001</v>
      </c>
      <c r="X323" s="74">
        <v>26507.3877854493</v>
      </c>
      <c r="Y323" s="73">
        <f t="shared" si="248"/>
        <v>4.2815483386842436E-10</v>
      </c>
      <c r="Z323" s="73">
        <f t="shared" si="249"/>
        <v>4.2824607809354417E-10</v>
      </c>
      <c r="AA323" s="73">
        <f t="shared" si="250"/>
        <v>4.282460857492973E-10</v>
      </c>
      <c r="AB323" s="73">
        <f t="shared" si="251"/>
        <v>4.2824608574993691E-10</v>
      </c>
      <c r="AD323" s="74">
        <v>1.9999999999999999E-11</v>
      </c>
      <c r="AE323" s="74">
        <v>0.35903300236000002</v>
      </c>
      <c r="AF323" s="74">
        <v>187167.27548807801</v>
      </c>
      <c r="AG323" s="73">
        <f t="shared" si="252"/>
        <v>1.461537569537418E-11</v>
      </c>
      <c r="AH323" s="73">
        <f t="shared" si="253"/>
        <v>1.4562930712033928E-11</v>
      </c>
      <c r="AI323" s="73">
        <f t="shared" si="254"/>
        <v>1.4562926299648589E-11</v>
      </c>
      <c r="AJ323" s="73">
        <f t="shared" si="255"/>
        <v>1.4562926299274555E-11</v>
      </c>
      <c r="AL323" s="74"/>
      <c r="AM323" s="74"/>
      <c r="AN323" s="74"/>
      <c r="AT323" s="74"/>
      <c r="AU323" s="74"/>
      <c r="AV323" s="74"/>
      <c r="BB323" s="74"/>
      <c r="BC323" s="74"/>
      <c r="BD323" s="74"/>
      <c r="BJ323" s="74">
        <v>9.5999999999999999E-10</v>
      </c>
      <c r="BK323" s="74">
        <v>2.8166261589500001</v>
      </c>
      <c r="BL323" s="74">
        <v>104202.04936916201</v>
      </c>
      <c r="BM323" s="73">
        <f t="shared" si="256"/>
        <v>3.4372358650500965E-10</v>
      </c>
      <c r="BN323" s="73">
        <f t="shared" si="257"/>
        <v>3.4180974146919737E-10</v>
      </c>
      <c r="BO323" s="73">
        <f t="shared" si="258"/>
        <v>3.4180958071333049E-10</v>
      </c>
      <c r="BP323" s="73">
        <f t="shared" si="259"/>
        <v>3.4180958069966428E-10</v>
      </c>
      <c r="BR323" s="74">
        <v>1.2E-10</v>
      </c>
      <c r="BS323" s="74">
        <v>1.0377409492</v>
      </c>
      <c r="BT323" s="74">
        <v>116917.764266279</v>
      </c>
      <c r="BU323" s="73">
        <f t="shared" si="260"/>
        <v>-9.4819714704548248E-11</v>
      </c>
      <c r="BV323" s="73">
        <f t="shared" si="261"/>
        <v>-9.4643318193344897E-11</v>
      </c>
      <c r="BW323" s="73">
        <f t="shared" si="262"/>
        <v>-9.4643303359940686E-11</v>
      </c>
      <c r="BX323" s="73">
        <f t="shared" si="263"/>
        <v>-9.4643303358682609E-11</v>
      </c>
      <c r="BZ323" s="74"/>
      <c r="CA323" s="74"/>
      <c r="CB323" s="74"/>
      <c r="CH323" s="74"/>
      <c r="CI323" s="74"/>
      <c r="CJ323" s="74"/>
      <c r="CP323" s="74"/>
      <c r="CQ323" s="74"/>
      <c r="CR323" s="74"/>
      <c r="CX323" s="74"/>
      <c r="CY323" s="74"/>
      <c r="CZ323" s="74"/>
      <c r="DF323" s="74">
        <v>5.7999999999999996E-10</v>
      </c>
      <c r="DG323" s="74">
        <v>2.06211216656</v>
      </c>
      <c r="DH323" s="74">
        <v>1596.1864422845999</v>
      </c>
      <c r="DI323" s="73">
        <f t="shared" si="264"/>
        <v>-5.5625539819881533E-10</v>
      </c>
      <c r="DJ323" s="73">
        <f t="shared" si="265"/>
        <v>-5.5625002787211515E-10</v>
      </c>
      <c r="DK323" s="73">
        <f t="shared" si="266"/>
        <v>-5.5625002742118673E-10</v>
      </c>
      <c r="DL323" s="73">
        <f t="shared" si="267"/>
        <v>-5.5625002742114817E-10</v>
      </c>
      <c r="DN323" s="74">
        <v>6E-11</v>
      </c>
      <c r="DO323" s="74">
        <v>5.2663518654099999</v>
      </c>
      <c r="DP323" s="74">
        <v>50696.939709083897</v>
      </c>
      <c r="DQ323" s="73">
        <f t="shared" si="268"/>
        <v>4.5901433615962523E-11</v>
      </c>
      <c r="DR323" s="73">
        <f t="shared" si="269"/>
        <v>4.5861285935784402E-11</v>
      </c>
      <c r="DS323" s="73">
        <f t="shared" si="270"/>
        <v>4.586128256282905E-11</v>
      </c>
      <c r="DT323" s="73">
        <f t="shared" si="271"/>
        <v>4.5861282562543163E-11</v>
      </c>
      <c r="DV323" s="74">
        <v>0</v>
      </c>
      <c r="DW323" s="74">
        <v>4.8991251789200003</v>
      </c>
      <c r="DX323" s="74">
        <v>25984.8103673556</v>
      </c>
      <c r="DY323" s="73">
        <f t="shared" si="272"/>
        <v>0</v>
      </c>
      <c r="DZ323" s="73">
        <f t="shared" si="273"/>
        <v>0</v>
      </c>
      <c r="EA323" s="73">
        <f t="shared" si="274"/>
        <v>0</v>
      </c>
      <c r="EB323" s="73">
        <f t="shared" si="275"/>
        <v>0</v>
      </c>
      <c r="ED323" s="74"/>
      <c r="EE323" s="74"/>
      <c r="EF323" s="74"/>
      <c r="EL323" s="74"/>
      <c r="EM323" s="74"/>
      <c r="EN323" s="74"/>
      <c r="ET323" s="74"/>
      <c r="EU323" s="74"/>
      <c r="EV323" s="74"/>
    </row>
    <row r="324" spans="12:152" s="73" customFormat="1" ht="13.5" x14ac:dyDescent="0.3">
      <c r="L324" s="74"/>
      <c r="N324" s="74">
        <v>3.9099999999999999E-9</v>
      </c>
      <c r="O324" s="74">
        <v>0.68517124694999998</v>
      </c>
      <c r="P324" s="74">
        <v>134.10904958500001</v>
      </c>
      <c r="Q324" s="73">
        <f t="shared" si="244"/>
        <v>-3.7596267349080421E-9</v>
      </c>
      <c r="R324" s="73">
        <f t="shared" si="245"/>
        <v>-3.759623785022097E-9</v>
      </c>
      <c r="S324" s="73">
        <f t="shared" si="246"/>
        <v>-3.7596237847744168E-9</v>
      </c>
      <c r="T324" s="73">
        <f t="shared" si="247"/>
        <v>-3.7596237847743961E-9</v>
      </c>
      <c r="V324" s="74">
        <v>5.4999999999999996E-10</v>
      </c>
      <c r="W324" s="74">
        <v>2.68637168389</v>
      </c>
      <c r="X324" s="74">
        <v>25934.124331089399</v>
      </c>
      <c r="Y324" s="73">
        <f t="shared" si="248"/>
        <v>-5.3799685169707366E-10</v>
      </c>
      <c r="Z324" s="73">
        <f t="shared" si="249"/>
        <v>-5.3793607343487832E-10</v>
      </c>
      <c r="AA324" s="73">
        <f t="shared" si="250"/>
        <v>-5.3793606832543641E-10</v>
      </c>
      <c r="AB324" s="73">
        <f t="shared" si="251"/>
        <v>-5.3793606832500659E-10</v>
      </c>
      <c r="AD324" s="74">
        <v>1.9999999999999999E-11</v>
      </c>
      <c r="AE324" s="74">
        <v>2.78347515438</v>
      </c>
      <c r="AF324" s="74">
        <v>79330.204901912497</v>
      </c>
      <c r="AG324" s="73">
        <f t="shared" si="252"/>
        <v>-1.9961840830060248E-11</v>
      </c>
      <c r="AH324" s="73">
        <f t="shared" si="253"/>
        <v>-1.9963820951807511E-11</v>
      </c>
      <c r="AI324" s="73">
        <f t="shared" si="254"/>
        <v>-1.996382111584956E-11</v>
      </c>
      <c r="AJ324" s="73">
        <f t="shared" si="255"/>
        <v>-1.9963821115863502E-11</v>
      </c>
      <c r="AL324" s="74"/>
      <c r="AM324" s="74"/>
      <c r="AN324" s="74"/>
      <c r="AT324" s="74"/>
      <c r="AU324" s="74"/>
      <c r="AV324" s="74"/>
      <c r="BB324" s="74"/>
      <c r="BC324" s="74"/>
      <c r="BD324" s="74"/>
      <c r="BJ324" s="74">
        <v>9.4000000000000006E-10</v>
      </c>
      <c r="BK324" s="74">
        <v>6.1637826914399998</v>
      </c>
      <c r="BL324" s="74">
        <v>103299.344183108</v>
      </c>
      <c r="BM324" s="73">
        <f t="shared" si="256"/>
        <v>9.3895038900399744E-10</v>
      </c>
      <c r="BN324" s="73">
        <f t="shared" si="257"/>
        <v>9.3904224710865158E-10</v>
      </c>
      <c r="BO324" s="73">
        <f t="shared" si="258"/>
        <v>9.3904225464476037E-10</v>
      </c>
      <c r="BP324" s="73">
        <f t="shared" si="259"/>
        <v>9.3904225464539689E-10</v>
      </c>
      <c r="BR324" s="74">
        <v>1.0999999999999999E-10</v>
      </c>
      <c r="BS324" s="74">
        <v>2.3476291471100001</v>
      </c>
      <c r="BT324" s="74">
        <v>214364.55718174501</v>
      </c>
      <c r="BU324" s="73">
        <f t="shared" si="260"/>
        <v>-1.0999640303211116E-10</v>
      </c>
      <c r="BV324" s="73">
        <f t="shared" si="261"/>
        <v>-1.0999924851733967E-10</v>
      </c>
      <c r="BW324" s="73">
        <f t="shared" si="262"/>
        <v>-1.0999924866722438E-10</v>
      </c>
      <c r="BX324" s="73">
        <f t="shared" si="263"/>
        <v>-1.0999924866723694E-10</v>
      </c>
      <c r="BZ324" s="74"/>
      <c r="CA324" s="74"/>
      <c r="CB324" s="74"/>
      <c r="CH324" s="74"/>
      <c r="CI324" s="74"/>
      <c r="CJ324" s="74"/>
      <c r="CP324" s="74"/>
      <c r="CQ324" s="74"/>
      <c r="CR324" s="74"/>
      <c r="CX324" s="74"/>
      <c r="CY324" s="74"/>
      <c r="CZ324" s="74"/>
      <c r="DF324" s="74">
        <v>6.6E-10</v>
      </c>
      <c r="DG324" s="74">
        <v>5.2029881428999998</v>
      </c>
      <c r="DH324" s="74">
        <v>26294.0886900113</v>
      </c>
      <c r="DI324" s="73">
        <f t="shared" si="264"/>
        <v>1.9493984099298536E-10</v>
      </c>
      <c r="DJ324" s="73">
        <f t="shared" si="265"/>
        <v>1.9460022414710986E-10</v>
      </c>
      <c r="DK324" s="73">
        <f t="shared" si="266"/>
        <v>1.9460019562980932E-10</v>
      </c>
      <c r="DL324" s="73">
        <f t="shared" si="267"/>
        <v>1.9460019562740747E-10</v>
      </c>
      <c r="DN324" s="74">
        <v>6E-11</v>
      </c>
      <c r="DO324" s="74">
        <v>3.6099360169399999</v>
      </c>
      <c r="DP324" s="74">
        <v>27684.0895838588</v>
      </c>
      <c r="DQ324" s="73">
        <f t="shared" si="268"/>
        <v>3.9024220046219658E-11</v>
      </c>
      <c r="DR324" s="73">
        <f t="shared" si="269"/>
        <v>3.9050056159358177E-11</v>
      </c>
      <c r="DS324" s="73">
        <f t="shared" si="270"/>
        <v>3.9050058328083417E-11</v>
      </c>
      <c r="DT324" s="73">
        <f t="shared" si="271"/>
        <v>3.9050058328267264E-11</v>
      </c>
      <c r="DV324" s="74">
        <v>0</v>
      </c>
      <c r="DW324" s="74">
        <v>5.1684361009400002</v>
      </c>
      <c r="DX324" s="74">
        <v>52698.383701242099</v>
      </c>
      <c r="DY324" s="73">
        <f t="shared" si="272"/>
        <v>0</v>
      </c>
      <c r="DZ324" s="73">
        <f t="shared" si="273"/>
        <v>0</v>
      </c>
      <c r="EA324" s="73">
        <f t="shared" si="274"/>
        <v>0</v>
      </c>
      <c r="EB324" s="73">
        <f t="shared" si="275"/>
        <v>0</v>
      </c>
      <c r="ED324" s="74"/>
      <c r="EE324" s="74"/>
      <c r="EF324" s="74"/>
      <c r="EL324" s="74"/>
      <c r="EM324" s="74"/>
      <c r="EN324" s="74"/>
      <c r="ET324" s="74"/>
      <c r="EU324" s="74"/>
      <c r="EV324" s="74"/>
    </row>
    <row r="325" spans="12:152" s="73" customFormat="1" ht="13.5" x14ac:dyDescent="0.3">
      <c r="L325" s="74"/>
      <c r="N325" s="74">
        <v>3.9799999999999999E-9</v>
      </c>
      <c r="O325" s="74">
        <v>1.9959494226100001</v>
      </c>
      <c r="P325" s="74">
        <v>155997.72788435</v>
      </c>
      <c r="Q325" s="73">
        <f t="shared" si="244"/>
        <v>-3.6185896610340545E-9</v>
      </c>
      <c r="R325" s="73">
        <f t="shared" si="245"/>
        <v>-3.6238660799811181E-9</v>
      </c>
      <c r="S325" s="73">
        <f t="shared" si="246"/>
        <v>-3.623866521447234E-9</v>
      </c>
      <c r="T325" s="73">
        <f t="shared" si="247"/>
        <v>-3.6238665214846507E-9</v>
      </c>
      <c r="V325" s="74">
        <v>4.6000000000000001E-10</v>
      </c>
      <c r="W325" s="74">
        <v>4.7869619721500003</v>
      </c>
      <c r="X325" s="74">
        <v>104564.911661734</v>
      </c>
      <c r="Y325" s="73">
        <f t="shared" si="248"/>
        <v>4.2784804108537132E-10</v>
      </c>
      <c r="Z325" s="73">
        <f t="shared" si="249"/>
        <v>4.2820891211548895E-10</v>
      </c>
      <c r="AA325" s="73">
        <f t="shared" si="250"/>
        <v>4.2820894233250663E-10</v>
      </c>
      <c r="AB325" s="73">
        <f t="shared" si="251"/>
        <v>4.282089423350665E-10</v>
      </c>
      <c r="AD325" s="74">
        <v>1.9999999999999999E-11</v>
      </c>
      <c r="AE325" s="74">
        <v>4.5195253666099999</v>
      </c>
      <c r="AF325" s="74">
        <v>203041.89308344101</v>
      </c>
      <c r="AG325" s="73">
        <f t="shared" si="252"/>
        <v>-1.763882508387268E-11</v>
      </c>
      <c r="AH325" s="73">
        <f t="shared" si="253"/>
        <v>-1.767787734399342E-11</v>
      </c>
      <c r="AI325" s="73">
        <f t="shared" si="254"/>
        <v>-1.7677880610071469E-11</v>
      </c>
      <c r="AJ325" s="73">
        <f t="shared" si="255"/>
        <v>-1.7677880610347954E-11</v>
      </c>
      <c r="AL325" s="74"/>
      <c r="AM325" s="74"/>
      <c r="AN325" s="74"/>
      <c r="AT325" s="74"/>
      <c r="AU325" s="74"/>
      <c r="AV325" s="74"/>
      <c r="BB325" s="74"/>
      <c r="BC325" s="74"/>
      <c r="BD325" s="74"/>
      <c r="BJ325" s="74">
        <v>9.5000000000000003E-10</v>
      </c>
      <c r="BK325" s="74">
        <v>3.0858267498499998</v>
      </c>
      <c r="BL325" s="74">
        <v>70269.180982698294</v>
      </c>
      <c r="BM325" s="73">
        <f t="shared" si="256"/>
        <v>6.264222944888219E-10</v>
      </c>
      <c r="BN325" s="73">
        <f t="shared" si="257"/>
        <v>6.2744957427411676E-10</v>
      </c>
      <c r="BO325" s="73">
        <f t="shared" si="258"/>
        <v>6.2744966047209925E-10</v>
      </c>
      <c r="BP325" s="73">
        <f t="shared" si="259"/>
        <v>6.2744966047939767E-10</v>
      </c>
      <c r="BR325" s="74">
        <v>1.2999999999999999E-10</v>
      </c>
      <c r="BS325" s="74">
        <v>5.9610528646900001</v>
      </c>
      <c r="BT325" s="74">
        <v>49527.3514576753</v>
      </c>
      <c r="BU325" s="73">
        <f t="shared" si="260"/>
        <v>1.2850524050025701E-10</v>
      </c>
      <c r="BV325" s="73">
        <f t="shared" si="261"/>
        <v>1.2848523379193364E-10</v>
      </c>
      <c r="BW325" s="73">
        <f t="shared" si="262"/>
        <v>1.2848523210657933E-10</v>
      </c>
      <c r="BX325" s="73">
        <f t="shared" si="263"/>
        <v>1.2848523210643537E-10</v>
      </c>
      <c r="BZ325" s="74"/>
      <c r="CA325" s="74"/>
      <c r="CB325" s="74"/>
      <c r="CH325" s="74"/>
      <c r="CI325" s="74"/>
      <c r="CJ325" s="74"/>
      <c r="CP325" s="74"/>
      <c r="CQ325" s="74"/>
      <c r="CR325" s="74"/>
      <c r="CX325" s="74"/>
      <c r="CY325" s="74"/>
      <c r="CZ325" s="74"/>
      <c r="DF325" s="74">
        <v>4.7000000000000003E-10</v>
      </c>
      <c r="DG325" s="74">
        <v>0.85039730966000004</v>
      </c>
      <c r="DH325" s="74">
        <v>52101.024684581003</v>
      </c>
      <c r="DI325" s="73">
        <f t="shared" si="264"/>
        <v>1.8759171821529456E-10</v>
      </c>
      <c r="DJ325" s="73">
        <f t="shared" si="265"/>
        <v>1.8713174075925688E-10</v>
      </c>
      <c r="DK325" s="73">
        <f t="shared" si="266"/>
        <v>1.8713170212964685E-10</v>
      </c>
      <c r="DL325" s="73">
        <f t="shared" si="267"/>
        <v>1.8713170212636284E-10</v>
      </c>
      <c r="DN325" s="74">
        <v>7.9999999999999995E-11</v>
      </c>
      <c r="DO325" s="74">
        <v>5.9715793022500003</v>
      </c>
      <c r="DP325" s="74">
        <v>131498.89763806001</v>
      </c>
      <c r="DQ325" s="73">
        <f t="shared" si="268"/>
        <v>5.554843112605007E-11</v>
      </c>
      <c r="DR325" s="73">
        <f t="shared" si="269"/>
        <v>5.539317141639199E-11</v>
      </c>
      <c r="DS325" s="73">
        <f t="shared" si="270"/>
        <v>5.5393158363596501E-11</v>
      </c>
      <c r="DT325" s="73">
        <f t="shared" si="271"/>
        <v>5.5393158362494083E-11</v>
      </c>
      <c r="DV325" s="74">
        <v>0</v>
      </c>
      <c r="DW325" s="74">
        <v>3.9944912178799998</v>
      </c>
      <c r="DX325" s="74">
        <v>131395.115449479</v>
      </c>
      <c r="DY325" s="73">
        <f t="shared" si="272"/>
        <v>0</v>
      </c>
      <c r="DZ325" s="73">
        <f t="shared" si="273"/>
        <v>0</v>
      </c>
      <c r="EA325" s="73">
        <f t="shared" si="274"/>
        <v>0</v>
      </c>
      <c r="EB325" s="73">
        <f t="shared" si="275"/>
        <v>0</v>
      </c>
      <c r="ED325" s="74"/>
      <c r="EE325" s="74"/>
      <c r="EF325" s="74"/>
      <c r="EL325" s="74"/>
      <c r="EM325" s="74"/>
      <c r="EN325" s="74"/>
      <c r="ET325" s="74"/>
      <c r="EU325" s="74"/>
      <c r="EV325" s="74"/>
    </row>
    <row r="326" spans="12:152" s="73" customFormat="1" ht="13.5" x14ac:dyDescent="0.3">
      <c r="L326" s="74"/>
      <c r="N326" s="74">
        <v>3.46E-9</v>
      </c>
      <c r="O326" s="74">
        <v>3.4030814819300002</v>
      </c>
      <c r="P326" s="74">
        <v>27140.1715247625</v>
      </c>
      <c r="Q326" s="73">
        <f t="shared" si="244"/>
        <v>-1.1030131485474633E-9</v>
      </c>
      <c r="R326" s="73">
        <f t="shared" si="245"/>
        <v>-1.1048359905515376E-9</v>
      </c>
      <c r="S326" s="73">
        <f t="shared" si="246"/>
        <v>-1.1048361435867859E-9</v>
      </c>
      <c r="T326" s="73">
        <f t="shared" si="247"/>
        <v>-1.1048361435998324E-9</v>
      </c>
      <c r="V326" s="74">
        <v>5.9000000000000003E-10</v>
      </c>
      <c r="W326" s="74">
        <v>1.2987910068999999</v>
      </c>
      <c r="X326" s="74">
        <v>38813.356576349201</v>
      </c>
      <c r="Y326" s="73">
        <f t="shared" si="248"/>
        <v>-5.7292852652062923E-10</v>
      </c>
      <c r="Z326" s="73">
        <f t="shared" si="249"/>
        <v>-5.7304035779979435E-10</v>
      </c>
      <c r="AA326" s="73">
        <f t="shared" si="250"/>
        <v>-5.7304036717417837E-10</v>
      </c>
      <c r="AB326" s="73">
        <f t="shared" si="251"/>
        <v>-5.7304036717496067E-10</v>
      </c>
      <c r="AD326" s="74">
        <v>1.9999999999999999E-11</v>
      </c>
      <c r="AE326" s="74">
        <v>3.3686500126499999</v>
      </c>
      <c r="AF326" s="74">
        <v>170049.17029103599</v>
      </c>
      <c r="AG326" s="73">
        <f t="shared" si="252"/>
        <v>1.5451011362685467E-11</v>
      </c>
      <c r="AH326" s="73">
        <f t="shared" si="253"/>
        <v>1.5495147753464229E-11</v>
      </c>
      <c r="AI326" s="73">
        <f t="shared" si="254"/>
        <v>1.5495151451358333E-11</v>
      </c>
      <c r="AJ326" s="73">
        <f t="shared" si="255"/>
        <v>1.54951514516746E-11</v>
      </c>
      <c r="AL326" s="74"/>
      <c r="AM326" s="74"/>
      <c r="AN326" s="74"/>
      <c r="AT326" s="74"/>
      <c r="AU326" s="74"/>
      <c r="AV326" s="74"/>
      <c r="BB326" s="74"/>
      <c r="BC326" s="74"/>
      <c r="BD326" s="74"/>
      <c r="BJ326" s="74">
        <v>9.5999999999999999E-10</v>
      </c>
      <c r="BK326" s="74">
        <v>3.2668273210500001</v>
      </c>
      <c r="BL326" s="74">
        <v>103285.117089106</v>
      </c>
      <c r="BM326" s="73">
        <f t="shared" si="256"/>
        <v>-9.5822478171739696E-10</v>
      </c>
      <c r="BN326" s="73">
        <f t="shared" si="257"/>
        <v>-9.5834608601297607E-10</v>
      </c>
      <c r="BO326" s="73">
        <f t="shared" si="258"/>
        <v>-9.5834609601787736E-10</v>
      </c>
      <c r="BP326" s="73">
        <f t="shared" si="259"/>
        <v>-9.5834609601872274E-10</v>
      </c>
      <c r="BR326" s="74">
        <v>1.2999999999999999E-10</v>
      </c>
      <c r="BS326" s="74">
        <v>0.38784055588999999</v>
      </c>
      <c r="BT326" s="74">
        <v>54294.570143526696</v>
      </c>
      <c r="BU326" s="73">
        <f t="shared" si="260"/>
        <v>-1.1062608184148611E-10</v>
      </c>
      <c r="BV326" s="73">
        <f t="shared" si="261"/>
        <v>-1.1055008420391483E-10</v>
      </c>
      <c r="BW326" s="73">
        <f t="shared" si="262"/>
        <v>-1.1055007781725682E-10</v>
      </c>
      <c r="BX326" s="73">
        <f t="shared" si="263"/>
        <v>-1.1055007781671248E-10</v>
      </c>
      <c r="BZ326" s="74"/>
      <c r="CA326" s="74"/>
      <c r="CB326" s="74"/>
      <c r="CH326" s="74"/>
      <c r="CI326" s="74"/>
      <c r="CJ326" s="74"/>
      <c r="CP326" s="74"/>
      <c r="CQ326" s="74"/>
      <c r="CR326" s="74"/>
      <c r="CX326" s="74"/>
      <c r="CY326" s="74"/>
      <c r="CZ326" s="74"/>
      <c r="DF326" s="74">
        <v>5.7999999999999996E-10</v>
      </c>
      <c r="DG326" s="74">
        <v>1.4340904517399999</v>
      </c>
      <c r="DH326" s="74">
        <v>23866.046506977102</v>
      </c>
      <c r="DI326" s="73">
        <f t="shared" si="264"/>
        <v>5.1077583802452514E-10</v>
      </c>
      <c r="DJ326" s="73">
        <f t="shared" si="265"/>
        <v>5.1064145421209638E-10</v>
      </c>
      <c r="DK326" s="73">
        <f t="shared" si="266"/>
        <v>5.1064144292383532E-10</v>
      </c>
      <c r="DL326" s="73">
        <f t="shared" si="267"/>
        <v>5.1064144292288169E-10</v>
      </c>
      <c r="DN326" s="74">
        <v>6E-11</v>
      </c>
      <c r="DO326" s="74">
        <v>4.4320413641999998</v>
      </c>
      <c r="DP326" s="74">
        <v>54294.570143526696</v>
      </c>
      <c r="DQ326" s="73">
        <f t="shared" si="268"/>
        <v>5.6369745835402791E-11</v>
      </c>
      <c r="DR326" s="73">
        <f t="shared" si="269"/>
        <v>5.6392567888269795E-11</v>
      </c>
      <c r="DS326" s="73">
        <f t="shared" si="270"/>
        <v>5.6392569801528335E-11</v>
      </c>
      <c r="DT326" s="73">
        <f t="shared" si="271"/>
        <v>5.6392569801691406E-11</v>
      </c>
      <c r="DV326" s="74">
        <v>0</v>
      </c>
      <c r="DW326" s="74">
        <v>5.6544654742900002</v>
      </c>
      <c r="DX326" s="74">
        <v>80596.905817594597</v>
      </c>
      <c r="DY326" s="73">
        <f t="shared" si="272"/>
        <v>0</v>
      </c>
      <c r="DZ326" s="73">
        <f t="shared" si="273"/>
        <v>0</v>
      </c>
      <c r="EA326" s="73">
        <f t="shared" si="274"/>
        <v>0</v>
      </c>
      <c r="EB326" s="73">
        <f t="shared" si="275"/>
        <v>0</v>
      </c>
      <c r="ED326" s="74"/>
      <c r="EE326" s="74"/>
      <c r="EF326" s="74"/>
      <c r="EL326" s="74"/>
      <c r="EM326" s="74"/>
      <c r="EN326" s="74"/>
      <c r="ET326" s="74"/>
      <c r="EU326" s="74"/>
      <c r="EV326" s="74"/>
    </row>
    <row r="327" spans="12:152" s="73" customFormat="1" ht="13.5" x14ac:dyDescent="0.3">
      <c r="L327" s="74"/>
      <c r="N327" s="74">
        <v>4.2199999999999999E-9</v>
      </c>
      <c r="O327" s="74">
        <v>5.8329346226799998</v>
      </c>
      <c r="P327" s="74">
        <v>38813.356576349201</v>
      </c>
      <c r="Q327" s="73">
        <f t="shared" si="244"/>
        <v>-2.6525916718559598E-10</v>
      </c>
      <c r="R327" s="73">
        <f t="shared" si="245"/>
        <v>-2.6191092058432813E-10</v>
      </c>
      <c r="S327" s="73">
        <f t="shared" si="246"/>
        <v>-2.6191063945156931E-10</v>
      </c>
      <c r="T327" s="73">
        <f t="shared" si="247"/>
        <v>-2.6191063942810649E-10</v>
      </c>
      <c r="V327" s="74">
        <v>4.3000000000000001E-10</v>
      </c>
      <c r="W327" s="74">
        <v>3.86025201636</v>
      </c>
      <c r="X327" s="74">
        <v>10021.8372800994</v>
      </c>
      <c r="Y327" s="73">
        <f t="shared" si="248"/>
        <v>-4.2640087684375024E-10</v>
      </c>
      <c r="Z327" s="73">
        <f t="shared" si="249"/>
        <v>-4.2641226397690227E-10</v>
      </c>
      <c r="AA327" s="73">
        <f t="shared" si="250"/>
        <v>-4.2641226493223487E-10</v>
      </c>
      <c r="AB327" s="73">
        <f t="shared" si="251"/>
        <v>-4.2641226493231676E-10</v>
      </c>
      <c r="AD327" s="74">
        <v>1.9999999999999999E-11</v>
      </c>
      <c r="AE327" s="74">
        <v>3.0818445361800002</v>
      </c>
      <c r="AF327" s="74">
        <v>50593.846934865302</v>
      </c>
      <c r="AG327" s="73">
        <f t="shared" si="252"/>
        <v>-3.0627353000594411E-12</v>
      </c>
      <c r="AH327" s="73">
        <f t="shared" si="253"/>
        <v>-3.0422528378975398E-12</v>
      </c>
      <c r="AI327" s="73">
        <f t="shared" si="254"/>
        <v>-3.0422511180109948E-12</v>
      </c>
      <c r="AJ327" s="73">
        <f t="shared" si="255"/>
        <v>-3.0422511178649219E-12</v>
      </c>
      <c r="AL327" s="74"/>
      <c r="AM327" s="74"/>
      <c r="AN327" s="74"/>
      <c r="AT327" s="74"/>
      <c r="AU327" s="74"/>
      <c r="AV327" s="74"/>
      <c r="BB327" s="74"/>
      <c r="BC327" s="74"/>
      <c r="BD327" s="74"/>
      <c r="BJ327" s="74">
        <v>1.01E-9</v>
      </c>
      <c r="BK327" s="74">
        <v>1.4983246129300001</v>
      </c>
      <c r="BL327" s="74">
        <v>40565.2543247742</v>
      </c>
      <c r="BM327" s="73">
        <f t="shared" si="256"/>
        <v>8.2173304023819567E-10</v>
      </c>
      <c r="BN327" s="73">
        <f t="shared" si="257"/>
        <v>8.222206724498124E-10</v>
      </c>
      <c r="BO327" s="73">
        <f t="shared" si="258"/>
        <v>8.2222071336857108E-10</v>
      </c>
      <c r="BP327" s="73">
        <f t="shared" si="259"/>
        <v>8.2222071337203872E-10</v>
      </c>
      <c r="BR327" s="74">
        <v>1.0999999999999999E-10</v>
      </c>
      <c r="BS327" s="74">
        <v>0.80279403389000004</v>
      </c>
      <c r="BT327" s="74">
        <v>130443.397043228</v>
      </c>
      <c r="BU327" s="73">
        <f t="shared" si="260"/>
        <v>-4.7504883224816051E-11</v>
      </c>
      <c r="BV327" s="73">
        <f t="shared" si="261"/>
        <v>-4.7239641427772049E-11</v>
      </c>
      <c r="BW327" s="73">
        <f t="shared" si="262"/>
        <v>-4.7239619143342286E-11</v>
      </c>
      <c r="BX327" s="73">
        <f t="shared" si="263"/>
        <v>-4.7239619141490126E-11</v>
      </c>
      <c r="BZ327" s="74"/>
      <c r="CA327" s="74"/>
      <c r="CB327" s="74"/>
      <c r="CH327" s="74"/>
      <c r="CI327" s="74"/>
      <c r="CJ327" s="74"/>
      <c r="CP327" s="74"/>
      <c r="CQ327" s="74"/>
      <c r="CR327" s="74"/>
      <c r="CX327" s="74"/>
      <c r="CY327" s="74"/>
      <c r="CZ327" s="74"/>
      <c r="DF327" s="74">
        <v>4.8E-10</v>
      </c>
      <c r="DG327" s="74">
        <v>2.35364103056</v>
      </c>
      <c r="DH327" s="74">
        <v>81706.284369687899</v>
      </c>
      <c r="DI327" s="73">
        <f t="shared" si="264"/>
        <v>-4.1538650062533383E-10</v>
      </c>
      <c r="DJ327" s="73">
        <f t="shared" si="265"/>
        <v>-4.1578844573716617E-10</v>
      </c>
      <c r="DK327" s="73">
        <f t="shared" si="266"/>
        <v>-4.1578847943642538E-10</v>
      </c>
      <c r="DL327" s="73">
        <f t="shared" si="267"/>
        <v>-4.1578847943931555E-10</v>
      </c>
      <c r="DN327" s="74">
        <v>6E-11</v>
      </c>
      <c r="DO327" s="74">
        <v>4.1618373487999998</v>
      </c>
      <c r="DP327" s="74">
        <v>54509.002676020398</v>
      </c>
      <c r="DQ327" s="73">
        <f t="shared" si="268"/>
        <v>-5.4769788313735269E-11</v>
      </c>
      <c r="DR327" s="73">
        <f t="shared" si="269"/>
        <v>-5.4797107760433817E-11</v>
      </c>
      <c r="DS327" s="73">
        <f t="shared" si="270"/>
        <v>-5.4797110051361279E-11</v>
      </c>
      <c r="DT327" s="73">
        <f t="shared" si="271"/>
        <v>-5.479711005155577E-11</v>
      </c>
      <c r="DV327" s="74"/>
      <c r="DW327" s="74"/>
      <c r="DX327" s="74"/>
      <c r="ED327" s="74"/>
      <c r="EE327" s="74"/>
      <c r="EF327" s="74"/>
      <c r="EL327" s="74"/>
      <c r="EM327" s="74"/>
      <c r="EN327" s="74"/>
      <c r="ET327" s="74"/>
      <c r="EU327" s="74"/>
      <c r="EV327" s="74"/>
    </row>
    <row r="328" spans="12:152" s="73" customFormat="1" ht="13.5" x14ac:dyDescent="0.3">
      <c r="L328" s="74"/>
      <c r="N328" s="74">
        <v>3.4200000000000002E-9</v>
      </c>
      <c r="O328" s="74">
        <v>0.83679406818000002</v>
      </c>
      <c r="P328" s="74">
        <v>25764.3977249167</v>
      </c>
      <c r="Q328" s="73">
        <f t="shared" si="244"/>
        <v>-3.5222543985480435E-10</v>
      </c>
      <c r="R328" s="73">
        <f t="shared" si="245"/>
        <v>-3.5402055070995129E-10</v>
      </c>
      <c r="S328" s="73">
        <f t="shared" si="246"/>
        <v>-3.5402070142702196E-10</v>
      </c>
      <c r="T328" s="73">
        <f t="shared" si="247"/>
        <v>-3.540207014397837E-10</v>
      </c>
      <c r="V328" s="74">
        <v>4.3999999999999998E-10</v>
      </c>
      <c r="W328" s="74">
        <v>1.9032097162399999</v>
      </c>
      <c r="X328" s="74">
        <v>51528.795449833502</v>
      </c>
      <c r="Y328" s="73">
        <f t="shared" si="248"/>
        <v>-4.3988081646242999E-10</v>
      </c>
      <c r="Z328" s="73">
        <f t="shared" si="249"/>
        <v>-4.3989137940312241E-10</v>
      </c>
      <c r="AA328" s="73">
        <f t="shared" si="250"/>
        <v>-4.3989138026943554E-10</v>
      </c>
      <c r="AB328" s="73">
        <f t="shared" si="251"/>
        <v>-4.3989138026950885E-10</v>
      </c>
      <c r="AD328" s="74">
        <v>1.9999999999999999E-11</v>
      </c>
      <c r="AE328" s="74">
        <v>4.3253442850099999</v>
      </c>
      <c r="AF328" s="74">
        <v>55503.9419394285</v>
      </c>
      <c r="AG328" s="73">
        <f t="shared" si="252"/>
        <v>1.0195412963422603E-11</v>
      </c>
      <c r="AH328" s="73">
        <f t="shared" si="253"/>
        <v>1.0214966944812383E-11</v>
      </c>
      <c r="AI328" s="73">
        <f t="shared" si="254"/>
        <v>1.0214968586050938E-11</v>
      </c>
      <c r="AJ328" s="73">
        <f t="shared" si="255"/>
        <v>1.0214968586189729E-11</v>
      </c>
      <c r="AL328" s="74"/>
      <c r="AM328" s="74"/>
      <c r="AN328" s="74"/>
      <c r="AT328" s="74"/>
      <c r="AU328" s="74"/>
      <c r="AV328" s="74"/>
      <c r="BB328" s="74"/>
      <c r="BC328" s="74"/>
      <c r="BD328" s="74"/>
      <c r="BJ328" s="74">
        <v>9.900000000000001E-10</v>
      </c>
      <c r="BK328" s="74">
        <v>0.11817727117</v>
      </c>
      <c r="BL328" s="74">
        <v>167850.082947749</v>
      </c>
      <c r="BM328" s="73">
        <f t="shared" si="256"/>
        <v>8.2768574293213504E-10</v>
      </c>
      <c r="BN328" s="73">
        <f t="shared" si="257"/>
        <v>8.2581347869831525E-10</v>
      </c>
      <c r="BO328" s="73">
        <f t="shared" si="258"/>
        <v>8.2581332108915488E-10</v>
      </c>
      <c r="BP328" s="73">
        <f t="shared" si="259"/>
        <v>8.2581332107599496E-10</v>
      </c>
      <c r="BR328" s="74">
        <v>1.2E-10</v>
      </c>
      <c r="BS328" s="74">
        <v>1.91910219792</v>
      </c>
      <c r="BT328" s="74">
        <v>140652.80125408099</v>
      </c>
      <c r="BU328" s="73">
        <f t="shared" si="260"/>
        <v>9.2376128731369803E-11</v>
      </c>
      <c r="BV328" s="73">
        <f t="shared" si="261"/>
        <v>9.2155089510378707E-11</v>
      </c>
      <c r="BW328" s="73">
        <f t="shared" si="262"/>
        <v>9.2155070919362155E-11</v>
      </c>
      <c r="BX328" s="73">
        <f t="shared" si="263"/>
        <v>9.215507091778931E-11</v>
      </c>
      <c r="BZ328" s="74"/>
      <c r="CA328" s="74"/>
      <c r="CB328" s="74"/>
      <c r="CH328" s="74"/>
      <c r="CI328" s="74"/>
      <c r="CJ328" s="74"/>
      <c r="CP328" s="74"/>
      <c r="CQ328" s="74"/>
      <c r="CR328" s="74"/>
      <c r="CX328" s="74"/>
      <c r="CY328" s="74"/>
      <c r="CZ328" s="74"/>
      <c r="DF328" s="74">
        <v>5.1999999999999996E-10</v>
      </c>
      <c r="DG328" s="74">
        <v>0.19368783267</v>
      </c>
      <c r="DH328" s="74">
        <v>92741.060607922496</v>
      </c>
      <c r="DI328" s="73">
        <f t="shared" si="264"/>
        <v>4.7054908046164386E-11</v>
      </c>
      <c r="DJ328" s="73">
        <f t="shared" si="265"/>
        <v>4.6071123909240604E-11</v>
      </c>
      <c r="DK328" s="73">
        <f t="shared" si="266"/>
        <v>4.6071041301815648E-11</v>
      </c>
      <c r="DL328" s="73">
        <f t="shared" si="267"/>
        <v>4.6071041294749483E-11</v>
      </c>
      <c r="DN328" s="74">
        <v>7.0000000000000004E-11</v>
      </c>
      <c r="DO328" s="74">
        <v>4.3572974219400002</v>
      </c>
      <c r="DP328" s="74">
        <v>52290.245571833599</v>
      </c>
      <c r="DQ328" s="73">
        <f t="shared" si="268"/>
        <v>4.5500290013392271E-11</v>
      </c>
      <c r="DR328" s="73">
        <f t="shared" si="269"/>
        <v>4.5443291423729764E-11</v>
      </c>
      <c r="DS328" s="73">
        <f t="shared" si="270"/>
        <v>4.5443286635823019E-11</v>
      </c>
      <c r="DT328" s="73">
        <f t="shared" si="271"/>
        <v>4.5443286635417454E-11</v>
      </c>
      <c r="DV328" s="74"/>
      <c r="DW328" s="74"/>
      <c r="DX328" s="74"/>
      <c r="ED328" s="74"/>
      <c r="EE328" s="74"/>
      <c r="EF328" s="74"/>
      <c r="EL328" s="74"/>
      <c r="EM328" s="74"/>
      <c r="EN328" s="74"/>
      <c r="ET328" s="74"/>
      <c r="EU328" s="74"/>
      <c r="EV328" s="74"/>
    </row>
    <row r="329" spans="12:152" s="73" customFormat="1" ht="13.5" x14ac:dyDescent="0.3">
      <c r="L329" s="74"/>
      <c r="N329" s="74">
        <v>3.6800000000000001E-9</v>
      </c>
      <c r="O329" s="74">
        <v>3.8065904594900002</v>
      </c>
      <c r="P329" s="74">
        <v>81706.284369687899</v>
      </c>
      <c r="Q329" s="73">
        <f t="shared" si="244"/>
        <v>1.4568325006534551E-9</v>
      </c>
      <c r="R329" s="73">
        <f t="shared" si="245"/>
        <v>1.451175082132764E-9</v>
      </c>
      <c r="S329" s="73">
        <f t="shared" si="246"/>
        <v>1.4511746069534838E-9</v>
      </c>
      <c r="T329" s="73">
        <f t="shared" si="247"/>
        <v>1.4511746069127305E-9</v>
      </c>
      <c r="V329" s="74">
        <v>5.4999999999999996E-10</v>
      </c>
      <c r="W329" s="74">
        <v>0.48335079539999998</v>
      </c>
      <c r="X329" s="74">
        <v>23962.0257341949</v>
      </c>
      <c r="Y329" s="73">
        <f t="shared" si="248"/>
        <v>5.4639379136948761E-10</v>
      </c>
      <c r="Z329" s="73">
        <f t="shared" si="249"/>
        <v>5.4642458619707377E-10</v>
      </c>
      <c r="AA329" s="73">
        <f t="shared" si="250"/>
        <v>5.4642458877714151E-10</v>
      </c>
      <c r="AB329" s="73">
        <f t="shared" si="251"/>
        <v>5.4642458877736226E-10</v>
      </c>
      <c r="AD329" s="74">
        <v>1.9999999999999999E-11</v>
      </c>
      <c r="AE329" s="74">
        <v>1.81636961816</v>
      </c>
      <c r="AF329" s="74">
        <v>110634.688416288</v>
      </c>
      <c r="AG329" s="73">
        <f t="shared" si="252"/>
        <v>-3.4153779362556602E-12</v>
      </c>
      <c r="AH329" s="73">
        <f t="shared" si="253"/>
        <v>-3.3707144914161946E-12</v>
      </c>
      <c r="AI329" s="73">
        <f t="shared" si="254"/>
        <v>-3.3707107406533998E-12</v>
      </c>
      <c r="AJ329" s="73">
        <f t="shared" si="255"/>
        <v>-3.3707107403351477E-12</v>
      </c>
      <c r="AL329" s="74"/>
      <c r="AM329" s="74"/>
      <c r="AN329" s="74"/>
      <c r="AT329" s="74"/>
      <c r="AU329" s="74"/>
      <c r="AV329" s="74"/>
      <c r="BB329" s="74"/>
      <c r="BC329" s="74"/>
      <c r="BD329" s="74"/>
      <c r="BJ329" s="74">
        <v>9.900000000000001E-10</v>
      </c>
      <c r="BK329" s="74">
        <v>3.8015499234700001</v>
      </c>
      <c r="BL329" s="74">
        <v>214364.55718174501</v>
      </c>
      <c r="BM329" s="73">
        <f t="shared" si="256"/>
        <v>-1.0748833957691836E-10</v>
      </c>
      <c r="BN329" s="73">
        <f t="shared" si="257"/>
        <v>-1.118083047753528E-10</v>
      </c>
      <c r="BO329" s="73">
        <f t="shared" si="258"/>
        <v>-1.1180866739939666E-10</v>
      </c>
      <c r="BP329" s="73">
        <f t="shared" si="259"/>
        <v>-1.1180866742981439E-10</v>
      </c>
      <c r="BR329" s="74">
        <v>1.0999999999999999E-10</v>
      </c>
      <c r="BS329" s="74">
        <v>4.8205046855200004</v>
      </c>
      <c r="BT329" s="74">
        <v>647.01083331480004</v>
      </c>
      <c r="BU329" s="73">
        <f t="shared" si="260"/>
        <v>-1.0220296114795913E-10</v>
      </c>
      <c r="BV329" s="73">
        <f t="shared" si="261"/>
        <v>-1.022024220943295E-10</v>
      </c>
      <c r="BW329" s="73">
        <f t="shared" si="262"/>
        <v>-1.0220242204906875E-10</v>
      </c>
      <c r="BX329" s="73">
        <f t="shared" si="263"/>
        <v>-1.0220242204906485E-10</v>
      </c>
      <c r="BZ329" s="74"/>
      <c r="CA329" s="74"/>
      <c r="CB329" s="74"/>
      <c r="CH329" s="74"/>
      <c r="CI329" s="74"/>
      <c r="CJ329" s="74"/>
      <c r="CP329" s="74"/>
      <c r="CQ329" s="74"/>
      <c r="CR329" s="74"/>
      <c r="CX329" s="74"/>
      <c r="CY329" s="74"/>
      <c r="CZ329" s="74"/>
      <c r="DF329" s="74">
        <v>5.3000000000000003E-10</v>
      </c>
      <c r="DG329" s="74">
        <v>0.58517949906</v>
      </c>
      <c r="DH329" s="74">
        <v>26624.707653669499</v>
      </c>
      <c r="DI329" s="73">
        <f t="shared" si="264"/>
        <v>4.6023606739663232E-10</v>
      </c>
      <c r="DJ329" s="73">
        <f t="shared" si="265"/>
        <v>4.6009266724897881E-10</v>
      </c>
      <c r="DK329" s="73">
        <f t="shared" si="266"/>
        <v>4.6009265520306782E-10</v>
      </c>
      <c r="DL329" s="73">
        <f t="shared" si="267"/>
        <v>4.6009265520203597E-10</v>
      </c>
      <c r="DN329" s="74">
        <v>7.0000000000000004E-11</v>
      </c>
      <c r="DO329" s="74">
        <v>4.8836452887500004</v>
      </c>
      <c r="DP329" s="74">
        <v>26941.0995233262</v>
      </c>
      <c r="DQ329" s="73">
        <f t="shared" si="268"/>
        <v>-6.1214773461205262E-11</v>
      </c>
      <c r="DR329" s="73">
        <f t="shared" si="269"/>
        <v>-6.1196029052227597E-11</v>
      </c>
      <c r="DS329" s="73">
        <f t="shared" si="270"/>
        <v>-6.1196027477626668E-11</v>
      </c>
      <c r="DT329" s="73">
        <f t="shared" si="271"/>
        <v>-6.1196027477493375E-11</v>
      </c>
      <c r="DV329" s="74"/>
      <c r="DW329" s="74"/>
      <c r="DX329" s="74"/>
      <c r="ED329" s="74"/>
      <c r="EE329" s="74"/>
      <c r="EF329" s="74"/>
      <c r="EL329" s="74"/>
      <c r="EM329" s="74"/>
      <c r="EN329" s="74"/>
      <c r="ET329" s="74"/>
      <c r="EU329" s="74"/>
      <c r="EV329" s="74"/>
    </row>
    <row r="330" spans="12:152" s="73" customFormat="1" ht="13.5" x14ac:dyDescent="0.3">
      <c r="L330" s="74"/>
      <c r="N330" s="74">
        <v>3.5499999999999999E-9</v>
      </c>
      <c r="O330" s="74">
        <v>1.99286044781</v>
      </c>
      <c r="P330" s="74">
        <v>1089.7087911936001</v>
      </c>
      <c r="Q330" s="73">
        <f t="shared" si="244"/>
        <v>2.3635638190795226E-9</v>
      </c>
      <c r="R330" s="73">
        <f t="shared" si="245"/>
        <v>2.3636229378764806E-9</v>
      </c>
      <c r="S330" s="73">
        <f t="shared" si="246"/>
        <v>2.3636229428401677E-9</v>
      </c>
      <c r="T330" s="73">
        <f t="shared" si="247"/>
        <v>2.3636229428405817E-9</v>
      </c>
      <c r="V330" s="74">
        <v>4.2E-10</v>
      </c>
      <c r="W330" s="74">
        <v>4.1169358660700004</v>
      </c>
      <c r="X330" s="74">
        <v>26190.995915792701</v>
      </c>
      <c r="Y330" s="73">
        <f t="shared" si="248"/>
        <v>-2.6440456818506521E-10</v>
      </c>
      <c r="Z330" s="73">
        <f t="shared" si="249"/>
        <v>-2.6422947313920005E-10</v>
      </c>
      <c r="AA330" s="73">
        <f t="shared" si="250"/>
        <v>-2.6422945843468658E-10</v>
      </c>
      <c r="AB330" s="73">
        <f t="shared" si="251"/>
        <v>-2.6422945843344322E-10</v>
      </c>
      <c r="AD330" s="74">
        <v>1.9999999999999999E-11</v>
      </c>
      <c r="AE330" s="74">
        <v>5.5879395598099997</v>
      </c>
      <c r="AF330" s="74">
        <v>103917.90082841901</v>
      </c>
      <c r="AG330" s="73">
        <f t="shared" si="252"/>
        <v>-1.9913251583413454E-11</v>
      </c>
      <c r="AH330" s="73">
        <f t="shared" si="253"/>
        <v>-1.9917166995046594E-11</v>
      </c>
      <c r="AI330" s="73">
        <f t="shared" si="254"/>
        <v>-1.9917167320004223E-11</v>
      </c>
      <c r="AJ330" s="73">
        <f t="shared" si="255"/>
        <v>-1.9917167320031927E-11</v>
      </c>
      <c r="AL330" s="74"/>
      <c r="AM330" s="74"/>
      <c r="AN330" s="74"/>
      <c r="AT330" s="74"/>
      <c r="AU330" s="74"/>
      <c r="AV330" s="74"/>
      <c r="BB330" s="74"/>
      <c r="BC330" s="74"/>
      <c r="BD330" s="74"/>
      <c r="BJ330" s="74">
        <v>9.2999999999999999E-10</v>
      </c>
      <c r="BK330" s="74">
        <v>3.2712090424200002</v>
      </c>
      <c r="BL330" s="74">
        <v>90695.752075120297</v>
      </c>
      <c r="BM330" s="73">
        <f t="shared" si="256"/>
        <v>9.1025665672680716E-10</v>
      </c>
      <c r="BN330" s="73">
        <f t="shared" si="257"/>
        <v>9.0990100008256011E-10</v>
      </c>
      <c r="BO330" s="73">
        <f t="shared" si="258"/>
        <v>9.0990097008908747E-10</v>
      </c>
      <c r="BP330" s="73">
        <f t="shared" si="259"/>
        <v>9.0990097008655143E-10</v>
      </c>
      <c r="BR330" s="74">
        <v>1.2E-10</v>
      </c>
      <c r="BS330" s="74">
        <v>3.95784286024</v>
      </c>
      <c r="BT330" s="74">
        <v>72936.233316339698</v>
      </c>
      <c r="BU330" s="73">
        <f t="shared" si="260"/>
        <v>5.8822584610038867E-11</v>
      </c>
      <c r="BV330" s="73">
        <f t="shared" si="261"/>
        <v>5.897876987746781E-11</v>
      </c>
      <c r="BW330" s="73">
        <f t="shared" si="262"/>
        <v>5.8978782985584673E-11</v>
      </c>
      <c r="BX330" s="73">
        <f t="shared" si="263"/>
        <v>5.8978782986677715E-11</v>
      </c>
      <c r="BZ330" s="74"/>
      <c r="CA330" s="74"/>
      <c r="CB330" s="74"/>
      <c r="CH330" s="74"/>
      <c r="CI330" s="74"/>
      <c r="CJ330" s="74"/>
      <c r="CP330" s="74"/>
      <c r="CQ330" s="74"/>
      <c r="CR330" s="74"/>
      <c r="CX330" s="74"/>
      <c r="CY330" s="74"/>
      <c r="CZ330" s="74"/>
      <c r="DF330" s="74">
        <v>6.0999999999999996E-10</v>
      </c>
      <c r="DG330" s="74">
        <v>2.6149303972100002</v>
      </c>
      <c r="DH330" s="74">
        <v>49527.3514576753</v>
      </c>
      <c r="DI330" s="73">
        <f t="shared" si="264"/>
        <v>-5.7168380905870967E-10</v>
      </c>
      <c r="DJ330" s="73">
        <f t="shared" si="265"/>
        <v>-5.7146766123273549E-10</v>
      </c>
      <c r="DK330" s="73">
        <f t="shared" si="266"/>
        <v>-5.7146764305984234E-10</v>
      </c>
      <c r="DL330" s="73">
        <f t="shared" si="267"/>
        <v>-5.7146764305828993E-10</v>
      </c>
      <c r="DN330" s="74">
        <v>7.0000000000000004E-11</v>
      </c>
      <c r="DO330" s="74">
        <v>3.8473593368899999</v>
      </c>
      <c r="DP330" s="74">
        <v>34282.178474782799</v>
      </c>
      <c r="DQ330" s="73">
        <f t="shared" si="268"/>
        <v>8.3362909815816911E-12</v>
      </c>
      <c r="DR330" s="73">
        <f t="shared" si="269"/>
        <v>8.3850908930712196E-12</v>
      </c>
      <c r="DS330" s="73">
        <f t="shared" si="270"/>
        <v>8.3850949902405437E-12</v>
      </c>
      <c r="DT330" s="73">
        <f t="shared" si="271"/>
        <v>8.3850949905881777E-12</v>
      </c>
      <c r="DV330" s="74"/>
      <c r="DW330" s="74"/>
      <c r="DX330" s="74"/>
      <c r="ED330" s="74"/>
      <c r="EE330" s="74"/>
      <c r="EF330" s="74"/>
      <c r="EL330" s="74"/>
      <c r="EM330" s="74"/>
      <c r="EN330" s="74"/>
      <c r="ET330" s="74"/>
      <c r="EU330" s="74"/>
      <c r="EV330" s="74"/>
    </row>
    <row r="331" spans="12:152" s="73" customFormat="1" ht="13.5" x14ac:dyDescent="0.3">
      <c r="L331" s="74"/>
      <c r="N331" s="74">
        <v>4.6200000000000002E-9</v>
      </c>
      <c r="O331" s="74">
        <v>3.3345163066399999</v>
      </c>
      <c r="P331" s="74">
        <v>25440.892308259299</v>
      </c>
      <c r="Q331" s="73">
        <f t="shared" si="244"/>
        <v>-1.2847572584000683E-9</v>
      </c>
      <c r="R331" s="73">
        <f t="shared" si="245"/>
        <v>-1.2824446481426544E-9</v>
      </c>
      <c r="S331" s="73">
        <f t="shared" si="246"/>
        <v>-1.2824444539567179E-9</v>
      </c>
      <c r="T331" s="73">
        <f t="shared" si="247"/>
        <v>-1.2824444539403188E-9</v>
      </c>
      <c r="V331" s="74">
        <v>4.3999999999999998E-10</v>
      </c>
      <c r="W331" s="74">
        <v>1.64247485835</v>
      </c>
      <c r="X331" s="74">
        <v>76.266071275599998</v>
      </c>
      <c r="Y331" s="73">
        <f t="shared" si="248"/>
        <v>-4.2516492301639424E-10</v>
      </c>
      <c r="Z331" s="73">
        <f t="shared" si="249"/>
        <v>-4.2516474604640498E-10</v>
      </c>
      <c r="AA331" s="73">
        <f t="shared" si="250"/>
        <v>-4.2516474603154618E-10</v>
      </c>
      <c r="AB331" s="73">
        <f t="shared" si="251"/>
        <v>-4.2516474603154489E-10</v>
      </c>
      <c r="AD331" s="74">
        <v>1.9999999999999999E-11</v>
      </c>
      <c r="AE331" s="74">
        <v>5.7940917255700004</v>
      </c>
      <c r="AF331" s="74">
        <v>417406.45026518701</v>
      </c>
      <c r="AG331" s="73">
        <f t="shared" si="252"/>
        <v>1.6793146757970412E-11</v>
      </c>
      <c r="AH331" s="73">
        <f t="shared" si="253"/>
        <v>1.6699668596872272E-11</v>
      </c>
      <c r="AI331" s="73">
        <f t="shared" si="254"/>
        <v>1.6699660696913084E-11</v>
      </c>
      <c r="AJ331" s="73">
        <f t="shared" si="255"/>
        <v>1.669966069624245E-11</v>
      </c>
      <c r="AL331" s="74"/>
      <c r="AM331" s="74"/>
      <c r="AN331" s="74"/>
      <c r="AT331" s="74"/>
      <c r="AU331" s="74"/>
      <c r="AV331" s="74"/>
      <c r="BB331" s="74"/>
      <c r="BC331" s="74"/>
      <c r="BD331" s="74"/>
      <c r="BJ331" s="74">
        <v>1.0399999999999999E-9</v>
      </c>
      <c r="BK331" s="74">
        <v>5.3540528585400002</v>
      </c>
      <c r="BL331" s="74">
        <v>126996.940762905</v>
      </c>
      <c r="BM331" s="73">
        <f t="shared" si="256"/>
        <v>6.808082415075143E-10</v>
      </c>
      <c r="BN331" s="73">
        <f t="shared" si="257"/>
        <v>6.828509454010016E-10</v>
      </c>
      <c r="BO331" s="73">
        <f t="shared" si="258"/>
        <v>6.8285111671662319E-10</v>
      </c>
      <c r="BP331" s="73">
        <f t="shared" si="259"/>
        <v>6.8285111673124847E-10</v>
      </c>
      <c r="BR331" s="74">
        <v>1E-10</v>
      </c>
      <c r="BS331" s="74">
        <v>2.3836392696300002</v>
      </c>
      <c r="BT331" s="74">
        <v>52698.383701242099</v>
      </c>
      <c r="BU331" s="73">
        <f t="shared" si="260"/>
        <v>-7.9579348752059052E-11</v>
      </c>
      <c r="BV331" s="73">
        <f t="shared" si="261"/>
        <v>-7.9644665523091526E-11</v>
      </c>
      <c r="BW331" s="73">
        <f t="shared" si="262"/>
        <v>-7.964467100332012E-11</v>
      </c>
      <c r="BX331" s="73">
        <f t="shared" si="263"/>
        <v>-7.9644671003787593E-11</v>
      </c>
      <c r="BZ331" s="74"/>
      <c r="CA331" s="74"/>
      <c r="CB331" s="74"/>
      <c r="CH331" s="74"/>
      <c r="CI331" s="74"/>
      <c r="CJ331" s="74"/>
      <c r="CP331" s="74"/>
      <c r="CQ331" s="74"/>
      <c r="CR331" s="74"/>
      <c r="CX331" s="74"/>
      <c r="CY331" s="74"/>
      <c r="CZ331" s="74"/>
      <c r="DF331" s="74">
        <v>4.7000000000000003E-10</v>
      </c>
      <c r="DG331" s="74">
        <v>3.8838484733500001</v>
      </c>
      <c r="DH331" s="74">
        <v>146314.133303234</v>
      </c>
      <c r="DI331" s="73">
        <f t="shared" si="264"/>
        <v>2.4416229329586215E-10</v>
      </c>
      <c r="DJ331" s="73">
        <f t="shared" si="265"/>
        <v>2.4295767239784612E-10</v>
      </c>
      <c r="DK331" s="73">
        <f t="shared" si="266"/>
        <v>2.4295757116366868E-10</v>
      </c>
      <c r="DL331" s="73">
        <f t="shared" si="267"/>
        <v>2.4295757115506951E-10</v>
      </c>
      <c r="DN331" s="74">
        <v>6E-11</v>
      </c>
      <c r="DO331" s="74">
        <v>0.71889591582000001</v>
      </c>
      <c r="DP331" s="74">
        <v>89586.373523026894</v>
      </c>
      <c r="DQ331" s="73">
        <f t="shared" si="268"/>
        <v>-2.0956253841199346E-11</v>
      </c>
      <c r="DR331" s="73">
        <f t="shared" si="269"/>
        <v>-2.1059379499389121E-11</v>
      </c>
      <c r="DS331" s="73">
        <f t="shared" si="270"/>
        <v>-2.1059388155057609E-11</v>
      </c>
      <c r="DT331" s="73">
        <f t="shared" si="271"/>
        <v>-2.105938815578575E-11</v>
      </c>
      <c r="DV331" s="74"/>
      <c r="DW331" s="74"/>
      <c r="DX331" s="74"/>
      <c r="ED331" s="74"/>
      <c r="EE331" s="74"/>
      <c r="EF331" s="74"/>
      <c r="EL331" s="74"/>
      <c r="EM331" s="74"/>
      <c r="EN331" s="74"/>
      <c r="ET331" s="74"/>
      <c r="EU331" s="74"/>
      <c r="EV331" s="74"/>
    </row>
    <row r="332" spans="12:152" s="73" customFormat="1" ht="13.5" x14ac:dyDescent="0.3">
      <c r="L332" s="74"/>
      <c r="N332" s="74">
        <v>3.3000000000000002E-9</v>
      </c>
      <c r="O332" s="74">
        <v>0.37013669364000001</v>
      </c>
      <c r="P332" s="74">
        <v>26237.466338708698</v>
      </c>
      <c r="Q332" s="73">
        <f t="shared" si="244"/>
        <v>2.4363210739201526E-9</v>
      </c>
      <c r="R332" s="73">
        <f t="shared" si="245"/>
        <v>2.4351245673323252E-9</v>
      </c>
      <c r="S332" s="73">
        <f t="shared" si="246"/>
        <v>2.4351244668417624E-9</v>
      </c>
      <c r="T332" s="73">
        <f t="shared" si="247"/>
        <v>2.4351244668331535E-9</v>
      </c>
      <c r="V332" s="74">
        <v>4.2E-10</v>
      </c>
      <c r="W332" s="74">
        <v>6.2184837796799997</v>
      </c>
      <c r="X332" s="74">
        <v>26094.531700474199</v>
      </c>
      <c r="Y332" s="73">
        <f t="shared" si="248"/>
        <v>-3.938033609182807E-10</v>
      </c>
      <c r="Z332" s="73">
        <f t="shared" si="249"/>
        <v>-3.937252669403325E-10</v>
      </c>
      <c r="AA332" s="73">
        <f t="shared" si="250"/>
        <v>-3.9372526037868491E-10</v>
      </c>
      <c r="AB332" s="73">
        <f t="shared" si="251"/>
        <v>-3.9372526037812801E-10</v>
      </c>
      <c r="AD332" s="74">
        <v>1.9999999999999999E-11</v>
      </c>
      <c r="AE332" s="74">
        <v>0.85923934180999995</v>
      </c>
      <c r="AF332" s="74">
        <v>235900.506826261</v>
      </c>
      <c r="AG332" s="73">
        <f t="shared" si="252"/>
        <v>1.8322858998932139E-11</v>
      </c>
      <c r="AH332" s="73">
        <f t="shared" si="253"/>
        <v>1.8283909230675452E-11</v>
      </c>
      <c r="AI332" s="73">
        <f t="shared" si="254"/>
        <v>1.8283905942438117E-11</v>
      </c>
      <c r="AJ332" s="73">
        <f t="shared" si="255"/>
        <v>1.828390594216167E-11</v>
      </c>
      <c r="AL332" s="74"/>
      <c r="AM332" s="74"/>
      <c r="AN332" s="74"/>
      <c r="AT332" s="74"/>
      <c r="AU332" s="74"/>
      <c r="AV332" s="74"/>
      <c r="BB332" s="74"/>
      <c r="BC332" s="74"/>
      <c r="BD332" s="74"/>
      <c r="BJ332" s="74">
        <v>1.0500000000000001E-9</v>
      </c>
      <c r="BK332" s="74">
        <v>0.73008875321</v>
      </c>
      <c r="BL332" s="74">
        <v>104778.210757172</v>
      </c>
      <c r="BM332" s="73">
        <f t="shared" si="256"/>
        <v>1.0255123052214897E-9</v>
      </c>
      <c r="BN332" s="73">
        <f t="shared" si="257"/>
        <v>1.0250261280585484E-9</v>
      </c>
      <c r="BO332" s="73">
        <f t="shared" si="258"/>
        <v>1.0250260870399136E-9</v>
      </c>
      <c r="BP332" s="73">
        <f t="shared" si="259"/>
        <v>1.0250260870364456E-9</v>
      </c>
      <c r="BR332" s="74">
        <v>1.2E-10</v>
      </c>
      <c r="BS332" s="74">
        <v>5.2196200084599997</v>
      </c>
      <c r="BT332" s="74">
        <v>25551.0986294787</v>
      </c>
      <c r="BU332" s="73">
        <f t="shared" si="260"/>
        <v>8.7349415105307969E-11</v>
      </c>
      <c r="BV332" s="73">
        <f t="shared" si="261"/>
        <v>8.7306342643259215E-11</v>
      </c>
      <c r="BW332" s="73">
        <f t="shared" si="262"/>
        <v>8.7306339025807021E-11</v>
      </c>
      <c r="BX332" s="73">
        <f t="shared" si="263"/>
        <v>8.7306339025498159E-11</v>
      </c>
      <c r="BZ332" s="74"/>
      <c r="CA332" s="74"/>
      <c r="CB332" s="74"/>
      <c r="CH332" s="74"/>
      <c r="CI332" s="74"/>
      <c r="CJ332" s="74"/>
      <c r="CP332" s="74"/>
      <c r="CQ332" s="74"/>
      <c r="CR332" s="74"/>
      <c r="CX332" s="74"/>
      <c r="CY332" s="74"/>
      <c r="CZ332" s="74"/>
      <c r="DF332" s="74">
        <v>4.8999999999999996E-10</v>
      </c>
      <c r="DG332" s="74">
        <v>6.2030824747500004</v>
      </c>
      <c r="DH332" s="74">
        <v>32769.127994973802</v>
      </c>
      <c r="DI332" s="73">
        <f t="shared" si="264"/>
        <v>-1.6678070024697086E-10</v>
      </c>
      <c r="DJ332" s="73">
        <f t="shared" si="265"/>
        <v>-1.6708990313987569E-10</v>
      </c>
      <c r="DK332" s="73">
        <f t="shared" si="266"/>
        <v>-1.6708992909801443E-10</v>
      </c>
      <c r="DL332" s="73">
        <f t="shared" si="267"/>
        <v>-1.6708992910021388E-10</v>
      </c>
      <c r="DN332" s="74">
        <v>6E-11</v>
      </c>
      <c r="DO332" s="74">
        <v>4.7741020149000004</v>
      </c>
      <c r="DP332" s="74">
        <v>104138.313470858</v>
      </c>
      <c r="DQ332" s="73">
        <f t="shared" si="268"/>
        <v>5.7624391671869348E-11</v>
      </c>
      <c r="DR332" s="73">
        <f t="shared" si="269"/>
        <v>5.7588605712575063E-11</v>
      </c>
      <c r="DS332" s="73">
        <f t="shared" si="270"/>
        <v>5.7588602696909624E-11</v>
      </c>
      <c r="DT332" s="73">
        <f t="shared" si="271"/>
        <v>5.7588602696656926E-11</v>
      </c>
      <c r="DV332" s="74"/>
      <c r="DW332" s="74"/>
      <c r="DX332" s="74"/>
      <c r="ED332" s="74"/>
      <c r="EE332" s="74"/>
      <c r="EF332" s="74"/>
      <c r="EL332" s="74"/>
      <c r="EM332" s="74"/>
      <c r="EN332" s="74"/>
      <c r="ET332" s="74"/>
      <c r="EU332" s="74"/>
      <c r="EV332" s="74"/>
    </row>
    <row r="333" spans="12:152" s="73" customFormat="1" ht="13.5" x14ac:dyDescent="0.3">
      <c r="L333" s="74"/>
      <c r="N333" s="74">
        <v>3.3000000000000002E-9</v>
      </c>
      <c r="O333" s="74">
        <v>6.1933156011100001</v>
      </c>
      <c r="P333" s="74">
        <v>188276.65404017101</v>
      </c>
      <c r="Q333" s="73">
        <f t="shared" si="244"/>
        <v>-1.4668049205752943E-9</v>
      </c>
      <c r="R333" s="73">
        <f t="shared" si="245"/>
        <v>-1.4781935206696364E-9</v>
      </c>
      <c r="S333" s="73">
        <f t="shared" si="246"/>
        <v>-1.4781944759590276E-9</v>
      </c>
      <c r="T333" s="73">
        <f t="shared" si="247"/>
        <v>-1.4781944760395293E-9</v>
      </c>
      <c r="V333" s="74">
        <v>4.0999999999999998E-10</v>
      </c>
      <c r="W333" s="74">
        <v>2.7399688465900001</v>
      </c>
      <c r="X333" s="74">
        <v>25867.4904991353</v>
      </c>
      <c r="Y333" s="73">
        <f t="shared" si="248"/>
        <v>-1.3395532079484261E-10</v>
      </c>
      <c r="Z333" s="73">
        <f t="shared" si="249"/>
        <v>-1.3374999761805888E-10</v>
      </c>
      <c r="AA333" s="73">
        <f t="shared" si="250"/>
        <v>-1.3374998037714539E-10</v>
      </c>
      <c r="AB333" s="73">
        <f t="shared" si="251"/>
        <v>-1.3374998037566934E-10</v>
      </c>
      <c r="AD333" s="74">
        <v>1.9999999999999999E-11</v>
      </c>
      <c r="AE333" s="74">
        <v>4.6008405800899999</v>
      </c>
      <c r="AF333" s="74">
        <v>26941.0995233262</v>
      </c>
      <c r="AG333" s="73">
        <f t="shared" si="252"/>
        <v>-1.408821458203232E-11</v>
      </c>
      <c r="AH333" s="73">
        <f t="shared" si="253"/>
        <v>-1.4080379053900139E-11</v>
      </c>
      <c r="AI333" s="73">
        <f t="shared" si="254"/>
        <v>-1.4080378395833306E-11</v>
      </c>
      <c r="AJ333" s="73">
        <f t="shared" si="255"/>
        <v>-1.4080378395777594E-11</v>
      </c>
      <c r="AL333" s="74"/>
      <c r="AM333" s="74"/>
      <c r="AN333" s="74"/>
      <c r="AT333" s="74"/>
      <c r="AU333" s="74"/>
      <c r="AV333" s="74"/>
      <c r="BB333" s="74"/>
      <c r="BC333" s="74"/>
      <c r="BD333" s="74"/>
      <c r="BJ333" s="74">
        <v>8.9000000000000003E-10</v>
      </c>
      <c r="BK333" s="74">
        <v>2.82753100547</v>
      </c>
      <c r="BL333" s="74">
        <v>50579.619840863699</v>
      </c>
      <c r="BM333" s="73">
        <f t="shared" si="256"/>
        <v>2.8978447284993532E-10</v>
      </c>
      <c r="BN333" s="73">
        <f t="shared" si="257"/>
        <v>2.9065608962911218E-10</v>
      </c>
      <c r="BO333" s="73">
        <f t="shared" si="258"/>
        <v>2.9065616279876158E-10</v>
      </c>
      <c r="BP333" s="73">
        <f t="shared" si="259"/>
        <v>2.906561628048822E-10</v>
      </c>
      <c r="BR333" s="74">
        <v>1.0999999999999999E-10</v>
      </c>
      <c r="BS333" s="74">
        <v>1.2404194363400001</v>
      </c>
      <c r="BT333" s="74">
        <v>51543.022543835199</v>
      </c>
      <c r="BU333" s="73">
        <f t="shared" si="260"/>
        <v>-1.0095159524347634E-10</v>
      </c>
      <c r="BV333" s="73">
        <f t="shared" si="261"/>
        <v>-1.0090541574396693E-10</v>
      </c>
      <c r="BW333" s="73">
        <f t="shared" si="262"/>
        <v>-1.0090541186192478E-10</v>
      </c>
      <c r="BX333" s="73">
        <f t="shared" si="263"/>
        <v>-1.0090541186159617E-10</v>
      </c>
      <c r="BZ333" s="74"/>
      <c r="CA333" s="74"/>
      <c r="CB333" s="74"/>
      <c r="CH333" s="74"/>
      <c r="CI333" s="74"/>
      <c r="CJ333" s="74"/>
      <c r="CP333" s="74"/>
      <c r="CQ333" s="74"/>
      <c r="CR333" s="74"/>
      <c r="CX333" s="74"/>
      <c r="CY333" s="74"/>
      <c r="CZ333" s="74"/>
      <c r="DF333" s="74">
        <v>5.3000000000000003E-10</v>
      </c>
      <c r="DG333" s="74">
        <v>4.37486529196</v>
      </c>
      <c r="DH333" s="74">
        <v>78187.443353446899</v>
      </c>
      <c r="DI333" s="73">
        <f t="shared" si="264"/>
        <v>1.923078501687885E-10</v>
      </c>
      <c r="DJ333" s="73">
        <f t="shared" si="265"/>
        <v>1.9151668622845094E-10</v>
      </c>
      <c r="DK333" s="73">
        <f t="shared" si="266"/>
        <v>1.9151661978002542E-10</v>
      </c>
      <c r="DL333" s="73">
        <f t="shared" si="267"/>
        <v>1.9151661977440718E-10</v>
      </c>
      <c r="DN333" s="74">
        <v>6E-11</v>
      </c>
      <c r="DO333" s="74">
        <v>5.8101666227499997</v>
      </c>
      <c r="DP333" s="74">
        <v>70269.180982698294</v>
      </c>
      <c r="DQ333" s="73">
        <f t="shared" si="268"/>
        <v>-5.4449212660434618E-11</v>
      </c>
      <c r="DR333" s="73">
        <f t="shared" si="269"/>
        <v>-5.4485432405494997E-11</v>
      </c>
      <c r="DS333" s="73">
        <f t="shared" si="270"/>
        <v>-5.4485435441841703E-11</v>
      </c>
      <c r="DT333" s="73">
        <f t="shared" si="271"/>
        <v>-5.4485435442098801E-11</v>
      </c>
      <c r="DV333" s="74"/>
      <c r="DW333" s="74"/>
      <c r="DX333" s="74"/>
      <c r="ED333" s="74"/>
      <c r="EE333" s="74"/>
      <c r="EF333" s="74"/>
      <c r="EL333" s="74"/>
      <c r="EM333" s="74"/>
      <c r="EN333" s="74"/>
      <c r="ET333" s="74"/>
      <c r="EU333" s="74"/>
      <c r="EV333" s="74"/>
    </row>
    <row r="334" spans="12:152" s="73" customFormat="1" ht="13.5" x14ac:dyDescent="0.3">
      <c r="L334" s="74"/>
      <c r="N334" s="74">
        <v>4.0700000000000002E-9</v>
      </c>
      <c r="O334" s="74">
        <v>2.1714173665200001</v>
      </c>
      <c r="P334" s="74">
        <v>641.41356173898998</v>
      </c>
      <c r="Q334" s="73">
        <f t="shared" si="244"/>
        <v>4.0689404340429133E-9</v>
      </c>
      <c r="R334" s="73">
        <f t="shared" si="245"/>
        <v>4.0689416536885865E-9</v>
      </c>
      <c r="S334" s="73">
        <f t="shared" si="246"/>
        <v>4.0689416537909608E-9</v>
      </c>
      <c r="T334" s="73">
        <f t="shared" si="247"/>
        <v>4.0689416537909691E-9</v>
      </c>
      <c r="V334" s="74">
        <v>4.3000000000000001E-10</v>
      </c>
      <c r="W334" s="74">
        <v>0.38981425968</v>
      </c>
      <c r="X334" s="74">
        <v>1089.7087911936001</v>
      </c>
      <c r="Y334" s="73">
        <f t="shared" si="248"/>
        <v>3.1144077065295123E-10</v>
      </c>
      <c r="Z334" s="73">
        <f t="shared" si="249"/>
        <v>3.1143415315090958E-10</v>
      </c>
      <c r="AA334" s="73">
        <f t="shared" si="250"/>
        <v>3.1143415259528394E-10</v>
      </c>
      <c r="AB334" s="73">
        <f t="shared" si="251"/>
        <v>3.1143415259523756E-10</v>
      </c>
      <c r="AD334" s="74">
        <v>1.9999999999999999E-11</v>
      </c>
      <c r="AE334" s="74">
        <v>5.1499567645999997</v>
      </c>
      <c r="AF334" s="74">
        <v>182188.72380014299</v>
      </c>
      <c r="AG334" s="73">
        <f t="shared" si="252"/>
        <v>2.9389050116397851E-12</v>
      </c>
      <c r="AH334" s="73">
        <f t="shared" si="253"/>
        <v>2.8650630439072272E-12</v>
      </c>
      <c r="AI334" s="73">
        <f t="shared" si="254"/>
        <v>2.8650568422999612E-12</v>
      </c>
      <c r="AJ334" s="73">
        <f t="shared" si="255"/>
        <v>2.8650568417688935E-12</v>
      </c>
      <c r="AL334" s="74"/>
      <c r="AM334" s="74"/>
      <c r="AN334" s="74"/>
      <c r="AT334" s="74"/>
      <c r="AU334" s="74"/>
      <c r="AV334" s="74"/>
      <c r="BB334" s="74"/>
      <c r="BC334" s="74"/>
      <c r="BD334" s="74"/>
      <c r="BJ334" s="74">
        <v>9.7999999999999992E-10</v>
      </c>
      <c r="BK334" s="74">
        <v>0.55393078868000001</v>
      </c>
      <c r="BL334" s="74">
        <v>33967.9922949131</v>
      </c>
      <c r="BM334" s="73">
        <f t="shared" si="256"/>
        <v>7.7311010292058993E-10</v>
      </c>
      <c r="BN334" s="73">
        <f t="shared" si="257"/>
        <v>7.7269091322411404E-10</v>
      </c>
      <c r="BO334" s="73">
        <f t="shared" si="258"/>
        <v>7.7269087801239163E-10</v>
      </c>
      <c r="BP334" s="73">
        <f t="shared" si="259"/>
        <v>7.726908780094449E-10</v>
      </c>
      <c r="BR334" s="74">
        <v>1E-10</v>
      </c>
      <c r="BS334" s="74">
        <v>1.2361098671099999</v>
      </c>
      <c r="BT334" s="74">
        <v>76667.522982437906</v>
      </c>
      <c r="BU334" s="73">
        <f t="shared" si="260"/>
        <v>-7.3149364100261601E-11</v>
      </c>
      <c r="BV334" s="73">
        <f t="shared" si="261"/>
        <v>-7.3042202972529874E-11</v>
      </c>
      <c r="BW334" s="73">
        <f t="shared" si="262"/>
        <v>-7.3042193967496507E-11</v>
      </c>
      <c r="BX334" s="73">
        <f t="shared" si="263"/>
        <v>-7.3042193966735565E-11</v>
      </c>
      <c r="BZ334" s="74"/>
      <c r="CA334" s="74"/>
      <c r="CB334" s="74"/>
      <c r="CH334" s="74"/>
      <c r="CI334" s="74"/>
      <c r="CJ334" s="74"/>
      <c r="CP334" s="74"/>
      <c r="CQ334" s="74"/>
      <c r="CR334" s="74"/>
      <c r="CX334" s="74"/>
      <c r="CY334" s="74"/>
      <c r="CZ334" s="74"/>
      <c r="DF334" s="74">
        <v>4.8E-10</v>
      </c>
      <c r="DG334" s="74">
        <v>5.97568482401</v>
      </c>
      <c r="DH334" s="74">
        <v>51013.331578740501</v>
      </c>
      <c r="DI334" s="73">
        <f t="shared" si="264"/>
        <v>2.0272512369618743E-10</v>
      </c>
      <c r="DJ334" s="73">
        <f t="shared" si="265"/>
        <v>2.0227040780013119E-10</v>
      </c>
      <c r="DK334" s="73">
        <f t="shared" si="266"/>
        <v>2.0227036961200546E-10</v>
      </c>
      <c r="DL334" s="73">
        <f t="shared" si="267"/>
        <v>2.0227036960878876E-10</v>
      </c>
      <c r="DN334" s="74">
        <v>7.0000000000000004E-11</v>
      </c>
      <c r="DO334" s="74">
        <v>3.5916493812199999</v>
      </c>
      <c r="DP334" s="74">
        <v>188276.65404017101</v>
      </c>
      <c r="DQ334" s="73">
        <f t="shared" si="268"/>
        <v>-5.5469754176308006E-12</v>
      </c>
      <c r="DR334" s="73">
        <f t="shared" si="269"/>
        <v>-5.2778437697448483E-12</v>
      </c>
      <c r="DS334" s="73">
        <f t="shared" si="270"/>
        <v>-5.2778211695553438E-12</v>
      </c>
      <c r="DT334" s="73">
        <f t="shared" si="271"/>
        <v>-5.277821167650842E-12</v>
      </c>
      <c r="DV334" s="74"/>
      <c r="DW334" s="74"/>
      <c r="DX334" s="74"/>
      <c r="ED334" s="74"/>
      <c r="EE334" s="74"/>
      <c r="EF334" s="74"/>
      <c r="EL334" s="74"/>
      <c r="EM334" s="74"/>
      <c r="EN334" s="74"/>
      <c r="ET334" s="74"/>
      <c r="EU334" s="74"/>
      <c r="EV334" s="74"/>
    </row>
    <row r="335" spans="12:152" s="73" customFormat="1" ht="13.5" x14ac:dyDescent="0.3">
      <c r="L335" s="74"/>
      <c r="N335" s="74">
        <v>3.2099999999999999E-9</v>
      </c>
      <c r="O335" s="74">
        <v>5.0253200265000002</v>
      </c>
      <c r="P335" s="74">
        <v>102232.848705918</v>
      </c>
      <c r="Q335" s="73">
        <f t="shared" si="244"/>
        <v>2.9090929413451365E-9</v>
      </c>
      <c r="R335" s="73">
        <f t="shared" si="245"/>
        <v>2.9119278990571717E-9</v>
      </c>
      <c r="S335" s="73">
        <f t="shared" si="246"/>
        <v>2.9119281365501406E-9</v>
      </c>
      <c r="T335" s="73">
        <f t="shared" si="247"/>
        <v>2.911928136570105E-9</v>
      </c>
      <c r="V335" s="74">
        <v>4.3000000000000001E-10</v>
      </c>
      <c r="W335" s="74">
        <v>4.8904679010100001</v>
      </c>
      <c r="X335" s="74">
        <v>24395.7374720718</v>
      </c>
      <c r="Y335" s="73">
        <f t="shared" si="248"/>
        <v>2.3219390969738975E-10</v>
      </c>
      <c r="Z335" s="73">
        <f t="shared" si="249"/>
        <v>2.3201303884631089E-10</v>
      </c>
      <c r="AA335" s="73">
        <f t="shared" si="250"/>
        <v>2.3201302365759429E-10</v>
      </c>
      <c r="AB335" s="73">
        <f t="shared" si="251"/>
        <v>2.3201302365629777E-10</v>
      </c>
      <c r="AD335" s="74">
        <v>1.9999999999999999E-11</v>
      </c>
      <c r="AE335" s="74">
        <v>3.91756419842</v>
      </c>
      <c r="AF335" s="74">
        <v>130446.629254871</v>
      </c>
      <c r="AG335" s="73">
        <f t="shared" si="252"/>
        <v>9.097495421904576E-12</v>
      </c>
      <c r="AH335" s="73">
        <f t="shared" si="253"/>
        <v>9.0498751193893181E-12</v>
      </c>
      <c r="AI335" s="73">
        <f t="shared" si="254"/>
        <v>9.0498711183756787E-12</v>
      </c>
      <c r="AJ335" s="73">
        <f t="shared" si="255"/>
        <v>9.0498711180350321E-12</v>
      </c>
      <c r="AL335" s="74"/>
      <c r="AM335" s="74"/>
      <c r="AN335" s="74"/>
      <c r="AT335" s="74"/>
      <c r="AU335" s="74"/>
      <c r="AV335" s="74"/>
      <c r="BB335" s="74"/>
      <c r="BC335" s="74"/>
      <c r="BD335" s="74"/>
      <c r="BJ335" s="74">
        <v>8.6999999999999999E-10</v>
      </c>
      <c r="BK335" s="74">
        <v>1.4792888283400001</v>
      </c>
      <c r="BL335" s="74">
        <v>97670.387712897107</v>
      </c>
      <c r="BM335" s="73">
        <f t="shared" si="256"/>
        <v>-2.0982419246060128E-10</v>
      </c>
      <c r="BN335" s="73">
        <f t="shared" si="257"/>
        <v>-2.1151281898423017E-10</v>
      </c>
      <c r="BO335" s="73">
        <f t="shared" si="258"/>
        <v>-2.1151296072942738E-10</v>
      </c>
      <c r="BP335" s="73">
        <f t="shared" si="259"/>
        <v>-2.1151296074132395E-10</v>
      </c>
      <c r="BR335" s="74">
        <v>1.0999999999999999E-10</v>
      </c>
      <c r="BS335" s="74">
        <v>5.2711677488099999</v>
      </c>
      <c r="BT335" s="74">
        <v>155571.819107836</v>
      </c>
      <c r="BU335" s="73">
        <f t="shared" si="260"/>
        <v>1.0972050619288645E-10</v>
      </c>
      <c r="BV335" s="73">
        <f t="shared" si="261"/>
        <v>1.0969497885514171E-10</v>
      </c>
      <c r="BW335" s="73">
        <f t="shared" si="262"/>
        <v>1.096949766650524E-10</v>
      </c>
      <c r="BX335" s="73">
        <f t="shared" si="263"/>
        <v>1.0969497666486627E-10</v>
      </c>
      <c r="BZ335" s="74"/>
      <c r="CA335" s="74"/>
      <c r="CB335" s="74"/>
      <c r="CH335" s="74"/>
      <c r="CI335" s="74"/>
      <c r="CJ335" s="74"/>
      <c r="CP335" s="74"/>
      <c r="CQ335" s="74"/>
      <c r="CR335" s="74"/>
      <c r="CX335" s="74"/>
      <c r="CY335" s="74"/>
      <c r="CZ335" s="74"/>
      <c r="DF335" s="74">
        <v>4.8E-10</v>
      </c>
      <c r="DG335" s="74">
        <v>3.8410204374200001</v>
      </c>
      <c r="DH335" s="74">
        <v>102232.848705918</v>
      </c>
      <c r="DI335" s="73">
        <f t="shared" si="264"/>
        <v>3.5191231875439863E-10</v>
      </c>
      <c r="DJ335" s="73">
        <f t="shared" si="265"/>
        <v>3.5122802096732657E-10</v>
      </c>
      <c r="DK335" s="73">
        <f t="shared" si="266"/>
        <v>3.5122796344759072E-10</v>
      </c>
      <c r="DL335" s="73">
        <f t="shared" si="267"/>
        <v>3.5122796344275543E-10</v>
      </c>
      <c r="DN335" s="74">
        <v>6E-11</v>
      </c>
      <c r="DO335" s="74">
        <v>1.4239791102599999</v>
      </c>
      <c r="DP335" s="74">
        <v>102132.855462109</v>
      </c>
      <c r="DQ335" s="73">
        <f t="shared" si="268"/>
        <v>4.5906180801251418E-12</v>
      </c>
      <c r="DR335" s="73">
        <f t="shared" si="269"/>
        <v>4.7157532233842725E-12</v>
      </c>
      <c r="DS335" s="73">
        <f t="shared" si="270"/>
        <v>4.7157637291177816E-12</v>
      </c>
      <c r="DT335" s="73">
        <f t="shared" si="271"/>
        <v>4.7157637300153962E-12</v>
      </c>
      <c r="DV335" s="74"/>
      <c r="DW335" s="74"/>
      <c r="DX335" s="74"/>
      <c r="ED335" s="74"/>
      <c r="EE335" s="74"/>
      <c r="EF335" s="74"/>
      <c r="EL335" s="74"/>
      <c r="EM335" s="74"/>
      <c r="EN335" s="74"/>
      <c r="ET335" s="74"/>
      <c r="EU335" s="74"/>
      <c r="EV335" s="74"/>
    </row>
    <row r="336" spans="12:152" s="73" customFormat="1" ht="13.5" x14ac:dyDescent="0.3">
      <c r="L336" s="74"/>
      <c r="N336" s="74">
        <v>3.3000000000000002E-9</v>
      </c>
      <c r="O336" s="74">
        <v>5.5308696607999996</v>
      </c>
      <c r="P336" s="74">
        <v>10021.8372800994</v>
      </c>
      <c r="Q336" s="73">
        <f t="shared" si="244"/>
        <v>7.5006137583482936E-10</v>
      </c>
      <c r="R336" s="73">
        <f t="shared" si="245"/>
        <v>7.4940170689505048E-10</v>
      </c>
      <c r="S336" s="73">
        <f t="shared" si="246"/>
        <v>7.4940165150657572E-10</v>
      </c>
      <c r="T336" s="73">
        <f t="shared" si="247"/>
        <v>7.4940165150182594E-10</v>
      </c>
      <c r="V336" s="74">
        <v>4.0999999999999998E-10</v>
      </c>
      <c r="W336" s="74">
        <v>0.44351702670999998</v>
      </c>
      <c r="X336" s="74">
        <v>25619.938151219802</v>
      </c>
      <c r="Y336" s="73">
        <f t="shared" si="248"/>
        <v>-1.2071099752488155E-10</v>
      </c>
      <c r="Z336" s="73">
        <f t="shared" si="249"/>
        <v>-1.2050537021776195E-10</v>
      </c>
      <c r="AA336" s="73">
        <f t="shared" si="250"/>
        <v>-1.2050535295148922E-10</v>
      </c>
      <c r="AB336" s="73">
        <f t="shared" si="251"/>
        <v>-1.2050535295001899E-10</v>
      </c>
      <c r="AD336" s="74">
        <v>1.9999999999999999E-11</v>
      </c>
      <c r="AE336" s="74">
        <v>2.88997273266</v>
      </c>
      <c r="AF336" s="74">
        <v>27154.3986187642</v>
      </c>
      <c r="AG336" s="73">
        <f t="shared" si="252"/>
        <v>-1.1399678756988831E-11</v>
      </c>
      <c r="AH336" s="73">
        <f t="shared" si="253"/>
        <v>-1.1408816710423768E-11</v>
      </c>
      <c r="AI336" s="73">
        <f t="shared" si="254"/>
        <v>-1.1408817477516664E-11</v>
      </c>
      <c r="AJ336" s="73">
        <f t="shared" si="255"/>
        <v>-1.1408817477582027E-11</v>
      </c>
      <c r="AL336" s="74"/>
      <c r="AM336" s="74"/>
      <c r="AN336" s="74"/>
      <c r="AT336" s="74"/>
      <c r="AU336" s="74"/>
      <c r="AV336" s="74"/>
      <c r="BB336" s="74"/>
      <c r="BC336" s="74"/>
      <c r="BD336" s="74"/>
      <c r="BJ336" s="74">
        <v>1.1700000000000001E-9</v>
      </c>
      <c r="BK336" s="74">
        <v>0.17401840597000001</v>
      </c>
      <c r="BL336" s="74">
        <v>61279.713277265997</v>
      </c>
      <c r="BM336" s="73">
        <f t="shared" si="256"/>
        <v>-1.0720210815214753E-9</v>
      </c>
      <c r="BN336" s="73">
        <f t="shared" si="257"/>
        <v>-1.0714319688768376E-9</v>
      </c>
      <c r="BO336" s="73">
        <f t="shared" si="258"/>
        <v>-1.0714319193428844E-9</v>
      </c>
      <c r="BP336" s="73">
        <f t="shared" si="259"/>
        <v>-1.0714319193386629E-9</v>
      </c>
      <c r="BR336" s="74">
        <v>1.0999999999999999E-10</v>
      </c>
      <c r="BS336" s="74">
        <v>5.9841930992299996</v>
      </c>
      <c r="BT336" s="74">
        <v>107794.187511262</v>
      </c>
      <c r="BU336" s="73">
        <f t="shared" si="260"/>
        <v>-8.9793276882203244E-11</v>
      </c>
      <c r="BV336" s="73">
        <f t="shared" si="261"/>
        <v>-8.993334133715113E-11</v>
      </c>
      <c r="BW336" s="73">
        <f t="shared" si="262"/>
        <v>-8.9933353078845883E-11</v>
      </c>
      <c r="BX336" s="73">
        <f t="shared" si="263"/>
        <v>-8.9933353079839612E-11</v>
      </c>
      <c r="BZ336" s="74"/>
      <c r="CA336" s="74"/>
      <c r="CB336" s="74"/>
      <c r="CH336" s="74"/>
      <c r="CI336" s="74"/>
      <c r="CJ336" s="74"/>
      <c r="CP336" s="74"/>
      <c r="CQ336" s="74"/>
      <c r="CR336" s="74"/>
      <c r="CX336" s="74"/>
      <c r="CY336" s="74"/>
      <c r="CZ336" s="74"/>
      <c r="DF336" s="74">
        <v>4.8999999999999996E-10</v>
      </c>
      <c r="DG336" s="74">
        <v>5.0546421665299999</v>
      </c>
      <c r="DH336" s="74">
        <v>7994.5284420241996</v>
      </c>
      <c r="DI336" s="73">
        <f t="shared" si="264"/>
        <v>-4.8140759543150935E-10</v>
      </c>
      <c r="DJ336" s="73">
        <f t="shared" si="265"/>
        <v>-4.8139262925380798E-10</v>
      </c>
      <c r="DK336" s="73">
        <f t="shared" si="266"/>
        <v>-4.813926279966745E-10</v>
      </c>
      <c r="DL336" s="73">
        <f t="shared" si="267"/>
        <v>-4.8139262799656789E-10</v>
      </c>
      <c r="DN336" s="74">
        <v>6E-11</v>
      </c>
      <c r="DO336" s="74">
        <v>5.1504316805599997</v>
      </c>
      <c r="DP336" s="74">
        <v>97580.901965051104</v>
      </c>
      <c r="DQ336" s="73">
        <f t="shared" si="268"/>
        <v>5.5185084559229752E-11</v>
      </c>
      <c r="DR336" s="73">
        <f t="shared" si="269"/>
        <v>5.5232042757320585E-11</v>
      </c>
      <c r="DS336" s="73">
        <f t="shared" si="270"/>
        <v>5.5232046690768382E-11</v>
      </c>
      <c r="DT336" s="73">
        <f t="shared" si="271"/>
        <v>5.5232046691098821E-11</v>
      </c>
      <c r="DV336" s="74"/>
      <c r="DW336" s="74"/>
      <c r="DX336" s="74"/>
      <c r="ED336" s="74"/>
      <c r="EE336" s="74"/>
      <c r="EF336" s="74"/>
      <c r="EL336" s="74"/>
      <c r="EM336" s="74"/>
      <c r="EN336" s="74"/>
      <c r="ET336" s="74"/>
      <c r="EU336" s="74"/>
      <c r="EV336" s="74"/>
    </row>
    <row r="337" spans="12:152" s="73" customFormat="1" ht="13.5" x14ac:dyDescent="0.3">
      <c r="L337" s="74"/>
      <c r="N337" s="74">
        <v>3.36E-9</v>
      </c>
      <c r="O337" s="74">
        <v>2.4916336242599999</v>
      </c>
      <c r="P337" s="74">
        <v>25344.913081041599</v>
      </c>
      <c r="Q337" s="73">
        <f t="shared" si="244"/>
        <v>2.8659390787570277E-9</v>
      </c>
      <c r="R337" s="73">
        <f t="shared" si="245"/>
        <v>2.8650282426116693E-9</v>
      </c>
      <c r="S337" s="73">
        <f t="shared" si="246"/>
        <v>2.8650281661035855E-9</v>
      </c>
      <c r="T337" s="73">
        <f t="shared" si="247"/>
        <v>2.8650281660971E-9</v>
      </c>
      <c r="V337" s="74">
        <v>4.0999999999999998E-10</v>
      </c>
      <c r="W337" s="74">
        <v>1.47439583353</v>
      </c>
      <c r="X337" s="74">
        <v>76681.750076439494</v>
      </c>
      <c r="Y337" s="73">
        <f t="shared" si="248"/>
        <v>-3.9392770475253761E-10</v>
      </c>
      <c r="Z337" s="73">
        <f t="shared" si="249"/>
        <v>-3.9374868859803217E-10</v>
      </c>
      <c r="AA337" s="73">
        <f t="shared" si="250"/>
        <v>-3.9374867352669962E-10</v>
      </c>
      <c r="AB337" s="73">
        <f t="shared" si="251"/>
        <v>-3.9374867352542628E-10</v>
      </c>
      <c r="AD337" s="74">
        <v>3E-11</v>
      </c>
      <c r="AE337" s="74">
        <v>5.8572194443900001</v>
      </c>
      <c r="AF337" s="74">
        <v>52329.585093633097</v>
      </c>
      <c r="AG337" s="73">
        <f t="shared" si="252"/>
        <v>8.7259942731723966E-12</v>
      </c>
      <c r="AH337" s="73">
        <f t="shared" si="253"/>
        <v>8.7567534701712441E-12</v>
      </c>
      <c r="AI337" s="73">
        <f t="shared" si="254"/>
        <v>8.7567560523537736E-12</v>
      </c>
      <c r="AJ337" s="73">
        <f t="shared" si="255"/>
        <v>8.7567560525723335E-12</v>
      </c>
      <c r="AL337" s="74"/>
      <c r="AM337" s="74"/>
      <c r="AN337" s="74"/>
      <c r="AT337" s="74"/>
      <c r="AU337" s="74"/>
      <c r="AV337" s="74"/>
      <c r="BB337" s="74"/>
      <c r="BC337" s="74"/>
      <c r="BD337" s="74"/>
      <c r="BJ337" s="74">
        <v>8.9000000000000003E-10</v>
      </c>
      <c r="BK337" s="74">
        <v>0.41552735761999998</v>
      </c>
      <c r="BL337" s="74">
        <v>26164.1692128498</v>
      </c>
      <c r="BM337" s="73">
        <f t="shared" si="256"/>
        <v>-2.7537968037374378E-10</v>
      </c>
      <c r="BN337" s="73">
        <f t="shared" si="257"/>
        <v>-2.7583318201497875E-10</v>
      </c>
      <c r="BO337" s="73">
        <f t="shared" si="258"/>
        <v>-2.7583322008856286E-10</v>
      </c>
      <c r="BP337" s="73">
        <f t="shared" si="259"/>
        <v>-2.758332200917855E-10</v>
      </c>
      <c r="BR337" s="74">
        <v>1E-10</v>
      </c>
      <c r="BS337" s="74">
        <v>0.55390559777000004</v>
      </c>
      <c r="BT337" s="74">
        <v>26941.0995233262</v>
      </c>
      <c r="BU337" s="73">
        <f t="shared" si="260"/>
        <v>-1.2343411811264264E-11</v>
      </c>
      <c r="BV337" s="73">
        <f t="shared" si="261"/>
        <v>-1.2398168742190192E-11</v>
      </c>
      <c r="BW337" s="73">
        <f t="shared" si="262"/>
        <v>-1.2398173339534661E-11</v>
      </c>
      <c r="BX337" s="73">
        <f t="shared" si="263"/>
        <v>-1.2398173339923854E-11</v>
      </c>
      <c r="BZ337" s="74"/>
      <c r="CA337" s="74"/>
      <c r="CB337" s="74"/>
      <c r="CH337" s="74"/>
      <c r="CI337" s="74"/>
      <c r="CJ337" s="74"/>
      <c r="CP337" s="74"/>
      <c r="CQ337" s="74"/>
      <c r="CR337" s="74"/>
      <c r="CX337" s="74"/>
      <c r="CY337" s="74"/>
      <c r="CZ337" s="74"/>
      <c r="DF337" s="74">
        <v>4.3999999999999998E-10</v>
      </c>
      <c r="DG337" s="74">
        <v>5.4289022484</v>
      </c>
      <c r="DH337" s="74">
        <v>86143.798578061498</v>
      </c>
      <c r="DI337" s="73">
        <f t="shared" si="264"/>
        <v>-4.2340129152170442E-10</v>
      </c>
      <c r="DJ337" s="73">
        <f t="shared" si="265"/>
        <v>-4.2361185484644461E-10</v>
      </c>
      <c r="DK337" s="73">
        <f t="shared" si="266"/>
        <v>-4.2361187247039858E-10</v>
      </c>
      <c r="DL337" s="73">
        <f t="shared" si="267"/>
        <v>-4.2361187247188632E-10</v>
      </c>
      <c r="DN337" s="74">
        <v>7.9999999999999995E-11</v>
      </c>
      <c r="DO337" s="74">
        <v>2.6740438560399999</v>
      </c>
      <c r="DP337" s="74">
        <v>647.01083331480004</v>
      </c>
      <c r="DQ337" s="73">
        <f t="shared" si="268"/>
        <v>6.5279250109764683E-11</v>
      </c>
      <c r="DR337" s="73">
        <f t="shared" si="269"/>
        <v>6.5279862949441336E-11</v>
      </c>
      <c r="DS337" s="73">
        <f t="shared" si="270"/>
        <v>6.5279863000896235E-11</v>
      </c>
      <c r="DT337" s="73">
        <f t="shared" si="271"/>
        <v>6.5279863000900514E-11</v>
      </c>
      <c r="DV337" s="74"/>
      <c r="DW337" s="74"/>
      <c r="DX337" s="74"/>
      <c r="ED337" s="74"/>
      <c r="EE337" s="74"/>
      <c r="EF337" s="74"/>
      <c r="EL337" s="74"/>
      <c r="EM337" s="74"/>
      <c r="EN337" s="74"/>
      <c r="ET337" s="74"/>
      <c r="EU337" s="74"/>
      <c r="EV337" s="74"/>
    </row>
    <row r="338" spans="12:152" s="73" customFormat="1" ht="13.5" x14ac:dyDescent="0.3">
      <c r="L338" s="74"/>
      <c r="N338" s="74">
        <v>3.8099999999999999E-9</v>
      </c>
      <c r="O338" s="74">
        <v>5.9092870586100004</v>
      </c>
      <c r="P338" s="74">
        <v>78187.443353446899</v>
      </c>
      <c r="Q338" s="73">
        <f t="shared" si="244"/>
        <v>3.5982726765002486E-9</v>
      </c>
      <c r="R338" s="73">
        <f t="shared" si="245"/>
        <v>3.6002737181432724E-9</v>
      </c>
      <c r="S338" s="73">
        <f t="shared" si="246"/>
        <v>3.6002738857673232E-9</v>
      </c>
      <c r="T338" s="73">
        <f t="shared" si="247"/>
        <v>3.6002738857814957E-9</v>
      </c>
      <c r="V338" s="74">
        <v>3.9E-10</v>
      </c>
      <c r="W338" s="74">
        <v>1.71519867865</v>
      </c>
      <c r="X338" s="74">
        <v>111590.28815789599</v>
      </c>
      <c r="Y338" s="73">
        <f t="shared" si="248"/>
        <v>-4.5438119585172284E-11</v>
      </c>
      <c r="Z338" s="73">
        <f t="shared" si="249"/>
        <v>-4.6323311129028763E-11</v>
      </c>
      <c r="AA338" s="73">
        <f t="shared" si="250"/>
        <v>-4.6323385441440325E-11</v>
      </c>
      <c r="AB338" s="73">
        <f t="shared" si="251"/>
        <v>-4.6323385447691729E-11</v>
      </c>
      <c r="AD338" s="74">
        <v>1.9999999999999999E-11</v>
      </c>
      <c r="AE338" s="74">
        <v>6.1014579916400002</v>
      </c>
      <c r="AF338" s="74">
        <v>77623.812138408495</v>
      </c>
      <c r="AG338" s="73">
        <f t="shared" si="252"/>
        <v>-1.3970613027282869E-11</v>
      </c>
      <c r="AH338" s="73">
        <f t="shared" si="253"/>
        <v>-1.3993349261395577E-11</v>
      </c>
      <c r="AI338" s="73">
        <f t="shared" si="254"/>
        <v>-1.399335116889284E-11</v>
      </c>
      <c r="AJ338" s="73">
        <f t="shared" si="255"/>
        <v>-1.399335116905529E-11</v>
      </c>
      <c r="AL338" s="74"/>
      <c r="AM338" s="74"/>
      <c r="AN338" s="74"/>
      <c r="AT338" s="74"/>
      <c r="AU338" s="74"/>
      <c r="AV338" s="74"/>
      <c r="BB338" s="74"/>
      <c r="BC338" s="74"/>
      <c r="BD338" s="74"/>
      <c r="BJ338" s="74">
        <v>9.0999999999999996E-10</v>
      </c>
      <c r="BK338" s="74">
        <v>2.2844735196200001</v>
      </c>
      <c r="BL338" s="74">
        <v>157057.109814539</v>
      </c>
      <c r="BM338" s="73">
        <f t="shared" si="256"/>
        <v>-5.4751850488130759E-10</v>
      </c>
      <c r="BN338" s="73">
        <f t="shared" si="257"/>
        <v>-5.4517748396100122E-10</v>
      </c>
      <c r="BO338" s="73">
        <f t="shared" si="258"/>
        <v>-5.4517728716711764E-10</v>
      </c>
      <c r="BP338" s="73">
        <f t="shared" si="259"/>
        <v>-5.4517728715055076E-10</v>
      </c>
      <c r="BR338" s="74">
        <v>1E-10</v>
      </c>
      <c r="BS338" s="74">
        <v>1.4916184434399999</v>
      </c>
      <c r="BT338" s="74">
        <v>52329.585093633097</v>
      </c>
      <c r="BU338" s="73">
        <f t="shared" si="260"/>
        <v>-9.9866614436122483E-11</v>
      </c>
      <c r="BV338" s="73">
        <f t="shared" si="261"/>
        <v>-9.987209113985158E-11</v>
      </c>
      <c r="BW338" s="73">
        <f t="shared" si="262"/>
        <v>-9.9872091594869818E-11</v>
      </c>
      <c r="BX338" s="73">
        <f t="shared" si="263"/>
        <v>-9.9872091594908334E-11</v>
      </c>
      <c r="BZ338" s="74"/>
      <c r="CA338" s="74"/>
      <c r="CB338" s="74"/>
      <c r="CH338" s="74"/>
      <c r="CI338" s="74"/>
      <c r="CJ338" s="74"/>
      <c r="CP338" s="74"/>
      <c r="CQ338" s="74"/>
      <c r="CR338" s="74"/>
      <c r="CX338" s="74"/>
      <c r="CY338" s="74"/>
      <c r="CZ338" s="74"/>
      <c r="DF338" s="74">
        <v>5.7999999999999996E-10</v>
      </c>
      <c r="DG338" s="74">
        <v>3.8057113823700002</v>
      </c>
      <c r="DH338" s="74">
        <v>99024.136457913904</v>
      </c>
      <c r="DI338" s="73">
        <f t="shared" si="264"/>
        <v>-5.0665988348304329E-10</v>
      </c>
      <c r="DJ338" s="73">
        <f t="shared" si="265"/>
        <v>-5.0723141455595447E-10</v>
      </c>
      <c r="DK338" s="73">
        <f t="shared" si="266"/>
        <v>-5.0723146245527824E-10</v>
      </c>
      <c r="DL338" s="73">
        <f t="shared" si="267"/>
        <v>-5.0723146245930743E-10</v>
      </c>
      <c r="DN338" s="74">
        <v>5.0000000000000002E-11</v>
      </c>
      <c r="DO338" s="74">
        <v>4.5822725868500003</v>
      </c>
      <c r="DP338" s="74">
        <v>25977.6968203547</v>
      </c>
      <c r="DQ338" s="73">
        <f t="shared" si="268"/>
        <v>3.6676522891655798E-11</v>
      </c>
      <c r="DR338" s="73">
        <f t="shared" si="269"/>
        <v>3.6658436269917048E-11</v>
      </c>
      <c r="DS338" s="73">
        <f t="shared" si="270"/>
        <v>3.6658434750891341E-11</v>
      </c>
      <c r="DT338" s="73">
        <f t="shared" si="271"/>
        <v>3.6658434750763774E-11</v>
      </c>
      <c r="DV338" s="74"/>
      <c r="DW338" s="74"/>
      <c r="DX338" s="74"/>
      <c r="ED338" s="74"/>
      <c r="EE338" s="74"/>
      <c r="EF338" s="74"/>
      <c r="EL338" s="74"/>
      <c r="EM338" s="74"/>
      <c r="EN338" s="74"/>
      <c r="ET338" s="74"/>
      <c r="EU338" s="74"/>
      <c r="EV338" s="74"/>
    </row>
    <row r="339" spans="12:152" s="73" customFormat="1" ht="13.5" x14ac:dyDescent="0.3">
      <c r="L339" s="74"/>
      <c r="N339" s="74">
        <v>3.1599999999999998E-9</v>
      </c>
      <c r="O339" s="74">
        <v>2.4253283623300002</v>
      </c>
      <c r="P339" s="74">
        <v>52101.024684581003</v>
      </c>
      <c r="Q339" s="73">
        <f t="shared" si="244"/>
        <v>2.892144630976859E-9</v>
      </c>
      <c r="R339" s="73">
        <f t="shared" si="245"/>
        <v>2.893501684403953E-9</v>
      </c>
      <c r="S339" s="73">
        <f t="shared" si="246"/>
        <v>2.8935017982066378E-9</v>
      </c>
      <c r="T339" s="73">
        <f t="shared" si="247"/>
        <v>2.8935017982163125E-9</v>
      </c>
      <c r="V339" s="74">
        <v>4.0999999999999998E-10</v>
      </c>
      <c r="W339" s="74">
        <v>5.6759418104800003</v>
      </c>
      <c r="X339" s="74">
        <v>54509.002676020398</v>
      </c>
      <c r="Y339" s="73">
        <f t="shared" si="248"/>
        <v>1.4594438121914411E-10</v>
      </c>
      <c r="Z339" s="73">
        <f t="shared" si="249"/>
        <v>1.4551652634459075E-10</v>
      </c>
      <c r="AA339" s="73">
        <f t="shared" si="250"/>
        <v>1.4551649041342852E-10</v>
      </c>
      <c r="AB339" s="73">
        <f t="shared" si="251"/>
        <v>1.4551649041037814E-10</v>
      </c>
      <c r="AD339" s="74">
        <v>1.9999999999999999E-11</v>
      </c>
      <c r="AE339" s="74">
        <v>1.9824616558499999</v>
      </c>
      <c r="AF339" s="74">
        <v>77844.224780847304</v>
      </c>
      <c r="AG339" s="73">
        <f t="shared" si="252"/>
        <v>-1.9336118919418026E-11</v>
      </c>
      <c r="AH339" s="73">
        <f t="shared" si="253"/>
        <v>-1.9344242130254413E-11</v>
      </c>
      <c r="AI339" s="73">
        <f t="shared" si="254"/>
        <v>-1.9344242810231695E-11</v>
      </c>
      <c r="AJ339" s="73">
        <f t="shared" si="255"/>
        <v>-1.9344242810289443E-11</v>
      </c>
      <c r="AL339" s="74"/>
      <c r="AM339" s="74"/>
      <c r="AN339" s="74"/>
      <c r="AT339" s="74"/>
      <c r="AU339" s="74"/>
      <c r="AV339" s="74"/>
      <c r="BB339" s="74"/>
      <c r="BC339" s="74"/>
      <c r="BD339" s="74"/>
      <c r="BJ339" s="74">
        <v>1.03E-9</v>
      </c>
      <c r="BK339" s="74">
        <v>2.6778430657499999</v>
      </c>
      <c r="BL339" s="74">
        <v>172402.03644480801</v>
      </c>
      <c r="BM339" s="73">
        <f t="shared" si="256"/>
        <v>8.9739658064251873E-10</v>
      </c>
      <c r="BN339" s="73">
        <f t="shared" si="257"/>
        <v>8.9917614530873191E-10</v>
      </c>
      <c r="BO339" s="73">
        <f t="shared" si="258"/>
        <v>8.9917629425412931E-10</v>
      </c>
      <c r="BP339" s="73">
        <f t="shared" si="259"/>
        <v>8.9917629426669428E-10</v>
      </c>
      <c r="BR339" s="74">
        <v>1.0999999999999999E-10</v>
      </c>
      <c r="BS339" s="74">
        <v>4.6894617813700004</v>
      </c>
      <c r="BT339" s="74">
        <v>26190.995915792701</v>
      </c>
      <c r="BU339" s="73">
        <f t="shared" si="260"/>
        <v>-1.0450838464890217E-10</v>
      </c>
      <c r="BV339" s="73">
        <f t="shared" si="261"/>
        <v>-1.0448995778794697E-10</v>
      </c>
      <c r="BW339" s="73">
        <f t="shared" si="262"/>
        <v>-1.0448995623952938E-10</v>
      </c>
      <c r="BX339" s="73">
        <f t="shared" si="263"/>
        <v>-1.0448995623939846E-10</v>
      </c>
      <c r="BZ339" s="74"/>
      <c r="CA339" s="74"/>
      <c r="CB339" s="74"/>
      <c r="CH339" s="74"/>
      <c r="CI339" s="74"/>
      <c r="CJ339" s="74"/>
      <c r="CP339" s="74"/>
      <c r="CQ339" s="74"/>
      <c r="CR339" s="74"/>
      <c r="CX339" s="74"/>
      <c r="CY339" s="74"/>
      <c r="CZ339" s="74"/>
      <c r="DF339" s="74">
        <v>4.3999999999999998E-10</v>
      </c>
      <c r="DG339" s="74">
        <v>4.0279292014200001</v>
      </c>
      <c r="DH339" s="74">
        <v>147423.511855327</v>
      </c>
      <c r="DI339" s="73">
        <f t="shared" si="264"/>
        <v>-6.1750062164593552E-11</v>
      </c>
      <c r="DJ339" s="73">
        <f t="shared" si="265"/>
        <v>-6.3065223148926137E-11</v>
      </c>
      <c r="DK339" s="73">
        <f t="shared" si="266"/>
        <v>-6.3065333548476473E-11</v>
      </c>
      <c r="DL339" s="73">
        <f t="shared" si="267"/>
        <v>-6.3065333557783548E-11</v>
      </c>
      <c r="DN339" s="74">
        <v>7.0000000000000004E-11</v>
      </c>
      <c r="DO339" s="74">
        <v>6.1843784254400003</v>
      </c>
      <c r="DP339" s="74">
        <v>128850.442812587</v>
      </c>
      <c r="DQ339" s="73">
        <f t="shared" si="268"/>
        <v>6.5112495761553416E-11</v>
      </c>
      <c r="DR339" s="73">
        <f t="shared" si="269"/>
        <v>6.5180087694699708E-11</v>
      </c>
      <c r="DS339" s="73">
        <f t="shared" si="270"/>
        <v>6.5180093350804425E-11</v>
      </c>
      <c r="DT339" s="73">
        <f t="shared" si="271"/>
        <v>6.5180093351280339E-11</v>
      </c>
      <c r="DV339" s="74"/>
      <c r="DW339" s="74"/>
      <c r="DX339" s="74"/>
      <c r="ED339" s="74"/>
      <c r="EE339" s="74"/>
      <c r="EF339" s="74"/>
      <c r="EL339" s="74"/>
      <c r="EM339" s="74"/>
      <c r="EN339" s="74"/>
      <c r="ET339" s="74"/>
      <c r="EU339" s="74"/>
      <c r="EV339" s="74"/>
    </row>
    <row r="340" spans="12:152" s="73" customFormat="1" ht="13.5" x14ac:dyDescent="0.3">
      <c r="L340" s="74"/>
      <c r="N340" s="74">
        <v>3.3099999999999999E-9</v>
      </c>
      <c r="O340" s="74">
        <v>4.3889728697099999</v>
      </c>
      <c r="P340" s="74">
        <v>26202.342430259399</v>
      </c>
      <c r="Q340" s="73">
        <f t="shared" si="244"/>
        <v>-3.0038061892827988E-9</v>
      </c>
      <c r="R340" s="73">
        <f t="shared" si="245"/>
        <v>-3.0030595544641056E-9</v>
      </c>
      <c r="S340" s="73">
        <f t="shared" si="246"/>
        <v>-3.0030594917388199E-9</v>
      </c>
      <c r="T340" s="73">
        <f t="shared" si="247"/>
        <v>-3.0030594917335185E-9</v>
      </c>
      <c r="V340" s="74">
        <v>4.8999999999999996E-10</v>
      </c>
      <c r="W340" s="74">
        <v>1.6573995057899999</v>
      </c>
      <c r="X340" s="74">
        <v>1581.9593482830001</v>
      </c>
      <c r="Y340" s="73">
        <f t="shared" si="248"/>
        <v>-2.9571377105519258E-10</v>
      </c>
      <c r="Z340" s="73">
        <f t="shared" si="249"/>
        <v>-2.9570111126643534E-10</v>
      </c>
      <c r="AA340" s="73">
        <f t="shared" si="250"/>
        <v>-2.9570111020348132E-10</v>
      </c>
      <c r="AB340" s="73">
        <f t="shared" si="251"/>
        <v>-2.9570111020339115E-10</v>
      </c>
      <c r="AD340" s="74">
        <v>1.9999999999999999E-11</v>
      </c>
      <c r="AE340" s="74">
        <v>0.1107175948</v>
      </c>
      <c r="AF340" s="74">
        <v>130866.113898746</v>
      </c>
      <c r="AG340" s="73">
        <f t="shared" si="252"/>
        <v>-6.613486984773514E-12</v>
      </c>
      <c r="AH340" s="73">
        <f t="shared" si="253"/>
        <v>-6.5628709846135739E-12</v>
      </c>
      <c r="AI340" s="73">
        <f t="shared" si="254"/>
        <v>-6.5628667328105811E-12</v>
      </c>
      <c r="AJ340" s="73">
        <f t="shared" si="255"/>
        <v>-6.5628667324497453E-12</v>
      </c>
      <c r="AL340" s="74"/>
      <c r="AM340" s="74"/>
      <c r="AN340" s="74"/>
      <c r="AT340" s="74"/>
      <c r="AU340" s="74"/>
      <c r="AV340" s="74"/>
      <c r="BB340" s="74"/>
      <c r="BC340" s="74"/>
      <c r="BD340" s="74"/>
      <c r="BJ340" s="74">
        <v>8.3999999999999999E-10</v>
      </c>
      <c r="BK340" s="74">
        <v>4.3185211313199998</v>
      </c>
      <c r="BL340" s="74">
        <v>60055.895436487299</v>
      </c>
      <c r="BM340" s="73">
        <f t="shared" si="256"/>
        <v>7.6112666485089456E-10</v>
      </c>
      <c r="BN340" s="73">
        <f t="shared" si="257"/>
        <v>7.6068896356984694E-10</v>
      </c>
      <c r="BO340" s="73">
        <f t="shared" si="258"/>
        <v>7.6068892677126579E-10</v>
      </c>
      <c r="BP340" s="73">
        <f t="shared" si="259"/>
        <v>7.606889267681468E-10</v>
      </c>
      <c r="BR340" s="74">
        <v>8.9999999999999999E-11</v>
      </c>
      <c r="BS340" s="74">
        <v>5.6309280338900001</v>
      </c>
      <c r="BT340" s="74">
        <v>27684.0895838588</v>
      </c>
      <c r="BU340" s="73">
        <f t="shared" si="260"/>
        <v>-8.702303407723664E-11</v>
      </c>
      <c r="BV340" s="73">
        <f t="shared" si="261"/>
        <v>-8.701000327444674E-11</v>
      </c>
      <c r="BW340" s="73">
        <f t="shared" si="262"/>
        <v>-8.7010002179179618E-11</v>
      </c>
      <c r="BX340" s="73">
        <f t="shared" si="263"/>
        <v>-8.701000217908678E-11</v>
      </c>
      <c r="BZ340" s="74"/>
      <c r="CA340" s="74"/>
      <c r="CB340" s="74"/>
      <c r="CH340" s="74"/>
      <c r="CI340" s="74"/>
      <c r="CJ340" s="74"/>
      <c r="CP340" s="74"/>
      <c r="CQ340" s="74"/>
      <c r="CR340" s="74"/>
      <c r="CX340" s="74"/>
      <c r="CY340" s="74"/>
      <c r="CZ340" s="74"/>
      <c r="DF340" s="74">
        <v>5.7999999999999996E-10</v>
      </c>
      <c r="DG340" s="74">
        <v>6.0974656642399996</v>
      </c>
      <c r="DH340" s="74">
        <v>52169.1777242483</v>
      </c>
      <c r="DI340" s="73">
        <f t="shared" si="264"/>
        <v>2.6854512164362783E-10</v>
      </c>
      <c r="DJ340" s="73">
        <f t="shared" si="265"/>
        <v>2.6799565319460028E-10</v>
      </c>
      <c r="DK340" s="73">
        <f t="shared" si="266"/>
        <v>2.6799560704729535E-10</v>
      </c>
      <c r="DL340" s="73">
        <f t="shared" si="267"/>
        <v>2.6799560704337736E-10</v>
      </c>
      <c r="DN340" s="74">
        <v>5.0000000000000002E-11</v>
      </c>
      <c r="DO340" s="74">
        <v>5.3389462280000001E-2</v>
      </c>
      <c r="DP340" s="74">
        <v>13541.421202491099</v>
      </c>
      <c r="DQ340" s="73">
        <f t="shared" si="268"/>
        <v>4.9839084167103486E-11</v>
      </c>
      <c r="DR340" s="73">
        <f t="shared" si="269"/>
        <v>4.9840193947430631E-11</v>
      </c>
      <c r="DS340" s="73">
        <f t="shared" si="270"/>
        <v>4.9840194040449036E-11</v>
      </c>
      <c r="DT340" s="73">
        <f t="shared" si="271"/>
        <v>4.9840194040456992E-11</v>
      </c>
      <c r="DV340" s="74"/>
      <c r="DW340" s="74"/>
      <c r="DX340" s="74"/>
      <c r="ED340" s="74"/>
      <c r="EE340" s="74"/>
      <c r="EF340" s="74"/>
      <c r="EL340" s="74"/>
      <c r="EM340" s="74"/>
      <c r="EN340" s="74"/>
      <c r="ET340" s="74"/>
      <c r="EU340" s="74"/>
      <c r="EV340" s="74"/>
    </row>
    <row r="341" spans="12:152" s="73" customFormat="1" ht="13.5" x14ac:dyDescent="0.3">
      <c r="L341" s="74"/>
      <c r="N341" s="74">
        <v>4.01E-9</v>
      </c>
      <c r="O341" s="74">
        <v>1.99380933624</v>
      </c>
      <c r="P341" s="74">
        <v>49842.609890276297</v>
      </c>
      <c r="Q341" s="73">
        <f t="shared" si="244"/>
        <v>2.1620213306161208E-9</v>
      </c>
      <c r="R341" s="73">
        <f t="shared" si="245"/>
        <v>2.1654679519448234E-9</v>
      </c>
      <c r="S341" s="73">
        <f t="shared" si="246"/>
        <v>2.1654682412357354E-9</v>
      </c>
      <c r="T341" s="73">
        <f t="shared" si="247"/>
        <v>2.165468241260292E-9</v>
      </c>
      <c r="V341" s="74">
        <v>4.0000000000000001E-10</v>
      </c>
      <c r="W341" s="74">
        <v>1.85008425708</v>
      </c>
      <c r="X341" s="74">
        <v>27999.102624791401</v>
      </c>
      <c r="Y341" s="73">
        <f t="shared" si="248"/>
        <v>-1.8936161848273671E-10</v>
      </c>
      <c r="Z341" s="73">
        <f t="shared" si="249"/>
        <v>-1.8956364550290068E-10</v>
      </c>
      <c r="AA341" s="73">
        <f t="shared" si="250"/>
        <v>-1.8956366246289614E-10</v>
      </c>
      <c r="AB341" s="73">
        <f t="shared" si="251"/>
        <v>-1.895636624643177E-10</v>
      </c>
      <c r="AD341" s="74">
        <v>1.9999999999999999E-11</v>
      </c>
      <c r="AE341" s="74">
        <v>0.64849171164999997</v>
      </c>
      <c r="AF341" s="74">
        <v>52643.771273502804</v>
      </c>
      <c r="AG341" s="73">
        <f t="shared" si="252"/>
        <v>7.8045931927877543E-12</v>
      </c>
      <c r="AH341" s="73">
        <f t="shared" si="253"/>
        <v>7.8244439329068199E-12</v>
      </c>
      <c r="AI341" s="73">
        <f t="shared" si="254"/>
        <v>7.824445599232219E-12</v>
      </c>
      <c r="AJ341" s="73">
        <f t="shared" si="255"/>
        <v>7.8244455993745102E-12</v>
      </c>
      <c r="AL341" s="74"/>
      <c r="AM341" s="74"/>
      <c r="AN341" s="74"/>
      <c r="AT341" s="74"/>
      <c r="AU341" s="74"/>
      <c r="AV341" s="74"/>
      <c r="BB341" s="74"/>
      <c r="BC341" s="74"/>
      <c r="BD341" s="74"/>
      <c r="BJ341" s="74">
        <v>8.4999999999999996E-10</v>
      </c>
      <c r="BK341" s="74">
        <v>4.5066655496500001</v>
      </c>
      <c r="BL341" s="74">
        <v>104358.726113297</v>
      </c>
      <c r="BM341" s="73">
        <f t="shared" si="256"/>
        <v>-8.4472662273252392E-10</v>
      </c>
      <c r="BN341" s="73">
        <f t="shared" si="257"/>
        <v>-8.4452262607656689E-10</v>
      </c>
      <c r="BO341" s="73">
        <f t="shared" si="258"/>
        <v>-8.4452260878660012E-10</v>
      </c>
      <c r="BP341" s="73">
        <f t="shared" si="259"/>
        <v>-8.4452260878513249E-10</v>
      </c>
      <c r="BR341" s="74">
        <v>1.0999999999999999E-10</v>
      </c>
      <c r="BS341" s="74">
        <v>6.0944540308799997</v>
      </c>
      <c r="BT341" s="74">
        <v>26555.868131928601</v>
      </c>
      <c r="BU341" s="73">
        <f t="shared" si="260"/>
        <v>-8.1917295646527956E-11</v>
      </c>
      <c r="BV341" s="73">
        <f t="shared" si="261"/>
        <v>-8.1957214477563125E-11</v>
      </c>
      <c r="BW341" s="73">
        <f t="shared" si="262"/>
        <v>-8.1957217828209415E-11</v>
      </c>
      <c r="BX341" s="73">
        <f t="shared" si="263"/>
        <v>-8.1957217828493009E-11</v>
      </c>
      <c r="BZ341" s="74"/>
      <c r="CA341" s="74"/>
      <c r="CB341" s="74"/>
      <c r="CH341" s="74"/>
      <c r="CI341" s="74"/>
      <c r="CJ341" s="74"/>
      <c r="CP341" s="74"/>
      <c r="CQ341" s="74"/>
      <c r="CR341" s="74"/>
      <c r="CX341" s="74"/>
      <c r="CY341" s="74"/>
      <c r="CZ341" s="74"/>
      <c r="DF341" s="74">
        <v>4.2E-10</v>
      </c>
      <c r="DG341" s="74">
        <v>4.3884383626599996</v>
      </c>
      <c r="DH341" s="74">
        <v>224.34479570190001</v>
      </c>
      <c r="DI341" s="73">
        <f t="shared" si="264"/>
        <v>-7.4465638287092346E-11</v>
      </c>
      <c r="DJ341" s="73">
        <f t="shared" si="265"/>
        <v>-7.4463738948112344E-11</v>
      </c>
      <c r="DK341" s="73">
        <f t="shared" si="266"/>
        <v>-7.4463738788639741E-11</v>
      </c>
      <c r="DL341" s="73">
        <f t="shared" si="267"/>
        <v>-7.4463738788626519E-11</v>
      </c>
      <c r="DN341" s="74">
        <v>6E-11</v>
      </c>
      <c r="DO341" s="74">
        <v>5.5558901014800002</v>
      </c>
      <c r="DP341" s="74">
        <v>155997.72788435</v>
      </c>
      <c r="DQ341" s="73">
        <f t="shared" si="268"/>
        <v>3.9697987654344E-11</v>
      </c>
      <c r="DR341" s="73">
        <f t="shared" si="269"/>
        <v>3.9841533376160107E-11</v>
      </c>
      <c r="DS341" s="73">
        <f t="shared" si="270"/>
        <v>3.9841545411487841E-11</v>
      </c>
      <c r="DT341" s="73">
        <f t="shared" si="271"/>
        <v>3.9841545412507897E-11</v>
      </c>
      <c r="DV341" s="74"/>
      <c r="DW341" s="74"/>
      <c r="DX341" s="74"/>
      <c r="ED341" s="74"/>
      <c r="EE341" s="74"/>
      <c r="EF341" s="74"/>
      <c r="EL341" s="74"/>
      <c r="EM341" s="74"/>
      <c r="EN341" s="74"/>
      <c r="ET341" s="74"/>
      <c r="EU341" s="74"/>
      <c r="EV341" s="74"/>
    </row>
    <row r="342" spans="12:152" s="73" customFormat="1" ht="13.5" x14ac:dyDescent="0.3">
      <c r="L342" s="74"/>
      <c r="N342" s="74">
        <v>4.2199999999999999E-9</v>
      </c>
      <c r="O342" s="74">
        <v>0.46556669940000001</v>
      </c>
      <c r="P342" s="74">
        <v>1.4844727083</v>
      </c>
      <c r="Q342" s="73">
        <f t="shared" si="244"/>
        <v>3.724085266076485E-9</v>
      </c>
      <c r="R342" s="73">
        <f t="shared" si="245"/>
        <v>3.7240853264255133E-9</v>
      </c>
      <c r="S342" s="73">
        <f t="shared" si="246"/>
        <v>3.7240853264305802E-9</v>
      </c>
      <c r="T342" s="73">
        <f t="shared" si="247"/>
        <v>3.7240853264305806E-9</v>
      </c>
      <c r="V342" s="74">
        <v>3.7999999999999998E-10</v>
      </c>
      <c r="W342" s="74">
        <v>3.9966857298099998</v>
      </c>
      <c r="X342" s="74">
        <v>9384.8410080752001</v>
      </c>
      <c r="Y342" s="73">
        <f t="shared" si="248"/>
        <v>3.0127922588398034E-10</v>
      </c>
      <c r="Z342" s="73">
        <f t="shared" si="249"/>
        <v>3.0123470527569638E-10</v>
      </c>
      <c r="AA342" s="73">
        <f t="shared" si="250"/>
        <v>3.012347015371899E-10</v>
      </c>
      <c r="AB342" s="73">
        <f t="shared" si="251"/>
        <v>3.0123470153687387E-10</v>
      </c>
      <c r="AD342" s="74">
        <v>1.9999999999999999E-11</v>
      </c>
      <c r="AE342" s="74">
        <v>3.9841095071699999</v>
      </c>
      <c r="AF342" s="74">
        <v>104466.051854982</v>
      </c>
      <c r="AG342" s="73">
        <f t="shared" si="252"/>
        <v>-8.908117470808362E-12</v>
      </c>
      <c r="AH342" s="73">
        <f t="shared" si="253"/>
        <v>-8.9464113010074753E-12</v>
      </c>
      <c r="AI342" s="73">
        <f t="shared" si="254"/>
        <v>-8.9464145145162041E-12</v>
      </c>
      <c r="AJ342" s="73">
        <f t="shared" si="255"/>
        <v>-8.9464145147887019E-12</v>
      </c>
      <c r="AL342" s="74"/>
      <c r="AM342" s="74"/>
      <c r="AN342" s="74"/>
      <c r="AT342" s="74"/>
      <c r="AU342" s="74"/>
      <c r="AV342" s="74"/>
      <c r="BB342" s="74"/>
      <c r="BC342" s="74"/>
      <c r="BD342" s="74"/>
      <c r="BJ342" s="74">
        <v>9.7999999999999992E-10</v>
      </c>
      <c r="BK342" s="74">
        <v>0.74967522191000002</v>
      </c>
      <c r="BL342" s="74">
        <v>105940.68546158</v>
      </c>
      <c r="BM342" s="73">
        <f t="shared" si="256"/>
        <v>9.6659819191707539E-10</v>
      </c>
      <c r="BN342" s="73">
        <f t="shared" si="257"/>
        <v>9.6624544308379488E-10</v>
      </c>
      <c r="BO342" s="73">
        <f t="shared" si="258"/>
        <v>9.6624541327524404E-10</v>
      </c>
      <c r="BP342" s="73">
        <f t="shared" si="259"/>
        <v>9.6624541327271432E-10</v>
      </c>
      <c r="BR342" s="74">
        <v>1E-10</v>
      </c>
      <c r="BS342" s="74">
        <v>9.6989753870000001E-2</v>
      </c>
      <c r="BT342" s="74">
        <v>29416.0387978543</v>
      </c>
      <c r="BU342" s="73">
        <f t="shared" si="260"/>
        <v>9.4035261056525417E-11</v>
      </c>
      <c r="BV342" s="73">
        <f t="shared" si="261"/>
        <v>9.4055741108498618E-11</v>
      </c>
      <c r="BW342" s="73">
        <f t="shared" si="262"/>
        <v>9.4055742826610847E-11</v>
      </c>
      <c r="BX342" s="73">
        <f t="shared" si="263"/>
        <v>9.4055742826757568E-11</v>
      </c>
      <c r="BZ342" s="74"/>
      <c r="CA342" s="74"/>
      <c r="CB342" s="74"/>
      <c r="CH342" s="74"/>
      <c r="CI342" s="74"/>
      <c r="CJ342" s="74"/>
      <c r="CP342" s="74"/>
      <c r="CQ342" s="74"/>
      <c r="CR342" s="74"/>
      <c r="CX342" s="74"/>
      <c r="CY342" s="74"/>
      <c r="CZ342" s="74"/>
      <c r="DF342" s="74">
        <v>4.3000000000000001E-10</v>
      </c>
      <c r="DG342" s="74">
        <v>1.5785939687399999</v>
      </c>
      <c r="DH342" s="74">
        <v>23976.252828196601</v>
      </c>
      <c r="DI342" s="73">
        <f t="shared" si="264"/>
        <v>5.5700636058489971E-11</v>
      </c>
      <c r="DJ342" s="73">
        <f t="shared" si="265"/>
        <v>5.5910015416871117E-11</v>
      </c>
      <c r="DK342" s="73">
        <f t="shared" si="266"/>
        <v>5.5910032996218638E-11</v>
      </c>
      <c r="DL342" s="73">
        <f t="shared" si="267"/>
        <v>5.5910032997696991E-11</v>
      </c>
      <c r="DN342" s="74">
        <v>5.0000000000000002E-11</v>
      </c>
      <c r="DO342" s="74">
        <v>5.5473193593800003</v>
      </c>
      <c r="DP342" s="74">
        <v>96357.0841242725</v>
      </c>
      <c r="DQ342" s="73">
        <f t="shared" si="268"/>
        <v>4.8713602929453098E-11</v>
      </c>
      <c r="DR342" s="73">
        <f t="shared" si="269"/>
        <v>4.8691268200474948E-11</v>
      </c>
      <c r="DS342" s="73">
        <f t="shared" si="270"/>
        <v>4.8691266317242806E-11</v>
      </c>
      <c r="DT342" s="73">
        <f t="shared" si="271"/>
        <v>4.8691266317082591E-11</v>
      </c>
      <c r="DV342" s="74"/>
      <c r="DW342" s="74"/>
      <c r="DX342" s="74"/>
      <c r="ED342" s="74"/>
      <c r="EE342" s="74"/>
      <c r="EF342" s="74"/>
      <c r="EL342" s="74"/>
      <c r="EM342" s="74"/>
      <c r="EN342" s="74"/>
      <c r="ET342" s="74"/>
      <c r="EU342" s="74"/>
      <c r="EV342" s="74"/>
    </row>
    <row r="343" spans="12:152" s="73" customFormat="1" ht="13.5" x14ac:dyDescent="0.3">
      <c r="L343" s="74"/>
      <c r="N343" s="74">
        <v>3.1E-9</v>
      </c>
      <c r="O343" s="74">
        <v>6.1881919707300002</v>
      </c>
      <c r="P343" s="74">
        <v>27154.3986187642</v>
      </c>
      <c r="Q343" s="73">
        <f t="shared" si="244"/>
        <v>1.3480015726727397E-9</v>
      </c>
      <c r="R343" s="73">
        <f t="shared" si="245"/>
        <v>1.3495539732258514E-9</v>
      </c>
      <c r="S343" s="73">
        <f t="shared" si="246"/>
        <v>1.3495541035510169E-9</v>
      </c>
      <c r="T343" s="73">
        <f t="shared" si="247"/>
        <v>1.3495541035621216E-9</v>
      </c>
      <c r="V343" s="74">
        <v>3.7000000000000001E-10</v>
      </c>
      <c r="W343" s="74">
        <v>2.8314798726800001</v>
      </c>
      <c r="X343" s="74">
        <v>102132.855462109</v>
      </c>
      <c r="Y343" s="73">
        <f t="shared" si="248"/>
        <v>-3.5940553974581235E-10</v>
      </c>
      <c r="Z343" s="73">
        <f t="shared" si="249"/>
        <v>-3.5922086183847367E-10</v>
      </c>
      <c r="AA343" s="73">
        <f t="shared" si="250"/>
        <v>-3.5922084626654532E-10</v>
      </c>
      <c r="AB343" s="73">
        <f t="shared" si="251"/>
        <v>-3.592208462652149E-10</v>
      </c>
      <c r="AD343" s="74">
        <v>1.9999999999999999E-11</v>
      </c>
      <c r="AE343" s="74">
        <v>1.83715639115</v>
      </c>
      <c r="AF343" s="74">
        <v>123668.805106625</v>
      </c>
      <c r="AG343" s="73">
        <f t="shared" si="252"/>
        <v>1.9723921844490449E-11</v>
      </c>
      <c r="AH343" s="73">
        <f t="shared" si="253"/>
        <v>1.9715470261302866E-11</v>
      </c>
      <c r="AI343" s="73">
        <f t="shared" si="254"/>
        <v>1.9715469546379183E-11</v>
      </c>
      <c r="AJ343" s="73">
        <f t="shared" si="255"/>
        <v>1.9715469546318799E-11</v>
      </c>
      <c r="AL343" s="74"/>
      <c r="AM343" s="74"/>
      <c r="AN343" s="74"/>
      <c r="AT343" s="74"/>
      <c r="AU343" s="74"/>
      <c r="AV343" s="74"/>
      <c r="BB343" s="74"/>
      <c r="BC343" s="74"/>
      <c r="BD343" s="74"/>
      <c r="BJ343" s="74">
        <v>8.1999999999999996E-10</v>
      </c>
      <c r="BK343" s="74">
        <v>2.80078395016</v>
      </c>
      <c r="BL343" s="74">
        <v>52101.024684581003</v>
      </c>
      <c r="BM343" s="73">
        <f t="shared" si="256"/>
        <v>5.7706021937938036E-10</v>
      </c>
      <c r="BN343" s="73">
        <f t="shared" si="257"/>
        <v>5.7768158339122536E-10</v>
      </c>
      <c r="BO343" s="73">
        <f t="shared" si="258"/>
        <v>5.7768163553461961E-10</v>
      </c>
      <c r="BP343" s="73">
        <f t="shared" si="259"/>
        <v>5.7768163553905237E-10</v>
      </c>
      <c r="BR343" s="74">
        <v>1E-10</v>
      </c>
      <c r="BS343" s="74">
        <v>0.72339727974000001</v>
      </c>
      <c r="BT343" s="74">
        <v>22759.767485294</v>
      </c>
      <c r="BU343" s="73">
        <f t="shared" si="260"/>
        <v>9.483593182814671E-11</v>
      </c>
      <c r="BV343" s="73">
        <f t="shared" si="261"/>
        <v>9.4821134834746831E-11</v>
      </c>
      <c r="BW343" s="73">
        <f t="shared" si="262"/>
        <v>9.4821133591496438E-11</v>
      </c>
      <c r="BX343" s="73">
        <f t="shared" si="263"/>
        <v>9.4821133591391709E-11</v>
      </c>
      <c r="BZ343" s="74"/>
      <c r="CA343" s="74"/>
      <c r="CB343" s="74"/>
      <c r="CH343" s="74"/>
      <c r="CI343" s="74"/>
      <c r="CJ343" s="74"/>
      <c r="CP343" s="74"/>
      <c r="CQ343" s="74"/>
      <c r="CR343" s="74"/>
      <c r="CX343" s="74"/>
      <c r="CY343" s="74"/>
      <c r="CZ343" s="74"/>
      <c r="DF343" s="74">
        <v>4.8999999999999996E-10</v>
      </c>
      <c r="DG343" s="74">
        <v>0.46973350644</v>
      </c>
      <c r="DH343" s="74">
        <v>51707.841292793899</v>
      </c>
      <c r="DI343" s="73">
        <f t="shared" si="264"/>
        <v>-3.5715162992518468E-11</v>
      </c>
      <c r="DJ343" s="73">
        <f t="shared" si="265"/>
        <v>-3.6232712039852575E-11</v>
      </c>
      <c r="DK343" s="73">
        <f t="shared" si="266"/>
        <v>-3.6232755492672231E-11</v>
      </c>
      <c r="DL343" s="73">
        <f t="shared" si="267"/>
        <v>-3.62327554963388E-11</v>
      </c>
      <c r="DN343" s="74">
        <v>6E-11</v>
      </c>
      <c r="DO343" s="74">
        <v>0.36201698821</v>
      </c>
      <c r="DP343" s="74">
        <v>26308.315784013001</v>
      </c>
      <c r="DQ343" s="73">
        <f t="shared" si="268"/>
        <v>5.5209100481387406E-11</v>
      </c>
      <c r="DR343" s="73">
        <f t="shared" si="269"/>
        <v>5.5221751995930305E-11</v>
      </c>
      <c r="DS343" s="73">
        <f t="shared" si="270"/>
        <v>5.5221753057503821E-11</v>
      </c>
      <c r="DT343" s="73">
        <f t="shared" si="271"/>
        <v>5.5221753057593182E-11</v>
      </c>
      <c r="DV343" s="74"/>
      <c r="DW343" s="74"/>
      <c r="DX343" s="74"/>
      <c r="ED343" s="74"/>
      <c r="EE343" s="74"/>
      <c r="EF343" s="74"/>
      <c r="EL343" s="74"/>
      <c r="EM343" s="74"/>
      <c r="EN343" s="74"/>
      <c r="ET343" s="74"/>
      <c r="EU343" s="74"/>
      <c r="EV343" s="74"/>
    </row>
    <row r="344" spans="12:152" s="73" customFormat="1" ht="13.5" x14ac:dyDescent="0.3">
      <c r="L344" s="74"/>
      <c r="N344" s="74">
        <v>3.0199999999999999E-9</v>
      </c>
      <c r="O344" s="74">
        <v>4.6857594279299999</v>
      </c>
      <c r="P344" s="74">
        <v>25565.3257234804</v>
      </c>
      <c r="Q344" s="73">
        <f t="shared" si="244"/>
        <v>1.4808427884988424E-9</v>
      </c>
      <c r="R344" s="73">
        <f t="shared" si="245"/>
        <v>1.479464385166205E-9</v>
      </c>
      <c r="S344" s="73">
        <f t="shared" si="246"/>
        <v>1.4794642694156436E-9</v>
      </c>
      <c r="T344" s="73">
        <f t="shared" si="247"/>
        <v>1.4794642694057662E-9</v>
      </c>
      <c r="V344" s="74">
        <v>3.9E-10</v>
      </c>
      <c r="W344" s="74">
        <v>0.84546566819000002</v>
      </c>
      <c r="X344" s="74">
        <v>365230.64398203802</v>
      </c>
      <c r="Y344" s="73">
        <f t="shared" si="248"/>
        <v>5.5970491038146756E-12</v>
      </c>
      <c r="Z344" s="73">
        <f t="shared" si="249"/>
        <v>8.5140216642660284E-12</v>
      </c>
      <c r="AA344" s="73">
        <f t="shared" si="250"/>
        <v>8.5142665612494647E-12</v>
      </c>
      <c r="AB344" s="73">
        <f t="shared" si="251"/>
        <v>8.5142665821719498E-12</v>
      </c>
      <c r="AD344" s="74">
        <v>1.9999999999999999E-11</v>
      </c>
      <c r="AE344" s="74">
        <v>5.6130571102599998</v>
      </c>
      <c r="AF344" s="74">
        <v>76667.522982437906</v>
      </c>
      <c r="AG344" s="73">
        <f t="shared" si="252"/>
        <v>1.7692862809112122E-11</v>
      </c>
      <c r="AH344" s="73">
        <f t="shared" si="253"/>
        <v>1.7707484672316063E-11</v>
      </c>
      <c r="AI344" s="73">
        <f t="shared" si="254"/>
        <v>1.7707485898164928E-11</v>
      </c>
      <c r="AJ344" s="73">
        <f t="shared" si="255"/>
        <v>1.7707485898268513E-11</v>
      </c>
      <c r="AL344" s="74"/>
      <c r="AM344" s="74"/>
      <c r="AN344" s="74"/>
      <c r="AT344" s="74"/>
      <c r="AU344" s="74"/>
      <c r="AV344" s="74"/>
      <c r="BB344" s="74"/>
      <c r="BC344" s="74"/>
      <c r="BD344" s="74"/>
      <c r="BJ344" s="74">
        <v>8.6000000000000003E-10</v>
      </c>
      <c r="BK344" s="74">
        <v>0.38069361609000002</v>
      </c>
      <c r="BL344" s="74">
        <v>74923.096998022695</v>
      </c>
      <c r="BM344" s="73">
        <f t="shared" si="256"/>
        <v>-8.01702264701366E-11</v>
      </c>
      <c r="BN344" s="73">
        <f t="shared" si="257"/>
        <v>-8.1484119852743885E-11</v>
      </c>
      <c r="BO344" s="73">
        <f t="shared" si="258"/>
        <v>-8.1484230161859974E-11</v>
      </c>
      <c r="BP344" s="73">
        <f t="shared" si="259"/>
        <v>-8.1484230171203728E-11</v>
      </c>
      <c r="BR344" s="74">
        <v>8.9999999999999999E-11</v>
      </c>
      <c r="BS344" s="74">
        <v>1.96066446481</v>
      </c>
      <c r="BT344" s="74">
        <v>51528.795449833502</v>
      </c>
      <c r="BU344" s="73">
        <f t="shared" si="260"/>
        <v>-8.9706874515966016E-11</v>
      </c>
      <c r="BV344" s="73">
        <f t="shared" si="261"/>
        <v>-8.9714484604936824E-11</v>
      </c>
      <c r="BW344" s="73">
        <f t="shared" si="262"/>
        <v>-8.9714485239699225E-11</v>
      </c>
      <c r="BX344" s="73">
        <f t="shared" si="263"/>
        <v>-8.9714485239752979E-11</v>
      </c>
      <c r="BZ344" s="74"/>
      <c r="CA344" s="74"/>
      <c r="CB344" s="74"/>
      <c r="CH344" s="74"/>
      <c r="CI344" s="74"/>
      <c r="CJ344" s="74"/>
      <c r="CP344" s="74"/>
      <c r="CQ344" s="74"/>
      <c r="CR344" s="74"/>
      <c r="CX344" s="74"/>
      <c r="CY344" s="74"/>
      <c r="CZ344" s="74"/>
      <c r="DF344" s="74">
        <v>4.0000000000000001E-10</v>
      </c>
      <c r="DG344" s="74">
        <v>4.41764731583</v>
      </c>
      <c r="DH344" s="74">
        <v>52815.703569462399</v>
      </c>
      <c r="DI344" s="73">
        <f t="shared" si="264"/>
        <v>4.883956926226876E-11</v>
      </c>
      <c r="DJ344" s="73">
        <f t="shared" si="265"/>
        <v>4.926901180327272E-11</v>
      </c>
      <c r="DK344" s="73">
        <f t="shared" si="266"/>
        <v>4.926904785775094E-11</v>
      </c>
      <c r="DL344" s="73">
        <f t="shared" si="267"/>
        <v>4.926904786077455E-11</v>
      </c>
      <c r="DN344" s="74">
        <v>5.0000000000000002E-11</v>
      </c>
      <c r="DO344" s="74">
        <v>3.05584811656</v>
      </c>
      <c r="DP344" s="74">
        <v>103285.117089106</v>
      </c>
      <c r="DQ344" s="73">
        <f t="shared" si="268"/>
        <v>-4.9437390728097033E-11</v>
      </c>
      <c r="DR344" s="73">
        <f t="shared" si="269"/>
        <v>-4.9421457122432001E-11</v>
      </c>
      <c r="DS344" s="73">
        <f t="shared" si="270"/>
        <v>-4.9421455775326497E-11</v>
      </c>
      <c r="DT344" s="73">
        <f t="shared" si="271"/>
        <v>-4.9421455775212682E-11</v>
      </c>
      <c r="DV344" s="74"/>
      <c r="DW344" s="74"/>
      <c r="DX344" s="74"/>
      <c r="ED344" s="74"/>
      <c r="EE344" s="74"/>
      <c r="EF344" s="74"/>
      <c r="EL344" s="74"/>
      <c r="EM344" s="74"/>
      <c r="EN344" s="74"/>
      <c r="ET344" s="74"/>
      <c r="EU344" s="74"/>
      <c r="EV344" s="74"/>
    </row>
    <row r="345" spans="12:152" s="73" customFormat="1" ht="13.5" x14ac:dyDescent="0.3">
      <c r="L345" s="74"/>
      <c r="N345" s="74">
        <v>2.9600000000000001E-9</v>
      </c>
      <c r="O345" s="74">
        <v>1.70818196194</v>
      </c>
      <c r="P345" s="74">
        <v>25973.463852888901</v>
      </c>
      <c r="Q345" s="73">
        <f t="shared" si="244"/>
        <v>-2.5257229588102965E-9</v>
      </c>
      <c r="R345" s="73">
        <f t="shared" si="245"/>
        <v>-2.5249014885631737E-9</v>
      </c>
      <c r="S345" s="73">
        <f t="shared" si="246"/>
        <v>-2.5249014195609221E-9</v>
      </c>
      <c r="T345" s="73">
        <f t="shared" si="247"/>
        <v>-2.5249014195550388E-9</v>
      </c>
      <c r="V345" s="74">
        <v>3.7000000000000001E-10</v>
      </c>
      <c r="W345" s="74">
        <v>4.6520008236699999</v>
      </c>
      <c r="X345" s="74">
        <v>90695.752075120297</v>
      </c>
      <c r="Y345" s="73">
        <f t="shared" si="248"/>
        <v>1.4286593537418596E-10</v>
      </c>
      <c r="Z345" s="73">
        <f t="shared" si="249"/>
        <v>1.4349970803447584E-10</v>
      </c>
      <c r="AA345" s="73">
        <f t="shared" si="250"/>
        <v>1.4349976122651119E-10</v>
      </c>
      <c r="AB345" s="73">
        <f t="shared" si="251"/>
        <v>1.434997612310087E-10</v>
      </c>
      <c r="AD345" s="74">
        <v>1.9999999999999999E-11</v>
      </c>
      <c r="AE345" s="74">
        <v>5.8399290227699998</v>
      </c>
      <c r="AF345" s="74">
        <v>19804.827291582798</v>
      </c>
      <c r="AG345" s="73">
        <f t="shared" si="252"/>
        <v>1.4186926728772888E-11</v>
      </c>
      <c r="AH345" s="73">
        <f t="shared" si="253"/>
        <v>1.4192643988810428E-11</v>
      </c>
      <c r="AI345" s="73">
        <f t="shared" si="254"/>
        <v>1.4192644468745168E-11</v>
      </c>
      <c r="AJ345" s="73">
        <f t="shared" si="255"/>
        <v>1.4192644468786019E-11</v>
      </c>
      <c r="AL345" s="74"/>
      <c r="AM345" s="74"/>
      <c r="AN345" s="74"/>
      <c r="AT345" s="74"/>
      <c r="AU345" s="74"/>
      <c r="AV345" s="74"/>
      <c r="BB345" s="74"/>
      <c r="BC345" s="74"/>
      <c r="BD345" s="74"/>
      <c r="BJ345" s="74">
        <v>7.7000000000000003E-10</v>
      </c>
      <c r="BK345" s="74">
        <v>4.9160295554299998</v>
      </c>
      <c r="BL345" s="74">
        <v>24491.7166992895</v>
      </c>
      <c r="BM345" s="73">
        <f t="shared" si="256"/>
        <v>6.4235338362961975E-10</v>
      </c>
      <c r="BN345" s="73">
        <f t="shared" si="257"/>
        <v>6.4256629720183756E-10</v>
      </c>
      <c r="BO345" s="73">
        <f t="shared" si="258"/>
        <v>6.4256631507168824E-10</v>
      </c>
      <c r="BP345" s="73">
        <f t="shared" si="259"/>
        <v>6.4256631507320766E-10</v>
      </c>
      <c r="BR345" s="74">
        <v>8.9999999999999999E-11</v>
      </c>
      <c r="BS345" s="74">
        <v>4.28124553384</v>
      </c>
      <c r="BT345" s="74">
        <v>121335.608713753</v>
      </c>
      <c r="BU345" s="73">
        <f t="shared" si="260"/>
        <v>-4.3977200632968439E-11</v>
      </c>
      <c r="BV345" s="73">
        <f t="shared" si="261"/>
        <v>-4.3781917586478245E-11</v>
      </c>
      <c r="BW345" s="73">
        <f t="shared" si="262"/>
        <v>-4.3781901178750229E-11</v>
      </c>
      <c r="BX345" s="73">
        <f t="shared" si="263"/>
        <v>-4.3781901177355668E-11</v>
      </c>
      <c r="BZ345" s="74"/>
      <c r="CA345" s="74"/>
      <c r="CB345" s="74"/>
      <c r="CH345" s="74"/>
      <c r="CI345" s="74"/>
      <c r="CJ345" s="74"/>
      <c r="CP345" s="74"/>
      <c r="CQ345" s="74"/>
      <c r="CR345" s="74"/>
      <c r="CX345" s="74"/>
      <c r="CY345" s="74"/>
      <c r="CZ345" s="74"/>
      <c r="DF345" s="74">
        <v>4.6000000000000001E-10</v>
      </c>
      <c r="DG345" s="74">
        <v>3.51985131014</v>
      </c>
      <c r="DH345" s="74">
        <v>130969.206672965</v>
      </c>
      <c r="DI345" s="73">
        <f t="shared" si="264"/>
        <v>3.4939015793572121E-10</v>
      </c>
      <c r="DJ345" s="73">
        <f t="shared" si="265"/>
        <v>3.5019153409785353E-10</v>
      </c>
      <c r="DK345" s="73">
        <f t="shared" si="266"/>
        <v>3.5019160127726287E-10</v>
      </c>
      <c r="DL345" s="73">
        <f t="shared" si="267"/>
        <v>3.5019160128295972E-10</v>
      </c>
      <c r="DN345" s="74">
        <v>5.0000000000000002E-11</v>
      </c>
      <c r="DO345" s="74">
        <v>4.8031981150099998</v>
      </c>
      <c r="DP345" s="74">
        <v>51013.331578740501</v>
      </c>
      <c r="DQ345" s="73">
        <f t="shared" si="268"/>
        <v>-3.3583363822374989E-11</v>
      </c>
      <c r="DR345" s="73">
        <f t="shared" si="269"/>
        <v>-3.3622049703464187E-11</v>
      </c>
      <c r="DS345" s="73">
        <f t="shared" si="270"/>
        <v>-3.3622052950066924E-11</v>
      </c>
      <c r="DT345" s="73">
        <f t="shared" si="271"/>
        <v>-3.3622052950340398E-11</v>
      </c>
      <c r="DV345" s="74"/>
      <c r="DW345" s="74"/>
      <c r="DX345" s="74"/>
      <c r="ED345" s="74"/>
      <c r="EE345" s="74"/>
      <c r="EF345" s="74"/>
      <c r="EL345" s="74"/>
      <c r="EM345" s="74"/>
      <c r="EN345" s="74"/>
      <c r="ET345" s="74"/>
      <c r="EU345" s="74"/>
      <c r="EV345" s="74"/>
    </row>
    <row r="346" spans="12:152" s="73" customFormat="1" ht="13.5" x14ac:dyDescent="0.3">
      <c r="L346" s="74"/>
      <c r="N346" s="74">
        <v>3.7499999999999997E-9</v>
      </c>
      <c r="O346" s="74">
        <v>5.3108549789400001</v>
      </c>
      <c r="P346" s="74">
        <v>339142.74084046402</v>
      </c>
      <c r="Q346" s="73">
        <f t="shared" si="244"/>
        <v>-3.715035421702204E-9</v>
      </c>
      <c r="R346" s="73">
        <f t="shared" si="245"/>
        <v>-3.7184945959126626E-9</v>
      </c>
      <c r="S346" s="73">
        <f t="shared" si="246"/>
        <v>-3.7184948788210363E-9</v>
      </c>
      <c r="T346" s="73">
        <f t="shared" si="247"/>
        <v>-3.7184948788453008E-9</v>
      </c>
      <c r="V346" s="74">
        <v>3.7000000000000001E-10</v>
      </c>
      <c r="W346" s="74">
        <v>0.94736176191999999</v>
      </c>
      <c r="X346" s="74">
        <v>76667.522982437906</v>
      </c>
      <c r="Y346" s="73">
        <f t="shared" si="248"/>
        <v>-1.8760949812670711E-10</v>
      </c>
      <c r="Z346" s="73">
        <f t="shared" si="249"/>
        <v>-1.8710848325326486E-10</v>
      </c>
      <c r="AA346" s="73">
        <f t="shared" si="250"/>
        <v>-1.8710844116764173E-10</v>
      </c>
      <c r="AB346" s="73">
        <f t="shared" si="251"/>
        <v>-1.8710844116408537E-10</v>
      </c>
      <c r="AD346" s="74">
        <v>1.9999999999999999E-11</v>
      </c>
      <c r="AE346" s="74">
        <v>0.54331921743</v>
      </c>
      <c r="AF346" s="74">
        <v>130459.18546877</v>
      </c>
      <c r="AG346" s="73">
        <f t="shared" si="252"/>
        <v>-8.5823582053257559E-12</v>
      </c>
      <c r="AH346" s="73">
        <f t="shared" si="253"/>
        <v>-8.5340568212869012E-12</v>
      </c>
      <c r="AI346" s="73">
        <f t="shared" si="254"/>
        <v>-8.5340527632380712E-12</v>
      </c>
      <c r="AJ346" s="73">
        <f t="shared" si="255"/>
        <v>-8.5340527628926054E-12</v>
      </c>
      <c r="AL346" s="74"/>
      <c r="AM346" s="74"/>
      <c r="AN346" s="74"/>
      <c r="AT346" s="74"/>
      <c r="AU346" s="74"/>
      <c r="AV346" s="74"/>
      <c r="BB346" s="74"/>
      <c r="BC346" s="74"/>
      <c r="BD346" s="74"/>
      <c r="BJ346" s="74">
        <v>1.0399999999999999E-9</v>
      </c>
      <c r="BK346" s="74">
        <v>6.0869224012899998</v>
      </c>
      <c r="BL346" s="74">
        <v>10021.8372800994</v>
      </c>
      <c r="BM346" s="73">
        <f t="shared" si="256"/>
        <v>7.3535419288225418E-10</v>
      </c>
      <c r="BN346" s="73">
        <f t="shared" si="257"/>
        <v>7.3520321802038792E-10</v>
      </c>
      <c r="BO346" s="73">
        <f t="shared" si="258"/>
        <v>7.3520320534293017E-10</v>
      </c>
      <c r="BP346" s="73">
        <f t="shared" si="259"/>
        <v>7.3520320534184315E-10</v>
      </c>
      <c r="BR346" s="74">
        <v>7.9999999999999995E-11</v>
      </c>
      <c r="BS346" s="74">
        <v>4.2612790779600003</v>
      </c>
      <c r="BT346" s="74">
        <v>182085.631025924</v>
      </c>
      <c r="BU346" s="73">
        <f t="shared" si="260"/>
        <v>-5.31090255691599E-11</v>
      </c>
      <c r="BV346" s="73">
        <f t="shared" si="261"/>
        <v>-5.2885528098533084E-11</v>
      </c>
      <c r="BW346" s="73">
        <f t="shared" si="262"/>
        <v>-5.2885509302319667E-11</v>
      </c>
      <c r="BX346" s="73">
        <f t="shared" si="263"/>
        <v>-5.2885509300709159E-11</v>
      </c>
      <c r="BZ346" s="74"/>
      <c r="CA346" s="74"/>
      <c r="CB346" s="74"/>
      <c r="CH346" s="74"/>
      <c r="CI346" s="74"/>
      <c r="CJ346" s="74"/>
      <c r="CP346" s="74"/>
      <c r="CQ346" s="74"/>
      <c r="CR346" s="74"/>
      <c r="CX346" s="74"/>
      <c r="CY346" s="74"/>
      <c r="CZ346" s="74"/>
      <c r="DF346" s="74">
        <v>4.5E-10</v>
      </c>
      <c r="DG346" s="74">
        <v>4.3552761224900003</v>
      </c>
      <c r="DH346" s="74">
        <v>39743.763632750597</v>
      </c>
      <c r="DI346" s="73">
        <f t="shared" si="264"/>
        <v>-4.0707070022046135E-10</v>
      </c>
      <c r="DJ346" s="73">
        <f t="shared" si="265"/>
        <v>-4.0691442081159796E-10</v>
      </c>
      <c r="DK346" s="73">
        <f t="shared" si="266"/>
        <v>-4.0691440767873086E-10</v>
      </c>
      <c r="DL346" s="73">
        <f t="shared" si="267"/>
        <v>-4.069144076776168E-10</v>
      </c>
      <c r="DN346" s="74">
        <v>6E-11</v>
      </c>
      <c r="DO346" s="74">
        <v>3.04691542636</v>
      </c>
      <c r="DP346" s="74">
        <v>13362.4497067992</v>
      </c>
      <c r="DQ346" s="73">
        <f t="shared" si="268"/>
        <v>5.9165872790311411E-11</v>
      </c>
      <c r="DR346" s="73">
        <f t="shared" si="269"/>
        <v>5.9168599242974004E-11</v>
      </c>
      <c r="DS346" s="73">
        <f t="shared" si="270"/>
        <v>5.9168599471706362E-11</v>
      </c>
      <c r="DT346" s="73">
        <f t="shared" si="271"/>
        <v>5.9168599471725878E-11</v>
      </c>
      <c r="DV346" s="74"/>
      <c r="DW346" s="74"/>
      <c r="DX346" s="74"/>
      <c r="ED346" s="74"/>
      <c r="EE346" s="74"/>
      <c r="EF346" s="74"/>
      <c r="EL346" s="74"/>
      <c r="EM346" s="74"/>
      <c r="EN346" s="74"/>
      <c r="ET346" s="74"/>
      <c r="EU346" s="74"/>
      <c r="EV346" s="74"/>
    </row>
    <row r="347" spans="12:152" s="73" customFormat="1" ht="13.5" x14ac:dyDescent="0.3">
      <c r="L347" s="74"/>
      <c r="N347" s="74">
        <v>3.29E-9</v>
      </c>
      <c r="O347" s="74">
        <v>5.3260957126499999</v>
      </c>
      <c r="P347" s="74">
        <v>853.19638175199998</v>
      </c>
      <c r="Q347" s="73">
        <f t="shared" si="244"/>
        <v>3.1081186510191976E-9</v>
      </c>
      <c r="R347" s="73">
        <f t="shared" si="245"/>
        <v>3.1081375018685381E-9</v>
      </c>
      <c r="S347" s="73">
        <f t="shared" si="246"/>
        <v>3.1081375034512511E-9</v>
      </c>
      <c r="T347" s="73">
        <f t="shared" si="247"/>
        <v>3.1081375034513855E-9</v>
      </c>
      <c r="V347" s="74">
        <v>4.0000000000000001E-10</v>
      </c>
      <c r="W347" s="74">
        <v>0.16806354899000001</v>
      </c>
      <c r="X347" s="74">
        <v>22759.767485294</v>
      </c>
      <c r="Y347" s="73">
        <f t="shared" si="248"/>
        <v>2.5544353346956597E-10</v>
      </c>
      <c r="Z347" s="73">
        <f t="shared" si="249"/>
        <v>2.5530001399750926E-10</v>
      </c>
      <c r="AA347" s="73">
        <f t="shared" si="250"/>
        <v>2.5530000194499701E-10</v>
      </c>
      <c r="AB347" s="73">
        <f t="shared" si="251"/>
        <v>2.5530000194398175E-10</v>
      </c>
      <c r="AD347" s="74">
        <v>1.9999999999999999E-11</v>
      </c>
      <c r="AE347" s="74">
        <v>9.9742952499999992E-3</v>
      </c>
      <c r="AF347" s="74">
        <v>141762.179806175</v>
      </c>
      <c r="AG347" s="73">
        <f t="shared" si="252"/>
        <v>-1.9159449051676904E-11</v>
      </c>
      <c r="AH347" s="73">
        <f t="shared" si="253"/>
        <v>-1.9142709909884283E-11</v>
      </c>
      <c r="AI347" s="73">
        <f t="shared" si="254"/>
        <v>-1.9142708497654049E-11</v>
      </c>
      <c r="AJ347" s="73">
        <f t="shared" si="255"/>
        <v>-1.9142708497535503E-11</v>
      </c>
      <c r="AL347" s="74"/>
      <c r="AM347" s="74"/>
      <c r="AN347" s="74"/>
      <c r="AT347" s="74"/>
      <c r="AU347" s="74"/>
      <c r="AV347" s="74"/>
      <c r="BB347" s="74"/>
      <c r="BC347" s="74"/>
      <c r="BD347" s="74"/>
      <c r="BJ347" s="74">
        <v>9.4000000000000006E-10</v>
      </c>
      <c r="BK347" s="74">
        <v>2.2175482918</v>
      </c>
      <c r="BL347" s="74">
        <v>25973.463852888901</v>
      </c>
      <c r="BM347" s="73">
        <f t="shared" si="256"/>
        <v>-9.3927870340870717E-10</v>
      </c>
      <c r="BN347" s="73">
        <f t="shared" si="257"/>
        <v>-9.3925898407749535E-10</v>
      </c>
      <c r="BO347" s="73">
        <f t="shared" si="258"/>
        <v>-9.3925898241065921E-10</v>
      </c>
      <c r="BP347" s="73">
        <f t="shared" si="259"/>
        <v>-9.3925898241051921E-10</v>
      </c>
      <c r="BR347" s="74">
        <v>8.9999999999999999E-11</v>
      </c>
      <c r="BS347" s="74">
        <v>3.3477525910699999</v>
      </c>
      <c r="BT347" s="74">
        <v>22747.290714874402</v>
      </c>
      <c r="BU347" s="73">
        <f t="shared" si="260"/>
        <v>-4.5353417116457258E-11</v>
      </c>
      <c r="BV347" s="73">
        <f t="shared" si="261"/>
        <v>-4.5317193648119598E-11</v>
      </c>
      <c r="BW347" s="73">
        <f t="shared" si="262"/>
        <v>-4.5317190606309416E-11</v>
      </c>
      <c r="BX347" s="73">
        <f t="shared" si="263"/>
        <v>-4.5317190606053048E-11</v>
      </c>
      <c r="BZ347" s="74"/>
      <c r="CA347" s="74"/>
      <c r="CB347" s="74"/>
      <c r="CH347" s="74"/>
      <c r="CI347" s="74"/>
      <c r="CJ347" s="74"/>
      <c r="CP347" s="74"/>
      <c r="CQ347" s="74"/>
      <c r="CR347" s="74"/>
      <c r="CX347" s="74"/>
      <c r="CY347" s="74"/>
      <c r="CZ347" s="74"/>
      <c r="DF347" s="74">
        <v>4.5E-10</v>
      </c>
      <c r="DG347" s="74">
        <v>0.78163192714999996</v>
      </c>
      <c r="DH347" s="74">
        <v>25138.7275326044</v>
      </c>
      <c r="DI347" s="73">
        <f t="shared" si="264"/>
        <v>3.5127045766458768E-10</v>
      </c>
      <c r="DJ347" s="73">
        <f t="shared" si="265"/>
        <v>3.5141523126094649E-10</v>
      </c>
      <c r="DK347" s="73">
        <f t="shared" si="266"/>
        <v>3.5141524341252003E-10</v>
      </c>
      <c r="DL347" s="73">
        <f t="shared" si="267"/>
        <v>3.5141524341354263E-10</v>
      </c>
      <c r="DN347" s="74">
        <v>5.0000000000000002E-11</v>
      </c>
      <c r="DO347" s="74">
        <v>5.5990505443799998</v>
      </c>
      <c r="DP347" s="74">
        <v>76667.522982437906</v>
      </c>
      <c r="DQ347" s="73">
        <f t="shared" si="268"/>
        <v>4.4554348771848155E-11</v>
      </c>
      <c r="DR347" s="73">
        <f t="shared" si="269"/>
        <v>4.4589926605992078E-11</v>
      </c>
      <c r="DS347" s="73">
        <f t="shared" si="270"/>
        <v>4.4589929588564819E-11</v>
      </c>
      <c r="DT347" s="73">
        <f t="shared" si="271"/>
        <v>4.458992958881685E-11</v>
      </c>
      <c r="DV347" s="74"/>
      <c r="DW347" s="74"/>
      <c r="DX347" s="74"/>
      <c r="ED347" s="74"/>
      <c r="EE347" s="74"/>
      <c r="EF347" s="74"/>
      <c r="EL347" s="74"/>
      <c r="EM347" s="74"/>
      <c r="EN347" s="74"/>
      <c r="ET347" s="74"/>
      <c r="EU347" s="74"/>
      <c r="EV347" s="74"/>
    </row>
    <row r="348" spans="12:152" s="73" customFormat="1" ht="13.5" x14ac:dyDescent="0.3">
      <c r="L348" s="74"/>
      <c r="N348" s="74">
        <v>2.9899999999999998E-9</v>
      </c>
      <c r="O348" s="74">
        <v>5.8110188686799997</v>
      </c>
      <c r="P348" s="74">
        <v>1692.1656695024001</v>
      </c>
      <c r="Q348" s="73">
        <f t="shared" si="244"/>
        <v>-9.072085765362701E-10</v>
      </c>
      <c r="R348" s="73">
        <f t="shared" si="245"/>
        <v>-9.0710983096782825E-10</v>
      </c>
      <c r="S348" s="73">
        <f t="shared" si="246"/>
        <v>-9.0710982267690878E-10</v>
      </c>
      <c r="T348" s="73">
        <f t="shared" si="247"/>
        <v>-9.0710982267620019E-10</v>
      </c>
      <c r="V348" s="74">
        <v>4.8999999999999996E-10</v>
      </c>
      <c r="W348" s="74">
        <v>2.02480943113</v>
      </c>
      <c r="X348" s="74">
        <v>134991.46920492899</v>
      </c>
      <c r="Y348" s="73">
        <f t="shared" si="248"/>
        <v>-6.8211527404314586E-11</v>
      </c>
      <c r="Z348" s="73">
        <f t="shared" si="249"/>
        <v>-6.6869660198167551E-11</v>
      </c>
      <c r="AA348" s="73">
        <f t="shared" si="250"/>
        <v>-6.6869547510720672E-11</v>
      </c>
      <c r="AB348" s="73">
        <f t="shared" si="251"/>
        <v>-6.6869547501228801E-11</v>
      </c>
      <c r="AD348" s="74">
        <v>1.9999999999999999E-11</v>
      </c>
      <c r="AE348" s="74">
        <v>5.5937774494300001</v>
      </c>
      <c r="AF348" s="74">
        <v>35191.810135691798</v>
      </c>
      <c r="AG348" s="73">
        <f t="shared" si="252"/>
        <v>1.2780406335223752E-11</v>
      </c>
      <c r="AH348" s="73">
        <f t="shared" si="253"/>
        <v>1.2769314389205072E-11</v>
      </c>
      <c r="AI348" s="73">
        <f t="shared" si="254"/>
        <v>1.2769313457623083E-11</v>
      </c>
      <c r="AJ348" s="73">
        <f t="shared" si="255"/>
        <v>1.2769313457544334E-11</v>
      </c>
      <c r="AL348" s="74"/>
      <c r="AM348" s="74"/>
      <c r="AN348" s="74"/>
      <c r="AT348" s="74"/>
      <c r="AU348" s="74"/>
      <c r="AV348" s="74"/>
      <c r="BB348" s="74"/>
      <c r="BC348" s="74"/>
      <c r="BD348" s="74"/>
      <c r="BJ348" s="74">
        <v>7.8999999999999996E-10</v>
      </c>
      <c r="BK348" s="74">
        <v>4.6357488850799999</v>
      </c>
      <c r="BL348" s="74">
        <v>2333.1963928720002</v>
      </c>
      <c r="BM348" s="73">
        <f t="shared" si="256"/>
        <v>9.4399913396080793E-11</v>
      </c>
      <c r="BN348" s="73">
        <f t="shared" si="257"/>
        <v>9.436243082896354E-11</v>
      </c>
      <c r="BO348" s="73">
        <f t="shared" si="258"/>
        <v>9.4362427681839366E-11</v>
      </c>
      <c r="BP348" s="73">
        <f t="shared" si="259"/>
        <v>9.4362427681577421E-11</v>
      </c>
      <c r="BR348" s="74">
        <v>7.9999999999999995E-11</v>
      </c>
      <c r="BS348" s="74">
        <v>1.2523857814499999</v>
      </c>
      <c r="BT348" s="74">
        <v>129387.247324682</v>
      </c>
      <c r="BU348" s="73">
        <f t="shared" si="260"/>
        <v>-4.1798702887463229E-11</v>
      </c>
      <c r="BV348" s="73">
        <f t="shared" si="261"/>
        <v>-4.1979325117348809E-11</v>
      </c>
      <c r="BW348" s="73">
        <f t="shared" si="262"/>
        <v>-4.1979340270371557E-11</v>
      </c>
      <c r="BX348" s="73">
        <f t="shared" si="263"/>
        <v>-4.1979340271672247E-11</v>
      </c>
      <c r="BZ348" s="74"/>
      <c r="CA348" s="74"/>
      <c r="CB348" s="74"/>
      <c r="CH348" s="74"/>
      <c r="CI348" s="74"/>
      <c r="CJ348" s="74"/>
      <c r="CP348" s="74"/>
      <c r="CQ348" s="74"/>
      <c r="CR348" s="74"/>
      <c r="CX348" s="74"/>
      <c r="CY348" s="74"/>
      <c r="CZ348" s="74"/>
      <c r="DF348" s="74">
        <v>4.8999999999999996E-10</v>
      </c>
      <c r="DG348" s="74">
        <v>0.90057831754999995</v>
      </c>
      <c r="DH348" s="74">
        <v>632.78373931320004</v>
      </c>
      <c r="DI348" s="73">
        <f t="shared" si="264"/>
        <v>8.8983065174643901E-11</v>
      </c>
      <c r="DJ348" s="73">
        <f t="shared" si="265"/>
        <v>8.8976820026568303E-11</v>
      </c>
      <c r="DK348" s="73">
        <f t="shared" si="266"/>
        <v>8.8976819502212503E-11</v>
      </c>
      <c r="DL348" s="73">
        <f t="shared" si="267"/>
        <v>8.8976819502167991E-11</v>
      </c>
      <c r="DN348" s="74">
        <v>5.0000000000000002E-11</v>
      </c>
      <c r="DO348" s="74">
        <v>3.15313951574</v>
      </c>
      <c r="DP348" s="74">
        <v>26164.1692128498</v>
      </c>
      <c r="DQ348" s="73">
        <f t="shared" si="268"/>
        <v>3.2915019271470882E-11</v>
      </c>
      <c r="DR348" s="73">
        <f t="shared" si="269"/>
        <v>3.2935184429162676E-11</v>
      </c>
      <c r="DS348" s="73">
        <f t="shared" si="270"/>
        <v>3.2935186121872763E-11</v>
      </c>
      <c r="DT348" s="73">
        <f t="shared" si="271"/>
        <v>3.293518612201604E-11</v>
      </c>
      <c r="DV348" s="74"/>
      <c r="DW348" s="74"/>
      <c r="DX348" s="74"/>
      <c r="ED348" s="74"/>
      <c r="EE348" s="74"/>
      <c r="EF348" s="74"/>
      <c r="EL348" s="74"/>
      <c r="EM348" s="74"/>
      <c r="EN348" s="74"/>
      <c r="ET348" s="74"/>
      <c r="EU348" s="74"/>
      <c r="EV348" s="74"/>
    </row>
    <row r="349" spans="12:152" s="73" customFormat="1" ht="13.5" x14ac:dyDescent="0.3">
      <c r="L349" s="74"/>
      <c r="N349" s="74">
        <v>3.7799999999999998E-9</v>
      </c>
      <c r="O349" s="74">
        <v>1.33745475273</v>
      </c>
      <c r="P349" s="74">
        <v>52169.1777242483</v>
      </c>
      <c r="Q349" s="73">
        <f t="shared" si="244"/>
        <v>3.4299335972119541E-9</v>
      </c>
      <c r="R349" s="73">
        <f t="shared" si="245"/>
        <v>3.431629207921186E-9</v>
      </c>
      <c r="S349" s="73">
        <f t="shared" si="246"/>
        <v>3.4316293501235178E-9</v>
      </c>
      <c r="T349" s="73">
        <f t="shared" si="247"/>
        <v>3.4316293501355909E-9</v>
      </c>
      <c r="V349" s="74">
        <v>4.0999999999999998E-10</v>
      </c>
      <c r="W349" s="74">
        <v>5.8559254383299999</v>
      </c>
      <c r="X349" s="74">
        <v>52290.245571833599</v>
      </c>
      <c r="Y349" s="73">
        <f t="shared" si="248"/>
        <v>3.2997683723806427E-10</v>
      </c>
      <c r="Z349" s="73">
        <f t="shared" si="249"/>
        <v>3.3023726942622682E-10</v>
      </c>
      <c r="AA349" s="73">
        <f t="shared" si="250"/>
        <v>3.3023729127674254E-10</v>
      </c>
      <c r="AB349" s="73">
        <f t="shared" si="251"/>
        <v>3.302372912785934E-10</v>
      </c>
      <c r="AD349" s="74">
        <v>1.9999999999999999E-11</v>
      </c>
      <c r="AE349" s="74">
        <v>0.39746661126999999</v>
      </c>
      <c r="AF349" s="74">
        <v>26521.614879451001</v>
      </c>
      <c r="AG349" s="73">
        <f t="shared" si="252"/>
        <v>-1.4488902458117533E-11</v>
      </c>
      <c r="AH349" s="73">
        <f t="shared" si="253"/>
        <v>-1.4496389449231329E-11</v>
      </c>
      <c r="AI349" s="73">
        <f t="shared" si="254"/>
        <v>-1.4496390077675373E-11</v>
      </c>
      <c r="AJ349" s="73">
        <f t="shared" si="255"/>
        <v>-1.4496390077728632E-11</v>
      </c>
      <c r="AL349" s="74"/>
      <c r="AM349" s="74"/>
      <c r="AN349" s="74"/>
      <c r="AT349" s="74"/>
      <c r="AU349" s="74"/>
      <c r="AV349" s="74"/>
      <c r="BB349" s="74"/>
      <c r="BC349" s="74"/>
      <c r="BD349" s="74"/>
      <c r="BJ349" s="74">
        <v>7.5999999999999996E-10</v>
      </c>
      <c r="BK349" s="74">
        <v>6.6766076300000005E-2</v>
      </c>
      <c r="BL349" s="74">
        <v>157586.80077963401</v>
      </c>
      <c r="BM349" s="73">
        <f t="shared" si="256"/>
        <v>-5.1686600485574713E-10</v>
      </c>
      <c r="BN349" s="73">
        <f t="shared" si="257"/>
        <v>-5.1506490869343E-10</v>
      </c>
      <c r="BO349" s="73">
        <f t="shared" si="258"/>
        <v>-5.1506475724436141E-10</v>
      </c>
      <c r="BP349" s="73">
        <f t="shared" si="259"/>
        <v>-5.1506475723140063E-10</v>
      </c>
      <c r="BR349" s="74">
        <v>7.9999999999999995E-11</v>
      </c>
      <c r="BS349" s="74">
        <v>3.86388656969</v>
      </c>
      <c r="BT349" s="74">
        <v>24864.085300795501</v>
      </c>
      <c r="BU349" s="73">
        <f t="shared" si="260"/>
        <v>6.1017680131989208E-11</v>
      </c>
      <c r="BV349" s="73">
        <f t="shared" si="261"/>
        <v>6.0991323681747044E-11</v>
      </c>
      <c r="BW349" s="73">
        <f t="shared" si="262"/>
        <v>6.0991321468139256E-11</v>
      </c>
      <c r="BX349" s="73">
        <f t="shared" si="263"/>
        <v>6.0991321467953864E-11</v>
      </c>
      <c r="BZ349" s="74"/>
      <c r="CA349" s="74"/>
      <c r="CB349" s="74"/>
      <c r="CH349" s="74"/>
      <c r="CI349" s="74"/>
      <c r="CJ349" s="74"/>
      <c r="CP349" s="74"/>
      <c r="CQ349" s="74"/>
      <c r="CR349" s="74"/>
      <c r="CX349" s="74"/>
      <c r="CY349" s="74"/>
      <c r="CZ349" s="74"/>
      <c r="DF349" s="74">
        <v>4.0999999999999998E-10</v>
      </c>
      <c r="DG349" s="74">
        <v>4.0422561566999997</v>
      </c>
      <c r="DH349" s="74">
        <v>52278.8990573669</v>
      </c>
      <c r="DI349" s="73">
        <f t="shared" si="264"/>
        <v>8.4770591321955684E-11</v>
      </c>
      <c r="DJ349" s="73">
        <f t="shared" si="265"/>
        <v>8.4341010435309657E-11</v>
      </c>
      <c r="DK349" s="73">
        <f t="shared" si="266"/>
        <v>8.4340974362775796E-11</v>
      </c>
      <c r="DL349" s="73">
        <f t="shared" si="267"/>
        <v>8.434097435971961E-11</v>
      </c>
      <c r="DN349" s="74">
        <v>6E-11</v>
      </c>
      <c r="DO349" s="74">
        <v>1.15194666645</v>
      </c>
      <c r="DP349" s="74">
        <v>27311.720982352799</v>
      </c>
      <c r="DQ349" s="73">
        <f t="shared" si="268"/>
        <v>1.2548726741729292E-11</v>
      </c>
      <c r="DR349" s="73">
        <f t="shared" si="269"/>
        <v>1.2515903121530422E-11</v>
      </c>
      <c r="DS349" s="73">
        <f t="shared" si="270"/>
        <v>1.2515900365426894E-11</v>
      </c>
      <c r="DT349" s="73">
        <f t="shared" si="271"/>
        <v>1.2515900365193404E-11</v>
      </c>
      <c r="DV349" s="74"/>
      <c r="DW349" s="74"/>
      <c r="DX349" s="74"/>
      <c r="ED349" s="74"/>
      <c r="EE349" s="74"/>
      <c r="EF349" s="74"/>
      <c r="EL349" s="74"/>
      <c r="EM349" s="74"/>
      <c r="EN349" s="74"/>
      <c r="ET349" s="74"/>
      <c r="EU349" s="74"/>
      <c r="EV349" s="74"/>
    </row>
    <row r="350" spans="12:152" s="73" customFormat="1" ht="13.5" x14ac:dyDescent="0.3">
      <c r="L350" s="74"/>
      <c r="N350" s="74">
        <v>2.93E-9</v>
      </c>
      <c r="O350" s="74">
        <v>4.43993559835</v>
      </c>
      <c r="P350" s="74">
        <v>579.68758699880004</v>
      </c>
      <c r="Q350" s="73">
        <f t="shared" si="244"/>
        <v>8.1536966689261541E-10</v>
      </c>
      <c r="R350" s="73">
        <f t="shared" si="245"/>
        <v>8.1540308104508104E-10</v>
      </c>
      <c r="S350" s="73">
        <f t="shared" si="246"/>
        <v>8.1540308385059551E-10</v>
      </c>
      <c r="T350" s="73">
        <f t="shared" si="247"/>
        <v>8.1540308385082536E-10</v>
      </c>
      <c r="V350" s="74">
        <v>4.0000000000000001E-10</v>
      </c>
      <c r="W350" s="74">
        <v>1.2149112740000001</v>
      </c>
      <c r="X350" s="74">
        <v>64607.848933546098</v>
      </c>
      <c r="Y350" s="73">
        <f t="shared" si="248"/>
        <v>1.1587806037386064E-10</v>
      </c>
      <c r="Z350" s="73">
        <f t="shared" si="249"/>
        <v>1.16384580504246E-10</v>
      </c>
      <c r="AA350" s="73">
        <f t="shared" si="250"/>
        <v>1.1638462302415207E-10</v>
      </c>
      <c r="AB350" s="73">
        <f t="shared" si="251"/>
        <v>1.1638462302780669E-10</v>
      </c>
      <c r="AD350" s="74">
        <v>1.9999999999999999E-11</v>
      </c>
      <c r="AE350" s="74">
        <v>6.1619270402000001</v>
      </c>
      <c r="AF350" s="74">
        <v>130652.81480330801</v>
      </c>
      <c r="AG350" s="73">
        <f t="shared" si="252"/>
        <v>-4.3206029683841514E-12</v>
      </c>
      <c r="AH350" s="73">
        <f t="shared" si="253"/>
        <v>-4.3728442874490099E-12</v>
      </c>
      <c r="AI350" s="73">
        <f t="shared" si="254"/>
        <v>-4.3728486724194581E-12</v>
      </c>
      <c r="AJ350" s="73">
        <f t="shared" si="255"/>
        <v>-4.372848672792204E-12</v>
      </c>
      <c r="AL350" s="74"/>
      <c r="AM350" s="74"/>
      <c r="AN350" s="74"/>
      <c r="AT350" s="74"/>
      <c r="AU350" s="74"/>
      <c r="AV350" s="74"/>
      <c r="BB350" s="74"/>
      <c r="BC350" s="74"/>
      <c r="BD350" s="74"/>
      <c r="BJ350" s="74">
        <v>7.5999999999999996E-10</v>
      </c>
      <c r="BK350" s="74">
        <v>4.0911986373799998</v>
      </c>
      <c r="BL350" s="74">
        <v>1596.1864422845999</v>
      </c>
      <c r="BM350" s="73">
        <f t="shared" si="256"/>
        <v>1.2944861016559188E-10</v>
      </c>
      <c r="BN350" s="73">
        <f t="shared" si="257"/>
        <v>1.2942412640402339E-10</v>
      </c>
      <c r="BO350" s="73">
        <f t="shared" si="258"/>
        <v>1.2942412434831167E-10</v>
      </c>
      <c r="BP350" s="73">
        <f t="shared" si="259"/>
        <v>1.2942412434813605E-10</v>
      </c>
      <c r="BR350" s="74">
        <v>1E-10</v>
      </c>
      <c r="BS350" s="74">
        <v>1.34737181255</v>
      </c>
      <c r="BT350" s="74">
        <v>2648.4548254729998</v>
      </c>
      <c r="BU350" s="73">
        <f t="shared" si="260"/>
        <v>9.2829293348269136E-11</v>
      </c>
      <c r="BV350" s="73">
        <f t="shared" si="261"/>
        <v>9.2831310336053883E-11</v>
      </c>
      <c r="BW350" s="73">
        <f t="shared" si="262"/>
        <v>9.2831310505392838E-11</v>
      </c>
      <c r="BX350" s="73">
        <f t="shared" si="263"/>
        <v>9.2831310505407106E-11</v>
      </c>
      <c r="BZ350" s="74"/>
      <c r="CA350" s="74"/>
      <c r="CB350" s="74"/>
      <c r="CH350" s="74"/>
      <c r="CI350" s="74"/>
      <c r="CJ350" s="74"/>
      <c r="CP350" s="74"/>
      <c r="CQ350" s="74"/>
      <c r="CR350" s="74"/>
      <c r="CX350" s="74"/>
      <c r="CY350" s="74"/>
      <c r="CZ350" s="74"/>
      <c r="DF350" s="74">
        <v>3.9E-10</v>
      </c>
      <c r="DG350" s="74">
        <v>2.9182959512000002</v>
      </c>
      <c r="DH350" s="74">
        <v>956.28915597059995</v>
      </c>
      <c r="DI350" s="73">
        <f t="shared" si="264"/>
        <v>3.5931826004423184E-10</v>
      </c>
      <c r="DJ350" s="73">
        <f t="shared" si="265"/>
        <v>3.5931529012196014E-10</v>
      </c>
      <c r="DK350" s="73">
        <f t="shared" si="266"/>
        <v>3.5931528987259378E-10</v>
      </c>
      <c r="DL350" s="73">
        <f t="shared" si="267"/>
        <v>3.5931528987257274E-10</v>
      </c>
      <c r="DN350" s="74">
        <v>5.0000000000000002E-11</v>
      </c>
      <c r="DO350" s="74">
        <v>6.1646358975100002</v>
      </c>
      <c r="DP350" s="74">
        <v>76681.750076439494</v>
      </c>
      <c r="DQ350" s="73">
        <f t="shared" si="268"/>
        <v>1.4922791887073091E-11</v>
      </c>
      <c r="DR350" s="73">
        <f t="shared" si="269"/>
        <v>1.4997724159164805E-11</v>
      </c>
      <c r="DS350" s="73">
        <f t="shared" si="270"/>
        <v>1.4997730449074595E-11</v>
      </c>
      <c r="DT350" s="73">
        <f t="shared" si="271"/>
        <v>1.4997730449606013E-11</v>
      </c>
      <c r="DV350" s="74"/>
      <c r="DW350" s="74"/>
      <c r="DX350" s="74"/>
      <c r="ED350" s="74"/>
      <c r="EE350" s="74"/>
      <c r="EF350" s="74"/>
      <c r="EL350" s="74"/>
      <c r="EM350" s="74"/>
      <c r="EN350" s="74"/>
      <c r="ET350" s="74"/>
      <c r="EU350" s="74"/>
      <c r="EV350" s="74"/>
    </row>
    <row r="351" spans="12:152" s="73" customFormat="1" ht="13.5" x14ac:dyDescent="0.3">
      <c r="L351" s="74"/>
      <c r="N351" s="74">
        <v>2.76E-9</v>
      </c>
      <c r="O351" s="74">
        <v>4.4514747219400004</v>
      </c>
      <c r="P351" s="74">
        <v>178063.36849396001</v>
      </c>
      <c r="Q351" s="73">
        <f t="shared" si="244"/>
        <v>2.7598521725812346E-9</v>
      </c>
      <c r="R351" s="73">
        <f t="shared" si="245"/>
        <v>2.7597296370303753E-9</v>
      </c>
      <c r="S351" s="73">
        <f t="shared" si="246"/>
        <v>2.7597296252008587E-9</v>
      </c>
      <c r="T351" s="73">
        <f t="shared" si="247"/>
        <v>2.759729625199857E-9</v>
      </c>
      <c r="V351" s="74">
        <v>4.0999999999999998E-10</v>
      </c>
      <c r="W351" s="74">
        <v>3.0784261279899998</v>
      </c>
      <c r="X351" s="74">
        <v>26081.274582674101</v>
      </c>
      <c r="Y351" s="73">
        <f t="shared" si="248"/>
        <v>3.4543545449083788E-10</v>
      </c>
      <c r="Z351" s="73">
        <f t="shared" si="249"/>
        <v>3.4531742825842745E-10</v>
      </c>
      <c r="AA351" s="73">
        <f t="shared" si="250"/>
        <v>3.4531741834457227E-10</v>
      </c>
      <c r="AB351" s="73">
        <f t="shared" si="251"/>
        <v>3.453174183437304E-10</v>
      </c>
      <c r="AD351" s="74">
        <v>1.9999999999999999E-11</v>
      </c>
      <c r="AE351" s="74">
        <v>0.85416063805999998</v>
      </c>
      <c r="AF351" s="74">
        <v>25934.124331089399</v>
      </c>
      <c r="AG351" s="73">
        <f t="shared" si="252"/>
        <v>9.0705109638802555E-12</v>
      </c>
      <c r="AH351" s="73">
        <f t="shared" si="253"/>
        <v>9.0799779502881394E-12</v>
      </c>
      <c r="AI351" s="73">
        <f t="shared" si="254"/>
        <v>9.0799787450484612E-12</v>
      </c>
      <c r="AJ351" s="73">
        <f t="shared" si="255"/>
        <v>9.0799787451153159E-12</v>
      </c>
      <c r="AL351" s="74"/>
      <c r="AM351" s="74"/>
      <c r="AN351" s="74"/>
      <c r="AT351" s="74"/>
      <c r="AU351" s="74"/>
      <c r="AV351" s="74"/>
      <c r="BB351" s="74"/>
      <c r="BC351" s="74"/>
      <c r="BD351" s="74"/>
      <c r="BJ351" s="74">
        <v>8.9000000000000003E-10</v>
      </c>
      <c r="BK351" s="74">
        <v>0.51926466593999998</v>
      </c>
      <c r="BL351" s="74">
        <v>50593.846934865302</v>
      </c>
      <c r="BM351" s="73">
        <f t="shared" si="256"/>
        <v>5.9533851070708383E-10</v>
      </c>
      <c r="BN351" s="73">
        <f t="shared" si="257"/>
        <v>5.9465263233916983E-10</v>
      </c>
      <c r="BO351" s="73">
        <f t="shared" si="258"/>
        <v>5.9465257472461048E-10</v>
      </c>
      <c r="BP351" s="73">
        <f t="shared" si="259"/>
        <v>5.9465257471971719E-10</v>
      </c>
      <c r="BR351" s="74">
        <v>7.9999999999999995E-11</v>
      </c>
      <c r="BS351" s="74">
        <v>5.7223464282199998</v>
      </c>
      <c r="BT351" s="74">
        <v>161079.37234650299</v>
      </c>
      <c r="BU351" s="73">
        <f t="shared" si="260"/>
        <v>-2.3457386954571557E-11</v>
      </c>
      <c r="BV351" s="73">
        <f t="shared" si="261"/>
        <v>-2.3204922568795671E-11</v>
      </c>
      <c r="BW351" s="73">
        <f t="shared" si="262"/>
        <v>-2.3204901360746988E-11</v>
      </c>
      <c r="BX351" s="73">
        <f t="shared" si="263"/>
        <v>-2.320490135893657E-11</v>
      </c>
      <c r="BZ351" s="74"/>
      <c r="CA351" s="74"/>
      <c r="CB351" s="74"/>
      <c r="CH351" s="74"/>
      <c r="CI351" s="74"/>
      <c r="CJ351" s="74"/>
      <c r="CP351" s="74"/>
      <c r="CQ351" s="74"/>
      <c r="CR351" s="74"/>
      <c r="CX351" s="74"/>
      <c r="CY351" s="74"/>
      <c r="CZ351" s="74"/>
      <c r="DF351" s="74">
        <v>4.3000000000000001E-10</v>
      </c>
      <c r="DG351" s="74">
        <v>0.13178694356000001</v>
      </c>
      <c r="DH351" s="74">
        <v>2648.4548254729998</v>
      </c>
      <c r="DI351" s="73">
        <f t="shared" si="264"/>
        <v>2.8873897673501466E-10</v>
      </c>
      <c r="DJ351" s="73">
        <f t="shared" si="265"/>
        <v>2.8872169160548027E-10</v>
      </c>
      <c r="DK351" s="73">
        <f t="shared" si="266"/>
        <v>2.8872169015414965E-10</v>
      </c>
      <c r="DL351" s="73">
        <f t="shared" si="267"/>
        <v>2.8872169015402738E-10</v>
      </c>
      <c r="DN351" s="74">
        <v>5.0000000000000002E-11</v>
      </c>
      <c r="DO351" s="74">
        <v>2.7766788366599999</v>
      </c>
      <c r="DP351" s="74">
        <v>224.34479570190001</v>
      </c>
      <c r="DQ351" s="73">
        <f t="shared" si="268"/>
        <v>4.9529606611128288E-11</v>
      </c>
      <c r="DR351" s="73">
        <f t="shared" si="269"/>
        <v>4.9529638051534445E-11</v>
      </c>
      <c r="DS351" s="73">
        <f t="shared" si="270"/>
        <v>4.9529638054174204E-11</v>
      </c>
      <c r="DT351" s="73">
        <f t="shared" si="271"/>
        <v>4.9529638054174417E-11</v>
      </c>
      <c r="DV351" s="74"/>
      <c r="DW351" s="74"/>
      <c r="DX351" s="74"/>
      <c r="ED351" s="74"/>
      <c r="EE351" s="74"/>
      <c r="EF351" s="74"/>
      <c r="EL351" s="74"/>
      <c r="EM351" s="74"/>
      <c r="EN351" s="74"/>
      <c r="ET351" s="74"/>
      <c r="EU351" s="74"/>
      <c r="EV351" s="74"/>
    </row>
    <row r="352" spans="12:152" s="73" customFormat="1" ht="13.5" x14ac:dyDescent="0.3">
      <c r="L352" s="74"/>
      <c r="N352" s="74">
        <v>2.8299999999999999E-9</v>
      </c>
      <c r="O352" s="74">
        <v>6.1986016401499997</v>
      </c>
      <c r="P352" s="74">
        <v>25881.717593137</v>
      </c>
      <c r="Q352" s="73">
        <f t="shared" si="244"/>
        <v>2.1828966360817802E-9</v>
      </c>
      <c r="R352" s="73">
        <f t="shared" si="245"/>
        <v>2.1819415634656857E-9</v>
      </c>
      <c r="S352" s="73">
        <f t="shared" si="246"/>
        <v>2.1819414832501105E-9</v>
      </c>
      <c r="T352" s="73">
        <f t="shared" si="247"/>
        <v>2.1819414832433487E-9</v>
      </c>
      <c r="V352" s="74">
        <v>3.4999999999999998E-10</v>
      </c>
      <c r="W352" s="74">
        <v>3.8980043098100001</v>
      </c>
      <c r="X352" s="74">
        <v>157483.018591053</v>
      </c>
      <c r="Y352" s="73">
        <f t="shared" si="248"/>
        <v>-8.5944452999375098E-11</v>
      </c>
      <c r="Z352" s="73">
        <f t="shared" si="249"/>
        <v>-8.703838761323837E-11</v>
      </c>
      <c r="AA352" s="73">
        <f t="shared" si="250"/>
        <v>-8.703847942431717E-11</v>
      </c>
      <c r="AB352" s="73">
        <f t="shared" si="251"/>
        <v>-8.7038479432179405E-11</v>
      </c>
      <c r="AD352" s="74">
        <v>1.9999999999999999E-11</v>
      </c>
      <c r="AE352" s="74">
        <v>2.1833911071399998</v>
      </c>
      <c r="AF352" s="74">
        <v>156100.82065856899</v>
      </c>
      <c r="AG352" s="73">
        <f t="shared" si="252"/>
        <v>1.3195525990546365E-11</v>
      </c>
      <c r="AH352" s="73">
        <f t="shared" si="253"/>
        <v>1.3147406251140202E-11</v>
      </c>
      <c r="AI352" s="73">
        <f t="shared" si="254"/>
        <v>1.3147402205260766E-11</v>
      </c>
      <c r="AJ352" s="73">
        <f t="shared" si="255"/>
        <v>1.3147402204918084E-11</v>
      </c>
      <c r="AL352" s="74"/>
      <c r="AM352" s="74"/>
      <c r="AN352" s="74"/>
      <c r="AT352" s="74"/>
      <c r="AU352" s="74"/>
      <c r="AV352" s="74"/>
      <c r="BB352" s="74"/>
      <c r="BC352" s="74"/>
      <c r="BD352" s="74"/>
      <c r="BJ352" s="74">
        <v>7.7999999999999999E-10</v>
      </c>
      <c r="BK352" s="74">
        <v>5.8541208290400002</v>
      </c>
      <c r="BL352" s="74">
        <v>18207.813988235201</v>
      </c>
      <c r="BM352" s="73">
        <f t="shared" si="256"/>
        <v>7.7996580300687044E-10</v>
      </c>
      <c r="BN352" s="73">
        <f t="shared" si="257"/>
        <v>7.7996302492647522E-10</v>
      </c>
      <c r="BO352" s="73">
        <f t="shared" si="258"/>
        <v>7.7996302468866793E-10</v>
      </c>
      <c r="BP352" s="73">
        <f t="shared" si="259"/>
        <v>7.7996302468864766E-10</v>
      </c>
      <c r="BR352" s="74">
        <v>8.9999999999999999E-11</v>
      </c>
      <c r="BS352" s="74">
        <v>5.4535169309600002</v>
      </c>
      <c r="BT352" s="74">
        <v>104778.210757172</v>
      </c>
      <c r="BU352" s="73">
        <f t="shared" si="260"/>
        <v>-1.8352164372302861E-11</v>
      </c>
      <c r="BV352" s="73">
        <f t="shared" si="261"/>
        <v>-1.8541209950767879E-11</v>
      </c>
      <c r="BW352" s="73">
        <f t="shared" si="262"/>
        <v>-1.8541225819836969E-11</v>
      </c>
      <c r="BX352" s="73">
        <f t="shared" si="263"/>
        <v>-1.854122582117862E-11</v>
      </c>
      <c r="BZ352" s="74"/>
      <c r="CA352" s="74"/>
      <c r="CB352" s="74"/>
      <c r="CH352" s="74"/>
      <c r="CI352" s="74"/>
      <c r="CJ352" s="74"/>
      <c r="CP352" s="74"/>
      <c r="CQ352" s="74"/>
      <c r="CR352" s="74"/>
      <c r="CX352" s="74"/>
      <c r="CY352" s="74"/>
      <c r="CZ352" s="74"/>
      <c r="DF352" s="74">
        <v>3.7999999999999998E-10</v>
      </c>
      <c r="DG352" s="74">
        <v>0.62377784751999998</v>
      </c>
      <c r="DH352" s="74">
        <v>50696.939709083897</v>
      </c>
      <c r="DI352" s="73">
        <f t="shared" si="264"/>
        <v>2.2384520247823648E-10</v>
      </c>
      <c r="DJ352" s="73">
        <f t="shared" si="265"/>
        <v>2.241639379263546E-10</v>
      </c>
      <c r="DK352" s="73">
        <f t="shared" si="266"/>
        <v>2.241639646778707E-10</v>
      </c>
      <c r="DL352" s="73">
        <f t="shared" si="267"/>
        <v>2.2416396468013814E-10</v>
      </c>
      <c r="DN352" s="74">
        <v>5.0000000000000002E-11</v>
      </c>
      <c r="DO352" s="74">
        <v>4.2777514771699998</v>
      </c>
      <c r="DP352" s="74">
        <v>14477.3511832</v>
      </c>
      <c r="DQ352" s="73">
        <f t="shared" si="268"/>
        <v>3.9611758103455628E-11</v>
      </c>
      <c r="DR352" s="73">
        <f t="shared" si="269"/>
        <v>3.9620803584074731E-11</v>
      </c>
      <c r="DS352" s="73">
        <f t="shared" si="270"/>
        <v>3.9620804343405776E-11</v>
      </c>
      <c r="DT352" s="73">
        <f t="shared" si="271"/>
        <v>3.9620804343469921E-11</v>
      </c>
      <c r="DV352" s="74"/>
      <c r="DW352" s="74"/>
      <c r="DX352" s="74"/>
      <c r="ED352" s="74"/>
      <c r="EE352" s="74"/>
      <c r="EF352" s="74"/>
      <c r="EL352" s="74"/>
      <c r="EM352" s="74"/>
      <c r="EN352" s="74"/>
      <c r="ET352" s="74"/>
      <c r="EU352" s="74"/>
      <c r="EV352" s="74"/>
    </row>
    <row r="353" spans="12:152" s="73" customFormat="1" ht="13.5" x14ac:dyDescent="0.3">
      <c r="L353" s="74"/>
      <c r="N353" s="74">
        <v>3.1500000000000001E-9</v>
      </c>
      <c r="O353" s="74">
        <v>1.95956643364</v>
      </c>
      <c r="P353" s="74">
        <v>51707.841292793899</v>
      </c>
      <c r="Q353" s="73">
        <f t="shared" si="244"/>
        <v>3.1127615524050098E-9</v>
      </c>
      <c r="R353" s="73">
        <f t="shared" si="245"/>
        <v>3.1122483514024808E-9</v>
      </c>
      <c r="S353" s="73">
        <f t="shared" si="246"/>
        <v>3.1122483081664636E-9</v>
      </c>
      <c r="T353" s="73">
        <f t="shared" si="247"/>
        <v>3.1122483081628153E-9</v>
      </c>
      <c r="V353" s="74">
        <v>3.7000000000000001E-10</v>
      </c>
      <c r="W353" s="74">
        <v>0.29068345666000001</v>
      </c>
      <c r="X353" s="74">
        <v>97580.901965051104</v>
      </c>
      <c r="Y353" s="73">
        <f t="shared" si="248"/>
        <v>-9.3685360297704563E-11</v>
      </c>
      <c r="Z353" s="73">
        <f t="shared" si="249"/>
        <v>-9.2969770105941105E-11</v>
      </c>
      <c r="AA353" s="73">
        <f t="shared" si="250"/>
        <v>-9.2969710007863725E-11</v>
      </c>
      <c r="AB353" s="73">
        <f t="shared" si="251"/>
        <v>-9.2969710002815106E-11</v>
      </c>
      <c r="AD353" s="74">
        <v>1.9999999999999999E-11</v>
      </c>
      <c r="AE353" s="74">
        <v>4.3928151735499998</v>
      </c>
      <c r="AF353" s="74">
        <v>130432.40216087</v>
      </c>
      <c r="AG353" s="73">
        <f t="shared" si="252"/>
        <v>1.3133592616530431E-11</v>
      </c>
      <c r="AH353" s="73">
        <f t="shared" si="253"/>
        <v>1.3093250240250128E-11</v>
      </c>
      <c r="AI353" s="73">
        <f t="shared" si="254"/>
        <v>1.3093246849096944E-11</v>
      </c>
      <c r="AJ353" s="73">
        <f t="shared" si="255"/>
        <v>1.3093246848808193E-11</v>
      </c>
      <c r="AL353" s="74"/>
      <c r="AM353" s="74"/>
      <c r="AN353" s="74"/>
      <c r="AT353" s="74"/>
      <c r="AU353" s="74"/>
      <c r="AV353" s="74"/>
      <c r="BB353" s="74"/>
      <c r="BC353" s="74"/>
      <c r="BD353" s="74"/>
      <c r="BJ353" s="74">
        <v>8.3000000000000003E-10</v>
      </c>
      <c r="BK353" s="74">
        <v>1.48347794862</v>
      </c>
      <c r="BL353" s="74">
        <v>54294.570143526696</v>
      </c>
      <c r="BM353" s="73">
        <f t="shared" si="256"/>
        <v>-7.1075620471041305E-10</v>
      </c>
      <c r="BN353" s="73">
        <f t="shared" si="257"/>
        <v>-7.1123243079803884E-10</v>
      </c>
      <c r="BO353" s="73">
        <f t="shared" si="258"/>
        <v>-7.1123247074603303E-10</v>
      </c>
      <c r="BP353" s="73">
        <f t="shared" si="259"/>
        <v>-7.1123247074943791E-10</v>
      </c>
      <c r="BR353" s="74">
        <v>1.0999999999999999E-10</v>
      </c>
      <c r="BS353" s="74">
        <v>2.8563779633299999</v>
      </c>
      <c r="BT353" s="74">
        <v>52643.771273502804</v>
      </c>
      <c r="BU353" s="73">
        <f t="shared" si="260"/>
        <v>-1.0694553590284085E-10</v>
      </c>
      <c r="BV353" s="73">
        <f t="shared" si="261"/>
        <v>-1.0697323008722142E-10</v>
      </c>
      <c r="BW353" s="73">
        <f t="shared" si="262"/>
        <v>-1.0697323240725821E-10</v>
      </c>
      <c r="BX353" s="73">
        <f t="shared" si="263"/>
        <v>-1.0697323240745632E-10</v>
      </c>
      <c r="BZ353" s="74"/>
      <c r="CA353" s="74"/>
      <c r="CB353" s="74"/>
      <c r="CH353" s="74"/>
      <c r="CI353" s="74"/>
      <c r="CJ353" s="74"/>
      <c r="CP353" s="74"/>
      <c r="CQ353" s="74"/>
      <c r="CR353" s="74"/>
      <c r="CX353" s="74"/>
      <c r="CY353" s="74"/>
      <c r="CZ353" s="74"/>
      <c r="DF353" s="74">
        <v>4.2E-10</v>
      </c>
      <c r="DG353" s="74">
        <v>2.7502826902700002</v>
      </c>
      <c r="DH353" s="74">
        <v>24079.345602415098</v>
      </c>
      <c r="DI353" s="73">
        <f t="shared" si="264"/>
        <v>-1.7332136774137013E-10</v>
      </c>
      <c r="DJ353" s="73">
        <f t="shared" si="265"/>
        <v>-1.7351002760833788E-10</v>
      </c>
      <c r="DK353" s="73">
        <f t="shared" si="266"/>
        <v>-1.7351004344683111E-10</v>
      </c>
      <c r="DL353" s="73">
        <f t="shared" si="267"/>
        <v>-1.7351004344817908E-10</v>
      </c>
      <c r="DN353" s="74">
        <v>5.0000000000000002E-11</v>
      </c>
      <c r="DO353" s="74">
        <v>5.5074382013400003</v>
      </c>
      <c r="DP353" s="74">
        <v>52125.8096612441</v>
      </c>
      <c r="DQ353" s="73">
        <f t="shared" si="268"/>
        <v>-3.6318314151546293E-11</v>
      </c>
      <c r="DR353" s="73">
        <f t="shared" si="269"/>
        <v>-3.6354983361807058E-11</v>
      </c>
      <c r="DS353" s="73">
        <f t="shared" si="270"/>
        <v>-3.6354986438886761E-11</v>
      </c>
      <c r="DT353" s="73">
        <f t="shared" si="271"/>
        <v>-3.6354986439148228E-11</v>
      </c>
      <c r="DV353" s="74"/>
      <c r="DW353" s="74"/>
      <c r="DX353" s="74"/>
      <c r="ED353" s="74"/>
      <c r="EE353" s="74"/>
      <c r="EF353" s="74"/>
      <c r="EL353" s="74"/>
      <c r="EM353" s="74"/>
      <c r="EN353" s="74"/>
      <c r="ET353" s="74"/>
      <c r="EU353" s="74"/>
      <c r="EV353" s="74"/>
    </row>
    <row r="354" spans="12:152" s="73" customFormat="1" ht="13.5" x14ac:dyDescent="0.3">
      <c r="L354" s="74"/>
      <c r="N354" s="74">
        <v>3.3700000000000001E-9</v>
      </c>
      <c r="O354" s="74">
        <v>4.2145712070499997</v>
      </c>
      <c r="P354" s="74">
        <v>34282.178474782799</v>
      </c>
      <c r="Q354" s="73">
        <f t="shared" si="244"/>
        <v>-8.2669221772291325E-10</v>
      </c>
      <c r="R354" s="73">
        <f t="shared" si="245"/>
        <v>-8.2439801073152937E-10</v>
      </c>
      <c r="S354" s="73">
        <f t="shared" si="246"/>
        <v>-8.2439781808803465E-10</v>
      </c>
      <c r="T354" s="73">
        <f t="shared" si="247"/>
        <v>-8.2439781807168935E-10</v>
      </c>
      <c r="V354" s="74">
        <v>3.4999999999999998E-10</v>
      </c>
      <c r="W354" s="74">
        <v>4.7496505726700002</v>
      </c>
      <c r="X354" s="74">
        <v>39629.324344065302</v>
      </c>
      <c r="Y354" s="73">
        <f t="shared" si="248"/>
        <v>1.1470304856593073E-10</v>
      </c>
      <c r="Z354" s="73">
        <f t="shared" si="249"/>
        <v>1.1497141241365786E-10</v>
      </c>
      <c r="AA354" s="73">
        <f t="shared" si="250"/>
        <v>1.1497143494287161E-10</v>
      </c>
      <c r="AB354" s="73">
        <f t="shared" si="251"/>
        <v>1.1497143494478832E-10</v>
      </c>
      <c r="AD354" s="74">
        <v>1.9999999999999999E-11</v>
      </c>
      <c r="AE354" s="74">
        <v>5.5011773000900002</v>
      </c>
      <c r="AF354" s="74">
        <v>172402.03644480801</v>
      </c>
      <c r="AG354" s="73">
        <f t="shared" si="252"/>
        <v>-1.9621818280755745E-11</v>
      </c>
      <c r="AH354" s="73">
        <f t="shared" si="253"/>
        <v>-1.9635364786547196E-11</v>
      </c>
      <c r="AI354" s="73">
        <f t="shared" si="254"/>
        <v>-1.9635365913662093E-11</v>
      </c>
      <c r="AJ354" s="73">
        <f t="shared" si="255"/>
        <v>-1.9635365913757177E-11</v>
      </c>
      <c r="AL354" s="74"/>
      <c r="AM354" s="74"/>
      <c r="AN354" s="74"/>
      <c r="AT354" s="74"/>
      <c r="AU354" s="74"/>
      <c r="AV354" s="74"/>
      <c r="BB354" s="74"/>
      <c r="BC354" s="74"/>
      <c r="BD354" s="74"/>
      <c r="BJ354" s="74">
        <v>1.02E-9</v>
      </c>
      <c r="BK354" s="74">
        <v>1.11648927836</v>
      </c>
      <c r="BL354" s="74">
        <v>150244.34299945299</v>
      </c>
      <c r="BM354" s="73">
        <f t="shared" si="256"/>
        <v>-9.5749470637930231E-10</v>
      </c>
      <c r="BN354" s="73">
        <f t="shared" si="257"/>
        <v>-9.5857207026793233E-10</v>
      </c>
      <c r="BO354" s="73">
        <f t="shared" si="258"/>
        <v>-9.5857216034464939E-10</v>
      </c>
      <c r="BP354" s="73">
        <f t="shared" si="259"/>
        <v>-9.5857216035225904E-10</v>
      </c>
      <c r="BR354" s="74">
        <v>7.9999999999999995E-11</v>
      </c>
      <c r="BS354" s="74">
        <v>3.2733948805200002</v>
      </c>
      <c r="BT354" s="74">
        <v>27311.720982352799</v>
      </c>
      <c r="BU354" s="73">
        <f t="shared" si="260"/>
        <v>5.7912265314436579E-11</v>
      </c>
      <c r="BV354" s="73">
        <f t="shared" si="261"/>
        <v>5.7943130665731875E-11</v>
      </c>
      <c r="BW354" s="73">
        <f t="shared" si="262"/>
        <v>5.7943133256489393E-11</v>
      </c>
      <c r="BX354" s="73">
        <f t="shared" si="263"/>
        <v>5.7943133256708881E-11</v>
      </c>
      <c r="BZ354" s="74"/>
      <c r="CA354" s="74"/>
      <c r="CB354" s="74"/>
      <c r="CH354" s="74"/>
      <c r="CI354" s="74"/>
      <c r="CJ354" s="74"/>
      <c r="CP354" s="74"/>
      <c r="CQ354" s="74"/>
      <c r="CR354" s="74"/>
      <c r="CX354" s="74"/>
      <c r="CY354" s="74"/>
      <c r="CZ354" s="74"/>
      <c r="DF354" s="74">
        <v>4.0000000000000001E-10</v>
      </c>
      <c r="DG354" s="74">
        <v>1.6435805289700001</v>
      </c>
      <c r="DH354" s="74">
        <v>39629.324344065302</v>
      </c>
      <c r="DI354" s="73">
        <f t="shared" si="264"/>
        <v>-1.175849890677386E-10</v>
      </c>
      <c r="DJ354" s="73">
        <f t="shared" si="265"/>
        <v>-1.17895280480305E-10</v>
      </c>
      <c r="DK354" s="73">
        <f t="shared" si="266"/>
        <v>-1.1789530652976453E-10</v>
      </c>
      <c r="DL354" s="73">
        <f t="shared" si="267"/>
        <v>-1.1789530653198073E-10</v>
      </c>
      <c r="DN354" s="74">
        <v>6E-11</v>
      </c>
      <c r="DO354" s="74">
        <v>0.68838699975999995</v>
      </c>
      <c r="DP354" s="74">
        <v>26720.686880887301</v>
      </c>
      <c r="DQ354" s="73">
        <f t="shared" si="268"/>
        <v>2.4880998524293406E-11</v>
      </c>
      <c r="DR354" s="73">
        <f t="shared" si="269"/>
        <v>2.4910875895073935E-11</v>
      </c>
      <c r="DS354" s="73">
        <f t="shared" si="270"/>
        <v>2.4910878403326078E-11</v>
      </c>
      <c r="DT354" s="73">
        <f t="shared" si="271"/>
        <v>2.4910878403540169E-11</v>
      </c>
      <c r="DV354" s="74"/>
      <c r="DW354" s="74"/>
      <c r="DX354" s="74"/>
      <c r="ED354" s="74"/>
      <c r="EE354" s="74"/>
      <c r="EF354" s="74"/>
      <c r="EL354" s="74"/>
      <c r="EM354" s="74"/>
      <c r="EN354" s="74"/>
      <c r="ET354" s="74"/>
      <c r="EU354" s="74"/>
      <c r="EV354" s="74"/>
    </row>
    <row r="355" spans="12:152" s="73" customFormat="1" ht="13.5" x14ac:dyDescent="0.3">
      <c r="L355" s="74"/>
      <c r="N355" s="74">
        <v>3.34E-9</v>
      </c>
      <c r="O355" s="74">
        <v>3.0035488752499999</v>
      </c>
      <c r="P355" s="74">
        <v>23866.046506977102</v>
      </c>
      <c r="Q355" s="73">
        <f t="shared" si="244"/>
        <v>1.5863294969814847E-9</v>
      </c>
      <c r="R355" s="73">
        <f t="shared" si="245"/>
        <v>1.5877660826275629E-9</v>
      </c>
      <c r="S355" s="73">
        <f t="shared" si="246"/>
        <v>1.5877662032302859E-9</v>
      </c>
      <c r="T355" s="73">
        <f t="shared" si="247"/>
        <v>1.5877662032404749E-9</v>
      </c>
      <c r="V355" s="74">
        <v>3.4999999999999998E-10</v>
      </c>
      <c r="W355" s="74">
        <v>1.88777425098</v>
      </c>
      <c r="X355" s="74">
        <v>26521.614879451001</v>
      </c>
      <c r="Y355" s="73">
        <f t="shared" si="248"/>
        <v>2.2009893098169589E-10</v>
      </c>
      <c r="Z355" s="73">
        <f t="shared" si="249"/>
        <v>2.1995107141318737E-10</v>
      </c>
      <c r="AA355" s="73">
        <f t="shared" si="250"/>
        <v>2.1995105899585975E-10</v>
      </c>
      <c r="AB355" s="73">
        <f t="shared" si="251"/>
        <v>2.1995105899480742E-10</v>
      </c>
      <c r="AD355" s="74">
        <v>9.9999999999999994E-12</v>
      </c>
      <c r="AE355" s="74">
        <v>3.4923486773799999</v>
      </c>
      <c r="AF355" s="74">
        <v>130435.634372512</v>
      </c>
      <c r="AG355" s="73">
        <f t="shared" si="252"/>
        <v>-1.3118246628510174E-12</v>
      </c>
      <c r="AH355" s="73">
        <f t="shared" si="253"/>
        <v>-1.3383049206574418E-12</v>
      </c>
      <c r="AI355" s="73">
        <f t="shared" si="254"/>
        <v>-1.3383071435929552E-12</v>
      </c>
      <c r="AJ355" s="73">
        <f t="shared" si="255"/>
        <v>-1.3383071437822309E-12</v>
      </c>
      <c r="AL355" s="74"/>
      <c r="AM355" s="74"/>
      <c r="AN355" s="74"/>
      <c r="AT355" s="74"/>
      <c r="AU355" s="74"/>
      <c r="AV355" s="74"/>
      <c r="BB355" s="74"/>
      <c r="BC355" s="74"/>
      <c r="BD355" s="74"/>
      <c r="BJ355" s="74">
        <v>8.0999999999999999E-10</v>
      </c>
      <c r="BK355" s="74">
        <v>0.43168464248999999</v>
      </c>
      <c r="BL355" s="74">
        <v>155571.819107836</v>
      </c>
      <c r="BM355" s="73">
        <f t="shared" si="256"/>
        <v>1.5964806279796115E-10</v>
      </c>
      <c r="BN355" s="73">
        <f t="shared" si="257"/>
        <v>1.6217762275317854E-10</v>
      </c>
      <c r="BO355" s="73">
        <f t="shared" si="258"/>
        <v>1.6217783507115966E-10</v>
      </c>
      <c r="BP355" s="73">
        <f t="shared" si="259"/>
        <v>1.6217783508920398E-10</v>
      </c>
      <c r="BR355" s="74">
        <v>1E-10</v>
      </c>
      <c r="BS355" s="74">
        <v>1.3151085595300001</v>
      </c>
      <c r="BT355" s="74">
        <v>52125.8096612441</v>
      </c>
      <c r="BU355" s="73">
        <f t="shared" si="260"/>
        <v>9.5739301488766704E-11</v>
      </c>
      <c r="BV355" s="73">
        <f t="shared" si="261"/>
        <v>9.5708414705767185E-11</v>
      </c>
      <c r="BW355" s="73">
        <f t="shared" si="262"/>
        <v>9.5708412107871447E-11</v>
      </c>
      <c r="BX355" s="73">
        <f t="shared" si="263"/>
        <v>9.5708412107650693E-11</v>
      </c>
      <c r="BZ355" s="74"/>
      <c r="CA355" s="74"/>
      <c r="CB355" s="74"/>
      <c r="CH355" s="74"/>
      <c r="CI355" s="74"/>
      <c r="CJ355" s="74"/>
      <c r="CP355" s="74"/>
      <c r="CQ355" s="74"/>
      <c r="CR355" s="74"/>
      <c r="CX355" s="74"/>
      <c r="CY355" s="74"/>
      <c r="CZ355" s="74"/>
      <c r="DF355" s="74">
        <v>3.7000000000000001E-10</v>
      </c>
      <c r="DG355" s="74">
        <v>5.7576087937900002</v>
      </c>
      <c r="DH355" s="74">
        <v>25867.4904991353</v>
      </c>
      <c r="DI355" s="73">
        <f t="shared" si="264"/>
        <v>7.6724324493974396E-11</v>
      </c>
      <c r="DJ355" s="73">
        <f t="shared" si="265"/>
        <v>7.6532541934966401E-11</v>
      </c>
      <c r="DK355" s="73">
        <f t="shared" si="266"/>
        <v>7.6532525831624094E-11</v>
      </c>
      <c r="DL355" s="73">
        <f t="shared" si="267"/>
        <v>7.6532525830245417E-11</v>
      </c>
      <c r="DN355" s="74">
        <v>5.0000000000000002E-11</v>
      </c>
      <c r="DO355" s="74">
        <v>4.4487867184700001</v>
      </c>
      <c r="DP355" s="74">
        <v>25227.593212821299</v>
      </c>
      <c r="DQ355" s="73">
        <f t="shared" si="268"/>
        <v>4.3938586694433909E-11</v>
      </c>
      <c r="DR355" s="73">
        <f t="shared" si="269"/>
        <v>4.392625099047405E-11</v>
      </c>
      <c r="DS355" s="73">
        <f t="shared" si="270"/>
        <v>4.3926249954251584E-11</v>
      </c>
      <c r="DT355" s="73">
        <f t="shared" si="271"/>
        <v>4.3926249954163335E-11</v>
      </c>
      <c r="DV355" s="74"/>
      <c r="DW355" s="74"/>
      <c r="DX355" s="74"/>
      <c r="ED355" s="74"/>
      <c r="EE355" s="74"/>
      <c r="EF355" s="74"/>
      <c r="EL355" s="74"/>
      <c r="EM355" s="74"/>
      <c r="EN355" s="74"/>
      <c r="ET355" s="74"/>
      <c r="EU355" s="74"/>
      <c r="EV355" s="74"/>
    </row>
    <row r="356" spans="12:152" s="73" customFormat="1" ht="13.5" x14ac:dyDescent="0.3">
      <c r="L356" s="74"/>
      <c r="N356" s="74">
        <v>2.6799999999999998E-9</v>
      </c>
      <c r="O356" s="74">
        <v>1.3443749352000001</v>
      </c>
      <c r="P356" s="74">
        <v>35191.810135691798</v>
      </c>
      <c r="Q356" s="73">
        <f t="shared" si="244"/>
        <v>1.0795333991468405E-9</v>
      </c>
      <c r="R356" s="73">
        <f t="shared" si="245"/>
        <v>1.0813012091364102E-9</v>
      </c>
      <c r="S356" s="73">
        <f t="shared" si="246"/>
        <v>1.0813013575419216E-9</v>
      </c>
      <c r="T356" s="73">
        <f t="shared" si="247"/>
        <v>1.0813013575544666E-9</v>
      </c>
      <c r="V356" s="74">
        <v>3.3E-10</v>
      </c>
      <c r="W356" s="74">
        <v>3.6022742385900002</v>
      </c>
      <c r="X356" s="74">
        <v>156100.82065856899</v>
      </c>
      <c r="Y356" s="73">
        <f t="shared" si="248"/>
        <v>2.7807496643023524E-10</v>
      </c>
      <c r="Z356" s="73">
        <f t="shared" si="249"/>
        <v>2.7864167028760473E-10</v>
      </c>
      <c r="AA356" s="73">
        <f t="shared" si="250"/>
        <v>2.7864171774968977E-10</v>
      </c>
      <c r="AB356" s="73">
        <f t="shared" si="251"/>
        <v>2.7864171775370977E-10</v>
      </c>
      <c r="AD356" s="74">
        <v>9.9999999999999994E-12</v>
      </c>
      <c r="AE356" s="74">
        <v>4.8099549208000001</v>
      </c>
      <c r="AF356" s="74">
        <v>77837.111233846503</v>
      </c>
      <c r="AG356" s="73">
        <f t="shared" si="252"/>
        <v>9.8537083679877972E-12</v>
      </c>
      <c r="AH356" s="73">
        <f t="shared" si="253"/>
        <v>9.8509788451197231E-12</v>
      </c>
      <c r="AI356" s="73">
        <f t="shared" si="254"/>
        <v>9.8509786148921038E-12</v>
      </c>
      <c r="AJ356" s="73">
        <f t="shared" si="255"/>
        <v>9.8509786148725504E-12</v>
      </c>
      <c r="AL356" s="74"/>
      <c r="AM356" s="74"/>
      <c r="AN356" s="74"/>
      <c r="AT356" s="74"/>
      <c r="AU356" s="74"/>
      <c r="AV356" s="74"/>
      <c r="BB356" s="74"/>
      <c r="BC356" s="74"/>
      <c r="BD356" s="74"/>
      <c r="BJ356" s="74">
        <v>7.1000000000000003E-10</v>
      </c>
      <c r="BK356" s="74">
        <v>2.7756089483399999</v>
      </c>
      <c r="BL356" s="74">
        <v>77829.997686845702</v>
      </c>
      <c r="BM356" s="73">
        <f t="shared" si="256"/>
        <v>-4.8414375823665509E-10</v>
      </c>
      <c r="BN356" s="73">
        <f t="shared" si="257"/>
        <v>-4.8497101625954006E-10</v>
      </c>
      <c r="BO356" s="73">
        <f t="shared" si="258"/>
        <v>-4.849710856660782E-10</v>
      </c>
      <c r="BP356" s="73">
        <f t="shared" si="259"/>
        <v>-4.8497108567197351E-10</v>
      </c>
      <c r="BR356" s="74">
        <v>8.9999999999999999E-11</v>
      </c>
      <c r="BS356" s="74">
        <v>1.1762149315399999</v>
      </c>
      <c r="BT356" s="74">
        <v>172402.03644480801</v>
      </c>
      <c r="BU356" s="73">
        <f t="shared" si="260"/>
        <v>4.9487903040997539E-11</v>
      </c>
      <c r="BV356" s="73">
        <f t="shared" si="261"/>
        <v>4.9222149389740808E-11</v>
      </c>
      <c r="BW356" s="73">
        <f t="shared" si="262"/>
        <v>4.9222127050718359E-11</v>
      </c>
      <c r="BX356" s="73">
        <f t="shared" si="263"/>
        <v>4.9222127048833847E-11</v>
      </c>
      <c r="BZ356" s="74"/>
      <c r="CA356" s="74"/>
      <c r="CB356" s="74"/>
      <c r="CH356" s="74"/>
      <c r="CI356" s="74"/>
      <c r="CJ356" s="74"/>
      <c r="CP356" s="74"/>
      <c r="CQ356" s="74"/>
      <c r="CR356" s="74"/>
      <c r="CX356" s="74"/>
      <c r="CY356" s="74"/>
      <c r="CZ356" s="74"/>
      <c r="DF356" s="74">
        <v>5.1E-10</v>
      </c>
      <c r="DG356" s="74">
        <v>1.5782900291499999</v>
      </c>
      <c r="DH356" s="74">
        <v>12725.453434775</v>
      </c>
      <c r="DI356" s="73">
        <f t="shared" si="264"/>
        <v>3.0951243422657226E-10</v>
      </c>
      <c r="DJ356" s="73">
        <f t="shared" si="265"/>
        <v>3.0961807319697577E-10</v>
      </c>
      <c r="DK356" s="73">
        <f t="shared" si="266"/>
        <v>3.0961808206574889E-10</v>
      </c>
      <c r="DL356" s="73">
        <f t="shared" si="267"/>
        <v>3.096180820664976E-10</v>
      </c>
      <c r="DN356" s="74">
        <v>5.0000000000000002E-11</v>
      </c>
      <c r="DO356" s="74">
        <v>4.8870796968399999</v>
      </c>
      <c r="DP356" s="74">
        <v>52061.366994463096</v>
      </c>
      <c r="DQ356" s="73">
        <f t="shared" si="268"/>
        <v>-3.0716750389539735E-11</v>
      </c>
      <c r="DR356" s="73">
        <f t="shared" si="269"/>
        <v>-3.0674664133225057E-11</v>
      </c>
      <c r="DS356" s="73">
        <f t="shared" si="270"/>
        <v>-3.0674660598111648E-11</v>
      </c>
      <c r="DT356" s="73">
        <f t="shared" si="271"/>
        <v>-3.0674660597815382E-11</v>
      </c>
      <c r="DV356" s="74"/>
      <c r="DW356" s="74"/>
      <c r="DX356" s="74"/>
      <c r="ED356" s="74"/>
      <c r="EE356" s="74"/>
      <c r="EF356" s="74"/>
      <c r="EL356" s="74"/>
      <c r="EM356" s="74"/>
      <c r="EN356" s="74"/>
      <c r="ET356" s="74"/>
      <c r="EU356" s="74"/>
      <c r="EV356" s="74"/>
    </row>
    <row r="357" spans="12:152" s="73" customFormat="1" ht="13.5" x14ac:dyDescent="0.3">
      <c r="L357" s="74"/>
      <c r="N357" s="74">
        <v>3.0600000000000002E-9</v>
      </c>
      <c r="O357" s="74">
        <v>5.9444523141000003</v>
      </c>
      <c r="P357" s="74">
        <v>64607.848933546098</v>
      </c>
      <c r="Q357" s="73">
        <f t="shared" si="244"/>
        <v>2.9435572317121352E-9</v>
      </c>
      <c r="R357" s="73">
        <f t="shared" si="245"/>
        <v>2.9424482386593358E-9</v>
      </c>
      <c r="S357" s="73">
        <f t="shared" si="246"/>
        <v>2.94244814532969E-9</v>
      </c>
      <c r="T357" s="73">
        <f t="shared" si="247"/>
        <v>2.942448145321668E-9</v>
      </c>
      <c r="V357" s="74">
        <v>3.4999999999999998E-10</v>
      </c>
      <c r="W357" s="74">
        <v>1.9611419157000001</v>
      </c>
      <c r="X357" s="74">
        <v>74.781598567299994</v>
      </c>
      <c r="Y357" s="73">
        <f t="shared" si="248"/>
        <v>-3.4979600065162966E-10</v>
      </c>
      <c r="Z357" s="73">
        <f t="shared" si="249"/>
        <v>-3.4979601895191023E-10</v>
      </c>
      <c r="AA357" s="73">
        <f t="shared" si="250"/>
        <v>-3.4979601895344672E-10</v>
      </c>
      <c r="AB357" s="73">
        <f t="shared" si="251"/>
        <v>-3.4979601895344688E-10</v>
      </c>
      <c r="AD357" s="74">
        <v>1.9999999999999999E-11</v>
      </c>
      <c r="AE357" s="74">
        <v>6.2692126000700004</v>
      </c>
      <c r="AF357" s="74">
        <v>87367.616418840102</v>
      </c>
      <c r="AG357" s="73">
        <f t="shared" si="252"/>
        <v>1.0836880501977253E-11</v>
      </c>
      <c r="AH357" s="73">
        <f t="shared" si="253"/>
        <v>1.0806783016738108E-11</v>
      </c>
      <c r="AI357" s="73">
        <f t="shared" si="254"/>
        <v>1.080678048823656E-11</v>
      </c>
      <c r="AJ357" s="73">
        <f t="shared" si="255"/>
        <v>1.0806780488022278E-11</v>
      </c>
      <c r="AL357" s="74"/>
      <c r="AM357" s="74"/>
      <c r="AN357" s="74"/>
      <c r="AT357" s="74"/>
      <c r="AU357" s="74"/>
      <c r="AV357" s="74"/>
      <c r="BB357" s="74"/>
      <c r="BC357" s="74"/>
      <c r="BD357" s="74"/>
      <c r="BJ357" s="74">
        <v>9.7999999999999992E-10</v>
      </c>
      <c r="BK357" s="74">
        <v>3.0461718648599998</v>
      </c>
      <c r="BL357" s="74">
        <v>16066.065861474801</v>
      </c>
      <c r="BM357" s="73">
        <f t="shared" si="256"/>
        <v>9.755110958344661E-10</v>
      </c>
      <c r="BN357" s="73">
        <f t="shared" si="257"/>
        <v>9.755418736531472E-10</v>
      </c>
      <c r="BO357" s="73">
        <f t="shared" si="258"/>
        <v>9.7554187623288344E-10</v>
      </c>
      <c r="BP357" s="73">
        <f t="shared" si="259"/>
        <v>9.7554187623310099E-10</v>
      </c>
      <c r="BR357" s="74">
        <v>7.9999999999999995E-11</v>
      </c>
      <c r="BS357" s="74">
        <v>2.4329708164600001</v>
      </c>
      <c r="BT357" s="74">
        <v>131395.115449479</v>
      </c>
      <c r="BU357" s="73">
        <f t="shared" si="260"/>
        <v>7.7399226324983396E-11</v>
      </c>
      <c r="BV357" s="73">
        <f t="shared" si="261"/>
        <v>7.7453396787198576E-11</v>
      </c>
      <c r="BW357" s="73">
        <f t="shared" si="262"/>
        <v>7.7453401311914022E-11</v>
      </c>
      <c r="BX357" s="73">
        <f t="shared" si="263"/>
        <v>7.7453401312296476E-11</v>
      </c>
      <c r="BZ357" s="74"/>
      <c r="CA357" s="74"/>
      <c r="CB357" s="74"/>
      <c r="CH357" s="74"/>
      <c r="CI357" s="74"/>
      <c r="CJ357" s="74"/>
      <c r="CP357" s="74"/>
      <c r="CQ357" s="74"/>
      <c r="CR357" s="74"/>
      <c r="CX357" s="74"/>
      <c r="CY357" s="74"/>
      <c r="CZ357" s="74"/>
      <c r="DF357" s="74">
        <v>3.7000000000000001E-10</v>
      </c>
      <c r="DG357" s="74">
        <v>1.62981695072</v>
      </c>
      <c r="DH357" s="74">
        <v>129483.91596626199</v>
      </c>
      <c r="DI357" s="73">
        <f t="shared" si="264"/>
        <v>3.6447409115695804E-10</v>
      </c>
      <c r="DJ357" s="73">
        <f t="shared" si="265"/>
        <v>3.6430385165863895E-10</v>
      </c>
      <c r="DK357" s="73">
        <f t="shared" si="266"/>
        <v>3.643038372574007E-10</v>
      </c>
      <c r="DL357" s="73">
        <f t="shared" si="267"/>
        <v>3.6430383725616546E-10</v>
      </c>
      <c r="DN357" s="74">
        <v>5.0000000000000002E-11</v>
      </c>
      <c r="DO357" s="74">
        <v>3.6618657682100002</v>
      </c>
      <c r="DP357" s="74">
        <v>25241.820306823</v>
      </c>
      <c r="DQ357" s="73">
        <f t="shared" si="268"/>
        <v>2.4732689109826728E-11</v>
      </c>
      <c r="DR357" s="73">
        <f t="shared" si="269"/>
        <v>2.4710219683529153E-11</v>
      </c>
      <c r="DS357" s="73">
        <f t="shared" si="270"/>
        <v>2.4710217796672996E-11</v>
      </c>
      <c r="DT357" s="73">
        <f t="shared" si="271"/>
        <v>2.4710217796514863E-11</v>
      </c>
      <c r="DV357" s="74"/>
      <c r="DW357" s="74"/>
      <c r="DX357" s="74"/>
      <c r="ED357" s="74"/>
      <c r="EE357" s="74"/>
      <c r="EF357" s="74"/>
      <c r="EL357" s="74"/>
      <c r="EM357" s="74"/>
      <c r="EN357" s="74"/>
      <c r="ET357" s="74"/>
      <c r="EU357" s="74"/>
      <c r="EV357" s="74"/>
    </row>
    <row r="358" spans="12:152" s="73" customFormat="1" ht="13.5" x14ac:dyDescent="0.3">
      <c r="L358" s="74"/>
      <c r="N358" s="74">
        <v>2.8299999999999999E-9</v>
      </c>
      <c r="O358" s="74">
        <v>0.96234220412000004</v>
      </c>
      <c r="P358" s="74">
        <v>1639.069517188</v>
      </c>
      <c r="Q358" s="73">
        <f t="shared" si="244"/>
        <v>-2.1819125864878487E-9</v>
      </c>
      <c r="R358" s="73">
        <f t="shared" si="245"/>
        <v>-2.1818520806388502E-9</v>
      </c>
      <c r="S358" s="73">
        <f t="shared" si="246"/>
        <v>-2.181852075558553E-9</v>
      </c>
      <c r="T358" s="73">
        <f t="shared" si="247"/>
        <v>-2.1818520755581241E-9</v>
      </c>
      <c r="V358" s="74">
        <v>4.5E-10</v>
      </c>
      <c r="W358" s="74">
        <v>3.7246766343700002</v>
      </c>
      <c r="X358" s="74">
        <v>39609.654583165597</v>
      </c>
      <c r="Y358" s="73">
        <f t="shared" si="248"/>
        <v>4.4740020892276851E-10</v>
      </c>
      <c r="Z358" s="73">
        <f t="shared" si="249"/>
        <v>4.4736087523544767E-10</v>
      </c>
      <c r="AA358" s="73">
        <f t="shared" si="250"/>
        <v>4.4736087192054882E-10</v>
      </c>
      <c r="AB358" s="73">
        <f t="shared" si="251"/>
        <v>4.4736087192026664E-10</v>
      </c>
      <c r="AD358" s="74">
        <v>1.9999999999999999E-11</v>
      </c>
      <c r="AE358" s="74">
        <v>2.7956149040899998</v>
      </c>
      <c r="AF358" s="74">
        <v>115674.276664601</v>
      </c>
      <c r="AG358" s="73">
        <f t="shared" si="252"/>
        <v>-1.9383753612141484E-11</v>
      </c>
      <c r="AH358" s="73">
        <f t="shared" si="253"/>
        <v>-1.9372027222758305E-11</v>
      </c>
      <c r="AI358" s="73">
        <f t="shared" si="254"/>
        <v>-1.93720262336198E-11</v>
      </c>
      <c r="AJ358" s="73">
        <f t="shared" si="255"/>
        <v>-1.9372026233536138E-11</v>
      </c>
      <c r="AL358" s="74"/>
      <c r="AM358" s="74"/>
      <c r="AN358" s="74"/>
      <c r="AT358" s="74"/>
      <c r="AU358" s="74"/>
      <c r="AV358" s="74"/>
      <c r="BB358" s="74"/>
      <c r="BC358" s="74"/>
      <c r="BD358" s="74"/>
      <c r="BJ358" s="74">
        <v>8.9000000000000003E-10</v>
      </c>
      <c r="BK358" s="74">
        <v>3.9148712616400001</v>
      </c>
      <c r="BL358" s="74">
        <v>68241.872144623107</v>
      </c>
      <c r="BM358" s="73">
        <f t="shared" si="256"/>
        <v>8.7740729264219137E-10</v>
      </c>
      <c r="BN358" s="73">
        <f t="shared" si="257"/>
        <v>8.7761495728456768E-10</v>
      </c>
      <c r="BO358" s="73">
        <f t="shared" si="258"/>
        <v>8.776149746485484E-10</v>
      </c>
      <c r="BP358" s="73">
        <f t="shared" si="259"/>
        <v>8.7761497464999503E-10</v>
      </c>
      <c r="BR358" s="74">
        <v>8.9999999999999999E-11</v>
      </c>
      <c r="BS358" s="74">
        <v>0.46231104626000002</v>
      </c>
      <c r="BT358" s="74">
        <v>26624.707653669499</v>
      </c>
      <c r="BU358" s="73">
        <f t="shared" si="260"/>
        <v>7.209396760597383E-11</v>
      </c>
      <c r="BV358" s="73">
        <f t="shared" si="261"/>
        <v>7.2064577646153719E-11</v>
      </c>
      <c r="BW358" s="73">
        <f t="shared" si="262"/>
        <v>7.206457517761348E-11</v>
      </c>
      <c r="BX358" s="73">
        <f t="shared" si="263"/>
        <v>7.2064575177402019E-11</v>
      </c>
      <c r="BZ358" s="74"/>
      <c r="CA358" s="74"/>
      <c r="CB358" s="74"/>
      <c r="CH358" s="74"/>
      <c r="CI358" s="74"/>
      <c r="CJ358" s="74"/>
      <c r="CP358" s="74"/>
      <c r="CQ358" s="74"/>
      <c r="CR358" s="74"/>
      <c r="CX358" s="74"/>
      <c r="CY358" s="74"/>
      <c r="CZ358" s="74"/>
      <c r="DF358" s="74">
        <v>4.5E-10</v>
      </c>
      <c r="DG358" s="74">
        <v>4.6454062419999997E-2</v>
      </c>
      <c r="DH358" s="74">
        <v>51219.5171271777</v>
      </c>
      <c r="DI358" s="73">
        <f t="shared" si="264"/>
        <v>-3.7798840288345252E-10</v>
      </c>
      <c r="DJ358" s="73">
        <f t="shared" si="265"/>
        <v>-3.7773202895091464E-10</v>
      </c>
      <c r="DK358" s="73">
        <f t="shared" si="266"/>
        <v>-3.7773200740776331E-10</v>
      </c>
      <c r="DL358" s="73">
        <f t="shared" si="267"/>
        <v>-3.7773200740595597E-10</v>
      </c>
      <c r="DN358" s="74">
        <v>5.0000000000000002E-11</v>
      </c>
      <c r="DO358" s="74">
        <v>1.76383923429</v>
      </c>
      <c r="DP358" s="74">
        <v>178063.36849396001</v>
      </c>
      <c r="DQ358" s="73">
        <f t="shared" si="268"/>
        <v>-4.5160467069577341E-11</v>
      </c>
      <c r="DR358" s="73">
        <f t="shared" si="269"/>
        <v>-4.523843328431676E-11</v>
      </c>
      <c r="DS358" s="73">
        <f t="shared" si="270"/>
        <v>-4.5238439805263649E-11</v>
      </c>
      <c r="DT358" s="73">
        <f t="shared" si="271"/>
        <v>-4.523843980581563E-11</v>
      </c>
      <c r="DV358" s="74"/>
      <c r="DW358" s="74"/>
      <c r="DX358" s="74"/>
      <c r="ED358" s="74"/>
      <c r="EE358" s="74"/>
      <c r="EF358" s="74"/>
      <c r="EL358" s="74"/>
      <c r="EM358" s="74"/>
      <c r="EN358" s="74"/>
      <c r="ET358" s="74"/>
      <c r="EU358" s="74"/>
      <c r="EV358" s="74"/>
    </row>
    <row r="359" spans="12:152" s="73" customFormat="1" ht="13.5" x14ac:dyDescent="0.3">
      <c r="L359" s="74"/>
      <c r="N359" s="74">
        <v>2.8699999999999998E-9</v>
      </c>
      <c r="O359" s="74">
        <v>1.2809926760799999</v>
      </c>
      <c r="P359" s="74">
        <v>51013.331578740501</v>
      </c>
      <c r="Q359" s="73">
        <f t="shared" si="244"/>
        <v>2.5796131938495678E-9</v>
      </c>
      <c r="R359" s="73">
        <f t="shared" si="245"/>
        <v>2.5809261856155257E-9</v>
      </c>
      <c r="S359" s="73">
        <f t="shared" si="246"/>
        <v>2.5809262957386382E-9</v>
      </c>
      <c r="T359" s="73">
        <f t="shared" si="247"/>
        <v>2.5809262957479142E-9</v>
      </c>
      <c r="V359" s="74">
        <v>3.7999999999999998E-10</v>
      </c>
      <c r="W359" s="74">
        <v>4.29218444251</v>
      </c>
      <c r="X359" s="74">
        <v>39743.763632750597</v>
      </c>
      <c r="Y359" s="73">
        <f t="shared" si="248"/>
        <v>-3.3285197010708337E-10</v>
      </c>
      <c r="Z359" s="73">
        <f t="shared" si="249"/>
        <v>-3.3270262402505537E-10</v>
      </c>
      <c r="AA359" s="73">
        <f t="shared" si="250"/>
        <v>-3.3270261147638959E-10</v>
      </c>
      <c r="AB359" s="73">
        <f t="shared" si="251"/>
        <v>-3.3270261147532506E-10</v>
      </c>
      <c r="AD359" s="74">
        <v>1.9999999999999999E-11</v>
      </c>
      <c r="AE359" s="74">
        <v>4.9212266445499999</v>
      </c>
      <c r="AF359" s="74">
        <v>24864.085300795501</v>
      </c>
      <c r="AG359" s="73">
        <f t="shared" si="252"/>
        <v>1.8759498999188723E-11</v>
      </c>
      <c r="AH359" s="73">
        <f t="shared" si="253"/>
        <v>1.8763027851189101E-11</v>
      </c>
      <c r="AI359" s="73">
        <f t="shared" si="254"/>
        <v>1.8763028147274721E-11</v>
      </c>
      <c r="AJ359" s="73">
        <f t="shared" si="255"/>
        <v>1.8763028147299517E-11</v>
      </c>
      <c r="AL359" s="74"/>
      <c r="AM359" s="74"/>
      <c r="AN359" s="74"/>
      <c r="AT359" s="74"/>
      <c r="AU359" s="74"/>
      <c r="AV359" s="74"/>
      <c r="BB359" s="74"/>
      <c r="BC359" s="74"/>
      <c r="BD359" s="74"/>
      <c r="BJ359" s="74">
        <v>7.5999999999999996E-10</v>
      </c>
      <c r="BK359" s="74">
        <v>3.3283953894699998</v>
      </c>
      <c r="BL359" s="74">
        <v>129799.61842155601</v>
      </c>
      <c r="BM359" s="73">
        <f t="shared" si="256"/>
        <v>7.0858120275525334E-10</v>
      </c>
      <c r="BN359" s="73">
        <f t="shared" si="257"/>
        <v>7.0930925794420918E-10</v>
      </c>
      <c r="BO359" s="73">
        <f t="shared" si="258"/>
        <v>7.0930931886275278E-10</v>
      </c>
      <c r="BP359" s="73">
        <f t="shared" si="259"/>
        <v>7.0930931886796515E-10</v>
      </c>
      <c r="BR359" s="74">
        <v>7.0000000000000004E-11</v>
      </c>
      <c r="BS359" s="74">
        <v>4.9348555109400003</v>
      </c>
      <c r="BT359" s="74">
        <v>48835.193856448503</v>
      </c>
      <c r="BU359" s="73">
        <f t="shared" si="260"/>
        <v>6.9250869452438454E-11</v>
      </c>
      <c r="BV359" s="73">
        <f t="shared" si="261"/>
        <v>6.9261050864120677E-11</v>
      </c>
      <c r="BW359" s="73">
        <f t="shared" si="262"/>
        <v>6.9261051716063135E-11</v>
      </c>
      <c r="BX359" s="73">
        <f t="shared" si="263"/>
        <v>6.9261051716135797E-11</v>
      </c>
      <c r="BZ359" s="74"/>
      <c r="CA359" s="74"/>
      <c r="CB359" s="74"/>
      <c r="CH359" s="74"/>
      <c r="CI359" s="74"/>
      <c r="CJ359" s="74"/>
      <c r="CP359" s="74"/>
      <c r="CQ359" s="74"/>
      <c r="CR359" s="74"/>
      <c r="CX359" s="74"/>
      <c r="CY359" s="74"/>
      <c r="CZ359" s="74"/>
      <c r="DF359" s="74">
        <v>3.6E-10</v>
      </c>
      <c r="DG359" s="74">
        <v>9.8343736000000001E-2</v>
      </c>
      <c r="DH359" s="74">
        <v>25241.820306823</v>
      </c>
      <c r="DI359" s="73">
        <f t="shared" si="264"/>
        <v>-3.4330287536939024E-11</v>
      </c>
      <c r="DJ359" s="73">
        <f t="shared" si="265"/>
        <v>-3.4145009994275672E-11</v>
      </c>
      <c r="DK359" s="73">
        <f t="shared" si="266"/>
        <v>-3.414499443761216E-11</v>
      </c>
      <c r="DL359" s="73">
        <f t="shared" si="267"/>
        <v>-3.4144994436308394E-11</v>
      </c>
      <c r="DN359" s="74">
        <v>5.0000000000000002E-11</v>
      </c>
      <c r="DO359" s="74">
        <v>3.0908381717100002</v>
      </c>
      <c r="DP359" s="74">
        <v>115674.276664601</v>
      </c>
      <c r="DQ359" s="73">
        <f t="shared" si="268"/>
        <v>-4.994632867382744E-11</v>
      </c>
      <c r="DR359" s="73">
        <f t="shared" si="269"/>
        <v>-4.9951675853636405E-11</v>
      </c>
      <c r="DS359" s="73">
        <f t="shared" si="270"/>
        <v>-4.9951676290824972E-11</v>
      </c>
      <c r="DT359" s="73">
        <f t="shared" si="271"/>
        <v>-4.9951676290861949E-11</v>
      </c>
      <c r="DV359" s="74"/>
      <c r="DW359" s="74"/>
      <c r="DX359" s="74"/>
      <c r="ED359" s="74"/>
      <c r="EE359" s="74"/>
      <c r="EF359" s="74"/>
      <c r="EL359" s="74"/>
      <c r="EM359" s="74"/>
      <c r="EN359" s="74"/>
      <c r="ET359" s="74"/>
      <c r="EU359" s="74"/>
      <c r="EV359" s="74"/>
    </row>
    <row r="360" spans="12:152" s="73" customFormat="1" ht="13.5" x14ac:dyDescent="0.3">
      <c r="L360" s="74"/>
      <c r="N360" s="74">
        <v>2.69E-9</v>
      </c>
      <c r="O360" s="74">
        <v>0.55818949974999998</v>
      </c>
      <c r="P360" s="74">
        <v>3462.2447058652001</v>
      </c>
      <c r="Q360" s="73">
        <f t="shared" si="244"/>
        <v>2.6110092462795945E-9</v>
      </c>
      <c r="R360" s="73">
        <f t="shared" si="245"/>
        <v>2.611055127573198E-9</v>
      </c>
      <c r="S360" s="73">
        <f t="shared" si="246"/>
        <v>2.6110551314249351E-9</v>
      </c>
      <c r="T360" s="73">
        <f t="shared" si="247"/>
        <v>2.6110551314252615E-9</v>
      </c>
      <c r="V360" s="74">
        <v>3.1999999999999998E-10</v>
      </c>
      <c r="W360" s="74">
        <v>5.9590050101600003</v>
      </c>
      <c r="X360" s="74">
        <v>77410.513042970502</v>
      </c>
      <c r="Y360" s="73">
        <f t="shared" si="248"/>
        <v>3.0250340335678432E-10</v>
      </c>
      <c r="Z360" s="73">
        <f t="shared" si="249"/>
        <v>3.0266849342289606E-10</v>
      </c>
      <c r="AA360" s="73">
        <f t="shared" si="250"/>
        <v>3.0266850725226858E-10</v>
      </c>
      <c r="AB360" s="73">
        <f t="shared" si="251"/>
        <v>3.0266850725342596E-10</v>
      </c>
      <c r="AD360" s="74">
        <v>9.9999999999999994E-12</v>
      </c>
      <c r="AE360" s="74">
        <v>2.4157683233</v>
      </c>
      <c r="AF360" s="74">
        <v>26037.906519669901</v>
      </c>
      <c r="AG360" s="73">
        <f t="shared" si="252"/>
        <v>-3.5702650725431943E-12</v>
      </c>
      <c r="AH360" s="73">
        <f t="shared" si="253"/>
        <v>-3.5752461707023803E-12</v>
      </c>
      <c r="AI360" s="73">
        <f t="shared" si="254"/>
        <v>-3.5752465888831774E-12</v>
      </c>
      <c r="AJ360" s="73">
        <f t="shared" si="255"/>
        <v>-3.5752465889182143E-12</v>
      </c>
      <c r="AL360" s="74"/>
      <c r="AM360" s="74"/>
      <c r="AN360" s="74"/>
      <c r="AT360" s="74"/>
      <c r="AU360" s="74"/>
      <c r="AV360" s="74"/>
      <c r="BB360" s="74"/>
      <c r="BC360" s="74"/>
      <c r="BD360" s="74"/>
      <c r="BJ360" s="74">
        <v>9.0999999999999996E-10</v>
      </c>
      <c r="BK360" s="74">
        <v>4.9914696708699999</v>
      </c>
      <c r="BL360" s="74">
        <v>102132.855462109</v>
      </c>
      <c r="BM360" s="73">
        <f t="shared" si="256"/>
        <v>3.114494600788673E-10</v>
      </c>
      <c r="BN360" s="73">
        <f t="shared" si="257"/>
        <v>3.0966012624986337E-10</v>
      </c>
      <c r="BO360" s="73">
        <f t="shared" si="258"/>
        <v>3.0965997595688148E-10</v>
      </c>
      <c r="BP360" s="73">
        <f t="shared" si="259"/>
        <v>3.0965997594404038E-10</v>
      </c>
      <c r="BR360" s="74">
        <v>7.0000000000000004E-11</v>
      </c>
      <c r="BS360" s="74">
        <v>5.92438953036</v>
      </c>
      <c r="BT360" s="74">
        <v>130446.629254871</v>
      </c>
      <c r="BU360" s="73">
        <f t="shared" si="260"/>
        <v>4.3058266077801835E-11</v>
      </c>
      <c r="BV360" s="73">
        <f t="shared" si="261"/>
        <v>4.3205570580877226E-11</v>
      </c>
      <c r="BW360" s="73">
        <f t="shared" si="262"/>
        <v>4.3205582935925699E-11</v>
      </c>
      <c r="BX360" s="73">
        <f t="shared" si="263"/>
        <v>4.3205582936977602E-11</v>
      </c>
      <c r="BZ360" s="74"/>
      <c r="CA360" s="74"/>
      <c r="CB360" s="74"/>
      <c r="CH360" s="74"/>
      <c r="CI360" s="74"/>
      <c r="CJ360" s="74"/>
      <c r="CP360" s="74"/>
      <c r="CQ360" s="74"/>
      <c r="CR360" s="74"/>
      <c r="CX360" s="74"/>
      <c r="CY360" s="74"/>
      <c r="CZ360" s="74"/>
      <c r="DF360" s="74">
        <v>4.8999999999999996E-10</v>
      </c>
      <c r="DG360" s="74">
        <v>7.6811570499999995E-2</v>
      </c>
      <c r="DH360" s="74">
        <v>150866.08680029199</v>
      </c>
      <c r="DI360" s="73">
        <f t="shared" si="264"/>
        <v>4.8995017935028988E-10</v>
      </c>
      <c r="DJ360" s="73">
        <f t="shared" si="265"/>
        <v>4.8992624936805244E-10</v>
      </c>
      <c r="DK360" s="73">
        <f t="shared" si="266"/>
        <v>4.8992624716243614E-10</v>
      </c>
      <c r="DL360" s="73">
        <f t="shared" si="267"/>
        <v>4.8992624716225054E-10</v>
      </c>
      <c r="DN360" s="74">
        <v>5.0000000000000002E-11</v>
      </c>
      <c r="DO360" s="74">
        <v>1.7327703861199999</v>
      </c>
      <c r="DP360" s="74">
        <v>956.28915597059995</v>
      </c>
      <c r="DQ360" s="73">
        <f t="shared" si="268"/>
        <v>-7.0201620033543083E-13</v>
      </c>
      <c r="DR360" s="73">
        <f t="shared" si="269"/>
        <v>-7.0299543998052475E-13</v>
      </c>
      <c r="DS360" s="73">
        <f t="shared" si="270"/>
        <v>-7.0299552219942209E-13</v>
      </c>
      <c r="DT360" s="73">
        <f t="shared" si="271"/>
        <v>-7.0299552220634922E-13</v>
      </c>
      <c r="DV360" s="74"/>
      <c r="DW360" s="74"/>
      <c r="DX360" s="74"/>
      <c r="ED360" s="74"/>
      <c r="EE360" s="74"/>
      <c r="EF360" s="74"/>
      <c r="EL360" s="74"/>
      <c r="EM360" s="74"/>
      <c r="EN360" s="74"/>
      <c r="ET360" s="74"/>
      <c r="EU360" s="74"/>
      <c r="EV360" s="74"/>
    </row>
    <row r="361" spans="12:152" s="73" customFormat="1" ht="13.5" x14ac:dyDescent="0.3">
      <c r="L361" s="74"/>
      <c r="N361" s="74">
        <v>2.7400000000000001E-9</v>
      </c>
      <c r="O361" s="74">
        <v>5.6104745750599996</v>
      </c>
      <c r="P361" s="74">
        <v>52278.8990573669</v>
      </c>
      <c r="Q361" s="73">
        <f t="shared" si="244"/>
        <v>2.6822461759241791E-9</v>
      </c>
      <c r="R361" s="73">
        <f t="shared" si="245"/>
        <v>2.6828438481157684E-9</v>
      </c>
      <c r="S361" s="73">
        <f t="shared" si="246"/>
        <v>2.6828438981683796E-9</v>
      </c>
      <c r="T361" s="73">
        <f t="shared" si="247"/>
        <v>2.6828438981726201E-9</v>
      </c>
      <c r="V361" s="74">
        <v>3.1999999999999998E-10</v>
      </c>
      <c r="W361" s="74">
        <v>0.64794221724000001</v>
      </c>
      <c r="X361" s="74">
        <v>2648.4548254729998</v>
      </c>
      <c r="Y361" s="73">
        <f t="shared" si="248"/>
        <v>3.0391312364369852E-10</v>
      </c>
      <c r="Z361" s="73">
        <f t="shared" si="249"/>
        <v>3.0390768865248694E-10</v>
      </c>
      <c r="AA361" s="73">
        <f t="shared" si="250"/>
        <v>3.0390768819611635E-10</v>
      </c>
      <c r="AB361" s="73">
        <f t="shared" si="251"/>
        <v>3.0390768819607789E-10</v>
      </c>
      <c r="AD361" s="74">
        <v>9.9999999999999994E-12</v>
      </c>
      <c r="AE361" s="74">
        <v>6.0459683714899999</v>
      </c>
      <c r="AF361" s="74">
        <v>129373.02023068001</v>
      </c>
      <c r="AG361" s="73">
        <f t="shared" si="252"/>
        <v>-7.6507228887045107E-12</v>
      </c>
      <c r="AH361" s="73">
        <f t="shared" si="253"/>
        <v>-7.6336326825251298E-12</v>
      </c>
      <c r="AI361" s="73">
        <f t="shared" si="254"/>
        <v>-7.633631245344787E-12</v>
      </c>
      <c r="AJ361" s="73">
        <f t="shared" si="255"/>
        <v>-7.6336312452214111E-12</v>
      </c>
      <c r="AL361" s="74"/>
      <c r="AM361" s="74"/>
      <c r="AN361" s="74"/>
      <c r="AT361" s="74"/>
      <c r="AU361" s="74"/>
      <c r="AV361" s="74"/>
      <c r="BB361" s="74"/>
      <c r="BC361" s="74"/>
      <c r="BD361" s="74"/>
      <c r="BJ361" s="74">
        <v>8.7999999999999996E-10</v>
      </c>
      <c r="BK361" s="74">
        <v>4.5440195570900004</v>
      </c>
      <c r="BL361" s="74">
        <v>51543.022543835199</v>
      </c>
      <c r="BM361" s="73">
        <f t="shared" si="256"/>
        <v>8.5341432510318942E-10</v>
      </c>
      <c r="BN361" s="73">
        <f t="shared" si="257"/>
        <v>8.5318721950068716E-10</v>
      </c>
      <c r="BO361" s="73">
        <f t="shared" si="258"/>
        <v>8.5318720039253687E-10</v>
      </c>
      <c r="BP361" s="73">
        <f t="shared" si="259"/>
        <v>8.5318720039091932E-10</v>
      </c>
      <c r="BR361" s="74">
        <v>7.0000000000000004E-11</v>
      </c>
      <c r="BS361" s="74">
        <v>5.1510763866999998</v>
      </c>
      <c r="BT361" s="74">
        <v>149.56319713459999</v>
      </c>
      <c r="BU361" s="73">
        <f t="shared" si="260"/>
        <v>1.8921729887570711E-11</v>
      </c>
      <c r="BV361" s="73">
        <f t="shared" si="261"/>
        <v>1.8921936339629387E-11</v>
      </c>
      <c r="BW361" s="73">
        <f t="shared" si="262"/>
        <v>1.8921936356963532E-11</v>
      </c>
      <c r="BX361" s="73">
        <f t="shared" si="263"/>
        <v>1.892193635696497E-11</v>
      </c>
      <c r="BZ361" s="74"/>
      <c r="CA361" s="74"/>
      <c r="CB361" s="74"/>
      <c r="CH361" s="74"/>
      <c r="CI361" s="74"/>
      <c r="CJ361" s="74"/>
      <c r="CP361" s="74"/>
      <c r="CQ361" s="74"/>
      <c r="CR361" s="74"/>
      <c r="CX361" s="74"/>
      <c r="CY361" s="74"/>
      <c r="CZ361" s="74"/>
      <c r="DF361" s="74">
        <v>3.4000000000000001E-10</v>
      </c>
      <c r="DG361" s="74">
        <v>4.5609160704600002</v>
      </c>
      <c r="DH361" s="74">
        <v>536.80451209540001</v>
      </c>
      <c r="DI361" s="73">
        <f t="shared" si="264"/>
        <v>2.5711735657526388E-10</v>
      </c>
      <c r="DJ361" s="73">
        <f t="shared" si="265"/>
        <v>2.5711980252577395E-10</v>
      </c>
      <c r="DK361" s="73">
        <f t="shared" si="266"/>
        <v>2.5711980273113943E-10</v>
      </c>
      <c r="DL361" s="73">
        <f t="shared" si="267"/>
        <v>2.571198027311568E-10</v>
      </c>
      <c r="DN361" s="74">
        <v>6E-11</v>
      </c>
      <c r="DO361" s="74">
        <v>0.59128664983000001</v>
      </c>
      <c r="DP361" s="74">
        <v>134991.46920492899</v>
      </c>
      <c r="DQ361" s="73">
        <f t="shared" si="268"/>
        <v>5.7713888348954913E-11</v>
      </c>
      <c r="DR361" s="73">
        <f t="shared" si="269"/>
        <v>5.7759024397128237E-11</v>
      </c>
      <c r="DS361" s="73">
        <f t="shared" si="270"/>
        <v>5.7759028168307309E-11</v>
      </c>
      <c r="DT361" s="73">
        <f t="shared" si="271"/>
        <v>5.7759028168624959E-11</v>
      </c>
      <c r="DV361" s="74"/>
      <c r="DW361" s="74"/>
      <c r="DX361" s="74"/>
      <c r="ED361" s="74"/>
      <c r="EE361" s="74"/>
      <c r="EF361" s="74"/>
      <c r="EL361" s="74"/>
      <c r="EM361" s="74"/>
      <c r="EN361" s="74"/>
      <c r="ET361" s="74"/>
      <c r="EU361" s="74"/>
      <c r="EV361" s="74"/>
    </row>
    <row r="362" spans="12:152" s="73" customFormat="1" ht="13.5" x14ac:dyDescent="0.3">
      <c r="L362" s="74"/>
      <c r="N362" s="74">
        <v>3.5199999999999998E-9</v>
      </c>
      <c r="O362" s="74">
        <v>0.49071599781000003</v>
      </c>
      <c r="P362" s="74">
        <v>26294.0886900113</v>
      </c>
      <c r="Q362" s="73">
        <f t="shared" si="244"/>
        <v>3.3628336439421961E-9</v>
      </c>
      <c r="R362" s="73">
        <f t="shared" si="245"/>
        <v>3.3633932931216037E-9</v>
      </c>
      <c r="S362" s="73">
        <f t="shared" si="246"/>
        <v>3.3633933400699459E-9</v>
      </c>
      <c r="T362" s="73">
        <f t="shared" si="247"/>
        <v>3.3633933400739006E-9</v>
      </c>
      <c r="V362" s="74">
        <v>3.9E-10</v>
      </c>
      <c r="W362" s="74">
        <v>5.0851096228100001</v>
      </c>
      <c r="X362" s="74">
        <v>25863.558345872199</v>
      </c>
      <c r="Y362" s="73">
        <f t="shared" si="248"/>
        <v>-1.9631148638005497E-10</v>
      </c>
      <c r="Z362" s="73">
        <f t="shared" si="249"/>
        <v>-1.964899747800343E-10</v>
      </c>
      <c r="AA362" s="73">
        <f t="shared" si="250"/>
        <v>-1.9648998976397437E-10</v>
      </c>
      <c r="AB362" s="73">
        <f t="shared" si="251"/>
        <v>-1.9648998976523825E-10</v>
      </c>
      <c r="AD362" s="74">
        <v>1.9999999999999999E-11</v>
      </c>
      <c r="AE362" s="74">
        <v>0.94020572434000005</v>
      </c>
      <c r="AF362" s="74">
        <v>80596.905817594597</v>
      </c>
      <c r="AG362" s="73">
        <f t="shared" si="252"/>
        <v>-1.9967040022910057E-11</v>
      </c>
      <c r="AH362" s="73">
        <f t="shared" si="253"/>
        <v>-1.9965118139615207E-11</v>
      </c>
      <c r="AI362" s="73">
        <f t="shared" si="254"/>
        <v>-1.9965117975965462E-11</v>
      </c>
      <c r="AJ362" s="73">
        <f t="shared" si="255"/>
        <v>-1.9965117975951768E-11</v>
      </c>
      <c r="AL362" s="74"/>
      <c r="AM362" s="74"/>
      <c r="AN362" s="74"/>
      <c r="AT362" s="74"/>
      <c r="AU362" s="74"/>
      <c r="AV362" s="74"/>
      <c r="BB362" s="74"/>
      <c r="BC362" s="74"/>
      <c r="BD362" s="74"/>
      <c r="BJ362" s="74">
        <v>9.2000000000000003E-10</v>
      </c>
      <c r="BK362" s="74">
        <v>4.8882571486000002</v>
      </c>
      <c r="BL362" s="74">
        <v>26202.342430259399</v>
      </c>
      <c r="BM362" s="73">
        <f t="shared" si="256"/>
        <v>-9.1801101683143753E-10</v>
      </c>
      <c r="BN362" s="73">
        <f t="shared" si="257"/>
        <v>-9.180433337033937E-10</v>
      </c>
      <c r="BO362" s="73">
        <f t="shared" si="258"/>
        <v>-9.1804333640568223E-10</v>
      </c>
      <c r="BP362" s="73">
        <f t="shared" si="259"/>
        <v>-9.1804333640591064E-10</v>
      </c>
      <c r="BR362" s="74">
        <v>7.9999999999999995E-11</v>
      </c>
      <c r="BS362" s="74">
        <v>4.7665231600000002E-3</v>
      </c>
      <c r="BT362" s="74">
        <v>209812.60368468601</v>
      </c>
      <c r="BU362" s="73">
        <f t="shared" si="260"/>
        <v>-5.1653085062704188E-11</v>
      </c>
      <c r="BV362" s="73">
        <f t="shared" si="261"/>
        <v>-5.1390082741137064E-11</v>
      </c>
      <c r="BW362" s="73">
        <f t="shared" si="262"/>
        <v>-5.1390060619021063E-11</v>
      </c>
      <c r="BX362" s="73">
        <f t="shared" si="263"/>
        <v>-5.139006061715303E-11</v>
      </c>
      <c r="BZ362" s="74"/>
      <c r="CA362" s="74"/>
      <c r="CB362" s="74"/>
      <c r="CH362" s="74"/>
      <c r="CI362" s="74"/>
      <c r="CJ362" s="74"/>
      <c r="CP362" s="74"/>
      <c r="CQ362" s="74"/>
      <c r="CR362" s="74"/>
      <c r="CX362" s="74"/>
      <c r="CY362" s="74"/>
      <c r="CZ362" s="74"/>
      <c r="DF362" s="74">
        <v>3.6E-10</v>
      </c>
      <c r="DG362" s="74">
        <v>5.5948374672299996</v>
      </c>
      <c r="DH362" s="74">
        <v>52808.590022461503</v>
      </c>
      <c r="DI362" s="73">
        <f t="shared" si="264"/>
        <v>-2.9056123253019746E-10</v>
      </c>
      <c r="DJ362" s="73">
        <f t="shared" si="265"/>
        <v>-2.9033117144117017E-10</v>
      </c>
      <c r="DK362" s="73">
        <f t="shared" si="266"/>
        <v>-2.9033115211053042E-10</v>
      </c>
      <c r="DL362" s="73">
        <f t="shared" si="267"/>
        <v>-2.903311521088849E-10</v>
      </c>
      <c r="DN362" s="74">
        <v>5.0000000000000002E-11</v>
      </c>
      <c r="DO362" s="74">
        <v>1.3943570322000001</v>
      </c>
      <c r="DP362" s="74">
        <v>104344.49901929501</v>
      </c>
      <c r="DQ362" s="73">
        <f t="shared" si="268"/>
        <v>4.7567017347478426E-11</v>
      </c>
      <c r="DR362" s="73">
        <f t="shared" si="269"/>
        <v>4.7533980903086227E-11</v>
      </c>
      <c r="DS362" s="73">
        <f t="shared" si="270"/>
        <v>4.7533978120162077E-11</v>
      </c>
      <c r="DT362" s="73">
        <f t="shared" si="271"/>
        <v>4.7533978119925814E-11</v>
      </c>
      <c r="DV362" s="74"/>
      <c r="DW362" s="74"/>
      <c r="DX362" s="74"/>
      <c r="ED362" s="74"/>
      <c r="EE362" s="74"/>
      <c r="EF362" s="74"/>
      <c r="EL362" s="74"/>
      <c r="EM362" s="74"/>
      <c r="EN362" s="74"/>
      <c r="ET362" s="74"/>
      <c r="EU362" s="74"/>
      <c r="EV362" s="74"/>
    </row>
    <row r="363" spans="12:152" s="73" customFormat="1" ht="13.5" x14ac:dyDescent="0.3">
      <c r="L363" s="74"/>
      <c r="N363" s="74">
        <v>3.58E-9</v>
      </c>
      <c r="O363" s="74">
        <v>1.23360990528</v>
      </c>
      <c r="P363" s="74">
        <v>1223.8178407786099</v>
      </c>
      <c r="Q363" s="73">
        <f t="shared" si="244"/>
        <v>-2.2798493623647214E-9</v>
      </c>
      <c r="R363" s="73">
        <f t="shared" si="245"/>
        <v>-2.2797801738574132E-9</v>
      </c>
      <c r="S363" s="73">
        <f t="shared" si="246"/>
        <v>-2.2797801680481456E-9</v>
      </c>
      <c r="T363" s="73">
        <f t="shared" si="247"/>
        <v>-2.2797801680476452E-9</v>
      </c>
      <c r="V363" s="74">
        <v>3.1000000000000002E-10</v>
      </c>
      <c r="W363" s="74">
        <v>1.6248675272699999</v>
      </c>
      <c r="X363" s="74">
        <v>141762.179806175</v>
      </c>
      <c r="Y363" s="73">
        <f t="shared" si="248"/>
        <v>-7.574893988629506E-11</v>
      </c>
      <c r="Z363" s="73">
        <f t="shared" si="249"/>
        <v>-7.6621442302728841E-11</v>
      </c>
      <c r="AA363" s="73">
        <f t="shared" si="250"/>
        <v>-7.6621515532793164E-11</v>
      </c>
      <c r="AB363" s="73">
        <f t="shared" si="251"/>
        <v>-7.6621515538940059E-11</v>
      </c>
      <c r="AD363" s="74">
        <v>1.9999999999999999E-11</v>
      </c>
      <c r="AE363" s="74">
        <v>0.30073776192000001</v>
      </c>
      <c r="AF363" s="74">
        <v>51639.001771052899</v>
      </c>
      <c r="AG363" s="73">
        <f t="shared" si="252"/>
        <v>-1.9557429447404814E-11</v>
      </c>
      <c r="AH363" s="73">
        <f t="shared" si="253"/>
        <v>-1.9561843940240168E-11</v>
      </c>
      <c r="AI363" s="73">
        <f t="shared" si="254"/>
        <v>-1.9561844309970883E-11</v>
      </c>
      <c r="AJ363" s="73">
        <f t="shared" si="255"/>
        <v>-1.9561844310002597E-11</v>
      </c>
      <c r="AL363" s="74"/>
      <c r="AM363" s="74"/>
      <c r="AN363" s="74"/>
      <c r="AT363" s="74"/>
      <c r="AU363" s="74"/>
      <c r="AV363" s="74"/>
      <c r="BB363" s="74"/>
      <c r="BC363" s="74"/>
      <c r="BD363" s="74"/>
      <c r="BJ363" s="74">
        <v>6.6E-10</v>
      </c>
      <c r="BK363" s="74">
        <v>1.97272013972</v>
      </c>
      <c r="BL363" s="74">
        <v>632.78373931320004</v>
      </c>
      <c r="BM363" s="73">
        <f t="shared" si="256"/>
        <v>6.2731195974718333E-10</v>
      </c>
      <c r="BN363" s="73">
        <f t="shared" si="257"/>
        <v>6.2730930102546094E-10</v>
      </c>
      <c r="BO363" s="73">
        <f t="shared" si="258"/>
        <v>6.2730930080222495E-10</v>
      </c>
      <c r="BP363" s="73">
        <f t="shared" si="259"/>
        <v>6.2730930080220592E-10</v>
      </c>
      <c r="BR363" s="74">
        <v>7.9999999999999995E-11</v>
      </c>
      <c r="BS363" s="74">
        <v>5.0655882240999999</v>
      </c>
      <c r="BT363" s="74">
        <v>61279.713277265997</v>
      </c>
      <c r="BU363" s="73">
        <f t="shared" si="260"/>
        <v>1.847024605679389E-11</v>
      </c>
      <c r="BV363" s="73">
        <f t="shared" si="261"/>
        <v>1.8567929206937774E-11</v>
      </c>
      <c r="BW363" s="73">
        <f t="shared" si="262"/>
        <v>1.8567937407384392E-11</v>
      </c>
      <c r="BX363" s="73">
        <f t="shared" si="263"/>
        <v>1.8567937408083272E-11</v>
      </c>
      <c r="BZ363" s="74"/>
      <c r="CA363" s="74"/>
      <c r="CB363" s="74"/>
      <c r="CH363" s="74"/>
      <c r="CI363" s="74"/>
      <c r="CJ363" s="74"/>
      <c r="CP363" s="74"/>
      <c r="CQ363" s="74"/>
      <c r="CR363" s="74"/>
      <c r="CX363" s="74"/>
      <c r="CY363" s="74"/>
      <c r="CZ363" s="74"/>
      <c r="DF363" s="74">
        <v>3.9E-10</v>
      </c>
      <c r="DG363" s="74">
        <v>5.9950025247000003</v>
      </c>
      <c r="DH363" s="74">
        <v>104138.313470858</v>
      </c>
      <c r="DI363" s="73">
        <f t="shared" si="264"/>
        <v>2.3047001228609731E-10</v>
      </c>
      <c r="DJ363" s="73">
        <f t="shared" si="265"/>
        <v>2.3114055272662745E-10</v>
      </c>
      <c r="DK363" s="73">
        <f t="shared" si="266"/>
        <v>2.311406089824823E-10</v>
      </c>
      <c r="DL363" s="73">
        <f t="shared" si="267"/>
        <v>2.3114060898719623E-10</v>
      </c>
      <c r="DN363" s="74">
        <v>5.0000000000000002E-11</v>
      </c>
      <c r="DO363" s="74">
        <v>5.6601655716200003</v>
      </c>
      <c r="DP363" s="74">
        <v>45290.656393217498</v>
      </c>
      <c r="DQ363" s="73">
        <f t="shared" si="268"/>
        <v>4.9441554399364756E-11</v>
      </c>
      <c r="DR363" s="73">
        <f t="shared" si="269"/>
        <v>4.9434620301540972E-11</v>
      </c>
      <c r="DS363" s="73">
        <f t="shared" si="270"/>
        <v>4.9434619717553967E-11</v>
      </c>
      <c r="DT363" s="73">
        <f t="shared" si="271"/>
        <v>4.943461971750453E-11</v>
      </c>
      <c r="DV363" s="74"/>
      <c r="DW363" s="74"/>
      <c r="DX363" s="74"/>
      <c r="ED363" s="74"/>
      <c r="EE363" s="74"/>
      <c r="EF363" s="74"/>
      <c r="EL363" s="74"/>
      <c r="EM363" s="74"/>
      <c r="EN363" s="74"/>
      <c r="ET363" s="74"/>
      <c r="EU363" s="74"/>
      <c r="EV363" s="74"/>
    </row>
    <row r="364" spans="12:152" s="73" customFormat="1" ht="13.5" x14ac:dyDescent="0.3">
      <c r="L364" s="74"/>
      <c r="N364" s="74">
        <v>3.4299999999999999E-9</v>
      </c>
      <c r="O364" s="74">
        <v>4.2925693958300002</v>
      </c>
      <c r="P364" s="74">
        <v>49527.3514576753</v>
      </c>
      <c r="Q364" s="73">
        <f t="shared" si="244"/>
        <v>-8.468611061239979E-10</v>
      </c>
      <c r="R364" s="73">
        <f t="shared" si="245"/>
        <v>-8.5023241060187735E-10</v>
      </c>
      <c r="S364" s="73">
        <f t="shared" si="246"/>
        <v>-8.5023269362660513E-10</v>
      </c>
      <c r="T364" s="73">
        <f t="shared" si="247"/>
        <v>-8.5023269365078268E-10</v>
      </c>
      <c r="V364" s="74">
        <v>3.1000000000000002E-10</v>
      </c>
      <c r="W364" s="74">
        <v>1.2591022968900001</v>
      </c>
      <c r="X364" s="74">
        <v>53242.3017603384</v>
      </c>
      <c r="Y364" s="73">
        <f t="shared" si="248"/>
        <v>1.5031149967619152E-10</v>
      </c>
      <c r="Z364" s="73">
        <f t="shared" si="249"/>
        <v>1.5001575062677228E-10</v>
      </c>
      <c r="AA364" s="73">
        <f t="shared" si="250"/>
        <v>1.5001572578760216E-10</v>
      </c>
      <c r="AB364" s="73">
        <f t="shared" si="251"/>
        <v>1.5001572578547411E-10</v>
      </c>
      <c r="AD364" s="74">
        <v>9.9999999999999994E-12</v>
      </c>
      <c r="AE364" s="74">
        <v>0.18846827752</v>
      </c>
      <c r="AF364" s="74">
        <v>34082.431583598402</v>
      </c>
      <c r="AG364" s="73">
        <f t="shared" si="252"/>
        <v>6.7380557803112432E-12</v>
      </c>
      <c r="AH364" s="73">
        <f t="shared" si="253"/>
        <v>6.7432122880983876E-12</v>
      </c>
      <c r="AI364" s="73">
        <f t="shared" si="254"/>
        <v>6.7432127209112291E-12</v>
      </c>
      <c r="AJ364" s="73">
        <f t="shared" si="255"/>
        <v>6.7432127209473278E-12</v>
      </c>
      <c r="AL364" s="74"/>
      <c r="AM364" s="74"/>
      <c r="AN364" s="74"/>
      <c r="AT364" s="74"/>
      <c r="AU364" s="74"/>
      <c r="AV364" s="74"/>
      <c r="BB364" s="74"/>
      <c r="BC364" s="74"/>
      <c r="BD364" s="74"/>
      <c r="BJ364" s="74">
        <v>6.6E-10</v>
      </c>
      <c r="BK364" s="74">
        <v>1.3492184148299999</v>
      </c>
      <c r="BL364" s="74">
        <v>52808.590022461503</v>
      </c>
      <c r="BM364" s="73">
        <f t="shared" si="256"/>
        <v>-1.0826206328893565E-10</v>
      </c>
      <c r="BN364" s="73">
        <f t="shared" si="257"/>
        <v>-1.0896620353856922E-10</v>
      </c>
      <c r="BO364" s="73">
        <f t="shared" si="258"/>
        <v>-1.0896626265420992E-10</v>
      </c>
      <c r="BP364" s="73">
        <f t="shared" si="259"/>
        <v>-1.0896626265924218E-10</v>
      </c>
      <c r="BR364" s="74">
        <v>8.9999999999999999E-11</v>
      </c>
      <c r="BS364" s="74">
        <v>0.56618846666</v>
      </c>
      <c r="BT364" s="74">
        <v>522.57741809380002</v>
      </c>
      <c r="BU364" s="73">
        <f t="shared" si="260"/>
        <v>-8.3878774539480451E-11</v>
      </c>
      <c r="BV364" s="73">
        <f t="shared" si="261"/>
        <v>-8.387842534151028E-11</v>
      </c>
      <c r="BW364" s="73">
        <f t="shared" si="262"/>
        <v>-8.3878425312190514E-11</v>
      </c>
      <c r="BX364" s="73">
        <f t="shared" si="263"/>
        <v>-8.3878425312188019E-11</v>
      </c>
      <c r="BZ364" s="74"/>
      <c r="CA364" s="74"/>
      <c r="CB364" s="74"/>
      <c r="CH364" s="74"/>
      <c r="CI364" s="74"/>
      <c r="CJ364" s="74"/>
      <c r="CP364" s="74"/>
      <c r="CQ364" s="74"/>
      <c r="CR364" s="74"/>
      <c r="CX364" s="74"/>
      <c r="CY364" s="74"/>
      <c r="CZ364" s="74"/>
      <c r="DF364" s="74">
        <v>4.6000000000000001E-10</v>
      </c>
      <c r="DG364" s="74">
        <v>0.70772608543000004</v>
      </c>
      <c r="DH364" s="74">
        <v>155997.72788435</v>
      </c>
      <c r="DI364" s="73">
        <f t="shared" si="264"/>
        <v>-3.0054989544145886E-10</v>
      </c>
      <c r="DJ364" s="73">
        <f t="shared" si="265"/>
        <v>-2.9943569119427813E-10</v>
      </c>
      <c r="DK364" s="73">
        <f t="shared" si="266"/>
        <v>-2.9943559751497237E-10</v>
      </c>
      <c r="DL364" s="73">
        <f t="shared" si="267"/>
        <v>-2.9943559750703262E-10</v>
      </c>
      <c r="DN364" s="74">
        <v>5.0000000000000002E-11</v>
      </c>
      <c r="DO364" s="74">
        <v>2.6936211917200001</v>
      </c>
      <c r="DP364" s="74">
        <v>50064.155969770698</v>
      </c>
      <c r="DQ364" s="73">
        <f t="shared" si="268"/>
        <v>2.7697909198287937E-11</v>
      </c>
      <c r="DR364" s="73">
        <f t="shared" si="269"/>
        <v>2.7655209477650512E-11</v>
      </c>
      <c r="DS364" s="73">
        <f t="shared" si="270"/>
        <v>2.7655205891276227E-11</v>
      </c>
      <c r="DT364" s="73">
        <f t="shared" si="271"/>
        <v>2.7655205890973146E-11</v>
      </c>
      <c r="DV364" s="74"/>
      <c r="DW364" s="74"/>
      <c r="DX364" s="74"/>
      <c r="ED364" s="74"/>
      <c r="EE364" s="74"/>
      <c r="EF364" s="74"/>
      <c r="EL364" s="74"/>
      <c r="EM364" s="74"/>
      <c r="EN364" s="74"/>
      <c r="ET364" s="74"/>
      <c r="EU364" s="74"/>
      <c r="EV364" s="74"/>
    </row>
    <row r="365" spans="12:152" s="73" customFormat="1" ht="13.5" x14ac:dyDescent="0.3">
      <c r="L365" s="74"/>
      <c r="N365" s="74">
        <v>2.5500000000000001E-9</v>
      </c>
      <c r="O365" s="74">
        <v>5.0301968436799998</v>
      </c>
      <c r="P365" s="74">
        <v>154938.34595416099</v>
      </c>
      <c r="Q365" s="73">
        <f t="shared" si="244"/>
        <v>-9.8007807600597591E-10</v>
      </c>
      <c r="R365" s="73">
        <f t="shared" si="245"/>
        <v>-9.7260242897917331E-10</v>
      </c>
      <c r="S365" s="73">
        <f t="shared" si="246"/>
        <v>-9.7260180089644198E-10</v>
      </c>
      <c r="T365" s="73">
        <f t="shared" si="247"/>
        <v>-9.7260180084391663E-10</v>
      </c>
      <c r="V365" s="74">
        <v>3.1000000000000002E-10</v>
      </c>
      <c r="W365" s="74">
        <v>2.65918037491</v>
      </c>
      <c r="X365" s="74">
        <v>104344.49901929501</v>
      </c>
      <c r="Y365" s="73">
        <f t="shared" si="248"/>
        <v>1.7992214377048975E-10</v>
      </c>
      <c r="Z365" s="73">
        <f t="shared" si="249"/>
        <v>1.8046125227403735E-10</v>
      </c>
      <c r="AA365" s="73">
        <f t="shared" si="250"/>
        <v>1.8046129750410406E-10</v>
      </c>
      <c r="AB365" s="73">
        <f t="shared" si="251"/>
        <v>1.8046129750794391E-10</v>
      </c>
      <c r="AD365" s="74">
        <v>9.9999999999999994E-12</v>
      </c>
      <c r="AE365" s="74">
        <v>3.6284443508500002</v>
      </c>
      <c r="AF365" s="74">
        <v>161079.37234650299</v>
      </c>
      <c r="AG365" s="73">
        <f t="shared" si="252"/>
        <v>9.7467899139550736E-12</v>
      </c>
      <c r="AH365" s="73">
        <f t="shared" si="253"/>
        <v>9.7393595153162866E-12</v>
      </c>
      <c r="AI365" s="73">
        <f t="shared" si="254"/>
        <v>9.7393588869934233E-12</v>
      </c>
      <c r="AJ365" s="73">
        <f t="shared" si="255"/>
        <v>9.7393588869397875E-12</v>
      </c>
      <c r="AL365" s="74"/>
      <c r="AM365" s="74"/>
      <c r="AN365" s="74"/>
      <c r="AT365" s="74"/>
      <c r="AU365" s="74"/>
      <c r="AV365" s="74"/>
      <c r="BB365" s="74"/>
      <c r="BC365" s="74"/>
      <c r="BD365" s="74"/>
      <c r="BJ365" s="74">
        <v>7.1000000000000003E-10</v>
      </c>
      <c r="BK365" s="74">
        <v>1.2155124161999999</v>
      </c>
      <c r="BL365" s="74">
        <v>107794.187511262</v>
      </c>
      <c r="BM365" s="73">
        <f t="shared" si="256"/>
        <v>3.7685585230772751E-10</v>
      </c>
      <c r="BN365" s="73">
        <f t="shared" si="257"/>
        <v>3.755264089555352E-10</v>
      </c>
      <c r="BO365" s="73">
        <f t="shared" si="258"/>
        <v>3.7552629725587868E-10</v>
      </c>
      <c r="BP365" s="73">
        <f t="shared" si="259"/>
        <v>3.7552629724642514E-10</v>
      </c>
      <c r="BR365" s="74">
        <v>7.0000000000000004E-11</v>
      </c>
      <c r="BS365" s="74">
        <v>2.6300930070800002</v>
      </c>
      <c r="BT365" s="74">
        <v>130459.18546877</v>
      </c>
      <c r="BU365" s="73">
        <f t="shared" si="260"/>
        <v>-4.0175441856357214E-11</v>
      </c>
      <c r="BV365" s="73">
        <f t="shared" si="261"/>
        <v>-4.0328469300984471E-11</v>
      </c>
      <c r="BW365" s="73">
        <f t="shared" si="262"/>
        <v>-4.0328482137416621E-11</v>
      </c>
      <c r="BX365" s="73">
        <f t="shared" si="263"/>
        <v>-4.0328482138509404E-11</v>
      </c>
      <c r="BZ365" s="74"/>
      <c r="CA365" s="74"/>
      <c r="CB365" s="74"/>
      <c r="CH365" s="74"/>
      <c r="CI365" s="74"/>
      <c r="CJ365" s="74"/>
      <c r="CP365" s="74"/>
      <c r="CQ365" s="74"/>
      <c r="CR365" s="74"/>
      <c r="CX365" s="74"/>
      <c r="CY365" s="74"/>
      <c r="CZ365" s="74"/>
      <c r="DF365" s="74">
        <v>3.3E-10</v>
      </c>
      <c r="DG365" s="74">
        <v>4.5471620688499996</v>
      </c>
      <c r="DH365" s="74">
        <v>78417.488235207304</v>
      </c>
      <c r="DI365" s="73">
        <f t="shared" si="264"/>
        <v>-2.9962654545329838E-10</v>
      </c>
      <c r="DJ365" s="73">
        <f t="shared" si="265"/>
        <v>-2.9940404598086813E-10</v>
      </c>
      <c r="DK365" s="73">
        <f t="shared" si="266"/>
        <v>-2.9940402726694095E-10</v>
      </c>
      <c r="DL365" s="73">
        <f t="shared" si="267"/>
        <v>-2.9940402726533178E-10</v>
      </c>
      <c r="DN365" s="74">
        <v>5.0000000000000002E-11</v>
      </c>
      <c r="DO365" s="74">
        <v>4.1152672430499999</v>
      </c>
      <c r="DP365" s="74">
        <v>209812.60368468601</v>
      </c>
      <c r="DQ365" s="73">
        <f t="shared" si="268"/>
        <v>4.9750189933623579E-11</v>
      </c>
      <c r="DR365" s="73">
        <f t="shared" si="269"/>
        <v>4.9771182400287443E-11</v>
      </c>
      <c r="DS365" s="73">
        <f t="shared" si="270"/>
        <v>4.9771184124272363E-11</v>
      </c>
      <c r="DT365" s="73">
        <f t="shared" si="271"/>
        <v>4.9771184124417934E-11</v>
      </c>
      <c r="DV365" s="74"/>
      <c r="DW365" s="74"/>
      <c r="DX365" s="74"/>
      <c r="ED365" s="74"/>
      <c r="EE365" s="74"/>
      <c r="EF365" s="74"/>
      <c r="EL365" s="74"/>
      <c r="EM365" s="74"/>
      <c r="EN365" s="74"/>
      <c r="ET365" s="74"/>
      <c r="EU365" s="74"/>
      <c r="EV365" s="74"/>
    </row>
    <row r="366" spans="12:152" s="73" customFormat="1" ht="13.5" x14ac:dyDescent="0.3">
      <c r="L366" s="74"/>
      <c r="N366" s="74">
        <v>2.9699999999999999E-9</v>
      </c>
      <c r="O366" s="74">
        <v>2.8717299115900001</v>
      </c>
      <c r="P366" s="74">
        <v>129483.91596626199</v>
      </c>
      <c r="Q366" s="73">
        <f t="shared" si="244"/>
        <v>1.4289162277130597E-9</v>
      </c>
      <c r="R366" s="73">
        <f t="shared" si="245"/>
        <v>1.4358163650911892E-9</v>
      </c>
      <c r="S366" s="73">
        <f t="shared" si="246"/>
        <v>1.4358169440169253E-9</v>
      </c>
      <c r="T366" s="73">
        <f t="shared" si="247"/>
        <v>1.4358169440665811E-9</v>
      </c>
      <c r="V366" s="74">
        <v>3.1999999999999998E-10</v>
      </c>
      <c r="W366" s="74">
        <v>1.69740803E-3</v>
      </c>
      <c r="X366" s="74">
        <v>52061.366994463096</v>
      </c>
      <c r="Y366" s="73">
        <f t="shared" si="248"/>
        <v>-2.8256464827164373E-10</v>
      </c>
      <c r="Z366" s="73">
        <f t="shared" si="249"/>
        <v>-2.8272463908367808E-10</v>
      </c>
      <c r="AA366" s="73">
        <f t="shared" si="250"/>
        <v>-2.8272465250334049E-10</v>
      </c>
      <c r="AB366" s="73">
        <f t="shared" si="251"/>
        <v>-2.8272465250446515E-10</v>
      </c>
      <c r="AD366" s="74">
        <v>1.9999999999999999E-11</v>
      </c>
      <c r="AE366" s="74">
        <v>5.1313361589299999</v>
      </c>
      <c r="AF366" s="74">
        <v>49842.609890276297</v>
      </c>
      <c r="AG366" s="73">
        <f t="shared" si="252"/>
        <v>-1.0851544726513229E-11</v>
      </c>
      <c r="AH366" s="73">
        <f t="shared" si="253"/>
        <v>-1.0868689922431343E-11</v>
      </c>
      <c r="AI366" s="73">
        <f t="shared" si="254"/>
        <v>-1.0868691361502926E-11</v>
      </c>
      <c r="AJ366" s="73">
        <f t="shared" si="255"/>
        <v>-1.0868691361625081E-11</v>
      </c>
      <c r="AL366" s="74"/>
      <c r="AM366" s="74"/>
      <c r="AN366" s="74"/>
      <c r="AT366" s="74"/>
      <c r="AU366" s="74"/>
      <c r="AV366" s="74"/>
      <c r="BB366" s="74"/>
      <c r="BC366" s="74"/>
      <c r="BD366" s="74"/>
      <c r="BJ366" s="74">
        <v>8.7999999999999996E-10</v>
      </c>
      <c r="BK366" s="74">
        <v>3.9067133334099999</v>
      </c>
      <c r="BL366" s="74">
        <v>74.781598567299994</v>
      </c>
      <c r="BM366" s="73">
        <f t="shared" si="256"/>
        <v>3.4990376961308657E-10</v>
      </c>
      <c r="BN366" s="73">
        <f t="shared" si="257"/>
        <v>3.499025328673107E-10</v>
      </c>
      <c r="BO366" s="73">
        <f t="shared" si="258"/>
        <v>3.4990253276347084E-10</v>
      </c>
      <c r="BP366" s="73">
        <f t="shared" si="259"/>
        <v>3.4990253276346221E-10</v>
      </c>
      <c r="BR366" s="74">
        <v>7.9999999999999995E-11</v>
      </c>
      <c r="BS366" s="74">
        <v>2.0895971735000001</v>
      </c>
      <c r="BT366" s="74">
        <v>25565.3257234804</v>
      </c>
      <c r="BU366" s="73">
        <f t="shared" si="260"/>
        <v>-6.9706794196291144E-11</v>
      </c>
      <c r="BV366" s="73">
        <f t="shared" si="261"/>
        <v>-6.968622951991191E-11</v>
      </c>
      <c r="BW366" s="73">
        <f t="shared" si="262"/>
        <v>-6.9686227792457904E-11</v>
      </c>
      <c r="BX366" s="73">
        <f t="shared" si="263"/>
        <v>-6.9686227792310497E-11</v>
      </c>
      <c r="BZ366" s="74"/>
      <c r="CA366" s="74"/>
      <c r="CB366" s="74"/>
      <c r="CH366" s="74"/>
      <c r="CI366" s="74"/>
      <c r="CJ366" s="74"/>
      <c r="CP366" s="74"/>
      <c r="CQ366" s="74"/>
      <c r="CR366" s="74"/>
      <c r="CX366" s="74"/>
      <c r="CY366" s="74"/>
      <c r="CZ366" s="74"/>
      <c r="DF366" s="74">
        <v>4.0999999999999998E-10</v>
      </c>
      <c r="DG366" s="74">
        <v>4.9267356716800004</v>
      </c>
      <c r="DH366" s="74">
        <v>51639.001771052899</v>
      </c>
      <c r="DI366" s="73">
        <f t="shared" si="264"/>
        <v>-5.0861330700738984E-11</v>
      </c>
      <c r="DJ366" s="73">
        <f t="shared" si="265"/>
        <v>-5.0431006955190657E-11</v>
      </c>
      <c r="DK366" s="73">
        <f t="shared" si="266"/>
        <v>-5.0430970821996993E-11</v>
      </c>
      <c r="DL366" s="73">
        <f t="shared" si="267"/>
        <v>-5.0430970818897735E-11</v>
      </c>
      <c r="DN366" s="74">
        <v>6E-11</v>
      </c>
      <c r="DO366" s="74">
        <v>3.7263359885999998</v>
      </c>
      <c r="DP366" s="74">
        <v>26162.6847401415</v>
      </c>
      <c r="DQ366" s="73">
        <f t="shared" si="268"/>
        <v>1.011976618469581E-11</v>
      </c>
      <c r="DR366" s="73">
        <f t="shared" si="269"/>
        <v>1.0151455982514561E-11</v>
      </c>
      <c r="DS366" s="73">
        <f t="shared" si="270"/>
        <v>1.0151458643131036E-11</v>
      </c>
      <c r="DT366" s="73">
        <f t="shared" si="271"/>
        <v>1.0151458643356254E-11</v>
      </c>
      <c r="DV366" s="74"/>
      <c r="DW366" s="74"/>
      <c r="DX366" s="74"/>
      <c r="ED366" s="74"/>
      <c r="EE366" s="74"/>
      <c r="EF366" s="74"/>
      <c r="EL366" s="74"/>
      <c r="EM366" s="74"/>
      <c r="EN366" s="74"/>
      <c r="ET366" s="74"/>
      <c r="EU366" s="74"/>
      <c r="EV366" s="74"/>
    </row>
    <row r="367" spans="12:152" s="73" customFormat="1" ht="13.5" x14ac:dyDescent="0.3">
      <c r="L367" s="74"/>
      <c r="N367" s="74">
        <v>2.52E-9</v>
      </c>
      <c r="O367" s="74">
        <v>9.0446306820000003E-2</v>
      </c>
      <c r="P367" s="74">
        <v>13541.421202491099</v>
      </c>
      <c r="Q367" s="73">
        <f t="shared" si="244"/>
        <v>2.5026810969069184E-9</v>
      </c>
      <c r="R367" s="73">
        <f t="shared" si="245"/>
        <v>2.5027628028223723E-9</v>
      </c>
      <c r="S367" s="73">
        <f t="shared" si="246"/>
        <v>2.5027628096744813E-9</v>
      </c>
      <c r="T367" s="73">
        <f t="shared" si="247"/>
        <v>2.5027628096750666E-9</v>
      </c>
      <c r="V367" s="74">
        <v>3.1000000000000002E-10</v>
      </c>
      <c r="W367" s="74">
        <v>6.1221001693800003</v>
      </c>
      <c r="X367" s="74">
        <v>25977.6968203547</v>
      </c>
      <c r="Y367" s="73">
        <f t="shared" si="248"/>
        <v>2.1763350856444971E-10</v>
      </c>
      <c r="Z367" s="73">
        <f t="shared" si="249"/>
        <v>2.1775093955860275E-10</v>
      </c>
      <c r="AA367" s="73">
        <f t="shared" si="250"/>
        <v>2.177509494157625E-10</v>
      </c>
      <c r="AB367" s="73">
        <f t="shared" si="251"/>
        <v>2.1775094941659031E-10</v>
      </c>
      <c r="AD367" s="74">
        <v>9.9999999999999994E-12</v>
      </c>
      <c r="AE367" s="74">
        <v>0.30832555285000002</v>
      </c>
      <c r="AF367" s="74">
        <v>53228.074666336703</v>
      </c>
      <c r="AG367" s="73">
        <f t="shared" si="252"/>
        <v>-6.2538947396464958E-12</v>
      </c>
      <c r="AH367" s="73">
        <f t="shared" si="253"/>
        <v>-6.2623981321591975E-12</v>
      </c>
      <c r="AI367" s="73">
        <f t="shared" si="254"/>
        <v>-6.2623988458086732E-12</v>
      </c>
      <c r="AJ367" s="73">
        <f t="shared" si="255"/>
        <v>-6.2623988458698304E-12</v>
      </c>
      <c r="AL367" s="74"/>
      <c r="AM367" s="74"/>
      <c r="AN367" s="74"/>
      <c r="AT367" s="74"/>
      <c r="AU367" s="74"/>
      <c r="AV367" s="74"/>
      <c r="BB367" s="74"/>
      <c r="BC367" s="74"/>
      <c r="BD367" s="74"/>
      <c r="BJ367" s="74">
        <v>7.5999999999999996E-10</v>
      </c>
      <c r="BK367" s="74">
        <v>1.1168426292</v>
      </c>
      <c r="BL367" s="74">
        <v>78731.674415076996</v>
      </c>
      <c r="BM367" s="73">
        <f t="shared" si="256"/>
        <v>-2.4666440860144909E-10</v>
      </c>
      <c r="BN367" s="73">
        <f t="shared" si="257"/>
        <v>-2.4782330548921934E-10</v>
      </c>
      <c r="BO367" s="73">
        <f t="shared" si="258"/>
        <v>-2.4782340276556973E-10</v>
      </c>
      <c r="BP367" s="73">
        <f t="shared" si="259"/>
        <v>-2.4782340277390105E-10</v>
      </c>
      <c r="BR367" s="74">
        <v>8.9999999999999999E-11</v>
      </c>
      <c r="BS367" s="74">
        <v>5.3756230626399999</v>
      </c>
      <c r="BT367" s="74">
        <v>170049.17029103599</v>
      </c>
      <c r="BU367" s="73">
        <f t="shared" si="260"/>
        <v>-8.1170086261010535E-11</v>
      </c>
      <c r="BV367" s="73">
        <f t="shared" si="261"/>
        <v>-8.1034187765389365E-11</v>
      </c>
      <c r="BW367" s="73">
        <f t="shared" si="262"/>
        <v>-8.103417631378874E-11</v>
      </c>
      <c r="BX367" s="73">
        <f t="shared" si="263"/>
        <v>-8.1034176312809319E-11</v>
      </c>
      <c r="BZ367" s="74"/>
      <c r="CA367" s="74"/>
      <c r="CB367" s="74"/>
      <c r="CH367" s="74"/>
      <c r="CI367" s="74"/>
      <c r="CJ367" s="74"/>
      <c r="CP367" s="74"/>
      <c r="CQ367" s="74"/>
      <c r="CR367" s="74"/>
      <c r="CX367" s="74"/>
      <c r="CY367" s="74"/>
      <c r="CZ367" s="74"/>
      <c r="DF367" s="74">
        <v>3.1999999999999998E-10</v>
      </c>
      <c r="DG367" s="74">
        <v>4.3137220836100001</v>
      </c>
      <c r="DH367" s="74">
        <v>78109.930614237703</v>
      </c>
      <c r="DI367" s="73">
        <f t="shared" si="264"/>
        <v>-2.6006527887477621E-10</v>
      </c>
      <c r="DJ367" s="73">
        <f t="shared" si="265"/>
        <v>-2.6036324819448064E-10</v>
      </c>
      <c r="DK367" s="73">
        <f t="shared" si="266"/>
        <v>-2.6036327318464955E-10</v>
      </c>
      <c r="DL367" s="73">
        <f t="shared" si="267"/>
        <v>-2.603632731867646E-10</v>
      </c>
      <c r="DN367" s="74">
        <v>3.9999999999999998E-11</v>
      </c>
      <c r="DO367" s="74">
        <v>1.01205356829</v>
      </c>
      <c r="DP367" s="74">
        <v>183724.70054311201</v>
      </c>
      <c r="DQ367" s="73">
        <f t="shared" si="268"/>
        <v>3.4382213417102004E-11</v>
      </c>
      <c r="DR367" s="73">
        <f t="shared" si="269"/>
        <v>3.4458892999393021E-11</v>
      </c>
      <c r="DS367" s="73">
        <f t="shared" si="270"/>
        <v>3.4458899417095078E-11</v>
      </c>
      <c r="DT367" s="73">
        <f t="shared" si="271"/>
        <v>3.4458899417640054E-11</v>
      </c>
      <c r="DV367" s="74"/>
      <c r="DW367" s="74"/>
      <c r="DX367" s="74"/>
      <c r="ED367" s="74"/>
      <c r="EE367" s="74"/>
      <c r="EF367" s="74"/>
      <c r="EL367" s="74"/>
      <c r="EM367" s="74"/>
      <c r="EN367" s="74"/>
      <c r="ET367" s="74"/>
      <c r="EU367" s="74"/>
      <c r="EV367" s="74"/>
    </row>
    <row r="368" spans="12:152" s="73" customFormat="1" ht="13.5" x14ac:dyDescent="0.3">
      <c r="L368" s="74"/>
      <c r="N368" s="74">
        <v>3.0100000000000002E-9</v>
      </c>
      <c r="O368" s="74">
        <v>1.22789205624</v>
      </c>
      <c r="P368" s="74">
        <v>104138.313470858</v>
      </c>
      <c r="Q368" s="73">
        <f t="shared" si="244"/>
        <v>-2.327272171738071E-9</v>
      </c>
      <c r="R368" s="73">
        <f t="shared" si="245"/>
        <v>-2.3231952664449049E-9</v>
      </c>
      <c r="S368" s="73">
        <f t="shared" si="246"/>
        <v>-2.3231949236954911E-9</v>
      </c>
      <c r="T368" s="73">
        <f t="shared" si="247"/>
        <v>-2.3231949236667706E-9</v>
      </c>
      <c r="V368" s="74">
        <v>3E-10</v>
      </c>
      <c r="W368" s="74">
        <v>5.7223982034100001</v>
      </c>
      <c r="X368" s="74">
        <v>579.68758699880004</v>
      </c>
      <c r="Y368" s="73">
        <f t="shared" si="248"/>
        <v>-2.5251524778585128E-10</v>
      </c>
      <c r="Z368" s="73">
        <f t="shared" si="249"/>
        <v>-2.5251332460615699E-10</v>
      </c>
      <c r="AA368" s="73">
        <f t="shared" si="250"/>
        <v>-2.5251332444468146E-10</v>
      </c>
      <c r="AB368" s="73">
        <f t="shared" si="251"/>
        <v>-2.5251332444466797E-10</v>
      </c>
      <c r="AD368" s="74">
        <v>9.9999999999999994E-12</v>
      </c>
      <c r="AE368" s="74">
        <v>5.5651962538199999</v>
      </c>
      <c r="AF368" s="74">
        <v>129387.247324682</v>
      </c>
      <c r="AG368" s="73">
        <f t="shared" si="252"/>
        <v>-5.8221990663924339E-12</v>
      </c>
      <c r="AH368" s="73">
        <f t="shared" si="253"/>
        <v>-5.800632411839068E-12</v>
      </c>
      <c r="AI368" s="73">
        <f t="shared" si="254"/>
        <v>-5.8006305993495808E-12</v>
      </c>
      <c r="AJ368" s="73">
        <f t="shared" si="255"/>
        <v>-5.800630599194003E-12</v>
      </c>
      <c r="AL368" s="74"/>
      <c r="AM368" s="74"/>
      <c r="AN368" s="74"/>
      <c r="AT368" s="74"/>
      <c r="AU368" s="74"/>
      <c r="AV368" s="74"/>
      <c r="BB368" s="74"/>
      <c r="BC368" s="74"/>
      <c r="BD368" s="74"/>
      <c r="BJ368" s="74">
        <v>6E-10</v>
      </c>
      <c r="BK368" s="74">
        <v>4.9466548868300002</v>
      </c>
      <c r="BL368" s="74">
        <v>78257.0808658225</v>
      </c>
      <c r="BM368" s="73">
        <f t="shared" si="256"/>
        <v>5.2558073579085779E-10</v>
      </c>
      <c r="BN368" s="73">
        <f t="shared" si="257"/>
        <v>5.2604396354361924E-10</v>
      </c>
      <c r="BO368" s="73">
        <f t="shared" si="258"/>
        <v>5.2604400238048302E-10</v>
      </c>
      <c r="BP368" s="73">
        <f t="shared" si="259"/>
        <v>5.2604400238376372E-10</v>
      </c>
      <c r="BR368" s="74">
        <v>7.9999999999999995E-11</v>
      </c>
      <c r="BS368" s="74">
        <v>4.0555415620000002</v>
      </c>
      <c r="BT368" s="74">
        <v>156100.82065856899</v>
      </c>
      <c r="BU368" s="73">
        <f t="shared" si="260"/>
        <v>4.1741375246548169E-11</v>
      </c>
      <c r="BV368" s="73">
        <f t="shared" si="261"/>
        <v>4.1959364962658694E-11</v>
      </c>
      <c r="BW368" s="73">
        <f t="shared" si="262"/>
        <v>4.1959383247535481E-11</v>
      </c>
      <c r="BX368" s="73">
        <f t="shared" si="263"/>
        <v>4.1959383249084195E-11</v>
      </c>
      <c r="BZ368" s="74"/>
      <c r="CA368" s="74"/>
      <c r="CB368" s="74"/>
      <c r="CH368" s="74"/>
      <c r="CI368" s="74"/>
      <c r="CJ368" s="74"/>
      <c r="CP368" s="74"/>
      <c r="CQ368" s="74"/>
      <c r="CR368" s="74"/>
      <c r="CX368" s="74"/>
      <c r="CY368" s="74"/>
      <c r="CZ368" s="74"/>
      <c r="DF368" s="74">
        <v>3.6E-10</v>
      </c>
      <c r="DG368" s="74">
        <v>5.6979195342600004</v>
      </c>
      <c r="DH368" s="74">
        <v>26049.770105936401</v>
      </c>
      <c r="DI368" s="73">
        <f t="shared" si="264"/>
        <v>1.145937489597475E-11</v>
      </c>
      <c r="DJ368" s="73">
        <f t="shared" si="265"/>
        <v>1.16513545355106E-11</v>
      </c>
      <c r="DK368" s="73">
        <f t="shared" si="266"/>
        <v>1.165137065436739E-11</v>
      </c>
      <c r="DL368" s="73">
        <f t="shared" si="267"/>
        <v>1.1651370655737735E-11</v>
      </c>
      <c r="DN368" s="74">
        <v>5.0000000000000002E-11</v>
      </c>
      <c r="DO368" s="74">
        <v>2.02484630372</v>
      </c>
      <c r="DP368" s="74">
        <v>52712.610795243701</v>
      </c>
      <c r="DQ368" s="73">
        <f t="shared" si="268"/>
        <v>-4.3322185393412683E-11</v>
      </c>
      <c r="DR368" s="73">
        <f t="shared" si="269"/>
        <v>-4.3349112497320567E-11</v>
      </c>
      <c r="DS368" s="73">
        <f t="shared" si="270"/>
        <v>-4.3349114756053798E-11</v>
      </c>
      <c r="DT368" s="73">
        <f t="shared" si="271"/>
        <v>-4.334911475624359E-11</v>
      </c>
      <c r="DV368" s="74"/>
      <c r="DW368" s="74"/>
      <c r="DX368" s="74"/>
      <c r="ED368" s="74"/>
      <c r="EE368" s="74"/>
      <c r="EF368" s="74"/>
      <c r="EL368" s="74"/>
      <c r="EM368" s="74"/>
      <c r="EN368" s="74"/>
      <c r="ET368" s="74"/>
      <c r="EU368" s="74"/>
      <c r="EV368" s="74"/>
    </row>
    <row r="369" spans="12:152" s="73" customFormat="1" ht="13.5" x14ac:dyDescent="0.3">
      <c r="L369" s="74"/>
      <c r="N369" s="74">
        <v>2.7400000000000001E-9</v>
      </c>
      <c r="O369" s="74">
        <v>3.6779269237199999</v>
      </c>
      <c r="P369" s="74">
        <v>68241.872144623107</v>
      </c>
      <c r="Q369" s="73">
        <f t="shared" si="244"/>
        <v>2.7335695141368628E-9</v>
      </c>
      <c r="R369" s="73">
        <f t="shared" si="245"/>
        <v>2.7333046149715376E-9</v>
      </c>
      <c r="S369" s="73">
        <f t="shared" si="246"/>
        <v>2.7333045925058449E-9</v>
      </c>
      <c r="T369" s="73">
        <f t="shared" si="247"/>
        <v>2.7333045925039734E-9</v>
      </c>
      <c r="V369" s="74">
        <v>3E-10</v>
      </c>
      <c r="W369" s="74">
        <v>0.70553319869999997</v>
      </c>
      <c r="X369" s="74">
        <v>52125.8096612441</v>
      </c>
      <c r="Y369" s="73">
        <f t="shared" si="248"/>
        <v>1.8588638675391504E-10</v>
      </c>
      <c r="Z369" s="73">
        <f t="shared" si="249"/>
        <v>1.8563488302604008E-10</v>
      </c>
      <c r="AA369" s="73">
        <f t="shared" si="250"/>
        <v>1.8563486190040519E-10</v>
      </c>
      <c r="AB369" s="73">
        <f t="shared" si="251"/>
        <v>1.8563486189861008E-10</v>
      </c>
      <c r="AD369" s="74">
        <v>9.9999999999999994E-12</v>
      </c>
      <c r="AE369" s="74">
        <v>5.6311077794499997</v>
      </c>
      <c r="AF369" s="74">
        <v>46848.330174765601</v>
      </c>
      <c r="AG369" s="73">
        <f t="shared" si="252"/>
        <v>9.9993011718474732E-12</v>
      </c>
      <c r="AH369" s="73">
        <f t="shared" si="253"/>
        <v>9.9991831303195989E-12</v>
      </c>
      <c r="AI369" s="73">
        <f t="shared" si="254"/>
        <v>9.9991831200220501E-12</v>
      </c>
      <c r="AJ369" s="73">
        <f t="shared" si="255"/>
        <v>9.9991831200211777E-12</v>
      </c>
      <c r="AL369" s="74"/>
      <c r="AM369" s="74"/>
      <c r="AN369" s="74"/>
      <c r="AT369" s="74"/>
      <c r="AU369" s="74"/>
      <c r="AV369" s="74"/>
      <c r="BB369" s="74"/>
      <c r="BC369" s="74"/>
      <c r="BD369" s="74"/>
      <c r="BJ369" s="74">
        <v>6.6999999999999996E-10</v>
      </c>
      <c r="BK369" s="74">
        <v>4.2471914662500003</v>
      </c>
      <c r="BL369" s="74">
        <v>14477.3511832</v>
      </c>
      <c r="BM369" s="73">
        <f t="shared" si="256"/>
        <v>5.4304207060967123E-10</v>
      </c>
      <c r="BN369" s="73">
        <f t="shared" si="257"/>
        <v>5.4315841366448835E-10</v>
      </c>
      <c r="BO369" s="73">
        <f t="shared" si="258"/>
        <v>5.4315842343088742E-10</v>
      </c>
      <c r="BP369" s="73">
        <f t="shared" si="259"/>
        <v>5.4315842343171243E-10</v>
      </c>
      <c r="BR369" s="74">
        <v>7.0000000000000004E-11</v>
      </c>
      <c r="BS369" s="74">
        <v>5.5854119295900002</v>
      </c>
      <c r="BT369" s="74">
        <v>129799.61842155601</v>
      </c>
      <c r="BU369" s="73">
        <f t="shared" si="260"/>
        <v>-6.0933542509236379E-11</v>
      </c>
      <c r="BV369" s="73">
        <f t="shared" si="261"/>
        <v>-6.0841728368909999E-11</v>
      </c>
      <c r="BW369" s="73">
        <f t="shared" si="262"/>
        <v>-6.0841720641949597E-11</v>
      </c>
      <c r="BX369" s="73">
        <f t="shared" si="263"/>
        <v>-6.0841720641288447E-11</v>
      </c>
      <c r="BZ369" s="74"/>
      <c r="CA369" s="74"/>
      <c r="CB369" s="74"/>
      <c r="CH369" s="74"/>
      <c r="CI369" s="74"/>
      <c r="CJ369" s="74"/>
      <c r="CP369" s="74"/>
      <c r="CQ369" s="74"/>
      <c r="CR369" s="74"/>
      <c r="CX369" s="74"/>
      <c r="CY369" s="74"/>
      <c r="CZ369" s="74"/>
      <c r="DF369" s="74">
        <v>3.4000000000000001E-10</v>
      </c>
      <c r="DG369" s="74">
        <v>3.3216880924800001</v>
      </c>
      <c r="DH369" s="74">
        <v>35472.744149649399</v>
      </c>
      <c r="DI369" s="73">
        <f t="shared" si="264"/>
        <v>5.3348090109484797E-11</v>
      </c>
      <c r="DJ369" s="73">
        <f t="shared" si="265"/>
        <v>5.3592044280423575E-11</v>
      </c>
      <c r="DK369" s="73">
        <f t="shared" si="266"/>
        <v>5.3592064762124746E-11</v>
      </c>
      <c r="DL369" s="73">
        <f t="shared" si="267"/>
        <v>5.3592064763880586E-11</v>
      </c>
      <c r="DN369" s="74">
        <v>5.0000000000000002E-11</v>
      </c>
      <c r="DO369" s="74">
        <v>4.4746030484899997</v>
      </c>
      <c r="DP369" s="74">
        <v>77410.513042970502</v>
      </c>
      <c r="DQ369" s="73">
        <f t="shared" si="268"/>
        <v>2.0324392790220673E-11</v>
      </c>
      <c r="DR369" s="73">
        <f t="shared" si="269"/>
        <v>2.0251936125588791E-11</v>
      </c>
      <c r="DS369" s="73">
        <f t="shared" si="270"/>
        <v>2.0251930039833723E-11</v>
      </c>
      <c r="DT369" s="73">
        <f t="shared" si="271"/>
        <v>2.0251930039324399E-11</v>
      </c>
      <c r="DV369" s="74"/>
      <c r="DW369" s="74"/>
      <c r="DX369" s="74"/>
      <c r="ED369" s="74"/>
      <c r="EE369" s="74"/>
      <c r="EF369" s="74"/>
      <c r="EL369" s="74"/>
      <c r="EM369" s="74"/>
      <c r="EN369" s="74"/>
      <c r="ET369" s="74"/>
      <c r="EU369" s="74"/>
      <c r="EV369" s="74"/>
    </row>
    <row r="370" spans="12:152" s="73" customFormat="1" ht="13.5" x14ac:dyDescent="0.3">
      <c r="L370" s="74"/>
      <c r="N370" s="74">
        <v>3.2099999999999999E-9</v>
      </c>
      <c r="O370" s="74">
        <v>2.4991411176899998</v>
      </c>
      <c r="P370" s="74">
        <v>141762.179806175</v>
      </c>
      <c r="Q370" s="73">
        <f t="shared" si="244"/>
        <v>1.8844637676154996E-9</v>
      </c>
      <c r="R370" s="73">
        <f t="shared" si="245"/>
        <v>1.8769105078553807E-9</v>
      </c>
      <c r="S370" s="73">
        <f t="shared" si="246"/>
        <v>1.8769098730030415E-9</v>
      </c>
      <c r="T370" s="73">
        <f t="shared" si="247"/>
        <v>1.876909872949752E-9</v>
      </c>
      <c r="V370" s="74">
        <v>3.9E-10</v>
      </c>
      <c r="W370" s="74">
        <v>1.6080180688500001</v>
      </c>
      <c r="X370" s="74">
        <v>333.85594076939998</v>
      </c>
      <c r="Y370" s="73">
        <f t="shared" si="248"/>
        <v>2.860790882197991E-10</v>
      </c>
      <c r="Z370" s="73">
        <f t="shared" si="249"/>
        <v>2.8608090072956217E-10</v>
      </c>
      <c r="AA370" s="73">
        <f t="shared" si="250"/>
        <v>2.8608090088174371E-10</v>
      </c>
      <c r="AB370" s="73">
        <f t="shared" si="251"/>
        <v>2.8608090088175668E-10</v>
      </c>
      <c r="AD370" s="74">
        <v>9.9999999999999994E-12</v>
      </c>
      <c r="AE370" s="74">
        <v>1.3842056674100001</v>
      </c>
      <c r="AF370" s="74">
        <v>26011.637070298599</v>
      </c>
      <c r="AG370" s="73">
        <f t="shared" si="252"/>
        <v>-9.6828722787664349E-12</v>
      </c>
      <c r="AH370" s="73">
        <f t="shared" si="253"/>
        <v>-9.6815398323033298E-12</v>
      </c>
      <c r="AI370" s="73">
        <f t="shared" si="254"/>
        <v>-9.68153972031298E-12</v>
      </c>
      <c r="AJ370" s="73">
        <f t="shared" si="255"/>
        <v>-9.6815397203034448E-12</v>
      </c>
      <c r="AL370" s="74"/>
      <c r="AM370" s="74"/>
      <c r="AN370" s="74"/>
      <c r="AT370" s="74"/>
      <c r="AU370" s="74"/>
      <c r="AV370" s="74"/>
      <c r="BB370" s="74"/>
      <c r="BC370" s="74"/>
      <c r="BD370" s="74"/>
      <c r="BJ370" s="74">
        <v>6.9E-10</v>
      </c>
      <c r="BK370" s="74">
        <v>5.4672174400599998</v>
      </c>
      <c r="BL370" s="74">
        <v>77844.224780847304</v>
      </c>
      <c r="BM370" s="73">
        <f t="shared" si="256"/>
        <v>5.6888085773327067E-10</v>
      </c>
      <c r="BN370" s="73">
        <f t="shared" si="257"/>
        <v>5.6950271806007356E-10</v>
      </c>
      <c r="BO370" s="73">
        <f t="shared" si="258"/>
        <v>5.6950277021199386E-10</v>
      </c>
      <c r="BP370" s="73">
        <f t="shared" si="259"/>
        <v>5.6950277021642279E-10</v>
      </c>
      <c r="BR370" s="74">
        <v>7.0000000000000004E-11</v>
      </c>
      <c r="BS370" s="74">
        <v>1.76385898252</v>
      </c>
      <c r="BT370" s="74">
        <v>129373.02023068001</v>
      </c>
      <c r="BU370" s="73">
        <f t="shared" si="260"/>
        <v>-1.8628232559092822E-11</v>
      </c>
      <c r="BV370" s="73">
        <f t="shared" si="261"/>
        <v>-1.8806965766132441E-11</v>
      </c>
      <c r="BW370" s="73">
        <f t="shared" si="262"/>
        <v>-1.880698076740752E-11</v>
      </c>
      <c r="BX370" s="73">
        <f t="shared" si="263"/>
        <v>-1.8806980768695323E-11</v>
      </c>
      <c r="BZ370" s="74"/>
      <c r="CA370" s="74"/>
      <c r="CB370" s="74"/>
      <c r="CH370" s="74"/>
      <c r="CI370" s="74"/>
      <c r="CJ370" s="74"/>
      <c r="CP370" s="74"/>
      <c r="CQ370" s="74"/>
      <c r="CR370" s="74"/>
      <c r="CX370" s="74"/>
      <c r="CY370" s="74"/>
      <c r="CZ370" s="74"/>
      <c r="DF370" s="74">
        <v>4.2E-10</v>
      </c>
      <c r="DG370" s="74">
        <v>4.8653073572599999</v>
      </c>
      <c r="DH370" s="74">
        <v>51951.461487446402</v>
      </c>
      <c r="DI370" s="73">
        <f t="shared" si="264"/>
        <v>3.8255082026287218E-10</v>
      </c>
      <c r="DJ370" s="73">
        <f t="shared" si="265"/>
        <v>3.8273507453690221E-10</v>
      </c>
      <c r="DK370" s="73">
        <f t="shared" si="266"/>
        <v>3.8273508998906815E-10</v>
      </c>
      <c r="DL370" s="73">
        <f t="shared" si="267"/>
        <v>3.8273508999036594E-10</v>
      </c>
      <c r="DN370" s="74">
        <v>5.0000000000000002E-11</v>
      </c>
      <c r="DO370" s="74">
        <v>0.42971081835000002</v>
      </c>
      <c r="DP370" s="74">
        <v>52698.383701242099</v>
      </c>
      <c r="DQ370" s="73">
        <f t="shared" si="268"/>
        <v>-1.3208701548916625E-11</v>
      </c>
      <c r="DR370" s="73">
        <f t="shared" si="269"/>
        <v>-1.3156642645051551E-11</v>
      </c>
      <c r="DS370" s="73">
        <f t="shared" si="270"/>
        <v>-1.3156638273440267E-11</v>
      </c>
      <c r="DT370" s="73">
        <f t="shared" si="271"/>
        <v>-1.3156638273067354E-11</v>
      </c>
      <c r="DV370" s="74"/>
      <c r="DW370" s="74"/>
      <c r="DX370" s="74"/>
      <c r="ED370" s="74"/>
      <c r="EE370" s="74"/>
      <c r="EF370" s="74"/>
      <c r="EL370" s="74"/>
      <c r="EM370" s="74"/>
      <c r="EN370" s="74"/>
      <c r="ET370" s="74"/>
      <c r="EU370" s="74"/>
      <c r="EV370" s="74"/>
    </row>
    <row r="371" spans="12:152" s="73" customFormat="1" ht="13.5" x14ac:dyDescent="0.3">
      <c r="L371" s="74"/>
      <c r="N371" s="74">
        <v>2.8999999999999999E-9</v>
      </c>
      <c r="O371" s="74">
        <v>1.0224133506799999</v>
      </c>
      <c r="P371" s="74">
        <v>8194.2753332085995</v>
      </c>
      <c r="Q371" s="73">
        <f t="shared" si="244"/>
        <v>-1.6261675694946048E-9</v>
      </c>
      <c r="R371" s="73">
        <f t="shared" si="245"/>
        <v>-1.6257645469697262E-9</v>
      </c>
      <c r="S371" s="73">
        <f t="shared" si="246"/>
        <v>-1.6257645131291947E-9</v>
      </c>
      <c r="T371" s="73">
        <f t="shared" si="247"/>
        <v>-1.6257645131263283E-9</v>
      </c>
      <c r="V371" s="74">
        <v>3E-10</v>
      </c>
      <c r="W371" s="74">
        <v>5.2857815279500002</v>
      </c>
      <c r="X371" s="74">
        <v>102232.848705918</v>
      </c>
      <c r="Y371" s="73">
        <f t="shared" si="248"/>
        <v>2.3004911607328516E-10</v>
      </c>
      <c r="Z371" s="73">
        <f t="shared" si="249"/>
        <v>2.3045180886802687E-10</v>
      </c>
      <c r="AA371" s="73">
        <f t="shared" si="250"/>
        <v>2.304518426365378E-10</v>
      </c>
      <c r="AB371" s="73">
        <f t="shared" si="251"/>
        <v>2.3045184263937652E-10</v>
      </c>
      <c r="AD371" s="74">
        <v>9.9999999999999994E-12</v>
      </c>
      <c r="AE371" s="74">
        <v>5.8645078333400003</v>
      </c>
      <c r="AF371" s="74">
        <v>26724.899413598399</v>
      </c>
      <c r="AG371" s="73">
        <f t="shared" si="252"/>
        <v>9.9453893451673163E-12</v>
      </c>
      <c r="AH371" s="73">
        <f t="shared" si="253"/>
        <v>9.9459591347150356E-12</v>
      </c>
      <c r="AI371" s="73">
        <f t="shared" si="254"/>
        <v>9.9459591824305938E-12</v>
      </c>
      <c r="AJ371" s="73">
        <f t="shared" si="255"/>
        <v>9.9459591824346651E-12</v>
      </c>
      <c r="AL371" s="74"/>
      <c r="AM371" s="74"/>
      <c r="AN371" s="74"/>
      <c r="AT371" s="74"/>
      <c r="AU371" s="74"/>
      <c r="AV371" s="74"/>
      <c r="BB371" s="74"/>
      <c r="BC371" s="74"/>
      <c r="BD371" s="74"/>
      <c r="BJ371" s="74">
        <v>5.9000000000000003E-10</v>
      </c>
      <c r="BK371" s="74">
        <v>2.8000035460400001</v>
      </c>
      <c r="BL371" s="74">
        <v>25863.558345872199</v>
      </c>
      <c r="BM371" s="73">
        <f t="shared" si="256"/>
        <v>-1.9062736006575834E-10</v>
      </c>
      <c r="BN371" s="73">
        <f t="shared" si="257"/>
        <v>-1.9033155119900166E-10</v>
      </c>
      <c r="BO371" s="73">
        <f t="shared" si="258"/>
        <v>-1.9033152636003527E-10</v>
      </c>
      <c r="BP371" s="73">
        <f t="shared" si="259"/>
        <v>-1.9033152635794009E-10</v>
      </c>
      <c r="BR371" s="74">
        <v>6E-11</v>
      </c>
      <c r="BS371" s="74">
        <v>4.86066957244</v>
      </c>
      <c r="BT371" s="74">
        <v>7880.0891533389904</v>
      </c>
      <c r="BU371" s="73">
        <f t="shared" si="260"/>
        <v>3.7232562899769856E-11</v>
      </c>
      <c r="BV371" s="73">
        <f t="shared" si="261"/>
        <v>3.7240156346594937E-11</v>
      </c>
      <c r="BW371" s="73">
        <f t="shared" si="262"/>
        <v>3.7240156984115062E-11</v>
      </c>
      <c r="BX371" s="73">
        <f t="shared" si="263"/>
        <v>3.7240156984168544E-11</v>
      </c>
      <c r="BZ371" s="74"/>
      <c r="CA371" s="74"/>
      <c r="CB371" s="74"/>
      <c r="CH371" s="74"/>
      <c r="CI371" s="74"/>
      <c r="CJ371" s="74"/>
      <c r="CP371" s="74"/>
      <c r="CQ371" s="74"/>
      <c r="CR371" s="74"/>
      <c r="CX371" s="74"/>
      <c r="CY371" s="74"/>
      <c r="CZ371" s="74"/>
      <c r="DF371" s="74">
        <v>3.3E-10</v>
      </c>
      <c r="DG371" s="74">
        <v>3.7373391923099999</v>
      </c>
      <c r="DH371" s="74">
        <v>154938.34595416099</v>
      </c>
      <c r="DI371" s="73">
        <f t="shared" si="264"/>
        <v>2.581611464825693E-10</v>
      </c>
      <c r="DJ371" s="73">
        <f t="shared" si="265"/>
        <v>2.5881216350377501E-10</v>
      </c>
      <c r="DK371" s="73">
        <f t="shared" si="266"/>
        <v>2.5881221805514238E-10</v>
      </c>
      <c r="DL371" s="73">
        <f t="shared" si="267"/>
        <v>2.5881221805970438E-10</v>
      </c>
      <c r="DN371" s="74">
        <v>5.0000000000000002E-11</v>
      </c>
      <c r="DO371" s="74">
        <v>1.56442459236</v>
      </c>
      <c r="DP371" s="74">
        <v>11610.551958374201</v>
      </c>
      <c r="DQ371" s="73">
        <f t="shared" si="268"/>
        <v>-3.7683857470655338E-12</v>
      </c>
      <c r="DR371" s="73">
        <f t="shared" si="269"/>
        <v>-3.7565290857091599E-12</v>
      </c>
      <c r="DS371" s="73">
        <f t="shared" si="270"/>
        <v>-3.7565280901898004E-12</v>
      </c>
      <c r="DT371" s="73">
        <f t="shared" si="271"/>
        <v>-3.7565280901061937E-12</v>
      </c>
      <c r="DV371" s="74"/>
      <c r="DW371" s="74"/>
      <c r="DX371" s="74"/>
      <c r="ED371" s="74"/>
      <c r="EE371" s="74"/>
      <c r="EF371" s="74"/>
      <c r="EL371" s="74"/>
      <c r="EM371" s="74"/>
      <c r="EN371" s="74"/>
      <c r="ET371" s="74"/>
      <c r="EU371" s="74"/>
      <c r="EV371" s="74"/>
    </row>
    <row r="372" spans="12:152" s="73" customFormat="1" ht="13.5" x14ac:dyDescent="0.3">
      <c r="L372" s="74"/>
      <c r="N372" s="74">
        <v>2.4E-9</v>
      </c>
      <c r="O372" s="74">
        <v>0.99284920523999998</v>
      </c>
      <c r="P372" s="74">
        <v>104344.49901929501</v>
      </c>
      <c r="Q372" s="73">
        <f t="shared" si="244"/>
        <v>1.8126213477641413E-9</v>
      </c>
      <c r="R372" s="73">
        <f t="shared" si="245"/>
        <v>1.8092553673505265E-9</v>
      </c>
      <c r="S372" s="73">
        <f t="shared" si="246"/>
        <v>1.8092550843888423E-9</v>
      </c>
      <c r="T372" s="73">
        <f t="shared" si="247"/>
        <v>1.8092550843648199E-9</v>
      </c>
      <c r="V372" s="74">
        <v>2.8999999999999998E-10</v>
      </c>
      <c r="W372" s="74">
        <v>0.53270948691999997</v>
      </c>
      <c r="X372" s="74">
        <v>50696.939709083897</v>
      </c>
      <c r="Y372" s="73">
        <f t="shared" si="248"/>
        <v>1.9143322961180002E-10</v>
      </c>
      <c r="Z372" s="73">
        <f t="shared" si="249"/>
        <v>1.9165932379497823E-10</v>
      </c>
      <c r="AA372" s="73">
        <f t="shared" si="250"/>
        <v>1.9165934276962046E-10</v>
      </c>
      <c r="AB372" s="73">
        <f t="shared" si="251"/>
        <v>1.9165934277122875E-10</v>
      </c>
      <c r="AD372" s="74">
        <v>9.9999999999999994E-12</v>
      </c>
      <c r="AE372" s="74">
        <v>6.1451781864399999</v>
      </c>
      <c r="AF372" s="74">
        <v>76681.750076439494</v>
      </c>
      <c r="AG372" s="73">
        <f t="shared" si="252"/>
        <v>3.1696906528545223E-12</v>
      </c>
      <c r="AH372" s="73">
        <f t="shared" si="253"/>
        <v>3.1845828384216062E-12</v>
      </c>
      <c r="AI372" s="73">
        <f t="shared" si="254"/>
        <v>3.1845840884693996E-12</v>
      </c>
      <c r="AJ372" s="73">
        <f t="shared" si="255"/>
        <v>3.1845840885750126E-12</v>
      </c>
      <c r="AL372" s="74"/>
      <c r="AM372" s="74"/>
      <c r="AN372" s="74"/>
      <c r="AT372" s="74"/>
      <c r="AU372" s="74"/>
      <c r="AV372" s="74"/>
      <c r="BB372" s="74"/>
      <c r="BC372" s="74"/>
      <c r="BD372" s="74"/>
      <c r="BJ372" s="74">
        <v>6E-10</v>
      </c>
      <c r="BK372" s="74">
        <v>4.2392471628799999</v>
      </c>
      <c r="BL372" s="74">
        <v>52225.802905052602</v>
      </c>
      <c r="BM372" s="73">
        <f t="shared" si="256"/>
        <v>-2.648255326098711E-10</v>
      </c>
      <c r="BN372" s="73">
        <f t="shared" si="257"/>
        <v>-2.654012947601593E-10</v>
      </c>
      <c r="BO372" s="73">
        <f t="shared" si="258"/>
        <v>-2.6540134308956612E-10</v>
      </c>
      <c r="BP372" s="73">
        <f t="shared" si="259"/>
        <v>-2.6540134309366491E-10</v>
      </c>
      <c r="BR372" s="74">
        <v>7.9999999999999995E-11</v>
      </c>
      <c r="BS372" s="74">
        <v>4.4784927797199998</v>
      </c>
      <c r="BT372" s="74">
        <v>10021.8372800994</v>
      </c>
      <c r="BU372" s="73">
        <f t="shared" si="260"/>
        <v>-5.8659573889911651E-11</v>
      </c>
      <c r="BV372" s="73">
        <f t="shared" si="261"/>
        <v>-5.8670738623700853E-11</v>
      </c>
      <c r="BW372" s="73">
        <f t="shared" si="262"/>
        <v>-5.8670739561010858E-11</v>
      </c>
      <c r="BX372" s="73">
        <f t="shared" si="263"/>
        <v>-5.8670739561091249E-11</v>
      </c>
      <c r="BZ372" s="74"/>
      <c r="CA372" s="74"/>
      <c r="CB372" s="74"/>
      <c r="CH372" s="74"/>
      <c r="CI372" s="74"/>
      <c r="CJ372" s="74"/>
      <c r="CP372" s="74"/>
      <c r="CQ372" s="74"/>
      <c r="CR372" s="74"/>
      <c r="CX372" s="74"/>
      <c r="CY372" s="74"/>
      <c r="CZ372" s="74"/>
      <c r="DF372" s="74">
        <v>4.0999999999999998E-10</v>
      </c>
      <c r="DG372" s="74">
        <v>2.38147812869</v>
      </c>
      <c r="DH372" s="74">
        <v>68241.872144623107</v>
      </c>
      <c r="DI372" s="73">
        <f t="shared" si="264"/>
        <v>8.3792839691541649E-11</v>
      </c>
      <c r="DJ372" s="73">
        <f t="shared" si="265"/>
        <v>8.323178407315994E-11</v>
      </c>
      <c r="DK372" s="73">
        <f t="shared" si="266"/>
        <v>8.3231736958908608E-11</v>
      </c>
      <c r="DL372" s="73">
        <f t="shared" si="267"/>
        <v>8.3231736954983481E-11</v>
      </c>
      <c r="DN372" s="74">
        <v>3.9999999999999998E-11</v>
      </c>
      <c r="DO372" s="74">
        <v>0.62582613574000001</v>
      </c>
      <c r="DP372" s="74">
        <v>22747.290714874402</v>
      </c>
      <c r="DQ372" s="73">
        <f t="shared" si="268"/>
        <v>3.24854767052377E-11</v>
      </c>
      <c r="DR372" s="73">
        <f t="shared" si="269"/>
        <v>3.2474599450457802E-11</v>
      </c>
      <c r="DS372" s="73">
        <f t="shared" si="270"/>
        <v>3.2474598536885076E-11</v>
      </c>
      <c r="DT372" s="73">
        <f t="shared" si="271"/>
        <v>3.2474598536808077E-11</v>
      </c>
      <c r="DV372" s="74"/>
      <c r="DW372" s="74"/>
      <c r="DX372" s="74"/>
      <c r="ED372" s="74"/>
      <c r="EE372" s="74"/>
      <c r="EF372" s="74"/>
      <c r="EL372" s="74"/>
      <c r="EM372" s="74"/>
      <c r="EN372" s="74"/>
      <c r="ET372" s="74"/>
      <c r="EU372" s="74"/>
      <c r="EV372" s="74"/>
    </row>
    <row r="373" spans="12:152" s="73" customFormat="1" ht="13.5" x14ac:dyDescent="0.3">
      <c r="L373" s="74"/>
      <c r="N373" s="74">
        <v>2.7799999999999999E-9</v>
      </c>
      <c r="O373" s="74">
        <v>0.53151576616999996</v>
      </c>
      <c r="P373" s="74">
        <v>949.17560896980001</v>
      </c>
      <c r="Q373" s="73">
        <f t="shared" si="244"/>
        <v>-2.7003437306967459E-9</v>
      </c>
      <c r="R373" s="73">
        <f t="shared" si="245"/>
        <v>-2.7003565751558079E-9</v>
      </c>
      <c r="S373" s="73">
        <f t="shared" si="246"/>
        <v>-2.7003565762342123E-9</v>
      </c>
      <c r="T373" s="73">
        <f t="shared" si="247"/>
        <v>-2.7003565762343037E-9</v>
      </c>
      <c r="V373" s="74">
        <v>2.8999999999999998E-10</v>
      </c>
      <c r="W373" s="74">
        <v>0.40281274949000001</v>
      </c>
      <c r="X373" s="74">
        <v>35472.744149649399</v>
      </c>
      <c r="Y373" s="73">
        <f t="shared" si="248"/>
        <v>1.8883059371645168E-11</v>
      </c>
      <c r="Z373" s="73">
        <f t="shared" si="249"/>
        <v>1.8672801125017073E-11</v>
      </c>
      <c r="AA373" s="73">
        <f t="shared" si="250"/>
        <v>1.8672783470892729E-11</v>
      </c>
      <c r="AB373" s="73">
        <f t="shared" si="251"/>
        <v>1.8672783469379292E-11</v>
      </c>
      <c r="AD373" s="74">
        <v>9.9999999999999994E-12</v>
      </c>
      <c r="AE373" s="74">
        <v>3.1929901942300001</v>
      </c>
      <c r="AF373" s="74">
        <v>25654.191403697299</v>
      </c>
      <c r="AG373" s="73">
        <f t="shared" si="252"/>
        <v>4.4669129983889689E-12</v>
      </c>
      <c r="AH373" s="73">
        <f t="shared" si="253"/>
        <v>4.4622112478741258E-12</v>
      </c>
      <c r="AI373" s="73">
        <f t="shared" si="254"/>
        <v>4.4622108530536664E-12</v>
      </c>
      <c r="AJ373" s="73">
        <f t="shared" si="255"/>
        <v>4.4622108530200921E-12</v>
      </c>
      <c r="AL373" s="74"/>
      <c r="AM373" s="74"/>
      <c r="AN373" s="74"/>
      <c r="AT373" s="74"/>
      <c r="AU373" s="74"/>
      <c r="AV373" s="74"/>
      <c r="BB373" s="74"/>
      <c r="BC373" s="74"/>
      <c r="BD373" s="74"/>
      <c r="BJ373" s="74">
        <v>5.9000000000000003E-10</v>
      </c>
      <c r="BK373" s="74">
        <v>5.9034068704799996</v>
      </c>
      <c r="BL373" s="74">
        <v>103.0927742186</v>
      </c>
      <c r="BM373" s="73">
        <f t="shared" si="256"/>
        <v>1.6086713071416388E-10</v>
      </c>
      <c r="BN373" s="73">
        <f t="shared" si="257"/>
        <v>1.6086832932488053E-10</v>
      </c>
      <c r="BO373" s="73">
        <f t="shared" si="258"/>
        <v>1.6086832942551799E-10</v>
      </c>
      <c r="BP373" s="73">
        <f t="shared" si="259"/>
        <v>1.6086832942552657E-10</v>
      </c>
      <c r="BR373" s="74">
        <v>6E-11</v>
      </c>
      <c r="BS373" s="74">
        <v>5.3056103594300001</v>
      </c>
      <c r="BT373" s="74">
        <v>77726.904912627098</v>
      </c>
      <c r="BU373" s="73">
        <f t="shared" si="260"/>
        <v>6.3022944716960483E-12</v>
      </c>
      <c r="BV373" s="73">
        <f t="shared" si="261"/>
        <v>6.2072947201822507E-12</v>
      </c>
      <c r="BW373" s="73">
        <f t="shared" si="262"/>
        <v>6.2072867431514555E-12</v>
      </c>
      <c r="BX373" s="73">
        <f t="shared" si="263"/>
        <v>6.2072867424729945E-12</v>
      </c>
      <c r="BZ373" s="74"/>
      <c r="CA373" s="74"/>
      <c r="CB373" s="74"/>
      <c r="CH373" s="74"/>
      <c r="CI373" s="74"/>
      <c r="CJ373" s="74"/>
      <c r="CP373" s="74"/>
      <c r="CQ373" s="74"/>
      <c r="CR373" s="74"/>
      <c r="CX373" s="74"/>
      <c r="CY373" s="74"/>
      <c r="CZ373" s="74"/>
      <c r="DF373" s="74">
        <v>3.4999999999999998E-10</v>
      </c>
      <c r="DG373" s="74">
        <v>5.0957104722000004</v>
      </c>
      <c r="DH373" s="74">
        <v>339142.74084046402</v>
      </c>
      <c r="DI373" s="73">
        <f t="shared" si="264"/>
        <v>-3.4892267246297269E-10</v>
      </c>
      <c r="DJ373" s="73">
        <f t="shared" si="265"/>
        <v>-3.487236469350748E-10</v>
      </c>
      <c r="DK373" s="73">
        <f t="shared" si="266"/>
        <v>-3.4872362951791557E-10</v>
      </c>
      <c r="DL373" s="73">
        <f t="shared" si="267"/>
        <v>-3.4872362951642168E-10</v>
      </c>
      <c r="DN373" s="74">
        <v>3.9999999999999998E-11</v>
      </c>
      <c r="DO373" s="74">
        <v>1.5159273099699999</v>
      </c>
      <c r="DP373" s="74">
        <v>66653.157466348304</v>
      </c>
      <c r="DQ373" s="73">
        <f t="shared" si="268"/>
        <v>-3.8852833689061012E-11</v>
      </c>
      <c r="DR373" s="73">
        <f t="shared" si="269"/>
        <v>-3.8865781679086201E-11</v>
      </c>
      <c r="DS373" s="73">
        <f t="shared" si="270"/>
        <v>-3.8865782763183754E-11</v>
      </c>
      <c r="DT373" s="73">
        <f t="shared" si="271"/>
        <v>-3.8865782763276224E-11</v>
      </c>
      <c r="DV373" s="74"/>
      <c r="DW373" s="74"/>
      <c r="DX373" s="74"/>
      <c r="ED373" s="74"/>
      <c r="EE373" s="74"/>
      <c r="EF373" s="74"/>
      <c r="EL373" s="74"/>
      <c r="EM373" s="74"/>
      <c r="EN373" s="74"/>
      <c r="ET373" s="74"/>
      <c r="EU373" s="74"/>
      <c r="EV373" s="74"/>
    </row>
    <row r="374" spans="12:152" s="73" customFormat="1" ht="13.5" x14ac:dyDescent="0.3">
      <c r="L374" s="74"/>
      <c r="N374" s="74">
        <v>2.4899999999999999E-9</v>
      </c>
      <c r="O374" s="74">
        <v>2.3978713444099999</v>
      </c>
      <c r="P374" s="74">
        <v>131498.89763806001</v>
      </c>
      <c r="Q374" s="73">
        <f t="shared" si="244"/>
        <v>-8.1959568830996586E-10</v>
      </c>
      <c r="R374" s="73">
        <f t="shared" si="245"/>
        <v>-8.1325996353693928E-10</v>
      </c>
      <c r="S374" s="73">
        <f t="shared" si="246"/>
        <v>-8.1325943132875986E-10</v>
      </c>
      <c r="T374" s="73">
        <f t="shared" si="247"/>
        <v>-8.1325943128381056E-10</v>
      </c>
      <c r="V374" s="74">
        <v>2.8000000000000002E-10</v>
      </c>
      <c r="W374" s="74">
        <v>2.96171859812</v>
      </c>
      <c r="X374" s="74">
        <v>100909.03762133099</v>
      </c>
      <c r="Y374" s="73">
        <f t="shared" si="248"/>
        <v>-1.1763649145168261E-10</v>
      </c>
      <c r="Z374" s="73">
        <f t="shared" si="249"/>
        <v>-1.1711108253071504E-10</v>
      </c>
      <c r="AA374" s="73">
        <f t="shared" si="250"/>
        <v>-1.1711103839530539E-10</v>
      </c>
      <c r="AB374" s="73">
        <f t="shared" si="251"/>
        <v>-1.1711103839154655E-10</v>
      </c>
      <c r="AD374" s="74">
        <v>9.9999999999999994E-12</v>
      </c>
      <c r="AE374" s="74">
        <v>0.34495954565999998</v>
      </c>
      <c r="AF374" s="74">
        <v>128850.442812587</v>
      </c>
      <c r="AG374" s="73">
        <f t="shared" si="252"/>
        <v>6.8246687346222067E-12</v>
      </c>
      <c r="AH374" s="73">
        <f t="shared" si="253"/>
        <v>6.8439346831152878E-12</v>
      </c>
      <c r="AI374" s="73">
        <f t="shared" si="254"/>
        <v>6.8439362987246263E-12</v>
      </c>
      <c r="AJ374" s="73">
        <f t="shared" si="255"/>
        <v>6.8439362988605667E-12</v>
      </c>
      <c r="AL374" s="74"/>
      <c r="AM374" s="74"/>
      <c r="AN374" s="74"/>
      <c r="AT374" s="74"/>
      <c r="AU374" s="74"/>
      <c r="AV374" s="74"/>
      <c r="BB374" s="74"/>
      <c r="BC374" s="74"/>
      <c r="BD374" s="74"/>
      <c r="BJ374" s="74">
        <v>5.9000000000000003E-10</v>
      </c>
      <c r="BK374" s="74">
        <v>3.8112788896400001</v>
      </c>
      <c r="BL374" s="74">
        <v>76571.543755220104</v>
      </c>
      <c r="BM374" s="73">
        <f t="shared" si="256"/>
        <v>-5.6925006061693636E-10</v>
      </c>
      <c r="BN374" s="73">
        <f t="shared" si="257"/>
        <v>-5.6949260155477681E-10</v>
      </c>
      <c r="BO374" s="73">
        <f t="shared" si="258"/>
        <v>-5.6949262186020559E-10</v>
      </c>
      <c r="BP374" s="73">
        <f t="shared" si="259"/>
        <v>-5.6949262186192364E-10</v>
      </c>
      <c r="BR374" s="74">
        <v>6E-11</v>
      </c>
      <c r="BS374" s="74">
        <v>1.2763138871399999</v>
      </c>
      <c r="BT374" s="74">
        <v>103917.90082841901</v>
      </c>
      <c r="BU374" s="73">
        <f t="shared" si="260"/>
        <v>2.8445697078130175E-11</v>
      </c>
      <c r="BV374" s="73">
        <f t="shared" si="261"/>
        <v>2.8333190191912614E-11</v>
      </c>
      <c r="BW374" s="73">
        <f t="shared" si="262"/>
        <v>2.8333180740216838E-11</v>
      </c>
      <c r="BX374" s="73">
        <f t="shared" si="263"/>
        <v>2.8333180739411125E-11</v>
      </c>
      <c r="BZ374" s="74"/>
      <c r="CA374" s="74"/>
      <c r="CB374" s="74"/>
      <c r="CH374" s="74"/>
      <c r="CI374" s="74"/>
      <c r="CJ374" s="74"/>
      <c r="CP374" s="74"/>
      <c r="CQ374" s="74"/>
      <c r="CR374" s="74"/>
      <c r="CX374" s="74"/>
      <c r="CY374" s="74"/>
      <c r="CZ374" s="74"/>
      <c r="DF374" s="74">
        <v>3.1000000000000002E-10</v>
      </c>
      <c r="DG374" s="74">
        <v>4.3150670353900002</v>
      </c>
      <c r="DH374" s="74">
        <v>52072.713508929701</v>
      </c>
      <c r="DI374" s="73">
        <f t="shared" si="264"/>
        <v>-8.3827182628651848E-11</v>
      </c>
      <c r="DJ374" s="73">
        <f t="shared" si="265"/>
        <v>-8.3508820907858389E-11</v>
      </c>
      <c r="DK374" s="73">
        <f t="shared" si="266"/>
        <v>-8.350879417358369E-11</v>
      </c>
      <c r="DL374" s="73">
        <f t="shared" si="267"/>
        <v>-8.3508794171309705E-11</v>
      </c>
      <c r="DN374" s="74">
        <v>5.0000000000000002E-11</v>
      </c>
      <c r="DO374" s="74">
        <v>6.1027724340500002</v>
      </c>
      <c r="DP374" s="74">
        <v>97112.936974696699</v>
      </c>
      <c r="DQ374" s="73">
        <f t="shared" si="268"/>
        <v>4.9963452159432061E-11</v>
      </c>
      <c r="DR374" s="73">
        <f t="shared" si="269"/>
        <v>4.9967155223857797E-11</v>
      </c>
      <c r="DS374" s="73">
        <f t="shared" si="270"/>
        <v>4.9967155526474845E-11</v>
      </c>
      <c r="DT374" s="73">
        <f t="shared" si="271"/>
        <v>4.9967155526500391E-11</v>
      </c>
      <c r="DV374" s="74"/>
      <c r="DW374" s="74"/>
      <c r="DX374" s="74"/>
      <c r="ED374" s="74"/>
      <c r="EE374" s="74"/>
      <c r="EF374" s="74"/>
      <c r="EL374" s="74"/>
      <c r="EM374" s="74"/>
      <c r="EN374" s="74"/>
      <c r="ET374" s="74"/>
      <c r="EU374" s="74"/>
      <c r="EV374" s="74"/>
    </row>
    <row r="375" spans="12:152" s="73" customFormat="1" ht="13.5" x14ac:dyDescent="0.3">
      <c r="L375" s="74"/>
      <c r="N375" s="74">
        <v>2.7400000000000001E-9</v>
      </c>
      <c r="O375" s="74">
        <v>2.09560778105</v>
      </c>
      <c r="P375" s="74">
        <v>26624.707653669499</v>
      </c>
      <c r="Q375" s="73">
        <f t="shared" si="244"/>
        <v>1.4998858063552233E-9</v>
      </c>
      <c r="R375" s="73">
        <f t="shared" si="245"/>
        <v>1.5011360305633871E-9</v>
      </c>
      <c r="S375" s="73">
        <f t="shared" si="246"/>
        <v>1.5011361355159987E-9</v>
      </c>
      <c r="T375" s="73">
        <f t="shared" si="247"/>
        <v>1.5011361355249893E-9</v>
      </c>
      <c r="V375" s="74">
        <v>3.4000000000000001E-10</v>
      </c>
      <c r="W375" s="74">
        <v>1.41428136641</v>
      </c>
      <c r="X375" s="74">
        <v>140652.80125408099</v>
      </c>
      <c r="Y375" s="73">
        <f t="shared" si="248"/>
        <v>1.2412399324521653E-10</v>
      </c>
      <c r="Z375" s="73">
        <f t="shared" si="249"/>
        <v>1.2321159415157041E-10</v>
      </c>
      <c r="AA375" s="73">
        <f t="shared" si="250"/>
        <v>1.2321151750174129E-10</v>
      </c>
      <c r="AB375" s="73">
        <f t="shared" si="251"/>
        <v>1.2321151749525658E-10</v>
      </c>
      <c r="AD375" s="74">
        <v>9.9999999999999994E-12</v>
      </c>
      <c r="AE375" s="74">
        <v>3.6023000823900002</v>
      </c>
      <c r="AF375" s="74">
        <v>20760.427033191401</v>
      </c>
      <c r="AG375" s="73">
        <f t="shared" si="252"/>
        <v>7.1757213154353306E-13</v>
      </c>
      <c r="AH375" s="73">
        <f t="shared" si="253"/>
        <v>7.2181325825983047E-13</v>
      </c>
      <c r="AI375" s="73">
        <f t="shared" si="254"/>
        <v>7.2181361434785747E-13</v>
      </c>
      <c r="AJ375" s="73">
        <f t="shared" si="255"/>
        <v>7.2181361437790587E-13</v>
      </c>
      <c r="AL375" s="74"/>
      <c r="AM375" s="74"/>
      <c r="AN375" s="74"/>
      <c r="AT375" s="74"/>
      <c r="AU375" s="74"/>
      <c r="AV375" s="74"/>
      <c r="BB375" s="74"/>
      <c r="BC375" s="74"/>
      <c r="BD375" s="74"/>
      <c r="BJ375" s="74">
        <v>6E-10</v>
      </c>
      <c r="BK375" s="74">
        <v>5.6207275787900004</v>
      </c>
      <c r="BL375" s="74">
        <v>77795.744434368098</v>
      </c>
      <c r="BM375" s="73">
        <f t="shared" si="256"/>
        <v>5.9968582911596122E-10</v>
      </c>
      <c r="BN375" s="73">
        <f t="shared" si="257"/>
        <v>5.9965413318898763E-10</v>
      </c>
      <c r="BO375" s="73">
        <f t="shared" si="258"/>
        <v>5.996541304638107E-10</v>
      </c>
      <c r="BP375" s="73">
        <f t="shared" si="259"/>
        <v>5.9965413046357919E-10</v>
      </c>
      <c r="BR375" s="74">
        <v>6E-11</v>
      </c>
      <c r="BS375" s="74">
        <v>4.6118921778099997</v>
      </c>
      <c r="BT375" s="74">
        <v>157483.018591053</v>
      </c>
      <c r="BU375" s="73">
        <f t="shared" si="260"/>
        <v>2.6947999655865462E-11</v>
      </c>
      <c r="BV375" s="73">
        <f t="shared" si="261"/>
        <v>2.6774943830206638E-11</v>
      </c>
      <c r="BW375" s="73">
        <f t="shared" si="262"/>
        <v>2.6774929288372132E-11</v>
      </c>
      <c r="BX375" s="73">
        <f t="shared" si="263"/>
        <v>2.6774929287126841E-11</v>
      </c>
      <c r="BZ375" s="74"/>
      <c r="CA375" s="74"/>
      <c r="CB375" s="74"/>
      <c r="CH375" s="74"/>
      <c r="CI375" s="74"/>
      <c r="CJ375" s="74"/>
      <c r="CP375" s="74"/>
      <c r="CQ375" s="74"/>
      <c r="CR375" s="74"/>
      <c r="CX375" s="74"/>
      <c r="CY375" s="74"/>
      <c r="CZ375" s="74"/>
      <c r="DF375" s="74">
        <v>3.1999999999999998E-10</v>
      </c>
      <c r="DG375" s="74">
        <v>3.2124850930100002</v>
      </c>
      <c r="DH375" s="74">
        <v>178063.36849396001</v>
      </c>
      <c r="DI375" s="73">
        <f t="shared" si="264"/>
        <v>1.0110367549849175E-10</v>
      </c>
      <c r="DJ375" s="73">
        <f t="shared" si="265"/>
        <v>9.9995716617682077E-11</v>
      </c>
      <c r="DK375" s="73">
        <f t="shared" si="266"/>
        <v>9.9995623535240402E-11</v>
      </c>
      <c r="DL375" s="73">
        <f t="shared" si="267"/>
        <v>9.9995623527361184E-11</v>
      </c>
      <c r="DN375" s="74">
        <v>3.9999999999999998E-11</v>
      </c>
      <c r="DO375" s="74">
        <v>1.00562353481</v>
      </c>
      <c r="DP375" s="74">
        <v>51219.5171271777</v>
      </c>
      <c r="DQ375" s="73">
        <f t="shared" si="268"/>
        <v>-3.7062783731299403E-11</v>
      </c>
      <c r="DR375" s="73">
        <f t="shared" si="269"/>
        <v>-3.7078546655192176E-11</v>
      </c>
      <c r="DS375" s="73">
        <f t="shared" si="270"/>
        <v>-3.7078547976967316E-11</v>
      </c>
      <c r="DT375" s="73">
        <f t="shared" si="271"/>
        <v>-3.7078547977078203E-11</v>
      </c>
      <c r="DV375" s="74"/>
      <c r="DW375" s="74"/>
      <c r="DX375" s="74"/>
      <c r="ED375" s="74"/>
      <c r="EE375" s="74"/>
      <c r="EF375" s="74"/>
      <c r="EL375" s="74"/>
      <c r="EM375" s="74"/>
      <c r="EN375" s="74"/>
      <c r="ET375" s="74"/>
      <c r="EU375" s="74"/>
      <c r="EV375" s="74"/>
    </row>
    <row r="376" spans="12:152" s="73" customFormat="1" ht="13.5" x14ac:dyDescent="0.3">
      <c r="L376" s="74"/>
      <c r="N376" s="74">
        <v>2.4E-9</v>
      </c>
      <c r="O376" s="74">
        <v>3.1466805295400002</v>
      </c>
      <c r="P376" s="74">
        <v>23976.252828196601</v>
      </c>
      <c r="Q376" s="73">
        <f t="shared" si="244"/>
        <v>-2.3789280455606234E-9</v>
      </c>
      <c r="R376" s="73">
        <f t="shared" si="245"/>
        <v>-2.3787719213521871E-9</v>
      </c>
      <c r="S376" s="73">
        <f t="shared" si="246"/>
        <v>-2.378771908219598E-9</v>
      </c>
      <c r="T376" s="73">
        <f t="shared" si="247"/>
        <v>-2.3787719082184937E-9</v>
      </c>
      <c r="V376" s="74">
        <v>2.8999999999999998E-10</v>
      </c>
      <c r="W376" s="74">
        <v>6.00401578551</v>
      </c>
      <c r="X376" s="74">
        <v>54294.570143526696</v>
      </c>
      <c r="Y376" s="73">
        <f t="shared" si="248"/>
        <v>-9.9663457956650463E-11</v>
      </c>
      <c r="Z376" s="73">
        <f t="shared" si="249"/>
        <v>-9.9360541252608786E-11</v>
      </c>
      <c r="AA376" s="73">
        <f t="shared" si="250"/>
        <v>-9.9360515813939855E-11</v>
      </c>
      <c r="AB376" s="73">
        <f t="shared" si="251"/>
        <v>-9.9360515811771698E-11</v>
      </c>
      <c r="AD376" s="74">
        <v>9.9999999999999994E-12</v>
      </c>
      <c r="AE376" s="74">
        <v>5.8001549575100002</v>
      </c>
      <c r="AF376" s="74">
        <v>19406.6782881746</v>
      </c>
      <c r="AG376" s="73">
        <f t="shared" si="252"/>
        <v>8.4781626027898607E-12</v>
      </c>
      <c r="AH376" s="73">
        <f t="shared" si="253"/>
        <v>8.4802697715459014E-12</v>
      </c>
      <c r="AI376" s="73">
        <f t="shared" si="254"/>
        <v>8.4802699484119442E-12</v>
      </c>
      <c r="AJ376" s="73">
        <f t="shared" si="255"/>
        <v>8.4802699484267042E-12</v>
      </c>
      <c r="AL376" s="74"/>
      <c r="AM376" s="74"/>
      <c r="AN376" s="74"/>
      <c r="AT376" s="74"/>
      <c r="AU376" s="74"/>
      <c r="AV376" s="74"/>
      <c r="BB376" s="74"/>
      <c r="BC376" s="74"/>
      <c r="BD376" s="74"/>
      <c r="BJ376" s="74">
        <v>6.9E-10</v>
      </c>
      <c r="BK376" s="74">
        <v>4.3667301864599999</v>
      </c>
      <c r="BL376" s="74">
        <v>207593.84658049999</v>
      </c>
      <c r="BM376" s="73">
        <f t="shared" si="256"/>
        <v>-2.9574566226412112E-10</v>
      </c>
      <c r="BN376" s="73">
        <f t="shared" si="257"/>
        <v>-2.9309231396322701E-10</v>
      </c>
      <c r="BO376" s="73">
        <f t="shared" si="258"/>
        <v>-2.9309209095945809E-10</v>
      </c>
      <c r="BP376" s="73">
        <f t="shared" si="259"/>
        <v>-2.9309209094071004E-10</v>
      </c>
      <c r="BR376" s="74">
        <v>6E-11</v>
      </c>
      <c r="BS376" s="74">
        <v>3.96170038596</v>
      </c>
      <c r="BT376" s="74">
        <v>123668.805106625</v>
      </c>
      <c r="BU376" s="73">
        <f t="shared" si="260"/>
        <v>-2.2666938864773465E-11</v>
      </c>
      <c r="BV376" s="73">
        <f t="shared" si="261"/>
        <v>-2.2526149640215737E-11</v>
      </c>
      <c r="BW376" s="73">
        <f t="shared" si="262"/>
        <v>-2.252613781318583E-11</v>
      </c>
      <c r="BX376" s="73">
        <f t="shared" si="263"/>
        <v>-2.2526137812186919E-11</v>
      </c>
      <c r="BZ376" s="74"/>
      <c r="CA376" s="74"/>
      <c r="CB376" s="74"/>
      <c r="CH376" s="74"/>
      <c r="CI376" s="74"/>
      <c r="CJ376" s="74"/>
      <c r="CP376" s="74"/>
      <c r="CQ376" s="74"/>
      <c r="CR376" s="74"/>
      <c r="CX376" s="74"/>
      <c r="CY376" s="74"/>
      <c r="CZ376" s="74"/>
      <c r="DF376" s="74">
        <v>3.4999999999999998E-10</v>
      </c>
      <c r="DG376" s="74">
        <v>5.0427852908700004</v>
      </c>
      <c r="DH376" s="74">
        <v>188276.65404017101</v>
      </c>
      <c r="DI376" s="73">
        <f t="shared" si="264"/>
        <v>-3.4971533257525074E-10</v>
      </c>
      <c r="DJ376" s="73">
        <f t="shared" si="265"/>
        <v>-3.4965830738703263E-10</v>
      </c>
      <c r="DK376" s="73">
        <f t="shared" si="266"/>
        <v>-3.4965830238076129E-10</v>
      </c>
      <c r="DL376" s="73">
        <f t="shared" si="267"/>
        <v>-3.4965830238033943E-10</v>
      </c>
      <c r="DN376" s="74">
        <v>3.9999999999999998E-11</v>
      </c>
      <c r="DO376" s="74">
        <v>0.31906550066</v>
      </c>
      <c r="DP376" s="74">
        <v>48835.193856448503</v>
      </c>
      <c r="DQ376" s="73">
        <f t="shared" si="268"/>
        <v>-9.6257833335002305E-12</v>
      </c>
      <c r="DR376" s="73">
        <f t="shared" si="269"/>
        <v>-9.5869445566313452E-12</v>
      </c>
      <c r="DS376" s="73">
        <f t="shared" si="270"/>
        <v>-9.5869412952469744E-12</v>
      </c>
      <c r="DT376" s="73">
        <f t="shared" si="271"/>
        <v>-9.5869412949688333E-12</v>
      </c>
      <c r="DV376" s="74"/>
      <c r="DW376" s="74"/>
      <c r="DX376" s="74"/>
      <c r="ED376" s="74"/>
      <c r="EE376" s="74"/>
      <c r="EF376" s="74"/>
      <c r="EL376" s="74"/>
      <c r="EM376" s="74"/>
      <c r="EN376" s="74"/>
      <c r="ET376" s="74"/>
      <c r="EU376" s="74"/>
      <c r="EV376" s="74"/>
    </row>
    <row r="377" spans="12:152" s="73" customFormat="1" ht="13.5" x14ac:dyDescent="0.3">
      <c r="L377" s="74"/>
      <c r="N377" s="74">
        <v>2.3899999999999998E-9</v>
      </c>
      <c r="O377" s="74">
        <v>0.85198559240000005</v>
      </c>
      <c r="P377" s="74">
        <v>52808.590022461503</v>
      </c>
      <c r="Q377" s="73">
        <f t="shared" si="244"/>
        <v>-1.4691430742092655E-9</v>
      </c>
      <c r="R377" s="73">
        <f t="shared" si="245"/>
        <v>-1.4711812214136502E-9</v>
      </c>
      <c r="S377" s="73">
        <f t="shared" si="246"/>
        <v>-1.471181392468215E-9</v>
      </c>
      <c r="T377" s="73">
        <f t="shared" si="247"/>
        <v>-1.4711813924827761E-9</v>
      </c>
      <c r="V377" s="74">
        <v>3.1999999999999998E-10</v>
      </c>
      <c r="W377" s="74">
        <v>0.45221016092999999</v>
      </c>
      <c r="X377" s="74">
        <v>116917.764266279</v>
      </c>
      <c r="Y377" s="73">
        <f t="shared" si="248"/>
        <v>-1.0234443562461359E-10</v>
      </c>
      <c r="Z377" s="73">
        <f t="shared" si="249"/>
        <v>-1.0161808472163281E-10</v>
      </c>
      <c r="AA377" s="73">
        <f t="shared" si="250"/>
        <v>-1.0161802371123684E-10</v>
      </c>
      <c r="AB377" s="73">
        <f t="shared" si="251"/>
        <v>-1.0161802370606233E-10</v>
      </c>
      <c r="AD377" s="74">
        <v>9.9999999999999994E-12</v>
      </c>
      <c r="AE377" s="74">
        <v>4.4211605221200001</v>
      </c>
      <c r="AF377" s="74">
        <v>100909.03762133099</v>
      </c>
      <c r="AG377" s="73">
        <f t="shared" si="252"/>
        <v>-9.4853014079801341E-12</v>
      </c>
      <c r="AH377" s="73">
        <f t="shared" si="253"/>
        <v>-9.4918264919209661E-12</v>
      </c>
      <c r="AI377" s="73">
        <f t="shared" si="254"/>
        <v>-9.4918270380780081E-12</v>
      </c>
      <c r="AJ377" s="73">
        <f t="shared" si="255"/>
        <v>-9.4918270381245208E-12</v>
      </c>
      <c r="AL377" s="74"/>
      <c r="AM377" s="74"/>
      <c r="AN377" s="74"/>
      <c r="AT377" s="74"/>
      <c r="AU377" s="74"/>
      <c r="AV377" s="74"/>
      <c r="BB377" s="74"/>
      <c r="BC377" s="74"/>
      <c r="BD377" s="74"/>
      <c r="BJ377" s="74">
        <v>6.6E-10</v>
      </c>
      <c r="BK377" s="74">
        <v>0.49890308433000002</v>
      </c>
      <c r="BL377" s="74">
        <v>51951.461487446402</v>
      </c>
      <c r="BM377" s="73">
        <f t="shared" si="256"/>
        <v>-4.6014899529068438E-10</v>
      </c>
      <c r="BN377" s="73">
        <f t="shared" si="257"/>
        <v>-4.5964527895876389E-10</v>
      </c>
      <c r="BO377" s="73">
        <f t="shared" si="258"/>
        <v>-4.5964523664387586E-10</v>
      </c>
      <c r="BP377" s="73">
        <f t="shared" si="259"/>
        <v>-4.5964523664032214E-10</v>
      </c>
      <c r="BR377" s="74">
        <v>6E-11</v>
      </c>
      <c r="BS377" s="74">
        <v>1.3352364826600001</v>
      </c>
      <c r="BT377" s="74">
        <v>78903.606711036497</v>
      </c>
      <c r="BU377" s="73">
        <f t="shared" si="260"/>
        <v>2.6703386505559926E-11</v>
      </c>
      <c r="BV377" s="73">
        <f t="shared" si="261"/>
        <v>2.6790185142786776E-11</v>
      </c>
      <c r="BW377" s="73">
        <f t="shared" si="262"/>
        <v>2.6790192427639545E-11</v>
      </c>
      <c r="BX377" s="73">
        <f t="shared" si="263"/>
        <v>2.6790192428262102E-11</v>
      </c>
      <c r="BZ377" s="74"/>
      <c r="CA377" s="74"/>
      <c r="CB377" s="74"/>
      <c r="CH377" s="74"/>
      <c r="CI377" s="74"/>
      <c r="CJ377" s="74"/>
      <c r="CP377" s="74"/>
      <c r="CQ377" s="74"/>
      <c r="CR377" s="74"/>
      <c r="CX377" s="74"/>
      <c r="CY377" s="74"/>
      <c r="CZ377" s="74"/>
      <c r="DF377" s="74">
        <v>4.0999999999999998E-10</v>
      </c>
      <c r="DG377" s="74">
        <v>3.2283899058899999</v>
      </c>
      <c r="DH377" s="74">
        <v>1162.4747044077999</v>
      </c>
      <c r="DI377" s="73">
        <f t="shared" si="264"/>
        <v>-4.0714725594098041E-10</v>
      </c>
      <c r="DJ377" s="73">
        <f t="shared" si="265"/>
        <v>-4.0714840540160975E-10</v>
      </c>
      <c r="DK377" s="73">
        <f t="shared" si="266"/>
        <v>-4.0714840549811101E-10</v>
      </c>
      <c r="DL377" s="73">
        <f t="shared" si="267"/>
        <v>-4.0714840549811923E-10</v>
      </c>
      <c r="DN377" s="74">
        <v>5.0000000000000002E-11</v>
      </c>
      <c r="DO377" s="74">
        <v>4.9864477149499997</v>
      </c>
      <c r="DP377" s="74">
        <v>51653.228865054502</v>
      </c>
      <c r="DQ377" s="73">
        <f t="shared" si="268"/>
        <v>-2.0166791397943654E-11</v>
      </c>
      <c r="DR377" s="73">
        <f t="shared" si="269"/>
        <v>-2.011837560405556E-11</v>
      </c>
      <c r="DS377" s="73">
        <f t="shared" si="270"/>
        <v>-2.011837153802108E-11</v>
      </c>
      <c r="DT377" s="73">
        <f t="shared" si="271"/>
        <v>-2.0118371537677625E-11</v>
      </c>
      <c r="DV377" s="74"/>
      <c r="DW377" s="74"/>
      <c r="DX377" s="74"/>
      <c r="ED377" s="74"/>
      <c r="EE377" s="74"/>
      <c r="EF377" s="74"/>
      <c r="EL377" s="74"/>
      <c r="EM377" s="74"/>
      <c r="EN377" s="74"/>
      <c r="ET377" s="74"/>
      <c r="EU377" s="74"/>
      <c r="EV377" s="74"/>
    </row>
    <row r="378" spans="12:152" s="73" customFormat="1" ht="13.5" x14ac:dyDescent="0.3">
      <c r="L378" s="74"/>
      <c r="N378" s="74">
        <v>2.6599999999999999E-9</v>
      </c>
      <c r="O378" s="74">
        <v>0.18324709350999999</v>
      </c>
      <c r="P378" s="74">
        <v>2168.7604822826002</v>
      </c>
      <c r="Q378" s="73">
        <f t="shared" si="244"/>
        <v>-1.754538233493934E-9</v>
      </c>
      <c r="R378" s="73">
        <f t="shared" si="245"/>
        <v>-1.7546270417717934E-9</v>
      </c>
      <c r="S378" s="73">
        <f t="shared" si="246"/>
        <v>-1.7546270492281793E-9</v>
      </c>
      <c r="T378" s="73">
        <f t="shared" si="247"/>
        <v>-1.7546270492288043E-9</v>
      </c>
      <c r="V378" s="74">
        <v>2.8000000000000002E-10</v>
      </c>
      <c r="W378" s="74">
        <v>5.0708896170999997</v>
      </c>
      <c r="X378" s="74">
        <v>26237.466338708698</v>
      </c>
      <c r="Y378" s="73">
        <f t="shared" si="248"/>
        <v>-1.9125123705407406E-10</v>
      </c>
      <c r="Z378" s="73">
        <f t="shared" si="249"/>
        <v>-1.9136111050318866E-10</v>
      </c>
      <c r="AA378" s="73">
        <f t="shared" si="250"/>
        <v>-1.9136111972605846E-10</v>
      </c>
      <c r="AB378" s="73">
        <f t="shared" si="251"/>
        <v>-1.9136111972684855E-10</v>
      </c>
      <c r="AD378" s="74">
        <v>9.9999999999999994E-12</v>
      </c>
      <c r="AE378" s="74">
        <v>0.48535289274999999</v>
      </c>
      <c r="AF378" s="74">
        <v>52698.383701242099</v>
      </c>
      <c r="AG378" s="73">
        <f t="shared" si="252"/>
        <v>-3.1740289363238414E-12</v>
      </c>
      <c r="AH378" s="73">
        <f t="shared" si="253"/>
        <v>-3.1637915332070104E-12</v>
      </c>
      <c r="AI378" s="73">
        <f t="shared" si="254"/>
        <v>-3.1637906734997987E-12</v>
      </c>
      <c r="AJ378" s="73">
        <f t="shared" si="255"/>
        <v>-3.1637906734264631E-12</v>
      </c>
      <c r="AL378" s="74"/>
      <c r="AM378" s="74"/>
      <c r="AN378" s="74"/>
      <c r="AT378" s="74"/>
      <c r="AU378" s="74"/>
      <c r="AV378" s="74"/>
      <c r="BB378" s="74"/>
      <c r="BC378" s="74"/>
      <c r="BD378" s="74"/>
      <c r="BJ378" s="74">
        <v>5.7999999999999996E-10</v>
      </c>
      <c r="BK378" s="74">
        <v>1.6381016802199999</v>
      </c>
      <c r="BL378" s="74">
        <v>51013.331578740501</v>
      </c>
      <c r="BM378" s="73">
        <f t="shared" si="256"/>
        <v>3.9955794188836663E-10</v>
      </c>
      <c r="BN378" s="73">
        <f t="shared" si="257"/>
        <v>3.9999700252215417E-10</v>
      </c>
      <c r="BO378" s="73">
        <f t="shared" si="258"/>
        <v>3.9999703936822758E-10</v>
      </c>
      <c r="BP378" s="73">
        <f t="shared" si="259"/>
        <v>3.9999703937133127E-10</v>
      </c>
      <c r="BR378" s="74">
        <v>6E-11</v>
      </c>
      <c r="BS378" s="74">
        <v>0.55702386569999995</v>
      </c>
      <c r="BT378" s="74">
        <v>204151.27163553401</v>
      </c>
      <c r="BU378" s="73">
        <f t="shared" si="260"/>
        <v>2.3893081862648575E-11</v>
      </c>
      <c r="BV378" s="73">
        <f t="shared" si="261"/>
        <v>2.3662738484393315E-11</v>
      </c>
      <c r="BW378" s="73">
        <f t="shared" si="262"/>
        <v>2.3662719126865248E-11</v>
      </c>
      <c r="BX378" s="73">
        <f t="shared" si="263"/>
        <v>2.3662719125210408E-11</v>
      </c>
      <c r="BZ378" s="74"/>
      <c r="CA378" s="74"/>
      <c r="CB378" s="74"/>
      <c r="CH378" s="74"/>
      <c r="CI378" s="74"/>
      <c r="CJ378" s="74"/>
      <c r="CP378" s="74"/>
      <c r="CQ378" s="74"/>
      <c r="CR378" s="74"/>
      <c r="CX378" s="74"/>
      <c r="CY378" s="74"/>
      <c r="CZ378" s="74"/>
      <c r="DF378" s="74">
        <v>3E-10</v>
      </c>
      <c r="DG378" s="74">
        <v>2.3306109213999999</v>
      </c>
      <c r="DH378" s="74">
        <v>1478.8665740644001</v>
      </c>
      <c r="DI378" s="73">
        <f t="shared" si="264"/>
        <v>1.0380733261585897E-10</v>
      </c>
      <c r="DJ378" s="73">
        <f t="shared" si="265"/>
        <v>1.0381585826932288E-10</v>
      </c>
      <c r="DK378" s="73">
        <f t="shared" si="266"/>
        <v>1.0381585898515025E-10</v>
      </c>
      <c r="DL378" s="73">
        <f t="shared" si="267"/>
        <v>1.0381585898521025E-10</v>
      </c>
      <c r="DN378" s="74">
        <v>5.0000000000000002E-11</v>
      </c>
      <c r="DO378" s="74">
        <v>4.3442901055999998</v>
      </c>
      <c r="DP378" s="74">
        <v>32132.131722949602</v>
      </c>
      <c r="DQ378" s="73">
        <f t="shared" si="268"/>
        <v>7.1209469798092799E-13</v>
      </c>
      <c r="DR378" s="73">
        <f t="shared" si="269"/>
        <v>6.79191347680358E-13</v>
      </c>
      <c r="DS378" s="73">
        <f t="shared" si="270"/>
        <v>6.7918858503247919E-13</v>
      </c>
      <c r="DT378" s="73">
        <f t="shared" si="271"/>
        <v>6.7918858479944266E-13</v>
      </c>
      <c r="DV378" s="74"/>
      <c r="DW378" s="74"/>
      <c r="DX378" s="74"/>
      <c r="ED378" s="74"/>
      <c r="EE378" s="74"/>
      <c r="EF378" s="74"/>
      <c r="EL378" s="74"/>
      <c r="EM378" s="74"/>
      <c r="EN378" s="74"/>
      <c r="ET378" s="74"/>
      <c r="EU378" s="74"/>
      <c r="EV378" s="74"/>
    </row>
    <row r="379" spans="12:152" s="73" customFormat="1" ht="13.5" x14ac:dyDescent="0.3">
      <c r="L379" s="74"/>
      <c r="N379" s="74">
        <v>2.2600000000000001E-9</v>
      </c>
      <c r="O379" s="74">
        <v>4.8570118411300003</v>
      </c>
      <c r="P379" s="74">
        <v>156100.82065856899</v>
      </c>
      <c r="Q379" s="73">
        <f t="shared" si="244"/>
        <v>-5.647130304323439E-10</v>
      </c>
      <c r="R379" s="73">
        <f t="shared" si="245"/>
        <v>-5.5771356335533384E-10</v>
      </c>
      <c r="S379" s="73">
        <f t="shared" si="246"/>
        <v>-5.5771297542566936E-10</v>
      </c>
      <c r="T379" s="73">
        <f t="shared" si="247"/>
        <v>-5.5771297537587216E-10</v>
      </c>
      <c r="V379" s="74">
        <v>2.8000000000000002E-10</v>
      </c>
      <c r="W379" s="74">
        <v>5.3338283502500001</v>
      </c>
      <c r="X379" s="74">
        <v>107794.187511262</v>
      </c>
      <c r="Y379" s="73">
        <f t="shared" si="248"/>
        <v>-2.7983290802505231E-10</v>
      </c>
      <c r="Z379" s="73">
        <f t="shared" si="249"/>
        <v>-2.7981087222039703E-10</v>
      </c>
      <c r="AA379" s="73">
        <f t="shared" si="250"/>
        <v>-2.7981087031296041E-10</v>
      </c>
      <c r="AB379" s="73">
        <f t="shared" si="251"/>
        <v>-2.7981087031279896E-10</v>
      </c>
      <c r="AD379" s="74">
        <v>9.9999999999999994E-12</v>
      </c>
      <c r="AE379" s="74">
        <v>6.2294085523299998</v>
      </c>
      <c r="AF379" s="74">
        <v>111590.28815789599</v>
      </c>
      <c r="AG379" s="73">
        <f t="shared" si="252"/>
        <v>-9.5081115268189565E-12</v>
      </c>
      <c r="AH379" s="73">
        <f t="shared" si="253"/>
        <v>-9.5010065888448416E-12</v>
      </c>
      <c r="AI379" s="73">
        <f t="shared" si="254"/>
        <v>-9.5010059902152775E-12</v>
      </c>
      <c r="AJ379" s="73">
        <f t="shared" si="255"/>
        <v>-9.5010059901649197E-12</v>
      </c>
      <c r="AL379" s="74"/>
      <c r="AM379" s="74"/>
      <c r="AN379" s="74"/>
      <c r="AT379" s="74"/>
      <c r="AU379" s="74"/>
      <c r="AV379" s="74"/>
      <c r="BB379" s="74"/>
      <c r="BC379" s="74"/>
      <c r="BD379" s="74"/>
      <c r="BJ379" s="74">
        <v>5.7999999999999996E-10</v>
      </c>
      <c r="BK379" s="74">
        <v>4.2828685859400002</v>
      </c>
      <c r="BL379" s="74">
        <v>77410.513042970502</v>
      </c>
      <c r="BM379" s="73">
        <f t="shared" si="256"/>
        <v>1.3045999238083468E-10</v>
      </c>
      <c r="BN379" s="73">
        <f t="shared" si="257"/>
        <v>1.2956379051107209E-10</v>
      </c>
      <c r="BO379" s="73">
        <f t="shared" si="258"/>
        <v>1.2956371525035849E-10</v>
      </c>
      <c r="BP379" s="73">
        <f t="shared" si="259"/>
        <v>1.2956371524405984E-10</v>
      </c>
      <c r="BR379" s="74">
        <v>5.0000000000000002E-11</v>
      </c>
      <c r="BS379" s="74">
        <v>1.55562437906</v>
      </c>
      <c r="BT379" s="74">
        <v>26294.0886900113</v>
      </c>
      <c r="BU379" s="73">
        <f t="shared" si="260"/>
        <v>1.022413680184118E-11</v>
      </c>
      <c r="BV379" s="73">
        <f t="shared" si="261"/>
        <v>1.0250494130595208E-11</v>
      </c>
      <c r="BW379" s="73">
        <f t="shared" si="262"/>
        <v>1.0250496343486068E-11</v>
      </c>
      <c r="BX379" s="73">
        <f t="shared" si="263"/>
        <v>1.0250496343672449E-11</v>
      </c>
      <c r="BZ379" s="74"/>
      <c r="CA379" s="74"/>
      <c r="CB379" s="74"/>
      <c r="CH379" s="74"/>
      <c r="CI379" s="74"/>
      <c r="CJ379" s="74"/>
      <c r="CP379" s="74"/>
      <c r="CQ379" s="74"/>
      <c r="CR379" s="74"/>
      <c r="CX379" s="74"/>
      <c r="CY379" s="74"/>
      <c r="CZ379" s="74"/>
      <c r="DF379" s="74">
        <v>3.1999999999999998E-10</v>
      </c>
      <c r="DG379" s="74">
        <v>2.7124428006599999</v>
      </c>
      <c r="DH379" s="74">
        <v>25780.345520604598</v>
      </c>
      <c r="DI379" s="73">
        <f t="shared" si="264"/>
        <v>2.8663700035216876E-10</v>
      </c>
      <c r="DJ379" s="73">
        <f t="shared" si="265"/>
        <v>2.8671208086792675E-10</v>
      </c>
      <c r="DK379" s="73">
        <f t="shared" si="266"/>
        <v>2.8671208716847343E-10</v>
      </c>
      <c r="DL379" s="73">
        <f t="shared" si="267"/>
        <v>2.8671208716900665E-10</v>
      </c>
      <c r="DN379" s="74">
        <v>3.9999999999999998E-11</v>
      </c>
      <c r="DO379" s="74">
        <v>2.9212557902</v>
      </c>
      <c r="DP379" s="74">
        <v>78417.488235207304</v>
      </c>
      <c r="DQ379" s="73">
        <f t="shared" si="268"/>
        <v>1.8737383137146917E-11</v>
      </c>
      <c r="DR379" s="73">
        <f t="shared" si="269"/>
        <v>1.879412009660097E-11</v>
      </c>
      <c r="DS379" s="73">
        <f t="shared" si="270"/>
        <v>1.8794124858313652E-11</v>
      </c>
      <c r="DT379" s="73">
        <f t="shared" si="271"/>
        <v>1.8794124858723106E-11</v>
      </c>
      <c r="DV379" s="74"/>
      <c r="DW379" s="74"/>
      <c r="DX379" s="74"/>
      <c r="ED379" s="74"/>
      <c r="EE379" s="74"/>
      <c r="EF379" s="74"/>
      <c r="EL379" s="74"/>
      <c r="EM379" s="74"/>
      <c r="EN379" s="74"/>
      <c r="ET379" s="74"/>
      <c r="EU379" s="74"/>
      <c r="EV379" s="74"/>
    </row>
    <row r="380" spans="12:152" s="73" customFormat="1" ht="13.5" x14ac:dyDescent="0.3">
      <c r="L380" s="74"/>
      <c r="N380" s="74">
        <v>2.28E-9</v>
      </c>
      <c r="O380" s="74">
        <v>2.1979988829799999</v>
      </c>
      <c r="P380" s="74">
        <v>50696.939709083897</v>
      </c>
      <c r="Q380" s="73">
        <f t="shared" si="244"/>
        <v>-1.8470219096464423E-9</v>
      </c>
      <c r="R380" s="73">
        <f t="shared" si="245"/>
        <v>-1.8456328622141492E-9</v>
      </c>
      <c r="S380" s="73">
        <f t="shared" si="246"/>
        <v>-1.8456327455034082E-9</v>
      </c>
      <c r="T380" s="73">
        <f t="shared" si="247"/>
        <v>-1.8456327454935159E-9</v>
      </c>
      <c r="V380" s="74">
        <v>3E-10</v>
      </c>
      <c r="W380" s="74">
        <v>3.8608075741099999</v>
      </c>
      <c r="X380" s="74">
        <v>207643.84320240401</v>
      </c>
      <c r="Y380" s="73">
        <f t="shared" si="248"/>
        <v>-2.0428930191302922E-10</v>
      </c>
      <c r="Z380" s="73">
        <f t="shared" si="249"/>
        <v>-2.0335310241432572E-10</v>
      </c>
      <c r="AA380" s="73">
        <f t="shared" si="250"/>
        <v>-2.0335302365441603E-10</v>
      </c>
      <c r="AB380" s="73">
        <f t="shared" si="251"/>
        <v>-2.0335302364779623E-10</v>
      </c>
      <c r="AD380" s="74">
        <v>9.9999999999999994E-12</v>
      </c>
      <c r="AE380" s="74">
        <v>0.16055219324</v>
      </c>
      <c r="AF380" s="74">
        <v>105307.21230790501</v>
      </c>
      <c r="AG380" s="73">
        <f t="shared" si="252"/>
        <v>4.7904393613402582E-13</v>
      </c>
      <c r="AH380" s="73">
        <f t="shared" si="253"/>
        <v>5.0058707844408585E-13</v>
      </c>
      <c r="AI380" s="73">
        <f t="shared" si="254"/>
        <v>5.0058888715264044E-13</v>
      </c>
      <c r="AJ380" s="73">
        <f t="shared" si="255"/>
        <v>5.0058888730706068E-13</v>
      </c>
      <c r="AL380" s="74"/>
      <c r="AM380" s="74"/>
      <c r="AN380" s="74"/>
      <c r="AT380" s="74"/>
      <c r="AU380" s="74"/>
      <c r="AV380" s="74"/>
      <c r="BB380" s="74"/>
      <c r="BC380" s="74"/>
      <c r="BD380" s="74"/>
      <c r="BJ380" s="74">
        <v>6.6E-10</v>
      </c>
      <c r="BK380" s="74">
        <v>0.61313044186999999</v>
      </c>
      <c r="BL380" s="74">
        <v>51639.001771052899</v>
      </c>
      <c r="BM380" s="73">
        <f t="shared" si="256"/>
        <v>-5.7172276995328105E-10</v>
      </c>
      <c r="BN380" s="73">
        <f t="shared" si="257"/>
        <v>-5.7207121381935002E-10</v>
      </c>
      <c r="BO380" s="73">
        <f t="shared" si="258"/>
        <v>-5.7207124304851171E-10</v>
      </c>
      <c r="BP380" s="73">
        <f t="shared" si="259"/>
        <v>-5.7207124305101879E-10</v>
      </c>
      <c r="BR380" s="74">
        <v>6E-11</v>
      </c>
      <c r="BS380" s="74">
        <v>2.0583918300500001</v>
      </c>
      <c r="BT380" s="74">
        <v>130652.81480330801</v>
      </c>
      <c r="BU380" s="73">
        <f t="shared" si="260"/>
        <v>5.5469257447322914E-11</v>
      </c>
      <c r="BV380" s="73">
        <f t="shared" si="261"/>
        <v>5.5530266915265434E-11</v>
      </c>
      <c r="BW380" s="73">
        <f t="shared" si="262"/>
        <v>5.5530272021046276E-11</v>
      </c>
      <c r="BX380" s="73">
        <f t="shared" si="263"/>
        <v>5.5530272021480294E-11</v>
      </c>
      <c r="BZ380" s="74"/>
      <c r="CA380" s="74"/>
      <c r="CB380" s="74"/>
      <c r="CH380" s="74"/>
      <c r="CI380" s="74"/>
      <c r="CJ380" s="74"/>
      <c r="CP380" s="74"/>
      <c r="CQ380" s="74"/>
      <c r="CR380" s="74"/>
      <c r="CX380" s="74"/>
      <c r="CY380" s="74"/>
      <c r="CZ380" s="74"/>
      <c r="DF380" s="74">
        <v>3.1999999999999998E-10</v>
      </c>
      <c r="DG380" s="74">
        <v>3.8041146042</v>
      </c>
      <c r="DH380" s="74">
        <v>157483.018591053</v>
      </c>
      <c r="DI380" s="73">
        <f t="shared" si="264"/>
        <v>-1.0731373820906853E-10</v>
      </c>
      <c r="DJ380" s="73">
        <f t="shared" si="265"/>
        <v>-1.082855884494058E-10</v>
      </c>
      <c r="DK380" s="73">
        <f t="shared" si="266"/>
        <v>-1.0828567000073728E-10</v>
      </c>
      <c r="DL380" s="73">
        <f t="shared" si="267"/>
        <v>-1.0828567000772095E-10</v>
      </c>
      <c r="DN380" s="74">
        <v>3.9999999999999998E-11</v>
      </c>
      <c r="DO380" s="74">
        <v>5.9960186884200004</v>
      </c>
      <c r="DP380" s="74">
        <v>121335.608713753</v>
      </c>
      <c r="DQ380" s="73">
        <f t="shared" si="268"/>
        <v>-3.1734046473223391E-11</v>
      </c>
      <c r="DR380" s="73">
        <f t="shared" si="269"/>
        <v>-3.179446438877784E-11</v>
      </c>
      <c r="DS380" s="73">
        <f t="shared" si="270"/>
        <v>-3.1794469453348577E-11</v>
      </c>
      <c r="DT380" s="73">
        <f t="shared" si="271"/>
        <v>-3.179446945377904E-11</v>
      </c>
      <c r="DV380" s="74"/>
      <c r="DW380" s="74"/>
      <c r="DX380" s="74"/>
      <c r="ED380" s="74"/>
      <c r="EE380" s="74"/>
      <c r="EF380" s="74"/>
      <c r="EL380" s="74"/>
      <c r="EM380" s="74"/>
      <c r="EN380" s="74"/>
      <c r="ET380" s="74"/>
      <c r="EU380" s="74"/>
      <c r="EV380" s="74"/>
    </row>
    <row r="381" spans="12:152" s="73" customFormat="1" ht="13.5" x14ac:dyDescent="0.3">
      <c r="L381" s="74"/>
      <c r="N381" s="74">
        <v>2.3100000000000001E-9</v>
      </c>
      <c r="O381" s="74">
        <v>1.49522976308</v>
      </c>
      <c r="P381" s="74">
        <v>104331.942805396</v>
      </c>
      <c r="Q381" s="73">
        <f t="shared" si="244"/>
        <v>2.1127029126673956E-9</v>
      </c>
      <c r="R381" s="73">
        <f t="shared" si="245"/>
        <v>2.1107019359646301E-9</v>
      </c>
      <c r="S381" s="73">
        <f t="shared" si="246"/>
        <v>2.1107017675535848E-9</v>
      </c>
      <c r="T381" s="73">
        <f t="shared" si="247"/>
        <v>2.1107017675394991E-9</v>
      </c>
      <c r="V381" s="74">
        <v>2.8000000000000002E-10</v>
      </c>
      <c r="W381" s="74">
        <v>4.8189740354300001</v>
      </c>
      <c r="X381" s="74">
        <v>170049.17029103599</v>
      </c>
      <c r="Y381" s="73">
        <f t="shared" si="248"/>
        <v>-1.50501431649739E-10</v>
      </c>
      <c r="Z381" s="73">
        <f t="shared" si="249"/>
        <v>-1.4967815108666293E-10</v>
      </c>
      <c r="AA381" s="73">
        <f t="shared" si="250"/>
        <v>-1.4967808188602946E-10</v>
      </c>
      <c r="AB381" s="73">
        <f t="shared" si="251"/>
        <v>-1.4967808188011096E-10</v>
      </c>
      <c r="AD381" s="74">
        <v>9.9999999999999994E-12</v>
      </c>
      <c r="AE381" s="74">
        <v>2.1979577204199998</v>
      </c>
      <c r="AF381" s="74">
        <v>29428.515568274001</v>
      </c>
      <c r="AG381" s="73">
        <f t="shared" si="252"/>
        <v>-8.819337986755978E-12</v>
      </c>
      <c r="AH381" s="73">
        <f t="shared" si="253"/>
        <v>-8.8164951577561635E-12</v>
      </c>
      <c r="AI381" s="73">
        <f t="shared" si="254"/>
        <v>-8.8164949189319873E-12</v>
      </c>
      <c r="AJ381" s="73">
        <f t="shared" si="255"/>
        <v>-8.8164949189116003E-12</v>
      </c>
      <c r="AL381" s="74"/>
      <c r="AM381" s="74"/>
      <c r="AN381" s="74"/>
      <c r="AT381" s="74"/>
      <c r="AU381" s="74"/>
      <c r="AV381" s="74"/>
      <c r="BB381" s="74"/>
      <c r="BC381" s="74"/>
      <c r="BD381" s="74"/>
      <c r="BJ381" s="74">
        <v>5.7E-10</v>
      </c>
      <c r="BK381" s="74">
        <v>3.1565742017199998</v>
      </c>
      <c r="BL381" s="74">
        <v>104275.346495021</v>
      </c>
      <c r="BM381" s="73">
        <f t="shared" si="256"/>
        <v>5.4001337822656431E-10</v>
      </c>
      <c r="BN381" s="73">
        <f t="shared" si="257"/>
        <v>5.4040180298720207E-10</v>
      </c>
      <c r="BO381" s="73">
        <f t="shared" si="258"/>
        <v>5.4040183549666139E-10</v>
      </c>
      <c r="BP381" s="73">
        <f t="shared" si="259"/>
        <v>5.4040183549942314E-10</v>
      </c>
      <c r="BR381" s="74">
        <v>5.0000000000000002E-11</v>
      </c>
      <c r="BS381" s="74">
        <v>5.5809440795900001</v>
      </c>
      <c r="BT381" s="74">
        <v>130435.634372512</v>
      </c>
      <c r="BU381" s="73">
        <f t="shared" si="260"/>
        <v>4.6316650025192949E-11</v>
      </c>
      <c r="BV381" s="73">
        <f t="shared" si="261"/>
        <v>4.6366804725004828E-11</v>
      </c>
      <c r="BW381" s="73">
        <f t="shared" si="262"/>
        <v>4.6366808922201676E-11</v>
      </c>
      <c r="BX381" s="73">
        <f t="shared" si="263"/>
        <v>4.6366808922559057E-11</v>
      </c>
      <c r="BZ381" s="74"/>
      <c r="CA381" s="74"/>
      <c r="CB381" s="74"/>
      <c r="CH381" s="74"/>
      <c r="CI381" s="74"/>
      <c r="CJ381" s="74"/>
      <c r="CP381" s="74"/>
      <c r="CQ381" s="74"/>
      <c r="CR381" s="74"/>
      <c r="CX381" s="74"/>
      <c r="CY381" s="74"/>
      <c r="CZ381" s="74"/>
      <c r="DF381" s="74">
        <v>3E-10</v>
      </c>
      <c r="DG381" s="74">
        <v>0.37624991561999999</v>
      </c>
      <c r="DH381" s="74">
        <v>26421.7590823436</v>
      </c>
      <c r="DI381" s="73">
        <f t="shared" si="264"/>
        <v>-1.9056741447048341E-10</v>
      </c>
      <c r="DJ381" s="73">
        <f t="shared" si="265"/>
        <v>-1.9044199826678624E-10</v>
      </c>
      <c r="DK381" s="73">
        <f t="shared" si="266"/>
        <v>-1.9044198773424773E-10</v>
      </c>
      <c r="DL381" s="73">
        <f t="shared" si="267"/>
        <v>-1.9044198773335171E-10</v>
      </c>
      <c r="DN381" s="74">
        <v>5.0000000000000002E-11</v>
      </c>
      <c r="DO381" s="74">
        <v>3.13172791066</v>
      </c>
      <c r="DP381" s="74">
        <v>61279.713277265997</v>
      </c>
      <c r="DQ381" s="73">
        <f t="shared" si="268"/>
        <v>4.1378142962521446E-11</v>
      </c>
      <c r="DR381" s="73">
        <f t="shared" si="269"/>
        <v>4.1342880518908807E-11</v>
      </c>
      <c r="DS381" s="73">
        <f t="shared" si="270"/>
        <v>4.1342877555468334E-11</v>
      </c>
      <c r="DT381" s="73">
        <f t="shared" si="271"/>
        <v>4.1342877555215773E-11</v>
      </c>
      <c r="DV381" s="74"/>
      <c r="DW381" s="74"/>
      <c r="DX381" s="74"/>
      <c r="ED381" s="74"/>
      <c r="EE381" s="74"/>
      <c r="EF381" s="74"/>
      <c r="EL381" s="74"/>
      <c r="EM381" s="74"/>
      <c r="EN381" s="74"/>
      <c r="ET381" s="74"/>
      <c r="EU381" s="74"/>
      <c r="EV381" s="74"/>
    </row>
    <row r="382" spans="12:152" s="73" customFormat="1" ht="13.5" x14ac:dyDescent="0.3">
      <c r="L382" s="74"/>
      <c r="N382" s="74">
        <v>2.45E-9</v>
      </c>
      <c r="O382" s="74">
        <v>4.6864286126300003</v>
      </c>
      <c r="P382" s="74">
        <v>5327.4761083827998</v>
      </c>
      <c r="Q382" s="73">
        <f t="shared" si="244"/>
        <v>-2.4355795369173038E-9</v>
      </c>
      <c r="R382" s="73">
        <f t="shared" si="245"/>
        <v>-2.4356084852999049E-9</v>
      </c>
      <c r="S382" s="73">
        <f t="shared" si="246"/>
        <v>-2.4356084877292533E-9</v>
      </c>
      <c r="T382" s="73">
        <f t="shared" si="247"/>
        <v>-2.4356084877294568E-9</v>
      </c>
      <c r="V382" s="74">
        <v>3.1000000000000002E-10</v>
      </c>
      <c r="W382" s="74">
        <v>1.9098985175900001</v>
      </c>
      <c r="X382" s="74">
        <v>26308.315784013001</v>
      </c>
      <c r="Y382" s="73">
        <f t="shared" si="248"/>
        <v>-1.1481658493762237E-10</v>
      </c>
      <c r="Z382" s="73">
        <f t="shared" si="249"/>
        <v>-1.1466140538739938E-10</v>
      </c>
      <c r="AA382" s="73">
        <f t="shared" si="250"/>
        <v>-1.1466139235681338E-10</v>
      </c>
      <c r="AB382" s="73">
        <f t="shared" si="251"/>
        <v>-1.1466139235571646E-10</v>
      </c>
      <c r="AD382" s="74">
        <v>9.9999999999999994E-12</v>
      </c>
      <c r="AE382" s="74">
        <v>5.0978350352600001</v>
      </c>
      <c r="AF382" s="74">
        <v>102232.848705918</v>
      </c>
      <c r="AG382" s="73">
        <f t="shared" si="252"/>
        <v>8.7325095824771187E-12</v>
      </c>
      <c r="AH382" s="73">
        <f t="shared" si="253"/>
        <v>8.7426935606630684E-12</v>
      </c>
      <c r="AI382" s="73">
        <f t="shared" si="254"/>
        <v>8.7426944141218923E-12</v>
      </c>
      <c r="AJ382" s="73">
        <f t="shared" si="255"/>
        <v>8.7426944141936373E-12</v>
      </c>
      <c r="AL382" s="74"/>
      <c r="AM382" s="74"/>
      <c r="AN382" s="74"/>
      <c r="AT382" s="74"/>
      <c r="AU382" s="74"/>
      <c r="AV382" s="74"/>
      <c r="BB382" s="74"/>
      <c r="BC382" s="74"/>
      <c r="BD382" s="74"/>
      <c r="BJ382" s="74">
        <v>5.7999999999999996E-10</v>
      </c>
      <c r="BK382" s="74">
        <v>4.41262101447</v>
      </c>
      <c r="BL382" s="74">
        <v>26720.686880887301</v>
      </c>
      <c r="BM382" s="73">
        <f t="shared" si="256"/>
        <v>8.9567167892525458E-11</v>
      </c>
      <c r="BN382" s="73">
        <f t="shared" si="257"/>
        <v>8.9253532087008568E-11</v>
      </c>
      <c r="BO382" s="73">
        <f t="shared" si="258"/>
        <v>8.9253505752379771E-11</v>
      </c>
      <c r="BP382" s="73">
        <f t="shared" si="259"/>
        <v>8.9253505750131985E-11</v>
      </c>
      <c r="BR382" s="74">
        <v>5.0000000000000002E-11</v>
      </c>
      <c r="BS382" s="74">
        <v>1.47580092631</v>
      </c>
      <c r="BT382" s="74">
        <v>78114.146227587902</v>
      </c>
      <c r="BU382" s="73">
        <f t="shared" si="260"/>
        <v>2.7260382905265741E-11</v>
      </c>
      <c r="BV382" s="73">
        <f t="shared" si="261"/>
        <v>2.7327409339782106E-11</v>
      </c>
      <c r="BW382" s="73">
        <f t="shared" si="262"/>
        <v>2.7327414964520965E-11</v>
      </c>
      <c r="BX382" s="73">
        <f t="shared" si="263"/>
        <v>2.7327414964996988E-11</v>
      </c>
      <c r="BZ382" s="74"/>
      <c r="CA382" s="74"/>
      <c r="CB382" s="74"/>
      <c r="CH382" s="74"/>
      <c r="CI382" s="74"/>
      <c r="CJ382" s="74"/>
      <c r="CP382" s="74"/>
      <c r="CQ382" s="74"/>
      <c r="CR382" s="74"/>
      <c r="CX382" s="74"/>
      <c r="CY382" s="74"/>
      <c r="CZ382" s="74"/>
      <c r="DF382" s="74">
        <v>2.8999999999999998E-10</v>
      </c>
      <c r="DG382" s="74">
        <v>5.8251343357599996</v>
      </c>
      <c r="DH382" s="74">
        <v>104344.49901929501</v>
      </c>
      <c r="DI382" s="73">
        <f t="shared" si="264"/>
        <v>-1.6251178749744873E-10</v>
      </c>
      <c r="DJ382" s="73">
        <f t="shared" si="265"/>
        <v>-1.6302474064584274E-10</v>
      </c>
      <c r="DK382" s="73">
        <f t="shared" si="266"/>
        <v>-1.6302478368319507E-10</v>
      </c>
      <c r="DL382" s="73">
        <f t="shared" si="267"/>
        <v>-1.6302478368684877E-10</v>
      </c>
      <c r="DN382" s="74">
        <v>5.0000000000000002E-11</v>
      </c>
      <c r="DO382" s="74">
        <v>2.13824746365</v>
      </c>
      <c r="DP382" s="74">
        <v>39609.654583165597</v>
      </c>
      <c r="DQ382" s="73">
        <f t="shared" si="268"/>
        <v>-6.1432931866294699E-12</v>
      </c>
      <c r="DR382" s="73">
        <f t="shared" si="269"/>
        <v>-6.1835480882762985E-12</v>
      </c>
      <c r="DS382" s="73">
        <f t="shared" si="270"/>
        <v>-6.1835514679891684E-12</v>
      </c>
      <c r="DT382" s="73">
        <f t="shared" si="271"/>
        <v>-6.1835514682768439E-12</v>
      </c>
      <c r="DV382" s="74"/>
      <c r="DW382" s="74"/>
      <c r="DX382" s="74"/>
      <c r="ED382" s="74"/>
      <c r="EE382" s="74"/>
      <c r="EF382" s="74"/>
      <c r="EL382" s="74"/>
      <c r="EM382" s="74"/>
      <c r="EN382" s="74"/>
      <c r="ET382" s="74"/>
      <c r="EU382" s="74"/>
      <c r="EV382" s="74"/>
    </row>
    <row r="383" spans="12:152" s="73" customFormat="1" ht="13.5" x14ac:dyDescent="0.3">
      <c r="L383" s="74"/>
      <c r="N383" s="74">
        <v>2.81E-9</v>
      </c>
      <c r="O383" s="74">
        <v>1.63579312063</v>
      </c>
      <c r="P383" s="74">
        <v>51219.5171271777</v>
      </c>
      <c r="Q383" s="73">
        <f t="shared" si="244"/>
        <v>-1.480753347313108E-9</v>
      </c>
      <c r="R383" s="73">
        <f t="shared" si="245"/>
        <v>-1.4832579354361398E-9</v>
      </c>
      <c r="S383" s="73">
        <f t="shared" si="246"/>
        <v>-1.4832581456581181E-9</v>
      </c>
      <c r="T383" s="73">
        <f t="shared" si="247"/>
        <v>-1.4832581456757547E-9</v>
      </c>
      <c r="V383" s="74">
        <v>3.4999999999999998E-10</v>
      </c>
      <c r="W383" s="74">
        <v>1.26114015069</v>
      </c>
      <c r="X383" s="74">
        <v>97112.936974696699</v>
      </c>
      <c r="Y383" s="73">
        <f t="shared" si="248"/>
        <v>3.1808149294705597E-11</v>
      </c>
      <c r="Z383" s="73">
        <f t="shared" si="249"/>
        <v>3.2501378945670388E-11</v>
      </c>
      <c r="AA383" s="73">
        <f t="shared" si="250"/>
        <v>3.2501437145269666E-11</v>
      </c>
      <c r="AB383" s="73">
        <f t="shared" si="251"/>
        <v>3.2501437150182356E-11</v>
      </c>
      <c r="AD383" s="74">
        <v>9.9999999999999994E-12</v>
      </c>
      <c r="AE383" s="74">
        <v>0.61014627166000002</v>
      </c>
      <c r="AF383" s="74">
        <v>25668.418497699</v>
      </c>
      <c r="AG383" s="73">
        <f t="shared" si="252"/>
        <v>-9.4989114064162958E-12</v>
      </c>
      <c r="AH383" s="73">
        <f t="shared" si="253"/>
        <v>-9.497266728187026E-12</v>
      </c>
      <c r="AI383" s="73">
        <f t="shared" si="254"/>
        <v>-9.4972665899862889E-12</v>
      </c>
      <c r="AJ383" s="73">
        <f t="shared" si="255"/>
        <v>-9.4972665899745435E-12</v>
      </c>
      <c r="AL383" s="74"/>
      <c r="AM383" s="74"/>
      <c r="AN383" s="74"/>
      <c r="AT383" s="74"/>
      <c r="AU383" s="74"/>
      <c r="AV383" s="74"/>
      <c r="BB383" s="74"/>
      <c r="BC383" s="74"/>
      <c r="BD383" s="74"/>
      <c r="BJ383" s="74">
        <v>7.5E-10</v>
      </c>
      <c r="BK383" s="74">
        <v>0.13973480485000001</v>
      </c>
      <c r="BL383" s="74">
        <v>1581.9593482830001</v>
      </c>
      <c r="BM383" s="73">
        <f t="shared" si="256"/>
        <v>5.7314248007385351E-10</v>
      </c>
      <c r="BN383" s="73">
        <f t="shared" si="257"/>
        <v>5.7315815388744338E-10</v>
      </c>
      <c r="BO383" s="73">
        <f t="shared" si="258"/>
        <v>5.731581552034226E-10</v>
      </c>
      <c r="BP383" s="73">
        <f t="shared" si="259"/>
        <v>5.7315815520353427E-10</v>
      </c>
      <c r="BR383" s="74">
        <v>6E-11</v>
      </c>
      <c r="BS383" s="74">
        <v>4.1019599830100004</v>
      </c>
      <c r="BT383" s="74">
        <v>51707.841292793899</v>
      </c>
      <c r="BU383" s="73">
        <f t="shared" si="260"/>
        <v>-2.4338516621912741E-11</v>
      </c>
      <c r="BV383" s="73">
        <f t="shared" si="261"/>
        <v>-2.4280420963222878E-11</v>
      </c>
      <c r="BW383" s="73">
        <f t="shared" si="262"/>
        <v>-2.4280416084243592E-11</v>
      </c>
      <c r="BX383" s="73">
        <f t="shared" si="263"/>
        <v>-2.4280416083831902E-11</v>
      </c>
      <c r="BZ383" s="74"/>
      <c r="CA383" s="74"/>
      <c r="CB383" s="74"/>
      <c r="CH383" s="74"/>
      <c r="CI383" s="74"/>
      <c r="CJ383" s="74"/>
      <c r="CP383" s="74"/>
      <c r="CQ383" s="74"/>
      <c r="CR383" s="74"/>
      <c r="CX383" s="74"/>
      <c r="CY383" s="74"/>
      <c r="CZ383" s="74"/>
      <c r="DF383" s="74">
        <v>3.1000000000000002E-10</v>
      </c>
      <c r="DG383" s="74">
        <v>6.0221569002099997</v>
      </c>
      <c r="DH383" s="74">
        <v>26198.1094627936</v>
      </c>
      <c r="DI383" s="73">
        <f t="shared" si="264"/>
        <v>-1.3200756185491784E-10</v>
      </c>
      <c r="DJ383" s="73">
        <f t="shared" si="265"/>
        <v>-1.3215805036372348E-10</v>
      </c>
      <c r="DK383" s="73">
        <f t="shared" si="266"/>
        <v>-1.3215806299744676E-10</v>
      </c>
      <c r="DL383" s="73">
        <f t="shared" si="267"/>
        <v>-1.3215806299851476E-10</v>
      </c>
      <c r="DN383" s="74">
        <v>5.0000000000000002E-11</v>
      </c>
      <c r="DO383" s="74">
        <v>5.68604378667</v>
      </c>
      <c r="DP383" s="74">
        <v>119116.851609566</v>
      </c>
      <c r="DQ383" s="73">
        <f t="shared" si="268"/>
        <v>2.1116845813207382E-11</v>
      </c>
      <c r="DR383" s="73">
        <f t="shared" si="269"/>
        <v>2.100620872853478E-11</v>
      </c>
      <c r="DS383" s="73">
        <f t="shared" si="270"/>
        <v>2.1006199433970709E-11</v>
      </c>
      <c r="DT383" s="73">
        <f t="shared" si="271"/>
        <v>2.1006199433176321E-11</v>
      </c>
      <c r="DV383" s="74"/>
      <c r="DW383" s="74"/>
      <c r="DX383" s="74"/>
      <c r="ED383" s="74"/>
      <c r="EE383" s="74"/>
      <c r="EF383" s="74"/>
      <c r="EL383" s="74"/>
      <c r="EM383" s="74"/>
      <c r="EN383" s="74"/>
      <c r="ET383" s="74"/>
      <c r="EU383" s="74"/>
      <c r="EV383" s="74"/>
    </row>
    <row r="384" spans="12:152" s="73" customFormat="1" ht="13.5" x14ac:dyDescent="0.3">
      <c r="L384" s="74"/>
      <c r="N384" s="74">
        <v>2.1900000000000001E-9</v>
      </c>
      <c r="O384" s="74">
        <v>5.7589355310299997</v>
      </c>
      <c r="P384" s="74">
        <v>78109.930614237703</v>
      </c>
      <c r="Q384" s="73">
        <f t="shared" si="244"/>
        <v>1.0430848184256148E-9</v>
      </c>
      <c r="R384" s="73">
        <f t="shared" si="245"/>
        <v>1.0400027588386906E-9</v>
      </c>
      <c r="S384" s="73">
        <f t="shared" si="246"/>
        <v>1.0400024999505521E-9</v>
      </c>
      <c r="T384" s="73">
        <f t="shared" si="247"/>
        <v>1.0400024999286413E-9</v>
      </c>
      <c r="V384" s="74">
        <v>2.8000000000000002E-10</v>
      </c>
      <c r="W384" s="74">
        <v>2.0114678856300001</v>
      </c>
      <c r="X384" s="74">
        <v>52698.383701242099</v>
      </c>
      <c r="Y384" s="73">
        <f t="shared" si="248"/>
        <v>-2.6922605065532877E-10</v>
      </c>
      <c r="Z384" s="73">
        <f t="shared" si="249"/>
        <v>-2.6930892341026013E-10</v>
      </c>
      <c r="AA384" s="73">
        <f t="shared" si="250"/>
        <v>-2.6930893035524648E-10</v>
      </c>
      <c r="AB384" s="73">
        <f t="shared" si="251"/>
        <v>-2.693089303558389E-10</v>
      </c>
      <c r="AD384" s="74">
        <v>9.9999999999999994E-12</v>
      </c>
      <c r="AE384" s="74">
        <v>5.6245977478600002</v>
      </c>
      <c r="AF384" s="74">
        <v>25565.3257234804</v>
      </c>
      <c r="AG384" s="73">
        <f t="shared" si="252"/>
        <v>9.9287169309504029E-12</v>
      </c>
      <c r="AH384" s="73">
        <f t="shared" si="253"/>
        <v>9.9280914660269701E-12</v>
      </c>
      <c r="AI384" s="73">
        <f t="shared" si="254"/>
        <v>9.9280914133973839E-12</v>
      </c>
      <c r="AJ384" s="73">
        <f t="shared" si="255"/>
        <v>9.9280914133928909E-12</v>
      </c>
      <c r="AL384" s="74"/>
      <c r="AM384" s="74"/>
      <c r="AN384" s="74"/>
      <c r="AT384" s="74"/>
      <c r="AU384" s="74"/>
      <c r="AV384" s="74"/>
      <c r="BB384" s="74"/>
      <c r="BC384" s="74"/>
      <c r="BD384" s="74"/>
      <c r="BJ384" s="74">
        <v>5.7E-10</v>
      </c>
      <c r="BK384" s="74">
        <v>0.41985749034999997</v>
      </c>
      <c r="BL384" s="74">
        <v>23439.448316101101</v>
      </c>
      <c r="BM384" s="73">
        <f t="shared" si="256"/>
        <v>-3.1360395716346398E-10</v>
      </c>
      <c r="BN384" s="73">
        <f t="shared" si="257"/>
        <v>-3.1383243063729056E-10</v>
      </c>
      <c r="BO384" s="73">
        <f t="shared" si="258"/>
        <v>-3.138324498173533E-10</v>
      </c>
      <c r="BP384" s="73">
        <f t="shared" si="259"/>
        <v>-3.1383244981897612E-10</v>
      </c>
      <c r="BR384" s="74">
        <v>5.0000000000000002E-11</v>
      </c>
      <c r="BS384" s="74">
        <v>5.4235609607999997</v>
      </c>
      <c r="BT384" s="74">
        <v>3340.6124266997999</v>
      </c>
      <c r="BU384" s="73">
        <f t="shared" si="260"/>
        <v>-4.9998054355191313E-11</v>
      </c>
      <c r="BV384" s="73">
        <f t="shared" si="261"/>
        <v>-4.9998024057666203E-11</v>
      </c>
      <c r="BW384" s="73">
        <f t="shared" si="262"/>
        <v>-4.9998024055112535E-11</v>
      </c>
      <c r="BX384" s="73">
        <f t="shared" si="263"/>
        <v>-4.9998024055112316E-11</v>
      </c>
      <c r="BZ384" s="74"/>
      <c r="CA384" s="74"/>
      <c r="CB384" s="74"/>
      <c r="CH384" s="74"/>
      <c r="CI384" s="74"/>
      <c r="CJ384" s="74"/>
      <c r="CP384" s="74"/>
      <c r="CQ384" s="74"/>
      <c r="CR384" s="74"/>
      <c r="CX384" s="74"/>
      <c r="CY384" s="74"/>
      <c r="CZ384" s="74"/>
      <c r="DF384" s="74">
        <v>4.0000000000000001E-10</v>
      </c>
      <c r="DG384" s="74">
        <v>1.0220125278800001</v>
      </c>
      <c r="DH384" s="74">
        <v>27819.025494506801</v>
      </c>
      <c r="DI384" s="73">
        <f t="shared" si="264"/>
        <v>3.5728218881579522E-10</v>
      </c>
      <c r="DJ384" s="73">
        <f t="shared" si="265"/>
        <v>3.5738461288575034E-10</v>
      </c>
      <c r="DK384" s="73">
        <f t="shared" si="266"/>
        <v>3.5738462148061857E-10</v>
      </c>
      <c r="DL384" s="73">
        <f t="shared" si="267"/>
        <v>3.5738462148134365E-10</v>
      </c>
      <c r="DN384" s="74">
        <v>3.9999999999999998E-11</v>
      </c>
      <c r="DO384" s="74">
        <v>2.7320259137499998</v>
      </c>
      <c r="DP384" s="74">
        <v>1692.1656695024001</v>
      </c>
      <c r="DQ384" s="73">
        <f t="shared" si="268"/>
        <v>1.4497186249250894E-11</v>
      </c>
      <c r="DR384" s="73">
        <f t="shared" si="269"/>
        <v>1.4495894139158362E-11</v>
      </c>
      <c r="DS384" s="73">
        <f t="shared" si="270"/>
        <v>1.4495894030669371E-11</v>
      </c>
      <c r="DT384" s="73">
        <f t="shared" si="271"/>
        <v>1.4495894030660231E-11</v>
      </c>
      <c r="DV384" s="74"/>
      <c r="DW384" s="74"/>
      <c r="DX384" s="74"/>
      <c r="ED384" s="74"/>
      <c r="EE384" s="74"/>
      <c r="EF384" s="74"/>
      <c r="EL384" s="74"/>
      <c r="EM384" s="74"/>
      <c r="EN384" s="74"/>
      <c r="ET384" s="74"/>
      <c r="EU384" s="74"/>
      <c r="EV384" s="74"/>
    </row>
    <row r="385" spans="12:152" s="73" customFormat="1" ht="13.5" x14ac:dyDescent="0.3">
      <c r="L385" s="74"/>
      <c r="N385" s="74">
        <v>2.33E-9</v>
      </c>
      <c r="O385" s="74">
        <v>5.9985318512500001</v>
      </c>
      <c r="P385" s="74">
        <v>78417.488235207304</v>
      </c>
      <c r="Q385" s="73">
        <f t="shared" ref="Q385:Q448" si="276">N385*COS(O385+P385*$C$32)</f>
        <v>-1.2215035908237232E-9</v>
      </c>
      <c r="R385" s="73">
        <f t="shared" ref="R385:R448" si="277">N385*COS(O385+P385*$C$53)</f>
        <v>-1.2246888433601996E-9</v>
      </c>
      <c r="S385" s="73">
        <f t="shared" ref="S385:S448" si="278">N385*COS(O385+P385*$C$74)</f>
        <v>-1.2246891106677095E-9</v>
      </c>
      <c r="T385" s="73">
        <f t="shared" ref="T385:T448" si="279">N385*COS(O385+P385*$C$95)</f>
        <v>-1.224689110690695E-9</v>
      </c>
      <c r="V385" s="74">
        <v>3.3E-10</v>
      </c>
      <c r="W385" s="74">
        <v>4.3149697640699998</v>
      </c>
      <c r="X385" s="74">
        <v>154938.34595416099</v>
      </c>
      <c r="Y385" s="73">
        <f t="shared" ref="Y385:Y448" si="280">V385*COS(W385+X385*$C$32)</f>
        <v>1.0403547340787351E-10</v>
      </c>
      <c r="Z385" s="73">
        <f t="shared" ref="Z385:Z448" si="281">V385*COS(W385+X385*$C$53)</f>
        <v>1.050287828734454E-10</v>
      </c>
      <c r="AA385" s="73">
        <f t="shared" ref="AA385:AA448" si="282">V385*COS(W385+X385*$C$74)</f>
        <v>1.0502886622944919E-10</v>
      </c>
      <c r="AB385" s="73">
        <f t="shared" ref="AB385:AB448" si="283">V385*COS(W385+X385*$C$95)</f>
        <v>1.0502886623642009E-10</v>
      </c>
      <c r="AD385" s="74">
        <v>9.9999999999999994E-12</v>
      </c>
      <c r="AE385" s="74">
        <v>0.90991571865999998</v>
      </c>
      <c r="AF385" s="74">
        <v>103711.715279982</v>
      </c>
      <c r="AG385" s="73">
        <f t="shared" ref="AG385:AG395" si="284">AD385*COS(AE385+AF385*$C$32)</f>
        <v>7.9629391519540223E-13</v>
      </c>
      <c r="AH385" s="73">
        <f t="shared" ref="AH385:AH395" si="285">AD385*COS(AE385+AF385*$C$53)</f>
        <v>8.1746689504893011E-13</v>
      </c>
      <c r="AI385" s="73">
        <f t="shared" ref="AI385:AI395" si="286">AD385*COS(AE385+AF385*$C$74)</f>
        <v>8.1746867262149727E-13</v>
      </c>
      <c r="AJ385" s="73">
        <f t="shared" ref="AJ385:AJ395" si="287">AD385*COS(AE385+AF385*$C$95)</f>
        <v>8.1746867277332773E-13</v>
      </c>
      <c r="AL385" s="74"/>
      <c r="AM385" s="74"/>
      <c r="AN385" s="74"/>
      <c r="AT385" s="74"/>
      <c r="AU385" s="74"/>
      <c r="AV385" s="74"/>
      <c r="BB385" s="74"/>
      <c r="BC385" s="74"/>
      <c r="BD385" s="74"/>
      <c r="BJ385" s="74">
        <v>6.9E-10</v>
      </c>
      <c r="BK385" s="74">
        <v>6.0400155548100001</v>
      </c>
      <c r="BL385" s="74">
        <v>29428.515568274001</v>
      </c>
      <c r="BM385" s="73">
        <f t="shared" ref="BM385:BM448" si="288">BJ385*COS(BK385+BL385*$C$32)</f>
        <v>6.7489623939644479E-10</v>
      </c>
      <c r="BN385" s="73">
        <f t="shared" ref="BN385:BN448" si="289">BJ385*COS(BK385+BL385*$C$53)</f>
        <v>6.7498266007025425E-10</v>
      </c>
      <c r="BO385" s="73">
        <f t="shared" ref="BO385:BO448" si="290">BJ385*COS(BK385+BL385*$C$74)</f>
        <v>6.7498266731601355E-10</v>
      </c>
      <c r="BP385" s="73">
        <f t="shared" ref="BP385:BP448" si="291">BJ385*COS(BK385+BL385*$C$95)</f>
        <v>6.7498266731663207E-10</v>
      </c>
      <c r="BR385" s="74">
        <v>5.0000000000000002E-11</v>
      </c>
      <c r="BS385" s="74">
        <v>0.71252148738999999</v>
      </c>
      <c r="BT385" s="74">
        <v>103932.127922421</v>
      </c>
      <c r="BU385" s="73">
        <f t="shared" ref="BU385:BU448" si="292">BR385*COS(BS385+BT385*$C$32)</f>
        <v>8.026046704117341E-12</v>
      </c>
      <c r="BV385" s="73">
        <f t="shared" ref="BV385:BV448" si="293">BR385*COS(BS385+BT385*$C$53)</f>
        <v>7.9209718701997528E-12</v>
      </c>
      <c r="BW385" s="73">
        <f t="shared" ref="BW385:BW448" si="294">BR385*COS(BS385+BT385*$C$74)</f>
        <v>7.920963046391782E-12</v>
      </c>
      <c r="BX385" s="73">
        <f t="shared" ref="BX385:BX448" si="295">BR385*COS(BS385+BT385*$C$95)</f>
        <v>7.9209630456509238E-12</v>
      </c>
      <c r="BZ385" s="74"/>
      <c r="CA385" s="74"/>
      <c r="CB385" s="74"/>
      <c r="CH385" s="74"/>
      <c r="CI385" s="74"/>
      <c r="CJ385" s="74"/>
      <c r="CP385" s="74"/>
      <c r="CQ385" s="74"/>
      <c r="CR385" s="74"/>
      <c r="CX385" s="74"/>
      <c r="CY385" s="74"/>
      <c r="CZ385" s="74"/>
      <c r="DF385" s="74">
        <v>3E-10</v>
      </c>
      <c r="DG385" s="74">
        <v>2.2584999502000001</v>
      </c>
      <c r="DH385" s="74">
        <v>104371.28232719599</v>
      </c>
      <c r="DI385" s="73">
        <f t="shared" ref="DI385:DI448" si="296">DF385*COS(DG385+DH385*$C$32)</f>
        <v>1.6563009803059609E-10</v>
      </c>
      <c r="DJ385" s="73">
        <f t="shared" ref="DJ385:DJ448" si="297">DF385*COS(DG385+DH385*$C$53)</f>
        <v>1.6616443761095818E-10</v>
      </c>
      <c r="DK385" s="73">
        <f t="shared" ref="DK385:DK448" si="298">DF385*COS(DG385+DH385*$C$74)</f>
        <v>1.6616448244330898E-10</v>
      </c>
      <c r="DL385" s="73">
        <f t="shared" ref="DL385:DL448" si="299">DF385*COS(DG385+DH385*$C$95)</f>
        <v>1.6616448244711411E-10</v>
      </c>
      <c r="DN385" s="74">
        <v>3.9999999999999998E-11</v>
      </c>
      <c r="DO385" s="74">
        <v>5.7825152394200003</v>
      </c>
      <c r="DP385" s="74">
        <v>26734.913974889001</v>
      </c>
      <c r="DQ385" s="73">
        <f t="shared" ref="DQ385:DQ448" si="300">DN385*COS(DO385+DP385*$C$32)</f>
        <v>3.9315834162380342E-11</v>
      </c>
      <c r="DR385" s="73">
        <f t="shared" ref="DR385:DR448" si="301">DN385*COS(DO385+DP385*$C$53)</f>
        <v>3.9319862046337395E-11</v>
      </c>
      <c r="DS385" s="73">
        <f t="shared" ref="DS385:DS448" si="302">DN385*COS(DO385+DP385*$C$74)</f>
        <v>3.9319862384031631E-11</v>
      </c>
      <c r="DT385" s="73">
        <f t="shared" ref="DT385:DT448" si="303">DN385*COS(DO385+DP385*$C$95)</f>
        <v>3.9319862384060441E-11</v>
      </c>
      <c r="DV385" s="74"/>
      <c r="DW385" s="74"/>
      <c r="DX385" s="74"/>
      <c r="ED385" s="74"/>
      <c r="EE385" s="74"/>
      <c r="EF385" s="74"/>
      <c r="EL385" s="74"/>
      <c r="EM385" s="74"/>
      <c r="EN385" s="74"/>
      <c r="ET385" s="74"/>
      <c r="EU385" s="74"/>
      <c r="EV385" s="74"/>
    </row>
    <row r="386" spans="12:152" s="73" customFormat="1" ht="13.5" x14ac:dyDescent="0.3">
      <c r="L386" s="74"/>
      <c r="N386" s="74">
        <v>2.2699999999999998E-9</v>
      </c>
      <c r="O386" s="74">
        <v>6.0239654863699998</v>
      </c>
      <c r="P386" s="74">
        <v>1581.9593482830001</v>
      </c>
      <c r="Q386" s="73">
        <f t="shared" si="276"/>
        <v>2.1672292233392719E-9</v>
      </c>
      <c r="R386" s="73">
        <f t="shared" si="277"/>
        <v>2.1672511027747458E-9</v>
      </c>
      <c r="S386" s="73">
        <f t="shared" si="278"/>
        <v>2.1672511046116906E-9</v>
      </c>
      <c r="T386" s="73">
        <f t="shared" si="279"/>
        <v>2.1672511046118469E-9</v>
      </c>
      <c r="V386" s="74">
        <v>2.8000000000000002E-10</v>
      </c>
      <c r="W386" s="74">
        <v>4.4678187572999999</v>
      </c>
      <c r="X386" s="74">
        <v>78417.488235207304</v>
      </c>
      <c r="Y386" s="73">
        <f t="shared" si="280"/>
        <v>-2.441286811638858E-10</v>
      </c>
      <c r="Z386" s="73">
        <f t="shared" si="281"/>
        <v>-2.4390813550262172E-10</v>
      </c>
      <c r="AA386" s="73">
        <f t="shared" si="282"/>
        <v>-2.4390811695875115E-10</v>
      </c>
      <c r="AB386" s="73">
        <f t="shared" si="283"/>
        <v>-2.4390811695715655E-10</v>
      </c>
      <c r="AD386" s="74">
        <v>9.9999999999999994E-12</v>
      </c>
      <c r="AE386" s="74">
        <v>0.28037611494999998</v>
      </c>
      <c r="AF386" s="74">
        <v>25450.906869549999</v>
      </c>
      <c r="AG386" s="73">
        <f t="shared" si="284"/>
        <v>5.0717938159071686E-12</v>
      </c>
      <c r="AH386" s="73">
        <f t="shared" si="285"/>
        <v>5.0673004748860113E-12</v>
      </c>
      <c r="AI386" s="73">
        <f t="shared" si="286"/>
        <v>5.0673000975584154E-12</v>
      </c>
      <c r="AJ386" s="73">
        <f t="shared" si="287"/>
        <v>5.0673000975265632E-12</v>
      </c>
      <c r="AL386" s="74"/>
      <c r="AM386" s="74"/>
      <c r="AN386" s="74"/>
      <c r="AT386" s="74"/>
      <c r="AU386" s="74"/>
      <c r="AV386" s="74"/>
      <c r="BB386" s="74"/>
      <c r="BC386" s="74"/>
      <c r="BD386" s="74"/>
      <c r="BJ386" s="74">
        <v>5.4999999999999996E-10</v>
      </c>
      <c r="BK386" s="74">
        <v>0.87548003173</v>
      </c>
      <c r="BL386" s="74">
        <v>161079.37234650299</v>
      </c>
      <c r="BM386" s="73">
        <f t="shared" si="288"/>
        <v>-5.4269960343905104E-10</v>
      </c>
      <c r="BN386" s="73">
        <f t="shared" si="289"/>
        <v>-5.4299131945481497E-10</v>
      </c>
      <c r="BO386" s="73">
        <f t="shared" si="290"/>
        <v>-5.4299134369976286E-10</v>
      </c>
      <c r="BP386" s="73">
        <f t="shared" si="291"/>
        <v>-5.4299134370183246E-10</v>
      </c>
      <c r="BR386" s="74">
        <v>5.0000000000000002E-11</v>
      </c>
      <c r="BS386" s="74">
        <v>3.31021043385</v>
      </c>
      <c r="BT386" s="74">
        <v>111590.28815789599</v>
      </c>
      <c r="BU386" s="73">
        <f t="shared" si="292"/>
        <v>4.9785979310596603E-11</v>
      </c>
      <c r="BV386" s="73">
        <f t="shared" si="293"/>
        <v>4.9775286903441923E-11</v>
      </c>
      <c r="BW386" s="73">
        <f t="shared" si="294"/>
        <v>4.9775285994767638E-11</v>
      </c>
      <c r="BX386" s="73">
        <f t="shared" si="295"/>
        <v>4.9775285994691201E-11</v>
      </c>
      <c r="BZ386" s="74"/>
      <c r="CA386" s="74"/>
      <c r="CB386" s="74"/>
      <c r="CH386" s="74"/>
      <c r="CI386" s="74"/>
      <c r="CJ386" s="74"/>
      <c r="CP386" s="74"/>
      <c r="CQ386" s="74"/>
      <c r="CR386" s="74"/>
      <c r="CX386" s="74"/>
      <c r="CY386" s="74"/>
      <c r="CZ386" s="74"/>
      <c r="DF386" s="74">
        <v>2.8999999999999998E-10</v>
      </c>
      <c r="DG386" s="74">
        <v>2.6785133074599998</v>
      </c>
      <c r="DH386" s="74">
        <v>110.2063212194</v>
      </c>
      <c r="DI386" s="73">
        <f t="shared" si="296"/>
        <v>-7.0036358143658889E-11</v>
      </c>
      <c r="DJ386" s="73">
        <f t="shared" si="297"/>
        <v>-7.0036993368739527E-11</v>
      </c>
      <c r="DK386" s="73">
        <f t="shared" si="298"/>
        <v>-7.0036993422074298E-11</v>
      </c>
      <c r="DL386" s="73">
        <f t="shared" si="299"/>
        <v>-7.0036993422078796E-11</v>
      </c>
      <c r="DN386" s="74">
        <v>5.0000000000000002E-11</v>
      </c>
      <c r="DO386" s="74">
        <v>0.77777359038000005</v>
      </c>
      <c r="DP386" s="74">
        <v>103711.715279982</v>
      </c>
      <c r="DQ386" s="73">
        <f t="shared" si="300"/>
        <v>1.0513734038391538E-11</v>
      </c>
      <c r="DR386" s="73">
        <f t="shared" si="301"/>
        <v>1.0617546837176744E-11</v>
      </c>
      <c r="DS386" s="73">
        <f t="shared" si="302"/>
        <v>1.0617555551503818E-11</v>
      </c>
      <c r="DT386" s="73">
        <f t="shared" si="303"/>
        <v>1.0617555552248148E-11</v>
      </c>
      <c r="DV386" s="74"/>
      <c r="DW386" s="74"/>
      <c r="DX386" s="74"/>
      <c r="ED386" s="74"/>
      <c r="EE386" s="74"/>
      <c r="EF386" s="74"/>
      <c r="EL386" s="74"/>
      <c r="EM386" s="74"/>
      <c r="EN386" s="74"/>
      <c r="ET386" s="74"/>
      <c r="EU386" s="74"/>
      <c r="EV386" s="74"/>
    </row>
    <row r="387" spans="12:152" s="73" customFormat="1" ht="13.5" x14ac:dyDescent="0.3">
      <c r="L387" s="74"/>
      <c r="N387" s="74">
        <v>2.1799999999999999E-9</v>
      </c>
      <c r="O387" s="74">
        <v>5.4281937060700001</v>
      </c>
      <c r="P387" s="74">
        <v>18207.813988235201</v>
      </c>
      <c r="Q387" s="73">
        <f t="shared" si="276"/>
        <v>1.9767091246949321E-9</v>
      </c>
      <c r="R387" s="73">
        <f t="shared" si="277"/>
        <v>1.9763661687904956E-9</v>
      </c>
      <c r="S387" s="73">
        <f t="shared" si="278"/>
        <v>1.9763661399837207E-9</v>
      </c>
      <c r="T387" s="73">
        <f t="shared" si="279"/>
        <v>1.9763661399812632E-9</v>
      </c>
      <c r="V387" s="74">
        <v>3.3E-10</v>
      </c>
      <c r="W387" s="74">
        <v>0.25034815279</v>
      </c>
      <c r="X387" s="74">
        <v>51653.228865054502</v>
      </c>
      <c r="Y387" s="73">
        <f t="shared" si="280"/>
        <v>-3.0503789302649925E-10</v>
      </c>
      <c r="Z387" s="73">
        <f t="shared" si="281"/>
        <v>-3.051709242258951E-10</v>
      </c>
      <c r="AA387" s="73">
        <f t="shared" si="282"/>
        <v>-3.0517093538112581E-10</v>
      </c>
      <c r="AB387" s="73">
        <f t="shared" si="283"/>
        <v>-3.0517093538206813E-10</v>
      </c>
      <c r="AD387" s="74">
        <v>9.9999999999999994E-12</v>
      </c>
      <c r="AE387" s="74">
        <v>0.54824728173000004</v>
      </c>
      <c r="AF387" s="74">
        <v>26137.899763478399</v>
      </c>
      <c r="AG387" s="73">
        <f t="shared" si="284"/>
        <v>-5.7165695097249454E-12</v>
      </c>
      <c r="AH387" s="73">
        <f t="shared" si="285"/>
        <v>-5.7209612538428006E-12</v>
      </c>
      <c r="AI387" s="73">
        <f t="shared" si="286"/>
        <v>-5.7209616225139757E-12</v>
      </c>
      <c r="AJ387" s="73">
        <f t="shared" si="287"/>
        <v>-5.7209616225452115E-12</v>
      </c>
      <c r="AL387" s="74"/>
      <c r="AM387" s="74"/>
      <c r="AN387" s="74"/>
      <c r="AT387" s="74"/>
      <c r="AU387" s="74"/>
      <c r="AV387" s="74"/>
      <c r="BB387" s="74"/>
      <c r="BC387" s="74"/>
      <c r="BD387" s="74"/>
      <c r="BJ387" s="74">
        <v>5.4E-10</v>
      </c>
      <c r="BK387" s="74">
        <v>2.1050464137099998</v>
      </c>
      <c r="BL387" s="74">
        <v>2648.4548254729998</v>
      </c>
      <c r="BM387" s="73">
        <f t="shared" si="288"/>
        <v>2.2615073834342811E-10</v>
      </c>
      <c r="BN387" s="73">
        <f t="shared" si="289"/>
        <v>2.2617733808562518E-10</v>
      </c>
      <c r="BO387" s="73">
        <f t="shared" si="290"/>
        <v>2.2617734031896615E-10</v>
      </c>
      <c r="BP387" s="73">
        <f t="shared" si="291"/>
        <v>2.261773403191543E-10</v>
      </c>
      <c r="BR387" s="74">
        <v>5.0000000000000002E-11</v>
      </c>
      <c r="BS387" s="74">
        <v>5.1824231673399996</v>
      </c>
      <c r="BT387" s="74">
        <v>13362.4497067992</v>
      </c>
      <c r="BU387" s="73">
        <f t="shared" si="292"/>
        <v>-3.34049591051386E-11</v>
      </c>
      <c r="BV387" s="73">
        <f t="shared" si="293"/>
        <v>-3.3394775602953362E-11</v>
      </c>
      <c r="BW387" s="73">
        <f t="shared" si="294"/>
        <v>-3.3394774747821076E-11</v>
      </c>
      <c r="BX387" s="73">
        <f t="shared" si="295"/>
        <v>-3.3394774747748103E-11</v>
      </c>
      <c r="BZ387" s="74"/>
      <c r="CA387" s="74"/>
      <c r="CB387" s="74"/>
      <c r="CH387" s="74"/>
      <c r="CI387" s="74"/>
      <c r="CJ387" s="74"/>
      <c r="CP387" s="74"/>
      <c r="CQ387" s="74"/>
      <c r="CR387" s="74"/>
      <c r="CX387" s="74"/>
      <c r="CY387" s="74"/>
      <c r="CZ387" s="74"/>
      <c r="DF387" s="74">
        <v>3E-10</v>
      </c>
      <c r="DG387" s="74">
        <v>1.34446903292</v>
      </c>
      <c r="DH387" s="74">
        <v>1375.7737998458001</v>
      </c>
      <c r="DI387" s="73">
        <f t="shared" si="296"/>
        <v>3.8205443034376401E-11</v>
      </c>
      <c r="DJ387" s="73">
        <f t="shared" si="297"/>
        <v>3.8197058266469477E-11</v>
      </c>
      <c r="DK387" s="73">
        <f t="shared" si="298"/>
        <v>3.8197057562466236E-11</v>
      </c>
      <c r="DL387" s="73">
        <f t="shared" si="299"/>
        <v>3.8197057562407041E-11</v>
      </c>
      <c r="DN387" s="74">
        <v>5.0000000000000002E-11</v>
      </c>
      <c r="DO387" s="74">
        <v>0.91021434516999999</v>
      </c>
      <c r="DP387" s="74">
        <v>71582.484571322901</v>
      </c>
      <c r="DQ387" s="73">
        <f t="shared" si="300"/>
        <v>2.0142951662828289E-11</v>
      </c>
      <c r="DR387" s="73">
        <f t="shared" si="301"/>
        <v>2.0210025713382479E-11</v>
      </c>
      <c r="DS387" s="73">
        <f t="shared" si="302"/>
        <v>2.021003134323558E-11</v>
      </c>
      <c r="DT387" s="73">
        <f t="shared" si="303"/>
        <v>2.0210031343713913E-11</v>
      </c>
      <c r="DV387" s="74"/>
      <c r="DW387" s="74"/>
      <c r="DX387" s="74"/>
      <c r="ED387" s="74"/>
      <c r="EE387" s="74"/>
      <c r="EF387" s="74"/>
      <c r="EL387" s="74"/>
      <c r="EM387" s="74"/>
      <c r="EN387" s="74"/>
      <c r="ET387" s="74"/>
      <c r="EU387" s="74"/>
      <c r="EV387" s="74"/>
    </row>
    <row r="388" spans="12:152" s="73" customFormat="1" ht="13.5" x14ac:dyDescent="0.3">
      <c r="L388" s="74"/>
      <c r="N388" s="74">
        <v>2.1999999999999998E-9</v>
      </c>
      <c r="O388" s="74">
        <v>3.72017611382</v>
      </c>
      <c r="P388" s="74">
        <v>7994.5284420241996</v>
      </c>
      <c r="Q388" s="73">
        <f t="shared" si="276"/>
        <v>-1.0727980803623119E-10</v>
      </c>
      <c r="R388" s="73">
        <f t="shared" si="277"/>
        <v>-1.0691999828936068E-10</v>
      </c>
      <c r="S388" s="73">
        <f t="shared" si="278"/>
        <v>-1.0691996807886093E-10</v>
      </c>
      <c r="T388" s="73">
        <f t="shared" si="279"/>
        <v>-1.0691996807630031E-10</v>
      </c>
      <c r="V388" s="74">
        <v>2.5999999999999998E-10</v>
      </c>
      <c r="W388" s="74">
        <v>7.8350497379999995E-2</v>
      </c>
      <c r="X388" s="74">
        <v>51013.331578740501</v>
      </c>
      <c r="Y388" s="73">
        <f t="shared" si="280"/>
        <v>1.9043117483151054E-10</v>
      </c>
      <c r="Z388" s="73">
        <f t="shared" si="281"/>
        <v>1.9024611089541627E-10</v>
      </c>
      <c r="AA388" s="73">
        <f t="shared" si="282"/>
        <v>1.9024609534835865E-10</v>
      </c>
      <c r="AB388" s="73">
        <f t="shared" si="283"/>
        <v>1.9024609534704907E-10</v>
      </c>
      <c r="AD388" s="74">
        <v>9.9999999999999994E-12</v>
      </c>
      <c r="AE388" s="74">
        <v>4.2532447680100001</v>
      </c>
      <c r="AF388" s="74">
        <v>209812.60368468601</v>
      </c>
      <c r="AG388" s="73">
        <f t="shared" si="284"/>
        <v>9.7181586991077838E-12</v>
      </c>
      <c r="AH388" s="73">
        <f t="shared" si="285"/>
        <v>9.7281996384953373E-12</v>
      </c>
      <c r="AI388" s="73">
        <f t="shared" si="286"/>
        <v>9.728200474012583E-12</v>
      </c>
      <c r="AJ388" s="73">
        <f t="shared" si="287"/>
        <v>9.7282004740831357E-12</v>
      </c>
      <c r="AL388" s="74"/>
      <c r="AM388" s="74"/>
      <c r="AN388" s="74"/>
      <c r="AT388" s="74"/>
      <c r="AU388" s="74"/>
      <c r="AV388" s="74"/>
      <c r="BB388" s="74"/>
      <c r="BC388" s="74"/>
      <c r="BD388" s="74"/>
      <c r="BJ388" s="74">
        <v>6.9999999999999996E-10</v>
      </c>
      <c r="BK388" s="74">
        <v>1.9006468319100001</v>
      </c>
      <c r="BL388" s="74">
        <v>204151.27163553401</v>
      </c>
      <c r="BM388" s="73">
        <f t="shared" si="288"/>
        <v>6.8838782946911971E-10</v>
      </c>
      <c r="BN388" s="73">
        <f t="shared" si="289"/>
        <v>6.8891273937230346E-10</v>
      </c>
      <c r="BO388" s="73">
        <f t="shared" si="290"/>
        <v>6.8891278293922928E-10</v>
      </c>
      <c r="BP388" s="73">
        <f t="shared" si="291"/>
        <v>6.8891278294295376E-10</v>
      </c>
      <c r="BR388" s="74">
        <v>7.0000000000000004E-11</v>
      </c>
      <c r="BS388" s="74">
        <v>2.6700077990000001E-2</v>
      </c>
      <c r="BT388" s="74">
        <v>130432.40216087</v>
      </c>
      <c r="BU388" s="73">
        <f t="shared" si="292"/>
        <v>3.4057178763619579E-11</v>
      </c>
      <c r="BV388" s="73">
        <f t="shared" si="293"/>
        <v>3.4220437536021483E-11</v>
      </c>
      <c r="BW388" s="73">
        <f t="shared" si="294"/>
        <v>3.4220451233313828E-11</v>
      </c>
      <c r="BX388" s="73">
        <f t="shared" si="295"/>
        <v>3.4220451234480133E-11</v>
      </c>
      <c r="BZ388" s="74"/>
      <c r="CA388" s="74"/>
      <c r="CB388" s="74"/>
      <c r="CH388" s="74"/>
      <c r="CI388" s="74"/>
      <c r="CJ388" s="74"/>
      <c r="CP388" s="74"/>
      <c r="CQ388" s="74"/>
      <c r="CR388" s="74"/>
      <c r="CX388" s="74"/>
      <c r="CY388" s="74"/>
      <c r="CZ388" s="74"/>
      <c r="DF388" s="74">
        <v>2.8000000000000002E-10</v>
      </c>
      <c r="DG388" s="74">
        <v>4.6284515255700001</v>
      </c>
      <c r="DH388" s="74">
        <v>74923.096998022695</v>
      </c>
      <c r="DI388" s="73">
        <f t="shared" si="296"/>
        <v>-2.3753022740683753E-10</v>
      </c>
      <c r="DJ388" s="73">
        <f t="shared" si="297"/>
        <v>-2.3730244007582311E-10</v>
      </c>
      <c r="DK388" s="73">
        <f t="shared" si="298"/>
        <v>-2.3730242092687131E-10</v>
      </c>
      <c r="DL388" s="73">
        <f t="shared" si="299"/>
        <v>-2.3730242092524926E-10</v>
      </c>
      <c r="DN388" s="74">
        <v>3.9999999999999998E-11</v>
      </c>
      <c r="DO388" s="74">
        <v>3.0303539312800001</v>
      </c>
      <c r="DP388" s="74">
        <v>52072.713508929701</v>
      </c>
      <c r="DQ388" s="73">
        <f t="shared" si="300"/>
        <v>3.3892278644703234E-11</v>
      </c>
      <c r="DR388" s="73">
        <f t="shared" si="301"/>
        <v>3.3914917384261122E-11</v>
      </c>
      <c r="DS388" s="73">
        <f t="shared" si="302"/>
        <v>3.3914919283435206E-11</v>
      </c>
      <c r="DT388" s="73">
        <f t="shared" si="303"/>
        <v>3.3914919283596745E-11</v>
      </c>
      <c r="DV388" s="74"/>
      <c r="DW388" s="74"/>
      <c r="DX388" s="74"/>
      <c r="ED388" s="74"/>
      <c r="EE388" s="74"/>
      <c r="EF388" s="74"/>
      <c r="EL388" s="74"/>
      <c r="EM388" s="74"/>
      <c r="EN388" s="74"/>
      <c r="ET388" s="74"/>
      <c r="EU388" s="74"/>
      <c r="EV388" s="74"/>
    </row>
    <row r="389" spans="12:152" s="73" customFormat="1" ht="13.5" x14ac:dyDescent="0.3">
      <c r="L389" s="74"/>
      <c r="N389" s="74">
        <v>2.7099999999999999E-9</v>
      </c>
      <c r="O389" s="74">
        <v>0.20833686607999999</v>
      </c>
      <c r="P389" s="74">
        <v>51639.001771052899</v>
      </c>
      <c r="Q389" s="73">
        <f t="shared" si="276"/>
        <v>-2.6910390030962581E-9</v>
      </c>
      <c r="R389" s="73">
        <f t="shared" si="277"/>
        <v>-2.6913759674707285E-9</v>
      </c>
      <c r="S389" s="73">
        <f t="shared" si="278"/>
        <v>-2.6913759956365129E-9</v>
      </c>
      <c r="T389" s="73">
        <f t="shared" si="279"/>
        <v>-2.6913759956389287E-9</v>
      </c>
      <c r="V389" s="74">
        <v>2.8999999999999998E-10</v>
      </c>
      <c r="W389" s="74">
        <v>3.3258252932199999</v>
      </c>
      <c r="X389" s="74">
        <v>110634.688416288</v>
      </c>
      <c r="Y389" s="73">
        <f t="shared" si="280"/>
        <v>-2.8823868382911872E-10</v>
      </c>
      <c r="Z389" s="73">
        <f t="shared" si="281"/>
        <v>-2.8831026003190206E-10</v>
      </c>
      <c r="AA389" s="73">
        <f t="shared" si="282"/>
        <v>-2.8831026597943432E-10</v>
      </c>
      <c r="AB389" s="73">
        <f t="shared" si="283"/>
        <v>-2.88310265979939E-10</v>
      </c>
      <c r="AD389" s="74">
        <v>9.9999999999999994E-12</v>
      </c>
      <c r="AE389" s="74">
        <v>8.0898990010000005E-2</v>
      </c>
      <c r="AF389" s="74">
        <v>51543.022543835199</v>
      </c>
      <c r="AG389" s="73">
        <f t="shared" si="284"/>
        <v>-2.8364753278521767E-14</v>
      </c>
      <c r="AH389" s="73">
        <f t="shared" si="285"/>
        <v>-1.7807733680082672E-14</v>
      </c>
      <c r="AI389" s="73">
        <f t="shared" si="286"/>
        <v>-1.78068472913623E-14</v>
      </c>
      <c r="AJ389" s="73">
        <f t="shared" si="287"/>
        <v>-1.7806847216329107E-14</v>
      </c>
      <c r="AL389" s="74"/>
      <c r="AM389" s="74"/>
      <c r="AN389" s="74"/>
      <c r="AT389" s="74"/>
      <c r="AU389" s="74"/>
      <c r="AV389" s="74"/>
      <c r="BB389" s="74"/>
      <c r="BC389" s="74"/>
      <c r="BD389" s="74"/>
      <c r="BJ389" s="74">
        <v>5.4E-10</v>
      </c>
      <c r="BK389" s="74">
        <v>3.7335936036900002</v>
      </c>
      <c r="BL389" s="74">
        <v>24925.4284371664</v>
      </c>
      <c r="BM389" s="73">
        <f t="shared" si="288"/>
        <v>5.3286416599771734E-10</v>
      </c>
      <c r="BN389" s="73">
        <f t="shared" si="289"/>
        <v>5.3290876594175769E-10</v>
      </c>
      <c r="BO389" s="73">
        <f t="shared" si="290"/>
        <v>5.3290876968062833E-10</v>
      </c>
      <c r="BP389" s="73">
        <f t="shared" si="291"/>
        <v>5.3290876968094566E-10</v>
      </c>
      <c r="BR389" s="74">
        <v>6E-11</v>
      </c>
      <c r="BS389" s="74">
        <v>5.6496176752</v>
      </c>
      <c r="BT389" s="74">
        <v>52225.802905052602</v>
      </c>
      <c r="BU389" s="73">
        <f t="shared" si="292"/>
        <v>4.8917721501022683E-11</v>
      </c>
      <c r="BV389" s="73">
        <f t="shared" si="293"/>
        <v>4.8880529598381045E-11</v>
      </c>
      <c r="BW389" s="73">
        <f t="shared" si="294"/>
        <v>4.8880526473325313E-11</v>
      </c>
      <c r="BX389" s="73">
        <f t="shared" si="295"/>
        <v>4.8880526473060279E-11</v>
      </c>
      <c r="BZ389" s="74"/>
      <c r="CA389" s="74"/>
      <c r="CB389" s="74"/>
      <c r="CH389" s="74"/>
      <c r="CI389" s="74"/>
      <c r="CJ389" s="74"/>
      <c r="CP389" s="74"/>
      <c r="CQ389" s="74"/>
      <c r="CR389" s="74"/>
      <c r="CX389" s="74"/>
      <c r="CY389" s="74"/>
      <c r="CZ389" s="74"/>
      <c r="DF389" s="74">
        <v>3.7000000000000001E-10</v>
      </c>
      <c r="DG389" s="74">
        <v>3.0389900087199999</v>
      </c>
      <c r="DH389" s="74">
        <v>11610.551958374201</v>
      </c>
      <c r="DI389" s="73">
        <f t="shared" si="296"/>
        <v>-3.6992002864727244E-10</v>
      </c>
      <c r="DJ389" s="73">
        <f t="shared" si="297"/>
        <v>-3.6991818888665326E-10</v>
      </c>
      <c r="DK389" s="73">
        <f t="shared" si="298"/>
        <v>-3.6991818873130476E-10</v>
      </c>
      <c r="DL389" s="73">
        <f t="shared" si="299"/>
        <v>-3.6991818873129168E-10</v>
      </c>
      <c r="DN389" s="74">
        <v>3.9999999999999998E-11</v>
      </c>
      <c r="DO389" s="74">
        <v>0.45156085724</v>
      </c>
      <c r="DP389" s="74">
        <v>31415.379249957001</v>
      </c>
      <c r="DQ389" s="73">
        <f t="shared" si="300"/>
        <v>-7.4780483574597933E-12</v>
      </c>
      <c r="DR389" s="73">
        <f t="shared" si="301"/>
        <v>-7.4527625854191235E-12</v>
      </c>
      <c r="DS389" s="73">
        <f t="shared" si="302"/>
        <v>-7.452760462243785E-12</v>
      </c>
      <c r="DT389" s="73">
        <f t="shared" si="303"/>
        <v>-7.4527604620650703E-12</v>
      </c>
      <c r="DV389" s="74"/>
      <c r="DW389" s="74"/>
      <c r="DX389" s="74"/>
      <c r="ED389" s="74"/>
      <c r="EE389" s="74"/>
      <c r="EF389" s="74"/>
      <c r="EL389" s="74"/>
      <c r="EM389" s="74"/>
      <c r="EN389" s="74"/>
      <c r="ET389" s="74"/>
      <c r="EU389" s="74"/>
      <c r="EV389" s="74"/>
    </row>
    <row r="390" spans="12:152" s="73" customFormat="1" ht="13.5" x14ac:dyDescent="0.3">
      <c r="L390" s="74"/>
      <c r="N390" s="74">
        <v>2.4399999999999998E-9</v>
      </c>
      <c r="O390" s="74">
        <v>2.3363912334100001</v>
      </c>
      <c r="P390" s="74">
        <v>25138.7275326044</v>
      </c>
      <c r="Q390" s="73">
        <f t="shared" si="276"/>
        <v>-1.4943323485565496E-9</v>
      </c>
      <c r="R390" s="73">
        <f t="shared" si="277"/>
        <v>-1.4933389871266407E-9</v>
      </c>
      <c r="S390" s="73">
        <f t="shared" si="278"/>
        <v>-1.4933389037053766E-9</v>
      </c>
      <c r="T390" s="73">
        <f t="shared" si="279"/>
        <v>-1.4933389036983566E-9</v>
      </c>
      <c r="V390" s="74">
        <v>2.7E-10</v>
      </c>
      <c r="W390" s="74">
        <v>6.0199338840900003</v>
      </c>
      <c r="X390" s="74">
        <v>25227.593212821299</v>
      </c>
      <c r="Y390" s="73">
        <f t="shared" si="280"/>
        <v>1.2877217769951926E-10</v>
      </c>
      <c r="Z390" s="73">
        <f t="shared" si="281"/>
        <v>1.2889478323855887E-10</v>
      </c>
      <c r="AA390" s="73">
        <f t="shared" si="282"/>
        <v>1.2889479353131729E-10</v>
      </c>
      <c r="AB390" s="73">
        <f t="shared" si="283"/>
        <v>1.2889479353219387E-10</v>
      </c>
      <c r="AD390" s="74">
        <v>9.9999999999999994E-12</v>
      </c>
      <c r="AE390" s="74">
        <v>0.33953378597</v>
      </c>
      <c r="AF390" s="74">
        <v>51528.795449833502</v>
      </c>
      <c r="AG390" s="73">
        <f t="shared" si="284"/>
        <v>-3.0391622283441705E-13</v>
      </c>
      <c r="AH390" s="73">
        <f t="shared" si="285"/>
        <v>-2.9336679659287578E-13</v>
      </c>
      <c r="AI390" s="73">
        <f t="shared" si="286"/>
        <v>-2.9336591082858424E-13</v>
      </c>
      <c r="AJ390" s="73">
        <f t="shared" si="287"/>
        <v>-2.9336591075358323E-13</v>
      </c>
      <c r="AL390" s="74"/>
      <c r="AM390" s="74"/>
      <c r="AN390" s="74"/>
      <c r="AT390" s="74"/>
      <c r="AU390" s="74"/>
      <c r="AV390" s="74"/>
      <c r="BB390" s="74"/>
      <c r="BC390" s="74"/>
      <c r="BD390" s="74"/>
      <c r="BJ390" s="74">
        <v>5.4999999999999996E-10</v>
      </c>
      <c r="BK390" s="74">
        <v>4.7449308707200002</v>
      </c>
      <c r="BL390" s="74">
        <v>49527.3514576753</v>
      </c>
      <c r="BM390" s="73">
        <f t="shared" si="288"/>
        <v>1.1082190271348427E-10</v>
      </c>
      <c r="BN390" s="73">
        <f t="shared" si="289"/>
        <v>1.1027535822981059E-10</v>
      </c>
      <c r="BO390" s="73">
        <f t="shared" si="290"/>
        <v>1.1027531233607917E-10</v>
      </c>
      <c r="BP390" s="73">
        <f t="shared" si="291"/>
        <v>1.1027531233215865E-10</v>
      </c>
      <c r="BR390" s="74">
        <v>6E-11</v>
      </c>
      <c r="BS390" s="74">
        <v>0.24412111381000001</v>
      </c>
      <c r="BT390" s="74">
        <v>128220.75860368399</v>
      </c>
      <c r="BU390" s="73">
        <f t="shared" si="292"/>
        <v>-5.9790144705899159E-11</v>
      </c>
      <c r="BV390" s="73">
        <f t="shared" si="293"/>
        <v>-5.9776771090199176E-11</v>
      </c>
      <c r="BW390" s="73">
        <f t="shared" si="294"/>
        <v>-5.9776769950013769E-11</v>
      </c>
      <c r="BX390" s="73">
        <f t="shared" si="295"/>
        <v>-5.9776769949917363E-11</v>
      </c>
      <c r="BZ390" s="74"/>
      <c r="CA390" s="74"/>
      <c r="CB390" s="74"/>
      <c r="CH390" s="74"/>
      <c r="CI390" s="74"/>
      <c r="CJ390" s="74"/>
      <c r="CP390" s="74"/>
      <c r="CQ390" s="74"/>
      <c r="CR390" s="74"/>
      <c r="CX390" s="74"/>
      <c r="CY390" s="74"/>
      <c r="CZ390" s="74"/>
      <c r="DF390" s="74">
        <v>3.1999999999999998E-10</v>
      </c>
      <c r="DG390" s="74">
        <v>0.26062549754999997</v>
      </c>
      <c r="DH390" s="74">
        <v>52065.5999619289</v>
      </c>
      <c r="DI390" s="73">
        <f t="shared" si="296"/>
        <v>-2.1919149587524695E-10</v>
      </c>
      <c r="DJ390" s="73">
        <f t="shared" si="297"/>
        <v>-2.1943999550939969E-10</v>
      </c>
      <c r="DK390" s="73">
        <f t="shared" si="298"/>
        <v>-2.1944001636346433E-10</v>
      </c>
      <c r="DL390" s="73">
        <f t="shared" si="299"/>
        <v>-2.194400163652384E-10</v>
      </c>
      <c r="DN390" s="74">
        <v>3.9999999999999998E-11</v>
      </c>
      <c r="DO390" s="74">
        <v>3.9302868644300002</v>
      </c>
      <c r="DP390" s="74">
        <v>104371.28232719599</v>
      </c>
      <c r="DQ390" s="73">
        <f t="shared" si="300"/>
        <v>-3.5407664560688015E-11</v>
      </c>
      <c r="DR390" s="73">
        <f t="shared" si="301"/>
        <v>-3.5367802457828702E-11</v>
      </c>
      <c r="DS390" s="73">
        <f t="shared" si="302"/>
        <v>-3.5367799104140061E-11</v>
      </c>
      <c r="DT390" s="73">
        <f t="shared" si="303"/>
        <v>-3.536779910385542E-11</v>
      </c>
      <c r="DV390" s="74"/>
      <c r="DW390" s="74"/>
      <c r="DX390" s="74"/>
      <c r="ED390" s="74"/>
      <c r="EE390" s="74"/>
      <c r="EF390" s="74"/>
      <c r="EL390" s="74"/>
      <c r="EM390" s="74"/>
      <c r="EN390" s="74"/>
      <c r="ET390" s="74"/>
      <c r="EU390" s="74"/>
      <c r="EV390" s="74"/>
    </row>
    <row r="391" spans="12:152" s="73" customFormat="1" ht="13.5" x14ac:dyDescent="0.3">
      <c r="L391" s="74"/>
      <c r="N391" s="74">
        <v>2.5399999999999999E-9</v>
      </c>
      <c r="O391" s="74">
        <v>5.4614310453200003</v>
      </c>
      <c r="P391" s="74">
        <v>621.74380083920005</v>
      </c>
      <c r="Q391" s="73">
        <f t="shared" si="276"/>
        <v>-2.5121447755298007E-9</v>
      </c>
      <c r="R391" s="73">
        <f t="shared" si="277"/>
        <v>-2.5121399981053391E-9</v>
      </c>
      <c r="S391" s="73">
        <f t="shared" si="278"/>
        <v>-2.5121399977041991E-9</v>
      </c>
      <c r="T391" s="73">
        <f t="shared" si="279"/>
        <v>-2.5121399977041656E-9</v>
      </c>
      <c r="V391" s="74">
        <v>3.6E-10</v>
      </c>
      <c r="W391" s="74">
        <v>0.79025288269000005</v>
      </c>
      <c r="X391" s="74">
        <v>119116.851609566</v>
      </c>
      <c r="Y391" s="73">
        <f t="shared" si="280"/>
        <v>3.4857392515536729E-10</v>
      </c>
      <c r="Z391" s="73">
        <f t="shared" si="281"/>
        <v>3.4879241400895134E-10</v>
      </c>
      <c r="AA391" s="73">
        <f t="shared" si="282"/>
        <v>3.4879243226655332E-10</v>
      </c>
      <c r="AB391" s="73">
        <f t="shared" si="283"/>
        <v>3.4879243226811374E-10</v>
      </c>
      <c r="AD391" s="74">
        <v>9.9999999999999994E-12</v>
      </c>
      <c r="AE391" s="74">
        <v>4.15667461533</v>
      </c>
      <c r="AF391" s="74">
        <v>25551.0986294787</v>
      </c>
      <c r="AG391" s="73">
        <f t="shared" si="284"/>
        <v>-2.4514948751995352E-12</v>
      </c>
      <c r="AH391" s="73">
        <f t="shared" si="285"/>
        <v>-2.4565682233794547E-12</v>
      </c>
      <c r="AI391" s="73">
        <f t="shared" si="286"/>
        <v>-2.4565686493194561E-12</v>
      </c>
      <c r="AJ391" s="73">
        <f t="shared" si="287"/>
        <v>-2.4565686493558229E-12</v>
      </c>
      <c r="AL391" s="74"/>
      <c r="AM391" s="74"/>
      <c r="AN391" s="74"/>
      <c r="AT391" s="74"/>
      <c r="AU391" s="74"/>
      <c r="AV391" s="74"/>
      <c r="BB391" s="74"/>
      <c r="BC391" s="74"/>
      <c r="BD391" s="74"/>
      <c r="BJ391" s="74">
        <v>7.1000000000000003E-10</v>
      </c>
      <c r="BK391" s="74">
        <v>2.67007207774</v>
      </c>
      <c r="BL391" s="74">
        <v>24505.943793291099</v>
      </c>
      <c r="BM391" s="73">
        <f t="shared" si="288"/>
        <v>9.9064360853610392E-11</v>
      </c>
      <c r="BN391" s="73">
        <f t="shared" si="289"/>
        <v>9.8711463289286811E-11</v>
      </c>
      <c r="BO391" s="73">
        <f t="shared" si="290"/>
        <v>9.8711433658250461E-11</v>
      </c>
      <c r="BP391" s="73">
        <f t="shared" si="291"/>
        <v>9.8711433655772512E-11</v>
      </c>
      <c r="BR391" s="74">
        <v>5.0000000000000002E-11</v>
      </c>
      <c r="BS391" s="74">
        <v>4.4562333931299998</v>
      </c>
      <c r="BT391" s="74">
        <v>145204.75475113999</v>
      </c>
      <c r="BU391" s="73">
        <f t="shared" si="292"/>
        <v>4.6451882509626576E-11</v>
      </c>
      <c r="BV391" s="73">
        <f t="shared" si="293"/>
        <v>4.6506695372474216E-11</v>
      </c>
      <c r="BW391" s="73">
        <f t="shared" si="294"/>
        <v>4.6506699957412177E-11</v>
      </c>
      <c r="BX391" s="73">
        <f t="shared" si="295"/>
        <v>4.6506699957796254E-11</v>
      </c>
      <c r="BZ391" s="74"/>
      <c r="CA391" s="74"/>
      <c r="CB391" s="74"/>
      <c r="CH391" s="74"/>
      <c r="CI391" s="74"/>
      <c r="CJ391" s="74"/>
      <c r="CP391" s="74"/>
      <c r="CQ391" s="74"/>
      <c r="CR391" s="74"/>
      <c r="CX391" s="74"/>
      <c r="CY391" s="74"/>
      <c r="CZ391" s="74"/>
      <c r="DF391" s="74">
        <v>3.7999999999999998E-10</v>
      </c>
      <c r="DG391" s="74">
        <v>1.2570465239999999</v>
      </c>
      <c r="DH391" s="74">
        <v>131498.89763806001</v>
      </c>
      <c r="DI391" s="73">
        <f t="shared" si="296"/>
        <v>2.7402528292522952E-10</v>
      </c>
      <c r="DJ391" s="73">
        <f t="shared" si="297"/>
        <v>2.7473336472366402E-10</v>
      </c>
      <c r="DK391" s="73">
        <f t="shared" si="298"/>
        <v>2.74733424091995E-10</v>
      </c>
      <c r="DL391" s="73">
        <f t="shared" si="299"/>
        <v>2.7473342409700916E-10</v>
      </c>
      <c r="DN391" s="74">
        <v>3.9999999999999998E-11</v>
      </c>
      <c r="DO391" s="74">
        <v>4.5491954121599996</v>
      </c>
      <c r="DP391" s="74">
        <v>26198.1094627936</v>
      </c>
      <c r="DQ391" s="73">
        <f t="shared" si="300"/>
        <v>-3.7682827078580067E-11</v>
      </c>
      <c r="DR391" s="73">
        <f t="shared" si="301"/>
        <v>-3.7675622452781328E-11</v>
      </c>
      <c r="DS391" s="73">
        <f t="shared" si="302"/>
        <v>-3.7675621847410864E-11</v>
      </c>
      <c r="DT391" s="73">
        <f t="shared" si="303"/>
        <v>-3.7675621847359688E-11</v>
      </c>
      <c r="DV391" s="74"/>
      <c r="DW391" s="74"/>
      <c r="DX391" s="74"/>
      <c r="ED391" s="74"/>
      <c r="EE391" s="74"/>
      <c r="EF391" s="74"/>
      <c r="EL391" s="74"/>
      <c r="EM391" s="74"/>
      <c r="EN391" s="74"/>
      <c r="ET391" s="74"/>
      <c r="EU391" s="74"/>
      <c r="EV391" s="74"/>
    </row>
    <row r="392" spans="12:152" s="73" customFormat="1" ht="13.5" x14ac:dyDescent="0.3">
      <c r="L392" s="74"/>
      <c r="N392" s="74">
        <v>2.09E-9</v>
      </c>
      <c r="O392" s="74">
        <v>1.9085285309999998E-2</v>
      </c>
      <c r="P392" s="74">
        <v>26164.1692128498</v>
      </c>
      <c r="Q392" s="73">
        <f t="shared" si="276"/>
        <v>-1.3639489353124995E-9</v>
      </c>
      <c r="R392" s="73">
        <f t="shared" si="277"/>
        <v>-1.3647973747567711E-9</v>
      </c>
      <c r="S392" s="73">
        <f t="shared" si="278"/>
        <v>-1.3647974459769977E-9</v>
      </c>
      <c r="T392" s="73">
        <f t="shared" si="279"/>
        <v>-1.364797445983026E-9</v>
      </c>
      <c r="V392" s="74">
        <v>2.5999999999999998E-10</v>
      </c>
      <c r="W392" s="74">
        <v>4.6862414337500002</v>
      </c>
      <c r="X392" s="74">
        <v>632.78373931320004</v>
      </c>
      <c r="Y392" s="73">
        <f t="shared" si="280"/>
        <v>-1.9127886158324714E-10</v>
      </c>
      <c r="Z392" s="73">
        <f t="shared" si="281"/>
        <v>-1.9127657914698561E-10</v>
      </c>
      <c r="AA392" s="73">
        <f t="shared" si="282"/>
        <v>-1.9127657895534632E-10</v>
      </c>
      <c r="AB392" s="73">
        <f t="shared" si="283"/>
        <v>-1.9127657895533006E-10</v>
      </c>
      <c r="AD392" s="74">
        <v>9.9999999999999994E-12</v>
      </c>
      <c r="AE392" s="74">
        <v>1.59597814656</v>
      </c>
      <c r="AF392" s="74">
        <v>72936.233316339698</v>
      </c>
      <c r="AG392" s="73">
        <f t="shared" si="284"/>
        <v>2.6424621561508275E-12</v>
      </c>
      <c r="AH392" s="73">
        <f t="shared" si="285"/>
        <v>2.6280514008016296E-12</v>
      </c>
      <c r="AI392" s="73">
        <f t="shared" si="286"/>
        <v>2.6280501905981194E-12</v>
      </c>
      <c r="AJ392" s="73">
        <f t="shared" si="287"/>
        <v>2.6280501904972041E-12</v>
      </c>
      <c r="AL392" s="74"/>
      <c r="AM392" s="74"/>
      <c r="AN392" s="74"/>
      <c r="AT392" s="74"/>
      <c r="AU392" s="74"/>
      <c r="AV392" s="74"/>
      <c r="BB392" s="74"/>
      <c r="BC392" s="74"/>
      <c r="BD392" s="74"/>
      <c r="BJ392" s="74">
        <v>5.7E-10</v>
      </c>
      <c r="BK392" s="74">
        <v>1.1042215494800001</v>
      </c>
      <c r="BL392" s="74">
        <v>130459.18546877</v>
      </c>
      <c r="BM392" s="73">
        <f t="shared" si="288"/>
        <v>-4.8099449164446065E-10</v>
      </c>
      <c r="BN392" s="73">
        <f t="shared" si="289"/>
        <v>-4.8017552356528378E-10</v>
      </c>
      <c r="BO392" s="73">
        <f t="shared" si="290"/>
        <v>-4.8017545465897888E-10</v>
      </c>
      <c r="BP392" s="73">
        <f t="shared" si="291"/>
        <v>-4.8017545465311272E-10</v>
      </c>
      <c r="BR392" s="74">
        <v>6E-11</v>
      </c>
      <c r="BS392" s="74">
        <v>5.5993260214499996</v>
      </c>
      <c r="BT392" s="74">
        <v>154938.34595416099</v>
      </c>
      <c r="BU392" s="73">
        <f t="shared" si="292"/>
        <v>-4.9275969252184715E-11</v>
      </c>
      <c r="BV392" s="73">
        <f t="shared" si="293"/>
        <v>-4.9167085528499607E-11</v>
      </c>
      <c r="BW392" s="73">
        <f t="shared" si="294"/>
        <v>-4.9167076365597896E-11</v>
      </c>
      <c r="BX392" s="73">
        <f t="shared" si="295"/>
        <v>-4.9167076364831624E-11</v>
      </c>
      <c r="BZ392" s="74"/>
      <c r="CA392" s="74"/>
      <c r="CB392" s="74"/>
      <c r="CH392" s="74"/>
      <c r="CI392" s="74"/>
      <c r="CJ392" s="74"/>
      <c r="CP392" s="74"/>
      <c r="CQ392" s="74"/>
      <c r="CR392" s="74"/>
      <c r="CX392" s="74"/>
      <c r="CY392" s="74"/>
      <c r="CZ392" s="74"/>
      <c r="DF392" s="74">
        <v>3.1999999999999998E-10</v>
      </c>
      <c r="DG392" s="74">
        <v>1.04832153595</v>
      </c>
      <c r="DH392" s="74">
        <v>26086.418668865899</v>
      </c>
      <c r="DI392" s="73">
        <f t="shared" si="296"/>
        <v>-2.5928405950635583E-10</v>
      </c>
      <c r="DJ392" s="73">
        <f t="shared" si="297"/>
        <v>-2.5938422630159727E-10</v>
      </c>
      <c r="DK392" s="73">
        <f t="shared" si="298"/>
        <v>-2.5938423470869634E-10</v>
      </c>
      <c r="DL392" s="73">
        <f t="shared" si="299"/>
        <v>-2.5938423470941004E-10</v>
      </c>
      <c r="DN392" s="74">
        <v>3.9999999999999998E-11</v>
      </c>
      <c r="DO392" s="74">
        <v>2.6698619961699999</v>
      </c>
      <c r="DP392" s="74">
        <v>24176.703658357001</v>
      </c>
      <c r="DQ392" s="73">
        <f t="shared" si="300"/>
        <v>3.5192648509981179E-11</v>
      </c>
      <c r="DR392" s="73">
        <f t="shared" si="301"/>
        <v>3.5183229412015876E-11</v>
      </c>
      <c r="DS392" s="73">
        <f t="shared" si="302"/>
        <v>3.5183228620806459E-11</v>
      </c>
      <c r="DT392" s="73">
        <f t="shared" si="303"/>
        <v>3.5183228620739393E-11</v>
      </c>
      <c r="DV392" s="74"/>
      <c r="DW392" s="74"/>
      <c r="DX392" s="74"/>
      <c r="ED392" s="74"/>
      <c r="EE392" s="74"/>
      <c r="EF392" s="74"/>
      <c r="EL392" s="74"/>
      <c r="EM392" s="74"/>
      <c r="EN392" s="74"/>
      <c r="ET392" s="74"/>
      <c r="EU392" s="74"/>
      <c r="EV392" s="74"/>
    </row>
    <row r="393" spans="12:152" s="73" customFormat="1" ht="13.5" x14ac:dyDescent="0.3">
      <c r="L393" s="74"/>
      <c r="N393" s="74">
        <v>2.0799999999999998E-9</v>
      </c>
      <c r="O393" s="74">
        <v>6.1833668723699997</v>
      </c>
      <c r="P393" s="74">
        <v>74923.096998022695</v>
      </c>
      <c r="Q393" s="73">
        <f t="shared" si="276"/>
        <v>-1.129201097823793E-9</v>
      </c>
      <c r="R393" s="73">
        <f t="shared" si="277"/>
        <v>-1.131880361825723E-9</v>
      </c>
      <c r="S393" s="73">
        <f t="shared" si="278"/>
        <v>-1.1318805866702926E-9</v>
      </c>
      <c r="T393" s="73">
        <f t="shared" si="279"/>
        <v>-1.131880586689338E-9</v>
      </c>
      <c r="V393" s="74">
        <v>2.7E-10</v>
      </c>
      <c r="W393" s="74">
        <v>1.1452183470099999</v>
      </c>
      <c r="X393" s="74">
        <v>121335.608713753</v>
      </c>
      <c r="Y393" s="73">
        <f t="shared" si="280"/>
        <v>1.3324061866336492E-10</v>
      </c>
      <c r="Z393" s="73">
        <f t="shared" si="281"/>
        <v>1.3265659932046881E-10</v>
      </c>
      <c r="AA393" s="73">
        <f t="shared" si="282"/>
        <v>1.3265655025057844E-10</v>
      </c>
      <c r="AB393" s="73">
        <f t="shared" si="283"/>
        <v>1.3265655024640774E-10</v>
      </c>
      <c r="AD393" s="74">
        <v>9.9999999999999994E-12</v>
      </c>
      <c r="AE393" s="74">
        <v>5.5936222223999996</v>
      </c>
      <c r="AF393" s="74">
        <v>25619.938151219802</v>
      </c>
      <c r="AG393" s="73">
        <f t="shared" si="284"/>
        <v>7.4078258777335617E-12</v>
      </c>
      <c r="AH393" s="73">
        <f t="shared" si="285"/>
        <v>7.4113498246332308E-12</v>
      </c>
      <c r="AI393" s="73">
        <f t="shared" si="286"/>
        <v>7.411350120425171E-12</v>
      </c>
      <c r="AJ393" s="73">
        <f t="shared" si="287"/>
        <v>7.4113501204503596E-12</v>
      </c>
      <c r="AL393" s="74"/>
      <c r="AM393" s="74"/>
      <c r="AN393" s="74"/>
      <c r="AT393" s="74"/>
      <c r="AU393" s="74"/>
      <c r="AV393" s="74"/>
      <c r="BB393" s="74"/>
      <c r="BC393" s="74"/>
      <c r="BD393" s="74"/>
      <c r="BJ393" s="74">
        <v>6.8000000000000003E-10</v>
      </c>
      <c r="BK393" s="74">
        <v>5.2916410864400003</v>
      </c>
      <c r="BL393" s="74">
        <v>26013.121543006899</v>
      </c>
      <c r="BM393" s="73">
        <f t="shared" si="288"/>
        <v>5.8413542412262111E-10</v>
      </c>
      <c r="BN393" s="73">
        <f t="shared" si="289"/>
        <v>5.8432081859053804E-10</v>
      </c>
      <c r="BO393" s="73">
        <f t="shared" si="290"/>
        <v>5.8432083414966061E-10</v>
      </c>
      <c r="BP393" s="73">
        <f t="shared" si="291"/>
        <v>5.8432083415098523E-10</v>
      </c>
      <c r="BR393" s="74">
        <v>5.0000000000000002E-11</v>
      </c>
      <c r="BS393" s="74">
        <v>0.44843767301999998</v>
      </c>
      <c r="BT393" s="74">
        <v>203041.89308344101</v>
      </c>
      <c r="BU393" s="73">
        <f t="shared" si="292"/>
        <v>4.5266004134751931E-11</v>
      </c>
      <c r="BV393" s="73">
        <f t="shared" si="293"/>
        <v>4.5177296590136869E-11</v>
      </c>
      <c r="BW393" s="73">
        <f t="shared" si="294"/>
        <v>4.5177289109250983E-11</v>
      </c>
      <c r="BX393" s="73">
        <f t="shared" si="295"/>
        <v>4.5177289108617711E-11</v>
      </c>
      <c r="BZ393" s="74"/>
      <c r="CA393" s="74"/>
      <c r="CB393" s="74"/>
      <c r="CH393" s="74"/>
      <c r="CI393" s="74"/>
      <c r="CJ393" s="74"/>
      <c r="CP393" s="74"/>
      <c r="CQ393" s="74"/>
      <c r="CR393" s="74"/>
      <c r="CX393" s="74"/>
      <c r="CY393" s="74"/>
      <c r="CZ393" s="74"/>
      <c r="DF393" s="74">
        <v>3.7000000000000001E-10</v>
      </c>
      <c r="DG393" s="74">
        <v>1.6359590850800001</v>
      </c>
      <c r="DH393" s="74">
        <v>50800.032483302501</v>
      </c>
      <c r="DI393" s="73">
        <f t="shared" si="296"/>
        <v>-3.2717365471171025E-10</v>
      </c>
      <c r="DJ393" s="73">
        <f t="shared" si="297"/>
        <v>-3.2735326636556252E-10</v>
      </c>
      <c r="DK393" s="73">
        <f t="shared" si="298"/>
        <v>-3.2735328143124657E-10</v>
      </c>
      <c r="DL393" s="73">
        <f t="shared" si="299"/>
        <v>-3.2735328143252094E-10</v>
      </c>
      <c r="DN393" s="74">
        <v>3.9999999999999998E-11</v>
      </c>
      <c r="DO393" s="74">
        <v>3.5011068824399998</v>
      </c>
      <c r="DP393" s="74">
        <v>74821.134479757093</v>
      </c>
      <c r="DQ393" s="73">
        <f t="shared" si="300"/>
        <v>3.9204217091280721E-11</v>
      </c>
      <c r="DR393" s="73">
        <f t="shared" si="301"/>
        <v>3.9192004484299995E-11</v>
      </c>
      <c r="DS393" s="73">
        <f t="shared" si="302"/>
        <v>3.9192003455039851E-11</v>
      </c>
      <c r="DT393" s="73">
        <f t="shared" si="303"/>
        <v>3.9192003454952551E-11</v>
      </c>
      <c r="DV393" s="74"/>
      <c r="DW393" s="74"/>
      <c r="DX393" s="74"/>
      <c r="ED393" s="74"/>
      <c r="EE393" s="74"/>
      <c r="EF393" s="74"/>
      <c r="EL393" s="74"/>
      <c r="EM393" s="74"/>
      <c r="EN393" s="74"/>
      <c r="ET393" s="74"/>
      <c r="EU393" s="74"/>
      <c r="EV393" s="74"/>
    </row>
    <row r="394" spans="12:152" s="73" customFormat="1" ht="13.5" x14ac:dyDescent="0.3">
      <c r="L394" s="74"/>
      <c r="N394" s="74">
        <v>2.7400000000000001E-9</v>
      </c>
      <c r="O394" s="74">
        <v>0.15423898790000001</v>
      </c>
      <c r="P394" s="74">
        <v>51951.461487446402</v>
      </c>
      <c r="Q394" s="73">
        <f t="shared" si="276"/>
        <v>-1.1342846742098831E-9</v>
      </c>
      <c r="R394" s="73">
        <f t="shared" si="277"/>
        <v>-1.1316300355336748E-9</v>
      </c>
      <c r="S394" s="73">
        <f t="shared" si="278"/>
        <v>-1.1316298125910702E-9</v>
      </c>
      <c r="T394" s="73">
        <f t="shared" si="279"/>
        <v>-1.1316298125723461E-9</v>
      </c>
      <c r="V394" s="74">
        <v>2.5000000000000002E-10</v>
      </c>
      <c r="W394" s="74">
        <v>3.4209517493099999</v>
      </c>
      <c r="X394" s="74">
        <v>956.28915597059995</v>
      </c>
      <c r="Y394" s="73">
        <f t="shared" si="280"/>
        <v>2.4866618345654906E-10</v>
      </c>
      <c r="Z394" s="73">
        <f t="shared" si="281"/>
        <v>2.4866668855245887E-10</v>
      </c>
      <c r="AA394" s="73">
        <f t="shared" si="282"/>
        <v>2.4866668859486371E-10</v>
      </c>
      <c r="AB394" s="73">
        <f t="shared" si="283"/>
        <v>2.4866668859486728E-10</v>
      </c>
      <c r="AD394" s="74">
        <v>9.9999999999999994E-12</v>
      </c>
      <c r="AE394" s="74">
        <v>3.2652076055500001</v>
      </c>
      <c r="AF394" s="74">
        <v>240452.46032331901</v>
      </c>
      <c r="AG394" s="73">
        <f t="shared" si="284"/>
        <v>8.6399232907896328E-12</v>
      </c>
      <c r="AH394" s="73">
        <f t="shared" si="285"/>
        <v>8.664615778815681E-12</v>
      </c>
      <c r="AI394" s="73">
        <f t="shared" si="286"/>
        <v>8.6646178432330396E-12</v>
      </c>
      <c r="AJ394" s="73">
        <f t="shared" si="287"/>
        <v>8.6646178434078526E-12</v>
      </c>
      <c r="AL394" s="74"/>
      <c r="AM394" s="74"/>
      <c r="AN394" s="74"/>
      <c r="AT394" s="74"/>
      <c r="AU394" s="74"/>
      <c r="AV394" s="74"/>
      <c r="BB394" s="74"/>
      <c r="BC394" s="74"/>
      <c r="BD394" s="74"/>
      <c r="BJ394" s="74">
        <v>5.4E-10</v>
      </c>
      <c r="BK394" s="74">
        <v>6.0475440790000001E-2</v>
      </c>
      <c r="BL394" s="74">
        <v>52072.713508929701</v>
      </c>
      <c r="BM394" s="73">
        <f t="shared" si="288"/>
        <v>-4.0181152227845104E-10</v>
      </c>
      <c r="BN394" s="73">
        <f t="shared" si="289"/>
        <v>-4.0219606326446869E-10</v>
      </c>
      <c r="BO394" s="73">
        <f t="shared" si="290"/>
        <v>-4.0219609553209002E-10</v>
      </c>
      <c r="BP394" s="73">
        <f t="shared" si="291"/>
        <v>-4.0219609553483466E-10</v>
      </c>
      <c r="BR394" s="74">
        <v>6E-11</v>
      </c>
      <c r="BS394" s="74">
        <v>0.61515143576999998</v>
      </c>
      <c r="BT394" s="74">
        <v>126996.940762905</v>
      </c>
      <c r="BU394" s="73">
        <f t="shared" si="292"/>
        <v>-4.4300156442479897E-11</v>
      </c>
      <c r="BV394" s="73">
        <f t="shared" si="293"/>
        <v>-4.4194748473180526E-11</v>
      </c>
      <c r="BW394" s="73">
        <f t="shared" si="294"/>
        <v>-4.419473961035753E-11</v>
      </c>
      <c r="BX394" s="73">
        <f t="shared" si="295"/>
        <v>-4.4194739609600905E-11</v>
      </c>
      <c r="BZ394" s="74"/>
      <c r="CA394" s="74"/>
      <c r="CB394" s="74"/>
      <c r="CH394" s="74"/>
      <c r="CI394" s="74"/>
      <c r="CJ394" s="74"/>
      <c r="CP394" s="74"/>
      <c r="CQ394" s="74"/>
      <c r="CR394" s="74"/>
      <c r="CX394" s="74"/>
      <c r="CY394" s="74"/>
      <c r="CZ394" s="74"/>
      <c r="DF394" s="74">
        <v>3E-10</v>
      </c>
      <c r="DG394" s="74">
        <v>0.15550783905000001</v>
      </c>
      <c r="DH394" s="74">
        <v>104331.942805396</v>
      </c>
      <c r="DI394" s="73">
        <f t="shared" si="296"/>
        <v>-5.525150015884378E-11</v>
      </c>
      <c r="DJ394" s="73">
        <f t="shared" si="297"/>
        <v>-5.5881485739862881E-11</v>
      </c>
      <c r="DK394" s="73">
        <f t="shared" si="298"/>
        <v>-5.5881538624116013E-11</v>
      </c>
      <c r="DL394" s="73">
        <f t="shared" si="299"/>
        <v>-5.5881538628539225E-11</v>
      </c>
      <c r="DN394" s="74">
        <v>3.9999999999999998E-11</v>
      </c>
      <c r="DO394" s="74">
        <v>5.75284691398</v>
      </c>
      <c r="DP394" s="74">
        <v>25138.7275326044</v>
      </c>
      <c r="DQ394" s="73">
        <f t="shared" si="300"/>
        <v>3.2160087526475115E-11</v>
      </c>
      <c r="DR394" s="73">
        <f t="shared" si="301"/>
        <v>3.2147836536708817E-11</v>
      </c>
      <c r="DS394" s="73">
        <f t="shared" si="302"/>
        <v>3.2147835507733015E-11</v>
      </c>
      <c r="DT394" s="73">
        <f t="shared" si="303"/>
        <v>3.2147835507646426E-11</v>
      </c>
      <c r="DV394" s="74"/>
      <c r="DW394" s="74"/>
      <c r="DX394" s="74"/>
      <c r="ED394" s="74"/>
      <c r="EE394" s="74"/>
      <c r="EF394" s="74"/>
      <c r="EL394" s="74"/>
      <c r="EM394" s="74"/>
      <c r="EN394" s="74"/>
      <c r="ET394" s="74"/>
      <c r="EU394" s="74"/>
      <c r="EV394" s="74"/>
    </row>
    <row r="395" spans="12:152" s="73" customFormat="1" ht="13.5" x14ac:dyDescent="0.3">
      <c r="L395" s="74"/>
      <c r="N395" s="74">
        <v>2.1200000000000001E-9</v>
      </c>
      <c r="O395" s="74">
        <v>1.9555742194500001</v>
      </c>
      <c r="P395" s="74">
        <v>735.87651353180001</v>
      </c>
      <c r="Q395" s="73">
        <f t="shared" si="276"/>
        <v>4.8241103877676518E-10</v>
      </c>
      <c r="R395" s="73">
        <f t="shared" si="277"/>
        <v>4.8244215358991485E-10</v>
      </c>
      <c r="S395" s="73">
        <f t="shared" si="278"/>
        <v>4.8244215620237146E-10</v>
      </c>
      <c r="T395" s="73">
        <f t="shared" si="279"/>
        <v>4.8244215620259522E-10</v>
      </c>
      <c r="V395" s="74">
        <v>2.8000000000000002E-10</v>
      </c>
      <c r="W395" s="74">
        <v>2.7338627071700001</v>
      </c>
      <c r="X395" s="74">
        <v>27311.720982352799</v>
      </c>
      <c r="Y395" s="73">
        <f t="shared" si="280"/>
        <v>2.7313957968090142E-10</v>
      </c>
      <c r="Z395" s="73">
        <f t="shared" si="281"/>
        <v>2.7317399687498349E-10</v>
      </c>
      <c r="AA395" s="73">
        <f t="shared" si="282"/>
        <v>2.7317399976113338E-10</v>
      </c>
      <c r="AB395" s="73">
        <f t="shared" si="283"/>
        <v>2.7317399976137786E-10</v>
      </c>
      <c r="AD395" s="74">
        <v>9.9999999999999994E-12</v>
      </c>
      <c r="AE395" s="74">
        <v>5.5228660507100003</v>
      </c>
      <c r="AF395" s="74">
        <v>52125.8096612441</v>
      </c>
      <c r="AG395" s="73">
        <f t="shared" si="284"/>
        <v>-7.1567657973431686E-12</v>
      </c>
      <c r="AH395" s="73">
        <f t="shared" si="285"/>
        <v>-7.1642184650617342E-12</v>
      </c>
      <c r="AI395" s="73">
        <f t="shared" si="286"/>
        <v>-7.164219090459623E-12</v>
      </c>
      <c r="AJ395" s="73">
        <f t="shared" si="287"/>
        <v>-7.1642190905127645E-12</v>
      </c>
      <c r="AL395" s="74"/>
      <c r="AM395" s="74"/>
      <c r="AN395" s="74"/>
      <c r="AT395" s="74"/>
      <c r="AU395" s="74"/>
      <c r="AV395" s="74"/>
      <c r="BB395" s="74"/>
      <c r="BC395" s="74"/>
      <c r="BD395" s="74"/>
      <c r="BJ395" s="74">
        <v>5.3000000000000003E-10</v>
      </c>
      <c r="BK395" s="74">
        <v>6.4193605500000001E-2</v>
      </c>
      <c r="BL395" s="74">
        <v>536.80451209540001</v>
      </c>
      <c r="BM395" s="73">
        <f t="shared" si="288"/>
        <v>-4.2452078391130456E-10</v>
      </c>
      <c r="BN395" s="73">
        <f t="shared" si="289"/>
        <v>-4.2451729517522957E-10</v>
      </c>
      <c r="BO395" s="73">
        <f t="shared" si="290"/>
        <v>-4.2451729488230641E-10</v>
      </c>
      <c r="BP395" s="73">
        <f t="shared" si="291"/>
        <v>-4.2451729488228159E-10</v>
      </c>
      <c r="BR395" s="74">
        <v>6E-11</v>
      </c>
      <c r="BS395" s="74">
        <v>3.76267562514</v>
      </c>
      <c r="BT395" s="74">
        <v>110634.688416288</v>
      </c>
      <c r="BU395" s="73">
        <f t="shared" si="292"/>
        <v>-5.1241590152428729E-11</v>
      </c>
      <c r="BV395" s="73">
        <f t="shared" si="293"/>
        <v>-5.1312189592884591E-11</v>
      </c>
      <c r="BW395" s="73">
        <f t="shared" si="294"/>
        <v>-5.1312195509498967E-11</v>
      </c>
      <c r="BX395" s="73">
        <f t="shared" si="295"/>
        <v>-5.1312195510000994E-11</v>
      </c>
      <c r="BZ395" s="74"/>
      <c r="CA395" s="74"/>
      <c r="CB395" s="74"/>
      <c r="CH395" s="74"/>
      <c r="CI395" s="74"/>
      <c r="CJ395" s="74"/>
      <c r="CP395" s="74"/>
      <c r="CQ395" s="74"/>
      <c r="CR395" s="74"/>
      <c r="CX395" s="74"/>
      <c r="CY395" s="74"/>
      <c r="CZ395" s="74"/>
      <c r="DF395" s="74">
        <v>2.5999999999999998E-10</v>
      </c>
      <c r="DG395" s="74">
        <v>3.549300809E-2</v>
      </c>
      <c r="DH395" s="74">
        <v>24815.222115946999</v>
      </c>
      <c r="DI395" s="73">
        <f t="shared" si="296"/>
        <v>1.4956751359449549E-10</v>
      </c>
      <c r="DJ395" s="73">
        <f t="shared" si="297"/>
        <v>1.4967558836461871E-10</v>
      </c>
      <c r="DK395" s="73">
        <f t="shared" si="298"/>
        <v>1.4967559743717442E-10</v>
      </c>
      <c r="DL395" s="73">
        <f t="shared" si="299"/>
        <v>1.4967559743794783E-10</v>
      </c>
      <c r="DN395" s="74">
        <v>3.9999999999999998E-11</v>
      </c>
      <c r="DO395" s="74">
        <v>5.44367911308</v>
      </c>
      <c r="DP395" s="74">
        <v>72936.233316339698</v>
      </c>
      <c r="DQ395" s="73">
        <f t="shared" si="300"/>
        <v>-3.3075056280301343E-11</v>
      </c>
      <c r="DR395" s="73">
        <f t="shared" si="301"/>
        <v>-3.304141401821164E-11</v>
      </c>
      <c r="DS395" s="73">
        <f t="shared" si="302"/>
        <v>-3.3041411190440839E-11</v>
      </c>
      <c r="DT395" s="73">
        <f t="shared" si="303"/>
        <v>-3.3041411190205041E-11</v>
      </c>
      <c r="DV395" s="74"/>
      <c r="DW395" s="74"/>
      <c r="DX395" s="74"/>
      <c r="ED395" s="74"/>
      <c r="EE395" s="74"/>
      <c r="EF395" s="74"/>
      <c r="EL395" s="74"/>
      <c r="EM395" s="74"/>
      <c r="EN395" s="74"/>
      <c r="ET395" s="74"/>
      <c r="EU395" s="74"/>
      <c r="EV395" s="74"/>
    </row>
    <row r="396" spans="12:152" s="73" customFormat="1" ht="13.5" x14ac:dyDescent="0.3">
      <c r="L396" s="74"/>
      <c r="N396" s="74">
        <v>2.3600000000000001E-9</v>
      </c>
      <c r="O396" s="74">
        <v>4.2836807083700004</v>
      </c>
      <c r="P396" s="74">
        <v>24079.345602415098</v>
      </c>
      <c r="Q396" s="73">
        <f t="shared" si="276"/>
        <v>2.1117614107089695E-9</v>
      </c>
      <c r="R396" s="73">
        <f t="shared" si="277"/>
        <v>2.1112415274327381E-9</v>
      </c>
      <c r="S396" s="73">
        <f t="shared" si="278"/>
        <v>2.1112414837607227E-9</v>
      </c>
      <c r="T396" s="73">
        <f t="shared" si="279"/>
        <v>2.1112414837570058E-9</v>
      </c>
      <c r="V396" s="74">
        <v>2.4E-10</v>
      </c>
      <c r="W396" s="74">
        <v>0.82215620694000002</v>
      </c>
      <c r="X396" s="74">
        <v>314.18617986959998</v>
      </c>
      <c r="Y396" s="73">
        <f t="shared" si="280"/>
        <v>2.2477967173327764E-10</v>
      </c>
      <c r="Z396" s="73">
        <f t="shared" si="281"/>
        <v>2.2477913048190951E-10</v>
      </c>
      <c r="AA396" s="73">
        <f t="shared" si="282"/>
        <v>2.2477913043646459E-10</v>
      </c>
      <c r="AB396" s="73">
        <f t="shared" si="283"/>
        <v>2.2477913043646069E-10</v>
      </c>
      <c r="AD396" s="74"/>
      <c r="AE396" s="74"/>
      <c r="AF396" s="74"/>
      <c r="AL396" s="74"/>
      <c r="AM396" s="74"/>
      <c r="AN396" s="74"/>
      <c r="AT396" s="74"/>
      <c r="AU396" s="74"/>
      <c r="AV396" s="74"/>
      <c r="BB396" s="74"/>
      <c r="BC396" s="74"/>
      <c r="BD396" s="74"/>
      <c r="BJ396" s="74">
        <v>5.3000000000000003E-10</v>
      </c>
      <c r="BK396" s="74">
        <v>5.0085268735800001</v>
      </c>
      <c r="BL396" s="74">
        <v>25977.6968203547</v>
      </c>
      <c r="BM396" s="73">
        <f t="shared" si="288"/>
        <v>5.0292109826633035E-10</v>
      </c>
      <c r="BN396" s="73">
        <f t="shared" si="289"/>
        <v>5.0283204094187996E-10</v>
      </c>
      <c r="BO396" s="73">
        <f t="shared" si="290"/>
        <v>5.0283203345846712E-10</v>
      </c>
      <c r="BP396" s="73">
        <f t="shared" si="291"/>
        <v>5.0283203345783867E-10</v>
      </c>
      <c r="BR396" s="74">
        <v>5.0000000000000002E-11</v>
      </c>
      <c r="BS396" s="74">
        <v>3.8795802021700001</v>
      </c>
      <c r="BT396" s="74">
        <v>25440.892308259299</v>
      </c>
      <c r="BU396" s="73">
        <f t="shared" si="292"/>
        <v>-3.67905945075513E-11</v>
      </c>
      <c r="BV396" s="73">
        <f t="shared" si="293"/>
        <v>-3.6772946087167944E-11</v>
      </c>
      <c r="BW396" s="73">
        <f t="shared" si="294"/>
        <v>-3.6772944604952569E-11</v>
      </c>
      <c r="BX396" s="73">
        <f t="shared" si="295"/>
        <v>-3.6772944604827393E-11</v>
      </c>
      <c r="BZ396" s="74"/>
      <c r="CA396" s="74"/>
      <c r="CB396" s="74"/>
      <c r="CH396" s="74"/>
      <c r="CI396" s="74"/>
      <c r="CJ396" s="74"/>
      <c r="CP396" s="74"/>
      <c r="CQ396" s="74"/>
      <c r="CR396" s="74"/>
      <c r="CX396" s="74"/>
      <c r="CY396" s="74"/>
      <c r="CZ396" s="74"/>
      <c r="DF396" s="74">
        <v>2.5999999999999998E-10</v>
      </c>
      <c r="DG396" s="74">
        <v>1.0387133743200001</v>
      </c>
      <c r="DH396" s="74">
        <v>24292.644697853098</v>
      </c>
      <c r="DI396" s="73">
        <f t="shared" si="296"/>
        <v>2.5233833277433015E-10</v>
      </c>
      <c r="DJ396" s="73">
        <f t="shared" si="297"/>
        <v>2.5230712790207353E-10</v>
      </c>
      <c r="DK396" s="73">
        <f t="shared" si="298"/>
        <v>2.5230712527942677E-10</v>
      </c>
      <c r="DL396" s="73">
        <f t="shared" si="299"/>
        <v>2.523071252792055E-10</v>
      </c>
      <c r="DN396" s="74">
        <v>3.9999999999999998E-11</v>
      </c>
      <c r="DO396" s="74">
        <v>1.6049397866399999</v>
      </c>
      <c r="DP396" s="74">
        <v>176953.98994186701</v>
      </c>
      <c r="DQ396" s="73">
        <f t="shared" si="300"/>
        <v>-1.7576446456924369E-11</v>
      </c>
      <c r="DR396" s="73">
        <f t="shared" si="301"/>
        <v>-1.7706559706353895E-11</v>
      </c>
      <c r="DS396" s="73">
        <f t="shared" si="302"/>
        <v>-1.7706570621180283E-11</v>
      </c>
      <c r="DT396" s="73">
        <f t="shared" si="303"/>
        <v>-1.7706570622109992E-11</v>
      </c>
      <c r="DV396" s="74"/>
      <c r="DW396" s="74"/>
      <c r="DX396" s="74"/>
      <c r="ED396" s="74"/>
      <c r="EE396" s="74"/>
      <c r="EF396" s="74"/>
      <c r="EL396" s="74"/>
      <c r="EM396" s="74"/>
      <c r="EN396" s="74"/>
      <c r="ET396" s="74"/>
      <c r="EU396" s="74"/>
      <c r="EV396" s="74"/>
    </row>
    <row r="397" spans="12:152" s="73" customFormat="1" ht="13.5" x14ac:dyDescent="0.3">
      <c r="L397" s="74"/>
      <c r="N397" s="74">
        <v>2.0599999999999999E-9</v>
      </c>
      <c r="O397" s="74">
        <v>5.8697294652799998</v>
      </c>
      <c r="P397" s="74">
        <v>52072.713508929701</v>
      </c>
      <c r="Q397" s="73">
        <f t="shared" si="276"/>
        <v>-1.9919838788147448E-9</v>
      </c>
      <c r="R397" s="73">
        <f t="shared" si="277"/>
        <v>-1.9925426613945761E-9</v>
      </c>
      <c r="S397" s="73">
        <f t="shared" si="278"/>
        <v>-1.9925427082159167E-9</v>
      </c>
      <c r="T397" s="73">
        <f t="shared" si="279"/>
        <v>-1.9925427082198992E-9</v>
      </c>
      <c r="V397" s="74">
        <v>2.5000000000000002E-10</v>
      </c>
      <c r="W397" s="74">
        <v>5.2168160017799998</v>
      </c>
      <c r="X397" s="74">
        <v>25241.820306823</v>
      </c>
      <c r="Y397" s="73">
        <f t="shared" si="280"/>
        <v>2.1920475249597841E-10</v>
      </c>
      <c r="Z397" s="73">
        <f t="shared" si="281"/>
        <v>2.1926686965001239E-10</v>
      </c>
      <c r="AA397" s="73">
        <f t="shared" si="282"/>
        <v>2.1926687486303468E-10</v>
      </c>
      <c r="AB397" s="73">
        <f t="shared" si="283"/>
        <v>2.1926687486347159E-10</v>
      </c>
      <c r="AD397" s="74"/>
      <c r="AE397" s="74"/>
      <c r="AF397" s="74"/>
      <c r="AL397" s="74"/>
      <c r="AM397" s="74"/>
      <c r="AN397" s="74"/>
      <c r="AT397" s="74"/>
      <c r="AU397" s="74"/>
      <c r="AV397" s="74"/>
      <c r="BB397" s="74"/>
      <c r="BC397" s="74"/>
      <c r="BD397" s="74"/>
      <c r="BJ397" s="74">
        <v>5.1999999999999996E-10</v>
      </c>
      <c r="BK397" s="74">
        <v>4.1740388603999996</v>
      </c>
      <c r="BL397" s="74">
        <v>25131.613985603501</v>
      </c>
      <c r="BM397" s="73">
        <f t="shared" si="288"/>
        <v>-3.5837106053017541E-10</v>
      </c>
      <c r="BN397" s="73">
        <f t="shared" si="289"/>
        <v>-3.5856496384354866E-10</v>
      </c>
      <c r="BO397" s="73">
        <f t="shared" si="290"/>
        <v>-3.5856498012005876E-10</v>
      </c>
      <c r="BP397" s="73">
        <f t="shared" si="291"/>
        <v>-3.5856498012145023E-10</v>
      </c>
      <c r="BR397" s="74">
        <v>6E-11</v>
      </c>
      <c r="BS397" s="74">
        <v>6.1289854729000002</v>
      </c>
      <c r="BT397" s="74">
        <v>132658.272812057</v>
      </c>
      <c r="BU397" s="73">
        <f t="shared" si="292"/>
        <v>4.7216042493663615E-11</v>
      </c>
      <c r="BV397" s="73">
        <f t="shared" si="293"/>
        <v>4.7115274922587683E-11</v>
      </c>
      <c r="BW397" s="73">
        <f t="shared" si="294"/>
        <v>4.7115266447320769E-11</v>
      </c>
      <c r="BX397" s="73">
        <f t="shared" si="295"/>
        <v>4.7115266446594324E-11</v>
      </c>
      <c r="BZ397" s="74"/>
      <c r="CA397" s="74"/>
      <c r="CB397" s="74"/>
      <c r="CH397" s="74"/>
      <c r="CI397" s="74"/>
      <c r="CJ397" s="74"/>
      <c r="CP397" s="74"/>
      <c r="CQ397" s="74"/>
      <c r="CR397" s="74"/>
      <c r="CX397" s="74"/>
      <c r="CY397" s="74"/>
      <c r="CZ397" s="74"/>
      <c r="DF397" s="74">
        <v>2.5999999999999998E-10</v>
      </c>
      <c r="DG397" s="74">
        <v>3.5455741253499999</v>
      </c>
      <c r="DH397" s="74">
        <v>156100.82065856899</v>
      </c>
      <c r="DI397" s="73">
        <f t="shared" si="296"/>
        <v>2.2667101897787556E-10</v>
      </c>
      <c r="DJ397" s="73">
        <f t="shared" si="297"/>
        <v>2.270770585919228E-10</v>
      </c>
      <c r="DK397" s="73">
        <f t="shared" si="298"/>
        <v>2.270770925864234E-10</v>
      </c>
      <c r="DL397" s="73">
        <f t="shared" si="299"/>
        <v>2.2707709258930271E-10</v>
      </c>
      <c r="DN397" s="74">
        <v>3.9999999999999998E-11</v>
      </c>
      <c r="DO397" s="74">
        <v>1.93554854399</v>
      </c>
      <c r="DP397" s="74">
        <v>50049.928875769103</v>
      </c>
      <c r="DQ397" s="73">
        <f t="shared" si="300"/>
        <v>-1.5651732419658158E-11</v>
      </c>
      <c r="DR397" s="73">
        <f t="shared" si="301"/>
        <v>-1.5689459633037388E-11</v>
      </c>
      <c r="DS397" s="73">
        <f t="shared" si="302"/>
        <v>-1.5689462800002048E-11</v>
      </c>
      <c r="DT397" s="73">
        <f t="shared" si="303"/>
        <v>-1.5689462800269764E-11</v>
      </c>
      <c r="DV397" s="74"/>
      <c r="DW397" s="74"/>
      <c r="DX397" s="74"/>
      <c r="ED397" s="74"/>
      <c r="EE397" s="74"/>
      <c r="EF397" s="74"/>
      <c r="EL397" s="74"/>
      <c r="EM397" s="74"/>
      <c r="EN397" s="74"/>
      <c r="ET397" s="74"/>
      <c r="EU397" s="74"/>
      <c r="EV397" s="74"/>
    </row>
    <row r="398" spans="12:152" s="73" customFormat="1" ht="13.5" x14ac:dyDescent="0.3">
      <c r="L398" s="74"/>
      <c r="N398" s="74">
        <v>2.0099999999999999E-9</v>
      </c>
      <c r="O398" s="74">
        <v>1.6122687707000001</v>
      </c>
      <c r="P398" s="74">
        <v>25241.820306823</v>
      </c>
      <c r="Q398" s="73">
        <f t="shared" si="276"/>
        <v>-2.0085000020057031E-9</v>
      </c>
      <c r="R398" s="73">
        <f t="shared" si="277"/>
        <v>-2.0085398729517657E-9</v>
      </c>
      <c r="S398" s="73">
        <f t="shared" si="278"/>
        <v>-2.0085398762768717E-9</v>
      </c>
      <c r="T398" s="73">
        <f t="shared" si="279"/>
        <v>-2.00853987627715E-9</v>
      </c>
      <c r="V398" s="74">
        <v>2.5000000000000002E-10</v>
      </c>
      <c r="W398" s="74">
        <v>3.5737283354299998</v>
      </c>
      <c r="X398" s="74">
        <v>52712.610795243701</v>
      </c>
      <c r="Y398" s="73">
        <f t="shared" si="280"/>
        <v>1.2004222790562278E-10</v>
      </c>
      <c r="Z398" s="73">
        <f t="shared" si="281"/>
        <v>1.1980539493924196E-10</v>
      </c>
      <c r="AA398" s="73">
        <f t="shared" si="282"/>
        <v>1.1980537504839828E-10</v>
      </c>
      <c r="AB398" s="73">
        <f t="shared" si="283"/>
        <v>1.1980537504672691E-10</v>
      </c>
      <c r="AD398" s="74"/>
      <c r="AE398" s="74"/>
      <c r="AF398" s="74"/>
      <c r="AL398" s="74"/>
      <c r="AM398" s="74"/>
      <c r="AN398" s="74"/>
      <c r="AT398" s="74"/>
      <c r="AU398" s="74"/>
      <c r="AV398" s="74"/>
      <c r="BB398" s="74"/>
      <c r="BC398" s="74"/>
      <c r="BD398" s="74"/>
      <c r="BJ398" s="74">
        <v>5.1999999999999996E-10</v>
      </c>
      <c r="BK398" s="74">
        <v>3.3103693541500001</v>
      </c>
      <c r="BL398" s="74">
        <v>7880.0891533389904</v>
      </c>
      <c r="BM398" s="73">
        <f t="shared" si="288"/>
        <v>4.1429739543902413E-10</v>
      </c>
      <c r="BN398" s="73">
        <f t="shared" si="289"/>
        <v>4.1424666888421369E-10</v>
      </c>
      <c r="BO398" s="73">
        <f t="shared" si="290"/>
        <v>4.142466646246585E-10</v>
      </c>
      <c r="BP398" s="73">
        <f t="shared" si="291"/>
        <v>4.1424666462429221E-10</v>
      </c>
      <c r="BR398" s="74">
        <v>6E-11</v>
      </c>
      <c r="BS398" s="74">
        <v>1.7858985844599999</v>
      </c>
      <c r="BT398" s="74">
        <v>76681.750076439494</v>
      </c>
      <c r="BU398" s="73">
        <f t="shared" si="292"/>
        <v>-5.9971953002894845E-11</v>
      </c>
      <c r="BV398" s="73">
        <f t="shared" si="293"/>
        <v>-5.9974760062499087E-11</v>
      </c>
      <c r="BW398" s="73">
        <f t="shared" si="294"/>
        <v>-5.9974760291974046E-11</v>
      </c>
      <c r="BX398" s="73">
        <f t="shared" si="295"/>
        <v>-5.9974760291993433E-11</v>
      </c>
      <c r="BZ398" s="74"/>
      <c r="CA398" s="74"/>
      <c r="CB398" s="74"/>
      <c r="CH398" s="74"/>
      <c r="CI398" s="74"/>
      <c r="CJ398" s="74"/>
      <c r="CP398" s="74"/>
      <c r="CQ398" s="74"/>
      <c r="CR398" s="74"/>
      <c r="CX398" s="74"/>
      <c r="CY398" s="74"/>
      <c r="CZ398" s="74"/>
      <c r="DF398" s="74">
        <v>2.7E-10</v>
      </c>
      <c r="DG398" s="74">
        <v>0.60333270858999999</v>
      </c>
      <c r="DH398" s="74">
        <v>111590.28815789599</v>
      </c>
      <c r="DI398" s="73">
        <f t="shared" si="296"/>
        <v>-2.5434893433163819E-10</v>
      </c>
      <c r="DJ398" s="73">
        <f t="shared" si="297"/>
        <v>-2.5455532263135116E-10</v>
      </c>
      <c r="DK398" s="73">
        <f t="shared" si="298"/>
        <v>-2.5455533990432304E-10</v>
      </c>
      <c r="DL398" s="73">
        <f t="shared" si="299"/>
        <v>-2.5455533990577609E-10</v>
      </c>
      <c r="DN398" s="74">
        <v>3E-11</v>
      </c>
      <c r="DO398" s="74">
        <v>3.9005313099099999</v>
      </c>
      <c r="DP398" s="74">
        <v>107794.187511262</v>
      </c>
      <c r="DQ398" s="73">
        <f t="shared" si="300"/>
        <v>-3.0830560021992512E-12</v>
      </c>
      <c r="DR398" s="73">
        <f t="shared" si="301"/>
        <v>-3.017163981176314E-12</v>
      </c>
      <c r="DS398" s="73">
        <f t="shared" si="302"/>
        <v>-3.0171584481289994E-12</v>
      </c>
      <c r="DT398" s="73">
        <f t="shared" si="303"/>
        <v>-3.0171584476607223E-12</v>
      </c>
      <c r="DV398" s="74"/>
      <c r="DW398" s="74"/>
      <c r="DX398" s="74"/>
      <c r="ED398" s="74"/>
      <c r="EE398" s="74"/>
      <c r="EF398" s="74"/>
      <c r="EL398" s="74"/>
      <c r="EM398" s="74"/>
      <c r="EN398" s="74"/>
      <c r="ET398" s="74"/>
      <c r="EU398" s="74"/>
      <c r="EV398" s="74"/>
    </row>
    <row r="399" spans="12:152" s="73" customFormat="1" ht="13.5" x14ac:dyDescent="0.3">
      <c r="L399" s="74"/>
      <c r="N399" s="74">
        <v>2.3499999999999999E-9</v>
      </c>
      <c r="O399" s="74">
        <v>3.6044625108799999</v>
      </c>
      <c r="P399" s="74">
        <v>104371.28232719599</v>
      </c>
      <c r="Q399" s="73">
        <f t="shared" si="276"/>
        <v>-1.6208064142299939E-9</v>
      </c>
      <c r="R399" s="73">
        <f t="shared" si="277"/>
        <v>-1.6171651179056896E-9</v>
      </c>
      <c r="S399" s="73">
        <f t="shared" si="278"/>
        <v>-1.6171648118648071E-9</v>
      </c>
      <c r="T399" s="73">
        <f t="shared" si="279"/>
        <v>-1.617164811838832E-9</v>
      </c>
      <c r="V399" s="74">
        <v>2.7E-10</v>
      </c>
      <c r="W399" s="74">
        <v>5.0518352071099999</v>
      </c>
      <c r="X399" s="74">
        <v>105940.68546158</v>
      </c>
      <c r="Y399" s="73">
        <f t="shared" si="280"/>
        <v>-1.4701622733578621E-10</v>
      </c>
      <c r="Z399" s="73">
        <f t="shared" si="281"/>
        <v>-1.4750728156229791E-10</v>
      </c>
      <c r="AA399" s="73">
        <f t="shared" si="282"/>
        <v>-1.4750732276309904E-10</v>
      </c>
      <c r="AB399" s="73">
        <f t="shared" si="283"/>
        <v>-1.4750732276659556E-10</v>
      </c>
      <c r="AD399" s="74"/>
      <c r="AE399" s="74"/>
      <c r="AF399" s="74"/>
      <c r="AL399" s="74"/>
      <c r="AM399" s="74"/>
      <c r="AN399" s="74"/>
      <c r="AT399" s="74"/>
      <c r="AU399" s="74"/>
      <c r="AV399" s="74"/>
      <c r="BB399" s="74"/>
      <c r="BC399" s="74"/>
      <c r="BD399" s="74"/>
      <c r="BJ399" s="74">
        <v>6.9999999999999996E-10</v>
      </c>
      <c r="BK399" s="74">
        <v>6.1070230046900003</v>
      </c>
      <c r="BL399" s="74">
        <v>52278.8990573669</v>
      </c>
      <c r="BM399" s="73">
        <f t="shared" si="288"/>
        <v>5.3438246673386671E-10</v>
      </c>
      <c r="BN399" s="73">
        <f t="shared" si="289"/>
        <v>5.3486630711018749E-10</v>
      </c>
      <c r="BO399" s="73">
        <f t="shared" si="290"/>
        <v>5.3486634770864974E-10</v>
      </c>
      <c r="BP399" s="73">
        <f t="shared" si="291"/>
        <v>5.3486634771208937E-10</v>
      </c>
      <c r="BR399" s="74">
        <v>6E-11</v>
      </c>
      <c r="BS399" s="74">
        <v>3.3194200346399998</v>
      </c>
      <c r="BT399" s="74">
        <v>25881.717593137</v>
      </c>
      <c r="BU399" s="73">
        <f t="shared" si="292"/>
        <v>-5.4601826775224576E-11</v>
      </c>
      <c r="BV399" s="73">
        <f t="shared" si="293"/>
        <v>-5.4588633959288105E-11</v>
      </c>
      <c r="BW399" s="73">
        <f t="shared" si="294"/>
        <v>-5.4588632850948485E-11</v>
      </c>
      <c r="BX399" s="73">
        <f t="shared" si="295"/>
        <v>-5.4588632850855072E-11</v>
      </c>
      <c r="BZ399" s="74"/>
      <c r="CA399" s="74"/>
      <c r="CB399" s="74"/>
      <c r="CH399" s="74"/>
      <c r="CI399" s="74"/>
      <c r="CJ399" s="74"/>
      <c r="CP399" s="74"/>
      <c r="CQ399" s="74"/>
      <c r="CR399" s="74"/>
      <c r="CX399" s="74"/>
      <c r="CY399" s="74"/>
      <c r="CZ399" s="74"/>
      <c r="DF399" s="74">
        <v>3.1000000000000002E-10</v>
      </c>
      <c r="DG399" s="74">
        <v>3.3554055611</v>
      </c>
      <c r="DH399" s="74">
        <v>126996.940762905</v>
      </c>
      <c r="DI399" s="73">
        <f t="shared" si="296"/>
        <v>1.2902171828859495E-10</v>
      </c>
      <c r="DJ399" s="73">
        <f t="shared" si="297"/>
        <v>1.2828808321158938E-10</v>
      </c>
      <c r="DK399" s="73">
        <f t="shared" si="298"/>
        <v>1.2828802157764524E-10</v>
      </c>
      <c r="DL399" s="73">
        <f t="shared" si="299"/>
        <v>1.2828802157238354E-10</v>
      </c>
      <c r="DN399" s="74">
        <v>3E-11</v>
      </c>
      <c r="DO399" s="74">
        <v>5.4542968305799997</v>
      </c>
      <c r="DP399" s="74">
        <v>44295.717129809404</v>
      </c>
      <c r="DQ399" s="73">
        <f t="shared" si="300"/>
        <v>-2.0745651450525352E-11</v>
      </c>
      <c r="DR399" s="73">
        <f t="shared" si="301"/>
        <v>-2.0725981865278224E-11</v>
      </c>
      <c r="DS399" s="73">
        <f t="shared" si="302"/>
        <v>-2.0725980213065481E-11</v>
      </c>
      <c r="DT399" s="73">
        <f t="shared" si="303"/>
        <v>-2.0725980212924932E-11</v>
      </c>
      <c r="DV399" s="74"/>
      <c r="DW399" s="74"/>
      <c r="DX399" s="74"/>
      <c r="ED399" s="74"/>
      <c r="EE399" s="74"/>
      <c r="EF399" s="74"/>
      <c r="EL399" s="74"/>
      <c r="EM399" s="74"/>
      <c r="EN399" s="74"/>
      <c r="ET399" s="74"/>
      <c r="EU399" s="74"/>
      <c r="EV399" s="74"/>
    </row>
    <row r="400" spans="12:152" s="73" customFormat="1" ht="13.5" x14ac:dyDescent="0.3">
      <c r="L400" s="74"/>
      <c r="N400" s="74">
        <v>2.2900000000000002E-9</v>
      </c>
      <c r="O400" s="74">
        <v>3.6618736367200002</v>
      </c>
      <c r="P400" s="74">
        <v>1596.1864422845999</v>
      </c>
      <c r="Q400" s="73">
        <f t="shared" si="276"/>
        <v>-5.8464895368701026E-10</v>
      </c>
      <c r="R400" s="73">
        <f t="shared" si="277"/>
        <v>-5.8472133953564179E-10</v>
      </c>
      <c r="S400" s="73">
        <f t="shared" si="278"/>
        <v>-5.847213456132772E-10</v>
      </c>
      <c r="T400" s="73">
        <f t="shared" si="279"/>
        <v>-5.8472134561379636E-10</v>
      </c>
      <c r="V400" s="74">
        <v>3.1000000000000002E-10</v>
      </c>
      <c r="W400" s="74">
        <v>2.2546252078900002</v>
      </c>
      <c r="X400" s="74">
        <v>26720.686880887301</v>
      </c>
      <c r="Y400" s="73">
        <f t="shared" si="280"/>
        <v>-2.8150051451745853E-10</v>
      </c>
      <c r="Z400" s="73">
        <f t="shared" si="281"/>
        <v>-2.8142941381654738E-10</v>
      </c>
      <c r="AA400" s="73">
        <f t="shared" si="282"/>
        <v>-2.8142940784324731E-10</v>
      </c>
      <c r="AB400" s="73">
        <f t="shared" si="283"/>
        <v>-2.8142940784273745E-10</v>
      </c>
      <c r="AD400" s="74"/>
      <c r="AE400" s="74"/>
      <c r="AF400" s="74"/>
      <c r="AL400" s="74"/>
      <c r="AM400" s="74"/>
      <c r="AN400" s="74"/>
      <c r="AT400" s="74"/>
      <c r="AU400" s="74"/>
      <c r="AV400" s="74"/>
      <c r="BB400" s="74"/>
      <c r="BC400" s="74"/>
      <c r="BD400" s="74"/>
      <c r="BJ400" s="74">
        <v>5.9000000000000003E-10</v>
      </c>
      <c r="BK400" s="74">
        <v>1.9797132367400001</v>
      </c>
      <c r="BL400" s="74">
        <v>51219.5171271777</v>
      </c>
      <c r="BM400" s="73">
        <f t="shared" si="288"/>
        <v>-1.2362471179835233E-10</v>
      </c>
      <c r="BN400" s="73">
        <f t="shared" si="289"/>
        <v>-1.2422986022626806E-10</v>
      </c>
      <c r="BO400" s="73">
        <f t="shared" si="290"/>
        <v>-1.2422991103006941E-10</v>
      </c>
      <c r="BP400" s="73">
        <f t="shared" si="291"/>
        <v>-1.2422991103433156E-10</v>
      </c>
      <c r="BR400" s="74">
        <v>5.0000000000000002E-11</v>
      </c>
      <c r="BS400" s="74">
        <v>4.8361047637599999</v>
      </c>
      <c r="BT400" s="74">
        <v>78417.488235207304</v>
      </c>
      <c r="BU400" s="73">
        <f t="shared" si="292"/>
        <v>-4.9486323560475112E-11</v>
      </c>
      <c r="BV400" s="73">
        <f t="shared" si="293"/>
        <v>-4.947477788003807E-11</v>
      </c>
      <c r="BW400" s="73">
        <f t="shared" si="294"/>
        <v>-4.9474776905281212E-11</v>
      </c>
      <c r="BX400" s="73">
        <f t="shared" si="295"/>
        <v>-4.9474776905197395E-11</v>
      </c>
      <c r="BZ400" s="74"/>
      <c r="CA400" s="74"/>
      <c r="CB400" s="74"/>
      <c r="CH400" s="74"/>
      <c r="CI400" s="74"/>
      <c r="CJ400" s="74"/>
      <c r="CP400" s="74"/>
      <c r="CQ400" s="74"/>
      <c r="CR400" s="74"/>
      <c r="CX400" s="74"/>
      <c r="CY400" s="74"/>
      <c r="CZ400" s="74"/>
      <c r="DF400" s="74">
        <v>2.5999999999999998E-10</v>
      </c>
      <c r="DG400" s="74">
        <v>5.7393780582199998</v>
      </c>
      <c r="DH400" s="74">
        <v>54294.570143526696</v>
      </c>
      <c r="DI400" s="73">
        <f t="shared" si="296"/>
        <v>-2.2379420057273665E-11</v>
      </c>
      <c r="DJ400" s="73">
        <f t="shared" si="297"/>
        <v>-2.2091343219280108E-11</v>
      </c>
      <c r="DK400" s="73">
        <f t="shared" si="298"/>
        <v>-2.2091319030608811E-11</v>
      </c>
      <c r="DL400" s="73">
        <f t="shared" si="299"/>
        <v>-2.2091319028547189E-11</v>
      </c>
      <c r="DN400" s="74">
        <v>3.9999999999999998E-11</v>
      </c>
      <c r="DO400" s="74">
        <v>0.60054840458000003</v>
      </c>
      <c r="DP400" s="74">
        <v>104347.73123093801</v>
      </c>
      <c r="DQ400" s="73">
        <f t="shared" si="300"/>
        <v>1.974473576505069E-11</v>
      </c>
      <c r="DR400" s="73">
        <f t="shared" si="301"/>
        <v>1.9670341849327751E-11</v>
      </c>
      <c r="DS400" s="73">
        <f t="shared" si="302"/>
        <v>1.9670335599290765E-11</v>
      </c>
      <c r="DT400" s="73">
        <f t="shared" si="303"/>
        <v>1.9670335598760174E-11</v>
      </c>
      <c r="DV400" s="74"/>
      <c r="DW400" s="74"/>
      <c r="DX400" s="74"/>
      <c r="ED400" s="74"/>
      <c r="EE400" s="74"/>
      <c r="EF400" s="74"/>
      <c r="EL400" s="74"/>
      <c r="EM400" s="74"/>
      <c r="EN400" s="74"/>
      <c r="ET400" s="74"/>
      <c r="EU400" s="74"/>
      <c r="EV400" s="74"/>
    </row>
    <row r="401" spans="12:152" s="73" customFormat="1" ht="13.5" x14ac:dyDescent="0.3">
      <c r="L401" s="74"/>
      <c r="N401" s="74">
        <v>1.9800000000000002E-9</v>
      </c>
      <c r="O401" s="74">
        <v>5.8529812635200003</v>
      </c>
      <c r="P401" s="74">
        <v>52815.703569462399</v>
      </c>
      <c r="Q401" s="73">
        <f t="shared" si="276"/>
        <v>-1.9145336760275071E-9</v>
      </c>
      <c r="R401" s="73">
        <f t="shared" si="277"/>
        <v>-1.9139863298695184E-9</v>
      </c>
      <c r="S401" s="73">
        <f t="shared" si="278"/>
        <v>-1.9139862838191465E-9</v>
      </c>
      <c r="T401" s="73">
        <f t="shared" si="279"/>
        <v>-1.9139862838152849E-9</v>
      </c>
      <c r="V401" s="74">
        <v>2.5000000000000002E-10</v>
      </c>
      <c r="W401" s="74">
        <v>4.8689093108200003</v>
      </c>
      <c r="X401" s="74">
        <v>104778.210757172</v>
      </c>
      <c r="Y401" s="73">
        <f t="shared" si="280"/>
        <v>-1.7758142129887729E-10</v>
      </c>
      <c r="Z401" s="73">
        <f t="shared" si="281"/>
        <v>-1.7795865209422135E-10</v>
      </c>
      <c r="AA401" s="73">
        <f t="shared" si="282"/>
        <v>-1.7795868373288135E-10</v>
      </c>
      <c r="AB401" s="73">
        <f t="shared" si="283"/>
        <v>-1.7795868373555627E-10</v>
      </c>
      <c r="AD401" s="74"/>
      <c r="AE401" s="74"/>
      <c r="AF401" s="74"/>
      <c r="AL401" s="74"/>
      <c r="AM401" s="74"/>
      <c r="AN401" s="74"/>
      <c r="AT401" s="74"/>
      <c r="AU401" s="74"/>
      <c r="AV401" s="74"/>
      <c r="BB401" s="74"/>
      <c r="BC401" s="74"/>
      <c r="BD401" s="74"/>
      <c r="BJ401" s="74">
        <v>5.1999999999999996E-10</v>
      </c>
      <c r="BK401" s="74">
        <v>0.17883872580999999</v>
      </c>
      <c r="BL401" s="74">
        <v>224.34479570190001</v>
      </c>
      <c r="BM401" s="73">
        <f t="shared" si="288"/>
        <v>-4.0400056477345321E-10</v>
      </c>
      <c r="BN401" s="73">
        <f t="shared" si="289"/>
        <v>-4.0400206913230762E-10</v>
      </c>
      <c r="BO401" s="73">
        <f t="shared" si="290"/>
        <v>-4.0400206925861623E-10</v>
      </c>
      <c r="BP401" s="73">
        <f t="shared" si="291"/>
        <v>-4.0400206925862688E-10</v>
      </c>
      <c r="BR401" s="74">
        <v>5.0000000000000002E-11</v>
      </c>
      <c r="BS401" s="74">
        <v>1.62128192664</v>
      </c>
      <c r="BT401" s="74">
        <v>65831.666774324796</v>
      </c>
      <c r="BU401" s="73">
        <f t="shared" si="292"/>
        <v>-4.5432254168947065E-11</v>
      </c>
      <c r="BV401" s="73">
        <f t="shared" si="293"/>
        <v>-4.5404061086545107E-11</v>
      </c>
      <c r="BW401" s="73">
        <f t="shared" si="294"/>
        <v>-4.5404058715931537E-11</v>
      </c>
      <c r="BX401" s="73">
        <f t="shared" si="295"/>
        <v>-4.5404058715726804E-11</v>
      </c>
      <c r="BZ401" s="74"/>
      <c r="CA401" s="74"/>
      <c r="CB401" s="74"/>
      <c r="CH401" s="74"/>
      <c r="CI401" s="74"/>
      <c r="CJ401" s="74"/>
      <c r="CP401" s="74"/>
      <c r="CQ401" s="74"/>
      <c r="CR401" s="74"/>
      <c r="CX401" s="74"/>
      <c r="CY401" s="74"/>
      <c r="CZ401" s="74"/>
      <c r="DF401" s="74">
        <v>2.5999999999999998E-10</v>
      </c>
      <c r="DG401" s="74">
        <v>2.7974388510099999</v>
      </c>
      <c r="DH401" s="74">
        <v>86457.984757931103</v>
      </c>
      <c r="DI401" s="73">
        <f t="shared" si="296"/>
        <v>2.4002641901111015E-10</v>
      </c>
      <c r="DJ401" s="73">
        <f t="shared" si="297"/>
        <v>2.3984907173194503E-10</v>
      </c>
      <c r="DK401" s="73">
        <f t="shared" si="298"/>
        <v>2.3984905680991645E-10</v>
      </c>
      <c r="DL401" s="73">
        <f t="shared" si="299"/>
        <v>2.3984905680866136E-10</v>
      </c>
      <c r="DN401" s="74">
        <v>3.9999999999999998E-11</v>
      </c>
      <c r="DO401" s="74">
        <v>0.88305624488000001</v>
      </c>
      <c r="DP401" s="74">
        <v>60055.895436487299</v>
      </c>
      <c r="DQ401" s="73">
        <f t="shared" si="300"/>
        <v>-2.9788604664477388E-11</v>
      </c>
      <c r="DR401" s="73">
        <f t="shared" si="301"/>
        <v>-2.9755745167064436E-11</v>
      </c>
      <c r="DS401" s="73">
        <f t="shared" si="302"/>
        <v>-2.9755742406226325E-11</v>
      </c>
      <c r="DT401" s="73">
        <f t="shared" si="303"/>
        <v>-2.9755742405992323E-11</v>
      </c>
      <c r="DV401" s="74"/>
      <c r="DW401" s="74"/>
      <c r="DX401" s="74"/>
      <c r="ED401" s="74"/>
      <c r="EE401" s="74"/>
      <c r="EF401" s="74"/>
      <c r="EL401" s="74"/>
      <c r="EM401" s="74"/>
      <c r="EN401" s="74"/>
      <c r="ET401" s="74"/>
      <c r="EU401" s="74"/>
      <c r="EV401" s="74"/>
    </row>
    <row r="402" spans="12:152" s="73" customFormat="1" ht="13.5" x14ac:dyDescent="0.3">
      <c r="L402" s="74"/>
      <c r="N402" s="74">
        <v>2.1999999999999998E-9</v>
      </c>
      <c r="O402" s="74">
        <v>1.3954154761199999</v>
      </c>
      <c r="P402" s="74">
        <v>32769.127994973802</v>
      </c>
      <c r="Q402" s="73">
        <f t="shared" si="276"/>
        <v>1.988022732963013E-9</v>
      </c>
      <c r="R402" s="73">
        <f t="shared" si="277"/>
        <v>1.9873898927924185E-9</v>
      </c>
      <c r="S402" s="73">
        <f t="shared" si="278"/>
        <v>1.9873898396202929E-9</v>
      </c>
      <c r="T402" s="73">
        <f t="shared" si="279"/>
        <v>1.9873898396157876E-9</v>
      </c>
      <c r="V402" s="74">
        <v>2.3000000000000001E-10</v>
      </c>
      <c r="W402" s="74">
        <v>3.0165938799799998</v>
      </c>
      <c r="X402" s="74">
        <v>52182.434842048402</v>
      </c>
      <c r="Y402" s="73">
        <f t="shared" si="280"/>
        <v>-1.5802269266786164E-10</v>
      </c>
      <c r="Z402" s="73">
        <f t="shared" si="281"/>
        <v>-1.5784398522560986E-10</v>
      </c>
      <c r="AA402" s="73">
        <f t="shared" si="282"/>
        <v>-1.5784397021338129E-10</v>
      </c>
      <c r="AB402" s="73">
        <f t="shared" si="283"/>
        <v>-1.5784397021212607E-10</v>
      </c>
      <c r="AD402" s="74"/>
      <c r="AE402" s="74"/>
      <c r="AF402" s="74"/>
      <c r="AL402" s="74"/>
      <c r="AM402" s="74"/>
      <c r="AN402" s="74"/>
      <c r="AT402" s="74"/>
      <c r="AU402" s="74"/>
      <c r="AV402" s="74"/>
      <c r="BB402" s="74"/>
      <c r="BC402" s="74"/>
      <c r="BD402" s="74"/>
      <c r="BJ402" s="74">
        <v>5.7E-10</v>
      </c>
      <c r="BK402" s="74">
        <v>2.6461612272199999</v>
      </c>
      <c r="BL402" s="74">
        <v>52125.8096612441</v>
      </c>
      <c r="BM402" s="73">
        <f t="shared" si="288"/>
        <v>2.8948302657975781E-10</v>
      </c>
      <c r="BN402" s="73">
        <f t="shared" si="289"/>
        <v>2.9000709365670361E-10</v>
      </c>
      <c r="BO402" s="73">
        <f t="shared" si="290"/>
        <v>2.9000713764453459E-10</v>
      </c>
      <c r="BP402" s="73">
        <f t="shared" si="291"/>
        <v>2.9000713764827236E-10</v>
      </c>
      <c r="BR402" s="74">
        <v>6E-11</v>
      </c>
      <c r="BS402" s="74">
        <v>5.7983232600600001</v>
      </c>
      <c r="BT402" s="74">
        <v>150244.34299945299</v>
      </c>
      <c r="BU402" s="73">
        <f t="shared" si="292"/>
        <v>-1.8950449678206745E-11</v>
      </c>
      <c r="BV402" s="73">
        <f t="shared" si="293"/>
        <v>-1.8775173072005611E-11</v>
      </c>
      <c r="BW402" s="73">
        <f t="shared" si="294"/>
        <v>-1.8775158347933044E-11</v>
      </c>
      <c r="BX402" s="73">
        <f t="shared" si="295"/>
        <v>-1.8775158346689145E-11</v>
      </c>
      <c r="BZ402" s="74"/>
      <c r="CA402" s="74"/>
      <c r="CB402" s="74"/>
      <c r="CH402" s="74"/>
      <c r="CI402" s="74"/>
      <c r="CJ402" s="74"/>
      <c r="CP402" s="74"/>
      <c r="CQ402" s="74"/>
      <c r="CR402" s="74"/>
      <c r="CX402" s="74"/>
      <c r="CY402" s="74"/>
      <c r="CZ402" s="74"/>
      <c r="DF402" s="74">
        <v>2.5999999999999998E-10</v>
      </c>
      <c r="DG402" s="74">
        <v>5.7057980692700001</v>
      </c>
      <c r="DH402" s="74">
        <v>97670.387712897107</v>
      </c>
      <c r="DI402" s="73">
        <f t="shared" si="296"/>
        <v>-1.9383921372556316E-10</v>
      </c>
      <c r="DJ402" s="73">
        <f t="shared" si="297"/>
        <v>-1.9349217954779834E-10</v>
      </c>
      <c r="DK402" s="73">
        <f t="shared" si="298"/>
        <v>-1.9349215037754755E-10</v>
      </c>
      <c r="DL402" s="73">
        <f t="shared" si="299"/>
        <v>-1.934921503750993E-10</v>
      </c>
      <c r="DN402" s="74">
        <v>3.9999999999999998E-11</v>
      </c>
      <c r="DO402" s="74">
        <v>6.2068106892500001</v>
      </c>
      <c r="DP402" s="74">
        <v>140652.80125408099</v>
      </c>
      <c r="DQ402" s="73">
        <f t="shared" si="300"/>
        <v>-3.5950651140451963E-11</v>
      </c>
      <c r="DR402" s="73">
        <f t="shared" si="301"/>
        <v>-3.6001023750818214E-11</v>
      </c>
      <c r="DS402" s="73">
        <f t="shared" si="302"/>
        <v>-3.6001027967661475E-11</v>
      </c>
      <c r="DT402" s="73">
        <f t="shared" si="303"/>
        <v>-3.6001027968018229E-11</v>
      </c>
      <c r="DV402" s="74"/>
      <c r="DW402" s="74"/>
      <c r="DX402" s="74"/>
      <c r="ED402" s="74"/>
      <c r="EE402" s="74"/>
      <c r="EF402" s="74"/>
      <c r="EL402" s="74"/>
      <c r="EM402" s="74"/>
      <c r="EN402" s="74"/>
      <c r="ET402" s="74"/>
      <c r="EU402" s="74"/>
      <c r="EV402" s="74"/>
    </row>
    <row r="403" spans="12:152" s="73" customFormat="1" ht="13.5" x14ac:dyDescent="0.3">
      <c r="L403" s="74"/>
      <c r="N403" s="74">
        <v>2.2900000000000002E-9</v>
      </c>
      <c r="O403" s="74">
        <v>3.3626529166400001</v>
      </c>
      <c r="P403" s="74">
        <v>134991.46920492899</v>
      </c>
      <c r="Q403" s="73">
        <f t="shared" si="276"/>
        <v>-2.2800418212333277E-9</v>
      </c>
      <c r="R403" s="73">
        <f t="shared" si="277"/>
        <v>-2.2794432740236501E-9</v>
      </c>
      <c r="S403" s="73">
        <f t="shared" si="278"/>
        <v>-2.279443223036767E-9</v>
      </c>
      <c r="T403" s="73">
        <f t="shared" si="279"/>
        <v>-2.2794432230324723E-9</v>
      </c>
      <c r="V403" s="74">
        <v>2.5999999999999998E-10</v>
      </c>
      <c r="W403" s="74">
        <v>2.13973174244</v>
      </c>
      <c r="X403" s="74">
        <v>103711.715279982</v>
      </c>
      <c r="Y403" s="73">
        <f t="shared" si="280"/>
        <v>-2.3732948162963825E-10</v>
      </c>
      <c r="Z403" s="73">
        <f t="shared" si="281"/>
        <v>-2.3710339092489256E-10</v>
      </c>
      <c r="AA403" s="73">
        <f t="shared" si="282"/>
        <v>-2.3710337189692786E-10</v>
      </c>
      <c r="AB403" s="73">
        <f t="shared" si="283"/>
        <v>-2.3710337189530261E-10</v>
      </c>
      <c r="AD403" s="74"/>
      <c r="AE403" s="74"/>
      <c r="AF403" s="74"/>
      <c r="AL403" s="74"/>
      <c r="AM403" s="74"/>
      <c r="AN403" s="74"/>
      <c r="AT403" s="74"/>
      <c r="AU403" s="74"/>
      <c r="AV403" s="74"/>
      <c r="BB403" s="74"/>
      <c r="BC403" s="74"/>
      <c r="BD403" s="74"/>
      <c r="BJ403" s="74">
        <v>5.1E-10</v>
      </c>
      <c r="BK403" s="74">
        <v>2.5112748055599998</v>
      </c>
      <c r="BL403" s="74">
        <v>183570.921732627</v>
      </c>
      <c r="BM403" s="73">
        <f t="shared" si="288"/>
        <v>4.5652377820988513E-10</v>
      </c>
      <c r="BN403" s="73">
        <f t="shared" si="289"/>
        <v>4.556657560226983E-10</v>
      </c>
      <c r="BO403" s="73">
        <f t="shared" si="290"/>
        <v>4.5566568371083834E-10</v>
      </c>
      <c r="BP403" s="73">
        <f t="shared" si="291"/>
        <v>4.556656837046926E-10</v>
      </c>
      <c r="BR403" s="74">
        <v>3.9999999999999998E-11</v>
      </c>
      <c r="BS403" s="74">
        <v>4.9021049321200003</v>
      </c>
      <c r="BT403" s="74">
        <v>123200.84011627</v>
      </c>
      <c r="BU403" s="73">
        <f t="shared" si="292"/>
        <v>-4.1404779664812974E-13</v>
      </c>
      <c r="BV403" s="73">
        <f t="shared" si="293"/>
        <v>-3.1311594823448029E-13</v>
      </c>
      <c r="BW403" s="73">
        <f t="shared" si="294"/>
        <v>-3.1310747369516769E-13</v>
      </c>
      <c r="BX403" s="73">
        <f t="shared" si="295"/>
        <v>-3.1310747297668893E-13</v>
      </c>
      <c r="BZ403" s="74"/>
      <c r="CA403" s="74"/>
      <c r="CB403" s="74"/>
      <c r="CH403" s="74"/>
      <c r="CI403" s="74"/>
      <c r="CJ403" s="74"/>
      <c r="CP403" s="74"/>
      <c r="CQ403" s="74"/>
      <c r="CR403" s="74"/>
      <c r="CX403" s="74"/>
      <c r="CY403" s="74"/>
      <c r="CZ403" s="74"/>
      <c r="DF403" s="74">
        <v>2.5000000000000002E-10</v>
      </c>
      <c r="DG403" s="74">
        <v>2.34928986187</v>
      </c>
      <c r="DH403" s="74">
        <v>24601.923020508901</v>
      </c>
      <c r="DI403" s="73">
        <f t="shared" si="296"/>
        <v>2.4537220659495751E-10</v>
      </c>
      <c r="DJ403" s="73">
        <f t="shared" si="297"/>
        <v>2.453480489359576E-10</v>
      </c>
      <c r="DK403" s="73">
        <f t="shared" si="298"/>
        <v>2.4534804690501547E-10</v>
      </c>
      <c r="DL403" s="73">
        <f t="shared" si="299"/>
        <v>2.4534804690484352E-10</v>
      </c>
      <c r="DN403" s="74">
        <v>3E-11</v>
      </c>
      <c r="DO403" s="74">
        <v>1.44572212087</v>
      </c>
      <c r="DP403" s="74">
        <v>130226.21661243201</v>
      </c>
      <c r="DQ403" s="73">
        <f t="shared" si="300"/>
        <v>1.9410283237760232E-11</v>
      </c>
      <c r="DR403" s="73">
        <f t="shared" si="301"/>
        <v>1.934920133205777E-11</v>
      </c>
      <c r="DS403" s="73">
        <f t="shared" si="302"/>
        <v>1.9349196197706714E-11</v>
      </c>
      <c r="DT403" s="73">
        <f t="shared" si="303"/>
        <v>1.9349196197268838E-11</v>
      </c>
      <c r="DV403" s="74"/>
      <c r="DW403" s="74"/>
      <c r="DX403" s="74"/>
      <c r="ED403" s="74"/>
      <c r="EE403" s="74"/>
      <c r="EF403" s="74"/>
      <c r="EL403" s="74"/>
      <c r="EM403" s="74"/>
      <c r="EN403" s="74"/>
      <c r="ET403" s="74"/>
      <c r="EU403" s="74"/>
      <c r="EV403" s="74"/>
    </row>
    <row r="404" spans="12:152" s="73" customFormat="1" ht="13.5" x14ac:dyDescent="0.3">
      <c r="L404" s="74"/>
      <c r="N404" s="74">
        <v>1.92E-9</v>
      </c>
      <c r="O404" s="74">
        <v>1.03510456065</v>
      </c>
      <c r="P404" s="74">
        <v>25867.4904991353</v>
      </c>
      <c r="Q404" s="73">
        <f t="shared" si="276"/>
        <v>1.8821980924240664E-9</v>
      </c>
      <c r="R404" s="73">
        <f t="shared" si="277"/>
        <v>1.8823986917980824E-9</v>
      </c>
      <c r="S404" s="73">
        <f t="shared" si="278"/>
        <v>1.8823987086186153E-9</v>
      </c>
      <c r="T404" s="73">
        <f t="shared" si="279"/>
        <v>1.8823987086200554E-9</v>
      </c>
      <c r="V404" s="74">
        <v>2.3000000000000001E-10</v>
      </c>
      <c r="W404" s="74">
        <v>4.6038349696500003</v>
      </c>
      <c r="X404" s="74">
        <v>52072.713508929701</v>
      </c>
      <c r="Y404" s="73">
        <f t="shared" si="280"/>
        <v>-1.2267655747636637E-10</v>
      </c>
      <c r="Z404" s="73">
        <f t="shared" si="281"/>
        <v>-1.2246898758588405E-10</v>
      </c>
      <c r="AA404" s="73">
        <f t="shared" si="282"/>
        <v>-1.2246897015205216E-10</v>
      </c>
      <c r="AB404" s="73">
        <f t="shared" si="283"/>
        <v>-1.2246897015056926E-10</v>
      </c>
      <c r="AD404" s="74"/>
      <c r="AE404" s="74"/>
      <c r="AF404" s="74"/>
      <c r="AL404" s="74"/>
      <c r="AM404" s="74"/>
      <c r="AN404" s="74"/>
      <c r="AT404" s="74"/>
      <c r="AU404" s="74"/>
      <c r="AV404" s="74"/>
      <c r="BB404" s="74"/>
      <c r="BC404" s="74"/>
      <c r="BD404" s="74"/>
      <c r="BJ404" s="74">
        <v>5.0000000000000003E-10</v>
      </c>
      <c r="BK404" s="74">
        <v>4.6781420674099996</v>
      </c>
      <c r="BL404" s="74">
        <v>130226.21661243201</v>
      </c>
      <c r="BM404" s="73">
        <f t="shared" si="288"/>
        <v>-3.5675074310430629E-10</v>
      </c>
      <c r="BN404" s="73">
        <f t="shared" si="289"/>
        <v>-3.5581505010193506E-10</v>
      </c>
      <c r="BO404" s="73">
        <f t="shared" si="290"/>
        <v>-3.5581497143280617E-10</v>
      </c>
      <c r="BP404" s="73">
        <f t="shared" si="291"/>
        <v>-3.5581497142609701E-10</v>
      </c>
      <c r="BR404" s="74">
        <v>3.9999999999999998E-11</v>
      </c>
      <c r="BS404" s="74">
        <v>4.8221573929999997E-2</v>
      </c>
      <c r="BT404" s="74">
        <v>71582.484571322901</v>
      </c>
      <c r="BU404" s="73">
        <f t="shared" si="292"/>
        <v>3.8281781703616427E-11</v>
      </c>
      <c r="BV404" s="73">
        <f t="shared" si="293"/>
        <v>3.8298744466629054E-11</v>
      </c>
      <c r="BW404" s="73">
        <f t="shared" si="294"/>
        <v>3.8298745887401512E-11</v>
      </c>
      <c r="BX404" s="73">
        <f t="shared" si="295"/>
        <v>3.8298745887522229E-11</v>
      </c>
      <c r="BZ404" s="74"/>
      <c r="CA404" s="74"/>
      <c r="CB404" s="74"/>
      <c r="CH404" s="74"/>
      <c r="CI404" s="74"/>
      <c r="CJ404" s="74"/>
      <c r="CP404" s="74"/>
      <c r="CQ404" s="74"/>
      <c r="CR404" s="74"/>
      <c r="CX404" s="74"/>
      <c r="CY404" s="74"/>
      <c r="CZ404" s="74"/>
      <c r="DF404" s="74">
        <v>2.5000000000000002E-10</v>
      </c>
      <c r="DG404" s="74">
        <v>5.7061385201799997</v>
      </c>
      <c r="DH404" s="74">
        <v>181505.94343892499</v>
      </c>
      <c r="DI404" s="73">
        <f t="shared" si="296"/>
        <v>2.0497097312560883E-10</v>
      </c>
      <c r="DJ404" s="73">
        <f t="shared" si="297"/>
        <v>2.0550166570901219E-10</v>
      </c>
      <c r="DK404" s="73">
        <f t="shared" si="298"/>
        <v>2.0550171014787651E-10</v>
      </c>
      <c r="DL404" s="73">
        <f t="shared" si="299"/>
        <v>2.0550171015163152E-10</v>
      </c>
      <c r="DN404" s="74">
        <v>3.9999999999999998E-11</v>
      </c>
      <c r="DO404" s="74">
        <v>4.3775024276999996</v>
      </c>
      <c r="DP404" s="74">
        <v>32769.127994973802</v>
      </c>
      <c r="DQ404" s="73">
        <f t="shared" si="300"/>
        <v>-3.2966085368472062E-11</v>
      </c>
      <c r="DR404" s="73">
        <f t="shared" si="301"/>
        <v>-3.2950872588871506E-11</v>
      </c>
      <c r="DS404" s="73">
        <f t="shared" si="302"/>
        <v>-3.2950871310952623E-11</v>
      </c>
      <c r="DT404" s="73">
        <f t="shared" si="303"/>
        <v>-3.2950871310844346E-11</v>
      </c>
      <c r="DV404" s="74"/>
      <c r="DW404" s="74"/>
      <c r="DX404" s="74"/>
      <c r="ED404" s="74"/>
      <c r="EE404" s="74"/>
      <c r="EF404" s="74"/>
      <c r="EL404" s="74"/>
      <c r="EM404" s="74"/>
      <c r="EN404" s="74"/>
      <c r="ET404" s="74"/>
      <c r="EU404" s="74"/>
      <c r="EV404" s="74"/>
    </row>
    <row r="405" spans="12:152" s="73" customFormat="1" ht="13.5" x14ac:dyDescent="0.3">
      <c r="L405" s="74"/>
      <c r="N405" s="74">
        <v>1.99E-9</v>
      </c>
      <c r="O405" s="74">
        <v>4.7812628927</v>
      </c>
      <c r="P405" s="74">
        <v>110634.688416288</v>
      </c>
      <c r="Q405" s="73">
        <f t="shared" si="276"/>
        <v>-1.012786860399991E-11</v>
      </c>
      <c r="R405" s="73">
        <f t="shared" si="277"/>
        <v>-1.4637162230891274E-11</v>
      </c>
      <c r="S405" s="73">
        <f t="shared" si="278"/>
        <v>-1.463754083744761E-11</v>
      </c>
      <c r="T405" s="73">
        <f t="shared" si="279"/>
        <v>-1.4637540869572368E-11</v>
      </c>
      <c r="V405" s="74">
        <v>2.3000000000000001E-10</v>
      </c>
      <c r="W405" s="74">
        <v>4.5560569146800001</v>
      </c>
      <c r="X405" s="74">
        <v>155571.819107836</v>
      </c>
      <c r="Y405" s="73">
        <f t="shared" si="280"/>
        <v>1.6246958809037649E-10</v>
      </c>
      <c r="Z405" s="73">
        <f t="shared" si="281"/>
        <v>1.6195001638098523E-10</v>
      </c>
      <c r="AA405" s="73">
        <f t="shared" si="282"/>
        <v>1.6194997268762772E-10</v>
      </c>
      <c r="AB405" s="73">
        <f t="shared" si="283"/>
        <v>1.6194997268391433E-10</v>
      </c>
      <c r="AD405" s="74"/>
      <c r="AE405" s="74"/>
      <c r="AF405" s="74"/>
      <c r="AL405" s="74"/>
      <c r="AM405" s="74"/>
      <c r="AN405" s="74"/>
      <c r="AT405" s="74"/>
      <c r="AU405" s="74"/>
      <c r="AV405" s="74"/>
      <c r="BB405" s="74"/>
      <c r="BC405" s="74"/>
      <c r="BD405" s="74"/>
      <c r="BJ405" s="74">
        <v>5.0000000000000003E-10</v>
      </c>
      <c r="BK405" s="74">
        <v>4.7732602476999997</v>
      </c>
      <c r="BL405" s="74">
        <v>25780.345520604598</v>
      </c>
      <c r="BM405" s="73">
        <f t="shared" si="288"/>
        <v>-4.0691795885669545E-10</v>
      </c>
      <c r="BN405" s="73">
        <f t="shared" si="289"/>
        <v>-4.0676448343269951E-10</v>
      </c>
      <c r="BO405" s="73">
        <f t="shared" si="290"/>
        <v>-4.0676447054183267E-10</v>
      </c>
      <c r="BP405" s="73">
        <f t="shared" si="291"/>
        <v>-4.0676447054074178E-10</v>
      </c>
      <c r="BR405" s="74">
        <v>3.9999999999999998E-11</v>
      </c>
      <c r="BS405" s="74">
        <v>1.25993980368</v>
      </c>
      <c r="BT405" s="74">
        <v>233731.74634397801</v>
      </c>
      <c r="BU405" s="73">
        <f t="shared" si="292"/>
        <v>-3.1127855683793942E-11</v>
      </c>
      <c r="BV405" s="73">
        <f t="shared" si="293"/>
        <v>-3.1007238537122422E-11</v>
      </c>
      <c r="BW405" s="73">
        <f t="shared" si="294"/>
        <v>-3.1007228379986424E-11</v>
      </c>
      <c r="BX405" s="73">
        <f t="shared" si="295"/>
        <v>-3.1007228379124579E-11</v>
      </c>
      <c r="BZ405" s="74"/>
      <c r="CA405" s="74"/>
      <c r="CB405" s="74"/>
      <c r="CH405" s="74"/>
      <c r="CI405" s="74"/>
      <c r="CJ405" s="74"/>
      <c r="CP405" s="74"/>
      <c r="CQ405" s="74"/>
      <c r="CR405" s="74"/>
      <c r="CX405" s="74"/>
      <c r="CY405" s="74"/>
      <c r="CZ405" s="74"/>
      <c r="DF405" s="74">
        <v>3.4000000000000001E-10</v>
      </c>
      <c r="DG405" s="74">
        <v>0.23651097126000001</v>
      </c>
      <c r="DH405" s="74">
        <v>26395.460762543698</v>
      </c>
      <c r="DI405" s="73">
        <f t="shared" si="296"/>
        <v>-4.1183442068011375E-11</v>
      </c>
      <c r="DJ405" s="73">
        <f t="shared" si="297"/>
        <v>-4.1000974569810733E-11</v>
      </c>
      <c r="DK405" s="73">
        <f t="shared" si="298"/>
        <v>-4.1000959248976594E-11</v>
      </c>
      <c r="DL405" s="73">
        <f t="shared" si="299"/>
        <v>-4.1000959247671962E-11</v>
      </c>
      <c r="DN405" s="74">
        <v>3.9999999999999998E-11</v>
      </c>
      <c r="DO405" s="74">
        <v>1.75525459469</v>
      </c>
      <c r="DP405" s="74">
        <v>110634.688416288</v>
      </c>
      <c r="DQ405" s="73">
        <f t="shared" si="300"/>
        <v>-4.4108099331033802E-12</v>
      </c>
      <c r="DR405" s="73">
        <f t="shared" si="301"/>
        <v>-4.3207106041585084E-12</v>
      </c>
      <c r="DS405" s="73">
        <f t="shared" si="302"/>
        <v>-4.3207030382991729E-12</v>
      </c>
      <c r="DT405" s="73">
        <f t="shared" si="303"/>
        <v>-4.3207030376572105E-12</v>
      </c>
      <c r="DV405" s="74"/>
      <c r="DW405" s="74"/>
      <c r="DX405" s="74"/>
      <c r="ED405" s="74"/>
      <c r="EE405" s="74"/>
      <c r="EF405" s="74"/>
      <c r="EL405" s="74"/>
      <c r="EM405" s="74"/>
      <c r="EN405" s="74"/>
      <c r="ET405" s="74"/>
      <c r="EU405" s="74"/>
      <c r="EV405" s="74"/>
    </row>
    <row r="406" spans="12:152" s="73" customFormat="1" ht="13.5" x14ac:dyDescent="0.3">
      <c r="L406" s="74"/>
      <c r="N406" s="74">
        <v>1.9099999999999998E-9</v>
      </c>
      <c r="O406" s="74">
        <v>4.2411099765999998</v>
      </c>
      <c r="P406" s="74">
        <v>14.227094001599999</v>
      </c>
      <c r="Q406" s="73">
        <f t="shared" si="276"/>
        <v>-4.5439053752641486E-10</v>
      </c>
      <c r="R406" s="73">
        <f t="shared" si="277"/>
        <v>-4.5439107811995213E-10</v>
      </c>
      <c r="S406" s="73">
        <f t="shared" si="278"/>
        <v>-4.543910781653417E-10</v>
      </c>
      <c r="T406" s="73">
        <f t="shared" si="279"/>
        <v>-4.5439107816534501E-10</v>
      </c>
      <c r="V406" s="74">
        <v>2.1999999999999999E-10</v>
      </c>
      <c r="W406" s="74">
        <v>3.6962269991799999</v>
      </c>
      <c r="X406" s="74">
        <v>735.87651353180001</v>
      </c>
      <c r="Y406" s="73">
        <f t="shared" si="280"/>
        <v>-2.1960797563457727E-10</v>
      </c>
      <c r="Z406" s="73">
        <f t="shared" si="281"/>
        <v>-2.1960777774559088E-10</v>
      </c>
      <c r="AA406" s="73">
        <f t="shared" si="282"/>
        <v>-2.1960777772897365E-10</v>
      </c>
      <c r="AB406" s="73">
        <f t="shared" si="283"/>
        <v>-2.1960777772897223E-10</v>
      </c>
      <c r="AD406" s="74"/>
      <c r="AE406" s="74"/>
      <c r="AF406" s="74"/>
      <c r="AL406" s="74"/>
      <c r="AM406" s="74"/>
      <c r="AN406" s="74"/>
      <c r="AT406" s="74"/>
      <c r="AU406" s="74"/>
      <c r="AV406" s="74"/>
      <c r="BB406" s="74"/>
      <c r="BC406" s="74"/>
      <c r="BD406" s="74"/>
      <c r="BJ406" s="74">
        <v>5.3000000000000003E-10</v>
      </c>
      <c r="BK406" s="74">
        <v>2.8157918125000001</v>
      </c>
      <c r="BL406" s="74">
        <v>55516.4187098482</v>
      </c>
      <c r="BM406" s="73">
        <f t="shared" si="288"/>
        <v>5.1065299014835636E-10</v>
      </c>
      <c r="BN406" s="73">
        <f t="shared" si="289"/>
        <v>5.1049131563024569E-10</v>
      </c>
      <c r="BO406" s="73">
        <f t="shared" si="290"/>
        <v>5.10491302028018E-10</v>
      </c>
      <c r="BP406" s="73">
        <f t="shared" si="291"/>
        <v>5.1049130202686791E-10</v>
      </c>
      <c r="BR406" s="74">
        <v>3.9999999999999998E-11</v>
      </c>
      <c r="BS406" s="74">
        <v>4.09490053686</v>
      </c>
      <c r="BT406" s="74">
        <v>143005.667407853</v>
      </c>
      <c r="BU406" s="73">
        <f t="shared" si="292"/>
        <v>-1.6624975527594499E-11</v>
      </c>
      <c r="BV406" s="73">
        <f t="shared" si="293"/>
        <v>-1.6518341491235208E-11</v>
      </c>
      <c r="BW406" s="73">
        <f t="shared" si="294"/>
        <v>-1.6518332532069287E-11</v>
      </c>
      <c r="BX406" s="73">
        <f t="shared" si="295"/>
        <v>-1.6518332531307234E-11</v>
      </c>
      <c r="BZ406" s="74"/>
      <c r="CA406" s="74"/>
      <c r="CB406" s="74"/>
      <c r="CH406" s="74"/>
      <c r="CI406" s="74"/>
      <c r="CJ406" s="74"/>
      <c r="CP406" s="74"/>
      <c r="CQ406" s="74"/>
      <c r="CR406" s="74"/>
      <c r="CX406" s="74"/>
      <c r="CY406" s="74"/>
      <c r="CZ406" s="74"/>
      <c r="DF406" s="74">
        <v>2.5000000000000002E-10</v>
      </c>
      <c r="DG406" s="74">
        <v>2.1924173586800002</v>
      </c>
      <c r="DH406" s="74">
        <v>52250.587881715699</v>
      </c>
      <c r="DI406" s="73">
        <f t="shared" si="296"/>
        <v>-2.156246460989337E-10</v>
      </c>
      <c r="DJ406" s="73">
        <f t="shared" si="297"/>
        <v>-2.154891267887581E-10</v>
      </c>
      <c r="DK406" s="73">
        <f t="shared" si="298"/>
        <v>-2.1548911539991904E-10</v>
      </c>
      <c r="DL406" s="73">
        <f t="shared" si="299"/>
        <v>-2.1548911539895361E-10</v>
      </c>
      <c r="DN406" s="74">
        <v>3E-11</v>
      </c>
      <c r="DO406" s="74">
        <v>0.66980197409999997</v>
      </c>
      <c r="DP406" s="74">
        <v>26222.0121911592</v>
      </c>
      <c r="DQ406" s="73">
        <f t="shared" si="300"/>
        <v>2.3106409032814827E-11</v>
      </c>
      <c r="DR406" s="73">
        <f t="shared" si="301"/>
        <v>2.3096129446002569E-11</v>
      </c>
      <c r="DS406" s="73">
        <f t="shared" si="302"/>
        <v>2.3096128582628022E-11</v>
      </c>
      <c r="DT406" s="73">
        <f t="shared" si="303"/>
        <v>2.3096128582555104E-11</v>
      </c>
      <c r="DV406" s="74"/>
      <c r="DW406" s="74"/>
      <c r="DX406" s="74"/>
      <c r="ED406" s="74"/>
      <c r="EE406" s="74"/>
      <c r="EF406" s="74"/>
      <c r="EL406" s="74"/>
      <c r="EM406" s="74"/>
      <c r="EN406" s="74"/>
      <c r="ET406" s="74"/>
      <c r="EU406" s="74"/>
      <c r="EV406" s="74"/>
    </row>
    <row r="407" spans="12:152" s="73" customFormat="1" ht="13.5" x14ac:dyDescent="0.3">
      <c r="L407" s="74"/>
      <c r="N407" s="74">
        <v>2.1000000000000002E-9</v>
      </c>
      <c r="O407" s="74">
        <v>5.4471070202199998</v>
      </c>
      <c r="P407" s="74">
        <v>147423.511855327</v>
      </c>
      <c r="Q407" s="73">
        <f t="shared" si="276"/>
        <v>2.0108503906120969E-9</v>
      </c>
      <c r="R407" s="73">
        <f t="shared" si="277"/>
        <v>2.0090132737552947E-9</v>
      </c>
      <c r="S407" s="73">
        <f t="shared" si="278"/>
        <v>2.009013118738043E-9</v>
      </c>
      <c r="T407" s="73">
        <f t="shared" si="279"/>
        <v>2.0090131187249744E-9</v>
      </c>
      <c r="V407" s="74">
        <v>2.3000000000000001E-10</v>
      </c>
      <c r="W407" s="74">
        <v>2.4054468243199998</v>
      </c>
      <c r="X407" s="74">
        <v>8194.2753332085995</v>
      </c>
      <c r="Y407" s="73">
        <f t="shared" si="280"/>
        <v>-2.1116401593704754E-10</v>
      </c>
      <c r="Z407" s="73">
        <f t="shared" si="281"/>
        <v>-2.111793124676318E-10</v>
      </c>
      <c r="AA407" s="73">
        <f t="shared" si="282"/>
        <v>-2.1117931375171051E-10</v>
      </c>
      <c r="AB407" s="73">
        <f t="shared" si="283"/>
        <v>-2.1117931375181931E-10</v>
      </c>
      <c r="AD407" s="74"/>
      <c r="AE407" s="74"/>
      <c r="AF407" s="74"/>
      <c r="AL407" s="74"/>
      <c r="AM407" s="74"/>
      <c r="AN407" s="74"/>
      <c r="AT407" s="74"/>
      <c r="AU407" s="74"/>
      <c r="AV407" s="74"/>
      <c r="BB407" s="74"/>
      <c r="BC407" s="74"/>
      <c r="BD407" s="74"/>
      <c r="BJ407" s="74">
        <v>5.7E-10</v>
      </c>
      <c r="BK407" s="74">
        <v>2.1335598560800002</v>
      </c>
      <c r="BL407" s="74">
        <v>128320.75184749201</v>
      </c>
      <c r="BM407" s="73">
        <f t="shared" si="288"/>
        <v>5.4648108863311604E-10</v>
      </c>
      <c r="BN407" s="73">
        <f t="shared" si="289"/>
        <v>5.4690509690156559E-10</v>
      </c>
      <c r="BO407" s="73">
        <f t="shared" si="290"/>
        <v>5.4690513234353755E-10</v>
      </c>
      <c r="BP407" s="73">
        <f t="shared" si="291"/>
        <v>5.4690513234653195E-10</v>
      </c>
      <c r="BR407" s="74">
        <v>3.9999999999999998E-11</v>
      </c>
      <c r="BS407" s="74">
        <v>0.60263195051999996</v>
      </c>
      <c r="BT407" s="74">
        <v>6681.2248533995999</v>
      </c>
      <c r="BU407" s="73">
        <f t="shared" si="292"/>
        <v>-2.6777177442339119E-11</v>
      </c>
      <c r="BV407" s="73">
        <f t="shared" si="293"/>
        <v>-2.6773110840990901E-11</v>
      </c>
      <c r="BW407" s="73">
        <f t="shared" si="294"/>
        <v>-2.6773110499529855E-11</v>
      </c>
      <c r="BX407" s="73">
        <f t="shared" si="295"/>
        <v>-2.6773110499500713E-11</v>
      </c>
      <c r="BZ407" s="74"/>
      <c r="CA407" s="74"/>
      <c r="CB407" s="74"/>
      <c r="CH407" s="74"/>
      <c r="CI407" s="74"/>
      <c r="CJ407" s="74"/>
      <c r="CP407" s="74"/>
      <c r="CQ407" s="74"/>
      <c r="CR407" s="74"/>
      <c r="CX407" s="74"/>
      <c r="CY407" s="74"/>
      <c r="CZ407" s="74"/>
      <c r="DF407" s="74">
        <v>2.5000000000000002E-10</v>
      </c>
      <c r="DG407" s="74">
        <v>1.82880416247</v>
      </c>
      <c r="DH407" s="74">
        <v>74.781598567299994</v>
      </c>
      <c r="DI407" s="73">
        <f t="shared" si="296"/>
        <v>-2.4879572044118952E-10</v>
      </c>
      <c r="DJ407" s="73">
        <f t="shared" si="297"/>
        <v>-2.4879568290106054E-10</v>
      </c>
      <c r="DK407" s="73">
        <f t="shared" si="298"/>
        <v>-2.4879568289790857E-10</v>
      </c>
      <c r="DL407" s="73">
        <f t="shared" si="299"/>
        <v>-2.4879568289790831E-10</v>
      </c>
      <c r="DN407" s="74">
        <v>3.9999999999999998E-11</v>
      </c>
      <c r="DO407" s="74">
        <v>2.2036441784499998</v>
      </c>
      <c r="DP407" s="74">
        <v>182085.631025924</v>
      </c>
      <c r="DQ407" s="73">
        <f t="shared" si="300"/>
        <v>3.8861741982746304E-11</v>
      </c>
      <c r="DR407" s="73">
        <f t="shared" si="301"/>
        <v>3.8896806371873786E-11</v>
      </c>
      <c r="DS407" s="73">
        <f t="shared" si="302"/>
        <v>3.8896809293241268E-11</v>
      </c>
      <c r="DT407" s="73">
        <f t="shared" si="303"/>
        <v>3.8896809293491574E-11</v>
      </c>
      <c r="DV407" s="74"/>
      <c r="DW407" s="74"/>
      <c r="DX407" s="74"/>
      <c r="ED407" s="74"/>
      <c r="EE407" s="74"/>
      <c r="EF407" s="74"/>
      <c r="EL407" s="74"/>
      <c r="EM407" s="74"/>
      <c r="EN407" s="74"/>
      <c r="ET407" s="74"/>
      <c r="EU407" s="74"/>
      <c r="EV407" s="74"/>
    </row>
    <row r="408" spans="12:152" s="73" customFormat="1" ht="13.5" x14ac:dyDescent="0.3">
      <c r="L408" s="74"/>
      <c r="N408" s="74">
        <v>2.2900000000000002E-9</v>
      </c>
      <c r="O408" s="74">
        <v>0.76266531820000005</v>
      </c>
      <c r="P408" s="74">
        <v>220.41264243879999</v>
      </c>
      <c r="Q408" s="73">
        <f t="shared" si="276"/>
        <v>-8.2768210337525293E-10</v>
      </c>
      <c r="R408" s="73">
        <f t="shared" si="277"/>
        <v>-8.2769174267657578E-10</v>
      </c>
      <c r="S408" s="73">
        <f t="shared" si="278"/>
        <v>-8.2769174348591049E-10</v>
      </c>
      <c r="T408" s="73">
        <f t="shared" si="279"/>
        <v>-8.276917434859806E-10</v>
      </c>
      <c r="V408" s="74">
        <v>2.1999999999999999E-10</v>
      </c>
      <c r="W408" s="74">
        <v>2.4409410141399999</v>
      </c>
      <c r="X408" s="74">
        <v>2703.6161546755998</v>
      </c>
      <c r="Y408" s="73">
        <f t="shared" si="280"/>
        <v>-1.5777208440943768E-10</v>
      </c>
      <c r="Z408" s="73">
        <f t="shared" si="281"/>
        <v>-1.5776359382496907E-10</v>
      </c>
      <c r="AA408" s="73">
        <f t="shared" si="282"/>
        <v>-1.5776359311206251E-10</v>
      </c>
      <c r="AB408" s="73">
        <f t="shared" si="283"/>
        <v>-1.5776359311200259E-10</v>
      </c>
      <c r="AD408" s="74"/>
      <c r="AE408" s="74"/>
      <c r="AF408" s="74"/>
      <c r="AL408" s="74"/>
      <c r="AM408" s="74"/>
      <c r="AN408" s="74"/>
      <c r="AT408" s="74"/>
      <c r="AU408" s="74"/>
      <c r="AV408" s="74"/>
      <c r="BB408" s="74"/>
      <c r="BC408" s="74"/>
      <c r="BD408" s="74"/>
      <c r="BJ408" s="74">
        <v>4.8999999999999996E-10</v>
      </c>
      <c r="BK408" s="74">
        <v>2.3216210793799998</v>
      </c>
      <c r="BL408" s="74">
        <v>26395.460762543698</v>
      </c>
      <c r="BM408" s="73">
        <f t="shared" si="288"/>
        <v>-3.942700181543861E-10</v>
      </c>
      <c r="BN408" s="73">
        <f t="shared" si="289"/>
        <v>-3.944272567556384E-10</v>
      </c>
      <c r="BO408" s="73">
        <f t="shared" si="290"/>
        <v>-3.9442726995286134E-10</v>
      </c>
      <c r="BP408" s="73">
        <f t="shared" si="291"/>
        <v>-3.9442726995398512E-10</v>
      </c>
      <c r="BR408" s="74">
        <v>5.0000000000000002E-11</v>
      </c>
      <c r="BS408" s="74">
        <v>3.5350414568500002</v>
      </c>
      <c r="BT408" s="74">
        <v>130226.21661243201</v>
      </c>
      <c r="BU408" s="73">
        <f t="shared" si="292"/>
        <v>1.7079943463604357E-11</v>
      </c>
      <c r="BV408" s="73">
        <f t="shared" si="293"/>
        <v>1.7205224862541876E-11</v>
      </c>
      <c r="BW408" s="73">
        <f t="shared" si="294"/>
        <v>1.7205235376305211E-11</v>
      </c>
      <c r="BX408" s="73">
        <f t="shared" si="295"/>
        <v>1.7205235377201862E-11</v>
      </c>
      <c r="BZ408" s="74"/>
      <c r="CA408" s="74"/>
      <c r="CB408" s="74"/>
      <c r="CH408" s="74"/>
      <c r="CI408" s="74"/>
      <c r="CJ408" s="74"/>
      <c r="CP408" s="74"/>
      <c r="CQ408" s="74"/>
      <c r="CR408" s="74"/>
      <c r="CX408" s="74"/>
      <c r="CY408" s="74"/>
      <c r="CZ408" s="74"/>
      <c r="DF408" s="74">
        <v>2.8000000000000002E-10</v>
      </c>
      <c r="DG408" s="74">
        <v>0.57661358157999998</v>
      </c>
      <c r="DH408" s="74">
        <v>125112.03959948799</v>
      </c>
      <c r="DI408" s="73">
        <f t="shared" si="296"/>
        <v>-2.7992706889263585E-10</v>
      </c>
      <c r="DJ408" s="73">
        <f t="shared" si="297"/>
        <v>-2.7994252525789826E-10</v>
      </c>
      <c r="DK408" s="73">
        <f t="shared" si="298"/>
        <v>-2.799425264784684E-10</v>
      </c>
      <c r="DL408" s="73">
        <f t="shared" si="299"/>
        <v>-2.7994252647857154E-10</v>
      </c>
      <c r="DN408" s="74">
        <v>3E-11</v>
      </c>
      <c r="DO408" s="74">
        <v>5.6061526381000002</v>
      </c>
      <c r="DP408" s="74">
        <v>129387.247324682</v>
      </c>
      <c r="DQ408" s="73">
        <f t="shared" si="300"/>
        <v>-1.8450635267045945E-11</v>
      </c>
      <c r="DR408" s="73">
        <f t="shared" si="301"/>
        <v>-1.838788132788058E-11</v>
      </c>
      <c r="DS408" s="73">
        <f t="shared" si="302"/>
        <v>-1.838787605351347E-11</v>
      </c>
      <c r="DT408" s="73">
        <f t="shared" si="303"/>
        <v>-1.8387876053060734E-11</v>
      </c>
      <c r="DV408" s="74"/>
      <c r="DW408" s="74"/>
      <c r="DX408" s="74"/>
      <c r="ED408" s="74"/>
      <c r="EE408" s="74"/>
      <c r="EF408" s="74"/>
      <c r="EL408" s="74"/>
      <c r="EM408" s="74"/>
      <c r="EN408" s="74"/>
      <c r="ET408" s="74"/>
      <c r="EU408" s="74"/>
      <c r="EV408" s="74"/>
    </row>
    <row r="409" spans="12:152" s="73" customFormat="1" ht="13.5" x14ac:dyDescent="0.3">
      <c r="L409" s="74"/>
      <c r="N409" s="74">
        <v>1.85E-9</v>
      </c>
      <c r="O409" s="74">
        <v>0.24752751790999999</v>
      </c>
      <c r="P409" s="74">
        <v>104564.911661734</v>
      </c>
      <c r="Q409" s="73">
        <f t="shared" si="276"/>
        <v>-9.6547857425621617E-10</v>
      </c>
      <c r="R409" s="73">
        <f t="shared" si="277"/>
        <v>-9.6209657901026628E-10</v>
      </c>
      <c r="S409" s="73">
        <f t="shared" si="278"/>
        <v>-9.6209629486564163E-10</v>
      </c>
      <c r="T409" s="73">
        <f t="shared" si="279"/>
        <v>-9.6209629484156964E-10</v>
      </c>
      <c r="V409" s="74">
        <v>2.7E-10</v>
      </c>
      <c r="W409" s="74">
        <v>5.2922194498700001</v>
      </c>
      <c r="X409" s="74">
        <v>26162.6847401415</v>
      </c>
      <c r="Y409" s="73">
        <f t="shared" si="280"/>
        <v>-2.6590499258846629E-10</v>
      </c>
      <c r="Z409" s="73">
        <f t="shared" si="281"/>
        <v>-2.658798513803435E-10</v>
      </c>
      <c r="AA409" s="73">
        <f t="shared" si="282"/>
        <v>-2.6587984926623193E-10</v>
      </c>
      <c r="AB409" s="73">
        <f t="shared" si="283"/>
        <v>-2.6587984926605295E-10</v>
      </c>
      <c r="AD409" s="74"/>
      <c r="AE409" s="74"/>
      <c r="AF409" s="74"/>
      <c r="AL409" s="74"/>
      <c r="AM409" s="74"/>
      <c r="AN409" s="74"/>
      <c r="AT409" s="74"/>
      <c r="AU409" s="74"/>
      <c r="AV409" s="74"/>
      <c r="BB409" s="74"/>
      <c r="BC409" s="74"/>
      <c r="BD409" s="74"/>
      <c r="BJ409" s="74">
        <v>4.8999999999999996E-10</v>
      </c>
      <c r="BK409" s="74">
        <v>4.9604979493699997</v>
      </c>
      <c r="BL409" s="74">
        <v>956.28915597059995</v>
      </c>
      <c r="BM409" s="73">
        <f t="shared" si="288"/>
        <v>-3.5295527244834656E-11</v>
      </c>
      <c r="BN409" s="73">
        <f t="shared" si="289"/>
        <v>-3.5285954673187906E-11</v>
      </c>
      <c r="BO409" s="73">
        <f t="shared" si="290"/>
        <v>-3.5285953869455182E-11</v>
      </c>
      <c r="BP409" s="73">
        <f t="shared" si="291"/>
        <v>-3.5285953869387456E-11</v>
      </c>
      <c r="BR409" s="74">
        <v>3.9999999999999998E-11</v>
      </c>
      <c r="BS409" s="74">
        <v>2.5265973217400002</v>
      </c>
      <c r="BT409" s="74">
        <v>132028.588603154</v>
      </c>
      <c r="BU409" s="73">
        <f t="shared" si="292"/>
        <v>-1.399577266012069E-11</v>
      </c>
      <c r="BV409" s="73">
        <f t="shared" si="293"/>
        <v>-1.4097052393594854E-11</v>
      </c>
      <c r="BW409" s="73">
        <f t="shared" si="294"/>
        <v>-1.4097060892936595E-11</v>
      </c>
      <c r="BX409" s="73">
        <f t="shared" si="295"/>
        <v>-1.4097060893651553E-11</v>
      </c>
      <c r="BZ409" s="74"/>
      <c r="CA409" s="74"/>
      <c r="CB409" s="74"/>
      <c r="CH409" s="74"/>
      <c r="CI409" s="74"/>
      <c r="CJ409" s="74"/>
      <c r="CP409" s="74"/>
      <c r="CQ409" s="74"/>
      <c r="CR409" s="74"/>
      <c r="CX409" s="74"/>
      <c r="CY409" s="74"/>
      <c r="CZ409" s="74"/>
      <c r="DF409" s="74">
        <v>2.4E-10</v>
      </c>
      <c r="DG409" s="74">
        <v>2.0393825417000002</v>
      </c>
      <c r="DH409" s="74">
        <v>26521.614879451001</v>
      </c>
      <c r="DI409" s="73">
        <f t="shared" si="296"/>
        <v>1.7737649239436989E-10</v>
      </c>
      <c r="DJ409" s="73">
        <f t="shared" si="297"/>
        <v>1.7728864383370331E-10</v>
      </c>
      <c r="DK409" s="73">
        <f t="shared" si="298"/>
        <v>1.7728863645555559E-10</v>
      </c>
      <c r="DL409" s="73">
        <f t="shared" si="299"/>
        <v>1.7728863645493032E-10</v>
      </c>
      <c r="DN409" s="74">
        <v>3E-11</v>
      </c>
      <c r="DO409" s="74">
        <v>0.96551693567999997</v>
      </c>
      <c r="DP409" s="74">
        <v>207593.84658049999</v>
      </c>
      <c r="DQ409" s="73">
        <f t="shared" si="300"/>
        <v>5.4694611238831978E-12</v>
      </c>
      <c r="DR409" s="73">
        <f t="shared" si="301"/>
        <v>5.3439917308798097E-12</v>
      </c>
      <c r="DS409" s="73">
        <f t="shared" si="302"/>
        <v>5.3439811921211849E-12</v>
      </c>
      <c r="DT409" s="73">
        <f t="shared" si="303"/>
        <v>5.3439811912351856E-12</v>
      </c>
      <c r="DV409" s="74"/>
      <c r="DW409" s="74"/>
      <c r="DX409" s="74"/>
      <c r="ED409" s="74"/>
      <c r="EE409" s="74"/>
      <c r="EF409" s="74"/>
      <c r="EL409" s="74"/>
      <c r="EM409" s="74"/>
      <c r="EN409" s="74"/>
      <c r="ET409" s="74"/>
      <c r="EU409" s="74"/>
      <c r="EV409" s="74"/>
    </row>
    <row r="410" spans="12:152" s="73" customFormat="1" ht="13.5" x14ac:dyDescent="0.3">
      <c r="L410" s="74"/>
      <c r="N410" s="74">
        <v>2.11E-9</v>
      </c>
      <c r="O410" s="74">
        <v>1.8182667081999999</v>
      </c>
      <c r="P410" s="74">
        <v>52065.5999619289</v>
      </c>
      <c r="Q410" s="73">
        <f t="shared" si="276"/>
        <v>1.5181331138037911E-9</v>
      </c>
      <c r="R410" s="73">
        <f t="shared" si="277"/>
        <v>1.5165695454161349E-9</v>
      </c>
      <c r="S410" s="73">
        <f t="shared" si="278"/>
        <v>1.516569414063297E-9</v>
      </c>
      <c r="T410" s="73">
        <f t="shared" si="279"/>
        <v>1.5165694140521228E-9</v>
      </c>
      <c r="V410" s="74">
        <v>2.1999999999999999E-10</v>
      </c>
      <c r="W410" s="74">
        <v>4.1151702418299996</v>
      </c>
      <c r="X410" s="74">
        <v>19202.753251643298</v>
      </c>
      <c r="Y410" s="73">
        <f t="shared" si="280"/>
        <v>-5.9574701892040465E-11</v>
      </c>
      <c r="Z410" s="73">
        <f t="shared" si="281"/>
        <v>-5.9491401796351818E-11</v>
      </c>
      <c r="AA410" s="73">
        <f t="shared" si="282"/>
        <v>-5.9491394801921861E-11</v>
      </c>
      <c r="AB410" s="73">
        <f t="shared" si="283"/>
        <v>-5.9491394801331926E-11</v>
      </c>
      <c r="AD410" s="74"/>
      <c r="AE410" s="74"/>
      <c r="AF410" s="74"/>
      <c r="AL410" s="74"/>
      <c r="AM410" s="74"/>
      <c r="AN410" s="74"/>
      <c r="AT410" s="74"/>
      <c r="AU410" s="74"/>
      <c r="AV410" s="74"/>
      <c r="BB410" s="74"/>
      <c r="BC410" s="74"/>
      <c r="BD410" s="74"/>
      <c r="BJ410" s="74">
        <v>4.7000000000000003E-10</v>
      </c>
      <c r="BK410" s="74">
        <v>4.2063670915599998</v>
      </c>
      <c r="BL410" s="74">
        <v>52250.587881715699</v>
      </c>
      <c r="BM410" s="73">
        <f t="shared" si="288"/>
        <v>-4.1052174014759511E-11</v>
      </c>
      <c r="BN410" s="73">
        <f t="shared" si="289"/>
        <v>-4.1553220707849449E-11</v>
      </c>
      <c r="BO410" s="73">
        <f t="shared" si="290"/>
        <v>-4.1553262774751402E-11</v>
      </c>
      <c r="BP410" s="73">
        <f t="shared" si="291"/>
        <v>-4.1553262778317384E-11</v>
      </c>
      <c r="BR410" s="74">
        <v>3.9999999999999998E-11</v>
      </c>
      <c r="BS410" s="74">
        <v>5.0949014627200002</v>
      </c>
      <c r="BT410" s="74">
        <v>76.266071275599998</v>
      </c>
      <c r="BU410" s="73">
        <f t="shared" si="292"/>
        <v>3.9949163802603367E-11</v>
      </c>
      <c r="BV410" s="73">
        <f t="shared" si="293"/>
        <v>3.9949166951734663E-11</v>
      </c>
      <c r="BW410" s="73">
        <f t="shared" si="294"/>
        <v>3.9949166951999063E-11</v>
      </c>
      <c r="BX410" s="73">
        <f t="shared" si="295"/>
        <v>3.9949166951999089E-11</v>
      </c>
      <c r="BZ410" s="74"/>
      <c r="CA410" s="74"/>
      <c r="CB410" s="74"/>
      <c r="CH410" s="74"/>
      <c r="CI410" s="74"/>
      <c r="CJ410" s="74"/>
      <c r="CP410" s="74"/>
      <c r="CQ410" s="74"/>
      <c r="CR410" s="74"/>
      <c r="CX410" s="74"/>
      <c r="CY410" s="74"/>
      <c r="CZ410" s="74"/>
      <c r="DF410" s="74">
        <v>2.4E-10</v>
      </c>
      <c r="DG410" s="74">
        <v>5.0521389342900003</v>
      </c>
      <c r="DH410" s="74">
        <v>104564.911661734</v>
      </c>
      <c r="DI410" s="73">
        <f t="shared" si="296"/>
        <v>1.9231991058246724E-10</v>
      </c>
      <c r="DJ410" s="73">
        <f t="shared" si="297"/>
        <v>1.9262695838894043E-10</v>
      </c>
      <c r="DK410" s="73">
        <f t="shared" si="298"/>
        <v>1.9262698413221634E-10</v>
      </c>
      <c r="DL410" s="73">
        <f t="shared" si="299"/>
        <v>1.9262698413439726E-10</v>
      </c>
      <c r="DN410" s="74">
        <v>3.9999999999999998E-11</v>
      </c>
      <c r="DO410" s="74">
        <v>4.5147233980900001</v>
      </c>
      <c r="DP410" s="74">
        <v>52169.1777242483</v>
      </c>
      <c r="DQ410" s="73">
        <f t="shared" si="300"/>
        <v>-3.5672854712947026E-11</v>
      </c>
      <c r="DR410" s="73">
        <f t="shared" si="301"/>
        <v>-3.569216993368232E-11</v>
      </c>
      <c r="DS410" s="73">
        <f t="shared" si="302"/>
        <v>-3.569217155371553E-11</v>
      </c>
      <c r="DT410" s="73">
        <f t="shared" si="303"/>
        <v>-3.5692171553853075E-11</v>
      </c>
      <c r="DV410" s="74"/>
      <c r="DW410" s="74"/>
      <c r="DX410" s="74"/>
      <c r="ED410" s="74"/>
      <c r="EE410" s="74"/>
      <c r="EF410" s="74"/>
      <c r="EL410" s="74"/>
      <c r="EM410" s="74"/>
      <c r="EN410" s="74"/>
      <c r="ET410" s="74"/>
      <c r="EU410" s="74"/>
      <c r="EV410" s="74"/>
    </row>
    <row r="411" spans="12:152" s="73" customFormat="1" ht="13.5" x14ac:dyDescent="0.3">
      <c r="L411" s="74"/>
      <c r="N411" s="74">
        <v>1.8199999999999999E-9</v>
      </c>
      <c r="O411" s="74">
        <v>2.3194618349699998</v>
      </c>
      <c r="P411" s="74">
        <v>9384.8410080752001</v>
      </c>
      <c r="Q411" s="73">
        <f t="shared" si="276"/>
        <v>-1.2561683614204796E-9</v>
      </c>
      <c r="R411" s="73">
        <f t="shared" si="277"/>
        <v>-1.256421489017682E-9</v>
      </c>
      <c r="S411" s="73">
        <f t="shared" si="278"/>
        <v>-1.2564215102688312E-9</v>
      </c>
      <c r="T411" s="73">
        <f t="shared" si="279"/>
        <v>-1.2564215102706276E-9</v>
      </c>
      <c r="V411" s="74">
        <v>2.8999999999999998E-10</v>
      </c>
      <c r="W411" s="74">
        <v>4.2538501953600001</v>
      </c>
      <c r="X411" s="74">
        <v>647.01083331480004</v>
      </c>
      <c r="Y411" s="73">
        <f t="shared" si="280"/>
        <v>-1.6976416007081639E-10</v>
      </c>
      <c r="Z411" s="73">
        <f t="shared" si="281"/>
        <v>-1.697610442621523E-10</v>
      </c>
      <c r="AA411" s="73">
        <f t="shared" si="282"/>
        <v>-1.6976104400054123E-10</v>
      </c>
      <c r="AB411" s="73">
        <f t="shared" si="283"/>
        <v>-1.6976104400051913E-10</v>
      </c>
      <c r="AD411" s="74"/>
      <c r="AE411" s="74"/>
      <c r="AF411" s="74"/>
      <c r="AL411" s="74"/>
      <c r="AM411" s="74"/>
      <c r="AN411" s="74"/>
      <c r="AT411" s="74"/>
      <c r="AU411" s="74"/>
      <c r="AV411" s="74"/>
      <c r="BB411" s="74"/>
      <c r="BC411" s="74"/>
      <c r="BD411" s="74"/>
      <c r="BJ411" s="74">
        <v>5.7999999999999996E-10</v>
      </c>
      <c r="BK411" s="74">
        <v>2.2308859159300001</v>
      </c>
      <c r="BL411" s="74">
        <v>52065.5999619289</v>
      </c>
      <c r="BM411" s="73">
        <f t="shared" si="288"/>
        <v>5.4381416927700183E-10</v>
      </c>
      <c r="BN411" s="73">
        <f t="shared" si="289"/>
        <v>5.4359880981139417E-10</v>
      </c>
      <c r="BO411" s="73">
        <f t="shared" si="290"/>
        <v>5.4359879170341443E-10</v>
      </c>
      <c r="BP411" s="73">
        <f t="shared" si="291"/>
        <v>5.4359879170187402E-10</v>
      </c>
      <c r="BR411" s="74">
        <v>3.9999999999999998E-11</v>
      </c>
      <c r="BS411" s="74">
        <v>1.41880070183</v>
      </c>
      <c r="BT411" s="74">
        <v>31415.379249957001</v>
      </c>
      <c r="BU411" s="73">
        <f t="shared" si="292"/>
        <v>-3.6596604368382733E-11</v>
      </c>
      <c r="BV411" s="73">
        <f t="shared" si="293"/>
        <v>-3.6586207741402507E-11</v>
      </c>
      <c r="BW411" s="73">
        <f t="shared" si="294"/>
        <v>-3.6586206867844204E-11</v>
      </c>
      <c r="BX411" s="73">
        <f t="shared" si="295"/>
        <v>-3.6586206867770676E-11</v>
      </c>
      <c r="BZ411" s="74"/>
      <c r="CA411" s="74"/>
      <c r="CB411" s="74"/>
      <c r="CH411" s="74"/>
      <c r="CI411" s="74"/>
      <c r="CJ411" s="74"/>
      <c r="CP411" s="74"/>
      <c r="CQ411" s="74"/>
      <c r="CR411" s="74"/>
      <c r="CX411" s="74"/>
      <c r="CY411" s="74"/>
      <c r="CZ411" s="74"/>
      <c r="DF411" s="74">
        <v>2.3000000000000001E-10</v>
      </c>
      <c r="DG411" s="74">
        <v>6.23874249128</v>
      </c>
      <c r="DH411" s="74">
        <v>75615.2545992495</v>
      </c>
      <c r="DI411" s="73">
        <f t="shared" si="296"/>
        <v>-2.2153698989895252E-10</v>
      </c>
      <c r="DJ411" s="73">
        <f t="shared" si="297"/>
        <v>-2.2144098474791196E-10</v>
      </c>
      <c r="DK411" s="73">
        <f t="shared" si="298"/>
        <v>-2.2144097666482357E-10</v>
      </c>
      <c r="DL411" s="73">
        <f t="shared" si="299"/>
        <v>-2.2144097666413104E-10</v>
      </c>
      <c r="DN411" s="74">
        <v>3.9999999999999998E-11</v>
      </c>
      <c r="DO411" s="74">
        <v>0.86790293540999996</v>
      </c>
      <c r="DP411" s="74">
        <v>24822.3356629478</v>
      </c>
      <c r="DQ411" s="73">
        <f t="shared" si="300"/>
        <v>-1.3151743212700563E-11</v>
      </c>
      <c r="DR411" s="73">
        <f t="shared" si="301"/>
        <v>-1.3132535728478719E-11</v>
      </c>
      <c r="DS411" s="73">
        <f t="shared" si="302"/>
        <v>-1.3132534115636933E-11</v>
      </c>
      <c r="DT411" s="73">
        <f t="shared" si="303"/>
        <v>-1.3132534115501628E-11</v>
      </c>
      <c r="DV411" s="74"/>
      <c r="DW411" s="74"/>
      <c r="DX411" s="74"/>
      <c r="ED411" s="74"/>
      <c r="EE411" s="74"/>
      <c r="EF411" s="74"/>
      <c r="EL411" s="74"/>
      <c r="EM411" s="74"/>
      <c r="EN411" s="74"/>
      <c r="ET411" s="74"/>
      <c r="EU411" s="74"/>
      <c r="EV411" s="74"/>
    </row>
    <row r="412" spans="12:152" s="73" customFormat="1" ht="13.5" x14ac:dyDescent="0.3">
      <c r="L412" s="74"/>
      <c r="N412" s="74">
        <v>2.0700000000000001E-9</v>
      </c>
      <c r="O412" s="74">
        <v>0.77329376239000003</v>
      </c>
      <c r="P412" s="74">
        <v>917.93028598180001</v>
      </c>
      <c r="Q412" s="73">
        <f t="shared" si="276"/>
        <v>-2.0693142033033018E-9</v>
      </c>
      <c r="R412" s="73">
        <f t="shared" si="277"/>
        <v>-2.0693132012224881E-9</v>
      </c>
      <c r="S412" s="73">
        <f t="shared" si="278"/>
        <v>-2.0693132011383204E-9</v>
      </c>
      <c r="T412" s="73">
        <f t="shared" si="279"/>
        <v>-2.0693132011383134E-9</v>
      </c>
      <c r="V412" s="74">
        <v>2.1E-10</v>
      </c>
      <c r="W412" s="74">
        <v>2.1185179081599999</v>
      </c>
      <c r="X412" s="74">
        <v>207593.84658049999</v>
      </c>
      <c r="Y412" s="73">
        <f t="shared" si="280"/>
        <v>2.0425465085664877E-10</v>
      </c>
      <c r="Z412" s="73">
        <f t="shared" si="281"/>
        <v>2.0404537157139727E-10</v>
      </c>
      <c r="AA412" s="73">
        <f t="shared" si="282"/>
        <v>2.0404535384494275E-10</v>
      </c>
      <c r="AB412" s="73">
        <f t="shared" si="283"/>
        <v>2.0404535384345248E-10</v>
      </c>
      <c r="AD412" s="74"/>
      <c r="AE412" s="74"/>
      <c r="AF412" s="74"/>
      <c r="AL412" s="74"/>
      <c r="AM412" s="74"/>
      <c r="AN412" s="74"/>
      <c r="AT412" s="74"/>
      <c r="AU412" s="74"/>
      <c r="AV412" s="74"/>
      <c r="BB412" s="74"/>
      <c r="BC412" s="74"/>
      <c r="BD412" s="74"/>
      <c r="BJ412" s="74">
        <v>4.8E-10</v>
      </c>
      <c r="BK412" s="74">
        <v>5.3120996293399996</v>
      </c>
      <c r="BL412" s="74">
        <v>1162.4747044077999</v>
      </c>
      <c r="BM412" s="73">
        <f t="shared" si="288"/>
        <v>2.831567535703837E-10</v>
      </c>
      <c r="BN412" s="73">
        <f t="shared" si="289"/>
        <v>2.831475251568644E-10</v>
      </c>
      <c r="BO412" s="73">
        <f t="shared" si="290"/>
        <v>2.8314752438202204E-10</v>
      </c>
      <c r="BP412" s="73">
        <f t="shared" si="291"/>
        <v>2.8314752438195591E-10</v>
      </c>
      <c r="BR412" s="74">
        <v>5.0000000000000002E-11</v>
      </c>
      <c r="BS412" s="74">
        <v>5.6722604077699996</v>
      </c>
      <c r="BT412" s="74">
        <v>68241.872144623107</v>
      </c>
      <c r="BU412" s="73">
        <f t="shared" si="292"/>
        <v>-1.7380106421381112E-11</v>
      </c>
      <c r="BV412" s="73">
        <f t="shared" si="293"/>
        <v>-1.7314560898241032E-11</v>
      </c>
      <c r="BW412" s="73">
        <f t="shared" si="294"/>
        <v>-1.7314555393479144E-11</v>
      </c>
      <c r="BX412" s="73">
        <f t="shared" si="295"/>
        <v>-1.7314555393020537E-11</v>
      </c>
      <c r="BZ412" s="74"/>
      <c r="CA412" s="74"/>
      <c r="CB412" s="74"/>
      <c r="CH412" s="74"/>
      <c r="CI412" s="74"/>
      <c r="CJ412" s="74"/>
      <c r="CP412" s="74"/>
      <c r="CQ412" s="74"/>
      <c r="CR412" s="74"/>
      <c r="CX412" s="74"/>
      <c r="CY412" s="74"/>
      <c r="CZ412" s="74"/>
      <c r="DF412" s="74">
        <v>2.5999999999999998E-10</v>
      </c>
      <c r="DG412" s="74">
        <v>3.3451951651899998</v>
      </c>
      <c r="DH412" s="74">
        <v>110634.688416288</v>
      </c>
      <c r="DI412" s="73">
        <f t="shared" si="296"/>
        <v>-2.578182364359511E-10</v>
      </c>
      <c r="DJ412" s="73">
        <f t="shared" si="297"/>
        <v>-2.5789373961839035E-10</v>
      </c>
      <c r="DK412" s="73">
        <f t="shared" si="298"/>
        <v>-2.5789374590219743E-10</v>
      </c>
      <c r="DL412" s="73">
        <f t="shared" si="299"/>
        <v>-2.578937459027306E-10</v>
      </c>
      <c r="DN412" s="74">
        <v>3E-11</v>
      </c>
      <c r="DO412" s="74">
        <v>2.05745330337</v>
      </c>
      <c r="DP412" s="74">
        <v>156100.82065856899</v>
      </c>
      <c r="DQ412" s="73">
        <f t="shared" si="300"/>
        <v>1.680490678127839E-11</v>
      </c>
      <c r="DR412" s="73">
        <f t="shared" si="301"/>
        <v>1.6725364467708132E-11</v>
      </c>
      <c r="DS412" s="73">
        <f t="shared" si="302"/>
        <v>1.6725357781986212E-11</v>
      </c>
      <c r="DT412" s="73">
        <f t="shared" si="303"/>
        <v>1.6725357781419936E-11</v>
      </c>
      <c r="DV412" s="74"/>
      <c r="DW412" s="74"/>
      <c r="DX412" s="74"/>
      <c r="ED412" s="74"/>
      <c r="EE412" s="74"/>
      <c r="EF412" s="74"/>
      <c r="EL412" s="74"/>
      <c r="EM412" s="74"/>
      <c r="EN412" s="74"/>
      <c r="ET412" s="74"/>
      <c r="EU412" s="74"/>
      <c r="EV412" s="74"/>
    </row>
    <row r="413" spans="12:152" s="73" customFormat="1" ht="13.5" x14ac:dyDescent="0.3">
      <c r="L413" s="74"/>
      <c r="N413" s="74">
        <v>1.9000000000000001E-9</v>
      </c>
      <c r="O413" s="74">
        <v>0.91354241432000005</v>
      </c>
      <c r="P413" s="74">
        <v>97670.387712897107</v>
      </c>
      <c r="Q413" s="73">
        <f t="shared" si="276"/>
        <v>-1.375261197267219E-9</v>
      </c>
      <c r="R413" s="73">
        <f t="shared" si="277"/>
        <v>-1.3778810318092829E-9</v>
      </c>
      <c r="S413" s="73">
        <f t="shared" si="278"/>
        <v>-1.3778812515447463E-9</v>
      </c>
      <c r="T413" s="73">
        <f t="shared" si="279"/>
        <v>-1.3778812515631885E-9</v>
      </c>
      <c r="V413" s="74">
        <v>2.8999999999999998E-10</v>
      </c>
      <c r="W413" s="74">
        <v>2.91003553544</v>
      </c>
      <c r="X413" s="74">
        <v>176953.98994186701</v>
      </c>
      <c r="Y413" s="73">
        <f t="shared" si="280"/>
        <v>2.179005398394232E-10</v>
      </c>
      <c r="Z413" s="73">
        <f t="shared" si="281"/>
        <v>2.1720554333137616E-10</v>
      </c>
      <c r="AA413" s="73">
        <f t="shared" si="282"/>
        <v>2.1720548485816416E-10</v>
      </c>
      <c r="AB413" s="73">
        <f t="shared" si="283"/>
        <v>2.1720548485318347E-10</v>
      </c>
      <c r="AD413" s="74"/>
      <c r="AE413" s="74"/>
      <c r="AF413" s="74"/>
      <c r="AL413" s="74"/>
      <c r="AM413" s="74"/>
      <c r="AN413" s="74"/>
      <c r="AT413" s="74"/>
      <c r="AU413" s="74"/>
      <c r="AV413" s="74"/>
      <c r="BB413" s="74"/>
      <c r="BC413" s="74"/>
      <c r="BD413" s="74"/>
      <c r="BJ413" s="74">
        <v>6.2000000000000003E-10</v>
      </c>
      <c r="BK413" s="74">
        <v>6.1179388100000001</v>
      </c>
      <c r="BL413" s="74">
        <v>22747.290714874402</v>
      </c>
      <c r="BM413" s="73">
        <f t="shared" si="288"/>
        <v>9.6776882510527962E-11</v>
      </c>
      <c r="BN413" s="73">
        <f t="shared" si="289"/>
        <v>9.6491548375765595E-11</v>
      </c>
      <c r="BO413" s="73">
        <f t="shared" si="290"/>
        <v>9.6491524417643228E-11</v>
      </c>
      <c r="BP413" s="73">
        <f t="shared" si="291"/>
        <v>9.6491524415624042E-11</v>
      </c>
      <c r="BR413" s="74">
        <v>6E-11</v>
      </c>
      <c r="BS413" s="74">
        <v>6.0712584539599996</v>
      </c>
      <c r="BT413" s="74">
        <v>1478.8665740644001</v>
      </c>
      <c r="BU413" s="73">
        <f t="shared" si="292"/>
        <v>1.4595542889871059E-11</v>
      </c>
      <c r="BV413" s="73">
        <f t="shared" si="293"/>
        <v>1.4593780065896199E-11</v>
      </c>
      <c r="BW413" s="73">
        <f t="shared" si="294"/>
        <v>1.4593779917885318E-11</v>
      </c>
      <c r="BX413" s="73">
        <f t="shared" si="295"/>
        <v>1.4593779917872913E-11</v>
      </c>
      <c r="BZ413" s="74"/>
      <c r="CA413" s="74"/>
      <c r="CB413" s="74"/>
      <c r="CH413" s="74"/>
      <c r="CI413" s="74"/>
      <c r="CJ413" s="74"/>
      <c r="CP413" s="74"/>
      <c r="CQ413" s="74"/>
      <c r="CR413" s="74"/>
      <c r="CX413" s="74"/>
      <c r="CY413" s="74"/>
      <c r="CZ413" s="74"/>
      <c r="DF413" s="74">
        <v>2.5999999999999998E-10</v>
      </c>
      <c r="DG413" s="74">
        <v>4.7484024551199999</v>
      </c>
      <c r="DH413" s="74">
        <v>13362.4497067992</v>
      </c>
      <c r="DI413" s="73">
        <f t="shared" si="296"/>
        <v>-7.6246489676305652E-11</v>
      </c>
      <c r="DJ413" s="73">
        <f t="shared" si="297"/>
        <v>-7.6178456048098009E-11</v>
      </c>
      <c r="DK413" s="73">
        <f t="shared" si="298"/>
        <v>-7.6178450335618632E-11</v>
      </c>
      <c r="DL413" s="73">
        <f t="shared" si="299"/>
        <v>-7.6178450335131126E-11</v>
      </c>
      <c r="DN413" s="74">
        <v>3.9999999999999998E-11</v>
      </c>
      <c r="DO413" s="74">
        <v>0.27139822026999999</v>
      </c>
      <c r="DP413" s="74">
        <v>214364.55718174501</v>
      </c>
      <c r="DQ413" s="73">
        <f t="shared" si="300"/>
        <v>1.9083845755655213E-11</v>
      </c>
      <c r="DR413" s="73">
        <f t="shared" si="301"/>
        <v>1.923800927748777E-11</v>
      </c>
      <c r="DS413" s="73">
        <f t="shared" si="302"/>
        <v>1.9238022205852692E-11</v>
      </c>
      <c r="DT413" s="73">
        <f t="shared" si="303"/>
        <v>1.9238022206937155E-11</v>
      </c>
      <c r="DV413" s="74"/>
      <c r="DW413" s="74"/>
      <c r="DX413" s="74"/>
      <c r="ED413" s="74"/>
      <c r="EE413" s="74"/>
      <c r="EF413" s="74"/>
      <c r="EL413" s="74"/>
      <c r="EM413" s="74"/>
      <c r="EN413" s="74"/>
      <c r="ET413" s="74"/>
      <c r="EU413" s="74"/>
      <c r="EV413" s="74"/>
    </row>
    <row r="414" spans="12:152" s="73" customFormat="1" ht="13.5" x14ac:dyDescent="0.3">
      <c r="L414" s="74"/>
      <c r="N414" s="74">
        <v>1.8400000000000001E-9</v>
      </c>
      <c r="O414" s="74">
        <v>3.3229934348399999</v>
      </c>
      <c r="P414" s="74">
        <v>30.326861004400001</v>
      </c>
      <c r="Q414" s="73">
        <f t="shared" si="276"/>
        <v>-1.4376883698177456E-9</v>
      </c>
      <c r="R414" s="73">
        <f t="shared" si="277"/>
        <v>-1.4376890831059437E-9</v>
      </c>
      <c r="S414" s="73">
        <f t="shared" si="278"/>
        <v>-1.4376890831658333E-9</v>
      </c>
      <c r="T414" s="73">
        <f t="shared" si="279"/>
        <v>-1.4376890831658384E-9</v>
      </c>
      <c r="V414" s="74">
        <v>2.5999999999999998E-10</v>
      </c>
      <c r="W414" s="74">
        <v>5.6839859658599998</v>
      </c>
      <c r="X414" s="74">
        <v>95247.705572179097</v>
      </c>
      <c r="Y414" s="73">
        <f t="shared" si="280"/>
        <v>1.919169365428408E-10</v>
      </c>
      <c r="Z414" s="73">
        <f t="shared" si="281"/>
        <v>1.9225876796339465E-10</v>
      </c>
      <c r="AA414" s="73">
        <f t="shared" si="282"/>
        <v>1.9225879663356497E-10</v>
      </c>
      <c r="AB414" s="73">
        <f t="shared" si="283"/>
        <v>1.9225879663599265E-10</v>
      </c>
      <c r="AD414" s="74"/>
      <c r="AE414" s="74"/>
      <c r="AF414" s="74"/>
      <c r="AL414" s="74"/>
      <c r="AM414" s="74"/>
      <c r="AN414" s="74"/>
      <c r="AT414" s="74"/>
      <c r="AU414" s="74"/>
      <c r="AV414" s="74"/>
      <c r="BB414" s="74"/>
      <c r="BC414" s="74"/>
      <c r="BD414" s="74"/>
      <c r="BJ414" s="74">
        <v>5.1E-10</v>
      </c>
      <c r="BK414" s="74">
        <v>5.1682357219300004</v>
      </c>
      <c r="BL414" s="74">
        <v>130419.84594697101</v>
      </c>
      <c r="BM414" s="73">
        <f t="shared" si="288"/>
        <v>4.8972678579552025E-10</v>
      </c>
      <c r="BN414" s="73">
        <f t="shared" si="289"/>
        <v>4.8934474604305948E-10</v>
      </c>
      <c r="BO414" s="73">
        <f t="shared" si="290"/>
        <v>4.8934471381957418E-10</v>
      </c>
      <c r="BP414" s="73">
        <f t="shared" si="291"/>
        <v>4.8934471381683022E-10</v>
      </c>
      <c r="BR414" s="74">
        <v>3.9999999999999998E-11</v>
      </c>
      <c r="BS414" s="74">
        <v>2.9038726279599998</v>
      </c>
      <c r="BT414" s="74">
        <v>128320.75184749201</v>
      </c>
      <c r="BU414" s="73">
        <f t="shared" si="292"/>
        <v>1.9604514553160159E-11</v>
      </c>
      <c r="BV414" s="73">
        <f t="shared" si="293"/>
        <v>1.9696084844899388E-11</v>
      </c>
      <c r="BW414" s="73">
        <f t="shared" si="294"/>
        <v>1.9696092527612636E-11</v>
      </c>
      <c r="BX414" s="73">
        <f t="shared" si="295"/>
        <v>1.9696092528261744E-11</v>
      </c>
      <c r="BZ414" s="74"/>
      <c r="CA414" s="74"/>
      <c r="CB414" s="74"/>
      <c r="CH414" s="74"/>
      <c r="CI414" s="74"/>
      <c r="CJ414" s="74"/>
      <c r="CP414" s="74"/>
      <c r="CQ414" s="74"/>
      <c r="CR414" s="74"/>
      <c r="CX414" s="74"/>
      <c r="CY414" s="74"/>
      <c r="CZ414" s="74"/>
      <c r="DF414" s="74">
        <v>2.5999999999999998E-10</v>
      </c>
      <c r="DG414" s="74">
        <v>0.15419927427999999</v>
      </c>
      <c r="DH414" s="74">
        <v>22759.767485294</v>
      </c>
      <c r="DI414" s="73">
        <f t="shared" si="296"/>
        <v>1.6324848903744078E-10</v>
      </c>
      <c r="DJ414" s="73">
        <f t="shared" si="297"/>
        <v>1.6315413756804075E-10</v>
      </c>
      <c r="DK414" s="73">
        <f t="shared" si="298"/>
        <v>1.6315412964461337E-10</v>
      </c>
      <c r="DL414" s="73">
        <f t="shared" si="299"/>
        <v>1.6315412964394597E-10</v>
      </c>
      <c r="DN414" s="74">
        <v>3E-11</v>
      </c>
      <c r="DO414" s="74">
        <v>3.63958954831</v>
      </c>
      <c r="DP414" s="74">
        <v>102232.848705918</v>
      </c>
      <c r="DQ414" s="73">
        <f t="shared" si="300"/>
        <v>1.7467963233362329E-11</v>
      </c>
      <c r="DR414" s="73">
        <f t="shared" si="301"/>
        <v>1.7416853993364092E-11</v>
      </c>
      <c r="DS414" s="73">
        <f t="shared" si="302"/>
        <v>1.741684969891872E-11</v>
      </c>
      <c r="DT414" s="73">
        <f t="shared" si="303"/>
        <v>1.7416849698557714E-11</v>
      </c>
      <c r="DV414" s="74"/>
      <c r="DW414" s="74"/>
      <c r="DX414" s="74"/>
      <c r="ED414" s="74"/>
      <c r="EE414" s="74"/>
      <c r="EF414" s="74"/>
      <c r="EL414" s="74"/>
      <c r="EM414" s="74"/>
      <c r="EN414" s="74"/>
      <c r="ET414" s="74"/>
      <c r="EU414" s="74"/>
      <c r="EV414" s="74"/>
    </row>
    <row r="415" spans="12:152" s="73" customFormat="1" ht="13.5" x14ac:dyDescent="0.3">
      <c r="L415" s="74"/>
      <c r="N415" s="74">
        <v>2.09E-9</v>
      </c>
      <c r="O415" s="74">
        <v>0.41150840784999998</v>
      </c>
      <c r="P415" s="74">
        <v>181505.94343892499</v>
      </c>
      <c r="Q415" s="73">
        <f t="shared" si="276"/>
        <v>-5.7148112182111702E-11</v>
      </c>
      <c r="R415" s="73">
        <f t="shared" si="277"/>
        <v>-4.9380841774051541E-11</v>
      </c>
      <c r="S415" s="73">
        <f t="shared" si="278"/>
        <v>-4.9380189588430077E-11</v>
      </c>
      <c r="T415" s="73">
        <f t="shared" si="279"/>
        <v>-4.9380189533320998E-11</v>
      </c>
      <c r="V415" s="74">
        <v>2.1E-10</v>
      </c>
      <c r="W415" s="74">
        <v>5.2928951990600002</v>
      </c>
      <c r="X415" s="74">
        <v>150244.34299945299</v>
      </c>
      <c r="Y415" s="73">
        <f t="shared" si="280"/>
        <v>3.8439956418854754E-11</v>
      </c>
      <c r="Z415" s="73">
        <f t="shared" si="281"/>
        <v>3.9075089048221299E-11</v>
      </c>
      <c r="AA415" s="73">
        <f t="shared" si="282"/>
        <v>3.9075142359812454E-11</v>
      </c>
      <c r="AB415" s="73">
        <f t="shared" si="283"/>
        <v>3.9075142364316258E-11</v>
      </c>
      <c r="AD415" s="74"/>
      <c r="AE415" s="74"/>
      <c r="AF415" s="74"/>
      <c r="AL415" s="74"/>
      <c r="AM415" s="74"/>
      <c r="AN415" s="74"/>
      <c r="AT415" s="74"/>
      <c r="AU415" s="74"/>
      <c r="AV415" s="74"/>
      <c r="BB415" s="74"/>
      <c r="BC415" s="74"/>
      <c r="BD415" s="74"/>
      <c r="BJ415" s="74">
        <v>5.7999999999999996E-10</v>
      </c>
      <c r="BK415" s="74">
        <v>1.5049462816500001</v>
      </c>
      <c r="BL415" s="74">
        <v>54509.002676020398</v>
      </c>
      <c r="BM415" s="73">
        <f t="shared" si="288"/>
        <v>3.5810406420994677E-10</v>
      </c>
      <c r="BN415" s="73">
        <f t="shared" si="289"/>
        <v>3.5861321992710744E-10</v>
      </c>
      <c r="BO415" s="73">
        <f t="shared" si="290"/>
        <v>3.5861326265806793E-10</v>
      </c>
      <c r="BP415" s="73">
        <f t="shared" si="291"/>
        <v>3.5861326266169558E-10</v>
      </c>
      <c r="BR415" s="74">
        <v>3.9999999999999998E-11</v>
      </c>
      <c r="BS415" s="74">
        <v>3.16756186361</v>
      </c>
      <c r="BT415" s="74">
        <v>78378.148713407805</v>
      </c>
      <c r="BU415" s="73">
        <f t="shared" si="292"/>
        <v>3.0833643313657629E-11</v>
      </c>
      <c r="BV415" s="73">
        <f t="shared" si="293"/>
        <v>3.0874509449800749E-11</v>
      </c>
      <c r="BW415" s="73">
        <f t="shared" si="294"/>
        <v>3.0874512877665532E-11</v>
      </c>
      <c r="BX415" s="73">
        <f t="shared" si="295"/>
        <v>3.0874512877954658E-11</v>
      </c>
      <c r="BZ415" s="74"/>
      <c r="CA415" s="74"/>
      <c r="CB415" s="74"/>
      <c r="CH415" s="74"/>
      <c r="CI415" s="74"/>
      <c r="CJ415" s="74"/>
      <c r="CP415" s="74"/>
      <c r="CQ415" s="74"/>
      <c r="CR415" s="74"/>
      <c r="CX415" s="74"/>
      <c r="CY415" s="74"/>
      <c r="CZ415" s="74"/>
      <c r="DF415" s="74">
        <v>2.7E-10</v>
      </c>
      <c r="DG415" s="74">
        <v>2.39568978424</v>
      </c>
      <c r="DH415" s="74">
        <v>522.57741809380002</v>
      </c>
      <c r="DI415" s="73">
        <f t="shared" si="296"/>
        <v>-3.0240339367835734E-11</v>
      </c>
      <c r="DJ415" s="73">
        <f t="shared" si="297"/>
        <v>-3.0243211110883654E-11</v>
      </c>
      <c r="DK415" s="73">
        <f t="shared" si="298"/>
        <v>-3.0243211352000806E-11</v>
      </c>
      <c r="DL415" s="73">
        <f t="shared" si="299"/>
        <v>-3.0243211352021304E-11</v>
      </c>
      <c r="DN415" s="74">
        <v>3E-11</v>
      </c>
      <c r="DO415" s="74">
        <v>3.33824382272</v>
      </c>
      <c r="DP415" s="74">
        <v>170049.17029103599</v>
      </c>
      <c r="DQ415" s="73">
        <f t="shared" si="300"/>
        <v>2.3744910125359255E-11</v>
      </c>
      <c r="DR415" s="73">
        <f t="shared" si="301"/>
        <v>2.3808626512553159E-11</v>
      </c>
      <c r="DS415" s="73">
        <f t="shared" si="302"/>
        <v>2.3808631850191573E-11</v>
      </c>
      <c r="DT415" s="73">
        <f t="shared" si="303"/>
        <v>2.3808631850648086E-11</v>
      </c>
      <c r="DV415" s="74"/>
      <c r="DW415" s="74"/>
      <c r="DX415" s="74"/>
      <c r="ED415" s="74"/>
      <c r="EE415" s="74"/>
      <c r="EF415" s="74"/>
      <c r="EL415" s="74"/>
      <c r="EM415" s="74"/>
      <c r="EN415" s="74"/>
      <c r="ET415" s="74"/>
      <c r="EU415" s="74"/>
      <c r="EV415" s="74"/>
    </row>
    <row r="416" spans="12:152" s="73" customFormat="1" ht="13.5" x14ac:dyDescent="0.3">
      <c r="L416" s="74"/>
      <c r="N416" s="74">
        <v>2.2499999999999999E-9</v>
      </c>
      <c r="O416" s="74">
        <v>5.0615859689100002</v>
      </c>
      <c r="P416" s="74">
        <v>157483.018591053</v>
      </c>
      <c r="Q416" s="73">
        <f t="shared" si="276"/>
        <v>1.7839363653284428E-9</v>
      </c>
      <c r="R416" s="73">
        <f t="shared" si="277"/>
        <v>1.7795043315771807E-9</v>
      </c>
      <c r="S416" s="73">
        <f t="shared" si="278"/>
        <v>1.7795039586767885E-9</v>
      </c>
      <c r="T416" s="73">
        <f t="shared" si="279"/>
        <v>1.7795039586448552E-9</v>
      </c>
      <c r="V416" s="74">
        <v>2.4E-10</v>
      </c>
      <c r="W416" s="74">
        <v>3.0521053917400001</v>
      </c>
      <c r="X416" s="74">
        <v>130419.84594697101</v>
      </c>
      <c r="Y416" s="73">
        <f t="shared" si="280"/>
        <v>-1.7681800909494627E-10</v>
      </c>
      <c r="Z416" s="73">
        <f t="shared" si="281"/>
        <v>-1.7725087482539942E-10</v>
      </c>
      <c r="AA416" s="73">
        <f t="shared" si="282"/>
        <v>-1.7725091111664063E-10</v>
      </c>
      <c r="AB416" s="73">
        <f t="shared" si="283"/>
        <v>-1.7725091111973108E-10</v>
      </c>
      <c r="AD416" s="74"/>
      <c r="AE416" s="74"/>
      <c r="AF416" s="74"/>
      <c r="AL416" s="74"/>
      <c r="AM416" s="74"/>
      <c r="AN416" s="74"/>
      <c r="AT416" s="74"/>
      <c r="AU416" s="74"/>
      <c r="AV416" s="74"/>
      <c r="BB416" s="74"/>
      <c r="BC416" s="74"/>
      <c r="BD416" s="74"/>
      <c r="BJ416" s="74">
        <v>6E-10</v>
      </c>
      <c r="BK416" s="74">
        <v>0.43836944868</v>
      </c>
      <c r="BL416" s="74">
        <v>116783.65521669399</v>
      </c>
      <c r="BM416" s="73">
        <f t="shared" si="288"/>
        <v>5.7396195019119892E-10</v>
      </c>
      <c r="BN416" s="73">
        <f t="shared" si="289"/>
        <v>5.7354210680570367E-10</v>
      </c>
      <c r="BO416" s="73">
        <f t="shared" si="290"/>
        <v>5.7354207141699574E-10</v>
      </c>
      <c r="BP416" s="73">
        <f t="shared" si="291"/>
        <v>5.735420714139909E-10</v>
      </c>
      <c r="BR416" s="74">
        <v>3.9999999999999998E-11</v>
      </c>
      <c r="BS416" s="74">
        <v>0.32589274839999999</v>
      </c>
      <c r="BT416" s="74">
        <v>52595.290927023503</v>
      </c>
      <c r="BU416" s="73">
        <f t="shared" si="292"/>
        <v>3.9928252553880601E-11</v>
      </c>
      <c r="BV416" s="73">
        <f t="shared" si="293"/>
        <v>3.9930809107105039E-11</v>
      </c>
      <c r="BW416" s="73">
        <f t="shared" si="294"/>
        <v>3.9930809319812866E-11</v>
      </c>
      <c r="BX416" s="73">
        <f t="shared" si="295"/>
        <v>3.993080931983078E-11</v>
      </c>
      <c r="BZ416" s="74"/>
      <c r="CA416" s="74"/>
      <c r="CB416" s="74"/>
      <c r="CH416" s="74"/>
      <c r="CI416" s="74"/>
      <c r="CJ416" s="74"/>
      <c r="CP416" s="74"/>
      <c r="CQ416" s="74"/>
      <c r="CR416" s="74"/>
      <c r="CX416" s="74"/>
      <c r="CY416" s="74"/>
      <c r="CZ416" s="74"/>
      <c r="DF416" s="74">
        <v>2.8000000000000002E-10</v>
      </c>
      <c r="DG416" s="74">
        <v>0.25542748453000003</v>
      </c>
      <c r="DH416" s="74">
        <v>103.0927742186</v>
      </c>
      <c r="DI416" s="73">
        <f t="shared" si="296"/>
        <v>-9.8388634013951741E-11</v>
      </c>
      <c r="DJ416" s="73">
        <f t="shared" si="297"/>
        <v>-9.8388080483426915E-11</v>
      </c>
      <c r="DK416" s="73">
        <f t="shared" si="298"/>
        <v>-9.8388080436951372E-11</v>
      </c>
      <c r="DL416" s="73">
        <f t="shared" si="299"/>
        <v>-9.8388080436947482E-11</v>
      </c>
      <c r="DN416" s="74">
        <v>3E-11</v>
      </c>
      <c r="DO416" s="74">
        <v>6.1595948523899997</v>
      </c>
      <c r="DP416" s="74">
        <v>12546.481939083</v>
      </c>
      <c r="DQ416" s="73">
        <f t="shared" si="300"/>
        <v>-2.5599761035987603E-11</v>
      </c>
      <c r="DR416" s="73">
        <f t="shared" si="301"/>
        <v>-2.5595740717146492E-11</v>
      </c>
      <c r="DS416" s="73">
        <f t="shared" si="302"/>
        <v>-2.5595740379521626E-11</v>
      </c>
      <c r="DT416" s="73">
        <f t="shared" si="303"/>
        <v>-2.5595740379493163E-11</v>
      </c>
      <c r="DV416" s="74"/>
      <c r="DW416" s="74"/>
      <c r="DX416" s="74"/>
      <c r="ED416" s="74"/>
      <c r="EE416" s="74"/>
      <c r="EF416" s="74"/>
      <c r="EL416" s="74"/>
      <c r="EM416" s="74"/>
      <c r="EN416" s="74"/>
      <c r="ET416" s="74"/>
      <c r="EU416" s="74"/>
      <c r="EV416" s="74"/>
    </row>
    <row r="417" spans="12:152" s="73" customFormat="1" ht="13.5" x14ac:dyDescent="0.3">
      <c r="L417" s="74"/>
      <c r="N417" s="74">
        <v>1.8400000000000001E-9</v>
      </c>
      <c r="O417" s="74">
        <v>2.7152993506500001</v>
      </c>
      <c r="P417" s="74">
        <v>103285.117089106</v>
      </c>
      <c r="Q417" s="73">
        <f t="shared" si="276"/>
        <v>-1.6228821171253007E-9</v>
      </c>
      <c r="R417" s="73">
        <f t="shared" si="277"/>
        <v>-1.6210441589582878E-9</v>
      </c>
      <c r="S417" s="73">
        <f t="shared" si="278"/>
        <v>-1.6210440043348119E-9</v>
      </c>
      <c r="T417" s="73">
        <f t="shared" si="279"/>
        <v>-1.6210440043217483E-9</v>
      </c>
      <c r="V417" s="74">
        <v>2.0000000000000001E-10</v>
      </c>
      <c r="W417" s="74">
        <v>2.54144132983</v>
      </c>
      <c r="X417" s="74">
        <v>51219.5171271777</v>
      </c>
      <c r="Y417" s="73">
        <f t="shared" si="280"/>
        <v>6.8697972824495983E-11</v>
      </c>
      <c r="Z417" s="73">
        <f t="shared" si="281"/>
        <v>6.8500885250604806E-11</v>
      </c>
      <c r="AA417" s="73">
        <f t="shared" si="282"/>
        <v>6.850086869955014E-11</v>
      </c>
      <c r="AB417" s="73">
        <f t="shared" si="283"/>
        <v>6.8500868698161614E-11</v>
      </c>
      <c r="AD417" s="74"/>
      <c r="AE417" s="74"/>
      <c r="AF417" s="74"/>
      <c r="AL417" s="74"/>
      <c r="AM417" s="74"/>
      <c r="AN417" s="74"/>
      <c r="AT417" s="74"/>
      <c r="AU417" s="74"/>
      <c r="AV417" s="74"/>
      <c r="BB417" s="74"/>
      <c r="BC417" s="74"/>
      <c r="BD417" s="74"/>
      <c r="BJ417" s="74">
        <v>5.9000000000000003E-10</v>
      </c>
      <c r="BK417" s="74">
        <v>1.5047466806500001</v>
      </c>
      <c r="BL417" s="74">
        <v>26507.3877854493</v>
      </c>
      <c r="BM417" s="73">
        <f t="shared" si="288"/>
        <v>3.889760185309107E-11</v>
      </c>
      <c r="BN417" s="73">
        <f t="shared" si="289"/>
        <v>3.8577967505319033E-11</v>
      </c>
      <c r="BO417" s="73">
        <f t="shared" si="290"/>
        <v>3.8577940667683922E-11</v>
      </c>
      <c r="BP417" s="73">
        <f t="shared" si="291"/>
        <v>3.8577940665441713E-11</v>
      </c>
      <c r="BR417" s="74">
        <v>5.0000000000000002E-11</v>
      </c>
      <c r="BS417" s="74">
        <v>1.7809608149</v>
      </c>
      <c r="BT417" s="74">
        <v>116783.65521669399</v>
      </c>
      <c r="BU417" s="73">
        <f t="shared" si="292"/>
        <v>2.5012534927783264E-11</v>
      </c>
      <c r="BV417" s="73">
        <f t="shared" si="293"/>
        <v>2.5116021048865562E-11</v>
      </c>
      <c r="BW417" s="73">
        <f t="shared" si="294"/>
        <v>2.5116029731744993E-11</v>
      </c>
      <c r="BX417" s="73">
        <f t="shared" si="295"/>
        <v>2.5116029732482266E-11</v>
      </c>
      <c r="BZ417" s="74"/>
      <c r="CA417" s="74"/>
      <c r="CB417" s="74"/>
      <c r="CH417" s="74"/>
      <c r="CI417" s="74"/>
      <c r="CJ417" s="74"/>
      <c r="CP417" s="74"/>
      <c r="CQ417" s="74"/>
      <c r="CR417" s="74"/>
      <c r="CX417" s="74"/>
      <c r="CY417" s="74"/>
      <c r="CZ417" s="74"/>
      <c r="DF417" s="74">
        <v>2.5000000000000002E-10</v>
      </c>
      <c r="DG417" s="74">
        <v>3.3296170741600002</v>
      </c>
      <c r="DH417" s="74">
        <v>28286.990484861199</v>
      </c>
      <c r="DI417" s="73">
        <f t="shared" si="296"/>
        <v>-1.4545390972188158E-10</v>
      </c>
      <c r="DJ417" s="73">
        <f t="shared" si="297"/>
        <v>-1.4557168961868339E-10</v>
      </c>
      <c r="DK417" s="73">
        <f t="shared" si="298"/>
        <v>-1.4557169950567221E-10</v>
      </c>
      <c r="DL417" s="73">
        <f t="shared" si="299"/>
        <v>-1.4557169950651559E-10</v>
      </c>
      <c r="DN417" s="74">
        <v>3E-11</v>
      </c>
      <c r="DO417" s="74">
        <v>0.54712514363999998</v>
      </c>
      <c r="DP417" s="74">
        <v>1911.1994832171999</v>
      </c>
      <c r="DQ417" s="73">
        <f t="shared" si="300"/>
        <v>2.9553728065059207E-11</v>
      </c>
      <c r="DR417" s="73">
        <f t="shared" si="301"/>
        <v>2.9553929847873341E-11</v>
      </c>
      <c r="DS417" s="73">
        <f t="shared" si="302"/>
        <v>2.9553929864813528E-11</v>
      </c>
      <c r="DT417" s="73">
        <f t="shared" si="303"/>
        <v>2.9553929864814962E-11</v>
      </c>
      <c r="DV417" s="74"/>
      <c r="DW417" s="74"/>
      <c r="DX417" s="74"/>
      <c r="ED417" s="74"/>
      <c r="EE417" s="74"/>
      <c r="EF417" s="74"/>
      <c r="EL417" s="74"/>
      <c r="EM417" s="74"/>
      <c r="EN417" s="74"/>
      <c r="ET417" s="74"/>
      <c r="EU417" s="74"/>
      <c r="EV417" s="74"/>
    </row>
    <row r="418" spans="12:152" s="73" customFormat="1" ht="13.5" x14ac:dyDescent="0.3">
      <c r="L418" s="74"/>
      <c r="N418" s="74">
        <v>1.9099999999999998E-9</v>
      </c>
      <c r="O418" s="74">
        <v>1.9652892257300001</v>
      </c>
      <c r="P418" s="74">
        <v>314.18617986959998</v>
      </c>
      <c r="Q418" s="73">
        <f t="shared" si="276"/>
        <v>1.3509995614398732E-9</v>
      </c>
      <c r="R418" s="73">
        <f t="shared" si="277"/>
        <v>1.3510082498386708E-9</v>
      </c>
      <c r="S418" s="73">
        <f t="shared" si="278"/>
        <v>1.3510082505681636E-9</v>
      </c>
      <c r="T418" s="73">
        <f t="shared" si="279"/>
        <v>1.3510082505682259E-9</v>
      </c>
      <c r="V418" s="74">
        <v>2.0000000000000001E-10</v>
      </c>
      <c r="W418" s="74">
        <v>6.1640195917999998</v>
      </c>
      <c r="X418" s="74">
        <v>35191.810135691798</v>
      </c>
      <c r="Y418" s="73">
        <f t="shared" si="280"/>
        <v>1.9062892108233922E-10</v>
      </c>
      <c r="Z418" s="73">
        <f t="shared" si="281"/>
        <v>1.9058526104955834E-10</v>
      </c>
      <c r="AA418" s="73">
        <f t="shared" si="282"/>
        <v>1.9058525737961159E-10</v>
      </c>
      <c r="AB418" s="73">
        <f t="shared" si="283"/>
        <v>1.9058525737930138E-10</v>
      </c>
      <c r="AD418" s="74"/>
      <c r="AE418" s="74"/>
      <c r="AF418" s="74"/>
      <c r="AL418" s="74"/>
      <c r="AM418" s="74"/>
      <c r="AN418" s="74"/>
      <c r="AT418" s="74"/>
      <c r="AU418" s="74"/>
      <c r="AV418" s="74"/>
      <c r="BB418" s="74"/>
      <c r="BC418" s="74"/>
      <c r="BD418" s="74"/>
      <c r="BJ418" s="74">
        <v>4.7000000000000003E-10</v>
      </c>
      <c r="BK418" s="74">
        <v>3.2842637467200002</v>
      </c>
      <c r="BL418" s="74">
        <v>25565.3257234804</v>
      </c>
      <c r="BM418" s="73">
        <f t="shared" si="288"/>
        <v>-3.6493061138098918E-10</v>
      </c>
      <c r="BN418" s="73">
        <f t="shared" si="289"/>
        <v>-3.6508565257683949E-10</v>
      </c>
      <c r="BO418" s="73">
        <f t="shared" si="290"/>
        <v>-3.6508566559020898E-10</v>
      </c>
      <c r="BP418" s="73">
        <f t="shared" si="291"/>
        <v>-3.6508566559131942E-10</v>
      </c>
      <c r="BR418" s="74">
        <v>3.9999999999999998E-11</v>
      </c>
      <c r="BS418" s="74">
        <v>4.9951885797299997</v>
      </c>
      <c r="BT418" s="74">
        <v>166740.70439565601</v>
      </c>
      <c r="BU418" s="73">
        <f t="shared" si="292"/>
        <v>1.6127904997038731E-11</v>
      </c>
      <c r="BV418" s="73">
        <f t="shared" si="293"/>
        <v>1.6002799982353449E-11</v>
      </c>
      <c r="BW418" s="73">
        <f t="shared" si="294"/>
        <v>1.6002789470423276E-11</v>
      </c>
      <c r="BX418" s="73">
        <f t="shared" si="295"/>
        <v>1.6002789469539724E-11</v>
      </c>
      <c r="BZ418" s="74"/>
      <c r="CA418" s="74"/>
      <c r="CB418" s="74"/>
      <c r="CH418" s="74"/>
      <c r="CI418" s="74"/>
      <c r="CJ418" s="74"/>
      <c r="CP418" s="74"/>
      <c r="CQ418" s="74"/>
      <c r="CR418" s="74"/>
      <c r="CX418" s="74"/>
      <c r="CY418" s="74"/>
      <c r="CZ418" s="74"/>
      <c r="DF418" s="74">
        <v>2.5999999999999998E-10</v>
      </c>
      <c r="DG418" s="74">
        <v>2.07987634823</v>
      </c>
      <c r="DH418" s="74">
        <v>29550.147847439301</v>
      </c>
      <c r="DI418" s="73">
        <f t="shared" si="296"/>
        <v>-5.2720288497359686E-11</v>
      </c>
      <c r="DJ418" s="73">
        <f t="shared" si="297"/>
        <v>-5.2874373888579947E-11</v>
      </c>
      <c r="DK418" s="73">
        <f t="shared" si="298"/>
        <v>-5.2874386825091839E-11</v>
      </c>
      <c r="DL418" s="73">
        <f t="shared" si="299"/>
        <v>-5.2874386826191595E-11</v>
      </c>
      <c r="DN418" s="74">
        <v>3E-11</v>
      </c>
      <c r="DO418" s="74">
        <v>5.5321510622499996</v>
      </c>
      <c r="DP418" s="74">
        <v>323.50541665740002</v>
      </c>
      <c r="DQ418" s="73">
        <f t="shared" si="300"/>
        <v>-6.2268621350377895E-12</v>
      </c>
      <c r="DR418" s="73">
        <f t="shared" si="301"/>
        <v>-6.2270565870707239E-12</v>
      </c>
      <c r="DS418" s="73">
        <f t="shared" si="302"/>
        <v>-6.227056603397337E-12</v>
      </c>
      <c r="DT418" s="73">
        <f t="shared" si="303"/>
        <v>-6.2270566033986917E-12</v>
      </c>
      <c r="DV418" s="74"/>
      <c r="DW418" s="74"/>
      <c r="DX418" s="74"/>
      <c r="ED418" s="74"/>
      <c r="EE418" s="74"/>
      <c r="EF418" s="74"/>
      <c r="EL418" s="74"/>
      <c r="EM418" s="74"/>
      <c r="EN418" s="74"/>
      <c r="ET418" s="74"/>
      <c r="EU418" s="74"/>
      <c r="EV418" s="74"/>
    </row>
    <row r="419" spans="12:152" s="73" customFormat="1" ht="13.5" x14ac:dyDescent="0.3">
      <c r="L419" s="74"/>
      <c r="N419" s="74">
        <v>1.8199999999999999E-9</v>
      </c>
      <c r="O419" s="74">
        <v>4.3024953912199999</v>
      </c>
      <c r="P419" s="74">
        <v>1884.9011634174001</v>
      </c>
      <c r="Q419" s="73">
        <f t="shared" si="276"/>
        <v>-1.7037526333682304E-9</v>
      </c>
      <c r="R419" s="73">
        <f t="shared" si="277"/>
        <v>-1.7037773411158524E-9</v>
      </c>
      <c r="S419" s="73">
        <f t="shared" si="278"/>
        <v>-1.7037773431902559E-9</v>
      </c>
      <c r="T419" s="73">
        <f t="shared" si="279"/>
        <v>-1.7037773431904332E-9</v>
      </c>
      <c r="V419" s="74">
        <v>2.1999999999999999E-10</v>
      </c>
      <c r="W419" s="74">
        <v>3.2292034200800002</v>
      </c>
      <c r="X419" s="74">
        <v>1083.0802322935999</v>
      </c>
      <c r="Y419" s="73">
        <f t="shared" si="280"/>
        <v>-8.5697767368433401E-11</v>
      </c>
      <c r="Z419" s="73">
        <f t="shared" si="281"/>
        <v>-8.5693272437331765E-11</v>
      </c>
      <c r="AA419" s="73">
        <f t="shared" si="282"/>
        <v>-8.5693272059926565E-11</v>
      </c>
      <c r="AB419" s="73">
        <f t="shared" si="283"/>
        <v>-8.5693272059894887E-11</v>
      </c>
      <c r="AD419" s="74"/>
      <c r="AE419" s="74"/>
      <c r="AF419" s="74"/>
      <c r="AL419" s="74"/>
      <c r="AM419" s="74"/>
      <c r="AN419" s="74"/>
      <c r="AT419" s="74"/>
      <c r="AU419" s="74"/>
      <c r="AV419" s="74"/>
      <c r="BB419" s="74"/>
      <c r="BC419" s="74"/>
      <c r="BD419" s="74"/>
      <c r="BJ419" s="74">
        <v>5.6000000000000003E-10</v>
      </c>
      <c r="BK419" s="74">
        <v>2.45288584577</v>
      </c>
      <c r="BL419" s="74">
        <v>181026.24909573499</v>
      </c>
      <c r="BM419" s="73">
        <f t="shared" si="288"/>
        <v>-2.9782686898659866E-10</v>
      </c>
      <c r="BN419" s="73">
        <f t="shared" si="289"/>
        <v>-2.9606646462287312E-10</v>
      </c>
      <c r="BO419" s="73">
        <f t="shared" si="290"/>
        <v>-2.9606631664437045E-10</v>
      </c>
      <c r="BP419" s="73">
        <f t="shared" si="291"/>
        <v>-2.9606631663183329E-10</v>
      </c>
      <c r="BR419" s="74">
        <v>5.0000000000000002E-11</v>
      </c>
      <c r="BS419" s="74">
        <v>4.9049497033099998</v>
      </c>
      <c r="BT419" s="74">
        <v>79330.204901912497</v>
      </c>
      <c r="BU419" s="73">
        <f t="shared" si="292"/>
        <v>2.8744150277533387E-11</v>
      </c>
      <c r="BV419" s="73">
        <f t="shared" si="293"/>
        <v>2.8677637173289467E-11</v>
      </c>
      <c r="BW419" s="73">
        <f t="shared" si="294"/>
        <v>2.8677631585539772E-11</v>
      </c>
      <c r="BX419" s="73">
        <f t="shared" si="295"/>
        <v>2.8677631585064812E-11</v>
      </c>
      <c r="BZ419" s="74"/>
      <c r="CA419" s="74"/>
      <c r="CB419" s="74"/>
      <c r="CH419" s="74"/>
      <c r="CI419" s="74"/>
      <c r="CJ419" s="74"/>
      <c r="CP419" s="74"/>
      <c r="CQ419" s="74"/>
      <c r="CR419" s="74"/>
      <c r="CX419" s="74"/>
      <c r="CY419" s="74"/>
      <c r="CZ419" s="74"/>
      <c r="DF419" s="74">
        <v>3.1999999999999998E-10</v>
      </c>
      <c r="DG419" s="74">
        <v>1.7046493328500001</v>
      </c>
      <c r="DH419" s="74">
        <v>26089.387614282401</v>
      </c>
      <c r="DI419" s="73">
        <f t="shared" si="296"/>
        <v>-7.6080722755993992E-11</v>
      </c>
      <c r="DJ419" s="73">
        <f t="shared" si="297"/>
        <v>-7.6246804921702527E-11</v>
      </c>
      <c r="DK419" s="73">
        <f t="shared" si="298"/>
        <v>-7.6246818865388247E-11</v>
      </c>
      <c r="DL419" s="73">
        <f t="shared" si="299"/>
        <v>-7.6246818866571865E-11</v>
      </c>
      <c r="DN419" s="74">
        <v>3E-11</v>
      </c>
      <c r="DO419" s="74">
        <v>5.7874091757599997</v>
      </c>
      <c r="DP419" s="74">
        <v>27780.0688110765</v>
      </c>
      <c r="DQ419" s="73">
        <f t="shared" si="300"/>
        <v>-3.3932429940793949E-12</v>
      </c>
      <c r="DR419" s="73">
        <f t="shared" si="301"/>
        <v>-3.4102026532982681E-12</v>
      </c>
      <c r="DS419" s="73">
        <f t="shared" si="302"/>
        <v>-3.4102040772197413E-12</v>
      </c>
      <c r="DT419" s="73">
        <f t="shared" si="303"/>
        <v>-3.410204077340033E-12</v>
      </c>
      <c r="DV419" s="74"/>
      <c r="DW419" s="74"/>
      <c r="DX419" s="74"/>
      <c r="ED419" s="74"/>
      <c r="EE419" s="74"/>
      <c r="EF419" s="74"/>
      <c r="EL419" s="74"/>
      <c r="EM419" s="74"/>
      <c r="EN419" s="74"/>
      <c r="ET419" s="74"/>
      <c r="EU419" s="74"/>
      <c r="EV419" s="74"/>
    </row>
    <row r="420" spans="12:152" s="73" customFormat="1" ht="13.5" x14ac:dyDescent="0.3">
      <c r="L420" s="74"/>
      <c r="N420" s="74">
        <v>1.92E-9</v>
      </c>
      <c r="O420" s="74">
        <v>4.8209787669999997</v>
      </c>
      <c r="P420" s="74">
        <v>126996.940762905</v>
      </c>
      <c r="Q420" s="73">
        <f t="shared" si="276"/>
        <v>1.8200783164660995E-9</v>
      </c>
      <c r="R420" s="73">
        <f t="shared" si="277"/>
        <v>1.8216623000613679E-9</v>
      </c>
      <c r="S420" s="73">
        <f t="shared" si="278"/>
        <v>1.8216624325383962E-9</v>
      </c>
      <c r="T420" s="73">
        <f t="shared" si="279"/>
        <v>1.8216624325497058E-9</v>
      </c>
      <c r="V420" s="74">
        <v>2.8000000000000002E-10</v>
      </c>
      <c r="W420" s="74">
        <v>0.30709453091</v>
      </c>
      <c r="X420" s="74">
        <v>157057.109814539</v>
      </c>
      <c r="Y420" s="73">
        <f t="shared" si="280"/>
        <v>2.7204065990255747E-10</v>
      </c>
      <c r="Z420" s="73">
        <f t="shared" si="281"/>
        <v>2.7225248492136244E-10</v>
      </c>
      <c r="AA420" s="73">
        <f t="shared" si="282"/>
        <v>2.722525025883524E-10</v>
      </c>
      <c r="AB420" s="73">
        <f t="shared" si="283"/>
        <v>2.7225250258983967E-10</v>
      </c>
      <c r="AD420" s="74"/>
      <c r="AE420" s="74"/>
      <c r="AF420" s="74"/>
      <c r="AL420" s="74"/>
      <c r="AM420" s="74"/>
      <c r="AN420" s="74"/>
      <c r="AT420" s="74"/>
      <c r="AU420" s="74"/>
      <c r="AV420" s="74"/>
      <c r="BB420" s="74"/>
      <c r="BC420" s="74"/>
      <c r="BD420" s="74"/>
      <c r="BJ420" s="74">
        <v>5.1E-10</v>
      </c>
      <c r="BK420" s="74">
        <v>3.4681392904099999</v>
      </c>
      <c r="BL420" s="74">
        <v>53242.3017603384</v>
      </c>
      <c r="BM420" s="73">
        <f t="shared" si="288"/>
        <v>2.1090346074816537E-10</v>
      </c>
      <c r="BN420" s="73">
        <f t="shared" si="289"/>
        <v>2.1140971192053117E-10</v>
      </c>
      <c r="BO420" s="73">
        <f t="shared" si="290"/>
        <v>2.1140975441583393E-10</v>
      </c>
      <c r="BP420" s="73">
        <f t="shared" si="291"/>
        <v>2.1140975441947463E-10</v>
      </c>
      <c r="BR420" s="74">
        <v>3.9999999999999998E-11</v>
      </c>
      <c r="BS420" s="74">
        <v>5.2343783991999997</v>
      </c>
      <c r="BT420" s="74">
        <v>206.1855484372</v>
      </c>
      <c r="BU420" s="73">
        <f t="shared" si="292"/>
        <v>-2.6652150393928669E-11</v>
      </c>
      <c r="BV420" s="73">
        <f t="shared" si="293"/>
        <v>-2.6652024430521422E-11</v>
      </c>
      <c r="BW420" s="73">
        <f t="shared" si="294"/>
        <v>-2.6652024419945239E-11</v>
      </c>
      <c r="BX420" s="73">
        <f t="shared" si="295"/>
        <v>-2.6652024419944338E-11</v>
      </c>
      <c r="BZ420" s="74"/>
      <c r="CA420" s="74"/>
      <c r="CB420" s="74"/>
      <c r="CH420" s="74"/>
      <c r="CI420" s="74"/>
      <c r="CJ420" s="74"/>
      <c r="CP420" s="74"/>
      <c r="CQ420" s="74"/>
      <c r="CR420" s="74"/>
      <c r="CX420" s="74"/>
      <c r="CY420" s="74"/>
      <c r="CZ420" s="74"/>
      <c r="DF420" s="74">
        <v>2.3000000000000001E-10</v>
      </c>
      <c r="DG420" s="74">
        <v>4.1667074604799996</v>
      </c>
      <c r="DH420" s="74">
        <v>24176.703658357001</v>
      </c>
      <c r="DI420" s="73">
        <f t="shared" si="296"/>
        <v>1.2397433017591461E-10</v>
      </c>
      <c r="DJ420" s="73">
        <f t="shared" si="297"/>
        <v>1.2407024644369791E-10</v>
      </c>
      <c r="DK420" s="73">
        <f t="shared" si="298"/>
        <v>1.2407025449575144E-10</v>
      </c>
      <c r="DL420" s="73">
        <f t="shared" si="299"/>
        <v>1.2407025449643397E-10</v>
      </c>
      <c r="DN420" s="74">
        <v>3.9999999999999998E-11</v>
      </c>
      <c r="DO420" s="74">
        <v>3.6006225766900002</v>
      </c>
      <c r="DP420" s="74">
        <v>105940.68546158</v>
      </c>
      <c r="DQ420" s="73">
        <f t="shared" si="300"/>
        <v>-3.5909063704076192E-11</v>
      </c>
      <c r="DR420" s="73">
        <f t="shared" si="301"/>
        <v>-3.5870741337645525E-11</v>
      </c>
      <c r="DS420" s="73">
        <f t="shared" si="302"/>
        <v>-3.5870738112927015E-11</v>
      </c>
      <c r="DT420" s="73">
        <f t="shared" si="303"/>
        <v>-3.5870738112653347E-11</v>
      </c>
      <c r="DV420" s="74"/>
      <c r="DW420" s="74"/>
      <c r="DX420" s="74"/>
      <c r="ED420" s="74"/>
      <c r="EE420" s="74"/>
      <c r="EF420" s="74"/>
      <c r="EL420" s="74"/>
      <c r="EM420" s="74"/>
      <c r="EN420" s="74"/>
      <c r="ET420" s="74"/>
      <c r="EU420" s="74"/>
      <c r="EV420" s="74"/>
    </row>
    <row r="421" spans="12:152" s="73" customFormat="1" ht="13.5" x14ac:dyDescent="0.3">
      <c r="L421" s="74"/>
      <c r="N421" s="74">
        <v>1.8800000000000001E-9</v>
      </c>
      <c r="O421" s="74">
        <v>0.98150502881000001</v>
      </c>
      <c r="P421" s="74">
        <v>26049.770105936401</v>
      </c>
      <c r="Q421" s="73">
        <f t="shared" si="276"/>
        <v>-1.8787911777928668E-9</v>
      </c>
      <c r="R421" s="73">
        <f t="shared" si="277"/>
        <v>-1.8787549452234951E-9</v>
      </c>
      <c r="S421" s="73">
        <f t="shared" si="278"/>
        <v>-1.878754942158881E-9</v>
      </c>
      <c r="T421" s="73">
        <f t="shared" si="279"/>
        <v>-1.8787549421586205E-9</v>
      </c>
      <c r="V421" s="74">
        <v>2.3000000000000001E-10</v>
      </c>
      <c r="W421" s="74">
        <v>1.65280537431</v>
      </c>
      <c r="X421" s="74">
        <v>214364.55718174501</v>
      </c>
      <c r="Y421" s="73">
        <f t="shared" si="280"/>
        <v>-1.7786338802657797E-10</v>
      </c>
      <c r="Z421" s="73">
        <f t="shared" si="281"/>
        <v>-1.7722141865560377E-10</v>
      </c>
      <c r="AA421" s="73">
        <f t="shared" si="282"/>
        <v>-1.7722136461089493E-10</v>
      </c>
      <c r="AB421" s="73">
        <f t="shared" si="283"/>
        <v>-1.7722136460636151E-10</v>
      </c>
      <c r="AD421" s="74"/>
      <c r="AE421" s="74"/>
      <c r="AF421" s="74"/>
      <c r="AL421" s="74"/>
      <c r="AM421" s="74"/>
      <c r="AN421" s="74"/>
      <c r="AT421" s="74"/>
      <c r="AU421" s="74"/>
      <c r="AV421" s="74"/>
      <c r="BB421" s="74"/>
      <c r="BC421" s="74"/>
      <c r="BD421" s="74"/>
      <c r="BJ421" s="74">
        <v>4.5E-10</v>
      </c>
      <c r="BK421" s="74">
        <v>0.64303440167000003</v>
      </c>
      <c r="BL421" s="74">
        <v>52698.383701242099</v>
      </c>
      <c r="BM421" s="73">
        <f t="shared" si="288"/>
        <v>-2.0806841539167737E-10</v>
      </c>
      <c r="BN421" s="73">
        <f t="shared" si="289"/>
        <v>-2.0763761722459932E-10</v>
      </c>
      <c r="BO421" s="73">
        <f t="shared" si="290"/>
        <v>-2.0763758104378338E-10</v>
      </c>
      <c r="BP421" s="73">
        <f t="shared" si="291"/>
        <v>-2.0763758104069701E-10</v>
      </c>
      <c r="BR421" s="74">
        <v>3.9999999999999998E-11</v>
      </c>
      <c r="BS421" s="74">
        <v>2.6430274739600002</v>
      </c>
      <c r="BT421" s="74">
        <v>75615.2545992495</v>
      </c>
      <c r="BU421" s="73">
        <f t="shared" si="292"/>
        <v>2.9907102697748732E-11</v>
      </c>
      <c r="BV421" s="73">
        <f t="shared" si="293"/>
        <v>2.9865928140737981E-11</v>
      </c>
      <c r="BW421" s="73">
        <f t="shared" si="294"/>
        <v>2.9865924680630634E-11</v>
      </c>
      <c r="BX421" s="73">
        <f t="shared" si="295"/>
        <v>2.9865924680334174E-11</v>
      </c>
      <c r="BZ421" s="74"/>
      <c r="CA421" s="74"/>
      <c r="CB421" s="74"/>
      <c r="CH421" s="74"/>
      <c r="CI421" s="74"/>
      <c r="CJ421" s="74"/>
      <c r="CP421" s="74"/>
      <c r="CQ421" s="74"/>
      <c r="CR421" s="74"/>
      <c r="CX421" s="74"/>
      <c r="CY421" s="74"/>
      <c r="CZ421" s="74"/>
      <c r="DF421" s="74">
        <v>2.4E-10</v>
      </c>
      <c r="DG421" s="74">
        <v>8.5827965120000002E-2</v>
      </c>
      <c r="DH421" s="74">
        <v>51859.414413491701</v>
      </c>
      <c r="DI421" s="73">
        <f t="shared" si="296"/>
        <v>2.1773165846507756E-10</v>
      </c>
      <c r="DJ421" s="73">
        <f t="shared" si="297"/>
        <v>2.1783877384999033E-10</v>
      </c>
      <c r="DK421" s="73">
        <f t="shared" si="298"/>
        <v>2.1783878283329935E-10</v>
      </c>
      <c r="DL421" s="73">
        <f t="shared" si="299"/>
        <v>2.1783878283405516E-10</v>
      </c>
      <c r="DN421" s="74">
        <v>3E-11</v>
      </c>
      <c r="DO421" s="74">
        <v>5.2366897463299997</v>
      </c>
      <c r="DP421" s="74">
        <v>17893.6278083656</v>
      </c>
      <c r="DQ421" s="73">
        <f t="shared" si="300"/>
        <v>2.552209847396954E-11</v>
      </c>
      <c r="DR421" s="73">
        <f t="shared" si="301"/>
        <v>2.552787560719059E-11</v>
      </c>
      <c r="DS421" s="73">
        <f t="shared" si="302"/>
        <v>2.5527876092106884E-11</v>
      </c>
      <c r="DT421" s="73">
        <f t="shared" si="303"/>
        <v>2.5527876092148088E-11</v>
      </c>
      <c r="DV421" s="74"/>
      <c r="DW421" s="74"/>
      <c r="DX421" s="74"/>
      <c r="ED421" s="74"/>
      <c r="EE421" s="74"/>
      <c r="EF421" s="74"/>
      <c r="EL421" s="74"/>
      <c r="EM421" s="74"/>
      <c r="EN421" s="74"/>
      <c r="ET421" s="74"/>
      <c r="EU421" s="74"/>
      <c r="EV421" s="74"/>
    </row>
    <row r="422" spans="12:152" s="73" customFormat="1" ht="13.5" x14ac:dyDescent="0.3">
      <c r="L422" s="74"/>
      <c r="N422" s="74">
        <v>1.8400000000000001E-9</v>
      </c>
      <c r="O422" s="74">
        <v>0.67028697589999997</v>
      </c>
      <c r="P422" s="74">
        <v>106570.36967048301</v>
      </c>
      <c r="Q422" s="73">
        <f t="shared" si="276"/>
        <v>-1.5613592390979823E-9</v>
      </c>
      <c r="R422" s="73">
        <f t="shared" si="277"/>
        <v>-1.5634805116711837E-9</v>
      </c>
      <c r="S422" s="73">
        <f t="shared" si="278"/>
        <v>-1.5634806894648843E-9</v>
      </c>
      <c r="T422" s="73">
        <f t="shared" si="279"/>
        <v>-1.5634806894798835E-9</v>
      </c>
      <c r="V422" s="74">
        <v>2.7E-10</v>
      </c>
      <c r="W422" s="74">
        <v>3.7248404064699998</v>
      </c>
      <c r="X422" s="74">
        <v>621.74380083920005</v>
      </c>
      <c r="Y422" s="73">
        <f t="shared" si="280"/>
        <v>8.3401078218095338E-11</v>
      </c>
      <c r="Z422" s="73">
        <f t="shared" si="281"/>
        <v>8.3404348398324475E-11</v>
      </c>
      <c r="AA422" s="73">
        <f t="shared" si="282"/>
        <v>8.3404348672894749E-11</v>
      </c>
      <c r="AB422" s="73">
        <f t="shared" si="283"/>
        <v>8.3404348672918027E-11</v>
      </c>
      <c r="AD422" s="74"/>
      <c r="AE422" s="74"/>
      <c r="AF422" s="74"/>
      <c r="AL422" s="74"/>
      <c r="AM422" s="74"/>
      <c r="AN422" s="74"/>
      <c r="AT422" s="74"/>
      <c r="AU422" s="74"/>
      <c r="AV422" s="74"/>
      <c r="BB422" s="74"/>
      <c r="BC422" s="74"/>
      <c r="BD422" s="74"/>
      <c r="BJ422" s="74">
        <v>4.8999999999999996E-10</v>
      </c>
      <c r="BK422" s="74">
        <v>0.43622928395999999</v>
      </c>
      <c r="BL422" s="74">
        <v>27999.102624791401</v>
      </c>
      <c r="BM422" s="73">
        <f t="shared" si="288"/>
        <v>-4.6256579372027463E-10</v>
      </c>
      <c r="BN422" s="73">
        <f t="shared" si="289"/>
        <v>-4.6247301111032213E-10</v>
      </c>
      <c r="BO422" s="73">
        <f t="shared" si="290"/>
        <v>-4.6247300331371359E-10</v>
      </c>
      <c r="BP422" s="73">
        <f t="shared" si="291"/>
        <v>-4.6247300331306011E-10</v>
      </c>
      <c r="BR422" s="74">
        <v>3.9999999999999998E-11</v>
      </c>
      <c r="BS422" s="74">
        <v>0.81407144129999998</v>
      </c>
      <c r="BT422" s="74">
        <v>75930.513031850496</v>
      </c>
      <c r="BU422" s="73">
        <f t="shared" si="292"/>
        <v>-3.3537363872233552E-11</v>
      </c>
      <c r="BV422" s="73">
        <f t="shared" si="293"/>
        <v>-3.3503419570008677E-11</v>
      </c>
      <c r="BW422" s="73">
        <f t="shared" si="294"/>
        <v>-3.3503416716575793E-11</v>
      </c>
      <c r="BX422" s="73">
        <f t="shared" si="295"/>
        <v>-3.3503416716332337E-11</v>
      </c>
      <c r="BZ422" s="74"/>
      <c r="CA422" s="74"/>
      <c r="CB422" s="74"/>
      <c r="CH422" s="74"/>
      <c r="CI422" s="74"/>
      <c r="CJ422" s="74"/>
      <c r="CP422" s="74"/>
      <c r="CQ422" s="74"/>
      <c r="CR422" s="74"/>
      <c r="CX422" s="74"/>
      <c r="CY422" s="74"/>
      <c r="CZ422" s="74"/>
      <c r="DF422" s="74">
        <v>2.5000000000000002E-10</v>
      </c>
      <c r="DG422" s="74">
        <v>5.27240695394</v>
      </c>
      <c r="DH422" s="74">
        <v>25936.8554717312</v>
      </c>
      <c r="DI422" s="73">
        <f t="shared" si="296"/>
        <v>1.8786883660712071E-10</v>
      </c>
      <c r="DJ422" s="73">
        <f t="shared" si="297"/>
        <v>1.8778118738642168E-10</v>
      </c>
      <c r="DK422" s="73">
        <f t="shared" si="298"/>
        <v>1.8778118002499159E-10</v>
      </c>
      <c r="DL422" s="73">
        <f t="shared" si="299"/>
        <v>1.8778118002437242E-10</v>
      </c>
      <c r="DN422" s="74">
        <v>3E-11</v>
      </c>
      <c r="DO422" s="74">
        <v>3.2153655730800001</v>
      </c>
      <c r="DP422" s="74">
        <v>155571.819107836</v>
      </c>
      <c r="DQ422" s="73">
        <f t="shared" si="300"/>
        <v>-1.5841610962027111E-11</v>
      </c>
      <c r="DR422" s="73">
        <f t="shared" si="301"/>
        <v>-1.5922708787824339E-11</v>
      </c>
      <c r="DS422" s="73">
        <f t="shared" si="302"/>
        <v>-1.592271559017889E-11</v>
      </c>
      <c r="DT422" s="73">
        <f t="shared" si="303"/>
        <v>-1.5922715590757005E-11</v>
      </c>
      <c r="DV422" s="74"/>
      <c r="DW422" s="74"/>
      <c r="DX422" s="74"/>
      <c r="ED422" s="74"/>
      <c r="EE422" s="74"/>
      <c r="EF422" s="74"/>
      <c r="EL422" s="74"/>
      <c r="EM422" s="74"/>
      <c r="EN422" s="74"/>
      <c r="ET422" s="74"/>
      <c r="EU422" s="74"/>
      <c r="EV422" s="74"/>
    </row>
    <row r="423" spans="12:152" s="73" customFormat="1" ht="13.5" x14ac:dyDescent="0.3">
      <c r="L423" s="74"/>
      <c r="N423" s="74">
        <v>1.67E-9</v>
      </c>
      <c r="O423" s="74">
        <v>5.7108469252400003</v>
      </c>
      <c r="P423" s="74">
        <v>96357.0841242725</v>
      </c>
      <c r="Q423" s="73">
        <f t="shared" si="276"/>
        <v>1.6666022816211059E-9</v>
      </c>
      <c r="R423" s="73">
        <f t="shared" si="277"/>
        <v>1.6663888991795038E-9</v>
      </c>
      <c r="S423" s="73">
        <f t="shared" si="278"/>
        <v>1.6663888809909695E-9</v>
      </c>
      <c r="T423" s="73">
        <f t="shared" si="279"/>
        <v>1.6663888809894222E-9</v>
      </c>
      <c r="V423" s="74">
        <v>2.3000000000000001E-10</v>
      </c>
      <c r="W423" s="74">
        <v>2.59065413623</v>
      </c>
      <c r="X423" s="74">
        <v>71582.484571322901</v>
      </c>
      <c r="Y423" s="73">
        <f t="shared" si="280"/>
        <v>-2.19385146200922E-10</v>
      </c>
      <c r="Z423" s="73">
        <f t="shared" si="281"/>
        <v>-2.1928364861507582E-10</v>
      </c>
      <c r="AA423" s="73">
        <f t="shared" si="282"/>
        <v>-2.1928364007333659E-10</v>
      </c>
      <c r="AB423" s="73">
        <f t="shared" si="283"/>
        <v>-2.1928364007261087E-10</v>
      </c>
      <c r="AD423" s="74"/>
      <c r="AE423" s="74"/>
      <c r="AF423" s="74"/>
      <c r="AL423" s="74"/>
      <c r="AM423" s="74"/>
      <c r="AN423" s="74"/>
      <c r="AT423" s="74"/>
      <c r="AU423" s="74"/>
      <c r="AV423" s="74"/>
      <c r="BB423" s="74"/>
      <c r="BC423" s="74"/>
      <c r="BD423" s="74"/>
      <c r="BJ423" s="74">
        <v>4.6000000000000001E-10</v>
      </c>
      <c r="BK423" s="74">
        <v>0.93537805396999996</v>
      </c>
      <c r="BL423" s="74">
        <v>26162.6847401415</v>
      </c>
      <c r="BM423" s="73">
        <f t="shared" si="288"/>
        <v>8.2879375114395211E-11</v>
      </c>
      <c r="BN423" s="73">
        <f t="shared" si="289"/>
        <v>8.2636899517520107E-11</v>
      </c>
      <c r="BO423" s="73">
        <f t="shared" si="290"/>
        <v>8.2636879157787351E-11</v>
      </c>
      <c r="BP423" s="73">
        <f t="shared" si="291"/>
        <v>8.2636879156063933E-11</v>
      </c>
      <c r="BR423" s="74">
        <v>3.9999999999999998E-11</v>
      </c>
      <c r="BS423" s="74">
        <v>0.53239895976999996</v>
      </c>
      <c r="BT423" s="74">
        <v>156507.74908854501</v>
      </c>
      <c r="BU423" s="73">
        <f t="shared" si="292"/>
        <v>-2.2729666999055977E-11</v>
      </c>
      <c r="BV423" s="73">
        <f t="shared" si="293"/>
        <v>-2.2835060446412022E-11</v>
      </c>
      <c r="BW423" s="73">
        <f t="shared" si="294"/>
        <v>-2.2835069285622715E-11</v>
      </c>
      <c r="BX423" s="73">
        <f t="shared" si="295"/>
        <v>-2.2835069286369442E-11</v>
      </c>
      <c r="BZ423" s="74"/>
      <c r="CA423" s="74"/>
      <c r="CB423" s="74"/>
      <c r="CH423" s="74"/>
      <c r="CI423" s="74"/>
      <c r="CJ423" s="74"/>
      <c r="CP423" s="74"/>
      <c r="CQ423" s="74"/>
      <c r="CR423" s="74"/>
      <c r="CX423" s="74"/>
      <c r="CY423" s="74"/>
      <c r="CZ423" s="74"/>
      <c r="DF423" s="74">
        <v>2.4E-10</v>
      </c>
      <c r="DG423" s="74">
        <v>0.80363857550999995</v>
      </c>
      <c r="DH423" s="74">
        <v>77829.997686845702</v>
      </c>
      <c r="DI423" s="73">
        <f t="shared" si="296"/>
        <v>-9.7703666434727129E-11</v>
      </c>
      <c r="DJ423" s="73">
        <f t="shared" si="297"/>
        <v>-9.7354092972684773E-11</v>
      </c>
      <c r="DK423" s="73">
        <f t="shared" si="298"/>
        <v>-9.7354063611393132E-11</v>
      </c>
      <c r="DL423" s="73">
        <f t="shared" si="299"/>
        <v>-9.7354063608899208E-11</v>
      </c>
      <c r="DN423" s="74">
        <v>3.9999999999999998E-11</v>
      </c>
      <c r="DO423" s="74">
        <v>3.7843930819299998</v>
      </c>
      <c r="DP423" s="74">
        <v>68241.872144623107</v>
      </c>
      <c r="DQ423" s="73">
        <f t="shared" si="300"/>
        <v>3.9971212234819587E-11</v>
      </c>
      <c r="DR423" s="73">
        <f t="shared" si="301"/>
        <v>3.9973293963129187E-11</v>
      </c>
      <c r="DS423" s="73">
        <f t="shared" si="302"/>
        <v>3.9973294134636789E-11</v>
      </c>
      <c r="DT423" s="73">
        <f t="shared" si="303"/>
        <v>3.9973294134651084E-11</v>
      </c>
      <c r="DV423" s="74"/>
      <c r="DW423" s="74"/>
      <c r="DX423" s="74"/>
      <c r="ED423" s="74"/>
      <c r="EE423" s="74"/>
      <c r="EF423" s="74"/>
      <c r="EL423" s="74"/>
      <c r="EM423" s="74"/>
      <c r="EN423" s="74"/>
      <c r="ET423" s="74"/>
      <c r="EU423" s="74"/>
      <c r="EV423" s="74"/>
    </row>
    <row r="424" spans="12:152" s="73" customFormat="1" ht="13.5" x14ac:dyDescent="0.3">
      <c r="L424" s="74"/>
      <c r="N424" s="74">
        <v>1.8400000000000001E-9</v>
      </c>
      <c r="O424" s="74">
        <v>2.3371003738099998</v>
      </c>
      <c r="P424" s="74">
        <v>77829.997686845702</v>
      </c>
      <c r="Q424" s="73">
        <f t="shared" si="276"/>
        <v>-1.7074151632413852E-9</v>
      </c>
      <c r="R424" s="73">
        <f t="shared" si="277"/>
        <v>-1.7085062511195228E-9</v>
      </c>
      <c r="S424" s="73">
        <f t="shared" si="278"/>
        <v>-1.7085063425472162E-9</v>
      </c>
      <c r="T424" s="73">
        <f t="shared" si="279"/>
        <v>-1.708506342554982E-9</v>
      </c>
      <c r="V424" s="74">
        <v>2.1999999999999999E-10</v>
      </c>
      <c r="W424" s="74">
        <v>0.94588004362</v>
      </c>
      <c r="X424" s="74">
        <v>52022.027472663598</v>
      </c>
      <c r="Y424" s="73">
        <f t="shared" si="280"/>
        <v>-1.5425353265861501E-10</v>
      </c>
      <c r="Z424" s="73">
        <f t="shared" si="281"/>
        <v>-1.5442058454916559E-10</v>
      </c>
      <c r="AA424" s="73">
        <f t="shared" si="282"/>
        <v>-1.5442059856782831E-10</v>
      </c>
      <c r="AB424" s="73">
        <f t="shared" si="283"/>
        <v>-1.5442059856900409E-10</v>
      </c>
      <c r="AD424" s="74"/>
      <c r="AE424" s="74"/>
      <c r="AF424" s="74"/>
      <c r="AL424" s="74"/>
      <c r="AM424" s="74"/>
      <c r="AN424" s="74"/>
      <c r="AT424" s="74"/>
      <c r="AU424" s="74"/>
      <c r="AV424" s="74"/>
      <c r="BB424" s="74"/>
      <c r="BC424" s="74"/>
      <c r="BD424" s="74"/>
      <c r="BJ424" s="74">
        <v>4.3000000000000001E-10</v>
      </c>
      <c r="BK424" s="74">
        <v>5.9531142286399996</v>
      </c>
      <c r="BL424" s="74">
        <v>76667.522982437906</v>
      </c>
      <c r="BM424" s="73">
        <f t="shared" si="288"/>
        <v>2.9173990284376122E-10</v>
      </c>
      <c r="BN424" s="73">
        <f t="shared" si="289"/>
        <v>2.9223558996204933E-10</v>
      </c>
      <c r="BO424" s="73">
        <f t="shared" si="290"/>
        <v>2.922356315507175E-10</v>
      </c>
      <c r="BP424" s="73">
        <f t="shared" si="291"/>
        <v>2.9223563155423188E-10</v>
      </c>
      <c r="BR424" s="74">
        <v>3.9999999999999998E-11</v>
      </c>
      <c r="BS424" s="74">
        <v>4.2750470433199999</v>
      </c>
      <c r="BT424" s="74">
        <v>956.28915597059995</v>
      </c>
      <c r="BU424" s="73">
        <f t="shared" si="292"/>
        <v>2.3024624276015765E-11</v>
      </c>
      <c r="BV424" s="73">
        <f t="shared" si="293"/>
        <v>2.3025264930234382E-11</v>
      </c>
      <c r="BW424" s="73">
        <f t="shared" si="294"/>
        <v>2.3025264984024613E-11</v>
      </c>
      <c r="BX424" s="73">
        <f t="shared" si="295"/>
        <v>2.3025264984029146E-11</v>
      </c>
      <c r="BZ424" s="74"/>
      <c r="CA424" s="74"/>
      <c r="CB424" s="74"/>
      <c r="CH424" s="74"/>
      <c r="CI424" s="74"/>
      <c r="CJ424" s="74"/>
      <c r="CP424" s="74"/>
      <c r="CQ424" s="74"/>
      <c r="CR424" s="74"/>
      <c r="CX424" s="74"/>
      <c r="CY424" s="74"/>
      <c r="CZ424" s="74"/>
      <c r="DF424" s="74">
        <v>2.3000000000000001E-10</v>
      </c>
      <c r="DG424" s="74">
        <v>2.3036003912699998</v>
      </c>
      <c r="DH424" s="74">
        <v>77410.513042970502</v>
      </c>
      <c r="DI424" s="73">
        <f t="shared" si="296"/>
        <v>-2.2621789241926241E-10</v>
      </c>
      <c r="DJ424" s="73">
        <f t="shared" si="297"/>
        <v>-2.2615174750699709E-10</v>
      </c>
      <c r="DK424" s="73">
        <f t="shared" si="298"/>
        <v>-2.2615174192945879E-10</v>
      </c>
      <c r="DL424" s="73">
        <f t="shared" si="299"/>
        <v>-2.26151741928992E-10</v>
      </c>
      <c r="DN424" s="74">
        <v>3.9999999999999998E-11</v>
      </c>
      <c r="DO424" s="74">
        <v>0.35026324281999999</v>
      </c>
      <c r="DP424" s="74">
        <v>53228.074666336703</v>
      </c>
      <c r="DQ424" s="73">
        <f t="shared" si="300"/>
        <v>-2.3684986938223721E-11</v>
      </c>
      <c r="DR424" s="73">
        <f t="shared" si="301"/>
        <v>-2.3720114786845665E-11</v>
      </c>
      <c r="DS424" s="73">
        <f t="shared" si="302"/>
        <v>-2.3720117735066988E-11</v>
      </c>
      <c r="DT424" s="73">
        <f t="shared" si="303"/>
        <v>-2.3720117735319643E-11</v>
      </c>
      <c r="DV424" s="74"/>
      <c r="DW424" s="74"/>
      <c r="DX424" s="74"/>
      <c r="ED424" s="74"/>
      <c r="EE424" s="74"/>
      <c r="EF424" s="74"/>
      <c r="EL424" s="74"/>
      <c r="EM424" s="74"/>
      <c r="EN424" s="74"/>
      <c r="ET424" s="74"/>
      <c r="EU424" s="74"/>
      <c r="EV424" s="74"/>
    </row>
    <row r="425" spans="12:152" s="73" customFormat="1" ht="13.5" x14ac:dyDescent="0.3">
      <c r="L425" s="74"/>
      <c r="N425" s="74">
        <v>2.0099999999999999E-9</v>
      </c>
      <c r="O425" s="74">
        <v>2.5764866960199999</v>
      </c>
      <c r="P425" s="74">
        <v>97112.936974696699</v>
      </c>
      <c r="Q425" s="73">
        <f t="shared" si="276"/>
        <v>-1.8905700551128245E-9</v>
      </c>
      <c r="R425" s="73">
        <f t="shared" si="277"/>
        <v>-1.8892087206565411E-9</v>
      </c>
      <c r="S425" s="73">
        <f t="shared" si="278"/>
        <v>-1.8892086060422677E-9</v>
      </c>
      <c r="T425" s="73">
        <f t="shared" si="279"/>
        <v>-1.889208606032593E-9</v>
      </c>
      <c r="V425" s="74">
        <v>2.0000000000000001E-10</v>
      </c>
      <c r="W425" s="74">
        <v>3.8477679681999999</v>
      </c>
      <c r="X425" s="74">
        <v>5327.4761083827998</v>
      </c>
      <c r="Y425" s="73">
        <f t="shared" si="280"/>
        <v>-1.4902028849601868E-10</v>
      </c>
      <c r="Z425" s="73">
        <f t="shared" si="281"/>
        <v>-1.4900573240957205E-10</v>
      </c>
      <c r="AA425" s="73">
        <f t="shared" si="282"/>
        <v>-1.4900573118733863E-10</v>
      </c>
      <c r="AB425" s="73">
        <f t="shared" si="283"/>
        <v>-1.4900573118723624E-10</v>
      </c>
      <c r="AD425" s="74"/>
      <c r="AE425" s="74"/>
      <c r="AF425" s="74"/>
      <c r="AL425" s="74"/>
      <c r="AM425" s="74"/>
      <c r="AN425" s="74"/>
      <c r="AT425" s="74"/>
      <c r="AU425" s="74"/>
      <c r="AV425" s="74"/>
      <c r="BB425" s="74"/>
      <c r="BC425" s="74"/>
      <c r="BD425" s="74"/>
      <c r="BJ425" s="74">
        <v>6E-10</v>
      </c>
      <c r="BK425" s="74">
        <v>1.79764830651</v>
      </c>
      <c r="BL425" s="74">
        <v>78270.337983622507</v>
      </c>
      <c r="BM425" s="73">
        <f t="shared" si="288"/>
        <v>-4.5452225243323567E-10</v>
      </c>
      <c r="BN425" s="73">
        <f t="shared" si="289"/>
        <v>-4.5514957605705792E-10</v>
      </c>
      <c r="BO425" s="73">
        <f t="shared" si="290"/>
        <v>-4.5514962867928417E-10</v>
      </c>
      <c r="BP425" s="73">
        <f t="shared" si="291"/>
        <v>-4.5514962868381764E-10</v>
      </c>
      <c r="BR425" s="74">
        <v>3.9999999999999998E-11</v>
      </c>
      <c r="BS425" s="74">
        <v>3.01307667234</v>
      </c>
      <c r="BT425" s="74">
        <v>80596.905817594597</v>
      </c>
      <c r="BU425" s="73">
        <f t="shared" si="292"/>
        <v>1.7205892589701034E-11</v>
      </c>
      <c r="BV425" s="73">
        <f t="shared" si="293"/>
        <v>1.7146258685852464E-11</v>
      </c>
      <c r="BW425" s="73">
        <f t="shared" si="294"/>
        <v>1.7146253676898696E-11</v>
      </c>
      <c r="BX425" s="73">
        <f t="shared" si="295"/>
        <v>1.7146253676479629E-11</v>
      </c>
      <c r="BZ425" s="74"/>
      <c r="CA425" s="74"/>
      <c r="CB425" s="74"/>
      <c r="CH425" s="74"/>
      <c r="CI425" s="74"/>
      <c r="CJ425" s="74"/>
      <c r="CP425" s="74"/>
      <c r="CQ425" s="74"/>
      <c r="CR425" s="74"/>
      <c r="CX425" s="74"/>
      <c r="CY425" s="74"/>
      <c r="CZ425" s="74"/>
      <c r="DF425" s="74">
        <v>3E-10</v>
      </c>
      <c r="DG425" s="74">
        <v>1.21286011206</v>
      </c>
      <c r="DH425" s="74">
        <v>97112.936974696699</v>
      </c>
      <c r="DI425" s="73">
        <f t="shared" si="296"/>
        <v>4.1650829327352042E-11</v>
      </c>
      <c r="DJ425" s="73">
        <f t="shared" si="297"/>
        <v>4.2241688039737517E-11</v>
      </c>
      <c r="DK425" s="73">
        <f t="shared" si="298"/>
        <v>4.224173764244273E-11</v>
      </c>
      <c r="DL425" s="73">
        <f t="shared" si="299"/>
        <v>4.2241737646629744E-11</v>
      </c>
      <c r="DN425" s="74">
        <v>3E-11</v>
      </c>
      <c r="DO425" s="74">
        <v>1.3946262702900001</v>
      </c>
      <c r="DP425" s="74">
        <v>110.2063212194</v>
      </c>
      <c r="DQ425" s="73">
        <f t="shared" si="300"/>
        <v>-2.9972278098520692E-11</v>
      </c>
      <c r="DR425" s="73">
        <f t="shared" si="301"/>
        <v>-2.9972281008932981E-11</v>
      </c>
      <c r="DS425" s="73">
        <f t="shared" si="302"/>
        <v>-2.9972281009177342E-11</v>
      </c>
      <c r="DT425" s="73">
        <f t="shared" si="303"/>
        <v>-2.9972281009177361E-11</v>
      </c>
      <c r="DV425" s="74"/>
      <c r="DW425" s="74"/>
      <c r="DX425" s="74"/>
      <c r="ED425" s="74"/>
      <c r="EE425" s="74"/>
      <c r="EF425" s="74"/>
      <c r="EL425" s="74"/>
      <c r="EM425" s="74"/>
      <c r="EN425" s="74"/>
      <c r="ET425" s="74"/>
      <c r="EU425" s="74"/>
      <c r="EV425" s="74"/>
    </row>
    <row r="426" spans="12:152" s="73" customFormat="1" ht="13.5" x14ac:dyDescent="0.3">
      <c r="L426" s="74"/>
      <c r="N426" s="74">
        <v>1.7599999999999999E-9</v>
      </c>
      <c r="O426" s="74">
        <v>3.2046639965799999</v>
      </c>
      <c r="P426" s="74">
        <v>39629.324344065302</v>
      </c>
      <c r="Q426" s="73">
        <f t="shared" si="276"/>
        <v>1.677133401393617E-9</v>
      </c>
      <c r="R426" s="73">
        <f t="shared" si="277"/>
        <v>1.6766996601400193E-9</v>
      </c>
      <c r="S426" s="73">
        <f t="shared" si="278"/>
        <v>1.6766996236758107E-9</v>
      </c>
      <c r="T426" s="73">
        <f t="shared" si="279"/>
        <v>1.6766996236727084E-9</v>
      </c>
      <c r="V426" s="74">
        <v>2.4E-10</v>
      </c>
      <c r="W426" s="74">
        <v>4.8277942977799997</v>
      </c>
      <c r="X426" s="74">
        <v>104371.28232719599</v>
      </c>
      <c r="Y426" s="73">
        <f t="shared" si="280"/>
        <v>-2.1976155015362923E-10</v>
      </c>
      <c r="Z426" s="73">
        <f t="shared" si="281"/>
        <v>-2.1996725731374863E-10</v>
      </c>
      <c r="AA426" s="73">
        <f t="shared" si="282"/>
        <v>-2.1996727454313378E-10</v>
      </c>
      <c r="AB426" s="73">
        <f t="shared" si="283"/>
        <v>-2.1996727454459613E-10</v>
      </c>
      <c r="AD426" s="74"/>
      <c r="AE426" s="74"/>
      <c r="AF426" s="74"/>
      <c r="AL426" s="74"/>
      <c r="AM426" s="74"/>
      <c r="AN426" s="74"/>
      <c r="AT426" s="74"/>
      <c r="AU426" s="74"/>
      <c r="AV426" s="74"/>
      <c r="BB426" s="74"/>
      <c r="BC426" s="74"/>
      <c r="BD426" s="74"/>
      <c r="BJ426" s="74">
        <v>5.6000000000000003E-10</v>
      </c>
      <c r="BK426" s="74">
        <v>2.2780923354499998</v>
      </c>
      <c r="BL426" s="74">
        <v>182188.72380014299</v>
      </c>
      <c r="BM426" s="73">
        <f t="shared" si="288"/>
        <v>-2.2691708175715672E-10</v>
      </c>
      <c r="BN426" s="73">
        <f t="shared" si="289"/>
        <v>-2.2500506023415883E-10</v>
      </c>
      <c r="BO426" s="73">
        <f t="shared" si="290"/>
        <v>-2.2500489956512782E-10</v>
      </c>
      <c r="BP426" s="73">
        <f t="shared" si="291"/>
        <v>-2.2500489955136912E-10</v>
      </c>
      <c r="BR426" s="74">
        <v>3E-11</v>
      </c>
      <c r="BS426" s="74">
        <v>4.1517014365499998</v>
      </c>
      <c r="BT426" s="74">
        <v>25867.4904991353</v>
      </c>
      <c r="BU426" s="73">
        <f t="shared" si="292"/>
        <v>-2.9548210834842688E-11</v>
      </c>
      <c r="BV426" s="73">
        <f t="shared" si="293"/>
        <v>-2.9550954766336941E-11</v>
      </c>
      <c r="BW426" s="73">
        <f t="shared" si="294"/>
        <v>-2.9550954996374551E-11</v>
      </c>
      <c r="BX426" s="73">
        <f t="shared" si="295"/>
        <v>-2.9550954996394242E-11</v>
      </c>
      <c r="BZ426" s="74"/>
      <c r="CA426" s="74"/>
      <c r="CB426" s="74"/>
      <c r="CH426" s="74"/>
      <c r="CI426" s="74"/>
      <c r="CJ426" s="74"/>
      <c r="CP426" s="74"/>
      <c r="CQ426" s="74"/>
      <c r="CR426" s="74"/>
      <c r="CX426" s="74"/>
      <c r="CY426" s="74"/>
      <c r="CZ426" s="74"/>
      <c r="DF426" s="74">
        <v>2.1999999999999999E-10</v>
      </c>
      <c r="DG426" s="74">
        <v>4.8209455800300001</v>
      </c>
      <c r="DH426" s="74">
        <v>13541.421202491099</v>
      </c>
      <c r="DI426" s="73">
        <f t="shared" si="296"/>
        <v>2.9700836799769918E-11</v>
      </c>
      <c r="DJ426" s="73">
        <f t="shared" si="297"/>
        <v>2.9640376052827513E-11</v>
      </c>
      <c r="DK426" s="73">
        <f t="shared" si="298"/>
        <v>2.9640370976326383E-11</v>
      </c>
      <c r="DL426" s="73">
        <f t="shared" si="299"/>
        <v>2.9640370975892682E-11</v>
      </c>
      <c r="DN426" s="74">
        <v>3E-11</v>
      </c>
      <c r="DO426" s="74">
        <v>2.9858544253999999</v>
      </c>
      <c r="DP426" s="74">
        <v>102769.653218013</v>
      </c>
      <c r="DQ426" s="73">
        <f t="shared" si="300"/>
        <v>2.0190456210335439E-11</v>
      </c>
      <c r="DR426" s="73">
        <f t="shared" si="301"/>
        <v>2.0237117426824549E-11</v>
      </c>
      <c r="DS426" s="73">
        <f t="shared" si="302"/>
        <v>2.0237121340833572E-11</v>
      </c>
      <c r="DT426" s="73">
        <f t="shared" si="303"/>
        <v>2.0237121341165918E-11</v>
      </c>
      <c r="DV426" s="74"/>
      <c r="DW426" s="74"/>
      <c r="DX426" s="74"/>
      <c r="ED426" s="74"/>
      <c r="EE426" s="74"/>
      <c r="EF426" s="74"/>
      <c r="EL426" s="74"/>
      <c r="EM426" s="74"/>
      <c r="EN426" s="74"/>
      <c r="ET426" s="74"/>
      <c r="EU426" s="74"/>
      <c r="EV426" s="74"/>
    </row>
    <row r="427" spans="12:152" s="73" customFormat="1" ht="13.5" x14ac:dyDescent="0.3">
      <c r="L427" s="74"/>
      <c r="N427" s="74">
        <v>1.69E-9</v>
      </c>
      <c r="O427" s="74">
        <v>2.3051609872199998</v>
      </c>
      <c r="P427" s="74">
        <v>101.9625182656</v>
      </c>
      <c r="Q427" s="73">
        <f t="shared" si="276"/>
        <v>-1.1534073797403467E-9</v>
      </c>
      <c r="R427" s="73">
        <f t="shared" si="277"/>
        <v>-1.1534099593538599E-9</v>
      </c>
      <c r="S427" s="73">
        <f t="shared" si="278"/>
        <v>-1.1534099595704499E-9</v>
      </c>
      <c r="T427" s="73">
        <f t="shared" si="279"/>
        <v>-1.1534099595704679E-9</v>
      </c>
      <c r="V427" s="74">
        <v>1.8999999999999999E-10</v>
      </c>
      <c r="W427" s="74">
        <v>1.9436831723500001</v>
      </c>
      <c r="X427" s="74">
        <v>22747.290714874402</v>
      </c>
      <c r="Y427" s="73">
        <f t="shared" si="280"/>
        <v>1.4594650699174068E-10</v>
      </c>
      <c r="Z427" s="73">
        <f t="shared" si="281"/>
        <v>1.4600317084888477E-10</v>
      </c>
      <c r="AA427" s="73">
        <f t="shared" si="282"/>
        <v>1.4600317560516858E-10</v>
      </c>
      <c r="AB427" s="73">
        <f t="shared" si="283"/>
        <v>1.4600317560556943E-10</v>
      </c>
      <c r="AD427" s="74"/>
      <c r="AE427" s="74"/>
      <c r="AF427" s="74"/>
      <c r="AL427" s="74"/>
      <c r="AM427" s="74"/>
      <c r="AN427" s="74"/>
      <c r="AT427" s="74"/>
      <c r="AU427" s="74"/>
      <c r="AV427" s="74"/>
      <c r="BB427" s="74"/>
      <c r="BC427" s="74"/>
      <c r="BD427" s="74"/>
      <c r="BJ427" s="74">
        <v>4.3000000000000001E-10</v>
      </c>
      <c r="BK427" s="74">
        <v>3.9590938680300001</v>
      </c>
      <c r="BL427" s="74">
        <v>26521.614879451001</v>
      </c>
      <c r="BM427" s="73">
        <f t="shared" si="288"/>
        <v>1.6355837091126624E-10</v>
      </c>
      <c r="BN427" s="73">
        <f t="shared" si="289"/>
        <v>1.6377437243081628E-10</v>
      </c>
      <c r="BO427" s="73">
        <f t="shared" si="290"/>
        <v>1.6377439056473252E-10</v>
      </c>
      <c r="BP427" s="73">
        <f t="shared" si="291"/>
        <v>1.6377439056626935E-10</v>
      </c>
      <c r="BR427" s="74">
        <v>3E-11</v>
      </c>
      <c r="BS427" s="74">
        <v>4.0215876489499998</v>
      </c>
      <c r="BT427" s="74">
        <v>52712.610795243701</v>
      </c>
      <c r="BU427" s="73">
        <f t="shared" si="292"/>
        <v>2.4379873899923146E-11</v>
      </c>
      <c r="BV427" s="73">
        <f t="shared" si="293"/>
        <v>2.4360985028082165E-11</v>
      </c>
      <c r="BW427" s="73">
        <f t="shared" si="294"/>
        <v>2.4360983440941614E-11</v>
      </c>
      <c r="BX427" s="73">
        <f t="shared" si="295"/>
        <v>2.4360983440808251E-11</v>
      </c>
      <c r="BZ427" s="74"/>
      <c r="CA427" s="74"/>
      <c r="CB427" s="74"/>
      <c r="CH427" s="74"/>
      <c r="CI427" s="74"/>
      <c r="CJ427" s="74"/>
      <c r="CP427" s="74"/>
      <c r="CQ427" s="74"/>
      <c r="CR427" s="74"/>
      <c r="CX427" s="74"/>
      <c r="CY427" s="74"/>
      <c r="CZ427" s="74"/>
      <c r="DF427" s="74">
        <v>2.3000000000000001E-10</v>
      </c>
      <c r="DG427" s="74">
        <v>2.6525026754500001</v>
      </c>
      <c r="DH427" s="74">
        <v>52492.1981528049</v>
      </c>
      <c r="DI427" s="73">
        <f t="shared" si="296"/>
        <v>1.7410928779029029E-10</v>
      </c>
      <c r="DJ427" s="73">
        <f t="shared" si="297"/>
        <v>1.7427076676344335E-10</v>
      </c>
      <c r="DK427" s="73">
        <f t="shared" si="298"/>
        <v>1.7427078031309282E-10</v>
      </c>
      <c r="DL427" s="73">
        <f t="shared" si="299"/>
        <v>1.7427078031423611E-10</v>
      </c>
      <c r="DN427" s="74">
        <v>3E-11</v>
      </c>
      <c r="DO427" s="74">
        <v>5.5491476011799996</v>
      </c>
      <c r="DP427" s="74">
        <v>52101.024684581003</v>
      </c>
      <c r="DQ427" s="73">
        <f t="shared" si="300"/>
        <v>-2.7667558712647061E-11</v>
      </c>
      <c r="DR427" s="73">
        <f t="shared" si="301"/>
        <v>-2.7679919234027238E-11</v>
      </c>
      <c r="DS427" s="73">
        <f t="shared" si="302"/>
        <v>-2.7679920270518899E-11</v>
      </c>
      <c r="DT427" s="73">
        <f t="shared" si="303"/>
        <v>-2.767992027060701E-11</v>
      </c>
      <c r="DV427" s="74"/>
      <c r="DW427" s="74"/>
      <c r="DX427" s="74"/>
      <c r="ED427" s="74"/>
      <c r="EE427" s="74"/>
      <c r="EF427" s="74"/>
      <c r="EL427" s="74"/>
      <c r="EM427" s="74"/>
      <c r="EN427" s="74"/>
      <c r="ET427" s="74"/>
      <c r="EU427" s="74"/>
      <c r="EV427" s="74"/>
    </row>
    <row r="428" spans="12:152" s="73" customFormat="1" ht="13.5" x14ac:dyDescent="0.3">
      <c r="L428" s="74"/>
      <c r="N428" s="74">
        <v>1.63E-9</v>
      </c>
      <c r="O428" s="74">
        <v>6.1113462377600003</v>
      </c>
      <c r="P428" s="74">
        <v>170049.17029103599</v>
      </c>
      <c r="Q428" s="73">
        <f t="shared" si="276"/>
        <v>-1.5623788816177596E-9</v>
      </c>
      <c r="R428" s="73">
        <f t="shared" si="277"/>
        <v>-1.5639876514749767E-9</v>
      </c>
      <c r="S428" s="73">
        <f t="shared" si="278"/>
        <v>-1.5639877857541845E-9</v>
      </c>
      <c r="T428" s="73">
        <f t="shared" si="279"/>
        <v>-1.5639877857656688E-9</v>
      </c>
      <c r="V428" s="74">
        <v>2.3000000000000001E-10</v>
      </c>
      <c r="W428" s="74">
        <v>3.19739923216</v>
      </c>
      <c r="X428" s="74">
        <v>6044.2285813753997</v>
      </c>
      <c r="Y428" s="73">
        <f t="shared" si="280"/>
        <v>1.5417254454181014E-10</v>
      </c>
      <c r="Z428" s="73">
        <f t="shared" si="281"/>
        <v>1.5419367289371826E-10</v>
      </c>
      <c r="AA428" s="73">
        <f t="shared" si="282"/>
        <v>1.5419367466759876E-10</v>
      </c>
      <c r="AB428" s="73">
        <f t="shared" si="283"/>
        <v>1.5419367466774912E-10</v>
      </c>
      <c r="AD428" s="74"/>
      <c r="AE428" s="74"/>
      <c r="AF428" s="74"/>
      <c r="AL428" s="74"/>
      <c r="AM428" s="74"/>
      <c r="AN428" s="74"/>
      <c r="AT428" s="74"/>
      <c r="AU428" s="74"/>
      <c r="AV428" s="74"/>
      <c r="BB428" s="74"/>
      <c r="BC428" s="74"/>
      <c r="BD428" s="74"/>
      <c r="BJ428" s="74">
        <v>4.3000000000000001E-10</v>
      </c>
      <c r="BK428" s="74">
        <v>2.06740816154</v>
      </c>
      <c r="BL428" s="74">
        <v>51859.414413491701</v>
      </c>
      <c r="BM428" s="73">
        <f t="shared" si="288"/>
        <v>-3.2161730038029121E-10</v>
      </c>
      <c r="BN428" s="73">
        <f t="shared" si="289"/>
        <v>-3.2131395433071089E-10</v>
      </c>
      <c r="BO428" s="73">
        <f t="shared" si="290"/>
        <v>-3.2131392884593331E-10</v>
      </c>
      <c r="BP428" s="73">
        <f t="shared" si="291"/>
        <v>-3.2131392884378915E-10</v>
      </c>
      <c r="BR428" s="74">
        <v>3.9999999999999998E-11</v>
      </c>
      <c r="BS428" s="74">
        <v>5.9703277354399997</v>
      </c>
      <c r="BT428" s="74">
        <v>78731.674415076996</v>
      </c>
      <c r="BU428" s="73">
        <f t="shared" si="292"/>
        <v>-3.9284327962322314E-11</v>
      </c>
      <c r="BV428" s="73">
        <f t="shared" si="293"/>
        <v>-3.9272129783958912E-11</v>
      </c>
      <c r="BW428" s="73">
        <f t="shared" si="294"/>
        <v>-3.9272128755486695E-11</v>
      </c>
      <c r="BX428" s="73">
        <f t="shared" si="295"/>
        <v>-3.9272128755398614E-11</v>
      </c>
      <c r="BZ428" s="74"/>
      <c r="CA428" s="74"/>
      <c r="CB428" s="74"/>
      <c r="CH428" s="74"/>
      <c r="CI428" s="74"/>
      <c r="CJ428" s="74"/>
      <c r="CP428" s="74"/>
      <c r="CQ428" s="74"/>
      <c r="CR428" s="74"/>
      <c r="CX428" s="74"/>
      <c r="CY428" s="74"/>
      <c r="CZ428" s="74"/>
      <c r="DF428" s="74">
        <v>2.5999999999999998E-10</v>
      </c>
      <c r="DG428" s="74">
        <v>6.2693694893399998</v>
      </c>
      <c r="DH428" s="74">
        <v>25939.8244171478</v>
      </c>
      <c r="DI428" s="73">
        <f t="shared" si="296"/>
        <v>2.4641549953664535E-10</v>
      </c>
      <c r="DJ428" s="73">
        <f t="shared" si="297"/>
        <v>2.4645953190780649E-10</v>
      </c>
      <c r="DK428" s="73">
        <f t="shared" si="298"/>
        <v>2.4645953560193302E-10</v>
      </c>
      <c r="DL428" s="73">
        <f t="shared" si="299"/>
        <v>2.4645953560224373E-10</v>
      </c>
      <c r="DN428" s="74">
        <v>3.9999999999999998E-11</v>
      </c>
      <c r="DO428" s="74">
        <v>5.3135877139299996</v>
      </c>
      <c r="DP428" s="74">
        <v>116917.764266279</v>
      </c>
      <c r="DQ428" s="73">
        <f t="shared" si="300"/>
        <v>3.55802153554829E-11</v>
      </c>
      <c r="DR428" s="73">
        <f t="shared" si="301"/>
        <v>3.5623881398621387E-11</v>
      </c>
      <c r="DS428" s="73">
        <f t="shared" si="302"/>
        <v>3.5623885056335997E-11</v>
      </c>
      <c r="DT428" s="73">
        <f t="shared" si="303"/>
        <v>3.5623885056646216E-11</v>
      </c>
      <c r="DV428" s="74"/>
      <c r="DW428" s="74"/>
      <c r="DX428" s="74"/>
      <c r="ED428" s="74"/>
      <c r="EE428" s="74"/>
      <c r="EF428" s="74"/>
      <c r="EL428" s="74"/>
      <c r="EM428" s="74"/>
      <c r="EN428" s="74"/>
      <c r="ET428" s="74"/>
      <c r="EU428" s="74"/>
      <c r="EV428" s="74"/>
    </row>
    <row r="429" spans="12:152" s="73" customFormat="1" ht="13.5" x14ac:dyDescent="0.3">
      <c r="L429" s="74"/>
      <c r="N429" s="74">
        <v>1.9500000000000001E-9</v>
      </c>
      <c r="O429" s="74">
        <v>5.18276528052</v>
      </c>
      <c r="P429" s="74">
        <v>99024.136457913904</v>
      </c>
      <c r="Q429" s="73">
        <f t="shared" si="276"/>
        <v>6.0340415889518038E-10</v>
      </c>
      <c r="R429" s="73">
        <f t="shared" si="277"/>
        <v>5.9964201764272076E-10</v>
      </c>
      <c r="S429" s="73">
        <f t="shared" si="278"/>
        <v>5.9964170166201837E-10</v>
      </c>
      <c r="T429" s="73">
        <f t="shared" si="279"/>
        <v>5.9964170163543899E-10</v>
      </c>
      <c r="V429" s="74">
        <v>2.0000000000000001E-10</v>
      </c>
      <c r="W429" s="74">
        <v>0.58967836528999995</v>
      </c>
      <c r="X429" s="74">
        <v>172402.03644480801</v>
      </c>
      <c r="Y429" s="73">
        <f t="shared" si="280"/>
        <v>-8.666490804459528E-13</v>
      </c>
      <c r="Z429" s="73">
        <f t="shared" si="281"/>
        <v>-1.5728637057948248E-12</v>
      </c>
      <c r="AA429" s="73">
        <f t="shared" si="282"/>
        <v>-1.5729230002871339E-12</v>
      </c>
      <c r="AB429" s="73">
        <f t="shared" si="283"/>
        <v>-1.5729230052892001E-12</v>
      </c>
      <c r="AD429" s="74"/>
      <c r="AE429" s="74"/>
      <c r="AF429" s="74"/>
      <c r="AL429" s="74"/>
      <c r="AM429" s="74"/>
      <c r="AN429" s="74"/>
      <c r="AT429" s="74"/>
      <c r="AU429" s="74"/>
      <c r="AV429" s="74"/>
      <c r="BB429" s="74"/>
      <c r="BC429" s="74"/>
      <c r="BD429" s="74"/>
      <c r="BJ429" s="74">
        <v>5.1E-10</v>
      </c>
      <c r="BK429" s="74">
        <v>5.3177221475199996</v>
      </c>
      <c r="BL429" s="74">
        <v>66653.157466348304</v>
      </c>
      <c r="BM429" s="73">
        <f t="shared" si="288"/>
        <v>3.1691151022960269E-10</v>
      </c>
      <c r="BN429" s="73">
        <f t="shared" si="289"/>
        <v>3.1745672266076626E-10</v>
      </c>
      <c r="BO429" s="73">
        <f t="shared" si="290"/>
        <v>3.1745676841303527E-10</v>
      </c>
      <c r="BP429" s="73">
        <f t="shared" si="291"/>
        <v>3.1745676841693775E-10</v>
      </c>
      <c r="BR429" s="74">
        <v>3.9999999999999998E-11</v>
      </c>
      <c r="BS429" s="74">
        <v>5.1375316623899998</v>
      </c>
      <c r="BT429" s="74">
        <v>137678.19129947</v>
      </c>
      <c r="BU429" s="73">
        <f t="shared" si="292"/>
        <v>-9.2766673706098637E-12</v>
      </c>
      <c r="BV429" s="73">
        <f t="shared" si="293"/>
        <v>-9.3863520595806178E-12</v>
      </c>
      <c r="BW429" s="73">
        <f t="shared" si="294"/>
        <v>-9.3863612657979791E-12</v>
      </c>
      <c r="BX429" s="73">
        <f t="shared" si="295"/>
        <v>-9.3863612665759877E-12</v>
      </c>
      <c r="BZ429" s="74"/>
      <c r="CA429" s="74"/>
      <c r="CB429" s="74"/>
      <c r="CH429" s="74"/>
      <c r="CI429" s="74"/>
      <c r="CJ429" s="74"/>
      <c r="CP429" s="74"/>
      <c r="CQ429" s="74"/>
      <c r="CR429" s="74"/>
      <c r="CX429" s="74"/>
      <c r="CY429" s="74"/>
      <c r="CZ429" s="74"/>
      <c r="DF429" s="74">
        <v>2.4E-10</v>
      </c>
      <c r="DG429" s="74">
        <v>4.92454390318</v>
      </c>
      <c r="DH429" s="74">
        <v>52698.383701242099</v>
      </c>
      <c r="DI429" s="73">
        <f t="shared" si="296"/>
        <v>2.3970255783779081E-10</v>
      </c>
      <c r="DJ429" s="73">
        <f t="shared" si="297"/>
        <v>2.397153112996008E-10</v>
      </c>
      <c r="DK429" s="73">
        <f t="shared" si="298"/>
        <v>2.3971531235868114E-10</v>
      </c>
      <c r="DL429" s="73">
        <f t="shared" si="299"/>
        <v>2.397153123587715E-10</v>
      </c>
      <c r="DN429" s="74">
        <v>3.9999999999999998E-11</v>
      </c>
      <c r="DO429" s="74">
        <v>5.0217024591100001</v>
      </c>
      <c r="DP429" s="74">
        <v>130443.397043228</v>
      </c>
      <c r="DQ429" s="73">
        <f t="shared" si="300"/>
        <v>3.9955971370964388E-11</v>
      </c>
      <c r="DR429" s="73">
        <f t="shared" si="301"/>
        <v>3.9950815884745249E-11</v>
      </c>
      <c r="DS429" s="73">
        <f t="shared" si="302"/>
        <v>3.995081543990647E-11</v>
      </c>
      <c r="DT429" s="73">
        <f t="shared" si="303"/>
        <v>3.9950815439869499E-11</v>
      </c>
      <c r="DV429" s="74"/>
      <c r="DW429" s="74"/>
      <c r="DX429" s="74"/>
      <c r="ED429" s="74"/>
      <c r="EE429" s="74"/>
      <c r="EF429" s="74"/>
      <c r="EL429" s="74"/>
      <c r="EM429" s="74"/>
      <c r="EN429" s="74"/>
      <c r="ET429" s="74"/>
      <c r="EU429" s="74"/>
      <c r="EV429" s="74"/>
    </row>
    <row r="430" spans="12:152" s="73" customFormat="1" ht="13.5" x14ac:dyDescent="0.3">
      <c r="L430" s="74"/>
      <c r="N430" s="74">
        <v>1.6500000000000001E-9</v>
      </c>
      <c r="O430" s="74">
        <v>6.0058359960900001</v>
      </c>
      <c r="P430" s="74">
        <v>224.34479570190001</v>
      </c>
      <c r="Q430" s="73">
        <f t="shared" si="276"/>
        <v>-1.6084681496922398E-9</v>
      </c>
      <c r="R430" s="73">
        <f t="shared" si="277"/>
        <v>-1.6084698400617067E-9</v>
      </c>
      <c r="S430" s="73">
        <f t="shared" si="278"/>
        <v>-1.6084698402036323E-9</v>
      </c>
      <c r="T430" s="73">
        <f t="shared" si="279"/>
        <v>-1.608469840203644E-9</v>
      </c>
      <c r="V430" s="74">
        <v>1.8999999999999999E-10</v>
      </c>
      <c r="W430" s="74">
        <v>2.7316909108099998</v>
      </c>
      <c r="X430" s="74">
        <v>55503.9419394285</v>
      </c>
      <c r="Y430" s="73">
        <f t="shared" si="280"/>
        <v>1.6120260880839224E-10</v>
      </c>
      <c r="Z430" s="73">
        <f t="shared" si="281"/>
        <v>1.6108817685325546E-10</v>
      </c>
      <c r="AA430" s="73">
        <f t="shared" si="282"/>
        <v>1.6108816723657054E-10</v>
      </c>
      <c r="AB430" s="73">
        <f t="shared" si="283"/>
        <v>1.610881672357573E-10</v>
      </c>
      <c r="AD430" s="74"/>
      <c r="AE430" s="74"/>
      <c r="AF430" s="74"/>
      <c r="AL430" s="74"/>
      <c r="AM430" s="74"/>
      <c r="AN430" s="74"/>
      <c r="AT430" s="74"/>
      <c r="AU430" s="74"/>
      <c r="AV430" s="74"/>
      <c r="BB430" s="74"/>
      <c r="BC430" s="74"/>
      <c r="BD430" s="74"/>
      <c r="BJ430" s="74">
        <v>4.3999999999999998E-10</v>
      </c>
      <c r="BK430" s="74">
        <v>1.6847011107700001</v>
      </c>
      <c r="BL430" s="74">
        <v>23888.815798287102</v>
      </c>
      <c r="BM430" s="73">
        <f t="shared" si="288"/>
        <v>4.3646424100428745E-10</v>
      </c>
      <c r="BN430" s="73">
        <f t="shared" si="289"/>
        <v>4.3649142678587291E-10</v>
      </c>
      <c r="BO430" s="73">
        <f t="shared" si="290"/>
        <v>4.3649142906405958E-10</v>
      </c>
      <c r="BP430" s="73">
        <f t="shared" si="291"/>
        <v>4.3649142906425185E-10</v>
      </c>
      <c r="BR430" s="74">
        <v>3E-11</v>
      </c>
      <c r="BS430" s="74">
        <v>5.3837822516999996</v>
      </c>
      <c r="BT430" s="74">
        <v>79315.977807910895</v>
      </c>
      <c r="BU430" s="73">
        <f t="shared" si="292"/>
        <v>2.2739557633475037E-11</v>
      </c>
      <c r="BV430" s="73">
        <f t="shared" si="293"/>
        <v>2.2707738185332829E-11</v>
      </c>
      <c r="BW430" s="73">
        <f t="shared" si="294"/>
        <v>2.2707735511190619E-11</v>
      </c>
      <c r="BX430" s="73">
        <f t="shared" si="295"/>
        <v>2.2707735510967736E-11</v>
      </c>
      <c r="BZ430" s="74"/>
      <c r="CA430" s="74"/>
      <c r="CB430" s="74"/>
      <c r="CH430" s="74"/>
      <c r="CI430" s="74"/>
      <c r="CJ430" s="74"/>
      <c r="CP430" s="74"/>
      <c r="CQ430" s="74"/>
      <c r="CR430" s="74"/>
      <c r="CX430" s="74"/>
      <c r="CY430" s="74"/>
      <c r="CZ430" s="74"/>
      <c r="DF430" s="74">
        <v>2.1999999999999999E-10</v>
      </c>
      <c r="DG430" s="74">
        <v>1.2347092154999999</v>
      </c>
      <c r="DH430" s="74">
        <v>103285.117089106</v>
      </c>
      <c r="DI430" s="73">
        <f t="shared" si="296"/>
        <v>8.5772969844077851E-11</v>
      </c>
      <c r="DJ430" s="73">
        <f t="shared" si="297"/>
        <v>8.6201355626274117E-11</v>
      </c>
      <c r="DK430" s="73">
        <f t="shared" si="298"/>
        <v>8.6201391578262636E-11</v>
      </c>
      <c r="DL430" s="73">
        <f t="shared" si="299"/>
        <v>8.6201391581300121E-11</v>
      </c>
      <c r="DN430" s="74">
        <v>3E-11</v>
      </c>
      <c r="DO430" s="74">
        <v>3.3970877101700001</v>
      </c>
      <c r="DP430" s="74">
        <v>104778.210757172</v>
      </c>
      <c r="DQ430" s="73">
        <f t="shared" si="300"/>
        <v>-2.3118538913766515E-11</v>
      </c>
      <c r="DR430" s="73">
        <f t="shared" si="301"/>
        <v>-2.307745519069522E-11</v>
      </c>
      <c r="DS430" s="73">
        <f t="shared" si="302"/>
        <v>-2.3077451736759252E-11</v>
      </c>
      <c r="DT430" s="73">
        <f t="shared" si="303"/>
        <v>-2.3077451736467238E-11</v>
      </c>
      <c r="DV430" s="74"/>
      <c r="DW430" s="74"/>
      <c r="DX430" s="74"/>
      <c r="ED430" s="74"/>
      <c r="EE430" s="74"/>
      <c r="EF430" s="74"/>
      <c r="EL430" s="74"/>
      <c r="EM430" s="74"/>
      <c r="EN430" s="74"/>
      <c r="ET430" s="74"/>
      <c r="EU430" s="74"/>
      <c r="EV430" s="74"/>
    </row>
    <row r="431" spans="12:152" s="73" customFormat="1" ht="13.5" x14ac:dyDescent="0.3">
      <c r="L431" s="74"/>
      <c r="N431" s="74">
        <v>1.67E-9</v>
      </c>
      <c r="O431" s="74">
        <v>3.7564524274400002</v>
      </c>
      <c r="P431" s="74">
        <v>52250.587881715699</v>
      </c>
      <c r="Q431" s="73">
        <f t="shared" si="276"/>
        <v>-8.5483866250006577E-10</v>
      </c>
      <c r="R431" s="73">
        <f t="shared" si="277"/>
        <v>-8.5637350504456054E-10</v>
      </c>
      <c r="S431" s="73">
        <f t="shared" si="278"/>
        <v>-8.5637363387188485E-10</v>
      </c>
      <c r="T431" s="73">
        <f t="shared" si="279"/>
        <v>-8.5637363388280529E-10</v>
      </c>
      <c r="V431" s="74">
        <v>1.8E-10</v>
      </c>
      <c r="W431" s="74">
        <v>1.63099638721</v>
      </c>
      <c r="X431" s="74">
        <v>48835.193856448503</v>
      </c>
      <c r="Y431" s="73">
        <f t="shared" si="280"/>
        <v>-1.7997743166847868E-10</v>
      </c>
      <c r="Z431" s="73">
        <f t="shared" si="281"/>
        <v>-1.7997449066482472E-10</v>
      </c>
      <c r="AA431" s="73">
        <f t="shared" si="282"/>
        <v>-1.7997449041033232E-10</v>
      </c>
      <c r="AB431" s="73">
        <f t="shared" si="283"/>
        <v>-1.7997449041031063E-10</v>
      </c>
      <c r="AD431" s="74"/>
      <c r="AE431" s="74"/>
      <c r="AF431" s="74"/>
      <c r="AL431" s="74"/>
      <c r="AM431" s="74"/>
      <c r="AN431" s="74"/>
      <c r="AT431" s="74"/>
      <c r="AU431" s="74"/>
      <c r="AV431" s="74"/>
      <c r="BB431" s="74"/>
      <c r="BC431" s="74"/>
      <c r="BD431" s="74"/>
      <c r="BJ431" s="74">
        <v>5.4E-10</v>
      </c>
      <c r="BK431" s="74">
        <v>3.94217571152</v>
      </c>
      <c r="BL431" s="74">
        <v>52325.369480282898</v>
      </c>
      <c r="BM431" s="73">
        <f t="shared" si="288"/>
        <v>4.10271489939083E-10</v>
      </c>
      <c r="BN431" s="73">
        <f t="shared" si="289"/>
        <v>4.0989496108667259E-10</v>
      </c>
      <c r="BO431" s="73">
        <f t="shared" si="290"/>
        <v>4.0989492945278534E-10</v>
      </c>
      <c r="BP431" s="73">
        <f t="shared" si="291"/>
        <v>4.0989492945006759E-10</v>
      </c>
      <c r="BR431" s="74">
        <v>3E-11</v>
      </c>
      <c r="BS431" s="74">
        <v>4.90402266218</v>
      </c>
      <c r="BT431" s="74">
        <v>77630.925685409296</v>
      </c>
      <c r="BU431" s="73">
        <f t="shared" si="292"/>
        <v>-2.8794538349750204E-11</v>
      </c>
      <c r="BV431" s="73">
        <f t="shared" si="293"/>
        <v>-2.8781115901737209E-11</v>
      </c>
      <c r="BW431" s="73">
        <f t="shared" si="294"/>
        <v>-2.8781114771706607E-11</v>
      </c>
      <c r="BX431" s="73">
        <f t="shared" si="295"/>
        <v>-2.8781114771610376E-11</v>
      </c>
      <c r="BZ431" s="74"/>
      <c r="CA431" s="74"/>
      <c r="CB431" s="74"/>
      <c r="CH431" s="74"/>
      <c r="CI431" s="74"/>
      <c r="CJ431" s="74"/>
      <c r="CP431" s="74"/>
      <c r="CQ431" s="74"/>
      <c r="CR431" s="74"/>
      <c r="CX431" s="74"/>
      <c r="CY431" s="74"/>
      <c r="CZ431" s="74"/>
      <c r="DF431" s="74">
        <v>2.3000000000000001E-10</v>
      </c>
      <c r="DG431" s="74">
        <v>3.6881388144399998</v>
      </c>
      <c r="DH431" s="74">
        <v>26729.316703313099</v>
      </c>
      <c r="DI431" s="73">
        <f t="shared" si="296"/>
        <v>-9.5727835206845326E-11</v>
      </c>
      <c r="DJ431" s="73">
        <f t="shared" si="297"/>
        <v>-9.5842314376204489E-11</v>
      </c>
      <c r="DK431" s="73">
        <f t="shared" si="298"/>
        <v>-9.5842323986903636E-11</v>
      </c>
      <c r="DL431" s="73">
        <f t="shared" si="299"/>
        <v>-9.5842323987723696E-11</v>
      </c>
      <c r="DN431" s="74">
        <v>3E-11</v>
      </c>
      <c r="DO431" s="74">
        <v>1.3533308097900001</v>
      </c>
      <c r="DP431" s="74">
        <v>52182.434842048402</v>
      </c>
      <c r="DQ431" s="73">
        <f t="shared" si="300"/>
        <v>2.3608213223731934E-11</v>
      </c>
      <c r="DR431" s="73">
        <f t="shared" si="301"/>
        <v>2.362798417597533E-11</v>
      </c>
      <c r="DS431" s="73">
        <f t="shared" si="302"/>
        <v>2.3627985834853469E-11</v>
      </c>
      <c r="DT431" s="73">
        <f t="shared" si="303"/>
        <v>2.3627985834992174E-11</v>
      </c>
      <c r="DV431" s="74"/>
      <c r="DW431" s="74"/>
      <c r="DX431" s="74"/>
      <c r="ED431" s="74"/>
      <c r="EE431" s="74"/>
      <c r="EF431" s="74"/>
      <c r="EL431" s="74"/>
      <c r="EM431" s="74"/>
      <c r="EN431" s="74"/>
      <c r="ET431" s="74"/>
      <c r="EU431" s="74"/>
      <c r="EV431" s="74"/>
    </row>
    <row r="432" spans="12:152" s="73" customFormat="1" ht="13.5" x14ac:dyDescent="0.3">
      <c r="L432" s="74"/>
      <c r="N432" s="74">
        <v>1.7200000000000001E-9</v>
      </c>
      <c r="O432" s="74">
        <v>4.2847499789199999</v>
      </c>
      <c r="P432" s="74">
        <v>25780.345520604598</v>
      </c>
      <c r="Q432" s="73">
        <f t="shared" si="276"/>
        <v>-7.6699933796739741E-10</v>
      </c>
      <c r="R432" s="73">
        <f t="shared" si="277"/>
        <v>-7.6618631485170527E-10</v>
      </c>
      <c r="S432" s="73">
        <f t="shared" si="278"/>
        <v>-7.661862465796804E-10</v>
      </c>
      <c r="T432" s="73">
        <f t="shared" si="279"/>
        <v>-7.6618624657390306E-10</v>
      </c>
      <c r="V432" s="74">
        <v>2.1999999999999999E-10</v>
      </c>
      <c r="W432" s="74">
        <v>1.62646807429</v>
      </c>
      <c r="X432" s="74">
        <v>104347.73123093801</v>
      </c>
      <c r="Y432" s="73">
        <f t="shared" si="280"/>
        <v>2.1990983425179596E-10</v>
      </c>
      <c r="Z432" s="73">
        <f t="shared" si="281"/>
        <v>2.1989587159606667E-10</v>
      </c>
      <c r="AA432" s="73">
        <f t="shared" si="282"/>
        <v>2.198958703815623E-10</v>
      </c>
      <c r="AB432" s="73">
        <f t="shared" si="283"/>
        <v>2.1989587038145919E-10</v>
      </c>
      <c r="AD432" s="74"/>
      <c r="AE432" s="74"/>
      <c r="AF432" s="74"/>
      <c r="AL432" s="74"/>
      <c r="AM432" s="74"/>
      <c r="AN432" s="74"/>
      <c r="AT432" s="74"/>
      <c r="AU432" s="74"/>
      <c r="AV432" s="74"/>
      <c r="BB432" s="74"/>
      <c r="BC432" s="74"/>
      <c r="BD432" s="74"/>
      <c r="BJ432" s="74">
        <v>4.3000000000000001E-10</v>
      </c>
      <c r="BK432" s="74">
        <v>5.1386495594000001</v>
      </c>
      <c r="BL432" s="74">
        <v>11610.551958374201</v>
      </c>
      <c r="BM432" s="73">
        <f t="shared" si="288"/>
        <v>2.0919212224349739E-10</v>
      </c>
      <c r="BN432" s="73">
        <f t="shared" si="289"/>
        <v>2.0910277580879312E-10</v>
      </c>
      <c r="BO432" s="73">
        <f t="shared" si="290"/>
        <v>2.0910276830658043E-10</v>
      </c>
      <c r="BP432" s="73">
        <f t="shared" si="291"/>
        <v>2.0910276830595038E-10</v>
      </c>
      <c r="BR432" s="74">
        <v>3.9999999999999998E-11</v>
      </c>
      <c r="BS432" s="74">
        <v>3.35681065144</v>
      </c>
      <c r="BT432" s="74">
        <v>80382.473285100903</v>
      </c>
      <c r="BU432" s="73">
        <f t="shared" si="292"/>
        <v>-1.7297408465756246E-11</v>
      </c>
      <c r="BV432" s="73">
        <f t="shared" si="293"/>
        <v>-1.7238005185750646E-11</v>
      </c>
      <c r="BW432" s="73">
        <f t="shared" si="294"/>
        <v>-1.7238000196170117E-11</v>
      </c>
      <c r="BX432" s="73">
        <f t="shared" si="295"/>
        <v>-1.723800019574335E-11</v>
      </c>
      <c r="BZ432" s="74"/>
      <c r="CA432" s="74"/>
      <c r="CB432" s="74"/>
      <c r="CH432" s="74"/>
      <c r="CI432" s="74"/>
      <c r="CJ432" s="74"/>
      <c r="CP432" s="74"/>
      <c r="CQ432" s="74"/>
      <c r="CR432" s="74"/>
      <c r="CX432" s="74"/>
      <c r="CY432" s="74"/>
      <c r="CZ432" s="74"/>
      <c r="DF432" s="74">
        <v>2.1999999999999999E-10</v>
      </c>
      <c r="DG432" s="74">
        <v>1.9583108355800001</v>
      </c>
      <c r="DH432" s="74">
        <v>24356.780788641601</v>
      </c>
      <c r="DI432" s="73">
        <f t="shared" si="296"/>
        <v>-3.2250963741459962E-11</v>
      </c>
      <c r="DJ432" s="73">
        <f t="shared" si="297"/>
        <v>-3.214239274562356E-11</v>
      </c>
      <c r="DK432" s="73">
        <f t="shared" si="298"/>
        <v>-3.2142383629438962E-11</v>
      </c>
      <c r="DL432" s="73">
        <f t="shared" si="299"/>
        <v>-3.2142383628671939E-11</v>
      </c>
      <c r="DN432" s="74">
        <v>3E-11</v>
      </c>
      <c r="DO432" s="74">
        <v>3.5387294329099999</v>
      </c>
      <c r="DP432" s="74">
        <v>28791.5192962498</v>
      </c>
      <c r="DQ432" s="73">
        <f t="shared" si="300"/>
        <v>2.9923724802887768E-11</v>
      </c>
      <c r="DR432" s="73">
        <f t="shared" si="301"/>
        <v>2.9922458851922847E-11</v>
      </c>
      <c r="DS432" s="73">
        <f t="shared" si="302"/>
        <v>2.9922458745194111E-11</v>
      </c>
      <c r="DT432" s="73">
        <f t="shared" si="303"/>
        <v>2.9922458745185167E-11</v>
      </c>
      <c r="DV432" s="74"/>
      <c r="DW432" s="74"/>
      <c r="DX432" s="74"/>
      <c r="ED432" s="74"/>
      <c r="EE432" s="74"/>
      <c r="EF432" s="74"/>
      <c r="EL432" s="74"/>
      <c r="EM432" s="74"/>
      <c r="EN432" s="74"/>
      <c r="ET432" s="74"/>
      <c r="EU432" s="74"/>
      <c r="EV432" s="74"/>
    </row>
    <row r="433" spans="12:152" s="73" customFormat="1" ht="13.5" x14ac:dyDescent="0.3">
      <c r="L433" s="74"/>
      <c r="N433" s="74">
        <v>2.16E-9</v>
      </c>
      <c r="O433" s="74">
        <v>3.2042596775200001</v>
      </c>
      <c r="P433" s="74">
        <v>50800.032483302501</v>
      </c>
      <c r="Q433" s="73">
        <f t="shared" si="276"/>
        <v>1.0039671994879199E-9</v>
      </c>
      <c r="R433" s="73">
        <f t="shared" si="277"/>
        <v>1.0019767269524036E-9</v>
      </c>
      <c r="S433" s="73">
        <f t="shared" si="278"/>
        <v>1.0019765597826999E-9</v>
      </c>
      <c r="T433" s="73">
        <f t="shared" si="279"/>
        <v>1.0019765597685595E-9</v>
      </c>
      <c r="V433" s="74">
        <v>1.8E-10</v>
      </c>
      <c r="W433" s="74">
        <v>4.9043589558500003</v>
      </c>
      <c r="X433" s="74">
        <v>77630.925685409296</v>
      </c>
      <c r="Y433" s="73">
        <f t="shared" si="280"/>
        <v>-1.7278420726805463E-10</v>
      </c>
      <c r="Z433" s="73">
        <f t="shared" si="281"/>
        <v>-1.7270376494503589E-10</v>
      </c>
      <c r="AA433" s="73">
        <f t="shared" si="282"/>
        <v>-1.7270375817260563E-10</v>
      </c>
      <c r="AB433" s="73">
        <f t="shared" si="283"/>
        <v>-1.727037581720289E-10</v>
      </c>
      <c r="AD433" s="74"/>
      <c r="AE433" s="74"/>
      <c r="AF433" s="74"/>
      <c r="AL433" s="74"/>
      <c r="AM433" s="74"/>
      <c r="AN433" s="74"/>
      <c r="AT433" s="74"/>
      <c r="AU433" s="74"/>
      <c r="AV433" s="74"/>
      <c r="BB433" s="74"/>
      <c r="BC433" s="74"/>
      <c r="BD433" s="74"/>
      <c r="BJ433" s="74">
        <v>4.2E-10</v>
      </c>
      <c r="BK433" s="74">
        <v>4.61363107691</v>
      </c>
      <c r="BL433" s="74">
        <v>52492.1981528049</v>
      </c>
      <c r="BM433" s="73">
        <f t="shared" si="288"/>
        <v>-3.7476770891339143E-10</v>
      </c>
      <c r="BN433" s="73">
        <f t="shared" si="289"/>
        <v>-3.7456364184792498E-10</v>
      </c>
      <c r="BO433" s="73">
        <f t="shared" si="290"/>
        <v>-3.7456362469585579E-10</v>
      </c>
      <c r="BP433" s="73">
        <f t="shared" si="291"/>
        <v>-3.7456362469440853E-10</v>
      </c>
      <c r="BR433" s="74">
        <v>3.9999999999999998E-11</v>
      </c>
      <c r="BS433" s="74">
        <v>3.3472430327799998</v>
      </c>
      <c r="BT433" s="74">
        <v>55503.9419394285</v>
      </c>
      <c r="BU433" s="73">
        <f t="shared" si="292"/>
        <v>3.9933255172947707E-11</v>
      </c>
      <c r="BV433" s="73">
        <f t="shared" si="293"/>
        <v>3.9935855212272114E-11</v>
      </c>
      <c r="BW433" s="73">
        <f t="shared" si="294"/>
        <v>3.9935855428409872E-11</v>
      </c>
      <c r="BX433" s="73">
        <f t="shared" si="295"/>
        <v>3.9935855428427895E-11</v>
      </c>
      <c r="BZ433" s="74"/>
      <c r="CA433" s="74"/>
      <c r="CB433" s="74"/>
      <c r="CH433" s="74"/>
      <c r="CI433" s="74"/>
      <c r="CJ433" s="74"/>
      <c r="CP433" s="74"/>
      <c r="CQ433" s="74"/>
      <c r="CR433" s="74"/>
      <c r="CX433" s="74"/>
      <c r="CY433" s="74"/>
      <c r="CZ433" s="74"/>
      <c r="DF433" s="74">
        <v>2.1999999999999999E-10</v>
      </c>
      <c r="DG433" s="74">
        <v>0.78346634337999999</v>
      </c>
      <c r="DH433" s="74">
        <v>104202.04936916201</v>
      </c>
      <c r="DI433" s="73">
        <f t="shared" si="296"/>
        <v>-2.1898301159292543E-10</v>
      </c>
      <c r="DJ433" s="73">
        <f t="shared" si="297"/>
        <v>-2.1893741763876376E-10</v>
      </c>
      <c r="DK433" s="73">
        <f t="shared" si="298"/>
        <v>-2.1893741376872799E-10</v>
      </c>
      <c r="DL433" s="73">
        <f t="shared" si="299"/>
        <v>-2.1893741376839898E-10</v>
      </c>
      <c r="DN433" s="74">
        <v>3E-11</v>
      </c>
      <c r="DO433" s="74">
        <v>0.32151031474000002</v>
      </c>
      <c r="DP433" s="74">
        <v>75615.2545992495</v>
      </c>
      <c r="DQ433" s="73">
        <f t="shared" si="300"/>
        <v>-2.9868016114100565E-11</v>
      </c>
      <c r="DR433" s="73">
        <f t="shared" si="301"/>
        <v>-2.9872333804989669E-11</v>
      </c>
      <c r="DS433" s="73">
        <f t="shared" si="302"/>
        <v>-2.9872334164503482E-11</v>
      </c>
      <c r="DT433" s="73">
        <f t="shared" si="303"/>
        <v>-2.9872334164534282E-11</v>
      </c>
      <c r="DV433" s="74"/>
      <c r="DW433" s="74"/>
      <c r="DX433" s="74"/>
      <c r="ED433" s="74"/>
      <c r="EE433" s="74"/>
      <c r="EF433" s="74"/>
      <c r="EL433" s="74"/>
      <c r="EM433" s="74"/>
      <c r="EN433" s="74"/>
      <c r="ET433" s="74"/>
      <c r="EU433" s="74"/>
      <c r="EV433" s="74"/>
    </row>
    <row r="434" spans="12:152" s="73" customFormat="1" ht="13.5" x14ac:dyDescent="0.3">
      <c r="L434" s="74"/>
      <c r="N434" s="74">
        <v>1.57E-9</v>
      </c>
      <c r="O434" s="74">
        <v>1.61810971101</v>
      </c>
      <c r="P434" s="74">
        <v>24815.222115946999</v>
      </c>
      <c r="Q434" s="73">
        <f t="shared" si="276"/>
        <v>-1.2947999375325703E-9</v>
      </c>
      <c r="R434" s="73">
        <f t="shared" si="277"/>
        <v>-1.2943484735597234E-9</v>
      </c>
      <c r="S434" s="73">
        <f t="shared" si="278"/>
        <v>-1.2943484356398448E-9</v>
      </c>
      <c r="T434" s="73">
        <f t="shared" si="279"/>
        <v>-1.2943484356366122E-9</v>
      </c>
      <c r="V434" s="74">
        <v>1.8E-10</v>
      </c>
      <c r="W434" s="74">
        <v>0.59687432455</v>
      </c>
      <c r="X434" s="74">
        <v>183570.921732627</v>
      </c>
      <c r="Y434" s="73">
        <f t="shared" si="280"/>
        <v>-1.2982994198882095E-10</v>
      </c>
      <c r="Z434" s="73">
        <f t="shared" si="281"/>
        <v>-1.3029779394224781E-10</v>
      </c>
      <c r="AA434" s="73">
        <f t="shared" si="282"/>
        <v>-1.3029783314677954E-10</v>
      </c>
      <c r="AB434" s="73">
        <f t="shared" si="283"/>
        <v>-1.302978331501115E-10</v>
      </c>
      <c r="AD434" s="74"/>
      <c r="AE434" s="74"/>
      <c r="AF434" s="74"/>
      <c r="AL434" s="74"/>
      <c r="AM434" s="74"/>
      <c r="AN434" s="74"/>
      <c r="AT434" s="74"/>
      <c r="AU434" s="74"/>
      <c r="AV434" s="74"/>
      <c r="BB434" s="74"/>
      <c r="BC434" s="74"/>
      <c r="BD434" s="74"/>
      <c r="BJ434" s="74">
        <v>4.6000000000000001E-10</v>
      </c>
      <c r="BK434" s="74">
        <v>3.3963373937700001</v>
      </c>
      <c r="BL434" s="74">
        <v>104505.391376781</v>
      </c>
      <c r="BM434" s="73">
        <f t="shared" si="288"/>
        <v>-1.8355064325474409E-10</v>
      </c>
      <c r="BN434" s="73">
        <f t="shared" si="289"/>
        <v>-1.8445306142327951E-10</v>
      </c>
      <c r="BO434" s="73">
        <f t="shared" si="290"/>
        <v>-1.8445313715671884E-10</v>
      </c>
      <c r="BP434" s="73">
        <f t="shared" si="291"/>
        <v>-1.8445313716313846E-10</v>
      </c>
      <c r="BR434" s="74">
        <v>3E-11</v>
      </c>
      <c r="BS434" s="74">
        <v>4.3947703896299997</v>
      </c>
      <c r="BT434" s="74">
        <v>102755.426124012</v>
      </c>
      <c r="BU434" s="73">
        <f t="shared" si="292"/>
        <v>-1.2766323518497888E-11</v>
      </c>
      <c r="BV434" s="73">
        <f t="shared" si="293"/>
        <v>-1.2709158302258876E-11</v>
      </c>
      <c r="BW434" s="73">
        <f t="shared" si="294"/>
        <v>-1.2709153500186369E-11</v>
      </c>
      <c r="BX434" s="73">
        <f t="shared" si="295"/>
        <v>-1.2709153499778564E-11</v>
      </c>
      <c r="BZ434" s="74"/>
      <c r="CA434" s="74"/>
      <c r="CB434" s="74"/>
      <c r="CH434" s="74"/>
      <c r="CI434" s="74"/>
      <c r="CJ434" s="74"/>
      <c r="CP434" s="74"/>
      <c r="CQ434" s="74"/>
      <c r="CR434" s="74"/>
      <c r="CX434" s="74"/>
      <c r="CY434" s="74"/>
      <c r="CZ434" s="74"/>
      <c r="DF434" s="74">
        <v>2.1E-10</v>
      </c>
      <c r="DG434" s="74">
        <v>2.5293143266999998</v>
      </c>
      <c r="DH434" s="74">
        <v>467.96499035440002</v>
      </c>
      <c r="DI434" s="73">
        <f t="shared" si="296"/>
        <v>-1.5991463808659505E-10</v>
      </c>
      <c r="DJ434" s="73">
        <f t="shared" si="297"/>
        <v>-1.5991594272364567E-10</v>
      </c>
      <c r="DK434" s="73">
        <f t="shared" si="298"/>
        <v>-1.5991594283318496E-10</v>
      </c>
      <c r="DL434" s="73">
        <f t="shared" si="299"/>
        <v>-1.5991594283319416E-10</v>
      </c>
      <c r="DN434" s="74">
        <v>3E-11</v>
      </c>
      <c r="DO434" s="74">
        <v>2.8173655127699999</v>
      </c>
      <c r="DP434" s="74">
        <v>78187.443353446899</v>
      </c>
      <c r="DQ434" s="73">
        <f t="shared" si="300"/>
        <v>-2.7808280730195332E-11</v>
      </c>
      <c r="DR434" s="73">
        <f t="shared" si="301"/>
        <v>-2.78262709709148E-11</v>
      </c>
      <c r="DS434" s="73">
        <f t="shared" si="302"/>
        <v>-2.7826272478417452E-11</v>
      </c>
      <c r="DT434" s="73">
        <f t="shared" si="303"/>
        <v>-2.7826272478544912E-11</v>
      </c>
      <c r="DV434" s="74"/>
      <c r="DW434" s="74"/>
      <c r="DX434" s="74"/>
      <c r="ED434" s="74"/>
      <c r="EE434" s="74"/>
      <c r="EF434" s="74"/>
      <c r="EL434" s="74"/>
      <c r="EM434" s="74"/>
      <c r="EN434" s="74"/>
      <c r="ET434" s="74"/>
      <c r="EU434" s="74"/>
      <c r="EV434" s="74"/>
    </row>
    <row r="435" spans="12:152" s="73" customFormat="1" ht="13.5" x14ac:dyDescent="0.3">
      <c r="L435" s="74"/>
      <c r="N435" s="74">
        <v>1.63E-9</v>
      </c>
      <c r="O435" s="74">
        <v>1.7769423527899999</v>
      </c>
      <c r="P435" s="74">
        <v>116917.764266279</v>
      </c>
      <c r="Q435" s="73">
        <f t="shared" si="276"/>
        <v>-1.6248540278112538E-9</v>
      </c>
      <c r="R435" s="73">
        <f t="shared" si="277"/>
        <v>-1.6251592906785608E-9</v>
      </c>
      <c r="S435" s="73">
        <f t="shared" si="278"/>
        <v>-1.6251593159177814E-9</v>
      </c>
      <c r="T435" s="73">
        <f t="shared" si="279"/>
        <v>-1.6251593159199222E-9</v>
      </c>
      <c r="V435" s="74">
        <v>2.4E-10</v>
      </c>
      <c r="W435" s="74">
        <v>5.5882819791599996</v>
      </c>
      <c r="X435" s="74">
        <v>34282.178474782799</v>
      </c>
      <c r="Y435" s="73">
        <f t="shared" si="280"/>
        <v>-2.3969096065051578E-10</v>
      </c>
      <c r="Z435" s="73">
        <f t="shared" si="281"/>
        <v>-2.396994508245009E-10</v>
      </c>
      <c r="AA435" s="73">
        <f t="shared" si="282"/>
        <v>-2.3969945153239188E-10</v>
      </c>
      <c r="AB435" s="73">
        <f t="shared" si="283"/>
        <v>-2.3969945153245196E-10</v>
      </c>
      <c r="AD435" s="74"/>
      <c r="AE435" s="74"/>
      <c r="AF435" s="74"/>
      <c r="AL435" s="74"/>
      <c r="AM435" s="74"/>
      <c r="AN435" s="74"/>
      <c r="AT435" s="74"/>
      <c r="AU435" s="74"/>
      <c r="AV435" s="74"/>
      <c r="BB435" s="74"/>
      <c r="BC435" s="74"/>
      <c r="BD435" s="74"/>
      <c r="BJ435" s="74">
        <v>4.6000000000000001E-10</v>
      </c>
      <c r="BK435" s="74">
        <v>4.8338709849799999</v>
      </c>
      <c r="BL435" s="74">
        <v>110.2063212194</v>
      </c>
      <c r="BM435" s="73">
        <f t="shared" si="288"/>
        <v>4.3356807695017E-10</v>
      </c>
      <c r="BN435" s="73">
        <f t="shared" si="289"/>
        <v>4.3356842385148696E-10</v>
      </c>
      <c r="BO435" s="73">
        <f t="shared" si="290"/>
        <v>4.3356842388061339E-10</v>
      </c>
      <c r="BP435" s="73">
        <f t="shared" si="291"/>
        <v>4.3356842388061587E-10</v>
      </c>
      <c r="BR435" s="74">
        <v>3.9999999999999998E-11</v>
      </c>
      <c r="BS435" s="74">
        <v>2.1988010138599998</v>
      </c>
      <c r="BT435" s="74">
        <v>137210.226309116</v>
      </c>
      <c r="BU435" s="73">
        <f t="shared" si="292"/>
        <v>3.901697306355921E-11</v>
      </c>
      <c r="BV435" s="73">
        <f t="shared" si="293"/>
        <v>3.9041587583874715E-11</v>
      </c>
      <c r="BW435" s="73">
        <f t="shared" si="294"/>
        <v>3.9041589637613041E-11</v>
      </c>
      <c r="BX435" s="73">
        <f t="shared" si="295"/>
        <v>3.9041589637787189E-11</v>
      </c>
      <c r="BZ435" s="74"/>
      <c r="CA435" s="74"/>
      <c r="CB435" s="74"/>
      <c r="CH435" s="74"/>
      <c r="CI435" s="74"/>
      <c r="CJ435" s="74"/>
      <c r="CP435" s="74"/>
      <c r="CQ435" s="74"/>
      <c r="CR435" s="74"/>
      <c r="CX435" s="74"/>
      <c r="CY435" s="74"/>
      <c r="CZ435" s="74"/>
      <c r="DF435" s="74">
        <v>2.4E-10</v>
      </c>
      <c r="DG435" s="74">
        <v>1.8465675162799999</v>
      </c>
      <c r="DH435" s="74">
        <v>76571.543755220104</v>
      </c>
      <c r="DI435" s="73">
        <f t="shared" si="296"/>
        <v>3.0616415144911023E-11</v>
      </c>
      <c r="DJ435" s="73">
        <f t="shared" si="297"/>
        <v>3.098970348678245E-11</v>
      </c>
      <c r="DK435" s="73">
        <f t="shared" si="298"/>
        <v>3.0989734825644728E-11</v>
      </c>
      <c r="DL435" s="73">
        <f t="shared" si="299"/>
        <v>3.0989734828296256E-11</v>
      </c>
      <c r="DN435" s="74">
        <v>3E-11</v>
      </c>
      <c r="DO435" s="74">
        <v>3.4137046472099999</v>
      </c>
      <c r="DP435" s="74">
        <v>77616.698591407694</v>
      </c>
      <c r="DQ435" s="73">
        <f t="shared" si="300"/>
        <v>1.2643406888489423E-11</v>
      </c>
      <c r="DR435" s="73">
        <f t="shared" si="301"/>
        <v>1.2686640880086194E-11</v>
      </c>
      <c r="DS435" s="73">
        <f t="shared" si="302"/>
        <v>1.2686644508756252E-11</v>
      </c>
      <c r="DT435" s="73">
        <f t="shared" si="303"/>
        <v>1.2686644509065313E-11</v>
      </c>
      <c r="DV435" s="74"/>
      <c r="DW435" s="74"/>
      <c r="DX435" s="74"/>
      <c r="ED435" s="74"/>
      <c r="EE435" s="74"/>
      <c r="EF435" s="74"/>
      <c r="EL435" s="74"/>
      <c r="EM435" s="74"/>
      <c r="EN435" s="74"/>
      <c r="ET435" s="74"/>
      <c r="EU435" s="74"/>
      <c r="EV435" s="74"/>
    </row>
    <row r="436" spans="12:152" s="73" customFormat="1" ht="13.5" x14ac:dyDescent="0.3">
      <c r="L436" s="74"/>
      <c r="N436" s="74">
        <v>1.56E-9</v>
      </c>
      <c r="O436" s="74">
        <v>1.9464405733400001</v>
      </c>
      <c r="P436" s="74">
        <v>26421.7590823436</v>
      </c>
      <c r="Q436" s="73">
        <f t="shared" si="276"/>
        <v>-1.2054306593609745E-9</v>
      </c>
      <c r="R436" s="73">
        <f t="shared" si="277"/>
        <v>-1.2059663613134423E-9</v>
      </c>
      <c r="S436" s="73">
        <f t="shared" si="278"/>
        <v>-1.2059664062772278E-9</v>
      </c>
      <c r="T436" s="73">
        <f t="shared" si="279"/>
        <v>-1.2059664062810531E-9</v>
      </c>
      <c r="V436" s="74">
        <v>1.8E-10</v>
      </c>
      <c r="W436" s="74">
        <v>5.5485634829299997</v>
      </c>
      <c r="X436" s="74">
        <v>209812.60368468601</v>
      </c>
      <c r="Y436" s="73">
        <f t="shared" si="280"/>
        <v>6.747773199262536E-12</v>
      </c>
      <c r="Z436" s="73">
        <f t="shared" si="281"/>
        <v>7.5206939724667135E-12</v>
      </c>
      <c r="AA436" s="73">
        <f t="shared" si="282"/>
        <v>7.5207588628143885E-12</v>
      </c>
      <c r="AB436" s="73">
        <f t="shared" si="283"/>
        <v>7.520758868293851E-12</v>
      </c>
      <c r="AD436" s="74"/>
      <c r="AE436" s="74"/>
      <c r="AF436" s="74"/>
      <c r="AL436" s="74"/>
      <c r="AM436" s="74"/>
      <c r="AN436" s="74"/>
      <c r="AT436" s="74"/>
      <c r="AU436" s="74"/>
      <c r="AV436" s="74"/>
      <c r="BB436" s="74"/>
      <c r="BC436" s="74"/>
      <c r="BD436" s="74"/>
      <c r="BJ436" s="74">
        <v>4.5E-10</v>
      </c>
      <c r="BK436" s="74">
        <v>3.5409298754299998</v>
      </c>
      <c r="BL436" s="74">
        <v>50800.032483302501</v>
      </c>
      <c r="BM436" s="73">
        <f t="shared" si="288"/>
        <v>3.2903972015871815E-10</v>
      </c>
      <c r="BN436" s="73">
        <f t="shared" si="289"/>
        <v>3.2872013997736646E-10</v>
      </c>
      <c r="BO436" s="73">
        <f t="shared" si="290"/>
        <v>3.2872011312981693E-10</v>
      </c>
      <c r="BP436" s="73">
        <f t="shared" si="291"/>
        <v>3.2872011312754601E-10</v>
      </c>
      <c r="BR436" s="74">
        <v>3E-11</v>
      </c>
      <c r="BS436" s="74">
        <v>1.9219127492000001</v>
      </c>
      <c r="BT436" s="74">
        <v>87367.616418840102</v>
      </c>
      <c r="BU436" s="73">
        <f t="shared" si="292"/>
        <v>1.774886293899437E-11</v>
      </c>
      <c r="BV436" s="73">
        <f t="shared" si="293"/>
        <v>1.7792115053866858E-11</v>
      </c>
      <c r="BW436" s="73">
        <f t="shared" si="294"/>
        <v>1.7792118683014097E-11</v>
      </c>
      <c r="BX436" s="73">
        <f t="shared" si="295"/>
        <v>1.7792118683321657E-11</v>
      </c>
      <c r="BZ436" s="74"/>
      <c r="CA436" s="74"/>
      <c r="CB436" s="74"/>
      <c r="CH436" s="74"/>
      <c r="CI436" s="74"/>
      <c r="CJ436" s="74"/>
      <c r="CP436" s="74"/>
      <c r="CQ436" s="74"/>
      <c r="CR436" s="74"/>
      <c r="CX436" s="74"/>
      <c r="CY436" s="74"/>
      <c r="CZ436" s="74"/>
      <c r="DF436" s="74">
        <v>2.5000000000000002E-10</v>
      </c>
      <c r="DG436" s="74">
        <v>2.5562637980799998</v>
      </c>
      <c r="DH436" s="74">
        <v>24822.3356629478</v>
      </c>
      <c r="DI436" s="73">
        <f t="shared" si="296"/>
        <v>-2.2482933878249371E-10</v>
      </c>
      <c r="DJ436" s="73">
        <f t="shared" si="297"/>
        <v>-2.2488489136224735E-10</v>
      </c>
      <c r="DK436" s="73">
        <f t="shared" si="298"/>
        <v>-2.2488489602411396E-10</v>
      </c>
      <c r="DL436" s="73">
        <f t="shared" si="299"/>
        <v>-2.2488489602450506E-10</v>
      </c>
      <c r="DN436" s="74">
        <v>3E-11</v>
      </c>
      <c r="DO436" s="74">
        <v>2.72102083462</v>
      </c>
      <c r="DP436" s="74">
        <v>157586.80077963401</v>
      </c>
      <c r="DQ436" s="73">
        <f t="shared" si="300"/>
        <v>7.7281635713185383E-12</v>
      </c>
      <c r="DR436" s="73">
        <f t="shared" si="301"/>
        <v>7.6345606564765008E-12</v>
      </c>
      <c r="DS436" s="73">
        <f t="shared" si="302"/>
        <v>7.6345527940416791E-12</v>
      </c>
      <c r="DT436" s="73">
        <f t="shared" si="303"/>
        <v>7.634552793368821E-12</v>
      </c>
      <c r="DV436" s="74"/>
      <c r="DW436" s="74"/>
      <c r="DX436" s="74"/>
      <c r="ED436" s="74"/>
      <c r="EE436" s="74"/>
      <c r="EF436" s="74"/>
      <c r="EL436" s="74"/>
      <c r="EM436" s="74"/>
      <c r="EN436" s="74"/>
      <c r="ET436" s="74"/>
      <c r="EU436" s="74"/>
      <c r="EV436" s="74"/>
    </row>
    <row r="437" spans="12:152" s="73" customFormat="1" ht="13.5" x14ac:dyDescent="0.3">
      <c r="L437" s="74"/>
      <c r="N437" s="74">
        <v>1.6399999999999999E-9</v>
      </c>
      <c r="O437" s="74">
        <v>3.8148761948000001</v>
      </c>
      <c r="P437" s="74">
        <v>77410.513042970502</v>
      </c>
      <c r="Q437" s="73">
        <f t="shared" si="276"/>
        <v>-3.9161645220049781E-10</v>
      </c>
      <c r="R437" s="73">
        <f t="shared" si="277"/>
        <v>-3.941409941654753E-10</v>
      </c>
      <c r="S437" s="73">
        <f t="shared" si="278"/>
        <v>-3.9414120608985568E-10</v>
      </c>
      <c r="T437" s="73">
        <f t="shared" si="279"/>
        <v>-3.9414120610759193E-10</v>
      </c>
      <c r="V437" s="74">
        <v>1.8999999999999999E-10</v>
      </c>
      <c r="W437" s="74">
        <v>0.53136209333999995</v>
      </c>
      <c r="X437" s="74">
        <v>55516.4187098482</v>
      </c>
      <c r="Y437" s="73">
        <f t="shared" si="280"/>
        <v>-1.5828611132937087E-10</v>
      </c>
      <c r="Z437" s="73">
        <f t="shared" si="281"/>
        <v>-1.5840551419865183E-10</v>
      </c>
      <c r="AA437" s="73">
        <f t="shared" si="282"/>
        <v>-1.5840552421535658E-10</v>
      </c>
      <c r="AB437" s="73">
        <f t="shared" si="283"/>
        <v>-1.5840552421620345E-10</v>
      </c>
      <c r="AD437" s="74"/>
      <c r="AE437" s="74"/>
      <c r="AF437" s="74"/>
      <c r="AL437" s="74"/>
      <c r="AM437" s="74"/>
      <c r="AN437" s="74"/>
      <c r="AT437" s="74"/>
      <c r="AU437" s="74"/>
      <c r="AV437" s="74"/>
      <c r="BB437" s="74"/>
      <c r="BC437" s="74"/>
      <c r="BD437" s="74"/>
      <c r="BJ437" s="74">
        <v>4.0999999999999998E-10</v>
      </c>
      <c r="BK437" s="74">
        <v>5.69167231584</v>
      </c>
      <c r="BL437" s="74">
        <v>24712.1293417284</v>
      </c>
      <c r="BM437" s="73">
        <f t="shared" si="288"/>
        <v>9.2369841464348014E-11</v>
      </c>
      <c r="BN437" s="73">
        <f t="shared" si="289"/>
        <v>9.2167641612658641E-11</v>
      </c>
      <c r="BO437" s="73">
        <f t="shared" si="290"/>
        <v>9.2167624634555466E-11</v>
      </c>
      <c r="BP437" s="73">
        <f t="shared" si="291"/>
        <v>9.2167624633124792E-11</v>
      </c>
      <c r="BR437" s="74">
        <v>3.9999999999999998E-11</v>
      </c>
      <c r="BS437" s="74">
        <v>3.62687237484</v>
      </c>
      <c r="BT437" s="74">
        <v>78149.270136037303</v>
      </c>
      <c r="BU437" s="73">
        <f t="shared" si="292"/>
        <v>-3.3586883772167868E-11</v>
      </c>
      <c r="BV437" s="73">
        <f t="shared" si="293"/>
        <v>-3.3621612942291715E-11</v>
      </c>
      <c r="BW437" s="73">
        <f t="shared" si="294"/>
        <v>-3.3621615854608562E-11</v>
      </c>
      <c r="BX437" s="73">
        <f t="shared" si="295"/>
        <v>-3.362161585485492E-11</v>
      </c>
      <c r="BZ437" s="74"/>
      <c r="CA437" s="74"/>
      <c r="CB437" s="74"/>
      <c r="CH437" s="74"/>
      <c r="CI437" s="74"/>
      <c r="CJ437" s="74"/>
      <c r="CP437" s="74"/>
      <c r="CQ437" s="74"/>
      <c r="CR437" s="74"/>
      <c r="CX437" s="74"/>
      <c r="CY437" s="74"/>
      <c r="CZ437" s="74"/>
      <c r="DF437" s="74">
        <v>2.7E-10</v>
      </c>
      <c r="DG437" s="74">
        <v>3.6144086247699998</v>
      </c>
      <c r="DH437" s="74">
        <v>23962.0257341949</v>
      </c>
      <c r="DI437" s="73">
        <f t="shared" si="296"/>
        <v>-2.6853997903987564E-10</v>
      </c>
      <c r="DJ437" s="73">
        <f t="shared" si="297"/>
        <v>-2.6855370879584465E-10</v>
      </c>
      <c r="DK437" s="73">
        <f t="shared" si="298"/>
        <v>-2.6855370994590591E-10</v>
      </c>
      <c r="DL437" s="73">
        <f t="shared" si="299"/>
        <v>-2.6855370994600424E-10</v>
      </c>
      <c r="DN437" s="74">
        <v>3.9999999999999998E-11</v>
      </c>
      <c r="DO437" s="74">
        <v>0.37990458939999999</v>
      </c>
      <c r="DP437" s="74">
        <v>365230.64398203802</v>
      </c>
      <c r="DQ437" s="73">
        <f t="shared" si="300"/>
        <v>1.8468079479810526E-11</v>
      </c>
      <c r="DR437" s="73">
        <f t="shared" si="301"/>
        <v>1.8732984536640101E-11</v>
      </c>
      <c r="DS437" s="73">
        <f t="shared" si="302"/>
        <v>1.8733006734779872E-11</v>
      </c>
      <c r="DT437" s="73">
        <f t="shared" si="303"/>
        <v>1.8733006736676345E-11</v>
      </c>
      <c r="DV437" s="74"/>
      <c r="DW437" s="74"/>
      <c r="DX437" s="74"/>
      <c r="ED437" s="74"/>
      <c r="EE437" s="74"/>
      <c r="EF437" s="74"/>
      <c r="EL437" s="74"/>
      <c r="EM437" s="74"/>
      <c r="EN437" s="74"/>
      <c r="ET437" s="74"/>
      <c r="EU437" s="74"/>
      <c r="EV437" s="74"/>
    </row>
    <row r="438" spans="12:152" s="73" customFormat="1" ht="13.5" x14ac:dyDescent="0.3">
      <c r="L438" s="74"/>
      <c r="N438" s="74">
        <v>1.5799999999999999E-9</v>
      </c>
      <c r="O438" s="74">
        <v>4.9527922908499997</v>
      </c>
      <c r="P438" s="74">
        <v>35472.744149649399</v>
      </c>
      <c r="Q438" s="73">
        <f t="shared" si="276"/>
        <v>-1.5725345133462256E-9</v>
      </c>
      <c r="R438" s="73">
        <f t="shared" si="277"/>
        <v>-1.5724226364134456E-9</v>
      </c>
      <c r="S438" s="73">
        <f t="shared" si="278"/>
        <v>-1.5724226269851812E-9</v>
      </c>
      <c r="T438" s="73">
        <f t="shared" si="279"/>
        <v>-1.5724226269843728E-9</v>
      </c>
      <c r="V438" s="74">
        <v>2.0000000000000001E-10</v>
      </c>
      <c r="W438" s="74">
        <v>0.73777252740999999</v>
      </c>
      <c r="X438" s="74">
        <v>129387.247324682</v>
      </c>
      <c r="Y438" s="73">
        <f t="shared" si="280"/>
        <v>-1.7489715309806993E-10</v>
      </c>
      <c r="Z438" s="73">
        <f t="shared" si="281"/>
        <v>-1.751536265498542E-10</v>
      </c>
      <c r="AA438" s="73">
        <f t="shared" si="282"/>
        <v>-1.7515364803222814E-10</v>
      </c>
      <c r="AB438" s="73">
        <f t="shared" si="283"/>
        <v>-1.7515364803407213E-10</v>
      </c>
      <c r="AD438" s="74"/>
      <c r="AE438" s="74"/>
      <c r="AF438" s="74"/>
      <c r="AL438" s="74"/>
      <c r="AM438" s="74"/>
      <c r="AN438" s="74"/>
      <c r="AT438" s="74"/>
      <c r="AU438" s="74"/>
      <c r="AV438" s="74"/>
      <c r="BB438" s="74"/>
      <c r="BC438" s="74"/>
      <c r="BD438" s="74"/>
      <c r="BJ438" s="74">
        <v>4.0000000000000001E-10</v>
      </c>
      <c r="BK438" s="74">
        <v>5.1811713250000002E-2</v>
      </c>
      <c r="BL438" s="74">
        <v>123200.84011627</v>
      </c>
      <c r="BM438" s="73">
        <f t="shared" si="288"/>
        <v>-3.9675046299128112E-10</v>
      </c>
      <c r="BN438" s="73">
        <f t="shared" si="289"/>
        <v>-3.9662080198136213E-10</v>
      </c>
      <c r="BO438" s="73">
        <f t="shared" si="290"/>
        <v>-3.9662079098871195E-10</v>
      </c>
      <c r="BP438" s="73">
        <f t="shared" si="291"/>
        <v>-3.9662079098777998E-10</v>
      </c>
      <c r="BR438" s="74">
        <v>3E-11</v>
      </c>
      <c r="BS438" s="74">
        <v>5.3427828597499998</v>
      </c>
      <c r="BT438" s="74">
        <v>77616.698591407694</v>
      </c>
      <c r="BU438" s="73">
        <f t="shared" si="292"/>
        <v>-2.9911665702435742E-11</v>
      </c>
      <c r="BV438" s="73">
        <f t="shared" si="293"/>
        <v>-2.9907970710803985E-11</v>
      </c>
      <c r="BW438" s="73">
        <f t="shared" si="294"/>
        <v>-2.9907970397391319E-11</v>
      </c>
      <c r="BX438" s="73">
        <f t="shared" si="295"/>
        <v>-2.990797039736463E-11</v>
      </c>
      <c r="BZ438" s="74"/>
      <c r="CA438" s="74"/>
      <c r="CB438" s="74"/>
      <c r="CH438" s="74"/>
      <c r="CI438" s="74"/>
      <c r="CJ438" s="74"/>
      <c r="CP438" s="74"/>
      <c r="CQ438" s="74"/>
      <c r="CR438" s="74"/>
      <c r="CX438" s="74"/>
      <c r="CY438" s="74"/>
      <c r="CZ438" s="74"/>
      <c r="DF438" s="74">
        <v>2.3000000000000001E-10</v>
      </c>
      <c r="DG438" s="74">
        <v>1.1895368041800001</v>
      </c>
      <c r="DH438" s="74">
        <v>141762.179806175</v>
      </c>
      <c r="DI438" s="73">
        <f t="shared" si="296"/>
        <v>-1.4501219484540083E-10</v>
      </c>
      <c r="DJ438" s="73">
        <f t="shared" si="297"/>
        <v>-1.4552994585213104E-10</v>
      </c>
      <c r="DK438" s="73">
        <f t="shared" si="298"/>
        <v>-1.4552998927211068E-10</v>
      </c>
      <c r="DL438" s="73">
        <f t="shared" si="299"/>
        <v>-1.4552998927575534E-10</v>
      </c>
      <c r="DN438" s="74">
        <v>3E-11</v>
      </c>
      <c r="DO438" s="74">
        <v>5.2939869446800003</v>
      </c>
      <c r="DP438" s="74">
        <v>183570.921732627</v>
      </c>
      <c r="DQ438" s="73">
        <f t="shared" si="300"/>
        <v>-2.0446421061303234E-11</v>
      </c>
      <c r="DR438" s="73">
        <f t="shared" si="301"/>
        <v>-2.0363734778934539E-11</v>
      </c>
      <c r="DS438" s="73">
        <f t="shared" si="302"/>
        <v>-2.0363727824327974E-11</v>
      </c>
      <c r="DT438" s="73">
        <f t="shared" si="303"/>
        <v>-2.0363727823736909E-11</v>
      </c>
      <c r="DV438" s="74"/>
      <c r="DW438" s="74"/>
      <c r="DX438" s="74"/>
      <c r="ED438" s="74"/>
      <c r="EE438" s="74"/>
      <c r="EF438" s="74"/>
      <c r="EL438" s="74"/>
      <c r="EM438" s="74"/>
      <c r="EN438" s="74"/>
      <c r="ET438" s="74"/>
      <c r="EU438" s="74"/>
      <c r="EV438" s="74"/>
    </row>
    <row r="439" spans="12:152" s="73" customFormat="1" ht="13.5" x14ac:dyDescent="0.3">
      <c r="L439" s="74"/>
      <c r="N439" s="74">
        <v>1.5E-9</v>
      </c>
      <c r="O439" s="74">
        <v>5.0358091622099996</v>
      </c>
      <c r="P439" s="74">
        <v>207643.84320240401</v>
      </c>
      <c r="Q439" s="73">
        <f t="shared" si="276"/>
        <v>-1.4073623982319545E-9</v>
      </c>
      <c r="R439" s="73">
        <f t="shared" si="277"/>
        <v>-1.4095568292163764E-9</v>
      </c>
      <c r="S439" s="73">
        <f t="shared" si="278"/>
        <v>-1.4095570123954691E-9</v>
      </c>
      <c r="T439" s="73">
        <f t="shared" si="279"/>
        <v>-1.4095570124108654E-9</v>
      </c>
      <c r="V439" s="74">
        <v>2.1E-10</v>
      </c>
      <c r="W439" s="74">
        <v>4.6244680903499997</v>
      </c>
      <c r="X439" s="74">
        <v>13362.4497067992</v>
      </c>
      <c r="Y439" s="73">
        <f t="shared" si="280"/>
        <v>-3.6293052702156085E-11</v>
      </c>
      <c r="Z439" s="73">
        <f t="shared" si="281"/>
        <v>-3.6236441314059828E-11</v>
      </c>
      <c r="AA439" s="73">
        <f t="shared" si="282"/>
        <v>-3.6236436560740244E-11</v>
      </c>
      <c r="AB439" s="73">
        <f t="shared" si="283"/>
        <v>-3.6236436560334596E-11</v>
      </c>
      <c r="AD439" s="74"/>
      <c r="AE439" s="74"/>
      <c r="AF439" s="74"/>
      <c r="AL439" s="74"/>
      <c r="AM439" s="74"/>
      <c r="AN439" s="74"/>
      <c r="AT439" s="74"/>
      <c r="AU439" s="74"/>
      <c r="AV439" s="74"/>
      <c r="BB439" s="74"/>
      <c r="BC439" s="74"/>
      <c r="BD439" s="74"/>
      <c r="BJ439" s="74">
        <v>5.3000000000000003E-10</v>
      </c>
      <c r="BK439" s="74">
        <v>0.61042891790999998</v>
      </c>
      <c r="BL439" s="74">
        <v>53228.074666336703</v>
      </c>
      <c r="BM439" s="73">
        <f t="shared" si="288"/>
        <v>-1.933978875990289E-10</v>
      </c>
      <c r="BN439" s="73">
        <f t="shared" si="289"/>
        <v>-1.9393574548069763E-10</v>
      </c>
      <c r="BO439" s="73">
        <f t="shared" si="290"/>
        <v>-1.9393579063065211E-10</v>
      </c>
      <c r="BP439" s="73">
        <f t="shared" si="291"/>
        <v>-1.9393579063452127E-10</v>
      </c>
      <c r="BR439" s="74">
        <v>3E-11</v>
      </c>
      <c r="BS439" s="74">
        <v>4.0492779377900003</v>
      </c>
      <c r="BT439" s="74">
        <v>183145.012956113</v>
      </c>
      <c r="BU439" s="73">
        <f t="shared" si="292"/>
        <v>2.7122301614045827E-11</v>
      </c>
      <c r="BV439" s="73">
        <f t="shared" si="293"/>
        <v>2.7170204933361816E-11</v>
      </c>
      <c r="BW439" s="73">
        <f t="shared" si="294"/>
        <v>2.7170208939380815E-11</v>
      </c>
      <c r="BX439" s="73">
        <f t="shared" si="295"/>
        <v>2.7170208939722072E-11</v>
      </c>
      <c r="BZ439" s="74"/>
      <c r="CA439" s="74"/>
      <c r="CB439" s="74"/>
      <c r="CH439" s="74"/>
      <c r="CI439" s="74"/>
      <c r="CJ439" s="74"/>
      <c r="CP439" s="74"/>
      <c r="CQ439" s="74"/>
      <c r="CR439" s="74"/>
      <c r="CX439" s="74"/>
      <c r="CY439" s="74"/>
      <c r="CZ439" s="74"/>
      <c r="DF439" s="74">
        <v>2.0000000000000001E-10</v>
      </c>
      <c r="DG439" s="74">
        <v>5.4977817139400003</v>
      </c>
      <c r="DH439" s="74">
        <v>112231.70171963501</v>
      </c>
      <c r="DI439" s="73">
        <f t="shared" si="296"/>
        <v>1.99712931915402E-10</v>
      </c>
      <c r="DJ439" s="73">
        <f t="shared" si="297"/>
        <v>1.9968778049909418E-10</v>
      </c>
      <c r="DK439" s="73">
        <f t="shared" si="298"/>
        <v>1.9968777834302933E-10</v>
      </c>
      <c r="DL439" s="73">
        <f t="shared" si="299"/>
        <v>1.9968777834284644E-10</v>
      </c>
      <c r="DN439" s="74">
        <v>3E-11</v>
      </c>
      <c r="DO439" s="74">
        <v>0.53039476474000002</v>
      </c>
      <c r="DP439" s="74">
        <v>35077.370847006503</v>
      </c>
      <c r="DQ439" s="73">
        <f t="shared" si="300"/>
        <v>1.62866700888518E-12</v>
      </c>
      <c r="DR439" s="73">
        <f t="shared" si="301"/>
        <v>1.6071447219693591E-12</v>
      </c>
      <c r="DS439" s="73">
        <f t="shared" si="302"/>
        <v>1.6071429148804911E-12</v>
      </c>
      <c r="DT439" s="73">
        <f t="shared" si="303"/>
        <v>1.6071429147272343E-12</v>
      </c>
      <c r="DV439" s="74"/>
      <c r="DW439" s="74"/>
      <c r="DX439" s="74"/>
      <c r="ED439" s="74"/>
      <c r="EE439" s="74"/>
      <c r="EF439" s="74"/>
      <c r="EL439" s="74"/>
      <c r="EM439" s="74"/>
      <c r="EN439" s="74"/>
      <c r="ET439" s="74"/>
      <c r="EU439" s="74"/>
      <c r="EV439" s="74"/>
    </row>
    <row r="440" spans="12:152" s="73" customFormat="1" ht="13.5" x14ac:dyDescent="0.3">
      <c r="L440" s="74"/>
      <c r="N440" s="74">
        <v>2.0799999999999998E-9</v>
      </c>
      <c r="O440" s="74">
        <v>2.59008696784</v>
      </c>
      <c r="P440" s="74">
        <v>27819.025494506801</v>
      </c>
      <c r="Q440" s="73">
        <f t="shared" si="276"/>
        <v>-9.3020900533914483E-10</v>
      </c>
      <c r="R440" s="73">
        <f t="shared" si="277"/>
        <v>-9.2914881425256357E-10</v>
      </c>
      <c r="S440" s="73">
        <f t="shared" si="278"/>
        <v>-9.291487252240322E-10</v>
      </c>
      <c r="T440" s="73">
        <f t="shared" si="279"/>
        <v>-9.2914872521652181E-10</v>
      </c>
      <c r="V440" s="74">
        <v>2.1E-10</v>
      </c>
      <c r="W440" s="74">
        <v>1.9476894688599999</v>
      </c>
      <c r="X440" s="74">
        <v>487.63475125420001</v>
      </c>
      <c r="Y440" s="73">
        <f t="shared" si="280"/>
        <v>-1.897264814654565E-10</v>
      </c>
      <c r="Z440" s="73">
        <f t="shared" si="281"/>
        <v>-1.8972738056696119E-10</v>
      </c>
      <c r="AA440" s="73">
        <f t="shared" si="282"/>
        <v>-1.897273806424508E-10</v>
      </c>
      <c r="AB440" s="73">
        <f t="shared" si="283"/>
        <v>-1.8972738064245718E-10</v>
      </c>
      <c r="AD440" s="74"/>
      <c r="AE440" s="74"/>
      <c r="AF440" s="74"/>
      <c r="AL440" s="74"/>
      <c r="AM440" s="74"/>
      <c r="AN440" s="74"/>
      <c r="AT440" s="74"/>
      <c r="AU440" s="74"/>
      <c r="AV440" s="74"/>
      <c r="BB440" s="74"/>
      <c r="BC440" s="74"/>
      <c r="BD440" s="74"/>
      <c r="BJ440" s="74">
        <v>3.9E-10</v>
      </c>
      <c r="BK440" s="74">
        <v>3.1119429582699998</v>
      </c>
      <c r="BL440" s="74">
        <v>25984.8103673556</v>
      </c>
      <c r="BM440" s="73">
        <f t="shared" si="288"/>
        <v>-1.9759197605802741E-10</v>
      </c>
      <c r="BN440" s="73">
        <f t="shared" si="289"/>
        <v>-1.9777090218100922E-10</v>
      </c>
      <c r="BO440" s="73">
        <f t="shared" si="290"/>
        <v>-1.9777091720165874E-10</v>
      </c>
      <c r="BP440" s="73">
        <f t="shared" si="291"/>
        <v>-1.977709172029389E-10</v>
      </c>
      <c r="BR440" s="74">
        <v>3E-11</v>
      </c>
      <c r="BS440" s="74">
        <v>2.33740424416</v>
      </c>
      <c r="BT440" s="74">
        <v>86143.798578061498</v>
      </c>
      <c r="BU440" s="73">
        <f t="shared" si="292"/>
        <v>2.8423339254258976E-11</v>
      </c>
      <c r="BV440" s="73">
        <f t="shared" si="293"/>
        <v>2.8440228979769547E-11</v>
      </c>
      <c r="BW440" s="73">
        <f t="shared" si="294"/>
        <v>2.8440230394147728E-11</v>
      </c>
      <c r="BX440" s="73">
        <f t="shared" si="295"/>
        <v>2.8440230394267126E-11</v>
      </c>
      <c r="BZ440" s="74"/>
      <c r="CA440" s="74"/>
      <c r="CB440" s="74"/>
      <c r="CH440" s="74"/>
      <c r="CI440" s="74"/>
      <c r="CJ440" s="74"/>
      <c r="CP440" s="74"/>
      <c r="CQ440" s="74"/>
      <c r="CR440" s="74"/>
      <c r="CX440" s="74"/>
      <c r="CY440" s="74"/>
      <c r="CZ440" s="74"/>
      <c r="DF440" s="74">
        <v>2.3000000000000001E-10</v>
      </c>
      <c r="DG440" s="74">
        <v>2.6071960805000001</v>
      </c>
      <c r="DH440" s="74">
        <v>25754.047200804798</v>
      </c>
      <c r="DI440" s="73">
        <f t="shared" si="296"/>
        <v>2.2940939221663979E-10</v>
      </c>
      <c r="DJ440" s="73">
        <f t="shared" si="297"/>
        <v>2.2940067134378579E-10</v>
      </c>
      <c r="DK440" s="73">
        <f t="shared" si="298"/>
        <v>2.2940067060888327E-10</v>
      </c>
      <c r="DL440" s="73">
        <f t="shared" si="299"/>
        <v>2.2940067060882103E-10</v>
      </c>
      <c r="DN440" s="74">
        <v>3E-11</v>
      </c>
      <c r="DO440" s="74">
        <v>0.96990585283999997</v>
      </c>
      <c r="DP440" s="74">
        <v>25780.345520604598</v>
      </c>
      <c r="DQ440" s="73">
        <f t="shared" si="300"/>
        <v>8.54870450559543E-12</v>
      </c>
      <c r="DR440" s="73">
        <f t="shared" si="301"/>
        <v>8.5335190761608188E-12</v>
      </c>
      <c r="DS440" s="73">
        <f t="shared" si="302"/>
        <v>8.5335178010617284E-12</v>
      </c>
      <c r="DT440" s="73">
        <f t="shared" si="303"/>
        <v>8.5335178009538282E-12</v>
      </c>
      <c r="DV440" s="74"/>
      <c r="DW440" s="74"/>
      <c r="DX440" s="74"/>
      <c r="ED440" s="74"/>
      <c r="EE440" s="74"/>
      <c r="EF440" s="74"/>
      <c r="EL440" s="74"/>
      <c r="EM440" s="74"/>
      <c r="EN440" s="74"/>
      <c r="ET440" s="74"/>
      <c r="EU440" s="74"/>
      <c r="EV440" s="74"/>
    </row>
    <row r="441" spans="12:152" s="73" customFormat="1" ht="13.5" x14ac:dyDescent="0.3">
      <c r="L441" s="74"/>
      <c r="N441" s="74">
        <v>1.8E-9</v>
      </c>
      <c r="O441" s="74">
        <v>5.6251838843700002</v>
      </c>
      <c r="P441" s="74">
        <v>103299.344183108</v>
      </c>
      <c r="Q441" s="73">
        <f t="shared" si="276"/>
        <v>1.5870646886520045E-9</v>
      </c>
      <c r="R441" s="73">
        <f t="shared" si="277"/>
        <v>1.5852643127535006E-9</v>
      </c>
      <c r="S441" s="73">
        <f t="shared" si="278"/>
        <v>1.5852641612922704E-9</v>
      </c>
      <c r="T441" s="73">
        <f t="shared" si="279"/>
        <v>1.5852641612794756E-9</v>
      </c>
      <c r="V441" s="74">
        <v>1.8999999999999999E-10</v>
      </c>
      <c r="W441" s="74">
        <v>4.1894642720300004</v>
      </c>
      <c r="X441" s="74">
        <v>78114.146227587902</v>
      </c>
      <c r="Y441" s="73">
        <f t="shared" si="280"/>
        <v>-1.6034656453173548E-10</v>
      </c>
      <c r="Z441" s="73">
        <f t="shared" si="281"/>
        <v>-1.6050943474795118E-10</v>
      </c>
      <c r="AA441" s="73">
        <f t="shared" si="282"/>
        <v>-1.605094484056156E-10</v>
      </c>
      <c r="AB441" s="73">
        <f t="shared" si="283"/>
        <v>-1.6050944840677146E-10</v>
      </c>
      <c r="AD441" s="74"/>
      <c r="AE441" s="74"/>
      <c r="AF441" s="74"/>
      <c r="AL441" s="74"/>
      <c r="AM441" s="74"/>
      <c r="AN441" s="74"/>
      <c r="AT441" s="74"/>
      <c r="AU441" s="74"/>
      <c r="AV441" s="74"/>
      <c r="BB441" s="74"/>
      <c r="BC441" s="74"/>
      <c r="BD441" s="74"/>
      <c r="BJ441" s="74">
        <v>4.6000000000000001E-10</v>
      </c>
      <c r="BK441" s="74">
        <v>2.5352841036</v>
      </c>
      <c r="BL441" s="74">
        <v>50696.939709083897</v>
      </c>
      <c r="BM441" s="73">
        <f t="shared" si="288"/>
        <v>-4.4089818989732135E-10</v>
      </c>
      <c r="BN441" s="73">
        <f t="shared" si="289"/>
        <v>-4.4076173580102884E-10</v>
      </c>
      <c r="BO441" s="73">
        <f t="shared" si="290"/>
        <v>-4.4076172432411813E-10</v>
      </c>
      <c r="BP441" s="73">
        <f t="shared" si="291"/>
        <v>-4.4076172432314537E-10</v>
      </c>
      <c r="BR441" s="74">
        <v>3E-11</v>
      </c>
      <c r="BS441" s="74">
        <v>0.29051326310999998</v>
      </c>
      <c r="BT441" s="74">
        <v>66653.157466348304</v>
      </c>
      <c r="BU441" s="73">
        <f t="shared" si="292"/>
        <v>-1.6577343552238686E-11</v>
      </c>
      <c r="BV441" s="73">
        <f t="shared" si="293"/>
        <v>-1.6543193111855754E-11</v>
      </c>
      <c r="BW441" s="73">
        <f t="shared" si="294"/>
        <v>-1.6543190243223042E-11</v>
      </c>
      <c r="BX441" s="73">
        <f t="shared" si="295"/>
        <v>-1.6543190242978355E-11</v>
      </c>
      <c r="BZ441" s="74"/>
      <c r="CA441" s="74"/>
      <c r="CB441" s="74"/>
      <c r="CH441" s="74"/>
      <c r="CI441" s="74"/>
      <c r="CJ441" s="74"/>
      <c r="CP441" s="74"/>
      <c r="CQ441" s="74"/>
      <c r="CR441" s="74"/>
      <c r="CX441" s="74"/>
      <c r="CY441" s="74"/>
      <c r="CZ441" s="74"/>
      <c r="DF441" s="74">
        <v>2.5999999999999998E-10</v>
      </c>
      <c r="DG441" s="74">
        <v>0.75788900266000003</v>
      </c>
      <c r="DH441" s="74">
        <v>55516.4187098482</v>
      </c>
      <c r="DI441" s="73">
        <f t="shared" si="296"/>
        <v>-1.7876767933383966E-10</v>
      </c>
      <c r="DJ441" s="73">
        <f t="shared" si="297"/>
        <v>-1.7898223591856188E-10</v>
      </c>
      <c r="DK441" s="73">
        <f t="shared" si="298"/>
        <v>-1.7898225392344589E-10</v>
      </c>
      <c r="DL441" s="73">
        <f t="shared" si="299"/>
        <v>-1.7898225392496813E-10</v>
      </c>
      <c r="DN441" s="74">
        <v>3.9999999999999998E-11</v>
      </c>
      <c r="DO441" s="74">
        <v>5.0379918721400001</v>
      </c>
      <c r="DP441" s="74">
        <v>103932.127922421</v>
      </c>
      <c r="DQ441" s="73">
        <f t="shared" si="300"/>
        <v>-3.8985506076164635E-11</v>
      </c>
      <c r="DR441" s="73">
        <f t="shared" si="301"/>
        <v>-3.8966362235734237E-11</v>
      </c>
      <c r="DS441" s="73">
        <f t="shared" si="302"/>
        <v>-3.8966360620964177E-11</v>
      </c>
      <c r="DT441" s="73">
        <f t="shared" si="303"/>
        <v>-3.8966360620828597E-11</v>
      </c>
      <c r="DV441" s="74"/>
      <c r="DW441" s="74"/>
      <c r="DX441" s="74"/>
      <c r="ED441" s="74"/>
      <c r="EE441" s="74"/>
      <c r="EF441" s="74"/>
      <c r="EL441" s="74"/>
      <c r="EM441" s="74"/>
      <c r="EN441" s="74"/>
      <c r="ET441" s="74"/>
      <c r="EU441" s="74"/>
      <c r="EV441" s="74"/>
    </row>
    <row r="442" spans="12:152" s="73" customFormat="1" ht="13.5" x14ac:dyDescent="0.3">
      <c r="L442" s="74"/>
      <c r="N442" s="74">
        <v>1.6500000000000001E-9</v>
      </c>
      <c r="O442" s="74">
        <v>2.2594512659400001</v>
      </c>
      <c r="P442" s="74">
        <v>104202.04936916201</v>
      </c>
      <c r="Q442" s="73">
        <f t="shared" si="276"/>
        <v>-3.1323930681040776E-10</v>
      </c>
      <c r="R442" s="73">
        <f t="shared" si="277"/>
        <v>-3.1669609194731521E-10</v>
      </c>
      <c r="S442" s="73">
        <f t="shared" si="278"/>
        <v>-3.1669638212577787E-10</v>
      </c>
      <c r="T442" s="73">
        <f t="shared" si="279"/>
        <v>-3.1669638215044667E-10</v>
      </c>
      <c r="V442" s="74">
        <v>2.3000000000000001E-10</v>
      </c>
      <c r="W442" s="74">
        <v>2.4397716085200001</v>
      </c>
      <c r="X442" s="74">
        <v>24822.3356629478</v>
      </c>
      <c r="Y442" s="73">
        <f t="shared" si="280"/>
        <v>-2.1713119823425761E-10</v>
      </c>
      <c r="Z442" s="73">
        <f t="shared" si="281"/>
        <v>-2.1716973592277161E-10</v>
      </c>
      <c r="AA442" s="73">
        <f t="shared" si="282"/>
        <v>-2.1716973915611718E-10</v>
      </c>
      <c r="AB442" s="73">
        <f t="shared" si="283"/>
        <v>-2.1716973915638842E-10</v>
      </c>
      <c r="AD442" s="74"/>
      <c r="AE442" s="74"/>
      <c r="AF442" s="74"/>
      <c r="AL442" s="74"/>
      <c r="AM442" s="74"/>
      <c r="AN442" s="74"/>
      <c r="AT442" s="74"/>
      <c r="AU442" s="74"/>
      <c r="AV442" s="74"/>
      <c r="BB442" s="74"/>
      <c r="BC442" s="74"/>
      <c r="BD442" s="74"/>
      <c r="BJ442" s="74">
        <v>3.7999999999999998E-10</v>
      </c>
      <c r="BK442" s="74">
        <v>4.4429396171700004</v>
      </c>
      <c r="BL442" s="74">
        <v>29416.0387978543</v>
      </c>
      <c r="BM442" s="73">
        <f t="shared" si="288"/>
        <v>-7.3366189245586617E-12</v>
      </c>
      <c r="BN442" s="73">
        <f t="shared" si="289"/>
        <v>-7.5655247780037919E-12</v>
      </c>
      <c r="BO442" s="73">
        <f t="shared" si="290"/>
        <v>-7.5655439972770159E-12</v>
      </c>
      <c r="BP442" s="73">
        <f t="shared" si="291"/>
        <v>-7.565543998918328E-12</v>
      </c>
      <c r="BR442" s="74">
        <v>3.9999999999999998E-11</v>
      </c>
      <c r="BS442" s="74">
        <v>3.1953018742400001</v>
      </c>
      <c r="BT442" s="74">
        <v>103498.416184544</v>
      </c>
      <c r="BU442" s="73">
        <f t="shared" si="292"/>
        <v>3.8067792277307792E-11</v>
      </c>
      <c r="BV442" s="73">
        <f t="shared" si="293"/>
        <v>3.8093742418959215E-11</v>
      </c>
      <c r="BW442" s="73">
        <f t="shared" si="294"/>
        <v>3.8093744590600673E-11</v>
      </c>
      <c r="BX442" s="73">
        <f t="shared" si="295"/>
        <v>3.8093744590783771E-11</v>
      </c>
      <c r="BZ442" s="74"/>
      <c r="CA442" s="74"/>
      <c r="CB442" s="74"/>
      <c r="CH442" s="74"/>
      <c r="CI442" s="74"/>
      <c r="CJ442" s="74"/>
      <c r="CP442" s="74"/>
      <c r="CQ442" s="74"/>
      <c r="CR442" s="74"/>
      <c r="CX442" s="74"/>
      <c r="CY442" s="74"/>
      <c r="CZ442" s="74"/>
      <c r="DF442" s="74">
        <v>2.5999999999999998E-10</v>
      </c>
      <c r="DG442" s="74">
        <v>2.0937550036300001</v>
      </c>
      <c r="DH442" s="74">
        <v>134991.46920492899</v>
      </c>
      <c r="DI442" s="73">
        <f t="shared" si="296"/>
        <v>-5.3845131813549717E-11</v>
      </c>
      <c r="DJ442" s="73">
        <f t="shared" si="297"/>
        <v>-5.3141638514942529E-11</v>
      </c>
      <c r="DK442" s="73">
        <f t="shared" si="298"/>
        <v>-5.3141579431113724E-11</v>
      </c>
      <c r="DL442" s="73">
        <f t="shared" si="299"/>
        <v>-5.3141579426136979E-11</v>
      </c>
      <c r="DN442" s="74">
        <v>3E-11</v>
      </c>
      <c r="DO442" s="74">
        <v>0.57063116288000004</v>
      </c>
      <c r="DP442" s="74">
        <v>52250.587881715699</v>
      </c>
      <c r="DQ442" s="73">
        <f t="shared" si="300"/>
        <v>1.6480841502859077E-11</v>
      </c>
      <c r="DR442" s="73">
        <f t="shared" si="301"/>
        <v>1.6507659276965914E-11</v>
      </c>
      <c r="DS442" s="73">
        <f t="shared" si="302"/>
        <v>1.6507661527847023E-11</v>
      </c>
      <c r="DT442" s="73">
        <f t="shared" si="303"/>
        <v>1.650766152803783E-11</v>
      </c>
      <c r="DV442" s="74"/>
      <c r="DW442" s="74"/>
      <c r="DX442" s="74"/>
      <c r="ED442" s="74"/>
      <c r="EE442" s="74"/>
      <c r="EF442" s="74"/>
      <c r="EL442" s="74"/>
      <c r="EM442" s="74"/>
      <c r="EN442" s="74"/>
      <c r="ET442" s="74"/>
      <c r="EU442" s="74"/>
      <c r="EV442" s="74"/>
    </row>
    <row r="443" spans="12:152" s="73" customFormat="1" ht="13.5" x14ac:dyDescent="0.3">
      <c r="L443" s="74"/>
      <c r="N443" s="74">
        <v>1.4800000000000001E-9</v>
      </c>
      <c r="O443" s="74">
        <v>3.9462589313100001</v>
      </c>
      <c r="P443" s="74">
        <v>24601.923020508901</v>
      </c>
      <c r="Q443" s="73">
        <f t="shared" si="276"/>
        <v>2.4533737041019801E-10</v>
      </c>
      <c r="R443" s="73">
        <f t="shared" si="277"/>
        <v>2.4607278871031177E-10</v>
      </c>
      <c r="S443" s="73">
        <f t="shared" si="278"/>
        <v>2.4607285045491882E-10</v>
      </c>
      <c r="T443" s="73">
        <f t="shared" si="279"/>
        <v>2.4607285046014516E-10</v>
      </c>
      <c r="V443" s="74">
        <v>1.7000000000000001E-10</v>
      </c>
      <c r="W443" s="74">
        <v>2.2408627504799998</v>
      </c>
      <c r="X443" s="74">
        <v>26222.0121911592</v>
      </c>
      <c r="Y443" s="73">
        <f t="shared" si="280"/>
        <v>1.0838898689523945E-10</v>
      </c>
      <c r="Z443" s="73">
        <f t="shared" si="281"/>
        <v>1.084593098783425E-10</v>
      </c>
      <c r="AA443" s="73">
        <f t="shared" si="282"/>
        <v>1.0845931578148844E-10</v>
      </c>
      <c r="AB443" s="73">
        <f t="shared" si="283"/>
        <v>1.0845931578198701E-10</v>
      </c>
      <c r="AD443" s="74"/>
      <c r="AE443" s="74"/>
      <c r="AF443" s="74"/>
      <c r="AL443" s="74"/>
      <c r="AM443" s="74"/>
      <c r="AN443" s="74"/>
      <c r="AT443" s="74"/>
      <c r="AU443" s="74"/>
      <c r="AV443" s="74"/>
      <c r="BB443" s="74"/>
      <c r="BC443" s="74"/>
      <c r="BD443" s="74"/>
      <c r="BJ443" s="74">
        <v>4.0999999999999998E-10</v>
      </c>
      <c r="BK443" s="74">
        <v>2.6626470544799998</v>
      </c>
      <c r="BL443" s="74">
        <v>233731.74634397801</v>
      </c>
      <c r="BM443" s="73">
        <f t="shared" si="288"/>
        <v>-3.0723803136256099E-10</v>
      </c>
      <c r="BN443" s="73">
        <f t="shared" si="289"/>
        <v>-3.0853419098010823E-10</v>
      </c>
      <c r="BO443" s="73">
        <f t="shared" si="290"/>
        <v>-3.0853429951185492E-10</v>
      </c>
      <c r="BP443" s="73">
        <f t="shared" si="291"/>
        <v>-3.0853429952106397E-10</v>
      </c>
      <c r="BR443" s="74">
        <v>3E-11</v>
      </c>
      <c r="BS443" s="74">
        <v>1.8367025094</v>
      </c>
      <c r="BT443" s="74">
        <v>78187.443353446899</v>
      </c>
      <c r="BU443" s="73">
        <f t="shared" si="292"/>
        <v>-2.4826830688935971E-11</v>
      </c>
      <c r="BV443" s="73">
        <f t="shared" si="293"/>
        <v>-2.479982864112381E-11</v>
      </c>
      <c r="BW443" s="73">
        <f t="shared" si="294"/>
        <v>-2.4799826371304262E-11</v>
      </c>
      <c r="BX443" s="73">
        <f t="shared" si="295"/>
        <v>-2.4799826371112347E-11</v>
      </c>
      <c r="BZ443" s="74"/>
      <c r="CA443" s="74"/>
      <c r="CB443" s="74"/>
      <c r="CH443" s="74"/>
      <c r="CI443" s="74"/>
      <c r="CJ443" s="74"/>
      <c r="CP443" s="74"/>
      <c r="CQ443" s="74"/>
      <c r="CR443" s="74"/>
      <c r="CX443" s="74"/>
      <c r="CY443" s="74"/>
      <c r="CZ443" s="74"/>
      <c r="DF443" s="74">
        <v>2.0000000000000001E-10</v>
      </c>
      <c r="DG443" s="74">
        <v>3.35091650179</v>
      </c>
      <c r="DH443" s="74">
        <v>52595.290927023503</v>
      </c>
      <c r="DI443" s="73">
        <f t="shared" si="296"/>
        <v>-1.996789906594693E-10</v>
      </c>
      <c r="DJ443" s="73">
        <f t="shared" si="297"/>
        <v>-1.9966667271663055E-10</v>
      </c>
      <c r="DK443" s="73">
        <f t="shared" si="298"/>
        <v>-1.9966667167266308E-10</v>
      </c>
      <c r="DL443" s="73">
        <f t="shared" si="299"/>
        <v>-1.9966667167257515E-10</v>
      </c>
      <c r="DN443" s="74">
        <v>3E-11</v>
      </c>
      <c r="DO443" s="74">
        <v>4.9069439817199996</v>
      </c>
      <c r="DP443" s="74">
        <v>27044.1922975448</v>
      </c>
      <c r="DQ443" s="73">
        <f t="shared" si="300"/>
        <v>-1.1112974847404326E-11</v>
      </c>
      <c r="DR443" s="73">
        <f t="shared" si="301"/>
        <v>-1.112840854103385E-11</v>
      </c>
      <c r="DS443" s="73">
        <f t="shared" si="302"/>
        <v>-1.1128409836734845E-11</v>
      </c>
      <c r="DT443" s="73">
        <f t="shared" si="303"/>
        <v>-1.1128409836844115E-11</v>
      </c>
      <c r="DV443" s="74"/>
      <c r="DW443" s="74"/>
      <c r="DX443" s="74"/>
      <c r="ED443" s="74"/>
      <c r="EE443" s="74"/>
      <c r="EF443" s="74"/>
      <c r="EL443" s="74"/>
      <c r="EM443" s="74"/>
      <c r="EN443" s="74"/>
      <c r="ET443" s="74"/>
      <c r="EU443" s="74"/>
      <c r="EV443" s="74"/>
    </row>
    <row r="444" spans="12:152" s="73" customFormat="1" ht="13.5" x14ac:dyDescent="0.3">
      <c r="L444" s="74"/>
      <c r="N444" s="74">
        <v>1.49E-9</v>
      </c>
      <c r="O444" s="74">
        <v>4.4976634151999999</v>
      </c>
      <c r="P444" s="74">
        <v>956.28915597059995</v>
      </c>
      <c r="Q444" s="73">
        <f t="shared" si="276"/>
        <v>5.6750095272101667E-10</v>
      </c>
      <c r="R444" s="73">
        <f t="shared" si="277"/>
        <v>5.675279371409951E-10</v>
      </c>
      <c r="S444" s="73">
        <f t="shared" si="278"/>
        <v>5.6752793940665159E-10</v>
      </c>
      <c r="T444" s="73">
        <f t="shared" si="279"/>
        <v>5.6752793940684246E-10</v>
      </c>
      <c r="V444" s="74">
        <v>1.8E-10</v>
      </c>
      <c r="W444" s="74">
        <v>5.0834880875800001</v>
      </c>
      <c r="X444" s="74">
        <v>27684.0895838588</v>
      </c>
      <c r="Y444" s="73">
        <f t="shared" si="280"/>
        <v>-1.2471330426764667E-10</v>
      </c>
      <c r="Z444" s="73">
        <f t="shared" si="281"/>
        <v>-1.2463968742908751E-10</v>
      </c>
      <c r="AA444" s="73">
        <f t="shared" si="282"/>
        <v>-1.246396812463862E-10</v>
      </c>
      <c r="AB444" s="73">
        <f t="shared" si="283"/>
        <v>-1.2463968124586208E-10</v>
      </c>
      <c r="AD444" s="74"/>
      <c r="AE444" s="74"/>
      <c r="AF444" s="74"/>
      <c r="AL444" s="74"/>
      <c r="AM444" s="74"/>
      <c r="AN444" s="74"/>
      <c r="AT444" s="74"/>
      <c r="AU444" s="74"/>
      <c r="AV444" s="74"/>
      <c r="BB444" s="74"/>
      <c r="BC444" s="74"/>
      <c r="BD444" s="74"/>
      <c r="BJ444" s="74">
        <v>3.7000000000000001E-10</v>
      </c>
      <c r="BK444" s="74">
        <v>3.3738854791800001</v>
      </c>
      <c r="BL444" s="74">
        <v>1375.7737998458001</v>
      </c>
      <c r="BM444" s="73">
        <f t="shared" si="288"/>
        <v>3.0820384209216598E-10</v>
      </c>
      <c r="BN444" s="73">
        <f t="shared" si="289"/>
        <v>3.0820961070384952E-10</v>
      </c>
      <c r="BO444" s="73">
        <f t="shared" si="290"/>
        <v>3.0820961118818351E-10</v>
      </c>
      <c r="BP444" s="73">
        <f t="shared" si="291"/>
        <v>3.082096111882242E-10</v>
      </c>
      <c r="BR444" s="74">
        <v>3.9999999999999998E-11</v>
      </c>
      <c r="BS444" s="74">
        <v>6.0840213376300003</v>
      </c>
      <c r="BT444" s="74">
        <v>233681.74972207399</v>
      </c>
      <c r="BU444" s="73">
        <f t="shared" si="292"/>
        <v>3.9269239411032803E-11</v>
      </c>
      <c r="BV444" s="73">
        <f t="shared" si="293"/>
        <v>3.9305217642327882E-11</v>
      </c>
      <c r="BW444" s="73">
        <f t="shared" si="294"/>
        <v>3.9305220625341581E-11</v>
      </c>
      <c r="BX444" s="73">
        <f t="shared" si="295"/>
        <v>3.930522062559475E-11</v>
      </c>
      <c r="BZ444" s="74"/>
      <c r="CA444" s="74"/>
      <c r="CB444" s="74"/>
      <c r="CH444" s="74"/>
      <c r="CI444" s="74"/>
      <c r="CJ444" s="74"/>
      <c r="CP444" s="74"/>
      <c r="CQ444" s="74"/>
      <c r="CR444" s="74"/>
      <c r="CX444" s="74"/>
      <c r="CY444" s="74"/>
      <c r="CZ444" s="74"/>
      <c r="DF444" s="74">
        <v>2.1E-10</v>
      </c>
      <c r="DG444" s="74">
        <v>0.36570195077000001</v>
      </c>
      <c r="DH444" s="74">
        <v>97580.901965051104</v>
      </c>
      <c r="DI444" s="73">
        <f t="shared" si="296"/>
        <v>-6.8249440864219314E-11</v>
      </c>
      <c r="DJ444" s="73">
        <f t="shared" si="297"/>
        <v>-6.785237201012892E-11</v>
      </c>
      <c r="DK444" s="73">
        <f t="shared" si="298"/>
        <v>-6.7852338659997778E-11</v>
      </c>
      <c r="DL444" s="73">
        <f t="shared" si="299"/>
        <v>-6.7852338657196156E-11</v>
      </c>
      <c r="DN444" s="74">
        <v>3E-11</v>
      </c>
      <c r="DO444" s="74">
        <v>5.6434232402499998</v>
      </c>
      <c r="DP444" s="74">
        <v>78903.606711036497</v>
      </c>
      <c r="DQ444" s="73">
        <f t="shared" si="300"/>
        <v>1.9449166306734263E-11</v>
      </c>
      <c r="DR444" s="73">
        <f t="shared" si="301"/>
        <v>1.941222681828149E-11</v>
      </c>
      <c r="DS444" s="73">
        <f t="shared" si="302"/>
        <v>1.9412223714638123E-11</v>
      </c>
      <c r="DT444" s="73">
        <f t="shared" si="303"/>
        <v>1.9412223714372888E-11</v>
      </c>
      <c r="DV444" s="74"/>
      <c r="DW444" s="74"/>
      <c r="DX444" s="74"/>
      <c r="ED444" s="74"/>
      <c r="EE444" s="74"/>
      <c r="EF444" s="74"/>
      <c r="EL444" s="74"/>
      <c r="EM444" s="74"/>
      <c r="EN444" s="74"/>
      <c r="ET444" s="74"/>
      <c r="EU444" s="74"/>
      <c r="EV444" s="74"/>
    </row>
    <row r="445" spans="12:152" s="73" customFormat="1" ht="13.5" x14ac:dyDescent="0.3">
      <c r="L445" s="74"/>
      <c r="N445" s="74">
        <v>1.57E-9</v>
      </c>
      <c r="O445" s="74">
        <v>1.6299523442499999</v>
      </c>
      <c r="P445" s="74">
        <v>51859.414413491701</v>
      </c>
      <c r="Q445" s="73">
        <f t="shared" si="276"/>
        <v>-6.2222677305544927E-10</v>
      </c>
      <c r="R445" s="73">
        <f t="shared" si="277"/>
        <v>-6.2069535183581022E-10</v>
      </c>
      <c r="S445" s="73">
        <f t="shared" si="278"/>
        <v>-6.2069522322513745E-10</v>
      </c>
      <c r="T445" s="73">
        <f t="shared" si="279"/>
        <v>-6.2069522321431699E-10</v>
      </c>
      <c r="V445" s="74">
        <v>1.7000000000000001E-10</v>
      </c>
      <c r="W445" s="74">
        <v>4.3106270128200004</v>
      </c>
      <c r="X445" s="74">
        <v>50064.155969770698</v>
      </c>
      <c r="Y445" s="73">
        <f t="shared" si="280"/>
        <v>1.3703134883596555E-10</v>
      </c>
      <c r="Z445" s="73">
        <f t="shared" si="281"/>
        <v>1.3713444393444312E-10</v>
      </c>
      <c r="AA445" s="73">
        <f t="shared" si="282"/>
        <v>1.3713445258445861E-10</v>
      </c>
      <c r="AB445" s="73">
        <f t="shared" si="283"/>
        <v>1.3713445258518963E-10</v>
      </c>
      <c r="AD445" s="74"/>
      <c r="AE445" s="74"/>
      <c r="AF445" s="74"/>
      <c r="AL445" s="74"/>
      <c r="AM445" s="74"/>
      <c r="AN445" s="74"/>
      <c r="AT445" s="74"/>
      <c r="AU445" s="74"/>
      <c r="AV445" s="74"/>
      <c r="BB445" s="74"/>
      <c r="BC445" s="74"/>
      <c r="BD445" s="74"/>
      <c r="BJ445" s="74">
        <v>3.7999999999999998E-10</v>
      </c>
      <c r="BK445" s="74">
        <v>5.6189104260400002</v>
      </c>
      <c r="BL445" s="74">
        <v>143005.667407853</v>
      </c>
      <c r="BM445" s="73">
        <f t="shared" si="288"/>
        <v>-3.5263222752373734E-10</v>
      </c>
      <c r="BN445" s="73">
        <f t="shared" si="289"/>
        <v>-3.5304546637579228E-10</v>
      </c>
      <c r="BO445" s="73">
        <f t="shared" si="290"/>
        <v>-3.5304550094502174E-10</v>
      </c>
      <c r="BP445" s="73">
        <f t="shared" si="291"/>
        <v>-3.5304550094796216E-10</v>
      </c>
      <c r="BR445" s="74">
        <v>3E-11</v>
      </c>
      <c r="BS445" s="74">
        <v>5.4479972323599997</v>
      </c>
      <c r="BT445" s="74">
        <v>52609.518021025098</v>
      </c>
      <c r="BU445" s="73">
        <f t="shared" si="292"/>
        <v>1.9342452474969933E-11</v>
      </c>
      <c r="BV445" s="73">
        <f t="shared" si="293"/>
        <v>1.9317731068018412E-11</v>
      </c>
      <c r="BW445" s="73">
        <f t="shared" si="294"/>
        <v>1.9317728991415596E-11</v>
      </c>
      <c r="BX445" s="73">
        <f t="shared" si="295"/>
        <v>1.9317728991240767E-11</v>
      </c>
      <c r="BZ445" s="74"/>
      <c r="CA445" s="74"/>
      <c r="CB445" s="74"/>
      <c r="CH445" s="74"/>
      <c r="CI445" s="74"/>
      <c r="CJ445" s="74"/>
      <c r="CP445" s="74"/>
      <c r="CQ445" s="74"/>
      <c r="CR445" s="74"/>
      <c r="CX445" s="74"/>
      <c r="CY445" s="74"/>
      <c r="CZ445" s="74"/>
      <c r="DF445" s="74">
        <v>2.4E-10</v>
      </c>
      <c r="DG445" s="74">
        <v>0.51085875774</v>
      </c>
      <c r="DH445" s="74">
        <v>116917.764266279</v>
      </c>
      <c r="DI445" s="73">
        <f t="shared" si="296"/>
        <v>-8.9955064794017351E-11</v>
      </c>
      <c r="DJ445" s="73">
        <f t="shared" si="297"/>
        <v>-8.9421974274785382E-11</v>
      </c>
      <c r="DK445" s="73">
        <f t="shared" si="298"/>
        <v>-8.9421929493868878E-11</v>
      </c>
      <c r="DL445" s="73">
        <f t="shared" si="299"/>
        <v>-8.9421929490070852E-11</v>
      </c>
      <c r="DN445" s="74">
        <v>3E-11</v>
      </c>
      <c r="DO445" s="74">
        <v>3.90829945174</v>
      </c>
      <c r="DP445" s="74">
        <v>130446.629254871</v>
      </c>
      <c r="DQ445" s="73">
        <f t="shared" si="300"/>
        <v>1.3398137902781369E-11</v>
      </c>
      <c r="DR445" s="73">
        <f t="shared" si="301"/>
        <v>1.3326373609162245E-11</v>
      </c>
      <c r="DS445" s="73">
        <f t="shared" si="302"/>
        <v>1.3326367579686345E-11</v>
      </c>
      <c r="DT445" s="73">
        <f t="shared" si="303"/>
        <v>1.3326367579172999E-11</v>
      </c>
      <c r="DV445" s="74"/>
      <c r="DW445" s="74"/>
      <c r="DX445" s="74"/>
      <c r="ED445" s="74"/>
      <c r="EE445" s="74"/>
      <c r="EF445" s="74"/>
      <c r="EL445" s="74"/>
      <c r="EM445" s="74"/>
      <c r="EN445" s="74"/>
      <c r="ET445" s="74"/>
      <c r="EU445" s="74"/>
      <c r="EV445" s="74"/>
    </row>
    <row r="446" spans="12:152" s="73" customFormat="1" ht="13.5" x14ac:dyDescent="0.3">
      <c r="L446" s="74"/>
      <c r="N446" s="74">
        <v>1.6600000000000001E-9</v>
      </c>
      <c r="O446" s="74">
        <v>0.21228205352999999</v>
      </c>
      <c r="P446" s="74">
        <v>52698.383701242099</v>
      </c>
      <c r="Q446" s="73">
        <f t="shared" si="276"/>
        <v>-8.2830572678487524E-11</v>
      </c>
      <c r="R446" s="73">
        <f t="shared" si="277"/>
        <v>-8.104100427538949E-11</v>
      </c>
      <c r="S446" s="73">
        <f t="shared" si="278"/>
        <v>-8.1040854015749907E-11</v>
      </c>
      <c r="T446" s="73">
        <f t="shared" si="279"/>
        <v>-8.1040854002932227E-11</v>
      </c>
      <c r="V446" s="74">
        <v>1.7000000000000001E-10</v>
      </c>
      <c r="W446" s="74">
        <v>0.62713581549999997</v>
      </c>
      <c r="X446" s="74">
        <v>44295.717129809404</v>
      </c>
      <c r="Y446" s="73">
        <f t="shared" si="280"/>
        <v>-1.3545539776625549E-10</v>
      </c>
      <c r="Z446" s="73">
        <f t="shared" si="281"/>
        <v>-1.355485382380881E-10</v>
      </c>
      <c r="AA446" s="73">
        <f t="shared" si="282"/>
        <v>-1.3554854605365816E-10</v>
      </c>
      <c r="AB446" s="73">
        <f t="shared" si="283"/>
        <v>-1.3554854605432301E-10</v>
      </c>
      <c r="AD446" s="74"/>
      <c r="AE446" s="74"/>
      <c r="AF446" s="74"/>
      <c r="AL446" s="74"/>
      <c r="AM446" s="74"/>
      <c r="AN446" s="74"/>
      <c r="AT446" s="74"/>
      <c r="AU446" s="74"/>
      <c r="AV446" s="74"/>
      <c r="BB446" s="74"/>
      <c r="BC446" s="74"/>
      <c r="BD446" s="74"/>
      <c r="BJ446" s="74">
        <v>3.7000000000000001E-10</v>
      </c>
      <c r="BK446" s="74">
        <v>5.4282817935400001</v>
      </c>
      <c r="BL446" s="74">
        <v>28286.990484861199</v>
      </c>
      <c r="BM446" s="73">
        <f t="shared" si="288"/>
        <v>3.6839796310437818E-10</v>
      </c>
      <c r="BN446" s="73">
        <f t="shared" si="289"/>
        <v>3.6837797432279664E-10</v>
      </c>
      <c r="BO446" s="73">
        <f t="shared" si="290"/>
        <v>3.6837797263930615E-10</v>
      </c>
      <c r="BP446" s="73">
        <f t="shared" si="291"/>
        <v>3.6837797263916258E-10</v>
      </c>
      <c r="BR446" s="74">
        <v>3E-11</v>
      </c>
      <c r="BS446" s="74">
        <v>3.8856804492300001</v>
      </c>
      <c r="BT446" s="74">
        <v>156531.300184803</v>
      </c>
      <c r="BU446" s="73">
        <f t="shared" si="292"/>
        <v>3.0491942499908255E-13</v>
      </c>
      <c r="BV446" s="73">
        <f t="shared" si="293"/>
        <v>4.010950053601112E-13</v>
      </c>
      <c r="BW446" s="73">
        <f t="shared" si="294"/>
        <v>4.0110308029640811E-13</v>
      </c>
      <c r="BX446" s="73">
        <f t="shared" si="295"/>
        <v>4.0110308097846816E-13</v>
      </c>
      <c r="BZ446" s="74"/>
      <c r="CA446" s="74"/>
      <c r="CB446" s="74"/>
      <c r="CH446" s="74"/>
      <c r="CI446" s="74"/>
      <c r="CJ446" s="74"/>
      <c r="CP446" s="74"/>
      <c r="CQ446" s="74"/>
      <c r="CR446" s="74"/>
      <c r="CX446" s="74"/>
      <c r="CY446" s="74"/>
      <c r="CZ446" s="74"/>
      <c r="DF446" s="74">
        <v>2.1E-10</v>
      </c>
      <c r="DG446" s="74">
        <v>5.7101849697400002</v>
      </c>
      <c r="DH446" s="74">
        <v>60055.895436487299</v>
      </c>
      <c r="DI446" s="73">
        <f t="shared" si="296"/>
        <v>1.2132396011455357E-10</v>
      </c>
      <c r="DJ446" s="73">
        <f t="shared" si="297"/>
        <v>1.2153471062036952E-10</v>
      </c>
      <c r="DK446" s="73">
        <f t="shared" si="298"/>
        <v>1.2153472830767493E-10</v>
      </c>
      <c r="DL446" s="73">
        <f t="shared" si="299"/>
        <v>1.2153472830917412E-10</v>
      </c>
      <c r="DN446" s="74">
        <v>3.9999999999999998E-11</v>
      </c>
      <c r="DO446" s="74">
        <v>5.3912144245100002</v>
      </c>
      <c r="DP446" s="74">
        <v>52022.027472663598</v>
      </c>
      <c r="DQ446" s="73">
        <f t="shared" si="300"/>
        <v>-2.0108344268406925E-11</v>
      </c>
      <c r="DR446" s="73">
        <f t="shared" si="301"/>
        <v>-2.0071489202277495E-11</v>
      </c>
      <c r="DS446" s="73">
        <f t="shared" si="302"/>
        <v>-2.0071486106892941E-11</v>
      </c>
      <c r="DT446" s="73">
        <f t="shared" si="303"/>
        <v>-2.0071486106633326E-11</v>
      </c>
      <c r="DV446" s="74"/>
      <c r="DW446" s="74"/>
      <c r="DX446" s="74"/>
      <c r="ED446" s="74"/>
      <c r="EE446" s="74"/>
      <c r="EF446" s="74"/>
      <c r="EL446" s="74"/>
      <c r="EM446" s="74"/>
      <c r="EN446" s="74"/>
      <c r="ET446" s="74"/>
      <c r="EU446" s="74"/>
      <c r="EV446" s="74"/>
    </row>
    <row r="447" spans="12:152" s="73" customFormat="1" ht="13.5" x14ac:dyDescent="0.3">
      <c r="L447" s="74"/>
      <c r="N447" s="74">
        <v>1.51E-9</v>
      </c>
      <c r="O447" s="74">
        <v>2.75061488385</v>
      </c>
      <c r="P447" s="74">
        <v>140652.80125408099</v>
      </c>
      <c r="Q447" s="73">
        <f t="shared" si="276"/>
        <v>1.4953846481008526E-9</v>
      </c>
      <c r="R447" s="73">
        <f t="shared" si="277"/>
        <v>1.4959822177070198E-9</v>
      </c>
      <c r="S447" s="73">
        <f t="shared" si="278"/>
        <v>1.495982267358924E-9</v>
      </c>
      <c r="T447" s="73">
        <f t="shared" si="279"/>
        <v>1.4959822673631248E-9</v>
      </c>
      <c r="V447" s="74">
        <v>2.1999999999999999E-10</v>
      </c>
      <c r="W447" s="74">
        <v>9.8474230780000005E-2</v>
      </c>
      <c r="X447" s="74">
        <v>26941.0995233262</v>
      </c>
      <c r="Y447" s="73">
        <f t="shared" si="280"/>
        <v>-1.2041452910446528E-10</v>
      </c>
      <c r="Z447" s="73">
        <f t="shared" si="281"/>
        <v>-1.2051610989304498E-10</v>
      </c>
      <c r="AA447" s="73">
        <f t="shared" si="282"/>
        <v>-1.205161184204333E-10</v>
      </c>
      <c r="AB447" s="73">
        <f t="shared" si="283"/>
        <v>-1.2051611842115519E-10</v>
      </c>
      <c r="AD447" s="74"/>
      <c r="AE447" s="74"/>
      <c r="AF447" s="74"/>
      <c r="AL447" s="74"/>
      <c r="AM447" s="74"/>
      <c r="AN447" s="74"/>
      <c r="AT447" s="74"/>
      <c r="AU447" s="74"/>
      <c r="AV447" s="74"/>
      <c r="BB447" s="74"/>
      <c r="BC447" s="74"/>
      <c r="BD447" s="74"/>
      <c r="BJ447" s="74">
        <v>4.8999999999999996E-10</v>
      </c>
      <c r="BK447" s="74">
        <v>5.3365347840700004</v>
      </c>
      <c r="BL447" s="74">
        <v>99024.136457913904</v>
      </c>
      <c r="BM447" s="73">
        <f t="shared" si="288"/>
        <v>2.2120254736602445E-10</v>
      </c>
      <c r="BN447" s="73">
        <f t="shared" si="289"/>
        <v>2.2031529865894679E-10</v>
      </c>
      <c r="BO447" s="73">
        <f t="shared" si="290"/>
        <v>2.2031522412566492E-10</v>
      </c>
      <c r="BP447" s="73">
        <f t="shared" si="291"/>
        <v>2.2031522411939538E-10</v>
      </c>
      <c r="BR447" s="74">
        <v>3E-11</v>
      </c>
      <c r="BS447" s="74">
        <v>1.5646733905600001</v>
      </c>
      <c r="BT447" s="74">
        <v>183674.70392120801</v>
      </c>
      <c r="BU447" s="73">
        <f t="shared" si="292"/>
        <v>2.8856591403831553E-11</v>
      </c>
      <c r="BV447" s="73">
        <f t="shared" si="293"/>
        <v>2.8887248858594274E-11</v>
      </c>
      <c r="BW447" s="73">
        <f t="shared" si="294"/>
        <v>2.8887251415497956E-11</v>
      </c>
      <c r="BX447" s="73">
        <f t="shared" si="295"/>
        <v>2.8887251415715142E-11</v>
      </c>
      <c r="BZ447" s="74"/>
      <c r="CA447" s="74"/>
      <c r="CB447" s="74"/>
      <c r="CH447" s="74"/>
      <c r="CI447" s="74"/>
      <c r="CJ447" s="74"/>
      <c r="CP447" s="74"/>
      <c r="CQ447" s="74"/>
      <c r="CR447" s="74"/>
      <c r="CX447" s="74"/>
      <c r="CY447" s="74"/>
      <c r="CZ447" s="74"/>
      <c r="DF447" s="74">
        <v>1.8999999999999999E-10</v>
      </c>
      <c r="DG447" s="74">
        <v>0.56236491686000001</v>
      </c>
      <c r="DH447" s="74">
        <v>52125.8096612441</v>
      </c>
      <c r="DI447" s="73">
        <f t="shared" si="296"/>
        <v>9.5245569115068166E-11</v>
      </c>
      <c r="DJ447" s="73">
        <f t="shared" si="297"/>
        <v>9.5069991614320716E-11</v>
      </c>
      <c r="DK447" s="73">
        <f t="shared" si="298"/>
        <v>9.5069976867936318E-11</v>
      </c>
      <c r="DL447" s="73">
        <f t="shared" si="299"/>
        <v>9.5069976866683269E-11</v>
      </c>
      <c r="DN447" s="74">
        <v>3E-11</v>
      </c>
      <c r="DO447" s="74">
        <v>5.3832595694499998</v>
      </c>
      <c r="DP447" s="74">
        <v>172402.03644480801</v>
      </c>
      <c r="DQ447" s="73">
        <f t="shared" si="300"/>
        <v>-2.9911434104581334E-11</v>
      </c>
      <c r="DR447" s="73">
        <f t="shared" si="301"/>
        <v>-2.9919381586296154E-11</v>
      </c>
      <c r="DS447" s="73">
        <f t="shared" si="302"/>
        <v>-2.9919382237921097E-11</v>
      </c>
      <c r="DT447" s="73">
        <f t="shared" si="303"/>
        <v>-2.9919382237976073E-11</v>
      </c>
      <c r="DV447" s="74"/>
      <c r="DW447" s="74"/>
      <c r="DX447" s="74"/>
      <c r="ED447" s="74"/>
      <c r="EE447" s="74"/>
      <c r="EF447" s="74"/>
      <c r="EL447" s="74"/>
      <c r="EM447" s="74"/>
      <c r="EN447" s="74"/>
      <c r="ET447" s="74"/>
      <c r="EU447" s="74"/>
      <c r="EV447" s="74"/>
    </row>
    <row r="448" spans="12:152" s="73" customFormat="1" ht="13.5" x14ac:dyDescent="0.3">
      <c r="L448" s="74"/>
      <c r="N448" s="74">
        <v>1.61E-9</v>
      </c>
      <c r="O448" s="74">
        <v>1.72952408524</v>
      </c>
      <c r="P448" s="74">
        <v>2648.4548254729998</v>
      </c>
      <c r="Q448" s="73">
        <f t="shared" si="276"/>
        <v>1.1634828493795462E-9</v>
      </c>
      <c r="R448" s="73">
        <f t="shared" si="277"/>
        <v>1.1635432143081456E-9</v>
      </c>
      <c r="S448" s="73">
        <f t="shared" si="278"/>
        <v>1.1635432193763651E-9</v>
      </c>
      <c r="T448" s="73">
        <f t="shared" si="279"/>
        <v>1.1635432193767922E-9</v>
      </c>
      <c r="V448" s="74">
        <v>1.8999999999999999E-10</v>
      </c>
      <c r="W448" s="74">
        <v>2.0922410400100002</v>
      </c>
      <c r="X448" s="74">
        <v>86143.798578061498</v>
      </c>
      <c r="Y448" s="73">
        <f t="shared" si="280"/>
        <v>1.8938498991155278E-10</v>
      </c>
      <c r="Z448" s="73">
        <f t="shared" si="281"/>
        <v>1.8941164629332026E-10</v>
      </c>
      <c r="AA448" s="73">
        <f t="shared" si="282"/>
        <v>1.8941164850668728E-10</v>
      </c>
      <c r="AB448" s="73">
        <f t="shared" si="283"/>
        <v>1.8941164850687412E-10</v>
      </c>
      <c r="AD448" s="74"/>
      <c r="AE448" s="74"/>
      <c r="AF448" s="74"/>
      <c r="AL448" s="74"/>
      <c r="AM448" s="74"/>
      <c r="AN448" s="74"/>
      <c r="AT448" s="74"/>
      <c r="AU448" s="74"/>
      <c r="AV448" s="74"/>
      <c r="BB448" s="74"/>
      <c r="BC448" s="74"/>
      <c r="BD448" s="74"/>
      <c r="BJ448" s="74">
        <v>4.0000000000000001E-10</v>
      </c>
      <c r="BK448" s="74">
        <v>5.6348452736499999</v>
      </c>
      <c r="BL448" s="74">
        <v>522.57741809380002</v>
      </c>
      <c r="BM448" s="73">
        <f t="shared" si="288"/>
        <v>5.8693555326764552E-12</v>
      </c>
      <c r="BN448" s="73">
        <f t="shared" si="289"/>
        <v>5.8736364462511282E-12</v>
      </c>
      <c r="BO448" s="73">
        <f t="shared" si="290"/>
        <v>5.8736368056858882E-12</v>
      </c>
      <c r="BP448" s="73">
        <f t="shared" si="291"/>
        <v>5.8736368057157281E-12</v>
      </c>
      <c r="BR448" s="74">
        <v>3E-11</v>
      </c>
      <c r="BS448" s="74">
        <v>2.37223694472</v>
      </c>
      <c r="BT448" s="74">
        <v>11610.551958374201</v>
      </c>
      <c r="BU448" s="73">
        <f t="shared" si="292"/>
        <v>-2.3184196882801681E-11</v>
      </c>
      <c r="BV448" s="73">
        <f t="shared" si="293"/>
        <v>-2.3179668551606784E-11</v>
      </c>
      <c r="BW448" s="73">
        <f t="shared" si="294"/>
        <v>-2.3179668171343452E-11</v>
      </c>
      <c r="BX448" s="73">
        <f t="shared" si="295"/>
        <v>-2.3179668171311519E-11</v>
      </c>
      <c r="BZ448" s="74"/>
      <c r="CA448" s="74"/>
      <c r="CB448" s="74"/>
      <c r="CH448" s="74"/>
      <c r="CI448" s="74"/>
      <c r="CJ448" s="74"/>
      <c r="CP448" s="74"/>
      <c r="CQ448" s="74"/>
      <c r="CR448" s="74"/>
      <c r="CX448" s="74"/>
      <c r="CY448" s="74"/>
      <c r="CZ448" s="74"/>
      <c r="DF448" s="74">
        <v>1.8999999999999999E-10</v>
      </c>
      <c r="DG448" s="74">
        <v>2.8580163329500001</v>
      </c>
      <c r="DH448" s="74">
        <v>60370.081616356903</v>
      </c>
      <c r="DI448" s="73">
        <f t="shared" si="296"/>
        <v>-1.8961021780033919E-10</v>
      </c>
      <c r="DJ448" s="73">
        <f t="shared" si="297"/>
        <v>-1.896251137634164E-10</v>
      </c>
      <c r="DK448" s="73">
        <f t="shared" si="298"/>
        <v>-1.8962511500193889E-10</v>
      </c>
      <c r="DL448" s="73">
        <f t="shared" si="299"/>
        <v>-1.8962511500204469E-10</v>
      </c>
      <c r="DN448" s="74">
        <v>3E-11</v>
      </c>
      <c r="DO448" s="74">
        <v>3.6272594603799999</v>
      </c>
      <c r="DP448" s="74">
        <v>161079.37234650299</v>
      </c>
      <c r="DQ448" s="73">
        <f t="shared" si="300"/>
        <v>2.9232400661932171E-11</v>
      </c>
      <c r="DR448" s="73">
        <f t="shared" si="301"/>
        <v>2.9209995217949411E-11</v>
      </c>
      <c r="DS448" s="73">
        <f t="shared" si="302"/>
        <v>2.9209993323392003E-11</v>
      </c>
      <c r="DT448" s="73">
        <f t="shared" si="303"/>
        <v>2.920999332323027E-11</v>
      </c>
      <c r="DV448" s="74"/>
      <c r="DW448" s="74"/>
      <c r="DX448" s="74"/>
      <c r="ED448" s="74"/>
      <c r="EE448" s="74"/>
      <c r="EF448" s="74"/>
      <c r="EL448" s="74"/>
      <c r="EM448" s="74"/>
      <c r="EN448" s="74"/>
      <c r="ET448" s="74"/>
      <c r="EU448" s="74"/>
      <c r="EV448" s="74"/>
    </row>
    <row r="449" spans="12:152" s="73" customFormat="1" ht="13.5" x14ac:dyDescent="0.3">
      <c r="L449" s="74"/>
      <c r="N449" s="74">
        <v>1.69E-9</v>
      </c>
      <c r="O449" s="74">
        <v>2.6129818354699998</v>
      </c>
      <c r="P449" s="74">
        <v>26086.418668865899</v>
      </c>
      <c r="Q449" s="73">
        <f t="shared" ref="Q449:Q512" si="304">N449*COS(O449+P449*$C$32)</f>
        <v>9.8203209087369088E-10</v>
      </c>
      <c r="R449" s="73">
        <f t="shared" ref="R449:R512" si="305">N449*COS(O449+P449*$C$53)</f>
        <v>9.8129707365138418E-10</v>
      </c>
      <c r="S449" s="73">
        <f t="shared" ref="S449:S512" si="306">N449*COS(O449+P449*$C$74)</f>
        <v>9.8129701192608078E-10</v>
      </c>
      <c r="T449" s="73">
        <f t="shared" ref="T449:T512" si="307">N449*COS(O449+P449*$C$95)</f>
        <v>9.8129701192084059E-10</v>
      </c>
      <c r="V449" s="74">
        <v>1.5999999999999999E-10</v>
      </c>
      <c r="W449" s="74">
        <v>0.43713509764000003</v>
      </c>
      <c r="X449" s="74">
        <v>101.9625182656</v>
      </c>
      <c r="Y449" s="73">
        <f t="shared" ref="Y449:Y512" si="308">V449*COS(W449+X449*$C$32)</f>
        <v>-7.9834296393533835E-11</v>
      </c>
      <c r="Z449" s="73">
        <f t="shared" ref="Z449:Z512" si="309">V449*COS(W449+X449*$C$53)</f>
        <v>-7.98340068169869E-11</v>
      </c>
      <c r="AA449" s="73">
        <f t="shared" ref="AA449:AA512" si="310">V449*COS(W449+X449*$C$74)</f>
        <v>-7.9834006792673413E-11</v>
      </c>
      <c r="AB449" s="73">
        <f t="shared" ref="AB449:AB512" si="311">V449*COS(W449+X449*$C$95)</f>
        <v>-7.983400679267137E-11</v>
      </c>
      <c r="AD449" s="74"/>
      <c r="AE449" s="74"/>
      <c r="AF449" s="74"/>
      <c r="AL449" s="74"/>
      <c r="AM449" s="74"/>
      <c r="AN449" s="74"/>
      <c r="AT449" s="74"/>
      <c r="AU449" s="74"/>
      <c r="AV449" s="74"/>
      <c r="BB449" s="74"/>
      <c r="BC449" s="74"/>
      <c r="BD449" s="74"/>
      <c r="BJ449" s="74">
        <v>3.9E-10</v>
      </c>
      <c r="BK449" s="74">
        <v>3.4041966665599999</v>
      </c>
      <c r="BL449" s="74">
        <v>25551.0986294787</v>
      </c>
      <c r="BM449" s="73">
        <f t="shared" ref="BM449:BM512" si="312">BJ449*COS(BK449+BL449*$C$32)</f>
        <v>-3.2820567379386702E-10</v>
      </c>
      <c r="BN449" s="73">
        <f t="shared" ref="BN449:BN512" si="313">BJ449*COS(BK449+BL449*$C$53)</f>
        <v>-3.2831587943275393E-10</v>
      </c>
      <c r="BO449" s="73">
        <f t="shared" ref="BO449:BO512" si="314">BJ449*COS(BK449+BL449*$C$74)</f>
        <v>-3.2831588868205996E-10</v>
      </c>
      <c r="BP449" s="73">
        <f t="shared" ref="BP449:BP512" si="315">BJ449*COS(BK449+BL449*$C$95)</f>
        <v>-3.2831588868284966E-10</v>
      </c>
      <c r="BR449" s="74">
        <v>3.9999999999999998E-11</v>
      </c>
      <c r="BS449" s="74">
        <v>2.3634945440099999</v>
      </c>
      <c r="BT449" s="74">
        <v>3328.1356562801898</v>
      </c>
      <c r="BU449" s="73">
        <f t="shared" ref="BU449:BU494" si="316">BR449*COS(BS449+BT449*$C$32)</f>
        <v>3.966277599555136E-11</v>
      </c>
      <c r="BV449" s="73">
        <f t="shared" ref="BV449:BV494" si="317">BR449*COS(BS449+BT449*$C$53)</f>
        <v>3.9662422589599985E-11</v>
      </c>
      <c r="BW449" s="73">
        <f t="shared" ref="BW449:BW494" si="318">BR449*COS(BS449+BT449*$C$74)</f>
        <v>3.966242255991955E-11</v>
      </c>
      <c r="BX449" s="73">
        <f t="shared" ref="BX449:BX494" si="319">BR449*COS(BS449+BT449*$C$95)</f>
        <v>3.9662422559917049E-11</v>
      </c>
      <c r="BZ449" s="74"/>
      <c r="CA449" s="74"/>
      <c r="CB449" s="74"/>
      <c r="CH449" s="74"/>
      <c r="CI449" s="74"/>
      <c r="CJ449" s="74"/>
      <c r="CP449" s="74"/>
      <c r="CQ449" s="74"/>
      <c r="CR449" s="74"/>
      <c r="CX449" s="74"/>
      <c r="CY449" s="74"/>
      <c r="CZ449" s="74"/>
      <c r="DF449" s="74">
        <v>2.4E-10</v>
      </c>
      <c r="DG449" s="74">
        <v>3.5065717671200001</v>
      </c>
      <c r="DH449" s="74">
        <v>77844.224780847304</v>
      </c>
      <c r="DI449" s="73">
        <f t="shared" ref="DI449:DI512" si="320">DF449*COS(DG449+DH449*$C$32)</f>
        <v>5.0427178582055842E-11</v>
      </c>
      <c r="DJ449" s="73">
        <f t="shared" ref="DJ449:DJ512" si="321">DF449*COS(DG449+DH449*$C$53)</f>
        <v>5.0052999158322379E-11</v>
      </c>
      <c r="DK449" s="73">
        <f t="shared" ref="DK449:DK512" si="322">DF449*COS(DG449+DH449*$C$74)</f>
        <v>5.0052967736087275E-11</v>
      </c>
      <c r="DL449" s="73">
        <f t="shared" ref="DL449:DL512" si="323">DF449*COS(DG449+DH449*$C$95)</f>
        <v>5.005296773341879E-11</v>
      </c>
      <c r="DN449" s="74">
        <v>3E-11</v>
      </c>
      <c r="DO449" s="74">
        <v>2.1598907189999999E-2</v>
      </c>
      <c r="DP449" s="74">
        <v>130652.81480330801</v>
      </c>
      <c r="DQ449" s="73">
        <f t="shared" ref="DQ449:DQ512" si="324">DN449*COS(DO449+DP449*$C$32)</f>
        <v>-2.2445883557162265E-12</v>
      </c>
      <c r="DR449" s="73">
        <f t="shared" ref="DR449:DR512" si="325">DN449*COS(DO449+DP449*$C$53)</f>
        <v>-2.3246361793011957E-12</v>
      </c>
      <c r="DS449" s="73">
        <f t="shared" ref="DS449:DS512" si="326">DN449*COS(DO449+DP449*$C$74)</f>
        <v>-2.3246428995769421E-12</v>
      </c>
      <c r="DT449" s="73">
        <f t="shared" ref="DT449:DT512" si="327">DN449*COS(DO449+DP449*$C$95)</f>
        <v>-2.3246429001482008E-12</v>
      </c>
      <c r="DV449" s="74"/>
      <c r="DW449" s="74"/>
      <c r="DX449" s="74"/>
      <c r="ED449" s="74"/>
      <c r="EE449" s="74"/>
      <c r="EF449" s="74"/>
      <c r="EL449" s="74"/>
      <c r="EM449" s="74"/>
      <c r="EN449" s="74"/>
      <c r="ET449" s="74"/>
      <c r="EU449" s="74"/>
      <c r="EV449" s="74"/>
    </row>
    <row r="450" spans="12:152" s="73" customFormat="1" ht="13.5" x14ac:dyDescent="0.3">
      <c r="L450" s="74"/>
      <c r="N450" s="74">
        <v>1.6999999999999999E-9</v>
      </c>
      <c r="O450" s="74">
        <v>0.78905798190999998</v>
      </c>
      <c r="P450" s="74">
        <v>72936.233316339698</v>
      </c>
      <c r="Q450" s="73">
        <f t="shared" si="304"/>
        <v>-8.732989481700199E-10</v>
      </c>
      <c r="R450" s="73">
        <f t="shared" si="305"/>
        <v>-8.7547686297066876E-10</v>
      </c>
      <c r="S450" s="73">
        <f t="shared" si="306"/>
        <v>-8.7547704575093879E-10</v>
      </c>
      <c r="T450" s="73">
        <f t="shared" si="307"/>
        <v>-8.7547704576618031E-10</v>
      </c>
      <c r="V450" s="74">
        <v>1.5999999999999999E-10</v>
      </c>
      <c r="W450" s="74">
        <v>4.2721917579899999</v>
      </c>
      <c r="X450" s="74">
        <v>24176.703658357001</v>
      </c>
      <c r="Y450" s="73">
        <f t="shared" si="308"/>
        <v>7.1574193390153567E-11</v>
      </c>
      <c r="Z450" s="73">
        <f t="shared" si="309"/>
        <v>7.1645045126991943E-11</v>
      </c>
      <c r="AA450" s="73">
        <f t="shared" si="310"/>
        <v>7.1645051075114629E-11</v>
      </c>
      <c r="AB450" s="73">
        <f t="shared" si="311"/>
        <v>7.1645051075618821E-11</v>
      </c>
      <c r="AD450" s="74"/>
      <c r="AE450" s="74"/>
      <c r="AF450" s="74"/>
      <c r="AL450" s="74"/>
      <c r="AM450" s="74"/>
      <c r="AN450" s="74"/>
      <c r="AT450" s="74"/>
      <c r="AU450" s="74"/>
      <c r="AV450" s="74"/>
      <c r="BB450" s="74"/>
      <c r="BC450" s="74"/>
      <c r="BD450" s="74"/>
      <c r="BJ450" s="74">
        <v>3.6E-10</v>
      </c>
      <c r="BK450" s="74">
        <v>5.9492500719699999</v>
      </c>
      <c r="BL450" s="74">
        <v>145204.75475113999</v>
      </c>
      <c r="BM450" s="73">
        <f t="shared" si="312"/>
        <v>-1.0680452255303884E-10</v>
      </c>
      <c r="BN450" s="73">
        <f t="shared" si="313"/>
        <v>-1.0578158550869258E-10</v>
      </c>
      <c r="BO450" s="73">
        <f t="shared" si="314"/>
        <v>-1.057814995813609E-10</v>
      </c>
      <c r="BP450" s="73">
        <f t="shared" si="315"/>
        <v>-1.0578149957416272E-10</v>
      </c>
      <c r="BR450" s="74">
        <v>3E-11</v>
      </c>
      <c r="BS450" s="74">
        <v>2.2101580494199999</v>
      </c>
      <c r="BT450" s="74">
        <v>130866.113898746</v>
      </c>
      <c r="BU450" s="73">
        <f t="shared" si="316"/>
        <v>-1.9444080207393052E-11</v>
      </c>
      <c r="BV450" s="73">
        <f t="shared" si="317"/>
        <v>-1.9505246032733238E-11</v>
      </c>
      <c r="BW450" s="73">
        <f t="shared" si="318"/>
        <v>-1.9505251162458041E-11</v>
      </c>
      <c r="BX450" s="73">
        <f t="shared" si="319"/>
        <v>-1.9505251162893383E-11</v>
      </c>
      <c r="BZ450" s="74"/>
      <c r="CA450" s="74"/>
      <c r="CB450" s="74"/>
      <c r="CH450" s="74"/>
      <c r="CI450" s="74"/>
      <c r="CJ450" s="74"/>
      <c r="CP450" s="74"/>
      <c r="CQ450" s="74"/>
      <c r="CR450" s="74"/>
      <c r="CX450" s="74"/>
      <c r="CY450" s="74"/>
      <c r="CZ450" s="74"/>
      <c r="DF450" s="74">
        <v>2.0000000000000001E-10</v>
      </c>
      <c r="DG450" s="74">
        <v>0.53533403977000005</v>
      </c>
      <c r="DH450" s="74">
        <v>26941.0995233262</v>
      </c>
      <c r="DI450" s="73">
        <f t="shared" si="320"/>
        <v>-2.8368261993542265E-11</v>
      </c>
      <c r="DJ450" s="73">
        <f t="shared" si="321"/>
        <v>-2.8477503434628118E-11</v>
      </c>
      <c r="DK450" s="73">
        <f t="shared" si="322"/>
        <v>-2.8477512606396995E-11</v>
      </c>
      <c r="DL450" s="73">
        <f t="shared" si="323"/>
        <v>-2.847751260717344E-11</v>
      </c>
      <c r="DN450" s="74">
        <v>3E-11</v>
      </c>
      <c r="DO450" s="74">
        <v>5.2605277297499997</v>
      </c>
      <c r="DP450" s="74">
        <v>55516.4187098482</v>
      </c>
      <c r="DQ450" s="73">
        <f t="shared" si="324"/>
        <v>-1.7011295378246978E-11</v>
      </c>
      <c r="DR450" s="73">
        <f t="shared" si="325"/>
        <v>-1.6983186212945225E-11</v>
      </c>
      <c r="DS450" s="73">
        <f t="shared" si="326"/>
        <v>-1.6983183851921554E-11</v>
      </c>
      <c r="DT450" s="73">
        <f t="shared" si="327"/>
        <v>-1.6983183851721938E-11</v>
      </c>
      <c r="DV450" s="74"/>
      <c r="DW450" s="74"/>
      <c r="DX450" s="74"/>
      <c r="ED450" s="74"/>
      <c r="EE450" s="74"/>
      <c r="EF450" s="74"/>
      <c r="EL450" s="74"/>
      <c r="EM450" s="74"/>
      <c r="EN450" s="74"/>
      <c r="ET450" s="74"/>
      <c r="EU450" s="74"/>
      <c r="EV450" s="74"/>
    </row>
    <row r="451" spans="12:152" s="73" customFormat="1" ht="13.5" x14ac:dyDescent="0.3">
      <c r="L451" s="74"/>
      <c r="N451" s="74">
        <v>1.7700000000000001E-9</v>
      </c>
      <c r="O451" s="74">
        <v>5.0600956229499996</v>
      </c>
      <c r="P451" s="74">
        <v>77844.224780847304</v>
      </c>
      <c r="Q451" s="73">
        <f t="shared" si="304"/>
        <v>1.7366535792243976E-9</v>
      </c>
      <c r="R451" s="73">
        <f t="shared" si="305"/>
        <v>1.7371965894428778E-9</v>
      </c>
      <c r="S451" s="73">
        <f t="shared" si="306"/>
        <v>1.7371966348497484E-9</v>
      </c>
      <c r="T451" s="73">
        <f t="shared" si="307"/>
        <v>1.7371966348536045E-9</v>
      </c>
      <c r="V451" s="74">
        <v>1.8E-10</v>
      </c>
      <c r="W451" s="74">
        <v>5.2404000537900002</v>
      </c>
      <c r="X451" s="74">
        <v>68241.872144623107</v>
      </c>
      <c r="Y451" s="73">
        <f t="shared" si="308"/>
        <v>1.3818994611310903E-11</v>
      </c>
      <c r="Z451" s="73">
        <f t="shared" si="309"/>
        <v>1.4069830054402393E-11</v>
      </c>
      <c r="AA451" s="73">
        <f t="shared" si="310"/>
        <v>1.4069851113926257E-11</v>
      </c>
      <c r="AB451" s="73">
        <f t="shared" si="311"/>
        <v>1.4069851115680743E-11</v>
      </c>
      <c r="AD451" s="74"/>
      <c r="AE451" s="74"/>
      <c r="AF451" s="74"/>
      <c r="AL451" s="74"/>
      <c r="AM451" s="74"/>
      <c r="AN451" s="74"/>
      <c r="AT451" s="74"/>
      <c r="AU451" s="74"/>
      <c r="AV451" s="74"/>
      <c r="BB451" s="74"/>
      <c r="BC451" s="74"/>
      <c r="BD451" s="74"/>
      <c r="BJ451" s="74">
        <v>3.7999999999999998E-10</v>
      </c>
      <c r="BK451" s="74">
        <v>2.0774009518800001</v>
      </c>
      <c r="BL451" s="74">
        <v>153084.843904479</v>
      </c>
      <c r="BM451" s="73">
        <f t="shared" si="312"/>
        <v>3.6022382318883702E-10</v>
      </c>
      <c r="BN451" s="73">
        <f t="shared" si="313"/>
        <v>3.606014170626059E-10</v>
      </c>
      <c r="BO451" s="73">
        <f t="shared" si="314"/>
        <v>3.6060144861738045E-10</v>
      </c>
      <c r="BP451" s="73">
        <f t="shared" si="315"/>
        <v>3.6060144862005126E-10</v>
      </c>
      <c r="BR451" s="74">
        <v>3E-11</v>
      </c>
      <c r="BS451" s="74">
        <v>1.0011138528400001</v>
      </c>
      <c r="BT451" s="74">
        <v>12546.481939083</v>
      </c>
      <c r="BU451" s="73">
        <f t="shared" si="316"/>
        <v>-2.5155545259628611E-11</v>
      </c>
      <c r="BV451" s="73">
        <f t="shared" si="317"/>
        <v>-2.5159745031912426E-11</v>
      </c>
      <c r="BW451" s="73">
        <f t="shared" si="318"/>
        <v>-2.5159745384463837E-11</v>
      </c>
      <c r="BX451" s="73">
        <f t="shared" si="319"/>
        <v>-2.5159745384493558E-11</v>
      </c>
      <c r="BZ451" s="74"/>
      <c r="CA451" s="74"/>
      <c r="CB451" s="74"/>
      <c r="CH451" s="74"/>
      <c r="CI451" s="74"/>
      <c r="CJ451" s="74"/>
      <c r="CP451" s="74"/>
      <c r="CQ451" s="74"/>
      <c r="CR451" s="74"/>
      <c r="CX451" s="74"/>
      <c r="CY451" s="74"/>
      <c r="CZ451" s="74"/>
      <c r="DF451" s="74">
        <v>1.8999999999999999E-10</v>
      </c>
      <c r="DG451" s="74">
        <v>6.2521410346300001</v>
      </c>
      <c r="DH451" s="74">
        <v>25973.504034660698</v>
      </c>
      <c r="DI451" s="73">
        <f t="shared" si="320"/>
        <v>1.247567248939113E-10</v>
      </c>
      <c r="DJ451" s="73">
        <f t="shared" si="321"/>
        <v>1.2483294296445362E-10</v>
      </c>
      <c r="DK451" s="73">
        <f t="shared" si="322"/>
        <v>1.2483294936238699E-10</v>
      </c>
      <c r="DL451" s="73">
        <f t="shared" si="323"/>
        <v>1.2483294936292437E-10</v>
      </c>
      <c r="DN451" s="74">
        <v>3E-11</v>
      </c>
      <c r="DO451" s="74">
        <v>1.45533607551</v>
      </c>
      <c r="DP451" s="74">
        <v>77101.234720314693</v>
      </c>
      <c r="DQ451" s="73">
        <f t="shared" si="324"/>
        <v>-2.9209614227963053E-11</v>
      </c>
      <c r="DR451" s="73">
        <f t="shared" si="325"/>
        <v>-2.9220380932136484E-11</v>
      </c>
      <c r="DS451" s="73">
        <f t="shared" si="326"/>
        <v>-2.9220381833071441E-11</v>
      </c>
      <c r="DT451" s="73">
        <f t="shared" si="327"/>
        <v>-2.9220381833148692E-11</v>
      </c>
      <c r="DV451" s="74"/>
      <c r="DW451" s="74"/>
      <c r="DX451" s="74"/>
      <c r="ED451" s="74"/>
      <c r="EE451" s="74"/>
      <c r="EF451" s="74"/>
      <c r="EL451" s="74"/>
      <c r="EM451" s="74"/>
      <c r="EN451" s="74"/>
      <c r="ET451" s="74"/>
      <c r="EU451" s="74"/>
      <c r="EV451" s="74"/>
    </row>
    <row r="452" spans="12:152" s="73" customFormat="1" ht="13.5" x14ac:dyDescent="0.3">
      <c r="L452" s="74"/>
      <c r="N452" s="74">
        <v>1.4200000000000001E-9</v>
      </c>
      <c r="O452" s="74">
        <v>2.6198402084199999</v>
      </c>
      <c r="P452" s="74">
        <v>24292.644697853098</v>
      </c>
      <c r="Q452" s="73">
        <f t="shared" si="304"/>
        <v>3.2792529768740306E-10</v>
      </c>
      <c r="R452" s="73">
        <f t="shared" si="305"/>
        <v>3.286126974306321E-10</v>
      </c>
      <c r="S452" s="73">
        <f t="shared" si="306"/>
        <v>3.2861275514269035E-10</v>
      </c>
      <c r="T452" s="73">
        <f t="shared" si="307"/>
        <v>3.2861275514755898E-10</v>
      </c>
      <c r="V452" s="74">
        <v>2.0000000000000001E-10</v>
      </c>
      <c r="W452" s="74">
        <v>5.09682447452</v>
      </c>
      <c r="X452" s="74">
        <v>60055.895436487299</v>
      </c>
      <c r="Y452" s="73">
        <f t="shared" si="308"/>
        <v>1.8845153745813608E-10</v>
      </c>
      <c r="Z452" s="73">
        <f t="shared" si="309"/>
        <v>1.8853378188468352E-10</v>
      </c>
      <c r="AA452" s="73">
        <f t="shared" si="310"/>
        <v>1.885337887781103E-10</v>
      </c>
      <c r="AB452" s="73">
        <f t="shared" si="311"/>
        <v>1.8853378877869455E-10</v>
      </c>
      <c r="AD452" s="74"/>
      <c r="AE452" s="74"/>
      <c r="AF452" s="74"/>
      <c r="AL452" s="74"/>
      <c r="AM452" s="74"/>
      <c r="AN452" s="74"/>
      <c r="AT452" s="74"/>
      <c r="AU452" s="74"/>
      <c r="AV452" s="74"/>
      <c r="BB452" s="74"/>
      <c r="BC452" s="74"/>
      <c r="BD452" s="74"/>
      <c r="BJ452" s="74">
        <v>3.9E-10</v>
      </c>
      <c r="BK452" s="74">
        <v>3.2002187814699998</v>
      </c>
      <c r="BL452" s="74">
        <v>163766.09444104499</v>
      </c>
      <c r="BM452" s="73">
        <f t="shared" si="312"/>
        <v>2.1118404242027321E-10</v>
      </c>
      <c r="BN452" s="73">
        <f t="shared" si="313"/>
        <v>2.1008308239875795E-10</v>
      </c>
      <c r="BO452" s="73">
        <f t="shared" si="314"/>
        <v>2.1008298986048187E-10</v>
      </c>
      <c r="BP452" s="73">
        <f t="shared" si="315"/>
        <v>2.1008298985271196E-10</v>
      </c>
      <c r="BR452" s="74">
        <v>3E-11</v>
      </c>
      <c r="BS452" s="74">
        <v>5.0473699241299999</v>
      </c>
      <c r="BT452" s="74">
        <v>167850.082947749</v>
      </c>
      <c r="BU452" s="73">
        <f t="shared" si="316"/>
        <v>-1.0679210364102528E-11</v>
      </c>
      <c r="BV452" s="73">
        <f t="shared" si="317"/>
        <v>-1.0775528385759027E-11</v>
      </c>
      <c r="BW452" s="73">
        <f t="shared" si="318"/>
        <v>-1.0775536467482253E-11</v>
      </c>
      <c r="BX452" s="73">
        <f t="shared" si="319"/>
        <v>-1.077553646815705E-11</v>
      </c>
      <c r="BZ452" s="74"/>
      <c r="CA452" s="74"/>
      <c r="CB452" s="74"/>
      <c r="CH452" s="74"/>
      <c r="CI452" s="74"/>
      <c r="CJ452" s="74"/>
      <c r="CP452" s="74"/>
      <c r="CQ452" s="74"/>
      <c r="CR452" s="74"/>
      <c r="CX452" s="74"/>
      <c r="CY452" s="74"/>
      <c r="CZ452" s="74"/>
      <c r="DF452" s="74">
        <v>2.1999999999999999E-10</v>
      </c>
      <c r="DG452" s="74">
        <v>5.1314522659200001</v>
      </c>
      <c r="DH452" s="74">
        <v>104347.73123093801</v>
      </c>
      <c r="DI452" s="73">
        <f t="shared" si="320"/>
        <v>-2.0778759545623387E-10</v>
      </c>
      <c r="DJ452" s="73">
        <f t="shared" si="321"/>
        <v>-2.0794160007722781E-10</v>
      </c>
      <c r="DK452" s="73">
        <f t="shared" si="322"/>
        <v>-2.0794161296789056E-10</v>
      </c>
      <c r="DL452" s="73">
        <f t="shared" si="323"/>
        <v>-2.0794161296898489E-10</v>
      </c>
      <c r="DN452" s="74">
        <v>3E-11</v>
      </c>
      <c r="DO452" s="74">
        <v>2.4562158204600002</v>
      </c>
      <c r="DP452" s="74">
        <v>207643.84320240401</v>
      </c>
      <c r="DQ452" s="73">
        <f t="shared" si="324"/>
        <v>1.8286982028012774E-11</v>
      </c>
      <c r="DR452" s="73">
        <f t="shared" si="325"/>
        <v>1.8387960569748179E-11</v>
      </c>
      <c r="DS452" s="73">
        <f t="shared" si="326"/>
        <v>1.8387969034176939E-11</v>
      </c>
      <c r="DT452" s="73">
        <f t="shared" si="327"/>
        <v>1.8387969034888379E-11</v>
      </c>
      <c r="DV452" s="74"/>
      <c r="DW452" s="74"/>
      <c r="DX452" s="74"/>
      <c r="ED452" s="74"/>
      <c r="EE452" s="74"/>
      <c r="EF452" s="74"/>
      <c r="EL452" s="74"/>
      <c r="EM452" s="74"/>
      <c r="EN452" s="74"/>
      <c r="ET452" s="74"/>
      <c r="EU452" s="74"/>
      <c r="EV452" s="74"/>
    </row>
    <row r="453" spans="12:152" s="73" customFormat="1" ht="13.5" x14ac:dyDescent="0.3">
      <c r="L453" s="74"/>
      <c r="N453" s="74">
        <v>1.5E-9</v>
      </c>
      <c r="O453" s="74">
        <v>4.9312420108900001</v>
      </c>
      <c r="P453" s="74">
        <v>28286.990484861199</v>
      </c>
      <c r="Q453" s="73">
        <f t="shared" si="304"/>
        <v>1.246301949706442E-9</v>
      </c>
      <c r="R453" s="73">
        <f t="shared" si="305"/>
        <v>1.245818134118547E-9</v>
      </c>
      <c r="S453" s="73">
        <f t="shared" si="306"/>
        <v>1.2458180934788461E-9</v>
      </c>
      <c r="T453" s="73">
        <f t="shared" si="307"/>
        <v>1.2458180934753792E-9</v>
      </c>
      <c r="V453" s="74">
        <v>1.5999999999999999E-10</v>
      </c>
      <c r="W453" s="74">
        <v>4.0859090054199996</v>
      </c>
      <c r="X453" s="74">
        <v>147423.511855327</v>
      </c>
      <c r="Y453" s="73">
        <f t="shared" si="308"/>
        <v>-1.3237023078487472E-11</v>
      </c>
      <c r="Z453" s="73">
        <f t="shared" si="309"/>
        <v>-1.3718430622932257E-11</v>
      </c>
      <c r="AA453" s="73">
        <f t="shared" si="310"/>
        <v>-1.3718471037674182E-11</v>
      </c>
      <c r="AB453" s="73">
        <f t="shared" si="311"/>
        <v>-1.371847104108129E-11</v>
      </c>
      <c r="AD453" s="74"/>
      <c r="AE453" s="74"/>
      <c r="AF453" s="74"/>
      <c r="AL453" s="74"/>
      <c r="AM453" s="74"/>
      <c r="AN453" s="74"/>
      <c r="AT453" s="74"/>
      <c r="AU453" s="74"/>
      <c r="AV453" s="74"/>
      <c r="BB453" s="74"/>
      <c r="BC453" s="74"/>
      <c r="BD453" s="74"/>
      <c r="BJ453" s="74">
        <v>3.7000000000000001E-10</v>
      </c>
      <c r="BK453" s="74">
        <v>5.2265908994299997</v>
      </c>
      <c r="BL453" s="74">
        <v>52595.290927023503</v>
      </c>
      <c r="BM453" s="73">
        <f t="shared" si="312"/>
        <v>9.0898613504591571E-11</v>
      </c>
      <c r="BN453" s="73">
        <f t="shared" si="313"/>
        <v>9.0512191027979653E-11</v>
      </c>
      <c r="BO453" s="73">
        <f t="shared" si="314"/>
        <v>9.0512158578761522E-11</v>
      </c>
      <c r="BP453" s="73">
        <f t="shared" si="315"/>
        <v>9.0512158576028853E-11</v>
      </c>
      <c r="BR453" s="74">
        <v>3.9999999999999998E-11</v>
      </c>
      <c r="BS453" s="74">
        <v>2.7422480445800002</v>
      </c>
      <c r="BT453" s="74">
        <v>133882.09065283599</v>
      </c>
      <c r="BU453" s="73">
        <f t="shared" si="316"/>
        <v>-3.9724433501064908E-11</v>
      </c>
      <c r="BV453" s="73">
        <f t="shared" si="317"/>
        <v>-3.9737137116803103E-11</v>
      </c>
      <c r="BW453" s="73">
        <f t="shared" si="318"/>
        <v>-3.9737138170878718E-11</v>
      </c>
      <c r="BX453" s="73">
        <f t="shared" si="319"/>
        <v>-3.9737138170968241E-11</v>
      </c>
      <c r="BZ453" s="74"/>
      <c r="CA453" s="74"/>
      <c r="CB453" s="74"/>
      <c r="CH453" s="74"/>
      <c r="CI453" s="74"/>
      <c r="CJ453" s="74"/>
      <c r="CP453" s="74"/>
      <c r="CQ453" s="74"/>
      <c r="CR453" s="74"/>
      <c r="CX453" s="74"/>
      <c r="CY453" s="74"/>
      <c r="CZ453" s="74"/>
      <c r="DF453" s="74">
        <v>2.1E-10</v>
      </c>
      <c r="DG453" s="74">
        <v>4.1340782361899997</v>
      </c>
      <c r="DH453" s="74">
        <v>103299.344183108</v>
      </c>
      <c r="DI453" s="73">
        <f t="shared" si="320"/>
        <v>-8.4025016488375471E-11</v>
      </c>
      <c r="DJ453" s="73">
        <f t="shared" si="321"/>
        <v>-8.4432025034242976E-11</v>
      </c>
      <c r="DK453" s="73">
        <f t="shared" si="322"/>
        <v>-8.4432059191654729E-11</v>
      </c>
      <c r="DL453" s="73">
        <f t="shared" si="323"/>
        <v>-8.4432059194540194E-11</v>
      </c>
      <c r="DN453" s="74">
        <v>3E-11</v>
      </c>
      <c r="DO453" s="74">
        <v>3.0426475637800001</v>
      </c>
      <c r="DP453" s="74">
        <v>74923.096998022695</v>
      </c>
      <c r="DQ453" s="73">
        <f t="shared" si="324"/>
        <v>1.6264544851055161E-11</v>
      </c>
      <c r="DR453" s="73">
        <f t="shared" si="325"/>
        <v>1.6303209920481305E-11</v>
      </c>
      <c r="DS453" s="73">
        <f t="shared" si="326"/>
        <v>1.6303213165267615E-11</v>
      </c>
      <c r="DT453" s="73">
        <f t="shared" si="327"/>
        <v>1.6303213165542465E-11</v>
      </c>
      <c r="DV453" s="74"/>
      <c r="DW453" s="74"/>
      <c r="DX453" s="74"/>
      <c r="ED453" s="74"/>
      <c r="EE453" s="74"/>
      <c r="EF453" s="74"/>
      <c r="EL453" s="74"/>
      <c r="EM453" s="74"/>
      <c r="EN453" s="74"/>
      <c r="ET453" s="74"/>
      <c r="EU453" s="74"/>
      <c r="EV453" s="74"/>
    </row>
    <row r="454" spans="12:152" s="73" customFormat="1" ht="13.5" x14ac:dyDescent="0.3">
      <c r="L454" s="74"/>
      <c r="N454" s="74">
        <v>1.75E-9</v>
      </c>
      <c r="O454" s="74">
        <v>5.7946812094100002</v>
      </c>
      <c r="P454" s="74">
        <v>39743.763632750597</v>
      </c>
      <c r="Q454" s="73">
        <f t="shared" si="304"/>
        <v>-9.4692342675974189E-10</v>
      </c>
      <c r="R454" s="73">
        <f t="shared" si="305"/>
        <v>-9.4812110622012479E-10</v>
      </c>
      <c r="S454" s="73">
        <f t="shared" si="306"/>
        <v>-9.4812120675342161E-10</v>
      </c>
      <c r="T454" s="73">
        <f t="shared" si="307"/>
        <v>-9.4812120676195004E-10</v>
      </c>
      <c r="V454" s="74">
        <v>1.8E-10</v>
      </c>
      <c r="W454" s="74">
        <v>2.1291386219800001</v>
      </c>
      <c r="X454" s="74">
        <v>106570.36967048301</v>
      </c>
      <c r="Y454" s="73">
        <f t="shared" si="308"/>
        <v>7.7577425581775304E-11</v>
      </c>
      <c r="Z454" s="73">
        <f t="shared" si="309"/>
        <v>7.7222704648043009E-11</v>
      </c>
      <c r="AA454" s="73">
        <f t="shared" si="310"/>
        <v>7.7222674849489103E-11</v>
      </c>
      <c r="AB454" s="73">
        <f t="shared" si="311"/>
        <v>7.7222674846975172E-11</v>
      </c>
      <c r="AD454" s="74"/>
      <c r="AE454" s="74"/>
      <c r="AF454" s="74"/>
      <c r="AL454" s="74"/>
      <c r="AM454" s="74"/>
      <c r="AN454" s="74"/>
      <c r="AT454" s="74"/>
      <c r="AU454" s="74"/>
      <c r="AV454" s="74"/>
      <c r="BB454" s="74"/>
      <c r="BC454" s="74"/>
      <c r="BD454" s="74"/>
      <c r="BJ454" s="74">
        <v>4.2E-10</v>
      </c>
      <c r="BK454" s="74">
        <v>4.9062589785700004</v>
      </c>
      <c r="BL454" s="74">
        <v>25771.5112719176</v>
      </c>
      <c r="BM454" s="73">
        <f t="shared" si="312"/>
        <v>-3.3923307690231055E-10</v>
      </c>
      <c r="BN454" s="73">
        <f t="shared" si="313"/>
        <v>-3.3910231723332553E-10</v>
      </c>
      <c r="BO454" s="73">
        <f t="shared" si="314"/>
        <v>-3.3910230625052429E-10</v>
      </c>
      <c r="BP454" s="73">
        <f t="shared" si="315"/>
        <v>-3.3910230624959459E-10</v>
      </c>
      <c r="BR454" s="74">
        <v>3E-11</v>
      </c>
      <c r="BS454" s="74">
        <v>6.0412441978100002</v>
      </c>
      <c r="BT454" s="74">
        <v>16066.065861474801</v>
      </c>
      <c r="BU454" s="73">
        <f t="shared" si="316"/>
        <v>-2.9961343673520045E-11</v>
      </c>
      <c r="BV454" s="73">
        <f t="shared" si="317"/>
        <v>-2.9960841062426642E-11</v>
      </c>
      <c r="BW454" s="73">
        <f t="shared" si="318"/>
        <v>-2.9960841020090136E-11</v>
      </c>
      <c r="BX454" s="73">
        <f t="shared" si="319"/>
        <v>-2.9960841020086569E-11</v>
      </c>
      <c r="BZ454" s="74"/>
      <c r="CA454" s="74"/>
      <c r="CB454" s="74"/>
      <c r="CH454" s="74"/>
      <c r="CI454" s="74"/>
      <c r="CJ454" s="74"/>
      <c r="CP454" s="74"/>
      <c r="CQ454" s="74"/>
      <c r="CR454" s="74"/>
      <c r="CX454" s="74"/>
      <c r="CY454" s="74"/>
      <c r="CZ454" s="74"/>
      <c r="DF454" s="74">
        <v>1.8999999999999999E-10</v>
      </c>
      <c r="DG454" s="74">
        <v>0.33492578966999997</v>
      </c>
      <c r="DH454" s="74">
        <v>102018.416173424</v>
      </c>
      <c r="DI454" s="73">
        <f t="shared" si="320"/>
        <v>2.2225214796532227E-11</v>
      </c>
      <c r="DJ454" s="73">
        <f t="shared" si="321"/>
        <v>2.183087903889497E-11</v>
      </c>
      <c r="DK454" s="73">
        <f t="shared" si="322"/>
        <v>2.1830845925641366E-11</v>
      </c>
      <c r="DL454" s="73">
        <f t="shared" si="323"/>
        <v>2.1830845922851896E-11</v>
      </c>
      <c r="DN454" s="74">
        <v>3E-11</v>
      </c>
      <c r="DO454" s="74">
        <v>3.2779753035899999</v>
      </c>
      <c r="DP454" s="74">
        <v>27669.8624898571</v>
      </c>
      <c r="DQ454" s="73">
        <f t="shared" si="324"/>
        <v>2.8663241076283832E-11</v>
      </c>
      <c r="DR454" s="73">
        <f t="shared" si="325"/>
        <v>2.8668255149303342E-11</v>
      </c>
      <c r="DS454" s="73">
        <f t="shared" si="326"/>
        <v>2.8668255569908685E-11</v>
      </c>
      <c r="DT454" s="73">
        <f t="shared" si="327"/>
        <v>2.8668255569944361E-11</v>
      </c>
      <c r="DV454" s="74"/>
      <c r="DW454" s="74"/>
      <c r="DX454" s="74"/>
      <c r="ED454" s="74"/>
      <c r="EE454" s="74"/>
      <c r="EF454" s="74"/>
      <c r="EL454" s="74"/>
      <c r="EM454" s="74"/>
      <c r="EN454" s="74"/>
      <c r="ET454" s="74"/>
      <c r="EU454" s="74"/>
      <c r="EV454" s="74"/>
    </row>
    <row r="455" spans="12:152" s="73" customFormat="1" ht="13.5" x14ac:dyDescent="0.3">
      <c r="L455" s="74"/>
      <c r="N455" s="74">
        <v>1.63E-9</v>
      </c>
      <c r="O455" s="74">
        <v>3.3703205576199999</v>
      </c>
      <c r="P455" s="74">
        <v>76571.543755220104</v>
      </c>
      <c r="Q455" s="73">
        <f t="shared" si="304"/>
        <v>-1.6051155402948178E-9</v>
      </c>
      <c r="R455" s="73">
        <f t="shared" si="305"/>
        <v>-1.6046685776857264E-9</v>
      </c>
      <c r="S455" s="73">
        <f t="shared" si="306"/>
        <v>-1.6046685399921074E-9</v>
      </c>
      <c r="T455" s="73">
        <f t="shared" si="307"/>
        <v>-1.6046685399889182E-9</v>
      </c>
      <c r="V455" s="74">
        <v>1.5999999999999999E-10</v>
      </c>
      <c r="W455" s="74">
        <v>1.0066838714999999</v>
      </c>
      <c r="X455" s="74">
        <v>25138.7275326044</v>
      </c>
      <c r="Y455" s="73">
        <f t="shared" si="308"/>
        <v>9.9429837794380991E-11</v>
      </c>
      <c r="Z455" s="73">
        <f t="shared" si="309"/>
        <v>9.9494368517440595E-11</v>
      </c>
      <c r="AA455" s="73">
        <f t="shared" si="310"/>
        <v>9.9494373934463684E-11</v>
      </c>
      <c r="AB455" s="73">
        <f t="shared" si="311"/>
        <v>9.9494373934919525E-11</v>
      </c>
      <c r="AD455" s="74"/>
      <c r="AE455" s="74"/>
      <c r="AF455" s="74"/>
      <c r="AL455" s="74"/>
      <c r="AM455" s="74"/>
      <c r="AN455" s="74"/>
      <c r="AT455" s="74"/>
      <c r="AU455" s="74"/>
      <c r="AV455" s="74"/>
      <c r="BB455" s="74"/>
      <c r="BC455" s="74"/>
      <c r="BD455" s="74"/>
      <c r="BJ455" s="74">
        <v>4.0999999999999998E-10</v>
      </c>
      <c r="BK455" s="74">
        <v>2.99128318097</v>
      </c>
      <c r="BL455" s="74">
        <v>26190.995915792701</v>
      </c>
      <c r="BM455" s="73">
        <f t="shared" si="312"/>
        <v>1.7637614659321002E-10</v>
      </c>
      <c r="BN455" s="73">
        <f t="shared" si="313"/>
        <v>1.7657467188371787E-10</v>
      </c>
      <c r="BO455" s="73">
        <f t="shared" si="314"/>
        <v>1.7657468855015455E-10</v>
      </c>
      <c r="BP455" s="73">
        <f t="shared" si="315"/>
        <v>1.7657468855156378E-10</v>
      </c>
      <c r="BR455" s="74">
        <v>3E-11</v>
      </c>
      <c r="BS455" s="74">
        <v>2.0039051134400001</v>
      </c>
      <c r="BT455" s="74">
        <v>25984.8103673556</v>
      </c>
      <c r="BU455" s="73">
        <f t="shared" si="316"/>
        <v>-2.992957867345569E-11</v>
      </c>
      <c r="BV455" s="73">
        <f t="shared" si="317"/>
        <v>-2.9928481070294412E-11</v>
      </c>
      <c r="BW455" s="73">
        <f t="shared" si="318"/>
        <v>-2.9928480977781492E-11</v>
      </c>
      <c r="BX455" s="73">
        <f t="shared" si="319"/>
        <v>-2.9928480977773608E-11</v>
      </c>
      <c r="BZ455" s="74"/>
      <c r="CA455" s="74"/>
      <c r="CB455" s="74"/>
      <c r="CH455" s="74"/>
      <c r="CI455" s="74"/>
      <c r="CJ455" s="74"/>
      <c r="CP455" s="74"/>
      <c r="CQ455" s="74"/>
      <c r="CR455" s="74"/>
      <c r="CX455" s="74"/>
      <c r="CY455" s="74"/>
      <c r="CZ455" s="74"/>
      <c r="DF455" s="74">
        <v>1.8999999999999999E-10</v>
      </c>
      <c r="DG455" s="74">
        <v>5.6714821019799997</v>
      </c>
      <c r="DH455" s="74">
        <v>54509.002676020398</v>
      </c>
      <c r="DI455" s="73">
        <f t="shared" si="320"/>
        <v>6.6840248142319849E-11</v>
      </c>
      <c r="DJ455" s="73">
        <f t="shared" si="321"/>
        <v>6.6641639651026502E-11</v>
      </c>
      <c r="DK455" s="73">
        <f t="shared" si="322"/>
        <v>6.6641622971974683E-11</v>
      </c>
      <c r="DL455" s="73">
        <f t="shared" si="323"/>
        <v>6.6641622970558718E-11</v>
      </c>
      <c r="DN455" s="74">
        <v>3.9999999999999998E-11</v>
      </c>
      <c r="DO455" s="74">
        <v>6.2079518177099997</v>
      </c>
      <c r="DP455" s="74">
        <v>3340.6124266997999</v>
      </c>
      <c r="DQ455" s="73">
        <f t="shared" si="324"/>
        <v>-2.8560913005070029E-11</v>
      </c>
      <c r="DR455" s="73">
        <f t="shared" si="325"/>
        <v>-2.8562829102283701E-11</v>
      </c>
      <c r="DS455" s="73">
        <f t="shared" si="326"/>
        <v>-2.8562829263157444E-11</v>
      </c>
      <c r="DT455" s="73">
        <f t="shared" si="327"/>
        <v>-2.8562829263171177E-11</v>
      </c>
      <c r="DV455" s="74"/>
      <c r="DW455" s="74"/>
      <c r="DX455" s="74"/>
      <c r="ED455" s="74"/>
      <c r="EE455" s="74"/>
      <c r="EF455" s="74"/>
      <c r="EL455" s="74"/>
      <c r="EM455" s="74"/>
      <c r="EN455" s="74"/>
      <c r="ET455" s="74"/>
      <c r="EU455" s="74"/>
      <c r="EV455" s="74"/>
    </row>
    <row r="456" spans="12:152" s="73" customFormat="1" ht="13.5" x14ac:dyDescent="0.3">
      <c r="L456" s="74"/>
      <c r="N456" s="74">
        <v>1.5E-9</v>
      </c>
      <c r="O456" s="74">
        <v>1.7996785098800001</v>
      </c>
      <c r="P456" s="74">
        <v>3.9321532631</v>
      </c>
      <c r="Q456" s="73">
        <f t="shared" si="304"/>
        <v>-4.3287631435696006E-10</v>
      </c>
      <c r="R456" s="73">
        <f t="shared" si="305"/>
        <v>-4.3287619868915974E-10</v>
      </c>
      <c r="S456" s="73">
        <f t="shared" si="306"/>
        <v>-4.3287619867944796E-10</v>
      </c>
      <c r="T456" s="73">
        <f t="shared" si="307"/>
        <v>-4.3287619867944708E-10</v>
      </c>
      <c r="V456" s="74">
        <v>1.5999999999999999E-10</v>
      </c>
      <c r="W456" s="74">
        <v>5.7641950441800001</v>
      </c>
      <c r="X456" s="74">
        <v>14.227094001599999</v>
      </c>
      <c r="Y456" s="73">
        <f t="shared" si="308"/>
        <v>1.5341406721286906E-10</v>
      </c>
      <c r="Z456" s="73">
        <f t="shared" si="309"/>
        <v>1.5341405397381587E-10</v>
      </c>
      <c r="AA456" s="73">
        <f t="shared" si="310"/>
        <v>1.5341405397270427E-10</v>
      </c>
      <c r="AB456" s="73">
        <f t="shared" si="311"/>
        <v>1.5341405397270419E-10</v>
      </c>
      <c r="AD456" s="74"/>
      <c r="AE456" s="74"/>
      <c r="AF456" s="74"/>
      <c r="AL456" s="74"/>
      <c r="AM456" s="74"/>
      <c r="AN456" s="74"/>
      <c r="AT456" s="74"/>
      <c r="AU456" s="74"/>
      <c r="AV456" s="74"/>
      <c r="BB456" s="74"/>
      <c r="BC456" s="74"/>
      <c r="BD456" s="74"/>
      <c r="BJ456" s="74">
        <v>4.3999999999999998E-10</v>
      </c>
      <c r="BK456" s="74">
        <v>1.1168523182700001</v>
      </c>
      <c r="BL456" s="74">
        <v>26404.295011230799</v>
      </c>
      <c r="BM456" s="73">
        <f t="shared" si="312"/>
        <v>-4.007582725205413E-10</v>
      </c>
      <c r="BN456" s="73">
        <f t="shared" si="313"/>
        <v>-4.0065998104872445E-10</v>
      </c>
      <c r="BO456" s="73">
        <f t="shared" si="314"/>
        <v>-4.0065997279105112E-10</v>
      </c>
      <c r="BP456" s="73">
        <f t="shared" si="315"/>
        <v>-4.0065997279034817E-10</v>
      </c>
      <c r="BR456" s="74">
        <v>3E-11</v>
      </c>
      <c r="BS456" s="74">
        <v>3.5845123152</v>
      </c>
      <c r="BT456" s="74">
        <v>19406.6782881746</v>
      </c>
      <c r="BU456" s="73">
        <f t="shared" si="316"/>
        <v>-2.5739400226497402E-12</v>
      </c>
      <c r="BV456" s="73">
        <f t="shared" si="317"/>
        <v>-2.5858204822464013E-12</v>
      </c>
      <c r="BW456" s="73">
        <f t="shared" si="318"/>
        <v>-2.5858214797374827E-12</v>
      </c>
      <c r="BX456" s="73">
        <f t="shared" si="319"/>
        <v>-2.5858214798207315E-12</v>
      </c>
      <c r="BZ456" s="74"/>
      <c r="CA456" s="74"/>
      <c r="CB456" s="74"/>
      <c r="CH456" s="74"/>
      <c r="CI456" s="74"/>
      <c r="CJ456" s="74"/>
      <c r="CP456" s="74"/>
      <c r="CQ456" s="74"/>
      <c r="CR456" s="74"/>
      <c r="CX456" s="74"/>
      <c r="CY456" s="74"/>
      <c r="CZ456" s="74"/>
      <c r="DF456" s="74">
        <v>1.8E-10</v>
      </c>
      <c r="DG456" s="74">
        <v>1.90051892916</v>
      </c>
      <c r="DH456" s="74">
        <v>52325.369480282898</v>
      </c>
      <c r="DI456" s="73">
        <f t="shared" si="320"/>
        <v>-1.6634047638164411E-10</v>
      </c>
      <c r="DJ456" s="73">
        <f t="shared" si="321"/>
        <v>-1.6641409557628863E-10</v>
      </c>
      <c r="DK456" s="73">
        <f t="shared" si="322"/>
        <v>-1.6641410174947938E-10</v>
      </c>
      <c r="DL456" s="73">
        <f t="shared" si="323"/>
        <v>-1.6641410175000973E-10</v>
      </c>
      <c r="DN456" s="74">
        <v>3E-11</v>
      </c>
      <c r="DO456" s="74">
        <v>2.86818821459</v>
      </c>
      <c r="DP456" s="74">
        <v>79330.204901912497</v>
      </c>
      <c r="DQ456" s="73">
        <f t="shared" si="324"/>
        <v>-2.9678659161741465E-11</v>
      </c>
      <c r="DR456" s="73">
        <f t="shared" si="325"/>
        <v>-2.9685735452704165E-11</v>
      </c>
      <c r="DS456" s="73">
        <f t="shared" si="326"/>
        <v>-2.9685736043552982E-11</v>
      </c>
      <c r="DT456" s="73">
        <f t="shared" si="327"/>
        <v>-2.9685736043603208E-11</v>
      </c>
      <c r="DV456" s="74"/>
      <c r="DW456" s="74"/>
      <c r="DX456" s="74"/>
      <c r="ED456" s="74"/>
      <c r="EE456" s="74"/>
      <c r="EF456" s="74"/>
      <c r="EL456" s="74"/>
      <c r="EM456" s="74"/>
      <c r="EN456" s="74"/>
      <c r="ET456" s="74"/>
      <c r="EU456" s="74"/>
      <c r="EV456" s="74"/>
    </row>
    <row r="457" spans="12:152" s="73" customFormat="1" ht="13.5" x14ac:dyDescent="0.3">
      <c r="L457" s="74"/>
      <c r="N457" s="74">
        <v>1.5900000000000001E-9</v>
      </c>
      <c r="O457" s="74">
        <v>4.9036016347000002</v>
      </c>
      <c r="P457" s="74">
        <v>104355.493901654</v>
      </c>
      <c r="Q457" s="73">
        <f t="shared" si="304"/>
        <v>-1.5470387444779597E-9</v>
      </c>
      <c r="R457" s="73">
        <f t="shared" si="305"/>
        <v>-1.5478198788039198E-9</v>
      </c>
      <c r="S457" s="73">
        <f t="shared" si="306"/>
        <v>-1.547819944092689E-9</v>
      </c>
      <c r="T457" s="73">
        <f t="shared" si="307"/>
        <v>-1.5478199440982313E-9</v>
      </c>
      <c r="V457" s="74">
        <v>2.1E-10</v>
      </c>
      <c r="W457" s="74">
        <v>6.1651198709099999</v>
      </c>
      <c r="X457" s="74">
        <v>52169.1777242483</v>
      </c>
      <c r="Y457" s="73">
        <f t="shared" si="308"/>
        <v>1.0959258189287619E-10</v>
      </c>
      <c r="Z457" s="73">
        <f t="shared" si="309"/>
        <v>1.0940110793904529E-10</v>
      </c>
      <c r="AA457" s="73">
        <f t="shared" si="310"/>
        <v>1.09401091857269E-10</v>
      </c>
      <c r="AB457" s="73">
        <f t="shared" si="311"/>
        <v>1.0940109185590363E-10</v>
      </c>
      <c r="AD457" s="74"/>
      <c r="AE457" s="74"/>
      <c r="AF457" s="74"/>
      <c r="AL457" s="74"/>
      <c r="AM457" s="74"/>
      <c r="AN457" s="74"/>
      <c r="AT457" s="74"/>
      <c r="AU457" s="74"/>
      <c r="AV457" s="74"/>
      <c r="BB457" s="74"/>
      <c r="BC457" s="74"/>
      <c r="BD457" s="74"/>
      <c r="BJ457" s="74">
        <v>4.5E-10</v>
      </c>
      <c r="BK457" s="74">
        <v>4.61987657347</v>
      </c>
      <c r="BL457" s="74">
        <v>132658.272812057</v>
      </c>
      <c r="BM457" s="73">
        <f t="shared" si="312"/>
        <v>-2.5530764643517679E-10</v>
      </c>
      <c r="BN457" s="73">
        <f t="shared" si="313"/>
        <v>-2.5631356651921928E-10</v>
      </c>
      <c r="BO457" s="73">
        <f t="shared" si="314"/>
        <v>-2.5631365089899777E-10</v>
      </c>
      <c r="BP457" s="73">
        <f t="shared" si="315"/>
        <v>-2.5631365090623022E-10</v>
      </c>
      <c r="BR457" s="74">
        <v>3E-11</v>
      </c>
      <c r="BS457" s="74">
        <v>5.5886559158300004</v>
      </c>
      <c r="BT457" s="74">
        <v>52381.991831585503</v>
      </c>
      <c r="BU457" s="73">
        <f t="shared" si="316"/>
        <v>-8.5063518553615447E-12</v>
      </c>
      <c r="BV457" s="73">
        <f t="shared" si="317"/>
        <v>-8.4754812828662478E-12</v>
      </c>
      <c r="BW457" s="73">
        <f t="shared" si="318"/>
        <v>-8.4754786904996095E-12</v>
      </c>
      <c r="BX457" s="73">
        <f t="shared" si="319"/>
        <v>-8.4754786902804083E-12</v>
      </c>
      <c r="BZ457" s="74"/>
      <c r="CA457" s="74"/>
      <c r="CB457" s="74"/>
      <c r="CH457" s="74"/>
      <c r="CI457" s="74"/>
      <c r="CJ457" s="74"/>
      <c r="CP457" s="74"/>
      <c r="CQ457" s="74"/>
      <c r="CR457" s="74"/>
      <c r="CX457" s="74"/>
      <c r="CY457" s="74"/>
      <c r="CZ457" s="74"/>
      <c r="DF457" s="74">
        <v>1.8999999999999999E-10</v>
      </c>
      <c r="DG457" s="74">
        <v>4.2736475189699998</v>
      </c>
      <c r="DH457" s="74">
        <v>122444.98726584599</v>
      </c>
      <c r="DI457" s="73">
        <f t="shared" si="320"/>
        <v>6.1247827488468622E-11</v>
      </c>
      <c r="DJ457" s="73">
        <f t="shared" si="321"/>
        <v>6.1698702459394248E-11</v>
      </c>
      <c r="DK457" s="73">
        <f t="shared" si="322"/>
        <v>6.169874029948657E-11</v>
      </c>
      <c r="DL457" s="73">
        <f t="shared" si="323"/>
        <v>6.16987403027145E-11</v>
      </c>
      <c r="DN457" s="74">
        <v>3E-11</v>
      </c>
      <c r="DO457" s="74">
        <v>5.4224545315799997</v>
      </c>
      <c r="DP457" s="74">
        <v>36109.740421673603</v>
      </c>
      <c r="DQ457" s="73">
        <f t="shared" si="324"/>
        <v>8.2080207374907217E-12</v>
      </c>
      <c r="DR457" s="73">
        <f t="shared" si="325"/>
        <v>8.229359875497667E-12</v>
      </c>
      <c r="DS457" s="73">
        <f t="shared" si="326"/>
        <v>8.2293616669872122E-12</v>
      </c>
      <c r="DT457" s="73">
        <f t="shared" si="327"/>
        <v>8.2293616671380806E-12</v>
      </c>
      <c r="DV457" s="74"/>
      <c r="DW457" s="74"/>
      <c r="DX457" s="74"/>
      <c r="ED457" s="74"/>
      <c r="EE457" s="74"/>
      <c r="EF457" s="74"/>
      <c r="EL457" s="74"/>
      <c r="EM457" s="74"/>
      <c r="EN457" s="74"/>
      <c r="ET457" s="74"/>
      <c r="EU457" s="74"/>
      <c r="EV457" s="74"/>
    </row>
    <row r="458" spans="12:152" s="73" customFormat="1" ht="13.5" x14ac:dyDescent="0.3">
      <c r="L458" s="74"/>
      <c r="N458" s="74">
        <v>1.49E-9</v>
      </c>
      <c r="O458" s="74">
        <v>4.2024234425799998</v>
      </c>
      <c r="P458" s="74">
        <v>52492.1981528049</v>
      </c>
      <c r="Q458" s="73">
        <f t="shared" si="304"/>
        <v>-9.4983701381569816E-10</v>
      </c>
      <c r="R458" s="73">
        <f t="shared" si="305"/>
        <v>-9.4860219499828088E-10</v>
      </c>
      <c r="S458" s="73">
        <f t="shared" si="306"/>
        <v>-9.4860209127431311E-10</v>
      </c>
      <c r="T458" s="73">
        <f t="shared" si="307"/>
        <v>-9.4860209126556112E-10</v>
      </c>
      <c r="V458" s="74">
        <v>1.5999999999999999E-10</v>
      </c>
      <c r="W458" s="74">
        <v>0.82798074393999999</v>
      </c>
      <c r="X458" s="74">
        <v>96357.0841242725</v>
      </c>
      <c r="Y458" s="73">
        <f t="shared" si="308"/>
        <v>3.714247727370458E-11</v>
      </c>
      <c r="Z458" s="73">
        <f t="shared" si="309"/>
        <v>3.7449552428826111E-11</v>
      </c>
      <c r="AA458" s="73">
        <f t="shared" si="310"/>
        <v>3.7449578205360718E-11</v>
      </c>
      <c r="AB458" s="73">
        <f t="shared" si="311"/>
        <v>3.7449578207553612E-11</v>
      </c>
      <c r="AD458" s="74"/>
      <c r="AE458" s="74"/>
      <c r="AF458" s="74"/>
      <c r="AL458" s="74"/>
      <c r="AM458" s="74"/>
      <c r="AN458" s="74"/>
      <c r="AT458" s="74"/>
      <c r="AU458" s="74"/>
      <c r="AV458" s="74"/>
      <c r="BB458" s="74"/>
      <c r="BC458" s="74"/>
      <c r="BD458" s="74"/>
      <c r="BJ458" s="74">
        <v>3.7000000000000001E-10</v>
      </c>
      <c r="BK458" s="74">
        <v>0.21788276252</v>
      </c>
      <c r="BL458" s="74">
        <v>166740.70439565601</v>
      </c>
      <c r="BM458" s="73">
        <f t="shared" si="312"/>
        <v>3.475562844253998E-10</v>
      </c>
      <c r="BN458" s="73">
        <f t="shared" si="313"/>
        <v>3.4798765743582538E-10</v>
      </c>
      <c r="BO458" s="73">
        <f t="shared" si="314"/>
        <v>3.4798769348445268E-10</v>
      </c>
      <c r="BP458" s="73">
        <f t="shared" si="315"/>
        <v>3.479876934874827E-10</v>
      </c>
      <c r="BR458" s="74">
        <v>3E-11</v>
      </c>
      <c r="BS458" s="74">
        <v>5.4983986003099998</v>
      </c>
      <c r="BT458" s="74">
        <v>78786.286842816306</v>
      </c>
      <c r="BU458" s="73">
        <f t="shared" si="316"/>
        <v>-2.9239590782389386E-11</v>
      </c>
      <c r="BV458" s="73">
        <f t="shared" si="317"/>
        <v>-2.9250383318496128E-11</v>
      </c>
      <c r="BW458" s="73">
        <f t="shared" si="318"/>
        <v>-2.9250384221462039E-11</v>
      </c>
      <c r="BX458" s="73">
        <f t="shared" si="319"/>
        <v>-2.9250384221539322E-11</v>
      </c>
      <c r="BZ458" s="74"/>
      <c r="CA458" s="74"/>
      <c r="CB458" s="74"/>
      <c r="CH458" s="74"/>
      <c r="CI458" s="74"/>
      <c r="CJ458" s="74"/>
      <c r="CP458" s="74"/>
      <c r="CQ458" s="74"/>
      <c r="CR458" s="74"/>
      <c r="CX458" s="74"/>
      <c r="CY458" s="74"/>
      <c r="CZ458" s="74"/>
      <c r="DF458" s="74">
        <v>1.8E-10</v>
      </c>
      <c r="DG458" s="74">
        <v>2.4567588895700001</v>
      </c>
      <c r="DH458" s="74">
        <v>104358.726113297</v>
      </c>
      <c r="DI458" s="73">
        <f t="shared" si="320"/>
        <v>1.0022857251144775E-10</v>
      </c>
      <c r="DJ458" s="73">
        <f t="shared" si="321"/>
        <v>1.0054792454829753E-10</v>
      </c>
      <c r="DK458" s="73">
        <f t="shared" si="322"/>
        <v>1.0054795134245236E-10</v>
      </c>
      <c r="DL458" s="73">
        <f t="shared" si="323"/>
        <v>1.0054795134472679E-10</v>
      </c>
      <c r="DN458" s="74">
        <v>3E-11</v>
      </c>
      <c r="DO458" s="74">
        <v>1.1123801800199999</v>
      </c>
      <c r="DP458" s="74">
        <v>2125.8774073792001</v>
      </c>
      <c r="DQ458" s="73">
        <f t="shared" si="324"/>
        <v>-1.4056716046629026E-11</v>
      </c>
      <c r="DR458" s="73">
        <f t="shared" si="325"/>
        <v>-1.4057870033255545E-11</v>
      </c>
      <c r="DS458" s="73">
        <f t="shared" si="326"/>
        <v>-1.4057870130145573E-11</v>
      </c>
      <c r="DT458" s="73">
        <f t="shared" si="327"/>
        <v>-1.4057870130153859E-11</v>
      </c>
      <c r="DV458" s="74"/>
      <c r="DW458" s="74"/>
      <c r="DX458" s="74"/>
      <c r="ED458" s="74"/>
      <c r="EE458" s="74"/>
      <c r="EF458" s="74"/>
      <c r="EL458" s="74"/>
      <c r="EM458" s="74"/>
      <c r="EN458" s="74"/>
      <c r="ET458" s="74"/>
      <c r="EU458" s="74"/>
      <c r="EV458" s="74"/>
    </row>
    <row r="459" spans="12:152" s="73" customFormat="1" ht="13.5" x14ac:dyDescent="0.3">
      <c r="L459" s="74"/>
      <c r="N459" s="74">
        <v>1.4599999999999999E-9</v>
      </c>
      <c r="O459" s="74">
        <v>1.31203861446</v>
      </c>
      <c r="P459" s="74">
        <v>26198.1094627936</v>
      </c>
      <c r="Q459" s="73">
        <f t="shared" si="304"/>
        <v>1.3224203893850081E-9</v>
      </c>
      <c r="R459" s="73">
        <f t="shared" si="305"/>
        <v>1.3220882044447479E-9</v>
      </c>
      <c r="S459" s="73">
        <f t="shared" si="306"/>
        <v>1.3220881765378435E-9</v>
      </c>
      <c r="T459" s="73">
        <f t="shared" si="307"/>
        <v>1.3220881765354844E-9</v>
      </c>
      <c r="V459" s="74">
        <v>1.5999999999999999E-10</v>
      </c>
      <c r="W459" s="74">
        <v>3.7539909325699998</v>
      </c>
      <c r="X459" s="74">
        <v>159.30173479219999</v>
      </c>
      <c r="Y459" s="73">
        <f t="shared" si="308"/>
        <v>1.5972939747433582E-10</v>
      </c>
      <c r="Z459" s="73">
        <f t="shared" si="309"/>
        <v>1.5972942782290136E-10</v>
      </c>
      <c r="AA459" s="73">
        <f t="shared" si="310"/>
        <v>1.5972942782544941E-10</v>
      </c>
      <c r="AB459" s="73">
        <f t="shared" si="311"/>
        <v>1.5972942782544962E-10</v>
      </c>
      <c r="AD459" s="74"/>
      <c r="AE459" s="74"/>
      <c r="AF459" s="74"/>
      <c r="AL459" s="74"/>
      <c r="AM459" s="74"/>
      <c r="AN459" s="74"/>
      <c r="AT459" s="74"/>
      <c r="AU459" s="74"/>
      <c r="AV459" s="74"/>
      <c r="BB459" s="74"/>
      <c r="BC459" s="74"/>
      <c r="BD459" s="74"/>
      <c r="BJ459" s="74">
        <v>3.4000000000000001E-10</v>
      </c>
      <c r="BK459" s="74">
        <v>1.9422298006200001</v>
      </c>
      <c r="BL459" s="74">
        <v>203041.89308344101</v>
      </c>
      <c r="BM459" s="73">
        <f t="shared" si="312"/>
        <v>1.6765941134020723E-10</v>
      </c>
      <c r="BN459" s="73">
        <f t="shared" si="313"/>
        <v>1.6888805192861484E-10</v>
      </c>
      <c r="BO459" s="73">
        <f t="shared" si="314"/>
        <v>1.6888815496536729E-10</v>
      </c>
      <c r="BP459" s="73">
        <f t="shared" si="315"/>
        <v>1.6888815497408965E-10</v>
      </c>
      <c r="BR459" s="74">
        <v>3E-11</v>
      </c>
      <c r="BS459" s="74">
        <v>2.3525187780999999</v>
      </c>
      <c r="BT459" s="74">
        <v>50483.640613645999</v>
      </c>
      <c r="BU459" s="73">
        <f t="shared" si="316"/>
        <v>2.1013954793677101E-11</v>
      </c>
      <c r="BV459" s="73">
        <f t="shared" si="317"/>
        <v>2.0991804865411354E-11</v>
      </c>
      <c r="BW459" s="73">
        <f t="shared" si="318"/>
        <v>2.0991803004715663E-11</v>
      </c>
      <c r="BX459" s="73">
        <f t="shared" si="319"/>
        <v>2.0991803004559724E-11</v>
      </c>
      <c r="BZ459" s="74"/>
      <c r="CA459" s="74"/>
      <c r="CB459" s="74"/>
      <c r="CH459" s="74"/>
      <c r="CI459" s="74"/>
      <c r="CJ459" s="74"/>
      <c r="CP459" s="74"/>
      <c r="CQ459" s="74"/>
      <c r="CR459" s="74"/>
      <c r="CX459" s="74"/>
      <c r="CY459" s="74"/>
      <c r="CZ459" s="74"/>
      <c r="DF459" s="74">
        <v>1.8E-10</v>
      </c>
      <c r="DG459" s="74">
        <v>1.05990359493</v>
      </c>
      <c r="DH459" s="74">
        <v>27780.0688110765</v>
      </c>
      <c r="DI459" s="73">
        <f t="shared" si="320"/>
        <v>1.785166960807456E-10</v>
      </c>
      <c r="DJ459" s="73">
        <f t="shared" si="321"/>
        <v>1.785035459189812E-10</v>
      </c>
      <c r="DK459" s="73">
        <f t="shared" si="322"/>
        <v>1.7850354481244029E-10</v>
      </c>
      <c r="DL459" s="73">
        <f t="shared" si="323"/>
        <v>1.7850354481234679E-10</v>
      </c>
      <c r="DN459" s="74">
        <v>3E-11</v>
      </c>
      <c r="DO459" s="74">
        <v>4.7032574930099997</v>
      </c>
      <c r="DP459" s="74">
        <v>52595.290927023503</v>
      </c>
      <c r="DQ459" s="73">
        <f t="shared" si="324"/>
        <v>-8.1498901816639862E-12</v>
      </c>
      <c r="DR459" s="73">
        <f t="shared" si="325"/>
        <v>-8.1809877780038339E-12</v>
      </c>
      <c r="DS459" s="73">
        <f t="shared" si="326"/>
        <v>-8.1809903886219571E-12</v>
      </c>
      <c r="DT459" s="73">
        <f t="shared" si="327"/>
        <v>-8.1809903888418062E-12</v>
      </c>
      <c r="DV459" s="74"/>
      <c r="DW459" s="74"/>
      <c r="DX459" s="74"/>
      <c r="ED459" s="74"/>
      <c r="EE459" s="74"/>
      <c r="EF459" s="74"/>
      <c r="EL459" s="74"/>
      <c r="EM459" s="74"/>
      <c r="EN459" s="74"/>
      <c r="ET459" s="74"/>
      <c r="EU459" s="74"/>
      <c r="EV459" s="74"/>
    </row>
    <row r="460" spans="12:152" s="73" customFormat="1" ht="13.5" x14ac:dyDescent="0.3">
      <c r="L460" s="74"/>
      <c r="N460" s="74">
        <v>1.62E-9</v>
      </c>
      <c r="O460" s="74">
        <v>2.2564025389500002</v>
      </c>
      <c r="P460" s="74">
        <v>55516.4187098482</v>
      </c>
      <c r="Q460" s="73">
        <f t="shared" si="304"/>
        <v>1.0927998988993282E-9</v>
      </c>
      <c r="R460" s="73">
        <f t="shared" si="305"/>
        <v>1.0914393437082503E-9</v>
      </c>
      <c r="S460" s="73">
        <f t="shared" si="306"/>
        <v>1.0914392294140666E-9</v>
      </c>
      <c r="T460" s="73">
        <f t="shared" si="307"/>
        <v>1.0914392294044035E-9</v>
      </c>
      <c r="V460" s="74">
        <v>1.7000000000000001E-10</v>
      </c>
      <c r="W460" s="74">
        <v>4.9569824854600002</v>
      </c>
      <c r="X460" s="74">
        <v>52225.802905052602</v>
      </c>
      <c r="Y460" s="73">
        <f t="shared" si="308"/>
        <v>4.3802898392192791E-11</v>
      </c>
      <c r="Z460" s="73">
        <f t="shared" si="309"/>
        <v>4.362716629692615E-11</v>
      </c>
      <c r="AA460" s="73">
        <f t="shared" si="310"/>
        <v>4.3627151540007497E-11</v>
      </c>
      <c r="AB460" s="73">
        <f t="shared" si="311"/>
        <v>4.3627151538755967E-11</v>
      </c>
      <c r="AD460" s="74"/>
      <c r="AE460" s="74"/>
      <c r="AF460" s="74"/>
      <c r="AL460" s="74"/>
      <c r="AM460" s="74"/>
      <c r="AN460" s="74"/>
      <c r="AT460" s="74"/>
      <c r="AU460" s="74"/>
      <c r="AV460" s="74"/>
      <c r="BB460" s="74"/>
      <c r="BC460" s="74"/>
      <c r="BD460" s="74"/>
      <c r="BJ460" s="74">
        <v>4.5E-10</v>
      </c>
      <c r="BK460" s="74">
        <v>3.16157322891</v>
      </c>
      <c r="BL460" s="74">
        <v>104197.83375581101</v>
      </c>
      <c r="BM460" s="73">
        <f t="shared" si="312"/>
        <v>2.6969393183834409E-10</v>
      </c>
      <c r="BN460" s="73">
        <f t="shared" si="313"/>
        <v>2.6892452348768878E-10</v>
      </c>
      <c r="BO460" s="73">
        <f t="shared" si="314"/>
        <v>2.6892445883519353E-10</v>
      </c>
      <c r="BP460" s="73">
        <f t="shared" si="315"/>
        <v>2.6892445882969701E-10</v>
      </c>
      <c r="BR460" s="74">
        <v>3E-11</v>
      </c>
      <c r="BS460" s="74">
        <v>2.2363854587300001</v>
      </c>
      <c r="BT460" s="74">
        <v>417406.45026518701</v>
      </c>
      <c r="BU460" s="73">
        <f t="shared" si="316"/>
        <v>-1.6454225835337057E-11</v>
      </c>
      <c r="BV460" s="73">
        <f t="shared" si="317"/>
        <v>-1.6239167121107401E-11</v>
      </c>
      <c r="BW460" s="73">
        <f t="shared" si="318"/>
        <v>-1.6239149014285665E-11</v>
      </c>
      <c r="BX460" s="73">
        <f t="shared" si="319"/>
        <v>-1.6239149012748563E-11</v>
      </c>
      <c r="BZ460" s="74"/>
      <c r="CA460" s="74"/>
      <c r="CB460" s="74"/>
      <c r="CH460" s="74"/>
      <c r="CI460" s="74"/>
      <c r="CJ460" s="74"/>
      <c r="CP460" s="74"/>
      <c r="CQ460" s="74"/>
      <c r="CR460" s="74"/>
      <c r="CX460" s="74"/>
      <c r="CY460" s="74"/>
      <c r="CZ460" s="74"/>
      <c r="DF460" s="74">
        <v>1.8E-10</v>
      </c>
      <c r="DG460" s="74">
        <v>1.43297513339</v>
      </c>
      <c r="DH460" s="74">
        <v>53242.3017603384</v>
      </c>
      <c r="DI460" s="73">
        <f t="shared" si="320"/>
        <v>1.1319589954730554E-10</v>
      </c>
      <c r="DJ460" s="73">
        <f t="shared" si="321"/>
        <v>1.1304321279693011E-10</v>
      </c>
      <c r="DK460" s="73">
        <f t="shared" si="322"/>
        <v>1.1304319997140195E-10</v>
      </c>
      <c r="DL460" s="73">
        <f t="shared" si="323"/>
        <v>1.1304319997030316E-10</v>
      </c>
      <c r="DN460" s="74">
        <v>3E-11</v>
      </c>
      <c r="DO460" s="74">
        <v>4.1429063948099998</v>
      </c>
      <c r="DP460" s="74">
        <v>25446.489579835201</v>
      </c>
      <c r="DQ460" s="73">
        <f t="shared" si="324"/>
        <v>-2.7750749047659992E-11</v>
      </c>
      <c r="DR460" s="73">
        <f t="shared" si="325"/>
        <v>-2.7744805117040316E-11</v>
      </c>
      <c r="DS460" s="73">
        <f t="shared" si="326"/>
        <v>-2.7744804617659324E-11</v>
      </c>
      <c r="DT460" s="73">
        <f t="shared" si="327"/>
        <v>-2.7744804617617164E-11</v>
      </c>
      <c r="DV460" s="74"/>
      <c r="DW460" s="74"/>
      <c r="DX460" s="74"/>
      <c r="ED460" s="74"/>
      <c r="EE460" s="74"/>
      <c r="EF460" s="74"/>
      <c r="EL460" s="74"/>
      <c r="EM460" s="74"/>
      <c r="EN460" s="74"/>
      <c r="ET460" s="74"/>
      <c r="EU460" s="74"/>
      <c r="EV460" s="74"/>
    </row>
    <row r="461" spans="12:152" s="73" customFormat="1" ht="13.5" x14ac:dyDescent="0.3">
      <c r="L461" s="74"/>
      <c r="N461" s="74">
        <v>1.7800000000000001E-9</v>
      </c>
      <c r="O461" s="74">
        <v>1.8120507022500001</v>
      </c>
      <c r="P461" s="74">
        <v>26395.460762543698</v>
      </c>
      <c r="Q461" s="73">
        <f t="shared" si="304"/>
        <v>-1.7658511381728382E-9</v>
      </c>
      <c r="R461" s="73">
        <f t="shared" si="305"/>
        <v>-1.7659719741717001E-9</v>
      </c>
      <c r="S461" s="73">
        <f t="shared" si="306"/>
        <v>-1.7659719842956581E-9</v>
      </c>
      <c r="T461" s="73">
        <f t="shared" si="307"/>
        <v>-1.76597198429652E-9</v>
      </c>
      <c r="V461" s="74">
        <v>1.7000000000000001E-10</v>
      </c>
      <c r="W461" s="74">
        <v>6.11461465994</v>
      </c>
      <c r="X461" s="74">
        <v>26198.1094627936</v>
      </c>
      <c r="Y461" s="73">
        <f t="shared" si="308"/>
        <v>-5.7880774613186111E-11</v>
      </c>
      <c r="Z461" s="73">
        <f t="shared" si="309"/>
        <v>-5.7966536484250263E-11</v>
      </c>
      <c r="AA461" s="73">
        <f t="shared" si="310"/>
        <v>-5.7966543684290444E-11</v>
      </c>
      <c r="AB461" s="73">
        <f t="shared" si="311"/>
        <v>-5.7966543684899087E-11</v>
      </c>
      <c r="AD461" s="74"/>
      <c r="AE461" s="74"/>
      <c r="AF461" s="74"/>
      <c r="AL461" s="74"/>
      <c r="AM461" s="74"/>
      <c r="AN461" s="74"/>
      <c r="AT461" s="74"/>
      <c r="AU461" s="74"/>
      <c r="AV461" s="74"/>
      <c r="BB461" s="74"/>
      <c r="BC461" s="74"/>
      <c r="BD461" s="74"/>
      <c r="BJ461" s="74">
        <v>4.6000000000000001E-10</v>
      </c>
      <c r="BK461" s="74">
        <v>4.4637282628100001</v>
      </c>
      <c r="BL461" s="74">
        <v>316.39186965660002</v>
      </c>
      <c r="BM461" s="73">
        <f t="shared" si="312"/>
        <v>-4.5275192747816204E-10</v>
      </c>
      <c r="BN461" s="73">
        <f t="shared" si="313"/>
        <v>-4.5275245455963276E-10</v>
      </c>
      <c r="BO461" s="73">
        <f t="shared" si="314"/>
        <v>-4.5275245460388687E-10</v>
      </c>
      <c r="BP461" s="73">
        <f t="shared" si="315"/>
        <v>-4.5275245460389059E-10</v>
      </c>
      <c r="BR461" s="74">
        <v>3E-11</v>
      </c>
      <c r="BS461" s="74">
        <v>0.89820153238</v>
      </c>
      <c r="BT461" s="74">
        <v>182188.72380014299</v>
      </c>
      <c r="BU461" s="73">
        <f t="shared" si="316"/>
        <v>2.4621826190388706E-11</v>
      </c>
      <c r="BV461" s="73">
        <f t="shared" si="317"/>
        <v>2.4685612581058851E-11</v>
      </c>
      <c r="BW461" s="73">
        <f t="shared" si="318"/>
        <v>2.4685617922271157E-11</v>
      </c>
      <c r="BX461" s="73">
        <f t="shared" si="319"/>
        <v>2.4685617922728543E-11</v>
      </c>
      <c r="BZ461" s="74"/>
      <c r="CA461" s="74"/>
      <c r="CB461" s="74"/>
      <c r="CH461" s="74"/>
      <c r="CI461" s="74"/>
      <c r="CJ461" s="74"/>
      <c r="CP461" s="74"/>
      <c r="CQ461" s="74"/>
      <c r="CR461" s="74"/>
      <c r="CX461" s="74"/>
      <c r="CY461" s="74"/>
      <c r="CZ461" s="74"/>
      <c r="DF461" s="74">
        <v>2.1E-10</v>
      </c>
      <c r="DG461" s="74">
        <v>2.99876487527</v>
      </c>
      <c r="DH461" s="74">
        <v>26073.676047572499</v>
      </c>
      <c r="DI461" s="73">
        <f t="shared" si="320"/>
        <v>1.504806467641752E-10</v>
      </c>
      <c r="DJ461" s="73">
        <f t="shared" si="321"/>
        <v>1.5040240041836041E-10</v>
      </c>
      <c r="DK461" s="73">
        <f t="shared" si="322"/>
        <v>1.5040239384683279E-10</v>
      </c>
      <c r="DL461" s="73">
        <f t="shared" si="323"/>
        <v>1.5040239384628298E-10</v>
      </c>
      <c r="DN461" s="74">
        <v>3E-11</v>
      </c>
      <c r="DO461" s="74">
        <v>4.11874155864</v>
      </c>
      <c r="DP461" s="74">
        <v>1478.8665740644001</v>
      </c>
      <c r="DQ461" s="73">
        <f t="shared" si="324"/>
        <v>-2.9723003030205525E-11</v>
      </c>
      <c r="DR461" s="73">
        <f t="shared" si="325"/>
        <v>-2.9722879816787072E-11</v>
      </c>
      <c r="DS461" s="73">
        <f t="shared" si="326"/>
        <v>-2.9722879806440671E-11</v>
      </c>
      <c r="DT461" s="73">
        <f t="shared" si="327"/>
        <v>-2.9722879806439805E-11</v>
      </c>
      <c r="DV461" s="74"/>
      <c r="DW461" s="74"/>
      <c r="DX461" s="74"/>
      <c r="ED461" s="74"/>
      <c r="EE461" s="74"/>
      <c r="EF461" s="74"/>
      <c r="EL461" s="74"/>
      <c r="EM461" s="74"/>
      <c r="EN461" s="74"/>
      <c r="ET461" s="74"/>
      <c r="EU461" s="74"/>
      <c r="EV461" s="74"/>
    </row>
    <row r="462" spans="12:152" s="73" customFormat="1" ht="13.5" x14ac:dyDescent="0.3">
      <c r="L462" s="74"/>
      <c r="N462" s="74">
        <v>1.32E-9</v>
      </c>
      <c r="O462" s="74">
        <v>0.90685777763999997</v>
      </c>
      <c r="P462" s="74">
        <v>54294.570143526696</v>
      </c>
      <c r="Q462" s="73">
        <f t="shared" si="304"/>
        <v>-1.3192393569396616E-9</v>
      </c>
      <c r="R462" s="73">
        <f t="shared" si="305"/>
        <v>-1.3191887148842398E-9</v>
      </c>
      <c r="S462" s="73">
        <f t="shared" si="306"/>
        <v>-1.3191887105637343E-9</v>
      </c>
      <c r="T462" s="73">
        <f t="shared" si="307"/>
        <v>-1.3191887105633659E-9</v>
      </c>
      <c r="V462" s="74">
        <v>1.7000000000000001E-10</v>
      </c>
      <c r="W462" s="74">
        <v>6.1930256501100001</v>
      </c>
      <c r="X462" s="74">
        <v>204151.27163553401</v>
      </c>
      <c r="Y462" s="73">
        <f t="shared" si="308"/>
        <v>-4.0014700173166802E-11</v>
      </c>
      <c r="Z462" s="73">
        <f t="shared" si="309"/>
        <v>-4.070521889408329E-11</v>
      </c>
      <c r="AA462" s="73">
        <f t="shared" si="310"/>
        <v>-4.0705276841736827E-11</v>
      </c>
      <c r="AB462" s="73">
        <f t="shared" si="311"/>
        <v>-4.070527684669067E-11</v>
      </c>
      <c r="AD462" s="74"/>
      <c r="AE462" s="74"/>
      <c r="AF462" s="74"/>
      <c r="AL462" s="74"/>
      <c r="AM462" s="74"/>
      <c r="AN462" s="74"/>
      <c r="AT462" s="74"/>
      <c r="AU462" s="74"/>
      <c r="AV462" s="74"/>
      <c r="BB462" s="74"/>
      <c r="BC462" s="74"/>
      <c r="BD462" s="74"/>
      <c r="BJ462" s="74">
        <v>3.9E-10</v>
      </c>
      <c r="BK462" s="74">
        <v>2.02681719442</v>
      </c>
      <c r="BL462" s="74">
        <v>136722.591557862</v>
      </c>
      <c r="BM462" s="73">
        <f t="shared" si="312"/>
        <v>-6.2230444351972203E-12</v>
      </c>
      <c r="BN462" s="73">
        <f t="shared" si="313"/>
        <v>-7.3150175468814466E-12</v>
      </c>
      <c r="BO462" s="73">
        <f t="shared" si="314"/>
        <v>-7.315109228907028E-12</v>
      </c>
      <c r="BP462" s="73">
        <f t="shared" si="315"/>
        <v>-7.3151092367091215E-12</v>
      </c>
      <c r="BR462" s="74">
        <v>3E-11</v>
      </c>
      <c r="BS462" s="74">
        <v>2.1865955528800001</v>
      </c>
      <c r="BT462" s="74">
        <v>196137.07343260999</v>
      </c>
      <c r="BU462" s="73">
        <f t="shared" si="316"/>
        <v>-1.8832868177080618E-11</v>
      </c>
      <c r="BV462" s="73">
        <f t="shared" si="317"/>
        <v>-1.8738904276913844E-11</v>
      </c>
      <c r="BW462" s="73">
        <f t="shared" si="318"/>
        <v>-1.8738896374803026E-11</v>
      </c>
      <c r="BX462" s="73">
        <f t="shared" si="319"/>
        <v>-1.8738896374131843E-11</v>
      </c>
      <c r="BZ462" s="74"/>
      <c r="CA462" s="74"/>
      <c r="CB462" s="74"/>
      <c r="CH462" s="74"/>
      <c r="CI462" s="74"/>
      <c r="CJ462" s="74"/>
      <c r="CP462" s="74"/>
      <c r="CQ462" s="74"/>
      <c r="CR462" s="74"/>
      <c r="CX462" s="74"/>
      <c r="CY462" s="74"/>
      <c r="CZ462" s="74"/>
      <c r="DF462" s="74">
        <v>2.3000000000000001E-10</v>
      </c>
      <c r="DG462" s="74">
        <v>1.8638968635499999</v>
      </c>
      <c r="DH462" s="74">
        <v>116783.65521669399</v>
      </c>
      <c r="DI462" s="73">
        <f t="shared" si="320"/>
        <v>9.8164185409925514E-11</v>
      </c>
      <c r="DJ462" s="73">
        <f t="shared" si="321"/>
        <v>9.8661431487650905E-11</v>
      </c>
      <c r="DK462" s="73">
        <f t="shared" si="322"/>
        <v>9.866147321377886E-11</v>
      </c>
      <c r="DL462" s="73">
        <f t="shared" si="323"/>
        <v>9.8661473217321856E-11</v>
      </c>
      <c r="DN462" s="74">
        <v>3E-11</v>
      </c>
      <c r="DO462" s="74">
        <v>4.4172788046899996</v>
      </c>
      <c r="DP462" s="74">
        <v>128220.75860368399</v>
      </c>
      <c r="DQ462" s="73">
        <f t="shared" si="324"/>
        <v>1.7501614816374576E-11</v>
      </c>
      <c r="DR462" s="73">
        <f t="shared" si="325"/>
        <v>1.7565544387403817E-11</v>
      </c>
      <c r="DS462" s="73">
        <f t="shared" si="326"/>
        <v>1.7565549749974072E-11</v>
      </c>
      <c r="DT462" s="73">
        <f t="shared" si="327"/>
        <v>1.7565549750427506E-11</v>
      </c>
      <c r="DV462" s="74"/>
      <c r="DW462" s="74"/>
      <c r="DX462" s="74"/>
      <c r="ED462" s="74"/>
      <c r="EE462" s="74"/>
      <c r="EF462" s="74"/>
      <c r="EL462" s="74"/>
      <c r="EM462" s="74"/>
      <c r="EN462" s="74"/>
      <c r="ET462" s="74"/>
      <c r="EU462" s="74"/>
      <c r="EV462" s="74"/>
    </row>
    <row r="463" spans="12:152" s="73" customFormat="1" ht="13.5" x14ac:dyDescent="0.3">
      <c r="L463" s="74"/>
      <c r="N463" s="74">
        <v>1.4200000000000001E-9</v>
      </c>
      <c r="O463" s="74">
        <v>1.7064194079799999</v>
      </c>
      <c r="P463" s="74">
        <v>92741.060607922496</v>
      </c>
      <c r="Q463" s="73">
        <f t="shared" si="304"/>
        <v>1.4192478469162591E-9</v>
      </c>
      <c r="R463" s="73">
        <f t="shared" si="305"/>
        <v>1.4193330671902088E-9</v>
      </c>
      <c r="S463" s="73">
        <f t="shared" si="306"/>
        <v>1.4193330741304583E-9</v>
      </c>
      <c r="T463" s="73">
        <f t="shared" si="307"/>
        <v>1.419333074131052E-9</v>
      </c>
      <c r="V463" s="74">
        <v>1.7000000000000001E-10</v>
      </c>
      <c r="W463" s="74">
        <v>5.3457335809900002</v>
      </c>
      <c r="X463" s="74">
        <v>78731.674415076996</v>
      </c>
      <c r="Y463" s="73">
        <f t="shared" si="308"/>
        <v>-1.1671598203895445E-10</v>
      </c>
      <c r="Z463" s="73">
        <f t="shared" si="309"/>
        <v>-1.1651651235887606E-10</v>
      </c>
      <c r="AA463" s="73">
        <f t="shared" si="310"/>
        <v>-1.1651649559826342E-10</v>
      </c>
      <c r="AB463" s="73">
        <f t="shared" si="311"/>
        <v>-1.1651649559682795E-10</v>
      </c>
      <c r="AD463" s="74"/>
      <c r="AE463" s="74"/>
      <c r="AF463" s="74"/>
      <c r="AL463" s="74"/>
      <c r="AM463" s="74"/>
      <c r="AN463" s="74"/>
      <c r="AT463" s="74"/>
      <c r="AU463" s="74"/>
      <c r="AV463" s="74"/>
      <c r="BB463" s="74"/>
      <c r="BC463" s="74"/>
      <c r="BD463" s="74"/>
      <c r="BJ463" s="74">
        <v>3.4000000000000001E-10</v>
      </c>
      <c r="BK463" s="74">
        <v>1.3419164645399999</v>
      </c>
      <c r="BL463" s="74">
        <v>467.96499035440002</v>
      </c>
      <c r="BM463" s="73">
        <f t="shared" si="312"/>
        <v>-3.0122849402502084E-10</v>
      </c>
      <c r="BN463" s="73">
        <f t="shared" si="313"/>
        <v>-3.012269827179852E-10</v>
      </c>
      <c r="BO463" s="73">
        <f t="shared" si="314"/>
        <v>-3.0122698259109172E-10</v>
      </c>
      <c r="BP463" s="73">
        <f t="shared" si="315"/>
        <v>-3.0122698259108107E-10</v>
      </c>
      <c r="BR463" s="74">
        <v>3E-11</v>
      </c>
      <c r="BS463" s="74">
        <v>1.23213629886</v>
      </c>
      <c r="BT463" s="74">
        <v>183570.921732627</v>
      </c>
      <c r="BU463" s="73">
        <f t="shared" si="316"/>
        <v>-5.0867912036633619E-12</v>
      </c>
      <c r="BV463" s="73">
        <f t="shared" si="317"/>
        <v>-5.1979187317243404E-12</v>
      </c>
      <c r="BW463" s="73">
        <f t="shared" si="318"/>
        <v>-5.1979280591481336E-12</v>
      </c>
      <c r="BX463" s="73">
        <f t="shared" si="319"/>
        <v>-5.1979280599408619E-12</v>
      </c>
      <c r="BZ463" s="74"/>
      <c r="CA463" s="74"/>
      <c r="CB463" s="74"/>
      <c r="CH463" s="74"/>
      <c r="CI463" s="74"/>
      <c r="CJ463" s="74"/>
      <c r="CP463" s="74"/>
      <c r="CQ463" s="74"/>
      <c r="CR463" s="74"/>
      <c r="CX463" s="74"/>
      <c r="CY463" s="74"/>
      <c r="CZ463" s="74"/>
      <c r="DF463" s="74">
        <v>1.8E-10</v>
      </c>
      <c r="DG463" s="74">
        <v>4.8715283103299996</v>
      </c>
      <c r="DH463" s="74">
        <v>170049.17029103599</v>
      </c>
      <c r="DI463" s="73">
        <f t="shared" si="320"/>
        <v>-1.0459071872071262E-10</v>
      </c>
      <c r="DJ463" s="73">
        <f t="shared" si="321"/>
        <v>-1.040798507596923E-10</v>
      </c>
      <c r="DK463" s="73">
        <f t="shared" si="322"/>
        <v>-1.0407980781311427E-10</v>
      </c>
      <c r="DL463" s="73">
        <f t="shared" si="323"/>
        <v>-1.0407980780944117E-10</v>
      </c>
      <c r="DN463" s="74">
        <v>3E-11</v>
      </c>
      <c r="DO463" s="74">
        <v>5.8430133045000003</v>
      </c>
      <c r="DP463" s="74">
        <v>65831.666774324796</v>
      </c>
      <c r="DQ463" s="73">
        <f t="shared" si="324"/>
        <v>2.3893944591586084E-11</v>
      </c>
      <c r="DR463" s="73">
        <f t="shared" si="325"/>
        <v>2.391838294110024E-11</v>
      </c>
      <c r="DS463" s="73">
        <f t="shared" si="326"/>
        <v>2.3918384991167409E-11</v>
      </c>
      <c r="DT463" s="73">
        <f t="shared" si="327"/>
        <v>2.3918384991344458E-11</v>
      </c>
      <c r="DV463" s="74"/>
      <c r="DW463" s="74"/>
      <c r="DX463" s="74"/>
      <c r="ED463" s="74"/>
      <c r="EE463" s="74"/>
      <c r="EF463" s="74"/>
      <c r="EL463" s="74"/>
      <c r="EM463" s="74"/>
      <c r="EN463" s="74"/>
      <c r="ET463" s="74"/>
      <c r="EU463" s="74"/>
      <c r="EV463" s="74"/>
    </row>
    <row r="464" spans="12:152" s="73" customFormat="1" ht="13.5" x14ac:dyDescent="0.3">
      <c r="L464" s="74"/>
      <c r="N464" s="74">
        <v>1.38E-9</v>
      </c>
      <c r="O464" s="74">
        <v>0.64298043299999996</v>
      </c>
      <c r="P464" s="74">
        <v>86143.798578061498</v>
      </c>
      <c r="Q464" s="73">
        <f t="shared" si="304"/>
        <v>2.7689150844493485E-10</v>
      </c>
      <c r="R464" s="73">
        <f t="shared" si="305"/>
        <v>2.745057249546888E-10</v>
      </c>
      <c r="S464" s="73">
        <f t="shared" si="306"/>
        <v>2.7450552460362233E-10</v>
      </c>
      <c r="T464" s="73">
        <f t="shared" si="307"/>
        <v>2.7450552458670958E-10</v>
      </c>
      <c r="V464" s="74">
        <v>1.5999999999999999E-10</v>
      </c>
      <c r="W464" s="74">
        <v>1.90468795194</v>
      </c>
      <c r="X464" s="74">
        <v>128320.75184749201</v>
      </c>
      <c r="Y464" s="73">
        <f t="shared" si="308"/>
        <v>1.5971788617037374E-10</v>
      </c>
      <c r="Z464" s="73">
        <f t="shared" si="309"/>
        <v>1.5974229567676154E-10</v>
      </c>
      <c r="AA464" s="73">
        <f t="shared" si="310"/>
        <v>1.5974229767990422E-10</v>
      </c>
      <c r="AB464" s="73">
        <f t="shared" si="311"/>
        <v>1.5974229768007348E-10</v>
      </c>
      <c r="AD464" s="74"/>
      <c r="AE464" s="74"/>
      <c r="AF464" s="74"/>
      <c r="AL464" s="74"/>
      <c r="AM464" s="74"/>
      <c r="AN464" s="74"/>
      <c r="AT464" s="74"/>
      <c r="AU464" s="74"/>
      <c r="AV464" s="74"/>
      <c r="BB464" s="74"/>
      <c r="BC464" s="74"/>
      <c r="BD464" s="74"/>
      <c r="BJ464" s="74">
        <v>4.3000000000000001E-10</v>
      </c>
      <c r="BK464" s="74">
        <v>3.3458265846400002</v>
      </c>
      <c r="BL464" s="74">
        <v>78903.606711036497</v>
      </c>
      <c r="BM464" s="73">
        <f t="shared" si="312"/>
        <v>-4.2990114157734688E-10</v>
      </c>
      <c r="BN464" s="73">
        <f t="shared" si="313"/>
        <v>-4.298856796863012E-10</v>
      </c>
      <c r="BO464" s="73">
        <f t="shared" si="314"/>
        <v>-4.298856783409502E-10</v>
      </c>
      <c r="BP464" s="73">
        <f t="shared" si="315"/>
        <v>-4.2988567834083527E-10</v>
      </c>
      <c r="BR464" s="74">
        <v>3E-11</v>
      </c>
      <c r="BS464" s="74">
        <v>0.65362427622999997</v>
      </c>
      <c r="BT464" s="74">
        <v>1162.4747044077999</v>
      </c>
      <c r="BU464" s="73">
        <f t="shared" si="316"/>
        <v>2.3235211629733899E-11</v>
      </c>
      <c r="BV464" s="73">
        <f t="shared" si="317"/>
        <v>2.323566346112824E-11</v>
      </c>
      <c r="BW464" s="73">
        <f t="shared" si="318"/>
        <v>2.3235663499064329E-11</v>
      </c>
      <c r="BX464" s="73">
        <f t="shared" si="319"/>
        <v>2.3235663499067567E-11</v>
      </c>
      <c r="BZ464" s="74"/>
      <c r="CA464" s="74"/>
      <c r="CB464" s="74"/>
      <c r="CH464" s="74"/>
      <c r="CI464" s="74"/>
      <c r="CJ464" s="74"/>
      <c r="CP464" s="74"/>
      <c r="CQ464" s="74"/>
      <c r="CR464" s="74"/>
      <c r="CX464" s="74"/>
      <c r="CY464" s="74"/>
      <c r="CZ464" s="74"/>
      <c r="DF464" s="74">
        <v>1.8999999999999999E-10</v>
      </c>
      <c r="DG464" s="74">
        <v>4.8940047524199999</v>
      </c>
      <c r="DH464" s="74">
        <v>53228.074666336703</v>
      </c>
      <c r="DI464" s="73">
        <f t="shared" si="320"/>
        <v>-1.320549297652308E-10</v>
      </c>
      <c r="DJ464" s="73">
        <f t="shared" si="321"/>
        <v>-1.3190591980272268E-10</v>
      </c>
      <c r="DK464" s="73">
        <f t="shared" si="322"/>
        <v>-1.3190590728496345E-10</v>
      </c>
      <c r="DL464" s="73">
        <f t="shared" si="323"/>
        <v>-1.3190590728389072E-10</v>
      </c>
      <c r="DN464" s="74">
        <v>3E-11</v>
      </c>
      <c r="DO464" s="74">
        <v>0.63458746348999995</v>
      </c>
      <c r="DP464" s="74">
        <v>112231.70171963501</v>
      </c>
      <c r="DQ464" s="73">
        <f t="shared" si="324"/>
        <v>6.0891090602636315E-12</v>
      </c>
      <c r="DR464" s="73">
        <f t="shared" si="325"/>
        <v>6.156619395807308E-12</v>
      </c>
      <c r="DS464" s="73">
        <f t="shared" si="326"/>
        <v>6.1566250627450217E-12</v>
      </c>
      <c r="DT464" s="73">
        <f t="shared" si="327"/>
        <v>6.1566250632256953E-12</v>
      </c>
      <c r="DV464" s="74"/>
      <c r="DW464" s="74"/>
      <c r="DX464" s="74"/>
      <c r="ED464" s="74"/>
      <c r="EE464" s="74"/>
      <c r="EF464" s="74"/>
      <c r="EL464" s="74"/>
      <c r="EM464" s="74"/>
      <c r="EN464" s="74"/>
      <c r="ET464" s="74"/>
      <c r="EU464" s="74"/>
      <c r="EV464" s="74"/>
    </row>
    <row r="465" spans="12:152" s="73" customFormat="1" ht="13.5" x14ac:dyDescent="0.3">
      <c r="L465" s="74"/>
      <c r="N465" s="74">
        <v>1.25E-9</v>
      </c>
      <c r="O465" s="74">
        <v>0.32592941944999998</v>
      </c>
      <c r="P465" s="74">
        <v>150244.34299945299</v>
      </c>
      <c r="Q465" s="73">
        <f t="shared" si="304"/>
        <v>-1.1316508723908221E-9</v>
      </c>
      <c r="R465" s="73">
        <f t="shared" si="305"/>
        <v>-1.1300117413909483E-9</v>
      </c>
      <c r="S465" s="73">
        <f t="shared" si="306"/>
        <v>-1.1300116033166417E-9</v>
      </c>
      <c r="T465" s="73">
        <f t="shared" si="307"/>
        <v>-1.130011603304977E-9</v>
      </c>
      <c r="V465" s="74">
        <v>1.7000000000000001E-10</v>
      </c>
      <c r="W465" s="74">
        <v>3.7318033589600001</v>
      </c>
      <c r="X465" s="74">
        <v>182085.631025924</v>
      </c>
      <c r="Y465" s="73">
        <f t="shared" si="308"/>
        <v>-3.3189854077507396E-11</v>
      </c>
      <c r="Z465" s="73">
        <f t="shared" si="309"/>
        <v>-3.2567813614042847E-11</v>
      </c>
      <c r="AA465" s="73">
        <f t="shared" si="310"/>
        <v>-3.25677613671641E-11</v>
      </c>
      <c r="AB465" s="73">
        <f t="shared" si="311"/>
        <v>-3.2567761362687463E-11</v>
      </c>
      <c r="AD465" s="74"/>
      <c r="AE465" s="74"/>
      <c r="AF465" s="74"/>
      <c r="AL465" s="74"/>
      <c r="AM465" s="74"/>
      <c r="AN465" s="74"/>
      <c r="AT465" s="74"/>
      <c r="AU465" s="74"/>
      <c r="AV465" s="74"/>
      <c r="BB465" s="74"/>
      <c r="BC465" s="74"/>
      <c r="BD465" s="74"/>
      <c r="BJ465" s="74">
        <v>3.9E-10</v>
      </c>
      <c r="BK465" s="74">
        <v>3.6523235175700002</v>
      </c>
      <c r="BL465" s="74">
        <v>196137.07343260999</v>
      </c>
      <c r="BM465" s="73">
        <f t="shared" si="312"/>
        <v>-3.2758018321500335E-10</v>
      </c>
      <c r="BN465" s="73">
        <f t="shared" si="313"/>
        <v>-3.2842775262386543E-10</v>
      </c>
      <c r="BO465" s="73">
        <f t="shared" si="314"/>
        <v>-3.2842782356510789E-10</v>
      </c>
      <c r="BP465" s="73">
        <f t="shared" si="315"/>
        <v>-3.2842782357113343E-10</v>
      </c>
      <c r="BR465" s="74">
        <v>3E-11</v>
      </c>
      <c r="BS465" s="74">
        <v>2.3726573706199998</v>
      </c>
      <c r="BT465" s="74">
        <v>141762.179806175</v>
      </c>
      <c r="BU465" s="73">
        <f t="shared" si="316"/>
        <v>1.4407482984421368E-11</v>
      </c>
      <c r="BV465" s="73">
        <f t="shared" si="317"/>
        <v>1.4331017813224083E-11</v>
      </c>
      <c r="BW465" s="73">
        <f t="shared" si="318"/>
        <v>1.4331011387970706E-11</v>
      </c>
      <c r="BX465" s="73">
        <f t="shared" si="319"/>
        <v>1.4331011387431375E-11</v>
      </c>
      <c r="BZ465" s="74"/>
      <c r="CA465" s="74"/>
      <c r="CB465" s="74"/>
      <c r="CH465" s="74"/>
      <c r="CI465" s="74"/>
      <c r="CJ465" s="74"/>
      <c r="CP465" s="74"/>
      <c r="CQ465" s="74"/>
      <c r="CR465" s="74"/>
      <c r="CX465" s="74"/>
      <c r="CY465" s="74"/>
      <c r="CZ465" s="74"/>
      <c r="DF465" s="74">
        <v>2.1E-10</v>
      </c>
      <c r="DG465" s="74">
        <v>2.47295566818</v>
      </c>
      <c r="DH465" s="74">
        <v>27726.972658762199</v>
      </c>
      <c r="DI465" s="73">
        <f t="shared" si="320"/>
        <v>1.9155960027861993E-10</v>
      </c>
      <c r="DJ465" s="73">
        <f t="shared" si="321"/>
        <v>1.9160843858773678E-10</v>
      </c>
      <c r="DK465" s="73">
        <f t="shared" si="322"/>
        <v>1.9160844268570382E-10</v>
      </c>
      <c r="DL465" s="73">
        <f t="shared" si="323"/>
        <v>1.9160844268605555E-10</v>
      </c>
      <c r="DN465" s="74">
        <v>3E-11</v>
      </c>
      <c r="DO465" s="74">
        <v>5.2035846966000001</v>
      </c>
      <c r="DP465" s="74">
        <v>157057.109814539</v>
      </c>
      <c r="DQ465" s="73">
        <f t="shared" si="324"/>
        <v>1.2317866881769517E-11</v>
      </c>
      <c r="DR465" s="73">
        <f t="shared" si="325"/>
        <v>1.2229808008514837E-11</v>
      </c>
      <c r="DS465" s="73">
        <f t="shared" si="326"/>
        <v>1.2229800609593806E-11</v>
      </c>
      <c r="DT465" s="73">
        <f t="shared" si="327"/>
        <v>1.2229800608970938E-11</v>
      </c>
      <c r="DV465" s="74"/>
      <c r="DW465" s="74"/>
      <c r="DX465" s="74"/>
      <c r="ED465" s="74"/>
      <c r="EE465" s="74"/>
      <c r="EF465" s="74"/>
      <c r="EL465" s="74"/>
      <c r="EM465" s="74"/>
      <c r="EN465" s="74"/>
      <c r="ET465" s="74"/>
      <c r="EU465" s="74"/>
      <c r="EV465" s="74"/>
    </row>
    <row r="466" spans="12:152" s="73" customFormat="1" ht="13.5" x14ac:dyDescent="0.3">
      <c r="L466" s="74"/>
      <c r="N466" s="74">
        <v>1.31E-9</v>
      </c>
      <c r="O466" s="74">
        <v>0.91963253985000004</v>
      </c>
      <c r="P466" s="74">
        <v>54509.002676020398</v>
      </c>
      <c r="Q466" s="73">
        <f t="shared" si="304"/>
        <v>1.2434889601577458E-9</v>
      </c>
      <c r="R466" s="73">
        <f t="shared" si="305"/>
        <v>1.243948287711067E-9</v>
      </c>
      <c r="S466" s="73">
        <f t="shared" si="306"/>
        <v>1.243948326212024E-9</v>
      </c>
      <c r="T466" s="73">
        <f t="shared" si="307"/>
        <v>1.2439483262152924E-9</v>
      </c>
      <c r="V466" s="74">
        <v>1.7000000000000001E-10</v>
      </c>
      <c r="W466" s="74">
        <v>5.86222137701</v>
      </c>
      <c r="X466" s="74">
        <v>32132.131722949602</v>
      </c>
      <c r="Y466" s="73">
        <f t="shared" si="308"/>
        <v>1.6987322029164463E-10</v>
      </c>
      <c r="Z466" s="73">
        <f t="shared" si="309"/>
        <v>1.6986886338585044E-10</v>
      </c>
      <c r="AA466" s="73">
        <f t="shared" si="310"/>
        <v>1.6986886301694627E-10</v>
      </c>
      <c r="AB466" s="73">
        <f t="shared" si="311"/>
        <v>1.6986886301691515E-10</v>
      </c>
      <c r="AD466" s="74"/>
      <c r="AE466" s="74"/>
      <c r="AF466" s="74"/>
      <c r="AL466" s="74"/>
      <c r="AM466" s="74"/>
      <c r="AN466" s="74"/>
      <c r="AT466" s="74"/>
      <c r="AU466" s="74"/>
      <c r="AV466" s="74"/>
      <c r="BB466" s="74"/>
      <c r="BC466" s="74"/>
      <c r="BD466" s="74"/>
      <c r="BJ466" s="74">
        <v>3.7000000000000001E-10</v>
      </c>
      <c r="BK466" s="74">
        <v>0.37289111380000001</v>
      </c>
      <c r="BL466" s="74">
        <v>391318.54712361202</v>
      </c>
      <c r="BM466" s="73">
        <f t="shared" si="312"/>
        <v>-2.8633476890141257E-10</v>
      </c>
      <c r="BN466" s="73">
        <f t="shared" si="313"/>
        <v>-2.8820373632685032E-10</v>
      </c>
      <c r="BO466" s="73">
        <f t="shared" si="314"/>
        <v>-2.8820389247334893E-10</v>
      </c>
      <c r="BP466" s="73">
        <f t="shared" si="315"/>
        <v>-2.8820389248664389E-10</v>
      </c>
      <c r="BR466" s="74">
        <v>3E-11</v>
      </c>
      <c r="BS466" s="74">
        <v>2.3716713866000001</v>
      </c>
      <c r="BT466" s="74">
        <v>103.0927742186</v>
      </c>
      <c r="BU466" s="73">
        <f t="shared" si="316"/>
        <v>-1.854234291735138E-11</v>
      </c>
      <c r="BV466" s="73">
        <f t="shared" si="317"/>
        <v>-1.8542392714991928E-11</v>
      </c>
      <c r="BW466" s="73">
        <f t="shared" si="318"/>
        <v>-1.8542392719173045E-11</v>
      </c>
      <c r="BX466" s="73">
        <f t="shared" si="319"/>
        <v>-1.8542392719173381E-11</v>
      </c>
      <c r="BZ466" s="74"/>
      <c r="CA466" s="74"/>
      <c r="CB466" s="74"/>
      <c r="CH466" s="74"/>
      <c r="CI466" s="74"/>
      <c r="CJ466" s="74"/>
      <c r="CP466" s="74"/>
      <c r="CQ466" s="74"/>
      <c r="CR466" s="74"/>
      <c r="CX466" s="74"/>
      <c r="CY466" s="74"/>
      <c r="CZ466" s="74"/>
      <c r="DF466" s="74">
        <v>2.0000000000000001E-10</v>
      </c>
      <c r="DG466" s="74">
        <v>4.9876299897800003</v>
      </c>
      <c r="DH466" s="74">
        <v>104778.210757172</v>
      </c>
      <c r="DI466" s="73">
        <f t="shared" si="320"/>
        <v>-1.2439150950728941E-10</v>
      </c>
      <c r="DJ466" s="73">
        <f t="shared" si="321"/>
        <v>-1.2472731901669835E-10</v>
      </c>
      <c r="DK466" s="73">
        <f t="shared" si="322"/>
        <v>-1.2472734718783534E-10</v>
      </c>
      <c r="DL466" s="73">
        <f t="shared" si="323"/>
        <v>-1.2472734719021705E-10</v>
      </c>
      <c r="DN466" s="74">
        <v>3E-11</v>
      </c>
      <c r="DO466" s="74">
        <v>4.2244699724599997</v>
      </c>
      <c r="DP466" s="74">
        <v>53399.624123927002</v>
      </c>
      <c r="DQ466" s="73">
        <f t="shared" si="324"/>
        <v>-7.6075063686534076E-12</v>
      </c>
      <c r="DR466" s="73">
        <f t="shared" si="325"/>
        <v>-7.6392412565821738E-12</v>
      </c>
      <c r="DS466" s="73">
        <f t="shared" si="326"/>
        <v>-7.6392439207237359E-12</v>
      </c>
      <c r="DT466" s="73">
        <f t="shared" si="327"/>
        <v>-7.6392439209513107E-12</v>
      </c>
      <c r="DV466" s="74"/>
      <c r="DW466" s="74"/>
      <c r="DX466" s="74"/>
      <c r="ED466" s="74"/>
      <c r="EE466" s="74"/>
      <c r="EF466" s="74"/>
      <c r="EL466" s="74"/>
      <c r="EM466" s="74"/>
      <c r="EN466" s="74"/>
      <c r="ET466" s="74"/>
      <c r="EU466" s="74"/>
      <c r="EV466" s="74"/>
    </row>
    <row r="467" spans="12:152" s="73" customFormat="1" ht="13.5" x14ac:dyDescent="0.3">
      <c r="L467" s="74"/>
      <c r="N467" s="74">
        <v>1.44E-9</v>
      </c>
      <c r="O467" s="74">
        <v>4.1712438340900002</v>
      </c>
      <c r="P467" s="74">
        <v>24822.3356629478</v>
      </c>
      <c r="Q467" s="73">
        <f t="shared" si="304"/>
        <v>6.8629255023729372E-10</v>
      </c>
      <c r="R467" s="73">
        <f t="shared" si="305"/>
        <v>6.8564884357048583E-10</v>
      </c>
      <c r="S467" s="73">
        <f t="shared" si="306"/>
        <v>6.8564878951612984E-10</v>
      </c>
      <c r="T467" s="73">
        <f t="shared" si="307"/>
        <v>6.8564878951159502E-10</v>
      </c>
      <c r="V467" s="74">
        <v>1.8999999999999999E-10</v>
      </c>
      <c r="W467" s="74">
        <v>1.56034038551</v>
      </c>
      <c r="X467" s="74">
        <v>51969.620734711098</v>
      </c>
      <c r="Y467" s="73">
        <f t="shared" si="308"/>
        <v>-1.6127455324795604E-10</v>
      </c>
      <c r="Z467" s="73">
        <f t="shared" si="309"/>
        <v>-1.6138138677708296E-10</v>
      </c>
      <c r="AA467" s="73">
        <f t="shared" si="310"/>
        <v>-1.6138139573936789E-10</v>
      </c>
      <c r="AB467" s="73">
        <f t="shared" si="311"/>
        <v>-1.6138139574012032E-10</v>
      </c>
      <c r="AD467" s="74"/>
      <c r="AE467" s="74"/>
      <c r="AF467" s="74"/>
      <c r="AL467" s="74"/>
      <c r="AM467" s="74"/>
      <c r="AN467" s="74"/>
      <c r="AT467" s="74"/>
      <c r="AU467" s="74"/>
      <c r="AV467" s="74"/>
      <c r="BB467" s="74"/>
      <c r="BC467" s="74"/>
      <c r="BD467" s="74"/>
      <c r="BJ467" s="74">
        <v>3.7000000000000001E-10</v>
      </c>
      <c r="BK467" s="74">
        <v>2.88378512797</v>
      </c>
      <c r="BL467" s="74">
        <v>36109.740421673603</v>
      </c>
      <c r="BM467" s="73">
        <f t="shared" si="312"/>
        <v>1.1842074562243431E-10</v>
      </c>
      <c r="BN467" s="73">
        <f t="shared" si="313"/>
        <v>1.1816145568325773E-10</v>
      </c>
      <c r="BO467" s="73">
        <f t="shared" si="314"/>
        <v>1.1816143391001988E-10</v>
      </c>
      <c r="BP467" s="73">
        <f t="shared" si="315"/>
        <v>1.1816143390818626E-10</v>
      </c>
      <c r="BR467" s="74">
        <v>3E-11</v>
      </c>
      <c r="BS467" s="74">
        <v>3.4307158548899999</v>
      </c>
      <c r="BT467" s="74">
        <v>51219.5171271777</v>
      </c>
      <c r="BU467" s="73">
        <f t="shared" si="316"/>
        <v>2.8372592877394933E-11</v>
      </c>
      <c r="BV467" s="73">
        <f t="shared" si="317"/>
        <v>2.8362352327889994E-11</v>
      </c>
      <c r="BW467" s="73">
        <f t="shared" si="318"/>
        <v>2.8362351466761269E-11</v>
      </c>
      <c r="BX467" s="73">
        <f t="shared" si="319"/>
        <v>2.8362351466689026E-11</v>
      </c>
      <c r="BZ467" s="74"/>
      <c r="CA467" s="74"/>
      <c r="CB467" s="74"/>
      <c r="CH467" s="74"/>
      <c r="CI467" s="74"/>
      <c r="CJ467" s="74"/>
      <c r="CP467" s="74"/>
      <c r="CQ467" s="74"/>
      <c r="CR467" s="74"/>
      <c r="CX467" s="74"/>
      <c r="CY467" s="74"/>
      <c r="CZ467" s="74"/>
      <c r="DF467" s="74">
        <v>2.1E-10</v>
      </c>
      <c r="DG467" s="74">
        <v>1.46468188731</v>
      </c>
      <c r="DH467" s="74">
        <v>140652.80125408099</v>
      </c>
      <c r="DI467" s="73">
        <f t="shared" si="320"/>
        <v>8.6416888893671998E-11</v>
      </c>
      <c r="DJ467" s="73">
        <f t="shared" si="321"/>
        <v>8.5865149743313036E-11</v>
      </c>
      <c r="DK467" s="73">
        <f t="shared" si="322"/>
        <v>8.5865103388244646E-11</v>
      </c>
      <c r="DL467" s="73">
        <f t="shared" si="323"/>
        <v>8.5865103384322931E-11</v>
      </c>
      <c r="DN467" s="74">
        <v>3E-11</v>
      </c>
      <c r="DO467" s="74">
        <v>6.0814505971699999</v>
      </c>
      <c r="DP467" s="74">
        <v>26724.899413598399</v>
      </c>
      <c r="DQ467" s="73">
        <f t="shared" si="324"/>
        <v>2.8462880867758613E-11</v>
      </c>
      <c r="DR467" s="73">
        <f t="shared" si="325"/>
        <v>2.8468065590286781E-11</v>
      </c>
      <c r="DS467" s="73">
        <f t="shared" si="326"/>
        <v>2.8468066025248378E-11</v>
      </c>
      <c r="DT467" s="73">
        <f t="shared" si="327"/>
        <v>2.8468066025285497E-11</v>
      </c>
      <c r="DV467" s="74"/>
      <c r="DW467" s="74"/>
      <c r="DX467" s="74"/>
      <c r="ED467" s="74"/>
      <c r="EE467" s="74"/>
      <c r="EF467" s="74"/>
      <c r="EL467" s="74"/>
      <c r="EM467" s="74"/>
      <c r="EN467" s="74"/>
      <c r="ET467" s="74"/>
      <c r="EU467" s="74"/>
      <c r="EV467" s="74"/>
    </row>
    <row r="468" spans="12:152" s="73" customFormat="1" ht="13.5" x14ac:dyDescent="0.3">
      <c r="L468" s="74"/>
      <c r="N468" s="74">
        <v>1.3500000000000001E-9</v>
      </c>
      <c r="O468" s="74">
        <v>3.8682161478800001</v>
      </c>
      <c r="P468" s="74">
        <v>104358.726113297</v>
      </c>
      <c r="Q468" s="73">
        <f t="shared" si="304"/>
        <v>-9.8787379856522234E-10</v>
      </c>
      <c r="R468" s="73">
        <f t="shared" si="305"/>
        <v>-9.8590482624121363E-10</v>
      </c>
      <c r="S468" s="73">
        <f t="shared" si="306"/>
        <v>-9.8590466073320602E-10</v>
      </c>
      <c r="T468" s="73">
        <f t="shared" si="307"/>
        <v>-9.8590466071915698E-10</v>
      </c>
      <c r="V468" s="74">
        <v>1.8E-10</v>
      </c>
      <c r="W468" s="74">
        <v>2.5408624211999999</v>
      </c>
      <c r="X468" s="74">
        <v>25780.345520604598</v>
      </c>
      <c r="Y468" s="73">
        <f t="shared" si="308"/>
        <v>1.7252904257245161E-10</v>
      </c>
      <c r="Z468" s="73">
        <f t="shared" si="309"/>
        <v>1.7255611712420362E-10</v>
      </c>
      <c r="AA468" s="73">
        <f t="shared" si="310"/>
        <v>1.725561193954175E-10</v>
      </c>
      <c r="AB468" s="73">
        <f t="shared" si="311"/>
        <v>1.7255611939560966E-10</v>
      </c>
      <c r="AD468" s="74"/>
      <c r="AE468" s="74"/>
      <c r="AF468" s="74"/>
      <c r="AL468" s="74"/>
      <c r="AM468" s="74"/>
      <c r="AN468" s="74"/>
      <c r="AT468" s="74"/>
      <c r="AU468" s="74"/>
      <c r="AV468" s="74"/>
      <c r="BB468" s="74"/>
      <c r="BC468" s="74"/>
      <c r="BD468" s="74"/>
      <c r="BJ468" s="74">
        <v>3.7000000000000001E-10</v>
      </c>
      <c r="BK468" s="74">
        <v>1.6619777571600001</v>
      </c>
      <c r="BL468" s="74">
        <v>52290.245571833599</v>
      </c>
      <c r="BM468" s="73">
        <f t="shared" si="312"/>
        <v>-3.3830397338311733E-10</v>
      </c>
      <c r="BN468" s="73">
        <f t="shared" si="313"/>
        <v>-3.3814330506221326E-10</v>
      </c>
      <c r="BO468" s="73">
        <f t="shared" si="314"/>
        <v>-3.3814329155588755E-10</v>
      </c>
      <c r="BP468" s="73">
        <f t="shared" si="315"/>
        <v>-3.3814329155474356E-10</v>
      </c>
      <c r="BR468" s="74">
        <v>1.9999999999999999E-11</v>
      </c>
      <c r="BS468" s="74">
        <v>5.4362093389800004</v>
      </c>
      <c r="BT468" s="74">
        <v>240452.46032331901</v>
      </c>
      <c r="BU468" s="73">
        <f t="shared" si="316"/>
        <v>-1.8069908119762861E-11</v>
      </c>
      <c r="BV468" s="73">
        <f t="shared" si="317"/>
        <v>-1.8027472692596898E-11</v>
      </c>
      <c r="BW468" s="73">
        <f t="shared" si="318"/>
        <v>-1.8027469111257822E-11</v>
      </c>
      <c r="BX468" s="73">
        <f t="shared" si="319"/>
        <v>-1.8027469110954557E-11</v>
      </c>
      <c r="BZ468" s="74"/>
      <c r="CA468" s="74"/>
      <c r="CB468" s="74"/>
      <c r="CH468" s="74"/>
      <c r="CI468" s="74"/>
      <c r="CJ468" s="74"/>
      <c r="CP468" s="74"/>
      <c r="CQ468" s="74"/>
      <c r="CR468" s="74"/>
      <c r="CX468" s="74"/>
      <c r="CY468" s="74"/>
      <c r="CZ468" s="74"/>
      <c r="DF468" s="74">
        <v>1.7000000000000001E-10</v>
      </c>
      <c r="DG468" s="74">
        <v>4.0515355300799998</v>
      </c>
      <c r="DH468" s="74">
        <v>76667.522982437906</v>
      </c>
      <c r="DI468" s="73">
        <f t="shared" si="320"/>
        <v>8.0657075189921309E-11</v>
      </c>
      <c r="DJ468" s="73">
        <f t="shared" si="321"/>
        <v>8.0421983277125829E-11</v>
      </c>
      <c r="DK468" s="73">
        <f t="shared" si="322"/>
        <v>8.0421963529993315E-11</v>
      </c>
      <c r="DL468" s="73">
        <f t="shared" si="323"/>
        <v>8.0421963528324646E-11</v>
      </c>
      <c r="DN468" s="74">
        <v>3E-11</v>
      </c>
      <c r="DO468" s="74">
        <v>3.3224698969099999</v>
      </c>
      <c r="DP468" s="74">
        <v>111122.323167542</v>
      </c>
      <c r="DQ468" s="73">
        <f t="shared" si="324"/>
        <v>5.1654772186247291E-12</v>
      </c>
      <c r="DR468" s="73">
        <f t="shared" si="325"/>
        <v>5.0982033958609673E-12</v>
      </c>
      <c r="DS468" s="73">
        <f t="shared" si="326"/>
        <v>5.0981977463025282E-12</v>
      </c>
      <c r="DT468" s="73">
        <f t="shared" si="327"/>
        <v>5.0981977458252668E-12</v>
      </c>
      <c r="DV468" s="74"/>
      <c r="DW468" s="74"/>
      <c r="DX468" s="74"/>
      <c r="ED468" s="74"/>
      <c r="EE468" s="74"/>
      <c r="EF468" s="74"/>
      <c r="EL468" s="74"/>
      <c r="EM468" s="74"/>
      <c r="EN468" s="74"/>
      <c r="ET468" s="74"/>
      <c r="EU468" s="74"/>
      <c r="EV468" s="74"/>
    </row>
    <row r="469" spans="12:152" s="73" customFormat="1" ht="13.5" x14ac:dyDescent="0.3">
      <c r="L469" s="74"/>
      <c r="N469" s="74">
        <v>1.5900000000000001E-9</v>
      </c>
      <c r="O469" s="74">
        <v>4.7201631670199999</v>
      </c>
      <c r="P469" s="74">
        <v>4083.9885067044002</v>
      </c>
      <c r="Q469" s="73">
        <f t="shared" si="304"/>
        <v>-5.6909747332196492E-10</v>
      </c>
      <c r="R469" s="73">
        <f t="shared" si="305"/>
        <v>-5.6897328168259867E-10</v>
      </c>
      <c r="S469" s="73">
        <f t="shared" si="306"/>
        <v>-5.6897327125505968E-10</v>
      </c>
      <c r="T469" s="73">
        <f t="shared" si="307"/>
        <v>-5.6897327125417356E-10</v>
      </c>
      <c r="V469" s="74">
        <v>1.5E-10</v>
      </c>
      <c r="W469" s="74">
        <v>4.2926705794900002</v>
      </c>
      <c r="X469" s="74">
        <v>1692.1656695024001</v>
      </c>
      <c r="Y469" s="73">
        <f t="shared" si="308"/>
        <v>1.4034634564683765E-10</v>
      </c>
      <c r="Z469" s="73">
        <f t="shared" si="309"/>
        <v>1.403481804927793E-10</v>
      </c>
      <c r="AA469" s="73">
        <f t="shared" si="310"/>
        <v>1.4034818064682972E-10</v>
      </c>
      <c r="AB469" s="73">
        <f t="shared" si="311"/>
        <v>1.403481806468427E-10</v>
      </c>
      <c r="AD469" s="74"/>
      <c r="AE469" s="74"/>
      <c r="AF469" s="74"/>
      <c r="AL469" s="74"/>
      <c r="AM469" s="74"/>
      <c r="AN469" s="74"/>
      <c r="AT469" s="74"/>
      <c r="AU469" s="74"/>
      <c r="AV469" s="74"/>
      <c r="BB469" s="74"/>
      <c r="BC469" s="74"/>
      <c r="BD469" s="74"/>
      <c r="BJ469" s="74">
        <v>3.6E-10</v>
      </c>
      <c r="BK469" s="74">
        <v>3.91856090884</v>
      </c>
      <c r="BL469" s="74">
        <v>54087.005766365597</v>
      </c>
      <c r="BM469" s="73">
        <f t="shared" si="312"/>
        <v>-3.3248815497543383E-10</v>
      </c>
      <c r="BN469" s="73">
        <f t="shared" si="313"/>
        <v>-3.3233504249608387E-10</v>
      </c>
      <c r="BO469" s="73">
        <f t="shared" si="314"/>
        <v>-3.323350296233249E-10</v>
      </c>
      <c r="BP469" s="73">
        <f t="shared" si="315"/>
        <v>-3.3233502962223923E-10</v>
      </c>
      <c r="BR469" s="74">
        <v>1.9999999999999999E-11</v>
      </c>
      <c r="BS469" s="74">
        <v>4.7921072518600001</v>
      </c>
      <c r="BT469" s="74">
        <v>64901.259717923298</v>
      </c>
      <c r="BU469" s="73">
        <f t="shared" si="316"/>
        <v>-1.9621521724279336E-11</v>
      </c>
      <c r="BV469" s="73">
        <f t="shared" si="317"/>
        <v>-1.9626652069654331E-11</v>
      </c>
      <c r="BW469" s="73">
        <f t="shared" si="318"/>
        <v>-1.9626652498952347E-11</v>
      </c>
      <c r="BX469" s="73">
        <f t="shared" si="319"/>
        <v>-1.9626652498989079E-11</v>
      </c>
      <c r="BZ469" s="74"/>
      <c r="CA469" s="74"/>
      <c r="CB469" s="74"/>
      <c r="CH469" s="74"/>
      <c r="CI469" s="74"/>
      <c r="CJ469" s="74"/>
      <c r="CP469" s="74"/>
      <c r="CQ469" s="74"/>
      <c r="CR469" s="74"/>
      <c r="CX469" s="74"/>
      <c r="CY469" s="74"/>
      <c r="CZ469" s="74"/>
      <c r="DF469" s="74">
        <v>2.0000000000000001E-10</v>
      </c>
      <c r="DG469" s="74">
        <v>4.8098526897899996</v>
      </c>
      <c r="DH469" s="74">
        <v>51528.795449833502</v>
      </c>
      <c r="DI469" s="73">
        <f t="shared" si="320"/>
        <v>1.9553612603674748E-10</v>
      </c>
      <c r="DJ469" s="73">
        <f t="shared" si="321"/>
        <v>1.9549166938502405E-10</v>
      </c>
      <c r="DK469" s="73">
        <f t="shared" si="322"/>
        <v>1.9549166564321369E-10</v>
      </c>
      <c r="DL469" s="73">
        <f t="shared" si="323"/>
        <v>1.9549166564289686E-10</v>
      </c>
      <c r="DN469" s="74">
        <v>3E-11</v>
      </c>
      <c r="DO469" s="74">
        <v>1.1120849775199999</v>
      </c>
      <c r="DP469" s="74">
        <v>78378.148713407805</v>
      </c>
      <c r="DQ469" s="73">
        <f t="shared" si="324"/>
        <v>6.1350722142911652E-12</v>
      </c>
      <c r="DR469" s="73">
        <f t="shared" si="325"/>
        <v>6.0879218790486299E-12</v>
      </c>
      <c r="DS469" s="73">
        <f t="shared" si="326"/>
        <v>6.08791791955017E-12</v>
      </c>
      <c r="DT469" s="73">
        <f t="shared" si="327"/>
        <v>6.0879179192162055E-12</v>
      </c>
      <c r="DV469" s="74"/>
      <c r="DW469" s="74"/>
      <c r="DX469" s="74"/>
      <c r="ED469" s="74"/>
      <c r="EE469" s="74"/>
      <c r="EF469" s="74"/>
      <c r="EL469" s="74"/>
      <c r="EM469" s="74"/>
      <c r="EN469" s="74"/>
      <c r="ET469" s="74"/>
      <c r="EU469" s="74"/>
      <c r="EV469" s="74"/>
    </row>
    <row r="470" spans="12:152" s="73" customFormat="1" ht="13.5" x14ac:dyDescent="0.3">
      <c r="L470" s="74"/>
      <c r="N470" s="74">
        <v>1.2199999999999999E-9</v>
      </c>
      <c r="O470" s="74">
        <v>2.0813340736999999</v>
      </c>
      <c r="P470" s="74">
        <v>52125.8096612441</v>
      </c>
      <c r="Q470" s="73">
        <f t="shared" si="304"/>
        <v>1.085903721850341E-9</v>
      </c>
      <c r="R470" s="73">
        <f t="shared" si="305"/>
        <v>1.0864967855359561E-9</v>
      </c>
      <c r="S470" s="73">
        <f t="shared" si="306"/>
        <v>1.0864968352787619E-9</v>
      </c>
      <c r="T470" s="73">
        <f t="shared" si="307"/>
        <v>1.0864968352829888E-9</v>
      </c>
      <c r="V470" s="74">
        <v>1.5999999999999999E-10</v>
      </c>
      <c r="W470" s="74">
        <v>1.7586574070700001</v>
      </c>
      <c r="X470" s="74">
        <v>53228.074666336703</v>
      </c>
      <c r="Y470" s="73">
        <f t="shared" si="308"/>
        <v>1.1192042294802349E-10</v>
      </c>
      <c r="Z470" s="73">
        <f t="shared" si="309"/>
        <v>1.1179570005047482E-10</v>
      </c>
      <c r="AA470" s="73">
        <f t="shared" si="310"/>
        <v>1.1179568957291007E-10</v>
      </c>
      <c r="AB470" s="73">
        <f t="shared" si="311"/>
        <v>1.1179568957201217E-10</v>
      </c>
      <c r="AD470" s="74"/>
      <c r="AE470" s="74"/>
      <c r="AF470" s="74"/>
      <c r="AL470" s="74"/>
      <c r="AM470" s="74"/>
      <c r="AN470" s="74"/>
      <c r="AT470" s="74"/>
      <c r="AU470" s="74"/>
      <c r="AV470" s="74"/>
      <c r="BB470" s="74"/>
      <c r="BC470" s="74"/>
      <c r="BD470" s="74"/>
      <c r="BJ470" s="74">
        <v>3.4000000000000001E-10</v>
      </c>
      <c r="BK470" s="74">
        <v>7.777074766E-2</v>
      </c>
      <c r="BL470" s="74">
        <v>26294.0886900113</v>
      </c>
      <c r="BM470" s="73">
        <f t="shared" si="312"/>
        <v>3.378318643474126E-10</v>
      </c>
      <c r="BN470" s="73">
        <f t="shared" si="313"/>
        <v>3.3781116940130775E-10</v>
      </c>
      <c r="BO470" s="73">
        <f t="shared" si="314"/>
        <v>3.3781116765960375E-10</v>
      </c>
      <c r="BP470" s="73">
        <f t="shared" si="315"/>
        <v>3.3781116765945708E-10</v>
      </c>
      <c r="BR470" s="74">
        <v>3E-11</v>
      </c>
      <c r="BS470" s="74">
        <v>0.58543714626999999</v>
      </c>
      <c r="BT470" s="74">
        <v>136722.591557862</v>
      </c>
      <c r="BU470" s="73">
        <f t="shared" si="316"/>
        <v>-2.9807112619398392E-11</v>
      </c>
      <c r="BV470" s="73">
        <f t="shared" si="317"/>
        <v>-2.9816507063200211E-11</v>
      </c>
      <c r="BW470" s="73">
        <f t="shared" si="318"/>
        <v>-2.9816507842161254E-11</v>
      </c>
      <c r="BX470" s="73">
        <f t="shared" si="319"/>
        <v>-2.9816507842227545E-11</v>
      </c>
      <c r="BZ470" s="74"/>
      <c r="CA470" s="74"/>
      <c r="CB470" s="74"/>
      <c r="CH470" s="74"/>
      <c r="CI470" s="74"/>
      <c r="CJ470" s="74"/>
      <c r="CP470" s="74"/>
      <c r="CQ470" s="74"/>
      <c r="CR470" s="74"/>
      <c r="CX470" s="74"/>
      <c r="CY470" s="74"/>
      <c r="CZ470" s="74"/>
      <c r="DF470" s="74">
        <v>2.1999999999999999E-10</v>
      </c>
      <c r="DG470" s="74">
        <v>0.86617331302</v>
      </c>
      <c r="DH470" s="74">
        <v>119116.851609566</v>
      </c>
      <c r="DI470" s="73">
        <f t="shared" si="320"/>
        <v>2.0823314710346156E-10</v>
      </c>
      <c r="DJ470" s="73">
        <f t="shared" si="321"/>
        <v>2.0840571452482346E-10</v>
      </c>
      <c r="DK470" s="73">
        <f t="shared" si="322"/>
        <v>2.0840572896185246E-10</v>
      </c>
      <c r="DL470" s="73">
        <f t="shared" si="323"/>
        <v>2.0840572896308641E-10</v>
      </c>
      <c r="DN470" s="74">
        <v>3E-11</v>
      </c>
      <c r="DO470" s="74">
        <v>1.18205388535</v>
      </c>
      <c r="DP470" s="74">
        <v>80382.473285100903</v>
      </c>
      <c r="DQ470" s="73">
        <f t="shared" si="324"/>
        <v>2.9632108416418366E-11</v>
      </c>
      <c r="DR470" s="73">
        <f t="shared" si="325"/>
        <v>2.9624356845691898E-11</v>
      </c>
      <c r="DS470" s="73">
        <f t="shared" si="326"/>
        <v>2.9624356191483075E-11</v>
      </c>
      <c r="DT470" s="73">
        <f t="shared" si="327"/>
        <v>2.9624356191427117E-11</v>
      </c>
      <c r="DV470" s="74"/>
      <c r="DW470" s="74"/>
      <c r="DX470" s="74"/>
      <c r="ED470" s="74"/>
      <c r="EE470" s="74"/>
      <c r="EF470" s="74"/>
      <c r="EL470" s="74"/>
      <c r="EM470" s="74"/>
      <c r="EN470" s="74"/>
      <c r="ET470" s="74"/>
      <c r="EU470" s="74"/>
      <c r="EV470" s="74"/>
    </row>
    <row r="471" spans="12:152" s="73" customFormat="1" ht="13.5" x14ac:dyDescent="0.3">
      <c r="L471" s="74"/>
      <c r="N471" s="74">
        <v>1.4100000000000001E-9</v>
      </c>
      <c r="O471" s="74">
        <v>2.08765477131</v>
      </c>
      <c r="P471" s="74">
        <v>119116.851609566</v>
      </c>
      <c r="Q471" s="73">
        <f t="shared" si="304"/>
        <v>2.9289877026678181E-11</v>
      </c>
      <c r="R471" s="73">
        <f t="shared" si="305"/>
        <v>3.2729095621097566E-11</v>
      </c>
      <c r="S471" s="73">
        <f t="shared" si="306"/>
        <v>3.2729384376699937E-11</v>
      </c>
      <c r="T471" s="73">
        <f t="shared" si="307"/>
        <v>3.2729384401379246E-11</v>
      </c>
      <c r="V471" s="74">
        <v>2.0000000000000001E-10</v>
      </c>
      <c r="W471" s="74">
        <v>2.3570088343300002</v>
      </c>
      <c r="X471" s="74">
        <v>75615.2545992495</v>
      </c>
      <c r="Y471" s="73">
        <f t="shared" si="308"/>
        <v>1.0598959330031559E-10</v>
      </c>
      <c r="Z471" s="73">
        <f t="shared" si="309"/>
        <v>1.0572678851123458E-10</v>
      </c>
      <c r="AA471" s="73">
        <f t="shared" si="310"/>
        <v>1.0572676643496186E-10</v>
      </c>
      <c r="AB471" s="73">
        <f t="shared" si="311"/>
        <v>1.057267664330704E-10</v>
      </c>
      <c r="AD471" s="74"/>
      <c r="AE471" s="74"/>
      <c r="AF471" s="74"/>
      <c r="AL471" s="74"/>
      <c r="AM471" s="74"/>
      <c r="AN471" s="74"/>
      <c r="AT471" s="74"/>
      <c r="AU471" s="74"/>
      <c r="AV471" s="74"/>
      <c r="BB471" s="74"/>
      <c r="BC471" s="74"/>
      <c r="BD471" s="74"/>
      <c r="BJ471" s="74">
        <v>3.3E-10</v>
      </c>
      <c r="BK471" s="74">
        <v>2.5765806516700001</v>
      </c>
      <c r="BL471" s="74">
        <v>26941.0995233262</v>
      </c>
      <c r="BM471" s="73">
        <f t="shared" si="312"/>
        <v>3.1239350066300467E-10</v>
      </c>
      <c r="BN471" s="73">
        <f t="shared" si="313"/>
        <v>3.124521378164959E-10</v>
      </c>
      <c r="BO471" s="73">
        <f t="shared" si="314"/>
        <v>3.1245214273579582E-10</v>
      </c>
      <c r="BP471" s="73">
        <f t="shared" si="315"/>
        <v>3.1245214273621225E-10</v>
      </c>
      <c r="BR471" s="74">
        <v>1.9999999999999999E-11</v>
      </c>
      <c r="BS471" s="74">
        <v>3.6527329601399998</v>
      </c>
      <c r="BT471" s="74">
        <v>53029.002664900399</v>
      </c>
      <c r="BU471" s="73">
        <f t="shared" si="316"/>
        <v>-1.0700372144627238E-11</v>
      </c>
      <c r="BV471" s="73">
        <f t="shared" si="317"/>
        <v>-1.0718718137296985E-11</v>
      </c>
      <c r="BW471" s="73">
        <f t="shared" si="318"/>
        <v>-1.0718719677133221E-11</v>
      </c>
      <c r="BX471" s="73">
        <f t="shared" si="319"/>
        <v>-1.0718719677263754E-11</v>
      </c>
      <c r="BZ471" s="74"/>
      <c r="CA471" s="74"/>
      <c r="CB471" s="74"/>
      <c r="CH471" s="74"/>
      <c r="CI471" s="74"/>
      <c r="CJ471" s="74"/>
      <c r="CP471" s="74"/>
      <c r="CQ471" s="74"/>
      <c r="CR471" s="74"/>
      <c r="CX471" s="74"/>
      <c r="CY471" s="74"/>
      <c r="CZ471" s="74"/>
      <c r="DF471" s="74">
        <v>2.3000000000000001E-10</v>
      </c>
      <c r="DG471" s="74">
        <v>2.0828193754900002</v>
      </c>
      <c r="DH471" s="74">
        <v>52225.802905052602</v>
      </c>
      <c r="DI471" s="73">
        <f t="shared" si="320"/>
        <v>-1.1588218944544013E-10</v>
      </c>
      <c r="DJ471" s="73">
        <f t="shared" si="321"/>
        <v>-1.1566960379640604E-10</v>
      </c>
      <c r="DK471" s="73">
        <f t="shared" si="322"/>
        <v>-1.1566958594172741E-10</v>
      </c>
      <c r="DL471" s="73">
        <f t="shared" si="323"/>
        <v>-1.1566958594021318E-10</v>
      </c>
      <c r="DN471" s="74">
        <v>3E-11</v>
      </c>
      <c r="DO471" s="74">
        <v>3.98183946807</v>
      </c>
      <c r="DP471" s="74">
        <v>25352.026628042298</v>
      </c>
      <c r="DQ471" s="73">
        <f t="shared" si="324"/>
        <v>1.4755754386681556E-11</v>
      </c>
      <c r="DR471" s="73">
        <f t="shared" si="325"/>
        <v>1.4769315613908654E-11</v>
      </c>
      <c r="DS471" s="73">
        <f t="shared" si="326"/>
        <v>1.4769316752369568E-11</v>
      </c>
      <c r="DT471" s="73">
        <f t="shared" si="327"/>
        <v>1.4769316752466051E-11</v>
      </c>
      <c r="DV471" s="74"/>
      <c r="DW471" s="74"/>
      <c r="DX471" s="74"/>
      <c r="ED471" s="74"/>
      <c r="EE471" s="74"/>
      <c r="EF471" s="74"/>
      <c r="EL471" s="74"/>
      <c r="EM471" s="74"/>
      <c r="EN471" s="74"/>
      <c r="ET471" s="74"/>
      <c r="EU471" s="74"/>
      <c r="EV471" s="74"/>
    </row>
    <row r="472" spans="12:152" s="73" customFormat="1" ht="13.5" x14ac:dyDescent="0.3">
      <c r="L472" s="74"/>
      <c r="N472" s="74">
        <v>1.2199999999999999E-9</v>
      </c>
      <c r="O472" s="74">
        <v>5.0121105196500002</v>
      </c>
      <c r="P472" s="74">
        <v>52595.290927023503</v>
      </c>
      <c r="Q472" s="73">
        <f t="shared" si="304"/>
        <v>4.1145753044108533E-11</v>
      </c>
      <c r="R472" s="73">
        <f t="shared" si="305"/>
        <v>3.9832223058865123E-11</v>
      </c>
      <c r="S472" s="73">
        <f t="shared" si="306"/>
        <v>3.9832112770305565E-11</v>
      </c>
      <c r="T472" s="73">
        <f t="shared" si="307"/>
        <v>3.9832112761017755E-11</v>
      </c>
      <c r="V472" s="74">
        <v>1.5E-10</v>
      </c>
      <c r="W472" s="74">
        <v>5.2929610953899999</v>
      </c>
      <c r="X472" s="74">
        <v>130446.629254871</v>
      </c>
      <c r="Y472" s="73">
        <f t="shared" si="308"/>
        <v>1.4428890975445193E-10</v>
      </c>
      <c r="Z472" s="73">
        <f t="shared" si="309"/>
        <v>1.4439792937211756E-10</v>
      </c>
      <c r="AA472" s="73">
        <f t="shared" si="310"/>
        <v>1.4439793848235778E-10</v>
      </c>
      <c r="AB472" s="73">
        <f t="shared" si="311"/>
        <v>1.4439793848313342E-10</v>
      </c>
      <c r="AD472" s="74"/>
      <c r="AE472" s="74"/>
      <c r="AF472" s="74"/>
      <c r="AL472" s="74"/>
      <c r="AM472" s="74"/>
      <c r="AN472" s="74"/>
      <c r="AT472" s="74"/>
      <c r="AU472" s="74"/>
      <c r="AV472" s="74"/>
      <c r="BB472" s="74"/>
      <c r="BC472" s="74"/>
      <c r="BD472" s="74"/>
      <c r="BJ472" s="74">
        <v>3.4000000000000001E-10</v>
      </c>
      <c r="BK472" s="74">
        <v>1.6670663154300001</v>
      </c>
      <c r="BL472" s="74">
        <v>49842.609890276297</v>
      </c>
      <c r="BM472" s="73">
        <f t="shared" si="312"/>
        <v>2.6552173079499913E-10</v>
      </c>
      <c r="BN472" s="73">
        <f t="shared" si="313"/>
        <v>2.6573838928759278E-10</v>
      </c>
      <c r="BO472" s="73">
        <f t="shared" si="314"/>
        <v>2.6573840746707345E-10</v>
      </c>
      <c r="BP472" s="73">
        <f t="shared" si="315"/>
        <v>2.6573840746861661E-10</v>
      </c>
      <c r="BR472" s="74">
        <v>3E-11</v>
      </c>
      <c r="BS472" s="74">
        <v>1.40305085463</v>
      </c>
      <c r="BT472" s="74">
        <v>52278.8990573669</v>
      </c>
      <c r="BU472" s="73">
        <f t="shared" si="316"/>
        <v>-1.9569730522985943E-11</v>
      </c>
      <c r="BV472" s="73">
        <f t="shared" si="317"/>
        <v>-1.9545371768026936E-11</v>
      </c>
      <c r="BW472" s="73">
        <f t="shared" si="318"/>
        <v>-1.9545369721876083E-11</v>
      </c>
      <c r="BX472" s="73">
        <f t="shared" si="319"/>
        <v>-1.9545369721702727E-11</v>
      </c>
      <c r="BZ472" s="74"/>
      <c r="CA472" s="74"/>
      <c r="CB472" s="74"/>
      <c r="CH472" s="74"/>
      <c r="CI472" s="74"/>
      <c r="CJ472" s="74"/>
      <c r="CP472" s="74"/>
      <c r="CQ472" s="74"/>
      <c r="CR472" s="74"/>
      <c r="CX472" s="74"/>
      <c r="CY472" s="74"/>
      <c r="CZ472" s="74"/>
      <c r="DF472" s="74">
        <v>1.8E-10</v>
      </c>
      <c r="DG472" s="74">
        <v>1.69333480892</v>
      </c>
      <c r="DH472" s="74">
        <v>76681.750076439494</v>
      </c>
      <c r="DI472" s="73">
        <f t="shared" si="320"/>
        <v>-1.7965430189690273E-10</v>
      </c>
      <c r="DJ472" s="73">
        <f t="shared" si="321"/>
        <v>-1.7963656751369912E-10</v>
      </c>
      <c r="DK472" s="73">
        <f t="shared" si="322"/>
        <v>-1.7963656600608061E-10</v>
      </c>
      <c r="DL472" s="73">
        <f t="shared" si="323"/>
        <v>-1.7963656600595323E-10</v>
      </c>
      <c r="DN472" s="74">
        <v>3E-11</v>
      </c>
      <c r="DO472" s="74">
        <v>5.1753723875000004</v>
      </c>
      <c r="DP472" s="74">
        <v>225687.22128005</v>
      </c>
      <c r="DQ472" s="73">
        <f t="shared" si="324"/>
        <v>5.5893560149364327E-12</v>
      </c>
      <c r="DR472" s="73">
        <f t="shared" si="325"/>
        <v>5.7255435438238498E-12</v>
      </c>
      <c r="DS472" s="73">
        <f t="shared" si="326"/>
        <v>5.7255549733091075E-12</v>
      </c>
      <c r="DT472" s="73">
        <f t="shared" si="327"/>
        <v>5.7255549742866985E-12</v>
      </c>
      <c r="DV472" s="74"/>
      <c r="DW472" s="74"/>
      <c r="DX472" s="74"/>
      <c r="ED472" s="74"/>
      <c r="EE472" s="74"/>
      <c r="EF472" s="74"/>
      <c r="EL472" s="74"/>
      <c r="EM472" s="74"/>
      <c r="EN472" s="74"/>
      <c r="ET472" s="74"/>
      <c r="EU472" s="74"/>
      <c r="EV472" s="74"/>
    </row>
    <row r="473" spans="12:152" s="73" customFormat="1" ht="13.5" x14ac:dyDescent="0.3">
      <c r="L473" s="74"/>
      <c r="N473" s="74">
        <v>1.49E-9</v>
      </c>
      <c r="O473" s="74">
        <v>0.38744219836999999</v>
      </c>
      <c r="P473" s="74">
        <v>487.63475125420001</v>
      </c>
      <c r="Q473" s="73">
        <f t="shared" si="304"/>
        <v>-6.5288850957509654E-10</v>
      </c>
      <c r="R473" s="73">
        <f t="shared" si="305"/>
        <v>-6.5287513254304359E-10</v>
      </c>
      <c r="S473" s="73">
        <f t="shared" si="306"/>
        <v>-6.5287513141987749E-10</v>
      </c>
      <c r="T473" s="73">
        <f t="shared" si="307"/>
        <v>-6.5287513141978236E-10</v>
      </c>
      <c r="V473" s="74">
        <v>1.4000000000000001E-10</v>
      </c>
      <c r="W473" s="74">
        <v>0.85174293693000003</v>
      </c>
      <c r="X473" s="74">
        <v>78903.606711036497</v>
      </c>
      <c r="Y473" s="73">
        <f t="shared" si="308"/>
        <v>1.1344749389841468E-10</v>
      </c>
      <c r="Z473" s="73">
        <f t="shared" si="309"/>
        <v>1.1357992209473758E-10</v>
      </c>
      <c r="AA473" s="73">
        <f t="shared" si="310"/>
        <v>1.1357993320122419E-10</v>
      </c>
      <c r="AB473" s="73">
        <f t="shared" si="311"/>
        <v>1.1357993320217332E-10</v>
      </c>
      <c r="AD473" s="74"/>
      <c r="AE473" s="74"/>
      <c r="AF473" s="74"/>
      <c r="AL473" s="74"/>
      <c r="AM473" s="74"/>
      <c r="AN473" s="74"/>
      <c r="AT473" s="74"/>
      <c r="AU473" s="74"/>
      <c r="AV473" s="74"/>
      <c r="BB473" s="74"/>
      <c r="BC473" s="74"/>
      <c r="BD473" s="74"/>
      <c r="BJ473" s="74">
        <v>4.2E-10</v>
      </c>
      <c r="BK473" s="74">
        <v>3.6514319255399998</v>
      </c>
      <c r="BL473" s="74">
        <v>76681.750076439494</v>
      </c>
      <c r="BM473" s="73">
        <f t="shared" si="312"/>
        <v>1.3423479429155713E-10</v>
      </c>
      <c r="BN473" s="73">
        <f t="shared" si="313"/>
        <v>1.3360957690235725E-10</v>
      </c>
      <c r="BO473" s="73">
        <f t="shared" si="314"/>
        <v>1.3360952439402053E-10</v>
      </c>
      <c r="BP473" s="73">
        <f t="shared" si="315"/>
        <v>1.3360952438958426E-10</v>
      </c>
      <c r="BR473" s="74">
        <v>3E-11</v>
      </c>
      <c r="BS473" s="74">
        <v>2.91888451759</v>
      </c>
      <c r="BT473" s="74">
        <v>235900.506826261</v>
      </c>
      <c r="BU473" s="73">
        <f t="shared" si="316"/>
        <v>-2.2898463095505355E-12</v>
      </c>
      <c r="BV473" s="73">
        <f t="shared" si="317"/>
        <v>-2.1452914908768361E-12</v>
      </c>
      <c r="BW473" s="73">
        <f t="shared" si="318"/>
        <v>-2.1452793516035037E-12</v>
      </c>
      <c r="BX473" s="73">
        <f t="shared" si="319"/>
        <v>-2.1452793505829414E-12</v>
      </c>
      <c r="BZ473" s="74"/>
      <c r="CA473" s="74"/>
      <c r="CB473" s="74"/>
      <c r="CH473" s="74"/>
      <c r="CI473" s="74"/>
      <c r="CJ473" s="74"/>
      <c r="CP473" s="74"/>
      <c r="CQ473" s="74"/>
      <c r="CR473" s="74"/>
      <c r="CX473" s="74"/>
      <c r="CY473" s="74"/>
      <c r="CZ473" s="74"/>
      <c r="DF473" s="74">
        <v>1.7000000000000001E-10</v>
      </c>
      <c r="DG473" s="74">
        <v>2.09406764538</v>
      </c>
      <c r="DH473" s="74">
        <v>64901.259717923298</v>
      </c>
      <c r="DI473" s="73">
        <f t="shared" si="320"/>
        <v>1.3651789927278066E-10</v>
      </c>
      <c r="DJ473" s="73">
        <f t="shared" si="321"/>
        <v>1.366524452536828E-10</v>
      </c>
      <c r="DK473" s="73">
        <f t="shared" si="322"/>
        <v>1.3665245654029549E-10</v>
      </c>
      <c r="DL473" s="73">
        <f t="shared" si="323"/>
        <v>1.366524565412612E-10</v>
      </c>
      <c r="DN473" s="74">
        <v>1.9999999999999999E-11</v>
      </c>
      <c r="DO473" s="74">
        <v>3.1997001092300001</v>
      </c>
      <c r="DP473" s="74">
        <v>64901.259717923298</v>
      </c>
      <c r="DQ473" s="73">
        <f t="shared" si="324"/>
        <v>-3.4475437720739781E-12</v>
      </c>
      <c r="DR473" s="73">
        <f t="shared" si="325"/>
        <v>-3.4213525336589674E-12</v>
      </c>
      <c r="DS473" s="73">
        <f t="shared" si="326"/>
        <v>-3.4213503343361488E-12</v>
      </c>
      <c r="DT473" s="73">
        <f t="shared" si="327"/>
        <v>-3.4213503341479705E-12</v>
      </c>
      <c r="DV473" s="74"/>
      <c r="DW473" s="74"/>
      <c r="DX473" s="74"/>
      <c r="ED473" s="74"/>
      <c r="EE473" s="74"/>
      <c r="EF473" s="74"/>
      <c r="EL473" s="74"/>
      <c r="EM473" s="74"/>
      <c r="EN473" s="74"/>
      <c r="ET473" s="74"/>
      <c r="EU473" s="74"/>
      <c r="EV473" s="74"/>
    </row>
    <row r="474" spans="12:152" s="73" customFormat="1" ht="13.5" x14ac:dyDescent="0.3">
      <c r="L474" s="74"/>
      <c r="N474" s="74">
        <v>1.21E-9</v>
      </c>
      <c r="O474" s="74">
        <v>3.3021590457399999</v>
      </c>
      <c r="P474" s="74">
        <v>1263.15736257819</v>
      </c>
      <c r="Q474" s="73">
        <f t="shared" si="304"/>
        <v>3.0671994528377627E-10</v>
      </c>
      <c r="R474" s="73">
        <f t="shared" si="305"/>
        <v>3.0668966252326151E-10</v>
      </c>
      <c r="S474" s="73">
        <f t="shared" si="306"/>
        <v>3.0668965998065301E-10</v>
      </c>
      <c r="T474" s="73">
        <f t="shared" si="307"/>
        <v>3.066896599804368E-10</v>
      </c>
      <c r="V474" s="74">
        <v>1.5E-10</v>
      </c>
      <c r="W474" s="74">
        <v>5.5077687069500003</v>
      </c>
      <c r="X474" s="74">
        <v>52808.590022461503</v>
      </c>
      <c r="Y474" s="73">
        <f t="shared" si="308"/>
        <v>-1.1290756288936052E-10</v>
      </c>
      <c r="Z474" s="73">
        <f t="shared" si="309"/>
        <v>-1.1280068452662612E-10</v>
      </c>
      <c r="AA474" s="73">
        <f t="shared" si="310"/>
        <v>-1.128006755473691E-10</v>
      </c>
      <c r="AB474" s="73">
        <f t="shared" si="311"/>
        <v>-1.1280067554660474E-10</v>
      </c>
      <c r="AD474" s="74"/>
      <c r="AE474" s="74"/>
      <c r="AF474" s="74"/>
      <c r="AL474" s="74"/>
      <c r="AM474" s="74"/>
      <c r="AN474" s="74"/>
      <c r="AT474" s="74"/>
      <c r="AU474" s="74"/>
      <c r="AV474" s="74"/>
      <c r="BB474" s="74"/>
      <c r="BC474" s="74"/>
      <c r="BD474" s="74"/>
      <c r="BJ474" s="74">
        <v>3.1999999999999998E-10</v>
      </c>
      <c r="BK474" s="74">
        <v>4.0268507965599998</v>
      </c>
      <c r="BL474" s="74">
        <v>24356.780788641601</v>
      </c>
      <c r="BM474" s="73">
        <f t="shared" si="312"/>
        <v>-2.5573710097894695E-10</v>
      </c>
      <c r="BN474" s="73">
        <f t="shared" si="313"/>
        <v>-2.5583302794412633E-10</v>
      </c>
      <c r="BO474" s="73">
        <f t="shared" si="314"/>
        <v>-2.5583303599568254E-10</v>
      </c>
      <c r="BP474" s="73">
        <f t="shared" si="315"/>
        <v>-2.5583303599635994E-10</v>
      </c>
      <c r="BR474" s="74">
        <v>1.9999999999999999E-11</v>
      </c>
      <c r="BS474" s="74">
        <v>5.2486258072399998</v>
      </c>
      <c r="BT474" s="74">
        <v>32769.127994973802</v>
      </c>
      <c r="BU474" s="73">
        <f t="shared" si="316"/>
        <v>-1.9280580277219526E-11</v>
      </c>
      <c r="BV474" s="73">
        <f t="shared" si="317"/>
        <v>-1.9284143874874862E-11</v>
      </c>
      <c r="BW474" s="73">
        <f t="shared" si="318"/>
        <v>-1.928414417371699E-11</v>
      </c>
      <c r="BX474" s="73">
        <f t="shared" si="319"/>
        <v>-1.9284144173742313E-11</v>
      </c>
      <c r="BZ474" s="74"/>
      <c r="CA474" s="74"/>
      <c r="CB474" s="74"/>
      <c r="CH474" s="74"/>
      <c r="CI474" s="74"/>
      <c r="CJ474" s="74"/>
      <c r="CP474" s="74"/>
      <c r="CQ474" s="74"/>
      <c r="CR474" s="74"/>
      <c r="CX474" s="74"/>
      <c r="CY474" s="74"/>
      <c r="CZ474" s="74"/>
      <c r="DF474" s="74">
        <v>1.8999999999999999E-10</v>
      </c>
      <c r="DG474" s="74">
        <v>5.0001102350200002</v>
      </c>
      <c r="DH474" s="74">
        <v>105940.68546158</v>
      </c>
      <c r="DI474" s="73">
        <f t="shared" si="320"/>
        <v>-1.1155692107258519E-10</v>
      </c>
      <c r="DJ474" s="73">
        <f t="shared" si="321"/>
        <v>-1.1189038981332614E-10</v>
      </c>
      <c r="DK474" s="73">
        <f t="shared" si="322"/>
        <v>-1.1189041778995448E-10</v>
      </c>
      <c r="DL474" s="73">
        <f t="shared" si="323"/>
        <v>-1.1189041779232872E-10</v>
      </c>
      <c r="DN474" s="74">
        <v>3E-11</v>
      </c>
      <c r="DO474" s="74">
        <v>5.9036804607800004</v>
      </c>
      <c r="DP474" s="74">
        <v>104505.391376781</v>
      </c>
      <c r="DQ474" s="73">
        <f t="shared" si="324"/>
        <v>2.5943230445962058E-11</v>
      </c>
      <c r="DR474" s="73">
        <f t="shared" si="325"/>
        <v>2.5975416945965575E-11</v>
      </c>
      <c r="DS474" s="73">
        <f t="shared" si="326"/>
        <v>2.5975419643414962E-11</v>
      </c>
      <c r="DT474" s="73">
        <f t="shared" si="327"/>
        <v>2.5975419643643612E-11</v>
      </c>
      <c r="DV474" s="74"/>
      <c r="DW474" s="74"/>
      <c r="DX474" s="74"/>
      <c r="ED474" s="74"/>
      <c r="EE474" s="74"/>
      <c r="EF474" s="74"/>
      <c r="EL474" s="74"/>
      <c r="EM474" s="74"/>
      <c r="EN474" s="74"/>
      <c r="ET474" s="74"/>
      <c r="EU474" s="74"/>
      <c r="EV474" s="74"/>
    </row>
    <row r="475" spans="12:152" s="73" customFormat="1" ht="13.5" x14ac:dyDescent="0.3">
      <c r="L475" s="74"/>
      <c r="N475" s="74">
        <v>1.38E-9</v>
      </c>
      <c r="O475" s="74">
        <v>1.04671626049</v>
      </c>
      <c r="P475" s="74">
        <v>1083.0802322935999</v>
      </c>
      <c r="Q475" s="73">
        <f t="shared" si="304"/>
        <v>1.3492311346380482E-9</v>
      </c>
      <c r="R475" s="73">
        <f t="shared" si="305"/>
        <v>1.3492247058134136E-9</v>
      </c>
      <c r="S475" s="73">
        <f t="shared" si="306"/>
        <v>1.3492247052736088E-9</v>
      </c>
      <c r="T475" s="73">
        <f t="shared" si="307"/>
        <v>1.3492247052735635E-9</v>
      </c>
      <c r="V475" s="74">
        <v>1.7000000000000001E-10</v>
      </c>
      <c r="W475" s="74">
        <v>5.9662272178100002</v>
      </c>
      <c r="X475" s="74">
        <v>32769.127994973802</v>
      </c>
      <c r="Y475" s="73">
        <f t="shared" si="308"/>
        <v>-9.3755420382039506E-11</v>
      </c>
      <c r="Z475" s="73">
        <f t="shared" si="309"/>
        <v>-9.3850578597968828E-11</v>
      </c>
      <c r="AA475" s="73">
        <f t="shared" si="310"/>
        <v>-9.3850586585869675E-11</v>
      </c>
      <c r="AB475" s="73">
        <f t="shared" si="311"/>
        <v>-9.3850586586546489E-11</v>
      </c>
      <c r="AD475" s="74"/>
      <c r="AE475" s="74"/>
      <c r="AF475" s="74"/>
      <c r="AL475" s="74"/>
      <c r="AM475" s="74"/>
      <c r="AN475" s="74"/>
      <c r="AT475" s="74"/>
      <c r="AU475" s="74"/>
      <c r="AV475" s="74"/>
      <c r="BB475" s="74"/>
      <c r="BC475" s="74"/>
      <c r="BD475" s="74"/>
      <c r="BJ475" s="74">
        <v>4.0999999999999998E-10</v>
      </c>
      <c r="BK475" s="74">
        <v>3.4811711772599998</v>
      </c>
      <c r="BL475" s="74">
        <v>26610.4805596679</v>
      </c>
      <c r="BM475" s="73">
        <f t="shared" si="312"/>
        <v>-2.2305135567215653E-10</v>
      </c>
      <c r="BN475" s="73">
        <f t="shared" si="313"/>
        <v>-2.228638205219939E-10</v>
      </c>
      <c r="BO475" s="73">
        <f t="shared" si="314"/>
        <v>-2.228638047733755E-10</v>
      </c>
      <c r="BP475" s="73">
        <f t="shared" si="315"/>
        <v>-2.2286380477204524E-10</v>
      </c>
      <c r="BR475" s="74">
        <v>3E-11</v>
      </c>
      <c r="BS475" s="74">
        <v>0.92825301326999998</v>
      </c>
      <c r="BT475" s="74">
        <v>29428.515568274001</v>
      </c>
      <c r="BU475" s="73">
        <f t="shared" si="316"/>
        <v>5.6585678640962112E-12</v>
      </c>
      <c r="BV475" s="73">
        <f t="shared" si="317"/>
        <v>5.6763249143796639E-12</v>
      </c>
      <c r="BW475" s="73">
        <f t="shared" si="318"/>
        <v>5.676326405211064E-12</v>
      </c>
      <c r="BX475" s="73">
        <f t="shared" si="319"/>
        <v>5.6763264053383254E-12</v>
      </c>
      <c r="BZ475" s="74"/>
      <c r="CA475" s="74"/>
      <c r="CB475" s="74"/>
      <c r="CH475" s="74"/>
      <c r="CI475" s="74"/>
      <c r="CJ475" s="74"/>
      <c r="CP475" s="74"/>
      <c r="CQ475" s="74"/>
      <c r="CR475" s="74"/>
      <c r="CX475" s="74"/>
      <c r="CY475" s="74"/>
      <c r="CZ475" s="74"/>
      <c r="DF475" s="74">
        <v>1.8999999999999999E-10</v>
      </c>
      <c r="DG475" s="74">
        <v>0.74020534937000004</v>
      </c>
      <c r="DH475" s="74">
        <v>36109.740421673603</v>
      </c>
      <c r="DI475" s="73">
        <f t="shared" si="320"/>
        <v>-1.8423379411039022E-10</v>
      </c>
      <c r="DJ475" s="73">
        <f t="shared" si="321"/>
        <v>-1.8419938685705265E-10</v>
      </c>
      <c r="DK475" s="73">
        <f t="shared" si="322"/>
        <v>-1.8419938396391758E-10</v>
      </c>
      <c r="DL475" s="73">
        <f t="shared" si="323"/>
        <v>-1.8419938396367392E-10</v>
      </c>
      <c r="DN475" s="74">
        <v>3E-11</v>
      </c>
      <c r="DO475" s="74">
        <v>2.1571228157100002</v>
      </c>
      <c r="DP475" s="74">
        <v>28736.357967047199</v>
      </c>
      <c r="DQ475" s="73">
        <f t="shared" si="324"/>
        <v>-2.1056951142960424E-11</v>
      </c>
      <c r="DR475" s="73">
        <f t="shared" si="325"/>
        <v>-2.106952442330167E-11</v>
      </c>
      <c r="DS475" s="73">
        <f t="shared" si="326"/>
        <v>-2.1069525478673573E-11</v>
      </c>
      <c r="DT475" s="73">
        <f t="shared" si="327"/>
        <v>-2.1069525478763403E-11</v>
      </c>
      <c r="DV475" s="74"/>
      <c r="DW475" s="74"/>
      <c r="DX475" s="74"/>
      <c r="ED475" s="74"/>
      <c r="EE475" s="74"/>
      <c r="EF475" s="74"/>
      <c r="EL475" s="74"/>
      <c r="EM475" s="74"/>
      <c r="EN475" s="74"/>
      <c r="ET475" s="74"/>
      <c r="EU475" s="74"/>
      <c r="EV475" s="74"/>
    </row>
    <row r="476" spans="12:152" s="73" customFormat="1" ht="13.5" x14ac:dyDescent="0.3">
      <c r="L476" s="74"/>
      <c r="N476" s="74">
        <v>1.57E-9</v>
      </c>
      <c r="O476" s="74">
        <v>5.1701891662200001</v>
      </c>
      <c r="P476" s="74">
        <v>23962.0257341949</v>
      </c>
      <c r="Q476" s="73">
        <f t="shared" si="304"/>
        <v>1.395865502863099E-10</v>
      </c>
      <c r="R476" s="73">
        <f t="shared" si="305"/>
        <v>1.3881904391876746E-10</v>
      </c>
      <c r="S476" s="73">
        <f t="shared" si="306"/>
        <v>1.3881897947603118E-10</v>
      </c>
      <c r="T476" s="73">
        <f t="shared" si="307"/>
        <v>1.388189794705197E-10</v>
      </c>
      <c r="V476" s="74">
        <v>1.4000000000000001E-10</v>
      </c>
      <c r="W476" s="74">
        <v>5.4058981231800001</v>
      </c>
      <c r="X476" s="74">
        <v>52381.991831585503</v>
      </c>
      <c r="Y476" s="73">
        <f t="shared" si="308"/>
        <v>-1.4635562843176248E-11</v>
      </c>
      <c r="Z476" s="73">
        <f t="shared" si="309"/>
        <v>-1.448617305759897E-11</v>
      </c>
      <c r="AA476" s="73">
        <f t="shared" si="310"/>
        <v>-1.4486160513823896E-11</v>
      </c>
      <c r="AB476" s="73">
        <f t="shared" si="311"/>
        <v>-1.4486160512763239E-11</v>
      </c>
      <c r="AD476" s="74"/>
      <c r="AE476" s="74"/>
      <c r="AF476" s="74"/>
      <c r="AL476" s="74"/>
      <c r="AM476" s="74"/>
      <c r="AN476" s="74"/>
      <c r="AT476" s="74"/>
      <c r="AU476" s="74"/>
      <c r="AV476" s="74"/>
      <c r="BB476" s="74"/>
      <c r="BC476" s="74"/>
      <c r="BD476" s="74"/>
      <c r="BJ476" s="74">
        <v>4.0000000000000001E-10</v>
      </c>
      <c r="BK476" s="74">
        <v>1.30798263894</v>
      </c>
      <c r="BL476" s="74">
        <v>77630.925685409296</v>
      </c>
      <c r="BM476" s="73">
        <f t="shared" si="312"/>
        <v>2.9568636876572069E-10</v>
      </c>
      <c r="BN476" s="73">
        <f t="shared" si="313"/>
        <v>2.9525765907772721E-10</v>
      </c>
      <c r="BO476" s="73">
        <f t="shared" si="314"/>
        <v>2.9525762305106336E-10</v>
      </c>
      <c r="BP476" s="73">
        <f t="shared" si="315"/>
        <v>2.9525762304799545E-10</v>
      </c>
      <c r="BR476" s="74">
        <v>1.9999999999999999E-11</v>
      </c>
      <c r="BS476" s="74">
        <v>1.28026650043</v>
      </c>
      <c r="BT476" s="74">
        <v>96357.0841242725</v>
      </c>
      <c r="BU476" s="73">
        <f t="shared" si="316"/>
        <v>-4.3257050714219189E-12</v>
      </c>
      <c r="BV476" s="73">
        <f t="shared" si="317"/>
        <v>-4.2871592199566455E-12</v>
      </c>
      <c r="BW476" s="73">
        <f t="shared" si="318"/>
        <v>-4.2871559828669434E-12</v>
      </c>
      <c r="BX476" s="73">
        <f t="shared" si="319"/>
        <v>-4.2871559825915537E-12</v>
      </c>
      <c r="BZ476" s="74"/>
      <c r="CA476" s="74"/>
      <c r="CB476" s="74"/>
      <c r="CH476" s="74"/>
      <c r="CI476" s="74"/>
      <c r="CJ476" s="74"/>
      <c r="CP476" s="74"/>
      <c r="CQ476" s="74"/>
      <c r="CR476" s="74"/>
      <c r="CX476" s="74"/>
      <c r="CY476" s="74"/>
      <c r="CZ476" s="74"/>
      <c r="DF476" s="74">
        <v>1.7000000000000001E-10</v>
      </c>
      <c r="DG476" s="74">
        <v>2.9324686869300001</v>
      </c>
      <c r="DH476" s="74">
        <v>102132.855462109</v>
      </c>
      <c r="DI476" s="73">
        <f t="shared" si="320"/>
        <v>-1.6836290282987483E-10</v>
      </c>
      <c r="DJ476" s="73">
        <f t="shared" si="321"/>
        <v>-1.6831330031021021E-10</v>
      </c>
      <c r="DK476" s="73">
        <f t="shared" si="322"/>
        <v>-1.6831329611455909E-10</v>
      </c>
      <c r="DL476" s="73">
        <f t="shared" si="323"/>
        <v>-1.6831329611420063E-10</v>
      </c>
      <c r="DN476" s="74">
        <v>1.9999999999999999E-11</v>
      </c>
      <c r="DO476" s="74">
        <v>0.27988699717999999</v>
      </c>
      <c r="DP476" s="74">
        <v>52325.369480282898</v>
      </c>
      <c r="DQ476" s="73">
        <f t="shared" si="324"/>
        <v>-6.712167041316745E-12</v>
      </c>
      <c r="DR476" s="73">
        <f t="shared" si="325"/>
        <v>-6.6919717841028868E-12</v>
      </c>
      <c r="DS476" s="73">
        <f t="shared" si="326"/>
        <v>-6.6919700881457109E-12</v>
      </c>
      <c r="DT476" s="73">
        <f t="shared" si="327"/>
        <v>-6.6919700880000083E-12</v>
      </c>
      <c r="DV476" s="74"/>
      <c r="DW476" s="74"/>
      <c r="DX476" s="74"/>
      <c r="ED476" s="74"/>
      <c r="EE476" s="74"/>
      <c r="EF476" s="74"/>
      <c r="EL476" s="74"/>
      <c r="EM476" s="74"/>
      <c r="EN476" s="74"/>
      <c r="ET476" s="74"/>
      <c r="EU476" s="74"/>
      <c r="EV476" s="74"/>
    </row>
    <row r="477" spans="12:152" s="73" customFormat="1" ht="13.5" x14ac:dyDescent="0.3">
      <c r="L477" s="74"/>
      <c r="N477" s="74">
        <v>1.63E-9</v>
      </c>
      <c r="O477" s="74">
        <v>3.2659310317900001</v>
      </c>
      <c r="P477" s="74">
        <v>26089.387614282401</v>
      </c>
      <c r="Q477" s="73">
        <f t="shared" si="304"/>
        <v>1.5795022279062654E-9</v>
      </c>
      <c r="R477" s="73">
        <f t="shared" si="305"/>
        <v>1.5792868771233398E-9</v>
      </c>
      <c r="S477" s="73">
        <f t="shared" si="306"/>
        <v>1.5792868590231126E-9</v>
      </c>
      <c r="T477" s="73">
        <f t="shared" si="307"/>
        <v>1.5792868590215759E-9</v>
      </c>
      <c r="V477" s="74">
        <v>1.4000000000000001E-10</v>
      </c>
      <c r="W477" s="74">
        <v>2.9278362475400002</v>
      </c>
      <c r="X477" s="74">
        <v>130226.21661243201</v>
      </c>
      <c r="Y477" s="73">
        <f t="shared" si="308"/>
        <v>1.1435041972923899E-10</v>
      </c>
      <c r="Z477" s="73">
        <f t="shared" si="309"/>
        <v>1.1456545323220197E-10</v>
      </c>
      <c r="AA477" s="73">
        <f t="shared" si="310"/>
        <v>1.1456547125266857E-10</v>
      </c>
      <c r="AB477" s="73">
        <f t="shared" si="311"/>
        <v>1.1456547125420541E-10</v>
      </c>
      <c r="AD477" s="74"/>
      <c r="AE477" s="74"/>
      <c r="AF477" s="74"/>
      <c r="AL477" s="74"/>
      <c r="AM477" s="74"/>
      <c r="AN477" s="74"/>
      <c r="AT477" s="74"/>
      <c r="AU477" s="74"/>
      <c r="AV477" s="74"/>
      <c r="BB477" s="74"/>
      <c r="BC477" s="74"/>
      <c r="BD477" s="74"/>
      <c r="BJ477" s="74">
        <v>3.3E-10</v>
      </c>
      <c r="BK477" s="74">
        <v>3.31591322468</v>
      </c>
      <c r="BL477" s="74">
        <v>65831.666774324796</v>
      </c>
      <c r="BM477" s="73">
        <f t="shared" si="312"/>
        <v>-9.9705202706146091E-11</v>
      </c>
      <c r="BN477" s="73">
        <f t="shared" si="313"/>
        <v>-1.001292769542079E-10</v>
      </c>
      <c r="BO477" s="73">
        <f t="shared" si="314"/>
        <v>-1.0012931255269028E-10</v>
      </c>
      <c r="BP477" s="73">
        <f t="shared" si="315"/>
        <v>-1.0012931255576461E-10</v>
      </c>
      <c r="BR477" s="74">
        <v>3E-11</v>
      </c>
      <c r="BS477" s="74">
        <v>3.4774507502100001</v>
      </c>
      <c r="BT477" s="74">
        <v>49842.609890276297</v>
      </c>
      <c r="BU477" s="73">
        <f t="shared" si="316"/>
        <v>-2.3762327466619353E-11</v>
      </c>
      <c r="BV477" s="73">
        <f t="shared" si="317"/>
        <v>-2.3743620162992524E-11</v>
      </c>
      <c r="BW477" s="73">
        <f t="shared" si="318"/>
        <v>-2.3743618591248557E-11</v>
      </c>
      <c r="BX477" s="73">
        <f t="shared" si="319"/>
        <v>-2.3743618591115142E-11</v>
      </c>
      <c r="BZ477" s="74"/>
      <c r="CA477" s="74"/>
      <c r="CB477" s="74"/>
      <c r="CH477" s="74"/>
      <c r="CI477" s="74"/>
      <c r="CJ477" s="74"/>
      <c r="CP477" s="74"/>
      <c r="CQ477" s="74"/>
      <c r="CR477" s="74"/>
      <c r="CX477" s="74"/>
      <c r="CY477" s="74"/>
      <c r="CZ477" s="74"/>
      <c r="DF477" s="74">
        <v>2.1999999999999999E-10</v>
      </c>
      <c r="DG477" s="74">
        <v>3.5590202306699998</v>
      </c>
      <c r="DH477" s="74">
        <v>104355.493901654</v>
      </c>
      <c r="DI477" s="73">
        <f t="shared" si="320"/>
        <v>-9.7511859256070588E-11</v>
      </c>
      <c r="DJ477" s="73">
        <f t="shared" si="321"/>
        <v>-9.7090119987021383E-11</v>
      </c>
      <c r="DK477" s="73">
        <f t="shared" si="322"/>
        <v>-9.7090084558298156E-11</v>
      </c>
      <c r="DL477" s="73">
        <f t="shared" si="323"/>
        <v>-9.7090084555290695E-11</v>
      </c>
      <c r="DN477" s="74">
        <v>1.9999999999999999E-11</v>
      </c>
      <c r="DO477" s="74">
        <v>1.0939213773400001</v>
      </c>
      <c r="DP477" s="74">
        <v>24998.194350380501</v>
      </c>
      <c r="DQ477" s="73">
        <f t="shared" si="324"/>
        <v>5.44498943961316E-12</v>
      </c>
      <c r="DR477" s="73">
        <f t="shared" si="325"/>
        <v>5.4351352684761322E-12</v>
      </c>
      <c r="DS477" s="73">
        <f t="shared" si="326"/>
        <v>5.4351344410405154E-12</v>
      </c>
      <c r="DT477" s="73">
        <f t="shared" si="327"/>
        <v>5.4351344409704934E-12</v>
      </c>
      <c r="DV477" s="74"/>
      <c r="DW477" s="74"/>
      <c r="DX477" s="74"/>
      <c r="ED477" s="74"/>
      <c r="EE477" s="74"/>
      <c r="EF477" s="74"/>
      <c r="EL477" s="74"/>
      <c r="EM477" s="74"/>
      <c r="EN477" s="74"/>
      <c r="ET477" s="74"/>
      <c r="EU477" s="74"/>
      <c r="EV477" s="74"/>
    </row>
    <row r="478" spans="12:152" s="73" customFormat="1" ht="13.5" x14ac:dyDescent="0.3">
      <c r="L478" s="74"/>
      <c r="N478" s="74">
        <v>1.3000000000000001E-9</v>
      </c>
      <c r="O478" s="74">
        <v>0.56779128434000004</v>
      </c>
      <c r="P478" s="74">
        <v>25936.8554717312</v>
      </c>
      <c r="Q478" s="73">
        <f t="shared" si="304"/>
        <v>8.5006980033327653E-10</v>
      </c>
      <c r="R478" s="73">
        <f t="shared" si="305"/>
        <v>8.5059218336747548E-10</v>
      </c>
      <c r="S478" s="73">
        <f t="shared" si="306"/>
        <v>8.5059222721772886E-10</v>
      </c>
      <c r="T478" s="73">
        <f t="shared" si="307"/>
        <v>8.5059222722141715E-10</v>
      </c>
      <c r="V478" s="74">
        <v>1.4000000000000001E-10</v>
      </c>
      <c r="W478" s="74">
        <v>4.7333467678299996</v>
      </c>
      <c r="X478" s="74">
        <v>26164.1692128498</v>
      </c>
      <c r="Y478" s="73">
        <f t="shared" si="308"/>
        <v>-1.0624839832524057E-10</v>
      </c>
      <c r="Z478" s="73">
        <f t="shared" si="309"/>
        <v>-1.0619952757003528E-10</v>
      </c>
      <c r="AA478" s="73">
        <f t="shared" si="310"/>
        <v>-1.061995234654731E-10</v>
      </c>
      <c r="AB478" s="73">
        <f t="shared" si="311"/>
        <v>-1.0619952346512049E-10</v>
      </c>
      <c r="AD478" s="74"/>
      <c r="AE478" s="74"/>
      <c r="AF478" s="74"/>
      <c r="AL478" s="74"/>
      <c r="AM478" s="74"/>
      <c r="AN478" s="74"/>
      <c r="AT478" s="74"/>
      <c r="AU478" s="74"/>
      <c r="AV478" s="74"/>
      <c r="BB478" s="74"/>
      <c r="BC478" s="74"/>
      <c r="BD478" s="74"/>
      <c r="BJ478" s="74">
        <v>4.2E-10</v>
      </c>
      <c r="BK478" s="74">
        <v>4.6830522546399997</v>
      </c>
      <c r="BL478" s="74">
        <v>24609.0365675098</v>
      </c>
      <c r="BM478" s="73">
        <f t="shared" si="312"/>
        <v>-2.6598069587900605E-10</v>
      </c>
      <c r="BN478" s="73">
        <f t="shared" si="313"/>
        <v>-2.6581682556145271E-10</v>
      </c>
      <c r="BO478" s="73">
        <f t="shared" si="314"/>
        <v>-2.6581681179973302E-10</v>
      </c>
      <c r="BP478" s="73">
        <f t="shared" si="315"/>
        <v>-2.6581681179856845E-10</v>
      </c>
      <c r="BR478" s="74">
        <v>3E-11</v>
      </c>
      <c r="BS478" s="74">
        <v>1.2752251073600001</v>
      </c>
      <c r="BT478" s="74">
        <v>44295.717129809404</v>
      </c>
      <c r="BU478" s="73">
        <f t="shared" si="316"/>
        <v>-8.1142253646498868E-12</v>
      </c>
      <c r="BV478" s="73">
        <f t="shared" si="317"/>
        <v>-8.1404254953521389E-12</v>
      </c>
      <c r="BW478" s="73">
        <f t="shared" si="318"/>
        <v>-8.1404276948845408E-12</v>
      </c>
      <c r="BX478" s="73">
        <f t="shared" si="319"/>
        <v>-8.1404276950716516E-12</v>
      </c>
      <c r="BZ478" s="74"/>
      <c r="CA478" s="74"/>
      <c r="CB478" s="74"/>
      <c r="CH478" s="74"/>
      <c r="CI478" s="74"/>
      <c r="CJ478" s="74"/>
      <c r="CP478" s="74"/>
      <c r="CQ478" s="74"/>
      <c r="CR478" s="74"/>
      <c r="CX478" s="74"/>
      <c r="CY478" s="74"/>
      <c r="CZ478" s="74"/>
      <c r="DF478" s="74">
        <v>2.1E-10</v>
      </c>
      <c r="DG478" s="74">
        <v>3.5439031055700001</v>
      </c>
      <c r="DH478" s="74">
        <v>106570.36967048301</v>
      </c>
      <c r="DI478" s="73">
        <f t="shared" si="320"/>
        <v>2.0125803573548911E-10</v>
      </c>
      <c r="DJ478" s="73">
        <f t="shared" si="321"/>
        <v>2.0138843543665256E-10</v>
      </c>
      <c r="DK478" s="73">
        <f t="shared" si="322"/>
        <v>2.0138844634499753E-10</v>
      </c>
      <c r="DL478" s="73">
        <f t="shared" si="323"/>
        <v>2.0138844634591779E-10</v>
      </c>
      <c r="DN478" s="74">
        <v>3E-11</v>
      </c>
      <c r="DO478" s="74">
        <v>1.7265463647199999</v>
      </c>
      <c r="DP478" s="74">
        <v>130419.84594697101</v>
      </c>
      <c r="DQ478" s="73">
        <f t="shared" si="324"/>
        <v>-2.504441804412803E-11</v>
      </c>
      <c r="DR478" s="73">
        <f t="shared" si="325"/>
        <v>-2.5000210289355649E-11</v>
      </c>
      <c r="DS478" s="73">
        <f t="shared" si="326"/>
        <v>-2.5000206570087188E-11</v>
      </c>
      <c r="DT478" s="73">
        <f t="shared" si="327"/>
        <v>-2.5000206569770465E-11</v>
      </c>
      <c r="DV478" s="74"/>
      <c r="DW478" s="74"/>
      <c r="DX478" s="74"/>
      <c r="ED478" s="74"/>
      <c r="EE478" s="74"/>
      <c r="EF478" s="74"/>
      <c r="EL478" s="74"/>
      <c r="EM478" s="74"/>
      <c r="EN478" s="74"/>
      <c r="ET478" s="74"/>
      <c r="EU478" s="74"/>
      <c r="EV478" s="74"/>
    </row>
    <row r="479" spans="12:152" s="73" customFormat="1" ht="13.5" x14ac:dyDescent="0.3">
      <c r="L479" s="74"/>
      <c r="N479" s="74">
        <v>1.6000000000000001E-9</v>
      </c>
      <c r="O479" s="74">
        <v>0.19385295260999999</v>
      </c>
      <c r="P479" s="74">
        <v>104347.73123093801</v>
      </c>
      <c r="Q479" s="73">
        <f t="shared" si="304"/>
        <v>1.7492965100076201E-10</v>
      </c>
      <c r="R479" s="73">
        <f t="shared" si="305"/>
        <v>1.7153015080371298E-10</v>
      </c>
      <c r="S479" s="73">
        <f t="shared" si="306"/>
        <v>1.7152986534185911E-10</v>
      </c>
      <c r="T479" s="73">
        <f t="shared" si="307"/>
        <v>1.7152986531762512E-10</v>
      </c>
      <c r="V479" s="74">
        <v>1.8E-10</v>
      </c>
      <c r="W479" s="74">
        <v>4.0954026399899996</v>
      </c>
      <c r="X479" s="74">
        <v>157586.80077963401</v>
      </c>
      <c r="Y479" s="73">
        <f t="shared" si="308"/>
        <v>1.796300030142217E-10</v>
      </c>
      <c r="Z479" s="73">
        <f t="shared" si="309"/>
        <v>1.7966629952626952E-10</v>
      </c>
      <c r="AA479" s="73">
        <f t="shared" si="310"/>
        <v>1.7966630249521497E-10</v>
      </c>
      <c r="AB479" s="73">
        <f t="shared" si="311"/>
        <v>1.7966630249546907E-10</v>
      </c>
      <c r="AD479" s="74"/>
      <c r="AE479" s="74"/>
      <c r="AF479" s="74"/>
      <c r="AL479" s="74"/>
      <c r="AM479" s="74"/>
      <c r="AN479" s="74"/>
      <c r="AT479" s="74"/>
      <c r="AU479" s="74"/>
      <c r="AV479" s="74"/>
      <c r="BB479" s="74"/>
      <c r="BC479" s="74"/>
      <c r="BD479" s="74"/>
      <c r="BJ479" s="74">
        <v>3.4000000000000001E-10</v>
      </c>
      <c r="BK479" s="74">
        <v>2.4330891275300002</v>
      </c>
      <c r="BL479" s="74">
        <v>26421.7590823436</v>
      </c>
      <c r="BM479" s="73">
        <f t="shared" si="312"/>
        <v>-1.312909377976921E-10</v>
      </c>
      <c r="BN479" s="73">
        <f t="shared" si="313"/>
        <v>-1.3146064502242051E-10</v>
      </c>
      <c r="BO479" s="73">
        <f t="shared" si="314"/>
        <v>-1.3146065926976423E-10</v>
      </c>
      <c r="BP479" s="73">
        <f t="shared" si="315"/>
        <v>-1.3146065927097623E-10</v>
      </c>
      <c r="BR479" s="74">
        <v>3E-11</v>
      </c>
      <c r="BS479" s="74">
        <v>2.0635604482900001</v>
      </c>
      <c r="BT479" s="74">
        <v>181659.72224941</v>
      </c>
      <c r="BU479" s="73">
        <f t="shared" si="316"/>
        <v>2.5803001083116689E-11</v>
      </c>
      <c r="BV479" s="73">
        <f t="shared" si="317"/>
        <v>2.5745881030995426E-11</v>
      </c>
      <c r="BW479" s="73">
        <f t="shared" si="318"/>
        <v>2.5745876220103593E-11</v>
      </c>
      <c r="BX479" s="73">
        <f t="shared" si="319"/>
        <v>2.5745876219697422E-11</v>
      </c>
      <c r="BZ479" s="74"/>
      <c r="CA479" s="74"/>
      <c r="CB479" s="74"/>
      <c r="CH479" s="74"/>
      <c r="CI479" s="74"/>
      <c r="CJ479" s="74"/>
      <c r="CP479" s="74"/>
      <c r="CQ479" s="74"/>
      <c r="CR479" s="74"/>
      <c r="CX479" s="74"/>
      <c r="CY479" s="74"/>
      <c r="CZ479" s="74"/>
      <c r="DF479" s="74">
        <v>1.8E-10</v>
      </c>
      <c r="DG479" s="74">
        <v>4.6500639446100003</v>
      </c>
      <c r="DH479" s="74">
        <v>61279.713277265997</v>
      </c>
      <c r="DI479" s="73">
        <f t="shared" si="320"/>
        <v>1.087191081865798E-10</v>
      </c>
      <c r="DJ479" s="73">
        <f t="shared" si="321"/>
        <v>1.0889908102258283E-10</v>
      </c>
      <c r="DK479" s="73">
        <f t="shared" si="322"/>
        <v>1.0889909612626322E-10</v>
      </c>
      <c r="DL479" s="73">
        <f t="shared" si="323"/>
        <v>1.0889909612755042E-10</v>
      </c>
      <c r="DN479" s="74">
        <v>3E-11</v>
      </c>
      <c r="DO479" s="74">
        <v>6.24477199702</v>
      </c>
      <c r="DP479" s="74">
        <v>51969.620734711098</v>
      </c>
      <c r="DQ479" s="73">
        <f t="shared" si="324"/>
        <v>-1.5142751573585723E-11</v>
      </c>
      <c r="DR479" s="73">
        <f t="shared" si="325"/>
        <v>-1.5115176262285795E-11</v>
      </c>
      <c r="DS479" s="73">
        <f t="shared" si="326"/>
        <v>-1.5115173946287167E-11</v>
      </c>
      <c r="DT479" s="73">
        <f t="shared" si="327"/>
        <v>-1.5115173946092728E-11</v>
      </c>
      <c r="DV479" s="74"/>
      <c r="DW479" s="74"/>
      <c r="DX479" s="74"/>
      <c r="ED479" s="74"/>
      <c r="EE479" s="74"/>
      <c r="EF479" s="74"/>
      <c r="EL479" s="74"/>
      <c r="EM479" s="74"/>
      <c r="EN479" s="74"/>
      <c r="ET479" s="74"/>
      <c r="EU479" s="74"/>
      <c r="EV479" s="74"/>
    </row>
    <row r="480" spans="12:152" s="73" customFormat="1" ht="13.5" x14ac:dyDescent="0.3">
      <c r="L480" s="74"/>
      <c r="N480" s="74">
        <v>1.1599999999999999E-9</v>
      </c>
      <c r="O480" s="74">
        <v>2.6981851312199998</v>
      </c>
      <c r="P480" s="74">
        <v>129799.61842155601</v>
      </c>
      <c r="Q480" s="73">
        <f t="shared" si="304"/>
        <v>1.1209361584903167E-9</v>
      </c>
      <c r="R480" s="73">
        <f t="shared" si="305"/>
        <v>1.1201386192418433E-9</v>
      </c>
      <c r="S480" s="73">
        <f t="shared" si="306"/>
        <v>1.1201385519463969E-9</v>
      </c>
      <c r="T480" s="73">
        <f t="shared" si="307"/>
        <v>1.1201385519406387E-9</v>
      </c>
      <c r="V480" s="74">
        <v>1.5E-10</v>
      </c>
      <c r="W480" s="74">
        <v>5.0056864518299999</v>
      </c>
      <c r="X480" s="74">
        <v>28791.5192962498</v>
      </c>
      <c r="Y480" s="73">
        <f t="shared" si="308"/>
        <v>2.614040073667699E-11</v>
      </c>
      <c r="Z480" s="73">
        <f t="shared" si="309"/>
        <v>2.6227498869021559E-11</v>
      </c>
      <c r="AA480" s="73">
        <f t="shared" si="310"/>
        <v>2.6227506181577558E-11</v>
      </c>
      <c r="AB480" s="73">
        <f t="shared" si="311"/>
        <v>2.6227506182190405E-11</v>
      </c>
      <c r="AD480" s="74"/>
      <c r="AE480" s="74"/>
      <c r="AF480" s="74"/>
      <c r="AL480" s="74"/>
      <c r="AM480" s="74"/>
      <c r="AN480" s="74"/>
      <c r="AT480" s="74"/>
      <c r="AU480" s="74"/>
      <c r="AV480" s="74"/>
      <c r="BB480" s="74"/>
      <c r="BC480" s="74"/>
      <c r="BD480" s="74"/>
      <c r="BJ480" s="74">
        <v>3.1000000000000002E-10</v>
      </c>
      <c r="BK480" s="74">
        <v>0.55207634035999997</v>
      </c>
      <c r="BL480" s="74">
        <v>13362.4497067992</v>
      </c>
      <c r="BM480" s="73">
        <f t="shared" si="312"/>
        <v>-2.1291378573275112E-10</v>
      </c>
      <c r="BN480" s="73">
        <f t="shared" si="313"/>
        <v>-2.1297544471713858E-10</v>
      </c>
      <c r="BO480" s="73">
        <f t="shared" si="314"/>
        <v>-2.1297544989348072E-10</v>
      </c>
      <c r="BP480" s="73">
        <f t="shared" si="315"/>
        <v>-2.1297544989392246E-10</v>
      </c>
      <c r="BR480" s="74">
        <v>1.9999999999999999E-11</v>
      </c>
      <c r="BS480" s="74">
        <v>1.82577636633</v>
      </c>
      <c r="BT480" s="74">
        <v>181026.24909573499</v>
      </c>
      <c r="BU480" s="73">
        <f t="shared" si="316"/>
        <v>1.3259281336242516E-12</v>
      </c>
      <c r="BV480" s="73">
        <f t="shared" si="317"/>
        <v>1.3999113427503026E-12</v>
      </c>
      <c r="BW480" s="73">
        <f t="shared" si="318"/>
        <v>1.3999175537433955E-12</v>
      </c>
      <c r="BX480" s="73">
        <f t="shared" si="319"/>
        <v>1.3999175542696086E-12</v>
      </c>
      <c r="BZ480" s="74"/>
      <c r="CA480" s="74"/>
      <c r="CB480" s="74"/>
      <c r="CH480" s="74"/>
      <c r="CI480" s="74"/>
      <c r="CJ480" s="74"/>
      <c r="CP480" s="74"/>
      <c r="CQ480" s="74"/>
      <c r="CR480" s="74"/>
      <c r="CX480" s="74"/>
      <c r="CY480" s="74"/>
      <c r="CZ480" s="74"/>
      <c r="DF480" s="74">
        <v>1.8999999999999999E-10</v>
      </c>
      <c r="DG480" s="74">
        <v>4.4390525617699996</v>
      </c>
      <c r="DH480" s="74">
        <v>647.01083331480004</v>
      </c>
      <c r="DI480" s="73">
        <f t="shared" si="320"/>
        <v>-1.3768893645657611E-10</v>
      </c>
      <c r="DJ480" s="73">
        <f t="shared" si="321"/>
        <v>-1.3768720139510558E-10</v>
      </c>
      <c r="DK480" s="73">
        <f t="shared" si="322"/>
        <v>-1.376872012494252E-10</v>
      </c>
      <c r="DL480" s="73">
        <f t="shared" si="323"/>
        <v>-1.3768720124941289E-10</v>
      </c>
      <c r="DN480" s="74">
        <v>3E-11</v>
      </c>
      <c r="DO480" s="74">
        <v>3.27154613105</v>
      </c>
      <c r="DP480" s="74">
        <v>77630.925685409296</v>
      </c>
      <c r="DQ480" s="73">
        <f t="shared" si="324"/>
        <v>1.0177620953095562E-11</v>
      </c>
      <c r="DR480" s="73">
        <f t="shared" si="325"/>
        <v>1.0222480270814296E-11</v>
      </c>
      <c r="DS480" s="73">
        <f t="shared" si="326"/>
        <v>1.0222484036207316E-11</v>
      </c>
      <c r="DT480" s="73">
        <f t="shared" si="327"/>
        <v>1.0222484036527967E-11</v>
      </c>
      <c r="DV480" s="74"/>
      <c r="DW480" s="74"/>
      <c r="DX480" s="74"/>
      <c r="ED480" s="74"/>
      <c r="EE480" s="74"/>
      <c r="EF480" s="74"/>
      <c r="EL480" s="74"/>
      <c r="EM480" s="74"/>
      <c r="EN480" s="74"/>
      <c r="ET480" s="74"/>
      <c r="EU480" s="74"/>
      <c r="EV480" s="74"/>
    </row>
    <row r="481" spans="12:152" s="73" customFormat="1" ht="13.5" x14ac:dyDescent="0.3">
      <c r="L481" s="74"/>
      <c r="N481" s="74">
        <v>1.13E-9</v>
      </c>
      <c r="O481" s="74">
        <v>4.2632321438799998</v>
      </c>
      <c r="P481" s="74">
        <v>102132.855462109</v>
      </c>
      <c r="Q481" s="73">
        <f t="shared" si="304"/>
        <v>-4.180115463516293E-10</v>
      </c>
      <c r="R481" s="73">
        <f t="shared" si="305"/>
        <v>-4.2020677847724111E-10</v>
      </c>
      <c r="S481" s="73">
        <f t="shared" si="306"/>
        <v>-4.2020696271617156E-10</v>
      </c>
      <c r="T481" s="73">
        <f t="shared" si="307"/>
        <v>-4.2020696273191306E-10</v>
      </c>
      <c r="V481" s="74">
        <v>1.2999999999999999E-10</v>
      </c>
      <c r="W481" s="74">
        <v>0.88297787281999995</v>
      </c>
      <c r="X481" s="74">
        <v>24292.644697853098</v>
      </c>
      <c r="Y481" s="73">
        <f t="shared" si="308"/>
        <v>1.197833002371351E-10</v>
      </c>
      <c r="Z481" s="73">
        <f t="shared" si="309"/>
        <v>1.197581500898874E-10</v>
      </c>
      <c r="AA481" s="73">
        <f t="shared" si="310"/>
        <v>1.1975814797698538E-10</v>
      </c>
      <c r="AB481" s="73">
        <f t="shared" si="311"/>
        <v>1.1975814797680712E-10</v>
      </c>
      <c r="AD481" s="74"/>
      <c r="AE481" s="74"/>
      <c r="AF481" s="74"/>
      <c r="AL481" s="74"/>
      <c r="AM481" s="74"/>
      <c r="AN481" s="74"/>
      <c r="AT481" s="74"/>
      <c r="AU481" s="74"/>
      <c r="AV481" s="74"/>
      <c r="BB481" s="74"/>
      <c r="BC481" s="74"/>
      <c r="BD481" s="74"/>
      <c r="BJ481" s="74">
        <v>3.1000000000000002E-10</v>
      </c>
      <c r="BK481" s="74">
        <v>3.9716817690699999</v>
      </c>
      <c r="BL481" s="74">
        <v>130435.634372512</v>
      </c>
      <c r="BM481" s="73">
        <f t="shared" si="312"/>
        <v>1.0564908549414066E-10</v>
      </c>
      <c r="BN481" s="73">
        <f t="shared" si="313"/>
        <v>1.0487009830312155E-10</v>
      </c>
      <c r="BO481" s="73">
        <f t="shared" si="314"/>
        <v>1.0487003286634016E-10</v>
      </c>
      <c r="BP481" s="73">
        <f t="shared" si="315"/>
        <v>1.0487003286076844E-10</v>
      </c>
      <c r="BR481" s="74">
        <v>1.9999999999999999E-11</v>
      </c>
      <c r="BS481" s="74">
        <v>3.7365334614300001</v>
      </c>
      <c r="BT481" s="74">
        <v>48847.670626868203</v>
      </c>
      <c r="BU481" s="73">
        <f t="shared" si="316"/>
        <v>1.3211007627691461E-11</v>
      </c>
      <c r="BV481" s="73">
        <f t="shared" si="317"/>
        <v>1.3195977897011687E-11</v>
      </c>
      <c r="BW481" s="73">
        <f t="shared" si="318"/>
        <v>1.3195976634530292E-11</v>
      </c>
      <c r="BX481" s="73">
        <f t="shared" si="319"/>
        <v>1.319597663442436E-11</v>
      </c>
      <c r="BZ481" s="74"/>
      <c r="CA481" s="74"/>
      <c r="CB481" s="74"/>
      <c r="CH481" s="74"/>
      <c r="CI481" s="74"/>
      <c r="CJ481" s="74"/>
      <c r="CP481" s="74"/>
      <c r="CQ481" s="74"/>
      <c r="CR481" s="74"/>
      <c r="CX481" s="74"/>
      <c r="CY481" s="74"/>
      <c r="CZ481" s="74"/>
      <c r="DF481" s="74">
        <v>1.7000000000000001E-10</v>
      </c>
      <c r="DG481" s="74">
        <v>2.8312448059999999</v>
      </c>
      <c r="DH481" s="74">
        <v>132658.272812057</v>
      </c>
      <c r="DI481" s="73">
        <f t="shared" si="320"/>
        <v>-1.158383164873922E-10</v>
      </c>
      <c r="DJ481" s="73">
        <f t="shared" si="321"/>
        <v>-1.1549981414567392E-10</v>
      </c>
      <c r="DK481" s="73">
        <f t="shared" si="322"/>
        <v>-1.1549978568848529E-10</v>
      </c>
      <c r="DL481" s="73">
        <f t="shared" si="323"/>
        <v>-1.1549978568604614E-10</v>
      </c>
      <c r="DN481" s="74">
        <v>1.9999999999999999E-11</v>
      </c>
      <c r="DO481" s="74">
        <v>1.8068481965200001</v>
      </c>
      <c r="DP481" s="74">
        <v>123668.805106625</v>
      </c>
      <c r="DQ481" s="73">
        <f t="shared" si="324"/>
        <v>1.9614509248020949E-11</v>
      </c>
      <c r="DR481" s="73">
        <f t="shared" si="325"/>
        <v>1.9604547891597102E-11</v>
      </c>
      <c r="DS481" s="73">
        <f t="shared" si="326"/>
        <v>1.9604547049939537E-11</v>
      </c>
      <c r="DT481" s="73">
        <f t="shared" si="327"/>
        <v>1.9604547049868451E-11</v>
      </c>
      <c r="DV481" s="74"/>
      <c r="DW481" s="74"/>
      <c r="DX481" s="74"/>
      <c r="ED481" s="74"/>
      <c r="EE481" s="74"/>
      <c r="EF481" s="74"/>
      <c r="EL481" s="74"/>
      <c r="EM481" s="74"/>
      <c r="EN481" s="74"/>
      <c r="ET481" s="74"/>
      <c r="EU481" s="74"/>
      <c r="EV481" s="74"/>
    </row>
    <row r="482" spans="12:152" s="73" customFormat="1" ht="13.5" x14ac:dyDescent="0.3">
      <c r="L482" s="74"/>
      <c r="N482" s="74">
        <v>1.15E-9</v>
      </c>
      <c r="O482" s="74">
        <v>1.3519656974200001</v>
      </c>
      <c r="P482" s="74">
        <v>75615.2545992495</v>
      </c>
      <c r="Q482" s="73">
        <f t="shared" si="304"/>
        <v>-4.9658708552691269E-10</v>
      </c>
      <c r="R482" s="73">
        <f t="shared" si="305"/>
        <v>-4.9819294315913674E-10</v>
      </c>
      <c r="S482" s="73">
        <f t="shared" si="306"/>
        <v>-4.9819307794004408E-10</v>
      </c>
      <c r="T482" s="73">
        <f t="shared" si="307"/>
        <v>-4.9819307795159183E-10</v>
      </c>
      <c r="V482" s="74">
        <v>1.8E-10</v>
      </c>
      <c r="W482" s="74">
        <v>7.5443181789999994E-2</v>
      </c>
      <c r="X482" s="74">
        <v>2199.0873432869998</v>
      </c>
      <c r="Y482" s="73">
        <f t="shared" si="308"/>
        <v>-5.9267821031363479E-11</v>
      </c>
      <c r="Z482" s="73">
        <f t="shared" si="309"/>
        <v>-5.9275476386763495E-11</v>
      </c>
      <c r="AA482" s="73">
        <f t="shared" si="310"/>
        <v>-5.9275477029518374E-11</v>
      </c>
      <c r="AB482" s="73">
        <f t="shared" si="311"/>
        <v>-5.9275477029572709E-11</v>
      </c>
      <c r="AD482" s="74"/>
      <c r="AE482" s="74"/>
      <c r="AF482" s="74"/>
      <c r="AL482" s="74"/>
      <c r="AM482" s="74"/>
      <c r="AN482" s="74"/>
      <c r="AT482" s="74"/>
      <c r="AU482" s="74"/>
      <c r="AV482" s="74"/>
      <c r="BB482" s="74"/>
      <c r="BC482" s="74"/>
      <c r="BD482" s="74"/>
      <c r="BJ482" s="74">
        <v>3.4999999999999998E-10</v>
      </c>
      <c r="BK482" s="74">
        <v>5.9019501135799999</v>
      </c>
      <c r="BL482" s="74">
        <v>78188.927826155195</v>
      </c>
      <c r="BM482" s="73">
        <f t="shared" si="312"/>
        <v>3.2857374386222306E-10</v>
      </c>
      <c r="BN482" s="73">
        <f t="shared" si="313"/>
        <v>3.287664256703848E-10</v>
      </c>
      <c r="BO482" s="73">
        <f t="shared" si="314"/>
        <v>3.287664418129515E-10</v>
      </c>
      <c r="BP482" s="73">
        <f t="shared" si="315"/>
        <v>3.2876644181431635E-10</v>
      </c>
      <c r="BR482" s="74">
        <v>1.9999999999999999E-11</v>
      </c>
      <c r="BS482" s="74">
        <v>4.29258038531</v>
      </c>
      <c r="BT482" s="74">
        <v>198489.93958638201</v>
      </c>
      <c r="BU482" s="73">
        <f t="shared" si="316"/>
        <v>3.1658548228695101E-12</v>
      </c>
      <c r="BV482" s="73">
        <f t="shared" si="317"/>
        <v>3.0855445449950157E-12</v>
      </c>
      <c r="BW482" s="73">
        <f t="shared" si="318"/>
        <v>3.085537799825562E-12</v>
      </c>
      <c r="BX482" s="73">
        <f t="shared" si="319"/>
        <v>3.0855377992504545E-12</v>
      </c>
      <c r="BZ482" s="74"/>
      <c r="CA482" s="74"/>
      <c r="CB482" s="74"/>
      <c r="CH482" s="74"/>
      <c r="CI482" s="74"/>
      <c r="CJ482" s="74"/>
      <c r="CP482" s="74"/>
      <c r="CQ482" s="74"/>
      <c r="CR482" s="74"/>
      <c r="CX482" s="74"/>
      <c r="CY482" s="74"/>
      <c r="CZ482" s="74"/>
      <c r="DF482" s="74">
        <v>1.8E-10</v>
      </c>
      <c r="DG482" s="74">
        <v>2.89808596608</v>
      </c>
      <c r="DH482" s="74">
        <v>26091.835294837201</v>
      </c>
      <c r="DI482" s="73">
        <f t="shared" si="320"/>
        <v>1.5079410318955198E-10</v>
      </c>
      <c r="DJ482" s="73">
        <f t="shared" si="321"/>
        <v>1.507415535937034E-10</v>
      </c>
      <c r="DK482" s="73">
        <f t="shared" si="322"/>
        <v>1.5074154917972419E-10</v>
      </c>
      <c r="DL482" s="73">
        <f t="shared" si="323"/>
        <v>1.5074154917934953E-10</v>
      </c>
      <c r="DN482" s="74">
        <v>1.9999999999999999E-11</v>
      </c>
      <c r="DO482" s="74">
        <v>3.7530490592199999</v>
      </c>
      <c r="DP482" s="74">
        <v>150244.34299945299</v>
      </c>
      <c r="DQ482" s="73">
        <f t="shared" si="324"/>
        <v>1.9765954135100243E-11</v>
      </c>
      <c r="DR482" s="73">
        <f t="shared" si="325"/>
        <v>1.97564724765697E-11</v>
      </c>
      <c r="DS482" s="73">
        <f t="shared" si="326"/>
        <v>1.9756471672613976E-11</v>
      </c>
      <c r="DT482" s="73">
        <f t="shared" si="327"/>
        <v>1.975647167254606E-11</v>
      </c>
      <c r="DV482" s="74"/>
      <c r="DW482" s="74"/>
      <c r="DX482" s="74"/>
      <c r="ED482" s="74"/>
      <c r="EE482" s="74"/>
      <c r="EF482" s="74"/>
      <c r="EL482" s="74"/>
      <c r="EM482" s="74"/>
      <c r="EN482" s="74"/>
      <c r="ET482" s="74"/>
      <c r="EU482" s="74"/>
      <c r="EV482" s="74"/>
    </row>
    <row r="483" spans="12:152" s="73" customFormat="1" ht="13.5" x14ac:dyDescent="0.3">
      <c r="L483" s="74"/>
      <c r="N483" s="74">
        <v>1.3500000000000001E-9</v>
      </c>
      <c r="O483" s="74">
        <v>1.70032124143</v>
      </c>
      <c r="P483" s="74">
        <v>97580.901965051104</v>
      </c>
      <c r="Q483" s="73">
        <f t="shared" si="304"/>
        <v>-1.3439342156384699E-9</v>
      </c>
      <c r="R483" s="73">
        <f t="shared" si="305"/>
        <v>-1.3441870215261739E-9</v>
      </c>
      <c r="S483" s="73">
        <f t="shared" si="306"/>
        <v>-1.3441870425268611E-9</v>
      </c>
      <c r="T483" s="73">
        <f t="shared" si="307"/>
        <v>-1.3441870425286253E-9</v>
      </c>
      <c r="V483" s="74">
        <v>1.4000000000000001E-10</v>
      </c>
      <c r="W483" s="74">
        <v>0.39198838648000001</v>
      </c>
      <c r="X483" s="74">
        <v>1162.4747044077999</v>
      </c>
      <c r="Y483" s="73">
        <f t="shared" si="308"/>
        <v>1.2764768366151622E-10</v>
      </c>
      <c r="Z483" s="73">
        <f t="shared" si="309"/>
        <v>1.276490526525482E-10</v>
      </c>
      <c r="AA483" s="73">
        <f t="shared" si="310"/>
        <v>1.276490527674883E-10</v>
      </c>
      <c r="AB483" s="73">
        <f t="shared" si="311"/>
        <v>1.2764905276749812E-10</v>
      </c>
      <c r="AD483" s="74"/>
      <c r="AE483" s="74"/>
      <c r="AF483" s="74"/>
      <c r="AL483" s="74"/>
      <c r="AM483" s="74"/>
      <c r="AN483" s="74"/>
      <c r="AT483" s="74"/>
      <c r="AU483" s="74"/>
      <c r="AV483" s="74"/>
      <c r="BB483" s="74"/>
      <c r="BC483" s="74"/>
      <c r="BD483" s="74"/>
      <c r="BJ483" s="74">
        <v>3.1999999999999998E-10</v>
      </c>
      <c r="BK483" s="74">
        <v>5.5827576249300002</v>
      </c>
      <c r="BL483" s="74">
        <v>25881.717593137</v>
      </c>
      <c r="BM483" s="73">
        <f t="shared" si="312"/>
        <v>8.384260133368002E-11</v>
      </c>
      <c r="BN483" s="73">
        <f t="shared" si="313"/>
        <v>8.367888055898683E-11</v>
      </c>
      <c r="BO483" s="73">
        <f t="shared" si="314"/>
        <v>8.3678866811671551E-11</v>
      </c>
      <c r="BP483" s="73">
        <f t="shared" si="315"/>
        <v>8.3678866810512788E-11</v>
      </c>
      <c r="BR483" s="74">
        <v>3E-11</v>
      </c>
      <c r="BS483" s="74">
        <v>1.3042308253099999</v>
      </c>
      <c r="BT483" s="74">
        <v>26237.466338708698</v>
      </c>
      <c r="BU483" s="73">
        <f t="shared" si="316"/>
        <v>2.9438308114096741E-11</v>
      </c>
      <c r="BV483" s="73">
        <f t="shared" si="317"/>
        <v>2.9441408971862285E-11</v>
      </c>
      <c r="BW483" s="73">
        <f t="shared" si="318"/>
        <v>2.9441409231859407E-11</v>
      </c>
      <c r="BX483" s="73">
        <f t="shared" si="319"/>
        <v>2.9441409231881683E-11</v>
      </c>
      <c r="BZ483" s="74"/>
      <c r="CA483" s="74"/>
      <c r="CB483" s="74"/>
      <c r="CH483" s="74"/>
      <c r="CI483" s="74"/>
      <c r="CJ483" s="74"/>
      <c r="CP483" s="74"/>
      <c r="CQ483" s="74"/>
      <c r="CR483" s="74"/>
      <c r="CX483" s="74"/>
      <c r="CY483" s="74"/>
      <c r="CZ483" s="74"/>
      <c r="DF483" s="74">
        <v>1.7000000000000001E-10</v>
      </c>
      <c r="DG483" s="74">
        <v>5.6704461780599997</v>
      </c>
      <c r="DH483" s="74">
        <v>25788.776747305001</v>
      </c>
      <c r="DI483" s="73">
        <f t="shared" si="320"/>
        <v>-1.5563469471265055E-10</v>
      </c>
      <c r="DJ483" s="73">
        <f t="shared" si="321"/>
        <v>-1.5567079951994802E-10</v>
      </c>
      <c r="DK483" s="73">
        <f t="shared" si="322"/>
        <v>-1.5567080254956034E-10</v>
      </c>
      <c r="DL483" s="73">
        <f t="shared" si="323"/>
        <v>-1.5567080254981664E-10</v>
      </c>
      <c r="DN483" s="74">
        <v>3E-11</v>
      </c>
      <c r="DO483" s="74">
        <v>2.04107819596</v>
      </c>
      <c r="DP483" s="74">
        <v>76784.842850658097</v>
      </c>
      <c r="DQ483" s="73">
        <f t="shared" si="324"/>
        <v>1.1388520835745469E-11</v>
      </c>
      <c r="DR483" s="73">
        <f t="shared" si="325"/>
        <v>1.1344857345147134E-11</v>
      </c>
      <c r="DS483" s="73">
        <f t="shared" si="326"/>
        <v>1.134485367789353E-11</v>
      </c>
      <c r="DT483" s="73">
        <f t="shared" si="327"/>
        <v>1.134485367758411E-11</v>
      </c>
      <c r="DV483" s="74"/>
      <c r="DW483" s="74"/>
      <c r="DX483" s="74"/>
      <c r="ED483" s="74"/>
      <c r="EE483" s="74"/>
      <c r="EF483" s="74"/>
      <c r="EL483" s="74"/>
      <c r="EM483" s="74"/>
      <c r="EN483" s="74"/>
      <c r="ET483" s="74"/>
      <c r="EU483" s="74"/>
      <c r="EV483" s="74"/>
    </row>
    <row r="484" spans="12:152" s="73" customFormat="1" ht="13.5" x14ac:dyDescent="0.3">
      <c r="L484" s="74"/>
      <c r="N484" s="74">
        <v>1.21E-9</v>
      </c>
      <c r="O484" s="74">
        <v>0.20372434485999999</v>
      </c>
      <c r="P484" s="74">
        <v>38.133035637799999</v>
      </c>
      <c r="Q484" s="73">
        <f t="shared" si="304"/>
        <v>8.2276147045086895E-10</v>
      </c>
      <c r="R484" s="73">
        <f t="shared" si="305"/>
        <v>8.2276216340794862E-10</v>
      </c>
      <c r="S484" s="73">
        <f t="shared" si="306"/>
        <v>8.2276216346613065E-10</v>
      </c>
      <c r="T484" s="73">
        <f t="shared" si="307"/>
        <v>8.2276216346613561E-10</v>
      </c>
      <c r="V484" s="74">
        <v>1.2E-10</v>
      </c>
      <c r="W484" s="74">
        <v>4.87283902225</v>
      </c>
      <c r="X484" s="74">
        <v>64901.259717923298</v>
      </c>
      <c r="Y484" s="73">
        <f t="shared" si="308"/>
        <v>-1.1547193934277491E-10</v>
      </c>
      <c r="Z484" s="73">
        <f t="shared" si="309"/>
        <v>-1.1551524347509577E-10</v>
      </c>
      <c r="AA484" s="73">
        <f t="shared" si="310"/>
        <v>-1.1551524710242773E-10</v>
      </c>
      <c r="AB484" s="73">
        <f t="shared" si="311"/>
        <v>-1.1551524710273809E-10</v>
      </c>
      <c r="AD484" s="74"/>
      <c r="AE484" s="74"/>
      <c r="AF484" s="74"/>
      <c r="AL484" s="74"/>
      <c r="AM484" s="74"/>
      <c r="AN484" s="74"/>
      <c r="AT484" s="74"/>
      <c r="AU484" s="74"/>
      <c r="AV484" s="74"/>
      <c r="BB484" s="74"/>
      <c r="BC484" s="74"/>
      <c r="BD484" s="74"/>
      <c r="BJ484" s="74">
        <v>3.1999999999999998E-10</v>
      </c>
      <c r="BK484" s="74">
        <v>3.0339460231599999</v>
      </c>
      <c r="BL484" s="74">
        <v>27780.0688110765</v>
      </c>
      <c r="BM484" s="73">
        <f t="shared" si="312"/>
        <v>-8.6826902147290669E-11</v>
      </c>
      <c r="BN484" s="73">
        <f t="shared" si="313"/>
        <v>-8.6651641343309762E-11</v>
      </c>
      <c r="BO484" s="73">
        <f t="shared" si="314"/>
        <v>-8.6651626626874821E-11</v>
      </c>
      <c r="BP484" s="73">
        <f t="shared" si="315"/>
        <v>-8.6651626625631595E-11</v>
      </c>
      <c r="BR484" s="74">
        <v>1.9999999999999999E-11</v>
      </c>
      <c r="BS484" s="74">
        <v>5.6240507486000002</v>
      </c>
      <c r="BT484" s="74">
        <v>112231.70171963501</v>
      </c>
      <c r="BU484" s="73">
        <f t="shared" si="316"/>
        <v>1.9947193776753112E-11</v>
      </c>
      <c r="BV484" s="73">
        <f t="shared" si="317"/>
        <v>1.9950479744535933E-11</v>
      </c>
      <c r="BW484" s="73">
        <f t="shared" si="318"/>
        <v>1.9950480016006322E-11</v>
      </c>
      <c r="BX484" s="73">
        <f t="shared" si="319"/>
        <v>1.995048001602935E-11</v>
      </c>
      <c r="BZ484" s="74"/>
      <c r="CA484" s="74"/>
      <c r="CB484" s="74"/>
      <c r="CH484" s="74"/>
      <c r="CI484" s="74"/>
      <c r="CJ484" s="74"/>
      <c r="CP484" s="74"/>
      <c r="CQ484" s="74"/>
      <c r="CR484" s="74"/>
      <c r="CX484" s="74"/>
      <c r="CY484" s="74"/>
      <c r="CZ484" s="74"/>
      <c r="DF484" s="74">
        <v>1.7000000000000001E-10</v>
      </c>
      <c r="DG484" s="74">
        <v>5.3717897863199999</v>
      </c>
      <c r="DH484" s="74">
        <v>78731.674415076996</v>
      </c>
      <c r="DI484" s="73">
        <f t="shared" si="320"/>
        <v>-1.1989659032118353E-10</v>
      </c>
      <c r="DJ484" s="73">
        <f t="shared" si="321"/>
        <v>-1.1970208775426486E-10</v>
      </c>
      <c r="DK484" s="73">
        <f t="shared" si="322"/>
        <v>-1.1970207141035362E-10</v>
      </c>
      <c r="DL484" s="73">
        <f t="shared" si="323"/>
        <v>-1.1970207140895385E-10</v>
      </c>
      <c r="DN484" s="74">
        <v>3E-11</v>
      </c>
      <c r="DO484" s="74">
        <v>4.0758982859400001</v>
      </c>
      <c r="DP484" s="74">
        <v>97670.387712897107</v>
      </c>
      <c r="DQ484" s="73">
        <f t="shared" si="324"/>
        <v>2.128021025130826E-11</v>
      </c>
      <c r="DR484" s="73">
        <f t="shared" si="325"/>
        <v>2.1322469889288523E-11</v>
      </c>
      <c r="DS484" s="73">
        <f t="shared" si="326"/>
        <v>2.1322473433916538E-11</v>
      </c>
      <c r="DT484" s="73">
        <f t="shared" si="327"/>
        <v>2.1322473434214035E-11</v>
      </c>
      <c r="DV484" s="74"/>
      <c r="DW484" s="74"/>
      <c r="DX484" s="74"/>
      <c r="ED484" s="74"/>
      <c r="EE484" s="74"/>
      <c r="EF484" s="74"/>
      <c r="EL484" s="74"/>
      <c r="EM484" s="74"/>
      <c r="EN484" s="74"/>
      <c r="ET484" s="74"/>
      <c r="EU484" s="74"/>
      <c r="EV484" s="74"/>
    </row>
    <row r="485" spans="12:152" s="73" customFormat="1" ht="13.5" x14ac:dyDescent="0.3">
      <c r="L485" s="74"/>
      <c r="N485" s="74">
        <v>1.1800000000000001E-9</v>
      </c>
      <c r="O485" s="74">
        <v>0.49434134122000001</v>
      </c>
      <c r="P485" s="74">
        <v>78731.674415076996</v>
      </c>
      <c r="Q485" s="73">
        <f t="shared" si="304"/>
        <v>-9.6191666658252954E-10</v>
      </c>
      <c r="R485" s="73">
        <f t="shared" si="305"/>
        <v>-9.6301755000274923E-10</v>
      </c>
      <c r="S485" s="73">
        <f t="shared" si="306"/>
        <v>-9.6301764233008433E-10</v>
      </c>
      <c r="T485" s="73">
        <f t="shared" si="307"/>
        <v>-9.6301764233799176E-10</v>
      </c>
      <c r="V485" s="74">
        <v>1.2999999999999999E-10</v>
      </c>
      <c r="W485" s="74">
        <v>4.28417448099</v>
      </c>
      <c r="X485" s="74">
        <v>23866.046506977102</v>
      </c>
      <c r="Y485" s="73">
        <f t="shared" si="308"/>
        <v>-9.1953423040300596E-11</v>
      </c>
      <c r="Z485" s="73">
        <f t="shared" si="309"/>
        <v>-9.1908491841233633E-11</v>
      </c>
      <c r="AA485" s="73">
        <f t="shared" si="310"/>
        <v>-9.1908488067796759E-11</v>
      </c>
      <c r="AB485" s="73">
        <f t="shared" si="311"/>
        <v>-9.1908488067477971E-11</v>
      </c>
      <c r="AD485" s="74"/>
      <c r="AE485" s="74"/>
      <c r="AF485" s="74"/>
      <c r="AL485" s="74"/>
      <c r="AM485" s="74"/>
      <c r="AN485" s="74"/>
      <c r="AT485" s="74"/>
      <c r="AU485" s="74"/>
      <c r="AV485" s="74"/>
      <c r="BB485" s="74"/>
      <c r="BC485" s="74"/>
      <c r="BD485" s="74"/>
      <c r="BJ485" s="74">
        <v>3.7999999999999998E-10</v>
      </c>
      <c r="BK485" s="74">
        <v>4.6160247820000002</v>
      </c>
      <c r="BL485" s="74">
        <v>130432.40216087</v>
      </c>
      <c r="BM485" s="73">
        <f t="shared" si="312"/>
        <v>3.067862630758414E-10</v>
      </c>
      <c r="BN485" s="73">
        <f t="shared" si="313"/>
        <v>3.0618611608266498E-10</v>
      </c>
      <c r="BO485" s="73">
        <f t="shared" si="314"/>
        <v>3.0618606560132763E-10</v>
      </c>
      <c r="BP485" s="73">
        <f t="shared" si="315"/>
        <v>3.0618606559702919E-10</v>
      </c>
      <c r="BR485" s="74">
        <v>3E-11</v>
      </c>
      <c r="BS485" s="74">
        <v>4.3496990758000003</v>
      </c>
      <c r="BT485" s="74">
        <v>78213.712802818307</v>
      </c>
      <c r="BU485" s="73">
        <f t="shared" si="316"/>
        <v>2.0944678915541774E-11</v>
      </c>
      <c r="BV485" s="73">
        <f t="shared" si="317"/>
        <v>2.0910244257904941E-11</v>
      </c>
      <c r="BW485" s="73">
        <f t="shared" si="318"/>
        <v>2.0910241364448332E-11</v>
      </c>
      <c r="BX485" s="73">
        <f t="shared" si="319"/>
        <v>2.0910241364203771E-11</v>
      </c>
      <c r="BZ485" s="74"/>
      <c r="CA485" s="74"/>
      <c r="CB485" s="74"/>
      <c r="CH485" s="74"/>
      <c r="CI485" s="74"/>
      <c r="CJ485" s="74"/>
      <c r="CP485" s="74"/>
      <c r="CQ485" s="74"/>
      <c r="CR485" s="74"/>
      <c r="CX485" s="74"/>
      <c r="CY485" s="74"/>
      <c r="CZ485" s="74"/>
      <c r="DF485" s="74">
        <v>1.5E-10</v>
      </c>
      <c r="DG485" s="74">
        <v>5.2591051584299997</v>
      </c>
      <c r="DH485" s="74">
        <v>150244.34299945299</v>
      </c>
      <c r="DI485" s="73">
        <f t="shared" si="320"/>
        <v>3.2423359305421749E-11</v>
      </c>
      <c r="DJ485" s="73">
        <f t="shared" si="321"/>
        <v>3.2873888408329522E-11</v>
      </c>
      <c r="DK485" s="73">
        <f t="shared" si="322"/>
        <v>3.2873926222669715E-11</v>
      </c>
      <c r="DL485" s="73">
        <f t="shared" si="323"/>
        <v>3.28739262258643E-11</v>
      </c>
      <c r="DN485" s="74">
        <v>1.9999999999999999E-11</v>
      </c>
      <c r="DO485" s="74">
        <v>3.4343907814899999</v>
      </c>
      <c r="DP485" s="74">
        <v>52609.518021025098</v>
      </c>
      <c r="DQ485" s="73">
        <f t="shared" si="324"/>
        <v>-1.9338636010888006E-11</v>
      </c>
      <c r="DR485" s="73">
        <f t="shared" si="325"/>
        <v>-1.9344121037580801E-11</v>
      </c>
      <c r="DS485" s="73">
        <f t="shared" si="326"/>
        <v>-1.9344121497172127E-11</v>
      </c>
      <c r="DT485" s="73">
        <f t="shared" si="327"/>
        <v>-1.934412149721082E-11</v>
      </c>
      <c r="DV485" s="74"/>
      <c r="DW485" s="74"/>
      <c r="DX485" s="74"/>
      <c r="ED485" s="74"/>
      <c r="EE485" s="74"/>
      <c r="EF485" s="74"/>
      <c r="EL485" s="74"/>
      <c r="EM485" s="74"/>
      <c r="EN485" s="74"/>
      <c r="ET485" s="74"/>
      <c r="EU485" s="74"/>
      <c r="EV485" s="74"/>
    </row>
    <row r="486" spans="12:152" s="73" customFormat="1" ht="13.5" x14ac:dyDescent="0.3">
      <c r="L486" s="74"/>
      <c r="N486" s="74">
        <v>1.19E-9</v>
      </c>
      <c r="O486" s="74">
        <v>5.5456272588999997</v>
      </c>
      <c r="P486" s="74">
        <v>76667.522982437906</v>
      </c>
      <c r="Q486" s="73">
        <f t="shared" si="304"/>
        <v>1.0877187519504431E-9</v>
      </c>
      <c r="R486" s="73">
        <f t="shared" si="305"/>
        <v>1.0884753458215004E-9</v>
      </c>
      <c r="S486" s="73">
        <f t="shared" si="306"/>
        <v>1.0884754092340096E-9</v>
      </c>
      <c r="T486" s="73">
        <f t="shared" si="307"/>
        <v>1.0884754092393681E-9</v>
      </c>
      <c r="V486" s="74">
        <v>1.2999999999999999E-10</v>
      </c>
      <c r="W486" s="74">
        <v>3.77892895408</v>
      </c>
      <c r="X486" s="74">
        <v>391318.54712361202</v>
      </c>
      <c r="Y486" s="73">
        <f t="shared" si="308"/>
        <v>7.5587042771767569E-11</v>
      </c>
      <c r="Z486" s="73">
        <f t="shared" si="309"/>
        <v>7.6432325186450652E-11</v>
      </c>
      <c r="AA486" s="73">
        <f t="shared" si="310"/>
        <v>7.6432395952617261E-11</v>
      </c>
      <c r="AB486" s="73">
        <f t="shared" si="311"/>
        <v>7.6432395958642586E-11</v>
      </c>
      <c r="AD486" s="74"/>
      <c r="AE486" s="74"/>
      <c r="AF486" s="74"/>
      <c r="AL486" s="74"/>
      <c r="AM486" s="74"/>
      <c r="AN486" s="74"/>
      <c r="AT486" s="74"/>
      <c r="AU486" s="74"/>
      <c r="AV486" s="74"/>
      <c r="BB486" s="74"/>
      <c r="BC486" s="74"/>
      <c r="BD486" s="74"/>
      <c r="BJ486" s="74">
        <v>3.1000000000000002E-10</v>
      </c>
      <c r="BK486" s="74">
        <v>5.37268049479</v>
      </c>
      <c r="BL486" s="74">
        <v>75930.513031850496</v>
      </c>
      <c r="BM486" s="73">
        <f t="shared" si="312"/>
        <v>2.0676945844244075E-10</v>
      </c>
      <c r="BN486" s="73">
        <f t="shared" si="313"/>
        <v>2.0712841250387772E-10</v>
      </c>
      <c r="BO486" s="73">
        <f t="shared" si="314"/>
        <v>2.0712844262133698E-10</v>
      </c>
      <c r="BP486" s="73">
        <f t="shared" si="315"/>
        <v>2.0712844262390667E-10</v>
      </c>
      <c r="BR486" s="74">
        <v>1.9999999999999999E-11</v>
      </c>
      <c r="BS486" s="74">
        <v>4.40950391344</v>
      </c>
      <c r="BT486" s="74">
        <v>155475.15046625599</v>
      </c>
      <c r="BU486" s="73">
        <f t="shared" si="316"/>
        <v>-1.6059268571743735E-11</v>
      </c>
      <c r="BV486" s="73">
        <f t="shared" si="317"/>
        <v>-1.6097147455792676E-11</v>
      </c>
      <c r="BW486" s="73">
        <f t="shared" si="318"/>
        <v>-1.6097150629332233E-11</v>
      </c>
      <c r="BX486" s="73">
        <f t="shared" si="319"/>
        <v>-1.6097150629602113E-11</v>
      </c>
      <c r="BZ486" s="74"/>
      <c r="CA486" s="74"/>
      <c r="CB486" s="74"/>
      <c r="CH486" s="74"/>
      <c r="CI486" s="74"/>
      <c r="CJ486" s="74"/>
      <c r="CP486" s="74"/>
      <c r="CQ486" s="74"/>
      <c r="CR486" s="74"/>
      <c r="CX486" s="74"/>
      <c r="CY486" s="74"/>
      <c r="CZ486" s="74"/>
      <c r="DF486" s="74">
        <v>1.8999999999999999E-10</v>
      </c>
      <c r="DG486" s="74">
        <v>1.72681089737</v>
      </c>
      <c r="DH486" s="74">
        <v>153.7788104848</v>
      </c>
      <c r="DI486" s="73">
        <f t="shared" si="320"/>
        <v>-8.9069814757156405E-11</v>
      </c>
      <c r="DJ486" s="73">
        <f t="shared" si="321"/>
        <v>-8.9070343367581984E-11</v>
      </c>
      <c r="DK486" s="73">
        <f t="shared" si="322"/>
        <v>-8.9070343411965148E-11</v>
      </c>
      <c r="DL486" s="73">
        <f t="shared" si="323"/>
        <v>-8.9070343411968729E-11</v>
      </c>
      <c r="DN486" s="74">
        <v>1.9999999999999999E-11</v>
      </c>
      <c r="DO486" s="74">
        <v>0.51530246333999996</v>
      </c>
      <c r="DP486" s="74">
        <v>133882.09065283599</v>
      </c>
      <c r="DQ486" s="73">
        <f t="shared" si="324"/>
        <v>1.0260421914669693E-11</v>
      </c>
      <c r="DR486" s="73">
        <f t="shared" si="325"/>
        <v>1.0307459616684608E-11</v>
      </c>
      <c r="DS486" s="73">
        <f t="shared" si="326"/>
        <v>1.0307463562809212E-11</v>
      </c>
      <c r="DT486" s="73">
        <f t="shared" si="327"/>
        <v>1.0307463563144356E-11</v>
      </c>
      <c r="DV486" s="74"/>
      <c r="DW486" s="74"/>
      <c r="DX486" s="74"/>
      <c r="ED486" s="74"/>
      <c r="EE486" s="74"/>
      <c r="EF486" s="74"/>
      <c r="EL486" s="74"/>
      <c r="EM486" s="74"/>
      <c r="EN486" s="74"/>
      <c r="ET486" s="74"/>
      <c r="EU486" s="74"/>
      <c r="EV486" s="74"/>
    </row>
    <row r="487" spans="12:152" s="73" customFormat="1" ht="13.5" x14ac:dyDescent="0.3">
      <c r="L487" s="74"/>
      <c r="N487" s="74">
        <v>1.33E-9</v>
      </c>
      <c r="O487" s="74">
        <v>4.6744635284699996</v>
      </c>
      <c r="P487" s="74">
        <v>2014.9816717977999</v>
      </c>
      <c r="Q487" s="73">
        <f t="shared" si="304"/>
        <v>1.271565710556093E-9</v>
      </c>
      <c r="R487" s="73">
        <f t="shared" si="305"/>
        <v>1.2715496180296092E-9</v>
      </c>
      <c r="S487" s="73">
        <f t="shared" si="306"/>
        <v>1.2715496166783561E-9</v>
      </c>
      <c r="T487" s="73">
        <f t="shared" si="307"/>
        <v>1.2715496166782426E-9</v>
      </c>
      <c r="V487" s="74">
        <v>1.2E-10</v>
      </c>
      <c r="W487" s="74">
        <v>0.90287358387000005</v>
      </c>
      <c r="X487" s="74">
        <v>104202.04936916201</v>
      </c>
      <c r="Y487" s="73">
        <f t="shared" si="308"/>
        <v>-1.1996765852900036E-10</v>
      </c>
      <c r="Z487" s="73">
        <f t="shared" si="309"/>
        <v>-1.1997333102153649E-10</v>
      </c>
      <c r="AA487" s="73">
        <f t="shared" si="310"/>
        <v>-1.1997333147486688E-10</v>
      </c>
      <c r="AB487" s="73">
        <f t="shared" si="311"/>
        <v>-1.1997333147490542E-10</v>
      </c>
      <c r="AD487" s="74"/>
      <c r="AE487" s="74"/>
      <c r="AF487" s="74"/>
      <c r="AL487" s="74"/>
      <c r="AM487" s="74"/>
      <c r="AN487" s="74"/>
      <c r="AT487" s="74"/>
      <c r="AU487" s="74"/>
      <c r="AV487" s="74"/>
      <c r="BB487" s="74"/>
      <c r="BC487" s="74"/>
      <c r="BD487" s="74"/>
      <c r="BJ487" s="74">
        <v>3.4000000000000001E-10</v>
      </c>
      <c r="BK487" s="74">
        <v>4.68006477569</v>
      </c>
      <c r="BL487" s="74">
        <v>25754.047200804798</v>
      </c>
      <c r="BM487" s="73">
        <f t="shared" si="312"/>
        <v>-1.4185754487410778E-10</v>
      </c>
      <c r="BN487" s="73">
        <f t="shared" si="313"/>
        <v>-1.416945331746008E-10</v>
      </c>
      <c r="BO487" s="73">
        <f t="shared" si="314"/>
        <v>-1.4169451948614455E-10</v>
      </c>
      <c r="BP487" s="73">
        <f t="shared" si="315"/>
        <v>-1.4169451948498502E-10</v>
      </c>
      <c r="BR487" s="74">
        <v>1.9999999999999999E-11</v>
      </c>
      <c r="BS487" s="74">
        <v>5.1085911678700002</v>
      </c>
      <c r="BT487" s="74">
        <v>27669.8624898571</v>
      </c>
      <c r="BU487" s="73">
        <f t="shared" si="316"/>
        <v>-1.0614647210954243E-11</v>
      </c>
      <c r="BV487" s="73">
        <f t="shared" si="317"/>
        <v>-1.0605038910218451E-11</v>
      </c>
      <c r="BW487" s="73">
        <f t="shared" si="318"/>
        <v>-1.0605038103342654E-11</v>
      </c>
      <c r="BX487" s="73">
        <f t="shared" si="319"/>
        <v>-1.0605038103274218E-11</v>
      </c>
      <c r="BZ487" s="74"/>
      <c r="CA487" s="74"/>
      <c r="CB487" s="74"/>
      <c r="CH487" s="74"/>
      <c r="CI487" s="74"/>
      <c r="CJ487" s="74"/>
      <c r="CP487" s="74"/>
      <c r="CQ487" s="74"/>
      <c r="CR487" s="74"/>
      <c r="CX487" s="74"/>
      <c r="CY487" s="74"/>
      <c r="CZ487" s="74"/>
      <c r="DF487" s="74">
        <v>1.5E-10</v>
      </c>
      <c r="DG487" s="74">
        <v>2.1647255097799998</v>
      </c>
      <c r="DH487" s="74">
        <v>26222.0121911592</v>
      </c>
      <c r="DI487" s="73">
        <f t="shared" si="320"/>
        <v>1.0414999533311844E-10</v>
      </c>
      <c r="DJ487" s="73">
        <f t="shared" si="321"/>
        <v>1.0420795699450532E-10</v>
      </c>
      <c r="DK487" s="73">
        <f t="shared" si="322"/>
        <v>1.0420796185982125E-10</v>
      </c>
      <c r="DL487" s="73">
        <f t="shared" si="323"/>
        <v>1.0420796186023218E-10</v>
      </c>
      <c r="DN487" s="74">
        <v>3E-11</v>
      </c>
      <c r="DO487" s="74">
        <v>4.7503174619799999</v>
      </c>
      <c r="DP487" s="74">
        <v>204151.27163553401</v>
      </c>
      <c r="DQ487" s="73">
        <f t="shared" si="324"/>
        <v>-2.9820253744501401E-11</v>
      </c>
      <c r="DR487" s="73">
        <f t="shared" si="325"/>
        <v>-2.9806281786883659E-11</v>
      </c>
      <c r="DS487" s="73">
        <f t="shared" si="326"/>
        <v>-2.9806280591886079E-11</v>
      </c>
      <c r="DT487" s="73">
        <f t="shared" si="327"/>
        <v>-2.9806280591783922E-11</v>
      </c>
      <c r="DV487" s="74"/>
      <c r="DW487" s="74"/>
      <c r="DX487" s="74"/>
      <c r="ED487" s="74"/>
      <c r="EE487" s="74"/>
      <c r="EF487" s="74"/>
      <c r="EL487" s="74"/>
      <c r="EM487" s="74"/>
      <c r="EN487" s="74"/>
      <c r="ET487" s="74"/>
      <c r="EU487" s="74"/>
      <c r="EV487" s="74"/>
    </row>
    <row r="488" spans="12:152" s="73" customFormat="1" ht="13.5" x14ac:dyDescent="0.3">
      <c r="L488" s="74"/>
      <c r="N488" s="74">
        <v>1.26E-9</v>
      </c>
      <c r="O488" s="74">
        <v>6.2469413811600001</v>
      </c>
      <c r="P488" s="74">
        <v>636.99627202420004</v>
      </c>
      <c r="Q488" s="73">
        <f t="shared" si="304"/>
        <v>-7.9793997402032216E-10</v>
      </c>
      <c r="R488" s="73">
        <f t="shared" si="305"/>
        <v>-7.9795269652870839E-10</v>
      </c>
      <c r="S488" s="73">
        <f t="shared" si="306"/>
        <v>-7.9795269759691144E-10</v>
      </c>
      <c r="T488" s="73">
        <f t="shared" si="307"/>
        <v>-7.979526975970015E-10</v>
      </c>
      <c r="V488" s="74">
        <v>1.2E-10</v>
      </c>
      <c r="W488" s="74">
        <v>1.68139724364</v>
      </c>
      <c r="X488" s="74">
        <v>72936.233316339698</v>
      </c>
      <c r="Y488" s="73">
        <f t="shared" si="308"/>
        <v>4.1467863096479194E-11</v>
      </c>
      <c r="Z488" s="73">
        <f t="shared" si="309"/>
        <v>4.1299594919234067E-11</v>
      </c>
      <c r="AA488" s="73">
        <f t="shared" si="310"/>
        <v>4.1299580787215044E-11</v>
      </c>
      <c r="AB488" s="73">
        <f t="shared" si="311"/>
        <v>4.1299580786036609E-11</v>
      </c>
      <c r="AD488" s="74"/>
      <c r="AE488" s="74"/>
      <c r="AF488" s="74"/>
      <c r="AL488" s="74"/>
      <c r="AM488" s="74"/>
      <c r="AN488" s="74"/>
      <c r="AT488" s="74"/>
      <c r="AU488" s="74"/>
      <c r="AV488" s="74"/>
      <c r="BB488" s="74"/>
      <c r="BC488" s="74"/>
      <c r="BD488" s="74"/>
      <c r="BJ488" s="74">
        <v>3E-10</v>
      </c>
      <c r="BK488" s="74">
        <v>2.7691739915000002</v>
      </c>
      <c r="BL488" s="74">
        <v>173511.414996901</v>
      </c>
      <c r="BM488" s="73">
        <f t="shared" si="312"/>
        <v>2.923186636723753E-10</v>
      </c>
      <c r="BN488" s="73">
        <f t="shared" si="313"/>
        <v>2.9207710233238095E-10</v>
      </c>
      <c r="BO488" s="73">
        <f t="shared" si="314"/>
        <v>2.9207708189546618E-10</v>
      </c>
      <c r="BP488" s="73">
        <f t="shared" si="315"/>
        <v>2.9207708189375314E-10</v>
      </c>
      <c r="BR488" s="74">
        <v>1.9999999999999999E-11</v>
      </c>
      <c r="BS488" s="74">
        <v>2.4034298356299999</v>
      </c>
      <c r="BT488" s="74">
        <v>53771.992725432901</v>
      </c>
      <c r="BU488" s="73">
        <f t="shared" si="316"/>
        <v>-1.4744527623741439E-11</v>
      </c>
      <c r="BV488" s="73">
        <f t="shared" si="317"/>
        <v>-1.4729636117528982E-11</v>
      </c>
      <c r="BW488" s="73">
        <f t="shared" si="318"/>
        <v>-1.47296348664575E-11</v>
      </c>
      <c r="BX488" s="73">
        <f t="shared" si="319"/>
        <v>-1.4729634866351372E-11</v>
      </c>
      <c r="BZ488" s="74"/>
      <c r="CA488" s="74"/>
      <c r="CB488" s="74"/>
      <c r="CH488" s="74"/>
      <c r="CI488" s="74"/>
      <c r="CJ488" s="74"/>
      <c r="CP488" s="74"/>
      <c r="CQ488" s="74"/>
      <c r="CR488" s="74"/>
      <c r="CX488" s="74"/>
      <c r="CY488" s="74"/>
      <c r="CZ488" s="74"/>
      <c r="DF488" s="74">
        <v>1.5E-10</v>
      </c>
      <c r="DG488" s="74">
        <v>1.1302968538</v>
      </c>
      <c r="DH488" s="74">
        <v>25042.748305386602</v>
      </c>
      <c r="DI488" s="73">
        <f t="shared" si="320"/>
        <v>1.2903646002754961E-10</v>
      </c>
      <c r="DJ488" s="73">
        <f t="shared" si="321"/>
        <v>1.2899721313712908E-10</v>
      </c>
      <c r="DK488" s="73">
        <f t="shared" si="322"/>
        <v>1.2899720984045689E-10</v>
      </c>
      <c r="DL488" s="73">
        <f t="shared" si="323"/>
        <v>1.2899720984017842E-10</v>
      </c>
      <c r="DN488" s="74">
        <v>1.9999999999999999E-11</v>
      </c>
      <c r="DO488" s="74">
        <v>5.5761839147399996</v>
      </c>
      <c r="DP488" s="74">
        <v>24292.644697853098</v>
      </c>
      <c r="DQ488" s="73">
        <f t="shared" si="324"/>
        <v>-8.1238919841093737E-12</v>
      </c>
      <c r="DR488" s="73">
        <f t="shared" si="325"/>
        <v>-8.132984292402586E-12</v>
      </c>
      <c r="DS488" s="73">
        <f t="shared" si="326"/>
        <v>-8.1329850557266599E-12</v>
      </c>
      <c r="DT488" s="73">
        <f t="shared" si="327"/>
        <v>-8.1329850557910539E-12</v>
      </c>
      <c r="DV488" s="74"/>
      <c r="DW488" s="74"/>
      <c r="DX488" s="74"/>
      <c r="ED488" s="74"/>
      <c r="EE488" s="74"/>
      <c r="EF488" s="74"/>
      <c r="EL488" s="74"/>
      <c r="EM488" s="74"/>
      <c r="EN488" s="74"/>
      <c r="ET488" s="74"/>
      <c r="EU488" s="74"/>
      <c r="EV488" s="74"/>
    </row>
    <row r="489" spans="12:152" s="73" customFormat="1" ht="13.5" x14ac:dyDescent="0.3">
      <c r="L489" s="74"/>
      <c r="N489" s="74">
        <v>1.2E-9</v>
      </c>
      <c r="O489" s="74">
        <v>3.2044221675600002</v>
      </c>
      <c r="P489" s="74">
        <v>76681.750076439494</v>
      </c>
      <c r="Q489" s="73">
        <f t="shared" si="304"/>
        <v>-1.4567431397424593E-10</v>
      </c>
      <c r="R489" s="73">
        <f t="shared" si="305"/>
        <v>-1.4754491049762541E-10</v>
      </c>
      <c r="S489" s="73">
        <f t="shared" si="306"/>
        <v>-1.4754506754136058E-10</v>
      </c>
      <c r="T489" s="73">
        <f t="shared" si="307"/>
        <v>-1.4754506755462871E-10</v>
      </c>
      <c r="V489" s="74">
        <v>1.5E-10</v>
      </c>
      <c r="W489" s="74">
        <v>3.7610819498999999</v>
      </c>
      <c r="X489" s="74">
        <v>111122.323167542</v>
      </c>
      <c r="Y489" s="73">
        <f t="shared" si="308"/>
        <v>8.6133719537822778E-11</v>
      </c>
      <c r="Z489" s="73">
        <f t="shared" si="309"/>
        <v>8.5853992217884295E-11</v>
      </c>
      <c r="AA489" s="73">
        <f t="shared" si="310"/>
        <v>8.5853968712726277E-11</v>
      </c>
      <c r="AB489" s="73">
        <f t="shared" si="311"/>
        <v>8.5853968710740617E-11</v>
      </c>
      <c r="AD489" s="74"/>
      <c r="AE489" s="74"/>
      <c r="AF489" s="74"/>
      <c r="AL489" s="74"/>
      <c r="AM489" s="74"/>
      <c r="AN489" s="74"/>
      <c r="AT489" s="74"/>
      <c r="AU489" s="74"/>
      <c r="AV489" s="74"/>
      <c r="BB489" s="74"/>
      <c r="BC489" s="74"/>
      <c r="BD489" s="74"/>
      <c r="BJ489" s="74">
        <v>3.7000000000000001E-10</v>
      </c>
      <c r="BK489" s="74">
        <v>4.3753749776999999</v>
      </c>
      <c r="BL489" s="74">
        <v>1478.8665740644001</v>
      </c>
      <c r="BM489" s="73">
        <f t="shared" si="312"/>
        <v>-3.6731089371477691E-10</v>
      </c>
      <c r="BN489" s="73">
        <f t="shared" si="313"/>
        <v>-3.6731224229461949E-10</v>
      </c>
      <c r="BO489" s="73">
        <f t="shared" si="314"/>
        <v>-3.6731224240783487E-10</v>
      </c>
      <c r="BP489" s="73">
        <f t="shared" si="315"/>
        <v>-3.6731224240784433E-10</v>
      </c>
      <c r="BR489" s="74">
        <v>1.9999999999999999E-11</v>
      </c>
      <c r="BS489" s="74">
        <v>1.76898437388</v>
      </c>
      <c r="BT489" s="74">
        <v>104505.391376781</v>
      </c>
      <c r="BU489" s="73">
        <f t="shared" si="316"/>
        <v>-1.7858387143834876E-11</v>
      </c>
      <c r="BV489" s="73">
        <f t="shared" si="317"/>
        <v>-1.7839072647439426E-11</v>
      </c>
      <c r="BW489" s="73">
        <f t="shared" si="318"/>
        <v>-1.7839071022322328E-11</v>
      </c>
      <c r="BX489" s="73">
        <f t="shared" si="319"/>
        <v>-1.7839071022184574E-11</v>
      </c>
      <c r="BZ489" s="74"/>
      <c r="CA489" s="74"/>
      <c r="CB489" s="74"/>
      <c r="CH489" s="74"/>
      <c r="CI489" s="74"/>
      <c r="CJ489" s="74"/>
      <c r="CP489" s="74"/>
      <c r="CQ489" s="74"/>
      <c r="CR489" s="74"/>
      <c r="CX489" s="74"/>
      <c r="CY489" s="74"/>
      <c r="CZ489" s="74"/>
      <c r="DF489" s="74">
        <v>1.5E-10</v>
      </c>
      <c r="DG489" s="74">
        <v>2.3133554410500001</v>
      </c>
      <c r="DH489" s="74">
        <v>51852.300866490899</v>
      </c>
      <c r="DI489" s="73">
        <f t="shared" si="320"/>
        <v>-1.2418673777405805E-10</v>
      </c>
      <c r="DJ489" s="73">
        <f t="shared" si="321"/>
        <v>-1.2409731965354077E-10</v>
      </c>
      <c r="DK489" s="73">
        <f t="shared" si="322"/>
        <v>-1.2409731213993879E-10</v>
      </c>
      <c r="DL489" s="73">
        <f t="shared" si="323"/>
        <v>-1.2409731213930656E-10</v>
      </c>
      <c r="DN489" s="74">
        <v>1.9999999999999999E-11</v>
      </c>
      <c r="DO489" s="74">
        <v>2.2220740709300002</v>
      </c>
      <c r="DP489" s="74">
        <v>78213.712802818307</v>
      </c>
      <c r="DQ489" s="73">
        <f t="shared" si="324"/>
        <v>-1.953529442424444E-11</v>
      </c>
      <c r="DR489" s="73">
        <f t="shared" si="325"/>
        <v>-1.9542135878598643E-11</v>
      </c>
      <c r="DS489" s="73">
        <f t="shared" si="326"/>
        <v>-1.9542136450915426E-11</v>
      </c>
      <c r="DT489" s="73">
        <f t="shared" si="327"/>
        <v>-1.9542136450963803E-11</v>
      </c>
      <c r="DV489" s="74"/>
      <c r="DW489" s="74"/>
      <c r="DX489" s="74"/>
      <c r="ED489" s="74"/>
      <c r="EE489" s="74"/>
      <c r="EF489" s="74"/>
      <c r="EL489" s="74"/>
      <c r="EM489" s="74"/>
      <c r="EN489" s="74"/>
      <c r="ET489" s="74"/>
      <c r="EU489" s="74"/>
      <c r="EV489" s="74"/>
    </row>
    <row r="490" spans="12:152" s="73" customFormat="1" ht="13.5" x14ac:dyDescent="0.3">
      <c r="L490" s="74"/>
      <c r="N490" s="74">
        <v>1.25E-9</v>
      </c>
      <c r="O490" s="74">
        <v>3.65255045892</v>
      </c>
      <c r="P490" s="74">
        <v>29550.147847439301</v>
      </c>
      <c r="Q490" s="73">
        <f t="shared" si="304"/>
        <v>1.2245066924019299E-9</v>
      </c>
      <c r="R490" s="73">
        <f t="shared" si="305"/>
        <v>1.2243544519921731E-9</v>
      </c>
      <c r="S490" s="73">
        <f t="shared" si="306"/>
        <v>1.2243544391909259E-9</v>
      </c>
      <c r="T490" s="73">
        <f t="shared" si="307"/>
        <v>1.2243544391898375E-9</v>
      </c>
      <c r="V490" s="74">
        <v>1.2E-10</v>
      </c>
      <c r="W490" s="74">
        <v>1.8262972882899999</v>
      </c>
      <c r="X490" s="74">
        <v>22909.757351006599</v>
      </c>
      <c r="Y490" s="73">
        <f t="shared" si="308"/>
        <v>-1.1966576600484726E-10</v>
      </c>
      <c r="Z490" s="73">
        <f t="shared" si="309"/>
        <v>-1.1966995256095252E-10</v>
      </c>
      <c r="AA490" s="73">
        <f t="shared" si="310"/>
        <v>-1.1966995291135804E-10</v>
      </c>
      <c r="AB490" s="73">
        <f t="shared" si="311"/>
        <v>-1.1966995291138787E-10</v>
      </c>
      <c r="AD490" s="74"/>
      <c r="AE490" s="74"/>
      <c r="AF490" s="74"/>
      <c r="AL490" s="74"/>
      <c r="AM490" s="74"/>
      <c r="AN490" s="74"/>
      <c r="AT490" s="74"/>
      <c r="AU490" s="74"/>
      <c r="AV490" s="74"/>
      <c r="BB490" s="74"/>
      <c r="BC490" s="74"/>
      <c r="BD490" s="74"/>
      <c r="BJ490" s="74">
        <v>3E-10</v>
      </c>
      <c r="BK490" s="74">
        <v>2.69970929614</v>
      </c>
      <c r="BL490" s="74">
        <v>208173.534167498</v>
      </c>
      <c r="BM490" s="73">
        <f t="shared" si="312"/>
        <v>-2.8310700873461362E-10</v>
      </c>
      <c r="BN490" s="73">
        <f t="shared" si="313"/>
        <v>-2.8352761440217121E-10</v>
      </c>
      <c r="BO490" s="73">
        <f t="shared" si="314"/>
        <v>-2.8352764950073718E-10</v>
      </c>
      <c r="BP490" s="73">
        <f t="shared" si="315"/>
        <v>-2.8352764950372428E-10</v>
      </c>
      <c r="BR490" s="74">
        <v>1.9999999999999999E-11</v>
      </c>
      <c r="BS490" s="74">
        <v>1.1332178613699999</v>
      </c>
      <c r="BT490" s="74">
        <v>208173.534167498</v>
      </c>
      <c r="BU490" s="73">
        <f t="shared" si="316"/>
        <v>-6.6978074595507641E-12</v>
      </c>
      <c r="BV490" s="73">
        <f t="shared" si="317"/>
        <v>-6.6173946605437867E-12</v>
      </c>
      <c r="BW490" s="73">
        <f t="shared" si="318"/>
        <v>-6.6173879038571908E-12</v>
      </c>
      <c r="BX490" s="73">
        <f t="shared" si="319"/>
        <v>-6.6173879032821508E-12</v>
      </c>
      <c r="BZ490" s="74"/>
      <c r="CA490" s="74"/>
      <c r="CB490" s="74"/>
      <c r="CH490" s="74"/>
      <c r="CI490" s="74"/>
      <c r="CJ490" s="74"/>
      <c r="CP490" s="74"/>
      <c r="CQ490" s="74"/>
      <c r="CR490" s="74"/>
      <c r="CX490" s="74"/>
      <c r="CY490" s="74"/>
      <c r="CZ490" s="74"/>
      <c r="DF490" s="74">
        <v>1.8999999999999999E-10</v>
      </c>
      <c r="DG490" s="74">
        <v>4.3825496280399996</v>
      </c>
      <c r="DH490" s="74">
        <v>24182.4383766338</v>
      </c>
      <c r="DI490" s="73">
        <f t="shared" si="320"/>
        <v>4.8897987306912747E-11</v>
      </c>
      <c r="DJ490" s="73">
        <f t="shared" si="321"/>
        <v>4.8988919339481663E-11</v>
      </c>
      <c r="DK490" s="73">
        <f t="shared" si="322"/>
        <v>4.898892697381588E-11</v>
      </c>
      <c r="DL490" s="73">
        <f t="shared" si="323"/>
        <v>4.8988926974462865E-11</v>
      </c>
      <c r="DN490" s="74">
        <v>1.9999999999999999E-11</v>
      </c>
      <c r="DO490" s="74">
        <v>6.0859056262499998</v>
      </c>
      <c r="DP490" s="74">
        <v>39450.352848373397</v>
      </c>
      <c r="DQ490" s="73">
        <f t="shared" si="324"/>
        <v>1.8896886349897447E-11</v>
      </c>
      <c r="DR490" s="73">
        <f t="shared" si="325"/>
        <v>1.8891587313581331E-11</v>
      </c>
      <c r="DS490" s="73">
        <f t="shared" si="326"/>
        <v>1.8891586868145782E-11</v>
      </c>
      <c r="DT490" s="73">
        <f t="shared" si="327"/>
        <v>1.8891586868108459E-11</v>
      </c>
      <c r="DV490" s="74"/>
      <c r="DW490" s="74"/>
      <c r="DX490" s="74"/>
      <c r="ED490" s="74"/>
      <c r="EE490" s="74"/>
      <c r="EF490" s="74"/>
      <c r="EL490" s="74"/>
      <c r="EM490" s="74"/>
      <c r="EN490" s="74"/>
      <c r="ET490" s="74"/>
      <c r="EU490" s="74"/>
      <c r="EV490" s="74"/>
    </row>
    <row r="491" spans="12:152" s="73" customFormat="1" ht="13.5" x14ac:dyDescent="0.3">
      <c r="L491" s="74"/>
      <c r="N491" s="74">
        <v>1.1800000000000001E-9</v>
      </c>
      <c r="O491" s="74">
        <v>5.2605265243700003</v>
      </c>
      <c r="P491" s="74">
        <v>26729.316703313099</v>
      </c>
      <c r="Q491" s="73">
        <f t="shared" si="304"/>
        <v>1.0737181512794248E-9</v>
      </c>
      <c r="R491" s="73">
        <f t="shared" si="305"/>
        <v>1.0734500489781551E-9</v>
      </c>
      <c r="S491" s="73">
        <f t="shared" si="306"/>
        <v>1.0734500264542295E-9</v>
      </c>
      <c r="T491" s="73">
        <f t="shared" si="307"/>
        <v>1.0734500264523077E-9</v>
      </c>
      <c r="V491" s="74">
        <v>1.2999999999999999E-10</v>
      </c>
      <c r="W491" s="74">
        <v>1.25451832397</v>
      </c>
      <c r="X491" s="74">
        <v>26724.899413598399</v>
      </c>
      <c r="Y491" s="73">
        <f t="shared" si="308"/>
        <v>-2.6712647066357586E-11</v>
      </c>
      <c r="Z491" s="73">
        <f t="shared" si="309"/>
        <v>-2.6643002180148453E-11</v>
      </c>
      <c r="AA491" s="73">
        <f t="shared" si="310"/>
        <v>-2.664299633228882E-11</v>
      </c>
      <c r="AB491" s="73">
        <f t="shared" si="311"/>
        <v>-2.6642996331789762E-11</v>
      </c>
      <c r="AD491" s="74"/>
      <c r="AE491" s="74"/>
      <c r="AF491" s="74"/>
      <c r="AL491" s="74"/>
      <c r="AM491" s="74"/>
      <c r="AN491" s="74"/>
      <c r="AT491" s="74"/>
      <c r="AU491" s="74"/>
      <c r="AV491" s="74"/>
      <c r="BB491" s="74"/>
      <c r="BC491" s="74"/>
      <c r="BD491" s="74"/>
      <c r="BJ491" s="74">
        <v>2.8999999999999998E-10</v>
      </c>
      <c r="BK491" s="74">
        <v>2.28199342452</v>
      </c>
      <c r="BL491" s="74">
        <v>130443.397043228</v>
      </c>
      <c r="BM491" s="73">
        <f t="shared" si="312"/>
        <v>-2.7192152369311083E-10</v>
      </c>
      <c r="BN491" s="73">
        <f t="shared" si="313"/>
        <v>-2.7218983866666496E-10</v>
      </c>
      <c r="BO491" s="73">
        <f t="shared" si="314"/>
        <v>-2.7218986111339386E-10</v>
      </c>
      <c r="BP491" s="73">
        <f t="shared" si="315"/>
        <v>-2.7218986111525951E-10</v>
      </c>
      <c r="BR491" s="74">
        <v>3E-11</v>
      </c>
      <c r="BS491" s="74">
        <v>4.9501266460900002</v>
      </c>
      <c r="BT491" s="74">
        <v>102769.653218013</v>
      </c>
      <c r="BU491" s="73">
        <f t="shared" si="316"/>
        <v>-2.823427169616761E-11</v>
      </c>
      <c r="BV491" s="73">
        <f t="shared" si="317"/>
        <v>-2.8212864525576216E-11</v>
      </c>
      <c r="BW491" s="73">
        <f t="shared" si="318"/>
        <v>-2.8212862722937066E-11</v>
      </c>
      <c r="BX491" s="73">
        <f t="shared" si="319"/>
        <v>-2.8212862722784002E-11</v>
      </c>
      <c r="BZ491" s="74"/>
      <c r="CA491" s="74"/>
      <c r="CB491" s="74"/>
      <c r="CH491" s="74"/>
      <c r="CI491" s="74"/>
      <c r="CJ491" s="74"/>
      <c r="CP491" s="74"/>
      <c r="CQ491" s="74"/>
      <c r="CR491" s="74"/>
      <c r="CX491" s="74"/>
      <c r="CY491" s="74"/>
      <c r="CZ491" s="74"/>
      <c r="DF491" s="74">
        <v>1.5E-10</v>
      </c>
      <c r="DG491" s="74">
        <v>5.1646540078600003</v>
      </c>
      <c r="DH491" s="74">
        <v>27684.0895838588</v>
      </c>
      <c r="DI491" s="73">
        <f t="shared" si="320"/>
        <v>-1.1235504187241726E-10</v>
      </c>
      <c r="DJ491" s="73">
        <f t="shared" si="321"/>
        <v>-1.1229867289664664E-10</v>
      </c>
      <c r="DK491" s="73">
        <f t="shared" si="322"/>
        <v>-1.1229866816227741E-10</v>
      </c>
      <c r="DL491" s="73">
        <f t="shared" si="323"/>
        <v>-1.1229866816187606E-10</v>
      </c>
      <c r="DN491" s="74">
        <v>3E-11</v>
      </c>
      <c r="DO491" s="74">
        <v>4.4254170244199997</v>
      </c>
      <c r="DP491" s="74">
        <v>51955.393640709503</v>
      </c>
      <c r="DQ491" s="73">
        <f t="shared" si="324"/>
        <v>2.996330058850684E-11</v>
      </c>
      <c r="DR491" s="73">
        <f t="shared" si="325"/>
        <v>2.9964862235374632E-11</v>
      </c>
      <c r="DS491" s="73">
        <f t="shared" si="326"/>
        <v>2.9964862365069082E-11</v>
      </c>
      <c r="DT491" s="73">
        <f t="shared" si="327"/>
        <v>2.9964862365080139E-11</v>
      </c>
      <c r="DV491" s="74"/>
      <c r="DW491" s="74"/>
      <c r="DX491" s="74"/>
      <c r="ED491" s="74"/>
      <c r="EE491" s="74"/>
      <c r="EF491" s="74"/>
      <c r="EL491" s="74"/>
      <c r="EM491" s="74"/>
      <c r="EN491" s="74"/>
      <c r="ET491" s="74"/>
      <c r="EU491" s="74"/>
      <c r="EV491" s="74"/>
    </row>
    <row r="492" spans="12:152" s="73" customFormat="1" ht="13.5" x14ac:dyDescent="0.3">
      <c r="L492" s="74"/>
      <c r="N492" s="74">
        <v>1.13E-9</v>
      </c>
      <c r="O492" s="74">
        <v>6.26688921593</v>
      </c>
      <c r="P492" s="74">
        <v>104778.210757172</v>
      </c>
      <c r="Q492" s="73">
        <f t="shared" si="304"/>
        <v>6.4550424637601193E-10</v>
      </c>
      <c r="R492" s="73">
        <f t="shared" si="305"/>
        <v>6.435123198060041E-10</v>
      </c>
      <c r="S492" s="73">
        <f t="shared" si="306"/>
        <v>6.4351215243533372E-10</v>
      </c>
      <c r="T492" s="73">
        <f t="shared" si="307"/>
        <v>6.4351215242118324E-10</v>
      </c>
      <c r="V492" s="74">
        <v>1.2E-10</v>
      </c>
      <c r="W492" s="74">
        <v>5.7484490737399998</v>
      </c>
      <c r="X492" s="74">
        <v>97670.387712897107</v>
      </c>
      <c r="Y492" s="73">
        <f t="shared" si="308"/>
        <v>-9.2792911415370752E-11</v>
      </c>
      <c r="Z492" s="73">
        <f t="shared" si="309"/>
        <v>-9.2640511648406145E-11</v>
      </c>
      <c r="AA492" s="73">
        <f t="shared" si="310"/>
        <v>-9.2640498837026588E-11</v>
      </c>
      <c r="AB492" s="73">
        <f t="shared" si="311"/>
        <v>-9.2640498835951344E-11</v>
      </c>
      <c r="AD492" s="74"/>
      <c r="AE492" s="74"/>
      <c r="AF492" s="74"/>
      <c r="AL492" s="74"/>
      <c r="AM492" s="74"/>
      <c r="AN492" s="74"/>
      <c r="AT492" s="74"/>
      <c r="AU492" s="74"/>
      <c r="AV492" s="74"/>
      <c r="BB492" s="74"/>
      <c r="BC492" s="74"/>
      <c r="BD492" s="74"/>
      <c r="BJ492" s="74">
        <v>3.9E-10</v>
      </c>
      <c r="BK492" s="74">
        <v>4.0439092849899998</v>
      </c>
      <c r="BL492" s="74">
        <v>34282.178474782799</v>
      </c>
      <c r="BM492" s="73">
        <f t="shared" si="312"/>
        <v>-3.006906910253087E-11</v>
      </c>
      <c r="BN492" s="73">
        <f t="shared" si="313"/>
        <v>-2.9796031333736978E-11</v>
      </c>
      <c r="BO492" s="73">
        <f t="shared" si="314"/>
        <v>-2.9796008408296595E-11</v>
      </c>
      <c r="BP492" s="73">
        <f t="shared" si="315"/>
        <v>-2.9796008406351435E-11</v>
      </c>
      <c r="BR492" s="74">
        <v>1.9999999999999999E-11</v>
      </c>
      <c r="BS492" s="74">
        <v>2.3759359404199998</v>
      </c>
      <c r="BT492" s="74">
        <v>51951.461487446402</v>
      </c>
      <c r="BU492" s="73">
        <f t="shared" si="316"/>
        <v>-9.4668589215491407E-12</v>
      </c>
      <c r="BV492" s="73">
        <f t="shared" si="317"/>
        <v>-9.4855998889069609E-12</v>
      </c>
      <c r="BW492" s="73">
        <f t="shared" si="318"/>
        <v>-9.4856014619854156E-12</v>
      </c>
      <c r="BX492" s="73">
        <f t="shared" si="319"/>
        <v>-9.4856014621175303E-12</v>
      </c>
      <c r="BZ492" s="74"/>
      <c r="CA492" s="74"/>
      <c r="CB492" s="74"/>
      <c r="CH492" s="74"/>
      <c r="CI492" s="74"/>
      <c r="CJ492" s="74"/>
      <c r="CP492" s="74"/>
      <c r="CQ492" s="74"/>
      <c r="CR492" s="74"/>
      <c r="CX492" s="74"/>
      <c r="CY492" s="74"/>
      <c r="CZ492" s="74"/>
      <c r="DF492" s="74">
        <v>1.7000000000000001E-10</v>
      </c>
      <c r="DG492" s="74">
        <v>3.97954718583</v>
      </c>
      <c r="DH492" s="74">
        <v>207643.84320240401</v>
      </c>
      <c r="DI492" s="73">
        <f t="shared" si="320"/>
        <v>-1.2969644853627189E-10</v>
      </c>
      <c r="DJ492" s="73">
        <f t="shared" si="321"/>
        <v>-1.2922786038544291E-10</v>
      </c>
      <c r="DK492" s="73">
        <f t="shared" si="322"/>
        <v>-1.2922782094355814E-10</v>
      </c>
      <c r="DL492" s="73">
        <f t="shared" si="323"/>
        <v>-1.2922782094024303E-10</v>
      </c>
      <c r="DN492" s="74">
        <v>3E-11</v>
      </c>
      <c r="DO492" s="74">
        <v>5.48323931966</v>
      </c>
      <c r="DP492" s="74">
        <v>220.41264243879999</v>
      </c>
      <c r="DQ492" s="73">
        <f t="shared" si="324"/>
        <v>-2.8059751991870395E-11</v>
      </c>
      <c r="DR492" s="73">
        <f t="shared" si="325"/>
        <v>-2.8059704076160475E-11</v>
      </c>
      <c r="DS492" s="73">
        <f t="shared" si="326"/>
        <v>-2.805970407213735E-11</v>
      </c>
      <c r="DT492" s="73">
        <f t="shared" si="327"/>
        <v>-2.8059704072137011E-11</v>
      </c>
      <c r="DV492" s="74"/>
      <c r="DW492" s="74"/>
      <c r="DX492" s="74"/>
      <c r="ED492" s="74"/>
      <c r="EE492" s="74"/>
      <c r="EF492" s="74"/>
      <c r="EL492" s="74"/>
      <c r="EM492" s="74"/>
      <c r="EN492" s="74"/>
      <c r="ET492" s="74"/>
      <c r="EU492" s="74"/>
      <c r="EV492" s="74"/>
    </row>
    <row r="493" spans="12:152" s="73" customFormat="1" ht="13.5" x14ac:dyDescent="0.3">
      <c r="L493" s="74"/>
      <c r="N493" s="74">
        <v>1.3399999999999999E-9</v>
      </c>
      <c r="O493" s="74">
        <v>1.5652404656300001</v>
      </c>
      <c r="P493" s="74">
        <v>25939.8244171478</v>
      </c>
      <c r="Q493" s="73">
        <f t="shared" si="304"/>
        <v>-4.3794646307876362E-10</v>
      </c>
      <c r="R493" s="73">
        <f t="shared" si="305"/>
        <v>-4.3727355610970037E-10</v>
      </c>
      <c r="S493" s="73">
        <f t="shared" si="306"/>
        <v>-4.372734996058805E-10</v>
      </c>
      <c r="T493" s="73">
        <f t="shared" si="307"/>
        <v>-4.372734996011285E-10</v>
      </c>
      <c r="V493" s="74">
        <v>1.2E-10</v>
      </c>
      <c r="W493" s="74">
        <v>1.5245120188600001</v>
      </c>
      <c r="X493" s="74">
        <v>130652.81480330801</v>
      </c>
      <c r="Y493" s="73">
        <f t="shared" si="308"/>
        <v>1.1877903162846944E-10</v>
      </c>
      <c r="Z493" s="73">
        <f t="shared" si="309"/>
        <v>1.1873291422550394E-10</v>
      </c>
      <c r="AA493" s="73">
        <f t="shared" si="310"/>
        <v>1.1873291031769704E-10</v>
      </c>
      <c r="AB493" s="73">
        <f t="shared" si="311"/>
        <v>1.1873291031736485E-10</v>
      </c>
      <c r="AD493" s="74"/>
      <c r="AE493" s="74"/>
      <c r="AF493" s="74"/>
      <c r="AL493" s="74"/>
      <c r="AM493" s="74"/>
      <c r="AN493" s="74"/>
      <c r="AT493" s="74"/>
      <c r="AU493" s="74"/>
      <c r="AV493" s="74"/>
      <c r="BB493" s="74"/>
      <c r="BC493" s="74"/>
      <c r="BD493" s="74"/>
      <c r="BJ493" s="74">
        <v>3.3E-10</v>
      </c>
      <c r="BK493" s="74">
        <v>1.47153495142</v>
      </c>
      <c r="BL493" s="74">
        <v>55503.9419394285</v>
      </c>
      <c r="BM493" s="73">
        <f t="shared" si="312"/>
        <v>-8.0726868806597932E-11</v>
      </c>
      <c r="BN493" s="73">
        <f t="shared" si="313"/>
        <v>-8.1090573046397584E-11</v>
      </c>
      <c r="BO493" s="73">
        <f t="shared" si="314"/>
        <v>-8.1090603579359712E-11</v>
      </c>
      <c r="BP493" s="73">
        <f t="shared" si="315"/>
        <v>-8.1090603581941717E-11</v>
      </c>
      <c r="BR493" s="74">
        <v>3E-11</v>
      </c>
      <c r="BS493" s="74">
        <v>0.65556179120000002</v>
      </c>
      <c r="BT493" s="74">
        <v>1692.1656695024001</v>
      </c>
      <c r="BU493" s="73">
        <f t="shared" si="316"/>
        <v>-2.9727869770360699E-11</v>
      </c>
      <c r="BV493" s="73">
        <f t="shared" si="317"/>
        <v>-2.9727730021620568E-11</v>
      </c>
      <c r="BW493" s="73">
        <f t="shared" si="318"/>
        <v>-2.9727730009885473E-11</v>
      </c>
      <c r="BX493" s="73">
        <f t="shared" si="319"/>
        <v>-2.9727730009884484E-11</v>
      </c>
      <c r="BZ493" s="74"/>
      <c r="CA493" s="74"/>
      <c r="CB493" s="74"/>
      <c r="CH493" s="74"/>
      <c r="CI493" s="74"/>
      <c r="CJ493" s="74"/>
      <c r="CP493" s="74"/>
      <c r="CQ493" s="74"/>
      <c r="CR493" s="74"/>
      <c r="CX493" s="74"/>
      <c r="CY493" s="74"/>
      <c r="CZ493" s="74"/>
      <c r="DF493" s="74">
        <v>1.5999999999999999E-10</v>
      </c>
      <c r="DG493" s="74">
        <v>5.7405789845999999</v>
      </c>
      <c r="DH493" s="74">
        <v>25352.026628042298</v>
      </c>
      <c r="DI493" s="73">
        <f t="shared" si="320"/>
        <v>-1.5155860752637325E-10</v>
      </c>
      <c r="DJ493" s="73">
        <f t="shared" si="321"/>
        <v>-1.5153195764312644E-10</v>
      </c>
      <c r="DK493" s="73">
        <f t="shared" si="322"/>
        <v>-1.5153195540383287E-10</v>
      </c>
      <c r="DL493" s="73">
        <f t="shared" si="323"/>
        <v>-1.5153195540364311E-10</v>
      </c>
      <c r="DN493" s="74">
        <v>3E-11</v>
      </c>
      <c r="DO493" s="74">
        <v>5.2472866581900002</v>
      </c>
      <c r="DP493" s="74">
        <v>26709.646942413401</v>
      </c>
      <c r="DQ493" s="73">
        <f t="shared" si="324"/>
        <v>2.1736943904383043E-11</v>
      </c>
      <c r="DR493" s="73">
        <f t="shared" si="325"/>
        <v>2.1725629378625976E-11</v>
      </c>
      <c r="DS493" s="73">
        <f t="shared" si="326"/>
        <v>2.1725628428362171E-11</v>
      </c>
      <c r="DT493" s="73">
        <f t="shared" si="327"/>
        <v>2.1725628428282202E-11</v>
      </c>
      <c r="DV493" s="74"/>
      <c r="DW493" s="74"/>
      <c r="DX493" s="74"/>
      <c r="ED493" s="74"/>
      <c r="EE493" s="74"/>
      <c r="EF493" s="74"/>
      <c r="EL493" s="74"/>
      <c r="EM493" s="74"/>
      <c r="EN493" s="74"/>
      <c r="ET493" s="74"/>
      <c r="EU493" s="74"/>
      <c r="EV493" s="74"/>
    </row>
    <row r="494" spans="12:152" s="73" customFormat="1" ht="13.5" x14ac:dyDescent="0.3">
      <c r="L494" s="74"/>
      <c r="N494" s="74">
        <v>1.14E-9</v>
      </c>
      <c r="O494" s="74">
        <v>3.5256677449399998</v>
      </c>
      <c r="P494" s="74">
        <v>24356.780788641601</v>
      </c>
      <c r="Q494" s="73">
        <f t="shared" si="304"/>
        <v>-1.1282521903257803E-9</v>
      </c>
      <c r="R494" s="73">
        <f t="shared" si="305"/>
        <v>-1.1283334859612539E-9</v>
      </c>
      <c r="S494" s="73">
        <f t="shared" si="306"/>
        <v>-1.1283334927752162E-9</v>
      </c>
      <c r="T494" s="73">
        <f t="shared" si="307"/>
        <v>-1.1283334927757894E-9</v>
      </c>
      <c r="V494" s="74">
        <v>1.0999999999999999E-10</v>
      </c>
      <c r="W494" s="74">
        <v>5.3069447493600004</v>
      </c>
      <c r="X494" s="74">
        <v>24601.923020508901</v>
      </c>
      <c r="Y494" s="73">
        <f t="shared" si="308"/>
        <v>-1.0228931191425529E-10</v>
      </c>
      <c r="Z494" s="73">
        <f t="shared" si="309"/>
        <v>-1.0226891197640363E-10</v>
      </c>
      <c r="AA494" s="73">
        <f t="shared" si="310"/>
        <v>-1.0226891026249274E-10</v>
      </c>
      <c r="AB494" s="73">
        <f t="shared" si="311"/>
        <v>-1.0226891026234766E-10</v>
      </c>
      <c r="AD494" s="74"/>
      <c r="AE494" s="74"/>
      <c r="AF494" s="74"/>
      <c r="AL494" s="74"/>
      <c r="AM494" s="74"/>
      <c r="AN494" s="74"/>
      <c r="AT494" s="74"/>
      <c r="AU494" s="74"/>
      <c r="AV494" s="74"/>
      <c r="BB494" s="74"/>
      <c r="BC494" s="74"/>
      <c r="BD494" s="74"/>
      <c r="BJ494" s="74">
        <v>2.8999999999999998E-10</v>
      </c>
      <c r="BK494" s="74">
        <v>3.0937459455199998</v>
      </c>
      <c r="BL494" s="74">
        <v>27819.025494506801</v>
      </c>
      <c r="BM494" s="73">
        <f t="shared" si="312"/>
        <v>-2.3877485811881296E-10</v>
      </c>
      <c r="BN494" s="73">
        <f t="shared" si="313"/>
        <v>-2.3868104340350755E-10</v>
      </c>
      <c r="BO494" s="73">
        <f t="shared" si="314"/>
        <v>-2.3868103552337398E-10</v>
      </c>
      <c r="BP494" s="73">
        <f t="shared" si="315"/>
        <v>-2.3868103552270924E-10</v>
      </c>
      <c r="BR494" s="74">
        <v>1.9999999999999999E-11</v>
      </c>
      <c r="BS494" s="74">
        <v>1.6572777864099999</v>
      </c>
      <c r="BT494" s="74">
        <v>163766.09444104499</v>
      </c>
      <c r="BU494" s="73">
        <f t="shared" si="316"/>
        <v>-1.6505891001537182E-11</v>
      </c>
      <c r="BV494" s="73">
        <f t="shared" si="317"/>
        <v>-1.6543681246464639E-11</v>
      </c>
      <c r="BW494" s="73">
        <f t="shared" si="318"/>
        <v>-1.6543684411602448E-11</v>
      </c>
      <c r="BX494" s="73">
        <f t="shared" si="319"/>
        <v>-1.6543684411868209E-11</v>
      </c>
      <c r="BZ494" s="74"/>
      <c r="CA494" s="74"/>
      <c r="CB494" s="74"/>
      <c r="CH494" s="74"/>
      <c r="CI494" s="74"/>
      <c r="CJ494" s="74"/>
      <c r="CP494" s="74"/>
      <c r="CQ494" s="74"/>
      <c r="CR494" s="74"/>
      <c r="CX494" s="74"/>
      <c r="CY494" s="74"/>
      <c r="CZ494" s="74"/>
      <c r="DF494" s="74">
        <v>1.4000000000000001E-10</v>
      </c>
      <c r="DG494" s="74">
        <v>3.4244120271299998</v>
      </c>
      <c r="DH494" s="74">
        <v>26823.7796551059</v>
      </c>
      <c r="DI494" s="73">
        <f t="shared" si="320"/>
        <v>1.0436766431845746E-10</v>
      </c>
      <c r="DJ494" s="73">
        <f t="shared" si="321"/>
        <v>1.04316381722357E-10</v>
      </c>
      <c r="DK494" s="73">
        <f t="shared" si="322"/>
        <v>1.0431637741524247E-10</v>
      </c>
      <c r="DL494" s="73">
        <f t="shared" si="323"/>
        <v>1.0431637741488156E-10</v>
      </c>
      <c r="DN494" s="74">
        <v>3E-11</v>
      </c>
      <c r="DO494" s="74">
        <v>4.5212628688300001</v>
      </c>
      <c r="DP494" s="74">
        <v>20043.6745601988</v>
      </c>
      <c r="DQ494" s="73">
        <f t="shared" si="324"/>
        <v>-2.9394227640080163E-11</v>
      </c>
      <c r="DR494" s="73">
        <f t="shared" si="325"/>
        <v>-2.9396687666223709E-11</v>
      </c>
      <c r="DS494" s="73">
        <f t="shared" si="326"/>
        <v>-2.9396687872564514E-11</v>
      </c>
      <c r="DT494" s="73">
        <f t="shared" si="327"/>
        <v>-2.9396687872582208E-11</v>
      </c>
      <c r="DV494" s="74"/>
      <c r="DW494" s="74"/>
      <c r="DX494" s="74"/>
      <c r="ED494" s="74"/>
      <c r="EE494" s="74"/>
      <c r="EF494" s="74"/>
      <c r="EL494" s="74"/>
      <c r="EM494" s="74"/>
      <c r="EN494" s="74"/>
      <c r="ET494" s="74"/>
      <c r="EU494" s="74"/>
      <c r="EV494" s="74"/>
    </row>
    <row r="495" spans="12:152" s="73" customFormat="1" ht="13.5" x14ac:dyDescent="0.3">
      <c r="L495" s="74"/>
      <c r="N495" s="74">
        <v>1.2E-9</v>
      </c>
      <c r="O495" s="74">
        <v>1.7259642606700001</v>
      </c>
      <c r="P495" s="74">
        <v>22759.767485294</v>
      </c>
      <c r="Q495" s="73">
        <f t="shared" si="304"/>
        <v>9.3324307110129752E-10</v>
      </c>
      <c r="R495" s="73">
        <f t="shared" si="305"/>
        <v>9.3359462604162874E-10</v>
      </c>
      <c r="S495" s="73">
        <f t="shared" si="306"/>
        <v>9.3359465555036962E-10</v>
      </c>
      <c r="T495" s="73">
        <f t="shared" si="307"/>
        <v>9.3359465555285509E-10</v>
      </c>
      <c r="V495" s="74">
        <v>1.4000000000000001E-10</v>
      </c>
      <c r="W495" s="74">
        <v>2.8206566740799999</v>
      </c>
      <c r="X495" s="74">
        <v>1639.069517188</v>
      </c>
      <c r="Y495" s="73">
        <f t="shared" si="308"/>
        <v>-5.4889444968414768E-11</v>
      </c>
      <c r="Z495" s="73">
        <f t="shared" si="309"/>
        <v>-5.4893768640611397E-11</v>
      </c>
      <c r="AA495" s="73">
        <f t="shared" si="310"/>
        <v>-5.4893769003633115E-11</v>
      </c>
      <c r="AB495" s="73">
        <f t="shared" si="311"/>
        <v>-5.4893769003663772E-11</v>
      </c>
      <c r="AD495" s="74"/>
      <c r="AE495" s="74"/>
      <c r="AF495" s="74"/>
      <c r="AL495" s="74"/>
      <c r="AM495" s="74"/>
      <c r="AN495" s="74"/>
      <c r="AT495" s="74"/>
      <c r="AU495" s="74"/>
      <c r="AV495" s="74"/>
      <c r="BB495" s="74"/>
      <c r="BC495" s="74"/>
      <c r="BD495" s="74"/>
      <c r="BJ495" s="74">
        <v>3E-10</v>
      </c>
      <c r="BK495" s="74">
        <v>2.3096828383500001</v>
      </c>
      <c r="BL495" s="74">
        <v>26624.707653669499</v>
      </c>
      <c r="BM495" s="73">
        <f t="shared" si="312"/>
        <v>1.0713620398337028E-10</v>
      </c>
      <c r="BN495" s="73">
        <f t="shared" si="313"/>
        <v>1.072889983663639E-10</v>
      </c>
      <c r="BO495" s="73">
        <f t="shared" si="314"/>
        <v>1.0728901119394987E-10</v>
      </c>
      <c r="BP495" s="73">
        <f t="shared" si="315"/>
        <v>1.072890111950487E-10</v>
      </c>
      <c r="BR495" s="74"/>
      <c r="BS495" s="74"/>
      <c r="BT495" s="74"/>
      <c r="BZ495" s="74"/>
      <c r="CA495" s="74"/>
      <c r="CB495" s="74"/>
      <c r="CH495" s="74"/>
      <c r="CI495" s="74"/>
      <c r="CJ495" s="74"/>
      <c r="CP495" s="74"/>
      <c r="CQ495" s="74"/>
      <c r="CR495" s="74"/>
      <c r="CX495" s="74"/>
      <c r="CY495" s="74"/>
      <c r="CZ495" s="74"/>
      <c r="DF495" s="74">
        <v>1.4000000000000001E-10</v>
      </c>
      <c r="DG495" s="74">
        <v>5.3016828483699996</v>
      </c>
      <c r="DH495" s="74">
        <v>742.99006053259995</v>
      </c>
      <c r="DI495" s="73">
        <f t="shared" si="320"/>
        <v>1.2651329496957809E-11</v>
      </c>
      <c r="DJ495" s="73">
        <f t="shared" si="321"/>
        <v>1.2649207701917963E-11</v>
      </c>
      <c r="DK495" s="73">
        <f t="shared" si="322"/>
        <v>1.264920752376791E-11</v>
      </c>
      <c r="DL495" s="73">
        <f t="shared" si="323"/>
        <v>1.2649207523752554E-11</v>
      </c>
      <c r="DN495" s="74">
        <v>1.9999999999999999E-11</v>
      </c>
      <c r="DO495" s="74">
        <v>1.6942978736900001</v>
      </c>
      <c r="DP495" s="74">
        <v>53029.002664900399</v>
      </c>
      <c r="DQ495" s="73">
        <f t="shared" si="324"/>
        <v>-1.159835612525948E-11</v>
      </c>
      <c r="DR495" s="73">
        <f t="shared" si="325"/>
        <v>-1.1580652254419635E-11</v>
      </c>
      <c r="DS495" s="73">
        <f t="shared" si="326"/>
        <v>-1.158065076739279E-11</v>
      </c>
      <c r="DT495" s="73">
        <f t="shared" si="327"/>
        <v>-1.1580650767266732E-11</v>
      </c>
      <c r="DV495" s="74"/>
      <c r="DW495" s="74"/>
      <c r="DX495" s="74"/>
      <c r="ED495" s="74"/>
      <c r="EE495" s="74"/>
      <c r="EF495" s="74"/>
      <c r="EL495" s="74"/>
      <c r="EM495" s="74"/>
      <c r="EN495" s="74"/>
      <c r="ET495" s="74"/>
      <c r="EU495" s="74"/>
      <c r="EV495" s="74"/>
    </row>
    <row r="496" spans="12:152" s="73" customFormat="1" ht="13.5" x14ac:dyDescent="0.3">
      <c r="L496" s="74"/>
      <c r="N496" s="74">
        <v>1.45E-9</v>
      </c>
      <c r="O496" s="74">
        <v>3.6163842157000001</v>
      </c>
      <c r="P496" s="74">
        <v>52225.802905052602</v>
      </c>
      <c r="Q496" s="73">
        <f t="shared" si="304"/>
        <v>-1.2788349718955216E-9</v>
      </c>
      <c r="R496" s="73">
        <f t="shared" si="305"/>
        <v>-1.2795653015933803E-9</v>
      </c>
      <c r="S496" s="73">
        <f t="shared" si="306"/>
        <v>-1.279565362851871E-9</v>
      </c>
      <c r="T496" s="73">
        <f t="shared" si="307"/>
        <v>-1.2795653628570661E-9</v>
      </c>
      <c r="V496" s="74">
        <v>1.5E-10</v>
      </c>
      <c r="W496" s="74">
        <v>4.7914465476899997</v>
      </c>
      <c r="X496" s="74">
        <v>77726.904912627098</v>
      </c>
      <c r="Y496" s="73">
        <f t="shared" si="308"/>
        <v>-5.9644367617007571E-11</v>
      </c>
      <c r="Z496" s="73">
        <f t="shared" si="309"/>
        <v>-5.986340245185603E-11</v>
      </c>
      <c r="AA496" s="73">
        <f t="shared" si="310"/>
        <v>-5.9863420836091491E-11</v>
      </c>
      <c r="AB496" s="73">
        <f t="shared" si="311"/>
        <v>-5.9863420837655108E-11</v>
      </c>
      <c r="AD496" s="74"/>
      <c r="AE496" s="74"/>
      <c r="AF496" s="74"/>
      <c r="AL496" s="74"/>
      <c r="AM496" s="74"/>
      <c r="AN496" s="74"/>
      <c r="AT496" s="74"/>
      <c r="AU496" s="74"/>
      <c r="AV496" s="74"/>
      <c r="BB496" s="74"/>
      <c r="BC496" s="74"/>
      <c r="BD496" s="74"/>
      <c r="BJ496" s="74">
        <v>3.4999999999999998E-10</v>
      </c>
      <c r="BK496" s="74">
        <v>2.1853459425700001</v>
      </c>
      <c r="BL496" s="74">
        <v>22759.767485294</v>
      </c>
      <c r="BM496" s="73">
        <f t="shared" si="312"/>
        <v>1.4642034243678393E-10</v>
      </c>
      <c r="BN496" s="73">
        <f t="shared" si="313"/>
        <v>1.4656852113558081E-10</v>
      </c>
      <c r="BO496" s="73">
        <f t="shared" si="314"/>
        <v>1.4656853357562459E-10</v>
      </c>
      <c r="BP496" s="73">
        <f t="shared" si="315"/>
        <v>1.4656853357667244E-10</v>
      </c>
      <c r="BR496" s="74"/>
      <c r="BS496" s="74"/>
      <c r="BT496" s="74"/>
      <c r="BZ496" s="74"/>
      <c r="CA496" s="74"/>
      <c r="CB496" s="74"/>
      <c r="CH496" s="74"/>
      <c r="CI496" s="74"/>
      <c r="CJ496" s="74"/>
      <c r="CP496" s="74"/>
      <c r="CQ496" s="74"/>
      <c r="CR496" s="74"/>
      <c r="CX496" s="74"/>
      <c r="CY496" s="74"/>
      <c r="CZ496" s="74"/>
      <c r="DF496" s="74">
        <v>1.4000000000000001E-10</v>
      </c>
      <c r="DG496" s="74">
        <v>2.5043130681000001</v>
      </c>
      <c r="DH496" s="74">
        <v>32132.131722949602</v>
      </c>
      <c r="DI496" s="73">
        <f t="shared" si="320"/>
        <v>-1.354750387898173E-10</v>
      </c>
      <c r="DJ496" s="73">
        <f t="shared" si="321"/>
        <v>-1.3545177348669293E-10</v>
      </c>
      <c r="DK496" s="73">
        <f t="shared" si="322"/>
        <v>-1.354517715308252E-10</v>
      </c>
      <c r="DL496" s="73">
        <f t="shared" si="323"/>
        <v>-1.3545177153066022E-10</v>
      </c>
      <c r="DN496" s="74">
        <v>3E-11</v>
      </c>
      <c r="DO496" s="74">
        <v>0.98781948775999995</v>
      </c>
      <c r="DP496" s="74">
        <v>80596.905817594597</v>
      </c>
      <c r="DQ496" s="73">
        <f t="shared" si="324"/>
        <v>-2.9998557969316382E-11</v>
      </c>
      <c r="DR496" s="73">
        <f t="shared" si="325"/>
        <v>-2.9998031528629765E-11</v>
      </c>
      <c r="DS496" s="73">
        <f t="shared" si="326"/>
        <v>-2.9998031480996525E-11</v>
      </c>
      <c r="DT496" s="73">
        <f t="shared" si="327"/>
        <v>-2.9998031480992544E-11</v>
      </c>
      <c r="DV496" s="74"/>
      <c r="DW496" s="74"/>
      <c r="DX496" s="74"/>
      <c r="ED496" s="74"/>
      <c r="EE496" s="74"/>
      <c r="EF496" s="74"/>
      <c r="EL496" s="74"/>
      <c r="EM496" s="74"/>
      <c r="EN496" s="74"/>
      <c r="ET496" s="74"/>
      <c r="EU496" s="74"/>
      <c r="EV496" s="74"/>
    </row>
    <row r="497" spans="12:152" s="73" customFormat="1" ht="13.5" x14ac:dyDescent="0.3">
      <c r="L497" s="74"/>
      <c r="N497" s="74">
        <v>1.07E-9</v>
      </c>
      <c r="O497" s="74">
        <v>5.7228549040600001</v>
      </c>
      <c r="P497" s="74">
        <v>24176.703658357001</v>
      </c>
      <c r="Q497" s="73">
        <f t="shared" si="304"/>
        <v>-8.927091347043281E-10</v>
      </c>
      <c r="R497" s="73">
        <f t="shared" si="305"/>
        <v>-8.9241691900705036E-10</v>
      </c>
      <c r="S497" s="73">
        <f t="shared" si="306"/>
        <v>-8.9241689446282067E-10</v>
      </c>
      <c r="T497" s="73">
        <f t="shared" si="307"/>
        <v>-8.924168944607401E-10</v>
      </c>
      <c r="V497" s="74">
        <v>1.2999999999999999E-10</v>
      </c>
      <c r="W497" s="74">
        <v>5.3736919463400001</v>
      </c>
      <c r="X497" s="74">
        <v>8989.4677054323893</v>
      </c>
      <c r="Y497" s="73">
        <f t="shared" si="308"/>
        <v>1.0850884970066397E-10</v>
      </c>
      <c r="Z497" s="73">
        <f t="shared" si="309"/>
        <v>1.0852203008505779E-10</v>
      </c>
      <c r="AA497" s="73">
        <f t="shared" si="310"/>
        <v>1.0852203119155641E-10</v>
      </c>
      <c r="AB497" s="73">
        <f t="shared" si="311"/>
        <v>1.0852203119164997E-10</v>
      </c>
      <c r="AD497" s="74"/>
      <c r="AE497" s="74"/>
      <c r="AF497" s="74"/>
      <c r="AL497" s="74"/>
      <c r="AM497" s="74"/>
      <c r="AN497" s="74"/>
      <c r="AT497" s="74"/>
      <c r="AU497" s="74"/>
      <c r="AV497" s="74"/>
      <c r="BB497" s="74"/>
      <c r="BC497" s="74"/>
      <c r="BD497" s="74"/>
      <c r="BJ497" s="74">
        <v>2.7E-10</v>
      </c>
      <c r="BK497" s="74">
        <v>0.63624513171999997</v>
      </c>
      <c r="BL497" s="74">
        <v>240452.46032331901</v>
      </c>
      <c r="BM497" s="73">
        <f t="shared" si="312"/>
        <v>-1.3661405737361206E-10</v>
      </c>
      <c r="BN497" s="73">
        <f t="shared" si="313"/>
        <v>-1.3775935541931907E-10</v>
      </c>
      <c r="BO497" s="73">
        <f t="shared" si="314"/>
        <v>-1.3775945144102184E-10</v>
      </c>
      <c r="BP497" s="73">
        <f t="shared" si="315"/>
        <v>-1.3775945144915284E-10</v>
      </c>
      <c r="BR497" s="74"/>
      <c r="BS497" s="74"/>
      <c r="BT497" s="74"/>
      <c r="BZ497" s="74"/>
      <c r="CA497" s="74"/>
      <c r="CB497" s="74"/>
      <c r="CH497" s="74"/>
      <c r="CI497" s="74"/>
      <c r="CJ497" s="74"/>
      <c r="CP497" s="74"/>
      <c r="CQ497" s="74"/>
      <c r="CR497" s="74"/>
      <c r="CX497" s="74"/>
      <c r="CY497" s="74"/>
      <c r="CZ497" s="74"/>
      <c r="DF497" s="74">
        <v>1.4000000000000001E-10</v>
      </c>
      <c r="DG497" s="74">
        <v>1.3663246490800001</v>
      </c>
      <c r="DH497" s="74">
        <v>23919.1426592916</v>
      </c>
      <c r="DI497" s="73">
        <f t="shared" si="320"/>
        <v>1.3370366677109399E-10</v>
      </c>
      <c r="DJ497" s="73">
        <f t="shared" si="321"/>
        <v>1.3372398845090939E-10</v>
      </c>
      <c r="DK497" s="73">
        <f t="shared" si="322"/>
        <v>1.337239901558106E-10</v>
      </c>
      <c r="DL497" s="73">
        <f t="shared" si="323"/>
        <v>1.3372399015595433E-10</v>
      </c>
      <c r="DN497" s="74">
        <v>1.9999999999999999E-11</v>
      </c>
      <c r="DO497" s="74">
        <v>2.7229153698999999</v>
      </c>
      <c r="DP497" s="74">
        <v>23866.046506977102</v>
      </c>
      <c r="DQ497" s="73">
        <f t="shared" si="324"/>
        <v>1.4002028458926846E-11</v>
      </c>
      <c r="DR497" s="73">
        <f t="shared" si="325"/>
        <v>1.4009007626320466E-11</v>
      </c>
      <c r="DS497" s="73">
        <f t="shared" si="326"/>
        <v>1.4009008212165011E-11</v>
      </c>
      <c r="DT497" s="73">
        <f t="shared" si="327"/>
        <v>1.4009008212214504E-11</v>
      </c>
      <c r="DV497" s="74"/>
      <c r="DW497" s="74"/>
      <c r="DX497" s="74"/>
      <c r="ED497" s="74"/>
      <c r="EE497" s="74"/>
      <c r="EF497" s="74"/>
      <c r="EL497" s="74"/>
      <c r="EM497" s="74"/>
      <c r="EN497" s="74"/>
      <c r="ET497" s="74"/>
      <c r="EU497" s="74"/>
      <c r="EV497" s="74"/>
    </row>
    <row r="498" spans="12:152" s="73" customFormat="1" ht="13.5" x14ac:dyDescent="0.3">
      <c r="L498" s="74"/>
      <c r="N498" s="74">
        <v>1.1200000000000001E-9</v>
      </c>
      <c r="O498" s="74">
        <v>0.28882268029000002</v>
      </c>
      <c r="P498" s="74">
        <v>209812.60368468601</v>
      </c>
      <c r="Q498" s="73">
        <f t="shared" si="304"/>
        <v>-9.3385138524725556E-10</v>
      </c>
      <c r="R498" s="73">
        <f t="shared" si="305"/>
        <v>-9.3118560496517501E-10</v>
      </c>
      <c r="S498" s="73">
        <f t="shared" si="306"/>
        <v>-9.3118538041822868E-10</v>
      </c>
      <c r="T498" s="73">
        <f t="shared" si="307"/>
        <v>-9.3118538039926743E-10</v>
      </c>
      <c r="V498" s="74">
        <v>1.2999999999999999E-10</v>
      </c>
      <c r="W498" s="74">
        <v>3.8404250490099998</v>
      </c>
      <c r="X498" s="74">
        <v>25953.794091989101</v>
      </c>
      <c r="Y498" s="73">
        <f t="shared" si="308"/>
        <v>-3.9232891494643846E-11</v>
      </c>
      <c r="Z498" s="73">
        <f t="shared" si="309"/>
        <v>-3.929876997204336E-11</v>
      </c>
      <c r="AA498" s="73">
        <f t="shared" si="310"/>
        <v>-3.9298775502863599E-11</v>
      </c>
      <c r="AB498" s="73">
        <f t="shared" si="311"/>
        <v>-3.9298775503335545E-11</v>
      </c>
      <c r="AD498" s="74"/>
      <c r="AE498" s="74"/>
      <c r="AF498" s="74"/>
      <c r="AL498" s="74"/>
      <c r="AM498" s="74"/>
      <c r="AN498" s="74"/>
      <c r="AT498" s="74"/>
      <c r="AU498" s="74"/>
      <c r="AV498" s="74"/>
      <c r="BB498" s="74"/>
      <c r="BC498" s="74"/>
      <c r="BD498" s="74"/>
      <c r="BJ498" s="74">
        <v>3.4999999999999998E-10</v>
      </c>
      <c r="BK498" s="74">
        <v>5.4058831233999998</v>
      </c>
      <c r="BL498" s="74">
        <v>58857.031136547899</v>
      </c>
      <c r="BM498" s="73">
        <f t="shared" si="312"/>
        <v>3.4986011930087924E-10</v>
      </c>
      <c r="BN498" s="73">
        <f t="shared" si="313"/>
        <v>3.4987179274666146E-10</v>
      </c>
      <c r="BO498" s="73">
        <f t="shared" si="314"/>
        <v>3.4987179370544066E-10</v>
      </c>
      <c r="BP498" s="73">
        <f t="shared" si="315"/>
        <v>3.4987179370552142E-10</v>
      </c>
      <c r="BR498" s="74"/>
      <c r="BS498" s="74"/>
      <c r="BT498" s="74"/>
      <c r="BZ498" s="74"/>
      <c r="CA498" s="74"/>
      <c r="CB498" s="74"/>
      <c r="CH498" s="74"/>
      <c r="CI498" s="74"/>
      <c r="CJ498" s="74"/>
      <c r="CP498" s="74"/>
      <c r="CQ498" s="74"/>
      <c r="CR498" s="74"/>
      <c r="CX498" s="74"/>
      <c r="CY498" s="74"/>
      <c r="CZ498" s="74"/>
      <c r="DF498" s="74">
        <v>1.5E-10</v>
      </c>
      <c r="DG498" s="74">
        <v>6.0749051442999997</v>
      </c>
      <c r="DH498" s="74">
        <v>78270.337983622507</v>
      </c>
      <c r="DI498" s="73">
        <f t="shared" si="320"/>
        <v>-4.0895472242434946E-11</v>
      </c>
      <c r="DJ498" s="73">
        <f t="shared" si="321"/>
        <v>-4.0664059386722558E-11</v>
      </c>
      <c r="DK498" s="73">
        <f t="shared" si="322"/>
        <v>-4.0664039952451743E-11</v>
      </c>
      <c r="DL498" s="73">
        <f t="shared" si="323"/>
        <v>-4.0664039950777465E-11</v>
      </c>
      <c r="DN498" s="74">
        <v>1.9999999999999999E-11</v>
      </c>
      <c r="DO498" s="74">
        <v>2.23117481869</v>
      </c>
      <c r="DP498" s="74">
        <v>26402.0893214438</v>
      </c>
      <c r="DQ498" s="73">
        <f t="shared" si="324"/>
        <v>-1.5885854318650487E-11</v>
      </c>
      <c r="DR498" s="73">
        <f t="shared" si="325"/>
        <v>-1.5892422707043642E-11</v>
      </c>
      <c r="DS498" s="73">
        <f t="shared" si="326"/>
        <v>-1.5892423258343685E-11</v>
      </c>
      <c r="DT498" s="73">
        <f t="shared" si="327"/>
        <v>-1.5892423258390621E-11</v>
      </c>
      <c r="DV498" s="74"/>
      <c r="DW498" s="74"/>
      <c r="DX498" s="74"/>
      <c r="ED498" s="74"/>
      <c r="EE498" s="74"/>
      <c r="EF498" s="74"/>
      <c r="EL498" s="74"/>
      <c r="EM498" s="74"/>
      <c r="EN498" s="74"/>
      <c r="ET498" s="74"/>
      <c r="EU498" s="74"/>
      <c r="EV498" s="74"/>
    </row>
    <row r="499" spans="12:152" s="73" customFormat="1" ht="13.5" x14ac:dyDescent="0.3">
      <c r="L499" s="74"/>
      <c r="N499" s="74">
        <v>1.21E-9</v>
      </c>
      <c r="O499" s="74">
        <v>0.11234419157</v>
      </c>
      <c r="P499" s="74">
        <v>51528.795449833502</v>
      </c>
      <c r="Q499" s="73">
        <f t="shared" si="304"/>
        <v>2.36585887703883E-10</v>
      </c>
      <c r="R499" s="73">
        <f t="shared" si="305"/>
        <v>2.3783815710489758E-10</v>
      </c>
      <c r="S499" s="73">
        <f t="shared" si="306"/>
        <v>2.3783826223677613E-10</v>
      </c>
      <c r="T499" s="73">
        <f t="shared" si="307"/>
        <v>2.3783826224567804E-10</v>
      </c>
      <c r="V499" s="74">
        <v>1.5E-10</v>
      </c>
      <c r="W499" s="74">
        <v>8.5583422660000005E-2</v>
      </c>
      <c r="X499" s="74">
        <v>130443.397043228</v>
      </c>
      <c r="Y499" s="73">
        <f t="shared" si="308"/>
        <v>4.0104220390097061E-11</v>
      </c>
      <c r="Z499" s="73">
        <f t="shared" si="309"/>
        <v>4.0490249086269945E-11</v>
      </c>
      <c r="AA499" s="73">
        <f t="shared" si="310"/>
        <v>4.0490281485935588E-11</v>
      </c>
      <c r="AB499" s="73">
        <f t="shared" si="311"/>
        <v>4.0490281488628468E-11</v>
      </c>
      <c r="AD499" s="74"/>
      <c r="AE499" s="74"/>
      <c r="AF499" s="74"/>
      <c r="AL499" s="74"/>
      <c r="AM499" s="74"/>
      <c r="AN499" s="74"/>
      <c r="AT499" s="74"/>
      <c r="AU499" s="74"/>
      <c r="AV499" s="74"/>
      <c r="BB499" s="74"/>
      <c r="BC499" s="74"/>
      <c r="BD499" s="74"/>
      <c r="BJ499" s="74">
        <v>2.8000000000000002E-10</v>
      </c>
      <c r="BK499" s="74">
        <v>5.4690405269699998</v>
      </c>
      <c r="BL499" s="74">
        <v>123668.805106625</v>
      </c>
      <c r="BM499" s="73">
        <f t="shared" si="312"/>
        <v>-2.654364904901013E-10</v>
      </c>
      <c r="BN499" s="73">
        <f t="shared" si="313"/>
        <v>-2.6566139400005052E-10</v>
      </c>
      <c r="BO499" s="73">
        <f t="shared" si="314"/>
        <v>-2.6566141281186413E-10</v>
      </c>
      <c r="BP499" s="73">
        <f t="shared" si="315"/>
        <v>-2.6566141281345299E-10</v>
      </c>
      <c r="BR499" s="74"/>
      <c r="BS499" s="74"/>
      <c r="BT499" s="74"/>
      <c r="BZ499" s="74"/>
      <c r="CA499" s="74"/>
      <c r="CB499" s="74"/>
      <c r="CH499" s="74"/>
      <c r="CI499" s="74"/>
      <c r="CJ499" s="74"/>
      <c r="CP499" s="74"/>
      <c r="CQ499" s="74"/>
      <c r="CR499" s="74"/>
      <c r="CX499" s="74"/>
      <c r="CY499" s="74"/>
      <c r="CZ499" s="74"/>
      <c r="DF499" s="74">
        <v>1.8999999999999999E-10</v>
      </c>
      <c r="DG499" s="74">
        <v>4.4055707895999996</v>
      </c>
      <c r="DH499" s="74">
        <v>49953.949648551301</v>
      </c>
      <c r="DI499" s="73">
        <f t="shared" si="320"/>
        <v>9.2604589043239033E-11</v>
      </c>
      <c r="DJ499" s="73">
        <f t="shared" si="321"/>
        <v>9.2434793914284106E-11</v>
      </c>
      <c r="DK499" s="73">
        <f t="shared" si="322"/>
        <v>9.2434779653883751E-11</v>
      </c>
      <c r="DL499" s="73">
        <f t="shared" si="323"/>
        <v>9.2434779652675951E-11</v>
      </c>
      <c r="DN499" s="74">
        <v>3E-11</v>
      </c>
      <c r="DO499" s="74">
        <v>2.3256162286399999</v>
      </c>
      <c r="DP499" s="74">
        <v>145204.75475113999</v>
      </c>
      <c r="DQ499" s="73">
        <f t="shared" si="324"/>
        <v>-5.3953167436911902E-12</v>
      </c>
      <c r="DR499" s="73">
        <f t="shared" si="325"/>
        <v>-5.4830605608812647E-12</v>
      </c>
      <c r="DS499" s="73">
        <f t="shared" si="326"/>
        <v>-5.4830679260093166E-12</v>
      </c>
      <c r="DT499" s="73">
        <f t="shared" si="327"/>
        <v>-5.4830679266262981E-12</v>
      </c>
      <c r="DV499" s="74"/>
      <c r="DW499" s="74"/>
      <c r="DX499" s="74"/>
      <c r="ED499" s="74"/>
      <c r="EE499" s="74"/>
      <c r="EF499" s="74"/>
      <c r="EL499" s="74"/>
      <c r="EM499" s="74"/>
      <c r="EN499" s="74"/>
      <c r="ET499" s="74"/>
      <c r="EU499" s="74"/>
      <c r="EV499" s="74"/>
    </row>
    <row r="500" spans="12:152" s="73" customFormat="1" ht="13.5" x14ac:dyDescent="0.3">
      <c r="L500" s="74"/>
      <c r="N500" s="74">
        <v>1.2E-9</v>
      </c>
      <c r="O500" s="74">
        <v>4.1776937041400002</v>
      </c>
      <c r="P500" s="74">
        <v>25754.047200804798</v>
      </c>
      <c r="Q500" s="73">
        <f t="shared" si="304"/>
        <v>8.6299019203355889E-11</v>
      </c>
      <c r="R500" s="73">
        <f t="shared" si="305"/>
        <v>8.6930361813239206E-11</v>
      </c>
      <c r="S500" s="73">
        <f t="shared" si="306"/>
        <v>8.6930414821060804E-11</v>
      </c>
      <c r="T500" s="73">
        <f t="shared" si="307"/>
        <v>8.6930414825550961E-11</v>
      </c>
      <c r="V500" s="74">
        <v>1.0999999999999999E-10</v>
      </c>
      <c r="W500" s="74">
        <v>5.1613580887900001</v>
      </c>
      <c r="X500" s="74">
        <v>233681.74972207399</v>
      </c>
      <c r="Y500" s="73">
        <f t="shared" si="308"/>
        <v>8.1879496886683746E-11</v>
      </c>
      <c r="Z500" s="73">
        <f t="shared" si="309"/>
        <v>8.1526981106768581E-11</v>
      </c>
      <c r="AA500" s="73">
        <f t="shared" si="310"/>
        <v>8.1526951430296246E-11</v>
      </c>
      <c r="AB500" s="73">
        <f t="shared" si="311"/>
        <v>8.1526951427777623E-11</v>
      </c>
      <c r="AD500" s="74"/>
      <c r="AE500" s="74"/>
      <c r="AF500" s="74"/>
      <c r="AL500" s="74"/>
      <c r="AM500" s="74"/>
      <c r="AN500" s="74"/>
      <c r="AT500" s="74"/>
      <c r="AU500" s="74"/>
      <c r="AV500" s="74"/>
      <c r="BB500" s="74"/>
      <c r="BC500" s="74"/>
      <c r="BD500" s="74"/>
      <c r="BJ500" s="74">
        <v>2.8000000000000002E-10</v>
      </c>
      <c r="BK500" s="74">
        <v>3.8262964457400002</v>
      </c>
      <c r="BL500" s="74">
        <v>130866.113898746</v>
      </c>
      <c r="BM500" s="73">
        <f t="shared" si="312"/>
        <v>2.2123351121368222E-10</v>
      </c>
      <c r="BN500" s="73">
        <f t="shared" si="313"/>
        <v>2.2077268852072137E-10</v>
      </c>
      <c r="BO500" s="73">
        <f t="shared" si="314"/>
        <v>2.2077264976250739E-10</v>
      </c>
      <c r="BP500" s="73">
        <f t="shared" si="315"/>
        <v>2.2077264975921811E-10</v>
      </c>
      <c r="BR500" s="74"/>
      <c r="BS500" s="74"/>
      <c r="BT500" s="74"/>
      <c r="BZ500" s="74"/>
      <c r="CA500" s="74"/>
      <c r="CB500" s="74"/>
      <c r="CH500" s="74"/>
      <c r="CI500" s="74"/>
      <c r="CJ500" s="74"/>
      <c r="CP500" s="74"/>
      <c r="CQ500" s="74"/>
      <c r="CR500" s="74"/>
      <c r="CX500" s="74"/>
      <c r="CY500" s="74"/>
      <c r="CZ500" s="74"/>
      <c r="DF500" s="74">
        <v>1.4000000000000001E-10</v>
      </c>
      <c r="DG500" s="74">
        <v>0.65475293554000003</v>
      </c>
      <c r="DH500" s="74">
        <v>323.50541665740002</v>
      </c>
      <c r="DI500" s="73">
        <f t="shared" si="320"/>
        <v>1.3031761281638698E-10</v>
      </c>
      <c r="DJ500" s="73">
        <f t="shared" si="321"/>
        <v>1.3031727382689272E-10</v>
      </c>
      <c r="DK500" s="73">
        <f t="shared" si="322"/>
        <v>1.3031727379843021E-10</v>
      </c>
      <c r="DL500" s="73">
        <f t="shared" si="323"/>
        <v>1.3031727379842781E-10</v>
      </c>
      <c r="DN500" s="74">
        <v>3E-11</v>
      </c>
      <c r="DO500" s="74">
        <v>3.5540601931700002</v>
      </c>
      <c r="DP500" s="74">
        <v>52225.802905052602</v>
      </c>
      <c r="DQ500" s="73">
        <f t="shared" si="324"/>
        <v>-2.7287976032136359E-11</v>
      </c>
      <c r="DR500" s="73">
        <f t="shared" si="325"/>
        <v>-2.7301293674631032E-11</v>
      </c>
      <c r="DS500" s="73">
        <f t="shared" si="326"/>
        <v>-2.7301294791495717E-11</v>
      </c>
      <c r="DT500" s="73">
        <f t="shared" si="327"/>
        <v>-2.7301294791590439E-11</v>
      </c>
      <c r="DV500" s="74"/>
      <c r="DW500" s="74"/>
      <c r="DX500" s="74"/>
      <c r="ED500" s="74"/>
      <c r="EE500" s="74"/>
      <c r="EF500" s="74"/>
      <c r="EL500" s="74"/>
      <c r="EM500" s="74"/>
      <c r="EN500" s="74"/>
      <c r="ET500" s="74"/>
      <c r="EU500" s="74"/>
      <c r="EV500" s="74"/>
    </row>
    <row r="501" spans="12:152" s="73" customFormat="1" ht="13.5" x14ac:dyDescent="0.3">
      <c r="L501" s="74"/>
      <c r="N501" s="74">
        <v>1.0500000000000001E-9</v>
      </c>
      <c r="O501" s="74">
        <v>1.8813715505799999</v>
      </c>
      <c r="P501" s="74">
        <v>172402.03644480801</v>
      </c>
      <c r="Q501" s="73">
        <f t="shared" si="304"/>
        <v>1.0081051018776785E-9</v>
      </c>
      <c r="R501" s="73">
        <f t="shared" si="305"/>
        <v>1.0070619369760514E-9</v>
      </c>
      <c r="S501" s="73">
        <f t="shared" si="306"/>
        <v>1.0070618488624571E-9</v>
      </c>
      <c r="T501" s="73">
        <f t="shared" si="307"/>
        <v>1.0070618488550238E-9</v>
      </c>
      <c r="V501" s="74">
        <v>1.2E-10</v>
      </c>
      <c r="W501" s="74">
        <v>0.99700192091999995</v>
      </c>
      <c r="X501" s="74">
        <v>65831.666774324796</v>
      </c>
      <c r="Y501" s="73">
        <f t="shared" si="308"/>
        <v>-5.918225596380487E-11</v>
      </c>
      <c r="Z501" s="73">
        <f t="shared" si="309"/>
        <v>-5.9041445166633283E-11</v>
      </c>
      <c r="AA501" s="73">
        <f t="shared" si="310"/>
        <v>-5.9041433339369281E-11</v>
      </c>
      <c r="AB501" s="73">
        <f t="shared" si="311"/>
        <v>-5.9041433338347868E-11</v>
      </c>
      <c r="AD501" s="74"/>
      <c r="AE501" s="74"/>
      <c r="AF501" s="74"/>
      <c r="AL501" s="74"/>
      <c r="AM501" s="74"/>
      <c r="AN501" s="74"/>
      <c r="AT501" s="74"/>
      <c r="AU501" s="74"/>
      <c r="AV501" s="74"/>
      <c r="BB501" s="74"/>
      <c r="BC501" s="74"/>
      <c r="BD501" s="74"/>
      <c r="BJ501" s="74">
        <v>2.7E-10</v>
      </c>
      <c r="BK501" s="74">
        <v>3.9127356772800002</v>
      </c>
      <c r="BL501" s="74">
        <v>163298.12945069</v>
      </c>
      <c r="BM501" s="73">
        <f t="shared" si="312"/>
        <v>-8.8325052563290129E-12</v>
      </c>
      <c r="BN501" s="73">
        <f t="shared" si="313"/>
        <v>-9.735032899465687E-12</v>
      </c>
      <c r="BO501" s="73">
        <f t="shared" si="314"/>
        <v>-9.735108673072845E-12</v>
      </c>
      <c r="BP501" s="73">
        <f t="shared" si="315"/>
        <v>-9.7351086795760485E-12</v>
      </c>
      <c r="BR501" s="74"/>
      <c r="BS501" s="74"/>
      <c r="BT501" s="74"/>
      <c r="BZ501" s="74"/>
      <c r="CA501" s="74"/>
      <c r="CB501" s="74"/>
      <c r="CH501" s="74"/>
      <c r="CI501" s="74"/>
      <c r="CJ501" s="74"/>
      <c r="CP501" s="74"/>
      <c r="CQ501" s="74"/>
      <c r="CR501" s="74"/>
      <c r="CX501" s="74"/>
      <c r="CY501" s="74"/>
      <c r="CZ501" s="74"/>
      <c r="DF501" s="74">
        <v>1.4000000000000001E-10</v>
      </c>
      <c r="DG501" s="74">
        <v>0.47093305164999999</v>
      </c>
      <c r="DH501" s="74">
        <v>17893.6278083656</v>
      </c>
      <c r="DI501" s="73">
        <f t="shared" si="320"/>
        <v>-6.7124908464354819E-11</v>
      </c>
      <c r="DJ501" s="73">
        <f t="shared" si="321"/>
        <v>-6.7079876570359614E-11</v>
      </c>
      <c r="DK501" s="73">
        <f t="shared" si="322"/>
        <v>-6.7079872789008806E-11</v>
      </c>
      <c r="DL501" s="73">
        <f t="shared" si="323"/>
        <v>-6.7079872788687498E-11</v>
      </c>
      <c r="DN501" s="74">
        <v>3E-11</v>
      </c>
      <c r="DO501" s="74">
        <v>0.82939608504999995</v>
      </c>
      <c r="DP501" s="74">
        <v>87253.177130154902</v>
      </c>
      <c r="DQ501" s="73">
        <f t="shared" si="324"/>
        <v>-1.2851763283590132E-11</v>
      </c>
      <c r="DR501" s="73">
        <f t="shared" si="325"/>
        <v>-1.2900187622821384E-11</v>
      </c>
      <c r="DS501" s="73">
        <f t="shared" si="326"/>
        <v>-1.2900191686898971E-11</v>
      </c>
      <c r="DT501" s="73">
        <f t="shared" si="327"/>
        <v>-1.2900191687237679E-11</v>
      </c>
      <c r="DV501" s="74"/>
      <c r="DW501" s="74"/>
      <c r="DX501" s="74"/>
      <c r="ED501" s="74"/>
      <c r="EE501" s="74"/>
      <c r="EF501" s="74"/>
      <c r="EL501" s="74"/>
      <c r="EM501" s="74"/>
      <c r="EN501" s="74"/>
      <c r="ET501" s="74"/>
      <c r="EU501" s="74"/>
      <c r="EV501" s="74"/>
    </row>
    <row r="502" spans="12:152" s="73" customFormat="1" ht="13.5" x14ac:dyDescent="0.3">
      <c r="L502" s="74"/>
      <c r="N502" s="74">
        <v>1.0600000000000001E-9</v>
      </c>
      <c r="O502" s="74">
        <v>6.2713316323699999</v>
      </c>
      <c r="P502" s="74">
        <v>105940.68546158</v>
      </c>
      <c r="Q502" s="73">
        <f t="shared" si="304"/>
        <v>6.3616705645808729E-10</v>
      </c>
      <c r="R502" s="73">
        <f t="shared" si="305"/>
        <v>6.3432577526853221E-10</v>
      </c>
      <c r="S502" s="73">
        <f t="shared" si="306"/>
        <v>6.3432562054524339E-10</v>
      </c>
      <c r="T502" s="73">
        <f t="shared" si="307"/>
        <v>6.3432562053211273E-10</v>
      </c>
      <c r="V502" s="74">
        <v>1.2E-10</v>
      </c>
      <c r="W502" s="74">
        <v>4.5150836731500004</v>
      </c>
      <c r="X502" s="74">
        <v>78187.443353446899</v>
      </c>
      <c r="Y502" s="73">
        <f t="shared" si="308"/>
        <v>5.8742225365951366E-11</v>
      </c>
      <c r="Z502" s="73">
        <f t="shared" si="309"/>
        <v>5.8574577197928743E-11</v>
      </c>
      <c r="AA502" s="73">
        <f t="shared" si="310"/>
        <v>5.8574563115525675E-11</v>
      </c>
      <c r="AB502" s="73">
        <f t="shared" si="311"/>
        <v>5.8574563114335E-11</v>
      </c>
      <c r="AD502" s="74"/>
      <c r="AE502" s="74"/>
      <c r="AF502" s="74"/>
      <c r="AL502" s="74"/>
      <c r="AM502" s="74"/>
      <c r="AN502" s="74"/>
      <c r="AT502" s="74"/>
      <c r="AU502" s="74"/>
      <c r="AV502" s="74"/>
      <c r="BB502" s="74"/>
      <c r="BC502" s="74"/>
      <c r="BD502" s="74"/>
      <c r="BJ502" s="74">
        <v>3.1999999999999998E-10</v>
      </c>
      <c r="BK502" s="74">
        <v>3.5578377274199999</v>
      </c>
      <c r="BL502" s="74">
        <v>52252.072354423901</v>
      </c>
      <c r="BM502" s="73">
        <f t="shared" si="312"/>
        <v>-2.0904150765794234E-10</v>
      </c>
      <c r="BN502" s="73">
        <f t="shared" si="313"/>
        <v>-2.0930068715902346E-10</v>
      </c>
      <c r="BO502" s="73">
        <f t="shared" si="314"/>
        <v>-2.093007089102119E-10</v>
      </c>
      <c r="BP502" s="73">
        <f t="shared" si="315"/>
        <v>-2.0930070891205566E-10</v>
      </c>
      <c r="BR502" s="74"/>
      <c r="BS502" s="74"/>
      <c r="BT502" s="74"/>
      <c r="BZ502" s="74"/>
      <c r="CA502" s="74"/>
      <c r="CB502" s="74"/>
      <c r="CH502" s="74"/>
      <c r="CI502" s="74"/>
      <c r="CJ502" s="74"/>
      <c r="CP502" s="74"/>
      <c r="CQ502" s="74"/>
      <c r="CR502" s="74"/>
      <c r="CX502" s="74"/>
      <c r="CY502" s="74"/>
      <c r="CZ502" s="74"/>
      <c r="DF502" s="74">
        <v>1.4000000000000001E-10</v>
      </c>
      <c r="DG502" s="74">
        <v>1.33029112501</v>
      </c>
      <c r="DH502" s="74">
        <v>129799.61842155601</v>
      </c>
      <c r="DI502" s="73">
        <f t="shared" si="320"/>
        <v>-8.0250373049417643E-12</v>
      </c>
      <c r="DJ502" s="73">
        <f t="shared" si="321"/>
        <v>-8.3965945576322841E-12</v>
      </c>
      <c r="DK502" s="73">
        <f t="shared" si="322"/>
        <v>-8.3966257518596865E-12</v>
      </c>
      <c r="DL502" s="73">
        <f t="shared" si="323"/>
        <v>-8.3966257545287867E-12</v>
      </c>
      <c r="DN502" s="74">
        <v>3E-11</v>
      </c>
      <c r="DO502" s="74">
        <v>3.5985068630299999</v>
      </c>
      <c r="DP502" s="74">
        <v>52396.2189255872</v>
      </c>
      <c r="DQ502" s="73">
        <f t="shared" si="324"/>
        <v>2.9852478345027969E-11</v>
      </c>
      <c r="DR502" s="73">
        <f t="shared" si="325"/>
        <v>2.9855650058245933E-11</v>
      </c>
      <c r="DS502" s="73">
        <f t="shared" si="326"/>
        <v>2.9855650323105811E-11</v>
      </c>
      <c r="DT502" s="73">
        <f t="shared" si="327"/>
        <v>2.9855650323128197E-11</v>
      </c>
      <c r="DV502" s="74"/>
      <c r="DW502" s="74"/>
      <c r="DX502" s="74"/>
      <c r="ED502" s="74"/>
      <c r="EE502" s="74"/>
      <c r="EF502" s="74"/>
      <c r="EL502" s="74"/>
      <c r="EM502" s="74"/>
      <c r="EN502" s="74"/>
      <c r="ET502" s="74"/>
      <c r="EU502" s="74"/>
      <c r="EV502" s="74"/>
    </row>
    <row r="503" spans="12:152" s="73" customFormat="1" ht="13.5" x14ac:dyDescent="0.3">
      <c r="L503" s="74"/>
      <c r="N503" s="74">
        <v>1.0399999999999999E-9</v>
      </c>
      <c r="O503" s="74">
        <v>3.8506139510000001</v>
      </c>
      <c r="P503" s="74">
        <v>1478.8665740644001</v>
      </c>
      <c r="Q503" s="73">
        <f t="shared" si="304"/>
        <v>-9.5622519290265369E-10</v>
      </c>
      <c r="R503" s="73">
        <f t="shared" si="305"/>
        <v>-9.5621280555062573E-10</v>
      </c>
      <c r="S503" s="73">
        <f t="shared" si="306"/>
        <v>-9.5621280451052139E-10</v>
      </c>
      <c r="T503" s="73">
        <f t="shared" si="307"/>
        <v>-9.5621280451043433E-10</v>
      </c>
      <c r="V503" s="74">
        <v>1.2E-10</v>
      </c>
      <c r="W503" s="74">
        <v>0.62022460618999997</v>
      </c>
      <c r="X503" s="74">
        <v>36109.740421673603</v>
      </c>
      <c r="Y503" s="73">
        <f t="shared" si="308"/>
        <v>-1.1201001314673945E-10</v>
      </c>
      <c r="Z503" s="73">
        <f t="shared" si="309"/>
        <v>-1.1197813882454066E-10</v>
      </c>
      <c r="AA503" s="73">
        <f t="shared" si="310"/>
        <v>-1.1197813614573441E-10</v>
      </c>
      <c r="AB503" s="73">
        <f t="shared" si="311"/>
        <v>-1.1197813614550881E-10</v>
      </c>
      <c r="AD503" s="74"/>
      <c r="AE503" s="74"/>
      <c r="AF503" s="74"/>
      <c r="AL503" s="74"/>
      <c r="AM503" s="74"/>
      <c r="AN503" s="74"/>
      <c r="AT503" s="74"/>
      <c r="AU503" s="74"/>
      <c r="AV503" s="74"/>
      <c r="BB503" s="74"/>
      <c r="BC503" s="74"/>
      <c r="BD503" s="74"/>
      <c r="BJ503" s="74">
        <v>3.6E-10</v>
      </c>
      <c r="BK503" s="74">
        <v>5.2685217981600001</v>
      </c>
      <c r="BL503" s="74">
        <v>52061.366994463096</v>
      </c>
      <c r="BM503" s="73">
        <f t="shared" si="312"/>
        <v>-3.1100812399236344E-10</v>
      </c>
      <c r="BN503" s="73">
        <f t="shared" si="313"/>
        <v>-3.1081461059778486E-10</v>
      </c>
      <c r="BO503" s="73">
        <f t="shared" si="314"/>
        <v>-3.1081459433516266E-10</v>
      </c>
      <c r="BP503" s="73">
        <f t="shared" si="315"/>
        <v>-3.1081459433379973E-10</v>
      </c>
      <c r="BR503" s="74"/>
      <c r="BS503" s="74"/>
      <c r="BT503" s="74"/>
      <c r="BZ503" s="74"/>
      <c r="CA503" s="74"/>
      <c r="CB503" s="74"/>
      <c r="CH503" s="74"/>
      <c r="CI503" s="74"/>
      <c r="CJ503" s="74"/>
      <c r="CP503" s="74"/>
      <c r="CQ503" s="74"/>
      <c r="CR503" s="74"/>
      <c r="CX503" s="74"/>
      <c r="CY503" s="74"/>
      <c r="CZ503" s="74"/>
      <c r="DF503" s="74">
        <v>1.7000000000000001E-10</v>
      </c>
      <c r="DG503" s="74">
        <v>6.0291534593999998</v>
      </c>
      <c r="DH503" s="74">
        <v>26667.590728572999</v>
      </c>
      <c r="DI503" s="73">
        <f t="shared" si="320"/>
        <v>1.3413180015409138E-10</v>
      </c>
      <c r="DJ503" s="73">
        <f t="shared" si="321"/>
        <v>1.3407473192677986E-10</v>
      </c>
      <c r="DK503" s="73">
        <f t="shared" si="322"/>
        <v>1.3407472713353288E-10</v>
      </c>
      <c r="DL503" s="73">
        <f t="shared" si="323"/>
        <v>1.3407472713312888E-10</v>
      </c>
      <c r="DN503" s="74">
        <v>1.9999999999999999E-11</v>
      </c>
      <c r="DO503" s="74">
        <v>0.25549281668000001</v>
      </c>
      <c r="DP503" s="74">
        <v>22909.757351006599</v>
      </c>
      <c r="DQ503" s="73">
        <f t="shared" si="324"/>
        <v>-1.4915223475030796E-12</v>
      </c>
      <c r="DR503" s="73">
        <f t="shared" si="325"/>
        <v>-1.4821635585122383E-12</v>
      </c>
      <c r="DS503" s="73">
        <f t="shared" si="326"/>
        <v>-1.4821627727155002E-12</v>
      </c>
      <c r="DT503" s="73">
        <f t="shared" si="327"/>
        <v>-1.4821627726486097E-12</v>
      </c>
      <c r="DV503" s="74"/>
      <c r="DW503" s="74"/>
      <c r="DX503" s="74"/>
      <c r="ED503" s="74"/>
      <c r="EE503" s="74"/>
      <c r="EF503" s="74"/>
      <c r="EL503" s="74"/>
      <c r="EM503" s="74"/>
      <c r="EN503" s="74"/>
      <c r="ET503" s="74"/>
      <c r="EU503" s="74"/>
      <c r="EV503" s="74"/>
    </row>
    <row r="504" spans="12:152" s="73" customFormat="1" ht="13.5" x14ac:dyDescent="0.3">
      <c r="L504" s="74"/>
      <c r="N504" s="74">
        <v>1.08E-9</v>
      </c>
      <c r="O504" s="74">
        <v>2.9629220009799999</v>
      </c>
      <c r="P504" s="74">
        <v>1375.7737998458001</v>
      </c>
      <c r="Q504" s="73">
        <f t="shared" si="304"/>
        <v>1.0634378618355632E-9</v>
      </c>
      <c r="R504" s="73">
        <f t="shared" si="305"/>
        <v>1.0634431706649751E-9</v>
      </c>
      <c r="S504" s="73">
        <f t="shared" si="306"/>
        <v>1.0634431711106797E-9</v>
      </c>
      <c r="T504" s="73">
        <f t="shared" si="307"/>
        <v>1.0634431711107171E-9</v>
      </c>
      <c r="V504" s="74">
        <v>1.0999999999999999E-10</v>
      </c>
      <c r="W504" s="74">
        <v>1.0818279200000001</v>
      </c>
      <c r="X504" s="74">
        <v>129373.02023068001</v>
      </c>
      <c r="Y504" s="73">
        <f t="shared" si="308"/>
        <v>-8.9564827606606168E-11</v>
      </c>
      <c r="Z504" s="73">
        <f t="shared" si="309"/>
        <v>-8.9733731331520999E-11</v>
      </c>
      <c r="AA504" s="73">
        <f t="shared" si="310"/>
        <v>-8.973374548658294E-11</v>
      </c>
      <c r="AB504" s="73">
        <f t="shared" si="311"/>
        <v>-8.9733745487798107E-11</v>
      </c>
      <c r="AD504" s="74"/>
      <c r="AE504" s="74"/>
      <c r="AF504" s="74"/>
      <c r="AL504" s="74"/>
      <c r="AM504" s="74"/>
      <c r="AN504" s="74"/>
      <c r="AT504" s="74"/>
      <c r="AU504" s="74"/>
      <c r="AV504" s="74"/>
      <c r="BB504" s="74"/>
      <c r="BC504" s="74"/>
      <c r="BD504" s="74"/>
      <c r="BJ504" s="74">
        <v>2.7E-10</v>
      </c>
      <c r="BK504" s="74">
        <v>0.81868301400999999</v>
      </c>
      <c r="BL504" s="74">
        <v>25455.119402261</v>
      </c>
      <c r="BM504" s="73">
        <f t="shared" si="312"/>
        <v>2.4517694001412219E-10</v>
      </c>
      <c r="BN504" s="73">
        <f t="shared" si="313"/>
        <v>2.4511794721606031E-10</v>
      </c>
      <c r="BO504" s="73">
        <f t="shared" si="314"/>
        <v>2.451179422601075E-10</v>
      </c>
      <c r="BP504" s="73">
        <f t="shared" si="315"/>
        <v>2.4511794225968921E-10</v>
      </c>
      <c r="BR504" s="74"/>
      <c r="BS504" s="74"/>
      <c r="BT504" s="74"/>
      <c r="BZ504" s="74"/>
      <c r="CA504" s="74"/>
      <c r="CB504" s="74"/>
      <c r="CH504" s="74"/>
      <c r="CI504" s="74"/>
      <c r="CJ504" s="74"/>
      <c r="CP504" s="74"/>
      <c r="CQ504" s="74"/>
      <c r="CR504" s="74"/>
      <c r="CX504" s="74"/>
      <c r="CY504" s="74"/>
      <c r="CZ504" s="74"/>
      <c r="DF504" s="74">
        <v>1.4000000000000001E-10</v>
      </c>
      <c r="DG504" s="74">
        <v>1.17588054181</v>
      </c>
      <c r="DH504" s="74">
        <v>104275.346495021</v>
      </c>
      <c r="DI504" s="73">
        <f t="shared" si="320"/>
        <v>-1.1758409234695218E-11</v>
      </c>
      <c r="DJ504" s="73">
        <f t="shared" si="321"/>
        <v>-1.205633336032896E-11</v>
      </c>
      <c r="DK504" s="73">
        <f t="shared" si="322"/>
        <v>-1.205635837235114E-11</v>
      </c>
      <c r="DL504" s="73">
        <f t="shared" si="323"/>
        <v>-1.2056358374475983E-11</v>
      </c>
      <c r="DN504" s="74">
        <v>1.9999999999999999E-11</v>
      </c>
      <c r="DO504" s="74">
        <v>4.1893211358900002</v>
      </c>
      <c r="DP504" s="74">
        <v>81591.845081002699</v>
      </c>
      <c r="DQ504" s="73">
        <f t="shared" si="324"/>
        <v>-1.7533976300979189E-11</v>
      </c>
      <c r="DR504" s="73">
        <f t="shared" si="325"/>
        <v>-1.7550029744826243E-11</v>
      </c>
      <c r="DS504" s="73">
        <f t="shared" si="326"/>
        <v>-1.755003109064803E-11</v>
      </c>
      <c r="DT504" s="73">
        <f t="shared" si="327"/>
        <v>-1.7550031090761435E-11</v>
      </c>
      <c r="DV504" s="74"/>
      <c r="DW504" s="74"/>
      <c r="DX504" s="74"/>
      <c r="ED504" s="74"/>
      <c r="EE504" s="74"/>
      <c r="EF504" s="74"/>
      <c r="EL504" s="74"/>
      <c r="EM504" s="74"/>
      <c r="EN504" s="74"/>
      <c r="ET504" s="74"/>
      <c r="EU504" s="74"/>
      <c r="EV504" s="74"/>
    </row>
    <row r="505" spans="12:152" s="73" customFormat="1" ht="13.5" x14ac:dyDescent="0.3">
      <c r="L505" s="74"/>
      <c r="N505" s="74">
        <v>1.32E-9</v>
      </c>
      <c r="O505" s="74">
        <v>4.6021046002199997</v>
      </c>
      <c r="P505" s="74">
        <v>11610.551958374201</v>
      </c>
      <c r="Q505" s="73">
        <f t="shared" si="304"/>
        <v>-3.7579804377360795E-11</v>
      </c>
      <c r="R505" s="73">
        <f t="shared" si="305"/>
        <v>-3.7893581931153251E-11</v>
      </c>
      <c r="S505" s="73">
        <f t="shared" si="306"/>
        <v>-3.7893608276492332E-11</v>
      </c>
      <c r="T505" s="73">
        <f t="shared" si="307"/>
        <v>-3.7893608278704904E-11</v>
      </c>
      <c r="V505" s="74">
        <v>1.4000000000000001E-10</v>
      </c>
      <c r="W505" s="74">
        <v>5.5942802777300003</v>
      </c>
      <c r="X505" s="74">
        <v>25446.489579835201</v>
      </c>
      <c r="Y505" s="73">
        <f t="shared" si="308"/>
        <v>-6.8236955464779999E-11</v>
      </c>
      <c r="Z505" s="73">
        <f t="shared" si="309"/>
        <v>-6.8300659454485029E-11</v>
      </c>
      <c r="AA505" s="73">
        <f t="shared" si="310"/>
        <v>-6.830066480242326E-11</v>
      </c>
      <c r="AB505" s="73">
        <f t="shared" si="311"/>
        <v>-6.8300664802874797E-11</v>
      </c>
      <c r="AD505" s="74"/>
      <c r="AE505" s="74"/>
      <c r="AF505" s="74"/>
      <c r="AL505" s="74"/>
      <c r="AM505" s="74"/>
      <c r="AN505" s="74"/>
      <c r="AT505" s="74"/>
      <c r="AU505" s="74"/>
      <c r="AV505" s="74"/>
      <c r="BB505" s="74"/>
      <c r="BC505" s="74"/>
      <c r="BD505" s="74"/>
      <c r="BJ505" s="74">
        <v>3E-10</v>
      </c>
      <c r="BK505" s="74">
        <v>6.2360800770699996</v>
      </c>
      <c r="BL505" s="74">
        <v>24176.703658357001</v>
      </c>
      <c r="BM505" s="73">
        <f t="shared" si="312"/>
        <v>-2.9925063407075203E-10</v>
      </c>
      <c r="BN505" s="73">
        <f t="shared" si="313"/>
        <v>-2.992401038677758E-10</v>
      </c>
      <c r="BO505" s="73">
        <f t="shared" si="314"/>
        <v>-2.9924010298055718E-10</v>
      </c>
      <c r="BP505" s="73">
        <f t="shared" si="315"/>
        <v>-2.9924010298048201E-10</v>
      </c>
      <c r="BR505" s="74"/>
      <c r="BS505" s="74"/>
      <c r="BT505" s="74"/>
      <c r="BZ505" s="74"/>
      <c r="CA505" s="74"/>
      <c r="CB505" s="74"/>
      <c r="CH505" s="74"/>
      <c r="CI505" s="74"/>
      <c r="CJ505" s="74"/>
      <c r="CP505" s="74"/>
      <c r="CQ505" s="74"/>
      <c r="CR505" s="74"/>
      <c r="CX505" s="74"/>
      <c r="CY505" s="74"/>
      <c r="CZ505" s="74"/>
      <c r="DF505" s="74">
        <v>1.4000000000000001E-10</v>
      </c>
      <c r="DG505" s="74">
        <v>4.8403237792300002</v>
      </c>
      <c r="DH505" s="74">
        <v>2221.8566345969998</v>
      </c>
      <c r="DI505" s="73">
        <f t="shared" si="320"/>
        <v>-1.3947314918075159E-10</v>
      </c>
      <c r="DJ505" s="73">
        <f t="shared" si="321"/>
        <v>-1.3947370124411873E-10</v>
      </c>
      <c r="DK505" s="73">
        <f t="shared" si="322"/>
        <v>-1.3947370129045904E-10</v>
      </c>
      <c r="DL505" s="73">
        <f t="shared" si="323"/>
        <v>-1.3947370129046289E-10</v>
      </c>
      <c r="DN505" s="74">
        <v>1.9999999999999999E-11</v>
      </c>
      <c r="DO505" s="74">
        <v>5.58984236569</v>
      </c>
      <c r="DP505" s="74">
        <v>104202.04936916201</v>
      </c>
      <c r="DQ505" s="73">
        <f t="shared" si="324"/>
        <v>4.4055475697105695E-14</v>
      </c>
      <c r="DR505" s="73">
        <f t="shared" si="325"/>
        <v>8.6740592544166778E-14</v>
      </c>
      <c r="DS505" s="73">
        <f t="shared" si="326"/>
        <v>8.6744176460732808E-14</v>
      </c>
      <c r="DT505" s="73">
        <f t="shared" si="327"/>
        <v>8.6744176765410681E-14</v>
      </c>
      <c r="DV505" s="74"/>
      <c r="DW505" s="74"/>
      <c r="DX505" s="74"/>
      <c r="ED505" s="74"/>
      <c r="EE505" s="74"/>
      <c r="EF505" s="74"/>
      <c r="EL505" s="74"/>
      <c r="EM505" s="74"/>
      <c r="EN505" s="74"/>
      <c r="ET505" s="74"/>
      <c r="EU505" s="74"/>
      <c r="EV505" s="74"/>
    </row>
    <row r="506" spans="12:152" s="73" customFormat="1" ht="13.5" x14ac:dyDescent="0.3">
      <c r="L506" s="74"/>
      <c r="N506" s="74">
        <v>1.14E-9</v>
      </c>
      <c r="O506" s="74">
        <v>5.2061217712200003</v>
      </c>
      <c r="P506" s="74">
        <v>137678.19129947</v>
      </c>
      <c r="Q506" s="73">
        <f t="shared" si="304"/>
        <v>-1.8776212534393127E-10</v>
      </c>
      <c r="R506" s="73">
        <f t="shared" si="305"/>
        <v>-1.9093218766245861E-10</v>
      </c>
      <c r="S506" s="73">
        <f t="shared" si="306"/>
        <v>-1.9093245376363765E-10</v>
      </c>
      <c r="T506" s="73">
        <f t="shared" si="307"/>
        <v>-1.9093245378612557E-10</v>
      </c>
      <c r="V506" s="74">
        <v>1.0999999999999999E-10</v>
      </c>
      <c r="W506" s="74">
        <v>4.6804535593700001</v>
      </c>
      <c r="X506" s="74">
        <v>74923.096998022695</v>
      </c>
      <c r="Y506" s="73">
        <f t="shared" si="308"/>
        <v>-9.6216683386428974E-11</v>
      </c>
      <c r="Z506" s="73">
        <f t="shared" si="309"/>
        <v>-9.6134756224644497E-11</v>
      </c>
      <c r="AA506" s="73">
        <f t="shared" si="310"/>
        <v>-9.6134749336367752E-11</v>
      </c>
      <c r="AB506" s="73">
        <f t="shared" si="311"/>
        <v>-9.6134749335784279E-11</v>
      </c>
      <c r="AD506" s="74"/>
      <c r="AE506" s="74"/>
      <c r="AF506" s="74"/>
      <c r="AL506" s="74"/>
      <c r="AM506" s="74"/>
      <c r="AN506" s="74"/>
      <c r="AT506" s="74"/>
      <c r="AU506" s="74"/>
      <c r="AV506" s="74"/>
      <c r="BB506" s="74"/>
      <c r="BC506" s="74"/>
      <c r="BD506" s="74"/>
      <c r="BJ506" s="74">
        <v>2.5000000000000002E-10</v>
      </c>
      <c r="BK506" s="74">
        <v>1.4887440253699999</v>
      </c>
      <c r="BL506" s="74">
        <v>60370.081616356903</v>
      </c>
      <c r="BM506" s="73">
        <f t="shared" si="312"/>
        <v>-6.5619514181340627E-11</v>
      </c>
      <c r="BN506" s="73">
        <f t="shared" si="313"/>
        <v>-6.5321177463943493E-11</v>
      </c>
      <c r="BO506" s="73">
        <f t="shared" si="314"/>
        <v>-6.5321152410803528E-11</v>
      </c>
      <c r="BP506" s="73">
        <f t="shared" si="315"/>
        <v>-6.5321152408663638E-11</v>
      </c>
      <c r="BR506" s="74"/>
      <c r="BS506" s="74"/>
      <c r="BT506" s="74"/>
      <c r="BZ506" s="74"/>
      <c r="CA506" s="74"/>
      <c r="CB506" s="74"/>
      <c r="CH506" s="74"/>
      <c r="CI506" s="74"/>
      <c r="CJ506" s="74"/>
      <c r="CP506" s="74"/>
      <c r="CQ506" s="74"/>
      <c r="CR506" s="74"/>
      <c r="CX506" s="74"/>
      <c r="CY506" s="74"/>
      <c r="CZ506" s="74"/>
      <c r="DF506" s="74">
        <v>1.4000000000000001E-10</v>
      </c>
      <c r="DG506" s="74">
        <v>5.5369488168199998</v>
      </c>
      <c r="DH506" s="74">
        <v>77630.925685409296</v>
      </c>
      <c r="DI506" s="73">
        <f t="shared" si="320"/>
        <v>-1.3158487354239798E-10</v>
      </c>
      <c r="DJ506" s="73">
        <f t="shared" si="321"/>
        <v>-1.3166072063239833E-10</v>
      </c>
      <c r="DK506" s="73">
        <f t="shared" si="322"/>
        <v>-1.3166072698669656E-10</v>
      </c>
      <c r="DL506" s="73">
        <f t="shared" si="323"/>
        <v>-1.3166072698723766E-10</v>
      </c>
      <c r="DN506" s="74">
        <v>1.9999999999999999E-11</v>
      </c>
      <c r="DO506" s="74">
        <v>1.5932542826</v>
      </c>
      <c r="DP506" s="74">
        <v>206.1855484372</v>
      </c>
      <c r="DQ506" s="73">
        <f t="shared" si="324"/>
        <v>4.5538914962573831E-12</v>
      </c>
      <c r="DR506" s="73">
        <f t="shared" si="325"/>
        <v>4.5538092529122444E-12</v>
      </c>
      <c r="DS506" s="73">
        <f t="shared" si="326"/>
        <v>4.5538092460069253E-12</v>
      </c>
      <c r="DT506" s="73">
        <f t="shared" si="327"/>
        <v>4.5538092460063372E-12</v>
      </c>
      <c r="DV506" s="74"/>
      <c r="DW506" s="74"/>
      <c r="DX506" s="74"/>
      <c r="ED506" s="74"/>
      <c r="EE506" s="74"/>
      <c r="EF506" s="74"/>
      <c r="EL506" s="74"/>
      <c r="EM506" s="74"/>
      <c r="EN506" s="74"/>
      <c r="ET506" s="74"/>
      <c r="EU506" s="74"/>
      <c r="EV506" s="74"/>
    </row>
    <row r="507" spans="12:152" s="73" customFormat="1" ht="13.5" x14ac:dyDescent="0.3">
      <c r="L507" s="74"/>
      <c r="N507" s="74">
        <v>1.07E-9</v>
      </c>
      <c r="O507" s="74">
        <v>5.5771744099999999E-3</v>
      </c>
      <c r="P507" s="74">
        <v>13362.4497067992</v>
      </c>
      <c r="Q507" s="73">
        <f t="shared" si="304"/>
        <v>-1.032031575712799E-9</v>
      </c>
      <c r="R507" s="73">
        <f t="shared" si="305"/>
        <v>-1.0321088566613241E-9</v>
      </c>
      <c r="S507" s="73">
        <f t="shared" si="306"/>
        <v>-1.0321088631467414E-9</v>
      </c>
      <c r="T507" s="73">
        <f t="shared" si="307"/>
        <v>-1.032108863147295E-9</v>
      </c>
      <c r="V507" s="74">
        <v>1.4000000000000001E-10</v>
      </c>
      <c r="W507" s="74">
        <v>4.6806096531700003</v>
      </c>
      <c r="X507" s="74">
        <v>27669.8624898571</v>
      </c>
      <c r="Y507" s="73">
        <f t="shared" si="308"/>
        <v>-1.8354616783895707E-11</v>
      </c>
      <c r="Z507" s="73">
        <f t="shared" si="309"/>
        <v>-1.8275955857803306E-11</v>
      </c>
      <c r="AA507" s="73">
        <f t="shared" si="310"/>
        <v>-1.8275949253022925E-11</v>
      </c>
      <c r="AB507" s="73">
        <f t="shared" si="311"/>
        <v>-1.8275949252462739E-11</v>
      </c>
      <c r="AD507" s="74"/>
      <c r="AE507" s="74"/>
      <c r="AF507" s="74"/>
      <c r="AL507" s="74"/>
      <c r="AM507" s="74"/>
      <c r="AN507" s="74"/>
      <c r="AT507" s="74"/>
      <c r="AU507" s="74"/>
      <c r="AV507" s="74"/>
      <c r="BB507" s="74"/>
      <c r="BC507" s="74"/>
      <c r="BD507" s="74"/>
      <c r="BJ507" s="74">
        <v>2.7E-10</v>
      </c>
      <c r="BK507" s="74">
        <v>4.4195705350100001</v>
      </c>
      <c r="BL507" s="74">
        <v>78896.493164035695</v>
      </c>
      <c r="BM507" s="73">
        <f t="shared" si="312"/>
        <v>-1.5994773949051655E-10</v>
      </c>
      <c r="BN507" s="73">
        <f t="shared" si="313"/>
        <v>-1.6029904046493536E-10</v>
      </c>
      <c r="BO507" s="73">
        <f t="shared" si="314"/>
        <v>-1.6029906994329682E-10</v>
      </c>
      <c r="BP507" s="73">
        <f t="shared" si="315"/>
        <v>-1.6029906994581626E-10</v>
      </c>
      <c r="BR507" s="74"/>
      <c r="BS507" s="74"/>
      <c r="BT507" s="74"/>
      <c r="BZ507" s="74"/>
      <c r="CA507" s="74"/>
      <c r="CB507" s="74"/>
      <c r="CH507" s="74"/>
      <c r="CI507" s="74"/>
      <c r="CJ507" s="74"/>
      <c r="CP507" s="74"/>
      <c r="CQ507" s="74"/>
      <c r="CR507" s="74"/>
      <c r="CX507" s="74"/>
      <c r="CY507" s="74"/>
      <c r="CZ507" s="74"/>
      <c r="DF507" s="74">
        <v>1.2999999999999999E-10</v>
      </c>
      <c r="DG507" s="74">
        <v>5.5979123873000001</v>
      </c>
      <c r="DH507" s="74">
        <v>209812.60368468601</v>
      </c>
      <c r="DI507" s="73">
        <f t="shared" si="320"/>
        <v>-1.5407875669364733E-12</v>
      </c>
      <c r="DJ507" s="73">
        <f t="shared" si="321"/>
        <v>-9.8215433629220492E-13</v>
      </c>
      <c r="DK507" s="73">
        <f t="shared" si="322"/>
        <v>-9.8210743141929159E-13</v>
      </c>
      <c r="DL507" s="73">
        <f t="shared" si="323"/>
        <v>-9.8210742745855534E-13</v>
      </c>
      <c r="DN507" s="74">
        <v>1.9999999999999999E-11</v>
      </c>
      <c r="DO507" s="74">
        <v>2.3324074508499999</v>
      </c>
      <c r="DP507" s="74">
        <v>157483.018591053</v>
      </c>
      <c r="DQ507" s="73">
        <f t="shared" si="324"/>
        <v>-1.9412923251361733E-11</v>
      </c>
      <c r="DR507" s="73">
        <f t="shared" si="325"/>
        <v>-1.9397306527159727E-11</v>
      </c>
      <c r="DS507" s="73">
        <f t="shared" si="326"/>
        <v>-1.9397305207472905E-11</v>
      </c>
      <c r="DT507" s="73">
        <f t="shared" si="327"/>
        <v>-1.9397305207359892E-11</v>
      </c>
      <c r="DV507" s="74"/>
      <c r="DW507" s="74"/>
      <c r="DX507" s="74"/>
      <c r="ED507" s="74"/>
      <c r="EE507" s="74"/>
      <c r="EF507" s="74"/>
      <c r="EL507" s="74"/>
      <c r="EM507" s="74"/>
      <c r="EN507" s="74"/>
      <c r="ET507" s="74"/>
      <c r="EU507" s="74"/>
      <c r="EV507" s="74"/>
    </row>
    <row r="508" spans="12:152" s="73" customFormat="1" ht="13.5" x14ac:dyDescent="0.3">
      <c r="L508" s="74"/>
      <c r="N508" s="74">
        <v>1.01E-9</v>
      </c>
      <c r="O508" s="74">
        <v>0.73934409276000002</v>
      </c>
      <c r="P508" s="74">
        <v>77630.925685409296</v>
      </c>
      <c r="Q508" s="73">
        <f t="shared" si="304"/>
        <v>2.6283856671331419E-10</v>
      </c>
      <c r="R508" s="73">
        <f t="shared" si="305"/>
        <v>2.6128762977502298E-10</v>
      </c>
      <c r="S508" s="73">
        <f t="shared" si="306"/>
        <v>2.6128749952751889E-10</v>
      </c>
      <c r="T508" s="73">
        <f t="shared" si="307"/>
        <v>2.6128749951642738E-10</v>
      </c>
      <c r="V508" s="74">
        <v>1.2E-10</v>
      </c>
      <c r="W508" s="74">
        <v>4.9106134908200003</v>
      </c>
      <c r="X508" s="74">
        <v>54087.005766365597</v>
      </c>
      <c r="Y508" s="73">
        <f t="shared" si="308"/>
        <v>-9.9137278197768647E-11</v>
      </c>
      <c r="Z508" s="73">
        <f t="shared" si="309"/>
        <v>-9.921212206834299E-11</v>
      </c>
      <c r="AA508" s="73">
        <f t="shared" si="310"/>
        <v>-9.9212128347274745E-11</v>
      </c>
      <c r="AB508" s="73">
        <f t="shared" si="311"/>
        <v>-9.921212834780427E-11</v>
      </c>
      <c r="AD508" s="74"/>
      <c r="AE508" s="74"/>
      <c r="AF508" s="74"/>
      <c r="AL508" s="74"/>
      <c r="AM508" s="74"/>
      <c r="AN508" s="74"/>
      <c r="AT508" s="74"/>
      <c r="AU508" s="74"/>
      <c r="AV508" s="74"/>
      <c r="BB508" s="74"/>
      <c r="BC508" s="74"/>
      <c r="BD508" s="74"/>
      <c r="BJ508" s="74">
        <v>2.5000000000000002E-10</v>
      </c>
      <c r="BK508" s="74">
        <v>3.3340442855400001</v>
      </c>
      <c r="BL508" s="74">
        <v>206.1855484372</v>
      </c>
      <c r="BM508" s="73">
        <f t="shared" si="312"/>
        <v>2.3029414441393297E-10</v>
      </c>
      <c r="BN508" s="73">
        <f t="shared" si="313"/>
        <v>2.302945552607892E-10</v>
      </c>
      <c r="BO508" s="73">
        <f t="shared" si="314"/>
        <v>2.3029455529528454E-10</v>
      </c>
      <c r="BP508" s="73">
        <f t="shared" si="315"/>
        <v>2.3029455529528749E-10</v>
      </c>
      <c r="BR508" s="74"/>
      <c r="BS508" s="74"/>
      <c r="BT508" s="74"/>
      <c r="BZ508" s="74"/>
      <c r="CA508" s="74"/>
      <c r="CB508" s="74"/>
      <c r="CH508" s="74"/>
      <c r="CI508" s="74"/>
      <c r="CJ508" s="74"/>
      <c r="CP508" s="74"/>
      <c r="CQ508" s="74"/>
      <c r="CR508" s="74"/>
      <c r="CX508" s="74"/>
      <c r="CY508" s="74"/>
      <c r="CZ508" s="74"/>
      <c r="DF508" s="74">
        <v>1.2999999999999999E-10</v>
      </c>
      <c r="DG508" s="74">
        <v>0.84042148681999995</v>
      </c>
      <c r="DH508" s="74">
        <v>173511.414996901</v>
      </c>
      <c r="DI508" s="73">
        <f t="shared" si="320"/>
        <v>-7.1757269541360294E-11</v>
      </c>
      <c r="DJ508" s="73">
        <f t="shared" si="321"/>
        <v>-7.2142059807679289E-11</v>
      </c>
      <c r="DK508" s="73">
        <f t="shared" si="322"/>
        <v>-7.2142092077286963E-11</v>
      </c>
      <c r="DL508" s="73">
        <f t="shared" si="323"/>
        <v>-7.2142092079991805E-11</v>
      </c>
      <c r="DN508" s="74">
        <v>1.9999999999999999E-11</v>
      </c>
      <c r="DO508" s="74">
        <v>3.7849982285200001</v>
      </c>
      <c r="DP508" s="74">
        <v>78731.674415076996</v>
      </c>
      <c r="DQ508" s="73">
        <f t="shared" si="324"/>
        <v>1.4402492332711238E-11</v>
      </c>
      <c r="DR508" s="73">
        <f t="shared" si="325"/>
        <v>1.4424851243402982E-11</v>
      </c>
      <c r="DS508" s="73">
        <f t="shared" si="326"/>
        <v>1.442485311912903E-11</v>
      </c>
      <c r="DT508" s="73">
        <f t="shared" si="327"/>
        <v>1.4424853119289676E-11</v>
      </c>
      <c r="DV508" s="74"/>
      <c r="DW508" s="74"/>
      <c r="DX508" s="74"/>
      <c r="ED508" s="74"/>
      <c r="EE508" s="74"/>
      <c r="EF508" s="74"/>
      <c r="EL508" s="74"/>
      <c r="EM508" s="74"/>
      <c r="EN508" s="74"/>
      <c r="ET508" s="74"/>
      <c r="EU508" s="74"/>
      <c r="EV508" s="74"/>
    </row>
    <row r="509" spans="12:152" s="73" customFormat="1" ht="13.5" x14ac:dyDescent="0.3">
      <c r="L509" s="74"/>
      <c r="N509" s="74">
        <v>9.6999999999999996E-10</v>
      </c>
      <c r="O509" s="74">
        <v>1.19155686364</v>
      </c>
      <c r="P509" s="74">
        <v>78270.337983622507</v>
      </c>
      <c r="Q509" s="73">
        <f t="shared" si="304"/>
        <v>-9.646401874806615E-10</v>
      </c>
      <c r="R509" s="73">
        <f t="shared" si="305"/>
        <v>-9.6480219465110202E-10</v>
      </c>
      <c r="S509" s="73">
        <f t="shared" si="306"/>
        <v>-9.6480220814944202E-10</v>
      </c>
      <c r="T509" s="73">
        <f t="shared" si="307"/>
        <v>-9.6480220815060483E-10</v>
      </c>
      <c r="V509" s="74">
        <v>1E-10</v>
      </c>
      <c r="W509" s="74">
        <v>0.73914692841999996</v>
      </c>
      <c r="X509" s="74">
        <v>103917.90082841901</v>
      </c>
      <c r="Y509" s="73">
        <f t="shared" si="308"/>
        <v>-4.3217658158148153E-12</v>
      </c>
      <c r="Z509" s="73">
        <f t="shared" si="309"/>
        <v>-4.5344017732074301E-12</v>
      </c>
      <c r="AA509" s="73">
        <f t="shared" si="310"/>
        <v>-4.5344196256919703E-12</v>
      </c>
      <c r="AB509" s="73">
        <f t="shared" si="311"/>
        <v>-4.5344196272138073E-12</v>
      </c>
      <c r="AD509" s="74"/>
      <c r="AE509" s="74"/>
      <c r="AF509" s="74"/>
      <c r="AL509" s="74"/>
      <c r="AM509" s="74"/>
      <c r="AN509" s="74"/>
      <c r="AT509" s="74"/>
      <c r="AU509" s="74"/>
      <c r="AV509" s="74"/>
      <c r="BB509" s="74"/>
      <c r="BC509" s="74"/>
      <c r="BD509" s="74"/>
      <c r="BJ509" s="74">
        <v>2.5000000000000002E-10</v>
      </c>
      <c r="BK509" s="74">
        <v>2.2258087904699999</v>
      </c>
      <c r="BL509" s="74">
        <v>12725.453434775</v>
      </c>
      <c r="BM509" s="73">
        <f t="shared" si="312"/>
        <v>1.1548299405766617E-12</v>
      </c>
      <c r="BN509" s="73">
        <f t="shared" si="313"/>
        <v>1.2199899288781078E-12</v>
      </c>
      <c r="BO509" s="73">
        <f t="shared" si="314"/>
        <v>1.2199953998357098E-12</v>
      </c>
      <c r="BP509" s="73">
        <f t="shared" si="315"/>
        <v>1.2199954002975568E-12</v>
      </c>
      <c r="BR509" s="74"/>
      <c r="BS509" s="74"/>
      <c r="BT509" s="74"/>
      <c r="BZ509" s="74"/>
      <c r="CA509" s="74"/>
      <c r="CB509" s="74"/>
      <c r="CH509" s="74"/>
      <c r="CI509" s="74"/>
      <c r="CJ509" s="74"/>
      <c r="CP509" s="74"/>
      <c r="CQ509" s="74"/>
      <c r="CR509" s="74"/>
      <c r="CX509" s="74"/>
      <c r="CY509" s="74"/>
      <c r="CZ509" s="74"/>
      <c r="DF509" s="74">
        <v>1.5E-10</v>
      </c>
      <c r="DG509" s="74">
        <v>3.9641654746100001</v>
      </c>
      <c r="DH509" s="74">
        <v>51432.8162226157</v>
      </c>
      <c r="DI509" s="73">
        <f t="shared" si="320"/>
        <v>-1.2977248795101286E-10</v>
      </c>
      <c r="DJ509" s="73">
        <f t="shared" si="321"/>
        <v>-1.2985166362834847E-10</v>
      </c>
      <c r="DK509" s="73">
        <f t="shared" si="322"/>
        <v>-1.2985167027005122E-10</v>
      </c>
      <c r="DL509" s="73">
        <f t="shared" si="323"/>
        <v>-1.2985167027061464E-10</v>
      </c>
      <c r="DN509" s="74">
        <v>3E-11</v>
      </c>
      <c r="DO509" s="74">
        <v>1.7313914858599999</v>
      </c>
      <c r="DP509" s="74">
        <v>77741.132006628701</v>
      </c>
      <c r="DQ509" s="73">
        <f t="shared" si="324"/>
        <v>2.8851009451990805E-12</v>
      </c>
      <c r="DR509" s="73">
        <f t="shared" si="325"/>
        <v>2.9326446999472747E-12</v>
      </c>
      <c r="DS509" s="73">
        <f t="shared" si="326"/>
        <v>2.9326486915070972E-12</v>
      </c>
      <c r="DT509" s="73">
        <f t="shared" si="327"/>
        <v>2.932648691846524E-12</v>
      </c>
      <c r="DV509" s="74"/>
      <c r="DW509" s="74"/>
      <c r="DX509" s="74"/>
      <c r="ED509" s="74"/>
      <c r="EE509" s="74"/>
      <c r="EF509" s="74"/>
      <c r="EL509" s="74"/>
      <c r="EM509" s="74"/>
      <c r="EN509" s="74"/>
      <c r="ET509" s="74"/>
      <c r="EU509" s="74"/>
      <c r="EV509" s="74"/>
    </row>
    <row r="510" spans="12:152" s="73" customFormat="1" ht="13.5" x14ac:dyDescent="0.3">
      <c r="L510" s="74"/>
      <c r="N510" s="74">
        <v>1.0000000000000001E-9</v>
      </c>
      <c r="O510" s="74">
        <v>0.25974575144000001</v>
      </c>
      <c r="P510" s="74">
        <v>160.40736938481001</v>
      </c>
      <c r="Q510" s="73">
        <f t="shared" si="304"/>
        <v>-9.6200937152467539E-10</v>
      </c>
      <c r="R510" s="73">
        <f t="shared" si="305"/>
        <v>-9.620084745333748E-10</v>
      </c>
      <c r="S510" s="73">
        <f t="shared" si="306"/>
        <v>-9.6200847445806104E-10</v>
      </c>
      <c r="T510" s="73">
        <f t="shared" si="307"/>
        <v>-9.6200847445805463E-10</v>
      </c>
      <c r="V510" s="74">
        <v>1.2999999999999999E-10</v>
      </c>
      <c r="W510" s="74">
        <v>4.9653879328699997</v>
      </c>
      <c r="X510" s="74">
        <v>161079.37234650299</v>
      </c>
      <c r="Y510" s="73">
        <f t="shared" si="308"/>
        <v>5.7639638115867355E-11</v>
      </c>
      <c r="Z510" s="73">
        <f t="shared" si="309"/>
        <v>5.8023760744280891E-11</v>
      </c>
      <c r="AA510" s="73">
        <f t="shared" si="310"/>
        <v>5.8023792969512865E-11</v>
      </c>
      <c r="AB510" s="73">
        <f t="shared" si="311"/>
        <v>5.8023792972263764E-11</v>
      </c>
      <c r="AD510" s="74"/>
      <c r="AE510" s="74"/>
      <c r="AF510" s="74"/>
      <c r="AL510" s="74"/>
      <c r="AM510" s="74"/>
      <c r="AN510" s="74"/>
      <c r="AT510" s="74"/>
      <c r="AU510" s="74"/>
      <c r="AV510" s="74"/>
      <c r="BB510" s="74"/>
      <c r="BC510" s="74"/>
      <c r="BD510" s="74"/>
      <c r="BJ510" s="74">
        <v>2.5000000000000002E-10</v>
      </c>
      <c r="BK510" s="74">
        <v>5.3777470710499999</v>
      </c>
      <c r="BL510" s="74">
        <v>183145.012956113</v>
      </c>
      <c r="BM510" s="73">
        <f t="shared" si="312"/>
        <v>-4.9484719557263711E-11</v>
      </c>
      <c r="BN510" s="73">
        <f t="shared" si="313"/>
        <v>-4.8565133815120631E-11</v>
      </c>
      <c r="BO510" s="73">
        <f t="shared" si="314"/>
        <v>-4.856505657593885E-11</v>
      </c>
      <c r="BP510" s="73">
        <f t="shared" si="315"/>
        <v>-4.8565056569359107E-11</v>
      </c>
      <c r="BR510" s="74"/>
      <c r="BS510" s="74"/>
      <c r="BT510" s="74"/>
      <c r="BZ510" s="74"/>
      <c r="CA510" s="74"/>
      <c r="CB510" s="74"/>
      <c r="CH510" s="74"/>
      <c r="CI510" s="74"/>
      <c r="CJ510" s="74"/>
      <c r="CP510" s="74"/>
      <c r="CQ510" s="74"/>
      <c r="CR510" s="74"/>
      <c r="CX510" s="74"/>
      <c r="CY510" s="74"/>
      <c r="CZ510" s="74"/>
      <c r="DF510" s="74">
        <v>1.5E-10</v>
      </c>
      <c r="DG510" s="74">
        <v>3.1702035094599998</v>
      </c>
      <c r="DH510" s="74">
        <v>176953.98994186701</v>
      </c>
      <c r="DI510" s="73">
        <f t="shared" si="320"/>
        <v>1.343761842543555E-10</v>
      </c>
      <c r="DJ510" s="73">
        <f t="shared" si="321"/>
        <v>1.341337154254258E-10</v>
      </c>
      <c r="DK510" s="73">
        <f t="shared" si="322"/>
        <v>1.3413369499323839E-10</v>
      </c>
      <c r="DL510" s="73">
        <f t="shared" si="323"/>
        <v>1.3413369499149803E-10</v>
      </c>
      <c r="DN510" s="74">
        <v>1.9999999999999999E-11</v>
      </c>
      <c r="DO510" s="74">
        <v>1.9876121600600001</v>
      </c>
      <c r="DP510" s="74">
        <v>102018.416173424</v>
      </c>
      <c r="DQ510" s="73">
        <f t="shared" si="324"/>
        <v>1.960476801747467E-11</v>
      </c>
      <c r="DR510" s="73">
        <f t="shared" si="325"/>
        <v>1.961299227028203E-11</v>
      </c>
      <c r="DS510" s="73">
        <f t="shared" si="326"/>
        <v>1.9612992957212124E-11</v>
      </c>
      <c r="DT510" s="73">
        <f t="shared" si="327"/>
        <v>1.9612992957269992E-11</v>
      </c>
      <c r="DV510" s="74"/>
      <c r="DW510" s="74"/>
      <c r="DX510" s="74"/>
      <c r="ED510" s="74"/>
      <c r="EE510" s="74"/>
      <c r="EF510" s="74"/>
      <c r="EL510" s="74"/>
      <c r="EM510" s="74"/>
      <c r="EN510" s="74"/>
      <c r="ET510" s="74"/>
      <c r="EU510" s="74"/>
      <c r="EV510" s="74"/>
    </row>
    <row r="511" spans="12:152" s="73" customFormat="1" ht="13.5" x14ac:dyDescent="0.3">
      <c r="L511" s="74"/>
      <c r="N511" s="74">
        <v>1.0500000000000001E-9</v>
      </c>
      <c r="O511" s="74">
        <v>3.7398539610000003E-2</v>
      </c>
      <c r="P511" s="74">
        <v>180.0771302846</v>
      </c>
      <c r="Q511" s="73">
        <f t="shared" si="304"/>
        <v>-1.0331484419289444E-9</v>
      </c>
      <c r="R511" s="73">
        <f t="shared" si="305"/>
        <v>-1.0331477508689696E-9</v>
      </c>
      <c r="S511" s="73">
        <f t="shared" si="306"/>
        <v>-1.0331477508109462E-9</v>
      </c>
      <c r="T511" s="73">
        <f t="shared" si="307"/>
        <v>-1.0331477508109414E-9</v>
      </c>
      <c r="V511" s="74">
        <v>1.0999999999999999E-10</v>
      </c>
      <c r="W511" s="74">
        <v>0.31330958004999998</v>
      </c>
      <c r="X511" s="74">
        <v>182188.72380014299</v>
      </c>
      <c r="Y511" s="73">
        <f t="shared" si="308"/>
        <v>1.0997034430904865E-10</v>
      </c>
      <c r="Z511" s="73">
        <f t="shared" si="309"/>
        <v>1.0997910945026591E-10</v>
      </c>
      <c r="AA511" s="73">
        <f t="shared" si="310"/>
        <v>1.0997911012190963E-10</v>
      </c>
      <c r="AB511" s="73">
        <f t="shared" si="311"/>
        <v>1.0997911012196714E-10</v>
      </c>
      <c r="AD511" s="74"/>
      <c r="AE511" s="74"/>
      <c r="AF511" s="74"/>
      <c r="AL511" s="74"/>
      <c r="AM511" s="74"/>
      <c r="AN511" s="74"/>
      <c r="AT511" s="74"/>
      <c r="AU511" s="74"/>
      <c r="AV511" s="74"/>
      <c r="BB511" s="74"/>
      <c r="BC511" s="74"/>
      <c r="BD511" s="74"/>
      <c r="BJ511" s="74">
        <v>2.5999999999999998E-10</v>
      </c>
      <c r="BK511" s="74">
        <v>3.8367475345200002</v>
      </c>
      <c r="BL511" s="74">
        <v>132028.588603154</v>
      </c>
      <c r="BM511" s="73">
        <f t="shared" si="312"/>
        <v>2.1189438493686802E-10</v>
      </c>
      <c r="BN511" s="73">
        <f t="shared" si="313"/>
        <v>2.1148617326553637E-10</v>
      </c>
      <c r="BO511" s="73">
        <f t="shared" si="314"/>
        <v>2.1148613892625272E-10</v>
      </c>
      <c r="BP511" s="73">
        <f t="shared" si="315"/>
        <v>2.1148613892336411E-10</v>
      </c>
      <c r="BR511" s="74"/>
      <c r="BS511" s="74"/>
      <c r="BT511" s="74"/>
      <c r="BZ511" s="74"/>
      <c r="CA511" s="74"/>
      <c r="CB511" s="74"/>
      <c r="CH511" s="74"/>
      <c r="CI511" s="74"/>
      <c r="CJ511" s="74"/>
      <c r="CP511" s="74"/>
      <c r="CQ511" s="74"/>
      <c r="CR511" s="74"/>
      <c r="CX511" s="74"/>
      <c r="CY511" s="74"/>
      <c r="CZ511" s="74"/>
      <c r="DF511" s="74">
        <v>1.4000000000000001E-10</v>
      </c>
      <c r="DG511" s="74">
        <v>2.9104881544399999</v>
      </c>
      <c r="DH511" s="74">
        <v>78257.0808658225</v>
      </c>
      <c r="DI511" s="73">
        <f t="shared" si="320"/>
        <v>5.316930008756845E-12</v>
      </c>
      <c r="DJ511" s="73">
        <f t="shared" si="321"/>
        <v>5.0926844144534769E-12</v>
      </c>
      <c r="DK511" s="73">
        <f t="shared" si="322"/>
        <v>5.0926655857582143E-12</v>
      </c>
      <c r="DL511" s="73">
        <f t="shared" si="323"/>
        <v>5.0926655841676518E-12</v>
      </c>
      <c r="DN511" s="74">
        <v>1.9999999999999999E-11</v>
      </c>
      <c r="DO511" s="74">
        <v>3.82447809654</v>
      </c>
      <c r="DP511" s="74">
        <v>1162.4747044077999</v>
      </c>
      <c r="DQ511" s="73">
        <f t="shared" si="324"/>
        <v>-1.5113370974916204E-11</v>
      </c>
      <c r="DR511" s="73">
        <f t="shared" si="325"/>
        <v>-1.5113682857494923E-11</v>
      </c>
      <c r="DS511" s="73">
        <f t="shared" si="326"/>
        <v>-1.5113682883680835E-11</v>
      </c>
      <c r="DT511" s="73">
        <f t="shared" si="327"/>
        <v>-1.5113682883683071E-11</v>
      </c>
      <c r="DV511" s="74"/>
      <c r="DW511" s="74"/>
      <c r="DX511" s="74"/>
      <c r="ED511" s="74"/>
      <c r="EE511" s="74"/>
      <c r="EF511" s="74"/>
      <c r="EL511" s="74"/>
      <c r="EM511" s="74"/>
      <c r="EN511" s="74"/>
      <c r="ET511" s="74"/>
      <c r="EU511" s="74"/>
      <c r="EV511" s="74"/>
    </row>
    <row r="512" spans="12:152" s="73" customFormat="1" ht="13.5" x14ac:dyDescent="0.3">
      <c r="L512" s="74"/>
      <c r="N512" s="74">
        <v>1.14E-9</v>
      </c>
      <c r="O512" s="74">
        <v>5.1360986497200001</v>
      </c>
      <c r="P512" s="74">
        <v>1135.6768718932001</v>
      </c>
      <c r="Q512" s="73">
        <f t="shared" si="304"/>
        <v>2.2455049004382177E-11</v>
      </c>
      <c r="R512" s="73">
        <f t="shared" si="305"/>
        <v>2.2428536662699999E-11</v>
      </c>
      <c r="S512" s="73">
        <f t="shared" si="306"/>
        <v>2.242853443666894E-11</v>
      </c>
      <c r="T512" s="73">
        <f t="shared" si="307"/>
        <v>2.2428534436478624E-11</v>
      </c>
      <c r="V512" s="74">
        <v>1.2999999999999999E-10</v>
      </c>
      <c r="W512" s="74">
        <v>3.7464975657299999</v>
      </c>
      <c r="X512" s="74">
        <v>145204.75475113999</v>
      </c>
      <c r="Y512" s="73">
        <f t="shared" si="308"/>
        <v>1.2295418226544556E-10</v>
      </c>
      <c r="Z512" s="73">
        <f t="shared" si="309"/>
        <v>1.2282808191626758E-10</v>
      </c>
      <c r="AA512" s="73">
        <f t="shared" si="310"/>
        <v>1.2282807128299075E-10</v>
      </c>
      <c r="AB512" s="73">
        <f t="shared" si="311"/>
        <v>1.228280712821E-10</v>
      </c>
      <c r="AD512" s="74"/>
      <c r="AE512" s="74"/>
      <c r="AF512" s="74"/>
      <c r="AL512" s="74"/>
      <c r="AM512" s="74"/>
      <c r="AN512" s="74"/>
      <c r="AT512" s="74"/>
      <c r="AU512" s="74"/>
      <c r="AV512" s="74"/>
      <c r="BB512" s="74"/>
      <c r="BC512" s="74"/>
      <c r="BD512" s="74"/>
      <c r="BJ512" s="74">
        <v>2.5000000000000002E-10</v>
      </c>
      <c r="BK512" s="74">
        <v>2.9360535583999998</v>
      </c>
      <c r="BL512" s="74">
        <v>129387.247324682</v>
      </c>
      <c r="BM512" s="73">
        <f t="shared" si="312"/>
        <v>2.2651799659212095E-10</v>
      </c>
      <c r="BN512" s="73">
        <f t="shared" si="313"/>
        <v>2.2623687036547112E-10</v>
      </c>
      <c r="BO512" s="73">
        <f t="shared" si="314"/>
        <v>2.2623684669484693E-10</v>
      </c>
      <c r="BP512" s="73">
        <f t="shared" si="315"/>
        <v>2.2623684669281511E-10</v>
      </c>
      <c r="BR512" s="74"/>
      <c r="BS512" s="74"/>
      <c r="BT512" s="74"/>
      <c r="BZ512" s="74"/>
      <c r="CA512" s="74"/>
      <c r="CB512" s="74"/>
      <c r="CH512" s="74"/>
      <c r="CI512" s="74"/>
      <c r="CJ512" s="74"/>
      <c r="CP512" s="74"/>
      <c r="CQ512" s="74"/>
      <c r="CR512" s="74"/>
      <c r="CX512" s="74"/>
      <c r="CY512" s="74"/>
      <c r="CZ512" s="74"/>
      <c r="DF512" s="74">
        <v>1.2999999999999999E-10</v>
      </c>
      <c r="DG512" s="74">
        <v>5.3491594492400001</v>
      </c>
      <c r="DH512" s="74">
        <v>80174.908907939694</v>
      </c>
      <c r="DI512" s="73">
        <f t="shared" si="320"/>
        <v>1.0434242905638215E-10</v>
      </c>
      <c r="DJ512" s="73">
        <f t="shared" si="321"/>
        <v>1.0446962229744852E-10</v>
      </c>
      <c r="DK512" s="73">
        <f t="shared" si="322"/>
        <v>1.0446963296503649E-10</v>
      </c>
      <c r="DL512" s="73">
        <f t="shared" si="323"/>
        <v>1.0446963296593368E-10</v>
      </c>
      <c r="DN512" s="74">
        <v>1.9999999999999999E-11</v>
      </c>
      <c r="DO512" s="74">
        <v>3.7361386902599998</v>
      </c>
      <c r="DP512" s="74">
        <v>24601.923020508901</v>
      </c>
      <c r="DQ512" s="73">
        <f t="shared" si="324"/>
        <v>7.356286394349162E-12</v>
      </c>
      <c r="DR512" s="73">
        <f t="shared" si="325"/>
        <v>7.3656569268913458E-12</v>
      </c>
      <c r="DS512" s="73">
        <f t="shared" si="326"/>
        <v>7.3656577135819747E-12</v>
      </c>
      <c r="DT512" s="73">
        <f t="shared" si="327"/>
        <v>7.3656577136485627E-12</v>
      </c>
      <c r="DV512" s="74"/>
      <c r="DW512" s="74"/>
      <c r="DX512" s="74"/>
      <c r="ED512" s="74"/>
      <c r="EE512" s="74"/>
      <c r="EF512" s="74"/>
      <c r="EL512" s="74"/>
      <c r="EM512" s="74"/>
      <c r="EN512" s="74"/>
      <c r="ET512" s="74"/>
      <c r="EU512" s="74"/>
      <c r="EV512" s="74"/>
    </row>
    <row r="513" spans="12:152" s="73" customFormat="1" ht="13.5" x14ac:dyDescent="0.3">
      <c r="L513" s="74"/>
      <c r="N513" s="74">
        <v>1.01E-9</v>
      </c>
      <c r="O513" s="74">
        <v>4.1432325843999998</v>
      </c>
      <c r="P513" s="74">
        <v>176953.98994186701</v>
      </c>
      <c r="Q513" s="73">
        <f t="shared" ref="Q513:Q576" si="328">N513*COS(O513+P513*$C$32)</f>
        <v>8.8021009564304371E-10</v>
      </c>
      <c r="R513" s="73">
        <f t="shared" ref="R513:R576" si="329">N513*COS(O513+P513*$C$53)</f>
        <v>8.819994924314405E-10</v>
      </c>
      <c r="S513" s="73">
        <f t="shared" ref="S513:S576" si="330">N513*COS(O513+P513*$C$74)</f>
        <v>8.8199964218665774E-10</v>
      </c>
      <c r="T513" s="73">
        <f t="shared" ref="T513:T576" si="331">N513*COS(O513+P513*$C$95)</f>
        <v>8.819996421994137E-10</v>
      </c>
      <c r="V513" s="74">
        <v>1E-10</v>
      </c>
      <c r="W513" s="74">
        <v>1.7912453371699999</v>
      </c>
      <c r="X513" s="74">
        <v>949.17560896980001</v>
      </c>
      <c r="Y513" s="73">
        <f t="shared" ref="Y513:Y576" si="332">V513*COS(W513+X513*$C$32)</f>
        <v>-7.104342296565833E-12</v>
      </c>
      <c r="Z513" s="73">
        <f t="shared" ref="Z513:Z576" si="333">V513*COS(W513+X513*$C$53)</f>
        <v>-7.1062814855613031E-12</v>
      </c>
      <c r="AA513" s="73">
        <f t="shared" ref="AA513:AA576" si="334">V513*COS(W513+X513*$C$74)</f>
        <v>-7.1062816483794813E-12</v>
      </c>
      <c r="AB513" s="73">
        <f t="shared" ref="AB513:AB576" si="335">V513*COS(W513+X513*$C$95)</f>
        <v>-7.1062816483933019E-12</v>
      </c>
      <c r="AD513" s="74"/>
      <c r="AE513" s="74"/>
      <c r="AF513" s="74"/>
      <c r="AL513" s="74"/>
      <c r="AM513" s="74"/>
      <c r="AN513" s="74"/>
      <c r="AT513" s="74"/>
      <c r="AU513" s="74"/>
      <c r="AV513" s="74"/>
      <c r="BB513" s="74"/>
      <c r="BC513" s="74"/>
      <c r="BD513" s="74"/>
      <c r="BJ513" s="74">
        <v>2.5000000000000002E-10</v>
      </c>
      <c r="BK513" s="74">
        <v>5.8616145474000003</v>
      </c>
      <c r="BL513" s="74">
        <v>130289.952510736</v>
      </c>
      <c r="BM513" s="73">
        <f t="shared" ref="BM513:BM576" si="336">BJ513*COS(BK513+BL513*$C$32)</f>
        <v>-3.2023113069933697E-11</v>
      </c>
      <c r="BN513" s="73">
        <f t="shared" ref="BN513:BN576" si="337">BJ513*COS(BK513+BL513*$C$53)</f>
        <v>-3.268465253406263E-11</v>
      </c>
      <c r="BO513" s="73">
        <f t="shared" ref="BO513:BO576" si="338">BJ513*COS(BK513+BL513*$C$74)</f>
        <v>-3.2684708068599104E-11</v>
      </c>
      <c r="BP513" s="73">
        <f t="shared" ref="BP513:BP576" si="339">BJ513*COS(BK513+BL513*$C$95)</f>
        <v>-3.2684708073332968E-11</v>
      </c>
      <c r="BR513" s="74"/>
      <c r="BS513" s="74"/>
      <c r="BT513" s="74"/>
      <c r="BZ513" s="74"/>
      <c r="CA513" s="74"/>
      <c r="CB513" s="74"/>
      <c r="CH513" s="74"/>
      <c r="CI513" s="74"/>
      <c r="CJ513" s="74"/>
      <c r="CP513" s="74"/>
      <c r="CQ513" s="74"/>
      <c r="CR513" s="74"/>
      <c r="CX513" s="74"/>
      <c r="CY513" s="74"/>
      <c r="CZ513" s="74"/>
      <c r="DF513" s="74">
        <v>1.8E-10</v>
      </c>
      <c r="DG513" s="74">
        <v>1.6579537557699999</v>
      </c>
      <c r="DH513" s="74">
        <v>28256.663623856701</v>
      </c>
      <c r="DI513" s="73">
        <f t="shared" ref="DI513:DI576" si="340">DF513*COS(DG513+DH513*$C$32)</f>
        <v>-6.2803223569600846E-11</v>
      </c>
      <c r="DJ513" s="73">
        <f t="shared" ref="DJ513:DJ576" si="341">DF513*COS(DG513+DH513*$C$53)</f>
        <v>-6.2705584119658687E-11</v>
      </c>
      <c r="DK513" s="73">
        <f t="shared" ref="DK513:DK576" si="342">DF513*COS(DG513+DH513*$C$74)</f>
        <v>-6.2705575920774348E-11</v>
      </c>
      <c r="DL513" s="73">
        <f t="shared" ref="DL513:DL576" si="343">DF513*COS(DG513+DH513*$C$95)</f>
        <v>-6.2705575920074217E-11</v>
      </c>
      <c r="DN513" s="74">
        <v>1.9999999999999999E-11</v>
      </c>
      <c r="DO513" s="74">
        <v>4.87002033008</v>
      </c>
      <c r="DP513" s="74">
        <v>51859.414413491701</v>
      </c>
      <c r="DQ513" s="73">
        <f t="shared" ref="DQ513:DQ576" si="344">DN513*COS(DO513+DP513*$C$32)</f>
        <v>9.6933588782520076E-12</v>
      </c>
      <c r="DR513" s="73">
        <f t="shared" ref="DR513:DR576" si="345">DN513*COS(DO513+DP513*$C$53)</f>
        <v>9.6747715839934902E-12</v>
      </c>
      <c r="DS513" s="73">
        <f t="shared" ref="DS513:DS576" si="346">DN513*COS(DO513+DP513*$C$74)</f>
        <v>9.6747700229078038E-12</v>
      </c>
      <c r="DT513" s="73">
        <f t="shared" ref="DT513:DT576" si="347">DN513*COS(DO513+DP513*$C$95)</f>
        <v>9.674770022776463E-12</v>
      </c>
      <c r="DV513" s="74"/>
      <c r="DW513" s="74"/>
      <c r="DX513" s="74"/>
      <c r="ED513" s="74"/>
      <c r="EE513" s="74"/>
      <c r="EF513" s="74"/>
      <c r="EL513" s="74"/>
      <c r="EM513" s="74"/>
      <c r="EN513" s="74"/>
      <c r="ET513" s="74"/>
      <c r="EU513" s="74"/>
      <c r="EV513" s="74"/>
    </row>
    <row r="514" spans="12:152" s="73" customFormat="1" ht="13.5" x14ac:dyDescent="0.3">
      <c r="L514" s="74"/>
      <c r="N514" s="74">
        <v>9.5000000000000003E-10</v>
      </c>
      <c r="O514" s="74">
        <v>0.49488385937000001</v>
      </c>
      <c r="P514" s="74">
        <v>107794.187511262</v>
      </c>
      <c r="Q514" s="73">
        <f t="shared" si="328"/>
        <v>-1.5238807878154665E-10</v>
      </c>
      <c r="R514" s="73">
        <f t="shared" si="329"/>
        <v>-1.5445799499121649E-10</v>
      </c>
      <c r="S514" s="73">
        <f t="shared" si="330"/>
        <v>-1.5445816875403497E-10</v>
      </c>
      <c r="T514" s="73">
        <f t="shared" si="331"/>
        <v>-1.54458168768741E-10</v>
      </c>
      <c r="V514" s="74">
        <v>1E-10</v>
      </c>
      <c r="W514" s="74">
        <v>4.2434709355100004</v>
      </c>
      <c r="X514" s="74">
        <v>78109.930614237703</v>
      </c>
      <c r="Y514" s="73">
        <f t="shared" si="332"/>
        <v>-8.5159943367818816E-11</v>
      </c>
      <c r="Z514" s="73">
        <f t="shared" si="333"/>
        <v>-8.524369730536457E-11</v>
      </c>
      <c r="AA514" s="73">
        <f t="shared" si="334"/>
        <v>-8.5243704328365746E-11</v>
      </c>
      <c r="AB514" s="73">
        <f t="shared" si="335"/>
        <v>-8.5243704328960127E-11</v>
      </c>
      <c r="AD514" s="74"/>
      <c r="AE514" s="74"/>
      <c r="AF514" s="74"/>
      <c r="AL514" s="74"/>
      <c r="AM514" s="74"/>
      <c r="AN514" s="74"/>
      <c r="AT514" s="74"/>
      <c r="AU514" s="74"/>
      <c r="AV514" s="74"/>
      <c r="BB514" s="74"/>
      <c r="BC514" s="74"/>
      <c r="BD514" s="74"/>
      <c r="BJ514" s="74">
        <v>2.4E-10</v>
      </c>
      <c r="BK514" s="74">
        <v>4.0357208981300001</v>
      </c>
      <c r="BL514" s="74">
        <v>26089.387614282401</v>
      </c>
      <c r="BM514" s="73">
        <f t="shared" si="336"/>
        <v>2.0824986874734009E-10</v>
      </c>
      <c r="BN514" s="73">
        <f t="shared" si="337"/>
        <v>2.0831358742188335E-10</v>
      </c>
      <c r="BO514" s="73">
        <f t="shared" si="338"/>
        <v>2.0831359276933679E-10</v>
      </c>
      <c r="BP514" s="73">
        <f t="shared" si="339"/>
        <v>2.0831359276979073E-10</v>
      </c>
      <c r="BR514" s="74"/>
      <c r="BS514" s="74"/>
      <c r="BT514" s="74"/>
      <c r="BZ514" s="74"/>
      <c r="CA514" s="74"/>
      <c r="CB514" s="74"/>
      <c r="CH514" s="74"/>
      <c r="CI514" s="74"/>
      <c r="CJ514" s="74"/>
      <c r="CP514" s="74"/>
      <c r="CQ514" s="74"/>
      <c r="CR514" s="74"/>
      <c r="CX514" s="74"/>
      <c r="CY514" s="74"/>
      <c r="CZ514" s="74"/>
      <c r="DF514" s="74">
        <v>1.2999999999999999E-10</v>
      </c>
      <c r="DG514" s="74">
        <v>3.34629064183</v>
      </c>
      <c r="DH514" s="74">
        <v>25508.215554575399</v>
      </c>
      <c r="DI514" s="73">
        <f t="shared" si="340"/>
        <v>-1.2781117280404946E-10</v>
      </c>
      <c r="DJ514" s="73">
        <f t="shared" si="341"/>
        <v>-1.2779874428836554E-10</v>
      </c>
      <c r="DK514" s="73">
        <f t="shared" si="342"/>
        <v>-1.2779874324337659E-10</v>
      </c>
      <c r="DL514" s="73">
        <f t="shared" si="343"/>
        <v>-1.2779874324328857E-10</v>
      </c>
      <c r="DN514" s="74">
        <v>1.9999999999999999E-11</v>
      </c>
      <c r="DO514" s="74">
        <v>0.10623356446</v>
      </c>
      <c r="DP514" s="74">
        <v>111590.28815789599</v>
      </c>
      <c r="DQ514" s="73">
        <f t="shared" si="344"/>
        <v>-1.9760409688923091E-11</v>
      </c>
      <c r="DR514" s="73">
        <f t="shared" si="345"/>
        <v>-1.9753303697889753E-11</v>
      </c>
      <c r="DS514" s="73">
        <f t="shared" si="346"/>
        <v>-1.9753303096923189E-11</v>
      </c>
      <c r="DT514" s="73">
        <f t="shared" si="347"/>
        <v>-1.9753303096872634E-11</v>
      </c>
      <c r="DV514" s="74"/>
      <c r="DW514" s="74"/>
      <c r="DX514" s="74"/>
      <c r="ED514" s="74"/>
      <c r="EE514" s="74"/>
      <c r="EF514" s="74"/>
      <c r="EL514" s="74"/>
      <c r="EM514" s="74"/>
      <c r="EN514" s="74"/>
      <c r="ET514" s="74"/>
      <c r="EU514" s="74"/>
      <c r="EV514" s="74"/>
    </row>
    <row r="515" spans="12:152" s="73" customFormat="1" ht="13.5" x14ac:dyDescent="0.3">
      <c r="L515" s="74"/>
      <c r="N515" s="74">
        <v>9.5000000000000003E-10</v>
      </c>
      <c r="O515" s="74">
        <v>1.54869651436</v>
      </c>
      <c r="P515" s="74">
        <v>25973.504034660698</v>
      </c>
      <c r="Q515" s="73">
        <f t="shared" si="328"/>
        <v>-7.2206584243267857E-10</v>
      </c>
      <c r="R515" s="73">
        <f t="shared" si="329"/>
        <v>-7.2173731651801515E-10</v>
      </c>
      <c r="S515" s="73">
        <f t="shared" si="330"/>
        <v>-7.2173728892573284E-10</v>
      </c>
      <c r="T515" s="73">
        <f t="shared" si="331"/>
        <v>-7.2173728892341529E-10</v>
      </c>
      <c r="V515" s="74">
        <v>1E-10</v>
      </c>
      <c r="W515" s="74">
        <v>1.2239489935700001</v>
      </c>
      <c r="X515" s="74">
        <v>104505.391376781</v>
      </c>
      <c r="Y515" s="73">
        <f t="shared" si="332"/>
        <v>-5.3012926154488971E-11</v>
      </c>
      <c r="Z515" s="73">
        <f t="shared" si="333"/>
        <v>-5.2831309885607061E-11</v>
      </c>
      <c r="AA515" s="73">
        <f t="shared" si="334"/>
        <v>-5.2831294626561956E-11</v>
      </c>
      <c r="AB515" s="73">
        <f t="shared" si="335"/>
        <v>-5.2831294625268511E-11</v>
      </c>
      <c r="AD515" s="74"/>
      <c r="AE515" s="74"/>
      <c r="AF515" s="74"/>
      <c r="AL515" s="74"/>
      <c r="AM515" s="74"/>
      <c r="AN515" s="74"/>
      <c r="AT515" s="74"/>
      <c r="AU515" s="74"/>
      <c r="AV515" s="74"/>
      <c r="BB515" s="74"/>
      <c r="BC515" s="74"/>
      <c r="BD515" s="74"/>
      <c r="BJ515" s="74">
        <v>2.4E-10</v>
      </c>
      <c r="BK515" s="74">
        <v>3.0913874562900001</v>
      </c>
      <c r="BL515" s="74">
        <v>26086.418668865899</v>
      </c>
      <c r="BM515" s="73">
        <f t="shared" si="336"/>
        <v>2.1372248890773456E-10</v>
      </c>
      <c r="BN515" s="73">
        <f t="shared" si="337"/>
        <v>2.1366411733927028E-10</v>
      </c>
      <c r="BO515" s="73">
        <f t="shared" si="338"/>
        <v>2.1366411243571368E-10</v>
      </c>
      <c r="BP515" s="73">
        <f t="shared" si="339"/>
        <v>2.136641124352974E-10</v>
      </c>
      <c r="BR515" s="74"/>
      <c r="BS515" s="74"/>
      <c r="BT515" s="74"/>
      <c r="BZ515" s="74"/>
      <c r="CA515" s="74"/>
      <c r="CB515" s="74"/>
      <c r="CH515" s="74"/>
      <c r="CI515" s="74"/>
      <c r="CJ515" s="74"/>
      <c r="CP515" s="74"/>
      <c r="CQ515" s="74"/>
      <c r="CR515" s="74"/>
      <c r="CX515" s="74"/>
      <c r="CY515" s="74"/>
      <c r="CZ515" s="74"/>
      <c r="DF515" s="74">
        <v>1.5999999999999999E-10</v>
      </c>
      <c r="DG515" s="74">
        <v>1.3222845802500001</v>
      </c>
      <c r="DH515" s="74">
        <v>27669.8624898571</v>
      </c>
      <c r="DI515" s="73">
        <f t="shared" si="340"/>
        <v>-1.3623404740359848E-11</v>
      </c>
      <c r="DJ515" s="73">
        <f t="shared" si="341"/>
        <v>-1.3713750763056237E-11</v>
      </c>
      <c r="DK515" s="73">
        <f t="shared" si="342"/>
        <v>-1.3713758348510098E-11</v>
      </c>
      <c r="DL515" s="73">
        <f t="shared" si="343"/>
        <v>-1.3713758349153462E-11</v>
      </c>
      <c r="DN515" s="74">
        <v>1.9999999999999999E-11</v>
      </c>
      <c r="DO515" s="74">
        <v>4.4391158258600001</v>
      </c>
      <c r="DP515" s="74">
        <v>78270.337983622507</v>
      </c>
      <c r="DQ515" s="73">
        <f t="shared" si="344"/>
        <v>1.9555855751167638E-11</v>
      </c>
      <c r="DR515" s="73">
        <f t="shared" si="345"/>
        <v>1.9562550123087981E-11</v>
      </c>
      <c r="DS515" s="73">
        <f t="shared" si="346"/>
        <v>1.9562550683049913E-11</v>
      </c>
      <c r="DT515" s="73">
        <f t="shared" si="347"/>
        <v>1.9562550683098154E-11</v>
      </c>
      <c r="DV515" s="74"/>
      <c r="DW515" s="74"/>
      <c r="DX515" s="74"/>
      <c r="ED515" s="74"/>
      <c r="EE515" s="74"/>
      <c r="EF515" s="74"/>
      <c r="EL515" s="74"/>
      <c r="EM515" s="74"/>
      <c r="EN515" s="74"/>
      <c r="ET515" s="74"/>
      <c r="EU515" s="74"/>
      <c r="EV515" s="74"/>
    </row>
    <row r="516" spans="12:152" s="73" customFormat="1" ht="13.5" x14ac:dyDescent="0.3">
      <c r="L516" s="74"/>
      <c r="N516" s="74">
        <v>1.0000000000000001E-9</v>
      </c>
      <c r="O516" s="74">
        <v>1.51228088427</v>
      </c>
      <c r="P516" s="74">
        <v>157057.109814539</v>
      </c>
      <c r="Q516" s="73">
        <f t="shared" si="328"/>
        <v>1.2626608969403626E-10</v>
      </c>
      <c r="R516" s="73">
        <f t="shared" si="329"/>
        <v>1.2945653022222263E-10</v>
      </c>
      <c r="S516" s="73">
        <f t="shared" si="330"/>
        <v>1.2945679804205641E-10</v>
      </c>
      <c r="T516" s="73">
        <f t="shared" si="331"/>
        <v>1.2945679806460243E-10</v>
      </c>
      <c r="V516" s="74">
        <v>1.2E-10</v>
      </c>
      <c r="W516" s="74">
        <v>3.2100101910299998</v>
      </c>
      <c r="X516" s="74">
        <v>102018.416173424</v>
      </c>
      <c r="Y516" s="73">
        <f t="shared" si="332"/>
        <v>1.7845363621439824E-11</v>
      </c>
      <c r="Z516" s="73">
        <f t="shared" si="333"/>
        <v>1.8093281453937921E-11</v>
      </c>
      <c r="AA516" s="73">
        <f t="shared" si="334"/>
        <v>1.8093302266318907E-11</v>
      </c>
      <c r="AB516" s="73">
        <f t="shared" si="335"/>
        <v>1.8093302268072146E-11</v>
      </c>
      <c r="AD516" s="74"/>
      <c r="AE516" s="74"/>
      <c r="AF516" s="74"/>
      <c r="AL516" s="74"/>
      <c r="AM516" s="74"/>
      <c r="AN516" s="74"/>
      <c r="AT516" s="74"/>
      <c r="AU516" s="74"/>
      <c r="AV516" s="74"/>
      <c r="BB516" s="74"/>
      <c r="BC516" s="74"/>
      <c r="BD516" s="74"/>
      <c r="BJ516" s="74">
        <v>2.4E-10</v>
      </c>
      <c r="BK516" s="74">
        <v>1.4045297784999999</v>
      </c>
      <c r="BL516" s="74">
        <v>25446.489579835201</v>
      </c>
      <c r="BM516" s="73">
        <f t="shared" si="336"/>
        <v>2.3997806217197903E-10</v>
      </c>
      <c r="BN516" s="73">
        <f t="shared" si="337"/>
        <v>2.3997972082831341E-10</v>
      </c>
      <c r="BO516" s="73">
        <f t="shared" si="338"/>
        <v>2.3997972096484066E-10</v>
      </c>
      <c r="BP516" s="73">
        <f t="shared" si="339"/>
        <v>2.3997972096485219E-10</v>
      </c>
      <c r="BR516" s="74"/>
      <c r="BS516" s="74"/>
      <c r="BT516" s="74"/>
      <c r="BZ516" s="74"/>
      <c r="CA516" s="74"/>
      <c r="CB516" s="74"/>
      <c r="CH516" s="74"/>
      <c r="CI516" s="74"/>
      <c r="CJ516" s="74"/>
      <c r="CP516" s="74"/>
      <c r="CQ516" s="74"/>
      <c r="CR516" s="74"/>
      <c r="CX516" s="74"/>
      <c r="CY516" s="74"/>
      <c r="CZ516" s="74"/>
      <c r="DF516" s="74">
        <v>1.2999999999999999E-10</v>
      </c>
      <c r="DG516" s="74">
        <v>1.3899064991700001</v>
      </c>
      <c r="DH516" s="74">
        <v>25024.589058121801</v>
      </c>
      <c r="DI516" s="73">
        <f t="shared" si="340"/>
        <v>1.0942038490212319E-10</v>
      </c>
      <c r="DJ516" s="73">
        <f t="shared" si="341"/>
        <v>1.0938439238605336E-10</v>
      </c>
      <c r="DK516" s="73">
        <f t="shared" si="342"/>
        <v>1.0938438936284582E-10</v>
      </c>
      <c r="DL516" s="73">
        <f t="shared" si="343"/>
        <v>1.0938438936258625E-10</v>
      </c>
      <c r="DN516" s="74">
        <v>1.9999999999999999E-11</v>
      </c>
      <c r="DO516" s="74">
        <v>2.4782176597499999</v>
      </c>
      <c r="DP516" s="74">
        <v>78114.146227587902</v>
      </c>
      <c r="DQ516" s="73">
        <f t="shared" si="344"/>
        <v>-8.2606239739609366E-12</v>
      </c>
      <c r="DR516" s="73">
        <f t="shared" si="345"/>
        <v>-8.2314716592841605E-12</v>
      </c>
      <c r="DS516" s="73">
        <f t="shared" si="346"/>
        <v>-8.2314692107118712E-12</v>
      </c>
      <c r="DT516" s="73">
        <f t="shared" si="347"/>
        <v>-8.2314692105046479E-12</v>
      </c>
      <c r="DV516" s="74"/>
      <c r="DW516" s="74"/>
      <c r="DX516" s="74"/>
      <c r="ED516" s="74"/>
      <c r="EE516" s="74"/>
      <c r="EF516" s="74"/>
      <c r="EL516" s="74"/>
      <c r="EM516" s="74"/>
      <c r="EN516" s="74"/>
      <c r="ET516" s="74"/>
      <c r="EU516" s="74"/>
      <c r="EV516" s="74"/>
    </row>
    <row r="517" spans="12:152" s="73" customFormat="1" ht="13.5" x14ac:dyDescent="0.3">
      <c r="L517" s="74"/>
      <c r="N517" s="74">
        <v>1.0600000000000001E-9</v>
      </c>
      <c r="O517" s="74">
        <v>4.5723724623399997</v>
      </c>
      <c r="P517" s="74">
        <v>26073.676047572499</v>
      </c>
      <c r="Q517" s="73">
        <f t="shared" si="328"/>
        <v>7.3722292304019372E-10</v>
      </c>
      <c r="R517" s="73">
        <f t="shared" si="329"/>
        <v>7.3762956755872998E-10</v>
      </c>
      <c r="S517" s="73">
        <f t="shared" si="330"/>
        <v>7.3762960169262096E-10</v>
      </c>
      <c r="T517" s="73">
        <f t="shared" si="331"/>
        <v>7.376296016954769E-10</v>
      </c>
      <c r="V517" s="74">
        <v>1.0999999999999999E-10</v>
      </c>
      <c r="W517" s="74">
        <v>4.4829470904899997</v>
      </c>
      <c r="X517" s="74">
        <v>102769.653218013</v>
      </c>
      <c r="Y517" s="73">
        <f t="shared" si="332"/>
        <v>-7.568680343248829E-11</v>
      </c>
      <c r="Z517" s="73">
        <f t="shared" si="333"/>
        <v>-7.5518616794881036E-11</v>
      </c>
      <c r="AA517" s="73">
        <f t="shared" si="334"/>
        <v>-7.5518602659530149E-11</v>
      </c>
      <c r="AB517" s="73">
        <f t="shared" si="335"/>
        <v>-7.551860265832991E-11</v>
      </c>
      <c r="AD517" s="74"/>
      <c r="AE517" s="74"/>
      <c r="AF517" s="74"/>
      <c r="AL517" s="74"/>
      <c r="AM517" s="74"/>
      <c r="AN517" s="74"/>
      <c r="AT517" s="74"/>
      <c r="AU517" s="74"/>
      <c r="AV517" s="74"/>
      <c r="BB517" s="74"/>
      <c r="BC517" s="74"/>
      <c r="BD517" s="74"/>
      <c r="BJ517" s="74">
        <v>3.3E-10</v>
      </c>
      <c r="BK517" s="74">
        <v>3.3525347395799998</v>
      </c>
      <c r="BL517" s="74">
        <v>193937.98608932301</v>
      </c>
      <c r="BM517" s="73">
        <f t="shared" si="336"/>
        <v>2.0872763607846167E-10</v>
      </c>
      <c r="BN517" s="73">
        <f t="shared" si="337"/>
        <v>2.0771067643955807E-10</v>
      </c>
      <c r="BO517" s="73">
        <f t="shared" si="338"/>
        <v>2.0771059091566905E-10</v>
      </c>
      <c r="BP517" s="73">
        <f t="shared" si="339"/>
        <v>2.0771059090843918E-10</v>
      </c>
      <c r="BR517" s="74"/>
      <c r="BS517" s="74"/>
      <c r="BT517" s="74"/>
      <c r="BZ517" s="74"/>
      <c r="CA517" s="74"/>
      <c r="CB517" s="74"/>
      <c r="CH517" s="74"/>
      <c r="CI517" s="74"/>
      <c r="CJ517" s="74"/>
      <c r="CP517" s="74"/>
      <c r="CQ517" s="74"/>
      <c r="CR517" s="74"/>
      <c r="CX517" s="74"/>
      <c r="CY517" s="74"/>
      <c r="CZ517" s="74"/>
      <c r="DF517" s="74">
        <v>1.7000000000000001E-10</v>
      </c>
      <c r="DG517" s="74">
        <v>2.0124903769500002</v>
      </c>
      <c r="DH517" s="74">
        <v>27037.0787505439</v>
      </c>
      <c r="DI517" s="73">
        <f t="shared" si="340"/>
        <v>4.1708234790257686E-11</v>
      </c>
      <c r="DJ517" s="73">
        <f t="shared" si="341"/>
        <v>4.1799492633116594E-11</v>
      </c>
      <c r="DK517" s="73">
        <f t="shared" si="342"/>
        <v>4.1799500294765362E-11</v>
      </c>
      <c r="DL517" s="73">
        <f t="shared" si="343"/>
        <v>4.1799500295421031E-11</v>
      </c>
      <c r="DN517" s="74">
        <v>1.9999999999999999E-11</v>
      </c>
      <c r="DO517" s="74">
        <v>5.8334620173999996</v>
      </c>
      <c r="DP517" s="74">
        <v>181026.24909573499</v>
      </c>
      <c r="DQ517" s="73">
        <f t="shared" si="344"/>
        <v>1.4343608985250463E-11</v>
      </c>
      <c r="DR517" s="73">
        <f t="shared" si="345"/>
        <v>1.4291832370866844E-11</v>
      </c>
      <c r="DS517" s="73">
        <f t="shared" si="346"/>
        <v>1.4291828015333618E-11</v>
      </c>
      <c r="DT517" s="73">
        <f t="shared" si="347"/>
        <v>1.4291828014964604E-11</v>
      </c>
      <c r="DV517" s="74"/>
      <c r="DW517" s="74"/>
      <c r="DX517" s="74"/>
      <c r="ED517" s="74"/>
      <c r="EE517" s="74"/>
      <c r="EF517" s="74"/>
      <c r="EL517" s="74"/>
      <c r="EM517" s="74"/>
      <c r="EN517" s="74"/>
      <c r="ET517" s="74"/>
      <c r="EU517" s="74"/>
      <c r="EV517" s="74"/>
    </row>
    <row r="518" spans="12:152" s="73" customFormat="1" ht="13.5" x14ac:dyDescent="0.3">
      <c r="L518" s="74"/>
      <c r="N518" s="74">
        <v>9.4000000000000006E-10</v>
      </c>
      <c r="O518" s="74">
        <v>3.5369733840499999</v>
      </c>
      <c r="P518" s="74">
        <v>26521.614879451001</v>
      </c>
      <c r="Q518" s="73">
        <f t="shared" si="328"/>
        <v>6.8232852658017171E-10</v>
      </c>
      <c r="R518" s="73">
        <f t="shared" si="329"/>
        <v>6.8267964259249417E-10</v>
      </c>
      <c r="S518" s="73">
        <f t="shared" si="330"/>
        <v>6.8267967206448083E-10</v>
      </c>
      <c r="T518" s="73">
        <f t="shared" si="331"/>
        <v>6.826796720669786E-10</v>
      </c>
      <c r="V518" s="74">
        <v>1E-10</v>
      </c>
      <c r="W518" s="74">
        <v>4.3393627587500001</v>
      </c>
      <c r="X518" s="74">
        <v>95.979227217800002</v>
      </c>
      <c r="Y518" s="73">
        <f t="shared" si="332"/>
        <v>9.268217225398455E-11</v>
      </c>
      <c r="Z518" s="73">
        <f t="shared" si="333"/>
        <v>9.2682098435898016E-11</v>
      </c>
      <c r="AA518" s="73">
        <f t="shared" si="334"/>
        <v>9.268209842970012E-11</v>
      </c>
      <c r="AB518" s="73">
        <f t="shared" si="335"/>
        <v>9.2682098429699577E-11</v>
      </c>
      <c r="AD518" s="74"/>
      <c r="AE518" s="74"/>
      <c r="AF518" s="74"/>
      <c r="AL518" s="74"/>
      <c r="AM518" s="74"/>
      <c r="AN518" s="74"/>
      <c r="AT518" s="74"/>
      <c r="AU518" s="74"/>
      <c r="AV518" s="74"/>
      <c r="BB518" s="74"/>
      <c r="BC518" s="74"/>
      <c r="BD518" s="74"/>
      <c r="BJ518" s="74">
        <v>2.4E-10</v>
      </c>
      <c r="BK518" s="74">
        <v>4.8134227557000004</v>
      </c>
      <c r="BL518" s="74">
        <v>27311.720982352799</v>
      </c>
      <c r="BM518" s="73">
        <f t="shared" si="336"/>
        <v>-1.6015320615436631E-10</v>
      </c>
      <c r="BN518" s="73">
        <f t="shared" si="337"/>
        <v>-1.600531894867783E-10</v>
      </c>
      <c r="BO518" s="73">
        <f t="shared" si="338"/>
        <v>-1.6005318108706903E-10</v>
      </c>
      <c r="BP518" s="73">
        <f t="shared" si="339"/>
        <v>-1.6005318108635745E-10</v>
      </c>
      <c r="BR518" s="74"/>
      <c r="BS518" s="74"/>
      <c r="BT518" s="74"/>
      <c r="BZ518" s="74"/>
      <c r="CA518" s="74"/>
      <c r="CB518" s="74"/>
      <c r="CH518" s="74"/>
      <c r="CI518" s="74"/>
      <c r="CJ518" s="74"/>
      <c r="CP518" s="74"/>
      <c r="CQ518" s="74"/>
      <c r="CR518" s="74"/>
      <c r="CX518" s="74"/>
      <c r="CY518" s="74"/>
      <c r="CZ518" s="74"/>
      <c r="DF518" s="74">
        <v>1.5E-10</v>
      </c>
      <c r="DG518" s="74">
        <v>1.9920806853099999</v>
      </c>
      <c r="DH518" s="74">
        <v>52381.991831585503</v>
      </c>
      <c r="DI518" s="73">
        <f t="shared" si="340"/>
        <v>-2.5006746748575343E-11</v>
      </c>
      <c r="DJ518" s="73">
        <f t="shared" si="341"/>
        <v>-2.5165413466042227E-11</v>
      </c>
      <c r="DK518" s="73">
        <f t="shared" si="342"/>
        <v>-2.5165426786811379E-11</v>
      </c>
      <c r="DL518" s="73">
        <f t="shared" si="343"/>
        <v>-2.5165426787937741E-11</v>
      </c>
      <c r="DN518" s="74">
        <v>1.9999999999999999E-11</v>
      </c>
      <c r="DO518" s="74">
        <v>2.27341561267</v>
      </c>
      <c r="DP518" s="74">
        <v>25953.794091989101</v>
      </c>
      <c r="DQ518" s="73">
        <f t="shared" si="344"/>
        <v>-1.9090199443113656E-11</v>
      </c>
      <c r="DR518" s="73">
        <f t="shared" si="345"/>
        <v>-1.9087026590806887E-11</v>
      </c>
      <c r="DS518" s="73">
        <f t="shared" si="346"/>
        <v>-1.9087026324181518E-11</v>
      </c>
      <c r="DT518" s="73">
        <f t="shared" si="347"/>
        <v>-1.9087026324158764E-11</v>
      </c>
      <c r="DV518" s="74"/>
      <c r="DW518" s="74"/>
      <c r="DX518" s="74"/>
      <c r="ED518" s="74"/>
      <c r="EE518" s="74"/>
      <c r="EF518" s="74"/>
      <c r="EL518" s="74"/>
      <c r="EM518" s="74"/>
      <c r="EN518" s="74"/>
      <c r="ET518" s="74"/>
      <c r="EU518" s="74"/>
      <c r="EV518" s="74"/>
    </row>
    <row r="519" spans="12:152" s="73" customFormat="1" ht="13.5" x14ac:dyDescent="0.3">
      <c r="L519" s="74"/>
      <c r="N519" s="74">
        <v>9.0999999999999996E-10</v>
      </c>
      <c r="O519" s="74">
        <v>3.1301759628700001</v>
      </c>
      <c r="P519" s="74">
        <v>64901.259717923298</v>
      </c>
      <c r="Q519" s="73">
        <f t="shared" si="328"/>
        <v>-9.421454860579396E-11</v>
      </c>
      <c r="R519" s="73">
        <f t="shared" si="329"/>
        <v>-9.3011295754581376E-11</v>
      </c>
      <c r="S519" s="73">
        <f t="shared" si="330"/>
        <v>-9.3011194720154403E-11</v>
      </c>
      <c r="T519" s="73">
        <f t="shared" si="331"/>
        <v>-9.3011194711509693E-11</v>
      </c>
      <c r="V519" s="74">
        <v>1E-10</v>
      </c>
      <c r="W519" s="74">
        <v>3.7340984394299999</v>
      </c>
      <c r="X519" s="74">
        <v>199599.31813847501</v>
      </c>
      <c r="Y519" s="73">
        <f t="shared" si="332"/>
        <v>-9.4271124017123017E-11</v>
      </c>
      <c r="Z519" s="73">
        <f t="shared" si="333"/>
        <v>-9.4406722071759206E-11</v>
      </c>
      <c r="AA519" s="73">
        <f t="shared" si="334"/>
        <v>-9.4406733390636517E-11</v>
      </c>
      <c r="AB519" s="73">
        <f t="shared" si="335"/>
        <v>-9.4406733391596228E-11</v>
      </c>
      <c r="AD519" s="74"/>
      <c r="AE519" s="74"/>
      <c r="AF519" s="74"/>
      <c r="AL519" s="74"/>
      <c r="AM519" s="74"/>
      <c r="AN519" s="74"/>
      <c r="AT519" s="74"/>
      <c r="AU519" s="74"/>
      <c r="AV519" s="74"/>
      <c r="BB519" s="74"/>
      <c r="BC519" s="74"/>
      <c r="BD519" s="74"/>
      <c r="BJ519" s="74">
        <v>2.4E-10</v>
      </c>
      <c r="BK519" s="74">
        <v>2.3684022971599998</v>
      </c>
      <c r="BL519" s="74">
        <v>25440.892308259299</v>
      </c>
      <c r="BM519" s="73">
        <f t="shared" si="336"/>
        <v>1.5171381674366863E-10</v>
      </c>
      <c r="BN519" s="73">
        <f t="shared" si="337"/>
        <v>1.518106988200781E-10</v>
      </c>
      <c r="BO519" s="73">
        <f t="shared" si="338"/>
        <v>1.5181070695275764E-10</v>
      </c>
      <c r="BP519" s="73">
        <f t="shared" si="339"/>
        <v>1.5181070695344446E-10</v>
      </c>
      <c r="BR519" s="74"/>
      <c r="BS519" s="74"/>
      <c r="BT519" s="74"/>
      <c r="BZ519" s="74"/>
      <c r="CA519" s="74"/>
      <c r="CB519" s="74"/>
      <c r="CH519" s="74"/>
      <c r="CI519" s="74"/>
      <c r="CJ519" s="74"/>
      <c r="CP519" s="74"/>
      <c r="CQ519" s="74"/>
      <c r="CR519" s="74"/>
      <c r="CX519" s="74"/>
      <c r="CY519" s="74"/>
      <c r="CZ519" s="74"/>
      <c r="DF519" s="74">
        <v>1.2999999999999999E-10</v>
      </c>
      <c r="DG519" s="74">
        <v>2.3288380092100001</v>
      </c>
      <c r="DH519" s="74">
        <v>27005.833427555899</v>
      </c>
      <c r="DI519" s="73">
        <f t="shared" si="340"/>
        <v>5.5255505179279386E-11</v>
      </c>
      <c r="DJ519" s="73">
        <f t="shared" si="341"/>
        <v>5.5320585389575441E-11</v>
      </c>
      <c r="DK519" s="73">
        <f t="shared" si="342"/>
        <v>5.5320590853135105E-11</v>
      </c>
      <c r="DL519" s="73">
        <f t="shared" si="343"/>
        <v>5.5320590853596516E-11</v>
      </c>
      <c r="DN519" s="74">
        <v>1.9999999999999999E-11</v>
      </c>
      <c r="DO519" s="74">
        <v>2.73852323809</v>
      </c>
      <c r="DP519" s="74">
        <v>123200.84011627</v>
      </c>
      <c r="DQ519" s="73">
        <f t="shared" si="344"/>
        <v>1.6702525802360045E-11</v>
      </c>
      <c r="DR519" s="73">
        <f t="shared" si="345"/>
        <v>1.6674712302562362E-11</v>
      </c>
      <c r="DS519" s="73">
        <f t="shared" si="346"/>
        <v>1.667470996282315E-11</v>
      </c>
      <c r="DT519" s="73">
        <f t="shared" si="347"/>
        <v>1.6674709962624785E-11</v>
      </c>
      <c r="DV519" s="74"/>
      <c r="DW519" s="74"/>
      <c r="DX519" s="74"/>
      <c r="ED519" s="74"/>
      <c r="EE519" s="74"/>
      <c r="EF519" s="74"/>
      <c r="EL519" s="74"/>
      <c r="EM519" s="74"/>
      <c r="EN519" s="74"/>
      <c r="ET519" s="74"/>
      <c r="EU519" s="74"/>
      <c r="EV519" s="74"/>
    </row>
    <row r="520" spans="12:152" s="73" customFormat="1" ht="13.5" x14ac:dyDescent="0.3">
      <c r="L520" s="74"/>
      <c r="N520" s="74">
        <v>8.7999999999999996E-10</v>
      </c>
      <c r="O520" s="74">
        <v>5.2023433520499998</v>
      </c>
      <c r="P520" s="74">
        <v>1485.2907067031999</v>
      </c>
      <c r="Q520" s="73">
        <f t="shared" si="328"/>
        <v>-4.3637645135276435E-10</v>
      </c>
      <c r="R520" s="73">
        <f t="shared" si="329"/>
        <v>-4.3639969892801877E-10</v>
      </c>
      <c r="S520" s="73">
        <f t="shared" si="330"/>
        <v>-4.3639970087991691E-10</v>
      </c>
      <c r="T520" s="73">
        <f t="shared" si="331"/>
        <v>-4.363997008800825E-10</v>
      </c>
      <c r="V520" s="74">
        <v>1.2E-10</v>
      </c>
      <c r="W520" s="74">
        <v>6.0878002311500001</v>
      </c>
      <c r="X520" s="74">
        <v>25450.906869549999</v>
      </c>
      <c r="Y520" s="73">
        <f t="shared" si="332"/>
        <v>6.7341785067731122E-12</v>
      </c>
      <c r="Z520" s="73">
        <f t="shared" si="333"/>
        <v>6.6717218772403121E-12</v>
      </c>
      <c r="AA520" s="73">
        <f t="shared" si="334"/>
        <v>6.6717166331822681E-12</v>
      </c>
      <c r="AB520" s="73">
        <f t="shared" si="335"/>
        <v>6.6717166327395746E-12</v>
      </c>
      <c r="AD520" s="74"/>
      <c r="AE520" s="74"/>
      <c r="AF520" s="74"/>
      <c r="AL520" s="74"/>
      <c r="AM520" s="74"/>
      <c r="AN520" s="74"/>
      <c r="AT520" s="74"/>
      <c r="AU520" s="74"/>
      <c r="AV520" s="74"/>
      <c r="BB520" s="74"/>
      <c r="BC520" s="74"/>
      <c r="BD520" s="74"/>
      <c r="BJ520" s="74">
        <v>2.4E-10</v>
      </c>
      <c r="BK520" s="74">
        <v>2.6059028655200001</v>
      </c>
      <c r="BL520" s="74">
        <v>125112.03959948799</v>
      </c>
      <c r="BM520" s="73">
        <f t="shared" si="336"/>
        <v>1.1110737058421319E-10</v>
      </c>
      <c r="BN520" s="73">
        <f t="shared" si="337"/>
        <v>1.1056186927688196E-10</v>
      </c>
      <c r="BO520" s="73">
        <f t="shared" si="338"/>
        <v>1.1056182344493853E-10</v>
      </c>
      <c r="BP520" s="73">
        <f t="shared" si="339"/>
        <v>1.1056182344106377E-10</v>
      </c>
      <c r="BR520" s="74"/>
      <c r="BS520" s="74"/>
      <c r="BT520" s="74"/>
      <c r="BZ520" s="74"/>
      <c r="CA520" s="74"/>
      <c r="CB520" s="74"/>
      <c r="CH520" s="74"/>
      <c r="CI520" s="74"/>
      <c r="CJ520" s="74"/>
      <c r="CP520" s="74"/>
      <c r="CQ520" s="74"/>
      <c r="CR520" s="74"/>
      <c r="CX520" s="74"/>
      <c r="CY520" s="74"/>
      <c r="CZ520" s="74"/>
      <c r="DF520" s="74">
        <v>1.4000000000000001E-10</v>
      </c>
      <c r="DG520" s="74">
        <v>3.8691439059100001</v>
      </c>
      <c r="DH520" s="74">
        <v>182085.631025924</v>
      </c>
      <c r="DI520" s="73">
        <f t="shared" si="340"/>
        <v>-4.587388737866742E-11</v>
      </c>
      <c r="DJ520" s="73">
        <f t="shared" si="341"/>
        <v>-4.5380267861891484E-11</v>
      </c>
      <c r="DK520" s="73">
        <f t="shared" si="342"/>
        <v>-4.5380226390030668E-11</v>
      </c>
      <c r="DL520" s="73">
        <f t="shared" si="343"/>
        <v>-4.5380226386477262E-11</v>
      </c>
      <c r="DN520" s="74">
        <v>1.9999999999999999E-11</v>
      </c>
      <c r="DO520" s="74">
        <v>2.3506373534699998</v>
      </c>
      <c r="DP520" s="74">
        <v>78109.930614237703</v>
      </c>
      <c r="DQ520" s="73">
        <f t="shared" si="344"/>
        <v>-4.554293836696292E-12</v>
      </c>
      <c r="DR520" s="73">
        <f t="shared" si="345"/>
        <v>-4.523131678088678E-12</v>
      </c>
      <c r="DS520" s="73">
        <f t="shared" si="346"/>
        <v>-4.5231290611604818E-12</v>
      </c>
      <c r="DT520" s="73">
        <f t="shared" si="347"/>
        <v>-4.5231290609389985E-12</v>
      </c>
      <c r="DV520" s="74"/>
      <c r="DW520" s="74"/>
      <c r="DX520" s="74"/>
      <c r="ED520" s="74"/>
      <c r="EE520" s="74"/>
      <c r="EF520" s="74"/>
      <c r="EL520" s="74"/>
      <c r="EM520" s="74"/>
      <c r="EN520" s="74"/>
      <c r="ET520" s="74"/>
      <c r="EU520" s="74"/>
      <c r="EV520" s="74"/>
    </row>
    <row r="521" spans="12:152" s="73" customFormat="1" ht="13.5" x14ac:dyDescent="0.3">
      <c r="L521" s="74"/>
      <c r="N521" s="74">
        <v>1.1599999999999999E-9</v>
      </c>
      <c r="O521" s="74">
        <v>5.9669381168399998</v>
      </c>
      <c r="P521" s="74">
        <v>24182.4383766338</v>
      </c>
      <c r="Q521" s="73">
        <f t="shared" si="328"/>
        <v>-1.1248808319768497E-9</v>
      </c>
      <c r="R521" s="73">
        <f t="shared" si="329"/>
        <v>-1.1247403878858335E-9</v>
      </c>
      <c r="S521" s="73">
        <f t="shared" si="330"/>
        <v>-1.1247403760822766E-9</v>
      </c>
      <c r="T521" s="73">
        <f t="shared" si="331"/>
        <v>-1.1247403760812761E-9</v>
      </c>
      <c r="V521" s="74">
        <v>1.2E-10</v>
      </c>
      <c r="W521" s="74">
        <v>0.52219299954999998</v>
      </c>
      <c r="X521" s="74">
        <v>125112.03959948799</v>
      </c>
      <c r="Y521" s="73">
        <f t="shared" si="332"/>
        <v>-1.1994010634670761E-10</v>
      </c>
      <c r="Z521" s="73">
        <f t="shared" si="333"/>
        <v>-1.1992999820992536E-10</v>
      </c>
      <c r="AA521" s="73">
        <f t="shared" si="334"/>
        <v>-1.1992999732816003E-10</v>
      </c>
      <c r="AB521" s="73">
        <f t="shared" si="335"/>
        <v>-1.1992999732808548E-10</v>
      </c>
      <c r="AD521" s="74"/>
      <c r="AE521" s="74"/>
      <c r="AF521" s="74"/>
      <c r="AL521" s="74"/>
      <c r="AM521" s="74"/>
      <c r="AN521" s="74"/>
      <c r="AT521" s="74"/>
      <c r="AU521" s="74"/>
      <c r="AV521" s="74"/>
      <c r="BB521" s="74"/>
      <c r="BC521" s="74"/>
      <c r="BD521" s="74"/>
      <c r="BJ521" s="74">
        <v>2.7E-10</v>
      </c>
      <c r="BK521" s="74">
        <v>2.6400670817099998</v>
      </c>
      <c r="BL521" s="74">
        <v>44295.717129809404</v>
      </c>
      <c r="BM521" s="73">
        <f t="shared" si="336"/>
        <v>2.3950858904212905E-10</v>
      </c>
      <c r="BN521" s="73">
        <f t="shared" si="337"/>
        <v>2.3939540707961439E-10</v>
      </c>
      <c r="BO521" s="73">
        <f t="shared" si="338"/>
        <v>2.3939539756836435E-10</v>
      </c>
      <c r="BP521" s="73">
        <f t="shared" si="339"/>
        <v>2.3939539756755526E-10</v>
      </c>
      <c r="BR521" s="74"/>
      <c r="BS521" s="74"/>
      <c r="BT521" s="74"/>
      <c r="BZ521" s="74"/>
      <c r="CA521" s="74"/>
      <c r="CB521" s="74"/>
      <c r="CH521" s="74"/>
      <c r="CI521" s="74"/>
      <c r="CJ521" s="74"/>
      <c r="CP521" s="74"/>
      <c r="CQ521" s="74"/>
      <c r="CR521" s="74"/>
      <c r="CX521" s="74"/>
      <c r="CY521" s="74"/>
      <c r="CZ521" s="74"/>
      <c r="DF521" s="74">
        <v>1.2E-10</v>
      </c>
      <c r="DG521" s="74">
        <v>3.97054224711</v>
      </c>
      <c r="DH521" s="74">
        <v>78188.927826155195</v>
      </c>
      <c r="DI521" s="73">
        <f t="shared" si="340"/>
        <v>-1.0671747844424064E-12</v>
      </c>
      <c r="DJ521" s="73">
        <f t="shared" si="341"/>
        <v>-1.2593417241389235E-12</v>
      </c>
      <c r="DK521" s="73">
        <f t="shared" si="342"/>
        <v>-1.2593578587413712E-12</v>
      </c>
      <c r="DL521" s="73">
        <f t="shared" si="343"/>
        <v>-1.2593578601055381E-12</v>
      </c>
      <c r="DN521" s="74">
        <v>1.9999999999999999E-11</v>
      </c>
      <c r="DO521" s="74">
        <v>0.45168929332000002</v>
      </c>
      <c r="DP521" s="74">
        <v>2111.6503133776</v>
      </c>
      <c r="DQ521" s="73">
        <f t="shared" si="344"/>
        <v>-1.963487795604473E-11</v>
      </c>
      <c r="DR521" s="73">
        <f t="shared" si="345"/>
        <v>-1.9635042470451429E-11</v>
      </c>
      <c r="DS521" s="73">
        <f t="shared" si="346"/>
        <v>-1.9635042484262844E-11</v>
      </c>
      <c r="DT521" s="73">
        <f t="shared" si="347"/>
        <v>-1.9635042484264033E-11</v>
      </c>
      <c r="DV521" s="74"/>
      <c r="DW521" s="74"/>
      <c r="DX521" s="74"/>
      <c r="ED521" s="74"/>
      <c r="EE521" s="74"/>
      <c r="EF521" s="74"/>
      <c r="EL521" s="74"/>
      <c r="EM521" s="74"/>
      <c r="EN521" s="74"/>
      <c r="ET521" s="74"/>
      <c r="EU521" s="74"/>
      <c r="EV521" s="74"/>
    </row>
    <row r="522" spans="12:152" s="73" customFormat="1" ht="13.5" x14ac:dyDescent="0.3">
      <c r="L522" s="74"/>
      <c r="N522" s="74">
        <v>9.900000000000001E-10</v>
      </c>
      <c r="O522" s="74">
        <v>2.1200254923999999</v>
      </c>
      <c r="P522" s="74">
        <v>66653.157466348304</v>
      </c>
      <c r="Q522" s="73">
        <f t="shared" si="328"/>
        <v>-6.5770816783603566E-10</v>
      </c>
      <c r="R522" s="73">
        <f t="shared" si="329"/>
        <v>-6.587177219796604E-10</v>
      </c>
      <c r="S522" s="73">
        <f t="shared" si="330"/>
        <v>-6.5871780669227093E-10</v>
      </c>
      <c r="T522" s="73">
        <f t="shared" si="331"/>
        <v>-6.5871780669949667E-10</v>
      </c>
      <c r="V522" s="74">
        <v>1.2E-10</v>
      </c>
      <c r="W522" s="74">
        <v>3.1292829261200001</v>
      </c>
      <c r="X522" s="74">
        <v>11610.551958374201</v>
      </c>
      <c r="Y522" s="73">
        <f t="shared" si="332"/>
        <v>-1.1971029116536484E-10</v>
      </c>
      <c r="Z522" s="73">
        <f t="shared" si="333"/>
        <v>-1.1971226953418877E-10</v>
      </c>
      <c r="AA522" s="73">
        <f t="shared" si="334"/>
        <v>-1.1971226970001256E-10</v>
      </c>
      <c r="AB522" s="73">
        <f t="shared" si="335"/>
        <v>-1.1971226970002649E-10</v>
      </c>
      <c r="AD522" s="74"/>
      <c r="AE522" s="74"/>
      <c r="AF522" s="74"/>
      <c r="AL522" s="74"/>
      <c r="AM522" s="74"/>
      <c r="AN522" s="74"/>
      <c r="AT522" s="74"/>
      <c r="AU522" s="74"/>
      <c r="AV522" s="74"/>
      <c r="BB522" s="74"/>
      <c r="BC522" s="74"/>
      <c r="BD522" s="74"/>
      <c r="BJ522" s="74">
        <v>2.8999999999999998E-10</v>
      </c>
      <c r="BK522" s="74">
        <v>3.8590642231899999</v>
      </c>
      <c r="BL522" s="74">
        <v>130652.81480330801</v>
      </c>
      <c r="BM522" s="73">
        <f t="shared" si="336"/>
        <v>-1.6873214341703722E-10</v>
      </c>
      <c r="BN522" s="73">
        <f t="shared" si="337"/>
        <v>-1.6810037367209239E-10</v>
      </c>
      <c r="BO522" s="73">
        <f t="shared" si="338"/>
        <v>-1.6810032057690597E-10</v>
      </c>
      <c r="BP522" s="73">
        <f t="shared" si="339"/>
        <v>-1.6810032057239257E-10</v>
      </c>
      <c r="BR522" s="74"/>
      <c r="BS522" s="74"/>
      <c r="BT522" s="74"/>
      <c r="BZ522" s="74"/>
      <c r="CA522" s="74"/>
      <c r="CB522" s="74"/>
      <c r="CH522" s="74"/>
      <c r="CI522" s="74"/>
      <c r="CJ522" s="74"/>
      <c r="CP522" s="74"/>
      <c r="CQ522" s="74"/>
      <c r="CR522" s="74"/>
      <c r="CX522" s="74"/>
      <c r="CY522" s="74"/>
      <c r="CZ522" s="74"/>
      <c r="DF522" s="74">
        <v>1.5999999999999999E-10</v>
      </c>
      <c r="DG522" s="74">
        <v>5.5917410502899996</v>
      </c>
      <c r="DH522" s="74">
        <v>25446.489579835201</v>
      </c>
      <c r="DI522" s="73">
        <f t="shared" si="340"/>
        <v>-7.8339590556071954E-11</v>
      </c>
      <c r="DJ522" s="73">
        <f t="shared" si="341"/>
        <v>-7.841229162487899E-11</v>
      </c>
      <c r="DK522" s="73">
        <f t="shared" si="342"/>
        <v>-7.8412297728115037E-11</v>
      </c>
      <c r="DL522" s="73">
        <f t="shared" si="343"/>
        <v>-7.8412297728630358E-11</v>
      </c>
      <c r="DN522" s="74">
        <v>1.9999999999999999E-11</v>
      </c>
      <c r="DO522" s="74">
        <v>4.4692649150500001</v>
      </c>
      <c r="DP522" s="74">
        <v>25450.906869549999</v>
      </c>
      <c r="DQ522" s="73">
        <f t="shared" si="344"/>
        <v>-1.9999292948245294E-11</v>
      </c>
      <c r="DR522" s="73">
        <f t="shared" si="345"/>
        <v>-1.9999377896232721E-11</v>
      </c>
      <c r="DS522" s="73">
        <f t="shared" si="346"/>
        <v>-1.9999377903136955E-11</v>
      </c>
      <c r="DT522" s="73">
        <f t="shared" si="347"/>
        <v>-1.9999377903137536E-11</v>
      </c>
      <c r="DV522" s="74"/>
      <c r="DW522" s="74"/>
      <c r="DX522" s="74"/>
      <c r="ED522" s="74"/>
      <c r="EE522" s="74"/>
      <c r="EF522" s="74"/>
      <c r="EL522" s="74"/>
      <c r="EM522" s="74"/>
      <c r="EN522" s="74"/>
      <c r="ET522" s="74"/>
      <c r="EU522" s="74"/>
      <c r="EV522" s="74"/>
    </row>
    <row r="523" spans="12:152" s="73" customFormat="1" ht="13.5" x14ac:dyDescent="0.3">
      <c r="L523" s="74"/>
      <c r="N523" s="74">
        <v>1.0500000000000001E-9</v>
      </c>
      <c r="O523" s="74">
        <v>4.0476428286499999</v>
      </c>
      <c r="P523" s="74">
        <v>27726.972658762199</v>
      </c>
      <c r="Q523" s="73">
        <f t="shared" si="328"/>
        <v>-4.3398257741813263E-10</v>
      </c>
      <c r="R523" s="73">
        <f t="shared" si="329"/>
        <v>-4.3343952478560953E-10</v>
      </c>
      <c r="S523" s="73">
        <f t="shared" si="330"/>
        <v>-4.3343947918396158E-10</v>
      </c>
      <c r="T523" s="73">
        <f t="shared" si="331"/>
        <v>-4.3343947918004741E-10</v>
      </c>
      <c r="V523" s="74">
        <v>1.2999999999999999E-10</v>
      </c>
      <c r="W523" s="74">
        <v>2.5974531350099999</v>
      </c>
      <c r="X523" s="74">
        <v>78378.148713407805</v>
      </c>
      <c r="Y523" s="73">
        <f t="shared" si="332"/>
        <v>1.290569005210828E-10</v>
      </c>
      <c r="Z523" s="73">
        <f t="shared" si="333"/>
        <v>1.2908182671406373E-10</v>
      </c>
      <c r="AA523" s="73">
        <f t="shared" si="334"/>
        <v>1.2908182879295193E-10</v>
      </c>
      <c r="AB523" s="73">
        <f t="shared" si="335"/>
        <v>1.2908182879312727E-10</v>
      </c>
      <c r="AD523" s="74"/>
      <c r="AE523" s="74"/>
      <c r="AF523" s="74"/>
      <c r="AL523" s="74"/>
      <c r="AM523" s="74"/>
      <c r="AN523" s="74"/>
      <c r="AT523" s="74"/>
      <c r="AU523" s="74"/>
      <c r="AV523" s="74"/>
      <c r="BB523" s="74"/>
      <c r="BC523" s="74"/>
      <c r="BD523" s="74"/>
      <c r="BJ523" s="74">
        <v>3.3E-10</v>
      </c>
      <c r="BK523" s="74">
        <v>4.2600726241000002</v>
      </c>
      <c r="BL523" s="74">
        <v>235900.506826261</v>
      </c>
      <c r="BM523" s="73">
        <f t="shared" si="336"/>
        <v>-3.2613469162809824E-10</v>
      </c>
      <c r="BN523" s="73">
        <f t="shared" si="337"/>
        <v>-3.2588755882457525E-10</v>
      </c>
      <c r="BO523" s="73">
        <f t="shared" si="338"/>
        <v>-3.2588753775529067E-10</v>
      </c>
      <c r="BP523" s="73">
        <f t="shared" si="339"/>
        <v>-3.2588753775351932E-10</v>
      </c>
      <c r="BR523" s="74"/>
      <c r="BS523" s="74"/>
      <c r="BT523" s="74"/>
      <c r="BZ523" s="74"/>
      <c r="CA523" s="74"/>
      <c r="CB523" s="74"/>
      <c r="CH523" s="74"/>
      <c r="CI523" s="74"/>
      <c r="CJ523" s="74"/>
      <c r="CP523" s="74"/>
      <c r="CQ523" s="74"/>
      <c r="CR523" s="74"/>
      <c r="CX523" s="74"/>
      <c r="CY523" s="74"/>
      <c r="CZ523" s="74"/>
      <c r="DF523" s="74">
        <v>1.4000000000000001E-10</v>
      </c>
      <c r="DG523" s="74">
        <v>0.70490117614000003</v>
      </c>
      <c r="DH523" s="74">
        <v>172402.03644480801</v>
      </c>
      <c r="DI523" s="73">
        <f t="shared" si="340"/>
        <v>1.5492740593236456E-11</v>
      </c>
      <c r="DJ523" s="73">
        <f t="shared" si="341"/>
        <v>1.5001321668554371E-11</v>
      </c>
      <c r="DK523" s="73">
        <f t="shared" si="342"/>
        <v>1.5001280400099545E-11</v>
      </c>
      <c r="DL523" s="73">
        <f t="shared" si="343"/>
        <v>1.5001280396618152E-11</v>
      </c>
      <c r="DN523" s="74">
        <v>1.9999999999999999E-11</v>
      </c>
      <c r="DO523" s="74">
        <v>3.9727824429099998</v>
      </c>
      <c r="DP523" s="74">
        <v>52808.590022461503</v>
      </c>
      <c r="DQ523" s="73">
        <f t="shared" si="344"/>
        <v>1.2619459371600578E-11</v>
      </c>
      <c r="DR523" s="73">
        <f t="shared" si="345"/>
        <v>1.2636234602645135E-11</v>
      </c>
      <c r="DS523" s="73">
        <f t="shared" si="346"/>
        <v>1.2636236010505683E-11</v>
      </c>
      <c r="DT523" s="73">
        <f t="shared" si="347"/>
        <v>1.2636236010625527E-11</v>
      </c>
      <c r="DV523" s="74"/>
      <c r="DW523" s="74"/>
      <c r="DX523" s="74"/>
      <c r="ED523" s="74"/>
      <c r="EE523" s="74"/>
      <c r="EF523" s="74"/>
      <c r="EL523" s="74"/>
      <c r="EM523" s="74"/>
      <c r="EN523" s="74"/>
      <c r="ET523" s="74"/>
      <c r="EU523" s="74"/>
      <c r="EV523" s="74"/>
    </row>
    <row r="524" spans="12:152" s="73" customFormat="1" ht="13.5" x14ac:dyDescent="0.3">
      <c r="L524" s="74"/>
      <c r="N524" s="74">
        <v>9.4000000000000006E-10</v>
      </c>
      <c r="O524" s="74">
        <v>2.6219865522100001</v>
      </c>
      <c r="P524" s="74">
        <v>104275.346495021</v>
      </c>
      <c r="Q524" s="73">
        <f t="shared" si="328"/>
        <v>9.1958782464420321E-10</v>
      </c>
      <c r="R524" s="73">
        <f t="shared" si="329"/>
        <v>9.1916961846601548E-10</v>
      </c>
      <c r="S524" s="73">
        <f t="shared" si="330"/>
        <v>9.1916958317651938E-10</v>
      </c>
      <c r="T524" s="73">
        <f t="shared" si="331"/>
        <v>9.1916958317352147E-10</v>
      </c>
      <c r="V524" s="74">
        <v>1E-10</v>
      </c>
      <c r="W524" s="74">
        <v>0.95664142686999998</v>
      </c>
      <c r="X524" s="74">
        <v>45290.656393217498</v>
      </c>
      <c r="Y524" s="73">
        <f t="shared" si="332"/>
        <v>1.4026896307250122E-11</v>
      </c>
      <c r="Z524" s="73">
        <f t="shared" si="333"/>
        <v>1.4118737516135993E-11</v>
      </c>
      <c r="AA524" s="73">
        <f t="shared" si="334"/>
        <v>1.4118745226801098E-11</v>
      </c>
      <c r="AB524" s="73">
        <f t="shared" si="335"/>
        <v>1.4118745227453876E-11</v>
      </c>
      <c r="AD524" s="74"/>
      <c r="AE524" s="74"/>
      <c r="AF524" s="74"/>
      <c r="AL524" s="74"/>
      <c r="AM524" s="74"/>
      <c r="AN524" s="74"/>
      <c r="AT524" s="74"/>
      <c r="AU524" s="74"/>
      <c r="AV524" s="74"/>
      <c r="BB524" s="74"/>
      <c r="BC524" s="74"/>
      <c r="BD524" s="74"/>
      <c r="BJ524" s="74">
        <v>2.5999999999999998E-10</v>
      </c>
      <c r="BK524" s="74">
        <v>3.3735628501199999</v>
      </c>
      <c r="BL524" s="74">
        <v>87367.616418840102</v>
      </c>
      <c r="BM524" s="73">
        <f t="shared" si="336"/>
        <v>-1.8984451253419425E-10</v>
      </c>
      <c r="BN524" s="73">
        <f t="shared" si="337"/>
        <v>-1.8952631268422202E-10</v>
      </c>
      <c r="BO524" s="73">
        <f t="shared" si="338"/>
        <v>-1.8952628594200774E-10</v>
      </c>
      <c r="BP524" s="73">
        <f t="shared" si="339"/>
        <v>-1.8952628593974142E-10</v>
      </c>
      <c r="BR524" s="74"/>
      <c r="BS524" s="74"/>
      <c r="BT524" s="74"/>
      <c r="BZ524" s="74"/>
      <c r="CA524" s="74"/>
      <c r="CB524" s="74"/>
      <c r="CH524" s="74"/>
      <c r="CI524" s="74"/>
      <c r="CJ524" s="74"/>
      <c r="CP524" s="74"/>
      <c r="CQ524" s="74"/>
      <c r="CR524" s="74"/>
      <c r="CX524" s="74"/>
      <c r="CY524" s="74"/>
      <c r="CZ524" s="74"/>
      <c r="DF524" s="74">
        <v>1.2E-10</v>
      </c>
      <c r="DG524" s="74">
        <v>1.54422590258</v>
      </c>
      <c r="DH524" s="74">
        <v>52252.072354423901</v>
      </c>
      <c r="DI524" s="73">
        <f t="shared" si="340"/>
        <v>-4.850417449013727E-11</v>
      </c>
      <c r="DJ524" s="73">
        <f t="shared" si="341"/>
        <v>-4.8386678127973657E-11</v>
      </c>
      <c r="DK524" s="73">
        <f t="shared" si="342"/>
        <v>-4.8386668260406308E-11</v>
      </c>
      <c r="DL524" s="73">
        <f t="shared" si="343"/>
        <v>-4.8386668259569873E-11</v>
      </c>
      <c r="DN524" s="74">
        <v>1.9999999999999999E-11</v>
      </c>
      <c r="DO524" s="74">
        <v>0.58667782464999996</v>
      </c>
      <c r="DP524" s="74">
        <v>128320.75184749201</v>
      </c>
      <c r="DQ524" s="73">
        <f t="shared" si="344"/>
        <v>6.1426536841139095E-12</v>
      </c>
      <c r="DR524" s="73">
        <f t="shared" si="345"/>
        <v>6.0926078376489743E-12</v>
      </c>
      <c r="DS524" s="73">
        <f t="shared" si="346"/>
        <v>6.0926036339322668E-12</v>
      </c>
      <c r="DT524" s="73">
        <f t="shared" si="347"/>
        <v>6.0926036335770969E-12</v>
      </c>
      <c r="DV524" s="74"/>
      <c r="DW524" s="74"/>
      <c r="DX524" s="74"/>
      <c r="ED524" s="74"/>
      <c r="EE524" s="74"/>
      <c r="EF524" s="74"/>
      <c r="EL524" s="74"/>
      <c r="EM524" s="74"/>
      <c r="EN524" s="74"/>
      <c r="ET524" s="74"/>
      <c r="EU524" s="74"/>
      <c r="EV524" s="74"/>
    </row>
    <row r="525" spans="12:152" s="73" customFormat="1" ht="13.5" x14ac:dyDescent="0.3">
      <c r="L525" s="74"/>
      <c r="N525" s="74">
        <v>1.0600000000000001E-9</v>
      </c>
      <c r="O525" s="74">
        <v>2.0662921569599999</v>
      </c>
      <c r="P525" s="74">
        <v>125112.03959948799</v>
      </c>
      <c r="Q525" s="73">
        <f t="shared" si="328"/>
        <v>-6.1755827099367672E-11</v>
      </c>
      <c r="R525" s="73">
        <f t="shared" si="329"/>
        <v>-6.4467306661434356E-11</v>
      </c>
      <c r="S525" s="73">
        <f t="shared" si="330"/>
        <v>-6.4467534305310577E-11</v>
      </c>
      <c r="T525" s="73">
        <f t="shared" si="331"/>
        <v>-6.4467534324556162E-11</v>
      </c>
      <c r="V525" s="74">
        <v>1.0999999999999999E-10</v>
      </c>
      <c r="W525" s="74">
        <v>3.0494227288800002</v>
      </c>
      <c r="X525" s="74">
        <v>309.27832265580003</v>
      </c>
      <c r="Y525" s="73">
        <f t="shared" si="332"/>
        <v>-2.3866463939740194E-11</v>
      </c>
      <c r="Z525" s="73">
        <f t="shared" si="333"/>
        <v>-2.3865783727497816E-11</v>
      </c>
      <c r="AA525" s="73">
        <f t="shared" si="334"/>
        <v>-2.3865783670385751E-11</v>
      </c>
      <c r="AB525" s="73">
        <f t="shared" si="335"/>
        <v>-2.3865783670380791E-11</v>
      </c>
      <c r="AD525" s="74"/>
      <c r="AE525" s="74"/>
      <c r="AF525" s="74"/>
      <c r="AL525" s="74"/>
      <c r="AM525" s="74"/>
      <c r="AN525" s="74"/>
      <c r="AT525" s="74"/>
      <c r="AU525" s="74"/>
      <c r="AV525" s="74"/>
      <c r="BB525" s="74"/>
      <c r="BC525" s="74"/>
      <c r="BD525" s="74"/>
      <c r="BJ525" s="74">
        <v>2.4E-10</v>
      </c>
      <c r="BK525" s="74">
        <v>3.8343268056399999</v>
      </c>
      <c r="BL525" s="74">
        <v>52381.991831585503</v>
      </c>
      <c r="BM525" s="73">
        <f t="shared" si="336"/>
        <v>2.3870434303161442E-10</v>
      </c>
      <c r="BN525" s="73">
        <f t="shared" si="337"/>
        <v>2.387309254493898E-10</v>
      </c>
      <c r="BO525" s="73">
        <f t="shared" si="338"/>
        <v>2.3873092766976709E-10</v>
      </c>
      <c r="BP525" s="73">
        <f t="shared" si="339"/>
        <v>2.3873092766995486E-10</v>
      </c>
      <c r="BR525" s="74"/>
      <c r="BS525" s="74"/>
      <c r="BT525" s="74"/>
      <c r="BZ525" s="74"/>
      <c r="CA525" s="74"/>
      <c r="CB525" s="74"/>
      <c r="CH525" s="74"/>
      <c r="CI525" s="74"/>
      <c r="CJ525" s="74"/>
      <c r="CP525" s="74"/>
      <c r="CQ525" s="74"/>
      <c r="CR525" s="74"/>
      <c r="CX525" s="74"/>
      <c r="CY525" s="74"/>
      <c r="CZ525" s="74"/>
      <c r="DF525" s="74">
        <v>1.4000000000000001E-10</v>
      </c>
      <c r="DG525" s="74">
        <v>3.4751813948099999</v>
      </c>
      <c r="DH525" s="74">
        <v>27177.611932767799</v>
      </c>
      <c r="DI525" s="73">
        <f t="shared" si="340"/>
        <v>4.8761165519492122E-11</v>
      </c>
      <c r="DJ525" s="73">
        <f t="shared" si="341"/>
        <v>4.868810630591978E-11</v>
      </c>
      <c r="DK525" s="73">
        <f t="shared" si="342"/>
        <v>4.8688100171089059E-11</v>
      </c>
      <c r="DL525" s="73">
        <f t="shared" si="343"/>
        <v>4.8688100170566759E-11</v>
      </c>
      <c r="DN525" s="74">
        <v>1.9999999999999999E-11</v>
      </c>
      <c r="DO525" s="74">
        <v>3.0506564958700002</v>
      </c>
      <c r="DP525" s="74">
        <v>102755.426124012</v>
      </c>
      <c r="DQ525" s="73">
        <f t="shared" si="344"/>
        <v>1.5722952436782589E-11</v>
      </c>
      <c r="DR525" s="73">
        <f t="shared" si="345"/>
        <v>1.5748932551433959E-11</v>
      </c>
      <c r="DS525" s="73">
        <f t="shared" si="346"/>
        <v>1.5748934729848915E-11</v>
      </c>
      <c r="DT525" s="73">
        <f t="shared" si="347"/>
        <v>1.574893473003391E-11</v>
      </c>
      <c r="DV525" s="74"/>
      <c r="DW525" s="74"/>
      <c r="DX525" s="74"/>
      <c r="ED525" s="74"/>
      <c r="EE525" s="74"/>
      <c r="EF525" s="74"/>
      <c r="EL525" s="74"/>
      <c r="EM525" s="74"/>
      <c r="EN525" s="74"/>
      <c r="ET525" s="74"/>
      <c r="EU525" s="74"/>
      <c r="EV525" s="74"/>
    </row>
    <row r="526" spans="12:152" s="73" customFormat="1" ht="13.5" x14ac:dyDescent="0.3">
      <c r="L526" s="74"/>
      <c r="N526" s="74">
        <v>8.7999999999999996E-10</v>
      </c>
      <c r="O526" s="74">
        <v>3.8824070330999998</v>
      </c>
      <c r="P526" s="74">
        <v>51852.300866490899</v>
      </c>
      <c r="Q526" s="73">
        <f t="shared" si="328"/>
        <v>-4.9482599369711121E-10</v>
      </c>
      <c r="R526" s="73">
        <f t="shared" si="329"/>
        <v>-4.9559856056681499E-10</v>
      </c>
      <c r="S526" s="73">
        <f t="shared" si="330"/>
        <v>-4.9559862540961426E-10</v>
      </c>
      <c r="T526" s="73">
        <f t="shared" si="331"/>
        <v>-4.9559862541507044E-10</v>
      </c>
      <c r="V526" s="74">
        <v>1.2E-10</v>
      </c>
      <c r="W526" s="74">
        <v>3.42470973506</v>
      </c>
      <c r="X526" s="74">
        <v>143005.667407853</v>
      </c>
      <c r="Y526" s="73">
        <f t="shared" si="332"/>
        <v>2.8706303121498058E-11</v>
      </c>
      <c r="Z526" s="73">
        <f t="shared" si="333"/>
        <v>2.9047459587440251E-11</v>
      </c>
      <c r="AA526" s="73">
        <f t="shared" si="334"/>
        <v>2.9047488221185682E-11</v>
      </c>
      <c r="AB526" s="73">
        <f t="shared" si="335"/>
        <v>2.9047488223621235E-11</v>
      </c>
      <c r="AD526" s="74"/>
      <c r="AE526" s="74"/>
      <c r="AF526" s="74"/>
      <c r="AL526" s="74"/>
      <c r="AM526" s="74"/>
      <c r="AN526" s="74"/>
      <c r="AT526" s="74"/>
      <c r="AU526" s="74"/>
      <c r="AV526" s="74"/>
      <c r="BB526" s="74"/>
      <c r="BC526" s="74"/>
      <c r="BD526" s="74"/>
      <c r="BJ526" s="74">
        <v>2.7E-10</v>
      </c>
      <c r="BK526" s="74">
        <v>4.1481163485800003</v>
      </c>
      <c r="BL526" s="74">
        <v>176332.24614102699</v>
      </c>
      <c r="BM526" s="73">
        <f t="shared" si="336"/>
        <v>-2.6671783034699517E-10</v>
      </c>
      <c r="BN526" s="73">
        <f t="shared" si="337"/>
        <v>-2.6656450557401053E-10</v>
      </c>
      <c r="BO526" s="73">
        <f t="shared" si="338"/>
        <v>-2.6656449255454172E-10</v>
      </c>
      <c r="BP526" s="73">
        <f t="shared" si="339"/>
        <v>-2.6656449255344839E-10</v>
      </c>
      <c r="BR526" s="74"/>
      <c r="BS526" s="74"/>
      <c r="BT526" s="74"/>
      <c r="BZ526" s="74"/>
      <c r="CA526" s="74"/>
      <c r="CB526" s="74"/>
      <c r="CH526" s="74"/>
      <c r="CI526" s="74"/>
      <c r="CJ526" s="74"/>
      <c r="CP526" s="74"/>
      <c r="CQ526" s="74"/>
      <c r="CR526" s="74"/>
      <c r="CX526" s="74"/>
      <c r="CY526" s="74"/>
      <c r="CZ526" s="74"/>
      <c r="DF526" s="74">
        <v>1.2E-10</v>
      </c>
      <c r="DG526" s="74">
        <v>5.4622305632100003</v>
      </c>
      <c r="DH526" s="74">
        <v>107794.187511262</v>
      </c>
      <c r="DI526" s="73">
        <f t="shared" si="340"/>
        <v>-1.1947188220033833E-10</v>
      </c>
      <c r="DJ526" s="73">
        <f t="shared" si="341"/>
        <v>-1.1949642007378847E-10</v>
      </c>
      <c r="DK526" s="73">
        <f t="shared" si="342"/>
        <v>-1.1949642210958317E-10</v>
      </c>
      <c r="DL526" s="73">
        <f t="shared" si="343"/>
        <v>-1.1949642210975546E-10</v>
      </c>
      <c r="DN526" s="74">
        <v>1.9999999999999999E-11</v>
      </c>
      <c r="DO526" s="74">
        <v>1.1348605474</v>
      </c>
      <c r="DP526" s="74">
        <v>52492.1981528049</v>
      </c>
      <c r="DQ526" s="73">
        <f t="shared" si="344"/>
        <v>1.3854284508142046E-11</v>
      </c>
      <c r="DR526" s="73">
        <f t="shared" si="345"/>
        <v>1.38387683382526E-11</v>
      </c>
      <c r="DS526" s="73">
        <f t="shared" si="346"/>
        <v>1.3838767034811411E-11</v>
      </c>
      <c r="DT526" s="73">
        <f t="shared" si="347"/>
        <v>1.3838767034701429E-11</v>
      </c>
      <c r="DV526" s="74"/>
      <c r="DW526" s="74"/>
      <c r="DX526" s="74"/>
      <c r="ED526" s="74"/>
      <c r="EE526" s="74"/>
      <c r="EF526" s="74"/>
      <c r="EL526" s="74"/>
      <c r="EM526" s="74"/>
      <c r="EN526" s="74"/>
      <c r="ET526" s="74"/>
      <c r="EU526" s="74"/>
      <c r="EV526" s="74"/>
    </row>
    <row r="527" spans="12:152" s="73" customFormat="1" ht="13.5" x14ac:dyDescent="0.3">
      <c r="L527" s="74"/>
      <c r="N527" s="74">
        <v>8.4999999999999996E-10</v>
      </c>
      <c r="O527" s="74">
        <v>2.83285123847</v>
      </c>
      <c r="P527" s="74">
        <v>214364.55718174501</v>
      </c>
      <c r="Q527" s="73">
        <f t="shared" si="328"/>
        <v>-7.4865507853175594E-10</v>
      </c>
      <c r="R527" s="73">
        <f t="shared" si="329"/>
        <v>-7.5041513115166712E-10</v>
      </c>
      <c r="S527" s="73">
        <f t="shared" si="330"/>
        <v>-7.5041527832250899E-10</v>
      </c>
      <c r="T527" s="73">
        <f t="shared" si="331"/>
        <v>-7.5041527833485404E-10</v>
      </c>
      <c r="V527" s="74">
        <v>8.9999999999999999E-11</v>
      </c>
      <c r="W527" s="74">
        <v>5.2457165354699997</v>
      </c>
      <c r="X527" s="74">
        <v>34082.431583598402</v>
      </c>
      <c r="Y527" s="73">
        <f t="shared" si="332"/>
        <v>8.3087420057174793E-11</v>
      </c>
      <c r="Z527" s="73">
        <f t="shared" si="333"/>
        <v>8.3063253212070813E-11</v>
      </c>
      <c r="AA527" s="73">
        <f t="shared" si="334"/>
        <v>8.3063251181274271E-11</v>
      </c>
      <c r="AB527" s="73">
        <f t="shared" si="335"/>
        <v>8.3063251181104879E-11</v>
      </c>
      <c r="AD527" s="74"/>
      <c r="AE527" s="74"/>
      <c r="AF527" s="74"/>
      <c r="AL527" s="74"/>
      <c r="AM527" s="74"/>
      <c r="AN527" s="74"/>
      <c r="AT527" s="74"/>
      <c r="AU527" s="74"/>
      <c r="AV527" s="74"/>
      <c r="BB527" s="74"/>
      <c r="BC527" s="74"/>
      <c r="BD527" s="74"/>
      <c r="BJ527" s="74">
        <v>2.3000000000000001E-10</v>
      </c>
      <c r="BK527" s="74">
        <v>0.19227535404000001</v>
      </c>
      <c r="BL527" s="74">
        <v>647.01083331480004</v>
      </c>
      <c r="BM527" s="73">
        <f t="shared" si="336"/>
        <v>-6.6785803249487492E-11</v>
      </c>
      <c r="BN527" s="73">
        <f t="shared" si="337"/>
        <v>-6.6788719896214599E-11</v>
      </c>
      <c r="BO527" s="73">
        <f t="shared" si="338"/>
        <v>-6.6788720141101846E-11</v>
      </c>
      <c r="BP527" s="73">
        <f t="shared" si="339"/>
        <v>-6.6788720141122564E-11</v>
      </c>
      <c r="BR527" s="74"/>
      <c r="BS527" s="74"/>
      <c r="BT527" s="74"/>
      <c r="BZ527" s="74"/>
      <c r="CA527" s="74"/>
      <c r="CB527" s="74"/>
      <c r="CH527" s="74"/>
      <c r="CI527" s="74"/>
      <c r="CJ527" s="74"/>
      <c r="CP527" s="74"/>
      <c r="CQ527" s="74"/>
      <c r="CR527" s="74"/>
      <c r="CX527" s="74"/>
      <c r="CY527" s="74"/>
      <c r="CZ527" s="74"/>
      <c r="DF527" s="74">
        <v>1.2E-10</v>
      </c>
      <c r="DG527" s="74">
        <v>5.7655260836200002</v>
      </c>
      <c r="DH527" s="74">
        <v>50167.248743989301</v>
      </c>
      <c r="DI527" s="73">
        <f t="shared" si="340"/>
        <v>-9.7592217207152356E-11</v>
      </c>
      <c r="DJ527" s="73">
        <f t="shared" si="341"/>
        <v>-9.7663914373826571E-11</v>
      </c>
      <c r="DK527" s="73">
        <f t="shared" si="342"/>
        <v>-9.7663920389330381E-11</v>
      </c>
      <c r="DL527" s="73">
        <f t="shared" si="343"/>
        <v>-9.7663920389845637E-11</v>
      </c>
      <c r="DN527" s="74">
        <v>1.9999999999999999E-11</v>
      </c>
      <c r="DO527" s="74">
        <v>4.6464252928600001</v>
      </c>
      <c r="DP527" s="74">
        <v>60370.081616356903</v>
      </c>
      <c r="DQ527" s="73">
        <f t="shared" si="344"/>
        <v>5.5593586332595909E-12</v>
      </c>
      <c r="DR527" s="73">
        <f t="shared" si="345"/>
        <v>5.5355989754021578E-12</v>
      </c>
      <c r="DS527" s="73">
        <f t="shared" si="346"/>
        <v>5.5355969801384716E-12</v>
      </c>
      <c r="DT527" s="73">
        <f t="shared" si="347"/>
        <v>5.535596979968049E-12</v>
      </c>
      <c r="DV527" s="74"/>
      <c r="DW527" s="74"/>
      <c r="DX527" s="74"/>
      <c r="ED527" s="74"/>
      <c r="EE527" s="74"/>
      <c r="EF527" s="74"/>
      <c r="EL527" s="74"/>
      <c r="EM527" s="74"/>
      <c r="EN527" s="74"/>
      <c r="ET527" s="74"/>
      <c r="EU527" s="74"/>
      <c r="EV527" s="74"/>
    </row>
    <row r="528" spans="12:152" s="73" customFormat="1" ht="13.5" x14ac:dyDescent="0.3">
      <c r="L528" s="74"/>
      <c r="N528" s="74">
        <v>8.3000000000000003E-10</v>
      </c>
      <c r="O528" s="74">
        <v>5.4459930775299998</v>
      </c>
      <c r="P528" s="74">
        <v>78188.927826155195</v>
      </c>
      <c r="Q528" s="73">
        <f t="shared" si="328"/>
        <v>8.2549481014525491E-10</v>
      </c>
      <c r="R528" s="73">
        <f t="shared" si="329"/>
        <v>8.2535544648675914E-10</v>
      </c>
      <c r="S528" s="73">
        <f t="shared" si="330"/>
        <v>8.2535543469662268E-10</v>
      </c>
      <c r="T528" s="73">
        <f t="shared" si="331"/>
        <v>8.2535543469562583E-10</v>
      </c>
      <c r="V528" s="74">
        <v>1.2E-10</v>
      </c>
      <c r="W528" s="74">
        <v>1.9463293017200001</v>
      </c>
      <c r="X528" s="74">
        <v>1135.6768718932001</v>
      </c>
      <c r="Y528" s="73">
        <f t="shared" si="332"/>
        <v>3.4168991935908791E-12</v>
      </c>
      <c r="Z528" s="73">
        <f t="shared" si="333"/>
        <v>3.4196893745893105E-12</v>
      </c>
      <c r="AA528" s="73">
        <f t="shared" si="334"/>
        <v>3.4196896088585487E-12</v>
      </c>
      <c r="AB528" s="73">
        <f t="shared" si="335"/>
        <v>3.4196896088785776E-12</v>
      </c>
      <c r="AD528" s="74"/>
      <c r="AE528" s="74"/>
      <c r="AF528" s="74"/>
      <c r="AL528" s="74"/>
      <c r="AM528" s="74"/>
      <c r="AN528" s="74"/>
      <c r="AT528" s="74"/>
      <c r="AU528" s="74"/>
      <c r="AV528" s="74"/>
      <c r="BB528" s="74"/>
      <c r="BC528" s="74"/>
      <c r="BD528" s="74"/>
      <c r="BJ528" s="74">
        <v>2.5000000000000002E-10</v>
      </c>
      <c r="BK528" s="74">
        <v>3.8972254179999999E-2</v>
      </c>
      <c r="BL528" s="74">
        <v>129373.02023068001</v>
      </c>
      <c r="BM528" s="73">
        <f t="shared" si="336"/>
        <v>-2.2791881873710724E-10</v>
      </c>
      <c r="BN528" s="73">
        <f t="shared" si="337"/>
        <v>-2.2764580858322868E-10</v>
      </c>
      <c r="BO528" s="73">
        <f t="shared" si="338"/>
        <v>-2.2764578559360768E-10</v>
      </c>
      <c r="BP528" s="73">
        <f t="shared" si="339"/>
        <v>-2.2764578559163413E-10</v>
      </c>
      <c r="BR528" s="74"/>
      <c r="BS528" s="74"/>
      <c r="BT528" s="74"/>
      <c r="BZ528" s="74"/>
      <c r="CA528" s="74"/>
      <c r="CB528" s="74"/>
      <c r="CH528" s="74"/>
      <c r="CI528" s="74"/>
      <c r="CJ528" s="74"/>
      <c r="CP528" s="74"/>
      <c r="CQ528" s="74"/>
      <c r="CR528" s="74"/>
      <c r="CX528" s="74"/>
      <c r="CY528" s="74"/>
      <c r="CZ528" s="74"/>
      <c r="DF528" s="74">
        <v>1.5999999999999999E-10</v>
      </c>
      <c r="DG528" s="74">
        <v>2.1864899332199998</v>
      </c>
      <c r="DH528" s="74">
        <v>26308.315784013001</v>
      </c>
      <c r="DI528" s="73">
        <f t="shared" si="340"/>
        <v>-9.7592987044938481E-11</v>
      </c>
      <c r="DJ528" s="73">
        <f t="shared" si="341"/>
        <v>-9.7524652639677224E-11</v>
      </c>
      <c r="DK528" s="73">
        <f t="shared" si="342"/>
        <v>-9.7524646900993761E-11</v>
      </c>
      <c r="DL528" s="73">
        <f t="shared" si="343"/>
        <v>-9.7524646900510674E-11</v>
      </c>
      <c r="DN528" s="74">
        <v>1.9999999999999999E-11</v>
      </c>
      <c r="DO528" s="74">
        <v>3.6803543520500002</v>
      </c>
      <c r="DP528" s="74">
        <v>52309.915332733399</v>
      </c>
      <c r="DQ528" s="73">
        <f t="shared" si="344"/>
        <v>6.8602297070542911E-12</v>
      </c>
      <c r="DR528" s="73">
        <f t="shared" si="345"/>
        <v>6.8400975526054902E-12</v>
      </c>
      <c r="DS528" s="73">
        <f t="shared" si="346"/>
        <v>6.8400958619379533E-12</v>
      </c>
      <c r="DT528" s="73">
        <f t="shared" si="347"/>
        <v>6.8400958617948002E-12</v>
      </c>
      <c r="DV528" s="74"/>
      <c r="DW528" s="74"/>
      <c r="DX528" s="74"/>
      <c r="ED528" s="74"/>
      <c r="EE528" s="74"/>
      <c r="EF528" s="74"/>
      <c r="EL528" s="74"/>
      <c r="EM528" s="74"/>
      <c r="EN528" s="74"/>
      <c r="ET528" s="74"/>
      <c r="EU528" s="74"/>
      <c r="EV528" s="74"/>
    </row>
    <row r="529" spans="12:152" s="73" customFormat="1" ht="13.5" x14ac:dyDescent="0.3">
      <c r="L529" s="74"/>
      <c r="N529" s="74">
        <v>8.3000000000000003E-10</v>
      </c>
      <c r="O529" s="74">
        <v>3.3549715741199999</v>
      </c>
      <c r="P529" s="74">
        <v>52325.369480282898</v>
      </c>
      <c r="Q529" s="73">
        <f t="shared" si="328"/>
        <v>2.2597732323736283E-10</v>
      </c>
      <c r="R529" s="73">
        <f t="shared" si="329"/>
        <v>2.2512126244804893E-10</v>
      </c>
      <c r="S529" s="73">
        <f t="shared" si="330"/>
        <v>2.2512119056060493E-10</v>
      </c>
      <c r="T529" s="73">
        <f t="shared" si="331"/>
        <v>2.2512119055442897E-10</v>
      </c>
      <c r="V529" s="74">
        <v>1E-10</v>
      </c>
      <c r="W529" s="74">
        <v>2.7565421239800001</v>
      </c>
      <c r="X529" s="74">
        <v>103.78218858060001</v>
      </c>
      <c r="Y529" s="73">
        <f t="shared" si="332"/>
        <v>-2.6695059831026501E-11</v>
      </c>
      <c r="Z529" s="73">
        <f t="shared" si="333"/>
        <v>-2.6695264683768906E-11</v>
      </c>
      <c r="AA529" s="73">
        <f t="shared" si="334"/>
        <v>-2.6695264700968715E-11</v>
      </c>
      <c r="AB529" s="73">
        <f t="shared" si="335"/>
        <v>-2.6695264700970175E-11</v>
      </c>
      <c r="AD529" s="74"/>
      <c r="AE529" s="74"/>
      <c r="AF529" s="74"/>
      <c r="AL529" s="74"/>
      <c r="AM529" s="74"/>
      <c r="AN529" s="74"/>
      <c r="AT529" s="74"/>
      <c r="AU529" s="74"/>
      <c r="AV529" s="74"/>
      <c r="BB529" s="74"/>
      <c r="BC529" s="74"/>
      <c r="BD529" s="74"/>
      <c r="BJ529" s="74">
        <v>2.3000000000000001E-10</v>
      </c>
      <c r="BK529" s="74">
        <v>5.7307263159100001</v>
      </c>
      <c r="BL529" s="74">
        <v>26729.316703313099</v>
      </c>
      <c r="BM529" s="73">
        <f t="shared" si="336"/>
        <v>2.297921144964477E-10</v>
      </c>
      <c r="BN529" s="73">
        <f t="shared" si="337"/>
        <v>2.2979743251802813E-10</v>
      </c>
      <c r="BO529" s="73">
        <f t="shared" si="338"/>
        <v>2.2979743296164837E-10</v>
      </c>
      <c r="BP529" s="73">
        <f t="shared" si="339"/>
        <v>2.2979743296168624E-10</v>
      </c>
      <c r="BR529" s="74"/>
      <c r="BS529" s="74"/>
      <c r="BT529" s="74"/>
      <c r="BZ529" s="74"/>
      <c r="CA529" s="74"/>
      <c r="CB529" s="74"/>
      <c r="CH529" s="74"/>
      <c r="CI529" s="74"/>
      <c r="CJ529" s="74"/>
      <c r="CP529" s="74"/>
      <c r="CQ529" s="74"/>
      <c r="CR529" s="74"/>
      <c r="CX529" s="74"/>
      <c r="CY529" s="74"/>
      <c r="CZ529" s="74"/>
      <c r="DF529" s="74">
        <v>1.4000000000000001E-10</v>
      </c>
      <c r="DG529" s="74">
        <v>2.7214838668599999</v>
      </c>
      <c r="DH529" s="74">
        <v>27311.720982352799</v>
      </c>
      <c r="DI529" s="73">
        <f t="shared" si="340"/>
        <v>1.3694059538588002E-10</v>
      </c>
      <c r="DJ529" s="73">
        <f t="shared" si="341"/>
        <v>1.369568569226794E-10</v>
      </c>
      <c r="DK529" s="73">
        <f t="shared" si="342"/>
        <v>1.3695685828623233E-10</v>
      </c>
      <c r="DL529" s="73">
        <f t="shared" si="343"/>
        <v>1.3695685828634785E-10</v>
      </c>
      <c r="DN529" s="74">
        <v>1.9999999999999999E-11</v>
      </c>
      <c r="DO529" s="74">
        <v>5.9391080019700002</v>
      </c>
      <c r="DP529" s="74">
        <v>78160.6166505039</v>
      </c>
      <c r="DQ529" s="73">
        <f t="shared" si="344"/>
        <v>1.9949680719579507E-11</v>
      </c>
      <c r="DR529" s="73">
        <f t="shared" si="345"/>
        <v>1.9947385372981272E-11</v>
      </c>
      <c r="DS529" s="73">
        <f t="shared" si="346"/>
        <v>1.9947385178113126E-11</v>
      </c>
      <c r="DT529" s="73">
        <f t="shared" si="347"/>
        <v>1.9947385178096644E-11</v>
      </c>
      <c r="DV529" s="74"/>
      <c r="DW529" s="74"/>
      <c r="DX529" s="74"/>
      <c r="ED529" s="74"/>
      <c r="EE529" s="74"/>
      <c r="EF529" s="74"/>
      <c r="EL529" s="74"/>
      <c r="EM529" s="74"/>
      <c r="EN529" s="74"/>
      <c r="ET529" s="74"/>
      <c r="EU529" s="74"/>
      <c r="EV529" s="74"/>
    </row>
    <row r="530" spans="12:152" s="73" customFormat="1" ht="13.5" x14ac:dyDescent="0.3">
      <c r="L530" s="74"/>
      <c r="N530" s="74">
        <v>1.0399999999999999E-9</v>
      </c>
      <c r="O530" s="74">
        <v>4.9511651534599999</v>
      </c>
      <c r="P530" s="74">
        <v>182085.631025924</v>
      </c>
      <c r="Q530" s="73">
        <f t="shared" si="328"/>
        <v>-1.0275419360800121E-9</v>
      </c>
      <c r="R530" s="73">
        <f t="shared" si="329"/>
        <v>-1.0269362410048662E-9</v>
      </c>
      <c r="S530" s="73">
        <f t="shared" si="330"/>
        <v>-1.026936189549706E-9</v>
      </c>
      <c r="T530" s="73">
        <f t="shared" si="331"/>
        <v>-1.0269361895452971E-9</v>
      </c>
      <c r="V530" s="74">
        <v>1E-10</v>
      </c>
      <c r="W530" s="74">
        <v>6.0608984608099998</v>
      </c>
      <c r="X530" s="74">
        <v>78270.337983622507</v>
      </c>
      <c r="Y530" s="73">
        <f t="shared" si="332"/>
        <v>-2.5913410884316141E-11</v>
      </c>
      <c r="Z530" s="73">
        <f t="shared" si="333"/>
        <v>-2.5758540338196956E-11</v>
      </c>
      <c r="AA530" s="73">
        <f t="shared" si="334"/>
        <v>-2.5758527332178838E-11</v>
      </c>
      <c r="AB530" s="73">
        <f t="shared" si="335"/>
        <v>-2.5758527331058363E-11</v>
      </c>
      <c r="AD530" s="74"/>
      <c r="AE530" s="74"/>
      <c r="AF530" s="74"/>
      <c r="AL530" s="74"/>
      <c r="AM530" s="74"/>
      <c r="AN530" s="74"/>
      <c r="AT530" s="74"/>
      <c r="AU530" s="74"/>
      <c r="AV530" s="74"/>
      <c r="BB530" s="74"/>
      <c r="BC530" s="74"/>
      <c r="BD530" s="74"/>
      <c r="BJ530" s="74">
        <v>2.5999999999999998E-10</v>
      </c>
      <c r="BK530" s="74">
        <v>2.78110886808</v>
      </c>
      <c r="BL530" s="74">
        <v>64901.259717923298</v>
      </c>
      <c r="BM530" s="73">
        <f t="shared" si="336"/>
        <v>6.3152611747503743E-11</v>
      </c>
      <c r="BN530" s="73">
        <f t="shared" si="337"/>
        <v>6.3487825634170201E-11</v>
      </c>
      <c r="BO530" s="73">
        <f t="shared" si="338"/>
        <v>6.3487853774691414E-11</v>
      </c>
      <c r="BP530" s="73">
        <f t="shared" si="339"/>
        <v>6.3487853777099169E-11</v>
      </c>
      <c r="BR530" s="74"/>
      <c r="BS530" s="74"/>
      <c r="BT530" s="74"/>
      <c r="BZ530" s="74"/>
      <c r="CA530" s="74"/>
      <c r="CB530" s="74"/>
      <c r="CH530" s="74"/>
      <c r="CI530" s="74"/>
      <c r="CJ530" s="74"/>
      <c r="CP530" s="74"/>
      <c r="CQ530" s="74"/>
      <c r="CR530" s="74"/>
      <c r="CX530" s="74"/>
      <c r="CY530" s="74"/>
      <c r="CZ530" s="74"/>
      <c r="DF530" s="74">
        <v>1.2999999999999999E-10</v>
      </c>
      <c r="DG530" s="74">
        <v>0.55524977231999995</v>
      </c>
      <c r="DH530" s="74">
        <v>75930.513031850496</v>
      </c>
      <c r="DI530" s="73">
        <f t="shared" si="340"/>
        <v>-8.7232439500347501E-11</v>
      </c>
      <c r="DJ530" s="73">
        <f t="shared" si="341"/>
        <v>-8.7082431684585751E-11</v>
      </c>
      <c r="DK530" s="73">
        <f t="shared" si="342"/>
        <v>-8.7082419080790076E-11</v>
      </c>
      <c r="DL530" s="73">
        <f t="shared" si="343"/>
        <v>-8.708241907971469E-11</v>
      </c>
      <c r="DN530" s="74">
        <v>1.9999999999999999E-11</v>
      </c>
      <c r="DO530" s="74">
        <v>1.26706232</v>
      </c>
      <c r="DP530" s="74">
        <v>58857.031136547899</v>
      </c>
      <c r="DQ530" s="73">
        <f t="shared" si="344"/>
        <v>-1.1323224712392951E-11</v>
      </c>
      <c r="DR530" s="73">
        <f t="shared" si="345"/>
        <v>-1.1303342576517804E-11</v>
      </c>
      <c r="DS530" s="73">
        <f t="shared" si="346"/>
        <v>-1.1303340906483353E-11</v>
      </c>
      <c r="DT530" s="73">
        <f t="shared" si="347"/>
        <v>-1.1303340906342671E-11</v>
      </c>
      <c r="DV530" s="74"/>
      <c r="DW530" s="74"/>
      <c r="DX530" s="74"/>
      <c r="ED530" s="74"/>
      <c r="EE530" s="74"/>
      <c r="EF530" s="74"/>
      <c r="EL530" s="74"/>
      <c r="EM530" s="74"/>
      <c r="EN530" s="74"/>
      <c r="ET530" s="74"/>
      <c r="EU530" s="74"/>
      <c r="EV530" s="74"/>
    </row>
    <row r="531" spans="12:152" s="73" customFormat="1" ht="13.5" x14ac:dyDescent="0.3">
      <c r="L531" s="74"/>
      <c r="N531" s="74">
        <v>1.0999999999999999E-9</v>
      </c>
      <c r="O531" s="74">
        <v>6.0481495576300004</v>
      </c>
      <c r="P531" s="74">
        <v>49953.949648551301</v>
      </c>
      <c r="Q531" s="73">
        <f t="shared" si="328"/>
        <v>9.1957591028037134E-10</v>
      </c>
      <c r="R531" s="73">
        <f t="shared" si="329"/>
        <v>9.2019304664714368E-10</v>
      </c>
      <c r="S531" s="73">
        <f t="shared" si="330"/>
        <v>9.2019309842270012E-10</v>
      </c>
      <c r="T531" s="73">
        <f t="shared" si="331"/>
        <v>9.2019309842708531E-10</v>
      </c>
      <c r="V531" s="74">
        <v>8.9999999999999999E-11</v>
      </c>
      <c r="W531" s="74">
        <v>1.4229592416200001</v>
      </c>
      <c r="X531" s="74">
        <v>12546.481939083</v>
      </c>
      <c r="Y531" s="73">
        <f t="shared" si="332"/>
        <v>-4.8772237588023144E-11</v>
      </c>
      <c r="Z531" s="73">
        <f t="shared" si="333"/>
        <v>-4.8791673493529529E-11</v>
      </c>
      <c r="AA531" s="73">
        <f t="shared" si="334"/>
        <v>-4.8791675125271235E-11</v>
      </c>
      <c r="AB531" s="73">
        <f t="shared" si="335"/>
        <v>-4.8791675125408792E-11</v>
      </c>
      <c r="AD531" s="74"/>
      <c r="AE531" s="74"/>
      <c r="AF531" s="74"/>
      <c r="AL531" s="74"/>
      <c r="AM531" s="74"/>
      <c r="AN531" s="74"/>
      <c r="AT531" s="74"/>
      <c r="AU531" s="74"/>
      <c r="AV531" s="74"/>
      <c r="BB531" s="74"/>
      <c r="BC531" s="74"/>
      <c r="BD531" s="74"/>
      <c r="BJ531" s="74">
        <v>2.8000000000000002E-10</v>
      </c>
      <c r="BK531" s="74">
        <v>6.1419156806900004</v>
      </c>
      <c r="BL531" s="74">
        <v>38813.356576349201</v>
      </c>
      <c r="BM531" s="73">
        <f t="shared" si="336"/>
        <v>-1.0174295716970415E-10</v>
      </c>
      <c r="BN531" s="73">
        <f t="shared" si="337"/>
        <v>-1.0153554703733825E-10</v>
      </c>
      <c r="BO531" s="73">
        <f t="shared" si="338"/>
        <v>-1.0153552962005428E-10</v>
      </c>
      <c r="BP531" s="73">
        <f t="shared" si="339"/>
        <v>-1.0153552961860065E-10</v>
      </c>
      <c r="BR531" s="74"/>
      <c r="BS531" s="74"/>
      <c r="BT531" s="74"/>
      <c r="BZ531" s="74"/>
      <c r="CA531" s="74"/>
      <c r="CB531" s="74"/>
      <c r="CH531" s="74"/>
      <c r="CI531" s="74"/>
      <c r="CJ531" s="74"/>
      <c r="CP531" s="74"/>
      <c r="CQ531" s="74"/>
      <c r="CR531" s="74"/>
      <c r="CX531" s="74"/>
      <c r="CY531" s="74"/>
      <c r="CZ531" s="74"/>
      <c r="DF531" s="74">
        <v>1.2E-10</v>
      </c>
      <c r="DG531" s="74">
        <v>2.6660160213199999</v>
      </c>
      <c r="DH531" s="74">
        <v>137210.226309116</v>
      </c>
      <c r="DI531" s="73">
        <f t="shared" si="340"/>
        <v>9.2597426846479559E-11</v>
      </c>
      <c r="DJ531" s="73">
        <f t="shared" si="341"/>
        <v>9.2811564097598186E-11</v>
      </c>
      <c r="DK531" s="73">
        <f t="shared" si="342"/>
        <v>9.2811582046213737E-11</v>
      </c>
      <c r="DL531" s="73">
        <f t="shared" si="343"/>
        <v>9.2811582047735736E-11</v>
      </c>
      <c r="DN531" s="74">
        <v>1.9999999999999999E-11</v>
      </c>
      <c r="DO531" s="74">
        <v>5.0963737084899998</v>
      </c>
      <c r="DP531" s="74">
        <v>26823.7796551059</v>
      </c>
      <c r="DQ531" s="73">
        <f t="shared" si="344"/>
        <v>1.1756558776335727E-11</v>
      </c>
      <c r="DR531" s="73">
        <f t="shared" si="345"/>
        <v>1.1765446220149491E-11</v>
      </c>
      <c r="DS531" s="73">
        <f t="shared" si="346"/>
        <v>1.1765446966208503E-11</v>
      </c>
      <c r="DT531" s="73">
        <f t="shared" si="347"/>
        <v>1.1765446966271018E-11</v>
      </c>
      <c r="DV531" s="74"/>
      <c r="DW531" s="74"/>
      <c r="DX531" s="74"/>
      <c r="ED531" s="74"/>
      <c r="EE531" s="74"/>
      <c r="EF531" s="74"/>
      <c r="EL531" s="74"/>
      <c r="EM531" s="74"/>
      <c r="EN531" s="74"/>
      <c r="ET531" s="74"/>
      <c r="EU531" s="74"/>
      <c r="EV531" s="74"/>
    </row>
    <row r="532" spans="12:152" s="73" customFormat="1" ht="13.5" x14ac:dyDescent="0.3">
      <c r="L532" s="74"/>
      <c r="N532" s="74">
        <v>9.2999999999999999E-10</v>
      </c>
      <c r="O532" s="74">
        <v>1.0001402876600001</v>
      </c>
      <c r="P532" s="74">
        <v>9745.3205558566005</v>
      </c>
      <c r="Q532" s="73">
        <f t="shared" si="328"/>
        <v>-5.4954765661533466E-10</v>
      </c>
      <c r="R532" s="73">
        <f t="shared" si="329"/>
        <v>-5.4939788996840304E-10</v>
      </c>
      <c r="S532" s="73">
        <f t="shared" si="330"/>
        <v>-5.4939787739278839E-10</v>
      </c>
      <c r="T532" s="73">
        <f t="shared" si="331"/>
        <v>-5.4939787739172205E-10</v>
      </c>
      <c r="V532" s="74">
        <v>8.9999999999999999E-11</v>
      </c>
      <c r="W532" s="74">
        <v>5.2388907902000001</v>
      </c>
      <c r="X532" s="74">
        <v>160.40736938481001</v>
      </c>
      <c r="Y532" s="73">
        <f t="shared" si="332"/>
        <v>8.7938790611228488E-13</v>
      </c>
      <c r="Z532" s="73">
        <f t="shared" si="333"/>
        <v>8.7968358390636774E-13</v>
      </c>
      <c r="AA532" s="73">
        <f t="shared" si="334"/>
        <v>8.7968360873204237E-13</v>
      </c>
      <c r="AB532" s="73">
        <f t="shared" si="335"/>
        <v>8.7968360873420049E-13</v>
      </c>
      <c r="AD532" s="74"/>
      <c r="AE532" s="74"/>
      <c r="AF532" s="74"/>
      <c r="AL532" s="74"/>
      <c r="AM532" s="74"/>
      <c r="AN532" s="74"/>
      <c r="AT532" s="74"/>
      <c r="AU532" s="74"/>
      <c r="AV532" s="74"/>
      <c r="BB532" s="74"/>
      <c r="BC532" s="74"/>
      <c r="BD532" s="74"/>
      <c r="BJ532" s="74">
        <v>2.5000000000000002E-10</v>
      </c>
      <c r="BK532" s="74">
        <v>5.6467790197600003</v>
      </c>
      <c r="BL532" s="74">
        <v>198489.93958638201</v>
      </c>
      <c r="BM532" s="73">
        <f t="shared" si="336"/>
        <v>2.4958487150070711E-10</v>
      </c>
      <c r="BN532" s="73">
        <f t="shared" si="337"/>
        <v>2.4952426176403823E-10</v>
      </c>
      <c r="BO532" s="73">
        <f t="shared" si="338"/>
        <v>2.4952425650195998E-10</v>
      </c>
      <c r="BP532" s="73">
        <f t="shared" si="339"/>
        <v>2.4952425650151129E-10</v>
      </c>
      <c r="BR532" s="74"/>
      <c r="BS532" s="74"/>
      <c r="BT532" s="74"/>
      <c r="BZ532" s="74"/>
      <c r="CA532" s="74"/>
      <c r="CB532" s="74"/>
      <c r="CH532" s="74"/>
      <c r="CI532" s="74"/>
      <c r="CJ532" s="74"/>
      <c r="CP532" s="74"/>
      <c r="CQ532" s="74"/>
      <c r="CR532" s="74"/>
      <c r="CX532" s="74"/>
      <c r="CY532" s="74"/>
      <c r="CZ532" s="74"/>
      <c r="DF532" s="74">
        <v>1.0999999999999999E-10</v>
      </c>
      <c r="DG532" s="74">
        <v>0.61596543051999997</v>
      </c>
      <c r="DH532" s="74">
        <v>44295.717129809404</v>
      </c>
      <c r="DI532" s="73">
        <f t="shared" si="340"/>
        <v>-8.838459157298212E-11</v>
      </c>
      <c r="DJ532" s="73">
        <f t="shared" si="341"/>
        <v>-8.844396662510801E-11</v>
      </c>
      <c r="DK532" s="73">
        <f t="shared" si="342"/>
        <v>-8.8443971607295887E-11</v>
      </c>
      <c r="DL532" s="73">
        <f t="shared" si="343"/>
        <v>-8.8443971607719714E-11</v>
      </c>
      <c r="DN532" s="74">
        <v>1.9999999999999999E-11</v>
      </c>
      <c r="DO532" s="74">
        <v>3.8880819600800001</v>
      </c>
      <c r="DP532" s="74">
        <v>16703.062133498999</v>
      </c>
      <c r="DQ532" s="73">
        <f t="shared" si="344"/>
        <v>5.6828596907719518E-12</v>
      </c>
      <c r="DR532" s="73">
        <f t="shared" si="345"/>
        <v>5.6762991361355283E-12</v>
      </c>
      <c r="DS532" s="73">
        <f t="shared" si="346"/>
        <v>5.6762985852699053E-12</v>
      </c>
      <c r="DT532" s="73">
        <f t="shared" si="347"/>
        <v>5.6762985852241195E-12</v>
      </c>
      <c r="DV532" s="74"/>
      <c r="DW532" s="74"/>
      <c r="DX532" s="74"/>
      <c r="ED532" s="74"/>
      <c r="EE532" s="74"/>
      <c r="EF532" s="74"/>
      <c r="EL532" s="74"/>
      <c r="EM532" s="74"/>
      <c r="EN532" s="74"/>
      <c r="ET532" s="74"/>
      <c r="EU532" s="74"/>
      <c r="EV532" s="74"/>
    </row>
    <row r="533" spans="12:152" s="73" customFormat="1" ht="13.5" x14ac:dyDescent="0.3">
      <c r="L533" s="74"/>
      <c r="N533" s="74">
        <v>8.0999999999999999E-10</v>
      </c>
      <c r="O533" s="74">
        <v>4.0382173596399999</v>
      </c>
      <c r="P533" s="74">
        <v>132658.272812057</v>
      </c>
      <c r="Q533" s="73">
        <f t="shared" si="328"/>
        <v>-7.5044712277182539E-10</v>
      </c>
      <c r="R533" s="73">
        <f t="shared" si="329"/>
        <v>-7.5127264245026501E-10</v>
      </c>
      <c r="S533" s="73">
        <f t="shared" si="330"/>
        <v>-7.5127271152981854E-10</v>
      </c>
      <c r="T533" s="73">
        <f t="shared" si="331"/>
        <v>-7.512727115357396E-10</v>
      </c>
      <c r="V533" s="74">
        <v>1E-10</v>
      </c>
      <c r="W533" s="74">
        <v>1.7733971964799999</v>
      </c>
      <c r="X533" s="74">
        <v>25754.047200804798</v>
      </c>
      <c r="Y533" s="73">
        <f t="shared" si="332"/>
        <v>6.1730946830510421E-11</v>
      </c>
      <c r="Z533" s="73">
        <f t="shared" si="333"/>
        <v>6.1689439157944621E-11</v>
      </c>
      <c r="AA533" s="73">
        <f t="shared" si="334"/>
        <v>6.168943567215351E-11</v>
      </c>
      <c r="AB533" s="73">
        <f t="shared" si="335"/>
        <v>6.1689435671858259E-11</v>
      </c>
      <c r="AD533" s="74"/>
      <c r="AE533" s="74"/>
      <c r="AF533" s="74"/>
      <c r="AL533" s="74"/>
      <c r="AM533" s="74"/>
      <c r="AN533" s="74"/>
      <c r="AT533" s="74"/>
      <c r="AU533" s="74"/>
      <c r="AV533" s="74"/>
      <c r="BB533" s="74"/>
      <c r="BC533" s="74"/>
      <c r="BD533" s="74"/>
      <c r="BJ533" s="74">
        <v>2.1999999999999999E-10</v>
      </c>
      <c r="BK533" s="74">
        <v>2.4748926331000001</v>
      </c>
      <c r="BL533" s="74">
        <v>24864.085300795501</v>
      </c>
      <c r="BM533" s="73">
        <f t="shared" si="336"/>
        <v>-1.0959680846054756E-10</v>
      </c>
      <c r="BN533" s="73">
        <f t="shared" si="337"/>
        <v>-1.0969394080337579E-10</v>
      </c>
      <c r="BO533" s="73">
        <f t="shared" si="338"/>
        <v>-1.0969394895761962E-10</v>
      </c>
      <c r="BP533" s="73">
        <f t="shared" si="339"/>
        <v>-1.0969394895830253E-10</v>
      </c>
      <c r="BR533" s="74"/>
      <c r="BS533" s="74"/>
      <c r="BT533" s="74"/>
      <c r="BZ533" s="74"/>
      <c r="CA533" s="74"/>
      <c r="CB533" s="74"/>
      <c r="CH533" s="74"/>
      <c r="CI533" s="74"/>
      <c r="CJ533" s="74"/>
      <c r="CP533" s="74"/>
      <c r="CQ533" s="74"/>
      <c r="CR533" s="74"/>
      <c r="CX533" s="74"/>
      <c r="CY533" s="74"/>
      <c r="CZ533" s="74"/>
      <c r="DF533" s="74">
        <v>1.0999999999999999E-10</v>
      </c>
      <c r="DG533" s="74">
        <v>4.7609171545900004</v>
      </c>
      <c r="DH533" s="74">
        <v>155571.819107836</v>
      </c>
      <c r="DI533" s="73">
        <f t="shared" si="340"/>
        <v>9.1917235392698481E-11</v>
      </c>
      <c r="DJ533" s="73">
        <f t="shared" si="341"/>
        <v>9.1724228335752409E-11</v>
      </c>
      <c r="DK533" s="73">
        <f t="shared" si="342"/>
        <v>9.1724212091378186E-11</v>
      </c>
      <c r="DL533" s="73">
        <f t="shared" si="343"/>
        <v>9.1724212089997622E-11</v>
      </c>
      <c r="DN533" s="74">
        <v>1.9999999999999999E-11</v>
      </c>
      <c r="DO533" s="74">
        <v>7.1574162299999997E-3</v>
      </c>
      <c r="DP533" s="74">
        <v>130866.113898746</v>
      </c>
      <c r="DQ533" s="73">
        <f t="shared" si="344"/>
        <v>-4.626858989050051E-12</v>
      </c>
      <c r="DR533" s="73">
        <f t="shared" si="345"/>
        <v>-4.5746886679086984E-12</v>
      </c>
      <c r="DS533" s="73">
        <f t="shared" si="346"/>
        <v>-4.574684286201438E-12</v>
      </c>
      <c r="DT533" s="73">
        <f t="shared" si="347"/>
        <v>-4.5746842858295775E-12</v>
      </c>
      <c r="DV533" s="74"/>
      <c r="DW533" s="74"/>
      <c r="DX533" s="74"/>
      <c r="ED533" s="74"/>
      <c r="EE533" s="74"/>
      <c r="EF533" s="74"/>
      <c r="EL533" s="74"/>
      <c r="EM533" s="74"/>
      <c r="EN533" s="74"/>
      <c r="ET533" s="74"/>
      <c r="EU533" s="74"/>
      <c r="EV533" s="74"/>
    </row>
    <row r="534" spans="12:152" s="73" customFormat="1" ht="13.5" x14ac:dyDescent="0.3">
      <c r="L534" s="74"/>
      <c r="N534" s="74">
        <v>8.3999999999999999E-10</v>
      </c>
      <c r="O534" s="74">
        <v>0.11234538521</v>
      </c>
      <c r="P534" s="74">
        <v>53228.074666336703</v>
      </c>
      <c r="Q534" s="73">
        <f t="shared" si="328"/>
        <v>-6.4290793066851092E-10</v>
      </c>
      <c r="R534" s="73">
        <f t="shared" si="329"/>
        <v>-6.4349694158151145E-10</v>
      </c>
      <c r="S534" s="73">
        <f t="shared" si="330"/>
        <v>-6.4349699100394366E-10</v>
      </c>
      <c r="T534" s="73">
        <f t="shared" si="331"/>
        <v>-6.4349699100817903E-10</v>
      </c>
      <c r="V534" s="74">
        <v>1.0999999999999999E-10</v>
      </c>
      <c r="W534" s="74">
        <v>3.4544432497600002</v>
      </c>
      <c r="X534" s="74">
        <v>27177.611932767799</v>
      </c>
      <c r="Y534" s="73">
        <f t="shared" si="332"/>
        <v>3.6165899765512806E-11</v>
      </c>
      <c r="Z534" s="73">
        <f t="shared" si="333"/>
        <v>3.6108066528915317E-11</v>
      </c>
      <c r="AA534" s="73">
        <f t="shared" si="334"/>
        <v>3.6108061672651659E-11</v>
      </c>
      <c r="AB534" s="73">
        <f t="shared" si="335"/>
        <v>3.6108061672238217E-11</v>
      </c>
      <c r="AD534" s="74"/>
      <c r="AE534" s="74"/>
      <c r="AF534" s="74"/>
      <c r="AL534" s="74"/>
      <c r="AM534" s="74"/>
      <c r="AN534" s="74"/>
      <c r="AT534" s="74"/>
      <c r="AU534" s="74"/>
      <c r="AV534" s="74"/>
      <c r="BB534" s="74"/>
      <c r="BC534" s="74"/>
      <c r="BD534" s="74"/>
      <c r="BJ534" s="74">
        <v>2.3000000000000001E-10</v>
      </c>
      <c r="BK534" s="74">
        <v>4.2668224138999999</v>
      </c>
      <c r="BL534" s="74">
        <v>26222.0121911592</v>
      </c>
      <c r="BM534" s="73">
        <f t="shared" si="336"/>
        <v>-2.2361427678955649E-10</v>
      </c>
      <c r="BN534" s="73">
        <f t="shared" si="337"/>
        <v>-2.2358533860345125E-10</v>
      </c>
      <c r="BO534" s="73">
        <f t="shared" si="338"/>
        <v>-2.2358533617103502E-10</v>
      </c>
      <c r="BP534" s="73">
        <f t="shared" si="339"/>
        <v>-2.2358533617082959E-10</v>
      </c>
      <c r="BR534" s="74"/>
      <c r="BS534" s="74"/>
      <c r="BT534" s="74"/>
      <c r="BZ534" s="74"/>
      <c r="CA534" s="74"/>
      <c r="CB534" s="74"/>
      <c r="CH534" s="74"/>
      <c r="CI534" s="74"/>
      <c r="CJ534" s="74"/>
      <c r="CP534" s="74"/>
      <c r="CQ534" s="74"/>
      <c r="CR534" s="74"/>
      <c r="CX534" s="74"/>
      <c r="CY534" s="74"/>
      <c r="CZ534" s="74"/>
      <c r="DF534" s="74">
        <v>1.4000000000000001E-10</v>
      </c>
      <c r="DG534" s="74">
        <v>5.9389640187100001</v>
      </c>
      <c r="DH534" s="74">
        <v>52290.245571833599</v>
      </c>
      <c r="DI534" s="73">
        <f t="shared" si="340"/>
        <v>1.0539482593806311E-10</v>
      </c>
      <c r="DJ534" s="73">
        <f t="shared" si="341"/>
        <v>1.0549346078396691E-10</v>
      </c>
      <c r="DK534" s="73">
        <f t="shared" si="342"/>
        <v>1.0549346906047E-10</v>
      </c>
      <c r="DL534" s="73">
        <f t="shared" si="343"/>
        <v>1.0549346906117106E-10</v>
      </c>
      <c r="DN534" s="74">
        <v>1.9999999999999999E-11</v>
      </c>
      <c r="DO534" s="74">
        <v>3.6333809533800001</v>
      </c>
      <c r="DP534" s="74">
        <v>51852.300866490899</v>
      </c>
      <c r="DQ534" s="73">
        <f t="shared" si="344"/>
        <v>-1.4975252978163549E-11</v>
      </c>
      <c r="DR534" s="73">
        <f t="shared" si="345"/>
        <v>-1.4989323736816338E-11</v>
      </c>
      <c r="DS534" s="73">
        <f t="shared" si="346"/>
        <v>-1.4989324917515714E-11</v>
      </c>
      <c r="DT534" s="73">
        <f t="shared" si="347"/>
        <v>-1.4989324917615066E-11</v>
      </c>
      <c r="DV534" s="74"/>
      <c r="DW534" s="74"/>
      <c r="DX534" s="74"/>
      <c r="ED534" s="74"/>
      <c r="EE534" s="74"/>
      <c r="EF534" s="74"/>
      <c r="EL534" s="74"/>
      <c r="EM534" s="74"/>
      <c r="EN534" s="74"/>
      <c r="ET534" s="74"/>
      <c r="EU534" s="74"/>
      <c r="EV534" s="74"/>
    </row>
    <row r="535" spans="12:152" s="73" customFormat="1" ht="13.5" x14ac:dyDescent="0.3">
      <c r="L535" s="74"/>
      <c r="N535" s="74">
        <v>9.4000000000000006E-10</v>
      </c>
      <c r="O535" s="74">
        <v>5.5596283046400004</v>
      </c>
      <c r="P535" s="74">
        <v>51432.8162226157</v>
      </c>
      <c r="Q535" s="73">
        <f t="shared" si="328"/>
        <v>4.9133689448617205E-10</v>
      </c>
      <c r="R535" s="73">
        <f t="shared" si="329"/>
        <v>4.9049242455411499E-10</v>
      </c>
      <c r="S535" s="73">
        <f t="shared" si="330"/>
        <v>4.9049235362782811E-10</v>
      </c>
      <c r="T535" s="73">
        <f t="shared" si="331"/>
        <v>4.904923536218113E-10</v>
      </c>
      <c r="V535" s="74">
        <v>1E-10</v>
      </c>
      <c r="W535" s="74">
        <v>2.4080878170700002</v>
      </c>
      <c r="X535" s="74">
        <v>3462.2447058652001</v>
      </c>
      <c r="Y535" s="73">
        <f t="shared" si="332"/>
        <v>-4.986494664687541E-11</v>
      </c>
      <c r="Z535" s="73">
        <f t="shared" si="333"/>
        <v>-4.9858799692168103E-11</v>
      </c>
      <c r="AA535" s="73">
        <f t="shared" si="334"/>
        <v>-4.9858799176046563E-11</v>
      </c>
      <c r="AB535" s="73">
        <f t="shared" si="335"/>
        <v>-4.9858799176002839E-11</v>
      </c>
      <c r="AD535" s="74"/>
      <c r="AE535" s="74"/>
      <c r="AF535" s="74"/>
      <c r="AL535" s="74"/>
      <c r="AM535" s="74"/>
      <c r="AN535" s="74"/>
      <c r="AT535" s="74"/>
      <c r="AU535" s="74"/>
      <c r="AV535" s="74"/>
      <c r="BB535" s="74"/>
      <c r="BC535" s="74"/>
      <c r="BD535" s="74"/>
      <c r="BJ535" s="74">
        <v>2.4E-10</v>
      </c>
      <c r="BK535" s="74">
        <v>4.5296233524599998</v>
      </c>
      <c r="BL535" s="74">
        <v>123758.29085447099</v>
      </c>
      <c r="BM535" s="73">
        <f t="shared" si="336"/>
        <v>-1.6055804497309873E-10</v>
      </c>
      <c r="BN535" s="73">
        <f t="shared" si="337"/>
        <v>-1.6100970166188599E-10</v>
      </c>
      <c r="BO535" s="73">
        <f t="shared" si="338"/>
        <v>-1.6100973954051272E-10</v>
      </c>
      <c r="BP535" s="73">
        <f t="shared" si="339"/>
        <v>-1.6100973954370965E-10</v>
      </c>
      <c r="BR535" s="74"/>
      <c r="BS535" s="74"/>
      <c r="BT535" s="74"/>
      <c r="BZ535" s="74"/>
      <c r="CA535" s="74"/>
      <c r="CB535" s="74"/>
      <c r="CH535" s="74"/>
      <c r="CI535" s="74"/>
      <c r="CJ535" s="74"/>
      <c r="CP535" s="74"/>
      <c r="CQ535" s="74"/>
      <c r="CR535" s="74"/>
      <c r="CX535" s="74"/>
      <c r="CY535" s="74"/>
      <c r="CZ535" s="74"/>
      <c r="DF535" s="74">
        <v>1.0999999999999999E-10</v>
      </c>
      <c r="DG535" s="74">
        <v>0.92596625175000002</v>
      </c>
      <c r="DH535" s="74">
        <v>22625.658435709</v>
      </c>
      <c r="DI535" s="73">
        <f t="shared" si="340"/>
        <v>-7.3158176701930349E-11</v>
      </c>
      <c r="DJ535" s="73">
        <f t="shared" si="341"/>
        <v>-7.3196236625998812E-11</v>
      </c>
      <c r="DK535" s="73">
        <f t="shared" si="342"/>
        <v>-7.3196239820923027E-11</v>
      </c>
      <c r="DL535" s="73">
        <f t="shared" si="343"/>
        <v>-7.3196239821193748E-11</v>
      </c>
      <c r="DN535" s="74">
        <v>1.9999999999999999E-11</v>
      </c>
      <c r="DO535" s="74">
        <v>5.6792793319600001</v>
      </c>
      <c r="DP535" s="74">
        <v>103917.90082841901</v>
      </c>
      <c r="DQ535" s="73">
        <f t="shared" si="344"/>
        <v>-1.9660516888122082E-11</v>
      </c>
      <c r="DR535" s="73">
        <f t="shared" si="345"/>
        <v>-1.9668282352395267E-11</v>
      </c>
      <c r="DS535" s="73">
        <f t="shared" si="346"/>
        <v>-1.9668283000658477E-11</v>
      </c>
      <c r="DT535" s="73">
        <f t="shared" si="347"/>
        <v>-1.9668283000713736E-11</v>
      </c>
      <c r="DV535" s="74"/>
      <c r="DW535" s="74"/>
      <c r="DX535" s="74"/>
      <c r="ED535" s="74"/>
      <c r="EE535" s="74"/>
      <c r="EF535" s="74"/>
      <c r="EL535" s="74"/>
      <c r="EM535" s="74"/>
      <c r="EN535" s="74"/>
      <c r="ET535" s="74"/>
      <c r="EU535" s="74"/>
      <c r="EV535" s="74"/>
    </row>
    <row r="536" spans="12:152" s="73" customFormat="1" ht="13.5" x14ac:dyDescent="0.3">
      <c r="L536" s="74"/>
      <c r="N536" s="74">
        <v>8.0000000000000003E-10</v>
      </c>
      <c r="O536" s="74">
        <v>6.1359567309500003</v>
      </c>
      <c r="P536" s="74">
        <v>137210.226309116</v>
      </c>
      <c r="Q536" s="73">
        <f t="shared" si="328"/>
        <v>-4.2024546674667684E-10</v>
      </c>
      <c r="R536" s="73">
        <f t="shared" si="329"/>
        <v>-4.2215688933169614E-10</v>
      </c>
      <c r="S536" s="73">
        <f t="shared" si="330"/>
        <v>-4.2215704967856962E-10</v>
      </c>
      <c r="T536" s="73">
        <f t="shared" si="331"/>
        <v>-4.2215704969216655E-10</v>
      </c>
      <c r="V536" s="74">
        <v>1.2E-10</v>
      </c>
      <c r="W536" s="74">
        <v>0.21115577899999999</v>
      </c>
      <c r="X536" s="74">
        <v>103932.127922421</v>
      </c>
      <c r="Y536" s="73">
        <f t="shared" si="332"/>
        <v>-4.0035114752302009E-11</v>
      </c>
      <c r="Z536" s="73">
        <f t="shared" si="333"/>
        <v>-4.0275836758207142E-11</v>
      </c>
      <c r="AA536" s="73">
        <f t="shared" si="334"/>
        <v>-4.0275856962063353E-11</v>
      </c>
      <c r="AB536" s="73">
        <f t="shared" si="335"/>
        <v>-4.0275856963759694E-11</v>
      </c>
      <c r="AD536" s="74"/>
      <c r="AE536" s="74"/>
      <c r="AF536" s="74"/>
      <c r="AL536" s="74"/>
      <c r="AM536" s="74"/>
      <c r="AN536" s="74"/>
      <c r="AT536" s="74"/>
      <c r="AU536" s="74"/>
      <c r="AV536" s="74"/>
      <c r="BB536" s="74"/>
      <c r="BC536" s="74"/>
      <c r="BD536" s="74"/>
      <c r="BJ536" s="74">
        <v>2.3000000000000001E-10</v>
      </c>
      <c r="BK536" s="74">
        <v>2.8896290915699998</v>
      </c>
      <c r="BL536" s="74">
        <v>25953.794091989101</v>
      </c>
      <c r="BM536" s="73">
        <f t="shared" si="336"/>
        <v>-2.1879483008802715E-10</v>
      </c>
      <c r="BN536" s="73">
        <f t="shared" si="337"/>
        <v>-2.1883249615791948E-10</v>
      </c>
      <c r="BO536" s="73">
        <f t="shared" si="338"/>
        <v>-2.1883249931784052E-10</v>
      </c>
      <c r="BP536" s="73">
        <f t="shared" si="339"/>
        <v>-2.1883249931811015E-10</v>
      </c>
      <c r="BR536" s="74"/>
      <c r="BS536" s="74"/>
      <c r="BT536" s="74"/>
      <c r="BZ536" s="74"/>
      <c r="CA536" s="74"/>
      <c r="CB536" s="74"/>
      <c r="CH536" s="74"/>
      <c r="CI536" s="74"/>
      <c r="CJ536" s="74"/>
      <c r="CP536" s="74"/>
      <c r="CQ536" s="74"/>
      <c r="CR536" s="74"/>
      <c r="CX536" s="74"/>
      <c r="CY536" s="74"/>
      <c r="CZ536" s="74"/>
      <c r="DF536" s="74">
        <v>1.2E-10</v>
      </c>
      <c r="DG536" s="74">
        <v>6.1927379554900002</v>
      </c>
      <c r="DH536" s="74">
        <v>51653.228865054502</v>
      </c>
      <c r="DI536" s="73">
        <f t="shared" si="340"/>
        <v>-1.1984608720101818E-10</v>
      </c>
      <c r="DJ536" s="73">
        <f t="shared" si="341"/>
        <v>-1.198524480980963E-10</v>
      </c>
      <c r="DK536" s="73">
        <f t="shared" si="342"/>
        <v>-1.1985244862653805E-10</v>
      </c>
      <c r="DL536" s="73">
        <f t="shared" si="343"/>
        <v>-1.1985244862658269E-10</v>
      </c>
      <c r="DN536" s="74">
        <v>1.9999999999999999E-11</v>
      </c>
      <c r="DO536" s="74">
        <v>1.3596420353800001</v>
      </c>
      <c r="DP536" s="74">
        <v>3328.1356562801898</v>
      </c>
      <c r="DQ536" s="73">
        <f t="shared" si="344"/>
        <v>8.4644973648127487E-12</v>
      </c>
      <c r="DR536" s="73">
        <f t="shared" si="345"/>
        <v>8.4632621269994063E-12</v>
      </c>
      <c r="DS536" s="73">
        <f t="shared" si="346"/>
        <v>8.4632620232846205E-12</v>
      </c>
      <c r="DT536" s="73">
        <f t="shared" si="347"/>
        <v>8.463262023275864E-12</v>
      </c>
      <c r="DV536" s="74"/>
      <c r="DW536" s="74"/>
      <c r="DX536" s="74"/>
      <c r="ED536" s="74"/>
      <c r="EE536" s="74"/>
      <c r="EF536" s="74"/>
      <c r="EL536" s="74"/>
      <c r="EM536" s="74"/>
      <c r="EN536" s="74"/>
      <c r="ET536" s="74"/>
      <c r="EU536" s="74"/>
      <c r="EV536" s="74"/>
    </row>
    <row r="537" spans="12:152" s="73" customFormat="1" ht="13.5" x14ac:dyDescent="0.3">
      <c r="L537" s="74"/>
      <c r="N537" s="74">
        <v>8.0000000000000003E-10</v>
      </c>
      <c r="O537" s="74">
        <v>2.7225661679900002</v>
      </c>
      <c r="P537" s="74">
        <v>25042.748305386602</v>
      </c>
      <c r="Q537" s="73">
        <f t="shared" si="328"/>
        <v>3.9303684287166157E-10</v>
      </c>
      <c r="R537" s="73">
        <f t="shared" si="329"/>
        <v>3.9339419488785447E-10</v>
      </c>
      <c r="S537" s="73">
        <f t="shared" si="330"/>
        <v>3.9339422488749814E-10</v>
      </c>
      <c r="T537" s="73">
        <f t="shared" si="331"/>
        <v>3.9339422489003231E-10</v>
      </c>
      <c r="V537" s="74">
        <v>1E-10</v>
      </c>
      <c r="W537" s="74">
        <v>0.44397528833</v>
      </c>
      <c r="X537" s="74">
        <v>26729.316703313099</v>
      </c>
      <c r="Y537" s="73">
        <f t="shared" si="332"/>
        <v>5.0712159089414448E-11</v>
      </c>
      <c r="Z537" s="73">
        <f t="shared" si="333"/>
        <v>5.0759336548402502E-11</v>
      </c>
      <c r="AA537" s="73">
        <f t="shared" si="334"/>
        <v>5.0759340508879705E-11</v>
      </c>
      <c r="AB537" s="73">
        <f t="shared" si="335"/>
        <v>5.0759340509217647E-11</v>
      </c>
      <c r="AD537" s="74"/>
      <c r="AE537" s="74"/>
      <c r="AF537" s="74"/>
      <c r="AL537" s="74"/>
      <c r="AM537" s="74"/>
      <c r="AN537" s="74"/>
      <c r="AT537" s="74"/>
      <c r="AU537" s="74"/>
      <c r="AV537" s="74"/>
      <c r="BB537" s="74"/>
      <c r="BC537" s="74"/>
      <c r="BD537" s="74"/>
      <c r="BJ537" s="74">
        <v>2.8000000000000002E-10</v>
      </c>
      <c r="BK537" s="74">
        <v>4.6740867936099999</v>
      </c>
      <c r="BL537" s="74">
        <v>80382.473285100903</v>
      </c>
      <c r="BM537" s="73">
        <f t="shared" si="336"/>
        <v>-2.7476517462218338E-10</v>
      </c>
      <c r="BN537" s="73">
        <f t="shared" si="337"/>
        <v>-2.7485352589847885E-10</v>
      </c>
      <c r="BO537" s="73">
        <f t="shared" si="338"/>
        <v>-2.748535332853502E-10</v>
      </c>
      <c r="BP537" s="73">
        <f t="shared" si="339"/>
        <v>-2.7485353328598201E-10</v>
      </c>
      <c r="BR537" s="74"/>
      <c r="BS537" s="74"/>
      <c r="BT537" s="74"/>
      <c r="BZ537" s="74"/>
      <c r="CA537" s="74"/>
      <c r="CB537" s="74"/>
      <c r="CH537" s="74"/>
      <c r="CI537" s="74"/>
      <c r="CJ537" s="74"/>
      <c r="CP537" s="74"/>
      <c r="CQ537" s="74"/>
      <c r="CR537" s="74"/>
      <c r="CX537" s="74"/>
      <c r="CY537" s="74"/>
      <c r="CZ537" s="74"/>
      <c r="DF537" s="74">
        <v>1.4000000000000001E-10</v>
      </c>
      <c r="DG537" s="74">
        <v>0.79969658546</v>
      </c>
      <c r="DH537" s="74">
        <v>25953.794091989101</v>
      </c>
      <c r="DI537" s="73">
        <f t="shared" si="340"/>
        <v>2.85963018883352E-11</v>
      </c>
      <c r="DJ537" s="73">
        <f t="shared" si="341"/>
        <v>2.8669150821561032E-11</v>
      </c>
      <c r="DK537" s="73">
        <f t="shared" si="342"/>
        <v>2.8669156937760557E-11</v>
      </c>
      <c r="DL537" s="73">
        <f t="shared" si="343"/>
        <v>2.8669156938282453E-11</v>
      </c>
      <c r="DN537" s="74">
        <v>1.9999999999999999E-11</v>
      </c>
      <c r="DO537" s="74">
        <v>6.1353166558999996</v>
      </c>
      <c r="DP537" s="74">
        <v>129373.02023068001</v>
      </c>
      <c r="DQ537" s="73">
        <f t="shared" si="344"/>
        <v>-1.6389585915758961E-11</v>
      </c>
      <c r="DR537" s="73">
        <f t="shared" si="345"/>
        <v>-1.6359155710992907E-11</v>
      </c>
      <c r="DS537" s="73">
        <f t="shared" si="346"/>
        <v>-1.6359153151185724E-11</v>
      </c>
      <c r="DT537" s="73">
        <f t="shared" si="347"/>
        <v>-1.6359153150965975E-11</v>
      </c>
      <c r="DV537" s="74"/>
      <c r="DW537" s="74"/>
      <c r="DX537" s="74"/>
      <c r="ED537" s="74"/>
      <c r="EE537" s="74"/>
      <c r="EF537" s="74"/>
      <c r="EL537" s="74"/>
      <c r="EM537" s="74"/>
      <c r="EN537" s="74"/>
      <c r="ET537" s="74"/>
      <c r="EU537" s="74"/>
      <c r="EV537" s="74"/>
    </row>
    <row r="538" spans="12:152" s="73" customFormat="1" ht="13.5" x14ac:dyDescent="0.3">
      <c r="L538" s="74"/>
      <c r="N538" s="74">
        <v>8.0000000000000003E-10</v>
      </c>
      <c r="O538" s="74">
        <v>4.2913724856000002</v>
      </c>
      <c r="P538" s="74">
        <v>77101.234720314693</v>
      </c>
      <c r="Q538" s="73">
        <f t="shared" si="328"/>
        <v>7.9772092033511783E-10</v>
      </c>
      <c r="R538" s="73">
        <f t="shared" si="329"/>
        <v>7.9762463198669947E-10</v>
      </c>
      <c r="S538" s="73">
        <f t="shared" si="330"/>
        <v>7.9762462381862045E-10</v>
      </c>
      <c r="T538" s="73">
        <f t="shared" si="331"/>
        <v>7.9762462381792004E-10</v>
      </c>
      <c r="V538" s="74">
        <v>8.9999999999999999E-11</v>
      </c>
      <c r="W538" s="74">
        <v>4.3935595597099999</v>
      </c>
      <c r="X538" s="74">
        <v>224.34479570190001</v>
      </c>
      <c r="Y538" s="73">
        <f t="shared" si="332"/>
        <v>-1.6410316836120861E-11</v>
      </c>
      <c r="Z538" s="73">
        <f t="shared" si="333"/>
        <v>-1.6409910215740957E-11</v>
      </c>
      <c r="AA538" s="73">
        <f t="shared" si="334"/>
        <v>-1.6409910181600231E-11</v>
      </c>
      <c r="AB538" s="73">
        <f t="shared" si="335"/>
        <v>-1.6409910181597401E-11</v>
      </c>
      <c r="AD538" s="74"/>
      <c r="AE538" s="74"/>
      <c r="AF538" s="74"/>
      <c r="AL538" s="74"/>
      <c r="AM538" s="74"/>
      <c r="AN538" s="74"/>
      <c r="AT538" s="74"/>
      <c r="AU538" s="74"/>
      <c r="AV538" s="74"/>
      <c r="BB538" s="74"/>
      <c r="BC538" s="74"/>
      <c r="BD538" s="74"/>
      <c r="BJ538" s="74">
        <v>2.1E-10</v>
      </c>
      <c r="BK538" s="74">
        <v>2.1992585786399999</v>
      </c>
      <c r="BL538" s="74">
        <v>23866.046506977102</v>
      </c>
      <c r="BM538" s="73">
        <f t="shared" si="336"/>
        <v>2.0230200697162268E-10</v>
      </c>
      <c r="BN538" s="73">
        <f t="shared" si="337"/>
        <v>2.0232952189061279E-10</v>
      </c>
      <c r="BO538" s="73">
        <f t="shared" si="338"/>
        <v>2.0232952419879153E-10</v>
      </c>
      <c r="BP538" s="73">
        <f t="shared" si="339"/>
        <v>2.0232952419898654E-10</v>
      </c>
      <c r="BR538" s="74"/>
      <c r="BS538" s="74"/>
      <c r="BT538" s="74"/>
      <c r="BZ538" s="74"/>
      <c r="CA538" s="74"/>
      <c r="CB538" s="74"/>
      <c r="CH538" s="74"/>
      <c r="CI538" s="74"/>
      <c r="CJ538" s="74"/>
      <c r="CP538" s="74"/>
      <c r="CQ538" s="74"/>
      <c r="CR538" s="74"/>
      <c r="CX538" s="74"/>
      <c r="CY538" s="74"/>
      <c r="CZ538" s="74"/>
      <c r="DF538" s="74">
        <v>1.0999999999999999E-10</v>
      </c>
      <c r="DG538" s="74">
        <v>2.8209311135599999</v>
      </c>
      <c r="DH538" s="74">
        <v>77101.234720314693</v>
      </c>
      <c r="DI538" s="73">
        <f t="shared" si="340"/>
        <v>2.7336495350985952E-12</v>
      </c>
      <c r="DJ538" s="73">
        <f t="shared" si="341"/>
        <v>2.5599891197085759E-12</v>
      </c>
      <c r="DK538" s="73">
        <f t="shared" si="342"/>
        <v>2.5599745385584283E-12</v>
      </c>
      <c r="DL538" s="73">
        <f t="shared" si="343"/>
        <v>2.5599745373082115E-12</v>
      </c>
      <c r="DN538" s="74">
        <v>1.9999999999999999E-11</v>
      </c>
      <c r="DO538" s="74">
        <v>3.7414025513900002</v>
      </c>
      <c r="DP538" s="74">
        <v>52381.991831585503</v>
      </c>
      <c r="DQ538" s="73">
        <f t="shared" si="344"/>
        <v>1.9998782996623016E-11</v>
      </c>
      <c r="DR538" s="73">
        <f t="shared" si="345"/>
        <v>1.9999008200361974E-11</v>
      </c>
      <c r="DS538" s="73">
        <f t="shared" si="346"/>
        <v>1.9999008218304035E-11</v>
      </c>
      <c r="DT538" s="73">
        <f t="shared" si="347"/>
        <v>1.999900821830555E-11</v>
      </c>
      <c r="DV538" s="74"/>
      <c r="DW538" s="74"/>
      <c r="DX538" s="74"/>
      <c r="ED538" s="74"/>
      <c r="EE538" s="74"/>
      <c r="EF538" s="74"/>
      <c r="EL538" s="74"/>
      <c r="EM538" s="74"/>
      <c r="EN538" s="74"/>
      <c r="ET538" s="74"/>
      <c r="EU538" s="74"/>
      <c r="EV538" s="74"/>
    </row>
    <row r="539" spans="12:152" s="73" customFormat="1" ht="13.5" x14ac:dyDescent="0.3">
      <c r="L539" s="74"/>
      <c r="N539" s="74">
        <v>8.4999999999999996E-10</v>
      </c>
      <c r="O539" s="74">
        <v>0.97100574775000004</v>
      </c>
      <c r="P539" s="74">
        <v>25788.776747305001</v>
      </c>
      <c r="Q539" s="73">
        <f t="shared" si="328"/>
        <v>3.5202101756976635E-10</v>
      </c>
      <c r="R539" s="73">
        <f t="shared" si="329"/>
        <v>3.5161230587309624E-10</v>
      </c>
      <c r="S539" s="73">
        <f t="shared" si="330"/>
        <v>3.5161227155268074E-10</v>
      </c>
      <c r="T539" s="73">
        <f t="shared" si="331"/>
        <v>3.5161227154977749E-10</v>
      </c>
      <c r="V539" s="74">
        <v>8.9999999999999999E-11</v>
      </c>
      <c r="W539" s="74">
        <v>5.7631980325900001</v>
      </c>
      <c r="X539" s="74">
        <v>86457.984757931103</v>
      </c>
      <c r="Y539" s="73">
        <f t="shared" si="332"/>
        <v>-7.5753583334068216E-11</v>
      </c>
      <c r="Z539" s="73">
        <f t="shared" si="333"/>
        <v>-7.5667412395714353E-11</v>
      </c>
      <c r="AA539" s="73">
        <f t="shared" si="334"/>
        <v>-7.5667405150658893E-11</v>
      </c>
      <c r="AB539" s="73">
        <f t="shared" si="335"/>
        <v>-7.566740515004952E-11</v>
      </c>
      <c r="AD539" s="74"/>
      <c r="AE539" s="74"/>
      <c r="AF539" s="74"/>
      <c r="AL539" s="74"/>
      <c r="AM539" s="74"/>
      <c r="AN539" s="74"/>
      <c r="AT539" s="74"/>
      <c r="AU539" s="74"/>
      <c r="AV539" s="74"/>
      <c r="BB539" s="74"/>
      <c r="BC539" s="74"/>
      <c r="BD539" s="74"/>
      <c r="BJ539" s="74">
        <v>2.5000000000000002E-10</v>
      </c>
      <c r="BK539" s="74">
        <v>0.81737451667000005</v>
      </c>
      <c r="BL539" s="74">
        <v>94329.775286197299</v>
      </c>
      <c r="BM539" s="73">
        <f t="shared" si="336"/>
        <v>2.4571107925865171E-10</v>
      </c>
      <c r="BN539" s="73">
        <f t="shared" si="337"/>
        <v>2.4562153465174036E-10</v>
      </c>
      <c r="BO539" s="73">
        <f t="shared" si="338"/>
        <v>2.4562152709489451E-10</v>
      </c>
      <c r="BP539" s="73">
        <f t="shared" si="339"/>
        <v>2.4562152709425902E-10</v>
      </c>
      <c r="BR539" s="74"/>
      <c r="BS539" s="74"/>
      <c r="BT539" s="74"/>
      <c r="BZ539" s="74"/>
      <c r="CA539" s="74"/>
      <c r="CB539" s="74"/>
      <c r="CH539" s="74"/>
      <c r="CI539" s="74"/>
      <c r="CJ539" s="74"/>
      <c r="CP539" s="74"/>
      <c r="CQ539" s="74"/>
      <c r="CR539" s="74"/>
      <c r="CX539" s="74"/>
      <c r="CY539" s="74"/>
      <c r="CZ539" s="74"/>
      <c r="DF539" s="74">
        <v>1.0999999999999999E-10</v>
      </c>
      <c r="DG539" s="74">
        <v>1.26994666311</v>
      </c>
      <c r="DH539" s="74">
        <v>26312.247937276101</v>
      </c>
      <c r="DI539" s="73">
        <f t="shared" si="340"/>
        <v>2.1494763192306194E-11</v>
      </c>
      <c r="DJ539" s="73">
        <f t="shared" si="341"/>
        <v>2.1552899299697875E-11</v>
      </c>
      <c r="DK539" s="73">
        <f t="shared" si="342"/>
        <v>2.1552904180660203E-11</v>
      </c>
      <c r="DL539" s="73">
        <f t="shared" si="343"/>
        <v>2.155290418107715E-11</v>
      </c>
      <c r="DN539" s="74">
        <v>1.9999999999999999E-11</v>
      </c>
      <c r="DO539" s="74">
        <v>0.37783717378999998</v>
      </c>
      <c r="DP539" s="74">
        <v>53771.992725432901</v>
      </c>
      <c r="DQ539" s="73">
        <f t="shared" si="344"/>
        <v>1.8616301889972513E-11</v>
      </c>
      <c r="DR539" s="73">
        <f t="shared" si="345"/>
        <v>1.8624341318497721E-11</v>
      </c>
      <c r="DS539" s="73">
        <f t="shared" si="346"/>
        <v>1.8624341992556119E-11</v>
      </c>
      <c r="DT539" s="73">
        <f t="shared" si="347"/>
        <v>1.8624341992613298E-11</v>
      </c>
      <c r="DV539" s="74"/>
      <c r="DW539" s="74"/>
      <c r="DX539" s="74"/>
      <c r="ED539" s="74"/>
      <c r="EE539" s="74"/>
      <c r="EF539" s="74"/>
      <c r="EL539" s="74"/>
      <c r="EM539" s="74"/>
      <c r="EN539" s="74"/>
      <c r="ET539" s="74"/>
      <c r="EU539" s="74"/>
      <c r="EV539" s="74"/>
    </row>
    <row r="540" spans="12:152" s="73" customFormat="1" ht="13.5" x14ac:dyDescent="0.3">
      <c r="L540" s="74"/>
      <c r="N540" s="74">
        <v>8.1999999999999996E-10</v>
      </c>
      <c r="O540" s="74">
        <v>1.89501710792</v>
      </c>
      <c r="P540" s="74">
        <v>128320.75184749201</v>
      </c>
      <c r="Q540" s="73">
        <f t="shared" si="328"/>
        <v>8.1898659237179243E-10</v>
      </c>
      <c r="R540" s="73">
        <f t="shared" si="329"/>
        <v>8.1909087831309553E-10</v>
      </c>
      <c r="S540" s="73">
        <f t="shared" si="330"/>
        <v>8.1909088683159969E-10</v>
      </c>
      <c r="T540" s="73">
        <f t="shared" si="331"/>
        <v>8.1909088683231934E-10</v>
      </c>
      <c r="V540" s="74">
        <v>8.9999999999999999E-11</v>
      </c>
      <c r="W540" s="74">
        <v>3.21350384534</v>
      </c>
      <c r="X540" s="74">
        <v>123668.805106625</v>
      </c>
      <c r="Y540" s="73">
        <f t="shared" si="332"/>
        <v>3.177176910129848E-11</v>
      </c>
      <c r="Z540" s="73">
        <f t="shared" si="333"/>
        <v>3.1984958127199868E-11</v>
      </c>
      <c r="AA540" s="73">
        <f t="shared" si="334"/>
        <v>3.1984976018386822E-11</v>
      </c>
      <c r="AB540" s="73">
        <f t="shared" si="335"/>
        <v>3.1984976019897913E-11</v>
      </c>
      <c r="AD540" s="74"/>
      <c r="AE540" s="74"/>
      <c r="AF540" s="74"/>
      <c r="AL540" s="74"/>
      <c r="AM540" s="74"/>
      <c r="AN540" s="74"/>
      <c r="AT540" s="74"/>
      <c r="AU540" s="74"/>
      <c r="AV540" s="74"/>
      <c r="BB540" s="74"/>
      <c r="BC540" s="74"/>
      <c r="BD540" s="74"/>
      <c r="BJ540" s="74">
        <v>2.1E-10</v>
      </c>
      <c r="BK540" s="74">
        <v>5.5686300552799999</v>
      </c>
      <c r="BL540" s="74">
        <v>52712.610795243701</v>
      </c>
      <c r="BM540" s="73">
        <f t="shared" si="336"/>
        <v>1.2639320395545995E-10</v>
      </c>
      <c r="BN540" s="73">
        <f t="shared" si="337"/>
        <v>1.2657419401910809E-10</v>
      </c>
      <c r="BO540" s="73">
        <f t="shared" si="338"/>
        <v>1.2657420920920962E-10</v>
      </c>
      <c r="BP540" s="73">
        <f t="shared" si="339"/>
        <v>1.2657420921048598E-10</v>
      </c>
      <c r="BR540" s="74"/>
      <c r="BS540" s="74"/>
      <c r="BT540" s="74"/>
      <c r="BZ540" s="74"/>
      <c r="CA540" s="74"/>
      <c r="CB540" s="74"/>
      <c r="CH540" s="74"/>
      <c r="CI540" s="74"/>
      <c r="CJ540" s="74"/>
      <c r="CP540" s="74"/>
      <c r="CQ540" s="74"/>
      <c r="CR540" s="74"/>
      <c r="CX540" s="74"/>
      <c r="CY540" s="74"/>
      <c r="CZ540" s="74"/>
      <c r="DF540" s="74">
        <v>1.2999999999999999E-10</v>
      </c>
      <c r="DG540" s="74">
        <v>2.8892369643700002</v>
      </c>
      <c r="DH540" s="74">
        <v>112545.887899505</v>
      </c>
      <c r="DI540" s="73">
        <f t="shared" si="340"/>
        <v>-9.9367191189084947E-11</v>
      </c>
      <c r="DJ540" s="73">
        <f t="shared" si="341"/>
        <v>-9.9173703243264839E-11</v>
      </c>
      <c r="DK540" s="73">
        <f t="shared" si="342"/>
        <v>-9.917368697548894E-11</v>
      </c>
      <c r="DL540" s="73">
        <f t="shared" si="343"/>
        <v>-9.9173686974112951E-11</v>
      </c>
      <c r="DN540" s="74">
        <v>1.9999999999999999E-11</v>
      </c>
      <c r="DO540" s="74">
        <v>0.70779949763000005</v>
      </c>
      <c r="DP540" s="74">
        <v>26667.590728572999</v>
      </c>
      <c r="DQ540" s="73">
        <f t="shared" si="344"/>
        <v>1.9105358505012009E-11</v>
      </c>
      <c r="DR540" s="73">
        <f t="shared" si="345"/>
        <v>1.910858637295145E-11</v>
      </c>
      <c r="DS540" s="73">
        <f t="shared" si="346"/>
        <v>1.9108586643730639E-11</v>
      </c>
      <c r="DT540" s="73">
        <f t="shared" si="347"/>
        <v>1.9108586643753461E-11</v>
      </c>
      <c r="DV540" s="74"/>
      <c r="DW540" s="74"/>
      <c r="DX540" s="74"/>
      <c r="ED540" s="74"/>
      <c r="EE540" s="74"/>
      <c r="EF540" s="74"/>
      <c r="EL540" s="74"/>
      <c r="EM540" s="74"/>
      <c r="EN540" s="74"/>
      <c r="ET540" s="74"/>
      <c r="EU540" s="74"/>
      <c r="EV540" s="74"/>
    </row>
    <row r="541" spans="12:152" s="73" customFormat="1" ht="13.5" x14ac:dyDescent="0.3">
      <c r="L541" s="74"/>
      <c r="N541" s="74">
        <v>7.7000000000000003E-10</v>
      </c>
      <c r="O541" s="74">
        <v>1.1618557939800001</v>
      </c>
      <c r="P541" s="74">
        <v>204151.27163553401</v>
      </c>
      <c r="Q541" s="73">
        <f t="shared" si="328"/>
        <v>6.538583060085181E-10</v>
      </c>
      <c r="R541" s="73">
        <f t="shared" si="329"/>
        <v>6.5215219059846755E-10</v>
      </c>
      <c r="S541" s="73">
        <f t="shared" si="330"/>
        <v>6.5215204687038045E-10</v>
      </c>
      <c r="T541" s="73">
        <f t="shared" si="331"/>
        <v>6.5215204685809341E-10</v>
      </c>
      <c r="V541" s="74">
        <v>8.9999999999999999E-11</v>
      </c>
      <c r="W541" s="74">
        <v>5.5013461286699998</v>
      </c>
      <c r="X541" s="74">
        <v>25352.026628042298</v>
      </c>
      <c r="Y541" s="73">
        <f t="shared" si="332"/>
        <v>-7.5988260176708053E-11</v>
      </c>
      <c r="Z541" s="73">
        <f t="shared" si="333"/>
        <v>-7.596320787503058E-11</v>
      </c>
      <c r="AA541" s="73">
        <f t="shared" si="334"/>
        <v>-7.5963205770728648E-11</v>
      </c>
      <c r="AB541" s="73">
        <f t="shared" si="335"/>
        <v>-7.5963205770550313E-11</v>
      </c>
      <c r="AD541" s="74"/>
      <c r="AE541" s="74"/>
      <c r="AF541" s="74"/>
      <c r="AL541" s="74"/>
      <c r="AM541" s="74"/>
      <c r="AN541" s="74"/>
      <c r="AT541" s="74"/>
      <c r="AU541" s="74"/>
      <c r="AV541" s="74"/>
      <c r="BB541" s="74"/>
      <c r="BC541" s="74"/>
      <c r="BD541" s="74"/>
      <c r="BJ541" s="74">
        <v>2.1E-10</v>
      </c>
      <c r="BK541" s="74">
        <v>0.94657470314000003</v>
      </c>
      <c r="BL541" s="74">
        <v>27684.0895838588</v>
      </c>
      <c r="BM541" s="73">
        <f t="shared" si="336"/>
        <v>-4.7851643926714151E-11</v>
      </c>
      <c r="BN541" s="73">
        <f t="shared" si="337"/>
        <v>-4.7967579111126256E-11</v>
      </c>
      <c r="BO541" s="73">
        <f t="shared" si="338"/>
        <v>-4.7967588844631565E-11</v>
      </c>
      <c r="BP541" s="73">
        <f t="shared" si="339"/>
        <v>-4.7967588845456697E-11</v>
      </c>
      <c r="BR541" s="74"/>
      <c r="BS541" s="74"/>
      <c r="BT541" s="74"/>
      <c r="BZ541" s="74"/>
      <c r="CA541" s="74"/>
      <c r="CB541" s="74"/>
      <c r="CH541" s="74"/>
      <c r="CI541" s="74"/>
      <c r="CJ541" s="74"/>
      <c r="CP541" s="74"/>
      <c r="CQ541" s="74"/>
      <c r="CR541" s="74"/>
      <c r="CX541" s="74"/>
      <c r="CY541" s="74"/>
      <c r="CZ541" s="74"/>
      <c r="DF541" s="74">
        <v>1.0999999999999999E-10</v>
      </c>
      <c r="DG541" s="74">
        <v>6.0552875759499996</v>
      </c>
      <c r="DH541" s="74">
        <v>27044.1922975448</v>
      </c>
      <c r="DI541" s="73">
        <f t="shared" si="340"/>
        <v>7.6485511818815929E-11</v>
      </c>
      <c r="DJ541" s="73">
        <f t="shared" si="341"/>
        <v>7.6441709024688893E-11</v>
      </c>
      <c r="DK541" s="73">
        <f t="shared" si="342"/>
        <v>7.6441705345932366E-11</v>
      </c>
      <c r="DL541" s="73">
        <f t="shared" si="343"/>
        <v>7.6441705345622121E-11</v>
      </c>
      <c r="DN541" s="74">
        <v>1.9999999999999999E-11</v>
      </c>
      <c r="DO541" s="74">
        <v>2.0537268642800002</v>
      </c>
      <c r="DP541" s="74">
        <v>70383.620271383596</v>
      </c>
      <c r="DQ541" s="73">
        <f t="shared" si="344"/>
        <v>-2.1279936541497089E-12</v>
      </c>
      <c r="DR541" s="73">
        <f t="shared" si="345"/>
        <v>-2.0993231556542664E-12</v>
      </c>
      <c r="DS541" s="73">
        <f t="shared" si="346"/>
        <v>-2.0993207482342566E-12</v>
      </c>
      <c r="DT541" s="73">
        <f t="shared" si="347"/>
        <v>-2.0993207480307508E-12</v>
      </c>
      <c r="DV541" s="74"/>
      <c r="DW541" s="74"/>
      <c r="DX541" s="74"/>
      <c r="ED541" s="74"/>
      <c r="EE541" s="74"/>
      <c r="EF541" s="74"/>
      <c r="EL541" s="74"/>
      <c r="EM541" s="74"/>
      <c r="EN541" s="74"/>
      <c r="ET541" s="74"/>
      <c r="EU541" s="74"/>
      <c r="EV541" s="74"/>
    </row>
    <row r="542" spans="12:152" s="73" customFormat="1" ht="13.5" x14ac:dyDescent="0.3">
      <c r="L542" s="74"/>
      <c r="N542" s="74">
        <v>9.2000000000000003E-10</v>
      </c>
      <c r="O542" s="74">
        <v>4.4415485835600004</v>
      </c>
      <c r="P542" s="74">
        <v>26091.835294837201</v>
      </c>
      <c r="Q542" s="73">
        <f t="shared" si="328"/>
        <v>5.2325318627075916E-10</v>
      </c>
      <c r="R542" s="73">
        <f t="shared" si="329"/>
        <v>5.2365750602891816E-10</v>
      </c>
      <c r="S542" s="73">
        <f t="shared" si="330"/>
        <v>5.2365753997015432E-10</v>
      </c>
      <c r="T542" s="73">
        <f t="shared" si="331"/>
        <v>5.2365753997303518E-10</v>
      </c>
      <c r="V542" s="74">
        <v>8.9999999999999999E-11</v>
      </c>
      <c r="W542" s="74">
        <v>3.61240341796</v>
      </c>
      <c r="X542" s="74">
        <v>76784.842850658097</v>
      </c>
      <c r="Y542" s="73">
        <f t="shared" si="332"/>
        <v>8.3244841305397975E-11</v>
      </c>
      <c r="Z542" s="73">
        <f t="shared" si="333"/>
        <v>8.3298540041062948E-11</v>
      </c>
      <c r="AA542" s="73">
        <f t="shared" si="334"/>
        <v>8.3298544541067898E-11</v>
      </c>
      <c r="AB542" s="73">
        <f t="shared" si="335"/>
        <v>8.3298544541447574E-11</v>
      </c>
      <c r="AD542" s="74"/>
      <c r="AE542" s="74"/>
      <c r="AF542" s="74"/>
      <c r="AL542" s="74"/>
      <c r="AM542" s="74"/>
      <c r="AN542" s="74"/>
      <c r="AT542" s="74"/>
      <c r="AU542" s="74"/>
      <c r="AV542" s="74"/>
      <c r="BB542" s="74"/>
      <c r="BC542" s="74"/>
      <c r="BD542" s="74"/>
      <c r="BJ542" s="74">
        <v>2.3000000000000001E-10</v>
      </c>
      <c r="BK542" s="74">
        <v>1.2492375466800001</v>
      </c>
      <c r="BL542" s="74">
        <v>130446.629254871</v>
      </c>
      <c r="BM542" s="73">
        <f t="shared" si="336"/>
        <v>-1.864813077201926E-10</v>
      </c>
      <c r="BN542" s="73">
        <f t="shared" si="337"/>
        <v>-1.8612094194616149E-10</v>
      </c>
      <c r="BO542" s="73">
        <f t="shared" si="338"/>
        <v>-1.8612091163330678E-10</v>
      </c>
      <c r="BP542" s="73">
        <f t="shared" si="339"/>
        <v>-1.8612091163072598E-10</v>
      </c>
      <c r="BR542" s="74"/>
      <c r="BS542" s="74"/>
      <c r="BT542" s="74"/>
      <c r="BZ542" s="74"/>
      <c r="CA542" s="74"/>
      <c r="CB542" s="74"/>
      <c r="CH542" s="74"/>
      <c r="CI542" s="74"/>
      <c r="CJ542" s="74"/>
      <c r="CP542" s="74"/>
      <c r="CQ542" s="74"/>
      <c r="CR542" s="74"/>
      <c r="CX542" s="74"/>
      <c r="CY542" s="74"/>
      <c r="CZ542" s="74"/>
      <c r="DF542" s="74">
        <v>1.2E-10</v>
      </c>
      <c r="DG542" s="74">
        <v>3.29626000869</v>
      </c>
      <c r="DH542" s="74">
        <v>52061.366994463096</v>
      </c>
      <c r="DI542" s="73">
        <f t="shared" si="340"/>
        <v>9.61424838369485E-11</v>
      </c>
      <c r="DJ542" s="73">
        <f t="shared" si="341"/>
        <v>9.621900131891384E-11</v>
      </c>
      <c r="DK542" s="73">
        <f t="shared" si="342"/>
        <v>9.621900773888643E-11</v>
      </c>
      <c r="DL542" s="73">
        <f t="shared" si="343"/>
        <v>9.6219007739424472E-11</v>
      </c>
      <c r="DN542" s="74">
        <v>1.9999999999999999E-11</v>
      </c>
      <c r="DO542" s="74">
        <v>6.0699939570300003</v>
      </c>
      <c r="DP542" s="74">
        <v>23919.1426592916</v>
      </c>
      <c r="DQ542" s="73">
        <f t="shared" si="344"/>
        <v>5.7636554747842181E-12</v>
      </c>
      <c r="DR542" s="73">
        <f t="shared" si="345"/>
        <v>5.7542722263378406E-12</v>
      </c>
      <c r="DS542" s="73">
        <f t="shared" si="346"/>
        <v>5.7542714384436122E-12</v>
      </c>
      <c r="DT542" s="73">
        <f t="shared" si="347"/>
        <v>5.7542714383771946E-12</v>
      </c>
      <c r="DV542" s="74"/>
      <c r="DW542" s="74"/>
      <c r="DX542" s="74"/>
      <c r="ED542" s="74"/>
      <c r="EE542" s="74"/>
      <c r="EF542" s="74"/>
      <c r="EL542" s="74"/>
      <c r="EM542" s="74"/>
      <c r="EN542" s="74"/>
      <c r="ET542" s="74"/>
      <c r="EU542" s="74"/>
      <c r="EV542" s="74"/>
    </row>
    <row r="543" spans="12:152" s="73" customFormat="1" ht="13.5" x14ac:dyDescent="0.3">
      <c r="L543" s="74"/>
      <c r="N543" s="74">
        <v>7.7999999999999999E-10</v>
      </c>
      <c r="O543" s="74">
        <v>3.73813140716</v>
      </c>
      <c r="P543" s="74">
        <v>26222.0121911592</v>
      </c>
      <c r="Q543" s="73">
        <f t="shared" si="328"/>
        <v>-5.6274116538307011E-10</v>
      </c>
      <c r="R543" s="73">
        <f t="shared" si="329"/>
        <v>-5.6245100041007155E-10</v>
      </c>
      <c r="S543" s="73">
        <f t="shared" si="330"/>
        <v>-5.624509760404237E-10</v>
      </c>
      <c r="T543" s="73">
        <f t="shared" si="331"/>
        <v>-5.6245097603836557E-10</v>
      </c>
      <c r="V543" s="74">
        <v>8.9999999999999999E-11</v>
      </c>
      <c r="W543" s="74">
        <v>3.7134653759599998</v>
      </c>
      <c r="X543" s="74">
        <v>78213.712802818307</v>
      </c>
      <c r="Y543" s="73">
        <f t="shared" si="332"/>
        <v>1.2254454657763522E-11</v>
      </c>
      <c r="Z543" s="73">
        <f t="shared" si="333"/>
        <v>1.211160407284243E-11</v>
      </c>
      <c r="AA543" s="73">
        <f t="shared" si="334"/>
        <v>1.2111592077512947E-11</v>
      </c>
      <c r="AB543" s="73">
        <f t="shared" si="335"/>
        <v>1.2111592076499074E-11</v>
      </c>
      <c r="AD543" s="74"/>
      <c r="AE543" s="74"/>
      <c r="AF543" s="74"/>
      <c r="AL543" s="74"/>
      <c r="AM543" s="74"/>
      <c r="AN543" s="74"/>
      <c r="AT543" s="74"/>
      <c r="AU543" s="74"/>
      <c r="AV543" s="74"/>
      <c r="BB543" s="74"/>
      <c r="BC543" s="74"/>
      <c r="BD543" s="74"/>
      <c r="BJ543" s="74">
        <v>2.1999999999999999E-10</v>
      </c>
      <c r="BK543" s="74">
        <v>1.55521175306</v>
      </c>
      <c r="BL543" s="74">
        <v>24998.194350380501</v>
      </c>
      <c r="BM543" s="73">
        <f t="shared" si="336"/>
        <v>1.4785861009240042E-10</v>
      </c>
      <c r="BN543" s="73">
        <f t="shared" si="337"/>
        <v>1.4777518151055331E-10</v>
      </c>
      <c r="BO543" s="73">
        <f t="shared" si="338"/>
        <v>1.4777517450409725E-10</v>
      </c>
      <c r="BP543" s="73">
        <f t="shared" si="339"/>
        <v>1.4777517450350432E-10</v>
      </c>
      <c r="BR543" s="74"/>
      <c r="BS543" s="74"/>
      <c r="BT543" s="74"/>
      <c r="BZ543" s="74"/>
      <c r="CA543" s="74"/>
      <c r="CB543" s="74"/>
      <c r="CH543" s="74"/>
      <c r="CI543" s="74"/>
      <c r="CJ543" s="74"/>
      <c r="CP543" s="74"/>
      <c r="CQ543" s="74"/>
      <c r="CR543" s="74"/>
      <c r="CX543" s="74"/>
      <c r="CY543" s="74"/>
      <c r="CZ543" s="74"/>
      <c r="DF543" s="74">
        <v>1.0999999999999999E-10</v>
      </c>
      <c r="DG543" s="74">
        <v>3.5894597680799998</v>
      </c>
      <c r="DH543" s="74">
        <v>52712.610795243701</v>
      </c>
      <c r="DI543" s="73">
        <f t="shared" si="340"/>
        <v>5.432989803648558E-11</v>
      </c>
      <c r="DJ543" s="73">
        <f t="shared" si="341"/>
        <v>5.4226600606256554E-11</v>
      </c>
      <c r="DK543" s="73">
        <f t="shared" si="342"/>
        <v>5.4226591930539111E-11</v>
      </c>
      <c r="DL543" s="73">
        <f t="shared" si="343"/>
        <v>5.4226591929810119E-11</v>
      </c>
      <c r="DN543" s="74">
        <v>1.9999999999999999E-11</v>
      </c>
      <c r="DO543" s="74">
        <v>1.2249348634799999</v>
      </c>
      <c r="DP543" s="74">
        <v>103498.416184544</v>
      </c>
      <c r="DQ543" s="73">
        <f t="shared" si="344"/>
        <v>-1.7474406286542824E-12</v>
      </c>
      <c r="DR543" s="73">
        <f t="shared" si="345"/>
        <v>-1.7896716502851593E-12</v>
      </c>
      <c r="DS543" s="73">
        <f t="shared" si="346"/>
        <v>-1.7896751957530984E-12</v>
      </c>
      <c r="DT543" s="73">
        <f t="shared" si="347"/>
        <v>-1.7896751960520276E-12</v>
      </c>
      <c r="DV543" s="74"/>
      <c r="DW543" s="74"/>
      <c r="DX543" s="74"/>
      <c r="ED543" s="74"/>
      <c r="EE543" s="74"/>
      <c r="EF543" s="74"/>
      <c r="EL543" s="74"/>
      <c r="EM543" s="74"/>
      <c r="EN543" s="74"/>
      <c r="ET543" s="74"/>
      <c r="EU543" s="74"/>
      <c r="EV543" s="74"/>
    </row>
    <row r="544" spans="12:152" s="73" customFormat="1" ht="13.5" x14ac:dyDescent="0.3">
      <c r="L544" s="74"/>
      <c r="N544" s="74">
        <v>7.5999999999999996E-10</v>
      </c>
      <c r="O544" s="74">
        <v>4.28770981047</v>
      </c>
      <c r="P544" s="74">
        <v>86457.984757931103</v>
      </c>
      <c r="Q544" s="73">
        <f t="shared" si="328"/>
        <v>3.4761250826466727E-10</v>
      </c>
      <c r="R544" s="73">
        <f t="shared" si="329"/>
        <v>3.4880877037567251E-10</v>
      </c>
      <c r="S544" s="73">
        <f t="shared" si="330"/>
        <v>3.4880887077043317E-10</v>
      </c>
      <c r="T544" s="73">
        <f t="shared" si="331"/>
        <v>3.4880887077887723E-10</v>
      </c>
      <c r="V544" s="74">
        <v>1.0999999999999999E-10</v>
      </c>
      <c r="W544" s="74">
        <v>4.6586359520000002E-2</v>
      </c>
      <c r="X544" s="74">
        <v>136722.591557862</v>
      </c>
      <c r="Y544" s="73">
        <f t="shared" si="332"/>
        <v>-1.0019648684109676E-10</v>
      </c>
      <c r="Z544" s="73">
        <f t="shared" si="333"/>
        <v>-1.0006897337258591E-10</v>
      </c>
      <c r="AA544" s="73">
        <f t="shared" si="334"/>
        <v>-1.0006896263333122E-10</v>
      </c>
      <c r="AB544" s="73">
        <f t="shared" si="335"/>
        <v>-1.0006896263241731E-10</v>
      </c>
      <c r="AD544" s="74"/>
      <c r="AE544" s="74"/>
      <c r="AF544" s="74"/>
      <c r="AL544" s="74"/>
      <c r="AM544" s="74"/>
      <c r="AN544" s="74"/>
      <c r="AT544" s="74"/>
      <c r="AU544" s="74"/>
      <c r="AV544" s="74"/>
      <c r="BB544" s="74"/>
      <c r="BC544" s="74"/>
      <c r="BD544" s="74"/>
      <c r="BJ544" s="74">
        <v>2.4E-10</v>
      </c>
      <c r="BK544" s="74">
        <v>3.2593077629799998</v>
      </c>
      <c r="BL544" s="74">
        <v>27669.8624898571</v>
      </c>
      <c r="BM544" s="73">
        <f t="shared" si="336"/>
        <v>2.3058837157849781E-10</v>
      </c>
      <c r="BN544" s="73">
        <f t="shared" si="337"/>
        <v>2.3062605115142726E-10</v>
      </c>
      <c r="BO544" s="73">
        <f t="shared" si="338"/>
        <v>2.3062605431197209E-10</v>
      </c>
      <c r="BP544" s="73">
        <f t="shared" si="339"/>
        <v>2.3062605431224015E-10</v>
      </c>
      <c r="BR544" s="74"/>
      <c r="BS544" s="74"/>
      <c r="BT544" s="74"/>
      <c r="BZ544" s="74"/>
      <c r="CA544" s="74"/>
      <c r="CB544" s="74"/>
      <c r="CH544" s="74"/>
      <c r="CI544" s="74"/>
      <c r="CJ544" s="74"/>
      <c r="CP544" s="74"/>
      <c r="CQ544" s="74"/>
      <c r="CR544" s="74"/>
      <c r="CX544" s="74"/>
      <c r="CY544" s="74"/>
      <c r="CZ544" s="74"/>
      <c r="DF544" s="74">
        <v>1.4000000000000001E-10</v>
      </c>
      <c r="DG544" s="74">
        <v>2.790365075</v>
      </c>
      <c r="DH544" s="74">
        <v>23888.815798287102</v>
      </c>
      <c r="DI544" s="73">
        <f t="shared" si="340"/>
        <v>4.6460233640186398E-11</v>
      </c>
      <c r="DJ544" s="73">
        <f t="shared" si="341"/>
        <v>4.6524846817885665E-11</v>
      </c>
      <c r="DK544" s="73">
        <f t="shared" si="342"/>
        <v>4.6524852242472927E-11</v>
      </c>
      <c r="DL544" s="73">
        <f t="shared" si="343"/>
        <v>4.6524852242930778E-11</v>
      </c>
      <c r="DN544" s="74">
        <v>1.9999999999999999E-11</v>
      </c>
      <c r="DO544" s="74">
        <v>4.0005881348000001</v>
      </c>
      <c r="DP544" s="74">
        <v>129799.61842155601</v>
      </c>
      <c r="DQ544" s="73">
        <f t="shared" si="344"/>
        <v>1.0087340695431459E-11</v>
      </c>
      <c r="DR544" s="73">
        <f t="shared" si="345"/>
        <v>1.0133217713921716E-11</v>
      </c>
      <c r="DS544" s="73">
        <f t="shared" si="346"/>
        <v>1.0133221562844554E-11</v>
      </c>
      <c r="DT544" s="73">
        <f t="shared" si="347"/>
        <v>1.0133221563173884E-11</v>
      </c>
      <c r="DV544" s="74"/>
      <c r="DW544" s="74"/>
      <c r="DX544" s="74"/>
      <c r="ED544" s="74"/>
      <c r="EE544" s="74"/>
      <c r="EF544" s="74"/>
      <c r="EL544" s="74"/>
      <c r="EM544" s="74"/>
      <c r="EN544" s="74"/>
      <c r="ET544" s="74"/>
      <c r="EU544" s="74"/>
      <c r="EV544" s="74"/>
    </row>
    <row r="545" spans="12:152" s="73" customFormat="1" ht="13.5" x14ac:dyDescent="0.3">
      <c r="L545" s="74"/>
      <c r="N545" s="74">
        <v>7.5999999999999996E-10</v>
      </c>
      <c r="O545" s="74">
        <v>2.8886854948099998</v>
      </c>
      <c r="P545" s="74">
        <v>53242.3017603384</v>
      </c>
      <c r="Q545" s="73">
        <f t="shared" si="328"/>
        <v>6.4188406922787311E-10</v>
      </c>
      <c r="R545" s="73">
        <f t="shared" si="329"/>
        <v>6.423274388698204E-10</v>
      </c>
      <c r="S545" s="73">
        <f t="shared" si="330"/>
        <v>6.4232747606394939E-10</v>
      </c>
      <c r="T545" s="73">
        <f t="shared" si="331"/>
        <v>6.423274760671359E-10</v>
      </c>
      <c r="V545" s="74">
        <v>8.9999999999999999E-11</v>
      </c>
      <c r="W545" s="74">
        <v>3.1633931776500002</v>
      </c>
      <c r="X545" s="74">
        <v>24079.345602415098</v>
      </c>
      <c r="Y545" s="73">
        <f t="shared" si="332"/>
        <v>-1.1045225031635024E-12</v>
      </c>
      <c r="Z545" s="73">
        <f t="shared" si="333"/>
        <v>-1.1489064350027534E-12</v>
      </c>
      <c r="AA545" s="73">
        <f t="shared" si="334"/>
        <v>-1.1489101615559766E-12</v>
      </c>
      <c r="AB545" s="73">
        <f t="shared" si="335"/>
        <v>-1.1489101618731369E-12</v>
      </c>
      <c r="AD545" s="74"/>
      <c r="AE545" s="74"/>
      <c r="AF545" s="74"/>
      <c r="AL545" s="74"/>
      <c r="AM545" s="74"/>
      <c r="AN545" s="74"/>
      <c r="AT545" s="74"/>
      <c r="AU545" s="74"/>
      <c r="AV545" s="74"/>
      <c r="BB545" s="74"/>
      <c r="BC545" s="74"/>
      <c r="BD545" s="74"/>
      <c r="BJ545" s="74">
        <v>2.1E-10</v>
      </c>
      <c r="BK545" s="74">
        <v>3.1665781978499998</v>
      </c>
      <c r="BL545" s="74">
        <v>183674.70392120801</v>
      </c>
      <c r="BM545" s="73">
        <f t="shared" si="336"/>
        <v>-6.3679376557879164E-11</v>
      </c>
      <c r="BN545" s="73">
        <f t="shared" si="337"/>
        <v>-6.2926099685627572E-11</v>
      </c>
      <c r="BO545" s="73">
        <f t="shared" si="338"/>
        <v>-6.2926036401424194E-11</v>
      </c>
      <c r="BP545" s="73">
        <f t="shared" si="339"/>
        <v>-6.2926036396048774E-11</v>
      </c>
      <c r="BR545" s="74"/>
      <c r="BS545" s="74"/>
      <c r="BT545" s="74"/>
      <c r="BZ545" s="74"/>
      <c r="CA545" s="74"/>
      <c r="CB545" s="74"/>
      <c r="CH545" s="74"/>
      <c r="CI545" s="74"/>
      <c r="CJ545" s="74"/>
      <c r="CP545" s="74"/>
      <c r="CQ545" s="74"/>
      <c r="CR545" s="74"/>
      <c r="CX545" s="74"/>
      <c r="CY545" s="74"/>
      <c r="CZ545" s="74"/>
      <c r="DF545" s="74">
        <v>1.0999999999999999E-10</v>
      </c>
      <c r="DG545" s="74">
        <v>4.1581005957799997</v>
      </c>
      <c r="DH545" s="74">
        <v>45290.656393217498</v>
      </c>
      <c r="DI545" s="73">
        <f t="shared" si="340"/>
        <v>-8.8856278840494819E-12</v>
      </c>
      <c r="DJ545" s="73">
        <f t="shared" si="341"/>
        <v>-8.9873314013395578E-12</v>
      </c>
      <c r="DK545" s="73">
        <f t="shared" si="342"/>
        <v>-8.9873399402495782E-12</v>
      </c>
      <c r="DL545" s="73">
        <f t="shared" si="343"/>
        <v>-8.9873399409724742E-12</v>
      </c>
      <c r="DN545" s="74">
        <v>1.9999999999999999E-11</v>
      </c>
      <c r="DO545" s="74">
        <v>1.62085169147</v>
      </c>
      <c r="DP545" s="74">
        <v>78149.270136037303</v>
      </c>
      <c r="DQ545" s="73">
        <f t="shared" si="344"/>
        <v>-2.7689333160853444E-12</v>
      </c>
      <c r="DR545" s="73">
        <f t="shared" si="345"/>
        <v>-2.7372249857484947E-12</v>
      </c>
      <c r="DS545" s="73">
        <f t="shared" si="346"/>
        <v>-2.7372223231565877E-12</v>
      </c>
      <c r="DT545" s="73">
        <f t="shared" si="347"/>
        <v>-2.7372223229313538E-12</v>
      </c>
      <c r="DV545" s="74"/>
      <c r="DW545" s="74"/>
      <c r="DX545" s="74"/>
      <c r="ED545" s="74"/>
      <c r="EE545" s="74"/>
      <c r="EF545" s="74"/>
      <c r="EL545" s="74"/>
      <c r="EM545" s="74"/>
      <c r="EN545" s="74"/>
      <c r="ET545" s="74"/>
      <c r="EU545" s="74"/>
      <c r="EV545" s="74"/>
    </row>
    <row r="546" spans="12:152" s="73" customFormat="1" ht="13.5" x14ac:dyDescent="0.3">
      <c r="L546" s="74"/>
      <c r="N546" s="74">
        <v>1.0399999999999999E-9</v>
      </c>
      <c r="O546" s="74">
        <v>4.3254046712200003</v>
      </c>
      <c r="P546" s="74">
        <v>23888.815798287102</v>
      </c>
      <c r="Q546" s="73">
        <f t="shared" si="328"/>
        <v>-9.6809692721809748E-10</v>
      </c>
      <c r="R546" s="73">
        <f t="shared" si="329"/>
        <v>-9.6791088826149471E-10</v>
      </c>
      <c r="S546" s="73">
        <f t="shared" si="330"/>
        <v>-9.679108726315537E-10</v>
      </c>
      <c r="T546" s="73">
        <f t="shared" si="331"/>
        <v>-9.6791087263023455E-10</v>
      </c>
      <c r="V546" s="74">
        <v>1E-10</v>
      </c>
      <c r="W546" s="74">
        <v>1.52307057829</v>
      </c>
      <c r="X546" s="74">
        <v>196137.07343260999</v>
      </c>
      <c r="Y546" s="73">
        <f t="shared" si="332"/>
        <v>-1.5149553852262592E-12</v>
      </c>
      <c r="Z546" s="73">
        <f t="shared" si="333"/>
        <v>-1.113262148614828E-12</v>
      </c>
      <c r="AA546" s="73">
        <f t="shared" si="334"/>
        <v>-1.1132284208206825E-12</v>
      </c>
      <c r="AB546" s="73">
        <f t="shared" si="335"/>
        <v>-1.1132284179559518E-12</v>
      </c>
      <c r="AD546" s="74"/>
      <c r="AE546" s="74"/>
      <c r="AF546" s="74"/>
      <c r="AL546" s="74"/>
      <c r="AM546" s="74"/>
      <c r="AN546" s="74"/>
      <c r="AT546" s="74"/>
      <c r="AU546" s="74"/>
      <c r="AV546" s="74"/>
      <c r="BB546" s="74"/>
      <c r="BC546" s="74"/>
      <c r="BD546" s="74"/>
      <c r="BJ546" s="74">
        <v>2.0000000000000001E-10</v>
      </c>
      <c r="BK546" s="74">
        <v>1.45970914613</v>
      </c>
      <c r="BL546" s="74">
        <v>75615.2545992495</v>
      </c>
      <c r="BM546" s="73">
        <f t="shared" si="336"/>
        <v>-6.6463654995909507E-11</v>
      </c>
      <c r="BN546" s="73">
        <f t="shared" si="337"/>
        <v>-6.6755721726481276E-11</v>
      </c>
      <c r="BO546" s="73">
        <f t="shared" si="338"/>
        <v>-6.6755746242276275E-11</v>
      </c>
      <c r="BP546" s="73">
        <f t="shared" si="339"/>
        <v>-6.6755746244376745E-11</v>
      </c>
      <c r="BR546" s="74"/>
      <c r="BS546" s="74"/>
      <c r="BT546" s="74"/>
      <c r="BZ546" s="74"/>
      <c r="CA546" s="74"/>
      <c r="CB546" s="74"/>
      <c r="CH546" s="74"/>
      <c r="CI546" s="74"/>
      <c r="CJ546" s="74"/>
      <c r="CP546" s="74"/>
      <c r="CQ546" s="74"/>
      <c r="CR546" s="74"/>
      <c r="CX546" s="74"/>
      <c r="CY546" s="74"/>
      <c r="CZ546" s="74"/>
      <c r="DF546" s="74">
        <v>1.0999999999999999E-10</v>
      </c>
      <c r="DG546" s="74">
        <v>2.9497993072600002</v>
      </c>
      <c r="DH546" s="74">
        <v>58857.031136547899</v>
      </c>
      <c r="DI546" s="73">
        <f t="shared" si="340"/>
        <v>-8.3148034766315753E-11</v>
      </c>
      <c r="DJ546" s="73">
        <f t="shared" si="341"/>
        <v>-8.3234791204661996E-11</v>
      </c>
      <c r="DK546" s="73">
        <f t="shared" si="342"/>
        <v>-8.323479848383147E-11</v>
      </c>
      <c r="DL546" s="73">
        <f t="shared" si="343"/>
        <v>-8.3234798484444656E-11</v>
      </c>
      <c r="DN546" s="74">
        <v>1.9999999999999999E-11</v>
      </c>
      <c r="DO546" s="74">
        <v>1.81898501228</v>
      </c>
      <c r="DP546" s="74">
        <v>25771.5112719176</v>
      </c>
      <c r="DQ546" s="73">
        <f t="shared" si="344"/>
        <v>1.6770338053937251E-11</v>
      </c>
      <c r="DR546" s="73">
        <f t="shared" si="345"/>
        <v>1.6764583440026964E-11</v>
      </c>
      <c r="DS546" s="73">
        <f t="shared" si="346"/>
        <v>1.6764582956662348E-11</v>
      </c>
      <c r="DT546" s="73">
        <f t="shared" si="347"/>
        <v>1.6764582956621432E-11</v>
      </c>
      <c r="DV546" s="74"/>
      <c r="DW546" s="74"/>
      <c r="DX546" s="74"/>
      <c r="ED546" s="74"/>
      <c r="EE546" s="74"/>
      <c r="EF546" s="74"/>
      <c r="EL546" s="74"/>
      <c r="EM546" s="74"/>
      <c r="EN546" s="74"/>
      <c r="ET546" s="74"/>
      <c r="EU546" s="74"/>
      <c r="EV546" s="74"/>
    </row>
    <row r="547" spans="12:152" s="73" customFormat="1" ht="13.5" x14ac:dyDescent="0.3">
      <c r="L547" s="74"/>
      <c r="N547" s="74">
        <v>9.4000000000000006E-10</v>
      </c>
      <c r="O547" s="74">
        <v>4.3245364772799997</v>
      </c>
      <c r="P547" s="74">
        <v>78257.0808658225</v>
      </c>
      <c r="Q547" s="73">
        <f t="shared" si="328"/>
        <v>9.3337884797429505E-10</v>
      </c>
      <c r="R547" s="73">
        <f t="shared" si="329"/>
        <v>9.3319913357943705E-10</v>
      </c>
      <c r="S547" s="73">
        <f t="shared" si="330"/>
        <v>9.3319911838956729E-10</v>
      </c>
      <c r="T547" s="73">
        <f t="shared" si="331"/>
        <v>9.3319911838828413E-10</v>
      </c>
      <c r="V547" s="74">
        <v>8.9999999999999999E-11</v>
      </c>
      <c r="W547" s="74">
        <v>5.7827717210099996</v>
      </c>
      <c r="X547" s="74">
        <v>137210.226309116</v>
      </c>
      <c r="Y547" s="73">
        <f t="shared" si="332"/>
        <v>-7.0848290816658915E-11</v>
      </c>
      <c r="Z547" s="73">
        <f t="shared" si="333"/>
        <v>-7.10039916145612E-11</v>
      </c>
      <c r="AA547" s="73">
        <f t="shared" si="334"/>
        <v>-7.100400466396667E-11</v>
      </c>
      <c r="AB547" s="73">
        <f t="shared" si="335"/>
        <v>-7.1004004665073231E-11</v>
      </c>
      <c r="AD547" s="74"/>
      <c r="AE547" s="74"/>
      <c r="AF547" s="74"/>
      <c r="AL547" s="74"/>
      <c r="AM547" s="74"/>
      <c r="AN547" s="74"/>
      <c r="AT547" s="74"/>
      <c r="AU547" s="74"/>
      <c r="AV547" s="74"/>
      <c r="BB547" s="74"/>
      <c r="BC547" s="74"/>
      <c r="BD547" s="74"/>
      <c r="BJ547" s="74">
        <v>2.8000000000000002E-10</v>
      </c>
      <c r="BK547" s="74">
        <v>2.6512444890200002</v>
      </c>
      <c r="BL547" s="74">
        <v>78366.802198941106</v>
      </c>
      <c r="BM547" s="73">
        <f t="shared" si="336"/>
        <v>2.799860829509798E-10</v>
      </c>
      <c r="BN547" s="73">
        <f t="shared" si="337"/>
        <v>2.7998124136060431E-10</v>
      </c>
      <c r="BO547" s="73">
        <f t="shared" si="338"/>
        <v>2.7998124092380946E-10</v>
      </c>
      <c r="BP547" s="73">
        <f t="shared" si="339"/>
        <v>2.799812409237726E-10</v>
      </c>
      <c r="BR547" s="74"/>
      <c r="BS547" s="74"/>
      <c r="BT547" s="74"/>
      <c r="BZ547" s="74"/>
      <c r="CA547" s="74"/>
      <c r="CB547" s="74"/>
      <c r="CH547" s="74"/>
      <c r="CI547" s="74"/>
      <c r="CJ547" s="74"/>
      <c r="CP547" s="74"/>
      <c r="CQ547" s="74"/>
      <c r="CR547" s="74"/>
      <c r="CX547" s="74"/>
      <c r="CY547" s="74"/>
      <c r="CZ547" s="74"/>
      <c r="DF547" s="74">
        <v>1.2E-10</v>
      </c>
      <c r="DG547" s="74">
        <v>2.20589728666</v>
      </c>
      <c r="DH547" s="74">
        <v>31415.379249957001</v>
      </c>
      <c r="DI547" s="73">
        <f t="shared" si="340"/>
        <v>-1.1180980317758986E-10</v>
      </c>
      <c r="DJ547" s="73">
        <f t="shared" si="341"/>
        <v>-1.1183781680069619E-10</v>
      </c>
      <c r="DK547" s="73">
        <f t="shared" si="342"/>
        <v>-1.1183781915083642E-10</v>
      </c>
      <c r="DL547" s="73">
        <f t="shared" si="343"/>
        <v>-1.1183781915103425E-10</v>
      </c>
      <c r="DN547" s="74">
        <v>1.9999999999999999E-11</v>
      </c>
      <c r="DO547" s="74">
        <v>6.2245179639000003</v>
      </c>
      <c r="DP547" s="74">
        <v>52252.072354423901</v>
      </c>
      <c r="DQ547" s="73">
        <f t="shared" si="344"/>
        <v>1.8543405377949355E-11</v>
      </c>
      <c r="DR547" s="73">
        <f t="shared" si="345"/>
        <v>1.8551413762663625E-11</v>
      </c>
      <c r="DS547" s="73">
        <f t="shared" si="346"/>
        <v>1.8551414434172255E-11</v>
      </c>
      <c r="DT547" s="73">
        <f t="shared" si="347"/>
        <v>1.8551414434229179E-11</v>
      </c>
      <c r="DV547" s="74"/>
      <c r="DW547" s="74"/>
      <c r="DX547" s="74"/>
      <c r="ED547" s="74"/>
      <c r="EE547" s="74"/>
      <c r="EF547" s="74"/>
      <c r="EL547" s="74"/>
      <c r="EM547" s="74"/>
      <c r="EN547" s="74"/>
      <c r="ET547" s="74"/>
      <c r="EU547" s="74"/>
      <c r="EV547" s="74"/>
    </row>
    <row r="548" spans="12:152" s="73" customFormat="1" ht="13.5" x14ac:dyDescent="0.3">
      <c r="L548" s="74"/>
      <c r="N548" s="74">
        <v>7.4000000000000003E-10</v>
      </c>
      <c r="O548" s="74">
        <v>4.9632561080100004</v>
      </c>
      <c r="P548" s="74">
        <v>26823.7796551059</v>
      </c>
      <c r="Q548" s="73">
        <f t="shared" si="328"/>
        <v>5.1059991585826628E-10</v>
      </c>
      <c r="R548" s="73">
        <f t="shared" si="329"/>
        <v>5.1089411053747672E-10</v>
      </c>
      <c r="S548" s="73">
        <f t="shared" si="330"/>
        <v>5.1089413523219435E-10</v>
      </c>
      <c r="T548" s="73">
        <f t="shared" si="331"/>
        <v>5.1089413523426365E-10</v>
      </c>
      <c r="V548" s="74">
        <v>8.9999999999999999E-11</v>
      </c>
      <c r="W548" s="74">
        <v>5.3470932116599998</v>
      </c>
      <c r="X548" s="74">
        <v>16703.062133498999</v>
      </c>
      <c r="Y548" s="73">
        <f t="shared" si="332"/>
        <v>8.8604510808039306E-11</v>
      </c>
      <c r="Z548" s="73">
        <f t="shared" si="333"/>
        <v>8.8609906672411258E-11</v>
      </c>
      <c r="AA548" s="73">
        <f t="shared" si="334"/>
        <v>8.8609907125023771E-11</v>
      </c>
      <c r="AB548" s="73">
        <f t="shared" si="335"/>
        <v>8.8609907125061381E-11</v>
      </c>
      <c r="AD548" s="74"/>
      <c r="AE548" s="74"/>
      <c r="AF548" s="74"/>
      <c r="AL548" s="74"/>
      <c r="AM548" s="74"/>
      <c r="AN548" s="74"/>
      <c r="AT548" s="74"/>
      <c r="AU548" s="74"/>
      <c r="AV548" s="74"/>
      <c r="BB548" s="74"/>
      <c r="BC548" s="74"/>
      <c r="BD548" s="74"/>
      <c r="BJ548" s="74">
        <v>2.1E-10</v>
      </c>
      <c r="BK548" s="74">
        <v>2.8571972955399998</v>
      </c>
      <c r="BL548" s="74">
        <v>78160.6166505039</v>
      </c>
      <c r="BM548" s="73">
        <f t="shared" si="336"/>
        <v>-2.0998666611015959E-10</v>
      </c>
      <c r="BN548" s="73">
        <f t="shared" si="337"/>
        <v>-2.0998260862257626E-10</v>
      </c>
      <c r="BO548" s="73">
        <f t="shared" si="338"/>
        <v>-2.0998260825930762E-10</v>
      </c>
      <c r="BP548" s="73">
        <f t="shared" si="339"/>
        <v>-2.0998260825927691E-10</v>
      </c>
      <c r="BR548" s="74"/>
      <c r="BS548" s="74"/>
      <c r="BT548" s="74"/>
      <c r="BZ548" s="74"/>
      <c r="CA548" s="74"/>
      <c r="CB548" s="74"/>
      <c r="CH548" s="74"/>
      <c r="CI548" s="74"/>
      <c r="CJ548" s="74"/>
      <c r="CP548" s="74"/>
      <c r="CQ548" s="74"/>
      <c r="CR548" s="74"/>
      <c r="CX548" s="74"/>
      <c r="CY548" s="74"/>
      <c r="CZ548" s="74"/>
      <c r="DF548" s="74">
        <v>1.2E-10</v>
      </c>
      <c r="DG548" s="74">
        <v>1.3484165860299999</v>
      </c>
      <c r="DH548" s="74">
        <v>51969.620734711098</v>
      </c>
      <c r="DI548" s="73">
        <f t="shared" si="340"/>
        <v>-1.1292354907356589E-10</v>
      </c>
      <c r="DJ548" s="73">
        <f t="shared" si="341"/>
        <v>-1.1296670030125389E-10</v>
      </c>
      <c r="DK548" s="73">
        <f t="shared" si="342"/>
        <v>-1.1296670391894549E-10</v>
      </c>
      <c r="DL548" s="73">
        <f t="shared" si="343"/>
        <v>-1.1296670391924922E-10</v>
      </c>
      <c r="DN548" s="74">
        <v>1.9999999999999999E-11</v>
      </c>
      <c r="DO548" s="74">
        <v>0.20849484282</v>
      </c>
      <c r="DP548" s="74">
        <v>25754.047200804798</v>
      </c>
      <c r="DQ548" s="73">
        <f t="shared" si="344"/>
        <v>-1.5661367429420099E-11</v>
      </c>
      <c r="DR548" s="73">
        <f t="shared" si="345"/>
        <v>-1.5667926605320773E-11</v>
      </c>
      <c r="DS548" s="73">
        <f t="shared" si="346"/>
        <v>-1.5667927155859773E-11</v>
      </c>
      <c r="DT548" s="73">
        <f t="shared" si="347"/>
        <v>-1.5667927155906409E-11</v>
      </c>
      <c r="DV548" s="74"/>
      <c r="DW548" s="74"/>
      <c r="DX548" s="74"/>
      <c r="ED548" s="74"/>
      <c r="EE548" s="74"/>
      <c r="EF548" s="74"/>
      <c r="EL548" s="74"/>
      <c r="EM548" s="74"/>
      <c r="EN548" s="74"/>
      <c r="ET548" s="74"/>
      <c r="EU548" s="74"/>
      <c r="EV548" s="74"/>
    </row>
    <row r="549" spans="12:152" s="73" customFormat="1" ht="13.5" x14ac:dyDescent="0.3">
      <c r="L549" s="74"/>
      <c r="N549" s="74">
        <v>7.7000000000000003E-10</v>
      </c>
      <c r="O549" s="74">
        <v>1.0742865772900001</v>
      </c>
      <c r="P549" s="74">
        <v>50167.248743989301</v>
      </c>
      <c r="Q549" s="73">
        <f t="shared" si="328"/>
        <v>4.6119721319533362E-10</v>
      </c>
      <c r="R549" s="73">
        <f t="shared" si="329"/>
        <v>4.6056339587112271E-10</v>
      </c>
      <c r="S549" s="73">
        <f t="shared" si="330"/>
        <v>4.6056334263417646E-10</v>
      </c>
      <c r="T549" s="73">
        <f t="shared" si="331"/>
        <v>4.6056334262961652E-10</v>
      </c>
      <c r="V549" s="74">
        <v>1E-10</v>
      </c>
      <c r="W549" s="74">
        <v>1.10603431719</v>
      </c>
      <c r="X549" s="74">
        <v>76152.059111344905</v>
      </c>
      <c r="Y549" s="73">
        <f t="shared" si="332"/>
        <v>9.8519205009742533E-11</v>
      </c>
      <c r="Z549" s="73">
        <f t="shared" si="333"/>
        <v>9.8545827721216798E-11</v>
      </c>
      <c r="AA549" s="73">
        <f t="shared" si="334"/>
        <v>9.854582994644818E-11</v>
      </c>
      <c r="AB549" s="73">
        <f t="shared" si="335"/>
        <v>9.8545829946637501E-11</v>
      </c>
      <c r="AD549" s="74"/>
      <c r="AE549" s="74"/>
      <c r="AF549" s="74"/>
      <c r="AL549" s="74"/>
      <c r="AM549" s="74"/>
      <c r="AN549" s="74"/>
      <c r="AT549" s="74"/>
      <c r="AU549" s="74"/>
      <c r="AV549" s="74"/>
      <c r="BB549" s="74"/>
      <c r="BC549" s="74"/>
      <c r="BD549" s="74"/>
      <c r="BJ549" s="74">
        <v>2.1999999999999999E-10</v>
      </c>
      <c r="BK549" s="74">
        <v>0.14164137878999999</v>
      </c>
      <c r="BL549" s="74">
        <v>51528.795449833502</v>
      </c>
      <c r="BM549" s="73">
        <f t="shared" si="336"/>
        <v>3.6677084389225152E-11</v>
      </c>
      <c r="BN549" s="73">
        <f t="shared" si="337"/>
        <v>3.6906005427840314E-11</v>
      </c>
      <c r="BO549" s="73">
        <f t="shared" si="338"/>
        <v>3.6906024646774909E-11</v>
      </c>
      <c r="BP549" s="73">
        <f t="shared" si="339"/>
        <v>3.6906024648402252E-11</v>
      </c>
      <c r="BR549" s="74"/>
      <c r="BS549" s="74"/>
      <c r="BT549" s="74"/>
      <c r="BZ549" s="74"/>
      <c r="CA549" s="74"/>
      <c r="CB549" s="74"/>
      <c r="CH549" s="74"/>
      <c r="CI549" s="74"/>
      <c r="CJ549" s="74"/>
      <c r="CP549" s="74"/>
      <c r="CQ549" s="74"/>
      <c r="CR549" s="74"/>
      <c r="CX549" s="74"/>
      <c r="CY549" s="74"/>
      <c r="CZ549" s="74"/>
      <c r="DF549" s="74">
        <v>1.0999999999999999E-10</v>
      </c>
      <c r="DG549" s="74">
        <v>3.29585795787</v>
      </c>
      <c r="DH549" s="74">
        <v>28736.357967047199</v>
      </c>
      <c r="DI549" s="73">
        <f t="shared" si="340"/>
        <v>3.8819741696301421E-11</v>
      </c>
      <c r="DJ549" s="73">
        <f t="shared" si="341"/>
        <v>3.8759157049681516E-11</v>
      </c>
      <c r="DK549" s="73">
        <f t="shared" si="342"/>
        <v>3.8759151962306871E-11</v>
      </c>
      <c r="DL549" s="73">
        <f t="shared" si="343"/>
        <v>3.8759151961873836E-11</v>
      </c>
      <c r="DN549" s="74">
        <v>1.9999999999999999E-11</v>
      </c>
      <c r="DO549" s="74">
        <v>2.3891671324599999</v>
      </c>
      <c r="DP549" s="74">
        <v>51226.630674178501</v>
      </c>
      <c r="DQ549" s="73">
        <f t="shared" si="344"/>
        <v>6.1752869745124302E-12</v>
      </c>
      <c r="DR549" s="73">
        <f t="shared" si="345"/>
        <v>6.1553244216710805E-12</v>
      </c>
      <c r="DS549" s="73">
        <f t="shared" si="346"/>
        <v>6.1553227452897436E-12</v>
      </c>
      <c r="DT549" s="73">
        <f t="shared" si="347"/>
        <v>6.1553227451469613E-12</v>
      </c>
      <c r="DV549" s="74"/>
      <c r="DW549" s="74"/>
      <c r="DX549" s="74"/>
      <c r="ED549" s="74"/>
      <c r="EE549" s="74"/>
      <c r="EF549" s="74"/>
      <c r="EL549" s="74"/>
      <c r="EM549" s="74"/>
      <c r="EN549" s="74"/>
      <c r="ET549" s="74"/>
      <c r="EU549" s="74"/>
      <c r="EV549" s="74"/>
    </row>
    <row r="550" spans="12:152" s="73" customFormat="1" ht="13.5" x14ac:dyDescent="0.3">
      <c r="L550" s="74"/>
      <c r="N550" s="74">
        <v>7.5E-10</v>
      </c>
      <c r="O550" s="74">
        <v>2.5666296097300001</v>
      </c>
      <c r="P550" s="74">
        <v>19202.753251643298</v>
      </c>
      <c r="Q550" s="73">
        <f t="shared" si="328"/>
        <v>7.172795127000473E-10</v>
      </c>
      <c r="R550" s="73">
        <f t="shared" si="329"/>
        <v>7.1736563641345683E-10</v>
      </c>
      <c r="S550" s="73">
        <f t="shared" si="330"/>
        <v>7.1736564363991801E-10</v>
      </c>
      <c r="T550" s="73">
        <f t="shared" si="331"/>
        <v>7.1736564364052744E-10</v>
      </c>
      <c r="V550" s="74">
        <v>1E-10</v>
      </c>
      <c r="W550" s="74">
        <v>2.9213070930099998</v>
      </c>
      <c r="X550" s="74">
        <v>78257.0808658225</v>
      </c>
      <c r="Y550" s="73">
        <f t="shared" si="332"/>
        <v>4.8786771445696246E-12</v>
      </c>
      <c r="Z550" s="73">
        <f t="shared" si="333"/>
        <v>4.7185755629328171E-12</v>
      </c>
      <c r="AA550" s="73">
        <f t="shared" si="334"/>
        <v>4.7185621199481823E-12</v>
      </c>
      <c r="AB550" s="73">
        <f t="shared" si="335"/>
        <v>4.7185621188125796E-12</v>
      </c>
      <c r="AD550" s="74"/>
      <c r="AE550" s="74"/>
      <c r="AF550" s="74"/>
      <c r="AL550" s="74"/>
      <c r="AM550" s="74"/>
      <c r="AN550" s="74"/>
      <c r="AT550" s="74"/>
      <c r="AU550" s="74"/>
      <c r="AV550" s="74"/>
      <c r="BB550" s="74"/>
      <c r="BC550" s="74"/>
      <c r="BD550" s="74"/>
      <c r="BJ550" s="74">
        <v>2.1999999999999999E-10</v>
      </c>
      <c r="BK550" s="74">
        <v>1.5443510517700001</v>
      </c>
      <c r="BL550" s="74">
        <v>158746.175953631</v>
      </c>
      <c r="BM550" s="73">
        <f t="shared" si="336"/>
        <v>-1.7704213071043055E-10</v>
      </c>
      <c r="BN550" s="73">
        <f t="shared" si="337"/>
        <v>-1.7746582890517181E-10</v>
      </c>
      <c r="BO550" s="73">
        <f t="shared" si="338"/>
        <v>-1.7746586440102194E-10</v>
      </c>
      <c r="BP550" s="73">
        <f t="shared" si="339"/>
        <v>-1.7746586440403743E-10</v>
      </c>
      <c r="BR550" s="74"/>
      <c r="BS550" s="74"/>
      <c r="BT550" s="74"/>
      <c r="BZ550" s="74"/>
      <c r="CA550" s="74"/>
      <c r="CB550" s="74"/>
      <c r="CH550" s="74"/>
      <c r="CI550" s="74"/>
      <c r="CJ550" s="74"/>
      <c r="CP550" s="74"/>
      <c r="CQ550" s="74"/>
      <c r="CR550" s="74"/>
      <c r="CX550" s="74"/>
      <c r="CY550" s="74"/>
      <c r="CZ550" s="74"/>
      <c r="DF550" s="74">
        <v>1.0999999999999999E-10</v>
      </c>
      <c r="DG550" s="74">
        <v>0.43538573956999999</v>
      </c>
      <c r="DH550" s="74">
        <v>24448.8336243862</v>
      </c>
      <c r="DI550" s="73">
        <f t="shared" si="340"/>
        <v>-1.3093304917333815E-11</v>
      </c>
      <c r="DJ550" s="73">
        <f t="shared" si="341"/>
        <v>-1.3038611143195133E-11</v>
      </c>
      <c r="DK550" s="73">
        <f t="shared" si="342"/>
        <v>-1.3038606550859477E-11</v>
      </c>
      <c r="DL550" s="73">
        <f t="shared" si="343"/>
        <v>-1.3038606550468329E-11</v>
      </c>
      <c r="DN550" s="74">
        <v>1.9999999999999999E-11</v>
      </c>
      <c r="DO550" s="74">
        <v>4.3469797905099998</v>
      </c>
      <c r="DP550" s="74">
        <v>26404.295011230799</v>
      </c>
      <c r="DQ550" s="73">
        <f t="shared" si="344"/>
        <v>1.8874956300190378E-11</v>
      </c>
      <c r="DR550" s="73">
        <f t="shared" si="345"/>
        <v>1.8871376969091833E-11</v>
      </c>
      <c r="DS550" s="73">
        <f t="shared" si="346"/>
        <v>1.8871376668332129E-11</v>
      </c>
      <c r="DT550" s="73">
        <f t="shared" si="347"/>
        <v>1.8871376668306525E-11</v>
      </c>
      <c r="DV550" s="74"/>
      <c r="DW550" s="74"/>
      <c r="DX550" s="74"/>
      <c r="ED550" s="74"/>
      <c r="EE550" s="74"/>
      <c r="EF550" s="74"/>
      <c r="EL550" s="74"/>
      <c r="EM550" s="74"/>
      <c r="EN550" s="74"/>
      <c r="ET550" s="74"/>
      <c r="EU550" s="74"/>
      <c r="EV550" s="74"/>
    </row>
    <row r="551" spans="12:152" s="73" customFormat="1" ht="13.5" x14ac:dyDescent="0.3">
      <c r="L551" s="74"/>
      <c r="N551" s="74">
        <v>9.900000000000001E-10</v>
      </c>
      <c r="O551" s="74">
        <v>6.0014179883600001</v>
      </c>
      <c r="P551" s="74">
        <v>19958.606102067599</v>
      </c>
      <c r="Q551" s="73">
        <f t="shared" si="328"/>
        <v>-9.4584700357927759E-10</v>
      </c>
      <c r="R551" s="73">
        <f t="shared" si="329"/>
        <v>-9.4596643844997298E-10</v>
      </c>
      <c r="S551" s="73">
        <f t="shared" si="330"/>
        <v>-9.4596644847134179E-10</v>
      </c>
      <c r="T551" s="73">
        <f t="shared" si="331"/>
        <v>-9.459664484721882E-10</v>
      </c>
      <c r="V551" s="74">
        <v>8.9999999999999999E-11</v>
      </c>
      <c r="W551" s="74">
        <v>4.9259138927999997</v>
      </c>
      <c r="X551" s="74">
        <v>52609.518021025098</v>
      </c>
      <c r="Y551" s="73">
        <f t="shared" si="332"/>
        <v>1.5989635381925555E-11</v>
      </c>
      <c r="Z551" s="73">
        <f t="shared" si="333"/>
        <v>1.5894189526770587E-11</v>
      </c>
      <c r="AA551" s="73">
        <f t="shared" si="334"/>
        <v>1.5894181512161881E-11</v>
      </c>
      <c r="AB551" s="73">
        <f t="shared" si="335"/>
        <v>1.5894181511487125E-11</v>
      </c>
      <c r="AD551" s="74"/>
      <c r="AE551" s="74"/>
      <c r="AF551" s="74"/>
      <c r="AL551" s="74"/>
      <c r="AM551" s="74"/>
      <c r="AN551" s="74"/>
      <c r="AT551" s="74"/>
      <c r="AU551" s="74"/>
      <c r="AV551" s="74"/>
      <c r="BB551" s="74"/>
      <c r="BC551" s="74"/>
      <c r="BD551" s="74"/>
      <c r="BJ551" s="74">
        <v>1.8999999999999999E-10</v>
      </c>
      <c r="BK551" s="74">
        <v>1.95606380894</v>
      </c>
      <c r="BL551" s="74">
        <v>25344.913081041599</v>
      </c>
      <c r="BM551" s="73">
        <f t="shared" si="336"/>
        <v>8.8757126107441566E-11</v>
      </c>
      <c r="BN551" s="73">
        <f t="shared" si="337"/>
        <v>8.8669905685580739E-11</v>
      </c>
      <c r="BO551" s="73">
        <f t="shared" si="338"/>
        <v>8.8669898361372225E-11</v>
      </c>
      <c r="BP551" s="73">
        <f t="shared" si="339"/>
        <v>8.8669898360751335E-11</v>
      </c>
      <c r="BR551" s="74"/>
      <c r="BS551" s="74"/>
      <c r="BT551" s="74"/>
      <c r="BZ551" s="74"/>
      <c r="CA551" s="74"/>
      <c r="CB551" s="74"/>
      <c r="CH551" s="74"/>
      <c r="CI551" s="74"/>
      <c r="CJ551" s="74"/>
      <c r="CP551" s="74"/>
      <c r="CQ551" s="74"/>
      <c r="CR551" s="74"/>
      <c r="CX551" s="74"/>
      <c r="CY551" s="74"/>
      <c r="CZ551" s="74"/>
      <c r="DF551" s="74">
        <v>1E-10</v>
      </c>
      <c r="DG551" s="74">
        <v>2.8599916247400001</v>
      </c>
      <c r="DH551" s="74">
        <v>130226.21661243201</v>
      </c>
      <c r="DI551" s="73">
        <f t="shared" si="340"/>
        <v>8.5402168405554151E-11</v>
      </c>
      <c r="DJ551" s="73">
        <f t="shared" si="341"/>
        <v>8.5540627108812898E-11</v>
      </c>
      <c r="DK551" s="73">
        <f t="shared" si="342"/>
        <v>8.5540638708560111E-11</v>
      </c>
      <c r="DL551" s="73">
        <f t="shared" si="343"/>
        <v>8.5540638709549393E-11</v>
      </c>
      <c r="DN551" s="74">
        <v>1.9999999999999999E-11</v>
      </c>
      <c r="DO551" s="74">
        <v>2.8763849600100002</v>
      </c>
      <c r="DP551" s="74">
        <v>167850.082947749</v>
      </c>
      <c r="DQ551" s="73">
        <f t="shared" si="344"/>
        <v>-1.1402399805963358E-11</v>
      </c>
      <c r="DR551" s="73">
        <f t="shared" si="345"/>
        <v>-1.1345843489615642E-11</v>
      </c>
      <c r="DS551" s="73">
        <f t="shared" si="346"/>
        <v>-1.1345838735394398E-11</v>
      </c>
      <c r="DT551" s="73">
        <f t="shared" si="347"/>
        <v>-1.1345838734997435E-11</v>
      </c>
      <c r="DV551" s="74"/>
      <c r="DW551" s="74"/>
      <c r="DX551" s="74"/>
      <c r="ED551" s="74"/>
      <c r="EE551" s="74"/>
      <c r="EF551" s="74"/>
      <c r="EL551" s="74"/>
      <c r="EM551" s="74"/>
      <c r="EN551" s="74"/>
      <c r="ET551" s="74"/>
      <c r="EU551" s="74"/>
      <c r="EV551" s="74"/>
    </row>
    <row r="552" spans="12:152" s="73" customFormat="1" ht="13.5" x14ac:dyDescent="0.3">
      <c r="L552" s="74"/>
      <c r="N552" s="74">
        <v>8.6999999999999999E-10</v>
      </c>
      <c r="O552" s="74">
        <v>3.5557941937300002</v>
      </c>
      <c r="P552" s="74">
        <v>52381.991831585503</v>
      </c>
      <c r="Q552" s="73">
        <f t="shared" si="328"/>
        <v>8.5677615915832746E-10</v>
      </c>
      <c r="R552" s="73">
        <f t="shared" si="329"/>
        <v>8.5661354052715006E-10</v>
      </c>
      <c r="S552" s="73">
        <f t="shared" si="330"/>
        <v>8.5661352683195544E-10</v>
      </c>
      <c r="T552" s="73">
        <f t="shared" si="331"/>
        <v>8.5661352683079739E-10</v>
      </c>
      <c r="V552" s="74">
        <v>7.9999999999999995E-11</v>
      </c>
      <c r="W552" s="74">
        <v>4.4791572966500004</v>
      </c>
      <c r="X552" s="74">
        <v>167850.082947749</v>
      </c>
      <c r="Y552" s="73">
        <f t="shared" si="332"/>
        <v>-6.4233152718731552E-11</v>
      </c>
      <c r="Z552" s="73">
        <f t="shared" si="333"/>
        <v>-6.4396718175790017E-11</v>
      </c>
      <c r="AA552" s="73">
        <f t="shared" si="334"/>
        <v>-6.4396731877145836E-11</v>
      </c>
      <c r="AB552" s="73">
        <f t="shared" si="335"/>
        <v>-6.4396731878289852E-11</v>
      </c>
      <c r="AD552" s="74"/>
      <c r="AE552" s="74"/>
      <c r="AF552" s="74"/>
      <c r="AL552" s="74"/>
      <c r="AM552" s="74"/>
      <c r="AN552" s="74"/>
      <c r="AT552" s="74"/>
      <c r="AU552" s="74"/>
      <c r="AV552" s="74"/>
      <c r="BB552" s="74"/>
      <c r="BC552" s="74"/>
      <c r="BD552" s="74"/>
      <c r="BJ552" s="74">
        <v>1.8999999999999999E-10</v>
      </c>
      <c r="BK552" s="74">
        <v>3.6249105837600002</v>
      </c>
      <c r="BL552" s="74">
        <v>78039.364629020594</v>
      </c>
      <c r="BM552" s="73">
        <f t="shared" si="336"/>
        <v>-6.6554610027442303E-11</v>
      </c>
      <c r="BN552" s="73">
        <f t="shared" si="337"/>
        <v>-6.6270070046702135E-11</v>
      </c>
      <c r="BO552" s="73">
        <f t="shared" si="338"/>
        <v>-6.6270046149013739E-11</v>
      </c>
      <c r="BP552" s="73">
        <f t="shared" si="339"/>
        <v>-6.6270046146989331E-11</v>
      </c>
      <c r="BR552" s="74"/>
      <c r="BS552" s="74"/>
      <c r="BT552" s="74"/>
      <c r="BZ552" s="74"/>
      <c r="CA552" s="74"/>
      <c r="CB552" s="74"/>
      <c r="CH552" s="74"/>
      <c r="CI552" s="74"/>
      <c r="CJ552" s="74"/>
      <c r="CP552" s="74"/>
      <c r="CQ552" s="74"/>
      <c r="CR552" s="74"/>
      <c r="CX552" s="74"/>
      <c r="CY552" s="74"/>
      <c r="CZ552" s="74"/>
      <c r="DF552" s="74">
        <v>1.2999999999999999E-10</v>
      </c>
      <c r="DG552" s="74">
        <v>4.4188042982200004</v>
      </c>
      <c r="DH552" s="74">
        <v>19958.606102067599</v>
      </c>
      <c r="DI552" s="73">
        <f t="shared" si="340"/>
        <v>-3.6920111467890196E-11</v>
      </c>
      <c r="DJ552" s="73">
        <f t="shared" si="341"/>
        <v>-3.6869153585728892E-11</v>
      </c>
      <c r="DK552" s="73">
        <f t="shared" si="342"/>
        <v>-3.6869149306938082E-11</v>
      </c>
      <c r="DL552" s="73">
        <f t="shared" si="343"/>
        <v>-3.6869149306576681E-11</v>
      </c>
      <c r="DN552" s="74">
        <v>1.9999999999999999E-11</v>
      </c>
      <c r="DO552" s="74">
        <v>4.0163819369000002</v>
      </c>
      <c r="DP552" s="74">
        <v>51868.248662178798</v>
      </c>
      <c r="DQ552" s="73">
        <f t="shared" si="344"/>
        <v>-4.0550883299450457E-12</v>
      </c>
      <c r="DR552" s="73">
        <f t="shared" si="345"/>
        <v>-4.0758920448729083E-12</v>
      </c>
      <c r="DS552" s="73">
        <f t="shared" si="346"/>
        <v>-4.0758937914032283E-12</v>
      </c>
      <c r="DT552" s="73">
        <f t="shared" si="347"/>
        <v>-4.0758937915501458E-12</v>
      </c>
      <c r="DV552" s="74"/>
      <c r="DW552" s="74"/>
      <c r="DX552" s="74"/>
      <c r="ED552" s="74"/>
      <c r="EE552" s="74"/>
      <c r="EF552" s="74"/>
      <c r="EL552" s="74"/>
      <c r="EM552" s="74"/>
      <c r="EN552" s="74"/>
      <c r="ET552" s="74"/>
      <c r="EU552" s="74"/>
      <c r="EV552" s="74"/>
    </row>
    <row r="553" spans="12:152" s="73" customFormat="1" ht="13.5" x14ac:dyDescent="0.3">
      <c r="L553" s="74"/>
      <c r="N553" s="74">
        <v>7.7999999999999999E-10</v>
      </c>
      <c r="O553" s="74">
        <v>1.0082261826300001</v>
      </c>
      <c r="P553" s="74">
        <v>25352.026628042298</v>
      </c>
      <c r="Q553" s="73">
        <f t="shared" si="328"/>
        <v>-2.6470607523537228E-10</v>
      </c>
      <c r="R553" s="73">
        <f t="shared" si="329"/>
        <v>-2.6508702628554791E-10</v>
      </c>
      <c r="S553" s="73">
        <f t="shared" si="330"/>
        <v>-2.6508705826796889E-10</v>
      </c>
      <c r="T553" s="73">
        <f t="shared" si="331"/>
        <v>-2.6508705827067935E-10</v>
      </c>
      <c r="V553" s="74">
        <v>1E-10</v>
      </c>
      <c r="W553" s="74">
        <v>3.52532046928</v>
      </c>
      <c r="X553" s="74">
        <v>50049.928875769103</v>
      </c>
      <c r="Y553" s="73">
        <f t="shared" si="332"/>
        <v>9.2752492120713537E-11</v>
      </c>
      <c r="Z553" s="73">
        <f t="shared" si="333"/>
        <v>9.2714128249933967E-11</v>
      </c>
      <c r="AA553" s="73">
        <f t="shared" si="334"/>
        <v>9.2714125024731361E-11</v>
      </c>
      <c r="AB553" s="73">
        <f t="shared" si="335"/>
        <v>9.2714125024458728E-11</v>
      </c>
      <c r="AD553" s="74"/>
      <c r="AE553" s="74"/>
      <c r="AF553" s="74"/>
      <c r="AL553" s="74"/>
      <c r="AM553" s="74"/>
      <c r="AN553" s="74"/>
      <c r="AT553" s="74"/>
      <c r="AU553" s="74"/>
      <c r="AV553" s="74"/>
      <c r="BB553" s="74"/>
      <c r="BC553" s="74"/>
      <c r="BD553" s="74"/>
      <c r="BJ553" s="74">
        <v>1.8999999999999999E-10</v>
      </c>
      <c r="BK553" s="74">
        <v>2.5980936055699999</v>
      </c>
      <c r="BL553" s="74">
        <v>17893.6278083656</v>
      </c>
      <c r="BM553" s="73">
        <f t="shared" si="336"/>
        <v>-9.3480520640649135E-11</v>
      </c>
      <c r="BN553" s="73">
        <f t="shared" si="337"/>
        <v>-9.3541137737243602E-11</v>
      </c>
      <c r="BO553" s="73">
        <f t="shared" si="338"/>
        <v>-9.3541142826255005E-11</v>
      </c>
      <c r="BP553" s="73">
        <f t="shared" si="339"/>
        <v>-9.3541142826687439E-11</v>
      </c>
      <c r="BR553" s="74"/>
      <c r="BS553" s="74"/>
      <c r="BT553" s="74"/>
      <c r="BZ553" s="74"/>
      <c r="CA553" s="74"/>
      <c r="CB553" s="74"/>
      <c r="CH553" s="74"/>
      <c r="CI553" s="74"/>
      <c r="CJ553" s="74"/>
      <c r="CP553" s="74"/>
      <c r="CQ553" s="74"/>
      <c r="CR553" s="74"/>
      <c r="CX553" s="74"/>
      <c r="CY553" s="74"/>
      <c r="CZ553" s="74"/>
      <c r="DF553" s="74">
        <v>1.2E-10</v>
      </c>
      <c r="DG553" s="74">
        <v>5.9639405824100002</v>
      </c>
      <c r="DH553" s="74">
        <v>26083.970988311001</v>
      </c>
      <c r="DI553" s="73">
        <f t="shared" si="340"/>
        <v>-8.5214619409133825E-11</v>
      </c>
      <c r="DJ553" s="73">
        <f t="shared" si="341"/>
        <v>-8.5169468569607328E-11</v>
      </c>
      <c r="DK553" s="73">
        <f t="shared" si="342"/>
        <v>-8.5169464777630092E-11</v>
      </c>
      <c r="DL553" s="73">
        <f t="shared" si="343"/>
        <v>-8.5169464777308138E-11</v>
      </c>
      <c r="DN553" s="74">
        <v>1.9999999999999999E-11</v>
      </c>
      <c r="DO553" s="74">
        <v>3.3856506895599998</v>
      </c>
      <c r="DP553" s="74">
        <v>77726.904912627098</v>
      </c>
      <c r="DQ553" s="73">
        <f t="shared" si="344"/>
        <v>-1.9407921323348048E-11</v>
      </c>
      <c r="DR553" s="73">
        <f t="shared" si="345"/>
        <v>-1.940020674753677E-11</v>
      </c>
      <c r="DS553" s="73">
        <f t="shared" si="346"/>
        <v>-1.940020609774111E-11</v>
      </c>
      <c r="DT553" s="73">
        <f t="shared" si="347"/>
        <v>-1.9400206097685844E-11</v>
      </c>
      <c r="DV553" s="74"/>
      <c r="DW553" s="74"/>
      <c r="DX553" s="74"/>
      <c r="ED553" s="74"/>
      <c r="EE553" s="74"/>
      <c r="EF553" s="74"/>
      <c r="EL553" s="74"/>
      <c r="EM553" s="74"/>
      <c r="EN553" s="74"/>
      <c r="ET553" s="74"/>
      <c r="EU553" s="74"/>
      <c r="EV553" s="74"/>
    </row>
    <row r="554" spans="12:152" s="73" customFormat="1" ht="13.5" x14ac:dyDescent="0.3">
      <c r="L554" s="74"/>
      <c r="N554" s="74">
        <v>8.7999999999999996E-10</v>
      </c>
      <c r="O554" s="74">
        <v>3.52269656514</v>
      </c>
      <c r="P554" s="74">
        <v>60055.895436487299</v>
      </c>
      <c r="Q554" s="73">
        <f t="shared" si="328"/>
        <v>2.9193793370196004E-10</v>
      </c>
      <c r="R554" s="73">
        <f t="shared" si="329"/>
        <v>2.909165569472262E-10</v>
      </c>
      <c r="S554" s="73">
        <f t="shared" si="330"/>
        <v>2.9091647117194955E-10</v>
      </c>
      <c r="T554" s="73">
        <f t="shared" si="331"/>
        <v>2.909164711646793E-10</v>
      </c>
      <c r="V554" s="74">
        <v>8.9999999999999999E-11</v>
      </c>
      <c r="W554" s="74">
        <v>5.7470149567500002</v>
      </c>
      <c r="X554" s="74">
        <v>128220.75860368399</v>
      </c>
      <c r="Y554" s="73">
        <f t="shared" si="332"/>
        <v>-5.8449294191673602E-11</v>
      </c>
      <c r="Z554" s="73">
        <f t="shared" si="333"/>
        <v>-5.8269361180416876E-11</v>
      </c>
      <c r="AA554" s="73">
        <f t="shared" si="334"/>
        <v>-5.826934605600268E-11</v>
      </c>
      <c r="AB554" s="73">
        <f t="shared" si="335"/>
        <v>-5.8269346054723833E-11</v>
      </c>
      <c r="AD554" s="74"/>
      <c r="AE554" s="74"/>
      <c r="AF554" s="74"/>
      <c r="AL554" s="74"/>
      <c r="AM554" s="74"/>
      <c r="AN554" s="74"/>
      <c r="AT554" s="74"/>
      <c r="AU554" s="74"/>
      <c r="AV554" s="74"/>
      <c r="BB554" s="74"/>
      <c r="BC554" s="74"/>
      <c r="BD554" s="74"/>
      <c r="BJ554" s="74">
        <v>1.8999999999999999E-10</v>
      </c>
      <c r="BK554" s="74">
        <v>5.8648715293700002</v>
      </c>
      <c r="BL554" s="74">
        <v>103917.90082841901</v>
      </c>
      <c r="BM554" s="73">
        <f t="shared" si="336"/>
        <v>-1.7713501498331806E-10</v>
      </c>
      <c r="BN554" s="73">
        <f t="shared" si="337"/>
        <v>-1.7728089214852496E-10</v>
      </c>
      <c r="BO554" s="73">
        <f t="shared" si="338"/>
        <v>-1.7728090436294895E-10</v>
      </c>
      <c r="BP554" s="73">
        <f t="shared" si="339"/>
        <v>-1.7728090436399016E-10</v>
      </c>
      <c r="BR554" s="74"/>
      <c r="BS554" s="74"/>
      <c r="BT554" s="74"/>
      <c r="BZ554" s="74"/>
      <c r="CA554" s="74"/>
      <c r="CB554" s="74"/>
      <c r="CH554" s="74"/>
      <c r="CI554" s="74"/>
      <c r="CJ554" s="74"/>
      <c r="CP554" s="74"/>
      <c r="CQ554" s="74"/>
      <c r="CR554" s="74"/>
      <c r="CX554" s="74"/>
      <c r="CY554" s="74"/>
      <c r="CZ554" s="74"/>
      <c r="DF554" s="74">
        <v>1E-10</v>
      </c>
      <c r="DG554" s="74">
        <v>5.4429714669999996</v>
      </c>
      <c r="DH554" s="74">
        <v>163298.12945069</v>
      </c>
      <c r="DI554" s="73">
        <f t="shared" si="340"/>
        <v>9.9731626918844383E-11</v>
      </c>
      <c r="DJ554" s="73">
        <f t="shared" si="341"/>
        <v>9.9706581495296423E-11</v>
      </c>
      <c r="DK554" s="73">
        <f t="shared" si="342"/>
        <v>9.9706579345598626E-11</v>
      </c>
      <c r="DL554" s="73">
        <f t="shared" si="343"/>
        <v>9.9706579345414125E-11</v>
      </c>
      <c r="DN554" s="74">
        <v>1.9999999999999999E-11</v>
      </c>
      <c r="DO554" s="74">
        <v>5.7351227107499998</v>
      </c>
      <c r="DP554" s="74">
        <v>189853.99758261899</v>
      </c>
      <c r="DQ554" s="73">
        <f t="shared" si="344"/>
        <v>-8.38258558252382E-12</v>
      </c>
      <c r="DR554" s="73">
        <f t="shared" si="345"/>
        <v>-8.4531331454993488E-12</v>
      </c>
      <c r="DS554" s="73">
        <f t="shared" si="346"/>
        <v>-8.4531390634639057E-12</v>
      </c>
      <c r="DT554" s="73">
        <f t="shared" si="347"/>
        <v>-8.4531390639667071E-12</v>
      </c>
      <c r="DV554" s="74"/>
      <c r="DW554" s="74"/>
      <c r="DX554" s="74"/>
      <c r="ED554" s="74"/>
      <c r="EE554" s="74"/>
      <c r="EF554" s="74"/>
      <c r="EL554" s="74"/>
      <c r="EM554" s="74"/>
      <c r="EN554" s="74"/>
      <c r="ET554" s="74"/>
      <c r="EU554" s="74"/>
      <c r="EV554" s="74"/>
    </row>
    <row r="555" spans="12:152" s="73" customFormat="1" ht="13.5" x14ac:dyDescent="0.3">
      <c r="L555" s="74"/>
      <c r="N555" s="74">
        <v>7.7999999999999999E-10</v>
      </c>
      <c r="O555" s="74">
        <v>5.8206689274099999</v>
      </c>
      <c r="P555" s="74">
        <v>155571.819107836</v>
      </c>
      <c r="Q555" s="73">
        <f t="shared" si="328"/>
        <v>6.9250325896754778E-10</v>
      </c>
      <c r="R555" s="73">
        <f t="shared" si="329"/>
        <v>6.9364348226571065E-10</v>
      </c>
      <c r="S555" s="73">
        <f t="shared" si="330"/>
        <v>6.9364357770554266E-10</v>
      </c>
      <c r="T555" s="73">
        <f t="shared" si="331"/>
        <v>6.9364357771365378E-10</v>
      </c>
      <c r="V555" s="74">
        <v>8.9999999999999999E-11</v>
      </c>
      <c r="W555" s="74">
        <v>3.3963610372300002</v>
      </c>
      <c r="X555" s="74">
        <v>25771.5112719176</v>
      </c>
      <c r="Y555" s="73">
        <f t="shared" si="332"/>
        <v>4.8541197864580577E-11</v>
      </c>
      <c r="Z555" s="73">
        <f t="shared" si="333"/>
        <v>4.858119573907208E-11</v>
      </c>
      <c r="AA555" s="73">
        <f t="shared" si="334"/>
        <v>4.8581199096802604E-11</v>
      </c>
      <c r="AB555" s="73">
        <f t="shared" si="335"/>
        <v>4.8581199097086837E-11</v>
      </c>
      <c r="AD555" s="74"/>
      <c r="AE555" s="74"/>
      <c r="AF555" s="74"/>
      <c r="AL555" s="74"/>
      <c r="AM555" s="74"/>
      <c r="AN555" s="74"/>
      <c r="AT555" s="74"/>
      <c r="AU555" s="74"/>
      <c r="AV555" s="74"/>
      <c r="BB555" s="74"/>
      <c r="BC555" s="74"/>
      <c r="BD555" s="74"/>
      <c r="BJ555" s="74">
        <v>1.8999999999999999E-10</v>
      </c>
      <c r="BK555" s="74">
        <v>5.07516493363</v>
      </c>
      <c r="BL555" s="74">
        <v>230239.17477710801</v>
      </c>
      <c r="BM555" s="73">
        <f t="shared" si="336"/>
        <v>1.8683814810229625E-10</v>
      </c>
      <c r="BN555" s="73">
        <f t="shared" si="337"/>
        <v>1.8667329159626444E-10</v>
      </c>
      <c r="BO555" s="73">
        <f t="shared" si="338"/>
        <v>1.8667327758023611E-10</v>
      </c>
      <c r="BP555" s="73">
        <f t="shared" si="339"/>
        <v>1.866732775790449E-10</v>
      </c>
      <c r="BR555" s="74"/>
      <c r="BS555" s="74"/>
      <c r="BT555" s="74"/>
      <c r="BZ555" s="74"/>
      <c r="CA555" s="74"/>
      <c r="CB555" s="74"/>
      <c r="CH555" s="74"/>
      <c r="CI555" s="74"/>
      <c r="CJ555" s="74"/>
      <c r="CP555" s="74"/>
      <c r="CQ555" s="74"/>
      <c r="CR555" s="74"/>
      <c r="CX555" s="74"/>
      <c r="CY555" s="74"/>
      <c r="CZ555" s="74"/>
      <c r="DF555" s="74">
        <v>1.2E-10</v>
      </c>
      <c r="DG555" s="74">
        <v>1.5776758202900001</v>
      </c>
      <c r="DH555" s="74">
        <v>91805.130627213701</v>
      </c>
      <c r="DI555" s="73">
        <f t="shared" si="340"/>
        <v>-1.1003093900901954E-10</v>
      </c>
      <c r="DJ555" s="73">
        <f t="shared" si="341"/>
        <v>-1.101207894829843E-10</v>
      </c>
      <c r="DK555" s="73">
        <f t="shared" si="342"/>
        <v>-1.1012079701066767E-10</v>
      </c>
      <c r="DL555" s="73">
        <f t="shared" si="343"/>
        <v>-1.1012079701130729E-10</v>
      </c>
      <c r="DN555" s="74">
        <v>1.9999999999999999E-11</v>
      </c>
      <c r="DO555" s="74">
        <v>3.9344455357500001</v>
      </c>
      <c r="DP555" s="74">
        <v>50910.238804522</v>
      </c>
      <c r="DQ555" s="73">
        <f t="shared" si="344"/>
        <v>2.7520198752210355E-12</v>
      </c>
      <c r="DR555" s="73">
        <f t="shared" si="345"/>
        <v>2.7726748810451104E-12</v>
      </c>
      <c r="DS555" s="73">
        <f t="shared" si="346"/>
        <v>2.7726766151550946E-12</v>
      </c>
      <c r="DT555" s="73">
        <f t="shared" si="347"/>
        <v>2.7726766153014607E-12</v>
      </c>
      <c r="DV555" s="74"/>
      <c r="DW555" s="74"/>
      <c r="DX555" s="74"/>
      <c r="ED555" s="74"/>
      <c r="EE555" s="74"/>
      <c r="EF555" s="74"/>
      <c r="EL555" s="74"/>
      <c r="EM555" s="74"/>
      <c r="EN555" s="74"/>
      <c r="ET555" s="74"/>
      <c r="EU555" s="74"/>
      <c r="EV555" s="74"/>
    </row>
    <row r="556" spans="12:152" s="73" customFormat="1" ht="13.5" x14ac:dyDescent="0.3">
      <c r="L556" s="74"/>
      <c r="N556" s="74">
        <v>7.5999999999999996E-10</v>
      </c>
      <c r="O556" s="74">
        <v>2.96046756402</v>
      </c>
      <c r="P556" s="74">
        <v>25024.589058121801</v>
      </c>
      <c r="Q556" s="73">
        <f t="shared" si="328"/>
        <v>4.1051464531983711E-10</v>
      </c>
      <c r="R556" s="73">
        <f t="shared" si="329"/>
        <v>4.108424167019936E-10</v>
      </c>
      <c r="S556" s="73">
        <f t="shared" si="330"/>
        <v>4.1084244421777953E-10</v>
      </c>
      <c r="T556" s="73">
        <f t="shared" si="331"/>
        <v>4.1084244422014191E-10</v>
      </c>
      <c r="V556" s="74">
        <v>8.9999999999999999E-11</v>
      </c>
      <c r="W556" s="74">
        <v>0.40885845708000002</v>
      </c>
      <c r="X556" s="74">
        <v>173511.414996901</v>
      </c>
      <c r="Y556" s="73">
        <f t="shared" si="332"/>
        <v>-7.6514855441779853E-11</v>
      </c>
      <c r="Z556" s="73">
        <f t="shared" si="333"/>
        <v>-7.6682776894106594E-11</v>
      </c>
      <c r="AA556" s="73">
        <f t="shared" si="334"/>
        <v>-7.6682790952509857E-11</v>
      </c>
      <c r="AB556" s="73">
        <f t="shared" si="335"/>
        <v>-7.6682790953688241E-11</v>
      </c>
      <c r="AD556" s="74"/>
      <c r="AE556" s="74"/>
      <c r="AF556" s="74"/>
      <c r="AL556" s="74"/>
      <c r="AM556" s="74"/>
      <c r="AN556" s="74"/>
      <c r="AT556" s="74"/>
      <c r="AU556" s="74"/>
      <c r="AV556" s="74"/>
      <c r="BB556" s="74"/>
      <c r="BC556" s="74"/>
      <c r="BD556" s="74"/>
      <c r="BJ556" s="74">
        <v>2.3000000000000001E-10</v>
      </c>
      <c r="BK556" s="74">
        <v>1.73809221823</v>
      </c>
      <c r="BL556" s="74">
        <v>128220.75860368399</v>
      </c>
      <c r="BM556" s="73">
        <f t="shared" si="336"/>
        <v>-3.6753714939447195E-11</v>
      </c>
      <c r="BN556" s="73">
        <f t="shared" si="337"/>
        <v>-3.7349855889090777E-11</v>
      </c>
      <c r="BO556" s="73">
        <f t="shared" si="338"/>
        <v>-3.7349905931480846E-11</v>
      </c>
      <c r="BP556" s="73">
        <f t="shared" si="339"/>
        <v>-3.7349905935712198E-11</v>
      </c>
      <c r="BR556" s="74"/>
      <c r="BS556" s="74"/>
      <c r="BT556" s="74"/>
      <c r="BZ556" s="74"/>
      <c r="CA556" s="74"/>
      <c r="CB556" s="74"/>
      <c r="CH556" s="74"/>
      <c r="CI556" s="74"/>
      <c r="CJ556" s="74"/>
      <c r="CP556" s="74"/>
      <c r="CQ556" s="74"/>
      <c r="CR556" s="74"/>
      <c r="CX556" s="74"/>
      <c r="CY556" s="74"/>
      <c r="CZ556" s="74"/>
      <c r="DF556" s="74">
        <v>1E-10</v>
      </c>
      <c r="DG556" s="74">
        <v>3.8353641815100001</v>
      </c>
      <c r="DH556" s="74">
        <v>51226.630674178501</v>
      </c>
      <c r="DI556" s="73">
        <f t="shared" si="340"/>
        <v>9.8213725857161723E-11</v>
      </c>
      <c r="DJ556" s="73">
        <f t="shared" si="341"/>
        <v>9.8233414619864451E-11</v>
      </c>
      <c r="DK556" s="73">
        <f t="shared" si="342"/>
        <v>9.8233416268432995E-11</v>
      </c>
      <c r="DL556" s="73">
        <f t="shared" si="343"/>
        <v>9.8233416268573409E-11</v>
      </c>
      <c r="DN556" s="74">
        <v>1.9999999999999999E-11</v>
      </c>
      <c r="DO556" s="74">
        <v>3.62039658007</v>
      </c>
      <c r="DP556" s="74">
        <v>6885.1498899308099</v>
      </c>
      <c r="DQ556" s="73">
        <f t="shared" si="344"/>
        <v>-1.4067705393275949E-11</v>
      </c>
      <c r="DR556" s="73">
        <f t="shared" si="345"/>
        <v>-1.4065700463715756E-11</v>
      </c>
      <c r="DS556" s="73">
        <f t="shared" si="346"/>
        <v>-1.4065700295366059E-11</v>
      </c>
      <c r="DT556" s="73">
        <f t="shared" si="347"/>
        <v>-1.4065700295351714E-11</v>
      </c>
      <c r="DV556" s="74"/>
      <c r="DW556" s="74"/>
      <c r="DX556" s="74"/>
      <c r="ED556" s="74"/>
      <c r="EE556" s="74"/>
      <c r="EF556" s="74"/>
      <c r="EL556" s="74"/>
      <c r="EM556" s="74"/>
      <c r="EN556" s="74"/>
      <c r="ET556" s="74"/>
      <c r="EU556" s="74"/>
      <c r="EV556" s="74"/>
    </row>
    <row r="557" spans="12:152" s="73" customFormat="1" ht="13.5" x14ac:dyDescent="0.3">
      <c r="L557" s="74"/>
      <c r="N557" s="74">
        <v>7.5999999999999996E-10</v>
      </c>
      <c r="O557" s="74">
        <v>4.2442123571000003</v>
      </c>
      <c r="P557" s="74">
        <v>130226.21661243201</v>
      </c>
      <c r="Q557" s="73">
        <f t="shared" si="328"/>
        <v>-2.6812194529999362E-10</v>
      </c>
      <c r="R557" s="73">
        <f t="shared" si="329"/>
        <v>-2.6622419140501403E-10</v>
      </c>
      <c r="S557" s="73">
        <f t="shared" si="330"/>
        <v>-2.6622403198589185E-10</v>
      </c>
      <c r="T557" s="73">
        <f t="shared" si="331"/>
        <v>-2.6622403197229605E-10</v>
      </c>
      <c r="V557" s="74">
        <v>8.9999999999999999E-11</v>
      </c>
      <c r="W557" s="74">
        <v>5.2147714599999999E-2</v>
      </c>
      <c r="X557" s="74">
        <v>209232.91609768799</v>
      </c>
      <c r="Y557" s="73">
        <f t="shared" si="332"/>
        <v>6.1926297539954075E-11</v>
      </c>
      <c r="Z557" s="73">
        <f t="shared" si="333"/>
        <v>6.1645851616578171E-11</v>
      </c>
      <c r="AA557" s="73">
        <f t="shared" si="334"/>
        <v>6.1645828022164366E-11</v>
      </c>
      <c r="AB557" s="73">
        <f t="shared" si="335"/>
        <v>6.164582802016648E-11</v>
      </c>
      <c r="AD557" s="74"/>
      <c r="AE557" s="74"/>
      <c r="AF557" s="74"/>
      <c r="AL557" s="74"/>
      <c r="AM557" s="74"/>
      <c r="AN557" s="74"/>
      <c r="AT557" s="74"/>
      <c r="AU557" s="74"/>
      <c r="AV557" s="74"/>
      <c r="BB557" s="74"/>
      <c r="BC557" s="74"/>
      <c r="BD557" s="74"/>
      <c r="BJ557" s="74">
        <v>1.8E-10</v>
      </c>
      <c r="BK557" s="74">
        <v>3.7045331153699999</v>
      </c>
      <c r="BL557" s="74">
        <v>77726.904912627098</v>
      </c>
      <c r="BM557" s="73">
        <f t="shared" si="336"/>
        <v>-1.7949464202633719E-10</v>
      </c>
      <c r="BN557" s="73">
        <f t="shared" si="337"/>
        <v>-1.7951587258110194E-10</v>
      </c>
      <c r="BO557" s="73">
        <f t="shared" si="338"/>
        <v>-1.7951587434455999E-10</v>
      </c>
      <c r="BP557" s="73">
        <f t="shared" si="339"/>
        <v>-1.7951587434470999E-10</v>
      </c>
      <c r="BR557" s="74"/>
      <c r="BS557" s="74"/>
      <c r="BT557" s="74"/>
      <c r="BZ557" s="74"/>
      <c r="CA557" s="74"/>
      <c r="CB557" s="74"/>
      <c r="CH557" s="74"/>
      <c r="CI557" s="74"/>
      <c r="CJ557" s="74"/>
      <c r="CP557" s="74"/>
      <c r="CQ557" s="74"/>
      <c r="CR557" s="74"/>
      <c r="CX557" s="74"/>
      <c r="CY557" s="74"/>
      <c r="CZ557" s="74"/>
      <c r="DF557" s="74">
        <v>1.2999999999999999E-10</v>
      </c>
      <c r="DG557" s="74">
        <v>0.34187342137999999</v>
      </c>
      <c r="DH557" s="74">
        <v>157057.109814539</v>
      </c>
      <c r="DI557" s="73">
        <f t="shared" si="340"/>
        <v>1.2515808009929989E-10</v>
      </c>
      <c r="DJ557" s="73">
        <f t="shared" si="341"/>
        <v>1.2527050136635066E-10</v>
      </c>
      <c r="DK557" s="73">
        <f t="shared" si="342"/>
        <v>1.2527051075105099E-10</v>
      </c>
      <c r="DL557" s="73">
        <f t="shared" si="343"/>
        <v>1.2527051075184102E-10</v>
      </c>
      <c r="DN557" s="74">
        <v>1.9999999999999999E-11</v>
      </c>
      <c r="DO557" s="74">
        <v>1.7649293935000001</v>
      </c>
      <c r="DP557" s="74">
        <v>92741.060607922496</v>
      </c>
      <c r="DQ557" s="73">
        <f t="shared" si="344"/>
        <v>1.991713914461726E-11</v>
      </c>
      <c r="DR557" s="73">
        <f t="shared" si="345"/>
        <v>1.9920557820662335E-11</v>
      </c>
      <c r="DS557" s="73">
        <f t="shared" si="346"/>
        <v>1.9920558104683354E-11</v>
      </c>
      <c r="DT557" s="73">
        <f t="shared" si="347"/>
        <v>1.9920558104707649E-11</v>
      </c>
      <c r="DV557" s="74"/>
      <c r="DW557" s="74"/>
      <c r="DX557" s="74"/>
      <c r="ED557" s="74"/>
      <c r="EE557" s="74"/>
      <c r="EF557" s="74"/>
      <c r="EL557" s="74"/>
      <c r="EM557" s="74"/>
      <c r="EN557" s="74"/>
      <c r="ET557" s="74"/>
      <c r="EU557" s="74"/>
      <c r="EV557" s="74"/>
    </row>
    <row r="558" spans="12:152" s="73" customFormat="1" ht="13.5" x14ac:dyDescent="0.3">
      <c r="L558" s="74"/>
      <c r="N558" s="74">
        <v>7.5999999999999996E-10</v>
      </c>
      <c r="O558" s="74">
        <v>2.22645638378</v>
      </c>
      <c r="P558" s="74">
        <v>36109.740421673603</v>
      </c>
      <c r="Q558" s="73">
        <f t="shared" si="328"/>
        <v>-2.4737971108510791E-10</v>
      </c>
      <c r="R558" s="73">
        <f t="shared" si="329"/>
        <v>-2.4791112895570768E-10</v>
      </c>
      <c r="S558" s="73">
        <f t="shared" si="330"/>
        <v>-2.4791117356896719E-10</v>
      </c>
      <c r="T558" s="73">
        <f t="shared" si="331"/>
        <v>-2.4791117357272424E-10</v>
      </c>
      <c r="V558" s="74">
        <v>1.0999999999999999E-10</v>
      </c>
      <c r="W558" s="74">
        <v>4.3947350056000003</v>
      </c>
      <c r="X558" s="74">
        <v>166740.70439565601</v>
      </c>
      <c r="Y558" s="73">
        <f t="shared" si="332"/>
        <v>-2.0282249343187096E-11</v>
      </c>
      <c r="Z558" s="73">
        <f t="shared" si="333"/>
        <v>-2.0651359568209039E-11</v>
      </c>
      <c r="AA558" s="73">
        <f t="shared" si="334"/>
        <v>-2.0651390549407452E-11</v>
      </c>
      <c r="AB558" s="73">
        <f t="shared" si="335"/>
        <v>-2.0651390552011484E-11</v>
      </c>
      <c r="AD558" s="74"/>
      <c r="AE558" s="74"/>
      <c r="AF558" s="74"/>
      <c r="AL558" s="74"/>
      <c r="AM558" s="74"/>
      <c r="AN558" s="74"/>
      <c r="AT558" s="74"/>
      <c r="AU558" s="74"/>
      <c r="AV558" s="74"/>
      <c r="BB558" s="74"/>
      <c r="BC558" s="74"/>
      <c r="BD558" s="74"/>
      <c r="BJ558" s="74">
        <v>2.0000000000000001E-10</v>
      </c>
      <c r="BK558" s="74">
        <v>5.5895144327699997</v>
      </c>
      <c r="BL558" s="74">
        <v>27177.611932767799</v>
      </c>
      <c r="BM558" s="73">
        <f t="shared" si="336"/>
        <v>1.2443361996321422E-10</v>
      </c>
      <c r="BN558" s="73">
        <f t="shared" si="337"/>
        <v>1.2452075946181499E-10</v>
      </c>
      <c r="BO558" s="73">
        <f t="shared" si="338"/>
        <v>1.2452076677660122E-10</v>
      </c>
      <c r="BP558" s="73">
        <f t="shared" si="339"/>
        <v>1.2452076677722396E-10</v>
      </c>
      <c r="BR558" s="74"/>
      <c r="BS558" s="74"/>
      <c r="BT558" s="74"/>
      <c r="BZ558" s="74"/>
      <c r="CA558" s="74"/>
      <c r="CB558" s="74"/>
      <c r="CH558" s="74"/>
      <c r="CI558" s="74"/>
      <c r="CJ558" s="74"/>
      <c r="CP558" s="74"/>
      <c r="CQ558" s="74"/>
      <c r="CR558" s="74"/>
      <c r="CX558" s="74"/>
      <c r="CY558" s="74"/>
      <c r="CZ558" s="74"/>
      <c r="DF558" s="74">
        <v>1E-10</v>
      </c>
      <c r="DG558" s="74">
        <v>1.12787053523</v>
      </c>
      <c r="DH558" s="74">
        <v>78903.606711036497</v>
      </c>
      <c r="DI558" s="73">
        <f t="shared" si="340"/>
        <v>6.1989056720765554E-11</v>
      </c>
      <c r="DJ558" s="73">
        <f t="shared" si="341"/>
        <v>6.2115789550344839E-11</v>
      </c>
      <c r="DK558" s="73">
        <f t="shared" si="342"/>
        <v>6.2115800184280143E-11</v>
      </c>
      <c r="DL558" s="73">
        <f t="shared" si="343"/>
        <v>6.2115800185188905E-11</v>
      </c>
      <c r="DN558" s="74">
        <v>1.9999999999999999E-11</v>
      </c>
      <c r="DO558" s="74">
        <v>2.5819014902999999</v>
      </c>
      <c r="DP558" s="74">
        <v>154938.34595416099</v>
      </c>
      <c r="DQ558" s="73">
        <f t="shared" si="344"/>
        <v>1.771209782818898E-11</v>
      </c>
      <c r="DR558" s="73">
        <f t="shared" si="345"/>
        <v>1.7682531193055542E-11</v>
      </c>
      <c r="DS558" s="73">
        <f t="shared" si="346"/>
        <v>1.7682528703100408E-11</v>
      </c>
      <c r="DT558" s="73">
        <f t="shared" si="347"/>
        <v>1.7682528702892175E-11</v>
      </c>
      <c r="DV558" s="74"/>
      <c r="DW558" s="74"/>
      <c r="DX558" s="74"/>
      <c r="ED558" s="74"/>
      <c r="EE558" s="74"/>
      <c r="EF558" s="74"/>
      <c r="EL558" s="74"/>
      <c r="EM558" s="74"/>
      <c r="EN558" s="74"/>
      <c r="ET558" s="74"/>
      <c r="EU558" s="74"/>
      <c r="EV558" s="74"/>
    </row>
    <row r="559" spans="12:152" s="73" customFormat="1" ht="13.5" x14ac:dyDescent="0.3">
      <c r="L559" s="74"/>
      <c r="N559" s="74">
        <v>7.2E-10</v>
      </c>
      <c r="O559" s="74">
        <v>2.2334846819399998</v>
      </c>
      <c r="P559" s="74">
        <v>173511.414996901</v>
      </c>
      <c r="Q559" s="73">
        <f t="shared" si="328"/>
        <v>5.2065574995024005E-10</v>
      </c>
      <c r="R559" s="73">
        <f t="shared" si="329"/>
        <v>5.1888509290588818E-10</v>
      </c>
      <c r="S559" s="73">
        <f t="shared" si="330"/>
        <v>5.1888494396236817E-10</v>
      </c>
      <c r="T559" s="73">
        <f t="shared" si="331"/>
        <v>5.1888494394988374E-10</v>
      </c>
      <c r="V559" s="74">
        <v>7.9999999999999995E-11</v>
      </c>
      <c r="W559" s="74">
        <v>0.83788793172999998</v>
      </c>
      <c r="X559" s="74">
        <v>52101.024684581003</v>
      </c>
      <c r="Y559" s="73">
        <f t="shared" si="332"/>
        <v>3.1010449217184411E-11</v>
      </c>
      <c r="Z559" s="73">
        <f t="shared" si="333"/>
        <v>3.0931735595506998E-11</v>
      </c>
      <c r="AA559" s="73">
        <f t="shared" si="334"/>
        <v>3.0931728985068873E-11</v>
      </c>
      <c r="AB559" s="73">
        <f t="shared" si="335"/>
        <v>3.0931728984506907E-11</v>
      </c>
      <c r="AD559" s="74"/>
      <c r="AE559" s="74"/>
      <c r="AF559" s="74"/>
      <c r="AL559" s="74"/>
      <c r="AM559" s="74"/>
      <c r="AN559" s="74"/>
      <c r="AT559" s="74"/>
      <c r="AU559" s="74"/>
      <c r="AV559" s="74"/>
      <c r="BB559" s="74"/>
      <c r="BC559" s="74"/>
      <c r="BD559" s="74"/>
      <c r="BJ559" s="74">
        <v>1.8999999999999999E-10</v>
      </c>
      <c r="BK559" s="74">
        <v>2.26298959398</v>
      </c>
      <c r="BL559" s="74">
        <v>103932.127922421</v>
      </c>
      <c r="BM559" s="73">
        <f t="shared" si="336"/>
        <v>1.8811736300823828E-10</v>
      </c>
      <c r="BN559" s="73">
        <f t="shared" si="337"/>
        <v>1.8817373290518358E-10</v>
      </c>
      <c r="BO559" s="73">
        <f t="shared" si="338"/>
        <v>1.8817373760231618E-10</v>
      </c>
      <c r="BP559" s="73">
        <f t="shared" si="339"/>
        <v>1.8817373760271054E-10</v>
      </c>
      <c r="BR559" s="74"/>
      <c r="BS559" s="74"/>
      <c r="BT559" s="74"/>
      <c r="BZ559" s="74"/>
      <c r="CA559" s="74"/>
      <c r="CB559" s="74"/>
      <c r="CH559" s="74"/>
      <c r="CI559" s="74"/>
      <c r="CJ559" s="74"/>
      <c r="CP559" s="74"/>
      <c r="CQ559" s="74"/>
      <c r="CR559" s="74"/>
      <c r="CX559" s="74"/>
      <c r="CY559" s="74"/>
      <c r="CZ559" s="74"/>
      <c r="DF559" s="74">
        <v>1E-10</v>
      </c>
      <c r="DG559" s="74">
        <v>4.6781813001400003</v>
      </c>
      <c r="DH559" s="74">
        <v>2111.6503133776</v>
      </c>
      <c r="DI559" s="73">
        <f t="shared" si="340"/>
        <v>2.9028380806032245E-11</v>
      </c>
      <c r="DJ559" s="73">
        <f t="shared" si="341"/>
        <v>2.9032519628093441E-11</v>
      </c>
      <c r="DK559" s="73">
        <f t="shared" si="342"/>
        <v>2.9032519975594934E-11</v>
      </c>
      <c r="DL559" s="73">
        <f t="shared" si="343"/>
        <v>2.9032519975624851E-11</v>
      </c>
      <c r="DN559" s="74">
        <v>1.9999999999999999E-11</v>
      </c>
      <c r="DO559" s="74">
        <v>5.3727979285699998</v>
      </c>
      <c r="DP559" s="74">
        <v>52278.8990573669</v>
      </c>
      <c r="DQ559" s="73">
        <f t="shared" si="344"/>
        <v>1.9989764180178555E-11</v>
      </c>
      <c r="DR559" s="73">
        <f t="shared" si="345"/>
        <v>1.9989067650789483E-11</v>
      </c>
      <c r="DS559" s="73">
        <f t="shared" si="346"/>
        <v>1.9989067591345246E-11</v>
      </c>
      <c r="DT559" s="73">
        <f t="shared" si="347"/>
        <v>1.9989067591340209E-11</v>
      </c>
      <c r="DV559" s="74"/>
      <c r="DW559" s="74"/>
      <c r="DX559" s="74"/>
      <c r="ED559" s="74"/>
      <c r="EE559" s="74"/>
      <c r="EF559" s="74"/>
      <c r="EL559" s="74"/>
      <c r="EM559" s="74"/>
      <c r="EN559" s="74"/>
      <c r="ET559" s="74"/>
      <c r="EU559" s="74"/>
      <c r="EV559" s="74"/>
    </row>
    <row r="560" spans="12:152" s="73" customFormat="1" ht="13.5" x14ac:dyDescent="0.3">
      <c r="L560" s="74"/>
      <c r="N560" s="74">
        <v>7.8999999999999996E-10</v>
      </c>
      <c r="O560" s="74">
        <v>1.13204602827</v>
      </c>
      <c r="P560" s="74">
        <v>52290.245571833599</v>
      </c>
      <c r="Q560" s="73">
        <f t="shared" si="328"/>
        <v>-4.6154181039945988E-10</v>
      </c>
      <c r="R560" s="73">
        <f t="shared" si="329"/>
        <v>-4.6085486323809255E-10</v>
      </c>
      <c r="S560" s="73">
        <f t="shared" si="330"/>
        <v>-4.6085480553840862E-10</v>
      </c>
      <c r="T560" s="73">
        <f t="shared" si="331"/>
        <v>-4.6085480553352122E-10</v>
      </c>
      <c r="V560" s="74">
        <v>8.9999999999999999E-11</v>
      </c>
      <c r="W560" s="74">
        <v>0.39740145698000001</v>
      </c>
      <c r="X560" s="74">
        <v>208173.534167498</v>
      </c>
      <c r="Y560" s="73">
        <f t="shared" si="332"/>
        <v>3.4576866611728154E-11</v>
      </c>
      <c r="Z560" s="73">
        <f t="shared" si="333"/>
        <v>3.4930844074638508E-11</v>
      </c>
      <c r="AA560" s="73">
        <f t="shared" si="334"/>
        <v>3.4930873768703495E-11</v>
      </c>
      <c r="AB560" s="73">
        <f t="shared" si="335"/>
        <v>3.4930873771230661E-11</v>
      </c>
      <c r="AD560" s="74"/>
      <c r="AE560" s="74"/>
      <c r="AF560" s="74"/>
      <c r="AL560" s="74"/>
      <c r="AM560" s="74"/>
      <c r="AN560" s="74"/>
      <c r="AT560" s="74"/>
      <c r="AU560" s="74"/>
      <c r="AV560" s="74"/>
      <c r="BB560" s="74"/>
      <c r="BC560" s="74"/>
      <c r="BD560" s="74"/>
      <c r="BJ560" s="74">
        <v>1.8E-10</v>
      </c>
      <c r="BK560" s="74">
        <v>5.2610337399400002</v>
      </c>
      <c r="BL560" s="74">
        <v>28736.357967047199</v>
      </c>
      <c r="BM560" s="73">
        <f t="shared" si="336"/>
        <v>1.3108204711340375E-10</v>
      </c>
      <c r="BN560" s="73">
        <f t="shared" si="337"/>
        <v>1.3115463098059581E-10</v>
      </c>
      <c r="BO560" s="73">
        <f t="shared" si="338"/>
        <v>1.3115463707297828E-10</v>
      </c>
      <c r="BP560" s="73">
        <f t="shared" si="339"/>
        <v>1.3115463707349685E-10</v>
      </c>
      <c r="BR560" s="74"/>
      <c r="BS560" s="74"/>
      <c r="BT560" s="74"/>
      <c r="BZ560" s="74"/>
      <c r="CA560" s="74"/>
      <c r="CB560" s="74"/>
      <c r="CH560" s="74"/>
      <c r="CI560" s="74"/>
      <c r="CJ560" s="74"/>
      <c r="CP560" s="74"/>
      <c r="CQ560" s="74"/>
      <c r="CR560" s="74"/>
      <c r="CX560" s="74"/>
      <c r="CY560" s="74"/>
      <c r="CZ560" s="74"/>
      <c r="DF560" s="74">
        <v>1.2E-10</v>
      </c>
      <c r="DG560" s="74">
        <v>3.5639161979899998</v>
      </c>
      <c r="DH560" s="74">
        <v>77795.744434368098</v>
      </c>
      <c r="DI560" s="73">
        <f t="shared" si="340"/>
        <v>-5.9456573374913977E-11</v>
      </c>
      <c r="DJ560" s="73">
        <f t="shared" si="341"/>
        <v>-5.962258712292577E-11</v>
      </c>
      <c r="DK560" s="73">
        <f t="shared" si="342"/>
        <v>-5.9622601055426574E-11</v>
      </c>
      <c r="DL560" s="73">
        <f t="shared" si="343"/>
        <v>-5.9622601056610515E-11</v>
      </c>
      <c r="DN560" s="74">
        <v>1.9999999999999999E-11</v>
      </c>
      <c r="DO560" s="74">
        <v>3.3703908619699998</v>
      </c>
      <c r="DP560" s="74">
        <v>2221.8566345969998</v>
      </c>
      <c r="DQ560" s="73">
        <f t="shared" si="344"/>
        <v>-3.7309287876005265E-12</v>
      </c>
      <c r="DR560" s="73">
        <f t="shared" si="345"/>
        <v>-3.7300345986896444E-12</v>
      </c>
      <c r="DS560" s="73">
        <f t="shared" si="346"/>
        <v>-3.7300345236112908E-12</v>
      </c>
      <c r="DT560" s="73">
        <f t="shared" si="347"/>
        <v>-3.7300345236050086E-12</v>
      </c>
      <c r="DV560" s="74"/>
      <c r="DW560" s="74"/>
      <c r="DX560" s="74"/>
      <c r="ED560" s="74"/>
      <c r="EE560" s="74"/>
      <c r="EF560" s="74"/>
      <c r="EL560" s="74"/>
      <c r="EM560" s="74"/>
      <c r="EN560" s="74"/>
      <c r="ET560" s="74"/>
      <c r="EU560" s="74"/>
      <c r="EV560" s="74"/>
    </row>
    <row r="561" spans="11:152" s="73" customFormat="1" ht="13.5" x14ac:dyDescent="0.3">
      <c r="L561" s="74"/>
      <c r="N561" s="74">
        <v>7.4000000000000003E-10</v>
      </c>
      <c r="O561" s="74">
        <v>1.55328520138</v>
      </c>
      <c r="P561" s="74">
        <v>51653.228865054502</v>
      </c>
      <c r="Q561" s="73">
        <f t="shared" si="328"/>
        <v>9.1223641110222086E-11</v>
      </c>
      <c r="R561" s="73">
        <f t="shared" si="329"/>
        <v>9.0446669760302625E-11</v>
      </c>
      <c r="S561" s="73">
        <f t="shared" si="330"/>
        <v>9.0446604519948917E-11</v>
      </c>
      <c r="T561" s="73">
        <f t="shared" si="331"/>
        <v>9.0446604514438085E-11</v>
      </c>
      <c r="V561" s="74">
        <v>8.9999999999999999E-11</v>
      </c>
      <c r="W561" s="74">
        <v>2.1464840991699998</v>
      </c>
      <c r="X561" s="74">
        <v>52250.587881715699</v>
      </c>
      <c r="Y561" s="73">
        <f t="shared" si="332"/>
        <v>-7.5451687089703789E-11</v>
      </c>
      <c r="Z561" s="73">
        <f t="shared" si="333"/>
        <v>-7.5399138280009245E-11</v>
      </c>
      <c r="AA561" s="73">
        <f t="shared" si="334"/>
        <v>-7.5399133864278606E-11</v>
      </c>
      <c r="AB561" s="73">
        <f t="shared" si="335"/>
        <v>-7.5399133863904294E-11</v>
      </c>
      <c r="AD561" s="74"/>
      <c r="AE561" s="74"/>
      <c r="AF561" s="74"/>
      <c r="AL561" s="74"/>
      <c r="AM561" s="74"/>
      <c r="AN561" s="74"/>
      <c r="AT561" s="74"/>
      <c r="AU561" s="74"/>
      <c r="AV561" s="74"/>
      <c r="BB561" s="74"/>
      <c r="BC561" s="74"/>
      <c r="BD561" s="74"/>
      <c r="BJ561" s="74">
        <v>1.8E-10</v>
      </c>
      <c r="BK561" s="74">
        <v>4.7707566973100004</v>
      </c>
      <c r="BL561" s="74">
        <v>77101.234720314693</v>
      </c>
      <c r="BM561" s="73">
        <f t="shared" si="336"/>
        <v>1.65517537293398E-10</v>
      </c>
      <c r="BN561" s="73">
        <f t="shared" si="337"/>
        <v>1.6562904038721668E-10</v>
      </c>
      <c r="BO561" s="73">
        <f t="shared" si="338"/>
        <v>1.656290497319017E-10</v>
      </c>
      <c r="BP561" s="73">
        <f t="shared" si="339"/>
        <v>1.6562904973270293E-10</v>
      </c>
      <c r="BR561" s="74"/>
      <c r="BS561" s="74"/>
      <c r="BT561" s="74"/>
      <c r="BZ561" s="74"/>
      <c r="CA561" s="74"/>
      <c r="CB561" s="74"/>
      <c r="CH561" s="74"/>
      <c r="CI561" s="74"/>
      <c r="CJ561" s="74"/>
      <c r="CP561" s="74"/>
      <c r="CQ561" s="74"/>
      <c r="CR561" s="74"/>
      <c r="CX561" s="74"/>
      <c r="CY561" s="74"/>
      <c r="CZ561" s="74"/>
      <c r="DF561" s="74">
        <v>1.0999999999999999E-10</v>
      </c>
      <c r="DG561" s="74">
        <v>5.8072049126099996</v>
      </c>
      <c r="DH561" s="74">
        <v>26102.130235575802</v>
      </c>
      <c r="DI561" s="73">
        <f t="shared" si="340"/>
        <v>-8.8038326728501239E-11</v>
      </c>
      <c r="DJ561" s="73">
        <f t="shared" si="341"/>
        <v>-8.8003056291472727E-11</v>
      </c>
      <c r="DK561" s="73">
        <f t="shared" si="342"/>
        <v>-8.8003053329040238E-11</v>
      </c>
      <c r="DL561" s="73">
        <f t="shared" si="343"/>
        <v>-8.8003053328788892E-11</v>
      </c>
      <c r="DN561" s="74">
        <v>1.9999999999999999E-11</v>
      </c>
      <c r="DO561" s="74">
        <v>6.07737780217</v>
      </c>
      <c r="DP561" s="74">
        <v>94329.775286197299</v>
      </c>
      <c r="DQ561" s="73">
        <f t="shared" si="344"/>
        <v>7.0850607990783263E-12</v>
      </c>
      <c r="DR561" s="73">
        <f t="shared" si="345"/>
        <v>7.0489122271689796E-12</v>
      </c>
      <c r="DS561" s="73">
        <f t="shared" si="346"/>
        <v>7.0489091909550236E-12</v>
      </c>
      <c r="DT561" s="73">
        <f t="shared" si="347"/>
        <v>7.0489091906996833E-12</v>
      </c>
      <c r="DV561" s="74"/>
      <c r="DW561" s="74"/>
      <c r="DX561" s="74"/>
      <c r="ED561" s="74"/>
      <c r="EE561" s="74"/>
      <c r="EF561" s="74"/>
      <c r="EL561" s="74"/>
      <c r="EM561" s="74"/>
      <c r="EN561" s="74"/>
      <c r="ET561" s="74"/>
      <c r="EU561" s="74"/>
      <c r="EV561" s="74"/>
    </row>
    <row r="562" spans="11:152" s="73" customFormat="1" ht="13.5" x14ac:dyDescent="0.3">
      <c r="K562" s="148"/>
      <c r="L562" s="74"/>
      <c r="N562" s="74">
        <v>7.1000000000000003E-10</v>
      </c>
      <c r="O562" s="74">
        <v>2.2610629898100001</v>
      </c>
      <c r="P562" s="74">
        <v>159.30173479219999</v>
      </c>
      <c r="Q562" s="73">
        <f t="shared" si="328"/>
        <v>9.6288020919501083E-11</v>
      </c>
      <c r="R562" s="73">
        <f t="shared" si="329"/>
        <v>9.6285725719005272E-11</v>
      </c>
      <c r="S562" s="73">
        <f t="shared" si="330"/>
        <v>9.6285725526295311E-11</v>
      </c>
      <c r="T562" s="73">
        <f t="shared" si="331"/>
        <v>9.6285725526279078E-11</v>
      </c>
      <c r="V562" s="74">
        <v>1.0999999999999999E-10</v>
      </c>
      <c r="W562" s="74">
        <v>0.77019715443000003</v>
      </c>
      <c r="X562" s="74">
        <v>181026.24909573499</v>
      </c>
      <c r="Y562" s="73">
        <f t="shared" si="332"/>
        <v>9.9103086492421494E-11</v>
      </c>
      <c r="Z562" s="73">
        <f t="shared" si="333"/>
        <v>9.9279393819099249E-11</v>
      </c>
      <c r="AA562" s="73">
        <f t="shared" si="334"/>
        <v>9.9279408564966542E-11</v>
      </c>
      <c r="AB562" s="73">
        <f t="shared" si="335"/>
        <v>9.9279408566215856E-11</v>
      </c>
      <c r="AD562" s="74"/>
      <c r="AE562" s="74"/>
      <c r="AF562" s="74"/>
      <c r="AL562" s="74"/>
      <c r="AM562" s="74"/>
      <c r="AN562" s="74"/>
      <c r="AT562" s="74"/>
      <c r="AU562" s="74"/>
      <c r="AV562" s="74"/>
      <c r="BB562" s="74"/>
      <c r="BC562" s="74"/>
      <c r="BD562" s="74"/>
      <c r="BJ562" s="74">
        <v>1.8999999999999999E-10</v>
      </c>
      <c r="BK562" s="74">
        <v>4.1861333999700001</v>
      </c>
      <c r="BL562" s="74">
        <v>104819.577556651</v>
      </c>
      <c r="BM562" s="73">
        <f t="shared" si="336"/>
        <v>-1.3641164543851484E-10</v>
      </c>
      <c r="BN562" s="73">
        <f t="shared" si="337"/>
        <v>-1.3669527508179203E-10</v>
      </c>
      <c r="BO562" s="73">
        <f t="shared" si="338"/>
        <v>-1.3669529886946926E-10</v>
      </c>
      <c r="BP562" s="73">
        <f t="shared" si="339"/>
        <v>-1.3669529887147961E-10</v>
      </c>
      <c r="BR562" s="74"/>
      <c r="BS562" s="74"/>
      <c r="BT562" s="74"/>
      <c r="BZ562" s="74"/>
      <c r="CA562" s="74"/>
      <c r="CB562" s="74"/>
      <c r="CH562" s="74"/>
      <c r="CI562" s="74"/>
      <c r="CJ562" s="74"/>
      <c r="CP562" s="74"/>
      <c r="CQ562" s="74"/>
      <c r="CR562" s="74"/>
      <c r="CX562" s="74"/>
      <c r="CY562" s="74"/>
      <c r="CZ562" s="74"/>
      <c r="DF562" s="74">
        <v>1.2E-10</v>
      </c>
      <c r="DG562" s="74">
        <v>5.8025238220000004</v>
      </c>
      <c r="DH562" s="74">
        <v>27972.8043049915</v>
      </c>
      <c r="DI562" s="73">
        <f t="shared" si="340"/>
        <v>1.3106475175016305E-11</v>
      </c>
      <c r="DJ562" s="73">
        <f t="shared" si="341"/>
        <v>1.3174814427852989E-11</v>
      </c>
      <c r="DK562" s="73">
        <f t="shared" si="342"/>
        <v>1.3174820165576005E-11</v>
      </c>
      <c r="DL562" s="73">
        <f t="shared" si="343"/>
        <v>1.3174820166057384E-11</v>
      </c>
      <c r="DN562" s="74">
        <v>1.9999999999999999E-11</v>
      </c>
      <c r="DO562" s="74">
        <v>5.16106622649</v>
      </c>
      <c r="DP562" s="74">
        <v>26729.316703313099</v>
      </c>
      <c r="DQ562" s="73">
        <f t="shared" si="344"/>
        <v>1.7284989008414361E-11</v>
      </c>
      <c r="DR562" s="73">
        <f t="shared" si="345"/>
        <v>1.7279478172868049E-11</v>
      </c>
      <c r="DS562" s="73">
        <f t="shared" si="346"/>
        <v>1.7279477709949587E-11</v>
      </c>
      <c r="DT562" s="73">
        <f t="shared" si="347"/>
        <v>1.7279477709910085E-11</v>
      </c>
      <c r="DV562" s="74"/>
      <c r="DW562" s="74"/>
      <c r="DX562" s="74"/>
      <c r="ED562" s="74"/>
      <c r="EE562" s="74"/>
      <c r="EF562" s="74"/>
      <c r="EL562" s="74"/>
      <c r="EM562" s="74"/>
      <c r="EN562" s="74"/>
      <c r="ET562" s="74"/>
      <c r="EU562" s="74"/>
      <c r="EV562" s="74"/>
    </row>
    <row r="563" spans="11:152" s="73" customFormat="1" ht="13.5" x14ac:dyDescent="0.3">
      <c r="K563" s="29"/>
      <c r="L563" s="74"/>
      <c r="N563" s="74">
        <v>7.2999999999999996E-10</v>
      </c>
      <c r="O563" s="74">
        <v>2.0534517856800001</v>
      </c>
      <c r="P563" s="74">
        <v>26941.0995233262</v>
      </c>
      <c r="Q563" s="73">
        <f t="shared" si="328"/>
        <v>7.1616481776980785E-10</v>
      </c>
      <c r="R563" s="73">
        <f t="shared" si="329"/>
        <v>7.1608665579862783E-10</v>
      </c>
      <c r="S563" s="73">
        <f t="shared" si="330"/>
        <v>7.1608664922683575E-10</v>
      </c>
      <c r="T563" s="73">
        <f t="shared" si="331"/>
        <v>7.1608664922627937E-10</v>
      </c>
      <c r="V563" s="74">
        <v>7.9999999999999995E-11</v>
      </c>
      <c r="W563" s="74">
        <v>0.46458507593999998</v>
      </c>
      <c r="X563" s="74">
        <v>11.045700263900001</v>
      </c>
      <c r="Y563" s="73">
        <f t="shared" si="332"/>
        <v>6.3976612798612008E-11</v>
      </c>
      <c r="Z563" s="73">
        <f t="shared" si="333"/>
        <v>6.3976623665093658E-11</v>
      </c>
      <c r="AA563" s="73">
        <f t="shared" si="334"/>
        <v>6.3976623666006038E-11</v>
      </c>
      <c r="AB563" s="73">
        <f t="shared" si="335"/>
        <v>6.3976623666006115E-11</v>
      </c>
      <c r="AD563" s="74"/>
      <c r="AE563" s="74"/>
      <c r="AF563" s="74"/>
      <c r="AL563" s="74"/>
      <c r="AM563" s="74"/>
      <c r="AN563" s="74"/>
      <c r="AT563" s="74"/>
      <c r="AU563" s="74"/>
      <c r="AV563" s="74"/>
      <c r="BB563" s="74"/>
      <c r="BC563" s="74"/>
      <c r="BD563" s="74"/>
      <c r="BJ563" s="74">
        <v>1.8999999999999999E-10</v>
      </c>
      <c r="BK563" s="74">
        <v>3.72825596269</v>
      </c>
      <c r="BL563" s="74">
        <v>31415.379249957001</v>
      </c>
      <c r="BM563" s="73">
        <f t="shared" si="336"/>
        <v>6.0337298367974216E-11</v>
      </c>
      <c r="BN563" s="73">
        <f t="shared" si="337"/>
        <v>6.0221358712813414E-11</v>
      </c>
      <c r="BO563" s="73">
        <f t="shared" si="338"/>
        <v>6.022134897722279E-11</v>
      </c>
      <c r="BP563" s="73">
        <f t="shared" si="339"/>
        <v>6.0221348976403313E-11</v>
      </c>
      <c r="BR563" s="74"/>
      <c r="BS563" s="74"/>
      <c r="BT563" s="74"/>
      <c r="BZ563" s="74"/>
      <c r="CA563" s="74"/>
      <c r="CB563" s="74"/>
      <c r="CH563" s="74"/>
      <c r="CI563" s="74"/>
      <c r="CJ563" s="74"/>
      <c r="CP563" s="74"/>
      <c r="CQ563" s="74"/>
      <c r="CR563" s="74"/>
      <c r="CX563" s="74"/>
      <c r="CY563" s="74"/>
      <c r="CZ563" s="74"/>
      <c r="DF563" s="74">
        <v>1.0999999999999999E-10</v>
      </c>
      <c r="DG563" s="74">
        <v>2.47026109919</v>
      </c>
      <c r="DH563" s="74">
        <v>26010.152597590299</v>
      </c>
      <c r="DI563" s="73">
        <f t="shared" si="340"/>
        <v>-7.5890216590132173E-11</v>
      </c>
      <c r="DJ563" s="73">
        <f t="shared" si="341"/>
        <v>-7.5932627050193243E-11</v>
      </c>
      <c r="DK563" s="73">
        <f t="shared" si="342"/>
        <v>-7.5932630610153878E-11</v>
      </c>
      <c r="DL563" s="73">
        <f t="shared" si="343"/>
        <v>-7.5932630610456988E-11</v>
      </c>
      <c r="DN563" s="74">
        <v>1.9999999999999999E-11</v>
      </c>
      <c r="DO563" s="74">
        <v>1.5821292219800001</v>
      </c>
      <c r="DP563" s="74">
        <v>26013.121543006899</v>
      </c>
      <c r="DQ563" s="73">
        <f t="shared" si="344"/>
        <v>-1.9990710152079365E-11</v>
      </c>
      <c r="DR563" s="73">
        <f t="shared" si="345"/>
        <v>-1.999038256479788E-11</v>
      </c>
      <c r="DS563" s="73">
        <f t="shared" si="346"/>
        <v>-1.9990382537054746E-11</v>
      </c>
      <c r="DT563" s="73">
        <f t="shared" si="347"/>
        <v>-1.9990382537052387E-11</v>
      </c>
      <c r="DV563" s="74"/>
      <c r="DW563" s="74"/>
      <c r="DX563" s="74"/>
      <c r="ED563" s="74"/>
      <c r="EE563" s="74"/>
      <c r="EF563" s="74"/>
      <c r="EL563" s="74"/>
      <c r="EM563" s="74"/>
      <c r="EN563" s="74"/>
      <c r="ET563" s="74"/>
      <c r="EU563" s="74"/>
      <c r="EV563" s="74"/>
    </row>
    <row r="564" spans="11:152" s="73" customFormat="1" ht="13.5" x14ac:dyDescent="0.3">
      <c r="L564" s="74"/>
      <c r="N564" s="74">
        <v>9.5000000000000003E-10</v>
      </c>
      <c r="O564" s="74">
        <v>1.93550514722</v>
      </c>
      <c r="P564" s="74">
        <v>365230.64398203802</v>
      </c>
      <c r="Q564" s="73">
        <f t="shared" si="328"/>
        <v>-8.3592119341071493E-10</v>
      </c>
      <c r="R564" s="73">
        <f t="shared" si="329"/>
        <v>-8.325212836790859E-10</v>
      </c>
      <c r="S564" s="73">
        <f t="shared" si="330"/>
        <v>-8.3252099625738724E-10</v>
      </c>
      <c r="T564" s="73">
        <f t="shared" si="331"/>
        <v>-8.3252099623283166E-10</v>
      </c>
      <c r="V564" s="74">
        <v>8.9999999999999999E-11</v>
      </c>
      <c r="W564" s="74">
        <v>3.7572623951600002</v>
      </c>
      <c r="X564" s="74">
        <v>26395.460762543698</v>
      </c>
      <c r="Y564" s="73">
        <f t="shared" si="332"/>
        <v>4.3194472948349833E-11</v>
      </c>
      <c r="Z564" s="73">
        <f t="shared" si="333"/>
        <v>4.3151779843540753E-11</v>
      </c>
      <c r="AA564" s="73">
        <f t="shared" si="334"/>
        <v>4.3151776258413943E-11</v>
      </c>
      <c r="AB564" s="73">
        <f t="shared" si="335"/>
        <v>4.3151776258108655E-11</v>
      </c>
      <c r="AD564" s="74"/>
      <c r="AE564" s="74"/>
      <c r="AF564" s="74"/>
      <c r="AL564" s="74"/>
      <c r="AM564" s="74"/>
      <c r="AN564" s="74"/>
      <c r="AT564" s="74"/>
      <c r="AU564" s="74"/>
      <c r="AV564" s="74"/>
      <c r="BB564" s="74"/>
      <c r="BC564" s="74"/>
      <c r="BD564" s="74"/>
      <c r="BJ564" s="74">
        <v>1.8E-10</v>
      </c>
      <c r="BK564" s="74">
        <v>5.1198509432500003</v>
      </c>
      <c r="BL564" s="74">
        <v>77307.420268751899</v>
      </c>
      <c r="BM564" s="73">
        <f t="shared" si="336"/>
        <v>-1.0319984632430569E-10</v>
      </c>
      <c r="BN564" s="73">
        <f t="shared" si="337"/>
        <v>-1.0343323538963033E-10</v>
      </c>
      <c r="BO564" s="73">
        <f t="shared" si="338"/>
        <v>-1.0343325497458202E-10</v>
      </c>
      <c r="BP564" s="73">
        <f t="shared" si="339"/>
        <v>-1.0343325497622331E-10</v>
      </c>
      <c r="BR564" s="74"/>
      <c r="BS564" s="74"/>
      <c r="BT564" s="74"/>
      <c r="BZ564" s="74"/>
      <c r="CA564" s="74"/>
      <c r="CB564" s="74"/>
      <c r="CH564" s="74"/>
      <c r="CI564" s="74"/>
      <c r="CJ564" s="74"/>
      <c r="CP564" s="74"/>
      <c r="CQ564" s="74"/>
      <c r="CR564" s="74"/>
      <c r="CX564" s="74"/>
      <c r="CY564" s="74"/>
      <c r="CZ564" s="74"/>
      <c r="DF564" s="74">
        <v>1.2999999999999999E-10</v>
      </c>
      <c r="DG564" s="74">
        <v>4.6024503665700003</v>
      </c>
      <c r="DH564" s="74">
        <v>25032.453364648001</v>
      </c>
      <c r="DI564" s="73">
        <f t="shared" si="340"/>
        <v>-1.2112252764017142E-10</v>
      </c>
      <c r="DJ564" s="73">
        <f t="shared" si="341"/>
        <v>-1.2109830346304359E-10</v>
      </c>
      <c r="DK564" s="73">
        <f t="shared" si="342"/>
        <v>-1.2109830142779821E-10</v>
      </c>
      <c r="DL564" s="73">
        <f t="shared" si="343"/>
        <v>-1.2109830142762355E-10</v>
      </c>
      <c r="DN564" s="74">
        <v>1.9999999999999999E-11</v>
      </c>
      <c r="DO564" s="74">
        <v>5.7771452542199997</v>
      </c>
      <c r="DP564" s="74">
        <v>25600.268390320001</v>
      </c>
      <c r="DQ564" s="73">
        <f t="shared" si="344"/>
        <v>1.6499814471172756E-11</v>
      </c>
      <c r="DR564" s="73">
        <f t="shared" si="345"/>
        <v>1.6505738835243926E-11</v>
      </c>
      <c r="DS564" s="73">
        <f t="shared" si="346"/>
        <v>1.6505739332474893E-11</v>
      </c>
      <c r="DT564" s="73">
        <f t="shared" si="347"/>
        <v>1.6505739332517264E-11</v>
      </c>
      <c r="DV564" s="74"/>
      <c r="DW564" s="74"/>
      <c r="DX564" s="74"/>
      <c r="ED564" s="74"/>
      <c r="EE564" s="74"/>
      <c r="EF564" s="74"/>
      <c r="EL564" s="74"/>
      <c r="EM564" s="74"/>
      <c r="EN564" s="74"/>
      <c r="ET564" s="74"/>
      <c r="EU564" s="74"/>
      <c r="EV564" s="74"/>
    </row>
    <row r="565" spans="11:152" s="73" customFormat="1" ht="13.5" x14ac:dyDescent="0.3">
      <c r="L565" s="74"/>
      <c r="N565" s="74">
        <v>6.9999999999999996E-10</v>
      </c>
      <c r="O565" s="74">
        <v>4.7431584616100002</v>
      </c>
      <c r="P565" s="74">
        <v>52061.366994463096</v>
      </c>
      <c r="Q565" s="73">
        <f t="shared" si="328"/>
        <v>-3.4637034414017807E-10</v>
      </c>
      <c r="R565" s="73">
        <f t="shared" si="329"/>
        <v>-3.457215050837112E-10</v>
      </c>
      <c r="S565" s="73">
        <f t="shared" si="330"/>
        <v>-3.4572145058933906E-10</v>
      </c>
      <c r="T565" s="73">
        <f t="shared" si="331"/>
        <v>-3.4572145058477204E-10</v>
      </c>
      <c r="V565" s="74">
        <v>1.0999999999999999E-10</v>
      </c>
      <c r="W565" s="74">
        <v>3.8818325360500001</v>
      </c>
      <c r="X565" s="74">
        <v>99024.136457913904</v>
      </c>
      <c r="Y565" s="73">
        <f t="shared" si="332"/>
        <v>-9.1740777882599659E-11</v>
      </c>
      <c r="Z565" s="73">
        <f t="shared" si="333"/>
        <v>-9.1863687293739715E-11</v>
      </c>
      <c r="AA565" s="73">
        <f t="shared" si="334"/>
        <v>-9.1863697597601598E-11</v>
      </c>
      <c r="AB565" s="73">
        <f t="shared" si="335"/>
        <v>-9.1863697598468328E-11</v>
      </c>
      <c r="AD565" s="74"/>
      <c r="AE565" s="74"/>
      <c r="AF565" s="74"/>
      <c r="AL565" s="74"/>
      <c r="AM565" s="74"/>
      <c r="AN565" s="74"/>
      <c r="AT565" s="74"/>
      <c r="AU565" s="74"/>
      <c r="AV565" s="74"/>
      <c r="BB565" s="74"/>
      <c r="BC565" s="74"/>
      <c r="BD565" s="74"/>
      <c r="BJ565" s="74">
        <v>1.8999999999999999E-10</v>
      </c>
      <c r="BK565" s="74">
        <v>1.6144751590599999</v>
      </c>
      <c r="BL565" s="74">
        <v>51653.228865054502</v>
      </c>
      <c r="BM565" s="73">
        <f t="shared" si="336"/>
        <v>3.4908666744179259E-11</v>
      </c>
      <c r="BN565" s="73">
        <f t="shared" si="337"/>
        <v>3.4711056336370622E-11</v>
      </c>
      <c r="BO565" s="73">
        <f t="shared" si="338"/>
        <v>3.4711039742965523E-11</v>
      </c>
      <c r="BP565" s="73">
        <f t="shared" si="339"/>
        <v>3.4711039741563879E-11</v>
      </c>
      <c r="BR565" s="74"/>
      <c r="BS565" s="74"/>
      <c r="BT565" s="74"/>
      <c r="BZ565" s="74"/>
      <c r="CA565" s="74"/>
      <c r="CB565" s="74"/>
      <c r="CH565" s="74"/>
      <c r="CI565" s="74"/>
      <c r="CJ565" s="74"/>
      <c r="CP565" s="74"/>
      <c r="CQ565" s="74"/>
      <c r="CR565" s="74"/>
      <c r="CX565" s="74"/>
      <c r="CY565" s="74"/>
      <c r="CZ565" s="74"/>
      <c r="DF565" s="74">
        <v>1E-10</v>
      </c>
      <c r="DG565" s="74">
        <v>1.1422110616400001</v>
      </c>
      <c r="DH565" s="74">
        <v>9384.8410080752001</v>
      </c>
      <c r="DI565" s="73">
        <f t="shared" si="340"/>
        <v>-9.329684051233038E-11</v>
      </c>
      <c r="DJ565" s="73">
        <f t="shared" si="341"/>
        <v>-9.328991965549401E-11</v>
      </c>
      <c r="DK565" s="73">
        <f t="shared" si="342"/>
        <v>-9.3289919074260327E-11</v>
      </c>
      <c r="DL565" s="73">
        <f t="shared" si="343"/>
        <v>-9.32899190742112E-11</v>
      </c>
      <c r="DN565" s="74">
        <v>1.9999999999999999E-11</v>
      </c>
      <c r="DO565" s="74">
        <v>1.8848123424400001</v>
      </c>
      <c r="DP565" s="74">
        <v>27177.611932767799</v>
      </c>
      <c r="DQ565" s="73">
        <f t="shared" si="344"/>
        <v>-1.8880448293820858E-11</v>
      </c>
      <c r="DR565" s="73">
        <f t="shared" si="345"/>
        <v>-1.888411795152052E-11</v>
      </c>
      <c r="DS565" s="73">
        <f t="shared" si="346"/>
        <v>-1.888411825938663E-11</v>
      </c>
      <c r="DT565" s="73">
        <f t="shared" si="347"/>
        <v>-1.8884118259412842E-11</v>
      </c>
      <c r="DV565" s="74"/>
      <c r="DW565" s="74"/>
      <c r="DX565" s="74"/>
      <c r="ED565" s="74"/>
      <c r="EE565" s="74"/>
      <c r="EF565" s="74"/>
      <c r="EL565" s="74"/>
      <c r="EM565" s="74"/>
      <c r="EN565" s="74"/>
      <c r="ET565" s="74"/>
      <c r="EU565" s="74"/>
      <c r="EV565" s="74"/>
    </row>
    <row r="566" spans="11:152" s="73" customFormat="1" ht="13.5" x14ac:dyDescent="0.3">
      <c r="L566" s="74"/>
      <c r="N566" s="74">
        <v>8.4999999999999996E-10</v>
      </c>
      <c r="O566" s="74">
        <v>1.31607641314</v>
      </c>
      <c r="P566" s="74">
        <v>26667.590728572999</v>
      </c>
      <c r="Q566" s="73">
        <f t="shared" si="328"/>
        <v>5.2268399206712837E-10</v>
      </c>
      <c r="R566" s="73">
        <f t="shared" si="329"/>
        <v>5.230500356460895E-10</v>
      </c>
      <c r="S566" s="73">
        <f t="shared" si="330"/>
        <v>5.230500663733217E-10</v>
      </c>
      <c r="T566" s="73">
        <f t="shared" si="331"/>
        <v>5.230500663759116E-10</v>
      </c>
      <c r="V566" s="74">
        <v>8.9999999999999999E-11</v>
      </c>
      <c r="W566" s="74">
        <v>5.9158962823300003</v>
      </c>
      <c r="X566" s="74">
        <v>26404.295011230799</v>
      </c>
      <c r="Y566" s="73">
        <f t="shared" si="332"/>
        <v>2.9919563344902293E-11</v>
      </c>
      <c r="Z566" s="73">
        <f t="shared" si="333"/>
        <v>2.9965463836908663E-11</v>
      </c>
      <c r="AA566" s="73">
        <f t="shared" si="334"/>
        <v>2.9965467690440072E-11</v>
      </c>
      <c r="AB566" s="73">
        <f t="shared" si="335"/>
        <v>2.9965467690768101E-11</v>
      </c>
      <c r="AD566" s="74"/>
      <c r="AE566" s="74"/>
      <c r="AF566" s="74"/>
      <c r="AL566" s="74"/>
      <c r="AM566" s="74"/>
      <c r="AN566" s="74"/>
      <c r="AT566" s="74"/>
      <c r="AU566" s="74"/>
      <c r="AV566" s="74"/>
      <c r="BB566" s="74"/>
      <c r="BC566" s="74"/>
      <c r="BD566" s="74"/>
      <c r="BJ566" s="74">
        <v>2.1999999999999999E-10</v>
      </c>
      <c r="BK566" s="74">
        <v>3.45569006244</v>
      </c>
      <c r="BL566" s="74">
        <v>101011.000139596</v>
      </c>
      <c r="BM566" s="73">
        <f t="shared" si="336"/>
        <v>-1.1648191026517402E-10</v>
      </c>
      <c r="BN566" s="73">
        <f t="shared" si="337"/>
        <v>-1.1686778779245898E-10</v>
      </c>
      <c r="BO566" s="73">
        <f t="shared" si="338"/>
        <v>-1.168678201705568E-10</v>
      </c>
      <c r="BP566" s="73">
        <f t="shared" si="339"/>
        <v>-1.1686782017326915E-10</v>
      </c>
      <c r="BR566" s="74"/>
      <c r="BS566" s="74"/>
      <c r="BT566" s="74"/>
      <c r="BZ566" s="74"/>
      <c r="CA566" s="74"/>
      <c r="CB566" s="74"/>
      <c r="CH566" s="74"/>
      <c r="CI566" s="74"/>
      <c r="CJ566" s="74"/>
      <c r="CP566" s="74"/>
      <c r="CQ566" s="74"/>
      <c r="CR566" s="74"/>
      <c r="CX566" s="74"/>
      <c r="CY566" s="74"/>
      <c r="CZ566" s="74"/>
      <c r="DF566" s="74">
        <v>1.2999999999999999E-10</v>
      </c>
      <c r="DG566" s="74">
        <v>5.56953201474</v>
      </c>
      <c r="DH566" s="74">
        <v>22909.757351006599</v>
      </c>
      <c r="DI566" s="73">
        <f t="shared" si="340"/>
        <v>1.0138656538658375E-10</v>
      </c>
      <c r="DJ566" s="73">
        <f t="shared" si="341"/>
        <v>1.0142473521267024E-10</v>
      </c>
      <c r="DK566" s="73">
        <f t="shared" si="342"/>
        <v>1.0142473841654919E-10</v>
      </c>
      <c r="DL566" s="73">
        <f t="shared" si="343"/>
        <v>1.0142473841682191E-10</v>
      </c>
      <c r="DN566" s="74">
        <v>1.9999999999999999E-11</v>
      </c>
      <c r="DO566" s="74">
        <v>5.6869596534299998</v>
      </c>
      <c r="DP566" s="74">
        <v>50264.6067999312</v>
      </c>
      <c r="DQ566" s="73">
        <f t="shared" si="344"/>
        <v>1.0504264273676553E-11</v>
      </c>
      <c r="DR566" s="73">
        <f t="shared" si="345"/>
        <v>1.0486736878480582E-11</v>
      </c>
      <c r="DS566" s="73">
        <f t="shared" si="346"/>
        <v>1.0486735406377365E-11</v>
      </c>
      <c r="DT566" s="73">
        <f t="shared" si="347"/>
        <v>1.0486735406253453E-11</v>
      </c>
      <c r="DV566" s="74"/>
      <c r="DW566" s="74"/>
      <c r="DX566" s="74"/>
      <c r="ED566" s="74"/>
      <c r="EE566" s="74"/>
      <c r="EF566" s="74"/>
      <c r="EL566" s="74"/>
      <c r="EM566" s="74"/>
      <c r="EN566" s="74"/>
      <c r="ET566" s="74"/>
      <c r="EU566" s="74"/>
      <c r="EV566" s="74"/>
    </row>
    <row r="567" spans="11:152" s="73" customFormat="1" ht="13.5" x14ac:dyDescent="0.3">
      <c r="L567" s="74"/>
      <c r="N567" s="74">
        <v>7.5999999999999996E-10</v>
      </c>
      <c r="O567" s="74">
        <v>5.5872668070299998</v>
      </c>
      <c r="P567" s="74">
        <v>13675.5302520762</v>
      </c>
      <c r="Q567" s="73">
        <f t="shared" si="328"/>
        <v>4.6838717584691433E-11</v>
      </c>
      <c r="R567" s="73">
        <f t="shared" si="329"/>
        <v>4.7051188886996714E-11</v>
      </c>
      <c r="S567" s="73">
        <f t="shared" si="330"/>
        <v>4.7051206726346391E-11</v>
      </c>
      <c r="T567" s="73">
        <f t="shared" si="331"/>
        <v>4.7051206727877082E-11</v>
      </c>
      <c r="V567" s="74">
        <v>7.9999999999999995E-11</v>
      </c>
      <c r="W567" s="74">
        <v>3.6203883071599998</v>
      </c>
      <c r="X567" s="74">
        <v>28736.357967047199</v>
      </c>
      <c r="Y567" s="73">
        <f t="shared" si="332"/>
        <v>5.0626618858319604E-11</v>
      </c>
      <c r="Z567" s="73">
        <f t="shared" si="333"/>
        <v>5.0590151728589356E-11</v>
      </c>
      <c r="AA567" s="73">
        <f t="shared" si="334"/>
        <v>5.059014866599871E-11</v>
      </c>
      <c r="AB567" s="73">
        <f t="shared" si="335"/>
        <v>5.0590148665738019E-11</v>
      </c>
      <c r="AD567" s="74"/>
      <c r="AE567" s="74"/>
      <c r="AF567" s="74"/>
      <c r="AL567" s="74"/>
      <c r="AM567" s="74"/>
      <c r="AN567" s="74"/>
      <c r="AT567" s="74"/>
      <c r="AU567" s="74"/>
      <c r="AV567" s="74"/>
      <c r="BB567" s="74"/>
      <c r="BC567" s="74"/>
      <c r="BD567" s="74"/>
      <c r="BJ567" s="74">
        <v>1.7000000000000001E-10</v>
      </c>
      <c r="BK567" s="74">
        <v>3.34823797519</v>
      </c>
      <c r="BL567" s="74">
        <v>23919.1426592916</v>
      </c>
      <c r="BM567" s="73">
        <f t="shared" si="336"/>
        <v>-1.1109062573508074E-10</v>
      </c>
      <c r="BN567" s="73">
        <f t="shared" si="337"/>
        <v>-1.1102756987826627E-10</v>
      </c>
      <c r="BO567" s="73">
        <f t="shared" si="338"/>
        <v>-1.1102756458285202E-10</v>
      </c>
      <c r="BP567" s="73">
        <f t="shared" si="339"/>
        <v>-1.1102756458240564E-10</v>
      </c>
      <c r="BR567" s="74"/>
      <c r="BS567" s="74"/>
      <c r="BT567" s="74"/>
      <c r="BZ567" s="74"/>
      <c r="CA567" s="74"/>
      <c r="CB567" s="74"/>
      <c r="CH567" s="74"/>
      <c r="CI567" s="74"/>
      <c r="CJ567" s="74"/>
      <c r="CP567" s="74"/>
      <c r="CQ567" s="74"/>
      <c r="CR567" s="74"/>
      <c r="CX567" s="74"/>
      <c r="CY567" s="74"/>
      <c r="CZ567" s="74"/>
      <c r="DF567" s="74">
        <v>1E-10</v>
      </c>
      <c r="DG567" s="74">
        <v>4.3580658548300004</v>
      </c>
      <c r="DH567" s="74">
        <v>157586.80077963401</v>
      </c>
      <c r="DI567" s="73">
        <f t="shared" si="340"/>
        <v>9.470770395406787E-11</v>
      </c>
      <c r="DJ567" s="73">
        <f t="shared" si="341"/>
        <v>9.4810821496191421E-11</v>
      </c>
      <c r="DK567" s="73">
        <f t="shared" si="342"/>
        <v>9.4810830112685013E-11</v>
      </c>
      <c r="DL567" s="73">
        <f t="shared" si="343"/>
        <v>9.4810830113422393E-11</v>
      </c>
      <c r="DN567" s="74">
        <v>1.9999999999999999E-11</v>
      </c>
      <c r="DO567" s="74">
        <v>6.0760153167000004</v>
      </c>
      <c r="DP567" s="74">
        <v>141762.179806175</v>
      </c>
      <c r="DQ567" s="73">
        <f t="shared" si="344"/>
        <v>-1.7473487497125378E-11</v>
      </c>
      <c r="DR567" s="73">
        <f t="shared" si="345"/>
        <v>-1.7445161450903461E-11</v>
      </c>
      <c r="DS567" s="73">
        <f t="shared" si="346"/>
        <v>-1.7445159066412592E-11</v>
      </c>
      <c r="DT567" s="73">
        <f t="shared" si="347"/>
        <v>-1.744515906621244E-11</v>
      </c>
      <c r="DV567" s="74"/>
      <c r="DW567" s="74"/>
      <c r="DX567" s="74"/>
      <c r="ED567" s="74"/>
      <c r="EE567" s="74"/>
      <c r="EF567" s="74"/>
      <c r="EL567" s="74"/>
      <c r="EM567" s="74"/>
      <c r="EN567" s="74"/>
      <c r="ET567" s="74"/>
      <c r="EU567" s="74"/>
      <c r="EV567" s="74"/>
    </row>
    <row r="568" spans="11:152" s="73" customFormat="1" ht="13.5" x14ac:dyDescent="0.3">
      <c r="L568" s="74"/>
      <c r="N568" s="74">
        <v>9.2000000000000003E-10</v>
      </c>
      <c r="O568" s="74">
        <v>3.2459968467700002</v>
      </c>
      <c r="P568" s="74">
        <v>28256.663623856701</v>
      </c>
      <c r="Q568" s="73">
        <f t="shared" si="328"/>
        <v>-8.5652077121203381E-10</v>
      </c>
      <c r="R568" s="73">
        <f t="shared" si="329"/>
        <v>-8.5671498219472625E-10</v>
      </c>
      <c r="S568" s="73">
        <f t="shared" si="330"/>
        <v>-8.5671499848901882E-10</v>
      </c>
      <c r="T568" s="73">
        <f t="shared" si="331"/>
        <v>-8.5671499849041024E-10</v>
      </c>
      <c r="V568" s="74">
        <v>8.9999999999999999E-11</v>
      </c>
      <c r="W568" s="74">
        <v>5.5321856147800004</v>
      </c>
      <c r="X568" s="74">
        <v>50910.238804522</v>
      </c>
      <c r="Y568" s="73">
        <f t="shared" si="332"/>
        <v>-8.9445174469988235E-11</v>
      </c>
      <c r="Z568" s="73">
        <f t="shared" si="333"/>
        <v>-8.9434721328684339E-11</v>
      </c>
      <c r="AA568" s="73">
        <f t="shared" si="334"/>
        <v>-8.9434720446934467E-11</v>
      </c>
      <c r="AB568" s="73">
        <f t="shared" si="335"/>
        <v>-8.9434720446860046E-11</v>
      </c>
      <c r="AD568" s="74"/>
      <c r="AE568" s="74"/>
      <c r="AF568" s="74"/>
      <c r="AL568" s="74"/>
      <c r="AM568" s="74"/>
      <c r="AN568" s="74"/>
      <c r="AT568" s="74"/>
      <c r="AU568" s="74"/>
      <c r="AV568" s="74"/>
      <c r="BB568" s="74"/>
      <c r="BC568" s="74"/>
      <c r="BD568" s="74"/>
      <c r="BJ568" s="74">
        <v>1.7000000000000001E-10</v>
      </c>
      <c r="BK568" s="74">
        <v>0.84289136609000004</v>
      </c>
      <c r="BL568" s="74">
        <v>86143.798578061498</v>
      </c>
      <c r="BM568" s="73">
        <f t="shared" si="336"/>
        <v>6.6502919516241134E-11</v>
      </c>
      <c r="BN568" s="73">
        <f t="shared" si="337"/>
        <v>6.6226771742620618E-11</v>
      </c>
      <c r="BO568" s="73">
        <f t="shared" si="338"/>
        <v>6.6226748548041261E-11</v>
      </c>
      <c r="BP568" s="73">
        <f t="shared" si="339"/>
        <v>6.6226748546083286E-11</v>
      </c>
      <c r="BR568" s="74"/>
      <c r="BS568" s="74"/>
      <c r="BT568" s="74"/>
      <c r="BZ568" s="74"/>
      <c r="CA568" s="74"/>
      <c r="CB568" s="74"/>
      <c r="CH568" s="74"/>
      <c r="CI568" s="74"/>
      <c r="CJ568" s="74"/>
      <c r="CP568" s="74"/>
      <c r="CQ568" s="74"/>
      <c r="CR568" s="74"/>
      <c r="CX568" s="74"/>
      <c r="CY568" s="74"/>
      <c r="CZ568" s="74"/>
      <c r="DF568" s="74">
        <v>1E-10</v>
      </c>
      <c r="DG568" s="74">
        <v>1.11553298844</v>
      </c>
      <c r="DH568" s="74">
        <v>65831.666774324796</v>
      </c>
      <c r="DI568" s="73">
        <f t="shared" si="340"/>
        <v>-5.9259675071491072E-11</v>
      </c>
      <c r="DJ568" s="73">
        <f t="shared" si="341"/>
        <v>-5.9151010530270128E-11</v>
      </c>
      <c r="DK568" s="73">
        <f t="shared" si="342"/>
        <v>-5.9151001402061968E-11</v>
      </c>
      <c r="DL568" s="73">
        <f t="shared" si="343"/>
        <v>-5.9151001401273639E-11</v>
      </c>
      <c r="DN568" s="74">
        <v>1.9999999999999999E-11</v>
      </c>
      <c r="DO568" s="74">
        <v>4.3354561031700003</v>
      </c>
      <c r="DP568" s="74">
        <v>8194.2753332085995</v>
      </c>
      <c r="DQ568" s="73">
        <f t="shared" si="344"/>
        <v>1.3875799189464627E-11</v>
      </c>
      <c r="DR568" s="73">
        <f t="shared" si="345"/>
        <v>1.3873381570979869E-11</v>
      </c>
      <c r="DS568" s="73">
        <f t="shared" si="346"/>
        <v>1.387338136797519E-11</v>
      </c>
      <c r="DT568" s="73">
        <f t="shared" si="347"/>
        <v>1.3873381367957993E-11</v>
      </c>
      <c r="DV568" s="74"/>
      <c r="DW568" s="74"/>
      <c r="DX568" s="74"/>
      <c r="ED568" s="74"/>
      <c r="EE568" s="74"/>
      <c r="EF568" s="74"/>
      <c r="EL568" s="74"/>
      <c r="EM568" s="74"/>
      <c r="EN568" s="74"/>
      <c r="ET568" s="74"/>
      <c r="EU568" s="74"/>
      <c r="EV568" s="74"/>
    </row>
    <row r="569" spans="11:152" s="73" customFormat="1" ht="13.5" x14ac:dyDescent="0.3">
      <c r="L569" s="74"/>
      <c r="N569" s="74">
        <v>6.6999999999999996E-10</v>
      </c>
      <c r="O569" s="74">
        <v>1.15071488774</v>
      </c>
      <c r="P569" s="74">
        <v>55503.9419394285</v>
      </c>
      <c r="Q569" s="73">
        <f t="shared" si="328"/>
        <v>-3.6039914215860671E-10</v>
      </c>
      <c r="R569" s="73">
        <f t="shared" si="329"/>
        <v>-3.6104100558858104E-10</v>
      </c>
      <c r="S569" s="73">
        <f t="shared" si="330"/>
        <v>-3.6104105946117537E-10</v>
      </c>
      <c r="T569" s="73">
        <f t="shared" si="331"/>
        <v>-3.6104105946573107E-10</v>
      </c>
      <c r="V569" s="74">
        <v>7.9999999999999995E-11</v>
      </c>
      <c r="W569" s="74">
        <v>3.98222002302</v>
      </c>
      <c r="X569" s="74">
        <v>51226.630674178501</v>
      </c>
      <c r="Y569" s="73">
        <f t="shared" si="332"/>
        <v>7.5522522955367238E-11</v>
      </c>
      <c r="Z569" s="73">
        <f t="shared" si="333"/>
        <v>7.5550168752576114E-11</v>
      </c>
      <c r="AA569" s="73">
        <f t="shared" si="334"/>
        <v>7.5550171070281997E-11</v>
      </c>
      <c r="AB569" s="73">
        <f t="shared" si="335"/>
        <v>7.5550171070479396E-11</v>
      </c>
      <c r="AD569" s="74"/>
      <c r="AE569" s="74"/>
      <c r="AF569" s="74"/>
      <c r="AL569" s="74"/>
      <c r="AM569" s="74"/>
      <c r="AN569" s="74"/>
      <c r="AT569" s="74"/>
      <c r="AU569" s="74"/>
      <c r="AV569" s="74"/>
      <c r="BB569" s="74"/>
      <c r="BC569" s="74"/>
      <c r="BD569" s="74"/>
      <c r="BJ569" s="74">
        <v>1.8E-10</v>
      </c>
      <c r="BK569" s="74">
        <v>0.81997628030000003</v>
      </c>
      <c r="BL569" s="74">
        <v>26073.676047572499</v>
      </c>
      <c r="BM569" s="73">
        <f t="shared" si="336"/>
        <v>-1.7673055479462526E-10</v>
      </c>
      <c r="BN569" s="73">
        <f t="shared" si="337"/>
        <v>-1.767487677961851E-10</v>
      </c>
      <c r="BO569" s="73">
        <f t="shared" si="338"/>
        <v>-1.7674876932327034E-10</v>
      </c>
      <c r="BP569" s="73">
        <f t="shared" si="339"/>
        <v>-1.7674876932339812E-10</v>
      </c>
      <c r="BR569" s="74"/>
      <c r="BS569" s="74"/>
      <c r="BT569" s="74"/>
      <c r="BZ569" s="74"/>
      <c r="CA569" s="74"/>
      <c r="CB569" s="74"/>
      <c r="CH569" s="74"/>
      <c r="CI569" s="74"/>
      <c r="CJ569" s="74"/>
      <c r="CP569" s="74"/>
      <c r="CQ569" s="74"/>
      <c r="CR569" s="74"/>
      <c r="CX569" s="74"/>
      <c r="CY569" s="74"/>
      <c r="CZ569" s="74"/>
      <c r="DF569" s="74">
        <v>1.0999999999999999E-10</v>
      </c>
      <c r="DG569" s="74">
        <v>4.6710861766100003</v>
      </c>
      <c r="DH569" s="74">
        <v>50064.155969770698</v>
      </c>
      <c r="DI569" s="73">
        <f t="shared" si="340"/>
        <v>6.000785878406116E-11</v>
      </c>
      <c r="DJ569" s="73">
        <f t="shared" si="341"/>
        <v>6.0102360534547916E-11</v>
      </c>
      <c r="DK569" s="73">
        <f t="shared" si="342"/>
        <v>6.0102368466449488E-11</v>
      </c>
      <c r="DL569" s="73">
        <f t="shared" si="343"/>
        <v>6.0102368467119802E-11</v>
      </c>
      <c r="DN569" s="74">
        <v>1.9999999999999999E-11</v>
      </c>
      <c r="DO569" s="74">
        <v>1.1018936585200001</v>
      </c>
      <c r="DP569" s="74">
        <v>1223.8178407786099</v>
      </c>
      <c r="DQ569" s="73">
        <f t="shared" si="344"/>
        <v>-1.0601054509312151E-11</v>
      </c>
      <c r="DR569" s="73">
        <f t="shared" si="345"/>
        <v>-1.0600629400050527E-11</v>
      </c>
      <c r="DS569" s="73">
        <f t="shared" si="346"/>
        <v>-1.0600629364357211E-11</v>
      </c>
      <c r="DT569" s="73">
        <f t="shared" si="347"/>
        <v>-1.0600629364354139E-11</v>
      </c>
      <c r="DV569" s="74"/>
      <c r="DW569" s="74"/>
      <c r="DX569" s="74"/>
      <c r="ED569" s="74"/>
      <c r="EE569" s="74"/>
      <c r="EF569" s="74"/>
      <c r="EL569" s="74"/>
      <c r="EM569" s="74"/>
      <c r="EN569" s="74"/>
      <c r="ET569" s="74"/>
      <c r="EU569" s="74"/>
      <c r="EV569" s="74"/>
    </row>
    <row r="570" spans="11:152" s="73" customFormat="1" ht="13.5" x14ac:dyDescent="0.3">
      <c r="L570" s="74"/>
      <c r="N570" s="74">
        <v>6.8000000000000003E-10</v>
      </c>
      <c r="O570" s="74">
        <v>2.9299358121900001</v>
      </c>
      <c r="P570" s="74">
        <v>23919.1426592916</v>
      </c>
      <c r="Q570" s="73">
        <f t="shared" si="328"/>
        <v>-1.9696325237767891E-10</v>
      </c>
      <c r="R570" s="73">
        <f t="shared" si="329"/>
        <v>-1.9664436950709779E-10</v>
      </c>
      <c r="S570" s="73">
        <f t="shared" si="330"/>
        <v>-1.9664434273107473E-10</v>
      </c>
      <c r="T570" s="73">
        <f t="shared" si="331"/>
        <v>-1.9664434272881761E-10</v>
      </c>
      <c r="V570" s="74">
        <v>7.9999999999999995E-11</v>
      </c>
      <c r="W570" s="74">
        <v>2.20332298794</v>
      </c>
      <c r="X570" s="74">
        <v>35077.370847006503</v>
      </c>
      <c r="Y570" s="73">
        <f t="shared" si="332"/>
        <v>7.9022962452114207E-11</v>
      </c>
      <c r="Z570" s="73">
        <f t="shared" si="333"/>
        <v>7.9031897460833332E-11</v>
      </c>
      <c r="AA570" s="73">
        <f t="shared" si="334"/>
        <v>7.9031898209321706E-11</v>
      </c>
      <c r="AB570" s="73">
        <f t="shared" si="335"/>
        <v>7.9031898209385179E-11</v>
      </c>
      <c r="AD570" s="74"/>
      <c r="AE570" s="74"/>
      <c r="AF570" s="74"/>
      <c r="AL570" s="74"/>
      <c r="AM570" s="74"/>
      <c r="AN570" s="74"/>
      <c r="AT570" s="74"/>
      <c r="AU570" s="74"/>
      <c r="AV570" s="74"/>
      <c r="BB570" s="74"/>
      <c r="BC570" s="74"/>
      <c r="BD570" s="74"/>
      <c r="BJ570" s="74">
        <v>2.0000000000000001E-10</v>
      </c>
      <c r="BK570" s="74">
        <v>0.96632907921</v>
      </c>
      <c r="BL570" s="74">
        <v>52609.518021025098</v>
      </c>
      <c r="BM570" s="73">
        <f t="shared" si="336"/>
        <v>1.1933982862829233E-10</v>
      </c>
      <c r="BN570" s="73">
        <f t="shared" si="337"/>
        <v>1.1951269835783154E-10</v>
      </c>
      <c r="BO570" s="73">
        <f t="shared" si="338"/>
        <v>1.1951271286650995E-10</v>
      </c>
      <c r="BP570" s="73">
        <f t="shared" si="339"/>
        <v>1.1951271286773146E-10</v>
      </c>
      <c r="BR570" s="74"/>
      <c r="BS570" s="74"/>
      <c r="BT570" s="74"/>
      <c r="BZ570" s="74"/>
      <c r="CA570" s="74"/>
      <c r="CB570" s="74"/>
      <c r="CH570" s="74"/>
      <c r="CI570" s="74"/>
      <c r="CJ570" s="74"/>
      <c r="CP570" s="74"/>
      <c r="CQ570" s="74"/>
      <c r="CR570" s="74"/>
      <c r="CX570" s="74"/>
      <c r="CY570" s="74"/>
      <c r="CZ570" s="74"/>
      <c r="DF570" s="74">
        <v>1.0999999999999999E-10</v>
      </c>
      <c r="DG570" s="74">
        <v>2.80726281395</v>
      </c>
      <c r="DH570" s="74">
        <v>81591.845081002699</v>
      </c>
      <c r="DI570" s="73">
        <f t="shared" si="340"/>
        <v>-7.0068135516584322E-11</v>
      </c>
      <c r="DJ570" s="73">
        <f t="shared" si="341"/>
        <v>-6.9926328683600603E-11</v>
      </c>
      <c r="DK570" s="73">
        <f t="shared" si="342"/>
        <v>-6.9926316769013056E-11</v>
      </c>
      <c r="DL570" s="73">
        <f t="shared" si="343"/>
        <v>-6.9926316768009104E-11</v>
      </c>
      <c r="DN570" s="74">
        <v>1.9999999999999999E-11</v>
      </c>
      <c r="DO570" s="74">
        <v>1.6804836989700001</v>
      </c>
      <c r="DP570" s="74">
        <v>27250.3778459819</v>
      </c>
      <c r="DQ570" s="73">
        <f t="shared" si="344"/>
        <v>-5.0853604071289381E-12</v>
      </c>
      <c r="DR570" s="73">
        <f t="shared" si="345"/>
        <v>-5.0961555853674466E-12</v>
      </c>
      <c r="DS570" s="73">
        <f t="shared" si="346"/>
        <v>-5.0961564916861312E-12</v>
      </c>
      <c r="DT570" s="73">
        <f t="shared" si="347"/>
        <v>-5.0961564917630849E-12</v>
      </c>
      <c r="DV570" s="74"/>
      <c r="DW570" s="74"/>
      <c r="DX570" s="74"/>
      <c r="ED570" s="74"/>
      <c r="EE570" s="74"/>
      <c r="EF570" s="74"/>
      <c r="EL570" s="74"/>
      <c r="EM570" s="74"/>
      <c r="EN570" s="74"/>
      <c r="ET570" s="74"/>
      <c r="EU570" s="74"/>
      <c r="EV570" s="74"/>
    </row>
    <row r="571" spans="11:152" s="73" customFormat="1" ht="13.5" x14ac:dyDescent="0.3">
      <c r="L571" s="74"/>
      <c r="N571" s="74">
        <v>6.6999999999999996E-10</v>
      </c>
      <c r="O571" s="74">
        <v>1.7703547044500001</v>
      </c>
      <c r="P571" s="74">
        <v>181026.24909573499</v>
      </c>
      <c r="Q571" s="73">
        <f t="shared" si="328"/>
        <v>8.1382249276024051E-11</v>
      </c>
      <c r="R571" s="73">
        <f t="shared" si="329"/>
        <v>8.384750392294812E-11</v>
      </c>
      <c r="S571" s="73">
        <f t="shared" si="330"/>
        <v>8.3847710863026028E-11</v>
      </c>
      <c r="T571" s="73">
        <f t="shared" si="331"/>
        <v>8.3847710880558574E-11</v>
      </c>
      <c r="V571" s="74">
        <v>1E-10</v>
      </c>
      <c r="W571" s="74">
        <v>1.71606704784</v>
      </c>
      <c r="X571" s="74">
        <v>132028.588603154</v>
      </c>
      <c r="Y571" s="73">
        <f t="shared" si="332"/>
        <v>-9.1996396915646784E-11</v>
      </c>
      <c r="Z571" s="73">
        <f t="shared" si="333"/>
        <v>-9.210206628282904E-11</v>
      </c>
      <c r="AA571" s="73">
        <f t="shared" si="334"/>
        <v>-9.2102075126784764E-11</v>
      </c>
      <c r="AB571" s="73">
        <f t="shared" si="335"/>
        <v>-9.2102075127528709E-11</v>
      </c>
      <c r="AD571" s="74"/>
      <c r="AE571" s="74"/>
      <c r="AF571" s="74"/>
      <c r="AL571" s="74"/>
      <c r="AM571" s="74"/>
      <c r="AN571" s="74"/>
      <c r="AT571" s="74"/>
      <c r="AU571" s="74"/>
      <c r="AV571" s="74"/>
      <c r="BB571" s="74"/>
      <c r="BC571" s="74"/>
      <c r="BD571" s="74"/>
      <c r="BJ571" s="74">
        <v>1.5999999999999999E-10</v>
      </c>
      <c r="BK571" s="74">
        <v>1.27839838984</v>
      </c>
      <c r="BL571" s="74">
        <v>51868.248662178798</v>
      </c>
      <c r="BM571" s="73">
        <f t="shared" si="336"/>
        <v>-3.1699142311252348E-11</v>
      </c>
      <c r="BN571" s="73">
        <f t="shared" si="337"/>
        <v>-3.1532515218875607E-11</v>
      </c>
      <c r="BO571" s="73">
        <f t="shared" si="338"/>
        <v>-3.1532501227021964E-11</v>
      </c>
      <c r="BP571" s="73">
        <f t="shared" si="339"/>
        <v>-3.1532501225844977E-11</v>
      </c>
      <c r="BR571" s="74"/>
      <c r="BS571" s="74"/>
      <c r="BT571" s="74"/>
      <c r="BZ571" s="74"/>
      <c r="CA571" s="74"/>
      <c r="CB571" s="74"/>
      <c r="CH571" s="74"/>
      <c r="CI571" s="74"/>
      <c r="CJ571" s="74"/>
      <c r="CP571" s="74"/>
      <c r="CQ571" s="74"/>
      <c r="CR571" s="74"/>
      <c r="CX571" s="74"/>
      <c r="CY571" s="74"/>
      <c r="CZ571" s="74"/>
      <c r="DF571" s="74">
        <v>8.9999999999999999E-11</v>
      </c>
      <c r="DG571" s="74">
        <v>0.47353753059999998</v>
      </c>
      <c r="DH571" s="74">
        <v>128106.31931499801</v>
      </c>
      <c r="DI571" s="73">
        <f t="shared" si="340"/>
        <v>1.2751329139361507E-11</v>
      </c>
      <c r="DJ571" s="73">
        <f t="shared" si="341"/>
        <v>1.2985051548494483E-11</v>
      </c>
      <c r="DK571" s="73">
        <f t="shared" si="342"/>
        <v>1.2985071168540253E-11</v>
      </c>
      <c r="DL571" s="73">
        <f t="shared" si="343"/>
        <v>1.2985071170200713E-11</v>
      </c>
      <c r="DN571" s="74">
        <v>1.9999999999999999E-11</v>
      </c>
      <c r="DO571" s="74">
        <v>5.3204400211699996</v>
      </c>
      <c r="DP571" s="74">
        <v>151199.942741062</v>
      </c>
      <c r="DQ571" s="73">
        <f t="shared" si="344"/>
        <v>-6.740453462163329E-12</v>
      </c>
      <c r="DR571" s="73">
        <f t="shared" si="345"/>
        <v>-6.7987350646404596E-12</v>
      </c>
      <c r="DS571" s="73">
        <f t="shared" si="346"/>
        <v>-6.7987399553558884E-12</v>
      </c>
      <c r="DT571" s="73">
        <f t="shared" si="347"/>
        <v>-6.7987399557664495E-12</v>
      </c>
      <c r="DV571" s="74"/>
      <c r="DW571" s="74"/>
      <c r="DX571" s="74"/>
      <c r="ED571" s="74"/>
      <c r="EE571" s="74"/>
      <c r="EF571" s="74"/>
      <c r="EL571" s="74"/>
      <c r="EM571" s="74"/>
      <c r="EN571" s="74"/>
      <c r="ET571" s="74"/>
      <c r="EU571" s="74"/>
      <c r="EV571" s="74"/>
    </row>
    <row r="572" spans="11:152" s="73" customFormat="1" ht="13.5" x14ac:dyDescent="0.3">
      <c r="L572" s="74"/>
      <c r="N572" s="74">
        <v>6.6E-10</v>
      </c>
      <c r="O572" s="74">
        <v>2.59648990707</v>
      </c>
      <c r="P572" s="74">
        <v>27780.0688110765</v>
      </c>
      <c r="Q572" s="73">
        <f t="shared" si="328"/>
        <v>1.0689407777976741E-10</v>
      </c>
      <c r="R572" s="73">
        <f t="shared" si="329"/>
        <v>1.0726463688028448E-10</v>
      </c>
      <c r="S572" s="73">
        <f t="shared" si="330"/>
        <v>1.0726466799172975E-10</v>
      </c>
      <c r="T572" s="73">
        <f t="shared" si="331"/>
        <v>1.0726466799435803E-10</v>
      </c>
      <c r="V572" s="74">
        <v>8.9999999999999999E-11</v>
      </c>
      <c r="W572" s="74">
        <v>4.1982880592100003</v>
      </c>
      <c r="X572" s="74">
        <v>123200.84011627</v>
      </c>
      <c r="Y572" s="73">
        <f t="shared" si="332"/>
        <v>5.7528549211859447E-11</v>
      </c>
      <c r="Z572" s="73">
        <f t="shared" si="333"/>
        <v>5.7703018516455317E-11</v>
      </c>
      <c r="AA572" s="73">
        <f t="shared" si="334"/>
        <v>5.7703033149848012E-11</v>
      </c>
      <c r="AB572" s="73">
        <f t="shared" si="335"/>
        <v>5.7703033151088653E-11</v>
      </c>
      <c r="AD572" s="74"/>
      <c r="AE572" s="74"/>
      <c r="AF572" s="74"/>
      <c r="AL572" s="74"/>
      <c r="AM572" s="74"/>
      <c r="AN572" s="74"/>
      <c r="AT572" s="74"/>
      <c r="AU572" s="74"/>
      <c r="AV572" s="74"/>
      <c r="BB572" s="74"/>
      <c r="BC572" s="74"/>
      <c r="BD572" s="74"/>
      <c r="BJ572" s="74">
        <v>2.0000000000000001E-10</v>
      </c>
      <c r="BK572" s="74">
        <v>7.1879238979999996E-2</v>
      </c>
      <c r="BL572" s="74">
        <v>155887.52156313101</v>
      </c>
      <c r="BM572" s="73">
        <f t="shared" si="336"/>
        <v>1.9795905413013466E-10</v>
      </c>
      <c r="BN572" s="73">
        <f t="shared" si="337"/>
        <v>1.9786704994414323E-10</v>
      </c>
      <c r="BO572" s="73">
        <f t="shared" si="338"/>
        <v>1.9786704213458916E-10</v>
      </c>
      <c r="BP572" s="73">
        <f t="shared" si="339"/>
        <v>1.9786704213392677E-10</v>
      </c>
      <c r="BR572" s="74"/>
      <c r="BS572" s="74"/>
      <c r="BT572" s="74"/>
      <c r="BZ572" s="74"/>
      <c r="CA572" s="74"/>
      <c r="CB572" s="74"/>
      <c r="CH572" s="74"/>
      <c r="CI572" s="74"/>
      <c r="CJ572" s="74"/>
      <c r="CP572" s="74"/>
      <c r="CQ572" s="74"/>
      <c r="CR572" s="74"/>
      <c r="CX572" s="74"/>
      <c r="CY572" s="74"/>
      <c r="CZ572" s="74"/>
      <c r="DF572" s="74">
        <v>8.9999999999999999E-11</v>
      </c>
      <c r="DG572" s="74">
        <v>1.4245982912299999</v>
      </c>
      <c r="DH572" s="74">
        <v>104505.391376781</v>
      </c>
      <c r="DI572" s="73">
        <f t="shared" si="340"/>
        <v>-6.1963927998248372E-11</v>
      </c>
      <c r="DJ572" s="73">
        <f t="shared" si="341"/>
        <v>-6.1824072081963128E-11</v>
      </c>
      <c r="DK572" s="73">
        <f t="shared" si="342"/>
        <v>-6.1824060327474915E-11</v>
      </c>
      <c r="DL572" s="73">
        <f t="shared" si="343"/>
        <v>-6.1824060326478524E-11</v>
      </c>
      <c r="DN572" s="74">
        <v>1.9999999999999999E-11</v>
      </c>
      <c r="DO572" s="74">
        <v>1.3341182847699999</v>
      </c>
      <c r="DP572" s="74">
        <v>78257.0808658225</v>
      </c>
      <c r="DQ572" s="73">
        <f t="shared" si="344"/>
        <v>-1.9989494463672062E-11</v>
      </c>
      <c r="DR572" s="73">
        <f t="shared" si="345"/>
        <v>-1.9990507696030534E-11</v>
      </c>
      <c r="DS572" s="73">
        <f t="shared" si="346"/>
        <v>-1.9990507778947432E-11</v>
      </c>
      <c r="DT572" s="73">
        <f t="shared" si="347"/>
        <v>-1.9990507778954434E-11</v>
      </c>
      <c r="DV572" s="74"/>
      <c r="DW572" s="74"/>
      <c r="DX572" s="74"/>
      <c r="ED572" s="74"/>
      <c r="EE572" s="74"/>
      <c r="EF572" s="74"/>
      <c r="EL572" s="74"/>
      <c r="EM572" s="74"/>
      <c r="EN572" s="74"/>
      <c r="ET572" s="74"/>
      <c r="EU572" s="74"/>
      <c r="EV572" s="74"/>
    </row>
    <row r="573" spans="11:152" s="73" customFormat="1" ht="13.5" x14ac:dyDescent="0.3">
      <c r="L573" s="74"/>
      <c r="N573" s="74">
        <v>8.1999999999999996E-10</v>
      </c>
      <c r="O573" s="74">
        <v>5.3628281432699998</v>
      </c>
      <c r="P573" s="74">
        <v>167850.082947749</v>
      </c>
      <c r="Q573" s="73">
        <f t="shared" si="328"/>
        <v>-3.9752420894739904E-11</v>
      </c>
      <c r="R573" s="73">
        <f t="shared" si="329"/>
        <v>-4.2567949935062206E-11</v>
      </c>
      <c r="S573" s="73">
        <f t="shared" si="330"/>
        <v>-4.2568186311872644E-11</v>
      </c>
      <c r="T573" s="73">
        <f t="shared" si="331"/>
        <v>-4.2568186331609316E-11</v>
      </c>
      <c r="V573" s="74">
        <v>7.9999999999999995E-11</v>
      </c>
      <c r="W573" s="74">
        <v>4.9494950868299998</v>
      </c>
      <c r="X573" s="74">
        <v>1263.15736257819</v>
      </c>
      <c r="Y573" s="73">
        <f t="shared" si="332"/>
        <v>7.5609888754610659E-11</v>
      </c>
      <c r="Z573" s="73">
        <f t="shared" si="333"/>
        <v>7.5610564946857802E-11</v>
      </c>
      <c r="AA573" s="73">
        <f t="shared" si="334"/>
        <v>7.5610565003630102E-11</v>
      </c>
      <c r="AB573" s="73">
        <f t="shared" si="335"/>
        <v>7.5610565003634936E-11</v>
      </c>
      <c r="AD573" s="74"/>
      <c r="AE573" s="74"/>
      <c r="AF573" s="74"/>
      <c r="AL573" s="74"/>
      <c r="AM573" s="74"/>
      <c r="AN573" s="74"/>
      <c r="AT573" s="74"/>
      <c r="AU573" s="74"/>
      <c r="AV573" s="74"/>
      <c r="BB573" s="74"/>
      <c r="BC573" s="74"/>
      <c r="BD573" s="74"/>
      <c r="BJ573" s="74">
        <v>1.8E-10</v>
      </c>
      <c r="BK573" s="74">
        <v>5.4452430989399998</v>
      </c>
      <c r="BL573" s="74">
        <v>25508.215554575399</v>
      </c>
      <c r="BM573" s="73">
        <f t="shared" si="336"/>
        <v>6.0772430759024802E-11</v>
      </c>
      <c r="BN573" s="73">
        <f t="shared" si="337"/>
        <v>6.0683901853283448E-11</v>
      </c>
      <c r="BO573" s="73">
        <f t="shared" si="338"/>
        <v>6.0683894419514577E-11</v>
      </c>
      <c r="BP573" s="73">
        <f t="shared" si="339"/>
        <v>6.0683894418888453E-11</v>
      </c>
      <c r="BR573" s="74"/>
      <c r="BS573" s="74"/>
      <c r="BT573" s="74"/>
      <c r="BZ573" s="74"/>
      <c r="CA573" s="74"/>
      <c r="CB573" s="74"/>
      <c r="CH573" s="74"/>
      <c r="CI573" s="74"/>
      <c r="CJ573" s="74"/>
      <c r="CP573" s="74"/>
      <c r="CQ573" s="74"/>
      <c r="CR573" s="74"/>
      <c r="CX573" s="74"/>
      <c r="CY573" s="74"/>
      <c r="CZ573" s="74"/>
      <c r="DF573" s="74">
        <v>8.9999999999999999E-11</v>
      </c>
      <c r="DG573" s="74">
        <v>2.37565722096</v>
      </c>
      <c r="DH573" s="74">
        <v>78896.493164035695</v>
      </c>
      <c r="DI573" s="73">
        <f t="shared" si="340"/>
        <v>-4.024909119604825E-11</v>
      </c>
      <c r="DJ573" s="73">
        <f t="shared" si="341"/>
        <v>-4.0118956408284335E-11</v>
      </c>
      <c r="DK573" s="73">
        <f t="shared" si="342"/>
        <v>-4.0118945477507552E-11</v>
      </c>
      <c r="DL573" s="73">
        <f t="shared" si="343"/>
        <v>-4.0118945476573335E-11</v>
      </c>
      <c r="DN573" s="74">
        <v>1.9999999999999999E-11</v>
      </c>
      <c r="DO573" s="74">
        <v>5.4084253104400002</v>
      </c>
      <c r="DP573" s="74">
        <v>95247.705572179097</v>
      </c>
      <c r="DQ573" s="73">
        <f t="shared" si="344"/>
        <v>1.7877118032316558E-11</v>
      </c>
      <c r="DR573" s="73">
        <f t="shared" si="345"/>
        <v>1.7894577575675311E-11</v>
      </c>
      <c r="DS573" s="73">
        <f t="shared" si="346"/>
        <v>1.7894579038756258E-11</v>
      </c>
      <c r="DT573" s="73">
        <f t="shared" si="347"/>
        <v>1.7894579038880147E-11</v>
      </c>
      <c r="DV573" s="74"/>
      <c r="DW573" s="74"/>
      <c r="DX573" s="74"/>
      <c r="ED573" s="74"/>
      <c r="EE573" s="74"/>
      <c r="EF573" s="74"/>
      <c r="EL573" s="74"/>
      <c r="EM573" s="74"/>
      <c r="EN573" s="74"/>
      <c r="ET573" s="74"/>
      <c r="EU573" s="74"/>
      <c r="EV573" s="74"/>
    </row>
    <row r="574" spans="11:152" s="73" customFormat="1" ht="13.5" x14ac:dyDescent="0.3">
      <c r="L574" s="74"/>
      <c r="N574" s="74">
        <v>6.3999999999999996E-10</v>
      </c>
      <c r="O574" s="74">
        <v>3.9916591327900002</v>
      </c>
      <c r="P574" s="74">
        <v>130432.40216087</v>
      </c>
      <c r="Q574" s="73">
        <f t="shared" si="328"/>
        <v>1.984356072947437E-10</v>
      </c>
      <c r="R574" s="73">
        <f t="shared" si="329"/>
        <v>1.968093898024211E-10</v>
      </c>
      <c r="S574" s="73">
        <f t="shared" si="330"/>
        <v>1.9680925320284334E-10</v>
      </c>
      <c r="T574" s="73">
        <f t="shared" si="331"/>
        <v>1.9680925319121202E-10</v>
      </c>
      <c r="V574" s="74">
        <v>7.9999999999999995E-11</v>
      </c>
      <c r="W574" s="74">
        <v>0.38255024739999999</v>
      </c>
      <c r="X574" s="74">
        <v>78800.513936817893</v>
      </c>
      <c r="Y574" s="73">
        <f t="shared" si="332"/>
        <v>4.2577535490676315E-12</v>
      </c>
      <c r="Z574" s="73">
        <f t="shared" si="333"/>
        <v>4.128811611471761E-12</v>
      </c>
      <c r="AA574" s="73">
        <f t="shared" si="334"/>
        <v>4.1288007847791542E-12</v>
      </c>
      <c r="AB574" s="73">
        <f t="shared" si="335"/>
        <v>4.1288007838708719E-12</v>
      </c>
      <c r="AD574" s="74"/>
      <c r="AE574" s="74"/>
      <c r="AF574" s="74"/>
      <c r="AL574" s="74"/>
      <c r="AM574" s="74"/>
      <c r="AN574" s="74"/>
      <c r="AT574" s="74"/>
      <c r="AU574" s="74"/>
      <c r="AV574" s="74"/>
      <c r="BB574" s="74"/>
      <c r="BC574" s="74"/>
      <c r="BD574" s="74"/>
      <c r="BJ574" s="74">
        <v>1.5999999999999999E-10</v>
      </c>
      <c r="BK574" s="74">
        <v>0.6272245515</v>
      </c>
      <c r="BL574" s="74">
        <v>102659.446896794</v>
      </c>
      <c r="BM574" s="73">
        <f t="shared" si="336"/>
        <v>-1.5757075660057986E-10</v>
      </c>
      <c r="BN574" s="73">
        <f t="shared" si="337"/>
        <v>-1.5751200637055914E-10</v>
      </c>
      <c r="BO574" s="73">
        <f t="shared" si="338"/>
        <v>-1.5751200140853175E-10</v>
      </c>
      <c r="BP574" s="73">
        <f t="shared" si="339"/>
        <v>-1.5751200140810997E-10</v>
      </c>
      <c r="BR574" s="74"/>
      <c r="BS574" s="74"/>
      <c r="BT574" s="74"/>
      <c r="BZ574" s="74"/>
      <c r="CA574" s="74"/>
      <c r="CB574" s="74"/>
      <c r="CH574" s="74"/>
      <c r="CI574" s="74"/>
      <c r="CJ574" s="74"/>
      <c r="CP574" s="74"/>
      <c r="CQ574" s="74"/>
      <c r="CR574" s="74"/>
      <c r="CX574" s="74"/>
      <c r="CY574" s="74"/>
      <c r="CZ574" s="74"/>
      <c r="DF574" s="74">
        <v>8.9999999999999999E-11</v>
      </c>
      <c r="DG574" s="74">
        <v>4.8482048520800003</v>
      </c>
      <c r="DH574" s="74">
        <v>24918.3148901655</v>
      </c>
      <c r="DI574" s="73">
        <f t="shared" si="340"/>
        <v>3.5790049162017491E-11</v>
      </c>
      <c r="DJ574" s="73">
        <f t="shared" si="341"/>
        <v>3.5832190263933214E-11</v>
      </c>
      <c r="DK574" s="73">
        <f t="shared" si="342"/>
        <v>3.5832193801794969E-11</v>
      </c>
      <c r="DL574" s="73">
        <f t="shared" si="343"/>
        <v>3.583219380209532E-11</v>
      </c>
      <c r="DN574" s="74">
        <v>1.9999999999999999E-11</v>
      </c>
      <c r="DO574" s="74">
        <v>4.5534996574699997</v>
      </c>
      <c r="DP574" s="74">
        <v>37698.455099948398</v>
      </c>
      <c r="DQ574" s="73">
        <f t="shared" si="344"/>
        <v>9.1484246295560669E-12</v>
      </c>
      <c r="DR574" s="73">
        <f t="shared" si="345"/>
        <v>9.1621544170899992E-12</v>
      </c>
      <c r="DS574" s="73">
        <f t="shared" si="346"/>
        <v>9.1621555696420895E-12</v>
      </c>
      <c r="DT574" s="73">
        <f t="shared" si="347"/>
        <v>9.1621555697391039E-12</v>
      </c>
      <c r="DV574" s="74"/>
      <c r="DW574" s="74"/>
      <c r="DX574" s="74"/>
      <c r="ED574" s="74"/>
      <c r="EE574" s="74"/>
      <c r="EF574" s="74"/>
      <c r="EL574" s="74"/>
      <c r="EM574" s="74"/>
      <c r="EN574" s="74"/>
      <c r="ET574" s="74"/>
      <c r="EU574" s="74"/>
      <c r="EV574" s="74"/>
    </row>
    <row r="575" spans="11:152" s="73" customFormat="1" ht="13.5" x14ac:dyDescent="0.3">
      <c r="L575" s="74"/>
      <c r="N575" s="74">
        <v>6.9E-10</v>
      </c>
      <c r="O575" s="74">
        <v>5.1377750215600004</v>
      </c>
      <c r="P575" s="74">
        <v>52712.610795243701</v>
      </c>
      <c r="Q575" s="73">
        <f t="shared" si="328"/>
        <v>6.0747393579746025E-10</v>
      </c>
      <c r="R575" s="73">
        <f t="shared" si="329"/>
        <v>6.078268722363966E-10</v>
      </c>
      <c r="S575" s="73">
        <f t="shared" si="330"/>
        <v>6.07826901839915E-10</v>
      </c>
      <c r="T575" s="73">
        <f t="shared" si="331"/>
        <v>6.0782690184240254E-10</v>
      </c>
      <c r="V575" s="74">
        <v>7.9999999999999995E-11</v>
      </c>
      <c r="W575" s="74">
        <v>3.5593143387800001</v>
      </c>
      <c r="X575" s="74">
        <v>25508.215554575399</v>
      </c>
      <c r="Y575" s="73">
        <f t="shared" si="332"/>
        <v>-7.9965757119785959E-11</v>
      </c>
      <c r="Z575" s="73">
        <f t="shared" si="333"/>
        <v>-7.9966968994376255E-11</v>
      </c>
      <c r="AA575" s="73">
        <f t="shared" si="334"/>
        <v>-7.9966969095211356E-11</v>
      </c>
      <c r="AB575" s="73">
        <f t="shared" si="335"/>
        <v>-7.9966969095219847E-11</v>
      </c>
      <c r="AD575" s="74"/>
      <c r="AE575" s="74"/>
      <c r="AF575" s="74"/>
      <c r="AL575" s="74"/>
      <c r="AM575" s="74"/>
      <c r="AN575" s="74"/>
      <c r="AT575" s="74"/>
      <c r="AU575" s="74"/>
      <c r="AV575" s="74"/>
      <c r="BB575" s="74"/>
      <c r="BC575" s="74"/>
      <c r="BD575" s="74"/>
      <c r="BJ575" s="74">
        <v>1.5999999999999999E-10</v>
      </c>
      <c r="BK575" s="74">
        <v>0.52102795890999998</v>
      </c>
      <c r="BL575" s="74">
        <v>2221.8566345969998</v>
      </c>
      <c r="BM575" s="73">
        <f t="shared" si="336"/>
        <v>7.3866991299009662E-11</v>
      </c>
      <c r="BN575" s="73">
        <f t="shared" si="337"/>
        <v>7.386053233192376E-11</v>
      </c>
      <c r="BO575" s="73">
        <f t="shared" si="338"/>
        <v>7.3860531789608538E-11</v>
      </c>
      <c r="BP575" s="73">
        <f t="shared" si="339"/>
        <v>7.3860531789563146E-11</v>
      </c>
      <c r="BR575" s="74"/>
      <c r="BS575" s="74"/>
      <c r="BT575" s="74"/>
      <c r="BZ575" s="74"/>
      <c r="CA575" s="74"/>
      <c r="CB575" s="74"/>
      <c r="CH575" s="74"/>
      <c r="CI575" s="74"/>
      <c r="CJ575" s="74"/>
      <c r="CP575" s="74"/>
      <c r="CQ575" s="74"/>
      <c r="CR575" s="74"/>
      <c r="CX575" s="74"/>
      <c r="CY575" s="74"/>
      <c r="CZ575" s="74"/>
      <c r="DF575" s="74">
        <v>1.0999999999999999E-10</v>
      </c>
      <c r="DG575" s="74">
        <v>6.2383400887000002</v>
      </c>
      <c r="DH575" s="74">
        <v>30171.891648278601</v>
      </c>
      <c r="DI575" s="73">
        <f t="shared" si="340"/>
        <v>1.0960666860111088E-10</v>
      </c>
      <c r="DJ575" s="73">
        <f t="shared" si="341"/>
        <v>1.0960090416402325E-10</v>
      </c>
      <c r="DK575" s="73">
        <f t="shared" si="342"/>
        <v>1.0960090367827193E-10</v>
      </c>
      <c r="DL575" s="73">
        <f t="shared" si="343"/>
        <v>1.0960090367823095E-10</v>
      </c>
      <c r="DN575" s="74">
        <v>1.9999999999999999E-11</v>
      </c>
      <c r="DO575" s="74">
        <v>2.71889214634</v>
      </c>
      <c r="DP575" s="74">
        <v>173511.414996901</v>
      </c>
      <c r="DQ575" s="73">
        <f t="shared" si="344"/>
        <v>1.9237268013459679E-11</v>
      </c>
      <c r="DR575" s="73">
        <f t="shared" si="345"/>
        <v>1.921770479126715E-11</v>
      </c>
      <c r="DS575" s="73">
        <f t="shared" si="346"/>
        <v>1.921770313850428E-11</v>
      </c>
      <c r="DT575" s="73">
        <f t="shared" si="347"/>
        <v>1.9217703138365746E-11</v>
      </c>
      <c r="DV575" s="74"/>
      <c r="DW575" s="74"/>
      <c r="DX575" s="74"/>
      <c r="ED575" s="74"/>
      <c r="EE575" s="74"/>
      <c r="EF575" s="74"/>
      <c r="EL575" s="74"/>
      <c r="EM575" s="74"/>
      <c r="EN575" s="74"/>
      <c r="ET575" s="74"/>
      <c r="EU575" s="74"/>
      <c r="EV575" s="74"/>
    </row>
    <row r="576" spans="11:152" s="73" customFormat="1" ht="13.5" x14ac:dyDescent="0.3">
      <c r="L576" s="74"/>
      <c r="N576" s="74">
        <v>6.3E-10</v>
      </c>
      <c r="O576" s="74">
        <v>0.54837259435999997</v>
      </c>
      <c r="P576" s="74">
        <v>34082.431583598402</v>
      </c>
      <c r="Q576" s="73">
        <f t="shared" si="328"/>
        <v>2.3335382021618033E-10</v>
      </c>
      <c r="R576" s="73">
        <f t="shared" si="329"/>
        <v>2.3376227007767423E-10</v>
      </c>
      <c r="S576" s="73">
        <f t="shared" si="330"/>
        <v>2.3376230436716657E-10</v>
      </c>
      <c r="T576" s="73">
        <f t="shared" si="331"/>
        <v>2.3376230437002649E-10</v>
      </c>
      <c r="V576" s="74">
        <v>7.9999999999999995E-11</v>
      </c>
      <c r="W576" s="74">
        <v>2.0662354236399998</v>
      </c>
      <c r="X576" s="74">
        <v>133882.09065283599</v>
      </c>
      <c r="Y576" s="73">
        <f t="shared" si="332"/>
        <v>-6.7841360869657596E-11</v>
      </c>
      <c r="Z576" s="73">
        <f t="shared" si="333"/>
        <v>-6.7724844542832034E-11</v>
      </c>
      <c r="AA576" s="73">
        <f t="shared" si="334"/>
        <v>-6.7724834738509318E-11</v>
      </c>
      <c r="AB576" s="73">
        <f t="shared" si="335"/>
        <v>-6.7724834737676644E-11</v>
      </c>
      <c r="AD576" s="74"/>
      <c r="AE576" s="74"/>
      <c r="AF576" s="74"/>
      <c r="AL576" s="74"/>
      <c r="AM576" s="74"/>
      <c r="AN576" s="74"/>
      <c r="AT576" s="74"/>
      <c r="AU576" s="74"/>
      <c r="AV576" s="74"/>
      <c r="BB576" s="74"/>
      <c r="BC576" s="74"/>
      <c r="BD576" s="74"/>
      <c r="BJ576" s="74">
        <v>1.7000000000000001E-10</v>
      </c>
      <c r="BK576" s="74">
        <v>3.9300966987799999</v>
      </c>
      <c r="BL576" s="74">
        <v>51852.300866490899</v>
      </c>
      <c r="BM576" s="73">
        <f t="shared" si="336"/>
        <v>-8.8781107730852653E-11</v>
      </c>
      <c r="BN576" s="73">
        <f t="shared" si="337"/>
        <v>-8.8935027405702684E-11</v>
      </c>
      <c r="BO576" s="73">
        <f t="shared" si="338"/>
        <v>-8.8935040324896678E-11</v>
      </c>
      <c r="BP576" s="73">
        <f t="shared" si="339"/>
        <v>-8.8935040325983761E-11</v>
      </c>
      <c r="BR576" s="74"/>
      <c r="BS576" s="74"/>
      <c r="BT576" s="74"/>
      <c r="BZ576" s="74"/>
      <c r="CA576" s="74"/>
      <c r="CB576" s="74"/>
      <c r="CH576" s="74"/>
      <c r="CI576" s="74"/>
      <c r="CJ576" s="74"/>
      <c r="CP576" s="74"/>
      <c r="CQ576" s="74"/>
      <c r="CR576" s="74"/>
      <c r="CX576" s="74"/>
      <c r="CY576" s="74"/>
      <c r="CZ576" s="74"/>
      <c r="DF576" s="74">
        <v>1.0999999999999999E-10</v>
      </c>
      <c r="DG576" s="74">
        <v>1.65565660037</v>
      </c>
      <c r="DH576" s="74">
        <v>78039.364629020594</v>
      </c>
      <c r="DI576" s="73">
        <f t="shared" si="340"/>
        <v>1.0990944323283734E-10</v>
      </c>
      <c r="DJ576" s="73">
        <f t="shared" si="341"/>
        <v>1.0990216988966548E-10</v>
      </c>
      <c r="DK576" s="73">
        <f t="shared" si="342"/>
        <v>1.0990216926719139E-10</v>
      </c>
      <c r="DL576" s="73">
        <f t="shared" si="343"/>
        <v>1.0990216926713866E-10</v>
      </c>
      <c r="DN576" s="74">
        <v>1.9999999999999999E-11</v>
      </c>
      <c r="DO576" s="74">
        <v>1.9507664634099999</v>
      </c>
      <c r="DP576" s="74">
        <v>143005.667407853</v>
      </c>
      <c r="DQ576" s="73">
        <f t="shared" si="344"/>
        <v>1.9790959492634336E-11</v>
      </c>
      <c r="DR576" s="73">
        <f t="shared" si="345"/>
        <v>1.9782427009252281E-11</v>
      </c>
      <c r="DS576" s="73">
        <f t="shared" si="346"/>
        <v>1.9782426285721596E-11</v>
      </c>
      <c r="DT576" s="73">
        <f t="shared" si="347"/>
        <v>1.9782426285660055E-11</v>
      </c>
      <c r="DV576" s="74"/>
      <c r="DW576" s="74"/>
      <c r="DX576" s="74"/>
      <c r="ED576" s="74"/>
      <c r="EE576" s="74"/>
      <c r="EF576" s="74"/>
      <c r="EL576" s="74"/>
      <c r="EM576" s="74"/>
      <c r="EN576" s="74"/>
      <c r="ET576" s="74"/>
      <c r="EU576" s="74"/>
      <c r="EV576" s="74"/>
    </row>
    <row r="577" spans="12:152" s="73" customFormat="1" ht="13.5" x14ac:dyDescent="0.3">
      <c r="L577" s="74"/>
      <c r="N577" s="74">
        <v>6.5000000000000003E-10</v>
      </c>
      <c r="O577" s="74">
        <v>3.89976847376</v>
      </c>
      <c r="P577" s="74">
        <v>27005.833427555899</v>
      </c>
      <c r="Q577" s="73">
        <f t="shared" ref="Q577:Q640" si="348">N577*COS(O577+P577*$C$32)</f>
        <v>-5.8839980658568643E-10</v>
      </c>
      <c r="R577" s="73">
        <f t="shared" ref="R577:R640" si="349">N577*COS(O577+P577*$C$53)</f>
        <v>-5.8824694179531283E-10</v>
      </c>
      <c r="S577" s="73">
        <f t="shared" ref="S577:S640" si="350">N577*COS(O577+P577*$C$74)</f>
        <v>-5.8824692895290968E-10</v>
      </c>
      <c r="T577" s="73">
        <f t="shared" ref="T577:T640" si="351">N577*COS(O577+P577*$C$95)</f>
        <v>-5.8824692895182504E-10</v>
      </c>
      <c r="V577" s="74">
        <v>7.9999999999999995E-11</v>
      </c>
      <c r="W577" s="74">
        <v>2.7600460628699999</v>
      </c>
      <c r="X577" s="74">
        <v>103498.416184544</v>
      </c>
      <c r="Y577" s="73">
        <f t="shared" ref="Y577:Y640" si="352">V577*COS(W577+X577*$C$32)</f>
        <v>7.9393945547360125E-11</v>
      </c>
      <c r="Z577" s="73">
        <f t="shared" ref="Z577:Z640" si="353">V577*COS(W577+X577*$C$53)</f>
        <v>7.937293195467043E-11</v>
      </c>
      <c r="AA577" s="73">
        <f t="shared" ref="AA577:AA640" si="354">V577*COS(W577+X577*$C$74)</f>
        <v>7.9372930175349615E-11</v>
      </c>
      <c r="AB577" s="73">
        <f t="shared" ref="AB577:AB640" si="355">V577*COS(W577+X577*$C$95)</f>
        <v>7.9372930175199611E-11</v>
      </c>
      <c r="AD577" s="74"/>
      <c r="AE577" s="74"/>
      <c r="AF577" s="74"/>
      <c r="AL577" s="74"/>
      <c r="AM577" s="74"/>
      <c r="AN577" s="74"/>
      <c r="AT577" s="74"/>
      <c r="AU577" s="74"/>
      <c r="AV577" s="74"/>
      <c r="BB577" s="74"/>
      <c r="BC577" s="74"/>
      <c r="BD577" s="74"/>
      <c r="BJ577" s="74">
        <v>1.5999999999999999E-10</v>
      </c>
      <c r="BK577" s="74">
        <v>5.7418031822</v>
      </c>
      <c r="BL577" s="74">
        <v>96357.0841242725</v>
      </c>
      <c r="BM577" s="73">
        <f t="shared" ref="BM577:BM640" si="356">BJ577*COS(BK577+BL577*$C$32)</f>
        <v>1.5991370819011117E-10</v>
      </c>
      <c r="BN577" s="73">
        <f t="shared" ref="BN577:BN640" si="357">BJ577*COS(BK577+BL577*$C$53)</f>
        <v>1.5990302726923096E-10</v>
      </c>
      <c r="BO577" s="73">
        <f t="shared" ref="BO577:BO640" si="358">BJ577*COS(BK577+BL577*$C$74)</f>
        <v>1.5990302634628977E-10</v>
      </c>
      <c r="BP577" s="73">
        <f t="shared" ref="BP577:BP640" si="359">BJ577*COS(BK577+BL577*$C$95)</f>
        <v>1.5990302634621126E-10</v>
      </c>
      <c r="BR577" s="74"/>
      <c r="BS577" s="74"/>
      <c r="BT577" s="74"/>
      <c r="BZ577" s="74"/>
      <c r="CA577" s="74"/>
      <c r="CB577" s="74"/>
      <c r="CH577" s="74"/>
      <c r="CI577" s="74"/>
      <c r="CJ577" s="74"/>
      <c r="CP577" s="74"/>
      <c r="CQ577" s="74"/>
      <c r="CR577" s="74"/>
      <c r="CX577" s="74"/>
      <c r="CY577" s="74"/>
      <c r="CZ577" s="74"/>
      <c r="DF577" s="74">
        <v>8.9999999999999999E-11</v>
      </c>
      <c r="DG577" s="74">
        <v>3.6573466689699998</v>
      </c>
      <c r="DH577" s="74">
        <v>151199.942741062</v>
      </c>
      <c r="DI577" s="73">
        <f t="shared" ref="DI577:DI640" si="360">DF577*COS(DG577+DH577*$C$32)</f>
        <v>-8.1578443472317833E-11</v>
      </c>
      <c r="DJ577" s="73">
        <f t="shared" ref="DJ577:DJ640" si="361">DF577*COS(DG577+DH577*$C$53)</f>
        <v>-8.1460332047291641E-11</v>
      </c>
      <c r="DK577" s="73">
        <f t="shared" ref="DK577:DK640" si="362">DF577*COS(DG577+DH577*$C$74)</f>
        <v>-8.1460322097592799E-11</v>
      </c>
      <c r="DL577" s="73">
        <f t="shared" ref="DL577:DL640" si="363">DF577*COS(DG577+DH577*$C$95)</f>
        <v>-8.1460322096757553E-11</v>
      </c>
      <c r="DN577" s="74">
        <v>1.9999999999999999E-11</v>
      </c>
      <c r="DO577" s="74">
        <v>2.0034669066099999</v>
      </c>
      <c r="DP577" s="74">
        <v>26073.676047572499</v>
      </c>
      <c r="DQ577" s="73">
        <f t="shared" ref="DQ577:DQ640" si="364">DN577*COS(DO577+DP577*$C$32)</f>
        <v>-3.9031717854374325E-12</v>
      </c>
      <c r="DR577" s="73">
        <f t="shared" ref="DR577:DR640" si="365">DN577*COS(DO577+DP577*$C$53)</f>
        <v>-3.9136466812604487E-12</v>
      </c>
      <c r="DS577" s="73">
        <f t="shared" ref="DS577:DS640" si="366">DN577*COS(DO577+DP577*$C$74)</f>
        <v>-3.9136475607077252E-12</v>
      </c>
      <c r="DT577" s="73">
        <f t="shared" ref="DT577:DT640" si="367">DN577*COS(DO577+DP577*$C$95)</f>
        <v>-3.9136475607813079E-12</v>
      </c>
      <c r="DV577" s="74"/>
      <c r="DW577" s="74"/>
      <c r="DX577" s="74"/>
      <c r="ED577" s="74"/>
      <c r="EE577" s="74"/>
      <c r="EF577" s="74"/>
      <c r="EL577" s="74"/>
      <c r="EM577" s="74"/>
      <c r="EN577" s="74"/>
      <c r="ET577" s="74"/>
      <c r="EU577" s="74"/>
      <c r="EV577" s="74"/>
    </row>
    <row r="578" spans="12:152" s="73" customFormat="1" ht="13.5" x14ac:dyDescent="0.3">
      <c r="L578" s="74"/>
      <c r="N578" s="74">
        <v>7.2999999999999996E-10</v>
      </c>
      <c r="O578" s="74">
        <v>6.1925209185199996</v>
      </c>
      <c r="P578" s="74">
        <v>50064.155969770698</v>
      </c>
      <c r="Q578" s="73">
        <f t="shared" si="348"/>
        <v>-5.9141386858294531E-10</v>
      </c>
      <c r="R578" s="73">
        <f t="shared" si="349"/>
        <v>-5.9097474538558789E-10</v>
      </c>
      <c r="S578" s="73">
        <f t="shared" si="350"/>
        <v>-5.9097470848984238E-10</v>
      </c>
      <c r="T578" s="73">
        <f t="shared" si="351"/>
        <v>-5.9097470848672422E-10</v>
      </c>
      <c r="V578" s="74">
        <v>8.9999999999999999E-11</v>
      </c>
      <c r="W578" s="74">
        <v>6.0714696089200002</v>
      </c>
      <c r="X578" s="74">
        <v>52595.290927023503</v>
      </c>
      <c r="Y578" s="73">
        <f t="shared" si="352"/>
        <v>7.9924720936492121E-11</v>
      </c>
      <c r="Z578" s="73">
        <f t="shared" si="353"/>
        <v>7.9880101113376451E-11</v>
      </c>
      <c r="AA578" s="73">
        <f t="shared" si="354"/>
        <v>7.9880097363114425E-11</v>
      </c>
      <c r="AB578" s="73">
        <f t="shared" si="355"/>
        <v>7.9880097362798597E-11</v>
      </c>
      <c r="AD578" s="74"/>
      <c r="AE578" s="74"/>
      <c r="AF578" s="74"/>
      <c r="AL578" s="74"/>
      <c r="AM578" s="74"/>
      <c r="AN578" s="74"/>
      <c r="AT578" s="74"/>
      <c r="AU578" s="74"/>
      <c r="AV578" s="74"/>
      <c r="BB578" s="74"/>
      <c r="BC578" s="74"/>
      <c r="BD578" s="74"/>
      <c r="BJ578" s="74">
        <v>1.8999999999999999E-10</v>
      </c>
      <c r="BK578" s="74">
        <v>5.0902934151099997</v>
      </c>
      <c r="BL578" s="74">
        <v>118828.963749496</v>
      </c>
      <c r="BM578" s="73">
        <f t="shared" si="356"/>
        <v>1.8856026389636799E-10</v>
      </c>
      <c r="BN578" s="73">
        <f t="shared" si="357"/>
        <v>1.8850288512111312E-10</v>
      </c>
      <c r="BO578" s="73">
        <f t="shared" si="358"/>
        <v>1.8850288025658598E-10</v>
      </c>
      <c r="BP578" s="73">
        <f t="shared" si="359"/>
        <v>1.8850288025617463E-10</v>
      </c>
      <c r="BR578" s="74"/>
      <c r="BS578" s="74"/>
      <c r="BT578" s="74"/>
      <c r="BZ578" s="74"/>
      <c r="CA578" s="74"/>
      <c r="CB578" s="74"/>
      <c r="CH578" s="74"/>
      <c r="CI578" s="74"/>
      <c r="CJ578" s="74"/>
      <c r="CP578" s="74"/>
      <c r="CQ578" s="74"/>
      <c r="CR578" s="74"/>
      <c r="CX578" s="74"/>
      <c r="CY578" s="74"/>
      <c r="CZ578" s="74"/>
      <c r="DF578" s="74">
        <v>8.9999999999999999E-11</v>
      </c>
      <c r="DG578" s="74">
        <v>5.4096665485899997</v>
      </c>
      <c r="DH578" s="74">
        <v>130459.18546877</v>
      </c>
      <c r="DI578" s="73">
        <f t="shared" si="360"/>
        <v>7.4408317537195009E-11</v>
      </c>
      <c r="DJ578" s="73">
        <f t="shared" si="361"/>
        <v>7.4543338617002856E-11</v>
      </c>
      <c r="DK578" s="73">
        <f t="shared" si="362"/>
        <v>7.4543349931324458E-11</v>
      </c>
      <c r="DL578" s="73">
        <f t="shared" si="363"/>
        <v>7.4543349932287658E-11</v>
      </c>
      <c r="DN578" s="74">
        <v>1.9999999999999999E-11</v>
      </c>
      <c r="DO578" s="74">
        <v>1.7878158498600001</v>
      </c>
      <c r="DP578" s="74">
        <v>48847.670626868203</v>
      </c>
      <c r="DQ578" s="73">
        <f t="shared" si="364"/>
        <v>-1.8830755834658565E-11</v>
      </c>
      <c r="DR578" s="73">
        <f t="shared" si="365"/>
        <v>-1.8837487916065253E-11</v>
      </c>
      <c r="DS578" s="73">
        <f t="shared" si="366"/>
        <v>-1.8837488480512857E-11</v>
      </c>
      <c r="DT578" s="73">
        <f t="shared" si="367"/>
        <v>-1.8837488480560216E-11</v>
      </c>
      <c r="DV578" s="74"/>
      <c r="DW578" s="74"/>
      <c r="DX578" s="74"/>
      <c r="ED578" s="74"/>
      <c r="EE578" s="74"/>
      <c r="EF578" s="74"/>
      <c r="EL578" s="74"/>
      <c r="EM578" s="74"/>
      <c r="EN578" s="74"/>
      <c r="ET578" s="74"/>
      <c r="EU578" s="74"/>
      <c r="EV578" s="74"/>
    </row>
    <row r="579" spans="12:152" s="73" customFormat="1" ht="13.5" x14ac:dyDescent="0.3">
      <c r="L579" s="74"/>
      <c r="N579" s="74">
        <v>6.6E-10</v>
      </c>
      <c r="O579" s="74">
        <v>1.9167195957200001</v>
      </c>
      <c r="P579" s="74">
        <v>102018.416173424</v>
      </c>
      <c r="Q579" s="73">
        <f t="shared" si="348"/>
        <v>6.5458035901279104E-10</v>
      </c>
      <c r="R579" s="73">
        <f t="shared" si="349"/>
        <v>6.5475530203255407E-10</v>
      </c>
      <c r="S579" s="73">
        <f t="shared" si="350"/>
        <v>6.5475531660110965E-10</v>
      </c>
      <c r="T579" s="73">
        <f t="shared" si="351"/>
        <v>6.5475531660233688E-10</v>
      </c>
      <c r="V579" s="74">
        <v>1E-10</v>
      </c>
      <c r="W579" s="74">
        <v>4.6476876330100003</v>
      </c>
      <c r="X579" s="74">
        <v>240452.46032331901</v>
      </c>
      <c r="Y579" s="73">
        <f t="shared" si="352"/>
        <v>-3.3285953794815813E-11</v>
      </c>
      <c r="Z579" s="73">
        <f t="shared" si="353"/>
        <v>-3.2821140799842534E-11</v>
      </c>
      <c r="AA579" s="73">
        <f t="shared" si="354"/>
        <v>-3.2821101739598056E-11</v>
      </c>
      <c r="AB579" s="73">
        <f t="shared" si="355"/>
        <v>-3.2821101736290471E-11</v>
      </c>
      <c r="AD579" s="74"/>
      <c r="AE579" s="74"/>
      <c r="AF579" s="74"/>
      <c r="AL579" s="74"/>
      <c r="AM579" s="74"/>
      <c r="AN579" s="74"/>
      <c r="AT579" s="74"/>
      <c r="AU579" s="74"/>
      <c r="AV579" s="74"/>
      <c r="BB579" s="74"/>
      <c r="BC579" s="74"/>
      <c r="BD579" s="74"/>
      <c r="BJ579" s="74">
        <v>1.7000000000000001E-10</v>
      </c>
      <c r="BK579" s="74">
        <v>2.5994779342899998</v>
      </c>
      <c r="BL579" s="74">
        <v>24448.8336243862</v>
      </c>
      <c r="BM579" s="73">
        <f t="shared" si="356"/>
        <v>-1.2863199569696309E-10</v>
      </c>
      <c r="BN579" s="73">
        <f t="shared" si="357"/>
        <v>-1.2868763803117648E-10</v>
      </c>
      <c r="BO579" s="73">
        <f t="shared" si="358"/>
        <v>-1.28687642701663E-10</v>
      </c>
      <c r="BP579" s="73">
        <f t="shared" si="359"/>
        <v>-1.286876427020608E-10</v>
      </c>
      <c r="BR579" s="74"/>
      <c r="BS579" s="74"/>
      <c r="BT579" s="74"/>
      <c r="BZ579" s="74"/>
      <c r="CA579" s="74"/>
      <c r="CB579" s="74"/>
      <c r="CH579" s="74"/>
      <c r="CI579" s="74"/>
      <c r="CJ579" s="74"/>
      <c r="CP579" s="74"/>
      <c r="CQ579" s="74"/>
      <c r="CR579" s="74"/>
      <c r="CX579" s="74"/>
      <c r="CY579" s="74"/>
      <c r="CZ579" s="74"/>
      <c r="DF579" s="74">
        <v>1E-10</v>
      </c>
      <c r="DG579" s="74">
        <v>0.87714716556000005</v>
      </c>
      <c r="DH579" s="74">
        <v>78366.802198941106</v>
      </c>
      <c r="DI579" s="73">
        <f t="shared" si="360"/>
        <v>-2.1165827831001251E-11</v>
      </c>
      <c r="DJ579" s="73">
        <f t="shared" si="361"/>
        <v>-2.1322674899224958E-11</v>
      </c>
      <c r="DK579" s="73">
        <f t="shared" si="362"/>
        <v>-2.1322688066119006E-11</v>
      </c>
      <c r="DL579" s="73">
        <f t="shared" si="363"/>
        <v>-2.1322688067229729E-11</v>
      </c>
      <c r="DN579" s="74">
        <v>1.9999999999999999E-11</v>
      </c>
      <c r="DO579" s="74">
        <v>5.8958676633199998</v>
      </c>
      <c r="DP579" s="74">
        <v>26312.247937276101</v>
      </c>
      <c r="DQ579" s="73">
        <f t="shared" si="364"/>
        <v>1.920365694620711E-11</v>
      </c>
      <c r="DR579" s="73">
        <f t="shared" si="365"/>
        <v>1.9200642927323099E-11</v>
      </c>
      <c r="DS579" s="73">
        <f t="shared" si="366"/>
        <v>1.9200642674025845E-11</v>
      </c>
      <c r="DT579" s="73">
        <f t="shared" si="367"/>
        <v>1.9200642674004206E-11</v>
      </c>
      <c r="DV579" s="74"/>
      <c r="DW579" s="74"/>
      <c r="DX579" s="74"/>
      <c r="ED579" s="74"/>
      <c r="EE579" s="74"/>
      <c r="EF579" s="74"/>
      <c r="EL579" s="74"/>
      <c r="EM579" s="74"/>
      <c r="EN579" s="74"/>
      <c r="ET579" s="74"/>
      <c r="EU579" s="74"/>
      <c r="EV579" s="74"/>
    </row>
    <row r="580" spans="12:152" s="73" customFormat="1" ht="13.5" x14ac:dyDescent="0.3">
      <c r="L580" s="74"/>
      <c r="N580" s="74">
        <v>8.1999999999999996E-10</v>
      </c>
      <c r="O580" s="74">
        <v>0.87824651639999995</v>
      </c>
      <c r="P580" s="74">
        <v>25446.489579835201</v>
      </c>
      <c r="Q580" s="73">
        <f t="shared" si="348"/>
        <v>7.1454202775587031E-10</v>
      </c>
      <c r="R580" s="73">
        <f t="shared" si="349"/>
        <v>7.1433226394538371E-10</v>
      </c>
      <c r="S580" s="73">
        <f t="shared" si="350"/>
        <v>7.1433224632503852E-10</v>
      </c>
      <c r="T580" s="73">
        <f t="shared" si="351"/>
        <v>7.1433224632355084E-10</v>
      </c>
      <c r="V580" s="74">
        <v>1E-10</v>
      </c>
      <c r="W580" s="74">
        <v>4.7508941735099999</v>
      </c>
      <c r="X580" s="74">
        <v>158116.491744728</v>
      </c>
      <c r="Y580" s="73">
        <f t="shared" si="352"/>
        <v>-9.9480530678425644E-11</v>
      </c>
      <c r="Z580" s="73">
        <f t="shared" si="353"/>
        <v>-9.9447042008733181E-11</v>
      </c>
      <c r="AA580" s="73">
        <f t="shared" si="354"/>
        <v>-9.944703915315998E-11</v>
      </c>
      <c r="AB580" s="73">
        <f t="shared" si="355"/>
        <v>-9.9447039152921209E-11</v>
      </c>
      <c r="AD580" s="74"/>
      <c r="AE580" s="74"/>
      <c r="AF580" s="74"/>
      <c r="AL580" s="74"/>
      <c r="AM580" s="74"/>
      <c r="AN580" s="74"/>
      <c r="AT580" s="74"/>
      <c r="AU580" s="74"/>
      <c r="AV580" s="74"/>
      <c r="BB580" s="74"/>
      <c r="BC580" s="74"/>
      <c r="BD580" s="74"/>
      <c r="BJ580" s="74">
        <v>1.5999999999999999E-10</v>
      </c>
      <c r="BK580" s="74">
        <v>5.5224495092800003</v>
      </c>
      <c r="BL580" s="74">
        <v>2199.0873432869998</v>
      </c>
      <c r="BM580" s="73">
        <f t="shared" si="356"/>
        <v>-1.4742629962573348E-10</v>
      </c>
      <c r="BN580" s="73">
        <f t="shared" si="357"/>
        <v>-1.4742909985745538E-10</v>
      </c>
      <c r="BO580" s="73">
        <f t="shared" si="358"/>
        <v>-1.4742910009255624E-10</v>
      </c>
      <c r="BP580" s="73">
        <f t="shared" si="359"/>
        <v>-1.4742910009257611E-10</v>
      </c>
      <c r="BR580" s="74"/>
      <c r="BS580" s="74"/>
      <c r="BT580" s="74"/>
      <c r="BZ580" s="74"/>
      <c r="CA580" s="74"/>
      <c r="CB580" s="74"/>
      <c r="CH580" s="74"/>
      <c r="CI580" s="74"/>
      <c r="CJ580" s="74"/>
      <c r="CP580" s="74"/>
      <c r="CQ580" s="74"/>
      <c r="CR580" s="74"/>
      <c r="CX580" s="74"/>
      <c r="CY580" s="74"/>
      <c r="CZ580" s="74"/>
      <c r="DF580" s="74">
        <v>8.9999999999999999E-11</v>
      </c>
      <c r="DG580" s="74">
        <v>3.04701773654</v>
      </c>
      <c r="DH580" s="74">
        <v>51329.723448397199</v>
      </c>
      <c r="DI580" s="73">
        <f t="shared" si="360"/>
        <v>4.2786611782224209E-11</v>
      </c>
      <c r="DJ580" s="73">
        <f t="shared" si="361"/>
        <v>4.2869831801662868E-11</v>
      </c>
      <c r="DK580" s="73">
        <f t="shared" si="362"/>
        <v>4.2869838786992702E-11</v>
      </c>
      <c r="DL580" s="73">
        <f t="shared" si="363"/>
        <v>4.2869838787586469E-11</v>
      </c>
      <c r="DN580" s="74">
        <v>1.9999999999999999E-11</v>
      </c>
      <c r="DO580" s="74">
        <v>1.9916032109299999</v>
      </c>
      <c r="DP580" s="74">
        <v>26189.865659839801</v>
      </c>
      <c r="DQ580" s="73">
        <f t="shared" si="364"/>
        <v>1.9883343173663139E-11</v>
      </c>
      <c r="DR580" s="73">
        <f t="shared" si="365"/>
        <v>1.988449737523214E-11</v>
      </c>
      <c r="DS580" s="73">
        <f t="shared" si="366"/>
        <v>1.9884497471901077E-11</v>
      </c>
      <c r="DT580" s="73">
        <f t="shared" si="367"/>
        <v>1.9884497471909249E-11</v>
      </c>
      <c r="DV580" s="74"/>
      <c r="DW580" s="74"/>
      <c r="DX580" s="74"/>
      <c r="ED580" s="74"/>
      <c r="EE580" s="74"/>
      <c r="EF580" s="74"/>
      <c r="EL580" s="74"/>
      <c r="EM580" s="74"/>
      <c r="EN580" s="74"/>
      <c r="ET580" s="74"/>
      <c r="EU580" s="74"/>
      <c r="EV580" s="74"/>
    </row>
    <row r="581" spans="12:152" s="73" customFormat="1" ht="13.5" x14ac:dyDescent="0.3">
      <c r="L581" s="74"/>
      <c r="N581" s="74">
        <v>6.3E-10</v>
      </c>
      <c r="O581" s="74">
        <v>3.8762479992699999</v>
      </c>
      <c r="P581" s="74">
        <v>78896.493164035695</v>
      </c>
      <c r="Q581" s="73">
        <f t="shared" si="348"/>
        <v>-5.8186521690974296E-10</v>
      </c>
      <c r="R581" s="73">
        <f t="shared" si="349"/>
        <v>-5.8225474663316728E-10</v>
      </c>
      <c r="S581" s="73">
        <f t="shared" si="350"/>
        <v>-5.8225477927503029E-10</v>
      </c>
      <c r="T581" s="73">
        <f t="shared" si="351"/>
        <v>-5.8225477927782006E-10</v>
      </c>
      <c r="V581" s="74">
        <v>8.9999999999999999E-11</v>
      </c>
      <c r="W581" s="74">
        <v>3.1683031834099999</v>
      </c>
      <c r="X581" s="74">
        <v>156531.300184803</v>
      </c>
      <c r="Y581" s="73">
        <f t="shared" si="352"/>
        <v>5.9853199655214543E-11</v>
      </c>
      <c r="Z581" s="73">
        <f t="shared" si="353"/>
        <v>6.0068381830260524E-11</v>
      </c>
      <c r="AA581" s="73">
        <f t="shared" si="354"/>
        <v>6.0068399871497685E-11</v>
      </c>
      <c r="AB581" s="73">
        <f t="shared" si="355"/>
        <v>6.0068399873021572E-11</v>
      </c>
      <c r="AD581" s="74"/>
      <c r="AE581" s="74"/>
      <c r="AF581" s="74"/>
      <c r="AL581" s="74"/>
      <c r="AM581" s="74"/>
      <c r="AN581" s="74"/>
      <c r="AT581" s="74"/>
      <c r="AU581" s="74"/>
      <c r="AV581" s="74"/>
      <c r="BB581" s="74"/>
      <c r="BC581" s="74"/>
      <c r="BD581" s="74"/>
      <c r="BJ581" s="74">
        <v>1.5E-10</v>
      </c>
      <c r="BK581" s="74">
        <v>3.3666796058099999</v>
      </c>
      <c r="BL581" s="74">
        <v>1911.1994832171999</v>
      </c>
      <c r="BM581" s="73">
        <f t="shared" si="356"/>
        <v>-1.4833047890821867E-10</v>
      </c>
      <c r="BN581" s="73">
        <f t="shared" si="357"/>
        <v>-1.4832960517287846E-10</v>
      </c>
      <c r="BO581" s="73">
        <f t="shared" si="358"/>
        <v>-1.4832960509950822E-10</v>
      </c>
      <c r="BP581" s="73">
        <f t="shared" si="359"/>
        <v>-1.4832960509950204E-10</v>
      </c>
      <c r="BR581" s="74"/>
      <c r="BS581" s="74"/>
      <c r="BT581" s="74"/>
      <c r="BZ581" s="74"/>
      <c r="CA581" s="74"/>
      <c r="CB581" s="74"/>
      <c r="CH581" s="74"/>
      <c r="CI581" s="74"/>
      <c r="CJ581" s="74"/>
      <c r="CP581" s="74"/>
      <c r="CQ581" s="74"/>
      <c r="CR581" s="74"/>
      <c r="CX581" s="74"/>
      <c r="CY581" s="74"/>
      <c r="CZ581" s="74"/>
      <c r="DF581" s="74">
        <v>8.9999999999999999E-11</v>
      </c>
      <c r="DG581" s="74">
        <v>1.9600588544099999</v>
      </c>
      <c r="DH581" s="74">
        <v>26575.537892828299</v>
      </c>
      <c r="DI581" s="73">
        <f t="shared" si="360"/>
        <v>8.9851886184253055E-11</v>
      </c>
      <c r="DJ581" s="73">
        <f t="shared" si="361"/>
        <v>8.9854682249899735E-11</v>
      </c>
      <c r="DK581" s="73">
        <f t="shared" si="362"/>
        <v>8.9854682483545197E-11</v>
      </c>
      <c r="DL581" s="73">
        <f t="shared" si="363"/>
        <v>8.9854682483565256E-11</v>
      </c>
      <c r="DN581" s="74">
        <v>1.9999999999999999E-11</v>
      </c>
      <c r="DO581" s="74">
        <v>0.40598906241999999</v>
      </c>
      <c r="DP581" s="74">
        <v>25773.7169617045</v>
      </c>
      <c r="DQ581" s="73">
        <f t="shared" si="364"/>
        <v>-7.4669674833289537E-12</v>
      </c>
      <c r="DR581" s="73">
        <f t="shared" si="365"/>
        <v>-7.476760961546358E-12</v>
      </c>
      <c r="DS581" s="73">
        <f t="shared" si="366"/>
        <v>-7.4767617837385173E-12</v>
      </c>
      <c r="DT581" s="73">
        <f t="shared" si="367"/>
        <v>-7.4767617838081103E-12</v>
      </c>
      <c r="DV581" s="74"/>
      <c r="DW581" s="74"/>
      <c r="DX581" s="74"/>
      <c r="ED581" s="74"/>
      <c r="EE581" s="74"/>
      <c r="EF581" s="74"/>
      <c r="EL581" s="74"/>
      <c r="EM581" s="74"/>
      <c r="EN581" s="74"/>
      <c r="ET581" s="74"/>
      <c r="EU581" s="74"/>
      <c r="EV581" s="74"/>
    </row>
    <row r="582" spans="12:152" s="73" customFormat="1" ht="13.5" x14ac:dyDescent="0.3">
      <c r="L582" s="74"/>
      <c r="N582" s="74">
        <v>6.2000000000000003E-10</v>
      </c>
      <c r="O582" s="74">
        <v>1.55377407031</v>
      </c>
      <c r="P582" s="74">
        <v>182188.72380014299</v>
      </c>
      <c r="Q582" s="73">
        <f t="shared" si="348"/>
        <v>1.8742962225733886E-10</v>
      </c>
      <c r="R582" s="73">
        <f t="shared" si="349"/>
        <v>1.8963364857193967E-10</v>
      </c>
      <c r="S582" s="73">
        <f t="shared" si="350"/>
        <v>1.8963383351591987E-10</v>
      </c>
      <c r="T582" s="73">
        <f t="shared" si="351"/>
        <v>1.8963383353175733E-10</v>
      </c>
      <c r="V582" s="74">
        <v>8.9999999999999999E-11</v>
      </c>
      <c r="W582" s="74">
        <v>0.51442466727000002</v>
      </c>
      <c r="X582" s="74">
        <v>233731.74634397801</v>
      </c>
      <c r="Y582" s="73">
        <f t="shared" si="352"/>
        <v>-1.3117734340925594E-11</v>
      </c>
      <c r="Z582" s="73">
        <f t="shared" si="353"/>
        <v>-1.2691330055011104E-11</v>
      </c>
      <c r="AA582" s="73">
        <f t="shared" si="354"/>
        <v>-1.2691294240888642E-11</v>
      </c>
      <c r="AB582" s="73">
        <f t="shared" si="355"/>
        <v>-1.269129423784977E-11</v>
      </c>
      <c r="AD582" s="74"/>
      <c r="AE582" s="74"/>
      <c r="AF582" s="74"/>
      <c r="AL582" s="74"/>
      <c r="AM582" s="74"/>
      <c r="AN582" s="74"/>
      <c r="AT582" s="74"/>
      <c r="AU582" s="74"/>
      <c r="AV582" s="74"/>
      <c r="BB582" s="74"/>
      <c r="BC582" s="74"/>
      <c r="BD582" s="74"/>
      <c r="BJ582" s="74">
        <v>2.1E-10</v>
      </c>
      <c r="BK582" s="74">
        <v>3.5322307177800001</v>
      </c>
      <c r="BL582" s="74">
        <v>181659.72224941</v>
      </c>
      <c r="BM582" s="73">
        <f t="shared" si="356"/>
        <v>1.2498223420030737E-10</v>
      </c>
      <c r="BN582" s="73">
        <f t="shared" si="357"/>
        <v>1.2560927704575248E-10</v>
      </c>
      <c r="BO582" s="73">
        <f t="shared" si="358"/>
        <v>1.2560932962066434E-10</v>
      </c>
      <c r="BP582" s="73">
        <f t="shared" si="359"/>
        <v>1.2560932962510309E-10</v>
      </c>
      <c r="BR582" s="74"/>
      <c r="BS582" s="74"/>
      <c r="BT582" s="74"/>
      <c r="BZ582" s="74"/>
      <c r="CA582" s="74"/>
      <c r="CB582" s="74"/>
      <c r="CH582" s="74"/>
      <c r="CI582" s="74"/>
      <c r="CJ582" s="74"/>
      <c r="CP582" s="74"/>
      <c r="CQ582" s="74"/>
      <c r="CR582" s="74"/>
      <c r="CX582" s="74"/>
      <c r="CY582" s="74"/>
      <c r="CZ582" s="74"/>
      <c r="DF582" s="74">
        <v>1E-10</v>
      </c>
      <c r="DG582" s="74">
        <v>1.1800400929599999</v>
      </c>
      <c r="DH582" s="74">
        <v>50270.341518207999</v>
      </c>
      <c r="DI582" s="73">
        <f t="shared" si="360"/>
        <v>6.5879698367328773E-11</v>
      </c>
      <c r="DJ582" s="73">
        <f t="shared" si="361"/>
        <v>6.5957125218649632E-11</v>
      </c>
      <c r="DK582" s="73">
        <f t="shared" si="362"/>
        <v>6.595713171662697E-11</v>
      </c>
      <c r="DL582" s="73">
        <f t="shared" si="363"/>
        <v>6.5957131717182408E-11</v>
      </c>
      <c r="DN582" s="74">
        <v>1.9999999999999999E-11</v>
      </c>
      <c r="DO582" s="74">
        <v>3.3694662795300001</v>
      </c>
      <c r="DP582" s="74">
        <v>26575.537892828299</v>
      </c>
      <c r="DQ582" s="73">
        <f t="shared" si="364"/>
        <v>2.0764543547722883E-12</v>
      </c>
      <c r="DR582" s="73">
        <f t="shared" si="365"/>
        <v>2.0872816243821103E-12</v>
      </c>
      <c r="DS582" s="73">
        <f t="shared" si="366"/>
        <v>2.0872825334351058E-12</v>
      </c>
      <c r="DT582" s="73">
        <f t="shared" si="367"/>
        <v>2.0872825335131213E-12</v>
      </c>
      <c r="DV582" s="74"/>
      <c r="DW582" s="74"/>
      <c r="DX582" s="74"/>
      <c r="ED582" s="74"/>
      <c r="EE582" s="74"/>
      <c r="EF582" s="74"/>
      <c r="EL582" s="74"/>
      <c r="EM582" s="74"/>
      <c r="EN582" s="74"/>
      <c r="ET582" s="74"/>
      <c r="EU582" s="74"/>
      <c r="EV582" s="74"/>
    </row>
    <row r="583" spans="12:152" s="73" customFormat="1" ht="13.5" x14ac:dyDescent="0.3">
      <c r="L583" s="74"/>
      <c r="N583" s="74">
        <v>6.2000000000000003E-10</v>
      </c>
      <c r="O583" s="74">
        <v>4.7122356310500004</v>
      </c>
      <c r="P583" s="74">
        <v>103.78218858060001</v>
      </c>
      <c r="Q583" s="73">
        <f t="shared" si="348"/>
        <v>6.1592822601461707E-10</v>
      </c>
      <c r="R583" s="73">
        <f t="shared" si="349"/>
        <v>6.1592837680717122E-10</v>
      </c>
      <c r="S583" s="73">
        <f t="shared" si="350"/>
        <v>6.1592837681983184E-10</v>
      </c>
      <c r="T583" s="73">
        <f t="shared" si="351"/>
        <v>6.1592837681983298E-10</v>
      </c>
      <c r="V583" s="74">
        <v>7.9999999999999995E-11</v>
      </c>
      <c r="W583" s="74">
        <v>1.84170519176</v>
      </c>
      <c r="X583" s="74">
        <v>52325.369480282898</v>
      </c>
      <c r="Y583" s="73">
        <f t="shared" si="352"/>
        <v>-7.5598139236167685E-11</v>
      </c>
      <c r="Z583" s="73">
        <f t="shared" si="353"/>
        <v>-7.5626144032835864E-11</v>
      </c>
      <c r="AA583" s="73">
        <f t="shared" si="354"/>
        <v>-7.5626146380528026E-11</v>
      </c>
      <c r="AB583" s="73">
        <f t="shared" si="355"/>
        <v>-7.5626146380729729E-11</v>
      </c>
      <c r="AD583" s="74"/>
      <c r="AE583" s="74"/>
      <c r="AF583" s="74"/>
      <c r="AL583" s="74"/>
      <c r="AM583" s="74"/>
      <c r="AN583" s="74"/>
      <c r="AT583" s="74"/>
      <c r="AU583" s="74"/>
      <c r="AV583" s="74"/>
      <c r="BB583" s="74"/>
      <c r="BC583" s="74"/>
      <c r="BD583" s="74"/>
      <c r="BJ583" s="74">
        <v>1.8999999999999999E-10</v>
      </c>
      <c r="BK583" s="74">
        <v>1.29524947399</v>
      </c>
      <c r="BL583" s="74">
        <v>233681.74972207399</v>
      </c>
      <c r="BM583" s="73">
        <f t="shared" si="356"/>
        <v>-2.1812924033812957E-11</v>
      </c>
      <c r="BN583" s="73">
        <f t="shared" si="357"/>
        <v>-2.0909298704979664E-11</v>
      </c>
      <c r="BO583" s="73">
        <f t="shared" si="358"/>
        <v>-2.0909222814346743E-11</v>
      </c>
      <c r="BP583" s="73">
        <f t="shared" si="359"/>
        <v>-2.0909222807905949E-11</v>
      </c>
      <c r="BR583" s="74"/>
      <c r="BS583" s="74"/>
      <c r="BT583" s="74"/>
      <c r="BZ583" s="74"/>
      <c r="CA583" s="74"/>
      <c r="CB583" s="74"/>
      <c r="CH583" s="74"/>
      <c r="CI583" s="74"/>
      <c r="CJ583" s="74"/>
      <c r="CP583" s="74"/>
      <c r="CQ583" s="74"/>
      <c r="CR583" s="74"/>
      <c r="CX583" s="74"/>
      <c r="CY583" s="74"/>
      <c r="CZ583" s="74"/>
      <c r="DF583" s="74">
        <v>8.9999999999999999E-11</v>
      </c>
      <c r="DG583" s="74">
        <v>5.4858384106900004</v>
      </c>
      <c r="DH583" s="74">
        <v>138319.60486120899</v>
      </c>
      <c r="DI583" s="73">
        <f t="shared" si="360"/>
        <v>-8.0502649031877231E-11</v>
      </c>
      <c r="DJ583" s="73">
        <f t="shared" si="361"/>
        <v>-8.0388321308326054E-11</v>
      </c>
      <c r="DK583" s="73">
        <f t="shared" si="362"/>
        <v>-8.0388311682040071E-11</v>
      </c>
      <c r="DL583" s="73">
        <f t="shared" si="363"/>
        <v>-8.0388311681211934E-11</v>
      </c>
      <c r="DN583" s="74">
        <v>1.9999999999999999E-11</v>
      </c>
      <c r="DO583" s="74">
        <v>4.7784533109499998</v>
      </c>
      <c r="DP583" s="74">
        <v>136722.591557862</v>
      </c>
      <c r="DQ583" s="73">
        <f t="shared" si="364"/>
        <v>7.8971682992807424E-12</v>
      </c>
      <c r="DR583" s="73">
        <f t="shared" si="365"/>
        <v>7.9485933194740866E-12</v>
      </c>
      <c r="DS583" s="73">
        <f t="shared" si="366"/>
        <v>7.9485976346134524E-12</v>
      </c>
      <c r="DT583" s="73">
        <f t="shared" si="367"/>
        <v>7.9485976349806689E-12</v>
      </c>
      <c r="DV583" s="74"/>
      <c r="DW583" s="74"/>
      <c r="DX583" s="74"/>
      <c r="ED583" s="74"/>
      <c r="EE583" s="74"/>
      <c r="EF583" s="74"/>
      <c r="EL583" s="74"/>
      <c r="EM583" s="74"/>
      <c r="EN583" s="74"/>
      <c r="ET583" s="74"/>
      <c r="EU583" s="74"/>
      <c r="EV583" s="74"/>
    </row>
    <row r="584" spans="12:152" s="73" customFormat="1" ht="13.5" x14ac:dyDescent="0.3">
      <c r="L584" s="74"/>
      <c r="N584" s="74">
        <v>8.6999999999999999E-10</v>
      </c>
      <c r="O584" s="74">
        <v>3.5743496458899999</v>
      </c>
      <c r="P584" s="74">
        <v>27037.0787505439</v>
      </c>
      <c r="Q584" s="73">
        <f t="shared" si="348"/>
        <v>-8.4146845726102576E-10</v>
      </c>
      <c r="R584" s="73">
        <f t="shared" si="349"/>
        <v>-8.413459569729892E-10</v>
      </c>
      <c r="S584" s="73">
        <f t="shared" si="350"/>
        <v>-8.4134594667679294E-10</v>
      </c>
      <c r="T584" s="73">
        <f t="shared" si="351"/>
        <v>-8.4134594667591189E-10</v>
      </c>
      <c r="V584" s="74">
        <v>8.9999999999999999E-11</v>
      </c>
      <c r="W584" s="74">
        <v>1.5802092941000001</v>
      </c>
      <c r="X584" s="74">
        <v>130866.113898746</v>
      </c>
      <c r="Y584" s="73">
        <f t="shared" si="352"/>
        <v>-8.7511318439654071E-11</v>
      </c>
      <c r="Z584" s="73">
        <f t="shared" si="353"/>
        <v>-8.7567341500813049E-11</v>
      </c>
      <c r="AA584" s="73">
        <f t="shared" si="354"/>
        <v>-8.7567346178210551E-11</v>
      </c>
      <c r="AB584" s="73">
        <f t="shared" si="355"/>
        <v>-8.7567346178607507E-11</v>
      </c>
      <c r="AD584" s="74"/>
      <c r="AE584" s="74"/>
      <c r="AF584" s="74"/>
      <c r="AL584" s="74"/>
      <c r="AM584" s="74"/>
      <c r="AN584" s="74"/>
      <c r="AT584" s="74"/>
      <c r="AU584" s="74"/>
      <c r="AV584" s="74"/>
      <c r="BB584" s="74"/>
      <c r="BC584" s="74"/>
      <c r="BD584" s="74"/>
      <c r="BJ584" s="74">
        <v>1.5999999999999999E-10</v>
      </c>
      <c r="BK584" s="74">
        <v>1.1123651588900001</v>
      </c>
      <c r="BL584" s="74">
        <v>103498.416184544</v>
      </c>
      <c r="BM584" s="73">
        <f t="shared" si="356"/>
        <v>-3.1795448400676129E-11</v>
      </c>
      <c r="BN584" s="73">
        <f t="shared" si="357"/>
        <v>-3.2127789096198662E-11</v>
      </c>
      <c r="BO584" s="73">
        <f t="shared" si="358"/>
        <v>-3.2127816994162467E-11</v>
      </c>
      <c r="BP584" s="73">
        <f t="shared" si="359"/>
        <v>-3.2127816996514626E-11</v>
      </c>
      <c r="BR584" s="74"/>
      <c r="BS584" s="74"/>
      <c r="BT584" s="74"/>
      <c r="BZ584" s="74"/>
      <c r="CA584" s="74"/>
      <c r="CB584" s="74"/>
      <c r="CH584" s="74"/>
      <c r="CI584" s="74"/>
      <c r="CJ584" s="74"/>
      <c r="CP584" s="74"/>
      <c r="CQ584" s="74"/>
      <c r="CR584" s="74"/>
      <c r="CX584" s="74"/>
      <c r="CY584" s="74"/>
      <c r="CZ584" s="74"/>
      <c r="DF584" s="74">
        <v>1E-10</v>
      </c>
      <c r="DG584" s="74">
        <v>3.21154218694</v>
      </c>
      <c r="DH584" s="74">
        <v>77307.420268751899</v>
      </c>
      <c r="DI584" s="73">
        <f t="shared" si="360"/>
        <v>-5.8324386953862235E-11</v>
      </c>
      <c r="DJ584" s="73">
        <f t="shared" si="361"/>
        <v>-5.8195693831763618E-11</v>
      </c>
      <c r="DK584" s="73">
        <f t="shared" si="362"/>
        <v>-5.8195683020291089E-11</v>
      </c>
      <c r="DL584" s="73">
        <f t="shared" si="363"/>
        <v>-5.8195683019385061E-11</v>
      </c>
      <c r="DN584" s="74">
        <v>1.9999999999999999E-11</v>
      </c>
      <c r="DO584" s="74">
        <v>1.1192013005400001</v>
      </c>
      <c r="DP584" s="74">
        <v>51315.496354395502</v>
      </c>
      <c r="DQ584" s="73">
        <f t="shared" si="364"/>
        <v>9.3643935863932686E-12</v>
      </c>
      <c r="DR584" s="73">
        <f t="shared" si="365"/>
        <v>9.3458141025322495E-12</v>
      </c>
      <c r="DS584" s="73">
        <f t="shared" si="366"/>
        <v>9.3458125421277528E-12</v>
      </c>
      <c r="DT584" s="73">
        <f t="shared" si="367"/>
        <v>9.3458125419950776E-12</v>
      </c>
      <c r="DV584" s="74"/>
      <c r="DW584" s="74"/>
      <c r="DX584" s="74"/>
      <c r="ED584" s="74"/>
      <c r="EE584" s="74"/>
      <c r="EF584" s="74"/>
      <c r="EL584" s="74"/>
      <c r="EM584" s="74"/>
      <c r="EN584" s="74"/>
      <c r="ET584" s="74"/>
      <c r="EU584" s="74"/>
      <c r="EV584" s="74"/>
    </row>
    <row r="585" spans="12:152" s="73" customFormat="1" ht="13.5" x14ac:dyDescent="0.3">
      <c r="L585" s="74"/>
      <c r="N585" s="74">
        <v>7.7000000000000003E-10</v>
      </c>
      <c r="O585" s="74">
        <v>3.4362609336499998</v>
      </c>
      <c r="P585" s="74">
        <v>54087.005766365597</v>
      </c>
      <c r="Q585" s="73">
        <f t="shared" si="348"/>
        <v>-4.9310306826919168E-10</v>
      </c>
      <c r="R585" s="73">
        <f t="shared" si="349"/>
        <v>-4.924476108702396E-10</v>
      </c>
      <c r="S585" s="73">
        <f t="shared" si="350"/>
        <v>-4.92447555811329E-10</v>
      </c>
      <c r="T585" s="73">
        <f t="shared" si="351"/>
        <v>-4.9244755580668562E-10</v>
      </c>
      <c r="V585" s="74">
        <v>7.9999999999999995E-11</v>
      </c>
      <c r="W585" s="74">
        <v>1.31021834242</v>
      </c>
      <c r="X585" s="74">
        <v>78160.6166505039</v>
      </c>
      <c r="Y585" s="73">
        <f t="shared" si="352"/>
        <v>-1.0038420940697254E-12</v>
      </c>
      <c r="Z585" s="73">
        <f t="shared" si="353"/>
        <v>-8.7578000840904695E-13</v>
      </c>
      <c r="AA585" s="73">
        <f t="shared" si="354"/>
        <v>-8.7576925597020705E-13</v>
      </c>
      <c r="AB585" s="73">
        <f t="shared" si="355"/>
        <v>-8.757692550607667E-13</v>
      </c>
      <c r="AD585" s="74"/>
      <c r="AE585" s="74"/>
      <c r="AF585" s="74"/>
      <c r="AL585" s="74"/>
      <c r="AM585" s="74"/>
      <c r="AN585" s="74"/>
      <c r="AT585" s="74"/>
      <c r="AU585" s="74"/>
      <c r="AV585" s="74"/>
      <c r="BB585" s="74"/>
      <c r="BC585" s="74"/>
      <c r="BD585" s="74"/>
      <c r="BJ585" s="74">
        <v>2.0000000000000001E-10</v>
      </c>
      <c r="BK585" s="74">
        <v>3.1927479286099998</v>
      </c>
      <c r="BL585" s="74">
        <v>51969.620734711098</v>
      </c>
      <c r="BM585" s="73">
        <f t="shared" si="356"/>
        <v>1.1599054232509989E-10</v>
      </c>
      <c r="BN585" s="73">
        <f t="shared" si="357"/>
        <v>1.1581704701488949E-10</v>
      </c>
      <c r="BO585" s="73">
        <f t="shared" si="358"/>
        <v>1.158170324423586E-10</v>
      </c>
      <c r="BP585" s="73">
        <f t="shared" si="359"/>
        <v>1.1581703244113515E-10</v>
      </c>
      <c r="BR585" s="74"/>
      <c r="BS585" s="74"/>
      <c r="BT585" s="74"/>
      <c r="BZ585" s="74"/>
      <c r="CA585" s="74"/>
      <c r="CB585" s="74"/>
      <c r="CH585" s="74"/>
      <c r="CI585" s="74"/>
      <c r="CJ585" s="74"/>
      <c r="CP585" s="74"/>
      <c r="CQ585" s="74"/>
      <c r="CR585" s="74"/>
      <c r="CX585" s="74"/>
      <c r="CY585" s="74"/>
      <c r="CZ585" s="74"/>
      <c r="DF585" s="74">
        <v>8.9999999999999999E-11</v>
      </c>
      <c r="DG585" s="74">
        <v>5.5540796540899997</v>
      </c>
      <c r="DH585" s="74">
        <v>8194.2753332085995</v>
      </c>
      <c r="DI585" s="73">
        <f t="shared" si="360"/>
        <v>8.2376225482318122E-11</v>
      </c>
      <c r="DJ585" s="73">
        <f t="shared" si="361"/>
        <v>8.2382308569684023E-11</v>
      </c>
      <c r="DK585" s="73">
        <f t="shared" si="362"/>
        <v>8.2382309080335263E-11</v>
      </c>
      <c r="DL585" s="73">
        <f t="shared" si="363"/>
        <v>8.2382309080378509E-11</v>
      </c>
      <c r="DN585" s="74">
        <v>1.9999999999999999E-11</v>
      </c>
      <c r="DO585" s="74">
        <v>4.9996696156400002</v>
      </c>
      <c r="DP585" s="74">
        <v>78800.513936817893</v>
      </c>
      <c r="DQ585" s="73">
        <f t="shared" si="364"/>
        <v>-1.9982343664123879E-11</v>
      </c>
      <c r="DR585" s="73">
        <f t="shared" si="365"/>
        <v>-1.9980961555553196E-11</v>
      </c>
      <c r="DS585" s="73">
        <f t="shared" si="366"/>
        <v>-1.9980961437323111E-11</v>
      </c>
      <c r="DT585" s="73">
        <f t="shared" si="367"/>
        <v>-1.9980961437313191E-11</v>
      </c>
      <c r="DV585" s="74"/>
      <c r="DW585" s="74"/>
      <c r="DX585" s="74"/>
      <c r="ED585" s="74"/>
      <c r="EE585" s="74"/>
      <c r="EF585" s="74"/>
      <c r="EL585" s="74"/>
      <c r="EM585" s="74"/>
      <c r="EN585" s="74"/>
      <c r="ET585" s="74"/>
      <c r="EU585" s="74"/>
      <c r="EV585" s="74"/>
    </row>
    <row r="586" spans="12:152" s="73" customFormat="1" ht="13.5" x14ac:dyDescent="0.3">
      <c r="L586" s="74"/>
      <c r="N586" s="74">
        <v>7.7999999999999999E-10</v>
      </c>
      <c r="O586" s="74">
        <v>4.9207389380700004</v>
      </c>
      <c r="P586" s="74">
        <v>77795.744434368098</v>
      </c>
      <c r="Q586" s="73">
        <f t="shared" si="348"/>
        <v>5.800114930491062E-10</v>
      </c>
      <c r="R586" s="73">
        <f t="shared" si="349"/>
        <v>5.7917975469761307E-10</v>
      </c>
      <c r="S586" s="73">
        <f t="shared" si="350"/>
        <v>5.79179684801408E-10</v>
      </c>
      <c r="T586" s="73">
        <f t="shared" si="351"/>
        <v>5.7917968479546843E-10</v>
      </c>
      <c r="V586" s="74">
        <v>7.0000000000000004E-11</v>
      </c>
      <c r="W586" s="74">
        <v>3.5239423222799999</v>
      </c>
      <c r="X586" s="74">
        <v>209658.82487420199</v>
      </c>
      <c r="Y586" s="73">
        <f t="shared" si="352"/>
        <v>-6.9186415541059331E-11</v>
      </c>
      <c r="Z586" s="73">
        <f t="shared" si="353"/>
        <v>-6.923147425867755E-11</v>
      </c>
      <c r="AA586" s="73">
        <f t="shared" si="354"/>
        <v>-6.9231477988312044E-11</v>
      </c>
      <c r="AB586" s="73">
        <f t="shared" si="355"/>
        <v>-6.9231477988627213E-11</v>
      </c>
      <c r="AD586" s="74"/>
      <c r="AE586" s="74"/>
      <c r="AF586" s="74"/>
      <c r="AL586" s="74"/>
      <c r="AM586" s="74"/>
      <c r="AN586" s="74"/>
      <c r="AT586" s="74"/>
      <c r="AU586" s="74"/>
      <c r="AV586" s="74"/>
      <c r="BB586" s="74"/>
      <c r="BC586" s="74"/>
      <c r="BD586" s="74"/>
      <c r="BJ586" s="74">
        <v>1.7000000000000001E-10</v>
      </c>
      <c r="BK586" s="74">
        <v>3.27645001526</v>
      </c>
      <c r="BL586" s="74">
        <v>26312.247937276101</v>
      </c>
      <c r="BM586" s="73">
        <f t="shared" si="356"/>
        <v>-1.6516638782895515E-10</v>
      </c>
      <c r="BN586" s="73">
        <f t="shared" si="357"/>
        <v>-1.6518805569783288E-10</v>
      </c>
      <c r="BO586" s="73">
        <f t="shared" si="358"/>
        <v>-1.6518805751509665E-10</v>
      </c>
      <c r="BP586" s="73">
        <f t="shared" si="359"/>
        <v>-1.651880575152519E-10</v>
      </c>
      <c r="BR586" s="74"/>
      <c r="BS586" s="74"/>
      <c r="BT586" s="74"/>
      <c r="BZ586" s="74"/>
      <c r="CA586" s="74"/>
      <c r="CB586" s="74"/>
      <c r="CH586" s="74"/>
      <c r="CI586" s="74"/>
      <c r="CJ586" s="74"/>
      <c r="CP586" s="74"/>
      <c r="CQ586" s="74"/>
      <c r="CR586" s="74"/>
      <c r="CX586" s="74"/>
      <c r="CY586" s="74"/>
      <c r="CZ586" s="74"/>
      <c r="DF586" s="74">
        <v>7.9999999999999995E-11</v>
      </c>
      <c r="DG586" s="74">
        <v>1.3558454521100001</v>
      </c>
      <c r="DH586" s="74">
        <v>12546.481939083</v>
      </c>
      <c r="DI586" s="73">
        <f t="shared" si="360"/>
        <v>-4.7764490578147167E-11</v>
      </c>
      <c r="DJ586" s="73">
        <f t="shared" si="361"/>
        <v>-4.7780980758391225E-11</v>
      </c>
      <c r="DK586" s="73">
        <f t="shared" si="362"/>
        <v>-4.778098214280682E-11</v>
      </c>
      <c r="DL586" s="73">
        <f t="shared" si="363"/>
        <v>-4.7780982142923523E-11</v>
      </c>
      <c r="DN586" s="74">
        <v>1.9999999999999999E-11</v>
      </c>
      <c r="DO586" s="74">
        <v>2.5016499566400001</v>
      </c>
      <c r="DP586" s="74">
        <v>19202.753251643298</v>
      </c>
      <c r="DQ586" s="73">
        <f t="shared" si="364"/>
        <v>1.9466494668511403E-11</v>
      </c>
      <c r="DR586" s="73">
        <f t="shared" si="365"/>
        <v>1.9468297924151992E-11</v>
      </c>
      <c r="DS586" s="73">
        <f t="shared" si="366"/>
        <v>1.9468298075430521E-11</v>
      </c>
      <c r="DT586" s="73">
        <f t="shared" si="367"/>
        <v>1.9468298075443281E-11</v>
      </c>
      <c r="DV586" s="74"/>
      <c r="DW586" s="74"/>
      <c r="DX586" s="74"/>
      <c r="ED586" s="74"/>
      <c r="EE586" s="74"/>
      <c r="EF586" s="74"/>
      <c r="EL586" s="74"/>
      <c r="EM586" s="74"/>
      <c r="EN586" s="74"/>
      <c r="ET586" s="74"/>
      <c r="EU586" s="74"/>
      <c r="EV586" s="74"/>
    </row>
    <row r="587" spans="12:152" s="73" customFormat="1" ht="13.5" x14ac:dyDescent="0.3">
      <c r="L587" s="74"/>
      <c r="N587" s="74">
        <v>7.1000000000000003E-10</v>
      </c>
      <c r="O587" s="74">
        <v>2.7613979616700002</v>
      </c>
      <c r="P587" s="74">
        <v>11.045700263900001</v>
      </c>
      <c r="Q587" s="73">
        <f t="shared" si="348"/>
        <v>-6.9573539523080074E-10</v>
      </c>
      <c r="R587" s="73">
        <f t="shared" si="349"/>
        <v>-6.9573536319410027E-10</v>
      </c>
      <c r="S587" s="73">
        <f t="shared" si="350"/>
        <v>-6.9573536319141038E-10</v>
      </c>
      <c r="T587" s="73">
        <f t="shared" si="351"/>
        <v>-6.9573536319141017E-10</v>
      </c>
      <c r="V587" s="74">
        <v>7.0000000000000004E-11</v>
      </c>
      <c r="W587" s="74">
        <v>5.3036163915600003</v>
      </c>
      <c r="X587" s="74">
        <v>51852.300866490899</v>
      </c>
      <c r="Y587" s="73">
        <f t="shared" si="352"/>
        <v>5.1372820917185791E-11</v>
      </c>
      <c r="Z587" s="73">
        <f t="shared" si="353"/>
        <v>5.1322293867640365E-11</v>
      </c>
      <c r="AA587" s="73">
        <f t="shared" si="354"/>
        <v>5.1322289622857243E-11</v>
      </c>
      <c r="AB587" s="73">
        <f t="shared" si="355"/>
        <v>5.1322289622500063E-11</v>
      </c>
      <c r="AD587" s="74"/>
      <c r="AE587" s="74"/>
      <c r="AF587" s="74"/>
      <c r="AL587" s="74"/>
      <c r="AM587" s="74"/>
      <c r="AN587" s="74"/>
      <c r="AT587" s="74"/>
      <c r="AU587" s="74"/>
      <c r="AV587" s="74"/>
      <c r="BB587" s="74"/>
      <c r="BC587" s="74"/>
      <c r="BD587" s="74"/>
      <c r="BJ587" s="74">
        <v>1.5999999999999999E-10</v>
      </c>
      <c r="BK587" s="74">
        <v>5.5415996824700002</v>
      </c>
      <c r="BL587" s="74">
        <v>207114.152237309</v>
      </c>
      <c r="BM587" s="73">
        <f t="shared" si="356"/>
        <v>-1.7543987537787319E-11</v>
      </c>
      <c r="BN587" s="73">
        <f t="shared" si="357"/>
        <v>-1.6869185976226265E-11</v>
      </c>
      <c r="BO587" s="73">
        <f t="shared" si="358"/>
        <v>-1.6869129305567863E-11</v>
      </c>
      <c r="BP587" s="73">
        <f t="shared" si="359"/>
        <v>-1.6869129300792491E-11</v>
      </c>
      <c r="BR587" s="74"/>
      <c r="BS587" s="74"/>
      <c r="BT587" s="74"/>
      <c r="BZ587" s="74"/>
      <c r="CA587" s="74"/>
      <c r="CB587" s="74"/>
      <c r="CH587" s="74"/>
      <c r="CI587" s="74"/>
      <c r="CJ587" s="74"/>
      <c r="CP587" s="74"/>
      <c r="CQ587" s="74"/>
      <c r="CR587" s="74"/>
      <c r="CX587" s="74"/>
      <c r="CY587" s="74"/>
      <c r="CZ587" s="74"/>
      <c r="DF587" s="74">
        <v>8.9999999999999999E-11</v>
      </c>
      <c r="DG587" s="74">
        <v>0.42023516699000002</v>
      </c>
      <c r="DH587" s="74">
        <v>27223.580013467399</v>
      </c>
      <c r="DI587" s="73">
        <f t="shared" si="360"/>
        <v>-8.3519908916787936E-11</v>
      </c>
      <c r="DJ587" s="73">
        <f t="shared" si="361"/>
        <v>-8.3501198454471992E-11</v>
      </c>
      <c r="DK587" s="73">
        <f t="shared" si="362"/>
        <v>-8.3501196882413686E-11</v>
      </c>
      <c r="DL587" s="73">
        <f t="shared" si="363"/>
        <v>-8.3501196882281984E-11</v>
      </c>
      <c r="DN587" s="74">
        <v>1.9999999999999999E-11</v>
      </c>
      <c r="DO587" s="74">
        <v>5.3119238584100001</v>
      </c>
      <c r="DP587" s="74">
        <v>23384.286986898602</v>
      </c>
      <c r="DQ587" s="73">
        <f t="shared" si="364"/>
        <v>-5.3725243850766778E-12</v>
      </c>
      <c r="DR587" s="73">
        <f t="shared" si="365"/>
        <v>-5.3632967104515358E-12</v>
      </c>
      <c r="DS587" s="73">
        <f t="shared" si="366"/>
        <v>-5.3632959356256649E-12</v>
      </c>
      <c r="DT587" s="73">
        <f t="shared" si="367"/>
        <v>-5.3632959355599517E-12</v>
      </c>
      <c r="DV587" s="74"/>
      <c r="DW587" s="74"/>
      <c r="DX587" s="74"/>
      <c r="ED587" s="74"/>
      <c r="EE587" s="74"/>
      <c r="EF587" s="74"/>
      <c r="EL587" s="74"/>
      <c r="EM587" s="74"/>
      <c r="EN587" s="74"/>
      <c r="ET587" s="74"/>
      <c r="EU587" s="74"/>
      <c r="EV587" s="74"/>
    </row>
    <row r="588" spans="12:152" s="73" customFormat="1" ht="13.5" x14ac:dyDescent="0.3">
      <c r="L588" s="74"/>
      <c r="N588" s="74">
        <v>6.3999999999999996E-10</v>
      </c>
      <c r="O588" s="74">
        <v>5.3797457507199997</v>
      </c>
      <c r="P588" s="74">
        <v>51226.630674178501</v>
      </c>
      <c r="Q588" s="73">
        <f t="shared" si="348"/>
        <v>-1.0378262786624581E-10</v>
      </c>
      <c r="R588" s="73">
        <f t="shared" si="349"/>
        <v>-1.031199549360191E-10</v>
      </c>
      <c r="S588" s="73">
        <f t="shared" si="350"/>
        <v>-1.0311989929187589E-10</v>
      </c>
      <c r="T588" s="73">
        <f t="shared" si="351"/>
        <v>-1.0311989928713649E-10</v>
      </c>
      <c r="V588" s="74">
        <v>7.0000000000000004E-11</v>
      </c>
      <c r="W588" s="74">
        <v>1.6812939059700001</v>
      </c>
      <c r="X588" s="74">
        <v>103704.601732981</v>
      </c>
      <c r="Y588" s="73">
        <f t="shared" si="352"/>
        <v>-3.8134610091694135E-11</v>
      </c>
      <c r="Z588" s="73">
        <f t="shared" si="353"/>
        <v>-3.8009839613230015E-11</v>
      </c>
      <c r="AA588" s="73">
        <f t="shared" si="354"/>
        <v>-3.8009829130043822E-11</v>
      </c>
      <c r="AB588" s="73">
        <f t="shared" si="355"/>
        <v>-3.8009829129161698E-11</v>
      </c>
      <c r="AD588" s="74"/>
      <c r="AE588" s="74"/>
      <c r="AF588" s="74"/>
      <c r="AL588" s="74"/>
      <c r="AM588" s="74"/>
      <c r="AN588" s="74"/>
      <c r="AT588" s="74"/>
      <c r="AU588" s="74"/>
      <c r="AV588" s="74"/>
      <c r="BB588" s="74"/>
      <c r="BC588" s="74"/>
      <c r="BD588" s="74"/>
      <c r="BJ588" s="74">
        <v>1.5E-10</v>
      </c>
      <c r="BK588" s="74">
        <v>2.7556594437299999</v>
      </c>
      <c r="BL588" s="74">
        <v>26709.646942413401</v>
      </c>
      <c r="BM588" s="73">
        <f t="shared" si="356"/>
        <v>-1.4908635065234436E-10</v>
      </c>
      <c r="BN588" s="73">
        <f t="shared" si="357"/>
        <v>-1.4907728500369059E-10</v>
      </c>
      <c r="BO588" s="73">
        <f t="shared" si="358"/>
        <v>-1.490772842406469E-10</v>
      </c>
      <c r="BP588" s="73">
        <f t="shared" si="359"/>
        <v>-1.4907728424058269E-10</v>
      </c>
      <c r="BR588" s="74"/>
      <c r="BS588" s="74"/>
      <c r="BT588" s="74"/>
      <c r="BZ588" s="74"/>
      <c r="CA588" s="74"/>
      <c r="CB588" s="74"/>
      <c r="CH588" s="74"/>
      <c r="CI588" s="74"/>
      <c r="CJ588" s="74"/>
      <c r="CP588" s="74"/>
      <c r="CQ588" s="74"/>
      <c r="CR588" s="74"/>
      <c r="CX588" s="74"/>
      <c r="CY588" s="74"/>
      <c r="CZ588" s="74"/>
      <c r="DF588" s="74">
        <v>1E-10</v>
      </c>
      <c r="DG588" s="74">
        <v>1.7670450966</v>
      </c>
      <c r="DH588" s="74">
        <v>77726.904912627098</v>
      </c>
      <c r="DI588" s="73">
        <f t="shared" si="360"/>
        <v>2.8761937934726697E-11</v>
      </c>
      <c r="DJ588" s="73">
        <f t="shared" si="361"/>
        <v>2.8914374721363363E-11</v>
      </c>
      <c r="DK588" s="73">
        <f t="shared" si="362"/>
        <v>2.8914387517185944E-11</v>
      </c>
      <c r="DL588" s="73">
        <f t="shared" si="363"/>
        <v>2.8914387518274248E-11</v>
      </c>
      <c r="DN588" s="74">
        <v>1.9999999999999999E-11</v>
      </c>
      <c r="DO588" s="74">
        <v>2.93563622378</v>
      </c>
      <c r="DP588" s="74">
        <v>137678.19129947</v>
      </c>
      <c r="DQ588" s="73">
        <f t="shared" si="364"/>
        <v>-1.2970568520191035E-11</v>
      </c>
      <c r="DR588" s="73">
        <f t="shared" si="365"/>
        <v>-1.2927586985956433E-11</v>
      </c>
      <c r="DS588" s="73">
        <f t="shared" si="366"/>
        <v>-1.2927583372822797E-11</v>
      </c>
      <c r="DT588" s="73">
        <f t="shared" si="367"/>
        <v>-1.2927583372517454E-11</v>
      </c>
      <c r="DV588" s="74"/>
      <c r="DW588" s="74"/>
      <c r="DX588" s="74"/>
      <c r="ED588" s="74"/>
      <c r="EE588" s="74"/>
      <c r="EF588" s="74"/>
      <c r="EL588" s="74"/>
      <c r="EM588" s="74"/>
      <c r="EN588" s="74"/>
      <c r="ET588" s="74"/>
      <c r="EU588" s="74"/>
      <c r="EV588" s="74"/>
    </row>
    <row r="589" spans="12:152" s="73" customFormat="1" ht="13.5" x14ac:dyDescent="0.3">
      <c r="L589" s="74"/>
      <c r="N589" s="74">
        <v>8.1999999999999996E-10</v>
      </c>
      <c r="O589" s="74">
        <v>3.7800335575399999</v>
      </c>
      <c r="P589" s="74">
        <v>26308.315784013001</v>
      </c>
      <c r="Q589" s="73">
        <f t="shared" si="348"/>
        <v>-6.3825231800699242E-10</v>
      </c>
      <c r="R589" s="73">
        <f t="shared" si="349"/>
        <v>-6.3852963171444853E-10</v>
      </c>
      <c r="S589" s="73">
        <f t="shared" si="350"/>
        <v>-6.3852965499048316E-10</v>
      </c>
      <c r="T589" s="73">
        <f t="shared" si="351"/>
        <v>-6.3852965499244244E-10</v>
      </c>
      <c r="V589" s="74">
        <v>7.0000000000000004E-11</v>
      </c>
      <c r="W589" s="74">
        <v>4.9371146253899996</v>
      </c>
      <c r="X589" s="74">
        <v>77616.698591407694</v>
      </c>
      <c r="Y589" s="73">
        <f t="shared" si="352"/>
        <v>-6.201102340257185E-11</v>
      </c>
      <c r="Z589" s="73">
        <f t="shared" si="353"/>
        <v>-6.1959317877325851E-11</v>
      </c>
      <c r="AA589" s="73">
        <f t="shared" si="354"/>
        <v>-6.1959313529447662E-11</v>
      </c>
      <c r="AB589" s="73">
        <f t="shared" si="355"/>
        <v>-6.1959313529077343E-11</v>
      </c>
      <c r="AD589" s="74"/>
      <c r="AE589" s="74"/>
      <c r="AF589" s="74"/>
      <c r="AL589" s="74"/>
      <c r="AM589" s="74"/>
      <c r="AN589" s="74"/>
      <c r="AT589" s="74"/>
      <c r="AU589" s="74"/>
      <c r="AV589" s="74"/>
      <c r="BB589" s="74"/>
      <c r="BC589" s="74"/>
      <c r="BD589" s="74"/>
      <c r="BJ589" s="74">
        <v>1.5E-10</v>
      </c>
      <c r="BK589" s="74">
        <v>1.7273260671399999</v>
      </c>
      <c r="BL589" s="74">
        <v>104344.98400739599</v>
      </c>
      <c r="BM589" s="73">
        <f t="shared" si="356"/>
        <v>1.4994284391819935E-10</v>
      </c>
      <c r="BN589" s="73">
        <f t="shared" si="357"/>
        <v>1.4995135048167332E-10</v>
      </c>
      <c r="BO589" s="73">
        <f t="shared" si="358"/>
        <v>1.4995135116714642E-10</v>
      </c>
      <c r="BP589" s="73">
        <f t="shared" si="359"/>
        <v>1.499513511672046E-10</v>
      </c>
      <c r="BR589" s="74"/>
      <c r="BS589" s="74"/>
      <c r="BT589" s="74"/>
      <c r="BZ589" s="74"/>
      <c r="CA589" s="74"/>
      <c r="CB589" s="74"/>
      <c r="CH589" s="74"/>
      <c r="CI589" s="74"/>
      <c r="CJ589" s="74"/>
      <c r="CP589" s="74"/>
      <c r="CQ589" s="74"/>
      <c r="CR589" s="74"/>
      <c r="CX589" s="74"/>
      <c r="CY589" s="74"/>
      <c r="CZ589" s="74"/>
      <c r="DF589" s="74">
        <v>8.9999999999999999E-11</v>
      </c>
      <c r="DG589" s="74">
        <v>1.60501838348</v>
      </c>
      <c r="DH589" s="74">
        <v>77616.698591407694</v>
      </c>
      <c r="DI589" s="73">
        <f t="shared" si="360"/>
        <v>7.0379883253797336E-11</v>
      </c>
      <c r="DJ589" s="73">
        <f t="shared" si="361"/>
        <v>7.0290617218329642E-11</v>
      </c>
      <c r="DK589" s="73">
        <f t="shared" si="362"/>
        <v>7.029060971590858E-11</v>
      </c>
      <c r="DL589" s="73">
        <f t="shared" si="363"/>
        <v>7.0290609715269583E-11</v>
      </c>
      <c r="DN589" s="74">
        <v>1.9999999999999999E-11</v>
      </c>
      <c r="DO589" s="74">
        <v>5.0097426485399996</v>
      </c>
      <c r="DP589" s="74">
        <v>182188.72380014299</v>
      </c>
      <c r="DQ589" s="73">
        <f t="shared" si="364"/>
        <v>1.4530210705292568E-13</v>
      </c>
      <c r="DR589" s="73">
        <f t="shared" si="365"/>
        <v>7.0671404562783798E-14</v>
      </c>
      <c r="DS589" s="73">
        <f t="shared" si="366"/>
        <v>7.0665138365304656E-14</v>
      </c>
      <c r="DT589" s="73">
        <f t="shared" si="367"/>
        <v>7.0665137828706132E-14</v>
      </c>
      <c r="DV589" s="74"/>
      <c r="DW589" s="74"/>
      <c r="DX589" s="74"/>
      <c r="ED589" s="74"/>
      <c r="EE589" s="74"/>
      <c r="EF589" s="74"/>
      <c r="EL589" s="74"/>
      <c r="EM589" s="74"/>
      <c r="EN589" s="74"/>
      <c r="ET589" s="74"/>
      <c r="EU589" s="74"/>
      <c r="EV589" s="74"/>
    </row>
    <row r="590" spans="12:152" s="73" customFormat="1" ht="13.5" x14ac:dyDescent="0.3">
      <c r="L590" s="74"/>
      <c r="N590" s="74">
        <v>6.2000000000000003E-10</v>
      </c>
      <c r="O590" s="74">
        <v>2.7073308173199999</v>
      </c>
      <c r="P590" s="74">
        <v>104505.391376781</v>
      </c>
      <c r="Q590" s="73">
        <f t="shared" si="348"/>
        <v>-5.5239600658721521E-10</v>
      </c>
      <c r="R590" s="73">
        <f t="shared" si="349"/>
        <v>-5.5299734835886533E-10</v>
      </c>
      <c r="S590" s="73">
        <f t="shared" si="350"/>
        <v>-5.5299739874240666E-10</v>
      </c>
      <c r="T590" s="73">
        <f t="shared" si="351"/>
        <v>-5.529973987466775E-10</v>
      </c>
      <c r="V590" s="74">
        <v>7.0000000000000004E-11</v>
      </c>
      <c r="W590" s="74">
        <v>4.2654718265599998</v>
      </c>
      <c r="X590" s="74">
        <v>130363.24963659501</v>
      </c>
      <c r="Y590" s="73">
        <f t="shared" si="352"/>
        <v>-3.5634891453646686E-11</v>
      </c>
      <c r="Z590" s="73">
        <f t="shared" si="353"/>
        <v>-3.5795639899355072E-11</v>
      </c>
      <c r="AA590" s="73">
        <f t="shared" si="354"/>
        <v>-3.5795653385428548E-11</v>
      </c>
      <c r="AB590" s="73">
        <f t="shared" si="355"/>
        <v>-3.5795653386550121E-11</v>
      </c>
      <c r="AD590" s="74"/>
      <c r="AE590" s="74"/>
      <c r="AF590" s="74"/>
      <c r="AL590" s="74"/>
      <c r="AM590" s="74"/>
      <c r="AN590" s="74"/>
      <c r="AT590" s="74"/>
      <c r="AU590" s="74"/>
      <c r="AV590" s="74"/>
      <c r="BB590" s="74"/>
      <c r="BC590" s="74"/>
      <c r="BD590" s="74"/>
      <c r="BJ590" s="74">
        <v>1.5999999999999999E-10</v>
      </c>
      <c r="BK590" s="74">
        <v>5.3182878539400003</v>
      </c>
      <c r="BL590" s="74">
        <v>78153.503103503099</v>
      </c>
      <c r="BM590" s="73">
        <f t="shared" si="356"/>
        <v>1.106312448315914E-10</v>
      </c>
      <c r="BN590" s="73">
        <f t="shared" si="357"/>
        <v>1.1044607573655529E-10</v>
      </c>
      <c r="BO590" s="73">
        <f t="shared" si="358"/>
        <v>1.1044606017751727E-10</v>
      </c>
      <c r="BP590" s="73">
        <f t="shared" si="359"/>
        <v>1.1044606017617483E-10</v>
      </c>
      <c r="BR590" s="74"/>
      <c r="BS590" s="74"/>
      <c r="BT590" s="74"/>
      <c r="BZ590" s="74"/>
      <c r="CA590" s="74"/>
      <c r="CB590" s="74"/>
      <c r="CH590" s="74"/>
      <c r="CI590" s="74"/>
      <c r="CJ590" s="74"/>
      <c r="CP590" s="74"/>
      <c r="CQ590" s="74"/>
      <c r="CR590" s="74"/>
      <c r="CX590" s="74"/>
      <c r="CY590" s="74"/>
      <c r="CZ590" s="74"/>
      <c r="DF590" s="74">
        <v>8.9999999999999999E-11</v>
      </c>
      <c r="DG590" s="74">
        <v>5.4638832331299998</v>
      </c>
      <c r="DH590" s="74">
        <v>16703.062133498999</v>
      </c>
      <c r="DI590" s="73">
        <f t="shared" si="360"/>
        <v>8.6161301467502175E-11</v>
      </c>
      <c r="DJ590" s="73">
        <f t="shared" si="361"/>
        <v>8.61701928594749E-11</v>
      </c>
      <c r="DK590" s="73">
        <f t="shared" si="362"/>
        <v>8.6170193605591114E-11</v>
      </c>
      <c r="DL590" s="73">
        <f t="shared" si="363"/>
        <v>8.617019360565314E-11</v>
      </c>
      <c r="DN590" s="74">
        <v>1.9999999999999999E-11</v>
      </c>
      <c r="DO590" s="74">
        <v>2.8206637022000001</v>
      </c>
      <c r="DP590" s="74">
        <v>118828.963749496</v>
      </c>
      <c r="DQ590" s="73">
        <f t="shared" si="364"/>
        <v>-1.4650412758085871E-11</v>
      </c>
      <c r="DR590" s="73">
        <f t="shared" si="365"/>
        <v>-1.4683506034917813E-11</v>
      </c>
      <c r="DS590" s="73">
        <f t="shared" si="366"/>
        <v>-1.4683508809849076E-11</v>
      </c>
      <c r="DT590" s="73">
        <f t="shared" si="367"/>
        <v>-1.468350881008373E-11</v>
      </c>
      <c r="DV590" s="74"/>
      <c r="DW590" s="74"/>
      <c r="DX590" s="74"/>
      <c r="ED590" s="74"/>
      <c r="EE590" s="74"/>
      <c r="EF590" s="74"/>
      <c r="EL590" s="74"/>
      <c r="EM590" s="74"/>
      <c r="EN590" s="74"/>
      <c r="ET590" s="74"/>
      <c r="EU590" s="74"/>
      <c r="EV590" s="74"/>
    </row>
    <row r="591" spans="12:152" s="73" customFormat="1" ht="13.5" x14ac:dyDescent="0.3">
      <c r="L591" s="74"/>
      <c r="N591" s="74">
        <v>7.1000000000000003E-10</v>
      </c>
      <c r="O591" s="74">
        <v>5.0509718320200001</v>
      </c>
      <c r="P591" s="74">
        <v>27177.611932767799</v>
      </c>
      <c r="Q591" s="73">
        <f t="shared" si="348"/>
        <v>6.6430030430165606E-10</v>
      </c>
      <c r="R591" s="73">
        <f t="shared" si="349"/>
        <v>6.6443970368136488E-10</v>
      </c>
      <c r="S591" s="73">
        <f t="shared" si="350"/>
        <v>6.6443971537697092E-10</v>
      </c>
      <c r="T591" s="73">
        <f t="shared" si="351"/>
        <v>6.6443971537796664E-10</v>
      </c>
      <c r="V591" s="74">
        <v>7.9999999999999995E-11</v>
      </c>
      <c r="W591" s="74">
        <v>5.8826236206400004</v>
      </c>
      <c r="X591" s="74">
        <v>51955.393640709503</v>
      </c>
      <c r="Y591" s="73">
        <f t="shared" si="352"/>
        <v>5.1261889087548357E-12</v>
      </c>
      <c r="Z591" s="73">
        <f t="shared" si="353"/>
        <v>5.2111431191605901E-12</v>
      </c>
      <c r="AA591" s="73">
        <f t="shared" si="354"/>
        <v>5.211150251844182E-12</v>
      </c>
      <c r="AB591" s="73">
        <f t="shared" si="355"/>
        <v>5.2111502524522486E-12</v>
      </c>
      <c r="AD591" s="74"/>
      <c r="AE591" s="74"/>
      <c r="AF591" s="74"/>
      <c r="AL591" s="74"/>
      <c r="AM591" s="74"/>
      <c r="AN591" s="74"/>
      <c r="AT591" s="74"/>
      <c r="AU591" s="74"/>
      <c r="AV591" s="74"/>
      <c r="BB591" s="74"/>
      <c r="BC591" s="74"/>
      <c r="BD591" s="74"/>
      <c r="BJ591" s="74">
        <v>1.5999999999999999E-10</v>
      </c>
      <c r="BK591" s="74">
        <v>1.13565154505</v>
      </c>
      <c r="BL591" s="74">
        <v>742.99006053259995</v>
      </c>
      <c r="BM591" s="73">
        <f t="shared" si="356"/>
        <v>1.2863588355342195E-10</v>
      </c>
      <c r="BN591" s="73">
        <f t="shared" si="357"/>
        <v>1.2863733146769386E-10</v>
      </c>
      <c r="BO591" s="73">
        <f t="shared" si="358"/>
        <v>1.2863733158926224E-10</v>
      </c>
      <c r="BP591" s="73">
        <f t="shared" si="359"/>
        <v>1.2863733158927271E-10</v>
      </c>
      <c r="BR591" s="74"/>
      <c r="BS591" s="74"/>
      <c r="BT591" s="74"/>
      <c r="BZ591" s="74"/>
      <c r="CA591" s="74"/>
      <c r="CB591" s="74"/>
      <c r="CH591" s="74"/>
      <c r="CI591" s="74"/>
      <c r="CJ591" s="74"/>
      <c r="CP591" s="74"/>
      <c r="CQ591" s="74"/>
      <c r="CR591" s="74"/>
      <c r="CX591" s="74"/>
      <c r="CY591" s="74"/>
      <c r="CZ591" s="74"/>
      <c r="DF591" s="74">
        <v>8.9999999999999999E-11</v>
      </c>
      <c r="DG591" s="74">
        <v>1.6052091267599999</v>
      </c>
      <c r="DH591" s="74">
        <v>117893.03376878701</v>
      </c>
      <c r="DI591" s="73">
        <f t="shared" si="360"/>
        <v>8.9927970673184008E-11</v>
      </c>
      <c r="DJ591" s="73">
        <f t="shared" si="361"/>
        <v>8.9936401394882891E-11</v>
      </c>
      <c r="DK591" s="73">
        <f t="shared" si="362"/>
        <v>8.9936402080727909E-11</v>
      </c>
      <c r="DL591" s="73">
        <f t="shared" si="363"/>
        <v>8.9936402080785592E-11</v>
      </c>
      <c r="DN591" s="74">
        <v>1.9999999999999999E-11</v>
      </c>
      <c r="DO591" s="74">
        <v>1.2335518058599999</v>
      </c>
      <c r="DP591" s="74">
        <v>52286.012604367701</v>
      </c>
      <c r="DQ591" s="73">
        <f t="shared" si="364"/>
        <v>-1.2209901374122522E-11</v>
      </c>
      <c r="DR591" s="73">
        <f t="shared" si="365"/>
        <v>-1.2192930529733473E-11</v>
      </c>
      <c r="DS591" s="73">
        <f t="shared" si="366"/>
        <v>-1.2192929104239486E-11</v>
      </c>
      <c r="DT591" s="73">
        <f t="shared" si="367"/>
        <v>-1.2192929104118729E-11</v>
      </c>
      <c r="DV591" s="74"/>
      <c r="DW591" s="74"/>
      <c r="DX591" s="74"/>
      <c r="ED591" s="74"/>
      <c r="EE591" s="74"/>
      <c r="EF591" s="74"/>
      <c r="EL591" s="74"/>
      <c r="EM591" s="74"/>
      <c r="EN591" s="74"/>
      <c r="ET591" s="74"/>
      <c r="EU591" s="74"/>
      <c r="EV591" s="74"/>
    </row>
    <row r="592" spans="12:152" s="73" customFormat="1" ht="13.5" x14ac:dyDescent="0.3">
      <c r="L592" s="74"/>
      <c r="N592" s="74">
        <v>6.9999999999999996E-10</v>
      </c>
      <c r="O592" s="74">
        <v>4.2934226602400001</v>
      </c>
      <c r="P592" s="74">
        <v>27311.720982352799</v>
      </c>
      <c r="Q592" s="73">
        <f t="shared" si="348"/>
        <v>-1.4632195512018605E-10</v>
      </c>
      <c r="R592" s="73">
        <f t="shared" si="349"/>
        <v>-1.4593900334554257E-10</v>
      </c>
      <c r="S592" s="73">
        <f t="shared" si="350"/>
        <v>-1.4593897119020152E-10</v>
      </c>
      <c r="T592" s="73">
        <f t="shared" si="351"/>
        <v>-1.4593897118747741E-10</v>
      </c>
      <c r="V592" s="74">
        <v>8.9999999999999999E-11</v>
      </c>
      <c r="W592" s="74">
        <v>2.85041915486</v>
      </c>
      <c r="X592" s="74">
        <v>52286.012604367701</v>
      </c>
      <c r="Y592" s="73">
        <f t="shared" si="352"/>
        <v>-6.8675712842594641E-11</v>
      </c>
      <c r="Z592" s="73">
        <f t="shared" si="353"/>
        <v>-6.8737968083097391E-11</v>
      </c>
      <c r="AA592" s="73">
        <f t="shared" si="354"/>
        <v>-6.8737973306865201E-11</v>
      </c>
      <c r="AB592" s="73">
        <f t="shared" si="355"/>
        <v>-6.8737973307307717E-11</v>
      </c>
      <c r="AD592" s="74"/>
      <c r="AE592" s="74"/>
      <c r="AF592" s="74"/>
      <c r="AL592" s="74"/>
      <c r="AM592" s="74"/>
      <c r="AN592" s="74"/>
      <c r="AT592" s="74"/>
      <c r="AU592" s="74"/>
      <c r="AV592" s="74"/>
      <c r="BB592" s="74"/>
      <c r="BC592" s="74"/>
      <c r="BD592" s="74"/>
      <c r="BJ592" s="74">
        <v>1.5E-10</v>
      </c>
      <c r="BK592" s="74">
        <v>6.1924743838599996</v>
      </c>
      <c r="BL592" s="74">
        <v>130363.24963659501</v>
      </c>
      <c r="BM592" s="73">
        <f t="shared" si="356"/>
        <v>1.4763268681286865E-10</v>
      </c>
      <c r="BN592" s="73">
        <f t="shared" si="357"/>
        <v>1.4756128515474532E-10</v>
      </c>
      <c r="BO592" s="73">
        <f t="shared" si="358"/>
        <v>1.4756127911553826E-10</v>
      </c>
      <c r="BP592" s="73">
        <f t="shared" si="359"/>
        <v>1.4756127911503598E-10</v>
      </c>
      <c r="BR592" s="74"/>
      <c r="BS592" s="74"/>
      <c r="BT592" s="74"/>
      <c r="BZ592" s="74"/>
      <c r="CA592" s="74"/>
      <c r="CB592" s="74"/>
      <c r="CH592" s="74"/>
      <c r="CI592" s="74"/>
      <c r="CJ592" s="74"/>
      <c r="CP592" s="74"/>
      <c r="CQ592" s="74"/>
      <c r="CR592" s="74"/>
      <c r="CX592" s="74"/>
      <c r="CY592" s="74"/>
      <c r="CZ592" s="74"/>
      <c r="DF592" s="74">
        <v>8.9999999999999999E-11</v>
      </c>
      <c r="DG592" s="74">
        <v>6.2352873988999997</v>
      </c>
      <c r="DH592" s="74">
        <v>846.08283475120004</v>
      </c>
      <c r="DI592" s="73">
        <f t="shared" si="360"/>
        <v>3.8584838749588058E-11</v>
      </c>
      <c r="DJ592" s="73">
        <f t="shared" si="361"/>
        <v>3.8586247792451452E-11</v>
      </c>
      <c r="DK592" s="73">
        <f t="shared" si="362"/>
        <v>3.8586247910757292E-11</v>
      </c>
      <c r="DL592" s="73">
        <f t="shared" si="363"/>
        <v>3.8586247910767114E-11</v>
      </c>
      <c r="DN592" s="74">
        <v>1.9999999999999999E-11</v>
      </c>
      <c r="DO592" s="74">
        <v>0.27866925999999997</v>
      </c>
      <c r="DP592" s="74">
        <v>24356.780788641601</v>
      </c>
      <c r="DQ592" s="73">
        <f t="shared" si="364"/>
        <v>1.9985348018290925E-11</v>
      </c>
      <c r="DR592" s="73">
        <f t="shared" si="365"/>
        <v>1.9985727379866888E-11</v>
      </c>
      <c r="DS592" s="73">
        <f t="shared" si="366"/>
        <v>1.9985727411510053E-11</v>
      </c>
      <c r="DT592" s="73">
        <f t="shared" si="367"/>
        <v>1.9985727411512715E-11</v>
      </c>
      <c r="DV592" s="74"/>
      <c r="DW592" s="74"/>
      <c r="DX592" s="74"/>
      <c r="ED592" s="74"/>
      <c r="EE592" s="74"/>
      <c r="EF592" s="74"/>
      <c r="EL592" s="74"/>
      <c r="EM592" s="74"/>
      <c r="EN592" s="74"/>
      <c r="ET592" s="74"/>
      <c r="EU592" s="74"/>
      <c r="EV592" s="74"/>
    </row>
    <row r="593" spans="12:152" s="73" customFormat="1" ht="13.5" x14ac:dyDescent="0.3">
      <c r="L593" s="74"/>
      <c r="N593" s="74">
        <v>6.8000000000000003E-10</v>
      </c>
      <c r="O593" s="74">
        <v>2.3413636216499998</v>
      </c>
      <c r="P593" s="74">
        <v>78366.802198941106</v>
      </c>
      <c r="Q593" s="73">
        <f t="shared" si="348"/>
        <v>6.4551189784937318E-10</v>
      </c>
      <c r="R593" s="73">
        <f t="shared" si="349"/>
        <v>6.4516787915289315E-10</v>
      </c>
      <c r="S593" s="73">
        <f t="shared" si="350"/>
        <v>6.4516785019859355E-10</v>
      </c>
      <c r="T593" s="73">
        <f t="shared" si="351"/>
        <v>6.4516785019615099E-10</v>
      </c>
      <c r="V593" s="74">
        <v>8.9999999999999999E-11</v>
      </c>
      <c r="W593" s="74">
        <v>4.5475192181899997</v>
      </c>
      <c r="X593" s="74">
        <v>222224.97657418399</v>
      </c>
      <c r="Y593" s="73">
        <f t="shared" si="352"/>
        <v>4.3148980391509573E-11</v>
      </c>
      <c r="Z593" s="73">
        <f t="shared" si="353"/>
        <v>4.3508028084829736E-11</v>
      </c>
      <c r="AA593" s="73">
        <f t="shared" si="354"/>
        <v>4.3508058193466905E-11</v>
      </c>
      <c r="AB593" s="73">
        <f t="shared" si="355"/>
        <v>4.3508058196010641E-11</v>
      </c>
      <c r="AD593" s="74"/>
      <c r="AE593" s="74"/>
      <c r="AF593" s="74"/>
      <c r="AL593" s="74"/>
      <c r="AM593" s="74"/>
      <c r="AN593" s="74"/>
      <c r="AT593" s="74"/>
      <c r="AU593" s="74"/>
      <c r="AV593" s="74"/>
      <c r="BB593" s="74"/>
      <c r="BC593" s="74"/>
      <c r="BD593" s="74"/>
      <c r="BJ593" s="74">
        <v>1.5E-10</v>
      </c>
      <c r="BK593" s="74">
        <v>1.16646378812</v>
      </c>
      <c r="BL593" s="74">
        <v>92741.060607922496</v>
      </c>
      <c r="BM593" s="73">
        <f t="shared" si="356"/>
        <v>1.3110116994587179E-10</v>
      </c>
      <c r="BN593" s="73">
        <f t="shared" si="357"/>
        <v>1.3096248334848752E-10</v>
      </c>
      <c r="BO593" s="73">
        <f t="shared" si="358"/>
        <v>1.3096247168424956E-10</v>
      </c>
      <c r="BP593" s="73">
        <f t="shared" si="359"/>
        <v>1.309624716832518E-10</v>
      </c>
      <c r="BR593" s="74"/>
      <c r="BS593" s="74"/>
      <c r="BT593" s="74"/>
      <c r="BZ593" s="74"/>
      <c r="CA593" s="74"/>
      <c r="CB593" s="74"/>
      <c r="CH593" s="74"/>
      <c r="CI593" s="74"/>
      <c r="CJ593" s="74"/>
      <c r="CP593" s="74"/>
      <c r="CQ593" s="74"/>
      <c r="CR593" s="74"/>
      <c r="CX593" s="74"/>
      <c r="CY593" s="74"/>
      <c r="CZ593" s="74"/>
      <c r="DF593" s="74">
        <v>8.9999999999999999E-11</v>
      </c>
      <c r="DG593" s="74">
        <v>5.6661935219900004</v>
      </c>
      <c r="DH593" s="74">
        <v>50910.238804522</v>
      </c>
      <c r="DI593" s="73">
        <f t="shared" si="360"/>
        <v>-8.9976376401414541E-11</v>
      </c>
      <c r="DJ593" s="73">
        <f t="shared" si="361"/>
        <v>-8.9978477584072258E-11</v>
      </c>
      <c r="DK593" s="73">
        <f t="shared" si="362"/>
        <v>-8.9978477756384294E-11</v>
      </c>
      <c r="DL593" s="73">
        <f t="shared" si="363"/>
        <v>-8.9978477756398834E-11</v>
      </c>
      <c r="DN593" s="74">
        <v>1.9999999999999999E-11</v>
      </c>
      <c r="DO593" s="74">
        <v>2.19163720361</v>
      </c>
      <c r="DP593" s="74">
        <v>26395.460762543698</v>
      </c>
      <c r="DQ593" s="73">
        <f t="shared" si="364"/>
        <v>-1.7496170813907973E-11</v>
      </c>
      <c r="DR593" s="73">
        <f t="shared" si="365"/>
        <v>-1.7501406644924291E-11</v>
      </c>
      <c r="DS593" s="73">
        <f t="shared" si="366"/>
        <v>-1.7501407084320222E-11</v>
      </c>
      <c r="DT593" s="73">
        <f t="shared" si="367"/>
        <v>-1.7501407084357639E-11</v>
      </c>
      <c r="DV593" s="74"/>
      <c r="DW593" s="74"/>
      <c r="DX593" s="74"/>
      <c r="ED593" s="74"/>
      <c r="EE593" s="74"/>
      <c r="EF593" s="74"/>
      <c r="EL593" s="74"/>
      <c r="EM593" s="74"/>
      <c r="EN593" s="74"/>
      <c r="ET593" s="74"/>
      <c r="EU593" s="74"/>
      <c r="EV593" s="74"/>
    </row>
    <row r="594" spans="12:152" s="73" customFormat="1" ht="13.5" x14ac:dyDescent="0.3">
      <c r="L594" s="74"/>
      <c r="N594" s="74">
        <v>6E-10</v>
      </c>
      <c r="O594" s="74">
        <v>4.9088842137700004</v>
      </c>
      <c r="P594" s="74">
        <v>25508.215554575399</v>
      </c>
      <c r="Q594" s="73">
        <f t="shared" si="348"/>
        <v>-1.1447390164677734E-10</v>
      </c>
      <c r="R594" s="73">
        <f t="shared" si="349"/>
        <v>-1.1478160349503238E-10</v>
      </c>
      <c r="S594" s="73">
        <f t="shared" si="350"/>
        <v>-1.1478162932901231E-10</v>
      </c>
      <c r="T594" s="73">
        <f t="shared" si="351"/>
        <v>-1.1478162933118825E-10</v>
      </c>
      <c r="V594" s="74">
        <v>7.0000000000000004E-11</v>
      </c>
      <c r="W594" s="74">
        <v>2.95164397426</v>
      </c>
      <c r="X594" s="74">
        <v>58857.031136547899</v>
      </c>
      <c r="Y594" s="73">
        <f t="shared" si="352"/>
        <v>-5.2827756897767227E-11</v>
      </c>
      <c r="Z594" s="73">
        <f t="shared" si="353"/>
        <v>-5.2883083172480805E-11</v>
      </c>
      <c r="AA594" s="73">
        <f t="shared" si="354"/>
        <v>-5.2883087814561353E-11</v>
      </c>
      <c r="AB594" s="73">
        <f t="shared" si="355"/>
        <v>-5.2883087814952402E-11</v>
      </c>
      <c r="AD594" s="74"/>
      <c r="AE594" s="74"/>
      <c r="AF594" s="74"/>
      <c r="AL594" s="74"/>
      <c r="AM594" s="74"/>
      <c r="AN594" s="74"/>
      <c r="AT594" s="74"/>
      <c r="AU594" s="74"/>
      <c r="AV594" s="74"/>
      <c r="BB594" s="74"/>
      <c r="BC594" s="74"/>
      <c r="BD594" s="74"/>
      <c r="BJ594" s="74">
        <v>1.5E-10</v>
      </c>
      <c r="BK594" s="74">
        <v>4.3994132186400003</v>
      </c>
      <c r="BL594" s="74">
        <v>25466.159340735001</v>
      </c>
      <c r="BM594" s="73">
        <f t="shared" si="356"/>
        <v>-1.4740483221711586E-10</v>
      </c>
      <c r="BN594" s="73">
        <f t="shared" si="357"/>
        <v>-1.4741930297942808E-10</v>
      </c>
      <c r="BO594" s="73">
        <f t="shared" si="358"/>
        <v>-1.4741930419273885E-10</v>
      </c>
      <c r="BP594" s="73">
        <f t="shared" si="359"/>
        <v>-1.4741930419284277E-10</v>
      </c>
      <c r="BR594" s="74"/>
      <c r="BS594" s="74"/>
      <c r="BT594" s="74"/>
      <c r="BZ594" s="74"/>
      <c r="CA594" s="74"/>
      <c r="CB594" s="74"/>
      <c r="CH594" s="74"/>
      <c r="CI594" s="74"/>
      <c r="CJ594" s="74"/>
      <c r="CP594" s="74"/>
      <c r="CQ594" s="74"/>
      <c r="CR594" s="74"/>
      <c r="CX594" s="74"/>
      <c r="CY594" s="74"/>
      <c r="CZ594" s="74"/>
      <c r="DF594" s="74">
        <v>8.9999999999999999E-11</v>
      </c>
      <c r="DG594" s="74">
        <v>1.18753574623</v>
      </c>
      <c r="DH594" s="74">
        <v>104197.83375581101</v>
      </c>
      <c r="DI594" s="73">
        <f t="shared" si="360"/>
        <v>-8.7433023796728626E-11</v>
      </c>
      <c r="DJ594" s="73">
        <f t="shared" si="361"/>
        <v>-8.7478371612207333E-11</v>
      </c>
      <c r="DK594" s="73">
        <f t="shared" si="362"/>
        <v>-8.7478375402972606E-11</v>
      </c>
      <c r="DL594" s="73">
        <f t="shared" si="363"/>
        <v>-8.7478375403294884E-11</v>
      </c>
      <c r="DN594" s="74">
        <v>1.9999999999999999E-11</v>
      </c>
      <c r="DO594" s="74">
        <v>2.4157940635599999</v>
      </c>
      <c r="DP594" s="74">
        <v>147423.511855327</v>
      </c>
      <c r="DQ594" s="73">
        <f t="shared" si="364"/>
        <v>-1.9669149397011547E-11</v>
      </c>
      <c r="DR594" s="73">
        <f t="shared" si="365"/>
        <v>-1.9658120641509242E-11</v>
      </c>
      <c r="DS594" s="73">
        <f t="shared" si="366"/>
        <v>-1.9658119707986594E-11</v>
      </c>
      <c r="DT594" s="73">
        <f t="shared" si="367"/>
        <v>-1.9658119707907895E-11</v>
      </c>
      <c r="DV594" s="74"/>
      <c r="DW594" s="74"/>
      <c r="DX594" s="74"/>
      <c r="ED594" s="74"/>
      <c r="EE594" s="74"/>
      <c r="EF594" s="74"/>
      <c r="EL594" s="74"/>
      <c r="EM594" s="74"/>
      <c r="EN594" s="74"/>
      <c r="ET594" s="74"/>
      <c r="EU594" s="74"/>
      <c r="EV594" s="74"/>
    </row>
    <row r="595" spans="12:152" s="73" customFormat="1" ht="13.5" x14ac:dyDescent="0.3">
      <c r="L595" s="74"/>
      <c r="N595" s="74">
        <v>6.8000000000000003E-10</v>
      </c>
      <c r="O595" s="74">
        <v>6.0491776417100001</v>
      </c>
      <c r="P595" s="74">
        <v>647.01083331480004</v>
      </c>
      <c r="Q595" s="73">
        <f t="shared" si="348"/>
        <v>-4.4884134167740218E-10</v>
      </c>
      <c r="R595" s="73">
        <f t="shared" si="349"/>
        <v>-4.4884811112424703E-10</v>
      </c>
      <c r="S595" s="73">
        <f t="shared" si="350"/>
        <v>-4.4884811169261969E-10</v>
      </c>
      <c r="T595" s="73">
        <f t="shared" si="351"/>
        <v>-4.488481116926687E-10</v>
      </c>
      <c r="V595" s="74">
        <v>7.0000000000000004E-11</v>
      </c>
      <c r="W595" s="74">
        <v>5.0993232436599998</v>
      </c>
      <c r="X595" s="74">
        <v>26421.7590823436</v>
      </c>
      <c r="Y595" s="73">
        <f t="shared" si="352"/>
        <v>5.3584751645130335E-11</v>
      </c>
      <c r="Z595" s="73">
        <f t="shared" si="353"/>
        <v>5.3609118567265902E-11</v>
      </c>
      <c r="AA595" s="73">
        <f t="shared" si="354"/>
        <v>5.3609120612502556E-11</v>
      </c>
      <c r="AB595" s="73">
        <f t="shared" si="355"/>
        <v>5.3609120612676536E-11</v>
      </c>
      <c r="AD595" s="74"/>
      <c r="AE595" s="74"/>
      <c r="AF595" s="74"/>
      <c r="AL595" s="74"/>
      <c r="AM595" s="74"/>
      <c r="AN595" s="74"/>
      <c r="AT595" s="74"/>
      <c r="AU595" s="74"/>
      <c r="AV595" s="74"/>
      <c r="BB595" s="74"/>
      <c r="BC595" s="74"/>
      <c r="BD595" s="74"/>
      <c r="BJ595" s="74">
        <v>1.4000000000000001E-10</v>
      </c>
      <c r="BK595" s="74">
        <v>1.0334187299699999</v>
      </c>
      <c r="BL595" s="74">
        <v>78313.706046626699</v>
      </c>
      <c r="BM595" s="73">
        <f t="shared" si="356"/>
        <v>-1.1133178616732411E-10</v>
      </c>
      <c r="BN595" s="73">
        <f t="shared" si="357"/>
        <v>-1.1146779814752802E-10</v>
      </c>
      <c r="BO595" s="73">
        <f t="shared" si="358"/>
        <v>-1.11467809555323E-10</v>
      </c>
      <c r="BP595" s="73">
        <f t="shared" si="359"/>
        <v>-1.1146780955628599E-10</v>
      </c>
      <c r="BR595" s="74"/>
      <c r="BS595" s="74"/>
      <c r="BT595" s="74"/>
      <c r="BZ595" s="74"/>
      <c r="CA595" s="74"/>
      <c r="CB595" s="74"/>
      <c r="CH595" s="74"/>
      <c r="CI595" s="74"/>
      <c r="CJ595" s="74"/>
      <c r="CP595" s="74"/>
      <c r="CQ595" s="74"/>
      <c r="CR595" s="74"/>
      <c r="CX595" s="74"/>
      <c r="CY595" s="74"/>
      <c r="CZ595" s="74"/>
      <c r="DF595" s="74">
        <v>8.9999999999999999E-11</v>
      </c>
      <c r="DG595" s="74">
        <v>0.69327774851000001</v>
      </c>
      <c r="DH595" s="74">
        <v>26709.646942413401</v>
      </c>
      <c r="DI595" s="73">
        <f t="shared" si="360"/>
        <v>5.0967284676599602E-11</v>
      </c>
      <c r="DJ595" s="73">
        <f t="shared" si="361"/>
        <v>5.100785726050382E-11</v>
      </c>
      <c r="DK595" s="73">
        <f t="shared" si="362"/>
        <v>5.1007860666420347E-11</v>
      </c>
      <c r="DL595" s="73">
        <f t="shared" si="363"/>
        <v>5.1007860666706965E-11</v>
      </c>
      <c r="DN595" s="74">
        <v>1.9999999999999999E-11</v>
      </c>
      <c r="DO595" s="74">
        <v>1.80661945912</v>
      </c>
      <c r="DP595" s="74">
        <v>860.30992875280003</v>
      </c>
      <c r="DQ595" s="73">
        <f t="shared" si="364"/>
        <v>-1.994858439278852E-11</v>
      </c>
      <c r="DR595" s="73">
        <f t="shared" si="365"/>
        <v>-1.9948609643433566E-11</v>
      </c>
      <c r="DS595" s="73">
        <f t="shared" si="366"/>
        <v>-1.99486096455534E-11</v>
      </c>
      <c r="DT595" s="73">
        <f t="shared" si="367"/>
        <v>-1.9948609645553581E-11</v>
      </c>
      <c r="DV595" s="74"/>
      <c r="DW595" s="74"/>
      <c r="DX595" s="74"/>
      <c r="ED595" s="74"/>
      <c r="EE595" s="74"/>
      <c r="EF595" s="74"/>
      <c r="EL595" s="74"/>
      <c r="EM595" s="74"/>
      <c r="EN595" s="74"/>
      <c r="ET595" s="74"/>
      <c r="EU595" s="74"/>
      <c r="EV595" s="74"/>
    </row>
    <row r="596" spans="12:152" s="73" customFormat="1" ht="13.5" x14ac:dyDescent="0.3">
      <c r="L596" s="74"/>
      <c r="N596" s="74">
        <v>5.7999999999999996E-10</v>
      </c>
      <c r="O596" s="74">
        <v>2.4674540403799998</v>
      </c>
      <c r="P596" s="74">
        <v>104197.83375581101</v>
      </c>
      <c r="Q596" s="73">
        <f t="shared" si="348"/>
        <v>-2.9838261568686175E-11</v>
      </c>
      <c r="R596" s="73">
        <f t="shared" si="349"/>
        <v>-3.1074378729922173E-11</v>
      </c>
      <c r="S596" s="73">
        <f t="shared" si="350"/>
        <v>-3.1074482510857646E-11</v>
      </c>
      <c r="T596" s="73">
        <f t="shared" si="351"/>
        <v>-3.107448251968069E-11</v>
      </c>
      <c r="V596" s="74">
        <v>7.9999999999999995E-11</v>
      </c>
      <c r="W596" s="74">
        <v>5.9590085140699998</v>
      </c>
      <c r="X596" s="74">
        <v>625.67019231239999</v>
      </c>
      <c r="Y596" s="73">
        <f t="shared" si="352"/>
        <v>-7.3269974930549801E-11</v>
      </c>
      <c r="Z596" s="73">
        <f t="shared" si="353"/>
        <v>-7.3270386505205612E-11</v>
      </c>
      <c r="AA596" s="73">
        <f t="shared" si="354"/>
        <v>-7.3270386539761728E-11</v>
      </c>
      <c r="AB596" s="73">
        <f t="shared" si="355"/>
        <v>-7.3270386539764688E-11</v>
      </c>
      <c r="AD596" s="74"/>
      <c r="AE596" s="74"/>
      <c r="AF596" s="74"/>
      <c r="AL596" s="74"/>
      <c r="AM596" s="74"/>
      <c r="AN596" s="74"/>
      <c r="AT596" s="74"/>
      <c r="AU596" s="74"/>
      <c r="AV596" s="74"/>
      <c r="BB596" s="74"/>
      <c r="BC596" s="74"/>
      <c r="BD596" s="74"/>
      <c r="BJ596" s="74">
        <v>1.5999999999999999E-10</v>
      </c>
      <c r="BK596" s="74">
        <v>1.7708142279700001</v>
      </c>
      <c r="BL596" s="74">
        <v>27044.1922975448</v>
      </c>
      <c r="BM596" s="73">
        <f t="shared" si="356"/>
        <v>5.8456436302861733E-11</v>
      </c>
      <c r="BN596" s="73">
        <f t="shared" si="357"/>
        <v>5.8538927579952205E-11</v>
      </c>
      <c r="BO596" s="73">
        <f t="shared" si="358"/>
        <v>5.8538934505333739E-11</v>
      </c>
      <c r="BP596" s="73">
        <f t="shared" si="359"/>
        <v>5.853893450591778E-11</v>
      </c>
      <c r="BR596" s="74"/>
      <c r="BS596" s="74"/>
      <c r="BT596" s="74"/>
      <c r="BZ596" s="74"/>
      <c r="CA596" s="74"/>
      <c r="CB596" s="74"/>
      <c r="CH596" s="74"/>
      <c r="CI596" s="74"/>
      <c r="CJ596" s="74"/>
      <c r="CP596" s="74"/>
      <c r="CQ596" s="74"/>
      <c r="CR596" s="74"/>
      <c r="CX596" s="74"/>
      <c r="CY596" s="74"/>
      <c r="CZ596" s="74"/>
      <c r="DF596" s="74">
        <v>1E-10</v>
      </c>
      <c r="DG596" s="74">
        <v>5.4887013249600001</v>
      </c>
      <c r="DH596" s="74">
        <v>94329.775286197299</v>
      </c>
      <c r="DI596" s="73">
        <f t="shared" si="360"/>
        <v>-2.2462802670972767E-11</v>
      </c>
      <c r="DJ596" s="73">
        <f t="shared" si="361"/>
        <v>-2.2651029521613425E-11</v>
      </c>
      <c r="DK596" s="73">
        <f t="shared" si="362"/>
        <v>-2.2651045321981087E-11</v>
      </c>
      <c r="DL596" s="73">
        <f t="shared" si="363"/>
        <v>-2.2651045323309869E-11</v>
      </c>
      <c r="DN596" s="74">
        <v>9.9999999999999994E-12</v>
      </c>
      <c r="DO596" s="74">
        <v>3.7568770358200001</v>
      </c>
      <c r="DP596" s="74">
        <v>34082.431583598402</v>
      </c>
      <c r="DQ596" s="73">
        <f t="shared" si="364"/>
        <v>-3.0746795216197617E-12</v>
      </c>
      <c r="DR596" s="73">
        <f t="shared" si="365"/>
        <v>-3.0813213804427269E-12</v>
      </c>
      <c r="DS596" s="73">
        <f t="shared" si="366"/>
        <v>-3.0813219380435602E-12</v>
      </c>
      <c r="DT596" s="73">
        <f t="shared" si="367"/>
        <v>-3.0813219380900669E-12</v>
      </c>
      <c r="DV596" s="74"/>
      <c r="DW596" s="74"/>
      <c r="DX596" s="74"/>
      <c r="ED596" s="74"/>
      <c r="EE596" s="74"/>
      <c r="EF596" s="74"/>
      <c r="EL596" s="74"/>
      <c r="EM596" s="74"/>
      <c r="EN596" s="74"/>
      <c r="ET596" s="74"/>
      <c r="EU596" s="74"/>
      <c r="EV596" s="74"/>
    </row>
    <row r="597" spans="12:152" s="73" customFormat="1" ht="13.5" x14ac:dyDescent="0.3">
      <c r="L597" s="74"/>
      <c r="N597" s="74">
        <v>6.6999999999999996E-10</v>
      </c>
      <c r="O597" s="74">
        <v>2.9657333976800002</v>
      </c>
      <c r="P597" s="74">
        <v>51969.620734711098</v>
      </c>
      <c r="Q597" s="73">
        <f t="shared" si="348"/>
        <v>2.5575216227873987E-10</v>
      </c>
      <c r="R597" s="73">
        <f t="shared" si="349"/>
        <v>2.5509284413127404E-10</v>
      </c>
      <c r="S597" s="73">
        <f t="shared" si="350"/>
        <v>2.5509278876143767E-10</v>
      </c>
      <c r="T597" s="73">
        <f t="shared" si="351"/>
        <v>2.5509278875678907E-10</v>
      </c>
      <c r="V597" s="74">
        <v>7.9999999999999995E-11</v>
      </c>
      <c r="W597" s="74">
        <v>2.8761178440599999</v>
      </c>
      <c r="X597" s="74">
        <v>182595.65223011901</v>
      </c>
      <c r="Y597" s="73">
        <f t="shared" si="352"/>
        <v>-7.7903155618935272E-11</v>
      </c>
      <c r="Z597" s="73">
        <f t="shared" si="353"/>
        <v>-7.7834558856121774E-11</v>
      </c>
      <c r="AA597" s="73">
        <f t="shared" si="354"/>
        <v>-7.783455305087961E-11</v>
      </c>
      <c r="AB597" s="73">
        <f t="shared" si="355"/>
        <v>-7.7834553050392E-11</v>
      </c>
      <c r="AD597" s="74"/>
      <c r="AE597" s="74"/>
      <c r="AF597" s="74"/>
      <c r="AL597" s="74"/>
      <c r="AM597" s="74"/>
      <c r="AN597" s="74"/>
      <c r="AT597" s="74"/>
      <c r="AU597" s="74"/>
      <c r="AV597" s="74"/>
      <c r="BB597" s="74"/>
      <c r="BC597" s="74"/>
      <c r="BD597" s="74"/>
      <c r="BJ597" s="74">
        <v>1.5999999999999999E-10</v>
      </c>
      <c r="BK597" s="74">
        <v>1.77854347809</v>
      </c>
      <c r="BL597" s="74">
        <v>26667.590728572999</v>
      </c>
      <c r="BM597" s="73">
        <f t="shared" si="356"/>
        <v>3.1758932748363438E-11</v>
      </c>
      <c r="BN597" s="73">
        <f t="shared" si="357"/>
        <v>3.1844582030036E-11</v>
      </c>
      <c r="BO597" s="73">
        <f t="shared" si="358"/>
        <v>3.1844589220929786E-11</v>
      </c>
      <c r="BP597" s="73">
        <f t="shared" si="359"/>
        <v>3.1844589221535863E-11</v>
      </c>
      <c r="BR597" s="74"/>
      <c r="BS597" s="74"/>
      <c r="BT597" s="74"/>
      <c r="BZ597" s="74"/>
      <c r="CA597" s="74"/>
      <c r="CB597" s="74"/>
      <c r="CH597" s="74"/>
      <c r="CI597" s="74"/>
      <c r="CJ597" s="74"/>
      <c r="CP597" s="74"/>
      <c r="CQ597" s="74"/>
      <c r="CR597" s="74"/>
      <c r="CX597" s="74"/>
      <c r="CY597" s="74"/>
      <c r="CZ597" s="74"/>
      <c r="DF597" s="74">
        <v>7.9999999999999995E-11</v>
      </c>
      <c r="DG597" s="74">
        <v>1.1700605690200001</v>
      </c>
      <c r="DH597" s="74">
        <v>78160.6166505039</v>
      </c>
      <c r="DI597" s="73">
        <f t="shared" si="360"/>
        <v>1.0181069148391784E-11</v>
      </c>
      <c r="DJ597" s="73">
        <f t="shared" si="361"/>
        <v>1.0308085635143584E-11</v>
      </c>
      <c r="DK597" s="73">
        <f t="shared" si="362"/>
        <v>1.0308096298588506E-11</v>
      </c>
      <c r="DL597" s="73">
        <f t="shared" si="363"/>
        <v>1.0308096299490419E-11</v>
      </c>
      <c r="DN597" s="74">
        <v>9.9999999999999994E-12</v>
      </c>
      <c r="DO597" s="74">
        <v>5.85918351804</v>
      </c>
      <c r="DP597" s="74">
        <v>163766.09444104499</v>
      </c>
      <c r="DQ597" s="73">
        <f t="shared" si="364"/>
        <v>-8.946967766345237E-13</v>
      </c>
      <c r="DR597" s="73">
        <f t="shared" si="365"/>
        <v>-8.6128373552911514E-13</v>
      </c>
      <c r="DS597" s="73">
        <f t="shared" si="366"/>
        <v>-8.6128092968942257E-13</v>
      </c>
      <c r="DT597" s="73">
        <f t="shared" si="367"/>
        <v>-8.6128092945383271E-13</v>
      </c>
      <c r="DV597" s="74"/>
      <c r="DW597" s="74"/>
      <c r="DX597" s="74"/>
      <c r="ED597" s="74"/>
      <c r="EE597" s="74"/>
      <c r="EF597" s="74"/>
      <c r="EL597" s="74"/>
      <c r="EM597" s="74"/>
      <c r="EN597" s="74"/>
      <c r="ET597" s="74"/>
      <c r="EU597" s="74"/>
      <c r="EV597" s="74"/>
    </row>
    <row r="598" spans="12:152" s="73" customFormat="1" ht="13.5" x14ac:dyDescent="0.3">
      <c r="L598" s="74"/>
      <c r="N598" s="74">
        <v>6.6E-10</v>
      </c>
      <c r="O598" s="74">
        <v>5.3387133267199998</v>
      </c>
      <c r="P598" s="74">
        <v>157586.80077963401</v>
      </c>
      <c r="Q598" s="73">
        <f t="shared" si="348"/>
        <v>1.7181333562138471E-10</v>
      </c>
      <c r="R598" s="73">
        <f t="shared" si="349"/>
        <v>1.7386926687870189E-10</v>
      </c>
      <c r="S598" s="73">
        <f t="shared" si="350"/>
        <v>1.7386943942291866E-10</v>
      </c>
      <c r="T598" s="73">
        <f t="shared" si="351"/>
        <v>1.7386943943768477E-10</v>
      </c>
      <c r="V598" s="74">
        <v>7.0000000000000004E-11</v>
      </c>
      <c r="W598" s="74">
        <v>2.9524544292199999</v>
      </c>
      <c r="X598" s="74">
        <v>70269.180982698294</v>
      </c>
      <c r="Y598" s="73">
        <f t="shared" si="352"/>
        <v>5.2745568040614038E-11</v>
      </c>
      <c r="Z598" s="73">
        <f t="shared" si="353"/>
        <v>5.2811748878410432E-11</v>
      </c>
      <c r="AA598" s="73">
        <f t="shared" si="354"/>
        <v>5.2811754430498467E-11</v>
      </c>
      <c r="AB598" s="73">
        <f t="shared" si="355"/>
        <v>5.2811754430968564E-11</v>
      </c>
      <c r="AD598" s="74"/>
      <c r="AE598" s="74"/>
      <c r="AF598" s="74"/>
      <c r="AL598" s="74"/>
      <c r="AM598" s="74"/>
      <c r="AN598" s="74"/>
      <c r="AT598" s="74"/>
      <c r="AU598" s="74"/>
      <c r="AV598" s="74"/>
      <c r="BB598" s="74"/>
      <c r="BC598" s="74"/>
      <c r="BD598" s="74"/>
      <c r="BJ598" s="74">
        <v>1.4000000000000001E-10</v>
      </c>
      <c r="BK598" s="74">
        <v>2.3978269860800001</v>
      </c>
      <c r="BL598" s="74">
        <v>103883.647575942</v>
      </c>
      <c r="BM598" s="73">
        <f t="shared" si="356"/>
        <v>1.2206888739389489E-10</v>
      </c>
      <c r="BN598" s="73">
        <f t="shared" si="357"/>
        <v>1.2192275287690827E-10</v>
      </c>
      <c r="BO598" s="73">
        <f t="shared" si="358"/>
        <v>1.2192274058396589E-10</v>
      </c>
      <c r="BP598" s="73">
        <f t="shared" si="359"/>
        <v>1.2192274058293329E-10</v>
      </c>
      <c r="BR598" s="74"/>
      <c r="BS598" s="74"/>
      <c r="BT598" s="74"/>
      <c r="BZ598" s="74"/>
      <c r="CA598" s="74"/>
      <c r="CB598" s="74"/>
      <c r="CH598" s="74"/>
      <c r="CI598" s="74"/>
      <c r="CJ598" s="74"/>
      <c r="CP598" s="74"/>
      <c r="CQ598" s="74"/>
      <c r="CR598" s="74"/>
      <c r="CX598" s="74"/>
      <c r="CY598" s="74"/>
      <c r="CZ598" s="74"/>
      <c r="DF598" s="74">
        <v>8.9999999999999999E-11</v>
      </c>
      <c r="DG598" s="74">
        <v>0.49965065219999999</v>
      </c>
      <c r="DH598" s="74">
        <v>27573.193848277399</v>
      </c>
      <c r="DI598" s="73">
        <f t="shared" si="360"/>
        <v>-5.5438048922320299E-11</v>
      </c>
      <c r="DJ598" s="73">
        <f t="shared" si="361"/>
        <v>-5.539799973562799E-11</v>
      </c>
      <c r="DK598" s="73">
        <f t="shared" si="362"/>
        <v>-5.539799637227543E-11</v>
      </c>
      <c r="DL598" s="73">
        <f t="shared" si="363"/>
        <v>-5.53979963719932E-11</v>
      </c>
      <c r="DN598" s="74">
        <v>9.9999999999999994E-12</v>
      </c>
      <c r="DO598" s="74">
        <v>4.8462769456399997</v>
      </c>
      <c r="DP598" s="74">
        <v>27170.983373867701</v>
      </c>
      <c r="DQ598" s="73">
        <f t="shared" si="364"/>
        <v>9.9882945963060524E-12</v>
      </c>
      <c r="DR598" s="73">
        <f t="shared" si="365"/>
        <v>9.9885622396302874E-12</v>
      </c>
      <c r="DS598" s="73">
        <f t="shared" si="366"/>
        <v>9.9885622619722871E-12</v>
      </c>
      <c r="DT598" s="73">
        <f t="shared" si="367"/>
        <v>9.9885622619741628E-12</v>
      </c>
      <c r="DV598" s="74"/>
      <c r="DW598" s="74"/>
      <c r="DX598" s="74"/>
      <c r="ED598" s="74"/>
      <c r="EE598" s="74"/>
      <c r="EF598" s="74"/>
      <c r="EL598" s="74"/>
      <c r="EM598" s="74"/>
      <c r="EN598" s="74"/>
      <c r="ET598" s="74"/>
      <c r="EU598" s="74"/>
      <c r="EV598" s="74"/>
    </row>
    <row r="599" spans="12:152" s="73" customFormat="1" ht="13.5" x14ac:dyDescent="0.3">
      <c r="L599" s="74"/>
      <c r="N599" s="74">
        <v>5.7999999999999996E-10</v>
      </c>
      <c r="O599" s="74">
        <v>2.1752860836600001</v>
      </c>
      <c r="P599" s="74">
        <v>323.50541665740002</v>
      </c>
      <c r="Q599" s="73">
        <f t="shared" si="348"/>
        <v>2.388048767161756E-10</v>
      </c>
      <c r="R599" s="73">
        <f t="shared" si="349"/>
        <v>2.3880837895007484E-10</v>
      </c>
      <c r="S599" s="73">
        <f t="shared" si="350"/>
        <v>2.3880837924412876E-10</v>
      </c>
      <c r="T599" s="73">
        <f t="shared" si="351"/>
        <v>2.3880837924415415E-10</v>
      </c>
      <c r="V599" s="74">
        <v>8.9999999999999999E-11</v>
      </c>
      <c r="W599" s="74">
        <v>1.85768285044</v>
      </c>
      <c r="X599" s="74">
        <v>2168.7604822826002</v>
      </c>
      <c r="Y599" s="73">
        <f t="shared" si="352"/>
        <v>7.342392879559641E-11</v>
      </c>
      <c r="Z599" s="73">
        <f t="shared" si="353"/>
        <v>7.3421616749724679E-11</v>
      </c>
      <c r="AA599" s="73">
        <f t="shared" si="354"/>
        <v>7.3421616555594334E-11</v>
      </c>
      <c r="AB599" s="73">
        <f t="shared" si="355"/>
        <v>7.3421616555578048E-11</v>
      </c>
      <c r="AD599" s="74"/>
      <c r="AE599" s="74"/>
      <c r="AF599" s="74"/>
      <c r="AL599" s="74"/>
      <c r="AM599" s="74"/>
      <c r="AN599" s="74"/>
      <c r="AT599" s="74"/>
      <c r="AU599" s="74"/>
      <c r="AV599" s="74"/>
      <c r="BB599" s="74"/>
      <c r="BC599" s="74"/>
      <c r="BD599" s="74"/>
      <c r="BJ599" s="74">
        <v>1.8999999999999999E-10</v>
      </c>
      <c r="BK599" s="74">
        <v>6.2722621925500004</v>
      </c>
      <c r="BL599" s="74">
        <v>25764.3977249167</v>
      </c>
      <c r="BM599" s="73">
        <f t="shared" si="356"/>
        <v>-1.546472494649092E-10</v>
      </c>
      <c r="BN599" s="73">
        <f t="shared" si="357"/>
        <v>-1.5470547735289828E-10</v>
      </c>
      <c r="BO599" s="73">
        <f t="shared" si="358"/>
        <v>-1.5470548224002309E-10</v>
      </c>
      <c r="BP599" s="73">
        <f t="shared" si="359"/>
        <v>-1.5470548224043689E-10</v>
      </c>
      <c r="BR599" s="74"/>
      <c r="BS599" s="74"/>
      <c r="BT599" s="74"/>
      <c r="BZ599" s="74"/>
      <c r="CA599" s="74"/>
      <c r="CB599" s="74"/>
      <c r="CH599" s="74"/>
      <c r="CI599" s="74"/>
      <c r="CJ599" s="74"/>
      <c r="CP599" s="74"/>
      <c r="CQ599" s="74"/>
      <c r="CR599" s="74"/>
      <c r="CX599" s="74"/>
      <c r="CY599" s="74"/>
      <c r="CZ599" s="74"/>
      <c r="DF599" s="74">
        <v>1.0999999999999999E-10</v>
      </c>
      <c r="DG599" s="74">
        <v>6.20705720585</v>
      </c>
      <c r="DH599" s="74">
        <v>28102.884813371998</v>
      </c>
      <c r="DI599" s="73">
        <f t="shared" si="360"/>
        <v>-7.3662055088030872E-11</v>
      </c>
      <c r="DJ599" s="73">
        <f t="shared" si="361"/>
        <v>-7.3709066217590584E-11</v>
      </c>
      <c r="DK599" s="73">
        <f t="shared" si="362"/>
        <v>-7.3709070163714853E-11</v>
      </c>
      <c r="DL599" s="73">
        <f t="shared" si="363"/>
        <v>-7.3709070164053661E-11</v>
      </c>
      <c r="DN599" s="74">
        <v>1.9999999999999999E-11</v>
      </c>
      <c r="DO599" s="74">
        <v>3.1295812887099999</v>
      </c>
      <c r="DP599" s="74">
        <v>195047.36464141699</v>
      </c>
      <c r="DQ599" s="73">
        <f t="shared" si="364"/>
        <v>-7.2194793779281074E-12</v>
      </c>
      <c r="DR599" s="73">
        <f t="shared" si="365"/>
        <v>-7.2939336840939993E-12</v>
      </c>
      <c r="DS599" s="73">
        <f t="shared" si="366"/>
        <v>-7.2939399305601726E-12</v>
      </c>
      <c r="DT599" s="73">
        <f t="shared" si="367"/>
        <v>-7.2939399310936896E-12</v>
      </c>
      <c r="DV599" s="74"/>
      <c r="DW599" s="74"/>
      <c r="DX599" s="74"/>
      <c r="ED599" s="74"/>
      <c r="EE599" s="74"/>
      <c r="EF599" s="74"/>
      <c r="EL599" s="74"/>
      <c r="EM599" s="74"/>
      <c r="EN599" s="74"/>
      <c r="ET599" s="74"/>
      <c r="EU599" s="74"/>
      <c r="EV599" s="74"/>
    </row>
    <row r="600" spans="12:152" s="73" customFormat="1" ht="13.5" x14ac:dyDescent="0.3">
      <c r="L600" s="74"/>
      <c r="N600" s="74">
        <v>6.2000000000000003E-10</v>
      </c>
      <c r="O600" s="74">
        <v>4.4499143591700001</v>
      </c>
      <c r="P600" s="74">
        <v>130419.84594697101</v>
      </c>
      <c r="Q600" s="73">
        <f t="shared" si="348"/>
        <v>3.3434742302126692E-10</v>
      </c>
      <c r="R600" s="73">
        <f t="shared" si="349"/>
        <v>3.3295150664281803E-10</v>
      </c>
      <c r="S600" s="73">
        <f t="shared" si="350"/>
        <v>3.3295138933891106E-10</v>
      </c>
      <c r="T600" s="73">
        <f t="shared" si="351"/>
        <v>3.3295138932892182E-10</v>
      </c>
      <c r="V600" s="74">
        <v>8.9999999999999999E-11</v>
      </c>
      <c r="W600" s="74">
        <v>5.8789426333300003</v>
      </c>
      <c r="X600" s="74">
        <v>203041.89308344101</v>
      </c>
      <c r="Y600" s="73">
        <f t="shared" si="352"/>
        <v>2.4824638672893838E-11</v>
      </c>
      <c r="Z600" s="73">
        <f t="shared" si="353"/>
        <v>2.4464661172826129E-11</v>
      </c>
      <c r="AA600" s="73">
        <f t="shared" si="354"/>
        <v>2.44646309305538E-11</v>
      </c>
      <c r="AB600" s="73">
        <f t="shared" si="355"/>
        <v>2.4464630927993701E-11</v>
      </c>
      <c r="AD600" s="74"/>
      <c r="AE600" s="74"/>
      <c r="AF600" s="74"/>
      <c r="AL600" s="74"/>
      <c r="AM600" s="74"/>
      <c r="AN600" s="74"/>
      <c r="AT600" s="74"/>
      <c r="AU600" s="74"/>
      <c r="AV600" s="74"/>
      <c r="BB600" s="74"/>
      <c r="BC600" s="74"/>
      <c r="BD600" s="74"/>
      <c r="BJ600" s="74">
        <v>1.4000000000000001E-10</v>
      </c>
      <c r="BK600" s="74">
        <v>1.8962159273600001</v>
      </c>
      <c r="BL600" s="74">
        <v>37698.455099948398</v>
      </c>
      <c r="BM600" s="73">
        <f t="shared" si="356"/>
        <v>1.2901981057161878E-12</v>
      </c>
      <c r="BN600" s="73">
        <f t="shared" si="357"/>
        <v>1.1821026913646168E-12</v>
      </c>
      <c r="BO600" s="73">
        <f t="shared" si="358"/>
        <v>1.1820936154198924E-12</v>
      </c>
      <c r="BP600" s="73">
        <f t="shared" si="359"/>
        <v>1.182093614655944E-12</v>
      </c>
      <c r="BR600" s="74"/>
      <c r="BS600" s="74"/>
      <c r="BT600" s="74"/>
      <c r="BZ600" s="74"/>
      <c r="CA600" s="74"/>
      <c r="CB600" s="74"/>
      <c r="CH600" s="74"/>
      <c r="CI600" s="74"/>
      <c r="CJ600" s="74"/>
      <c r="CP600" s="74"/>
      <c r="CQ600" s="74"/>
      <c r="CR600" s="74"/>
      <c r="CX600" s="74"/>
      <c r="CY600" s="74"/>
      <c r="CZ600" s="74"/>
      <c r="DF600" s="74">
        <v>1.0999999999999999E-10</v>
      </c>
      <c r="DG600" s="74">
        <v>0.75657533912999997</v>
      </c>
      <c r="DH600" s="74">
        <v>128320.75184749201</v>
      </c>
      <c r="DI600" s="73">
        <f t="shared" si="360"/>
        <v>5.0998167013924287E-11</v>
      </c>
      <c r="DJ600" s="73">
        <f t="shared" si="361"/>
        <v>5.074183032822846E-11</v>
      </c>
      <c r="DK600" s="73">
        <f t="shared" si="362"/>
        <v>5.0741808790969625E-11</v>
      </c>
      <c r="DL600" s="73">
        <f t="shared" si="363"/>
        <v>5.0741808789149957E-11</v>
      </c>
      <c r="DN600" s="74">
        <v>1.9999999999999999E-11</v>
      </c>
      <c r="DO600" s="74">
        <v>0.59313712363000004</v>
      </c>
      <c r="DP600" s="74">
        <v>74.781598567299994</v>
      </c>
      <c r="DQ600" s="73">
        <f t="shared" si="364"/>
        <v>-4.6945008248190445E-12</v>
      </c>
      <c r="DR600" s="73">
        <f t="shared" si="365"/>
        <v>-4.6944710471072174E-12</v>
      </c>
      <c r="DS600" s="73">
        <f t="shared" si="366"/>
        <v>-4.6944710446070212E-12</v>
      </c>
      <c r="DT600" s="73">
        <f t="shared" si="367"/>
        <v>-4.6944710446068096E-12</v>
      </c>
      <c r="DV600" s="74"/>
      <c r="DW600" s="74"/>
      <c r="DX600" s="74"/>
      <c r="ED600" s="74"/>
      <c r="EE600" s="74"/>
      <c r="EF600" s="74"/>
      <c r="EL600" s="74"/>
      <c r="EM600" s="74"/>
      <c r="EN600" s="74"/>
      <c r="ET600" s="74"/>
      <c r="EU600" s="74"/>
      <c r="EV600" s="74"/>
    </row>
    <row r="601" spans="12:152" s="73" customFormat="1" ht="13.5" x14ac:dyDescent="0.3">
      <c r="L601" s="74"/>
      <c r="N601" s="74">
        <v>6.3E-10</v>
      </c>
      <c r="O601" s="74">
        <v>0.27396211581000002</v>
      </c>
      <c r="P601" s="74">
        <v>130459.18546877</v>
      </c>
      <c r="Q601" s="73">
        <f t="shared" si="348"/>
        <v>-1.0916627191569068E-10</v>
      </c>
      <c r="R601" s="73">
        <f t="shared" si="349"/>
        <v>-1.0750794761590882E-10</v>
      </c>
      <c r="S601" s="73">
        <f t="shared" si="350"/>
        <v>-1.0750780834712045E-10</v>
      </c>
      <c r="T601" s="73">
        <f t="shared" si="351"/>
        <v>-1.0750780833526432E-10</v>
      </c>
      <c r="V601" s="74">
        <v>7.0000000000000004E-11</v>
      </c>
      <c r="W601" s="74">
        <v>5.7637651462699999</v>
      </c>
      <c r="X601" s="74">
        <v>53399.624123927002</v>
      </c>
      <c r="Y601" s="73">
        <f t="shared" si="352"/>
        <v>6.7119271229087331E-11</v>
      </c>
      <c r="Z601" s="73">
        <f t="shared" si="353"/>
        <v>6.7097493504597299E-11</v>
      </c>
      <c r="AA601" s="73">
        <f t="shared" si="354"/>
        <v>6.7097491672725699E-11</v>
      </c>
      <c r="AB601" s="73">
        <f t="shared" si="355"/>
        <v>6.709749167256922E-11</v>
      </c>
      <c r="AD601" s="74"/>
      <c r="AE601" s="74"/>
      <c r="AF601" s="74"/>
      <c r="AL601" s="74"/>
      <c r="AM601" s="74"/>
      <c r="AN601" s="74"/>
      <c r="AT601" s="74"/>
      <c r="AU601" s="74"/>
      <c r="AV601" s="74"/>
      <c r="BB601" s="74"/>
      <c r="BC601" s="74"/>
      <c r="BD601" s="74"/>
      <c r="BJ601" s="74">
        <v>1.4000000000000001E-10</v>
      </c>
      <c r="BK601" s="74">
        <v>5.8639382962699997</v>
      </c>
      <c r="BL601" s="74">
        <v>81604.321851422297</v>
      </c>
      <c r="BM601" s="73">
        <f t="shared" si="356"/>
        <v>1.0123668070017688E-10</v>
      </c>
      <c r="BN601" s="73">
        <f t="shared" si="357"/>
        <v>1.0107491086875627E-10</v>
      </c>
      <c r="BO601" s="73">
        <f t="shared" si="358"/>
        <v>1.0107489727436513E-10</v>
      </c>
      <c r="BP601" s="73">
        <f t="shared" si="359"/>
        <v>1.0107489727321979E-10</v>
      </c>
      <c r="BR601" s="74"/>
      <c r="BS601" s="74"/>
      <c r="BT601" s="74"/>
      <c r="BZ601" s="74"/>
      <c r="CA601" s="74"/>
      <c r="CB601" s="74"/>
      <c r="CH601" s="74"/>
      <c r="CI601" s="74"/>
      <c r="CJ601" s="74"/>
      <c r="CP601" s="74"/>
      <c r="CQ601" s="74"/>
      <c r="CR601" s="74"/>
      <c r="CX601" s="74"/>
      <c r="CY601" s="74"/>
      <c r="CZ601" s="74"/>
      <c r="DF601" s="74">
        <v>7.9999999999999995E-11</v>
      </c>
      <c r="DG601" s="74">
        <v>3.8643079482</v>
      </c>
      <c r="DH601" s="74">
        <v>103917.90082841901</v>
      </c>
      <c r="DI601" s="73">
        <f t="shared" si="360"/>
        <v>4.7701893305476276E-12</v>
      </c>
      <c r="DJ601" s="73">
        <f t="shared" si="361"/>
        <v>4.9401512441490442E-12</v>
      </c>
      <c r="DK601" s="73">
        <f t="shared" si="362"/>
        <v>4.940165513556994E-12</v>
      </c>
      <c r="DL601" s="73">
        <f t="shared" si="363"/>
        <v>4.9401655147733914E-12</v>
      </c>
      <c r="DN601" s="74">
        <v>1.9999999999999999E-11</v>
      </c>
      <c r="DO601" s="74">
        <v>4.60111717878</v>
      </c>
      <c r="DP601" s="74">
        <v>25004.8229092806</v>
      </c>
      <c r="DQ601" s="73">
        <f t="shared" si="364"/>
        <v>-1.3618040082125879E-11</v>
      </c>
      <c r="DR601" s="73">
        <f t="shared" si="365"/>
        <v>-1.3610536597420117E-11</v>
      </c>
      <c r="DS601" s="73">
        <f t="shared" si="366"/>
        <v>-1.3610535967262357E-11</v>
      </c>
      <c r="DT601" s="73">
        <f t="shared" si="367"/>
        <v>-1.3610535967209045E-11</v>
      </c>
      <c r="DV601" s="74"/>
      <c r="DW601" s="74"/>
      <c r="DX601" s="74"/>
      <c r="ED601" s="74"/>
      <c r="EE601" s="74"/>
      <c r="EF601" s="74"/>
      <c r="EL601" s="74"/>
      <c r="EM601" s="74"/>
      <c r="EN601" s="74"/>
      <c r="ET601" s="74"/>
      <c r="EU601" s="74"/>
      <c r="EV601" s="74"/>
    </row>
    <row r="602" spans="12:152" s="73" customFormat="1" ht="13.5" x14ac:dyDescent="0.3">
      <c r="L602" s="74"/>
      <c r="N602" s="74">
        <v>6.3E-10</v>
      </c>
      <c r="O602" s="74">
        <v>5.2232718457100002</v>
      </c>
      <c r="P602" s="74">
        <v>76784.842850658097</v>
      </c>
      <c r="Q602" s="73">
        <f t="shared" si="348"/>
        <v>-2.6261924735882873E-10</v>
      </c>
      <c r="R602" s="73">
        <f t="shared" si="349"/>
        <v>-2.6171830738774922E-10</v>
      </c>
      <c r="S602" s="73">
        <f t="shared" si="350"/>
        <v>-2.6171823171581834E-10</v>
      </c>
      <c r="T602" s="73">
        <f t="shared" si="351"/>
        <v>-2.6171823170943364E-10</v>
      </c>
      <c r="V602" s="74">
        <v>7.0000000000000004E-11</v>
      </c>
      <c r="W602" s="74">
        <v>3.1936897413500001</v>
      </c>
      <c r="X602" s="74">
        <v>77947.317555065907</v>
      </c>
      <c r="Y602" s="73">
        <f t="shared" si="352"/>
        <v>6.9999792564371619E-11</v>
      </c>
      <c r="Z602" s="73">
        <f t="shared" si="353"/>
        <v>6.9999975423176085E-11</v>
      </c>
      <c r="AA602" s="73">
        <f t="shared" si="354"/>
        <v>6.9999975431038359E-11</v>
      </c>
      <c r="AB602" s="73">
        <f t="shared" si="355"/>
        <v>6.9999975431039031E-11</v>
      </c>
      <c r="AD602" s="74"/>
      <c r="AE602" s="74"/>
      <c r="AF602" s="74"/>
      <c r="AL602" s="74"/>
      <c r="AM602" s="74"/>
      <c r="AN602" s="74"/>
      <c r="AT602" s="74"/>
      <c r="AU602" s="74"/>
      <c r="AV602" s="74"/>
      <c r="BB602" s="74"/>
      <c r="BC602" s="74"/>
      <c r="BD602" s="74"/>
      <c r="BJ602" s="74">
        <v>1.5E-10</v>
      </c>
      <c r="BK602" s="74">
        <v>2.4195207533600001</v>
      </c>
      <c r="BL602" s="74">
        <v>27250.3778459819</v>
      </c>
      <c r="BM602" s="73">
        <f t="shared" si="356"/>
        <v>6.9525696201231421E-11</v>
      </c>
      <c r="BN602" s="73">
        <f t="shared" si="357"/>
        <v>6.9451500316568008E-11</v>
      </c>
      <c r="BO602" s="73">
        <f t="shared" si="358"/>
        <v>6.9451494086020773E-11</v>
      </c>
      <c r="BP602" s="73">
        <f t="shared" si="359"/>
        <v>6.9451494085491753E-11</v>
      </c>
      <c r="BR602" s="74"/>
      <c r="BS602" s="74"/>
      <c r="BT602" s="74"/>
      <c r="BZ602" s="74"/>
      <c r="CA602" s="74"/>
      <c r="CB602" s="74"/>
      <c r="CH602" s="74"/>
      <c r="CI602" s="74"/>
      <c r="CJ602" s="74"/>
      <c r="CP602" s="74"/>
      <c r="CQ602" s="74"/>
      <c r="CR602" s="74"/>
      <c r="CX602" s="74"/>
      <c r="CY602" s="74"/>
      <c r="CZ602" s="74"/>
      <c r="DF602" s="74">
        <v>8.9999999999999999E-11</v>
      </c>
      <c r="DG602" s="74">
        <v>3.6458032489400001</v>
      </c>
      <c r="DH602" s="74">
        <v>76784.842850658097</v>
      </c>
      <c r="DI602" s="73">
        <f t="shared" si="360"/>
        <v>8.2056031515020319E-11</v>
      </c>
      <c r="DJ602" s="73">
        <f t="shared" si="361"/>
        <v>8.2114073600122565E-11</v>
      </c>
      <c r="DK602" s="73">
        <f t="shared" si="362"/>
        <v>8.2114078464926974E-11</v>
      </c>
      <c r="DL602" s="73">
        <f t="shared" si="363"/>
        <v>8.2114078465337436E-11</v>
      </c>
      <c r="DN602" s="74">
        <v>9.9999999999999994E-12</v>
      </c>
      <c r="DO602" s="74">
        <v>1.1475120109100001</v>
      </c>
      <c r="DP602" s="74">
        <v>55503.9419394285</v>
      </c>
      <c r="DQ602" s="73">
        <f t="shared" si="364"/>
        <v>-5.4060643788660105E-12</v>
      </c>
      <c r="DR602" s="73">
        <f t="shared" si="365"/>
        <v>-5.4156247775170979E-12</v>
      </c>
      <c r="DS602" s="73">
        <f t="shared" si="366"/>
        <v>-5.4156255799341387E-12</v>
      </c>
      <c r="DT602" s="73">
        <f t="shared" si="367"/>
        <v>-5.4156255800019942E-12</v>
      </c>
      <c r="DV602" s="74"/>
      <c r="DW602" s="74"/>
      <c r="DX602" s="74"/>
      <c r="ED602" s="74"/>
      <c r="EE602" s="74"/>
      <c r="EF602" s="74"/>
      <c r="EL602" s="74"/>
      <c r="EM602" s="74"/>
      <c r="EN602" s="74"/>
      <c r="ET602" s="74"/>
      <c r="EU602" s="74"/>
      <c r="EV602" s="74"/>
    </row>
    <row r="603" spans="12:152" s="73" customFormat="1" ht="13.5" x14ac:dyDescent="0.3">
      <c r="L603" s="74"/>
      <c r="N603" s="74">
        <v>6.3999999999999996E-10</v>
      </c>
      <c r="O603" s="74">
        <v>4.6410852942499998</v>
      </c>
      <c r="P603" s="74">
        <v>61279.713277265997</v>
      </c>
      <c r="Q603" s="73">
        <f t="shared" si="348"/>
        <v>3.9112094774147245E-10</v>
      </c>
      <c r="R603" s="73">
        <f t="shared" si="349"/>
        <v>3.9175646555796312E-10</v>
      </c>
      <c r="S603" s="73">
        <f t="shared" si="350"/>
        <v>3.9175651889141239E-10</v>
      </c>
      <c r="T603" s="73">
        <f t="shared" si="351"/>
        <v>3.9175651889595775E-10</v>
      </c>
      <c r="V603" s="74">
        <v>7.0000000000000004E-11</v>
      </c>
      <c r="W603" s="74">
        <v>0.58513513971999997</v>
      </c>
      <c r="X603" s="74">
        <v>17893.6278083656</v>
      </c>
      <c r="Y603" s="73">
        <f t="shared" si="352"/>
        <v>-4.0343946930079803E-11</v>
      </c>
      <c r="Z603" s="73">
        <f t="shared" si="353"/>
        <v>-4.0322978878875197E-11</v>
      </c>
      <c r="AA603" s="73">
        <f t="shared" si="354"/>
        <v>-4.0322977118126124E-11</v>
      </c>
      <c r="AB603" s="73">
        <f t="shared" si="355"/>
        <v>-4.0322977117976508E-11</v>
      </c>
      <c r="AD603" s="74"/>
      <c r="AE603" s="74"/>
      <c r="AF603" s="74"/>
      <c r="AL603" s="74"/>
      <c r="AM603" s="74"/>
      <c r="AN603" s="74"/>
      <c r="AT603" s="74"/>
      <c r="AU603" s="74"/>
      <c r="AV603" s="74"/>
      <c r="BB603" s="74"/>
      <c r="BC603" s="74"/>
      <c r="BD603" s="74"/>
      <c r="BJ603" s="74">
        <v>1.7000000000000001E-10</v>
      </c>
      <c r="BK603" s="74">
        <v>5.6237861586999998</v>
      </c>
      <c r="BL603" s="74">
        <v>51432.8162226157</v>
      </c>
      <c r="BM603" s="73">
        <f t="shared" si="356"/>
        <v>9.7967870415310322E-11</v>
      </c>
      <c r="BN603" s="73">
        <f t="shared" si="357"/>
        <v>9.7821457761794091E-11</v>
      </c>
      <c r="BO603" s="73">
        <f t="shared" si="358"/>
        <v>9.7821445464128604E-11</v>
      </c>
      <c r="BP603" s="73">
        <f t="shared" si="359"/>
        <v>9.7821445463085374E-11</v>
      </c>
      <c r="BR603" s="74"/>
      <c r="BS603" s="74"/>
      <c r="BT603" s="74"/>
      <c r="BZ603" s="74"/>
      <c r="CA603" s="74"/>
      <c r="CB603" s="74"/>
      <c r="CH603" s="74"/>
      <c r="CI603" s="74"/>
      <c r="CJ603" s="74"/>
      <c r="CP603" s="74"/>
      <c r="CQ603" s="74"/>
      <c r="CR603" s="74"/>
      <c r="CX603" s="74"/>
      <c r="CY603" s="74"/>
      <c r="CZ603" s="74"/>
      <c r="DF603" s="74">
        <v>7.9999999999999995E-11</v>
      </c>
      <c r="DG603" s="74">
        <v>4.5272208561799996</v>
      </c>
      <c r="DH603" s="74">
        <v>27463.676941419999</v>
      </c>
      <c r="DI603" s="73">
        <f t="shared" si="360"/>
        <v>-1.8172557111245352E-11</v>
      </c>
      <c r="DJ603" s="73">
        <f t="shared" si="361"/>
        <v>-1.8216378736769881E-11</v>
      </c>
      <c r="DK603" s="73">
        <f t="shared" si="362"/>
        <v>-1.8216382415881385E-11</v>
      </c>
      <c r="DL603" s="73">
        <f t="shared" si="363"/>
        <v>-1.8216382416191348E-11</v>
      </c>
      <c r="DN603" s="74">
        <v>1.9999999999999999E-11</v>
      </c>
      <c r="DO603" s="74">
        <v>4.5550746759100003</v>
      </c>
      <c r="DP603" s="74">
        <v>132658.272812057</v>
      </c>
      <c r="DQ603" s="73">
        <f t="shared" si="364"/>
        <v>-1.2389700230814699E-11</v>
      </c>
      <c r="DR603" s="73">
        <f t="shared" si="365"/>
        <v>-1.2432313506339671E-11</v>
      </c>
      <c r="DS603" s="73">
        <f t="shared" si="366"/>
        <v>-1.2432317080388912E-11</v>
      </c>
      <c r="DT603" s="73">
        <f t="shared" si="367"/>
        <v>-1.2432317080695256E-11</v>
      </c>
      <c r="DV603" s="74"/>
      <c r="DW603" s="74"/>
      <c r="DX603" s="74"/>
      <c r="ED603" s="74"/>
      <c r="EE603" s="74"/>
      <c r="EF603" s="74"/>
      <c r="EL603" s="74"/>
      <c r="EM603" s="74"/>
      <c r="EN603" s="74"/>
      <c r="ET603" s="74"/>
      <c r="EU603" s="74"/>
      <c r="EV603" s="74"/>
    </row>
    <row r="604" spans="12:152" s="73" customFormat="1" ht="13.5" x14ac:dyDescent="0.3">
      <c r="L604" s="74"/>
      <c r="N604" s="74">
        <v>6.2000000000000003E-10</v>
      </c>
      <c r="O604" s="74">
        <v>1.8400115942199999</v>
      </c>
      <c r="P604" s="74">
        <v>183570.921732627</v>
      </c>
      <c r="Q604" s="73">
        <f t="shared" si="348"/>
        <v>2.6267501451367466E-10</v>
      </c>
      <c r="R604" s="73">
        <f t="shared" si="349"/>
        <v>2.6056157753699278E-10</v>
      </c>
      <c r="S604" s="73">
        <f t="shared" si="350"/>
        <v>2.6056139993357725E-10</v>
      </c>
      <c r="T604" s="73">
        <f t="shared" si="351"/>
        <v>2.6056139991848286E-10</v>
      </c>
      <c r="V604" s="74">
        <v>7.0000000000000004E-11</v>
      </c>
      <c r="W604" s="74">
        <v>1.2596954305400001</v>
      </c>
      <c r="X604" s="74">
        <v>104275.346495021</v>
      </c>
      <c r="Y604" s="73">
        <f t="shared" si="352"/>
        <v>-1.9096514143099297E-14</v>
      </c>
      <c r="Z604" s="73">
        <f t="shared" si="353"/>
        <v>-1.6860017647900803E-13</v>
      </c>
      <c r="AA604" s="73">
        <f t="shared" si="354"/>
        <v>-1.6861272908610621E-13</v>
      </c>
      <c r="AB604" s="73">
        <f t="shared" si="355"/>
        <v>-1.6861273015248565E-13</v>
      </c>
      <c r="AD604" s="74"/>
      <c r="AE604" s="74"/>
      <c r="AF604" s="74"/>
      <c r="AL604" s="74"/>
      <c r="AM604" s="74"/>
      <c r="AN604" s="74"/>
      <c r="AT604" s="74"/>
      <c r="AU604" s="74"/>
      <c r="AV604" s="74"/>
      <c r="BB604" s="74"/>
      <c r="BC604" s="74"/>
      <c r="BD604" s="74"/>
      <c r="BJ604" s="74">
        <v>1.4000000000000001E-10</v>
      </c>
      <c r="BK604" s="74">
        <v>0.57479381854</v>
      </c>
      <c r="BL604" s="74">
        <v>8194.2753332085995</v>
      </c>
      <c r="BM604" s="73">
        <f t="shared" si="356"/>
        <v>-2.0598566162759594E-11</v>
      </c>
      <c r="BN604" s="73">
        <f t="shared" si="357"/>
        <v>-2.0575324660441716E-11</v>
      </c>
      <c r="BO604" s="73">
        <f t="shared" si="358"/>
        <v>-2.0575322709012549E-11</v>
      </c>
      <c r="BP604" s="73">
        <f t="shared" si="359"/>
        <v>-2.0575322708847246E-11</v>
      </c>
      <c r="BR604" s="74"/>
      <c r="BS604" s="74"/>
      <c r="BT604" s="74"/>
      <c r="BZ604" s="74"/>
      <c r="CA604" s="74"/>
      <c r="CB604" s="74"/>
      <c r="CH604" s="74"/>
      <c r="CI604" s="74"/>
      <c r="CJ604" s="74"/>
      <c r="CP604" s="74"/>
      <c r="CQ604" s="74"/>
      <c r="CR604" s="74"/>
      <c r="CX604" s="74"/>
      <c r="CY604" s="74"/>
      <c r="CZ604" s="74"/>
      <c r="DF604" s="74">
        <v>8.9999999999999999E-11</v>
      </c>
      <c r="DG604" s="74">
        <v>1.7372696164100001</v>
      </c>
      <c r="DH604" s="74">
        <v>28791.5192962498</v>
      </c>
      <c r="DI604" s="73">
        <f t="shared" si="360"/>
        <v>-2.6767684863959065E-11</v>
      </c>
      <c r="DJ604" s="73">
        <f t="shared" si="361"/>
        <v>-2.6818352210889005E-11</v>
      </c>
      <c r="DK604" s="73">
        <f t="shared" si="362"/>
        <v>-2.6818356464632451E-11</v>
      </c>
      <c r="DL604" s="73">
        <f t="shared" si="363"/>
        <v>-2.6818356464988946E-11</v>
      </c>
      <c r="DN604" s="74">
        <v>9.9999999999999994E-12</v>
      </c>
      <c r="DO604" s="74">
        <v>1.6184428311100001</v>
      </c>
      <c r="DP604" s="74">
        <v>24079.345602415098</v>
      </c>
      <c r="DQ604" s="73">
        <f t="shared" si="364"/>
        <v>-9.9990788553631798E-12</v>
      </c>
      <c r="DR604" s="73">
        <f t="shared" si="365"/>
        <v>-9.9991445793514684E-12</v>
      </c>
      <c r="DS604" s="73">
        <f t="shared" si="366"/>
        <v>-9.9991445847676742E-12</v>
      </c>
      <c r="DT604" s="73">
        <f t="shared" si="367"/>
        <v>-9.9991445847681346E-12</v>
      </c>
      <c r="DV604" s="74"/>
      <c r="DW604" s="74"/>
      <c r="DX604" s="74"/>
      <c r="ED604" s="74"/>
      <c r="EE604" s="74"/>
      <c r="EF604" s="74"/>
      <c r="EL604" s="74"/>
      <c r="EM604" s="74"/>
      <c r="EN604" s="74"/>
      <c r="ET604" s="74"/>
      <c r="EU604" s="74"/>
      <c r="EV604" s="74"/>
    </row>
    <row r="605" spans="12:152" s="73" customFormat="1" ht="13.5" x14ac:dyDescent="0.3">
      <c r="L605" s="74"/>
      <c r="N605" s="74">
        <v>5.4999999999999996E-10</v>
      </c>
      <c r="O605" s="74">
        <v>1.6669291794700001</v>
      </c>
      <c r="P605" s="74">
        <v>31415.379249957001</v>
      </c>
      <c r="Q605" s="73">
        <f t="shared" si="348"/>
        <v>-5.4231444262988685E-10</v>
      </c>
      <c r="R605" s="73">
        <f t="shared" si="349"/>
        <v>-5.4225537457874951E-10</v>
      </c>
      <c r="S605" s="73">
        <f t="shared" si="350"/>
        <v>-5.4225536960984765E-10</v>
      </c>
      <c r="T605" s="73">
        <f t="shared" si="351"/>
        <v>-5.4225536960942941E-10</v>
      </c>
      <c r="V605" s="74">
        <v>7.0000000000000004E-11</v>
      </c>
      <c r="W605" s="74">
        <v>1.78997113742</v>
      </c>
      <c r="X605" s="74">
        <v>187167.27548807801</v>
      </c>
      <c r="Y605" s="73">
        <f t="shared" si="352"/>
        <v>5.444816292605529E-11</v>
      </c>
      <c r="Z605" s="73">
        <f t="shared" si="353"/>
        <v>5.4616412923738121E-11</v>
      </c>
      <c r="AA605" s="73">
        <f t="shared" si="354"/>
        <v>5.4616427016690598E-11</v>
      </c>
      <c r="AB605" s="73">
        <f t="shared" si="355"/>
        <v>5.4616427017885241E-11</v>
      </c>
      <c r="AD605" s="74"/>
      <c r="AE605" s="74"/>
      <c r="AF605" s="74"/>
      <c r="AL605" s="74"/>
      <c r="AM605" s="74"/>
      <c r="AN605" s="74"/>
      <c r="AT605" s="74"/>
      <c r="AU605" s="74"/>
      <c r="AV605" s="74"/>
      <c r="BB605" s="74"/>
      <c r="BC605" s="74"/>
      <c r="BD605" s="74"/>
      <c r="BJ605" s="74">
        <v>1.4000000000000001E-10</v>
      </c>
      <c r="BK605" s="74">
        <v>2.0191587364000001</v>
      </c>
      <c r="BL605" s="74">
        <v>156507.74908854501</v>
      </c>
      <c r="BM605" s="73">
        <f t="shared" si="356"/>
        <v>1.0811653387023722E-10</v>
      </c>
      <c r="BN605" s="73">
        <f t="shared" si="357"/>
        <v>1.0783086450949629E-10</v>
      </c>
      <c r="BO605" s="73">
        <f t="shared" si="358"/>
        <v>1.0783084047755631E-10</v>
      </c>
      <c r="BP605" s="73">
        <f t="shared" si="359"/>
        <v>1.0783084047552611E-10</v>
      </c>
      <c r="BR605" s="74"/>
      <c r="BS605" s="74"/>
      <c r="BT605" s="74"/>
      <c r="BZ605" s="74"/>
      <c r="CA605" s="74"/>
      <c r="CB605" s="74"/>
      <c r="CH605" s="74"/>
      <c r="CI605" s="74"/>
      <c r="CJ605" s="74"/>
      <c r="CP605" s="74"/>
      <c r="CQ605" s="74"/>
      <c r="CR605" s="74"/>
      <c r="CX605" s="74"/>
      <c r="CY605" s="74"/>
      <c r="CZ605" s="74"/>
      <c r="DF605" s="74">
        <v>1.0999999999999999E-10</v>
      </c>
      <c r="DG605" s="74">
        <v>1.86762532326</v>
      </c>
      <c r="DH605" s="74">
        <v>214364.55718174501</v>
      </c>
      <c r="DI605" s="73">
        <f t="shared" si="360"/>
        <v>-9.797684086412346E-11</v>
      </c>
      <c r="DJ605" s="73">
        <f t="shared" si="361"/>
        <v>-9.7756342671806989E-11</v>
      </c>
      <c r="DK605" s="73">
        <f t="shared" si="362"/>
        <v>-9.7756324079135055E-11</v>
      </c>
      <c r="DL605" s="73">
        <f t="shared" si="363"/>
        <v>-9.7756324077575471E-11</v>
      </c>
      <c r="DN605" s="74">
        <v>1.9999999999999999E-11</v>
      </c>
      <c r="DO605" s="74">
        <v>1.9997084005600001</v>
      </c>
      <c r="DP605" s="74">
        <v>17098.435436141801</v>
      </c>
      <c r="DQ605" s="73">
        <f t="shared" si="364"/>
        <v>-1.9881390837917809E-11</v>
      </c>
      <c r="DR605" s="73">
        <f t="shared" si="365"/>
        <v>-1.9882151299948393E-11</v>
      </c>
      <c r="DS605" s="73">
        <f t="shared" si="366"/>
        <v>-1.9882151363695923E-11</v>
      </c>
      <c r="DT605" s="73">
        <f t="shared" si="367"/>
        <v>-1.9882151363701348E-11</v>
      </c>
      <c r="DV605" s="74"/>
      <c r="DW605" s="74"/>
      <c r="DX605" s="74"/>
      <c r="ED605" s="74"/>
      <c r="EE605" s="74"/>
      <c r="EF605" s="74"/>
      <c r="EL605" s="74"/>
      <c r="EM605" s="74"/>
      <c r="EN605" s="74"/>
      <c r="ET605" s="74"/>
      <c r="EU605" s="74"/>
      <c r="EV605" s="74"/>
    </row>
    <row r="606" spans="12:152" s="73" customFormat="1" ht="13.5" x14ac:dyDescent="0.3">
      <c r="L606" s="74"/>
      <c r="N606" s="74">
        <v>5.7999999999999996E-10</v>
      </c>
      <c r="O606" s="74">
        <v>4.06522187846</v>
      </c>
      <c r="P606" s="74">
        <v>32132.131722949602</v>
      </c>
      <c r="Q606" s="73">
        <f t="shared" si="348"/>
        <v>-1.5180989306896636E-10</v>
      </c>
      <c r="R606" s="73">
        <f t="shared" si="349"/>
        <v>-1.5217826864165684E-10</v>
      </c>
      <c r="S606" s="73">
        <f t="shared" si="350"/>
        <v>-1.5217829956848886E-10</v>
      </c>
      <c r="T606" s="73">
        <f t="shared" si="351"/>
        <v>-1.5217829957109764E-10</v>
      </c>
      <c r="V606" s="74">
        <v>7.0000000000000004E-11</v>
      </c>
      <c r="W606" s="74">
        <v>3.0423407339200002</v>
      </c>
      <c r="X606" s="74">
        <v>77101.234720314693</v>
      </c>
      <c r="Y606" s="73">
        <f t="shared" si="352"/>
        <v>1.7064735567087773E-11</v>
      </c>
      <c r="Z606" s="73">
        <f t="shared" si="353"/>
        <v>1.695750622280779E-11</v>
      </c>
      <c r="AA606" s="73">
        <f t="shared" si="354"/>
        <v>1.6957497217838194E-11</v>
      </c>
      <c r="AB606" s="73">
        <f t="shared" si="355"/>
        <v>1.6957497217066088E-11</v>
      </c>
      <c r="AD606" s="74"/>
      <c r="AE606" s="74"/>
      <c r="AF606" s="74"/>
      <c r="AL606" s="74"/>
      <c r="AM606" s="74"/>
      <c r="AN606" s="74"/>
      <c r="AT606" s="74"/>
      <c r="AU606" s="74"/>
      <c r="AV606" s="74"/>
      <c r="BB606" s="74"/>
      <c r="BC606" s="74"/>
      <c r="BD606" s="74"/>
      <c r="BJ606" s="74">
        <v>1.4000000000000001E-10</v>
      </c>
      <c r="BK606" s="74">
        <v>4.0003364485099997</v>
      </c>
      <c r="BL606" s="74">
        <v>187167.27548807801</v>
      </c>
      <c r="BM606" s="73">
        <f t="shared" si="356"/>
        <v>-1.3559082090625208E-10</v>
      </c>
      <c r="BN606" s="73">
        <f t="shared" si="357"/>
        <v>-1.3545619187915888E-10</v>
      </c>
      <c r="BO606" s="73">
        <f t="shared" si="358"/>
        <v>-1.3545618049182188E-10</v>
      </c>
      <c r="BP606" s="73">
        <f t="shared" si="359"/>
        <v>-1.3545618049085661E-10</v>
      </c>
      <c r="BR606" s="74"/>
      <c r="BS606" s="74"/>
      <c r="BT606" s="74"/>
      <c r="BZ606" s="74"/>
      <c r="CA606" s="74"/>
      <c r="CB606" s="74"/>
      <c r="CH606" s="74"/>
      <c r="CI606" s="74"/>
      <c r="CJ606" s="74"/>
      <c r="CP606" s="74"/>
      <c r="CQ606" s="74"/>
      <c r="CR606" s="74"/>
      <c r="CX606" s="74"/>
      <c r="CY606" s="74"/>
      <c r="CZ606" s="74"/>
      <c r="DF606" s="74">
        <v>7.9999999999999995E-11</v>
      </c>
      <c r="DG606" s="74">
        <v>3.1754713450700001</v>
      </c>
      <c r="DH606" s="74">
        <v>50903.125257521198</v>
      </c>
      <c r="DI606" s="73">
        <f t="shared" si="360"/>
        <v>6.7854853737841404E-11</v>
      </c>
      <c r="DJ606" s="73">
        <f t="shared" si="361"/>
        <v>6.7898997921150038E-11</v>
      </c>
      <c r="DK606" s="73">
        <f t="shared" si="362"/>
        <v>6.7899001624485359E-11</v>
      </c>
      <c r="DL606" s="73">
        <f t="shared" si="363"/>
        <v>6.7899001624802776E-11</v>
      </c>
      <c r="DN606" s="74">
        <v>1.9999999999999999E-11</v>
      </c>
      <c r="DO606" s="74">
        <v>4.9565000700199997</v>
      </c>
      <c r="DP606" s="74">
        <v>24448.8336243862</v>
      </c>
      <c r="DQ606" s="73">
        <f t="shared" si="364"/>
        <v>1.9948237444320395E-11</v>
      </c>
      <c r="DR606" s="73">
        <f t="shared" si="365"/>
        <v>1.9947514852136102E-11</v>
      </c>
      <c r="DS606" s="73">
        <f t="shared" si="366"/>
        <v>1.9947514791255809E-11</v>
      </c>
      <c r="DT606" s="73">
        <f t="shared" si="367"/>
        <v>1.9947514791250623E-11</v>
      </c>
      <c r="DV606" s="74"/>
      <c r="DW606" s="74"/>
      <c r="DX606" s="74"/>
      <c r="ED606" s="74"/>
      <c r="EE606" s="74"/>
      <c r="EF606" s="74"/>
      <c r="EL606" s="74"/>
      <c r="EM606" s="74"/>
      <c r="EN606" s="74"/>
      <c r="ET606" s="74"/>
      <c r="EU606" s="74"/>
      <c r="EV606" s="74"/>
    </row>
    <row r="607" spans="12:152" s="73" customFormat="1" ht="13.5" x14ac:dyDescent="0.3">
      <c r="L607" s="74"/>
      <c r="N607" s="74">
        <v>5.7E-10</v>
      </c>
      <c r="O607" s="74">
        <v>2.0756938707999999</v>
      </c>
      <c r="P607" s="74">
        <v>17893.6278083656</v>
      </c>
      <c r="Q607" s="73">
        <f t="shared" si="348"/>
        <v>-4.9064119091819788E-10</v>
      </c>
      <c r="R607" s="73">
        <f t="shared" si="349"/>
        <v>-4.9074748723566897E-10</v>
      </c>
      <c r="S607" s="73">
        <f t="shared" si="350"/>
        <v>-4.9074749615776375E-10</v>
      </c>
      <c r="T607" s="73">
        <f t="shared" si="351"/>
        <v>-4.9074749615852197E-10</v>
      </c>
      <c r="V607" s="74">
        <v>7.0000000000000004E-11</v>
      </c>
      <c r="W607" s="74">
        <v>5.1345223755699996</v>
      </c>
      <c r="X607" s="74">
        <v>77307.420268751899</v>
      </c>
      <c r="Y607" s="73">
        <f t="shared" si="352"/>
        <v>-3.9287539731111541E-11</v>
      </c>
      <c r="Z607" s="73">
        <f t="shared" si="353"/>
        <v>-3.9379225730862625E-11</v>
      </c>
      <c r="AA607" s="73">
        <f t="shared" si="354"/>
        <v>-3.9379233424867835E-11</v>
      </c>
      <c r="AB607" s="73">
        <f t="shared" si="355"/>
        <v>-3.9379233425512616E-11</v>
      </c>
      <c r="AD607" s="74"/>
      <c r="AE607" s="74"/>
      <c r="AF607" s="74"/>
      <c r="AL607" s="74"/>
      <c r="AM607" s="74"/>
      <c r="AN607" s="74"/>
      <c r="AT607" s="74"/>
      <c r="AU607" s="74"/>
      <c r="AV607" s="74"/>
      <c r="BB607" s="74"/>
      <c r="BC607" s="74"/>
      <c r="BD607" s="74"/>
      <c r="BJ607" s="74">
        <v>1.5999999999999999E-10</v>
      </c>
      <c r="BK607" s="74">
        <v>3.0551657258799998</v>
      </c>
      <c r="BL607" s="74">
        <v>22625.658435709</v>
      </c>
      <c r="BM607" s="73">
        <f t="shared" si="356"/>
        <v>1.5771543146705192E-10</v>
      </c>
      <c r="BN607" s="73">
        <f t="shared" si="357"/>
        <v>1.5770292934386551E-10</v>
      </c>
      <c r="BO607" s="73">
        <f t="shared" si="358"/>
        <v>1.5770292829274133E-10</v>
      </c>
      <c r="BP607" s="73">
        <f t="shared" si="359"/>
        <v>1.5770292829265228E-10</v>
      </c>
      <c r="BR607" s="74"/>
      <c r="BS607" s="74"/>
      <c r="BT607" s="74"/>
      <c r="BZ607" s="74"/>
      <c r="CA607" s="74"/>
      <c r="CB607" s="74"/>
      <c r="CH607" s="74"/>
      <c r="CI607" s="74"/>
      <c r="CJ607" s="74"/>
      <c r="CP607" s="74"/>
      <c r="CQ607" s="74"/>
      <c r="CR607" s="74"/>
      <c r="CX607" s="74"/>
      <c r="CY607" s="74"/>
      <c r="CZ607" s="74"/>
      <c r="DF607" s="74">
        <v>7.9999999999999995E-11</v>
      </c>
      <c r="DG607" s="74">
        <v>6.2314049198000001</v>
      </c>
      <c r="DH607" s="74">
        <v>148.0787244263</v>
      </c>
      <c r="DI607" s="73">
        <f t="shared" si="360"/>
        <v>-5.6404498464175011E-11</v>
      </c>
      <c r="DJ607" s="73">
        <f t="shared" si="361"/>
        <v>-5.640432639824145E-11</v>
      </c>
      <c r="DK607" s="73">
        <f t="shared" si="362"/>
        <v>-5.6404326383794391E-11</v>
      </c>
      <c r="DL607" s="73">
        <f t="shared" si="363"/>
        <v>-5.6404326383793176E-11</v>
      </c>
      <c r="DN607" s="74">
        <v>9.9999999999999994E-12</v>
      </c>
      <c r="DO607" s="74">
        <v>6.2051262042099999</v>
      </c>
      <c r="DP607" s="74">
        <v>2333.1963928720002</v>
      </c>
      <c r="DQ607" s="73">
        <f t="shared" si="364"/>
        <v>9.9300353826633196E-12</v>
      </c>
      <c r="DR607" s="73">
        <f t="shared" si="365"/>
        <v>9.9300918022515917E-12</v>
      </c>
      <c r="DS607" s="73">
        <f t="shared" si="366"/>
        <v>9.9300918069877387E-12</v>
      </c>
      <c r="DT607" s="73">
        <f t="shared" si="367"/>
        <v>9.9300918069881426E-12</v>
      </c>
      <c r="DV607" s="74"/>
      <c r="DW607" s="74"/>
      <c r="DX607" s="74"/>
      <c r="ED607" s="74"/>
      <c r="EE607" s="74"/>
      <c r="EF607" s="74"/>
      <c r="EL607" s="74"/>
      <c r="EM607" s="74"/>
      <c r="EN607" s="74"/>
      <c r="ET607" s="74"/>
      <c r="EU607" s="74"/>
      <c r="EV607" s="74"/>
    </row>
    <row r="608" spans="12:152" s="73" customFormat="1" ht="13.5" x14ac:dyDescent="0.3">
      <c r="L608" s="74"/>
      <c r="N608" s="74">
        <v>5.4999999999999996E-10</v>
      </c>
      <c r="O608" s="74">
        <v>2.4903825400300001</v>
      </c>
      <c r="P608" s="74">
        <v>22625.658435709</v>
      </c>
      <c r="Q608" s="73">
        <f t="shared" si="348"/>
        <v>4.0838533610708481E-10</v>
      </c>
      <c r="R608" s="73">
        <f t="shared" si="349"/>
        <v>4.0821456689928987E-10</v>
      </c>
      <c r="S608" s="73">
        <f t="shared" si="350"/>
        <v>4.0821455255749918E-10</v>
      </c>
      <c r="T608" s="73">
        <f t="shared" si="351"/>
        <v>4.0821455255628395E-10</v>
      </c>
      <c r="V608" s="74">
        <v>7.9999999999999995E-11</v>
      </c>
      <c r="W608" s="74">
        <v>2.3938937029099998</v>
      </c>
      <c r="X608" s="74">
        <v>51534.3927214094</v>
      </c>
      <c r="Y608" s="73">
        <f t="shared" si="352"/>
        <v>-6.5806073633881989E-11</v>
      </c>
      <c r="Z608" s="73">
        <f t="shared" si="353"/>
        <v>-6.5854055497083221E-11</v>
      </c>
      <c r="AA608" s="73">
        <f t="shared" si="354"/>
        <v>-6.5854059522656094E-11</v>
      </c>
      <c r="AB608" s="73">
        <f t="shared" si="355"/>
        <v>-6.5854059522996918E-11</v>
      </c>
      <c r="AD608" s="74"/>
      <c r="AE608" s="74"/>
      <c r="AF608" s="74"/>
      <c r="AL608" s="74"/>
      <c r="AM608" s="74"/>
      <c r="AN608" s="74"/>
      <c r="AT608" s="74"/>
      <c r="AU608" s="74"/>
      <c r="AV608" s="74"/>
      <c r="BB608" s="74"/>
      <c r="BC608" s="74"/>
      <c r="BD608" s="74"/>
      <c r="BJ608" s="74">
        <v>1.4000000000000001E-10</v>
      </c>
      <c r="BK608" s="74">
        <v>0.41333257895999997</v>
      </c>
      <c r="BL608" s="74">
        <v>76887.9356248767</v>
      </c>
      <c r="BM608" s="73">
        <f t="shared" si="356"/>
        <v>5.9131888093957208E-11</v>
      </c>
      <c r="BN608" s="73">
        <f t="shared" si="357"/>
        <v>5.893197141867773E-11</v>
      </c>
      <c r="BO608" s="73">
        <f t="shared" si="358"/>
        <v>5.8931954627122885E-11</v>
      </c>
      <c r="BP608" s="73">
        <f t="shared" si="359"/>
        <v>5.8931954625679145E-11</v>
      </c>
      <c r="BR608" s="74"/>
      <c r="BS608" s="74"/>
      <c r="BT608" s="74"/>
      <c r="BZ608" s="74"/>
      <c r="CA608" s="74"/>
      <c r="CB608" s="74"/>
      <c r="CH608" s="74"/>
      <c r="CI608" s="74"/>
      <c r="CJ608" s="74"/>
      <c r="CP608" s="74"/>
      <c r="CQ608" s="74"/>
      <c r="CR608" s="74"/>
      <c r="CX608" s="74"/>
      <c r="CY608" s="74"/>
      <c r="CZ608" s="74"/>
      <c r="DF608" s="74">
        <v>7.9999999999999995E-11</v>
      </c>
      <c r="DG608" s="74">
        <v>0.97646930358999995</v>
      </c>
      <c r="DH608" s="74">
        <v>19202.753251643298</v>
      </c>
      <c r="DI608" s="73">
        <f t="shared" si="360"/>
        <v>2.1886130917693801E-11</v>
      </c>
      <c r="DJ608" s="73">
        <f t="shared" si="361"/>
        <v>2.1855864722067579E-11</v>
      </c>
      <c r="DK608" s="73">
        <f t="shared" si="362"/>
        <v>2.1855862180714971E-11</v>
      </c>
      <c r="DL608" s="73">
        <f t="shared" si="363"/>
        <v>2.1855862180500621E-11</v>
      </c>
      <c r="DN608" s="74">
        <v>1.9999999999999999E-11</v>
      </c>
      <c r="DO608" s="74">
        <v>1.2746440005799999</v>
      </c>
      <c r="DP608" s="74">
        <v>144916.86689107001</v>
      </c>
      <c r="DQ608" s="73">
        <f t="shared" si="364"/>
        <v>7.3355142918794526E-12</v>
      </c>
      <c r="DR608" s="73">
        <f t="shared" si="365"/>
        <v>7.2802553761530987E-12</v>
      </c>
      <c r="DS608" s="73">
        <f t="shared" si="366"/>
        <v>7.2802507338024181E-12</v>
      </c>
      <c r="DT608" s="73">
        <f t="shared" si="367"/>
        <v>7.280250733412753E-12</v>
      </c>
      <c r="DV608" s="74"/>
      <c r="DW608" s="74"/>
      <c r="DX608" s="74"/>
      <c r="ED608" s="74"/>
      <c r="EE608" s="74"/>
      <c r="EF608" s="74"/>
      <c r="EL608" s="74"/>
      <c r="EM608" s="74"/>
      <c r="EN608" s="74"/>
      <c r="ET608" s="74"/>
      <c r="EU608" s="74"/>
      <c r="EV608" s="74"/>
    </row>
    <row r="609" spans="12:152" s="73" customFormat="1" ht="13.5" x14ac:dyDescent="0.3">
      <c r="L609" s="74"/>
      <c r="N609" s="74">
        <v>7.7000000000000003E-10</v>
      </c>
      <c r="O609" s="74">
        <v>6.1730194689499998</v>
      </c>
      <c r="P609" s="74">
        <v>25032.453364648001</v>
      </c>
      <c r="Q609" s="73">
        <f t="shared" si="348"/>
        <v>-2.7982591892738971E-10</v>
      </c>
      <c r="R609" s="73">
        <f t="shared" si="349"/>
        <v>-2.8019368054835881E-10</v>
      </c>
      <c r="S609" s="73">
        <f t="shared" si="350"/>
        <v>-2.8019371142324451E-10</v>
      </c>
      <c r="T609" s="73">
        <f t="shared" si="351"/>
        <v>-2.8019371142589448E-10</v>
      </c>
      <c r="V609" s="74">
        <v>7.0000000000000004E-11</v>
      </c>
      <c r="W609" s="74">
        <v>0.36315569295</v>
      </c>
      <c r="X609" s="74">
        <v>179172.747046053</v>
      </c>
      <c r="Y609" s="73">
        <f t="shared" si="352"/>
        <v>1.5100157329068292E-11</v>
      </c>
      <c r="Z609" s="73">
        <f t="shared" si="353"/>
        <v>1.5350894226899626E-11</v>
      </c>
      <c r="AA609" s="73">
        <f t="shared" si="354"/>
        <v>1.5350915270648196E-11</v>
      </c>
      <c r="AB609" s="73">
        <f t="shared" si="355"/>
        <v>1.5350915272418473E-11</v>
      </c>
      <c r="AD609" s="74"/>
      <c r="AE609" s="74"/>
      <c r="AF609" s="74"/>
      <c r="AL609" s="74"/>
      <c r="AM609" s="74"/>
      <c r="AN609" s="74"/>
      <c r="AT609" s="74"/>
      <c r="AU609" s="74"/>
      <c r="AV609" s="74"/>
      <c r="BB609" s="74"/>
      <c r="BC609" s="74"/>
      <c r="BD609" s="74"/>
      <c r="BJ609" s="74">
        <v>1.4000000000000001E-10</v>
      </c>
      <c r="BK609" s="74">
        <v>3.8133393544400001</v>
      </c>
      <c r="BL609" s="74">
        <v>28256.663623856701</v>
      </c>
      <c r="BM609" s="73">
        <f t="shared" si="356"/>
        <v>-8.2457946727347689E-11</v>
      </c>
      <c r="BN609" s="73">
        <f t="shared" si="357"/>
        <v>-8.2523413135959518E-11</v>
      </c>
      <c r="BO609" s="73">
        <f t="shared" si="358"/>
        <v>-8.2523418631488936E-11</v>
      </c>
      <c r="BP609" s="73">
        <f t="shared" si="359"/>
        <v>-8.2523418631958206E-11</v>
      </c>
      <c r="BR609" s="74"/>
      <c r="BS609" s="74"/>
      <c r="BT609" s="74"/>
      <c r="BZ609" s="74"/>
      <c r="CA609" s="74"/>
      <c r="CB609" s="74"/>
      <c r="CH609" s="74"/>
      <c r="CI609" s="74"/>
      <c r="CJ609" s="74"/>
      <c r="CP609" s="74"/>
      <c r="CQ609" s="74"/>
      <c r="CR609" s="74"/>
      <c r="CX609" s="74"/>
      <c r="CY609" s="74"/>
      <c r="CZ609" s="74"/>
      <c r="DF609" s="74">
        <v>7.9999999999999995E-11</v>
      </c>
      <c r="DG609" s="74">
        <v>0.87651427963999995</v>
      </c>
      <c r="DH609" s="74">
        <v>151.04766984290001</v>
      </c>
      <c r="DI609" s="73">
        <f t="shared" si="360"/>
        <v>-7.858707675804694E-11</v>
      </c>
      <c r="DJ609" s="73">
        <f t="shared" si="361"/>
        <v>-7.8587123068209685E-11</v>
      </c>
      <c r="DK609" s="73">
        <f t="shared" si="362"/>
        <v>-7.8587123072097951E-11</v>
      </c>
      <c r="DL609" s="73">
        <f t="shared" si="363"/>
        <v>-7.8587123072098274E-11</v>
      </c>
      <c r="DN609" s="74">
        <v>1.9999999999999999E-11</v>
      </c>
      <c r="DO609" s="74">
        <v>6.1767708922400004</v>
      </c>
      <c r="DP609" s="74">
        <v>87367.616418840102</v>
      </c>
      <c r="DQ609" s="73">
        <f t="shared" si="364"/>
        <v>9.2389161524076043E-12</v>
      </c>
      <c r="DR609" s="73">
        <f t="shared" si="365"/>
        <v>9.2071595622473265E-12</v>
      </c>
      <c r="DS609" s="73">
        <f t="shared" si="366"/>
        <v>9.2071568946588673E-12</v>
      </c>
      <c r="DT609" s="73">
        <f t="shared" si="367"/>
        <v>9.2071568944327982E-12</v>
      </c>
      <c r="DV609" s="74"/>
      <c r="DW609" s="74"/>
      <c r="DX609" s="74"/>
      <c r="ED609" s="74"/>
      <c r="EE609" s="74"/>
      <c r="EF609" s="74"/>
      <c r="EL609" s="74"/>
      <c r="EM609" s="74"/>
      <c r="EN609" s="74"/>
      <c r="ET609" s="74"/>
      <c r="EU609" s="74"/>
      <c r="EV609" s="74"/>
    </row>
    <row r="610" spans="12:152" s="73" customFormat="1" ht="13.5" x14ac:dyDescent="0.3">
      <c r="L610" s="74"/>
      <c r="N610" s="74">
        <v>6.8000000000000003E-10</v>
      </c>
      <c r="O610" s="74">
        <v>4.6876598062500001</v>
      </c>
      <c r="P610" s="74">
        <v>77307.420268751899</v>
      </c>
      <c r="Q610" s="73">
        <f t="shared" si="348"/>
        <v>-5.8738223080984239E-10</v>
      </c>
      <c r="R610" s="73">
        <f t="shared" si="349"/>
        <v>-5.8792398803065611E-10</v>
      </c>
      <c r="S610" s="73">
        <f t="shared" si="350"/>
        <v>-5.8792403345585103E-10</v>
      </c>
      <c r="T610" s="73">
        <f t="shared" si="351"/>
        <v>-5.8792403345965782E-10</v>
      </c>
      <c r="V610" s="74">
        <v>8.9999999999999999E-11</v>
      </c>
      <c r="W610" s="74">
        <v>4.6504438638899996</v>
      </c>
      <c r="X610" s="74">
        <v>156954.01704032099</v>
      </c>
      <c r="Y610" s="73">
        <f t="shared" si="352"/>
        <v>-8.7554304811544483E-11</v>
      </c>
      <c r="Z610" s="73">
        <f t="shared" si="353"/>
        <v>-8.7486862226593202E-11</v>
      </c>
      <c r="AA610" s="73">
        <f t="shared" si="354"/>
        <v>-8.7486856526004391E-11</v>
      </c>
      <c r="AB610" s="73">
        <f t="shared" si="355"/>
        <v>-8.7486856525524174E-11</v>
      </c>
      <c r="AD610" s="74"/>
      <c r="AE610" s="74"/>
      <c r="AF610" s="74"/>
      <c r="AL610" s="74"/>
      <c r="AM610" s="74"/>
      <c r="AN610" s="74"/>
      <c r="AT610" s="74"/>
      <c r="AU610" s="74"/>
      <c r="AV610" s="74"/>
      <c r="BB610" s="74"/>
      <c r="BC610" s="74"/>
      <c r="BD610" s="74"/>
      <c r="BJ610" s="74">
        <v>1.5999999999999999E-10</v>
      </c>
      <c r="BK610" s="74">
        <v>5.6382977413599997</v>
      </c>
      <c r="BL610" s="74">
        <v>209658.82487420199</v>
      </c>
      <c r="BM610" s="73">
        <f t="shared" si="356"/>
        <v>1.0260552048757048E-10</v>
      </c>
      <c r="BN610" s="73">
        <f t="shared" si="357"/>
        <v>1.0207737927388305E-10</v>
      </c>
      <c r="BO610" s="73">
        <f t="shared" si="358"/>
        <v>1.0207733485089041E-10</v>
      </c>
      <c r="BP610" s="73">
        <f t="shared" si="359"/>
        <v>1.0207733484713651E-10</v>
      </c>
      <c r="BR610" s="74"/>
      <c r="BS610" s="74"/>
      <c r="BT610" s="74"/>
      <c r="BZ610" s="74"/>
      <c r="CA610" s="74"/>
      <c r="CB610" s="74"/>
      <c r="CH610" s="74"/>
      <c r="CI610" s="74"/>
      <c r="CJ610" s="74"/>
      <c r="CP610" s="74"/>
      <c r="CQ610" s="74"/>
      <c r="CR610" s="74"/>
      <c r="CX610" s="74"/>
      <c r="CY610" s="74"/>
      <c r="CZ610" s="74"/>
      <c r="DF610" s="74">
        <v>8.9999999999999999E-11</v>
      </c>
      <c r="DG610" s="74">
        <v>1.55645109653</v>
      </c>
      <c r="DH610" s="74">
        <v>26126.036177212001</v>
      </c>
      <c r="DI610" s="73">
        <f t="shared" si="360"/>
        <v>1.8496603696179183E-11</v>
      </c>
      <c r="DJ610" s="73">
        <f t="shared" si="361"/>
        <v>1.8449468867367074E-11</v>
      </c>
      <c r="DK610" s="73">
        <f t="shared" si="362"/>
        <v>1.8449464909611961E-11</v>
      </c>
      <c r="DL610" s="73">
        <f t="shared" si="363"/>
        <v>1.8449464909276475E-11</v>
      </c>
      <c r="DN610" s="74">
        <v>9.9999999999999994E-12</v>
      </c>
      <c r="DO610" s="74">
        <v>1.2998390547800001</v>
      </c>
      <c r="DP610" s="74">
        <v>154194.22245657301</v>
      </c>
      <c r="DQ610" s="73">
        <f t="shared" si="364"/>
        <v>2.8223880355553757E-12</v>
      </c>
      <c r="DR610" s="73">
        <f t="shared" si="365"/>
        <v>2.792075925984748E-12</v>
      </c>
      <c r="DS610" s="73">
        <f t="shared" si="366"/>
        <v>2.792073379745085E-12</v>
      </c>
      <c r="DT610" s="73">
        <f t="shared" si="367"/>
        <v>2.7920733795267537E-12</v>
      </c>
      <c r="DV610" s="74"/>
      <c r="DW610" s="74"/>
      <c r="DX610" s="74"/>
      <c r="ED610" s="74"/>
      <c r="EE610" s="74"/>
      <c r="EF610" s="74"/>
      <c r="EL610" s="74"/>
      <c r="EM610" s="74"/>
      <c r="EN610" s="74"/>
      <c r="ET610" s="74"/>
      <c r="EU610" s="74"/>
      <c r="EV610" s="74"/>
    </row>
    <row r="611" spans="12:152" s="73" customFormat="1" ht="13.5" x14ac:dyDescent="0.3">
      <c r="L611" s="74"/>
      <c r="N611" s="74">
        <v>5.4E-10</v>
      </c>
      <c r="O611" s="74">
        <v>4.6370819015100002</v>
      </c>
      <c r="P611" s="74">
        <v>51329.723448397199</v>
      </c>
      <c r="Q611" s="73">
        <f t="shared" si="348"/>
        <v>-4.7993163402487396E-10</v>
      </c>
      <c r="R611" s="73">
        <f t="shared" si="349"/>
        <v>-4.7967114325560502E-10</v>
      </c>
      <c r="S611" s="73">
        <f t="shared" si="350"/>
        <v>-4.7967112136201966E-10</v>
      </c>
      <c r="T611" s="73">
        <f t="shared" si="351"/>
        <v>-4.796711213601586E-10</v>
      </c>
      <c r="V611" s="74">
        <v>7.0000000000000004E-11</v>
      </c>
      <c r="W611" s="74">
        <v>5.75015377153</v>
      </c>
      <c r="X611" s="74">
        <v>78580.101294379099</v>
      </c>
      <c r="Y611" s="73">
        <f t="shared" si="352"/>
        <v>6.7461437858916652E-11</v>
      </c>
      <c r="Z611" s="73">
        <f t="shared" si="353"/>
        <v>6.7491416046505329E-11</v>
      </c>
      <c r="AA611" s="73">
        <f t="shared" si="354"/>
        <v>6.7491418556198165E-11</v>
      </c>
      <c r="AB611" s="73">
        <f t="shared" si="355"/>
        <v>6.7491418556409303E-11</v>
      </c>
      <c r="AD611" s="74"/>
      <c r="AE611" s="74"/>
      <c r="AF611" s="74"/>
      <c r="AL611" s="74"/>
      <c r="AM611" s="74"/>
      <c r="AN611" s="74"/>
      <c r="AT611" s="74"/>
      <c r="AU611" s="74"/>
      <c r="AV611" s="74"/>
      <c r="BB611" s="74"/>
      <c r="BC611" s="74"/>
      <c r="BD611" s="74"/>
      <c r="BJ611" s="74">
        <v>1.7000000000000001E-10</v>
      </c>
      <c r="BK611" s="74">
        <v>2.7967455816900002</v>
      </c>
      <c r="BL611" s="74">
        <v>323.50541665740002</v>
      </c>
      <c r="BM611" s="73">
        <f t="shared" si="356"/>
        <v>-3.3291318880265898E-11</v>
      </c>
      <c r="BN611" s="73">
        <f t="shared" si="357"/>
        <v>-3.3290214262738001E-11</v>
      </c>
      <c r="BO611" s="73">
        <f t="shared" si="358"/>
        <v>-3.3290214169991797E-11</v>
      </c>
      <c r="BP611" s="73">
        <f t="shared" si="359"/>
        <v>-3.3290214169984094E-11</v>
      </c>
      <c r="BR611" s="74"/>
      <c r="BS611" s="74"/>
      <c r="BT611" s="74"/>
      <c r="BZ611" s="74"/>
      <c r="CA611" s="74"/>
      <c r="CB611" s="74"/>
      <c r="CH611" s="74"/>
      <c r="CI611" s="74"/>
      <c r="CJ611" s="74"/>
      <c r="CP611" s="74"/>
      <c r="CQ611" s="74"/>
      <c r="CR611" s="74"/>
      <c r="CX611" s="74"/>
      <c r="CY611" s="74"/>
      <c r="CZ611" s="74"/>
      <c r="DF611" s="74">
        <v>7.9999999999999995E-11</v>
      </c>
      <c r="DG611" s="74">
        <v>3.1223209003900001</v>
      </c>
      <c r="DH611" s="74">
        <v>22003.914634869801</v>
      </c>
      <c r="DI611" s="73">
        <f t="shared" si="360"/>
        <v>-5.7122615716849378E-11</v>
      </c>
      <c r="DJ611" s="73">
        <f t="shared" si="361"/>
        <v>-5.7097367536311663E-11</v>
      </c>
      <c r="DK611" s="73">
        <f t="shared" si="362"/>
        <v>-5.709736541593628E-11</v>
      </c>
      <c r="DL611" s="73">
        <f t="shared" si="363"/>
        <v>-5.7097365415754727E-11</v>
      </c>
      <c r="DN611" s="74">
        <v>1.9999999999999999E-11</v>
      </c>
      <c r="DO611" s="74">
        <v>4.4723279604600004</v>
      </c>
      <c r="DP611" s="74">
        <v>130432.40216087</v>
      </c>
      <c r="DQ611" s="73">
        <f t="shared" si="364"/>
        <v>1.4290156610587492E-11</v>
      </c>
      <c r="DR611" s="73">
        <f t="shared" si="365"/>
        <v>1.4252724313477095E-11</v>
      </c>
      <c r="DS611" s="73">
        <f t="shared" si="366"/>
        <v>1.4252721166312785E-11</v>
      </c>
      <c r="DT611" s="73">
        <f t="shared" si="367"/>
        <v>1.4252721166044808E-11</v>
      </c>
      <c r="DV611" s="74"/>
      <c r="DW611" s="74"/>
      <c r="DX611" s="74"/>
      <c r="ED611" s="74"/>
      <c r="EE611" s="74"/>
      <c r="EF611" s="74"/>
      <c r="EL611" s="74"/>
      <c r="EM611" s="74"/>
      <c r="EN611" s="74"/>
      <c r="ET611" s="74"/>
      <c r="EU611" s="74"/>
      <c r="EV611" s="74"/>
    </row>
    <row r="612" spans="12:152" s="73" customFormat="1" ht="13.5" x14ac:dyDescent="0.3">
      <c r="L612" s="74"/>
      <c r="N612" s="74">
        <v>5.4999999999999996E-10</v>
      </c>
      <c r="O612" s="74">
        <v>0.21233757772</v>
      </c>
      <c r="P612" s="74">
        <v>2221.8566345969998</v>
      </c>
      <c r="Q612" s="73">
        <f t="shared" si="348"/>
        <v>9.3692617982429793E-11</v>
      </c>
      <c r="R612" s="73">
        <f t="shared" si="349"/>
        <v>9.3667954274132404E-11</v>
      </c>
      <c r="S612" s="73">
        <f t="shared" si="350"/>
        <v>9.3667952203306136E-11</v>
      </c>
      <c r="T612" s="73">
        <f t="shared" si="351"/>
        <v>9.3667952203132842E-11</v>
      </c>
      <c r="V612" s="74">
        <v>7.9999999999999995E-11</v>
      </c>
      <c r="W612" s="74">
        <v>4.9031005606900004</v>
      </c>
      <c r="X612" s="74">
        <v>101703.15774082299</v>
      </c>
      <c r="Y612" s="73">
        <f t="shared" si="352"/>
        <v>-3.3711125346279895E-11</v>
      </c>
      <c r="Z612" s="73">
        <f t="shared" si="353"/>
        <v>-3.3862180763075024E-11</v>
      </c>
      <c r="AA612" s="73">
        <f t="shared" si="354"/>
        <v>-3.3862193439823783E-11</v>
      </c>
      <c r="AB612" s="73">
        <f t="shared" si="355"/>
        <v>-3.3862193440911461E-11</v>
      </c>
      <c r="AD612" s="74"/>
      <c r="AE612" s="74"/>
      <c r="AF612" s="74"/>
      <c r="AL612" s="74"/>
      <c r="AM612" s="74"/>
      <c r="AN612" s="74"/>
      <c r="AT612" s="74"/>
      <c r="AU612" s="74"/>
      <c r="AV612" s="74"/>
      <c r="BB612" s="74"/>
      <c r="BC612" s="74"/>
      <c r="BD612" s="74"/>
      <c r="BJ612" s="74">
        <v>1.5E-10</v>
      </c>
      <c r="BK612" s="74">
        <v>4.5229253377500003</v>
      </c>
      <c r="BL612" s="74">
        <v>27726.972658762199</v>
      </c>
      <c r="BM612" s="73">
        <f t="shared" si="356"/>
        <v>-1.1762722473018183E-10</v>
      </c>
      <c r="BN612" s="73">
        <f t="shared" si="357"/>
        <v>-1.1757434539598812E-10</v>
      </c>
      <c r="BO612" s="73">
        <f t="shared" si="358"/>
        <v>-1.1757434095454204E-10</v>
      </c>
      <c r="BP612" s="73">
        <f t="shared" si="359"/>
        <v>-1.1757434095416081E-10</v>
      </c>
      <c r="BR612" s="74"/>
      <c r="BS612" s="74"/>
      <c r="BT612" s="74"/>
      <c r="BZ612" s="74"/>
      <c r="CA612" s="74"/>
      <c r="CB612" s="74"/>
      <c r="CH612" s="74"/>
      <c r="CI612" s="74"/>
      <c r="CJ612" s="74"/>
      <c r="CP612" s="74"/>
      <c r="CQ612" s="74"/>
      <c r="CR612" s="74"/>
      <c r="CX612" s="74"/>
      <c r="CY612" s="74"/>
      <c r="CZ612" s="74"/>
      <c r="DF612" s="74">
        <v>7.9999999999999995E-11</v>
      </c>
      <c r="DG612" s="74">
        <v>3.45204671122</v>
      </c>
      <c r="DH612" s="74">
        <v>24203.001978156801</v>
      </c>
      <c r="DI612" s="73">
        <f t="shared" si="360"/>
        <v>6.0459965225209851E-11</v>
      </c>
      <c r="DJ612" s="73">
        <f t="shared" si="361"/>
        <v>6.0485928324748554E-11</v>
      </c>
      <c r="DK612" s="73">
        <f t="shared" si="362"/>
        <v>6.0485930504038893E-11</v>
      </c>
      <c r="DL612" s="73">
        <f t="shared" si="363"/>
        <v>6.0485930504223432E-11</v>
      </c>
      <c r="DN612" s="74">
        <v>9.9999999999999994E-12</v>
      </c>
      <c r="DO612" s="74">
        <v>4.4857439752200001</v>
      </c>
      <c r="DP612" s="74">
        <v>101703.15774082299</v>
      </c>
      <c r="DQ612" s="73">
        <f t="shared" si="364"/>
        <v>-7.5281813943851101E-12</v>
      </c>
      <c r="DR612" s="73">
        <f t="shared" si="365"/>
        <v>-7.5418765139129773E-12</v>
      </c>
      <c r="DS612" s="73">
        <f t="shared" si="366"/>
        <v>-7.5418776624088777E-12</v>
      </c>
      <c r="DT612" s="73">
        <f t="shared" si="367"/>
        <v>-7.5418776625074204E-12</v>
      </c>
      <c r="DV612" s="74"/>
      <c r="DW612" s="74"/>
      <c r="DX612" s="74"/>
      <c r="ED612" s="74"/>
      <c r="EE612" s="74"/>
      <c r="EF612" s="74"/>
      <c r="EL612" s="74"/>
      <c r="EM612" s="74"/>
      <c r="EN612" s="74"/>
      <c r="ET612" s="74"/>
      <c r="EU612" s="74"/>
      <c r="EV612" s="74"/>
    </row>
    <row r="613" spans="12:152" s="73" customFormat="1" ht="13.5" x14ac:dyDescent="0.3">
      <c r="L613" s="74"/>
      <c r="N613" s="74">
        <v>6.8000000000000003E-10</v>
      </c>
      <c r="O613" s="74">
        <v>2.3635862695799998</v>
      </c>
      <c r="P613" s="74">
        <v>25953.794091989101</v>
      </c>
      <c r="Q613" s="73">
        <f t="shared" si="348"/>
        <v>-6.6468826075019937E-10</v>
      </c>
      <c r="R613" s="73">
        <f t="shared" si="349"/>
        <v>-6.6461188932191837E-10</v>
      </c>
      <c r="S613" s="73">
        <f t="shared" si="350"/>
        <v>-6.6461188290173805E-10</v>
      </c>
      <c r="T613" s="73">
        <f t="shared" si="351"/>
        <v>-6.6461188290119025E-10</v>
      </c>
      <c r="V613" s="74">
        <v>7.0000000000000004E-11</v>
      </c>
      <c r="W613" s="74">
        <v>2.8115278159599999</v>
      </c>
      <c r="X613" s="74">
        <v>92741.060607922496</v>
      </c>
      <c r="Y613" s="73">
        <f t="shared" si="352"/>
        <v>2.9380507929014755E-11</v>
      </c>
      <c r="Z613" s="73">
        <f t="shared" si="353"/>
        <v>2.9501142417990973E-11</v>
      </c>
      <c r="AA613" s="73">
        <f t="shared" si="354"/>
        <v>2.9501152542230211E-11</v>
      </c>
      <c r="AB613" s="73">
        <f t="shared" si="355"/>
        <v>2.9501152543096231E-11</v>
      </c>
      <c r="AD613" s="74"/>
      <c r="AE613" s="74"/>
      <c r="AF613" s="74"/>
      <c r="AL613" s="74"/>
      <c r="AM613" s="74"/>
      <c r="AN613" s="74"/>
      <c r="AT613" s="74"/>
      <c r="AU613" s="74"/>
      <c r="AV613" s="74"/>
      <c r="BB613" s="74"/>
      <c r="BC613" s="74"/>
      <c r="BD613" s="74"/>
      <c r="BJ613" s="74">
        <v>1.7000000000000001E-10</v>
      </c>
      <c r="BK613" s="74">
        <v>1.6168653885099999</v>
      </c>
      <c r="BL613" s="74">
        <v>26198.1094627936</v>
      </c>
      <c r="BM613" s="73">
        <f t="shared" si="356"/>
        <v>1.6850354974476198E-10</v>
      </c>
      <c r="BN613" s="73">
        <f t="shared" si="357"/>
        <v>1.6849144859069401E-10</v>
      </c>
      <c r="BO613" s="73">
        <f t="shared" si="358"/>
        <v>1.6849144757261973E-10</v>
      </c>
      <c r="BP613" s="73">
        <f t="shared" si="359"/>
        <v>1.6849144757253367E-10</v>
      </c>
      <c r="BR613" s="74"/>
      <c r="BS613" s="74"/>
      <c r="BT613" s="74"/>
      <c r="BZ613" s="74"/>
      <c r="CA613" s="74"/>
      <c r="CB613" s="74"/>
      <c r="CH613" s="74"/>
      <c r="CI613" s="74"/>
      <c r="CJ613" s="74"/>
      <c r="CP613" s="74"/>
      <c r="CQ613" s="74"/>
      <c r="CR613" s="74"/>
      <c r="CX613" s="74"/>
      <c r="CY613" s="74"/>
      <c r="CZ613" s="74"/>
      <c r="DF613" s="74">
        <v>7.9999999999999995E-11</v>
      </c>
      <c r="DG613" s="74">
        <v>2.5017773994099999</v>
      </c>
      <c r="DH613" s="74">
        <v>51955.393640709503</v>
      </c>
      <c r="DI613" s="73">
        <f t="shared" si="360"/>
        <v>-2.3899411523149695E-11</v>
      </c>
      <c r="DJ613" s="73">
        <f t="shared" si="361"/>
        <v>-2.3980642390538879E-11</v>
      </c>
      <c r="DK613" s="73">
        <f t="shared" si="362"/>
        <v>-2.3980649209710507E-11</v>
      </c>
      <c r="DL613" s="73">
        <f t="shared" si="363"/>
        <v>-2.3980649210291847E-11</v>
      </c>
      <c r="DN613" s="74">
        <v>1.9999999999999999E-11</v>
      </c>
      <c r="DO613" s="74">
        <v>2.19277171383</v>
      </c>
      <c r="DP613" s="74">
        <v>103.0927742186</v>
      </c>
      <c r="DQ613" s="73">
        <f t="shared" si="364"/>
        <v>-1.4962013342887016E-11</v>
      </c>
      <c r="DR613" s="73">
        <f t="shared" si="365"/>
        <v>-1.4962041366689031E-11</v>
      </c>
      <c r="DS613" s="73">
        <f t="shared" si="366"/>
        <v>-1.4962041369041963E-11</v>
      </c>
      <c r="DT613" s="73">
        <f t="shared" si="367"/>
        <v>-1.4962041369042156E-11</v>
      </c>
      <c r="DV613" s="74"/>
      <c r="DW613" s="74"/>
      <c r="DX613" s="74"/>
      <c r="ED613" s="74"/>
      <c r="EE613" s="74"/>
      <c r="EF613" s="74"/>
      <c r="EL613" s="74"/>
      <c r="EM613" s="74"/>
      <c r="EN613" s="74"/>
      <c r="ET613" s="74"/>
      <c r="EU613" s="74"/>
      <c r="EV613" s="74"/>
    </row>
    <row r="614" spans="12:152" s="73" customFormat="1" ht="13.5" x14ac:dyDescent="0.3">
      <c r="L614" s="74"/>
      <c r="N614" s="74">
        <v>5.3000000000000003E-10</v>
      </c>
      <c r="O614" s="74">
        <v>2.88564903323</v>
      </c>
      <c r="P614" s="74">
        <v>101011.000139596</v>
      </c>
      <c r="Q614" s="73">
        <f t="shared" si="348"/>
        <v>-4.788872256548568E-10</v>
      </c>
      <c r="R614" s="73">
        <f t="shared" si="349"/>
        <v>-4.7935601590122291E-10</v>
      </c>
      <c r="S614" s="73">
        <f t="shared" si="350"/>
        <v>-4.793560551757067E-10</v>
      </c>
      <c r="T614" s="73">
        <f t="shared" si="351"/>
        <v>-4.7935605517899681E-10</v>
      </c>
      <c r="V614" s="74">
        <v>7.0000000000000004E-11</v>
      </c>
      <c r="W614" s="74">
        <v>4.53777069646</v>
      </c>
      <c r="X614" s="74">
        <v>78339.975495998093</v>
      </c>
      <c r="Y614" s="73">
        <f t="shared" si="352"/>
        <v>9.07140494686724E-12</v>
      </c>
      <c r="Z614" s="73">
        <f t="shared" si="353"/>
        <v>9.1827653099034031E-12</v>
      </c>
      <c r="AA614" s="73">
        <f t="shared" si="354"/>
        <v>9.1827746589529537E-12</v>
      </c>
      <c r="AB614" s="73">
        <f t="shared" si="355"/>
        <v>9.1827746597418837E-12</v>
      </c>
      <c r="AD614" s="74"/>
      <c r="AE614" s="74"/>
      <c r="AF614" s="74"/>
      <c r="AL614" s="74"/>
      <c r="AM614" s="74"/>
      <c r="AN614" s="74"/>
      <c r="AT614" s="74"/>
      <c r="AU614" s="74"/>
      <c r="AV614" s="74"/>
      <c r="BB614" s="74"/>
      <c r="BC614" s="74"/>
      <c r="BD614" s="74"/>
      <c r="BJ614" s="74">
        <v>1.7000000000000001E-10</v>
      </c>
      <c r="BK614" s="74">
        <v>4.2862866236999997</v>
      </c>
      <c r="BL614" s="74">
        <v>133882.09065283599</v>
      </c>
      <c r="BM614" s="73">
        <f t="shared" si="356"/>
        <v>1.5396319718916498E-11</v>
      </c>
      <c r="BN614" s="73">
        <f t="shared" si="357"/>
        <v>1.4932008497239789E-11</v>
      </c>
      <c r="BO614" s="73">
        <f t="shared" si="358"/>
        <v>1.4931969508035145E-11</v>
      </c>
      <c r="BP614" s="73">
        <f t="shared" si="359"/>
        <v>1.4931969504723789E-11</v>
      </c>
      <c r="BR614" s="74"/>
      <c r="BS614" s="74"/>
      <c r="BT614" s="74"/>
      <c r="BZ614" s="74"/>
      <c r="CA614" s="74"/>
      <c r="CB614" s="74"/>
      <c r="CH614" s="74"/>
      <c r="CI614" s="74"/>
      <c r="CJ614" s="74"/>
      <c r="CP614" s="74"/>
      <c r="CQ614" s="74"/>
      <c r="CR614" s="74"/>
      <c r="CX614" s="74"/>
      <c r="CY614" s="74"/>
      <c r="CZ614" s="74"/>
      <c r="DF614" s="74">
        <v>7.9999999999999995E-11</v>
      </c>
      <c r="DG614" s="74">
        <v>4.2032627691100002</v>
      </c>
      <c r="DH614" s="74">
        <v>50380.547839427301</v>
      </c>
      <c r="DI614" s="73">
        <f t="shared" si="360"/>
        <v>6.5183390858347234E-11</v>
      </c>
      <c r="DJ614" s="73">
        <f t="shared" si="361"/>
        <v>6.5135496637478932E-11</v>
      </c>
      <c r="DK614" s="73">
        <f t="shared" si="362"/>
        <v>6.5135492613267612E-11</v>
      </c>
      <c r="DL614" s="73">
        <f t="shared" si="363"/>
        <v>6.5135492612929657E-11</v>
      </c>
      <c r="DN614" s="74">
        <v>9.9999999999999994E-12</v>
      </c>
      <c r="DO614" s="74">
        <v>1.8079627387799999</v>
      </c>
      <c r="DP614" s="74">
        <v>25508.215554575399</v>
      </c>
      <c r="DQ614" s="73">
        <f t="shared" si="364"/>
        <v>1.5071898066067942E-12</v>
      </c>
      <c r="DR614" s="73">
        <f t="shared" si="365"/>
        <v>1.5123545141192445E-12</v>
      </c>
      <c r="DS614" s="73">
        <f t="shared" si="366"/>
        <v>1.5123549477416345E-12</v>
      </c>
      <c r="DT614" s="73">
        <f t="shared" si="367"/>
        <v>1.5123549477781577E-12</v>
      </c>
      <c r="DV614" s="74"/>
      <c r="DW614" s="74"/>
      <c r="DX614" s="74"/>
      <c r="ED614" s="74"/>
      <c r="EE614" s="74"/>
      <c r="EF614" s="74"/>
      <c r="EL614" s="74"/>
      <c r="EM614" s="74"/>
      <c r="EN614" s="74"/>
      <c r="ET614" s="74"/>
      <c r="EU614" s="74"/>
      <c r="EV614" s="74"/>
    </row>
    <row r="615" spans="12:152" s="73" customFormat="1" ht="13.5" x14ac:dyDescent="0.3">
      <c r="L615" s="74"/>
      <c r="N615" s="74">
        <v>6.2000000000000003E-10</v>
      </c>
      <c r="O615" s="74">
        <v>1.1999894451599999</v>
      </c>
      <c r="P615" s="74">
        <v>26083.970988311001</v>
      </c>
      <c r="Q615" s="73">
        <f t="shared" si="348"/>
        <v>-4.5864020687439986E-10</v>
      </c>
      <c r="R615" s="73">
        <f t="shared" si="349"/>
        <v>-4.5886302715731489E-10</v>
      </c>
      <c r="S615" s="73">
        <f t="shared" si="350"/>
        <v>-4.5886304586026176E-10</v>
      </c>
      <c r="T615" s="73">
        <f t="shared" si="351"/>
        <v>-4.5886304586184969E-10</v>
      </c>
      <c r="V615" s="74">
        <v>7.9999999999999995E-11</v>
      </c>
      <c r="W615" s="74">
        <v>3.7279339021200002</v>
      </c>
      <c r="X615" s="74">
        <v>77795.744434368098</v>
      </c>
      <c r="Y615" s="73">
        <f t="shared" si="352"/>
        <v>-2.7759200449357896E-11</v>
      </c>
      <c r="Z615" s="73">
        <f t="shared" si="353"/>
        <v>-2.7878718179036023E-11</v>
      </c>
      <c r="AA615" s="73">
        <f t="shared" si="354"/>
        <v>-2.7878728211019123E-11</v>
      </c>
      <c r="AB615" s="73">
        <f t="shared" si="355"/>
        <v>-2.7878728211871603E-11</v>
      </c>
      <c r="AD615" s="74"/>
      <c r="AE615" s="74"/>
      <c r="AF615" s="74"/>
      <c r="AL615" s="74"/>
      <c r="AM615" s="74"/>
      <c r="AN615" s="74"/>
      <c r="AT615" s="74"/>
      <c r="AU615" s="74"/>
      <c r="AV615" s="74"/>
      <c r="BB615" s="74"/>
      <c r="BC615" s="74"/>
      <c r="BD615" s="74"/>
      <c r="BJ615" s="74">
        <v>1.2999999999999999E-10</v>
      </c>
      <c r="BK615" s="74">
        <v>1.0293635240400001</v>
      </c>
      <c r="BL615" s="74">
        <v>25867.4904991353</v>
      </c>
      <c r="BM615" s="73">
        <f t="shared" si="356"/>
        <v>1.275857640300911E-10</v>
      </c>
      <c r="BN615" s="73">
        <f t="shared" si="357"/>
        <v>1.2759895840048232E-10</v>
      </c>
      <c r="BO615" s="73">
        <f t="shared" si="358"/>
        <v>1.2759895950680377E-10</v>
      </c>
      <c r="BP615" s="73">
        <f t="shared" si="359"/>
        <v>1.2759895950689848E-10</v>
      </c>
      <c r="BR615" s="74"/>
      <c r="BS615" s="74"/>
      <c r="BT615" s="74"/>
      <c r="BZ615" s="74"/>
      <c r="CA615" s="74"/>
      <c r="CB615" s="74"/>
      <c r="CH615" s="74"/>
      <c r="CI615" s="74"/>
      <c r="CJ615" s="74"/>
      <c r="CP615" s="74"/>
      <c r="CQ615" s="74"/>
      <c r="CR615" s="74"/>
      <c r="CX615" s="74"/>
      <c r="CY615" s="74"/>
      <c r="CZ615" s="74"/>
      <c r="DF615" s="74">
        <v>7.9999999999999995E-11</v>
      </c>
      <c r="DG615" s="74">
        <v>2.66681931912</v>
      </c>
      <c r="DH615" s="74">
        <v>130432.40216087</v>
      </c>
      <c r="DI615" s="73">
        <f t="shared" si="360"/>
        <v>-6.7729022820891351E-11</v>
      </c>
      <c r="DJ615" s="73">
        <f t="shared" si="361"/>
        <v>-6.7842525545838752E-11</v>
      </c>
      <c r="DK615" s="73">
        <f t="shared" si="362"/>
        <v>-6.7842535055435155E-11</v>
      </c>
      <c r="DL615" s="73">
        <f t="shared" si="363"/>
        <v>-6.7842535056244887E-11</v>
      </c>
      <c r="DN615" s="74">
        <v>9.9999999999999994E-12</v>
      </c>
      <c r="DO615" s="74">
        <v>5.4866401370000002</v>
      </c>
      <c r="DP615" s="74">
        <v>22625.658435709</v>
      </c>
      <c r="DQ615" s="73">
        <f t="shared" si="364"/>
        <v>-6.3768399781618717E-12</v>
      </c>
      <c r="DR615" s="73">
        <f t="shared" si="365"/>
        <v>-6.3732695858213724E-12</v>
      </c>
      <c r="DS615" s="73">
        <f t="shared" si="366"/>
        <v>-6.3732692859869222E-12</v>
      </c>
      <c r="DT615" s="73">
        <f t="shared" si="367"/>
        <v>-6.3732692859615163E-12</v>
      </c>
      <c r="DV615" s="74"/>
      <c r="DW615" s="74"/>
      <c r="DX615" s="74"/>
      <c r="ED615" s="74"/>
      <c r="EE615" s="74"/>
      <c r="EF615" s="74"/>
      <c r="EL615" s="74"/>
      <c r="EM615" s="74"/>
      <c r="EN615" s="74"/>
      <c r="ET615" s="74"/>
      <c r="EU615" s="74"/>
      <c r="EV615" s="74"/>
    </row>
    <row r="616" spans="12:152" s="73" customFormat="1" ht="13.5" x14ac:dyDescent="0.3">
      <c r="L616" s="74"/>
      <c r="N616" s="74">
        <v>5.4E-10</v>
      </c>
      <c r="O616" s="74">
        <v>3.9059934946700001</v>
      </c>
      <c r="P616" s="74">
        <v>123758.29085447099</v>
      </c>
      <c r="Q616" s="73">
        <f t="shared" si="348"/>
        <v>-5.2764606041785407E-10</v>
      </c>
      <c r="R616" s="73">
        <f t="shared" si="349"/>
        <v>-5.2793547911168481E-10</v>
      </c>
      <c r="S616" s="73">
        <f t="shared" si="350"/>
        <v>-5.279355032694793E-10</v>
      </c>
      <c r="T616" s="73">
        <f t="shared" si="351"/>
        <v>-5.2793550327151819E-10</v>
      </c>
      <c r="V616" s="74">
        <v>7.0000000000000004E-11</v>
      </c>
      <c r="W616" s="74">
        <v>4.9922521977100001</v>
      </c>
      <c r="X616" s="74">
        <v>102659.446896794</v>
      </c>
      <c r="Y616" s="73">
        <f t="shared" si="352"/>
        <v>3.4893306539433607E-11</v>
      </c>
      <c r="Z616" s="73">
        <f t="shared" si="353"/>
        <v>3.5020826289437215E-11</v>
      </c>
      <c r="AA616" s="73">
        <f t="shared" si="354"/>
        <v>3.502083698975565E-11</v>
      </c>
      <c r="AB616" s="73">
        <f t="shared" si="355"/>
        <v>3.50208369906652E-11</v>
      </c>
      <c r="AD616" s="74"/>
      <c r="AE616" s="74"/>
      <c r="AF616" s="74"/>
      <c r="AL616" s="74"/>
      <c r="AM616" s="74"/>
      <c r="AN616" s="74"/>
      <c r="AT616" s="74"/>
      <c r="AU616" s="74"/>
      <c r="AV616" s="74"/>
      <c r="BB616" s="74"/>
      <c r="BC616" s="74"/>
      <c r="BD616" s="74"/>
      <c r="BJ616" s="74">
        <v>1.4000000000000001E-10</v>
      </c>
      <c r="BK616" s="74">
        <v>5.5765144729599996</v>
      </c>
      <c r="BL616" s="74">
        <v>2008.557539159</v>
      </c>
      <c r="BM616" s="73">
        <f t="shared" si="356"/>
        <v>1.228492036647766E-10</v>
      </c>
      <c r="BN616" s="73">
        <f t="shared" si="357"/>
        <v>1.2285196574337218E-10</v>
      </c>
      <c r="BO616" s="73">
        <f t="shared" si="358"/>
        <v>1.2285196597527325E-10</v>
      </c>
      <c r="BP616" s="73">
        <f t="shared" si="359"/>
        <v>1.2285196597529282E-10</v>
      </c>
      <c r="BR616" s="74"/>
      <c r="BS616" s="74"/>
      <c r="BT616" s="74"/>
      <c r="BZ616" s="74"/>
      <c r="CA616" s="74"/>
      <c r="CB616" s="74"/>
      <c r="CH616" s="74"/>
      <c r="CI616" s="74"/>
      <c r="CJ616" s="74"/>
      <c r="CP616" s="74"/>
      <c r="CQ616" s="74"/>
      <c r="CR616" s="74"/>
      <c r="CX616" s="74"/>
      <c r="CY616" s="74"/>
      <c r="CZ616" s="74"/>
      <c r="DF616" s="74">
        <v>1E-10</v>
      </c>
      <c r="DG616" s="74">
        <v>2.6130280198700002</v>
      </c>
      <c r="DH616" s="74">
        <v>27170.983373867701</v>
      </c>
      <c r="DI616" s="73">
        <f t="shared" si="360"/>
        <v>-5.7619308487228831E-11</v>
      </c>
      <c r="DJ616" s="73">
        <f t="shared" si="361"/>
        <v>-5.7664784406039873E-11</v>
      </c>
      <c r="DK616" s="73">
        <f t="shared" si="362"/>
        <v>-5.7664788223541421E-11</v>
      </c>
      <c r="DL616" s="73">
        <f t="shared" si="363"/>
        <v>-5.7664788223861856E-11</v>
      </c>
      <c r="DN616" s="74">
        <v>9.9999999999999994E-12</v>
      </c>
      <c r="DO616" s="74">
        <v>0.74294839994999995</v>
      </c>
      <c r="DP616" s="74">
        <v>78896.493164035695</v>
      </c>
      <c r="DQ616" s="73">
        <f t="shared" si="364"/>
        <v>9.2038456545253077E-12</v>
      </c>
      <c r="DR616" s="73">
        <f t="shared" si="365"/>
        <v>9.2101522666461297E-12</v>
      </c>
      <c r="DS616" s="73">
        <f t="shared" si="366"/>
        <v>9.2101527951522021E-12</v>
      </c>
      <c r="DT616" s="73">
        <f t="shared" si="367"/>
        <v>9.2101527951973723E-12</v>
      </c>
      <c r="DV616" s="74"/>
      <c r="DW616" s="74"/>
      <c r="DX616" s="74"/>
      <c r="ED616" s="74"/>
      <c r="EE616" s="74"/>
      <c r="EF616" s="74"/>
      <c r="EL616" s="74"/>
      <c r="EM616" s="74"/>
      <c r="EN616" s="74"/>
      <c r="ET616" s="74"/>
      <c r="EU616" s="74"/>
      <c r="EV616" s="74"/>
    </row>
    <row r="617" spans="12:152" s="73" customFormat="1" ht="13.5" x14ac:dyDescent="0.3">
      <c r="L617" s="74"/>
      <c r="N617" s="74">
        <v>5.1999999999999996E-10</v>
      </c>
      <c r="O617" s="74">
        <v>2.6059599714999999</v>
      </c>
      <c r="P617" s="74">
        <v>78160.6166505039</v>
      </c>
      <c r="Q617" s="73">
        <f t="shared" si="348"/>
        <v>-5.0218615806141947E-10</v>
      </c>
      <c r="R617" s="73">
        <f t="shared" si="349"/>
        <v>-5.0196948945326347E-10</v>
      </c>
      <c r="S617" s="73">
        <f t="shared" si="350"/>
        <v>-5.0196947120732924E-10</v>
      </c>
      <c r="T617" s="73">
        <f t="shared" si="351"/>
        <v>-5.0196947120578603E-10</v>
      </c>
      <c r="V617" s="74">
        <v>7.9999999999999995E-11</v>
      </c>
      <c r="W617" s="74">
        <v>1.2410114918699999</v>
      </c>
      <c r="X617" s="74">
        <v>128857.556359587</v>
      </c>
      <c r="Y617" s="73">
        <f t="shared" si="352"/>
        <v>-2.0601777182551423E-11</v>
      </c>
      <c r="Z617" s="73">
        <f t="shared" si="353"/>
        <v>-2.0397685984678664E-11</v>
      </c>
      <c r="AA617" s="73">
        <f t="shared" si="354"/>
        <v>-2.039766884277213E-11</v>
      </c>
      <c r="AB617" s="73">
        <f t="shared" si="355"/>
        <v>-2.0397668841329857E-11</v>
      </c>
      <c r="AD617" s="74"/>
      <c r="AE617" s="74"/>
      <c r="AF617" s="74"/>
      <c r="AL617" s="74"/>
      <c r="AM617" s="74"/>
      <c r="AN617" s="74"/>
      <c r="AT617" s="74"/>
      <c r="AU617" s="74"/>
      <c r="AV617" s="74"/>
      <c r="BB617" s="74"/>
      <c r="BC617" s="74"/>
      <c r="BD617" s="74"/>
      <c r="BJ617" s="74">
        <v>1.4000000000000001E-10</v>
      </c>
      <c r="BK617" s="74">
        <v>1.5516172695299999</v>
      </c>
      <c r="BL617" s="74">
        <v>156314.119754007</v>
      </c>
      <c r="BM617" s="73">
        <f t="shared" si="356"/>
        <v>-5.6002475159936019E-11</v>
      </c>
      <c r="BN617" s="73">
        <f t="shared" si="357"/>
        <v>-5.5591384657077107E-11</v>
      </c>
      <c r="BO617" s="73">
        <f t="shared" si="358"/>
        <v>-5.5591350117147182E-11</v>
      </c>
      <c r="BP617" s="73">
        <f t="shared" si="359"/>
        <v>-5.5591350114167245E-11</v>
      </c>
      <c r="BR617" s="74"/>
      <c r="BS617" s="74"/>
      <c r="BT617" s="74"/>
      <c r="BZ617" s="74"/>
      <c r="CA617" s="74"/>
      <c r="CB617" s="74"/>
      <c r="CH617" s="74"/>
      <c r="CI617" s="74"/>
      <c r="CJ617" s="74"/>
      <c r="CP617" s="74"/>
      <c r="CQ617" s="74"/>
      <c r="CR617" s="74"/>
      <c r="CX617" s="74"/>
      <c r="CY617" s="74"/>
      <c r="CZ617" s="74"/>
      <c r="DF617" s="74">
        <v>7.9999999999999995E-11</v>
      </c>
      <c r="DG617" s="74">
        <v>6.1579179293999999</v>
      </c>
      <c r="DH617" s="74">
        <v>37698.455099948398</v>
      </c>
      <c r="DI617" s="73">
        <f t="shared" si="360"/>
        <v>-7.2329925180489426E-11</v>
      </c>
      <c r="DJ617" s="73">
        <f t="shared" si="361"/>
        <v>-7.2303510631718398E-11</v>
      </c>
      <c r="DK617" s="73">
        <f t="shared" si="362"/>
        <v>-7.230350841208827E-11</v>
      </c>
      <c r="DL617" s="73">
        <f t="shared" si="363"/>
        <v>-7.230350841190143E-11</v>
      </c>
      <c r="DN617" s="74">
        <v>9.9999999999999994E-12</v>
      </c>
      <c r="DO617" s="74">
        <v>3.5116525114099999</v>
      </c>
      <c r="DP617" s="74">
        <v>26421.7590823436</v>
      </c>
      <c r="DQ617" s="73">
        <f t="shared" si="364"/>
        <v>6.3043182453565838E-12</v>
      </c>
      <c r="DR617" s="73">
        <f t="shared" si="365"/>
        <v>6.3001165132069155E-12</v>
      </c>
      <c r="DS617" s="73">
        <f t="shared" si="366"/>
        <v>6.3001161603435626E-12</v>
      </c>
      <c r="DT617" s="73">
        <f t="shared" si="367"/>
        <v>6.3001161603135442E-12</v>
      </c>
      <c r="DV617" s="74"/>
      <c r="DW617" s="74"/>
      <c r="DX617" s="74"/>
      <c r="ED617" s="74"/>
      <c r="EE617" s="74"/>
      <c r="EF617" s="74"/>
      <c r="EL617" s="74"/>
      <c r="EM617" s="74"/>
      <c r="EN617" s="74"/>
      <c r="ET617" s="74"/>
      <c r="EU617" s="74"/>
      <c r="EV617" s="74"/>
    </row>
    <row r="618" spans="12:152" s="73" customFormat="1" ht="13.5" x14ac:dyDescent="0.3">
      <c r="L618" s="74"/>
      <c r="N618" s="74">
        <v>7.2E-10</v>
      </c>
      <c r="O618" s="74">
        <v>0.83460657203999999</v>
      </c>
      <c r="P618" s="74">
        <v>22909.757351006599</v>
      </c>
      <c r="Q618" s="73">
        <f t="shared" si="348"/>
        <v>-4.3788581254688939E-10</v>
      </c>
      <c r="R618" s="73">
        <f t="shared" si="349"/>
        <v>-4.3761757690441672E-10</v>
      </c>
      <c r="S618" s="73">
        <f t="shared" si="350"/>
        <v>-4.3761755437875893E-10</v>
      </c>
      <c r="T618" s="73">
        <f t="shared" si="351"/>
        <v>-4.3761755437684142E-10</v>
      </c>
      <c r="V618" s="74">
        <v>6E-11</v>
      </c>
      <c r="W618" s="74">
        <v>1.2480670552199999</v>
      </c>
      <c r="X618" s="74">
        <v>181659.72224941</v>
      </c>
      <c r="Y618" s="73">
        <f t="shared" si="352"/>
        <v>1.3092158249295634E-11</v>
      </c>
      <c r="Z618" s="73">
        <f t="shared" si="353"/>
        <v>1.2874202164431154E-11</v>
      </c>
      <c r="AA618" s="73">
        <f t="shared" si="354"/>
        <v>1.2874183856867584E-11</v>
      </c>
      <c r="AB618" s="73">
        <f t="shared" si="355"/>
        <v>1.2874183855321923E-11</v>
      </c>
      <c r="AD618" s="74"/>
      <c r="AE618" s="74"/>
      <c r="AF618" s="74"/>
      <c r="AL618" s="74"/>
      <c r="AM618" s="74"/>
      <c r="AN618" s="74"/>
      <c r="AT618" s="74"/>
      <c r="AU618" s="74"/>
      <c r="AV618" s="74"/>
      <c r="BB618" s="74"/>
      <c r="BC618" s="74"/>
      <c r="BD618" s="74"/>
      <c r="BJ618" s="74">
        <v>1.7000000000000001E-10</v>
      </c>
      <c r="BK618" s="74">
        <v>6.0798998631499996</v>
      </c>
      <c r="BL618" s="74">
        <v>49953.949648551301</v>
      </c>
      <c r="BM618" s="73">
        <f t="shared" si="356"/>
        <v>1.3908317252409837E-10</v>
      </c>
      <c r="BN618" s="73">
        <f t="shared" si="357"/>
        <v>1.3918311757581528E-10</v>
      </c>
      <c r="BO618" s="73">
        <f t="shared" si="358"/>
        <v>1.3918312596128385E-10</v>
      </c>
      <c r="BP618" s="73">
        <f t="shared" si="359"/>
        <v>1.3918312596199409E-10</v>
      </c>
      <c r="BR618" s="74"/>
      <c r="BS618" s="74"/>
      <c r="BT618" s="74"/>
      <c r="BZ618" s="74"/>
      <c r="CA618" s="74"/>
      <c r="CB618" s="74"/>
      <c r="CH618" s="74"/>
      <c r="CI618" s="74"/>
      <c r="CJ618" s="74"/>
      <c r="CP618" s="74"/>
      <c r="CQ618" s="74"/>
      <c r="CR618" s="74"/>
      <c r="CX618" s="74"/>
      <c r="CY618" s="74"/>
      <c r="CZ618" s="74"/>
      <c r="DF618" s="74">
        <v>7.9999999999999995E-11</v>
      </c>
      <c r="DG618" s="74">
        <v>5.3671874169200002</v>
      </c>
      <c r="DH618" s="74">
        <v>35077.370847006503</v>
      </c>
      <c r="DI618" s="73">
        <f t="shared" si="360"/>
        <v>-7.8725773879888179E-11</v>
      </c>
      <c r="DJ618" s="73">
        <f t="shared" si="361"/>
        <v>-7.8735971107554468E-11</v>
      </c>
      <c r="DK618" s="73">
        <f t="shared" si="362"/>
        <v>-7.8735971962027672E-11</v>
      </c>
      <c r="DL618" s="73">
        <f t="shared" si="363"/>
        <v>-7.8735971962100141E-11</v>
      </c>
      <c r="DN618" s="74">
        <v>9.9999999999999994E-12</v>
      </c>
      <c r="DO618" s="74">
        <v>5.5566899570999997</v>
      </c>
      <c r="DP618" s="74">
        <v>220025.88923089701</v>
      </c>
      <c r="DQ618" s="73">
        <f t="shared" si="364"/>
        <v>-6.057158778287047E-12</v>
      </c>
      <c r="DR618" s="73">
        <f t="shared" si="365"/>
        <v>-6.0929550944885496E-12</v>
      </c>
      <c r="DS618" s="73">
        <f t="shared" si="366"/>
        <v>-6.0929580948360504E-12</v>
      </c>
      <c r="DT618" s="73">
        <f t="shared" si="367"/>
        <v>-6.0929580950884625E-12</v>
      </c>
      <c r="DV618" s="74"/>
      <c r="DW618" s="74"/>
      <c r="DX618" s="74"/>
      <c r="ED618" s="74"/>
      <c r="EE618" s="74"/>
      <c r="EF618" s="74"/>
      <c r="EL618" s="74"/>
      <c r="EM618" s="74"/>
      <c r="EN618" s="74"/>
      <c r="ET618" s="74"/>
      <c r="EU618" s="74"/>
      <c r="EV618" s="74"/>
    </row>
    <row r="619" spans="12:152" s="73" customFormat="1" ht="13.5" x14ac:dyDescent="0.3">
      <c r="L619" s="74"/>
      <c r="N619" s="74">
        <v>6.6E-10</v>
      </c>
      <c r="O619" s="74">
        <v>3.17005690509</v>
      </c>
      <c r="P619" s="74">
        <v>78039.364629020594</v>
      </c>
      <c r="Q619" s="73">
        <f t="shared" si="348"/>
        <v>6.3903709782926808E-11</v>
      </c>
      <c r="R619" s="73">
        <f t="shared" si="349"/>
        <v>6.4953617207500073E-11</v>
      </c>
      <c r="S619" s="73">
        <f t="shared" si="350"/>
        <v>6.4953705352985386E-11</v>
      </c>
      <c r="T619" s="73">
        <f t="shared" si="351"/>
        <v>6.4953705360452294E-11</v>
      </c>
      <c r="V619" s="74">
        <v>7.0000000000000004E-11</v>
      </c>
      <c r="W619" s="74">
        <v>1.41908776548</v>
      </c>
      <c r="X619" s="74">
        <v>39450.352848373397</v>
      </c>
      <c r="Y619" s="73">
        <f t="shared" si="352"/>
        <v>1.9889593977004363E-11</v>
      </c>
      <c r="Z619" s="73">
        <f t="shared" si="353"/>
        <v>1.9943817800369822E-11</v>
      </c>
      <c r="AA619" s="73">
        <f t="shared" si="354"/>
        <v>1.9943822352563894E-11</v>
      </c>
      <c r="AB619" s="73">
        <f t="shared" si="355"/>
        <v>1.9943822352945305E-11</v>
      </c>
      <c r="AD619" s="74"/>
      <c r="AE619" s="74"/>
      <c r="AF619" s="74"/>
      <c r="AL619" s="74"/>
      <c r="AM619" s="74"/>
      <c r="AN619" s="74"/>
      <c r="AT619" s="74"/>
      <c r="AU619" s="74"/>
      <c r="AV619" s="74"/>
      <c r="BB619" s="74"/>
      <c r="BC619" s="74"/>
      <c r="BD619" s="74"/>
      <c r="BJ619" s="74">
        <v>1.5E-10</v>
      </c>
      <c r="BK619" s="74">
        <v>4.8708106954200003</v>
      </c>
      <c r="BL619" s="74">
        <v>104358.241125196</v>
      </c>
      <c r="BM619" s="73">
        <f t="shared" si="356"/>
        <v>-1.4552716766255393E-10</v>
      </c>
      <c r="BN619" s="73">
        <f t="shared" si="357"/>
        <v>-1.4560454739696404E-10</v>
      </c>
      <c r="BO619" s="73">
        <f t="shared" si="358"/>
        <v>-1.4560455386599878E-10</v>
      </c>
      <c r="BP619" s="73">
        <f t="shared" si="359"/>
        <v>-1.4560455386654793E-10</v>
      </c>
      <c r="BR619" s="74"/>
      <c r="BS619" s="74"/>
      <c r="BT619" s="74"/>
      <c r="BZ619" s="74"/>
      <c r="CA619" s="74"/>
      <c r="CB619" s="74"/>
      <c r="CH619" s="74"/>
      <c r="CI619" s="74"/>
      <c r="CJ619" s="74"/>
      <c r="CP619" s="74"/>
      <c r="CQ619" s="74"/>
      <c r="CR619" s="74"/>
      <c r="CX619" s="74"/>
      <c r="CY619" s="74"/>
      <c r="CZ619" s="74"/>
      <c r="DF619" s="74">
        <v>7.9999999999999995E-11</v>
      </c>
      <c r="DG619" s="74">
        <v>0.39542025080999998</v>
      </c>
      <c r="DH619" s="74">
        <v>183570.921732627</v>
      </c>
      <c r="DI619" s="73">
        <f t="shared" si="360"/>
        <v>-6.7622825769599191E-11</v>
      </c>
      <c r="DJ619" s="73">
        <f t="shared" si="361"/>
        <v>-6.7783065219691522E-11</v>
      </c>
      <c r="DK619" s="73">
        <f t="shared" si="362"/>
        <v>-6.7783078633512923E-11</v>
      </c>
      <c r="DL619" s="73">
        <f t="shared" si="363"/>
        <v>-6.7783078634652946E-11</v>
      </c>
      <c r="DN619" s="74">
        <v>1.9999999999999999E-11</v>
      </c>
      <c r="DO619" s="74">
        <v>4.0880995086900001</v>
      </c>
      <c r="DP619" s="74">
        <v>25466.159340735001</v>
      </c>
      <c r="DQ619" s="73">
        <f t="shared" si="364"/>
        <v>-1.9843884258756671E-11</v>
      </c>
      <c r="DR619" s="73">
        <f t="shared" si="365"/>
        <v>-1.9842580670357533E-11</v>
      </c>
      <c r="DS619" s="73">
        <f t="shared" si="366"/>
        <v>-1.9842580560678948E-11</v>
      </c>
      <c r="DT619" s="73">
        <f t="shared" si="367"/>
        <v>-1.9842580560669552E-11</v>
      </c>
      <c r="DV619" s="74"/>
      <c r="DW619" s="74"/>
      <c r="DX619" s="74"/>
      <c r="ED619" s="74"/>
      <c r="EE619" s="74"/>
      <c r="EF619" s="74"/>
      <c r="EL619" s="74"/>
      <c r="EM619" s="74"/>
      <c r="EN619" s="74"/>
      <c r="ET619" s="74"/>
      <c r="EU619" s="74"/>
      <c r="EV619" s="74"/>
    </row>
    <row r="620" spans="12:152" s="73" customFormat="1" ht="13.5" x14ac:dyDescent="0.3">
      <c r="L620" s="74"/>
      <c r="N620" s="74">
        <v>5.1999999999999996E-10</v>
      </c>
      <c r="O620" s="74">
        <v>2.1332302889800001</v>
      </c>
      <c r="P620" s="74">
        <v>44295.717129809404</v>
      </c>
      <c r="Q620" s="73">
        <f t="shared" si="348"/>
        <v>2.8676190797416859E-10</v>
      </c>
      <c r="R620" s="73">
        <f t="shared" si="349"/>
        <v>2.8636823377646955E-10</v>
      </c>
      <c r="S620" s="73">
        <f t="shared" si="350"/>
        <v>2.8636820071292485E-10</v>
      </c>
      <c r="T620" s="73">
        <f t="shared" si="351"/>
        <v>2.8636820071011218E-10</v>
      </c>
      <c r="V620" s="74">
        <v>7.9999999999999995E-11</v>
      </c>
      <c r="W620" s="74">
        <v>5.0720794729899996</v>
      </c>
      <c r="X620" s="74">
        <v>202420.14928260201</v>
      </c>
      <c r="Y620" s="73">
        <f t="shared" si="352"/>
        <v>7.4590070833097332E-11</v>
      </c>
      <c r="Z620" s="73">
        <f t="shared" si="353"/>
        <v>7.4709327702526522E-11</v>
      </c>
      <c r="AA620" s="73">
        <f t="shared" si="354"/>
        <v>7.4709337661684369E-11</v>
      </c>
      <c r="AB620" s="73">
        <f t="shared" si="355"/>
        <v>7.4709337662530019E-11</v>
      </c>
      <c r="AD620" s="74"/>
      <c r="AE620" s="74"/>
      <c r="AF620" s="74"/>
      <c r="AL620" s="74"/>
      <c r="AM620" s="74"/>
      <c r="AN620" s="74"/>
      <c r="AT620" s="74"/>
      <c r="AU620" s="74"/>
      <c r="AV620" s="74"/>
      <c r="BB620" s="74"/>
      <c r="BC620" s="74"/>
      <c r="BD620" s="74"/>
      <c r="BJ620" s="74">
        <v>1.2999999999999999E-10</v>
      </c>
      <c r="BK620" s="74">
        <v>3.7722839397499999</v>
      </c>
      <c r="BL620" s="74">
        <v>19.669760899789999</v>
      </c>
      <c r="BM620" s="73">
        <f t="shared" si="356"/>
        <v>-7.5601301565239768E-11</v>
      </c>
      <c r="BN620" s="73">
        <f t="shared" si="357"/>
        <v>-7.5601344172030745E-11</v>
      </c>
      <c r="BO620" s="73">
        <f t="shared" si="358"/>
        <v>-7.5601344175608095E-11</v>
      </c>
      <c r="BP620" s="73">
        <f t="shared" si="359"/>
        <v>-7.5601344175608366E-11</v>
      </c>
      <c r="BR620" s="74"/>
      <c r="BS620" s="74"/>
      <c r="BT620" s="74"/>
      <c r="BZ620" s="74"/>
      <c r="CA620" s="74"/>
      <c r="CB620" s="74"/>
      <c r="CH620" s="74"/>
      <c r="CI620" s="74"/>
      <c r="CJ620" s="74"/>
      <c r="CP620" s="74"/>
      <c r="CQ620" s="74"/>
      <c r="CR620" s="74"/>
      <c r="CX620" s="74"/>
      <c r="CY620" s="74"/>
      <c r="CZ620" s="74"/>
      <c r="DF620" s="74">
        <v>7.9999999999999995E-11</v>
      </c>
      <c r="DG620" s="74">
        <v>4.3757606884699998</v>
      </c>
      <c r="DH620" s="74">
        <v>123200.84011627</v>
      </c>
      <c r="DI620" s="73">
        <f t="shared" si="360"/>
        <v>3.9471895066651373E-11</v>
      </c>
      <c r="DJ620" s="73">
        <f t="shared" si="361"/>
        <v>3.9647358215264959E-11</v>
      </c>
      <c r="DK620" s="73">
        <f t="shared" si="362"/>
        <v>3.964737293692993E-11</v>
      </c>
      <c r="DL620" s="73">
        <f t="shared" si="363"/>
        <v>3.9647372938178048E-11</v>
      </c>
      <c r="DN620" s="74">
        <v>1.9999999999999999E-11</v>
      </c>
      <c r="DO620" s="74">
        <v>2.8912865304699999</v>
      </c>
      <c r="DP620" s="74">
        <v>166740.70439565601</v>
      </c>
      <c r="DQ620" s="73">
        <f t="shared" si="364"/>
        <v>-1.9860692266923857E-11</v>
      </c>
      <c r="DR620" s="73">
        <f t="shared" si="365"/>
        <v>-1.9852528713732834E-11</v>
      </c>
      <c r="DS620" s="73">
        <f t="shared" si="366"/>
        <v>-1.9852528018581323E-11</v>
      </c>
      <c r="DT620" s="73">
        <f t="shared" si="367"/>
        <v>-1.9852528018522897E-11</v>
      </c>
      <c r="DV620" s="74"/>
      <c r="DW620" s="74"/>
      <c r="DX620" s="74"/>
      <c r="ED620" s="74"/>
      <c r="EE620" s="74"/>
      <c r="EF620" s="74"/>
      <c r="EL620" s="74"/>
      <c r="EM620" s="74"/>
      <c r="EN620" s="74"/>
      <c r="ET620" s="74"/>
      <c r="EU620" s="74"/>
      <c r="EV620" s="74"/>
    </row>
    <row r="621" spans="12:152" s="73" customFormat="1" ht="13.5" x14ac:dyDescent="0.3">
      <c r="L621" s="74"/>
      <c r="N621" s="74">
        <v>6.0999999999999996E-10</v>
      </c>
      <c r="O621" s="74">
        <v>1.6344045757100001</v>
      </c>
      <c r="P621" s="74">
        <v>61.725974740200002</v>
      </c>
      <c r="Q621" s="73">
        <f t="shared" si="348"/>
        <v>-5.3396226907846896E-10</v>
      </c>
      <c r="R621" s="73">
        <f t="shared" si="349"/>
        <v>-5.3396189620498455E-10</v>
      </c>
      <c r="S621" s="73">
        <f t="shared" si="350"/>
        <v>-5.3396189617367721E-10</v>
      </c>
      <c r="T621" s="73">
        <f t="shared" si="351"/>
        <v>-5.3396189617367463E-10</v>
      </c>
      <c r="V621" s="74">
        <v>6E-11</v>
      </c>
      <c r="W621" s="74">
        <v>3.8802124815800001</v>
      </c>
      <c r="X621" s="74">
        <v>104991.50985261</v>
      </c>
      <c r="Y621" s="73">
        <f t="shared" si="352"/>
        <v>5.9604185150873813E-11</v>
      </c>
      <c r="Z621" s="73">
        <f t="shared" si="353"/>
        <v>5.9618843381589449E-11</v>
      </c>
      <c r="AA621" s="73">
        <f t="shared" si="354"/>
        <v>5.9618844600749007E-11</v>
      </c>
      <c r="AB621" s="73">
        <f t="shared" si="355"/>
        <v>5.9618844600853413E-11</v>
      </c>
      <c r="AD621" s="74"/>
      <c r="AE621" s="74"/>
      <c r="AF621" s="74"/>
      <c r="AL621" s="74"/>
      <c r="AM621" s="74"/>
      <c r="AN621" s="74"/>
      <c r="AT621" s="74"/>
      <c r="AU621" s="74"/>
      <c r="AV621" s="74"/>
      <c r="BB621" s="74"/>
      <c r="BC621" s="74"/>
      <c r="BD621" s="74"/>
      <c r="BJ621" s="74">
        <v>1.5E-10</v>
      </c>
      <c r="BK621" s="74">
        <v>5.4142973337000004</v>
      </c>
      <c r="BL621" s="74">
        <v>208276.626941717</v>
      </c>
      <c r="BM621" s="73">
        <f t="shared" si="356"/>
        <v>-2.070699361964393E-12</v>
      </c>
      <c r="BN621" s="73">
        <f t="shared" si="357"/>
        <v>-1.4308547699504097E-12</v>
      </c>
      <c r="BO621" s="73">
        <f t="shared" si="358"/>
        <v>-1.4308010460870667E-12</v>
      </c>
      <c r="BP621" s="73">
        <f t="shared" si="359"/>
        <v>-1.4308010415170636E-12</v>
      </c>
      <c r="BR621" s="74"/>
      <c r="BS621" s="74"/>
      <c r="BT621" s="74"/>
      <c r="BZ621" s="74"/>
      <c r="CA621" s="74"/>
      <c r="CB621" s="74"/>
      <c r="CH621" s="74"/>
      <c r="CI621" s="74"/>
      <c r="CJ621" s="74"/>
      <c r="CP621" s="74"/>
      <c r="CQ621" s="74"/>
      <c r="CR621" s="74"/>
      <c r="CX621" s="74"/>
      <c r="CY621" s="74"/>
      <c r="CZ621" s="74"/>
      <c r="DF621" s="74">
        <v>7.9999999999999995E-11</v>
      </c>
      <c r="DG621" s="74">
        <v>3.44870239791</v>
      </c>
      <c r="DH621" s="74">
        <v>26402.0893214438</v>
      </c>
      <c r="DI621" s="73">
        <f t="shared" si="360"/>
        <v>2.3617546488720243E-11</v>
      </c>
      <c r="DJ621" s="73">
        <f t="shared" si="361"/>
        <v>2.3576209787355243E-11</v>
      </c>
      <c r="DK621" s="73">
        <f t="shared" si="362"/>
        <v>2.3576206316352803E-11</v>
      </c>
      <c r="DL621" s="73">
        <f t="shared" si="363"/>
        <v>2.3576206316057309E-11</v>
      </c>
      <c r="DN621" s="74">
        <v>9.9999999999999994E-12</v>
      </c>
      <c r="DO621" s="74">
        <v>3.9279186043299998</v>
      </c>
      <c r="DP621" s="74">
        <v>189386.032592264</v>
      </c>
      <c r="DQ621" s="73">
        <f t="shared" si="364"/>
        <v>4.0369377463629703E-12</v>
      </c>
      <c r="DR621" s="73">
        <f t="shared" si="365"/>
        <v>4.0723960953502082E-12</v>
      </c>
      <c r="DS621" s="73">
        <f t="shared" si="366"/>
        <v>4.0723990699384937E-12</v>
      </c>
      <c r="DT621" s="73">
        <f t="shared" si="367"/>
        <v>4.0723990701918452E-12</v>
      </c>
      <c r="DV621" s="74"/>
      <c r="DW621" s="74"/>
      <c r="DX621" s="74"/>
      <c r="ED621" s="74"/>
      <c r="EE621" s="74"/>
      <c r="EF621" s="74"/>
      <c r="EL621" s="74"/>
      <c r="EM621" s="74"/>
      <c r="EN621" s="74"/>
      <c r="ET621" s="74"/>
      <c r="EU621" s="74"/>
      <c r="EV621" s="74"/>
    </row>
    <row r="622" spans="12:152" s="73" customFormat="1" ht="13.5" x14ac:dyDescent="0.3">
      <c r="L622" s="74"/>
      <c r="N622" s="74">
        <v>5.3000000000000003E-10</v>
      </c>
      <c r="O622" s="74">
        <v>2.0074858673299998</v>
      </c>
      <c r="P622" s="74">
        <v>24448.8336243862</v>
      </c>
      <c r="Q622" s="73">
        <f t="shared" si="348"/>
        <v>-5.2614934725982348E-10</v>
      </c>
      <c r="R622" s="73">
        <f t="shared" si="349"/>
        <v>-5.2618121582556975E-10</v>
      </c>
      <c r="S622" s="73">
        <f t="shared" si="350"/>
        <v>-5.2618121849577846E-10</v>
      </c>
      <c r="T622" s="73">
        <f t="shared" si="351"/>
        <v>-5.2618121849600593E-10</v>
      </c>
      <c r="V622" s="74">
        <v>7.0000000000000004E-11</v>
      </c>
      <c r="W622" s="74">
        <v>0.44811727260000001</v>
      </c>
      <c r="X622" s="74">
        <v>104301.615944392</v>
      </c>
      <c r="Y622" s="73">
        <f t="shared" si="352"/>
        <v>-2.6301161722454051E-11</v>
      </c>
      <c r="Z622" s="73">
        <f t="shared" si="353"/>
        <v>-2.6439686007612622E-11</v>
      </c>
      <c r="AA622" s="73">
        <f t="shared" si="354"/>
        <v>-2.6439697633339141E-11</v>
      </c>
      <c r="AB622" s="73">
        <f t="shared" si="355"/>
        <v>-2.6439697634326533E-11</v>
      </c>
      <c r="AD622" s="74"/>
      <c r="AE622" s="74"/>
      <c r="AF622" s="74"/>
      <c r="AL622" s="74"/>
      <c r="AM622" s="74"/>
      <c r="AN622" s="74"/>
      <c r="AT622" s="74"/>
      <c r="AU622" s="74"/>
      <c r="AV622" s="74"/>
      <c r="BB622" s="74"/>
      <c r="BC622" s="74"/>
      <c r="BD622" s="74"/>
      <c r="BJ622" s="74">
        <v>1.2999999999999999E-10</v>
      </c>
      <c r="BK622" s="74">
        <v>1.1527391070599999</v>
      </c>
      <c r="BL622" s="74">
        <v>949.17560896980001</v>
      </c>
      <c r="BM622" s="73">
        <f t="shared" si="356"/>
        <v>-8.4699890518903016E-11</v>
      </c>
      <c r="BN622" s="73">
        <f t="shared" si="357"/>
        <v>-8.4701807779310564E-11</v>
      </c>
      <c r="BO622" s="73">
        <f t="shared" si="358"/>
        <v>-8.4701807940286348E-11</v>
      </c>
      <c r="BP622" s="73">
        <f t="shared" si="359"/>
        <v>-8.4701807940300009E-11</v>
      </c>
      <c r="BR622" s="74"/>
      <c r="BS622" s="74"/>
      <c r="BT622" s="74"/>
      <c r="BZ622" s="74"/>
      <c r="CA622" s="74"/>
      <c r="CB622" s="74"/>
      <c r="CH622" s="74"/>
      <c r="CI622" s="74"/>
      <c r="CJ622" s="74"/>
      <c r="CP622" s="74"/>
      <c r="CQ622" s="74"/>
      <c r="CR622" s="74"/>
      <c r="CX622" s="74"/>
      <c r="CY622" s="74"/>
      <c r="CZ622" s="74"/>
      <c r="DF622" s="74">
        <v>7.0000000000000004E-11</v>
      </c>
      <c r="DG622" s="74">
        <v>5.8838083719499998</v>
      </c>
      <c r="DH622" s="74">
        <v>51868.248662178798</v>
      </c>
      <c r="DI622" s="73">
        <f t="shared" si="360"/>
        <v>6.9701002243715596E-11</v>
      </c>
      <c r="DJ622" s="73">
        <f t="shared" si="361"/>
        <v>6.9707828974743518E-11</v>
      </c>
      <c r="DK622" s="73">
        <f t="shared" si="362"/>
        <v>6.9707829544627068E-11</v>
      </c>
      <c r="DL622" s="73">
        <f t="shared" si="363"/>
        <v>6.9707829544675005E-11</v>
      </c>
      <c r="DN622" s="74">
        <v>9.9999999999999994E-12</v>
      </c>
      <c r="DO622" s="74">
        <v>0.33128467519999999</v>
      </c>
      <c r="DP622" s="74">
        <v>76571.543755220104</v>
      </c>
      <c r="DQ622" s="73">
        <f t="shared" si="364"/>
        <v>9.9738001355468608E-12</v>
      </c>
      <c r="DR622" s="73">
        <f t="shared" si="365"/>
        <v>9.9726533295715056E-12</v>
      </c>
      <c r="DS622" s="73">
        <f t="shared" si="366"/>
        <v>9.9726532322534335E-12</v>
      </c>
      <c r="DT622" s="73">
        <f t="shared" si="367"/>
        <v>9.9726532322452004E-12</v>
      </c>
      <c r="DV622" s="74"/>
      <c r="DW622" s="74"/>
      <c r="DX622" s="74"/>
      <c r="ED622" s="74"/>
      <c r="EE622" s="74"/>
      <c r="EF622" s="74"/>
      <c r="EL622" s="74"/>
      <c r="EM622" s="74"/>
      <c r="EN622" s="74"/>
      <c r="ET622" s="74"/>
      <c r="EU622" s="74"/>
      <c r="EV622" s="74"/>
    </row>
    <row r="623" spans="12:152" s="73" customFormat="1" ht="13.5" x14ac:dyDescent="0.3">
      <c r="L623" s="74"/>
      <c r="N623" s="74">
        <v>5.1E-10</v>
      </c>
      <c r="O623" s="74">
        <v>2.50978165702</v>
      </c>
      <c r="P623" s="74">
        <v>78903.606711036497</v>
      </c>
      <c r="Q623" s="73">
        <f t="shared" si="348"/>
        <v>-3.337127753668762E-10</v>
      </c>
      <c r="R623" s="73">
        <f t="shared" si="349"/>
        <v>-3.3308906842625676E-10</v>
      </c>
      <c r="S623" s="73">
        <f t="shared" si="350"/>
        <v>-3.3308901602202625E-10</v>
      </c>
      <c r="T623" s="73">
        <f t="shared" si="351"/>
        <v>-3.3308901601754785E-10</v>
      </c>
      <c r="V623" s="74">
        <v>7.0000000000000004E-11</v>
      </c>
      <c r="W623" s="74">
        <v>6.1901945940500003</v>
      </c>
      <c r="X623" s="74">
        <v>37698.455099948398</v>
      </c>
      <c r="Y623" s="73">
        <f t="shared" si="352"/>
        <v>-6.4220912842475876E-11</v>
      </c>
      <c r="Z623" s="73">
        <f t="shared" si="353"/>
        <v>-6.4199388876370152E-11</v>
      </c>
      <c r="AA623" s="73">
        <f t="shared" si="354"/>
        <v>-6.4199387067566345E-11</v>
      </c>
      <c r="AB623" s="73">
        <f t="shared" si="355"/>
        <v>-6.4199387067414092E-11</v>
      </c>
      <c r="AD623" s="74"/>
      <c r="AE623" s="74"/>
      <c r="AF623" s="74"/>
      <c r="AL623" s="74"/>
      <c r="AM623" s="74"/>
      <c r="AN623" s="74"/>
      <c r="AT623" s="74"/>
      <c r="AU623" s="74"/>
      <c r="AV623" s="74"/>
      <c r="BB623" s="74"/>
      <c r="BC623" s="74"/>
      <c r="BD623" s="74"/>
      <c r="BJ623" s="74">
        <v>1.7000000000000001E-10</v>
      </c>
      <c r="BK623" s="74">
        <v>4.6461422427299999</v>
      </c>
      <c r="BL623" s="74">
        <v>112231.70171963501</v>
      </c>
      <c r="BM623" s="73">
        <f t="shared" si="356"/>
        <v>1.0497651638988516E-10</v>
      </c>
      <c r="BN623" s="73">
        <f t="shared" si="357"/>
        <v>1.0466886250049053E-10</v>
      </c>
      <c r="BO623" s="73">
        <f t="shared" si="358"/>
        <v>1.0466883664602997E-10</v>
      </c>
      <c r="BP623" s="73">
        <f t="shared" si="359"/>
        <v>1.0466883664383699E-10</v>
      </c>
      <c r="BR623" s="74"/>
      <c r="BS623" s="74"/>
      <c r="BT623" s="74"/>
      <c r="BZ623" s="74"/>
      <c r="CA623" s="74"/>
      <c r="CB623" s="74"/>
      <c r="CH623" s="74"/>
      <c r="CI623" s="74"/>
      <c r="CJ623" s="74"/>
      <c r="CP623" s="74"/>
      <c r="CQ623" s="74"/>
      <c r="CR623" s="74"/>
      <c r="CX623" s="74"/>
      <c r="CY623" s="74"/>
      <c r="CZ623" s="74"/>
      <c r="DF623" s="74">
        <v>7.0000000000000004E-11</v>
      </c>
      <c r="DG623" s="74">
        <v>4.8064066070200004</v>
      </c>
      <c r="DH623" s="74">
        <v>26118.230002578599</v>
      </c>
      <c r="DI623" s="73">
        <f t="shared" si="360"/>
        <v>-1.3121712677856553E-11</v>
      </c>
      <c r="DJ623" s="73">
        <f t="shared" si="361"/>
        <v>-1.3084927826229192E-11</v>
      </c>
      <c r="DK623" s="73">
        <f t="shared" si="362"/>
        <v>-1.3084924737542551E-11</v>
      </c>
      <c r="DL623" s="73">
        <f t="shared" si="363"/>
        <v>-1.3084924737280655E-11</v>
      </c>
      <c r="DN623" s="74">
        <v>1.9999999999999999E-11</v>
      </c>
      <c r="DO623" s="74">
        <v>1.98187462633</v>
      </c>
      <c r="DP623" s="74">
        <v>81604.321851422297</v>
      </c>
      <c r="DQ623" s="73">
        <f t="shared" si="364"/>
        <v>-1.3556889559404982E-12</v>
      </c>
      <c r="DR623" s="73">
        <f t="shared" si="365"/>
        <v>-1.3223355490324185E-12</v>
      </c>
      <c r="DS623" s="73">
        <f t="shared" si="366"/>
        <v>-1.3223327484549699E-12</v>
      </c>
      <c r="DT623" s="73">
        <f t="shared" si="367"/>
        <v>-1.3223327482190188E-12</v>
      </c>
      <c r="DV623" s="74"/>
      <c r="DW623" s="74"/>
      <c r="DX623" s="74"/>
      <c r="ED623" s="74"/>
      <c r="EE623" s="74"/>
      <c r="EF623" s="74"/>
      <c r="EL623" s="74"/>
      <c r="EM623" s="74"/>
      <c r="EN623" s="74"/>
      <c r="ET623" s="74"/>
      <c r="EU623" s="74"/>
      <c r="EV623" s="74"/>
    </row>
    <row r="624" spans="12:152" s="73" customFormat="1" ht="13.5" x14ac:dyDescent="0.3">
      <c r="L624" s="74"/>
      <c r="N624" s="74">
        <v>5.1E-10</v>
      </c>
      <c r="O624" s="74">
        <v>3.2211095274499999</v>
      </c>
      <c r="P624" s="74">
        <v>130652.81480330801</v>
      </c>
      <c r="Q624" s="73">
        <f t="shared" si="348"/>
        <v>8.6551147688546416E-12</v>
      </c>
      <c r="R624" s="73">
        <f t="shared" si="349"/>
        <v>1.0019662208189184E-11</v>
      </c>
      <c r="S624" s="73">
        <f t="shared" si="350"/>
        <v>1.0019776775296893E-11</v>
      </c>
      <c r="T624" s="73">
        <f t="shared" si="351"/>
        <v>1.00197767850357E-11</v>
      </c>
      <c r="V624" s="74">
        <v>7.9999999999999995E-11</v>
      </c>
      <c r="W624" s="74">
        <v>3.2762887374499998</v>
      </c>
      <c r="X624" s="74">
        <v>183145.012956113</v>
      </c>
      <c r="Y624" s="73">
        <f t="shared" si="352"/>
        <v>7.5646831537572212E-11</v>
      </c>
      <c r="Z624" s="73">
        <f t="shared" si="353"/>
        <v>7.5548656656852738E-11</v>
      </c>
      <c r="AA624" s="73">
        <f t="shared" si="354"/>
        <v>7.5548648369235985E-11</v>
      </c>
      <c r="AB624" s="73">
        <f t="shared" si="355"/>
        <v>7.5548648368529987E-11</v>
      </c>
      <c r="AD624" s="74"/>
      <c r="AE624" s="74"/>
      <c r="AF624" s="74"/>
      <c r="AL624" s="74"/>
      <c r="AM624" s="74"/>
      <c r="AN624" s="74"/>
      <c r="AT624" s="74"/>
      <c r="AU624" s="74"/>
      <c r="AV624" s="74"/>
      <c r="BB624" s="74"/>
      <c r="BC624" s="74"/>
      <c r="BD624" s="74"/>
      <c r="BJ624" s="74">
        <v>1.5E-10</v>
      </c>
      <c r="BK624" s="74">
        <v>5.3248505326500002</v>
      </c>
      <c r="BL624" s="74">
        <v>154408.65498906601</v>
      </c>
      <c r="BM624" s="73">
        <f t="shared" si="356"/>
        <v>1.4972960941831305E-10</v>
      </c>
      <c r="BN624" s="73">
        <f t="shared" si="357"/>
        <v>1.4970038952509378E-10</v>
      </c>
      <c r="BO624" s="73">
        <f t="shared" si="358"/>
        <v>1.4970038700886395E-10</v>
      </c>
      <c r="BP624" s="73">
        <f t="shared" si="359"/>
        <v>1.4970038700864847E-10</v>
      </c>
      <c r="BR624" s="74"/>
      <c r="BS624" s="74"/>
      <c r="BT624" s="74"/>
      <c r="BZ624" s="74"/>
      <c r="CA624" s="74"/>
      <c r="CB624" s="74"/>
      <c r="CH624" s="74"/>
      <c r="CI624" s="74"/>
      <c r="CJ624" s="74"/>
      <c r="CP624" s="74"/>
      <c r="CQ624" s="74"/>
      <c r="CR624" s="74"/>
      <c r="CX624" s="74"/>
      <c r="CY624" s="74"/>
      <c r="CZ624" s="74"/>
      <c r="DF624" s="74">
        <v>7.9999999999999995E-11</v>
      </c>
      <c r="DG624" s="74">
        <v>5.8277361409099999</v>
      </c>
      <c r="DH624" s="74">
        <v>3328.1356562801898</v>
      </c>
      <c r="DI624" s="73">
        <f t="shared" si="360"/>
        <v>-7.8519153900002129E-11</v>
      </c>
      <c r="DJ624" s="73">
        <f t="shared" si="361"/>
        <v>-7.852019812386235E-11</v>
      </c>
      <c r="DK624" s="73">
        <f t="shared" si="362"/>
        <v>-7.8520198211522234E-11</v>
      </c>
      <c r="DL624" s="73">
        <f t="shared" si="363"/>
        <v>-7.8520198211529627E-11</v>
      </c>
      <c r="DN624" s="74">
        <v>9.9999999999999994E-12</v>
      </c>
      <c r="DO624" s="74">
        <v>3.5721047532900001</v>
      </c>
      <c r="DP624" s="74">
        <v>78786.286842816306</v>
      </c>
      <c r="DQ624" s="73">
        <f t="shared" si="364"/>
        <v>1.2950131455206364E-12</v>
      </c>
      <c r="DR624" s="73">
        <f t="shared" si="365"/>
        <v>1.3110125836352185E-12</v>
      </c>
      <c r="DS624" s="73">
        <f t="shared" si="366"/>
        <v>1.3110139268380619E-12</v>
      </c>
      <c r="DT624" s="73">
        <f t="shared" si="367"/>
        <v>1.3110139269530216E-12</v>
      </c>
      <c r="DV624" s="74"/>
      <c r="DW624" s="74"/>
      <c r="DX624" s="74"/>
      <c r="ED624" s="74"/>
      <c r="EE624" s="74"/>
      <c r="EF624" s="74"/>
      <c r="EL624" s="74"/>
      <c r="EM624" s="74"/>
      <c r="EN624" s="74"/>
      <c r="ET624" s="74"/>
      <c r="EU624" s="74"/>
      <c r="EV624" s="74"/>
    </row>
    <row r="625" spans="12:152" s="73" customFormat="1" ht="13.5" x14ac:dyDescent="0.3">
      <c r="L625" s="74"/>
      <c r="N625" s="74">
        <v>6E-10</v>
      </c>
      <c r="O625" s="74">
        <v>6.2310585469699999</v>
      </c>
      <c r="P625" s="74">
        <v>76887.9356248767</v>
      </c>
      <c r="Q625" s="73">
        <f t="shared" si="348"/>
        <v>-1.7637603429483754E-11</v>
      </c>
      <c r="R625" s="73">
        <f t="shared" si="349"/>
        <v>-1.8582064613625631E-11</v>
      </c>
      <c r="S625" s="73">
        <f t="shared" si="350"/>
        <v>-1.8582143910610274E-11</v>
      </c>
      <c r="T625" s="73">
        <f t="shared" si="351"/>
        <v>-1.858214391742821E-11</v>
      </c>
      <c r="V625" s="74">
        <v>6E-11</v>
      </c>
      <c r="W625" s="74">
        <v>1.04156861985</v>
      </c>
      <c r="X625" s="74">
        <v>104197.83375581101</v>
      </c>
      <c r="Y625" s="73">
        <f t="shared" si="352"/>
        <v>-5.9738243234111002E-11</v>
      </c>
      <c r="Z625" s="73">
        <f t="shared" si="353"/>
        <v>-5.9750055220527502E-11</v>
      </c>
      <c r="AA625" s="73">
        <f t="shared" si="354"/>
        <v>-5.97500562008597E-11</v>
      </c>
      <c r="AB625" s="73">
        <f t="shared" si="355"/>
        <v>-5.9750056200943038E-11</v>
      </c>
      <c r="AD625" s="74"/>
      <c r="AE625" s="74"/>
      <c r="AF625" s="74"/>
      <c r="AL625" s="74"/>
      <c r="AM625" s="74"/>
      <c r="AN625" s="74"/>
      <c r="AT625" s="74"/>
      <c r="AU625" s="74"/>
      <c r="AV625" s="74"/>
      <c r="BB625" s="74"/>
      <c r="BC625" s="74"/>
      <c r="BD625" s="74"/>
      <c r="BJ625" s="74">
        <v>1.2999999999999999E-10</v>
      </c>
      <c r="BK625" s="74">
        <v>4.02426203972</v>
      </c>
      <c r="BL625" s="74">
        <v>417406.45026518701</v>
      </c>
      <c r="BM625" s="73">
        <f t="shared" si="356"/>
        <v>-9.0793692270252097E-11</v>
      </c>
      <c r="BN625" s="73">
        <f t="shared" si="357"/>
        <v>-9.1585796545525944E-11</v>
      </c>
      <c r="BO625" s="73">
        <f t="shared" si="358"/>
        <v>-9.1585862771977338E-11</v>
      </c>
      <c r="BP625" s="73">
        <f t="shared" si="359"/>
        <v>-9.1585862777599335E-11</v>
      </c>
      <c r="BR625" s="74"/>
      <c r="BS625" s="74"/>
      <c r="BT625" s="74"/>
      <c r="BZ625" s="74"/>
      <c r="CA625" s="74"/>
      <c r="CB625" s="74"/>
      <c r="CH625" s="74"/>
      <c r="CI625" s="74"/>
      <c r="CJ625" s="74"/>
      <c r="CP625" s="74"/>
      <c r="CQ625" s="74"/>
      <c r="CR625" s="74"/>
      <c r="CX625" s="74"/>
      <c r="CY625" s="74"/>
      <c r="CZ625" s="74"/>
      <c r="DF625" s="74">
        <v>8.9999999999999999E-11</v>
      </c>
      <c r="DG625" s="74">
        <v>2.5320961180500001</v>
      </c>
      <c r="DH625" s="74">
        <v>25227.593212821299</v>
      </c>
      <c r="DI625" s="73">
        <f t="shared" si="360"/>
        <v>-6.7222227628545675E-11</v>
      </c>
      <c r="DJ625" s="73">
        <f t="shared" si="361"/>
        <v>-6.7253140187894674E-11</v>
      </c>
      <c r="DK625" s="73">
        <f t="shared" si="362"/>
        <v>-6.7253142782620346E-11</v>
      </c>
      <c r="DL625" s="73">
        <f t="shared" si="363"/>
        <v>-6.7253142782841332E-11</v>
      </c>
      <c r="DN625" s="74">
        <v>1.9999999999999999E-11</v>
      </c>
      <c r="DO625" s="74">
        <v>1.1387944724100001</v>
      </c>
      <c r="DP625" s="74">
        <v>61165.273988580702</v>
      </c>
      <c r="DQ625" s="73">
        <f t="shared" si="364"/>
        <v>-5.2324053312341663E-12</v>
      </c>
      <c r="DR625" s="73">
        <f t="shared" si="365"/>
        <v>-5.2082181434827299E-12</v>
      </c>
      <c r="DS625" s="73">
        <f t="shared" si="366"/>
        <v>-5.2082161123341717E-12</v>
      </c>
      <c r="DT625" s="73">
        <f t="shared" si="367"/>
        <v>-5.208216112160744E-12</v>
      </c>
      <c r="DV625" s="74"/>
      <c r="DW625" s="74"/>
      <c r="DX625" s="74"/>
      <c r="ED625" s="74"/>
      <c r="EE625" s="74"/>
      <c r="EF625" s="74"/>
      <c r="EL625" s="74"/>
      <c r="EM625" s="74"/>
      <c r="EN625" s="74"/>
      <c r="ET625" s="74"/>
      <c r="EU625" s="74"/>
      <c r="EV625" s="74"/>
    </row>
    <row r="626" spans="12:152" s="73" customFormat="1" ht="13.5" x14ac:dyDescent="0.3">
      <c r="L626" s="74"/>
      <c r="N626" s="74">
        <v>6.6E-10</v>
      </c>
      <c r="O626" s="74">
        <v>3.2359671251200002</v>
      </c>
      <c r="P626" s="74">
        <v>77726.904912627098</v>
      </c>
      <c r="Q626" s="73">
        <f t="shared" si="348"/>
        <v>-6.0952901450318242E-10</v>
      </c>
      <c r="R626" s="73">
        <f t="shared" si="349"/>
        <v>-6.0912525973856132E-10</v>
      </c>
      <c r="S626" s="73">
        <f t="shared" si="350"/>
        <v>-6.0912522577368257E-10</v>
      </c>
      <c r="T626" s="73">
        <f t="shared" si="351"/>
        <v>-6.0912522577079385E-10</v>
      </c>
      <c r="V626" s="74">
        <v>7.0000000000000004E-11</v>
      </c>
      <c r="W626" s="74">
        <v>6.0480457422500002</v>
      </c>
      <c r="X626" s="74">
        <v>103189.137861888</v>
      </c>
      <c r="Y626" s="73">
        <f t="shared" si="352"/>
        <v>-1.9858221773381513E-11</v>
      </c>
      <c r="Z626" s="73">
        <f t="shared" si="353"/>
        <v>-2.0000045620590622E-11</v>
      </c>
      <c r="AA626" s="73">
        <f t="shared" si="354"/>
        <v>-2.0000057524656444E-11</v>
      </c>
      <c r="AB626" s="73">
        <f t="shared" si="355"/>
        <v>-2.0000057525663123E-11</v>
      </c>
      <c r="AD626" s="74"/>
      <c r="AE626" s="74"/>
      <c r="AF626" s="74"/>
      <c r="AL626" s="74"/>
      <c r="AM626" s="74"/>
      <c r="AN626" s="74"/>
      <c r="AT626" s="74"/>
      <c r="AU626" s="74"/>
      <c r="AV626" s="74"/>
      <c r="BB626" s="74"/>
      <c r="BC626" s="74"/>
      <c r="BD626" s="74"/>
      <c r="BJ626" s="74">
        <v>1.2999999999999999E-10</v>
      </c>
      <c r="BK626" s="74">
        <v>2.83441937048</v>
      </c>
      <c r="BL626" s="74">
        <v>25169.972855592401</v>
      </c>
      <c r="BM626" s="73">
        <f t="shared" si="356"/>
        <v>-1.294279413367357E-10</v>
      </c>
      <c r="BN626" s="73">
        <f t="shared" si="357"/>
        <v>-1.2943420448984998E-10</v>
      </c>
      <c r="BO626" s="73">
        <f t="shared" si="358"/>
        <v>-1.2943420501427324E-10</v>
      </c>
      <c r="BP626" s="73">
        <f t="shared" si="359"/>
        <v>-1.2943420501431731E-10</v>
      </c>
      <c r="BR626" s="74"/>
      <c r="BS626" s="74"/>
      <c r="BT626" s="74"/>
      <c r="BZ626" s="74"/>
      <c r="CA626" s="74"/>
      <c r="CB626" s="74"/>
      <c r="CH626" s="74"/>
      <c r="CI626" s="74"/>
      <c r="CJ626" s="74"/>
      <c r="CP626" s="74"/>
      <c r="CQ626" s="74"/>
      <c r="CR626" s="74"/>
      <c r="CX626" s="74"/>
      <c r="CY626" s="74"/>
      <c r="CZ626" s="74"/>
      <c r="DF626" s="74">
        <v>1E-10</v>
      </c>
      <c r="DG626" s="74">
        <v>2.5279323615</v>
      </c>
      <c r="DH626" s="74">
        <v>35833.223697430803</v>
      </c>
      <c r="DI626" s="73">
        <f t="shared" si="360"/>
        <v>9.8178275445359855E-11</v>
      </c>
      <c r="DJ626" s="73">
        <f t="shared" si="361"/>
        <v>9.8192194302274348E-11</v>
      </c>
      <c r="DK626" s="73">
        <f t="shared" si="362"/>
        <v>9.8192195468709518E-11</v>
      </c>
      <c r="DL626" s="73">
        <f t="shared" si="363"/>
        <v>9.8192195468808496E-11</v>
      </c>
      <c r="DN626" s="74">
        <v>9.9999999999999994E-12</v>
      </c>
      <c r="DO626" s="74">
        <v>5.6272108188900001</v>
      </c>
      <c r="DP626" s="74">
        <v>122444.98726584599</v>
      </c>
      <c r="DQ626" s="73">
        <f t="shared" si="364"/>
        <v>-8.5489320824021909E-12</v>
      </c>
      <c r="DR626" s="73">
        <f t="shared" si="365"/>
        <v>-8.5358940229098707E-12</v>
      </c>
      <c r="DS626" s="73">
        <f t="shared" si="366"/>
        <v>-8.5358929259536605E-12</v>
      </c>
      <c r="DT626" s="73">
        <f t="shared" si="367"/>
        <v>-8.5358929258600856E-12</v>
      </c>
      <c r="DV626" s="74"/>
      <c r="DW626" s="74"/>
      <c r="DX626" s="74"/>
      <c r="ED626" s="74"/>
      <c r="EE626" s="74"/>
      <c r="EF626" s="74"/>
      <c r="EL626" s="74"/>
      <c r="EM626" s="74"/>
      <c r="EN626" s="74"/>
      <c r="ET626" s="74"/>
      <c r="EU626" s="74"/>
      <c r="EV626" s="74"/>
    </row>
    <row r="627" spans="12:152" s="73" customFormat="1" ht="13.5" x14ac:dyDescent="0.3">
      <c r="L627" s="74"/>
      <c r="N627" s="74">
        <v>5.9000000000000003E-10</v>
      </c>
      <c r="O627" s="74">
        <v>1.5348550589100001</v>
      </c>
      <c r="P627" s="74">
        <v>6044.2285813753997</v>
      </c>
      <c r="Q627" s="73">
        <f t="shared" si="348"/>
        <v>3.9974946953243456E-10</v>
      </c>
      <c r="R627" s="73">
        <f t="shared" si="349"/>
        <v>3.9969574608882202E-10</v>
      </c>
      <c r="S627" s="73">
        <f t="shared" si="350"/>
        <v>3.9969574157783443E-10</v>
      </c>
      <c r="T627" s="73">
        <f t="shared" si="351"/>
        <v>3.9969574157745206E-10</v>
      </c>
      <c r="V627" s="74">
        <v>7.0000000000000004E-11</v>
      </c>
      <c r="W627" s="74">
        <v>6.1558854914300003</v>
      </c>
      <c r="X627" s="74">
        <v>75930.513031850496</v>
      </c>
      <c r="Y627" s="73">
        <f t="shared" si="352"/>
        <v>-3.7105269044240291E-12</v>
      </c>
      <c r="Z627" s="73">
        <f t="shared" si="353"/>
        <v>-3.6018108332535872E-12</v>
      </c>
      <c r="AA627" s="73">
        <f t="shared" si="354"/>
        <v>-3.6018017048716063E-12</v>
      </c>
      <c r="AB627" s="73">
        <f t="shared" si="355"/>
        <v>-3.6018017040927479E-12</v>
      </c>
      <c r="AD627" s="74"/>
      <c r="AE627" s="74"/>
      <c r="AF627" s="74"/>
      <c r="AL627" s="74"/>
      <c r="AM627" s="74"/>
      <c r="AN627" s="74"/>
      <c r="AT627" s="74"/>
      <c r="AU627" s="74"/>
      <c r="AV627" s="74"/>
      <c r="BB627" s="74"/>
      <c r="BC627" s="74"/>
      <c r="BD627" s="74"/>
      <c r="BJ627" s="74">
        <v>1.5999999999999999E-10</v>
      </c>
      <c r="BK627" s="74">
        <v>3.5500456100500002</v>
      </c>
      <c r="BL627" s="74">
        <v>86457.984757931103</v>
      </c>
      <c r="BM627" s="73">
        <f t="shared" si="356"/>
        <v>1.4985143922319669E-10</v>
      </c>
      <c r="BN627" s="73">
        <f t="shared" si="357"/>
        <v>1.4995050592344333E-10</v>
      </c>
      <c r="BO627" s="73">
        <f t="shared" si="358"/>
        <v>1.4995051422154984E-10</v>
      </c>
      <c r="BP627" s="73">
        <f t="shared" si="359"/>
        <v>1.4995051422224777E-10</v>
      </c>
      <c r="BR627" s="74"/>
      <c r="BS627" s="74"/>
      <c r="BT627" s="74"/>
      <c r="BZ627" s="74"/>
      <c r="CA627" s="74"/>
      <c r="CB627" s="74"/>
      <c r="CH627" s="74"/>
      <c r="CI627" s="74"/>
      <c r="CJ627" s="74"/>
      <c r="CP627" s="74"/>
      <c r="CQ627" s="74"/>
      <c r="CR627" s="74"/>
      <c r="CX627" s="74"/>
      <c r="CY627" s="74"/>
      <c r="CZ627" s="74"/>
      <c r="DF627" s="74">
        <v>7.9999999999999995E-11</v>
      </c>
      <c r="DG627" s="74">
        <v>4.1120474465400001</v>
      </c>
      <c r="DH627" s="74">
        <v>53906.928636080898</v>
      </c>
      <c r="DI627" s="73">
        <f t="shared" si="360"/>
        <v>7.9988711272887335E-11</v>
      </c>
      <c r="DJ627" s="73">
        <f t="shared" si="361"/>
        <v>7.9990146346779193E-11</v>
      </c>
      <c r="DK627" s="73">
        <f t="shared" si="362"/>
        <v>7.9990146463176792E-11</v>
      </c>
      <c r="DL627" s="73">
        <f t="shared" si="363"/>
        <v>7.9990146463186641E-11</v>
      </c>
      <c r="DN627" s="74">
        <v>9.9999999999999994E-12</v>
      </c>
      <c r="DO627" s="74">
        <v>0.51173156423999999</v>
      </c>
      <c r="DP627" s="74">
        <v>113341.08027172901</v>
      </c>
      <c r="DQ627" s="73">
        <f t="shared" si="364"/>
        <v>9.1615972883550403E-12</v>
      </c>
      <c r="DR627" s="73">
        <f t="shared" si="365"/>
        <v>9.1708772888442528E-12</v>
      </c>
      <c r="DS627" s="73">
        <f t="shared" si="366"/>
        <v>9.1708780659371001E-12</v>
      </c>
      <c r="DT627" s="73">
        <f t="shared" si="367"/>
        <v>9.1708780660032762E-12</v>
      </c>
      <c r="DV627" s="74"/>
      <c r="DW627" s="74"/>
      <c r="DX627" s="74"/>
      <c r="ED627" s="74"/>
      <c r="EE627" s="74"/>
      <c r="EF627" s="74"/>
      <c r="EL627" s="74"/>
      <c r="EM627" s="74"/>
      <c r="EN627" s="74"/>
      <c r="ET627" s="74"/>
      <c r="EU627" s="74"/>
      <c r="EV627" s="74"/>
    </row>
    <row r="628" spans="12:152" s="73" customFormat="1" ht="13.5" x14ac:dyDescent="0.3">
      <c r="L628" s="74"/>
      <c r="N628" s="74">
        <v>5.9000000000000003E-10</v>
      </c>
      <c r="O628" s="74">
        <v>1.10559326249</v>
      </c>
      <c r="P628" s="74">
        <v>26102.130235575802</v>
      </c>
      <c r="Q628" s="73">
        <f t="shared" si="348"/>
        <v>-3.4861618044715556E-10</v>
      </c>
      <c r="R628" s="73">
        <f t="shared" si="349"/>
        <v>-3.4887060652074624E-10</v>
      </c>
      <c r="S628" s="73">
        <f t="shared" si="350"/>
        <v>-3.4887062787868169E-10</v>
      </c>
      <c r="T628" s="73">
        <f t="shared" si="351"/>
        <v>-3.4887062788049384E-10</v>
      </c>
      <c r="V628" s="74">
        <v>7.0000000000000004E-11</v>
      </c>
      <c r="W628" s="74">
        <v>2.0198295594600002</v>
      </c>
      <c r="X628" s="74">
        <v>176332.24614102699</v>
      </c>
      <c r="Y628" s="73">
        <f t="shared" si="352"/>
        <v>4.5817750804421814E-11</v>
      </c>
      <c r="Z628" s="73">
        <f t="shared" si="353"/>
        <v>4.6008586589718943E-11</v>
      </c>
      <c r="AA628" s="73">
        <f t="shared" si="354"/>
        <v>4.6008602587516228E-11</v>
      </c>
      <c r="AB628" s="73">
        <f t="shared" si="355"/>
        <v>4.6008602588859705E-11</v>
      </c>
      <c r="AD628" s="74"/>
      <c r="AE628" s="74"/>
      <c r="AF628" s="74"/>
      <c r="AL628" s="74"/>
      <c r="AM628" s="74"/>
      <c r="AN628" s="74"/>
      <c r="AT628" s="74"/>
      <c r="AU628" s="74"/>
      <c r="AV628" s="74"/>
      <c r="BB628" s="74"/>
      <c r="BC628" s="74"/>
      <c r="BD628" s="74"/>
      <c r="BJ628" s="74">
        <v>1.4000000000000001E-10</v>
      </c>
      <c r="BK628" s="74">
        <v>3.36717179008</v>
      </c>
      <c r="BL628" s="74">
        <v>12546.481939083</v>
      </c>
      <c r="BM628" s="73">
        <f t="shared" si="356"/>
        <v>1.372288589124481E-10</v>
      </c>
      <c r="BN628" s="73">
        <f t="shared" si="357"/>
        <v>1.3722173170645393E-10</v>
      </c>
      <c r="BO628" s="73">
        <f t="shared" si="358"/>
        <v>1.3722173110765918E-10</v>
      </c>
      <c r="BP628" s="73">
        <f t="shared" si="359"/>
        <v>1.3722173110760869E-10</v>
      </c>
      <c r="BR628" s="74"/>
      <c r="BS628" s="74"/>
      <c r="BT628" s="74"/>
      <c r="BZ628" s="74"/>
      <c r="CA628" s="74"/>
      <c r="CB628" s="74"/>
      <c r="CH628" s="74"/>
      <c r="CI628" s="74"/>
      <c r="CJ628" s="74"/>
      <c r="CP628" s="74"/>
      <c r="CQ628" s="74"/>
      <c r="CR628" s="74"/>
      <c r="CX628" s="74"/>
      <c r="CY628" s="74"/>
      <c r="CZ628" s="74"/>
      <c r="DF628" s="74">
        <v>7.9999999999999995E-11</v>
      </c>
      <c r="DG628" s="74">
        <v>1.5874529796700001</v>
      </c>
      <c r="DH628" s="74">
        <v>101011.000139596</v>
      </c>
      <c r="DI628" s="73">
        <f t="shared" si="360"/>
        <v>-5.2472819474326359E-11</v>
      </c>
      <c r="DJ628" s="73">
        <f t="shared" si="361"/>
        <v>-5.2347771850766826E-11</v>
      </c>
      <c r="DK628" s="73">
        <f t="shared" si="362"/>
        <v>-5.2347761342094248E-11</v>
      </c>
      <c r="DL628" s="73">
        <f t="shared" si="363"/>
        <v>-5.2347761341213921E-11</v>
      </c>
      <c r="DN628" s="74">
        <v>9.9999999999999994E-12</v>
      </c>
      <c r="DO628" s="74">
        <v>0.63238768568000003</v>
      </c>
      <c r="DP628" s="74">
        <v>130459.18546877</v>
      </c>
      <c r="DQ628" s="73">
        <f t="shared" si="364"/>
        <v>-5.0776152657552292E-12</v>
      </c>
      <c r="DR628" s="73">
        <f t="shared" si="365"/>
        <v>-5.0545773744107192E-12</v>
      </c>
      <c r="DS628" s="73">
        <f t="shared" si="366"/>
        <v>-5.0545754385834182E-12</v>
      </c>
      <c r="DT628" s="73">
        <f t="shared" si="367"/>
        <v>-5.0545754384186187E-12</v>
      </c>
      <c r="DV628" s="74"/>
      <c r="DW628" s="74"/>
      <c r="DX628" s="74"/>
      <c r="ED628" s="74"/>
      <c r="EE628" s="74"/>
      <c r="EF628" s="74"/>
      <c r="EL628" s="74"/>
      <c r="EM628" s="74"/>
      <c r="EN628" s="74"/>
      <c r="ET628" s="74"/>
      <c r="EU628" s="74"/>
      <c r="EV628" s="74"/>
    </row>
    <row r="629" spans="12:152" s="73" customFormat="1" ht="13.5" x14ac:dyDescent="0.3">
      <c r="L629" s="74"/>
      <c r="N629" s="74">
        <v>6E-10</v>
      </c>
      <c r="O629" s="74">
        <v>1.08408977503</v>
      </c>
      <c r="P629" s="74">
        <v>27972.8043049915</v>
      </c>
      <c r="Q629" s="73">
        <f t="shared" si="348"/>
        <v>-5.9600347705742771E-10</v>
      </c>
      <c r="R629" s="73">
        <f t="shared" si="349"/>
        <v>-5.959637682194952E-10</v>
      </c>
      <c r="S629" s="73">
        <f t="shared" si="350"/>
        <v>-5.9596376487724588E-10</v>
      </c>
      <c r="T629" s="73">
        <f t="shared" si="351"/>
        <v>-5.9596376487696546E-10</v>
      </c>
      <c r="V629" s="74">
        <v>7.0000000000000004E-11</v>
      </c>
      <c r="W629" s="74">
        <v>4.68299502093</v>
      </c>
      <c r="X629" s="74">
        <v>838.96928775039999</v>
      </c>
      <c r="Y629" s="73">
        <f t="shared" si="352"/>
        <v>6.0035666381236932E-11</v>
      </c>
      <c r="Z629" s="73">
        <f t="shared" si="353"/>
        <v>6.0035047823444106E-11</v>
      </c>
      <c r="AA629" s="73">
        <f t="shared" si="354"/>
        <v>6.0035047771507968E-11</v>
      </c>
      <c r="AB629" s="73">
        <f t="shared" si="355"/>
        <v>6.0035047771503626E-11</v>
      </c>
      <c r="AD629" s="74"/>
      <c r="AE629" s="74"/>
      <c r="AF629" s="74"/>
      <c r="AL629" s="74"/>
      <c r="AM629" s="74"/>
      <c r="AN629" s="74"/>
      <c r="AT629" s="74"/>
      <c r="AU629" s="74"/>
      <c r="AV629" s="74"/>
      <c r="BB629" s="74"/>
      <c r="BC629" s="74"/>
      <c r="BD629" s="74"/>
      <c r="BJ629" s="74">
        <v>1.2999999999999999E-10</v>
      </c>
      <c r="BK629" s="74">
        <v>0.99900287294000001</v>
      </c>
      <c r="BL629" s="74">
        <v>78338.491023289796</v>
      </c>
      <c r="BM629" s="73">
        <f t="shared" si="356"/>
        <v>-6.8087026094552854E-11</v>
      </c>
      <c r="BN629" s="73">
        <f t="shared" si="357"/>
        <v>-6.8264629880791747E-11</v>
      </c>
      <c r="BO629" s="73">
        <f t="shared" si="358"/>
        <v>-6.8264644785393191E-11</v>
      </c>
      <c r="BP629" s="73">
        <f t="shared" si="359"/>
        <v>-6.826464478665097E-11</v>
      </c>
      <c r="BR629" s="74"/>
      <c r="BS629" s="74"/>
      <c r="BT629" s="74"/>
      <c r="BZ629" s="74"/>
      <c r="CA629" s="74"/>
      <c r="CB629" s="74"/>
      <c r="CH629" s="74"/>
      <c r="CI629" s="74"/>
      <c r="CJ629" s="74"/>
      <c r="CP629" s="74"/>
      <c r="CQ629" s="74"/>
      <c r="CR629" s="74"/>
      <c r="CX629" s="74"/>
      <c r="CY629" s="74"/>
      <c r="CZ629" s="74"/>
      <c r="DF629" s="74">
        <v>8.9999999999999999E-11</v>
      </c>
      <c r="DG629" s="74">
        <v>2.5738472724400001</v>
      </c>
      <c r="DH629" s="74">
        <v>2125.8774073792001</v>
      </c>
      <c r="DI629" s="73">
        <f t="shared" si="360"/>
        <v>7.4433025983804227E-11</v>
      </c>
      <c r="DJ629" s="73">
        <f t="shared" si="361"/>
        <v>7.443082294892113E-11</v>
      </c>
      <c r="DK629" s="73">
        <f t="shared" si="362"/>
        <v>7.4430822763943745E-11</v>
      </c>
      <c r="DL629" s="73">
        <f t="shared" si="363"/>
        <v>7.4430822763927938E-11</v>
      </c>
      <c r="DN629" s="74">
        <v>9.9999999999999994E-12</v>
      </c>
      <c r="DO629" s="74">
        <v>0.62172861765999998</v>
      </c>
      <c r="DP629" s="74">
        <v>138319.60486120899</v>
      </c>
      <c r="DQ629" s="73">
        <f t="shared" si="364"/>
        <v>-5.7717414273407558E-12</v>
      </c>
      <c r="DR629" s="73">
        <f t="shared" si="365"/>
        <v>-5.7948536306471166E-12</v>
      </c>
      <c r="DS629" s="73">
        <f t="shared" si="366"/>
        <v>-5.7948555692437205E-12</v>
      </c>
      <c r="DT629" s="73">
        <f t="shared" si="367"/>
        <v>-5.7948555694104951E-12</v>
      </c>
      <c r="DV629" s="74"/>
      <c r="DW629" s="74"/>
      <c r="DX629" s="74"/>
      <c r="ED629" s="74"/>
      <c r="EE629" s="74"/>
      <c r="EF629" s="74"/>
      <c r="EL629" s="74"/>
      <c r="EM629" s="74"/>
      <c r="EN629" s="74"/>
      <c r="ET629" s="74"/>
      <c r="EU629" s="74"/>
      <c r="EV629" s="74"/>
    </row>
    <row r="630" spans="12:152" s="73" customFormat="1" ht="13.5" x14ac:dyDescent="0.3">
      <c r="L630" s="74"/>
      <c r="N630" s="74">
        <v>4.8999999999999996E-10</v>
      </c>
      <c r="O630" s="74">
        <v>2.24548271996</v>
      </c>
      <c r="P630" s="74">
        <v>425.90877651400001</v>
      </c>
      <c r="Q630" s="73">
        <f t="shared" si="348"/>
        <v>-4.7331252311329829E-10</v>
      </c>
      <c r="R630" s="73">
        <f t="shared" si="349"/>
        <v>-4.7331141706211328E-10</v>
      </c>
      <c r="S630" s="73">
        <f t="shared" si="350"/>
        <v>-4.733114169692453E-10</v>
      </c>
      <c r="T630" s="73">
        <f t="shared" si="351"/>
        <v>-4.7331141696923765E-10</v>
      </c>
      <c r="V630" s="74">
        <v>7.0000000000000004E-11</v>
      </c>
      <c r="W630" s="74">
        <v>4.3269407805100002</v>
      </c>
      <c r="X630" s="74">
        <v>104248.519792078</v>
      </c>
      <c r="Y630" s="73">
        <f t="shared" si="352"/>
        <v>3.4192969778046655E-11</v>
      </c>
      <c r="Z630" s="73">
        <f t="shared" si="353"/>
        <v>3.4323312239017227E-11</v>
      </c>
      <c r="AA630" s="73">
        <f t="shared" si="354"/>
        <v>3.4323323176270809E-11</v>
      </c>
      <c r="AB630" s="73">
        <f t="shared" si="355"/>
        <v>3.4323323177200198E-11</v>
      </c>
      <c r="AD630" s="74"/>
      <c r="AE630" s="74"/>
      <c r="AF630" s="74"/>
      <c r="AL630" s="74"/>
      <c r="AM630" s="74"/>
      <c r="AN630" s="74"/>
      <c r="AT630" s="74"/>
      <c r="AU630" s="74"/>
      <c r="AV630" s="74"/>
      <c r="BB630" s="74"/>
      <c r="BC630" s="74"/>
      <c r="BD630" s="74"/>
      <c r="BJ630" s="74">
        <v>1.2E-10</v>
      </c>
      <c r="BK630" s="74">
        <v>3.7293526134900001</v>
      </c>
      <c r="BL630" s="74">
        <v>78786.286842816306</v>
      </c>
      <c r="BM630" s="73">
        <f t="shared" si="356"/>
        <v>-3.2854075114597586E-12</v>
      </c>
      <c r="BN630" s="73">
        <f t="shared" si="357"/>
        <v>-3.0918317033728353E-12</v>
      </c>
      <c r="BO630" s="73">
        <f t="shared" si="358"/>
        <v>-3.0918154500064485E-12</v>
      </c>
      <c r="BP630" s="73">
        <f t="shared" si="359"/>
        <v>-3.0918154486153835E-12</v>
      </c>
      <c r="BR630" s="74"/>
      <c r="BS630" s="74"/>
      <c r="BT630" s="74"/>
      <c r="BZ630" s="74"/>
      <c r="CA630" s="74"/>
      <c r="CB630" s="74"/>
      <c r="CH630" s="74"/>
      <c r="CI630" s="74"/>
      <c r="CJ630" s="74"/>
      <c r="CP630" s="74"/>
      <c r="CQ630" s="74"/>
      <c r="CR630" s="74"/>
      <c r="CX630" s="74"/>
      <c r="CY630" s="74"/>
      <c r="CZ630" s="74"/>
      <c r="DF630" s="74">
        <v>7.0000000000000004E-11</v>
      </c>
      <c r="DG630" s="74">
        <v>2.46084982092</v>
      </c>
      <c r="DH630" s="74">
        <v>52137.673247510502</v>
      </c>
      <c r="DI630" s="73">
        <f t="shared" si="360"/>
        <v>3.5104824012520315E-11</v>
      </c>
      <c r="DJ630" s="73">
        <f t="shared" si="361"/>
        <v>3.5169476281394444E-11</v>
      </c>
      <c r="DK630" s="73">
        <f t="shared" si="362"/>
        <v>3.5169481708046866E-11</v>
      </c>
      <c r="DL630" s="73">
        <f t="shared" si="363"/>
        <v>3.5169481708507877E-11</v>
      </c>
      <c r="DN630" s="74">
        <v>1.9999999999999999E-11</v>
      </c>
      <c r="DO630" s="74">
        <v>0.35135879350999999</v>
      </c>
      <c r="DP630" s="74">
        <v>132028.588603154</v>
      </c>
      <c r="DQ630" s="73">
        <f t="shared" si="364"/>
        <v>-1.1439241748891449E-11</v>
      </c>
      <c r="DR630" s="73">
        <f t="shared" si="365"/>
        <v>-1.1394835766869951E-11</v>
      </c>
      <c r="DS630" s="73">
        <f t="shared" si="366"/>
        <v>-1.1394832034947256E-11</v>
      </c>
      <c r="DT630" s="73">
        <f t="shared" si="367"/>
        <v>-1.139483203463333E-11</v>
      </c>
      <c r="DV630" s="74"/>
      <c r="DW630" s="74"/>
      <c r="DX630" s="74"/>
      <c r="ED630" s="74"/>
      <c r="EE630" s="74"/>
      <c r="EF630" s="74"/>
      <c r="EL630" s="74"/>
      <c r="EM630" s="74"/>
      <c r="EN630" s="74"/>
      <c r="ET630" s="74"/>
      <c r="EU630" s="74"/>
      <c r="EV630" s="74"/>
    </row>
    <row r="631" spans="12:152" s="73" customFormat="1" ht="13.5" x14ac:dyDescent="0.3">
      <c r="L631" s="74"/>
      <c r="N631" s="74">
        <v>5.4999999999999996E-10</v>
      </c>
      <c r="O631" s="74">
        <v>3.3364516161100002</v>
      </c>
      <c r="P631" s="74">
        <v>207593.84658049999</v>
      </c>
      <c r="Q631" s="73">
        <f t="shared" si="348"/>
        <v>3.0477137483240623E-10</v>
      </c>
      <c r="R631" s="73">
        <f t="shared" si="349"/>
        <v>3.0671530788011987E-10</v>
      </c>
      <c r="S631" s="73">
        <f t="shared" si="350"/>
        <v>3.0671547086445485E-10</v>
      </c>
      <c r="T631" s="73">
        <f t="shared" si="351"/>
        <v>3.0671547087815705E-10</v>
      </c>
      <c r="V631" s="74">
        <v>6E-11</v>
      </c>
      <c r="W631" s="74">
        <v>0.30098706976</v>
      </c>
      <c r="X631" s="74">
        <v>54824.261108621402</v>
      </c>
      <c r="Y631" s="73">
        <f t="shared" si="352"/>
        <v>6.5498963943939023E-12</v>
      </c>
      <c r="Z631" s="73">
        <f t="shared" si="353"/>
        <v>6.4829202621885917E-12</v>
      </c>
      <c r="AA631" s="73">
        <f t="shared" si="354"/>
        <v>6.4829146383948294E-12</v>
      </c>
      <c r="AB631" s="73">
        <f t="shared" si="355"/>
        <v>6.4829146379133586E-12</v>
      </c>
      <c r="AD631" s="74"/>
      <c r="AE631" s="74"/>
      <c r="AF631" s="74"/>
      <c r="AL631" s="74"/>
      <c r="AM631" s="74"/>
      <c r="AN631" s="74"/>
      <c r="AT631" s="74"/>
      <c r="AU631" s="74"/>
      <c r="AV631" s="74"/>
      <c r="BB631" s="74"/>
      <c r="BC631" s="74"/>
      <c r="BD631" s="74"/>
      <c r="BJ631" s="74">
        <v>1.2999999999999999E-10</v>
      </c>
      <c r="BK631" s="74">
        <v>4.5576926177499999</v>
      </c>
      <c r="BL631" s="74">
        <v>80596.905817594597</v>
      </c>
      <c r="BM631" s="73">
        <f t="shared" si="356"/>
        <v>1.1878223247067293E-10</v>
      </c>
      <c r="BN631" s="73">
        <f t="shared" si="357"/>
        <v>1.1886927809529279E-10</v>
      </c>
      <c r="BO631" s="73">
        <f t="shared" si="358"/>
        <v>1.1886928539023232E-10</v>
      </c>
      <c r="BP631" s="73">
        <f t="shared" si="359"/>
        <v>1.1886928539084265E-10</v>
      </c>
      <c r="BR631" s="74"/>
      <c r="BS631" s="74"/>
      <c r="BT631" s="74"/>
      <c r="BZ631" s="74"/>
      <c r="CA631" s="74"/>
      <c r="CB631" s="74"/>
      <c r="CH631" s="74"/>
      <c r="CI631" s="74"/>
      <c r="CJ631" s="74"/>
      <c r="CP631" s="74"/>
      <c r="CQ631" s="74"/>
      <c r="CR631" s="74"/>
      <c r="CX631" s="74"/>
      <c r="CY631" s="74"/>
      <c r="CZ631" s="74"/>
      <c r="DF631" s="74">
        <v>7.9999999999999995E-11</v>
      </c>
      <c r="DG631" s="74">
        <v>5.5657753539000003</v>
      </c>
      <c r="DH631" s="74">
        <v>50689.826162083104</v>
      </c>
      <c r="DI631" s="73">
        <f t="shared" si="360"/>
        <v>6.9590614788796028E-11</v>
      </c>
      <c r="DJ631" s="73">
        <f t="shared" si="361"/>
        <v>6.954960802780856E-11</v>
      </c>
      <c r="DK631" s="73">
        <f t="shared" si="362"/>
        <v>6.9549604581648888E-11</v>
      </c>
      <c r="DL631" s="73">
        <f t="shared" si="363"/>
        <v>6.9549604581356751E-11</v>
      </c>
      <c r="DN631" s="74">
        <v>9.9999999999999994E-12</v>
      </c>
      <c r="DO631" s="74">
        <v>1.68473271541</v>
      </c>
      <c r="DP631" s="74">
        <v>28286.990484861199</v>
      </c>
      <c r="DQ631" s="73">
        <f t="shared" si="364"/>
        <v>-7.6802339636519493E-12</v>
      </c>
      <c r="DR631" s="73">
        <f t="shared" si="365"/>
        <v>-7.6765222343963365E-12</v>
      </c>
      <c r="DS631" s="73">
        <f t="shared" si="366"/>
        <v>-7.6765219226437897E-12</v>
      </c>
      <c r="DT631" s="73">
        <f t="shared" si="367"/>
        <v>-7.6765219226171972E-12</v>
      </c>
      <c r="DV631" s="74"/>
      <c r="DW631" s="74"/>
      <c r="DX631" s="74"/>
      <c r="ED631" s="74"/>
      <c r="EE631" s="74"/>
      <c r="EF631" s="74"/>
      <c r="EL631" s="74"/>
      <c r="EM631" s="74"/>
      <c r="EN631" s="74"/>
      <c r="ET631" s="74"/>
      <c r="EU631" s="74"/>
      <c r="EV631" s="74"/>
    </row>
    <row r="632" spans="12:152" s="73" customFormat="1" ht="13.5" x14ac:dyDescent="0.3">
      <c r="L632" s="74"/>
      <c r="N632" s="74">
        <v>6.6999999999999996E-10</v>
      </c>
      <c r="O632" s="74">
        <v>0.59579109206000003</v>
      </c>
      <c r="P632" s="74">
        <v>94329.775286197299</v>
      </c>
      <c r="Q632" s="73">
        <f t="shared" si="348"/>
        <v>6.1524749516929485E-10</v>
      </c>
      <c r="R632" s="73">
        <f t="shared" si="349"/>
        <v>6.1473382010685939E-10</v>
      </c>
      <c r="S632" s="73">
        <f t="shared" si="350"/>
        <v>6.1473377688129065E-10</v>
      </c>
      <c r="T632" s="73">
        <f t="shared" si="351"/>
        <v>6.147337768776555E-10</v>
      </c>
      <c r="V632" s="74">
        <v>7.0000000000000004E-11</v>
      </c>
      <c r="W632" s="74">
        <v>2.39268679107</v>
      </c>
      <c r="X632" s="74">
        <v>80596.905817594597</v>
      </c>
      <c r="Y632" s="73">
        <f t="shared" si="352"/>
        <v>-1.2238156618954687E-11</v>
      </c>
      <c r="Z632" s="73">
        <f t="shared" si="353"/>
        <v>-1.2351915246816644E-11</v>
      </c>
      <c r="AA632" s="73">
        <f t="shared" si="354"/>
        <v>-1.2351924796824792E-11</v>
      </c>
      <c r="AB632" s="73">
        <f t="shared" si="355"/>
        <v>-1.2351924797623779E-11</v>
      </c>
      <c r="AD632" s="74"/>
      <c r="AE632" s="74"/>
      <c r="AF632" s="74"/>
      <c r="AL632" s="74"/>
      <c r="AM632" s="74"/>
      <c r="AN632" s="74"/>
      <c r="AT632" s="74"/>
      <c r="AU632" s="74"/>
      <c r="AV632" s="74"/>
      <c r="BB632" s="74"/>
      <c r="BC632" s="74"/>
      <c r="BD632" s="74"/>
      <c r="BJ632" s="74">
        <v>1.2999999999999999E-10</v>
      </c>
      <c r="BK632" s="74">
        <v>3.6879417834599999</v>
      </c>
      <c r="BL632" s="74">
        <v>79315.977807910895</v>
      </c>
      <c r="BM632" s="73">
        <f t="shared" si="356"/>
        <v>-9.6422776210892413E-11</v>
      </c>
      <c r="BN632" s="73">
        <f t="shared" si="357"/>
        <v>-9.6564298641604917E-11</v>
      </c>
      <c r="BO632" s="73">
        <f t="shared" si="358"/>
        <v>-9.6564310513418593E-11</v>
      </c>
      <c r="BP632" s="73">
        <f t="shared" si="359"/>
        <v>-9.6564310514408082E-11</v>
      </c>
      <c r="BR632" s="74"/>
      <c r="BS632" s="74"/>
      <c r="BT632" s="74"/>
      <c r="BZ632" s="74"/>
      <c r="CA632" s="74"/>
      <c r="CB632" s="74"/>
      <c r="CH632" s="74"/>
      <c r="CI632" s="74"/>
      <c r="CJ632" s="74"/>
      <c r="CP632" s="74"/>
      <c r="CQ632" s="74"/>
      <c r="CR632" s="74"/>
      <c r="CX632" s="74"/>
      <c r="CY632" s="74"/>
      <c r="CZ632" s="74"/>
      <c r="DF632" s="74">
        <v>7.0000000000000004E-11</v>
      </c>
      <c r="DG632" s="74">
        <v>5.9811214106500001</v>
      </c>
      <c r="DH632" s="74">
        <v>52179.738436411397</v>
      </c>
      <c r="DI632" s="73">
        <f t="shared" si="360"/>
        <v>3.5783284730863257E-11</v>
      </c>
      <c r="DJ632" s="73">
        <f t="shared" si="361"/>
        <v>3.5718965605424099E-11</v>
      </c>
      <c r="DK632" s="73">
        <f t="shared" si="362"/>
        <v>3.5718960203348415E-11</v>
      </c>
      <c r="DL632" s="73">
        <f t="shared" si="363"/>
        <v>3.5718960202889867E-11</v>
      </c>
      <c r="DN632" s="74">
        <v>1.9999999999999999E-11</v>
      </c>
      <c r="DO632" s="74">
        <v>2.61859360479</v>
      </c>
      <c r="DP632" s="74">
        <v>61560.647291223497</v>
      </c>
      <c r="DQ632" s="73">
        <f t="shared" si="364"/>
        <v>-1.9033633483787982E-11</v>
      </c>
      <c r="DR632" s="73">
        <f t="shared" si="365"/>
        <v>-1.9041362367328189E-11</v>
      </c>
      <c r="DS632" s="73">
        <f t="shared" si="366"/>
        <v>-1.9041363014990162E-11</v>
      </c>
      <c r="DT632" s="73">
        <f t="shared" si="367"/>
        <v>-1.9041363015045105E-11</v>
      </c>
      <c r="DV632" s="74"/>
      <c r="DW632" s="74"/>
      <c r="DX632" s="74"/>
      <c r="ED632" s="74"/>
      <c r="EE632" s="74"/>
      <c r="EF632" s="74"/>
      <c r="EL632" s="74"/>
      <c r="EM632" s="74"/>
      <c r="EN632" s="74"/>
      <c r="ET632" s="74"/>
      <c r="EU632" s="74"/>
      <c r="EV632" s="74"/>
    </row>
    <row r="633" spans="12:152" s="73" customFormat="1" ht="13.5" x14ac:dyDescent="0.3">
      <c r="L633" s="74"/>
      <c r="N633" s="74">
        <v>5.6000000000000003E-10</v>
      </c>
      <c r="O633" s="74">
        <v>4.05652507832</v>
      </c>
      <c r="P633" s="74">
        <v>26010.152597590299</v>
      </c>
      <c r="Q633" s="73">
        <f t="shared" si="348"/>
        <v>4.1130791958571656E-10</v>
      </c>
      <c r="R633" s="73">
        <f t="shared" si="349"/>
        <v>4.1110540184622134E-10</v>
      </c>
      <c r="S633" s="73">
        <f t="shared" si="350"/>
        <v>4.1110538483753605E-10</v>
      </c>
      <c r="T633" s="73">
        <f t="shared" si="351"/>
        <v>4.1110538483608786E-10</v>
      </c>
      <c r="V633" s="74">
        <v>6E-11</v>
      </c>
      <c r="W633" s="74">
        <v>0.45279066685000002</v>
      </c>
      <c r="X633" s="74">
        <v>225687.22128005</v>
      </c>
      <c r="Y633" s="73">
        <f t="shared" si="352"/>
        <v>-5.8832437435265214E-11</v>
      </c>
      <c r="Z633" s="73">
        <f t="shared" si="353"/>
        <v>-5.8777360413866291E-11</v>
      </c>
      <c r="AA633" s="73">
        <f t="shared" si="354"/>
        <v>-5.8777355736741241E-11</v>
      </c>
      <c r="AB633" s="73">
        <f t="shared" si="355"/>
        <v>-5.8777355736341196E-11</v>
      </c>
      <c r="AD633" s="74"/>
      <c r="AE633" s="74"/>
      <c r="AF633" s="74"/>
      <c r="AL633" s="74"/>
      <c r="AM633" s="74"/>
      <c r="AN633" s="74"/>
      <c r="AT633" s="74"/>
      <c r="AU633" s="74"/>
      <c r="AV633" s="74"/>
      <c r="BB633" s="74"/>
      <c r="BC633" s="74"/>
      <c r="BD633" s="74"/>
      <c r="BJ633" s="74">
        <v>1.4000000000000001E-10</v>
      </c>
      <c r="BK633" s="74">
        <v>4.1691894599200001</v>
      </c>
      <c r="BL633" s="74">
        <v>156547.08861034401</v>
      </c>
      <c r="BM633" s="73">
        <f t="shared" si="356"/>
        <v>-7.0747947918601608E-11</v>
      </c>
      <c r="BN633" s="73">
        <f t="shared" si="357"/>
        <v>-7.0360224147760323E-11</v>
      </c>
      <c r="BO633" s="73">
        <f t="shared" si="358"/>
        <v>-7.0360191563303719E-11</v>
      </c>
      <c r="BP633" s="73">
        <f t="shared" si="359"/>
        <v>-7.0360191560496669E-11</v>
      </c>
      <c r="BR633" s="74"/>
      <c r="BS633" s="74"/>
      <c r="BT633" s="74"/>
      <c r="BZ633" s="74"/>
      <c r="CA633" s="74"/>
      <c r="CB633" s="74"/>
      <c r="CH633" s="74"/>
      <c r="CI633" s="74"/>
      <c r="CJ633" s="74"/>
      <c r="CP633" s="74"/>
      <c r="CQ633" s="74"/>
      <c r="CR633" s="74"/>
      <c r="CX633" s="74"/>
      <c r="CY633" s="74"/>
      <c r="CZ633" s="74"/>
      <c r="DF633" s="74">
        <v>1E-10</v>
      </c>
      <c r="DG633" s="74">
        <v>5.1656771269400004</v>
      </c>
      <c r="DH633" s="74">
        <v>55638.0509890135</v>
      </c>
      <c r="DI633" s="73">
        <f t="shared" si="360"/>
        <v>-6.1152997417594398E-11</v>
      </c>
      <c r="DJ633" s="73">
        <f t="shared" si="361"/>
        <v>-6.1243123623424314E-11</v>
      </c>
      <c r="DK633" s="73">
        <f t="shared" si="362"/>
        <v>-6.1243131187262606E-11</v>
      </c>
      <c r="DL633" s="73">
        <f t="shared" si="363"/>
        <v>-6.1243131187909668E-11</v>
      </c>
      <c r="DN633" s="74">
        <v>9.9999999999999994E-12</v>
      </c>
      <c r="DO633" s="74">
        <v>3.42727473387</v>
      </c>
      <c r="DP633" s="74">
        <v>130435.634372512</v>
      </c>
      <c r="DQ633" s="73">
        <f t="shared" si="364"/>
        <v>-1.9537087990128697E-12</v>
      </c>
      <c r="DR633" s="73">
        <f t="shared" si="365"/>
        <v>-1.979902808915778E-12</v>
      </c>
      <c r="DS633" s="73">
        <f t="shared" si="366"/>
        <v>-1.9799050076250722E-12</v>
      </c>
      <c r="DT633" s="73">
        <f t="shared" si="367"/>
        <v>-1.9799050078122852E-12</v>
      </c>
      <c r="DV633" s="74"/>
      <c r="DW633" s="74"/>
      <c r="DX633" s="74"/>
      <c r="ED633" s="74"/>
      <c r="EE633" s="74"/>
      <c r="EF633" s="74"/>
      <c r="EL633" s="74"/>
      <c r="EM633" s="74"/>
      <c r="EN633" s="74"/>
      <c r="ET633" s="74"/>
      <c r="EU633" s="74"/>
      <c r="EV633" s="74"/>
    </row>
    <row r="634" spans="12:152" s="73" customFormat="1" ht="13.5" x14ac:dyDescent="0.3">
      <c r="L634" s="74"/>
      <c r="N634" s="74">
        <v>5.6000000000000003E-10</v>
      </c>
      <c r="O634" s="74">
        <v>1.49670493057</v>
      </c>
      <c r="P634" s="74">
        <v>136722.591557862</v>
      </c>
      <c r="Q634" s="73">
        <f t="shared" si="348"/>
        <v>-2.9082610075069237E-10</v>
      </c>
      <c r="R634" s="73">
        <f t="shared" si="349"/>
        <v>-2.9216509746856069E-10</v>
      </c>
      <c r="S634" s="73">
        <f t="shared" si="350"/>
        <v>-2.9216520979744006E-10</v>
      </c>
      <c r="T634" s="73">
        <f t="shared" si="351"/>
        <v>-2.9216520980699922E-10</v>
      </c>
      <c r="V634" s="74">
        <v>6E-11</v>
      </c>
      <c r="W634" s="74">
        <v>4.9361756675999997</v>
      </c>
      <c r="X634" s="74">
        <v>215473.935733839</v>
      </c>
      <c r="Y634" s="73">
        <f t="shared" si="352"/>
        <v>1.1607841976095691E-11</v>
      </c>
      <c r="Z634" s="73">
        <f t="shared" si="353"/>
        <v>1.1347932161391935E-11</v>
      </c>
      <c r="AA634" s="73">
        <f t="shared" si="354"/>
        <v>1.1347910329474753E-11</v>
      </c>
      <c r="AB634" s="73">
        <f t="shared" si="355"/>
        <v>1.1347910327626077E-11</v>
      </c>
      <c r="AD634" s="74"/>
      <c r="AE634" s="74"/>
      <c r="AF634" s="74"/>
      <c r="AL634" s="74"/>
      <c r="AM634" s="74"/>
      <c r="AN634" s="74"/>
      <c r="AT634" s="74"/>
      <c r="AU634" s="74"/>
      <c r="AV634" s="74"/>
      <c r="BB634" s="74"/>
      <c r="BC634" s="74"/>
      <c r="BD634" s="74"/>
      <c r="BJ634" s="74">
        <v>1.2E-10</v>
      </c>
      <c r="BK634" s="74">
        <v>3.1229518557699998</v>
      </c>
      <c r="BL634" s="74">
        <v>149288.743257845</v>
      </c>
      <c r="BM634" s="73">
        <f t="shared" si="356"/>
        <v>-9.9309153600235611E-11</v>
      </c>
      <c r="BN634" s="73">
        <f t="shared" si="357"/>
        <v>-9.9102713392777235E-11</v>
      </c>
      <c r="BO634" s="73">
        <f t="shared" si="358"/>
        <v>-9.9102696020710087E-11</v>
      </c>
      <c r="BP634" s="73">
        <f t="shared" si="359"/>
        <v>-9.9102696019233104E-11</v>
      </c>
      <c r="BR634" s="74"/>
      <c r="BS634" s="74"/>
      <c r="BT634" s="74"/>
      <c r="BZ634" s="74"/>
      <c r="CA634" s="74"/>
      <c r="CB634" s="74"/>
      <c r="CH634" s="74"/>
      <c r="CI634" s="74"/>
      <c r="CJ634" s="74"/>
      <c r="CP634" s="74"/>
      <c r="CQ634" s="74"/>
      <c r="CR634" s="74"/>
      <c r="CX634" s="74"/>
      <c r="CY634" s="74"/>
      <c r="CZ634" s="74"/>
      <c r="DF634" s="74">
        <v>7.9999999999999995E-11</v>
      </c>
      <c r="DG634" s="74">
        <v>4.6764351827799997</v>
      </c>
      <c r="DH634" s="74">
        <v>76887.9356248767</v>
      </c>
      <c r="DI634" s="73">
        <f t="shared" si="360"/>
        <v>-7.9993001666286623E-11</v>
      </c>
      <c r="DJ634" s="73">
        <f t="shared" si="361"/>
        <v>-7.9991236075762897E-11</v>
      </c>
      <c r="DK634" s="73">
        <f t="shared" si="362"/>
        <v>-7.9991235919191229E-11</v>
      </c>
      <c r="DL634" s="73">
        <f t="shared" si="363"/>
        <v>-7.9991235919177775E-11</v>
      </c>
      <c r="DN634" s="74">
        <v>1.9999999999999999E-11</v>
      </c>
      <c r="DO634" s="74">
        <v>3.4283626513600001</v>
      </c>
      <c r="DP634" s="74">
        <v>65717.227485639494</v>
      </c>
      <c r="DQ634" s="73">
        <f t="shared" si="364"/>
        <v>-1.7717693048227548E-11</v>
      </c>
      <c r="DR634" s="73">
        <f t="shared" si="365"/>
        <v>-1.7705188468284138E-11</v>
      </c>
      <c r="DS634" s="73">
        <f t="shared" si="366"/>
        <v>-1.7705187417028689E-11</v>
      </c>
      <c r="DT634" s="73">
        <f t="shared" si="367"/>
        <v>-1.7705187416939858E-11</v>
      </c>
      <c r="DV634" s="74"/>
      <c r="DW634" s="74"/>
      <c r="DX634" s="74"/>
      <c r="ED634" s="74"/>
      <c r="EE634" s="74"/>
      <c r="EF634" s="74"/>
      <c r="EL634" s="74"/>
      <c r="EM634" s="74"/>
      <c r="EN634" s="74"/>
      <c r="ET634" s="74"/>
      <c r="EU634" s="74"/>
      <c r="EV634" s="74"/>
    </row>
    <row r="635" spans="12:152" s="73" customFormat="1" ht="13.5" x14ac:dyDescent="0.3">
      <c r="L635" s="74"/>
      <c r="N635" s="74">
        <v>4.8999999999999996E-10</v>
      </c>
      <c r="O635" s="74">
        <v>4.7223637537699998</v>
      </c>
      <c r="P635" s="74">
        <v>5193.3670587978004</v>
      </c>
      <c r="Q635" s="73">
        <f t="shared" si="348"/>
        <v>2.1880801634291275E-10</v>
      </c>
      <c r="R635" s="73">
        <f t="shared" si="349"/>
        <v>2.1885465143593739E-10</v>
      </c>
      <c r="S635" s="73">
        <f t="shared" si="350"/>
        <v>2.1885465535140587E-10</v>
      </c>
      <c r="T635" s="73">
        <f t="shared" si="351"/>
        <v>2.1885465535173607E-10</v>
      </c>
      <c r="V635" s="74">
        <v>6E-11</v>
      </c>
      <c r="W635" s="74">
        <v>4.2252826171300004</v>
      </c>
      <c r="X635" s="74">
        <v>79330.204901912497</v>
      </c>
      <c r="Y635" s="73">
        <f t="shared" si="352"/>
        <v>-4.0293209853112589E-12</v>
      </c>
      <c r="Z635" s="73">
        <f t="shared" si="353"/>
        <v>-4.1265860757585721E-12</v>
      </c>
      <c r="AA635" s="73">
        <f t="shared" si="354"/>
        <v>-4.1265942418693281E-12</v>
      </c>
      <c r="AB635" s="73">
        <f t="shared" si="355"/>
        <v>-4.1265942425634433E-12</v>
      </c>
      <c r="AD635" s="74"/>
      <c r="AE635" s="74"/>
      <c r="AF635" s="74"/>
      <c r="AL635" s="74"/>
      <c r="AM635" s="74"/>
      <c r="AN635" s="74"/>
      <c r="AT635" s="74"/>
      <c r="AU635" s="74"/>
      <c r="AV635" s="74"/>
      <c r="BB635" s="74"/>
      <c r="BC635" s="74"/>
      <c r="BD635" s="74"/>
      <c r="BJ635" s="74">
        <v>1.2E-10</v>
      </c>
      <c r="BK635" s="74">
        <v>2.6982285162699999</v>
      </c>
      <c r="BL635" s="74">
        <v>153.7788104848</v>
      </c>
      <c r="BM635" s="73">
        <f t="shared" si="356"/>
        <v>5.5785580543407408E-11</v>
      </c>
      <c r="BN635" s="73">
        <f t="shared" si="357"/>
        <v>5.5785245903768248E-11</v>
      </c>
      <c r="BO635" s="73">
        <f t="shared" si="358"/>
        <v>5.5785245875671204E-11</v>
      </c>
      <c r="BP635" s="73">
        <f t="shared" si="359"/>
        <v>5.5785245875668845E-11</v>
      </c>
      <c r="BR635" s="74"/>
      <c r="BS635" s="74"/>
      <c r="BT635" s="74"/>
      <c r="BZ635" s="74"/>
      <c r="CA635" s="74"/>
      <c r="CB635" s="74"/>
      <c r="CH635" s="74"/>
      <c r="CI635" s="74"/>
      <c r="CJ635" s="74"/>
      <c r="CP635" s="74"/>
      <c r="CQ635" s="74"/>
      <c r="CR635" s="74"/>
      <c r="CX635" s="74"/>
      <c r="CY635" s="74"/>
      <c r="CZ635" s="74"/>
      <c r="DF635" s="74">
        <v>7.0000000000000004E-11</v>
      </c>
      <c r="DG635" s="74">
        <v>4.3632274359899998</v>
      </c>
      <c r="DH635" s="74">
        <v>155887.52156313101</v>
      </c>
      <c r="DI635" s="73">
        <f t="shared" si="360"/>
        <v>-3.7421400515358168E-11</v>
      </c>
      <c r="DJ635" s="73">
        <f t="shared" si="361"/>
        <v>-3.7610093627636184E-11</v>
      </c>
      <c r="DK635" s="73">
        <f t="shared" si="362"/>
        <v>-3.7610109454607852E-11</v>
      </c>
      <c r="DL635" s="73">
        <f t="shared" si="363"/>
        <v>-3.7610109455950217E-11</v>
      </c>
      <c r="DN635" s="74">
        <v>9.9999999999999994E-12</v>
      </c>
      <c r="DO635" s="74">
        <v>2.9824832703199999</v>
      </c>
      <c r="DP635" s="74">
        <v>846.08283475120004</v>
      </c>
      <c r="DQ635" s="73">
        <f t="shared" si="364"/>
        <v>-5.2633756183481738E-12</v>
      </c>
      <c r="DR635" s="73">
        <f t="shared" si="365"/>
        <v>-5.2635229659075284E-12</v>
      </c>
      <c r="DS635" s="73">
        <f t="shared" si="366"/>
        <v>-5.2635229782790856E-12</v>
      </c>
      <c r="DT635" s="73">
        <f t="shared" si="367"/>
        <v>-5.2635229782801123E-12</v>
      </c>
      <c r="DV635" s="74"/>
      <c r="DW635" s="74"/>
      <c r="DX635" s="74"/>
      <c r="ED635" s="74"/>
      <c r="EE635" s="74"/>
      <c r="EF635" s="74"/>
      <c r="EL635" s="74"/>
      <c r="EM635" s="74"/>
      <c r="EN635" s="74"/>
      <c r="ET635" s="74"/>
      <c r="EU635" s="74"/>
      <c r="EV635" s="74"/>
    </row>
    <row r="636" spans="12:152" s="73" customFormat="1" ht="13.5" x14ac:dyDescent="0.3">
      <c r="L636" s="74"/>
      <c r="N636" s="74">
        <v>4.8999999999999996E-10</v>
      </c>
      <c r="O636" s="74">
        <v>2.9940048087200002</v>
      </c>
      <c r="P636" s="74">
        <v>52252.072354423901</v>
      </c>
      <c r="Q636" s="73">
        <f t="shared" si="348"/>
        <v>-4.6882048290141635E-10</v>
      </c>
      <c r="R636" s="73">
        <f t="shared" si="349"/>
        <v>-4.6897272596203207E-10</v>
      </c>
      <c r="S636" s="73">
        <f t="shared" si="350"/>
        <v>-4.6897273872212588E-10</v>
      </c>
      <c r="T636" s="73">
        <f t="shared" si="351"/>
        <v>-4.6897273872320753E-10</v>
      </c>
      <c r="V636" s="74">
        <v>7.0000000000000004E-11</v>
      </c>
      <c r="W636" s="74">
        <v>5.5306293634700001</v>
      </c>
      <c r="X636" s="74">
        <v>917.93028598180001</v>
      </c>
      <c r="Y636" s="73">
        <f t="shared" si="352"/>
        <v>-1.3442523286897047E-12</v>
      </c>
      <c r="Z636" s="73">
        <f t="shared" si="353"/>
        <v>-1.3429364969854028E-12</v>
      </c>
      <c r="AA636" s="73">
        <f t="shared" si="354"/>
        <v>-1.3429363865055797E-12</v>
      </c>
      <c r="AB636" s="73">
        <f t="shared" si="355"/>
        <v>-1.3429363864961312E-12</v>
      </c>
      <c r="AD636" s="74"/>
      <c r="AE636" s="74"/>
      <c r="AF636" s="74"/>
      <c r="AL636" s="74"/>
      <c r="AM636" s="74"/>
      <c r="AN636" s="74"/>
      <c r="AT636" s="74"/>
      <c r="AU636" s="74"/>
      <c r="AV636" s="74"/>
      <c r="BB636" s="74"/>
      <c r="BC636" s="74"/>
      <c r="BD636" s="74"/>
      <c r="BJ636" s="74">
        <v>1.2E-10</v>
      </c>
      <c r="BK636" s="74">
        <v>4.3811748343200003</v>
      </c>
      <c r="BL636" s="74">
        <v>27005.833427555899</v>
      </c>
      <c r="BM636" s="73">
        <f t="shared" si="356"/>
        <v>-1.1989147897024993E-10</v>
      </c>
      <c r="BN636" s="73">
        <f t="shared" si="357"/>
        <v>-1.1989428287337148E-10</v>
      </c>
      <c r="BO636" s="73">
        <f t="shared" si="358"/>
        <v>-1.1989428310725295E-10</v>
      </c>
      <c r="BP636" s="73">
        <f t="shared" si="359"/>
        <v>-1.1989428310727269E-10</v>
      </c>
      <c r="BR636" s="74"/>
      <c r="BS636" s="74"/>
      <c r="BT636" s="74"/>
      <c r="BZ636" s="74"/>
      <c r="CA636" s="74"/>
      <c r="CB636" s="74"/>
      <c r="CH636" s="74"/>
      <c r="CI636" s="74"/>
      <c r="CJ636" s="74"/>
      <c r="CP636" s="74"/>
      <c r="CQ636" s="74"/>
      <c r="CR636" s="74"/>
      <c r="CX636" s="74"/>
      <c r="CY636" s="74"/>
      <c r="CZ636" s="74"/>
      <c r="DF636" s="74">
        <v>8.9999999999999999E-11</v>
      </c>
      <c r="DG636" s="74">
        <v>0.68598593830999999</v>
      </c>
      <c r="DH636" s="74">
        <v>38.133035637799999</v>
      </c>
      <c r="DI636" s="73">
        <f t="shared" si="360"/>
        <v>2.361157917787541E-11</v>
      </c>
      <c r="DJ636" s="73">
        <f t="shared" si="361"/>
        <v>2.361164700937577E-11</v>
      </c>
      <c r="DK636" s="73">
        <f t="shared" si="362"/>
        <v>2.3611647015071034E-11</v>
      </c>
      <c r="DL636" s="73">
        <f t="shared" si="363"/>
        <v>2.3611647015071535E-11</v>
      </c>
      <c r="DN636" s="74">
        <v>9.9999999999999994E-12</v>
      </c>
      <c r="DO636" s="74">
        <v>5.3514696055600002</v>
      </c>
      <c r="DP636" s="74">
        <v>1265.5674786264001</v>
      </c>
      <c r="DQ636" s="73">
        <f t="shared" si="364"/>
        <v>7.1516026290736959E-12</v>
      </c>
      <c r="DR636" s="73">
        <f t="shared" si="365"/>
        <v>7.1517838068024278E-12</v>
      </c>
      <c r="DS636" s="73">
        <f t="shared" si="366"/>
        <v>7.1517838220142963E-12</v>
      </c>
      <c r="DT636" s="73">
        <f t="shared" si="367"/>
        <v>7.1517838220155879E-12</v>
      </c>
      <c r="DV636" s="74"/>
      <c r="DW636" s="74"/>
      <c r="DX636" s="74"/>
      <c r="ED636" s="74"/>
      <c r="EE636" s="74"/>
      <c r="EF636" s="74"/>
      <c r="EL636" s="74"/>
      <c r="EM636" s="74"/>
      <c r="EN636" s="74"/>
      <c r="ET636" s="74"/>
      <c r="EU636" s="74"/>
      <c r="EV636" s="74"/>
    </row>
    <row r="637" spans="12:152" s="73" customFormat="1" ht="13.5" x14ac:dyDescent="0.3">
      <c r="L637" s="74"/>
      <c r="N637" s="74">
        <v>4.8999999999999996E-10</v>
      </c>
      <c r="O637" s="74">
        <v>4.1510480624700001</v>
      </c>
      <c r="P637" s="74">
        <v>51955.393640709503</v>
      </c>
      <c r="Q637" s="73">
        <f t="shared" si="348"/>
        <v>4.7765998510983565E-10</v>
      </c>
      <c r="R637" s="73">
        <f t="shared" si="349"/>
        <v>4.7754342999835801E-10</v>
      </c>
      <c r="S637" s="73">
        <f t="shared" si="350"/>
        <v>4.7754342018944527E-10</v>
      </c>
      <c r="T637" s="73">
        <f t="shared" si="351"/>
        <v>4.7754342018860909E-10</v>
      </c>
      <c r="V637" s="74">
        <v>6E-11</v>
      </c>
      <c r="W637" s="74">
        <v>0.27837413876</v>
      </c>
      <c r="X637" s="74">
        <v>76137.832017343302</v>
      </c>
      <c r="Y637" s="73">
        <f t="shared" si="352"/>
        <v>3.793095857954771E-11</v>
      </c>
      <c r="Z637" s="73">
        <f t="shared" si="353"/>
        <v>3.7858414680220481E-11</v>
      </c>
      <c r="AA637" s="73">
        <f t="shared" si="354"/>
        <v>3.7858408585415582E-11</v>
      </c>
      <c r="AB637" s="73">
        <f t="shared" si="355"/>
        <v>3.7858408584907551E-11</v>
      </c>
      <c r="AD637" s="74"/>
      <c r="AE637" s="74"/>
      <c r="AF637" s="74"/>
      <c r="AL637" s="74"/>
      <c r="AM637" s="74"/>
      <c r="AN637" s="74"/>
      <c r="AT637" s="74"/>
      <c r="AU637" s="74"/>
      <c r="AV637" s="74"/>
      <c r="BB637" s="74"/>
      <c r="BC637" s="74"/>
      <c r="BD637" s="74"/>
      <c r="BJ637" s="74">
        <v>1.2E-10</v>
      </c>
      <c r="BK637" s="74">
        <v>0.19322533903</v>
      </c>
      <c r="BL637" s="74">
        <v>27463.676941419999</v>
      </c>
      <c r="BM637" s="73">
        <f t="shared" si="356"/>
        <v>1.1866619284543958E-10</v>
      </c>
      <c r="BN637" s="73">
        <f t="shared" si="357"/>
        <v>1.1867621036256339E-10</v>
      </c>
      <c r="BO637" s="73">
        <f t="shared" si="358"/>
        <v>1.1867621120207807E-10</v>
      </c>
      <c r="BP637" s="73">
        <f t="shared" si="359"/>
        <v>1.1867621120214882E-10</v>
      </c>
      <c r="BR637" s="74"/>
      <c r="BS637" s="74"/>
      <c r="BT637" s="74"/>
      <c r="BZ637" s="74"/>
      <c r="CA637" s="74"/>
      <c r="CB637" s="74"/>
      <c r="CH637" s="74"/>
      <c r="CI637" s="74"/>
      <c r="CJ637" s="74"/>
      <c r="CP637" s="74"/>
      <c r="CQ637" s="74"/>
      <c r="CR637" s="74"/>
      <c r="CX637" s="74"/>
      <c r="CY637" s="74"/>
      <c r="CZ637" s="74"/>
      <c r="DF637" s="74">
        <v>7.9999999999999995E-11</v>
      </c>
      <c r="DG637" s="74">
        <v>0.46194680162000001</v>
      </c>
      <c r="DH637" s="74">
        <v>181026.24909573499</v>
      </c>
      <c r="DI637" s="73">
        <f t="shared" si="360"/>
        <v>7.9210324132250551E-11</v>
      </c>
      <c r="DJ637" s="73">
        <f t="shared" si="361"/>
        <v>7.9251353790588091E-11</v>
      </c>
      <c r="DK637" s="73">
        <f t="shared" si="362"/>
        <v>7.9251357189789896E-11</v>
      </c>
      <c r="DL637" s="73">
        <f t="shared" si="363"/>
        <v>7.9251357190077884E-11</v>
      </c>
      <c r="DN637" s="74">
        <v>9.9999999999999994E-12</v>
      </c>
      <c r="DO637" s="74">
        <v>4.8837970192000002</v>
      </c>
      <c r="DP637" s="74">
        <v>205260.65018762799</v>
      </c>
      <c r="DQ637" s="73">
        <f t="shared" si="364"/>
        <v>-6.915324083129195E-12</v>
      </c>
      <c r="DR637" s="73">
        <f t="shared" si="365"/>
        <v>-6.8848945648615263E-12</v>
      </c>
      <c r="DS637" s="73">
        <f t="shared" si="366"/>
        <v>-6.8848920048180255E-12</v>
      </c>
      <c r="DT637" s="73">
        <f t="shared" si="367"/>
        <v>-6.884892004603654E-12</v>
      </c>
      <c r="DV637" s="74"/>
      <c r="DW637" s="74"/>
      <c r="DX637" s="74"/>
      <c r="ED637" s="74"/>
      <c r="EE637" s="74"/>
      <c r="EF637" s="74"/>
      <c r="EL637" s="74"/>
      <c r="EM637" s="74"/>
      <c r="EN637" s="74"/>
      <c r="ET637" s="74"/>
      <c r="EU637" s="74"/>
      <c r="EV637" s="74"/>
    </row>
    <row r="638" spans="12:152" s="73" customFormat="1" ht="13.5" x14ac:dyDescent="0.3">
      <c r="L638" s="74"/>
      <c r="N638" s="74">
        <v>5.0000000000000003E-10</v>
      </c>
      <c r="O638" s="74">
        <v>5.3191678287600004</v>
      </c>
      <c r="P638" s="74">
        <v>103917.90082841901</v>
      </c>
      <c r="Q638" s="73">
        <f t="shared" si="348"/>
        <v>-4.9231101801200377E-10</v>
      </c>
      <c r="R638" s="73">
        <f t="shared" si="349"/>
        <v>-4.9212398504936099E-10</v>
      </c>
      <c r="S638" s="73">
        <f t="shared" si="350"/>
        <v>-4.9212396925209044E-10</v>
      </c>
      <c r="T638" s="73">
        <f t="shared" si="351"/>
        <v>-4.9212396925074379E-10</v>
      </c>
      <c r="V638" s="74">
        <v>7.0000000000000004E-11</v>
      </c>
      <c r="W638" s="74">
        <v>1.5005488230399999</v>
      </c>
      <c r="X638" s="74">
        <v>78313.706046626699</v>
      </c>
      <c r="Y638" s="73">
        <f t="shared" si="352"/>
        <v>-3.0589447854786375E-11</v>
      </c>
      <c r="Z638" s="73">
        <f t="shared" si="353"/>
        <v>-3.0690401831526825E-11</v>
      </c>
      <c r="AA638" s="73">
        <f t="shared" si="354"/>
        <v>-3.0690410304507934E-11</v>
      </c>
      <c r="AB638" s="73">
        <f t="shared" si="355"/>
        <v>-3.0690410305223174E-11</v>
      </c>
      <c r="AD638" s="74"/>
      <c r="AE638" s="74"/>
      <c r="AF638" s="74"/>
      <c r="AL638" s="74"/>
      <c r="AM638" s="74"/>
      <c r="AN638" s="74"/>
      <c r="AT638" s="74"/>
      <c r="AU638" s="74"/>
      <c r="AV638" s="74"/>
      <c r="BB638" s="74"/>
      <c r="BC638" s="74"/>
      <c r="BD638" s="74"/>
      <c r="BJ638" s="74">
        <v>1.4000000000000001E-10</v>
      </c>
      <c r="BK638" s="74">
        <v>4.1512708227999999</v>
      </c>
      <c r="BL638" s="74">
        <v>29550.147847439301</v>
      </c>
      <c r="BM638" s="73">
        <f t="shared" si="356"/>
        <v>1.3389469541098884E-10</v>
      </c>
      <c r="BN638" s="73">
        <f t="shared" si="357"/>
        <v>1.3391942103076774E-10</v>
      </c>
      <c r="BO638" s="73">
        <f t="shared" si="358"/>
        <v>1.3391942310472176E-10</v>
      </c>
      <c r="BP638" s="73">
        <f t="shared" si="359"/>
        <v>1.3391942310489808E-10</v>
      </c>
      <c r="BR638" s="74"/>
      <c r="BS638" s="74"/>
      <c r="BT638" s="74"/>
      <c r="BZ638" s="74"/>
      <c r="CA638" s="74"/>
      <c r="CB638" s="74"/>
      <c r="CH638" s="74"/>
      <c r="CI638" s="74"/>
      <c r="CJ638" s="74"/>
      <c r="CP638" s="74"/>
      <c r="CQ638" s="74"/>
      <c r="CR638" s="74"/>
      <c r="CX638" s="74"/>
      <c r="CY638" s="74"/>
      <c r="CZ638" s="74"/>
      <c r="DF638" s="74">
        <v>7.9999999999999995E-11</v>
      </c>
      <c r="DG638" s="74">
        <v>0.42442705032</v>
      </c>
      <c r="DH638" s="74">
        <v>182188.72380014299</v>
      </c>
      <c r="DI638" s="73">
        <f t="shared" si="360"/>
        <v>7.9279211120011499E-11</v>
      </c>
      <c r="DJ638" s="73">
        <f t="shared" si="361"/>
        <v>7.9318642269402782E-11</v>
      </c>
      <c r="DK638" s="73">
        <f t="shared" si="362"/>
        <v>7.9318645533756169E-11</v>
      </c>
      <c r="DL638" s="73">
        <f t="shared" si="363"/>
        <v>7.9318645534035704E-11</v>
      </c>
      <c r="DN638" s="74">
        <v>9.9999999999999994E-12</v>
      </c>
      <c r="DO638" s="74">
        <v>1.3868119409899999</v>
      </c>
      <c r="DP638" s="74">
        <v>467.96499035440002</v>
      </c>
      <c r="DQ638" s="73">
        <f t="shared" si="364"/>
        <v>-9.0588670944665649E-12</v>
      </c>
      <c r="DR638" s="73">
        <f t="shared" si="365"/>
        <v>-9.0588265002225359E-12</v>
      </c>
      <c r="DS638" s="73">
        <f t="shared" si="366"/>
        <v>-9.0588264968141285E-12</v>
      </c>
      <c r="DT638" s="73">
        <f t="shared" si="367"/>
        <v>-9.0588264968138409E-12</v>
      </c>
      <c r="DV638" s="74"/>
      <c r="DW638" s="74"/>
      <c r="DX638" s="74"/>
      <c r="ED638" s="74"/>
      <c r="EE638" s="74"/>
      <c r="EF638" s="74"/>
      <c r="EL638" s="74"/>
      <c r="EM638" s="74"/>
      <c r="EN638" s="74"/>
      <c r="ET638" s="74"/>
      <c r="EU638" s="74"/>
      <c r="EV638" s="74"/>
    </row>
    <row r="639" spans="12:152" s="73" customFormat="1" ht="13.5" x14ac:dyDescent="0.3">
      <c r="L639" s="74"/>
      <c r="N639" s="74">
        <v>5.1E-10</v>
      </c>
      <c r="O639" s="74">
        <v>4.3217371036100003</v>
      </c>
      <c r="P639" s="74">
        <v>58857.031136547899</v>
      </c>
      <c r="Q639" s="73">
        <f t="shared" si="348"/>
        <v>2.5115880278414252E-10</v>
      </c>
      <c r="R639" s="73">
        <f t="shared" si="349"/>
        <v>2.5062353229152828E-10</v>
      </c>
      <c r="S639" s="73">
        <f t="shared" si="350"/>
        <v>2.506234873338315E-10</v>
      </c>
      <c r="T639" s="73">
        <f t="shared" si="351"/>
        <v>2.5062348733004425E-10</v>
      </c>
      <c r="V639" s="74">
        <v>6E-11</v>
      </c>
      <c r="W639" s="74">
        <v>4.8486519553400003</v>
      </c>
      <c r="X639" s="74">
        <v>213255.17862965199</v>
      </c>
      <c r="Y639" s="73">
        <f t="shared" si="352"/>
        <v>5.8819882794892348E-11</v>
      </c>
      <c r="Z639" s="73">
        <f t="shared" si="353"/>
        <v>5.8871044013449266E-11</v>
      </c>
      <c r="AA639" s="73">
        <f t="shared" si="354"/>
        <v>5.8871048261907002E-11</v>
      </c>
      <c r="AB639" s="73">
        <f t="shared" si="355"/>
        <v>5.8871048262265223E-11</v>
      </c>
      <c r="AD639" s="74"/>
      <c r="AE639" s="74"/>
      <c r="AF639" s="74"/>
      <c r="AL639" s="74"/>
      <c r="AM639" s="74"/>
      <c r="AN639" s="74"/>
      <c r="AT639" s="74"/>
      <c r="AU639" s="74"/>
      <c r="AV639" s="74"/>
      <c r="BB639" s="74"/>
      <c r="BC639" s="74"/>
      <c r="BD639" s="74"/>
      <c r="BJ639" s="74">
        <v>1.2E-10</v>
      </c>
      <c r="BK639" s="74">
        <v>2.8041177282300001</v>
      </c>
      <c r="BL639" s="74">
        <v>102755.426124012</v>
      </c>
      <c r="BM639" s="73">
        <f t="shared" si="356"/>
        <v>1.0958501760592341E-10</v>
      </c>
      <c r="BN639" s="73">
        <f t="shared" si="357"/>
        <v>1.0968768976749896E-10</v>
      </c>
      <c r="BO639" s="73">
        <f t="shared" si="358"/>
        <v>1.0968769836766587E-10</v>
      </c>
      <c r="BP639" s="73">
        <f t="shared" si="359"/>
        <v>1.0968769836839622E-10</v>
      </c>
      <c r="BR639" s="74"/>
      <c r="BS639" s="74"/>
      <c r="BT639" s="74"/>
      <c r="BZ639" s="74"/>
      <c r="CA639" s="74"/>
      <c r="CB639" s="74"/>
      <c r="CH639" s="74"/>
      <c r="CI639" s="74"/>
      <c r="CJ639" s="74"/>
      <c r="CP639" s="74"/>
      <c r="CQ639" s="74"/>
      <c r="CR639" s="74"/>
      <c r="CX639" s="74"/>
      <c r="CY639" s="74"/>
      <c r="CZ639" s="74"/>
      <c r="DF639" s="74">
        <v>8.9999999999999999E-11</v>
      </c>
      <c r="DG639" s="74">
        <v>3.5725451661099998</v>
      </c>
      <c r="DH639" s="74">
        <v>1265.5674786264001</v>
      </c>
      <c r="DI639" s="73">
        <f t="shared" si="360"/>
        <v>4.8249346381340801E-11</v>
      </c>
      <c r="DJ639" s="73">
        <f t="shared" si="361"/>
        <v>4.8247377023273501E-11</v>
      </c>
      <c r="DK639" s="73">
        <f t="shared" si="362"/>
        <v>4.8247376857920885E-11</v>
      </c>
      <c r="DL639" s="73">
        <f t="shared" si="363"/>
        <v>4.8247376857906849E-11</v>
      </c>
      <c r="DN639" s="74">
        <v>9.9999999999999994E-12</v>
      </c>
      <c r="DO639" s="74">
        <v>5.7896713768900003</v>
      </c>
      <c r="DP639" s="74">
        <v>76152.059111344905</v>
      </c>
      <c r="DQ639" s="73">
        <f t="shared" si="364"/>
        <v>1.4306131374517768E-12</v>
      </c>
      <c r="DR639" s="73">
        <f t="shared" si="365"/>
        <v>1.415174367694269E-12</v>
      </c>
      <c r="DS639" s="73">
        <f t="shared" si="366"/>
        <v>1.4151730712792682E-12</v>
      </c>
      <c r="DT639" s="73">
        <f t="shared" si="367"/>
        <v>1.4151730711689763E-12</v>
      </c>
      <c r="DV639" s="74"/>
      <c r="DW639" s="74"/>
      <c r="DX639" s="74"/>
      <c r="ED639" s="74"/>
      <c r="EE639" s="74"/>
      <c r="EF639" s="74"/>
      <c r="EL639" s="74"/>
      <c r="EM639" s="74"/>
      <c r="EN639" s="74"/>
      <c r="ET639" s="74"/>
      <c r="EU639" s="74"/>
      <c r="EV639" s="74"/>
    </row>
    <row r="640" spans="12:152" s="73" customFormat="1" ht="13.5" x14ac:dyDescent="0.3">
      <c r="L640" s="74"/>
      <c r="N640" s="74">
        <v>5.0000000000000003E-10</v>
      </c>
      <c r="O640" s="74">
        <v>0.42233074233000001</v>
      </c>
      <c r="P640" s="74">
        <v>27684.0895838588</v>
      </c>
      <c r="Q640" s="73">
        <f t="shared" si="348"/>
        <v>-3.4232681103205381E-10</v>
      </c>
      <c r="R640" s="73">
        <f t="shared" si="349"/>
        <v>-3.4253339965895054E-10</v>
      </c>
      <c r="S640" s="73">
        <f t="shared" si="350"/>
        <v>-3.4253341699992618E-10</v>
      </c>
      <c r="T640" s="73">
        <f t="shared" si="351"/>
        <v>-3.4253341700139618E-10</v>
      </c>
      <c r="V640" s="74">
        <v>7.0000000000000004E-11</v>
      </c>
      <c r="W640" s="74">
        <v>0.37969316028</v>
      </c>
      <c r="X640" s="74">
        <v>102872.745992232</v>
      </c>
      <c r="Y640" s="73">
        <f t="shared" si="352"/>
        <v>6.9655715735710395E-11</v>
      </c>
      <c r="Z640" s="73">
        <f t="shared" si="353"/>
        <v>6.9640950764670791E-11</v>
      </c>
      <c r="AA640" s="73">
        <f t="shared" si="354"/>
        <v>6.9640949511993279E-11</v>
      </c>
      <c r="AB640" s="73">
        <f t="shared" si="355"/>
        <v>6.9640949511887025E-11</v>
      </c>
      <c r="AD640" s="74"/>
      <c r="AE640" s="74"/>
      <c r="AF640" s="74"/>
      <c r="AL640" s="74"/>
      <c r="AM640" s="74"/>
      <c r="AN640" s="74"/>
      <c r="AT640" s="74"/>
      <c r="AU640" s="74"/>
      <c r="AV640" s="74"/>
      <c r="BB640" s="74"/>
      <c r="BC640" s="74"/>
      <c r="BD640" s="74"/>
      <c r="BJ640" s="74">
        <v>1.0999999999999999E-10</v>
      </c>
      <c r="BK640" s="74">
        <v>5.8273444808099999</v>
      </c>
      <c r="BL640" s="74">
        <v>259819.64948555201</v>
      </c>
      <c r="BM640" s="73">
        <f t="shared" si="356"/>
        <v>-1.0337657233884424E-10</v>
      </c>
      <c r="BN640" s="73">
        <f t="shared" si="357"/>
        <v>-1.0357516719245916E-10</v>
      </c>
      <c r="BO640" s="73">
        <f t="shared" si="358"/>
        <v>-1.0357518374381255E-10</v>
      </c>
      <c r="BP640" s="73">
        <f t="shared" si="359"/>
        <v>-1.0357518374519385E-10</v>
      </c>
      <c r="BR640" s="74"/>
      <c r="BS640" s="74"/>
      <c r="BT640" s="74"/>
      <c r="BZ640" s="74"/>
      <c r="CA640" s="74"/>
      <c r="CB640" s="74"/>
      <c r="CH640" s="74"/>
      <c r="CI640" s="74"/>
      <c r="CJ640" s="74"/>
      <c r="CP640" s="74"/>
      <c r="CQ640" s="74"/>
      <c r="CR640" s="74"/>
      <c r="CX640" s="74"/>
      <c r="CY640" s="74"/>
      <c r="CZ640" s="74"/>
      <c r="DF640" s="74">
        <v>8.9999999999999999E-11</v>
      </c>
      <c r="DG640" s="74">
        <v>1.65553917926</v>
      </c>
      <c r="DH640" s="74">
        <v>65717.227485639494</v>
      </c>
      <c r="DI640" s="73">
        <f t="shared" si="360"/>
        <v>5.6900551890696477E-11</v>
      </c>
      <c r="DJ640" s="73">
        <f t="shared" si="361"/>
        <v>5.6994358889635828E-11</v>
      </c>
      <c r="DK640" s="73">
        <f t="shared" si="362"/>
        <v>5.6994366761517272E-11</v>
      </c>
      <c r="DL640" s="73">
        <f t="shared" si="363"/>
        <v>5.6994366762182442E-11</v>
      </c>
      <c r="DN640" s="74">
        <v>9.9999999999999994E-12</v>
      </c>
      <c r="DO640" s="74">
        <v>1.6462517202</v>
      </c>
      <c r="DP640" s="74">
        <v>75930.513031850496</v>
      </c>
      <c r="DQ640" s="73">
        <f t="shared" si="364"/>
        <v>-9.6746432932248552E-12</v>
      </c>
      <c r="DR640" s="73">
        <f t="shared" si="365"/>
        <v>-9.6785663881850275E-12</v>
      </c>
      <c r="DS640" s="73">
        <f t="shared" si="366"/>
        <v>-9.6785667165930061E-12</v>
      </c>
      <c r="DT640" s="73">
        <f t="shared" si="367"/>
        <v>-9.6785667166210269E-12</v>
      </c>
      <c r="DV640" s="74"/>
      <c r="DW640" s="74"/>
      <c r="DX640" s="74"/>
      <c r="ED640" s="74"/>
      <c r="EE640" s="74"/>
      <c r="EF640" s="74"/>
      <c r="EL640" s="74"/>
      <c r="EM640" s="74"/>
      <c r="EN640" s="74"/>
      <c r="ET640" s="74"/>
      <c r="EU640" s="74"/>
      <c r="EV640" s="74"/>
    </row>
    <row r="641" spans="12:152" s="73" customFormat="1" ht="13.5" x14ac:dyDescent="0.3">
      <c r="L641" s="74"/>
      <c r="N641" s="74">
        <v>6.6E-10</v>
      </c>
      <c r="O641" s="74">
        <v>5.0649879927899999</v>
      </c>
      <c r="P641" s="74">
        <v>73.297125859000005</v>
      </c>
      <c r="Q641" s="73">
        <f t="shared" ref="Q641:Q704" si="368">N641*COS(O641+P641*$C$32)</f>
        <v>6.5974657161678184E-10</v>
      </c>
      <c r="R641" s="73">
        <f t="shared" ref="R641:R704" si="369">N641*COS(O641+P641*$C$53)</f>
        <v>6.5974654416034182E-10</v>
      </c>
      <c r="S641" s="73">
        <f t="shared" ref="S641:S704" si="370">N641*COS(O641+P641*$C$74)</f>
        <v>6.5974654415803647E-10</v>
      </c>
      <c r="T641" s="73">
        <f t="shared" ref="T641:T704" si="371">N641*COS(O641+P641*$C$95)</f>
        <v>6.5974654415803626E-10</v>
      </c>
      <c r="V641" s="74">
        <v>6E-11</v>
      </c>
      <c r="W641" s="74">
        <v>4.8291512835599999</v>
      </c>
      <c r="X641" s="74">
        <v>79859.895867007101</v>
      </c>
      <c r="Y641" s="73">
        <f t="shared" ref="Y641:Y704" si="372">V641*COS(W641+X641*$C$32)</f>
        <v>1.6865415607349066E-11</v>
      </c>
      <c r="Z641" s="73">
        <f t="shared" ref="Z641:Z704" si="373">V641*COS(W641+X641*$C$53)</f>
        <v>1.6959577552477625E-11</v>
      </c>
      <c r="AA641" s="73">
        <f t="shared" ref="AA641:AA704" si="374">V641*COS(W641+X641*$C$74)</f>
        <v>1.6959585456604491E-11</v>
      </c>
      <c r="AB641" s="73">
        <f t="shared" ref="AB641:AB704" si="375">V641*COS(W641+X641*$C$95)</f>
        <v>1.6959585457271881E-11</v>
      </c>
      <c r="AD641" s="74"/>
      <c r="AE641" s="74"/>
      <c r="AF641" s="74"/>
      <c r="AL641" s="74"/>
      <c r="AM641" s="74"/>
      <c r="AN641" s="74"/>
      <c r="AT641" s="74"/>
      <c r="AU641" s="74"/>
      <c r="AV641" s="74"/>
      <c r="BB641" s="74"/>
      <c r="BC641" s="74"/>
      <c r="BD641" s="74"/>
      <c r="BJ641" s="74">
        <v>1.0999999999999999E-10</v>
      </c>
      <c r="BK641" s="74">
        <v>2.4060750310599999</v>
      </c>
      <c r="BL641" s="74">
        <v>169093.57054942701</v>
      </c>
      <c r="BM641" s="73">
        <f t="shared" ref="BM641:BM704" si="376">BJ641*COS(BK641+BL641*$C$32)</f>
        <v>-1.0957999396808976E-10</v>
      </c>
      <c r="BN641" s="73">
        <f t="shared" ref="BN641:BN704" si="377">BJ641*COS(BK641+BL641*$C$53)</f>
        <v>-1.0954607670633539E-10</v>
      </c>
      <c r="BO641" s="73">
        <f t="shared" ref="BO641:BO704" si="378">BJ641*COS(BK641+BL641*$C$74)</f>
        <v>-1.0954607380339812E-10</v>
      </c>
      <c r="BP641" s="73">
        <f t="shared" ref="BP641:BP704" si="379">BJ641*COS(BK641+BL641*$C$95)</f>
        <v>-1.0954607380315298E-10</v>
      </c>
      <c r="BR641" s="74"/>
      <c r="BS641" s="74"/>
      <c r="BT641" s="74"/>
      <c r="BZ641" s="74"/>
      <c r="CA641" s="74"/>
      <c r="CB641" s="74"/>
      <c r="CH641" s="74"/>
      <c r="CI641" s="74"/>
      <c r="CJ641" s="74"/>
      <c r="CP641" s="74"/>
      <c r="CQ641" s="74"/>
      <c r="CR641" s="74"/>
      <c r="CX641" s="74"/>
      <c r="CY641" s="74"/>
      <c r="CZ641" s="74"/>
      <c r="DF641" s="74">
        <v>1E-10</v>
      </c>
      <c r="DG641" s="74">
        <v>3.53066047636</v>
      </c>
      <c r="DH641" s="74">
        <v>2008.557539159</v>
      </c>
      <c r="DI641" s="73">
        <f t="shared" ref="DI641:DI704" si="380">DF641*COS(DG641+DH641*$C$32)</f>
        <v>2.5123729883988414E-12</v>
      </c>
      <c r="DJ641" s="73">
        <f t="shared" ref="DJ641:DJ704" si="381">DF641*COS(DG641+DH641*$C$53)</f>
        <v>2.5082603548152864E-12</v>
      </c>
      <c r="DK641" s="73">
        <f t="shared" ref="DK641:DK704" si="382">DF641*COS(DG641+DH641*$C$74)</f>
        <v>2.5082600095099514E-12</v>
      </c>
      <c r="DL641" s="73">
        <f t="shared" ref="DL641:DL704" si="383">DF641*COS(DG641+DH641*$C$95)</f>
        <v>2.5082600094808284E-12</v>
      </c>
      <c r="DN641" s="74">
        <v>9.9999999999999994E-12</v>
      </c>
      <c r="DO641" s="74">
        <v>8.7328556020000003E-2</v>
      </c>
      <c r="DP641" s="74">
        <v>103718.82882698299</v>
      </c>
      <c r="DQ641" s="73">
        <f t="shared" ref="DQ641:DQ704" si="384">DN641*COS(DO641+DP641*$C$32)</f>
        <v>7.0807153367731945E-12</v>
      </c>
      <c r="DR641" s="73">
        <f t="shared" ref="DR641:DR704" si="385">DN641*COS(DO641+DP641*$C$53)</f>
        <v>7.095700391776014E-12</v>
      </c>
      <c r="DS641" s="73">
        <f t="shared" ref="DS641:DS704" si="386">DN641*COS(DO641+DP641*$C$74)</f>
        <v>7.0957016486082705E-12</v>
      </c>
      <c r="DT641" s="73">
        <f t="shared" ref="DT641:DT704" si="387">DN641*COS(DO641+DP641*$C$95)</f>
        <v>7.0957016487140131E-12</v>
      </c>
      <c r="DV641" s="74"/>
      <c r="DW641" s="74"/>
      <c r="DX641" s="74"/>
      <c r="ED641" s="74"/>
      <c r="EE641" s="74"/>
      <c r="EF641" s="74"/>
      <c r="EL641" s="74"/>
      <c r="EM641" s="74"/>
      <c r="EN641" s="74"/>
      <c r="ET641" s="74"/>
      <c r="EU641" s="74"/>
      <c r="EV641" s="74"/>
    </row>
    <row r="642" spans="12:152" s="73" customFormat="1" ht="13.5" x14ac:dyDescent="0.3">
      <c r="L642" s="74"/>
      <c r="N642" s="74">
        <v>4.8E-10</v>
      </c>
      <c r="O642" s="74">
        <v>0.80745705976000004</v>
      </c>
      <c r="P642" s="74">
        <v>2703.6161546755998</v>
      </c>
      <c r="Q642" s="73">
        <f t="shared" si="368"/>
        <v>3.5543085429679858E-10</v>
      </c>
      <c r="R642" s="73">
        <f t="shared" si="369"/>
        <v>3.5544871772895938E-10</v>
      </c>
      <c r="S642" s="73">
        <f t="shared" si="370"/>
        <v>3.5544871922876268E-10</v>
      </c>
      <c r="T642" s="73">
        <f t="shared" si="371"/>
        <v>3.5544871922888877E-10</v>
      </c>
      <c r="V642" s="74">
        <v>7.0000000000000004E-11</v>
      </c>
      <c r="W642" s="74">
        <v>2.3643559939799998</v>
      </c>
      <c r="X642" s="74">
        <v>58220.034864523797</v>
      </c>
      <c r="Y642" s="73">
        <f t="shared" si="372"/>
        <v>4.912425660753397E-11</v>
      </c>
      <c r="Z642" s="73">
        <f t="shared" si="373"/>
        <v>4.9064756046381854E-11</v>
      </c>
      <c r="AA642" s="73">
        <f t="shared" si="374"/>
        <v>4.9064751047665726E-11</v>
      </c>
      <c r="AB642" s="73">
        <f t="shared" si="375"/>
        <v>4.9064751047240019E-11</v>
      </c>
      <c r="AD642" s="74"/>
      <c r="AE642" s="74"/>
      <c r="AF642" s="74"/>
      <c r="AL642" s="74"/>
      <c r="AM642" s="74"/>
      <c r="AN642" s="74"/>
      <c r="AT642" s="74"/>
      <c r="AU642" s="74"/>
      <c r="AV642" s="74"/>
      <c r="BB642" s="74"/>
      <c r="BC642" s="74"/>
      <c r="BD642" s="74"/>
      <c r="BJ642" s="74">
        <v>1.2E-10</v>
      </c>
      <c r="BK642" s="74">
        <v>0.49737747696000001</v>
      </c>
      <c r="BL642" s="74">
        <v>102769.653218013</v>
      </c>
      <c r="BM642" s="73">
        <f t="shared" si="376"/>
        <v>-1.0207116742249546E-11</v>
      </c>
      <c r="BN642" s="73">
        <f t="shared" si="377"/>
        <v>-1.0458770040769544E-11</v>
      </c>
      <c r="BO642" s="73">
        <f t="shared" si="378"/>
        <v>-1.0458791168162594E-11</v>
      </c>
      <c r="BP642" s="73">
        <f t="shared" si="379"/>
        <v>-1.045879116995654E-11</v>
      </c>
      <c r="BR642" s="74"/>
      <c r="BS642" s="74"/>
      <c r="BT642" s="74"/>
      <c r="BZ642" s="74"/>
      <c r="CA642" s="74"/>
      <c r="CB642" s="74"/>
      <c r="CH642" s="74"/>
      <c r="CI642" s="74"/>
      <c r="CJ642" s="74"/>
      <c r="CP642" s="74"/>
      <c r="CQ642" s="74"/>
      <c r="CR642" s="74"/>
      <c r="CX642" s="74"/>
      <c r="CY642" s="74"/>
      <c r="CZ642" s="74"/>
      <c r="DF642" s="74">
        <v>7.0000000000000004E-11</v>
      </c>
      <c r="DG642" s="74">
        <v>3.8937339755</v>
      </c>
      <c r="DH642" s="74">
        <v>1485.9801210651999</v>
      </c>
      <c r="DI642" s="73">
        <f t="shared" si="380"/>
        <v>-6.7901689014910995E-11</v>
      </c>
      <c r="DJ642" s="73">
        <f t="shared" si="381"/>
        <v>-6.7901171251063343E-11</v>
      </c>
      <c r="DK642" s="73">
        <f t="shared" si="382"/>
        <v>-6.7901171207588255E-11</v>
      </c>
      <c r="DL642" s="73">
        <f t="shared" si="383"/>
        <v>-6.7901171207584519E-11</v>
      </c>
      <c r="DN642" s="74">
        <v>9.9999999999999994E-12</v>
      </c>
      <c r="DO642" s="74">
        <v>0.74831854152999999</v>
      </c>
      <c r="DP642" s="74">
        <v>51534.3927214094</v>
      </c>
      <c r="DQ642" s="73">
        <f t="shared" si="384"/>
        <v>-5.056121631411028E-12</v>
      </c>
      <c r="DR642" s="73">
        <f t="shared" si="385"/>
        <v>-5.0470121332320461E-12</v>
      </c>
      <c r="DS642" s="73">
        <f t="shared" si="386"/>
        <v>-5.0470113681442583E-12</v>
      </c>
      <c r="DT642" s="73">
        <f t="shared" si="387"/>
        <v>-5.0470113680794822E-12</v>
      </c>
      <c r="DV642" s="74"/>
      <c r="DW642" s="74"/>
      <c r="DX642" s="74"/>
      <c r="ED642" s="74"/>
      <c r="EE642" s="74"/>
      <c r="EF642" s="74"/>
      <c r="EL642" s="74"/>
      <c r="EM642" s="74"/>
      <c r="EN642" s="74"/>
      <c r="ET642" s="74"/>
      <c r="EU642" s="74"/>
      <c r="EV642" s="74"/>
    </row>
    <row r="643" spans="12:152" s="73" customFormat="1" ht="13.5" x14ac:dyDescent="0.3">
      <c r="L643" s="74"/>
      <c r="N643" s="74">
        <v>4.8E-10</v>
      </c>
      <c r="O643" s="74">
        <v>0.16882113823</v>
      </c>
      <c r="P643" s="74">
        <v>24918.3148901655</v>
      </c>
      <c r="Q643" s="73">
        <f t="shared" si="368"/>
        <v>-4.4647331560812162E-10</v>
      </c>
      <c r="R643" s="73">
        <f t="shared" si="369"/>
        <v>-4.4638330707173196E-10</v>
      </c>
      <c r="S643" s="73">
        <f t="shared" si="370"/>
        <v>-4.4638329950954826E-10</v>
      </c>
      <c r="T643" s="73">
        <f t="shared" si="371"/>
        <v>-4.4638329950890626E-10</v>
      </c>
      <c r="V643" s="74">
        <v>7.0000000000000004E-11</v>
      </c>
      <c r="W643" s="74">
        <v>0.76243719899999995</v>
      </c>
      <c r="X643" s="74">
        <v>183674.70392120801</v>
      </c>
      <c r="Y643" s="73">
        <f t="shared" si="372"/>
        <v>6.0563591555128296E-11</v>
      </c>
      <c r="Z643" s="73">
        <f t="shared" si="373"/>
        <v>6.0431113909060592E-11</v>
      </c>
      <c r="AA643" s="73">
        <f t="shared" si="374"/>
        <v>6.0431102750032573E-11</v>
      </c>
      <c r="AB643" s="73">
        <f t="shared" si="375"/>
        <v>6.0431102749084715E-11</v>
      </c>
      <c r="AD643" s="74"/>
      <c r="AE643" s="74"/>
      <c r="AF643" s="74"/>
      <c r="AL643" s="74"/>
      <c r="AM643" s="74"/>
      <c r="AN643" s="74"/>
      <c r="AT643" s="74"/>
      <c r="AU643" s="74"/>
      <c r="AV643" s="74"/>
      <c r="BB643" s="74"/>
      <c r="BC643" s="74"/>
      <c r="BD643" s="74"/>
      <c r="BJ643" s="74">
        <v>1.4000000000000001E-10</v>
      </c>
      <c r="BK643" s="74">
        <v>5.6992312183399996</v>
      </c>
      <c r="BL643" s="74">
        <v>76784.842850658097</v>
      </c>
      <c r="BM643" s="73">
        <f t="shared" si="376"/>
        <v>-1.1018102223684719E-10</v>
      </c>
      <c r="BN643" s="73">
        <f t="shared" si="377"/>
        <v>-1.1004504790604033E-10</v>
      </c>
      <c r="BO643" s="73">
        <f t="shared" si="378"/>
        <v>-1.1004503647793127E-10</v>
      </c>
      <c r="BP643" s="73">
        <f t="shared" si="379"/>
        <v>-1.1004503647696704E-10</v>
      </c>
      <c r="BR643" s="74"/>
      <c r="BS643" s="74"/>
      <c r="BT643" s="74"/>
      <c r="BZ643" s="74"/>
      <c r="CA643" s="74"/>
      <c r="CB643" s="74"/>
      <c r="CH643" s="74"/>
      <c r="CI643" s="74"/>
      <c r="CJ643" s="74"/>
      <c r="CP643" s="74"/>
      <c r="CQ643" s="74"/>
      <c r="CR643" s="74"/>
      <c r="CX643" s="74"/>
      <c r="CY643" s="74"/>
      <c r="CZ643" s="74"/>
      <c r="DF643" s="74">
        <v>1E-10</v>
      </c>
      <c r="DG643" s="74">
        <v>0.8255026956</v>
      </c>
      <c r="DH643" s="74">
        <v>39763.433393650303</v>
      </c>
      <c r="DI643" s="73">
        <f t="shared" si="380"/>
        <v>8.7320356557302767E-11</v>
      </c>
      <c r="DJ643" s="73">
        <f t="shared" si="381"/>
        <v>8.7280635645083385E-11</v>
      </c>
      <c r="DK643" s="73">
        <f t="shared" si="382"/>
        <v>8.728063230760479E-11</v>
      </c>
      <c r="DL643" s="73">
        <f t="shared" si="383"/>
        <v>8.7280632307321803E-11</v>
      </c>
      <c r="DN643" s="74">
        <v>9.9999999999999994E-12</v>
      </c>
      <c r="DO643" s="74">
        <v>1.98744571247</v>
      </c>
      <c r="DP643" s="74">
        <v>26411.4085582316</v>
      </c>
      <c r="DQ643" s="73">
        <f t="shared" si="384"/>
        <v>-8.4694327379807504E-12</v>
      </c>
      <c r="DR643" s="73">
        <f t="shared" si="385"/>
        <v>-8.4723076859758847E-12</v>
      </c>
      <c r="DS643" s="73">
        <f t="shared" si="386"/>
        <v>-8.4723079272582543E-12</v>
      </c>
      <c r="DT643" s="73">
        <f t="shared" si="387"/>
        <v>-8.4723079272787884E-12</v>
      </c>
      <c r="DV643" s="74"/>
      <c r="DW643" s="74"/>
      <c r="DX643" s="74"/>
      <c r="ED643" s="74"/>
      <c r="EE643" s="74"/>
      <c r="EF643" s="74"/>
      <c r="EL643" s="74"/>
      <c r="EM643" s="74"/>
      <c r="EN643" s="74"/>
      <c r="ET643" s="74"/>
      <c r="EU643" s="74"/>
      <c r="EV643" s="74"/>
    </row>
    <row r="644" spans="12:152" s="73" customFormat="1" ht="13.5" x14ac:dyDescent="0.3">
      <c r="L644" s="74"/>
      <c r="N644" s="74">
        <v>4.8999999999999996E-10</v>
      </c>
      <c r="O644" s="74">
        <v>5.7198453993099996</v>
      </c>
      <c r="P644" s="74">
        <v>50380.547839427301</v>
      </c>
      <c r="Q644" s="73">
        <f t="shared" si="368"/>
        <v>3.052956508364477E-10</v>
      </c>
      <c r="R644" s="73">
        <f t="shared" si="369"/>
        <v>3.05690980835944E-10</v>
      </c>
      <c r="S644" s="73">
        <f t="shared" si="370"/>
        <v>3.0569101401501528E-10</v>
      </c>
      <c r="T644" s="73">
        <f t="shared" si="371"/>
        <v>3.0569101401780163E-10</v>
      </c>
      <c r="V644" s="74">
        <v>6E-11</v>
      </c>
      <c r="W644" s="74">
        <v>3.4856171793500001</v>
      </c>
      <c r="X644" s="74">
        <v>61560.647291223497</v>
      </c>
      <c r="Y644" s="73">
        <f t="shared" si="372"/>
        <v>-2.2902444920358009E-11</v>
      </c>
      <c r="Z644" s="73">
        <f t="shared" si="373"/>
        <v>-2.2972351638159631E-11</v>
      </c>
      <c r="AA644" s="73">
        <f t="shared" si="374"/>
        <v>-2.2972357506138019E-11</v>
      </c>
      <c r="AB644" s="73">
        <f t="shared" si="375"/>
        <v>-2.2972357506635833E-11</v>
      </c>
      <c r="AD644" s="74"/>
      <c r="AE644" s="74"/>
      <c r="AF644" s="74"/>
      <c r="AL644" s="74"/>
      <c r="AM644" s="74"/>
      <c r="AN644" s="74"/>
      <c r="AT644" s="74"/>
      <c r="AU644" s="74"/>
      <c r="AV644" s="74"/>
      <c r="BB644" s="74"/>
      <c r="BC644" s="74"/>
      <c r="BD644" s="74"/>
      <c r="BJ644" s="74">
        <v>1.2E-10</v>
      </c>
      <c r="BK644" s="74">
        <v>5.5646669575900001</v>
      </c>
      <c r="BL644" s="74">
        <v>26402.0893214438</v>
      </c>
      <c r="BM644" s="73">
        <f t="shared" si="376"/>
        <v>7.9660919763577435E-11</v>
      </c>
      <c r="BN644" s="73">
        <f t="shared" si="377"/>
        <v>7.9709439248597935E-11</v>
      </c>
      <c r="BO644" s="73">
        <f t="shared" si="378"/>
        <v>7.9709443321413315E-11</v>
      </c>
      <c r="BP644" s="73">
        <f t="shared" si="379"/>
        <v>7.9709443321760046E-11</v>
      </c>
      <c r="BR644" s="74"/>
      <c r="BS644" s="74"/>
      <c r="BT644" s="74"/>
      <c r="BZ644" s="74"/>
      <c r="CA644" s="74"/>
      <c r="CB644" s="74"/>
      <c r="CH644" s="74"/>
      <c r="CI644" s="74"/>
      <c r="CJ644" s="74"/>
      <c r="CP644" s="74"/>
      <c r="CQ644" s="74"/>
      <c r="CR644" s="74"/>
      <c r="CX644" s="74"/>
      <c r="CY644" s="74"/>
      <c r="CZ644" s="74"/>
      <c r="DF644" s="74">
        <v>7.0000000000000004E-11</v>
      </c>
      <c r="DG644" s="74">
        <v>4.33817871844</v>
      </c>
      <c r="DH644" s="74">
        <v>129373.02023068001</v>
      </c>
      <c r="DI644" s="73">
        <f t="shared" si="380"/>
        <v>5.1967552924007291E-11</v>
      </c>
      <c r="DJ644" s="73">
        <f t="shared" si="381"/>
        <v>5.2091640197870212E-11</v>
      </c>
      <c r="DK644" s="73">
        <f t="shared" si="382"/>
        <v>5.2091650601144593E-11</v>
      </c>
      <c r="DL644" s="73">
        <f t="shared" si="383"/>
        <v>5.2091650602037663E-11</v>
      </c>
      <c r="DN644" s="74">
        <v>1.9999999999999999E-11</v>
      </c>
      <c r="DO644" s="74">
        <v>0.58716824437000004</v>
      </c>
      <c r="DP644" s="74">
        <v>52065.5999619289</v>
      </c>
      <c r="DQ644" s="73">
        <f t="shared" si="384"/>
        <v>-8.3014861152829112E-12</v>
      </c>
      <c r="DR644" s="73">
        <f t="shared" si="385"/>
        <v>-8.3208854896528017E-12</v>
      </c>
      <c r="DS644" s="73">
        <f t="shared" si="386"/>
        <v>-8.3208871180670108E-12</v>
      </c>
      <c r="DT644" s="73">
        <f t="shared" si="387"/>
        <v>-8.3208871182055409E-12</v>
      </c>
      <c r="DV644" s="74"/>
      <c r="DW644" s="74"/>
      <c r="DX644" s="74"/>
      <c r="ED644" s="74"/>
      <c r="EE644" s="74"/>
      <c r="EF644" s="74"/>
      <c r="EL644" s="74"/>
      <c r="EM644" s="74"/>
      <c r="EN644" s="74"/>
      <c r="ET644" s="74"/>
      <c r="EU644" s="74"/>
      <c r="EV644" s="74"/>
    </row>
    <row r="645" spans="12:152" s="73" customFormat="1" ht="13.5" x14ac:dyDescent="0.3">
      <c r="L645" s="74"/>
      <c r="N645" s="74">
        <v>6.0999999999999996E-10</v>
      </c>
      <c r="O645" s="74">
        <v>5.5757067889999998E-2</v>
      </c>
      <c r="P645" s="74">
        <v>161079.37234650299</v>
      </c>
      <c r="Q645" s="73">
        <f t="shared" si="368"/>
        <v>-4.8316034787677825E-10</v>
      </c>
      <c r="R645" s="73">
        <f t="shared" si="369"/>
        <v>-4.8192920115982423E-10</v>
      </c>
      <c r="S645" s="73">
        <f t="shared" si="370"/>
        <v>-4.8192909756989973E-10</v>
      </c>
      <c r="T645" s="73">
        <f t="shared" si="371"/>
        <v>-4.8192909756105686E-10</v>
      </c>
      <c r="V645" s="74">
        <v>7.0000000000000004E-11</v>
      </c>
      <c r="W645" s="74">
        <v>3.15542325331</v>
      </c>
      <c r="X645" s="74">
        <v>53029.002664900399</v>
      </c>
      <c r="Y645" s="73">
        <f t="shared" si="372"/>
        <v>-6.1127729289929778E-11</v>
      </c>
      <c r="Z645" s="73">
        <f t="shared" si="373"/>
        <v>-6.1164740030152137E-11</v>
      </c>
      <c r="AA645" s="73">
        <f t="shared" si="374"/>
        <v>-6.1164743134620262E-11</v>
      </c>
      <c r="AB645" s="73">
        <f t="shared" si="375"/>
        <v>-6.1164743134883434E-11</v>
      </c>
      <c r="AD645" s="74"/>
      <c r="AE645" s="74"/>
      <c r="AF645" s="74"/>
      <c r="AL645" s="74"/>
      <c r="AM645" s="74"/>
      <c r="AN645" s="74"/>
      <c r="AT645" s="74"/>
      <c r="AU645" s="74"/>
      <c r="AV645" s="74"/>
      <c r="BB645" s="74"/>
      <c r="BC645" s="74"/>
      <c r="BD645" s="74"/>
      <c r="BJ645" s="74">
        <v>1.2E-10</v>
      </c>
      <c r="BK645" s="74">
        <v>1.48301102812</v>
      </c>
      <c r="BL645" s="74">
        <v>78580.101294379099</v>
      </c>
      <c r="BM645" s="73">
        <f t="shared" si="376"/>
        <v>-7.8708646367791577E-11</v>
      </c>
      <c r="BN645" s="73">
        <f t="shared" si="377"/>
        <v>-7.8562756026059484E-11</v>
      </c>
      <c r="BO645" s="73">
        <f t="shared" si="378"/>
        <v>-7.8562743768248555E-11</v>
      </c>
      <c r="BP645" s="73">
        <f t="shared" si="379"/>
        <v>-7.8562743767217332E-11</v>
      </c>
      <c r="BR645" s="74"/>
      <c r="BS645" s="74"/>
      <c r="BT645" s="74"/>
      <c r="BZ645" s="74"/>
      <c r="CA645" s="74"/>
      <c r="CB645" s="74"/>
      <c r="CH645" s="74"/>
      <c r="CI645" s="74"/>
      <c r="CJ645" s="74"/>
      <c r="CP645" s="74"/>
      <c r="CQ645" s="74"/>
      <c r="CR645" s="74"/>
      <c r="CX645" s="74"/>
      <c r="CY645" s="74"/>
      <c r="CZ645" s="74"/>
      <c r="DF645" s="74">
        <v>7.0000000000000004E-11</v>
      </c>
      <c r="DG645" s="74">
        <v>3.4134008358500001</v>
      </c>
      <c r="DH645" s="74">
        <v>52483.363904117898</v>
      </c>
      <c r="DI645" s="73">
        <f t="shared" si="380"/>
        <v>1.6726990716911832E-11</v>
      </c>
      <c r="DJ645" s="73">
        <f t="shared" si="381"/>
        <v>1.6800048671552653E-11</v>
      </c>
      <c r="DK645" s="73">
        <f t="shared" si="382"/>
        <v>1.6800054804831066E-11</v>
      </c>
      <c r="DL645" s="73">
        <f t="shared" si="383"/>
        <v>1.6800054805348675E-11</v>
      </c>
      <c r="DN645" s="74">
        <v>9.9999999999999994E-12</v>
      </c>
      <c r="DO645" s="74">
        <v>5.8338825318299996</v>
      </c>
      <c r="DP645" s="74">
        <v>104275.346495021</v>
      </c>
      <c r="DQ645" s="73">
        <f t="shared" si="384"/>
        <v>-9.9042769122581831E-12</v>
      </c>
      <c r="DR645" s="73">
        <f t="shared" si="385"/>
        <v>-9.9013062686897943E-12</v>
      </c>
      <c r="DS645" s="73">
        <f t="shared" si="386"/>
        <v>-9.9013060173718176E-12</v>
      </c>
      <c r="DT645" s="73">
        <f t="shared" si="387"/>
        <v>-9.9013060173507859E-12</v>
      </c>
      <c r="DV645" s="74"/>
      <c r="DW645" s="74"/>
      <c r="DX645" s="74"/>
      <c r="ED645" s="74"/>
      <c r="EE645" s="74"/>
      <c r="EF645" s="74"/>
      <c r="EL645" s="74"/>
      <c r="EM645" s="74"/>
      <c r="EN645" s="74"/>
      <c r="ET645" s="74"/>
      <c r="EU645" s="74"/>
      <c r="EV645" s="74"/>
    </row>
    <row r="646" spans="12:152" s="73" customFormat="1" ht="13.5" x14ac:dyDescent="0.3">
      <c r="L646" s="74"/>
      <c r="N646" s="74">
        <v>4.7000000000000003E-10</v>
      </c>
      <c r="O646" s="74">
        <v>5.7001654913399999</v>
      </c>
      <c r="P646" s="74">
        <v>129373.02023068001</v>
      </c>
      <c r="Q646" s="73">
        <f t="shared" si="368"/>
        <v>-2.3571272911506746E-10</v>
      </c>
      <c r="R646" s="73">
        <f t="shared" si="369"/>
        <v>-2.3463443414522956E-10</v>
      </c>
      <c r="S646" s="73">
        <f t="shared" si="370"/>
        <v>-2.3463434354012653E-10</v>
      </c>
      <c r="T646" s="73">
        <f t="shared" si="371"/>
        <v>-2.3463434353234845E-10</v>
      </c>
      <c r="V646" s="74">
        <v>6E-11</v>
      </c>
      <c r="W646" s="74">
        <v>2.0406611289600001</v>
      </c>
      <c r="X646" s="74">
        <v>156534.53239644499</v>
      </c>
      <c r="Y646" s="73">
        <f t="shared" si="372"/>
        <v>5.8394028019928503E-11</v>
      </c>
      <c r="Z646" s="73">
        <f t="shared" si="373"/>
        <v>5.8349518361764433E-11</v>
      </c>
      <c r="AA646" s="73">
        <f t="shared" si="374"/>
        <v>5.8349514599450347E-11</v>
      </c>
      <c r="AB646" s="73">
        <f t="shared" si="375"/>
        <v>5.8349514599132567E-11</v>
      </c>
      <c r="AD646" s="74"/>
      <c r="AE646" s="74"/>
      <c r="AF646" s="74"/>
      <c r="AL646" s="74"/>
      <c r="AM646" s="74"/>
      <c r="AN646" s="74"/>
      <c r="AT646" s="74"/>
      <c r="AU646" s="74"/>
      <c r="AV646" s="74"/>
      <c r="BB646" s="74"/>
      <c r="BC646" s="74"/>
      <c r="BD646" s="74"/>
      <c r="BJ646" s="74">
        <v>1.0999999999999999E-10</v>
      </c>
      <c r="BK646" s="74">
        <v>5.1538806706500004</v>
      </c>
      <c r="BL646" s="74">
        <v>77947.317555065907</v>
      </c>
      <c r="BM646" s="73">
        <f t="shared" si="376"/>
        <v>-4.2006747334263836E-11</v>
      </c>
      <c r="BN646" s="73">
        <f t="shared" si="377"/>
        <v>-4.1844386536451326E-11</v>
      </c>
      <c r="BO646" s="73">
        <f t="shared" si="378"/>
        <v>-4.1844372899835554E-11</v>
      </c>
      <c r="BP646" s="73">
        <f t="shared" si="379"/>
        <v>-4.1844372898679007E-11</v>
      </c>
      <c r="BR646" s="74"/>
      <c r="BS646" s="74"/>
      <c r="BT646" s="74"/>
      <c r="BZ646" s="74"/>
      <c r="CA646" s="74"/>
      <c r="CB646" s="74"/>
      <c r="CH646" s="74"/>
      <c r="CI646" s="74"/>
      <c r="CJ646" s="74"/>
      <c r="CP646" s="74"/>
      <c r="CQ646" s="74"/>
      <c r="CR646" s="74"/>
      <c r="CX646" s="74"/>
      <c r="CY646" s="74"/>
      <c r="CZ646" s="74"/>
      <c r="DF646" s="74">
        <v>7.9999999999999995E-11</v>
      </c>
      <c r="DG646" s="74">
        <v>1.2399232388000001</v>
      </c>
      <c r="DH646" s="74">
        <v>76041.8527901255</v>
      </c>
      <c r="DI646" s="73">
        <f t="shared" si="380"/>
        <v>6.9537328257688552E-12</v>
      </c>
      <c r="DJ646" s="73">
        <f t="shared" si="381"/>
        <v>6.8295968180015008E-12</v>
      </c>
      <c r="DK646" s="73">
        <f t="shared" si="382"/>
        <v>6.8295863946032105E-12</v>
      </c>
      <c r="DL646" s="73">
        <f t="shared" si="383"/>
        <v>6.8295863937151594E-12</v>
      </c>
      <c r="DN646" s="74">
        <v>9.9999999999999994E-12</v>
      </c>
      <c r="DO646" s="74">
        <v>2.0730790094799998</v>
      </c>
      <c r="DP646" s="74">
        <v>78188.927826155195</v>
      </c>
      <c r="DQ646" s="73">
        <f t="shared" si="384"/>
        <v>-9.4422600101209775E-12</v>
      </c>
      <c r="DR646" s="73">
        <f t="shared" si="385"/>
        <v>-9.4369743045964682E-12</v>
      </c>
      <c r="DS646" s="73">
        <f t="shared" si="386"/>
        <v>-9.4369738597814299E-12</v>
      </c>
      <c r="DT646" s="73">
        <f t="shared" si="387"/>
        <v>-9.4369738597438222E-12</v>
      </c>
      <c r="DV646" s="74"/>
      <c r="DW646" s="74"/>
      <c r="DX646" s="74"/>
      <c r="ED646" s="74"/>
      <c r="EE646" s="74"/>
      <c r="EF646" s="74"/>
      <c r="EL646" s="74"/>
      <c r="EM646" s="74"/>
      <c r="EN646" s="74"/>
      <c r="ET646" s="74"/>
      <c r="EU646" s="74"/>
      <c r="EV646" s="74"/>
    </row>
    <row r="647" spans="12:152" s="73" customFormat="1" ht="13.5" x14ac:dyDescent="0.3">
      <c r="L647" s="74"/>
      <c r="N647" s="74">
        <v>4.8E-10</v>
      </c>
      <c r="O647" s="74">
        <v>4.7175473437199997</v>
      </c>
      <c r="P647" s="74">
        <v>50903.125257521198</v>
      </c>
      <c r="Q647" s="73">
        <f t="shared" si="368"/>
        <v>-2.4245940654753255E-10</v>
      </c>
      <c r="R647" s="73">
        <f t="shared" si="369"/>
        <v>-2.4202736539053072E-10</v>
      </c>
      <c r="S647" s="73">
        <f t="shared" si="370"/>
        <v>-2.4202732910444406E-10</v>
      </c>
      <c r="T647" s="73">
        <f t="shared" si="371"/>
        <v>-2.4202732910133386E-10</v>
      </c>
      <c r="V647" s="74">
        <v>6E-11</v>
      </c>
      <c r="W647" s="74">
        <v>4.0890610242700003</v>
      </c>
      <c r="X647" s="74">
        <v>91919.569915898901</v>
      </c>
      <c r="Y647" s="73">
        <f t="shared" si="372"/>
        <v>-4.0887950104526505E-12</v>
      </c>
      <c r="Z647" s="73">
        <f t="shared" si="373"/>
        <v>-3.9760885650687309E-12</v>
      </c>
      <c r="AA647" s="73">
        <f t="shared" si="374"/>
        <v>-3.9760791014061687E-12</v>
      </c>
      <c r="AB647" s="73">
        <f t="shared" si="375"/>
        <v>-3.9760791006030345E-12</v>
      </c>
      <c r="AD647" s="74"/>
      <c r="AE647" s="74"/>
      <c r="AF647" s="74"/>
      <c r="AL647" s="74"/>
      <c r="AM647" s="74"/>
      <c r="AN647" s="74"/>
      <c r="AT647" s="74"/>
      <c r="AU647" s="74"/>
      <c r="AV647" s="74"/>
      <c r="BB647" s="74"/>
      <c r="BC647" s="74"/>
      <c r="BD647" s="74"/>
      <c r="BJ647" s="74">
        <v>1.0999999999999999E-10</v>
      </c>
      <c r="BK647" s="74">
        <v>1.64586759073</v>
      </c>
      <c r="BL647" s="74">
        <v>25773.7169617045</v>
      </c>
      <c r="BM647" s="73">
        <f t="shared" si="376"/>
        <v>8.3165922909222512E-11</v>
      </c>
      <c r="BN647" s="73">
        <f t="shared" si="377"/>
        <v>8.3127904788818787E-11</v>
      </c>
      <c r="BO647" s="73">
        <f t="shared" si="378"/>
        <v>8.312790159577023E-11</v>
      </c>
      <c r="BP647" s="73">
        <f t="shared" si="379"/>
        <v>8.3127901595499962E-11</v>
      </c>
      <c r="BR647" s="74"/>
      <c r="BS647" s="74"/>
      <c r="BT647" s="74"/>
      <c r="BZ647" s="74"/>
      <c r="CA647" s="74"/>
      <c r="CB647" s="74"/>
      <c r="CH647" s="74"/>
      <c r="CI647" s="74"/>
      <c r="CJ647" s="74"/>
      <c r="CP647" s="74"/>
      <c r="CQ647" s="74"/>
      <c r="CR647" s="74"/>
      <c r="CX647" s="74"/>
      <c r="CY647" s="74"/>
      <c r="CZ647" s="74"/>
      <c r="DF647" s="74">
        <v>7.0000000000000004E-11</v>
      </c>
      <c r="DG647" s="74">
        <v>4.5679212689999998E-2</v>
      </c>
      <c r="DH647" s="74">
        <v>206.1855484372</v>
      </c>
      <c r="DI647" s="73">
        <f t="shared" si="380"/>
        <v>-6.7772824253036931E-11</v>
      </c>
      <c r="DJ647" s="73">
        <f t="shared" si="381"/>
        <v>-6.7772898228266585E-11</v>
      </c>
      <c r="DK647" s="73">
        <f t="shared" si="382"/>
        <v>-6.7772898234477639E-11</v>
      </c>
      <c r="DL647" s="73">
        <f t="shared" si="383"/>
        <v>-6.7772898234478169E-11</v>
      </c>
      <c r="DN647" s="74">
        <v>9.9999999999999994E-12</v>
      </c>
      <c r="DO647" s="74">
        <v>4.5437932981399998</v>
      </c>
      <c r="DP647" s="74">
        <v>203041.89308344101</v>
      </c>
      <c r="DQ647" s="73">
        <f t="shared" si="384"/>
        <v>-8.7024377165805879E-12</v>
      </c>
      <c r="DR647" s="73">
        <f t="shared" si="385"/>
        <v>-8.7228490796679361E-12</v>
      </c>
      <c r="DS647" s="73">
        <f t="shared" si="386"/>
        <v>-8.7228507871173787E-12</v>
      </c>
      <c r="DT647" s="73">
        <f t="shared" si="387"/>
        <v>-8.7228507872619204E-12</v>
      </c>
      <c r="DV647" s="74"/>
      <c r="DW647" s="74"/>
      <c r="DX647" s="74"/>
      <c r="ED647" s="74"/>
      <c r="EE647" s="74"/>
      <c r="EF647" s="74"/>
      <c r="EL647" s="74"/>
      <c r="EM647" s="74"/>
      <c r="EN647" s="74"/>
      <c r="ET647" s="74"/>
      <c r="EU647" s="74"/>
      <c r="EV647" s="74"/>
    </row>
    <row r="648" spans="12:152" s="73" customFormat="1" ht="13.5" x14ac:dyDescent="0.3">
      <c r="L648" s="74"/>
      <c r="N648" s="74">
        <v>5.0000000000000003E-10</v>
      </c>
      <c r="O648" s="74">
        <v>0.77120384678999998</v>
      </c>
      <c r="P648" s="74">
        <v>50689.826162083104</v>
      </c>
      <c r="Q648" s="73">
        <f t="shared" si="368"/>
        <v>2.8150129569048678E-10</v>
      </c>
      <c r="R648" s="73">
        <f t="shared" si="369"/>
        <v>2.8193016900290021E-10</v>
      </c>
      <c r="S648" s="73">
        <f t="shared" si="370"/>
        <v>2.8193020499922794E-10</v>
      </c>
      <c r="T648" s="73">
        <f t="shared" si="371"/>
        <v>2.8193020500227941E-10</v>
      </c>
      <c r="V648" s="74">
        <v>6E-11</v>
      </c>
      <c r="W648" s="74">
        <v>3.6498851175000002</v>
      </c>
      <c r="X648" s="74">
        <v>151199.942741062</v>
      </c>
      <c r="Y648" s="73">
        <f t="shared" si="372"/>
        <v>-5.419502815534184E-11</v>
      </c>
      <c r="Z648" s="73">
        <f t="shared" si="373"/>
        <v>-5.4115033600501975E-11</v>
      </c>
      <c r="AA648" s="73">
        <f t="shared" si="374"/>
        <v>-5.411502686219122E-11</v>
      </c>
      <c r="AB648" s="73">
        <f t="shared" si="375"/>
        <v>-5.4115026861625558E-11</v>
      </c>
      <c r="AD648" s="74"/>
      <c r="AE648" s="74"/>
      <c r="AF648" s="74"/>
      <c r="AL648" s="74"/>
      <c r="AM648" s="74"/>
      <c r="AN648" s="74"/>
      <c r="AT648" s="74"/>
      <c r="AU648" s="74"/>
      <c r="AV648" s="74"/>
      <c r="BB648" s="74"/>
      <c r="BC648" s="74"/>
      <c r="BD648" s="74"/>
      <c r="BJ648" s="74">
        <v>1.0999999999999999E-10</v>
      </c>
      <c r="BK648" s="74">
        <v>2.45779334771</v>
      </c>
      <c r="BL648" s="74">
        <v>34082.431583598402</v>
      </c>
      <c r="BM648" s="73">
        <f t="shared" si="376"/>
        <v>-1.0990837538575809E-10</v>
      </c>
      <c r="BN648" s="73">
        <f t="shared" si="377"/>
        <v>-1.0990521510290364E-10</v>
      </c>
      <c r="BO648" s="73">
        <f t="shared" si="378"/>
        <v>-1.0990521483531131E-10</v>
      </c>
      <c r="BP648" s="73">
        <f t="shared" si="379"/>
        <v>-1.0990521483528899E-10</v>
      </c>
      <c r="BR648" s="74"/>
      <c r="BS648" s="74"/>
      <c r="BT648" s="74"/>
      <c r="BZ648" s="74"/>
      <c r="CA648" s="74"/>
      <c r="CB648" s="74"/>
      <c r="CH648" s="74"/>
      <c r="CI648" s="74"/>
      <c r="CJ648" s="74"/>
      <c r="CP648" s="74"/>
      <c r="CQ648" s="74"/>
      <c r="CR648" s="74"/>
      <c r="CX648" s="74"/>
      <c r="CY648" s="74"/>
      <c r="CZ648" s="74"/>
      <c r="DF648" s="74">
        <v>7.0000000000000004E-11</v>
      </c>
      <c r="DG648" s="74">
        <v>2.5616970115800002</v>
      </c>
      <c r="DH648" s="74">
        <v>207593.84658049999</v>
      </c>
      <c r="DI648" s="73">
        <f t="shared" si="380"/>
        <v>6.848072029626825E-11</v>
      </c>
      <c r="DJ648" s="73">
        <f t="shared" si="381"/>
        <v>6.8541774868235803E-11</v>
      </c>
      <c r="DK648" s="73">
        <f t="shared" si="382"/>
        <v>6.8541779942493871E-11</v>
      </c>
      <c r="DL648" s="73">
        <f t="shared" si="383"/>
        <v>6.8541779942920463E-11</v>
      </c>
      <c r="DN648" s="74">
        <v>9.9999999999999994E-12</v>
      </c>
      <c r="DO648" s="74">
        <v>3.6796197413699998</v>
      </c>
      <c r="DP648" s="74">
        <v>116783.65521669399</v>
      </c>
      <c r="DQ648" s="73">
        <f t="shared" si="384"/>
        <v>-9.8084841071822527E-12</v>
      </c>
      <c r="DR648" s="73">
        <f t="shared" si="385"/>
        <v>-9.8037971592540708E-12</v>
      </c>
      <c r="DS648" s="73">
        <f t="shared" si="386"/>
        <v>-9.8037967633730407E-12</v>
      </c>
      <c r="DT648" s="73">
        <f t="shared" si="387"/>
        <v>-9.8037967633394252E-12</v>
      </c>
      <c r="DV648" s="74"/>
      <c r="DW648" s="74"/>
      <c r="DX648" s="74"/>
      <c r="ED648" s="74"/>
      <c r="EE648" s="74"/>
      <c r="EF648" s="74"/>
      <c r="EL648" s="74"/>
      <c r="EM648" s="74"/>
      <c r="EN648" s="74"/>
      <c r="ET648" s="74"/>
      <c r="EU648" s="74"/>
      <c r="EV648" s="74"/>
    </row>
    <row r="649" spans="12:152" s="73" customFormat="1" ht="13.5" x14ac:dyDescent="0.3">
      <c r="L649" s="74"/>
      <c r="N649" s="74">
        <v>5.0000000000000003E-10</v>
      </c>
      <c r="O649" s="74">
        <v>4.7555777592100004</v>
      </c>
      <c r="P649" s="74">
        <v>143005.667407853</v>
      </c>
      <c r="Q649" s="73">
        <f t="shared" si="368"/>
        <v>-4.431529626168151E-10</v>
      </c>
      <c r="R649" s="73">
        <f t="shared" si="369"/>
        <v>-4.42472842204808E-10</v>
      </c>
      <c r="S649" s="73">
        <f t="shared" si="370"/>
        <v>-4.4247278494110223E-10</v>
      </c>
      <c r="T649" s="73">
        <f t="shared" si="371"/>
        <v>-4.4247278493623148E-10</v>
      </c>
      <c r="V649" s="74">
        <v>6E-11</v>
      </c>
      <c r="W649" s="74">
        <v>4.0961303114499996</v>
      </c>
      <c r="X649" s="74">
        <v>53867.971952650703</v>
      </c>
      <c r="Y649" s="73">
        <f t="shared" si="372"/>
        <v>4.8416244670031349E-11</v>
      </c>
      <c r="Z649" s="73">
        <f t="shared" si="373"/>
        <v>4.8377115356586531E-11</v>
      </c>
      <c r="AA649" s="73">
        <f t="shared" si="374"/>
        <v>4.8377112068740213E-11</v>
      </c>
      <c r="AB649" s="73">
        <f t="shared" si="375"/>
        <v>4.8377112068461803E-11</v>
      </c>
      <c r="AD649" s="74"/>
      <c r="AE649" s="74"/>
      <c r="AF649" s="74"/>
      <c r="AL649" s="74"/>
      <c r="AM649" s="74"/>
      <c r="AN649" s="74"/>
      <c r="AT649" s="74"/>
      <c r="AU649" s="74"/>
      <c r="AV649" s="74"/>
      <c r="BB649" s="74"/>
      <c r="BC649" s="74"/>
      <c r="BD649" s="74"/>
      <c r="BJ649" s="74">
        <v>1.4000000000000001E-10</v>
      </c>
      <c r="BK649" s="74">
        <v>2.0035452088499999</v>
      </c>
      <c r="BL649" s="74">
        <v>846.08283475120004</v>
      </c>
      <c r="BM649" s="73">
        <f t="shared" si="376"/>
        <v>-1.3990120194095925E-10</v>
      </c>
      <c r="BN649" s="73">
        <f t="shared" si="377"/>
        <v>-1.3990129305010439E-10</v>
      </c>
      <c r="BO649" s="73">
        <f t="shared" si="378"/>
        <v>-1.3990129305775235E-10</v>
      </c>
      <c r="BP649" s="73">
        <f t="shared" si="379"/>
        <v>-1.3990129305775299E-10</v>
      </c>
      <c r="BR649" s="74"/>
      <c r="BS649" s="74"/>
      <c r="BT649" s="74"/>
      <c r="BZ649" s="74"/>
      <c r="CA649" s="74"/>
      <c r="CB649" s="74"/>
      <c r="CH649" s="74"/>
      <c r="CI649" s="74"/>
      <c r="CJ649" s="74"/>
      <c r="CP649" s="74"/>
      <c r="CQ649" s="74"/>
      <c r="CR649" s="74"/>
      <c r="CX649" s="74"/>
      <c r="CY649" s="74"/>
      <c r="CZ649" s="74"/>
      <c r="DF649" s="74">
        <v>8.9999999999999999E-11</v>
      </c>
      <c r="DG649" s="74">
        <v>1.97148507623</v>
      </c>
      <c r="DH649" s="74">
        <v>365230.64398203802</v>
      </c>
      <c r="DI649" s="73">
        <f t="shared" si="380"/>
        <v>-8.0679502477989687E-11</v>
      </c>
      <c r="DJ649" s="73">
        <f t="shared" si="381"/>
        <v>-8.0378881346024001E-11</v>
      </c>
      <c r="DK649" s="73">
        <f t="shared" si="382"/>
        <v>-8.037885591620421E-11</v>
      </c>
      <c r="DL649" s="73">
        <f t="shared" si="383"/>
        <v>-8.0378855914031633E-11</v>
      </c>
      <c r="DN649" s="74">
        <v>9.9999999999999994E-12</v>
      </c>
      <c r="DO649" s="74">
        <v>2.7641982766000002</v>
      </c>
      <c r="DP649" s="74">
        <v>52812.802555172602</v>
      </c>
      <c r="DQ649" s="73">
        <f t="shared" si="384"/>
        <v>9.6837201731139946E-12</v>
      </c>
      <c r="DR649" s="73">
        <f t="shared" si="385"/>
        <v>9.6810155187990209E-12</v>
      </c>
      <c r="DS649" s="73">
        <f t="shared" si="386"/>
        <v>9.6810152912349991E-12</v>
      </c>
      <c r="DT649" s="73">
        <f t="shared" si="387"/>
        <v>9.6810152912156283E-12</v>
      </c>
      <c r="DV649" s="74"/>
      <c r="DW649" s="74"/>
      <c r="DX649" s="74"/>
      <c r="ED649" s="74"/>
      <c r="EE649" s="74"/>
      <c r="EF649" s="74"/>
      <c r="EL649" s="74"/>
      <c r="EM649" s="74"/>
      <c r="EN649" s="74"/>
      <c r="ET649" s="74"/>
      <c r="EU649" s="74"/>
      <c r="EV649" s="74"/>
    </row>
    <row r="650" spans="12:152" s="73" customFormat="1" ht="13.5" x14ac:dyDescent="0.3">
      <c r="L650" s="74"/>
      <c r="N650" s="74">
        <v>4.6000000000000001E-10</v>
      </c>
      <c r="O650" s="74">
        <v>1.0306529169500001</v>
      </c>
      <c r="P650" s="74">
        <v>51868.248662178798</v>
      </c>
      <c r="Q650" s="73">
        <f t="shared" si="368"/>
        <v>2.2212262668065423E-11</v>
      </c>
      <c r="R650" s="73">
        <f t="shared" si="369"/>
        <v>2.2700368384775507E-11</v>
      </c>
      <c r="S650" s="73">
        <f t="shared" si="370"/>
        <v>2.2700409366077608E-11</v>
      </c>
      <c r="T650" s="73">
        <f t="shared" si="371"/>
        <v>2.2700409369524935E-11</v>
      </c>
      <c r="V650" s="74">
        <v>6E-11</v>
      </c>
      <c r="W650" s="74">
        <v>3.49486002612</v>
      </c>
      <c r="X650" s="74">
        <v>66653.157466348304</v>
      </c>
      <c r="Y650" s="73">
        <f t="shared" si="372"/>
        <v>3.6225552902150801E-11</v>
      </c>
      <c r="Z650" s="73">
        <f t="shared" si="373"/>
        <v>3.6160222083302684E-11</v>
      </c>
      <c r="AA650" s="73">
        <f t="shared" si="374"/>
        <v>3.6160216595168984E-11</v>
      </c>
      <c r="AB650" s="73">
        <f t="shared" si="375"/>
        <v>3.6160216594700865E-11</v>
      </c>
      <c r="AD650" s="74"/>
      <c r="AE650" s="74"/>
      <c r="AF650" s="74"/>
      <c r="AL650" s="74"/>
      <c r="AM650" s="74"/>
      <c r="AN650" s="74"/>
      <c r="AT650" s="74"/>
      <c r="AU650" s="74"/>
      <c r="AV650" s="74"/>
      <c r="BB650" s="74"/>
      <c r="BC650" s="74"/>
      <c r="BD650" s="74"/>
      <c r="BJ650" s="74">
        <v>1.2999999999999999E-10</v>
      </c>
      <c r="BK650" s="74">
        <v>0.71980668577999996</v>
      </c>
      <c r="BL650" s="74">
        <v>78413.272621857104</v>
      </c>
      <c r="BM650" s="73">
        <f t="shared" si="376"/>
        <v>4.8720969883495803E-11</v>
      </c>
      <c r="BN650" s="73">
        <f t="shared" si="377"/>
        <v>4.852733661117311E-11</v>
      </c>
      <c r="BO650" s="73">
        <f t="shared" si="378"/>
        <v>4.8527320348057934E-11</v>
      </c>
      <c r="BP650" s="73">
        <f t="shared" si="379"/>
        <v>4.8527320346686837E-11</v>
      </c>
      <c r="BR650" s="74"/>
      <c r="BS650" s="74"/>
      <c r="BT650" s="74"/>
      <c r="BZ650" s="74"/>
      <c r="CA650" s="74"/>
      <c r="CB650" s="74"/>
      <c r="CH650" s="74"/>
      <c r="CI650" s="74"/>
      <c r="CJ650" s="74"/>
      <c r="CP650" s="74"/>
      <c r="CQ650" s="74"/>
      <c r="CR650" s="74"/>
      <c r="CX650" s="74"/>
      <c r="CY650" s="74"/>
      <c r="CZ650" s="74"/>
      <c r="DF650" s="74">
        <v>7.0000000000000004E-11</v>
      </c>
      <c r="DG650" s="74">
        <v>3.14813276839</v>
      </c>
      <c r="DH650" s="74">
        <v>52061.407176234898</v>
      </c>
      <c r="DI650" s="73">
        <f t="shared" si="380"/>
        <v>6.16295396035845E-11</v>
      </c>
      <c r="DJ650" s="73">
        <f t="shared" si="381"/>
        <v>6.1664899393116721E-11</v>
      </c>
      <c r="DK650" s="73">
        <f t="shared" si="382"/>
        <v>6.1664902359051661E-11</v>
      </c>
      <c r="DL650" s="73">
        <f t="shared" si="383"/>
        <v>6.166490235930399E-11</v>
      </c>
      <c r="DN650" s="74">
        <v>9.9999999999999994E-12</v>
      </c>
      <c r="DO650" s="74">
        <v>5.7624699880600003</v>
      </c>
      <c r="DP650" s="74">
        <v>1375.7737998458001</v>
      </c>
      <c r="DQ650" s="73">
        <f t="shared" si="384"/>
        <v>-9.8613939820103037E-12</v>
      </c>
      <c r="DR650" s="73">
        <f t="shared" si="385"/>
        <v>-9.8613472244405821E-12</v>
      </c>
      <c r="DS650" s="73">
        <f t="shared" si="386"/>
        <v>-9.8613472205143936E-12</v>
      </c>
      <c r="DT650" s="73">
        <f t="shared" si="387"/>
        <v>-9.861347220514064E-12</v>
      </c>
      <c r="DV650" s="74"/>
      <c r="DW650" s="74"/>
      <c r="DX650" s="74"/>
      <c r="ED650" s="74"/>
      <c r="EE650" s="74"/>
      <c r="EF650" s="74"/>
      <c r="EL650" s="74"/>
      <c r="EM650" s="74"/>
      <c r="EN650" s="74"/>
      <c r="ET650" s="74"/>
      <c r="EU650" s="74"/>
      <c r="EV650" s="74"/>
    </row>
    <row r="651" spans="12:152" s="73" customFormat="1" ht="13.5" x14ac:dyDescent="0.3">
      <c r="L651" s="74"/>
      <c r="N651" s="74">
        <v>4.6000000000000001E-10</v>
      </c>
      <c r="O651" s="74">
        <v>4.0747477188400003</v>
      </c>
      <c r="P651" s="74">
        <v>52137.673247510502</v>
      </c>
      <c r="Q651" s="73">
        <f t="shared" si="368"/>
        <v>-4.0754355094780838E-10</v>
      </c>
      <c r="R651" s="73">
        <f t="shared" si="369"/>
        <v>-4.0731551041272285E-10</v>
      </c>
      <c r="S651" s="73">
        <f t="shared" si="370"/>
        <v>-4.0731549124647321E-10</v>
      </c>
      <c r="T651" s="73">
        <f t="shared" si="371"/>
        <v>-4.0731549124484495E-10</v>
      </c>
      <c r="V651" s="74">
        <v>7.0000000000000004E-11</v>
      </c>
      <c r="W651" s="74">
        <v>2.8974592964800001</v>
      </c>
      <c r="X651" s="74">
        <v>230239.17477710801</v>
      </c>
      <c r="Y651" s="73">
        <f t="shared" si="372"/>
        <v>-4.9704948161577306E-11</v>
      </c>
      <c r="Z651" s="73">
        <f t="shared" si="373"/>
        <v>-4.9936830398842009E-11</v>
      </c>
      <c r="AA651" s="73">
        <f t="shared" si="374"/>
        <v>-4.9936849821591122E-11</v>
      </c>
      <c r="AB651" s="73">
        <f t="shared" si="375"/>
        <v>-4.9936849823241851E-11</v>
      </c>
      <c r="AD651" s="74"/>
      <c r="AE651" s="74"/>
      <c r="AF651" s="74"/>
      <c r="AL651" s="74"/>
      <c r="AM651" s="74"/>
      <c r="AN651" s="74"/>
      <c r="AT651" s="74"/>
      <c r="AU651" s="74"/>
      <c r="AV651" s="74"/>
      <c r="BB651" s="74"/>
      <c r="BC651" s="74"/>
      <c r="BD651" s="74"/>
      <c r="BJ651" s="74">
        <v>1.0999999999999999E-10</v>
      </c>
      <c r="BK651" s="74">
        <v>5.1790612019299997</v>
      </c>
      <c r="BL651" s="74">
        <v>162810.49469943601</v>
      </c>
      <c r="BM651" s="73">
        <f t="shared" si="376"/>
        <v>-4.3172213237398001E-11</v>
      </c>
      <c r="BN651" s="73">
        <f t="shared" si="377"/>
        <v>-4.3509355848483437E-11</v>
      </c>
      <c r="BO651" s="73">
        <f t="shared" si="378"/>
        <v>-4.3509384135398687E-11</v>
      </c>
      <c r="BP651" s="73">
        <f t="shared" si="379"/>
        <v>-4.3509384137787707E-11</v>
      </c>
      <c r="BR651" s="74"/>
      <c r="BS651" s="74"/>
      <c r="BT651" s="74"/>
      <c r="BZ651" s="74"/>
      <c r="CA651" s="74"/>
      <c r="CB651" s="74"/>
      <c r="CH651" s="74"/>
      <c r="CI651" s="74"/>
      <c r="CJ651" s="74"/>
      <c r="CP651" s="74"/>
      <c r="CQ651" s="74"/>
      <c r="CR651" s="74"/>
      <c r="CX651" s="74"/>
      <c r="CY651" s="74"/>
      <c r="CZ651" s="74"/>
      <c r="DF651" s="74">
        <v>7.0000000000000004E-11</v>
      </c>
      <c r="DG651" s="74">
        <v>4.8695461148800003</v>
      </c>
      <c r="DH651" s="74">
        <v>27351.060504152301</v>
      </c>
      <c r="DI651" s="73">
        <f t="shared" si="380"/>
        <v>-6.9263995317073387E-11</v>
      </c>
      <c r="DJ651" s="73">
        <f t="shared" si="381"/>
        <v>-6.9258312836906534E-11</v>
      </c>
      <c r="DK651" s="73">
        <f t="shared" si="382"/>
        <v>-6.925831235888187E-11</v>
      </c>
      <c r="DL651" s="73">
        <f t="shared" si="383"/>
        <v>-6.9258312358840847E-11</v>
      </c>
      <c r="DN651" s="74">
        <v>9.9999999999999994E-12</v>
      </c>
      <c r="DO651" s="74">
        <v>3.49542841313</v>
      </c>
      <c r="DP651" s="74">
        <v>79315.977807910895</v>
      </c>
      <c r="DQ651" s="73">
        <f t="shared" si="384"/>
        <v>-8.563374161156227E-12</v>
      </c>
      <c r="DR651" s="73">
        <f t="shared" si="385"/>
        <v>-8.5717523095358118E-12</v>
      </c>
      <c r="DS651" s="73">
        <f t="shared" si="386"/>
        <v>-8.571753012032539E-12</v>
      </c>
      <c r="DT651" s="73">
        <f t="shared" si="387"/>
        <v>-8.5717530120910911E-12</v>
      </c>
      <c r="DV651" s="74"/>
      <c r="DW651" s="74"/>
      <c r="DX651" s="74"/>
      <c r="ED651" s="74"/>
      <c r="EE651" s="74"/>
      <c r="EF651" s="74"/>
      <c r="EL651" s="74"/>
      <c r="EM651" s="74"/>
      <c r="EN651" s="74"/>
      <c r="ET651" s="74"/>
      <c r="EU651" s="74"/>
      <c r="EV651" s="74"/>
    </row>
    <row r="652" spans="12:152" s="73" customFormat="1" ht="13.5" x14ac:dyDescent="0.3">
      <c r="L652" s="74"/>
      <c r="N652" s="74">
        <v>4.5E-10</v>
      </c>
      <c r="O652" s="74">
        <v>2.7549603230700002</v>
      </c>
      <c r="P652" s="74">
        <v>196137.07343260999</v>
      </c>
      <c r="Q652" s="73">
        <f t="shared" si="368"/>
        <v>-4.2662118170883914E-10</v>
      </c>
      <c r="R652" s="73">
        <f t="shared" si="369"/>
        <v>-4.2604263252038902E-10</v>
      </c>
      <c r="S652" s="73">
        <f t="shared" si="370"/>
        <v>-4.2604258365546418E-10</v>
      </c>
      <c r="T652" s="73">
        <f t="shared" si="371"/>
        <v>-4.2604258365131375E-10</v>
      </c>
      <c r="V652" s="74">
        <v>6E-11</v>
      </c>
      <c r="W652" s="74">
        <v>3.9980959308799999</v>
      </c>
      <c r="X652" s="74">
        <v>50380.547839427301</v>
      </c>
      <c r="Y652" s="73">
        <f t="shared" si="372"/>
        <v>4.0775424740954086E-11</v>
      </c>
      <c r="Z652" s="73">
        <f t="shared" si="373"/>
        <v>4.0729983659794742E-11</v>
      </c>
      <c r="AA652" s="73">
        <f t="shared" si="374"/>
        <v>4.0729979842645237E-11</v>
      </c>
      <c r="AB652" s="73">
        <f t="shared" si="375"/>
        <v>4.0729979842324679E-11</v>
      </c>
      <c r="AD652" s="74"/>
      <c r="AE652" s="74"/>
      <c r="AF652" s="74"/>
      <c r="AL652" s="74"/>
      <c r="AM652" s="74"/>
      <c r="AN652" s="74"/>
      <c r="AT652" s="74"/>
      <c r="AU652" s="74"/>
      <c r="AV652" s="74"/>
      <c r="BB652" s="74"/>
      <c r="BC652" s="74"/>
      <c r="BD652" s="74"/>
      <c r="BJ652" s="74">
        <v>1.0999999999999999E-10</v>
      </c>
      <c r="BK652" s="74">
        <v>2.7359694019399998</v>
      </c>
      <c r="BL652" s="74">
        <v>171292.65789271399</v>
      </c>
      <c r="BM652" s="73">
        <f t="shared" si="376"/>
        <v>1.8446259293711402E-11</v>
      </c>
      <c r="BN652" s="73">
        <f t="shared" si="377"/>
        <v>1.8826605988560629E-11</v>
      </c>
      <c r="BO652" s="73">
        <f t="shared" si="378"/>
        <v>1.8826637913581752E-11</v>
      </c>
      <c r="BP652" s="73">
        <f t="shared" si="379"/>
        <v>1.8826637916292378E-11</v>
      </c>
      <c r="BR652" s="74"/>
      <c r="BS652" s="74"/>
      <c r="BT652" s="74"/>
      <c r="BZ652" s="74"/>
      <c r="CA652" s="74"/>
      <c r="CB652" s="74"/>
      <c r="CH652" s="74"/>
      <c r="CI652" s="74"/>
      <c r="CJ652" s="74"/>
      <c r="CP652" s="74"/>
      <c r="CQ652" s="74"/>
      <c r="CR652" s="74"/>
      <c r="CX652" s="74"/>
      <c r="CY652" s="74"/>
      <c r="CZ652" s="74"/>
      <c r="DF652" s="74">
        <v>7.9999999999999995E-11</v>
      </c>
      <c r="DG652" s="74">
        <v>6.2752042448900003</v>
      </c>
      <c r="DH652" s="74">
        <v>204151.27163553401</v>
      </c>
      <c r="DI652" s="73">
        <f t="shared" si="380"/>
        <v>-1.2384516622098046E-11</v>
      </c>
      <c r="DJ652" s="73">
        <f t="shared" si="381"/>
        <v>-1.2714889068945275E-11</v>
      </c>
      <c r="DK652" s="73">
        <f t="shared" si="382"/>
        <v>-1.2714916798439312E-11</v>
      </c>
      <c r="DL652" s="73">
        <f t="shared" si="383"/>
        <v>-1.2714916800809859E-11</v>
      </c>
      <c r="DN652" s="74">
        <v>9.9999999999999994E-12</v>
      </c>
      <c r="DO652" s="74">
        <v>3.0940889218600001</v>
      </c>
      <c r="DP652" s="74">
        <v>9384.8410080752001</v>
      </c>
      <c r="DQ652" s="73">
        <f t="shared" si="384"/>
        <v>1.285801588857798E-13</v>
      </c>
      <c r="DR652" s="73">
        <f t="shared" si="385"/>
        <v>1.2665811113583014E-13</v>
      </c>
      <c r="DS652" s="73">
        <f t="shared" si="386"/>
        <v>1.2665794975666755E-13</v>
      </c>
      <c r="DT652" s="73">
        <f t="shared" si="387"/>
        <v>1.2665794974302624E-13</v>
      </c>
      <c r="DV652" s="74"/>
      <c r="DW652" s="74"/>
      <c r="DX652" s="74"/>
      <c r="ED652" s="74"/>
      <c r="EE652" s="74"/>
      <c r="EF652" s="74"/>
      <c r="EL652" s="74"/>
      <c r="EM652" s="74"/>
      <c r="EN652" s="74"/>
      <c r="ET652" s="74"/>
      <c r="EU652" s="74"/>
      <c r="EV652" s="74"/>
    </row>
    <row r="653" spans="12:152" s="73" customFormat="1" ht="13.5" x14ac:dyDescent="0.3">
      <c r="L653" s="74"/>
      <c r="N653" s="74">
        <v>5.6000000000000003E-10</v>
      </c>
      <c r="O653" s="74">
        <v>1.4866712422099999</v>
      </c>
      <c r="P653" s="74">
        <v>30171.891648278601</v>
      </c>
      <c r="Q653" s="73">
        <f t="shared" si="368"/>
        <v>6.9190782046590633E-11</v>
      </c>
      <c r="R653" s="73">
        <f t="shared" si="369"/>
        <v>6.9534186526953371E-11</v>
      </c>
      <c r="S653" s="73">
        <f t="shared" si="370"/>
        <v>6.9534215358784797E-11</v>
      </c>
      <c r="T653" s="73">
        <f t="shared" si="371"/>
        <v>6.9534215361216915E-11</v>
      </c>
      <c r="V653" s="74">
        <v>6E-11</v>
      </c>
      <c r="W653" s="74">
        <v>3.6566365481299998</v>
      </c>
      <c r="X653" s="74">
        <v>70383.620271383596</v>
      </c>
      <c r="Y653" s="73">
        <f t="shared" si="372"/>
        <v>-5.9423670935371816E-11</v>
      </c>
      <c r="Z653" s="73">
        <f t="shared" si="373"/>
        <v>-5.9435569005328916E-11</v>
      </c>
      <c r="AA653" s="73">
        <f t="shared" si="374"/>
        <v>-5.94355699991306E-11</v>
      </c>
      <c r="AB653" s="73">
        <f t="shared" si="375"/>
        <v>-5.9435569999214597E-11</v>
      </c>
      <c r="AD653" s="74"/>
      <c r="AE653" s="74"/>
      <c r="AF653" s="74"/>
      <c r="AL653" s="74"/>
      <c r="AM653" s="74"/>
      <c r="AN653" s="74"/>
      <c r="AT653" s="74"/>
      <c r="AU653" s="74"/>
      <c r="AV653" s="74"/>
      <c r="BB653" s="74"/>
      <c r="BC653" s="74"/>
      <c r="BD653" s="74"/>
      <c r="BJ653" s="74">
        <v>1.0999999999999999E-10</v>
      </c>
      <c r="BK653" s="74">
        <v>5.5914162245699996</v>
      </c>
      <c r="BL653" s="74">
        <v>24203.001978156801</v>
      </c>
      <c r="BM653" s="73">
        <f t="shared" si="376"/>
        <v>-1.0546249877661564E-10</v>
      </c>
      <c r="BN653" s="73">
        <f t="shared" si="377"/>
        <v>-1.0544698566235139E-10</v>
      </c>
      <c r="BO653" s="73">
        <f t="shared" si="378"/>
        <v>-1.0544698435875097E-10</v>
      </c>
      <c r="BP653" s="73">
        <f t="shared" si="379"/>
        <v>-1.0544698435864059E-10</v>
      </c>
      <c r="BR653" s="74"/>
      <c r="BS653" s="74"/>
      <c r="BT653" s="74"/>
      <c r="BZ653" s="74"/>
      <c r="CA653" s="74"/>
      <c r="CB653" s="74"/>
      <c r="CH653" s="74"/>
      <c r="CI653" s="74"/>
      <c r="CJ653" s="74"/>
      <c r="CP653" s="74"/>
      <c r="CQ653" s="74"/>
      <c r="CR653" s="74"/>
      <c r="CX653" s="74"/>
      <c r="CY653" s="74"/>
      <c r="CZ653" s="74"/>
      <c r="DF653" s="74">
        <v>7.0000000000000004E-11</v>
      </c>
      <c r="DG653" s="74">
        <v>5.46143749214</v>
      </c>
      <c r="DH653" s="74">
        <v>25985.940623308499</v>
      </c>
      <c r="DI653" s="73">
        <f t="shared" si="380"/>
        <v>6.7542420295099108E-11</v>
      </c>
      <c r="DJ653" s="73">
        <f t="shared" si="381"/>
        <v>6.7552196231855045E-11</v>
      </c>
      <c r="DK653" s="73">
        <f t="shared" si="382"/>
        <v>6.7552197051858961E-11</v>
      </c>
      <c r="DL653" s="73">
        <f t="shared" si="383"/>
        <v>6.7552197051928845E-11</v>
      </c>
      <c r="DN653" s="74">
        <v>1.9999999999999999E-11</v>
      </c>
      <c r="DO653" s="74">
        <v>2.9923081523500001</v>
      </c>
      <c r="DP653" s="74">
        <v>91805.130627213701</v>
      </c>
      <c r="DQ653" s="73">
        <f t="shared" si="384"/>
        <v>5.031906800542468E-12</v>
      </c>
      <c r="DR653" s="73">
        <f t="shared" si="385"/>
        <v>4.9955005748619208E-12</v>
      </c>
      <c r="DS653" s="73">
        <f t="shared" si="386"/>
        <v>4.9954975173788676E-12</v>
      </c>
      <c r="DT653" s="73">
        <f t="shared" si="387"/>
        <v>4.9954975171190707E-12</v>
      </c>
      <c r="DV653" s="74"/>
      <c r="DW653" s="74"/>
      <c r="DX653" s="74"/>
      <c r="ED653" s="74"/>
      <c r="EE653" s="74"/>
      <c r="EF653" s="74"/>
      <c r="EL653" s="74"/>
      <c r="EM653" s="74"/>
      <c r="EN653" s="74"/>
      <c r="ET653" s="74"/>
      <c r="EU653" s="74"/>
      <c r="EV653" s="74"/>
    </row>
    <row r="654" spans="12:152" s="73" customFormat="1" ht="13.5" x14ac:dyDescent="0.3">
      <c r="L654" s="74"/>
      <c r="N654" s="74">
        <v>4.7000000000000003E-10</v>
      </c>
      <c r="O654" s="74">
        <v>3.4988415919500002</v>
      </c>
      <c r="P654" s="74">
        <v>26575.537892828299</v>
      </c>
      <c r="Q654" s="73">
        <f t="shared" si="368"/>
        <v>-1.1920348681236268E-11</v>
      </c>
      <c r="R654" s="73">
        <f t="shared" si="369"/>
        <v>-1.1664598590895283E-11</v>
      </c>
      <c r="S654" s="73">
        <f t="shared" si="370"/>
        <v>-1.1664577117467031E-11</v>
      </c>
      <c r="T654" s="73">
        <f t="shared" si="371"/>
        <v>-1.1664577115624168E-11</v>
      </c>
      <c r="V654" s="74">
        <v>6E-11</v>
      </c>
      <c r="W654" s="74">
        <v>6.2331993793200002</v>
      </c>
      <c r="X654" s="74">
        <v>182619.203326377</v>
      </c>
      <c r="Y654" s="73">
        <f t="shared" si="372"/>
        <v>5.5971178770859859E-11</v>
      </c>
      <c r="Z654" s="73">
        <f t="shared" si="373"/>
        <v>5.6051637618736143E-11</v>
      </c>
      <c r="AA654" s="73">
        <f t="shared" si="374"/>
        <v>5.6051644341312494E-11</v>
      </c>
      <c r="AB654" s="73">
        <f t="shared" si="375"/>
        <v>5.6051644341886822E-11</v>
      </c>
      <c r="AD654" s="74"/>
      <c r="AE654" s="74"/>
      <c r="AF654" s="74"/>
      <c r="AL654" s="74"/>
      <c r="AM654" s="74"/>
      <c r="AN654" s="74"/>
      <c r="AT654" s="74"/>
      <c r="AU654" s="74"/>
      <c r="AV654" s="74"/>
      <c r="BB654" s="74"/>
      <c r="BC654" s="74"/>
      <c r="BD654" s="74"/>
      <c r="BJ654" s="74">
        <v>1.0999999999999999E-10</v>
      </c>
      <c r="BK654" s="74">
        <v>0.45608202665999997</v>
      </c>
      <c r="BL654" s="74">
        <v>2111.6503133776</v>
      </c>
      <c r="BM654" s="73">
        <f t="shared" si="376"/>
        <v>-1.0789887872054154E-10</v>
      </c>
      <c r="BN654" s="73">
        <f t="shared" si="377"/>
        <v>-1.0789980405837566E-10</v>
      </c>
      <c r="BO654" s="73">
        <f t="shared" si="378"/>
        <v>-1.0789980413606039E-10</v>
      </c>
      <c r="BP654" s="73">
        <f t="shared" si="379"/>
        <v>-1.0789980413606709E-10</v>
      </c>
      <c r="BR654" s="74"/>
      <c r="BS654" s="74"/>
      <c r="BT654" s="74"/>
      <c r="BZ654" s="74"/>
      <c r="CA654" s="74"/>
      <c r="CB654" s="74"/>
      <c r="CH654" s="74"/>
      <c r="CI654" s="74"/>
      <c r="CJ654" s="74"/>
      <c r="CP654" s="74"/>
      <c r="CQ654" s="74"/>
      <c r="CR654" s="74"/>
      <c r="CX654" s="74"/>
      <c r="CY654" s="74"/>
      <c r="CZ654" s="74"/>
      <c r="DF654" s="74">
        <v>7.9999999999999995E-11</v>
      </c>
      <c r="DG654" s="74">
        <v>4.4433554314799997</v>
      </c>
      <c r="DH654" s="74">
        <v>26057.576280569701</v>
      </c>
      <c r="DI654" s="73">
        <f t="shared" si="380"/>
        <v>7.3331911826065668E-11</v>
      </c>
      <c r="DJ654" s="73">
        <f t="shared" si="381"/>
        <v>7.3348967060441715E-11</v>
      </c>
      <c r="DK654" s="73">
        <f t="shared" si="382"/>
        <v>7.3348968491555953E-11</v>
      </c>
      <c r="DL654" s="73">
        <f t="shared" si="383"/>
        <v>7.3348968491677574E-11</v>
      </c>
      <c r="DN654" s="74">
        <v>9.9999999999999994E-12</v>
      </c>
      <c r="DO654" s="74">
        <v>2.3181898578000002</v>
      </c>
      <c r="DP654" s="74">
        <v>58220.034864523797</v>
      </c>
      <c r="DQ654" s="73">
        <f t="shared" si="384"/>
        <v>6.6815036854180573E-12</v>
      </c>
      <c r="DR654" s="73">
        <f t="shared" si="385"/>
        <v>6.6726266956365638E-12</v>
      </c>
      <c r="DS654" s="73">
        <f t="shared" si="386"/>
        <v>6.6726259499082663E-12</v>
      </c>
      <c r="DT654" s="73">
        <f t="shared" si="387"/>
        <v>6.6726259498447591E-12</v>
      </c>
      <c r="DV654" s="74"/>
      <c r="DW654" s="74"/>
      <c r="DX654" s="74"/>
      <c r="ED654" s="74"/>
      <c r="EE654" s="74"/>
      <c r="EF654" s="74"/>
      <c r="EL654" s="74"/>
      <c r="EM654" s="74"/>
      <c r="EN654" s="74"/>
      <c r="ET654" s="74"/>
      <c r="EU654" s="74"/>
      <c r="EV654" s="74"/>
    </row>
    <row r="655" spans="12:152" s="73" customFormat="1" ht="13.5" x14ac:dyDescent="0.3">
      <c r="L655" s="74"/>
      <c r="N655" s="74">
        <v>4.8E-10</v>
      </c>
      <c r="O655" s="74">
        <v>2.04489119557</v>
      </c>
      <c r="P655" s="74">
        <v>27573.193848277399</v>
      </c>
      <c r="Q655" s="73">
        <f t="shared" si="368"/>
        <v>-3.8555806540866235E-10</v>
      </c>
      <c r="R655" s="73">
        <f t="shared" si="369"/>
        <v>-3.8571947331610101E-10</v>
      </c>
      <c r="S655" s="73">
        <f t="shared" si="370"/>
        <v>-3.8571948686307029E-10</v>
      </c>
      <c r="T655" s="73">
        <f t="shared" si="371"/>
        <v>-3.8571948686420709E-10</v>
      </c>
      <c r="V655" s="74">
        <v>6E-11</v>
      </c>
      <c r="W655" s="74">
        <v>0.15202166498</v>
      </c>
      <c r="X655" s="74">
        <v>51859.414413491701</v>
      </c>
      <c r="Y655" s="73">
        <f t="shared" si="372"/>
        <v>5.2644196919994514E-11</v>
      </c>
      <c r="Z655" s="73">
        <f t="shared" si="373"/>
        <v>5.2674742443670808E-11</v>
      </c>
      <c r="AA655" s="73">
        <f t="shared" si="374"/>
        <v>5.2674745005840603E-11</v>
      </c>
      <c r="AB655" s="73">
        <f t="shared" si="375"/>
        <v>5.2674745006056167E-11</v>
      </c>
      <c r="AD655" s="74"/>
      <c r="AE655" s="74"/>
      <c r="AF655" s="74"/>
      <c r="AL655" s="74"/>
      <c r="AM655" s="74"/>
      <c r="AN655" s="74"/>
      <c r="AT655" s="74"/>
      <c r="AU655" s="74"/>
      <c r="AV655" s="74"/>
      <c r="BB655" s="74"/>
      <c r="BC655" s="74"/>
      <c r="BD655" s="74"/>
      <c r="BJ655" s="74">
        <v>1E-10</v>
      </c>
      <c r="BK655" s="74">
        <v>3.2940488064200002</v>
      </c>
      <c r="BL655" s="74">
        <v>192828.60753723001</v>
      </c>
      <c r="BM655" s="73">
        <f t="shared" si="376"/>
        <v>9.9358278756010853E-11</v>
      </c>
      <c r="BN655" s="73">
        <f t="shared" si="377"/>
        <v>9.9312832042595521E-11</v>
      </c>
      <c r="BO655" s="73">
        <f t="shared" si="378"/>
        <v>9.9312828161747331E-11</v>
      </c>
      <c r="BP655" s="73">
        <f t="shared" si="379"/>
        <v>9.9312828161417364E-11</v>
      </c>
      <c r="BR655" s="74"/>
      <c r="BS655" s="74"/>
      <c r="BT655" s="74"/>
      <c r="BZ655" s="74"/>
      <c r="CA655" s="74"/>
      <c r="CB655" s="74"/>
      <c r="CH655" s="74"/>
      <c r="CI655" s="74"/>
      <c r="CJ655" s="74"/>
      <c r="CP655" s="74"/>
      <c r="CQ655" s="74"/>
      <c r="CR655" s="74"/>
      <c r="CX655" s="74"/>
      <c r="CY655" s="74"/>
      <c r="CZ655" s="74"/>
      <c r="DF655" s="74">
        <v>7.0000000000000004E-11</v>
      </c>
      <c r="DG655" s="74">
        <v>1.0067748384299999</v>
      </c>
      <c r="DH655" s="74">
        <v>129387.247324682</v>
      </c>
      <c r="DI655" s="73">
        <f t="shared" si="380"/>
        <v>-4.9988700214118499E-11</v>
      </c>
      <c r="DJ655" s="73">
        <f t="shared" si="381"/>
        <v>-5.0118383484470244E-11</v>
      </c>
      <c r="DK655" s="73">
        <f t="shared" si="382"/>
        <v>-5.0118394358156986E-11</v>
      </c>
      <c r="DL655" s="73">
        <f t="shared" si="383"/>
        <v>-5.0118394359090343E-11</v>
      </c>
      <c r="DN655" s="74">
        <v>9.9999999999999994E-12</v>
      </c>
      <c r="DO655" s="74">
        <v>2.5206158508900001</v>
      </c>
      <c r="DP655" s="74">
        <v>91919.569915898901</v>
      </c>
      <c r="DQ655" s="73">
        <f t="shared" si="384"/>
        <v>9.9751233904892986E-12</v>
      </c>
      <c r="DR655" s="73">
        <f t="shared" si="385"/>
        <v>9.9764328638708186E-12</v>
      </c>
      <c r="DS655" s="73">
        <f t="shared" si="386"/>
        <v>9.9764329723323076E-12</v>
      </c>
      <c r="DT655" s="73">
        <f t="shared" si="387"/>
        <v>9.9764329723415132E-12</v>
      </c>
      <c r="DV655" s="74"/>
      <c r="DW655" s="74"/>
      <c r="DX655" s="74"/>
      <c r="ED655" s="74"/>
      <c r="EE655" s="74"/>
      <c r="EF655" s="74"/>
      <c r="EL655" s="74"/>
      <c r="EM655" s="74"/>
      <c r="EN655" s="74"/>
      <c r="ET655" s="74"/>
      <c r="EU655" s="74"/>
      <c r="EV655" s="74"/>
    </row>
    <row r="656" spans="12:152" s="73" customFormat="1" ht="13.5" x14ac:dyDescent="0.3">
      <c r="L656" s="74"/>
      <c r="N656" s="74">
        <v>4.6000000000000001E-10</v>
      </c>
      <c r="O656" s="74">
        <v>1.96812600979</v>
      </c>
      <c r="P656" s="74">
        <v>27223.580013467399</v>
      </c>
      <c r="Q656" s="73">
        <f t="shared" si="368"/>
        <v>-1.8112011716254554E-10</v>
      </c>
      <c r="R656" s="73">
        <f t="shared" si="369"/>
        <v>-1.813558631263164E-10</v>
      </c>
      <c r="S656" s="73">
        <f t="shared" si="370"/>
        <v>-1.8135588291765788E-10</v>
      </c>
      <c r="T656" s="73">
        <f t="shared" si="371"/>
        <v>-1.8135588291931597E-10</v>
      </c>
      <c r="V656" s="74">
        <v>6E-11</v>
      </c>
      <c r="W656" s="74">
        <v>0.36162525319</v>
      </c>
      <c r="X656" s="74">
        <v>26823.7796551059</v>
      </c>
      <c r="Y656" s="73">
        <f t="shared" si="372"/>
        <v>-4.7738480033982314E-11</v>
      </c>
      <c r="Z656" s="73">
        <f t="shared" si="373"/>
        <v>-4.7718504112672081E-11</v>
      </c>
      <c r="AA656" s="73">
        <f t="shared" si="374"/>
        <v>-4.7718502434847794E-11</v>
      </c>
      <c r="AB656" s="73">
        <f t="shared" si="375"/>
        <v>-4.7718502434707205E-11</v>
      </c>
      <c r="AD656" s="74"/>
      <c r="AE656" s="74"/>
      <c r="AF656" s="74"/>
      <c r="AL656" s="74"/>
      <c r="AM656" s="74"/>
      <c r="AN656" s="74"/>
      <c r="AT656" s="74"/>
      <c r="AU656" s="74"/>
      <c r="AV656" s="74"/>
      <c r="BB656" s="74"/>
      <c r="BC656" s="74"/>
      <c r="BD656" s="74"/>
      <c r="BJ656" s="74">
        <v>1E-10</v>
      </c>
      <c r="BK656" s="74">
        <v>0.45857052500000001</v>
      </c>
      <c r="BL656" s="74">
        <v>222224.97657418399</v>
      </c>
      <c r="BM656" s="73">
        <f t="shared" si="376"/>
        <v>-9.923919800848138E-11</v>
      </c>
      <c r="BN656" s="73">
        <f t="shared" si="377"/>
        <v>-9.9294208622020795E-11</v>
      </c>
      <c r="BO656" s="73">
        <f t="shared" si="378"/>
        <v>-9.9294213154473584E-11</v>
      </c>
      <c r="BP656" s="73">
        <f t="shared" si="379"/>
        <v>-9.9294213154856492E-11</v>
      </c>
      <c r="BR656" s="74"/>
      <c r="BS656" s="74"/>
      <c r="BT656" s="74"/>
      <c r="BZ656" s="74"/>
      <c r="CA656" s="74"/>
      <c r="CB656" s="74"/>
      <c r="CH656" s="74"/>
      <c r="CI656" s="74"/>
      <c r="CJ656" s="74"/>
      <c r="CP656" s="74"/>
      <c r="CQ656" s="74"/>
      <c r="CR656" s="74"/>
      <c r="CX656" s="74"/>
      <c r="CY656" s="74"/>
      <c r="CZ656" s="74"/>
      <c r="DF656" s="74">
        <v>7.9999999999999995E-11</v>
      </c>
      <c r="DG656" s="74">
        <v>0.22314041176999999</v>
      </c>
      <c r="DH656" s="74">
        <v>50049.928875769103</v>
      </c>
      <c r="DI656" s="73">
        <f t="shared" si="380"/>
        <v>-6.8466178551887745E-11</v>
      </c>
      <c r="DJ656" s="73">
        <f t="shared" si="381"/>
        <v>-6.8423722017982271E-11</v>
      </c>
      <c r="DK656" s="73">
        <f t="shared" si="382"/>
        <v>-6.8423718450222693E-11</v>
      </c>
      <c r="DL656" s="73">
        <f t="shared" si="383"/>
        <v>-6.8423718449921095E-11</v>
      </c>
      <c r="DN656" s="74">
        <v>9.9999999999999994E-12</v>
      </c>
      <c r="DO656" s="74">
        <v>0.20823485438</v>
      </c>
      <c r="DP656" s="74">
        <v>54879.422437824003</v>
      </c>
      <c r="DQ656" s="73">
        <f t="shared" si="384"/>
        <v>7.9106943613932402E-12</v>
      </c>
      <c r="DR656" s="73">
        <f t="shared" si="385"/>
        <v>7.9038133101859383E-12</v>
      </c>
      <c r="DS656" s="73">
        <f t="shared" si="386"/>
        <v>7.9038127320193832E-12</v>
      </c>
      <c r="DT656" s="73">
        <f t="shared" si="387"/>
        <v>7.9038127319706312E-12</v>
      </c>
      <c r="DV656" s="74"/>
      <c r="DW656" s="74"/>
      <c r="DX656" s="74"/>
      <c r="ED656" s="74"/>
      <c r="EE656" s="74"/>
      <c r="EF656" s="74"/>
      <c r="EL656" s="74"/>
      <c r="EM656" s="74"/>
      <c r="EN656" s="74"/>
      <c r="ET656" s="74"/>
      <c r="EU656" s="74"/>
      <c r="EV656" s="74"/>
    </row>
    <row r="657" spans="12:152" s="73" customFormat="1" ht="13.5" x14ac:dyDescent="0.3">
      <c r="L657" s="74"/>
      <c r="N657" s="74">
        <v>4.3999999999999998E-10</v>
      </c>
      <c r="O657" s="74">
        <v>0.58466186908999995</v>
      </c>
      <c r="P657" s="74">
        <v>1243.4876016784001</v>
      </c>
      <c r="Q657" s="73">
        <f t="shared" si="368"/>
        <v>-1.5537333588996548E-10</v>
      </c>
      <c r="R657" s="73">
        <f t="shared" si="369"/>
        <v>-1.5536285136757874E-10</v>
      </c>
      <c r="S657" s="73">
        <f t="shared" si="370"/>
        <v>-1.5536285048727315E-10</v>
      </c>
      <c r="T657" s="73">
        <f t="shared" si="371"/>
        <v>-1.5536285048719855E-10</v>
      </c>
      <c r="V657" s="74">
        <v>6E-11</v>
      </c>
      <c r="W657" s="74">
        <v>5.0341712236899996</v>
      </c>
      <c r="X657" s="74">
        <v>78786.286842816306</v>
      </c>
      <c r="Y657" s="73">
        <f t="shared" si="372"/>
        <v>-5.8300246542457816E-11</v>
      </c>
      <c r="Z657" s="73">
        <f t="shared" si="373"/>
        <v>-5.8277287850715008E-11</v>
      </c>
      <c r="AA657" s="73">
        <f t="shared" si="374"/>
        <v>-5.8277285916683992E-11</v>
      </c>
      <c r="AB657" s="73">
        <f t="shared" si="375"/>
        <v>-5.8277285916518466E-11</v>
      </c>
      <c r="AD657" s="74"/>
      <c r="AE657" s="74"/>
      <c r="AF657" s="74"/>
      <c r="AL657" s="74"/>
      <c r="AM657" s="74"/>
      <c r="AN657" s="74"/>
      <c r="AT657" s="74"/>
      <c r="AU657" s="74"/>
      <c r="AV657" s="74"/>
      <c r="BB657" s="74"/>
      <c r="BC657" s="74"/>
      <c r="BD657" s="74"/>
      <c r="BJ657" s="74">
        <v>1.2999999999999999E-10</v>
      </c>
      <c r="BK657" s="74">
        <v>5.7068449337600002</v>
      </c>
      <c r="BL657" s="74">
        <v>78213.712802818307</v>
      </c>
      <c r="BM657" s="73">
        <f t="shared" si="376"/>
        <v>1.1020057130923571E-10</v>
      </c>
      <c r="BN657" s="73">
        <f t="shared" si="377"/>
        <v>1.1031090609385924E-10</v>
      </c>
      <c r="BO657" s="73">
        <f t="shared" si="378"/>
        <v>1.1031091534590575E-10</v>
      </c>
      <c r="BP657" s="73">
        <f t="shared" si="379"/>
        <v>1.1031091534668775E-10</v>
      </c>
      <c r="BR657" s="74"/>
      <c r="BS657" s="74"/>
      <c r="BT657" s="74"/>
      <c r="BZ657" s="74"/>
      <c r="CA657" s="74"/>
      <c r="CB657" s="74"/>
      <c r="CH657" s="74"/>
      <c r="CI657" s="74"/>
      <c r="CJ657" s="74"/>
      <c r="CP657" s="74"/>
      <c r="CQ657" s="74"/>
      <c r="CR657" s="74"/>
      <c r="CX657" s="74"/>
      <c r="CY657" s="74"/>
      <c r="CZ657" s="74"/>
      <c r="DF657" s="74">
        <v>7.0000000000000004E-11</v>
      </c>
      <c r="DG657" s="74">
        <v>3.98224449185</v>
      </c>
      <c r="DH657" s="74">
        <v>13675.5302520762</v>
      </c>
      <c r="DI657" s="73">
        <f t="shared" si="380"/>
        <v>6.9678392043972095E-11</v>
      </c>
      <c r="DJ657" s="73">
        <f t="shared" si="381"/>
        <v>6.9676511962526277E-11</v>
      </c>
      <c r="DK657" s="73">
        <f t="shared" si="382"/>
        <v>6.9676511804441451E-11</v>
      </c>
      <c r="DL657" s="73">
        <f t="shared" si="383"/>
        <v>6.9676511804427893E-11</v>
      </c>
      <c r="DN657" s="74">
        <v>9.9999999999999994E-12</v>
      </c>
      <c r="DO657" s="74">
        <v>4.4445746494399998</v>
      </c>
      <c r="DP657" s="74">
        <v>6044.2285813753997</v>
      </c>
      <c r="DQ657" s="73">
        <f t="shared" si="384"/>
        <v>-4.9039389864297753E-12</v>
      </c>
      <c r="DR657" s="73">
        <f t="shared" si="385"/>
        <v>-4.9028600484777942E-12</v>
      </c>
      <c r="DS657" s="73">
        <f t="shared" si="386"/>
        <v>-4.9028599578847982E-12</v>
      </c>
      <c r="DT657" s="73">
        <f t="shared" si="387"/>
        <v>-4.9028599578771193E-12</v>
      </c>
      <c r="DV657" s="74"/>
      <c r="DW657" s="74"/>
      <c r="DX657" s="74"/>
      <c r="ED657" s="74"/>
      <c r="EE657" s="74"/>
      <c r="EF657" s="74"/>
      <c r="EL657" s="74"/>
      <c r="EM657" s="74"/>
      <c r="EN657" s="74"/>
      <c r="ET657" s="74"/>
      <c r="EU657" s="74"/>
      <c r="EV657" s="74"/>
    </row>
    <row r="658" spans="12:152" s="73" customFormat="1" ht="13.5" x14ac:dyDescent="0.3">
      <c r="L658" s="74"/>
      <c r="N658" s="74">
        <v>4.3000000000000001E-10</v>
      </c>
      <c r="O658" s="74">
        <v>0.48582749664000002</v>
      </c>
      <c r="P658" s="74">
        <v>78338.491023289796</v>
      </c>
      <c r="Q658" s="73">
        <f t="shared" si="368"/>
        <v>-3.7603796310993108E-10</v>
      </c>
      <c r="R658" s="73">
        <f t="shared" si="369"/>
        <v>-3.7637211265851238E-10</v>
      </c>
      <c r="S658" s="73">
        <f t="shared" si="370"/>
        <v>-3.7637214067371559E-10</v>
      </c>
      <c r="T658" s="73">
        <f t="shared" si="371"/>
        <v>-3.7637214067607972E-10</v>
      </c>
      <c r="V658" s="74">
        <v>6E-11</v>
      </c>
      <c r="W658" s="74">
        <v>2.6140189880300002</v>
      </c>
      <c r="X658" s="74">
        <v>80382.473285100903</v>
      </c>
      <c r="Y658" s="73">
        <f t="shared" si="372"/>
        <v>1.7478823322095852E-11</v>
      </c>
      <c r="Z658" s="73">
        <f t="shared" si="373"/>
        <v>1.7573298790441697E-11</v>
      </c>
      <c r="AA658" s="73">
        <f t="shared" si="374"/>
        <v>1.7573306720791989E-11</v>
      </c>
      <c r="AB658" s="73">
        <f t="shared" si="375"/>
        <v>1.7573306721470284E-11</v>
      </c>
      <c r="AD658" s="74"/>
      <c r="AE658" s="74"/>
      <c r="AF658" s="74"/>
      <c r="AL658" s="74"/>
      <c r="AM658" s="74"/>
      <c r="AN658" s="74"/>
      <c r="AT658" s="74"/>
      <c r="AU658" s="74"/>
      <c r="AV658" s="74"/>
      <c r="BB658" s="74"/>
      <c r="BC658" s="74"/>
      <c r="BD658" s="74"/>
      <c r="BJ658" s="74">
        <v>1.0999999999999999E-10</v>
      </c>
      <c r="BK658" s="74">
        <v>4.3747445959100002</v>
      </c>
      <c r="BL658" s="74">
        <v>103718.82882698299</v>
      </c>
      <c r="BM658" s="73">
        <f t="shared" si="376"/>
        <v>3.8653369037641704E-11</v>
      </c>
      <c r="BN658" s="73">
        <f t="shared" si="377"/>
        <v>3.8434503633075029E-11</v>
      </c>
      <c r="BO658" s="73">
        <f t="shared" si="378"/>
        <v>3.8434485249393379E-11</v>
      </c>
      <c r="BP658" s="73">
        <f t="shared" si="379"/>
        <v>3.8434485247846687E-11</v>
      </c>
      <c r="BR658" s="74"/>
      <c r="BS658" s="74"/>
      <c r="BT658" s="74"/>
      <c r="BZ658" s="74"/>
      <c r="CA658" s="74"/>
      <c r="CB658" s="74"/>
      <c r="CH658" s="74"/>
      <c r="CI658" s="74"/>
      <c r="CJ658" s="74"/>
      <c r="CP658" s="74"/>
      <c r="CQ658" s="74"/>
      <c r="CR658" s="74"/>
      <c r="CX658" s="74"/>
      <c r="CY658" s="74"/>
      <c r="CZ658" s="74"/>
      <c r="DF658" s="74">
        <v>7.0000000000000004E-11</v>
      </c>
      <c r="DG658" s="74">
        <v>4.3448940435400001</v>
      </c>
      <c r="DH658" s="74">
        <v>167850.082947749</v>
      </c>
      <c r="DI658" s="73">
        <f t="shared" si="380"/>
        <v>-6.1283717732214967E-11</v>
      </c>
      <c r="DJ658" s="73">
        <f t="shared" si="381"/>
        <v>-6.1399651470036298E-11</v>
      </c>
      <c r="DK658" s="73">
        <f t="shared" si="382"/>
        <v>-6.1399661173616739E-11</v>
      </c>
      <c r="DL658" s="73">
        <f t="shared" si="383"/>
        <v>-6.139966117442695E-11</v>
      </c>
      <c r="DN658" s="74">
        <v>9.9999999999999994E-12</v>
      </c>
      <c r="DO658" s="74">
        <v>0.49331056411000002</v>
      </c>
      <c r="DP658" s="74">
        <v>104819.577556651</v>
      </c>
      <c r="DQ658" s="73">
        <f t="shared" si="384"/>
        <v>9.7617931268591296E-12</v>
      </c>
      <c r="DR658" s="73">
        <f t="shared" si="385"/>
        <v>9.7664286889025163E-12</v>
      </c>
      <c r="DS658" s="73">
        <f t="shared" si="386"/>
        <v>9.7664290762238992E-12</v>
      </c>
      <c r="DT658" s="73">
        <f t="shared" si="387"/>
        <v>9.7664290762566326E-12</v>
      </c>
      <c r="DV658" s="74"/>
      <c r="DW658" s="74"/>
      <c r="DX658" s="74"/>
      <c r="ED658" s="74"/>
      <c r="EE658" s="74"/>
      <c r="EF658" s="74"/>
      <c r="EL658" s="74"/>
      <c r="EM658" s="74"/>
      <c r="EN658" s="74"/>
      <c r="ET658" s="74"/>
      <c r="EU658" s="74"/>
      <c r="EV658" s="74"/>
    </row>
    <row r="659" spans="12:152" s="73" customFormat="1" ht="13.5" x14ac:dyDescent="0.3">
      <c r="L659" s="74"/>
      <c r="N659" s="74">
        <v>4.6000000000000001E-10</v>
      </c>
      <c r="O659" s="74">
        <v>0.10663541022</v>
      </c>
      <c r="P659" s="74">
        <v>102659.446896794</v>
      </c>
      <c r="Q659" s="73">
        <f t="shared" si="368"/>
        <v>-3.5328482117053823E-10</v>
      </c>
      <c r="R659" s="73">
        <f t="shared" si="369"/>
        <v>-3.5266459105389932E-10</v>
      </c>
      <c r="S659" s="73">
        <f t="shared" si="370"/>
        <v>-3.52664538912647E-10</v>
      </c>
      <c r="T659" s="73">
        <f t="shared" si="371"/>
        <v>-3.5266453890821487E-10</v>
      </c>
      <c r="V659" s="74">
        <v>6E-11</v>
      </c>
      <c r="W659" s="74">
        <v>5.0693978208999999</v>
      </c>
      <c r="X659" s="74">
        <v>51841.950342379001</v>
      </c>
      <c r="Y659" s="73">
        <f t="shared" si="372"/>
        <v>2.4559349787356085E-11</v>
      </c>
      <c r="Z659" s="73">
        <f t="shared" si="373"/>
        <v>2.4501207922173981E-11</v>
      </c>
      <c r="AA659" s="73">
        <f t="shared" si="374"/>
        <v>2.4501203039308888E-11</v>
      </c>
      <c r="AB659" s="73">
        <f t="shared" si="375"/>
        <v>2.4501203038891708E-11</v>
      </c>
      <c r="AD659" s="74"/>
      <c r="AE659" s="74"/>
      <c r="AF659" s="74"/>
      <c r="AL659" s="74"/>
      <c r="AM659" s="74"/>
      <c r="AN659" s="74"/>
      <c r="AT659" s="74"/>
      <c r="AU659" s="74"/>
      <c r="AV659" s="74"/>
      <c r="BB659" s="74"/>
      <c r="BC659" s="74"/>
      <c r="BD659" s="74"/>
      <c r="BJ659" s="74">
        <v>1.0999999999999999E-10</v>
      </c>
      <c r="BK659" s="74">
        <v>0.63918585950999995</v>
      </c>
      <c r="BL659" s="74">
        <v>26118.230002578599</v>
      </c>
      <c r="BM659" s="73">
        <f t="shared" si="376"/>
        <v>-8.1694496464180623E-11</v>
      </c>
      <c r="BN659" s="73">
        <f t="shared" si="377"/>
        <v>-8.1733890253498813E-11</v>
      </c>
      <c r="BO659" s="73">
        <f t="shared" si="378"/>
        <v>-8.1733893560097826E-11</v>
      </c>
      <c r="BP659" s="73">
        <f t="shared" si="379"/>
        <v>-8.1733893560378188E-11</v>
      </c>
      <c r="BR659" s="74"/>
      <c r="BS659" s="74"/>
      <c r="BT659" s="74"/>
      <c r="BZ659" s="74"/>
      <c r="CA659" s="74"/>
      <c r="CB659" s="74"/>
      <c r="CH659" s="74"/>
      <c r="CI659" s="74"/>
      <c r="CJ659" s="74"/>
      <c r="CP659" s="74"/>
      <c r="CQ659" s="74"/>
      <c r="CR659" s="74"/>
      <c r="CX659" s="74"/>
      <c r="CY659" s="74"/>
      <c r="CZ659" s="74"/>
      <c r="DF659" s="74">
        <v>8.9999999999999999E-11</v>
      </c>
      <c r="DG659" s="74">
        <v>0.71471851400999997</v>
      </c>
      <c r="DH659" s="74">
        <v>233731.74634397801</v>
      </c>
      <c r="DI659" s="73">
        <f t="shared" si="380"/>
        <v>-3.0570426082617395E-11</v>
      </c>
      <c r="DJ659" s="73">
        <f t="shared" si="381"/>
        <v>-3.0164837576993015E-11</v>
      </c>
      <c r="DK659" s="73">
        <f t="shared" si="382"/>
        <v>-3.0164803493799396E-11</v>
      </c>
      <c r="DL659" s="73">
        <f t="shared" si="383"/>
        <v>-3.0164803490907398E-11</v>
      </c>
      <c r="DN659" s="74">
        <v>9.9999999999999994E-12</v>
      </c>
      <c r="DO659" s="74">
        <v>5.9806290785699998</v>
      </c>
      <c r="DP659" s="74">
        <v>106570.36967048301</v>
      </c>
      <c r="DQ659" s="73">
        <f t="shared" si="384"/>
        <v>-9.1498980499355442E-12</v>
      </c>
      <c r="DR659" s="73">
        <f t="shared" si="385"/>
        <v>-9.1410692628344006E-12</v>
      </c>
      <c r="DS659" s="73">
        <f t="shared" si="386"/>
        <v>-9.1410685197225529E-12</v>
      </c>
      <c r="DT659" s="73">
        <f t="shared" si="387"/>
        <v>-9.14106851965986E-12</v>
      </c>
      <c r="DV659" s="74"/>
      <c r="DW659" s="74"/>
      <c r="DX659" s="74"/>
      <c r="ED659" s="74"/>
      <c r="EE659" s="74"/>
      <c r="EF659" s="74"/>
      <c r="EL659" s="74"/>
      <c r="EM659" s="74"/>
      <c r="EN659" s="74"/>
      <c r="ET659" s="74"/>
      <c r="EU659" s="74"/>
      <c r="EV659" s="74"/>
    </row>
    <row r="660" spans="12:152" s="73" customFormat="1" ht="13.5" x14ac:dyDescent="0.3">
      <c r="L660" s="74"/>
      <c r="N660" s="74">
        <v>4.8999999999999996E-10</v>
      </c>
      <c r="O660" s="74">
        <v>1.9222353559700001</v>
      </c>
      <c r="P660" s="74">
        <v>50049.928875769103</v>
      </c>
      <c r="Q660" s="73">
        <f t="shared" si="368"/>
        <v>-1.9771987404062903E-10</v>
      </c>
      <c r="R660" s="73">
        <f t="shared" si="369"/>
        <v>-1.9817937165550162E-10</v>
      </c>
      <c r="S660" s="73">
        <f t="shared" si="370"/>
        <v>-1.981794102271526E-10</v>
      </c>
      <c r="T660" s="73">
        <f t="shared" si="371"/>
        <v>-1.9817941023041319E-10</v>
      </c>
      <c r="V660" s="74">
        <v>7.9999999999999995E-11</v>
      </c>
      <c r="W660" s="74">
        <v>4.9643279703700003</v>
      </c>
      <c r="X660" s="74">
        <v>52396.2189255872</v>
      </c>
      <c r="Y660" s="73">
        <f t="shared" si="372"/>
        <v>8.4453617536877587E-12</v>
      </c>
      <c r="Z660" s="73">
        <f t="shared" si="373"/>
        <v>8.5307315359867712E-12</v>
      </c>
      <c r="AA660" s="73">
        <f t="shared" si="374"/>
        <v>8.530738703395646E-12</v>
      </c>
      <c r="AB660" s="73">
        <f t="shared" si="375"/>
        <v>8.5307387040015348E-12</v>
      </c>
      <c r="AD660" s="74"/>
      <c r="AE660" s="74"/>
      <c r="AF660" s="74"/>
      <c r="AL660" s="74"/>
      <c r="AM660" s="74"/>
      <c r="AN660" s="74"/>
      <c r="AT660" s="74"/>
      <c r="AU660" s="74"/>
      <c r="AV660" s="74"/>
      <c r="BB660" s="74"/>
      <c r="BC660" s="74"/>
      <c r="BD660" s="74"/>
      <c r="BJ660" s="74">
        <v>1.2999999999999999E-10</v>
      </c>
      <c r="BK660" s="74">
        <v>5.8309285699800002</v>
      </c>
      <c r="BL660" s="74">
        <v>26411.4085582316</v>
      </c>
      <c r="BM660" s="73">
        <f t="shared" si="376"/>
        <v>3.9449495369840875E-11</v>
      </c>
      <c r="BN660" s="73">
        <f t="shared" si="377"/>
        <v>3.9516498073914343E-11</v>
      </c>
      <c r="BO660" s="73">
        <f t="shared" si="378"/>
        <v>3.9516503699111709E-11</v>
      </c>
      <c r="BP660" s="73">
        <f t="shared" si="379"/>
        <v>3.9516503699590427E-11</v>
      </c>
      <c r="BR660" s="74"/>
      <c r="BS660" s="74"/>
      <c r="BT660" s="74"/>
      <c r="BZ660" s="74"/>
      <c r="CA660" s="74"/>
      <c r="CB660" s="74"/>
      <c r="CH660" s="74"/>
      <c r="CI660" s="74"/>
      <c r="CJ660" s="74"/>
      <c r="CP660" s="74"/>
      <c r="CQ660" s="74"/>
      <c r="CR660" s="74"/>
      <c r="CX660" s="74"/>
      <c r="CY660" s="74"/>
      <c r="CZ660" s="74"/>
      <c r="DF660" s="74">
        <v>7.0000000000000004E-11</v>
      </c>
      <c r="DG660" s="74">
        <v>1.69935809006</v>
      </c>
      <c r="DH660" s="74">
        <v>54087.005766365597</v>
      </c>
      <c r="DI660" s="73">
        <f t="shared" si="380"/>
        <v>6.0435239575514606E-11</v>
      </c>
      <c r="DJ660" s="73">
        <f t="shared" si="381"/>
        <v>6.0474331603101351E-11</v>
      </c>
      <c r="DK660" s="73">
        <f t="shared" si="382"/>
        <v>6.047433488223157E-11</v>
      </c>
      <c r="DL660" s="73">
        <f t="shared" si="383"/>
        <v>6.0474334882508119E-11</v>
      </c>
      <c r="DN660" s="74">
        <v>9.9999999999999994E-12</v>
      </c>
      <c r="DO660" s="74">
        <v>3.4357805187400001</v>
      </c>
      <c r="DP660" s="74">
        <v>51841.950342379001</v>
      </c>
      <c r="DQ660" s="73">
        <f t="shared" si="384"/>
        <v>-9.362871296474925E-12</v>
      </c>
      <c r="DR660" s="73">
        <f t="shared" si="385"/>
        <v>-9.3665955330868076E-12</v>
      </c>
      <c r="DS660" s="73">
        <f t="shared" si="386"/>
        <v>-9.3665958453376531E-12</v>
      </c>
      <c r="DT660" s="73">
        <f t="shared" si="387"/>
        <v>-9.3665958453643297E-12</v>
      </c>
      <c r="DV660" s="74"/>
      <c r="DW660" s="74"/>
      <c r="DX660" s="74"/>
      <c r="ED660" s="74"/>
      <c r="EE660" s="74"/>
      <c r="EF660" s="74"/>
      <c r="EL660" s="74"/>
      <c r="EM660" s="74"/>
      <c r="EN660" s="74"/>
      <c r="ET660" s="74"/>
      <c r="EU660" s="74"/>
      <c r="EV660" s="74"/>
    </row>
    <row r="661" spans="12:152" s="73" customFormat="1" ht="13.5" x14ac:dyDescent="0.3">
      <c r="L661" s="74"/>
      <c r="N661" s="74">
        <v>4.7000000000000003E-10</v>
      </c>
      <c r="O661" s="74">
        <v>5.34811633125</v>
      </c>
      <c r="P661" s="74">
        <v>846.08283475120004</v>
      </c>
      <c r="Q661" s="73">
        <f t="shared" si="368"/>
        <v>4.5646741209559443E-10</v>
      </c>
      <c r="R661" s="73">
        <f t="shared" si="369"/>
        <v>4.5646935242590689E-10</v>
      </c>
      <c r="S661" s="73">
        <f t="shared" si="370"/>
        <v>4.5646935258881514E-10</v>
      </c>
      <c r="T661" s="73">
        <f t="shared" si="371"/>
        <v>4.5646935258882905E-10</v>
      </c>
      <c r="V661" s="74">
        <v>6E-11</v>
      </c>
      <c r="W661" s="74">
        <v>3.7409155654299999</v>
      </c>
      <c r="X661" s="74">
        <v>155475.15046625599</v>
      </c>
      <c r="Y661" s="73">
        <f t="shared" si="372"/>
        <v>-5.9972925161397933E-11</v>
      </c>
      <c r="Z661" s="73">
        <f t="shared" si="373"/>
        <v>-5.9966881798123376E-11</v>
      </c>
      <c r="AA661" s="73">
        <f t="shared" si="374"/>
        <v>-5.9966881265178508E-11</v>
      </c>
      <c r="AB661" s="73">
        <f t="shared" si="375"/>
        <v>-5.9966881265133181E-11</v>
      </c>
      <c r="AD661" s="74"/>
      <c r="AE661" s="74"/>
      <c r="AF661" s="74"/>
      <c r="AL661" s="74"/>
      <c r="AM661" s="74"/>
      <c r="AN661" s="74"/>
      <c r="AT661" s="74"/>
      <c r="AU661" s="74"/>
      <c r="AV661" s="74"/>
      <c r="BB661" s="74"/>
      <c r="BC661" s="74"/>
      <c r="BD661" s="74"/>
      <c r="BJ661" s="74">
        <v>1E-10</v>
      </c>
      <c r="BK661" s="74">
        <v>5.4536793539900001</v>
      </c>
      <c r="BL661" s="74">
        <v>52483.363904117898</v>
      </c>
      <c r="BM661" s="73">
        <f t="shared" si="376"/>
        <v>-9.7407730594996557E-11</v>
      </c>
      <c r="BN661" s="73">
        <f t="shared" si="377"/>
        <v>-9.7431991670969569E-11</v>
      </c>
      <c r="BO661" s="73">
        <f t="shared" si="378"/>
        <v>-9.7431993703251586E-11</v>
      </c>
      <c r="BP661" s="73">
        <f t="shared" si="379"/>
        <v>-9.7431993703423097E-11</v>
      </c>
      <c r="BR661" s="74"/>
      <c r="BS661" s="74"/>
      <c r="BT661" s="74"/>
      <c r="BZ661" s="74"/>
      <c r="CA661" s="74"/>
      <c r="CB661" s="74"/>
      <c r="CH661" s="74"/>
      <c r="CI661" s="74"/>
      <c r="CJ661" s="74"/>
      <c r="CP661" s="74"/>
      <c r="CQ661" s="74"/>
      <c r="CR661" s="74"/>
      <c r="CX661" s="74"/>
      <c r="CY661" s="74"/>
      <c r="CZ661" s="74"/>
      <c r="DF661" s="74">
        <v>7.0000000000000004E-11</v>
      </c>
      <c r="DG661" s="74">
        <v>6.2104439313500004</v>
      </c>
      <c r="DH661" s="74">
        <v>203041.89308344101</v>
      </c>
      <c r="DI661" s="73">
        <f t="shared" si="380"/>
        <v>4.0155421859042724E-11</v>
      </c>
      <c r="DJ661" s="73">
        <f t="shared" si="381"/>
        <v>3.991662716666543E-11</v>
      </c>
      <c r="DK661" s="73">
        <f t="shared" si="382"/>
        <v>3.9916607087950091E-11</v>
      </c>
      <c r="DL661" s="73">
        <f t="shared" si="383"/>
        <v>3.9916607086250364E-11</v>
      </c>
      <c r="DN661" s="74">
        <v>9.9999999999999994E-12</v>
      </c>
      <c r="DO661" s="74">
        <v>1.5047805778200001</v>
      </c>
      <c r="DP661" s="74">
        <v>137210.226309116</v>
      </c>
      <c r="DQ661" s="73">
        <f t="shared" si="384"/>
        <v>8.9072308751878814E-12</v>
      </c>
      <c r="DR661" s="73">
        <f t="shared" si="385"/>
        <v>8.8944214124628839E-12</v>
      </c>
      <c r="DS661" s="73">
        <f t="shared" si="386"/>
        <v>8.8944203340054662E-12</v>
      </c>
      <c r="DT661" s="73">
        <f t="shared" si="387"/>
        <v>8.8944203339140159E-12</v>
      </c>
      <c r="DV661" s="74"/>
      <c r="DW661" s="74"/>
      <c r="DX661" s="74"/>
      <c r="ED661" s="74"/>
      <c r="EE661" s="74"/>
      <c r="EF661" s="74"/>
      <c r="EL661" s="74"/>
      <c r="EM661" s="74"/>
      <c r="EN661" s="74"/>
      <c r="ET661" s="74"/>
      <c r="EU661" s="74"/>
      <c r="EV661" s="74"/>
    </row>
    <row r="662" spans="12:152" s="73" customFormat="1" ht="13.5" x14ac:dyDescent="0.3">
      <c r="L662" s="74"/>
      <c r="N662" s="74">
        <v>4.6000000000000001E-10</v>
      </c>
      <c r="O662" s="74">
        <v>2.3291193027800001</v>
      </c>
      <c r="P662" s="74">
        <v>129387.247324682</v>
      </c>
      <c r="Q662" s="73">
        <f t="shared" si="368"/>
        <v>2.3134254151921203E-10</v>
      </c>
      <c r="R662" s="73">
        <f t="shared" si="369"/>
        <v>2.3028806327484302E-10</v>
      </c>
      <c r="S662" s="73">
        <f t="shared" si="370"/>
        <v>2.3028797467085443E-10</v>
      </c>
      <c r="T662" s="73">
        <f t="shared" si="371"/>
        <v>2.3028797466324894E-10</v>
      </c>
      <c r="V662" s="74">
        <v>6E-11</v>
      </c>
      <c r="W662" s="74">
        <v>4.2979282566599997</v>
      </c>
      <c r="X662" s="74">
        <v>52812.802555172602</v>
      </c>
      <c r="Y662" s="73">
        <f t="shared" si="372"/>
        <v>1.7113512256330933E-11</v>
      </c>
      <c r="Z662" s="73">
        <f t="shared" si="373"/>
        <v>1.7175708954311115E-11</v>
      </c>
      <c r="AA662" s="73">
        <f t="shared" si="374"/>
        <v>1.7175714175632138E-11</v>
      </c>
      <c r="AB662" s="73">
        <f t="shared" si="375"/>
        <v>1.717571417607657E-11</v>
      </c>
      <c r="AD662" s="74"/>
      <c r="AE662" s="74"/>
      <c r="AF662" s="74"/>
      <c r="AL662" s="74"/>
      <c r="AM662" s="74"/>
      <c r="AN662" s="74"/>
      <c r="AT662" s="74"/>
      <c r="AU662" s="74"/>
      <c r="AV662" s="74"/>
      <c r="BB662" s="74"/>
      <c r="BC662" s="74"/>
      <c r="BD662" s="74"/>
      <c r="BJ662" s="74">
        <v>1E-10</v>
      </c>
      <c r="BK662" s="74">
        <v>4.7034474156300004</v>
      </c>
      <c r="BL662" s="74">
        <v>2125.8774073792001</v>
      </c>
      <c r="BM662" s="73">
        <f t="shared" si="376"/>
        <v>3.8173038237351662E-12</v>
      </c>
      <c r="BN662" s="73">
        <f t="shared" si="377"/>
        <v>3.8216548712340752E-12</v>
      </c>
      <c r="BO662" s="73">
        <f t="shared" si="378"/>
        <v>3.8216552365568741E-12</v>
      </c>
      <c r="BP662" s="73">
        <f t="shared" si="379"/>
        <v>3.8216552365881155E-12</v>
      </c>
      <c r="BR662" s="74"/>
      <c r="BS662" s="74"/>
      <c r="BT662" s="74"/>
      <c r="BZ662" s="74"/>
      <c r="CA662" s="74"/>
      <c r="CB662" s="74"/>
      <c r="CH662" s="74"/>
      <c r="CI662" s="74"/>
      <c r="CJ662" s="74"/>
      <c r="CP662" s="74"/>
      <c r="CQ662" s="74"/>
      <c r="CR662" s="74"/>
      <c r="CX662" s="74"/>
      <c r="CY662" s="74"/>
      <c r="CZ662" s="74"/>
      <c r="DF662" s="74">
        <v>7.0000000000000004E-11</v>
      </c>
      <c r="DG662" s="74">
        <v>2.53524305485</v>
      </c>
      <c r="DH662" s="74">
        <v>80382.473285100903</v>
      </c>
      <c r="DI662" s="73">
        <f t="shared" si="380"/>
        <v>2.5598412427693734E-11</v>
      </c>
      <c r="DJ662" s="73">
        <f t="shared" si="381"/>
        <v>2.5705642818858218E-11</v>
      </c>
      <c r="DK662" s="73">
        <f t="shared" si="382"/>
        <v>2.5705651819211969E-11</v>
      </c>
      <c r="DL662" s="73">
        <f t="shared" si="383"/>
        <v>2.5705651819981783E-11</v>
      </c>
      <c r="DN662" s="74">
        <v>9.9999999999999994E-12</v>
      </c>
      <c r="DO662" s="74">
        <v>0.85871789181000002</v>
      </c>
      <c r="DP662" s="74">
        <v>25985.940623308499</v>
      </c>
      <c r="DQ662" s="73">
        <f t="shared" si="384"/>
        <v>-3.6667718229079701E-12</v>
      </c>
      <c r="DR662" s="73">
        <f t="shared" si="385"/>
        <v>-3.6618195777878616E-12</v>
      </c>
      <c r="DS662" s="73">
        <f t="shared" si="386"/>
        <v>-3.6618191619438307E-12</v>
      </c>
      <c r="DT662" s="73">
        <f t="shared" si="387"/>
        <v>-3.6618191619083911E-12</v>
      </c>
      <c r="DV662" s="74"/>
      <c r="DW662" s="74"/>
      <c r="DX662" s="74"/>
      <c r="ED662" s="74"/>
      <c r="EE662" s="74"/>
      <c r="EF662" s="74"/>
      <c r="EL662" s="74"/>
      <c r="EM662" s="74"/>
      <c r="EN662" s="74"/>
      <c r="ET662" s="74"/>
      <c r="EU662" s="74"/>
      <c r="EV662" s="74"/>
    </row>
    <row r="663" spans="12:152" s="73" customFormat="1" ht="13.5" x14ac:dyDescent="0.3">
      <c r="L663" s="74"/>
      <c r="N663" s="74">
        <v>5.6000000000000003E-10</v>
      </c>
      <c r="O663" s="74">
        <v>1.4604947717500001</v>
      </c>
      <c r="P663" s="74">
        <v>28102.884813371998</v>
      </c>
      <c r="Q663" s="73">
        <f t="shared" si="368"/>
        <v>4.0284087040970336E-10</v>
      </c>
      <c r="R663" s="73">
        <f t="shared" si="369"/>
        <v>4.026168951816767E-10</v>
      </c>
      <c r="S663" s="73">
        <f t="shared" si="370"/>
        <v>4.0261687637066282E-10</v>
      </c>
      <c r="T663" s="73">
        <f t="shared" si="371"/>
        <v>4.0261687636904765E-10</v>
      </c>
      <c r="V663" s="74">
        <v>7.0000000000000004E-11</v>
      </c>
      <c r="W663" s="74">
        <v>6.0221952948600004</v>
      </c>
      <c r="X663" s="74">
        <v>156507.74908854501</v>
      </c>
      <c r="Y663" s="73">
        <f t="shared" si="372"/>
        <v>-6.8954613888161077E-11</v>
      </c>
      <c r="Z663" s="73">
        <f t="shared" si="373"/>
        <v>-6.8992894752885734E-11</v>
      </c>
      <c r="AA663" s="73">
        <f t="shared" si="374"/>
        <v>-6.8992897937264766E-11</v>
      </c>
      <c r="AB663" s="73">
        <f t="shared" si="375"/>
        <v>-6.8992897937533781E-11</v>
      </c>
      <c r="AD663" s="74"/>
      <c r="AE663" s="74"/>
      <c r="AF663" s="74"/>
      <c r="AL663" s="74"/>
      <c r="AM663" s="74"/>
      <c r="AN663" s="74"/>
      <c r="AT663" s="74"/>
      <c r="AU663" s="74"/>
      <c r="AV663" s="74"/>
      <c r="BB663" s="74"/>
      <c r="BC663" s="74"/>
      <c r="BD663" s="74"/>
      <c r="BJ663" s="74">
        <v>1.0999999999999999E-10</v>
      </c>
      <c r="BK663" s="74">
        <v>0.28816338162999999</v>
      </c>
      <c r="BL663" s="74">
        <v>26057.576280569701</v>
      </c>
      <c r="BM663" s="73">
        <f t="shared" si="376"/>
        <v>-9.0636526403040439E-11</v>
      </c>
      <c r="BN663" s="73">
        <f t="shared" si="377"/>
        <v>-9.0603247289644707E-11</v>
      </c>
      <c r="BO663" s="73">
        <f t="shared" si="378"/>
        <v>-9.060324449438056E-11</v>
      </c>
      <c r="BP663" s="73">
        <f t="shared" si="379"/>
        <v>-9.0603244494142991E-11</v>
      </c>
      <c r="BR663" s="74"/>
      <c r="BS663" s="74"/>
      <c r="BT663" s="74"/>
      <c r="BZ663" s="74"/>
      <c r="CA663" s="74"/>
      <c r="CB663" s="74"/>
      <c r="CH663" s="74"/>
      <c r="CI663" s="74"/>
      <c r="CJ663" s="74"/>
      <c r="CP663" s="74"/>
      <c r="CQ663" s="74"/>
      <c r="CR663" s="74"/>
      <c r="CX663" s="74"/>
      <c r="CY663" s="74"/>
      <c r="CZ663" s="74"/>
      <c r="DF663" s="74">
        <v>7.0000000000000004E-11</v>
      </c>
      <c r="DG663" s="74">
        <v>3.2182250750000002E-2</v>
      </c>
      <c r="DH663" s="74">
        <v>31281.270200372001</v>
      </c>
      <c r="DI663" s="73">
        <f t="shared" si="380"/>
        <v>4.6789614958631009E-11</v>
      </c>
      <c r="DJ663" s="73">
        <f t="shared" si="381"/>
        <v>4.6756247335517827E-11</v>
      </c>
      <c r="DK663" s="73">
        <f t="shared" si="382"/>
        <v>4.6756244533099428E-11</v>
      </c>
      <c r="DL663" s="73">
        <f t="shared" si="383"/>
        <v>4.6756244532862524E-11</v>
      </c>
      <c r="DN663" s="74">
        <v>9.9999999999999994E-12</v>
      </c>
      <c r="DO663" s="74">
        <v>4.64768227E-3</v>
      </c>
      <c r="DP663" s="74">
        <v>196137.07343260999</v>
      </c>
      <c r="DQ663" s="73">
        <f t="shared" si="384"/>
        <v>9.9772115019265215E-12</v>
      </c>
      <c r="DR663" s="73">
        <f t="shared" si="385"/>
        <v>9.9798415369583535E-12</v>
      </c>
      <c r="DS663" s="73">
        <f t="shared" si="386"/>
        <v>9.9798417510197859E-12</v>
      </c>
      <c r="DT663" s="73">
        <f t="shared" si="387"/>
        <v>9.9798417510379677E-12</v>
      </c>
      <c r="DV663" s="74"/>
      <c r="DW663" s="74"/>
      <c r="DX663" s="74"/>
      <c r="ED663" s="74"/>
      <c r="EE663" s="74"/>
      <c r="EF663" s="74"/>
      <c r="EL663" s="74"/>
      <c r="EM663" s="74"/>
      <c r="EN663" s="74"/>
      <c r="ET663" s="74"/>
      <c r="EU663" s="74"/>
      <c r="EV663" s="74"/>
    </row>
    <row r="664" spans="12:152" s="73" customFormat="1" ht="13.5" x14ac:dyDescent="0.3">
      <c r="L664" s="74"/>
      <c r="N664" s="74">
        <v>5.0000000000000003E-10</v>
      </c>
      <c r="O664" s="74">
        <v>5.6296730037499998</v>
      </c>
      <c r="P664" s="74">
        <v>53906.928636080898</v>
      </c>
      <c r="Q664" s="73">
        <f t="shared" si="368"/>
        <v>1.8181601502856467E-11</v>
      </c>
      <c r="R664" s="73">
        <f t="shared" si="369"/>
        <v>1.8733286385057544E-11</v>
      </c>
      <c r="S664" s="73">
        <f t="shared" si="370"/>
        <v>1.8733332704682845E-11</v>
      </c>
      <c r="T664" s="73">
        <f t="shared" si="371"/>
        <v>1.8733332708602291E-11</v>
      </c>
      <c r="V664" s="74">
        <v>5.0000000000000002E-11</v>
      </c>
      <c r="W664" s="74">
        <v>6.2808563276699996</v>
      </c>
      <c r="X664" s="74">
        <v>31415.379249957001</v>
      </c>
      <c r="Y664" s="73">
        <f t="shared" si="372"/>
        <v>1.3135612538565116E-11</v>
      </c>
      <c r="Z664" s="73">
        <f t="shared" si="373"/>
        <v>1.3166652242124969E-11</v>
      </c>
      <c r="AA664" s="73">
        <f t="shared" si="374"/>
        <v>1.3166654848051149E-11</v>
      </c>
      <c r="AB664" s="73">
        <f t="shared" si="375"/>
        <v>1.3166654848270499E-11</v>
      </c>
      <c r="AD664" s="74"/>
      <c r="AE664" s="74"/>
      <c r="AF664" s="74"/>
      <c r="AL664" s="74"/>
      <c r="AM664" s="74"/>
      <c r="AN664" s="74"/>
      <c r="AT664" s="74"/>
      <c r="AU664" s="74"/>
      <c r="AV664" s="74"/>
      <c r="BB664" s="74"/>
      <c r="BC664" s="74"/>
      <c r="BD664" s="74"/>
      <c r="BJ664" s="74">
        <v>1E-10</v>
      </c>
      <c r="BK664" s="74">
        <v>5.5776490348000003</v>
      </c>
      <c r="BL664" s="74">
        <v>151199.942741062</v>
      </c>
      <c r="BM664" s="73">
        <f t="shared" si="376"/>
        <v>-8.6435759849760703E-12</v>
      </c>
      <c r="BN664" s="73">
        <f t="shared" si="377"/>
        <v>-8.9520629220086497E-12</v>
      </c>
      <c r="BO664" s="73">
        <f t="shared" si="378"/>
        <v>-8.9520888196535652E-12</v>
      </c>
      <c r="BP664" s="73">
        <f t="shared" si="379"/>
        <v>-8.9520888218275865E-12</v>
      </c>
      <c r="BR664" s="74"/>
      <c r="BS664" s="74"/>
      <c r="BT664" s="74"/>
      <c r="BZ664" s="74"/>
      <c r="CA664" s="74"/>
      <c r="CB664" s="74"/>
      <c r="CH664" s="74"/>
      <c r="CI664" s="74"/>
      <c r="CJ664" s="74"/>
      <c r="CP664" s="74"/>
      <c r="CQ664" s="74"/>
      <c r="CR664" s="74"/>
      <c r="CX664" s="74"/>
      <c r="CY664" s="74"/>
      <c r="CZ664" s="74"/>
      <c r="DF664" s="74">
        <v>7.0000000000000004E-11</v>
      </c>
      <c r="DG664" s="74">
        <v>5.26037977949</v>
      </c>
      <c r="DH664" s="74">
        <v>78338.491023289796</v>
      </c>
      <c r="DI664" s="73">
        <f t="shared" si="380"/>
        <v>-3.7688245772155643E-11</v>
      </c>
      <c r="DJ664" s="73">
        <f t="shared" si="381"/>
        <v>-3.7593549123307345E-11</v>
      </c>
      <c r="DK664" s="73">
        <f t="shared" si="382"/>
        <v>-3.7593541168317934E-11</v>
      </c>
      <c r="DL664" s="73">
        <f t="shared" si="383"/>
        <v>-3.7593541167646632E-11</v>
      </c>
      <c r="DN664" s="74">
        <v>9.9999999999999994E-12</v>
      </c>
      <c r="DO664" s="74">
        <v>4.3160188827899999</v>
      </c>
      <c r="DP664" s="74">
        <v>50483.640613645999</v>
      </c>
      <c r="DQ664" s="73">
        <f t="shared" si="384"/>
        <v>3.9129970702916127E-12</v>
      </c>
      <c r="DR664" s="73">
        <f t="shared" si="385"/>
        <v>3.9225105595412775E-12</v>
      </c>
      <c r="DS664" s="73">
        <f t="shared" si="386"/>
        <v>3.9225113581372673E-12</v>
      </c>
      <c r="DT664" s="73">
        <f t="shared" si="387"/>
        <v>3.9225113582041962E-12</v>
      </c>
      <c r="DV664" s="74"/>
      <c r="DW664" s="74"/>
      <c r="DX664" s="74"/>
      <c r="ED664" s="74"/>
      <c r="EE664" s="74"/>
      <c r="EF664" s="74"/>
      <c r="EL664" s="74"/>
      <c r="EM664" s="74"/>
      <c r="EN664" s="74"/>
      <c r="ET664" s="74"/>
      <c r="EU664" s="74"/>
      <c r="EV664" s="74"/>
    </row>
    <row r="665" spans="12:152" s="73" customFormat="1" ht="13.5" x14ac:dyDescent="0.3">
      <c r="L665" s="74"/>
      <c r="N665" s="74">
        <v>4.6000000000000001E-10</v>
      </c>
      <c r="O665" s="74">
        <v>5.0977047201100003</v>
      </c>
      <c r="P665" s="74">
        <v>151199.942741062</v>
      </c>
      <c r="Q665" s="73">
        <f t="shared" si="368"/>
        <v>-2.4686913248469887E-10</v>
      </c>
      <c r="R665" s="73">
        <f t="shared" si="369"/>
        <v>-2.4806998125018296E-10</v>
      </c>
      <c r="S665" s="73">
        <f t="shared" si="370"/>
        <v>-2.4807008197622909E-10</v>
      </c>
      <c r="T665" s="73">
        <f t="shared" si="371"/>
        <v>-2.4807008198468479E-10</v>
      </c>
      <c r="V665" s="74">
        <v>6E-11</v>
      </c>
      <c r="W665" s="74">
        <v>2.7051772072000002</v>
      </c>
      <c r="X665" s="74">
        <v>52492.1981528049</v>
      </c>
      <c r="Y665" s="73">
        <f t="shared" si="372"/>
        <v>4.3292661873074795E-11</v>
      </c>
      <c r="Z665" s="73">
        <f t="shared" si="373"/>
        <v>4.333730065066179E-11</v>
      </c>
      <c r="AA665" s="73">
        <f t="shared" si="374"/>
        <v>4.3337304396522246E-11</v>
      </c>
      <c r="AB665" s="73">
        <f t="shared" si="375"/>
        <v>4.3337304396838319E-11</v>
      </c>
      <c r="AD665" s="74"/>
      <c r="AE665" s="74"/>
      <c r="AF665" s="74"/>
      <c r="AL665" s="74"/>
      <c r="AM665" s="74"/>
      <c r="AN665" s="74"/>
      <c r="AT665" s="74"/>
      <c r="AU665" s="74"/>
      <c r="AV665" s="74"/>
      <c r="BB665" s="74"/>
      <c r="BC665" s="74"/>
      <c r="BD665" s="74"/>
      <c r="BJ665" s="74">
        <v>1.0999999999999999E-10</v>
      </c>
      <c r="BK665" s="74">
        <v>3.3629684030000002E-2</v>
      </c>
      <c r="BL665" s="74">
        <v>104991.50985261</v>
      </c>
      <c r="BM665" s="73">
        <f t="shared" si="376"/>
        <v>-9.1399648730191895E-11</v>
      </c>
      <c r="BN665" s="73">
        <f t="shared" si="377"/>
        <v>-9.1267819060630193E-11</v>
      </c>
      <c r="BO665" s="73">
        <f t="shared" si="378"/>
        <v>-9.12678079742246E-11</v>
      </c>
      <c r="BP665" s="73">
        <f t="shared" si="379"/>
        <v>-9.1267807973275242E-11</v>
      </c>
      <c r="BR665" s="74"/>
      <c r="BS665" s="74"/>
      <c r="BT665" s="74"/>
      <c r="BZ665" s="74"/>
      <c r="CA665" s="74"/>
      <c r="CB665" s="74"/>
      <c r="CH665" s="74"/>
      <c r="CI665" s="74"/>
      <c r="CJ665" s="74"/>
      <c r="CP665" s="74"/>
      <c r="CQ665" s="74"/>
      <c r="CR665" s="74"/>
      <c r="CX665" s="74"/>
      <c r="CY665" s="74"/>
      <c r="CZ665" s="74"/>
      <c r="DF665" s="74">
        <v>7.0000000000000004E-11</v>
      </c>
      <c r="DG665" s="74">
        <v>3.5274419048099999</v>
      </c>
      <c r="DH665" s="74">
        <v>52509.662223917803</v>
      </c>
      <c r="DI665" s="73">
        <f t="shared" si="380"/>
        <v>-2.0678658694601061E-11</v>
      </c>
      <c r="DJ665" s="73">
        <f t="shared" si="381"/>
        <v>-2.0606721424277739E-11</v>
      </c>
      <c r="DK665" s="73">
        <f t="shared" si="382"/>
        <v>-2.0606715383276984E-11</v>
      </c>
      <c r="DL665" s="73">
        <f t="shared" si="383"/>
        <v>-2.0606715382767418E-11</v>
      </c>
      <c r="DN665" s="74">
        <v>9.9999999999999994E-12</v>
      </c>
      <c r="DO665" s="74">
        <v>3.8219255266499998</v>
      </c>
      <c r="DP665" s="74">
        <v>25928.601406782</v>
      </c>
      <c r="DQ665" s="73">
        <f t="shared" si="384"/>
        <v>-6.7002885980838041E-12</v>
      </c>
      <c r="DR665" s="73">
        <f t="shared" si="385"/>
        <v>-6.7042299712956372E-12</v>
      </c>
      <c r="DS665" s="73">
        <f t="shared" si="386"/>
        <v>-6.7042303021417655E-12</v>
      </c>
      <c r="DT665" s="73">
        <f t="shared" si="387"/>
        <v>-6.704230302169602E-12</v>
      </c>
      <c r="DV665" s="74"/>
      <c r="DW665" s="74"/>
      <c r="DX665" s="74"/>
      <c r="ED665" s="74"/>
      <c r="EE665" s="74"/>
      <c r="EF665" s="74"/>
      <c r="EL665" s="74"/>
      <c r="EM665" s="74"/>
      <c r="EN665" s="74"/>
      <c r="ET665" s="74"/>
      <c r="EU665" s="74"/>
      <c r="EV665" s="74"/>
    </row>
    <row r="666" spans="12:152" s="73" customFormat="1" ht="13.5" x14ac:dyDescent="0.3">
      <c r="L666" s="74"/>
      <c r="N666" s="74">
        <v>4.3000000000000001E-10</v>
      </c>
      <c r="O666" s="74">
        <v>2.3015474495800001</v>
      </c>
      <c r="P666" s="74">
        <v>26709.646942413401</v>
      </c>
      <c r="Q666" s="73">
        <f t="shared" si="368"/>
        <v>-3.6327892990352763E-10</v>
      </c>
      <c r="R666" s="73">
        <f t="shared" si="369"/>
        <v>-3.6315301627163476E-10</v>
      </c>
      <c r="S666" s="73">
        <f t="shared" si="370"/>
        <v>-3.6315300569510456E-10</v>
      </c>
      <c r="T666" s="73">
        <f t="shared" si="371"/>
        <v>-3.6315300569421456E-10</v>
      </c>
      <c r="V666" s="74">
        <v>7.0000000000000004E-11</v>
      </c>
      <c r="W666" s="74">
        <v>6.2518595352500004</v>
      </c>
      <c r="X666" s="74">
        <v>74935.573768442293</v>
      </c>
      <c r="Y666" s="73">
        <f t="shared" si="372"/>
        <v>-2.0868883971604521E-11</v>
      </c>
      <c r="Z666" s="73">
        <f t="shared" si="373"/>
        <v>-2.0971411926324264E-11</v>
      </c>
      <c r="AA666" s="73">
        <f t="shared" si="374"/>
        <v>-2.0971420532701088E-11</v>
      </c>
      <c r="AB666" s="73">
        <f t="shared" si="375"/>
        <v>-2.097142053342997E-11</v>
      </c>
      <c r="AD666" s="74"/>
      <c r="AE666" s="74"/>
      <c r="AF666" s="74"/>
      <c r="AL666" s="74"/>
      <c r="AM666" s="74"/>
      <c r="AN666" s="74"/>
      <c r="AT666" s="74"/>
      <c r="AU666" s="74"/>
      <c r="AV666" s="74"/>
      <c r="BB666" s="74"/>
      <c r="BC666" s="74"/>
      <c r="BD666" s="74"/>
      <c r="BJ666" s="74">
        <v>1E-10</v>
      </c>
      <c r="BK666" s="74">
        <v>3.7156588107099999</v>
      </c>
      <c r="BL666" s="74">
        <v>148532.89040742</v>
      </c>
      <c r="BM666" s="73">
        <f t="shared" si="376"/>
        <v>-9.5921777312160607E-11</v>
      </c>
      <c r="BN666" s="73">
        <f t="shared" si="377"/>
        <v>-9.6007328065352886E-11</v>
      </c>
      <c r="BO666" s="73">
        <f t="shared" si="378"/>
        <v>-9.6007335211077008E-11</v>
      </c>
      <c r="BP666" s="73">
        <f t="shared" si="379"/>
        <v>-9.6007335211674917E-11</v>
      </c>
      <c r="BR666" s="74"/>
      <c r="BS666" s="74"/>
      <c r="BT666" s="74"/>
      <c r="BZ666" s="74"/>
      <c r="CA666" s="74"/>
      <c r="CB666" s="74"/>
      <c r="CH666" s="74"/>
      <c r="CI666" s="74"/>
      <c r="CJ666" s="74"/>
      <c r="CP666" s="74"/>
      <c r="CQ666" s="74"/>
      <c r="CR666" s="74"/>
      <c r="CX666" s="74"/>
      <c r="CY666" s="74"/>
      <c r="CZ666" s="74"/>
      <c r="DF666" s="74">
        <v>7.0000000000000004E-11</v>
      </c>
      <c r="DG666" s="74">
        <v>5.2477187620299999</v>
      </c>
      <c r="DH666" s="74">
        <v>1795.258443721</v>
      </c>
      <c r="DI666" s="73">
        <f t="shared" si="380"/>
        <v>-6.9199256291517461E-11</v>
      </c>
      <c r="DJ666" s="73">
        <f t="shared" si="381"/>
        <v>-6.91988680364281E-11</v>
      </c>
      <c r="DK666" s="73">
        <f t="shared" si="382"/>
        <v>-6.9198868003825449E-11</v>
      </c>
      <c r="DL666" s="73">
        <f t="shared" si="383"/>
        <v>-6.919886800382267E-11</v>
      </c>
      <c r="DN666" s="74">
        <v>9.9999999999999994E-12</v>
      </c>
      <c r="DO666" s="74">
        <v>2.1342264163900002</v>
      </c>
      <c r="DP666" s="74">
        <v>62197.643563247701</v>
      </c>
      <c r="DQ666" s="73">
        <f t="shared" si="384"/>
        <v>7.3236229027950961E-12</v>
      </c>
      <c r="DR666" s="73">
        <f t="shared" si="385"/>
        <v>7.3322913601215646E-12</v>
      </c>
      <c r="DS666" s="73">
        <f t="shared" si="386"/>
        <v>7.332292087443717E-12</v>
      </c>
      <c r="DT666" s="73">
        <f t="shared" si="387"/>
        <v>7.3322920875055617E-12</v>
      </c>
      <c r="DV666" s="74"/>
      <c r="DW666" s="74"/>
      <c r="DX666" s="74"/>
      <c r="ED666" s="74"/>
      <c r="EE666" s="74"/>
      <c r="EF666" s="74"/>
      <c r="EL666" s="74"/>
      <c r="EM666" s="74"/>
      <c r="EN666" s="74"/>
      <c r="ET666" s="74"/>
      <c r="EU666" s="74"/>
      <c r="EV666" s="74"/>
    </row>
    <row r="667" spans="12:152" s="73" customFormat="1" ht="13.5" x14ac:dyDescent="0.3">
      <c r="L667" s="74"/>
      <c r="N667" s="74">
        <v>5.1E-10</v>
      </c>
      <c r="O667" s="74">
        <v>2.8808254636099999</v>
      </c>
      <c r="P667" s="74">
        <v>27669.8624898571</v>
      </c>
      <c r="Q667" s="73">
        <f t="shared" si="368"/>
        <v>5.0757758053687226E-10</v>
      </c>
      <c r="R667" s="73">
        <f t="shared" si="369"/>
        <v>5.0754936135899407E-10</v>
      </c>
      <c r="S667" s="73">
        <f t="shared" si="370"/>
        <v>5.0754935898280929E-10</v>
      </c>
      <c r="T667" s="73">
        <f t="shared" si="371"/>
        <v>5.0754935898260777E-10</v>
      </c>
      <c r="V667" s="74">
        <v>5.0000000000000002E-11</v>
      </c>
      <c r="W667" s="74">
        <v>6.0380033079300004</v>
      </c>
      <c r="X667" s="74">
        <v>84944.934278122106</v>
      </c>
      <c r="Y667" s="73">
        <f t="shared" si="372"/>
        <v>-4.8288787783480867E-11</v>
      </c>
      <c r="Z667" s="73">
        <f t="shared" si="373"/>
        <v>-4.8311278578791574E-11</v>
      </c>
      <c r="AA667" s="73">
        <f t="shared" si="374"/>
        <v>-4.8311280461025484E-11</v>
      </c>
      <c r="AB667" s="73">
        <f t="shared" si="375"/>
        <v>-4.8311280461183695E-11</v>
      </c>
      <c r="AD667" s="74"/>
      <c r="AE667" s="74"/>
      <c r="AF667" s="74"/>
      <c r="AL667" s="74"/>
      <c r="AM667" s="74"/>
      <c r="AN667" s="74"/>
      <c r="AT667" s="74"/>
      <c r="AU667" s="74"/>
      <c r="AV667" s="74"/>
      <c r="BB667" s="74"/>
      <c r="BC667" s="74"/>
      <c r="BD667" s="74"/>
      <c r="BJ667" s="74">
        <v>1.2999999999999999E-10</v>
      </c>
      <c r="BK667" s="74">
        <v>0.25119201649</v>
      </c>
      <c r="BL667" s="74">
        <v>79330.204901912497</v>
      </c>
      <c r="BM667" s="73">
        <f t="shared" si="376"/>
        <v>1.0180856422958793E-10</v>
      </c>
      <c r="BN667" s="73">
        <f t="shared" si="377"/>
        <v>1.0193978112698277E-10</v>
      </c>
      <c r="BO667" s="73">
        <f t="shared" si="378"/>
        <v>1.0193979213291198E-10</v>
      </c>
      <c r="BP667" s="73">
        <f t="shared" si="379"/>
        <v>1.0193979213384749E-10</v>
      </c>
      <c r="BR667" s="74"/>
      <c r="BS667" s="74"/>
      <c r="BT667" s="74"/>
      <c r="BZ667" s="74"/>
      <c r="CA667" s="74"/>
      <c r="CB667" s="74"/>
      <c r="CH667" s="74"/>
      <c r="CI667" s="74"/>
      <c r="CJ667" s="74"/>
      <c r="CP667" s="74"/>
      <c r="CQ667" s="74"/>
      <c r="CR667" s="74"/>
      <c r="CX667" s="74"/>
      <c r="CY667" s="74"/>
      <c r="CZ667" s="74"/>
      <c r="DF667" s="74">
        <v>7.0000000000000004E-11</v>
      </c>
      <c r="DG667" s="74">
        <v>5.2087585672600003</v>
      </c>
      <c r="DH667" s="74">
        <v>161079.37234650299</v>
      </c>
      <c r="DI667" s="73">
        <f t="shared" si="380"/>
        <v>1.5002529767035931E-11</v>
      </c>
      <c r="DJ667" s="73">
        <f t="shared" si="381"/>
        <v>1.5228027313149994E-11</v>
      </c>
      <c r="DK667" s="73">
        <f t="shared" si="382"/>
        <v>1.5228046239441961E-11</v>
      </c>
      <c r="DL667" s="73">
        <f t="shared" si="383"/>
        <v>1.5228046241057599E-11</v>
      </c>
      <c r="DN667" s="74">
        <v>9.9999999999999994E-12</v>
      </c>
      <c r="DO667" s="74">
        <v>0.26342054765</v>
      </c>
      <c r="DP667" s="74">
        <v>1795.258443721</v>
      </c>
      <c r="DQ667" s="73">
        <f t="shared" si="384"/>
        <v>-4.1078039268653001E-12</v>
      </c>
      <c r="DR667" s="73">
        <f t="shared" si="385"/>
        <v>-4.108139173406608E-12</v>
      </c>
      <c r="DS667" s="73">
        <f t="shared" si="386"/>
        <v>-4.1081392015543526E-12</v>
      </c>
      <c r="DT667" s="73">
        <f t="shared" si="387"/>
        <v>-4.1081392015567493E-12</v>
      </c>
      <c r="DV667" s="74"/>
      <c r="DW667" s="74"/>
      <c r="DX667" s="74"/>
      <c r="ED667" s="74"/>
      <c r="EE667" s="74"/>
      <c r="EF667" s="74"/>
      <c r="EL667" s="74"/>
      <c r="EM667" s="74"/>
      <c r="EN667" s="74"/>
      <c r="ET667" s="74"/>
      <c r="EU667" s="74"/>
      <c r="EV667" s="74"/>
    </row>
    <row r="668" spans="12:152" s="73" customFormat="1" ht="13.5" x14ac:dyDescent="0.3">
      <c r="L668" s="74"/>
      <c r="N668" s="74">
        <v>5.4999999999999996E-10</v>
      </c>
      <c r="O668" s="74">
        <v>5.5584979373200003</v>
      </c>
      <c r="P668" s="74">
        <v>123200.84011627</v>
      </c>
      <c r="Q668" s="73">
        <f t="shared" si="368"/>
        <v>-3.4013698346702886E-10</v>
      </c>
      <c r="R668" s="73">
        <f t="shared" si="369"/>
        <v>-3.3904525856907319E-10</v>
      </c>
      <c r="S668" s="73">
        <f t="shared" si="370"/>
        <v>-3.3904516681485696E-10</v>
      </c>
      <c r="T668" s="73">
        <f t="shared" si="371"/>
        <v>-3.3904516680707795E-10</v>
      </c>
      <c r="V668" s="74">
        <v>7.0000000000000004E-11</v>
      </c>
      <c r="W668" s="74">
        <v>2.0838515556599999</v>
      </c>
      <c r="X668" s="74">
        <v>104819.577556651</v>
      </c>
      <c r="Y668" s="73">
        <f t="shared" si="372"/>
        <v>-1.6533727614214533E-11</v>
      </c>
      <c r="Z668" s="73">
        <f t="shared" si="373"/>
        <v>-1.6387657738693916E-11</v>
      </c>
      <c r="AA668" s="73">
        <f t="shared" si="374"/>
        <v>-1.6387645471194458E-11</v>
      </c>
      <c r="AB668" s="73">
        <f t="shared" si="375"/>
        <v>-1.638764547015771E-11</v>
      </c>
      <c r="AD668" s="74"/>
      <c r="AE668" s="74"/>
      <c r="AF668" s="74"/>
      <c r="AL668" s="74"/>
      <c r="AM668" s="74"/>
      <c r="AN668" s="74"/>
      <c r="AT668" s="74"/>
      <c r="AU668" s="74"/>
      <c r="AV668" s="74"/>
      <c r="BB668" s="74"/>
      <c r="BC668" s="74"/>
      <c r="BD668" s="74"/>
      <c r="BJ668" s="74">
        <v>1E-10</v>
      </c>
      <c r="BK668" s="74">
        <v>6.2376300453900004</v>
      </c>
      <c r="BL668" s="74">
        <v>128106.31931499801</v>
      </c>
      <c r="BM668" s="73">
        <f t="shared" si="376"/>
        <v>6.1410589212923652E-11</v>
      </c>
      <c r="BN668" s="73">
        <f t="shared" si="377"/>
        <v>6.1617460012285904E-11</v>
      </c>
      <c r="BO668" s="73">
        <f t="shared" si="378"/>
        <v>6.1617477363759745E-11</v>
      </c>
      <c r="BP668" s="73">
        <f t="shared" si="379"/>
        <v>6.161747736522821E-11</v>
      </c>
      <c r="BR668" s="74"/>
      <c r="BS668" s="74"/>
      <c r="BT668" s="74"/>
      <c r="BZ668" s="74"/>
      <c r="CA668" s="74"/>
      <c r="CB668" s="74"/>
      <c r="CH668" s="74"/>
      <c r="CI668" s="74"/>
      <c r="CJ668" s="74"/>
      <c r="CP668" s="74"/>
      <c r="CQ668" s="74"/>
      <c r="CR668" s="74"/>
      <c r="CX668" s="74"/>
      <c r="CY668" s="74"/>
      <c r="CZ668" s="74"/>
      <c r="DF668" s="74">
        <v>7.0000000000000004E-11</v>
      </c>
      <c r="DG668" s="74">
        <v>3.1947162866599998</v>
      </c>
      <c r="DH668" s="74">
        <v>24072.9214697764</v>
      </c>
      <c r="DI668" s="73">
        <f t="shared" si="380"/>
        <v>-5.9630476257742422E-12</v>
      </c>
      <c r="DJ668" s="73">
        <f t="shared" si="381"/>
        <v>-5.9974357722423672E-12</v>
      </c>
      <c r="DK668" s="73">
        <f t="shared" si="382"/>
        <v>-5.9974386594810876E-12</v>
      </c>
      <c r="DL668" s="73">
        <f t="shared" si="383"/>
        <v>-5.9974386597268806E-12</v>
      </c>
      <c r="DN668" s="74">
        <v>9.9999999999999994E-12</v>
      </c>
      <c r="DO668" s="74">
        <v>3.33069384141</v>
      </c>
      <c r="DP668" s="74">
        <v>19.669760899789999</v>
      </c>
      <c r="DQ668" s="73">
        <f t="shared" si="384"/>
        <v>-8.7343908568735962E-12</v>
      </c>
      <c r="DR668" s="73">
        <f t="shared" si="385"/>
        <v>-8.734392818612195E-12</v>
      </c>
      <c r="DS668" s="73">
        <f t="shared" si="386"/>
        <v>-8.7343928187769073E-12</v>
      </c>
      <c r="DT668" s="73">
        <f t="shared" si="387"/>
        <v>-8.7343928187769202E-12</v>
      </c>
      <c r="DV668" s="74"/>
      <c r="DW668" s="74"/>
      <c r="DX668" s="74"/>
      <c r="ED668" s="74"/>
      <c r="EE668" s="74"/>
      <c r="EF668" s="74"/>
      <c r="EL668" s="74"/>
      <c r="EM668" s="74"/>
      <c r="EN668" s="74"/>
      <c r="ET668" s="74"/>
      <c r="EU668" s="74"/>
      <c r="EV668" s="74"/>
    </row>
    <row r="669" spans="12:152" s="73" customFormat="1" ht="13.5" x14ac:dyDescent="0.3">
      <c r="L669" s="74"/>
      <c r="N669" s="74">
        <v>4.3999999999999998E-10</v>
      </c>
      <c r="O669" s="74">
        <v>0.48527820908000002</v>
      </c>
      <c r="P669" s="74">
        <v>80174.908907939694</v>
      </c>
      <c r="Q669" s="73">
        <f t="shared" si="368"/>
        <v>-2.0614530411045414E-10</v>
      </c>
      <c r="R669" s="73">
        <f t="shared" si="369"/>
        <v>-2.0550669058934725E-10</v>
      </c>
      <c r="S669" s="73">
        <f t="shared" si="370"/>
        <v>-2.0550663694672751E-10</v>
      </c>
      <c r="T669" s="73">
        <f t="shared" si="371"/>
        <v>-2.0550663694221597E-10</v>
      </c>
      <c r="V669" s="74">
        <v>5.0000000000000002E-11</v>
      </c>
      <c r="W669" s="74">
        <v>2.7914340159200002</v>
      </c>
      <c r="X669" s="74">
        <v>51315.496354395502</v>
      </c>
      <c r="Y669" s="73">
        <f t="shared" si="372"/>
        <v>4.1582849484534411E-11</v>
      </c>
      <c r="Z669" s="73">
        <f t="shared" si="373"/>
        <v>4.1612008223819029E-11</v>
      </c>
      <c r="AA669" s="73">
        <f t="shared" si="374"/>
        <v>4.161201067011578E-11</v>
      </c>
      <c r="AB669" s="73">
        <f t="shared" si="375"/>
        <v>4.1612010670323784E-11</v>
      </c>
      <c r="AD669" s="74"/>
      <c r="AE669" s="74"/>
      <c r="AF669" s="74"/>
      <c r="AL669" s="74"/>
      <c r="AM669" s="74"/>
      <c r="AN669" s="74"/>
      <c r="AT669" s="74"/>
      <c r="AU669" s="74"/>
      <c r="AV669" s="74"/>
      <c r="BB669" s="74"/>
      <c r="BC669" s="74"/>
      <c r="BD669" s="74"/>
      <c r="BJ669" s="74">
        <v>1.0999999999999999E-10</v>
      </c>
      <c r="BK669" s="74">
        <v>6.2313875766900004</v>
      </c>
      <c r="BL669" s="74">
        <v>130285.736897386</v>
      </c>
      <c r="BM669" s="73">
        <f t="shared" si="376"/>
        <v>1.8919844296957702E-11</v>
      </c>
      <c r="BN669" s="73">
        <f t="shared" si="377"/>
        <v>1.8630615246451698E-11</v>
      </c>
      <c r="BO669" s="73">
        <f t="shared" si="378"/>
        <v>1.8630590956626432E-11</v>
      </c>
      <c r="BP669" s="73">
        <f t="shared" si="379"/>
        <v>1.8630590954555851E-11</v>
      </c>
      <c r="BR669" s="74"/>
      <c r="BS669" s="74"/>
      <c r="BT669" s="74"/>
      <c r="BZ669" s="74"/>
      <c r="CA669" s="74"/>
      <c r="CB669" s="74"/>
      <c r="CH669" s="74"/>
      <c r="CI669" s="74"/>
      <c r="CJ669" s="74"/>
      <c r="CP669" s="74"/>
      <c r="CQ669" s="74"/>
      <c r="CR669" s="74"/>
      <c r="CX669" s="74"/>
      <c r="CY669" s="74"/>
      <c r="CZ669" s="74"/>
      <c r="DF669" s="74">
        <v>6E-11</v>
      </c>
      <c r="DG669" s="74">
        <v>1.5809679318000001</v>
      </c>
      <c r="DH669" s="74">
        <v>143980.93691036201</v>
      </c>
      <c r="DI669" s="73">
        <f t="shared" si="380"/>
        <v>-5.5669771771691525E-11</v>
      </c>
      <c r="DJ669" s="73">
        <f t="shared" si="381"/>
        <v>-5.5603529945114378E-11</v>
      </c>
      <c r="DK669" s="73">
        <f t="shared" si="382"/>
        <v>-5.560352436300138E-11</v>
      </c>
      <c r="DL669" s="73">
        <f t="shared" si="383"/>
        <v>-5.560352436252979E-11</v>
      </c>
      <c r="DN669" s="74">
        <v>9.9999999999999994E-12</v>
      </c>
      <c r="DO669" s="74">
        <v>5.0467220845999998</v>
      </c>
      <c r="DP669" s="74">
        <v>26247.204876366399</v>
      </c>
      <c r="DQ669" s="73">
        <f t="shared" si="384"/>
        <v>-5.7933467405072534E-12</v>
      </c>
      <c r="DR669" s="73">
        <f t="shared" si="385"/>
        <v>-5.7977277896613972E-12</v>
      </c>
      <c r="DS669" s="73">
        <f t="shared" si="386"/>
        <v>-5.7977281574326927E-12</v>
      </c>
      <c r="DT669" s="73">
        <f t="shared" si="387"/>
        <v>-5.797728157464187E-12</v>
      </c>
      <c r="DV669" s="74"/>
      <c r="DW669" s="74"/>
      <c r="DX669" s="74"/>
      <c r="ED669" s="74"/>
      <c r="EE669" s="74"/>
      <c r="EF669" s="74"/>
      <c r="EL669" s="74"/>
      <c r="EM669" s="74"/>
      <c r="EN669" s="74"/>
      <c r="ET669" s="74"/>
      <c r="EU669" s="74"/>
      <c r="EV669" s="74"/>
    </row>
    <row r="670" spans="12:152" s="73" customFormat="1" ht="13.5" x14ac:dyDescent="0.3">
      <c r="L670" s="74"/>
      <c r="N670" s="74">
        <v>4.8E-10</v>
      </c>
      <c r="O670" s="74">
        <v>2.5929669627099998</v>
      </c>
      <c r="P670" s="74">
        <v>6720.7139793413999</v>
      </c>
      <c r="Q670" s="73">
        <f t="shared" si="368"/>
        <v>1.064176729182565E-10</v>
      </c>
      <c r="R670" s="73">
        <f t="shared" si="369"/>
        <v>1.0635324241595276E-10</v>
      </c>
      <c r="S670" s="73">
        <f t="shared" si="370"/>
        <v>1.063532370061523E-10</v>
      </c>
      <c r="T670" s="73">
        <f t="shared" si="371"/>
        <v>1.0635323700569333E-10</v>
      </c>
      <c r="V670" s="74">
        <v>7.0000000000000004E-11</v>
      </c>
      <c r="W670" s="74">
        <v>0.15300257128</v>
      </c>
      <c r="X670" s="74">
        <v>2014.9816717977999</v>
      </c>
      <c r="Y670" s="73">
        <f t="shared" si="372"/>
        <v>7.4477911613467826E-12</v>
      </c>
      <c r="Z670" s="73">
        <f t="shared" si="373"/>
        <v>7.4506637180277756E-12</v>
      </c>
      <c r="AA670" s="73">
        <f t="shared" si="374"/>
        <v>7.4506639592130871E-12</v>
      </c>
      <c r="AB670" s="73">
        <f t="shared" si="375"/>
        <v>7.4506639592333627E-12</v>
      </c>
      <c r="AD670" s="74"/>
      <c r="AE670" s="74"/>
      <c r="AF670" s="74"/>
      <c r="AL670" s="74"/>
      <c r="AM670" s="74"/>
      <c r="AN670" s="74"/>
      <c r="AT670" s="74"/>
      <c r="AU670" s="74"/>
      <c r="AV670" s="74"/>
      <c r="BB670" s="74"/>
      <c r="BC670" s="74"/>
      <c r="BD670" s="74"/>
      <c r="BJ670" s="74">
        <v>1.2999999999999999E-10</v>
      </c>
      <c r="BK670" s="74">
        <v>3.6070303531599999</v>
      </c>
      <c r="BL670" s="74">
        <v>39629.324344065302</v>
      </c>
      <c r="BM670" s="73">
        <f t="shared" si="376"/>
        <v>1.2942261650256714E-10</v>
      </c>
      <c r="BN670" s="73">
        <f t="shared" si="377"/>
        <v>1.2943250789548949E-10</v>
      </c>
      <c r="BO670" s="73">
        <f t="shared" si="378"/>
        <v>1.2943250872241145E-10</v>
      </c>
      <c r="BP670" s="73">
        <f t="shared" si="379"/>
        <v>1.2943250872248179E-10</v>
      </c>
      <c r="BR670" s="74"/>
      <c r="BS670" s="74"/>
      <c r="BT670" s="74"/>
      <c r="BZ670" s="74"/>
      <c r="CA670" s="74"/>
      <c r="CB670" s="74"/>
      <c r="CH670" s="74"/>
      <c r="CI670" s="74"/>
      <c r="CJ670" s="74"/>
      <c r="CP670" s="74"/>
      <c r="CQ670" s="74"/>
      <c r="CR670" s="74"/>
      <c r="CX670" s="74"/>
      <c r="CY670" s="74"/>
      <c r="CZ670" s="74"/>
      <c r="DF670" s="74">
        <v>8.9999999999999999E-11</v>
      </c>
      <c r="DG670" s="74">
        <v>0.70414754528000001</v>
      </c>
      <c r="DH670" s="74">
        <v>25169.972855592401</v>
      </c>
      <c r="DI670" s="73">
        <f t="shared" si="380"/>
        <v>4.0408557908959947E-11</v>
      </c>
      <c r="DJ670" s="73">
        <f t="shared" si="381"/>
        <v>4.0450010865538651E-11</v>
      </c>
      <c r="DK670" s="73">
        <f t="shared" si="382"/>
        <v>4.0450014345564971E-11</v>
      </c>
      <c r="DL670" s="73">
        <f t="shared" si="383"/>
        <v>4.0450014345857457E-11</v>
      </c>
      <c r="DN670" s="74">
        <v>9.9999999999999994E-12</v>
      </c>
      <c r="DO670" s="74">
        <v>3.6909155011000001</v>
      </c>
      <c r="DP670" s="74">
        <v>77307.420268751899</v>
      </c>
      <c r="DQ670" s="73">
        <f t="shared" si="384"/>
        <v>-8.9215331969837033E-12</v>
      </c>
      <c r="DR670" s="73">
        <f t="shared" si="385"/>
        <v>-8.9143692279205607E-12</v>
      </c>
      <c r="DS670" s="73">
        <f t="shared" si="386"/>
        <v>-8.9143686254802128E-12</v>
      </c>
      <c r="DT670" s="73">
        <f t="shared" si="387"/>
        <v>-8.9143686254297273E-12</v>
      </c>
      <c r="DV670" s="74"/>
      <c r="DW670" s="74"/>
      <c r="DX670" s="74"/>
      <c r="ED670" s="74"/>
      <c r="EE670" s="74"/>
      <c r="EF670" s="74"/>
      <c r="EL670" s="74"/>
      <c r="EM670" s="74"/>
      <c r="EN670" s="74"/>
      <c r="ET670" s="74"/>
      <c r="EU670" s="74"/>
      <c r="EV670" s="74"/>
    </row>
    <row r="671" spans="12:152" s="73" customFormat="1" ht="13.5" x14ac:dyDescent="0.3">
      <c r="L671" s="74"/>
      <c r="N671" s="74">
        <v>4.3999999999999998E-10</v>
      </c>
      <c r="O671" s="74">
        <v>0.24824938054000001</v>
      </c>
      <c r="P671" s="74">
        <v>742.99006053259995</v>
      </c>
      <c r="Q671" s="73">
        <f t="shared" si="368"/>
        <v>4.2626104897238097E-10</v>
      </c>
      <c r="R671" s="73">
        <f t="shared" si="369"/>
        <v>4.2625938873679073E-10</v>
      </c>
      <c r="S671" s="73">
        <f t="shared" si="370"/>
        <v>4.2625938859738991E-10</v>
      </c>
      <c r="T671" s="73">
        <f t="shared" si="371"/>
        <v>4.2625938859737807E-10</v>
      </c>
      <c r="V671" s="74">
        <v>6E-11</v>
      </c>
      <c r="W671" s="74">
        <v>5.45690475475</v>
      </c>
      <c r="X671" s="74">
        <v>1243.4876016784001</v>
      </c>
      <c r="Y671" s="73">
        <f t="shared" si="372"/>
        <v>5.2046506147156565E-11</v>
      </c>
      <c r="Z671" s="73">
        <f t="shared" si="373"/>
        <v>5.204726644292625E-11</v>
      </c>
      <c r="AA671" s="73">
        <f t="shared" si="374"/>
        <v>5.2047266506760786E-11</v>
      </c>
      <c r="AB671" s="73">
        <f t="shared" si="375"/>
        <v>5.2047266506766195E-11</v>
      </c>
      <c r="AD671" s="74"/>
      <c r="AE671" s="74"/>
      <c r="AF671" s="74"/>
      <c r="AL671" s="74"/>
      <c r="AM671" s="74"/>
      <c r="AN671" s="74"/>
      <c r="AT671" s="74"/>
      <c r="AU671" s="74"/>
      <c r="AV671" s="74"/>
      <c r="BB671" s="74"/>
      <c r="BC671" s="74"/>
      <c r="BD671" s="74"/>
      <c r="BJ671" s="74">
        <v>1.0999999999999999E-10</v>
      </c>
      <c r="BK671" s="74">
        <v>2.08623018213</v>
      </c>
      <c r="BL671" s="74">
        <v>78683.194068597702</v>
      </c>
      <c r="BM671" s="73">
        <f t="shared" si="376"/>
        <v>-1.6282645596172496E-11</v>
      </c>
      <c r="BN671" s="73">
        <f t="shared" si="377"/>
        <v>-1.6457946389119842E-11</v>
      </c>
      <c r="BO671" s="73">
        <f t="shared" si="378"/>
        <v>-1.6457961105938491E-11</v>
      </c>
      <c r="BP671" s="73">
        <f t="shared" si="379"/>
        <v>-1.6457961107174968E-11</v>
      </c>
      <c r="BR671" s="74"/>
      <c r="BS671" s="74"/>
      <c r="BT671" s="74"/>
      <c r="BZ671" s="74"/>
      <c r="CA671" s="74"/>
      <c r="CB671" s="74"/>
      <c r="CH671" s="74"/>
      <c r="CI671" s="74"/>
      <c r="CJ671" s="74"/>
      <c r="CP671" s="74"/>
      <c r="CQ671" s="74"/>
      <c r="CR671" s="74"/>
      <c r="CX671" s="74"/>
      <c r="CY671" s="74"/>
      <c r="CZ671" s="74"/>
      <c r="DF671" s="74">
        <v>6E-11</v>
      </c>
      <c r="DG671" s="74">
        <v>0.15264531682999999</v>
      </c>
      <c r="DH671" s="74">
        <v>52911.682796680099</v>
      </c>
      <c r="DI671" s="73">
        <f t="shared" si="380"/>
        <v>1.8478900981981618E-11</v>
      </c>
      <c r="DJ671" s="73">
        <f t="shared" si="381"/>
        <v>1.841702655898631E-11</v>
      </c>
      <c r="DK671" s="73">
        <f t="shared" si="382"/>
        <v>1.8417021362970529E-11</v>
      </c>
      <c r="DL671" s="73">
        <f t="shared" si="383"/>
        <v>1.8417021362529076E-11</v>
      </c>
      <c r="DN671" s="74">
        <v>9.9999999999999994E-12</v>
      </c>
      <c r="DO671" s="74">
        <v>0.68629642431000004</v>
      </c>
      <c r="DP671" s="74">
        <v>26102.130235575802</v>
      </c>
      <c r="DQ671" s="73">
        <f t="shared" si="384"/>
        <v>-8.681386713144514E-12</v>
      </c>
      <c r="DR671" s="73">
        <f t="shared" si="385"/>
        <v>-8.6840389281261567E-12</v>
      </c>
      <c r="DS671" s="73">
        <f t="shared" si="386"/>
        <v>-8.6840391507072214E-12</v>
      </c>
      <c r="DT671" s="73">
        <f t="shared" si="387"/>
        <v>-8.684039150726106E-12</v>
      </c>
      <c r="DV671" s="74"/>
      <c r="DW671" s="74"/>
      <c r="DX671" s="74"/>
      <c r="ED671" s="74"/>
      <c r="EE671" s="74"/>
      <c r="EF671" s="74"/>
      <c r="EL671" s="74"/>
      <c r="EM671" s="74"/>
      <c r="EN671" s="74"/>
      <c r="ET671" s="74"/>
      <c r="EU671" s="74"/>
      <c r="EV671" s="74"/>
    </row>
    <row r="672" spans="12:152" s="73" customFormat="1" ht="13.5" x14ac:dyDescent="0.3">
      <c r="L672" s="74"/>
      <c r="N672" s="74">
        <v>4.5E-10</v>
      </c>
      <c r="O672" s="74">
        <v>2.4894949830000002</v>
      </c>
      <c r="P672" s="74">
        <v>65831.666774324796</v>
      </c>
      <c r="Q672" s="73">
        <f t="shared" si="368"/>
        <v>-4.0762674241365008E-10</v>
      </c>
      <c r="R672" s="73">
        <f t="shared" si="369"/>
        <v>-4.078834128772003E-10</v>
      </c>
      <c r="S672" s="73">
        <f t="shared" si="370"/>
        <v>-4.0788343439663341E-10</v>
      </c>
      <c r="T672" s="73">
        <f t="shared" si="371"/>
        <v>-4.0788343439849188E-10</v>
      </c>
      <c r="V672" s="74">
        <v>5.0000000000000002E-11</v>
      </c>
      <c r="W672" s="74">
        <v>1.7231082928999999</v>
      </c>
      <c r="X672" s="74">
        <v>103718.82882698299</v>
      </c>
      <c r="Y672" s="73">
        <f t="shared" si="372"/>
        <v>-3.7531539990003828E-11</v>
      </c>
      <c r="Z672" s="73">
        <f t="shared" si="373"/>
        <v>-3.7461274456013528E-11</v>
      </c>
      <c r="AA672" s="73">
        <f t="shared" si="374"/>
        <v>-3.7461268549273693E-11</v>
      </c>
      <c r="AB672" s="73">
        <f t="shared" si="375"/>
        <v>-3.7461268548776732E-11</v>
      </c>
      <c r="AD672" s="74"/>
      <c r="AE672" s="74"/>
      <c r="AF672" s="74"/>
      <c r="AL672" s="74"/>
      <c r="AM672" s="74"/>
      <c r="AN672" s="74"/>
      <c r="AT672" s="74"/>
      <c r="AU672" s="74"/>
      <c r="AV672" s="74"/>
      <c r="BB672" s="74"/>
      <c r="BC672" s="74"/>
      <c r="BD672" s="74"/>
      <c r="BJ672" s="74">
        <v>1.0999999999999999E-10</v>
      </c>
      <c r="BK672" s="74">
        <v>2.8947826880699998</v>
      </c>
      <c r="BL672" s="74">
        <v>122444.98726584599</v>
      </c>
      <c r="BM672" s="73">
        <f t="shared" si="376"/>
        <v>1.0898000458376048E-10</v>
      </c>
      <c r="BN672" s="73">
        <f t="shared" si="377"/>
        <v>1.0894218057126059E-10</v>
      </c>
      <c r="BO672" s="73">
        <f t="shared" si="378"/>
        <v>1.0894217736671092E-10</v>
      </c>
      <c r="BP672" s="73">
        <f t="shared" si="379"/>
        <v>1.0894217736643757E-10</v>
      </c>
      <c r="BR672" s="74"/>
      <c r="BS672" s="74"/>
      <c r="BT672" s="74"/>
      <c r="BZ672" s="74"/>
      <c r="CA672" s="74"/>
      <c r="CB672" s="74"/>
      <c r="CH672" s="74"/>
      <c r="CI672" s="74"/>
      <c r="CJ672" s="74"/>
      <c r="CP672" s="74"/>
      <c r="CQ672" s="74"/>
      <c r="CR672" s="74"/>
      <c r="CX672" s="74"/>
      <c r="CY672" s="74"/>
      <c r="CZ672" s="74"/>
      <c r="DF672" s="74">
        <v>7.0000000000000004E-11</v>
      </c>
      <c r="DG672" s="74">
        <v>4.2857845572000004</v>
      </c>
      <c r="DH672" s="74">
        <v>51130.651446960699</v>
      </c>
      <c r="DI672" s="73">
        <f t="shared" si="380"/>
        <v>4.2453629733217038E-11</v>
      </c>
      <c r="DJ672" s="73">
        <f t="shared" si="381"/>
        <v>4.2395319305622824E-11</v>
      </c>
      <c r="DK672" s="73">
        <f t="shared" si="382"/>
        <v>4.2395314407808624E-11</v>
      </c>
      <c r="DL672" s="73">
        <f t="shared" si="383"/>
        <v>4.2395314407397011E-11</v>
      </c>
      <c r="DN672" s="74">
        <v>9.9999999999999994E-12</v>
      </c>
      <c r="DO672" s="74">
        <v>5.6196302565999998</v>
      </c>
      <c r="DP672" s="74">
        <v>104197.83375581101</v>
      </c>
      <c r="DQ672" s="73">
        <f t="shared" si="384"/>
        <v>4.0873046637998591E-13</v>
      </c>
      <c r="DR672" s="73">
        <f t="shared" si="385"/>
        <v>4.3005349816807658E-13</v>
      </c>
      <c r="DS672" s="73">
        <f t="shared" si="386"/>
        <v>4.3005528841038279E-13</v>
      </c>
      <c r="DT672" s="73">
        <f t="shared" si="387"/>
        <v>4.300552885625822E-13</v>
      </c>
      <c r="DV672" s="74"/>
      <c r="DW672" s="74"/>
      <c r="DX672" s="74"/>
      <c r="ED672" s="74"/>
      <c r="EE672" s="74"/>
      <c r="EF672" s="74"/>
      <c r="EL672" s="74"/>
      <c r="EM672" s="74"/>
      <c r="EN672" s="74"/>
      <c r="ET672" s="74"/>
      <c r="EU672" s="74"/>
      <c r="EV672" s="74"/>
    </row>
    <row r="673" spans="12:152" s="73" customFormat="1" ht="13.5" x14ac:dyDescent="0.3">
      <c r="L673" s="74"/>
      <c r="N673" s="74">
        <v>4.5E-10</v>
      </c>
      <c r="O673" s="74">
        <v>4.8650311539100004</v>
      </c>
      <c r="P673" s="74">
        <v>52483.363904117898</v>
      </c>
      <c r="Q673" s="73">
        <f t="shared" si="368"/>
        <v>-4.2108098448983579E-10</v>
      </c>
      <c r="R673" s="73">
        <f t="shared" si="369"/>
        <v>-4.2091012698142589E-10</v>
      </c>
      <c r="S673" s="73">
        <f t="shared" si="370"/>
        <v>-4.209101126154638E-10</v>
      </c>
      <c r="T673" s="73">
        <f t="shared" si="371"/>
        <v>-4.2091011261425136E-10</v>
      </c>
      <c r="V673" s="74">
        <v>5.0000000000000002E-11</v>
      </c>
      <c r="W673" s="74">
        <v>5.3431753200000001E-2</v>
      </c>
      <c r="X673" s="74">
        <v>27044.1922975448</v>
      </c>
      <c r="Y673" s="73">
        <f t="shared" si="372"/>
        <v>4.3376098365493307E-11</v>
      </c>
      <c r="Z673" s="73">
        <f t="shared" si="373"/>
        <v>4.3362315765554757E-11</v>
      </c>
      <c r="AA673" s="73">
        <f t="shared" si="374"/>
        <v>4.3362314607781002E-11</v>
      </c>
      <c r="AB673" s="73">
        <f t="shared" si="375"/>
        <v>4.3362314607683362E-11</v>
      </c>
      <c r="AD673" s="74"/>
      <c r="AE673" s="74"/>
      <c r="AF673" s="74"/>
      <c r="AL673" s="74"/>
      <c r="AM673" s="74"/>
      <c r="AN673" s="74"/>
      <c r="AT673" s="74"/>
      <c r="AU673" s="74"/>
      <c r="AV673" s="74"/>
      <c r="BB673" s="74"/>
      <c r="BC673" s="74"/>
      <c r="BD673" s="74"/>
      <c r="BJ673" s="74">
        <v>1.0999999999999999E-10</v>
      </c>
      <c r="BK673" s="74">
        <v>1.4722445768800001</v>
      </c>
      <c r="BL673" s="74">
        <v>156520.305302444</v>
      </c>
      <c r="BM673" s="73">
        <f t="shared" si="376"/>
        <v>5.6499746077976915E-11</v>
      </c>
      <c r="BN673" s="73">
        <f t="shared" si="377"/>
        <v>5.619688475885945E-11</v>
      </c>
      <c r="BO673" s="73">
        <f t="shared" si="378"/>
        <v>5.6196859305695549E-11</v>
      </c>
      <c r="BP673" s="73">
        <f t="shared" si="379"/>
        <v>5.6196859303545461E-11</v>
      </c>
      <c r="BR673" s="74"/>
      <c r="BS673" s="74"/>
      <c r="BT673" s="74"/>
      <c r="BZ673" s="74"/>
      <c r="CA673" s="74"/>
      <c r="CB673" s="74"/>
      <c r="CH673" s="74"/>
      <c r="CI673" s="74"/>
      <c r="CJ673" s="74"/>
      <c r="CP673" s="74"/>
      <c r="CQ673" s="74"/>
      <c r="CR673" s="74"/>
      <c r="CX673" s="74"/>
      <c r="CY673" s="74"/>
      <c r="CZ673" s="74"/>
      <c r="DF673" s="74">
        <v>7.0000000000000004E-11</v>
      </c>
      <c r="DG673" s="74">
        <v>3.4265002355599998</v>
      </c>
      <c r="DH673" s="74">
        <v>29396.369036954598</v>
      </c>
      <c r="DI673" s="73">
        <f t="shared" si="380"/>
        <v>-6.8379754222088612E-11</v>
      </c>
      <c r="DJ673" s="73">
        <f t="shared" si="381"/>
        <v>-6.8388757393908741E-11</v>
      </c>
      <c r="DK673" s="73">
        <f t="shared" si="382"/>
        <v>-6.8388758148792036E-11</v>
      </c>
      <c r="DL673" s="73">
        <f t="shared" si="383"/>
        <v>-6.8388758148855691E-11</v>
      </c>
      <c r="DN673" s="74">
        <v>9.9999999999999994E-12</v>
      </c>
      <c r="DO673" s="74">
        <v>0.41026701894000001</v>
      </c>
      <c r="DP673" s="74">
        <v>636.99627202420004</v>
      </c>
      <c r="DQ673" s="73">
        <f t="shared" si="384"/>
        <v>-2.3700365001930044E-12</v>
      </c>
      <c r="DR673" s="73">
        <f t="shared" si="385"/>
        <v>-2.3701632524038235E-12</v>
      </c>
      <c r="DS673" s="73">
        <f t="shared" si="386"/>
        <v>-2.370163263046173E-12</v>
      </c>
      <c r="DT673" s="73">
        <f t="shared" si="387"/>
        <v>-2.3701632630470705E-12</v>
      </c>
      <c r="DV673" s="74"/>
      <c r="DW673" s="74"/>
      <c r="DX673" s="74"/>
      <c r="ED673" s="74"/>
      <c r="EE673" s="74"/>
      <c r="EF673" s="74"/>
      <c r="EL673" s="74"/>
      <c r="EM673" s="74"/>
      <c r="EN673" s="74"/>
      <c r="ET673" s="74"/>
      <c r="EU673" s="74"/>
      <c r="EV673" s="74"/>
    </row>
    <row r="674" spans="12:152" s="73" customFormat="1" ht="13.5" x14ac:dyDescent="0.3">
      <c r="L674" s="74"/>
      <c r="N674" s="74">
        <v>4.0999999999999998E-10</v>
      </c>
      <c r="O674" s="74">
        <v>5.2341916354500002</v>
      </c>
      <c r="P674" s="74">
        <v>130289.952510736</v>
      </c>
      <c r="Q674" s="73">
        <f t="shared" si="368"/>
        <v>-2.8122750291844819E-10</v>
      </c>
      <c r="R674" s="73">
        <f t="shared" si="369"/>
        <v>-2.8202267024204233E-10</v>
      </c>
      <c r="S674" s="73">
        <f t="shared" si="370"/>
        <v>-2.8202273692171821E-10</v>
      </c>
      <c r="T674" s="73">
        <f t="shared" si="371"/>
        <v>-2.8202273692740213E-10</v>
      </c>
      <c r="V674" s="74">
        <v>5.0000000000000002E-11</v>
      </c>
      <c r="W674" s="74">
        <v>1.35980682609</v>
      </c>
      <c r="X674" s="74">
        <v>94329.775286197299</v>
      </c>
      <c r="Y674" s="73">
        <f t="shared" si="372"/>
        <v>4.6848638934561691E-11</v>
      </c>
      <c r="Z674" s="73">
        <f t="shared" si="373"/>
        <v>4.6882304853440065E-11</v>
      </c>
      <c r="AA674" s="73">
        <f t="shared" si="374"/>
        <v>4.6882307672753053E-11</v>
      </c>
      <c r="AB674" s="73">
        <f t="shared" si="375"/>
        <v>4.6882307672990157E-11</v>
      </c>
      <c r="AD674" s="74"/>
      <c r="AE674" s="74"/>
      <c r="AF674" s="74"/>
      <c r="AL674" s="74"/>
      <c r="AM674" s="74"/>
      <c r="AN674" s="74"/>
      <c r="AT674" s="74"/>
      <c r="AU674" s="74"/>
      <c r="AV674" s="74"/>
      <c r="BB674" s="74"/>
      <c r="BC674" s="74"/>
      <c r="BD674" s="74"/>
      <c r="BJ674" s="74">
        <v>1.2E-10</v>
      </c>
      <c r="BK674" s="74">
        <v>0.18308102701000001</v>
      </c>
      <c r="BL674" s="74">
        <v>130593.294518355</v>
      </c>
      <c r="BM674" s="73">
        <f t="shared" si="376"/>
        <v>-9.2498582532113358E-11</v>
      </c>
      <c r="BN674" s="73">
        <f t="shared" si="377"/>
        <v>-9.2702730555113425E-11</v>
      </c>
      <c r="BO674" s="73">
        <f t="shared" si="378"/>
        <v>-9.2702747667979225E-11</v>
      </c>
      <c r="BP674" s="73">
        <f t="shared" si="379"/>
        <v>-9.270274766939992E-11</v>
      </c>
      <c r="BR674" s="74"/>
      <c r="BS674" s="74"/>
      <c r="BT674" s="74"/>
      <c r="BZ674" s="74"/>
      <c r="CA674" s="74"/>
      <c r="CB674" s="74"/>
      <c r="CH674" s="74"/>
      <c r="CI674" s="74"/>
      <c r="CJ674" s="74"/>
      <c r="CP674" s="74"/>
      <c r="CQ674" s="74"/>
      <c r="CR674" s="74"/>
      <c r="CX674" s="74"/>
      <c r="CY674" s="74"/>
      <c r="CZ674" s="74"/>
      <c r="DF674" s="74">
        <v>7.0000000000000004E-11</v>
      </c>
      <c r="DG674" s="74">
        <v>4.1295925476899997</v>
      </c>
      <c r="DH674" s="74">
        <v>52174.32181044</v>
      </c>
      <c r="DI674" s="73">
        <f t="shared" si="380"/>
        <v>-6.9016122284764508E-11</v>
      </c>
      <c r="DJ674" s="73">
        <f t="shared" si="381"/>
        <v>-6.9028580646407399E-11</v>
      </c>
      <c r="DK674" s="73">
        <f t="shared" si="382"/>
        <v>-6.9028581689126748E-11</v>
      </c>
      <c r="DL674" s="73">
        <f t="shared" si="383"/>
        <v>-6.9028581689215256E-11</v>
      </c>
      <c r="DN674" s="74">
        <v>9.9999999999999994E-12</v>
      </c>
      <c r="DO674" s="74">
        <v>2.7369025222899999</v>
      </c>
      <c r="DP674" s="74">
        <v>170068.84005193599</v>
      </c>
      <c r="DQ674" s="73">
        <f t="shared" si="384"/>
        <v>9.3026028503727139E-12</v>
      </c>
      <c r="DR674" s="73">
        <f t="shared" si="385"/>
        <v>9.3153268147767531E-12</v>
      </c>
      <c r="DS674" s="73">
        <f t="shared" si="386"/>
        <v>9.3153278783635894E-12</v>
      </c>
      <c r="DT674" s="73">
        <f t="shared" si="387"/>
        <v>9.3153278784528894E-12</v>
      </c>
      <c r="DV674" s="74"/>
      <c r="DW674" s="74"/>
      <c r="DX674" s="74"/>
      <c r="ED674" s="74"/>
      <c r="EE674" s="74"/>
      <c r="EF674" s="74"/>
      <c r="EL674" s="74"/>
      <c r="EM674" s="74"/>
      <c r="EN674" s="74"/>
      <c r="ET674" s="74"/>
      <c r="EU674" s="74"/>
      <c r="EV674" s="74"/>
    </row>
    <row r="675" spans="12:152" s="73" customFormat="1" ht="13.5" x14ac:dyDescent="0.3">
      <c r="L675" s="74"/>
      <c r="N675" s="74">
        <v>4.0999999999999998E-10</v>
      </c>
      <c r="O675" s="74">
        <v>0.91885509326000003</v>
      </c>
      <c r="P675" s="74">
        <v>50910.238804522</v>
      </c>
      <c r="Q675" s="73">
        <f t="shared" si="368"/>
        <v>-4.9349476202905537E-12</v>
      </c>
      <c r="R675" s="73">
        <f t="shared" si="369"/>
        <v>-5.3624389861241686E-12</v>
      </c>
      <c r="S675" s="73">
        <f t="shared" si="370"/>
        <v>-5.362474878929281E-12</v>
      </c>
      <c r="T675" s="73">
        <f t="shared" si="371"/>
        <v>-5.3624748819587751E-12</v>
      </c>
      <c r="V675" s="74">
        <v>7.0000000000000004E-11</v>
      </c>
      <c r="W675" s="74">
        <v>5.9449679519799998</v>
      </c>
      <c r="X675" s="74">
        <v>256327.077918683</v>
      </c>
      <c r="Y675" s="73">
        <f t="shared" si="372"/>
        <v>-6.7095079454614809E-11</v>
      </c>
      <c r="Z675" s="73">
        <f t="shared" si="373"/>
        <v>-6.7198926273182173E-11</v>
      </c>
      <c r="AA675" s="73">
        <f t="shared" si="374"/>
        <v>-6.7198934914643579E-11</v>
      </c>
      <c r="AB675" s="73">
        <f t="shared" si="375"/>
        <v>-6.7198934915374587E-11</v>
      </c>
      <c r="AD675" s="74"/>
      <c r="AE675" s="74"/>
      <c r="AF675" s="74"/>
      <c r="AL675" s="74"/>
      <c r="AM675" s="74"/>
      <c r="AN675" s="74"/>
      <c r="AT675" s="74"/>
      <c r="AU675" s="74"/>
      <c r="AV675" s="74"/>
      <c r="BB675" s="74"/>
      <c r="BC675" s="74"/>
      <c r="BD675" s="74"/>
      <c r="BJ675" s="74">
        <v>8.9999999999999999E-11</v>
      </c>
      <c r="BK675" s="74">
        <v>5.24611723729</v>
      </c>
      <c r="BL675" s="74">
        <v>138319.60486120899</v>
      </c>
      <c r="BM675" s="73">
        <f t="shared" si="376"/>
        <v>-6.864616324750829E-11</v>
      </c>
      <c r="BN675" s="73">
        <f t="shared" si="377"/>
        <v>-6.8480992367055694E-11</v>
      </c>
      <c r="BO675" s="73">
        <f t="shared" si="378"/>
        <v>-6.8480978475883509E-11</v>
      </c>
      <c r="BP675" s="73">
        <f t="shared" si="379"/>
        <v>-6.8480978474688466E-11</v>
      </c>
      <c r="BR675" s="74"/>
      <c r="BS675" s="74"/>
      <c r="BT675" s="74"/>
      <c r="BZ675" s="74"/>
      <c r="CA675" s="74"/>
      <c r="CB675" s="74"/>
      <c r="CH675" s="74"/>
      <c r="CI675" s="74"/>
      <c r="CJ675" s="74"/>
      <c r="CP675" s="74"/>
      <c r="CQ675" s="74"/>
      <c r="CR675" s="74"/>
      <c r="CX675" s="74"/>
      <c r="CY675" s="74"/>
      <c r="CZ675" s="74"/>
      <c r="DF675" s="74">
        <v>7.9999999999999995E-11</v>
      </c>
      <c r="DG675" s="74">
        <v>3.79812131071</v>
      </c>
      <c r="DH675" s="74">
        <v>137678.19129947</v>
      </c>
      <c r="DI675" s="73">
        <f t="shared" si="380"/>
        <v>-7.9999716624403592E-11</v>
      </c>
      <c r="DJ675" s="73">
        <f t="shared" si="381"/>
        <v>-7.9998798094711107E-11</v>
      </c>
      <c r="DK675" s="73">
        <f t="shared" si="382"/>
        <v>-7.9998797990881057E-11</v>
      </c>
      <c r="DL675" s="73">
        <f t="shared" si="383"/>
        <v>-7.9998797990872281E-11</v>
      </c>
      <c r="DN675" s="74">
        <v>9.9999999999999994E-12</v>
      </c>
      <c r="DO675" s="74">
        <v>2.97981003623</v>
      </c>
      <c r="DP675" s="74">
        <v>78057.523876285297</v>
      </c>
      <c r="DQ675" s="73">
        <f t="shared" si="384"/>
        <v>-7.7179194908066698E-14</v>
      </c>
      <c r="DR675" s="73">
        <f t="shared" si="385"/>
        <v>-6.1191827606592821E-14</v>
      </c>
      <c r="DS675" s="73">
        <f t="shared" si="386"/>
        <v>-6.1190485267566899E-14</v>
      </c>
      <c r="DT675" s="73">
        <f t="shared" si="387"/>
        <v>-6.1190485153882185E-14</v>
      </c>
      <c r="DV675" s="74"/>
      <c r="DW675" s="74"/>
      <c r="DX675" s="74"/>
      <c r="ED675" s="74"/>
      <c r="EE675" s="74"/>
      <c r="EF675" s="74"/>
      <c r="EL675" s="74"/>
      <c r="EM675" s="74"/>
      <c r="EN675" s="74"/>
      <c r="ET675" s="74"/>
      <c r="EU675" s="74"/>
      <c r="EV675" s="74"/>
    </row>
    <row r="676" spans="12:152" s="73" customFormat="1" ht="13.5" x14ac:dyDescent="0.3">
      <c r="L676" s="74"/>
      <c r="N676" s="74">
        <v>4.3999999999999998E-10</v>
      </c>
      <c r="O676" s="74">
        <v>3.12424163301</v>
      </c>
      <c r="P676" s="74">
        <v>26126.036177212001</v>
      </c>
      <c r="Q676" s="73">
        <f t="shared" si="368"/>
        <v>4.308773459892095E-10</v>
      </c>
      <c r="R676" s="73">
        <f t="shared" si="369"/>
        <v>4.3092498065772734E-10</v>
      </c>
      <c r="S676" s="73">
        <f t="shared" si="370"/>
        <v>4.3092498465204753E-10</v>
      </c>
      <c r="T676" s="73">
        <f t="shared" si="371"/>
        <v>4.3092498465238611E-10</v>
      </c>
      <c r="V676" s="74">
        <v>6E-11</v>
      </c>
      <c r="W676" s="74">
        <v>1.8866591694699999</v>
      </c>
      <c r="X676" s="74">
        <v>80174.908907939694</v>
      </c>
      <c r="Y676" s="73">
        <f t="shared" si="372"/>
        <v>-5.6988185672702463E-11</v>
      </c>
      <c r="Z676" s="73">
        <f t="shared" si="373"/>
        <v>-5.7018933331878192E-11</v>
      </c>
      <c r="AA676" s="73">
        <f t="shared" si="374"/>
        <v>-5.7018935907061696E-11</v>
      </c>
      <c r="AB676" s="73">
        <f t="shared" si="375"/>
        <v>-5.7018935907278275E-11</v>
      </c>
      <c r="AD676" s="74"/>
      <c r="AE676" s="74"/>
      <c r="AF676" s="74"/>
      <c r="AL676" s="74"/>
      <c r="AM676" s="74"/>
      <c r="AN676" s="74"/>
      <c r="AT676" s="74"/>
      <c r="AU676" s="74"/>
      <c r="AV676" s="74"/>
      <c r="BB676" s="74"/>
      <c r="BC676" s="74"/>
      <c r="BD676" s="74"/>
      <c r="BJ676" s="74">
        <v>8.9999999999999999E-11</v>
      </c>
      <c r="BK676" s="74">
        <v>5.6492058285200004</v>
      </c>
      <c r="BL676" s="74">
        <v>1265.5674786264001</v>
      </c>
      <c r="BM676" s="73">
        <f t="shared" si="376"/>
        <v>4.3078551568272705E-11</v>
      </c>
      <c r="BN676" s="73">
        <f t="shared" si="377"/>
        <v>4.3080599873145021E-11</v>
      </c>
      <c r="BO676" s="73">
        <f t="shared" si="378"/>
        <v>4.3080600045123593E-11</v>
      </c>
      <c r="BP676" s="73">
        <f t="shared" si="379"/>
        <v>4.3080600045138191E-11</v>
      </c>
      <c r="BR676" s="74"/>
      <c r="BS676" s="74"/>
      <c r="BT676" s="74"/>
      <c r="BZ676" s="74"/>
      <c r="CA676" s="74"/>
      <c r="CB676" s="74"/>
      <c r="CH676" s="74"/>
      <c r="CI676" s="74"/>
      <c r="CJ676" s="74"/>
      <c r="CP676" s="74"/>
      <c r="CQ676" s="74"/>
      <c r="CR676" s="74"/>
      <c r="CX676" s="74"/>
      <c r="CY676" s="74"/>
      <c r="CZ676" s="74"/>
      <c r="DF676" s="74">
        <v>7.0000000000000004E-11</v>
      </c>
      <c r="DG676" s="74">
        <v>5.7060282256699999</v>
      </c>
      <c r="DH676" s="74">
        <v>9745.3205558566005</v>
      </c>
      <c r="DI676" s="73">
        <f t="shared" si="380"/>
        <v>5.6739261848345227E-11</v>
      </c>
      <c r="DJ676" s="73">
        <f t="shared" si="381"/>
        <v>5.6747443635793477E-11</v>
      </c>
      <c r="DK676" s="73">
        <f t="shared" si="382"/>
        <v>5.6747444322657155E-11</v>
      </c>
      <c r="DL676" s="73">
        <f t="shared" si="383"/>
        <v>5.6747444322715406E-11</v>
      </c>
      <c r="DN676" s="74">
        <v>9.9999999999999994E-12</v>
      </c>
      <c r="DO676" s="74">
        <v>2.84174115238</v>
      </c>
      <c r="DP676" s="74">
        <v>168959.461499842</v>
      </c>
      <c r="DQ676" s="73">
        <f t="shared" si="384"/>
        <v>2.5624689776047662E-12</v>
      </c>
      <c r="DR676" s="73">
        <f t="shared" si="385"/>
        <v>2.5959044074348363E-12</v>
      </c>
      <c r="DS676" s="73">
        <f t="shared" si="386"/>
        <v>2.5959072134395847E-12</v>
      </c>
      <c r="DT676" s="73">
        <f t="shared" si="387"/>
        <v>2.5959072136811214E-12</v>
      </c>
      <c r="DV676" s="74"/>
      <c r="DW676" s="74"/>
      <c r="DX676" s="74"/>
      <c r="ED676" s="74"/>
      <c r="EE676" s="74"/>
      <c r="EF676" s="74"/>
      <c r="EL676" s="74"/>
      <c r="EM676" s="74"/>
      <c r="EN676" s="74"/>
      <c r="ET676" s="74"/>
      <c r="EU676" s="74"/>
      <c r="EV676" s="74"/>
    </row>
    <row r="677" spans="12:152" s="73" customFormat="1" ht="13.5" x14ac:dyDescent="0.3">
      <c r="L677" s="74"/>
      <c r="N677" s="74">
        <v>4.2E-10</v>
      </c>
      <c r="O677" s="74">
        <v>5.6685521849200002</v>
      </c>
      <c r="P677" s="74">
        <v>166740.70439565601</v>
      </c>
      <c r="Q677" s="73">
        <f t="shared" si="368"/>
        <v>3.7206658435943808E-10</v>
      </c>
      <c r="R677" s="73">
        <f t="shared" si="369"/>
        <v>3.7139896760513184E-10</v>
      </c>
      <c r="S677" s="73">
        <f t="shared" si="370"/>
        <v>3.7139891136868296E-10</v>
      </c>
      <c r="T677" s="73">
        <f t="shared" si="371"/>
        <v>3.7139891136395614E-10</v>
      </c>
      <c r="V677" s="74">
        <v>5.0000000000000002E-11</v>
      </c>
      <c r="W677" s="74">
        <v>2.1564046560499999</v>
      </c>
      <c r="X677" s="74">
        <v>235900.506826261</v>
      </c>
      <c r="Y677" s="73">
        <f t="shared" si="372"/>
        <v>3.1675347902530772E-11</v>
      </c>
      <c r="Z677" s="73">
        <f t="shared" si="373"/>
        <v>3.1861901350031298E-11</v>
      </c>
      <c r="AA677" s="73">
        <f t="shared" si="374"/>
        <v>3.1861916982278407E-11</v>
      </c>
      <c r="AB677" s="73">
        <f t="shared" si="375"/>
        <v>3.1861916983592622E-11</v>
      </c>
      <c r="AD677" s="74"/>
      <c r="AE677" s="74"/>
      <c r="AF677" s="74"/>
      <c r="AL677" s="74"/>
      <c r="AM677" s="74"/>
      <c r="AN677" s="74"/>
      <c r="AT677" s="74"/>
      <c r="AU677" s="74"/>
      <c r="AV677" s="74"/>
      <c r="BB677" s="74"/>
      <c r="BC677" s="74"/>
      <c r="BD677" s="74"/>
      <c r="BJ677" s="74">
        <v>8.9999999999999999E-11</v>
      </c>
      <c r="BK677" s="74">
        <v>6.2555157507099999</v>
      </c>
      <c r="BL677" s="74">
        <v>53906.928636080898</v>
      </c>
      <c r="BM677" s="73">
        <f t="shared" si="376"/>
        <v>-5.0032963281158301E-11</v>
      </c>
      <c r="BN677" s="73">
        <f t="shared" si="377"/>
        <v>-4.9950332177186892E-11</v>
      </c>
      <c r="BO677" s="73">
        <f t="shared" si="378"/>
        <v>-4.995032523675484E-11</v>
      </c>
      <c r="BP677" s="73">
        <f t="shared" si="379"/>
        <v>-4.9950325236167561E-11</v>
      </c>
      <c r="BR677" s="74"/>
      <c r="BS677" s="74"/>
      <c r="BT677" s="74"/>
      <c r="BZ677" s="74"/>
      <c r="CA677" s="74"/>
      <c r="CB677" s="74"/>
      <c r="CH677" s="74"/>
      <c r="CI677" s="74"/>
      <c r="CJ677" s="74"/>
      <c r="CP677" s="74"/>
      <c r="CQ677" s="74"/>
      <c r="CR677" s="74"/>
      <c r="CX677" s="74"/>
      <c r="CY677" s="74"/>
      <c r="CZ677" s="74"/>
      <c r="DF677" s="74">
        <v>7.9999999999999995E-11</v>
      </c>
      <c r="DG677" s="74">
        <v>0.14316432918999999</v>
      </c>
      <c r="DH677" s="74">
        <v>136722.591557862</v>
      </c>
      <c r="DI677" s="73">
        <f t="shared" si="380"/>
        <v>-7.5714086170966261E-11</v>
      </c>
      <c r="DJ677" s="73">
        <f t="shared" si="381"/>
        <v>-7.5641446048639E-11</v>
      </c>
      <c r="DK677" s="73">
        <f t="shared" si="382"/>
        <v>-7.5641439924712206E-11</v>
      </c>
      <c r="DL677" s="73">
        <f t="shared" si="383"/>
        <v>-7.5641439924191069E-11</v>
      </c>
      <c r="DN677" s="74">
        <v>9.9999999999999994E-12</v>
      </c>
      <c r="DO677" s="74">
        <v>6.1969586455499996</v>
      </c>
      <c r="DP677" s="74">
        <v>241561.838875413</v>
      </c>
      <c r="DQ677" s="73">
        <f t="shared" si="384"/>
        <v>-8.7111087950598303E-12</v>
      </c>
      <c r="DR677" s="73">
        <f t="shared" si="385"/>
        <v>-8.6867049265668478E-12</v>
      </c>
      <c r="DS677" s="73">
        <f t="shared" si="386"/>
        <v>-8.6867028686319179E-12</v>
      </c>
      <c r="DT677" s="73">
        <f t="shared" si="387"/>
        <v>-8.6867028684584539E-12</v>
      </c>
      <c r="DV677" s="74"/>
      <c r="DW677" s="74"/>
      <c r="DX677" s="74"/>
      <c r="ED677" s="74"/>
      <c r="EE677" s="74"/>
      <c r="EF677" s="74"/>
      <c r="EL677" s="74"/>
      <c r="EM677" s="74"/>
      <c r="EN677" s="74"/>
      <c r="ET677" s="74"/>
      <c r="EU677" s="74"/>
      <c r="EV677" s="74"/>
    </row>
    <row r="678" spans="12:152" s="73" customFormat="1" ht="13.5" x14ac:dyDescent="0.3">
      <c r="L678" s="74"/>
      <c r="N678" s="74">
        <v>3.9E-10</v>
      </c>
      <c r="O678" s="74">
        <v>5.0173957094399997</v>
      </c>
      <c r="P678" s="74">
        <v>26402.0893214438</v>
      </c>
      <c r="Q678" s="73">
        <f t="shared" si="368"/>
        <v>3.7285881611920488E-10</v>
      </c>
      <c r="R678" s="73">
        <f t="shared" si="369"/>
        <v>3.7292059931039434E-10</v>
      </c>
      <c r="S678" s="73">
        <f t="shared" si="370"/>
        <v>3.7292060449325737E-10</v>
      </c>
      <c r="T678" s="73">
        <f t="shared" si="371"/>
        <v>3.7292060449369862E-10</v>
      </c>
      <c r="V678" s="74">
        <v>5.0000000000000002E-11</v>
      </c>
      <c r="W678" s="74">
        <v>5.9727137207799998</v>
      </c>
      <c r="X678" s="74">
        <v>156314.119754007</v>
      </c>
      <c r="Y678" s="73">
        <f t="shared" si="372"/>
        <v>4.9638972182204887E-11</v>
      </c>
      <c r="Z678" s="73">
        <f t="shared" si="373"/>
        <v>4.9657920151513989E-11</v>
      </c>
      <c r="AA678" s="73">
        <f t="shared" si="374"/>
        <v>4.9657921721053807E-11</v>
      </c>
      <c r="AB678" s="73">
        <f t="shared" si="375"/>
        <v>4.9657921721189219E-11</v>
      </c>
      <c r="AD678" s="74"/>
      <c r="AE678" s="74"/>
      <c r="AF678" s="74"/>
      <c r="AL678" s="74"/>
      <c r="AM678" s="74"/>
      <c r="AN678" s="74"/>
      <c r="AT678" s="74"/>
      <c r="AU678" s="74"/>
      <c r="AV678" s="74"/>
      <c r="BB678" s="74"/>
      <c r="BC678" s="74"/>
      <c r="BD678" s="74"/>
      <c r="BJ678" s="74">
        <v>1.0999999999999999E-10</v>
      </c>
      <c r="BK678" s="74">
        <v>3.36985744471</v>
      </c>
      <c r="BL678" s="74">
        <v>142871.558358268</v>
      </c>
      <c r="BM678" s="73">
        <f t="shared" si="376"/>
        <v>6.8048936848707064E-11</v>
      </c>
      <c r="BN678" s="73">
        <f t="shared" si="377"/>
        <v>6.7795739589059642E-11</v>
      </c>
      <c r="BO678" s="73">
        <f t="shared" si="378"/>
        <v>6.7795718305670105E-11</v>
      </c>
      <c r="BP678" s="73">
        <f t="shared" si="379"/>
        <v>6.7795718303897457E-11</v>
      </c>
      <c r="BR678" s="74"/>
      <c r="BS678" s="74"/>
      <c r="BT678" s="74"/>
      <c r="BZ678" s="74"/>
      <c r="CA678" s="74"/>
      <c r="CB678" s="74"/>
      <c r="CH678" s="74"/>
      <c r="CI678" s="74"/>
      <c r="CJ678" s="74"/>
      <c r="CP678" s="74"/>
      <c r="CQ678" s="74"/>
      <c r="CR678" s="74"/>
      <c r="CX678" s="74"/>
      <c r="CY678" s="74"/>
      <c r="CZ678" s="74"/>
      <c r="DF678" s="74">
        <v>7.0000000000000004E-11</v>
      </c>
      <c r="DG678" s="74">
        <v>3.7883245463600002</v>
      </c>
      <c r="DH678" s="74">
        <v>26189.865659839801</v>
      </c>
      <c r="DI678" s="73">
        <f t="shared" si="380"/>
        <v>-2.2946753946268544E-11</v>
      </c>
      <c r="DJ678" s="73">
        <f t="shared" si="381"/>
        <v>-2.2911276022469019E-11</v>
      </c>
      <c r="DK678" s="73">
        <f t="shared" si="382"/>
        <v>-2.2911273043392159E-11</v>
      </c>
      <c r="DL678" s="73">
        <f t="shared" si="383"/>
        <v>-2.2911273043140247E-11</v>
      </c>
      <c r="DN678" s="74">
        <v>9.9999999999999994E-12</v>
      </c>
      <c r="DO678" s="74">
        <v>2.3142797262300001</v>
      </c>
      <c r="DP678" s="74">
        <v>179172.747046053</v>
      </c>
      <c r="DQ678" s="73">
        <f t="shared" si="384"/>
        <v>-9.867607651428167E-12</v>
      </c>
      <c r="DR678" s="73">
        <f t="shared" si="385"/>
        <v>-9.8734929983410803E-12</v>
      </c>
      <c r="DS678" s="73">
        <f t="shared" si="386"/>
        <v>-9.8734934869051438E-12</v>
      </c>
      <c r="DT678" s="73">
        <f t="shared" si="387"/>
        <v>-9.8734934869462443E-12</v>
      </c>
      <c r="DV678" s="74"/>
      <c r="DW678" s="74"/>
      <c r="DX678" s="74"/>
      <c r="ED678" s="74"/>
      <c r="EE678" s="74"/>
      <c r="EF678" s="74"/>
      <c r="EL678" s="74"/>
      <c r="EM678" s="74"/>
      <c r="EN678" s="74"/>
      <c r="ET678" s="74"/>
      <c r="EU678" s="74"/>
      <c r="EV678" s="74"/>
    </row>
    <row r="679" spans="12:152" s="73" customFormat="1" ht="13.5" x14ac:dyDescent="0.3">
      <c r="L679" s="74"/>
      <c r="N679" s="74">
        <v>3.7999999999999998E-10</v>
      </c>
      <c r="O679" s="74">
        <v>2.313645928E-2</v>
      </c>
      <c r="P679" s="74">
        <v>2111.6503133776</v>
      </c>
      <c r="Q679" s="73">
        <f t="shared" si="368"/>
        <v>-3.693617503565305E-10</v>
      </c>
      <c r="R679" s="73">
        <f t="shared" si="369"/>
        <v>-3.6935788833825755E-10</v>
      </c>
      <c r="S679" s="73">
        <f t="shared" si="370"/>
        <v>-3.6935788801396573E-10</v>
      </c>
      <c r="T679" s="73">
        <f t="shared" si="371"/>
        <v>-3.6935788801393786E-10</v>
      </c>
      <c r="V679" s="74">
        <v>6E-11</v>
      </c>
      <c r="W679" s="74">
        <v>2.6662090451</v>
      </c>
      <c r="X679" s="74">
        <v>229129.79622501499</v>
      </c>
      <c r="Y679" s="73">
        <f t="shared" si="372"/>
        <v>-1.1314051758574768E-11</v>
      </c>
      <c r="Z679" s="73">
        <f t="shared" si="373"/>
        <v>-1.1590456984342929E-11</v>
      </c>
      <c r="AA679" s="73">
        <f t="shared" si="374"/>
        <v>-1.1590480181233939E-11</v>
      </c>
      <c r="AB679" s="73">
        <f t="shared" si="375"/>
        <v>-1.1590480183214987E-11</v>
      </c>
      <c r="AD679" s="74"/>
      <c r="AE679" s="74"/>
      <c r="AF679" s="74"/>
      <c r="AL679" s="74"/>
      <c r="AM679" s="74"/>
      <c r="AN679" s="74"/>
      <c r="AT679" s="74"/>
      <c r="AU679" s="74"/>
      <c r="AV679" s="74"/>
      <c r="BB679" s="74"/>
      <c r="BC679" s="74"/>
      <c r="BD679" s="74"/>
      <c r="BJ679" s="74">
        <v>8.9999999999999999E-11</v>
      </c>
      <c r="BK679" s="74">
        <v>5.4708520636099998</v>
      </c>
      <c r="BL679" s="74">
        <v>156531.300184803</v>
      </c>
      <c r="BM679" s="73">
        <f t="shared" si="376"/>
        <v>-8.9999201987804428E-11</v>
      </c>
      <c r="BN679" s="73">
        <f t="shared" si="377"/>
        <v>-8.9999954543838293E-11</v>
      </c>
      <c r="BO679" s="73">
        <f t="shared" si="378"/>
        <v>-8.9999954568184494E-11</v>
      </c>
      <c r="BP679" s="73">
        <f t="shared" si="379"/>
        <v>-8.9999954568186549E-11</v>
      </c>
      <c r="BR679" s="74"/>
      <c r="BS679" s="74"/>
      <c r="BT679" s="74"/>
      <c r="BZ679" s="74"/>
      <c r="CA679" s="74"/>
      <c r="CB679" s="74"/>
      <c r="CH679" s="74"/>
      <c r="CI679" s="74"/>
      <c r="CJ679" s="74"/>
      <c r="CP679" s="74"/>
      <c r="CQ679" s="74"/>
      <c r="CR679" s="74"/>
      <c r="CX679" s="74"/>
      <c r="CY679" s="74"/>
      <c r="CZ679" s="74"/>
      <c r="DF679" s="74">
        <v>7.0000000000000004E-11</v>
      </c>
      <c r="DG679" s="74">
        <v>5.4466461617300004</v>
      </c>
      <c r="DH679" s="74">
        <v>27566.7697156385</v>
      </c>
      <c r="DI679" s="73">
        <f t="shared" si="380"/>
        <v>4.907518586259876E-11</v>
      </c>
      <c r="DJ679" s="73">
        <f t="shared" si="381"/>
        <v>4.9103361863937745E-11</v>
      </c>
      <c r="DK679" s="73">
        <f t="shared" si="382"/>
        <v>4.9103364228992752E-11</v>
      </c>
      <c r="DL679" s="73">
        <f t="shared" si="383"/>
        <v>4.9103364229194099E-11</v>
      </c>
      <c r="DN679" s="74">
        <v>9.9999999999999994E-12</v>
      </c>
      <c r="DO679" s="74">
        <v>0.82072277701999996</v>
      </c>
      <c r="DP679" s="74">
        <v>51329.723448397199</v>
      </c>
      <c r="DQ679" s="73">
        <f t="shared" si="384"/>
        <v>4.0764295997985856E-12</v>
      </c>
      <c r="DR679" s="73">
        <f t="shared" si="385"/>
        <v>4.0668271641891015E-12</v>
      </c>
      <c r="DS679" s="73">
        <f t="shared" si="386"/>
        <v>4.0668263577606823E-12</v>
      </c>
      <c r="DT679" s="73">
        <f t="shared" si="387"/>
        <v>4.0668263576921345E-12</v>
      </c>
      <c r="DV679" s="74"/>
      <c r="DW679" s="74"/>
      <c r="DX679" s="74"/>
      <c r="ED679" s="74"/>
      <c r="EE679" s="74"/>
      <c r="EF679" s="74"/>
      <c r="EL679" s="74"/>
      <c r="EM679" s="74"/>
      <c r="EN679" s="74"/>
      <c r="ET679" s="74"/>
      <c r="EU679" s="74"/>
      <c r="EV679" s="74"/>
    </row>
    <row r="680" spans="12:152" s="73" customFormat="1" ht="13.5" x14ac:dyDescent="0.3">
      <c r="L680" s="74"/>
      <c r="N680" s="74">
        <v>4.8999999999999996E-10</v>
      </c>
      <c r="O680" s="74">
        <v>4.1169736192300004</v>
      </c>
      <c r="P680" s="74">
        <v>25227.593212821299</v>
      </c>
      <c r="Q680" s="73">
        <f t="shared" si="368"/>
        <v>3.3093238439590792E-10</v>
      </c>
      <c r="R680" s="73">
        <f t="shared" si="369"/>
        <v>3.3074561928753931E-10</v>
      </c>
      <c r="S680" s="73">
        <f t="shared" si="370"/>
        <v>3.3074560360266435E-10</v>
      </c>
      <c r="T680" s="73">
        <f t="shared" si="371"/>
        <v>3.3074560360132861E-10</v>
      </c>
      <c r="V680" s="74">
        <v>5.0000000000000002E-11</v>
      </c>
      <c r="W680" s="74">
        <v>2.52891655111</v>
      </c>
      <c r="X680" s="74">
        <v>123758.29085447099</v>
      </c>
      <c r="Y680" s="73">
        <f t="shared" si="372"/>
        <v>-1.9840286912201822E-11</v>
      </c>
      <c r="Z680" s="73">
        <f t="shared" si="373"/>
        <v>-1.9723887455240969E-11</v>
      </c>
      <c r="AA680" s="73">
        <f t="shared" si="374"/>
        <v>-1.9723877676772894E-11</v>
      </c>
      <c r="AB680" s="73">
        <f t="shared" si="375"/>
        <v>-1.9723877675947601E-11</v>
      </c>
      <c r="AD680" s="74"/>
      <c r="AE680" s="74"/>
      <c r="AF680" s="74"/>
      <c r="AL680" s="74"/>
      <c r="AM680" s="74"/>
      <c r="AN680" s="74"/>
      <c r="AT680" s="74"/>
      <c r="AU680" s="74"/>
      <c r="AV680" s="74"/>
      <c r="BB680" s="74"/>
      <c r="BC680" s="74"/>
      <c r="BD680" s="74"/>
      <c r="BJ680" s="74">
        <v>8.9999999999999999E-11</v>
      </c>
      <c r="BK680" s="74">
        <v>4.7915095841099999</v>
      </c>
      <c r="BL680" s="74">
        <v>101703.15774082299</v>
      </c>
      <c r="BM680" s="73">
        <f t="shared" si="376"/>
        <v>-4.6778204109681134E-11</v>
      </c>
      <c r="BN680" s="73">
        <f t="shared" si="377"/>
        <v>-4.6938267242753234E-11</v>
      </c>
      <c r="BO680" s="73">
        <f t="shared" si="378"/>
        <v>-4.6938280673425816E-11</v>
      </c>
      <c r="BP680" s="73">
        <f t="shared" si="379"/>
        <v>-4.6938280674578195E-11</v>
      </c>
      <c r="BR680" s="74"/>
      <c r="BS680" s="74"/>
      <c r="BT680" s="74"/>
      <c r="BZ680" s="74"/>
      <c r="CA680" s="74"/>
      <c r="CB680" s="74"/>
      <c r="CH680" s="74"/>
      <c r="CI680" s="74"/>
      <c r="CJ680" s="74"/>
      <c r="CP680" s="74"/>
      <c r="CQ680" s="74"/>
      <c r="CR680" s="74"/>
      <c r="CX680" s="74"/>
      <c r="CY680" s="74"/>
      <c r="CZ680" s="74"/>
      <c r="DF680" s="74">
        <v>6E-11</v>
      </c>
      <c r="DG680" s="74">
        <v>0.53269408846999999</v>
      </c>
      <c r="DH680" s="74">
        <v>208173.534167498</v>
      </c>
      <c r="DI680" s="73">
        <f t="shared" si="380"/>
        <v>1.5368865599924654E-11</v>
      </c>
      <c r="DJ680" s="73">
        <f t="shared" si="381"/>
        <v>1.5616018868532162E-11</v>
      </c>
      <c r="DK680" s="73">
        <f t="shared" si="382"/>
        <v>1.5616039608145294E-11</v>
      </c>
      <c r="DL680" s="73">
        <f t="shared" si="383"/>
        <v>1.5616039609910378E-11</v>
      </c>
      <c r="DN680" s="74">
        <v>9.9999999999999994E-12</v>
      </c>
      <c r="DO680" s="74">
        <v>5.2395420190299999</v>
      </c>
      <c r="DP680" s="74">
        <v>99024.136457913904</v>
      </c>
      <c r="DQ680" s="73">
        <f t="shared" si="384"/>
        <v>3.6290052392482529E-12</v>
      </c>
      <c r="DR680" s="73">
        <f t="shared" si="385"/>
        <v>3.6100983282301072E-12</v>
      </c>
      <c r="DS680" s="73">
        <f t="shared" si="386"/>
        <v>3.6100967401433662E-12</v>
      </c>
      <c r="DT680" s="73">
        <f t="shared" si="387"/>
        <v>3.6100967400097814E-12</v>
      </c>
      <c r="DV680" s="74"/>
      <c r="DW680" s="74"/>
      <c r="DX680" s="74"/>
      <c r="ED680" s="74"/>
      <c r="EE680" s="74"/>
      <c r="EF680" s="74"/>
      <c r="EL680" s="74"/>
      <c r="EM680" s="74"/>
      <c r="EN680" s="74"/>
      <c r="ET680" s="74"/>
      <c r="EU680" s="74"/>
      <c r="EV680" s="74"/>
    </row>
    <row r="681" spans="12:152" s="73" customFormat="1" ht="13.5" x14ac:dyDescent="0.3">
      <c r="L681" s="74"/>
      <c r="N681" s="74">
        <v>3.7999999999999998E-10</v>
      </c>
      <c r="O681" s="74">
        <v>9.1914611359999995E-2</v>
      </c>
      <c r="P681" s="74">
        <v>26118.230002578599</v>
      </c>
      <c r="Q681" s="73">
        <f t="shared" si="368"/>
        <v>-3.7341293186411787E-10</v>
      </c>
      <c r="R681" s="73">
        <f t="shared" si="369"/>
        <v>-3.7345056433897425E-10</v>
      </c>
      <c r="S681" s="73">
        <f t="shared" si="370"/>
        <v>-3.734505674941848E-10</v>
      </c>
      <c r="T681" s="73">
        <f t="shared" si="371"/>
        <v>-3.7345056749445234E-10</v>
      </c>
      <c r="V681" s="74">
        <v>6E-11</v>
      </c>
      <c r="W681" s="74">
        <v>1.20953605164</v>
      </c>
      <c r="X681" s="74">
        <v>130459.18546877</v>
      </c>
      <c r="Y681" s="73">
        <f t="shared" si="372"/>
        <v>-5.3734790662853136E-11</v>
      </c>
      <c r="Z681" s="73">
        <f t="shared" si="373"/>
        <v>-5.3663270637348277E-11</v>
      </c>
      <c r="AA681" s="73">
        <f t="shared" si="374"/>
        <v>-5.3663264616282892E-11</v>
      </c>
      <c r="AB681" s="73">
        <f t="shared" si="375"/>
        <v>-5.3663264615770311E-11</v>
      </c>
      <c r="AD681" s="74"/>
      <c r="AE681" s="74"/>
      <c r="AF681" s="74"/>
      <c r="AL681" s="74"/>
      <c r="AM681" s="74"/>
      <c r="AN681" s="74"/>
      <c r="AT681" s="74"/>
      <c r="AU681" s="74"/>
      <c r="AV681" s="74"/>
      <c r="BB681" s="74"/>
      <c r="BC681" s="74"/>
      <c r="BD681" s="74"/>
      <c r="BJ681" s="74">
        <v>8.9999999999999999E-11</v>
      </c>
      <c r="BK681" s="74">
        <v>2.73233240797</v>
      </c>
      <c r="BL681" s="74">
        <v>38.133035637799999</v>
      </c>
      <c r="BM681" s="73">
        <f t="shared" si="376"/>
        <v>-8.8021045962662844E-11</v>
      </c>
      <c r="BN681" s="73">
        <f t="shared" si="377"/>
        <v>-8.8021060622418593E-11</v>
      </c>
      <c r="BO681" s="73">
        <f t="shared" si="378"/>
        <v>-8.8021060623649451E-11</v>
      </c>
      <c r="BP681" s="73">
        <f t="shared" si="379"/>
        <v>-8.8021060623649567E-11</v>
      </c>
      <c r="BR681" s="74"/>
      <c r="BS681" s="74"/>
      <c r="BT681" s="74"/>
      <c r="BZ681" s="74"/>
      <c r="CA681" s="74"/>
      <c r="CB681" s="74"/>
      <c r="CH681" s="74"/>
      <c r="CI681" s="74"/>
      <c r="CJ681" s="74"/>
      <c r="CP681" s="74"/>
      <c r="CQ681" s="74"/>
      <c r="CR681" s="74"/>
      <c r="CX681" s="74"/>
      <c r="CY681" s="74"/>
      <c r="CZ681" s="74"/>
      <c r="DF681" s="74">
        <v>7.0000000000000004E-11</v>
      </c>
      <c r="DG681" s="74">
        <v>3.9519219999300002</v>
      </c>
      <c r="DH681" s="74">
        <v>145204.75475113999</v>
      </c>
      <c r="DI681" s="73">
        <f t="shared" si="380"/>
        <v>6.9451055236593493E-11</v>
      </c>
      <c r="DJ681" s="73">
        <f t="shared" si="381"/>
        <v>6.9424726839653325E-11</v>
      </c>
      <c r="DK681" s="73">
        <f t="shared" si="382"/>
        <v>6.9424724603281436E-11</v>
      </c>
      <c r="DL681" s="73">
        <f t="shared" si="383"/>
        <v>6.942472460309408E-11</v>
      </c>
      <c r="DN681" s="74">
        <v>9.9999999999999994E-12</v>
      </c>
      <c r="DO681" s="74">
        <v>1.86269361791</v>
      </c>
      <c r="DP681" s="74">
        <v>45494.581429748701</v>
      </c>
      <c r="DQ681" s="73">
        <f t="shared" si="384"/>
        <v>8.0510684729819389E-12</v>
      </c>
      <c r="DR681" s="73">
        <f t="shared" si="385"/>
        <v>8.0455380728911218E-12</v>
      </c>
      <c r="DS681" s="73">
        <f t="shared" si="386"/>
        <v>8.0455376082539667E-12</v>
      </c>
      <c r="DT681" s="73">
        <f t="shared" si="387"/>
        <v>8.0455376082148065E-12</v>
      </c>
      <c r="DV681" s="74"/>
      <c r="DW681" s="74"/>
      <c r="DX681" s="74"/>
      <c r="ED681" s="74"/>
      <c r="EE681" s="74"/>
      <c r="EF681" s="74"/>
      <c r="EL681" s="74"/>
      <c r="EM681" s="74"/>
      <c r="EN681" s="74"/>
      <c r="ET681" s="74"/>
      <c r="EU681" s="74"/>
      <c r="EV681" s="74"/>
    </row>
    <row r="682" spans="12:152" s="73" customFormat="1" ht="13.5" x14ac:dyDescent="0.3">
      <c r="L682" s="74"/>
      <c r="N682" s="74">
        <v>3.7999999999999998E-10</v>
      </c>
      <c r="O682" s="74">
        <v>5.0314609238000001</v>
      </c>
      <c r="P682" s="74">
        <v>24203.001978156801</v>
      </c>
      <c r="Q682" s="73">
        <f t="shared" si="368"/>
        <v>-2.5131273770960972E-10</v>
      </c>
      <c r="R682" s="73">
        <f t="shared" si="369"/>
        <v>-2.5117141016955145E-10</v>
      </c>
      <c r="S682" s="73">
        <f t="shared" si="370"/>
        <v>-2.511713983008136E-10</v>
      </c>
      <c r="T682" s="73">
        <f t="shared" si="371"/>
        <v>-2.5117139829980863E-10</v>
      </c>
      <c r="V682" s="74">
        <v>5.0000000000000002E-11</v>
      </c>
      <c r="W682" s="74">
        <v>4.0644336071199998</v>
      </c>
      <c r="X682" s="74">
        <v>130285.736897386</v>
      </c>
      <c r="Y682" s="73">
        <f t="shared" si="372"/>
        <v>-4.5586928100673495E-11</v>
      </c>
      <c r="Z682" s="73">
        <f t="shared" si="373"/>
        <v>-4.5531958447946655E-11</v>
      </c>
      <c r="AA682" s="73">
        <f t="shared" si="374"/>
        <v>-4.5531953818970877E-11</v>
      </c>
      <c r="AB682" s="73">
        <f t="shared" si="375"/>
        <v>-4.5531953818576286E-11</v>
      </c>
      <c r="AD682" s="74"/>
      <c r="AE682" s="74"/>
      <c r="AF682" s="74"/>
      <c r="AL682" s="74"/>
      <c r="AM682" s="74"/>
      <c r="AN682" s="74"/>
      <c r="AT682" s="74"/>
      <c r="AU682" s="74"/>
      <c r="AV682" s="74"/>
      <c r="BB682" s="74"/>
      <c r="BC682" s="74"/>
      <c r="BD682" s="74"/>
      <c r="BJ682" s="74">
        <v>8.9999999999999999E-11</v>
      </c>
      <c r="BK682" s="74">
        <v>5.9195490022100001</v>
      </c>
      <c r="BL682" s="74">
        <v>62197.643563247701</v>
      </c>
      <c r="BM682" s="73">
        <f t="shared" si="376"/>
        <v>-1.5940397340588242E-11</v>
      </c>
      <c r="BN682" s="73">
        <f t="shared" si="377"/>
        <v>-1.6053225664980779E-11</v>
      </c>
      <c r="BO682" s="73">
        <f t="shared" si="378"/>
        <v>-1.6053235137188352E-11</v>
      </c>
      <c r="BP682" s="73">
        <f t="shared" si="379"/>
        <v>-1.6053235137993771E-11</v>
      </c>
      <c r="BR682" s="74"/>
      <c r="BS682" s="74"/>
      <c r="BT682" s="74"/>
      <c r="BZ682" s="74"/>
      <c r="CA682" s="74"/>
      <c r="CB682" s="74"/>
      <c r="CH682" s="74"/>
      <c r="CI682" s="74"/>
      <c r="CJ682" s="74"/>
      <c r="CP682" s="74"/>
      <c r="CQ682" s="74"/>
      <c r="CR682" s="74"/>
      <c r="CX682" s="74"/>
      <c r="CY682" s="74"/>
      <c r="CZ682" s="74"/>
      <c r="DF682" s="74">
        <v>6E-11</v>
      </c>
      <c r="DG682" s="74">
        <v>1.8061026575000001</v>
      </c>
      <c r="DH682" s="74">
        <v>26830.893202106799</v>
      </c>
      <c r="DI682" s="73">
        <f t="shared" si="380"/>
        <v>-3.6858646908561946E-11</v>
      </c>
      <c r="DJ682" s="73">
        <f t="shared" si="381"/>
        <v>-3.6884659186764568E-11</v>
      </c>
      <c r="DK682" s="73">
        <f t="shared" si="382"/>
        <v>-3.6884661370340847E-11</v>
      </c>
      <c r="DL682" s="73">
        <f t="shared" si="383"/>
        <v>-3.6884661370526458E-11</v>
      </c>
      <c r="DN682" s="74">
        <v>9.9999999999999994E-12</v>
      </c>
      <c r="DO682" s="74">
        <v>3.54450921353</v>
      </c>
      <c r="DP682" s="74">
        <v>78338.491023289796</v>
      </c>
      <c r="DQ682" s="73">
        <f t="shared" si="384"/>
        <v>9.1166966793644669E-12</v>
      </c>
      <c r="DR682" s="73">
        <f t="shared" si="385"/>
        <v>9.123278337307116E-12</v>
      </c>
      <c r="DS682" s="73">
        <f t="shared" si="386"/>
        <v>9.1232788889305568E-12</v>
      </c>
      <c r="DT682" s="73">
        <f t="shared" si="387"/>
        <v>9.1232788889771067E-12</v>
      </c>
      <c r="DV682" s="74"/>
      <c r="DW682" s="74"/>
      <c r="DX682" s="74"/>
      <c r="ED682" s="74"/>
      <c r="EE682" s="74"/>
      <c r="EF682" s="74"/>
      <c r="EL682" s="74"/>
      <c r="EM682" s="74"/>
      <c r="EN682" s="74"/>
      <c r="ET682" s="74"/>
      <c r="EU682" s="74"/>
      <c r="EV682" s="74"/>
    </row>
    <row r="683" spans="12:152" s="73" customFormat="1" ht="13.5" x14ac:dyDescent="0.3">
      <c r="L683" s="74"/>
      <c r="N683" s="74">
        <v>5.1E-10</v>
      </c>
      <c r="O683" s="74">
        <v>4.8630590664</v>
      </c>
      <c r="P683" s="74">
        <v>78153.503103503099</v>
      </c>
      <c r="Q683" s="73">
        <f t="shared" si="368"/>
        <v>1.5473405343034854E-10</v>
      </c>
      <c r="R683" s="73">
        <f t="shared" si="369"/>
        <v>1.5395595900341848E-10</v>
      </c>
      <c r="S683" s="73">
        <f t="shared" si="370"/>
        <v>1.5395589365653918E-10</v>
      </c>
      <c r="T683" s="73">
        <f t="shared" si="371"/>
        <v>1.5395589365090111E-10</v>
      </c>
      <c r="V683" s="74">
        <v>7.0000000000000004E-11</v>
      </c>
      <c r="W683" s="74">
        <v>1.3435530824399999</v>
      </c>
      <c r="X683" s="74">
        <v>1731.1223529326001</v>
      </c>
      <c r="Y683" s="73">
        <f t="shared" si="372"/>
        <v>-2.6280639450595775E-11</v>
      </c>
      <c r="Z683" s="73">
        <f t="shared" si="373"/>
        <v>-2.6282939852146664E-11</v>
      </c>
      <c r="AA683" s="73">
        <f t="shared" si="374"/>
        <v>-2.6282940045291741E-11</v>
      </c>
      <c r="AB683" s="73">
        <f t="shared" si="375"/>
        <v>-2.6282940045308107E-11</v>
      </c>
      <c r="AD683" s="74"/>
      <c r="AE683" s="74"/>
      <c r="AF683" s="74"/>
      <c r="AL683" s="74"/>
      <c r="AM683" s="74"/>
      <c r="AN683" s="74"/>
      <c r="AT683" s="74"/>
      <c r="AU683" s="74"/>
      <c r="AV683" s="74"/>
      <c r="BB683" s="74"/>
      <c r="BC683" s="74"/>
      <c r="BD683" s="74"/>
      <c r="BJ683" s="74">
        <v>8.9999999999999999E-11</v>
      </c>
      <c r="BK683" s="74">
        <v>4.7315457033600001</v>
      </c>
      <c r="BL683" s="74">
        <v>78378.148713407805</v>
      </c>
      <c r="BM683" s="73">
        <f t="shared" si="376"/>
        <v>-5.685852646167785E-11</v>
      </c>
      <c r="BN683" s="73">
        <f t="shared" si="377"/>
        <v>-5.6746457088730334E-11</v>
      </c>
      <c r="BO683" s="73">
        <f t="shared" si="378"/>
        <v>-5.6746447673013858E-11</v>
      </c>
      <c r="BP683" s="73">
        <f t="shared" si="379"/>
        <v>-5.6746447672219694E-11</v>
      </c>
      <c r="BR683" s="74"/>
      <c r="BS683" s="74"/>
      <c r="BT683" s="74"/>
      <c r="BZ683" s="74"/>
      <c r="CA683" s="74"/>
      <c r="CB683" s="74"/>
      <c r="CH683" s="74"/>
      <c r="CI683" s="74"/>
      <c r="CJ683" s="74"/>
      <c r="CP683" s="74"/>
      <c r="CQ683" s="74"/>
      <c r="CR683" s="74"/>
      <c r="CX683" s="74"/>
      <c r="CY683" s="74"/>
      <c r="CZ683" s="74"/>
      <c r="DF683" s="74">
        <v>7.9999999999999995E-11</v>
      </c>
      <c r="DG683" s="74">
        <v>5.8010596405800001</v>
      </c>
      <c r="DH683" s="74">
        <v>25773.7169617045</v>
      </c>
      <c r="DI683" s="73">
        <f t="shared" si="380"/>
        <v>-7.6425362775974448E-11</v>
      </c>
      <c r="DJ683" s="73">
        <f t="shared" si="381"/>
        <v>-7.6437835134474591E-11</v>
      </c>
      <c r="DK683" s="73">
        <f t="shared" si="382"/>
        <v>-7.6437836180783956E-11</v>
      </c>
      <c r="DL683" s="73">
        <f t="shared" si="383"/>
        <v>-7.6437836180872516E-11</v>
      </c>
      <c r="DN683" s="74">
        <v>9.9999999999999994E-12</v>
      </c>
      <c r="DO683" s="74">
        <v>4.60745432488</v>
      </c>
      <c r="DP683" s="74">
        <v>156507.74908854501</v>
      </c>
      <c r="DQ683" s="73">
        <f t="shared" si="384"/>
        <v>-3.2318699088105099E-12</v>
      </c>
      <c r="DR683" s="73">
        <f t="shared" si="385"/>
        <v>-3.2015176970935771E-12</v>
      </c>
      <c r="DS683" s="73">
        <f t="shared" si="386"/>
        <v>-3.2015151472748558E-12</v>
      </c>
      <c r="DT683" s="73">
        <f t="shared" si="387"/>
        <v>-3.2015151470594492E-12</v>
      </c>
      <c r="DV683" s="74"/>
      <c r="DW683" s="74"/>
      <c r="DX683" s="74"/>
      <c r="ED683" s="74"/>
      <c r="EE683" s="74"/>
      <c r="EF683" s="74"/>
      <c r="EL683" s="74"/>
      <c r="EM683" s="74"/>
      <c r="EN683" s="74"/>
      <c r="ET683" s="74"/>
      <c r="EU683" s="74"/>
      <c r="EV683" s="74"/>
    </row>
    <row r="684" spans="12:152" s="73" customFormat="1" ht="13.5" x14ac:dyDescent="0.3">
      <c r="L684" s="74"/>
      <c r="N684" s="74">
        <v>3.7999999999999998E-10</v>
      </c>
      <c r="O684" s="74">
        <v>0.13003640395999999</v>
      </c>
      <c r="P684" s="74">
        <v>27351.060504152301</v>
      </c>
      <c r="Q684" s="73">
        <f t="shared" si="368"/>
        <v>-6.5135872812996083E-11</v>
      </c>
      <c r="R684" s="73">
        <f t="shared" si="369"/>
        <v>-6.5345589744348471E-11</v>
      </c>
      <c r="S684" s="73">
        <f t="shared" si="370"/>
        <v>-6.5345607351730486E-11</v>
      </c>
      <c r="T684" s="73">
        <f t="shared" si="371"/>
        <v>-6.534560735324128E-11</v>
      </c>
      <c r="V684" s="74">
        <v>5.0000000000000002E-11</v>
      </c>
      <c r="W684" s="74">
        <v>2.3615829995399999</v>
      </c>
      <c r="X684" s="74">
        <v>78896.493164035695</v>
      </c>
      <c r="Y684" s="73">
        <f t="shared" si="372"/>
        <v>-2.1728993565951265E-11</v>
      </c>
      <c r="Z684" s="73">
        <f t="shared" si="373"/>
        <v>-2.1656195905344188E-11</v>
      </c>
      <c r="AA684" s="73">
        <f t="shared" si="374"/>
        <v>-2.1656189790732013E-11</v>
      </c>
      <c r="AB684" s="73">
        <f t="shared" si="375"/>
        <v>-2.1656189790209416E-11</v>
      </c>
      <c r="AD684" s="74"/>
      <c r="AE684" s="74"/>
      <c r="AF684" s="74"/>
      <c r="AL684" s="74"/>
      <c r="AM684" s="74"/>
      <c r="AN684" s="74"/>
      <c r="AT684" s="74"/>
      <c r="AU684" s="74"/>
      <c r="AV684" s="74"/>
      <c r="BB684" s="74"/>
      <c r="BC684" s="74"/>
      <c r="BD684" s="74"/>
      <c r="BJ684" s="74">
        <v>1.0999999999999999E-10</v>
      </c>
      <c r="BK684" s="74">
        <v>0.80389582740999999</v>
      </c>
      <c r="BL684" s="74">
        <v>3328.1356562801898</v>
      </c>
      <c r="BM684" s="73">
        <f t="shared" si="376"/>
        <v>-1.3031217807040704E-11</v>
      </c>
      <c r="BN684" s="73">
        <f t="shared" si="377"/>
        <v>-1.3038663335167737E-11</v>
      </c>
      <c r="BO684" s="73">
        <f t="shared" si="378"/>
        <v>-1.3038663960307215E-11</v>
      </c>
      <c r="BP684" s="73">
        <f t="shared" si="379"/>
        <v>-1.303866396035999E-11</v>
      </c>
      <c r="BR684" s="74"/>
      <c r="BS684" s="74"/>
      <c r="BT684" s="74"/>
      <c r="BZ684" s="74"/>
      <c r="CA684" s="74"/>
      <c r="CB684" s="74"/>
      <c r="CH684" s="74"/>
      <c r="CI684" s="74"/>
      <c r="CJ684" s="74"/>
      <c r="CP684" s="74"/>
      <c r="CQ684" s="74"/>
      <c r="CR684" s="74"/>
      <c r="CX684" s="74"/>
      <c r="CY684" s="74"/>
      <c r="CZ684" s="74"/>
      <c r="DF684" s="74">
        <v>6E-11</v>
      </c>
      <c r="DG684" s="74">
        <v>1.20705629404</v>
      </c>
      <c r="DH684" s="74">
        <v>26734.913974889001</v>
      </c>
      <c r="DI684" s="73">
        <f t="shared" si="380"/>
        <v>-1.8996373782470356E-11</v>
      </c>
      <c r="DJ684" s="73">
        <f t="shared" si="381"/>
        <v>-1.8965206008228216E-11</v>
      </c>
      <c r="DK684" s="73">
        <f t="shared" si="382"/>
        <v>-1.8965203391080483E-11</v>
      </c>
      <c r="DL684" s="73">
        <f t="shared" si="383"/>
        <v>-1.8965203390857215E-11</v>
      </c>
      <c r="DN684" s="74">
        <v>9.9999999999999994E-12</v>
      </c>
      <c r="DO684" s="74">
        <v>1.6234646425599999</v>
      </c>
      <c r="DP684" s="74">
        <v>128106.31931499801</v>
      </c>
      <c r="DQ684" s="73">
        <f t="shared" si="384"/>
        <v>-8.4564226724952013E-12</v>
      </c>
      <c r="DR684" s="73">
        <f t="shared" si="385"/>
        <v>-8.4423886423019191E-12</v>
      </c>
      <c r="DS684" s="73">
        <f t="shared" si="386"/>
        <v>-8.4423874615364978E-12</v>
      </c>
      <c r="DT684" s="73">
        <f t="shared" si="387"/>
        <v>-8.4423874614365689E-12</v>
      </c>
      <c r="DV684" s="74"/>
      <c r="DW684" s="74"/>
      <c r="DX684" s="74"/>
      <c r="ED684" s="74"/>
      <c r="EE684" s="74"/>
      <c r="EF684" s="74"/>
      <c r="EL684" s="74"/>
      <c r="EM684" s="74"/>
      <c r="EN684" s="74"/>
      <c r="ET684" s="74"/>
      <c r="EU684" s="74"/>
      <c r="EV684" s="74"/>
    </row>
    <row r="685" spans="12:152" s="73" customFormat="1" ht="13.5" x14ac:dyDescent="0.3">
      <c r="L685" s="74"/>
      <c r="N685" s="74">
        <v>3.7999999999999998E-10</v>
      </c>
      <c r="O685" s="74">
        <v>1.3498478520599999</v>
      </c>
      <c r="P685" s="74">
        <v>70269.180982698294</v>
      </c>
      <c r="Q685" s="73">
        <f t="shared" si="368"/>
        <v>2.4059349113060724E-10</v>
      </c>
      <c r="R685" s="73">
        <f t="shared" si="369"/>
        <v>2.4016990857694983E-10</v>
      </c>
      <c r="S685" s="73">
        <f t="shared" si="370"/>
        <v>2.4016987299118875E-10</v>
      </c>
      <c r="T685" s="73">
        <f t="shared" si="371"/>
        <v>2.4016987298817569E-10</v>
      </c>
      <c r="V685" s="74">
        <v>5.0000000000000002E-11</v>
      </c>
      <c r="W685" s="74">
        <v>0.96987247796999998</v>
      </c>
      <c r="X685" s="74">
        <v>149288.743257845</v>
      </c>
      <c r="Y685" s="73">
        <f t="shared" si="372"/>
        <v>4.6197915930536938E-11</v>
      </c>
      <c r="Z685" s="73">
        <f t="shared" si="373"/>
        <v>4.6256177986667633E-11</v>
      </c>
      <c r="AA685" s="73">
        <f t="shared" si="374"/>
        <v>4.6256182860317865E-11</v>
      </c>
      <c r="AB685" s="73">
        <f t="shared" si="375"/>
        <v>4.6256182860732225E-11</v>
      </c>
      <c r="AD685" s="74"/>
      <c r="AE685" s="74"/>
      <c r="AF685" s="74"/>
      <c r="AL685" s="74"/>
      <c r="AM685" s="74"/>
      <c r="AN685" s="74"/>
      <c r="AT685" s="74"/>
      <c r="AU685" s="74"/>
      <c r="AV685" s="74"/>
      <c r="BB685" s="74"/>
      <c r="BC685" s="74"/>
      <c r="BD685" s="74"/>
      <c r="BJ685" s="74">
        <v>8.9999999999999999E-11</v>
      </c>
      <c r="BK685" s="74">
        <v>6.2548984287199998</v>
      </c>
      <c r="BL685" s="74">
        <v>91919.569915898901</v>
      </c>
      <c r="BM685" s="73">
        <f t="shared" si="376"/>
        <v>-7.0920114459444818E-11</v>
      </c>
      <c r="BN685" s="73">
        <f t="shared" si="377"/>
        <v>-7.1024310167609343E-11</v>
      </c>
      <c r="BO685" s="73">
        <f t="shared" si="378"/>
        <v>-7.1024318905531162E-11</v>
      </c>
      <c r="BP685" s="73">
        <f t="shared" si="379"/>
        <v>-7.1024318906272704E-11</v>
      </c>
      <c r="BR685" s="74"/>
      <c r="BS685" s="74"/>
      <c r="BT685" s="74"/>
      <c r="BZ685" s="74"/>
      <c r="CA685" s="74"/>
      <c r="CB685" s="74"/>
      <c r="CH685" s="74"/>
      <c r="CI685" s="74"/>
      <c r="CJ685" s="74"/>
      <c r="CP685" s="74"/>
      <c r="CQ685" s="74"/>
      <c r="CR685" s="74"/>
      <c r="CX685" s="74"/>
      <c r="CY685" s="74"/>
      <c r="CZ685" s="74"/>
      <c r="DF685" s="74">
        <v>7.9999999999999995E-11</v>
      </c>
      <c r="DG685" s="74">
        <v>3.8750834903100002</v>
      </c>
      <c r="DH685" s="74">
        <v>52041.697233563304</v>
      </c>
      <c r="DI685" s="73">
        <f t="shared" si="380"/>
        <v>4.9674332431139745E-11</v>
      </c>
      <c r="DJ685" s="73">
        <f t="shared" si="381"/>
        <v>4.9741147250737395E-11</v>
      </c>
      <c r="DK685" s="73">
        <f t="shared" si="382"/>
        <v>4.9741152858271683E-11</v>
      </c>
      <c r="DL685" s="73">
        <f t="shared" si="383"/>
        <v>4.9741152858748933E-11</v>
      </c>
      <c r="DN685" s="74">
        <v>9.9999999999999994E-12</v>
      </c>
      <c r="DO685" s="74">
        <v>0.72186155432999999</v>
      </c>
      <c r="DP685" s="74">
        <v>27005.833427555899</v>
      </c>
      <c r="DQ685" s="73">
        <f t="shared" si="384"/>
        <v>8.8920636161674971E-12</v>
      </c>
      <c r="DR685" s="73">
        <f t="shared" si="385"/>
        <v>8.8895316337685843E-12</v>
      </c>
      <c r="DS685" s="73">
        <f t="shared" si="386"/>
        <v>8.8895314210638687E-12</v>
      </c>
      <c r="DT685" s="73">
        <f t="shared" si="387"/>
        <v>8.889531421045905E-12</v>
      </c>
      <c r="DV685" s="74"/>
      <c r="DW685" s="74"/>
      <c r="DX685" s="74"/>
      <c r="ED685" s="74"/>
      <c r="EE685" s="74"/>
      <c r="EF685" s="74"/>
      <c r="EL685" s="74"/>
      <c r="EM685" s="74"/>
      <c r="EN685" s="74"/>
      <c r="ET685" s="74"/>
      <c r="EU685" s="74"/>
      <c r="EV685" s="74"/>
    </row>
    <row r="686" spans="12:152" s="73" customFormat="1" ht="13.5" x14ac:dyDescent="0.3">
      <c r="L686" s="74"/>
      <c r="N686" s="74">
        <v>3.7999999999999998E-10</v>
      </c>
      <c r="O686" s="74">
        <v>0.52032944032999995</v>
      </c>
      <c r="P686" s="74">
        <v>103498.416184544</v>
      </c>
      <c r="Q686" s="73">
        <f t="shared" si="368"/>
        <v>-2.7049238133209953E-10</v>
      </c>
      <c r="R686" s="73">
        <f t="shared" si="369"/>
        <v>-2.7105755575936613E-10</v>
      </c>
      <c r="S686" s="73">
        <f t="shared" si="370"/>
        <v>-2.7105760316146202E-10</v>
      </c>
      <c r="T686" s="73">
        <f t="shared" si="371"/>
        <v>-2.7105760316545865E-10</v>
      </c>
      <c r="V686" s="74">
        <v>5.0000000000000002E-11</v>
      </c>
      <c r="W686" s="74">
        <v>0.76610110351000005</v>
      </c>
      <c r="X686" s="74">
        <v>24864.085300795501</v>
      </c>
      <c r="Y686" s="73">
        <f t="shared" si="372"/>
        <v>-3.9515576030461387E-11</v>
      </c>
      <c r="Z686" s="73">
        <f t="shared" si="373"/>
        <v>-3.9499969394439913E-11</v>
      </c>
      <c r="AA686" s="73">
        <f t="shared" si="374"/>
        <v>-3.9499968083643425E-11</v>
      </c>
      <c r="AB686" s="73">
        <f t="shared" si="375"/>
        <v>-3.9499968083533642E-11</v>
      </c>
      <c r="AD686" s="74"/>
      <c r="AE686" s="74"/>
      <c r="AF686" s="74"/>
      <c r="AL686" s="74"/>
      <c r="AM686" s="74"/>
      <c r="AN686" s="74"/>
      <c r="AT686" s="74"/>
      <c r="AU686" s="74"/>
      <c r="AV686" s="74"/>
      <c r="BB686" s="74"/>
      <c r="BC686" s="74"/>
      <c r="BD686" s="74"/>
      <c r="BJ686" s="74">
        <v>8.9999999999999999E-11</v>
      </c>
      <c r="BK686" s="74">
        <v>5.8719725562400003</v>
      </c>
      <c r="BL686" s="74">
        <v>199599.31813847501</v>
      </c>
      <c r="BM686" s="73">
        <f t="shared" si="376"/>
        <v>7.0900836798806418E-11</v>
      </c>
      <c r="BN686" s="73">
        <f t="shared" si="377"/>
        <v>7.0673614623529901E-11</v>
      </c>
      <c r="BO686" s="73">
        <f t="shared" si="378"/>
        <v>7.0673595495844436E-11</v>
      </c>
      <c r="BP686" s="73">
        <f t="shared" si="379"/>
        <v>7.0673595494222632E-11</v>
      </c>
      <c r="BR686" s="74"/>
      <c r="BS686" s="74"/>
      <c r="BT686" s="74"/>
      <c r="BZ686" s="74"/>
      <c r="CA686" s="74"/>
      <c r="CB686" s="74"/>
      <c r="CH686" s="74"/>
      <c r="CI686" s="74"/>
      <c r="CJ686" s="74"/>
      <c r="CP686" s="74"/>
      <c r="CQ686" s="74"/>
      <c r="CR686" s="74"/>
      <c r="CX686" s="74"/>
      <c r="CY686" s="74"/>
      <c r="CZ686" s="74"/>
      <c r="DF686" s="74">
        <v>7.0000000000000004E-11</v>
      </c>
      <c r="DG686" s="74">
        <v>1.874291269</v>
      </c>
      <c r="DH686" s="74">
        <v>1905.4647649404001</v>
      </c>
      <c r="DI686" s="73">
        <f t="shared" si="380"/>
        <v>1.1433596602592119E-11</v>
      </c>
      <c r="DJ686" s="73">
        <f t="shared" si="381"/>
        <v>1.1436291847457825E-11</v>
      </c>
      <c r="DK686" s="73">
        <f t="shared" si="382"/>
        <v>1.1436292073755546E-11</v>
      </c>
      <c r="DL686" s="73">
        <f t="shared" si="383"/>
        <v>1.1436292073774683E-11</v>
      </c>
      <c r="DN686" s="74">
        <v>9.9999999999999994E-12</v>
      </c>
      <c r="DO686" s="74">
        <v>2.3034466660400001</v>
      </c>
      <c r="DP686" s="74">
        <v>50380.547839427301</v>
      </c>
      <c r="DQ686" s="73">
        <f t="shared" si="384"/>
        <v>-8.1192671330684129E-12</v>
      </c>
      <c r="DR686" s="73">
        <f t="shared" si="385"/>
        <v>-8.1252865931183727E-12</v>
      </c>
      <c r="DS686" s="73">
        <f t="shared" si="386"/>
        <v>-8.1252870981616399E-12</v>
      </c>
      <c r="DT686" s="73">
        <f t="shared" si="387"/>
        <v>-8.1252870982040523E-12</v>
      </c>
      <c r="DV686" s="74"/>
      <c r="DW686" s="74"/>
      <c r="DX686" s="74"/>
      <c r="ED686" s="74"/>
      <c r="EE686" s="74"/>
      <c r="EF686" s="74"/>
      <c r="EL686" s="74"/>
      <c r="EM686" s="74"/>
      <c r="EN686" s="74"/>
      <c r="ET686" s="74"/>
      <c r="EU686" s="74"/>
      <c r="EV686" s="74"/>
    </row>
    <row r="687" spans="12:152" s="73" customFormat="1" ht="13.5" x14ac:dyDescent="0.3">
      <c r="L687" s="74"/>
      <c r="N687" s="74">
        <v>4.0000000000000001E-10</v>
      </c>
      <c r="O687" s="74">
        <v>5.66117959398</v>
      </c>
      <c r="P687" s="74">
        <v>52174.32181044</v>
      </c>
      <c r="Q687" s="73">
        <f t="shared" si="368"/>
        <v>5.1318347485572196E-11</v>
      </c>
      <c r="R687" s="73">
        <f t="shared" si="369"/>
        <v>5.0894396730186896E-11</v>
      </c>
      <c r="S687" s="73">
        <f t="shared" si="370"/>
        <v>5.0894361131993981E-11</v>
      </c>
      <c r="T687" s="73">
        <f t="shared" si="371"/>
        <v>5.0894361128971948E-11</v>
      </c>
      <c r="V687" s="74">
        <v>5.0000000000000002E-11</v>
      </c>
      <c r="W687" s="74">
        <v>1.95647355963</v>
      </c>
      <c r="X687" s="74">
        <v>76571.543755220104</v>
      </c>
      <c r="Y687" s="73">
        <f t="shared" si="372"/>
        <v>9.0049697623792064E-13</v>
      </c>
      <c r="Z687" s="73">
        <f t="shared" si="373"/>
        <v>9.7890008309648447E-13</v>
      </c>
      <c r="AA687" s="73">
        <f t="shared" si="374"/>
        <v>9.7890666588267939E-13</v>
      </c>
      <c r="AB687" s="73">
        <f t="shared" si="375"/>
        <v>9.7890666643963811E-13</v>
      </c>
      <c r="AD687" s="74"/>
      <c r="AE687" s="74"/>
      <c r="AF687" s="74"/>
      <c r="AL687" s="74"/>
      <c r="AM687" s="74"/>
      <c r="AN687" s="74"/>
      <c r="AT687" s="74"/>
      <c r="AU687" s="74"/>
      <c r="AV687" s="74"/>
      <c r="BB687" s="74"/>
      <c r="BC687" s="74"/>
      <c r="BD687" s="74"/>
      <c r="BJ687" s="74">
        <v>8.9999999999999999E-11</v>
      </c>
      <c r="BK687" s="74">
        <v>0.76033087381999998</v>
      </c>
      <c r="BL687" s="74">
        <v>156523.53751408699</v>
      </c>
      <c r="BM687" s="73">
        <f t="shared" si="376"/>
        <v>-1.0774238340567391E-11</v>
      </c>
      <c r="BN687" s="73">
        <f t="shared" si="377"/>
        <v>-1.1060640017111395E-11</v>
      </c>
      <c r="BO687" s="73">
        <f t="shared" si="378"/>
        <v>-1.1060664059256202E-11</v>
      </c>
      <c r="BP687" s="73">
        <f t="shared" si="379"/>
        <v>-1.1060664061287051E-11</v>
      </c>
      <c r="BR687" s="74"/>
      <c r="BS687" s="74"/>
      <c r="BT687" s="74"/>
      <c r="BZ687" s="74"/>
      <c r="CA687" s="74"/>
      <c r="CB687" s="74"/>
      <c r="CH687" s="74"/>
      <c r="CI687" s="74"/>
      <c r="CJ687" s="74"/>
      <c r="CP687" s="74"/>
      <c r="CQ687" s="74"/>
      <c r="CR687" s="74"/>
      <c r="CX687" s="74"/>
      <c r="CY687" s="74"/>
      <c r="CZ687" s="74"/>
      <c r="DF687" s="74">
        <v>7.0000000000000004E-11</v>
      </c>
      <c r="DG687" s="74">
        <v>5.6893824300100002</v>
      </c>
      <c r="DH687" s="74">
        <v>158746.175953631</v>
      </c>
      <c r="DI687" s="73">
        <f t="shared" si="380"/>
        <v>-4.7707537210752184E-12</v>
      </c>
      <c r="DJ687" s="73">
        <f t="shared" si="381"/>
        <v>-4.5436572330217214E-12</v>
      </c>
      <c r="DK687" s="73">
        <f t="shared" si="382"/>
        <v>-4.5436381634913501E-12</v>
      </c>
      <c r="DL687" s="73">
        <f t="shared" si="383"/>
        <v>-4.5436381618713249E-12</v>
      </c>
      <c r="DN687" s="74">
        <v>9.9999999999999994E-12</v>
      </c>
      <c r="DO687" s="74">
        <v>1.18658609813</v>
      </c>
      <c r="DP687" s="74">
        <v>8989.4677054323893</v>
      </c>
      <c r="DQ687" s="73">
        <f t="shared" si="384"/>
        <v>-8.9504035967053792E-12</v>
      </c>
      <c r="DR687" s="73">
        <f t="shared" si="385"/>
        <v>-8.9495822864858156E-12</v>
      </c>
      <c r="DS687" s="73">
        <f t="shared" si="386"/>
        <v>-8.9495822175141277E-12</v>
      </c>
      <c r="DT687" s="73">
        <f t="shared" si="387"/>
        <v>-8.9495822175082938E-12</v>
      </c>
      <c r="DV687" s="74"/>
      <c r="DW687" s="74"/>
      <c r="DX687" s="74"/>
      <c r="ED687" s="74"/>
      <c r="EE687" s="74"/>
      <c r="EF687" s="74"/>
      <c r="EL687" s="74"/>
      <c r="EM687" s="74"/>
      <c r="EN687" s="74"/>
      <c r="ET687" s="74"/>
      <c r="EU687" s="74"/>
      <c r="EV687" s="74"/>
    </row>
    <row r="688" spans="12:152" s="73" customFormat="1" ht="13.5" x14ac:dyDescent="0.3">
      <c r="L688" s="74"/>
      <c r="N688" s="74">
        <v>3.7999999999999998E-10</v>
      </c>
      <c r="O688" s="74">
        <v>0.92511339051999997</v>
      </c>
      <c r="P688" s="74">
        <v>112231.70171963501</v>
      </c>
      <c r="Q688" s="73">
        <f t="shared" si="368"/>
        <v>-3.2691035008118793E-11</v>
      </c>
      <c r="R688" s="73">
        <f t="shared" si="369"/>
        <v>-3.1820670039544964E-11</v>
      </c>
      <c r="S688" s="73">
        <f t="shared" si="370"/>
        <v>-3.1820596954891846E-11</v>
      </c>
      <c r="T688" s="73">
        <f t="shared" si="371"/>
        <v>-3.1820596948692748E-11</v>
      </c>
      <c r="V688" s="74">
        <v>5.0000000000000002E-11</v>
      </c>
      <c r="W688" s="74">
        <v>1.13701088228</v>
      </c>
      <c r="X688" s="74">
        <v>26312.247937276101</v>
      </c>
      <c r="Y688" s="73">
        <f t="shared" si="372"/>
        <v>1.6183614890057285E-11</v>
      </c>
      <c r="Z688" s="73">
        <f t="shared" si="373"/>
        <v>1.6209108383484845E-11</v>
      </c>
      <c r="AA688" s="73">
        <f t="shared" si="374"/>
        <v>1.6209110523772452E-11</v>
      </c>
      <c r="AB688" s="73">
        <f t="shared" si="375"/>
        <v>1.6209110523955281E-11</v>
      </c>
      <c r="AD688" s="74"/>
      <c r="AE688" s="74"/>
      <c r="AF688" s="74"/>
      <c r="AL688" s="74"/>
      <c r="AM688" s="74"/>
      <c r="AN688" s="74"/>
      <c r="AT688" s="74"/>
      <c r="AU688" s="74"/>
      <c r="AV688" s="74"/>
      <c r="BB688" s="74"/>
      <c r="BC688" s="74"/>
      <c r="BD688" s="74"/>
      <c r="BJ688" s="74">
        <v>7.9999999999999995E-11</v>
      </c>
      <c r="BK688" s="74">
        <v>0.63159267831999999</v>
      </c>
      <c r="BL688" s="74">
        <v>80174.908907939694</v>
      </c>
      <c r="BM688" s="73">
        <f t="shared" si="376"/>
        <v>-4.7384632266823573E-11</v>
      </c>
      <c r="BN688" s="73">
        <f t="shared" si="377"/>
        <v>-4.7278720887917727E-11</v>
      </c>
      <c r="BO688" s="73">
        <f t="shared" si="378"/>
        <v>-4.7278711990019766E-11</v>
      </c>
      <c r="BP688" s="73">
        <f t="shared" si="379"/>
        <v>-4.7278711989271426E-11</v>
      </c>
      <c r="BR688" s="74"/>
      <c r="BS688" s="74"/>
      <c r="BT688" s="74"/>
      <c r="BZ688" s="74"/>
      <c r="CA688" s="74"/>
      <c r="CB688" s="74"/>
      <c r="CH688" s="74"/>
      <c r="CI688" s="74"/>
      <c r="CJ688" s="74"/>
      <c r="CP688" s="74"/>
      <c r="CQ688" s="74"/>
      <c r="CR688" s="74"/>
      <c r="CX688" s="74"/>
      <c r="CY688" s="74"/>
      <c r="CZ688" s="74"/>
      <c r="DF688" s="74">
        <v>7.9999999999999995E-11</v>
      </c>
      <c r="DG688" s="74">
        <v>3.3988419921299999</v>
      </c>
      <c r="DH688" s="74">
        <v>78153.503103503099</v>
      </c>
      <c r="DI688" s="73">
        <f t="shared" si="380"/>
        <v>-7.3214523821885602E-11</v>
      </c>
      <c r="DJ688" s="73">
        <f t="shared" si="381"/>
        <v>-7.3266043248258221E-11</v>
      </c>
      <c r="DK688" s="73">
        <f t="shared" si="382"/>
        <v>-7.3266047566047198E-11</v>
      </c>
      <c r="DL688" s="73">
        <f t="shared" si="383"/>
        <v>-7.3266047566419726E-11</v>
      </c>
      <c r="DN688" s="74">
        <v>9.9999999999999994E-12</v>
      </c>
      <c r="DO688" s="74">
        <v>6.2585768216800002</v>
      </c>
      <c r="DP688" s="74">
        <v>50800.032483302501</v>
      </c>
      <c r="DQ688" s="73">
        <f t="shared" si="384"/>
        <v>-3.8585350040626242E-12</v>
      </c>
      <c r="DR688" s="73">
        <f t="shared" si="385"/>
        <v>-3.8489338005955127E-12</v>
      </c>
      <c r="DS688" s="73">
        <f t="shared" si="386"/>
        <v>-3.8489329942838107E-12</v>
      </c>
      <c r="DT688" s="73">
        <f t="shared" si="387"/>
        <v>-3.8489329942156071E-12</v>
      </c>
      <c r="DV688" s="74"/>
      <c r="DW688" s="74"/>
      <c r="DX688" s="74"/>
      <c r="ED688" s="74"/>
      <c r="EE688" s="74"/>
      <c r="EF688" s="74"/>
      <c r="EL688" s="74"/>
      <c r="EM688" s="74"/>
      <c r="EN688" s="74"/>
      <c r="ET688" s="74"/>
      <c r="EU688" s="74"/>
      <c r="EV688" s="74"/>
    </row>
    <row r="689" spans="12:152" s="73" customFormat="1" ht="13.5" x14ac:dyDescent="0.3">
      <c r="L689" s="74"/>
      <c r="N689" s="74">
        <v>5.1E-10</v>
      </c>
      <c r="O689" s="74">
        <v>4.1522316556799996</v>
      </c>
      <c r="P689" s="74">
        <v>27170.983373867701</v>
      </c>
      <c r="Q689" s="73">
        <f t="shared" si="368"/>
        <v>4.0733970160709888E-10</v>
      </c>
      <c r="R689" s="73">
        <f t="shared" si="369"/>
        <v>4.0716885565624122E-10</v>
      </c>
      <c r="S689" s="73">
        <f t="shared" si="370"/>
        <v>4.0716884130637053E-10</v>
      </c>
      <c r="T689" s="73">
        <f t="shared" si="371"/>
        <v>4.07168841305166E-10</v>
      </c>
      <c r="V689" s="74">
        <v>5.0000000000000002E-11</v>
      </c>
      <c r="W689" s="74">
        <v>1.0582663911800001</v>
      </c>
      <c r="X689" s="74">
        <v>27780.0688110765</v>
      </c>
      <c r="Y689" s="73">
        <f t="shared" si="372"/>
        <v>4.9577417227335437E-11</v>
      </c>
      <c r="Z689" s="73">
        <f t="shared" si="373"/>
        <v>4.9573718217299E-11</v>
      </c>
      <c r="AA689" s="73">
        <f t="shared" si="374"/>
        <v>4.9573717906048688E-11</v>
      </c>
      <c r="AB689" s="73">
        <f t="shared" si="375"/>
        <v>4.9573717906022392E-11</v>
      </c>
      <c r="AD689" s="74"/>
      <c r="AE689" s="74"/>
      <c r="AF689" s="74"/>
      <c r="AL689" s="74"/>
      <c r="AM689" s="74"/>
      <c r="AN689" s="74"/>
      <c r="AT689" s="74"/>
      <c r="AU689" s="74"/>
      <c r="AV689" s="74"/>
      <c r="BB689" s="74"/>
      <c r="BC689" s="74"/>
      <c r="BD689" s="74"/>
      <c r="BJ689" s="74">
        <v>8.9999999999999999E-11</v>
      </c>
      <c r="BK689" s="74">
        <v>5.0235275978100002</v>
      </c>
      <c r="BL689" s="74">
        <v>229129.79622501499</v>
      </c>
      <c r="BM689" s="73">
        <f t="shared" si="376"/>
        <v>7.4441484668642783E-11</v>
      </c>
      <c r="BN689" s="73">
        <f t="shared" si="377"/>
        <v>7.467804393697653E-11</v>
      </c>
      <c r="BO689" s="73">
        <f t="shared" si="378"/>
        <v>7.4678063729973986E-11</v>
      </c>
      <c r="BP689" s="73">
        <f t="shared" si="379"/>
        <v>7.4678063731664342E-11</v>
      </c>
      <c r="BR689" s="74"/>
      <c r="BS689" s="74"/>
      <c r="BT689" s="74"/>
      <c r="BZ689" s="74"/>
      <c r="CA689" s="74"/>
      <c r="CB689" s="74"/>
      <c r="CH689" s="74"/>
      <c r="CI689" s="74"/>
      <c r="CJ689" s="74"/>
      <c r="CP689" s="74"/>
      <c r="CQ689" s="74"/>
      <c r="CR689" s="74"/>
      <c r="CX689" s="74"/>
      <c r="CY689" s="74"/>
      <c r="CZ689" s="74"/>
      <c r="DF689" s="74">
        <v>7.0000000000000004E-11</v>
      </c>
      <c r="DG689" s="74">
        <v>1.2086759889100001</v>
      </c>
      <c r="DH689" s="74">
        <v>61560.647291223497</v>
      </c>
      <c r="DI689" s="73">
        <f t="shared" si="380"/>
        <v>-3.1889661271675165E-11</v>
      </c>
      <c r="DJ689" s="73">
        <f t="shared" si="381"/>
        <v>-3.1811064945863096E-11</v>
      </c>
      <c r="DK689" s="73">
        <f t="shared" si="382"/>
        <v>-3.1811058344630651E-11</v>
      </c>
      <c r="DL689" s="73">
        <f t="shared" si="383"/>
        <v>-3.181105834407063E-11</v>
      </c>
      <c r="DN689" s="74">
        <v>9.9999999999999994E-12</v>
      </c>
      <c r="DO689" s="74">
        <v>0.99962008973000005</v>
      </c>
      <c r="DP689" s="74">
        <v>163298.12945069</v>
      </c>
      <c r="DQ689" s="73">
        <f t="shared" si="384"/>
        <v>-1.9451035487931236E-12</v>
      </c>
      <c r="DR689" s="73">
        <f t="shared" si="385"/>
        <v>-1.9122848044574739E-12</v>
      </c>
      <c r="DS689" s="73">
        <f t="shared" si="386"/>
        <v>-1.9122820480263289E-12</v>
      </c>
      <c r="DT689" s="73">
        <f t="shared" si="387"/>
        <v>-1.9122820477897605E-12</v>
      </c>
      <c r="DV689" s="74"/>
      <c r="DW689" s="74"/>
      <c r="DX689" s="74"/>
      <c r="ED689" s="74"/>
      <c r="EE689" s="74"/>
      <c r="EF689" s="74"/>
      <c r="EL689" s="74"/>
      <c r="EM689" s="74"/>
      <c r="EN689" s="74"/>
      <c r="ET689" s="74"/>
      <c r="EU689" s="74"/>
      <c r="EV689" s="74"/>
    </row>
    <row r="690" spans="12:152" s="73" customFormat="1" ht="13.5" x14ac:dyDescent="0.3">
      <c r="L690" s="74"/>
      <c r="N690" s="74">
        <v>3.7000000000000001E-10</v>
      </c>
      <c r="O690" s="74">
        <v>1.67308781547</v>
      </c>
      <c r="P690" s="74">
        <v>54374.893626435398</v>
      </c>
      <c r="Q690" s="73">
        <f t="shared" si="368"/>
        <v>1.6627660160718295E-10</v>
      </c>
      <c r="R690" s="73">
        <f t="shared" si="369"/>
        <v>1.6590838152127424E-10</v>
      </c>
      <c r="S690" s="73">
        <f t="shared" si="370"/>
        <v>1.6590835059611941E-10</v>
      </c>
      <c r="T690" s="73">
        <f t="shared" si="371"/>
        <v>1.659083505934875E-10</v>
      </c>
      <c r="V690" s="74">
        <v>5.0000000000000002E-11</v>
      </c>
      <c r="W690" s="74">
        <v>4.5413079188100003</v>
      </c>
      <c r="X690" s="74">
        <v>156740.71794488301</v>
      </c>
      <c r="Y690" s="73">
        <f t="shared" si="372"/>
        <v>3.9327804635461137E-11</v>
      </c>
      <c r="Z690" s="73">
        <f t="shared" si="373"/>
        <v>3.9228479088337717E-11</v>
      </c>
      <c r="AA690" s="73">
        <f t="shared" si="374"/>
        <v>3.9228470731774982E-11</v>
      </c>
      <c r="AB690" s="73">
        <f t="shared" si="375"/>
        <v>3.9228470731070076E-11</v>
      </c>
      <c r="AD690" s="74"/>
      <c r="AE690" s="74"/>
      <c r="AF690" s="74"/>
      <c r="AL690" s="74"/>
      <c r="AM690" s="74"/>
      <c r="AN690" s="74"/>
      <c r="AT690" s="74"/>
      <c r="AU690" s="74"/>
      <c r="AV690" s="74"/>
      <c r="BB690" s="74"/>
      <c r="BC690" s="74"/>
      <c r="BD690" s="74"/>
      <c r="BJ690" s="74">
        <v>7.9999999999999995E-11</v>
      </c>
      <c r="BK690" s="74">
        <v>2.6327245279599998</v>
      </c>
      <c r="BL690" s="74">
        <v>25138.7275326044</v>
      </c>
      <c r="BM690" s="73">
        <f t="shared" si="376"/>
        <v>-6.532661516924083E-11</v>
      </c>
      <c r="BN690" s="73">
        <f t="shared" si="377"/>
        <v>-6.5302829697557114E-11</v>
      </c>
      <c r="BO690" s="73">
        <f t="shared" si="378"/>
        <v>-6.5302827699753756E-11</v>
      </c>
      <c r="BP690" s="73">
        <f t="shared" si="379"/>
        <v>-6.5302827699585645E-11</v>
      </c>
      <c r="BR690" s="74"/>
      <c r="BS690" s="74"/>
      <c r="BT690" s="74"/>
      <c r="BZ690" s="74"/>
      <c r="CA690" s="74"/>
      <c r="CB690" s="74"/>
      <c r="CH690" s="74"/>
      <c r="CI690" s="74"/>
      <c r="CJ690" s="74"/>
      <c r="CP690" s="74"/>
      <c r="CQ690" s="74"/>
      <c r="CR690" s="74"/>
      <c r="CX690" s="74"/>
      <c r="CY690" s="74"/>
      <c r="CZ690" s="74"/>
      <c r="DF690" s="74">
        <v>7.9999999999999995E-11</v>
      </c>
      <c r="DG690" s="74">
        <v>3.3058029357200001</v>
      </c>
      <c r="DH690" s="74">
        <v>130419.84594697101</v>
      </c>
      <c r="DI690" s="73">
        <f t="shared" si="380"/>
        <v>-4.3475987527051748E-11</v>
      </c>
      <c r="DJ690" s="73">
        <f t="shared" si="381"/>
        <v>-4.3655221609213947E-11</v>
      </c>
      <c r="DK690" s="73">
        <f t="shared" si="382"/>
        <v>-4.3655236645016724E-11</v>
      </c>
      <c r="DL690" s="73">
        <f t="shared" si="383"/>
        <v>-4.3655236646297135E-11</v>
      </c>
      <c r="DN690" s="74">
        <v>9.9999999999999994E-12</v>
      </c>
      <c r="DO690" s="74">
        <v>2.8679087383500002</v>
      </c>
      <c r="DP690" s="74">
        <v>38634.385080657201</v>
      </c>
      <c r="DQ690" s="73">
        <f t="shared" si="384"/>
        <v>-4.5664661963285054E-12</v>
      </c>
      <c r="DR690" s="73">
        <f t="shared" si="385"/>
        <v>-4.5594248928793893E-12</v>
      </c>
      <c r="DS690" s="73">
        <f t="shared" si="386"/>
        <v>-4.5594243015576663E-12</v>
      </c>
      <c r="DT690" s="73">
        <f t="shared" si="387"/>
        <v>-4.559424301507075E-12</v>
      </c>
      <c r="DV690" s="74"/>
      <c r="DW690" s="74"/>
      <c r="DX690" s="74"/>
      <c r="ED690" s="74"/>
      <c r="EE690" s="74"/>
      <c r="EF690" s="74"/>
      <c r="EL690" s="74"/>
      <c r="EM690" s="74"/>
      <c r="EN690" s="74"/>
      <c r="ET690" s="74"/>
      <c r="EU690" s="74"/>
      <c r="EV690" s="74"/>
    </row>
    <row r="691" spans="12:152" s="73" customFormat="1" ht="13.5" x14ac:dyDescent="0.3">
      <c r="L691" s="74"/>
      <c r="N691" s="74">
        <v>3.7999999999999998E-10</v>
      </c>
      <c r="O691" s="74">
        <v>6.2659230940099997</v>
      </c>
      <c r="P691" s="74">
        <v>202.25339517410001</v>
      </c>
      <c r="Q691" s="73">
        <f t="shared" si="368"/>
        <v>-3.769816425920697E-10</v>
      </c>
      <c r="R691" s="73">
        <f t="shared" si="369"/>
        <v>-3.7698184060308689E-10</v>
      </c>
      <c r="S691" s="73">
        <f t="shared" si="370"/>
        <v>-3.7698184061971198E-10</v>
      </c>
      <c r="T691" s="73">
        <f t="shared" si="371"/>
        <v>-3.7698184061971338E-10</v>
      </c>
      <c r="V691" s="74">
        <v>6E-11</v>
      </c>
      <c r="W691" s="74">
        <v>3.5827656764700002</v>
      </c>
      <c r="X691" s="74">
        <v>198489.93958638201</v>
      </c>
      <c r="Y691" s="73">
        <f t="shared" si="372"/>
        <v>-3.1404872669961454E-11</v>
      </c>
      <c r="Z691" s="73">
        <f t="shared" si="373"/>
        <v>-3.1612458635079126E-11</v>
      </c>
      <c r="AA691" s="73">
        <f t="shared" si="374"/>
        <v>-3.1612476042518624E-11</v>
      </c>
      <c r="AB691" s="73">
        <f t="shared" si="375"/>
        <v>-3.1612476044002819E-11</v>
      </c>
      <c r="AD691" s="74"/>
      <c r="AE691" s="74"/>
      <c r="AF691" s="74"/>
      <c r="AL691" s="74"/>
      <c r="AM691" s="74"/>
      <c r="AN691" s="74"/>
      <c r="AT691" s="74"/>
      <c r="AU691" s="74"/>
      <c r="AV691" s="74"/>
      <c r="BB691" s="74"/>
      <c r="BC691" s="74"/>
      <c r="BD691" s="74"/>
      <c r="BJ691" s="74">
        <v>7.9999999999999995E-11</v>
      </c>
      <c r="BK691" s="74">
        <v>0.59154768043999995</v>
      </c>
      <c r="BL691" s="74">
        <v>156954.01704032099</v>
      </c>
      <c r="BM691" s="73">
        <f t="shared" si="376"/>
        <v>3.2608663513651361E-11</v>
      </c>
      <c r="BN691" s="73">
        <f t="shared" si="377"/>
        <v>3.2373650896646918E-11</v>
      </c>
      <c r="BO691" s="73">
        <f t="shared" si="378"/>
        <v>3.2373631150419443E-11</v>
      </c>
      <c r="BP691" s="73">
        <f t="shared" si="379"/>
        <v>3.2373631148756047E-11</v>
      </c>
      <c r="BR691" s="74"/>
      <c r="BS691" s="74"/>
      <c r="BT691" s="74"/>
      <c r="BZ691" s="74"/>
      <c r="CA691" s="74"/>
      <c r="CB691" s="74"/>
      <c r="CH691" s="74"/>
      <c r="CI691" s="74"/>
      <c r="CJ691" s="74"/>
      <c r="CP691" s="74"/>
      <c r="CQ691" s="74"/>
      <c r="CR691" s="74"/>
      <c r="CX691" s="74"/>
      <c r="CY691" s="74"/>
      <c r="CZ691" s="74"/>
      <c r="DF691" s="74">
        <v>7.0000000000000004E-11</v>
      </c>
      <c r="DG691" s="74">
        <v>0.39338960799</v>
      </c>
      <c r="DH691" s="74">
        <v>2199.0873432869998</v>
      </c>
      <c r="DI691" s="73">
        <f t="shared" si="380"/>
        <v>-1.2304910852728382E-12</v>
      </c>
      <c r="DJ691" s="73">
        <f t="shared" si="381"/>
        <v>-1.2336435182387499E-12</v>
      </c>
      <c r="DK691" s="73">
        <f t="shared" si="382"/>
        <v>-1.2336437829236198E-12</v>
      </c>
      <c r="DL691" s="73">
        <f t="shared" si="383"/>
        <v>-1.2336437829459985E-12</v>
      </c>
      <c r="DN691" s="74">
        <v>9.9999999999999994E-12</v>
      </c>
      <c r="DO691" s="74">
        <v>3.6182798066899999</v>
      </c>
      <c r="DP691" s="74">
        <v>106262.812049513</v>
      </c>
      <c r="DQ691" s="73">
        <f t="shared" si="384"/>
        <v>-8.0911440202522055E-13</v>
      </c>
      <c r="DR691" s="73">
        <f t="shared" si="385"/>
        <v>-7.8741910075106695E-13</v>
      </c>
      <c r="DS691" s="73">
        <f t="shared" si="386"/>
        <v>-7.8741727901151026E-13</v>
      </c>
      <c r="DT691" s="73">
        <f t="shared" si="387"/>
        <v>-7.8741727885737618E-13</v>
      </c>
      <c r="DV691" s="74"/>
      <c r="DW691" s="74"/>
      <c r="DX691" s="74"/>
      <c r="ED691" s="74"/>
      <c r="EE691" s="74"/>
      <c r="EF691" s="74"/>
      <c r="EL691" s="74"/>
      <c r="EM691" s="74"/>
      <c r="EN691" s="74"/>
      <c r="ET691" s="74"/>
      <c r="EU691" s="74"/>
      <c r="EV691" s="74"/>
    </row>
    <row r="692" spans="12:152" s="73" customFormat="1" ht="13.5" x14ac:dyDescent="0.3">
      <c r="L692" s="74"/>
      <c r="N692" s="74">
        <v>3.6E-10</v>
      </c>
      <c r="O692" s="74">
        <v>3.2391191088900002</v>
      </c>
      <c r="P692" s="74">
        <v>176332.24614102699</v>
      </c>
      <c r="Q692" s="73">
        <f t="shared" si="368"/>
        <v>-1.7439636448255223E-10</v>
      </c>
      <c r="R692" s="73">
        <f t="shared" si="369"/>
        <v>-1.732577873163422E-10</v>
      </c>
      <c r="S692" s="73">
        <f t="shared" si="370"/>
        <v>-1.7325769162400734E-10</v>
      </c>
      <c r="T692" s="73">
        <f t="shared" si="371"/>
        <v>-1.7325769161597121E-10</v>
      </c>
      <c r="V692" s="74">
        <v>5.0000000000000002E-11</v>
      </c>
      <c r="W692" s="74">
        <v>0.51603916275999995</v>
      </c>
      <c r="X692" s="74">
        <v>171292.65789271399</v>
      </c>
      <c r="Y692" s="73">
        <f t="shared" si="372"/>
        <v>3.4197851644008538E-11</v>
      </c>
      <c r="Z692" s="73">
        <f t="shared" si="373"/>
        <v>3.4069667966807414E-11</v>
      </c>
      <c r="AA692" s="73">
        <f t="shared" si="374"/>
        <v>3.4069657186615301E-11</v>
      </c>
      <c r="AB692" s="73">
        <f t="shared" si="375"/>
        <v>3.4069657185699993E-11</v>
      </c>
      <c r="AD692" s="74"/>
      <c r="AE692" s="74"/>
      <c r="AF692" s="74"/>
      <c r="AL692" s="74"/>
      <c r="AM692" s="74"/>
      <c r="AN692" s="74"/>
      <c r="AT692" s="74"/>
      <c r="AU692" s="74"/>
      <c r="AV692" s="74"/>
      <c r="BB692" s="74"/>
      <c r="BC692" s="74"/>
      <c r="BD692" s="74"/>
      <c r="BJ692" s="74">
        <v>7.9999999999999995E-11</v>
      </c>
      <c r="BK692" s="74">
        <v>3.9568123270300002</v>
      </c>
      <c r="BL692" s="74">
        <v>120417.678427771</v>
      </c>
      <c r="BM692" s="73">
        <f t="shared" si="376"/>
        <v>6.6667410817069265E-11</v>
      </c>
      <c r="BN692" s="73">
        <f t="shared" si="377"/>
        <v>6.6558142770773371E-11</v>
      </c>
      <c r="BO692" s="73">
        <f t="shared" si="378"/>
        <v>6.6558133579393389E-11</v>
      </c>
      <c r="BP692" s="73">
        <f t="shared" si="379"/>
        <v>6.6558133578616304E-11</v>
      </c>
      <c r="BR692" s="74"/>
      <c r="BS692" s="74"/>
      <c r="BT692" s="74"/>
      <c r="BZ692" s="74"/>
      <c r="CA692" s="74"/>
      <c r="CB692" s="74"/>
      <c r="CH692" s="74"/>
      <c r="CI692" s="74"/>
      <c r="CJ692" s="74"/>
      <c r="CP692" s="74"/>
      <c r="CQ692" s="74"/>
      <c r="CR692" s="74"/>
      <c r="CX692" s="74"/>
      <c r="CY692" s="74"/>
      <c r="CZ692" s="74"/>
      <c r="DF692" s="74">
        <v>6E-11</v>
      </c>
      <c r="DG692" s="74">
        <v>3.17982806365</v>
      </c>
      <c r="DH692" s="74">
        <v>77947.317555065907</v>
      </c>
      <c r="DI692" s="73">
        <f t="shared" si="380"/>
        <v>5.9996082623165794E-11</v>
      </c>
      <c r="DJ692" s="73">
        <f t="shared" si="381"/>
        <v>5.9994911563657868E-11</v>
      </c>
      <c r="DK692" s="73">
        <f t="shared" si="382"/>
        <v>5.9994911458913124E-11</v>
      </c>
      <c r="DL692" s="73">
        <f t="shared" si="383"/>
        <v>5.9994911458904245E-11</v>
      </c>
      <c r="DN692" s="74">
        <v>9.9999999999999994E-12</v>
      </c>
      <c r="DO692" s="74">
        <v>0.61515728295000005</v>
      </c>
      <c r="DP692" s="74">
        <v>78469.894973159695</v>
      </c>
      <c r="DQ692" s="73">
        <f t="shared" si="384"/>
        <v>9.3173466789449865E-12</v>
      </c>
      <c r="DR692" s="73">
        <f t="shared" si="385"/>
        <v>9.3114981870722675E-12</v>
      </c>
      <c r="DS692" s="73">
        <f t="shared" si="386"/>
        <v>9.3114976950108504E-12</v>
      </c>
      <c r="DT692" s="73">
        <f t="shared" si="387"/>
        <v>9.311497694969396E-12</v>
      </c>
      <c r="DV692" s="74"/>
      <c r="DW692" s="74"/>
      <c r="DX692" s="74"/>
      <c r="ED692" s="74"/>
      <c r="EE692" s="74"/>
      <c r="EF692" s="74"/>
      <c r="EL692" s="74"/>
      <c r="EM692" s="74"/>
      <c r="EN692" s="74"/>
      <c r="ET692" s="74"/>
      <c r="EU692" s="74"/>
      <c r="EV692" s="74"/>
    </row>
    <row r="693" spans="12:152" s="73" customFormat="1" ht="13.5" x14ac:dyDescent="0.3">
      <c r="L693" s="74"/>
      <c r="N693" s="74">
        <v>3.7000000000000001E-10</v>
      </c>
      <c r="O693" s="74">
        <v>1.90730795656</v>
      </c>
      <c r="P693" s="74">
        <v>3308.4658953804001</v>
      </c>
      <c r="Q693" s="73">
        <f t="shared" si="368"/>
        <v>2.28368201410104E-10</v>
      </c>
      <c r="R693" s="73">
        <f t="shared" si="369"/>
        <v>2.2834847375503367E-10</v>
      </c>
      <c r="S693" s="73">
        <f t="shared" si="370"/>
        <v>2.2834847209861548E-10</v>
      </c>
      <c r="T693" s="73">
        <f t="shared" si="371"/>
        <v>2.2834847209847478E-10</v>
      </c>
      <c r="V693" s="74">
        <v>6E-11</v>
      </c>
      <c r="W693" s="74">
        <v>3.0345222606400002</v>
      </c>
      <c r="X693" s="74">
        <v>77741.132006628701</v>
      </c>
      <c r="Y693" s="73">
        <f t="shared" si="372"/>
        <v>-5.6069146866599586E-11</v>
      </c>
      <c r="Z693" s="73">
        <f t="shared" si="373"/>
        <v>-5.6035064341044675E-11</v>
      </c>
      <c r="AA693" s="73">
        <f t="shared" si="374"/>
        <v>-5.603506147344052E-11</v>
      </c>
      <c r="AB693" s="73">
        <f t="shared" si="375"/>
        <v>-5.603506147319667E-11</v>
      </c>
      <c r="AD693" s="74"/>
      <c r="AE693" s="74"/>
      <c r="AF693" s="74"/>
      <c r="AL693" s="74"/>
      <c r="AM693" s="74"/>
      <c r="AN693" s="74"/>
      <c r="AT693" s="74"/>
      <c r="AU693" s="74"/>
      <c r="AV693" s="74"/>
      <c r="BB693" s="74"/>
      <c r="BC693" s="74"/>
      <c r="BD693" s="74"/>
      <c r="BJ693" s="74">
        <v>7.9999999999999995E-11</v>
      </c>
      <c r="BK693" s="74">
        <v>3.4688263838800002</v>
      </c>
      <c r="BL693" s="74">
        <v>77616.698591407694</v>
      </c>
      <c r="BM693" s="73">
        <f t="shared" si="376"/>
        <v>2.9667583038437888E-11</v>
      </c>
      <c r="BN693" s="73">
        <f t="shared" si="377"/>
        <v>2.9785656627549071E-11</v>
      </c>
      <c r="BO693" s="73">
        <f t="shared" si="378"/>
        <v>2.9785666538093661E-11</v>
      </c>
      <c r="BP693" s="73">
        <f t="shared" si="379"/>
        <v>2.9785666538937767E-11</v>
      </c>
      <c r="BR693" s="74"/>
      <c r="BS693" s="74"/>
      <c r="BT693" s="74"/>
      <c r="BZ693" s="74"/>
      <c r="CA693" s="74"/>
      <c r="CB693" s="74"/>
      <c r="CH693" s="74"/>
      <c r="CI693" s="74"/>
      <c r="CJ693" s="74"/>
      <c r="CP693" s="74"/>
      <c r="CQ693" s="74"/>
      <c r="CR693" s="74"/>
      <c r="CX693" s="74"/>
      <c r="CY693" s="74"/>
      <c r="CZ693" s="74"/>
      <c r="DF693" s="74">
        <v>7.9999999999999995E-11</v>
      </c>
      <c r="DG693" s="74">
        <v>0.88585179650000001</v>
      </c>
      <c r="DH693" s="74">
        <v>220.41264243879999</v>
      </c>
      <c r="DI693" s="73">
        <f t="shared" si="380"/>
        <v>-1.9530063265261261E-11</v>
      </c>
      <c r="DJ693" s="73">
        <f t="shared" si="381"/>
        <v>-1.9530413497221031E-11</v>
      </c>
      <c r="DK693" s="73">
        <f t="shared" si="382"/>
        <v>-1.9530413526627201E-11</v>
      </c>
      <c r="DL693" s="73">
        <f t="shared" si="383"/>
        <v>-1.9530413526629751E-11</v>
      </c>
      <c r="DN693" s="74">
        <v>9.9999999999999994E-12</v>
      </c>
      <c r="DO693" s="74">
        <v>4.6063674378600004</v>
      </c>
      <c r="DP693" s="74">
        <v>126996.940762905</v>
      </c>
      <c r="DQ693" s="73">
        <f t="shared" si="384"/>
        <v>9.9401887148748423E-12</v>
      </c>
      <c r="DR693" s="73">
        <f t="shared" si="385"/>
        <v>9.9429957625295526E-12</v>
      </c>
      <c r="DS693" s="73">
        <f t="shared" si="386"/>
        <v>9.9429959953905353E-12</v>
      </c>
      <c r="DT693" s="73">
        <f t="shared" si="387"/>
        <v>9.9429959954104151E-12</v>
      </c>
      <c r="DV693" s="74"/>
      <c r="DW693" s="74"/>
      <c r="DX693" s="74"/>
      <c r="ED693" s="74"/>
      <c r="EE693" s="74"/>
      <c r="EF693" s="74"/>
      <c r="EL693" s="74"/>
      <c r="EM693" s="74"/>
      <c r="EN693" s="74"/>
      <c r="ET693" s="74"/>
      <c r="EU693" s="74"/>
      <c r="EV693" s="74"/>
    </row>
    <row r="694" spans="12:152" s="73" customFormat="1" ht="13.5" x14ac:dyDescent="0.3">
      <c r="L694" s="74"/>
      <c r="N694" s="74">
        <v>3.7000000000000001E-10</v>
      </c>
      <c r="O694" s="74">
        <v>3.0320314428700001</v>
      </c>
      <c r="P694" s="74">
        <v>76041.8527901255</v>
      </c>
      <c r="Q694" s="73">
        <f t="shared" si="368"/>
        <v>3.5254992437427066E-10</v>
      </c>
      <c r="R694" s="73">
        <f t="shared" si="369"/>
        <v>3.5272438384980178E-10</v>
      </c>
      <c r="S694" s="73">
        <f t="shared" si="370"/>
        <v>3.5272439846183837E-10</v>
      </c>
      <c r="T694" s="73">
        <f t="shared" si="371"/>
        <v>3.5272439846308328E-10</v>
      </c>
      <c r="V694" s="74">
        <v>5.0000000000000002E-11</v>
      </c>
      <c r="W694" s="74">
        <v>1.46111595893</v>
      </c>
      <c r="X694" s="74">
        <v>101011.000139596</v>
      </c>
      <c r="Y694" s="73">
        <f t="shared" si="372"/>
        <v>-2.7778604115146639E-11</v>
      </c>
      <c r="Z694" s="73">
        <f t="shared" si="373"/>
        <v>-2.7692533123403358E-11</v>
      </c>
      <c r="AA694" s="73">
        <f t="shared" si="374"/>
        <v>-2.7692525891722702E-11</v>
      </c>
      <c r="AB694" s="73">
        <f t="shared" si="375"/>
        <v>-2.7692525891116892E-11</v>
      </c>
      <c r="AD694" s="74"/>
      <c r="AE694" s="74"/>
      <c r="AF694" s="74"/>
      <c r="AL694" s="74"/>
      <c r="AM694" s="74"/>
      <c r="AN694" s="74"/>
      <c r="AT694" s="74"/>
      <c r="AU694" s="74"/>
      <c r="AV694" s="74"/>
      <c r="BB694" s="74"/>
      <c r="BC694" s="74"/>
      <c r="BD694" s="74"/>
      <c r="BJ694" s="74">
        <v>7.9999999999999995E-11</v>
      </c>
      <c r="BK694" s="74">
        <v>0.20349823136</v>
      </c>
      <c r="BL694" s="74">
        <v>113455.519560414</v>
      </c>
      <c r="BM694" s="73">
        <f t="shared" si="376"/>
        <v>-3.0569338251446282E-11</v>
      </c>
      <c r="BN694" s="73">
        <f t="shared" si="377"/>
        <v>-3.0397459563189862E-11</v>
      </c>
      <c r="BO694" s="73">
        <f t="shared" si="378"/>
        <v>-3.0397445125003675E-11</v>
      </c>
      <c r="BP694" s="73">
        <f t="shared" si="379"/>
        <v>-3.0397445123775402E-11</v>
      </c>
      <c r="BR694" s="74"/>
      <c r="BS694" s="74"/>
      <c r="BT694" s="74"/>
      <c r="BZ694" s="74"/>
      <c r="CA694" s="74"/>
      <c r="CB694" s="74"/>
      <c r="CH694" s="74"/>
      <c r="CI694" s="74"/>
      <c r="CJ694" s="74"/>
      <c r="CP694" s="74"/>
      <c r="CQ694" s="74"/>
      <c r="CR694" s="74"/>
      <c r="CX694" s="74"/>
      <c r="CY694" s="74"/>
      <c r="CZ694" s="74"/>
      <c r="DF694" s="74">
        <v>7.9999999999999995E-11</v>
      </c>
      <c r="DG694" s="74">
        <v>1.46508855917</v>
      </c>
      <c r="DH694" s="74">
        <v>87367.616418840102</v>
      </c>
      <c r="DI694" s="73">
        <f t="shared" si="380"/>
        <v>7.0926519859177298E-11</v>
      </c>
      <c r="DJ694" s="73">
        <f t="shared" si="381"/>
        <v>7.0992626821949764E-11</v>
      </c>
      <c r="DK694" s="73">
        <f t="shared" si="382"/>
        <v>7.0992632362886073E-11</v>
      </c>
      <c r="DL694" s="73">
        <f t="shared" si="383"/>
        <v>7.0992632363355653E-11</v>
      </c>
      <c r="DN694" s="74">
        <v>9.9999999999999994E-12</v>
      </c>
      <c r="DO694" s="74">
        <v>4.4818705315200003</v>
      </c>
      <c r="DP694" s="74">
        <v>231348.553329202</v>
      </c>
      <c r="DQ694" s="73">
        <f t="shared" si="384"/>
        <v>-3.6324909358542107E-13</v>
      </c>
      <c r="DR694" s="73">
        <f t="shared" si="385"/>
        <v>-4.1059840505205141E-13</v>
      </c>
      <c r="DS694" s="73">
        <f t="shared" si="386"/>
        <v>-4.1060238022688466E-13</v>
      </c>
      <c r="DT694" s="73">
        <f t="shared" si="387"/>
        <v>-4.1060238056311389E-13</v>
      </c>
      <c r="DV694" s="74"/>
      <c r="DW694" s="74"/>
      <c r="DX694" s="74"/>
      <c r="ED694" s="74"/>
      <c r="EE694" s="74"/>
      <c r="EF694" s="74"/>
      <c r="EL694" s="74"/>
      <c r="EM694" s="74"/>
      <c r="EN694" s="74"/>
      <c r="ET694" s="74"/>
      <c r="EU694" s="74"/>
      <c r="EV694" s="74"/>
    </row>
    <row r="695" spans="12:152" s="73" customFormat="1" ht="13.5" x14ac:dyDescent="0.3">
      <c r="L695" s="74"/>
      <c r="N695" s="74">
        <v>3.7999999999999998E-10</v>
      </c>
      <c r="O695" s="74">
        <v>3.1751974340900002</v>
      </c>
      <c r="P695" s="74">
        <v>78786.286842816306</v>
      </c>
      <c r="Q695" s="73">
        <f t="shared" si="368"/>
        <v>1.9104376435829351E-10</v>
      </c>
      <c r="R695" s="73">
        <f t="shared" si="369"/>
        <v>1.9157359190526755E-10</v>
      </c>
      <c r="S695" s="73">
        <f t="shared" si="370"/>
        <v>1.9157363636974823E-10</v>
      </c>
      <c r="T695" s="73">
        <f t="shared" si="371"/>
        <v>1.915736363735538E-10</v>
      </c>
      <c r="V695" s="74">
        <v>5.0000000000000002E-11</v>
      </c>
      <c r="W695" s="74">
        <v>2.8056240949999998E-2</v>
      </c>
      <c r="X695" s="74">
        <v>149756.70824819899</v>
      </c>
      <c r="Y695" s="73">
        <f t="shared" si="372"/>
        <v>3.5960558539391162E-11</v>
      </c>
      <c r="Z695" s="73">
        <f t="shared" si="373"/>
        <v>3.6066946562442846E-11</v>
      </c>
      <c r="AA695" s="73">
        <f t="shared" si="374"/>
        <v>3.6066955480768718E-11</v>
      </c>
      <c r="AB695" s="73">
        <f t="shared" si="375"/>
        <v>3.6066955481524593E-11</v>
      </c>
      <c r="AD695" s="74"/>
      <c r="AE695" s="74"/>
      <c r="AF695" s="74"/>
      <c r="AL695" s="74"/>
      <c r="AM695" s="74"/>
      <c r="AN695" s="74"/>
      <c r="AT695" s="74"/>
      <c r="AU695" s="74"/>
      <c r="AV695" s="74"/>
      <c r="BB695" s="74"/>
      <c r="BC695" s="74"/>
      <c r="BD695" s="74"/>
      <c r="BJ695" s="74">
        <v>7.9999999999999995E-11</v>
      </c>
      <c r="BK695" s="74">
        <v>0.21724719952999999</v>
      </c>
      <c r="BL695" s="74">
        <v>13541.421202491099</v>
      </c>
      <c r="BM695" s="73">
        <f t="shared" si="376"/>
        <v>7.7628265850412815E-11</v>
      </c>
      <c r="BN695" s="73">
        <f t="shared" si="377"/>
        <v>7.7633625606749852E-11</v>
      </c>
      <c r="BO695" s="73">
        <f t="shared" si="378"/>
        <v>7.7633626056515003E-11</v>
      </c>
      <c r="BP695" s="73">
        <f t="shared" si="379"/>
        <v>7.7633626056553428E-11</v>
      </c>
      <c r="BR695" s="74"/>
      <c r="BS695" s="74"/>
      <c r="BT695" s="74"/>
      <c r="BZ695" s="74"/>
      <c r="CA695" s="74"/>
      <c r="CB695" s="74"/>
      <c r="CH695" s="74"/>
      <c r="CI695" s="74"/>
      <c r="CJ695" s="74"/>
      <c r="CP695" s="74"/>
      <c r="CQ695" s="74"/>
      <c r="CR695" s="74"/>
      <c r="CX695" s="74"/>
      <c r="CY695" s="74"/>
      <c r="CZ695" s="74"/>
      <c r="DF695" s="74">
        <v>6E-11</v>
      </c>
      <c r="DG695" s="74">
        <v>0.60809363482000001</v>
      </c>
      <c r="DH695" s="74">
        <v>118828.963749496</v>
      </c>
      <c r="DI695" s="73">
        <f t="shared" si="380"/>
        <v>-6.4080673852723823E-12</v>
      </c>
      <c r="DJ695" s="73">
        <f t="shared" si="381"/>
        <v>-6.2628524117622505E-12</v>
      </c>
      <c r="DK695" s="73">
        <f t="shared" si="382"/>
        <v>-6.2628402176414733E-12</v>
      </c>
      <c r="DL695" s="73">
        <f t="shared" si="383"/>
        <v>-6.2628402166103127E-12</v>
      </c>
      <c r="DN695" s="74">
        <v>9.9999999999999994E-12</v>
      </c>
      <c r="DO695" s="74">
        <v>5.1982979368000004</v>
      </c>
      <c r="DP695" s="74">
        <v>142871.558358268</v>
      </c>
      <c r="DQ695" s="73">
        <f t="shared" si="384"/>
        <v>6.0212384524957725E-12</v>
      </c>
      <c r="DR695" s="73">
        <f t="shared" si="385"/>
        <v>6.0445762730483816E-12</v>
      </c>
      <c r="DS695" s="73">
        <f t="shared" si="386"/>
        <v>6.0445782303714878E-12</v>
      </c>
      <c r="DT695" s="73">
        <f t="shared" si="387"/>
        <v>6.0445782305345086E-12</v>
      </c>
      <c r="DV695" s="74"/>
      <c r="DW695" s="74"/>
      <c r="DX695" s="74"/>
      <c r="ED695" s="74"/>
      <c r="EE695" s="74"/>
      <c r="EF695" s="74"/>
      <c r="EL695" s="74"/>
      <c r="EM695" s="74"/>
      <c r="EN695" s="74"/>
      <c r="ET695" s="74"/>
      <c r="EU695" s="74"/>
      <c r="EV695" s="74"/>
    </row>
    <row r="696" spans="12:152" s="73" customFormat="1" ht="13.5" x14ac:dyDescent="0.3">
      <c r="L696" s="74"/>
      <c r="N696" s="74">
        <v>3.4999999999999998E-10</v>
      </c>
      <c r="O696" s="74">
        <v>3.90697621183</v>
      </c>
      <c r="P696" s="74">
        <v>80382.473285100903</v>
      </c>
      <c r="Q696" s="73">
        <f t="shared" si="368"/>
        <v>-2.9401408361853962E-10</v>
      </c>
      <c r="R696" s="73">
        <f t="shared" si="369"/>
        <v>-2.9370106217997262E-10</v>
      </c>
      <c r="S696" s="73">
        <f t="shared" si="370"/>
        <v>-2.9370103586463922E-10</v>
      </c>
      <c r="T696" s="73">
        <f t="shared" si="371"/>
        <v>-2.9370103586238841E-10</v>
      </c>
      <c r="V696" s="74">
        <v>5.0000000000000002E-11</v>
      </c>
      <c r="W696" s="74">
        <v>5.10195955921</v>
      </c>
      <c r="X696" s="74">
        <v>112231.70171963501</v>
      </c>
      <c r="Y696" s="73">
        <f t="shared" si="372"/>
        <v>4.5035237402446313E-11</v>
      </c>
      <c r="Z696" s="73">
        <f t="shared" si="373"/>
        <v>4.4985186369514192E-11</v>
      </c>
      <c r="AA696" s="73">
        <f t="shared" si="374"/>
        <v>4.4985182157148679E-11</v>
      </c>
      <c r="AB696" s="73">
        <f t="shared" si="375"/>
        <v>4.4985182156791383E-11</v>
      </c>
      <c r="AD696" s="74"/>
      <c r="AE696" s="74"/>
      <c r="AF696" s="74"/>
      <c r="AL696" s="74"/>
      <c r="AM696" s="74"/>
      <c r="AN696" s="74"/>
      <c r="AT696" s="74"/>
      <c r="AU696" s="74"/>
      <c r="AV696" s="74"/>
      <c r="BB696" s="74"/>
      <c r="BC696" s="74"/>
      <c r="BD696" s="74"/>
      <c r="BJ696" s="74">
        <v>7.9999999999999995E-11</v>
      </c>
      <c r="BK696" s="74">
        <v>1.7771912869199999</v>
      </c>
      <c r="BL696" s="74">
        <v>26076.857441310302</v>
      </c>
      <c r="BM696" s="73">
        <f t="shared" si="376"/>
        <v>-2.900551372963571E-11</v>
      </c>
      <c r="BN696" s="73">
        <f t="shared" si="377"/>
        <v>-2.9045330733314837E-11</v>
      </c>
      <c r="BO696" s="73">
        <f t="shared" si="378"/>
        <v>-2.9045334076084723E-11</v>
      </c>
      <c r="BP696" s="73">
        <f t="shared" si="379"/>
        <v>-2.9045334076364374E-11</v>
      </c>
      <c r="BR696" s="74"/>
      <c r="BS696" s="74"/>
      <c r="BT696" s="74"/>
      <c r="BZ696" s="74"/>
      <c r="CA696" s="74"/>
      <c r="CB696" s="74"/>
      <c r="CH696" s="74"/>
      <c r="CI696" s="74"/>
      <c r="CJ696" s="74"/>
      <c r="CP696" s="74"/>
      <c r="CQ696" s="74"/>
      <c r="CR696" s="74"/>
      <c r="CX696" s="74"/>
      <c r="CY696" s="74"/>
      <c r="CZ696" s="74"/>
      <c r="DF696" s="74">
        <v>7.9999999999999995E-11</v>
      </c>
      <c r="DG696" s="74">
        <v>5.5318208892899996</v>
      </c>
      <c r="DH696" s="74">
        <v>53814.875800336296</v>
      </c>
      <c r="DI696" s="73">
        <f t="shared" si="380"/>
        <v>7.9862964046307976E-11</v>
      </c>
      <c r="DJ696" s="73">
        <f t="shared" si="381"/>
        <v>7.9857756526054564E-11</v>
      </c>
      <c r="DK696" s="73">
        <f t="shared" si="382"/>
        <v>7.9857756084746935E-11</v>
      </c>
      <c r="DL696" s="73">
        <f t="shared" si="383"/>
        <v>7.9857756084709531E-11</v>
      </c>
      <c r="DN696" s="74">
        <v>9.9999999999999994E-12</v>
      </c>
      <c r="DO696" s="74">
        <v>5.6886483077500003</v>
      </c>
      <c r="DP696" s="74">
        <v>3178.1457905676002</v>
      </c>
      <c r="DQ696" s="73">
        <f t="shared" si="384"/>
        <v>7.2546127144038901E-12</v>
      </c>
      <c r="DR696" s="73">
        <f t="shared" si="385"/>
        <v>7.2550607225963153E-12</v>
      </c>
      <c r="DS696" s="73">
        <f t="shared" si="386"/>
        <v>7.2550607602107114E-12</v>
      </c>
      <c r="DT696" s="73">
        <f t="shared" si="387"/>
        <v>7.2550607602138901E-12</v>
      </c>
      <c r="DV696" s="74"/>
      <c r="DW696" s="74"/>
      <c r="DX696" s="74"/>
      <c r="ED696" s="74"/>
      <c r="EE696" s="74"/>
      <c r="EF696" s="74"/>
      <c r="EL696" s="74"/>
      <c r="EM696" s="74"/>
      <c r="EN696" s="74"/>
      <c r="ET696" s="74"/>
      <c r="EU696" s="74"/>
      <c r="EV696" s="74"/>
    </row>
    <row r="697" spans="12:152" s="73" customFormat="1" ht="13.5" x14ac:dyDescent="0.3">
      <c r="L697" s="74"/>
      <c r="N697" s="74">
        <v>3.7999999999999998E-10</v>
      </c>
      <c r="O697" s="74">
        <v>2.0092419902800001</v>
      </c>
      <c r="P697" s="74">
        <v>1162.4747044077999</v>
      </c>
      <c r="Q697" s="73">
        <f t="shared" si="368"/>
        <v>-1.7198913466093631E-10</v>
      </c>
      <c r="R697" s="73">
        <f t="shared" si="369"/>
        <v>-1.7198106663968862E-10</v>
      </c>
      <c r="S697" s="73">
        <f t="shared" si="370"/>
        <v>-1.7198106596227769E-10</v>
      </c>
      <c r="T697" s="73">
        <f t="shared" si="371"/>
        <v>-1.7198106596221991E-10</v>
      </c>
      <c r="V697" s="74">
        <v>5.0000000000000002E-11</v>
      </c>
      <c r="W697" s="74">
        <v>4.8745927874200001</v>
      </c>
      <c r="X697" s="74">
        <v>78413.272621857104</v>
      </c>
      <c r="Y697" s="73">
        <f t="shared" si="372"/>
        <v>-4.9249787235776748E-11</v>
      </c>
      <c r="Z697" s="73">
        <f t="shared" si="373"/>
        <v>-4.9235865127951942E-11</v>
      </c>
      <c r="AA697" s="73">
        <f t="shared" si="374"/>
        <v>-4.9235863953690196E-11</v>
      </c>
      <c r="AB697" s="73">
        <f t="shared" si="375"/>
        <v>-4.9235863953591199E-11</v>
      </c>
      <c r="AD697" s="74"/>
      <c r="AE697" s="74"/>
      <c r="AF697" s="74"/>
      <c r="AL697" s="74"/>
      <c r="AM697" s="74"/>
      <c r="AN697" s="74"/>
      <c r="AT697" s="74"/>
      <c r="AU697" s="74"/>
      <c r="AV697" s="74"/>
      <c r="BB697" s="74"/>
      <c r="BC697" s="74"/>
      <c r="BD697" s="74"/>
      <c r="BJ697" s="74">
        <v>8.9999999999999999E-11</v>
      </c>
      <c r="BK697" s="74">
        <v>6.2187869043999999</v>
      </c>
      <c r="BL697" s="74">
        <v>189853.99758261899</v>
      </c>
      <c r="BM697" s="73">
        <f t="shared" si="376"/>
        <v>4.6040192415473329E-12</v>
      </c>
      <c r="BN697" s="73">
        <f t="shared" si="377"/>
        <v>4.2544702657732546E-12</v>
      </c>
      <c r="BO697" s="73">
        <f t="shared" si="378"/>
        <v>4.2544409141589769E-12</v>
      </c>
      <c r="BP697" s="73">
        <f t="shared" si="379"/>
        <v>4.254440911665205E-12</v>
      </c>
      <c r="BR697" s="74"/>
      <c r="BS697" s="74"/>
      <c r="BT697" s="74"/>
      <c r="BZ697" s="74"/>
      <c r="CA697" s="74"/>
      <c r="CB697" s="74"/>
      <c r="CH697" s="74"/>
      <c r="CI697" s="74"/>
      <c r="CJ697" s="74"/>
      <c r="CP697" s="74"/>
      <c r="CQ697" s="74"/>
      <c r="CR697" s="74"/>
      <c r="CX697" s="74"/>
      <c r="CY697" s="74"/>
      <c r="CZ697" s="74"/>
      <c r="DF697" s="74">
        <v>7.0000000000000004E-11</v>
      </c>
      <c r="DG697" s="74">
        <v>1.65646088833</v>
      </c>
      <c r="DH697" s="74">
        <v>196137.07343260999</v>
      </c>
      <c r="DI697" s="73">
        <f t="shared" si="380"/>
        <v>-1.0359636455246529E-11</v>
      </c>
      <c r="DJ697" s="73">
        <f t="shared" si="381"/>
        <v>-1.0081440514776546E-11</v>
      </c>
      <c r="DK697" s="73">
        <f t="shared" si="382"/>
        <v>-1.0081417150008037E-11</v>
      </c>
      <c r="DL697" s="73">
        <f t="shared" si="383"/>
        <v>-1.008141714802351E-11</v>
      </c>
      <c r="DN697" s="74">
        <v>9.9999999999999994E-12</v>
      </c>
      <c r="DO697" s="74">
        <v>4.8975375094600002</v>
      </c>
      <c r="DP697" s="74">
        <v>53265.515074342002</v>
      </c>
      <c r="DQ697" s="73">
        <f t="shared" si="384"/>
        <v>-9.8187096069422729E-12</v>
      </c>
      <c r="DR697" s="73">
        <f t="shared" si="385"/>
        <v>-9.8166357958979448E-12</v>
      </c>
      <c r="DS697" s="73">
        <f t="shared" si="386"/>
        <v>-9.8166356212858899E-12</v>
      </c>
      <c r="DT697" s="73">
        <f t="shared" si="387"/>
        <v>-9.8166356212711542E-12</v>
      </c>
      <c r="DV697" s="74"/>
      <c r="DW697" s="74"/>
      <c r="DX697" s="74"/>
      <c r="ED697" s="74"/>
      <c r="EE697" s="74"/>
      <c r="EF697" s="74"/>
      <c r="EL697" s="74"/>
      <c r="EM697" s="74"/>
      <c r="EN697" s="74"/>
      <c r="ET697" s="74"/>
      <c r="EU697" s="74"/>
      <c r="EV697" s="74"/>
    </row>
    <row r="698" spans="12:152" s="73" customFormat="1" ht="13.5" x14ac:dyDescent="0.3">
      <c r="L698" s="74"/>
      <c r="N698" s="74">
        <v>3.6E-10</v>
      </c>
      <c r="O698" s="74">
        <v>1.8008087124800001</v>
      </c>
      <c r="P698" s="74">
        <v>19336.862301228299</v>
      </c>
      <c r="Q698" s="73">
        <f t="shared" si="368"/>
        <v>-4.9537256562865268E-11</v>
      </c>
      <c r="R698" s="73">
        <f t="shared" si="369"/>
        <v>-4.9396028169803869E-11</v>
      </c>
      <c r="S698" s="73">
        <f t="shared" si="370"/>
        <v>-4.939601631166398E-11</v>
      </c>
      <c r="T698" s="73">
        <f t="shared" si="371"/>
        <v>-4.939601631065047E-11</v>
      </c>
      <c r="V698" s="74">
        <v>7.0000000000000004E-11</v>
      </c>
      <c r="W698" s="74">
        <v>3.6989859034900001</v>
      </c>
      <c r="X698" s="74">
        <v>81604.321851422297</v>
      </c>
      <c r="Y698" s="73">
        <f t="shared" si="372"/>
        <v>-6.8400996019610899E-11</v>
      </c>
      <c r="Z698" s="73">
        <f t="shared" si="373"/>
        <v>-6.8425764988696959E-11</v>
      </c>
      <c r="AA698" s="73">
        <f t="shared" si="374"/>
        <v>-6.8425767060326149E-11</v>
      </c>
      <c r="AB698" s="73">
        <f t="shared" si="375"/>
        <v>-6.8425767060500697E-11</v>
      </c>
      <c r="AD698" s="74"/>
      <c r="AE698" s="74"/>
      <c r="AF698" s="74"/>
      <c r="AL698" s="74"/>
      <c r="AM698" s="74"/>
      <c r="AN698" s="74"/>
      <c r="AT698" s="74"/>
      <c r="AU698" s="74"/>
      <c r="AV698" s="74"/>
      <c r="BB698" s="74"/>
      <c r="BC698" s="74"/>
      <c r="BD698" s="74"/>
      <c r="BJ698" s="74">
        <v>7.0000000000000004E-11</v>
      </c>
      <c r="BK698" s="74">
        <v>5.8876814619999998</v>
      </c>
      <c r="BL698" s="74">
        <v>51226.630674178501</v>
      </c>
      <c r="BM698" s="73">
        <f t="shared" si="376"/>
        <v>-4.3513738423485105E-11</v>
      </c>
      <c r="BN698" s="73">
        <f t="shared" si="377"/>
        <v>-4.3456183345128009E-11</v>
      </c>
      <c r="BO698" s="73">
        <f t="shared" si="378"/>
        <v>-4.3456178510677168E-11</v>
      </c>
      <c r="BP698" s="73">
        <f t="shared" si="379"/>
        <v>-4.3456178510265401E-11</v>
      </c>
      <c r="BR698" s="74"/>
      <c r="BS698" s="74"/>
      <c r="BT698" s="74"/>
      <c r="BZ698" s="74"/>
      <c r="CA698" s="74"/>
      <c r="CB698" s="74"/>
      <c r="CH698" s="74"/>
      <c r="CI698" s="74"/>
      <c r="CJ698" s="74"/>
      <c r="CP698" s="74"/>
      <c r="CQ698" s="74"/>
      <c r="CR698" s="74"/>
      <c r="CX698" s="74"/>
      <c r="CY698" s="74"/>
      <c r="CZ698" s="74"/>
      <c r="DF698" s="74">
        <v>6E-11</v>
      </c>
      <c r="DG698" s="74">
        <v>5.7455274808699999</v>
      </c>
      <c r="DH698" s="74">
        <v>55503.9419394285</v>
      </c>
      <c r="DI698" s="73">
        <f t="shared" si="380"/>
        <v>-4.644496760748028E-11</v>
      </c>
      <c r="DJ698" s="73">
        <f t="shared" si="381"/>
        <v>-4.6401754953565604E-11</v>
      </c>
      <c r="DK698" s="73">
        <f t="shared" si="382"/>
        <v>-4.6401751322823802E-11</v>
      </c>
      <c r="DL698" s="73">
        <f t="shared" si="383"/>
        <v>-4.6401751322516763E-11</v>
      </c>
      <c r="DN698" s="74">
        <v>9.9999999999999994E-12</v>
      </c>
      <c r="DO698" s="74">
        <v>3.68051221186</v>
      </c>
      <c r="DP698" s="74">
        <v>2703.6161546755998</v>
      </c>
      <c r="DQ698" s="73">
        <f t="shared" si="384"/>
        <v>-8.9225874396019608E-12</v>
      </c>
      <c r="DR698" s="73">
        <f t="shared" si="385"/>
        <v>-8.9228374598434167E-12</v>
      </c>
      <c r="DS698" s="73">
        <f t="shared" si="386"/>
        <v>-8.9228374808344624E-12</v>
      </c>
      <c r="DT698" s="73">
        <f t="shared" si="387"/>
        <v>-8.9228374808362267E-12</v>
      </c>
      <c r="DV698" s="74"/>
      <c r="DW698" s="74"/>
      <c r="DX698" s="74"/>
      <c r="ED698" s="74"/>
      <c r="EE698" s="74"/>
      <c r="EF698" s="74"/>
      <c r="EL698" s="74"/>
      <c r="EM698" s="74"/>
      <c r="EN698" s="74"/>
      <c r="ET698" s="74"/>
      <c r="EU698" s="74"/>
      <c r="EV698" s="74"/>
    </row>
    <row r="699" spans="12:152" s="73" customFormat="1" ht="13.5" x14ac:dyDescent="0.3">
      <c r="L699" s="74"/>
      <c r="N699" s="74">
        <v>3.4999999999999998E-10</v>
      </c>
      <c r="O699" s="74">
        <v>4.6625482570100001</v>
      </c>
      <c r="P699" s="74">
        <v>77947.317555065907</v>
      </c>
      <c r="Q699" s="73">
        <f t="shared" si="368"/>
        <v>3.4768722842058527E-11</v>
      </c>
      <c r="R699" s="73">
        <f t="shared" si="369"/>
        <v>3.5324695626247607E-11</v>
      </c>
      <c r="S699" s="73">
        <f t="shared" si="370"/>
        <v>3.5324742303056285E-11</v>
      </c>
      <c r="T699" s="73">
        <f t="shared" si="371"/>
        <v>3.5324742307015003E-11</v>
      </c>
      <c r="V699" s="74">
        <v>5.0000000000000002E-11</v>
      </c>
      <c r="W699" s="74">
        <v>0.76195152302000002</v>
      </c>
      <c r="X699" s="74">
        <v>417406.45026518701</v>
      </c>
      <c r="Y699" s="73">
        <f t="shared" si="372"/>
        <v>3.8975887648878175E-11</v>
      </c>
      <c r="Z699" s="73">
        <f t="shared" si="373"/>
        <v>3.9242216341087788E-11</v>
      </c>
      <c r="AA699" s="73">
        <f t="shared" si="374"/>
        <v>3.9242238582437739E-11</v>
      </c>
      <c r="AB699" s="73">
        <f t="shared" si="375"/>
        <v>3.9242238584325824E-11</v>
      </c>
      <c r="AD699" s="74"/>
      <c r="AE699" s="74"/>
      <c r="AF699" s="74"/>
      <c r="AL699" s="74"/>
      <c r="AM699" s="74"/>
      <c r="AN699" s="74"/>
      <c r="AT699" s="74"/>
      <c r="AU699" s="74"/>
      <c r="AV699" s="74"/>
      <c r="BB699" s="74"/>
      <c r="BC699" s="74"/>
      <c r="BD699" s="74"/>
      <c r="BJ699" s="74">
        <v>7.0000000000000004E-11</v>
      </c>
      <c r="BK699" s="74">
        <v>0.61161547244000003</v>
      </c>
      <c r="BL699" s="74">
        <v>158116.491744728</v>
      </c>
      <c r="BM699" s="73">
        <f t="shared" si="376"/>
        <v>3.1773027049557819E-11</v>
      </c>
      <c r="BN699" s="73">
        <f t="shared" si="377"/>
        <v>3.157086091092428E-11</v>
      </c>
      <c r="BO699" s="73">
        <f t="shared" si="378"/>
        <v>3.1570843922707529E-11</v>
      </c>
      <c r="BP699" s="73">
        <f t="shared" si="379"/>
        <v>3.1570843921286989E-11</v>
      </c>
      <c r="BR699" s="74"/>
      <c r="BS699" s="74"/>
      <c r="BT699" s="74"/>
      <c r="BZ699" s="74"/>
      <c r="CA699" s="74"/>
      <c r="CB699" s="74"/>
      <c r="CH699" s="74"/>
      <c r="CI699" s="74"/>
      <c r="CJ699" s="74"/>
      <c r="CP699" s="74"/>
      <c r="CQ699" s="74"/>
      <c r="CR699" s="74"/>
      <c r="CX699" s="74"/>
      <c r="CY699" s="74"/>
      <c r="CZ699" s="74"/>
      <c r="DF699" s="74">
        <v>6E-11</v>
      </c>
      <c r="DG699" s="74">
        <v>1.43996863707</v>
      </c>
      <c r="DH699" s="74">
        <v>2333.1963928720002</v>
      </c>
      <c r="DI699" s="73">
        <f t="shared" si="380"/>
        <v>-3.9327093357360536E-12</v>
      </c>
      <c r="DJ699" s="73">
        <f t="shared" si="381"/>
        <v>-3.9298481836709248E-12</v>
      </c>
      <c r="DK699" s="73">
        <f t="shared" si="382"/>
        <v>-3.9298479434422057E-12</v>
      </c>
      <c r="DL699" s="73">
        <f t="shared" si="383"/>
        <v>-3.9298479434222112E-12</v>
      </c>
      <c r="DN699" s="74">
        <v>9.9999999999999994E-12</v>
      </c>
      <c r="DO699" s="74">
        <v>1.73753133E-2</v>
      </c>
      <c r="DP699" s="74">
        <v>103814.808054201</v>
      </c>
      <c r="DQ699" s="73">
        <f t="shared" si="384"/>
        <v>-6.4587424477308737E-12</v>
      </c>
      <c r="DR699" s="73">
        <f t="shared" si="385"/>
        <v>-6.4424944769525337E-12</v>
      </c>
      <c r="DS699" s="73">
        <f t="shared" si="386"/>
        <v>-6.4424931115174251E-12</v>
      </c>
      <c r="DT699" s="73">
        <f t="shared" si="387"/>
        <v>-6.442493111400913E-12</v>
      </c>
      <c r="DV699" s="74"/>
      <c r="DW699" s="74"/>
      <c r="DX699" s="74"/>
      <c r="ED699" s="74"/>
      <c r="EE699" s="74"/>
      <c r="EF699" s="74"/>
      <c r="EL699" s="74"/>
      <c r="EM699" s="74"/>
      <c r="EN699" s="74"/>
      <c r="ET699" s="74"/>
      <c r="EU699" s="74"/>
      <c r="EV699" s="74"/>
    </row>
    <row r="700" spans="12:152" s="73" customFormat="1" ht="13.5" x14ac:dyDescent="0.3">
      <c r="L700" s="74"/>
      <c r="N700" s="74">
        <v>4.3000000000000001E-10</v>
      </c>
      <c r="O700" s="74">
        <v>1.57972686428</v>
      </c>
      <c r="P700" s="74">
        <v>130443.397043228</v>
      </c>
      <c r="Q700" s="73">
        <f t="shared" si="368"/>
        <v>-4.0432592326501843E-10</v>
      </c>
      <c r="R700" s="73">
        <f t="shared" si="369"/>
        <v>-4.0393345071071269E-10</v>
      </c>
      <c r="S700" s="73">
        <f t="shared" si="370"/>
        <v>-4.0393341763681541E-10</v>
      </c>
      <c r="T700" s="73">
        <f t="shared" si="371"/>
        <v>-4.0393341763406643E-10</v>
      </c>
      <c r="V700" s="74">
        <v>5.0000000000000002E-11</v>
      </c>
      <c r="W700" s="74">
        <v>0.55904094193999998</v>
      </c>
      <c r="X700" s="74">
        <v>2383.1930147762</v>
      </c>
      <c r="Y700" s="73">
        <f t="shared" si="372"/>
        <v>1.6478040874855633E-13</v>
      </c>
      <c r="Z700" s="73">
        <f t="shared" si="373"/>
        <v>1.6722102473067289E-13</v>
      </c>
      <c r="AA700" s="73">
        <f t="shared" si="374"/>
        <v>1.6722122964969657E-13</v>
      </c>
      <c r="AB700" s="73">
        <f t="shared" si="375"/>
        <v>1.6722122966710477E-13</v>
      </c>
      <c r="AD700" s="74"/>
      <c r="AE700" s="74"/>
      <c r="AF700" s="74"/>
      <c r="AL700" s="74"/>
      <c r="AM700" s="74"/>
      <c r="AN700" s="74"/>
      <c r="AT700" s="74"/>
      <c r="AU700" s="74"/>
      <c r="AV700" s="74"/>
      <c r="BB700" s="74"/>
      <c r="BC700" s="74"/>
      <c r="BD700" s="74"/>
      <c r="BJ700" s="74">
        <v>7.9999999999999995E-11</v>
      </c>
      <c r="BK700" s="74">
        <v>2.0586051904299998</v>
      </c>
      <c r="BL700" s="74">
        <v>78149.270136037303</v>
      </c>
      <c r="BM700" s="73">
        <f t="shared" si="376"/>
        <v>-4.3617249404814736E-11</v>
      </c>
      <c r="BN700" s="73">
        <f t="shared" si="377"/>
        <v>-4.3509847825629806E-11</v>
      </c>
      <c r="BO700" s="73">
        <f t="shared" si="378"/>
        <v>-4.3509838803289197E-11</v>
      </c>
      <c r="BP700" s="73">
        <f t="shared" si="379"/>
        <v>-4.3509838802525981E-11</v>
      </c>
      <c r="BR700" s="74"/>
      <c r="BS700" s="74"/>
      <c r="BT700" s="74"/>
      <c r="BZ700" s="74"/>
      <c r="CA700" s="74"/>
      <c r="CB700" s="74"/>
      <c r="CH700" s="74"/>
      <c r="CI700" s="74"/>
      <c r="CJ700" s="74"/>
      <c r="CP700" s="74"/>
      <c r="CQ700" s="74"/>
      <c r="CR700" s="74"/>
      <c r="CX700" s="74"/>
      <c r="CY700" s="74"/>
      <c r="CZ700" s="74"/>
      <c r="DF700" s="74">
        <v>6E-11</v>
      </c>
      <c r="DG700" s="74">
        <v>1.91186990644</v>
      </c>
      <c r="DH700" s="74">
        <v>130652.81480330801</v>
      </c>
      <c r="DI700" s="73">
        <f t="shared" si="380"/>
        <v>5.8214273008074113E-11</v>
      </c>
      <c r="DJ700" s="73">
        <f t="shared" si="381"/>
        <v>5.8252945203994856E-11</v>
      </c>
      <c r="DK700" s="73">
        <f t="shared" si="382"/>
        <v>5.8252948433475251E-11</v>
      </c>
      <c r="DL700" s="73">
        <f t="shared" si="383"/>
        <v>5.8252948433749785E-11</v>
      </c>
      <c r="DN700" s="74">
        <v>9.9999999999999994E-12</v>
      </c>
      <c r="DO700" s="74">
        <v>1.7934897487499999</v>
      </c>
      <c r="DP700" s="74">
        <v>183145.012956113</v>
      </c>
      <c r="DQ700" s="73">
        <f t="shared" si="384"/>
        <v>-2.4101342441347611E-12</v>
      </c>
      <c r="DR700" s="73">
        <f t="shared" si="385"/>
        <v>-2.4465232054092606E-12</v>
      </c>
      <c r="DS700" s="73">
        <f t="shared" si="386"/>
        <v>-2.4465262592630677E-12</v>
      </c>
      <c r="DT700" s="73">
        <f t="shared" si="387"/>
        <v>-2.4465262595232152E-12</v>
      </c>
      <c r="DV700" s="74"/>
      <c r="DW700" s="74"/>
      <c r="DX700" s="74"/>
      <c r="ED700" s="74"/>
      <c r="EE700" s="74"/>
      <c r="EF700" s="74"/>
      <c r="EL700" s="74"/>
      <c r="EM700" s="74"/>
      <c r="EN700" s="74"/>
      <c r="ET700" s="74"/>
      <c r="EU700" s="74"/>
      <c r="EV700" s="74"/>
    </row>
    <row r="701" spans="12:152" s="73" customFormat="1" ht="13.5" x14ac:dyDescent="0.3">
      <c r="L701" s="74"/>
      <c r="N701" s="74">
        <v>3.4999999999999998E-10</v>
      </c>
      <c r="O701" s="74">
        <v>0.74694549647999997</v>
      </c>
      <c r="P701" s="74">
        <v>25985.940623308499</v>
      </c>
      <c r="Q701" s="73">
        <f t="shared" si="368"/>
        <v>-9.1216383310134926E-11</v>
      </c>
      <c r="R701" s="73">
        <f t="shared" si="369"/>
        <v>-9.1036522540932641E-11</v>
      </c>
      <c r="S701" s="73">
        <f t="shared" si="370"/>
        <v>-9.1036507438377326E-11</v>
      </c>
      <c r="T701" s="73">
        <f t="shared" si="371"/>
        <v>-9.103650743709022E-11</v>
      </c>
      <c r="V701" s="74">
        <v>5.0000000000000002E-11</v>
      </c>
      <c r="W701" s="74">
        <v>3.9509638408500001</v>
      </c>
      <c r="X701" s="74">
        <v>78188.927826155195</v>
      </c>
      <c r="Y701" s="73">
        <f t="shared" si="372"/>
        <v>-1.4233900081272495E-12</v>
      </c>
      <c r="Z701" s="73">
        <f t="shared" si="373"/>
        <v>-1.5034290248220538E-12</v>
      </c>
      <c r="AA701" s="73">
        <f t="shared" si="374"/>
        <v>-1.5034357449033601E-12</v>
      </c>
      <c r="AB701" s="73">
        <f t="shared" si="375"/>
        <v>-1.5034357454715372E-12</v>
      </c>
      <c r="AD701" s="74"/>
      <c r="AE701" s="74"/>
      <c r="AF701" s="74"/>
      <c r="AL701" s="74"/>
      <c r="AM701" s="74"/>
      <c r="AN701" s="74"/>
      <c r="AT701" s="74"/>
      <c r="AU701" s="74"/>
      <c r="AV701" s="74"/>
      <c r="BB701" s="74"/>
      <c r="BC701" s="74"/>
      <c r="BD701" s="74"/>
      <c r="BJ701" s="74">
        <v>7.0000000000000004E-11</v>
      </c>
      <c r="BK701" s="74">
        <v>9.5001849329999999E-2</v>
      </c>
      <c r="BL701" s="74">
        <v>90989.162859497505</v>
      </c>
      <c r="BM701" s="73">
        <f t="shared" si="376"/>
        <v>1.307421812703102E-11</v>
      </c>
      <c r="BN701" s="73">
        <f t="shared" si="377"/>
        <v>1.3202354589100223E-11</v>
      </c>
      <c r="BO701" s="73">
        <f t="shared" si="378"/>
        <v>1.3202365345767149E-11</v>
      </c>
      <c r="BP701" s="73">
        <f t="shared" si="379"/>
        <v>1.3202365346689351E-11</v>
      </c>
      <c r="BR701" s="74"/>
      <c r="BS701" s="74"/>
      <c r="BT701" s="74"/>
      <c r="BZ701" s="74"/>
      <c r="CA701" s="74"/>
      <c r="CB701" s="74"/>
      <c r="CH701" s="74"/>
      <c r="CI701" s="74"/>
      <c r="CJ701" s="74"/>
      <c r="CP701" s="74"/>
      <c r="CQ701" s="74"/>
      <c r="CR701" s="74"/>
      <c r="CX701" s="74"/>
      <c r="CY701" s="74"/>
      <c r="CZ701" s="74"/>
      <c r="DF701" s="74">
        <v>6E-11</v>
      </c>
      <c r="DG701" s="74">
        <v>5.0644876726900003</v>
      </c>
      <c r="DH701" s="74">
        <v>50444.683930215797</v>
      </c>
      <c r="DI701" s="73">
        <f t="shared" si="380"/>
        <v>1.6944578623982956E-11</v>
      </c>
      <c r="DJ701" s="73">
        <f t="shared" si="381"/>
        <v>1.7004038613860165E-11</v>
      </c>
      <c r="DK701" s="73">
        <f t="shared" si="382"/>
        <v>1.7004043605476075E-11</v>
      </c>
      <c r="DL701" s="73">
        <f t="shared" si="383"/>
        <v>1.7004043605901275E-11</v>
      </c>
      <c r="DN701" s="74">
        <v>9.9999999999999994E-12</v>
      </c>
      <c r="DO701" s="74">
        <v>6.16564988887</v>
      </c>
      <c r="DP701" s="74">
        <v>199599.31813847501</v>
      </c>
      <c r="DQ701" s="73">
        <f t="shared" si="384"/>
        <v>9.3235952131169867E-12</v>
      </c>
      <c r="DR701" s="73">
        <f t="shared" si="385"/>
        <v>9.3087371855278849E-12</v>
      </c>
      <c r="DS701" s="73">
        <f t="shared" si="386"/>
        <v>9.3087359314819321E-12</v>
      </c>
      <c r="DT701" s="73">
        <f t="shared" si="387"/>
        <v>9.3087359313756039E-12</v>
      </c>
      <c r="DV701" s="74"/>
      <c r="DW701" s="74"/>
      <c r="DX701" s="74"/>
      <c r="ED701" s="74"/>
      <c r="EE701" s="74"/>
      <c r="EF701" s="74"/>
      <c r="EL701" s="74"/>
      <c r="EM701" s="74"/>
      <c r="EN701" s="74"/>
      <c r="ET701" s="74"/>
      <c r="EU701" s="74"/>
      <c r="EV701" s="74"/>
    </row>
    <row r="702" spans="12:152" s="73" customFormat="1" ht="13.5" x14ac:dyDescent="0.3">
      <c r="L702" s="74"/>
      <c r="N702" s="74">
        <v>4.0000000000000001E-10</v>
      </c>
      <c r="O702" s="74">
        <v>2.1141567136499999</v>
      </c>
      <c r="P702" s="74">
        <v>3492.5715668695998</v>
      </c>
      <c r="Q702" s="73">
        <f t="shared" si="368"/>
        <v>-2.6395668045209043E-10</v>
      </c>
      <c r="R702" s="73">
        <f t="shared" si="369"/>
        <v>-2.6393518037279986E-10</v>
      </c>
      <c r="S702" s="73">
        <f t="shared" si="370"/>
        <v>-2.63935178567552E-10</v>
      </c>
      <c r="T702" s="73">
        <f t="shared" si="371"/>
        <v>-2.6393517856740037E-10</v>
      </c>
      <c r="V702" s="74">
        <v>5.0000000000000002E-11</v>
      </c>
      <c r="W702" s="74">
        <v>1.76549372525</v>
      </c>
      <c r="X702" s="74">
        <v>53771.992725432901</v>
      </c>
      <c r="Y702" s="73">
        <f t="shared" si="372"/>
        <v>-9.4930153459180204E-12</v>
      </c>
      <c r="Z702" s="73">
        <f t="shared" si="373"/>
        <v>-9.4389432928425815E-12</v>
      </c>
      <c r="AA702" s="73">
        <f t="shared" si="374"/>
        <v>-9.4389387523616183E-12</v>
      </c>
      <c r="AB702" s="73">
        <f t="shared" si="375"/>
        <v>-9.438938751976451E-12</v>
      </c>
      <c r="AD702" s="74"/>
      <c r="AE702" s="74"/>
      <c r="AF702" s="74"/>
      <c r="AL702" s="74"/>
      <c r="AM702" s="74"/>
      <c r="AN702" s="74"/>
      <c r="AT702" s="74"/>
      <c r="AU702" s="74"/>
      <c r="AV702" s="74"/>
      <c r="BB702" s="74"/>
      <c r="BC702" s="74"/>
      <c r="BD702" s="74"/>
      <c r="BJ702" s="74">
        <v>7.0000000000000004E-11</v>
      </c>
      <c r="BK702" s="74">
        <v>0.56541937862000002</v>
      </c>
      <c r="BL702" s="74">
        <v>25985.940623308499</v>
      </c>
      <c r="BM702" s="73">
        <f t="shared" si="376"/>
        <v>-5.7430852363662242E-12</v>
      </c>
      <c r="BN702" s="73">
        <f t="shared" si="377"/>
        <v>-5.705952924561005E-12</v>
      </c>
      <c r="BO702" s="73">
        <f t="shared" si="378"/>
        <v>-5.705949806789426E-12</v>
      </c>
      <c r="BP702" s="73">
        <f t="shared" si="379"/>
        <v>-5.7059498065237176E-12</v>
      </c>
      <c r="BR702" s="74"/>
      <c r="BS702" s="74"/>
      <c r="BT702" s="74"/>
      <c r="BZ702" s="74"/>
      <c r="CA702" s="74"/>
      <c r="CB702" s="74"/>
      <c r="CH702" s="74"/>
      <c r="CI702" s="74"/>
      <c r="CJ702" s="74"/>
      <c r="CP702" s="74"/>
      <c r="CQ702" s="74"/>
      <c r="CR702" s="74"/>
      <c r="CX702" s="74"/>
      <c r="CY702" s="74"/>
      <c r="CZ702" s="74"/>
      <c r="DF702" s="74">
        <v>6E-11</v>
      </c>
      <c r="DG702" s="74">
        <v>1.0983830087799999</v>
      </c>
      <c r="DH702" s="74">
        <v>183674.70392120801</v>
      </c>
      <c r="DI702" s="73">
        <f t="shared" si="380"/>
        <v>5.8928024318591554E-11</v>
      </c>
      <c r="DJ702" s="73">
        <f t="shared" si="381"/>
        <v>5.8885130155082002E-11</v>
      </c>
      <c r="DK702" s="73">
        <f t="shared" si="382"/>
        <v>5.8885126518602365E-11</v>
      </c>
      <c r="DL702" s="73">
        <f t="shared" si="383"/>
        <v>5.8885126518293478E-11</v>
      </c>
      <c r="DN702" s="74">
        <v>9.9999999999999994E-12</v>
      </c>
      <c r="DO702" s="74">
        <v>0.63301837081000001</v>
      </c>
      <c r="DP702" s="74">
        <v>51439.929769616501</v>
      </c>
      <c r="DQ702" s="73">
        <f t="shared" si="384"/>
        <v>8.9986774371629844E-12</v>
      </c>
      <c r="DR702" s="73">
        <f t="shared" si="385"/>
        <v>9.0032678243828245E-12</v>
      </c>
      <c r="DS702" s="73">
        <f t="shared" si="386"/>
        <v>9.00326820938178E-12</v>
      </c>
      <c r="DT702" s="73">
        <f t="shared" si="387"/>
        <v>9.0032682094144358E-12</v>
      </c>
      <c r="DV702" s="74"/>
      <c r="DW702" s="74"/>
      <c r="DX702" s="74"/>
      <c r="ED702" s="74"/>
      <c r="EE702" s="74"/>
      <c r="EF702" s="74"/>
      <c r="EL702" s="74"/>
      <c r="EM702" s="74"/>
      <c r="EN702" s="74"/>
      <c r="ET702" s="74"/>
      <c r="EU702" s="74"/>
      <c r="EV702" s="74"/>
    </row>
    <row r="703" spans="12:152" s="73" customFormat="1" ht="13.5" x14ac:dyDescent="0.3">
      <c r="L703" s="74"/>
      <c r="N703" s="74">
        <v>3.7999999999999998E-10</v>
      </c>
      <c r="O703" s="74">
        <v>4.6573872674399999</v>
      </c>
      <c r="P703" s="74">
        <v>22003.914634869801</v>
      </c>
      <c r="Q703" s="73">
        <f t="shared" si="368"/>
        <v>-2.7556552756905339E-10</v>
      </c>
      <c r="R703" s="73">
        <f t="shared" si="369"/>
        <v>-2.7568342367818924E-10</v>
      </c>
      <c r="S703" s="73">
        <f t="shared" si="370"/>
        <v>-2.7568343357463486E-10</v>
      </c>
      <c r="T703" s="73">
        <f t="shared" si="371"/>
        <v>-2.7568343357548225E-10</v>
      </c>
      <c r="V703" s="74">
        <v>5.0000000000000002E-11</v>
      </c>
      <c r="W703" s="74">
        <v>3.3535670840999998</v>
      </c>
      <c r="X703" s="74">
        <v>205260.65018762799</v>
      </c>
      <c r="Y703" s="73">
        <f t="shared" si="372"/>
        <v>3.4685293929261313E-11</v>
      </c>
      <c r="Z703" s="73">
        <f t="shared" si="373"/>
        <v>3.4836390712615493E-11</v>
      </c>
      <c r="AA703" s="73">
        <f t="shared" si="374"/>
        <v>3.4836403373207992E-11</v>
      </c>
      <c r="AB703" s="73">
        <f t="shared" si="375"/>
        <v>3.483640337426816E-11</v>
      </c>
      <c r="AD703" s="74"/>
      <c r="AE703" s="74"/>
      <c r="AF703" s="74"/>
      <c r="AL703" s="74"/>
      <c r="AM703" s="74"/>
      <c r="AN703" s="74"/>
      <c r="AT703" s="74"/>
      <c r="AU703" s="74"/>
      <c r="AV703" s="74"/>
      <c r="BB703" s="74"/>
      <c r="BC703" s="74"/>
      <c r="BD703" s="74"/>
      <c r="BJ703" s="74">
        <v>7.0000000000000004E-11</v>
      </c>
      <c r="BK703" s="74">
        <v>0.73212945216000003</v>
      </c>
      <c r="BL703" s="74">
        <v>78469.894973159695</v>
      </c>
      <c r="BM703" s="73">
        <f t="shared" si="376"/>
        <v>6.7742371049911712E-11</v>
      </c>
      <c r="BN703" s="73">
        <f t="shared" si="377"/>
        <v>6.7713941224125826E-11</v>
      </c>
      <c r="BO703" s="73">
        <f t="shared" si="378"/>
        <v>6.7713938829754672E-11</v>
      </c>
      <c r="BP703" s="73">
        <f t="shared" si="379"/>
        <v>6.7713938829552957E-11</v>
      </c>
      <c r="BR703" s="74"/>
      <c r="BS703" s="74"/>
      <c r="BT703" s="74"/>
      <c r="BZ703" s="74"/>
      <c r="CA703" s="74"/>
      <c r="CB703" s="74"/>
      <c r="CH703" s="74"/>
      <c r="CI703" s="74"/>
      <c r="CJ703" s="74"/>
      <c r="CP703" s="74"/>
      <c r="CQ703" s="74"/>
      <c r="CR703" s="74"/>
      <c r="CX703" s="74"/>
      <c r="CY703" s="74"/>
      <c r="CZ703" s="74"/>
      <c r="DF703" s="74">
        <v>7.0000000000000004E-11</v>
      </c>
      <c r="DG703" s="74">
        <v>0.35338852937999998</v>
      </c>
      <c r="DH703" s="74">
        <v>103932.127922421</v>
      </c>
      <c r="DI703" s="73">
        <f t="shared" si="380"/>
        <v>-1.3763751401862556E-11</v>
      </c>
      <c r="DJ703" s="73">
        <f t="shared" si="381"/>
        <v>-1.3909822951035381E-11</v>
      </c>
      <c r="DK703" s="73">
        <f t="shared" si="382"/>
        <v>-1.390983521285919E-11</v>
      </c>
      <c r="DL703" s="73">
        <f t="shared" si="383"/>
        <v>-1.3909835213888707E-11</v>
      </c>
      <c r="DN703" s="74">
        <v>9.9999999999999994E-12</v>
      </c>
      <c r="DO703" s="74">
        <v>2.2942790431</v>
      </c>
      <c r="DP703" s="74">
        <v>1485.9801210651999</v>
      </c>
      <c r="DQ703" s="73">
        <f t="shared" si="384"/>
        <v>2.707045675335657E-12</v>
      </c>
      <c r="DR703" s="73">
        <f t="shared" si="385"/>
        <v>2.7073386687145143E-12</v>
      </c>
      <c r="DS703" s="73">
        <f t="shared" si="386"/>
        <v>2.7073386933147224E-12</v>
      </c>
      <c r="DT703" s="73">
        <f t="shared" si="387"/>
        <v>2.7073386933168089E-12</v>
      </c>
      <c r="DV703" s="74"/>
      <c r="DW703" s="74"/>
      <c r="DX703" s="74"/>
      <c r="ED703" s="74"/>
      <c r="EE703" s="74"/>
      <c r="EF703" s="74"/>
      <c r="EL703" s="74"/>
      <c r="EM703" s="74"/>
      <c r="EN703" s="74"/>
      <c r="ET703" s="74"/>
      <c r="EU703" s="74"/>
      <c r="EV703" s="74"/>
    </row>
    <row r="704" spans="12:152" s="73" customFormat="1" ht="13.5" x14ac:dyDescent="0.3">
      <c r="L704" s="74"/>
      <c r="N704" s="74">
        <v>3.7000000000000001E-10</v>
      </c>
      <c r="O704" s="74">
        <v>0.77571838110000002</v>
      </c>
      <c r="P704" s="74">
        <v>16703.062133498999</v>
      </c>
      <c r="Q704" s="73">
        <f t="shared" si="368"/>
        <v>-1.1545551556966398E-10</v>
      </c>
      <c r="R704" s="73">
        <f t="shared" si="369"/>
        <v>-1.1533524768423362E-10</v>
      </c>
      <c r="S704" s="73">
        <f t="shared" si="370"/>
        <v>-1.1533523758572656E-10</v>
      </c>
      <c r="T704" s="73">
        <f t="shared" si="371"/>
        <v>-1.1533523758488723E-10</v>
      </c>
      <c r="V704" s="74">
        <v>6E-11</v>
      </c>
      <c r="W704" s="74">
        <v>5.5790290218800003</v>
      </c>
      <c r="X704" s="74">
        <v>87253.177130154902</v>
      </c>
      <c r="Y704" s="73">
        <f t="shared" si="372"/>
        <v>-5.513505890347709E-11</v>
      </c>
      <c r="Z704" s="73">
        <f t="shared" si="373"/>
        <v>-5.5092675157215834E-11</v>
      </c>
      <c r="AA704" s="73">
        <f t="shared" si="374"/>
        <v>-5.5092671591201711E-11</v>
      </c>
      <c r="AB704" s="73">
        <f t="shared" si="375"/>
        <v>-5.5092671590904508E-11</v>
      </c>
      <c r="AD704" s="74"/>
      <c r="AE704" s="74"/>
      <c r="AF704" s="74"/>
      <c r="AL704" s="74"/>
      <c r="AM704" s="74"/>
      <c r="AN704" s="74"/>
      <c r="AT704" s="74"/>
      <c r="AU704" s="74"/>
      <c r="AV704" s="74"/>
      <c r="BB704" s="74"/>
      <c r="BC704" s="74"/>
      <c r="BD704" s="74"/>
      <c r="BJ704" s="74">
        <v>7.0000000000000004E-11</v>
      </c>
      <c r="BK704" s="74">
        <v>0.44088896603</v>
      </c>
      <c r="BL704" s="74">
        <v>104127.267770594</v>
      </c>
      <c r="BM704" s="73">
        <f t="shared" si="376"/>
        <v>5.7730393205928001E-12</v>
      </c>
      <c r="BN704" s="73">
        <f t="shared" si="377"/>
        <v>5.9218090178495354E-12</v>
      </c>
      <c r="BO704" s="73">
        <f t="shared" si="378"/>
        <v>5.9218215077323619E-12</v>
      </c>
      <c r="BP704" s="73">
        <f t="shared" si="379"/>
        <v>5.9218215087949223E-12</v>
      </c>
      <c r="BR704" s="74"/>
      <c r="BS704" s="74"/>
      <c r="BT704" s="74"/>
      <c r="BZ704" s="74"/>
      <c r="CA704" s="74"/>
      <c r="CB704" s="74"/>
      <c r="CH704" s="74"/>
      <c r="CI704" s="74"/>
      <c r="CJ704" s="74"/>
      <c r="CP704" s="74"/>
      <c r="CQ704" s="74"/>
      <c r="CR704" s="74"/>
      <c r="CX704" s="74"/>
      <c r="CY704" s="74"/>
      <c r="CZ704" s="74"/>
      <c r="DF704" s="74">
        <v>6E-11</v>
      </c>
      <c r="DG704" s="74">
        <v>0.28924808590000001</v>
      </c>
      <c r="DH704" s="74">
        <v>54374.893626435398</v>
      </c>
      <c r="DI704" s="73">
        <f t="shared" si="380"/>
        <v>-4.765420452111328E-11</v>
      </c>
      <c r="DJ704" s="73">
        <f t="shared" si="381"/>
        <v>-4.7694776833035213E-11</v>
      </c>
      <c r="DK704" s="73">
        <f t="shared" si="382"/>
        <v>-4.7694780237086183E-11</v>
      </c>
      <c r="DL704" s="73">
        <f t="shared" si="383"/>
        <v>-4.7694780237375884E-11</v>
      </c>
      <c r="DN704" s="74">
        <v>9.9999999999999994E-12</v>
      </c>
      <c r="DO704" s="74">
        <v>1.4418400982199999</v>
      </c>
      <c r="DP704" s="74">
        <v>112545.887899505</v>
      </c>
      <c r="DQ704" s="73">
        <f t="shared" si="384"/>
        <v>5.4580038282648352E-12</v>
      </c>
      <c r="DR704" s="73">
        <f t="shared" si="385"/>
        <v>5.4773046491278907E-12</v>
      </c>
      <c r="DS704" s="73">
        <f t="shared" si="386"/>
        <v>5.4773062684429991E-12</v>
      </c>
      <c r="DT704" s="73">
        <f t="shared" si="387"/>
        <v>5.4773062685799662E-12</v>
      </c>
      <c r="DV704" s="74"/>
      <c r="DW704" s="74"/>
      <c r="DX704" s="74"/>
      <c r="ED704" s="74"/>
      <c r="EE704" s="74"/>
      <c r="EF704" s="74"/>
      <c r="EL704" s="74"/>
      <c r="EM704" s="74"/>
      <c r="EN704" s="74"/>
      <c r="ET704" s="74"/>
      <c r="EU704" s="74"/>
      <c r="EV704" s="74"/>
    </row>
    <row r="705" spans="12:152" s="73" customFormat="1" ht="13.5" x14ac:dyDescent="0.3">
      <c r="L705" s="74"/>
      <c r="N705" s="74">
        <v>3.4999999999999998E-10</v>
      </c>
      <c r="O705" s="74">
        <v>5.0012882972700003</v>
      </c>
      <c r="P705" s="74">
        <v>52509.662223917803</v>
      </c>
      <c r="Q705" s="73">
        <f t="shared" ref="Q705:Q768" si="388">N705*COS(O705+P705*$C$32)</f>
        <v>-3.4281780614411011E-10</v>
      </c>
      <c r="R705" s="73">
        <f t="shared" ref="R705:R768" si="389">N705*COS(O705+P705*$C$53)</f>
        <v>-3.428934743386034E-10</v>
      </c>
      <c r="S705" s="73">
        <f t="shared" ref="S705:S768" si="390">N705*COS(O705+P705*$C$74)</f>
        <v>-3.428934806752072E-10</v>
      </c>
      <c r="T705" s="73">
        <f t="shared" ref="T705:T768" si="391">N705*COS(O705+P705*$C$95)</f>
        <v>-3.4289348067574166E-10</v>
      </c>
      <c r="V705" s="74">
        <v>5.0000000000000002E-11</v>
      </c>
      <c r="W705" s="74">
        <v>0.26610630356999998</v>
      </c>
      <c r="X705" s="74">
        <v>235746.728015776</v>
      </c>
      <c r="Y705" s="73">
        <f t="shared" ref="Y705:Y768" si="392">V705*COS(W705+X705*$C$32)</f>
        <v>-4.6765784485102519E-11</v>
      </c>
      <c r="Z705" s="73">
        <f t="shared" ref="Z705:Z768" si="393">V705*COS(W705+X705*$C$53)</f>
        <v>-4.6679818834433932E-11</v>
      </c>
      <c r="AA705" s="73">
        <f t="shared" ref="AA705:AA768" si="394">V705*COS(W705+X705*$C$74)</f>
        <v>-4.6679811570860988E-11</v>
      </c>
      <c r="AB705" s="73">
        <f t="shared" ref="AB705:AB768" si="395">V705*COS(W705+X705*$C$95)</f>
        <v>-4.6679811570249934E-11</v>
      </c>
      <c r="AD705" s="74"/>
      <c r="AE705" s="74"/>
      <c r="AF705" s="74"/>
      <c r="AL705" s="74"/>
      <c r="AM705" s="74"/>
      <c r="AN705" s="74"/>
      <c r="AT705" s="74"/>
      <c r="AU705" s="74"/>
      <c r="AV705" s="74"/>
      <c r="BB705" s="74"/>
      <c r="BC705" s="74"/>
      <c r="BD705" s="74"/>
      <c r="BJ705" s="74">
        <v>7.9999999999999995E-11</v>
      </c>
      <c r="BK705" s="74">
        <v>5.8665392700199996</v>
      </c>
      <c r="BL705" s="74">
        <v>104454.70534051501</v>
      </c>
      <c r="BM705" s="73">
        <f t="shared" ref="BM705:BM768" si="396">BJ705*COS(BK705+BL705*$C$32)</f>
        <v>7.5571663599494742E-11</v>
      </c>
      <c r="BN705" s="73">
        <f t="shared" ref="BN705:BN768" si="397">BJ705*COS(BK705+BL705*$C$53)</f>
        <v>7.5515335979496594E-11</v>
      </c>
      <c r="BO705" s="73">
        <f t="shared" ref="BO705:BO768" si="398">BJ705*COS(BK705+BL705*$C$74)</f>
        <v>7.551533123559748E-11</v>
      </c>
      <c r="BP705" s="73">
        <f t="shared" ref="BP705:BP768" si="399">BJ705*COS(BK705+BL705*$C$95)</f>
        <v>7.5515331235195172E-11</v>
      </c>
      <c r="BR705" s="74"/>
      <c r="BS705" s="74"/>
      <c r="BT705" s="74"/>
      <c r="BZ705" s="74"/>
      <c r="CA705" s="74"/>
      <c r="CB705" s="74"/>
      <c r="CH705" s="74"/>
      <c r="CI705" s="74"/>
      <c r="CJ705" s="74"/>
      <c r="CP705" s="74"/>
      <c r="CQ705" s="74"/>
      <c r="CR705" s="74"/>
      <c r="CX705" s="74"/>
      <c r="CY705" s="74"/>
      <c r="CZ705" s="74"/>
      <c r="DF705" s="74">
        <v>6E-11</v>
      </c>
      <c r="DG705" s="74">
        <v>2.7282919345400001</v>
      </c>
      <c r="DH705" s="74">
        <v>76255.151885563493</v>
      </c>
      <c r="DI705" s="73">
        <f t="shared" ref="DI705:DI768" si="400">DF705*COS(DG705+DH705*$C$32)</f>
        <v>-5.681303840314563E-11</v>
      </c>
      <c r="DJ705" s="73">
        <f t="shared" ref="DJ705:DJ768" si="401">DF705*COS(DG705+DH705*$C$53)</f>
        <v>-5.6843104421573907E-11</v>
      </c>
      <c r="DK705" s="73">
        <f t="shared" ref="DK705:DK768" si="402">DF705*COS(DG705+DH705*$C$74)</f>
        <v>-5.6843106940157332E-11</v>
      </c>
      <c r="DL705" s="73">
        <f t="shared" ref="DL705:DL768" si="403">DF705*COS(DG705+DH705*$C$95)</f>
        <v>-5.6843106940371314E-11</v>
      </c>
      <c r="DN705" s="74">
        <v>9.9999999999999994E-12</v>
      </c>
      <c r="DO705" s="74">
        <v>0.55411127132000004</v>
      </c>
      <c r="DP705" s="74">
        <v>42790.965275073198</v>
      </c>
      <c r="DQ705" s="73">
        <f t="shared" ref="DQ705:DQ711" si="404">DN705*COS(DO705+DP705*$C$32)</f>
        <v>-2.9769792619847082E-12</v>
      </c>
      <c r="DR705" s="73">
        <f t="shared" ref="DR705:DR711" si="405">DN705*COS(DO705+DP705*$C$53)</f>
        <v>-2.9853451891494656E-12</v>
      </c>
      <c r="DS705" s="73">
        <f t="shared" ref="DS705:DS711" si="406">DN705*COS(DO705+DP705*$C$74)</f>
        <v>-2.9853458914736751E-12</v>
      </c>
      <c r="DT705" s="73">
        <f t="shared" ref="DT705:DT711" si="407">DN705*COS(DO705+DP705*$C$95)</f>
        <v>-2.9853458915333513E-12</v>
      </c>
      <c r="DV705" s="74"/>
      <c r="DW705" s="74"/>
      <c r="DX705" s="74"/>
      <c r="ED705" s="74"/>
      <c r="EE705" s="74"/>
      <c r="EF705" s="74"/>
      <c r="EL705" s="74"/>
      <c r="EM705" s="74"/>
      <c r="EN705" s="74"/>
      <c r="ET705" s="74"/>
      <c r="EU705" s="74"/>
      <c r="EV705" s="74"/>
    </row>
    <row r="706" spans="12:152" s="73" customFormat="1" ht="13.5" x14ac:dyDescent="0.3">
      <c r="L706" s="74"/>
      <c r="N706" s="74">
        <v>4.7000000000000003E-10</v>
      </c>
      <c r="O706" s="74">
        <v>2.2753923079999998E-2</v>
      </c>
      <c r="P706" s="74">
        <v>25014.294117383299</v>
      </c>
      <c r="Q706" s="73">
        <f t="shared" si="388"/>
        <v>-2.3919927255882022E-10</v>
      </c>
      <c r="R706" s="73">
        <f t="shared" si="389"/>
        <v>-2.3940652411558121E-10</v>
      </c>
      <c r="S706" s="73">
        <f t="shared" si="390"/>
        <v>-2.3940654151421666E-10</v>
      </c>
      <c r="T706" s="73">
        <f t="shared" si="391"/>
        <v>-2.3940654151568811E-10</v>
      </c>
      <c r="V706" s="74">
        <v>5.0000000000000002E-11</v>
      </c>
      <c r="W706" s="74">
        <v>2.9059687729400001</v>
      </c>
      <c r="X706" s="74">
        <v>154194.22245657301</v>
      </c>
      <c r="Y706" s="73">
        <f t="shared" si="392"/>
        <v>4.7438750911786664E-11</v>
      </c>
      <c r="Z706" s="73">
        <f t="shared" si="393"/>
        <v>4.7488406426094156E-11</v>
      </c>
      <c r="AA706" s="73">
        <f t="shared" si="394"/>
        <v>4.7488410575392271E-11</v>
      </c>
      <c r="AB706" s="73">
        <f t="shared" si="395"/>
        <v>4.7488410575748062E-11</v>
      </c>
      <c r="AD706" s="74"/>
      <c r="AE706" s="74"/>
      <c r="AF706" s="74"/>
      <c r="AL706" s="74"/>
      <c r="AM706" s="74"/>
      <c r="AN706" s="74"/>
      <c r="AT706" s="74"/>
      <c r="AU706" s="74"/>
      <c r="AV706" s="74"/>
      <c r="BB706" s="74"/>
      <c r="BC706" s="74"/>
      <c r="BD706" s="74"/>
      <c r="BJ706" s="74">
        <v>7.0000000000000004E-11</v>
      </c>
      <c r="BK706" s="74">
        <v>0.70585294358999995</v>
      </c>
      <c r="BL706" s="74">
        <v>52177.2907558566</v>
      </c>
      <c r="BM706" s="73">
        <f t="shared" si="396"/>
        <v>6.9847290886095966E-11</v>
      </c>
      <c r="BN706" s="73">
        <f t="shared" si="397"/>
        <v>6.9842312288882507E-11</v>
      </c>
      <c r="BO706" s="73">
        <f t="shared" si="398"/>
        <v>6.9842311867520464E-11</v>
      </c>
      <c r="BP706" s="73">
        <f t="shared" si="399"/>
        <v>6.9842311867484701E-11</v>
      </c>
      <c r="BR706" s="74"/>
      <c r="BS706" s="74"/>
      <c r="BT706" s="74"/>
      <c r="BZ706" s="74"/>
      <c r="CA706" s="74"/>
      <c r="CB706" s="74"/>
      <c r="CH706" s="74"/>
      <c r="CI706" s="74"/>
      <c r="CJ706" s="74"/>
      <c r="CP706" s="74"/>
      <c r="CQ706" s="74"/>
      <c r="CR706" s="74"/>
      <c r="CX706" s="74"/>
      <c r="CY706" s="74"/>
      <c r="CZ706" s="74"/>
      <c r="DF706" s="74">
        <v>6E-11</v>
      </c>
      <c r="DG706" s="74">
        <v>3.9229048448000001</v>
      </c>
      <c r="DH706" s="74">
        <v>130289.952510736</v>
      </c>
      <c r="DI706" s="73">
        <f t="shared" si="400"/>
        <v>-5.2759347675097368E-11</v>
      </c>
      <c r="DJ706" s="73">
        <f t="shared" si="401"/>
        <v>-5.2682908355301387E-11</v>
      </c>
      <c r="DK706" s="73">
        <f t="shared" si="402"/>
        <v>-5.2682901921536239E-11</v>
      </c>
      <c r="DL706" s="73">
        <f t="shared" si="403"/>
        <v>-5.2682901920987819E-11</v>
      </c>
      <c r="DN706" s="74">
        <v>9.9999999999999994E-12</v>
      </c>
      <c r="DO706" s="74">
        <v>5.0750794531199999</v>
      </c>
      <c r="DP706" s="74">
        <v>54824.261108621402</v>
      </c>
      <c r="DQ706" s="73">
        <f t="shared" si="404"/>
        <v>-9.8540039695533845E-12</v>
      </c>
      <c r="DR706" s="73">
        <f t="shared" si="405"/>
        <v>-9.8559095456713262E-12</v>
      </c>
      <c r="DS706" s="73">
        <f t="shared" si="406"/>
        <v>-9.8559097051455557E-12</v>
      </c>
      <c r="DT706" s="73">
        <f t="shared" si="407"/>
        <v>-9.8559097051592091E-12</v>
      </c>
      <c r="DV706" s="74"/>
      <c r="DW706" s="74"/>
      <c r="DX706" s="74"/>
      <c r="ED706" s="74"/>
      <c r="EE706" s="74"/>
      <c r="EF706" s="74"/>
      <c r="EL706" s="74"/>
      <c r="EM706" s="74"/>
      <c r="EN706" s="74"/>
      <c r="ET706" s="74"/>
      <c r="EU706" s="74"/>
      <c r="EV706" s="74"/>
    </row>
    <row r="707" spans="12:152" s="73" customFormat="1" ht="13.5" x14ac:dyDescent="0.3">
      <c r="L707" s="74"/>
      <c r="N707" s="74">
        <v>4.3000000000000001E-10</v>
      </c>
      <c r="O707" s="74">
        <v>3.1527313781399999</v>
      </c>
      <c r="P707" s="74">
        <v>130435.634372512</v>
      </c>
      <c r="Q707" s="73">
        <f t="shared" si="388"/>
        <v>-1.9519294994883532E-10</v>
      </c>
      <c r="R707" s="73">
        <f t="shared" si="389"/>
        <v>-1.9621585498439892E-10</v>
      </c>
      <c r="S707" s="73">
        <f t="shared" si="390"/>
        <v>-1.9621594081079784E-10</v>
      </c>
      <c r="T707" s="73">
        <f t="shared" si="391"/>
        <v>-1.9621594081810567E-10</v>
      </c>
      <c r="V707" s="74">
        <v>3.9999999999999998E-11</v>
      </c>
      <c r="W707" s="74">
        <v>1.1697417665000001</v>
      </c>
      <c r="X707" s="74">
        <v>193937.98608932301</v>
      </c>
      <c r="Y707" s="73">
        <f t="shared" si="392"/>
        <v>-3.9894078285944582E-11</v>
      </c>
      <c r="Z707" s="73">
        <f t="shared" si="393"/>
        <v>-3.9905318926186473E-11</v>
      </c>
      <c r="AA707" s="73">
        <f t="shared" si="394"/>
        <v>-3.9905319843540907E-11</v>
      </c>
      <c r="AB707" s="73">
        <f t="shared" si="395"/>
        <v>-3.9905319843618456E-11</v>
      </c>
      <c r="AD707" s="74"/>
      <c r="AE707" s="74"/>
      <c r="AF707" s="74"/>
      <c r="AL707" s="74"/>
      <c r="AM707" s="74"/>
      <c r="AN707" s="74"/>
      <c r="AT707" s="74"/>
      <c r="AU707" s="74"/>
      <c r="AV707" s="74"/>
      <c r="BB707" s="74"/>
      <c r="BC707" s="74"/>
      <c r="BD707" s="74"/>
      <c r="BJ707" s="74">
        <v>8.9999999999999999E-11</v>
      </c>
      <c r="BK707" s="74">
        <v>1.9692994287900001</v>
      </c>
      <c r="BL707" s="74">
        <v>1272.6810256271999</v>
      </c>
      <c r="BM707" s="73">
        <f t="shared" si="396"/>
        <v>-7.1707253007670886E-11</v>
      </c>
      <c r="BN707" s="73">
        <f t="shared" si="397"/>
        <v>-7.1708670722698161E-11</v>
      </c>
      <c r="BO707" s="73">
        <f t="shared" si="398"/>
        <v>-7.1708670841730253E-11</v>
      </c>
      <c r="BP707" s="73">
        <f t="shared" si="399"/>
        <v>-7.1708670841740295E-11</v>
      </c>
      <c r="BR707" s="74"/>
      <c r="BS707" s="74"/>
      <c r="BT707" s="74"/>
      <c r="BZ707" s="74"/>
      <c r="CA707" s="74"/>
      <c r="CB707" s="74"/>
      <c r="CH707" s="74"/>
      <c r="CI707" s="74"/>
      <c r="CJ707" s="74"/>
      <c r="CP707" s="74"/>
      <c r="CQ707" s="74"/>
      <c r="CR707" s="74"/>
      <c r="CX707" s="74"/>
      <c r="CY707" s="74"/>
      <c r="CZ707" s="74"/>
      <c r="DF707" s="74">
        <v>7.0000000000000004E-11</v>
      </c>
      <c r="DG707" s="74">
        <v>1.2740249479000001</v>
      </c>
      <c r="DH707" s="74">
        <v>46046.509243641798</v>
      </c>
      <c r="DI707" s="73">
        <f t="shared" si="400"/>
        <v>7.9096771306079568E-12</v>
      </c>
      <c r="DJ707" s="73">
        <f t="shared" si="401"/>
        <v>7.9752695486135249E-12</v>
      </c>
      <c r="DK707" s="73">
        <f t="shared" si="402"/>
        <v>7.9752750555921423E-12</v>
      </c>
      <c r="DL707" s="73">
        <f t="shared" si="403"/>
        <v>7.9752750560586124E-12</v>
      </c>
      <c r="DN707" s="74">
        <v>9.9999999999999994E-12</v>
      </c>
      <c r="DO707" s="74">
        <v>5.1085862500800001</v>
      </c>
      <c r="DP707" s="74">
        <v>107679.748222576</v>
      </c>
      <c r="DQ707" s="73">
        <f t="shared" si="404"/>
        <v>5.207299243787703E-12</v>
      </c>
      <c r="DR707" s="73">
        <f t="shared" si="405"/>
        <v>5.2261153731053486E-12</v>
      </c>
      <c r="DS707" s="73">
        <f t="shared" si="406"/>
        <v>5.2261169518800985E-12</v>
      </c>
      <c r="DT707" s="73">
        <f t="shared" si="407"/>
        <v>5.226116952013857E-12</v>
      </c>
      <c r="DV707" s="74"/>
      <c r="DW707" s="74"/>
      <c r="DX707" s="74"/>
      <c r="ED707" s="74"/>
      <c r="EE707" s="74"/>
      <c r="EF707" s="74"/>
      <c r="EL707" s="74"/>
      <c r="EM707" s="74"/>
      <c r="EN707" s="74"/>
      <c r="ET707" s="74"/>
      <c r="EU707" s="74"/>
      <c r="EV707" s="74"/>
    </row>
    <row r="708" spans="12:152" s="73" customFormat="1" ht="13.5" x14ac:dyDescent="0.3">
      <c r="L708" s="74"/>
      <c r="N708" s="74">
        <v>3.4000000000000001E-10</v>
      </c>
      <c r="O708" s="74">
        <v>3.05681901713</v>
      </c>
      <c r="P708" s="74">
        <v>2820.8311441261999</v>
      </c>
      <c r="Q708" s="73">
        <f t="shared" si="388"/>
        <v>6.0126367049536557E-11</v>
      </c>
      <c r="R708" s="73">
        <f t="shared" si="389"/>
        <v>6.0107032611895994E-11</v>
      </c>
      <c r="S708" s="73">
        <f t="shared" si="390"/>
        <v>6.0107030988528231E-11</v>
      </c>
      <c r="T708" s="73">
        <f t="shared" si="391"/>
        <v>6.0107030988392703E-11</v>
      </c>
      <c r="V708" s="74">
        <v>3.9999999999999998E-11</v>
      </c>
      <c r="W708" s="74">
        <v>3.9313046247600001</v>
      </c>
      <c r="X708" s="74">
        <v>130289.952510736</v>
      </c>
      <c r="Y708" s="73">
        <f t="shared" si="392"/>
        <v>-3.5331663769718947E-11</v>
      </c>
      <c r="Z708" s="73">
        <f t="shared" si="393"/>
        <v>-3.5281493864594414E-11</v>
      </c>
      <c r="AA708" s="73">
        <f t="shared" si="394"/>
        <v>-3.528148964166998E-11</v>
      </c>
      <c r="AB708" s="73">
        <f t="shared" si="395"/>
        <v>-3.5281489641310008E-11</v>
      </c>
      <c r="AD708" s="74"/>
      <c r="AE708" s="74"/>
      <c r="AF708" s="74"/>
      <c r="AL708" s="74"/>
      <c r="AM708" s="74"/>
      <c r="AN708" s="74"/>
      <c r="AT708" s="74"/>
      <c r="AU708" s="74"/>
      <c r="AV708" s="74"/>
      <c r="BB708" s="74"/>
      <c r="BC708" s="74"/>
      <c r="BD708" s="74"/>
      <c r="BJ708" s="74">
        <v>1E-10</v>
      </c>
      <c r="BK708" s="74">
        <v>2.72173324175</v>
      </c>
      <c r="BL708" s="74">
        <v>104276.83096772899</v>
      </c>
      <c r="BM708" s="73">
        <f t="shared" si="396"/>
        <v>9.9639640608669587E-11</v>
      </c>
      <c r="BN708" s="73">
        <f t="shared" si="397"/>
        <v>9.9621297802700351E-11</v>
      </c>
      <c r="BO708" s="73">
        <f t="shared" si="398"/>
        <v>9.9621296243521248E-11</v>
      </c>
      <c r="BP708" s="73">
        <f t="shared" si="399"/>
        <v>9.9621296243388783E-11</v>
      </c>
      <c r="BR708" s="74"/>
      <c r="BS708" s="74"/>
      <c r="BT708" s="74"/>
      <c r="BZ708" s="74"/>
      <c r="CA708" s="74"/>
      <c r="CB708" s="74"/>
      <c r="CH708" s="74"/>
      <c r="CI708" s="74"/>
      <c r="CJ708" s="74"/>
      <c r="CP708" s="74"/>
      <c r="CQ708" s="74"/>
      <c r="CR708" s="74"/>
      <c r="CX708" s="74"/>
      <c r="CY708" s="74"/>
      <c r="CZ708" s="74"/>
      <c r="DF708" s="74">
        <v>7.0000000000000004E-11</v>
      </c>
      <c r="DG708" s="74">
        <v>2.9614928166199999</v>
      </c>
      <c r="DH708" s="74">
        <v>52755.493870147096</v>
      </c>
      <c r="DI708" s="73">
        <f t="shared" si="400"/>
        <v>3.8660619018480153E-11</v>
      </c>
      <c r="DJ708" s="73">
        <f t="shared" si="401"/>
        <v>3.85975411593564E-11</v>
      </c>
      <c r="DK708" s="73">
        <f t="shared" si="402"/>
        <v>3.8597535861322777E-11</v>
      </c>
      <c r="DL708" s="73">
        <f t="shared" si="403"/>
        <v>3.8597535860871317E-11</v>
      </c>
      <c r="DN708" s="74">
        <v>9.9999999999999994E-12</v>
      </c>
      <c r="DO708" s="74">
        <v>5.5006857509299998</v>
      </c>
      <c r="DP708" s="74">
        <v>27819.025494506801</v>
      </c>
      <c r="DQ708" s="73">
        <f t="shared" si="404"/>
        <v>2.3056304598413248E-12</v>
      </c>
      <c r="DR708" s="73">
        <f t="shared" si="405"/>
        <v>2.3000857058455166E-12</v>
      </c>
      <c r="DS708" s="73">
        <f t="shared" si="406"/>
        <v>2.3000852402649944E-12</v>
      </c>
      <c r="DT708" s="73">
        <f t="shared" si="407"/>
        <v>2.3000852402257175E-12</v>
      </c>
      <c r="DV708" s="74"/>
      <c r="DW708" s="74"/>
      <c r="DX708" s="74"/>
      <c r="ED708" s="74"/>
      <c r="EE708" s="74"/>
      <c r="EF708" s="74"/>
      <c r="EL708" s="74"/>
      <c r="EM708" s="74"/>
      <c r="EN708" s="74"/>
      <c r="ET708" s="74"/>
      <c r="EU708" s="74"/>
      <c r="EV708" s="74"/>
    </row>
    <row r="709" spans="12:152" s="73" customFormat="1" ht="13.5" x14ac:dyDescent="0.3">
      <c r="L709" s="74"/>
      <c r="N709" s="74">
        <v>3.7000000000000001E-10</v>
      </c>
      <c r="O709" s="74">
        <v>4.6824875114499998</v>
      </c>
      <c r="P709" s="74">
        <v>123668.805106625</v>
      </c>
      <c r="Q709" s="73">
        <f t="shared" si="388"/>
        <v>-3.3110969675186849E-10</v>
      </c>
      <c r="R709" s="73">
        <f t="shared" si="389"/>
        <v>-3.3069037489476664E-10</v>
      </c>
      <c r="S709" s="73">
        <f t="shared" si="390"/>
        <v>-3.306903395985347E-10</v>
      </c>
      <c r="T709" s="73">
        <f t="shared" si="391"/>
        <v>-3.3069033959555354E-10</v>
      </c>
      <c r="V709" s="74">
        <v>3.9999999999999998E-11</v>
      </c>
      <c r="W709" s="74">
        <v>4.3362747804600001</v>
      </c>
      <c r="X709" s="74">
        <v>89.485747845999995</v>
      </c>
      <c r="Y709" s="73">
        <f t="shared" si="392"/>
        <v>3.5227355215301454E-11</v>
      </c>
      <c r="Z709" s="73">
        <f t="shared" si="393"/>
        <v>3.522732048610878E-11</v>
      </c>
      <c r="AA709" s="73">
        <f t="shared" si="394"/>
        <v>3.5227320483192845E-11</v>
      </c>
      <c r="AB709" s="73">
        <f t="shared" si="395"/>
        <v>3.5227320483192613E-11</v>
      </c>
      <c r="AD709" s="74"/>
      <c r="AE709" s="74"/>
      <c r="AF709" s="74"/>
      <c r="AL709" s="74"/>
      <c r="AM709" s="74"/>
      <c r="AN709" s="74"/>
      <c r="AT709" s="74"/>
      <c r="AU709" s="74"/>
      <c r="AV709" s="74"/>
      <c r="BB709" s="74"/>
      <c r="BC709" s="74"/>
      <c r="BD709" s="74"/>
      <c r="BJ709" s="74">
        <v>7.0000000000000004E-11</v>
      </c>
      <c r="BK709" s="74">
        <v>5.1631579803000003</v>
      </c>
      <c r="BL709" s="74">
        <v>26189.865659839801</v>
      </c>
      <c r="BM709" s="73">
        <f t="shared" si="396"/>
        <v>-6.9334300701250593E-11</v>
      </c>
      <c r="BN709" s="73">
        <f t="shared" si="397"/>
        <v>-6.9339456958316785E-11</v>
      </c>
      <c r="BO709" s="73">
        <f t="shared" si="398"/>
        <v>-6.9339457390409132E-11</v>
      </c>
      <c r="BP709" s="73">
        <f t="shared" si="399"/>
        <v>-6.933945739044567E-11</v>
      </c>
      <c r="BR709" s="74"/>
      <c r="BS709" s="74"/>
      <c r="BT709" s="74"/>
      <c r="BZ709" s="74"/>
      <c r="CA709" s="74"/>
      <c r="CB709" s="74"/>
      <c r="CH709" s="74"/>
      <c r="CI709" s="74"/>
      <c r="CJ709" s="74"/>
      <c r="CP709" s="74"/>
      <c r="CQ709" s="74"/>
      <c r="CR709" s="74"/>
      <c r="CX709" s="74"/>
      <c r="CY709" s="74"/>
      <c r="CZ709" s="74"/>
      <c r="DF709" s="74">
        <v>7.9999999999999995E-11</v>
      </c>
      <c r="DG709" s="74">
        <v>2.2378469358399999</v>
      </c>
      <c r="DH709" s="74">
        <v>25466.159340735001</v>
      </c>
      <c r="DI709" s="73">
        <f t="shared" si="400"/>
        <v>3.1483552368776394E-11</v>
      </c>
      <c r="DJ709" s="73">
        <f t="shared" si="401"/>
        <v>3.152190873549627E-11</v>
      </c>
      <c r="DK709" s="73">
        <f t="shared" si="402"/>
        <v>3.1521911955614829E-11</v>
      </c>
      <c r="DL709" s="73">
        <f t="shared" si="403"/>
        <v>3.1521911955890688E-11</v>
      </c>
      <c r="DN709" s="74">
        <v>9.9999999999999994E-12</v>
      </c>
      <c r="DO709" s="74">
        <v>5.6057934726900003</v>
      </c>
      <c r="DP709" s="74">
        <v>153084.843904479</v>
      </c>
      <c r="DQ709" s="73">
        <f t="shared" si="404"/>
        <v>-7.5781539111078387E-12</v>
      </c>
      <c r="DR709" s="73">
        <f t="shared" si="405"/>
        <v>-7.5985746989778062E-12</v>
      </c>
      <c r="DS709" s="73">
        <f t="shared" si="406"/>
        <v>-7.5985764104159347E-12</v>
      </c>
      <c r="DT709" s="73">
        <f t="shared" si="407"/>
        <v>-7.5985764105607914E-12</v>
      </c>
      <c r="DV709" s="74"/>
      <c r="DW709" s="74"/>
      <c r="DX709" s="74"/>
      <c r="ED709" s="74"/>
      <c r="EE709" s="74"/>
      <c r="EF709" s="74"/>
      <c r="EL709" s="74"/>
      <c r="EM709" s="74"/>
      <c r="EN709" s="74"/>
      <c r="ET709" s="74"/>
      <c r="EU709" s="74"/>
      <c r="EV709" s="74"/>
    </row>
    <row r="710" spans="12:152" s="73" customFormat="1" ht="13.5" x14ac:dyDescent="0.3">
      <c r="L710" s="74"/>
      <c r="N710" s="74">
        <v>3.4000000000000001E-10</v>
      </c>
      <c r="O710" s="74">
        <v>5.73615227262</v>
      </c>
      <c r="P710" s="74">
        <v>45290.656393217498</v>
      </c>
      <c r="Q710" s="73">
        <f t="shared" si="388"/>
        <v>3.3907925256518893E-10</v>
      </c>
      <c r="R710" s="73">
        <f t="shared" si="389"/>
        <v>3.3905591074909264E-10</v>
      </c>
      <c r="S710" s="73">
        <f t="shared" si="390"/>
        <v>3.3905590877701651E-10</v>
      </c>
      <c r="T710" s="73">
        <f t="shared" si="391"/>
        <v>3.3905590877684957E-10</v>
      </c>
      <c r="V710" s="74">
        <v>5.0000000000000002E-11</v>
      </c>
      <c r="W710" s="74">
        <v>2.8002233533999998</v>
      </c>
      <c r="X710" s="74">
        <v>4437.51420837359</v>
      </c>
      <c r="Y710" s="73">
        <f t="shared" si="392"/>
        <v>4.3282256628316281E-11</v>
      </c>
      <c r="Z710" s="73">
        <f t="shared" si="393"/>
        <v>4.3279981228449682E-11</v>
      </c>
      <c r="AA710" s="73">
        <f t="shared" si="394"/>
        <v>4.3279981037387491E-11</v>
      </c>
      <c r="AB710" s="73">
        <f t="shared" si="395"/>
        <v>4.3279981037371122E-11</v>
      </c>
      <c r="AD710" s="74"/>
      <c r="AE710" s="74"/>
      <c r="AF710" s="74"/>
      <c r="AL710" s="74"/>
      <c r="AM710" s="74"/>
      <c r="AN710" s="74"/>
      <c r="AT710" s="74"/>
      <c r="AU710" s="74"/>
      <c r="AV710" s="74"/>
      <c r="BB710" s="74"/>
      <c r="BC710" s="74"/>
      <c r="BD710" s="74"/>
      <c r="BJ710" s="74">
        <v>7.0000000000000004E-11</v>
      </c>
      <c r="BK710" s="74">
        <v>5.1707974073000003</v>
      </c>
      <c r="BL710" s="74">
        <v>179172.747046053</v>
      </c>
      <c r="BM710" s="73">
        <f t="shared" si="396"/>
        <v>6.9478232330378278E-11</v>
      </c>
      <c r="BN710" s="73">
        <f t="shared" si="397"/>
        <v>6.9446457915860817E-11</v>
      </c>
      <c r="BO710" s="73">
        <f t="shared" si="398"/>
        <v>6.9446455208743065E-11</v>
      </c>
      <c r="BP710" s="73">
        <f t="shared" si="399"/>
        <v>6.9446455208515332E-11</v>
      </c>
      <c r="BR710" s="74"/>
      <c r="BS710" s="74"/>
      <c r="BT710" s="74"/>
      <c r="BZ710" s="74"/>
      <c r="CA710" s="74"/>
      <c r="CB710" s="74"/>
      <c r="CH710" s="74"/>
      <c r="CI710" s="74"/>
      <c r="CJ710" s="74"/>
      <c r="CP710" s="74"/>
      <c r="CQ710" s="74"/>
      <c r="CR710" s="74"/>
      <c r="CX710" s="74"/>
      <c r="CY710" s="74"/>
      <c r="CZ710" s="74"/>
      <c r="DF710" s="74">
        <v>6E-11</v>
      </c>
      <c r="DG710" s="74">
        <v>1.78075029765</v>
      </c>
      <c r="DH710" s="74">
        <v>78786.286842816306</v>
      </c>
      <c r="DI710" s="73">
        <f t="shared" si="400"/>
        <v>5.6353630850115545E-11</v>
      </c>
      <c r="DJ710" s="73">
        <f t="shared" si="401"/>
        <v>5.6320318828485983E-11</v>
      </c>
      <c r="DK710" s="73">
        <f t="shared" si="402"/>
        <v>5.6320316025381753E-11</v>
      </c>
      <c r="DL710" s="73">
        <f t="shared" si="403"/>
        <v>5.6320316025141845E-11</v>
      </c>
      <c r="DN710" s="74">
        <v>9.9999999999999994E-12</v>
      </c>
      <c r="DO710" s="74">
        <v>4.9235259892899998</v>
      </c>
      <c r="DP710" s="74">
        <v>51596.118696149599</v>
      </c>
      <c r="DQ710" s="73">
        <f t="shared" si="404"/>
        <v>5.4411981434442701E-12</v>
      </c>
      <c r="DR710" s="73">
        <f t="shared" si="405"/>
        <v>5.4500616706469302E-12</v>
      </c>
      <c r="DS710" s="73">
        <f t="shared" si="406"/>
        <v>5.4500624145911486E-12</v>
      </c>
      <c r="DT710" s="73">
        <f t="shared" si="407"/>
        <v>5.4500624146540596E-12</v>
      </c>
      <c r="DV710" s="74"/>
      <c r="DW710" s="74"/>
      <c r="DX710" s="74"/>
      <c r="ED710" s="74"/>
      <c r="EE710" s="74"/>
      <c r="EF710" s="74"/>
      <c r="EL710" s="74"/>
      <c r="EM710" s="74"/>
      <c r="EN710" s="74"/>
      <c r="ET710" s="74"/>
      <c r="EU710" s="74"/>
      <c r="EV710" s="74"/>
    </row>
    <row r="711" spans="12:152" s="73" customFormat="1" ht="13.5" x14ac:dyDescent="0.3">
      <c r="L711" s="74"/>
      <c r="N711" s="74">
        <v>4.0000000000000001E-10</v>
      </c>
      <c r="O711" s="74">
        <v>2.76893017076</v>
      </c>
      <c r="P711" s="74">
        <v>50270.341518207999</v>
      </c>
      <c r="Q711" s="73">
        <f t="shared" si="388"/>
        <v>-3.0564683131562727E-10</v>
      </c>
      <c r="R711" s="73">
        <f t="shared" si="389"/>
        <v>-3.053809908520042E-10</v>
      </c>
      <c r="S711" s="73">
        <f t="shared" si="390"/>
        <v>-3.0538096851791533E-10</v>
      </c>
      <c r="T711" s="73">
        <f t="shared" si="391"/>
        <v>-3.0538096851600625E-10</v>
      </c>
      <c r="V711" s="74">
        <v>6E-11</v>
      </c>
      <c r="W711" s="74">
        <v>4.7028624692800003</v>
      </c>
      <c r="X711" s="74">
        <v>91805.130627213701</v>
      </c>
      <c r="Y711" s="73">
        <f t="shared" si="392"/>
        <v>5.5400867693042161E-11</v>
      </c>
      <c r="Z711" s="73">
        <f t="shared" si="393"/>
        <v>5.5444089089548104E-11</v>
      </c>
      <c r="AA711" s="73">
        <f t="shared" si="394"/>
        <v>5.5444092710274887E-11</v>
      </c>
      <c r="AB711" s="73">
        <f t="shared" si="395"/>
        <v>5.544409271058254E-11</v>
      </c>
      <c r="AD711" s="74"/>
      <c r="AE711" s="74"/>
      <c r="AF711" s="74"/>
      <c r="AL711" s="74"/>
      <c r="AM711" s="74"/>
      <c r="AN711" s="74"/>
      <c r="AT711" s="74"/>
      <c r="AU711" s="74"/>
      <c r="AV711" s="74"/>
      <c r="BB711" s="74"/>
      <c r="BC711" s="74"/>
      <c r="BD711" s="74"/>
      <c r="BJ711" s="74">
        <v>7.9999999999999995E-11</v>
      </c>
      <c r="BK711" s="74">
        <v>5.2698139612599997</v>
      </c>
      <c r="BL711" s="74">
        <v>48847.670626868203</v>
      </c>
      <c r="BM711" s="73">
        <f t="shared" si="396"/>
        <v>6.2002298066405453E-11</v>
      </c>
      <c r="BN711" s="73">
        <f t="shared" si="397"/>
        <v>6.2052846312003644E-11</v>
      </c>
      <c r="BO711" s="73">
        <f t="shared" si="398"/>
        <v>6.205285055352949E-11</v>
      </c>
      <c r="BP711" s="73">
        <f t="shared" si="399"/>
        <v>6.2052850553885384E-11</v>
      </c>
      <c r="BR711" s="74"/>
      <c r="BS711" s="74"/>
      <c r="BT711" s="74"/>
      <c r="BZ711" s="74"/>
      <c r="CA711" s="74"/>
      <c r="CB711" s="74"/>
      <c r="CH711" s="74"/>
      <c r="CI711" s="74"/>
      <c r="CJ711" s="74"/>
      <c r="CP711" s="74"/>
      <c r="CQ711" s="74"/>
      <c r="CR711" s="74"/>
      <c r="CX711" s="74"/>
      <c r="CY711" s="74"/>
      <c r="CZ711" s="74"/>
      <c r="DF711" s="74">
        <v>7.9999999999999995E-11</v>
      </c>
      <c r="DG711" s="74">
        <v>4.7197211489899997</v>
      </c>
      <c r="DH711" s="74">
        <v>25014.294117383299</v>
      </c>
      <c r="DI711" s="73">
        <f t="shared" si="400"/>
        <v>-6.8228356872802519E-11</v>
      </c>
      <c r="DJ711" s="73">
        <f t="shared" si="401"/>
        <v>-6.8206946376927695E-11</v>
      </c>
      <c r="DK711" s="73">
        <f t="shared" si="402"/>
        <v>-6.8206944578506025E-11</v>
      </c>
      <c r="DL711" s="73">
        <f t="shared" si="403"/>
        <v>-6.8206944578353927E-11</v>
      </c>
      <c r="DN711" s="74">
        <v>9.9999999999999994E-12</v>
      </c>
      <c r="DO711" s="74">
        <v>6.10538330268</v>
      </c>
      <c r="DP711" s="74">
        <v>181659.72224941</v>
      </c>
      <c r="DQ711" s="73">
        <f t="shared" si="404"/>
        <v>-9.3415958878343823E-12</v>
      </c>
      <c r="DR711" s="73">
        <f t="shared" si="405"/>
        <v>-9.3548089201847086E-12</v>
      </c>
      <c r="DS711" s="73">
        <f t="shared" si="406"/>
        <v>-9.3548100241431207E-12</v>
      </c>
      <c r="DT711" s="73">
        <f t="shared" si="407"/>
        <v>-9.3548100242363239E-12</v>
      </c>
      <c r="DV711" s="74"/>
      <c r="DW711" s="74"/>
      <c r="DX711" s="74"/>
      <c r="ED711" s="74"/>
      <c r="EE711" s="74"/>
      <c r="EF711" s="74"/>
      <c r="EL711" s="74"/>
      <c r="EM711" s="74"/>
      <c r="EN711" s="74"/>
      <c r="ET711" s="74"/>
      <c r="EU711" s="74"/>
      <c r="EV711" s="74"/>
    </row>
    <row r="712" spans="12:152" s="73" customFormat="1" ht="13.5" x14ac:dyDescent="0.3">
      <c r="L712" s="74"/>
      <c r="N712" s="74">
        <v>3.7999999999999998E-10</v>
      </c>
      <c r="O712" s="74">
        <v>6.0122983560499996</v>
      </c>
      <c r="P712" s="74">
        <v>26057.576280569701</v>
      </c>
      <c r="Q712" s="73">
        <f t="shared" si="388"/>
        <v>-1.5123763468869691E-10</v>
      </c>
      <c r="R712" s="73">
        <f t="shared" si="389"/>
        <v>-1.5105155730029373E-10</v>
      </c>
      <c r="S712" s="73">
        <f t="shared" si="390"/>
        <v>-1.5105154167505932E-10</v>
      </c>
      <c r="T712" s="73">
        <f t="shared" si="391"/>
        <v>-1.5105154167373133E-10</v>
      </c>
      <c r="V712" s="74">
        <v>5.0000000000000002E-11</v>
      </c>
      <c r="W712" s="74">
        <v>1.8228496643100001</v>
      </c>
      <c r="X712" s="74">
        <v>1884.9011634174001</v>
      </c>
      <c r="Y712" s="73">
        <f t="shared" si="392"/>
        <v>2.6113288219138748E-11</v>
      </c>
      <c r="Z712" s="73">
        <f t="shared" si="393"/>
        <v>2.6114934350534437E-11</v>
      </c>
      <c r="AA712" s="73">
        <f t="shared" si="394"/>
        <v>2.6114934488745164E-11</v>
      </c>
      <c r="AB712" s="73">
        <f t="shared" si="395"/>
        <v>2.6114934488756977E-11</v>
      </c>
      <c r="AD712" s="74"/>
      <c r="AE712" s="74"/>
      <c r="AF712" s="74"/>
      <c r="AL712" s="74"/>
      <c r="AM712" s="74"/>
      <c r="AN712" s="74"/>
      <c r="AT712" s="74"/>
      <c r="AU712" s="74"/>
      <c r="AV712" s="74"/>
      <c r="BB712" s="74"/>
      <c r="BC712" s="74"/>
      <c r="BD712" s="74"/>
      <c r="BJ712" s="74">
        <v>7.9999999999999995E-11</v>
      </c>
      <c r="BK712" s="74">
        <v>0.19880797043000001</v>
      </c>
      <c r="BL712" s="74">
        <v>1.4844727083</v>
      </c>
      <c r="BM712" s="73">
        <f t="shared" si="396"/>
        <v>7.8020509135415097E-11</v>
      </c>
      <c r="BN712" s="73">
        <f t="shared" si="397"/>
        <v>7.802050967316246E-11</v>
      </c>
      <c r="BO712" s="73">
        <f t="shared" si="398"/>
        <v>7.8020509673207619E-11</v>
      </c>
      <c r="BP712" s="73">
        <f t="shared" si="399"/>
        <v>7.8020509673207619E-11</v>
      </c>
      <c r="BR712" s="74"/>
      <c r="BS712" s="74"/>
      <c r="BT712" s="74"/>
      <c r="BZ712" s="74"/>
      <c r="CA712" s="74"/>
      <c r="CB712" s="74"/>
      <c r="CH712" s="74"/>
      <c r="CI712" s="74"/>
      <c r="CJ712" s="74"/>
      <c r="CP712" s="74"/>
      <c r="CQ712" s="74"/>
      <c r="CR712" s="74"/>
      <c r="CX712" s="74"/>
      <c r="CY712" s="74"/>
      <c r="CZ712" s="74"/>
      <c r="DF712" s="74">
        <v>6E-11</v>
      </c>
      <c r="DG712" s="74">
        <v>5.5279847086</v>
      </c>
      <c r="DH712" s="74">
        <v>103498.416184544</v>
      </c>
      <c r="DI712" s="73">
        <f t="shared" si="400"/>
        <v>-5.2746084080340802E-11</v>
      </c>
      <c r="DJ712" s="73">
        <f t="shared" si="401"/>
        <v>-5.2685341788075811E-11</v>
      </c>
      <c r="DK712" s="73">
        <f t="shared" si="402"/>
        <v>-5.2685336678084774E-11</v>
      </c>
      <c r="DL712" s="73">
        <f t="shared" si="403"/>
        <v>-5.2685336677653943E-11</v>
      </c>
      <c r="DN712" s="74"/>
      <c r="DO712" s="74"/>
      <c r="DP712" s="74"/>
      <c r="DV712" s="74"/>
      <c r="DW712" s="74"/>
      <c r="DX712" s="74"/>
      <c r="ED712" s="74"/>
      <c r="EE712" s="74"/>
      <c r="EF712" s="74"/>
      <c r="EL712" s="74"/>
      <c r="EM712" s="74"/>
      <c r="EN712" s="74"/>
      <c r="ET712" s="74"/>
      <c r="EU712" s="74"/>
      <c r="EV712" s="74"/>
    </row>
    <row r="713" spans="12:152" s="73" customFormat="1" ht="13.5" x14ac:dyDescent="0.3">
      <c r="L713" s="74"/>
      <c r="N713" s="74">
        <v>3.4000000000000001E-10</v>
      </c>
      <c r="O713" s="74">
        <v>6.2509072241599997</v>
      </c>
      <c r="P713" s="74">
        <v>21716.026774800001</v>
      </c>
      <c r="Q713" s="73">
        <f t="shared" si="388"/>
        <v>2.3225840714042655E-10</v>
      </c>
      <c r="R713" s="73">
        <f t="shared" si="389"/>
        <v>2.3236882781908329E-10</v>
      </c>
      <c r="S713" s="73">
        <f t="shared" si="390"/>
        <v>2.3236883708830609E-10</v>
      </c>
      <c r="T713" s="73">
        <f t="shared" si="391"/>
        <v>2.3236883708908207E-10</v>
      </c>
      <c r="V713" s="74">
        <v>5.0000000000000002E-11</v>
      </c>
      <c r="W713" s="74">
        <v>2.0258030498799999</v>
      </c>
      <c r="X713" s="74">
        <v>259769.65286364799</v>
      </c>
      <c r="Y713" s="73">
        <f t="shared" si="392"/>
        <v>2.1640042621869445E-11</v>
      </c>
      <c r="Z713" s="73">
        <f t="shared" si="393"/>
        <v>2.1399913949291393E-11</v>
      </c>
      <c r="AA713" s="73">
        <f t="shared" si="394"/>
        <v>2.1399893762092547E-11</v>
      </c>
      <c r="AB713" s="73">
        <f t="shared" si="395"/>
        <v>2.1399893760366386E-11</v>
      </c>
      <c r="AD713" s="74"/>
      <c r="AE713" s="74"/>
      <c r="AF713" s="74"/>
      <c r="AL713" s="74"/>
      <c r="AM713" s="74"/>
      <c r="AN713" s="74"/>
      <c r="AT713" s="74"/>
      <c r="AU713" s="74"/>
      <c r="AV713" s="74"/>
      <c r="BB713" s="74"/>
      <c r="BC713" s="74"/>
      <c r="BD713" s="74"/>
      <c r="BJ713" s="74">
        <v>7.0000000000000004E-11</v>
      </c>
      <c r="BK713" s="74">
        <v>6.2637127612099999</v>
      </c>
      <c r="BL713" s="74">
        <v>52174.32181044</v>
      </c>
      <c r="BM713" s="73">
        <f t="shared" si="396"/>
        <v>4.6742582145484632E-11</v>
      </c>
      <c r="BN713" s="73">
        <f t="shared" si="397"/>
        <v>4.6686872183769947E-11</v>
      </c>
      <c r="BO713" s="73">
        <f t="shared" si="398"/>
        <v>4.6686867504011781E-11</v>
      </c>
      <c r="BP713" s="73">
        <f t="shared" si="399"/>
        <v>4.6686867503614508E-11</v>
      </c>
      <c r="BR713" s="74"/>
      <c r="BS713" s="74"/>
      <c r="BT713" s="74"/>
      <c r="BZ713" s="74"/>
      <c r="CA713" s="74"/>
      <c r="CB713" s="74"/>
      <c r="CH713" s="74"/>
      <c r="CI713" s="74"/>
      <c r="CJ713" s="74"/>
      <c r="CP713" s="74"/>
      <c r="CQ713" s="74"/>
      <c r="CR713" s="74"/>
      <c r="CX713" s="74"/>
      <c r="CY713" s="74"/>
      <c r="CZ713" s="74"/>
      <c r="DF713" s="74">
        <v>7.9999999999999995E-11</v>
      </c>
      <c r="DG713" s="74">
        <v>5.43345902063</v>
      </c>
      <c r="DH713" s="74">
        <v>949.17560896980001</v>
      </c>
      <c r="DI713" s="73">
        <f t="shared" si="400"/>
        <v>-3.3314589467280537E-11</v>
      </c>
      <c r="DJ713" s="73">
        <f t="shared" si="401"/>
        <v>-3.3313175450277114E-11</v>
      </c>
      <c r="DK713" s="73">
        <f t="shared" si="402"/>
        <v>-3.3313175331552811E-11</v>
      </c>
      <c r="DL713" s="73">
        <f t="shared" si="403"/>
        <v>-3.3313175331542471E-11</v>
      </c>
      <c r="DN713" s="74"/>
      <c r="DO713" s="74"/>
      <c r="DP713" s="74"/>
      <c r="DV713" s="74"/>
      <c r="DW713" s="74"/>
      <c r="DX713" s="74"/>
      <c r="ED713" s="74"/>
      <c r="EE713" s="74"/>
      <c r="EF713" s="74"/>
      <c r="EL713" s="74"/>
      <c r="EM713" s="74"/>
      <c r="EN713" s="74"/>
      <c r="ET713" s="74"/>
      <c r="EU713" s="74"/>
      <c r="EV713" s="74"/>
    </row>
    <row r="714" spans="12:152" s="73" customFormat="1" ht="13.5" x14ac:dyDescent="0.3">
      <c r="L714" s="74"/>
      <c r="N714" s="74">
        <v>3.4000000000000001E-10</v>
      </c>
      <c r="O714" s="74">
        <v>0.95587257158000005</v>
      </c>
      <c r="P714" s="74">
        <v>78580.101294379099</v>
      </c>
      <c r="Q714" s="73">
        <f t="shared" si="388"/>
        <v>-6.3625287893888882E-11</v>
      </c>
      <c r="R714" s="73">
        <f t="shared" si="389"/>
        <v>-6.308764992964118E-11</v>
      </c>
      <c r="S714" s="73">
        <f t="shared" si="390"/>
        <v>-6.3087604781541011E-11</v>
      </c>
      <c r="T714" s="73">
        <f t="shared" si="391"/>
        <v>-6.3087604777742779E-11</v>
      </c>
      <c r="V714" s="74">
        <v>3.9999999999999998E-11</v>
      </c>
      <c r="W714" s="74">
        <v>4.6516586481499997</v>
      </c>
      <c r="X714" s="74">
        <v>195047.36464141699</v>
      </c>
      <c r="Y714" s="73">
        <f t="shared" si="392"/>
        <v>3.6555601426135742E-11</v>
      </c>
      <c r="Z714" s="73">
        <f t="shared" si="393"/>
        <v>3.64904377994552E-11</v>
      </c>
      <c r="AA714" s="73">
        <f t="shared" si="394"/>
        <v>3.649043230371741E-11</v>
      </c>
      <c r="AB714" s="73">
        <f t="shared" si="395"/>
        <v>3.6490432303248011E-11</v>
      </c>
      <c r="AD714" s="74"/>
      <c r="AE714" s="74"/>
      <c r="AF714" s="74"/>
      <c r="AL714" s="74"/>
      <c r="AM714" s="74"/>
      <c r="AN714" s="74"/>
      <c r="AT714" s="74"/>
      <c r="AU714" s="74"/>
      <c r="AV714" s="74"/>
      <c r="BB714" s="74"/>
      <c r="BC714" s="74"/>
      <c r="BD714" s="74"/>
      <c r="BJ714" s="74">
        <v>7.9999999999999995E-11</v>
      </c>
      <c r="BK714" s="74">
        <v>0.98956493578000004</v>
      </c>
      <c r="BL714" s="74">
        <v>16703.062133498999</v>
      </c>
      <c r="BM714" s="73">
        <f t="shared" si="396"/>
        <v>-4.0524645462071057E-11</v>
      </c>
      <c r="BN714" s="73">
        <f t="shared" si="397"/>
        <v>-4.050104539129559E-11</v>
      </c>
      <c r="BO714" s="73">
        <f t="shared" si="398"/>
        <v>-4.0501043409585831E-11</v>
      </c>
      <c r="BP714" s="73">
        <f t="shared" si="399"/>
        <v>-4.0501043409421126E-11</v>
      </c>
      <c r="BR714" s="74"/>
      <c r="BS714" s="74"/>
      <c r="BT714" s="74"/>
      <c r="BZ714" s="74"/>
      <c r="CA714" s="74"/>
      <c r="CB714" s="74"/>
      <c r="CH714" s="74"/>
      <c r="CI714" s="74"/>
      <c r="CJ714" s="74"/>
      <c r="CP714" s="74"/>
      <c r="CQ714" s="74"/>
      <c r="CR714" s="74"/>
      <c r="CX714" s="74"/>
      <c r="CY714" s="74"/>
      <c r="CZ714" s="74"/>
      <c r="DF714" s="74">
        <v>6E-11</v>
      </c>
      <c r="DG714" s="74">
        <v>5.5557104174600003</v>
      </c>
      <c r="DH714" s="74">
        <v>130446.629254871</v>
      </c>
      <c r="DI714" s="73">
        <f t="shared" si="400"/>
        <v>5.1475426870800873E-11</v>
      </c>
      <c r="DJ714" s="73">
        <f t="shared" si="401"/>
        <v>5.1557605894548536E-11</v>
      </c>
      <c r="DK714" s="73">
        <f t="shared" si="402"/>
        <v>5.1557612779020857E-11</v>
      </c>
      <c r="DL714" s="73">
        <f t="shared" si="403"/>
        <v>5.1557612779606999E-11</v>
      </c>
      <c r="DN714" s="74"/>
      <c r="DO714" s="74"/>
      <c r="DP714" s="74"/>
      <c r="DV714" s="74"/>
      <c r="DW714" s="74"/>
      <c r="DX714" s="74"/>
      <c r="ED714" s="74"/>
      <c r="EE714" s="74"/>
      <c r="EF714" s="74"/>
      <c r="EL714" s="74"/>
      <c r="EM714" s="74"/>
      <c r="EN714" s="74"/>
      <c r="ET714" s="74"/>
      <c r="EU714" s="74"/>
      <c r="EV714" s="74"/>
    </row>
    <row r="715" spans="12:152" s="73" customFormat="1" ht="13.5" x14ac:dyDescent="0.3">
      <c r="L715" s="74"/>
      <c r="N715" s="74">
        <v>3.3E-10</v>
      </c>
      <c r="O715" s="74">
        <v>3.3521747666300001</v>
      </c>
      <c r="P715" s="74">
        <v>235900.506826261</v>
      </c>
      <c r="Q715" s="73">
        <f t="shared" si="388"/>
        <v>-1.6100999958806361E-10</v>
      </c>
      <c r="R715" s="73">
        <f t="shared" si="389"/>
        <v>-1.5961632450020779E-10</v>
      </c>
      <c r="S715" s="73">
        <f t="shared" si="390"/>
        <v>-1.5961620732744358E-10</v>
      </c>
      <c r="T715" s="73">
        <f t="shared" si="391"/>
        <v>-1.5961620731759274E-10</v>
      </c>
      <c r="V715" s="74">
        <v>3.9999999999999998E-11</v>
      </c>
      <c r="W715" s="74">
        <v>0.58858147699999996</v>
      </c>
      <c r="X715" s="74">
        <v>323.50541665740002</v>
      </c>
      <c r="Y715" s="73">
        <f t="shared" si="392"/>
        <v>3.6185589536948979E-11</v>
      </c>
      <c r="Z715" s="73">
        <f t="shared" si="393"/>
        <v>3.6185476581454145E-11</v>
      </c>
      <c r="AA715" s="73">
        <f t="shared" si="394"/>
        <v>3.6185476571970099E-11</v>
      </c>
      <c r="AB715" s="73">
        <f t="shared" si="395"/>
        <v>3.6185476571969298E-11</v>
      </c>
      <c r="AD715" s="74"/>
      <c r="AE715" s="74"/>
      <c r="AF715" s="74"/>
      <c r="AL715" s="74"/>
      <c r="AM715" s="74"/>
      <c r="AN715" s="74"/>
      <c r="AT715" s="74"/>
      <c r="AU715" s="74"/>
      <c r="AV715" s="74"/>
      <c r="BB715" s="74"/>
      <c r="BC715" s="74"/>
      <c r="BD715" s="74"/>
      <c r="BJ715" s="74">
        <v>7.0000000000000004E-11</v>
      </c>
      <c r="BK715" s="74">
        <v>8.4487238660000005E-2</v>
      </c>
      <c r="BL715" s="74">
        <v>26098.948841838101</v>
      </c>
      <c r="BM715" s="73">
        <f t="shared" si="396"/>
        <v>-6.9371315839641395E-11</v>
      </c>
      <c r="BN715" s="73">
        <f t="shared" si="397"/>
        <v>-6.9366302143828743E-11</v>
      </c>
      <c r="BO715" s="73">
        <f t="shared" si="398"/>
        <v>-6.9366301722036476E-11</v>
      </c>
      <c r="BP715" s="73">
        <f t="shared" si="399"/>
        <v>-6.9366301722000687E-11</v>
      </c>
      <c r="BR715" s="74"/>
      <c r="BS715" s="74"/>
      <c r="BT715" s="74"/>
      <c r="BZ715" s="74"/>
      <c r="CA715" s="74"/>
      <c r="CB715" s="74"/>
      <c r="CH715" s="74"/>
      <c r="CI715" s="74"/>
      <c r="CJ715" s="74"/>
      <c r="CP715" s="74"/>
      <c r="CQ715" s="74"/>
      <c r="CR715" s="74"/>
      <c r="CX715" s="74"/>
      <c r="CY715" s="74"/>
      <c r="CZ715" s="74"/>
      <c r="DF715" s="74">
        <v>7.0000000000000004E-11</v>
      </c>
      <c r="DG715" s="74">
        <v>5.3648889988399997</v>
      </c>
      <c r="DH715" s="74">
        <v>77940.204008065106</v>
      </c>
      <c r="DI715" s="73">
        <f t="shared" si="400"/>
        <v>-3.2776927253832034E-11</v>
      </c>
      <c r="DJ715" s="73">
        <f t="shared" si="401"/>
        <v>-3.2678146676464912E-11</v>
      </c>
      <c r="DK715" s="73">
        <f t="shared" si="402"/>
        <v>-3.2678138379156155E-11</v>
      </c>
      <c r="DL715" s="73">
        <f t="shared" si="403"/>
        <v>-3.2678138378452386E-11</v>
      </c>
      <c r="DN715" s="74"/>
      <c r="DO715" s="74"/>
      <c r="DP715" s="74"/>
      <c r="DV715" s="74"/>
      <c r="DW715" s="74"/>
      <c r="DX715" s="74"/>
      <c r="ED715" s="74"/>
      <c r="EE715" s="74"/>
      <c r="EF715" s="74"/>
      <c r="EL715" s="74"/>
      <c r="EM715" s="74"/>
      <c r="EN715" s="74"/>
      <c r="ET715" s="74"/>
      <c r="EU715" s="74"/>
      <c r="EV715" s="74"/>
    </row>
    <row r="716" spans="12:152" s="73" customFormat="1" ht="13.5" x14ac:dyDescent="0.3">
      <c r="L716" s="74"/>
      <c r="N716" s="74">
        <v>3.1999999999999998E-10</v>
      </c>
      <c r="O716" s="74">
        <v>2.3546986913899999</v>
      </c>
      <c r="P716" s="74">
        <v>2383.1930147762</v>
      </c>
      <c r="Q716" s="73">
        <f t="shared" si="388"/>
        <v>-3.1217745514789921E-10</v>
      </c>
      <c r="R716" s="73">
        <f t="shared" si="389"/>
        <v>-3.1218088739317989E-10</v>
      </c>
      <c r="S716" s="73">
        <f t="shared" si="390"/>
        <v>-3.1218088768132691E-10</v>
      </c>
      <c r="T716" s="73">
        <f t="shared" si="391"/>
        <v>-3.1218088768135136E-10</v>
      </c>
      <c r="V716" s="74">
        <v>3.9999999999999998E-11</v>
      </c>
      <c r="W716" s="74">
        <v>4.0062366874000004</v>
      </c>
      <c r="X716" s="74">
        <v>175376.646399419</v>
      </c>
      <c r="Y716" s="73">
        <f t="shared" si="392"/>
        <v>3.9754939187851075E-11</v>
      </c>
      <c r="Z716" s="73">
        <f t="shared" si="393"/>
        <v>3.9738802392880925E-11</v>
      </c>
      <c r="AA716" s="73">
        <f t="shared" si="394"/>
        <v>3.973880101647302E-11</v>
      </c>
      <c r="AB716" s="73">
        <f t="shared" si="395"/>
        <v>3.9738801016356801E-11</v>
      </c>
      <c r="AD716" s="74"/>
      <c r="AE716" s="74"/>
      <c r="AF716" s="74"/>
      <c r="AL716" s="74"/>
      <c r="AM716" s="74"/>
      <c r="AN716" s="74"/>
      <c r="AT716" s="74"/>
      <c r="AU716" s="74"/>
      <c r="AV716" s="74"/>
      <c r="BB716" s="74"/>
      <c r="BC716" s="74"/>
      <c r="BD716" s="74"/>
      <c r="BJ716" s="74">
        <v>7.9999999999999995E-11</v>
      </c>
      <c r="BK716" s="74">
        <v>5.6703017958100004</v>
      </c>
      <c r="BL716" s="74">
        <v>53029.002664900399</v>
      </c>
      <c r="BM716" s="73">
        <f t="shared" si="396"/>
        <v>7.9445969745399928E-11</v>
      </c>
      <c r="BN716" s="73">
        <f t="shared" si="397"/>
        <v>7.9435714441082242E-11</v>
      </c>
      <c r="BO716" s="73">
        <f t="shared" si="398"/>
        <v>7.9435713576091488E-11</v>
      </c>
      <c r="BP716" s="73">
        <f t="shared" si="399"/>
        <v>7.9435713576018166E-11</v>
      </c>
      <c r="BR716" s="74"/>
      <c r="BS716" s="74"/>
      <c r="BT716" s="74"/>
      <c r="BZ716" s="74"/>
      <c r="CA716" s="74"/>
      <c r="CB716" s="74"/>
      <c r="CH716" s="74"/>
      <c r="CI716" s="74"/>
      <c r="CJ716" s="74"/>
      <c r="CP716" s="74"/>
      <c r="CQ716" s="74"/>
      <c r="CR716" s="74"/>
      <c r="CX716" s="74"/>
      <c r="CY716" s="74"/>
      <c r="CZ716" s="74"/>
      <c r="DF716" s="74">
        <v>6E-11</v>
      </c>
      <c r="DG716" s="74">
        <v>0.52080930820000004</v>
      </c>
      <c r="DH716" s="74">
        <v>25004.8229092806</v>
      </c>
      <c r="DI716" s="73">
        <f t="shared" si="400"/>
        <v>-1.1315134013310239E-11</v>
      </c>
      <c r="DJ716" s="73">
        <f t="shared" si="401"/>
        <v>-1.1345310096686103E-11</v>
      </c>
      <c r="DK716" s="73">
        <f t="shared" si="402"/>
        <v>-1.1345312630206654E-11</v>
      </c>
      <c r="DL716" s="73">
        <f t="shared" si="403"/>
        <v>-1.1345312630420995E-11</v>
      </c>
      <c r="DN716" s="74"/>
      <c r="DO716" s="74"/>
      <c r="DP716" s="74"/>
      <c r="DV716" s="74"/>
      <c r="DW716" s="74"/>
      <c r="DX716" s="74"/>
      <c r="ED716" s="74"/>
      <c r="EE716" s="74"/>
      <c r="EF716" s="74"/>
      <c r="EL716" s="74"/>
      <c r="EM716" s="74"/>
      <c r="EN716" s="74"/>
      <c r="ET716" s="74"/>
      <c r="EU716" s="74"/>
      <c r="EV716" s="74"/>
    </row>
    <row r="717" spans="12:152" s="73" customFormat="1" ht="13.5" x14ac:dyDescent="0.3">
      <c r="L717" s="74"/>
      <c r="N717" s="74">
        <v>3.7000000000000001E-10</v>
      </c>
      <c r="O717" s="74">
        <v>3.8093844151499998</v>
      </c>
      <c r="P717" s="74">
        <v>8989.4677054323893</v>
      </c>
      <c r="Q717" s="73">
        <f t="shared" si="388"/>
        <v>2.0576974620401624E-10</v>
      </c>
      <c r="R717" s="73">
        <f t="shared" si="389"/>
        <v>2.0571312431518435E-10</v>
      </c>
      <c r="S717" s="73">
        <f t="shared" si="390"/>
        <v>2.0571311956079749E-10</v>
      </c>
      <c r="T717" s="73">
        <f t="shared" si="391"/>
        <v>2.0571311956039543E-10</v>
      </c>
      <c r="V717" s="74">
        <v>3.9999999999999998E-11</v>
      </c>
      <c r="W717" s="74">
        <v>0.64833718455</v>
      </c>
      <c r="X717" s="74">
        <v>156377.85565231001</v>
      </c>
      <c r="Y717" s="73">
        <f t="shared" si="392"/>
        <v>-2.0683607004697024E-11</v>
      </c>
      <c r="Z717" s="73">
        <f t="shared" si="393"/>
        <v>-2.05738415159689E-11</v>
      </c>
      <c r="AA717" s="73">
        <f t="shared" si="394"/>
        <v>-2.0573832290971368E-11</v>
      </c>
      <c r="AB717" s="73">
        <f t="shared" si="395"/>
        <v>-2.0573832290175801E-11</v>
      </c>
      <c r="AD717" s="74"/>
      <c r="AE717" s="74"/>
      <c r="AF717" s="74"/>
      <c r="AL717" s="74"/>
      <c r="AM717" s="74"/>
      <c r="AN717" s="74"/>
      <c r="AT717" s="74"/>
      <c r="AU717" s="74"/>
      <c r="AV717" s="74"/>
      <c r="BB717" s="74"/>
      <c r="BC717" s="74"/>
      <c r="BD717" s="74"/>
      <c r="BJ717" s="74">
        <v>7.0000000000000004E-11</v>
      </c>
      <c r="BK717" s="74">
        <v>1.1533356130800001</v>
      </c>
      <c r="BL717" s="74">
        <v>261988.409967835</v>
      </c>
      <c r="BM717" s="73">
        <f t="shared" si="396"/>
        <v>-6.0873378638162117E-11</v>
      </c>
      <c r="BN717" s="73">
        <f t="shared" si="397"/>
        <v>-6.0687049475394781E-11</v>
      </c>
      <c r="BO717" s="73">
        <f t="shared" si="398"/>
        <v>-6.0687033757373948E-11</v>
      </c>
      <c r="BP717" s="73">
        <f t="shared" si="399"/>
        <v>-6.0687033756041321E-11</v>
      </c>
      <c r="BR717" s="74"/>
      <c r="BS717" s="74"/>
      <c r="BT717" s="74"/>
      <c r="BZ717" s="74"/>
      <c r="CA717" s="74"/>
      <c r="CB717" s="74"/>
      <c r="CH717" s="74"/>
      <c r="CI717" s="74"/>
      <c r="CJ717" s="74"/>
      <c r="CP717" s="74"/>
      <c r="CQ717" s="74"/>
      <c r="CR717" s="74"/>
      <c r="CX717" s="74"/>
      <c r="CY717" s="74"/>
      <c r="CZ717" s="74"/>
      <c r="DF717" s="74">
        <v>6E-11</v>
      </c>
      <c r="DG717" s="74">
        <v>3.48878406062</v>
      </c>
      <c r="DH717" s="74">
        <v>123668.805106625</v>
      </c>
      <c r="DI717" s="73">
        <f t="shared" si="400"/>
        <v>5.124731502018455E-12</v>
      </c>
      <c r="DJ717" s="73">
        <f t="shared" si="401"/>
        <v>5.2761386820568464E-12</v>
      </c>
      <c r="DK717" s="73">
        <f t="shared" si="402"/>
        <v>5.2761513931036134E-12</v>
      </c>
      <c r="DL717" s="73">
        <f t="shared" si="403"/>
        <v>5.2761513941771896E-12</v>
      </c>
      <c r="DN717" s="74"/>
      <c r="DO717" s="74"/>
      <c r="DP717" s="74"/>
      <c r="DV717" s="74"/>
      <c r="DW717" s="74"/>
      <c r="DX717" s="74"/>
      <c r="ED717" s="74"/>
      <c r="EE717" s="74"/>
      <c r="EF717" s="74"/>
      <c r="EL717" s="74"/>
      <c r="EM717" s="74"/>
      <c r="EN717" s="74"/>
      <c r="ET717" s="74"/>
      <c r="EU717" s="74"/>
      <c r="EV717" s="74"/>
    </row>
    <row r="718" spans="12:152" s="73" customFormat="1" ht="13.5" x14ac:dyDescent="0.3">
      <c r="L718" s="74"/>
      <c r="N718" s="74">
        <v>4.3000000000000001E-10</v>
      </c>
      <c r="O718" s="74">
        <v>2.2747621471700001</v>
      </c>
      <c r="P718" s="74">
        <v>25169.972855592401</v>
      </c>
      <c r="Q718" s="73">
        <f t="shared" si="388"/>
        <v>-3.8418702675106146E-10</v>
      </c>
      <c r="R718" s="73">
        <f t="shared" si="389"/>
        <v>-3.8408740955591993E-10</v>
      </c>
      <c r="S718" s="73">
        <f t="shared" si="390"/>
        <v>-3.840874011875643E-10</v>
      </c>
      <c r="T718" s="73">
        <f t="shared" si="391"/>
        <v>-3.8408740118686093E-10</v>
      </c>
      <c r="V718" s="74">
        <v>3.9999999999999998E-11</v>
      </c>
      <c r="W718" s="74">
        <v>2.7143673918900002</v>
      </c>
      <c r="X718" s="74">
        <v>182402.022895581</v>
      </c>
      <c r="Y718" s="73">
        <f t="shared" si="392"/>
        <v>3.6927172506827621E-11</v>
      </c>
      <c r="Z718" s="73">
        <f t="shared" si="393"/>
        <v>3.6869475358057282E-11</v>
      </c>
      <c r="AA718" s="73">
        <f t="shared" si="394"/>
        <v>3.686947049207115E-11</v>
      </c>
      <c r="AB718" s="73">
        <f t="shared" si="395"/>
        <v>3.6869470491654942E-11</v>
      </c>
      <c r="AD718" s="74"/>
      <c r="AE718" s="74"/>
      <c r="AF718" s="74"/>
      <c r="AL718" s="74"/>
      <c r="AM718" s="74"/>
      <c r="AN718" s="74"/>
      <c r="AT718" s="74"/>
      <c r="AU718" s="74"/>
      <c r="AV718" s="74"/>
      <c r="BB718" s="74"/>
      <c r="BC718" s="74"/>
      <c r="BD718" s="74"/>
      <c r="BJ718" s="74">
        <v>7.0000000000000004E-11</v>
      </c>
      <c r="BK718" s="74">
        <v>0.70724943755000003</v>
      </c>
      <c r="BL718" s="74">
        <v>65717.227485639494</v>
      </c>
      <c r="BM718" s="73">
        <f t="shared" si="396"/>
        <v>6.9865852584251919E-11</v>
      </c>
      <c r="BN718" s="73">
        <f t="shared" si="397"/>
        <v>6.9859958888671558E-11</v>
      </c>
      <c r="BO718" s="73">
        <f t="shared" si="398"/>
        <v>6.9859958388511502E-11</v>
      </c>
      <c r="BP718" s="73">
        <f t="shared" si="399"/>
        <v>6.9859958388469238E-11</v>
      </c>
      <c r="BR718" s="74"/>
      <c r="BS718" s="74"/>
      <c r="BT718" s="74"/>
      <c r="BZ718" s="74"/>
      <c r="CA718" s="74"/>
      <c r="CB718" s="74"/>
      <c r="CH718" s="74"/>
      <c r="CI718" s="74"/>
      <c r="CJ718" s="74"/>
      <c r="CP718" s="74"/>
      <c r="CQ718" s="74"/>
      <c r="CR718" s="74"/>
      <c r="CX718" s="74"/>
      <c r="CY718" s="74"/>
      <c r="CZ718" s="74"/>
      <c r="DF718" s="74">
        <v>7.9999999999999995E-11</v>
      </c>
      <c r="DG718" s="74">
        <v>3.02023688443</v>
      </c>
      <c r="DH718" s="74">
        <v>26076.857441310302</v>
      </c>
      <c r="DI718" s="73">
        <f t="shared" si="400"/>
        <v>6.1250532855641589E-11</v>
      </c>
      <c r="DJ718" s="73">
        <f t="shared" si="401"/>
        <v>6.1223037750517434E-11</v>
      </c>
      <c r="DK718" s="73">
        <f t="shared" si="402"/>
        <v>6.1223035441238415E-11</v>
      </c>
      <c r="DL718" s="73">
        <f t="shared" si="403"/>
        <v>6.1223035441045229E-11</v>
      </c>
      <c r="DN718" s="74"/>
      <c r="DO718" s="74"/>
      <c r="DP718" s="74"/>
      <c r="DV718" s="74"/>
      <c r="DW718" s="74"/>
      <c r="DX718" s="74"/>
      <c r="ED718" s="74"/>
      <c r="EE718" s="74"/>
      <c r="EF718" s="74"/>
      <c r="EL718" s="74"/>
      <c r="EM718" s="74"/>
      <c r="EN718" s="74"/>
      <c r="ET718" s="74"/>
      <c r="EU718" s="74"/>
      <c r="EV718" s="74"/>
    </row>
    <row r="719" spans="12:152" s="73" customFormat="1" ht="13.5" x14ac:dyDescent="0.3">
      <c r="L719" s="74"/>
      <c r="N719" s="74">
        <v>3.1999999999999998E-10</v>
      </c>
      <c r="O719" s="74">
        <v>4.1429186482100002</v>
      </c>
      <c r="P719" s="74">
        <v>2686.7220945412</v>
      </c>
      <c r="Q719" s="73">
        <f t="shared" si="388"/>
        <v>-2.53484995730384E-10</v>
      </c>
      <c r="R719" s="73">
        <f t="shared" si="389"/>
        <v>-2.5349574306329155E-10</v>
      </c>
      <c r="S719" s="73">
        <f t="shared" si="390"/>
        <v>-2.5349574396562778E-10</v>
      </c>
      <c r="T719" s="73">
        <f t="shared" si="391"/>
        <v>-2.5349574396570409E-10</v>
      </c>
      <c r="V719" s="74">
        <v>5.0000000000000002E-11</v>
      </c>
      <c r="W719" s="74">
        <v>4.6892943714599999</v>
      </c>
      <c r="X719" s="74">
        <v>79315.977807910895</v>
      </c>
      <c r="Y719" s="73">
        <f t="shared" si="392"/>
        <v>8.2486606878265959E-12</v>
      </c>
      <c r="Z719" s="73">
        <f t="shared" si="393"/>
        <v>8.1685352724929767E-12</v>
      </c>
      <c r="AA719" s="73">
        <f t="shared" si="394"/>
        <v>8.1685285440937379E-12</v>
      </c>
      <c r="AB719" s="73">
        <f t="shared" si="395"/>
        <v>8.1685285435329417E-12</v>
      </c>
      <c r="AD719" s="74"/>
      <c r="AE719" s="74"/>
      <c r="AF719" s="74"/>
      <c r="AL719" s="74"/>
      <c r="AM719" s="74"/>
      <c r="AN719" s="74"/>
      <c r="AT719" s="74"/>
      <c r="AU719" s="74"/>
      <c r="AV719" s="74"/>
      <c r="BB719" s="74"/>
      <c r="BC719" s="74"/>
      <c r="BD719" s="74"/>
      <c r="BJ719" s="74">
        <v>7.0000000000000004E-11</v>
      </c>
      <c r="BK719" s="74">
        <v>0.52800551865000001</v>
      </c>
      <c r="BL719" s="74">
        <v>103814.808054201</v>
      </c>
      <c r="BM719" s="73">
        <f t="shared" si="396"/>
        <v>-6.5562007694153924E-11</v>
      </c>
      <c r="BN719" s="73">
        <f t="shared" si="397"/>
        <v>-6.5509704731103351E-11</v>
      </c>
      <c r="BO719" s="73">
        <f t="shared" si="398"/>
        <v>-6.5509700327206462E-11</v>
      </c>
      <c r="BP719" s="73">
        <f t="shared" si="399"/>
        <v>-6.5509700326830676E-11</v>
      </c>
      <c r="BR719" s="74"/>
      <c r="BS719" s="74"/>
      <c r="BT719" s="74"/>
      <c r="BZ719" s="74"/>
      <c r="CA719" s="74"/>
      <c r="CB719" s="74"/>
      <c r="CH719" s="74"/>
      <c r="CI719" s="74"/>
      <c r="CJ719" s="74"/>
      <c r="CP719" s="74"/>
      <c r="CQ719" s="74"/>
      <c r="CR719" s="74"/>
      <c r="CX719" s="74"/>
      <c r="CY719" s="74"/>
      <c r="CZ719" s="74"/>
      <c r="DF719" s="74">
        <v>7.9999999999999995E-11</v>
      </c>
      <c r="DG719" s="74">
        <v>5.31586228888</v>
      </c>
      <c r="DH719" s="74">
        <v>24388.6239250709</v>
      </c>
      <c r="DI719" s="73">
        <f t="shared" si="400"/>
        <v>6.1673236553169718E-11</v>
      </c>
      <c r="DJ719" s="73">
        <f t="shared" si="401"/>
        <v>6.1647775406163688E-11</v>
      </c>
      <c r="DK719" s="73">
        <f t="shared" si="402"/>
        <v>6.1647773267747548E-11</v>
      </c>
      <c r="DL719" s="73">
        <f t="shared" si="403"/>
        <v>6.1647773267567869E-11</v>
      </c>
      <c r="DN719" s="74"/>
      <c r="DO719" s="74"/>
      <c r="DP719" s="74"/>
      <c r="DV719" s="74"/>
      <c r="DW719" s="74"/>
      <c r="DX719" s="74"/>
      <c r="ED719" s="74"/>
      <c r="EE719" s="74"/>
      <c r="EF719" s="74"/>
      <c r="EL719" s="74"/>
      <c r="EM719" s="74"/>
      <c r="EN719" s="74"/>
      <c r="ET719" s="74"/>
      <c r="EU719" s="74"/>
      <c r="EV719" s="74"/>
    </row>
    <row r="720" spans="12:152" s="73" customFormat="1" ht="13.5" x14ac:dyDescent="0.3">
      <c r="L720" s="74"/>
      <c r="N720" s="74">
        <v>3.7000000000000001E-10</v>
      </c>
      <c r="O720" s="74">
        <v>4.5711858399999999E-2</v>
      </c>
      <c r="P720" s="74">
        <v>52177.2907558566</v>
      </c>
      <c r="Q720" s="73">
        <f t="shared" si="388"/>
        <v>2.7664843524841545E-10</v>
      </c>
      <c r="R720" s="73">
        <f t="shared" si="389"/>
        <v>2.7638570492247918E-10</v>
      </c>
      <c r="S720" s="73">
        <f t="shared" si="390"/>
        <v>2.7638568284986045E-10</v>
      </c>
      <c r="T720" s="73">
        <f t="shared" si="391"/>
        <v>2.7638568284798673E-10</v>
      </c>
      <c r="V720" s="74">
        <v>3.9999999999999998E-11</v>
      </c>
      <c r="W720" s="74">
        <v>5.7117669595900002</v>
      </c>
      <c r="X720" s="74">
        <v>81591.845081002699</v>
      </c>
      <c r="Y720" s="73">
        <f t="shared" si="392"/>
        <v>1.752420835501789E-11</v>
      </c>
      <c r="Z720" s="73">
        <f t="shared" si="393"/>
        <v>1.7464093912659597E-11</v>
      </c>
      <c r="AA720" s="73">
        <f t="shared" si="394"/>
        <v>1.7464088863281745E-11</v>
      </c>
      <c r="AB720" s="73">
        <f t="shared" si="395"/>
        <v>1.7464088862856264E-11</v>
      </c>
      <c r="AD720" s="74"/>
      <c r="AE720" s="74"/>
      <c r="AF720" s="74"/>
      <c r="AL720" s="74"/>
      <c r="AM720" s="74"/>
      <c r="AN720" s="74"/>
      <c r="AT720" s="74"/>
      <c r="AU720" s="74"/>
      <c r="AV720" s="74"/>
      <c r="BB720" s="74"/>
      <c r="BC720" s="74"/>
      <c r="BD720" s="74"/>
      <c r="BJ720" s="74">
        <v>7.9999999999999995E-11</v>
      </c>
      <c r="BK720" s="74">
        <v>2.2520279252100002</v>
      </c>
      <c r="BL720" s="74">
        <v>149756.70824819899</v>
      </c>
      <c r="BM720" s="73">
        <f t="shared" si="396"/>
        <v>-7.9107761743683973E-11</v>
      </c>
      <c r="BN720" s="73">
        <f t="shared" si="397"/>
        <v>-7.907084322643752E-11</v>
      </c>
      <c r="BO720" s="73">
        <f t="shared" si="398"/>
        <v>-7.9070840095443768E-11</v>
      </c>
      <c r="BP720" s="73">
        <f t="shared" si="399"/>
        <v>-7.9070840095178398E-11</v>
      </c>
      <c r="BR720" s="74"/>
      <c r="BS720" s="74"/>
      <c r="BT720" s="74"/>
      <c r="BZ720" s="74"/>
      <c r="CA720" s="74"/>
      <c r="CB720" s="74"/>
      <c r="CH720" s="74"/>
      <c r="CI720" s="74"/>
      <c r="CJ720" s="74"/>
      <c r="CP720" s="74"/>
      <c r="CQ720" s="74"/>
      <c r="CR720" s="74"/>
      <c r="CX720" s="74"/>
      <c r="CY720" s="74"/>
      <c r="CZ720" s="74"/>
      <c r="DF720" s="74">
        <v>6E-11</v>
      </c>
      <c r="DG720" s="74">
        <v>5.0625757867300001</v>
      </c>
      <c r="DH720" s="74">
        <v>78469.894973159695</v>
      </c>
      <c r="DI720" s="73">
        <f t="shared" si="400"/>
        <v>-3.5668181707167422E-11</v>
      </c>
      <c r="DJ720" s="73">
        <f t="shared" si="401"/>
        <v>-3.5745679344174873E-11</v>
      </c>
      <c r="DK720" s="73">
        <f t="shared" si="402"/>
        <v>-3.5745685847161163E-11</v>
      </c>
      <c r="DL720" s="73">
        <f t="shared" si="403"/>
        <v>-3.5745685847709022E-11</v>
      </c>
      <c r="DN720" s="74"/>
      <c r="DO720" s="74"/>
      <c r="DP720" s="74"/>
      <c r="DV720" s="74"/>
      <c r="DW720" s="74"/>
      <c r="DX720" s="74"/>
      <c r="ED720" s="74"/>
      <c r="EE720" s="74"/>
      <c r="EF720" s="74"/>
      <c r="EL720" s="74"/>
      <c r="EM720" s="74"/>
      <c r="EN720" s="74"/>
      <c r="ET720" s="74"/>
      <c r="EU720" s="74"/>
      <c r="EV720" s="74"/>
    </row>
    <row r="721" spans="12:152" s="73" customFormat="1" ht="13.5" x14ac:dyDescent="0.3">
      <c r="L721" s="74"/>
      <c r="N721" s="74">
        <v>3.1999999999999998E-10</v>
      </c>
      <c r="O721" s="74">
        <v>1.5361067803599999</v>
      </c>
      <c r="P721" s="74">
        <v>233731.74634397801</v>
      </c>
      <c r="Q721" s="73">
        <f t="shared" si="388"/>
        <v>-2.9438435676603788E-10</v>
      </c>
      <c r="R721" s="73">
        <f t="shared" si="389"/>
        <v>-2.9378041651516827E-10</v>
      </c>
      <c r="S721" s="73">
        <f t="shared" si="390"/>
        <v>-2.9378036552423958E-10</v>
      </c>
      <c r="T721" s="73">
        <f t="shared" si="391"/>
        <v>-2.9378036551991296E-10</v>
      </c>
      <c r="V721" s="74">
        <v>3.9999999999999998E-11</v>
      </c>
      <c r="W721" s="74">
        <v>1.4287613265500001</v>
      </c>
      <c r="X721" s="74">
        <v>52252.072354423901</v>
      </c>
      <c r="Y721" s="73">
        <f t="shared" si="392"/>
        <v>-1.1845302319881647E-11</v>
      </c>
      <c r="Z721" s="73">
        <f t="shared" si="393"/>
        <v>-1.1804406563469869E-11</v>
      </c>
      <c r="AA721" s="73">
        <f t="shared" si="394"/>
        <v>-1.1804403129208904E-11</v>
      </c>
      <c r="AB721" s="73">
        <f t="shared" si="395"/>
        <v>-1.1804403128917794E-11</v>
      </c>
      <c r="AD721" s="74"/>
      <c r="AE721" s="74"/>
      <c r="AF721" s="74"/>
      <c r="AL721" s="74"/>
      <c r="AM721" s="74"/>
      <c r="AN721" s="74"/>
      <c r="AT721" s="74"/>
      <c r="AU721" s="74"/>
      <c r="AV721" s="74"/>
      <c r="BB721" s="74"/>
      <c r="BC721" s="74"/>
      <c r="BD721" s="74"/>
      <c r="BJ721" s="74">
        <v>7.0000000000000004E-11</v>
      </c>
      <c r="BK721" s="74">
        <v>1.4558627418700001</v>
      </c>
      <c r="BL721" s="74">
        <v>51841.950342379001</v>
      </c>
      <c r="BM721" s="73">
        <f t="shared" si="396"/>
        <v>3.514694790094978E-12</v>
      </c>
      <c r="BN721" s="73">
        <f t="shared" si="397"/>
        <v>3.5889269664962727E-12</v>
      </c>
      <c r="BO721" s="73">
        <f t="shared" si="398"/>
        <v>3.5889331990058343E-12</v>
      </c>
      <c r="BP721" s="73">
        <f t="shared" si="399"/>
        <v>3.5889331995383245E-12</v>
      </c>
      <c r="BR721" s="74"/>
      <c r="BS721" s="74"/>
      <c r="BT721" s="74"/>
      <c r="BZ721" s="74"/>
      <c r="CA721" s="74"/>
      <c r="CB721" s="74"/>
      <c r="CH721" s="74"/>
      <c r="CI721" s="74"/>
      <c r="CJ721" s="74"/>
      <c r="CP721" s="74"/>
      <c r="CQ721" s="74"/>
      <c r="CR721" s="74"/>
      <c r="CX721" s="74"/>
      <c r="CY721" s="74"/>
      <c r="CZ721" s="74"/>
      <c r="DF721" s="74">
        <v>6E-11</v>
      </c>
      <c r="DG721" s="74">
        <v>4.7950404512000002</v>
      </c>
      <c r="DH721" s="74">
        <v>52177.2907558566</v>
      </c>
      <c r="DI721" s="73">
        <f t="shared" si="400"/>
        <v>-3.8158319139849203E-11</v>
      </c>
      <c r="DJ721" s="73">
        <f t="shared" si="401"/>
        <v>-3.820778087671425E-11</v>
      </c>
      <c r="DK721" s="73">
        <f t="shared" si="402"/>
        <v>-3.820778502778891E-11</v>
      </c>
      <c r="DL721" s="73">
        <f t="shared" si="403"/>
        <v>-3.8207785028141289E-11</v>
      </c>
      <c r="DN721" s="74"/>
      <c r="DO721" s="74"/>
      <c r="DP721" s="74"/>
      <c r="DV721" s="74"/>
      <c r="DW721" s="74"/>
      <c r="DX721" s="74"/>
      <c r="ED721" s="74"/>
      <c r="EE721" s="74"/>
      <c r="EF721" s="74"/>
      <c r="EL721" s="74"/>
      <c r="EM721" s="74"/>
      <c r="EN721" s="74"/>
      <c r="ET721" s="74"/>
      <c r="EU721" s="74"/>
      <c r="EV721" s="74"/>
    </row>
    <row r="722" spans="12:152" s="73" customFormat="1" ht="13.5" x14ac:dyDescent="0.3">
      <c r="L722" s="74"/>
      <c r="N722" s="74">
        <v>3.7999999999999998E-10</v>
      </c>
      <c r="O722" s="74">
        <v>3.9889254154299998</v>
      </c>
      <c r="P722" s="74">
        <v>1300.8268182050001</v>
      </c>
      <c r="Q722" s="73">
        <f t="shared" si="388"/>
        <v>3.799518297097492E-10</v>
      </c>
      <c r="R722" s="73">
        <f t="shared" si="389"/>
        <v>3.7995166837127725E-10</v>
      </c>
      <c r="S722" s="73">
        <f t="shared" si="390"/>
        <v>3.799516683577196E-10</v>
      </c>
      <c r="T722" s="73">
        <f t="shared" si="391"/>
        <v>3.7995166835771847E-10</v>
      </c>
      <c r="V722" s="74">
        <v>5.0000000000000002E-11</v>
      </c>
      <c r="W722" s="74">
        <v>2.5506942593600002</v>
      </c>
      <c r="X722" s="74">
        <v>154308.661745258</v>
      </c>
      <c r="Y722" s="73">
        <f t="shared" si="392"/>
        <v>-1.2568744537602484E-11</v>
      </c>
      <c r="Z722" s="73">
        <f t="shared" si="393"/>
        <v>-1.2415728719430644E-11</v>
      </c>
      <c r="AA722" s="73">
        <f t="shared" si="394"/>
        <v>-1.2415715866700808E-11</v>
      </c>
      <c r="AB722" s="73">
        <f t="shared" si="395"/>
        <v>-1.2415715865599547E-11</v>
      </c>
      <c r="AD722" s="74"/>
      <c r="AE722" s="74"/>
      <c r="AF722" s="74"/>
      <c r="AL722" s="74"/>
      <c r="AM722" s="74"/>
      <c r="AN722" s="74"/>
      <c r="AT722" s="74"/>
      <c r="AU722" s="74"/>
      <c r="AV722" s="74"/>
      <c r="BB722" s="74"/>
      <c r="BC722" s="74"/>
      <c r="BD722" s="74"/>
      <c r="BJ722" s="74">
        <v>7.0000000000000004E-11</v>
      </c>
      <c r="BK722" s="74">
        <v>2.2802702916799999</v>
      </c>
      <c r="BL722" s="74">
        <v>54374.893626435398</v>
      </c>
      <c r="BM722" s="73">
        <f t="shared" si="396"/>
        <v>6.1513668287376323E-11</v>
      </c>
      <c r="BN722" s="73">
        <f t="shared" si="397"/>
        <v>6.1476423845411932E-11</v>
      </c>
      <c r="BO722" s="73">
        <f t="shared" si="398"/>
        <v>6.147642071509064E-11</v>
      </c>
      <c r="BP722" s="73">
        <f t="shared" si="399"/>
        <v>6.1476420714824223E-11</v>
      </c>
      <c r="BR722" s="74"/>
      <c r="BS722" s="74"/>
      <c r="BT722" s="74"/>
      <c r="BZ722" s="74"/>
      <c r="CA722" s="74"/>
      <c r="CB722" s="74"/>
      <c r="CH722" s="74"/>
      <c r="CI722" s="74"/>
      <c r="CJ722" s="74"/>
      <c r="CP722" s="74"/>
      <c r="CQ722" s="74"/>
      <c r="CR722" s="74"/>
      <c r="CX722" s="74"/>
      <c r="CY722" s="74"/>
      <c r="CZ722" s="74"/>
      <c r="DF722" s="74">
        <v>6E-11</v>
      </c>
      <c r="DG722" s="74">
        <v>4.5729605706800003</v>
      </c>
      <c r="DH722" s="74">
        <v>35211.479896591503</v>
      </c>
      <c r="DI722" s="73">
        <f t="shared" si="400"/>
        <v>-4.8711936729758746E-13</v>
      </c>
      <c r="DJ722" s="73">
        <f t="shared" si="401"/>
        <v>-5.3038992863130581E-13</v>
      </c>
      <c r="DK722" s="73">
        <f t="shared" si="402"/>
        <v>-5.303935617046761E-13</v>
      </c>
      <c r="DL722" s="73">
        <f t="shared" si="403"/>
        <v>-5.3039356201161857E-13</v>
      </c>
      <c r="DN722" s="74"/>
      <c r="DO722" s="74"/>
      <c r="DP722" s="74"/>
      <c r="DV722" s="74"/>
      <c r="DW722" s="74"/>
      <c r="DX722" s="74"/>
      <c r="ED722" s="74"/>
      <c r="EE722" s="74"/>
      <c r="EF722" s="74"/>
      <c r="EL722" s="74"/>
      <c r="EM722" s="74"/>
      <c r="EN722" s="74"/>
      <c r="ET722" s="74"/>
      <c r="EU722" s="74"/>
      <c r="EV722" s="74"/>
    </row>
    <row r="723" spans="12:152" s="73" customFormat="1" ht="13.5" x14ac:dyDescent="0.3">
      <c r="L723" s="74"/>
      <c r="N723" s="74">
        <v>4.2E-10</v>
      </c>
      <c r="O723" s="74">
        <v>5.1099395805899999</v>
      </c>
      <c r="P723" s="74">
        <v>145204.75475113999</v>
      </c>
      <c r="Q723" s="73">
        <f t="shared" si="388"/>
        <v>2.1525121333402804E-10</v>
      </c>
      <c r="R723" s="73">
        <f t="shared" si="389"/>
        <v>2.1632285753219914E-10</v>
      </c>
      <c r="S723" s="73">
        <f t="shared" si="390"/>
        <v>2.1632294742947355E-10</v>
      </c>
      <c r="T723" s="73">
        <f t="shared" si="391"/>
        <v>2.1632294743700431E-10</v>
      </c>
      <c r="V723" s="74">
        <v>5.0000000000000002E-11</v>
      </c>
      <c r="W723" s="74">
        <v>1.42813778372</v>
      </c>
      <c r="X723" s="74">
        <v>266540.36346489401</v>
      </c>
      <c r="Y723" s="73">
        <f t="shared" si="392"/>
        <v>6.8106380752856118E-12</v>
      </c>
      <c r="Z723" s="73">
        <f t="shared" si="393"/>
        <v>7.0809552579986736E-12</v>
      </c>
      <c r="AA723" s="73">
        <f t="shared" si="394"/>
        <v>7.0809779456360249E-12</v>
      </c>
      <c r="AB723" s="73">
        <f t="shared" si="395"/>
        <v>7.0809779475717293E-12</v>
      </c>
      <c r="AD723" s="74"/>
      <c r="AE723" s="74"/>
      <c r="AF723" s="74"/>
      <c r="AL723" s="74"/>
      <c r="AM723" s="74"/>
      <c r="AN723" s="74"/>
      <c r="AT723" s="74"/>
      <c r="AU723" s="74"/>
      <c r="AV723" s="74"/>
      <c r="BB723" s="74"/>
      <c r="BC723" s="74"/>
      <c r="BD723" s="74"/>
      <c r="BJ723" s="74">
        <v>7.0000000000000004E-11</v>
      </c>
      <c r="BK723" s="74">
        <v>1.9679560243400001</v>
      </c>
      <c r="BL723" s="74">
        <v>103395.323410326</v>
      </c>
      <c r="BM723" s="73">
        <f t="shared" si="396"/>
        <v>-5.9606656370478671E-11</v>
      </c>
      <c r="BN723" s="73">
        <f t="shared" si="397"/>
        <v>-5.9684248380258046E-11</v>
      </c>
      <c r="BO723" s="73">
        <f t="shared" si="398"/>
        <v>-5.968425488380629E-11</v>
      </c>
      <c r="BP723" s="73">
        <f t="shared" si="399"/>
        <v>-5.9684254884363486E-11</v>
      </c>
      <c r="BR723" s="74"/>
      <c r="BS723" s="74"/>
      <c r="BT723" s="74"/>
      <c r="BZ723" s="74"/>
      <c r="CA723" s="74"/>
      <c r="CB723" s="74"/>
      <c r="CH723" s="74"/>
      <c r="CI723" s="74"/>
      <c r="CJ723" s="74"/>
      <c r="CP723" s="74"/>
      <c r="CQ723" s="74"/>
      <c r="CR723" s="74"/>
      <c r="CX723" s="74"/>
      <c r="CY723" s="74"/>
      <c r="CZ723" s="74"/>
      <c r="DF723" s="74">
        <v>6E-11</v>
      </c>
      <c r="DG723" s="74">
        <v>5.37176342301</v>
      </c>
      <c r="DH723" s="74">
        <v>53093.736569130102</v>
      </c>
      <c r="DI723" s="73">
        <f t="shared" si="400"/>
        <v>4.8300540850162907E-11</v>
      </c>
      <c r="DJ723" s="73">
        <f t="shared" si="401"/>
        <v>4.8339221475961625E-11</v>
      </c>
      <c r="DK723" s="73">
        <f t="shared" si="402"/>
        <v>4.8339224721265288E-11</v>
      </c>
      <c r="DL723" s="73">
        <f t="shared" si="403"/>
        <v>4.8339224721540061E-11</v>
      </c>
      <c r="DN723" s="74"/>
      <c r="DO723" s="74"/>
      <c r="DP723" s="74"/>
      <c r="DV723" s="74"/>
      <c r="DW723" s="74"/>
      <c r="DX723" s="74"/>
      <c r="ED723" s="74"/>
      <c r="EE723" s="74"/>
      <c r="EF723" s="74"/>
      <c r="EL723" s="74"/>
      <c r="EM723" s="74"/>
      <c r="EN723" s="74"/>
      <c r="ET723" s="74"/>
      <c r="EU723" s="74"/>
      <c r="EV723" s="74"/>
    </row>
    <row r="724" spans="12:152" s="73" customFormat="1" ht="13.5" x14ac:dyDescent="0.3">
      <c r="L724" s="74"/>
      <c r="N724" s="74">
        <v>3.3E-10</v>
      </c>
      <c r="O724" s="74">
        <v>2.91530565997</v>
      </c>
      <c r="P724" s="74">
        <v>130866.113898746</v>
      </c>
      <c r="Q724" s="73">
        <f t="shared" si="388"/>
        <v>4.4363396821986854E-15</v>
      </c>
      <c r="R724" s="73">
        <f t="shared" si="389"/>
        <v>-8.8009506448475075E-13</v>
      </c>
      <c r="S724" s="73">
        <f t="shared" si="390"/>
        <v>-8.801693312933152E-13</v>
      </c>
      <c r="T724" s="73">
        <f t="shared" si="391"/>
        <v>-8.8016933759609108E-13</v>
      </c>
      <c r="V724" s="74">
        <v>3.9999999999999998E-11</v>
      </c>
      <c r="W724" s="74">
        <v>2.0008580614799998</v>
      </c>
      <c r="X724" s="74">
        <v>189386.032592264</v>
      </c>
      <c r="Y724" s="73">
        <f t="shared" si="392"/>
        <v>2.8665843935057437E-11</v>
      </c>
      <c r="Z724" s="73">
        <f t="shared" si="393"/>
        <v>2.8557414021893994E-11</v>
      </c>
      <c r="AA724" s="73">
        <f t="shared" si="394"/>
        <v>2.8557404899839553E-11</v>
      </c>
      <c r="AB724" s="73">
        <f t="shared" si="395"/>
        <v>2.8557404899062611E-11</v>
      </c>
      <c r="AD724" s="74"/>
      <c r="AE724" s="74"/>
      <c r="AF724" s="74"/>
      <c r="AL724" s="74"/>
      <c r="AM724" s="74"/>
      <c r="AN724" s="74"/>
      <c r="AT724" s="74"/>
      <c r="AU724" s="74"/>
      <c r="AV724" s="74"/>
      <c r="BB724" s="74"/>
      <c r="BC724" s="74"/>
      <c r="BD724" s="74"/>
      <c r="BJ724" s="74">
        <v>7.0000000000000004E-11</v>
      </c>
      <c r="BK724" s="74">
        <v>0.91100826201999996</v>
      </c>
      <c r="BL724" s="74">
        <v>27972.8043049915</v>
      </c>
      <c r="BM724" s="73">
        <f t="shared" si="396"/>
        <v>-6.7105715525063043E-11</v>
      </c>
      <c r="BN724" s="73">
        <f t="shared" si="397"/>
        <v>-6.7094291322433917E-11</v>
      </c>
      <c r="BO724" s="73">
        <f t="shared" si="398"/>
        <v>-6.7094290362309625E-11</v>
      </c>
      <c r="BP724" s="73">
        <f t="shared" si="399"/>
        <v>-6.7094290362229078E-11</v>
      </c>
      <c r="BR724" s="74"/>
      <c r="BS724" s="74"/>
      <c r="BT724" s="74"/>
      <c r="BZ724" s="74"/>
      <c r="CA724" s="74"/>
      <c r="CB724" s="74"/>
      <c r="CH724" s="74"/>
      <c r="CI724" s="74"/>
      <c r="CJ724" s="74"/>
      <c r="CP724" s="74"/>
      <c r="CQ724" s="74"/>
      <c r="CR724" s="74"/>
      <c r="CX724" s="74"/>
      <c r="CY724" s="74"/>
      <c r="CZ724" s="74"/>
      <c r="DF724" s="74">
        <v>6E-11</v>
      </c>
      <c r="DG724" s="74">
        <v>4.26973755729</v>
      </c>
      <c r="DH724" s="74">
        <v>130363.24963659501</v>
      </c>
      <c r="DI724" s="73">
        <f t="shared" si="400"/>
        <v>-3.0323618130434155E-11</v>
      </c>
      <c r="DJ724" s="73">
        <f t="shared" si="401"/>
        <v>-3.0461749939044866E-11</v>
      </c>
      <c r="DK724" s="73">
        <f t="shared" si="402"/>
        <v>-3.0461761527796529E-11</v>
      </c>
      <c r="DL724" s="73">
        <f t="shared" si="403"/>
        <v>-3.0461761528736807E-11</v>
      </c>
      <c r="DN724" s="74"/>
      <c r="DO724" s="74"/>
      <c r="DP724" s="74"/>
      <c r="DV724" s="74"/>
      <c r="DW724" s="74"/>
      <c r="DX724" s="74"/>
      <c r="ED724" s="74"/>
      <c r="EE724" s="74"/>
      <c r="EF724" s="74"/>
      <c r="EL724" s="74"/>
      <c r="EM724" s="74"/>
      <c r="EN724" s="74"/>
      <c r="ET724" s="74"/>
      <c r="EU724" s="74"/>
      <c r="EV724" s="74"/>
    </row>
    <row r="725" spans="12:152" s="73" customFormat="1" ht="13.5" x14ac:dyDescent="0.3">
      <c r="L725" s="74"/>
      <c r="N725" s="74">
        <v>4.3000000000000001E-10</v>
      </c>
      <c r="O725" s="74">
        <v>1.77793563831</v>
      </c>
      <c r="P725" s="74">
        <v>103932.127922421</v>
      </c>
      <c r="Q725" s="73">
        <f t="shared" si="388"/>
        <v>4.0478391187683286E-10</v>
      </c>
      <c r="R725" s="73">
        <f t="shared" si="389"/>
        <v>4.0447414444713953E-10</v>
      </c>
      <c r="S725" s="73">
        <f t="shared" si="390"/>
        <v>4.0447411836147081E-10</v>
      </c>
      <c r="T725" s="73">
        <f t="shared" si="391"/>
        <v>4.0447411835928059E-10</v>
      </c>
      <c r="V725" s="74">
        <v>5.0000000000000002E-11</v>
      </c>
      <c r="W725" s="74">
        <v>4.2923148970699998</v>
      </c>
      <c r="X725" s="74">
        <v>220025.88923089701</v>
      </c>
      <c r="Y725" s="73">
        <f t="shared" si="392"/>
        <v>-4.7066543060305441E-11</v>
      </c>
      <c r="Z725" s="73">
        <f t="shared" si="393"/>
        <v>-4.6990020309422155E-11</v>
      </c>
      <c r="AA725" s="73">
        <f t="shared" si="394"/>
        <v>-4.6990013844325028E-11</v>
      </c>
      <c r="AB725" s="73">
        <f t="shared" si="395"/>
        <v>-4.6990013843781137E-11</v>
      </c>
      <c r="AD725" s="74"/>
      <c r="AE725" s="74"/>
      <c r="AF725" s="74"/>
      <c r="AL725" s="74"/>
      <c r="AM725" s="74"/>
      <c r="AN725" s="74"/>
      <c r="AT725" s="74"/>
      <c r="AU725" s="74"/>
      <c r="AV725" s="74"/>
      <c r="BB725" s="74"/>
      <c r="BC725" s="74"/>
      <c r="BD725" s="74"/>
      <c r="BJ725" s="74">
        <v>7.0000000000000004E-11</v>
      </c>
      <c r="BK725" s="74">
        <v>6.0414238150899999</v>
      </c>
      <c r="BL725" s="74">
        <v>155475.15046625599</v>
      </c>
      <c r="BM725" s="73">
        <f t="shared" si="396"/>
        <v>4.5077527355257227E-11</v>
      </c>
      <c r="BN725" s="73">
        <f t="shared" si="397"/>
        <v>4.4906759801950531E-11</v>
      </c>
      <c r="BO725" s="73">
        <f t="shared" si="398"/>
        <v>4.4906745444818589E-11</v>
      </c>
      <c r="BP725" s="73">
        <f t="shared" si="399"/>
        <v>4.4906745443597664E-11</v>
      </c>
      <c r="BR725" s="74"/>
      <c r="BS725" s="74"/>
      <c r="BT725" s="74"/>
      <c r="BZ725" s="74"/>
      <c r="CA725" s="74"/>
      <c r="CB725" s="74"/>
      <c r="CH725" s="74"/>
      <c r="CI725" s="74"/>
      <c r="CJ725" s="74"/>
      <c r="CP725" s="74"/>
      <c r="CQ725" s="74"/>
      <c r="CR725" s="74"/>
      <c r="CX725" s="74"/>
      <c r="CY725" s="74"/>
      <c r="CZ725" s="74"/>
      <c r="DF725" s="74">
        <v>6E-11</v>
      </c>
      <c r="DG725" s="74">
        <v>5.7536470687400003</v>
      </c>
      <c r="DH725" s="74">
        <v>78580.101294379099</v>
      </c>
      <c r="DI725" s="73">
        <f t="shared" si="400"/>
        <v>5.7767803249506058E-11</v>
      </c>
      <c r="DJ725" s="73">
        <f t="shared" si="401"/>
        <v>5.7793823863144711E-11</v>
      </c>
      <c r="DK725" s="73">
        <f t="shared" si="402"/>
        <v>5.7793826041605828E-11</v>
      </c>
      <c r="DL725" s="73">
        <f t="shared" si="403"/>
        <v>5.7793826041789093E-11</v>
      </c>
      <c r="DN725" s="74"/>
      <c r="DO725" s="74"/>
      <c r="DP725" s="74"/>
      <c r="DV725" s="74"/>
      <c r="DW725" s="74"/>
      <c r="DX725" s="74"/>
      <c r="ED725" s="74"/>
      <c r="EE725" s="74"/>
      <c r="EF725" s="74"/>
      <c r="EL725" s="74"/>
      <c r="EM725" s="74"/>
      <c r="EN725" s="74"/>
      <c r="ET725" s="74"/>
      <c r="EU725" s="74"/>
      <c r="EV725" s="74"/>
    </row>
    <row r="726" spans="12:152" s="73" customFormat="1" ht="13.5" x14ac:dyDescent="0.3">
      <c r="L726" s="74"/>
      <c r="N726" s="74">
        <v>3.4999999999999998E-10</v>
      </c>
      <c r="O726" s="74">
        <v>5.3572674709300001</v>
      </c>
      <c r="P726" s="74">
        <v>26189.865659839801</v>
      </c>
      <c r="Q726" s="73">
        <f t="shared" si="388"/>
        <v>-3.3087227103581929E-10</v>
      </c>
      <c r="R726" s="73">
        <f t="shared" si="389"/>
        <v>-3.3093344020056471E-10</v>
      </c>
      <c r="S726" s="73">
        <f t="shared" si="390"/>
        <v>-3.3093344533245661E-10</v>
      </c>
      <c r="T726" s="73">
        <f t="shared" si="391"/>
        <v>-3.3093344533289057E-10</v>
      </c>
      <c r="V726" s="74">
        <v>3.9999999999999998E-11</v>
      </c>
      <c r="W726" s="74">
        <v>6.2031621352300004</v>
      </c>
      <c r="X726" s="74">
        <v>79116.905806474504</v>
      </c>
      <c r="Y726" s="73">
        <f t="shared" si="392"/>
        <v>-3.9994159926290872E-11</v>
      </c>
      <c r="Z726" s="73">
        <f t="shared" si="393"/>
        <v>-3.9995215007852446E-11</v>
      </c>
      <c r="AA726" s="73">
        <f t="shared" si="394"/>
        <v>-3.999521509202979E-11</v>
      </c>
      <c r="AB726" s="73">
        <f t="shared" si="395"/>
        <v>-3.9995215092036969E-11</v>
      </c>
      <c r="AD726" s="74"/>
      <c r="AE726" s="74"/>
      <c r="AF726" s="74"/>
      <c r="AL726" s="74"/>
      <c r="AM726" s="74"/>
      <c r="AN726" s="74"/>
      <c r="AT726" s="74"/>
      <c r="AU726" s="74"/>
      <c r="AV726" s="74"/>
      <c r="BB726" s="74"/>
      <c r="BC726" s="74"/>
      <c r="BD726" s="74"/>
      <c r="BJ726" s="74">
        <v>7.9999999999999995E-11</v>
      </c>
      <c r="BK726" s="74">
        <v>0.66187102957999999</v>
      </c>
      <c r="BL726" s="74">
        <v>156740.71794488301</v>
      </c>
      <c r="BM726" s="73">
        <f t="shared" si="396"/>
        <v>-1.3326998746326932E-11</v>
      </c>
      <c r="BN726" s="73">
        <f t="shared" si="397"/>
        <v>-1.3073690036667113E-11</v>
      </c>
      <c r="BO726" s="73">
        <f t="shared" si="398"/>
        <v>-1.3073668762661939E-11</v>
      </c>
      <c r="BP726" s="73">
        <f t="shared" si="399"/>
        <v>-1.3073668760867405E-11</v>
      </c>
      <c r="BR726" s="74"/>
      <c r="BS726" s="74"/>
      <c r="BT726" s="74"/>
      <c r="BZ726" s="74"/>
      <c r="CA726" s="74"/>
      <c r="CB726" s="74"/>
      <c r="CH726" s="74"/>
      <c r="CI726" s="74"/>
      <c r="CJ726" s="74"/>
      <c r="CP726" s="74"/>
      <c r="CQ726" s="74"/>
      <c r="CR726" s="74"/>
      <c r="CX726" s="74"/>
      <c r="CY726" s="74"/>
      <c r="CZ726" s="74"/>
      <c r="DF726" s="74">
        <v>6E-11</v>
      </c>
      <c r="DG726" s="74">
        <v>1.99314462977</v>
      </c>
      <c r="DH726" s="74">
        <v>130435.634372512</v>
      </c>
      <c r="DI726" s="73">
        <f t="shared" si="400"/>
        <v>-5.9892142531620729E-11</v>
      </c>
      <c r="DJ726" s="73">
        <f t="shared" si="401"/>
        <v>-5.9882321772731106E-11</v>
      </c>
      <c r="DK726" s="73">
        <f t="shared" si="402"/>
        <v>-5.9882320930215857E-11</v>
      </c>
      <c r="DL726" s="73">
        <f t="shared" si="403"/>
        <v>-5.9882320930144125E-11</v>
      </c>
      <c r="DN726" s="74"/>
      <c r="DO726" s="74"/>
      <c r="DP726" s="74"/>
      <c r="DV726" s="74"/>
      <c r="DW726" s="74"/>
      <c r="DX726" s="74"/>
      <c r="ED726" s="74"/>
      <c r="EE726" s="74"/>
      <c r="EF726" s="74"/>
      <c r="EL726" s="74"/>
      <c r="EM726" s="74"/>
      <c r="EN726" s="74"/>
      <c r="ET726" s="74"/>
      <c r="EU726" s="74"/>
      <c r="EV726" s="74"/>
    </row>
    <row r="727" spans="12:152" s="73" customFormat="1" ht="13.5" x14ac:dyDescent="0.3">
      <c r="L727" s="74"/>
      <c r="N727" s="74">
        <v>3.4999999999999998E-10</v>
      </c>
      <c r="O727" s="74">
        <v>0.65119403092000006</v>
      </c>
      <c r="P727" s="74">
        <v>1535.9767429694</v>
      </c>
      <c r="Q727" s="73">
        <f t="shared" si="388"/>
        <v>3.1273917972466147E-10</v>
      </c>
      <c r="R727" s="73">
        <f t="shared" si="389"/>
        <v>3.1274412330043798E-10</v>
      </c>
      <c r="S727" s="73">
        <f t="shared" si="390"/>
        <v>3.1274412371549751E-10</v>
      </c>
      <c r="T727" s="73">
        <f t="shared" si="391"/>
        <v>3.1274412371553266E-10</v>
      </c>
      <c r="V727" s="74">
        <v>3.9999999999999998E-11</v>
      </c>
      <c r="W727" s="74">
        <v>0.85257120719000001</v>
      </c>
      <c r="X727" s="74">
        <v>118007.47305747301</v>
      </c>
      <c r="Y727" s="73">
        <f t="shared" si="392"/>
        <v>1.6482352841107027E-11</v>
      </c>
      <c r="Z727" s="73">
        <f t="shared" si="393"/>
        <v>1.6570396404890308E-11</v>
      </c>
      <c r="AA727" s="73">
        <f t="shared" si="394"/>
        <v>1.6570403793147621E-11</v>
      </c>
      <c r="AB727" s="73">
        <f t="shared" si="395"/>
        <v>1.6570403793768462E-11</v>
      </c>
      <c r="AD727" s="74"/>
      <c r="AE727" s="74"/>
      <c r="AF727" s="74"/>
      <c r="AL727" s="74"/>
      <c r="AM727" s="74"/>
      <c r="AN727" s="74"/>
      <c r="AT727" s="74"/>
      <c r="AU727" s="74"/>
      <c r="AV727" s="74"/>
      <c r="BB727" s="74"/>
      <c r="BC727" s="74"/>
      <c r="BD727" s="74"/>
      <c r="BJ727" s="74">
        <v>7.0000000000000004E-11</v>
      </c>
      <c r="BK727" s="74">
        <v>0.94700216300999995</v>
      </c>
      <c r="BL727" s="74">
        <v>202420.14928260201</v>
      </c>
      <c r="BM727" s="73">
        <f t="shared" si="396"/>
        <v>-5.7229864949601816E-11</v>
      </c>
      <c r="BN727" s="73">
        <f t="shared" si="397"/>
        <v>-5.7062257329975696E-11</v>
      </c>
      <c r="BO727" s="73">
        <f t="shared" si="398"/>
        <v>-5.7062243216084143E-11</v>
      </c>
      <c r="BP727" s="73">
        <f t="shared" si="399"/>
        <v>-5.7062243214885694E-11</v>
      </c>
      <c r="BR727" s="74"/>
      <c r="BS727" s="74"/>
      <c r="BT727" s="74"/>
      <c r="BZ727" s="74"/>
      <c r="CA727" s="74"/>
      <c r="CB727" s="74"/>
      <c r="CH727" s="74"/>
      <c r="CI727" s="74"/>
      <c r="CJ727" s="74"/>
      <c r="CP727" s="74"/>
      <c r="CQ727" s="74"/>
      <c r="CR727" s="74"/>
      <c r="CX727" s="74"/>
      <c r="CY727" s="74"/>
      <c r="CZ727" s="74"/>
      <c r="DF727" s="74">
        <v>6E-11</v>
      </c>
      <c r="DG727" s="74">
        <v>1.5591865815299999</v>
      </c>
      <c r="DH727" s="74">
        <v>39450.352848373397</v>
      </c>
      <c r="DI727" s="73">
        <f t="shared" si="400"/>
        <v>8.8480598228980041E-12</v>
      </c>
      <c r="DJ727" s="73">
        <f t="shared" si="401"/>
        <v>8.8960082333756496E-12</v>
      </c>
      <c r="DK727" s="73">
        <f t="shared" si="402"/>
        <v>8.8960122589763312E-12</v>
      </c>
      <c r="DL727" s="73">
        <f t="shared" si="403"/>
        <v>8.8960122593136222E-12</v>
      </c>
      <c r="DN727" s="74"/>
      <c r="DO727" s="74"/>
      <c r="DP727" s="74"/>
      <c r="DV727" s="74"/>
      <c r="DW727" s="74"/>
      <c r="DX727" s="74"/>
      <c r="ED727" s="74"/>
      <c r="EE727" s="74"/>
      <c r="EF727" s="74"/>
      <c r="EL727" s="74"/>
      <c r="EM727" s="74"/>
      <c r="EN727" s="74"/>
      <c r="ET727" s="74"/>
      <c r="EU727" s="74"/>
      <c r="EV727" s="74"/>
    </row>
    <row r="728" spans="12:152" s="73" customFormat="1" ht="13.5" x14ac:dyDescent="0.3">
      <c r="L728" s="74"/>
      <c r="N728" s="74">
        <v>4.3999999999999998E-10</v>
      </c>
      <c r="O728" s="74">
        <v>3.0897650202200002</v>
      </c>
      <c r="P728" s="74">
        <v>8014.1982029239998</v>
      </c>
      <c r="Q728" s="73">
        <f t="shared" si="388"/>
        <v>1.1403108524281969E-10</v>
      </c>
      <c r="R728" s="73">
        <f t="shared" si="389"/>
        <v>1.1410084071694059E-10</v>
      </c>
      <c r="S728" s="73">
        <f t="shared" si="390"/>
        <v>1.1410084657362521E-10</v>
      </c>
      <c r="T728" s="73">
        <f t="shared" si="391"/>
        <v>1.141008465741204E-10</v>
      </c>
      <c r="V728" s="74">
        <v>3.9999999999999998E-11</v>
      </c>
      <c r="W728" s="74">
        <v>5.7757993460500003</v>
      </c>
      <c r="X728" s="74">
        <v>129799.61842155601</v>
      </c>
      <c r="Y728" s="73">
        <f t="shared" si="392"/>
        <v>-3.791580293315738E-11</v>
      </c>
      <c r="Z728" s="73">
        <f t="shared" si="393"/>
        <v>-3.7881790165647495E-11</v>
      </c>
      <c r="AA728" s="73">
        <f t="shared" si="394"/>
        <v>-3.7881787298623678E-11</v>
      </c>
      <c r="AB728" s="73">
        <f t="shared" si="395"/>
        <v>-3.7881787298378361E-11</v>
      </c>
      <c r="AD728" s="74"/>
      <c r="AE728" s="74"/>
      <c r="AF728" s="74"/>
      <c r="AL728" s="74"/>
      <c r="AM728" s="74"/>
      <c r="AN728" s="74"/>
      <c r="AT728" s="74"/>
      <c r="AU728" s="74"/>
      <c r="AV728" s="74"/>
      <c r="BB728" s="74"/>
      <c r="BC728" s="74"/>
      <c r="BD728" s="74"/>
      <c r="BJ728" s="74">
        <v>7.9999999999999995E-11</v>
      </c>
      <c r="BK728" s="74">
        <v>0.34397341638000001</v>
      </c>
      <c r="BL728" s="74">
        <v>78339.975495998093</v>
      </c>
      <c r="BM728" s="73">
        <f t="shared" si="396"/>
        <v>-7.4034181316648375E-11</v>
      </c>
      <c r="BN728" s="73">
        <f t="shared" si="397"/>
        <v>-7.4082726670374777E-11</v>
      </c>
      <c r="BO728" s="73">
        <f t="shared" si="398"/>
        <v>-7.4082730738333327E-11</v>
      </c>
      <c r="BP728" s="73">
        <f t="shared" si="399"/>
        <v>-7.4082730738676607E-11</v>
      </c>
      <c r="BR728" s="74"/>
      <c r="BS728" s="74"/>
      <c r="BT728" s="74"/>
      <c r="BZ728" s="74"/>
      <c r="CA728" s="74"/>
      <c r="CB728" s="74"/>
      <c r="CH728" s="74"/>
      <c r="CI728" s="74"/>
      <c r="CJ728" s="74"/>
      <c r="CP728" s="74"/>
      <c r="CQ728" s="74"/>
      <c r="CR728" s="74"/>
      <c r="CX728" s="74"/>
      <c r="CY728" s="74"/>
      <c r="CZ728" s="74"/>
      <c r="DF728" s="74">
        <v>7.9999999999999995E-11</v>
      </c>
      <c r="DG728" s="74">
        <v>4.7725628465899996</v>
      </c>
      <c r="DH728" s="74">
        <v>142871.558358268</v>
      </c>
      <c r="DI728" s="73">
        <f t="shared" si="400"/>
        <v>7.0248649722638003E-11</v>
      </c>
      <c r="DJ728" s="73">
        <f t="shared" si="401"/>
        <v>7.0360358598793127E-11</v>
      </c>
      <c r="DK728" s="73">
        <f t="shared" si="402"/>
        <v>7.0360367952827191E-11</v>
      </c>
      <c r="DL728" s="73">
        <f t="shared" si="403"/>
        <v>7.0360367953606266E-11</v>
      </c>
      <c r="DN728" s="74"/>
      <c r="DO728" s="74"/>
      <c r="DP728" s="74"/>
      <c r="DV728" s="74"/>
      <c r="DW728" s="74"/>
      <c r="DX728" s="74"/>
      <c r="ED728" s="74"/>
      <c r="EE728" s="74"/>
      <c r="EF728" s="74"/>
      <c r="EL728" s="74"/>
      <c r="EM728" s="74"/>
      <c r="EN728" s="74"/>
      <c r="ET728" s="74"/>
      <c r="EU728" s="74"/>
      <c r="EV728" s="74"/>
    </row>
    <row r="729" spans="12:152" s="73" customFormat="1" ht="13.5" x14ac:dyDescent="0.3">
      <c r="L729" s="74"/>
      <c r="N729" s="74">
        <v>3.1000000000000002E-10</v>
      </c>
      <c r="O729" s="74">
        <v>0.90638189649000001</v>
      </c>
      <c r="P729" s="74">
        <v>128220.75860368399</v>
      </c>
      <c r="Q729" s="73">
        <f t="shared" si="388"/>
        <v>-2.5954114282338971E-10</v>
      </c>
      <c r="R729" s="73">
        <f t="shared" si="389"/>
        <v>-2.599854545238397E-10</v>
      </c>
      <c r="S729" s="73">
        <f t="shared" si="390"/>
        <v>-2.5998549175386931E-10</v>
      </c>
      <c r="T729" s="73">
        <f t="shared" si="391"/>
        <v>-2.599854917570173E-10</v>
      </c>
      <c r="V729" s="74">
        <v>3.9999999999999998E-11</v>
      </c>
      <c r="W729" s="74">
        <v>4.4749209486200003</v>
      </c>
      <c r="X729" s="74">
        <v>137678.19129947</v>
      </c>
      <c r="Y729" s="73">
        <f t="shared" si="392"/>
        <v>-3.1249813264707926E-11</v>
      </c>
      <c r="Z729" s="73">
        <f t="shared" si="393"/>
        <v>-3.132009956386976E-11</v>
      </c>
      <c r="AA729" s="73">
        <f t="shared" si="394"/>
        <v>-3.1320105454794826E-11</v>
      </c>
      <c r="AB729" s="73">
        <f t="shared" si="395"/>
        <v>-3.132010545529266E-11</v>
      </c>
      <c r="AD729" s="74"/>
      <c r="AE729" s="74"/>
      <c r="AF729" s="74"/>
      <c r="AL729" s="74"/>
      <c r="AM729" s="74"/>
      <c r="AN729" s="74"/>
      <c r="AT729" s="74"/>
      <c r="AU729" s="74"/>
      <c r="AV729" s="74"/>
      <c r="BB729" s="74"/>
      <c r="BC729" s="74"/>
      <c r="BD729" s="74"/>
      <c r="BJ729" s="74">
        <v>7.9999999999999995E-11</v>
      </c>
      <c r="BK729" s="74">
        <v>1.99164711035</v>
      </c>
      <c r="BL729" s="74">
        <v>84944.934278122106</v>
      </c>
      <c r="BM729" s="73">
        <f t="shared" si="396"/>
        <v>6.4053535562131129E-11</v>
      </c>
      <c r="BN729" s="73">
        <f t="shared" si="397"/>
        <v>6.3970050520179536E-11</v>
      </c>
      <c r="BO729" s="73">
        <f t="shared" si="398"/>
        <v>6.3970043502472523E-11</v>
      </c>
      <c r="BP729" s="73">
        <f t="shared" si="399"/>
        <v>6.3970043501882678E-11</v>
      </c>
      <c r="BR729" s="74"/>
      <c r="BS729" s="74"/>
      <c r="BT729" s="74"/>
      <c r="BZ729" s="74"/>
      <c r="CA729" s="74"/>
      <c r="CB729" s="74"/>
      <c r="CH729" s="74"/>
      <c r="CI729" s="74"/>
      <c r="CJ729" s="74"/>
      <c r="CP729" s="74"/>
      <c r="CQ729" s="74"/>
      <c r="CR729" s="74"/>
      <c r="CX729" s="74"/>
      <c r="CY729" s="74"/>
      <c r="CZ729" s="74"/>
      <c r="DF729" s="74">
        <v>6E-11</v>
      </c>
      <c r="DG729" s="74">
        <v>6.0953005632400004</v>
      </c>
      <c r="DH729" s="74">
        <v>103395.323410326</v>
      </c>
      <c r="DI729" s="73">
        <f t="shared" si="400"/>
        <v>1.9875914932334248E-12</v>
      </c>
      <c r="DJ729" s="73">
        <f t="shared" si="401"/>
        <v>2.1145818610929596E-12</v>
      </c>
      <c r="DK729" s="73">
        <f t="shared" si="402"/>
        <v>2.1145925230700568E-12</v>
      </c>
      <c r="DL729" s="73">
        <f t="shared" si="403"/>
        <v>2.1145925239835312E-12</v>
      </c>
      <c r="DN729" s="74"/>
      <c r="DO729" s="74"/>
      <c r="DP729" s="74"/>
      <c r="DV729" s="74"/>
      <c r="DW729" s="74"/>
      <c r="DX729" s="74"/>
      <c r="ED729" s="74"/>
      <c r="EE729" s="74"/>
      <c r="EF729" s="74"/>
      <c r="EL729" s="74"/>
      <c r="EM729" s="74"/>
      <c r="EN729" s="74"/>
      <c r="ET729" s="74"/>
      <c r="EU729" s="74"/>
      <c r="EV729" s="74"/>
    </row>
    <row r="730" spans="12:152" s="73" customFormat="1" ht="13.5" x14ac:dyDescent="0.3">
      <c r="L730" s="74"/>
      <c r="N730" s="74">
        <v>4.2E-10</v>
      </c>
      <c r="O730" s="74">
        <v>3.3790513463599998</v>
      </c>
      <c r="P730" s="74">
        <v>23549.6546373206</v>
      </c>
      <c r="Q730" s="73">
        <f t="shared" si="388"/>
        <v>-3.5897518719908328E-10</v>
      </c>
      <c r="R730" s="73">
        <f t="shared" si="389"/>
        <v>-3.5886998020719213E-10</v>
      </c>
      <c r="S730" s="73">
        <f t="shared" si="390"/>
        <v>-3.5886997137029432E-10</v>
      </c>
      <c r="T730" s="73">
        <f t="shared" si="391"/>
        <v>-3.588699713695377E-10</v>
      </c>
      <c r="V730" s="74">
        <v>3.9999999999999998E-11</v>
      </c>
      <c r="W730" s="74">
        <v>1.6456663117999999</v>
      </c>
      <c r="X730" s="74">
        <v>78697.421162599305</v>
      </c>
      <c r="Y730" s="73">
        <f t="shared" si="392"/>
        <v>-1.4018276488478717E-11</v>
      </c>
      <c r="Z730" s="73">
        <f t="shared" si="393"/>
        <v>-1.4078644418507144E-11</v>
      </c>
      <c r="AA730" s="73">
        <f t="shared" si="394"/>
        <v>-1.4078649485589703E-11</v>
      </c>
      <c r="AB730" s="73">
        <f t="shared" si="395"/>
        <v>-1.4078649486015352E-11</v>
      </c>
      <c r="AD730" s="74"/>
      <c r="AE730" s="74"/>
      <c r="AF730" s="74"/>
      <c r="AL730" s="74"/>
      <c r="AM730" s="74"/>
      <c r="AN730" s="74"/>
      <c r="AT730" s="74"/>
      <c r="AU730" s="74"/>
      <c r="AV730" s="74"/>
      <c r="BB730" s="74"/>
      <c r="BC730" s="74"/>
      <c r="BD730" s="74"/>
      <c r="BJ730" s="74">
        <v>6E-11</v>
      </c>
      <c r="BK730" s="74">
        <v>3.1664738885900001</v>
      </c>
      <c r="BL730" s="74">
        <v>76041.8527901255</v>
      </c>
      <c r="BM730" s="73">
        <f t="shared" si="396"/>
        <v>5.4213694017304101E-11</v>
      </c>
      <c r="BN730" s="73">
        <f t="shared" si="397"/>
        <v>5.4253667419107695E-11</v>
      </c>
      <c r="BO730" s="73">
        <f t="shared" si="398"/>
        <v>5.4253670769827462E-11</v>
      </c>
      <c r="BP730" s="73">
        <f t="shared" si="399"/>
        <v>5.4253670770112936E-11</v>
      </c>
      <c r="BR730" s="74"/>
      <c r="BS730" s="74"/>
      <c r="BT730" s="74"/>
      <c r="BZ730" s="74"/>
      <c r="CA730" s="74"/>
      <c r="CB730" s="74"/>
      <c r="CH730" s="74"/>
      <c r="CI730" s="74"/>
      <c r="CJ730" s="74"/>
      <c r="CP730" s="74"/>
      <c r="CQ730" s="74"/>
      <c r="CR730" s="74"/>
      <c r="CX730" s="74"/>
      <c r="CY730" s="74"/>
      <c r="CZ730" s="74"/>
      <c r="DF730" s="74">
        <v>6E-11</v>
      </c>
      <c r="DG730" s="74">
        <v>1.2913460945799999</v>
      </c>
      <c r="DH730" s="74">
        <v>102975.83876645</v>
      </c>
      <c r="DI730" s="73">
        <f t="shared" si="400"/>
        <v>-4.759243299029645E-11</v>
      </c>
      <c r="DJ730" s="73">
        <f t="shared" si="401"/>
        <v>-4.7515264858746782E-11</v>
      </c>
      <c r="DK730" s="73">
        <f t="shared" si="402"/>
        <v>-4.7515258370678047E-11</v>
      </c>
      <c r="DL730" s="73">
        <f t="shared" si="403"/>
        <v>-4.751525837012825E-11</v>
      </c>
      <c r="DN730" s="74"/>
      <c r="DO730" s="74"/>
      <c r="DP730" s="74"/>
      <c r="DV730" s="74"/>
      <c r="DW730" s="74"/>
      <c r="DX730" s="74"/>
      <c r="ED730" s="74"/>
      <c r="EE730" s="74"/>
      <c r="EF730" s="74"/>
      <c r="EL730" s="74"/>
      <c r="EM730" s="74"/>
      <c r="EN730" s="74"/>
      <c r="ET730" s="74"/>
      <c r="EU730" s="74"/>
      <c r="EV730" s="74"/>
    </row>
    <row r="731" spans="12:152" s="73" customFormat="1" ht="13.5" x14ac:dyDescent="0.3">
      <c r="L731" s="74"/>
      <c r="N731" s="74">
        <v>3.7999999999999998E-10</v>
      </c>
      <c r="O731" s="74">
        <v>0.38543000652999998</v>
      </c>
      <c r="P731" s="74">
        <v>515.46387109299997</v>
      </c>
      <c r="Q731" s="73">
        <f t="shared" si="388"/>
        <v>-2.9850293144485341E-10</v>
      </c>
      <c r="R731" s="73">
        <f t="shared" si="389"/>
        <v>-2.9850044876556099E-10</v>
      </c>
      <c r="S731" s="73">
        <f t="shared" si="390"/>
        <v>-2.9850044855710899E-10</v>
      </c>
      <c r="T731" s="73">
        <f t="shared" si="391"/>
        <v>-2.98500448557091E-10</v>
      </c>
      <c r="V731" s="74">
        <v>5.0000000000000002E-11</v>
      </c>
      <c r="W731" s="74">
        <v>2.1751453683999999</v>
      </c>
      <c r="X731" s="74">
        <v>51329.723448397199</v>
      </c>
      <c r="Y731" s="73">
        <f t="shared" si="392"/>
        <v>4.8968286019674949E-11</v>
      </c>
      <c r="Z731" s="73">
        <f t="shared" si="393"/>
        <v>4.8978882494529899E-11</v>
      </c>
      <c r="AA731" s="73">
        <f t="shared" si="394"/>
        <v>4.8978883381958212E-11</v>
      </c>
      <c r="AB731" s="73">
        <f t="shared" si="395"/>
        <v>4.8978883382033647E-11</v>
      </c>
      <c r="AD731" s="74"/>
      <c r="AE731" s="74"/>
      <c r="AF731" s="74"/>
      <c r="AL731" s="74"/>
      <c r="AM731" s="74"/>
      <c r="AN731" s="74"/>
      <c r="AT731" s="74"/>
      <c r="AU731" s="74"/>
      <c r="AV731" s="74"/>
      <c r="BB731" s="74"/>
      <c r="BC731" s="74"/>
      <c r="BD731" s="74"/>
      <c r="BJ731" s="74">
        <v>7.0000000000000004E-11</v>
      </c>
      <c r="BK731" s="74">
        <v>1.18920934641</v>
      </c>
      <c r="BL731" s="74">
        <v>104984.396305609</v>
      </c>
      <c r="BM731" s="73">
        <f t="shared" si="396"/>
        <v>-6.3031916364909921E-11</v>
      </c>
      <c r="BN731" s="73">
        <f t="shared" si="397"/>
        <v>-6.3097239030420701E-11</v>
      </c>
      <c r="BO731" s="73">
        <f t="shared" si="398"/>
        <v>-6.3097244502800526E-11</v>
      </c>
      <c r="BP731" s="73">
        <f t="shared" si="399"/>
        <v>-6.3097244503262287E-11</v>
      </c>
      <c r="BR731" s="74"/>
      <c r="BS731" s="74"/>
      <c r="BT731" s="74"/>
      <c r="BZ731" s="74"/>
      <c r="CA731" s="74"/>
      <c r="CB731" s="74"/>
      <c r="CH731" s="74"/>
      <c r="CI731" s="74"/>
      <c r="CJ731" s="74"/>
      <c r="CP731" s="74"/>
      <c r="CQ731" s="74"/>
      <c r="CR731" s="74"/>
      <c r="CX731" s="74"/>
      <c r="CY731" s="74"/>
      <c r="CZ731" s="74"/>
      <c r="DF731" s="74">
        <v>6E-11</v>
      </c>
      <c r="DG731" s="74">
        <v>1.8391709524199999</v>
      </c>
      <c r="DH731" s="74">
        <v>24402.851019072601</v>
      </c>
      <c r="DI731" s="73">
        <f t="shared" si="400"/>
        <v>-4.2036661960940593E-11</v>
      </c>
      <c r="DJ731" s="73">
        <f t="shared" si="401"/>
        <v>-4.2015258136991692E-11</v>
      </c>
      <c r="DK731" s="73">
        <f t="shared" si="402"/>
        <v>-4.2015256339442937E-11</v>
      </c>
      <c r="DL731" s="73">
        <f t="shared" si="403"/>
        <v>-4.2015256339291976E-11</v>
      </c>
      <c r="DN731" s="74"/>
      <c r="DO731" s="74"/>
      <c r="DP731" s="74"/>
      <c r="DV731" s="74"/>
      <c r="DW731" s="74"/>
      <c r="DX731" s="74"/>
      <c r="ED731" s="74"/>
      <c r="EE731" s="74"/>
      <c r="EF731" s="74"/>
      <c r="EL731" s="74"/>
      <c r="EM731" s="74"/>
      <c r="EN731" s="74"/>
      <c r="ET731" s="74"/>
      <c r="EU731" s="74"/>
      <c r="EV731" s="74"/>
    </row>
    <row r="732" spans="12:152" s="73" customFormat="1" ht="13.5" x14ac:dyDescent="0.3">
      <c r="L732" s="74"/>
      <c r="N732" s="74">
        <v>3.9E-10</v>
      </c>
      <c r="O732" s="74">
        <v>1.08681725797</v>
      </c>
      <c r="P732" s="74">
        <v>25773.7169617045</v>
      </c>
      <c r="Q732" s="73">
        <f t="shared" si="388"/>
        <v>1.1458667875896768E-10</v>
      </c>
      <c r="R732" s="73">
        <f t="shared" si="389"/>
        <v>1.1438986962373568E-10</v>
      </c>
      <c r="S732" s="73">
        <f t="shared" si="390"/>
        <v>1.1438985309791633E-10</v>
      </c>
      <c r="T732" s="73">
        <f t="shared" si="391"/>
        <v>1.1438985309651753E-10</v>
      </c>
      <c r="V732" s="74">
        <v>6E-11</v>
      </c>
      <c r="W732" s="74">
        <v>4.7871065069699998</v>
      </c>
      <c r="X732" s="74">
        <v>102755.426124012</v>
      </c>
      <c r="Y732" s="73">
        <f t="shared" si="392"/>
        <v>-4.4352705568965177E-11</v>
      </c>
      <c r="Z732" s="73">
        <f t="shared" si="393"/>
        <v>-4.4267562384771205E-11</v>
      </c>
      <c r="AA732" s="73">
        <f t="shared" si="394"/>
        <v>-4.426755522774211E-11</v>
      </c>
      <c r="AB732" s="73">
        <f t="shared" si="395"/>
        <v>-4.4267555227134313E-11</v>
      </c>
      <c r="AD732" s="74"/>
      <c r="AE732" s="74"/>
      <c r="AF732" s="74"/>
      <c r="AL732" s="74"/>
      <c r="AM732" s="74"/>
      <c r="AN732" s="74"/>
      <c r="AT732" s="74"/>
      <c r="AU732" s="74"/>
      <c r="AV732" s="74"/>
      <c r="BB732" s="74"/>
      <c r="BC732" s="74"/>
      <c r="BD732" s="74"/>
      <c r="BJ732" s="74">
        <v>7.0000000000000004E-11</v>
      </c>
      <c r="BK732" s="74">
        <v>6.1281225841899998</v>
      </c>
      <c r="BL732" s="74">
        <v>53867.971952650703</v>
      </c>
      <c r="BM732" s="73">
        <f t="shared" si="396"/>
        <v>1.188774522125167E-11</v>
      </c>
      <c r="BN732" s="73">
        <f t="shared" si="397"/>
        <v>1.1963848819442139E-11</v>
      </c>
      <c r="BO732" s="73">
        <f t="shared" si="398"/>
        <v>1.1963855208637892E-11</v>
      </c>
      <c r="BP732" s="73">
        <f t="shared" si="399"/>
        <v>1.196385520917892E-11</v>
      </c>
      <c r="BR732" s="74"/>
      <c r="BS732" s="74"/>
      <c r="BT732" s="74"/>
      <c r="BZ732" s="74"/>
      <c r="CA732" s="74"/>
      <c r="CB732" s="74"/>
      <c r="CH732" s="74"/>
      <c r="CI732" s="74"/>
      <c r="CJ732" s="74"/>
      <c r="CP732" s="74"/>
      <c r="CQ732" s="74"/>
      <c r="CR732" s="74"/>
      <c r="CX732" s="74"/>
      <c r="CY732" s="74"/>
      <c r="CZ732" s="74"/>
      <c r="DF732" s="74">
        <v>5.0000000000000002E-11</v>
      </c>
      <c r="DG732" s="74">
        <v>3.63216834248</v>
      </c>
      <c r="DH732" s="74">
        <v>43981.530949939799</v>
      </c>
      <c r="DI732" s="73">
        <f t="shared" si="400"/>
        <v>-6.0685655883485962E-12</v>
      </c>
      <c r="DJ732" s="73">
        <f t="shared" si="401"/>
        <v>-6.0238546031801939E-12</v>
      </c>
      <c r="DK732" s="73">
        <f t="shared" si="402"/>
        <v>-6.0238508489506201E-12</v>
      </c>
      <c r="DL732" s="73">
        <f t="shared" si="403"/>
        <v>-6.0238508486346153E-12</v>
      </c>
      <c r="DN732" s="74"/>
      <c r="DO732" s="74"/>
      <c r="DP732" s="74"/>
      <c r="DV732" s="74"/>
      <c r="DW732" s="74"/>
      <c r="DX732" s="74"/>
      <c r="ED732" s="74"/>
      <c r="EE732" s="74"/>
      <c r="EF732" s="74"/>
      <c r="EL732" s="74"/>
      <c r="EM732" s="74"/>
      <c r="EN732" s="74"/>
      <c r="ET732" s="74"/>
      <c r="EU732" s="74"/>
      <c r="EV732" s="74"/>
    </row>
    <row r="733" spans="12:152" s="73" customFormat="1" ht="13.5" x14ac:dyDescent="0.3">
      <c r="L733" s="74"/>
      <c r="N733" s="74">
        <v>3.6E-10</v>
      </c>
      <c r="O733" s="74">
        <v>4.3044802607100001</v>
      </c>
      <c r="P733" s="74">
        <v>52286.012604367701</v>
      </c>
      <c r="Q733" s="73">
        <f t="shared" si="388"/>
        <v>1.9909820695554023E-10</v>
      </c>
      <c r="R733" s="73">
        <f t="shared" si="389"/>
        <v>1.9877688759460447E-10</v>
      </c>
      <c r="S733" s="73">
        <f t="shared" si="390"/>
        <v>1.9877686060640092E-10</v>
      </c>
      <c r="T733" s="73">
        <f t="shared" si="391"/>
        <v>1.9877686060411472E-10</v>
      </c>
      <c r="V733" s="74">
        <v>3.9999999999999998E-11</v>
      </c>
      <c r="W733" s="74">
        <v>1.4600205877100001</v>
      </c>
      <c r="X733" s="74">
        <v>935.92998070881004</v>
      </c>
      <c r="Y733" s="73">
        <f t="shared" si="392"/>
        <v>-2.3158712532158624E-11</v>
      </c>
      <c r="Z733" s="73">
        <f t="shared" si="393"/>
        <v>-2.3159337729762572E-11</v>
      </c>
      <c r="AA733" s="73">
        <f t="shared" si="394"/>
        <v>-2.3159337782255047E-11</v>
      </c>
      <c r="AB733" s="73">
        <f t="shared" si="395"/>
        <v>-2.3159337782259451E-11</v>
      </c>
      <c r="AD733" s="74"/>
      <c r="AE733" s="74"/>
      <c r="AF733" s="74"/>
      <c r="AL733" s="74"/>
      <c r="AM733" s="74"/>
      <c r="AN733" s="74"/>
      <c r="AT733" s="74"/>
      <c r="AU733" s="74"/>
      <c r="AV733" s="74"/>
      <c r="BB733" s="74"/>
      <c r="BC733" s="74"/>
      <c r="BD733" s="74"/>
      <c r="BJ733" s="74">
        <v>7.0000000000000004E-11</v>
      </c>
      <c r="BK733" s="74">
        <v>2.68832841048</v>
      </c>
      <c r="BL733" s="74">
        <v>156377.85565231001</v>
      </c>
      <c r="BM733" s="73">
        <f t="shared" si="396"/>
        <v>-3.7073463569235147E-11</v>
      </c>
      <c r="BN733" s="73">
        <f t="shared" si="397"/>
        <v>-3.7263451759045116E-11</v>
      </c>
      <c r="BO733" s="73">
        <f t="shared" si="398"/>
        <v>-3.7263467694794511E-11</v>
      </c>
      <c r="BP733" s="73">
        <f t="shared" si="399"/>
        <v>-3.7263467696168814E-11</v>
      </c>
      <c r="BR733" s="74"/>
      <c r="BS733" s="74"/>
      <c r="BT733" s="74"/>
      <c r="BZ733" s="74"/>
      <c r="CA733" s="74"/>
      <c r="CB733" s="74"/>
      <c r="CH733" s="74"/>
      <c r="CI733" s="74"/>
      <c r="CJ733" s="74"/>
      <c r="CP733" s="74"/>
      <c r="CQ733" s="74"/>
      <c r="CR733" s="74"/>
      <c r="CX733" s="74"/>
      <c r="CY733" s="74"/>
      <c r="CZ733" s="74"/>
      <c r="DF733" s="74">
        <v>5.0000000000000002E-11</v>
      </c>
      <c r="DG733" s="74">
        <v>5.6485020290300003</v>
      </c>
      <c r="DH733" s="74">
        <v>28774.6252361154</v>
      </c>
      <c r="DI733" s="73">
        <f t="shared" si="400"/>
        <v>-9.6029765165417062E-12</v>
      </c>
      <c r="DJ733" s="73">
        <f t="shared" si="401"/>
        <v>-9.5740553386776655E-12</v>
      </c>
      <c r="DK733" s="73">
        <f t="shared" si="402"/>
        <v>-9.5740529102559774E-12</v>
      </c>
      <c r="DL733" s="73">
        <f t="shared" si="403"/>
        <v>-9.5740529100495474E-12</v>
      </c>
      <c r="DN733" s="74"/>
      <c r="DO733" s="74"/>
      <c r="DP733" s="74"/>
      <c r="DV733" s="74"/>
      <c r="DW733" s="74"/>
      <c r="DX733" s="74"/>
      <c r="ED733" s="74"/>
      <c r="EE733" s="74"/>
      <c r="EF733" s="74"/>
      <c r="EL733" s="74"/>
      <c r="EM733" s="74"/>
      <c r="EN733" s="74"/>
      <c r="ET733" s="74"/>
      <c r="EU733" s="74"/>
      <c r="EV733" s="74"/>
    </row>
    <row r="734" spans="12:152" s="73" customFormat="1" ht="13.5" x14ac:dyDescent="0.3">
      <c r="L734" s="74"/>
      <c r="N734" s="74">
        <v>3.1000000000000002E-10</v>
      </c>
      <c r="O734" s="74">
        <v>5.0818333082700002</v>
      </c>
      <c r="P734" s="74">
        <v>78213.712802818307</v>
      </c>
      <c r="Q734" s="73">
        <f t="shared" si="388"/>
        <v>3.0932826076666517E-10</v>
      </c>
      <c r="R734" s="73">
        <f t="shared" si="389"/>
        <v>3.0929518880755771E-10</v>
      </c>
      <c r="S734" s="73">
        <f t="shared" si="390"/>
        <v>3.0929518599744381E-10</v>
      </c>
      <c r="T734" s="73">
        <f t="shared" si="391"/>
        <v>3.0929518599720626E-10</v>
      </c>
      <c r="V734" s="74">
        <v>5.0000000000000002E-11</v>
      </c>
      <c r="W734" s="74">
        <v>5.1388913365800004</v>
      </c>
      <c r="X734" s="74">
        <v>130907.480698225</v>
      </c>
      <c r="Y734" s="73">
        <f t="shared" si="392"/>
        <v>1.2182054078137662E-11</v>
      </c>
      <c r="Z734" s="73">
        <f t="shared" si="393"/>
        <v>1.2312032656151023E-11</v>
      </c>
      <c r="AA734" s="73">
        <f t="shared" si="394"/>
        <v>1.2312043565693734E-11</v>
      </c>
      <c r="AB734" s="73">
        <f t="shared" si="395"/>
        <v>1.2312043566619299E-11</v>
      </c>
      <c r="AD734" s="74"/>
      <c r="AE734" s="74"/>
      <c r="AF734" s="74"/>
      <c r="AL734" s="74"/>
      <c r="AM734" s="74"/>
      <c r="AN734" s="74"/>
      <c r="AT734" s="74"/>
      <c r="AU734" s="74"/>
      <c r="AV734" s="74"/>
      <c r="BB734" s="74"/>
      <c r="BC734" s="74"/>
      <c r="BD734" s="74"/>
      <c r="BJ734" s="74">
        <v>7.0000000000000004E-11</v>
      </c>
      <c r="BK734" s="74">
        <v>4.8226189582899996</v>
      </c>
      <c r="BL734" s="74">
        <v>52286.012604367701</v>
      </c>
      <c r="BM734" s="73">
        <f t="shared" si="396"/>
        <v>6.2516062535658185E-11</v>
      </c>
      <c r="BN734" s="73">
        <f t="shared" si="397"/>
        <v>6.2482301264052689E-11</v>
      </c>
      <c r="BO734" s="73">
        <f t="shared" si="398"/>
        <v>6.2482298426378527E-11</v>
      </c>
      <c r="BP734" s="73">
        <f t="shared" si="399"/>
        <v>6.2482298426138141E-11</v>
      </c>
      <c r="BR734" s="74"/>
      <c r="BS734" s="74"/>
      <c r="BT734" s="74"/>
      <c r="BZ734" s="74"/>
      <c r="CA734" s="74"/>
      <c r="CB734" s="74"/>
      <c r="CH734" s="74"/>
      <c r="CI734" s="74"/>
      <c r="CJ734" s="74"/>
      <c r="CP734" s="74"/>
      <c r="CQ734" s="74"/>
      <c r="CR734" s="74"/>
      <c r="CX734" s="74"/>
      <c r="CY734" s="74"/>
      <c r="CZ734" s="74"/>
      <c r="DF734" s="74">
        <v>7.0000000000000004E-11</v>
      </c>
      <c r="DG734" s="74">
        <v>4.2212482496400003</v>
      </c>
      <c r="DH734" s="74">
        <v>26098.948841838101</v>
      </c>
      <c r="DI734" s="73">
        <f t="shared" si="400"/>
        <v>4.561521738053978E-11</v>
      </c>
      <c r="DJ734" s="73">
        <f t="shared" si="401"/>
        <v>4.5643594141943602E-11</v>
      </c>
      <c r="DK734" s="73">
        <f t="shared" si="402"/>
        <v>4.5643596523966397E-11</v>
      </c>
      <c r="DL734" s="73">
        <f t="shared" si="403"/>
        <v>4.5643596524168526E-11</v>
      </c>
      <c r="DN734" s="74"/>
      <c r="DO734" s="74"/>
      <c r="DP734" s="74"/>
      <c r="DV734" s="74"/>
      <c r="DW734" s="74"/>
      <c r="DX734" s="74"/>
      <c r="ED734" s="74"/>
      <c r="EE734" s="74"/>
      <c r="EF734" s="74"/>
      <c r="EL734" s="74"/>
      <c r="EM734" s="74"/>
      <c r="EN734" s="74"/>
      <c r="ET734" s="74"/>
      <c r="EU734" s="74"/>
      <c r="EV734" s="74"/>
    </row>
    <row r="735" spans="12:152" s="73" customFormat="1" ht="13.5" x14ac:dyDescent="0.3">
      <c r="L735" s="74"/>
      <c r="N735" s="74">
        <v>3.7999999999999998E-10</v>
      </c>
      <c r="O735" s="74">
        <v>3.1643262930599998</v>
      </c>
      <c r="P735" s="74">
        <v>91805.130627213701</v>
      </c>
      <c r="Q735" s="73">
        <f t="shared" si="388"/>
        <v>1.5714787400725429E-10</v>
      </c>
      <c r="R735" s="73">
        <f t="shared" si="389"/>
        <v>1.564970252795092E-10</v>
      </c>
      <c r="S735" s="73">
        <f t="shared" si="390"/>
        <v>1.5649697060968174E-10</v>
      </c>
      <c r="T735" s="73">
        <f t="shared" si="391"/>
        <v>1.564969706050364E-10</v>
      </c>
      <c r="V735" s="74">
        <v>3.9999999999999998E-11</v>
      </c>
      <c r="W735" s="74">
        <v>1.8932118711000001</v>
      </c>
      <c r="X735" s="74">
        <v>2111.6503133776</v>
      </c>
      <c r="Y735" s="73">
        <f t="shared" si="392"/>
        <v>2.4823966310802796E-12</v>
      </c>
      <c r="Z735" s="73">
        <f t="shared" si="393"/>
        <v>2.480669929619549E-12</v>
      </c>
      <c r="AA735" s="73">
        <f t="shared" si="394"/>
        <v>2.480669784642049E-12</v>
      </c>
      <c r="AB735" s="73">
        <f t="shared" si="395"/>
        <v>2.4806697846295678E-12</v>
      </c>
      <c r="AD735" s="74"/>
      <c r="AE735" s="74"/>
      <c r="AF735" s="74"/>
      <c r="AL735" s="74"/>
      <c r="AM735" s="74"/>
      <c r="AN735" s="74"/>
      <c r="AT735" s="74"/>
      <c r="AU735" s="74"/>
      <c r="AV735" s="74"/>
      <c r="BB735" s="74"/>
      <c r="BC735" s="74"/>
      <c r="BD735" s="74"/>
      <c r="BJ735" s="74">
        <v>6E-11</v>
      </c>
      <c r="BK735" s="74">
        <v>2.1211007554700001</v>
      </c>
      <c r="BL735" s="74">
        <v>148.0787244263</v>
      </c>
      <c r="BM735" s="73">
        <f t="shared" si="396"/>
        <v>-1.1108090542312741E-11</v>
      </c>
      <c r="BN735" s="73">
        <f t="shared" si="397"/>
        <v>-1.1108269373463489E-11</v>
      </c>
      <c r="BO735" s="73">
        <f t="shared" si="398"/>
        <v>-1.1108269388478489E-11</v>
      </c>
      <c r="BP735" s="73">
        <f t="shared" si="399"/>
        <v>-1.1108269388479746E-11</v>
      </c>
      <c r="BR735" s="74"/>
      <c r="BS735" s="74"/>
      <c r="BT735" s="74"/>
      <c r="BZ735" s="74"/>
      <c r="CA735" s="74"/>
      <c r="CB735" s="74"/>
      <c r="CH735" s="74"/>
      <c r="CI735" s="74"/>
      <c r="CJ735" s="74"/>
      <c r="CP735" s="74"/>
      <c r="CQ735" s="74"/>
      <c r="CR735" s="74"/>
      <c r="CX735" s="74"/>
      <c r="CY735" s="74"/>
      <c r="CZ735" s="74"/>
      <c r="DF735" s="74">
        <v>5.0000000000000002E-11</v>
      </c>
      <c r="DG735" s="74">
        <v>5.85936922514</v>
      </c>
      <c r="DH735" s="74">
        <v>156314.119754007</v>
      </c>
      <c r="DI735" s="73">
        <f t="shared" si="400"/>
        <v>4.9998810061224619E-11</v>
      </c>
      <c r="DJ735" s="73">
        <f t="shared" si="401"/>
        <v>4.9999658215728437E-11</v>
      </c>
      <c r="DK735" s="73">
        <f t="shared" si="402"/>
        <v>4.9999658265423438E-11</v>
      </c>
      <c r="DL735" s="73">
        <f t="shared" si="403"/>
        <v>4.9999658265427729E-11</v>
      </c>
      <c r="DN735" s="74"/>
      <c r="DO735" s="74"/>
      <c r="DP735" s="74"/>
      <c r="DV735" s="74"/>
      <c r="DW735" s="74"/>
      <c r="DX735" s="74"/>
      <c r="ED735" s="74"/>
      <c r="EE735" s="74"/>
      <c r="EF735" s="74"/>
      <c r="EL735" s="74"/>
      <c r="EM735" s="74"/>
      <c r="EN735" s="74"/>
      <c r="ET735" s="74"/>
      <c r="EU735" s="74"/>
      <c r="EV735" s="74"/>
    </row>
    <row r="736" spans="12:152" s="73" customFormat="1" ht="13.5" x14ac:dyDescent="0.3">
      <c r="L736" s="74"/>
      <c r="N736" s="74">
        <v>3.9E-10</v>
      </c>
      <c r="O736" s="74">
        <v>1.4749400211000001</v>
      </c>
      <c r="P736" s="74">
        <v>4022.2625319642002</v>
      </c>
      <c r="Q736" s="73">
        <f t="shared" si="388"/>
        <v>-2.6301110600913307E-10</v>
      </c>
      <c r="R736" s="73">
        <f t="shared" si="389"/>
        <v>-2.6303482902233319E-10</v>
      </c>
      <c r="S736" s="73">
        <f t="shared" si="390"/>
        <v>-2.6303483101409146E-10</v>
      </c>
      <c r="T736" s="73">
        <f t="shared" si="391"/>
        <v>-2.6303483101425922E-10</v>
      </c>
      <c r="V736" s="74">
        <v>3.9999999999999998E-11</v>
      </c>
      <c r="W736" s="74">
        <v>0.10839681347000001</v>
      </c>
      <c r="X736" s="74">
        <v>38.133035637799999</v>
      </c>
      <c r="Y736" s="73">
        <f t="shared" si="392"/>
        <v>2.9866929803020406E-11</v>
      </c>
      <c r="Z736" s="73">
        <f t="shared" si="393"/>
        <v>2.9866950584677138E-11</v>
      </c>
      <c r="AA736" s="73">
        <f t="shared" si="394"/>
        <v>2.9866950586422005E-11</v>
      </c>
      <c r="AB736" s="73">
        <f t="shared" si="395"/>
        <v>2.9866950586422153E-11</v>
      </c>
      <c r="AD736" s="74"/>
      <c r="AE736" s="74"/>
      <c r="AF736" s="74"/>
      <c r="AL736" s="74"/>
      <c r="AM736" s="74"/>
      <c r="AN736" s="74"/>
      <c r="AT736" s="74"/>
      <c r="AU736" s="74"/>
      <c r="AV736" s="74"/>
      <c r="BB736" s="74"/>
      <c r="BC736" s="74"/>
      <c r="BD736" s="74"/>
      <c r="BJ736" s="74">
        <v>6E-11</v>
      </c>
      <c r="BK736" s="74">
        <v>3.0593793925199999</v>
      </c>
      <c r="BL736" s="74">
        <v>151.04766984290001</v>
      </c>
      <c r="BM736" s="73">
        <f t="shared" si="396"/>
        <v>4.3053522403451806E-11</v>
      </c>
      <c r="BN736" s="73">
        <f t="shared" si="397"/>
        <v>4.3053393115371762E-11</v>
      </c>
      <c r="BO736" s="73">
        <f t="shared" si="398"/>
        <v>4.3053393104516458E-11</v>
      </c>
      <c r="BP736" s="73">
        <f t="shared" si="399"/>
        <v>4.3053393104515527E-11</v>
      </c>
      <c r="BR736" s="74"/>
      <c r="BS736" s="74"/>
      <c r="BT736" s="74"/>
      <c r="BZ736" s="74"/>
      <c r="CA736" s="74"/>
      <c r="CB736" s="74"/>
      <c r="CH736" s="74"/>
      <c r="CI736" s="74"/>
      <c r="CJ736" s="74"/>
      <c r="CP736" s="74"/>
      <c r="CQ736" s="74"/>
      <c r="CR736" s="74"/>
      <c r="CX736" s="74"/>
      <c r="CY736" s="74"/>
      <c r="CZ736" s="74"/>
      <c r="DF736" s="74">
        <v>5.0000000000000002E-11</v>
      </c>
      <c r="DG736" s="74">
        <v>4.9728339670399997</v>
      </c>
      <c r="DH736" s="74">
        <v>102659.446896794</v>
      </c>
      <c r="DI736" s="73">
        <f t="shared" si="400"/>
        <v>2.5760725373981504E-11</v>
      </c>
      <c r="DJ736" s="73">
        <f t="shared" si="401"/>
        <v>2.5850774299083423E-11</v>
      </c>
      <c r="DK736" s="73">
        <f t="shared" si="402"/>
        <v>2.5850781854976914E-11</v>
      </c>
      <c r="DL736" s="73">
        <f t="shared" si="403"/>
        <v>2.5850781855619177E-11</v>
      </c>
      <c r="DN736" s="74"/>
      <c r="DO736" s="74"/>
      <c r="DP736" s="74"/>
      <c r="DV736" s="74"/>
      <c r="DW736" s="74"/>
      <c r="DX736" s="74"/>
      <c r="ED736" s="74"/>
      <c r="EE736" s="74"/>
      <c r="EF736" s="74"/>
      <c r="EL736" s="74"/>
      <c r="EM736" s="74"/>
      <c r="EN736" s="74"/>
      <c r="ET736" s="74"/>
      <c r="EU736" s="74"/>
      <c r="EV736" s="74"/>
    </row>
    <row r="737" spans="12:152" s="73" customFormat="1" ht="13.5" x14ac:dyDescent="0.3">
      <c r="L737" s="74"/>
      <c r="N737" s="74">
        <v>4.2E-10</v>
      </c>
      <c r="O737" s="74">
        <v>0.60192138813999996</v>
      </c>
      <c r="P737" s="74">
        <v>24388.6239250709</v>
      </c>
      <c r="Q737" s="73">
        <f t="shared" si="388"/>
        <v>2.6801590859724199E-10</v>
      </c>
      <c r="R737" s="73">
        <f t="shared" si="389"/>
        <v>2.6817740702352838E-10</v>
      </c>
      <c r="S737" s="73">
        <f t="shared" si="390"/>
        <v>2.6817742058045898E-10</v>
      </c>
      <c r="T737" s="73">
        <f t="shared" si="391"/>
        <v>2.6817742058159822E-10</v>
      </c>
      <c r="V737" s="74">
        <v>5.0000000000000002E-11</v>
      </c>
      <c r="W737" s="74">
        <v>4.4220144608299998</v>
      </c>
      <c r="X737" s="74">
        <v>78057.523876285297</v>
      </c>
      <c r="Y737" s="73">
        <f t="shared" si="392"/>
        <v>-4.9635181976573483E-11</v>
      </c>
      <c r="Z737" s="73">
        <f t="shared" si="393"/>
        <v>-4.9625479546776436E-11</v>
      </c>
      <c r="AA737" s="73">
        <f t="shared" si="394"/>
        <v>-4.9625478726814738E-11</v>
      </c>
      <c r="AB737" s="73">
        <f t="shared" si="395"/>
        <v>-4.9625478726745294E-11</v>
      </c>
      <c r="AD737" s="74"/>
      <c r="AE737" s="74"/>
      <c r="AF737" s="74"/>
      <c r="AL737" s="74"/>
      <c r="AM737" s="74"/>
      <c r="AN737" s="74"/>
      <c r="AT737" s="74"/>
      <c r="AU737" s="74"/>
      <c r="AV737" s="74"/>
      <c r="BB737" s="74"/>
      <c r="BC737" s="74"/>
      <c r="BD737" s="74"/>
      <c r="BJ737" s="74">
        <v>7.0000000000000004E-11</v>
      </c>
      <c r="BK737" s="74">
        <v>9.3152097340000004E-2</v>
      </c>
      <c r="BL737" s="74">
        <v>220025.88923089701</v>
      </c>
      <c r="BM737" s="73">
        <f t="shared" si="396"/>
        <v>1.177253818246939E-11</v>
      </c>
      <c r="BN737" s="73">
        <f t="shared" si="397"/>
        <v>1.1461452852709732E-11</v>
      </c>
      <c r="BO737" s="73">
        <f t="shared" si="398"/>
        <v>1.1461426723481707E-11</v>
      </c>
      <c r="BP737" s="73">
        <f t="shared" si="399"/>
        <v>1.1461426721283517E-11</v>
      </c>
      <c r="BR737" s="74"/>
      <c r="BS737" s="74"/>
      <c r="BT737" s="74"/>
      <c r="BZ737" s="74"/>
      <c r="CA737" s="74"/>
      <c r="CB737" s="74"/>
      <c r="CH737" s="74"/>
      <c r="CI737" s="74"/>
      <c r="CJ737" s="74"/>
      <c r="CP737" s="74"/>
      <c r="CQ737" s="74"/>
      <c r="CR737" s="74"/>
      <c r="CX737" s="74"/>
      <c r="CY737" s="74"/>
      <c r="CZ737" s="74"/>
      <c r="DF737" s="74">
        <v>5.0000000000000002E-11</v>
      </c>
      <c r="DG737" s="74">
        <v>1.4647333983299999</v>
      </c>
      <c r="DH737" s="74">
        <v>181659.72224941</v>
      </c>
      <c r="DI737" s="73">
        <f t="shared" si="400"/>
        <v>2.1144795738795045E-11</v>
      </c>
      <c r="DJ737" s="73">
        <f t="shared" si="401"/>
        <v>2.0976066322574126E-11</v>
      </c>
      <c r="DK737" s="73">
        <f t="shared" si="402"/>
        <v>2.0976052143482717E-11</v>
      </c>
      <c r="DL737" s="73">
        <f t="shared" si="403"/>
        <v>2.0976052142285612E-11</v>
      </c>
      <c r="DN737" s="74"/>
      <c r="DO737" s="74"/>
      <c r="DP737" s="74"/>
      <c r="DV737" s="74"/>
      <c r="DW737" s="74"/>
      <c r="DX737" s="74"/>
      <c r="ED737" s="74"/>
      <c r="EE737" s="74"/>
      <c r="EF737" s="74"/>
      <c r="EL737" s="74"/>
      <c r="EM737" s="74"/>
      <c r="EN737" s="74"/>
      <c r="ET737" s="74"/>
      <c r="EU737" s="74"/>
      <c r="EV737" s="74"/>
    </row>
    <row r="738" spans="12:152" s="73" customFormat="1" ht="13.5" x14ac:dyDescent="0.3">
      <c r="L738" s="74"/>
      <c r="N738" s="74">
        <v>3.7000000000000001E-10</v>
      </c>
      <c r="O738" s="74">
        <v>3.2360628525999999</v>
      </c>
      <c r="P738" s="74">
        <v>28791.5192962498</v>
      </c>
      <c r="Q738" s="73">
        <f t="shared" si="388"/>
        <v>3.4442438863110103E-10</v>
      </c>
      <c r="R738" s="73">
        <f t="shared" si="389"/>
        <v>3.4434461589488695E-10</v>
      </c>
      <c r="S738" s="73">
        <f t="shared" si="390"/>
        <v>3.4434460919197579E-10</v>
      </c>
      <c r="T738" s="73">
        <f t="shared" si="391"/>
        <v>3.4434460919141408E-10</v>
      </c>
      <c r="V738" s="74">
        <v>5.0000000000000002E-11</v>
      </c>
      <c r="W738" s="74">
        <v>5.65870377214</v>
      </c>
      <c r="X738" s="74">
        <v>1300.8268182050001</v>
      </c>
      <c r="Y738" s="73">
        <f t="shared" si="392"/>
        <v>-4.1481917352052492E-12</v>
      </c>
      <c r="Z738" s="73">
        <f t="shared" si="393"/>
        <v>-4.1468641487918518E-12</v>
      </c>
      <c r="AA738" s="73">
        <f t="shared" si="394"/>
        <v>-4.1468640373248157E-12</v>
      </c>
      <c r="AB738" s="73">
        <f t="shared" si="395"/>
        <v>-4.146864037315434E-12</v>
      </c>
      <c r="AD738" s="74"/>
      <c r="AE738" s="74"/>
      <c r="AF738" s="74"/>
      <c r="AL738" s="74"/>
      <c r="AM738" s="74"/>
      <c r="AN738" s="74"/>
      <c r="AT738" s="74"/>
      <c r="AU738" s="74"/>
      <c r="AV738" s="74"/>
      <c r="BB738" s="74"/>
      <c r="BC738" s="74"/>
      <c r="BD738" s="74"/>
      <c r="BJ738" s="74">
        <v>7.9999999999999995E-11</v>
      </c>
      <c r="BK738" s="74">
        <v>5.5625051107500001</v>
      </c>
      <c r="BL738" s="74">
        <v>52509.662223917803</v>
      </c>
      <c r="BM738" s="73">
        <f t="shared" si="396"/>
        <v>-5.77576101861824E-11</v>
      </c>
      <c r="BN738" s="73">
        <f t="shared" si="397"/>
        <v>-5.7817110127213185E-11</v>
      </c>
      <c r="BO738" s="73">
        <f t="shared" si="398"/>
        <v>-5.7817115120141821E-11</v>
      </c>
      <c r="BP738" s="73">
        <f t="shared" si="399"/>
        <v>-5.7817115120562985E-11</v>
      </c>
      <c r="BR738" s="74"/>
      <c r="BS738" s="74"/>
      <c r="BT738" s="74"/>
      <c r="BZ738" s="74"/>
      <c r="CA738" s="74"/>
      <c r="CB738" s="74"/>
      <c r="CH738" s="74"/>
      <c r="CI738" s="74"/>
      <c r="CJ738" s="74"/>
      <c r="CP738" s="74"/>
      <c r="CQ738" s="74"/>
      <c r="CR738" s="74"/>
      <c r="CX738" s="74"/>
      <c r="CY738" s="74"/>
      <c r="CZ738" s="74"/>
      <c r="DF738" s="74">
        <v>6E-11</v>
      </c>
      <c r="DG738" s="74">
        <v>0.71584342920999999</v>
      </c>
      <c r="DH738" s="74">
        <v>104276.83096772899</v>
      </c>
      <c r="DI738" s="73">
        <f t="shared" si="400"/>
        <v>-2.9813545476320378E-11</v>
      </c>
      <c r="DJ738" s="73">
        <f t="shared" si="401"/>
        <v>-2.9924685748584342E-11</v>
      </c>
      <c r="DK738" s="73">
        <f t="shared" si="402"/>
        <v>-2.9924695074419651E-11</v>
      </c>
      <c r="DL738" s="73">
        <f t="shared" si="403"/>
        <v>-2.9924695075211896E-11</v>
      </c>
      <c r="DN738" s="74"/>
      <c r="DO738" s="74"/>
      <c r="DP738" s="74"/>
      <c r="DV738" s="74"/>
      <c r="DW738" s="74"/>
      <c r="DX738" s="74"/>
      <c r="ED738" s="74"/>
      <c r="EE738" s="74"/>
      <c r="EF738" s="74"/>
      <c r="EL738" s="74"/>
      <c r="EM738" s="74"/>
      <c r="EN738" s="74"/>
      <c r="ET738" s="74"/>
      <c r="EU738" s="74"/>
      <c r="EV738" s="74"/>
    </row>
    <row r="739" spans="12:152" s="73" customFormat="1" ht="13.5" x14ac:dyDescent="0.3">
      <c r="L739" s="74"/>
      <c r="N739" s="74">
        <v>4.0000000000000001E-10</v>
      </c>
      <c r="O739" s="74">
        <v>0.26646931277000002</v>
      </c>
      <c r="P739" s="74">
        <v>78313.706046626699</v>
      </c>
      <c r="Q739" s="73">
        <f t="shared" si="388"/>
        <v>-3.9733329897020608E-10</v>
      </c>
      <c r="R739" s="73">
        <f t="shared" si="389"/>
        <v>-3.9725882434476596E-10</v>
      </c>
      <c r="S739" s="73">
        <f t="shared" si="390"/>
        <v>-3.9725881804881612E-10</v>
      </c>
      <c r="T739" s="73">
        <f t="shared" si="391"/>
        <v>-3.9725881804828461E-10</v>
      </c>
      <c r="V739" s="74">
        <v>5.0000000000000002E-11</v>
      </c>
      <c r="W739" s="74">
        <v>5.90579064813</v>
      </c>
      <c r="X739" s="74">
        <v>1478.8665740644001</v>
      </c>
      <c r="Y739" s="73">
        <f t="shared" si="392"/>
        <v>4.0085242492281028E-12</v>
      </c>
      <c r="Z739" s="73">
        <f t="shared" si="393"/>
        <v>4.0070146141708291E-12</v>
      </c>
      <c r="AA739" s="73">
        <f t="shared" si="394"/>
        <v>4.0070144874186165E-12</v>
      </c>
      <c r="AB739" s="73">
        <f t="shared" si="395"/>
        <v>4.0070144874079932E-12</v>
      </c>
      <c r="AD739" s="74"/>
      <c r="AE739" s="74"/>
      <c r="AF739" s="74"/>
      <c r="AL739" s="74"/>
      <c r="AM739" s="74"/>
      <c r="AN739" s="74"/>
      <c r="AT739" s="74"/>
      <c r="AU739" s="74"/>
      <c r="AV739" s="74"/>
      <c r="BB739" s="74"/>
      <c r="BC739" s="74"/>
      <c r="BD739" s="74"/>
      <c r="BJ739" s="74">
        <v>6E-11</v>
      </c>
      <c r="BK739" s="74">
        <v>2.5762237626600002</v>
      </c>
      <c r="BL739" s="74">
        <v>224577.84272795601</v>
      </c>
      <c r="BM739" s="73">
        <f t="shared" si="396"/>
        <v>5.5616606623722483E-11</v>
      </c>
      <c r="BN739" s="73">
        <f t="shared" si="397"/>
        <v>5.551246748133172E-11</v>
      </c>
      <c r="BO739" s="73">
        <f t="shared" si="398"/>
        <v>5.5512458688251242E-11</v>
      </c>
      <c r="BP739" s="73">
        <f t="shared" si="399"/>
        <v>5.5512458687505784E-11</v>
      </c>
      <c r="BR739" s="74"/>
      <c r="BS739" s="74"/>
      <c r="BT739" s="74"/>
      <c r="BZ739" s="74"/>
      <c r="CA739" s="74"/>
      <c r="CB739" s="74"/>
      <c r="CH739" s="74"/>
      <c r="CI739" s="74"/>
      <c r="CJ739" s="74"/>
      <c r="CP739" s="74"/>
      <c r="CQ739" s="74"/>
      <c r="CR739" s="74"/>
      <c r="CX739" s="74"/>
      <c r="CY739" s="74"/>
      <c r="CZ739" s="74"/>
      <c r="DF739" s="74">
        <v>7.0000000000000004E-11</v>
      </c>
      <c r="DG739" s="74">
        <v>2.4936224276400001</v>
      </c>
      <c r="DH739" s="74">
        <v>51439.929769616501</v>
      </c>
      <c r="DI739" s="73">
        <f t="shared" si="400"/>
        <v>-4.7258942598803817E-11</v>
      </c>
      <c r="DJ739" s="73">
        <f t="shared" si="401"/>
        <v>-4.7204509814214092E-11</v>
      </c>
      <c r="DK739" s="73">
        <f t="shared" si="402"/>
        <v>-4.7204505241723157E-11</v>
      </c>
      <c r="DL739" s="73">
        <f t="shared" si="403"/>
        <v>-4.7204505241335319E-11</v>
      </c>
      <c r="DN739" s="74"/>
      <c r="DO739" s="74"/>
      <c r="DP739" s="74"/>
      <c r="DV739" s="74"/>
      <c r="DW739" s="74"/>
      <c r="DX739" s="74"/>
      <c r="ED739" s="74"/>
      <c r="EE739" s="74"/>
      <c r="EF739" s="74"/>
      <c r="EL739" s="74"/>
      <c r="EM739" s="74"/>
      <c r="EN739" s="74"/>
      <c r="ET739" s="74"/>
      <c r="EU739" s="74"/>
      <c r="EV739" s="74"/>
    </row>
    <row r="740" spans="12:152" s="73" customFormat="1" ht="13.5" x14ac:dyDescent="0.3">
      <c r="L740" s="74"/>
      <c r="N740" s="74">
        <v>3.6E-10</v>
      </c>
      <c r="O740" s="74">
        <v>4.3858849724700004</v>
      </c>
      <c r="P740" s="74">
        <v>81591.845081002699</v>
      </c>
      <c r="Q740" s="73">
        <f t="shared" si="388"/>
        <v>-2.7571295897269025E-10</v>
      </c>
      <c r="R740" s="73">
        <f t="shared" si="389"/>
        <v>-2.7609941284266766E-10</v>
      </c>
      <c r="S740" s="73">
        <f t="shared" si="390"/>
        <v>-2.7609944525774216E-10</v>
      </c>
      <c r="T740" s="73">
        <f t="shared" si="391"/>
        <v>-2.7609944526047356E-10</v>
      </c>
      <c r="V740" s="74">
        <v>3.9999999999999998E-11</v>
      </c>
      <c r="W740" s="74">
        <v>5.2458005500500002</v>
      </c>
      <c r="X740" s="74">
        <v>52309.915332733399</v>
      </c>
      <c r="Y740" s="73">
        <f t="shared" si="392"/>
        <v>3.7646116505255076E-11</v>
      </c>
      <c r="Z740" s="73">
        <f t="shared" si="393"/>
        <v>3.7660579577914963E-11</v>
      </c>
      <c r="AA740" s="73">
        <f t="shared" si="394"/>
        <v>3.7660580790449794E-11</v>
      </c>
      <c r="AB740" s="73">
        <f t="shared" si="395"/>
        <v>3.7660580790552462E-11</v>
      </c>
      <c r="AD740" s="74"/>
      <c r="AE740" s="74"/>
      <c r="AF740" s="74"/>
      <c r="AL740" s="74"/>
      <c r="AM740" s="74"/>
      <c r="AN740" s="74"/>
      <c r="AT740" s="74"/>
      <c r="AU740" s="74"/>
      <c r="AV740" s="74"/>
      <c r="BB740" s="74"/>
      <c r="BC740" s="74"/>
      <c r="BD740" s="74"/>
      <c r="BJ740" s="74">
        <v>7.0000000000000004E-11</v>
      </c>
      <c r="BK740" s="74">
        <v>2.6517138619499998</v>
      </c>
      <c r="BL740" s="74">
        <v>220.41264243879999</v>
      </c>
      <c r="BM740" s="73">
        <f t="shared" si="396"/>
        <v>6.9907002971465425E-11</v>
      </c>
      <c r="BN740" s="73">
        <f t="shared" si="397"/>
        <v>6.9906986686667066E-11</v>
      </c>
      <c r="BO740" s="73">
        <f t="shared" si="398"/>
        <v>6.9906986685299698E-11</v>
      </c>
      <c r="BP740" s="73">
        <f t="shared" si="399"/>
        <v>6.9906986685299582E-11</v>
      </c>
      <c r="BR740" s="74"/>
      <c r="BS740" s="74"/>
      <c r="BT740" s="74"/>
      <c r="BZ740" s="74"/>
      <c r="CA740" s="74"/>
      <c r="CB740" s="74"/>
      <c r="CH740" s="74"/>
      <c r="CI740" s="74"/>
      <c r="CJ740" s="74"/>
      <c r="CP740" s="74"/>
      <c r="CQ740" s="74"/>
      <c r="CR740" s="74"/>
      <c r="CX740" s="74"/>
      <c r="CY740" s="74"/>
      <c r="CZ740" s="74"/>
      <c r="DF740" s="74">
        <v>6E-11</v>
      </c>
      <c r="DG740" s="74">
        <v>2.9448762400000002E-2</v>
      </c>
      <c r="DH740" s="74">
        <v>20043.6745601988</v>
      </c>
      <c r="DI740" s="73">
        <f t="shared" si="400"/>
        <v>2.456827005323953E-11</v>
      </c>
      <c r="DJ740" s="73">
        <f t="shared" si="401"/>
        <v>2.4545795562259094E-11</v>
      </c>
      <c r="DK740" s="73">
        <f t="shared" si="402"/>
        <v>2.4545793675081288E-11</v>
      </c>
      <c r="DL740" s="73">
        <f t="shared" si="403"/>
        <v>2.4545793674919458E-11</v>
      </c>
      <c r="DN740" s="74"/>
      <c r="DO740" s="74"/>
      <c r="DP740" s="74"/>
      <c r="DV740" s="74"/>
      <c r="DW740" s="74"/>
      <c r="DX740" s="74"/>
      <c r="ED740" s="74"/>
      <c r="EE740" s="74"/>
      <c r="EF740" s="74"/>
      <c r="EL740" s="74"/>
      <c r="EM740" s="74"/>
      <c r="EN740" s="74"/>
      <c r="ET740" s="74"/>
      <c r="EU740" s="74"/>
      <c r="EV740" s="74"/>
    </row>
    <row r="741" spans="12:152" s="73" customFormat="1" ht="13.5" x14ac:dyDescent="0.3">
      <c r="L741" s="74"/>
      <c r="N741" s="74">
        <v>3.4999999999999998E-10</v>
      </c>
      <c r="O741" s="74">
        <v>0.17056359345</v>
      </c>
      <c r="P741" s="74">
        <v>6129.2970395066004</v>
      </c>
      <c r="Q741" s="73">
        <f t="shared" si="388"/>
        <v>2.4157781630321379E-10</v>
      </c>
      <c r="R741" s="73">
        <f t="shared" si="389"/>
        <v>2.4154602016999075E-10</v>
      </c>
      <c r="S741" s="73">
        <f t="shared" si="390"/>
        <v>2.4154601750016409E-10</v>
      </c>
      <c r="T741" s="73">
        <f t="shared" si="391"/>
        <v>2.4154601749993734E-10</v>
      </c>
      <c r="V741" s="74">
        <v>3.9999999999999998E-11</v>
      </c>
      <c r="W741" s="74">
        <v>2.7475616163800001</v>
      </c>
      <c r="X741" s="74">
        <v>144916.86689107001</v>
      </c>
      <c r="Y741" s="73">
        <f t="shared" si="392"/>
        <v>3.8467956003585111E-11</v>
      </c>
      <c r="Z741" s="73">
        <f t="shared" si="393"/>
        <v>3.8500330682820483E-11</v>
      </c>
      <c r="AA741" s="73">
        <f t="shared" si="394"/>
        <v>3.8500333386827506E-11</v>
      </c>
      <c r="AB741" s="73">
        <f t="shared" si="395"/>
        <v>3.850033338705447E-11</v>
      </c>
      <c r="AD741" s="74"/>
      <c r="AE741" s="74"/>
      <c r="AF741" s="74"/>
      <c r="AL741" s="74"/>
      <c r="AM741" s="74"/>
      <c r="AN741" s="74"/>
      <c r="AT741" s="74"/>
      <c r="AU741" s="74"/>
      <c r="AV741" s="74"/>
      <c r="BB741" s="74"/>
      <c r="BC741" s="74"/>
      <c r="BD741" s="74"/>
      <c r="BJ741" s="74">
        <v>6E-11</v>
      </c>
      <c r="BK741" s="74">
        <v>2.0009122029899999</v>
      </c>
      <c r="BL741" s="74">
        <v>102018.416173424</v>
      </c>
      <c r="BM741" s="73">
        <f t="shared" si="396"/>
        <v>5.8651246200009992E-11</v>
      </c>
      <c r="BN741" s="73">
        <f t="shared" si="397"/>
        <v>5.8677551580085995E-11</v>
      </c>
      <c r="BO741" s="73">
        <f t="shared" si="398"/>
        <v>5.8677553777984188E-11</v>
      </c>
      <c r="BP741" s="73">
        <f t="shared" si="399"/>
        <v>5.8677553778169335E-11</v>
      </c>
      <c r="BR741" s="74"/>
      <c r="BS741" s="74"/>
      <c r="BT741" s="74"/>
      <c r="BZ741" s="74"/>
      <c r="CA741" s="74"/>
      <c r="CB741" s="74"/>
      <c r="CH741" s="74"/>
      <c r="CI741" s="74"/>
      <c r="CJ741" s="74"/>
      <c r="CP741" s="74"/>
      <c r="CQ741" s="74"/>
      <c r="CR741" s="74"/>
      <c r="CX741" s="74"/>
      <c r="CY741" s="74"/>
      <c r="CZ741" s="74"/>
      <c r="DF741" s="74">
        <v>6E-11</v>
      </c>
      <c r="DG741" s="74">
        <v>2.1948080146</v>
      </c>
      <c r="DH741" s="74">
        <v>12412.372889497999</v>
      </c>
      <c r="DI741" s="73">
        <f t="shared" si="400"/>
        <v>-5.5068957294797343E-11</v>
      </c>
      <c r="DJ741" s="73">
        <f t="shared" si="401"/>
        <v>-5.506289965409382E-11</v>
      </c>
      <c r="DK741" s="73">
        <f t="shared" si="402"/>
        <v>-5.5062899145332578E-11</v>
      </c>
      <c r="DL741" s="73">
        <f t="shared" si="403"/>
        <v>-5.5062899145289229E-11</v>
      </c>
      <c r="DN741" s="74"/>
      <c r="DO741" s="74"/>
      <c r="DP741" s="74"/>
      <c r="DV741" s="74"/>
      <c r="DW741" s="74"/>
      <c r="DX741" s="74"/>
      <c r="ED741" s="74"/>
      <c r="EE741" s="74"/>
      <c r="EF741" s="74"/>
      <c r="EL741" s="74"/>
      <c r="EM741" s="74"/>
      <c r="EN741" s="74"/>
      <c r="ET741" s="74"/>
      <c r="EU741" s="74"/>
      <c r="EV741" s="74"/>
    </row>
    <row r="742" spans="12:152" s="73" customFormat="1" ht="13.5" x14ac:dyDescent="0.3">
      <c r="L742" s="74"/>
      <c r="N742" s="74">
        <v>3E-10</v>
      </c>
      <c r="O742" s="74">
        <v>2.5045947013699998</v>
      </c>
      <c r="P742" s="74">
        <v>102755.426124012</v>
      </c>
      <c r="Q742" s="73">
        <f t="shared" si="388"/>
        <v>2.9783598784527247E-10</v>
      </c>
      <c r="R742" s="73">
        <f t="shared" si="389"/>
        <v>2.9791102857266123E-10</v>
      </c>
      <c r="S742" s="73">
        <f t="shared" si="390"/>
        <v>2.979110348178322E-10</v>
      </c>
      <c r="T742" s="73">
        <f t="shared" si="391"/>
        <v>2.9791103481836253E-10</v>
      </c>
      <c r="V742" s="74">
        <v>5.0000000000000002E-11</v>
      </c>
      <c r="W742" s="74">
        <v>3.3123217769400002</v>
      </c>
      <c r="X742" s="74">
        <v>48847.670626868203</v>
      </c>
      <c r="Y742" s="73">
        <f t="shared" si="392"/>
        <v>1.4648894532944763E-11</v>
      </c>
      <c r="Z742" s="73">
        <f t="shared" si="393"/>
        <v>1.4601057412740436E-11</v>
      </c>
      <c r="AA742" s="73">
        <f t="shared" si="394"/>
        <v>1.4601053395624713E-11</v>
      </c>
      <c r="AB742" s="73">
        <f t="shared" si="395"/>
        <v>1.4601053395287643E-11</v>
      </c>
      <c r="AD742" s="74"/>
      <c r="AE742" s="74"/>
      <c r="AF742" s="74"/>
      <c r="AL742" s="74"/>
      <c r="AM742" s="74"/>
      <c r="AN742" s="74"/>
      <c r="AT742" s="74"/>
      <c r="AU742" s="74"/>
      <c r="AV742" s="74"/>
      <c r="BB742" s="74"/>
      <c r="BC742" s="74"/>
      <c r="BD742" s="74"/>
      <c r="BJ742" s="74">
        <v>7.0000000000000004E-11</v>
      </c>
      <c r="BK742" s="74">
        <v>0.86158158633000004</v>
      </c>
      <c r="BL742" s="74">
        <v>50444.683930215797</v>
      </c>
      <c r="BM742" s="73">
        <f t="shared" si="396"/>
        <v>-6.8263932037159784E-11</v>
      </c>
      <c r="BN742" s="73">
        <f t="shared" si="397"/>
        <v>-6.827990318366006E-11</v>
      </c>
      <c r="BO742" s="73">
        <f t="shared" si="398"/>
        <v>-6.8279904521568762E-11</v>
      </c>
      <c r="BP742" s="73">
        <f t="shared" si="399"/>
        <v>-6.8279904521682732E-11</v>
      </c>
      <c r="BR742" s="74"/>
      <c r="BS742" s="74"/>
      <c r="BT742" s="74"/>
      <c r="BZ742" s="74"/>
      <c r="CA742" s="74"/>
      <c r="CB742" s="74"/>
      <c r="CH742" s="74"/>
      <c r="CI742" s="74"/>
      <c r="CJ742" s="74"/>
      <c r="CP742" s="74"/>
      <c r="CQ742" s="74"/>
      <c r="CR742" s="74"/>
      <c r="CX742" s="74"/>
      <c r="CY742" s="74"/>
      <c r="CZ742" s="74"/>
      <c r="DF742" s="74">
        <v>7.0000000000000004E-11</v>
      </c>
      <c r="DG742" s="74">
        <v>3.2834785144900001</v>
      </c>
      <c r="DH742" s="74">
        <v>183145.012956113</v>
      </c>
      <c r="DI742" s="73">
        <f t="shared" si="400"/>
        <v>6.6353021063640344E-11</v>
      </c>
      <c r="DJ742" s="73">
        <f t="shared" si="401"/>
        <v>6.6268904271297038E-11</v>
      </c>
      <c r="DK742" s="73">
        <f t="shared" si="402"/>
        <v>6.6268897169511342E-11</v>
      </c>
      <c r="DL742" s="73">
        <f t="shared" si="403"/>
        <v>6.6268897168906362E-11</v>
      </c>
      <c r="DN742" s="74"/>
      <c r="DO742" s="74"/>
      <c r="DP742" s="74"/>
      <c r="DV742" s="74"/>
      <c r="DW742" s="74"/>
      <c r="DX742" s="74"/>
      <c r="ED742" s="74"/>
      <c r="EE742" s="74"/>
      <c r="EF742" s="74"/>
      <c r="EL742" s="74"/>
      <c r="EM742" s="74"/>
      <c r="EN742" s="74"/>
      <c r="ET742" s="74"/>
      <c r="EU742" s="74"/>
      <c r="EV742" s="74"/>
    </row>
    <row r="743" spans="12:152" s="73" customFormat="1" ht="13.5" x14ac:dyDescent="0.3">
      <c r="L743" s="74"/>
      <c r="N743" s="74">
        <v>4.0000000000000001E-10</v>
      </c>
      <c r="O743" s="74">
        <v>4.58870970073</v>
      </c>
      <c r="P743" s="74">
        <v>26076.857441310302</v>
      </c>
      <c r="Q743" s="73">
        <f t="shared" si="388"/>
        <v>2.5802257569951805E-10</v>
      </c>
      <c r="R743" s="73">
        <f t="shared" si="389"/>
        <v>2.5818579066639663E-10</v>
      </c>
      <c r="S743" s="73">
        <f t="shared" si="390"/>
        <v>2.5818580436716965E-10</v>
      </c>
      <c r="T743" s="73">
        <f t="shared" si="391"/>
        <v>2.5818580436831586E-10</v>
      </c>
      <c r="V743" s="74">
        <v>3.9999999999999998E-11</v>
      </c>
      <c r="W743" s="74">
        <v>4.4304884982899999</v>
      </c>
      <c r="X743" s="74">
        <v>118828.963749496</v>
      </c>
      <c r="Y743" s="73">
        <f t="shared" si="392"/>
        <v>2.8352333153527006E-11</v>
      </c>
      <c r="Z743" s="73">
        <f t="shared" si="393"/>
        <v>2.8283575447397699E-11</v>
      </c>
      <c r="AA743" s="73">
        <f t="shared" si="394"/>
        <v>2.8283569667317823E-11</v>
      </c>
      <c r="AB743" s="73">
        <f t="shared" si="395"/>
        <v>2.8283569666829047E-11</v>
      </c>
      <c r="AD743" s="74"/>
      <c r="AE743" s="74"/>
      <c r="AF743" s="74"/>
      <c r="AL743" s="74"/>
      <c r="AM743" s="74"/>
      <c r="AN743" s="74"/>
      <c r="AT743" s="74"/>
      <c r="AU743" s="74"/>
      <c r="AV743" s="74"/>
      <c r="BB743" s="74"/>
      <c r="BC743" s="74"/>
      <c r="BD743" s="74"/>
      <c r="BJ743" s="74">
        <v>7.0000000000000004E-11</v>
      </c>
      <c r="BK743" s="74">
        <v>1.6199048214</v>
      </c>
      <c r="BL743" s="74">
        <v>103189.137861888</v>
      </c>
      <c r="BM743" s="73">
        <f t="shared" si="396"/>
        <v>6.9999597586837764E-11</v>
      </c>
      <c r="BN743" s="73">
        <f t="shared" si="397"/>
        <v>6.9998939588063951E-11</v>
      </c>
      <c r="BO743" s="73">
        <f t="shared" si="398"/>
        <v>6.9998939519689189E-11</v>
      </c>
      <c r="BP743" s="73">
        <f t="shared" si="399"/>
        <v>6.9998939519683398E-11</v>
      </c>
      <c r="BR743" s="74"/>
      <c r="BS743" s="74"/>
      <c r="BT743" s="74"/>
      <c r="BZ743" s="74"/>
      <c r="CA743" s="74"/>
      <c r="CB743" s="74"/>
      <c r="CH743" s="74"/>
      <c r="CI743" s="74"/>
      <c r="CJ743" s="74"/>
      <c r="CP743" s="74"/>
      <c r="CQ743" s="74"/>
      <c r="CR743" s="74"/>
      <c r="CX743" s="74"/>
      <c r="CY743" s="74"/>
      <c r="CZ743" s="74"/>
      <c r="DF743" s="74">
        <v>5.0000000000000002E-11</v>
      </c>
      <c r="DG743" s="74">
        <v>3.4680737535700001</v>
      </c>
      <c r="DH743" s="74">
        <v>50536.736765960297</v>
      </c>
      <c r="DI743" s="73">
        <f t="shared" si="400"/>
        <v>1.8898676460925913E-11</v>
      </c>
      <c r="DJ743" s="73">
        <f t="shared" si="401"/>
        <v>1.8946581681317064E-11</v>
      </c>
      <c r="DK743" s="73">
        <f t="shared" si="402"/>
        <v>1.8946585702684424E-11</v>
      </c>
      <c r="DL743" s="73">
        <f t="shared" si="403"/>
        <v>1.894658570302635E-11</v>
      </c>
      <c r="DN743" s="74"/>
      <c r="DO743" s="74"/>
      <c r="DP743" s="74"/>
      <c r="DV743" s="74"/>
      <c r="DW743" s="74"/>
      <c r="DX743" s="74"/>
      <c r="ED743" s="74"/>
      <c r="EE743" s="74"/>
      <c r="EF743" s="74"/>
      <c r="EL743" s="74"/>
      <c r="EM743" s="74"/>
      <c r="EN743" s="74"/>
      <c r="ET743" s="74"/>
      <c r="EU743" s="74"/>
      <c r="EV743" s="74"/>
    </row>
    <row r="744" spans="12:152" s="73" customFormat="1" ht="13.5" x14ac:dyDescent="0.3">
      <c r="L744" s="74"/>
      <c r="N744" s="74">
        <v>4.0000000000000001E-10</v>
      </c>
      <c r="O744" s="74">
        <v>4.0941963491299997</v>
      </c>
      <c r="P744" s="74">
        <v>35833.223697430803</v>
      </c>
      <c r="Q744" s="73">
        <f t="shared" si="388"/>
        <v>-7.4222077558319998E-11</v>
      </c>
      <c r="R744" s="73">
        <f t="shared" si="389"/>
        <v>-7.3933581245053758E-11</v>
      </c>
      <c r="S744" s="73">
        <f t="shared" si="390"/>
        <v>-7.3933557020638442E-11</v>
      </c>
      <c r="T744" s="73">
        <f t="shared" si="391"/>
        <v>-7.3933557018582653E-11</v>
      </c>
      <c r="V744" s="74">
        <v>3.9999999999999998E-11</v>
      </c>
      <c r="W744" s="74">
        <v>0.51369916436999996</v>
      </c>
      <c r="X744" s="74">
        <v>181563.05360782999</v>
      </c>
      <c r="Y744" s="73">
        <f t="shared" si="392"/>
        <v>-3.4837661222398655E-11</v>
      </c>
      <c r="Z744" s="73">
        <f t="shared" si="393"/>
        <v>-3.47643262103509E-11</v>
      </c>
      <c r="AA744" s="73">
        <f t="shared" si="394"/>
        <v>-3.4764320032798284E-11</v>
      </c>
      <c r="AB744" s="73">
        <f t="shared" si="395"/>
        <v>-3.4764320032276449E-11</v>
      </c>
      <c r="AD744" s="74"/>
      <c r="AE744" s="74"/>
      <c r="AF744" s="74"/>
      <c r="AL744" s="74"/>
      <c r="AM744" s="74"/>
      <c r="AN744" s="74"/>
      <c r="AT744" s="74"/>
      <c r="AU744" s="74"/>
      <c r="AV744" s="74"/>
      <c r="BB744" s="74"/>
      <c r="BC744" s="74"/>
      <c r="BD744" s="74"/>
      <c r="BJ744" s="74">
        <v>6E-11</v>
      </c>
      <c r="BK744" s="74">
        <v>2.6851258711899999</v>
      </c>
      <c r="BL744" s="74">
        <v>77520.719364189907</v>
      </c>
      <c r="BM744" s="73">
        <f t="shared" si="396"/>
        <v>2.441571129365317E-11</v>
      </c>
      <c r="BN744" s="73">
        <f t="shared" si="397"/>
        <v>2.4328658124184721E-11</v>
      </c>
      <c r="BO744" s="73">
        <f t="shared" si="398"/>
        <v>2.4328650812444711E-11</v>
      </c>
      <c r="BP744" s="73">
        <f t="shared" si="399"/>
        <v>2.4328650811821178E-11</v>
      </c>
      <c r="BR744" s="74"/>
      <c r="BS744" s="74"/>
      <c r="BT744" s="74"/>
      <c r="BZ744" s="74"/>
      <c r="CA744" s="74"/>
      <c r="CB744" s="74"/>
      <c r="CH744" s="74"/>
      <c r="CI744" s="74"/>
      <c r="CJ744" s="74"/>
      <c r="CP744" s="74"/>
      <c r="CQ744" s="74"/>
      <c r="CR744" s="74"/>
      <c r="CX744" s="74"/>
      <c r="CY744" s="74"/>
      <c r="CZ744" s="74"/>
      <c r="DF744" s="74">
        <v>6E-11</v>
      </c>
      <c r="DG744" s="74">
        <v>6.2080495889899998</v>
      </c>
      <c r="DH744" s="74">
        <v>114.3991069134</v>
      </c>
      <c r="DI744" s="73">
        <f t="shared" si="400"/>
        <v>-1.2632339732813548E-11</v>
      </c>
      <c r="DJ744" s="73">
        <f t="shared" si="401"/>
        <v>-1.2632202296546651E-11</v>
      </c>
      <c r="DK744" s="73">
        <f t="shared" si="402"/>
        <v>-1.2632202285007229E-11</v>
      </c>
      <c r="DL744" s="73">
        <f t="shared" si="403"/>
        <v>-1.2632202285006189E-11</v>
      </c>
      <c r="DN744" s="74"/>
      <c r="DO744" s="74"/>
      <c r="DP744" s="74"/>
      <c r="DV744" s="74"/>
      <c r="DW744" s="74"/>
      <c r="DX744" s="74"/>
      <c r="ED744" s="74"/>
      <c r="EE744" s="74"/>
      <c r="EF744" s="74"/>
      <c r="EL744" s="74"/>
      <c r="EM744" s="74"/>
      <c r="EN744" s="74"/>
      <c r="ET744" s="74"/>
      <c r="EU744" s="74"/>
      <c r="EV744" s="74"/>
    </row>
    <row r="745" spans="12:152" s="73" customFormat="1" ht="13.5" x14ac:dyDescent="0.3">
      <c r="L745" s="74"/>
      <c r="N745" s="74">
        <v>3E-10</v>
      </c>
      <c r="O745" s="74">
        <v>4.7983765947699997</v>
      </c>
      <c r="P745" s="74">
        <v>28736.357967047199</v>
      </c>
      <c r="Q745" s="73">
        <f t="shared" si="388"/>
        <v>2.8726660251227313E-10</v>
      </c>
      <c r="R745" s="73">
        <f t="shared" si="389"/>
        <v>2.8731744998128319E-10</v>
      </c>
      <c r="S745" s="73">
        <f t="shared" si="390"/>
        <v>2.8731745424636183E-10</v>
      </c>
      <c r="T745" s="73">
        <f t="shared" si="391"/>
        <v>2.8731745424672485E-10</v>
      </c>
      <c r="V745" s="74">
        <v>3.9999999999999998E-11</v>
      </c>
      <c r="W745" s="74">
        <v>5.2257117968599998</v>
      </c>
      <c r="X745" s="74">
        <v>261988.409967835</v>
      </c>
      <c r="Y745" s="73">
        <f t="shared" si="392"/>
        <v>3.6614021302636853E-11</v>
      </c>
      <c r="Z745" s="73">
        <f t="shared" si="393"/>
        <v>3.6699921047264673E-11</v>
      </c>
      <c r="AA745" s="73">
        <f t="shared" si="394"/>
        <v>3.669992821525092E-11</v>
      </c>
      <c r="AB745" s="73">
        <f t="shared" si="395"/>
        <v>3.6699928215858652E-11</v>
      </c>
      <c r="AD745" s="74"/>
      <c r="AE745" s="74"/>
      <c r="AF745" s="74"/>
      <c r="AL745" s="74"/>
      <c r="AM745" s="74"/>
      <c r="AN745" s="74"/>
      <c r="AT745" s="74"/>
      <c r="AU745" s="74"/>
      <c r="AV745" s="74"/>
      <c r="BB745" s="74"/>
      <c r="BC745" s="74"/>
      <c r="BD745" s="74"/>
      <c r="BJ745" s="74">
        <v>6E-11</v>
      </c>
      <c r="BK745" s="74">
        <v>4.8267172190299998</v>
      </c>
      <c r="BL745" s="74">
        <v>154308.661745258</v>
      </c>
      <c r="BM745" s="73">
        <f t="shared" si="396"/>
        <v>-3.4444263939649955E-11</v>
      </c>
      <c r="BN745" s="73">
        <f t="shared" si="397"/>
        <v>-3.4599364280990563E-11</v>
      </c>
      <c r="BO745" s="73">
        <f t="shared" si="398"/>
        <v>-3.4599377289023735E-11</v>
      </c>
      <c r="BP745" s="73">
        <f t="shared" si="399"/>
        <v>-3.4599377290138302E-11</v>
      </c>
      <c r="BR745" s="74"/>
      <c r="BS745" s="74"/>
      <c r="BT745" s="74"/>
      <c r="BZ745" s="74"/>
      <c r="CA745" s="74"/>
      <c r="CB745" s="74"/>
      <c r="CH745" s="74"/>
      <c r="CI745" s="74"/>
      <c r="CJ745" s="74"/>
      <c r="CP745" s="74"/>
      <c r="CQ745" s="74"/>
      <c r="CR745" s="74"/>
      <c r="CX745" s="74"/>
      <c r="CY745" s="74"/>
      <c r="CZ745" s="74"/>
      <c r="DF745" s="74">
        <v>6E-11</v>
      </c>
      <c r="DG745" s="74">
        <v>2.26035174588</v>
      </c>
      <c r="DH745" s="74">
        <v>103718.82882698299</v>
      </c>
      <c r="DI745" s="73">
        <f t="shared" si="400"/>
        <v>-5.8981283167634546E-11</v>
      </c>
      <c r="DJ745" s="73">
        <f t="shared" si="401"/>
        <v>-5.8957761922800393E-11</v>
      </c>
      <c r="DK745" s="73">
        <f t="shared" si="402"/>
        <v>-5.8957759936736279E-11</v>
      </c>
      <c r="DL745" s="73">
        <f t="shared" si="403"/>
        <v>-5.8957759936569175E-11</v>
      </c>
      <c r="DN745" s="74"/>
      <c r="DO745" s="74"/>
      <c r="DP745" s="74"/>
      <c r="DV745" s="74"/>
      <c r="DW745" s="74"/>
      <c r="DX745" s="74"/>
      <c r="ED745" s="74"/>
      <c r="EE745" s="74"/>
      <c r="EF745" s="74"/>
      <c r="EL745" s="74"/>
      <c r="EM745" s="74"/>
      <c r="EN745" s="74"/>
      <c r="ET745" s="74"/>
      <c r="EU745" s="74"/>
      <c r="EV745" s="74"/>
    </row>
    <row r="746" spans="12:152" s="73" customFormat="1" ht="13.5" x14ac:dyDescent="0.3">
      <c r="L746" s="74"/>
      <c r="N746" s="74">
        <v>3.1999999999999998E-10</v>
      </c>
      <c r="O746" s="74">
        <v>3.4293166821700001</v>
      </c>
      <c r="P746" s="74">
        <v>24402.851019072601</v>
      </c>
      <c r="Q746" s="73">
        <f t="shared" si="388"/>
        <v>-2.2395336570039648E-10</v>
      </c>
      <c r="R746" s="73">
        <f t="shared" si="389"/>
        <v>-2.2406758216895812E-10</v>
      </c>
      <c r="S746" s="73">
        <f t="shared" si="390"/>
        <v>-2.2406759175645227E-10</v>
      </c>
      <c r="T746" s="73">
        <f t="shared" si="391"/>
        <v>-2.240675917572574E-10</v>
      </c>
      <c r="V746" s="74">
        <v>3.9999999999999998E-11</v>
      </c>
      <c r="W746" s="74">
        <v>0.80000960640999996</v>
      </c>
      <c r="X746" s="74">
        <v>1485.2907067031999</v>
      </c>
      <c r="Y746" s="73">
        <f t="shared" si="392"/>
        <v>3.9131252993397701E-11</v>
      </c>
      <c r="Z746" s="73">
        <f t="shared" si="393"/>
        <v>3.9131000740627251E-11</v>
      </c>
      <c r="AA746" s="73">
        <f t="shared" si="394"/>
        <v>3.9131000719446064E-11</v>
      </c>
      <c r="AB746" s="73">
        <f t="shared" si="395"/>
        <v>3.9131000719444261E-11</v>
      </c>
      <c r="AD746" s="74"/>
      <c r="AE746" s="74"/>
      <c r="AF746" s="74"/>
      <c r="AL746" s="74"/>
      <c r="AM746" s="74"/>
      <c r="AN746" s="74"/>
      <c r="AT746" s="74"/>
      <c r="AU746" s="74"/>
      <c r="AV746" s="74"/>
      <c r="BB746" s="74"/>
      <c r="BC746" s="74"/>
      <c r="BD746" s="74"/>
      <c r="BJ746" s="74">
        <v>6E-11</v>
      </c>
      <c r="BK746" s="74">
        <v>2.40727316051</v>
      </c>
      <c r="BL746" s="74">
        <v>78800.513936817893</v>
      </c>
      <c r="BM746" s="73">
        <f t="shared" si="396"/>
        <v>5.2447246387310233E-11</v>
      </c>
      <c r="BN746" s="73">
        <f t="shared" si="397"/>
        <v>5.249421387766572E-11</v>
      </c>
      <c r="BO746" s="73">
        <f t="shared" si="398"/>
        <v>5.2494217815415496E-11</v>
      </c>
      <c r="BP746" s="73">
        <f t="shared" si="399"/>
        <v>5.2494217815745845E-11</v>
      </c>
      <c r="BR746" s="74"/>
      <c r="BS746" s="74"/>
      <c r="BT746" s="74"/>
      <c r="BZ746" s="74"/>
      <c r="CA746" s="74"/>
      <c r="CB746" s="74"/>
      <c r="CH746" s="74"/>
      <c r="CI746" s="74"/>
      <c r="CJ746" s="74"/>
      <c r="CP746" s="74"/>
      <c r="CQ746" s="74"/>
      <c r="CR746" s="74"/>
      <c r="CX746" s="74"/>
      <c r="CY746" s="74"/>
      <c r="CZ746" s="74"/>
      <c r="DF746" s="74">
        <v>7.0000000000000004E-11</v>
      </c>
      <c r="DG746" s="74">
        <v>3.6531806264800002</v>
      </c>
      <c r="DH746" s="74">
        <v>143005.667407853</v>
      </c>
      <c r="DI746" s="73">
        <f t="shared" si="400"/>
        <v>9.1632453300377988E-13</v>
      </c>
      <c r="DJ746" s="73">
        <f t="shared" si="401"/>
        <v>1.1213358102511883E-12</v>
      </c>
      <c r="DK746" s="73">
        <f t="shared" si="402"/>
        <v>1.1213530230216158E-12</v>
      </c>
      <c r="DL746" s="73">
        <f t="shared" si="403"/>
        <v>1.1213530244857142E-12</v>
      </c>
      <c r="DN746" s="74"/>
      <c r="DO746" s="74"/>
      <c r="DP746" s="74"/>
      <c r="DV746" s="74"/>
      <c r="DW746" s="74"/>
      <c r="DX746" s="74"/>
      <c r="ED746" s="74"/>
      <c r="EE746" s="74"/>
      <c r="EF746" s="74"/>
      <c r="EL746" s="74"/>
      <c r="EM746" s="74"/>
      <c r="EN746" s="74"/>
      <c r="ET746" s="74"/>
      <c r="EU746" s="74"/>
      <c r="EV746" s="74"/>
    </row>
    <row r="747" spans="12:152" s="73" customFormat="1" ht="13.5" x14ac:dyDescent="0.3">
      <c r="L747" s="74"/>
      <c r="N747" s="74">
        <v>2.8999999999999998E-10</v>
      </c>
      <c r="O747" s="74">
        <v>2.5221248645599998</v>
      </c>
      <c r="P747" s="74">
        <v>1353.7487450168001</v>
      </c>
      <c r="Q747" s="73">
        <f t="shared" si="388"/>
        <v>2.3548927317040522E-10</v>
      </c>
      <c r="R747" s="73">
        <f t="shared" si="389"/>
        <v>2.3548458026304543E-10</v>
      </c>
      <c r="S747" s="73">
        <f t="shared" si="390"/>
        <v>2.3548457986901174E-10</v>
      </c>
      <c r="T747" s="73">
        <f t="shared" si="391"/>
        <v>2.3548457986897803E-10</v>
      </c>
      <c r="V747" s="74">
        <v>3.9999999999999998E-11</v>
      </c>
      <c r="W747" s="74">
        <v>3.2564262342100001</v>
      </c>
      <c r="X747" s="74">
        <v>195181.473691002</v>
      </c>
      <c r="Y747" s="73">
        <f t="shared" si="392"/>
        <v>3.7366068252275567E-11</v>
      </c>
      <c r="Z747" s="73">
        <f t="shared" si="393"/>
        <v>3.7422836999920172E-11</v>
      </c>
      <c r="AA747" s="73">
        <f t="shared" si="394"/>
        <v>3.7422841741242709E-11</v>
      </c>
      <c r="AB747" s="73">
        <f t="shared" si="395"/>
        <v>3.7422841741640971E-11</v>
      </c>
      <c r="AD747" s="74"/>
      <c r="AE747" s="74"/>
      <c r="AF747" s="74"/>
      <c r="AL747" s="74"/>
      <c r="AM747" s="74"/>
      <c r="AN747" s="74"/>
      <c r="AT747" s="74"/>
      <c r="AU747" s="74"/>
      <c r="AV747" s="74"/>
      <c r="BB747" s="74"/>
      <c r="BC747" s="74"/>
      <c r="BD747" s="74"/>
      <c r="BJ747" s="74">
        <v>6E-11</v>
      </c>
      <c r="BK747" s="74">
        <v>5.6628661958700004</v>
      </c>
      <c r="BL747" s="74">
        <v>234261.43730907299</v>
      </c>
      <c r="BM747" s="73">
        <f t="shared" si="396"/>
        <v>-5.8290723865573345E-11</v>
      </c>
      <c r="BN747" s="73">
        <f t="shared" si="397"/>
        <v>-5.8221826356600717E-11</v>
      </c>
      <c r="BO747" s="73">
        <f t="shared" si="398"/>
        <v>-5.8221820515527932E-11</v>
      </c>
      <c r="BP747" s="73">
        <f t="shared" si="399"/>
        <v>-5.8221820515033421E-11</v>
      </c>
      <c r="BR747" s="74"/>
      <c r="BS747" s="74"/>
      <c r="BT747" s="74"/>
      <c r="BZ747" s="74"/>
      <c r="CA747" s="74"/>
      <c r="CB747" s="74"/>
      <c r="CH747" s="74"/>
      <c r="CI747" s="74"/>
      <c r="CJ747" s="74"/>
      <c r="CP747" s="74"/>
      <c r="CQ747" s="74"/>
      <c r="CR747" s="74"/>
      <c r="CX747" s="74"/>
      <c r="CY747" s="74"/>
      <c r="CZ747" s="74"/>
      <c r="DF747" s="74">
        <v>5.0000000000000002E-11</v>
      </c>
      <c r="DG747" s="74">
        <v>0.12859263641999999</v>
      </c>
      <c r="DH747" s="74">
        <v>51596.118696149599</v>
      </c>
      <c r="DI747" s="73">
        <f t="shared" si="400"/>
        <v>-3.956438932156069E-11</v>
      </c>
      <c r="DJ747" s="73">
        <f t="shared" si="401"/>
        <v>-3.9532058773348968E-11</v>
      </c>
      <c r="DK747" s="73">
        <f t="shared" si="402"/>
        <v>-3.9532056056956803E-11</v>
      </c>
      <c r="DL747" s="73">
        <f t="shared" si="403"/>
        <v>-3.9532056056727092E-11</v>
      </c>
      <c r="DN747" s="74"/>
      <c r="DO747" s="74"/>
      <c r="DP747" s="74"/>
      <c r="DV747" s="74"/>
      <c r="DW747" s="74"/>
      <c r="DX747" s="74"/>
      <c r="ED747" s="74"/>
      <c r="EE747" s="74"/>
      <c r="EF747" s="74"/>
      <c r="EL747" s="74"/>
      <c r="EM747" s="74"/>
      <c r="EN747" s="74"/>
      <c r="ET747" s="74"/>
      <c r="EU747" s="74"/>
      <c r="EV747" s="74"/>
    </row>
    <row r="748" spans="12:152" s="73" customFormat="1" ht="13.5" x14ac:dyDescent="0.3">
      <c r="L748" s="74"/>
      <c r="N748" s="74">
        <v>3E-10</v>
      </c>
      <c r="O748" s="74">
        <v>4.6935211650699999</v>
      </c>
      <c r="P748" s="74">
        <v>24072.9214697764</v>
      </c>
      <c r="Q748" s="73">
        <f t="shared" si="388"/>
        <v>2.962970360694546E-10</v>
      </c>
      <c r="R748" s="73">
        <f t="shared" si="389"/>
        <v>2.9627383104341545E-10</v>
      </c>
      <c r="S748" s="73">
        <f t="shared" si="390"/>
        <v>2.9627382909204944E-10</v>
      </c>
      <c r="T748" s="73">
        <f t="shared" si="391"/>
        <v>2.9627382909188333E-10</v>
      </c>
      <c r="V748" s="74">
        <v>5.0000000000000002E-11</v>
      </c>
      <c r="W748" s="74">
        <v>5.2326431223699998</v>
      </c>
      <c r="X748" s="74">
        <v>126996.940762905</v>
      </c>
      <c r="Y748" s="73">
        <f t="shared" si="392"/>
        <v>3.7067978321445756E-11</v>
      </c>
      <c r="Z748" s="73">
        <f t="shared" si="393"/>
        <v>3.7155135552757506E-11</v>
      </c>
      <c r="AA748" s="73">
        <f t="shared" si="394"/>
        <v>3.7155142860102373E-11</v>
      </c>
      <c r="AB748" s="73">
        <f t="shared" si="395"/>
        <v>3.7155142860726203E-11</v>
      </c>
      <c r="AD748" s="74"/>
      <c r="AE748" s="74"/>
      <c r="AF748" s="74"/>
      <c r="AL748" s="74"/>
      <c r="AM748" s="74"/>
      <c r="AN748" s="74"/>
      <c r="AT748" s="74"/>
      <c r="AU748" s="74"/>
      <c r="AV748" s="74"/>
      <c r="BB748" s="74"/>
      <c r="BC748" s="74"/>
      <c r="BD748" s="74"/>
      <c r="BJ748" s="74">
        <v>7.0000000000000004E-11</v>
      </c>
      <c r="BK748" s="74">
        <v>1.3823807534500001</v>
      </c>
      <c r="BL748" s="74">
        <v>106470.37642667499</v>
      </c>
      <c r="BM748" s="73">
        <f t="shared" si="396"/>
        <v>-6.5648468666667502E-11</v>
      </c>
      <c r="BN748" s="73">
        <f t="shared" si="397"/>
        <v>-6.5595330419254093E-11</v>
      </c>
      <c r="BO748" s="73">
        <f t="shared" si="398"/>
        <v>-6.5595325944558053E-11</v>
      </c>
      <c r="BP748" s="73">
        <f t="shared" si="399"/>
        <v>-6.5595325944180186E-11</v>
      </c>
      <c r="BR748" s="74"/>
      <c r="BS748" s="74"/>
      <c r="BT748" s="74"/>
      <c r="BZ748" s="74"/>
      <c r="CA748" s="74"/>
      <c r="CB748" s="74"/>
      <c r="CH748" s="74"/>
      <c r="CI748" s="74"/>
      <c r="CJ748" s="74"/>
      <c r="CP748" s="74"/>
      <c r="CQ748" s="74"/>
      <c r="CR748" s="74"/>
      <c r="CX748" s="74"/>
      <c r="CY748" s="74"/>
      <c r="CZ748" s="74"/>
      <c r="DF748" s="74">
        <v>7.0000000000000004E-11</v>
      </c>
      <c r="DG748" s="74">
        <v>0.75531928972999995</v>
      </c>
      <c r="DH748" s="74">
        <v>77520.719364189907</v>
      </c>
      <c r="DI748" s="73">
        <f t="shared" si="400"/>
        <v>-6.9873706763318774E-11</v>
      </c>
      <c r="DJ748" s="73">
        <f t="shared" si="401"/>
        <v>-6.9880292103832476E-11</v>
      </c>
      <c r="DK748" s="73">
        <f t="shared" si="402"/>
        <v>-6.9880292649354859E-11</v>
      </c>
      <c r="DL748" s="73">
        <f t="shared" si="403"/>
        <v>-6.9880292649401387E-11</v>
      </c>
      <c r="DN748" s="74"/>
      <c r="DO748" s="74"/>
      <c r="DP748" s="74"/>
      <c r="DV748" s="74"/>
      <c r="DW748" s="74"/>
      <c r="DX748" s="74"/>
      <c r="ED748" s="74"/>
      <c r="EE748" s="74"/>
      <c r="EF748" s="74"/>
      <c r="EL748" s="74"/>
      <c r="EM748" s="74"/>
      <c r="EN748" s="74"/>
      <c r="ET748" s="74"/>
      <c r="EU748" s="74"/>
      <c r="EV748" s="74"/>
    </row>
    <row r="749" spans="12:152" s="73" customFormat="1" ht="13.5" x14ac:dyDescent="0.3">
      <c r="L749" s="74"/>
      <c r="N749" s="74">
        <v>2.8999999999999998E-10</v>
      </c>
      <c r="O749" s="74">
        <v>5.3107029920100004</v>
      </c>
      <c r="P749" s="74">
        <v>199599.31813847501</v>
      </c>
      <c r="Q749" s="73">
        <f t="shared" si="388"/>
        <v>9.8333098555787206E-11</v>
      </c>
      <c r="R749" s="73">
        <f t="shared" si="389"/>
        <v>9.7216939506901474E-11</v>
      </c>
      <c r="S749" s="73">
        <f t="shared" si="390"/>
        <v>9.7216845723417315E-11</v>
      </c>
      <c r="T749" s="73">
        <f t="shared" si="391"/>
        <v>9.7216845715465576E-11</v>
      </c>
      <c r="V749" s="74">
        <v>3.9999999999999998E-11</v>
      </c>
      <c r="W749" s="74">
        <v>3.8652495145599999</v>
      </c>
      <c r="X749" s="74">
        <v>209762.60706278199</v>
      </c>
      <c r="Y749" s="73">
        <f t="shared" si="392"/>
        <v>2.287344767525403E-11</v>
      </c>
      <c r="Z749" s="73">
        <f t="shared" si="393"/>
        <v>2.2732253171801219E-11</v>
      </c>
      <c r="AA749" s="73">
        <f t="shared" si="394"/>
        <v>2.2732241299172761E-11</v>
      </c>
      <c r="AB749" s="73">
        <f t="shared" si="395"/>
        <v>2.2732241298169979E-11</v>
      </c>
      <c r="AD749" s="74"/>
      <c r="AE749" s="74"/>
      <c r="AF749" s="74"/>
      <c r="AL749" s="74"/>
      <c r="AM749" s="74"/>
      <c r="AN749" s="74"/>
      <c r="AT749" s="74"/>
      <c r="AU749" s="74"/>
      <c r="AV749" s="74"/>
      <c r="BB749" s="74"/>
      <c r="BC749" s="74"/>
      <c r="BD749" s="74"/>
      <c r="BJ749" s="74">
        <v>7.0000000000000004E-11</v>
      </c>
      <c r="BK749" s="74">
        <v>4.6219355894999996</v>
      </c>
      <c r="BL749" s="74">
        <v>81591.845081002699</v>
      </c>
      <c r="BM749" s="73">
        <f t="shared" si="396"/>
        <v>-4.1597995986344001E-11</v>
      </c>
      <c r="BN749" s="73">
        <f t="shared" si="397"/>
        <v>-4.1692023218770187E-11</v>
      </c>
      <c r="BO749" s="73">
        <f t="shared" si="398"/>
        <v>-4.1692031108598161E-11</v>
      </c>
      <c r="BP749" s="73">
        <f t="shared" si="399"/>
        <v>-4.1692031109262982E-11</v>
      </c>
      <c r="BR749" s="74"/>
      <c r="BS749" s="74"/>
      <c r="BT749" s="74"/>
      <c r="BZ749" s="74"/>
      <c r="CA749" s="74"/>
      <c r="CB749" s="74"/>
      <c r="CH749" s="74"/>
      <c r="CI749" s="74"/>
      <c r="CJ749" s="74"/>
      <c r="CP749" s="74"/>
      <c r="CQ749" s="74"/>
      <c r="CR749" s="74"/>
      <c r="CX749" s="74"/>
      <c r="CY749" s="74"/>
      <c r="CZ749" s="74"/>
      <c r="DF749" s="74">
        <v>5.0000000000000002E-11</v>
      </c>
      <c r="DG749" s="74">
        <v>1.5297413664999999</v>
      </c>
      <c r="DH749" s="74">
        <v>26724.899413598399</v>
      </c>
      <c r="DI749" s="73">
        <f t="shared" si="400"/>
        <v>-2.3185547849307785E-11</v>
      </c>
      <c r="DJ749" s="73">
        <f t="shared" si="401"/>
        <v>-2.3161295823896103E-11</v>
      </c>
      <c r="DK749" s="73">
        <f t="shared" si="402"/>
        <v>-2.3161293787355996E-11</v>
      </c>
      <c r="DL749" s="73">
        <f t="shared" si="403"/>
        <v>-2.3161293787182198E-11</v>
      </c>
      <c r="DN749" s="74"/>
      <c r="DO749" s="74"/>
      <c r="DP749" s="74"/>
      <c r="DV749" s="74"/>
      <c r="DW749" s="74"/>
      <c r="DX749" s="74"/>
      <c r="ED749" s="74"/>
      <c r="EE749" s="74"/>
      <c r="EF749" s="74"/>
      <c r="EL749" s="74"/>
      <c r="EM749" s="74"/>
      <c r="EN749" s="74"/>
      <c r="ET749" s="74"/>
      <c r="EU749" s="74"/>
      <c r="EV749" s="74"/>
    </row>
    <row r="750" spans="12:152" s="73" customFormat="1" ht="13.5" x14ac:dyDescent="0.3">
      <c r="L750" s="74"/>
      <c r="N750" s="74">
        <v>3E-10</v>
      </c>
      <c r="O750" s="74">
        <v>3.2035058749899998</v>
      </c>
      <c r="P750" s="74">
        <v>23762.9537327586</v>
      </c>
      <c r="Q750" s="73">
        <f t="shared" si="388"/>
        <v>2.764845232393759E-10</v>
      </c>
      <c r="R750" s="73">
        <f t="shared" si="389"/>
        <v>2.7642782172617384E-10</v>
      </c>
      <c r="S750" s="73">
        <f t="shared" si="390"/>
        <v>2.7642781696265085E-10</v>
      </c>
      <c r="T750" s="73">
        <f t="shared" si="391"/>
        <v>2.7642781696224662E-10</v>
      </c>
      <c r="V750" s="74">
        <v>3.9999999999999998E-11</v>
      </c>
      <c r="W750" s="74">
        <v>3.4376074603800002</v>
      </c>
      <c r="X750" s="74">
        <v>234261.43730907299</v>
      </c>
      <c r="Y750" s="73">
        <f t="shared" si="392"/>
        <v>3.117653480446585E-11</v>
      </c>
      <c r="Z750" s="73">
        <f t="shared" si="393"/>
        <v>3.129641891941386E-11</v>
      </c>
      <c r="AA750" s="73">
        <f t="shared" si="394"/>
        <v>3.1296428954915546E-11</v>
      </c>
      <c r="AB750" s="73">
        <f t="shared" si="395"/>
        <v>3.1296428955765138E-11</v>
      </c>
      <c r="AD750" s="74"/>
      <c r="AE750" s="74"/>
      <c r="AF750" s="74"/>
      <c r="AL750" s="74"/>
      <c r="AM750" s="74"/>
      <c r="AN750" s="74"/>
      <c r="AT750" s="74"/>
      <c r="AU750" s="74"/>
      <c r="AV750" s="74"/>
      <c r="BB750" s="74"/>
      <c r="BC750" s="74"/>
      <c r="BD750" s="74"/>
      <c r="BJ750" s="74">
        <v>7.0000000000000004E-11</v>
      </c>
      <c r="BK750" s="74">
        <v>0.26927581545000001</v>
      </c>
      <c r="BL750" s="74">
        <v>127098.90328117101</v>
      </c>
      <c r="BM750" s="73">
        <f t="shared" si="396"/>
        <v>-5.8933360009834956E-11</v>
      </c>
      <c r="BN750" s="73">
        <f t="shared" si="397"/>
        <v>-5.903149449282295E-11</v>
      </c>
      <c r="BO750" s="73">
        <f t="shared" si="398"/>
        <v>-5.9031502715606061E-11</v>
      </c>
      <c r="BP750" s="73">
        <f t="shared" si="399"/>
        <v>-5.9031502716307472E-11</v>
      </c>
      <c r="BR750" s="74"/>
      <c r="BS750" s="74"/>
      <c r="BT750" s="74"/>
      <c r="BZ750" s="74"/>
      <c r="CA750" s="74"/>
      <c r="CB750" s="74"/>
      <c r="CH750" s="74"/>
      <c r="CI750" s="74"/>
      <c r="CJ750" s="74"/>
      <c r="CP750" s="74"/>
      <c r="CQ750" s="74"/>
      <c r="CR750" s="74"/>
      <c r="CX750" s="74"/>
      <c r="CY750" s="74"/>
      <c r="CZ750" s="74"/>
      <c r="DF750" s="74">
        <v>7.0000000000000004E-11</v>
      </c>
      <c r="DG750" s="74">
        <v>3.8196092037499998</v>
      </c>
      <c r="DH750" s="74">
        <v>62197.643563247701</v>
      </c>
      <c r="DI750" s="73">
        <f t="shared" si="400"/>
        <v>-5.3212958177526942E-11</v>
      </c>
      <c r="DJ750" s="73">
        <f t="shared" si="401"/>
        <v>-5.3154977235802338E-11</v>
      </c>
      <c r="DK750" s="73">
        <f t="shared" si="402"/>
        <v>-5.3154972363979748E-11</v>
      </c>
      <c r="DL750" s="73">
        <f t="shared" si="403"/>
        <v>-5.3154972363565498E-11</v>
      </c>
      <c r="DN750" s="74"/>
      <c r="DO750" s="74"/>
      <c r="DP750" s="74"/>
      <c r="DV750" s="74"/>
      <c r="DW750" s="74"/>
      <c r="DX750" s="74"/>
      <c r="ED750" s="74"/>
      <c r="EE750" s="74"/>
      <c r="EF750" s="74"/>
      <c r="EL750" s="74"/>
      <c r="EM750" s="74"/>
      <c r="EN750" s="74"/>
      <c r="ET750" s="74"/>
      <c r="EU750" s="74"/>
      <c r="EV750" s="74"/>
    </row>
    <row r="751" spans="12:152" s="73" customFormat="1" ht="13.5" x14ac:dyDescent="0.3">
      <c r="L751" s="74"/>
      <c r="N751" s="74">
        <v>3.6E-10</v>
      </c>
      <c r="O751" s="74">
        <v>2.4436216609699999</v>
      </c>
      <c r="P751" s="74">
        <v>23336.3555418826</v>
      </c>
      <c r="Q751" s="73">
        <f t="shared" si="388"/>
        <v>-8.3207340016467569E-11</v>
      </c>
      <c r="R751" s="73">
        <f t="shared" si="389"/>
        <v>-8.3374742438850337E-11</v>
      </c>
      <c r="S751" s="73">
        <f t="shared" si="390"/>
        <v>-8.3374756493498265E-11</v>
      </c>
      <c r="T751" s="73">
        <f t="shared" si="391"/>
        <v>-8.3374756494672797E-11</v>
      </c>
      <c r="V751" s="74">
        <v>3.9999999999999998E-11</v>
      </c>
      <c r="W751" s="74">
        <v>0.67741502331000003</v>
      </c>
      <c r="X751" s="74">
        <v>131079.41299418401</v>
      </c>
      <c r="Y751" s="73">
        <f t="shared" si="392"/>
        <v>3.7652587377964886E-11</v>
      </c>
      <c r="Z751" s="73">
        <f t="shared" si="393"/>
        <v>3.7616204077009443E-11</v>
      </c>
      <c r="AA751" s="73">
        <f t="shared" si="394"/>
        <v>3.7616201010806869E-11</v>
      </c>
      <c r="AB751" s="73">
        <f t="shared" si="395"/>
        <v>3.7616201010547069E-11</v>
      </c>
      <c r="AD751" s="74"/>
      <c r="AE751" s="74"/>
      <c r="AF751" s="74"/>
      <c r="AL751" s="74"/>
      <c r="AM751" s="74"/>
      <c r="AN751" s="74"/>
      <c r="AT751" s="74"/>
      <c r="AU751" s="74"/>
      <c r="AV751" s="74"/>
      <c r="BB751" s="74"/>
      <c r="BC751" s="74"/>
      <c r="BD751" s="74"/>
      <c r="BJ751" s="74">
        <v>6E-11</v>
      </c>
      <c r="BK751" s="74">
        <v>0.92172283144</v>
      </c>
      <c r="BL751" s="74">
        <v>57503.282391531196</v>
      </c>
      <c r="BM751" s="73">
        <f t="shared" si="396"/>
        <v>1.5436715721327836E-11</v>
      </c>
      <c r="BN751" s="73">
        <f t="shared" si="397"/>
        <v>1.5368416897319623E-11</v>
      </c>
      <c r="BO751" s="73">
        <f t="shared" si="398"/>
        <v>1.5368411161910392E-11</v>
      </c>
      <c r="BP751" s="73">
        <f t="shared" si="399"/>
        <v>1.5368411161429057E-11</v>
      </c>
      <c r="BR751" s="74"/>
      <c r="BS751" s="74"/>
      <c r="BT751" s="74"/>
      <c r="BZ751" s="74"/>
      <c r="CA751" s="74"/>
      <c r="CB751" s="74"/>
      <c r="CH751" s="74"/>
      <c r="CI751" s="74"/>
      <c r="CJ751" s="74"/>
      <c r="CP751" s="74"/>
      <c r="CQ751" s="74"/>
      <c r="CR751" s="74"/>
      <c r="CX751" s="74"/>
      <c r="CY751" s="74"/>
      <c r="CZ751" s="74"/>
      <c r="DF751" s="74">
        <v>5.0000000000000002E-11</v>
      </c>
      <c r="DG751" s="74">
        <v>5.08212104486</v>
      </c>
      <c r="DH751" s="74">
        <v>52609.518021025098</v>
      </c>
      <c r="DI751" s="73">
        <f t="shared" si="400"/>
        <v>1.6429860379354734E-11</v>
      </c>
      <c r="DJ751" s="73">
        <f t="shared" si="401"/>
        <v>1.6378965216811935E-11</v>
      </c>
      <c r="DK751" s="73">
        <f t="shared" si="402"/>
        <v>1.6378960942749043E-11</v>
      </c>
      <c r="DL751" s="73">
        <f t="shared" si="403"/>
        <v>1.637896094238921E-11</v>
      </c>
      <c r="DN751" s="74"/>
      <c r="DO751" s="74"/>
      <c r="DP751" s="74"/>
      <c r="DV751" s="74"/>
      <c r="DW751" s="74"/>
      <c r="DX751" s="74"/>
      <c r="ED751" s="74"/>
      <c r="EE751" s="74"/>
      <c r="EF751" s="74"/>
      <c r="EL751" s="74"/>
      <c r="EM751" s="74"/>
      <c r="EN751" s="74"/>
      <c r="ET751" s="74"/>
      <c r="EU751" s="74"/>
      <c r="EV751" s="74"/>
    </row>
    <row r="752" spans="12:152" s="73" customFormat="1" ht="13.5" x14ac:dyDescent="0.3">
      <c r="L752" s="74"/>
      <c r="N752" s="74">
        <v>2.8000000000000002E-10</v>
      </c>
      <c r="O752" s="74">
        <v>2.7723158522700002</v>
      </c>
      <c r="P752" s="74">
        <v>26312.247937276101</v>
      </c>
      <c r="Q752" s="73">
        <f t="shared" si="388"/>
        <v>-2.7021860154273707E-10</v>
      </c>
      <c r="R752" s="73">
        <f t="shared" si="389"/>
        <v>-2.7017902576075759E-10</v>
      </c>
      <c r="S752" s="73">
        <f t="shared" si="390"/>
        <v>-2.7017902243460029E-10</v>
      </c>
      <c r="T752" s="73">
        <f t="shared" si="391"/>
        <v>-2.7017902243431615E-10</v>
      </c>
      <c r="V752" s="74">
        <v>3.9999999999999998E-11</v>
      </c>
      <c r="W752" s="74">
        <v>5.40862384292</v>
      </c>
      <c r="X752" s="74">
        <v>104984.396305609</v>
      </c>
      <c r="Y752" s="73">
        <f t="shared" si="392"/>
        <v>1.7192630296798769E-12</v>
      </c>
      <c r="Z752" s="73">
        <f t="shared" si="393"/>
        <v>1.8051911702378903E-12</v>
      </c>
      <c r="AA752" s="73">
        <f t="shared" si="394"/>
        <v>1.8051983845952399E-12</v>
      </c>
      <c r="AB752" s="73">
        <f t="shared" si="395"/>
        <v>1.8051983852039804E-12</v>
      </c>
      <c r="AD752" s="74"/>
      <c r="AE752" s="74"/>
      <c r="AF752" s="74"/>
      <c r="AL752" s="74"/>
      <c r="AM752" s="74"/>
      <c r="AN752" s="74"/>
      <c r="AT752" s="74"/>
      <c r="AU752" s="74"/>
      <c r="AV752" s="74"/>
      <c r="BB752" s="74"/>
      <c r="BC752" s="74"/>
      <c r="BD752" s="74"/>
      <c r="BJ752" s="74">
        <v>6E-11</v>
      </c>
      <c r="BK752" s="74">
        <v>5.3980887046900001</v>
      </c>
      <c r="BL752" s="74">
        <v>130020.031063995</v>
      </c>
      <c r="BM752" s="73">
        <f t="shared" si="396"/>
        <v>5.7927210573292108E-11</v>
      </c>
      <c r="BN752" s="73">
        <f t="shared" si="397"/>
        <v>5.7885369358543177E-11</v>
      </c>
      <c r="BO752" s="73">
        <f t="shared" si="398"/>
        <v>5.788536582823614E-11</v>
      </c>
      <c r="BP752" s="73">
        <f t="shared" si="399"/>
        <v>5.7885365827934581E-11</v>
      </c>
      <c r="BR752" s="74"/>
      <c r="BS752" s="74"/>
      <c r="BT752" s="74"/>
      <c r="BZ752" s="74"/>
      <c r="CA752" s="74"/>
      <c r="CB752" s="74"/>
      <c r="CH752" s="74"/>
      <c r="CI752" s="74"/>
      <c r="CJ752" s="74"/>
      <c r="CP752" s="74"/>
      <c r="CQ752" s="74"/>
      <c r="CR752" s="74"/>
      <c r="CX752" s="74"/>
      <c r="CY752" s="74"/>
      <c r="CZ752" s="74"/>
      <c r="DF752" s="74">
        <v>5.0000000000000002E-11</v>
      </c>
      <c r="DG752" s="74">
        <v>4.49337901115</v>
      </c>
      <c r="DH752" s="74">
        <v>50007.045800865802</v>
      </c>
      <c r="DI752" s="73">
        <f t="shared" si="400"/>
        <v>4.9689488828758873E-11</v>
      </c>
      <c r="DJ752" s="73">
        <f t="shared" si="401"/>
        <v>4.9683764179503691E-11</v>
      </c>
      <c r="DK752" s="73">
        <f t="shared" si="402"/>
        <v>4.9683763696661869E-11</v>
      </c>
      <c r="DL752" s="73">
        <f t="shared" si="403"/>
        <v>4.9683763696621014E-11</v>
      </c>
      <c r="DN752" s="74"/>
      <c r="DO752" s="74"/>
      <c r="DP752" s="74"/>
      <c r="DV752" s="74"/>
      <c r="DW752" s="74"/>
      <c r="DX752" s="74"/>
      <c r="ED752" s="74"/>
      <c r="EE752" s="74"/>
      <c r="EF752" s="74"/>
      <c r="EL752" s="74"/>
      <c r="EM752" s="74"/>
      <c r="EN752" s="74"/>
      <c r="ET752" s="74"/>
      <c r="EU752" s="74"/>
      <c r="EV752" s="74"/>
    </row>
    <row r="753" spans="12:152" s="73" customFormat="1" ht="13.5" x14ac:dyDescent="0.3">
      <c r="L753" s="74"/>
      <c r="N753" s="74">
        <v>2.8000000000000002E-10</v>
      </c>
      <c r="O753" s="74">
        <v>0.26775880888999998</v>
      </c>
      <c r="P753" s="74">
        <v>50444.683930215797</v>
      </c>
      <c r="Q753" s="73">
        <f t="shared" si="388"/>
        <v>-2.6098629875259887E-10</v>
      </c>
      <c r="R753" s="73">
        <f t="shared" si="389"/>
        <v>-2.6088137075720458E-10</v>
      </c>
      <c r="S753" s="73">
        <f t="shared" si="390"/>
        <v>-2.6088136193555062E-10</v>
      </c>
      <c r="T753" s="73">
        <f t="shared" si="391"/>
        <v>-2.6088136193479917E-10</v>
      </c>
      <c r="V753" s="74">
        <v>3.9999999999999998E-11</v>
      </c>
      <c r="W753" s="74">
        <v>0.30384598125000001</v>
      </c>
      <c r="X753" s="74">
        <v>285907.55262712599</v>
      </c>
      <c r="Y753" s="73">
        <f t="shared" si="392"/>
        <v>3.0322431360701728E-11</v>
      </c>
      <c r="Z753" s="73">
        <f t="shared" si="393"/>
        <v>3.0474677143470998E-11</v>
      </c>
      <c r="AA753" s="73">
        <f t="shared" si="394"/>
        <v>3.047468988252883E-11</v>
      </c>
      <c r="AB753" s="73">
        <f t="shared" si="395"/>
        <v>3.0474689883612792E-11</v>
      </c>
      <c r="AD753" s="74"/>
      <c r="AE753" s="74"/>
      <c r="AF753" s="74"/>
      <c r="AL753" s="74"/>
      <c r="AM753" s="74"/>
      <c r="AN753" s="74"/>
      <c r="AT753" s="74"/>
      <c r="AU753" s="74"/>
      <c r="AV753" s="74"/>
      <c r="BB753" s="74"/>
      <c r="BC753" s="74"/>
      <c r="BD753" s="74"/>
      <c r="BJ753" s="74">
        <v>6E-11</v>
      </c>
      <c r="BK753" s="74">
        <v>2.5276141337300002</v>
      </c>
      <c r="BL753" s="74">
        <v>52817.219844887302</v>
      </c>
      <c r="BM753" s="73">
        <f t="shared" si="396"/>
        <v>5.4858145869252408E-11</v>
      </c>
      <c r="BN753" s="73">
        <f t="shared" si="397"/>
        <v>5.4831823874045207E-11</v>
      </c>
      <c r="BO753" s="73">
        <f t="shared" si="398"/>
        <v>5.4831821661303594E-11</v>
      </c>
      <c r="BP753" s="73">
        <f t="shared" si="399"/>
        <v>5.4831821661115262E-11</v>
      </c>
      <c r="BR753" s="74"/>
      <c r="BS753" s="74"/>
      <c r="BT753" s="74"/>
      <c r="BZ753" s="74"/>
      <c r="CA753" s="74"/>
      <c r="CB753" s="74"/>
      <c r="CH753" s="74"/>
      <c r="CI753" s="74"/>
      <c r="CJ753" s="74"/>
      <c r="CP753" s="74"/>
      <c r="CQ753" s="74"/>
      <c r="CR753" s="74"/>
      <c r="CX753" s="74"/>
      <c r="CY753" s="74"/>
      <c r="CZ753" s="74"/>
      <c r="DF753" s="74">
        <v>5.0000000000000002E-11</v>
      </c>
      <c r="DG753" s="74">
        <v>5.0321086103999999</v>
      </c>
      <c r="DH753" s="74">
        <v>1045.1548361876</v>
      </c>
      <c r="DI753" s="73">
        <f t="shared" si="400"/>
        <v>-4.9993394081425334E-11</v>
      </c>
      <c r="DJ753" s="73">
        <f t="shared" si="401"/>
        <v>-4.9993411468218624E-11</v>
      </c>
      <c r="DK753" s="73">
        <f t="shared" si="402"/>
        <v>-4.9993411469677499E-11</v>
      </c>
      <c r="DL753" s="73">
        <f t="shared" si="403"/>
        <v>-4.9993411469677615E-11</v>
      </c>
      <c r="DN753" s="74"/>
      <c r="DO753" s="74"/>
      <c r="DP753" s="74"/>
      <c r="DV753" s="74"/>
      <c r="DW753" s="74"/>
      <c r="DX753" s="74"/>
      <c r="ED753" s="74"/>
      <c r="EE753" s="74"/>
      <c r="EF753" s="74"/>
      <c r="EL753" s="74"/>
      <c r="EM753" s="74"/>
      <c r="EN753" s="74"/>
      <c r="ET753" s="74"/>
      <c r="EU753" s="74"/>
      <c r="EV753" s="74"/>
    </row>
    <row r="754" spans="12:152" s="73" customFormat="1" ht="13.5" x14ac:dyDescent="0.3">
      <c r="L754" s="74"/>
      <c r="N754" s="74">
        <v>2.8999999999999998E-10</v>
      </c>
      <c r="O754" s="74">
        <v>3.50869792127</v>
      </c>
      <c r="P754" s="74">
        <v>15406.6526050087</v>
      </c>
      <c r="Q754" s="73">
        <f t="shared" si="388"/>
        <v>-2.1666681373625684E-10</v>
      </c>
      <c r="R754" s="73">
        <f t="shared" si="389"/>
        <v>-2.166059765067586E-10</v>
      </c>
      <c r="S754" s="73">
        <f t="shared" si="390"/>
        <v>-2.1660597139783437E-10</v>
      </c>
      <c r="T754" s="73">
        <f t="shared" si="391"/>
        <v>-2.1660597139740142E-10</v>
      </c>
      <c r="V754" s="74">
        <v>3.9999999999999998E-11</v>
      </c>
      <c r="W754" s="74">
        <v>5.6573497235700003</v>
      </c>
      <c r="X754" s="74">
        <v>51868.248662178798</v>
      </c>
      <c r="Y754" s="73">
        <f t="shared" si="392"/>
        <v>3.9641425131144232E-11</v>
      </c>
      <c r="Z754" s="73">
        <f t="shared" si="393"/>
        <v>3.9635725569336931E-11</v>
      </c>
      <c r="AA754" s="73">
        <f t="shared" si="394"/>
        <v>3.9635725088911659E-11</v>
      </c>
      <c r="AB754" s="73">
        <f t="shared" si="395"/>
        <v>3.963572508887125E-11</v>
      </c>
      <c r="AD754" s="74"/>
      <c r="AE754" s="74"/>
      <c r="AF754" s="74"/>
      <c r="AL754" s="74"/>
      <c r="AM754" s="74"/>
      <c r="AN754" s="74"/>
      <c r="AT754" s="74"/>
      <c r="AU754" s="74"/>
      <c r="AV754" s="74"/>
      <c r="BB754" s="74"/>
      <c r="BC754" s="74"/>
      <c r="BD754" s="74"/>
      <c r="BJ754" s="74">
        <v>6E-11</v>
      </c>
      <c r="BK754" s="74">
        <v>6.8179786130000003E-2</v>
      </c>
      <c r="BL754" s="74">
        <v>53757.765631431299</v>
      </c>
      <c r="BM754" s="73">
        <f t="shared" si="396"/>
        <v>5.9169528745171109E-11</v>
      </c>
      <c r="BN754" s="73">
        <f t="shared" si="397"/>
        <v>5.9158539233207078E-11</v>
      </c>
      <c r="BO754" s="73">
        <f t="shared" si="398"/>
        <v>5.9158538307494895E-11</v>
      </c>
      <c r="BP754" s="73">
        <f t="shared" si="399"/>
        <v>5.9158538307416339E-11</v>
      </c>
      <c r="BR754" s="74"/>
      <c r="BS754" s="74"/>
      <c r="BT754" s="74"/>
      <c r="BZ754" s="74"/>
      <c r="CA754" s="74"/>
      <c r="CB754" s="74"/>
      <c r="CH754" s="74"/>
      <c r="CI754" s="74"/>
      <c r="CJ754" s="74"/>
      <c r="CP754" s="74"/>
      <c r="CQ754" s="74"/>
      <c r="CR754" s="74"/>
      <c r="CX754" s="74"/>
      <c r="CY754" s="74"/>
      <c r="CZ754" s="74"/>
      <c r="DF754" s="74">
        <v>5.0000000000000002E-11</v>
      </c>
      <c r="DG754" s="74">
        <v>6.2767401965599996</v>
      </c>
      <c r="DH754" s="74">
        <v>1272.6810256271999</v>
      </c>
      <c r="DI754" s="73">
        <f t="shared" si="400"/>
        <v>-1.2077105882430328E-11</v>
      </c>
      <c r="DJ754" s="73">
        <f t="shared" si="401"/>
        <v>-1.2075841116761773E-11</v>
      </c>
      <c r="DK754" s="73">
        <f t="shared" si="402"/>
        <v>-1.2075841010569223E-11</v>
      </c>
      <c r="DL754" s="73">
        <f t="shared" si="403"/>
        <v>-1.207584101056026E-11</v>
      </c>
      <c r="DN754" s="74"/>
      <c r="DO754" s="74"/>
      <c r="DP754" s="74"/>
      <c r="DV754" s="74"/>
      <c r="DW754" s="74"/>
      <c r="DX754" s="74"/>
      <c r="ED754" s="74"/>
      <c r="EE754" s="74"/>
      <c r="EF754" s="74"/>
      <c r="EL754" s="74"/>
      <c r="EM754" s="74"/>
      <c r="EN754" s="74"/>
      <c r="ET754" s="74"/>
      <c r="EU754" s="74"/>
      <c r="EV754" s="74"/>
    </row>
    <row r="755" spans="12:152" s="73" customFormat="1" ht="13.5" x14ac:dyDescent="0.3">
      <c r="L755" s="74"/>
      <c r="N755" s="74">
        <v>3E-10</v>
      </c>
      <c r="O755" s="74">
        <v>2.9599319843299998</v>
      </c>
      <c r="P755" s="74">
        <v>132028.588603154</v>
      </c>
      <c r="Q755" s="73">
        <f t="shared" si="388"/>
        <v>2.2741077196926435E-11</v>
      </c>
      <c r="R755" s="73">
        <f t="shared" si="389"/>
        <v>2.1932065872351943E-11</v>
      </c>
      <c r="S755" s="73">
        <f t="shared" si="390"/>
        <v>2.1931997939242668E-11</v>
      </c>
      <c r="T755" s="73">
        <f t="shared" si="391"/>
        <v>2.1931997933528185E-11</v>
      </c>
      <c r="V755" s="74">
        <v>3.9999999999999998E-11</v>
      </c>
      <c r="W755" s="74">
        <v>5.5501522796699998</v>
      </c>
      <c r="X755" s="74">
        <v>149846.19399604501</v>
      </c>
      <c r="Y755" s="73">
        <f t="shared" si="392"/>
        <v>4.4045469381400509E-12</v>
      </c>
      <c r="Z755" s="73">
        <f t="shared" si="393"/>
        <v>4.5265455250226131E-12</v>
      </c>
      <c r="AA755" s="73">
        <f t="shared" si="394"/>
        <v>4.5265557664950857E-12</v>
      </c>
      <c r="AB755" s="73">
        <f t="shared" si="395"/>
        <v>4.5265557673625922E-12</v>
      </c>
      <c r="AD755" s="74"/>
      <c r="AE755" s="74"/>
      <c r="AF755" s="74"/>
      <c r="AL755" s="74"/>
      <c r="AM755" s="74"/>
      <c r="AN755" s="74"/>
      <c r="AT755" s="74"/>
      <c r="AU755" s="74"/>
      <c r="AV755" s="74"/>
      <c r="BB755" s="74"/>
      <c r="BC755" s="74"/>
      <c r="BD755" s="74"/>
      <c r="BJ755" s="74">
        <v>7.0000000000000004E-11</v>
      </c>
      <c r="BK755" s="74">
        <v>3.1354731214</v>
      </c>
      <c r="BL755" s="74">
        <v>155460.923372255</v>
      </c>
      <c r="BM755" s="73">
        <f t="shared" si="396"/>
        <v>-4.5321636246258905E-11</v>
      </c>
      <c r="BN755" s="73">
        <f t="shared" si="397"/>
        <v>-4.5151540394455174E-11</v>
      </c>
      <c r="BO755" s="73">
        <f t="shared" si="398"/>
        <v>-4.515152609362486E-11</v>
      </c>
      <c r="BP755" s="73">
        <f t="shared" si="399"/>
        <v>-4.5151526092408601E-11</v>
      </c>
      <c r="BR755" s="74"/>
      <c r="BS755" s="74"/>
      <c r="BT755" s="74"/>
      <c r="BZ755" s="74"/>
      <c r="CA755" s="74"/>
      <c r="CB755" s="74"/>
      <c r="CH755" s="74"/>
      <c r="CI755" s="74"/>
      <c r="CJ755" s="74"/>
      <c r="CP755" s="74"/>
      <c r="CQ755" s="74"/>
      <c r="CR755" s="74"/>
      <c r="CX755" s="74"/>
      <c r="CY755" s="74"/>
      <c r="CZ755" s="74"/>
      <c r="DF755" s="74">
        <v>6E-11</v>
      </c>
      <c r="DG755" s="74">
        <v>3.8431303967599999</v>
      </c>
      <c r="DH755" s="74">
        <v>81604.321851422297</v>
      </c>
      <c r="DI755" s="73">
        <f t="shared" si="400"/>
        <v>-5.6189746340301707E-11</v>
      </c>
      <c r="DJ755" s="73">
        <f t="shared" si="401"/>
        <v>-5.6224835752428049E-11</v>
      </c>
      <c r="DK755" s="73">
        <f t="shared" si="402"/>
        <v>-5.6224838692014443E-11</v>
      </c>
      <c r="DL755" s="73">
        <f t="shared" si="403"/>
        <v>-5.6224838692262106E-11</v>
      </c>
      <c r="DN755" s="74"/>
      <c r="DO755" s="74"/>
      <c r="DP755" s="74"/>
      <c r="DV755" s="74"/>
      <c r="DW755" s="74"/>
      <c r="DX755" s="74"/>
      <c r="ED755" s="74"/>
      <c r="EE755" s="74"/>
      <c r="EF755" s="74"/>
      <c r="EL755" s="74"/>
      <c r="EM755" s="74"/>
      <c r="EN755" s="74"/>
      <c r="ET755" s="74"/>
      <c r="EU755" s="74"/>
      <c r="EV755" s="74"/>
    </row>
    <row r="756" spans="12:152" s="73" customFormat="1" ht="13.5" x14ac:dyDescent="0.3">
      <c r="L756" s="74"/>
      <c r="N756" s="74">
        <v>2.8000000000000002E-10</v>
      </c>
      <c r="O756" s="74">
        <v>3.4160967366300001</v>
      </c>
      <c r="P756" s="74">
        <v>133882.09065283599</v>
      </c>
      <c r="Q756" s="73">
        <f t="shared" si="388"/>
        <v>-1.9681849211033745E-10</v>
      </c>
      <c r="R756" s="73">
        <f t="shared" si="389"/>
        <v>-1.9736386762101757E-10</v>
      </c>
      <c r="S756" s="73">
        <f t="shared" si="390"/>
        <v>-1.9736391334951812E-10</v>
      </c>
      <c r="T756" s="73">
        <f t="shared" si="391"/>
        <v>-1.9736391335340181E-10</v>
      </c>
      <c r="V756" s="74">
        <v>3.9999999999999998E-11</v>
      </c>
      <c r="W756" s="74">
        <v>1.51752118872</v>
      </c>
      <c r="X756" s="74">
        <v>103814.808054201</v>
      </c>
      <c r="Y756" s="73">
        <f t="shared" si="392"/>
        <v>-3.2285304145755941E-11</v>
      </c>
      <c r="Z756" s="73">
        <f t="shared" si="393"/>
        <v>-3.2335444141701908E-11</v>
      </c>
      <c r="AA756" s="73">
        <f t="shared" si="394"/>
        <v>-3.2335448345418304E-11</v>
      </c>
      <c r="AB756" s="73">
        <f t="shared" si="395"/>
        <v>-3.233544834577701E-11</v>
      </c>
      <c r="AD756" s="74"/>
      <c r="AE756" s="74"/>
      <c r="AF756" s="74"/>
      <c r="AL756" s="74"/>
      <c r="AM756" s="74"/>
      <c r="AN756" s="74"/>
      <c r="AT756" s="74"/>
      <c r="AU756" s="74"/>
      <c r="AV756" s="74"/>
      <c r="BB756" s="74"/>
      <c r="BC756" s="74"/>
      <c r="BD756" s="74"/>
      <c r="BJ756" s="74">
        <v>5.0000000000000002E-11</v>
      </c>
      <c r="BK756" s="74">
        <v>2.1750149439099999</v>
      </c>
      <c r="BL756" s="74">
        <v>209232.91609768799</v>
      </c>
      <c r="BM756" s="73">
        <f t="shared" si="396"/>
        <v>1.2849170451534215E-11</v>
      </c>
      <c r="BN756" s="73">
        <f t="shared" si="397"/>
        <v>1.3056131114614972E-11</v>
      </c>
      <c r="BO756" s="73">
        <f t="shared" si="398"/>
        <v>1.30561484814378E-11</v>
      </c>
      <c r="BP756" s="73">
        <f t="shared" si="399"/>
        <v>1.3056148482908348E-11</v>
      </c>
      <c r="BR756" s="74"/>
      <c r="BS756" s="74"/>
      <c r="BT756" s="74"/>
      <c r="BZ756" s="74"/>
      <c r="CA756" s="74"/>
      <c r="CB756" s="74"/>
      <c r="CH756" s="74"/>
      <c r="CI756" s="74"/>
      <c r="CJ756" s="74"/>
      <c r="CP756" s="74"/>
      <c r="CQ756" s="74"/>
      <c r="CR756" s="74"/>
      <c r="CX756" s="74"/>
      <c r="CY756" s="74"/>
      <c r="CZ756" s="74"/>
      <c r="DF756" s="74">
        <v>6E-11</v>
      </c>
      <c r="DG756" s="74">
        <v>3.27974922227</v>
      </c>
      <c r="DH756" s="74">
        <v>144916.86689107001</v>
      </c>
      <c r="DI756" s="73">
        <f t="shared" si="400"/>
        <v>4.1376436392550238E-11</v>
      </c>
      <c r="DJ756" s="73">
        <f t="shared" si="401"/>
        <v>4.150522475748345E-11</v>
      </c>
      <c r="DK756" s="73">
        <f t="shared" si="402"/>
        <v>4.1505235555480051E-11</v>
      </c>
      <c r="DL756" s="73">
        <f t="shared" si="403"/>
        <v>4.1505235556386401E-11</v>
      </c>
      <c r="DN756" s="74"/>
      <c r="DO756" s="74"/>
      <c r="DP756" s="74"/>
      <c r="DV756" s="74"/>
      <c r="DW756" s="74"/>
      <c r="DX756" s="74"/>
      <c r="ED756" s="74"/>
      <c r="EE756" s="74"/>
      <c r="EF756" s="74"/>
      <c r="EL756" s="74"/>
      <c r="EM756" s="74"/>
      <c r="EN756" s="74"/>
      <c r="ET756" s="74"/>
      <c r="EU756" s="74"/>
      <c r="EV756" s="74"/>
    </row>
    <row r="757" spans="12:152" s="73" customFormat="1" ht="13.5" x14ac:dyDescent="0.3">
      <c r="L757" s="74"/>
      <c r="N757" s="74">
        <v>3.3E-10</v>
      </c>
      <c r="O757" s="74">
        <v>2.39929042753</v>
      </c>
      <c r="P757" s="74">
        <v>61560.647291223497</v>
      </c>
      <c r="Q757" s="73">
        <f t="shared" si="388"/>
        <v>-3.2857924938769629E-10</v>
      </c>
      <c r="R757" s="73">
        <f t="shared" si="389"/>
        <v>-3.2861755721715347E-10</v>
      </c>
      <c r="S757" s="73">
        <f t="shared" si="390"/>
        <v>-3.2861756041162284E-10</v>
      </c>
      <c r="T757" s="73">
        <f t="shared" si="391"/>
        <v>-3.2861756041189385E-10</v>
      </c>
      <c r="V757" s="74">
        <v>3.9999999999999998E-11</v>
      </c>
      <c r="W757" s="74">
        <v>2.53135799952</v>
      </c>
      <c r="X757" s="74">
        <v>79487.527265501107</v>
      </c>
      <c r="Y757" s="73">
        <f t="shared" si="392"/>
        <v>2.8528840799703327E-11</v>
      </c>
      <c r="Z757" s="73">
        <f t="shared" si="393"/>
        <v>2.8483156040555267E-11</v>
      </c>
      <c r="AA757" s="73">
        <f t="shared" si="394"/>
        <v>2.8483152201602648E-11</v>
      </c>
      <c r="AB757" s="73">
        <f t="shared" si="395"/>
        <v>2.8483152201276985E-11</v>
      </c>
      <c r="AD757" s="74"/>
      <c r="AE757" s="74"/>
      <c r="AF757" s="74"/>
      <c r="AL757" s="74"/>
      <c r="AM757" s="74"/>
      <c r="AN757" s="74"/>
      <c r="AT757" s="74"/>
      <c r="AU757" s="74"/>
      <c r="AV757" s="74"/>
      <c r="BB757" s="74"/>
      <c r="BC757" s="74"/>
      <c r="BD757" s="74"/>
      <c r="BJ757" s="74">
        <v>5.0000000000000002E-11</v>
      </c>
      <c r="BK757" s="74">
        <v>2.1675965600599998</v>
      </c>
      <c r="BL757" s="74">
        <v>104241.406245077</v>
      </c>
      <c r="BM757" s="73">
        <f t="shared" si="396"/>
        <v>1.7443933774889349E-11</v>
      </c>
      <c r="BN757" s="73">
        <f t="shared" si="397"/>
        <v>1.734384796178632E-11</v>
      </c>
      <c r="BO757" s="73">
        <f t="shared" si="398"/>
        <v>1.7343839555045753E-11</v>
      </c>
      <c r="BP757" s="73">
        <f t="shared" si="399"/>
        <v>1.7343839554331344E-11</v>
      </c>
      <c r="BR757" s="74"/>
      <c r="BS757" s="74"/>
      <c r="BT757" s="74"/>
      <c r="BZ757" s="74"/>
      <c r="CA757" s="74"/>
      <c r="CB757" s="74"/>
      <c r="CH757" s="74"/>
      <c r="CI757" s="74"/>
      <c r="CJ757" s="74"/>
      <c r="CP757" s="74"/>
      <c r="CQ757" s="74"/>
      <c r="CR757" s="74"/>
      <c r="CX757" s="74"/>
      <c r="CY757" s="74"/>
      <c r="CZ757" s="74"/>
      <c r="DF757" s="74">
        <v>5.0000000000000002E-11</v>
      </c>
      <c r="DG757" s="74">
        <v>0.50987626702</v>
      </c>
      <c r="DH757" s="74">
        <v>299.12639426919998</v>
      </c>
      <c r="DI757" s="73">
        <f t="shared" si="400"/>
        <v>3.0492324881781913E-11</v>
      </c>
      <c r="DJ757" s="73">
        <f t="shared" si="401"/>
        <v>3.0492082104315278E-11</v>
      </c>
      <c r="DK757" s="73">
        <f t="shared" si="402"/>
        <v>3.049208208393115E-11</v>
      </c>
      <c r="DL757" s="73">
        <f t="shared" si="403"/>
        <v>3.0492082083929431E-11</v>
      </c>
      <c r="DN757" s="74"/>
      <c r="DO757" s="74"/>
      <c r="DP757" s="74"/>
      <c r="DV757" s="74"/>
      <c r="DW757" s="74"/>
      <c r="DX757" s="74"/>
      <c r="ED757" s="74"/>
      <c r="EE757" s="74"/>
      <c r="EF757" s="74"/>
      <c r="EL757" s="74"/>
      <c r="EM757" s="74"/>
      <c r="EN757" s="74"/>
      <c r="ET757" s="74"/>
      <c r="EU757" s="74"/>
      <c r="EV757" s="74"/>
    </row>
    <row r="758" spans="12:152" s="73" customFormat="1" ht="13.5" x14ac:dyDescent="0.3">
      <c r="L758" s="74"/>
      <c r="N758" s="74">
        <v>3.1999999999999998E-10</v>
      </c>
      <c r="O758" s="74">
        <v>1.34796958829</v>
      </c>
      <c r="P758" s="74">
        <v>37698.455099948398</v>
      </c>
      <c r="Q758" s="73">
        <f t="shared" si="388"/>
        <v>-1.6425734666845338E-10</v>
      </c>
      <c r="R758" s="73">
        <f t="shared" si="389"/>
        <v>-1.6446934758100375E-10</v>
      </c>
      <c r="S758" s="73">
        <f t="shared" si="390"/>
        <v>-1.6446936537692309E-10</v>
      </c>
      <c r="T758" s="73">
        <f t="shared" si="391"/>
        <v>-1.6446936537842106E-10</v>
      </c>
      <c r="V758" s="74">
        <v>3.9999999999999998E-11</v>
      </c>
      <c r="W758" s="74">
        <v>1.8851248565200001</v>
      </c>
      <c r="X758" s="74">
        <v>54879.422437824003</v>
      </c>
      <c r="Y758" s="73">
        <f t="shared" si="392"/>
        <v>2.0980669291812544E-11</v>
      </c>
      <c r="Z758" s="73">
        <f t="shared" si="393"/>
        <v>2.1018936376315404E-11</v>
      </c>
      <c r="AA758" s="73">
        <f t="shared" si="394"/>
        <v>2.1018939588183974E-11</v>
      </c>
      <c r="AB758" s="73">
        <f t="shared" si="395"/>
        <v>2.1018939588454808E-11</v>
      </c>
      <c r="AD758" s="74"/>
      <c r="AE758" s="74"/>
      <c r="AF758" s="74"/>
      <c r="AL758" s="74"/>
      <c r="AM758" s="74"/>
      <c r="AN758" s="74"/>
      <c r="AT758" s="74"/>
      <c r="AU758" s="74"/>
      <c r="AV758" s="74"/>
      <c r="BB758" s="74"/>
      <c r="BC758" s="74"/>
      <c r="BD758" s="74"/>
      <c r="BJ758" s="74">
        <v>6E-11</v>
      </c>
      <c r="BK758" s="74">
        <v>2.68409858369</v>
      </c>
      <c r="BL758" s="74">
        <v>130005.803969994</v>
      </c>
      <c r="BM758" s="73">
        <f t="shared" si="396"/>
        <v>-5.9865016394494869E-11</v>
      </c>
      <c r="BN758" s="73">
        <f t="shared" si="397"/>
        <v>-5.9854093369117906E-11</v>
      </c>
      <c r="BO758" s="73">
        <f t="shared" si="398"/>
        <v>-5.9854092434179674E-11</v>
      </c>
      <c r="BP758" s="73">
        <f t="shared" si="399"/>
        <v>-5.9854092434099812E-11</v>
      </c>
      <c r="BR758" s="74"/>
      <c r="BS758" s="74"/>
      <c r="BT758" s="74"/>
      <c r="BZ758" s="74"/>
      <c r="CA758" s="74"/>
      <c r="CB758" s="74"/>
      <c r="CH758" s="74"/>
      <c r="CI758" s="74"/>
      <c r="CJ758" s="74"/>
      <c r="CP758" s="74"/>
      <c r="CQ758" s="74"/>
      <c r="CR758" s="74"/>
      <c r="CX758" s="74"/>
      <c r="CY758" s="74"/>
      <c r="CZ758" s="74"/>
      <c r="DF758" s="74">
        <v>6E-11</v>
      </c>
      <c r="DG758" s="74">
        <v>5.1059687980800001</v>
      </c>
      <c r="DH758" s="74">
        <v>78313.706046626699</v>
      </c>
      <c r="DI758" s="73">
        <f t="shared" si="400"/>
        <v>-6.9451205502145232E-13</v>
      </c>
      <c r="DJ758" s="73">
        <f t="shared" si="401"/>
        <v>-5.9827631303673818E-13</v>
      </c>
      <c r="DK758" s="73">
        <f t="shared" si="402"/>
        <v>-5.9826823282814088E-13</v>
      </c>
      <c r="DL758" s="73">
        <f t="shared" si="403"/>
        <v>-5.9826823214605382E-13</v>
      </c>
      <c r="DN758" s="74"/>
      <c r="DO758" s="74"/>
      <c r="DP758" s="74"/>
      <c r="DV758" s="74"/>
      <c r="DW758" s="74"/>
      <c r="DX758" s="74"/>
      <c r="ED758" s="74"/>
      <c r="EE758" s="74"/>
      <c r="EF758" s="74"/>
      <c r="EL758" s="74"/>
      <c r="EM758" s="74"/>
      <c r="EN758" s="74"/>
      <c r="ET758" s="74"/>
      <c r="EU758" s="74"/>
      <c r="EV758" s="74"/>
    </row>
    <row r="759" spans="12:152" s="73" customFormat="1" ht="13.5" x14ac:dyDescent="0.3">
      <c r="L759" s="74"/>
      <c r="N759" s="74">
        <v>2.8000000000000002E-10</v>
      </c>
      <c r="O759" s="74">
        <v>1.7502624683200001</v>
      </c>
      <c r="P759" s="74">
        <v>78683.194068597702</v>
      </c>
      <c r="Q759" s="73">
        <f t="shared" si="388"/>
        <v>-1.304238176032744E-10</v>
      </c>
      <c r="R759" s="73">
        <f t="shared" si="389"/>
        <v>-1.3082295062960387E-10</v>
      </c>
      <c r="S759" s="73">
        <f t="shared" si="390"/>
        <v>-1.3082298412736411E-10</v>
      </c>
      <c r="T759" s="73">
        <f t="shared" si="391"/>
        <v>-1.3082298413017854E-10</v>
      </c>
      <c r="V759" s="74">
        <v>3.9999999999999998E-11</v>
      </c>
      <c r="W759" s="74">
        <v>5.1238650050199999</v>
      </c>
      <c r="X759" s="74">
        <v>182622.43553802001</v>
      </c>
      <c r="Y759" s="73">
        <f t="shared" si="392"/>
        <v>3.0893247287628603E-11</v>
      </c>
      <c r="Z759" s="73">
        <f t="shared" si="393"/>
        <v>3.0797990401560214E-11</v>
      </c>
      <c r="AA759" s="73">
        <f t="shared" si="394"/>
        <v>3.0797982385495444E-11</v>
      </c>
      <c r="AB759" s="73">
        <f t="shared" si="395"/>
        <v>3.0797982384810629E-11</v>
      </c>
      <c r="AD759" s="74"/>
      <c r="AE759" s="74"/>
      <c r="AF759" s="74"/>
      <c r="AL759" s="74"/>
      <c r="AM759" s="74"/>
      <c r="AN759" s="74"/>
      <c r="AT759" s="74"/>
      <c r="AU759" s="74"/>
      <c r="AV759" s="74"/>
      <c r="BB759" s="74"/>
      <c r="BC759" s="74"/>
      <c r="BD759" s="74"/>
      <c r="BJ759" s="74">
        <v>5.0000000000000002E-11</v>
      </c>
      <c r="BK759" s="74">
        <v>1.58914721681</v>
      </c>
      <c r="BL759" s="74">
        <v>50167.248743989301</v>
      </c>
      <c r="BM759" s="73">
        <f t="shared" si="396"/>
        <v>4.5781237592765504E-11</v>
      </c>
      <c r="BN759" s="73">
        <f t="shared" si="397"/>
        <v>4.5760558406208286E-11</v>
      </c>
      <c r="BO759" s="73">
        <f t="shared" si="398"/>
        <v>4.5760556667915261E-11</v>
      </c>
      <c r="BP759" s="73">
        <f t="shared" si="399"/>
        <v>4.5760556667766368E-11</v>
      </c>
      <c r="BR759" s="74"/>
      <c r="BS759" s="74"/>
      <c r="BT759" s="74"/>
      <c r="BZ759" s="74"/>
      <c r="CA759" s="74"/>
      <c r="CB759" s="74"/>
      <c r="CH759" s="74"/>
      <c r="CI759" s="74"/>
      <c r="CJ759" s="74"/>
      <c r="CP759" s="74"/>
      <c r="CQ759" s="74"/>
      <c r="CR759" s="74"/>
      <c r="CX759" s="74"/>
      <c r="CY759" s="74"/>
      <c r="CZ759" s="74"/>
      <c r="DF759" s="74">
        <v>5.0000000000000002E-11</v>
      </c>
      <c r="DG759" s="74">
        <v>4.1457520190599997</v>
      </c>
      <c r="DH759" s="74">
        <v>53867.971952650703</v>
      </c>
      <c r="DI759" s="73">
        <f t="shared" si="400"/>
        <v>4.176202682524037E-11</v>
      </c>
      <c r="DJ759" s="73">
        <f t="shared" si="401"/>
        <v>4.1731666347156084E-11</v>
      </c>
      <c r="DK759" s="73">
        <f t="shared" si="402"/>
        <v>4.173166379589801E-11</v>
      </c>
      <c r="DL759" s="73">
        <f t="shared" si="403"/>
        <v>4.1731663795681967E-11</v>
      </c>
      <c r="DN759" s="74"/>
      <c r="DO759" s="74"/>
      <c r="DP759" s="74"/>
      <c r="DV759" s="74"/>
      <c r="DW759" s="74"/>
      <c r="DX759" s="74"/>
      <c r="ED759" s="74"/>
      <c r="EE759" s="74"/>
      <c r="EF759" s="74"/>
      <c r="EL759" s="74"/>
      <c r="EM759" s="74"/>
      <c r="EN759" s="74"/>
      <c r="ET759" s="74"/>
      <c r="EU759" s="74"/>
      <c r="EV759" s="74"/>
    </row>
    <row r="760" spans="12:152" s="73" customFormat="1" ht="13.5" x14ac:dyDescent="0.3">
      <c r="L760" s="74"/>
      <c r="N760" s="74">
        <v>3.3E-10</v>
      </c>
      <c r="O760" s="74">
        <v>4.5108077098699999</v>
      </c>
      <c r="P760" s="74">
        <v>3776.4308857348001</v>
      </c>
      <c r="Q760" s="73">
        <f t="shared" si="388"/>
        <v>-3.2737385090113001E-10</v>
      </c>
      <c r="R760" s="73">
        <f t="shared" si="389"/>
        <v>-3.2737063611279611E-10</v>
      </c>
      <c r="S760" s="73">
        <f t="shared" si="390"/>
        <v>-3.2737063584279356E-10</v>
      </c>
      <c r="T760" s="73">
        <f t="shared" si="391"/>
        <v>-3.273706358427705E-10</v>
      </c>
      <c r="V760" s="74">
        <v>3.9999999999999998E-11</v>
      </c>
      <c r="W760" s="74">
        <v>4.3622801418800004</v>
      </c>
      <c r="X760" s="74">
        <v>207747.625390984</v>
      </c>
      <c r="Y760" s="73">
        <f t="shared" si="392"/>
        <v>-8.1592111408730969E-12</v>
      </c>
      <c r="Z760" s="73">
        <f t="shared" si="393"/>
        <v>-8.32576181991747E-12</v>
      </c>
      <c r="AA760" s="73">
        <f t="shared" si="394"/>
        <v>-8.325775797561649E-12</v>
      </c>
      <c r="AB760" s="73">
        <f t="shared" si="395"/>
        <v>-8.3257757987536792E-12</v>
      </c>
      <c r="AD760" s="74"/>
      <c r="AE760" s="74"/>
      <c r="AF760" s="74"/>
      <c r="AL760" s="74"/>
      <c r="AM760" s="74"/>
      <c r="AN760" s="74"/>
      <c r="AT760" s="74"/>
      <c r="AU760" s="74"/>
      <c r="AV760" s="74"/>
      <c r="BB760" s="74"/>
      <c r="BC760" s="74"/>
      <c r="BD760" s="74"/>
      <c r="BJ760" s="74">
        <v>5.0000000000000002E-11</v>
      </c>
      <c r="BK760" s="74">
        <v>1.0168753908899999</v>
      </c>
      <c r="BL760" s="74">
        <v>55638.0509890135</v>
      </c>
      <c r="BM760" s="73">
        <f t="shared" si="396"/>
        <v>4.9777355038148807E-11</v>
      </c>
      <c r="BN760" s="73">
        <f t="shared" si="397"/>
        <v>4.977195157182466E-11</v>
      </c>
      <c r="BO760" s="73">
        <f t="shared" si="398"/>
        <v>4.9771951115425049E-11</v>
      </c>
      <c r="BP760" s="73">
        <f t="shared" si="399"/>
        <v>4.977195111538601E-11</v>
      </c>
      <c r="BR760" s="74"/>
      <c r="BS760" s="74"/>
      <c r="BT760" s="74"/>
      <c r="BZ760" s="74"/>
      <c r="CA760" s="74"/>
      <c r="CB760" s="74"/>
      <c r="CH760" s="74"/>
      <c r="CI760" s="74"/>
      <c r="CJ760" s="74"/>
      <c r="CP760" s="74"/>
      <c r="CQ760" s="74"/>
      <c r="CR760" s="74"/>
      <c r="CX760" s="74"/>
      <c r="CY760" s="74"/>
      <c r="CZ760" s="74"/>
      <c r="DF760" s="74">
        <v>7.0000000000000004E-11</v>
      </c>
      <c r="DG760" s="74">
        <v>4.5340217533200002</v>
      </c>
      <c r="DH760" s="74">
        <v>166740.70439565601</v>
      </c>
      <c r="DI760" s="73">
        <f t="shared" si="400"/>
        <v>-3.2299420317407383E-12</v>
      </c>
      <c r="DJ760" s="73">
        <f t="shared" si="401"/>
        <v>-3.4687310640048585E-12</v>
      </c>
      <c r="DK760" s="73">
        <f t="shared" si="402"/>
        <v>-3.4687511115617106E-12</v>
      </c>
      <c r="DL760" s="73">
        <f t="shared" si="403"/>
        <v>-3.4687511132467506E-12</v>
      </c>
      <c r="DN760" s="74"/>
      <c r="DO760" s="74"/>
      <c r="DP760" s="74"/>
      <c r="DV760" s="74"/>
      <c r="DW760" s="74"/>
      <c r="DX760" s="74"/>
      <c r="ED760" s="74"/>
      <c r="EE760" s="74"/>
      <c r="EF760" s="74"/>
      <c r="EL760" s="74"/>
      <c r="EM760" s="74"/>
      <c r="EN760" s="74"/>
      <c r="ET760" s="74"/>
      <c r="EU760" s="74"/>
      <c r="EV760" s="74"/>
    </row>
    <row r="761" spans="12:152" s="73" customFormat="1" ht="13.5" x14ac:dyDescent="0.3">
      <c r="L761" s="74"/>
      <c r="N761" s="74">
        <v>3.1999999999999998E-10</v>
      </c>
      <c r="O761" s="74">
        <v>5.0066530782000003</v>
      </c>
      <c r="P761" s="74">
        <v>29396.369036954598</v>
      </c>
      <c r="Q761" s="73">
        <f t="shared" si="388"/>
        <v>7.1372565537613214E-11</v>
      </c>
      <c r="R761" s="73">
        <f t="shared" si="389"/>
        <v>7.1184735124034111E-11</v>
      </c>
      <c r="S761" s="73">
        <f t="shared" si="390"/>
        <v>7.1184719352335976E-11</v>
      </c>
      <c r="T761" s="73">
        <f t="shared" si="391"/>
        <v>7.1184719351005922E-11</v>
      </c>
      <c r="V761" s="74">
        <v>3.9999999999999998E-11</v>
      </c>
      <c r="W761" s="74">
        <v>3.2447119906599999</v>
      </c>
      <c r="X761" s="74">
        <v>130020.031063995</v>
      </c>
      <c r="Y761" s="73">
        <f t="shared" si="392"/>
        <v>-2.9950642148191636E-11</v>
      </c>
      <c r="Z761" s="73">
        <f t="shared" si="393"/>
        <v>-3.0021142882906817E-11</v>
      </c>
      <c r="AA761" s="73">
        <f t="shared" si="394"/>
        <v>-3.0021148793349785E-11</v>
      </c>
      <c r="AB761" s="73">
        <f t="shared" si="395"/>
        <v>-3.002114879385465E-11</v>
      </c>
      <c r="AD761" s="74"/>
      <c r="AE761" s="74"/>
      <c r="AF761" s="74"/>
      <c r="AL761" s="74"/>
      <c r="AM761" s="74"/>
      <c r="AN761" s="74"/>
      <c r="AT761" s="74"/>
      <c r="AU761" s="74"/>
      <c r="AV761" s="74"/>
      <c r="BB761" s="74"/>
      <c r="BC761" s="74"/>
      <c r="BD761" s="74"/>
      <c r="BJ761" s="74">
        <v>7.0000000000000004E-11</v>
      </c>
      <c r="BK761" s="74">
        <v>1.3188865544399999</v>
      </c>
      <c r="BL761" s="74">
        <v>149846.19399604501</v>
      </c>
      <c r="BM761" s="73">
        <f t="shared" si="396"/>
        <v>-6.5243002089221498E-11</v>
      </c>
      <c r="BN761" s="73">
        <f t="shared" si="397"/>
        <v>-6.5320541743751237E-11</v>
      </c>
      <c r="BO761" s="73">
        <f t="shared" si="398"/>
        <v>-6.5320548228313617E-11</v>
      </c>
      <c r="BP761" s="73">
        <f t="shared" si="399"/>
        <v>-6.5320548228862904E-11</v>
      </c>
      <c r="BR761" s="74"/>
      <c r="BS761" s="74"/>
      <c r="BT761" s="74"/>
      <c r="BZ761" s="74"/>
      <c r="CA761" s="74"/>
      <c r="CB761" s="74"/>
      <c r="CH761" s="74"/>
      <c r="CI761" s="74"/>
      <c r="CJ761" s="74"/>
      <c r="CP761" s="74"/>
      <c r="CQ761" s="74"/>
      <c r="CR761" s="74"/>
      <c r="CX761" s="74"/>
      <c r="CY761" s="74"/>
      <c r="CZ761" s="74"/>
      <c r="DF761" s="74">
        <v>5.0000000000000002E-11</v>
      </c>
      <c r="DG761" s="74">
        <v>5.5764848015200004</v>
      </c>
      <c r="DH761" s="74">
        <v>106262.812049513</v>
      </c>
      <c r="DI761" s="73">
        <f t="shared" si="400"/>
        <v>-4.4614392919521838E-11</v>
      </c>
      <c r="DJ761" s="73">
        <f t="shared" si="401"/>
        <v>-4.4663417561114103E-11</v>
      </c>
      <c r="DK761" s="73">
        <f t="shared" si="402"/>
        <v>-4.4663421668442942E-11</v>
      </c>
      <c r="DL761" s="73">
        <f t="shared" si="403"/>
        <v>-4.4663421668790455E-11</v>
      </c>
      <c r="DN761" s="74"/>
      <c r="DO761" s="74"/>
      <c r="DP761" s="74"/>
      <c r="DV761" s="74"/>
      <c r="DW761" s="74"/>
      <c r="DX761" s="74"/>
      <c r="ED761" s="74"/>
      <c r="EE761" s="74"/>
      <c r="EF761" s="74"/>
      <c r="EL761" s="74"/>
      <c r="EM761" s="74"/>
      <c r="EN761" s="74"/>
      <c r="ET761" s="74"/>
      <c r="EU761" s="74"/>
      <c r="EV761" s="74"/>
    </row>
    <row r="762" spans="12:152" s="73" customFormat="1" ht="13.5" x14ac:dyDescent="0.3">
      <c r="L762" s="74"/>
      <c r="N762" s="74">
        <v>3.7000000000000001E-10</v>
      </c>
      <c r="O762" s="74">
        <v>5.2306672938799998</v>
      </c>
      <c r="P762" s="74">
        <v>81604.321851422297</v>
      </c>
      <c r="Q762" s="73">
        <f t="shared" si="388"/>
        <v>6.443330155900499E-11</v>
      </c>
      <c r="R762" s="73">
        <f t="shared" si="389"/>
        <v>6.3824235601018422E-11</v>
      </c>
      <c r="S762" s="73">
        <f t="shared" si="390"/>
        <v>6.3824184455070742E-11</v>
      </c>
      <c r="T762" s="73">
        <f t="shared" si="391"/>
        <v>6.3824184450761661E-11</v>
      </c>
      <c r="V762" s="74">
        <v>3.9999999999999998E-11</v>
      </c>
      <c r="W762" s="74">
        <v>0.51045647492000001</v>
      </c>
      <c r="X762" s="74">
        <v>107692.22499299599</v>
      </c>
      <c r="Y762" s="73">
        <f t="shared" si="392"/>
        <v>-3.8939347012677662E-11</v>
      </c>
      <c r="Z762" s="73">
        <f t="shared" si="393"/>
        <v>-3.8919069084981472E-11</v>
      </c>
      <c r="AA762" s="73">
        <f t="shared" si="394"/>
        <v>-3.8919067374454534E-11</v>
      </c>
      <c r="AB762" s="73">
        <f t="shared" si="395"/>
        <v>-3.8919067374309636E-11</v>
      </c>
      <c r="AD762" s="74"/>
      <c r="AE762" s="74"/>
      <c r="AF762" s="74"/>
      <c r="AL762" s="74"/>
      <c r="AM762" s="74"/>
      <c r="AN762" s="74"/>
      <c r="AT762" s="74"/>
      <c r="AU762" s="74"/>
      <c r="AV762" s="74"/>
      <c r="BB762" s="74"/>
      <c r="BC762" s="74"/>
      <c r="BD762" s="74"/>
      <c r="BJ762" s="74">
        <v>5.0000000000000002E-11</v>
      </c>
      <c r="BK762" s="74">
        <v>2.4811730657900002</v>
      </c>
      <c r="BL762" s="74">
        <v>9384.8410080752001</v>
      </c>
      <c r="BM762" s="73">
        <f t="shared" si="396"/>
        <v>-2.8234495879296861E-11</v>
      </c>
      <c r="BN762" s="73">
        <f t="shared" si="397"/>
        <v>-2.8242427363958005E-11</v>
      </c>
      <c r="BO762" s="73">
        <f t="shared" si="398"/>
        <v>-2.8242428029857482E-11</v>
      </c>
      <c r="BP762" s="73">
        <f t="shared" si="399"/>
        <v>-2.8242428029913769E-11</v>
      </c>
      <c r="BR762" s="74"/>
      <c r="BS762" s="74"/>
      <c r="BT762" s="74"/>
      <c r="BZ762" s="74"/>
      <c r="CA762" s="74"/>
      <c r="CB762" s="74"/>
      <c r="CH762" s="74"/>
      <c r="CI762" s="74"/>
      <c r="CJ762" s="74"/>
      <c r="CP762" s="74"/>
      <c r="CQ762" s="74"/>
      <c r="CR762" s="74"/>
      <c r="CX762" s="74"/>
      <c r="CY762" s="74"/>
      <c r="CZ762" s="74"/>
      <c r="DF762" s="74">
        <v>7.0000000000000004E-11</v>
      </c>
      <c r="DG762" s="74">
        <v>3.0856248583200001</v>
      </c>
      <c r="DH762" s="74">
        <v>52027.727558721999</v>
      </c>
      <c r="DI762" s="73">
        <f t="shared" si="400"/>
        <v>6.9533740763299527E-11</v>
      </c>
      <c r="DJ762" s="73">
        <f t="shared" si="401"/>
        <v>6.95251059889005E-11</v>
      </c>
      <c r="DK762" s="73">
        <f t="shared" si="402"/>
        <v>6.9525105260592424E-11</v>
      </c>
      <c r="DL762" s="73">
        <f t="shared" si="403"/>
        <v>6.9525105260530411E-11</v>
      </c>
      <c r="DN762" s="74"/>
      <c r="DO762" s="74"/>
      <c r="DP762" s="74"/>
      <c r="DV762" s="74"/>
      <c r="DW762" s="74"/>
      <c r="DX762" s="74"/>
      <c r="ED762" s="74"/>
      <c r="EE762" s="74"/>
      <c r="EF762" s="74"/>
      <c r="EL762" s="74"/>
      <c r="EM762" s="74"/>
      <c r="EN762" s="74"/>
      <c r="ET762" s="74"/>
      <c r="EU762" s="74"/>
      <c r="EV762" s="74"/>
    </row>
    <row r="763" spans="12:152" s="73" customFormat="1" ht="13.5" x14ac:dyDescent="0.3">
      <c r="L763" s="74"/>
      <c r="N763" s="74">
        <v>2.8000000000000002E-10</v>
      </c>
      <c r="O763" s="74">
        <v>0.99927277404000003</v>
      </c>
      <c r="P763" s="74">
        <v>1322.6776475314</v>
      </c>
      <c r="Q763" s="73">
        <f t="shared" si="388"/>
        <v>-2.4693236819205962E-10</v>
      </c>
      <c r="R763" s="73">
        <f t="shared" si="389"/>
        <v>-2.4693594416824023E-10</v>
      </c>
      <c r="S763" s="73">
        <f t="shared" si="390"/>
        <v>-2.4693594446847897E-10</v>
      </c>
      <c r="T763" s="73">
        <f t="shared" si="391"/>
        <v>-2.4693594446850431E-10</v>
      </c>
      <c r="V763" s="74">
        <v>3.9999999999999998E-11</v>
      </c>
      <c r="W763" s="74">
        <v>4.26267840541</v>
      </c>
      <c r="X763" s="74">
        <v>132658.272812057</v>
      </c>
      <c r="Y763" s="73">
        <f t="shared" si="392"/>
        <v>-3.2778734148055748E-11</v>
      </c>
      <c r="Z763" s="73">
        <f t="shared" si="393"/>
        <v>-3.2840902722126959E-11</v>
      </c>
      <c r="AA763" s="73">
        <f t="shared" si="394"/>
        <v>-3.2840907931755532E-11</v>
      </c>
      <c r="AB763" s="73">
        <f t="shared" si="395"/>
        <v>-3.2840907932202067E-11</v>
      </c>
      <c r="AD763" s="74"/>
      <c r="AE763" s="74"/>
      <c r="AF763" s="74"/>
      <c r="AL763" s="74"/>
      <c r="AM763" s="74"/>
      <c r="AN763" s="74"/>
      <c r="AT763" s="74"/>
      <c r="AU763" s="74"/>
      <c r="AV763" s="74"/>
      <c r="BB763" s="74"/>
      <c r="BC763" s="74"/>
      <c r="BD763" s="74"/>
      <c r="BJ763" s="74">
        <v>5.0000000000000002E-11</v>
      </c>
      <c r="BK763" s="74">
        <v>3.7094865542800002</v>
      </c>
      <c r="BL763" s="74">
        <v>266540.36346489401</v>
      </c>
      <c r="BM763" s="73">
        <f t="shared" si="396"/>
        <v>-4.1989095823535754E-11</v>
      </c>
      <c r="BN763" s="73">
        <f t="shared" si="397"/>
        <v>-4.2136668126108452E-11</v>
      </c>
      <c r="BO763" s="73">
        <f t="shared" si="398"/>
        <v>-4.2136680463917505E-11</v>
      </c>
      <c r="BP763" s="73">
        <f t="shared" si="399"/>
        <v>-4.2136680464970164E-11</v>
      </c>
      <c r="BR763" s="74"/>
      <c r="BS763" s="74"/>
      <c r="BT763" s="74"/>
      <c r="BZ763" s="74"/>
      <c r="CA763" s="74"/>
      <c r="CB763" s="74"/>
      <c r="CH763" s="74"/>
      <c r="CI763" s="74"/>
      <c r="CJ763" s="74"/>
      <c r="CP763" s="74"/>
      <c r="CQ763" s="74"/>
      <c r="CR763" s="74"/>
      <c r="CX763" s="74"/>
      <c r="CY763" s="74"/>
      <c r="CZ763" s="74"/>
      <c r="DF763" s="74">
        <v>6E-11</v>
      </c>
      <c r="DG763" s="74">
        <v>2.8122450692499998</v>
      </c>
      <c r="DH763" s="74">
        <v>25450.906869549999</v>
      </c>
      <c r="DI763" s="73">
        <f t="shared" si="400"/>
        <v>4.6641810549867373E-12</v>
      </c>
      <c r="DJ763" s="73">
        <f t="shared" si="401"/>
        <v>4.6953629209537959E-12</v>
      </c>
      <c r="DK763" s="73">
        <f t="shared" si="402"/>
        <v>4.6953655389912575E-12</v>
      </c>
      <c r="DL763" s="73">
        <f t="shared" si="403"/>
        <v>4.6953655392122674E-12</v>
      </c>
      <c r="DN763" s="74"/>
      <c r="DO763" s="74"/>
      <c r="DP763" s="74"/>
      <c r="DV763" s="74"/>
      <c r="DW763" s="74"/>
      <c r="DX763" s="74"/>
      <c r="ED763" s="74"/>
      <c r="EE763" s="74"/>
      <c r="EF763" s="74"/>
      <c r="EL763" s="74"/>
      <c r="EM763" s="74"/>
      <c r="EN763" s="74"/>
      <c r="ET763" s="74"/>
      <c r="EU763" s="74"/>
      <c r="EV763" s="74"/>
    </row>
    <row r="764" spans="12:152" s="73" customFormat="1" ht="13.5" x14ac:dyDescent="0.3">
      <c r="L764" s="74"/>
      <c r="N764" s="74">
        <v>2.8999999999999998E-10</v>
      </c>
      <c r="O764" s="74">
        <v>2.0015977076999998</v>
      </c>
      <c r="P764" s="74">
        <v>25004.8229092806</v>
      </c>
      <c r="Q764" s="73">
        <f t="shared" si="388"/>
        <v>2.7872773780432552E-10</v>
      </c>
      <c r="R764" s="73">
        <f t="shared" si="389"/>
        <v>2.7868669461461325E-10</v>
      </c>
      <c r="S764" s="73">
        <f t="shared" si="390"/>
        <v>2.7868669116547436E-10</v>
      </c>
      <c r="T764" s="73">
        <f t="shared" si="391"/>
        <v>2.7868669116518252E-10</v>
      </c>
      <c r="V764" s="74">
        <v>3.9999999999999998E-11</v>
      </c>
      <c r="W764" s="74">
        <v>3.0852262855200001</v>
      </c>
      <c r="X764" s="74">
        <v>175844.611389773</v>
      </c>
      <c r="Y764" s="73">
        <f t="shared" si="392"/>
        <v>3.8378667036466607E-11</v>
      </c>
      <c r="Z764" s="73">
        <f t="shared" si="393"/>
        <v>3.8419019026930155E-11</v>
      </c>
      <c r="AA764" s="73">
        <f t="shared" si="394"/>
        <v>3.8419022394048932E-11</v>
      </c>
      <c r="AB764" s="73">
        <f t="shared" si="395"/>
        <v>3.8419022394332481E-11</v>
      </c>
      <c r="AD764" s="74"/>
      <c r="AE764" s="74"/>
      <c r="AF764" s="74"/>
      <c r="AL764" s="74"/>
      <c r="AM764" s="74"/>
      <c r="AN764" s="74"/>
      <c r="AT764" s="74"/>
      <c r="AU764" s="74"/>
      <c r="AV764" s="74"/>
      <c r="BB764" s="74"/>
      <c r="BC764" s="74"/>
      <c r="BD764" s="74"/>
      <c r="BJ764" s="74">
        <v>7.0000000000000004E-11</v>
      </c>
      <c r="BK764" s="74">
        <v>5.7151381527599998</v>
      </c>
      <c r="BL764" s="74">
        <v>70383.620271383596</v>
      </c>
      <c r="BM764" s="73">
        <f t="shared" si="396"/>
        <v>4.1037383408791854E-11</v>
      </c>
      <c r="BN764" s="73">
        <f t="shared" si="397"/>
        <v>4.0955588918308657E-11</v>
      </c>
      <c r="BO764" s="73">
        <f t="shared" si="398"/>
        <v>4.0955582047093482E-11</v>
      </c>
      <c r="BP764" s="73">
        <f t="shared" si="399"/>
        <v>4.0955582046512639E-11</v>
      </c>
      <c r="BR764" s="74"/>
      <c r="BS764" s="74"/>
      <c r="BT764" s="74"/>
      <c r="BZ764" s="74"/>
      <c r="CA764" s="74"/>
      <c r="CB764" s="74"/>
      <c r="CH764" s="74"/>
      <c r="CI764" s="74"/>
      <c r="CJ764" s="74"/>
      <c r="CP764" s="74"/>
      <c r="CQ764" s="74"/>
      <c r="CR764" s="74"/>
      <c r="CX764" s="74"/>
      <c r="CY764" s="74"/>
      <c r="CZ764" s="74"/>
      <c r="DF764" s="74">
        <v>5.0000000000000002E-11</v>
      </c>
      <c r="DG764" s="74">
        <v>1.51400872659</v>
      </c>
      <c r="DH764" s="74">
        <v>28199.5534549517</v>
      </c>
      <c r="DI764" s="73">
        <f t="shared" si="400"/>
        <v>3.2785328542624693E-11</v>
      </c>
      <c r="DJ764" s="73">
        <f t="shared" si="401"/>
        <v>3.2807127310663683E-11</v>
      </c>
      <c r="DK764" s="73">
        <f t="shared" si="402"/>
        <v>3.2807129140473794E-11</v>
      </c>
      <c r="DL764" s="73">
        <f t="shared" si="403"/>
        <v>3.2807129140628224E-11</v>
      </c>
      <c r="DN764" s="74"/>
      <c r="DO764" s="74"/>
      <c r="DP764" s="74"/>
      <c r="DV764" s="74"/>
      <c r="DW764" s="74"/>
      <c r="DX764" s="74"/>
      <c r="ED764" s="74"/>
      <c r="EE764" s="74"/>
      <c r="EF764" s="74"/>
      <c r="EL764" s="74"/>
      <c r="EM764" s="74"/>
      <c r="EN764" s="74"/>
      <c r="ET764" s="74"/>
      <c r="EU764" s="74"/>
      <c r="EV764" s="74"/>
    </row>
    <row r="765" spans="12:152" s="73" customFormat="1" ht="13.5" x14ac:dyDescent="0.3">
      <c r="L765" s="74"/>
      <c r="N765" s="74">
        <v>3.4999999999999998E-10</v>
      </c>
      <c r="O765" s="74">
        <v>4.6919847773200001</v>
      </c>
      <c r="P765" s="74">
        <v>22065.64060961</v>
      </c>
      <c r="Q765" s="73">
        <f t="shared" si="388"/>
        <v>7.8380453284615712E-11</v>
      </c>
      <c r="R765" s="73">
        <f t="shared" si="389"/>
        <v>7.8226280743245997E-11</v>
      </c>
      <c r="S765" s="73">
        <f t="shared" si="390"/>
        <v>7.8226267797924586E-11</v>
      </c>
      <c r="T765" s="73">
        <f t="shared" si="391"/>
        <v>7.822626779683864E-11</v>
      </c>
      <c r="V765" s="74">
        <v>3.9999999999999998E-11</v>
      </c>
      <c r="W765" s="74">
        <v>3.3886689473199998</v>
      </c>
      <c r="X765" s="74">
        <v>104888.417078392</v>
      </c>
      <c r="Y765" s="73">
        <f t="shared" si="392"/>
        <v>-1.8479739462708041E-11</v>
      </c>
      <c r="Z765" s="73">
        <f t="shared" si="393"/>
        <v>-1.8555909333535533E-11</v>
      </c>
      <c r="AA765" s="73">
        <f t="shared" si="394"/>
        <v>-1.8555915725322218E-11</v>
      </c>
      <c r="AB765" s="73">
        <f t="shared" si="395"/>
        <v>-1.8555915725862044E-11</v>
      </c>
      <c r="AD765" s="74"/>
      <c r="AE765" s="74"/>
      <c r="AF765" s="74"/>
      <c r="AL765" s="74"/>
      <c r="AM765" s="74"/>
      <c r="AN765" s="74"/>
      <c r="AT765" s="74"/>
      <c r="AU765" s="74"/>
      <c r="AV765" s="74"/>
      <c r="BB765" s="74"/>
      <c r="BC765" s="74"/>
      <c r="BD765" s="74"/>
      <c r="BJ765" s="74">
        <v>6E-11</v>
      </c>
      <c r="BK765" s="74">
        <v>4.5501513025299998</v>
      </c>
      <c r="BL765" s="74">
        <v>51955.393640709503</v>
      </c>
      <c r="BM765" s="73">
        <f t="shared" si="396"/>
        <v>5.9091902364299983E-11</v>
      </c>
      <c r="BN765" s="73">
        <f t="shared" si="397"/>
        <v>5.9102935413111811E-11</v>
      </c>
      <c r="BO765" s="73">
        <f t="shared" si="398"/>
        <v>5.910293633665943E-11</v>
      </c>
      <c r="BP765" s="73">
        <f t="shared" si="399"/>
        <v>5.9102936336738167E-11</v>
      </c>
      <c r="BR765" s="74"/>
      <c r="BS765" s="74"/>
      <c r="BT765" s="74"/>
      <c r="BZ765" s="74"/>
      <c r="CA765" s="74"/>
      <c r="CB765" s="74"/>
      <c r="CH765" s="74"/>
      <c r="CI765" s="74"/>
      <c r="CJ765" s="74"/>
      <c r="CP765" s="74"/>
      <c r="CQ765" s="74"/>
      <c r="CR765" s="74"/>
      <c r="CX765" s="74"/>
      <c r="CY765" s="74"/>
      <c r="CZ765" s="74"/>
      <c r="DF765" s="74">
        <v>6E-11</v>
      </c>
      <c r="DG765" s="74">
        <v>1.5849551742800001</v>
      </c>
      <c r="DH765" s="74">
        <v>47803.929916374203</v>
      </c>
      <c r="DI765" s="73">
        <f t="shared" si="400"/>
        <v>2.7023384516937531E-11</v>
      </c>
      <c r="DJ765" s="73">
        <f t="shared" si="401"/>
        <v>2.6970920152127322E-11</v>
      </c>
      <c r="DK765" s="73">
        <f t="shared" si="402"/>
        <v>2.6970915746024401E-11</v>
      </c>
      <c r="DL765" s="73">
        <f t="shared" si="403"/>
        <v>2.6970915745652719E-11</v>
      </c>
      <c r="DN765" s="74"/>
      <c r="DO765" s="74"/>
      <c r="DP765" s="74"/>
      <c r="DV765" s="74"/>
      <c r="DW765" s="74"/>
      <c r="DX765" s="74"/>
      <c r="ED765" s="74"/>
      <c r="EE765" s="74"/>
      <c r="EF765" s="74"/>
      <c r="EL765" s="74"/>
      <c r="EM765" s="74"/>
      <c r="EN765" s="74"/>
      <c r="ET765" s="74"/>
      <c r="EU765" s="74"/>
      <c r="EV765" s="74"/>
    </row>
    <row r="766" spans="12:152" s="73" customFormat="1" ht="13.5" x14ac:dyDescent="0.3">
      <c r="L766" s="74"/>
      <c r="N766" s="74">
        <v>2.8999999999999998E-10</v>
      </c>
      <c r="O766" s="74">
        <v>3.8069760104400001</v>
      </c>
      <c r="P766" s="74">
        <v>24513.057340292002</v>
      </c>
      <c r="Q766" s="73">
        <f t="shared" si="388"/>
        <v>2.8539887228508324E-10</v>
      </c>
      <c r="R766" s="73">
        <f t="shared" si="389"/>
        <v>2.8537300260605738E-10</v>
      </c>
      <c r="S766" s="73">
        <f t="shared" si="390"/>
        <v>2.8537300043096724E-10</v>
      </c>
      <c r="T766" s="73">
        <f t="shared" si="391"/>
        <v>2.8537300043078247E-10</v>
      </c>
      <c r="V766" s="74">
        <v>3.9999999999999998E-11</v>
      </c>
      <c r="W766" s="74">
        <v>1.21404057369</v>
      </c>
      <c r="X766" s="74">
        <v>139543.42270198799</v>
      </c>
      <c r="Y766" s="73">
        <f t="shared" si="392"/>
        <v>3.3758185050560175E-11</v>
      </c>
      <c r="Z766" s="73">
        <f t="shared" si="393"/>
        <v>3.3696721545453143E-11</v>
      </c>
      <c r="AA766" s="73">
        <f t="shared" si="394"/>
        <v>3.369671637328168E-11</v>
      </c>
      <c r="AB766" s="73">
        <f t="shared" si="395"/>
        <v>3.3696716372850428E-11</v>
      </c>
      <c r="AD766" s="74"/>
      <c r="AE766" s="74"/>
      <c r="AF766" s="74"/>
      <c r="AL766" s="74"/>
      <c r="AM766" s="74"/>
      <c r="AN766" s="74"/>
      <c r="AT766" s="74"/>
      <c r="AU766" s="74"/>
      <c r="AV766" s="74"/>
      <c r="BB766" s="74"/>
      <c r="BC766" s="74"/>
      <c r="BD766" s="74"/>
      <c r="BJ766" s="74">
        <v>5.0000000000000002E-11</v>
      </c>
      <c r="BK766" s="74">
        <v>3.5160226396600001</v>
      </c>
      <c r="BL766" s="74">
        <v>102975.83876645</v>
      </c>
      <c r="BM766" s="73">
        <f t="shared" si="396"/>
        <v>-4.2912407259956994E-14</v>
      </c>
      <c r="BN766" s="73">
        <f t="shared" si="397"/>
        <v>-1.4836981464486125E-13</v>
      </c>
      <c r="BO766" s="73">
        <f t="shared" si="398"/>
        <v>-1.4837866903701908E-13</v>
      </c>
      <c r="BP766" s="73">
        <f t="shared" si="399"/>
        <v>-1.4837866978734889E-13</v>
      </c>
      <c r="BR766" s="74"/>
      <c r="BS766" s="74"/>
      <c r="BT766" s="74"/>
      <c r="BZ766" s="74"/>
      <c r="CA766" s="74"/>
      <c r="CB766" s="74"/>
      <c r="CH766" s="74"/>
      <c r="CI766" s="74"/>
      <c r="CJ766" s="74"/>
      <c r="CP766" s="74"/>
      <c r="CQ766" s="74"/>
      <c r="CR766" s="74"/>
      <c r="CX766" s="74"/>
      <c r="CY766" s="74"/>
      <c r="CZ766" s="74"/>
      <c r="DF766" s="74">
        <v>6E-11</v>
      </c>
      <c r="DG766" s="74">
        <v>2.7956155120499999</v>
      </c>
      <c r="DH766" s="74">
        <v>52286.012604367701</v>
      </c>
      <c r="DI766" s="73">
        <f t="shared" si="400"/>
        <v>-4.7839260738242753E-11</v>
      </c>
      <c r="DJ766" s="73">
        <f t="shared" si="401"/>
        <v>-4.7878014975041329E-11</v>
      </c>
      <c r="DK766" s="73">
        <f t="shared" si="402"/>
        <v>-4.7878018226621122E-11</v>
      </c>
      <c r="DL766" s="73">
        <f t="shared" si="403"/>
        <v>-4.7878018226896566E-11</v>
      </c>
      <c r="DN766" s="74"/>
      <c r="DO766" s="74"/>
      <c r="DP766" s="74"/>
      <c r="DV766" s="74"/>
      <c r="DW766" s="74"/>
      <c r="DX766" s="74"/>
      <c r="ED766" s="74"/>
      <c r="EE766" s="74"/>
      <c r="EF766" s="74"/>
      <c r="EL766" s="74"/>
      <c r="EM766" s="74"/>
      <c r="EN766" s="74"/>
      <c r="ET766" s="74"/>
      <c r="EU766" s="74"/>
      <c r="EV766" s="74"/>
    </row>
    <row r="767" spans="12:152" s="73" customFormat="1" ht="13.5" x14ac:dyDescent="0.3">
      <c r="L767" s="74"/>
      <c r="N767" s="74">
        <v>3.1999999999999998E-10</v>
      </c>
      <c r="O767" s="74">
        <v>4.6940146615899998</v>
      </c>
      <c r="P767" s="74">
        <v>27250.3778459819</v>
      </c>
      <c r="Q767" s="73">
        <f t="shared" si="388"/>
        <v>1.2022413951007955E-10</v>
      </c>
      <c r="R767" s="73">
        <f t="shared" si="389"/>
        <v>1.2038964195865045E-10</v>
      </c>
      <c r="S767" s="73">
        <f t="shared" si="390"/>
        <v>1.2038965585300139E-10</v>
      </c>
      <c r="T767" s="73">
        <f t="shared" si="391"/>
        <v>1.2038965585418113E-10</v>
      </c>
      <c r="V767" s="74">
        <v>5.0000000000000002E-11</v>
      </c>
      <c r="W767" s="74">
        <v>3.75130732</v>
      </c>
      <c r="X767" s="74">
        <v>62197.643563247701</v>
      </c>
      <c r="Y767" s="73">
        <f t="shared" si="392"/>
        <v>-3.5703546661758412E-11</v>
      </c>
      <c r="Z767" s="73">
        <f t="shared" si="393"/>
        <v>-3.565892537809288E-11</v>
      </c>
      <c r="AA767" s="73">
        <f t="shared" si="394"/>
        <v>-3.5658921629167171E-11</v>
      </c>
      <c r="AB767" s="73">
        <f t="shared" si="395"/>
        <v>-3.5658921628848396E-11</v>
      </c>
      <c r="AD767" s="74"/>
      <c r="AE767" s="74"/>
      <c r="AF767" s="74"/>
      <c r="AL767" s="74"/>
      <c r="AM767" s="74"/>
      <c r="AN767" s="74"/>
      <c r="AT767" s="74"/>
      <c r="AU767" s="74"/>
      <c r="AV767" s="74"/>
      <c r="BB767" s="74"/>
      <c r="BC767" s="74"/>
      <c r="BD767" s="74"/>
      <c r="BJ767" s="74">
        <v>5.0000000000000002E-11</v>
      </c>
      <c r="BK767" s="74">
        <v>3.69945557546</v>
      </c>
      <c r="BL767" s="74">
        <v>39450.352848373397</v>
      </c>
      <c r="BM767" s="73">
        <f t="shared" si="396"/>
        <v>-4.5624525188979358E-11</v>
      </c>
      <c r="BN767" s="73">
        <f t="shared" si="397"/>
        <v>-4.5641038310185985E-11</v>
      </c>
      <c r="BO767" s="73">
        <f t="shared" si="398"/>
        <v>-4.5641039695409599E-11</v>
      </c>
      <c r="BP767" s="73">
        <f t="shared" si="399"/>
        <v>-4.5641039695525663E-11</v>
      </c>
      <c r="BR767" s="74"/>
      <c r="BS767" s="74"/>
      <c r="BT767" s="74"/>
      <c r="BZ767" s="74"/>
      <c r="CA767" s="74"/>
      <c r="CB767" s="74"/>
      <c r="CH767" s="74"/>
      <c r="CI767" s="74"/>
      <c r="CJ767" s="74"/>
      <c r="CP767" s="74"/>
      <c r="CQ767" s="74"/>
      <c r="CR767" s="74"/>
      <c r="CX767" s="74"/>
      <c r="CY767" s="74"/>
      <c r="CZ767" s="74"/>
      <c r="DF767" s="74">
        <v>7.0000000000000004E-11</v>
      </c>
      <c r="DG767" s="74">
        <v>1.8063087814200001</v>
      </c>
      <c r="DH767" s="74">
        <v>23549.6546373206</v>
      </c>
      <c r="DI767" s="73">
        <f t="shared" si="400"/>
        <v>3.6454604665868673E-11</v>
      </c>
      <c r="DJ767" s="73">
        <f t="shared" si="401"/>
        <v>3.648342453018949E-11</v>
      </c>
      <c r="DK767" s="73">
        <f t="shared" si="402"/>
        <v>3.6483426949607369E-11</v>
      </c>
      <c r="DL767" s="73">
        <f t="shared" si="403"/>
        <v>3.648342694981452E-11</v>
      </c>
      <c r="DN767" s="74"/>
      <c r="DO767" s="74"/>
      <c r="DP767" s="74"/>
      <c r="DV767" s="74"/>
      <c r="DW767" s="74"/>
      <c r="DX767" s="74"/>
      <c r="ED767" s="74"/>
      <c r="EE767" s="74"/>
      <c r="EF767" s="74"/>
      <c r="EL767" s="74"/>
      <c r="EM767" s="74"/>
      <c r="EN767" s="74"/>
      <c r="ET767" s="74"/>
      <c r="EU767" s="74"/>
      <c r="EV767" s="74"/>
    </row>
    <row r="768" spans="12:152" s="73" customFormat="1" ht="13.5" x14ac:dyDescent="0.3">
      <c r="L768" s="74"/>
      <c r="N768" s="74">
        <v>3.1000000000000002E-10</v>
      </c>
      <c r="O768" s="74">
        <v>5.8671590295399998</v>
      </c>
      <c r="P768" s="74">
        <v>5815.1108596369904</v>
      </c>
      <c r="Q768" s="73">
        <f t="shared" si="388"/>
        <v>3.0283728378594651E-10</v>
      </c>
      <c r="R768" s="73">
        <f t="shared" si="389"/>
        <v>3.0282939045551011E-10</v>
      </c>
      <c r="S768" s="73">
        <f t="shared" si="390"/>
        <v>3.0282938979258917E-10</v>
      </c>
      <c r="T768" s="73">
        <f t="shared" si="391"/>
        <v>3.0282938979253359E-10</v>
      </c>
      <c r="V768" s="74">
        <v>3.9999999999999998E-11</v>
      </c>
      <c r="W768" s="74">
        <v>0.30056239753000003</v>
      </c>
      <c r="X768" s="74">
        <v>233202.055378883</v>
      </c>
      <c r="Y768" s="73">
        <f t="shared" si="392"/>
        <v>2.7382522032322207E-11</v>
      </c>
      <c r="Z768" s="73">
        <f t="shared" si="393"/>
        <v>2.7242937853424734E-11</v>
      </c>
      <c r="AA768" s="73">
        <f t="shared" si="394"/>
        <v>2.7242926107524523E-11</v>
      </c>
      <c r="AB768" s="73">
        <f t="shared" si="395"/>
        <v>2.7242926106525606E-11</v>
      </c>
      <c r="AD768" s="74"/>
      <c r="AE768" s="74"/>
      <c r="AF768" s="74"/>
      <c r="AL768" s="74"/>
      <c r="AM768" s="74"/>
      <c r="AN768" s="74"/>
      <c r="AT768" s="74"/>
      <c r="AU768" s="74"/>
      <c r="AV768" s="74"/>
      <c r="BB768" s="74"/>
      <c r="BC768" s="74"/>
      <c r="BD768" s="74"/>
      <c r="BJ768" s="74">
        <v>5.0000000000000002E-11</v>
      </c>
      <c r="BK768" s="74">
        <v>3.9823204830300001</v>
      </c>
      <c r="BL768" s="74">
        <v>53771.992725432901</v>
      </c>
      <c r="BM768" s="73">
        <f t="shared" si="396"/>
        <v>-3.3482819840736748E-11</v>
      </c>
      <c r="BN768" s="73">
        <f t="shared" si="397"/>
        <v>-3.3523696884120642E-11</v>
      </c>
      <c r="BO768" s="73">
        <f t="shared" si="398"/>
        <v>-3.3523700314533626E-11</v>
      </c>
      <c r="BP768" s="73">
        <f t="shared" si="399"/>
        <v>-3.3523700314824632E-11</v>
      </c>
      <c r="BR768" s="74"/>
      <c r="BS768" s="74"/>
      <c r="BT768" s="74"/>
      <c r="BZ768" s="74"/>
      <c r="CA768" s="74"/>
      <c r="CB768" s="74"/>
      <c r="CH768" s="74"/>
      <c r="CI768" s="74"/>
      <c r="CJ768" s="74"/>
      <c r="CP768" s="74"/>
      <c r="CQ768" s="74"/>
      <c r="CR768" s="74"/>
      <c r="CX768" s="74"/>
      <c r="CY768" s="74"/>
      <c r="CZ768" s="74"/>
      <c r="DF768" s="74">
        <v>7.0000000000000004E-11</v>
      </c>
      <c r="DG768" s="74">
        <v>3.7239631806500002</v>
      </c>
      <c r="DH768" s="74">
        <v>198489.93958638201</v>
      </c>
      <c r="DI768" s="73">
        <f t="shared" si="400"/>
        <v>-2.7880557453469504E-11</v>
      </c>
      <c r="DJ768" s="73">
        <f t="shared" si="401"/>
        <v>-2.8141362473500801E-11</v>
      </c>
      <c r="DK768" s="73">
        <f t="shared" si="402"/>
        <v>-2.8141384351738377E-11</v>
      </c>
      <c r="DL768" s="73">
        <f t="shared" si="403"/>
        <v>-2.8141384353603766E-11</v>
      </c>
      <c r="DN768" s="74"/>
      <c r="DO768" s="74"/>
      <c r="DP768" s="74"/>
      <c r="DV768" s="74"/>
      <c r="DW768" s="74"/>
      <c r="DX768" s="74"/>
      <c r="ED768" s="74"/>
      <c r="EE768" s="74"/>
      <c r="EF768" s="74"/>
      <c r="EL768" s="74"/>
      <c r="EM768" s="74"/>
      <c r="EN768" s="74"/>
      <c r="ET768" s="74"/>
      <c r="EU768" s="74"/>
      <c r="EV768" s="74"/>
    </row>
    <row r="769" spans="12:152" s="73" customFormat="1" ht="13.5" x14ac:dyDescent="0.3">
      <c r="L769" s="74"/>
      <c r="N769" s="74">
        <v>2.7E-10</v>
      </c>
      <c r="O769" s="74">
        <v>1.2670231136600001</v>
      </c>
      <c r="P769" s="74">
        <v>27044.1922975448</v>
      </c>
      <c r="Q769" s="73">
        <f t="shared" ref="Q769:Q832" si="408">N769*COS(O769+P769*$C$32)</f>
        <v>2.0772101114635302E-10</v>
      </c>
      <c r="R769" s="73">
        <f t="shared" ref="R769:R832" si="409">N769*COS(O769+P769*$C$53)</f>
        <v>2.0781652353094726E-10</v>
      </c>
      <c r="S769" s="73">
        <f t="shared" ref="S769:S832" si="410">N769*COS(O769+P769*$C$74)</f>
        <v>2.0781653154768454E-10</v>
      </c>
      <c r="T769" s="73">
        <f t="shared" ref="T769:T832" si="411">N769*COS(O769+P769*$C$95)</f>
        <v>2.078165315483606E-10</v>
      </c>
      <c r="V769" s="74">
        <v>3.9999999999999998E-11</v>
      </c>
      <c r="W769" s="74">
        <v>4.2059858828200003</v>
      </c>
      <c r="X769" s="74">
        <v>218916.51067880401</v>
      </c>
      <c r="Y769" s="73">
        <f t="shared" ref="Y769:Y832" si="412">V769*COS(W769+X769*$C$32)</f>
        <v>-3.6833515557342901E-11</v>
      </c>
      <c r="Z769" s="73">
        <f t="shared" ref="Z769:Z832" si="413">V769*COS(W769+X769*$C$53)</f>
        <v>-3.6903083372376962E-11</v>
      </c>
      <c r="AA769" s="73">
        <f t="shared" ref="AA769:AA832" si="414">V769*COS(W769+X769*$C$74)</f>
        <v>-3.6903089182299398E-11</v>
      </c>
      <c r="AB769" s="73">
        <f t="shared" ref="AB769:AB832" si="415">V769*COS(W769+X769*$C$95)</f>
        <v>-3.6903089182790652E-11</v>
      </c>
      <c r="AD769" s="74"/>
      <c r="AE769" s="74"/>
      <c r="AF769" s="74"/>
      <c r="AL769" s="74"/>
      <c r="AM769" s="74"/>
      <c r="AN769" s="74"/>
      <c r="AT769" s="74"/>
      <c r="AU769" s="74"/>
      <c r="AV769" s="74"/>
      <c r="BB769" s="74"/>
      <c r="BC769" s="74"/>
      <c r="BD769" s="74"/>
      <c r="BJ769" s="74">
        <v>6E-11</v>
      </c>
      <c r="BK769" s="74">
        <v>1.0139419086899999</v>
      </c>
      <c r="BL769" s="74">
        <v>77940.204008065106</v>
      </c>
      <c r="BM769" s="73">
        <f t="shared" ref="BM769:BM818" si="416">BJ769*COS(BK769+BL769*$C$32)</f>
        <v>-3.9655671998372895E-11</v>
      </c>
      <c r="BN769" s="73">
        <f t="shared" ref="BN769:BN818" si="417">BJ769*COS(BK769+BL769*$C$53)</f>
        <v>-3.9727501236285609E-11</v>
      </c>
      <c r="BO769" s="73">
        <f t="shared" ref="BO769:BO818" si="418">BJ769*COS(BK769+BL769*$C$74)</f>
        <v>-3.9727507262959731E-11</v>
      </c>
      <c r="BP769" s="73">
        <f t="shared" ref="BP769:BP818" si="419">BJ769*COS(BK769+BL769*$C$95)</f>
        <v>-3.972750726347091E-11</v>
      </c>
      <c r="BR769" s="74"/>
      <c r="BS769" s="74"/>
      <c r="BT769" s="74"/>
      <c r="BZ769" s="74"/>
      <c r="CA769" s="74"/>
      <c r="CB769" s="74"/>
      <c r="CH769" s="74"/>
      <c r="CI769" s="74"/>
      <c r="CJ769" s="74"/>
      <c r="CP769" s="74"/>
      <c r="CQ769" s="74"/>
      <c r="CR769" s="74"/>
      <c r="CX769" s="74"/>
      <c r="CY769" s="74"/>
      <c r="CZ769" s="74"/>
      <c r="DF769" s="74">
        <v>5.0000000000000002E-11</v>
      </c>
      <c r="DG769" s="74">
        <v>5.7412914726400004</v>
      </c>
      <c r="DH769" s="74">
        <v>103189.137861888</v>
      </c>
      <c r="DI769" s="73">
        <f t="shared" ref="DI769:DI832" si="420">DF769*COS(DG769+DH769*$C$32)</f>
        <v>-2.8000303638668607E-11</v>
      </c>
      <c r="DJ769" s="73">
        <f t="shared" ref="DJ769:DJ832" si="421">DF769*COS(DG769+DH769*$C$53)</f>
        <v>-2.8087792435568526E-11</v>
      </c>
      <c r="DK769" s="73">
        <f t="shared" ref="DK769:DK832" si="422">DF769*COS(DG769+DH769*$C$74)</f>
        <v>-2.8087799776046365E-11</v>
      </c>
      <c r="DL769" s="73">
        <f t="shared" ref="DL769:DL832" si="423">DF769*COS(DG769+DH769*$C$95)</f>
        <v>-2.8087799776667119E-11</v>
      </c>
      <c r="DN769" s="74"/>
      <c r="DO769" s="74"/>
      <c r="DP769" s="74"/>
      <c r="DV769" s="74"/>
      <c r="DW769" s="74"/>
      <c r="DX769" s="74"/>
      <c r="ED769" s="74"/>
      <c r="EE769" s="74"/>
      <c r="EF769" s="74"/>
      <c r="EL769" s="74"/>
      <c r="EM769" s="74"/>
      <c r="EN769" s="74"/>
      <c r="ET769" s="74"/>
      <c r="EU769" s="74"/>
      <c r="EV769" s="74"/>
    </row>
    <row r="770" spans="12:152" s="73" customFormat="1" ht="13.5" x14ac:dyDescent="0.3">
      <c r="L770" s="74"/>
      <c r="N770" s="74">
        <v>3E-10</v>
      </c>
      <c r="O770" s="74">
        <v>3.4435188803500001</v>
      </c>
      <c r="P770" s="74">
        <v>104819.577556651</v>
      </c>
      <c r="Q770" s="73">
        <f t="shared" si="408"/>
        <v>-2.9988804698218165E-10</v>
      </c>
      <c r="R770" s="73">
        <f t="shared" si="409"/>
        <v>-2.9990494997941721E-10</v>
      </c>
      <c r="S770" s="73">
        <f t="shared" si="410"/>
        <v>-2.9990495134059099E-10</v>
      </c>
      <c r="T770" s="73">
        <f t="shared" si="411"/>
        <v>-2.9990495134070602E-10</v>
      </c>
      <c r="V770" s="74">
        <v>3.9999999999999998E-11</v>
      </c>
      <c r="W770" s="74">
        <v>1.3456800464100001</v>
      </c>
      <c r="X770" s="74">
        <v>182828.62108645699</v>
      </c>
      <c r="Y770" s="73">
        <f t="shared" si="412"/>
        <v>1.7512424096044816E-11</v>
      </c>
      <c r="Z770" s="73">
        <f t="shared" si="413"/>
        <v>1.7377632212529973E-11</v>
      </c>
      <c r="AA770" s="73">
        <f t="shared" si="414"/>
        <v>1.7377620884860859E-11</v>
      </c>
      <c r="AB770" s="73">
        <f t="shared" si="415"/>
        <v>1.7377620883910609E-11</v>
      </c>
      <c r="AD770" s="74"/>
      <c r="AE770" s="74"/>
      <c r="AF770" s="74"/>
      <c r="AL770" s="74"/>
      <c r="AM770" s="74"/>
      <c r="AN770" s="74"/>
      <c r="AT770" s="74"/>
      <c r="AU770" s="74"/>
      <c r="AV770" s="74"/>
      <c r="BB770" s="74"/>
      <c r="BC770" s="74"/>
      <c r="BD770" s="74"/>
      <c r="BJ770" s="74">
        <v>5.0000000000000002E-11</v>
      </c>
      <c r="BK770" s="74">
        <v>2.5058836365100001</v>
      </c>
      <c r="BL770" s="74">
        <v>102872.745992232</v>
      </c>
      <c r="BM770" s="73">
        <f t="shared" si="416"/>
        <v>-2.2025799237189089E-11</v>
      </c>
      <c r="BN770" s="73">
        <f t="shared" si="417"/>
        <v>-2.1931171169222011E-11</v>
      </c>
      <c r="BO770" s="73">
        <f t="shared" si="418"/>
        <v>-2.1931163219970571E-11</v>
      </c>
      <c r="BP770" s="73">
        <f t="shared" si="419"/>
        <v>-2.1931163219296267E-11</v>
      </c>
      <c r="BR770" s="74"/>
      <c r="BS770" s="74"/>
      <c r="BT770" s="74"/>
      <c r="BZ770" s="74"/>
      <c r="CA770" s="74"/>
      <c r="CB770" s="74"/>
      <c r="CH770" s="74"/>
      <c r="CI770" s="74"/>
      <c r="CJ770" s="74"/>
      <c r="CP770" s="74"/>
      <c r="CQ770" s="74"/>
      <c r="CR770" s="74"/>
      <c r="CX770" s="74"/>
      <c r="CY770" s="74"/>
      <c r="CZ770" s="74"/>
      <c r="DF770" s="74">
        <v>6E-11</v>
      </c>
      <c r="DG770" s="74">
        <v>2.94825789213</v>
      </c>
      <c r="DH770" s="74">
        <v>56259.794789852698</v>
      </c>
      <c r="DI770" s="73">
        <f t="shared" si="420"/>
        <v>4.8442881380050309E-11</v>
      </c>
      <c r="DJ770" s="73">
        <f t="shared" si="421"/>
        <v>4.8402055247428591E-11</v>
      </c>
      <c r="DK770" s="73">
        <f t="shared" si="422"/>
        <v>4.8402051816885888E-11</v>
      </c>
      <c r="DL770" s="73">
        <f t="shared" si="423"/>
        <v>4.8402051816595645E-11</v>
      </c>
      <c r="DN770" s="74"/>
      <c r="DO770" s="74"/>
      <c r="DP770" s="74"/>
      <c r="DV770" s="74"/>
      <c r="DW770" s="74"/>
      <c r="DX770" s="74"/>
      <c r="ED770" s="74"/>
      <c r="EE770" s="74"/>
      <c r="EF770" s="74"/>
      <c r="EL770" s="74"/>
      <c r="EM770" s="74"/>
      <c r="EN770" s="74"/>
      <c r="ET770" s="74"/>
      <c r="EU770" s="74"/>
      <c r="EV770" s="74"/>
    </row>
    <row r="771" spans="12:152" s="73" customFormat="1" ht="13.5" x14ac:dyDescent="0.3">
      <c r="L771" s="74"/>
      <c r="N771" s="74">
        <v>2.8000000000000002E-10</v>
      </c>
      <c r="O771" s="74">
        <v>5.3607805870799998</v>
      </c>
      <c r="P771" s="74">
        <v>412.3710968744</v>
      </c>
      <c r="Q771" s="73">
        <f t="shared" si="408"/>
        <v>2.4465472421981559E-10</v>
      </c>
      <c r="R771" s="73">
        <f t="shared" si="409"/>
        <v>2.4465357403768266E-10</v>
      </c>
      <c r="S771" s="73">
        <f t="shared" si="410"/>
        <v>2.446535739411101E-10</v>
      </c>
      <c r="T771" s="73">
        <f t="shared" si="411"/>
        <v>2.4465357394110214E-10</v>
      </c>
      <c r="V771" s="74">
        <v>3.9999999999999998E-11</v>
      </c>
      <c r="W771" s="74">
        <v>0.68519128486000003</v>
      </c>
      <c r="X771" s="74">
        <v>104276.83096772899</v>
      </c>
      <c r="Y771" s="73">
        <f t="shared" si="412"/>
        <v>-2.0930206087151612E-11</v>
      </c>
      <c r="Z771" s="73">
        <f t="shared" si="413"/>
        <v>-2.1002961376724571E-11</v>
      </c>
      <c r="AA771" s="73">
        <f t="shared" si="414"/>
        <v>-2.1002967481386254E-11</v>
      </c>
      <c r="AB771" s="73">
        <f t="shared" si="415"/>
        <v>-2.1002967481904854E-11</v>
      </c>
      <c r="AD771" s="74"/>
      <c r="AE771" s="74"/>
      <c r="AF771" s="74"/>
      <c r="AL771" s="74"/>
      <c r="AM771" s="74"/>
      <c r="AN771" s="74"/>
      <c r="AT771" s="74"/>
      <c r="AU771" s="74"/>
      <c r="AV771" s="74"/>
      <c r="BB771" s="74"/>
      <c r="BC771" s="74"/>
      <c r="BD771" s="74"/>
      <c r="BJ771" s="74">
        <v>7.0000000000000004E-11</v>
      </c>
      <c r="BK771" s="74">
        <v>3.0124494408000002</v>
      </c>
      <c r="BL771" s="74">
        <v>50264.6067999312</v>
      </c>
      <c r="BM771" s="73">
        <f t="shared" si="416"/>
        <v>-5.9649323208138041E-11</v>
      </c>
      <c r="BN771" s="73">
        <f t="shared" si="417"/>
        <v>-5.9611577445546065E-11</v>
      </c>
      <c r="BO771" s="73">
        <f t="shared" si="418"/>
        <v>-5.9611574273680621E-11</v>
      </c>
      <c r="BP771" s="73">
        <f t="shared" si="419"/>
        <v>-5.9611574273413623E-11</v>
      </c>
      <c r="BR771" s="74"/>
      <c r="BS771" s="74"/>
      <c r="BT771" s="74"/>
      <c r="BZ771" s="74"/>
      <c r="CA771" s="74"/>
      <c r="CB771" s="74"/>
      <c r="CH771" s="74"/>
      <c r="CI771" s="74"/>
      <c r="CJ771" s="74"/>
      <c r="CP771" s="74"/>
      <c r="CQ771" s="74"/>
      <c r="CR771" s="74"/>
      <c r="CX771" s="74"/>
      <c r="CY771" s="74"/>
      <c r="CZ771" s="74"/>
      <c r="DF771" s="74">
        <v>5.0000000000000002E-11</v>
      </c>
      <c r="DG771" s="74">
        <v>4.9654651408500001</v>
      </c>
      <c r="DH771" s="74">
        <v>78413.272621857104</v>
      </c>
      <c r="DI771" s="73">
        <f t="shared" si="420"/>
        <v>-4.9829632614712143E-11</v>
      </c>
      <c r="DJ771" s="73">
        <f t="shared" si="421"/>
        <v>-4.9822944887636758E-11</v>
      </c>
      <c r="DK771" s="73">
        <f t="shared" si="422"/>
        <v>-4.9822944320725371E-11</v>
      </c>
      <c r="DL771" s="73">
        <f t="shared" si="423"/>
        <v>-4.9822944320677576E-11</v>
      </c>
      <c r="DN771" s="74"/>
      <c r="DO771" s="74"/>
      <c r="DP771" s="74"/>
      <c r="DV771" s="74"/>
      <c r="DW771" s="74"/>
      <c r="DX771" s="74"/>
      <c r="ED771" s="74"/>
      <c r="EE771" s="74"/>
      <c r="EF771" s="74"/>
      <c r="EL771" s="74"/>
      <c r="EM771" s="74"/>
      <c r="EN771" s="74"/>
      <c r="ET771" s="74"/>
      <c r="EU771" s="74"/>
      <c r="EV771" s="74"/>
    </row>
    <row r="772" spans="12:152" s="73" customFormat="1" ht="13.5" x14ac:dyDescent="0.3">
      <c r="L772" s="74"/>
      <c r="N772" s="74">
        <v>2.8000000000000002E-10</v>
      </c>
      <c r="O772" s="74">
        <v>5.7389359983199997</v>
      </c>
      <c r="P772" s="74">
        <v>240452.46032331901</v>
      </c>
      <c r="Q772" s="73">
        <f t="shared" si="408"/>
        <v>-2.7725212903832403E-10</v>
      </c>
      <c r="R772" s="73">
        <f t="shared" si="409"/>
        <v>-2.7705604783122513E-10</v>
      </c>
      <c r="S772" s="73">
        <f t="shared" si="410"/>
        <v>-2.7705603108563544E-10</v>
      </c>
      <c r="T772" s="73">
        <f t="shared" si="411"/>
        <v>-2.7705603108421744E-10</v>
      </c>
      <c r="V772" s="74">
        <v>3.9999999999999998E-11</v>
      </c>
      <c r="W772" s="74">
        <v>0.20412928768999999</v>
      </c>
      <c r="X772" s="74">
        <v>169093.57054942701</v>
      </c>
      <c r="Y772" s="73">
        <f t="shared" si="412"/>
        <v>2.6332180888473926E-11</v>
      </c>
      <c r="Z772" s="73">
        <f t="shared" si="413"/>
        <v>2.6436305261070351E-11</v>
      </c>
      <c r="AA772" s="73">
        <f t="shared" si="414"/>
        <v>2.6436313990272801E-11</v>
      </c>
      <c r="AB772" s="73">
        <f t="shared" si="415"/>
        <v>2.6436313991009949E-11</v>
      </c>
      <c r="AD772" s="74"/>
      <c r="AE772" s="74"/>
      <c r="AF772" s="74"/>
      <c r="AL772" s="74"/>
      <c r="AM772" s="74"/>
      <c r="AN772" s="74"/>
      <c r="AT772" s="74"/>
      <c r="AU772" s="74"/>
      <c r="AV772" s="74"/>
      <c r="BB772" s="74"/>
      <c r="BC772" s="74"/>
      <c r="BD772" s="74"/>
      <c r="BJ772" s="74">
        <v>6E-11</v>
      </c>
      <c r="BK772" s="74">
        <v>0.45316437597999998</v>
      </c>
      <c r="BL772" s="74">
        <v>50064.155969770698</v>
      </c>
      <c r="BM772" s="73">
        <f t="shared" si="416"/>
        <v>-5.979568391945973E-11</v>
      </c>
      <c r="BN772" s="73">
        <f t="shared" si="417"/>
        <v>-5.9790579407358779E-11</v>
      </c>
      <c r="BO772" s="73">
        <f t="shared" si="418"/>
        <v>-5.9790578976134301E-11</v>
      </c>
      <c r="BP772" s="73">
        <f t="shared" si="419"/>
        <v>-5.9790578976097853E-11</v>
      </c>
      <c r="BR772" s="74"/>
      <c r="BS772" s="74"/>
      <c r="BT772" s="74"/>
      <c r="BZ772" s="74"/>
      <c r="CA772" s="74"/>
      <c r="CB772" s="74"/>
      <c r="CH772" s="74"/>
      <c r="CI772" s="74"/>
      <c r="CJ772" s="74"/>
      <c r="CP772" s="74"/>
      <c r="CQ772" s="74"/>
      <c r="CR772" s="74"/>
      <c r="CX772" s="74"/>
      <c r="CY772" s="74"/>
      <c r="CZ772" s="74"/>
      <c r="DF772" s="74">
        <v>5.0000000000000002E-11</v>
      </c>
      <c r="DG772" s="74">
        <v>1.7851884573000001</v>
      </c>
      <c r="DH772" s="74">
        <v>129586.319326118</v>
      </c>
      <c r="DI772" s="73">
        <f t="shared" si="420"/>
        <v>-3.7342826901748675E-12</v>
      </c>
      <c r="DJ772" s="73">
        <f t="shared" si="421"/>
        <v>-3.6019309033689579E-12</v>
      </c>
      <c r="DK772" s="73">
        <f t="shared" si="422"/>
        <v>-3.6019197897583323E-12</v>
      </c>
      <c r="DL772" s="73">
        <f t="shared" si="423"/>
        <v>-3.6019197888058443E-12</v>
      </c>
      <c r="DN772" s="74"/>
      <c r="DO772" s="74"/>
      <c r="DP772" s="74"/>
      <c r="DV772" s="74"/>
      <c r="DW772" s="74"/>
      <c r="DX772" s="74"/>
      <c r="ED772" s="74"/>
      <c r="EE772" s="74"/>
      <c r="EF772" s="74"/>
      <c r="EL772" s="74"/>
      <c r="EM772" s="74"/>
      <c r="EN772" s="74"/>
      <c r="ET772" s="74"/>
      <c r="EU772" s="74"/>
      <c r="EV772" s="74"/>
    </row>
    <row r="773" spans="12:152" s="73" customFormat="1" ht="13.5" x14ac:dyDescent="0.3">
      <c r="L773" s="74"/>
      <c r="N773" s="74">
        <v>3.4000000000000001E-10</v>
      </c>
      <c r="O773" s="74">
        <v>5.1915143072600003</v>
      </c>
      <c r="P773" s="74">
        <v>2008.557539159</v>
      </c>
      <c r="Q773" s="73">
        <f t="shared" si="408"/>
        <v>3.3774704717303683E-10</v>
      </c>
      <c r="R773" s="73">
        <f t="shared" si="409"/>
        <v>3.377486544456552E-10</v>
      </c>
      <c r="S773" s="73">
        <f t="shared" si="410"/>
        <v>3.3774865458058107E-10</v>
      </c>
      <c r="T773" s="73">
        <f t="shared" si="411"/>
        <v>3.377486545805925E-10</v>
      </c>
      <c r="V773" s="74">
        <v>3E-11</v>
      </c>
      <c r="W773" s="74">
        <v>0.98973904852000005</v>
      </c>
      <c r="X773" s="74">
        <v>105418.10804348601</v>
      </c>
      <c r="Y773" s="73">
        <f t="shared" si="412"/>
        <v>-1.5914524428999464E-11</v>
      </c>
      <c r="Z773" s="73">
        <f t="shared" si="413"/>
        <v>-1.5969396935191525E-11</v>
      </c>
      <c r="AA773" s="73">
        <f t="shared" si="414"/>
        <v>-1.5969401539275212E-11</v>
      </c>
      <c r="AB773" s="73">
        <f t="shared" si="415"/>
        <v>-1.5969401539662103E-11</v>
      </c>
      <c r="AD773" s="74"/>
      <c r="AE773" s="74"/>
      <c r="AF773" s="74"/>
      <c r="AL773" s="74"/>
      <c r="AM773" s="74"/>
      <c r="AN773" s="74"/>
      <c r="AT773" s="74"/>
      <c r="AU773" s="74"/>
      <c r="AV773" s="74"/>
      <c r="BB773" s="74"/>
      <c r="BC773" s="74"/>
      <c r="BD773" s="74"/>
      <c r="BJ773" s="74">
        <v>7.0000000000000004E-11</v>
      </c>
      <c r="BK773" s="74">
        <v>6.0393398510600003</v>
      </c>
      <c r="BL773" s="74">
        <v>1485.9801210651999</v>
      </c>
      <c r="BM773" s="73">
        <f t="shared" si="416"/>
        <v>2.2639518708887744E-11</v>
      </c>
      <c r="BN773" s="73">
        <f t="shared" si="417"/>
        <v>2.2637502692398641E-11</v>
      </c>
      <c r="BO773" s="73">
        <f t="shared" si="418"/>
        <v>2.263750252312896E-11</v>
      </c>
      <c r="BP773" s="73">
        <f t="shared" si="419"/>
        <v>2.2637502523114604E-11</v>
      </c>
      <c r="BR773" s="74"/>
      <c r="BS773" s="74"/>
      <c r="BT773" s="74"/>
      <c r="BZ773" s="74"/>
      <c r="CA773" s="74"/>
      <c r="CB773" s="74"/>
      <c r="CH773" s="74"/>
      <c r="CI773" s="74"/>
      <c r="CJ773" s="74"/>
      <c r="CP773" s="74"/>
      <c r="CQ773" s="74"/>
      <c r="CR773" s="74"/>
      <c r="CX773" s="74"/>
      <c r="CY773" s="74"/>
      <c r="CZ773" s="74"/>
      <c r="DF773" s="74">
        <v>5.0000000000000002E-11</v>
      </c>
      <c r="DG773" s="74">
        <v>0.31701812828999998</v>
      </c>
      <c r="DH773" s="74">
        <v>78800.513936817893</v>
      </c>
      <c r="DI773" s="73">
        <f t="shared" si="420"/>
        <v>-6.1423664138572868E-13</v>
      </c>
      <c r="DJ773" s="73">
        <f t="shared" si="421"/>
        <v>-6.9492937151992271E-13</v>
      </c>
      <c r="DK773" s="73">
        <f t="shared" si="422"/>
        <v>-6.9493614657824084E-13</v>
      </c>
      <c r="DL773" s="73">
        <f t="shared" si="423"/>
        <v>-6.9493614714662004E-13</v>
      </c>
      <c r="DN773" s="74"/>
      <c r="DO773" s="74"/>
      <c r="DP773" s="74"/>
      <c r="DV773" s="74"/>
      <c r="DW773" s="74"/>
      <c r="DX773" s="74"/>
      <c r="ED773" s="74"/>
      <c r="EE773" s="74"/>
      <c r="EF773" s="74"/>
      <c r="EL773" s="74"/>
      <c r="EM773" s="74"/>
      <c r="EN773" s="74"/>
      <c r="ET773" s="74"/>
      <c r="EU773" s="74"/>
      <c r="EV773" s="74"/>
    </row>
    <row r="774" spans="12:152" s="73" customFormat="1" ht="13.5" x14ac:dyDescent="0.3">
      <c r="L774" s="74"/>
      <c r="N774" s="74">
        <v>3E-10</v>
      </c>
      <c r="O774" s="74">
        <v>1.7324163483899999</v>
      </c>
      <c r="P774" s="74">
        <v>163766.09444104499</v>
      </c>
      <c r="Q774" s="73">
        <f t="shared" si="408"/>
        <v>-2.3417247063537653E-10</v>
      </c>
      <c r="R774" s="73">
        <f t="shared" si="409"/>
        <v>-2.3480013835184238E-10</v>
      </c>
      <c r="S774" s="73">
        <f t="shared" si="410"/>
        <v>-2.3480019094129961E-10</v>
      </c>
      <c r="T774" s="73">
        <f t="shared" si="411"/>
        <v>-2.3480019094571521E-10</v>
      </c>
      <c r="V774" s="74">
        <v>3.9999999999999998E-11</v>
      </c>
      <c r="W774" s="74">
        <v>3.4201989775500001</v>
      </c>
      <c r="X774" s="74">
        <v>61279.713277265997</v>
      </c>
      <c r="Y774" s="73">
        <f t="shared" si="412"/>
        <v>3.8122846105774766E-11</v>
      </c>
      <c r="Z774" s="73">
        <f t="shared" si="413"/>
        <v>3.8107616615771457E-11</v>
      </c>
      <c r="AA774" s="73">
        <f t="shared" si="414"/>
        <v>3.810761533455224E-11</v>
      </c>
      <c r="AB774" s="73">
        <f t="shared" si="415"/>
        <v>3.8107615334443046E-11</v>
      </c>
      <c r="AD774" s="74"/>
      <c r="AE774" s="74"/>
      <c r="AF774" s="74"/>
      <c r="AL774" s="74"/>
      <c r="AM774" s="74"/>
      <c r="AN774" s="74"/>
      <c r="AT774" s="74"/>
      <c r="AU774" s="74"/>
      <c r="AV774" s="74"/>
      <c r="BB774" s="74"/>
      <c r="BC774" s="74"/>
      <c r="BD774" s="74"/>
      <c r="BJ774" s="74">
        <v>5.0000000000000002E-11</v>
      </c>
      <c r="BK774" s="74">
        <v>1.3573448729299999</v>
      </c>
      <c r="BL774" s="74">
        <v>53814.875800336296</v>
      </c>
      <c r="BM774" s="73">
        <f t="shared" si="416"/>
        <v>-2.3061165908464908E-11</v>
      </c>
      <c r="BN774" s="73">
        <f t="shared" si="417"/>
        <v>-2.3012252044345102E-11</v>
      </c>
      <c r="BO774" s="73">
        <f t="shared" si="418"/>
        <v>-2.3012247936261513E-11</v>
      </c>
      <c r="BP774" s="73">
        <f t="shared" si="419"/>
        <v>-2.3012247935913305E-11</v>
      </c>
      <c r="BR774" s="74"/>
      <c r="BS774" s="74"/>
      <c r="BT774" s="74"/>
      <c r="BZ774" s="74"/>
      <c r="CA774" s="74"/>
      <c r="CB774" s="74"/>
      <c r="CH774" s="74"/>
      <c r="CI774" s="74"/>
      <c r="CJ774" s="74"/>
      <c r="CP774" s="74"/>
      <c r="CQ774" s="74"/>
      <c r="CR774" s="74"/>
      <c r="CX774" s="74"/>
      <c r="CY774" s="74"/>
      <c r="CZ774" s="74"/>
      <c r="DF774" s="74">
        <v>5.0000000000000002E-11</v>
      </c>
      <c r="DG774" s="74">
        <v>0.55478931159</v>
      </c>
      <c r="DH774" s="74">
        <v>52817.219844887302</v>
      </c>
      <c r="DI774" s="73">
        <f t="shared" si="420"/>
        <v>-3.6524614028656381E-11</v>
      </c>
      <c r="DJ774" s="73">
        <f t="shared" si="421"/>
        <v>-3.6561531944092375E-11</v>
      </c>
      <c r="DK774" s="73">
        <f t="shared" si="422"/>
        <v>-3.6561535041998133E-11</v>
      </c>
      <c r="DL774" s="73">
        <f t="shared" si="423"/>
        <v>-3.6561535042261803E-11</v>
      </c>
      <c r="DN774" s="74"/>
      <c r="DO774" s="74"/>
      <c r="DP774" s="74"/>
      <c r="DV774" s="74"/>
      <c r="DW774" s="74"/>
      <c r="DX774" s="74"/>
      <c r="ED774" s="74"/>
      <c r="EE774" s="74"/>
      <c r="EF774" s="74"/>
      <c r="EL774" s="74"/>
      <c r="EM774" s="74"/>
      <c r="EN774" s="74"/>
      <c r="ET774" s="74"/>
      <c r="EU774" s="74"/>
      <c r="EV774" s="74"/>
    </row>
    <row r="775" spans="12:152" s="73" customFormat="1" ht="13.5" x14ac:dyDescent="0.3">
      <c r="L775" s="74"/>
      <c r="N775" s="74">
        <v>2.7E-10</v>
      </c>
      <c r="O775" s="74">
        <v>5.3042576225199998</v>
      </c>
      <c r="P775" s="74">
        <v>24864.085300795501</v>
      </c>
      <c r="Q775" s="73">
        <f t="shared" si="408"/>
        <v>1.9991639683132541E-10</v>
      </c>
      <c r="R775" s="73">
        <f t="shared" si="409"/>
        <v>2.0000879040415078E-10</v>
      </c>
      <c r="S775" s="73">
        <f t="shared" si="410"/>
        <v>2.0000879815953396E-10</v>
      </c>
      <c r="T775" s="73">
        <f t="shared" si="411"/>
        <v>2.0000879816018351E-10</v>
      </c>
      <c r="V775" s="74">
        <v>3E-11</v>
      </c>
      <c r="W775" s="74">
        <v>5.2278038174199999</v>
      </c>
      <c r="X775" s="74">
        <v>78338.491023289796</v>
      </c>
      <c r="Y775" s="73">
        <f t="shared" si="412"/>
        <v>-1.5320141129515083E-11</v>
      </c>
      <c r="Z775" s="73">
        <f t="shared" si="413"/>
        <v>-1.5278735336898719E-11</v>
      </c>
      <c r="AA775" s="73">
        <f t="shared" si="414"/>
        <v>-1.5278731858731497E-11</v>
      </c>
      <c r="AB775" s="73">
        <f t="shared" si="415"/>
        <v>-1.5278731858437986E-11</v>
      </c>
      <c r="AD775" s="74"/>
      <c r="AE775" s="74"/>
      <c r="AF775" s="74"/>
      <c r="AL775" s="74"/>
      <c r="AM775" s="74"/>
      <c r="AN775" s="74"/>
      <c r="AT775" s="74"/>
      <c r="AU775" s="74"/>
      <c r="AV775" s="74"/>
      <c r="BB775" s="74"/>
      <c r="BC775" s="74"/>
      <c r="BD775" s="74"/>
      <c r="BJ775" s="74">
        <v>5.0000000000000002E-11</v>
      </c>
      <c r="BK775" s="74">
        <v>4.4393977662299999</v>
      </c>
      <c r="BL775" s="74">
        <v>51534.3927214094</v>
      </c>
      <c r="BM775" s="73">
        <f t="shared" si="416"/>
        <v>4.4087939709837242E-11</v>
      </c>
      <c r="BN775" s="73">
        <f t="shared" si="417"/>
        <v>4.4063020494823203E-11</v>
      </c>
      <c r="BO775" s="73">
        <f t="shared" si="418"/>
        <v>4.4063018400494898E-11</v>
      </c>
      <c r="BP775" s="73">
        <f t="shared" si="419"/>
        <v>4.4063018400317584E-11</v>
      </c>
      <c r="BR775" s="74"/>
      <c r="BS775" s="74"/>
      <c r="BT775" s="74"/>
      <c r="BZ775" s="74"/>
      <c r="CA775" s="74"/>
      <c r="CB775" s="74"/>
      <c r="CH775" s="74"/>
      <c r="CI775" s="74"/>
      <c r="CJ775" s="74"/>
      <c r="CP775" s="74"/>
      <c r="CQ775" s="74"/>
      <c r="CR775" s="74"/>
      <c r="CX775" s="74"/>
      <c r="CY775" s="74"/>
      <c r="CZ775" s="74"/>
      <c r="DF775" s="74">
        <v>6E-11</v>
      </c>
      <c r="DG775" s="74">
        <v>1.1844849643699999</v>
      </c>
      <c r="DH775" s="74">
        <v>25600.268390320001</v>
      </c>
      <c r="DI775" s="73">
        <f t="shared" si="420"/>
        <v>-3.9578380227490859E-11</v>
      </c>
      <c r="DJ775" s="73">
        <f t="shared" si="421"/>
        <v>-3.9554729491349373E-11</v>
      </c>
      <c r="DK775" s="73">
        <f t="shared" si="422"/>
        <v>-3.9554727505129528E-11</v>
      </c>
      <c r="DL775" s="73">
        <f t="shared" si="423"/>
        <v>-3.9554727504960266E-11</v>
      </c>
      <c r="DN775" s="74"/>
      <c r="DO775" s="74"/>
      <c r="DP775" s="74"/>
      <c r="DV775" s="74"/>
      <c r="DW775" s="74"/>
      <c r="DX775" s="74"/>
      <c r="ED775" s="74"/>
      <c r="EE775" s="74"/>
      <c r="EF775" s="74"/>
      <c r="EL775" s="74"/>
      <c r="EM775" s="74"/>
      <c r="EN775" s="74"/>
      <c r="ET775" s="74"/>
      <c r="EU775" s="74"/>
      <c r="EV775" s="74"/>
    </row>
    <row r="776" spans="12:152" s="73" customFormat="1" ht="13.5" x14ac:dyDescent="0.3">
      <c r="L776" s="74"/>
      <c r="N776" s="74">
        <v>3.1999999999999998E-10</v>
      </c>
      <c r="O776" s="74">
        <v>1.12362303179</v>
      </c>
      <c r="P776" s="74">
        <v>625.67019231239999</v>
      </c>
      <c r="Q776" s="73">
        <f t="shared" si="408"/>
        <v>9.1541063170280416E-11</v>
      </c>
      <c r="R776" s="73">
        <f t="shared" si="409"/>
        <v>9.1537133740050248E-11</v>
      </c>
      <c r="S776" s="73">
        <f t="shared" si="410"/>
        <v>9.1537133410126378E-11</v>
      </c>
      <c r="T776" s="73">
        <f t="shared" si="411"/>
        <v>9.153713341009859E-11</v>
      </c>
      <c r="V776" s="74">
        <v>3E-11</v>
      </c>
      <c r="W776" s="74">
        <v>2.6711431960100001</v>
      </c>
      <c r="X776" s="74">
        <v>24998.194350380501</v>
      </c>
      <c r="Y776" s="73">
        <f t="shared" si="412"/>
        <v>2.8813725392898387E-11</v>
      </c>
      <c r="Z776" s="73">
        <f t="shared" si="413"/>
        <v>2.881799835954749E-11</v>
      </c>
      <c r="AA776" s="73">
        <f t="shared" si="414"/>
        <v>2.8817998717997074E-11</v>
      </c>
      <c r="AB776" s="73">
        <f t="shared" si="415"/>
        <v>2.8817998718027408E-11</v>
      </c>
      <c r="AD776" s="74"/>
      <c r="AE776" s="74"/>
      <c r="AF776" s="74"/>
      <c r="AL776" s="74"/>
      <c r="AM776" s="74"/>
      <c r="AN776" s="74"/>
      <c r="AT776" s="74"/>
      <c r="AU776" s="74"/>
      <c r="AV776" s="74"/>
      <c r="BB776" s="74"/>
      <c r="BC776" s="74"/>
      <c r="BD776" s="74"/>
      <c r="BJ776" s="74">
        <v>5.0000000000000002E-11</v>
      </c>
      <c r="BK776" s="74">
        <v>2.29075654159</v>
      </c>
      <c r="BL776" s="74">
        <v>61560.647291223497</v>
      </c>
      <c r="BM776" s="73">
        <f t="shared" si="416"/>
        <v>-4.9993832231136903E-11</v>
      </c>
      <c r="BN776" s="73">
        <f t="shared" si="417"/>
        <v>-4.9992802282425416E-11</v>
      </c>
      <c r="BO776" s="73">
        <f t="shared" si="418"/>
        <v>-4.9992802192611864E-11</v>
      </c>
      <c r="BP776" s="73">
        <f t="shared" si="419"/>
        <v>-4.9992802192604245E-11</v>
      </c>
      <c r="BR776" s="74"/>
      <c r="BS776" s="74"/>
      <c r="BT776" s="74"/>
      <c r="BZ776" s="74"/>
      <c r="CA776" s="74"/>
      <c r="CB776" s="74"/>
      <c r="CH776" s="74"/>
      <c r="CI776" s="74"/>
      <c r="CJ776" s="74"/>
      <c r="CP776" s="74"/>
      <c r="CQ776" s="74"/>
      <c r="CR776" s="74"/>
      <c r="CX776" s="74"/>
      <c r="CY776" s="74"/>
      <c r="CZ776" s="74"/>
      <c r="DF776" s="74">
        <v>5.0000000000000002E-11</v>
      </c>
      <c r="DG776" s="74">
        <v>0.42862127578999998</v>
      </c>
      <c r="DH776" s="74">
        <v>179172.747046053</v>
      </c>
      <c r="DI776" s="73">
        <f t="shared" si="420"/>
        <v>7.5687916602228213E-12</v>
      </c>
      <c r="DJ776" s="73">
        <f t="shared" si="421"/>
        <v>7.7501167091781055E-12</v>
      </c>
      <c r="DK776" s="73">
        <f t="shared" si="422"/>
        <v>7.7501319292509491E-12</v>
      </c>
      <c r="DL776" s="73">
        <f t="shared" si="423"/>
        <v>7.7501319305313149E-12</v>
      </c>
      <c r="DN776" s="74"/>
      <c r="DO776" s="74"/>
      <c r="DP776" s="74"/>
      <c r="DV776" s="74"/>
      <c r="DW776" s="74"/>
      <c r="DX776" s="74"/>
      <c r="ED776" s="74"/>
      <c r="EE776" s="74"/>
      <c r="EF776" s="74"/>
      <c r="EL776" s="74"/>
      <c r="EM776" s="74"/>
      <c r="EN776" s="74"/>
      <c r="ET776" s="74"/>
      <c r="EU776" s="74"/>
      <c r="EV776" s="74"/>
    </row>
    <row r="777" spans="12:152" s="73" customFormat="1" ht="13.5" x14ac:dyDescent="0.3">
      <c r="L777" s="74"/>
      <c r="N777" s="74">
        <v>3E-10</v>
      </c>
      <c r="O777" s="74">
        <v>2.0417127294099999</v>
      </c>
      <c r="P777" s="74">
        <v>193937.98608932301</v>
      </c>
      <c r="Q777" s="73">
        <f t="shared" si="408"/>
        <v>-1.7578091248162172E-10</v>
      </c>
      <c r="R777" s="73">
        <f t="shared" si="409"/>
        <v>-1.7674520301872581E-10</v>
      </c>
      <c r="S777" s="73">
        <f t="shared" si="410"/>
        <v>-1.7674528386570736E-10</v>
      </c>
      <c r="T777" s="73">
        <f t="shared" si="411"/>
        <v>-1.7674528387254186E-10</v>
      </c>
      <c r="V777" s="74">
        <v>3.9999999999999998E-11</v>
      </c>
      <c r="W777" s="74">
        <v>1.65814724695</v>
      </c>
      <c r="X777" s="74">
        <v>50800.032483302501</v>
      </c>
      <c r="Y777" s="73">
        <f t="shared" si="412"/>
        <v>-3.494697067332146E-11</v>
      </c>
      <c r="Z777" s="73">
        <f t="shared" si="413"/>
        <v>-3.4967200099140991E-11</v>
      </c>
      <c r="AA777" s="73">
        <f t="shared" si="414"/>
        <v>-3.4967201796055761E-11</v>
      </c>
      <c r="AB777" s="73">
        <f t="shared" si="415"/>
        <v>-3.4967201796199289E-11</v>
      </c>
      <c r="AD777" s="74"/>
      <c r="AE777" s="74"/>
      <c r="AF777" s="74"/>
      <c r="AL777" s="74"/>
      <c r="AM777" s="74"/>
      <c r="AN777" s="74"/>
      <c r="AT777" s="74"/>
      <c r="AU777" s="74"/>
      <c r="AV777" s="74"/>
      <c r="BB777" s="74"/>
      <c r="BC777" s="74"/>
      <c r="BD777" s="74"/>
      <c r="BJ777" s="74">
        <v>5.0000000000000002E-11</v>
      </c>
      <c r="BK777" s="74">
        <v>7.8963167589999994E-2</v>
      </c>
      <c r="BL777" s="74">
        <v>78057.523876285297</v>
      </c>
      <c r="BM777" s="73">
        <f t="shared" si="416"/>
        <v>1.2295760314883059E-11</v>
      </c>
      <c r="BN777" s="73">
        <f t="shared" si="417"/>
        <v>1.2218260686931487E-11</v>
      </c>
      <c r="BO777" s="73">
        <f t="shared" si="418"/>
        <v>1.2218254178591055E-11</v>
      </c>
      <c r="BP777" s="73">
        <f t="shared" si="419"/>
        <v>1.2218254178039854E-11</v>
      </c>
      <c r="BR777" s="74"/>
      <c r="BS777" s="74"/>
      <c r="BT777" s="74"/>
      <c r="BZ777" s="74"/>
      <c r="CA777" s="74"/>
      <c r="CB777" s="74"/>
      <c r="CH777" s="74"/>
      <c r="CI777" s="74"/>
      <c r="CJ777" s="74"/>
      <c r="CP777" s="74"/>
      <c r="CQ777" s="74"/>
      <c r="CR777" s="74"/>
      <c r="CX777" s="74"/>
      <c r="CY777" s="74"/>
      <c r="CZ777" s="74"/>
      <c r="DF777" s="74">
        <v>6E-11</v>
      </c>
      <c r="DG777" s="74">
        <v>3.7433625847499998</v>
      </c>
      <c r="DH777" s="74">
        <v>26247.204876366399</v>
      </c>
      <c r="DI777" s="73">
        <f t="shared" si="420"/>
        <v>-5.6352576290270652E-11</v>
      </c>
      <c r="DJ777" s="73">
        <f t="shared" si="421"/>
        <v>-5.634149332459245E-11</v>
      </c>
      <c r="DK777" s="73">
        <f t="shared" si="422"/>
        <v>-5.6341492393360859E-11</v>
      </c>
      <c r="DL777" s="73">
        <f t="shared" si="423"/>
        <v>-5.6341492393281114E-11</v>
      </c>
      <c r="DN777" s="74"/>
      <c r="DO777" s="74"/>
      <c r="DP777" s="74"/>
      <c r="DV777" s="74"/>
      <c r="DW777" s="74"/>
      <c r="DX777" s="74"/>
      <c r="ED777" s="74"/>
      <c r="EE777" s="74"/>
      <c r="EF777" s="74"/>
      <c r="EL777" s="74"/>
      <c r="EM777" s="74"/>
      <c r="EN777" s="74"/>
      <c r="ET777" s="74"/>
      <c r="EU777" s="74"/>
      <c r="EV777" s="74"/>
    </row>
    <row r="778" spans="12:152" s="73" customFormat="1" ht="13.5" x14ac:dyDescent="0.3">
      <c r="L778" s="74"/>
      <c r="N778" s="74">
        <v>3.1999999999999998E-10</v>
      </c>
      <c r="O778" s="74">
        <v>4.78663079749</v>
      </c>
      <c r="P778" s="74">
        <v>75930.513031850496</v>
      </c>
      <c r="Q778" s="73">
        <f t="shared" si="408"/>
        <v>3.0968661141484476E-10</v>
      </c>
      <c r="R778" s="73">
        <f t="shared" si="409"/>
        <v>3.0981156593582461E-10</v>
      </c>
      <c r="S778" s="73">
        <f t="shared" si="410"/>
        <v>3.0981157639579276E-10</v>
      </c>
      <c r="T778" s="73">
        <f t="shared" si="411"/>
        <v>3.0981157639668523E-10</v>
      </c>
      <c r="V778" s="74">
        <v>3.9999999999999998E-11</v>
      </c>
      <c r="W778" s="74">
        <v>3.2476467929099999</v>
      </c>
      <c r="X778" s="74">
        <v>28286.990484861199</v>
      </c>
      <c r="Y778" s="73">
        <f t="shared" si="412"/>
        <v>-2.5858223183319037E-11</v>
      </c>
      <c r="Z778" s="73">
        <f t="shared" si="413"/>
        <v>-2.5875900230637465E-11</v>
      </c>
      <c r="AA778" s="73">
        <f t="shared" si="414"/>
        <v>-2.587590171447374E-11</v>
      </c>
      <c r="AB778" s="73">
        <f t="shared" si="415"/>
        <v>-2.5875901714600314E-11</v>
      </c>
      <c r="AD778" s="74"/>
      <c r="AE778" s="74"/>
      <c r="AF778" s="74"/>
      <c r="AL778" s="74"/>
      <c r="AM778" s="74"/>
      <c r="AN778" s="74"/>
      <c r="AT778" s="74"/>
      <c r="AU778" s="74"/>
      <c r="AV778" s="74"/>
      <c r="BB778" s="74"/>
      <c r="BC778" s="74"/>
      <c r="BD778" s="74"/>
      <c r="BJ778" s="74">
        <v>5.0000000000000002E-11</v>
      </c>
      <c r="BK778" s="74">
        <v>0.95484155225</v>
      </c>
      <c r="BL778" s="74">
        <v>130907.480698225</v>
      </c>
      <c r="BM778" s="73">
        <f t="shared" si="416"/>
        <v>-4.802196563394566E-11</v>
      </c>
      <c r="BN778" s="73">
        <f t="shared" si="417"/>
        <v>-4.805912793359155E-11</v>
      </c>
      <c r="BO778" s="73">
        <f t="shared" si="418"/>
        <v>-4.8059131039306132E-11</v>
      </c>
      <c r="BP778" s="73">
        <f t="shared" si="419"/>
        <v>-4.8059131039569615E-11</v>
      </c>
      <c r="BR778" s="74"/>
      <c r="BS778" s="74"/>
      <c r="BT778" s="74"/>
      <c r="BZ778" s="74"/>
      <c r="CA778" s="74"/>
      <c r="CB778" s="74"/>
      <c r="CH778" s="74"/>
      <c r="CI778" s="74"/>
      <c r="CJ778" s="74"/>
      <c r="CP778" s="74"/>
      <c r="CQ778" s="74"/>
      <c r="CR778" s="74"/>
      <c r="CX778" s="74"/>
      <c r="CY778" s="74"/>
      <c r="CZ778" s="74"/>
      <c r="DF778" s="74">
        <v>5.0000000000000002E-11</v>
      </c>
      <c r="DG778" s="74">
        <v>2.46583763315</v>
      </c>
      <c r="DH778" s="74">
        <v>123758.29085447099</v>
      </c>
      <c r="DI778" s="73">
        <f t="shared" si="420"/>
        <v>-1.6907732536665746E-11</v>
      </c>
      <c r="DJ778" s="73">
        <f t="shared" si="421"/>
        <v>-1.6788403642495532E-11</v>
      </c>
      <c r="DK778" s="73">
        <f t="shared" si="422"/>
        <v>-1.6788393618857531E-11</v>
      </c>
      <c r="DL778" s="73">
        <f t="shared" si="423"/>
        <v>-1.6788393618011545E-11</v>
      </c>
      <c r="DN778" s="74"/>
      <c r="DO778" s="74"/>
      <c r="DP778" s="74"/>
      <c r="DV778" s="74"/>
      <c r="DW778" s="74"/>
      <c r="DX778" s="74"/>
      <c r="ED778" s="74"/>
      <c r="EE778" s="74"/>
      <c r="EF778" s="74"/>
      <c r="EL778" s="74"/>
      <c r="EM778" s="74"/>
      <c r="EN778" s="74"/>
      <c r="ET778" s="74"/>
      <c r="EU778" s="74"/>
      <c r="EV778" s="74"/>
    </row>
    <row r="779" spans="12:152" s="73" customFormat="1" ht="13.5" x14ac:dyDescent="0.3">
      <c r="L779" s="74"/>
      <c r="N779" s="74">
        <v>3E-10</v>
      </c>
      <c r="O779" s="74">
        <v>4.4689122614999999</v>
      </c>
      <c r="P779" s="74">
        <v>25450.906869549999</v>
      </c>
      <c r="Q779" s="73">
        <f t="shared" si="408"/>
        <v>-2.9999026516248134E-10</v>
      </c>
      <c r="R779" s="73">
        <f t="shared" si="409"/>
        <v>-2.9999148423406091E-10</v>
      </c>
      <c r="S779" s="73">
        <f t="shared" si="410"/>
        <v>-2.9999148433299398E-10</v>
      </c>
      <c r="T779" s="73">
        <f t="shared" si="411"/>
        <v>-2.9999148433300236E-10</v>
      </c>
      <c r="V779" s="74">
        <v>3.9999999999999998E-11</v>
      </c>
      <c r="W779" s="74">
        <v>6.0172395492300002</v>
      </c>
      <c r="X779" s="74">
        <v>104237.173277611</v>
      </c>
      <c r="Y779" s="73">
        <f t="shared" si="412"/>
        <v>-3.3565014598467484E-11</v>
      </c>
      <c r="Z779" s="73">
        <f t="shared" si="413"/>
        <v>-3.3518486106662868E-11</v>
      </c>
      <c r="AA779" s="73">
        <f t="shared" si="414"/>
        <v>-3.3518482193620499E-11</v>
      </c>
      <c r="AB779" s="73">
        <f t="shared" si="415"/>
        <v>-3.351848219328796E-11</v>
      </c>
      <c r="AD779" s="74"/>
      <c r="AE779" s="74"/>
      <c r="AF779" s="74"/>
      <c r="AL779" s="74"/>
      <c r="AM779" s="74"/>
      <c r="AN779" s="74"/>
      <c r="AT779" s="74"/>
      <c r="AU779" s="74"/>
      <c r="AV779" s="74"/>
      <c r="BB779" s="74"/>
      <c r="BC779" s="74"/>
      <c r="BD779" s="74"/>
      <c r="BJ779" s="74">
        <v>5.0000000000000002E-11</v>
      </c>
      <c r="BK779" s="74">
        <v>1.56485117164</v>
      </c>
      <c r="BL779" s="74">
        <v>53399.624123927002</v>
      </c>
      <c r="BM779" s="73">
        <f t="shared" si="416"/>
        <v>-1.1184109094039001E-11</v>
      </c>
      <c r="BN779" s="73">
        <f t="shared" si="417"/>
        <v>-1.1130801468513002E-11</v>
      </c>
      <c r="BO779" s="73">
        <f t="shared" si="418"/>
        <v>-1.113079699213815E-11</v>
      </c>
      <c r="BP779" s="73">
        <f t="shared" si="419"/>
        <v>-1.1130796991755773E-11</v>
      </c>
      <c r="BR779" s="74"/>
      <c r="BS779" s="74"/>
      <c r="BT779" s="74"/>
      <c r="BZ779" s="74"/>
      <c r="CA779" s="74"/>
      <c r="CB779" s="74"/>
      <c r="CH779" s="74"/>
      <c r="CI779" s="74"/>
      <c r="CJ779" s="74"/>
      <c r="CP779" s="74"/>
      <c r="CQ779" s="74"/>
      <c r="CR779" s="74"/>
      <c r="CX779" s="74"/>
      <c r="CY779" s="74"/>
      <c r="CZ779" s="74"/>
      <c r="DF779" s="74">
        <v>6E-11</v>
      </c>
      <c r="DG779" s="74">
        <v>5.0946194144300003</v>
      </c>
      <c r="DH779" s="74">
        <v>53124.981892118099</v>
      </c>
      <c r="DI779" s="73">
        <f t="shared" si="420"/>
        <v>3.8898085363450135E-11</v>
      </c>
      <c r="DJ779" s="73">
        <f t="shared" si="421"/>
        <v>3.8947770326561494E-11</v>
      </c>
      <c r="DK779" s="73">
        <f t="shared" si="422"/>
        <v>3.8947774496277497E-11</v>
      </c>
      <c r="DL779" s="73">
        <f t="shared" si="423"/>
        <v>3.8947774496630328E-11</v>
      </c>
      <c r="DN779" s="74"/>
      <c r="DO779" s="74"/>
      <c r="DP779" s="74"/>
      <c r="DV779" s="74"/>
      <c r="DW779" s="74"/>
      <c r="DX779" s="74"/>
      <c r="ED779" s="74"/>
      <c r="EE779" s="74"/>
      <c r="EF779" s="74"/>
      <c r="EL779" s="74"/>
      <c r="EM779" s="74"/>
      <c r="EN779" s="74"/>
      <c r="ET779" s="74"/>
      <c r="EU779" s="74"/>
      <c r="EV779" s="74"/>
    </row>
    <row r="780" spans="12:152" s="73" customFormat="1" ht="13.5" x14ac:dyDescent="0.3">
      <c r="L780" s="74"/>
      <c r="N780" s="74">
        <v>3.1999999999999998E-10</v>
      </c>
      <c r="O780" s="74">
        <v>4.7390617694900001</v>
      </c>
      <c r="P780" s="74">
        <v>48847.670626868203</v>
      </c>
      <c r="Q780" s="73">
        <f t="shared" si="408"/>
        <v>3.1624801784935676E-10</v>
      </c>
      <c r="R780" s="73">
        <f t="shared" si="409"/>
        <v>3.1629674281085163E-10</v>
      </c>
      <c r="S780" s="73">
        <f t="shared" si="410"/>
        <v>3.1629674688860586E-10</v>
      </c>
      <c r="T780" s="73">
        <f t="shared" si="411"/>
        <v>3.1629674688894805E-10</v>
      </c>
      <c r="V780" s="74">
        <v>3E-11</v>
      </c>
      <c r="W780" s="74">
        <v>3.99050522839</v>
      </c>
      <c r="X780" s="74">
        <v>71378.559534791697</v>
      </c>
      <c r="Y780" s="73">
        <f t="shared" si="412"/>
        <v>1.8071333529871773E-11</v>
      </c>
      <c r="Z780" s="73">
        <f t="shared" si="413"/>
        <v>1.8106323182967488E-11</v>
      </c>
      <c r="AA780" s="73">
        <f t="shared" si="414"/>
        <v>1.8106326119143391E-11</v>
      </c>
      <c r="AB780" s="73">
        <f t="shared" si="415"/>
        <v>1.8106326119393574E-11</v>
      </c>
      <c r="AD780" s="74"/>
      <c r="AE780" s="74"/>
      <c r="AF780" s="74"/>
      <c r="AL780" s="74"/>
      <c r="AM780" s="74"/>
      <c r="AN780" s="74"/>
      <c r="AT780" s="74"/>
      <c r="AU780" s="74"/>
      <c r="AV780" s="74"/>
      <c r="BB780" s="74"/>
      <c r="BC780" s="74"/>
      <c r="BD780" s="74"/>
      <c r="BJ780" s="74">
        <v>5.0000000000000002E-11</v>
      </c>
      <c r="BK780" s="74">
        <v>4.5558623209900002</v>
      </c>
      <c r="BL780" s="74">
        <v>52137.673247510502</v>
      </c>
      <c r="BM780" s="73">
        <f t="shared" si="416"/>
        <v>-4.9999969052202997E-11</v>
      </c>
      <c r="BN780" s="73">
        <f t="shared" si="417"/>
        <v>-4.9999881135605551E-11</v>
      </c>
      <c r="BO780" s="73">
        <f t="shared" si="418"/>
        <v>-4.9999881125829989E-11</v>
      </c>
      <c r="BP780" s="73">
        <f t="shared" si="419"/>
        <v>-4.9999881125829155E-11</v>
      </c>
      <c r="BR780" s="74"/>
      <c r="BS780" s="74"/>
      <c r="BT780" s="74"/>
      <c r="BZ780" s="74"/>
      <c r="CA780" s="74"/>
      <c r="CB780" s="74"/>
      <c r="CH780" s="74"/>
      <c r="CI780" s="74"/>
      <c r="CJ780" s="74"/>
      <c r="CP780" s="74"/>
      <c r="CQ780" s="74"/>
      <c r="CR780" s="74"/>
      <c r="CX780" s="74"/>
      <c r="CY780" s="74"/>
      <c r="CZ780" s="74"/>
      <c r="DF780" s="74">
        <v>6E-11</v>
      </c>
      <c r="DG780" s="74">
        <v>0.42320281908000001</v>
      </c>
      <c r="DH780" s="74">
        <v>130443.397043228</v>
      </c>
      <c r="DI780" s="73">
        <f t="shared" si="420"/>
        <v>-4.0149349366509324E-12</v>
      </c>
      <c r="DJ780" s="73">
        <f t="shared" si="421"/>
        <v>-3.8549755016052648E-12</v>
      </c>
      <c r="DK780" s="73">
        <f t="shared" si="422"/>
        <v>-3.8549620699114255E-12</v>
      </c>
      <c r="DL780" s="73">
        <f t="shared" si="423"/>
        <v>-3.8549620687950589E-12</v>
      </c>
      <c r="DN780" s="74"/>
      <c r="DO780" s="74"/>
      <c r="DP780" s="74"/>
      <c r="DV780" s="74"/>
      <c r="DW780" s="74"/>
      <c r="DX780" s="74"/>
      <c r="ED780" s="74"/>
      <c r="EE780" s="74"/>
      <c r="EF780" s="74"/>
      <c r="EL780" s="74"/>
      <c r="EM780" s="74"/>
      <c r="EN780" s="74"/>
      <c r="ET780" s="74"/>
      <c r="EU780" s="74"/>
      <c r="EV780" s="74"/>
    </row>
    <row r="781" spans="12:152" s="73" customFormat="1" ht="13.5" x14ac:dyDescent="0.3">
      <c r="L781" s="74"/>
      <c r="N781" s="74">
        <v>2.7E-10</v>
      </c>
      <c r="O781" s="74">
        <v>4.1251482206199999</v>
      </c>
      <c r="P781" s="74">
        <v>104358.241125196</v>
      </c>
      <c r="Q781" s="73">
        <f t="shared" si="408"/>
        <v>-2.3683807422037642E-10</v>
      </c>
      <c r="R781" s="73">
        <f t="shared" si="409"/>
        <v>-2.3656042234195523E-10</v>
      </c>
      <c r="S781" s="73">
        <f t="shared" si="410"/>
        <v>-2.3656039898434673E-10</v>
      </c>
      <c r="T781" s="73">
        <f t="shared" si="411"/>
        <v>-2.3656039898236398E-10</v>
      </c>
      <c r="V781" s="74">
        <v>3E-11</v>
      </c>
      <c r="W781" s="74">
        <v>3.4663204787900002</v>
      </c>
      <c r="X781" s="74">
        <v>45494.581429748701</v>
      </c>
      <c r="Y781" s="73">
        <f t="shared" si="412"/>
        <v>1.6991485268487846E-11</v>
      </c>
      <c r="Z781" s="73">
        <f t="shared" si="413"/>
        <v>1.7014516470063924E-11</v>
      </c>
      <c r="AA781" s="73">
        <f t="shared" si="414"/>
        <v>1.7014518403191106E-11</v>
      </c>
      <c r="AB781" s="73">
        <f t="shared" si="415"/>
        <v>1.7014518403354029E-11</v>
      </c>
      <c r="AD781" s="74"/>
      <c r="AE781" s="74"/>
      <c r="AF781" s="74"/>
      <c r="AL781" s="74"/>
      <c r="AM781" s="74"/>
      <c r="AN781" s="74"/>
      <c r="AT781" s="74"/>
      <c r="AU781" s="74"/>
      <c r="AV781" s="74"/>
      <c r="BB781" s="74"/>
      <c r="BC781" s="74"/>
      <c r="BD781" s="74"/>
      <c r="BJ781" s="74">
        <v>6E-11</v>
      </c>
      <c r="BK781" s="74">
        <v>4.3477859075499996</v>
      </c>
      <c r="BL781" s="74">
        <v>156534.53239644499</v>
      </c>
      <c r="BM781" s="73">
        <f t="shared" si="416"/>
        <v>-2.899895962308498E-11</v>
      </c>
      <c r="BN781" s="73">
        <f t="shared" si="417"/>
        <v>-2.8830402609027719E-11</v>
      </c>
      <c r="BO781" s="73">
        <f t="shared" si="418"/>
        <v>-2.8830388444155825E-11</v>
      </c>
      <c r="BP781" s="73">
        <f t="shared" si="419"/>
        <v>-2.8830388442959396E-11</v>
      </c>
      <c r="BR781" s="74"/>
      <c r="BS781" s="74"/>
      <c r="BT781" s="74"/>
      <c r="BZ781" s="74"/>
      <c r="CA781" s="74"/>
      <c r="CB781" s="74"/>
      <c r="CH781" s="74"/>
      <c r="CI781" s="74"/>
      <c r="CJ781" s="74"/>
      <c r="CP781" s="74"/>
      <c r="CQ781" s="74"/>
      <c r="CR781" s="74"/>
      <c r="CX781" s="74"/>
      <c r="CY781" s="74"/>
      <c r="CZ781" s="74"/>
      <c r="DF781" s="74">
        <v>6E-11</v>
      </c>
      <c r="DG781" s="74">
        <v>2.57896380153</v>
      </c>
      <c r="DH781" s="74">
        <v>26014.606015715101</v>
      </c>
      <c r="DI781" s="73">
        <f t="shared" si="420"/>
        <v>-3.28980730756348E-11</v>
      </c>
      <c r="DJ781" s="73">
        <f t="shared" si="421"/>
        <v>-3.2924804212332451E-11</v>
      </c>
      <c r="DK781" s="73">
        <f t="shared" si="422"/>
        <v>-3.2924806456339443E-11</v>
      </c>
      <c r="DL781" s="73">
        <f t="shared" si="423"/>
        <v>-3.292480645653047E-11</v>
      </c>
      <c r="DN781" s="74"/>
      <c r="DO781" s="74"/>
      <c r="DP781" s="74"/>
      <c r="DV781" s="74"/>
      <c r="DW781" s="74"/>
      <c r="DX781" s="74"/>
      <c r="ED781" s="74"/>
      <c r="EE781" s="74"/>
      <c r="EF781" s="74"/>
      <c r="EL781" s="74"/>
      <c r="EM781" s="74"/>
      <c r="EN781" s="74"/>
      <c r="ET781" s="74"/>
      <c r="EU781" s="74"/>
      <c r="EV781" s="74"/>
    </row>
    <row r="782" spans="12:152" s="73" customFormat="1" ht="13.5" x14ac:dyDescent="0.3">
      <c r="L782" s="74"/>
      <c r="N782" s="74">
        <v>2.5999999999999998E-10</v>
      </c>
      <c r="O782" s="74">
        <v>0.67609297064999996</v>
      </c>
      <c r="P782" s="74">
        <v>35077.370847006503</v>
      </c>
      <c r="Q782" s="73">
        <f t="shared" si="408"/>
        <v>5.1657544802306209E-11</v>
      </c>
      <c r="R782" s="73">
        <f t="shared" si="409"/>
        <v>5.1474457191649061E-11</v>
      </c>
      <c r="S782" s="73">
        <f t="shared" si="410"/>
        <v>5.1474441818133398E-11</v>
      </c>
      <c r="T782" s="73">
        <f t="shared" si="411"/>
        <v>5.1474441816829593E-11</v>
      </c>
      <c r="V782" s="74">
        <v>3E-11</v>
      </c>
      <c r="W782" s="74">
        <v>4.2730418195900004</v>
      </c>
      <c r="X782" s="74">
        <v>130593.294518355</v>
      </c>
      <c r="Y782" s="73">
        <f t="shared" si="412"/>
        <v>-2.0455643050369427E-12</v>
      </c>
      <c r="Z782" s="73">
        <f t="shared" si="413"/>
        <v>-1.9654994347544887E-12</v>
      </c>
      <c r="AA782" s="73">
        <f t="shared" si="414"/>
        <v>-1.9654927117433603E-12</v>
      </c>
      <c r="AB782" s="73">
        <f t="shared" si="415"/>
        <v>-1.965492711185223E-12</v>
      </c>
      <c r="AD782" s="74"/>
      <c r="AE782" s="74"/>
      <c r="AF782" s="74"/>
      <c r="AL782" s="74"/>
      <c r="AM782" s="74"/>
      <c r="AN782" s="74"/>
      <c r="AT782" s="74"/>
      <c r="AU782" s="74"/>
      <c r="AV782" s="74"/>
      <c r="BB782" s="74"/>
      <c r="BC782" s="74"/>
      <c r="BD782" s="74"/>
      <c r="BJ782" s="74">
        <v>5.0000000000000002E-11</v>
      </c>
      <c r="BK782" s="74">
        <v>3.7269181897000001</v>
      </c>
      <c r="BL782" s="74">
        <v>128747.35003836799</v>
      </c>
      <c r="BM782" s="73">
        <f t="shared" si="416"/>
        <v>-4.0856200961253522E-11</v>
      </c>
      <c r="BN782" s="73">
        <f t="shared" si="417"/>
        <v>-4.0780052354794313E-11</v>
      </c>
      <c r="BO782" s="73">
        <f t="shared" si="418"/>
        <v>-4.0780045949288841E-11</v>
      </c>
      <c r="BP782" s="73">
        <f t="shared" si="419"/>
        <v>-4.0780045948749441E-11</v>
      </c>
      <c r="BR782" s="74"/>
      <c r="BS782" s="74"/>
      <c r="BT782" s="74"/>
      <c r="BZ782" s="74"/>
      <c r="CA782" s="74"/>
      <c r="CB782" s="74"/>
      <c r="CH782" s="74"/>
      <c r="CI782" s="74"/>
      <c r="CJ782" s="74"/>
      <c r="CP782" s="74"/>
      <c r="CQ782" s="74"/>
      <c r="CR782" s="74"/>
      <c r="CX782" s="74"/>
      <c r="CY782" s="74"/>
      <c r="CZ782" s="74"/>
      <c r="DF782" s="74">
        <v>5.0000000000000002E-11</v>
      </c>
      <c r="DG782" s="74">
        <v>2.2363566394599999</v>
      </c>
      <c r="DH782" s="74">
        <v>24513.057340292002</v>
      </c>
      <c r="DI782" s="73">
        <f t="shared" si="420"/>
        <v>-8.8626207971234194E-12</v>
      </c>
      <c r="DJ782" s="73">
        <f t="shared" si="421"/>
        <v>-8.887326007518812E-12</v>
      </c>
      <c r="DK782" s="73">
        <f t="shared" si="422"/>
        <v>-8.88732808172353E-12</v>
      </c>
      <c r="DL782" s="73">
        <f t="shared" si="423"/>
        <v>-8.887328081899734E-12</v>
      </c>
      <c r="DN782" s="74"/>
      <c r="DO782" s="74"/>
      <c r="DP782" s="74"/>
      <c r="DV782" s="74"/>
      <c r="DW782" s="74"/>
      <c r="DX782" s="74"/>
      <c r="ED782" s="74"/>
      <c r="EE782" s="74"/>
      <c r="EF782" s="74"/>
      <c r="EL782" s="74"/>
      <c r="EM782" s="74"/>
      <c r="EN782" s="74"/>
      <c r="ET782" s="74"/>
      <c r="EU782" s="74"/>
      <c r="EV782" s="74"/>
    </row>
    <row r="783" spans="12:152" s="73" customFormat="1" ht="13.5" x14ac:dyDescent="0.3">
      <c r="L783" s="74"/>
      <c r="N783" s="74">
        <v>3.3E-10</v>
      </c>
      <c r="O783" s="74">
        <v>2.6965173555500002</v>
      </c>
      <c r="P783" s="74">
        <v>25647.077856696498</v>
      </c>
      <c r="Q783" s="73">
        <f t="shared" si="408"/>
        <v>-4.8970829664513768E-11</v>
      </c>
      <c r="R783" s="73">
        <f t="shared" si="409"/>
        <v>-4.9142253799906709E-11</v>
      </c>
      <c r="S783" s="73">
        <f t="shared" si="410"/>
        <v>-4.9142268192449019E-11</v>
      </c>
      <c r="T783" s="73">
        <f t="shared" si="411"/>
        <v>-4.9142268193673253E-11</v>
      </c>
      <c r="V783" s="74">
        <v>3E-11</v>
      </c>
      <c r="W783" s="74">
        <v>4.0593208348400003</v>
      </c>
      <c r="X783" s="74">
        <v>52822.817116463099</v>
      </c>
      <c r="Y783" s="73">
        <f t="shared" si="412"/>
        <v>1.0713897008119001E-11</v>
      </c>
      <c r="Z783" s="73">
        <f t="shared" si="413"/>
        <v>1.0744207838859212E-11</v>
      </c>
      <c r="AA783" s="73">
        <f t="shared" si="414"/>
        <v>1.0744210383290358E-11</v>
      </c>
      <c r="AB783" s="73">
        <f t="shared" si="415"/>
        <v>1.0744210383506896E-11</v>
      </c>
      <c r="AD783" s="74"/>
      <c r="AE783" s="74"/>
      <c r="AF783" s="74"/>
      <c r="AL783" s="74"/>
      <c r="AM783" s="74"/>
      <c r="AN783" s="74"/>
      <c r="AT783" s="74"/>
      <c r="AU783" s="74"/>
      <c r="AV783" s="74"/>
      <c r="BB783" s="74"/>
      <c r="BC783" s="74"/>
      <c r="BD783" s="74"/>
      <c r="BJ783" s="74">
        <v>3.9999999999999998E-11</v>
      </c>
      <c r="BK783" s="74">
        <v>0.56386565512999998</v>
      </c>
      <c r="BL783" s="74">
        <v>189386.032592264</v>
      </c>
      <c r="BM783" s="73">
        <f t="shared" si="416"/>
        <v>-2.382395383955175E-11</v>
      </c>
      <c r="BN783" s="73">
        <f t="shared" si="417"/>
        <v>-2.3948411757155789E-11</v>
      </c>
      <c r="BO783" s="73">
        <f t="shared" si="418"/>
        <v>-2.3948422191787262E-11</v>
      </c>
      <c r="BP783" s="73">
        <f t="shared" si="419"/>
        <v>-2.3948422192676E-11</v>
      </c>
      <c r="BR783" s="74"/>
      <c r="BS783" s="74"/>
      <c r="BT783" s="74"/>
      <c r="BZ783" s="74"/>
      <c r="CA783" s="74"/>
      <c r="CB783" s="74"/>
      <c r="CH783" s="74"/>
      <c r="CI783" s="74"/>
      <c r="CJ783" s="74"/>
      <c r="CP783" s="74"/>
      <c r="CQ783" s="74"/>
      <c r="CR783" s="74"/>
      <c r="CX783" s="74"/>
      <c r="CY783" s="74"/>
      <c r="CZ783" s="74"/>
      <c r="DF783" s="74">
        <v>5.0000000000000002E-11</v>
      </c>
      <c r="DG783" s="74">
        <v>5.9875266801800002</v>
      </c>
      <c r="DH783" s="74">
        <v>104344.98400739599</v>
      </c>
      <c r="DI783" s="73">
        <f t="shared" si="420"/>
        <v>-2.0596981744650458E-11</v>
      </c>
      <c r="DJ783" s="73">
        <f t="shared" si="421"/>
        <v>-2.0694306436712285E-11</v>
      </c>
      <c r="DK783" s="73">
        <f t="shared" si="422"/>
        <v>-2.0694314604331122E-11</v>
      </c>
      <c r="DL783" s="73">
        <f t="shared" si="423"/>
        <v>-2.0694314605024519E-11</v>
      </c>
      <c r="DN783" s="74"/>
      <c r="DO783" s="74"/>
      <c r="DP783" s="74"/>
      <c r="DV783" s="74"/>
      <c r="DW783" s="74"/>
      <c r="DX783" s="74"/>
      <c r="ED783" s="74"/>
      <c r="EE783" s="74"/>
      <c r="EF783" s="74"/>
      <c r="EL783" s="74"/>
      <c r="EM783" s="74"/>
      <c r="EN783" s="74"/>
      <c r="ET783" s="74"/>
      <c r="EU783" s="74"/>
      <c r="EV783" s="74"/>
    </row>
    <row r="784" spans="12:152" s="73" customFormat="1" ht="13.5" x14ac:dyDescent="0.3">
      <c r="L784" s="74"/>
      <c r="N784" s="74">
        <v>2.5999999999999998E-10</v>
      </c>
      <c r="O784" s="74">
        <v>4.9476778963100001</v>
      </c>
      <c r="P784" s="74">
        <v>209658.82487420199</v>
      </c>
      <c r="Q784" s="73">
        <f t="shared" si="408"/>
        <v>1.4433307903813901E-12</v>
      </c>
      <c r="R784" s="73">
        <f t="shared" si="409"/>
        <v>3.2683711324912251E-13</v>
      </c>
      <c r="S784" s="73">
        <f t="shared" si="410"/>
        <v>3.2674336959422945E-13</v>
      </c>
      <c r="T784" s="73">
        <f t="shared" si="411"/>
        <v>3.2674336167253686E-13</v>
      </c>
      <c r="V784" s="74">
        <v>3E-11</v>
      </c>
      <c r="W784" s="74">
        <v>5.89324219451</v>
      </c>
      <c r="X784" s="74">
        <v>50483.640613645999</v>
      </c>
      <c r="Y784" s="73">
        <f t="shared" si="412"/>
        <v>-2.7682774580926805E-11</v>
      </c>
      <c r="Z784" s="73">
        <f t="shared" si="413"/>
        <v>-2.7670805309432172E-11</v>
      </c>
      <c r="AA784" s="73">
        <f t="shared" si="414"/>
        <v>-2.7670804303225493E-11</v>
      </c>
      <c r="AB784" s="73">
        <f t="shared" si="415"/>
        <v>-2.7670804303141162E-11</v>
      </c>
      <c r="AD784" s="74"/>
      <c r="AE784" s="74"/>
      <c r="AF784" s="74"/>
      <c r="AL784" s="74"/>
      <c r="AM784" s="74"/>
      <c r="AN784" s="74"/>
      <c r="AT784" s="74"/>
      <c r="AU784" s="74"/>
      <c r="AV784" s="74"/>
      <c r="BB784" s="74"/>
      <c r="BC784" s="74"/>
      <c r="BD784" s="74"/>
      <c r="BJ784" s="74">
        <v>3.9999999999999998E-11</v>
      </c>
      <c r="BK784" s="74">
        <v>2.6791007790400001</v>
      </c>
      <c r="BL784" s="74">
        <v>107692.22499299599</v>
      </c>
      <c r="BM784" s="73">
        <f t="shared" si="416"/>
        <v>1.4354460092055129E-11</v>
      </c>
      <c r="BN784" s="73">
        <f t="shared" si="417"/>
        <v>1.4272072037257218E-11</v>
      </c>
      <c r="BO784" s="73">
        <f t="shared" si="418"/>
        <v>1.427206511686954E-11</v>
      </c>
      <c r="BP784" s="73">
        <f t="shared" si="419"/>
        <v>1.4272065116283294E-11</v>
      </c>
      <c r="BR784" s="74"/>
      <c r="BS784" s="74"/>
      <c r="BT784" s="74"/>
      <c r="BZ784" s="74"/>
      <c r="CA784" s="74"/>
      <c r="CB784" s="74"/>
      <c r="CH784" s="74"/>
      <c r="CI784" s="74"/>
      <c r="CJ784" s="74"/>
      <c r="CP784" s="74"/>
      <c r="CQ784" s="74"/>
      <c r="CR784" s="74"/>
      <c r="CX784" s="74"/>
      <c r="CY784" s="74"/>
      <c r="CZ784" s="74"/>
      <c r="DF784" s="74">
        <v>6E-11</v>
      </c>
      <c r="DG784" s="74">
        <v>0.32131472009000001</v>
      </c>
      <c r="DH784" s="74">
        <v>102872.745992232</v>
      </c>
      <c r="DI784" s="73">
        <f t="shared" si="420"/>
        <v>5.9256415360574558E-11</v>
      </c>
      <c r="DJ784" s="73">
        <f t="shared" si="421"/>
        <v>5.9236442130117716E-11</v>
      </c>
      <c r="DK784" s="73">
        <f t="shared" si="422"/>
        <v>5.9236440442083583E-11</v>
      </c>
      <c r="DL784" s="73">
        <f t="shared" si="423"/>
        <v>5.9236440441940391E-11</v>
      </c>
      <c r="DN784" s="74"/>
      <c r="DO784" s="74"/>
      <c r="DP784" s="74"/>
      <c r="DV784" s="74"/>
      <c r="DW784" s="74"/>
      <c r="DX784" s="74"/>
      <c r="ED784" s="74"/>
      <c r="EE784" s="74"/>
      <c r="EF784" s="74"/>
      <c r="EL784" s="74"/>
      <c r="EM784" s="74"/>
      <c r="EN784" s="74"/>
      <c r="ET784" s="74"/>
      <c r="EU784" s="74"/>
      <c r="EV784" s="74"/>
    </row>
    <row r="785" spans="12:152" s="73" customFormat="1" ht="13.5" x14ac:dyDescent="0.3">
      <c r="L785" s="74"/>
      <c r="N785" s="74">
        <v>3.4999999999999998E-10</v>
      </c>
      <c r="O785" s="74">
        <v>3.8670543210499999</v>
      </c>
      <c r="P785" s="74">
        <v>25466.159340735001</v>
      </c>
      <c r="Q785" s="73">
        <f t="shared" si="408"/>
        <v>-3.2924922200329141E-10</v>
      </c>
      <c r="R785" s="73">
        <f t="shared" si="409"/>
        <v>-3.2918725195712285E-10</v>
      </c>
      <c r="S785" s="73">
        <f t="shared" si="410"/>
        <v>-3.2918724675023147E-10</v>
      </c>
      <c r="T785" s="73">
        <f t="shared" si="411"/>
        <v>-3.2918724674978546E-10</v>
      </c>
      <c r="V785" s="74">
        <v>3E-11</v>
      </c>
      <c r="W785" s="74">
        <v>2.8809140432699998</v>
      </c>
      <c r="X785" s="74">
        <v>78149.270136037303</v>
      </c>
      <c r="Y785" s="73">
        <f t="shared" si="412"/>
        <v>-2.9558148086125493E-11</v>
      </c>
      <c r="Z785" s="73">
        <f t="shared" si="413"/>
        <v>-2.9549899026497565E-11</v>
      </c>
      <c r="AA785" s="73">
        <f t="shared" si="414"/>
        <v>-2.9549898330710696E-11</v>
      </c>
      <c r="AB785" s="73">
        <f t="shared" si="415"/>
        <v>-2.9549898330651843E-11</v>
      </c>
      <c r="AD785" s="74"/>
      <c r="AE785" s="74"/>
      <c r="AF785" s="74"/>
      <c r="AL785" s="74"/>
      <c r="AM785" s="74"/>
      <c r="AN785" s="74"/>
      <c r="AT785" s="74"/>
      <c r="AU785" s="74"/>
      <c r="AV785" s="74"/>
      <c r="BB785" s="74"/>
      <c r="BC785" s="74"/>
      <c r="BD785" s="74"/>
      <c r="BJ785" s="74">
        <v>6E-11</v>
      </c>
      <c r="BK785" s="74">
        <v>6.1094772452899999</v>
      </c>
      <c r="BL785" s="74">
        <v>104248.519792078</v>
      </c>
      <c r="BM785" s="73">
        <f t="shared" si="416"/>
        <v>-5.7345019072627907E-11</v>
      </c>
      <c r="BN785" s="73">
        <f t="shared" si="417"/>
        <v>-5.7307200165084099E-11</v>
      </c>
      <c r="BO785" s="73">
        <f t="shared" si="418"/>
        <v>-5.7307196978760707E-11</v>
      </c>
      <c r="BP785" s="73">
        <f t="shared" si="419"/>
        <v>-5.7307196978489942E-11</v>
      </c>
      <c r="BR785" s="74"/>
      <c r="BS785" s="74"/>
      <c r="BT785" s="74"/>
      <c r="BZ785" s="74"/>
      <c r="CA785" s="74"/>
      <c r="CB785" s="74"/>
      <c r="CH785" s="74"/>
      <c r="CI785" s="74"/>
      <c r="CJ785" s="74"/>
      <c r="CP785" s="74"/>
      <c r="CQ785" s="74"/>
      <c r="CR785" s="74"/>
      <c r="CX785" s="74"/>
      <c r="CY785" s="74"/>
      <c r="CZ785" s="74"/>
      <c r="DF785" s="74">
        <v>5.0000000000000002E-11</v>
      </c>
      <c r="DG785" s="74">
        <v>1.95885559875</v>
      </c>
      <c r="DH785" s="74">
        <v>53771.992725432901</v>
      </c>
      <c r="DI785" s="73">
        <f t="shared" si="420"/>
        <v>-1.8749302994006878E-11</v>
      </c>
      <c r="DJ785" s="73">
        <f t="shared" si="421"/>
        <v>-1.8698241984260812E-11</v>
      </c>
      <c r="DK785" s="73">
        <f t="shared" si="422"/>
        <v>-1.8698237696121662E-11</v>
      </c>
      <c r="DL785" s="73">
        <f t="shared" si="423"/>
        <v>-1.8698237695757899E-11</v>
      </c>
      <c r="DN785" s="74"/>
      <c r="DO785" s="74"/>
      <c r="DP785" s="74"/>
      <c r="DV785" s="74"/>
      <c r="DW785" s="74"/>
      <c r="DX785" s="74"/>
      <c r="ED785" s="74"/>
      <c r="EE785" s="74"/>
      <c r="EF785" s="74"/>
      <c r="EL785" s="74"/>
      <c r="EM785" s="74"/>
      <c r="EN785" s="74"/>
      <c r="ET785" s="74"/>
      <c r="EU785" s="74"/>
      <c r="EV785" s="74"/>
    </row>
    <row r="786" spans="12:152" s="73" customFormat="1" ht="13.5" x14ac:dyDescent="0.3">
      <c r="L786" s="74"/>
      <c r="N786" s="74">
        <v>2.5999999999999998E-10</v>
      </c>
      <c r="O786" s="74">
        <v>4.7991240908900004</v>
      </c>
      <c r="P786" s="74">
        <v>198489.93958638201</v>
      </c>
      <c r="Q786" s="73">
        <f t="shared" si="408"/>
        <v>1.6053868839585249E-10</v>
      </c>
      <c r="R786" s="73">
        <f t="shared" si="409"/>
        <v>1.5970590431529281E-10</v>
      </c>
      <c r="S786" s="73">
        <f t="shared" si="410"/>
        <v>1.5970583428207818E-10</v>
      </c>
      <c r="T786" s="73">
        <f t="shared" si="411"/>
        <v>1.5970583427610699E-10</v>
      </c>
      <c r="V786" s="74">
        <v>3E-11</v>
      </c>
      <c r="W786" s="74">
        <v>4.0957325649299996</v>
      </c>
      <c r="X786" s="74">
        <v>155460.923372255</v>
      </c>
      <c r="Y786" s="73">
        <f t="shared" si="412"/>
        <v>-2.9868402802318088E-11</v>
      </c>
      <c r="Z786" s="73">
        <f t="shared" si="413"/>
        <v>-2.9877188871383545E-11</v>
      </c>
      <c r="AA786" s="73">
        <f t="shared" si="414"/>
        <v>-2.9877189596362691E-11</v>
      </c>
      <c r="AB786" s="73">
        <f t="shared" si="415"/>
        <v>-2.9877189596424348E-11</v>
      </c>
      <c r="AD786" s="74"/>
      <c r="AE786" s="74"/>
      <c r="AF786" s="74"/>
      <c r="AL786" s="74"/>
      <c r="AM786" s="74"/>
      <c r="AN786" s="74"/>
      <c r="AT786" s="74"/>
      <c r="AU786" s="74"/>
      <c r="AV786" s="74"/>
      <c r="BB786" s="74"/>
      <c r="BC786" s="74"/>
      <c r="BD786" s="74"/>
      <c r="BJ786" s="74">
        <v>3.9999999999999998E-11</v>
      </c>
      <c r="BK786" s="74">
        <v>3.9985901056099999</v>
      </c>
      <c r="BL786" s="74">
        <v>104401.6091882</v>
      </c>
      <c r="BM786" s="73">
        <f t="shared" si="416"/>
        <v>-3.9881545213711277E-11</v>
      </c>
      <c r="BN786" s="73">
        <f t="shared" si="417"/>
        <v>-3.9888031808411992E-11</v>
      </c>
      <c r="BO786" s="73">
        <f t="shared" si="418"/>
        <v>-3.9888032345382452E-11</v>
      </c>
      <c r="BP786" s="73">
        <f t="shared" si="419"/>
        <v>-3.9888032345428012E-11</v>
      </c>
      <c r="BR786" s="74"/>
      <c r="BS786" s="74"/>
      <c r="BT786" s="74"/>
      <c r="BZ786" s="74"/>
      <c r="CA786" s="74"/>
      <c r="CB786" s="74"/>
      <c r="CH786" s="74"/>
      <c r="CI786" s="74"/>
      <c r="CJ786" s="74"/>
      <c r="CP786" s="74"/>
      <c r="CQ786" s="74"/>
      <c r="CR786" s="74"/>
      <c r="CX786" s="74"/>
      <c r="CY786" s="74"/>
      <c r="CZ786" s="74"/>
      <c r="DF786" s="74">
        <v>7.0000000000000004E-11</v>
      </c>
      <c r="DG786" s="74">
        <v>2.1625750151899998</v>
      </c>
      <c r="DH786" s="74">
        <v>52024.758613305399</v>
      </c>
      <c r="DI786" s="73">
        <f t="shared" si="420"/>
        <v>3.2575205734835988E-11</v>
      </c>
      <c r="DJ786" s="73">
        <f t="shared" si="421"/>
        <v>3.2509166024501622E-11</v>
      </c>
      <c r="DK786" s="73">
        <f t="shared" si="422"/>
        <v>3.2509160478122975E-11</v>
      </c>
      <c r="DL786" s="73">
        <f t="shared" si="423"/>
        <v>3.2509160477657816E-11</v>
      </c>
      <c r="DN786" s="74"/>
      <c r="DO786" s="74"/>
      <c r="DP786" s="74"/>
      <c r="DV786" s="74"/>
      <c r="DW786" s="74"/>
      <c r="DX786" s="74"/>
      <c r="ED786" s="74"/>
      <c r="EE786" s="74"/>
      <c r="EF786" s="74"/>
      <c r="EL786" s="74"/>
      <c r="EM786" s="74"/>
      <c r="EN786" s="74"/>
      <c r="ET786" s="74"/>
      <c r="EU786" s="74"/>
      <c r="EV786" s="74"/>
    </row>
    <row r="787" spans="12:152" s="73" customFormat="1" ht="13.5" x14ac:dyDescent="0.3">
      <c r="L787" s="74"/>
      <c r="N787" s="74">
        <v>2.5999999999999998E-10</v>
      </c>
      <c r="O787" s="74">
        <v>1.59971503257</v>
      </c>
      <c r="P787" s="74">
        <v>31281.270200372001</v>
      </c>
      <c r="Q787" s="73">
        <f t="shared" si="408"/>
        <v>1.9394927446487824E-10</v>
      </c>
      <c r="R787" s="73">
        <f t="shared" si="409"/>
        <v>1.940601775358014E-10</v>
      </c>
      <c r="S787" s="73">
        <f t="shared" si="410"/>
        <v>1.9406018684410115E-10</v>
      </c>
      <c r="T787" s="73">
        <f t="shared" si="411"/>
        <v>1.9406018684488803E-10</v>
      </c>
      <c r="V787" s="74">
        <v>3E-11</v>
      </c>
      <c r="W787" s="74">
        <v>0.40695406256</v>
      </c>
      <c r="X787" s="74">
        <v>52278.8990573669</v>
      </c>
      <c r="Y787" s="73">
        <f t="shared" si="412"/>
        <v>8.4476700014720548E-12</v>
      </c>
      <c r="Z787" s="73">
        <f t="shared" si="413"/>
        <v>8.4784885981654404E-12</v>
      </c>
      <c r="AA787" s="73">
        <f t="shared" si="414"/>
        <v>8.4784911853485659E-12</v>
      </c>
      <c r="AB787" s="73">
        <f t="shared" si="415"/>
        <v>8.4784911855677606E-12</v>
      </c>
      <c r="AD787" s="74"/>
      <c r="AE787" s="74"/>
      <c r="AF787" s="74"/>
      <c r="AL787" s="74"/>
      <c r="AM787" s="74"/>
      <c r="AN787" s="74"/>
      <c r="AT787" s="74"/>
      <c r="AU787" s="74"/>
      <c r="AV787" s="74"/>
      <c r="BB787" s="74"/>
      <c r="BC787" s="74"/>
      <c r="BD787" s="74"/>
      <c r="BJ787" s="74">
        <v>3.9999999999999998E-11</v>
      </c>
      <c r="BK787" s="74">
        <v>0.51280078907000004</v>
      </c>
      <c r="BL787" s="74">
        <v>54344.5667654309</v>
      </c>
      <c r="BM787" s="73">
        <f t="shared" si="416"/>
        <v>-3.7086447382450293E-11</v>
      </c>
      <c r="BN787" s="73">
        <f t="shared" si="417"/>
        <v>-3.710310567815246E-11</v>
      </c>
      <c r="BO787" s="73">
        <f t="shared" si="418"/>
        <v>-3.7103107074886771E-11</v>
      </c>
      <c r="BP787" s="73">
        <f t="shared" si="419"/>
        <v>-3.7103107075005704E-11</v>
      </c>
      <c r="BR787" s="74"/>
      <c r="BS787" s="74"/>
      <c r="BT787" s="74"/>
      <c r="BZ787" s="74"/>
      <c r="CA787" s="74"/>
      <c r="CB787" s="74"/>
      <c r="CH787" s="74"/>
      <c r="CI787" s="74"/>
      <c r="CJ787" s="74"/>
      <c r="CP787" s="74"/>
      <c r="CQ787" s="74"/>
      <c r="CR787" s="74"/>
      <c r="CX787" s="74"/>
      <c r="CY787" s="74"/>
      <c r="CZ787" s="74"/>
      <c r="DF787" s="74">
        <v>6E-11</v>
      </c>
      <c r="DG787" s="74">
        <v>1.37111815532</v>
      </c>
      <c r="DH787" s="74">
        <v>51120.356506222197</v>
      </c>
      <c r="DI787" s="73">
        <f t="shared" si="420"/>
        <v>-3.9171117428765656E-11</v>
      </c>
      <c r="DJ787" s="73">
        <f t="shared" si="421"/>
        <v>-3.9123508553737771E-11</v>
      </c>
      <c r="DK787" s="73">
        <f t="shared" si="422"/>
        <v>-3.9123504554595284E-11</v>
      </c>
      <c r="DL787" s="73">
        <f t="shared" si="423"/>
        <v>-3.9123504554259126E-11</v>
      </c>
      <c r="DN787" s="74"/>
      <c r="DO787" s="74"/>
      <c r="DP787" s="74"/>
      <c r="DV787" s="74"/>
      <c r="DW787" s="74"/>
      <c r="DX787" s="74"/>
      <c r="ED787" s="74"/>
      <c r="EE787" s="74"/>
      <c r="EF787" s="74"/>
      <c r="EL787" s="74"/>
      <c r="EM787" s="74"/>
      <c r="EN787" s="74"/>
      <c r="ET787" s="74"/>
      <c r="EU787" s="74"/>
      <c r="EV787" s="74"/>
    </row>
    <row r="788" spans="12:152" s="73" customFormat="1" ht="13.5" x14ac:dyDescent="0.3">
      <c r="L788" s="74"/>
      <c r="N788" s="74">
        <v>2.5999999999999998E-10</v>
      </c>
      <c r="O788" s="74">
        <v>1.20008223797</v>
      </c>
      <c r="P788" s="74">
        <v>153084.843904479</v>
      </c>
      <c r="Q788" s="73">
        <f t="shared" si="408"/>
        <v>2.2120935335978297E-10</v>
      </c>
      <c r="R788" s="73">
        <f t="shared" si="409"/>
        <v>2.2077988059039199E-10</v>
      </c>
      <c r="S788" s="73">
        <f t="shared" si="410"/>
        <v>2.2077984443977853E-10</v>
      </c>
      <c r="T788" s="73">
        <f t="shared" si="411"/>
        <v>2.2077984443671872E-10</v>
      </c>
      <c r="V788" s="74">
        <v>3E-11</v>
      </c>
      <c r="W788" s="74">
        <v>0.53381434741</v>
      </c>
      <c r="X788" s="74">
        <v>26709.646942413401</v>
      </c>
      <c r="Y788" s="73">
        <f t="shared" si="412"/>
        <v>2.0699736717011118E-11</v>
      </c>
      <c r="Z788" s="73">
        <f t="shared" si="413"/>
        <v>2.071161292965138E-11</v>
      </c>
      <c r="AA788" s="73">
        <f t="shared" si="414"/>
        <v>2.0711613926542332E-11</v>
      </c>
      <c r="AB788" s="73">
        <f t="shared" si="415"/>
        <v>2.0711613926626223E-11</v>
      </c>
      <c r="AD788" s="74"/>
      <c r="AE788" s="74"/>
      <c r="AF788" s="74"/>
      <c r="AL788" s="74"/>
      <c r="AM788" s="74"/>
      <c r="AN788" s="74"/>
      <c r="AT788" s="74"/>
      <c r="AU788" s="74"/>
      <c r="AV788" s="74"/>
      <c r="BB788" s="74"/>
      <c r="BC788" s="74"/>
      <c r="BD788" s="74"/>
      <c r="BJ788" s="74">
        <v>5.0000000000000002E-11</v>
      </c>
      <c r="BK788" s="74">
        <v>4.1991766573999998</v>
      </c>
      <c r="BL788" s="74">
        <v>129586.319326118</v>
      </c>
      <c r="BM788" s="73">
        <f t="shared" si="416"/>
        <v>-3.0372607120711553E-11</v>
      </c>
      <c r="BN788" s="73">
        <f t="shared" si="417"/>
        <v>-3.0477918582009069E-11</v>
      </c>
      <c r="BO788" s="73">
        <f t="shared" si="418"/>
        <v>-3.0477927415175081E-11</v>
      </c>
      <c r="BP788" s="73">
        <f t="shared" si="419"/>
        <v>-3.0477927415932126E-11</v>
      </c>
      <c r="BR788" s="74"/>
      <c r="BS788" s="74"/>
      <c r="BT788" s="74"/>
      <c r="BZ788" s="74"/>
      <c r="CA788" s="74"/>
      <c r="CB788" s="74"/>
      <c r="CH788" s="74"/>
      <c r="CI788" s="74"/>
      <c r="CJ788" s="74"/>
      <c r="CP788" s="74"/>
      <c r="CQ788" s="74"/>
      <c r="CR788" s="74"/>
      <c r="CX788" s="74"/>
      <c r="CY788" s="74"/>
      <c r="CZ788" s="74"/>
      <c r="DF788" s="74">
        <v>5.0000000000000002E-11</v>
      </c>
      <c r="DG788" s="74">
        <v>0.15128494504000001</v>
      </c>
      <c r="DH788" s="74">
        <v>78683.194068597702</v>
      </c>
      <c r="DI788" s="73">
        <f t="shared" si="420"/>
        <v>-4.3570698332356841E-11</v>
      </c>
      <c r="DJ788" s="73">
        <f t="shared" si="421"/>
        <v>-4.3531113622404446E-11</v>
      </c>
      <c r="DK788" s="73">
        <f t="shared" si="422"/>
        <v>-4.3531110294044431E-11</v>
      </c>
      <c r="DL788" s="73">
        <f t="shared" si="423"/>
        <v>-4.3531110293764785E-11</v>
      </c>
      <c r="DN788" s="74"/>
      <c r="DO788" s="74"/>
      <c r="DP788" s="74"/>
      <c r="DV788" s="74"/>
      <c r="DW788" s="74"/>
      <c r="DX788" s="74"/>
      <c r="ED788" s="74"/>
      <c r="EE788" s="74"/>
      <c r="EF788" s="74"/>
      <c r="EL788" s="74"/>
      <c r="EM788" s="74"/>
      <c r="EN788" s="74"/>
      <c r="ET788" s="74"/>
      <c r="EU788" s="74"/>
      <c r="EV788" s="74"/>
    </row>
    <row r="789" spans="12:152" s="73" customFormat="1" ht="13.5" x14ac:dyDescent="0.3">
      <c r="L789" s="74"/>
      <c r="N789" s="74">
        <v>2.5999999999999998E-10</v>
      </c>
      <c r="O789" s="74">
        <v>3.0244365809799998</v>
      </c>
      <c r="P789" s="74">
        <v>26724.899413598399</v>
      </c>
      <c r="Q789" s="73">
        <f t="shared" si="408"/>
        <v>-2.3885604679326346E-10</v>
      </c>
      <c r="R789" s="73">
        <f t="shared" si="409"/>
        <v>-2.3891222823355576E-10</v>
      </c>
      <c r="S789" s="73">
        <f t="shared" si="410"/>
        <v>-2.3891223294765689E-10</v>
      </c>
      <c r="T789" s="73">
        <f t="shared" si="411"/>
        <v>-2.3891223294805915E-10</v>
      </c>
      <c r="V789" s="74">
        <v>3E-11</v>
      </c>
      <c r="W789" s="74">
        <v>1.00008179165</v>
      </c>
      <c r="X789" s="74">
        <v>50264.6067999312</v>
      </c>
      <c r="Y789" s="73">
        <f t="shared" si="412"/>
        <v>2.5118893439278869E-11</v>
      </c>
      <c r="Z789" s="73">
        <f t="shared" si="413"/>
        <v>2.5135766805487144E-11</v>
      </c>
      <c r="AA789" s="73">
        <f t="shared" si="414"/>
        <v>2.5135768221091529E-11</v>
      </c>
      <c r="AB789" s="73">
        <f t="shared" si="415"/>
        <v>2.5135768221210685E-11</v>
      </c>
      <c r="AD789" s="74"/>
      <c r="AE789" s="74"/>
      <c r="AF789" s="74"/>
      <c r="AL789" s="74"/>
      <c r="AM789" s="74"/>
      <c r="AN789" s="74"/>
      <c r="AT789" s="74"/>
      <c r="AU789" s="74"/>
      <c r="AV789" s="74"/>
      <c r="BB789" s="74"/>
      <c r="BC789" s="74"/>
      <c r="BD789" s="74"/>
      <c r="BJ789" s="74">
        <v>3.9999999999999998E-11</v>
      </c>
      <c r="BK789" s="74">
        <v>5.9176305922900001</v>
      </c>
      <c r="BL789" s="74">
        <v>52041.697233563304</v>
      </c>
      <c r="BM789" s="73">
        <f t="shared" si="416"/>
        <v>-3.9217087128317129E-11</v>
      </c>
      <c r="BN789" s="73">
        <f t="shared" si="417"/>
        <v>-3.9208670440084766E-11</v>
      </c>
      <c r="BO789" s="73">
        <f t="shared" si="418"/>
        <v>-3.920866973153231E-11</v>
      </c>
      <c r="BP789" s="73">
        <f t="shared" si="419"/>
        <v>-3.9208669731472003E-11</v>
      </c>
      <c r="BR789" s="74"/>
      <c r="BS789" s="74"/>
      <c r="BT789" s="74"/>
      <c r="BZ789" s="74"/>
      <c r="CA789" s="74"/>
      <c r="CB789" s="74"/>
      <c r="CH789" s="74"/>
      <c r="CI789" s="74"/>
      <c r="CJ789" s="74"/>
      <c r="CP789" s="74"/>
      <c r="CQ789" s="74"/>
      <c r="CR789" s="74"/>
      <c r="CX789" s="74"/>
      <c r="CY789" s="74"/>
      <c r="CZ789" s="74"/>
      <c r="DF789" s="74">
        <v>5.0000000000000002E-11</v>
      </c>
      <c r="DG789" s="74">
        <v>4.0081008742300002</v>
      </c>
      <c r="DH789" s="74">
        <v>48713.561577283202</v>
      </c>
      <c r="DI789" s="73">
        <f t="shared" si="420"/>
        <v>-4.6326197817856373E-11</v>
      </c>
      <c r="DJ789" s="73">
        <f t="shared" si="421"/>
        <v>-4.6344944251155508E-11</v>
      </c>
      <c r="DK789" s="73">
        <f t="shared" si="422"/>
        <v>-4.6344945823208565E-11</v>
      </c>
      <c r="DL789" s="73">
        <f t="shared" si="423"/>
        <v>-4.6344945823340837E-11</v>
      </c>
      <c r="DN789" s="74"/>
      <c r="DO789" s="74"/>
      <c r="DP789" s="74"/>
      <c r="DV789" s="74"/>
      <c r="DW789" s="74"/>
      <c r="DX789" s="74"/>
      <c r="ED789" s="74"/>
      <c r="EE789" s="74"/>
      <c r="EF789" s="74"/>
      <c r="EL789" s="74"/>
      <c r="EM789" s="74"/>
      <c r="EN789" s="74"/>
      <c r="ET789" s="74"/>
      <c r="EU789" s="74"/>
      <c r="EV789" s="74"/>
    </row>
    <row r="790" spans="12:152" s="73" customFormat="1" ht="13.5" x14ac:dyDescent="0.3">
      <c r="L790" s="74"/>
      <c r="N790" s="74">
        <v>2.5000000000000002E-10</v>
      </c>
      <c r="O790" s="74">
        <v>2.0356722276700001</v>
      </c>
      <c r="P790" s="74">
        <v>52817.219844887302</v>
      </c>
      <c r="Q790" s="73">
        <f t="shared" si="408"/>
        <v>1.5364242813034702E-10</v>
      </c>
      <c r="R790" s="73">
        <f t="shared" si="409"/>
        <v>1.5342898981977017E-10</v>
      </c>
      <c r="S790" s="73">
        <f t="shared" si="410"/>
        <v>1.5342897189152308E-10</v>
      </c>
      <c r="T790" s="73">
        <f t="shared" si="411"/>
        <v>1.5342897188999719E-10</v>
      </c>
      <c r="V790" s="74">
        <v>3.9999999999999998E-11</v>
      </c>
      <c r="W790" s="74">
        <v>5.6793912442599996</v>
      </c>
      <c r="X790" s="74">
        <v>106470.37642667499</v>
      </c>
      <c r="Y790" s="73">
        <f t="shared" si="412"/>
        <v>2.7840670575141672E-11</v>
      </c>
      <c r="Z790" s="73">
        <f t="shared" si="413"/>
        <v>2.7903237048974659E-11</v>
      </c>
      <c r="AA790" s="73">
        <f t="shared" si="414"/>
        <v>2.7903242296616479E-11</v>
      </c>
      <c r="AB790" s="73">
        <f t="shared" si="415"/>
        <v>2.7903242297059602E-11</v>
      </c>
      <c r="AD790" s="74"/>
      <c r="AE790" s="74"/>
      <c r="AF790" s="74"/>
      <c r="AL790" s="74"/>
      <c r="AM790" s="74"/>
      <c r="AN790" s="74"/>
      <c r="AT790" s="74"/>
      <c r="AU790" s="74"/>
      <c r="AV790" s="74"/>
      <c r="BB790" s="74"/>
      <c r="BC790" s="74"/>
      <c r="BD790" s="74"/>
      <c r="BJ790" s="74">
        <v>5.0000000000000002E-11</v>
      </c>
      <c r="BK790" s="74">
        <v>3.1863383495000002</v>
      </c>
      <c r="BL790" s="74">
        <v>181975.42470470499</v>
      </c>
      <c r="BM790" s="73">
        <f t="shared" si="416"/>
        <v>4.214538386168328E-11</v>
      </c>
      <c r="BN790" s="73">
        <f t="shared" si="417"/>
        <v>4.2044818202765498E-11</v>
      </c>
      <c r="BO790" s="73">
        <f t="shared" si="418"/>
        <v>4.204480973453561E-11</v>
      </c>
      <c r="BP790" s="73">
        <f t="shared" si="419"/>
        <v>4.2044809733809597E-11</v>
      </c>
      <c r="BR790" s="74"/>
      <c r="BS790" s="74"/>
      <c r="BT790" s="74"/>
      <c r="BZ790" s="74"/>
      <c r="CA790" s="74"/>
      <c r="CB790" s="74"/>
      <c r="CH790" s="74"/>
      <c r="CI790" s="74"/>
      <c r="CJ790" s="74"/>
      <c r="CP790" s="74"/>
      <c r="CQ790" s="74"/>
      <c r="CR790" s="74"/>
      <c r="CX790" s="74"/>
      <c r="CY790" s="74"/>
      <c r="CZ790" s="74"/>
      <c r="DF790" s="74">
        <v>6E-11</v>
      </c>
      <c r="DG790" s="74">
        <v>1.4588311577999999</v>
      </c>
      <c r="DH790" s="74">
        <v>76152.059111344905</v>
      </c>
      <c r="DI790" s="73">
        <f t="shared" si="420"/>
        <v>5.1916350155963172E-11</v>
      </c>
      <c r="DJ790" s="73">
        <f t="shared" si="421"/>
        <v>5.196320123684709E-11</v>
      </c>
      <c r="DK790" s="73">
        <f t="shared" si="422"/>
        <v>5.1963205165251418E-11</v>
      </c>
      <c r="DL790" s="73">
        <f t="shared" si="423"/>
        <v>5.1963205165585625E-11</v>
      </c>
      <c r="DN790" s="74"/>
      <c r="DO790" s="74"/>
      <c r="DP790" s="74"/>
      <c r="DV790" s="74"/>
      <c r="DW790" s="74"/>
      <c r="DX790" s="74"/>
      <c r="ED790" s="74"/>
      <c r="EE790" s="74"/>
      <c r="EF790" s="74"/>
      <c r="EL790" s="74"/>
      <c r="EM790" s="74"/>
      <c r="EN790" s="74"/>
      <c r="ET790" s="74"/>
      <c r="EU790" s="74"/>
      <c r="EV790" s="74"/>
    </row>
    <row r="791" spans="12:152" s="73" customFormat="1" ht="13.5" x14ac:dyDescent="0.3">
      <c r="L791" s="74"/>
      <c r="N791" s="74">
        <v>2.7E-10</v>
      </c>
      <c r="O791" s="74">
        <v>1.2358531430099999</v>
      </c>
      <c r="P791" s="74">
        <v>53.096152314400001</v>
      </c>
      <c r="Q791" s="73">
        <f t="shared" si="408"/>
        <v>-1.358969422906762E-10</v>
      </c>
      <c r="R791" s="73">
        <f t="shared" si="409"/>
        <v>-1.3589668856580489E-10</v>
      </c>
      <c r="S791" s="73">
        <f t="shared" si="410"/>
        <v>-1.3589668854450166E-10</v>
      </c>
      <c r="T791" s="73">
        <f t="shared" si="411"/>
        <v>-1.3589668854449977E-10</v>
      </c>
      <c r="V791" s="74">
        <v>3E-11</v>
      </c>
      <c r="W791" s="74">
        <v>0.77610404005</v>
      </c>
      <c r="X791" s="74">
        <v>142871.558358268</v>
      </c>
      <c r="Y791" s="73">
        <f t="shared" si="412"/>
        <v>-2.8119334686312619E-11</v>
      </c>
      <c r="Z791" s="73">
        <f t="shared" si="413"/>
        <v>-2.8088620459752737E-11</v>
      </c>
      <c r="AA791" s="73">
        <f t="shared" si="414"/>
        <v>-2.8088617870818196E-11</v>
      </c>
      <c r="AB791" s="73">
        <f t="shared" si="415"/>
        <v>-2.808861787060257E-11</v>
      </c>
      <c r="AD791" s="74"/>
      <c r="AE791" s="74"/>
      <c r="AF791" s="74"/>
      <c r="AL791" s="74"/>
      <c r="AM791" s="74"/>
      <c r="AN791" s="74"/>
      <c r="AT791" s="74"/>
      <c r="AU791" s="74"/>
      <c r="AV791" s="74"/>
      <c r="BB791" s="74"/>
      <c r="BC791" s="74"/>
      <c r="BD791" s="74"/>
      <c r="BJ791" s="74">
        <v>5.0000000000000002E-11</v>
      </c>
      <c r="BK791" s="74">
        <v>0.99354989216</v>
      </c>
      <c r="BL791" s="74">
        <v>1795.258443721</v>
      </c>
      <c r="BM791" s="73">
        <f t="shared" si="416"/>
        <v>1.5101410281582999E-11</v>
      </c>
      <c r="BN791" s="73">
        <f t="shared" si="417"/>
        <v>1.5099657607085859E-11</v>
      </c>
      <c r="BO791" s="73">
        <f t="shared" si="418"/>
        <v>1.509965745992691E-11</v>
      </c>
      <c r="BP791" s="73">
        <f t="shared" si="419"/>
        <v>1.5099657459914379E-11</v>
      </c>
      <c r="BR791" s="74"/>
      <c r="BS791" s="74"/>
      <c r="BT791" s="74"/>
      <c r="BZ791" s="74"/>
      <c r="CA791" s="74"/>
      <c r="CB791" s="74"/>
      <c r="CH791" s="74"/>
      <c r="CI791" s="74"/>
      <c r="CJ791" s="74"/>
      <c r="CP791" s="74"/>
      <c r="CQ791" s="74"/>
      <c r="CR791" s="74"/>
      <c r="CX791" s="74"/>
      <c r="CY791" s="74"/>
      <c r="CZ791" s="74"/>
      <c r="DF791" s="74">
        <v>5.0000000000000002E-11</v>
      </c>
      <c r="DG791" s="74">
        <v>1.7242139923699999</v>
      </c>
      <c r="DH791" s="74">
        <v>28309.7597761711</v>
      </c>
      <c r="DI791" s="73">
        <f t="shared" si="420"/>
        <v>-4.7972531398255164E-11</v>
      </c>
      <c r="DJ791" s="73">
        <f t="shared" si="421"/>
        <v>-4.7964351151969835E-11</v>
      </c>
      <c r="DK791" s="73">
        <f t="shared" si="422"/>
        <v>-4.7964350464462494E-11</v>
      </c>
      <c r="DL791" s="73">
        <f t="shared" si="423"/>
        <v>-4.7964350464404695E-11</v>
      </c>
      <c r="DN791" s="74"/>
      <c r="DO791" s="74"/>
      <c r="DP791" s="74"/>
      <c r="DV791" s="74"/>
      <c r="DW791" s="74"/>
      <c r="DX791" s="74"/>
      <c r="ED791" s="74"/>
      <c r="EE791" s="74"/>
      <c r="EF791" s="74"/>
      <c r="EL791" s="74"/>
      <c r="EM791" s="74"/>
      <c r="EN791" s="74"/>
      <c r="ET791" s="74"/>
      <c r="EU791" s="74"/>
      <c r="EV791" s="74"/>
    </row>
    <row r="792" spans="12:152" s="73" customFormat="1" ht="13.5" x14ac:dyDescent="0.3">
      <c r="L792" s="74"/>
      <c r="N792" s="74">
        <v>2.5999999999999998E-10</v>
      </c>
      <c r="O792" s="74">
        <v>5.5306967097499999</v>
      </c>
      <c r="P792" s="74">
        <v>25657.372797435</v>
      </c>
      <c r="Q792" s="73">
        <f t="shared" si="408"/>
        <v>7.4135910365867652E-11</v>
      </c>
      <c r="R792" s="73">
        <f t="shared" si="409"/>
        <v>7.4266861769906016E-11</v>
      </c>
      <c r="S792" s="73">
        <f t="shared" si="410"/>
        <v>7.4266872763993148E-11</v>
      </c>
      <c r="T792" s="73">
        <f t="shared" si="411"/>
        <v>7.4266872764927953E-11</v>
      </c>
      <c r="V792" s="74">
        <v>3E-11</v>
      </c>
      <c r="W792" s="74">
        <v>3.8037504717099999</v>
      </c>
      <c r="X792" s="74">
        <v>26402.0893214438</v>
      </c>
      <c r="Y792" s="73">
        <f t="shared" si="412"/>
        <v>1.826842783672201E-11</v>
      </c>
      <c r="Z792" s="73">
        <f t="shared" si="413"/>
        <v>1.8255556883220742E-11</v>
      </c>
      <c r="AA792" s="73">
        <f t="shared" si="414"/>
        <v>1.8255555802325344E-11</v>
      </c>
      <c r="AB792" s="73">
        <f t="shared" si="415"/>
        <v>1.8255555802233326E-11</v>
      </c>
      <c r="AD792" s="74"/>
      <c r="AE792" s="74"/>
      <c r="AF792" s="74"/>
      <c r="AL792" s="74"/>
      <c r="AM792" s="74"/>
      <c r="AN792" s="74"/>
      <c r="AT792" s="74"/>
      <c r="AU792" s="74"/>
      <c r="AV792" s="74"/>
      <c r="BB792" s="74"/>
      <c r="BC792" s="74"/>
      <c r="BD792" s="74"/>
      <c r="BJ792" s="74">
        <v>3.9999999999999998E-11</v>
      </c>
      <c r="BK792" s="74">
        <v>6.2003034179799998</v>
      </c>
      <c r="BL792" s="74">
        <v>209762.60706278199</v>
      </c>
      <c r="BM792" s="73">
        <f t="shared" si="416"/>
        <v>7.8603663140864955E-12</v>
      </c>
      <c r="BN792" s="73">
        <f t="shared" si="417"/>
        <v>8.0287968424940747E-12</v>
      </c>
      <c r="BO792" s="73">
        <f t="shared" si="418"/>
        <v>8.028810978081834E-12</v>
      </c>
      <c r="BP792" s="73">
        <f t="shared" si="419"/>
        <v>8.0288109792757545E-12</v>
      </c>
      <c r="BR792" s="74"/>
      <c r="BS792" s="74"/>
      <c r="BT792" s="74"/>
      <c r="BZ792" s="74"/>
      <c r="CA792" s="74"/>
      <c r="CB792" s="74"/>
      <c r="CH792" s="74"/>
      <c r="CI792" s="74"/>
      <c r="CJ792" s="74"/>
      <c r="CP792" s="74"/>
      <c r="CQ792" s="74"/>
      <c r="CR792" s="74"/>
      <c r="CX792" s="74"/>
      <c r="CY792" s="74"/>
      <c r="CZ792" s="74"/>
      <c r="DF792" s="74">
        <v>5.0000000000000002E-11</v>
      </c>
      <c r="DG792" s="74">
        <v>0.71424864998000004</v>
      </c>
      <c r="DH792" s="74">
        <v>102755.426124012</v>
      </c>
      <c r="DI792" s="73">
        <f t="shared" si="420"/>
        <v>-4.9601286680115079E-12</v>
      </c>
      <c r="DJ792" s="73">
        <f t="shared" si="421"/>
        <v>-5.0648304186885988E-12</v>
      </c>
      <c r="DK792" s="73">
        <f t="shared" si="422"/>
        <v>-5.0648392087207431E-12</v>
      </c>
      <c r="DL792" s="73">
        <f t="shared" si="423"/>
        <v>-5.064839209467217E-12</v>
      </c>
      <c r="DN792" s="74"/>
      <c r="DO792" s="74"/>
      <c r="DP792" s="74"/>
      <c r="DV792" s="74"/>
      <c r="DW792" s="74"/>
      <c r="DX792" s="74"/>
      <c r="ED792" s="74"/>
      <c r="EE792" s="74"/>
      <c r="EF792" s="74"/>
      <c r="EL792" s="74"/>
      <c r="EM792" s="74"/>
      <c r="EN792" s="74"/>
      <c r="ET792" s="74"/>
      <c r="EU792" s="74"/>
      <c r="EV792" s="74"/>
    </row>
    <row r="793" spans="12:152" s="73" customFormat="1" ht="13.5" x14ac:dyDescent="0.3">
      <c r="L793" s="74"/>
      <c r="N793" s="74">
        <v>2.8000000000000002E-10</v>
      </c>
      <c r="O793" s="74">
        <v>0.93845909287999996</v>
      </c>
      <c r="P793" s="74">
        <v>158746.175953631</v>
      </c>
      <c r="Q793" s="73">
        <f t="shared" si="408"/>
        <v>-2.7987674802055924E-10</v>
      </c>
      <c r="R793" s="73">
        <f t="shared" si="409"/>
        <v>-2.7990227822063013E-10</v>
      </c>
      <c r="S793" s="73">
        <f t="shared" si="410"/>
        <v>-2.7990228023996495E-10</v>
      </c>
      <c r="T793" s="73">
        <f t="shared" si="411"/>
        <v>-2.7990228024013649E-10</v>
      </c>
      <c r="V793" s="74">
        <v>3E-11</v>
      </c>
      <c r="W793" s="74">
        <v>2.4413410977700001</v>
      </c>
      <c r="X793" s="74">
        <v>156520.305302444</v>
      </c>
      <c r="Y793" s="73">
        <f t="shared" si="412"/>
        <v>2.994182766059921E-11</v>
      </c>
      <c r="Z793" s="73">
        <f t="shared" si="413"/>
        <v>2.9935687396258508E-11</v>
      </c>
      <c r="AA793" s="73">
        <f t="shared" si="414"/>
        <v>2.9935686867791019E-11</v>
      </c>
      <c r="AB793" s="73">
        <f t="shared" si="415"/>
        <v>2.9935686867746383E-11</v>
      </c>
      <c r="AD793" s="74"/>
      <c r="AE793" s="74"/>
      <c r="AF793" s="74"/>
      <c r="AL793" s="74"/>
      <c r="AM793" s="74"/>
      <c r="AN793" s="74"/>
      <c r="AT793" s="74"/>
      <c r="AU793" s="74"/>
      <c r="AV793" s="74"/>
      <c r="BB793" s="74"/>
      <c r="BC793" s="74"/>
      <c r="BD793" s="74"/>
      <c r="BJ793" s="74">
        <v>3.9999999999999998E-11</v>
      </c>
      <c r="BK793" s="74">
        <v>4.5760126145899997</v>
      </c>
      <c r="BL793" s="74">
        <v>184834.07909520599</v>
      </c>
      <c r="BM793" s="73">
        <f t="shared" si="416"/>
        <v>-3.9674713462196212E-11</v>
      </c>
      <c r="BN793" s="73">
        <f t="shared" si="417"/>
        <v>-3.969370204591083E-11</v>
      </c>
      <c r="BO793" s="73">
        <f t="shared" si="418"/>
        <v>-3.969370361635148E-11</v>
      </c>
      <c r="BP793" s="73">
        <f t="shared" si="419"/>
        <v>-3.9693703616484042E-11</v>
      </c>
      <c r="BR793" s="74"/>
      <c r="BS793" s="74"/>
      <c r="BT793" s="74"/>
      <c r="BZ793" s="74"/>
      <c r="CA793" s="74"/>
      <c r="CB793" s="74"/>
      <c r="CH793" s="74"/>
      <c r="CI793" s="74"/>
      <c r="CJ793" s="74"/>
      <c r="CP793" s="74"/>
      <c r="CQ793" s="74"/>
      <c r="CR793" s="74"/>
      <c r="CX793" s="74"/>
      <c r="CY793" s="74"/>
      <c r="CZ793" s="74"/>
      <c r="DF793" s="74">
        <v>6E-11</v>
      </c>
      <c r="DG793" s="74">
        <v>3.2836079800000001E-2</v>
      </c>
      <c r="DH793" s="74">
        <v>78149.270136037303</v>
      </c>
      <c r="DI793" s="73">
        <f t="shared" si="420"/>
        <v>5.9556414303505359E-11</v>
      </c>
      <c r="DJ793" s="73">
        <f t="shared" si="421"/>
        <v>5.9567994627132758E-11</v>
      </c>
      <c r="DK793" s="73">
        <f t="shared" si="422"/>
        <v>5.9567995593033214E-11</v>
      </c>
      <c r="DL793" s="73">
        <f t="shared" si="423"/>
        <v>5.9567995593114924E-11</v>
      </c>
      <c r="DN793" s="74"/>
      <c r="DO793" s="74"/>
      <c r="DP793" s="74"/>
      <c r="DV793" s="74"/>
      <c r="DW793" s="74"/>
      <c r="DX793" s="74"/>
      <c r="ED793" s="74"/>
      <c r="EE793" s="74"/>
      <c r="EF793" s="74"/>
      <c r="EL793" s="74"/>
      <c r="EM793" s="74"/>
      <c r="EN793" s="74"/>
      <c r="ET793" s="74"/>
      <c r="EU793" s="74"/>
      <c r="EV793" s="74"/>
    </row>
    <row r="794" spans="12:152" s="73" customFormat="1" ht="13.5" x14ac:dyDescent="0.3">
      <c r="L794" s="74"/>
      <c r="N794" s="74">
        <v>2.5000000000000002E-10</v>
      </c>
      <c r="O794" s="74">
        <v>1.4697780036100001</v>
      </c>
      <c r="P794" s="74">
        <v>1272.6810256271999</v>
      </c>
      <c r="Q794" s="73">
        <f t="shared" si="408"/>
        <v>-2.4721582916715013E-10</v>
      </c>
      <c r="R794" s="73">
        <f t="shared" si="409"/>
        <v>-2.4721679895110258E-10</v>
      </c>
      <c r="S794" s="73">
        <f t="shared" si="410"/>
        <v>-2.4721679903252047E-10</v>
      </c>
      <c r="T794" s="73">
        <f t="shared" si="411"/>
        <v>-2.4721679903252735E-10</v>
      </c>
      <c r="V794" s="74">
        <v>3E-11</v>
      </c>
      <c r="W794" s="74">
        <v>0.98764974659000004</v>
      </c>
      <c r="X794" s="74">
        <v>128843.329265586</v>
      </c>
      <c r="Y794" s="73">
        <f t="shared" si="412"/>
        <v>6.6633489276239612E-12</v>
      </c>
      <c r="Z794" s="73">
        <f t="shared" si="413"/>
        <v>6.7405172091451138E-12</v>
      </c>
      <c r="AA794" s="73">
        <f t="shared" si="414"/>
        <v>6.7405236863752231E-12</v>
      </c>
      <c r="AB794" s="73">
        <f t="shared" si="415"/>
        <v>6.7405236869335547E-12</v>
      </c>
      <c r="AD794" s="74"/>
      <c r="AE794" s="74"/>
      <c r="AF794" s="74"/>
      <c r="AL794" s="74"/>
      <c r="AM794" s="74"/>
      <c r="AN794" s="74"/>
      <c r="AT794" s="74"/>
      <c r="AU794" s="74"/>
      <c r="AV794" s="74"/>
      <c r="BB794" s="74"/>
      <c r="BC794" s="74"/>
      <c r="BD794" s="74"/>
      <c r="BJ794" s="74">
        <v>6E-11</v>
      </c>
      <c r="BK794" s="74">
        <v>4.8163293541899996</v>
      </c>
      <c r="BL794" s="74">
        <v>77741.132006628701</v>
      </c>
      <c r="BM794" s="73">
        <f t="shared" si="416"/>
        <v>-9.1426652556869305E-12</v>
      </c>
      <c r="BN794" s="73">
        <f t="shared" si="417"/>
        <v>-9.2370756569795937E-12</v>
      </c>
      <c r="BO794" s="73">
        <f t="shared" si="418"/>
        <v>-9.2370835828889129E-12</v>
      </c>
      <c r="BP794" s="73">
        <f t="shared" si="419"/>
        <v>-9.2370835835629035E-12</v>
      </c>
      <c r="BR794" s="74"/>
      <c r="BS794" s="74"/>
      <c r="BT794" s="74"/>
      <c r="BZ794" s="74"/>
      <c r="CA794" s="74"/>
      <c r="CB794" s="74"/>
      <c r="CH794" s="74"/>
      <c r="CI794" s="74"/>
      <c r="CJ794" s="74"/>
      <c r="CP794" s="74"/>
      <c r="CQ794" s="74"/>
      <c r="CR794" s="74"/>
      <c r="CX794" s="74"/>
      <c r="CY794" s="74"/>
      <c r="CZ794" s="74"/>
      <c r="DF794" s="74">
        <v>6E-11</v>
      </c>
      <c r="DG794" s="74">
        <v>2.69429372458</v>
      </c>
      <c r="DH794" s="74">
        <v>78378.148713407805</v>
      </c>
      <c r="DI794" s="73">
        <f t="shared" si="420"/>
        <v>5.8588109975733037E-11</v>
      </c>
      <c r="DJ794" s="73">
        <f t="shared" si="421"/>
        <v>5.8608806965968712E-11</v>
      </c>
      <c r="DK794" s="73">
        <f t="shared" si="422"/>
        <v>5.8608808697389411E-11</v>
      </c>
      <c r="DL794" s="73">
        <f t="shared" si="423"/>
        <v>5.8608808697535447E-11</v>
      </c>
      <c r="DN794" s="74"/>
      <c r="DO794" s="74"/>
      <c r="DP794" s="74"/>
      <c r="DV794" s="74"/>
      <c r="DW794" s="74"/>
      <c r="DX794" s="74"/>
      <c r="ED794" s="74"/>
      <c r="EE794" s="74"/>
      <c r="EF794" s="74"/>
      <c r="EL794" s="74"/>
      <c r="EM794" s="74"/>
      <c r="EN794" s="74"/>
      <c r="ET794" s="74"/>
      <c r="EU794" s="74"/>
      <c r="EV794" s="74"/>
    </row>
    <row r="795" spans="12:152" s="73" customFormat="1" ht="13.5" x14ac:dyDescent="0.3">
      <c r="L795" s="74"/>
      <c r="N795" s="74">
        <v>2.5999999999999998E-10</v>
      </c>
      <c r="O795" s="74">
        <v>2.4596193676100002</v>
      </c>
      <c r="P795" s="74">
        <v>181659.72224941</v>
      </c>
      <c r="Q795" s="73">
        <f t="shared" si="408"/>
        <v>2.5748251555081973E-10</v>
      </c>
      <c r="R795" s="73">
        <f t="shared" si="409"/>
        <v>2.5734643774120953E-10</v>
      </c>
      <c r="S795" s="73">
        <f t="shared" si="410"/>
        <v>2.573464261662331E-10</v>
      </c>
      <c r="T795" s="73">
        <f t="shared" si="411"/>
        <v>2.5734642616525584E-10</v>
      </c>
      <c r="V795" s="74">
        <v>3E-11</v>
      </c>
      <c r="W795" s="74">
        <v>3.6290381592999998</v>
      </c>
      <c r="X795" s="74">
        <v>130435.634372512</v>
      </c>
      <c r="Y795" s="73">
        <f t="shared" si="412"/>
        <v>1.5383398879599309E-13</v>
      </c>
      <c r="Z795" s="73">
        <f t="shared" si="413"/>
        <v>7.3687060810071039E-14</v>
      </c>
      <c r="AA795" s="73">
        <f t="shared" si="414"/>
        <v>7.3680331488165106E-14</v>
      </c>
      <c r="AB795" s="73">
        <f t="shared" si="415"/>
        <v>7.3680330915185177E-14</v>
      </c>
      <c r="AD795" s="74"/>
      <c r="AE795" s="74"/>
      <c r="AF795" s="74"/>
      <c r="AL795" s="74"/>
      <c r="AM795" s="74"/>
      <c r="AN795" s="74"/>
      <c r="AT795" s="74"/>
      <c r="AU795" s="74"/>
      <c r="AV795" s="74"/>
      <c r="BB795" s="74"/>
      <c r="BC795" s="74"/>
      <c r="BD795" s="74"/>
      <c r="BJ795" s="74">
        <v>3.9999999999999998E-11</v>
      </c>
      <c r="BK795" s="74">
        <v>2.3255336603100001</v>
      </c>
      <c r="BL795" s="74">
        <v>53265.515074342002</v>
      </c>
      <c r="BM795" s="73">
        <f t="shared" si="416"/>
        <v>3.7163114084309736E-11</v>
      </c>
      <c r="BN795" s="73">
        <f t="shared" si="417"/>
        <v>3.71792334894223E-11</v>
      </c>
      <c r="BO795" s="73">
        <f t="shared" si="418"/>
        <v>3.7179234840983218E-11</v>
      </c>
      <c r="BP795" s="73">
        <f t="shared" si="419"/>
        <v>3.7179234841097285E-11</v>
      </c>
      <c r="BR795" s="74"/>
      <c r="BS795" s="74"/>
      <c r="BT795" s="74"/>
      <c r="BZ795" s="74"/>
      <c r="CA795" s="74"/>
      <c r="CB795" s="74"/>
      <c r="CH795" s="74"/>
      <c r="CI795" s="74"/>
      <c r="CJ795" s="74"/>
      <c r="CP795" s="74"/>
      <c r="CQ795" s="74"/>
      <c r="CR795" s="74"/>
      <c r="CX795" s="74"/>
      <c r="CY795" s="74"/>
      <c r="CZ795" s="74"/>
      <c r="DF795" s="74">
        <v>6E-11</v>
      </c>
      <c r="DG795" s="74">
        <v>1.1257026139799999</v>
      </c>
      <c r="DH795" s="74">
        <v>25647.077856696498</v>
      </c>
      <c r="DI795" s="73">
        <f t="shared" si="420"/>
        <v>-5.933551309813548E-11</v>
      </c>
      <c r="DJ795" s="73">
        <f t="shared" si="421"/>
        <v>-5.933082714479689E-11</v>
      </c>
      <c r="DK795" s="73">
        <f t="shared" si="422"/>
        <v>-5.9330826750667558E-11</v>
      </c>
      <c r="DL795" s="73">
        <f t="shared" si="423"/>
        <v>-5.9330826750634032E-11</v>
      </c>
      <c r="DN795" s="74"/>
      <c r="DO795" s="74"/>
      <c r="DP795" s="74"/>
      <c r="DV795" s="74"/>
      <c r="DW795" s="74"/>
      <c r="DX795" s="74"/>
      <c r="ED795" s="74"/>
      <c r="EE795" s="74"/>
      <c r="EF795" s="74"/>
      <c r="EL795" s="74"/>
      <c r="EM795" s="74"/>
      <c r="EN795" s="74"/>
      <c r="ET795" s="74"/>
      <c r="EU795" s="74"/>
      <c r="EV795" s="74"/>
    </row>
    <row r="796" spans="12:152" s="73" customFormat="1" ht="13.5" x14ac:dyDescent="0.3">
      <c r="L796" s="74"/>
      <c r="N796" s="74">
        <v>3.4000000000000001E-10</v>
      </c>
      <c r="O796" s="74">
        <v>2.39774146758</v>
      </c>
      <c r="P796" s="74">
        <v>39763.433393650303</v>
      </c>
      <c r="Q796" s="73">
        <f t="shared" si="408"/>
        <v>1.6527250356626437E-10</v>
      </c>
      <c r="R796" s="73">
        <f t="shared" si="409"/>
        <v>1.6551444014155059E-10</v>
      </c>
      <c r="S796" s="73">
        <f t="shared" si="410"/>
        <v>1.6551446045042434E-10</v>
      </c>
      <c r="T796" s="73">
        <f t="shared" si="411"/>
        <v>1.6551446045214633E-10</v>
      </c>
      <c r="V796" s="74">
        <v>3E-11</v>
      </c>
      <c r="W796" s="74">
        <v>2.12651302584</v>
      </c>
      <c r="X796" s="74">
        <v>78469.894973159695</v>
      </c>
      <c r="Y796" s="73">
        <f t="shared" si="412"/>
        <v>1.2535461205368675E-11</v>
      </c>
      <c r="Z796" s="73">
        <f t="shared" si="413"/>
        <v>1.2579250615592665E-11</v>
      </c>
      <c r="AA796" s="73">
        <f t="shared" si="414"/>
        <v>1.2579254290878495E-11</v>
      </c>
      <c r="AB796" s="73">
        <f t="shared" si="415"/>
        <v>1.2579254291188123E-11</v>
      </c>
      <c r="AD796" s="74"/>
      <c r="AE796" s="74"/>
      <c r="AF796" s="74"/>
      <c r="AL796" s="74"/>
      <c r="AM796" s="74"/>
      <c r="AN796" s="74"/>
      <c r="AT796" s="74"/>
      <c r="AU796" s="74"/>
      <c r="AV796" s="74"/>
      <c r="BB796" s="74"/>
      <c r="BC796" s="74"/>
      <c r="BD796" s="74"/>
      <c r="BJ796" s="74">
        <v>3.9999999999999998E-11</v>
      </c>
      <c r="BK796" s="74">
        <v>4.8386755679500002</v>
      </c>
      <c r="BL796" s="74">
        <v>52755.493870147096</v>
      </c>
      <c r="BM796" s="73">
        <f t="shared" si="416"/>
        <v>2.5129810182436783E-11</v>
      </c>
      <c r="BN796" s="73">
        <f t="shared" si="417"/>
        <v>2.5163422533002321E-11</v>
      </c>
      <c r="BO796" s="73">
        <f t="shared" si="418"/>
        <v>2.5163425353928137E-11</v>
      </c>
      <c r="BP796" s="73">
        <f t="shared" si="419"/>
        <v>2.5163425354168514E-11</v>
      </c>
      <c r="BR796" s="74"/>
      <c r="BS796" s="74"/>
      <c r="BT796" s="74"/>
      <c r="BZ796" s="74"/>
      <c r="CA796" s="74"/>
      <c r="CB796" s="74"/>
      <c r="CH796" s="74"/>
      <c r="CI796" s="74"/>
      <c r="CJ796" s="74"/>
      <c r="CP796" s="74"/>
      <c r="CQ796" s="74"/>
      <c r="CR796" s="74"/>
      <c r="CX796" s="74"/>
      <c r="CY796" s="74"/>
      <c r="CZ796" s="74"/>
      <c r="DF796" s="74">
        <v>5.0000000000000002E-11</v>
      </c>
      <c r="DG796" s="74">
        <v>3.6025939981900001</v>
      </c>
      <c r="DH796" s="74">
        <v>11.045700263900001</v>
      </c>
      <c r="DI796" s="73">
        <f t="shared" si="420"/>
        <v>-4.0092707749691185E-11</v>
      </c>
      <c r="DJ796" s="73">
        <f t="shared" si="421"/>
        <v>-4.0092714508779443E-11</v>
      </c>
      <c r="DK796" s="73">
        <f t="shared" si="422"/>
        <v>-4.0092714509346954E-11</v>
      </c>
      <c r="DL796" s="73">
        <f t="shared" si="423"/>
        <v>-4.0092714509346993E-11</v>
      </c>
      <c r="DN796" s="74"/>
      <c r="DO796" s="74"/>
      <c r="DP796" s="74"/>
      <c r="DV796" s="74"/>
      <c r="DW796" s="74"/>
      <c r="DX796" s="74"/>
      <c r="ED796" s="74"/>
      <c r="EE796" s="74"/>
      <c r="EF796" s="74"/>
      <c r="EL796" s="74"/>
      <c r="EM796" s="74"/>
      <c r="EN796" s="74"/>
      <c r="ET796" s="74"/>
      <c r="EU796" s="74"/>
      <c r="EV796" s="74"/>
    </row>
    <row r="797" spans="12:152" s="73" customFormat="1" ht="13.5" x14ac:dyDescent="0.3">
      <c r="L797" s="74"/>
      <c r="N797" s="74">
        <v>2.8999999999999998E-10</v>
      </c>
      <c r="O797" s="74">
        <v>6.2382135351099999</v>
      </c>
      <c r="P797" s="74">
        <v>102769.653218013</v>
      </c>
      <c r="Q797" s="73">
        <f t="shared" si="408"/>
        <v>-1.7026831663496972E-10</v>
      </c>
      <c r="R797" s="73">
        <f t="shared" si="409"/>
        <v>-1.7076207631896847E-10</v>
      </c>
      <c r="S797" s="73">
        <f t="shared" si="410"/>
        <v>-1.7076211774430134E-10</v>
      </c>
      <c r="T797" s="73">
        <f t="shared" si="411"/>
        <v>-1.707621177478188E-10</v>
      </c>
      <c r="V797" s="74">
        <v>3E-11</v>
      </c>
      <c r="W797" s="74">
        <v>4.2915835008299998</v>
      </c>
      <c r="X797" s="74">
        <v>154408.65498906601</v>
      </c>
      <c r="Y797" s="73">
        <f t="shared" si="412"/>
        <v>1.37861916554269E-11</v>
      </c>
      <c r="Z797" s="73">
        <f t="shared" si="413"/>
        <v>1.3701856271160261E-11</v>
      </c>
      <c r="AA797" s="73">
        <f t="shared" si="414"/>
        <v>1.3701849184423669E-11</v>
      </c>
      <c r="AB797" s="73">
        <f t="shared" si="415"/>
        <v>1.3701849183816851E-11</v>
      </c>
      <c r="AD797" s="74"/>
      <c r="AE797" s="74"/>
      <c r="AF797" s="74"/>
      <c r="AL797" s="74"/>
      <c r="AM797" s="74"/>
      <c r="AN797" s="74"/>
      <c r="AT797" s="74"/>
      <c r="AU797" s="74"/>
      <c r="AV797" s="74"/>
      <c r="BB797" s="74"/>
      <c r="BC797" s="74"/>
      <c r="BD797" s="74"/>
      <c r="BJ797" s="74">
        <v>3.9999999999999998E-11</v>
      </c>
      <c r="BK797" s="74">
        <v>0.47379105299000002</v>
      </c>
      <c r="BL797" s="74">
        <v>105403.880949485</v>
      </c>
      <c r="BM797" s="73">
        <f t="shared" si="416"/>
        <v>-3.8607869070451587E-11</v>
      </c>
      <c r="BN797" s="73">
        <f t="shared" si="417"/>
        <v>-3.863036315503199E-11</v>
      </c>
      <c r="BO797" s="73">
        <f t="shared" si="418"/>
        <v>-3.8630365036121837E-11</v>
      </c>
      <c r="BP797" s="73">
        <f t="shared" si="419"/>
        <v>-3.8630365036282291E-11</v>
      </c>
      <c r="BR797" s="74"/>
      <c r="BS797" s="74"/>
      <c r="BT797" s="74"/>
      <c r="BZ797" s="74"/>
      <c r="CA797" s="74"/>
      <c r="CB797" s="74"/>
      <c r="CH797" s="74"/>
      <c r="CI797" s="74"/>
      <c r="CJ797" s="74"/>
      <c r="CP797" s="74"/>
      <c r="CQ797" s="74"/>
      <c r="CR797" s="74"/>
      <c r="CX797" s="74"/>
      <c r="CY797" s="74"/>
      <c r="CZ797" s="74"/>
      <c r="DF797" s="74">
        <v>6E-11</v>
      </c>
      <c r="DG797" s="74">
        <v>4.8317124727999996</v>
      </c>
      <c r="DH797" s="74">
        <v>240452.46032331901</v>
      </c>
      <c r="DI797" s="73">
        <f t="shared" si="420"/>
        <v>-2.9987553438245239E-11</v>
      </c>
      <c r="DJ797" s="73">
        <f t="shared" si="421"/>
        <v>-2.9731247494702764E-11</v>
      </c>
      <c r="DK797" s="73">
        <f t="shared" si="422"/>
        <v>-2.973122594436031E-11</v>
      </c>
      <c r="DL797" s="73">
        <f t="shared" si="423"/>
        <v>-2.9731225942535453E-11</v>
      </c>
      <c r="DN797" s="74"/>
      <c r="DO797" s="74"/>
      <c r="DP797" s="74"/>
      <c r="DV797" s="74"/>
      <c r="DW797" s="74"/>
      <c r="DX797" s="74"/>
      <c r="ED797" s="74"/>
      <c r="EE797" s="74"/>
      <c r="EF797" s="74"/>
      <c r="EL797" s="74"/>
      <c r="EM797" s="74"/>
      <c r="EN797" s="74"/>
      <c r="ET797" s="74"/>
      <c r="EU797" s="74"/>
      <c r="EV797" s="74"/>
    </row>
    <row r="798" spans="12:152" s="73" customFormat="1" ht="13.5" x14ac:dyDescent="0.3">
      <c r="L798" s="74"/>
      <c r="N798" s="74">
        <v>2.8999999999999998E-10</v>
      </c>
      <c r="O798" s="74">
        <v>4.9011196558899996</v>
      </c>
      <c r="P798" s="74">
        <v>116783.65521669399</v>
      </c>
      <c r="Q798" s="73">
        <f t="shared" si="408"/>
        <v>-1.5042111358183874E-10</v>
      </c>
      <c r="R798" s="73">
        <f t="shared" si="409"/>
        <v>-1.5101374267740036E-10</v>
      </c>
      <c r="S798" s="73">
        <f t="shared" si="410"/>
        <v>-1.5101379239951156E-10</v>
      </c>
      <c r="T798" s="73">
        <f t="shared" si="411"/>
        <v>-1.5101379240373351E-10</v>
      </c>
      <c r="V798" s="74">
        <v>3E-11</v>
      </c>
      <c r="W798" s="74">
        <v>1.06499703474</v>
      </c>
      <c r="X798" s="74">
        <v>26734.913974889001</v>
      </c>
      <c r="Y798" s="73">
        <f t="shared" si="412"/>
        <v>-5.3735511559317369E-12</v>
      </c>
      <c r="Z798" s="73">
        <f t="shared" si="413"/>
        <v>-5.3573884799795614E-12</v>
      </c>
      <c r="AA798" s="73">
        <f t="shared" si="414"/>
        <v>-5.3573871228613524E-12</v>
      </c>
      <c r="AB798" s="73">
        <f t="shared" si="415"/>
        <v>-5.3573871227455786E-12</v>
      </c>
      <c r="AD798" s="74"/>
      <c r="AE798" s="74"/>
      <c r="AF798" s="74"/>
      <c r="AL798" s="74"/>
      <c r="AM798" s="74"/>
      <c r="AN798" s="74"/>
      <c r="AT798" s="74"/>
      <c r="AU798" s="74"/>
      <c r="AV798" s="74"/>
      <c r="BB798" s="74"/>
      <c r="BC798" s="74"/>
      <c r="BD798" s="74"/>
      <c r="BJ798" s="74">
        <v>3.9999999999999998E-11</v>
      </c>
      <c r="BK798" s="74">
        <v>2.62000942355</v>
      </c>
      <c r="BL798" s="74">
        <v>50049.928875769103</v>
      </c>
      <c r="BM798" s="73">
        <f t="shared" si="416"/>
        <v>1.1147390376647765E-11</v>
      </c>
      <c r="BN798" s="73">
        <f t="shared" si="417"/>
        <v>1.1108004103215311E-11</v>
      </c>
      <c r="BO798" s="73">
        <f t="shared" si="418"/>
        <v>1.1108000795770125E-11</v>
      </c>
      <c r="BP798" s="73">
        <f t="shared" si="419"/>
        <v>1.1108000795490535E-11</v>
      </c>
      <c r="BR798" s="74"/>
      <c r="BS798" s="74"/>
      <c r="BT798" s="74"/>
      <c r="BZ798" s="74"/>
      <c r="CA798" s="74"/>
      <c r="CB798" s="74"/>
      <c r="CH798" s="74"/>
      <c r="CI798" s="74"/>
      <c r="CJ798" s="74"/>
      <c r="CP798" s="74"/>
      <c r="CQ798" s="74"/>
      <c r="CR798" s="74"/>
      <c r="CX798" s="74"/>
      <c r="CY798" s="74"/>
      <c r="CZ798" s="74"/>
      <c r="DF798" s="74">
        <v>5.0000000000000002E-11</v>
      </c>
      <c r="DG798" s="74">
        <v>3.7194994865200002</v>
      </c>
      <c r="DH798" s="74">
        <v>26411.4085582316</v>
      </c>
      <c r="DI798" s="73">
        <f t="shared" si="420"/>
        <v>3.3038502659740236E-11</v>
      </c>
      <c r="DJ798" s="73">
        <f t="shared" si="421"/>
        <v>3.301819595693896E-11</v>
      </c>
      <c r="DK798" s="73">
        <f t="shared" si="422"/>
        <v>3.3018194251541363E-11</v>
      </c>
      <c r="DL798" s="73">
        <f t="shared" si="423"/>
        <v>3.3018194251396225E-11</v>
      </c>
      <c r="DN798" s="74"/>
      <c r="DO798" s="74"/>
      <c r="DP798" s="74"/>
      <c r="DV798" s="74"/>
      <c r="DW798" s="74"/>
      <c r="DX798" s="74"/>
      <c r="ED798" s="74"/>
      <c r="EE798" s="74"/>
      <c r="EF798" s="74"/>
      <c r="EL798" s="74"/>
      <c r="EM798" s="74"/>
      <c r="EN798" s="74"/>
      <c r="ET798" s="74"/>
      <c r="EU798" s="74"/>
      <c r="EV798" s="74"/>
    </row>
    <row r="799" spans="12:152" s="73" customFormat="1" ht="13.5" x14ac:dyDescent="0.3">
      <c r="L799" s="74"/>
      <c r="N799" s="74">
        <v>2.5000000000000002E-10</v>
      </c>
      <c r="O799" s="74">
        <v>3.0218646554099999</v>
      </c>
      <c r="P799" s="74">
        <v>39450.352848373397</v>
      </c>
      <c r="Q799" s="73">
        <f t="shared" si="408"/>
        <v>-2.4184468215664057E-10</v>
      </c>
      <c r="R799" s="73">
        <f t="shared" si="409"/>
        <v>-2.4179342820024015E-10</v>
      </c>
      <c r="S799" s="73">
        <f t="shared" si="410"/>
        <v>-2.4179342389022741E-10</v>
      </c>
      <c r="T799" s="73">
        <f t="shared" si="411"/>
        <v>-2.4179342388986624E-10</v>
      </c>
      <c r="V799" s="74">
        <v>3E-11</v>
      </c>
      <c r="W799" s="74">
        <v>1.8649062918499999</v>
      </c>
      <c r="X799" s="74">
        <v>51707.841292793899</v>
      </c>
      <c r="Y799" s="73">
        <f t="shared" si="412"/>
        <v>2.9077909894729305E-11</v>
      </c>
      <c r="Z799" s="73">
        <f t="shared" si="413"/>
        <v>2.9070076801657956E-11</v>
      </c>
      <c r="AA799" s="73">
        <f t="shared" si="414"/>
        <v>2.9070076142605723E-11</v>
      </c>
      <c r="AB799" s="73">
        <f t="shared" si="415"/>
        <v>2.9070076142550111E-11</v>
      </c>
      <c r="AD799" s="74"/>
      <c r="AE799" s="74"/>
      <c r="AF799" s="74"/>
      <c r="AL799" s="74"/>
      <c r="AM799" s="74"/>
      <c r="AN799" s="74"/>
      <c r="AT799" s="74"/>
      <c r="AU799" s="74"/>
      <c r="AV799" s="74"/>
      <c r="BB799" s="74"/>
      <c r="BC799" s="74"/>
      <c r="BD799" s="74"/>
      <c r="BJ799" s="74">
        <v>5.0000000000000002E-11</v>
      </c>
      <c r="BK799" s="74">
        <v>1.01847704961</v>
      </c>
      <c r="BL799" s="74">
        <v>52309.915332733399</v>
      </c>
      <c r="BM799" s="73">
        <f t="shared" si="416"/>
        <v>-3.6891046515346418E-11</v>
      </c>
      <c r="BN799" s="73">
        <f t="shared" si="417"/>
        <v>-3.6854865369579604E-11</v>
      </c>
      <c r="BO799" s="73">
        <f t="shared" si="418"/>
        <v>-3.6854862329958562E-11</v>
      </c>
      <c r="BP799" s="73">
        <f t="shared" si="419"/>
        <v>-3.6854862329701186E-11</v>
      </c>
      <c r="BR799" s="74"/>
      <c r="BS799" s="74"/>
      <c r="BT799" s="74"/>
      <c r="BZ799" s="74"/>
      <c r="CA799" s="74"/>
      <c r="CB799" s="74"/>
      <c r="CH799" s="74"/>
      <c r="CI799" s="74"/>
      <c r="CJ799" s="74"/>
      <c r="CP799" s="74"/>
      <c r="CQ799" s="74"/>
      <c r="CR799" s="74"/>
      <c r="CX799" s="74"/>
      <c r="CY799" s="74"/>
      <c r="CZ799" s="74"/>
      <c r="DF799" s="74">
        <v>5.0000000000000002E-11</v>
      </c>
      <c r="DG799" s="74">
        <v>4.5517298620500002</v>
      </c>
      <c r="DH799" s="74">
        <v>79330.204901912497</v>
      </c>
      <c r="DI799" s="73">
        <f t="shared" si="420"/>
        <v>1.2817364657962497E-11</v>
      </c>
      <c r="DJ799" s="73">
        <f t="shared" si="421"/>
        <v>1.2738820387261802E-11</v>
      </c>
      <c r="DK799" s="73">
        <f t="shared" si="422"/>
        <v>1.273881379111844E-11</v>
      </c>
      <c r="DL799" s="73">
        <f t="shared" si="423"/>
        <v>1.2738813790557772E-11</v>
      </c>
      <c r="DN799" s="74"/>
      <c r="DO799" s="74"/>
      <c r="DP799" s="74"/>
      <c r="DV799" s="74"/>
      <c r="DW799" s="74"/>
      <c r="DX799" s="74"/>
      <c r="ED799" s="74"/>
      <c r="EE799" s="74"/>
      <c r="EF799" s="74"/>
      <c r="EL799" s="74"/>
      <c r="EM799" s="74"/>
      <c r="EN799" s="74"/>
      <c r="ET799" s="74"/>
      <c r="EU799" s="74"/>
      <c r="EV799" s="74"/>
    </row>
    <row r="800" spans="12:152" s="73" customFormat="1" ht="13.5" x14ac:dyDescent="0.3">
      <c r="L800" s="74"/>
      <c r="N800" s="74">
        <v>2.7E-10</v>
      </c>
      <c r="O800" s="74">
        <v>3.7757559974100001</v>
      </c>
      <c r="P800" s="74">
        <v>103718.82882698299</v>
      </c>
      <c r="Q800" s="73">
        <f t="shared" si="408"/>
        <v>-6.4161002951686699E-11</v>
      </c>
      <c r="R800" s="73">
        <f t="shared" si="409"/>
        <v>-6.4718007502922468E-11</v>
      </c>
      <c r="S800" s="73">
        <f t="shared" si="410"/>
        <v>-6.4718054257932724E-11</v>
      </c>
      <c r="T800" s="73">
        <f t="shared" si="411"/>
        <v>-6.4718054261866407E-11</v>
      </c>
      <c r="V800" s="74">
        <v>3E-11</v>
      </c>
      <c r="W800" s="74">
        <v>5.9555984875299997</v>
      </c>
      <c r="X800" s="74">
        <v>104344.98400739599</v>
      </c>
      <c r="Y800" s="73">
        <f t="shared" si="412"/>
        <v>-1.3224542014149456E-11</v>
      </c>
      <c r="Z800" s="73">
        <f t="shared" si="413"/>
        <v>-1.3282061935701629E-11</v>
      </c>
      <c r="AA800" s="73">
        <f t="shared" si="414"/>
        <v>-1.3282066762649032E-11</v>
      </c>
      <c r="AB800" s="73">
        <f t="shared" si="415"/>
        <v>-1.3282066763058821E-11</v>
      </c>
      <c r="AD800" s="74"/>
      <c r="AE800" s="74"/>
      <c r="AF800" s="74"/>
      <c r="AL800" s="74"/>
      <c r="AM800" s="74"/>
      <c r="AN800" s="74"/>
      <c r="AT800" s="74"/>
      <c r="AU800" s="74"/>
      <c r="AV800" s="74"/>
      <c r="BB800" s="74"/>
      <c r="BC800" s="74"/>
      <c r="BD800" s="74"/>
      <c r="BJ800" s="74">
        <v>3.9999999999999998E-11</v>
      </c>
      <c r="BK800" s="74">
        <v>5.1241631288700003</v>
      </c>
      <c r="BL800" s="74">
        <v>52027.727558721999</v>
      </c>
      <c r="BM800" s="73">
        <f t="shared" si="416"/>
        <v>-1.3800726850178886E-11</v>
      </c>
      <c r="BN800" s="73">
        <f t="shared" si="417"/>
        <v>-1.3760711083463869E-11</v>
      </c>
      <c r="BO800" s="73">
        <f t="shared" si="418"/>
        <v>-1.3760707723001958E-11</v>
      </c>
      <c r="BP800" s="73">
        <f t="shared" si="419"/>
        <v>-1.3760707722715873E-11</v>
      </c>
      <c r="BR800" s="74"/>
      <c r="BS800" s="74"/>
      <c r="BT800" s="74"/>
      <c r="BZ800" s="74"/>
      <c r="CA800" s="74"/>
      <c r="CB800" s="74"/>
      <c r="CH800" s="74"/>
      <c r="CI800" s="74"/>
      <c r="CJ800" s="74"/>
      <c r="CP800" s="74"/>
      <c r="CQ800" s="74"/>
      <c r="CR800" s="74"/>
      <c r="CX800" s="74"/>
      <c r="CY800" s="74"/>
      <c r="CZ800" s="74"/>
      <c r="DF800" s="74">
        <v>5.0000000000000002E-11</v>
      </c>
      <c r="DG800" s="74">
        <v>0.84232799984999995</v>
      </c>
      <c r="DH800" s="74">
        <v>24551.926398604701</v>
      </c>
      <c r="DI800" s="73">
        <f t="shared" si="420"/>
        <v>-4.0404883154067693E-11</v>
      </c>
      <c r="DJ800" s="73">
        <f t="shared" si="421"/>
        <v>-4.0419688870455298E-11</v>
      </c>
      <c r="DK800" s="73">
        <f t="shared" si="422"/>
        <v>-4.0419690113143783E-11</v>
      </c>
      <c r="DL800" s="73">
        <f t="shared" si="423"/>
        <v>-4.0419690113249184E-11</v>
      </c>
      <c r="DN800" s="74"/>
      <c r="DO800" s="74"/>
      <c r="DP800" s="74"/>
      <c r="DV800" s="74"/>
      <c r="DW800" s="74"/>
      <c r="DX800" s="74"/>
      <c r="ED800" s="74"/>
      <c r="EE800" s="74"/>
      <c r="EF800" s="74"/>
      <c r="EL800" s="74"/>
      <c r="EM800" s="74"/>
      <c r="EN800" s="74"/>
      <c r="ET800" s="74"/>
      <c r="EU800" s="74"/>
      <c r="EV800" s="74"/>
    </row>
    <row r="801" spans="12:152" s="73" customFormat="1" ht="13.5" x14ac:dyDescent="0.3">
      <c r="L801" s="74"/>
      <c r="N801" s="74">
        <v>2.7E-10</v>
      </c>
      <c r="O801" s="74">
        <v>3.9212504684999998</v>
      </c>
      <c r="P801" s="74">
        <v>80596.905817594597</v>
      </c>
      <c r="Q801" s="73">
        <f t="shared" si="408"/>
        <v>2.6361157982710337E-10</v>
      </c>
      <c r="R801" s="73">
        <f t="shared" si="409"/>
        <v>2.6351483770712928E-10</v>
      </c>
      <c r="S801" s="73">
        <f t="shared" si="410"/>
        <v>2.6351482955430155E-10</v>
      </c>
      <c r="T801" s="73">
        <f t="shared" si="411"/>
        <v>2.6351482955361949E-10</v>
      </c>
      <c r="V801" s="74">
        <v>3.9999999999999998E-11</v>
      </c>
      <c r="W801" s="74">
        <v>3.6018487995399999</v>
      </c>
      <c r="X801" s="74">
        <v>207114.152237309</v>
      </c>
      <c r="Y801" s="73">
        <f t="shared" si="412"/>
        <v>3.8665005263446588E-11</v>
      </c>
      <c r="Z801" s="73">
        <f t="shared" si="413"/>
        <v>3.8621185161071715E-11</v>
      </c>
      <c r="AA801" s="73">
        <f t="shared" si="414"/>
        <v>3.8621181452654009E-11</v>
      </c>
      <c r="AB801" s="73">
        <f t="shared" si="415"/>
        <v>3.8621181452341516E-11</v>
      </c>
      <c r="AD801" s="74"/>
      <c r="AE801" s="74"/>
      <c r="AF801" s="74"/>
      <c r="AL801" s="74"/>
      <c r="AM801" s="74"/>
      <c r="AN801" s="74"/>
      <c r="AT801" s="74"/>
      <c r="AU801" s="74"/>
      <c r="AV801" s="74"/>
      <c r="BB801" s="74"/>
      <c r="BC801" s="74"/>
      <c r="BD801" s="74"/>
      <c r="BJ801" s="74">
        <v>3.9999999999999998E-11</v>
      </c>
      <c r="BK801" s="74">
        <v>0.26524339921000001</v>
      </c>
      <c r="BL801" s="74">
        <v>50007.045800865802</v>
      </c>
      <c r="BM801" s="73">
        <f t="shared" si="416"/>
        <v>-1.4567064567791642E-11</v>
      </c>
      <c r="BN801" s="73">
        <f t="shared" si="417"/>
        <v>-1.4528900536192954E-11</v>
      </c>
      <c r="BO801" s="73">
        <f t="shared" si="418"/>
        <v>-1.4528897331221301E-11</v>
      </c>
      <c r="BP801" s="73">
        <f t="shared" si="419"/>
        <v>-1.4528897330950141E-11</v>
      </c>
      <c r="BR801" s="74"/>
      <c r="BS801" s="74"/>
      <c r="BT801" s="74"/>
      <c r="BZ801" s="74"/>
      <c r="CA801" s="74"/>
      <c r="CB801" s="74"/>
      <c r="CH801" s="74"/>
      <c r="CI801" s="74"/>
      <c r="CJ801" s="74"/>
      <c r="CP801" s="74"/>
      <c r="CQ801" s="74"/>
      <c r="CR801" s="74"/>
      <c r="CX801" s="74"/>
      <c r="CY801" s="74"/>
      <c r="CZ801" s="74"/>
      <c r="DF801" s="74">
        <v>5.0000000000000002E-11</v>
      </c>
      <c r="DG801" s="74">
        <v>3.7406733074199998</v>
      </c>
      <c r="DH801" s="74">
        <v>52797.550083987502</v>
      </c>
      <c r="DI801" s="73">
        <f t="shared" si="420"/>
        <v>4.4428658397161675E-11</v>
      </c>
      <c r="DJ801" s="73">
        <f t="shared" si="421"/>
        <v>4.4453436212963722E-11</v>
      </c>
      <c r="DK801" s="73">
        <f t="shared" si="422"/>
        <v>4.4453438291177644E-11</v>
      </c>
      <c r="DL801" s="73">
        <f t="shared" si="423"/>
        <v>4.4453438291351991E-11</v>
      </c>
      <c r="DN801" s="74"/>
      <c r="DO801" s="74"/>
      <c r="DP801" s="74"/>
      <c r="DV801" s="74"/>
      <c r="DW801" s="74"/>
      <c r="DX801" s="74"/>
      <c r="ED801" s="74"/>
      <c r="EE801" s="74"/>
      <c r="EF801" s="74"/>
      <c r="EL801" s="74"/>
      <c r="EM801" s="74"/>
      <c r="EN801" s="74"/>
      <c r="ET801" s="74"/>
      <c r="EU801" s="74"/>
      <c r="EV801" s="74"/>
    </row>
    <row r="802" spans="12:152" s="73" customFormat="1" ht="13.5" x14ac:dyDescent="0.3">
      <c r="L802" s="74"/>
      <c r="N802" s="74">
        <v>2.3000000000000001E-10</v>
      </c>
      <c r="O802" s="74">
        <v>0.26970481255000001</v>
      </c>
      <c r="P802" s="74">
        <v>52609.518021025098</v>
      </c>
      <c r="Q802" s="73">
        <f t="shared" si="408"/>
        <v>2.2368950406503139E-10</v>
      </c>
      <c r="R802" s="73">
        <f t="shared" si="409"/>
        <v>2.237470306607615E-10</v>
      </c>
      <c r="S802" s="73">
        <f t="shared" si="410"/>
        <v>2.2374703547990758E-10</v>
      </c>
      <c r="T802" s="73">
        <f t="shared" si="411"/>
        <v>2.2374703548031331E-10</v>
      </c>
      <c r="V802" s="74">
        <v>3E-11</v>
      </c>
      <c r="W802" s="74">
        <v>3.28684847821</v>
      </c>
      <c r="X802" s="74">
        <v>208276.626941717</v>
      </c>
      <c r="Y802" s="73">
        <f t="shared" si="412"/>
        <v>2.568723723450947E-11</v>
      </c>
      <c r="Z802" s="73">
        <f t="shared" si="413"/>
        <v>2.5620893458868289E-11</v>
      </c>
      <c r="AA802" s="73">
        <f t="shared" si="414"/>
        <v>2.5620887868922456E-11</v>
      </c>
      <c r="AB802" s="73">
        <f t="shared" si="415"/>
        <v>2.562088786844695E-11</v>
      </c>
      <c r="AD802" s="74"/>
      <c r="AE802" s="74"/>
      <c r="AF802" s="74"/>
      <c r="AL802" s="74"/>
      <c r="AM802" s="74"/>
      <c r="AN802" s="74"/>
      <c r="AT802" s="74"/>
      <c r="AU802" s="74"/>
      <c r="AV802" s="74"/>
      <c r="BB802" s="74"/>
      <c r="BC802" s="74"/>
      <c r="BD802" s="74"/>
      <c r="BJ802" s="74">
        <v>5.0000000000000002E-11</v>
      </c>
      <c r="BK802" s="74">
        <v>0.30725353995999999</v>
      </c>
      <c r="BL802" s="74">
        <v>207747.625390984</v>
      </c>
      <c r="BM802" s="73">
        <f t="shared" si="416"/>
        <v>4.4980069898469859E-11</v>
      </c>
      <c r="BN802" s="73">
        <f t="shared" si="417"/>
        <v>4.5072574838251668E-11</v>
      </c>
      <c r="BO802" s="73">
        <f t="shared" si="418"/>
        <v>4.5072582570913865E-11</v>
      </c>
      <c r="BP802" s="73">
        <f t="shared" si="419"/>
        <v>4.5072582571573315E-11</v>
      </c>
      <c r="BR802" s="74"/>
      <c r="BS802" s="74"/>
      <c r="BT802" s="74"/>
      <c r="BZ802" s="74"/>
      <c r="CA802" s="74"/>
      <c r="CB802" s="74"/>
      <c r="CH802" s="74"/>
      <c r="CI802" s="74"/>
      <c r="CJ802" s="74"/>
      <c r="CP802" s="74"/>
      <c r="CQ802" s="74"/>
      <c r="CR802" s="74"/>
      <c r="CX802" s="74"/>
      <c r="CY802" s="74"/>
      <c r="CZ802" s="74"/>
      <c r="DF802" s="74">
        <v>5.0000000000000002E-11</v>
      </c>
      <c r="DG802" s="74">
        <v>2.92277012561</v>
      </c>
      <c r="DH802" s="74">
        <v>54190.787954946099</v>
      </c>
      <c r="DI802" s="73">
        <f t="shared" si="420"/>
        <v>-4.7820541777466384E-11</v>
      </c>
      <c r="DJ802" s="73">
        <f t="shared" si="421"/>
        <v>-4.7836718749058902E-11</v>
      </c>
      <c r="DK802" s="73">
        <f t="shared" si="422"/>
        <v>-4.7836720104836276E-11</v>
      </c>
      <c r="DL802" s="73">
        <f t="shared" si="423"/>
        <v>-4.7836720104952055E-11</v>
      </c>
      <c r="DN802" s="74"/>
      <c r="DO802" s="74"/>
      <c r="DP802" s="74"/>
      <c r="DV802" s="74"/>
      <c r="DW802" s="74"/>
      <c r="DX802" s="74"/>
      <c r="ED802" s="74"/>
      <c r="EE802" s="74"/>
      <c r="EF802" s="74"/>
      <c r="EL802" s="74"/>
      <c r="EM802" s="74"/>
      <c r="EN802" s="74"/>
      <c r="ET802" s="74"/>
      <c r="EU802" s="74"/>
      <c r="EV802" s="74"/>
    </row>
    <row r="803" spans="12:152" s="73" customFormat="1" ht="13.5" x14ac:dyDescent="0.3">
      <c r="L803" s="74"/>
      <c r="N803" s="74">
        <v>2.3000000000000001E-10</v>
      </c>
      <c r="O803" s="74">
        <v>5.9884605957100003</v>
      </c>
      <c r="P803" s="74">
        <v>27463.676941419999</v>
      </c>
      <c r="Q803" s="73">
        <f t="shared" si="408"/>
        <v>2.1693203882815136E-10</v>
      </c>
      <c r="R803" s="73">
        <f t="shared" si="409"/>
        <v>2.168890156459268E-10</v>
      </c>
      <c r="S803" s="73">
        <f t="shared" si="410"/>
        <v>2.1688901203073093E-10</v>
      </c>
      <c r="T803" s="73">
        <f t="shared" si="411"/>
        <v>2.1688901203042635E-10</v>
      </c>
      <c r="V803" s="74">
        <v>3E-11</v>
      </c>
      <c r="W803" s="74">
        <v>2.80509981839</v>
      </c>
      <c r="X803" s="74">
        <v>104358.241125196</v>
      </c>
      <c r="Y803" s="73">
        <f t="shared" si="412"/>
        <v>7.4248848623676048E-12</v>
      </c>
      <c r="Z803" s="73">
        <f t="shared" si="413"/>
        <v>7.4869968872059293E-12</v>
      </c>
      <c r="AA803" s="73">
        <f t="shared" si="414"/>
        <v>7.4870021008252285E-12</v>
      </c>
      <c r="AB803" s="73">
        <f t="shared" si="415"/>
        <v>7.4870021012677879E-12</v>
      </c>
      <c r="AD803" s="74"/>
      <c r="AE803" s="74"/>
      <c r="AF803" s="74"/>
      <c r="AL803" s="74"/>
      <c r="AM803" s="74"/>
      <c r="AN803" s="74"/>
      <c r="AT803" s="74"/>
      <c r="AU803" s="74"/>
      <c r="AV803" s="74"/>
      <c r="BB803" s="74"/>
      <c r="BC803" s="74"/>
      <c r="BD803" s="74"/>
      <c r="BJ803" s="74">
        <v>3.9999999999999998E-11</v>
      </c>
      <c r="BK803" s="74">
        <v>4.9379424388100004</v>
      </c>
      <c r="BL803" s="74">
        <v>63786.358241522597</v>
      </c>
      <c r="BM803" s="73">
        <f t="shared" si="416"/>
        <v>-1.877790446715927E-11</v>
      </c>
      <c r="BN803" s="73">
        <f t="shared" si="417"/>
        <v>-1.8824030980511828E-11</v>
      </c>
      <c r="BO803" s="73">
        <f t="shared" si="418"/>
        <v>-1.8824034852040817E-11</v>
      </c>
      <c r="BP803" s="73">
        <f t="shared" si="419"/>
        <v>-1.8824034852369837E-11</v>
      </c>
      <c r="BR803" s="74"/>
      <c r="BS803" s="74"/>
      <c r="BT803" s="74"/>
      <c r="BZ803" s="74"/>
      <c r="CA803" s="74"/>
      <c r="CB803" s="74"/>
      <c r="CH803" s="74"/>
      <c r="CI803" s="74"/>
      <c r="CJ803" s="74"/>
      <c r="CP803" s="74"/>
      <c r="CQ803" s="74"/>
      <c r="CR803" s="74"/>
      <c r="CX803" s="74"/>
      <c r="CY803" s="74"/>
      <c r="CZ803" s="74"/>
      <c r="DF803" s="74">
        <v>5.0000000000000002E-11</v>
      </c>
      <c r="DG803" s="74">
        <v>3.96038779086</v>
      </c>
      <c r="DH803" s="74">
        <v>25657.372797435</v>
      </c>
      <c r="DI803" s="73">
        <f t="shared" si="420"/>
        <v>4.7931265201518978E-11</v>
      </c>
      <c r="DJ803" s="73">
        <f t="shared" si="421"/>
        <v>4.7923778647071667E-11</v>
      </c>
      <c r="DK803" s="73">
        <f t="shared" si="422"/>
        <v>4.7923778017929551E-11</v>
      </c>
      <c r="DL803" s="73">
        <f t="shared" si="423"/>
        <v>4.7923778017876056E-11</v>
      </c>
      <c r="DN803" s="74"/>
      <c r="DO803" s="74"/>
      <c r="DP803" s="74"/>
      <c r="DV803" s="74"/>
      <c r="DW803" s="74"/>
      <c r="DX803" s="74"/>
      <c r="ED803" s="74"/>
      <c r="EE803" s="74"/>
      <c r="EF803" s="74"/>
      <c r="EL803" s="74"/>
      <c r="EM803" s="74"/>
      <c r="EN803" s="74"/>
      <c r="ET803" s="74"/>
      <c r="EU803" s="74"/>
      <c r="EV803" s="74"/>
    </row>
    <row r="804" spans="12:152" s="73" customFormat="1" ht="13.5" x14ac:dyDescent="0.3">
      <c r="L804" s="74"/>
      <c r="N804" s="74">
        <v>2.5000000000000002E-10</v>
      </c>
      <c r="O804" s="74">
        <v>1.2296838159600001</v>
      </c>
      <c r="P804" s="74">
        <v>49976.718939861297</v>
      </c>
      <c r="Q804" s="73">
        <f t="shared" si="408"/>
        <v>-1.8693025230900672E-10</v>
      </c>
      <c r="R804" s="73">
        <f t="shared" si="409"/>
        <v>-1.8676022952697509E-10</v>
      </c>
      <c r="S804" s="73">
        <f t="shared" si="410"/>
        <v>-1.8676021524329642E-10</v>
      </c>
      <c r="T804" s="73">
        <f t="shared" si="411"/>
        <v>-1.8676021524208721E-10</v>
      </c>
      <c r="V804" s="74">
        <v>3E-11</v>
      </c>
      <c r="W804" s="74">
        <v>5.0280840141400001</v>
      </c>
      <c r="X804" s="74">
        <v>130432.40216087</v>
      </c>
      <c r="Y804" s="73">
        <f t="shared" si="412"/>
        <v>2.9282674101735189E-11</v>
      </c>
      <c r="Z804" s="73">
        <f t="shared" si="413"/>
        <v>2.9265148339036844E-11</v>
      </c>
      <c r="AA804" s="73">
        <f t="shared" si="414"/>
        <v>2.9265146858768206E-11</v>
      </c>
      <c r="AB804" s="73">
        <f t="shared" si="415"/>
        <v>2.9265146858642164E-11</v>
      </c>
      <c r="AD804" s="74"/>
      <c r="AE804" s="74"/>
      <c r="AF804" s="74"/>
      <c r="AL804" s="74"/>
      <c r="AM804" s="74"/>
      <c r="AN804" s="74"/>
      <c r="AT804" s="74"/>
      <c r="AU804" s="74"/>
      <c r="AV804" s="74"/>
      <c r="BB804" s="74"/>
      <c r="BC804" s="74"/>
      <c r="BD804" s="74"/>
      <c r="BJ804" s="74">
        <v>3.9999999999999998E-11</v>
      </c>
      <c r="BK804" s="74">
        <v>4.5116891583500003</v>
      </c>
      <c r="BL804" s="74">
        <v>77956.151803752902</v>
      </c>
      <c r="BM804" s="73">
        <f t="shared" si="416"/>
        <v>4.2669648440962361E-12</v>
      </c>
      <c r="BN804" s="73">
        <f t="shared" si="417"/>
        <v>4.3304629041471348E-12</v>
      </c>
      <c r="BO804" s="73">
        <f t="shared" si="418"/>
        <v>4.3304682351186573E-12</v>
      </c>
      <c r="BP804" s="73">
        <f t="shared" si="419"/>
        <v>4.3304682355707317E-12</v>
      </c>
      <c r="BR804" s="74"/>
      <c r="BS804" s="74"/>
      <c r="BT804" s="74"/>
      <c r="BZ804" s="74"/>
      <c r="CA804" s="74"/>
      <c r="CB804" s="74"/>
      <c r="CH804" s="74"/>
      <c r="CI804" s="74"/>
      <c r="CJ804" s="74"/>
      <c r="CP804" s="74"/>
      <c r="CQ804" s="74"/>
      <c r="CR804" s="74"/>
      <c r="CX804" s="74"/>
      <c r="CY804" s="74"/>
      <c r="CZ804" s="74"/>
      <c r="DF804" s="74">
        <v>5.0000000000000002E-11</v>
      </c>
      <c r="DG804" s="74">
        <v>4.5450203186099998</v>
      </c>
      <c r="DH804" s="74">
        <v>102769.653218013</v>
      </c>
      <c r="DI804" s="73">
        <f t="shared" si="420"/>
        <v>-3.6587566938269796E-11</v>
      </c>
      <c r="DJ804" s="73">
        <f t="shared" si="421"/>
        <v>-3.651575292468393E-11</v>
      </c>
      <c r="DK804" s="73">
        <f t="shared" si="422"/>
        <v>-3.6515746888228268E-11</v>
      </c>
      <c r="DL804" s="73">
        <f t="shared" si="423"/>
        <v>-3.6515746887715706E-11</v>
      </c>
      <c r="DN804" s="74"/>
      <c r="DO804" s="74"/>
      <c r="DP804" s="74"/>
      <c r="DV804" s="74"/>
      <c r="DW804" s="74"/>
      <c r="DX804" s="74"/>
      <c r="ED804" s="74"/>
      <c r="EE804" s="74"/>
      <c r="EF804" s="74"/>
      <c r="EL804" s="74"/>
      <c r="EM804" s="74"/>
      <c r="EN804" s="74"/>
      <c r="ET804" s="74"/>
      <c r="EU804" s="74"/>
      <c r="EV804" s="74"/>
    </row>
    <row r="805" spans="12:152" s="73" customFormat="1" ht="13.5" x14ac:dyDescent="0.3">
      <c r="L805" s="74"/>
      <c r="N805" s="74">
        <v>2.3000000000000001E-10</v>
      </c>
      <c r="O805" s="74">
        <v>5.5743702974899998</v>
      </c>
      <c r="P805" s="74">
        <v>155887.52156313101</v>
      </c>
      <c r="Q805" s="73">
        <f t="shared" si="408"/>
        <v>1.3866471999909734E-10</v>
      </c>
      <c r="R805" s="73">
        <f t="shared" si="409"/>
        <v>1.380781201880987E-10</v>
      </c>
      <c r="S805" s="73">
        <f t="shared" si="410"/>
        <v>1.3807807087684954E-10</v>
      </c>
      <c r="T805" s="73">
        <f t="shared" si="411"/>
        <v>1.3807807087266718E-10</v>
      </c>
      <c r="V805" s="74">
        <v>3E-11</v>
      </c>
      <c r="W805" s="74">
        <v>6.1660165004999996</v>
      </c>
      <c r="X805" s="74">
        <v>20043.6745601988</v>
      </c>
      <c r="Y805" s="73">
        <f t="shared" si="412"/>
        <v>8.1538212910602807E-12</v>
      </c>
      <c r="Z805" s="73">
        <f t="shared" si="413"/>
        <v>8.1419681926163589E-12</v>
      </c>
      <c r="AA805" s="73">
        <f t="shared" si="414"/>
        <v>8.1419671973484163E-12</v>
      </c>
      <c r="AB805" s="73">
        <f t="shared" si="415"/>
        <v>8.1419671972630681E-12</v>
      </c>
      <c r="AD805" s="74"/>
      <c r="AE805" s="74"/>
      <c r="AF805" s="74"/>
      <c r="AL805" s="74"/>
      <c r="AM805" s="74"/>
      <c r="AN805" s="74"/>
      <c r="AT805" s="74"/>
      <c r="AU805" s="74"/>
      <c r="AV805" s="74"/>
      <c r="BB805" s="74"/>
      <c r="BC805" s="74"/>
      <c r="BD805" s="74"/>
      <c r="BJ805" s="74">
        <v>5.0000000000000002E-11</v>
      </c>
      <c r="BK805" s="74">
        <v>1.1673374169499999</v>
      </c>
      <c r="BL805" s="74">
        <v>27566.7697156385</v>
      </c>
      <c r="BM805" s="73">
        <f t="shared" si="416"/>
        <v>-4.7073653190018949E-11</v>
      </c>
      <c r="BN805" s="73">
        <f t="shared" si="417"/>
        <v>-4.7064129300223577E-11</v>
      </c>
      <c r="BO805" s="73">
        <f t="shared" si="418"/>
        <v>-4.7064128499949211E-11</v>
      </c>
      <c r="BP805" s="73">
        <f t="shared" si="419"/>
        <v>-4.7064128499881085E-11</v>
      </c>
      <c r="BR805" s="74"/>
      <c r="BS805" s="74"/>
      <c r="BT805" s="74"/>
      <c r="BZ805" s="74"/>
      <c r="CA805" s="74"/>
      <c r="CB805" s="74"/>
      <c r="CH805" s="74"/>
      <c r="CI805" s="74"/>
      <c r="CJ805" s="74"/>
      <c r="CP805" s="74"/>
      <c r="CQ805" s="74"/>
      <c r="CR805" s="74"/>
      <c r="CX805" s="74"/>
      <c r="CY805" s="74"/>
      <c r="CZ805" s="74"/>
      <c r="DF805" s="74">
        <v>6E-11</v>
      </c>
      <c r="DG805" s="74">
        <v>2.3534286762200001</v>
      </c>
      <c r="DH805" s="74">
        <v>27665.246684022</v>
      </c>
      <c r="DI805" s="73">
        <f t="shared" si="420"/>
        <v>4.5895510664017767E-11</v>
      </c>
      <c r="DJ805" s="73">
        <f t="shared" si="421"/>
        <v>4.5873604279752398E-11</v>
      </c>
      <c r="DK805" s="73">
        <f t="shared" si="422"/>
        <v>4.5873602439829487E-11</v>
      </c>
      <c r="DL805" s="73">
        <f t="shared" si="423"/>
        <v>4.5873602439673409E-11</v>
      </c>
      <c r="DN805" s="74"/>
      <c r="DO805" s="74"/>
      <c r="DP805" s="74"/>
      <c r="DV805" s="74"/>
      <c r="DW805" s="74"/>
      <c r="DX805" s="74"/>
      <c r="ED805" s="74"/>
      <c r="EE805" s="74"/>
      <c r="EF805" s="74"/>
      <c r="EL805" s="74"/>
      <c r="EM805" s="74"/>
      <c r="EN805" s="74"/>
      <c r="ET805" s="74"/>
      <c r="EU805" s="74"/>
      <c r="EV805" s="74"/>
    </row>
    <row r="806" spans="12:152" s="73" customFormat="1" ht="13.5" x14ac:dyDescent="0.3">
      <c r="L806" s="74"/>
      <c r="N806" s="74">
        <v>2.3000000000000001E-10</v>
      </c>
      <c r="O806" s="74">
        <v>5.9950798501999998</v>
      </c>
      <c r="P806" s="74">
        <v>50007.045800865802</v>
      </c>
      <c r="Q806" s="73">
        <f t="shared" si="408"/>
        <v>4.1312633435704055E-11</v>
      </c>
      <c r="R806" s="73">
        <f t="shared" si="409"/>
        <v>4.1544356655209117E-11</v>
      </c>
      <c r="S806" s="73">
        <f t="shared" si="410"/>
        <v>4.1544376109344319E-11</v>
      </c>
      <c r="T806" s="73">
        <f t="shared" si="411"/>
        <v>4.1544376110990266E-11</v>
      </c>
      <c r="V806" s="74">
        <v>3E-11</v>
      </c>
      <c r="W806" s="74">
        <v>5.2958154761499996</v>
      </c>
      <c r="X806" s="74">
        <v>57503.282391531196</v>
      </c>
      <c r="Y806" s="73">
        <f t="shared" si="412"/>
        <v>-2.9908572477932039E-11</v>
      </c>
      <c r="Z806" s="73">
        <f t="shared" si="413"/>
        <v>-2.9905795296456089E-11</v>
      </c>
      <c r="AA806" s="73">
        <f t="shared" si="414"/>
        <v>-2.990579506153633E-11</v>
      </c>
      <c r="AB806" s="73">
        <f t="shared" si="415"/>
        <v>-2.9905795061516614E-11</v>
      </c>
      <c r="AD806" s="74"/>
      <c r="AE806" s="74"/>
      <c r="AF806" s="74"/>
      <c r="AL806" s="74"/>
      <c r="AM806" s="74"/>
      <c r="AN806" s="74"/>
      <c r="AT806" s="74"/>
      <c r="AU806" s="74"/>
      <c r="AV806" s="74"/>
      <c r="BB806" s="74"/>
      <c r="BC806" s="74"/>
      <c r="BD806" s="74"/>
      <c r="BJ806" s="74">
        <v>3.9999999999999998E-11</v>
      </c>
      <c r="BK806" s="74">
        <v>3.7770375415199999</v>
      </c>
      <c r="BL806" s="74">
        <v>104501.17576343101</v>
      </c>
      <c r="BM806" s="73">
        <f t="shared" si="416"/>
        <v>-3.9225120559585564E-12</v>
      </c>
      <c r="BN806" s="73">
        <f t="shared" si="417"/>
        <v>-4.0077061320792515E-12</v>
      </c>
      <c r="BO806" s="73">
        <f t="shared" si="418"/>
        <v>-4.0077132843805092E-12</v>
      </c>
      <c r="BP806" s="73">
        <f t="shared" si="419"/>
        <v>-4.0077132849868051E-12</v>
      </c>
      <c r="BR806" s="74"/>
      <c r="BS806" s="74"/>
      <c r="BT806" s="74"/>
      <c r="BZ806" s="74"/>
      <c r="CA806" s="74"/>
      <c r="CB806" s="74"/>
      <c r="CH806" s="74"/>
      <c r="CI806" s="74"/>
      <c r="CJ806" s="74"/>
      <c r="CP806" s="74"/>
      <c r="CQ806" s="74"/>
      <c r="CR806" s="74"/>
      <c r="CX806" s="74"/>
      <c r="CY806" s="74"/>
      <c r="CZ806" s="74"/>
      <c r="DF806" s="74">
        <v>5.0000000000000002E-11</v>
      </c>
      <c r="DG806" s="74">
        <v>3.7287734530500001</v>
      </c>
      <c r="DH806" s="74">
        <v>78213.712802818307</v>
      </c>
      <c r="DI806" s="73">
        <f t="shared" si="420"/>
        <v>7.5654785558155193E-12</v>
      </c>
      <c r="DJ806" s="73">
        <f t="shared" si="421"/>
        <v>7.4862923930086616E-12</v>
      </c>
      <c r="DK806" s="73">
        <f t="shared" si="422"/>
        <v>7.4862857435713958E-12</v>
      </c>
      <c r="DL806" s="73">
        <f t="shared" si="423"/>
        <v>7.4862857430093686E-12</v>
      </c>
      <c r="DN806" s="74"/>
      <c r="DO806" s="74"/>
      <c r="DP806" s="74"/>
      <c r="DV806" s="74"/>
      <c r="DW806" s="74"/>
      <c r="DX806" s="74"/>
      <c r="ED806" s="74"/>
      <c r="EE806" s="74"/>
      <c r="EF806" s="74"/>
      <c r="EL806" s="74"/>
      <c r="EM806" s="74"/>
      <c r="EN806" s="74"/>
      <c r="ET806" s="74"/>
      <c r="EU806" s="74"/>
      <c r="EV806" s="74"/>
    </row>
    <row r="807" spans="12:152" s="73" customFormat="1" ht="13.5" x14ac:dyDescent="0.3">
      <c r="L807" s="74"/>
      <c r="N807" s="74">
        <v>2.3000000000000001E-10</v>
      </c>
      <c r="O807" s="74">
        <v>1.44496012077</v>
      </c>
      <c r="P807" s="74">
        <v>5687.630368952</v>
      </c>
      <c r="Q807" s="73">
        <f t="shared" si="408"/>
        <v>2.0954629735536113E-10</v>
      </c>
      <c r="R807" s="73">
        <f t="shared" si="409"/>
        <v>2.0953525025830702E-10</v>
      </c>
      <c r="S807" s="73">
        <f t="shared" si="410"/>
        <v>2.0953524933065022E-10</v>
      </c>
      <c r="T807" s="73">
        <f t="shared" si="411"/>
        <v>2.0953524933057208E-10</v>
      </c>
      <c r="V807" s="74">
        <v>3E-11</v>
      </c>
      <c r="W807" s="74">
        <v>1.3503644855000001</v>
      </c>
      <c r="X807" s="74">
        <v>23919.1426592916</v>
      </c>
      <c r="Y807" s="73">
        <f t="shared" si="412"/>
        <v>2.8789106653346742E-11</v>
      </c>
      <c r="Z807" s="73">
        <f t="shared" si="413"/>
        <v>2.8793236714151822E-11</v>
      </c>
      <c r="AA807" s="73">
        <f t="shared" si="414"/>
        <v>2.8793237060629815E-11</v>
      </c>
      <c r="AB807" s="73">
        <f t="shared" si="415"/>
        <v>2.8793237060659021E-11</v>
      </c>
      <c r="AD807" s="74"/>
      <c r="AE807" s="74"/>
      <c r="AF807" s="74"/>
      <c r="AL807" s="74"/>
      <c r="AM807" s="74"/>
      <c r="AN807" s="74"/>
      <c r="AT807" s="74"/>
      <c r="AU807" s="74"/>
      <c r="AV807" s="74"/>
      <c r="BB807" s="74"/>
      <c r="BC807" s="74"/>
      <c r="BD807" s="74"/>
      <c r="BJ807" s="74">
        <v>3.9999999999999998E-11</v>
      </c>
      <c r="BK807" s="74">
        <v>5.4485951193000002</v>
      </c>
      <c r="BL807" s="74">
        <v>129971.550717516</v>
      </c>
      <c r="BM807" s="73">
        <f t="shared" si="416"/>
        <v>2.1594438264425249E-11</v>
      </c>
      <c r="BN807" s="73">
        <f t="shared" si="417"/>
        <v>2.1504729209316173E-11</v>
      </c>
      <c r="BO807" s="73">
        <f t="shared" si="418"/>
        <v>2.1504721670762121E-11</v>
      </c>
      <c r="BP807" s="73">
        <f t="shared" si="419"/>
        <v>2.1504721670117947E-11</v>
      </c>
      <c r="BR807" s="74"/>
      <c r="BS807" s="74"/>
      <c r="BT807" s="74"/>
      <c r="BZ807" s="74"/>
      <c r="CA807" s="74"/>
      <c r="CB807" s="74"/>
      <c r="CH807" s="74"/>
      <c r="CI807" s="74"/>
      <c r="CJ807" s="74"/>
      <c r="CP807" s="74"/>
      <c r="CQ807" s="74"/>
      <c r="CR807" s="74"/>
      <c r="CX807" s="74"/>
      <c r="CY807" s="74"/>
      <c r="CZ807" s="74"/>
      <c r="DF807" s="74">
        <v>5.0000000000000002E-11</v>
      </c>
      <c r="DG807" s="74">
        <v>6.1944740882299998</v>
      </c>
      <c r="DH807" s="74">
        <v>26191.685330154702</v>
      </c>
      <c r="DI807" s="73">
        <f t="shared" si="420"/>
        <v>-1.8169442771884973E-11</v>
      </c>
      <c r="DJ807" s="73">
        <f t="shared" si="421"/>
        <v>-1.8194429396900252E-11</v>
      </c>
      <c r="DK807" s="73">
        <f t="shared" si="422"/>
        <v>-1.8194431494609144E-11</v>
      </c>
      <c r="DL807" s="73">
        <f t="shared" si="423"/>
        <v>-1.8194431494786513E-11</v>
      </c>
      <c r="DN807" s="74"/>
      <c r="DO807" s="74"/>
      <c r="DP807" s="74"/>
      <c r="DV807" s="74"/>
      <c r="DW807" s="74"/>
      <c r="DX807" s="74"/>
      <c r="ED807" s="74"/>
      <c r="EE807" s="74"/>
      <c r="EF807" s="74"/>
      <c r="EL807" s="74"/>
      <c r="EM807" s="74"/>
      <c r="EN807" s="74"/>
      <c r="ET807" s="74"/>
      <c r="EU807" s="74"/>
      <c r="EV807" s="74"/>
    </row>
    <row r="808" spans="12:152" s="73" customFormat="1" ht="13.5" x14ac:dyDescent="0.3">
      <c r="L808" s="74"/>
      <c r="N808" s="74">
        <v>2.4E-10</v>
      </c>
      <c r="O808" s="74">
        <v>0.46516912647000003</v>
      </c>
      <c r="P808" s="74">
        <v>130446.629254871</v>
      </c>
      <c r="Q808" s="73">
        <f t="shared" si="408"/>
        <v>-3.8574950605961973E-11</v>
      </c>
      <c r="R808" s="73">
        <f t="shared" si="409"/>
        <v>-3.7941916357018947E-11</v>
      </c>
      <c r="S808" s="73">
        <f t="shared" si="410"/>
        <v>-3.7941863194753119E-11</v>
      </c>
      <c r="T808" s="73">
        <f t="shared" si="411"/>
        <v>-3.7941863190226909E-11</v>
      </c>
      <c r="V808" s="74">
        <v>1.9999999999999999E-11</v>
      </c>
      <c r="W808" s="74">
        <v>3.7507626871499999</v>
      </c>
      <c r="X808" s="74">
        <v>130005.803969994</v>
      </c>
      <c r="Y808" s="73">
        <f t="shared" si="412"/>
        <v>-1.0813221947323618E-11</v>
      </c>
      <c r="Z808" s="73">
        <f t="shared" si="413"/>
        <v>-1.0857984334931428E-11</v>
      </c>
      <c r="AA808" s="73">
        <f t="shared" si="414"/>
        <v>-1.0857988090044316E-11</v>
      </c>
      <c r="AB808" s="73">
        <f t="shared" si="415"/>
        <v>-1.0857988090365109E-11</v>
      </c>
      <c r="AD808" s="74"/>
      <c r="AE808" s="74"/>
      <c r="AF808" s="74"/>
      <c r="AL808" s="74"/>
      <c r="AM808" s="74"/>
      <c r="AN808" s="74"/>
      <c r="AT808" s="74"/>
      <c r="AU808" s="74"/>
      <c r="AV808" s="74"/>
      <c r="BB808" s="74"/>
      <c r="BC808" s="74"/>
      <c r="BD808" s="74"/>
      <c r="BJ808" s="74">
        <v>5.0000000000000002E-11</v>
      </c>
      <c r="BK808" s="74">
        <v>5.2259313012500002</v>
      </c>
      <c r="BL808" s="74">
        <v>51329.723448397199</v>
      </c>
      <c r="BM808" s="73">
        <f t="shared" si="416"/>
        <v>-4.9682855027564052E-11</v>
      </c>
      <c r="BN808" s="73">
        <f t="shared" si="417"/>
        <v>-4.9688738837708024E-11</v>
      </c>
      <c r="BO808" s="73">
        <f t="shared" si="418"/>
        <v>-4.9688739329418011E-11</v>
      </c>
      <c r="BP808" s="73">
        <f t="shared" si="419"/>
        <v>-4.9688739329459809E-11</v>
      </c>
      <c r="BR808" s="74"/>
      <c r="BS808" s="74"/>
      <c r="BT808" s="74"/>
      <c r="BZ808" s="74"/>
      <c r="CA808" s="74"/>
      <c r="CB808" s="74"/>
      <c r="CH808" s="74"/>
      <c r="CI808" s="74"/>
      <c r="CJ808" s="74"/>
      <c r="CP808" s="74"/>
      <c r="CQ808" s="74"/>
      <c r="CR808" s="74"/>
      <c r="CX808" s="74"/>
      <c r="CY808" s="74"/>
      <c r="CZ808" s="74"/>
      <c r="DF808" s="74">
        <v>3.9999999999999998E-11</v>
      </c>
      <c r="DG808" s="74">
        <v>0.53733592588000001</v>
      </c>
      <c r="DH808" s="74">
        <v>77314.5338157527</v>
      </c>
      <c r="DI808" s="73">
        <f t="shared" si="420"/>
        <v>3.7362722573534862E-11</v>
      </c>
      <c r="DJ808" s="73">
        <f t="shared" si="421"/>
        <v>3.734005652072978E-11</v>
      </c>
      <c r="DK808" s="73">
        <f t="shared" si="422"/>
        <v>3.734005461370815E-11</v>
      </c>
      <c r="DL808" s="73">
        <f t="shared" si="423"/>
        <v>3.7340054613548355E-11</v>
      </c>
      <c r="DN808" s="74"/>
      <c r="DO808" s="74"/>
      <c r="DP808" s="74"/>
      <c r="DV808" s="74"/>
      <c r="DW808" s="74"/>
      <c r="DX808" s="74"/>
      <c r="ED808" s="74"/>
      <c r="EE808" s="74"/>
      <c r="EF808" s="74"/>
      <c r="EL808" s="74"/>
      <c r="EM808" s="74"/>
      <c r="EN808" s="74"/>
      <c r="ET808" s="74"/>
      <c r="EU808" s="74"/>
      <c r="EV808" s="74"/>
    </row>
    <row r="809" spans="12:152" s="73" customFormat="1" ht="13.5" x14ac:dyDescent="0.3">
      <c r="L809" s="74"/>
      <c r="N809" s="74">
        <v>2.3000000000000001E-10</v>
      </c>
      <c r="O809" s="74">
        <v>0.94331115896999995</v>
      </c>
      <c r="P809" s="74">
        <v>28774.6252361154</v>
      </c>
      <c r="Q809" s="73">
        <f t="shared" si="408"/>
        <v>-2.2539434187967647E-10</v>
      </c>
      <c r="R809" s="73">
        <f t="shared" si="409"/>
        <v>-2.254212939186549E-10</v>
      </c>
      <c r="S809" s="73">
        <f t="shared" si="410"/>
        <v>-2.254212961783166E-10</v>
      </c>
      <c r="T809" s="73">
        <f t="shared" si="411"/>
        <v>-2.2542129617850871E-10</v>
      </c>
      <c r="V809" s="74">
        <v>3E-11</v>
      </c>
      <c r="W809" s="74">
        <v>3.0547975434799999</v>
      </c>
      <c r="X809" s="74">
        <v>162810.49469943601</v>
      </c>
      <c r="Y809" s="73">
        <f t="shared" si="412"/>
        <v>-1.7284449643128684E-11</v>
      </c>
      <c r="Z809" s="73">
        <f t="shared" si="413"/>
        <v>-1.7202585994476094E-11</v>
      </c>
      <c r="AA809" s="73">
        <f t="shared" si="414"/>
        <v>-1.720257911299424E-11</v>
      </c>
      <c r="AB809" s="73">
        <f t="shared" si="415"/>
        <v>-1.7202579112413049E-11</v>
      </c>
      <c r="AD809" s="74"/>
      <c r="AE809" s="74"/>
      <c r="AF809" s="74"/>
      <c r="AL809" s="74"/>
      <c r="AM809" s="74"/>
      <c r="AN809" s="74"/>
      <c r="AT809" s="74"/>
      <c r="AU809" s="74"/>
      <c r="AV809" s="74"/>
      <c r="BB809" s="74"/>
      <c r="BC809" s="74"/>
      <c r="BD809" s="74"/>
      <c r="BJ809" s="74">
        <v>3.9999999999999998E-11</v>
      </c>
      <c r="BK809" s="74">
        <v>1.6423711439099999</v>
      </c>
      <c r="BL809" s="74">
        <v>130446.14426677</v>
      </c>
      <c r="BM809" s="73">
        <f t="shared" si="416"/>
        <v>-3.8853117113453724E-11</v>
      </c>
      <c r="BN809" s="73">
        <f t="shared" si="417"/>
        <v>-3.8827570329081408E-11</v>
      </c>
      <c r="BO809" s="73">
        <f t="shared" si="418"/>
        <v>-3.8827568172483192E-11</v>
      </c>
      <c r="BP809" s="73">
        <f t="shared" si="419"/>
        <v>-3.8827568172299578E-11</v>
      </c>
      <c r="BR809" s="74"/>
      <c r="BS809" s="74"/>
      <c r="BT809" s="74"/>
      <c r="BZ809" s="74"/>
      <c r="CA809" s="74"/>
      <c r="CB809" s="74"/>
      <c r="CH809" s="74"/>
      <c r="CI809" s="74"/>
      <c r="CJ809" s="74"/>
      <c r="CP809" s="74"/>
      <c r="CQ809" s="74"/>
      <c r="CR809" s="74"/>
      <c r="CX809" s="74"/>
      <c r="CY809" s="74"/>
      <c r="CZ809" s="74"/>
      <c r="DF809" s="74">
        <v>3.9999999999999998E-11</v>
      </c>
      <c r="DG809" s="74">
        <v>1.3991722537</v>
      </c>
      <c r="DH809" s="74">
        <v>26290.1565367482</v>
      </c>
      <c r="DI809" s="73">
        <f t="shared" si="420"/>
        <v>1.6538479417355451E-11</v>
      </c>
      <c r="DJ809" s="73">
        <f t="shared" si="421"/>
        <v>1.6558088750018649E-11</v>
      </c>
      <c r="DK809" s="73">
        <f t="shared" si="422"/>
        <v>1.6558090396254941E-11</v>
      </c>
      <c r="DL809" s="73">
        <f t="shared" si="423"/>
        <v>1.6558090396395688E-11</v>
      </c>
      <c r="DN809" s="74"/>
      <c r="DO809" s="74"/>
      <c r="DP809" s="74"/>
      <c r="DV809" s="74"/>
      <c r="DW809" s="74"/>
      <c r="DX809" s="74"/>
      <c r="ED809" s="74"/>
      <c r="EE809" s="74"/>
      <c r="EF809" s="74"/>
      <c r="EL809" s="74"/>
      <c r="EM809" s="74"/>
      <c r="EN809" s="74"/>
      <c r="ET809" s="74"/>
      <c r="EU809" s="74"/>
      <c r="EV809" s="74"/>
    </row>
    <row r="810" spans="12:152" s="73" customFormat="1" ht="13.5" x14ac:dyDescent="0.3">
      <c r="L810" s="74"/>
      <c r="N810" s="74">
        <v>2.7E-10</v>
      </c>
      <c r="O810" s="74">
        <v>0.80529908381000004</v>
      </c>
      <c r="P810" s="74">
        <v>2698.4514473772001</v>
      </c>
      <c r="Q810" s="73">
        <f t="shared" si="408"/>
        <v>2.147843489973225E-10</v>
      </c>
      <c r="R810" s="73">
        <f t="shared" si="409"/>
        <v>2.1479339125478255E-10</v>
      </c>
      <c r="S810" s="73">
        <f t="shared" si="410"/>
        <v>2.147933920139608E-10</v>
      </c>
      <c r="T810" s="73">
        <f t="shared" si="411"/>
        <v>2.1479339201402473E-10</v>
      </c>
      <c r="V810" s="74">
        <v>3E-11</v>
      </c>
      <c r="W810" s="74">
        <v>2.0608705566799999</v>
      </c>
      <c r="X810" s="74">
        <v>52065.5999619289</v>
      </c>
      <c r="Y810" s="73">
        <f t="shared" si="412"/>
        <v>2.5957936409196566E-11</v>
      </c>
      <c r="Z810" s="73">
        <f t="shared" si="413"/>
        <v>2.5941883441459864E-11</v>
      </c>
      <c r="AA810" s="73">
        <f t="shared" si="414"/>
        <v>2.5941882092380953E-11</v>
      </c>
      <c r="AB810" s="73">
        <f t="shared" si="415"/>
        <v>2.5941882092266185E-11</v>
      </c>
      <c r="AD810" s="74"/>
      <c r="AE810" s="74"/>
      <c r="AF810" s="74"/>
      <c r="AL810" s="74"/>
      <c r="AM810" s="74"/>
      <c r="AN810" s="74"/>
      <c r="AT810" s="74"/>
      <c r="AU810" s="74"/>
      <c r="AV810" s="74"/>
      <c r="BB810" s="74"/>
      <c r="BC810" s="74"/>
      <c r="BD810" s="74"/>
      <c r="BJ810" s="74">
        <v>3.9999999999999998E-11</v>
      </c>
      <c r="BK810" s="74">
        <v>1.2851310327500001</v>
      </c>
      <c r="BL810" s="74">
        <v>112545.887899505</v>
      </c>
      <c r="BM810" s="73">
        <f t="shared" si="416"/>
        <v>2.6795376348491677E-11</v>
      </c>
      <c r="BN810" s="73">
        <f t="shared" si="417"/>
        <v>2.6863765343525924E-11</v>
      </c>
      <c r="BO810" s="73">
        <f t="shared" si="418"/>
        <v>2.686377107961501E-11</v>
      </c>
      <c r="BP810" s="73">
        <f t="shared" si="419"/>
        <v>2.6863771080100193E-11</v>
      </c>
      <c r="BR810" s="74"/>
      <c r="BS810" s="74"/>
      <c r="BT810" s="74"/>
      <c r="BZ810" s="74"/>
      <c r="CA810" s="74"/>
      <c r="CB810" s="74"/>
      <c r="CH810" s="74"/>
      <c r="CI810" s="74"/>
      <c r="CJ810" s="74"/>
      <c r="CP810" s="74"/>
      <c r="CQ810" s="74"/>
      <c r="CR810" s="74"/>
      <c r="CX810" s="74"/>
      <c r="CY810" s="74"/>
      <c r="CZ810" s="74"/>
      <c r="DF810" s="74">
        <v>5.0000000000000002E-11</v>
      </c>
      <c r="DG810" s="74">
        <v>4.8533203632799999</v>
      </c>
      <c r="DH810" s="74">
        <v>54344.5667654309</v>
      </c>
      <c r="DI810" s="73">
        <f t="shared" si="420"/>
        <v>-6.0816208169591557E-13</v>
      </c>
      <c r="DJ810" s="73">
        <f t="shared" si="421"/>
        <v>-5.5251152919728013E-13</v>
      </c>
      <c r="DK810" s="73">
        <f t="shared" si="422"/>
        <v>-5.5250685663522801E-13</v>
      </c>
      <c r="DL810" s="73">
        <f t="shared" si="423"/>
        <v>-5.5250685623734838E-13</v>
      </c>
      <c r="DN810" s="74"/>
      <c r="DO810" s="74"/>
      <c r="DP810" s="74"/>
      <c r="DV810" s="74"/>
      <c r="DW810" s="74"/>
      <c r="DX810" s="74"/>
      <c r="ED810" s="74"/>
      <c r="EE810" s="74"/>
      <c r="EF810" s="74"/>
      <c r="EL810" s="74"/>
      <c r="EM810" s="74"/>
      <c r="EN810" s="74"/>
      <c r="ET810" s="74"/>
      <c r="EU810" s="74"/>
      <c r="EV810" s="74"/>
    </row>
    <row r="811" spans="12:152" s="73" customFormat="1" ht="13.5" x14ac:dyDescent="0.3">
      <c r="L811" s="74"/>
      <c r="N811" s="74">
        <v>2.7E-10</v>
      </c>
      <c r="O811" s="74">
        <v>0.27124610515999997</v>
      </c>
      <c r="P811" s="74">
        <v>1265.5674786264001</v>
      </c>
      <c r="Q811" s="73">
        <f t="shared" si="408"/>
        <v>-1.066600676656778E-10</v>
      </c>
      <c r="R811" s="73">
        <f t="shared" si="409"/>
        <v>-1.0665363810461751E-10</v>
      </c>
      <c r="S811" s="73">
        <f t="shared" si="410"/>
        <v>-1.0665363756477565E-10</v>
      </c>
      <c r="T811" s="73">
        <f t="shared" si="411"/>
        <v>-1.0665363756472983E-10</v>
      </c>
      <c r="V811" s="74">
        <v>3E-11</v>
      </c>
      <c r="W811" s="74">
        <v>1.11245383788</v>
      </c>
      <c r="X811" s="74">
        <v>192828.60753723001</v>
      </c>
      <c r="Y811" s="73">
        <f t="shared" si="412"/>
        <v>-1.9874934157931058E-11</v>
      </c>
      <c r="Z811" s="73">
        <f t="shared" si="413"/>
        <v>-1.9963532149241013E-11</v>
      </c>
      <c r="AA811" s="73">
        <f t="shared" si="414"/>
        <v>-1.996353957505239E-11</v>
      </c>
      <c r="AB811" s="73">
        <f t="shared" si="415"/>
        <v>-1.9963539575683752E-11</v>
      </c>
      <c r="AD811" s="74"/>
      <c r="AE811" s="74"/>
      <c r="AF811" s="74"/>
      <c r="AL811" s="74"/>
      <c r="AM811" s="74"/>
      <c r="AN811" s="74"/>
      <c r="AT811" s="74"/>
      <c r="AU811" s="74"/>
      <c r="AV811" s="74"/>
      <c r="BB811" s="74"/>
      <c r="BC811" s="74"/>
      <c r="BD811" s="74"/>
      <c r="BJ811" s="74">
        <v>3.9999999999999998E-11</v>
      </c>
      <c r="BK811" s="74">
        <v>3.5011578025599999</v>
      </c>
      <c r="BL811" s="74">
        <v>76152.059111344905</v>
      </c>
      <c r="BM811" s="73">
        <f t="shared" si="416"/>
        <v>-3.3585879477326378E-11</v>
      </c>
      <c r="BN811" s="73">
        <f t="shared" si="417"/>
        <v>-3.3551952655138915E-11</v>
      </c>
      <c r="BO811" s="73">
        <f t="shared" si="418"/>
        <v>-3.3551949803147032E-11</v>
      </c>
      <c r="BP811" s="73">
        <f t="shared" si="419"/>
        <v>-3.3551949802904397E-11</v>
      </c>
      <c r="BR811" s="74"/>
      <c r="BS811" s="74"/>
      <c r="BT811" s="74"/>
      <c r="BZ811" s="74"/>
      <c r="CA811" s="74"/>
      <c r="CB811" s="74"/>
      <c r="CH811" s="74"/>
      <c r="CI811" s="74"/>
      <c r="CJ811" s="74"/>
      <c r="CP811" s="74"/>
      <c r="CQ811" s="74"/>
      <c r="CR811" s="74"/>
      <c r="CX811" s="74"/>
      <c r="CY811" s="74"/>
      <c r="CZ811" s="74"/>
      <c r="DF811" s="74">
        <v>6E-11</v>
      </c>
      <c r="DG811" s="74">
        <v>0.92030946706000005</v>
      </c>
      <c r="DH811" s="74">
        <v>23336.3555418826</v>
      </c>
      <c r="DI811" s="73">
        <f t="shared" si="420"/>
        <v>-5.8967810153493037E-11</v>
      </c>
      <c r="DJ811" s="73">
        <f t="shared" si="421"/>
        <v>-5.8962506781140407E-11</v>
      </c>
      <c r="DK811" s="73">
        <f t="shared" si="422"/>
        <v>-5.8962506335292939E-11</v>
      </c>
      <c r="DL811" s="73">
        <f t="shared" si="423"/>
        <v>-5.8962506335255677E-11</v>
      </c>
      <c r="DN811" s="74"/>
      <c r="DO811" s="74"/>
      <c r="DP811" s="74"/>
      <c r="DV811" s="74"/>
      <c r="DW811" s="74"/>
      <c r="DX811" s="74"/>
      <c r="ED811" s="74"/>
      <c r="EE811" s="74"/>
      <c r="EF811" s="74"/>
      <c r="EL811" s="74"/>
      <c r="EM811" s="74"/>
      <c r="EN811" s="74"/>
      <c r="ET811" s="74"/>
      <c r="EU811" s="74"/>
      <c r="EV811" s="74"/>
    </row>
    <row r="812" spans="12:152" s="73" customFormat="1" ht="13.5" x14ac:dyDescent="0.3">
      <c r="L812" s="74"/>
      <c r="N812" s="74">
        <v>2.3000000000000001E-10</v>
      </c>
      <c r="O812" s="74">
        <v>0.89381228793</v>
      </c>
      <c r="P812" s="74">
        <v>156314.119754007</v>
      </c>
      <c r="Q812" s="73">
        <f t="shared" si="408"/>
        <v>5.6071029180093174E-11</v>
      </c>
      <c r="R812" s="73">
        <f t="shared" si="409"/>
        <v>5.6784897646180899E-11</v>
      </c>
      <c r="S812" s="73">
        <f t="shared" si="410"/>
        <v>5.678495755961035E-11</v>
      </c>
      <c r="T812" s="73">
        <f t="shared" si="411"/>
        <v>5.6784957564779408E-11</v>
      </c>
      <c r="V812" s="74">
        <v>1.9999999999999999E-11</v>
      </c>
      <c r="W812" s="74">
        <v>1.90218644384</v>
      </c>
      <c r="X812" s="74">
        <v>24356.780788641601</v>
      </c>
      <c r="Y812" s="73">
        <f t="shared" si="412"/>
        <v>-1.8175110729709359E-12</v>
      </c>
      <c r="Z812" s="73">
        <f t="shared" si="413"/>
        <v>-1.8075746139459799E-12</v>
      </c>
      <c r="AA812" s="73">
        <f t="shared" si="414"/>
        <v>-1.8075737796411324E-12</v>
      </c>
      <c r="AB812" s="73">
        <f t="shared" si="415"/>
        <v>-1.8075737795709349E-12</v>
      </c>
      <c r="AD812" s="74"/>
      <c r="AE812" s="74"/>
      <c r="AF812" s="74"/>
      <c r="AL812" s="74"/>
      <c r="AM812" s="74"/>
      <c r="AN812" s="74"/>
      <c r="AT812" s="74"/>
      <c r="AU812" s="74"/>
      <c r="AV812" s="74"/>
      <c r="BB812" s="74"/>
      <c r="BC812" s="74"/>
      <c r="BD812" s="74"/>
      <c r="BJ812" s="74">
        <v>3.9999999999999998E-11</v>
      </c>
      <c r="BK812" s="74">
        <v>4.7903227213099999</v>
      </c>
      <c r="BL812" s="74">
        <v>130432.88714897</v>
      </c>
      <c r="BM812" s="73">
        <f t="shared" si="416"/>
        <v>3.6035194210553827E-11</v>
      </c>
      <c r="BN812" s="73">
        <f t="shared" si="417"/>
        <v>3.5988680624117166E-11</v>
      </c>
      <c r="BO812" s="73">
        <f t="shared" si="418"/>
        <v>3.5988676707954452E-11</v>
      </c>
      <c r="BP812" s="73">
        <f t="shared" si="419"/>
        <v>3.5988676707620995E-11</v>
      </c>
      <c r="BR812" s="74"/>
      <c r="BS812" s="74"/>
      <c r="BT812" s="74"/>
      <c r="BZ812" s="74"/>
      <c r="CA812" s="74"/>
      <c r="CB812" s="74"/>
      <c r="CH812" s="74"/>
      <c r="CI812" s="74"/>
      <c r="CJ812" s="74"/>
      <c r="CP812" s="74"/>
      <c r="CQ812" s="74"/>
      <c r="CR812" s="74"/>
      <c r="CX812" s="74"/>
      <c r="CY812" s="74"/>
      <c r="CZ812" s="74"/>
      <c r="DF812" s="74">
        <v>6E-11</v>
      </c>
      <c r="DG812" s="74">
        <v>0.37487337241000002</v>
      </c>
      <c r="DH812" s="74">
        <v>53265.515074342002</v>
      </c>
      <c r="DI812" s="73">
        <f t="shared" si="420"/>
        <v>-5.8772948416793925E-14</v>
      </c>
      <c r="DJ812" s="73">
        <f t="shared" si="421"/>
        <v>-1.2423196516949757E-13</v>
      </c>
      <c r="DK812" s="73">
        <f t="shared" si="422"/>
        <v>-1.2423746123874617E-13</v>
      </c>
      <c r="DL812" s="73">
        <f t="shared" si="423"/>
        <v>-1.242374617025875E-13</v>
      </c>
      <c r="DN812" s="74"/>
      <c r="DO812" s="74"/>
      <c r="DP812" s="74"/>
      <c r="DV812" s="74"/>
      <c r="DW812" s="74"/>
      <c r="DX812" s="74"/>
      <c r="ED812" s="74"/>
      <c r="EE812" s="74"/>
      <c r="EF812" s="74"/>
      <c r="EL812" s="74"/>
      <c r="EM812" s="74"/>
      <c r="EN812" s="74"/>
      <c r="ET812" s="74"/>
      <c r="EU812" s="74"/>
      <c r="EV812" s="74"/>
    </row>
    <row r="813" spans="12:152" s="73" customFormat="1" ht="13.5" x14ac:dyDescent="0.3">
      <c r="L813" s="74"/>
      <c r="N813" s="74">
        <v>2.3000000000000001E-10</v>
      </c>
      <c r="O813" s="74">
        <v>2.96257779899</v>
      </c>
      <c r="P813" s="74">
        <v>12546.481939083</v>
      </c>
      <c r="Q813" s="73">
        <f t="shared" si="408"/>
        <v>1.8932053039167608E-10</v>
      </c>
      <c r="R813" s="73">
        <f t="shared" si="409"/>
        <v>1.8928696156445585E-10</v>
      </c>
      <c r="S813" s="73">
        <f t="shared" si="410"/>
        <v>1.8928695874542608E-10</v>
      </c>
      <c r="T813" s="73">
        <f t="shared" si="411"/>
        <v>1.8928695874518842E-10</v>
      </c>
      <c r="V813" s="74">
        <v>1.9999999999999999E-11</v>
      </c>
      <c r="W813" s="74">
        <v>4.74203919229</v>
      </c>
      <c r="X813" s="74">
        <v>76887.9356248767</v>
      </c>
      <c r="Y813" s="73">
        <f t="shared" si="412"/>
        <v>-1.9972573051317564E-11</v>
      </c>
      <c r="Z813" s="73">
        <f t="shared" si="413"/>
        <v>-1.9974197208020013E-11</v>
      </c>
      <c r="AA813" s="73">
        <f t="shared" si="414"/>
        <v>-1.9974197342307784E-11</v>
      </c>
      <c r="AB813" s="73">
        <f t="shared" si="415"/>
        <v>-1.9974197342319329E-11</v>
      </c>
      <c r="AD813" s="74"/>
      <c r="AE813" s="74"/>
      <c r="AF813" s="74"/>
      <c r="AL813" s="74"/>
      <c r="AM813" s="74"/>
      <c r="AN813" s="74"/>
      <c r="AT813" s="74"/>
      <c r="AU813" s="74"/>
      <c r="AV813" s="74"/>
      <c r="BB813" s="74"/>
      <c r="BC813" s="74"/>
      <c r="BD813" s="74"/>
      <c r="BJ813" s="74">
        <v>3.9999999999999998E-11</v>
      </c>
      <c r="BK813" s="74">
        <v>5.6278674608400001</v>
      </c>
      <c r="BL813" s="74">
        <v>43981.530949939799</v>
      </c>
      <c r="BM813" s="73">
        <f t="shared" si="416"/>
        <v>-3.4172407947652131E-11</v>
      </c>
      <c r="BN813" s="73">
        <f t="shared" si="417"/>
        <v>-3.4191122826866822E-11</v>
      </c>
      <c r="BO813" s="73">
        <f t="shared" si="418"/>
        <v>-3.4191124397040861E-11</v>
      </c>
      <c r="BP813" s="73">
        <f t="shared" si="419"/>
        <v>-3.4191124397173029E-11</v>
      </c>
      <c r="BR813" s="74"/>
      <c r="BS813" s="74"/>
      <c r="BT813" s="74"/>
      <c r="BZ813" s="74"/>
      <c r="CA813" s="74"/>
      <c r="CB813" s="74"/>
      <c r="CH813" s="74"/>
      <c r="CI813" s="74"/>
      <c r="CJ813" s="74"/>
      <c r="CP813" s="74"/>
      <c r="CQ813" s="74"/>
      <c r="CR813" s="74"/>
      <c r="CX813" s="74"/>
      <c r="CY813" s="74"/>
      <c r="CZ813" s="74"/>
      <c r="DF813" s="74">
        <v>3.9999999999999998E-11</v>
      </c>
      <c r="DG813" s="74">
        <v>2.0198301320900001</v>
      </c>
      <c r="DH813" s="74">
        <v>156547.08861034401</v>
      </c>
      <c r="DI813" s="73">
        <f t="shared" si="420"/>
        <v>3.9952411494536189E-11</v>
      </c>
      <c r="DJ813" s="73">
        <f t="shared" si="421"/>
        <v>3.9945951747664002E-11</v>
      </c>
      <c r="DK813" s="73">
        <f t="shared" si="422"/>
        <v>3.9945951188047981E-11</v>
      </c>
      <c r="DL813" s="73">
        <f t="shared" si="423"/>
        <v>3.9945951187999772E-11</v>
      </c>
      <c r="DN813" s="74"/>
      <c r="DO813" s="74"/>
      <c r="DP813" s="74"/>
      <c r="DV813" s="74"/>
      <c r="DW813" s="74"/>
      <c r="DX813" s="74"/>
      <c r="ED813" s="74"/>
      <c r="EE813" s="74"/>
      <c r="EF813" s="74"/>
      <c r="EL813" s="74"/>
      <c r="EM813" s="74"/>
      <c r="EN813" s="74"/>
      <c r="ET813" s="74"/>
      <c r="EU813" s="74"/>
      <c r="EV813" s="74"/>
    </row>
    <row r="814" spans="12:152" s="73" customFormat="1" ht="13.5" x14ac:dyDescent="0.3">
      <c r="L814" s="74"/>
      <c r="N814" s="74">
        <v>2.1999999999999999E-10</v>
      </c>
      <c r="O814" s="74">
        <v>5.4294049057600002</v>
      </c>
      <c r="P814" s="74">
        <v>1485.9801210651999</v>
      </c>
      <c r="Q814" s="73">
        <f t="shared" si="408"/>
        <v>-6.0923324168006458E-11</v>
      </c>
      <c r="R814" s="73">
        <f t="shared" si="409"/>
        <v>-6.0929758165251499E-11</v>
      </c>
      <c r="S814" s="73">
        <f t="shared" si="410"/>
        <v>-6.0929758705461237E-11</v>
      </c>
      <c r="T814" s="73">
        <f t="shared" si="411"/>
        <v>-6.0929758705506292E-11</v>
      </c>
      <c r="V814" s="74">
        <v>1.9999999999999999E-11</v>
      </c>
      <c r="W814" s="74">
        <v>0.63548334552999997</v>
      </c>
      <c r="X814" s="74">
        <v>23384.286986898602</v>
      </c>
      <c r="Y814" s="73">
        <f t="shared" si="412"/>
        <v>-1.9059350853278296E-11</v>
      </c>
      <c r="Z814" s="73">
        <f t="shared" si="413"/>
        <v>-1.9062251841279212E-11</v>
      </c>
      <c r="AA814" s="73">
        <f t="shared" si="414"/>
        <v>-1.9062252084668438E-11</v>
      </c>
      <c r="AB814" s="73">
        <f t="shared" si="415"/>
        <v>-1.9062252084689079E-11</v>
      </c>
      <c r="AD814" s="74"/>
      <c r="AE814" s="74"/>
      <c r="AF814" s="74"/>
      <c r="AL814" s="74"/>
      <c r="AM814" s="74"/>
      <c r="AN814" s="74"/>
      <c r="AT814" s="74"/>
      <c r="AU814" s="74"/>
      <c r="AV814" s="74"/>
      <c r="BB814" s="74"/>
      <c r="BC814" s="74"/>
      <c r="BD814" s="74"/>
      <c r="BJ814" s="74">
        <v>3.9999999999999998E-11</v>
      </c>
      <c r="BK814" s="74">
        <v>4.1268797504999997</v>
      </c>
      <c r="BL814" s="74">
        <v>52024.758613305399</v>
      </c>
      <c r="BM814" s="73">
        <f t="shared" si="416"/>
        <v>2.5561507992125478E-11</v>
      </c>
      <c r="BN814" s="73">
        <f t="shared" si="417"/>
        <v>2.5594277937686607E-11</v>
      </c>
      <c r="BO814" s="73">
        <f t="shared" si="418"/>
        <v>2.5594280687898029E-11</v>
      </c>
      <c r="BP814" s="73">
        <f t="shared" si="419"/>
        <v>2.559428068812868E-11</v>
      </c>
      <c r="BR814" s="74"/>
      <c r="BS814" s="74"/>
      <c r="BT814" s="74"/>
      <c r="BZ814" s="74"/>
      <c r="CA814" s="74"/>
      <c r="CB814" s="74"/>
      <c r="CH814" s="74"/>
      <c r="CI814" s="74"/>
      <c r="CJ814" s="74"/>
      <c r="CP814" s="74"/>
      <c r="CQ814" s="74"/>
      <c r="CR814" s="74"/>
      <c r="CX814" s="74"/>
      <c r="CY814" s="74"/>
      <c r="CZ814" s="74"/>
      <c r="DF814" s="74">
        <v>5.0000000000000002E-11</v>
      </c>
      <c r="DG814" s="74">
        <v>6.1311307411499998</v>
      </c>
      <c r="DH814" s="74">
        <v>26026.177166834001</v>
      </c>
      <c r="DI814" s="73">
        <f t="shared" si="420"/>
        <v>-9.0895909456560642E-13</v>
      </c>
      <c r="DJ814" s="73">
        <f t="shared" si="421"/>
        <v>-8.8230994723778945E-13</v>
      </c>
      <c r="DK814" s="73">
        <f t="shared" si="422"/>
        <v>-8.8230770971199824E-13</v>
      </c>
      <c r="DL814" s="73">
        <f t="shared" si="423"/>
        <v>-8.8230770952160251E-13</v>
      </c>
      <c r="DN814" s="74"/>
      <c r="DO814" s="74"/>
      <c r="DP814" s="74"/>
      <c r="DV814" s="74"/>
      <c r="DW814" s="74"/>
      <c r="DX814" s="74"/>
      <c r="ED814" s="74"/>
      <c r="EE814" s="74"/>
      <c r="EF814" s="74"/>
      <c r="EL814" s="74"/>
      <c r="EM814" s="74"/>
      <c r="EN814" s="74"/>
      <c r="ET814" s="74"/>
      <c r="EU814" s="74"/>
      <c r="EV814" s="74"/>
    </row>
    <row r="815" spans="12:152" s="73" customFormat="1" ht="13.5" x14ac:dyDescent="0.3">
      <c r="L815" s="74"/>
      <c r="N815" s="74">
        <v>2.1999999999999999E-10</v>
      </c>
      <c r="O815" s="74">
        <v>1.0383931634900001</v>
      </c>
      <c r="P815" s="74">
        <v>103189.137861888</v>
      </c>
      <c r="Q815" s="73">
        <f t="shared" si="408"/>
        <v>1.8342850771768263E-10</v>
      </c>
      <c r="R815" s="73">
        <f t="shared" si="409"/>
        <v>1.8317137731630033E-10</v>
      </c>
      <c r="S815" s="73">
        <f t="shared" si="410"/>
        <v>1.8317135569275977E-10</v>
      </c>
      <c r="T815" s="73">
        <f t="shared" si="411"/>
        <v>1.8317135569093118E-10</v>
      </c>
      <c r="V815" s="74">
        <v>1.9999999999999999E-11</v>
      </c>
      <c r="W815" s="74">
        <v>2.5156421451200002</v>
      </c>
      <c r="X815" s="74">
        <v>26667.590728572999</v>
      </c>
      <c r="Y815" s="73">
        <f t="shared" si="412"/>
        <v>-1.0235992338042915E-11</v>
      </c>
      <c r="Z815" s="73">
        <f t="shared" si="413"/>
        <v>-1.0226605848420153E-11</v>
      </c>
      <c r="AA815" s="73">
        <f t="shared" si="414"/>
        <v>-1.0226605060182776E-11</v>
      </c>
      <c r="AB815" s="73">
        <f t="shared" si="415"/>
        <v>-1.0226605060116339E-11</v>
      </c>
      <c r="AD815" s="74"/>
      <c r="AE815" s="74"/>
      <c r="AF815" s="74"/>
      <c r="AL815" s="74"/>
      <c r="AM815" s="74"/>
      <c r="AN815" s="74"/>
      <c r="AT815" s="74"/>
      <c r="AU815" s="74"/>
      <c r="AV815" s="74"/>
      <c r="BB815" s="74"/>
      <c r="BC815" s="74"/>
      <c r="BD815" s="74"/>
      <c r="BJ815" s="74">
        <v>3.9999999999999998E-11</v>
      </c>
      <c r="BK815" s="74">
        <v>5.1320298268400002</v>
      </c>
      <c r="BL815" s="74">
        <v>735.87651353180001</v>
      </c>
      <c r="BM815" s="73">
        <f t="shared" si="416"/>
        <v>-7.7389050902787959E-12</v>
      </c>
      <c r="BN815" s="73">
        <f t="shared" si="417"/>
        <v>-7.7394965874854059E-12</v>
      </c>
      <c r="BO815" s="73">
        <f t="shared" si="418"/>
        <v>-7.7394966371484672E-12</v>
      </c>
      <c r="BP815" s="73">
        <f t="shared" si="419"/>
        <v>-7.7394966371527889E-12</v>
      </c>
      <c r="BR815" s="74"/>
      <c r="BS815" s="74"/>
      <c r="BT815" s="74"/>
      <c r="BZ815" s="74"/>
      <c r="CA815" s="74"/>
      <c r="CB815" s="74"/>
      <c r="CH815" s="74"/>
      <c r="CI815" s="74"/>
      <c r="CJ815" s="74"/>
      <c r="CP815" s="74"/>
      <c r="CQ815" s="74"/>
      <c r="CR815" s="74"/>
      <c r="CX815" s="74"/>
      <c r="CY815" s="74"/>
      <c r="CZ815" s="74"/>
      <c r="DF815" s="74">
        <v>3.9999999999999998E-11</v>
      </c>
      <c r="DG815" s="74">
        <v>4.94928690334</v>
      </c>
      <c r="DH815" s="74">
        <v>52663.441034402502</v>
      </c>
      <c r="DI815" s="73">
        <f t="shared" si="420"/>
        <v>3.5236669048648148E-11</v>
      </c>
      <c r="DJ815" s="73">
        <f t="shared" si="421"/>
        <v>3.521622872890582E-11</v>
      </c>
      <c r="DK815" s="73">
        <f t="shared" si="422"/>
        <v>3.5216227010974963E-11</v>
      </c>
      <c r="DL815" s="73">
        <f t="shared" si="423"/>
        <v>3.521622701082832E-11</v>
      </c>
      <c r="DN815" s="74"/>
      <c r="DO815" s="74"/>
      <c r="DP815" s="74"/>
      <c r="DV815" s="74"/>
      <c r="DW815" s="74"/>
      <c r="DX815" s="74"/>
      <c r="ED815" s="74"/>
      <c r="EE815" s="74"/>
      <c r="EF815" s="74"/>
      <c r="EL815" s="74"/>
      <c r="EM815" s="74"/>
      <c r="EN815" s="74"/>
      <c r="ET815" s="74"/>
      <c r="EU815" s="74"/>
      <c r="EV815" s="74"/>
    </row>
    <row r="816" spans="12:152" s="73" customFormat="1" ht="13.5" x14ac:dyDescent="0.3">
      <c r="L816" s="74"/>
      <c r="N816" s="74">
        <v>2.3000000000000001E-10</v>
      </c>
      <c r="O816" s="74">
        <v>1.35379542887</v>
      </c>
      <c r="P816" s="74">
        <v>52161.579189146702</v>
      </c>
      <c r="Q816" s="73">
        <f t="shared" si="408"/>
        <v>2.1783517046884089E-10</v>
      </c>
      <c r="R816" s="73">
        <f t="shared" si="409"/>
        <v>2.1791390226406016E-10</v>
      </c>
      <c r="S816" s="73">
        <f t="shared" si="410"/>
        <v>2.1791390886410245E-10</v>
      </c>
      <c r="T816" s="73">
        <f t="shared" si="411"/>
        <v>2.1791390886465454E-10</v>
      </c>
      <c r="V816" s="74">
        <v>1.9999999999999999E-11</v>
      </c>
      <c r="W816" s="74">
        <v>6.08909078783</v>
      </c>
      <c r="X816" s="74">
        <v>116783.65521669399</v>
      </c>
      <c r="Y816" s="73">
        <f t="shared" si="412"/>
        <v>1.1986362509377841E-11</v>
      </c>
      <c r="Z816" s="73">
        <f t="shared" si="413"/>
        <v>1.1948032384165947E-11</v>
      </c>
      <c r="AA816" s="73">
        <f t="shared" si="414"/>
        <v>1.1948029163017825E-11</v>
      </c>
      <c r="AB816" s="73">
        <f t="shared" si="415"/>
        <v>1.1948029162744315E-11</v>
      </c>
      <c r="AD816" s="74"/>
      <c r="AE816" s="74"/>
      <c r="AF816" s="74"/>
      <c r="AL816" s="74"/>
      <c r="AM816" s="74"/>
      <c r="AN816" s="74"/>
      <c r="AT816" s="74"/>
      <c r="AU816" s="74"/>
      <c r="AV816" s="74"/>
      <c r="BB816" s="74"/>
      <c r="BC816" s="74"/>
      <c r="BD816" s="74"/>
      <c r="BJ816" s="74">
        <v>3.9999999999999998E-11</v>
      </c>
      <c r="BK816" s="74">
        <v>4.6432747121600002</v>
      </c>
      <c r="BL816" s="74">
        <v>76255.151885563493</v>
      </c>
      <c r="BM816" s="73">
        <f t="shared" si="416"/>
        <v>2.4888922410650854E-11</v>
      </c>
      <c r="BN816" s="73">
        <f t="shared" si="417"/>
        <v>2.4839984646856362E-11</v>
      </c>
      <c r="BO816" s="73">
        <f t="shared" si="418"/>
        <v>2.4839980535396377E-11</v>
      </c>
      <c r="BP816" s="73">
        <f t="shared" si="419"/>
        <v>2.4839980535047067E-11</v>
      </c>
      <c r="BR816" s="74"/>
      <c r="BS816" s="74"/>
      <c r="BT816" s="74"/>
      <c r="BZ816" s="74"/>
      <c r="CA816" s="74"/>
      <c r="CB816" s="74"/>
      <c r="CH816" s="74"/>
      <c r="CI816" s="74"/>
      <c r="CJ816" s="74"/>
      <c r="CP816" s="74"/>
      <c r="CQ816" s="74"/>
      <c r="CR816" s="74"/>
      <c r="CX816" s="74"/>
      <c r="CY816" s="74"/>
      <c r="CZ816" s="74"/>
      <c r="DF816" s="74">
        <v>5.0000000000000002E-11</v>
      </c>
      <c r="DG816" s="74">
        <v>0.40443457223000001</v>
      </c>
      <c r="DH816" s="74">
        <v>28096.4606807331</v>
      </c>
      <c r="DI816" s="73">
        <f t="shared" si="420"/>
        <v>-1.7497682776086323E-11</v>
      </c>
      <c r="DJ816" s="73">
        <f t="shared" si="421"/>
        <v>-1.7524634039129954E-11</v>
      </c>
      <c r="DK816" s="73">
        <f t="shared" si="422"/>
        <v>-1.7524636301767154E-11</v>
      </c>
      <c r="DL816" s="73">
        <f t="shared" si="423"/>
        <v>-1.7524636301958808E-11</v>
      </c>
      <c r="DN816" s="74"/>
      <c r="DO816" s="74"/>
      <c r="DP816" s="74"/>
      <c r="DV816" s="74"/>
      <c r="DW816" s="74"/>
      <c r="DX816" s="74"/>
      <c r="ED816" s="74"/>
      <c r="EE816" s="74"/>
      <c r="EF816" s="74"/>
      <c r="EL816" s="74"/>
      <c r="EM816" s="74"/>
      <c r="EN816" s="74"/>
      <c r="ET816" s="74"/>
      <c r="EU816" s="74"/>
      <c r="EV816" s="74"/>
    </row>
    <row r="817" spans="12:152" s="73" customFormat="1" ht="13.5" x14ac:dyDescent="0.3">
      <c r="L817" s="74"/>
      <c r="N817" s="74">
        <v>2.5999999999999998E-10</v>
      </c>
      <c r="O817" s="74">
        <v>6.0133121837900001</v>
      </c>
      <c r="P817" s="74">
        <v>122444.98726584599</v>
      </c>
      <c r="Q817" s="73">
        <f t="shared" si="408"/>
        <v>-2.5670596425220867E-10</v>
      </c>
      <c r="R817" s="73">
        <f t="shared" si="409"/>
        <v>-2.5660169062000439E-10</v>
      </c>
      <c r="S817" s="73">
        <f t="shared" si="410"/>
        <v>-2.5660168179721647E-10</v>
      </c>
      <c r="T817" s="73">
        <f t="shared" si="411"/>
        <v>-2.5660168179646383E-10</v>
      </c>
      <c r="V817" s="74">
        <v>1.9999999999999999E-11</v>
      </c>
      <c r="W817" s="74">
        <v>3.5673324152200001</v>
      </c>
      <c r="X817" s="74">
        <v>26073.676047572499</v>
      </c>
      <c r="Y817" s="73">
        <f t="shared" si="412"/>
        <v>1.9587910893260336E-11</v>
      </c>
      <c r="Z817" s="73">
        <f t="shared" si="413"/>
        <v>1.9585751092167323E-11</v>
      </c>
      <c r="AA817" s="73">
        <f t="shared" si="414"/>
        <v>1.9585750910591392E-11</v>
      </c>
      <c r="AB817" s="73">
        <f t="shared" si="415"/>
        <v>1.9585750910576199E-11</v>
      </c>
      <c r="AD817" s="74"/>
      <c r="AE817" s="74"/>
      <c r="AF817" s="74"/>
      <c r="AL817" s="74"/>
      <c r="AM817" s="74"/>
      <c r="AN817" s="74"/>
      <c r="AT817" s="74"/>
      <c r="AU817" s="74"/>
      <c r="AV817" s="74"/>
      <c r="BB817" s="74"/>
      <c r="BC817" s="74"/>
      <c r="BD817" s="74"/>
      <c r="BJ817" s="74">
        <v>3.9999999999999998E-11</v>
      </c>
      <c r="BK817" s="74">
        <v>1.34781477964</v>
      </c>
      <c r="BL817" s="74">
        <v>106684.808959168</v>
      </c>
      <c r="BM817" s="73">
        <f t="shared" si="416"/>
        <v>3.9954265318273316E-11</v>
      </c>
      <c r="BN817" s="73">
        <f t="shared" si="417"/>
        <v>3.9949991450792344E-11</v>
      </c>
      <c r="BO817" s="73">
        <f t="shared" si="418"/>
        <v>3.994999108394074E-11</v>
      </c>
      <c r="BP817" s="73">
        <f t="shared" si="419"/>
        <v>3.9949991083909825E-11</v>
      </c>
      <c r="BR817" s="74"/>
      <c r="BS817" s="74"/>
      <c r="BT817" s="74"/>
      <c r="BZ817" s="74"/>
      <c r="CA817" s="74"/>
      <c r="CB817" s="74"/>
      <c r="CH817" s="74"/>
      <c r="CI817" s="74"/>
      <c r="CJ817" s="74"/>
      <c r="CP817" s="74"/>
      <c r="CQ817" s="74"/>
      <c r="CR817" s="74"/>
      <c r="CX817" s="74"/>
      <c r="CY817" s="74"/>
      <c r="CZ817" s="74"/>
      <c r="DF817" s="74">
        <v>3.9999999999999998E-11</v>
      </c>
      <c r="DG817" s="74">
        <v>4.4040508091100001</v>
      </c>
      <c r="DH817" s="74">
        <v>130593.294518355</v>
      </c>
      <c r="DI817" s="73">
        <f t="shared" si="420"/>
        <v>-7.9172675509758288E-12</v>
      </c>
      <c r="DJ817" s="73">
        <f t="shared" si="421"/>
        <v>-7.8123635749159379E-12</v>
      </c>
      <c r="DK817" s="73">
        <f t="shared" si="422"/>
        <v>-7.8123547646031344E-12</v>
      </c>
      <c r="DL817" s="73">
        <f t="shared" si="423"/>
        <v>-7.8123547638717129E-12</v>
      </c>
      <c r="DN817" s="74"/>
      <c r="DO817" s="74"/>
      <c r="DP817" s="74"/>
      <c r="DV817" s="74"/>
      <c r="DW817" s="74"/>
      <c r="DX817" s="74"/>
      <c r="ED817" s="74"/>
      <c r="EE817" s="74"/>
      <c r="EF817" s="74"/>
      <c r="EL817" s="74"/>
      <c r="EM817" s="74"/>
      <c r="EN817" s="74"/>
      <c r="ET817" s="74"/>
      <c r="EU817" s="74"/>
      <c r="EV817" s="74"/>
    </row>
    <row r="818" spans="12:152" s="73" customFormat="1" ht="13.5" x14ac:dyDescent="0.3">
      <c r="L818" s="74"/>
      <c r="N818" s="74">
        <v>3E-10</v>
      </c>
      <c r="O818" s="74">
        <v>2.6651827769800001</v>
      </c>
      <c r="P818" s="74">
        <v>25600.268390320001</v>
      </c>
      <c r="Q818" s="73">
        <f t="shared" si="408"/>
        <v>-2.4236570020956108E-10</v>
      </c>
      <c r="R818" s="73">
        <f t="shared" si="409"/>
        <v>-2.4245837201604221E-10</v>
      </c>
      <c r="S818" s="73">
        <f t="shared" si="410"/>
        <v>-2.4245837979415438E-10</v>
      </c>
      <c r="T818" s="73">
        <f t="shared" si="411"/>
        <v>-2.4245837979481716E-10</v>
      </c>
      <c r="V818" s="74">
        <v>3E-11</v>
      </c>
      <c r="W818" s="74">
        <v>5.6039292397600002</v>
      </c>
      <c r="X818" s="74">
        <v>104466.051854982</v>
      </c>
      <c r="Y818" s="73">
        <f t="shared" si="412"/>
        <v>2.7482390543839072E-11</v>
      </c>
      <c r="Z818" s="73">
        <f t="shared" si="413"/>
        <v>2.7456587602896421E-11</v>
      </c>
      <c r="AA818" s="73">
        <f t="shared" si="414"/>
        <v>2.7456585431151151E-11</v>
      </c>
      <c r="AB818" s="73">
        <f t="shared" si="415"/>
        <v>2.7456585430966991E-11</v>
      </c>
      <c r="AD818" s="74"/>
      <c r="AE818" s="74"/>
      <c r="AF818" s="74"/>
      <c r="AL818" s="74"/>
      <c r="AM818" s="74"/>
      <c r="AN818" s="74"/>
      <c r="AT818" s="74"/>
      <c r="AU818" s="74"/>
      <c r="AV818" s="74"/>
      <c r="BB818" s="74"/>
      <c r="BC818" s="74"/>
      <c r="BD818" s="74"/>
      <c r="BJ818" s="74">
        <v>3.9999999999999998E-11</v>
      </c>
      <c r="BK818" s="74">
        <v>2.3499715121100002</v>
      </c>
      <c r="BL818" s="74">
        <v>177287.845882636</v>
      </c>
      <c r="BM818" s="73">
        <f t="shared" si="416"/>
        <v>-2.1606943798249945E-11</v>
      </c>
      <c r="BN818" s="73">
        <f t="shared" si="417"/>
        <v>-2.1729035456560188E-11</v>
      </c>
      <c r="BO818" s="73">
        <f t="shared" si="418"/>
        <v>-2.1729045695619756E-11</v>
      </c>
      <c r="BP818" s="73">
        <f t="shared" si="419"/>
        <v>-2.172904569649026E-11</v>
      </c>
      <c r="BR818" s="74"/>
      <c r="BS818" s="74"/>
      <c r="BT818" s="74"/>
      <c r="BZ818" s="74"/>
      <c r="CA818" s="74"/>
      <c r="CB818" s="74"/>
      <c r="CH818" s="74"/>
      <c r="CI818" s="74"/>
      <c r="CJ818" s="74"/>
      <c r="CP818" s="74"/>
      <c r="CQ818" s="74"/>
      <c r="CR818" s="74"/>
      <c r="CX818" s="74"/>
      <c r="CY818" s="74"/>
      <c r="CZ818" s="74"/>
      <c r="DF818" s="74">
        <v>3.9999999999999998E-11</v>
      </c>
      <c r="DG818" s="74">
        <v>4.1744069868600002</v>
      </c>
      <c r="DH818" s="74">
        <v>91919.569915898901</v>
      </c>
      <c r="DI818" s="73">
        <f t="shared" si="420"/>
        <v>-6.1177110590907141E-12</v>
      </c>
      <c r="DJ818" s="73">
        <f t="shared" si="421"/>
        <v>-6.0432783443632019E-12</v>
      </c>
      <c r="DK818" s="73">
        <f t="shared" si="422"/>
        <v>-6.043272093936155E-12</v>
      </c>
      <c r="DL818" s="73">
        <f t="shared" si="423"/>
        <v>-6.0432720934057125E-12</v>
      </c>
      <c r="DN818" s="74"/>
      <c r="DO818" s="74"/>
      <c r="DP818" s="74"/>
      <c r="DV818" s="74"/>
      <c r="DW818" s="74"/>
      <c r="DX818" s="74"/>
      <c r="ED818" s="74"/>
      <c r="EE818" s="74"/>
      <c r="EF818" s="74"/>
      <c r="EL818" s="74"/>
      <c r="EM818" s="74"/>
      <c r="EN818" s="74"/>
      <c r="ET818" s="74"/>
      <c r="EU818" s="74"/>
      <c r="EV818" s="74"/>
    </row>
    <row r="819" spans="12:152" s="73" customFormat="1" ht="13.5" x14ac:dyDescent="0.3">
      <c r="L819" s="74"/>
      <c r="N819" s="74">
        <v>2.3000000000000001E-10</v>
      </c>
      <c r="O819" s="74">
        <v>4.0752126852500004</v>
      </c>
      <c r="P819" s="74">
        <v>230239.17477710801</v>
      </c>
      <c r="Q819" s="73">
        <f t="shared" si="408"/>
        <v>8.7050657851490117E-11</v>
      </c>
      <c r="R819" s="73">
        <f t="shared" si="409"/>
        <v>8.6045754808861077E-11</v>
      </c>
      <c r="S819" s="73">
        <f t="shared" si="410"/>
        <v>8.6045670354518506E-11</v>
      </c>
      <c r="T819" s="73">
        <f t="shared" si="411"/>
        <v>8.6045670347340749E-11</v>
      </c>
      <c r="V819" s="74">
        <v>1.9999999999999999E-11</v>
      </c>
      <c r="W819" s="74">
        <v>3.5612610385400001</v>
      </c>
      <c r="X819" s="74">
        <v>26189.865659839801</v>
      </c>
      <c r="Y819" s="73">
        <f t="shared" si="412"/>
        <v>-2.1343649692587908E-12</v>
      </c>
      <c r="Z819" s="73">
        <f t="shared" si="413"/>
        <v>-2.1236975064623991E-12</v>
      </c>
      <c r="AA819" s="73">
        <f t="shared" si="414"/>
        <v>-2.1236966107744402E-12</v>
      </c>
      <c r="AB819" s="73">
        <f t="shared" si="415"/>
        <v>-2.1236966106987007E-12</v>
      </c>
      <c r="AD819" s="74"/>
      <c r="AE819" s="74"/>
      <c r="AF819" s="74"/>
      <c r="AL819" s="74"/>
      <c r="AM819" s="74"/>
      <c r="AN819" s="74"/>
      <c r="AT819" s="74"/>
      <c r="AU819" s="74"/>
      <c r="AV819" s="74"/>
      <c r="BB819" s="74"/>
      <c r="BC819" s="74"/>
      <c r="BD819" s="74"/>
      <c r="BJ819" s="74"/>
      <c r="BK819" s="74"/>
      <c r="BL819" s="74"/>
      <c r="BR819" s="74"/>
      <c r="BS819" s="74"/>
      <c r="BT819" s="74"/>
      <c r="BZ819" s="74"/>
      <c r="CA819" s="74"/>
      <c r="CB819" s="74"/>
      <c r="CH819" s="74"/>
      <c r="CI819" s="74"/>
      <c r="CJ819" s="74"/>
      <c r="CP819" s="74"/>
      <c r="CQ819" s="74"/>
      <c r="CR819" s="74"/>
      <c r="CX819" s="74"/>
      <c r="CY819" s="74"/>
      <c r="CZ819" s="74"/>
      <c r="DF819" s="74">
        <v>5.0000000000000002E-11</v>
      </c>
      <c r="DG819" s="74">
        <v>3.7177743666</v>
      </c>
      <c r="DH819" s="74">
        <v>70383.620271383596</v>
      </c>
      <c r="DI819" s="73">
        <f t="shared" si="420"/>
        <v>-4.9004792111224494E-11</v>
      </c>
      <c r="DJ819" s="73">
        <f t="shared" si="421"/>
        <v>-4.9019050842710492E-11</v>
      </c>
      <c r="DK819" s="73">
        <f t="shared" si="422"/>
        <v>-4.9019052035627274E-11</v>
      </c>
      <c r="DL819" s="73">
        <f t="shared" si="423"/>
        <v>-4.9019052035728113E-11</v>
      </c>
      <c r="DN819" s="74"/>
      <c r="DO819" s="74"/>
      <c r="DP819" s="74"/>
      <c r="DV819" s="74"/>
      <c r="DW819" s="74"/>
      <c r="DX819" s="74"/>
      <c r="ED819" s="74"/>
      <c r="EE819" s="74"/>
      <c r="EF819" s="74"/>
      <c r="EL819" s="74"/>
      <c r="EM819" s="74"/>
      <c r="EN819" s="74"/>
      <c r="ET819" s="74"/>
      <c r="EU819" s="74"/>
      <c r="EV819" s="74"/>
    </row>
    <row r="820" spans="12:152" s="73" customFormat="1" ht="13.5" x14ac:dyDescent="0.3">
      <c r="L820" s="74"/>
      <c r="N820" s="74">
        <v>2.4E-10</v>
      </c>
      <c r="O820" s="74">
        <v>0.64355332402999998</v>
      </c>
      <c r="P820" s="74">
        <v>203041.89308344101</v>
      </c>
      <c r="Q820" s="73">
        <f t="shared" si="408"/>
        <v>2.3291724178488373E-10</v>
      </c>
      <c r="R820" s="73">
        <f t="shared" si="409"/>
        <v>2.3267454166686126E-10</v>
      </c>
      <c r="S820" s="73">
        <f t="shared" si="410"/>
        <v>2.3267452112027305E-10</v>
      </c>
      <c r="T820" s="73">
        <f t="shared" si="411"/>
        <v>2.3267452111853372E-10</v>
      </c>
      <c r="V820" s="74">
        <v>1.9999999999999999E-11</v>
      </c>
      <c r="W820" s="74">
        <v>5.9779755574599998</v>
      </c>
      <c r="X820" s="74">
        <v>50167.248743989301</v>
      </c>
      <c r="Y820" s="73">
        <f t="shared" si="412"/>
        <v>-1.3445799363759871E-11</v>
      </c>
      <c r="Z820" s="73">
        <f t="shared" si="413"/>
        <v>-1.3461005567656702E-11</v>
      </c>
      <c r="AA820" s="73">
        <f t="shared" si="414"/>
        <v>-1.3461006843802347E-11</v>
      </c>
      <c r="AB820" s="73">
        <f t="shared" si="415"/>
        <v>-1.3461006843911653E-11</v>
      </c>
      <c r="AD820" s="74"/>
      <c r="AE820" s="74"/>
      <c r="AF820" s="74"/>
      <c r="AL820" s="74"/>
      <c r="AM820" s="74"/>
      <c r="AN820" s="74"/>
      <c r="AT820" s="74"/>
      <c r="AU820" s="74"/>
      <c r="AV820" s="74"/>
      <c r="BB820" s="74"/>
      <c r="BC820" s="74"/>
      <c r="BD820" s="74"/>
      <c r="BJ820" s="74"/>
      <c r="BK820" s="74"/>
      <c r="BL820" s="74"/>
      <c r="BR820" s="74"/>
      <c r="BS820" s="74"/>
      <c r="BT820" s="74"/>
      <c r="BZ820" s="74"/>
      <c r="CA820" s="74"/>
      <c r="CB820" s="74"/>
      <c r="CH820" s="74"/>
      <c r="CI820" s="74"/>
      <c r="CJ820" s="74"/>
      <c r="CP820" s="74"/>
      <c r="CQ820" s="74"/>
      <c r="CR820" s="74"/>
      <c r="CX820" s="74"/>
      <c r="CY820" s="74"/>
      <c r="CZ820" s="74"/>
      <c r="DF820" s="74">
        <v>5.0000000000000002E-11</v>
      </c>
      <c r="DG820" s="74">
        <v>1.5288582532799999</v>
      </c>
      <c r="DH820" s="74">
        <v>51102.197258957502</v>
      </c>
      <c r="DI820" s="73">
        <f t="shared" si="420"/>
        <v>-2.7155765637628477E-11</v>
      </c>
      <c r="DJ820" s="73">
        <f t="shared" si="421"/>
        <v>-2.7111808277597633E-11</v>
      </c>
      <c r="DK820" s="73">
        <f t="shared" si="422"/>
        <v>-2.7111804585599298E-11</v>
      </c>
      <c r="DL820" s="73">
        <f t="shared" si="423"/>
        <v>-2.7111804585288853E-11</v>
      </c>
      <c r="DN820" s="74"/>
      <c r="DO820" s="74"/>
      <c r="DP820" s="74"/>
      <c r="DV820" s="74"/>
      <c r="DW820" s="74"/>
      <c r="DX820" s="74"/>
      <c r="ED820" s="74"/>
      <c r="EE820" s="74"/>
      <c r="EF820" s="74"/>
      <c r="EL820" s="74"/>
      <c r="EM820" s="74"/>
      <c r="EN820" s="74"/>
      <c r="ET820" s="74"/>
      <c r="EU820" s="74"/>
      <c r="EV820" s="74"/>
    </row>
    <row r="821" spans="12:152" s="73" customFormat="1" ht="13.5" x14ac:dyDescent="0.3">
      <c r="L821" s="74"/>
      <c r="N821" s="74">
        <v>2.1999999999999999E-10</v>
      </c>
      <c r="O821" s="74">
        <v>1.3946387390899999</v>
      </c>
      <c r="P821" s="74">
        <v>952.07662325959996</v>
      </c>
      <c r="Q821" s="73">
        <f t="shared" si="408"/>
        <v>-8.9826194196437367E-11</v>
      </c>
      <c r="R821" s="73">
        <f t="shared" si="409"/>
        <v>-8.9830110384126986E-11</v>
      </c>
      <c r="S821" s="73">
        <f t="shared" si="410"/>
        <v>-8.9830110712936527E-11</v>
      </c>
      <c r="T821" s="73">
        <f t="shared" si="411"/>
        <v>-8.9830110712964354E-11</v>
      </c>
      <c r="V821" s="74">
        <v>1.9999999999999999E-11</v>
      </c>
      <c r="W821" s="74">
        <v>4.4148199183500001</v>
      </c>
      <c r="X821" s="74">
        <v>65538.255989947502</v>
      </c>
      <c r="Y821" s="73">
        <f t="shared" si="412"/>
        <v>1.478534406330364E-11</v>
      </c>
      <c r="Z821" s="73">
        <f t="shared" si="413"/>
        <v>1.4803409906715098E-11</v>
      </c>
      <c r="AA821" s="73">
        <f t="shared" si="414"/>
        <v>1.4803411422440193E-11</v>
      </c>
      <c r="AB821" s="73">
        <f t="shared" si="415"/>
        <v>1.4803411422568623E-11</v>
      </c>
      <c r="AD821" s="74"/>
      <c r="AE821" s="74"/>
      <c r="AF821" s="74"/>
      <c r="AL821" s="74"/>
      <c r="AM821" s="74"/>
      <c r="AN821" s="74"/>
      <c r="AT821" s="74"/>
      <c r="AU821" s="74"/>
      <c r="AV821" s="74"/>
      <c r="BB821" s="74"/>
      <c r="BC821" s="74"/>
      <c r="BD821" s="74"/>
      <c r="BJ821" s="74"/>
      <c r="BK821" s="74"/>
      <c r="BL821" s="74"/>
      <c r="BR821" s="74"/>
      <c r="BS821" s="74"/>
      <c r="BT821" s="74"/>
      <c r="BZ821" s="74"/>
      <c r="CA821" s="74"/>
      <c r="CB821" s="74"/>
      <c r="CH821" s="74"/>
      <c r="CI821" s="74"/>
      <c r="CJ821" s="74"/>
      <c r="CP821" s="74"/>
      <c r="CQ821" s="74"/>
      <c r="CR821" s="74"/>
      <c r="CX821" s="74"/>
      <c r="CY821" s="74"/>
      <c r="CZ821" s="74"/>
      <c r="DF821" s="74">
        <v>3.9999999999999998E-11</v>
      </c>
      <c r="DG821" s="74">
        <v>1.7160904700499999</v>
      </c>
      <c r="DH821" s="74">
        <v>23762.9537327586</v>
      </c>
      <c r="DI821" s="73">
        <f t="shared" si="420"/>
        <v>-1.2400030196517182E-11</v>
      </c>
      <c r="DJ821" s="73">
        <f t="shared" si="421"/>
        <v>-1.2418538160156022E-11</v>
      </c>
      <c r="DK821" s="73">
        <f t="shared" si="422"/>
        <v>-1.2418539713998585E-11</v>
      </c>
      <c r="DL821" s="73">
        <f t="shared" si="423"/>
        <v>-1.2418539714130429E-11</v>
      </c>
      <c r="DN821" s="74"/>
      <c r="DO821" s="74"/>
      <c r="DP821" s="74"/>
      <c r="DV821" s="74"/>
      <c r="DW821" s="74"/>
      <c r="DX821" s="74"/>
      <c r="ED821" s="74"/>
      <c r="EE821" s="74"/>
      <c r="EF821" s="74"/>
      <c r="EL821" s="74"/>
      <c r="EM821" s="74"/>
      <c r="EN821" s="74"/>
      <c r="ET821" s="74"/>
      <c r="EU821" s="74"/>
      <c r="EV821" s="74"/>
    </row>
    <row r="822" spans="12:152" s="73" customFormat="1" ht="13.5" x14ac:dyDescent="0.3">
      <c r="L822" s="74"/>
      <c r="N822" s="74">
        <v>2.3000000000000001E-10</v>
      </c>
      <c r="O822" s="74">
        <v>1.98852683178</v>
      </c>
      <c r="P822" s="74">
        <v>7392.4544020847998</v>
      </c>
      <c r="Q822" s="73">
        <f t="shared" si="408"/>
        <v>-2.0546376544825254E-10</v>
      </c>
      <c r="R822" s="73">
        <f t="shared" si="409"/>
        <v>-2.0544811212357033E-10</v>
      </c>
      <c r="S822" s="73">
        <f t="shared" si="410"/>
        <v>-2.0544811080908754E-10</v>
      </c>
      <c r="T822" s="73">
        <f t="shared" si="411"/>
        <v>-2.054481108089759E-10</v>
      </c>
      <c r="V822" s="74">
        <v>1.9999999999999999E-11</v>
      </c>
      <c r="W822" s="74">
        <v>5.9129717015500001</v>
      </c>
      <c r="X822" s="74">
        <v>87367.616418840102</v>
      </c>
      <c r="Y822" s="73">
        <f t="shared" si="412"/>
        <v>4.2940785919981135E-12</v>
      </c>
      <c r="Z822" s="73">
        <f t="shared" si="413"/>
        <v>4.2591170791429988E-12</v>
      </c>
      <c r="AA822" s="73">
        <f t="shared" si="414"/>
        <v>4.2591141431276631E-12</v>
      </c>
      <c r="AB822" s="73">
        <f t="shared" si="415"/>
        <v>4.2591141428788457E-12</v>
      </c>
      <c r="AD822" s="74"/>
      <c r="AE822" s="74"/>
      <c r="AF822" s="74"/>
      <c r="AL822" s="74"/>
      <c r="AM822" s="74"/>
      <c r="AN822" s="74"/>
      <c r="AT822" s="74"/>
      <c r="AU822" s="74"/>
      <c r="AV822" s="74"/>
      <c r="BB822" s="74"/>
      <c r="BC822" s="74"/>
      <c r="BD822" s="74"/>
      <c r="BJ822" s="74"/>
      <c r="BK822" s="74"/>
      <c r="BL822" s="74"/>
      <c r="BR822" s="74"/>
      <c r="BS822" s="74"/>
      <c r="BT822" s="74"/>
      <c r="BZ822" s="74"/>
      <c r="CA822" s="74"/>
      <c r="CB822" s="74"/>
      <c r="CH822" s="74"/>
      <c r="CI822" s="74"/>
      <c r="CJ822" s="74"/>
      <c r="CP822" s="74"/>
      <c r="CQ822" s="74"/>
      <c r="CR822" s="74"/>
      <c r="CX822" s="74"/>
      <c r="CY822" s="74"/>
      <c r="CZ822" s="74"/>
      <c r="DF822" s="74">
        <v>3.9999999999999998E-11</v>
      </c>
      <c r="DG822" s="74">
        <v>0.55287089413000001</v>
      </c>
      <c r="DH822" s="74">
        <v>26933.985976325399</v>
      </c>
      <c r="DI822" s="73">
        <f t="shared" si="420"/>
        <v>-9.5206121569946968E-12</v>
      </c>
      <c r="DJ822" s="73">
        <f t="shared" si="421"/>
        <v>-9.5420430365705775E-12</v>
      </c>
      <c r="DK822" s="73">
        <f t="shared" si="422"/>
        <v>-9.5420448358292276E-12</v>
      </c>
      <c r="DL822" s="73">
        <f t="shared" si="423"/>
        <v>-9.5420448359815872E-12</v>
      </c>
      <c r="DN822" s="74"/>
      <c r="DO822" s="74"/>
      <c r="DP822" s="74"/>
      <c r="DV822" s="74"/>
      <c r="DW822" s="74"/>
      <c r="DX822" s="74"/>
      <c r="ED822" s="74"/>
      <c r="EE822" s="74"/>
      <c r="EF822" s="74"/>
      <c r="EL822" s="74"/>
      <c r="EM822" s="74"/>
      <c r="EN822" s="74"/>
      <c r="ET822" s="74"/>
      <c r="EU822" s="74"/>
      <c r="EV822" s="74"/>
    </row>
    <row r="823" spans="12:152" s="73" customFormat="1" ht="13.5" x14ac:dyDescent="0.3">
      <c r="L823" s="74"/>
      <c r="N823" s="74">
        <v>2.8000000000000002E-10</v>
      </c>
      <c r="O823" s="74">
        <v>1.37381287166</v>
      </c>
      <c r="P823" s="74">
        <v>309.27832265580003</v>
      </c>
      <c r="Q823" s="73">
        <f t="shared" si="408"/>
        <v>2.7818591301518415E-10</v>
      </c>
      <c r="R823" s="73">
        <f t="shared" si="409"/>
        <v>2.7818611458642459E-10</v>
      </c>
      <c r="S823" s="73">
        <f t="shared" si="410"/>
        <v>2.7818611460334845E-10</v>
      </c>
      <c r="T823" s="73">
        <f t="shared" si="411"/>
        <v>2.781861146033499E-10</v>
      </c>
      <c r="V823" s="74">
        <v>1.9999999999999999E-11</v>
      </c>
      <c r="W823" s="74">
        <v>5.1750816963000004</v>
      </c>
      <c r="X823" s="74">
        <v>163298.12945069</v>
      </c>
      <c r="Y823" s="73">
        <f t="shared" si="412"/>
        <v>1.8847282646996725E-11</v>
      </c>
      <c r="Z823" s="73">
        <f t="shared" si="413"/>
        <v>1.8824795439118074E-11</v>
      </c>
      <c r="AA823" s="73">
        <f t="shared" si="414"/>
        <v>1.882479354220177E-11</v>
      </c>
      <c r="AB823" s="73">
        <f t="shared" si="415"/>
        <v>1.8824793542038967E-11</v>
      </c>
      <c r="AD823" s="74"/>
      <c r="AE823" s="74"/>
      <c r="AF823" s="74"/>
      <c r="AL823" s="74"/>
      <c r="AM823" s="74"/>
      <c r="AN823" s="74"/>
      <c r="AT823" s="74"/>
      <c r="AU823" s="74"/>
      <c r="AV823" s="74"/>
      <c r="BB823" s="74"/>
      <c r="BC823" s="74"/>
      <c r="BD823" s="74"/>
      <c r="BJ823" s="74"/>
      <c r="BK823" s="74"/>
      <c r="BL823" s="74"/>
      <c r="BR823" s="74"/>
      <c r="BS823" s="74"/>
      <c r="BT823" s="74"/>
      <c r="BZ823" s="74"/>
      <c r="CA823" s="74"/>
      <c r="CB823" s="74"/>
      <c r="CH823" s="74"/>
      <c r="CI823" s="74"/>
      <c r="CJ823" s="74"/>
      <c r="CP823" s="74"/>
      <c r="CQ823" s="74"/>
      <c r="CR823" s="74"/>
      <c r="CX823" s="74"/>
      <c r="CY823" s="74"/>
      <c r="CZ823" s="74"/>
      <c r="DF823" s="74">
        <v>5.0000000000000002E-11</v>
      </c>
      <c r="DG823" s="74">
        <v>6.0222570602300003</v>
      </c>
      <c r="DH823" s="74">
        <v>128220.75860368399</v>
      </c>
      <c r="DI823" s="73">
        <f t="shared" si="420"/>
        <v>-4.1582858871160451E-11</v>
      </c>
      <c r="DJ823" s="73">
        <f t="shared" si="421"/>
        <v>-4.1509799970500221E-11</v>
      </c>
      <c r="DK823" s="73">
        <f t="shared" si="422"/>
        <v>-4.1509793824306552E-11</v>
      </c>
      <c r="DL823" s="73">
        <f t="shared" si="423"/>
        <v>-4.1509793823786862E-11</v>
      </c>
      <c r="DN823" s="74"/>
      <c r="DO823" s="74"/>
      <c r="DP823" s="74"/>
      <c r="DV823" s="74"/>
      <c r="DW823" s="74"/>
      <c r="DX823" s="74"/>
      <c r="ED823" s="74"/>
      <c r="EE823" s="74"/>
      <c r="EF823" s="74"/>
      <c r="EL823" s="74"/>
      <c r="EM823" s="74"/>
      <c r="EN823" s="74"/>
      <c r="ET823" s="74"/>
      <c r="EU823" s="74"/>
      <c r="EV823" s="74"/>
    </row>
    <row r="824" spans="12:152" s="73" customFormat="1" ht="13.5" x14ac:dyDescent="0.3">
      <c r="L824" s="74"/>
      <c r="N824" s="74">
        <v>2.1999999999999999E-10</v>
      </c>
      <c r="O824" s="74">
        <v>2.1516555179800001</v>
      </c>
      <c r="P824" s="74">
        <v>104276.83096772899</v>
      </c>
      <c r="Q824" s="73">
        <f t="shared" si="408"/>
        <v>1.7447075910379682E-10</v>
      </c>
      <c r="R824" s="73">
        <f t="shared" si="409"/>
        <v>1.7418413276332849E-10</v>
      </c>
      <c r="S824" s="73">
        <f t="shared" si="410"/>
        <v>1.7418410866423046E-10</v>
      </c>
      <c r="T824" s="73">
        <f t="shared" si="411"/>
        <v>1.7418410866218321E-10</v>
      </c>
      <c r="V824" s="74">
        <v>3E-11</v>
      </c>
      <c r="W824" s="74">
        <v>1.10832319418</v>
      </c>
      <c r="X824" s="74">
        <v>25600.268390320001</v>
      </c>
      <c r="Y824" s="73">
        <f t="shared" si="412"/>
        <v>-1.801622834996473E-11</v>
      </c>
      <c r="Z824" s="73">
        <f t="shared" si="413"/>
        <v>-1.8003647980015179E-11</v>
      </c>
      <c r="AA824" s="73">
        <f t="shared" si="414"/>
        <v>-1.8003646923534259E-11</v>
      </c>
      <c r="AB824" s="73">
        <f t="shared" si="415"/>
        <v>-1.8003646923444225E-11</v>
      </c>
      <c r="AD824" s="74"/>
      <c r="AE824" s="74"/>
      <c r="AF824" s="74"/>
      <c r="AL824" s="74"/>
      <c r="AM824" s="74"/>
      <c r="AN824" s="74"/>
      <c r="AT824" s="74"/>
      <c r="AU824" s="74"/>
      <c r="AV824" s="74"/>
      <c r="BB824" s="74"/>
      <c r="BC824" s="74"/>
      <c r="BD824" s="74"/>
      <c r="BJ824" s="74"/>
      <c r="BK824" s="74"/>
      <c r="BL824" s="74"/>
      <c r="BR824" s="74"/>
      <c r="BS824" s="74"/>
      <c r="BT824" s="74"/>
      <c r="BZ824" s="74"/>
      <c r="CA824" s="74"/>
      <c r="CB824" s="74"/>
      <c r="CH824" s="74"/>
      <c r="CI824" s="74"/>
      <c r="CJ824" s="74"/>
      <c r="CP824" s="74"/>
      <c r="CQ824" s="74"/>
      <c r="CR824" s="74"/>
      <c r="CX824" s="74"/>
      <c r="CY824" s="74"/>
      <c r="CZ824" s="74"/>
      <c r="DF824" s="74">
        <v>5.0000000000000002E-11</v>
      </c>
      <c r="DG824" s="74">
        <v>1.7822690022900001</v>
      </c>
      <c r="DH824" s="74">
        <v>187167.27548807801</v>
      </c>
      <c r="DI824" s="73">
        <f t="shared" si="420"/>
        <v>3.9132418418410596E-11</v>
      </c>
      <c r="DJ824" s="73">
        <f t="shared" si="421"/>
        <v>3.9251443323550268E-11</v>
      </c>
      <c r="DK824" s="73">
        <f t="shared" si="422"/>
        <v>3.9251453292932687E-11</v>
      </c>
      <c r="DL824" s="73">
        <f t="shared" si="423"/>
        <v>3.9251453293777782E-11</v>
      </c>
      <c r="DN824" s="74"/>
      <c r="DO824" s="74"/>
      <c r="DP824" s="74"/>
      <c r="DV824" s="74"/>
      <c r="DW824" s="74"/>
      <c r="DX824" s="74"/>
      <c r="ED824" s="74"/>
      <c r="EE824" s="74"/>
      <c r="EF824" s="74"/>
      <c r="EL824" s="74"/>
      <c r="EM824" s="74"/>
      <c r="EN824" s="74"/>
      <c r="ET824" s="74"/>
      <c r="EU824" s="74"/>
      <c r="EV824" s="74"/>
    </row>
    <row r="825" spans="12:152" s="73" customFormat="1" ht="13.5" x14ac:dyDescent="0.3">
      <c r="L825" s="74"/>
      <c r="N825" s="74">
        <v>2.5000000000000002E-10</v>
      </c>
      <c r="O825" s="74">
        <v>4.9385406066500002</v>
      </c>
      <c r="P825" s="74">
        <v>101703.15774082299</v>
      </c>
      <c r="Q825" s="73">
        <f t="shared" si="408"/>
        <v>-9.724783076091639E-11</v>
      </c>
      <c r="R825" s="73">
        <f t="shared" si="409"/>
        <v>-9.7727375543569136E-11</v>
      </c>
      <c r="S825" s="73">
        <f t="shared" si="410"/>
        <v>-9.7727415789313301E-11</v>
      </c>
      <c r="T825" s="73">
        <f t="shared" si="411"/>
        <v>-9.7727415792766444E-11</v>
      </c>
      <c r="V825" s="74">
        <v>1.9999999999999999E-11</v>
      </c>
      <c r="W825" s="74">
        <v>2.11477268878</v>
      </c>
      <c r="X825" s="74">
        <v>25773.7169617045</v>
      </c>
      <c r="Y825" s="73">
        <f t="shared" si="412"/>
        <v>1.9404547479480658E-11</v>
      </c>
      <c r="Z825" s="73">
        <f t="shared" si="413"/>
        <v>1.9401987683424689E-11</v>
      </c>
      <c r="AA825" s="73">
        <f t="shared" si="414"/>
        <v>1.9401987468272188E-11</v>
      </c>
      <c r="AB825" s="73">
        <f t="shared" si="415"/>
        <v>1.9401987468253977E-11</v>
      </c>
      <c r="AD825" s="74"/>
      <c r="AE825" s="74"/>
      <c r="AF825" s="74"/>
      <c r="AL825" s="74"/>
      <c r="AM825" s="74"/>
      <c r="AN825" s="74"/>
      <c r="AT825" s="74"/>
      <c r="AU825" s="74"/>
      <c r="AV825" s="74"/>
      <c r="BB825" s="74"/>
      <c r="BC825" s="74"/>
      <c r="BD825" s="74"/>
      <c r="BJ825" s="74"/>
      <c r="BK825" s="74"/>
      <c r="BL825" s="74"/>
      <c r="BR825" s="74"/>
      <c r="BS825" s="74"/>
      <c r="BT825" s="74"/>
      <c r="BZ825" s="74"/>
      <c r="CA825" s="74"/>
      <c r="CB825" s="74"/>
      <c r="CH825" s="74"/>
      <c r="CI825" s="74"/>
      <c r="CJ825" s="74"/>
      <c r="CP825" s="74"/>
      <c r="CQ825" s="74"/>
      <c r="CR825" s="74"/>
      <c r="CX825" s="74"/>
      <c r="CY825" s="74"/>
      <c r="CZ825" s="74"/>
      <c r="DF825" s="74">
        <v>5.0000000000000002E-11</v>
      </c>
      <c r="DG825" s="74">
        <v>3.3200051735399998</v>
      </c>
      <c r="DH825" s="74">
        <v>45424.765442802498</v>
      </c>
      <c r="DI825" s="73">
        <f t="shared" si="420"/>
        <v>4.7592624598855787E-11</v>
      </c>
      <c r="DJ825" s="73">
        <f t="shared" si="421"/>
        <v>4.7578343141928366E-11</v>
      </c>
      <c r="DK825" s="73">
        <f t="shared" si="422"/>
        <v>4.7578341941098334E-11</v>
      </c>
      <c r="DL825" s="73">
        <f t="shared" si="423"/>
        <v>4.7578341940996979E-11</v>
      </c>
      <c r="DN825" s="74"/>
      <c r="DO825" s="74"/>
      <c r="DP825" s="74"/>
      <c r="DV825" s="74"/>
      <c r="DW825" s="74"/>
      <c r="DX825" s="74"/>
      <c r="ED825" s="74"/>
      <c r="EE825" s="74"/>
      <c r="EF825" s="74"/>
      <c r="EL825" s="74"/>
      <c r="EM825" s="74"/>
      <c r="EN825" s="74"/>
      <c r="ET825" s="74"/>
      <c r="EU825" s="74"/>
      <c r="EV825" s="74"/>
    </row>
    <row r="826" spans="12:152" s="73" customFormat="1" ht="13.5" x14ac:dyDescent="0.3">
      <c r="L826" s="74"/>
      <c r="N826" s="74">
        <v>2.3000000000000001E-10</v>
      </c>
      <c r="O826" s="74">
        <v>3.1203994693600001</v>
      </c>
      <c r="P826" s="74">
        <v>77616.698591407694</v>
      </c>
      <c r="Q826" s="73">
        <f t="shared" si="408"/>
        <v>1.5309622774086069E-10</v>
      </c>
      <c r="R826" s="73">
        <f t="shared" si="409"/>
        <v>1.5336890401406747E-10</v>
      </c>
      <c r="S826" s="73">
        <f t="shared" si="410"/>
        <v>1.5336892689226313E-10</v>
      </c>
      <c r="T826" s="73">
        <f t="shared" si="411"/>
        <v>1.5336892689421171E-10</v>
      </c>
      <c r="V826" s="74">
        <v>1.9999999999999999E-11</v>
      </c>
      <c r="W826" s="74">
        <v>2.1551541944100001</v>
      </c>
      <c r="X826" s="74">
        <v>51951.461487446402</v>
      </c>
      <c r="Y826" s="73">
        <f t="shared" si="412"/>
        <v>-1.3095179418227999E-11</v>
      </c>
      <c r="Z826" s="73">
        <f t="shared" si="413"/>
        <v>-1.31112572941636E-11</v>
      </c>
      <c r="AA826" s="73">
        <f t="shared" si="414"/>
        <v>-1.3111258643471183E-11</v>
      </c>
      <c r="AB826" s="73">
        <f t="shared" si="415"/>
        <v>-1.3111258643584504E-11</v>
      </c>
      <c r="AD826" s="74"/>
      <c r="AE826" s="74"/>
      <c r="AF826" s="74"/>
      <c r="AL826" s="74"/>
      <c r="AM826" s="74"/>
      <c r="AN826" s="74"/>
      <c r="AT826" s="74"/>
      <c r="AU826" s="74"/>
      <c r="AV826" s="74"/>
      <c r="BB826" s="74"/>
      <c r="BC826" s="74"/>
      <c r="BD826" s="74"/>
      <c r="BJ826" s="74"/>
      <c r="BK826" s="74"/>
      <c r="BL826" s="74"/>
      <c r="BR826" s="74"/>
      <c r="BS826" s="74"/>
      <c r="BT826" s="74"/>
      <c r="BZ826" s="74"/>
      <c r="CA826" s="74"/>
      <c r="CB826" s="74"/>
      <c r="CH826" s="74"/>
      <c r="CI826" s="74"/>
      <c r="CJ826" s="74"/>
      <c r="CP826" s="74"/>
      <c r="CQ826" s="74"/>
      <c r="CR826" s="74"/>
      <c r="CX826" s="74"/>
      <c r="CY826" s="74"/>
      <c r="CZ826" s="74"/>
      <c r="DF826" s="74">
        <v>5.0000000000000002E-11</v>
      </c>
      <c r="DG826" s="74">
        <v>4.6416622182599996</v>
      </c>
      <c r="DH826" s="74">
        <v>24824.745778995999</v>
      </c>
      <c r="DI826" s="73">
        <f t="shared" si="420"/>
        <v>4.2243906907253273E-11</v>
      </c>
      <c r="DJ826" s="73">
        <f t="shared" si="421"/>
        <v>4.223030116920272E-11</v>
      </c>
      <c r="DK826" s="73">
        <f t="shared" si="422"/>
        <v>4.2230300026378891E-11</v>
      </c>
      <c r="DL826" s="73">
        <f t="shared" si="423"/>
        <v>4.2230300026281497E-11</v>
      </c>
      <c r="DN826" s="74"/>
      <c r="DO826" s="74"/>
      <c r="DP826" s="74"/>
      <c r="DV826" s="74"/>
      <c r="DW826" s="74"/>
      <c r="DX826" s="74"/>
      <c r="ED826" s="74"/>
      <c r="EE826" s="74"/>
      <c r="EF826" s="74"/>
      <c r="EL826" s="74"/>
      <c r="EM826" s="74"/>
      <c r="EN826" s="74"/>
      <c r="ET826" s="74"/>
      <c r="EU826" s="74"/>
      <c r="EV826" s="74"/>
    </row>
    <row r="827" spans="12:152" s="73" customFormat="1" ht="13.5" x14ac:dyDescent="0.3">
      <c r="L827" s="74"/>
      <c r="N827" s="74">
        <v>2.8000000000000002E-10</v>
      </c>
      <c r="O827" s="74">
        <v>0.40745832321999997</v>
      </c>
      <c r="P827" s="74">
        <v>55638.0509890135</v>
      </c>
      <c r="Q827" s="73">
        <f t="shared" si="408"/>
        <v>2.1346471445744535E-10</v>
      </c>
      <c r="R827" s="73">
        <f t="shared" si="409"/>
        <v>2.1325808609912213E-10</v>
      </c>
      <c r="S827" s="73">
        <f t="shared" si="410"/>
        <v>2.1325806873856232E-10</v>
      </c>
      <c r="T827" s="73">
        <f t="shared" si="411"/>
        <v>2.1325806873707714E-10</v>
      </c>
      <c r="V827" s="74">
        <v>3E-11</v>
      </c>
      <c r="W827" s="74">
        <v>5.4313849809299999</v>
      </c>
      <c r="X827" s="74">
        <v>106684.808959168</v>
      </c>
      <c r="Y827" s="73">
        <f t="shared" si="412"/>
        <v>-1.8785378620462447E-11</v>
      </c>
      <c r="Z827" s="73">
        <f t="shared" si="413"/>
        <v>-1.8836444493929931E-11</v>
      </c>
      <c r="AA827" s="73">
        <f t="shared" si="414"/>
        <v>-1.8836448777753124E-11</v>
      </c>
      <c r="AB827" s="73">
        <f t="shared" si="415"/>
        <v>-1.8836448778114134E-11</v>
      </c>
      <c r="AD827" s="74"/>
      <c r="AE827" s="74"/>
      <c r="AF827" s="74"/>
      <c r="AL827" s="74"/>
      <c r="AM827" s="74"/>
      <c r="AN827" s="74"/>
      <c r="AT827" s="74"/>
      <c r="AU827" s="74"/>
      <c r="AV827" s="74"/>
      <c r="BB827" s="74"/>
      <c r="BC827" s="74"/>
      <c r="BD827" s="74"/>
      <c r="BJ827" s="74"/>
      <c r="BK827" s="74"/>
      <c r="BL827" s="74"/>
      <c r="BR827" s="74"/>
      <c r="BS827" s="74"/>
      <c r="BT827" s="74"/>
      <c r="BZ827" s="74"/>
      <c r="CA827" s="74"/>
      <c r="CB827" s="74"/>
      <c r="CH827" s="74"/>
      <c r="CI827" s="74"/>
      <c r="CJ827" s="74"/>
      <c r="CP827" s="74"/>
      <c r="CQ827" s="74"/>
      <c r="CR827" s="74"/>
      <c r="CX827" s="74"/>
      <c r="CY827" s="74"/>
      <c r="CZ827" s="74"/>
      <c r="DF827" s="74">
        <v>5.0000000000000002E-11</v>
      </c>
      <c r="DG827" s="74">
        <v>3.45997061965</v>
      </c>
      <c r="DH827" s="74">
        <v>48847.670626868203</v>
      </c>
      <c r="DI827" s="73">
        <f t="shared" si="420"/>
        <v>2.1522386776381107E-11</v>
      </c>
      <c r="DJ827" s="73">
        <f t="shared" si="421"/>
        <v>2.1477222735019896E-11</v>
      </c>
      <c r="DK827" s="73">
        <f t="shared" si="422"/>
        <v>2.1477218942052334E-11</v>
      </c>
      <c r="DL827" s="73">
        <f t="shared" si="423"/>
        <v>2.1477218941734076E-11</v>
      </c>
      <c r="DN827" s="74"/>
      <c r="DO827" s="74"/>
      <c r="DP827" s="74"/>
      <c r="DV827" s="74"/>
      <c r="DW827" s="74"/>
      <c r="DX827" s="74"/>
      <c r="ED827" s="74"/>
      <c r="EE827" s="74"/>
      <c r="EF827" s="74"/>
      <c r="EL827" s="74"/>
      <c r="EM827" s="74"/>
      <c r="EN827" s="74"/>
      <c r="ET827" s="74"/>
      <c r="EU827" s="74"/>
      <c r="EV827" s="74"/>
    </row>
    <row r="828" spans="12:152" s="73" customFormat="1" ht="13.5" x14ac:dyDescent="0.3">
      <c r="L828" s="74"/>
      <c r="N828" s="74">
        <v>2.4E-10</v>
      </c>
      <c r="O828" s="74">
        <v>0.44199264440000002</v>
      </c>
      <c r="P828" s="74">
        <v>24285.531150852399</v>
      </c>
      <c r="Q828" s="73">
        <f t="shared" si="408"/>
        <v>1.3850352308877758E-10</v>
      </c>
      <c r="R828" s="73">
        <f t="shared" si="409"/>
        <v>1.3840601133265166E-10</v>
      </c>
      <c r="S828" s="73">
        <f t="shared" si="410"/>
        <v>1.3840600314392717E-10</v>
      </c>
      <c r="T828" s="73">
        <f t="shared" si="411"/>
        <v>1.3840600314323614E-10</v>
      </c>
      <c r="V828" s="74">
        <v>1.9999999999999999E-11</v>
      </c>
      <c r="W828" s="74">
        <v>0.11511311275</v>
      </c>
      <c r="X828" s="74">
        <v>27170.983373867701</v>
      </c>
      <c r="Y828" s="73">
        <f t="shared" si="412"/>
        <v>-5.9220511595324385E-13</v>
      </c>
      <c r="Z828" s="73">
        <f t="shared" si="413"/>
        <v>-5.8107957692742003E-13</v>
      </c>
      <c r="AA828" s="73">
        <f t="shared" si="414"/>
        <v>-5.8107864279680188E-13</v>
      </c>
      <c r="AB828" s="73">
        <f t="shared" si="415"/>
        <v>-5.8107864271839108E-13</v>
      </c>
      <c r="AD828" s="74"/>
      <c r="AE828" s="74"/>
      <c r="AF828" s="74"/>
      <c r="AL828" s="74"/>
      <c r="AM828" s="74"/>
      <c r="AN828" s="74"/>
      <c r="AT828" s="74"/>
      <c r="AU828" s="74"/>
      <c r="AV828" s="74"/>
      <c r="BB828" s="74"/>
      <c r="BC828" s="74"/>
      <c r="BD828" s="74"/>
      <c r="BJ828" s="74"/>
      <c r="BK828" s="74"/>
      <c r="BL828" s="74"/>
      <c r="BR828" s="74"/>
      <c r="BS828" s="74"/>
      <c r="BT828" s="74"/>
      <c r="BZ828" s="74"/>
      <c r="CA828" s="74"/>
      <c r="CB828" s="74"/>
      <c r="CH828" s="74"/>
      <c r="CI828" s="74"/>
      <c r="CJ828" s="74"/>
      <c r="CP828" s="74"/>
      <c r="CQ828" s="74"/>
      <c r="CR828" s="74"/>
      <c r="CX828" s="74"/>
      <c r="CY828" s="74"/>
      <c r="CZ828" s="74"/>
      <c r="DF828" s="74">
        <v>6E-11</v>
      </c>
      <c r="DG828" s="74">
        <v>2.6227258091999999</v>
      </c>
      <c r="DH828" s="74">
        <v>52171.874129885196</v>
      </c>
      <c r="DI828" s="73">
        <f t="shared" si="420"/>
        <v>-1.1451374790445253E-11</v>
      </c>
      <c r="DJ828" s="73">
        <f t="shared" si="421"/>
        <v>-1.1388431730210079E-11</v>
      </c>
      <c r="DK828" s="73">
        <f t="shared" si="422"/>
        <v>-1.1388426444838797E-11</v>
      </c>
      <c r="DL828" s="73">
        <f t="shared" si="423"/>
        <v>-1.1388426444390084E-11</v>
      </c>
      <c r="DN828" s="74"/>
      <c r="DO828" s="74"/>
      <c r="DP828" s="74"/>
      <c r="DV828" s="74"/>
      <c r="DW828" s="74"/>
      <c r="DX828" s="74"/>
      <c r="ED828" s="74"/>
      <c r="EE828" s="74"/>
      <c r="EF828" s="74"/>
      <c r="EL828" s="74"/>
      <c r="EM828" s="74"/>
      <c r="EN828" s="74"/>
      <c r="ET828" s="74"/>
      <c r="EU828" s="74"/>
      <c r="EV828" s="74"/>
    </row>
    <row r="829" spans="12:152" s="73" customFormat="1" ht="13.5" x14ac:dyDescent="0.3">
      <c r="L829" s="74"/>
      <c r="N829" s="74">
        <v>2.3000000000000001E-10</v>
      </c>
      <c r="O829" s="74">
        <v>1.33496997363</v>
      </c>
      <c r="P829" s="74">
        <v>163298.12945069</v>
      </c>
      <c r="Q829" s="73">
        <f t="shared" si="408"/>
        <v>-1.1649250061967036E-10</v>
      </c>
      <c r="R829" s="73">
        <f t="shared" si="409"/>
        <v>-1.1582854563254077E-10</v>
      </c>
      <c r="S829" s="73">
        <f t="shared" si="410"/>
        <v>-1.1582848983103747E-10</v>
      </c>
      <c r="T829" s="73">
        <f t="shared" si="411"/>
        <v>-1.1582848982624837E-10</v>
      </c>
      <c r="V829" s="74">
        <v>1.9999999999999999E-11</v>
      </c>
      <c r="W829" s="74">
        <v>5.2257943739700004</v>
      </c>
      <c r="X829" s="74">
        <v>6885.1498899308099</v>
      </c>
      <c r="Y829" s="73">
        <f t="shared" si="412"/>
        <v>-1.3721000660435691E-11</v>
      </c>
      <c r="Z829" s="73">
        <f t="shared" si="413"/>
        <v>-1.372305254341825E-11</v>
      </c>
      <c r="AA829" s="73">
        <f t="shared" si="414"/>
        <v>-1.3723052715687049E-11</v>
      </c>
      <c r="AB829" s="73">
        <f t="shared" si="415"/>
        <v>-1.3723052715701728E-11</v>
      </c>
      <c r="AD829" s="74"/>
      <c r="AE829" s="74"/>
      <c r="AF829" s="74"/>
      <c r="AL829" s="74"/>
      <c r="AM829" s="74"/>
      <c r="AN829" s="74"/>
      <c r="AT829" s="74"/>
      <c r="AU829" s="74"/>
      <c r="AV829" s="74"/>
      <c r="BB829" s="74"/>
      <c r="BC829" s="74"/>
      <c r="BD829" s="74"/>
      <c r="BJ829" s="74"/>
      <c r="BK829" s="74"/>
      <c r="BL829" s="74"/>
      <c r="BR829" s="74"/>
      <c r="BS829" s="74"/>
      <c r="BT829" s="74"/>
      <c r="BZ829" s="74"/>
      <c r="CA829" s="74"/>
      <c r="CB829" s="74"/>
      <c r="CH829" s="74"/>
      <c r="CI829" s="74"/>
      <c r="CJ829" s="74"/>
      <c r="CP829" s="74"/>
      <c r="CQ829" s="74"/>
      <c r="CR829" s="74"/>
      <c r="CX829" s="74"/>
      <c r="CY829" s="74"/>
      <c r="CZ829" s="74"/>
      <c r="DF829" s="74">
        <v>3.9999999999999998E-11</v>
      </c>
      <c r="DG829" s="74">
        <v>3.6278965097100002</v>
      </c>
      <c r="DH829" s="74">
        <v>53029.002664900399</v>
      </c>
      <c r="DI829" s="73">
        <f t="shared" si="420"/>
        <v>-2.2233371170402629E-11</v>
      </c>
      <c r="DJ829" s="73">
        <f t="shared" si="421"/>
        <v>-2.2269474100161528E-11</v>
      </c>
      <c r="DK829" s="73">
        <f t="shared" si="422"/>
        <v>-2.226947713033448E-11</v>
      </c>
      <c r="DL829" s="73">
        <f t="shared" si="423"/>
        <v>-2.2269477130591352E-11</v>
      </c>
      <c r="DN829" s="74"/>
      <c r="DO829" s="74"/>
      <c r="DP829" s="74"/>
      <c r="DV829" s="74"/>
      <c r="DW829" s="74"/>
      <c r="DX829" s="74"/>
      <c r="ED829" s="74"/>
      <c r="EE829" s="74"/>
      <c r="EF829" s="74"/>
      <c r="EL829" s="74"/>
      <c r="EM829" s="74"/>
      <c r="EN829" s="74"/>
      <c r="ET829" s="74"/>
      <c r="EU829" s="74"/>
      <c r="EV829" s="74"/>
    </row>
    <row r="830" spans="12:152" s="73" customFormat="1" ht="13.5" x14ac:dyDescent="0.3">
      <c r="L830" s="74"/>
      <c r="N830" s="74">
        <v>2.1E-10</v>
      </c>
      <c r="O830" s="74">
        <v>4.0146938126</v>
      </c>
      <c r="P830" s="74">
        <v>120417.678427771</v>
      </c>
      <c r="Q830" s="73">
        <f t="shared" si="408"/>
        <v>1.8142395313168874E-10</v>
      </c>
      <c r="R830" s="73">
        <f t="shared" si="409"/>
        <v>1.8116255350388564E-10</v>
      </c>
      <c r="S830" s="73">
        <f t="shared" si="410"/>
        <v>1.8116253150993978E-10</v>
      </c>
      <c r="T830" s="73">
        <f t="shared" si="411"/>
        <v>1.8116253150808033E-10</v>
      </c>
      <c r="V830" s="74">
        <v>1.9999999999999999E-11</v>
      </c>
      <c r="W830" s="74">
        <v>2.93412437896</v>
      </c>
      <c r="X830" s="74">
        <v>63786.358241522597</v>
      </c>
      <c r="Y830" s="73">
        <f t="shared" si="412"/>
        <v>-1.2089545531767031E-11</v>
      </c>
      <c r="Z830" s="73">
        <f t="shared" si="413"/>
        <v>-1.2068719907738431E-11</v>
      </c>
      <c r="AA830" s="73">
        <f t="shared" si="414"/>
        <v>-1.2068718158310868E-11</v>
      </c>
      <c r="AB830" s="73">
        <f t="shared" si="415"/>
        <v>-1.2068718158162193E-11</v>
      </c>
      <c r="AD830" s="74"/>
      <c r="AE830" s="74"/>
      <c r="AF830" s="74"/>
      <c r="AL830" s="74"/>
      <c r="AM830" s="74"/>
      <c r="AN830" s="74"/>
      <c r="AT830" s="74"/>
      <c r="AU830" s="74"/>
      <c r="AV830" s="74"/>
      <c r="BB830" s="74"/>
      <c r="BC830" s="74"/>
      <c r="BD830" s="74"/>
      <c r="BJ830" s="74"/>
      <c r="BK830" s="74"/>
      <c r="BL830" s="74"/>
      <c r="BR830" s="74"/>
      <c r="BS830" s="74"/>
      <c r="BT830" s="74"/>
      <c r="BZ830" s="74"/>
      <c r="CA830" s="74"/>
      <c r="CB830" s="74"/>
      <c r="CH830" s="74"/>
      <c r="CI830" s="74"/>
      <c r="CJ830" s="74"/>
      <c r="CP830" s="74"/>
      <c r="CQ830" s="74"/>
      <c r="CR830" s="74"/>
      <c r="CX830" s="74"/>
      <c r="CY830" s="74"/>
      <c r="CZ830" s="74"/>
      <c r="DF830" s="74">
        <v>6E-11</v>
      </c>
      <c r="DG830" s="74">
        <v>2.5365234550500002</v>
      </c>
      <c r="DH830" s="74">
        <v>52190.033377149899</v>
      </c>
      <c r="DI830" s="73">
        <f t="shared" si="420"/>
        <v>-2.3407789907593312E-11</v>
      </c>
      <c r="DJ830" s="73">
        <f t="shared" si="421"/>
        <v>-2.3348721388687036E-11</v>
      </c>
      <c r="DK830" s="73">
        <f t="shared" si="422"/>
        <v>-2.334871642805388E-11</v>
      </c>
      <c r="DL830" s="73">
        <f t="shared" si="423"/>
        <v>-2.3348716427632884E-11</v>
      </c>
      <c r="DN830" s="74"/>
      <c r="DO830" s="74"/>
      <c r="DP830" s="74"/>
      <c r="DV830" s="74"/>
      <c r="DW830" s="74"/>
      <c r="DX830" s="74"/>
      <c r="ED830" s="74"/>
      <c r="EE830" s="74"/>
      <c r="EF830" s="74"/>
      <c r="EL830" s="74"/>
      <c r="EM830" s="74"/>
      <c r="EN830" s="74"/>
      <c r="ET830" s="74"/>
      <c r="EU830" s="74"/>
      <c r="EV830" s="74"/>
    </row>
    <row r="831" spans="12:152" s="73" customFormat="1" ht="13.5" x14ac:dyDescent="0.3">
      <c r="L831" s="74"/>
      <c r="N831" s="74">
        <v>2.4E-10</v>
      </c>
      <c r="O831" s="74">
        <v>0.63196904603000004</v>
      </c>
      <c r="P831" s="74">
        <v>77940.204008065106</v>
      </c>
      <c r="Q831" s="73">
        <f t="shared" si="408"/>
        <v>-2.1432646204356405E-10</v>
      </c>
      <c r="R831" s="73">
        <f t="shared" si="409"/>
        <v>-2.1449859831384793E-10</v>
      </c>
      <c r="S831" s="73">
        <f t="shared" si="410"/>
        <v>-2.1449861274379926E-10</v>
      </c>
      <c r="T831" s="73">
        <f t="shared" si="411"/>
        <v>-2.1449861274502321E-10</v>
      </c>
      <c r="V831" s="74">
        <v>3E-11</v>
      </c>
      <c r="W831" s="74">
        <v>6.1986007800799996</v>
      </c>
      <c r="X831" s="74">
        <v>25004.8229092806</v>
      </c>
      <c r="Y831" s="73">
        <f t="shared" si="412"/>
        <v>-2.1418334613128038E-11</v>
      </c>
      <c r="Z831" s="73">
        <f t="shared" si="413"/>
        <v>-2.1429090042905951E-11</v>
      </c>
      <c r="AA831" s="73">
        <f t="shared" si="414"/>
        <v>-2.142909094571897E-11</v>
      </c>
      <c r="AB831" s="73">
        <f t="shared" si="415"/>
        <v>-2.1429090945795351E-11</v>
      </c>
      <c r="AD831" s="74"/>
      <c r="AE831" s="74"/>
      <c r="AF831" s="74"/>
      <c r="AL831" s="74"/>
      <c r="AM831" s="74"/>
      <c r="AN831" s="74"/>
      <c r="AT831" s="74"/>
      <c r="AU831" s="74"/>
      <c r="AV831" s="74"/>
      <c r="BB831" s="74"/>
      <c r="BC831" s="74"/>
      <c r="BD831" s="74"/>
      <c r="BJ831" s="74"/>
      <c r="BK831" s="74"/>
      <c r="BL831" s="74"/>
      <c r="BR831" s="74"/>
      <c r="BS831" s="74"/>
      <c r="BT831" s="74"/>
      <c r="BZ831" s="74"/>
      <c r="CA831" s="74"/>
      <c r="CB831" s="74"/>
      <c r="CH831" s="74"/>
      <c r="CI831" s="74"/>
      <c r="CJ831" s="74"/>
      <c r="CP831" s="74"/>
      <c r="CQ831" s="74"/>
      <c r="CR831" s="74"/>
      <c r="CX831" s="74"/>
      <c r="CY831" s="74"/>
      <c r="CZ831" s="74"/>
      <c r="DF831" s="74">
        <v>3.9999999999999998E-11</v>
      </c>
      <c r="DG831" s="74">
        <v>8.2352135150000005E-2</v>
      </c>
      <c r="DH831" s="74">
        <v>58220.034864523797</v>
      </c>
      <c r="DI831" s="73">
        <f t="shared" si="420"/>
        <v>-3.9911112141597433E-11</v>
      </c>
      <c r="DJ831" s="73">
        <f t="shared" si="421"/>
        <v>-3.9914261881746362E-11</v>
      </c>
      <c r="DK831" s="73">
        <f t="shared" si="422"/>
        <v>-3.9914262143821983E-11</v>
      </c>
      <c r="DL831" s="73">
        <f t="shared" si="423"/>
        <v>-3.9914262143844304E-11</v>
      </c>
      <c r="DN831" s="74"/>
      <c r="DO831" s="74"/>
      <c r="DP831" s="74"/>
      <c r="DV831" s="74"/>
      <c r="DW831" s="74"/>
      <c r="DX831" s="74"/>
      <c r="ED831" s="74"/>
      <c r="EE831" s="74"/>
      <c r="EF831" s="74"/>
      <c r="EL831" s="74"/>
      <c r="EM831" s="74"/>
      <c r="EN831" s="74"/>
      <c r="ET831" s="74"/>
      <c r="EU831" s="74"/>
      <c r="EV831" s="74"/>
    </row>
    <row r="832" spans="12:152" s="73" customFormat="1" ht="13.5" x14ac:dyDescent="0.3">
      <c r="L832" s="74"/>
      <c r="N832" s="74">
        <v>2.1999999999999999E-10</v>
      </c>
      <c r="O832" s="74">
        <v>5.7085193379200003</v>
      </c>
      <c r="P832" s="74">
        <v>2840.5009050260001</v>
      </c>
      <c r="Q832" s="73">
        <f t="shared" si="408"/>
        <v>-1.618982299835369E-12</v>
      </c>
      <c r="R832" s="73">
        <f t="shared" si="409"/>
        <v>-1.606183225293334E-12</v>
      </c>
      <c r="S832" s="73">
        <f t="shared" si="410"/>
        <v>-1.6061821506573513E-12</v>
      </c>
      <c r="T832" s="73">
        <f t="shared" si="411"/>
        <v>-1.6061821505666886E-12</v>
      </c>
      <c r="V832" s="74">
        <v>1.9999999999999999E-11</v>
      </c>
      <c r="W832" s="74">
        <v>0.23150025826000001</v>
      </c>
      <c r="X832" s="74">
        <v>24448.8336243862</v>
      </c>
      <c r="Y832" s="73">
        <f t="shared" si="412"/>
        <v>1.6894354994314064E-12</v>
      </c>
      <c r="Z832" s="73">
        <f t="shared" si="413"/>
        <v>1.6994147177196664E-12</v>
      </c>
      <c r="AA832" s="73">
        <f t="shared" si="414"/>
        <v>1.6994155555768494E-12</v>
      </c>
      <c r="AB832" s="73">
        <f t="shared" si="415"/>
        <v>1.6994155556482129E-12</v>
      </c>
      <c r="AD832" s="74"/>
      <c r="AE832" s="74"/>
      <c r="AF832" s="74"/>
      <c r="AL832" s="74"/>
      <c r="AM832" s="74"/>
      <c r="AN832" s="74"/>
      <c r="AT832" s="74"/>
      <c r="AU832" s="74"/>
      <c r="AV832" s="74"/>
      <c r="BB832" s="74"/>
      <c r="BC832" s="74"/>
      <c r="BD832" s="74"/>
      <c r="BJ832" s="74"/>
      <c r="BK832" s="74"/>
      <c r="BL832" s="74"/>
      <c r="BR832" s="74"/>
      <c r="BS832" s="74"/>
      <c r="BT832" s="74"/>
      <c r="BZ832" s="74"/>
      <c r="CA832" s="74"/>
      <c r="CB832" s="74"/>
      <c r="CH832" s="74"/>
      <c r="CI832" s="74"/>
      <c r="CJ832" s="74"/>
      <c r="CP832" s="74"/>
      <c r="CQ832" s="74"/>
      <c r="CR832" s="74"/>
      <c r="CX832" s="74"/>
      <c r="CY832" s="74"/>
      <c r="CZ832" s="74"/>
      <c r="DF832" s="74">
        <v>6E-11</v>
      </c>
      <c r="DG832" s="74">
        <v>2.5662166633400001</v>
      </c>
      <c r="DH832" s="74">
        <v>51876.679888879102</v>
      </c>
      <c r="DI832" s="73">
        <f t="shared" si="420"/>
        <v>-5.9914472856909638E-11</v>
      </c>
      <c r="DJ832" s="73">
        <f t="shared" si="421"/>
        <v>-5.9917841804773413E-11</v>
      </c>
      <c r="DK832" s="73">
        <f t="shared" si="422"/>
        <v>-5.9917842084797018E-11</v>
      </c>
      <c r="DL832" s="73">
        <f t="shared" si="423"/>
        <v>-5.991784208482058E-11</v>
      </c>
      <c r="DN832" s="74"/>
      <c r="DO832" s="74"/>
      <c r="DP832" s="74"/>
      <c r="DV832" s="74"/>
      <c r="DW832" s="74"/>
      <c r="DX832" s="74"/>
      <c r="ED832" s="74"/>
      <c r="EE832" s="74"/>
      <c r="EF832" s="74"/>
      <c r="EL832" s="74"/>
      <c r="EM832" s="74"/>
      <c r="EN832" s="74"/>
      <c r="ET832" s="74"/>
      <c r="EU832" s="74"/>
      <c r="EV832" s="74"/>
    </row>
    <row r="833" spans="12:152" s="73" customFormat="1" ht="13.5" x14ac:dyDescent="0.3">
      <c r="L833" s="74"/>
      <c r="N833" s="74">
        <v>2.4E-10</v>
      </c>
      <c r="O833" s="74">
        <v>4.4584006864100001</v>
      </c>
      <c r="P833" s="74">
        <v>183145.012956113</v>
      </c>
      <c r="Q833" s="73">
        <f t="shared" ref="Q833:Q896" si="424">N833*COS(O833+P833*$C$32)</f>
        <v>1.5826885507995864E-10</v>
      </c>
      <c r="R833" s="73">
        <f t="shared" ref="R833:R896" si="425">N833*COS(O833+P833*$C$53)</f>
        <v>1.5894452334539351E-10</v>
      </c>
      <c r="S833" s="73">
        <f t="shared" ref="S833:S896" si="426">N833*COS(O833+P833*$C$74)</f>
        <v>1.5894457998212199E-10</v>
      </c>
      <c r="T833" s="73">
        <f t="shared" ref="T833:T896" si="427">N833*COS(O833+P833*$C$95)</f>
        <v>1.5894457998694668E-10</v>
      </c>
      <c r="V833" s="74">
        <v>1.9999999999999999E-11</v>
      </c>
      <c r="W833" s="74">
        <v>0.54898566844999996</v>
      </c>
      <c r="X833" s="74">
        <v>153084.843904479</v>
      </c>
      <c r="Y833" s="73">
        <f t="shared" ref="Y833:Y839" si="428">V833*COS(W833+X833*$C$32)</f>
        <v>7.1654918985248355E-12</v>
      </c>
      <c r="Z833" s="73">
        <f t="shared" ref="Z833:Z839" si="429">V833*COS(W833+X833*$C$53)</f>
        <v>7.1069099639073449E-12</v>
      </c>
      <c r="AA833" s="73">
        <f t="shared" ref="AA833:AA839" si="430">V833*COS(W833+X833*$C$74)</f>
        <v>7.1069050423050405E-12</v>
      </c>
      <c r="AB833" s="73">
        <f t="shared" ref="AB833:AB839" si="431">V833*COS(W833+X833*$C$95)</f>
        <v>7.1069050418884735E-12</v>
      </c>
      <c r="AD833" s="74"/>
      <c r="AE833" s="74"/>
      <c r="AF833" s="74"/>
      <c r="AL833" s="74"/>
      <c r="AM833" s="74"/>
      <c r="AN833" s="74"/>
      <c r="AT833" s="74"/>
      <c r="AU833" s="74"/>
      <c r="AV833" s="74"/>
      <c r="BB833" s="74"/>
      <c r="BC833" s="74"/>
      <c r="BD833" s="74"/>
      <c r="BJ833" s="74"/>
      <c r="BK833" s="74"/>
      <c r="BL833" s="74"/>
      <c r="BR833" s="74"/>
      <c r="BS833" s="74"/>
      <c r="BT833" s="74"/>
      <c r="BZ833" s="74"/>
      <c r="CA833" s="74"/>
      <c r="CB833" s="74"/>
      <c r="CH833" s="74"/>
      <c r="CI833" s="74"/>
      <c r="CJ833" s="74"/>
      <c r="CP833" s="74"/>
      <c r="CQ833" s="74"/>
      <c r="CR833" s="74"/>
      <c r="CX833" s="74"/>
      <c r="CY833" s="74"/>
      <c r="CZ833" s="74"/>
      <c r="DF833" s="74">
        <v>5.0000000000000002E-11</v>
      </c>
      <c r="DG833" s="74">
        <v>5.0432305932099997</v>
      </c>
      <c r="DH833" s="74">
        <v>41494.555746582897</v>
      </c>
      <c r="DI833" s="73">
        <f t="shared" ref="DI833:DI896" si="432">DF833*COS(DG833+DH833*$C$32)</f>
        <v>4.586698304271274E-11</v>
      </c>
      <c r="DJ833" s="73">
        <f t="shared" ref="DJ833:DJ896" si="433">DF833*COS(DG833+DH833*$C$53)</f>
        <v>4.5883883807181253E-11</v>
      </c>
      <c r="DK833" s="73">
        <f t="shared" ref="DK833:DK896" si="434">DF833*COS(DG833+DH833*$C$74)</f>
        <v>4.5883885224813817E-11</v>
      </c>
      <c r="DL833" s="73">
        <f t="shared" ref="DL833:DL896" si="435">DF833*COS(DG833+DH833*$C$95)</f>
        <v>4.5883885224933519E-11</v>
      </c>
      <c r="DN833" s="74"/>
      <c r="DO833" s="74"/>
      <c r="DP833" s="74"/>
      <c r="DV833" s="74"/>
      <c r="DW833" s="74"/>
      <c r="DX833" s="74"/>
      <c r="ED833" s="74"/>
      <c r="EE833" s="74"/>
      <c r="EF833" s="74"/>
      <c r="EL833" s="74"/>
      <c r="EM833" s="74"/>
      <c r="EN833" s="74"/>
      <c r="ET833" s="74"/>
      <c r="EU833" s="74"/>
      <c r="EV833" s="74"/>
    </row>
    <row r="834" spans="12:152" s="73" customFormat="1" ht="13.5" x14ac:dyDescent="0.3">
      <c r="L834" s="74"/>
      <c r="N834" s="74">
        <v>2.3000000000000001E-10</v>
      </c>
      <c r="O834" s="74">
        <v>3.6215246506700001</v>
      </c>
      <c r="P834" s="74">
        <v>5635.0337293523999</v>
      </c>
      <c r="Q834" s="73">
        <f t="shared" si="424"/>
        <v>1.4344303311730549E-10</v>
      </c>
      <c r="R834" s="73">
        <f t="shared" si="425"/>
        <v>1.4346378284210315E-10</v>
      </c>
      <c r="S834" s="73">
        <f t="shared" si="426"/>
        <v>1.4346378458421306E-10</v>
      </c>
      <c r="T834" s="73">
        <f t="shared" si="427"/>
        <v>1.4346378458435867E-10</v>
      </c>
      <c r="V834" s="74">
        <v>1.9999999999999999E-11</v>
      </c>
      <c r="W834" s="74">
        <v>0.63373893542000004</v>
      </c>
      <c r="X834" s="74">
        <v>1265.5674786264001</v>
      </c>
      <c r="Y834" s="73">
        <f t="shared" si="428"/>
        <v>-1.3902607894515211E-11</v>
      </c>
      <c r="Z834" s="73">
        <f t="shared" si="429"/>
        <v>-1.3902235200870462E-11</v>
      </c>
      <c r="AA834" s="73">
        <f t="shared" si="430"/>
        <v>-1.3902235169577962E-11</v>
      </c>
      <c r="AB834" s="73">
        <f t="shared" si="431"/>
        <v>-1.3902235169575306E-11</v>
      </c>
      <c r="AD834" s="74"/>
      <c r="AE834" s="74"/>
      <c r="AF834" s="74"/>
      <c r="AL834" s="74"/>
      <c r="AM834" s="74"/>
      <c r="AN834" s="74"/>
      <c r="AT834" s="74"/>
      <c r="AU834" s="74"/>
      <c r="AV834" s="74"/>
      <c r="BB834" s="74"/>
      <c r="BC834" s="74"/>
      <c r="BD834" s="74"/>
      <c r="BJ834" s="74"/>
      <c r="BK834" s="74"/>
      <c r="BL834" s="74"/>
      <c r="BR834" s="74"/>
      <c r="BS834" s="74"/>
      <c r="BT834" s="74"/>
      <c r="BZ834" s="74"/>
      <c r="CA834" s="74"/>
      <c r="CB834" s="74"/>
      <c r="CH834" s="74"/>
      <c r="CI834" s="74"/>
      <c r="CJ834" s="74"/>
      <c r="CP834" s="74"/>
      <c r="CQ834" s="74"/>
      <c r="CR834" s="74"/>
      <c r="CX834" s="74"/>
      <c r="CY834" s="74"/>
      <c r="CZ834" s="74"/>
      <c r="DF834" s="74">
        <v>3.9999999999999998E-11</v>
      </c>
      <c r="DG834" s="74">
        <v>3.42433134364</v>
      </c>
      <c r="DH834" s="74">
        <v>53311.483155041598</v>
      </c>
      <c r="DI834" s="73">
        <f t="shared" si="432"/>
        <v>-2.4318585611960577E-11</v>
      </c>
      <c r="DJ834" s="73">
        <f t="shared" si="433"/>
        <v>-2.4283893104998605E-11</v>
      </c>
      <c r="DK834" s="73">
        <f t="shared" si="434"/>
        <v>-2.4283890190929069E-11</v>
      </c>
      <c r="DL834" s="73">
        <f t="shared" si="435"/>
        <v>-2.4283890190683344E-11</v>
      </c>
      <c r="DN834" s="74"/>
      <c r="DO834" s="74"/>
      <c r="DP834" s="74"/>
      <c r="DV834" s="74"/>
      <c r="DW834" s="74"/>
      <c r="DX834" s="74"/>
      <c r="ED834" s="74"/>
      <c r="EE834" s="74"/>
      <c r="EF834" s="74"/>
      <c r="EL834" s="74"/>
      <c r="EM834" s="74"/>
      <c r="EN834" s="74"/>
      <c r="ET834" s="74"/>
      <c r="EU834" s="74"/>
      <c r="EV834" s="74"/>
    </row>
    <row r="835" spans="12:152" s="73" customFormat="1" ht="13.5" x14ac:dyDescent="0.3">
      <c r="L835" s="74"/>
      <c r="N835" s="74">
        <v>2.1E-10</v>
      </c>
      <c r="O835" s="74">
        <v>3.0451506938700001</v>
      </c>
      <c r="P835" s="74">
        <v>9123.5767550174005</v>
      </c>
      <c r="Q835" s="73">
        <f t="shared" si="424"/>
        <v>1.9062967614225171E-10</v>
      </c>
      <c r="R835" s="73">
        <f t="shared" si="425"/>
        <v>1.9064613463008073E-10</v>
      </c>
      <c r="S835" s="73">
        <f t="shared" si="426"/>
        <v>1.9064613601168948E-10</v>
      </c>
      <c r="T835" s="73">
        <f t="shared" si="427"/>
        <v>1.906461360118071E-10</v>
      </c>
      <c r="V835" s="74">
        <v>1.9999999999999999E-11</v>
      </c>
      <c r="W835" s="74">
        <v>4.4987387085500004</v>
      </c>
      <c r="X835" s="74">
        <v>50007.045800865802</v>
      </c>
      <c r="Y835" s="73">
        <f t="shared" si="428"/>
        <v>1.9887437883731047E-11</v>
      </c>
      <c r="Z835" s="73">
        <f t="shared" si="429"/>
        <v>1.9885257161139802E-11</v>
      </c>
      <c r="AA835" s="73">
        <f t="shared" si="430"/>
        <v>1.9885256977165935E-11</v>
      </c>
      <c r="AB835" s="73">
        <f t="shared" si="431"/>
        <v>1.9885256977150371E-11</v>
      </c>
      <c r="AD835" s="74"/>
      <c r="AE835" s="74"/>
      <c r="AF835" s="74"/>
      <c r="AL835" s="74"/>
      <c r="AM835" s="74"/>
      <c r="AN835" s="74"/>
      <c r="AT835" s="74"/>
      <c r="AU835" s="74"/>
      <c r="AV835" s="74"/>
      <c r="BB835" s="74"/>
      <c r="BC835" s="74"/>
      <c r="BD835" s="74"/>
      <c r="BJ835" s="74"/>
      <c r="BK835" s="74"/>
      <c r="BL835" s="74"/>
      <c r="BR835" s="74"/>
      <c r="BS835" s="74"/>
      <c r="BT835" s="74"/>
      <c r="BZ835" s="74"/>
      <c r="CA835" s="74"/>
      <c r="CB835" s="74"/>
      <c r="CH835" s="74"/>
      <c r="CI835" s="74"/>
      <c r="CJ835" s="74"/>
      <c r="CP835" s="74"/>
      <c r="CQ835" s="74"/>
      <c r="CR835" s="74"/>
      <c r="CX835" s="74"/>
      <c r="CY835" s="74"/>
      <c r="CZ835" s="74"/>
      <c r="DF835" s="74">
        <v>5.0000000000000002E-11</v>
      </c>
      <c r="DG835" s="74">
        <v>5.6089991338900003</v>
      </c>
      <c r="DH835" s="74">
        <v>1911.1994832171999</v>
      </c>
      <c r="DI835" s="73">
        <f t="shared" si="432"/>
        <v>2.4938785891284027E-11</v>
      </c>
      <c r="DJ835" s="73">
        <f t="shared" si="433"/>
        <v>2.4937089453591352E-11</v>
      </c>
      <c r="DK835" s="73">
        <f t="shared" si="434"/>
        <v>2.4937089311153551E-11</v>
      </c>
      <c r="DL835" s="73">
        <f t="shared" si="435"/>
        <v>2.4937089311141541E-11</v>
      </c>
      <c r="DN835" s="74"/>
      <c r="DO835" s="74"/>
      <c r="DP835" s="74"/>
      <c r="DV835" s="74"/>
      <c r="DW835" s="74"/>
      <c r="DX835" s="74"/>
      <c r="ED835" s="74"/>
      <c r="EE835" s="74"/>
      <c r="EF835" s="74"/>
      <c r="EL835" s="74"/>
      <c r="EM835" s="74"/>
      <c r="EN835" s="74"/>
      <c r="ET835" s="74"/>
      <c r="EU835" s="74"/>
      <c r="EV835" s="74"/>
    </row>
    <row r="836" spans="12:152" s="73" customFormat="1" ht="13.5" x14ac:dyDescent="0.3">
      <c r="L836" s="74"/>
      <c r="N836" s="74">
        <v>2.1E-10</v>
      </c>
      <c r="O836" s="74">
        <v>1.9688602068400001</v>
      </c>
      <c r="P836" s="74">
        <v>177287.845882636</v>
      </c>
      <c r="Q836" s="73">
        <f t="shared" si="424"/>
        <v>-1.7103133316376068E-10</v>
      </c>
      <c r="R836" s="73">
        <f t="shared" si="425"/>
        <v>-1.7147268059429052E-10</v>
      </c>
      <c r="S836" s="73">
        <f t="shared" si="426"/>
        <v>-1.7147271755588121E-10</v>
      </c>
      <c r="T836" s="73">
        <f t="shared" si="427"/>
        <v>-1.7147271755902359E-10</v>
      </c>
      <c r="V836" s="74">
        <v>1.9999999999999999E-11</v>
      </c>
      <c r="W836" s="74">
        <v>5.5775024331900003</v>
      </c>
      <c r="X836" s="74">
        <v>25928.601406782</v>
      </c>
      <c r="Y836" s="73">
        <f t="shared" si="428"/>
        <v>1.7056058986549594E-11</v>
      </c>
      <c r="Z836" s="73">
        <f t="shared" si="429"/>
        <v>1.7050509738513622E-11</v>
      </c>
      <c r="AA836" s="73">
        <f t="shared" si="430"/>
        <v>1.705050927238585E-11</v>
      </c>
      <c r="AB836" s="73">
        <f t="shared" si="431"/>
        <v>1.705050927234663E-11</v>
      </c>
      <c r="AD836" s="74"/>
      <c r="AE836" s="74"/>
      <c r="AF836" s="74"/>
      <c r="AL836" s="74"/>
      <c r="AM836" s="74"/>
      <c r="AN836" s="74"/>
      <c r="AT836" s="74"/>
      <c r="AU836" s="74"/>
      <c r="AV836" s="74"/>
      <c r="BB836" s="74"/>
      <c r="BC836" s="74"/>
      <c r="BD836" s="74"/>
      <c r="BJ836" s="74"/>
      <c r="BK836" s="74"/>
      <c r="BL836" s="74"/>
      <c r="BR836" s="74"/>
      <c r="BS836" s="74"/>
      <c r="BT836" s="74"/>
      <c r="BZ836" s="74"/>
      <c r="CA836" s="74"/>
      <c r="CB836" s="74"/>
      <c r="CH836" s="74"/>
      <c r="CI836" s="74"/>
      <c r="CJ836" s="74"/>
      <c r="CP836" s="74"/>
      <c r="CQ836" s="74"/>
      <c r="CR836" s="74"/>
      <c r="CX836" s="74"/>
      <c r="CY836" s="74"/>
      <c r="CZ836" s="74"/>
      <c r="DF836" s="74">
        <v>3.9999999999999998E-11</v>
      </c>
      <c r="DG836" s="74">
        <v>1.13990612191</v>
      </c>
      <c r="DH836" s="74">
        <v>26183.882368791899</v>
      </c>
      <c r="DI836" s="73">
        <f t="shared" si="432"/>
        <v>2.6674177589243399E-11</v>
      </c>
      <c r="DJ836" s="73">
        <f t="shared" si="433"/>
        <v>2.6658188022761321E-11</v>
      </c>
      <c r="DK836" s="73">
        <f t="shared" si="434"/>
        <v>2.6658186679922221E-11</v>
      </c>
      <c r="DL836" s="73">
        <f t="shared" si="435"/>
        <v>2.6658186679808646E-11</v>
      </c>
      <c r="DN836" s="74"/>
      <c r="DO836" s="74"/>
      <c r="DP836" s="74"/>
      <c r="DV836" s="74"/>
      <c r="DW836" s="74"/>
      <c r="DX836" s="74"/>
      <c r="ED836" s="74"/>
      <c r="EE836" s="74"/>
      <c r="EF836" s="74"/>
      <c r="EL836" s="74"/>
      <c r="EM836" s="74"/>
      <c r="EN836" s="74"/>
      <c r="ET836" s="74"/>
      <c r="EU836" s="74"/>
      <c r="EV836" s="74"/>
    </row>
    <row r="837" spans="12:152" s="73" customFormat="1" ht="13.5" x14ac:dyDescent="0.3">
      <c r="L837" s="74"/>
      <c r="N837" s="74">
        <v>2.3000000000000001E-10</v>
      </c>
      <c r="O837" s="74">
        <v>0.59040250365000002</v>
      </c>
      <c r="P837" s="74">
        <v>25672.350650961998</v>
      </c>
      <c r="Q837" s="73">
        <f t="shared" si="424"/>
        <v>-2.2143339024362445E-10</v>
      </c>
      <c r="R837" s="73">
        <f t="shared" si="425"/>
        <v>-2.2140066024788879E-10</v>
      </c>
      <c r="S837" s="73">
        <f t="shared" si="426"/>
        <v>-2.2140065749724522E-10</v>
      </c>
      <c r="T837" s="73">
        <f t="shared" si="427"/>
        <v>-2.2140065749701149E-10</v>
      </c>
      <c r="V837" s="74">
        <v>1.9999999999999999E-11</v>
      </c>
      <c r="W837" s="74">
        <v>5.6646741981200002</v>
      </c>
      <c r="X837" s="74">
        <v>25466.159340735001</v>
      </c>
      <c r="Y837" s="73">
        <f t="shared" si="428"/>
        <v>-2.3793382526699844E-12</v>
      </c>
      <c r="Z837" s="73">
        <f t="shared" si="429"/>
        <v>-2.3896958067941156E-12</v>
      </c>
      <c r="AA837" s="73">
        <f t="shared" si="430"/>
        <v>-2.3896966764081452E-12</v>
      </c>
      <c r="AB837" s="73">
        <f t="shared" si="431"/>
        <v>-2.3896966764826412E-12</v>
      </c>
      <c r="AD837" s="74"/>
      <c r="AE837" s="74"/>
      <c r="AF837" s="74"/>
      <c r="AL837" s="74"/>
      <c r="AM837" s="74"/>
      <c r="AN837" s="74"/>
      <c r="AT837" s="74"/>
      <c r="AU837" s="74"/>
      <c r="AV837" s="74"/>
      <c r="BB837" s="74"/>
      <c r="BC837" s="74"/>
      <c r="BD837" s="74"/>
      <c r="BJ837" s="74"/>
      <c r="BK837" s="74"/>
      <c r="BL837" s="74"/>
      <c r="BR837" s="74"/>
      <c r="BS837" s="74"/>
      <c r="BT837" s="74"/>
      <c r="BZ837" s="74"/>
      <c r="CA837" s="74"/>
      <c r="CB837" s="74"/>
      <c r="CH837" s="74"/>
      <c r="CI837" s="74"/>
      <c r="CJ837" s="74"/>
      <c r="CP837" s="74"/>
      <c r="CQ837" s="74"/>
      <c r="CR837" s="74"/>
      <c r="CX837" s="74"/>
      <c r="CY837" s="74"/>
      <c r="CZ837" s="74"/>
      <c r="DF837" s="74">
        <v>3.9999999999999998E-11</v>
      </c>
      <c r="DG837" s="74">
        <v>4.24142693734</v>
      </c>
      <c r="DH837" s="74">
        <v>189853.99758261899</v>
      </c>
      <c r="DI837" s="73">
        <f t="shared" si="432"/>
        <v>-3.7500496464665977E-11</v>
      </c>
      <c r="DJ837" s="73">
        <f t="shared" si="433"/>
        <v>-3.7446091368775938E-11</v>
      </c>
      <c r="DK837" s="73">
        <f t="shared" si="434"/>
        <v>-3.744608677702964E-11</v>
      </c>
      <c r="DL837" s="73">
        <f t="shared" si="435"/>
        <v>-3.7446086776639515E-11</v>
      </c>
      <c r="DN837" s="74"/>
      <c r="DO837" s="74"/>
      <c r="DP837" s="74"/>
      <c r="DV837" s="74"/>
      <c r="DW837" s="74"/>
      <c r="DX837" s="74"/>
      <c r="ED837" s="74"/>
      <c r="EE837" s="74"/>
      <c r="EF837" s="74"/>
      <c r="EL837" s="74"/>
      <c r="EM837" s="74"/>
      <c r="EN837" s="74"/>
      <c r="ET837" s="74"/>
      <c r="EU837" s="74"/>
      <c r="EV837" s="74"/>
    </row>
    <row r="838" spans="12:152" s="73" customFormat="1" ht="13.5" x14ac:dyDescent="0.3">
      <c r="L838" s="74"/>
      <c r="N838" s="74">
        <v>2.1E-10</v>
      </c>
      <c r="O838" s="74">
        <v>3.4081026937300001</v>
      </c>
      <c r="P838" s="74">
        <v>129586.319326118</v>
      </c>
      <c r="Q838" s="73">
        <f t="shared" si="424"/>
        <v>-2.0831210182664552E-10</v>
      </c>
      <c r="R838" s="73">
        <f t="shared" si="425"/>
        <v>-2.0838189494609677E-10</v>
      </c>
      <c r="S838" s="73">
        <f t="shared" si="426"/>
        <v>-2.083819007444466E-10</v>
      </c>
      <c r="T838" s="73">
        <f t="shared" si="427"/>
        <v>-2.0838190074494352E-10</v>
      </c>
      <c r="V838" s="74">
        <v>1.9999999999999999E-11</v>
      </c>
      <c r="W838" s="74">
        <v>5.1068292624099998</v>
      </c>
      <c r="X838" s="74">
        <v>159969.99379440999</v>
      </c>
      <c r="Y838" s="73">
        <f t="shared" si="428"/>
        <v>-9.819677019923586E-12</v>
      </c>
      <c r="Z838" s="73">
        <f t="shared" si="429"/>
        <v>-9.7625366007408188E-12</v>
      </c>
      <c r="AA838" s="73">
        <f t="shared" si="430"/>
        <v>-9.7625317987076901E-12</v>
      </c>
      <c r="AB838" s="73">
        <f t="shared" si="431"/>
        <v>-9.7625317982949237E-12</v>
      </c>
      <c r="AD838" s="74"/>
      <c r="AE838" s="74"/>
      <c r="AF838" s="74"/>
      <c r="AL838" s="74"/>
      <c r="AM838" s="74"/>
      <c r="AN838" s="74"/>
      <c r="AT838" s="74"/>
      <c r="AU838" s="74"/>
      <c r="AV838" s="74"/>
      <c r="BB838" s="74"/>
      <c r="BC838" s="74"/>
      <c r="BD838" s="74"/>
      <c r="BJ838" s="74"/>
      <c r="BK838" s="74"/>
      <c r="BL838" s="74"/>
      <c r="BR838" s="74"/>
      <c r="BS838" s="74"/>
      <c r="BT838" s="74"/>
      <c r="BZ838" s="74"/>
      <c r="CA838" s="74"/>
      <c r="CB838" s="74"/>
      <c r="CH838" s="74"/>
      <c r="CI838" s="74"/>
      <c r="CJ838" s="74"/>
      <c r="CP838" s="74"/>
      <c r="CQ838" s="74"/>
      <c r="CR838" s="74"/>
      <c r="CX838" s="74"/>
      <c r="CY838" s="74"/>
      <c r="CZ838" s="74"/>
      <c r="DF838" s="74">
        <v>3.9999999999999998E-11</v>
      </c>
      <c r="DG838" s="74">
        <v>0.215216512</v>
      </c>
      <c r="DH838" s="74">
        <v>19336.862301228299</v>
      </c>
      <c r="DI838" s="73">
        <f t="shared" si="432"/>
        <v>3.9696594749496302E-11</v>
      </c>
      <c r="DJ838" s="73">
        <f t="shared" si="433"/>
        <v>3.9698539192462445E-11</v>
      </c>
      <c r="DK838" s="73">
        <f t="shared" si="434"/>
        <v>3.9698539355460265E-11</v>
      </c>
      <c r="DL838" s="73">
        <f t="shared" si="435"/>
        <v>3.9698539355474192E-11</v>
      </c>
      <c r="DN838" s="74"/>
      <c r="DO838" s="74"/>
      <c r="DP838" s="74"/>
      <c r="DV838" s="74"/>
      <c r="DW838" s="74"/>
      <c r="DX838" s="74"/>
      <c r="ED838" s="74"/>
      <c r="EE838" s="74"/>
      <c r="EF838" s="74"/>
      <c r="EL838" s="74"/>
      <c r="EM838" s="74"/>
      <c r="EN838" s="74"/>
      <c r="ET838" s="74"/>
      <c r="EU838" s="74"/>
      <c r="EV838" s="74"/>
    </row>
    <row r="839" spans="12:152" s="73" customFormat="1" ht="13.5" x14ac:dyDescent="0.3">
      <c r="L839" s="74"/>
      <c r="N839" s="74">
        <v>2.1E-10</v>
      </c>
      <c r="O839" s="74">
        <v>3.09046433472</v>
      </c>
      <c r="P839" s="74">
        <v>26267.9802718588</v>
      </c>
      <c r="Q839" s="73">
        <f t="shared" si="424"/>
        <v>-1.6513040884152825E-10</v>
      </c>
      <c r="R839" s="73">
        <f t="shared" si="425"/>
        <v>-1.6506058316533777E-10</v>
      </c>
      <c r="S839" s="73">
        <f t="shared" si="426"/>
        <v>-1.6506057730062495E-10</v>
      </c>
      <c r="T839" s="73">
        <f t="shared" si="427"/>
        <v>-1.6506057730013048E-10</v>
      </c>
      <c r="V839" s="74">
        <v>1.9999999999999999E-11</v>
      </c>
      <c r="W839" s="74">
        <v>3.49751807681</v>
      </c>
      <c r="X839" s="74">
        <v>259819.64948555201</v>
      </c>
      <c r="Y839" s="73">
        <f t="shared" si="428"/>
        <v>7.9765947470510704E-12</v>
      </c>
      <c r="Z839" s="73">
        <f t="shared" si="429"/>
        <v>8.0740826799510344E-12</v>
      </c>
      <c r="AA839" s="73">
        <f t="shared" si="430"/>
        <v>8.0740908556733286E-12</v>
      </c>
      <c r="AB839" s="73">
        <f t="shared" si="431"/>
        <v>8.0740908563556411E-12</v>
      </c>
      <c r="AD839" s="74"/>
      <c r="AE839" s="74"/>
      <c r="AF839" s="74"/>
      <c r="AL839" s="74"/>
      <c r="AM839" s="74"/>
      <c r="AN839" s="74"/>
      <c r="AT839" s="74"/>
      <c r="AU839" s="74"/>
      <c r="AV839" s="74"/>
      <c r="BB839" s="74"/>
      <c r="BC839" s="74"/>
      <c r="BD839" s="74"/>
      <c r="BJ839" s="74"/>
      <c r="BK839" s="74"/>
      <c r="BL839" s="74"/>
      <c r="BR839" s="74"/>
      <c r="BS839" s="74"/>
      <c r="BT839" s="74"/>
      <c r="BZ839" s="74"/>
      <c r="CA839" s="74"/>
      <c r="CB839" s="74"/>
      <c r="CH839" s="74"/>
      <c r="CI839" s="74"/>
      <c r="CJ839" s="74"/>
      <c r="CP839" s="74"/>
      <c r="CQ839" s="74"/>
      <c r="CR839" s="74"/>
      <c r="CX839" s="74"/>
      <c r="CY839" s="74"/>
      <c r="CZ839" s="74"/>
      <c r="DF839" s="74">
        <v>5.0000000000000002E-11</v>
      </c>
      <c r="DG839" s="74">
        <v>0.3030674552</v>
      </c>
      <c r="DH839" s="74">
        <v>103883.647575942</v>
      </c>
      <c r="DI839" s="73">
        <f t="shared" si="432"/>
        <v>-4.3009658486041019E-11</v>
      </c>
      <c r="DJ839" s="73">
        <f t="shared" si="433"/>
        <v>-4.3063815245116191E-11</v>
      </c>
      <c r="DK839" s="73">
        <f t="shared" si="434"/>
        <v>-4.3063819784048467E-11</v>
      </c>
      <c r="DL839" s="73">
        <f t="shared" si="435"/>
        <v>-4.3063819784429739E-11</v>
      </c>
      <c r="DN839" s="74"/>
      <c r="DO839" s="74"/>
      <c r="DP839" s="74"/>
      <c r="DV839" s="74"/>
      <c r="DW839" s="74"/>
      <c r="DX839" s="74"/>
      <c r="ED839" s="74"/>
      <c r="EE839" s="74"/>
      <c r="EF839" s="74"/>
      <c r="EL839" s="74"/>
      <c r="EM839" s="74"/>
      <c r="EN839" s="74"/>
      <c r="ET839" s="74"/>
      <c r="EU839" s="74"/>
      <c r="EV839" s="74"/>
    </row>
    <row r="840" spans="12:152" s="73" customFormat="1" ht="13.5" x14ac:dyDescent="0.3">
      <c r="L840" s="74"/>
      <c r="N840" s="74">
        <v>2.4E-10</v>
      </c>
      <c r="O840" s="74">
        <v>1.9427698496600001</v>
      </c>
      <c r="P840" s="74">
        <v>183674.70392120801</v>
      </c>
      <c r="Q840" s="73">
        <f t="shared" si="424"/>
        <v>1.9032071520143153E-10</v>
      </c>
      <c r="R840" s="73">
        <f t="shared" si="425"/>
        <v>1.908694216698938E-10</v>
      </c>
      <c r="S840" s="73">
        <f t="shared" si="426"/>
        <v>1.9086946762710239E-10</v>
      </c>
      <c r="T840" s="73">
        <f t="shared" si="427"/>
        <v>1.9086946763100604E-10</v>
      </c>
      <c r="V840" s="74"/>
      <c r="W840" s="74"/>
      <c r="X840" s="74"/>
      <c r="AD840" s="74"/>
      <c r="AE840" s="74"/>
      <c r="AF840" s="74"/>
      <c r="AL840" s="74"/>
      <c r="AM840" s="74"/>
      <c r="AN840" s="74"/>
      <c r="AT840" s="74"/>
      <c r="AU840" s="74"/>
      <c r="AV840" s="74"/>
      <c r="BB840" s="74"/>
      <c r="BC840" s="74"/>
      <c r="BD840" s="74"/>
      <c r="BJ840" s="74"/>
      <c r="BK840" s="74"/>
      <c r="BL840" s="74"/>
      <c r="BR840" s="74"/>
      <c r="BS840" s="74"/>
      <c r="BT840" s="74"/>
      <c r="BZ840" s="74"/>
      <c r="CA840" s="74"/>
      <c r="CB840" s="74"/>
      <c r="CH840" s="74"/>
      <c r="CI840" s="74"/>
      <c r="CJ840" s="74"/>
      <c r="CP840" s="74"/>
      <c r="CQ840" s="74"/>
      <c r="CR840" s="74"/>
      <c r="CX840" s="74"/>
      <c r="CY840" s="74"/>
      <c r="CZ840" s="74"/>
      <c r="DF840" s="74">
        <v>3.9999999999999998E-11</v>
      </c>
      <c r="DG840" s="74">
        <v>6.0971951763899996</v>
      </c>
      <c r="DH840" s="74">
        <v>77417.626589971303</v>
      </c>
      <c r="DI840" s="73">
        <f t="shared" si="432"/>
        <v>3.3327706170416774E-11</v>
      </c>
      <c r="DJ840" s="73">
        <f t="shared" si="433"/>
        <v>3.3362738160898583E-11</v>
      </c>
      <c r="DK840" s="73">
        <f t="shared" si="434"/>
        <v>3.3362741098734023E-11</v>
      </c>
      <c r="DL840" s="73">
        <f t="shared" si="435"/>
        <v>3.3362741098979871E-11</v>
      </c>
      <c r="DN840" s="74"/>
      <c r="DO840" s="74"/>
      <c r="DP840" s="74"/>
      <c r="DV840" s="74"/>
      <c r="DW840" s="74"/>
      <c r="DX840" s="74"/>
      <c r="ED840" s="74"/>
      <c r="EE840" s="74"/>
      <c r="EF840" s="74"/>
      <c r="EL840" s="74"/>
      <c r="EM840" s="74"/>
      <c r="EN840" s="74"/>
      <c r="ET840" s="74"/>
      <c r="EU840" s="74"/>
      <c r="EV840" s="74"/>
    </row>
    <row r="841" spans="12:152" s="73" customFormat="1" ht="13.5" x14ac:dyDescent="0.3">
      <c r="L841" s="74"/>
      <c r="N841" s="74">
        <v>2.1E-10</v>
      </c>
      <c r="O841" s="74">
        <v>3.9845535823299998</v>
      </c>
      <c r="P841" s="74">
        <v>6191.0230142467999</v>
      </c>
      <c r="Q841" s="73">
        <f t="shared" si="424"/>
        <v>-1.3606346813310097E-10</v>
      </c>
      <c r="R841" s="73">
        <f t="shared" si="425"/>
        <v>-1.3608375051860511E-10</v>
      </c>
      <c r="S841" s="73">
        <f t="shared" si="426"/>
        <v>-1.360837522214635E-10</v>
      </c>
      <c r="T841" s="73">
        <f t="shared" si="427"/>
        <v>-1.3608375222160898E-10</v>
      </c>
      <c r="V841" s="74"/>
      <c r="W841" s="74"/>
      <c r="X841" s="74"/>
      <c r="AD841" s="74"/>
      <c r="AE841" s="74"/>
      <c r="AF841" s="74"/>
      <c r="AL841" s="74"/>
      <c r="AM841" s="74"/>
      <c r="AN841" s="74"/>
      <c r="AT841" s="74"/>
      <c r="AU841" s="74"/>
      <c r="AV841" s="74"/>
      <c r="BB841" s="74"/>
      <c r="BC841" s="74"/>
      <c r="BD841" s="74"/>
      <c r="BJ841" s="74"/>
      <c r="BK841" s="74"/>
      <c r="BL841" s="74"/>
      <c r="BR841" s="74"/>
      <c r="BS841" s="74"/>
      <c r="BT841" s="74"/>
      <c r="BZ841" s="74"/>
      <c r="CA841" s="74"/>
      <c r="CB841" s="74"/>
      <c r="CH841" s="74"/>
      <c r="CI841" s="74"/>
      <c r="CJ841" s="74"/>
      <c r="CP841" s="74"/>
      <c r="CQ841" s="74"/>
      <c r="CR841" s="74"/>
      <c r="CX841" s="74"/>
      <c r="CY841" s="74"/>
      <c r="CZ841" s="74"/>
      <c r="DF841" s="74">
        <v>3.9999999999999998E-11</v>
      </c>
      <c r="DG841" s="74">
        <v>3.3814873466200002</v>
      </c>
      <c r="DH841" s="74">
        <v>316.39186965660002</v>
      </c>
      <c r="DI841" s="73">
        <f t="shared" si="432"/>
        <v>-2.4723558381988025E-11</v>
      </c>
      <c r="DJ841" s="73">
        <f t="shared" si="433"/>
        <v>-2.472335461147475E-11</v>
      </c>
      <c r="DK841" s="73">
        <f t="shared" si="434"/>
        <v>-2.472335459436575E-11</v>
      </c>
      <c r="DL841" s="73">
        <f t="shared" si="435"/>
        <v>-2.47233545943643E-11</v>
      </c>
      <c r="DN841" s="74"/>
      <c r="DO841" s="74"/>
      <c r="DP841" s="74"/>
      <c r="DV841" s="74"/>
      <c r="DW841" s="74"/>
      <c r="DX841" s="74"/>
      <c r="ED841" s="74"/>
      <c r="EE841" s="74"/>
      <c r="EF841" s="74"/>
      <c r="EL841" s="74"/>
      <c r="EM841" s="74"/>
      <c r="EN841" s="74"/>
      <c r="ET841" s="74"/>
      <c r="EU841" s="74"/>
      <c r="EV841" s="74"/>
    </row>
    <row r="842" spans="12:152" s="73" customFormat="1" ht="13.5" x14ac:dyDescent="0.3">
      <c r="L842" s="74"/>
      <c r="N842" s="74">
        <v>2.8000000000000002E-10</v>
      </c>
      <c r="O842" s="74">
        <v>0.93414213433000004</v>
      </c>
      <c r="P842" s="74">
        <v>51841.950342379001</v>
      </c>
      <c r="Q842" s="73">
        <f t="shared" si="424"/>
        <v>1.5155675340905216E-10</v>
      </c>
      <c r="R842" s="73">
        <f t="shared" si="425"/>
        <v>1.5180666132783261E-10</v>
      </c>
      <c r="S842" s="73">
        <f t="shared" si="426"/>
        <v>1.5180668230340667E-10</v>
      </c>
      <c r="T842" s="73">
        <f t="shared" si="427"/>
        <v>1.5180668230519881E-10</v>
      </c>
      <c r="V842" s="74"/>
      <c r="W842" s="74"/>
      <c r="X842" s="74"/>
      <c r="AD842" s="74"/>
      <c r="AE842" s="74"/>
      <c r="AF842" s="74"/>
      <c r="AL842" s="74"/>
      <c r="AM842" s="74"/>
      <c r="AN842" s="74"/>
      <c r="AT842" s="74"/>
      <c r="AU842" s="74"/>
      <c r="AV842" s="74"/>
      <c r="BB842" s="74"/>
      <c r="BC842" s="74"/>
      <c r="BD842" s="74"/>
      <c r="BJ842" s="74"/>
      <c r="BK842" s="74"/>
      <c r="BL842" s="74"/>
      <c r="BR842" s="74"/>
      <c r="BS842" s="74"/>
      <c r="BT842" s="74"/>
      <c r="BZ842" s="74"/>
      <c r="CA842" s="74"/>
      <c r="CB842" s="74"/>
      <c r="CH842" s="74"/>
      <c r="CI842" s="74"/>
      <c r="CJ842" s="74"/>
      <c r="CP842" s="74"/>
      <c r="CQ842" s="74"/>
      <c r="CR842" s="74"/>
      <c r="CX842" s="74"/>
      <c r="CY842" s="74"/>
      <c r="CZ842" s="74"/>
      <c r="DF842" s="74">
        <v>3.9999999999999998E-11</v>
      </c>
      <c r="DG842" s="74">
        <v>1.40344660688</v>
      </c>
      <c r="DH842" s="74">
        <v>25885.649746399999</v>
      </c>
      <c r="DI842" s="73">
        <f t="shared" si="432"/>
        <v>2.6035421627605296E-11</v>
      </c>
      <c r="DJ842" s="73">
        <f t="shared" si="433"/>
        <v>2.6051518271862754E-11</v>
      </c>
      <c r="DK842" s="73">
        <f t="shared" si="434"/>
        <v>2.6051519623062236E-11</v>
      </c>
      <c r="DL842" s="73">
        <f t="shared" si="435"/>
        <v>2.6051519623176109E-11</v>
      </c>
      <c r="DN842" s="74"/>
      <c r="DO842" s="74"/>
      <c r="DP842" s="74"/>
      <c r="DV842" s="74"/>
      <c r="DW842" s="74"/>
      <c r="DX842" s="74"/>
      <c r="ED842" s="74"/>
      <c r="EE842" s="74"/>
      <c r="EF842" s="74"/>
      <c r="EL842" s="74"/>
      <c r="EM842" s="74"/>
      <c r="EN842" s="74"/>
      <c r="ET842" s="74"/>
      <c r="EU842" s="74"/>
      <c r="EV842" s="74"/>
    </row>
    <row r="843" spans="12:152" s="73" customFormat="1" ht="13.5" x14ac:dyDescent="0.3">
      <c r="L843" s="74"/>
      <c r="N843" s="74">
        <v>2.0000000000000001E-10</v>
      </c>
      <c r="O843" s="74">
        <v>4.5934870155900001</v>
      </c>
      <c r="P843" s="74">
        <v>52061.407176234898</v>
      </c>
      <c r="Q843" s="73">
        <f t="shared" si="424"/>
        <v>-7.2062496747497103E-11</v>
      </c>
      <c r="R843" s="73">
        <f t="shared" si="425"/>
        <v>-7.1863515959523311E-11</v>
      </c>
      <c r="S843" s="73">
        <f t="shared" si="426"/>
        <v>-7.1863499249267409E-11</v>
      </c>
      <c r="T843" s="73">
        <f t="shared" si="427"/>
        <v>-7.1863499247845744E-11</v>
      </c>
      <c r="V843" s="74"/>
      <c r="W843" s="74"/>
      <c r="X843" s="74"/>
      <c r="AD843" s="74"/>
      <c r="AE843" s="74"/>
      <c r="AF843" s="74"/>
      <c r="AL843" s="74"/>
      <c r="AM843" s="74"/>
      <c r="AN843" s="74"/>
      <c r="AT843" s="74"/>
      <c r="AU843" s="74"/>
      <c r="AV843" s="74"/>
      <c r="BB843" s="74"/>
      <c r="BC843" s="74"/>
      <c r="BD843" s="74"/>
      <c r="BJ843" s="74"/>
      <c r="BK843" s="74"/>
      <c r="BL843" s="74"/>
      <c r="BR843" s="74"/>
      <c r="BS843" s="74"/>
      <c r="BT843" s="74"/>
      <c r="BZ843" s="74"/>
      <c r="CA843" s="74"/>
      <c r="CB843" s="74"/>
      <c r="CH843" s="74"/>
      <c r="CI843" s="74"/>
      <c r="CJ843" s="74"/>
      <c r="CP843" s="74"/>
      <c r="CQ843" s="74"/>
      <c r="CR843" s="74"/>
      <c r="CX843" s="74"/>
      <c r="CY843" s="74"/>
      <c r="CZ843" s="74"/>
      <c r="DF843" s="74">
        <v>6E-11</v>
      </c>
      <c r="DG843" s="74">
        <v>2.54556610763</v>
      </c>
      <c r="DH843" s="74">
        <v>54060.707446565699</v>
      </c>
      <c r="DI843" s="73">
        <f t="shared" si="432"/>
        <v>3.4999618939890034E-11</v>
      </c>
      <c r="DJ843" s="73">
        <f t="shared" si="433"/>
        <v>3.5053559542232392E-11</v>
      </c>
      <c r="DK843" s="73">
        <f t="shared" si="434"/>
        <v>3.5053564069395206E-11</v>
      </c>
      <c r="DL843" s="73">
        <f t="shared" si="435"/>
        <v>3.5053564069777196E-11</v>
      </c>
      <c r="DN843" s="74"/>
      <c r="DO843" s="74"/>
      <c r="DP843" s="74"/>
      <c r="DV843" s="74"/>
      <c r="DW843" s="74"/>
      <c r="DX843" s="74"/>
      <c r="ED843" s="74"/>
      <c r="EE843" s="74"/>
      <c r="EF843" s="74"/>
      <c r="EL843" s="74"/>
      <c r="EM843" s="74"/>
      <c r="EN843" s="74"/>
      <c r="ET843" s="74"/>
      <c r="EU843" s="74"/>
      <c r="EV843" s="74"/>
    </row>
    <row r="844" spans="12:152" s="73" customFormat="1" ht="13.5" x14ac:dyDescent="0.3">
      <c r="L844" s="74"/>
      <c r="N844" s="74">
        <v>2.7E-10</v>
      </c>
      <c r="O844" s="74">
        <v>4.6143989774199996</v>
      </c>
      <c r="P844" s="74">
        <v>52027.727558721999</v>
      </c>
      <c r="Q844" s="73">
        <f t="shared" si="424"/>
        <v>4.2351005288974577E-11</v>
      </c>
      <c r="R844" s="73">
        <f t="shared" si="425"/>
        <v>4.2635140442003999E-11</v>
      </c>
      <c r="S844" s="73">
        <f t="shared" si="426"/>
        <v>4.263516429654153E-11</v>
      </c>
      <c r="T844" s="73">
        <f t="shared" si="427"/>
        <v>4.2635164298572316E-11</v>
      </c>
      <c r="V844" s="74"/>
      <c r="W844" s="74"/>
      <c r="X844" s="74"/>
      <c r="AD844" s="74"/>
      <c r="AE844" s="74"/>
      <c r="AF844" s="74"/>
      <c r="AL844" s="74"/>
      <c r="AM844" s="74"/>
      <c r="AN844" s="74"/>
      <c r="AT844" s="74"/>
      <c r="AU844" s="74"/>
      <c r="AV844" s="74"/>
      <c r="BB844" s="74"/>
      <c r="BC844" s="74"/>
      <c r="BD844" s="74"/>
      <c r="BJ844" s="74"/>
      <c r="BK844" s="74"/>
      <c r="BL844" s="74"/>
      <c r="BR844" s="74"/>
      <c r="BS844" s="74"/>
      <c r="BT844" s="74"/>
      <c r="BZ844" s="74"/>
      <c r="CA844" s="74"/>
      <c r="CB844" s="74"/>
      <c r="CH844" s="74"/>
      <c r="CI844" s="74"/>
      <c r="CJ844" s="74"/>
      <c r="CP844" s="74"/>
      <c r="CQ844" s="74"/>
      <c r="CR844" s="74"/>
      <c r="CX844" s="74"/>
      <c r="CY844" s="74"/>
      <c r="CZ844" s="74"/>
      <c r="DF844" s="74">
        <v>5.0000000000000002E-11</v>
      </c>
      <c r="DG844" s="74">
        <v>4.6228902776499998</v>
      </c>
      <c r="DH844" s="74">
        <v>78339.975495998093</v>
      </c>
      <c r="DI844" s="73">
        <f t="shared" si="432"/>
        <v>2.2411195348223135E-12</v>
      </c>
      <c r="DJ844" s="73">
        <f t="shared" si="433"/>
        <v>2.3212640011103503E-12</v>
      </c>
      <c r="DK844" s="73">
        <f t="shared" si="434"/>
        <v>2.3212707299515252E-12</v>
      </c>
      <c r="DL844" s="73">
        <f t="shared" si="435"/>
        <v>2.3212707305193464E-12</v>
      </c>
      <c r="DN844" s="74"/>
      <c r="DO844" s="74"/>
      <c r="DP844" s="74"/>
      <c r="DV844" s="74"/>
      <c r="DW844" s="74"/>
      <c r="DX844" s="74"/>
      <c r="ED844" s="74"/>
      <c r="EE844" s="74"/>
      <c r="EF844" s="74"/>
      <c r="EL844" s="74"/>
      <c r="EM844" s="74"/>
      <c r="EN844" s="74"/>
      <c r="ET844" s="74"/>
      <c r="EU844" s="74"/>
      <c r="EV844" s="74"/>
    </row>
    <row r="845" spans="12:152" s="73" customFormat="1" ht="13.5" x14ac:dyDescent="0.3">
      <c r="L845" s="74"/>
      <c r="N845" s="74">
        <v>2.0000000000000001E-10</v>
      </c>
      <c r="O845" s="74">
        <v>0.48128544481000002</v>
      </c>
      <c r="P845" s="74">
        <v>52309.915332733399</v>
      </c>
      <c r="Q845" s="73">
        <f t="shared" si="424"/>
        <v>-5.7697110139003208E-11</v>
      </c>
      <c r="R845" s="73">
        <f t="shared" si="425"/>
        <v>-5.7491904976334674E-11</v>
      </c>
      <c r="S845" s="73">
        <f t="shared" si="426"/>
        <v>-5.749188774410836E-11</v>
      </c>
      <c r="T845" s="73">
        <f t="shared" si="427"/>
        <v>-5.7491887742649252E-11</v>
      </c>
      <c r="V845" s="74"/>
      <c r="W845" s="74"/>
      <c r="X845" s="74"/>
      <c r="AD845" s="74"/>
      <c r="AE845" s="74"/>
      <c r="AF845" s="74"/>
      <c r="AL845" s="74"/>
      <c r="AM845" s="74"/>
      <c r="AN845" s="74"/>
      <c r="AT845" s="74"/>
      <c r="AU845" s="74"/>
      <c r="AV845" s="74"/>
      <c r="BB845" s="74"/>
      <c r="BC845" s="74"/>
      <c r="BD845" s="74"/>
      <c r="BJ845" s="74"/>
      <c r="BK845" s="74"/>
      <c r="BL845" s="74"/>
      <c r="BR845" s="74"/>
      <c r="BS845" s="74"/>
      <c r="BT845" s="74"/>
      <c r="BZ845" s="74"/>
      <c r="CA845" s="74"/>
      <c r="CB845" s="74"/>
      <c r="CH845" s="74"/>
      <c r="CI845" s="74"/>
      <c r="CJ845" s="74"/>
      <c r="CP845" s="74"/>
      <c r="CQ845" s="74"/>
      <c r="CR845" s="74"/>
      <c r="CX845" s="74"/>
      <c r="CY845" s="74"/>
      <c r="CZ845" s="74"/>
      <c r="DF845" s="74">
        <v>3.9999999999999998E-11</v>
      </c>
      <c r="DG845" s="74">
        <v>6.0686816326899997</v>
      </c>
      <c r="DH845" s="74">
        <v>84944.934278122106</v>
      </c>
      <c r="DI845" s="73">
        <f t="shared" si="432"/>
        <v>-3.8294610719422621E-11</v>
      </c>
      <c r="DJ845" s="73">
        <f t="shared" si="433"/>
        <v>-3.8314656996134276E-11</v>
      </c>
      <c r="DK845" s="73">
        <f t="shared" si="434"/>
        <v>-3.8314658674391806E-11</v>
      </c>
      <c r="DL845" s="73">
        <f t="shared" si="435"/>
        <v>-3.8314658674532866E-11</v>
      </c>
      <c r="DN845" s="74"/>
      <c r="DO845" s="74"/>
      <c r="DP845" s="74"/>
      <c r="DV845" s="74"/>
      <c r="DW845" s="74"/>
      <c r="DX845" s="74"/>
      <c r="ED845" s="74"/>
      <c r="EE845" s="74"/>
      <c r="EF845" s="74"/>
      <c r="EL845" s="74"/>
      <c r="EM845" s="74"/>
      <c r="EN845" s="74"/>
      <c r="ET845" s="74"/>
      <c r="EU845" s="74"/>
      <c r="EV845" s="74"/>
    </row>
    <row r="846" spans="12:152" s="73" customFormat="1" ht="13.5" x14ac:dyDescent="0.3">
      <c r="L846" s="74"/>
      <c r="N846" s="74">
        <v>2.0000000000000001E-10</v>
      </c>
      <c r="O846" s="74">
        <v>3.3128115465499999</v>
      </c>
      <c r="P846" s="74">
        <v>26248.310510959</v>
      </c>
      <c r="Q846" s="73">
        <f t="shared" si="424"/>
        <v>-1.4454368741187501E-10</v>
      </c>
      <c r="R846" s="73">
        <f t="shared" si="425"/>
        <v>-1.4446935235830042E-10</v>
      </c>
      <c r="S846" s="73">
        <f t="shared" si="426"/>
        <v>-1.4446934611523114E-10</v>
      </c>
      <c r="T846" s="73">
        <f t="shared" si="427"/>
        <v>-1.4446934611469654E-10</v>
      </c>
      <c r="V846" s="74"/>
      <c r="W846" s="74"/>
      <c r="X846" s="74"/>
      <c r="AD846" s="74"/>
      <c r="AE846" s="74"/>
      <c r="AF846" s="74"/>
      <c r="AL846" s="74"/>
      <c r="AM846" s="74"/>
      <c r="AN846" s="74"/>
      <c r="AT846" s="74"/>
      <c r="AU846" s="74"/>
      <c r="AV846" s="74"/>
      <c r="BB846" s="74"/>
      <c r="BC846" s="74"/>
      <c r="BD846" s="74"/>
      <c r="BJ846" s="74"/>
      <c r="BK846" s="74"/>
      <c r="BL846" s="74"/>
      <c r="BR846" s="74"/>
      <c r="BS846" s="74"/>
      <c r="BT846" s="74"/>
      <c r="BZ846" s="74"/>
      <c r="CA846" s="74"/>
      <c r="CB846" s="74"/>
      <c r="CH846" s="74"/>
      <c r="CI846" s="74"/>
      <c r="CJ846" s="74"/>
      <c r="CP846" s="74"/>
      <c r="CQ846" s="74"/>
      <c r="CR846" s="74"/>
      <c r="CX846" s="74"/>
      <c r="CY846" s="74"/>
      <c r="CZ846" s="74"/>
      <c r="DF846" s="74">
        <v>5.0000000000000002E-11</v>
      </c>
      <c r="DG846" s="74">
        <v>0.64970018860000001</v>
      </c>
      <c r="DH846" s="74">
        <v>3178.1457905676002</v>
      </c>
      <c r="DI846" s="73">
        <f t="shared" si="432"/>
        <v>-2.0958586096795279E-11</v>
      </c>
      <c r="DJ846" s="73">
        <f t="shared" si="433"/>
        <v>-2.0955631050296613E-11</v>
      </c>
      <c r="DK846" s="73">
        <f t="shared" si="434"/>
        <v>-2.0955630802181119E-11</v>
      </c>
      <c r="DL846" s="73">
        <f t="shared" si="435"/>
        <v>-2.0955630802160152E-11</v>
      </c>
      <c r="DN846" s="74"/>
      <c r="DO846" s="74"/>
      <c r="DP846" s="74"/>
      <c r="DV846" s="74"/>
      <c r="DW846" s="74"/>
      <c r="DX846" s="74"/>
      <c r="ED846" s="74"/>
      <c r="EE846" s="74"/>
      <c r="EF846" s="74"/>
      <c r="EL846" s="74"/>
      <c r="EM846" s="74"/>
      <c r="EN846" s="74"/>
      <c r="ET846" s="74"/>
      <c r="EU846" s="74"/>
      <c r="EV846" s="74"/>
    </row>
    <row r="847" spans="12:152" s="73" customFormat="1" ht="13.5" x14ac:dyDescent="0.3">
      <c r="L847" s="74"/>
      <c r="N847" s="74">
        <v>2.3000000000000001E-10</v>
      </c>
      <c r="O847" s="74">
        <v>1.67970146036</v>
      </c>
      <c r="P847" s="74">
        <v>23113.293186963201</v>
      </c>
      <c r="Q847" s="73">
        <f t="shared" si="424"/>
        <v>2.2902155278211821E-10</v>
      </c>
      <c r="R847" s="73">
        <f t="shared" si="425"/>
        <v>2.290315598613704E-10</v>
      </c>
      <c r="S847" s="73">
        <f t="shared" si="426"/>
        <v>2.290315606994294E-10</v>
      </c>
      <c r="T847" s="73">
        <f t="shared" si="427"/>
        <v>2.2903156069950012E-10</v>
      </c>
      <c r="V847" s="74"/>
      <c r="W847" s="74"/>
      <c r="X847" s="74"/>
      <c r="AD847" s="74"/>
      <c r="AE847" s="74"/>
      <c r="AF847" s="74"/>
      <c r="AL847" s="74"/>
      <c r="AM847" s="74"/>
      <c r="AN847" s="74"/>
      <c r="AT847" s="74"/>
      <c r="AU847" s="74"/>
      <c r="AV847" s="74"/>
      <c r="BB847" s="74"/>
      <c r="BC847" s="74"/>
      <c r="BD847" s="74"/>
      <c r="BJ847" s="74"/>
      <c r="BK847" s="74"/>
      <c r="BL847" s="74"/>
      <c r="BR847" s="74"/>
      <c r="BS847" s="74"/>
      <c r="BT847" s="74"/>
      <c r="BZ847" s="74"/>
      <c r="CA847" s="74"/>
      <c r="CB847" s="74"/>
      <c r="CH847" s="74"/>
      <c r="CI847" s="74"/>
      <c r="CJ847" s="74"/>
      <c r="CP847" s="74"/>
      <c r="CQ847" s="74"/>
      <c r="CR847" s="74"/>
      <c r="CX847" s="74"/>
      <c r="CY847" s="74"/>
      <c r="CZ847" s="74"/>
      <c r="DF847" s="74">
        <v>3.9999999999999998E-11</v>
      </c>
      <c r="DG847" s="74">
        <v>5.4810925635999999</v>
      </c>
      <c r="DH847" s="74">
        <v>78225.576389084701</v>
      </c>
      <c r="DI847" s="73">
        <f t="shared" si="432"/>
        <v>3.4590825624253141E-11</v>
      </c>
      <c r="DJ847" s="73">
        <f t="shared" si="433"/>
        <v>3.4622964438757991E-11</v>
      </c>
      <c r="DK847" s="73">
        <f t="shared" si="434"/>
        <v>3.4622967133467594E-11</v>
      </c>
      <c r="DL847" s="73">
        <f t="shared" si="435"/>
        <v>3.4622967133695321E-11</v>
      </c>
      <c r="DN847" s="74"/>
      <c r="DO847" s="74"/>
      <c r="DP847" s="74"/>
      <c r="DV847" s="74"/>
      <c r="DW847" s="74"/>
      <c r="DX847" s="74"/>
      <c r="ED847" s="74"/>
      <c r="EE847" s="74"/>
      <c r="EF847" s="74"/>
      <c r="EL847" s="74"/>
      <c r="EM847" s="74"/>
      <c r="EN847" s="74"/>
      <c r="ET847" s="74"/>
      <c r="EU847" s="74"/>
      <c r="EV847" s="74"/>
    </row>
    <row r="848" spans="12:152" s="73" customFormat="1" ht="13.5" x14ac:dyDescent="0.3">
      <c r="L848" s="74"/>
      <c r="N848" s="74">
        <v>2.0000000000000001E-10</v>
      </c>
      <c r="O848" s="74">
        <v>2.4405747334400001</v>
      </c>
      <c r="P848" s="74">
        <v>50264.6067999312</v>
      </c>
      <c r="Q848" s="73">
        <f t="shared" si="424"/>
        <v>-8.666400709037577E-11</v>
      </c>
      <c r="R848" s="73">
        <f t="shared" si="425"/>
        <v>-8.6478392196990204E-11</v>
      </c>
      <c r="S848" s="73">
        <f t="shared" si="426"/>
        <v>-8.6478376608529377E-11</v>
      </c>
      <c r="T848" s="73">
        <f t="shared" si="427"/>
        <v>-8.6478376607217249E-11</v>
      </c>
      <c r="V848" s="74"/>
      <c r="W848" s="74"/>
      <c r="X848" s="74"/>
      <c r="AD848" s="74"/>
      <c r="AE848" s="74"/>
      <c r="AF848" s="74"/>
      <c r="AL848" s="74"/>
      <c r="AM848" s="74"/>
      <c r="AN848" s="74"/>
      <c r="AT848" s="74"/>
      <c r="AU848" s="74"/>
      <c r="AV848" s="74"/>
      <c r="BB848" s="74"/>
      <c r="BC848" s="74"/>
      <c r="BD848" s="74"/>
      <c r="BJ848" s="74"/>
      <c r="BK848" s="74"/>
      <c r="BL848" s="74"/>
      <c r="BR848" s="74"/>
      <c r="BS848" s="74"/>
      <c r="BT848" s="74"/>
      <c r="BZ848" s="74"/>
      <c r="CA848" s="74"/>
      <c r="CB848" s="74"/>
      <c r="CH848" s="74"/>
      <c r="CI848" s="74"/>
      <c r="CJ848" s="74"/>
      <c r="CP848" s="74"/>
      <c r="CQ848" s="74"/>
      <c r="CR848" s="74"/>
      <c r="CX848" s="74"/>
      <c r="CY848" s="74"/>
      <c r="CZ848" s="74"/>
      <c r="DF848" s="74">
        <v>3.9999999999999998E-11</v>
      </c>
      <c r="DG848" s="74">
        <v>3.76404568854</v>
      </c>
      <c r="DH848" s="74">
        <v>153084.843904479</v>
      </c>
      <c r="DI848" s="73">
        <f t="shared" si="432"/>
        <v>-1.7033471463431863E-11</v>
      </c>
      <c r="DJ848" s="73">
        <f t="shared" si="433"/>
        <v>-1.6919908422826156E-11</v>
      </c>
      <c r="DK848" s="73">
        <f t="shared" si="434"/>
        <v>-1.6919898880838114E-11</v>
      </c>
      <c r="DL848" s="73">
        <f t="shared" si="435"/>
        <v>-1.6919898880030475E-11</v>
      </c>
      <c r="DN848" s="74"/>
      <c r="DO848" s="74"/>
      <c r="DP848" s="74"/>
      <c r="DV848" s="74"/>
      <c r="DW848" s="74"/>
      <c r="DX848" s="74"/>
      <c r="ED848" s="74"/>
      <c r="EE848" s="74"/>
      <c r="EF848" s="74"/>
      <c r="EL848" s="74"/>
      <c r="EM848" s="74"/>
      <c r="EN848" s="74"/>
      <c r="ET848" s="74"/>
      <c r="EU848" s="74"/>
      <c r="EV848" s="74"/>
    </row>
    <row r="849" spans="12:152" s="73" customFormat="1" ht="13.5" x14ac:dyDescent="0.3">
      <c r="L849" s="74"/>
      <c r="N849" s="74">
        <v>2.5000000000000002E-10</v>
      </c>
      <c r="O849" s="74">
        <v>5.4342295623199997</v>
      </c>
      <c r="P849" s="74">
        <v>2.9689454166</v>
      </c>
      <c r="Q849" s="73">
        <f t="shared" si="424"/>
        <v>1.7404491590015733E-10</v>
      </c>
      <c r="R849" s="73">
        <f t="shared" si="425"/>
        <v>1.7404490498677921E-10</v>
      </c>
      <c r="S849" s="73">
        <f t="shared" si="426"/>
        <v>1.7404490498586297E-10</v>
      </c>
      <c r="T849" s="73">
        <f t="shared" si="427"/>
        <v>1.7404490498586282E-10</v>
      </c>
      <c r="V849" s="74"/>
      <c r="W849" s="74"/>
      <c r="X849" s="74"/>
      <c r="AD849" s="74"/>
      <c r="AE849" s="74"/>
      <c r="AF849" s="74"/>
      <c r="AL849" s="74"/>
      <c r="AM849" s="74"/>
      <c r="AN849" s="74"/>
      <c r="AT849" s="74"/>
      <c r="AU849" s="74"/>
      <c r="AV849" s="74"/>
      <c r="BB849" s="74"/>
      <c r="BC849" s="74"/>
      <c r="BD849" s="74"/>
      <c r="BJ849" s="74"/>
      <c r="BK849" s="74"/>
      <c r="BL849" s="74"/>
      <c r="BR849" s="74"/>
      <c r="BS849" s="74"/>
      <c r="BT849" s="74"/>
      <c r="BZ849" s="74"/>
      <c r="CA849" s="74"/>
      <c r="CB849" s="74"/>
      <c r="CH849" s="74"/>
      <c r="CI849" s="74"/>
      <c r="CJ849" s="74"/>
      <c r="CP849" s="74"/>
      <c r="CQ849" s="74"/>
      <c r="CR849" s="74"/>
      <c r="CX849" s="74"/>
      <c r="CY849" s="74"/>
      <c r="CZ849" s="74"/>
      <c r="DF849" s="74">
        <v>3.9999999999999998E-11</v>
      </c>
      <c r="DG849" s="74">
        <v>0.18748530762000001</v>
      </c>
      <c r="DH849" s="74">
        <v>52489.992463018003</v>
      </c>
      <c r="DI849" s="73">
        <f t="shared" si="432"/>
        <v>-8.6493038243107987E-12</v>
      </c>
      <c r="DJ849" s="73">
        <f t="shared" si="433"/>
        <v>-8.6912854500080117E-12</v>
      </c>
      <c r="DK849" s="73">
        <f t="shared" si="434"/>
        <v>-8.6912889744471635E-12</v>
      </c>
      <c r="DL849" s="73">
        <f t="shared" si="435"/>
        <v>-8.691288974749002E-12</v>
      </c>
      <c r="DN849" s="74"/>
      <c r="DO849" s="74"/>
      <c r="DP849" s="74"/>
      <c r="DV849" s="74"/>
      <c r="DW849" s="74"/>
      <c r="DX849" s="74"/>
      <c r="ED849" s="74"/>
      <c r="EE849" s="74"/>
      <c r="EF849" s="74"/>
      <c r="EL849" s="74"/>
      <c r="EM849" s="74"/>
      <c r="EN849" s="74"/>
      <c r="ET849" s="74"/>
      <c r="EU849" s="74"/>
      <c r="EV849" s="74"/>
    </row>
    <row r="850" spans="12:152" s="73" customFormat="1" ht="13.5" x14ac:dyDescent="0.3">
      <c r="L850" s="74"/>
      <c r="N850" s="74">
        <v>2.5999999999999998E-10</v>
      </c>
      <c r="O850" s="74">
        <v>3.6141045782900001</v>
      </c>
      <c r="P850" s="74">
        <v>52024.758613305399</v>
      </c>
      <c r="Q850" s="73">
        <f t="shared" si="424"/>
        <v>2.428930884937483E-10</v>
      </c>
      <c r="R850" s="73">
        <f t="shared" si="425"/>
        <v>2.4299178457077308E-10</v>
      </c>
      <c r="S850" s="73">
        <f t="shared" si="426"/>
        <v>2.4299179284591352E-10</v>
      </c>
      <c r="T850" s="73">
        <f t="shared" si="427"/>
        <v>2.4299179284660752E-10</v>
      </c>
      <c r="V850" s="74"/>
      <c r="W850" s="74"/>
      <c r="X850" s="74"/>
      <c r="AD850" s="74"/>
      <c r="AE850" s="74"/>
      <c r="AF850" s="74"/>
      <c r="AL850" s="74"/>
      <c r="AM850" s="74"/>
      <c r="AN850" s="74"/>
      <c r="AT850" s="74"/>
      <c r="AU850" s="74"/>
      <c r="AV850" s="74"/>
      <c r="BB850" s="74"/>
      <c r="BC850" s="74"/>
      <c r="BD850" s="74"/>
      <c r="BJ850" s="74"/>
      <c r="BK850" s="74"/>
      <c r="BL850" s="74"/>
      <c r="BR850" s="74"/>
      <c r="BS850" s="74"/>
      <c r="BT850" s="74"/>
      <c r="BZ850" s="74"/>
      <c r="CA850" s="74"/>
      <c r="CB850" s="74"/>
      <c r="CH850" s="74"/>
      <c r="CI850" s="74"/>
      <c r="CJ850" s="74"/>
      <c r="CP850" s="74"/>
      <c r="CQ850" s="74"/>
      <c r="CR850" s="74"/>
      <c r="CX850" s="74"/>
      <c r="CY850" s="74"/>
      <c r="CZ850" s="74"/>
      <c r="DF850" s="74">
        <v>5.0000000000000002E-11</v>
      </c>
      <c r="DG850" s="74">
        <v>1.7404411428</v>
      </c>
      <c r="DH850" s="74">
        <v>79315.977807910895</v>
      </c>
      <c r="DI850" s="73">
        <f t="shared" si="432"/>
        <v>-1.7542107976326754E-11</v>
      </c>
      <c r="DJ850" s="73">
        <f t="shared" si="433"/>
        <v>-1.746602058018766E-11</v>
      </c>
      <c r="DK850" s="73">
        <f t="shared" si="434"/>
        <v>-1.746601418979859E-11</v>
      </c>
      <c r="DL850" s="73">
        <f t="shared" si="435"/>
        <v>-1.7466014189265963E-11</v>
      </c>
      <c r="DN850" s="74"/>
      <c r="DO850" s="74"/>
      <c r="DP850" s="74"/>
      <c r="DV850" s="74"/>
      <c r="DW850" s="74"/>
      <c r="DX850" s="74"/>
      <c r="ED850" s="74"/>
      <c r="EE850" s="74"/>
      <c r="EF850" s="74"/>
      <c r="EL850" s="74"/>
      <c r="EM850" s="74"/>
      <c r="EN850" s="74"/>
      <c r="ET850" s="74"/>
      <c r="EU850" s="74"/>
      <c r="EV850" s="74"/>
    </row>
    <row r="851" spans="12:152" s="73" customFormat="1" ht="13.5" x14ac:dyDescent="0.3">
      <c r="L851" s="74"/>
      <c r="N851" s="74">
        <v>2.0000000000000001E-10</v>
      </c>
      <c r="O851" s="74">
        <v>0.60321200024999999</v>
      </c>
      <c r="P851" s="74">
        <v>138319.60486120899</v>
      </c>
      <c r="Q851" s="73">
        <f t="shared" si="424"/>
        <v>-1.1843907907918662E-10</v>
      </c>
      <c r="R851" s="73">
        <f t="shared" si="425"/>
        <v>-1.1889517655429179E-10</v>
      </c>
      <c r="S851" s="73">
        <f t="shared" si="426"/>
        <v>-1.1889521480913284E-10</v>
      </c>
      <c r="T851" s="73">
        <f t="shared" si="427"/>
        <v>-1.1889521481242385E-10</v>
      </c>
      <c r="V851" s="74"/>
      <c r="W851" s="74"/>
      <c r="X851" s="74"/>
      <c r="AD851" s="74"/>
      <c r="AE851" s="74"/>
      <c r="AF851" s="74"/>
      <c r="AL851" s="74"/>
      <c r="AM851" s="74"/>
      <c r="AN851" s="74"/>
      <c r="AT851" s="74"/>
      <c r="AU851" s="74"/>
      <c r="AV851" s="74"/>
      <c r="BB851" s="74"/>
      <c r="BC851" s="74"/>
      <c r="BD851" s="74"/>
      <c r="BJ851" s="74"/>
      <c r="BK851" s="74"/>
      <c r="BL851" s="74"/>
      <c r="BR851" s="74"/>
      <c r="BS851" s="74"/>
      <c r="BT851" s="74"/>
      <c r="BZ851" s="74"/>
      <c r="CA851" s="74"/>
      <c r="CB851" s="74"/>
      <c r="CH851" s="74"/>
      <c r="CI851" s="74"/>
      <c r="CJ851" s="74"/>
      <c r="CP851" s="74"/>
      <c r="CQ851" s="74"/>
      <c r="CR851" s="74"/>
      <c r="CX851" s="74"/>
      <c r="CY851" s="74"/>
      <c r="CZ851" s="74"/>
      <c r="DF851" s="74">
        <v>3.9999999999999998E-11</v>
      </c>
      <c r="DG851" s="74">
        <v>6.0640610821300003</v>
      </c>
      <c r="DH851" s="74">
        <v>52161.579189146702</v>
      </c>
      <c r="DI851" s="73">
        <f t="shared" si="432"/>
        <v>1.2755960522788667E-11</v>
      </c>
      <c r="DJ851" s="73">
        <f t="shared" si="433"/>
        <v>1.2715449534287673E-11</v>
      </c>
      <c r="DK851" s="73">
        <f t="shared" si="434"/>
        <v>1.2715446132291508E-11</v>
      </c>
      <c r="DL851" s="73">
        <f t="shared" si="435"/>
        <v>1.2715446132006942E-11</v>
      </c>
      <c r="DN851" s="74"/>
      <c r="DO851" s="74"/>
      <c r="DP851" s="74"/>
      <c r="DV851" s="74"/>
      <c r="DW851" s="74"/>
      <c r="DX851" s="74"/>
      <c r="ED851" s="74"/>
      <c r="EE851" s="74"/>
      <c r="EF851" s="74"/>
      <c r="EL851" s="74"/>
      <c r="EM851" s="74"/>
      <c r="EN851" s="74"/>
      <c r="ET851" s="74"/>
      <c r="EU851" s="74"/>
      <c r="EV851" s="74"/>
    </row>
    <row r="852" spans="12:152" s="73" customFormat="1" ht="13.5" x14ac:dyDescent="0.3">
      <c r="L852" s="74"/>
      <c r="N852" s="74">
        <v>2.0000000000000001E-10</v>
      </c>
      <c r="O852" s="74">
        <v>2.6262868259499998</v>
      </c>
      <c r="P852" s="74">
        <v>164.43591058941001</v>
      </c>
      <c r="Q852" s="73">
        <f t="shared" si="424"/>
        <v>1.1038129335779308E-10</v>
      </c>
      <c r="R852" s="73">
        <f t="shared" si="425"/>
        <v>1.1038073164168306E-10</v>
      </c>
      <c r="S852" s="73">
        <f t="shared" si="426"/>
        <v>1.1038073159452009E-10</v>
      </c>
      <c r="T852" s="73">
        <f t="shared" si="427"/>
        <v>1.103807315945161E-10</v>
      </c>
      <c r="V852" s="74"/>
      <c r="W852" s="74"/>
      <c r="X852" s="74"/>
      <c r="AD852" s="74"/>
      <c r="AE852" s="74"/>
      <c r="AF852" s="74"/>
      <c r="AL852" s="74"/>
      <c r="AM852" s="74"/>
      <c r="AN852" s="74"/>
      <c r="AT852" s="74"/>
      <c r="AU852" s="74"/>
      <c r="AV852" s="74"/>
      <c r="BB852" s="74"/>
      <c r="BC852" s="74"/>
      <c r="BD852" s="74"/>
      <c r="BJ852" s="74"/>
      <c r="BK852" s="74"/>
      <c r="BL852" s="74"/>
      <c r="BR852" s="74"/>
      <c r="BS852" s="74"/>
      <c r="BT852" s="74"/>
      <c r="BZ852" s="74"/>
      <c r="CA852" s="74"/>
      <c r="CB852" s="74"/>
      <c r="CH852" s="74"/>
      <c r="CI852" s="74"/>
      <c r="CJ852" s="74"/>
      <c r="CP852" s="74"/>
      <c r="CQ852" s="74"/>
      <c r="CR852" s="74"/>
      <c r="CX852" s="74"/>
      <c r="CY852" s="74"/>
      <c r="CZ852" s="74"/>
      <c r="DF852" s="74">
        <v>5.0000000000000002E-11</v>
      </c>
      <c r="DG852" s="74">
        <v>0.28595106406999998</v>
      </c>
      <c r="DH852" s="74">
        <v>26161.200267433102</v>
      </c>
      <c r="DI852" s="73">
        <f t="shared" si="432"/>
        <v>-2.3636038742292756E-11</v>
      </c>
      <c r="DJ852" s="73">
        <f t="shared" si="433"/>
        <v>-2.3659644523973992E-11</v>
      </c>
      <c r="DK852" s="73">
        <f t="shared" si="434"/>
        <v>-2.3659646505677246E-11</v>
      </c>
      <c r="DL852" s="73">
        <f t="shared" si="435"/>
        <v>-2.3659646505847506E-11</v>
      </c>
      <c r="DN852" s="74"/>
      <c r="DO852" s="74"/>
      <c r="DP852" s="74"/>
      <c r="DV852" s="74"/>
      <c r="DW852" s="74"/>
      <c r="DX852" s="74"/>
      <c r="ED852" s="74"/>
      <c r="EE852" s="74"/>
      <c r="EF852" s="74"/>
      <c r="EL852" s="74"/>
      <c r="EM852" s="74"/>
      <c r="EN852" s="74"/>
      <c r="ET852" s="74"/>
      <c r="EU852" s="74"/>
      <c r="EV852" s="74"/>
    </row>
    <row r="853" spans="12:152" s="73" customFormat="1" ht="13.5" x14ac:dyDescent="0.3">
      <c r="L853" s="74"/>
      <c r="N853" s="74">
        <v>2.0000000000000001E-10</v>
      </c>
      <c r="O853" s="74">
        <v>0.65324774200000002</v>
      </c>
      <c r="P853" s="74">
        <v>156520.305302444</v>
      </c>
      <c r="Q853" s="73">
        <f t="shared" si="424"/>
        <v>-5.5190768822025962E-11</v>
      </c>
      <c r="R853" s="73">
        <f t="shared" si="425"/>
        <v>-5.5806758251445091E-11</v>
      </c>
      <c r="S853" s="73">
        <f t="shared" si="426"/>
        <v>-5.5806809947217844E-11</v>
      </c>
      <c r="T853" s="73">
        <f t="shared" si="427"/>
        <v>-5.5806809951584692E-11</v>
      </c>
      <c r="V853" s="74"/>
      <c r="W853" s="74"/>
      <c r="X853" s="74"/>
      <c r="AD853" s="74"/>
      <c r="AE853" s="74"/>
      <c r="AF853" s="74"/>
      <c r="AL853" s="74"/>
      <c r="AM853" s="74"/>
      <c r="AN853" s="74"/>
      <c r="AT853" s="74"/>
      <c r="AU853" s="74"/>
      <c r="AV853" s="74"/>
      <c r="BB853" s="74"/>
      <c r="BC853" s="74"/>
      <c r="BD853" s="74"/>
      <c r="BJ853" s="74"/>
      <c r="BK853" s="74"/>
      <c r="BL853" s="74"/>
      <c r="BR853" s="74"/>
      <c r="BS853" s="74"/>
      <c r="BT853" s="74"/>
      <c r="BZ853" s="74"/>
      <c r="CA853" s="74"/>
      <c r="CB853" s="74"/>
      <c r="CH853" s="74"/>
      <c r="CI853" s="74"/>
      <c r="CJ853" s="74"/>
      <c r="CP853" s="74"/>
      <c r="CQ853" s="74"/>
      <c r="CR853" s="74"/>
      <c r="CX853" s="74"/>
      <c r="CY853" s="74"/>
      <c r="CZ853" s="74"/>
      <c r="DF853" s="74">
        <v>3.9999999999999998E-11</v>
      </c>
      <c r="DG853" s="74">
        <v>2.1107434711200002</v>
      </c>
      <c r="DH853" s="74">
        <v>189386.032592264</v>
      </c>
      <c r="DI853" s="73">
        <f t="shared" si="432"/>
        <v>3.1552311271185516E-11</v>
      </c>
      <c r="DJ853" s="73">
        <f t="shared" si="433"/>
        <v>3.1456706421715842E-11</v>
      </c>
      <c r="DK853" s="73">
        <f t="shared" si="434"/>
        <v>3.1456698374650373E-11</v>
      </c>
      <c r="DL853" s="73">
        <f t="shared" si="435"/>
        <v>3.1456698373964989E-11</v>
      </c>
      <c r="DN853" s="74"/>
      <c r="DO853" s="74"/>
      <c r="DP853" s="74"/>
      <c r="DV853" s="74"/>
      <c r="DW853" s="74"/>
      <c r="DX853" s="74"/>
      <c r="ED853" s="74"/>
      <c r="EE853" s="74"/>
      <c r="EF853" s="74"/>
      <c r="EL853" s="74"/>
      <c r="EM853" s="74"/>
      <c r="EN853" s="74"/>
      <c r="ET853" s="74"/>
      <c r="EU853" s="74"/>
      <c r="EV853" s="74"/>
    </row>
    <row r="854" spans="12:152" s="73" customFormat="1" ht="13.5" x14ac:dyDescent="0.3">
      <c r="L854" s="74"/>
      <c r="N854" s="74">
        <v>2.7E-10</v>
      </c>
      <c r="O854" s="74">
        <v>4.7439500887800001</v>
      </c>
      <c r="P854" s="74">
        <v>391318.54712361202</v>
      </c>
      <c r="Q854" s="73">
        <f t="shared" si="424"/>
        <v>-9.1192428308856965E-11</v>
      </c>
      <c r="R854" s="73">
        <f t="shared" si="425"/>
        <v>-8.915264157777642E-11</v>
      </c>
      <c r="S854" s="73">
        <f t="shared" si="426"/>
        <v>-8.9152470071035132E-11</v>
      </c>
      <c r="T854" s="73">
        <f t="shared" si="427"/>
        <v>-8.9152470056432318E-11</v>
      </c>
      <c r="V854" s="74"/>
      <c r="W854" s="74"/>
      <c r="X854" s="74"/>
      <c r="AD854" s="74"/>
      <c r="AE854" s="74"/>
      <c r="AF854" s="74"/>
      <c r="AL854" s="74"/>
      <c r="AM854" s="74"/>
      <c r="AN854" s="74"/>
      <c r="AT854" s="74"/>
      <c r="AU854" s="74"/>
      <c r="AV854" s="74"/>
      <c r="BB854" s="74"/>
      <c r="BC854" s="74"/>
      <c r="BD854" s="74"/>
      <c r="BJ854" s="74"/>
      <c r="BK854" s="74"/>
      <c r="BL854" s="74"/>
      <c r="BR854" s="74"/>
      <c r="BS854" s="74"/>
      <c r="BT854" s="74"/>
      <c r="BZ854" s="74"/>
      <c r="CA854" s="74"/>
      <c r="CB854" s="74"/>
      <c r="CH854" s="74"/>
      <c r="CI854" s="74"/>
      <c r="CJ854" s="74"/>
      <c r="CP854" s="74"/>
      <c r="CQ854" s="74"/>
      <c r="CR854" s="74"/>
      <c r="CX854" s="74"/>
      <c r="CY854" s="74"/>
      <c r="CZ854" s="74"/>
      <c r="DF854" s="74">
        <v>3.9999999999999998E-11</v>
      </c>
      <c r="DG854" s="74">
        <v>0.5971553074</v>
      </c>
      <c r="DH854" s="74">
        <v>16342.582585717601</v>
      </c>
      <c r="DI854" s="73">
        <f t="shared" si="432"/>
        <v>-2.1487283092094244E-11</v>
      </c>
      <c r="DJ854" s="73">
        <f t="shared" si="433"/>
        <v>-2.1475988583925759E-11</v>
      </c>
      <c r="DK854" s="73">
        <f t="shared" si="434"/>
        <v>-2.1475987635514929E-11</v>
      </c>
      <c r="DL854" s="73">
        <f t="shared" si="435"/>
        <v>-2.1475987635434363E-11</v>
      </c>
      <c r="DN854" s="74"/>
      <c r="DO854" s="74"/>
      <c r="DP854" s="74"/>
      <c r="DV854" s="74"/>
      <c r="DW854" s="74"/>
      <c r="DX854" s="74"/>
      <c r="ED854" s="74"/>
      <c r="EE854" s="74"/>
      <c r="EF854" s="74"/>
      <c r="EL854" s="74"/>
      <c r="EM854" s="74"/>
      <c r="EN854" s="74"/>
      <c r="ET854" s="74"/>
      <c r="EU854" s="74"/>
      <c r="EV854" s="74"/>
    </row>
    <row r="855" spans="12:152" s="73" customFormat="1" ht="13.5" x14ac:dyDescent="0.3">
      <c r="L855" s="74"/>
      <c r="N855" s="74">
        <v>2.1E-10</v>
      </c>
      <c r="O855" s="74">
        <v>4.4503521487400004</v>
      </c>
      <c r="P855" s="74">
        <v>25862.073873164001</v>
      </c>
      <c r="Q855" s="73">
        <f t="shared" si="424"/>
        <v>-1.946716450970623E-10</v>
      </c>
      <c r="R855" s="73">
        <f t="shared" si="425"/>
        <v>-1.9471333690296838E-10</v>
      </c>
      <c r="S855" s="73">
        <f t="shared" si="426"/>
        <v>-1.9471334040119992E-10</v>
      </c>
      <c r="T855" s="73">
        <f t="shared" si="427"/>
        <v>-1.9471334040149949E-10</v>
      </c>
      <c r="V855" s="74"/>
      <c r="W855" s="74"/>
      <c r="X855" s="74"/>
      <c r="AD855" s="74"/>
      <c r="AE855" s="74"/>
      <c r="AF855" s="74"/>
      <c r="AL855" s="74"/>
      <c r="AM855" s="74"/>
      <c r="AN855" s="74"/>
      <c r="AT855" s="74"/>
      <c r="AU855" s="74"/>
      <c r="AV855" s="74"/>
      <c r="BB855" s="74"/>
      <c r="BC855" s="74"/>
      <c r="BD855" s="74"/>
      <c r="BJ855" s="74"/>
      <c r="BK855" s="74"/>
      <c r="BL855" s="74"/>
      <c r="BR855" s="74"/>
      <c r="BS855" s="74"/>
      <c r="BT855" s="74"/>
      <c r="BZ855" s="74"/>
      <c r="CA855" s="74"/>
      <c r="CB855" s="74"/>
      <c r="CH855" s="74"/>
      <c r="CI855" s="74"/>
      <c r="CJ855" s="74"/>
      <c r="CP855" s="74"/>
      <c r="CQ855" s="74"/>
      <c r="CR855" s="74"/>
      <c r="CX855" s="74"/>
      <c r="CY855" s="74"/>
      <c r="CZ855" s="74"/>
      <c r="DF855" s="74">
        <v>3.9999999999999998E-11</v>
      </c>
      <c r="DG855" s="74">
        <v>3.9109122058699999</v>
      </c>
      <c r="DH855" s="74">
        <v>101703.15774082299</v>
      </c>
      <c r="DI855" s="73">
        <f t="shared" si="432"/>
        <v>-3.9588108700657434E-11</v>
      </c>
      <c r="DJ855" s="73">
        <f t="shared" si="433"/>
        <v>-3.959994956030918E-11</v>
      </c>
      <c r="DK855" s="73">
        <f t="shared" si="434"/>
        <v>-3.9599950547277306E-11</v>
      </c>
      <c r="DL855" s="73">
        <f t="shared" si="435"/>
        <v>-3.9599950547361988E-11</v>
      </c>
      <c r="DN855" s="74"/>
      <c r="DO855" s="74"/>
      <c r="DP855" s="74"/>
      <c r="DV855" s="74"/>
      <c r="DW855" s="74"/>
      <c r="DX855" s="74"/>
      <c r="ED855" s="74"/>
      <c r="EE855" s="74"/>
      <c r="EF855" s="74"/>
      <c r="EL855" s="74"/>
      <c r="EM855" s="74"/>
      <c r="EN855" s="74"/>
      <c r="ET855" s="74"/>
      <c r="EU855" s="74"/>
      <c r="EV855" s="74"/>
    </row>
    <row r="856" spans="12:152" s="73" customFormat="1" ht="13.5" x14ac:dyDescent="0.3">
      <c r="L856" s="74"/>
      <c r="N856" s="74">
        <v>2.1E-10</v>
      </c>
      <c r="O856" s="74">
        <v>1.5494746584600001</v>
      </c>
      <c r="P856" s="74">
        <v>148.0787244263</v>
      </c>
      <c r="Q856" s="73">
        <f t="shared" si="424"/>
        <v>-1.4434364420672849E-10</v>
      </c>
      <c r="R856" s="73">
        <f t="shared" si="425"/>
        <v>-1.443441068171102E-10</v>
      </c>
      <c r="S856" s="73">
        <f t="shared" si="426"/>
        <v>-1.4434410685595178E-10</v>
      </c>
      <c r="T856" s="73">
        <f t="shared" si="427"/>
        <v>-1.4434410685595504E-10</v>
      </c>
      <c r="V856" s="74"/>
      <c r="W856" s="74"/>
      <c r="X856" s="74"/>
      <c r="AD856" s="74"/>
      <c r="AE856" s="74"/>
      <c r="AF856" s="74"/>
      <c r="AL856" s="74"/>
      <c r="AM856" s="74"/>
      <c r="AN856" s="74"/>
      <c r="AT856" s="74"/>
      <c r="AU856" s="74"/>
      <c r="AV856" s="74"/>
      <c r="BB856" s="74"/>
      <c r="BC856" s="74"/>
      <c r="BD856" s="74"/>
      <c r="BJ856" s="74"/>
      <c r="BK856" s="74"/>
      <c r="BL856" s="74"/>
      <c r="BR856" s="74"/>
      <c r="BS856" s="74"/>
      <c r="BT856" s="74"/>
      <c r="BZ856" s="74"/>
      <c r="CA856" s="74"/>
      <c r="CB856" s="74"/>
      <c r="CH856" s="74"/>
      <c r="CI856" s="74"/>
      <c r="CJ856" s="74"/>
      <c r="CP856" s="74"/>
      <c r="CQ856" s="74"/>
      <c r="CR856" s="74"/>
      <c r="CX856" s="74"/>
      <c r="CY856" s="74"/>
      <c r="CZ856" s="74"/>
      <c r="DF856" s="74">
        <v>3.9999999999999998E-11</v>
      </c>
      <c r="DG856" s="74">
        <v>1.1613029014</v>
      </c>
      <c r="DH856" s="74">
        <v>50264.6067999312</v>
      </c>
      <c r="DI856" s="73">
        <f t="shared" si="432"/>
        <v>2.9546889754443866E-11</v>
      </c>
      <c r="DJ856" s="73">
        <f t="shared" si="433"/>
        <v>2.9574632625487722E-11</v>
      </c>
      <c r="DK856" s="73">
        <f t="shared" si="434"/>
        <v>2.9574634953520813E-11</v>
      </c>
      <c r="DL856" s="73">
        <f t="shared" si="435"/>
        <v>2.9574634953716764E-11</v>
      </c>
      <c r="DN856" s="74"/>
      <c r="DO856" s="74"/>
      <c r="DP856" s="74"/>
      <c r="DV856" s="74"/>
      <c r="DW856" s="74"/>
      <c r="DX856" s="74"/>
      <c r="ED856" s="74"/>
      <c r="EE856" s="74"/>
      <c r="EF856" s="74"/>
      <c r="EL856" s="74"/>
      <c r="EM856" s="74"/>
      <c r="EN856" s="74"/>
      <c r="ET856" s="74"/>
      <c r="EU856" s="74"/>
      <c r="EV856" s="74"/>
    </row>
    <row r="857" spans="12:152" s="73" customFormat="1" ht="13.5" x14ac:dyDescent="0.3">
      <c r="L857" s="74"/>
      <c r="N857" s="74">
        <v>2.7E-10</v>
      </c>
      <c r="O857" s="74">
        <v>5.1320249930699999</v>
      </c>
      <c r="P857" s="74">
        <v>12382.0460284936</v>
      </c>
      <c r="Q857" s="73">
        <f t="shared" si="424"/>
        <v>1.2121950180514792E-10</v>
      </c>
      <c r="R857" s="73">
        <f t="shared" si="425"/>
        <v>1.2115831243913339E-10</v>
      </c>
      <c r="S857" s="73">
        <f t="shared" si="426"/>
        <v>1.2115830730122282E-10</v>
      </c>
      <c r="T857" s="73">
        <f t="shared" si="427"/>
        <v>1.211583073007839E-10</v>
      </c>
      <c r="V857" s="74"/>
      <c r="W857" s="74"/>
      <c r="X857" s="74"/>
      <c r="AD857" s="74"/>
      <c r="AE857" s="74"/>
      <c r="AF857" s="74"/>
      <c r="AL857" s="74"/>
      <c r="AM857" s="74"/>
      <c r="AN857" s="74"/>
      <c r="AT857" s="74"/>
      <c r="AU857" s="74"/>
      <c r="AV857" s="74"/>
      <c r="BB857" s="74"/>
      <c r="BC857" s="74"/>
      <c r="BD857" s="74"/>
      <c r="BJ857" s="74"/>
      <c r="BK857" s="74"/>
      <c r="BL857" s="74"/>
      <c r="BR857" s="74"/>
      <c r="BS857" s="74"/>
      <c r="BT857" s="74"/>
      <c r="BZ857" s="74"/>
      <c r="CA857" s="74"/>
      <c r="CB857" s="74"/>
      <c r="CH857" s="74"/>
      <c r="CI857" s="74"/>
      <c r="CJ857" s="74"/>
      <c r="CP857" s="74"/>
      <c r="CQ857" s="74"/>
      <c r="CR857" s="74"/>
      <c r="CX857" s="74"/>
      <c r="CY857" s="74"/>
      <c r="CZ857" s="74"/>
      <c r="DF857" s="74">
        <v>3.9999999999999998E-11</v>
      </c>
      <c r="DG857" s="74">
        <v>5.5118851544499998</v>
      </c>
      <c r="DH857" s="74">
        <v>78043.296782283694</v>
      </c>
      <c r="DI857" s="73">
        <f t="shared" si="432"/>
        <v>-2.9594730317165069E-11</v>
      </c>
      <c r="DJ857" s="73">
        <f t="shared" si="433"/>
        <v>-2.9637707801460331E-11</v>
      </c>
      <c r="DK857" s="73">
        <f t="shared" si="434"/>
        <v>-2.9637711406757042E-11</v>
      </c>
      <c r="DL857" s="73">
        <f t="shared" si="435"/>
        <v>-2.9637711407062433E-11</v>
      </c>
      <c r="DN857" s="74"/>
      <c r="DO857" s="74"/>
      <c r="DP857" s="74"/>
      <c r="DV857" s="74"/>
      <c r="DW857" s="74"/>
      <c r="DX857" s="74"/>
      <c r="ED857" s="74"/>
      <c r="EE857" s="74"/>
      <c r="EF857" s="74"/>
      <c r="EL857" s="74"/>
      <c r="EM857" s="74"/>
      <c r="EN857" s="74"/>
      <c r="ET857" s="74"/>
      <c r="EU857" s="74"/>
      <c r="EV857" s="74"/>
    </row>
    <row r="858" spans="12:152" s="73" customFormat="1" ht="13.5" x14ac:dyDescent="0.3">
      <c r="L858" s="74"/>
      <c r="N858" s="74">
        <v>2.0000000000000001E-10</v>
      </c>
      <c r="O858" s="74">
        <v>0.68567124506999999</v>
      </c>
      <c r="P858" s="74">
        <v>42.883074903400001</v>
      </c>
      <c r="Q858" s="73">
        <f t="shared" si="424"/>
        <v>3.7501233613912591E-11</v>
      </c>
      <c r="R858" s="73">
        <f t="shared" si="425"/>
        <v>3.7501406164512715E-11</v>
      </c>
      <c r="S858" s="73">
        <f t="shared" si="426"/>
        <v>3.7501406179000421E-11</v>
      </c>
      <c r="T858" s="73">
        <f t="shared" si="427"/>
        <v>3.7501406179001643E-11</v>
      </c>
      <c r="V858" s="74"/>
      <c r="W858" s="74"/>
      <c r="X858" s="74"/>
      <c r="AD858" s="74"/>
      <c r="AE858" s="74"/>
      <c r="AF858" s="74"/>
      <c r="AL858" s="74"/>
      <c r="AM858" s="74"/>
      <c r="AN858" s="74"/>
      <c r="AT858" s="74"/>
      <c r="AU858" s="74"/>
      <c r="AV858" s="74"/>
      <c r="BB858" s="74"/>
      <c r="BC858" s="74"/>
      <c r="BD858" s="74"/>
      <c r="BJ858" s="74"/>
      <c r="BK858" s="74"/>
      <c r="BL858" s="74"/>
      <c r="BR858" s="74"/>
      <c r="BS858" s="74"/>
      <c r="BT858" s="74"/>
      <c r="BZ858" s="74"/>
      <c r="CA858" s="74"/>
      <c r="CB858" s="74"/>
      <c r="CH858" s="74"/>
      <c r="CI858" s="74"/>
      <c r="CJ858" s="74"/>
      <c r="CP858" s="74"/>
      <c r="CQ858" s="74"/>
      <c r="CR858" s="74"/>
      <c r="CX858" s="74"/>
      <c r="CY858" s="74"/>
      <c r="CZ858" s="74"/>
      <c r="DF858" s="74">
        <v>5.0000000000000002E-11</v>
      </c>
      <c r="DG858" s="74">
        <v>4.393503226</v>
      </c>
      <c r="DH858" s="74">
        <v>53757.765631431299</v>
      </c>
      <c r="DI858" s="73">
        <f t="shared" si="432"/>
        <v>-2.6289273496651677E-11</v>
      </c>
      <c r="DJ858" s="73">
        <f t="shared" si="433"/>
        <v>-2.6336086887581866E-11</v>
      </c>
      <c r="DK858" s="73">
        <f t="shared" si="434"/>
        <v>-2.633609081678568E-11</v>
      </c>
      <c r="DL858" s="73">
        <f t="shared" si="435"/>
        <v>-2.633609081711908E-11</v>
      </c>
      <c r="DN858" s="74"/>
      <c r="DO858" s="74"/>
      <c r="DP858" s="74"/>
      <c r="DV858" s="74"/>
      <c r="DW858" s="74"/>
      <c r="DX858" s="74"/>
      <c r="ED858" s="74"/>
      <c r="EE858" s="74"/>
      <c r="EF858" s="74"/>
      <c r="EL858" s="74"/>
      <c r="EM858" s="74"/>
      <c r="EN858" s="74"/>
      <c r="ET858" s="74"/>
      <c r="EU858" s="74"/>
      <c r="EV858" s="74"/>
    </row>
    <row r="859" spans="12:152" s="73" customFormat="1" ht="13.5" x14ac:dyDescent="0.3">
      <c r="L859" s="74"/>
      <c r="N859" s="74">
        <v>1.8999999999999999E-10</v>
      </c>
      <c r="O859" s="74">
        <v>1.9207293862499999</v>
      </c>
      <c r="P859" s="74">
        <v>78800.513936817893</v>
      </c>
      <c r="Q859" s="73">
        <f t="shared" si="424"/>
        <v>1.8995957016222667E-10</v>
      </c>
      <c r="R859" s="73">
        <f t="shared" si="425"/>
        <v>1.8996564862576005E-10</v>
      </c>
      <c r="S859" s="73">
        <f t="shared" si="426"/>
        <v>1.8996564911534455E-10</v>
      </c>
      <c r="T859" s="73">
        <f t="shared" si="427"/>
        <v>1.8996564911538563E-10</v>
      </c>
      <c r="V859" s="74"/>
      <c r="W859" s="74"/>
      <c r="X859" s="74"/>
      <c r="AD859" s="74"/>
      <c r="AE859" s="74"/>
      <c r="AF859" s="74"/>
      <c r="AL859" s="74"/>
      <c r="AM859" s="74"/>
      <c r="AN859" s="74"/>
      <c r="AT859" s="74"/>
      <c r="AU859" s="74"/>
      <c r="AV859" s="74"/>
      <c r="BB859" s="74"/>
      <c r="BC859" s="74"/>
      <c r="BD859" s="74"/>
      <c r="BJ859" s="74"/>
      <c r="BK859" s="74"/>
      <c r="BL859" s="74"/>
      <c r="BR859" s="74"/>
      <c r="BS859" s="74"/>
      <c r="BT859" s="74"/>
      <c r="BZ859" s="74"/>
      <c r="CA859" s="74"/>
      <c r="CB859" s="74"/>
      <c r="CH859" s="74"/>
      <c r="CI859" s="74"/>
      <c r="CJ859" s="74"/>
      <c r="CP859" s="74"/>
      <c r="CQ859" s="74"/>
      <c r="CR859" s="74"/>
      <c r="CX859" s="74"/>
      <c r="CY859" s="74"/>
      <c r="CZ859" s="74"/>
      <c r="DF859" s="74">
        <v>3.9999999999999998E-11</v>
      </c>
      <c r="DG859" s="74">
        <v>5.1543714058500001</v>
      </c>
      <c r="DH859" s="74">
        <v>24285.531150852399</v>
      </c>
      <c r="DI859" s="73">
        <f t="shared" si="432"/>
        <v>-3.2667231677126036E-11</v>
      </c>
      <c r="DJ859" s="73">
        <f t="shared" si="433"/>
        <v>-3.2678709793343117E-11</v>
      </c>
      <c r="DK859" s="73">
        <f t="shared" si="434"/>
        <v>-3.2678710756729797E-11</v>
      </c>
      <c r="DL859" s="73">
        <f t="shared" si="435"/>
        <v>-3.2678710756811093E-11</v>
      </c>
      <c r="DN859" s="74"/>
      <c r="DO859" s="74"/>
      <c r="DP859" s="74"/>
      <c r="DV859" s="74"/>
      <c r="DW859" s="74"/>
      <c r="DX859" s="74"/>
      <c r="ED859" s="74"/>
      <c r="EE859" s="74"/>
      <c r="EF859" s="74"/>
      <c r="EL859" s="74"/>
      <c r="EM859" s="74"/>
      <c r="EN859" s="74"/>
      <c r="ET859" s="74"/>
      <c r="EU859" s="74"/>
      <c r="EV859" s="74"/>
    </row>
    <row r="860" spans="12:152" s="73" customFormat="1" ht="13.5" x14ac:dyDescent="0.3">
      <c r="L860" s="74"/>
      <c r="N860" s="74">
        <v>2.7E-10</v>
      </c>
      <c r="O860" s="74">
        <v>2.4818833071599999</v>
      </c>
      <c r="P860" s="74">
        <v>25665.237103961201</v>
      </c>
      <c r="Q860" s="73">
        <f t="shared" si="424"/>
        <v>-1.8518258542816624E-11</v>
      </c>
      <c r="R860" s="73">
        <f t="shared" si="425"/>
        <v>-1.8659854194483998E-11</v>
      </c>
      <c r="S860" s="73">
        <f t="shared" si="426"/>
        <v>-1.8659866082929765E-11</v>
      </c>
      <c r="T860" s="73">
        <f t="shared" si="427"/>
        <v>-1.8659866083940292E-11</v>
      </c>
      <c r="V860" s="74"/>
      <c r="W860" s="74"/>
      <c r="X860" s="74"/>
      <c r="AD860" s="74"/>
      <c r="AE860" s="74"/>
      <c r="AF860" s="74"/>
      <c r="AL860" s="74"/>
      <c r="AM860" s="74"/>
      <c r="AN860" s="74"/>
      <c r="AT860" s="74"/>
      <c r="AU860" s="74"/>
      <c r="AV860" s="74"/>
      <c r="BB860" s="74"/>
      <c r="BC860" s="74"/>
      <c r="BD860" s="74"/>
      <c r="BJ860" s="74"/>
      <c r="BK860" s="74"/>
      <c r="BL860" s="74"/>
      <c r="BR860" s="74"/>
      <c r="BS860" s="74"/>
      <c r="BT860" s="74"/>
      <c r="BZ860" s="74"/>
      <c r="CA860" s="74"/>
      <c r="CB860" s="74"/>
      <c r="CH860" s="74"/>
      <c r="CI860" s="74"/>
      <c r="CJ860" s="74"/>
      <c r="CP860" s="74"/>
      <c r="CQ860" s="74"/>
      <c r="CR860" s="74"/>
      <c r="CX860" s="74"/>
      <c r="CY860" s="74"/>
      <c r="CZ860" s="74"/>
      <c r="DF860" s="74">
        <v>5.0000000000000002E-11</v>
      </c>
      <c r="DG860" s="74">
        <v>2.1528034308600001</v>
      </c>
      <c r="DH860" s="74">
        <v>48997.660492580799</v>
      </c>
      <c r="DI860" s="73">
        <f t="shared" si="432"/>
        <v>4.9999752732145439E-11</v>
      </c>
      <c r="DJ860" s="73">
        <f t="shared" si="433"/>
        <v>4.999988536220816E-11</v>
      </c>
      <c r="DK860" s="73">
        <f t="shared" si="434"/>
        <v>4.9999885371229812E-11</v>
      </c>
      <c r="DL860" s="73">
        <f t="shared" si="435"/>
        <v>4.9999885371230575E-11</v>
      </c>
      <c r="DN860" s="74"/>
      <c r="DO860" s="74"/>
      <c r="DP860" s="74"/>
      <c r="DV860" s="74"/>
      <c r="DW860" s="74"/>
      <c r="DX860" s="74"/>
      <c r="ED860" s="74"/>
      <c r="EE860" s="74"/>
      <c r="EF860" s="74"/>
      <c r="EL860" s="74"/>
      <c r="EM860" s="74"/>
      <c r="EN860" s="74"/>
      <c r="ET860" s="74"/>
      <c r="EU860" s="74"/>
      <c r="EV860" s="74"/>
    </row>
    <row r="861" spans="12:152" s="73" customFormat="1" ht="13.5" x14ac:dyDescent="0.3">
      <c r="L861" s="74"/>
      <c r="N861" s="74">
        <v>2.7E-10</v>
      </c>
      <c r="O861" s="74">
        <v>1.27457874648</v>
      </c>
      <c r="P861" s="74">
        <v>7860.4193924392002</v>
      </c>
      <c r="Q861" s="73">
        <f t="shared" si="424"/>
        <v>-2.6745576808468862E-10</v>
      </c>
      <c r="R861" s="73">
        <f t="shared" si="425"/>
        <v>-2.6746171805941369E-10</v>
      </c>
      <c r="S861" s="73">
        <f t="shared" si="426"/>
        <v>-2.6746171855869448E-10</v>
      </c>
      <c r="T861" s="73">
        <f t="shared" si="427"/>
        <v>-2.6746171855873646E-10</v>
      </c>
      <c r="V861" s="74"/>
      <c r="W861" s="74"/>
      <c r="X861" s="74"/>
      <c r="AD861" s="74"/>
      <c r="AE861" s="74"/>
      <c r="AF861" s="74"/>
      <c r="AL861" s="74"/>
      <c r="AM861" s="74"/>
      <c r="AN861" s="74"/>
      <c r="AT861" s="74"/>
      <c r="AU861" s="74"/>
      <c r="AV861" s="74"/>
      <c r="BB861" s="74"/>
      <c r="BC861" s="74"/>
      <c r="BD861" s="74"/>
      <c r="BJ861" s="74"/>
      <c r="BK861" s="74"/>
      <c r="BL861" s="74"/>
      <c r="BR861" s="74"/>
      <c r="BS861" s="74"/>
      <c r="BT861" s="74"/>
      <c r="BZ861" s="74"/>
      <c r="CA861" s="74"/>
      <c r="CB861" s="74"/>
      <c r="CH861" s="74"/>
      <c r="CI861" s="74"/>
      <c r="CJ861" s="74"/>
      <c r="CP861" s="74"/>
      <c r="CQ861" s="74"/>
      <c r="CR861" s="74"/>
      <c r="CX861" s="74"/>
      <c r="CY861" s="74"/>
      <c r="CZ861" s="74"/>
      <c r="DF861" s="74">
        <v>3.9999999999999998E-11</v>
      </c>
      <c r="DG861" s="74">
        <v>5.3531651481899996</v>
      </c>
      <c r="DH861" s="74">
        <v>104984.396305609</v>
      </c>
      <c r="DI861" s="73">
        <f t="shared" si="432"/>
        <v>3.9317815794308024E-12</v>
      </c>
      <c r="DJ861" s="73">
        <f t="shared" si="433"/>
        <v>4.0173675685569336E-12</v>
      </c>
      <c r="DK861" s="73">
        <f t="shared" si="434"/>
        <v>4.017374753757086E-12</v>
      </c>
      <c r="DL861" s="73">
        <f t="shared" si="435"/>
        <v>4.0173747543633666E-12</v>
      </c>
      <c r="DN861" s="74"/>
      <c r="DO861" s="74"/>
      <c r="DP861" s="74"/>
      <c r="DV861" s="74"/>
      <c r="DW861" s="74"/>
      <c r="DX861" s="74"/>
      <c r="ED861" s="74"/>
      <c r="EE861" s="74"/>
      <c r="EF861" s="74"/>
      <c r="EL861" s="74"/>
      <c r="EM861" s="74"/>
      <c r="EN861" s="74"/>
      <c r="ET861" s="74"/>
      <c r="EU861" s="74"/>
      <c r="EV861" s="74"/>
    </row>
    <row r="862" spans="12:152" s="73" customFormat="1" ht="13.5" x14ac:dyDescent="0.3">
      <c r="L862" s="74"/>
      <c r="N862" s="74">
        <v>2.1999999999999999E-10</v>
      </c>
      <c r="O862" s="74">
        <v>2.2980996183900002</v>
      </c>
      <c r="P862" s="74">
        <v>25865.042818580499</v>
      </c>
      <c r="Q862" s="73">
        <f t="shared" si="424"/>
        <v>3.2613776203700838E-11</v>
      </c>
      <c r="R862" s="73">
        <f t="shared" si="425"/>
        <v>3.2729032830445549E-11</v>
      </c>
      <c r="S862" s="73">
        <f t="shared" si="426"/>
        <v>3.2729042507233287E-11</v>
      </c>
      <c r="T862" s="73">
        <f t="shared" si="427"/>
        <v>3.2729042508061837E-11</v>
      </c>
      <c r="V862" s="74"/>
      <c r="W862" s="74"/>
      <c r="X862" s="74"/>
      <c r="AD862" s="74"/>
      <c r="AE862" s="74"/>
      <c r="AF862" s="74"/>
      <c r="AL862" s="74"/>
      <c r="AM862" s="74"/>
      <c r="AN862" s="74"/>
      <c r="AT862" s="74"/>
      <c r="AU862" s="74"/>
      <c r="AV862" s="74"/>
      <c r="BB862" s="74"/>
      <c r="BC862" s="74"/>
      <c r="BD862" s="74"/>
      <c r="BJ862" s="74"/>
      <c r="BK862" s="74"/>
      <c r="BL862" s="74"/>
      <c r="BR862" s="74"/>
      <c r="BS862" s="74"/>
      <c r="BT862" s="74"/>
      <c r="BZ862" s="74"/>
      <c r="CA862" s="74"/>
      <c r="CB862" s="74"/>
      <c r="CH862" s="74"/>
      <c r="CI862" s="74"/>
      <c r="CJ862" s="74"/>
      <c r="CP862" s="74"/>
      <c r="CQ862" s="74"/>
      <c r="CR862" s="74"/>
      <c r="CX862" s="74"/>
      <c r="CY862" s="74"/>
      <c r="CZ862" s="74"/>
      <c r="DF862" s="74">
        <v>5.0000000000000002E-11</v>
      </c>
      <c r="DG862" s="74">
        <v>5.7539064007</v>
      </c>
      <c r="DH862" s="74">
        <v>51841.950342379001</v>
      </c>
      <c r="DI862" s="73">
        <f t="shared" si="432"/>
        <v>4.4700572583570938E-11</v>
      </c>
      <c r="DJ862" s="73">
        <f t="shared" si="433"/>
        <v>4.4676760111532909E-11</v>
      </c>
      <c r="DK862" s="73">
        <f t="shared" si="434"/>
        <v>4.4676758110076107E-11</v>
      </c>
      <c r="DL862" s="73">
        <f t="shared" si="435"/>
        <v>4.4676758109905107E-11</v>
      </c>
      <c r="DN862" s="74"/>
      <c r="DO862" s="74"/>
      <c r="DP862" s="74"/>
      <c r="DV862" s="74"/>
      <c r="DW862" s="74"/>
      <c r="DX862" s="74"/>
      <c r="ED862" s="74"/>
      <c r="EE862" s="74"/>
      <c r="EF862" s="74"/>
      <c r="EL862" s="74"/>
      <c r="EM862" s="74"/>
      <c r="EN862" s="74"/>
      <c r="ET862" s="74"/>
      <c r="EU862" s="74"/>
      <c r="EV862" s="74"/>
    </row>
    <row r="863" spans="12:152" s="73" customFormat="1" ht="13.5" x14ac:dyDescent="0.3">
      <c r="L863" s="74"/>
      <c r="N863" s="74">
        <v>1.8999999999999999E-10</v>
      </c>
      <c r="O863" s="74">
        <v>4.09473921906</v>
      </c>
      <c r="P863" s="74">
        <v>76255.151885563493</v>
      </c>
      <c r="Q863" s="73">
        <f t="shared" si="424"/>
        <v>2.3319367542522492E-11</v>
      </c>
      <c r="R863" s="73">
        <f t="shared" si="425"/>
        <v>2.3024829571490181E-11</v>
      </c>
      <c r="S863" s="73">
        <f t="shared" si="426"/>
        <v>2.302480483911433E-11</v>
      </c>
      <c r="T863" s="73">
        <f t="shared" si="427"/>
        <v>2.3024804837013082E-11</v>
      </c>
      <c r="V863" s="74"/>
      <c r="W863" s="74"/>
      <c r="X863" s="74"/>
      <c r="AD863" s="74"/>
      <c r="AE863" s="74"/>
      <c r="AF863" s="74"/>
      <c r="AL863" s="74"/>
      <c r="AM863" s="74"/>
      <c r="AN863" s="74"/>
      <c r="AT863" s="74"/>
      <c r="AU863" s="74"/>
      <c r="AV863" s="74"/>
      <c r="BB863" s="74"/>
      <c r="BC863" s="74"/>
      <c r="BD863" s="74"/>
      <c r="BJ863" s="74"/>
      <c r="BK863" s="74"/>
      <c r="BL863" s="74"/>
      <c r="BR863" s="74"/>
      <c r="BS863" s="74"/>
      <c r="BT863" s="74"/>
      <c r="BZ863" s="74"/>
      <c r="CA863" s="74"/>
      <c r="CB863" s="74"/>
      <c r="CH863" s="74"/>
      <c r="CI863" s="74"/>
      <c r="CJ863" s="74"/>
      <c r="CP863" s="74"/>
      <c r="CQ863" s="74"/>
      <c r="CR863" s="74"/>
      <c r="CX863" s="74"/>
      <c r="CY863" s="74"/>
      <c r="CZ863" s="74"/>
      <c r="DF863" s="74">
        <v>3.9999999999999998E-11</v>
      </c>
      <c r="DG863" s="74">
        <v>1.5220637428099999</v>
      </c>
      <c r="DH863" s="74">
        <v>26267.9802718588</v>
      </c>
      <c r="DI863" s="73">
        <f t="shared" si="432"/>
        <v>2.4636574702730021E-11</v>
      </c>
      <c r="DJ863" s="73">
        <f t="shared" si="433"/>
        <v>2.4653525539009944E-11</v>
      </c>
      <c r="DK863" s="73">
        <f t="shared" si="434"/>
        <v>2.4653526961937269E-11</v>
      </c>
      <c r="DL863" s="73">
        <f t="shared" si="435"/>
        <v>2.4653526962057232E-11</v>
      </c>
      <c r="DN863" s="74"/>
      <c r="DO863" s="74"/>
      <c r="DP863" s="74"/>
      <c r="DV863" s="74"/>
      <c r="DW863" s="74"/>
      <c r="DX863" s="74"/>
      <c r="ED863" s="74"/>
      <c r="EE863" s="74"/>
      <c r="EF863" s="74"/>
      <c r="EL863" s="74"/>
      <c r="EM863" s="74"/>
      <c r="EN863" s="74"/>
      <c r="ET863" s="74"/>
      <c r="EU863" s="74"/>
      <c r="EV863" s="74"/>
    </row>
    <row r="864" spans="12:152" s="73" customFormat="1" ht="13.5" x14ac:dyDescent="0.3">
      <c r="L864" s="74"/>
      <c r="N864" s="74">
        <v>2.0000000000000001E-10</v>
      </c>
      <c r="O864" s="74">
        <v>4.6717407138600002</v>
      </c>
      <c r="P864" s="74">
        <v>207114.152237309</v>
      </c>
      <c r="Q864" s="73">
        <f t="shared" si="424"/>
        <v>1.3778256782284916E-10</v>
      </c>
      <c r="R864" s="73">
        <f t="shared" si="425"/>
        <v>1.3839630067128601E-10</v>
      </c>
      <c r="S864" s="73">
        <f t="shared" si="426"/>
        <v>1.3839635209716417E-10</v>
      </c>
      <c r="T864" s="73">
        <f t="shared" si="427"/>
        <v>1.3839635210149759E-10</v>
      </c>
      <c r="V864" s="74"/>
      <c r="W864" s="74"/>
      <c r="X864" s="74"/>
      <c r="AD864" s="74"/>
      <c r="AE864" s="74"/>
      <c r="AF864" s="74"/>
      <c r="AL864" s="74"/>
      <c r="AM864" s="74"/>
      <c r="AN864" s="74"/>
      <c r="AT864" s="74"/>
      <c r="AU864" s="74"/>
      <c r="AV864" s="74"/>
      <c r="BB864" s="74"/>
      <c r="BC864" s="74"/>
      <c r="BD864" s="74"/>
      <c r="BJ864" s="74"/>
      <c r="BK864" s="74"/>
      <c r="BL864" s="74"/>
      <c r="BR864" s="74"/>
      <c r="BS864" s="74"/>
      <c r="BT864" s="74"/>
      <c r="BZ864" s="74"/>
      <c r="CA864" s="74"/>
      <c r="CB864" s="74"/>
      <c r="CH864" s="74"/>
      <c r="CI864" s="74"/>
      <c r="CJ864" s="74"/>
      <c r="CP864" s="74"/>
      <c r="CQ864" s="74"/>
      <c r="CR864" s="74"/>
      <c r="CX864" s="74"/>
      <c r="CY864" s="74"/>
      <c r="CZ864" s="74"/>
      <c r="DF864" s="74">
        <v>3.9999999999999998E-11</v>
      </c>
      <c r="DG864" s="74">
        <v>4.6656386802099998</v>
      </c>
      <c r="DH864" s="74">
        <v>104127.267770594</v>
      </c>
      <c r="DI864" s="73">
        <f t="shared" si="432"/>
        <v>3.3671612571994119E-11</v>
      </c>
      <c r="DJ864" s="73">
        <f t="shared" si="433"/>
        <v>3.3625485595722167E-11</v>
      </c>
      <c r="DK864" s="73">
        <f t="shared" si="434"/>
        <v>3.3625481716383705E-11</v>
      </c>
      <c r="DL864" s="73">
        <f t="shared" si="435"/>
        <v>3.3625481716053673E-11</v>
      </c>
      <c r="DN864" s="74"/>
      <c r="DO864" s="74"/>
      <c r="DP864" s="74"/>
      <c r="DV864" s="74"/>
      <c r="DW864" s="74"/>
      <c r="DX864" s="74"/>
      <c r="ED864" s="74"/>
      <c r="EE864" s="74"/>
      <c r="EF864" s="74"/>
      <c r="EL864" s="74"/>
      <c r="EM864" s="74"/>
      <c r="EN864" s="74"/>
      <c r="ET864" s="74"/>
      <c r="EU864" s="74"/>
      <c r="EV864" s="74"/>
    </row>
    <row r="865" spans="12:152" s="73" customFormat="1" ht="13.5" x14ac:dyDescent="0.3">
      <c r="L865" s="74"/>
      <c r="N865" s="74">
        <v>2.1999999999999999E-10</v>
      </c>
      <c r="O865" s="74">
        <v>2.63315058351</v>
      </c>
      <c r="P865" s="74">
        <v>7768.3665566946001</v>
      </c>
      <c r="Q865" s="73">
        <f t="shared" si="424"/>
        <v>-2.1999992077439007E-10</v>
      </c>
      <c r="R865" s="73">
        <f t="shared" si="425"/>
        <v>-2.1999994769674952E-10</v>
      </c>
      <c r="S865" s="73">
        <f t="shared" si="426"/>
        <v>-2.1999994769877614E-10</v>
      </c>
      <c r="T865" s="73">
        <f t="shared" si="427"/>
        <v>-2.1999994769877632E-10</v>
      </c>
      <c r="V865" s="74"/>
      <c r="W865" s="74"/>
      <c r="X865" s="74"/>
      <c r="AD865" s="74"/>
      <c r="AE865" s="74"/>
      <c r="AF865" s="74"/>
      <c r="AL865" s="74"/>
      <c r="AM865" s="74"/>
      <c r="AN865" s="74"/>
      <c r="AT865" s="74"/>
      <c r="AU865" s="74"/>
      <c r="AV865" s="74"/>
      <c r="BB865" s="74"/>
      <c r="BC865" s="74"/>
      <c r="BD865" s="74"/>
      <c r="BJ865" s="74"/>
      <c r="BK865" s="74"/>
      <c r="BL865" s="74"/>
      <c r="BR865" s="74"/>
      <c r="BS865" s="74"/>
      <c r="BT865" s="74"/>
      <c r="BZ865" s="74"/>
      <c r="CA865" s="74"/>
      <c r="CB865" s="74"/>
      <c r="CH865" s="74"/>
      <c r="CI865" s="74"/>
      <c r="CJ865" s="74"/>
      <c r="CP865" s="74"/>
      <c r="CQ865" s="74"/>
      <c r="CR865" s="74"/>
      <c r="CX865" s="74"/>
      <c r="CY865" s="74"/>
      <c r="CZ865" s="74"/>
      <c r="DF865" s="74">
        <v>3.9999999999999998E-11</v>
      </c>
      <c r="DG865" s="74">
        <v>2.36671017385</v>
      </c>
      <c r="DH865" s="74">
        <v>19.669760899789999</v>
      </c>
      <c r="DI865" s="73">
        <f t="shared" si="432"/>
        <v>-3.5923261166789124E-11</v>
      </c>
      <c r="DJ865" s="73">
        <f t="shared" si="433"/>
        <v>-3.5923254078918939E-11</v>
      </c>
      <c r="DK865" s="73">
        <f t="shared" si="434"/>
        <v>-3.5923254078323827E-11</v>
      </c>
      <c r="DL865" s="73">
        <f t="shared" si="435"/>
        <v>-3.5923254078323776E-11</v>
      </c>
      <c r="DN865" s="74"/>
      <c r="DO865" s="74"/>
      <c r="DP865" s="74"/>
      <c r="DV865" s="74"/>
      <c r="DW865" s="74"/>
      <c r="DX865" s="74"/>
      <c r="ED865" s="74"/>
      <c r="EE865" s="74"/>
      <c r="EF865" s="74"/>
      <c r="EL865" s="74"/>
      <c r="EM865" s="74"/>
      <c r="EN865" s="74"/>
      <c r="ET865" s="74"/>
      <c r="EU865" s="74"/>
      <c r="EV865" s="74"/>
    </row>
    <row r="866" spans="12:152" s="73" customFormat="1" ht="13.5" x14ac:dyDescent="0.3">
      <c r="L866" s="74"/>
      <c r="N866" s="74">
        <v>2.0000000000000001E-10</v>
      </c>
      <c r="O866" s="74">
        <v>1.2427171609100001</v>
      </c>
      <c r="P866" s="74">
        <v>52179.738436411397</v>
      </c>
      <c r="Q866" s="73">
        <f t="shared" si="424"/>
        <v>1.7449485548540851E-10</v>
      </c>
      <c r="R866" s="73">
        <f t="shared" si="425"/>
        <v>1.7459920650706848E-10</v>
      </c>
      <c r="S866" s="73">
        <f t="shared" si="426"/>
        <v>1.7459921526021651E-10</v>
      </c>
      <c r="T866" s="73">
        <f t="shared" si="427"/>
        <v>1.7459921526095952E-10</v>
      </c>
      <c r="V866" s="74"/>
      <c r="W866" s="74"/>
      <c r="X866" s="74"/>
      <c r="AD866" s="74"/>
      <c r="AE866" s="74"/>
      <c r="AF866" s="74"/>
      <c r="AL866" s="74"/>
      <c r="AM866" s="74"/>
      <c r="AN866" s="74"/>
      <c r="AT866" s="74"/>
      <c r="AU866" s="74"/>
      <c r="AV866" s="74"/>
      <c r="BB866" s="74"/>
      <c r="BC866" s="74"/>
      <c r="BD866" s="74"/>
      <c r="BJ866" s="74"/>
      <c r="BK866" s="74"/>
      <c r="BL866" s="74"/>
      <c r="BR866" s="74"/>
      <c r="BS866" s="74"/>
      <c r="BT866" s="74"/>
      <c r="BZ866" s="74"/>
      <c r="CA866" s="74"/>
      <c r="CB866" s="74"/>
      <c r="CH866" s="74"/>
      <c r="CI866" s="74"/>
      <c r="CJ866" s="74"/>
      <c r="CP866" s="74"/>
      <c r="CQ866" s="74"/>
      <c r="CR866" s="74"/>
      <c r="CX866" s="74"/>
      <c r="CY866" s="74"/>
      <c r="CZ866" s="74"/>
      <c r="DF866" s="74">
        <v>3.9999999999999998E-11</v>
      </c>
      <c r="DG866" s="74">
        <v>5.1095428608000004</v>
      </c>
      <c r="DH866" s="74">
        <v>31722.936870926598</v>
      </c>
      <c r="DI866" s="73">
        <f t="shared" si="432"/>
        <v>1.6185429300195657E-11</v>
      </c>
      <c r="DJ866" s="73">
        <f t="shared" si="433"/>
        <v>1.6161658618605557E-11</v>
      </c>
      <c r="DK866" s="73">
        <f t="shared" si="434"/>
        <v>1.6161656622482797E-11</v>
      </c>
      <c r="DL866" s="73">
        <f t="shared" si="435"/>
        <v>1.6161656622316408E-11</v>
      </c>
      <c r="DN866" s="74"/>
      <c r="DO866" s="74"/>
      <c r="DP866" s="74"/>
      <c r="DV866" s="74"/>
      <c r="DW866" s="74"/>
      <c r="DX866" s="74"/>
      <c r="ED866" s="74"/>
      <c r="EE866" s="74"/>
      <c r="EF866" s="74"/>
      <c r="EL866" s="74"/>
      <c r="EM866" s="74"/>
      <c r="EN866" s="74"/>
      <c r="ET866" s="74"/>
      <c r="EU866" s="74"/>
      <c r="EV866" s="74"/>
    </row>
    <row r="867" spans="12:152" s="73" customFormat="1" ht="13.5" x14ac:dyDescent="0.3">
      <c r="L867" s="74"/>
      <c r="N867" s="74">
        <v>2.0000000000000001E-10</v>
      </c>
      <c r="O867" s="74">
        <v>6.1143184804499997</v>
      </c>
      <c r="P867" s="74">
        <v>24824.745778995999</v>
      </c>
      <c r="Q867" s="73">
        <f t="shared" si="424"/>
        <v>1.2303360352733941E-10</v>
      </c>
      <c r="R867" s="73">
        <f t="shared" si="425"/>
        <v>1.2311376130756961E-10</v>
      </c>
      <c r="S867" s="73">
        <f t="shared" si="426"/>
        <v>1.2311376803644359E-10</v>
      </c>
      <c r="T867" s="73">
        <f t="shared" si="427"/>
        <v>1.2311376803701698E-10</v>
      </c>
      <c r="V867" s="74"/>
      <c r="W867" s="74"/>
      <c r="X867" s="74"/>
      <c r="AD867" s="74"/>
      <c r="AE867" s="74"/>
      <c r="AF867" s="74"/>
      <c r="AL867" s="74"/>
      <c r="AM867" s="74"/>
      <c r="AN867" s="74"/>
      <c r="AT867" s="74"/>
      <c r="AU867" s="74"/>
      <c r="AV867" s="74"/>
      <c r="BB867" s="74"/>
      <c r="BC867" s="74"/>
      <c r="BD867" s="74"/>
      <c r="BJ867" s="74"/>
      <c r="BK867" s="74"/>
      <c r="BL867" s="74"/>
      <c r="BR867" s="74"/>
      <c r="BS867" s="74"/>
      <c r="BT867" s="74"/>
      <c r="BZ867" s="74"/>
      <c r="CA867" s="74"/>
      <c r="CB867" s="74"/>
      <c r="CH867" s="74"/>
      <c r="CI867" s="74"/>
      <c r="CJ867" s="74"/>
      <c r="CP867" s="74"/>
      <c r="CQ867" s="74"/>
      <c r="CR867" s="74"/>
      <c r="CX867" s="74"/>
      <c r="CY867" s="74"/>
      <c r="CZ867" s="74"/>
      <c r="DF867" s="74">
        <v>3.9999999999999998E-11</v>
      </c>
      <c r="DG867" s="74">
        <v>1.54518951672</v>
      </c>
      <c r="DH867" s="74">
        <v>52206.133144152802</v>
      </c>
      <c r="DI867" s="73">
        <f t="shared" si="432"/>
        <v>1.2926545983646428E-11</v>
      </c>
      <c r="DJ867" s="73">
        <f t="shared" si="433"/>
        <v>1.2967015067995801E-11</v>
      </c>
      <c r="DK867" s="73">
        <f t="shared" si="434"/>
        <v>1.2967018465241972E-11</v>
      </c>
      <c r="DL867" s="73">
        <f t="shared" si="435"/>
        <v>1.2967018465530199E-11</v>
      </c>
      <c r="DN867" s="74"/>
      <c r="DO867" s="74"/>
      <c r="DP867" s="74"/>
      <c r="DV867" s="74"/>
      <c r="DW867" s="74"/>
      <c r="DX867" s="74"/>
      <c r="ED867" s="74"/>
      <c r="EE867" s="74"/>
      <c r="EF867" s="74"/>
      <c r="EL867" s="74"/>
      <c r="EM867" s="74"/>
      <c r="EN867" s="74"/>
      <c r="ET867" s="74"/>
      <c r="EU867" s="74"/>
      <c r="EV867" s="74"/>
    </row>
    <row r="868" spans="12:152" s="73" customFormat="1" ht="13.5" x14ac:dyDescent="0.3">
      <c r="L868" s="74"/>
      <c r="N868" s="74">
        <v>2.3000000000000001E-10</v>
      </c>
      <c r="O868" s="74">
        <v>4.1807115902599996</v>
      </c>
      <c r="P868" s="74">
        <v>2125.8774073792001</v>
      </c>
      <c r="Q868" s="73">
        <f t="shared" si="424"/>
        <v>1.2235169083066744E-10</v>
      </c>
      <c r="R868" s="73">
        <f t="shared" si="425"/>
        <v>1.2236017084693489E-10</v>
      </c>
      <c r="S868" s="73">
        <f t="shared" si="426"/>
        <v>1.2236017155892514E-10</v>
      </c>
      <c r="T868" s="73">
        <f t="shared" si="427"/>
        <v>1.2236017155898602E-10</v>
      </c>
      <c r="V868" s="74"/>
      <c r="W868" s="74"/>
      <c r="X868" s="74"/>
      <c r="AD868" s="74"/>
      <c r="AE868" s="74"/>
      <c r="AF868" s="74"/>
      <c r="AL868" s="74"/>
      <c r="AM868" s="74"/>
      <c r="AN868" s="74"/>
      <c r="AT868" s="74"/>
      <c r="AU868" s="74"/>
      <c r="AV868" s="74"/>
      <c r="BB868" s="74"/>
      <c r="BC868" s="74"/>
      <c r="BD868" s="74"/>
      <c r="BJ868" s="74"/>
      <c r="BK868" s="74"/>
      <c r="BL868" s="74"/>
      <c r="BR868" s="74"/>
      <c r="BS868" s="74"/>
      <c r="BT868" s="74"/>
      <c r="BZ868" s="74"/>
      <c r="CA868" s="74"/>
      <c r="CB868" s="74"/>
      <c r="CH868" s="74"/>
      <c r="CI868" s="74"/>
      <c r="CJ868" s="74"/>
      <c r="CP868" s="74"/>
      <c r="CQ868" s="74"/>
      <c r="CR868" s="74"/>
      <c r="CX868" s="74"/>
      <c r="CY868" s="74"/>
      <c r="CZ868" s="74"/>
      <c r="DF868" s="74">
        <v>3.9999999999999998E-11</v>
      </c>
      <c r="DG868" s="74">
        <v>4.1679190415500003</v>
      </c>
      <c r="DH868" s="74">
        <v>130285.736897386</v>
      </c>
      <c r="DI868" s="73">
        <f t="shared" si="432"/>
        <v>-3.7971755468118457E-11</v>
      </c>
      <c r="DJ868" s="73">
        <f t="shared" si="433"/>
        <v>-3.793806213714522E-11</v>
      </c>
      <c r="DK868" s="73">
        <f t="shared" si="434"/>
        <v>-3.7938059296842743E-11</v>
      </c>
      <c r="DL868" s="73">
        <f t="shared" si="435"/>
        <v>-3.7938059296600625E-11</v>
      </c>
      <c r="DN868" s="74"/>
      <c r="DO868" s="74"/>
      <c r="DP868" s="74"/>
      <c r="DV868" s="74"/>
      <c r="DW868" s="74"/>
      <c r="DX868" s="74"/>
      <c r="ED868" s="74"/>
      <c r="EE868" s="74"/>
      <c r="EF868" s="74"/>
      <c r="EL868" s="74"/>
      <c r="EM868" s="74"/>
      <c r="EN868" s="74"/>
      <c r="ET868" s="74"/>
      <c r="EU868" s="74"/>
      <c r="EV868" s="74"/>
    </row>
    <row r="869" spans="12:152" s="73" customFormat="1" ht="13.5" x14ac:dyDescent="0.3">
      <c r="L869" s="74"/>
      <c r="N869" s="74">
        <v>2.1E-10</v>
      </c>
      <c r="O869" s="74">
        <v>0.74169140667</v>
      </c>
      <c r="P869" s="74">
        <v>1795.258443721</v>
      </c>
      <c r="Q869" s="73">
        <f t="shared" si="424"/>
        <v>1.1536004036319992E-11</v>
      </c>
      <c r="R869" s="73">
        <f t="shared" si="425"/>
        <v>1.152829388210604E-11</v>
      </c>
      <c r="S869" s="73">
        <f t="shared" si="426"/>
        <v>1.1528293234745258E-11</v>
      </c>
      <c r="T869" s="73">
        <f t="shared" si="427"/>
        <v>1.1528293234690132E-11</v>
      </c>
      <c r="V869" s="74"/>
      <c r="W869" s="74"/>
      <c r="X869" s="74"/>
      <c r="AD869" s="74"/>
      <c r="AE869" s="74"/>
      <c r="AF869" s="74"/>
      <c r="AL869" s="74"/>
      <c r="AM869" s="74"/>
      <c r="AN869" s="74"/>
      <c r="AT869" s="74"/>
      <c r="AU869" s="74"/>
      <c r="AV869" s="74"/>
      <c r="BB869" s="74"/>
      <c r="BC869" s="74"/>
      <c r="BD869" s="74"/>
      <c r="BJ869" s="74"/>
      <c r="BK869" s="74"/>
      <c r="BL869" s="74"/>
      <c r="BR869" s="74"/>
      <c r="BS869" s="74"/>
      <c r="BT869" s="74"/>
      <c r="BZ869" s="74"/>
      <c r="CA869" s="74"/>
      <c r="CB869" s="74"/>
      <c r="CH869" s="74"/>
      <c r="CI869" s="74"/>
      <c r="CJ869" s="74"/>
      <c r="CP869" s="74"/>
      <c r="CQ869" s="74"/>
      <c r="CR869" s="74"/>
      <c r="CX869" s="74"/>
      <c r="CY869" s="74"/>
      <c r="CZ869" s="74"/>
      <c r="DF869" s="74">
        <v>3.9999999999999998E-11</v>
      </c>
      <c r="DG869" s="74">
        <v>2.9329990170300002</v>
      </c>
      <c r="DH869" s="74">
        <v>31775.533510526198</v>
      </c>
      <c r="DI869" s="73">
        <f t="shared" si="432"/>
        <v>-3.147415210062956E-11</v>
      </c>
      <c r="DJ869" s="73">
        <f t="shared" si="433"/>
        <v>-3.1490211470925372E-11</v>
      </c>
      <c r="DK869" s="73">
        <f t="shared" si="434"/>
        <v>-3.1490212818744862E-11</v>
      </c>
      <c r="DL869" s="73">
        <f t="shared" si="435"/>
        <v>-3.1490212818857029E-11</v>
      </c>
      <c r="DN869" s="74"/>
      <c r="DO869" s="74"/>
      <c r="DP869" s="74"/>
      <c r="DV869" s="74"/>
      <c r="DW869" s="74"/>
      <c r="DX869" s="74"/>
      <c r="ED869" s="74"/>
      <c r="EE869" s="74"/>
      <c r="EF869" s="74"/>
      <c r="EL869" s="74"/>
      <c r="EM869" s="74"/>
      <c r="EN869" s="74"/>
      <c r="ET869" s="74"/>
      <c r="EU869" s="74"/>
      <c r="EV869" s="74"/>
    </row>
    <row r="870" spans="12:152" s="73" customFormat="1" ht="13.5" x14ac:dyDescent="0.3">
      <c r="L870" s="74"/>
      <c r="N870" s="74">
        <v>1.8999999999999999E-10</v>
      </c>
      <c r="O870" s="74">
        <v>2.66558529381</v>
      </c>
      <c r="P870" s="74">
        <v>191.44826611159999</v>
      </c>
      <c r="Q870" s="73">
        <f t="shared" si="424"/>
        <v>1.6599578937997778E-10</v>
      </c>
      <c r="R870" s="73">
        <f t="shared" si="425"/>
        <v>1.6599542689356352E-10</v>
      </c>
      <c r="S870" s="73">
        <f t="shared" si="426"/>
        <v>1.6599542686312826E-10</v>
      </c>
      <c r="T870" s="73">
        <f t="shared" si="427"/>
        <v>1.6599542686312575E-10</v>
      </c>
      <c r="V870" s="74"/>
      <c r="W870" s="74"/>
      <c r="X870" s="74"/>
      <c r="AD870" s="74"/>
      <c r="AE870" s="74"/>
      <c r="AF870" s="74"/>
      <c r="AL870" s="74"/>
      <c r="AM870" s="74"/>
      <c r="AN870" s="74"/>
      <c r="AT870" s="74"/>
      <c r="AU870" s="74"/>
      <c r="AV870" s="74"/>
      <c r="BB870" s="74"/>
      <c r="BC870" s="74"/>
      <c r="BD870" s="74"/>
      <c r="BJ870" s="74"/>
      <c r="BK870" s="74"/>
      <c r="BL870" s="74"/>
      <c r="BR870" s="74"/>
      <c r="BS870" s="74"/>
      <c r="BT870" s="74"/>
      <c r="BZ870" s="74"/>
      <c r="CA870" s="74"/>
      <c r="CB870" s="74"/>
      <c r="CH870" s="74"/>
      <c r="CI870" s="74"/>
      <c r="CJ870" s="74"/>
      <c r="CP870" s="74"/>
      <c r="CQ870" s="74"/>
      <c r="CR870" s="74"/>
      <c r="CX870" s="74"/>
      <c r="CY870" s="74"/>
      <c r="CZ870" s="74"/>
      <c r="DF870" s="74">
        <v>5.0000000000000002E-11</v>
      </c>
      <c r="DG870" s="74">
        <v>4.4724759230100002</v>
      </c>
      <c r="DH870" s="74">
        <v>51112.492199695997</v>
      </c>
      <c r="DI870" s="73">
        <f t="shared" si="432"/>
        <v>2.5851487910953709E-11</v>
      </c>
      <c r="DJ870" s="73">
        <f t="shared" si="433"/>
        <v>2.580666870759204E-11</v>
      </c>
      <c r="DK870" s="73">
        <f t="shared" si="434"/>
        <v>2.5806664943294656E-11</v>
      </c>
      <c r="DL870" s="73">
        <f t="shared" si="435"/>
        <v>2.5806664942973319E-11</v>
      </c>
      <c r="DN870" s="74"/>
      <c r="DO870" s="74"/>
      <c r="DP870" s="74"/>
      <c r="DV870" s="74"/>
      <c r="DW870" s="74"/>
      <c r="DX870" s="74"/>
      <c r="ED870" s="74"/>
      <c r="EE870" s="74"/>
      <c r="EF870" s="74"/>
      <c r="EL870" s="74"/>
      <c r="EM870" s="74"/>
      <c r="EN870" s="74"/>
      <c r="ET870" s="74"/>
      <c r="EU870" s="74"/>
      <c r="EV870" s="74"/>
    </row>
    <row r="871" spans="12:152" s="73" customFormat="1" ht="13.5" x14ac:dyDescent="0.3">
      <c r="L871" s="74"/>
      <c r="N871" s="74">
        <v>2.0000000000000001E-10</v>
      </c>
      <c r="O871" s="74">
        <v>3.2215004491500001</v>
      </c>
      <c r="P871" s="74">
        <v>156547.08861034401</v>
      </c>
      <c r="Q871" s="73">
        <f t="shared" si="424"/>
        <v>8.11702781724682E-11</v>
      </c>
      <c r="R871" s="73">
        <f t="shared" si="425"/>
        <v>8.1755950657959155E-11</v>
      </c>
      <c r="S871" s="73">
        <f t="shared" si="426"/>
        <v>8.1755999796937579E-11</v>
      </c>
      <c r="T871" s="73">
        <f t="shared" si="427"/>
        <v>8.1755999801170753E-11</v>
      </c>
      <c r="V871" s="74"/>
      <c r="W871" s="74"/>
      <c r="X871" s="74"/>
      <c r="AD871" s="74"/>
      <c r="AE871" s="74"/>
      <c r="AF871" s="74"/>
      <c r="AL871" s="74"/>
      <c r="AM871" s="74"/>
      <c r="AN871" s="74"/>
      <c r="AT871" s="74"/>
      <c r="AU871" s="74"/>
      <c r="AV871" s="74"/>
      <c r="BB871" s="74"/>
      <c r="BC871" s="74"/>
      <c r="BD871" s="74"/>
      <c r="BJ871" s="74"/>
      <c r="BK871" s="74"/>
      <c r="BL871" s="74"/>
      <c r="BR871" s="74"/>
      <c r="BS871" s="74"/>
      <c r="BT871" s="74"/>
      <c r="BZ871" s="74"/>
      <c r="CA871" s="74"/>
      <c r="CB871" s="74"/>
      <c r="CH871" s="74"/>
      <c r="CI871" s="74"/>
      <c r="CJ871" s="74"/>
      <c r="CP871" s="74"/>
      <c r="CQ871" s="74"/>
      <c r="CR871" s="74"/>
      <c r="CX871" s="74"/>
      <c r="CY871" s="74"/>
      <c r="CZ871" s="74"/>
      <c r="DF871" s="74">
        <v>3.9999999999999998E-11</v>
      </c>
      <c r="DG871" s="74">
        <v>2.4156876920800001</v>
      </c>
      <c r="DH871" s="74">
        <v>51534.3927214094</v>
      </c>
      <c r="DI871" s="73">
        <f t="shared" si="432"/>
        <v>-3.239953155834681E-11</v>
      </c>
      <c r="DJ871" s="73">
        <f t="shared" si="433"/>
        <v>-3.2424273915629182E-11</v>
      </c>
      <c r="DK871" s="73">
        <f t="shared" si="434"/>
        <v>-3.2424275991530339E-11</v>
      </c>
      <c r="DL871" s="73">
        <f t="shared" si="435"/>
        <v>-3.2424275991706095E-11</v>
      </c>
      <c r="DN871" s="74"/>
      <c r="DO871" s="74"/>
      <c r="DP871" s="74"/>
      <c r="DV871" s="74"/>
      <c r="DW871" s="74"/>
      <c r="DX871" s="74"/>
      <c r="ED871" s="74"/>
      <c r="EE871" s="74"/>
      <c r="EF871" s="74"/>
      <c r="EL871" s="74"/>
      <c r="EM871" s="74"/>
      <c r="EN871" s="74"/>
      <c r="ET871" s="74"/>
      <c r="EU871" s="74"/>
      <c r="EV871" s="74"/>
    </row>
    <row r="872" spans="12:152" s="73" customFormat="1" ht="13.5" x14ac:dyDescent="0.3">
      <c r="L872" s="74"/>
      <c r="N872" s="74">
        <v>2.1E-10</v>
      </c>
      <c r="O872" s="74">
        <v>6.1875398588400001</v>
      </c>
      <c r="P872" s="74">
        <v>104127.267770594</v>
      </c>
      <c r="Q872" s="73">
        <f t="shared" si="424"/>
        <v>1.2186354252186726E-10</v>
      </c>
      <c r="R872" s="73">
        <f t="shared" si="425"/>
        <v>1.2222801455837982E-10</v>
      </c>
      <c r="S872" s="73">
        <f t="shared" si="426"/>
        <v>1.2222804513686952E-10</v>
      </c>
      <c r="T872" s="73">
        <f t="shared" si="427"/>
        <v>1.2222804513947093E-10</v>
      </c>
      <c r="V872" s="74"/>
      <c r="W872" s="74"/>
      <c r="X872" s="74"/>
      <c r="AD872" s="74"/>
      <c r="AE872" s="74"/>
      <c r="AF872" s="74"/>
      <c r="AL872" s="74"/>
      <c r="AM872" s="74"/>
      <c r="AN872" s="74"/>
      <c r="AT872" s="74"/>
      <c r="AU872" s="74"/>
      <c r="AV872" s="74"/>
      <c r="BB872" s="74"/>
      <c r="BC872" s="74"/>
      <c r="BD872" s="74"/>
      <c r="BJ872" s="74"/>
      <c r="BK872" s="74"/>
      <c r="BL872" s="74"/>
      <c r="BR872" s="74"/>
      <c r="BS872" s="74"/>
      <c r="BT872" s="74"/>
      <c r="BZ872" s="74"/>
      <c r="CA872" s="74"/>
      <c r="CB872" s="74"/>
      <c r="CH872" s="74"/>
      <c r="CI872" s="74"/>
      <c r="CJ872" s="74"/>
      <c r="CP872" s="74"/>
      <c r="CQ872" s="74"/>
      <c r="CR872" s="74"/>
      <c r="CX872" s="74"/>
      <c r="CY872" s="74"/>
      <c r="CZ872" s="74"/>
      <c r="DF872" s="74">
        <v>3.9999999999999998E-11</v>
      </c>
      <c r="DG872" s="74">
        <v>1.74441095464</v>
      </c>
      <c r="DH872" s="74">
        <v>26248.310510959</v>
      </c>
      <c r="DI872" s="73">
        <f t="shared" si="432"/>
        <v>2.7576366109375565E-11</v>
      </c>
      <c r="DJ872" s="73">
        <f t="shared" si="433"/>
        <v>2.7591939550111872E-11</v>
      </c>
      <c r="DK872" s="73">
        <f t="shared" si="434"/>
        <v>2.7591940857353519E-11</v>
      </c>
      <c r="DL872" s="73">
        <f t="shared" si="435"/>
        <v>2.7591940857465459E-11</v>
      </c>
      <c r="DN872" s="74"/>
      <c r="DO872" s="74"/>
      <c r="DP872" s="74"/>
      <c r="DV872" s="74"/>
      <c r="DW872" s="74"/>
      <c r="DX872" s="74"/>
      <c r="ED872" s="74"/>
      <c r="EE872" s="74"/>
      <c r="EF872" s="74"/>
      <c r="EL872" s="74"/>
      <c r="EM872" s="74"/>
      <c r="EN872" s="74"/>
      <c r="ET872" s="74"/>
      <c r="EU872" s="74"/>
      <c r="EV872" s="74"/>
    </row>
    <row r="873" spans="12:152" s="73" customFormat="1" ht="13.5" x14ac:dyDescent="0.3">
      <c r="L873" s="74"/>
      <c r="N873" s="74">
        <v>2.0000000000000001E-10</v>
      </c>
      <c r="O873" s="74">
        <v>5.5229505312300002</v>
      </c>
      <c r="P873" s="74">
        <v>130363.24963659501</v>
      </c>
      <c r="Q873" s="73">
        <f t="shared" si="424"/>
        <v>1.3238363416315706E-10</v>
      </c>
      <c r="R873" s="73">
        <f t="shared" si="425"/>
        <v>1.3198287384502302E-10</v>
      </c>
      <c r="S873" s="73">
        <f t="shared" si="426"/>
        <v>1.3198284015681171E-10</v>
      </c>
      <c r="T873" s="73">
        <f t="shared" si="427"/>
        <v>1.3198284015401002E-10</v>
      </c>
      <c r="V873" s="74"/>
      <c r="W873" s="74"/>
      <c r="X873" s="74"/>
      <c r="AD873" s="74"/>
      <c r="AE873" s="74"/>
      <c r="AF873" s="74"/>
      <c r="AL873" s="74"/>
      <c r="AM873" s="74"/>
      <c r="AN873" s="74"/>
      <c r="AT873" s="74"/>
      <c r="AU873" s="74"/>
      <c r="AV873" s="74"/>
      <c r="BB873" s="74"/>
      <c r="BC873" s="74"/>
      <c r="BD873" s="74"/>
      <c r="BJ873" s="74"/>
      <c r="BK873" s="74"/>
      <c r="BL873" s="74"/>
      <c r="BR873" s="74"/>
      <c r="BS873" s="74"/>
      <c r="BT873" s="74"/>
      <c r="BZ873" s="74"/>
      <c r="CA873" s="74"/>
      <c r="CB873" s="74"/>
      <c r="CH873" s="74"/>
      <c r="CI873" s="74"/>
      <c r="CJ873" s="74"/>
      <c r="CP873" s="74"/>
      <c r="CQ873" s="74"/>
      <c r="CR873" s="74"/>
      <c r="CX873" s="74"/>
      <c r="CY873" s="74"/>
      <c r="CZ873" s="74"/>
      <c r="DF873" s="74">
        <v>3.9999999999999998E-11</v>
      </c>
      <c r="DG873" s="74">
        <v>5.2385603889299999</v>
      </c>
      <c r="DH873" s="74">
        <v>52396.2189255872</v>
      </c>
      <c r="DI873" s="73">
        <f t="shared" si="432"/>
        <v>-6.7069022897403655E-12</v>
      </c>
      <c r="DJ873" s="73">
        <f t="shared" si="433"/>
        <v>-6.6645789670161752E-12</v>
      </c>
      <c r="DK873" s="73">
        <f t="shared" si="434"/>
        <v>-6.664575413141252E-12</v>
      </c>
      <c r="DL873" s="73">
        <f t="shared" si="435"/>
        <v>-6.6645754128408304E-12</v>
      </c>
      <c r="DN873" s="74"/>
      <c r="DO873" s="74"/>
      <c r="DP873" s="74"/>
      <c r="DV873" s="74"/>
      <c r="DW873" s="74"/>
      <c r="DX873" s="74"/>
      <c r="ED873" s="74"/>
      <c r="EE873" s="74"/>
      <c r="EF873" s="74"/>
      <c r="EL873" s="74"/>
      <c r="EM873" s="74"/>
      <c r="EN873" s="74"/>
      <c r="ET873" s="74"/>
      <c r="EU873" s="74"/>
      <c r="EV873" s="74"/>
    </row>
    <row r="874" spans="12:152" s="73" customFormat="1" ht="13.5" x14ac:dyDescent="0.3">
      <c r="L874" s="74"/>
      <c r="N874" s="74">
        <v>2.1E-10</v>
      </c>
      <c r="O874" s="74">
        <v>3.9068438210799998</v>
      </c>
      <c r="P874" s="74">
        <v>51534.3927214094</v>
      </c>
      <c r="Q874" s="73">
        <f t="shared" si="424"/>
        <v>1.092310361334021E-10</v>
      </c>
      <c r="R874" s="73">
        <f t="shared" si="425"/>
        <v>1.0904166000976964E-10</v>
      </c>
      <c r="S874" s="73">
        <f t="shared" si="426"/>
        <v>1.0904164410427055E-10</v>
      </c>
      <c r="T874" s="73">
        <f t="shared" si="427"/>
        <v>1.0904164410292391E-10</v>
      </c>
      <c r="V874" s="74"/>
      <c r="W874" s="74"/>
      <c r="X874" s="74"/>
      <c r="AD874" s="74"/>
      <c r="AE874" s="74"/>
      <c r="AF874" s="74"/>
      <c r="AL874" s="74"/>
      <c r="AM874" s="74"/>
      <c r="AN874" s="74"/>
      <c r="AT874" s="74"/>
      <c r="AU874" s="74"/>
      <c r="AV874" s="74"/>
      <c r="BB874" s="74"/>
      <c r="BC874" s="74"/>
      <c r="BD874" s="74"/>
      <c r="BJ874" s="74"/>
      <c r="BK874" s="74"/>
      <c r="BL874" s="74"/>
      <c r="BR874" s="74"/>
      <c r="BS874" s="74"/>
      <c r="BT874" s="74"/>
      <c r="BZ874" s="74"/>
      <c r="CA874" s="74"/>
      <c r="CB874" s="74"/>
      <c r="CH874" s="74"/>
      <c r="CI874" s="74"/>
      <c r="CJ874" s="74"/>
      <c r="CP874" s="74"/>
      <c r="CQ874" s="74"/>
      <c r="CR874" s="74"/>
      <c r="CX874" s="74"/>
      <c r="CY874" s="74"/>
      <c r="CZ874" s="74"/>
      <c r="DF874" s="74">
        <v>3.9999999999999998E-11</v>
      </c>
      <c r="DG874" s="74">
        <v>4.12254586219</v>
      </c>
      <c r="DH874" s="74">
        <v>27441.651886591</v>
      </c>
      <c r="DI874" s="73">
        <f t="shared" si="432"/>
        <v>-3.3475257726042776E-11</v>
      </c>
      <c r="DJ874" s="73">
        <f t="shared" si="433"/>
        <v>-3.3487558953578164E-11</v>
      </c>
      <c r="DK874" s="73">
        <f t="shared" si="434"/>
        <v>-3.3487559985970699E-11</v>
      </c>
      <c r="DL874" s="73">
        <f t="shared" si="435"/>
        <v>-3.3487559986057747E-11</v>
      </c>
      <c r="DN874" s="74"/>
      <c r="DO874" s="74"/>
      <c r="DP874" s="74"/>
      <c r="DV874" s="74"/>
      <c r="DW874" s="74"/>
      <c r="DX874" s="74"/>
      <c r="ED874" s="74"/>
      <c r="EE874" s="74"/>
      <c r="EF874" s="74"/>
      <c r="EL874" s="74"/>
      <c r="EM874" s="74"/>
      <c r="EN874" s="74"/>
      <c r="ET874" s="74"/>
      <c r="EU874" s="74"/>
      <c r="EV874" s="74"/>
    </row>
    <row r="875" spans="12:152" s="73" customFormat="1" ht="13.5" x14ac:dyDescent="0.3">
      <c r="L875" s="74"/>
      <c r="N875" s="74">
        <v>2.0000000000000001E-10</v>
      </c>
      <c r="O875" s="74">
        <v>3.1001950954000002</v>
      </c>
      <c r="P875" s="74">
        <v>838.96928775039999</v>
      </c>
      <c r="Q875" s="73">
        <f t="shared" si="424"/>
        <v>-1.0489750630848046E-10</v>
      </c>
      <c r="R875" s="73">
        <f t="shared" si="425"/>
        <v>-1.0490043240923119E-10</v>
      </c>
      <c r="S875" s="73">
        <f t="shared" si="426"/>
        <v>-1.0490043265491132E-10</v>
      </c>
      <c r="T875" s="73">
        <f t="shared" si="427"/>
        <v>-1.0490043265493191E-10</v>
      </c>
      <c r="V875" s="74"/>
      <c r="W875" s="74"/>
      <c r="X875" s="74"/>
      <c r="AD875" s="74"/>
      <c r="AE875" s="74"/>
      <c r="AF875" s="74"/>
      <c r="AL875" s="74"/>
      <c r="AM875" s="74"/>
      <c r="AN875" s="74"/>
      <c r="AT875" s="74"/>
      <c r="AU875" s="74"/>
      <c r="AV875" s="74"/>
      <c r="BB875" s="74"/>
      <c r="BC875" s="74"/>
      <c r="BD875" s="74"/>
      <c r="BJ875" s="74"/>
      <c r="BK875" s="74"/>
      <c r="BL875" s="74"/>
      <c r="BR875" s="74"/>
      <c r="BS875" s="74"/>
      <c r="BT875" s="74"/>
      <c r="BZ875" s="74"/>
      <c r="CA875" s="74"/>
      <c r="CB875" s="74"/>
      <c r="CH875" s="74"/>
      <c r="CI875" s="74"/>
      <c r="CJ875" s="74"/>
      <c r="CP875" s="74"/>
      <c r="CQ875" s="74"/>
      <c r="CR875" s="74"/>
      <c r="CX875" s="74"/>
      <c r="CY875" s="74"/>
      <c r="CZ875" s="74"/>
      <c r="DF875" s="74">
        <v>5.0000000000000002E-11</v>
      </c>
      <c r="DG875" s="74">
        <v>5.1752940709099997</v>
      </c>
      <c r="DH875" s="74">
        <v>19367.1891622328</v>
      </c>
      <c r="DI875" s="73">
        <f t="shared" si="432"/>
        <v>3.8006068756286909E-11</v>
      </c>
      <c r="DJ875" s="73">
        <f t="shared" si="433"/>
        <v>3.7993178040086848E-11</v>
      </c>
      <c r="DK875" s="73">
        <f t="shared" si="434"/>
        <v>3.7993176957504942E-11</v>
      </c>
      <c r="DL875" s="73">
        <f t="shared" si="435"/>
        <v>3.7993176957412556E-11</v>
      </c>
      <c r="DN875" s="74"/>
      <c r="DO875" s="74"/>
      <c r="DP875" s="74"/>
      <c r="DV875" s="74"/>
      <c r="DW875" s="74"/>
      <c r="DX875" s="74"/>
      <c r="ED875" s="74"/>
      <c r="EE875" s="74"/>
      <c r="EF875" s="74"/>
      <c r="EL875" s="74"/>
      <c r="EM875" s="74"/>
      <c r="EN875" s="74"/>
      <c r="ET875" s="74"/>
      <c r="EU875" s="74"/>
      <c r="EV875" s="74"/>
    </row>
    <row r="876" spans="12:152" s="73" customFormat="1" ht="13.5" x14ac:dyDescent="0.3">
      <c r="L876" s="74"/>
      <c r="N876" s="74">
        <v>2.5000000000000002E-10</v>
      </c>
      <c r="O876" s="74">
        <v>5.7946688818699998</v>
      </c>
      <c r="P876" s="74">
        <v>26098.948841838101</v>
      </c>
      <c r="Q876" s="73">
        <f t="shared" si="424"/>
        <v>-1.9005769160393264E-10</v>
      </c>
      <c r="R876" s="73">
        <f t="shared" si="425"/>
        <v>-1.8997084497354576E-10</v>
      </c>
      <c r="S876" s="73">
        <f t="shared" si="426"/>
        <v>-1.8997083767944758E-10</v>
      </c>
      <c r="T876" s="73">
        <f t="shared" si="427"/>
        <v>-1.8997083767882862E-10</v>
      </c>
      <c r="V876" s="74"/>
      <c r="W876" s="74"/>
      <c r="X876" s="74"/>
      <c r="AD876" s="74"/>
      <c r="AE876" s="74"/>
      <c r="AF876" s="74"/>
      <c r="AL876" s="74"/>
      <c r="AM876" s="74"/>
      <c r="AN876" s="74"/>
      <c r="AT876" s="74"/>
      <c r="AU876" s="74"/>
      <c r="AV876" s="74"/>
      <c r="BB876" s="74"/>
      <c r="BC876" s="74"/>
      <c r="BD876" s="74"/>
      <c r="BJ876" s="74"/>
      <c r="BK876" s="74"/>
      <c r="BL876" s="74"/>
      <c r="BR876" s="74"/>
      <c r="BS876" s="74"/>
      <c r="BT876" s="74"/>
      <c r="BZ876" s="74"/>
      <c r="CA876" s="74"/>
      <c r="CB876" s="74"/>
      <c r="CH876" s="74"/>
      <c r="CI876" s="74"/>
      <c r="CJ876" s="74"/>
      <c r="CP876" s="74"/>
      <c r="CQ876" s="74"/>
      <c r="CR876" s="74"/>
      <c r="CX876" s="74"/>
      <c r="CY876" s="74"/>
      <c r="CZ876" s="74"/>
      <c r="DF876" s="74">
        <v>3.9999999999999998E-11</v>
      </c>
      <c r="DG876" s="74">
        <v>4.2106442239600002</v>
      </c>
      <c r="DH876" s="74">
        <v>26279.351407685699</v>
      </c>
      <c r="DI876" s="73">
        <f t="shared" si="432"/>
        <v>-3.2109446524272019E-11</v>
      </c>
      <c r="DJ876" s="73">
        <f t="shared" si="433"/>
        <v>-3.2122281046183632E-11</v>
      </c>
      <c r="DK876" s="73">
        <f t="shared" si="434"/>
        <v>-3.2122282123405641E-11</v>
      </c>
      <c r="DL876" s="73">
        <f t="shared" si="435"/>
        <v>-3.2122282123496424E-11</v>
      </c>
      <c r="DN876" s="74"/>
      <c r="DO876" s="74"/>
      <c r="DP876" s="74"/>
      <c r="DV876" s="74"/>
      <c r="DW876" s="74"/>
      <c r="DX876" s="74"/>
      <c r="ED876" s="74"/>
      <c r="EE876" s="74"/>
      <c r="EF876" s="74"/>
      <c r="EL876" s="74"/>
      <c r="EM876" s="74"/>
      <c r="EN876" s="74"/>
      <c r="ET876" s="74"/>
      <c r="EU876" s="74"/>
      <c r="EV876" s="74"/>
    </row>
    <row r="877" spans="12:152" s="73" customFormat="1" ht="13.5" x14ac:dyDescent="0.3">
      <c r="L877" s="74"/>
      <c r="N877" s="74">
        <v>2.1E-10</v>
      </c>
      <c r="O877" s="74">
        <v>6.2359495203900002</v>
      </c>
      <c r="P877" s="74">
        <v>103814.808054201</v>
      </c>
      <c r="Q877" s="73">
        <f t="shared" si="424"/>
        <v>-1.2499912955880534E-10</v>
      </c>
      <c r="R877" s="73">
        <f t="shared" si="425"/>
        <v>-1.2464003649315349E-10</v>
      </c>
      <c r="S877" s="73">
        <f t="shared" si="426"/>
        <v>-1.2464000631932086E-10</v>
      </c>
      <c r="T877" s="73">
        <f t="shared" si="427"/>
        <v>-1.2464000631674613E-10</v>
      </c>
      <c r="V877" s="74"/>
      <c r="W877" s="74"/>
      <c r="X877" s="74"/>
      <c r="AD877" s="74"/>
      <c r="AE877" s="74"/>
      <c r="AF877" s="74"/>
      <c r="AL877" s="74"/>
      <c r="AM877" s="74"/>
      <c r="AN877" s="74"/>
      <c r="AT877" s="74"/>
      <c r="AU877" s="74"/>
      <c r="AV877" s="74"/>
      <c r="BB877" s="74"/>
      <c r="BC877" s="74"/>
      <c r="BD877" s="74"/>
      <c r="BJ877" s="74"/>
      <c r="BK877" s="74"/>
      <c r="BL877" s="74"/>
      <c r="BR877" s="74"/>
      <c r="BS877" s="74"/>
      <c r="BT877" s="74"/>
      <c r="BZ877" s="74"/>
      <c r="CA877" s="74"/>
      <c r="CB877" s="74"/>
      <c r="CH877" s="74"/>
      <c r="CI877" s="74"/>
      <c r="CJ877" s="74"/>
      <c r="CP877" s="74"/>
      <c r="CQ877" s="74"/>
      <c r="CR877" s="74"/>
      <c r="CX877" s="74"/>
      <c r="CY877" s="74"/>
      <c r="CZ877" s="74"/>
      <c r="DF877" s="74">
        <v>5.0000000000000002E-11</v>
      </c>
      <c r="DG877" s="74">
        <v>4.4157088144900003</v>
      </c>
      <c r="DH877" s="74">
        <v>78057.523876285297</v>
      </c>
      <c r="DI877" s="73">
        <f t="shared" si="432"/>
        <v>-4.9596178781818382E-11</v>
      </c>
      <c r="DJ877" s="73">
        <f t="shared" si="433"/>
        <v>-4.9585976209331984E-11</v>
      </c>
      <c r="DK877" s="73">
        <f t="shared" si="434"/>
        <v>-4.9585975347381507E-11</v>
      </c>
      <c r="DL877" s="73">
        <f t="shared" si="435"/>
        <v>-4.9585975347308508E-11</v>
      </c>
      <c r="DN877" s="74"/>
      <c r="DO877" s="74"/>
      <c r="DP877" s="74"/>
      <c r="DV877" s="74"/>
      <c r="DW877" s="74"/>
      <c r="DX877" s="74"/>
      <c r="ED877" s="74"/>
      <c r="EE877" s="74"/>
      <c r="EF877" s="74"/>
      <c r="EL877" s="74"/>
      <c r="EM877" s="74"/>
      <c r="EN877" s="74"/>
      <c r="ET877" s="74"/>
      <c r="EU877" s="74"/>
      <c r="EV877" s="74"/>
    </row>
    <row r="878" spans="12:152" s="73" customFormat="1" ht="13.5" x14ac:dyDescent="0.3">
      <c r="L878" s="74"/>
      <c r="N878" s="74">
        <v>1.8999999999999999E-10</v>
      </c>
      <c r="O878" s="74">
        <v>5.7971572525399999</v>
      </c>
      <c r="P878" s="74">
        <v>26279.351407685699</v>
      </c>
      <c r="Q878" s="73">
        <f t="shared" si="424"/>
        <v>1.1568654288724267E-10</v>
      </c>
      <c r="R878" s="73">
        <f t="shared" si="425"/>
        <v>1.1560540030203327E-10</v>
      </c>
      <c r="S878" s="73">
        <f t="shared" si="426"/>
        <v>1.1560539348772952E-10</v>
      </c>
      <c r="T878" s="73">
        <f t="shared" si="427"/>
        <v>1.1560539348715528E-10</v>
      </c>
      <c r="V878" s="74"/>
      <c r="W878" s="74"/>
      <c r="X878" s="74"/>
      <c r="AD878" s="74"/>
      <c r="AE878" s="74"/>
      <c r="AF878" s="74"/>
      <c r="AL878" s="74"/>
      <c r="AM878" s="74"/>
      <c r="AN878" s="74"/>
      <c r="AT878" s="74"/>
      <c r="AU878" s="74"/>
      <c r="AV878" s="74"/>
      <c r="BB878" s="74"/>
      <c r="BC878" s="74"/>
      <c r="BD878" s="74"/>
      <c r="BJ878" s="74"/>
      <c r="BK878" s="74"/>
      <c r="BL878" s="74"/>
      <c r="BR878" s="74"/>
      <c r="BS878" s="74"/>
      <c r="BT878" s="74"/>
      <c r="BZ878" s="74"/>
      <c r="CA878" s="74"/>
      <c r="CB878" s="74"/>
      <c r="CH878" s="74"/>
      <c r="CI878" s="74"/>
      <c r="CJ878" s="74"/>
      <c r="CP878" s="74"/>
      <c r="CQ878" s="74"/>
      <c r="CR878" s="74"/>
      <c r="CX878" s="74"/>
      <c r="CY878" s="74"/>
      <c r="CZ878" s="74"/>
      <c r="DF878" s="74">
        <v>3.9999999999999998E-11</v>
      </c>
      <c r="DG878" s="74">
        <v>5.3032788706599998</v>
      </c>
      <c r="DH878" s="74">
        <v>25672.350650961998</v>
      </c>
      <c r="DI878" s="73">
        <f t="shared" si="432"/>
        <v>1.0796402767191912E-11</v>
      </c>
      <c r="DJ878" s="73">
        <f t="shared" si="433"/>
        <v>1.081665350661249E-11</v>
      </c>
      <c r="DK878" s="73">
        <f t="shared" si="434"/>
        <v>1.0816655206778027E-11</v>
      </c>
      <c r="DL878" s="73">
        <f t="shared" si="435"/>
        <v>1.0816655206922504E-11</v>
      </c>
      <c r="DN878" s="74"/>
      <c r="DO878" s="74"/>
      <c r="DP878" s="74"/>
      <c r="DV878" s="74"/>
      <c r="DW878" s="74"/>
      <c r="DX878" s="74"/>
      <c r="ED878" s="74"/>
      <c r="EE878" s="74"/>
      <c r="EF878" s="74"/>
      <c r="EL878" s="74"/>
      <c r="EM878" s="74"/>
      <c r="EN878" s="74"/>
      <c r="ET878" s="74"/>
      <c r="EU878" s="74"/>
      <c r="EV878" s="74"/>
    </row>
    <row r="879" spans="12:152" s="73" customFormat="1" ht="13.5" x14ac:dyDescent="0.3">
      <c r="L879" s="74"/>
      <c r="N879" s="74">
        <v>2.1999999999999999E-10</v>
      </c>
      <c r="O879" s="74">
        <v>0.71256272418</v>
      </c>
      <c r="P879" s="74">
        <v>959.12285995759999</v>
      </c>
      <c r="Q879" s="73">
        <f t="shared" si="424"/>
        <v>-1.8371100777963326E-10</v>
      </c>
      <c r="R879" s="73">
        <f t="shared" si="425"/>
        <v>-1.8371338551293117E-10</v>
      </c>
      <c r="S879" s="73">
        <f t="shared" si="426"/>
        <v>-1.8371338571256715E-10</v>
      </c>
      <c r="T879" s="73">
        <f t="shared" si="427"/>
        <v>-1.8371338571258434E-10</v>
      </c>
      <c r="V879" s="74"/>
      <c r="W879" s="74"/>
      <c r="X879" s="74"/>
      <c r="AD879" s="74"/>
      <c r="AE879" s="74"/>
      <c r="AF879" s="74"/>
      <c r="AL879" s="74"/>
      <c r="AM879" s="74"/>
      <c r="AN879" s="74"/>
      <c r="AT879" s="74"/>
      <c r="AU879" s="74"/>
      <c r="AV879" s="74"/>
      <c r="BB879" s="74"/>
      <c r="BC879" s="74"/>
      <c r="BD879" s="74"/>
      <c r="BJ879" s="74"/>
      <c r="BK879" s="74"/>
      <c r="BL879" s="74"/>
      <c r="BR879" s="74"/>
      <c r="BS879" s="74"/>
      <c r="BT879" s="74"/>
      <c r="BZ879" s="74"/>
      <c r="CA879" s="74"/>
      <c r="CB879" s="74"/>
      <c r="CH879" s="74"/>
      <c r="CI879" s="74"/>
      <c r="CJ879" s="74"/>
      <c r="CP879" s="74"/>
      <c r="CQ879" s="74"/>
      <c r="CR879" s="74"/>
      <c r="CX879" s="74"/>
      <c r="CY879" s="74"/>
      <c r="CZ879" s="74"/>
      <c r="DF879" s="74">
        <v>5.0000000000000002E-11</v>
      </c>
      <c r="DG879" s="74">
        <v>1.10382058499</v>
      </c>
      <c r="DH879" s="74">
        <v>31903.014001211101</v>
      </c>
      <c r="DI879" s="73">
        <f t="shared" si="432"/>
        <v>-3.0827292810553189E-11</v>
      </c>
      <c r="DJ879" s="73">
        <f t="shared" si="433"/>
        <v>-3.0853009432074104E-11</v>
      </c>
      <c r="DK879" s="73">
        <f t="shared" si="434"/>
        <v>-3.0853011590742591E-11</v>
      </c>
      <c r="DL879" s="73">
        <f t="shared" si="435"/>
        <v>-3.0853011590925992E-11</v>
      </c>
      <c r="DN879" s="74"/>
      <c r="DO879" s="74"/>
      <c r="DP879" s="74"/>
      <c r="DV879" s="74"/>
      <c r="DW879" s="74"/>
      <c r="DX879" s="74"/>
      <c r="ED879" s="74"/>
      <c r="EE879" s="74"/>
      <c r="EF879" s="74"/>
      <c r="EL879" s="74"/>
      <c r="EM879" s="74"/>
      <c r="EN879" s="74"/>
      <c r="ET879" s="74"/>
      <c r="EU879" s="74"/>
      <c r="EV879" s="74"/>
    </row>
    <row r="880" spans="12:152" s="73" customFormat="1" ht="13.5" x14ac:dyDescent="0.3">
      <c r="L880" s="74"/>
      <c r="N880" s="74">
        <v>2.1E-10</v>
      </c>
      <c r="O880" s="74">
        <v>1.3958976669700001</v>
      </c>
      <c r="P880" s="74">
        <v>103395.323410326</v>
      </c>
      <c r="Q880" s="73">
        <f t="shared" si="424"/>
        <v>-2.0995738387766436E-10</v>
      </c>
      <c r="R880" s="73">
        <f t="shared" si="425"/>
        <v>-2.0994795399840766E-10</v>
      </c>
      <c r="S880" s="73">
        <f t="shared" si="426"/>
        <v>-2.0994795316712345E-10</v>
      </c>
      <c r="T880" s="73">
        <f t="shared" si="427"/>
        <v>-2.0994795316705224E-10</v>
      </c>
      <c r="V880" s="74"/>
      <c r="W880" s="74"/>
      <c r="X880" s="74"/>
      <c r="AD880" s="74"/>
      <c r="AE880" s="74"/>
      <c r="AF880" s="74"/>
      <c r="AL880" s="74"/>
      <c r="AM880" s="74"/>
      <c r="AN880" s="74"/>
      <c r="AT880" s="74"/>
      <c r="AU880" s="74"/>
      <c r="AV880" s="74"/>
      <c r="BB880" s="74"/>
      <c r="BC880" s="74"/>
      <c r="BD880" s="74"/>
      <c r="BJ880" s="74"/>
      <c r="BK880" s="74"/>
      <c r="BL880" s="74"/>
      <c r="BR880" s="74"/>
      <c r="BS880" s="74"/>
      <c r="BT880" s="74"/>
      <c r="BZ880" s="74"/>
      <c r="CA880" s="74"/>
      <c r="CB880" s="74"/>
      <c r="CH880" s="74"/>
      <c r="CI880" s="74"/>
      <c r="CJ880" s="74"/>
      <c r="CP880" s="74"/>
      <c r="CQ880" s="74"/>
      <c r="CR880" s="74"/>
      <c r="CX880" s="74"/>
      <c r="CY880" s="74"/>
      <c r="CZ880" s="74"/>
      <c r="DF880" s="74">
        <v>5.0000000000000002E-11</v>
      </c>
      <c r="DG880" s="74">
        <v>2.7161962662199999</v>
      </c>
      <c r="DH880" s="74">
        <v>24952.226269680999</v>
      </c>
      <c r="DI880" s="73">
        <f t="shared" si="432"/>
        <v>4.5666668415972604E-11</v>
      </c>
      <c r="DJ880" s="73">
        <f t="shared" si="433"/>
        <v>4.5656256706770339E-11</v>
      </c>
      <c r="DK880" s="73">
        <f t="shared" si="434"/>
        <v>4.565625583208106E-11</v>
      </c>
      <c r="DL880" s="73">
        <f t="shared" si="435"/>
        <v>4.5656255832006905E-11</v>
      </c>
      <c r="DN880" s="74"/>
      <c r="DO880" s="74"/>
      <c r="DP880" s="74"/>
      <c r="DV880" s="74"/>
      <c r="DW880" s="74"/>
      <c r="DX880" s="74"/>
      <c r="ED880" s="74"/>
      <c r="EE880" s="74"/>
      <c r="EF880" s="74"/>
      <c r="EL880" s="74"/>
      <c r="EM880" s="74"/>
      <c r="EN880" s="74"/>
      <c r="ET880" s="74"/>
      <c r="EU880" s="74"/>
      <c r="EV880" s="74"/>
    </row>
    <row r="881" spans="12:152" s="73" customFormat="1" ht="13.5" x14ac:dyDescent="0.3">
      <c r="L881" s="74"/>
      <c r="N881" s="74">
        <v>1.8E-10</v>
      </c>
      <c r="O881" s="74">
        <v>1.52837590084</v>
      </c>
      <c r="P881" s="74">
        <v>107.30530692959999</v>
      </c>
      <c r="Q881" s="73">
        <f t="shared" si="424"/>
        <v>-1.7848988290468249E-10</v>
      </c>
      <c r="R881" s="73">
        <f t="shared" si="425"/>
        <v>-1.7848993404152713E-10</v>
      </c>
      <c r="S881" s="73">
        <f t="shared" si="426"/>
        <v>-1.7848993404582063E-10</v>
      </c>
      <c r="T881" s="73">
        <f t="shared" si="427"/>
        <v>-1.7848993404582099E-10</v>
      </c>
      <c r="V881" s="74"/>
      <c r="W881" s="74"/>
      <c r="X881" s="74"/>
      <c r="AD881" s="74"/>
      <c r="AE881" s="74"/>
      <c r="AF881" s="74"/>
      <c r="AL881" s="74"/>
      <c r="AM881" s="74"/>
      <c r="AN881" s="74"/>
      <c r="AT881" s="74"/>
      <c r="AU881" s="74"/>
      <c r="AV881" s="74"/>
      <c r="BB881" s="74"/>
      <c r="BC881" s="74"/>
      <c r="BD881" s="74"/>
      <c r="BJ881" s="74"/>
      <c r="BK881" s="74"/>
      <c r="BL881" s="74"/>
      <c r="BR881" s="74"/>
      <c r="BS881" s="74"/>
      <c r="BT881" s="74"/>
      <c r="BZ881" s="74"/>
      <c r="CA881" s="74"/>
      <c r="CB881" s="74"/>
      <c r="CH881" s="74"/>
      <c r="CI881" s="74"/>
      <c r="CJ881" s="74"/>
      <c r="CP881" s="74"/>
      <c r="CQ881" s="74"/>
      <c r="CR881" s="74"/>
      <c r="CX881" s="74"/>
      <c r="CY881" s="74"/>
      <c r="CZ881" s="74"/>
      <c r="DF881" s="74">
        <v>3.9999999999999998E-11</v>
      </c>
      <c r="DG881" s="74">
        <v>2.2879302358600002</v>
      </c>
      <c r="DH881" s="74">
        <v>235900.506826261</v>
      </c>
      <c r="DI881" s="73">
        <f t="shared" si="432"/>
        <v>2.1062491577165482E-11</v>
      </c>
      <c r="DJ881" s="73">
        <f t="shared" si="433"/>
        <v>2.1226549853144703E-11</v>
      </c>
      <c r="DK881" s="73">
        <f t="shared" si="434"/>
        <v>2.1226563607067306E-11</v>
      </c>
      <c r="DL881" s="73">
        <f t="shared" si="435"/>
        <v>2.1226563608223614E-11</v>
      </c>
      <c r="DN881" s="74"/>
      <c r="DO881" s="74"/>
      <c r="DP881" s="74"/>
      <c r="DV881" s="74"/>
      <c r="DW881" s="74"/>
      <c r="DX881" s="74"/>
      <c r="ED881" s="74"/>
      <c r="EE881" s="74"/>
      <c r="EF881" s="74"/>
      <c r="EL881" s="74"/>
      <c r="EM881" s="74"/>
      <c r="EN881" s="74"/>
      <c r="ET881" s="74"/>
      <c r="EU881" s="74"/>
      <c r="EV881" s="74"/>
    </row>
    <row r="882" spans="12:152" s="73" customFormat="1" ht="13.5" x14ac:dyDescent="0.3">
      <c r="L882" s="74"/>
      <c r="N882" s="74">
        <v>1.8999999999999999E-10</v>
      </c>
      <c r="O882" s="74">
        <v>0.60262102760000003</v>
      </c>
      <c r="P882" s="74">
        <v>27566.7697156385</v>
      </c>
      <c r="Q882" s="73">
        <f t="shared" si="424"/>
        <v>-1.168307592839504E-10</v>
      </c>
      <c r="R882" s="73">
        <f t="shared" si="425"/>
        <v>-1.1674614030343066E-10</v>
      </c>
      <c r="S882" s="73">
        <f t="shared" si="426"/>
        <v>-1.1674613319709278E-10</v>
      </c>
      <c r="T882" s="73">
        <f t="shared" si="427"/>
        <v>-1.1674613319648781E-10</v>
      </c>
      <c r="V882" s="74"/>
      <c r="W882" s="74"/>
      <c r="X882" s="74"/>
      <c r="AD882" s="74"/>
      <c r="AE882" s="74"/>
      <c r="AF882" s="74"/>
      <c r="AL882" s="74"/>
      <c r="AM882" s="74"/>
      <c r="AN882" s="74"/>
      <c r="AT882" s="74"/>
      <c r="AU882" s="74"/>
      <c r="AV882" s="74"/>
      <c r="BB882" s="74"/>
      <c r="BC882" s="74"/>
      <c r="BD882" s="74"/>
      <c r="BJ882" s="74"/>
      <c r="BK882" s="74"/>
      <c r="BL882" s="74"/>
      <c r="BR882" s="74"/>
      <c r="BS882" s="74"/>
      <c r="BT882" s="74"/>
      <c r="BZ882" s="74"/>
      <c r="CA882" s="74"/>
      <c r="CB882" s="74"/>
      <c r="CH882" s="74"/>
      <c r="CI882" s="74"/>
      <c r="CJ882" s="74"/>
      <c r="CP882" s="74"/>
      <c r="CQ882" s="74"/>
      <c r="CR882" s="74"/>
      <c r="CX882" s="74"/>
      <c r="CY882" s="74"/>
      <c r="CZ882" s="74"/>
      <c r="DF882" s="74">
        <v>3.9999999999999998E-11</v>
      </c>
      <c r="DG882" s="74">
        <v>1.5888472443299999</v>
      </c>
      <c r="DH882" s="74">
        <v>128747.35003836799</v>
      </c>
      <c r="DI882" s="73">
        <f t="shared" si="432"/>
        <v>3.7009585152202864E-11</v>
      </c>
      <c r="DJ882" s="73">
        <f t="shared" si="433"/>
        <v>3.7049473842618727E-11</v>
      </c>
      <c r="DK882" s="73">
        <f t="shared" si="434"/>
        <v>3.7049477180941706E-11</v>
      </c>
      <c r="DL882" s="73">
        <f t="shared" si="435"/>
        <v>3.7049477181222825E-11</v>
      </c>
      <c r="DN882" s="74"/>
      <c r="DO882" s="74"/>
      <c r="DP882" s="74"/>
      <c r="DV882" s="74"/>
      <c r="DW882" s="74"/>
      <c r="DX882" s="74"/>
      <c r="ED882" s="74"/>
      <c r="EE882" s="74"/>
      <c r="EF882" s="74"/>
      <c r="EL882" s="74"/>
      <c r="EM882" s="74"/>
      <c r="EN882" s="74"/>
      <c r="ET882" s="74"/>
      <c r="EU882" s="74"/>
      <c r="EV882" s="74"/>
    </row>
    <row r="883" spans="12:152" s="73" customFormat="1" ht="13.5" x14ac:dyDescent="0.3">
      <c r="L883" s="74"/>
      <c r="N883" s="74">
        <v>2.5000000000000002E-10</v>
      </c>
      <c r="O883" s="74">
        <v>0.78252166478999996</v>
      </c>
      <c r="P883" s="74">
        <v>53814.875800336296</v>
      </c>
      <c r="Q883" s="73">
        <f t="shared" si="424"/>
        <v>2.3826227927159031E-11</v>
      </c>
      <c r="R883" s="73">
        <f t="shared" si="425"/>
        <v>2.4100518324556154E-11</v>
      </c>
      <c r="S883" s="73">
        <f t="shared" si="426"/>
        <v>2.4100541353319124E-11</v>
      </c>
      <c r="T883" s="73">
        <f t="shared" si="427"/>
        <v>2.4100541355271089E-11</v>
      </c>
      <c r="V883" s="74"/>
      <c r="W883" s="74"/>
      <c r="X883" s="74"/>
      <c r="AD883" s="74"/>
      <c r="AE883" s="74"/>
      <c r="AF883" s="74"/>
      <c r="AL883" s="74"/>
      <c r="AM883" s="74"/>
      <c r="AN883" s="74"/>
      <c r="AT883" s="74"/>
      <c r="AU883" s="74"/>
      <c r="AV883" s="74"/>
      <c r="BB883" s="74"/>
      <c r="BC883" s="74"/>
      <c r="BD883" s="74"/>
      <c r="BJ883" s="74"/>
      <c r="BK883" s="74"/>
      <c r="BL883" s="74"/>
      <c r="BR883" s="74"/>
      <c r="BS883" s="74"/>
      <c r="BT883" s="74"/>
      <c r="BZ883" s="74"/>
      <c r="CA883" s="74"/>
      <c r="CB883" s="74"/>
      <c r="CH883" s="74"/>
      <c r="CI883" s="74"/>
      <c r="CJ883" s="74"/>
      <c r="CP883" s="74"/>
      <c r="CQ883" s="74"/>
      <c r="CR883" s="74"/>
      <c r="CX883" s="74"/>
      <c r="CY883" s="74"/>
      <c r="CZ883" s="74"/>
      <c r="DF883" s="74">
        <v>3.9999999999999998E-11</v>
      </c>
      <c r="DG883" s="74">
        <v>5.7886289920399996</v>
      </c>
      <c r="DH883" s="74">
        <v>22779.4372461938</v>
      </c>
      <c r="DI883" s="73">
        <f t="shared" si="432"/>
        <v>1.3698755354902702E-11</v>
      </c>
      <c r="DJ883" s="73">
        <f t="shared" si="433"/>
        <v>1.3681219667833711E-11</v>
      </c>
      <c r="DK883" s="73">
        <f t="shared" si="434"/>
        <v>1.368121819537735E-11</v>
      </c>
      <c r="DL883" s="73">
        <f t="shared" si="435"/>
        <v>1.3681218195251292E-11</v>
      </c>
      <c r="DN883" s="74"/>
      <c r="DO883" s="74"/>
      <c r="DP883" s="74"/>
      <c r="DV883" s="74"/>
      <c r="DW883" s="74"/>
      <c r="DX883" s="74"/>
      <c r="ED883" s="74"/>
      <c r="EE883" s="74"/>
      <c r="EF883" s="74"/>
      <c r="EL883" s="74"/>
      <c r="EM883" s="74"/>
      <c r="EN883" s="74"/>
      <c r="ET883" s="74"/>
      <c r="EU883" s="74"/>
      <c r="EV883" s="74"/>
    </row>
    <row r="884" spans="12:152" s="73" customFormat="1" ht="13.5" x14ac:dyDescent="0.3">
      <c r="L884" s="74"/>
      <c r="N884" s="74">
        <v>2.5000000000000002E-10</v>
      </c>
      <c r="O884" s="74">
        <v>2.29282750485</v>
      </c>
      <c r="P884" s="74">
        <v>77520.719364189907</v>
      </c>
      <c r="Q884" s="73">
        <f t="shared" si="424"/>
        <v>6.696874106851921E-12</v>
      </c>
      <c r="R884" s="73">
        <f t="shared" si="425"/>
        <v>6.3000631934479504E-12</v>
      </c>
      <c r="S884" s="73">
        <f t="shared" si="426"/>
        <v>6.3000298757125366E-12</v>
      </c>
      <c r="T884" s="73">
        <f t="shared" si="427"/>
        <v>6.3000298728712673E-12</v>
      </c>
      <c r="V884" s="74"/>
      <c r="W884" s="74"/>
      <c r="X884" s="74"/>
      <c r="AD884" s="74"/>
      <c r="AE884" s="74"/>
      <c r="AF884" s="74"/>
      <c r="AL884" s="74"/>
      <c r="AM884" s="74"/>
      <c r="AN884" s="74"/>
      <c r="AT884" s="74"/>
      <c r="AU884" s="74"/>
      <c r="AV884" s="74"/>
      <c r="BB884" s="74"/>
      <c r="BC884" s="74"/>
      <c r="BD884" s="74"/>
      <c r="BJ884" s="74"/>
      <c r="BK884" s="74"/>
      <c r="BL884" s="74"/>
      <c r="BR884" s="74"/>
      <c r="BS884" s="74"/>
      <c r="BT884" s="74"/>
      <c r="BZ884" s="74"/>
      <c r="CA884" s="74"/>
      <c r="CB884" s="74"/>
      <c r="CH884" s="74"/>
      <c r="CI884" s="74"/>
      <c r="CJ884" s="74"/>
      <c r="CP884" s="74"/>
      <c r="CQ884" s="74"/>
      <c r="CR884" s="74"/>
      <c r="CX884" s="74"/>
      <c r="CY884" s="74"/>
      <c r="CZ884" s="74"/>
      <c r="DF884" s="74">
        <v>3.9999999999999998E-11</v>
      </c>
      <c r="DG884" s="74">
        <v>4.2202143056099999</v>
      </c>
      <c r="DH884" s="74">
        <v>1731.1223529326001</v>
      </c>
      <c r="DI884" s="73">
        <f t="shared" si="432"/>
        <v>2.4201100216286385E-11</v>
      </c>
      <c r="DJ884" s="73">
        <f t="shared" si="433"/>
        <v>2.420222943793012E-11</v>
      </c>
      <c r="DK884" s="73">
        <f t="shared" si="434"/>
        <v>2.4202229532740622E-11</v>
      </c>
      <c r="DL884" s="73">
        <f t="shared" si="435"/>
        <v>2.4202229532748764E-11</v>
      </c>
      <c r="DN884" s="74"/>
      <c r="DO884" s="74"/>
      <c r="DP884" s="74"/>
      <c r="DV884" s="74"/>
      <c r="DW884" s="74"/>
      <c r="DX884" s="74"/>
      <c r="ED884" s="74"/>
      <c r="EE884" s="74"/>
      <c r="EF884" s="74"/>
      <c r="EL884" s="74"/>
      <c r="EM884" s="74"/>
      <c r="EN884" s="74"/>
      <c r="ET884" s="74"/>
      <c r="EU884" s="74"/>
      <c r="EV884" s="74"/>
    </row>
    <row r="885" spans="12:152" s="73" customFormat="1" ht="13.5" x14ac:dyDescent="0.3">
      <c r="L885" s="74"/>
      <c r="N885" s="74">
        <v>1.8E-10</v>
      </c>
      <c r="O885" s="74">
        <v>2.1160603740199999</v>
      </c>
      <c r="P885" s="74">
        <v>26.298319799800002</v>
      </c>
      <c r="Q885" s="73">
        <f t="shared" si="424"/>
        <v>-1.4872306860103757E-10</v>
      </c>
      <c r="R885" s="73">
        <f t="shared" si="425"/>
        <v>-1.4872301398402308E-10</v>
      </c>
      <c r="S885" s="73">
        <f t="shared" si="426"/>
        <v>-1.4872301397943735E-10</v>
      </c>
      <c r="T885" s="73">
        <f t="shared" si="427"/>
        <v>-1.4872301397943691E-10</v>
      </c>
      <c r="V885" s="74"/>
      <c r="W885" s="74"/>
      <c r="X885" s="74"/>
      <c r="AD885" s="74"/>
      <c r="AE885" s="74"/>
      <c r="AF885" s="74"/>
      <c r="AL885" s="74"/>
      <c r="AM885" s="74"/>
      <c r="AN885" s="74"/>
      <c r="AT885" s="74"/>
      <c r="AU885" s="74"/>
      <c r="AV885" s="74"/>
      <c r="BB885" s="74"/>
      <c r="BC885" s="74"/>
      <c r="BD885" s="74"/>
      <c r="BJ885" s="74"/>
      <c r="BK885" s="74"/>
      <c r="BL885" s="74"/>
      <c r="BR885" s="74"/>
      <c r="BS885" s="74"/>
      <c r="BT885" s="74"/>
      <c r="BZ885" s="74"/>
      <c r="CA885" s="74"/>
      <c r="CB885" s="74"/>
      <c r="CH885" s="74"/>
      <c r="CI885" s="74"/>
      <c r="CJ885" s="74"/>
      <c r="CP885" s="74"/>
      <c r="CQ885" s="74"/>
      <c r="CR885" s="74"/>
      <c r="CX885" s="74"/>
      <c r="CY885" s="74"/>
      <c r="CZ885" s="74"/>
      <c r="DF885" s="74">
        <v>3.9999999999999998E-11</v>
      </c>
      <c r="DG885" s="74">
        <v>4.6831837102699998</v>
      </c>
      <c r="DH885" s="74">
        <v>103814.808054201</v>
      </c>
      <c r="DI885" s="73">
        <f t="shared" si="432"/>
        <v>3.1707601797433935E-11</v>
      </c>
      <c r="DJ885" s="73">
        <f t="shared" si="433"/>
        <v>3.1759380775850404E-11</v>
      </c>
      <c r="DK885" s="73">
        <f t="shared" si="434"/>
        <v>3.1759385117288397E-11</v>
      </c>
      <c r="DL885" s="73">
        <f t="shared" si="435"/>
        <v>3.1759385117658851E-11</v>
      </c>
      <c r="DN885" s="74"/>
      <c r="DO885" s="74"/>
      <c r="DP885" s="74"/>
      <c r="DV885" s="74"/>
      <c r="DW885" s="74"/>
      <c r="DX885" s="74"/>
      <c r="ED885" s="74"/>
      <c r="EE885" s="74"/>
      <c r="EF885" s="74"/>
      <c r="EL885" s="74"/>
      <c r="EM885" s="74"/>
      <c r="EN885" s="74"/>
      <c r="ET885" s="74"/>
      <c r="EU885" s="74"/>
      <c r="EV885" s="74"/>
    </row>
    <row r="886" spans="12:152" s="73" customFormat="1" ht="13.5" x14ac:dyDescent="0.3">
      <c r="L886" s="74"/>
      <c r="N886" s="74">
        <v>2.4E-10</v>
      </c>
      <c r="O886" s="74">
        <v>1.6026423091899999</v>
      </c>
      <c r="P886" s="74">
        <v>208173.534167498</v>
      </c>
      <c r="Q886" s="73">
        <f t="shared" si="424"/>
        <v>-1.7397998689525681E-10</v>
      </c>
      <c r="R886" s="73">
        <f t="shared" si="425"/>
        <v>-1.7327351062426991E-10</v>
      </c>
      <c r="S886" s="73">
        <f t="shared" si="426"/>
        <v>-1.7327345117470995E-10</v>
      </c>
      <c r="T886" s="73">
        <f t="shared" si="427"/>
        <v>-1.732734511696504E-10</v>
      </c>
      <c r="V886" s="74"/>
      <c r="W886" s="74"/>
      <c r="X886" s="74"/>
      <c r="AD886" s="74"/>
      <c r="AE886" s="74"/>
      <c r="AF886" s="74"/>
      <c r="AL886" s="74"/>
      <c r="AM886" s="74"/>
      <c r="AN886" s="74"/>
      <c r="AT886" s="74"/>
      <c r="AU886" s="74"/>
      <c r="AV886" s="74"/>
      <c r="BB886" s="74"/>
      <c r="BC886" s="74"/>
      <c r="BD886" s="74"/>
      <c r="BJ886" s="74"/>
      <c r="BK886" s="74"/>
      <c r="BL886" s="74"/>
      <c r="BR886" s="74"/>
      <c r="BS886" s="74"/>
      <c r="BT886" s="74"/>
      <c r="BZ886" s="74"/>
      <c r="CA886" s="74"/>
      <c r="CB886" s="74"/>
      <c r="CH886" s="74"/>
      <c r="CI886" s="74"/>
      <c r="CJ886" s="74"/>
      <c r="CP886" s="74"/>
      <c r="CQ886" s="74"/>
      <c r="CR886" s="74"/>
      <c r="CX886" s="74"/>
      <c r="CY886" s="74"/>
      <c r="CZ886" s="74"/>
      <c r="DF886" s="74">
        <v>3.9999999999999998E-11</v>
      </c>
      <c r="DG886" s="74">
        <v>3.2957596635400002</v>
      </c>
      <c r="DH886" s="74">
        <v>76137.832017343302</v>
      </c>
      <c r="DI886" s="73">
        <f t="shared" si="432"/>
        <v>-2.1252864201670165E-11</v>
      </c>
      <c r="DJ886" s="73">
        <f t="shared" si="433"/>
        <v>-2.1199993394005239E-11</v>
      </c>
      <c r="DK886" s="73">
        <f t="shared" si="434"/>
        <v>-2.1199988952695653E-11</v>
      </c>
      <c r="DL886" s="73">
        <f t="shared" si="435"/>
        <v>-2.119998895232545E-11</v>
      </c>
      <c r="DN886" s="74"/>
      <c r="DO886" s="74"/>
      <c r="DP886" s="74"/>
      <c r="DV886" s="74"/>
      <c r="DW886" s="74"/>
      <c r="DX886" s="74"/>
      <c r="ED886" s="74"/>
      <c r="EE886" s="74"/>
      <c r="EF886" s="74"/>
      <c r="EL886" s="74"/>
      <c r="EM886" s="74"/>
      <c r="EN886" s="74"/>
      <c r="ET886" s="74"/>
      <c r="EU886" s="74"/>
      <c r="EV886" s="74"/>
    </row>
    <row r="887" spans="12:152" s="73" customFormat="1" ht="13.5" x14ac:dyDescent="0.3">
      <c r="L887" s="74"/>
      <c r="N887" s="74">
        <v>2.1E-10</v>
      </c>
      <c r="O887" s="74">
        <v>6.2798356706199998</v>
      </c>
      <c r="P887" s="74">
        <v>54344.5667654309</v>
      </c>
      <c r="Q887" s="73">
        <f t="shared" si="424"/>
        <v>-2.0816988644572381E-10</v>
      </c>
      <c r="R887" s="73">
        <f t="shared" si="425"/>
        <v>-2.0813896505168336E-10</v>
      </c>
      <c r="S887" s="73">
        <f t="shared" si="426"/>
        <v>-2.0813896244463359E-10</v>
      </c>
      <c r="T887" s="73">
        <f t="shared" si="427"/>
        <v>-2.0813896244441157E-10</v>
      </c>
      <c r="V887" s="74"/>
      <c r="W887" s="74"/>
      <c r="X887" s="74"/>
      <c r="AD887" s="74"/>
      <c r="AE887" s="74"/>
      <c r="AF887" s="74"/>
      <c r="AL887" s="74"/>
      <c r="AM887" s="74"/>
      <c r="AN887" s="74"/>
      <c r="AT887" s="74"/>
      <c r="AU887" s="74"/>
      <c r="AV887" s="74"/>
      <c r="BB887" s="74"/>
      <c r="BC887" s="74"/>
      <c r="BD887" s="74"/>
      <c r="BJ887" s="74"/>
      <c r="BK887" s="74"/>
      <c r="BL887" s="74"/>
      <c r="BR887" s="74"/>
      <c r="BS887" s="74"/>
      <c r="BT887" s="74"/>
      <c r="BZ887" s="74"/>
      <c r="CA887" s="74"/>
      <c r="CB887" s="74"/>
      <c r="CH887" s="74"/>
      <c r="CI887" s="74"/>
      <c r="CJ887" s="74"/>
      <c r="CP887" s="74"/>
      <c r="CQ887" s="74"/>
      <c r="CR887" s="74"/>
      <c r="CX887" s="74"/>
      <c r="CY887" s="74"/>
      <c r="CZ887" s="74"/>
      <c r="DF887" s="74">
        <v>3.9999999999999998E-11</v>
      </c>
      <c r="DG887" s="74">
        <v>5.4748728380899996</v>
      </c>
      <c r="DH887" s="74">
        <v>132350.71519108801</v>
      </c>
      <c r="DI887" s="73">
        <f t="shared" si="432"/>
        <v>3.9980510232149729E-11</v>
      </c>
      <c r="DJ887" s="73">
        <f t="shared" si="433"/>
        <v>3.997697883973001E-11</v>
      </c>
      <c r="DK887" s="73">
        <f t="shared" si="434"/>
        <v>3.997697853089341E-11</v>
      </c>
      <c r="DL887" s="73">
        <f t="shared" si="435"/>
        <v>3.9976978530866876E-11</v>
      </c>
      <c r="DN887" s="74"/>
      <c r="DO887" s="74"/>
      <c r="DP887" s="74"/>
      <c r="DV887" s="74"/>
      <c r="DW887" s="74"/>
      <c r="DX887" s="74"/>
      <c r="ED887" s="74"/>
      <c r="EE887" s="74"/>
      <c r="EF887" s="74"/>
      <c r="EL887" s="74"/>
      <c r="EM887" s="74"/>
      <c r="EN887" s="74"/>
      <c r="ET887" s="74"/>
      <c r="EU887" s="74"/>
      <c r="EV887" s="74"/>
    </row>
    <row r="888" spans="12:152" s="73" customFormat="1" ht="13.5" x14ac:dyDescent="0.3">
      <c r="L888" s="74"/>
      <c r="N888" s="74">
        <v>1.8E-10</v>
      </c>
      <c r="O888" s="74">
        <v>2.13288203799</v>
      </c>
      <c r="P888" s="74">
        <v>77314.5338157527</v>
      </c>
      <c r="Q888" s="73">
        <f t="shared" si="424"/>
        <v>6.0096605223972647E-11</v>
      </c>
      <c r="R888" s="73">
        <f t="shared" si="425"/>
        <v>6.0365214199338221E-11</v>
      </c>
      <c r="S888" s="73">
        <f t="shared" si="426"/>
        <v>6.0365236745967965E-11</v>
      </c>
      <c r="T888" s="73">
        <f t="shared" si="427"/>
        <v>6.0365236747857259E-11</v>
      </c>
      <c r="V888" s="74"/>
      <c r="W888" s="74"/>
      <c r="X888" s="74"/>
      <c r="AD888" s="74"/>
      <c r="AE888" s="74"/>
      <c r="AF888" s="74"/>
      <c r="AL888" s="74"/>
      <c r="AM888" s="74"/>
      <c r="AN888" s="74"/>
      <c r="AT888" s="74"/>
      <c r="AU888" s="74"/>
      <c r="AV888" s="74"/>
      <c r="BB888" s="74"/>
      <c r="BC888" s="74"/>
      <c r="BD888" s="74"/>
      <c r="BJ888" s="74"/>
      <c r="BK888" s="74"/>
      <c r="BL888" s="74"/>
      <c r="BR888" s="74"/>
      <c r="BS888" s="74"/>
      <c r="BT888" s="74"/>
      <c r="BZ888" s="74"/>
      <c r="CA888" s="74"/>
      <c r="CB888" s="74"/>
      <c r="CH888" s="74"/>
      <c r="CI888" s="74"/>
      <c r="CJ888" s="74"/>
      <c r="CP888" s="74"/>
      <c r="CQ888" s="74"/>
      <c r="CR888" s="74"/>
      <c r="CX888" s="74"/>
      <c r="CY888" s="74"/>
      <c r="CZ888" s="74"/>
      <c r="DF888" s="74">
        <v>3.9999999999999998E-11</v>
      </c>
      <c r="DG888" s="74">
        <v>2.99265295426</v>
      </c>
      <c r="DH888" s="74">
        <v>77741.132006628701</v>
      </c>
      <c r="DI888" s="73">
        <f t="shared" si="432"/>
        <v>-3.6750626730527487E-11</v>
      </c>
      <c r="DJ888" s="73">
        <f t="shared" si="433"/>
        <v>-3.6725434422230188E-11</v>
      </c>
      <c r="DK888" s="73">
        <f t="shared" si="434"/>
        <v>-3.6725432303122538E-11</v>
      </c>
      <c r="DL888" s="73">
        <f t="shared" si="435"/>
        <v>-3.6725432302942335E-11</v>
      </c>
      <c r="DN888" s="74"/>
      <c r="DO888" s="74"/>
      <c r="DP888" s="74"/>
      <c r="DV888" s="74"/>
      <c r="DW888" s="74"/>
      <c r="DX888" s="74"/>
      <c r="ED888" s="74"/>
      <c r="EE888" s="74"/>
      <c r="EF888" s="74"/>
      <c r="EL888" s="74"/>
      <c r="EM888" s="74"/>
      <c r="EN888" s="74"/>
      <c r="ET888" s="74"/>
      <c r="EU888" s="74"/>
      <c r="EV888" s="74"/>
    </row>
    <row r="889" spans="12:152" s="73" customFormat="1" ht="13.5" x14ac:dyDescent="0.3">
      <c r="L889" s="74"/>
      <c r="N889" s="74">
        <v>1.8999999999999999E-10</v>
      </c>
      <c r="O889" s="74">
        <v>5.0222888460400004</v>
      </c>
      <c r="P889" s="74">
        <v>26114.201461373999</v>
      </c>
      <c r="Q889" s="73">
        <f t="shared" si="424"/>
        <v>-6.3186917232137616E-11</v>
      </c>
      <c r="R889" s="73">
        <f t="shared" si="425"/>
        <v>-6.3091067044387598E-11</v>
      </c>
      <c r="S889" s="73">
        <f t="shared" si="426"/>
        <v>-6.3091058995848144E-11</v>
      </c>
      <c r="T889" s="73">
        <f t="shared" si="427"/>
        <v>-6.3091058995165578E-11</v>
      </c>
      <c r="V889" s="74"/>
      <c r="W889" s="74"/>
      <c r="X889" s="74"/>
      <c r="AD889" s="74"/>
      <c r="AE889" s="74"/>
      <c r="AF889" s="74"/>
      <c r="AL889" s="74"/>
      <c r="AM889" s="74"/>
      <c r="AN889" s="74"/>
      <c r="AT889" s="74"/>
      <c r="AU889" s="74"/>
      <c r="AV889" s="74"/>
      <c r="BB889" s="74"/>
      <c r="BC889" s="74"/>
      <c r="BD889" s="74"/>
      <c r="BJ889" s="74"/>
      <c r="BK889" s="74"/>
      <c r="BL889" s="74"/>
      <c r="BR889" s="74"/>
      <c r="BS889" s="74"/>
      <c r="BT889" s="74"/>
      <c r="BZ889" s="74"/>
      <c r="CA889" s="74"/>
      <c r="CB889" s="74"/>
      <c r="CH889" s="74"/>
      <c r="CI889" s="74"/>
      <c r="CJ889" s="74"/>
      <c r="CP889" s="74"/>
      <c r="CQ889" s="74"/>
      <c r="CR889" s="74"/>
      <c r="CX889" s="74"/>
      <c r="CY889" s="74"/>
      <c r="CZ889" s="74"/>
      <c r="DF889" s="74">
        <v>3.9999999999999998E-11</v>
      </c>
      <c r="DG889" s="74">
        <v>3.4788961061000001</v>
      </c>
      <c r="DH889" s="74">
        <v>53661.096989851598</v>
      </c>
      <c r="DI889" s="73">
        <f t="shared" si="432"/>
        <v>-4.1232749932885777E-12</v>
      </c>
      <c r="DJ889" s="73">
        <f t="shared" si="433"/>
        <v>-4.0795432207210141E-12</v>
      </c>
      <c r="DK889" s="73">
        <f t="shared" si="434"/>
        <v>-4.0795395487027453E-12</v>
      </c>
      <c r="DL889" s="73">
        <f t="shared" si="435"/>
        <v>-4.0795395483951294E-12</v>
      </c>
      <c r="DN889" s="74"/>
      <c r="DO889" s="74"/>
      <c r="DP889" s="74"/>
      <c r="DV889" s="74"/>
      <c r="DW889" s="74"/>
      <c r="DX889" s="74"/>
      <c r="ED889" s="74"/>
      <c r="EE889" s="74"/>
      <c r="EF889" s="74"/>
      <c r="EL889" s="74"/>
      <c r="EM889" s="74"/>
      <c r="EN889" s="74"/>
      <c r="ET889" s="74"/>
      <c r="EU889" s="74"/>
      <c r="EV889" s="74"/>
    </row>
    <row r="890" spans="12:152" s="73" customFormat="1" ht="13.5" x14ac:dyDescent="0.3">
      <c r="L890" s="74"/>
      <c r="N890" s="74">
        <v>2.0000000000000001E-10</v>
      </c>
      <c r="O890" s="74">
        <v>5.5252086726699998</v>
      </c>
      <c r="P890" s="74">
        <v>9591.5417453718001</v>
      </c>
      <c r="Q890" s="73">
        <f t="shared" si="424"/>
        <v>-9.2709639365803075E-11</v>
      </c>
      <c r="R890" s="73">
        <f t="shared" si="425"/>
        <v>-9.2744452056242626E-11</v>
      </c>
      <c r="S890" s="73">
        <f t="shared" si="426"/>
        <v>-9.2744454979036194E-11</v>
      </c>
      <c r="T890" s="73">
        <f t="shared" si="427"/>
        <v>-9.2744454979288006E-11</v>
      </c>
      <c r="V890" s="74"/>
      <c r="W890" s="74"/>
      <c r="X890" s="74"/>
      <c r="AD890" s="74"/>
      <c r="AE890" s="74"/>
      <c r="AF890" s="74"/>
      <c r="AL890" s="74"/>
      <c r="AM890" s="74"/>
      <c r="AN890" s="74"/>
      <c r="AT890" s="74"/>
      <c r="AU890" s="74"/>
      <c r="AV890" s="74"/>
      <c r="BB890" s="74"/>
      <c r="BC890" s="74"/>
      <c r="BD890" s="74"/>
      <c r="BJ890" s="74"/>
      <c r="BK890" s="74"/>
      <c r="BL890" s="74"/>
      <c r="BR890" s="74"/>
      <c r="BS890" s="74"/>
      <c r="BT890" s="74"/>
      <c r="BZ890" s="74"/>
      <c r="CA890" s="74"/>
      <c r="CB890" s="74"/>
      <c r="CH890" s="74"/>
      <c r="CI890" s="74"/>
      <c r="CJ890" s="74"/>
      <c r="CP890" s="74"/>
      <c r="CQ890" s="74"/>
      <c r="CR890" s="74"/>
      <c r="CX890" s="74"/>
      <c r="CY890" s="74"/>
      <c r="CZ890" s="74"/>
      <c r="DF890" s="74">
        <v>3.9999999999999998E-11</v>
      </c>
      <c r="DG890" s="74">
        <v>4.7621634687399998</v>
      </c>
      <c r="DH890" s="74">
        <v>156740.71794488301</v>
      </c>
      <c r="DI890" s="73">
        <f t="shared" si="432"/>
        <v>3.6109095462889372E-11</v>
      </c>
      <c r="DJ890" s="73">
        <f t="shared" si="433"/>
        <v>3.6053663838022549E-11</v>
      </c>
      <c r="DK890" s="73">
        <f t="shared" si="434"/>
        <v>3.6053659168262398E-11</v>
      </c>
      <c r="DL890" s="73">
        <f t="shared" si="435"/>
        <v>3.6053659167868486E-11</v>
      </c>
      <c r="DN890" s="74"/>
      <c r="DO890" s="74"/>
      <c r="DP890" s="74"/>
      <c r="DV890" s="74"/>
      <c r="DW890" s="74"/>
      <c r="DX890" s="74"/>
      <c r="ED890" s="74"/>
      <c r="EE890" s="74"/>
      <c r="EF890" s="74"/>
      <c r="EL890" s="74"/>
      <c r="EM890" s="74"/>
      <c r="EN890" s="74"/>
      <c r="ET890" s="74"/>
      <c r="EU890" s="74"/>
      <c r="EV890" s="74"/>
    </row>
    <row r="891" spans="12:152" s="73" customFormat="1" ht="13.5" x14ac:dyDescent="0.3">
      <c r="L891" s="74"/>
      <c r="N891" s="74">
        <v>1.7000000000000001E-10</v>
      </c>
      <c r="O891" s="74">
        <v>4.1218326417500002</v>
      </c>
      <c r="P891" s="74">
        <v>24602.612434870902</v>
      </c>
      <c r="Q891" s="73">
        <f t="shared" si="424"/>
        <v>-3.4395233626370642E-12</v>
      </c>
      <c r="R891" s="73">
        <f t="shared" si="425"/>
        <v>-3.3538755931600606E-12</v>
      </c>
      <c r="S891" s="73">
        <f t="shared" si="426"/>
        <v>-3.353868401960366E-12</v>
      </c>
      <c r="T891" s="73">
        <f t="shared" si="427"/>
        <v>-3.3538684013516915E-12</v>
      </c>
      <c r="V891" s="74"/>
      <c r="W891" s="74"/>
      <c r="X891" s="74"/>
      <c r="AD891" s="74"/>
      <c r="AE891" s="74"/>
      <c r="AF891" s="74"/>
      <c r="AL891" s="74"/>
      <c r="AM891" s="74"/>
      <c r="AN891" s="74"/>
      <c r="AT891" s="74"/>
      <c r="AU891" s="74"/>
      <c r="AV891" s="74"/>
      <c r="BB891" s="74"/>
      <c r="BC891" s="74"/>
      <c r="BD891" s="74"/>
      <c r="BJ891" s="74"/>
      <c r="BK891" s="74"/>
      <c r="BL891" s="74"/>
      <c r="BR891" s="74"/>
      <c r="BS891" s="74"/>
      <c r="BT891" s="74"/>
      <c r="BZ891" s="74"/>
      <c r="CA891" s="74"/>
      <c r="CB891" s="74"/>
      <c r="CH891" s="74"/>
      <c r="CI891" s="74"/>
      <c r="CJ891" s="74"/>
      <c r="CP891" s="74"/>
      <c r="CQ891" s="74"/>
      <c r="CR891" s="74"/>
      <c r="CX891" s="74"/>
      <c r="CY891" s="74"/>
      <c r="CZ891" s="74"/>
      <c r="DF891" s="74">
        <v>3.9999999999999998E-11</v>
      </c>
      <c r="DG891" s="74">
        <v>1.47799681769</v>
      </c>
      <c r="DH891" s="74">
        <v>120417.678427771</v>
      </c>
      <c r="DI891" s="73">
        <f t="shared" si="432"/>
        <v>-3.9881144711776836E-11</v>
      </c>
      <c r="DJ891" s="73">
        <f t="shared" si="433"/>
        <v>-3.9888623065247125E-11</v>
      </c>
      <c r="DK891" s="73">
        <f t="shared" si="434"/>
        <v>-3.9888623682958413E-11</v>
      </c>
      <c r="DL891" s="73">
        <f t="shared" si="435"/>
        <v>-3.9888623683010635E-11</v>
      </c>
      <c r="DN891" s="74"/>
      <c r="DO891" s="74"/>
      <c r="DP891" s="74"/>
      <c r="DV891" s="74"/>
      <c r="DW891" s="74"/>
      <c r="DX891" s="74"/>
      <c r="ED891" s="74"/>
      <c r="EE891" s="74"/>
      <c r="EF891" s="74"/>
      <c r="EL891" s="74"/>
      <c r="EM891" s="74"/>
      <c r="EN891" s="74"/>
      <c r="ET891" s="74"/>
      <c r="EU891" s="74"/>
      <c r="EV891" s="74"/>
    </row>
    <row r="892" spans="12:152" s="73" customFormat="1" ht="13.5" x14ac:dyDescent="0.3">
      <c r="L892" s="74"/>
      <c r="N892" s="74">
        <v>2.1999999999999999E-10</v>
      </c>
      <c r="O892" s="74">
        <v>0.51026067818999998</v>
      </c>
      <c r="P892" s="74">
        <v>95.979227217800002</v>
      </c>
      <c r="Q892" s="73">
        <f t="shared" si="424"/>
        <v>-1.0515470358435639E-10</v>
      </c>
      <c r="R892" s="73">
        <f t="shared" si="425"/>
        <v>-1.0515432369971907E-10</v>
      </c>
      <c r="S892" s="73">
        <f t="shared" si="426"/>
        <v>-1.051543236678232E-10</v>
      </c>
      <c r="T892" s="73">
        <f t="shared" si="427"/>
        <v>-1.0515432366782053E-10</v>
      </c>
      <c r="V892" s="74"/>
      <c r="W892" s="74"/>
      <c r="X892" s="74"/>
      <c r="AD892" s="74"/>
      <c r="AE892" s="74"/>
      <c r="AF892" s="74"/>
      <c r="AL892" s="74"/>
      <c r="AM892" s="74"/>
      <c r="AN892" s="74"/>
      <c r="AT892" s="74"/>
      <c r="AU892" s="74"/>
      <c r="AV892" s="74"/>
      <c r="BB892" s="74"/>
      <c r="BC892" s="74"/>
      <c r="BD892" s="74"/>
      <c r="BJ892" s="74"/>
      <c r="BK892" s="74"/>
      <c r="BL892" s="74"/>
      <c r="BR892" s="74"/>
      <c r="BS892" s="74"/>
      <c r="BT892" s="74"/>
      <c r="BZ892" s="74"/>
      <c r="CA892" s="74"/>
      <c r="CB892" s="74"/>
      <c r="CH892" s="74"/>
      <c r="CI892" s="74"/>
      <c r="CJ892" s="74"/>
      <c r="CP892" s="74"/>
      <c r="CQ892" s="74"/>
      <c r="CR892" s="74"/>
      <c r="CX892" s="74"/>
      <c r="CY892" s="74"/>
      <c r="CZ892" s="74"/>
      <c r="DF892" s="74">
        <v>3.9999999999999998E-11</v>
      </c>
      <c r="DG892" s="74">
        <v>2.7830539808700001</v>
      </c>
      <c r="DH892" s="74">
        <v>133767.65136415101</v>
      </c>
      <c r="DI892" s="73">
        <f t="shared" si="432"/>
        <v>5.1718836674897228E-12</v>
      </c>
      <c r="DJ892" s="73">
        <f t="shared" si="433"/>
        <v>5.2805374105393119E-12</v>
      </c>
      <c r="DK892" s="73">
        <f t="shared" si="434"/>
        <v>5.2805465316726364E-12</v>
      </c>
      <c r="DL892" s="73">
        <f t="shared" si="435"/>
        <v>5.2805465324479558E-12</v>
      </c>
      <c r="DN892" s="74"/>
      <c r="DO892" s="74"/>
      <c r="DP892" s="74"/>
      <c r="DV892" s="74"/>
      <c r="DW892" s="74"/>
      <c r="DX892" s="74"/>
      <c r="ED892" s="74"/>
      <c r="EE892" s="74"/>
      <c r="EF892" s="74"/>
      <c r="EL892" s="74"/>
      <c r="EM892" s="74"/>
      <c r="EN892" s="74"/>
      <c r="ET892" s="74"/>
      <c r="EU892" s="74"/>
      <c r="EV892" s="74"/>
    </row>
    <row r="893" spans="12:152" s="73" customFormat="1" ht="13.5" x14ac:dyDescent="0.3">
      <c r="L893" s="74"/>
      <c r="N893" s="74">
        <v>1.7000000000000001E-10</v>
      </c>
      <c r="O893" s="74">
        <v>4.4888983250000001</v>
      </c>
      <c r="P893" s="74">
        <v>208276.626941717</v>
      </c>
      <c r="Q893" s="73">
        <f t="shared" si="424"/>
        <v>1.3438176838930991E-10</v>
      </c>
      <c r="R893" s="73">
        <f t="shared" si="425"/>
        <v>1.3482472394229463E-10</v>
      </c>
      <c r="S893" s="73">
        <f t="shared" si="426"/>
        <v>1.3482476103081316E-10</v>
      </c>
      <c r="T893" s="73">
        <f t="shared" si="427"/>
        <v>1.3482476103396808E-10</v>
      </c>
      <c r="V893" s="74"/>
      <c r="W893" s="74"/>
      <c r="X893" s="74"/>
      <c r="AD893" s="74"/>
      <c r="AE893" s="74"/>
      <c r="AF893" s="74"/>
      <c r="AL893" s="74"/>
      <c r="AM893" s="74"/>
      <c r="AN893" s="74"/>
      <c r="AT893" s="74"/>
      <c r="AU893" s="74"/>
      <c r="AV893" s="74"/>
      <c r="BB893" s="74"/>
      <c r="BC893" s="74"/>
      <c r="BD893" s="74"/>
      <c r="BJ893" s="74"/>
      <c r="BK893" s="74"/>
      <c r="BL893" s="74"/>
      <c r="BR893" s="74"/>
      <c r="BS893" s="74"/>
      <c r="BT893" s="74"/>
      <c r="BZ893" s="74"/>
      <c r="CA893" s="74"/>
      <c r="CB893" s="74"/>
      <c r="CH893" s="74"/>
      <c r="CI893" s="74"/>
      <c r="CJ893" s="74"/>
      <c r="CP893" s="74"/>
      <c r="CQ893" s="74"/>
      <c r="CR893" s="74"/>
      <c r="CX893" s="74"/>
      <c r="CY893" s="74"/>
      <c r="CZ893" s="74"/>
      <c r="DF893" s="74">
        <v>3.9999999999999998E-11</v>
      </c>
      <c r="DG893" s="74">
        <v>2.87953962922</v>
      </c>
      <c r="DH893" s="74">
        <v>25862.073873164001</v>
      </c>
      <c r="DI893" s="73">
        <f t="shared" si="432"/>
        <v>-1.5001078197142946E-11</v>
      </c>
      <c r="DJ893" s="73">
        <f t="shared" si="433"/>
        <v>-1.4981434251572967E-11</v>
      </c>
      <c r="DK893" s="73">
        <f t="shared" si="434"/>
        <v>-1.4981432602052496E-11</v>
      </c>
      <c r="DL893" s="73">
        <f t="shared" si="435"/>
        <v>-1.4981432601911242E-11</v>
      </c>
      <c r="DN893" s="74"/>
      <c r="DO893" s="74"/>
      <c r="DP893" s="74"/>
      <c r="DV893" s="74"/>
      <c r="DW893" s="74"/>
      <c r="DX893" s="74"/>
      <c r="ED893" s="74"/>
      <c r="EE893" s="74"/>
      <c r="EF893" s="74"/>
      <c r="EL893" s="74"/>
      <c r="EM893" s="74"/>
      <c r="EN893" s="74"/>
      <c r="ET893" s="74"/>
      <c r="EU893" s="74"/>
      <c r="EV893" s="74"/>
    </row>
    <row r="894" spans="12:152" s="73" customFormat="1" ht="13.5" x14ac:dyDescent="0.3">
      <c r="L894" s="74"/>
      <c r="N894" s="74">
        <v>1.7000000000000001E-10</v>
      </c>
      <c r="O894" s="74">
        <v>3.94937058994</v>
      </c>
      <c r="P894" s="74">
        <v>25459.051555524002</v>
      </c>
      <c r="Q894" s="73">
        <f t="shared" si="424"/>
        <v>-1.5792334961231559E-10</v>
      </c>
      <c r="R894" s="73">
        <f t="shared" si="425"/>
        <v>-1.5789051300314483E-10</v>
      </c>
      <c r="S894" s="73">
        <f t="shared" si="426"/>
        <v>-1.5789051024431367E-10</v>
      </c>
      <c r="T894" s="73">
        <f t="shared" si="427"/>
        <v>-1.5789051024408084E-10</v>
      </c>
      <c r="V894" s="74"/>
      <c r="W894" s="74"/>
      <c r="X894" s="74"/>
      <c r="AD894" s="74"/>
      <c r="AE894" s="74"/>
      <c r="AF894" s="74"/>
      <c r="AL894" s="74"/>
      <c r="AM894" s="74"/>
      <c r="AN894" s="74"/>
      <c r="AT894" s="74"/>
      <c r="AU894" s="74"/>
      <c r="AV894" s="74"/>
      <c r="BB894" s="74"/>
      <c r="BC894" s="74"/>
      <c r="BD894" s="74"/>
      <c r="BJ894" s="74"/>
      <c r="BK894" s="74"/>
      <c r="BL894" s="74"/>
      <c r="BR894" s="74"/>
      <c r="BS894" s="74"/>
      <c r="BT894" s="74"/>
      <c r="BZ894" s="74"/>
      <c r="CA894" s="74"/>
      <c r="CB894" s="74"/>
      <c r="CH894" s="74"/>
      <c r="CI894" s="74"/>
      <c r="CJ894" s="74"/>
      <c r="CP894" s="74"/>
      <c r="CQ894" s="74"/>
      <c r="CR894" s="74"/>
      <c r="CX894" s="74"/>
      <c r="CY894" s="74"/>
      <c r="CZ894" s="74"/>
      <c r="DF894" s="74">
        <v>3.9999999999999998E-11</v>
      </c>
      <c r="DG894" s="74">
        <v>1.9297299024000001</v>
      </c>
      <c r="DH894" s="74">
        <v>15406.6526050087</v>
      </c>
      <c r="DI894" s="73">
        <f t="shared" si="432"/>
        <v>2.6830576219419266E-11</v>
      </c>
      <c r="DJ894" s="73">
        <f t="shared" si="433"/>
        <v>2.6839936522664439E-11</v>
      </c>
      <c r="DK894" s="73">
        <f t="shared" si="434"/>
        <v>2.6839937308462501E-11</v>
      </c>
      <c r="DL894" s="73">
        <f t="shared" si="435"/>
        <v>2.6839937308529092E-11</v>
      </c>
      <c r="DN894" s="74"/>
      <c r="DO894" s="74"/>
      <c r="DP894" s="74"/>
      <c r="DV894" s="74"/>
      <c r="DW894" s="74"/>
      <c r="DX894" s="74"/>
      <c r="ED894" s="74"/>
      <c r="EE894" s="74"/>
      <c r="EF894" s="74"/>
      <c r="EL894" s="74"/>
      <c r="EM894" s="74"/>
      <c r="EN894" s="74"/>
      <c r="ET894" s="74"/>
      <c r="EU894" s="74"/>
      <c r="EV894" s="74"/>
    </row>
    <row r="895" spans="12:152" s="73" customFormat="1" ht="13.5" x14ac:dyDescent="0.3">
      <c r="L895" s="74"/>
      <c r="N895" s="74">
        <v>1.7000000000000001E-10</v>
      </c>
      <c r="O895" s="74">
        <v>5.2932303742700002</v>
      </c>
      <c r="P895" s="74">
        <v>76137.832017343302</v>
      </c>
      <c r="Q895" s="73">
        <f t="shared" si="424"/>
        <v>-9.3726744104515372E-11</v>
      </c>
      <c r="R895" s="73">
        <f t="shared" si="425"/>
        <v>-9.3947805211994128E-11</v>
      </c>
      <c r="S895" s="73">
        <f t="shared" si="426"/>
        <v>-9.394782376316071E-11</v>
      </c>
      <c r="T895" s="73">
        <f t="shared" si="427"/>
        <v>-9.3947823764707021E-11</v>
      </c>
      <c r="V895" s="74"/>
      <c r="W895" s="74"/>
      <c r="X895" s="74"/>
      <c r="AD895" s="74"/>
      <c r="AE895" s="74"/>
      <c r="AF895" s="74"/>
      <c r="AL895" s="74"/>
      <c r="AM895" s="74"/>
      <c r="AN895" s="74"/>
      <c r="AT895" s="74"/>
      <c r="AU895" s="74"/>
      <c r="AV895" s="74"/>
      <c r="BB895" s="74"/>
      <c r="BC895" s="74"/>
      <c r="BD895" s="74"/>
      <c r="BJ895" s="74"/>
      <c r="BK895" s="74"/>
      <c r="BL895" s="74"/>
      <c r="BR895" s="74"/>
      <c r="BS895" s="74"/>
      <c r="BT895" s="74"/>
      <c r="BZ895" s="74"/>
      <c r="CA895" s="74"/>
      <c r="CB895" s="74"/>
      <c r="CH895" s="74"/>
      <c r="CI895" s="74"/>
      <c r="CJ895" s="74"/>
      <c r="CP895" s="74"/>
      <c r="CQ895" s="74"/>
      <c r="CR895" s="74"/>
      <c r="CX895" s="74"/>
      <c r="CY895" s="74"/>
      <c r="CZ895" s="74"/>
      <c r="DF895" s="74">
        <v>5.0000000000000002E-11</v>
      </c>
      <c r="DG895" s="74">
        <v>1.8139493042999999</v>
      </c>
      <c r="DH895" s="74">
        <v>130866.113898746</v>
      </c>
      <c r="DI895" s="73">
        <f t="shared" si="432"/>
        <v>-4.4590784802180692E-11</v>
      </c>
      <c r="DJ895" s="73">
        <f t="shared" si="433"/>
        <v>-4.465125507846898E-11</v>
      </c>
      <c r="DK895" s="73">
        <f t="shared" si="434"/>
        <v>-4.4651260142209013E-11</v>
      </c>
      <c r="DL895" s="73">
        <f t="shared" si="435"/>
        <v>-4.4651260142638753E-11</v>
      </c>
      <c r="DN895" s="74"/>
      <c r="DO895" s="74"/>
      <c r="DP895" s="74"/>
      <c r="DV895" s="74"/>
      <c r="DW895" s="74"/>
      <c r="DX895" s="74"/>
      <c r="ED895" s="74"/>
      <c r="EE895" s="74"/>
      <c r="EF895" s="74"/>
      <c r="EL895" s="74"/>
      <c r="EM895" s="74"/>
      <c r="EN895" s="74"/>
      <c r="ET895" s="74"/>
      <c r="EU895" s="74"/>
      <c r="EV895" s="74"/>
    </row>
    <row r="896" spans="12:152" s="73" customFormat="1" ht="13.5" x14ac:dyDescent="0.3">
      <c r="L896" s="74"/>
      <c r="N896" s="74">
        <v>1.8999999999999999E-10</v>
      </c>
      <c r="O896" s="74">
        <v>3.6729488132700001</v>
      </c>
      <c r="P896" s="74">
        <v>6885.1498899308099</v>
      </c>
      <c r="Q896" s="73">
        <f t="shared" si="424"/>
        <v>-1.4055280575936747E-10</v>
      </c>
      <c r="R896" s="73">
        <f t="shared" si="425"/>
        <v>-1.4053477512794E-10</v>
      </c>
      <c r="S896" s="73">
        <f t="shared" si="426"/>
        <v>-1.4053477361393429E-10</v>
      </c>
      <c r="T896" s="73">
        <f t="shared" si="427"/>
        <v>-1.4053477361380528E-10</v>
      </c>
      <c r="V896" s="74"/>
      <c r="W896" s="74"/>
      <c r="X896" s="74"/>
      <c r="AD896" s="74"/>
      <c r="AE896" s="74"/>
      <c r="AF896" s="74"/>
      <c r="AL896" s="74"/>
      <c r="AM896" s="74"/>
      <c r="AN896" s="74"/>
      <c r="AT896" s="74"/>
      <c r="AU896" s="74"/>
      <c r="AV896" s="74"/>
      <c r="BB896" s="74"/>
      <c r="BC896" s="74"/>
      <c r="BD896" s="74"/>
      <c r="BJ896" s="74"/>
      <c r="BK896" s="74"/>
      <c r="BL896" s="74"/>
      <c r="BR896" s="74"/>
      <c r="BS896" s="74"/>
      <c r="BT896" s="74"/>
      <c r="BZ896" s="74"/>
      <c r="CA896" s="74"/>
      <c r="CB896" s="74"/>
      <c r="CH896" s="74"/>
      <c r="CI896" s="74"/>
      <c r="CJ896" s="74"/>
      <c r="CP896" s="74"/>
      <c r="CQ896" s="74"/>
      <c r="CR896" s="74"/>
      <c r="CX896" s="74"/>
      <c r="CY896" s="74"/>
      <c r="CZ896" s="74"/>
      <c r="DF896" s="74">
        <v>3.9999999999999998E-11</v>
      </c>
      <c r="DG896" s="74">
        <v>2.62752187758</v>
      </c>
      <c r="DH896" s="74">
        <v>24602.612434870902</v>
      </c>
      <c r="DI896" s="73">
        <f t="shared" si="432"/>
        <v>3.9813052826818127E-11</v>
      </c>
      <c r="DJ896" s="73">
        <f t="shared" si="433"/>
        <v>3.9814994253356772E-11</v>
      </c>
      <c r="DK896" s="73">
        <f t="shared" si="434"/>
        <v>3.9814994415938501E-11</v>
      </c>
      <c r="DL896" s="73">
        <f t="shared" si="435"/>
        <v>3.9814994415952259E-11</v>
      </c>
      <c r="DN896" s="74"/>
      <c r="DO896" s="74"/>
      <c r="DP896" s="74"/>
      <c r="DV896" s="74"/>
      <c r="DW896" s="74"/>
      <c r="DX896" s="74"/>
      <c r="ED896" s="74"/>
      <c r="EE896" s="74"/>
      <c r="EF896" s="74"/>
      <c r="EL896" s="74"/>
      <c r="EM896" s="74"/>
      <c r="EN896" s="74"/>
      <c r="ET896" s="74"/>
      <c r="EU896" s="74"/>
      <c r="EV896" s="74"/>
    </row>
    <row r="897" spans="12:152" s="73" customFormat="1" ht="13.5" x14ac:dyDescent="0.3">
      <c r="L897" s="74"/>
      <c r="N897" s="74">
        <v>1.8E-10</v>
      </c>
      <c r="O897" s="74">
        <v>1.0243347626199999</v>
      </c>
      <c r="P897" s="74">
        <v>53399.624123927002</v>
      </c>
      <c r="Q897" s="73">
        <f t="shared" ref="Q897:Q960" si="436">N897*COS(O897+P897*$C$32)</f>
        <v>5.5754241861709678E-11</v>
      </c>
      <c r="R897" s="73">
        <f t="shared" ref="R897:R960" si="437">N897*COS(O897+P897*$C$53)</f>
        <v>5.5941397925401584E-11</v>
      </c>
      <c r="S897" s="73">
        <f t="shared" ref="S897:S960" si="438">N897*COS(O897+P897*$C$74)</f>
        <v>5.5941413636592788E-11</v>
      </c>
      <c r="T897" s="73">
        <f t="shared" ref="T897:T960" si="439">N897*COS(O897+P897*$C$95)</f>
        <v>5.5941413637934856E-11</v>
      </c>
      <c r="V897" s="74"/>
      <c r="W897" s="74"/>
      <c r="X897" s="74"/>
      <c r="AD897" s="74"/>
      <c r="AE897" s="74"/>
      <c r="AF897" s="74"/>
      <c r="AL897" s="74"/>
      <c r="AM897" s="74"/>
      <c r="AN897" s="74"/>
      <c r="AT897" s="74"/>
      <c r="AU897" s="74"/>
      <c r="AV897" s="74"/>
      <c r="BB897" s="74"/>
      <c r="BC897" s="74"/>
      <c r="BD897" s="74"/>
      <c r="BJ897" s="74"/>
      <c r="BK897" s="74"/>
      <c r="BL897" s="74"/>
      <c r="BR897" s="74"/>
      <c r="BS897" s="74"/>
      <c r="BT897" s="74"/>
      <c r="BZ897" s="74"/>
      <c r="CA897" s="74"/>
      <c r="CB897" s="74"/>
      <c r="CH897" s="74"/>
      <c r="CI897" s="74"/>
      <c r="CJ897" s="74"/>
      <c r="CP897" s="74"/>
      <c r="CQ897" s="74"/>
      <c r="CR897" s="74"/>
      <c r="CX897" s="74"/>
      <c r="CY897" s="74"/>
      <c r="CZ897" s="74"/>
      <c r="DF897" s="74">
        <v>3.9999999999999998E-11</v>
      </c>
      <c r="DG897" s="74">
        <v>3.1256760341500001</v>
      </c>
      <c r="DH897" s="74">
        <v>20894.536082776402</v>
      </c>
      <c r="DI897" s="73">
        <f t="shared" ref="DI897:DI960" si="440">DF897*COS(DG897+DH897*$C$32)</f>
        <v>-3.9930527876750773E-11</v>
      </c>
      <c r="DJ897" s="73">
        <f t="shared" ref="DJ897:DJ960" si="441">DF897*COS(DG897+DH897*$C$53)</f>
        <v>-3.9931532699336583E-11</v>
      </c>
      <c r="DK897" s="73">
        <f t="shared" ref="DK897:DK960" si="442">DF897*COS(DG897+DH897*$C$74)</f>
        <v>-3.9931532783396415E-11</v>
      </c>
      <c r="DL897" s="73">
        <f t="shared" ref="DL897:DL960" si="443">DF897*COS(DG897+DH897*$C$95)</f>
        <v>-3.9931532783403594E-11</v>
      </c>
      <c r="DN897" s="74"/>
      <c r="DO897" s="74"/>
      <c r="DP897" s="74"/>
      <c r="DV897" s="74"/>
      <c r="DW897" s="74"/>
      <c r="DX897" s="74"/>
      <c r="ED897" s="74"/>
      <c r="EE897" s="74"/>
      <c r="EF897" s="74"/>
      <c r="EL897" s="74"/>
      <c r="EM897" s="74"/>
      <c r="EN897" s="74"/>
      <c r="ET897" s="74"/>
      <c r="EU897" s="74"/>
      <c r="EV897" s="74"/>
    </row>
    <row r="898" spans="12:152" s="73" customFormat="1" ht="13.5" x14ac:dyDescent="0.3">
      <c r="L898" s="74"/>
      <c r="N898" s="74">
        <v>2.0000000000000001E-10</v>
      </c>
      <c r="O898" s="74">
        <v>2.7933200436700001</v>
      </c>
      <c r="P898" s="74">
        <v>25927.495772189301</v>
      </c>
      <c r="Q898" s="73">
        <f t="shared" si="436"/>
        <v>-1.9560558166760919E-10</v>
      </c>
      <c r="R898" s="73">
        <f t="shared" si="437"/>
        <v>-1.9558341217625571E-10</v>
      </c>
      <c r="S898" s="73">
        <f t="shared" si="438"/>
        <v>-1.9558341031254443E-10</v>
      </c>
      <c r="T898" s="73">
        <f t="shared" si="439"/>
        <v>-1.9558341031238525E-10</v>
      </c>
      <c r="V898" s="74"/>
      <c r="W898" s="74"/>
      <c r="X898" s="74"/>
      <c r="AD898" s="74"/>
      <c r="AE898" s="74"/>
      <c r="AF898" s="74"/>
      <c r="AL898" s="74"/>
      <c r="AM898" s="74"/>
      <c r="AN898" s="74"/>
      <c r="AT898" s="74"/>
      <c r="AU898" s="74"/>
      <c r="AV898" s="74"/>
      <c r="BB898" s="74"/>
      <c r="BC898" s="74"/>
      <c r="BD898" s="74"/>
      <c r="BJ898" s="74"/>
      <c r="BK898" s="74"/>
      <c r="BL898" s="74"/>
      <c r="BR898" s="74"/>
      <c r="BS898" s="74"/>
      <c r="BT898" s="74"/>
      <c r="BZ898" s="74"/>
      <c r="CA898" s="74"/>
      <c r="CB898" s="74"/>
      <c r="CH898" s="74"/>
      <c r="CI898" s="74"/>
      <c r="CJ898" s="74"/>
      <c r="CP898" s="74"/>
      <c r="CQ898" s="74"/>
      <c r="CR898" s="74"/>
      <c r="CX898" s="74"/>
      <c r="CY898" s="74"/>
      <c r="CZ898" s="74"/>
      <c r="DF898" s="74">
        <v>3.9999999999999998E-11</v>
      </c>
      <c r="DG898" s="74">
        <v>1.00432915295</v>
      </c>
      <c r="DH898" s="74">
        <v>149288.743257845</v>
      </c>
      <c r="DI898" s="73">
        <f t="shared" si="440"/>
        <v>3.6409321890552886E-11</v>
      </c>
      <c r="DJ898" s="73">
        <f t="shared" si="441"/>
        <v>3.6459799462348826E-11</v>
      </c>
      <c r="DK898" s="73">
        <f t="shared" si="442"/>
        <v>3.6459803686242483E-11</v>
      </c>
      <c r="DL898" s="73">
        <f t="shared" si="443"/>
        <v>3.6459803686601609E-11</v>
      </c>
      <c r="DN898" s="74"/>
      <c r="DO898" s="74"/>
      <c r="DP898" s="74"/>
      <c r="DV898" s="74"/>
      <c r="DW898" s="74"/>
      <c r="DX898" s="74"/>
      <c r="ED898" s="74"/>
      <c r="EE898" s="74"/>
      <c r="EF898" s="74"/>
      <c r="EL898" s="74"/>
      <c r="EM898" s="74"/>
      <c r="EN898" s="74"/>
      <c r="ET898" s="74"/>
      <c r="EU898" s="74"/>
      <c r="EV898" s="74"/>
    </row>
    <row r="899" spans="12:152" s="73" customFormat="1" ht="13.5" x14ac:dyDescent="0.3">
      <c r="L899" s="74"/>
      <c r="N899" s="74">
        <v>1.8E-10</v>
      </c>
      <c r="O899" s="74">
        <v>5.8334821624400002</v>
      </c>
      <c r="P899" s="74">
        <v>293.4107843772</v>
      </c>
      <c r="Q899" s="73">
        <f t="shared" si="436"/>
        <v>-6.9522053682810155E-11</v>
      </c>
      <c r="R899" s="73">
        <f t="shared" si="437"/>
        <v>-6.9523051475718853E-11</v>
      </c>
      <c r="S899" s="73">
        <f t="shared" si="438"/>
        <v>-6.9523051559495654E-11</v>
      </c>
      <c r="T899" s="73">
        <f t="shared" si="439"/>
        <v>-6.9523051559502736E-11</v>
      </c>
      <c r="V899" s="74"/>
      <c r="W899" s="74"/>
      <c r="X899" s="74"/>
      <c r="AD899" s="74"/>
      <c r="AE899" s="74"/>
      <c r="AF899" s="74"/>
      <c r="AL899" s="74"/>
      <c r="AM899" s="74"/>
      <c r="AN899" s="74"/>
      <c r="AT899" s="74"/>
      <c r="AU899" s="74"/>
      <c r="AV899" s="74"/>
      <c r="BB899" s="74"/>
      <c r="BC899" s="74"/>
      <c r="BD899" s="74"/>
      <c r="BJ899" s="74"/>
      <c r="BK899" s="74"/>
      <c r="BL899" s="74"/>
      <c r="BR899" s="74"/>
      <c r="BS899" s="74"/>
      <c r="BT899" s="74"/>
      <c r="BZ899" s="74"/>
      <c r="CA899" s="74"/>
      <c r="CB899" s="74"/>
      <c r="CH899" s="74"/>
      <c r="CI899" s="74"/>
      <c r="CJ899" s="74"/>
      <c r="CP899" s="74"/>
      <c r="CQ899" s="74"/>
      <c r="CR899" s="74"/>
      <c r="CX899" s="74"/>
      <c r="CY899" s="74"/>
      <c r="CZ899" s="74"/>
      <c r="DF899" s="74">
        <v>3.9999999999999998E-11</v>
      </c>
      <c r="DG899" s="74">
        <v>3.4748998660199999</v>
      </c>
      <c r="DH899" s="74">
        <v>26114.201461373999</v>
      </c>
      <c r="DI899" s="73">
        <f t="shared" si="440"/>
        <v>3.7401563691714755E-11</v>
      </c>
      <c r="DJ899" s="73">
        <f t="shared" si="441"/>
        <v>3.7409143772576087E-11</v>
      </c>
      <c r="DK899" s="73">
        <f t="shared" si="442"/>
        <v>3.7409144408566154E-11</v>
      </c>
      <c r="DL899" s="73">
        <f t="shared" si="443"/>
        <v>3.7409144408620088E-11</v>
      </c>
      <c r="DN899" s="74"/>
      <c r="DO899" s="74"/>
      <c r="DP899" s="74"/>
      <c r="DV899" s="74"/>
      <c r="DW899" s="74"/>
      <c r="DX899" s="74"/>
      <c r="ED899" s="74"/>
      <c r="EE899" s="74"/>
      <c r="EF899" s="74"/>
      <c r="EL899" s="74"/>
      <c r="EM899" s="74"/>
      <c r="EN899" s="74"/>
      <c r="ET899" s="74"/>
      <c r="EU899" s="74"/>
      <c r="EV899" s="74"/>
    </row>
    <row r="900" spans="12:152" s="73" customFormat="1" ht="13.5" x14ac:dyDescent="0.3">
      <c r="L900" s="74"/>
      <c r="N900" s="74">
        <v>2.4E-10</v>
      </c>
      <c r="O900" s="74">
        <v>3.0007843165999999</v>
      </c>
      <c r="P900" s="74">
        <v>23446.561863102001</v>
      </c>
      <c r="Q900" s="73">
        <f t="shared" si="436"/>
        <v>2.0546839428332237E-10</v>
      </c>
      <c r="R900" s="73">
        <f t="shared" si="437"/>
        <v>2.0552793249945249E-10</v>
      </c>
      <c r="S900" s="73">
        <f t="shared" si="438"/>
        <v>2.055279374964112E-10</v>
      </c>
      <c r="T900" s="73">
        <f t="shared" si="439"/>
        <v>2.0552793749683386E-10</v>
      </c>
      <c r="V900" s="74"/>
      <c r="W900" s="74"/>
      <c r="X900" s="74"/>
      <c r="AD900" s="74"/>
      <c r="AE900" s="74"/>
      <c r="AF900" s="74"/>
      <c r="AL900" s="74"/>
      <c r="AM900" s="74"/>
      <c r="AN900" s="74"/>
      <c r="AT900" s="74"/>
      <c r="AU900" s="74"/>
      <c r="AV900" s="74"/>
      <c r="BB900" s="74"/>
      <c r="BC900" s="74"/>
      <c r="BD900" s="74"/>
      <c r="BJ900" s="74"/>
      <c r="BK900" s="74"/>
      <c r="BL900" s="74"/>
      <c r="BR900" s="74"/>
      <c r="BS900" s="74"/>
      <c r="BT900" s="74"/>
      <c r="BZ900" s="74"/>
      <c r="CA900" s="74"/>
      <c r="CB900" s="74"/>
      <c r="CH900" s="74"/>
      <c r="CI900" s="74"/>
      <c r="CJ900" s="74"/>
      <c r="CP900" s="74"/>
      <c r="CQ900" s="74"/>
      <c r="CR900" s="74"/>
      <c r="CX900" s="74"/>
      <c r="CY900" s="74"/>
      <c r="CZ900" s="74"/>
      <c r="DF900" s="74">
        <v>3.9999999999999998E-11</v>
      </c>
      <c r="DG900" s="74">
        <v>4.2725173929900002</v>
      </c>
      <c r="DH900" s="74">
        <v>104991.50985261</v>
      </c>
      <c r="DI900" s="73">
        <f t="shared" si="440"/>
        <v>3.4963686951542115E-11</v>
      </c>
      <c r="DJ900" s="73">
        <f t="shared" si="441"/>
        <v>3.5005389943799932E-11</v>
      </c>
      <c r="DK900" s="73">
        <f t="shared" si="442"/>
        <v>3.5005393438471137E-11</v>
      </c>
      <c r="DL900" s="73">
        <f t="shared" si="443"/>
        <v>3.5005393438770395E-11</v>
      </c>
      <c r="DN900" s="74"/>
      <c r="DO900" s="74"/>
      <c r="DP900" s="74"/>
      <c r="DV900" s="74"/>
      <c r="DW900" s="74"/>
      <c r="DX900" s="74"/>
      <c r="ED900" s="74"/>
      <c r="EE900" s="74"/>
      <c r="EF900" s="74"/>
      <c r="EL900" s="74"/>
      <c r="EM900" s="74"/>
      <c r="EN900" s="74"/>
      <c r="ET900" s="74"/>
      <c r="EU900" s="74"/>
      <c r="EV900" s="74"/>
    </row>
    <row r="901" spans="12:152" s="73" customFormat="1" ht="13.5" x14ac:dyDescent="0.3">
      <c r="L901" s="74"/>
      <c r="N901" s="74">
        <v>2.0000000000000001E-10</v>
      </c>
      <c r="O901" s="74">
        <v>1.1117211675600001</v>
      </c>
      <c r="P901" s="74">
        <v>156507.74908854501</v>
      </c>
      <c r="Q901" s="73">
        <f t="shared" si="436"/>
        <v>-5.0085214321976775E-12</v>
      </c>
      <c r="R901" s="73">
        <f t="shared" si="437"/>
        <v>-5.6494122651994134E-12</v>
      </c>
      <c r="S901" s="73">
        <f t="shared" si="438"/>
        <v>-5.6494660733459562E-12</v>
      </c>
      <c r="T901" s="73">
        <f t="shared" si="439"/>
        <v>-5.6494660778916149E-12</v>
      </c>
      <c r="V901" s="74"/>
      <c r="W901" s="74"/>
      <c r="X901" s="74"/>
      <c r="AD901" s="74"/>
      <c r="AE901" s="74"/>
      <c r="AF901" s="74"/>
      <c r="AL901" s="74"/>
      <c r="AM901" s="74"/>
      <c r="AN901" s="74"/>
      <c r="AT901" s="74"/>
      <c r="AU901" s="74"/>
      <c r="AV901" s="74"/>
      <c r="BB901" s="74"/>
      <c r="BC901" s="74"/>
      <c r="BD901" s="74"/>
      <c r="BJ901" s="74"/>
      <c r="BK901" s="74"/>
      <c r="BL901" s="74"/>
      <c r="BR901" s="74"/>
      <c r="BS901" s="74"/>
      <c r="BT901" s="74"/>
      <c r="BZ901" s="74"/>
      <c r="CA901" s="74"/>
      <c r="CB901" s="74"/>
      <c r="CH901" s="74"/>
      <c r="CI901" s="74"/>
      <c r="CJ901" s="74"/>
      <c r="CP901" s="74"/>
      <c r="CQ901" s="74"/>
      <c r="CR901" s="74"/>
      <c r="CX901" s="74"/>
      <c r="CY901" s="74"/>
      <c r="CZ901" s="74"/>
      <c r="DF901" s="74">
        <v>3.9999999999999998E-11</v>
      </c>
      <c r="DG901" s="74">
        <v>2.2002204018399998</v>
      </c>
      <c r="DH901" s="74">
        <v>52073.843764882702</v>
      </c>
      <c r="DI901" s="73">
        <f t="shared" si="440"/>
        <v>3.8737886819536773E-11</v>
      </c>
      <c r="DJ901" s="73">
        <f t="shared" si="441"/>
        <v>3.8727232339218753E-11</v>
      </c>
      <c r="DK901" s="73">
        <f t="shared" si="442"/>
        <v>3.8727231442797753E-11</v>
      </c>
      <c r="DL901" s="73">
        <f t="shared" si="443"/>
        <v>3.8727231442721503E-11</v>
      </c>
      <c r="DN901" s="74"/>
      <c r="DO901" s="74"/>
      <c r="DP901" s="74"/>
      <c r="DV901" s="74"/>
      <c r="DW901" s="74"/>
      <c r="DX901" s="74"/>
      <c r="ED901" s="74"/>
      <c r="EE901" s="74"/>
      <c r="EF901" s="74"/>
      <c r="EL901" s="74"/>
      <c r="EM901" s="74"/>
      <c r="EN901" s="74"/>
      <c r="ET901" s="74"/>
      <c r="EU901" s="74"/>
      <c r="EV901" s="74"/>
    </row>
    <row r="902" spans="12:152" s="73" customFormat="1" ht="13.5" x14ac:dyDescent="0.3">
      <c r="L902" s="74"/>
      <c r="N902" s="74">
        <v>1.7000000000000001E-10</v>
      </c>
      <c r="O902" s="74">
        <v>0.56645607003999998</v>
      </c>
      <c r="P902" s="74">
        <v>104984.396305609</v>
      </c>
      <c r="Q902" s="73">
        <f t="shared" si="436"/>
        <v>-1.674689941113256E-10</v>
      </c>
      <c r="R902" s="73">
        <f t="shared" si="437"/>
        <v>-1.6740576341550413E-10</v>
      </c>
      <c r="S902" s="73">
        <f t="shared" si="438"/>
        <v>-1.6740575807402376E-10</v>
      </c>
      <c r="T902" s="73">
        <f t="shared" si="439"/>
        <v>-1.6740575807357305E-10</v>
      </c>
      <c r="V902" s="74"/>
      <c r="W902" s="74"/>
      <c r="X902" s="74"/>
      <c r="AD902" s="74"/>
      <c r="AE902" s="74"/>
      <c r="AF902" s="74"/>
      <c r="AL902" s="74"/>
      <c r="AM902" s="74"/>
      <c r="AN902" s="74"/>
      <c r="AT902" s="74"/>
      <c r="AU902" s="74"/>
      <c r="AV902" s="74"/>
      <c r="BB902" s="74"/>
      <c r="BC902" s="74"/>
      <c r="BD902" s="74"/>
      <c r="BJ902" s="74"/>
      <c r="BK902" s="74"/>
      <c r="BL902" s="74"/>
      <c r="BR902" s="74"/>
      <c r="BS902" s="74"/>
      <c r="BT902" s="74"/>
      <c r="BZ902" s="74"/>
      <c r="CA902" s="74"/>
      <c r="CB902" s="74"/>
      <c r="CH902" s="74"/>
      <c r="CI902" s="74"/>
      <c r="CJ902" s="74"/>
      <c r="CP902" s="74"/>
      <c r="CQ902" s="74"/>
      <c r="CR902" s="74"/>
      <c r="CX902" s="74"/>
      <c r="CY902" s="74"/>
      <c r="CZ902" s="74"/>
      <c r="DF902" s="74">
        <v>3.9999999999999998E-11</v>
      </c>
      <c r="DG902" s="74">
        <v>3.7756858477300002</v>
      </c>
      <c r="DH902" s="74">
        <v>14.227094001599999</v>
      </c>
      <c r="DI902" s="73">
        <f t="shared" si="440"/>
        <v>-2.594048463275669E-11</v>
      </c>
      <c r="DJ902" s="73">
        <f t="shared" si="441"/>
        <v>-2.5940493505338498E-11</v>
      </c>
      <c r="DK902" s="73">
        <f t="shared" si="442"/>
        <v>-2.5940493506083461E-11</v>
      </c>
      <c r="DL902" s="73">
        <f t="shared" si="443"/>
        <v>-2.5940493506083516E-11</v>
      </c>
      <c r="DN902" s="74"/>
      <c r="DO902" s="74"/>
      <c r="DP902" s="74"/>
      <c r="DV902" s="74"/>
      <c r="DW902" s="74"/>
      <c r="DX902" s="74"/>
      <c r="ED902" s="74"/>
      <c r="EE902" s="74"/>
      <c r="EF902" s="74"/>
      <c r="EL902" s="74"/>
      <c r="EM902" s="74"/>
      <c r="EN902" s="74"/>
      <c r="ET902" s="74"/>
      <c r="EU902" s="74"/>
      <c r="EV902" s="74"/>
    </row>
    <row r="903" spans="12:152" s="73" customFormat="1" ht="13.5" x14ac:dyDescent="0.3">
      <c r="L903" s="74"/>
      <c r="N903" s="74">
        <v>2.0000000000000001E-10</v>
      </c>
      <c r="O903" s="74">
        <v>4.4841260283500004</v>
      </c>
      <c r="P903" s="74">
        <v>52755.493870147096</v>
      </c>
      <c r="Q903" s="73">
        <f t="shared" si="436"/>
        <v>1.7185445369978344E-10</v>
      </c>
      <c r="R903" s="73">
        <f t="shared" si="437"/>
        <v>1.7196489645565743E-10</v>
      </c>
      <c r="S903" s="73">
        <f t="shared" si="438"/>
        <v>1.7196490572021962E-10</v>
      </c>
      <c r="T903" s="73">
        <f t="shared" si="439"/>
        <v>1.7196490572100906E-10</v>
      </c>
      <c r="V903" s="74"/>
      <c r="W903" s="74"/>
      <c r="X903" s="74"/>
      <c r="AD903" s="74"/>
      <c r="AE903" s="74"/>
      <c r="AF903" s="74"/>
      <c r="AL903" s="74"/>
      <c r="AM903" s="74"/>
      <c r="AN903" s="74"/>
      <c r="AT903" s="74"/>
      <c r="AU903" s="74"/>
      <c r="AV903" s="74"/>
      <c r="BB903" s="74"/>
      <c r="BC903" s="74"/>
      <c r="BD903" s="74"/>
      <c r="BJ903" s="74"/>
      <c r="BK903" s="74"/>
      <c r="BL903" s="74"/>
      <c r="BR903" s="74"/>
      <c r="BS903" s="74"/>
      <c r="BT903" s="74"/>
      <c r="BZ903" s="74"/>
      <c r="CA903" s="74"/>
      <c r="CB903" s="74"/>
      <c r="CH903" s="74"/>
      <c r="CI903" s="74"/>
      <c r="CJ903" s="74"/>
      <c r="CP903" s="74"/>
      <c r="CQ903" s="74"/>
      <c r="CR903" s="74"/>
      <c r="CX903" s="74"/>
      <c r="CY903" s="74"/>
      <c r="CZ903" s="74"/>
      <c r="DF903" s="74">
        <v>3.9999999999999998E-11</v>
      </c>
      <c r="DG903" s="74">
        <v>1.65179392234</v>
      </c>
      <c r="DH903" s="74">
        <v>51006.2180317397</v>
      </c>
      <c r="DI903" s="73">
        <f t="shared" si="440"/>
        <v>3.0360785286561866E-11</v>
      </c>
      <c r="DJ903" s="73">
        <f t="shared" si="441"/>
        <v>3.0387975792084669E-11</v>
      </c>
      <c r="DK903" s="73">
        <f t="shared" si="442"/>
        <v>3.0387978073663135E-11</v>
      </c>
      <c r="DL903" s="73">
        <f t="shared" si="443"/>
        <v>3.0387978073858305E-11</v>
      </c>
      <c r="DN903" s="74"/>
      <c r="DO903" s="74"/>
      <c r="DP903" s="74"/>
      <c r="DV903" s="74"/>
      <c r="DW903" s="74"/>
      <c r="DX903" s="74"/>
      <c r="ED903" s="74"/>
      <c r="EE903" s="74"/>
      <c r="EF903" s="74"/>
      <c r="EL903" s="74"/>
      <c r="EM903" s="74"/>
      <c r="EN903" s="74"/>
      <c r="ET903" s="74"/>
      <c r="EU903" s="74"/>
      <c r="EV903" s="74"/>
    </row>
    <row r="904" spans="12:152" s="73" customFormat="1" ht="13.5" x14ac:dyDescent="0.3">
      <c r="L904" s="74"/>
      <c r="N904" s="74">
        <v>1.8999999999999999E-10</v>
      </c>
      <c r="O904" s="74">
        <v>5.1860167497600003</v>
      </c>
      <c r="P904" s="74">
        <v>2544.6726368924001</v>
      </c>
      <c r="Q904" s="73">
        <f t="shared" si="436"/>
        <v>-1.5599755625849639E-10</v>
      </c>
      <c r="R904" s="73">
        <f t="shared" si="437"/>
        <v>-1.5599190282353104E-10</v>
      </c>
      <c r="S904" s="73">
        <f t="shared" si="438"/>
        <v>-1.5599190234883909E-10</v>
      </c>
      <c r="T904" s="73">
        <f t="shared" si="439"/>
        <v>-1.5599190234879903E-10</v>
      </c>
      <c r="V904" s="74"/>
      <c r="W904" s="74"/>
      <c r="X904" s="74"/>
      <c r="AD904" s="74"/>
      <c r="AE904" s="74"/>
      <c r="AF904" s="74"/>
      <c r="AL904" s="74"/>
      <c r="AM904" s="74"/>
      <c r="AN904" s="74"/>
      <c r="AT904" s="74"/>
      <c r="AU904" s="74"/>
      <c r="AV904" s="74"/>
      <c r="BB904" s="74"/>
      <c r="BC904" s="74"/>
      <c r="BD904" s="74"/>
      <c r="BJ904" s="74"/>
      <c r="BK904" s="74"/>
      <c r="BL904" s="74"/>
      <c r="BR904" s="74"/>
      <c r="BS904" s="74"/>
      <c r="BT904" s="74"/>
      <c r="BZ904" s="74"/>
      <c r="CA904" s="74"/>
      <c r="CB904" s="74"/>
      <c r="CH904" s="74"/>
      <c r="CI904" s="74"/>
      <c r="CJ904" s="74"/>
      <c r="CP904" s="74"/>
      <c r="CQ904" s="74"/>
      <c r="CR904" s="74"/>
      <c r="CX904" s="74"/>
      <c r="CY904" s="74"/>
      <c r="CZ904" s="74"/>
      <c r="DF904" s="74">
        <v>3.9999999999999998E-11</v>
      </c>
      <c r="DG904" s="74">
        <v>0.72729563392999996</v>
      </c>
      <c r="DH904" s="74">
        <v>25865.042818580499</v>
      </c>
      <c r="DI904" s="73">
        <f t="shared" si="440"/>
        <v>3.9557984608531163E-11</v>
      </c>
      <c r="DJ904" s="73">
        <f t="shared" si="441"/>
        <v>3.9554837490035646E-11</v>
      </c>
      <c r="DK904" s="73">
        <f t="shared" si="442"/>
        <v>3.9554837225331304E-11</v>
      </c>
      <c r="DL904" s="73">
        <f t="shared" si="443"/>
        <v>3.955483722530864E-11</v>
      </c>
      <c r="DN904" s="74"/>
      <c r="DO904" s="74"/>
      <c r="DP904" s="74"/>
      <c r="DV904" s="74"/>
      <c r="DW904" s="74"/>
      <c r="DX904" s="74"/>
      <c r="ED904" s="74"/>
      <c r="EE904" s="74"/>
      <c r="EF904" s="74"/>
      <c r="EL904" s="74"/>
      <c r="EM904" s="74"/>
      <c r="EN904" s="74"/>
      <c r="ET904" s="74"/>
      <c r="EU904" s="74"/>
      <c r="EV904" s="74"/>
    </row>
    <row r="905" spans="12:152" s="73" customFormat="1" ht="13.5" x14ac:dyDescent="0.3">
      <c r="L905" s="74"/>
      <c r="N905" s="74">
        <v>2.3000000000000001E-10</v>
      </c>
      <c r="O905" s="74">
        <v>4.1993686875899998</v>
      </c>
      <c r="P905" s="74">
        <v>24952.226269680999</v>
      </c>
      <c r="Q905" s="73">
        <f t="shared" si="436"/>
        <v>1.1168290682553912E-10</v>
      </c>
      <c r="R905" s="73">
        <f t="shared" si="437"/>
        <v>1.117856506264991E-10</v>
      </c>
      <c r="S905" s="73">
        <f t="shared" si="438"/>
        <v>1.1178565925185492E-10</v>
      </c>
      <c r="T905" s="73">
        <f t="shared" si="439"/>
        <v>1.1178565925258617E-10</v>
      </c>
      <c r="V905" s="74"/>
      <c r="W905" s="74"/>
      <c r="X905" s="74"/>
      <c r="AD905" s="74"/>
      <c r="AE905" s="74"/>
      <c r="AF905" s="74"/>
      <c r="AL905" s="74"/>
      <c r="AM905" s="74"/>
      <c r="AN905" s="74"/>
      <c r="AT905" s="74"/>
      <c r="AU905" s="74"/>
      <c r="AV905" s="74"/>
      <c r="BB905" s="74"/>
      <c r="BC905" s="74"/>
      <c r="BD905" s="74"/>
      <c r="BJ905" s="74"/>
      <c r="BK905" s="74"/>
      <c r="BL905" s="74"/>
      <c r="BR905" s="74"/>
      <c r="BS905" s="74"/>
      <c r="BT905" s="74"/>
      <c r="BZ905" s="74"/>
      <c r="CA905" s="74"/>
      <c r="CB905" s="74"/>
      <c r="CH905" s="74"/>
      <c r="CI905" s="74"/>
      <c r="CJ905" s="74"/>
      <c r="CP905" s="74"/>
      <c r="CQ905" s="74"/>
      <c r="CR905" s="74"/>
      <c r="CX905" s="74"/>
      <c r="CY905" s="74"/>
      <c r="CZ905" s="74"/>
      <c r="DF905" s="74">
        <v>3.9999999999999998E-11</v>
      </c>
      <c r="DG905" s="74">
        <v>5.6114028761899997</v>
      </c>
      <c r="DH905" s="74">
        <v>53258.886515441904</v>
      </c>
      <c r="DI905" s="73">
        <f t="shared" si="440"/>
        <v>-3.6596574533474421E-11</v>
      </c>
      <c r="DJ905" s="73">
        <f t="shared" si="441"/>
        <v>-3.6614165519310946E-11</v>
      </c>
      <c r="DK905" s="73">
        <f t="shared" si="442"/>
        <v>-3.661416699445803E-11</v>
      </c>
      <c r="DL905" s="73">
        <f t="shared" si="443"/>
        <v>-3.6614166994582547E-11</v>
      </c>
      <c r="DN905" s="74"/>
      <c r="DO905" s="74"/>
      <c r="DP905" s="74"/>
      <c r="DV905" s="74"/>
      <c r="DW905" s="74"/>
      <c r="DX905" s="74"/>
      <c r="ED905" s="74"/>
      <c r="EE905" s="74"/>
      <c r="EF905" s="74"/>
      <c r="EL905" s="74"/>
      <c r="EM905" s="74"/>
      <c r="EN905" s="74"/>
      <c r="ET905" s="74"/>
      <c r="EU905" s="74"/>
      <c r="EV905" s="74"/>
    </row>
    <row r="906" spans="12:152" s="73" customFormat="1" ht="13.5" x14ac:dyDescent="0.3">
      <c r="L906" s="74"/>
      <c r="N906" s="74">
        <v>1.7000000000000001E-10</v>
      </c>
      <c r="O906" s="74">
        <v>2.0647321789299999</v>
      </c>
      <c r="P906" s="74">
        <v>130005.803969994</v>
      </c>
      <c r="Q906" s="73">
        <f t="shared" si="436"/>
        <v>-1.3149439664388965E-10</v>
      </c>
      <c r="R906" s="73">
        <f t="shared" si="437"/>
        <v>-1.3120702657814895E-10</v>
      </c>
      <c r="S906" s="73">
        <f t="shared" si="438"/>
        <v>-1.3120700241088899E-10</v>
      </c>
      <c r="T906" s="73">
        <f t="shared" si="439"/>
        <v>-1.3120700240882442E-10</v>
      </c>
      <c r="V906" s="74"/>
      <c r="W906" s="74"/>
      <c r="X906" s="74"/>
      <c r="AD906" s="74"/>
      <c r="AE906" s="74"/>
      <c r="AF906" s="74"/>
      <c r="AL906" s="74"/>
      <c r="AM906" s="74"/>
      <c r="AN906" s="74"/>
      <c r="AT906" s="74"/>
      <c r="AU906" s="74"/>
      <c r="AV906" s="74"/>
      <c r="BB906" s="74"/>
      <c r="BC906" s="74"/>
      <c r="BD906" s="74"/>
      <c r="BJ906" s="74"/>
      <c r="BK906" s="74"/>
      <c r="BL906" s="74"/>
      <c r="BR906" s="74"/>
      <c r="BS906" s="74"/>
      <c r="BT906" s="74"/>
      <c r="BZ906" s="74"/>
      <c r="CA906" s="74"/>
      <c r="CB906" s="74"/>
      <c r="CH906" s="74"/>
      <c r="CI906" s="74"/>
      <c r="CJ906" s="74"/>
      <c r="CP906" s="74"/>
      <c r="CQ906" s="74"/>
      <c r="CR906" s="74"/>
      <c r="CX906" s="74"/>
      <c r="CY906" s="74"/>
      <c r="CZ906" s="74"/>
      <c r="DF906" s="74">
        <v>3.9999999999999998E-11</v>
      </c>
      <c r="DG906" s="74">
        <v>1.5511534686599999</v>
      </c>
      <c r="DH906" s="74">
        <v>53438.963645726501</v>
      </c>
      <c r="DI906" s="73">
        <f t="shared" si="440"/>
        <v>-3.0073419103345776E-11</v>
      </c>
      <c r="DJ906" s="73">
        <f t="shared" si="441"/>
        <v>-3.0044533729686837E-11</v>
      </c>
      <c r="DK906" s="73">
        <f t="shared" si="442"/>
        <v>-3.0044531302901629E-11</v>
      </c>
      <c r="DL906" s="73">
        <f t="shared" si="443"/>
        <v>-3.0044531302694485E-11</v>
      </c>
      <c r="DN906" s="74"/>
      <c r="DO906" s="74"/>
      <c r="DP906" s="74"/>
      <c r="DV906" s="74"/>
      <c r="DW906" s="74"/>
      <c r="DX906" s="74"/>
      <c r="ED906" s="74"/>
      <c r="EE906" s="74"/>
      <c r="EF906" s="74"/>
      <c r="EL906" s="74"/>
      <c r="EM906" s="74"/>
      <c r="EN906" s="74"/>
      <c r="ET906" s="74"/>
      <c r="EU906" s="74"/>
      <c r="EV906" s="74"/>
    </row>
    <row r="907" spans="12:152" s="73" customFormat="1" ht="13.5" x14ac:dyDescent="0.3">
      <c r="L907" s="74"/>
      <c r="N907" s="74">
        <v>1.8999999999999999E-10</v>
      </c>
      <c r="O907" s="74">
        <v>0.55214472899</v>
      </c>
      <c r="P907" s="74">
        <v>52396.2189255872</v>
      </c>
      <c r="Q907" s="73">
        <f t="shared" si="436"/>
        <v>-1.8641958427958941E-10</v>
      </c>
      <c r="R907" s="73">
        <f t="shared" si="437"/>
        <v>-1.864588750322945E-10</v>
      </c>
      <c r="S907" s="73">
        <f t="shared" si="438"/>
        <v>-1.864588783222103E-10</v>
      </c>
      <c r="T907" s="73">
        <f t="shared" si="439"/>
        <v>-1.8645887832248841E-10</v>
      </c>
      <c r="V907" s="74"/>
      <c r="W907" s="74"/>
      <c r="X907" s="74"/>
      <c r="AD907" s="74"/>
      <c r="AE907" s="74"/>
      <c r="AF907" s="74"/>
      <c r="AL907" s="74"/>
      <c r="AM907" s="74"/>
      <c r="AN907" s="74"/>
      <c r="AT907" s="74"/>
      <c r="AU907" s="74"/>
      <c r="AV907" s="74"/>
      <c r="BB907" s="74"/>
      <c r="BC907" s="74"/>
      <c r="BD907" s="74"/>
      <c r="BJ907" s="74"/>
      <c r="BK907" s="74"/>
      <c r="BL907" s="74"/>
      <c r="BR907" s="74"/>
      <c r="BS907" s="74"/>
      <c r="BT907" s="74"/>
      <c r="BZ907" s="74"/>
      <c r="CA907" s="74"/>
      <c r="CB907" s="74"/>
      <c r="CH907" s="74"/>
      <c r="CI907" s="74"/>
      <c r="CJ907" s="74"/>
      <c r="CP907" s="74"/>
      <c r="CQ907" s="74"/>
      <c r="CR907" s="74"/>
      <c r="CX907" s="74"/>
      <c r="CY907" s="74"/>
      <c r="CZ907" s="74"/>
      <c r="DF907" s="74">
        <v>5.0000000000000002E-11</v>
      </c>
      <c r="DG907" s="74">
        <v>0.91157457367000005</v>
      </c>
      <c r="DH907" s="74">
        <v>25665.237103961201</v>
      </c>
      <c r="DI907" s="73">
        <f t="shared" si="440"/>
        <v>-4.9883926075697338E-11</v>
      </c>
      <c r="DJ907" s="73">
        <f t="shared" si="441"/>
        <v>-4.9882129265838983E-11</v>
      </c>
      <c r="DK907" s="73">
        <f t="shared" si="442"/>
        <v>-4.9882129114396411E-11</v>
      </c>
      <c r="DL907" s="73">
        <f t="shared" si="443"/>
        <v>-4.9882129114383538E-11</v>
      </c>
      <c r="DN907" s="74"/>
      <c r="DO907" s="74"/>
      <c r="DP907" s="74"/>
      <c r="DV907" s="74"/>
      <c r="DW907" s="74"/>
      <c r="DX907" s="74"/>
      <c r="ED907" s="74"/>
      <c r="EE907" s="74"/>
      <c r="EF907" s="74"/>
      <c r="EL907" s="74"/>
      <c r="EM907" s="74"/>
      <c r="EN907" s="74"/>
      <c r="ET907" s="74"/>
      <c r="EU907" s="74"/>
      <c r="EV907" s="74"/>
    </row>
    <row r="908" spans="12:152" s="73" customFormat="1" ht="13.5" x14ac:dyDescent="0.3">
      <c r="L908" s="74"/>
      <c r="N908" s="74">
        <v>1.8999999999999999E-10</v>
      </c>
      <c r="O908" s="74">
        <v>1.7965394396100001</v>
      </c>
      <c r="P908" s="74">
        <v>89.485747845999995</v>
      </c>
      <c r="Q908" s="73">
        <f t="shared" si="436"/>
        <v>-1.8888551002819971E-10</v>
      </c>
      <c r="R908" s="73">
        <f t="shared" si="437"/>
        <v>-1.8888554769120032E-10</v>
      </c>
      <c r="S908" s="73">
        <f t="shared" si="438"/>
        <v>-1.8888554769436255E-10</v>
      </c>
      <c r="T908" s="73">
        <f t="shared" si="439"/>
        <v>-1.8888554769436283E-10</v>
      </c>
      <c r="V908" s="74"/>
      <c r="W908" s="74"/>
      <c r="X908" s="74"/>
      <c r="AD908" s="74"/>
      <c r="AE908" s="74"/>
      <c r="AF908" s="74"/>
      <c r="AL908" s="74"/>
      <c r="AM908" s="74"/>
      <c r="AN908" s="74"/>
      <c r="AT908" s="74"/>
      <c r="AU908" s="74"/>
      <c r="AV908" s="74"/>
      <c r="BB908" s="74"/>
      <c r="BC908" s="74"/>
      <c r="BD908" s="74"/>
      <c r="BJ908" s="74"/>
      <c r="BK908" s="74"/>
      <c r="BL908" s="74"/>
      <c r="BR908" s="74"/>
      <c r="BS908" s="74"/>
      <c r="BT908" s="74"/>
      <c r="BZ908" s="74"/>
      <c r="CA908" s="74"/>
      <c r="CB908" s="74"/>
      <c r="CH908" s="74"/>
      <c r="CI908" s="74"/>
      <c r="CJ908" s="74"/>
      <c r="CP908" s="74"/>
      <c r="CQ908" s="74"/>
      <c r="CR908" s="74"/>
      <c r="CX908" s="74"/>
      <c r="CY908" s="74"/>
      <c r="CZ908" s="74"/>
      <c r="DF908" s="74">
        <v>5.0000000000000002E-11</v>
      </c>
      <c r="DG908" s="74">
        <v>6.1107314756699997</v>
      </c>
      <c r="DH908" s="74">
        <v>156507.74908854501</v>
      </c>
      <c r="DI908" s="73">
        <f t="shared" si="440"/>
        <v>-4.8299179637198773E-11</v>
      </c>
      <c r="DJ908" s="73">
        <f t="shared" si="441"/>
        <v>-4.834038027390633E-11</v>
      </c>
      <c r="DK908" s="73">
        <f t="shared" si="442"/>
        <v>-4.8340383712345796E-11</v>
      </c>
      <c r="DL908" s="73">
        <f t="shared" si="443"/>
        <v>-4.8340383712636279E-11</v>
      </c>
      <c r="DN908" s="74"/>
      <c r="DO908" s="74"/>
      <c r="DP908" s="74"/>
      <c r="DV908" s="74"/>
      <c r="DW908" s="74"/>
      <c r="DX908" s="74"/>
      <c r="ED908" s="74"/>
      <c r="EE908" s="74"/>
      <c r="EF908" s="74"/>
      <c r="EL908" s="74"/>
      <c r="EM908" s="74"/>
      <c r="EN908" s="74"/>
      <c r="ET908" s="74"/>
      <c r="EU908" s="74"/>
      <c r="EV908" s="74"/>
    </row>
    <row r="909" spans="12:152" s="73" customFormat="1" ht="13.5" x14ac:dyDescent="0.3">
      <c r="L909" s="74"/>
      <c r="N909" s="74">
        <v>2.1999999999999999E-10</v>
      </c>
      <c r="O909" s="74">
        <v>3.7298953001899999</v>
      </c>
      <c r="P909" s="74">
        <v>48997.660492580799</v>
      </c>
      <c r="Q909" s="73">
        <f t="shared" si="436"/>
        <v>-2.076877921688199E-12</v>
      </c>
      <c r="R909" s="73">
        <f t="shared" si="437"/>
        <v>-1.856101200574956E-12</v>
      </c>
      <c r="S909" s="73">
        <f t="shared" si="438"/>
        <v>-1.8560826636294859E-12</v>
      </c>
      <c r="T909" s="73">
        <f t="shared" si="439"/>
        <v>-1.8560826620538425E-12</v>
      </c>
      <c r="V909" s="74"/>
      <c r="W909" s="74"/>
      <c r="X909" s="74"/>
      <c r="AD909" s="74"/>
      <c r="AE909" s="74"/>
      <c r="AF909" s="74"/>
      <c r="AL909" s="74"/>
      <c r="AM909" s="74"/>
      <c r="AN909" s="74"/>
      <c r="AT909" s="74"/>
      <c r="AU909" s="74"/>
      <c r="AV909" s="74"/>
      <c r="BB909" s="74"/>
      <c r="BC909" s="74"/>
      <c r="BD909" s="74"/>
      <c r="BJ909" s="74"/>
      <c r="BK909" s="74"/>
      <c r="BL909" s="74"/>
      <c r="BR909" s="74"/>
      <c r="BS909" s="74"/>
      <c r="BT909" s="74"/>
      <c r="BZ909" s="74"/>
      <c r="CA909" s="74"/>
      <c r="CB909" s="74"/>
      <c r="CH909" s="74"/>
      <c r="CI909" s="74"/>
      <c r="CJ909" s="74"/>
      <c r="CP909" s="74"/>
      <c r="CQ909" s="74"/>
      <c r="CR909" s="74"/>
      <c r="CX909" s="74"/>
      <c r="CY909" s="74"/>
      <c r="CZ909" s="74"/>
      <c r="DF909" s="74">
        <v>3E-11</v>
      </c>
      <c r="DG909" s="74">
        <v>3.12711312875</v>
      </c>
      <c r="DH909" s="74">
        <v>80462.796768009503</v>
      </c>
      <c r="DI909" s="73">
        <f t="shared" si="440"/>
        <v>-2.9964436914435043E-11</v>
      </c>
      <c r="DJ909" s="73">
        <f t="shared" si="441"/>
        <v>-2.9961989565485033E-11</v>
      </c>
      <c r="DK909" s="73">
        <f t="shared" si="442"/>
        <v>-2.9961989356583924E-11</v>
      </c>
      <c r="DL909" s="73">
        <f t="shared" si="443"/>
        <v>-2.9961989356566417E-11</v>
      </c>
      <c r="DN909" s="74"/>
      <c r="DO909" s="74"/>
      <c r="DP909" s="74"/>
      <c r="DV909" s="74"/>
      <c r="DW909" s="74"/>
      <c r="DX909" s="74"/>
      <c r="ED909" s="74"/>
      <c r="EE909" s="74"/>
      <c r="EF909" s="74"/>
      <c r="EL909" s="74"/>
      <c r="EM909" s="74"/>
      <c r="EN909" s="74"/>
      <c r="ET909" s="74"/>
      <c r="EU909" s="74"/>
      <c r="EV909" s="74"/>
    </row>
    <row r="910" spans="12:152" s="73" customFormat="1" ht="13.5" x14ac:dyDescent="0.3">
      <c r="L910" s="74"/>
      <c r="N910" s="74">
        <v>2.0000000000000001E-10</v>
      </c>
      <c r="O910" s="74">
        <v>5.9300604800599999</v>
      </c>
      <c r="P910" s="74">
        <v>11852.355063399</v>
      </c>
      <c r="Q910" s="73">
        <f t="shared" si="436"/>
        <v>-1.7411424814321387E-10</v>
      </c>
      <c r="R910" s="73">
        <f t="shared" si="437"/>
        <v>-1.7413813266277062E-10</v>
      </c>
      <c r="S910" s="73">
        <f t="shared" si="438"/>
        <v>-1.7413813466773248E-10</v>
      </c>
      <c r="T910" s="73">
        <f t="shared" si="439"/>
        <v>-1.7413813466790021E-10</v>
      </c>
      <c r="V910" s="74"/>
      <c r="W910" s="74"/>
      <c r="X910" s="74"/>
      <c r="AD910" s="74"/>
      <c r="AE910" s="74"/>
      <c r="AF910" s="74"/>
      <c r="AL910" s="74"/>
      <c r="AM910" s="74"/>
      <c r="AN910" s="74"/>
      <c r="AT910" s="74"/>
      <c r="AU910" s="74"/>
      <c r="AV910" s="74"/>
      <c r="BB910" s="74"/>
      <c r="BC910" s="74"/>
      <c r="BD910" s="74"/>
      <c r="BJ910" s="74"/>
      <c r="BK910" s="74"/>
      <c r="BL910" s="74"/>
      <c r="BR910" s="74"/>
      <c r="BS910" s="74"/>
      <c r="BT910" s="74"/>
      <c r="BZ910" s="74"/>
      <c r="CA910" s="74"/>
      <c r="CB910" s="74"/>
      <c r="CH910" s="74"/>
      <c r="CI910" s="74"/>
      <c r="CJ910" s="74"/>
      <c r="CP910" s="74"/>
      <c r="CQ910" s="74"/>
      <c r="CR910" s="74"/>
      <c r="CX910" s="74"/>
      <c r="CY910" s="74"/>
      <c r="CZ910" s="74"/>
      <c r="DF910" s="74">
        <v>3.9999999999999998E-11</v>
      </c>
      <c r="DG910" s="74">
        <v>2.2106835846999999</v>
      </c>
      <c r="DH910" s="74">
        <v>76777.729303657296</v>
      </c>
      <c r="DI910" s="73">
        <f t="shared" si="440"/>
        <v>1.7162353088079542E-11</v>
      </c>
      <c r="DJ910" s="73">
        <f t="shared" si="441"/>
        <v>1.7105513541312361E-11</v>
      </c>
      <c r="DK910" s="73">
        <f t="shared" si="442"/>
        <v>1.7105508767174014E-11</v>
      </c>
      <c r="DL910" s="73">
        <f t="shared" si="443"/>
        <v>1.7105508766771168E-11</v>
      </c>
      <c r="DN910" s="74"/>
      <c r="DO910" s="74"/>
      <c r="DP910" s="74"/>
      <c r="DV910" s="74"/>
      <c r="DW910" s="74"/>
      <c r="DX910" s="74"/>
      <c r="ED910" s="74"/>
      <c r="EE910" s="74"/>
      <c r="EF910" s="74"/>
      <c r="EL910" s="74"/>
      <c r="EM910" s="74"/>
      <c r="EN910" s="74"/>
      <c r="ET910" s="74"/>
      <c r="EU910" s="74"/>
      <c r="EV910" s="74"/>
    </row>
    <row r="911" spans="12:152" s="73" customFormat="1" ht="13.5" x14ac:dyDescent="0.3">
      <c r="L911" s="74"/>
      <c r="N911" s="74">
        <v>1.8E-10</v>
      </c>
      <c r="O911" s="74">
        <v>6.24870732707</v>
      </c>
      <c r="P911" s="74">
        <v>233681.74972207399</v>
      </c>
      <c r="Q911" s="73">
        <f t="shared" si="436"/>
        <v>1.6870572136005113E-10</v>
      </c>
      <c r="R911" s="73">
        <f t="shared" si="437"/>
        <v>1.6900415758512534E-10</v>
      </c>
      <c r="S911" s="73">
        <f t="shared" si="438"/>
        <v>1.6900418247998914E-10</v>
      </c>
      <c r="T911" s="73">
        <f t="shared" si="439"/>
        <v>1.6900418248210196E-10</v>
      </c>
      <c r="V911" s="74"/>
      <c r="W911" s="74"/>
      <c r="X911" s="74"/>
      <c r="AD911" s="74"/>
      <c r="AE911" s="74"/>
      <c r="AF911" s="74"/>
      <c r="AL911" s="74"/>
      <c r="AM911" s="74"/>
      <c r="AN911" s="74"/>
      <c r="AT911" s="74"/>
      <c r="AU911" s="74"/>
      <c r="AV911" s="74"/>
      <c r="BB911" s="74"/>
      <c r="BC911" s="74"/>
      <c r="BD911" s="74"/>
      <c r="BJ911" s="74"/>
      <c r="BK911" s="74"/>
      <c r="BL911" s="74"/>
      <c r="BR911" s="74"/>
      <c r="BS911" s="74"/>
      <c r="BT911" s="74"/>
      <c r="BZ911" s="74"/>
      <c r="CA911" s="74"/>
      <c r="CB911" s="74"/>
      <c r="CH911" s="74"/>
      <c r="CI911" s="74"/>
      <c r="CJ911" s="74"/>
      <c r="CP911" s="74"/>
      <c r="CQ911" s="74"/>
      <c r="CR911" s="74"/>
      <c r="CX911" s="74"/>
      <c r="CY911" s="74"/>
      <c r="CZ911" s="74"/>
      <c r="DF911" s="74">
        <v>3.9999999999999998E-11</v>
      </c>
      <c r="DG911" s="74">
        <v>0.82472101948999998</v>
      </c>
      <c r="DH911" s="74">
        <v>30689.853260537198</v>
      </c>
      <c r="DI911" s="73">
        <f t="shared" si="440"/>
        <v>-3.8972711779486306E-11</v>
      </c>
      <c r="DJ911" s="73">
        <f t="shared" si="441"/>
        <v>-3.8967042311720488E-11</v>
      </c>
      <c r="DK911" s="73">
        <f t="shared" si="442"/>
        <v>-3.8967041835053957E-11</v>
      </c>
      <c r="DL911" s="73">
        <f t="shared" si="443"/>
        <v>-3.8967041835013916E-11</v>
      </c>
      <c r="DN911" s="74"/>
      <c r="DO911" s="74"/>
      <c r="DP911" s="74"/>
      <c r="DV911" s="74"/>
      <c r="DW911" s="74"/>
      <c r="DX911" s="74"/>
      <c r="ED911" s="74"/>
      <c r="EE911" s="74"/>
      <c r="EF911" s="74"/>
      <c r="EL911" s="74"/>
      <c r="EM911" s="74"/>
      <c r="EN911" s="74"/>
      <c r="ET911" s="74"/>
      <c r="EU911" s="74"/>
      <c r="EV911" s="74"/>
    </row>
    <row r="912" spans="12:152" s="73" customFormat="1" ht="13.5" x14ac:dyDescent="0.3">
      <c r="L912" s="74"/>
      <c r="N912" s="74">
        <v>2.1E-10</v>
      </c>
      <c r="O912" s="74">
        <v>3.0156672554999999</v>
      </c>
      <c r="P912" s="74">
        <v>25907.826011289599</v>
      </c>
      <c r="Q912" s="73">
        <f t="shared" si="436"/>
        <v>-2.0017236031534871E-10</v>
      </c>
      <c r="R912" s="73">
        <f t="shared" si="437"/>
        <v>-2.0013864132813816E-10</v>
      </c>
      <c r="S912" s="73">
        <f t="shared" si="438"/>
        <v>-2.0013863849465713E-10</v>
      </c>
      <c r="T912" s="73">
        <f t="shared" si="439"/>
        <v>-2.0013863849441854E-10</v>
      </c>
      <c r="V912" s="74"/>
      <c r="W912" s="74"/>
      <c r="X912" s="74"/>
      <c r="AD912" s="74"/>
      <c r="AE912" s="74"/>
      <c r="AF912" s="74"/>
      <c r="AL912" s="74"/>
      <c r="AM912" s="74"/>
      <c r="AN912" s="74"/>
      <c r="AT912" s="74"/>
      <c r="AU912" s="74"/>
      <c r="AV912" s="74"/>
      <c r="BB912" s="74"/>
      <c r="BC912" s="74"/>
      <c r="BD912" s="74"/>
      <c r="BJ912" s="74"/>
      <c r="BK912" s="74"/>
      <c r="BL912" s="74"/>
      <c r="BR912" s="74"/>
      <c r="BS912" s="74"/>
      <c r="BT912" s="74"/>
      <c r="BZ912" s="74"/>
      <c r="CA912" s="74"/>
      <c r="CB912" s="74"/>
      <c r="CH912" s="74"/>
      <c r="CI912" s="74"/>
      <c r="CJ912" s="74"/>
      <c r="CP912" s="74"/>
      <c r="CQ912" s="74"/>
      <c r="CR912" s="74"/>
      <c r="CX912" s="74"/>
      <c r="CY912" s="74"/>
      <c r="CZ912" s="74"/>
      <c r="DF912" s="74">
        <v>3.9999999999999998E-11</v>
      </c>
      <c r="DG912" s="74">
        <v>3.8565160335700002</v>
      </c>
      <c r="DH912" s="74">
        <v>26513.811918088199</v>
      </c>
      <c r="DI912" s="73">
        <f t="shared" si="440"/>
        <v>2.3225361027143648E-11</v>
      </c>
      <c r="DJ912" s="73">
        <f t="shared" si="441"/>
        <v>2.3243043089415811E-11</v>
      </c>
      <c r="DK912" s="73">
        <f t="shared" si="442"/>
        <v>2.3243044573749709E-11</v>
      </c>
      <c r="DL912" s="73">
        <f t="shared" si="443"/>
        <v>2.3243044573875541E-11</v>
      </c>
      <c r="DN912" s="74"/>
      <c r="DO912" s="74"/>
      <c r="DP912" s="74"/>
      <c r="DV912" s="74"/>
      <c r="DW912" s="74"/>
      <c r="DX912" s="74"/>
      <c r="ED912" s="74"/>
      <c r="EE912" s="74"/>
      <c r="EF912" s="74"/>
      <c r="EL912" s="74"/>
      <c r="EM912" s="74"/>
      <c r="EN912" s="74"/>
      <c r="ET912" s="74"/>
      <c r="EU912" s="74"/>
      <c r="EV912" s="74"/>
    </row>
    <row r="913" spans="12:152" s="73" customFormat="1" ht="13.5" x14ac:dyDescent="0.3">
      <c r="L913" s="74"/>
      <c r="N913" s="74">
        <v>1.5999999999999999E-10</v>
      </c>
      <c r="O913" s="74">
        <v>1.7339072665899999</v>
      </c>
      <c r="P913" s="74">
        <v>52911.682796680099</v>
      </c>
      <c r="Q913" s="73">
        <f t="shared" si="436"/>
        <v>1.5169872368741648E-10</v>
      </c>
      <c r="R913" s="73">
        <f t="shared" si="437"/>
        <v>1.5175376156518543E-10</v>
      </c>
      <c r="S913" s="73">
        <f t="shared" si="438"/>
        <v>1.5175376617879923E-10</v>
      </c>
      <c r="T913" s="73">
        <f t="shared" si="439"/>
        <v>1.5175376617919119E-10</v>
      </c>
      <c r="V913" s="74"/>
      <c r="W913" s="74"/>
      <c r="X913" s="74"/>
      <c r="AD913" s="74"/>
      <c r="AE913" s="74"/>
      <c r="AF913" s="74"/>
      <c r="AL913" s="74"/>
      <c r="AM913" s="74"/>
      <c r="AN913" s="74"/>
      <c r="AT913" s="74"/>
      <c r="AU913" s="74"/>
      <c r="AV913" s="74"/>
      <c r="BB913" s="74"/>
      <c r="BC913" s="74"/>
      <c r="BD913" s="74"/>
      <c r="BJ913" s="74"/>
      <c r="BK913" s="74"/>
      <c r="BL913" s="74"/>
      <c r="BR913" s="74"/>
      <c r="BS913" s="74"/>
      <c r="BT913" s="74"/>
      <c r="BZ913" s="74"/>
      <c r="CA913" s="74"/>
      <c r="CB913" s="74"/>
      <c r="CH913" s="74"/>
      <c r="CI913" s="74"/>
      <c r="CJ913" s="74"/>
      <c r="CP913" s="74"/>
      <c r="CQ913" s="74"/>
      <c r="CR913" s="74"/>
      <c r="CX913" s="74"/>
      <c r="CY913" s="74"/>
      <c r="CZ913" s="74"/>
      <c r="DF913" s="74">
        <v>3E-11</v>
      </c>
      <c r="DG913" s="74">
        <v>3.7631183570700002</v>
      </c>
      <c r="DH913" s="74">
        <v>77.750543983900002</v>
      </c>
      <c r="DI913" s="73">
        <f t="shared" si="440"/>
        <v>9.2529985380033134E-12</v>
      </c>
      <c r="DJ913" s="73">
        <f t="shared" si="441"/>
        <v>9.2529530925689251E-12</v>
      </c>
      <c r="DK913" s="73">
        <f t="shared" si="442"/>
        <v>9.2529530887532427E-12</v>
      </c>
      <c r="DL913" s="73">
        <f t="shared" si="443"/>
        <v>9.2529530887529147E-12</v>
      </c>
      <c r="DN913" s="74"/>
      <c r="DO913" s="74"/>
      <c r="DP913" s="74"/>
      <c r="DV913" s="74"/>
      <c r="DW913" s="74"/>
      <c r="DX913" s="74"/>
      <c r="ED913" s="74"/>
      <c r="EE913" s="74"/>
      <c r="EF913" s="74"/>
      <c r="EL913" s="74"/>
      <c r="EM913" s="74"/>
      <c r="EN913" s="74"/>
      <c r="ET913" s="74"/>
      <c r="EU913" s="74"/>
      <c r="EV913" s="74"/>
    </row>
    <row r="914" spans="12:152" s="73" customFormat="1" ht="13.5" x14ac:dyDescent="0.3">
      <c r="L914" s="74"/>
      <c r="N914" s="74">
        <v>1.7000000000000001E-10</v>
      </c>
      <c r="O914" s="74">
        <v>3.2371662406400001</v>
      </c>
      <c r="P914" s="74">
        <v>117893.03376878701</v>
      </c>
      <c r="Q914" s="73">
        <f t="shared" si="436"/>
        <v>-1.7169846337906261E-11</v>
      </c>
      <c r="R914" s="73">
        <f t="shared" si="437"/>
        <v>-1.6761399029715047E-11</v>
      </c>
      <c r="S914" s="73">
        <f t="shared" si="438"/>
        <v>-1.6761364731501259E-11</v>
      </c>
      <c r="T914" s="73">
        <f t="shared" si="439"/>
        <v>-1.676136472861637E-11</v>
      </c>
      <c r="V914" s="74"/>
      <c r="W914" s="74"/>
      <c r="X914" s="74"/>
      <c r="AD914" s="74"/>
      <c r="AE914" s="74"/>
      <c r="AF914" s="74"/>
      <c r="AL914" s="74"/>
      <c r="AM914" s="74"/>
      <c r="AN914" s="74"/>
      <c r="AT914" s="74"/>
      <c r="AU914" s="74"/>
      <c r="AV914" s="74"/>
      <c r="BB914" s="74"/>
      <c r="BC914" s="74"/>
      <c r="BD914" s="74"/>
      <c r="BJ914" s="74"/>
      <c r="BK914" s="74"/>
      <c r="BL914" s="74"/>
      <c r="BR914" s="74"/>
      <c r="BS914" s="74"/>
      <c r="BT914" s="74"/>
      <c r="BZ914" s="74"/>
      <c r="CA914" s="74"/>
      <c r="CB914" s="74"/>
      <c r="CH914" s="74"/>
      <c r="CI914" s="74"/>
      <c r="CJ914" s="74"/>
      <c r="CP914" s="74"/>
      <c r="CQ914" s="74"/>
      <c r="CR914" s="74"/>
      <c r="CX914" s="74"/>
      <c r="CY914" s="74"/>
      <c r="CZ914" s="74"/>
      <c r="DF914" s="74">
        <v>3.9999999999999998E-11</v>
      </c>
      <c r="DG914" s="74">
        <v>0.76897521016000003</v>
      </c>
      <c r="DH914" s="74">
        <v>23384.286986898602</v>
      </c>
      <c r="DI914" s="73">
        <f t="shared" si="440"/>
        <v>-3.616606092871617E-11</v>
      </c>
      <c r="DJ914" s="73">
        <f t="shared" si="441"/>
        <v>-3.6174241430042491E-11</v>
      </c>
      <c r="DK914" s="73">
        <f t="shared" si="442"/>
        <v>-3.6174242116545518E-11</v>
      </c>
      <c r="DL914" s="73">
        <f t="shared" si="443"/>
        <v>-3.6174242116603744E-11</v>
      </c>
      <c r="DN914" s="74"/>
      <c r="DO914" s="74"/>
      <c r="DP914" s="74"/>
      <c r="DV914" s="74"/>
      <c r="DW914" s="74"/>
      <c r="DX914" s="74"/>
      <c r="ED914" s="74"/>
      <c r="EE914" s="74"/>
      <c r="EF914" s="74"/>
      <c r="EL914" s="74"/>
      <c r="EM914" s="74"/>
      <c r="EN914" s="74"/>
      <c r="ET914" s="74"/>
      <c r="EU914" s="74"/>
      <c r="EV914" s="74"/>
    </row>
    <row r="915" spans="12:152" s="73" customFormat="1" ht="13.5" x14ac:dyDescent="0.3">
      <c r="L915" s="74"/>
      <c r="N915" s="74">
        <v>2.1999999999999999E-10</v>
      </c>
      <c r="O915" s="74">
        <v>0.46092942811999998</v>
      </c>
      <c r="P915" s="74">
        <v>19367.1891622328</v>
      </c>
      <c r="Q915" s="73">
        <f t="shared" si="436"/>
        <v>1.4328194921163323E-10</v>
      </c>
      <c r="R915" s="73">
        <f t="shared" si="437"/>
        <v>1.4334816109785722E-10</v>
      </c>
      <c r="S915" s="73">
        <f t="shared" si="438"/>
        <v>1.4334816665619567E-10</v>
      </c>
      <c r="T915" s="73">
        <f t="shared" si="439"/>
        <v>1.4334816665666998E-10</v>
      </c>
      <c r="V915" s="74"/>
      <c r="W915" s="74"/>
      <c r="X915" s="74"/>
      <c r="AD915" s="74"/>
      <c r="AE915" s="74"/>
      <c r="AF915" s="74"/>
      <c r="AL915" s="74"/>
      <c r="AM915" s="74"/>
      <c r="AN915" s="74"/>
      <c r="AT915" s="74"/>
      <c r="AU915" s="74"/>
      <c r="AV915" s="74"/>
      <c r="BB915" s="74"/>
      <c r="BC915" s="74"/>
      <c r="BD915" s="74"/>
      <c r="BJ915" s="74"/>
      <c r="BK915" s="74"/>
      <c r="BL915" s="74"/>
      <c r="BR915" s="74"/>
      <c r="BS915" s="74"/>
      <c r="BT915" s="74"/>
      <c r="BZ915" s="74"/>
      <c r="CA915" s="74"/>
      <c r="CB915" s="74"/>
      <c r="CH915" s="74"/>
      <c r="CI915" s="74"/>
      <c r="CJ915" s="74"/>
      <c r="CP915" s="74"/>
      <c r="CQ915" s="74"/>
      <c r="CR915" s="74"/>
      <c r="CX915" s="74"/>
      <c r="CY915" s="74"/>
      <c r="CZ915" s="74"/>
      <c r="DF915" s="74">
        <v>3E-11</v>
      </c>
      <c r="DG915" s="74">
        <v>4.5855578104600001</v>
      </c>
      <c r="DH915" s="74">
        <v>57503.282391531196</v>
      </c>
      <c r="DI915" s="73">
        <f t="shared" si="440"/>
        <v>-2.1150513099239451E-11</v>
      </c>
      <c r="DJ915" s="73">
        <f t="shared" si="441"/>
        <v>-2.1125440268219611E-11</v>
      </c>
      <c r="DK915" s="73">
        <f t="shared" si="442"/>
        <v>-2.1125438161821181E-11</v>
      </c>
      <c r="DL915" s="73">
        <f t="shared" si="443"/>
        <v>-2.1125438161644403E-11</v>
      </c>
      <c r="DN915" s="74"/>
      <c r="DO915" s="74"/>
      <c r="DP915" s="74"/>
      <c r="DV915" s="74"/>
      <c r="DW915" s="74"/>
      <c r="DX915" s="74"/>
      <c r="ED915" s="74"/>
      <c r="EE915" s="74"/>
      <c r="EF915" s="74"/>
      <c r="EL915" s="74"/>
      <c r="EM915" s="74"/>
      <c r="EN915" s="74"/>
      <c r="ET915" s="74"/>
      <c r="EU915" s="74"/>
      <c r="EV915" s="74"/>
    </row>
    <row r="916" spans="12:152" s="73" customFormat="1" ht="13.5" x14ac:dyDescent="0.3">
      <c r="L916" s="74"/>
      <c r="N916" s="74">
        <v>1.5999999999999999E-10</v>
      </c>
      <c r="O916" s="74">
        <v>5.06429474773</v>
      </c>
      <c r="P916" s="74">
        <v>43981.530949939799</v>
      </c>
      <c r="Q916" s="73">
        <f t="shared" si="436"/>
        <v>-1.5997688428222127E-10</v>
      </c>
      <c r="R916" s="73">
        <f t="shared" si="437"/>
        <v>-1.5997436942943937E-10</v>
      </c>
      <c r="S916" s="73">
        <f t="shared" si="438"/>
        <v>-1.5997436921283691E-10</v>
      </c>
      <c r="T916" s="73">
        <f t="shared" si="439"/>
        <v>-1.5997436921281868E-10</v>
      </c>
      <c r="V916" s="74"/>
      <c r="W916" s="74"/>
      <c r="X916" s="74"/>
      <c r="AD916" s="74"/>
      <c r="AE916" s="74"/>
      <c r="AF916" s="74"/>
      <c r="AL916" s="74"/>
      <c r="AM916" s="74"/>
      <c r="AN916" s="74"/>
      <c r="AT916" s="74"/>
      <c r="AU916" s="74"/>
      <c r="AV916" s="74"/>
      <c r="BB916" s="74"/>
      <c r="BC916" s="74"/>
      <c r="BD916" s="74"/>
      <c r="BJ916" s="74"/>
      <c r="BK916" s="74"/>
      <c r="BL916" s="74"/>
      <c r="BR916" s="74"/>
      <c r="BS916" s="74"/>
      <c r="BT916" s="74"/>
      <c r="BZ916" s="74"/>
      <c r="CA916" s="74"/>
      <c r="CB916" s="74"/>
      <c r="CH916" s="74"/>
      <c r="CI916" s="74"/>
      <c r="CJ916" s="74"/>
      <c r="CP916" s="74"/>
      <c r="CQ916" s="74"/>
      <c r="CR916" s="74"/>
      <c r="CX916" s="74"/>
      <c r="CY916" s="74"/>
      <c r="CZ916" s="74"/>
      <c r="DF916" s="74">
        <v>3.9999999999999998E-11</v>
      </c>
      <c r="DG916" s="74">
        <v>3.82967402925</v>
      </c>
      <c r="DH916" s="74">
        <v>104454.70534051501</v>
      </c>
      <c r="DI916" s="73">
        <f t="shared" si="440"/>
        <v>-2.8704049037577096E-11</v>
      </c>
      <c r="DJ916" s="73">
        <f t="shared" si="441"/>
        <v>-2.8763584251821108E-11</v>
      </c>
      <c r="DK916" s="73">
        <f t="shared" si="442"/>
        <v>-2.8763589244997146E-11</v>
      </c>
      <c r="DL916" s="73">
        <f t="shared" si="443"/>
        <v>-2.8763589245420604E-11</v>
      </c>
      <c r="DN916" s="74"/>
      <c r="DO916" s="74"/>
      <c r="DP916" s="74"/>
      <c r="DV916" s="74"/>
      <c r="DW916" s="74"/>
      <c r="DX916" s="74"/>
      <c r="ED916" s="74"/>
      <c r="EE916" s="74"/>
      <c r="EF916" s="74"/>
      <c r="EL916" s="74"/>
      <c r="EM916" s="74"/>
      <c r="EN916" s="74"/>
      <c r="ET916" s="74"/>
      <c r="EU916" s="74"/>
      <c r="EV916" s="74"/>
    </row>
    <row r="917" spans="12:152" s="73" customFormat="1" ht="13.5" x14ac:dyDescent="0.3">
      <c r="L917" s="74"/>
      <c r="N917" s="74">
        <v>2.1E-10</v>
      </c>
      <c r="O917" s="74">
        <v>1.1395000926800001</v>
      </c>
      <c r="P917" s="74">
        <v>25650.259250434301</v>
      </c>
      <c r="Q917" s="73">
        <f t="shared" si="436"/>
        <v>-2.0926841525162272E-10</v>
      </c>
      <c r="R917" s="73">
        <f t="shared" si="437"/>
        <v>-2.0925918520758749E-10</v>
      </c>
      <c r="S917" s="73">
        <f t="shared" si="438"/>
        <v>-2.0925918443018991E-10</v>
      </c>
      <c r="T917" s="73">
        <f t="shared" si="439"/>
        <v>-2.0925918443012379E-10</v>
      </c>
      <c r="V917" s="74"/>
      <c r="W917" s="74"/>
      <c r="X917" s="74"/>
      <c r="AD917" s="74"/>
      <c r="AE917" s="74"/>
      <c r="AF917" s="74"/>
      <c r="AL917" s="74"/>
      <c r="AM917" s="74"/>
      <c r="AN917" s="74"/>
      <c r="AT917" s="74"/>
      <c r="AU917" s="74"/>
      <c r="AV917" s="74"/>
      <c r="BB917" s="74"/>
      <c r="BC917" s="74"/>
      <c r="BD917" s="74"/>
      <c r="BJ917" s="74"/>
      <c r="BK917" s="74"/>
      <c r="BL917" s="74"/>
      <c r="BR917" s="74"/>
      <c r="BS917" s="74"/>
      <c r="BT917" s="74"/>
      <c r="BZ917" s="74"/>
      <c r="CA917" s="74"/>
      <c r="CB917" s="74"/>
      <c r="CH917" s="74"/>
      <c r="CI917" s="74"/>
      <c r="CJ917" s="74"/>
      <c r="CP917" s="74"/>
      <c r="CQ917" s="74"/>
      <c r="CR917" s="74"/>
      <c r="CX917" s="74"/>
      <c r="CY917" s="74"/>
      <c r="CZ917" s="74"/>
      <c r="DF917" s="74">
        <v>3E-11</v>
      </c>
      <c r="DG917" s="74">
        <v>2.4744892731000001</v>
      </c>
      <c r="DH917" s="74">
        <v>77956.151803752902</v>
      </c>
      <c r="DI917" s="73">
        <f t="shared" si="440"/>
        <v>2.5203776826110024E-11</v>
      </c>
      <c r="DJ917" s="73">
        <f t="shared" si="441"/>
        <v>2.5177763635139604E-11</v>
      </c>
      <c r="DK917" s="73">
        <f t="shared" si="442"/>
        <v>2.5177761448320625E-11</v>
      </c>
      <c r="DL917" s="73">
        <f t="shared" si="443"/>
        <v>2.5177761448135175E-11</v>
      </c>
      <c r="DN917" s="74"/>
      <c r="DO917" s="74"/>
      <c r="DP917" s="74"/>
      <c r="DV917" s="74"/>
      <c r="DW917" s="74"/>
      <c r="DX917" s="74"/>
      <c r="ED917" s="74"/>
      <c r="EE917" s="74"/>
      <c r="EF917" s="74"/>
      <c r="EL917" s="74"/>
      <c r="EM917" s="74"/>
      <c r="EN917" s="74"/>
      <c r="ET917" s="74"/>
      <c r="EU917" s="74"/>
      <c r="EV917" s="74"/>
    </row>
    <row r="918" spans="12:152" s="73" customFormat="1" ht="13.5" x14ac:dyDescent="0.3">
      <c r="L918" s="74"/>
      <c r="N918" s="74">
        <v>1.8999999999999999E-10</v>
      </c>
      <c r="O918" s="74">
        <v>3.1931128097200001</v>
      </c>
      <c r="P918" s="74">
        <v>47803.929916374203</v>
      </c>
      <c r="Q918" s="73">
        <f t="shared" si="436"/>
        <v>1.6632329350531648E-10</v>
      </c>
      <c r="R918" s="73">
        <f t="shared" si="437"/>
        <v>1.6641314674404052E-10</v>
      </c>
      <c r="S918" s="73">
        <f t="shared" si="438"/>
        <v>1.6641315428160753E-10</v>
      </c>
      <c r="T918" s="73">
        <f t="shared" si="439"/>
        <v>1.6641315428224338E-10</v>
      </c>
      <c r="V918" s="74"/>
      <c r="W918" s="74"/>
      <c r="X918" s="74"/>
      <c r="AD918" s="74"/>
      <c r="AE918" s="74"/>
      <c r="AF918" s="74"/>
      <c r="AL918" s="74"/>
      <c r="AM918" s="74"/>
      <c r="AN918" s="74"/>
      <c r="AT918" s="74"/>
      <c r="AU918" s="74"/>
      <c r="AV918" s="74"/>
      <c r="BB918" s="74"/>
      <c r="BC918" s="74"/>
      <c r="BD918" s="74"/>
      <c r="BJ918" s="74"/>
      <c r="BK918" s="74"/>
      <c r="BL918" s="74"/>
      <c r="BR918" s="74"/>
      <c r="BS918" s="74"/>
      <c r="BT918" s="74"/>
      <c r="BZ918" s="74"/>
      <c r="CA918" s="74"/>
      <c r="CB918" s="74"/>
      <c r="CH918" s="74"/>
      <c r="CI918" s="74"/>
      <c r="CJ918" s="74"/>
      <c r="CP918" s="74"/>
      <c r="CQ918" s="74"/>
      <c r="CR918" s="74"/>
      <c r="CX918" s="74"/>
      <c r="CY918" s="74"/>
      <c r="CZ918" s="74"/>
      <c r="DF918" s="74">
        <v>3.9999999999999998E-11</v>
      </c>
      <c r="DG918" s="74">
        <v>4.9316046729699998</v>
      </c>
      <c r="DH918" s="74">
        <v>391318.54712361202</v>
      </c>
      <c r="DI918" s="73">
        <f t="shared" si="440"/>
        <v>-2.0296511872285187E-11</v>
      </c>
      <c r="DJ918" s="73">
        <f t="shared" si="441"/>
        <v>-2.00196011908998E-11</v>
      </c>
      <c r="DK918" s="73">
        <f t="shared" si="442"/>
        <v>-2.001957788669758E-11</v>
      </c>
      <c r="DL918" s="73">
        <f t="shared" si="443"/>
        <v>-2.0019577884713358E-11</v>
      </c>
      <c r="DN918" s="74"/>
      <c r="DO918" s="74"/>
      <c r="DP918" s="74"/>
      <c r="DV918" s="74"/>
      <c r="DW918" s="74"/>
      <c r="DX918" s="74"/>
      <c r="ED918" s="74"/>
      <c r="EE918" s="74"/>
      <c r="EF918" s="74"/>
      <c r="EL918" s="74"/>
      <c r="EM918" s="74"/>
      <c r="EN918" s="74"/>
      <c r="ET918" s="74"/>
      <c r="EU918" s="74"/>
      <c r="EV918" s="74"/>
    </row>
    <row r="919" spans="12:152" s="73" customFormat="1" ht="13.5" x14ac:dyDescent="0.3">
      <c r="L919" s="74"/>
      <c r="N919" s="74">
        <v>2.1E-10</v>
      </c>
      <c r="O919" s="74">
        <v>4.6421888993499998</v>
      </c>
      <c r="P919" s="74">
        <v>112545.887899505</v>
      </c>
      <c r="Q919" s="73">
        <f t="shared" si="436"/>
        <v>-1.0408737697425012E-10</v>
      </c>
      <c r="R919" s="73">
        <f t="shared" si="437"/>
        <v>-1.0450753746830156E-10</v>
      </c>
      <c r="S919" s="73">
        <f t="shared" si="438"/>
        <v>-1.0450757272253553E-10</v>
      </c>
      <c r="T919" s="73">
        <f t="shared" si="439"/>
        <v>-1.0450757272551748E-10</v>
      </c>
      <c r="V919" s="74"/>
      <c r="W919" s="74"/>
      <c r="X919" s="74"/>
      <c r="AD919" s="74"/>
      <c r="AE919" s="74"/>
      <c r="AF919" s="74"/>
      <c r="AL919" s="74"/>
      <c r="AM919" s="74"/>
      <c r="AN919" s="74"/>
      <c r="AT919" s="74"/>
      <c r="AU919" s="74"/>
      <c r="AV919" s="74"/>
      <c r="BB919" s="74"/>
      <c r="BC919" s="74"/>
      <c r="BD919" s="74"/>
      <c r="BJ919" s="74"/>
      <c r="BK919" s="74"/>
      <c r="BL919" s="74"/>
      <c r="BR919" s="74"/>
      <c r="BS919" s="74"/>
      <c r="BT919" s="74"/>
      <c r="BZ919" s="74"/>
      <c r="CA919" s="74"/>
      <c r="CB919" s="74"/>
      <c r="CH919" s="74"/>
      <c r="CI919" s="74"/>
      <c r="CJ919" s="74"/>
      <c r="CP919" s="74"/>
      <c r="CQ919" s="74"/>
      <c r="CR919" s="74"/>
      <c r="CX919" s="74"/>
      <c r="CY919" s="74"/>
      <c r="CZ919" s="74"/>
      <c r="DF919" s="74">
        <v>3.9999999999999998E-11</v>
      </c>
      <c r="DG919" s="74">
        <v>1.5611819927899999</v>
      </c>
      <c r="DH919" s="74">
        <v>1055.4497769261</v>
      </c>
      <c r="DI919" s="73">
        <f t="shared" si="440"/>
        <v>3.9575198302540864E-11</v>
      </c>
      <c r="DJ919" s="73">
        <f t="shared" si="441"/>
        <v>3.9575072605766463E-11</v>
      </c>
      <c r="DK919" s="73">
        <f t="shared" si="442"/>
        <v>3.9575072595211942E-11</v>
      </c>
      <c r="DL919" s="73">
        <f t="shared" si="443"/>
        <v>3.9575072595211031E-11</v>
      </c>
      <c r="DN919" s="74"/>
      <c r="DO919" s="74"/>
      <c r="DP919" s="74"/>
      <c r="DV919" s="74"/>
      <c r="DW919" s="74"/>
      <c r="DX919" s="74"/>
      <c r="ED919" s="74"/>
      <c r="EE919" s="74"/>
      <c r="EF919" s="74"/>
      <c r="EL919" s="74"/>
      <c r="EM919" s="74"/>
      <c r="EN919" s="74"/>
      <c r="ET919" s="74"/>
      <c r="EU919" s="74"/>
      <c r="EV919" s="74"/>
    </row>
    <row r="920" spans="12:152" s="73" customFormat="1" ht="13.5" x14ac:dyDescent="0.3">
      <c r="L920" s="74"/>
      <c r="N920" s="74">
        <v>1.7000000000000001E-10</v>
      </c>
      <c r="O920" s="74">
        <v>2.9621663383099999</v>
      </c>
      <c r="P920" s="74">
        <v>102975.83876645</v>
      </c>
      <c r="Q920" s="73">
        <f t="shared" si="436"/>
        <v>-8.9539114634093226E-11</v>
      </c>
      <c r="R920" s="73">
        <f t="shared" si="437"/>
        <v>-8.9843705993608056E-11</v>
      </c>
      <c r="S920" s="73">
        <f t="shared" si="438"/>
        <v>-8.9843731550942263E-11</v>
      </c>
      <c r="T920" s="73">
        <f t="shared" si="439"/>
        <v>-8.9843731553108015E-11</v>
      </c>
      <c r="V920" s="74"/>
      <c r="W920" s="74"/>
      <c r="X920" s="74"/>
      <c r="AD920" s="74"/>
      <c r="AE920" s="74"/>
      <c r="AF920" s="74"/>
      <c r="AL920" s="74"/>
      <c r="AM920" s="74"/>
      <c r="AN920" s="74"/>
      <c r="AT920" s="74"/>
      <c r="AU920" s="74"/>
      <c r="AV920" s="74"/>
      <c r="BB920" s="74"/>
      <c r="BC920" s="74"/>
      <c r="BD920" s="74"/>
      <c r="BJ920" s="74"/>
      <c r="BK920" s="74"/>
      <c r="BL920" s="74"/>
      <c r="BR920" s="74"/>
      <c r="BS920" s="74"/>
      <c r="BT920" s="74"/>
      <c r="BZ920" s="74"/>
      <c r="CA920" s="74"/>
      <c r="CB920" s="74"/>
      <c r="CH920" s="74"/>
      <c r="CI920" s="74"/>
      <c r="CJ920" s="74"/>
      <c r="CP920" s="74"/>
      <c r="CQ920" s="74"/>
      <c r="CR920" s="74"/>
      <c r="CX920" s="74"/>
      <c r="CY920" s="74"/>
      <c r="CZ920" s="74"/>
      <c r="DF920" s="74">
        <v>3.9999999999999998E-11</v>
      </c>
      <c r="DG920" s="74">
        <v>0.77257538538000003</v>
      </c>
      <c r="DH920" s="74">
        <v>79994.831777655098</v>
      </c>
      <c r="DI920" s="73">
        <f t="shared" si="440"/>
        <v>3.3478339230069341E-11</v>
      </c>
      <c r="DJ920" s="73">
        <f t="shared" si="441"/>
        <v>3.3442427452297863E-11</v>
      </c>
      <c r="DK920" s="73">
        <f t="shared" si="442"/>
        <v>3.3442424433299215E-11</v>
      </c>
      <c r="DL920" s="73">
        <f t="shared" si="443"/>
        <v>3.3442424433044735E-11</v>
      </c>
      <c r="DN920" s="74"/>
      <c r="DO920" s="74"/>
      <c r="DP920" s="74"/>
      <c r="DV920" s="74"/>
      <c r="DW920" s="74"/>
      <c r="DX920" s="74"/>
      <c r="ED920" s="74"/>
      <c r="EE920" s="74"/>
      <c r="EF920" s="74"/>
      <c r="EL920" s="74"/>
      <c r="EM920" s="74"/>
      <c r="EN920" s="74"/>
      <c r="ET920" s="74"/>
      <c r="EU920" s="74"/>
      <c r="EV920" s="74"/>
    </row>
    <row r="921" spans="12:152" s="73" customFormat="1" ht="13.5" x14ac:dyDescent="0.3">
      <c r="L921" s="74"/>
      <c r="N921" s="74">
        <v>1.5999999999999999E-10</v>
      </c>
      <c r="O921" s="74">
        <v>0.60226326403999997</v>
      </c>
      <c r="P921" s="74">
        <v>149846.19399604501</v>
      </c>
      <c r="Q921" s="73">
        <f t="shared" si="436"/>
        <v>-1.5052670378682825E-10</v>
      </c>
      <c r="R921" s="73">
        <f t="shared" si="437"/>
        <v>-1.5035953183921333E-10</v>
      </c>
      <c r="S921" s="73">
        <f t="shared" si="438"/>
        <v>-1.5035951774363417E-10</v>
      </c>
      <c r="T921" s="73">
        <f t="shared" si="439"/>
        <v>-1.5035951774244018E-10</v>
      </c>
      <c r="V921" s="74"/>
      <c r="W921" s="74"/>
      <c r="X921" s="74"/>
      <c r="AD921" s="74"/>
      <c r="AE921" s="74"/>
      <c r="AF921" s="74"/>
      <c r="AL921" s="74"/>
      <c r="AM921" s="74"/>
      <c r="AN921" s="74"/>
      <c r="AT921" s="74"/>
      <c r="AU921" s="74"/>
      <c r="AV921" s="74"/>
      <c r="BB921" s="74"/>
      <c r="BC921" s="74"/>
      <c r="BD921" s="74"/>
      <c r="BJ921" s="74"/>
      <c r="BK921" s="74"/>
      <c r="BL921" s="74"/>
      <c r="BR921" s="74"/>
      <c r="BS921" s="74"/>
      <c r="BT921" s="74"/>
      <c r="BZ921" s="74"/>
      <c r="CA921" s="74"/>
      <c r="CB921" s="74"/>
      <c r="CH921" s="74"/>
      <c r="CI921" s="74"/>
      <c r="CJ921" s="74"/>
      <c r="CP921" s="74"/>
      <c r="CQ921" s="74"/>
      <c r="CR921" s="74"/>
      <c r="CX921" s="74"/>
      <c r="CY921" s="74"/>
      <c r="CZ921" s="74"/>
      <c r="DF921" s="74">
        <v>5.0000000000000002E-11</v>
      </c>
      <c r="DG921" s="74">
        <v>3.1167545853999998</v>
      </c>
      <c r="DH921" s="74">
        <v>26149.6291163143</v>
      </c>
      <c r="DI921" s="73">
        <f t="shared" si="440"/>
        <v>4.1831515243902516E-11</v>
      </c>
      <c r="DJ921" s="73">
        <f t="shared" si="441"/>
        <v>4.1846178387596304E-11</v>
      </c>
      <c r="DK921" s="73">
        <f t="shared" si="442"/>
        <v>4.1846179618239179E-11</v>
      </c>
      <c r="DL921" s="73">
        <f t="shared" si="443"/>
        <v>4.1846179618343403E-11</v>
      </c>
      <c r="DN921" s="74"/>
      <c r="DO921" s="74"/>
      <c r="DP921" s="74"/>
      <c r="DV921" s="74"/>
      <c r="DW921" s="74"/>
      <c r="DX921" s="74"/>
      <c r="ED921" s="74"/>
      <c r="EE921" s="74"/>
      <c r="EF921" s="74"/>
      <c r="EL921" s="74"/>
      <c r="EM921" s="74"/>
      <c r="EN921" s="74"/>
      <c r="ET921" s="74"/>
      <c r="EU921" s="74"/>
      <c r="EV921" s="74"/>
    </row>
    <row r="922" spans="12:152" s="73" customFormat="1" ht="13.5" x14ac:dyDescent="0.3">
      <c r="L922" s="74"/>
      <c r="N922" s="74">
        <v>1.5999999999999999E-10</v>
      </c>
      <c r="O922" s="74">
        <v>5.8680307572499997</v>
      </c>
      <c r="P922" s="74">
        <v>127098.90328117101</v>
      </c>
      <c r="Q922" s="73">
        <f t="shared" si="436"/>
        <v>-1.5895345678706921E-10</v>
      </c>
      <c r="R922" s="73">
        <f t="shared" si="437"/>
        <v>-1.5890535661509526E-10</v>
      </c>
      <c r="S922" s="73">
        <f t="shared" si="438"/>
        <v>-1.5890535253129064E-10</v>
      </c>
      <c r="T922" s="73">
        <f t="shared" si="439"/>
        <v>-1.5890535253094227E-10</v>
      </c>
      <c r="V922" s="74"/>
      <c r="W922" s="74"/>
      <c r="X922" s="74"/>
      <c r="AD922" s="74"/>
      <c r="AE922" s="74"/>
      <c r="AF922" s="74"/>
      <c r="AL922" s="74"/>
      <c r="AM922" s="74"/>
      <c r="AN922" s="74"/>
      <c r="AT922" s="74"/>
      <c r="AU922" s="74"/>
      <c r="AV922" s="74"/>
      <c r="BB922" s="74"/>
      <c r="BC922" s="74"/>
      <c r="BD922" s="74"/>
      <c r="BJ922" s="74"/>
      <c r="BK922" s="74"/>
      <c r="BL922" s="74"/>
      <c r="BR922" s="74"/>
      <c r="BS922" s="74"/>
      <c r="BT922" s="74"/>
      <c r="BZ922" s="74"/>
      <c r="CA922" s="74"/>
      <c r="CB922" s="74"/>
      <c r="CH922" s="74"/>
      <c r="CI922" s="74"/>
      <c r="CJ922" s="74"/>
      <c r="CP922" s="74"/>
      <c r="CQ922" s="74"/>
      <c r="CR922" s="74"/>
      <c r="CX922" s="74"/>
      <c r="CY922" s="74"/>
      <c r="CZ922" s="74"/>
      <c r="DF922" s="74">
        <v>3E-11</v>
      </c>
      <c r="DG922" s="74">
        <v>4.0564174508299997</v>
      </c>
      <c r="DH922" s="74">
        <v>104248.519792078</v>
      </c>
      <c r="DI922" s="73">
        <f t="shared" si="440"/>
        <v>2.1116715130694631E-11</v>
      </c>
      <c r="DJ922" s="73">
        <f t="shared" si="441"/>
        <v>2.1162166894618862E-11</v>
      </c>
      <c r="DK922" s="73">
        <f t="shared" si="442"/>
        <v>2.1162170706792556E-11</v>
      </c>
      <c r="DL922" s="73">
        <f t="shared" si="443"/>
        <v>2.1162170707116494E-11</v>
      </c>
      <c r="DN922" s="74"/>
      <c r="DO922" s="74"/>
      <c r="DP922" s="74"/>
      <c r="DV922" s="74"/>
      <c r="DW922" s="74"/>
      <c r="DX922" s="74"/>
      <c r="ED922" s="74"/>
      <c r="EE922" s="74"/>
      <c r="EF922" s="74"/>
      <c r="EL922" s="74"/>
      <c r="EM922" s="74"/>
      <c r="EN922" s="74"/>
      <c r="ET922" s="74"/>
      <c r="EU922" s="74"/>
      <c r="EV922" s="74"/>
    </row>
    <row r="923" spans="12:152" s="73" customFormat="1" ht="13.5" x14ac:dyDescent="0.3">
      <c r="L923" s="74"/>
      <c r="N923" s="74">
        <v>1.8E-10</v>
      </c>
      <c r="O923" s="74">
        <v>1.2039183466700001</v>
      </c>
      <c r="P923" s="74">
        <v>87367.616418840102</v>
      </c>
      <c r="Q923" s="73">
        <f t="shared" si="436"/>
        <v>1.7567236385588582E-10</v>
      </c>
      <c r="R923" s="73">
        <f t="shared" si="437"/>
        <v>1.7574228843949466E-10</v>
      </c>
      <c r="S923" s="73">
        <f t="shared" si="438"/>
        <v>1.7574229428688373E-10</v>
      </c>
      <c r="T923" s="73">
        <f t="shared" si="439"/>
        <v>1.7574229428737927E-10</v>
      </c>
      <c r="V923" s="74"/>
      <c r="W923" s="74"/>
      <c r="X923" s="74"/>
      <c r="AD923" s="74"/>
      <c r="AE923" s="74"/>
      <c r="AF923" s="74"/>
      <c r="AL923" s="74"/>
      <c r="AM923" s="74"/>
      <c r="AN923" s="74"/>
      <c r="AT923" s="74"/>
      <c r="AU923" s="74"/>
      <c r="AV923" s="74"/>
      <c r="BB923" s="74"/>
      <c r="BC923" s="74"/>
      <c r="BD923" s="74"/>
      <c r="BJ923" s="74"/>
      <c r="BK923" s="74"/>
      <c r="BL923" s="74"/>
      <c r="BR923" s="74"/>
      <c r="BS923" s="74"/>
      <c r="BT923" s="74"/>
      <c r="BZ923" s="74"/>
      <c r="CA923" s="74"/>
      <c r="CB923" s="74"/>
      <c r="CH923" s="74"/>
      <c r="CI923" s="74"/>
      <c r="CJ923" s="74"/>
      <c r="CP923" s="74"/>
      <c r="CQ923" s="74"/>
      <c r="CR923" s="74"/>
      <c r="CX923" s="74"/>
      <c r="CY923" s="74"/>
      <c r="CZ923" s="74"/>
      <c r="DF923" s="74">
        <v>3.9999999999999998E-11</v>
      </c>
      <c r="DG923" s="74">
        <v>2.9713356151200001</v>
      </c>
      <c r="DH923" s="74">
        <v>30110.165673538399</v>
      </c>
      <c r="DI923" s="73">
        <f t="shared" si="440"/>
        <v>-1.4025286673036544E-11</v>
      </c>
      <c r="DJ923" s="73">
        <f t="shared" si="441"/>
        <v>-1.4002181469517728E-11</v>
      </c>
      <c r="DK923" s="73">
        <f t="shared" si="442"/>
        <v>-1.4002179529332829E-11</v>
      </c>
      <c r="DL923" s="73">
        <f t="shared" si="443"/>
        <v>-1.4002179529168829E-11</v>
      </c>
      <c r="DN923" s="74"/>
      <c r="DO923" s="74"/>
      <c r="DP923" s="74"/>
      <c r="DV923" s="74"/>
      <c r="DW923" s="74"/>
      <c r="DX923" s="74"/>
      <c r="ED923" s="74"/>
      <c r="EE923" s="74"/>
      <c r="EF923" s="74"/>
      <c r="EL923" s="74"/>
      <c r="EM923" s="74"/>
      <c r="EN923" s="74"/>
      <c r="ET923" s="74"/>
      <c r="EU923" s="74"/>
      <c r="EV923" s="74"/>
    </row>
    <row r="924" spans="12:152" s="73" customFormat="1" ht="13.5" x14ac:dyDescent="0.3">
      <c r="L924" s="74"/>
      <c r="N924" s="74">
        <v>1.5999999999999999E-10</v>
      </c>
      <c r="O924" s="74">
        <v>4.5367017392899998</v>
      </c>
      <c r="P924" s="74">
        <v>2667.0523336413999</v>
      </c>
      <c r="Q924" s="73">
        <f t="shared" si="436"/>
        <v>-1.1914283706436328E-10</v>
      </c>
      <c r="R924" s="73">
        <f t="shared" si="437"/>
        <v>-1.1914867068621406E-10</v>
      </c>
      <c r="S924" s="73">
        <f t="shared" si="438"/>
        <v>-1.1914867117600189E-10</v>
      </c>
      <c r="T924" s="73">
        <f t="shared" si="439"/>
        <v>-1.1914867117604286E-10</v>
      </c>
      <c r="V924" s="74"/>
      <c r="W924" s="74"/>
      <c r="X924" s="74"/>
      <c r="AD924" s="74"/>
      <c r="AE924" s="74"/>
      <c r="AF924" s="74"/>
      <c r="AL924" s="74"/>
      <c r="AM924" s="74"/>
      <c r="AN924" s="74"/>
      <c r="AT924" s="74"/>
      <c r="AU924" s="74"/>
      <c r="AV924" s="74"/>
      <c r="BB924" s="74"/>
      <c r="BC924" s="74"/>
      <c r="BD924" s="74"/>
      <c r="BJ924" s="74"/>
      <c r="BK924" s="74"/>
      <c r="BL924" s="74"/>
      <c r="BR924" s="74"/>
      <c r="BS924" s="74"/>
      <c r="BT924" s="74"/>
      <c r="BZ924" s="74"/>
      <c r="CA924" s="74"/>
      <c r="CB924" s="74"/>
      <c r="CH924" s="74"/>
      <c r="CI924" s="74"/>
      <c r="CJ924" s="74"/>
      <c r="CP924" s="74"/>
      <c r="CQ924" s="74"/>
      <c r="CR924" s="74"/>
      <c r="CX924" s="74"/>
      <c r="CY924" s="74"/>
      <c r="CZ924" s="74"/>
      <c r="DF924" s="74">
        <v>3.9999999999999998E-11</v>
      </c>
      <c r="DG924" s="74">
        <v>5.6042082933000001</v>
      </c>
      <c r="DH924" s="74">
        <v>156520.305302444</v>
      </c>
      <c r="DI924" s="73">
        <f t="shared" si="440"/>
        <v>-3.9966367709177943E-11</v>
      </c>
      <c r="DJ924" s="73">
        <f t="shared" si="441"/>
        <v>-3.9960904890777885E-11</v>
      </c>
      <c r="DK924" s="73">
        <f t="shared" si="442"/>
        <v>-3.9960904414864444E-11</v>
      </c>
      <c r="DL924" s="73">
        <f t="shared" si="443"/>
        <v>-3.9960904414824242E-11</v>
      </c>
      <c r="DN924" s="74"/>
      <c r="DO924" s="74"/>
      <c r="DP924" s="74"/>
      <c r="DV924" s="74"/>
      <c r="DW924" s="74"/>
      <c r="DX924" s="74"/>
      <c r="ED924" s="74"/>
      <c r="EE924" s="74"/>
      <c r="EF924" s="74"/>
      <c r="EL924" s="74"/>
      <c r="EM924" s="74"/>
      <c r="EN924" s="74"/>
      <c r="ET924" s="74"/>
      <c r="EU924" s="74"/>
      <c r="EV924" s="74"/>
    </row>
    <row r="925" spans="12:152" s="73" customFormat="1" ht="13.5" x14ac:dyDescent="0.3">
      <c r="L925" s="74"/>
      <c r="N925" s="74">
        <v>1.7000000000000001E-10</v>
      </c>
      <c r="O925" s="74">
        <v>5.7765230805699996</v>
      </c>
      <c r="P925" s="74">
        <v>51130.651446960699</v>
      </c>
      <c r="Q925" s="73">
        <f t="shared" si="436"/>
        <v>1.4297908269519558E-10</v>
      </c>
      <c r="R925" s="73">
        <f t="shared" si="437"/>
        <v>1.430753121129727E-10</v>
      </c>
      <c r="S925" s="73">
        <f t="shared" si="438"/>
        <v>1.4307532018600211E-10</v>
      </c>
      <c r="T925" s="73">
        <f t="shared" si="439"/>
        <v>1.4307532018668057E-10</v>
      </c>
      <c r="V925" s="74"/>
      <c r="W925" s="74"/>
      <c r="X925" s="74"/>
      <c r="AD925" s="74"/>
      <c r="AE925" s="74"/>
      <c r="AF925" s="74"/>
      <c r="AL925" s="74"/>
      <c r="AM925" s="74"/>
      <c r="AN925" s="74"/>
      <c r="AT925" s="74"/>
      <c r="AU925" s="74"/>
      <c r="AV925" s="74"/>
      <c r="BB925" s="74"/>
      <c r="BC925" s="74"/>
      <c r="BD925" s="74"/>
      <c r="BJ925" s="74"/>
      <c r="BK925" s="74"/>
      <c r="BL925" s="74"/>
      <c r="BR925" s="74"/>
      <c r="BS925" s="74"/>
      <c r="BT925" s="74"/>
      <c r="BZ925" s="74"/>
      <c r="CA925" s="74"/>
      <c r="CB925" s="74"/>
      <c r="CH925" s="74"/>
      <c r="CI925" s="74"/>
      <c r="CJ925" s="74"/>
      <c r="CP925" s="74"/>
      <c r="CQ925" s="74"/>
      <c r="CR925" s="74"/>
      <c r="CX925" s="74"/>
      <c r="CY925" s="74"/>
      <c r="CZ925" s="74"/>
      <c r="DF925" s="74">
        <v>3.9999999999999998E-11</v>
      </c>
      <c r="DG925" s="74">
        <v>5.59378669038</v>
      </c>
      <c r="DH925" s="74">
        <v>51315.496354395502</v>
      </c>
      <c r="DI925" s="73">
        <f t="shared" si="440"/>
        <v>-3.8761723670320088E-11</v>
      </c>
      <c r="DJ925" s="73">
        <f t="shared" si="441"/>
        <v>-3.8772082024125717E-11</v>
      </c>
      <c r="DK925" s="73">
        <f t="shared" si="442"/>
        <v>-3.8772082892035791E-11</v>
      </c>
      <c r="DL925" s="73">
        <f t="shared" si="443"/>
        <v>-3.8772082892109585E-11</v>
      </c>
      <c r="DN925" s="74"/>
      <c r="DO925" s="74"/>
      <c r="DP925" s="74"/>
      <c r="DV925" s="74"/>
      <c r="DW925" s="74"/>
      <c r="DX925" s="74"/>
      <c r="ED925" s="74"/>
      <c r="EE925" s="74"/>
      <c r="EF925" s="74"/>
      <c r="EL925" s="74"/>
      <c r="EM925" s="74"/>
      <c r="EN925" s="74"/>
      <c r="ET925" s="74"/>
      <c r="EU925" s="74"/>
      <c r="EV925" s="74"/>
    </row>
    <row r="926" spans="12:152" s="73" customFormat="1" ht="13.5" x14ac:dyDescent="0.3">
      <c r="L926" s="74"/>
      <c r="N926" s="74">
        <v>1.8E-10</v>
      </c>
      <c r="O926" s="74">
        <v>5.8770643203999997</v>
      </c>
      <c r="P926" s="74">
        <v>78057.523876285297</v>
      </c>
      <c r="Q926" s="73">
        <f t="shared" si="436"/>
        <v>-4.2195332776237842E-11</v>
      </c>
      <c r="R926" s="73">
        <f t="shared" si="437"/>
        <v>-4.2475039504976707E-11</v>
      </c>
      <c r="S926" s="73">
        <f t="shared" si="438"/>
        <v>-4.2475062985174511E-11</v>
      </c>
      <c r="T926" s="73">
        <f t="shared" si="439"/>
        <v>-4.2475062987163086E-11</v>
      </c>
      <c r="V926" s="74"/>
      <c r="W926" s="74"/>
      <c r="X926" s="74"/>
      <c r="AD926" s="74"/>
      <c r="AE926" s="74"/>
      <c r="AF926" s="74"/>
      <c r="AL926" s="74"/>
      <c r="AM926" s="74"/>
      <c r="AN926" s="74"/>
      <c r="AT926" s="74"/>
      <c r="AU926" s="74"/>
      <c r="AV926" s="74"/>
      <c r="BB926" s="74"/>
      <c r="BC926" s="74"/>
      <c r="BD926" s="74"/>
      <c r="BJ926" s="74"/>
      <c r="BK926" s="74"/>
      <c r="BL926" s="74"/>
      <c r="BR926" s="74"/>
      <c r="BS926" s="74"/>
      <c r="BT926" s="74"/>
      <c r="BZ926" s="74"/>
      <c r="CA926" s="74"/>
      <c r="CB926" s="74"/>
      <c r="CH926" s="74"/>
      <c r="CI926" s="74"/>
      <c r="CJ926" s="74"/>
      <c r="CP926" s="74"/>
      <c r="CQ926" s="74"/>
      <c r="CR926" s="74"/>
      <c r="CX926" s="74"/>
      <c r="CY926" s="74"/>
      <c r="CZ926" s="74"/>
      <c r="DF926" s="74">
        <v>3E-11</v>
      </c>
      <c r="DG926" s="74">
        <v>5.3373388789099998</v>
      </c>
      <c r="DH926" s="74">
        <v>52309.915332733399</v>
      </c>
      <c r="DI926" s="73">
        <f t="shared" si="440"/>
        <v>2.7189526422145205E-11</v>
      </c>
      <c r="DJ926" s="73">
        <f t="shared" si="441"/>
        <v>2.7203094093481177E-11</v>
      </c>
      <c r="DK926" s="73">
        <f t="shared" si="442"/>
        <v>2.7203095231340242E-11</v>
      </c>
      <c r="DL926" s="73">
        <f t="shared" si="443"/>
        <v>2.7203095231436589E-11</v>
      </c>
      <c r="DN926" s="74"/>
      <c r="DO926" s="74"/>
      <c r="DP926" s="74"/>
      <c r="DV926" s="74"/>
      <c r="DW926" s="74"/>
      <c r="DX926" s="74"/>
      <c r="ED926" s="74"/>
      <c r="EE926" s="74"/>
      <c r="EF926" s="74"/>
      <c r="EL926" s="74"/>
      <c r="EM926" s="74"/>
      <c r="EN926" s="74"/>
      <c r="ET926" s="74"/>
      <c r="EU926" s="74"/>
      <c r="EV926" s="74"/>
    </row>
    <row r="927" spans="12:152" s="73" customFormat="1" ht="13.5" x14ac:dyDescent="0.3">
      <c r="L927" s="74"/>
      <c r="N927" s="74">
        <v>1.8999999999999999E-10</v>
      </c>
      <c r="O927" s="74">
        <v>5.2420643664900002</v>
      </c>
      <c r="P927" s="74">
        <v>60370.081616356903</v>
      </c>
      <c r="Q927" s="73">
        <f t="shared" si="436"/>
        <v>1.4611507147800024E-10</v>
      </c>
      <c r="R927" s="73">
        <f t="shared" si="437"/>
        <v>1.4596478535686058E-10</v>
      </c>
      <c r="S927" s="73">
        <f t="shared" si="438"/>
        <v>1.4596477272916785E-10</v>
      </c>
      <c r="T927" s="73">
        <f t="shared" si="439"/>
        <v>1.4596477272808926E-10</v>
      </c>
      <c r="V927" s="74"/>
      <c r="W927" s="74"/>
      <c r="X927" s="74"/>
      <c r="AD927" s="74"/>
      <c r="AE927" s="74"/>
      <c r="AF927" s="74"/>
      <c r="AL927" s="74"/>
      <c r="AM927" s="74"/>
      <c r="AN927" s="74"/>
      <c r="AT927" s="74"/>
      <c r="AU927" s="74"/>
      <c r="AV927" s="74"/>
      <c r="BB927" s="74"/>
      <c r="BC927" s="74"/>
      <c r="BD927" s="74"/>
      <c r="BJ927" s="74"/>
      <c r="BK927" s="74"/>
      <c r="BL927" s="74"/>
      <c r="BR927" s="74"/>
      <c r="BS927" s="74"/>
      <c r="BT927" s="74"/>
      <c r="BZ927" s="74"/>
      <c r="CA927" s="74"/>
      <c r="CB927" s="74"/>
      <c r="CH927" s="74"/>
      <c r="CI927" s="74"/>
      <c r="CJ927" s="74"/>
      <c r="CP927" s="74"/>
      <c r="CQ927" s="74"/>
      <c r="CR927" s="74"/>
      <c r="CX927" s="74"/>
      <c r="CY927" s="74"/>
      <c r="CZ927" s="74"/>
      <c r="DF927" s="74">
        <v>3E-11</v>
      </c>
      <c r="DG927" s="74">
        <v>5.4715590869900002</v>
      </c>
      <c r="DH927" s="74">
        <v>149846.19399604501</v>
      </c>
      <c r="DI927" s="73">
        <f t="shared" si="440"/>
        <v>5.6342592761186485E-12</v>
      </c>
      <c r="DJ927" s="73">
        <f t="shared" si="441"/>
        <v>5.7246687374464988E-12</v>
      </c>
      <c r="DK927" s="73">
        <f t="shared" si="442"/>
        <v>5.7246763261544999E-12</v>
      </c>
      <c r="DL927" s="73">
        <f t="shared" si="443"/>
        <v>5.7246763267973032E-12</v>
      </c>
      <c r="DN927" s="74"/>
      <c r="DO927" s="74"/>
      <c r="DP927" s="74"/>
      <c r="DV927" s="74"/>
      <c r="DW927" s="74"/>
      <c r="DX927" s="74"/>
      <c r="ED927" s="74"/>
      <c r="EE927" s="74"/>
      <c r="EF927" s="74"/>
      <c r="EL927" s="74"/>
      <c r="EM927" s="74"/>
      <c r="EN927" s="74"/>
      <c r="ET927" s="74"/>
      <c r="EU927" s="74"/>
      <c r="EV927" s="74"/>
    </row>
    <row r="928" spans="12:152" s="73" customFormat="1" ht="13.5" x14ac:dyDescent="0.3">
      <c r="L928" s="74"/>
      <c r="N928" s="74">
        <v>1.5999999999999999E-10</v>
      </c>
      <c r="O928" s="74">
        <v>1.31713012946</v>
      </c>
      <c r="P928" s="74">
        <v>78843.397011721303</v>
      </c>
      <c r="Q928" s="73">
        <f t="shared" si="436"/>
        <v>1.5896992691170319E-10</v>
      </c>
      <c r="R928" s="73">
        <f t="shared" si="437"/>
        <v>1.5899899124288919E-10</v>
      </c>
      <c r="S928" s="73">
        <f t="shared" si="438"/>
        <v>1.5899899366577875E-10</v>
      </c>
      <c r="T928" s="73">
        <f t="shared" si="439"/>
        <v>1.5899899366598596E-10</v>
      </c>
      <c r="V928" s="74"/>
      <c r="W928" s="74"/>
      <c r="X928" s="74"/>
      <c r="AD928" s="74"/>
      <c r="AE928" s="74"/>
      <c r="AF928" s="74"/>
      <c r="AL928" s="74"/>
      <c r="AM928" s="74"/>
      <c r="AN928" s="74"/>
      <c r="AT928" s="74"/>
      <c r="AU928" s="74"/>
      <c r="AV928" s="74"/>
      <c r="BB928" s="74"/>
      <c r="BC928" s="74"/>
      <c r="BD928" s="74"/>
      <c r="BJ928" s="74"/>
      <c r="BK928" s="74"/>
      <c r="BL928" s="74"/>
      <c r="BR928" s="74"/>
      <c r="BS928" s="74"/>
      <c r="BT928" s="74"/>
      <c r="BZ928" s="74"/>
      <c r="CA928" s="74"/>
      <c r="CB928" s="74"/>
      <c r="CH928" s="74"/>
      <c r="CI928" s="74"/>
      <c r="CJ928" s="74"/>
      <c r="CP928" s="74"/>
      <c r="CQ928" s="74"/>
      <c r="CR928" s="74"/>
      <c r="CX928" s="74"/>
      <c r="CY928" s="74"/>
      <c r="CZ928" s="74"/>
      <c r="DF928" s="74">
        <v>3E-11</v>
      </c>
      <c r="DG928" s="74">
        <v>0.19039417498</v>
      </c>
      <c r="DH928" s="74">
        <v>50290.905119730996</v>
      </c>
      <c r="DI928" s="73">
        <f t="shared" si="440"/>
        <v>2.9426048020317089E-11</v>
      </c>
      <c r="DJ928" s="73">
        <f t="shared" si="441"/>
        <v>2.9432048137628477E-11</v>
      </c>
      <c r="DK928" s="73">
        <f t="shared" si="442"/>
        <v>2.9432048640099178E-11</v>
      </c>
      <c r="DL928" s="73">
        <f t="shared" si="443"/>
        <v>2.9432048640142114E-11</v>
      </c>
      <c r="DN928" s="74"/>
      <c r="DO928" s="74"/>
      <c r="DP928" s="74"/>
      <c r="DV928" s="74"/>
      <c r="DW928" s="74"/>
      <c r="DX928" s="74"/>
      <c r="ED928" s="74"/>
      <c r="EE928" s="74"/>
      <c r="EF928" s="74"/>
      <c r="EL928" s="74"/>
      <c r="EM928" s="74"/>
      <c r="EN928" s="74"/>
      <c r="ET928" s="74"/>
      <c r="EU928" s="74"/>
      <c r="EV928" s="74"/>
    </row>
    <row r="929" spans="12:152" s="73" customFormat="1" ht="13.5" x14ac:dyDescent="0.3">
      <c r="L929" s="74"/>
      <c r="N929" s="74">
        <v>1.8999999999999999E-10</v>
      </c>
      <c r="O929" s="74">
        <v>5.3358442969500004</v>
      </c>
      <c r="P929" s="74">
        <v>104454.70534051501</v>
      </c>
      <c r="Q929" s="73">
        <f t="shared" si="436"/>
        <v>1.2324480750596611E-10</v>
      </c>
      <c r="R929" s="73">
        <f t="shared" si="437"/>
        <v>1.2293515076762839E-10</v>
      </c>
      <c r="S929" s="73">
        <f t="shared" si="438"/>
        <v>1.2293512474456323E-10</v>
      </c>
      <c r="T929" s="73">
        <f t="shared" si="439"/>
        <v>1.2293512474235628E-10</v>
      </c>
      <c r="V929" s="74"/>
      <c r="W929" s="74"/>
      <c r="X929" s="74"/>
      <c r="AD929" s="74"/>
      <c r="AE929" s="74"/>
      <c r="AF929" s="74"/>
      <c r="AL929" s="74"/>
      <c r="AM929" s="74"/>
      <c r="AN929" s="74"/>
      <c r="AT929" s="74"/>
      <c r="AU929" s="74"/>
      <c r="AV929" s="74"/>
      <c r="BB929" s="74"/>
      <c r="BC929" s="74"/>
      <c r="BD929" s="74"/>
      <c r="BJ929" s="74"/>
      <c r="BK929" s="74"/>
      <c r="BL929" s="74"/>
      <c r="BR929" s="74"/>
      <c r="BS929" s="74"/>
      <c r="BT929" s="74"/>
      <c r="BZ929" s="74"/>
      <c r="CA929" s="74"/>
      <c r="CB929" s="74"/>
      <c r="CH929" s="74"/>
      <c r="CI929" s="74"/>
      <c r="CJ929" s="74"/>
      <c r="CP929" s="74"/>
      <c r="CQ929" s="74"/>
      <c r="CR929" s="74"/>
      <c r="CX929" s="74"/>
      <c r="CY929" s="74"/>
      <c r="CZ929" s="74"/>
      <c r="DF929" s="74">
        <v>3E-11</v>
      </c>
      <c r="DG929" s="74">
        <v>0.55626990900999995</v>
      </c>
      <c r="DH929" s="74">
        <v>130005.803969994</v>
      </c>
      <c r="DI929" s="73">
        <f t="shared" si="440"/>
        <v>1.7531572464426471E-11</v>
      </c>
      <c r="DJ929" s="73">
        <f t="shared" si="441"/>
        <v>1.7596333708338229E-11</v>
      </c>
      <c r="DK929" s="73">
        <f t="shared" si="442"/>
        <v>1.7596339140591665E-11</v>
      </c>
      <c r="DL929" s="73">
        <f t="shared" si="443"/>
        <v>1.7596339141055732E-11</v>
      </c>
      <c r="DN929" s="74"/>
      <c r="DO929" s="74"/>
      <c r="DP929" s="74"/>
      <c r="DV929" s="74"/>
      <c r="DW929" s="74"/>
      <c r="DX929" s="74"/>
      <c r="ED929" s="74"/>
      <c r="EE929" s="74"/>
      <c r="EF929" s="74"/>
      <c r="EL929" s="74"/>
      <c r="EM929" s="74"/>
      <c r="EN929" s="74"/>
      <c r="ET929" s="74"/>
      <c r="EU929" s="74"/>
      <c r="EV929" s="74"/>
    </row>
    <row r="930" spans="12:152" s="73" customFormat="1" ht="13.5" x14ac:dyDescent="0.3">
      <c r="L930" s="74"/>
      <c r="N930" s="74">
        <v>1.5E-10</v>
      </c>
      <c r="O930" s="74">
        <v>4.5278992870800003</v>
      </c>
      <c r="P930" s="74">
        <v>25984.120952993599</v>
      </c>
      <c r="Q930" s="73">
        <f t="shared" si="436"/>
        <v>1.1498416218780392E-10</v>
      </c>
      <c r="R930" s="73">
        <f t="shared" si="437"/>
        <v>1.1493288068045885E-10</v>
      </c>
      <c r="S930" s="73">
        <f t="shared" si="438"/>
        <v>1.1493287637339313E-10</v>
      </c>
      <c r="T930" s="73">
        <f t="shared" si="439"/>
        <v>1.1493287637303152E-10</v>
      </c>
      <c r="V930" s="74"/>
      <c r="W930" s="74"/>
      <c r="X930" s="74"/>
      <c r="AD930" s="74"/>
      <c r="AE930" s="74"/>
      <c r="AF930" s="74"/>
      <c r="AL930" s="74"/>
      <c r="AM930" s="74"/>
      <c r="AN930" s="74"/>
      <c r="AT930" s="74"/>
      <c r="AU930" s="74"/>
      <c r="AV930" s="74"/>
      <c r="BB930" s="74"/>
      <c r="BC930" s="74"/>
      <c r="BD930" s="74"/>
      <c r="BJ930" s="74"/>
      <c r="BK930" s="74"/>
      <c r="BL930" s="74"/>
      <c r="BR930" s="74"/>
      <c r="BS930" s="74"/>
      <c r="BT930" s="74"/>
      <c r="BZ930" s="74"/>
      <c r="CA930" s="74"/>
      <c r="CB930" s="74"/>
      <c r="CH930" s="74"/>
      <c r="CI930" s="74"/>
      <c r="CJ930" s="74"/>
      <c r="CP930" s="74"/>
      <c r="CQ930" s="74"/>
      <c r="CR930" s="74"/>
      <c r="CX930" s="74"/>
      <c r="CY930" s="74"/>
      <c r="CZ930" s="74"/>
      <c r="DF930" s="74">
        <v>3.9999999999999998E-11</v>
      </c>
      <c r="DG930" s="74">
        <v>1.2249194517599999</v>
      </c>
      <c r="DH930" s="74">
        <v>25927.495772189301</v>
      </c>
      <c r="DI930" s="73">
        <f t="shared" si="440"/>
        <v>8.2452125117375826E-12</v>
      </c>
      <c r="DJ930" s="73">
        <f t="shared" si="441"/>
        <v>8.2659970604516811E-12</v>
      </c>
      <c r="DK930" s="73">
        <f t="shared" si="442"/>
        <v>8.2659988054667557E-12</v>
      </c>
      <c r="DL930" s="73">
        <f t="shared" si="443"/>
        <v>8.2659988056158066E-12</v>
      </c>
      <c r="DN930" s="74"/>
      <c r="DO930" s="74"/>
      <c r="DP930" s="74"/>
      <c r="DV930" s="74"/>
      <c r="DW930" s="74"/>
      <c r="DX930" s="74"/>
      <c r="ED930" s="74"/>
      <c r="EE930" s="74"/>
      <c r="EF930" s="74"/>
      <c r="EL930" s="74"/>
      <c r="EM930" s="74"/>
      <c r="EN930" s="74"/>
      <c r="ET930" s="74"/>
      <c r="EU930" s="74"/>
      <c r="EV930" s="74"/>
    </row>
    <row r="931" spans="12:152" s="73" customFormat="1" ht="13.5" x14ac:dyDescent="0.3">
      <c r="L931" s="74"/>
      <c r="N931" s="74">
        <v>1.5999999999999999E-10</v>
      </c>
      <c r="O931" s="74">
        <v>4.1216258545000004</v>
      </c>
      <c r="P931" s="74">
        <v>189386.032592264</v>
      </c>
      <c r="Q931" s="73">
        <f t="shared" si="436"/>
        <v>3.5204514695123981E-11</v>
      </c>
      <c r="R931" s="73">
        <f t="shared" si="437"/>
        <v>3.5809679712518457E-11</v>
      </c>
      <c r="S931" s="73">
        <f t="shared" si="438"/>
        <v>3.5809730500881755E-11</v>
      </c>
      <c r="T931" s="73">
        <f t="shared" si="439"/>
        <v>3.5809730505207502E-11</v>
      </c>
      <c r="V931" s="74"/>
      <c r="W931" s="74"/>
      <c r="X931" s="74"/>
      <c r="AD931" s="74"/>
      <c r="AE931" s="74"/>
      <c r="AF931" s="74"/>
      <c r="AL931" s="74"/>
      <c r="AM931" s="74"/>
      <c r="AN931" s="74"/>
      <c r="AT931" s="74"/>
      <c r="AU931" s="74"/>
      <c r="AV931" s="74"/>
      <c r="BB931" s="74"/>
      <c r="BC931" s="74"/>
      <c r="BD931" s="74"/>
      <c r="BJ931" s="74"/>
      <c r="BK931" s="74"/>
      <c r="BL931" s="74"/>
      <c r="BR931" s="74"/>
      <c r="BS931" s="74"/>
      <c r="BT931" s="74"/>
      <c r="BZ931" s="74"/>
      <c r="CA931" s="74"/>
      <c r="CB931" s="74"/>
      <c r="CH931" s="74"/>
      <c r="CI931" s="74"/>
      <c r="CJ931" s="74"/>
      <c r="CP931" s="74"/>
      <c r="CQ931" s="74"/>
      <c r="CR931" s="74"/>
      <c r="CX931" s="74"/>
      <c r="CY931" s="74"/>
      <c r="CZ931" s="74"/>
      <c r="DF931" s="74">
        <v>3.9999999999999998E-11</v>
      </c>
      <c r="DG931" s="74">
        <v>1.8311922835700001</v>
      </c>
      <c r="DH931" s="74">
        <v>132028.588603154</v>
      </c>
      <c r="DI931" s="73">
        <f t="shared" si="440"/>
        <v>-3.4753775013964493E-11</v>
      </c>
      <c r="DJ931" s="73">
        <f t="shared" si="441"/>
        <v>-3.4807200483549035E-11</v>
      </c>
      <c r="DK931" s="73">
        <f t="shared" si="442"/>
        <v>-3.4807204958582707E-11</v>
      </c>
      <c r="DL931" s="73">
        <f t="shared" si="443"/>
        <v>-3.4807204958959139E-11</v>
      </c>
      <c r="DN931" s="74"/>
      <c r="DO931" s="74"/>
      <c r="DP931" s="74"/>
      <c r="DV931" s="74"/>
      <c r="DW931" s="74"/>
      <c r="DX931" s="74"/>
      <c r="ED931" s="74"/>
      <c r="EE931" s="74"/>
      <c r="EF931" s="74"/>
      <c r="EL931" s="74"/>
      <c r="EM931" s="74"/>
      <c r="EN931" s="74"/>
      <c r="ET931" s="74"/>
      <c r="EU931" s="74"/>
      <c r="EV931" s="74"/>
    </row>
    <row r="932" spans="12:152" s="73" customFormat="1" ht="13.5" x14ac:dyDescent="0.3">
      <c r="L932" s="74"/>
      <c r="N932" s="74">
        <v>1.7000000000000001E-10</v>
      </c>
      <c r="O932" s="74">
        <v>3.5111534826500002</v>
      </c>
      <c r="P932" s="74">
        <v>45455.092303807003</v>
      </c>
      <c r="Q932" s="73">
        <f t="shared" si="436"/>
        <v>1.5836367624192325E-10</v>
      </c>
      <c r="R932" s="73">
        <f t="shared" si="437"/>
        <v>1.5842115697621424E-10</v>
      </c>
      <c r="S932" s="73">
        <f t="shared" si="438"/>
        <v>1.5842116179664607E-10</v>
      </c>
      <c r="T932" s="73">
        <f t="shared" si="439"/>
        <v>1.5842116179705971E-10</v>
      </c>
      <c r="V932" s="74"/>
      <c r="W932" s="74"/>
      <c r="X932" s="74"/>
      <c r="AD932" s="74"/>
      <c r="AE932" s="74"/>
      <c r="AF932" s="74"/>
      <c r="AL932" s="74"/>
      <c r="AM932" s="74"/>
      <c r="AN932" s="74"/>
      <c r="AT932" s="74"/>
      <c r="AU932" s="74"/>
      <c r="AV932" s="74"/>
      <c r="BB932" s="74"/>
      <c r="BC932" s="74"/>
      <c r="BD932" s="74"/>
      <c r="BJ932" s="74"/>
      <c r="BK932" s="74"/>
      <c r="BL932" s="74"/>
      <c r="BR932" s="74"/>
      <c r="BS932" s="74"/>
      <c r="BT932" s="74"/>
      <c r="BZ932" s="74"/>
      <c r="CA932" s="74"/>
      <c r="CB932" s="74"/>
      <c r="CH932" s="74"/>
      <c r="CI932" s="74"/>
      <c r="CJ932" s="74"/>
      <c r="CP932" s="74"/>
      <c r="CQ932" s="74"/>
      <c r="CR932" s="74"/>
      <c r="CX932" s="74"/>
      <c r="CY932" s="74"/>
      <c r="CZ932" s="74"/>
      <c r="DF932" s="74">
        <v>3.9999999999999998E-11</v>
      </c>
      <c r="DG932" s="74">
        <v>3.7891019345000001</v>
      </c>
      <c r="DH932" s="74">
        <v>25970.583273353899</v>
      </c>
      <c r="DI932" s="73">
        <f t="shared" si="440"/>
        <v>-3.4041243185917428E-12</v>
      </c>
      <c r="DJ932" s="73">
        <f t="shared" si="441"/>
        <v>-3.4253238377817612E-12</v>
      </c>
      <c r="DK932" s="73">
        <f t="shared" si="442"/>
        <v>-3.4253256176945389E-12</v>
      </c>
      <c r="DL932" s="73">
        <f t="shared" si="443"/>
        <v>-3.4253256178463197E-12</v>
      </c>
      <c r="DN932" s="74"/>
      <c r="DO932" s="74"/>
      <c r="DP932" s="74"/>
      <c r="DV932" s="74"/>
      <c r="DW932" s="74"/>
      <c r="DX932" s="74"/>
      <c r="ED932" s="74"/>
      <c r="EE932" s="74"/>
      <c r="EF932" s="74"/>
      <c r="EL932" s="74"/>
      <c r="EM932" s="74"/>
      <c r="EN932" s="74"/>
      <c r="ET932" s="74"/>
      <c r="EU932" s="74"/>
      <c r="EV932" s="74"/>
    </row>
    <row r="933" spans="12:152" s="73" customFormat="1" ht="13.5" x14ac:dyDescent="0.3">
      <c r="L933" s="74"/>
      <c r="N933" s="74">
        <v>1.5E-10</v>
      </c>
      <c r="O933" s="74">
        <v>1.65943772958</v>
      </c>
      <c r="P933" s="74">
        <v>51596.118696149599</v>
      </c>
      <c r="Q933" s="73">
        <f t="shared" si="436"/>
        <v>-9.6384076948623646E-11</v>
      </c>
      <c r="R933" s="73">
        <f t="shared" si="437"/>
        <v>-9.6505485787146049E-11</v>
      </c>
      <c r="S933" s="73">
        <f t="shared" si="438"/>
        <v>-9.6505495976353952E-11</v>
      </c>
      <c r="T933" s="73">
        <f t="shared" si="439"/>
        <v>-9.6505495977215577E-11</v>
      </c>
      <c r="V933" s="74"/>
      <c r="W933" s="74"/>
      <c r="X933" s="74"/>
      <c r="AD933" s="74"/>
      <c r="AE933" s="74"/>
      <c r="AF933" s="74"/>
      <c r="AL933" s="74"/>
      <c r="AM933" s="74"/>
      <c r="AN933" s="74"/>
      <c r="AT933" s="74"/>
      <c r="AU933" s="74"/>
      <c r="AV933" s="74"/>
      <c r="BB933" s="74"/>
      <c r="BC933" s="74"/>
      <c r="BD933" s="74"/>
      <c r="BJ933" s="74"/>
      <c r="BK933" s="74"/>
      <c r="BL933" s="74"/>
      <c r="BR933" s="74"/>
      <c r="BS933" s="74"/>
      <c r="BT933" s="74"/>
      <c r="BZ933" s="74"/>
      <c r="CA933" s="74"/>
      <c r="CB933" s="74"/>
      <c r="CH933" s="74"/>
      <c r="CI933" s="74"/>
      <c r="CJ933" s="74"/>
      <c r="CP933" s="74"/>
      <c r="CQ933" s="74"/>
      <c r="CR933" s="74"/>
      <c r="CX933" s="74"/>
      <c r="CY933" s="74"/>
      <c r="CZ933" s="74"/>
      <c r="DF933" s="74">
        <v>3.9999999999999998E-11</v>
      </c>
      <c r="DG933" s="74">
        <v>4.1231073050099996</v>
      </c>
      <c r="DH933" s="74">
        <v>33856.269698268799</v>
      </c>
      <c r="DI933" s="73">
        <f t="shared" si="440"/>
        <v>1.8400372745576641E-11</v>
      </c>
      <c r="DJ933" s="73">
        <f t="shared" si="441"/>
        <v>1.8424997086330022E-11</v>
      </c>
      <c r="DK933" s="73">
        <f t="shared" si="442"/>
        <v>1.8424999153467772E-11</v>
      </c>
      <c r="DL933" s="73">
        <f t="shared" si="443"/>
        <v>1.8424999153641335E-11</v>
      </c>
      <c r="DN933" s="74"/>
      <c r="DO933" s="74"/>
      <c r="DP933" s="74"/>
      <c r="DV933" s="74"/>
      <c r="DW933" s="74"/>
      <c r="DX933" s="74"/>
      <c r="ED933" s="74"/>
      <c r="EE933" s="74"/>
      <c r="EF933" s="74"/>
      <c r="EL933" s="74"/>
      <c r="EM933" s="74"/>
      <c r="EN933" s="74"/>
      <c r="ET933" s="74"/>
      <c r="EU933" s="74"/>
      <c r="EV933" s="74"/>
    </row>
    <row r="934" spans="12:152" s="73" customFormat="1" ht="13.5" x14ac:dyDescent="0.3">
      <c r="L934" s="74"/>
      <c r="N934" s="74">
        <v>1.5E-10</v>
      </c>
      <c r="O934" s="74">
        <v>4.2857733108299998</v>
      </c>
      <c r="P934" s="74">
        <v>117.31986822019999</v>
      </c>
      <c r="Q934" s="73">
        <f t="shared" si="436"/>
        <v>1.49366818827069E-10</v>
      </c>
      <c r="R934" s="73">
        <f t="shared" si="437"/>
        <v>1.4936678574324682E-10</v>
      </c>
      <c r="S934" s="73">
        <f t="shared" si="438"/>
        <v>1.49366785740469E-10</v>
      </c>
      <c r="T934" s="73">
        <f t="shared" si="439"/>
        <v>1.4936678574046876E-10</v>
      </c>
      <c r="V934" s="74"/>
      <c r="W934" s="74"/>
      <c r="X934" s="74"/>
      <c r="AD934" s="74"/>
      <c r="AE934" s="74"/>
      <c r="AF934" s="74"/>
      <c r="AL934" s="74"/>
      <c r="AM934" s="74"/>
      <c r="AN934" s="74"/>
      <c r="AT934" s="74"/>
      <c r="AU934" s="74"/>
      <c r="AV934" s="74"/>
      <c r="BB934" s="74"/>
      <c r="BC934" s="74"/>
      <c r="BD934" s="74"/>
      <c r="BJ934" s="74"/>
      <c r="BK934" s="74"/>
      <c r="BL934" s="74"/>
      <c r="BR934" s="74"/>
      <c r="BS934" s="74"/>
      <c r="BT934" s="74"/>
      <c r="BZ934" s="74"/>
      <c r="CA934" s="74"/>
      <c r="CB934" s="74"/>
      <c r="CH934" s="74"/>
      <c r="CI934" s="74"/>
      <c r="CJ934" s="74"/>
      <c r="CP934" s="74"/>
      <c r="CQ934" s="74"/>
      <c r="CR934" s="74"/>
      <c r="CX934" s="74"/>
      <c r="CY934" s="74"/>
      <c r="CZ934" s="74"/>
      <c r="DF934" s="74">
        <v>3.9999999999999998E-11</v>
      </c>
      <c r="DG934" s="74">
        <v>3.2949746647399998</v>
      </c>
      <c r="DH934" s="74">
        <v>208276.626941717</v>
      </c>
      <c r="DI934" s="73">
        <f t="shared" si="440"/>
        <v>3.4416428739818503E-11</v>
      </c>
      <c r="DJ934" s="73">
        <f t="shared" si="441"/>
        <v>3.4329159036464311E-11</v>
      </c>
      <c r="DK934" s="73">
        <f t="shared" si="442"/>
        <v>3.4329151682877747E-11</v>
      </c>
      <c r="DL934" s="73">
        <f t="shared" si="443"/>
        <v>3.4329151682252217E-11</v>
      </c>
      <c r="DN934" s="74"/>
      <c r="DO934" s="74"/>
      <c r="DP934" s="74"/>
      <c r="DV934" s="74"/>
      <c r="DW934" s="74"/>
      <c r="DX934" s="74"/>
      <c r="ED934" s="74"/>
      <c r="EE934" s="74"/>
      <c r="EF934" s="74"/>
      <c r="EL934" s="74"/>
      <c r="EM934" s="74"/>
      <c r="EN934" s="74"/>
      <c r="ET934" s="74"/>
      <c r="EU934" s="74"/>
      <c r="EV934" s="74"/>
    </row>
    <row r="935" spans="12:152" s="73" customFormat="1" ht="13.5" x14ac:dyDescent="0.3">
      <c r="L935" s="74"/>
      <c r="N935" s="74">
        <v>1.5999999999999999E-10</v>
      </c>
      <c r="O935" s="74">
        <v>0.28814169191</v>
      </c>
      <c r="P935" s="74">
        <v>78469.894973159695</v>
      </c>
      <c r="Q935" s="73">
        <f t="shared" si="436"/>
        <v>1.2251367459682248E-10</v>
      </c>
      <c r="R935" s="73">
        <f t="shared" si="437"/>
        <v>1.2234811781760436E-10</v>
      </c>
      <c r="S935" s="73">
        <f t="shared" si="438"/>
        <v>1.2234810390384337E-10</v>
      </c>
      <c r="T935" s="73">
        <f t="shared" si="439"/>
        <v>1.2234810390267118E-10</v>
      </c>
      <c r="V935" s="74"/>
      <c r="W935" s="74"/>
      <c r="X935" s="74"/>
      <c r="AD935" s="74"/>
      <c r="AE935" s="74"/>
      <c r="AF935" s="74"/>
      <c r="AL935" s="74"/>
      <c r="AM935" s="74"/>
      <c r="AN935" s="74"/>
      <c r="AT935" s="74"/>
      <c r="AU935" s="74"/>
      <c r="AV935" s="74"/>
      <c r="BB935" s="74"/>
      <c r="BC935" s="74"/>
      <c r="BD935" s="74"/>
      <c r="BJ935" s="74"/>
      <c r="BK935" s="74"/>
      <c r="BL935" s="74"/>
      <c r="BR935" s="74"/>
      <c r="BS935" s="74"/>
      <c r="BT935" s="74"/>
      <c r="BZ935" s="74"/>
      <c r="CA935" s="74"/>
      <c r="CB935" s="74"/>
      <c r="CH935" s="74"/>
      <c r="CI935" s="74"/>
      <c r="CJ935" s="74"/>
      <c r="CP935" s="74"/>
      <c r="CQ935" s="74"/>
      <c r="CR935" s="74"/>
      <c r="CX935" s="74"/>
      <c r="CY935" s="74"/>
      <c r="CZ935" s="74"/>
      <c r="DF935" s="74">
        <v>3E-11</v>
      </c>
      <c r="DG935" s="74">
        <v>1.23800163682</v>
      </c>
      <c r="DH935" s="74">
        <v>193937.98608932301</v>
      </c>
      <c r="DI935" s="73">
        <f t="shared" si="440"/>
        <v>-2.9702067273196052E-11</v>
      </c>
      <c r="DJ935" s="73">
        <f t="shared" si="441"/>
        <v>-2.9718585772498681E-11</v>
      </c>
      <c r="DK935" s="73">
        <f t="shared" si="442"/>
        <v>-2.9718587139742717E-11</v>
      </c>
      <c r="DL935" s="73">
        <f t="shared" si="443"/>
        <v>-2.9718587139858302E-11</v>
      </c>
      <c r="DN935" s="74"/>
      <c r="DO935" s="74"/>
      <c r="DP935" s="74"/>
      <c r="DV935" s="74"/>
      <c r="DW935" s="74"/>
      <c r="DX935" s="74"/>
      <c r="ED935" s="74"/>
      <c r="EE935" s="74"/>
      <c r="EF935" s="74"/>
      <c r="EL935" s="74"/>
      <c r="EM935" s="74"/>
      <c r="EN935" s="74"/>
      <c r="ET935" s="74"/>
      <c r="EU935" s="74"/>
      <c r="EV935" s="74"/>
    </row>
    <row r="936" spans="12:152" s="73" customFormat="1" ht="13.5" x14ac:dyDescent="0.3">
      <c r="L936" s="74"/>
      <c r="N936" s="74">
        <v>1.5E-10</v>
      </c>
      <c r="O936" s="74">
        <v>0.64079475058000002</v>
      </c>
      <c r="P936" s="74">
        <v>53093.736569130102</v>
      </c>
      <c r="Q936" s="73">
        <f t="shared" si="436"/>
        <v>-8.6730633575868658E-11</v>
      </c>
      <c r="R936" s="73">
        <f t="shared" si="437"/>
        <v>-8.6597494016307741E-11</v>
      </c>
      <c r="S936" s="73">
        <f t="shared" si="438"/>
        <v>-8.659748283334096E-11</v>
      </c>
      <c r="T936" s="73">
        <f t="shared" si="439"/>
        <v>-8.6597482832394123E-11</v>
      </c>
      <c r="V936" s="74"/>
      <c r="W936" s="74"/>
      <c r="X936" s="74"/>
      <c r="AD936" s="74"/>
      <c r="AE936" s="74"/>
      <c r="AF936" s="74"/>
      <c r="AL936" s="74"/>
      <c r="AM936" s="74"/>
      <c r="AN936" s="74"/>
      <c r="AT936" s="74"/>
      <c r="AU936" s="74"/>
      <c r="AV936" s="74"/>
      <c r="BB936" s="74"/>
      <c r="BC936" s="74"/>
      <c r="BD936" s="74"/>
      <c r="BJ936" s="74"/>
      <c r="BK936" s="74"/>
      <c r="BL936" s="74"/>
      <c r="BR936" s="74"/>
      <c r="BS936" s="74"/>
      <c r="BT936" s="74"/>
      <c r="BZ936" s="74"/>
      <c r="CA936" s="74"/>
      <c r="CB936" s="74"/>
      <c r="CH936" s="74"/>
      <c r="CI936" s="74"/>
      <c r="CJ936" s="74"/>
      <c r="CP936" s="74"/>
      <c r="CQ936" s="74"/>
      <c r="CR936" s="74"/>
      <c r="CX936" s="74"/>
      <c r="CY936" s="74"/>
      <c r="CZ936" s="74"/>
      <c r="DF936" s="74">
        <v>3.9999999999999998E-11</v>
      </c>
      <c r="DG936" s="74">
        <v>3.8109376101099999</v>
      </c>
      <c r="DH936" s="74">
        <v>49424.258683456697</v>
      </c>
      <c r="DI936" s="73">
        <f t="shared" si="440"/>
        <v>-2.6854944997915012E-11</v>
      </c>
      <c r="DJ936" s="73">
        <f t="shared" si="441"/>
        <v>-2.6824921604866037E-11</v>
      </c>
      <c r="DK936" s="73">
        <f t="shared" si="442"/>
        <v>-2.6824919082886296E-11</v>
      </c>
      <c r="DL936" s="73">
        <f t="shared" si="443"/>
        <v>-2.6824919082673778E-11</v>
      </c>
      <c r="DN936" s="74"/>
      <c r="DO936" s="74"/>
      <c r="DP936" s="74"/>
      <c r="DV936" s="74"/>
      <c r="DW936" s="74"/>
      <c r="DX936" s="74"/>
      <c r="ED936" s="74"/>
      <c r="EE936" s="74"/>
      <c r="EF936" s="74"/>
      <c r="EL936" s="74"/>
      <c r="EM936" s="74"/>
      <c r="EN936" s="74"/>
      <c r="ET936" s="74"/>
      <c r="EU936" s="74"/>
      <c r="EV936" s="74"/>
    </row>
    <row r="937" spans="12:152" s="73" customFormat="1" ht="13.5" x14ac:dyDescent="0.3">
      <c r="L937" s="74"/>
      <c r="N937" s="74">
        <v>2.0000000000000001E-10</v>
      </c>
      <c r="O937" s="74">
        <v>5.58915267196</v>
      </c>
      <c r="P937" s="74">
        <v>1423.564731963</v>
      </c>
      <c r="Q937" s="73">
        <f t="shared" si="436"/>
        <v>-1.8127204384779484E-10</v>
      </c>
      <c r="R937" s="73">
        <f t="shared" si="437"/>
        <v>-1.8127450761082122E-10</v>
      </c>
      <c r="S937" s="73">
        <f t="shared" si="438"/>
        <v>-1.8127450781767738E-10</v>
      </c>
      <c r="T937" s="73">
        <f t="shared" si="439"/>
        <v>-1.812745078176948E-10</v>
      </c>
      <c r="V937" s="74"/>
      <c r="W937" s="74"/>
      <c r="X937" s="74"/>
      <c r="AD937" s="74"/>
      <c r="AE937" s="74"/>
      <c r="AF937" s="74"/>
      <c r="AL937" s="74"/>
      <c r="AM937" s="74"/>
      <c r="AN937" s="74"/>
      <c r="AT937" s="74"/>
      <c r="AU937" s="74"/>
      <c r="AV937" s="74"/>
      <c r="BB937" s="74"/>
      <c r="BC937" s="74"/>
      <c r="BD937" s="74"/>
      <c r="BJ937" s="74"/>
      <c r="BK937" s="74"/>
      <c r="BL937" s="74"/>
      <c r="BR937" s="74"/>
      <c r="BS937" s="74"/>
      <c r="BT937" s="74"/>
      <c r="BZ937" s="74"/>
      <c r="CA937" s="74"/>
      <c r="CB937" s="74"/>
      <c r="CH937" s="74"/>
      <c r="CI937" s="74"/>
      <c r="CJ937" s="74"/>
      <c r="CP937" s="74"/>
      <c r="CQ937" s="74"/>
      <c r="CR937" s="74"/>
      <c r="CX937" s="74"/>
      <c r="CY937" s="74"/>
      <c r="CZ937" s="74"/>
      <c r="DF937" s="74">
        <v>3.9999999999999998E-11</v>
      </c>
      <c r="DG937" s="74">
        <v>6.1774203413100004</v>
      </c>
      <c r="DH937" s="74">
        <v>76991.028399095303</v>
      </c>
      <c r="DI937" s="73">
        <f t="shared" si="440"/>
        <v>3.9991523577660297E-11</v>
      </c>
      <c r="DJ937" s="73">
        <f t="shared" si="441"/>
        <v>3.999277235064422E-11</v>
      </c>
      <c r="DK937" s="73">
        <f t="shared" si="442"/>
        <v>3.9992772451318279E-11</v>
      </c>
      <c r="DL937" s="73">
        <f t="shared" si="443"/>
        <v>3.9992772451326925E-11</v>
      </c>
      <c r="DN937" s="74"/>
      <c r="DO937" s="74"/>
      <c r="DP937" s="74"/>
      <c r="DV937" s="74"/>
      <c r="DW937" s="74"/>
      <c r="DX937" s="74"/>
      <c r="ED937" s="74"/>
      <c r="EE937" s="74"/>
      <c r="EF937" s="74"/>
      <c r="EL937" s="74"/>
      <c r="EM937" s="74"/>
      <c r="EN937" s="74"/>
      <c r="ET937" s="74"/>
      <c r="EU937" s="74"/>
      <c r="EV937" s="74"/>
    </row>
    <row r="938" spans="12:152" s="73" customFormat="1" ht="13.5" x14ac:dyDescent="0.3">
      <c r="L938" s="74"/>
      <c r="N938" s="74">
        <v>1.5E-10</v>
      </c>
      <c r="O938" s="74">
        <v>6.1987125821199998</v>
      </c>
      <c r="P938" s="74">
        <v>156740.71794488301</v>
      </c>
      <c r="Q938" s="73">
        <f t="shared" si="436"/>
        <v>8.2075064321819551E-11</v>
      </c>
      <c r="R938" s="73">
        <f t="shared" si="437"/>
        <v>8.2477713311591312E-11</v>
      </c>
      <c r="S938" s="73">
        <f t="shared" si="438"/>
        <v>8.2477747083183732E-11</v>
      </c>
      <c r="T938" s="73">
        <f t="shared" si="439"/>
        <v>8.2477747086032491E-11</v>
      </c>
      <c r="V938" s="74"/>
      <c r="W938" s="74"/>
      <c r="X938" s="74"/>
      <c r="AD938" s="74"/>
      <c r="AE938" s="74"/>
      <c r="AF938" s="74"/>
      <c r="AL938" s="74"/>
      <c r="AM938" s="74"/>
      <c r="AN938" s="74"/>
      <c r="AT938" s="74"/>
      <c r="AU938" s="74"/>
      <c r="AV938" s="74"/>
      <c r="BB938" s="74"/>
      <c r="BC938" s="74"/>
      <c r="BD938" s="74"/>
      <c r="BJ938" s="74"/>
      <c r="BK938" s="74"/>
      <c r="BL938" s="74"/>
      <c r="BR938" s="74"/>
      <c r="BS938" s="74"/>
      <c r="BT938" s="74"/>
      <c r="BZ938" s="74"/>
      <c r="CA938" s="74"/>
      <c r="CB938" s="74"/>
      <c r="CH938" s="74"/>
      <c r="CI938" s="74"/>
      <c r="CJ938" s="74"/>
      <c r="CP938" s="74"/>
      <c r="CQ938" s="74"/>
      <c r="CR938" s="74"/>
      <c r="CX938" s="74"/>
      <c r="CY938" s="74"/>
      <c r="CZ938" s="74"/>
      <c r="DF938" s="74">
        <v>3E-11</v>
      </c>
      <c r="DG938" s="74">
        <v>2.3785505229799999</v>
      </c>
      <c r="DH938" s="74">
        <v>25459.051555524002</v>
      </c>
      <c r="DI938" s="73">
        <f t="shared" si="440"/>
        <v>1.1105998836216977E-11</v>
      </c>
      <c r="DJ938" s="73">
        <f t="shared" si="441"/>
        <v>1.1120529460335363E-11</v>
      </c>
      <c r="DK938" s="73">
        <f t="shared" si="442"/>
        <v>1.1120530680229243E-11</v>
      </c>
      <c r="DL938" s="73">
        <f t="shared" si="443"/>
        <v>1.112053068033219E-11</v>
      </c>
      <c r="DN938" s="74"/>
      <c r="DO938" s="74"/>
      <c r="DP938" s="74"/>
      <c r="DV938" s="74"/>
      <c r="DW938" s="74"/>
      <c r="DX938" s="74"/>
      <c r="ED938" s="74"/>
      <c r="EE938" s="74"/>
      <c r="EF938" s="74"/>
      <c r="EL938" s="74"/>
      <c r="EM938" s="74"/>
      <c r="EN938" s="74"/>
      <c r="ET938" s="74"/>
      <c r="EU938" s="74"/>
      <c r="EV938" s="74"/>
    </row>
    <row r="939" spans="12:152" s="73" customFormat="1" ht="13.5" x14ac:dyDescent="0.3">
      <c r="L939" s="74"/>
      <c r="N939" s="74">
        <v>1.5E-10</v>
      </c>
      <c r="O939" s="74">
        <v>2.0506624368800002</v>
      </c>
      <c r="P939" s="74">
        <v>16342.582585717601</v>
      </c>
      <c r="Q939" s="73">
        <f t="shared" si="436"/>
        <v>-1.3507988593069802E-10</v>
      </c>
      <c r="R939" s="73">
        <f t="shared" si="437"/>
        <v>-1.351017088120223E-10</v>
      </c>
      <c r="S939" s="73">
        <f t="shared" si="438"/>
        <v>-1.3510171064368013E-10</v>
      </c>
      <c r="T939" s="73">
        <f t="shared" si="439"/>
        <v>-1.3510171064383574E-10</v>
      </c>
      <c r="V939" s="74"/>
      <c r="W939" s="74"/>
      <c r="X939" s="74"/>
      <c r="AD939" s="74"/>
      <c r="AE939" s="74"/>
      <c r="AF939" s="74"/>
      <c r="AL939" s="74"/>
      <c r="AM939" s="74"/>
      <c r="AN939" s="74"/>
      <c r="AT939" s="74"/>
      <c r="AU939" s="74"/>
      <c r="AV939" s="74"/>
      <c r="BB939" s="74"/>
      <c r="BC939" s="74"/>
      <c r="BD939" s="74"/>
      <c r="BJ939" s="74"/>
      <c r="BK939" s="74"/>
      <c r="BL939" s="74"/>
      <c r="BR939" s="74"/>
      <c r="BS939" s="74"/>
      <c r="BT939" s="74"/>
      <c r="BZ939" s="74"/>
      <c r="CA939" s="74"/>
      <c r="CB939" s="74"/>
      <c r="CH939" s="74"/>
      <c r="CI939" s="74"/>
      <c r="CJ939" s="74"/>
      <c r="CP939" s="74"/>
      <c r="CQ939" s="74"/>
      <c r="CR939" s="74"/>
      <c r="CX939" s="74"/>
      <c r="CY939" s="74"/>
      <c r="CZ939" s="74"/>
      <c r="DF939" s="74">
        <v>3E-11</v>
      </c>
      <c r="DG939" s="74">
        <v>6.6625487890000001E-2</v>
      </c>
      <c r="DH939" s="74">
        <v>54824.261108621402</v>
      </c>
      <c r="DI939" s="73">
        <f t="shared" si="440"/>
        <v>-3.7396065411783204E-12</v>
      </c>
      <c r="DJ939" s="73">
        <f t="shared" si="441"/>
        <v>-3.7730287620401629E-12</v>
      </c>
      <c r="DK939" s="73">
        <f t="shared" si="442"/>
        <v>-3.7730315680372014E-12</v>
      </c>
      <c r="DL939" s="73">
        <f t="shared" si="443"/>
        <v>-3.7730315682774319E-12</v>
      </c>
      <c r="DN939" s="74"/>
      <c r="DO939" s="74"/>
      <c r="DP939" s="74"/>
      <c r="DV939" s="74"/>
      <c r="DW939" s="74"/>
      <c r="DX939" s="74"/>
      <c r="ED939" s="74"/>
      <c r="EE939" s="74"/>
      <c r="EF939" s="74"/>
      <c r="EL939" s="74"/>
      <c r="EM939" s="74"/>
      <c r="EN939" s="74"/>
      <c r="ET939" s="74"/>
      <c r="EU939" s="74"/>
      <c r="EV939" s="74"/>
    </row>
    <row r="940" spans="12:152" s="73" customFormat="1" ht="13.5" x14ac:dyDescent="0.3">
      <c r="L940" s="74"/>
      <c r="N940" s="74">
        <v>1.8E-10</v>
      </c>
      <c r="O940" s="74">
        <v>0.93517825293000001</v>
      </c>
      <c r="P940" s="74">
        <v>104344.98400739599</v>
      </c>
      <c r="Q940" s="73">
        <f t="shared" si="436"/>
        <v>1.2990601295023202E-10</v>
      </c>
      <c r="R940" s="73">
        <f t="shared" si="437"/>
        <v>1.2963942822534115E-10</v>
      </c>
      <c r="S940" s="73">
        <f t="shared" si="438"/>
        <v>1.2963940581746201E-10</v>
      </c>
      <c r="T940" s="73">
        <f t="shared" si="439"/>
        <v>1.2963940581555967E-10</v>
      </c>
      <c r="V940" s="74"/>
      <c r="W940" s="74"/>
      <c r="X940" s="74"/>
      <c r="AD940" s="74"/>
      <c r="AE940" s="74"/>
      <c r="AF940" s="74"/>
      <c r="AL940" s="74"/>
      <c r="AM940" s="74"/>
      <c r="AN940" s="74"/>
      <c r="AT940" s="74"/>
      <c r="AU940" s="74"/>
      <c r="AV940" s="74"/>
      <c r="BB940" s="74"/>
      <c r="BC940" s="74"/>
      <c r="BD940" s="74"/>
      <c r="BJ940" s="74"/>
      <c r="BK940" s="74"/>
      <c r="BL940" s="74"/>
      <c r="BR940" s="74"/>
      <c r="BS940" s="74"/>
      <c r="BT940" s="74"/>
      <c r="BZ940" s="74"/>
      <c r="CA940" s="74"/>
      <c r="CB940" s="74"/>
      <c r="CH940" s="74"/>
      <c r="CI940" s="74"/>
      <c r="CJ940" s="74"/>
      <c r="CP940" s="74"/>
      <c r="CQ940" s="74"/>
      <c r="CR940" s="74"/>
      <c r="CX940" s="74"/>
      <c r="CY940" s="74"/>
      <c r="CZ940" s="74"/>
      <c r="DF940" s="74">
        <v>3E-11</v>
      </c>
      <c r="DG940" s="74">
        <v>8.8266802699999997E-3</v>
      </c>
      <c r="DH940" s="74">
        <v>78571.267045692104</v>
      </c>
      <c r="DI940" s="73">
        <f t="shared" si="440"/>
        <v>2.354241040711466E-11</v>
      </c>
      <c r="DJ940" s="73">
        <f t="shared" si="441"/>
        <v>2.3572303971576175E-11</v>
      </c>
      <c r="DK940" s="73">
        <f t="shared" si="442"/>
        <v>2.3572306478936E-11</v>
      </c>
      <c r="DL940" s="73">
        <f t="shared" si="443"/>
        <v>2.3572306479151183E-11</v>
      </c>
      <c r="DN940" s="74"/>
      <c r="DO940" s="74"/>
      <c r="DP940" s="74"/>
      <c r="DV940" s="74"/>
      <c r="DW940" s="74"/>
      <c r="DX940" s="74"/>
      <c r="ED940" s="74"/>
      <c r="EE940" s="74"/>
      <c r="EF940" s="74"/>
      <c r="EL940" s="74"/>
      <c r="EM940" s="74"/>
      <c r="EN940" s="74"/>
      <c r="ET940" s="74"/>
      <c r="EU940" s="74"/>
      <c r="EV940" s="74"/>
    </row>
    <row r="941" spans="12:152" s="73" customFormat="1" ht="13.5" x14ac:dyDescent="0.3">
      <c r="L941" s="74"/>
      <c r="N941" s="74">
        <v>1.5E-10</v>
      </c>
      <c r="O941" s="74">
        <v>4.6401329429500002</v>
      </c>
      <c r="P941" s="74">
        <v>2974.6099546109999</v>
      </c>
      <c r="Q941" s="73">
        <f t="shared" si="436"/>
        <v>-1.3482877902363109E-10</v>
      </c>
      <c r="R941" s="73">
        <f t="shared" si="437"/>
        <v>-1.3482477375190145E-10</v>
      </c>
      <c r="S941" s="73">
        <f t="shared" si="438"/>
        <v>-1.34824773415589E-10</v>
      </c>
      <c r="T941" s="73">
        <f t="shared" si="439"/>
        <v>-1.3482477341556095E-10</v>
      </c>
      <c r="V941" s="74"/>
      <c r="W941" s="74"/>
      <c r="X941" s="74"/>
      <c r="AD941" s="74"/>
      <c r="AE941" s="74"/>
      <c r="AF941" s="74"/>
      <c r="AL941" s="74"/>
      <c r="AM941" s="74"/>
      <c r="AN941" s="74"/>
      <c r="AT941" s="74"/>
      <c r="AU941" s="74"/>
      <c r="AV941" s="74"/>
      <c r="BB941" s="74"/>
      <c r="BC941" s="74"/>
      <c r="BD941" s="74"/>
      <c r="BJ941" s="74"/>
      <c r="BK941" s="74"/>
      <c r="BL941" s="74"/>
      <c r="BR941" s="74"/>
      <c r="BS941" s="74"/>
      <c r="BT941" s="74"/>
      <c r="BZ941" s="74"/>
      <c r="CA941" s="74"/>
      <c r="CB941" s="74"/>
      <c r="CH941" s="74"/>
      <c r="CI941" s="74"/>
      <c r="CJ941" s="74"/>
      <c r="CP941" s="74"/>
      <c r="CQ941" s="74"/>
      <c r="CR941" s="74"/>
      <c r="CX941" s="74"/>
      <c r="CY941" s="74"/>
      <c r="CZ941" s="74"/>
      <c r="DF941" s="74">
        <v>3.9999999999999998E-11</v>
      </c>
      <c r="DG941" s="74">
        <v>3.5035565528900001</v>
      </c>
      <c r="DH941" s="74">
        <v>33480.357543659004</v>
      </c>
      <c r="DI941" s="73">
        <f t="shared" si="440"/>
        <v>3.1821569265560255E-11</v>
      </c>
      <c r="DJ941" s="73">
        <f t="shared" si="441"/>
        <v>3.183818155746258E-11</v>
      </c>
      <c r="DK941" s="73">
        <f t="shared" si="442"/>
        <v>3.1838182951636709E-11</v>
      </c>
      <c r="DL941" s="73">
        <f t="shared" si="443"/>
        <v>3.183818295175508E-11</v>
      </c>
      <c r="DN941" s="74"/>
      <c r="DO941" s="74"/>
      <c r="DP941" s="74"/>
      <c r="DV941" s="74"/>
      <c r="DW941" s="74"/>
      <c r="DX941" s="74"/>
      <c r="ED941" s="74"/>
      <c r="EE941" s="74"/>
      <c r="EF941" s="74"/>
      <c r="EL941" s="74"/>
      <c r="EM941" s="74"/>
      <c r="EN941" s="74"/>
      <c r="ET941" s="74"/>
      <c r="EU941" s="74"/>
      <c r="EV941" s="74"/>
    </row>
    <row r="942" spans="12:152" s="73" customFormat="1" ht="13.5" x14ac:dyDescent="0.3">
      <c r="L942" s="74"/>
      <c r="N942" s="74">
        <v>1.5E-10</v>
      </c>
      <c r="O942" s="74">
        <v>2.61010767947</v>
      </c>
      <c r="P942" s="74">
        <v>7830.0925314347996</v>
      </c>
      <c r="Q942" s="73">
        <f t="shared" si="436"/>
        <v>-8.3509453660896338E-11</v>
      </c>
      <c r="R942" s="73">
        <f t="shared" si="437"/>
        <v>-8.3529436093618071E-11</v>
      </c>
      <c r="S942" s="73">
        <f t="shared" si="438"/>
        <v>-8.3529437771293072E-11</v>
      </c>
      <c r="T942" s="73">
        <f t="shared" si="439"/>
        <v>-8.35294377714347E-11</v>
      </c>
      <c r="V942" s="74"/>
      <c r="W942" s="74"/>
      <c r="X942" s="74"/>
      <c r="AD942" s="74"/>
      <c r="AE942" s="74"/>
      <c r="AF942" s="74"/>
      <c r="AL942" s="74"/>
      <c r="AM942" s="74"/>
      <c r="AN942" s="74"/>
      <c r="AT942" s="74"/>
      <c r="AU942" s="74"/>
      <c r="AV942" s="74"/>
      <c r="BB942" s="74"/>
      <c r="BC942" s="74"/>
      <c r="BD942" s="74"/>
      <c r="BJ942" s="74"/>
      <c r="BK942" s="74"/>
      <c r="BL942" s="74"/>
      <c r="BR942" s="74"/>
      <c r="BS942" s="74"/>
      <c r="BT942" s="74"/>
      <c r="BZ942" s="74"/>
      <c r="CA942" s="74"/>
      <c r="CB942" s="74"/>
      <c r="CH942" s="74"/>
      <c r="CI942" s="74"/>
      <c r="CJ942" s="74"/>
      <c r="CP942" s="74"/>
      <c r="CQ942" s="74"/>
      <c r="CR942" s="74"/>
      <c r="CX942" s="74"/>
      <c r="CY942" s="74"/>
      <c r="CZ942" s="74"/>
      <c r="DF942" s="74">
        <v>3.9999999999999998E-11</v>
      </c>
      <c r="DG942" s="74">
        <v>1.4299812081300001</v>
      </c>
      <c r="DH942" s="74">
        <v>23446.561863102001</v>
      </c>
      <c r="DI942" s="73">
        <f t="shared" si="440"/>
        <v>2.0670962798099706E-11</v>
      </c>
      <c r="DJ942" s="73">
        <f t="shared" si="441"/>
        <v>2.0654514905162295E-11</v>
      </c>
      <c r="DK942" s="73">
        <f t="shared" si="442"/>
        <v>2.0654513523964026E-11</v>
      </c>
      <c r="DL942" s="73">
        <f t="shared" si="443"/>
        <v>2.0654513523847193E-11</v>
      </c>
      <c r="DN942" s="74"/>
      <c r="DO942" s="74"/>
      <c r="DP942" s="74"/>
      <c r="DV942" s="74"/>
      <c r="DW942" s="74"/>
      <c r="DX942" s="74"/>
      <c r="ED942" s="74"/>
      <c r="EE942" s="74"/>
      <c r="EF942" s="74"/>
      <c r="EL942" s="74"/>
      <c r="EM942" s="74"/>
      <c r="EN942" s="74"/>
      <c r="ET942" s="74"/>
      <c r="EU942" s="74"/>
      <c r="EV942" s="74"/>
    </row>
    <row r="943" spans="12:152" s="73" customFormat="1" ht="13.5" x14ac:dyDescent="0.3">
      <c r="L943" s="74"/>
      <c r="N943" s="74">
        <v>1.5E-10</v>
      </c>
      <c r="O943" s="74">
        <v>2.60585262136</v>
      </c>
      <c r="P943" s="74">
        <v>151.04766984290001</v>
      </c>
      <c r="Q943" s="73">
        <f t="shared" si="436"/>
        <v>5.0978444045062778E-11</v>
      </c>
      <c r="R943" s="73">
        <f t="shared" si="437"/>
        <v>5.0978007603091731E-11</v>
      </c>
      <c r="S943" s="73">
        <f t="shared" si="438"/>
        <v>5.0978007566447152E-11</v>
      </c>
      <c r="T943" s="73">
        <f t="shared" si="439"/>
        <v>5.0978007566444024E-11</v>
      </c>
      <c r="V943" s="74"/>
      <c r="W943" s="74"/>
      <c r="X943" s="74"/>
      <c r="AD943" s="74"/>
      <c r="AE943" s="74"/>
      <c r="AF943" s="74"/>
      <c r="AL943" s="74"/>
      <c r="AM943" s="74"/>
      <c r="AN943" s="74"/>
      <c r="AT943" s="74"/>
      <c r="AU943" s="74"/>
      <c r="AV943" s="74"/>
      <c r="BB943" s="74"/>
      <c r="BC943" s="74"/>
      <c r="BD943" s="74"/>
      <c r="BJ943" s="74"/>
      <c r="BK943" s="74"/>
      <c r="BL943" s="74"/>
      <c r="BR943" s="74"/>
      <c r="BS943" s="74"/>
      <c r="BT943" s="74"/>
      <c r="BZ943" s="74"/>
      <c r="CA943" s="74"/>
      <c r="CB943" s="74"/>
      <c r="CH943" s="74"/>
      <c r="CI943" s="74"/>
      <c r="CJ943" s="74"/>
      <c r="CP943" s="74"/>
      <c r="CQ943" s="74"/>
      <c r="CR943" s="74"/>
      <c r="CX943" s="74"/>
      <c r="CY943" s="74"/>
      <c r="CZ943" s="74"/>
      <c r="DF943" s="74">
        <v>3.9999999999999998E-11</v>
      </c>
      <c r="DG943" s="74">
        <v>4.5796774409900003</v>
      </c>
      <c r="DH943" s="74">
        <v>52213.939318786201</v>
      </c>
      <c r="DI943" s="73">
        <f t="shared" si="440"/>
        <v>-1.2179040377915827E-11</v>
      </c>
      <c r="DJ943" s="73">
        <f t="shared" si="441"/>
        <v>-1.2219780174705962E-11</v>
      </c>
      <c r="DK943" s="73">
        <f t="shared" si="442"/>
        <v>-1.2219783594712726E-11</v>
      </c>
      <c r="DL943" s="73">
        <f t="shared" si="443"/>
        <v>-1.2219783595002841E-11</v>
      </c>
      <c r="DN943" s="74"/>
      <c r="DO943" s="74"/>
      <c r="DP943" s="74"/>
      <c r="DV943" s="74"/>
      <c r="DW943" s="74"/>
      <c r="DX943" s="74"/>
      <c r="ED943" s="74"/>
      <c r="EE943" s="74"/>
      <c r="EF943" s="74"/>
      <c r="EL943" s="74"/>
      <c r="EM943" s="74"/>
      <c r="EN943" s="74"/>
      <c r="ET943" s="74"/>
      <c r="EU943" s="74"/>
      <c r="EV943" s="74"/>
    </row>
    <row r="944" spans="12:152" s="73" customFormat="1" ht="13.5" x14ac:dyDescent="0.3">
      <c r="L944" s="74"/>
      <c r="N944" s="74">
        <v>1.8E-10</v>
      </c>
      <c r="O944" s="74">
        <v>0.92309429793999997</v>
      </c>
      <c r="P944" s="74">
        <v>1577.3435424478</v>
      </c>
      <c r="Q944" s="73">
        <f t="shared" si="436"/>
        <v>2.8925046841281318E-11</v>
      </c>
      <c r="R944" s="73">
        <f t="shared" si="437"/>
        <v>2.893078654217283E-11</v>
      </c>
      <c r="S944" s="73">
        <f t="shared" si="438"/>
        <v>2.8930787024088407E-11</v>
      </c>
      <c r="T944" s="73">
        <f t="shared" si="439"/>
        <v>2.8930787024128806E-11</v>
      </c>
      <c r="V944" s="74"/>
      <c r="W944" s="74"/>
      <c r="X944" s="74"/>
      <c r="AD944" s="74"/>
      <c r="AE944" s="74"/>
      <c r="AF944" s="74"/>
      <c r="AL944" s="74"/>
      <c r="AM944" s="74"/>
      <c r="AN944" s="74"/>
      <c r="AT944" s="74"/>
      <c r="AU944" s="74"/>
      <c r="AV944" s="74"/>
      <c r="BB944" s="74"/>
      <c r="BC944" s="74"/>
      <c r="BD944" s="74"/>
      <c r="BJ944" s="74"/>
      <c r="BK944" s="74"/>
      <c r="BL944" s="74"/>
      <c r="BR944" s="74"/>
      <c r="BS944" s="74"/>
      <c r="BT944" s="74"/>
      <c r="BZ944" s="74"/>
      <c r="CA944" s="74"/>
      <c r="CB944" s="74"/>
      <c r="CH944" s="74"/>
      <c r="CI944" s="74"/>
      <c r="CJ944" s="74"/>
      <c r="CP944" s="74"/>
      <c r="CQ944" s="74"/>
      <c r="CR944" s="74"/>
      <c r="CX944" s="74"/>
      <c r="CY944" s="74"/>
      <c r="CZ944" s="74"/>
      <c r="DF944" s="74">
        <v>3.9999999999999998E-11</v>
      </c>
      <c r="DG944" s="74">
        <v>4.3079330785599996</v>
      </c>
      <c r="DH944" s="74">
        <v>2538.2485042536</v>
      </c>
      <c r="DI944" s="73">
        <f t="shared" si="440"/>
        <v>7.6770272821770482E-13</v>
      </c>
      <c r="DJ944" s="73">
        <f t="shared" si="441"/>
        <v>7.6978188162463441E-13</v>
      </c>
      <c r="DK944" s="73">
        <f t="shared" si="442"/>
        <v>7.6978205619424988E-13</v>
      </c>
      <c r="DL944" s="73">
        <f t="shared" si="443"/>
        <v>7.6978205620902654E-13</v>
      </c>
      <c r="DN944" s="74"/>
      <c r="DO944" s="74"/>
      <c r="DP944" s="74"/>
      <c r="DV944" s="74"/>
      <c r="DW944" s="74"/>
      <c r="DX944" s="74"/>
      <c r="ED944" s="74"/>
      <c r="EE944" s="74"/>
      <c r="EF944" s="74"/>
      <c r="EL944" s="74"/>
      <c r="EM944" s="74"/>
      <c r="EN944" s="74"/>
      <c r="ET944" s="74"/>
      <c r="EU944" s="74"/>
      <c r="EV944" s="74"/>
    </row>
    <row r="945" spans="12:152" s="73" customFormat="1" ht="13.5" x14ac:dyDescent="0.3">
      <c r="L945" s="74"/>
      <c r="N945" s="74">
        <v>1.7000000000000001E-10</v>
      </c>
      <c r="O945" s="74">
        <v>1.3695212485399999</v>
      </c>
      <c r="P945" s="74">
        <v>78115.630700296198</v>
      </c>
      <c r="Q945" s="73">
        <f t="shared" si="436"/>
        <v>1.0406941579910855E-10</v>
      </c>
      <c r="R945" s="73">
        <f t="shared" si="437"/>
        <v>1.0428435472301565E-10</v>
      </c>
      <c r="S945" s="73">
        <f t="shared" si="438"/>
        <v>1.0428437275854043E-10</v>
      </c>
      <c r="T945" s="73">
        <f t="shared" si="439"/>
        <v>1.0428437276006676E-10</v>
      </c>
      <c r="V945" s="74"/>
      <c r="W945" s="74"/>
      <c r="X945" s="74"/>
      <c r="AD945" s="74"/>
      <c r="AE945" s="74"/>
      <c r="AF945" s="74"/>
      <c r="AL945" s="74"/>
      <c r="AM945" s="74"/>
      <c r="AN945" s="74"/>
      <c r="AT945" s="74"/>
      <c r="AU945" s="74"/>
      <c r="AV945" s="74"/>
      <c r="BB945" s="74"/>
      <c r="BC945" s="74"/>
      <c r="BD945" s="74"/>
      <c r="BJ945" s="74"/>
      <c r="BK945" s="74"/>
      <c r="BL945" s="74"/>
      <c r="BR945" s="74"/>
      <c r="BS945" s="74"/>
      <c r="BT945" s="74"/>
      <c r="BZ945" s="74"/>
      <c r="CA945" s="74"/>
      <c r="CB945" s="74"/>
      <c r="CH945" s="74"/>
      <c r="CI945" s="74"/>
      <c r="CJ945" s="74"/>
      <c r="CP945" s="74"/>
      <c r="CQ945" s="74"/>
      <c r="CR945" s="74"/>
      <c r="CX945" s="74"/>
      <c r="CY945" s="74"/>
      <c r="CZ945" s="74"/>
      <c r="DF945" s="74">
        <v>3.9999999999999998E-11</v>
      </c>
      <c r="DG945" s="74">
        <v>2.6417546623699999</v>
      </c>
      <c r="DH945" s="74">
        <v>80596.905817594597</v>
      </c>
      <c r="DI945" s="73">
        <f t="shared" si="440"/>
        <v>2.9307292445272983E-12</v>
      </c>
      <c r="DJ945" s="73">
        <f t="shared" si="441"/>
        <v>2.8648712831878614E-12</v>
      </c>
      <c r="DK945" s="73">
        <f t="shared" si="442"/>
        <v>2.864865753282678E-12</v>
      </c>
      <c r="DL945" s="73">
        <f t="shared" si="443"/>
        <v>2.8648657528200272E-12</v>
      </c>
      <c r="DN945" s="74"/>
      <c r="DO945" s="74"/>
      <c r="DP945" s="74"/>
      <c r="DV945" s="74"/>
      <c r="DW945" s="74"/>
      <c r="DX945" s="74"/>
      <c r="ED945" s="74"/>
      <c r="EE945" s="74"/>
      <c r="EF945" s="74"/>
      <c r="EL945" s="74"/>
      <c r="EM945" s="74"/>
      <c r="EN945" s="74"/>
      <c r="ET945" s="74"/>
      <c r="EU945" s="74"/>
      <c r="EV945" s="74"/>
    </row>
    <row r="946" spans="12:152" s="73" customFormat="1" ht="13.5" x14ac:dyDescent="0.3">
      <c r="L946" s="74"/>
      <c r="N946" s="74">
        <v>1.8E-10</v>
      </c>
      <c r="O946" s="74">
        <v>1.9565967978600001</v>
      </c>
      <c r="P946" s="74">
        <v>102872.745992232</v>
      </c>
      <c r="Q946" s="73">
        <f t="shared" si="436"/>
        <v>1.6736219471667904E-11</v>
      </c>
      <c r="R946" s="73">
        <f t="shared" si="437"/>
        <v>1.7113806434450263E-11</v>
      </c>
      <c r="S946" s="73">
        <f t="shared" si="438"/>
        <v>1.7113838134223795E-11</v>
      </c>
      <c r="T946" s="73">
        <f t="shared" si="439"/>
        <v>1.7113838136912756E-11</v>
      </c>
      <c r="V946" s="74"/>
      <c r="W946" s="74"/>
      <c r="X946" s="74"/>
      <c r="AD946" s="74"/>
      <c r="AE946" s="74"/>
      <c r="AF946" s="74"/>
      <c r="AL946" s="74"/>
      <c r="AM946" s="74"/>
      <c r="AN946" s="74"/>
      <c r="AT946" s="74"/>
      <c r="AU946" s="74"/>
      <c r="AV946" s="74"/>
      <c r="BB946" s="74"/>
      <c r="BC946" s="74"/>
      <c r="BD946" s="74"/>
      <c r="BJ946" s="74"/>
      <c r="BK946" s="74"/>
      <c r="BL946" s="74"/>
      <c r="BR946" s="74"/>
      <c r="BS946" s="74"/>
      <c r="BT946" s="74"/>
      <c r="BZ946" s="74"/>
      <c r="CA946" s="74"/>
      <c r="CB946" s="74"/>
      <c r="CH946" s="74"/>
      <c r="CI946" s="74"/>
      <c r="CJ946" s="74"/>
      <c r="CP946" s="74"/>
      <c r="CQ946" s="74"/>
      <c r="CR946" s="74"/>
      <c r="CX946" s="74"/>
      <c r="CY946" s="74"/>
      <c r="CZ946" s="74"/>
      <c r="DF946" s="74">
        <v>3.9999999999999998E-11</v>
      </c>
      <c r="DG946" s="74">
        <v>2.23067570586</v>
      </c>
      <c r="DH946" s="74">
        <v>104819.577556651</v>
      </c>
      <c r="DI946" s="73">
        <f t="shared" si="440"/>
        <v>-1.5032503050837567E-11</v>
      </c>
      <c r="DJ946" s="73">
        <f t="shared" si="441"/>
        <v>-1.4952886959828355E-11</v>
      </c>
      <c r="DK946" s="73">
        <f t="shared" si="442"/>
        <v>-1.4952880272203429E-11</v>
      </c>
      <c r="DL946" s="73">
        <f t="shared" si="443"/>
        <v>-1.4952880271638244E-11</v>
      </c>
      <c r="DN946" s="74"/>
      <c r="DO946" s="74"/>
      <c r="DP946" s="74"/>
      <c r="DV946" s="74"/>
      <c r="DW946" s="74"/>
      <c r="DX946" s="74"/>
      <c r="ED946" s="74"/>
      <c r="EE946" s="74"/>
      <c r="EF946" s="74"/>
      <c r="EL946" s="74"/>
      <c r="EM946" s="74"/>
      <c r="EN946" s="74"/>
      <c r="ET946" s="74"/>
      <c r="EU946" s="74"/>
      <c r="EV946" s="74"/>
    </row>
    <row r="947" spans="12:152" s="73" customFormat="1" ht="13.5" x14ac:dyDescent="0.3">
      <c r="L947" s="74"/>
      <c r="N947" s="74">
        <v>1.7000000000000001E-10</v>
      </c>
      <c r="O947" s="74">
        <v>5.3735044315799998</v>
      </c>
      <c r="P947" s="74">
        <v>25384.269956956701</v>
      </c>
      <c r="Q947" s="73">
        <f t="shared" si="436"/>
        <v>-1.6755913394937147E-10</v>
      </c>
      <c r="R947" s="73">
        <f t="shared" si="437"/>
        <v>-1.6754418733848238E-10</v>
      </c>
      <c r="S947" s="73">
        <f t="shared" si="438"/>
        <v>-1.6754418608163393E-10</v>
      </c>
      <c r="T947" s="73">
        <f t="shared" si="439"/>
        <v>-1.6754418608152591E-10</v>
      </c>
      <c r="V947" s="74"/>
      <c r="W947" s="74"/>
      <c r="X947" s="74"/>
      <c r="AD947" s="74"/>
      <c r="AE947" s="74"/>
      <c r="AF947" s="74"/>
      <c r="AL947" s="74"/>
      <c r="AM947" s="74"/>
      <c r="AN947" s="74"/>
      <c r="AT947" s="74"/>
      <c r="AU947" s="74"/>
      <c r="AV947" s="74"/>
      <c r="BB947" s="74"/>
      <c r="BC947" s="74"/>
      <c r="BD947" s="74"/>
      <c r="BJ947" s="74"/>
      <c r="BK947" s="74"/>
      <c r="BL947" s="74"/>
      <c r="BR947" s="74"/>
      <c r="BS947" s="74"/>
      <c r="BT947" s="74"/>
      <c r="BZ947" s="74"/>
      <c r="CA947" s="74"/>
      <c r="CB947" s="74"/>
      <c r="CH947" s="74"/>
      <c r="CI947" s="74"/>
      <c r="CJ947" s="74"/>
      <c r="CP947" s="74"/>
      <c r="CQ947" s="74"/>
      <c r="CR947" s="74"/>
      <c r="CX947" s="74"/>
      <c r="CY947" s="74"/>
      <c r="CZ947" s="74"/>
      <c r="DF947" s="74">
        <v>3.9999999999999998E-11</v>
      </c>
      <c r="DG947" s="74">
        <v>2.1086768693</v>
      </c>
      <c r="DH947" s="74">
        <v>27331.390743252599</v>
      </c>
      <c r="DI947" s="73">
        <f t="shared" si="440"/>
        <v>3.9859328773420372E-11</v>
      </c>
      <c r="DJ947" s="73">
        <f t="shared" si="441"/>
        <v>3.9857446238624208E-11</v>
      </c>
      <c r="DK947" s="73">
        <f t="shared" si="442"/>
        <v>3.9857446080038297E-11</v>
      </c>
      <c r="DL947" s="73">
        <f t="shared" si="443"/>
        <v>3.9857446080024869E-11</v>
      </c>
      <c r="DN947" s="74"/>
      <c r="DO947" s="74"/>
      <c r="DP947" s="74"/>
      <c r="DV947" s="74"/>
      <c r="DW947" s="74"/>
      <c r="DX947" s="74"/>
      <c r="ED947" s="74"/>
      <c r="EE947" s="74"/>
      <c r="EF947" s="74"/>
      <c r="EL947" s="74"/>
      <c r="EM947" s="74"/>
      <c r="EN947" s="74"/>
      <c r="ET947" s="74"/>
      <c r="EU947" s="74"/>
      <c r="EV947" s="74"/>
    </row>
    <row r="948" spans="12:152" s="73" customFormat="1" ht="13.5" x14ac:dyDescent="0.3">
      <c r="L948" s="74"/>
      <c r="N948" s="74">
        <v>1.5E-10</v>
      </c>
      <c r="O948" s="74">
        <v>2.1295253235999998</v>
      </c>
      <c r="P948" s="74">
        <v>128106.31931499801</v>
      </c>
      <c r="Q948" s="73">
        <f t="shared" si="436"/>
        <v>-1.4975666167465599E-10</v>
      </c>
      <c r="R948" s="73">
        <f t="shared" si="437"/>
        <v>-1.4973373664869848E-10</v>
      </c>
      <c r="S948" s="73">
        <f t="shared" si="438"/>
        <v>-1.4973373468058687E-10</v>
      </c>
      <c r="T948" s="73">
        <f t="shared" si="439"/>
        <v>-1.497337346804203E-10</v>
      </c>
      <c r="V948" s="74"/>
      <c r="W948" s="74"/>
      <c r="X948" s="74"/>
      <c r="AD948" s="74"/>
      <c r="AE948" s="74"/>
      <c r="AF948" s="74"/>
      <c r="AL948" s="74"/>
      <c r="AM948" s="74"/>
      <c r="AN948" s="74"/>
      <c r="AT948" s="74"/>
      <c r="AU948" s="74"/>
      <c r="AV948" s="74"/>
      <c r="BB948" s="74"/>
      <c r="BC948" s="74"/>
      <c r="BD948" s="74"/>
      <c r="BJ948" s="74"/>
      <c r="BK948" s="74"/>
      <c r="BL948" s="74"/>
      <c r="BR948" s="74"/>
      <c r="BS948" s="74"/>
      <c r="BT948" s="74"/>
      <c r="BZ948" s="74"/>
      <c r="CA948" s="74"/>
      <c r="CB948" s="74"/>
      <c r="CH948" s="74"/>
      <c r="CI948" s="74"/>
      <c r="CJ948" s="74"/>
      <c r="CP948" s="74"/>
      <c r="CQ948" s="74"/>
      <c r="CR948" s="74"/>
      <c r="CX948" s="74"/>
      <c r="CY948" s="74"/>
      <c r="CZ948" s="74"/>
      <c r="DF948" s="74">
        <v>3E-11</v>
      </c>
      <c r="DG948" s="74">
        <v>3.7432155273099998</v>
      </c>
      <c r="DH948" s="74">
        <v>28471.096156350399</v>
      </c>
      <c r="DI948" s="73">
        <f t="shared" si="440"/>
        <v>1.0532516879360526E-11</v>
      </c>
      <c r="DJ948" s="73">
        <f t="shared" si="441"/>
        <v>1.0548895826966157E-11</v>
      </c>
      <c r="DK948" s="73">
        <f t="shared" si="442"/>
        <v>1.0548897202025655E-11</v>
      </c>
      <c r="DL948" s="73">
        <f t="shared" si="443"/>
        <v>1.0548897202142194E-11</v>
      </c>
      <c r="DN948" s="74"/>
      <c r="DO948" s="74"/>
      <c r="DP948" s="74"/>
      <c r="DV948" s="74"/>
      <c r="DW948" s="74"/>
      <c r="DX948" s="74"/>
      <c r="ED948" s="74"/>
      <c r="EE948" s="74"/>
      <c r="EF948" s="74"/>
      <c r="EL948" s="74"/>
      <c r="EM948" s="74"/>
      <c r="EN948" s="74"/>
      <c r="ET948" s="74"/>
      <c r="EU948" s="74"/>
      <c r="EV948" s="74"/>
    </row>
    <row r="949" spans="12:152" s="73" customFormat="1" ht="13.5" x14ac:dyDescent="0.3">
      <c r="L949" s="74"/>
      <c r="N949" s="74">
        <v>1.8E-10</v>
      </c>
      <c r="O949" s="74">
        <v>4.0629037439099998</v>
      </c>
      <c r="P949" s="74">
        <v>51439.929769616501</v>
      </c>
      <c r="Q949" s="73">
        <f t="shared" si="436"/>
        <v>-1.3297010612961507E-10</v>
      </c>
      <c r="R949" s="73">
        <f t="shared" si="437"/>
        <v>-1.3309785601340572E-10</v>
      </c>
      <c r="S949" s="73">
        <f t="shared" si="438"/>
        <v>-1.3309786673335127E-10</v>
      </c>
      <c r="T949" s="73">
        <f t="shared" si="439"/>
        <v>-1.3309786673426055E-10</v>
      </c>
      <c r="V949" s="74"/>
      <c r="W949" s="74"/>
      <c r="X949" s="74"/>
      <c r="AD949" s="74"/>
      <c r="AE949" s="74"/>
      <c r="AF949" s="74"/>
      <c r="AL949" s="74"/>
      <c r="AM949" s="74"/>
      <c r="AN949" s="74"/>
      <c r="AT949" s="74"/>
      <c r="AU949" s="74"/>
      <c r="AV949" s="74"/>
      <c r="BB949" s="74"/>
      <c r="BC949" s="74"/>
      <c r="BD949" s="74"/>
      <c r="BJ949" s="74"/>
      <c r="BK949" s="74"/>
      <c r="BL949" s="74"/>
      <c r="BR949" s="74"/>
      <c r="BS949" s="74"/>
      <c r="BT949" s="74"/>
      <c r="BZ949" s="74"/>
      <c r="CA949" s="74"/>
      <c r="CB949" s="74"/>
      <c r="CH949" s="74"/>
      <c r="CI949" s="74"/>
      <c r="CJ949" s="74"/>
      <c r="CP949" s="74"/>
      <c r="CQ949" s="74"/>
      <c r="CR949" s="74"/>
      <c r="CX949" s="74"/>
      <c r="CY949" s="74"/>
      <c r="CZ949" s="74"/>
      <c r="DF949" s="74">
        <v>3E-11</v>
      </c>
      <c r="DG949" s="74">
        <v>5.35951703976</v>
      </c>
      <c r="DH949" s="74">
        <v>233681.74972207399</v>
      </c>
      <c r="DI949" s="73">
        <f t="shared" si="440"/>
        <v>2.5837639553215946E-11</v>
      </c>
      <c r="DJ949" s="73">
        <f t="shared" si="441"/>
        <v>2.5764376161008108E-11</v>
      </c>
      <c r="DK949" s="73">
        <f t="shared" si="442"/>
        <v>2.5764369984860016E-11</v>
      </c>
      <c r="DL949" s="73">
        <f t="shared" si="443"/>
        <v>2.5764369984335848E-11</v>
      </c>
      <c r="DN949" s="74"/>
      <c r="DO949" s="74"/>
      <c r="DP949" s="74"/>
      <c r="DV949" s="74"/>
      <c r="DW949" s="74"/>
      <c r="DX949" s="74"/>
      <c r="ED949" s="74"/>
      <c r="EE949" s="74"/>
      <c r="EF949" s="74"/>
      <c r="EL949" s="74"/>
      <c r="EM949" s="74"/>
      <c r="EN949" s="74"/>
      <c r="ET949" s="74"/>
      <c r="EU949" s="74"/>
      <c r="EV949" s="74"/>
    </row>
    <row r="950" spans="12:152" s="73" customFormat="1" ht="13.5" x14ac:dyDescent="0.3">
      <c r="L950" s="74"/>
      <c r="N950" s="74">
        <v>1.5E-10</v>
      </c>
      <c r="O950" s="74">
        <v>4.3280862367899999</v>
      </c>
      <c r="P950" s="74">
        <v>77741.132006628701</v>
      </c>
      <c r="Q950" s="73">
        <f t="shared" si="436"/>
        <v>-8.9725647822485378E-11</v>
      </c>
      <c r="R950" s="73">
        <f t="shared" si="437"/>
        <v>-8.9916936233199741E-11</v>
      </c>
      <c r="S950" s="73">
        <f t="shared" si="438"/>
        <v>-8.9916952284626254E-11</v>
      </c>
      <c r="T950" s="73">
        <f t="shared" si="439"/>
        <v>-8.9916952285991192E-11</v>
      </c>
      <c r="V950" s="74"/>
      <c r="W950" s="74"/>
      <c r="X950" s="74"/>
      <c r="AD950" s="74"/>
      <c r="AE950" s="74"/>
      <c r="AF950" s="74"/>
      <c r="AL950" s="74"/>
      <c r="AM950" s="74"/>
      <c r="AN950" s="74"/>
      <c r="AT950" s="74"/>
      <c r="AU950" s="74"/>
      <c r="AV950" s="74"/>
      <c r="BB950" s="74"/>
      <c r="BC950" s="74"/>
      <c r="BD950" s="74"/>
      <c r="BJ950" s="74"/>
      <c r="BK950" s="74"/>
      <c r="BL950" s="74"/>
      <c r="BR950" s="74"/>
      <c r="BS950" s="74"/>
      <c r="BT950" s="74"/>
      <c r="BZ950" s="74"/>
      <c r="CA950" s="74"/>
      <c r="CB950" s="74"/>
      <c r="CH950" s="74"/>
      <c r="CI950" s="74"/>
      <c r="CJ950" s="74"/>
      <c r="CP950" s="74"/>
      <c r="CQ950" s="74"/>
      <c r="CR950" s="74"/>
      <c r="CX950" s="74"/>
      <c r="CY950" s="74"/>
      <c r="CZ950" s="74"/>
      <c r="DF950" s="74">
        <v>3.9999999999999998E-11</v>
      </c>
      <c r="DG950" s="74">
        <v>1.44726666359</v>
      </c>
      <c r="DH950" s="74">
        <v>25907.826011289599</v>
      </c>
      <c r="DI950" s="73">
        <f t="shared" si="440"/>
        <v>1.2002023072017395E-11</v>
      </c>
      <c r="DJ950" s="73">
        <f t="shared" si="441"/>
        <v>1.2022269143875856E-11</v>
      </c>
      <c r="DK950" s="73">
        <f t="shared" si="442"/>
        <v>1.202227084363523E-11</v>
      </c>
      <c r="DL950" s="73">
        <f t="shared" si="443"/>
        <v>1.2022270843778358E-11</v>
      </c>
      <c r="DN950" s="74"/>
      <c r="DO950" s="74"/>
      <c r="DP950" s="74"/>
      <c r="DV950" s="74"/>
      <c r="DW950" s="74"/>
      <c r="DX950" s="74"/>
      <c r="ED950" s="74"/>
      <c r="EE950" s="74"/>
      <c r="EF950" s="74"/>
      <c r="EL950" s="74"/>
      <c r="EM950" s="74"/>
      <c r="EN950" s="74"/>
      <c r="ET950" s="74"/>
      <c r="EU950" s="74"/>
      <c r="EV950" s="74"/>
    </row>
    <row r="951" spans="12:152" s="73" customFormat="1" ht="13.5" x14ac:dyDescent="0.3">
      <c r="L951" s="74"/>
      <c r="N951" s="74">
        <v>1.4000000000000001E-10</v>
      </c>
      <c r="O951" s="74">
        <v>3.4638968087899999</v>
      </c>
      <c r="P951" s="74">
        <v>104426.394164864</v>
      </c>
      <c r="Q951" s="73">
        <f t="shared" si="436"/>
        <v>-1.3978707052408632E-10</v>
      </c>
      <c r="R951" s="73">
        <f t="shared" si="437"/>
        <v>-1.3977024202625318E-10</v>
      </c>
      <c r="S951" s="73">
        <f t="shared" si="438"/>
        <v>-1.3977024058645276E-10</v>
      </c>
      <c r="T951" s="73">
        <f t="shared" si="439"/>
        <v>-1.3977024058633062E-10</v>
      </c>
      <c r="V951" s="74"/>
      <c r="W951" s="74"/>
      <c r="X951" s="74"/>
      <c r="AD951" s="74"/>
      <c r="AE951" s="74"/>
      <c r="AF951" s="74"/>
      <c r="AL951" s="74"/>
      <c r="AM951" s="74"/>
      <c r="AN951" s="74"/>
      <c r="AT951" s="74"/>
      <c r="AU951" s="74"/>
      <c r="AV951" s="74"/>
      <c r="BB951" s="74"/>
      <c r="BC951" s="74"/>
      <c r="BD951" s="74"/>
      <c r="BJ951" s="74"/>
      <c r="BK951" s="74"/>
      <c r="BL951" s="74"/>
      <c r="BR951" s="74"/>
      <c r="BS951" s="74"/>
      <c r="BT951" s="74"/>
      <c r="BZ951" s="74"/>
      <c r="CA951" s="74"/>
      <c r="CB951" s="74"/>
      <c r="CH951" s="74"/>
      <c r="CI951" s="74"/>
      <c r="CJ951" s="74"/>
      <c r="CP951" s="74"/>
      <c r="CQ951" s="74"/>
      <c r="CR951" s="74"/>
      <c r="CX951" s="74"/>
      <c r="CY951" s="74"/>
      <c r="CZ951" s="74"/>
      <c r="DF951" s="74">
        <v>3E-11</v>
      </c>
      <c r="DG951" s="74">
        <v>0.77055249403000003</v>
      </c>
      <c r="DH951" s="74">
        <v>23389.451694197</v>
      </c>
      <c r="DI951" s="73">
        <f t="shared" si="440"/>
        <v>-2.5931572968110744E-11</v>
      </c>
      <c r="DJ951" s="73">
        <f t="shared" si="441"/>
        <v>-2.5938796599312086E-11</v>
      </c>
      <c r="DK951" s="73">
        <f t="shared" si="442"/>
        <v>-2.5938797205572616E-11</v>
      </c>
      <c r="DL951" s="73">
        <f t="shared" si="443"/>
        <v>-2.5938797205624024E-11</v>
      </c>
      <c r="DN951" s="74"/>
      <c r="DO951" s="74"/>
      <c r="DP951" s="74"/>
      <c r="DV951" s="74"/>
      <c r="DW951" s="74"/>
      <c r="DX951" s="74"/>
      <c r="ED951" s="74"/>
      <c r="EE951" s="74"/>
      <c r="EF951" s="74"/>
      <c r="EL951" s="74"/>
      <c r="EM951" s="74"/>
      <c r="EN951" s="74"/>
      <c r="ET951" s="74"/>
      <c r="EU951" s="74"/>
      <c r="EV951" s="74"/>
    </row>
    <row r="952" spans="12:152" s="73" customFormat="1" ht="13.5" x14ac:dyDescent="0.3">
      <c r="L952" s="74"/>
      <c r="N952" s="74">
        <v>2.0000000000000001E-10</v>
      </c>
      <c r="O952" s="74">
        <v>5.15870331048</v>
      </c>
      <c r="P952" s="74">
        <v>154408.65498906601</v>
      </c>
      <c r="Q952" s="73">
        <f t="shared" si="436"/>
        <v>1.9490515223130376E-10</v>
      </c>
      <c r="R952" s="73">
        <f t="shared" si="437"/>
        <v>1.9476231894844021E-10</v>
      </c>
      <c r="S952" s="73">
        <f t="shared" si="438"/>
        <v>1.9476230687405953E-10</v>
      </c>
      <c r="T952" s="73">
        <f t="shared" si="439"/>
        <v>1.9476230687302563E-10</v>
      </c>
      <c r="V952" s="74"/>
      <c r="W952" s="74"/>
      <c r="X952" s="74"/>
      <c r="AD952" s="74"/>
      <c r="AE952" s="74"/>
      <c r="AF952" s="74"/>
      <c r="AL952" s="74"/>
      <c r="AM952" s="74"/>
      <c r="AN952" s="74"/>
      <c r="AT952" s="74"/>
      <c r="AU952" s="74"/>
      <c r="AV952" s="74"/>
      <c r="BB952" s="74"/>
      <c r="BC952" s="74"/>
      <c r="BD952" s="74"/>
      <c r="BJ952" s="74"/>
      <c r="BK952" s="74"/>
      <c r="BL952" s="74"/>
      <c r="BR952" s="74"/>
      <c r="BS952" s="74"/>
      <c r="BT952" s="74"/>
      <c r="BZ952" s="74"/>
      <c r="CA952" s="74"/>
      <c r="CB952" s="74"/>
      <c r="CH952" s="74"/>
      <c r="CI952" s="74"/>
      <c r="CJ952" s="74"/>
      <c r="CP952" s="74"/>
      <c r="CQ952" s="74"/>
      <c r="CR952" s="74"/>
      <c r="CX952" s="74"/>
      <c r="CY952" s="74"/>
      <c r="CZ952" s="74"/>
      <c r="DF952" s="74">
        <v>3.9999999999999998E-11</v>
      </c>
      <c r="DG952" s="74">
        <v>5.5373191053399999</v>
      </c>
      <c r="DH952" s="74">
        <v>52098.055739164403</v>
      </c>
      <c r="DI952" s="73">
        <f t="shared" si="440"/>
        <v>-3.7751612367101327E-11</v>
      </c>
      <c r="DJ952" s="73">
        <f t="shared" si="441"/>
        <v>-3.77656994882846E-11</v>
      </c>
      <c r="DK952" s="73">
        <f t="shared" si="442"/>
        <v>-3.7765700669263027E-11</v>
      </c>
      <c r="DL952" s="73">
        <f t="shared" si="443"/>
        <v>-3.776570066936194E-11</v>
      </c>
      <c r="DN952" s="74"/>
      <c r="DO952" s="74"/>
      <c r="DP952" s="74"/>
      <c r="DV952" s="74"/>
      <c r="DW952" s="74"/>
      <c r="DX952" s="74"/>
      <c r="ED952" s="74"/>
      <c r="EE952" s="74"/>
      <c r="EF952" s="74"/>
      <c r="EL952" s="74"/>
      <c r="EM952" s="74"/>
      <c r="EN952" s="74"/>
      <c r="ET952" s="74"/>
      <c r="EU952" s="74"/>
      <c r="EV952" s="74"/>
    </row>
    <row r="953" spans="12:152" s="73" customFormat="1" ht="13.5" x14ac:dyDescent="0.3">
      <c r="L953" s="74"/>
      <c r="N953" s="74">
        <v>1.4000000000000001E-10</v>
      </c>
      <c r="O953" s="74">
        <v>4.5308977158200001</v>
      </c>
      <c r="P953" s="74">
        <v>57503.282391531196</v>
      </c>
      <c r="Q953" s="73">
        <f t="shared" si="436"/>
        <v>-9.3130668059887919E-11</v>
      </c>
      <c r="R953" s="73">
        <f t="shared" si="437"/>
        <v>-9.3007488954914768E-11</v>
      </c>
      <c r="S953" s="73">
        <f t="shared" si="438"/>
        <v>-9.3007478607119009E-11</v>
      </c>
      <c r="T953" s="73">
        <f t="shared" si="439"/>
        <v>-9.3007478606250573E-11</v>
      </c>
      <c r="V953" s="74"/>
      <c r="W953" s="74"/>
      <c r="X953" s="74"/>
      <c r="AD953" s="74"/>
      <c r="AE953" s="74"/>
      <c r="AF953" s="74"/>
      <c r="AL953" s="74"/>
      <c r="AM953" s="74"/>
      <c r="AN953" s="74"/>
      <c r="AT953" s="74"/>
      <c r="AU953" s="74"/>
      <c r="AV953" s="74"/>
      <c r="BB953" s="74"/>
      <c r="BC953" s="74"/>
      <c r="BD953" s="74"/>
      <c r="BJ953" s="74"/>
      <c r="BK953" s="74"/>
      <c r="BL953" s="74"/>
      <c r="BR953" s="74"/>
      <c r="BS953" s="74"/>
      <c r="BT953" s="74"/>
      <c r="BZ953" s="74"/>
      <c r="CA953" s="74"/>
      <c r="CB953" s="74"/>
      <c r="CH953" s="74"/>
      <c r="CI953" s="74"/>
      <c r="CJ953" s="74"/>
      <c r="CP953" s="74"/>
      <c r="CQ953" s="74"/>
      <c r="CR953" s="74"/>
      <c r="CX953" s="74"/>
      <c r="CY953" s="74"/>
      <c r="CZ953" s="74"/>
      <c r="DF953" s="74">
        <v>3.9999999999999998E-11</v>
      </c>
      <c r="DG953" s="74">
        <v>2.7106584473000002</v>
      </c>
      <c r="DH953" s="74">
        <v>107679.748222576</v>
      </c>
      <c r="DI953" s="73">
        <f t="shared" si="440"/>
        <v>7.7882959802198481E-12</v>
      </c>
      <c r="DJ953" s="73">
        <f t="shared" si="441"/>
        <v>7.7017455995281769E-12</v>
      </c>
      <c r="DK953" s="73">
        <f t="shared" si="442"/>
        <v>7.7017383310021785E-12</v>
      </c>
      <c r="DL953" s="73">
        <f t="shared" si="443"/>
        <v>7.70173833038637E-12</v>
      </c>
      <c r="DN953" s="74"/>
      <c r="DO953" s="74"/>
      <c r="DP953" s="74"/>
      <c r="DV953" s="74"/>
      <c r="DW953" s="74"/>
      <c r="DX953" s="74"/>
      <c r="ED953" s="74"/>
      <c r="EE953" s="74"/>
      <c r="EF953" s="74"/>
      <c r="EL953" s="74"/>
      <c r="EM953" s="74"/>
      <c r="EN953" s="74"/>
      <c r="ET953" s="74"/>
      <c r="EU953" s="74"/>
      <c r="EV953" s="74"/>
    </row>
    <row r="954" spans="12:152" s="73" customFormat="1" ht="13.5" x14ac:dyDescent="0.3">
      <c r="L954" s="74"/>
      <c r="N954" s="74">
        <v>1.5999999999999999E-10</v>
      </c>
      <c r="O954" s="74">
        <v>3.6472006670099999</v>
      </c>
      <c r="P954" s="74">
        <v>24072.232055414301</v>
      </c>
      <c r="Q954" s="73">
        <f t="shared" si="436"/>
        <v>5.5764037561286792E-11</v>
      </c>
      <c r="R954" s="73">
        <f t="shared" si="437"/>
        <v>5.5690089448335404E-11</v>
      </c>
      <c r="S954" s="73">
        <f t="shared" si="438"/>
        <v>5.5690083238931643E-11</v>
      </c>
      <c r="T954" s="73">
        <f t="shared" si="439"/>
        <v>5.5690083238411547E-11</v>
      </c>
      <c r="V954" s="74"/>
      <c r="W954" s="74"/>
      <c r="X954" s="74"/>
      <c r="AD954" s="74"/>
      <c r="AE954" s="74"/>
      <c r="AF954" s="74"/>
      <c r="AL954" s="74"/>
      <c r="AM954" s="74"/>
      <c r="AN954" s="74"/>
      <c r="AT954" s="74"/>
      <c r="AU954" s="74"/>
      <c r="AV954" s="74"/>
      <c r="BB954" s="74"/>
      <c r="BC954" s="74"/>
      <c r="BD954" s="74"/>
      <c r="BJ954" s="74"/>
      <c r="BK954" s="74"/>
      <c r="BL954" s="74"/>
      <c r="BR954" s="74"/>
      <c r="BS954" s="74"/>
      <c r="BT954" s="74"/>
      <c r="BZ954" s="74"/>
      <c r="CA954" s="74"/>
      <c r="CB954" s="74"/>
      <c r="CH954" s="74"/>
      <c r="CI954" s="74"/>
      <c r="CJ954" s="74"/>
      <c r="CP954" s="74"/>
      <c r="CQ954" s="74"/>
      <c r="CR954" s="74"/>
      <c r="CX954" s="74"/>
      <c r="CY954" s="74"/>
      <c r="CZ954" s="74"/>
      <c r="DF954" s="74">
        <v>3E-11</v>
      </c>
      <c r="DG954" s="74">
        <v>4.8588422294700004</v>
      </c>
      <c r="DH954" s="74">
        <v>1063.3140834523001</v>
      </c>
      <c r="DI954" s="73">
        <f t="shared" si="440"/>
        <v>-2.9715082882976827E-11</v>
      </c>
      <c r="DJ954" s="73">
        <f t="shared" si="441"/>
        <v>-2.9715172708841905E-11</v>
      </c>
      <c r="DK954" s="73">
        <f t="shared" si="442"/>
        <v>-2.9715172716383272E-11</v>
      </c>
      <c r="DL954" s="73">
        <f t="shared" si="443"/>
        <v>-2.9715172716383918E-11</v>
      </c>
      <c r="DN954" s="74"/>
      <c r="DO954" s="74"/>
      <c r="DP954" s="74"/>
      <c r="DV954" s="74"/>
      <c r="DW954" s="74"/>
      <c r="DX954" s="74"/>
      <c r="ED954" s="74"/>
      <c r="EE954" s="74"/>
      <c r="EF954" s="74"/>
      <c r="EL954" s="74"/>
      <c r="EM954" s="74"/>
      <c r="EN954" s="74"/>
      <c r="ET954" s="74"/>
      <c r="EU954" s="74"/>
      <c r="EV954" s="74"/>
    </row>
    <row r="955" spans="12:152" s="73" customFormat="1" ht="13.5" x14ac:dyDescent="0.3">
      <c r="L955" s="74"/>
      <c r="N955" s="74">
        <v>1.5E-10</v>
      </c>
      <c r="O955" s="74">
        <v>2.9679364480700001</v>
      </c>
      <c r="P955" s="74">
        <v>24719.242888729099</v>
      </c>
      <c r="Q955" s="73">
        <f t="shared" si="436"/>
        <v>-1.0340748722230713E-10</v>
      </c>
      <c r="R955" s="73">
        <f t="shared" si="437"/>
        <v>-1.0335245967297426E-10</v>
      </c>
      <c r="S955" s="73">
        <f t="shared" si="438"/>
        <v>-1.03352455051638E-10</v>
      </c>
      <c r="T955" s="73">
        <f t="shared" si="439"/>
        <v>-1.0335245505124252E-10</v>
      </c>
      <c r="V955" s="74"/>
      <c r="W955" s="74"/>
      <c r="X955" s="74"/>
      <c r="AD955" s="74"/>
      <c r="AE955" s="74"/>
      <c r="AF955" s="74"/>
      <c r="AL955" s="74"/>
      <c r="AM955" s="74"/>
      <c r="AN955" s="74"/>
      <c r="AT955" s="74"/>
      <c r="AU955" s="74"/>
      <c r="AV955" s="74"/>
      <c r="BB955" s="74"/>
      <c r="BC955" s="74"/>
      <c r="BD955" s="74"/>
      <c r="BJ955" s="74"/>
      <c r="BK955" s="74"/>
      <c r="BL955" s="74"/>
      <c r="BR955" s="74"/>
      <c r="BS955" s="74"/>
      <c r="BT955" s="74"/>
      <c r="BZ955" s="74"/>
      <c r="CA955" s="74"/>
      <c r="CB955" s="74"/>
      <c r="CH955" s="74"/>
      <c r="CI955" s="74"/>
      <c r="CJ955" s="74"/>
      <c r="CP955" s="74"/>
      <c r="CQ955" s="74"/>
      <c r="CR955" s="74"/>
      <c r="CX955" s="74"/>
      <c r="CY955" s="74"/>
      <c r="CZ955" s="74"/>
      <c r="DF955" s="74">
        <v>3E-11</v>
      </c>
      <c r="DG955" s="74">
        <v>6.1032223064500002</v>
      </c>
      <c r="DH955" s="74">
        <v>48091.817776443997</v>
      </c>
      <c r="DI955" s="73">
        <f t="shared" si="440"/>
        <v>-7.030079887896601E-12</v>
      </c>
      <c r="DJ955" s="73">
        <f t="shared" si="441"/>
        <v>-7.0013487803446942E-12</v>
      </c>
      <c r="DK955" s="73">
        <f t="shared" si="442"/>
        <v>-7.0013463677385241E-12</v>
      </c>
      <c r="DL955" s="73">
        <f t="shared" si="443"/>
        <v>-7.0013463675329051E-12</v>
      </c>
      <c r="DN955" s="74"/>
      <c r="DO955" s="74"/>
      <c r="DP955" s="74"/>
      <c r="DV955" s="74"/>
      <c r="DW955" s="74"/>
      <c r="DX955" s="74"/>
      <c r="ED955" s="74"/>
      <c r="EE955" s="74"/>
      <c r="EF955" s="74"/>
      <c r="EL955" s="74"/>
      <c r="EM955" s="74"/>
      <c r="EN955" s="74"/>
      <c r="ET955" s="74"/>
      <c r="EU955" s="74"/>
      <c r="EV955" s="74"/>
    </row>
    <row r="956" spans="12:152" s="73" customFormat="1" ht="13.5" x14ac:dyDescent="0.3">
      <c r="L956" s="74"/>
      <c r="N956" s="74">
        <v>1.4000000000000001E-10</v>
      </c>
      <c r="O956" s="74">
        <v>0.79165737764999999</v>
      </c>
      <c r="P956" s="74">
        <v>25928.601406782</v>
      </c>
      <c r="Q956" s="73">
        <f t="shared" si="436"/>
        <v>8.1677647947752773E-11</v>
      </c>
      <c r="R956" s="73">
        <f t="shared" si="437"/>
        <v>8.173802158141739E-11</v>
      </c>
      <c r="S956" s="73">
        <f t="shared" si="438"/>
        <v>8.1738026649539574E-11</v>
      </c>
      <c r="T956" s="73">
        <f t="shared" si="439"/>
        <v>8.1738026649965998E-11</v>
      </c>
      <c r="V956" s="74"/>
      <c r="W956" s="74"/>
      <c r="X956" s="74"/>
      <c r="AD956" s="74"/>
      <c r="AE956" s="74"/>
      <c r="AF956" s="74"/>
      <c r="AL956" s="74"/>
      <c r="AM956" s="74"/>
      <c r="AN956" s="74"/>
      <c r="AT956" s="74"/>
      <c r="AU956" s="74"/>
      <c r="AV956" s="74"/>
      <c r="BB956" s="74"/>
      <c r="BC956" s="74"/>
      <c r="BD956" s="74"/>
      <c r="BJ956" s="74"/>
      <c r="BK956" s="74"/>
      <c r="BL956" s="74"/>
      <c r="BR956" s="74"/>
      <c r="BS956" s="74"/>
      <c r="BT956" s="74"/>
      <c r="BZ956" s="74"/>
      <c r="CA956" s="74"/>
      <c r="CB956" s="74"/>
      <c r="CH956" s="74"/>
      <c r="CI956" s="74"/>
      <c r="CJ956" s="74"/>
      <c r="CP956" s="74"/>
      <c r="CQ956" s="74"/>
      <c r="CR956" s="74"/>
      <c r="CX956" s="74"/>
      <c r="CY956" s="74"/>
      <c r="CZ956" s="74"/>
      <c r="DF956" s="74">
        <v>3E-11</v>
      </c>
      <c r="DG956" s="74">
        <v>0.57378510632000002</v>
      </c>
      <c r="DH956" s="74">
        <v>154194.22245657301</v>
      </c>
      <c r="DI956" s="73">
        <f t="shared" si="440"/>
        <v>-1.2776201328989808E-11</v>
      </c>
      <c r="DJ956" s="73">
        <f t="shared" si="441"/>
        <v>-1.2861862234565169E-11</v>
      </c>
      <c r="DK956" s="73">
        <f t="shared" si="442"/>
        <v>-1.2861869421454409E-11</v>
      </c>
      <c r="DL956" s="73">
        <f t="shared" si="443"/>
        <v>-1.286186942207066E-11</v>
      </c>
      <c r="DN956" s="74"/>
      <c r="DO956" s="74"/>
      <c r="DP956" s="74"/>
      <c r="DV956" s="74"/>
      <c r="DW956" s="74"/>
      <c r="DX956" s="74"/>
      <c r="ED956" s="74"/>
      <c r="EE956" s="74"/>
      <c r="EF956" s="74"/>
      <c r="EL956" s="74"/>
      <c r="EM956" s="74"/>
      <c r="EN956" s="74"/>
      <c r="ET956" s="74"/>
      <c r="EU956" s="74"/>
      <c r="EV956" s="74"/>
    </row>
    <row r="957" spans="12:152" s="73" customFormat="1" ht="13.5" x14ac:dyDescent="0.3">
      <c r="L957" s="74"/>
      <c r="N957" s="74">
        <v>1.4000000000000001E-10</v>
      </c>
      <c r="O957" s="74">
        <v>4.3657032127399997</v>
      </c>
      <c r="P957" s="74">
        <v>78249.482330720901</v>
      </c>
      <c r="Q957" s="73">
        <f t="shared" si="436"/>
        <v>1.3718119614809374E-10</v>
      </c>
      <c r="R957" s="73">
        <f t="shared" si="437"/>
        <v>1.3713622097182407E-10</v>
      </c>
      <c r="S957" s="73">
        <f t="shared" si="438"/>
        <v>1.3713621718082482E-10</v>
      </c>
      <c r="T957" s="73">
        <f t="shared" si="439"/>
        <v>1.3713621718050455E-10</v>
      </c>
      <c r="V957" s="74"/>
      <c r="W957" s="74"/>
      <c r="X957" s="74"/>
      <c r="AD957" s="74"/>
      <c r="AE957" s="74"/>
      <c r="AF957" s="74"/>
      <c r="AL957" s="74"/>
      <c r="AM957" s="74"/>
      <c r="AN957" s="74"/>
      <c r="AT957" s="74"/>
      <c r="AU957" s="74"/>
      <c r="AV957" s="74"/>
      <c r="BB957" s="74"/>
      <c r="BC957" s="74"/>
      <c r="BD957" s="74"/>
      <c r="BJ957" s="74"/>
      <c r="BK957" s="74"/>
      <c r="BL957" s="74"/>
      <c r="BR957" s="74"/>
      <c r="BS957" s="74"/>
      <c r="BT957" s="74"/>
      <c r="BZ957" s="74"/>
      <c r="CA957" s="74"/>
      <c r="CB957" s="74"/>
      <c r="CH957" s="74"/>
      <c r="CI957" s="74"/>
      <c r="CJ957" s="74"/>
      <c r="CP957" s="74"/>
      <c r="CQ957" s="74"/>
      <c r="CR957" s="74"/>
      <c r="CX957" s="74"/>
      <c r="CY957" s="74"/>
      <c r="CZ957" s="74"/>
      <c r="DF957" s="74">
        <v>3E-11</v>
      </c>
      <c r="DG957" s="74">
        <v>4.6550405163199997</v>
      </c>
      <c r="DH957" s="74">
        <v>25896.454875462601</v>
      </c>
      <c r="DI957" s="73">
        <f t="shared" si="440"/>
        <v>-1.2321864518274213E-11</v>
      </c>
      <c r="DJ957" s="73">
        <f t="shared" si="441"/>
        <v>-1.2336370985272429E-11</v>
      </c>
      <c r="DK957" s="73">
        <f t="shared" si="442"/>
        <v>-1.2336372203119309E-11</v>
      </c>
      <c r="DL957" s="73">
        <f t="shared" si="443"/>
        <v>-1.2336372203221902E-11</v>
      </c>
      <c r="DN957" s="74"/>
      <c r="DO957" s="74"/>
      <c r="DP957" s="74"/>
      <c r="DV957" s="74"/>
      <c r="DW957" s="74"/>
      <c r="DX957" s="74"/>
      <c r="ED957" s="74"/>
      <c r="EE957" s="74"/>
      <c r="EF957" s="74"/>
      <c r="EL957" s="74"/>
      <c r="EM957" s="74"/>
      <c r="EN957" s="74"/>
      <c r="ET957" s="74"/>
      <c r="EU957" s="74"/>
      <c r="EV957" s="74"/>
    </row>
    <row r="958" spans="12:152" s="73" customFormat="1" ht="13.5" x14ac:dyDescent="0.3">
      <c r="L958" s="74"/>
      <c r="N958" s="74">
        <v>1.4000000000000001E-10</v>
      </c>
      <c r="O958" s="74">
        <v>5.3577403854099996</v>
      </c>
      <c r="P958" s="74">
        <v>896.07945665540001</v>
      </c>
      <c r="Q958" s="73">
        <f t="shared" si="436"/>
        <v>6.8171620332906812E-11</v>
      </c>
      <c r="R958" s="73">
        <f t="shared" si="437"/>
        <v>6.8173864606078624E-11</v>
      </c>
      <c r="S958" s="73">
        <f t="shared" si="438"/>
        <v>6.8173864794511234E-11</v>
      </c>
      <c r="T958" s="73">
        <f t="shared" si="439"/>
        <v>6.8173864794527299E-11</v>
      </c>
      <c r="V958" s="74"/>
      <c r="W958" s="74"/>
      <c r="X958" s="74"/>
      <c r="AD958" s="74"/>
      <c r="AE958" s="74"/>
      <c r="AF958" s="74"/>
      <c r="AL958" s="74"/>
      <c r="AM958" s="74"/>
      <c r="AN958" s="74"/>
      <c r="AT958" s="74"/>
      <c r="AU958" s="74"/>
      <c r="AV958" s="74"/>
      <c r="BB958" s="74"/>
      <c r="BC958" s="74"/>
      <c r="BD958" s="74"/>
      <c r="BJ958" s="74"/>
      <c r="BK958" s="74"/>
      <c r="BL958" s="74"/>
      <c r="BR958" s="74"/>
      <c r="BS958" s="74"/>
      <c r="BT958" s="74"/>
      <c r="BZ958" s="74"/>
      <c r="CA958" s="74"/>
      <c r="CB958" s="74"/>
      <c r="CH958" s="74"/>
      <c r="CI958" s="74"/>
      <c r="CJ958" s="74"/>
      <c r="CP958" s="74"/>
      <c r="CQ958" s="74"/>
      <c r="CR958" s="74"/>
      <c r="CX958" s="74"/>
      <c r="CY958" s="74"/>
      <c r="CZ958" s="74"/>
      <c r="DF958" s="74">
        <v>3E-11</v>
      </c>
      <c r="DG958" s="74">
        <v>2.0768519989800001</v>
      </c>
      <c r="DH958" s="74">
        <v>3.9321532631</v>
      </c>
      <c r="DI958" s="73">
        <f t="shared" si="440"/>
        <v>-1.6186973534616929E-11</v>
      </c>
      <c r="DJ958" s="73">
        <f t="shared" si="441"/>
        <v>-1.6186971500353249E-11</v>
      </c>
      <c r="DK958" s="73">
        <f t="shared" si="442"/>
        <v>-1.6186971500182449E-11</v>
      </c>
      <c r="DL958" s="73">
        <f t="shared" si="443"/>
        <v>-1.6186971500182436E-11</v>
      </c>
      <c r="DN958" s="74"/>
      <c r="DO958" s="74"/>
      <c r="DP958" s="74"/>
      <c r="DV958" s="74"/>
      <c r="DW958" s="74"/>
      <c r="DX958" s="74"/>
      <c r="ED958" s="74"/>
      <c r="EE958" s="74"/>
      <c r="EF958" s="74"/>
      <c r="EL958" s="74"/>
      <c r="EM958" s="74"/>
      <c r="EN958" s="74"/>
      <c r="ET958" s="74"/>
      <c r="EU958" s="74"/>
      <c r="EV958" s="74"/>
    </row>
    <row r="959" spans="12:152" s="73" customFormat="1" ht="13.5" x14ac:dyDescent="0.3">
      <c r="L959" s="74"/>
      <c r="N959" s="74">
        <v>1.4000000000000001E-10</v>
      </c>
      <c r="O959" s="74">
        <v>5.5714632905499997</v>
      </c>
      <c r="P959" s="74">
        <v>104248.519792078</v>
      </c>
      <c r="Q959" s="73">
        <f t="shared" si="436"/>
        <v>-9.3797620907019101E-11</v>
      </c>
      <c r="R959" s="73">
        <f t="shared" si="437"/>
        <v>-9.3575488130417439E-11</v>
      </c>
      <c r="S959" s="73">
        <f t="shared" si="438"/>
        <v>-9.3575469461776773E-11</v>
      </c>
      <c r="T959" s="73">
        <f t="shared" si="439"/>
        <v>-9.3575469460190408E-11</v>
      </c>
      <c r="V959" s="74"/>
      <c r="W959" s="74"/>
      <c r="X959" s="74"/>
      <c r="AD959" s="74"/>
      <c r="AE959" s="74"/>
      <c r="AF959" s="74"/>
      <c r="AL959" s="74"/>
      <c r="AM959" s="74"/>
      <c r="AN959" s="74"/>
      <c r="AT959" s="74"/>
      <c r="AU959" s="74"/>
      <c r="AV959" s="74"/>
      <c r="BB959" s="74"/>
      <c r="BC959" s="74"/>
      <c r="BD959" s="74"/>
      <c r="BJ959" s="74"/>
      <c r="BK959" s="74"/>
      <c r="BL959" s="74"/>
      <c r="BR959" s="74"/>
      <c r="BS959" s="74"/>
      <c r="BT959" s="74"/>
      <c r="BZ959" s="74"/>
      <c r="CA959" s="74"/>
      <c r="CB959" s="74"/>
      <c r="CH959" s="74"/>
      <c r="CI959" s="74"/>
      <c r="CJ959" s="74"/>
      <c r="CP959" s="74"/>
      <c r="CQ959" s="74"/>
      <c r="CR959" s="74"/>
      <c r="CX959" s="74"/>
      <c r="CY959" s="74"/>
      <c r="CZ959" s="74"/>
      <c r="DF959" s="74">
        <v>3.9999999999999998E-11</v>
      </c>
      <c r="DG959" s="74">
        <v>4.6760159962200003</v>
      </c>
      <c r="DH959" s="74">
        <v>18073.7049386502</v>
      </c>
      <c r="DI959" s="73">
        <f t="shared" si="440"/>
        <v>-3.9000123663880077E-11</v>
      </c>
      <c r="DJ959" s="73">
        <f t="shared" si="441"/>
        <v>-3.8996830908811713E-11</v>
      </c>
      <c r="DK959" s="73">
        <f t="shared" si="442"/>
        <v>-3.899683063212069E-11</v>
      </c>
      <c r="DL959" s="73">
        <f t="shared" si="443"/>
        <v>-3.8996830632097406E-11</v>
      </c>
      <c r="DN959" s="74"/>
      <c r="DO959" s="74"/>
      <c r="DP959" s="74"/>
      <c r="DV959" s="74"/>
      <c r="DW959" s="74"/>
      <c r="DX959" s="74"/>
      <c r="ED959" s="74"/>
      <c r="EE959" s="74"/>
      <c r="EF959" s="74"/>
      <c r="EL959" s="74"/>
      <c r="EM959" s="74"/>
      <c r="EN959" s="74"/>
      <c r="ET959" s="74"/>
      <c r="EU959" s="74"/>
      <c r="EV959" s="74"/>
    </row>
    <row r="960" spans="12:152" s="73" customFormat="1" ht="13.5" x14ac:dyDescent="0.3">
      <c r="L960" s="74"/>
      <c r="N960" s="74">
        <v>1.4000000000000001E-10</v>
      </c>
      <c r="O960" s="74">
        <v>6.2206186940799997</v>
      </c>
      <c r="P960" s="74">
        <v>104874.18998439</v>
      </c>
      <c r="Q960" s="73">
        <f t="shared" si="436"/>
        <v>1.1936537256013286E-10</v>
      </c>
      <c r="R960" s="73">
        <f t="shared" si="437"/>
        <v>1.1952224024679261E-10</v>
      </c>
      <c r="S960" s="73">
        <f t="shared" si="438"/>
        <v>1.1952225339457269E-10</v>
      </c>
      <c r="T960" s="73">
        <f t="shared" si="439"/>
        <v>1.1952225339568324E-10</v>
      </c>
      <c r="V960" s="74"/>
      <c r="W960" s="74"/>
      <c r="X960" s="74"/>
      <c r="AD960" s="74"/>
      <c r="AE960" s="74"/>
      <c r="AF960" s="74"/>
      <c r="AL960" s="74"/>
      <c r="AM960" s="74"/>
      <c r="AN960" s="74"/>
      <c r="AT960" s="74"/>
      <c r="AU960" s="74"/>
      <c r="AV960" s="74"/>
      <c r="BB960" s="74"/>
      <c r="BC960" s="74"/>
      <c r="BD960" s="74"/>
      <c r="BJ960" s="74"/>
      <c r="BK960" s="74"/>
      <c r="BL960" s="74"/>
      <c r="BR960" s="74"/>
      <c r="BS960" s="74"/>
      <c r="BT960" s="74"/>
      <c r="BZ960" s="74"/>
      <c r="CA960" s="74"/>
      <c r="CB960" s="74"/>
      <c r="CH960" s="74"/>
      <c r="CI960" s="74"/>
      <c r="CJ960" s="74"/>
      <c r="CP960" s="74"/>
      <c r="CQ960" s="74"/>
      <c r="CR960" s="74"/>
      <c r="CX960" s="74"/>
      <c r="CY960" s="74"/>
      <c r="CZ960" s="74"/>
      <c r="DF960" s="74">
        <v>3E-11</v>
      </c>
      <c r="DG960" s="74">
        <v>4.6223777627700002</v>
      </c>
      <c r="DH960" s="74">
        <v>21716.026774800001</v>
      </c>
      <c r="DI960" s="73">
        <f t="shared" si="440"/>
        <v>2.0690388316566534E-11</v>
      </c>
      <c r="DJ960" s="73">
        <f t="shared" si="441"/>
        <v>2.0680723946515204E-11</v>
      </c>
      <c r="DK960" s="73">
        <f t="shared" si="442"/>
        <v>2.0680723134902557E-11</v>
      </c>
      <c r="DL960" s="73">
        <f t="shared" si="443"/>
        <v>2.0680723134834609E-11</v>
      </c>
      <c r="DN960" s="74"/>
      <c r="DO960" s="74"/>
      <c r="DP960" s="74"/>
      <c r="DV960" s="74"/>
      <c r="DW960" s="74"/>
      <c r="DX960" s="74"/>
      <c r="ED960" s="74"/>
      <c r="EE960" s="74"/>
      <c r="EF960" s="74"/>
      <c r="EL960" s="74"/>
      <c r="EM960" s="74"/>
      <c r="EN960" s="74"/>
      <c r="ET960" s="74"/>
      <c r="EU960" s="74"/>
      <c r="EV960" s="74"/>
    </row>
    <row r="961" spans="12:152" s="73" customFormat="1" ht="13.5" x14ac:dyDescent="0.3">
      <c r="L961" s="74"/>
      <c r="N961" s="74">
        <v>1.5E-10</v>
      </c>
      <c r="O961" s="74">
        <v>0.66056760946000004</v>
      </c>
      <c r="P961" s="74">
        <v>77622.295862983505</v>
      </c>
      <c r="Q961" s="73">
        <f t="shared" ref="Q961:Q1024" si="444">N961*COS(O961+P961*$C$32)</f>
        <v>6.6466737883916173E-12</v>
      </c>
      <c r="R961" s="73">
        <f t="shared" ref="R961:R1024" si="445">N961*COS(O961+P961*$C$53)</f>
        <v>6.4084206049754355E-12</v>
      </c>
      <c r="S961" s="73">
        <f t="shared" ref="S961:S1024" si="446">N961*COS(O961+P961*$C$74)</f>
        <v>6.40840060007202E-12</v>
      </c>
      <c r="T961" s="73">
        <f t="shared" ref="T961:T1024" si="447">N961*COS(O961+P961*$C$95)</f>
        <v>6.4084005983682743E-12</v>
      </c>
      <c r="V961" s="74"/>
      <c r="W961" s="74"/>
      <c r="X961" s="74"/>
      <c r="AD961" s="74"/>
      <c r="AE961" s="74"/>
      <c r="AF961" s="74"/>
      <c r="AL961" s="74"/>
      <c r="AM961" s="74"/>
      <c r="AN961" s="74"/>
      <c r="AT961" s="74"/>
      <c r="AU961" s="74"/>
      <c r="AV961" s="74"/>
      <c r="BB961" s="74"/>
      <c r="BC961" s="74"/>
      <c r="BD961" s="74"/>
      <c r="BJ961" s="74"/>
      <c r="BK961" s="74"/>
      <c r="BL961" s="74"/>
      <c r="BR961" s="74"/>
      <c r="BS961" s="74"/>
      <c r="BT961" s="74"/>
      <c r="BZ961" s="74"/>
      <c r="CA961" s="74"/>
      <c r="CB961" s="74"/>
      <c r="CH961" s="74"/>
      <c r="CI961" s="74"/>
      <c r="CJ961" s="74"/>
      <c r="CP961" s="74"/>
      <c r="CQ961" s="74"/>
      <c r="CR961" s="74"/>
      <c r="CX961" s="74"/>
      <c r="CY961" s="74"/>
      <c r="CZ961" s="74"/>
      <c r="DF961" s="74">
        <v>3E-11</v>
      </c>
      <c r="DG961" s="74">
        <v>2.4081193497200002</v>
      </c>
      <c r="DH961" s="74">
        <v>76998.141946096104</v>
      </c>
      <c r="DI961" s="73">
        <f t="shared" ref="DI961:DI1024" si="448">DF961*COS(DG961+DH961*$C$32)</f>
        <v>-2.6447594477281159E-11</v>
      </c>
      <c r="DJ961" s="73">
        <f t="shared" ref="DJ961:DJ1024" si="449">DF961*COS(DG961+DH961*$C$53)</f>
        <v>-2.6425229121721997E-11</v>
      </c>
      <c r="DK961" s="73">
        <f t="shared" ref="DK961:DK1024" si="450">DF961*COS(DG961+DH961*$C$74)</f>
        <v>-2.6425227241122684E-11</v>
      </c>
      <c r="DL961" s="73">
        <f t="shared" ref="DL961:DL1024" si="451">DF961*COS(DG961+DH961*$C$95)</f>
        <v>-2.6425227240961219E-11</v>
      </c>
      <c r="DN961" s="74"/>
      <c r="DO961" s="74"/>
      <c r="DP961" s="74"/>
      <c r="DV961" s="74"/>
      <c r="DW961" s="74"/>
      <c r="DX961" s="74"/>
      <c r="ED961" s="74"/>
      <c r="EE961" s="74"/>
      <c r="EF961" s="74"/>
      <c r="EL961" s="74"/>
      <c r="EM961" s="74"/>
      <c r="EN961" s="74"/>
      <c r="ET961" s="74"/>
      <c r="EU961" s="74"/>
      <c r="EV961" s="74"/>
    </row>
    <row r="962" spans="12:152" s="73" customFormat="1" ht="13.5" x14ac:dyDescent="0.3">
      <c r="L962" s="74"/>
      <c r="N962" s="74">
        <v>1.7000000000000001E-10</v>
      </c>
      <c r="O962" s="74">
        <v>4.3940408424999999</v>
      </c>
      <c r="P962" s="74">
        <v>162810.49469943601</v>
      </c>
      <c r="Q962" s="73">
        <f t="shared" si="444"/>
        <v>-1.5771768554903981E-10</v>
      </c>
      <c r="R962" s="73">
        <f t="shared" si="445"/>
        <v>-1.5792837384181044E-10</v>
      </c>
      <c r="S962" s="73">
        <f t="shared" si="446"/>
        <v>-1.5792839145792618E-10</v>
      </c>
      <c r="T962" s="73">
        <f t="shared" si="447"/>
        <v>-1.5792839145941397E-10</v>
      </c>
      <c r="V962" s="74"/>
      <c r="W962" s="74"/>
      <c r="X962" s="74"/>
      <c r="AD962" s="74"/>
      <c r="AE962" s="74"/>
      <c r="AF962" s="74"/>
      <c r="AL962" s="74"/>
      <c r="AM962" s="74"/>
      <c r="AN962" s="74"/>
      <c r="AT962" s="74"/>
      <c r="AU962" s="74"/>
      <c r="AV962" s="74"/>
      <c r="BB962" s="74"/>
      <c r="BC962" s="74"/>
      <c r="BD962" s="74"/>
      <c r="BJ962" s="74"/>
      <c r="BK962" s="74"/>
      <c r="BL962" s="74"/>
      <c r="BR962" s="74"/>
      <c r="BS962" s="74"/>
      <c r="BT962" s="74"/>
      <c r="BZ962" s="74"/>
      <c r="CA962" s="74"/>
      <c r="CB962" s="74"/>
      <c r="CH962" s="74"/>
      <c r="CI962" s="74"/>
      <c r="CJ962" s="74"/>
      <c r="CP962" s="74"/>
      <c r="CQ962" s="74"/>
      <c r="CR962" s="74"/>
      <c r="CX962" s="74"/>
      <c r="CY962" s="74"/>
      <c r="CZ962" s="74"/>
      <c r="DF962" s="74">
        <v>3.9999999999999998E-11</v>
      </c>
      <c r="DG962" s="74">
        <v>1.4594163742899999</v>
      </c>
      <c r="DH962" s="74">
        <v>1073.6090241908</v>
      </c>
      <c r="DI962" s="73">
        <f t="shared" si="448"/>
        <v>3.995525137958828E-11</v>
      </c>
      <c r="DJ962" s="73">
        <f t="shared" si="449"/>
        <v>3.9955292964063274E-11</v>
      </c>
      <c r="DK962" s="73">
        <f t="shared" si="450"/>
        <v>3.995529296755397E-11</v>
      </c>
      <c r="DL962" s="73">
        <f t="shared" si="451"/>
        <v>3.9955292967554267E-11</v>
      </c>
      <c r="DN962" s="74"/>
      <c r="DO962" s="74"/>
      <c r="DP962" s="74"/>
      <c r="DV962" s="74"/>
      <c r="DW962" s="74"/>
      <c r="DX962" s="74"/>
      <c r="ED962" s="74"/>
      <c r="EE962" s="74"/>
      <c r="EF962" s="74"/>
      <c r="EL962" s="74"/>
      <c r="EM962" s="74"/>
      <c r="EN962" s="74"/>
      <c r="ET962" s="74"/>
      <c r="EU962" s="74"/>
      <c r="EV962" s="74"/>
    </row>
    <row r="963" spans="12:152" s="73" customFormat="1" ht="13.5" x14ac:dyDescent="0.3">
      <c r="L963" s="74"/>
      <c r="N963" s="74">
        <v>1.7000000000000001E-10</v>
      </c>
      <c r="O963" s="74">
        <v>4.0170092631700003</v>
      </c>
      <c r="P963" s="74">
        <v>51876.679888879102</v>
      </c>
      <c r="Q963" s="73">
        <f t="shared" si="444"/>
        <v>-1.1314228665214652E-11</v>
      </c>
      <c r="R963" s="73">
        <f t="shared" si="445"/>
        <v>-1.1494453344439969E-11</v>
      </c>
      <c r="S963" s="73">
        <f t="shared" si="446"/>
        <v>-1.1494468475926113E-11</v>
      </c>
      <c r="T963" s="73">
        <f t="shared" si="447"/>
        <v>-1.1494468477198762E-11</v>
      </c>
      <c r="V963" s="74"/>
      <c r="W963" s="74"/>
      <c r="X963" s="74"/>
      <c r="AD963" s="74"/>
      <c r="AE963" s="74"/>
      <c r="AF963" s="74"/>
      <c r="AL963" s="74"/>
      <c r="AM963" s="74"/>
      <c r="AN963" s="74"/>
      <c r="AT963" s="74"/>
      <c r="AU963" s="74"/>
      <c r="AV963" s="74"/>
      <c r="BB963" s="74"/>
      <c r="BC963" s="74"/>
      <c r="BD963" s="74"/>
      <c r="BJ963" s="74"/>
      <c r="BK963" s="74"/>
      <c r="BL963" s="74"/>
      <c r="BR963" s="74"/>
      <c r="BS963" s="74"/>
      <c r="BT963" s="74"/>
      <c r="BZ963" s="74"/>
      <c r="CA963" s="74"/>
      <c r="CB963" s="74"/>
      <c r="CH963" s="74"/>
      <c r="CI963" s="74"/>
      <c r="CJ963" s="74"/>
      <c r="CP963" s="74"/>
      <c r="CQ963" s="74"/>
      <c r="CR963" s="74"/>
      <c r="CX963" s="74"/>
      <c r="CY963" s="74"/>
      <c r="CZ963" s="74"/>
      <c r="DF963" s="74">
        <v>3E-11</v>
      </c>
      <c r="DG963" s="74">
        <v>4.0696522735</v>
      </c>
      <c r="DH963" s="74">
        <v>32808.617120915602</v>
      </c>
      <c r="DI963" s="73">
        <f t="shared" si="448"/>
        <v>-2.8924582413037195E-11</v>
      </c>
      <c r="DJ963" s="73">
        <f t="shared" si="449"/>
        <v>-2.891922657762262E-11</v>
      </c>
      <c r="DK963" s="73">
        <f t="shared" si="450"/>
        <v>-2.8919226127387906E-11</v>
      </c>
      <c r="DL963" s="73">
        <f t="shared" si="451"/>
        <v>-2.8919226127349804E-11</v>
      </c>
      <c r="DN963" s="74"/>
      <c r="DO963" s="74"/>
      <c r="DP963" s="74"/>
      <c r="DV963" s="74"/>
      <c r="DW963" s="74"/>
      <c r="DX963" s="74"/>
      <c r="ED963" s="74"/>
      <c r="EE963" s="74"/>
      <c r="EF963" s="74"/>
      <c r="EL963" s="74"/>
      <c r="EM963" s="74"/>
      <c r="EN963" s="74"/>
      <c r="ET963" s="74"/>
      <c r="EU963" s="74"/>
      <c r="EV963" s="74"/>
    </row>
    <row r="964" spans="12:152" s="73" customFormat="1" ht="13.5" x14ac:dyDescent="0.3">
      <c r="L964" s="74"/>
      <c r="N964" s="74">
        <v>1.4000000000000001E-10</v>
      </c>
      <c r="O964" s="74">
        <v>5.9607496645699998</v>
      </c>
      <c r="P964" s="74">
        <v>4371.8763667741996</v>
      </c>
      <c r="Q964" s="73">
        <f t="shared" si="444"/>
        <v>9.96505379407556E-14</v>
      </c>
      <c r="R964" s="73">
        <f t="shared" si="445"/>
        <v>1.121868099266449E-13</v>
      </c>
      <c r="S964" s="73">
        <f t="shared" si="446"/>
        <v>1.1218786249759929E-13</v>
      </c>
      <c r="T964" s="73">
        <f t="shared" si="447"/>
        <v>1.1218786258712764E-13</v>
      </c>
      <c r="V964" s="74"/>
      <c r="W964" s="74"/>
      <c r="X964" s="74"/>
      <c r="AD964" s="74"/>
      <c r="AE964" s="74"/>
      <c r="AF964" s="74"/>
      <c r="AL964" s="74"/>
      <c r="AM964" s="74"/>
      <c r="AN964" s="74"/>
      <c r="AT964" s="74"/>
      <c r="AU964" s="74"/>
      <c r="AV964" s="74"/>
      <c r="BB964" s="74"/>
      <c r="BC964" s="74"/>
      <c r="BD964" s="74"/>
      <c r="BJ964" s="74"/>
      <c r="BK964" s="74"/>
      <c r="BL964" s="74"/>
      <c r="BR964" s="74"/>
      <c r="BS964" s="74"/>
      <c r="BT964" s="74"/>
      <c r="BZ964" s="74"/>
      <c r="CA964" s="74"/>
      <c r="CB964" s="74"/>
      <c r="CH964" s="74"/>
      <c r="CI964" s="74"/>
      <c r="CJ964" s="74"/>
      <c r="CP964" s="74"/>
      <c r="CQ964" s="74"/>
      <c r="CR964" s="74"/>
      <c r="CX964" s="74"/>
      <c r="CY964" s="74"/>
      <c r="CZ964" s="74"/>
      <c r="DF964" s="74">
        <v>3E-11</v>
      </c>
      <c r="DG964" s="74">
        <v>3.5497427986900001</v>
      </c>
      <c r="DH964" s="74">
        <v>23401.181047032998</v>
      </c>
      <c r="DI964" s="73">
        <f t="shared" si="448"/>
        <v>2.8129672344084745E-11</v>
      </c>
      <c r="DJ964" s="73">
        <f t="shared" si="449"/>
        <v>2.8134666789761207E-11</v>
      </c>
      <c r="DK964" s="73">
        <f t="shared" si="450"/>
        <v>2.8134667208834127E-11</v>
      </c>
      <c r="DL964" s="73">
        <f t="shared" si="451"/>
        <v>2.8134667208869645E-11</v>
      </c>
      <c r="DN964" s="74"/>
      <c r="DO964" s="74"/>
      <c r="DP964" s="74"/>
      <c r="DV964" s="74"/>
      <c r="DW964" s="74"/>
      <c r="DX964" s="74"/>
      <c r="ED964" s="74"/>
      <c r="EE964" s="74"/>
      <c r="EF964" s="74"/>
      <c r="EL964" s="74"/>
      <c r="EM964" s="74"/>
      <c r="EN964" s="74"/>
      <c r="ET964" s="74"/>
      <c r="EU964" s="74"/>
      <c r="EV964" s="74"/>
    </row>
    <row r="965" spans="12:152" s="73" customFormat="1" ht="13.5" x14ac:dyDescent="0.3">
      <c r="L965" s="74"/>
      <c r="N965" s="74">
        <v>1.4000000000000001E-10</v>
      </c>
      <c r="O965" s="74">
        <v>5.5141224312599997</v>
      </c>
      <c r="P965" s="74">
        <v>48713.561577283202</v>
      </c>
      <c r="Q965" s="73">
        <f t="shared" si="444"/>
        <v>4.4166266896799355E-11</v>
      </c>
      <c r="R965" s="73">
        <f t="shared" si="445"/>
        <v>4.4033692792476813E-11</v>
      </c>
      <c r="S965" s="73">
        <f t="shared" si="446"/>
        <v>4.4033681659434873E-11</v>
      </c>
      <c r="T965" s="73">
        <f t="shared" si="447"/>
        <v>4.4033681658498149E-11</v>
      </c>
      <c r="V965" s="74"/>
      <c r="W965" s="74"/>
      <c r="X965" s="74"/>
      <c r="AD965" s="74"/>
      <c r="AE965" s="74"/>
      <c r="AF965" s="74"/>
      <c r="AL965" s="74"/>
      <c r="AM965" s="74"/>
      <c r="AN965" s="74"/>
      <c r="AT965" s="74"/>
      <c r="AU965" s="74"/>
      <c r="AV965" s="74"/>
      <c r="BB965" s="74"/>
      <c r="BC965" s="74"/>
      <c r="BD965" s="74"/>
      <c r="BJ965" s="74"/>
      <c r="BK965" s="74"/>
      <c r="BL965" s="74"/>
      <c r="BR965" s="74"/>
      <c r="BS965" s="74"/>
      <c r="BT965" s="74"/>
      <c r="BZ965" s="74"/>
      <c r="CA965" s="74"/>
      <c r="CB965" s="74"/>
      <c r="CH965" s="74"/>
      <c r="CI965" s="74"/>
      <c r="CJ965" s="74"/>
      <c r="CP965" s="74"/>
      <c r="CQ965" s="74"/>
      <c r="CR965" s="74"/>
      <c r="CX965" s="74"/>
      <c r="CY965" s="74"/>
      <c r="CZ965" s="74"/>
      <c r="DF965" s="74">
        <v>3E-11</v>
      </c>
      <c r="DG965" s="74">
        <v>5.94935193305</v>
      </c>
      <c r="DH965" s="74">
        <v>6751.0408403457996</v>
      </c>
      <c r="DI965" s="73">
        <f t="shared" si="448"/>
        <v>-2.406507222915165E-11</v>
      </c>
      <c r="DJ965" s="73">
        <f t="shared" si="449"/>
        <v>-2.406259509340846E-11</v>
      </c>
      <c r="DK965" s="73">
        <f t="shared" si="450"/>
        <v>-2.4062594885403788E-11</v>
      </c>
      <c r="DL965" s="73">
        <f t="shared" si="451"/>
        <v>-2.4062594885386224E-11</v>
      </c>
      <c r="DN965" s="74"/>
      <c r="DO965" s="74"/>
      <c r="DP965" s="74"/>
      <c r="DV965" s="74"/>
      <c r="DW965" s="74"/>
      <c r="DX965" s="74"/>
      <c r="ED965" s="74"/>
      <c r="EE965" s="74"/>
      <c r="EF965" s="74"/>
      <c r="EL965" s="74"/>
      <c r="EM965" s="74"/>
      <c r="EN965" s="74"/>
      <c r="ET965" s="74"/>
      <c r="EU965" s="74"/>
      <c r="EV965" s="74"/>
    </row>
    <row r="966" spans="12:152" s="73" customFormat="1" ht="13.5" x14ac:dyDescent="0.3">
      <c r="L966" s="74"/>
      <c r="N966" s="74">
        <v>1.4000000000000001E-10</v>
      </c>
      <c r="O966" s="74">
        <v>5.0416180697600002</v>
      </c>
      <c r="P966" s="74">
        <v>53029.002664900399</v>
      </c>
      <c r="Q966" s="73">
        <f t="shared" si="444"/>
        <v>1.0277542657316317E-10</v>
      </c>
      <c r="R966" s="73">
        <f t="shared" si="445"/>
        <v>1.0267211282129278E-10</v>
      </c>
      <c r="S966" s="73">
        <f t="shared" si="446"/>
        <v>1.0267210414177326E-10</v>
      </c>
      <c r="T966" s="73">
        <f t="shared" si="447"/>
        <v>1.0267210414103748E-10</v>
      </c>
      <c r="V966" s="74"/>
      <c r="W966" s="74"/>
      <c r="X966" s="74"/>
      <c r="AD966" s="74"/>
      <c r="AE966" s="74"/>
      <c r="AF966" s="74"/>
      <c r="AL966" s="74"/>
      <c r="AM966" s="74"/>
      <c r="AN966" s="74"/>
      <c r="AT966" s="74"/>
      <c r="AU966" s="74"/>
      <c r="AV966" s="74"/>
      <c r="BB966" s="74"/>
      <c r="BC966" s="74"/>
      <c r="BD966" s="74"/>
      <c r="BJ966" s="74"/>
      <c r="BK966" s="74"/>
      <c r="BL966" s="74"/>
      <c r="BR966" s="74"/>
      <c r="BS966" s="74"/>
      <c r="BT966" s="74"/>
      <c r="BZ966" s="74"/>
      <c r="CA966" s="74"/>
      <c r="CB966" s="74"/>
      <c r="CH966" s="74"/>
      <c r="CI966" s="74"/>
      <c r="CJ966" s="74"/>
      <c r="CP966" s="74"/>
      <c r="CQ966" s="74"/>
      <c r="CR966" s="74"/>
      <c r="CX966" s="74"/>
      <c r="CY966" s="74"/>
      <c r="CZ966" s="74"/>
      <c r="DF966" s="74">
        <v>3E-11</v>
      </c>
      <c r="DG966" s="74">
        <v>4.3259012993199999</v>
      </c>
      <c r="DH966" s="74">
        <v>52400.1510788503</v>
      </c>
      <c r="DI966" s="73">
        <f t="shared" si="448"/>
        <v>1.8871374348471421E-11</v>
      </c>
      <c r="DJ966" s="73">
        <f t="shared" si="449"/>
        <v>1.889639303422577E-11</v>
      </c>
      <c r="DK966" s="73">
        <f t="shared" si="450"/>
        <v>1.889639513393062E-11</v>
      </c>
      <c r="DL966" s="73">
        <f t="shared" si="451"/>
        <v>1.8896395134108102E-11</v>
      </c>
      <c r="DN966" s="74"/>
      <c r="DO966" s="74"/>
      <c r="DP966" s="74"/>
      <c r="DV966" s="74"/>
      <c r="DW966" s="74"/>
      <c r="DX966" s="74"/>
      <c r="ED966" s="74"/>
      <c r="EE966" s="74"/>
      <c r="EF966" s="74"/>
      <c r="EL966" s="74"/>
      <c r="EM966" s="74"/>
      <c r="EN966" s="74"/>
      <c r="ET966" s="74"/>
      <c r="EU966" s="74"/>
      <c r="EV966" s="74"/>
    </row>
    <row r="967" spans="12:152" s="73" customFormat="1" ht="13.5" x14ac:dyDescent="0.3">
      <c r="L967" s="74"/>
      <c r="N967" s="74">
        <v>1.4000000000000001E-10</v>
      </c>
      <c r="O967" s="74">
        <v>3.0997957469999999</v>
      </c>
      <c r="P967" s="74">
        <v>128747.35003836799</v>
      </c>
      <c r="Q967" s="73">
        <f t="shared" si="444"/>
        <v>-4.5270885253058198E-11</v>
      </c>
      <c r="R967" s="73">
        <f t="shared" si="445"/>
        <v>-4.4921381874200778E-11</v>
      </c>
      <c r="S967" s="73">
        <f t="shared" si="446"/>
        <v>-4.4921352516035666E-11</v>
      </c>
      <c r="T967" s="73">
        <f t="shared" si="447"/>
        <v>-4.4921352513563436E-11</v>
      </c>
      <c r="V967" s="74"/>
      <c r="W967" s="74"/>
      <c r="X967" s="74"/>
      <c r="AD967" s="74"/>
      <c r="AE967" s="74"/>
      <c r="AF967" s="74"/>
      <c r="AL967" s="74"/>
      <c r="AM967" s="74"/>
      <c r="AN967" s="74"/>
      <c r="AT967" s="74"/>
      <c r="AU967" s="74"/>
      <c r="AV967" s="74"/>
      <c r="BB967" s="74"/>
      <c r="BC967" s="74"/>
      <c r="BD967" s="74"/>
      <c r="BJ967" s="74"/>
      <c r="BK967" s="74"/>
      <c r="BL967" s="74"/>
      <c r="BR967" s="74"/>
      <c r="BS967" s="74"/>
      <c r="BT967" s="74"/>
      <c r="BZ967" s="74"/>
      <c r="CA967" s="74"/>
      <c r="CB967" s="74"/>
      <c r="CH967" s="74"/>
      <c r="CI967" s="74"/>
      <c r="CJ967" s="74"/>
      <c r="CP967" s="74"/>
      <c r="CQ967" s="74"/>
      <c r="CR967" s="74"/>
      <c r="CX967" s="74"/>
      <c r="CY967" s="74"/>
      <c r="CZ967" s="74"/>
      <c r="DF967" s="74">
        <v>3E-11</v>
      </c>
      <c r="DG967" s="74">
        <v>1.93788940079</v>
      </c>
      <c r="DH967" s="74">
        <v>45455.092303807003</v>
      </c>
      <c r="DI967" s="73">
        <f t="shared" si="448"/>
        <v>1.0839319560809573E-11</v>
      </c>
      <c r="DJ967" s="73">
        <f t="shared" si="449"/>
        <v>1.081327133508735E-11</v>
      </c>
      <c r="DK967" s="73">
        <f t="shared" si="450"/>
        <v>1.0813269147632891E-11</v>
      </c>
      <c r="DL967" s="73">
        <f t="shared" si="451"/>
        <v>1.0813269147445191E-11</v>
      </c>
      <c r="DN967" s="74"/>
      <c r="DO967" s="74"/>
      <c r="DP967" s="74"/>
      <c r="DV967" s="74"/>
      <c r="DW967" s="74"/>
      <c r="DX967" s="74"/>
      <c r="ED967" s="74"/>
      <c r="EE967" s="74"/>
      <c r="EF967" s="74"/>
      <c r="EL967" s="74"/>
      <c r="EM967" s="74"/>
      <c r="EN967" s="74"/>
      <c r="ET967" s="74"/>
      <c r="EU967" s="74"/>
      <c r="EV967" s="74"/>
    </row>
    <row r="968" spans="12:152" s="73" customFormat="1" ht="13.5" x14ac:dyDescent="0.3">
      <c r="L968" s="74"/>
      <c r="N968" s="74">
        <v>1.8999999999999999E-10</v>
      </c>
      <c r="O968" s="74">
        <v>4.6170254761000002</v>
      </c>
      <c r="P968" s="74">
        <v>16028.396405848</v>
      </c>
      <c r="Q968" s="73">
        <f t="shared" si="444"/>
        <v>9.3749613368633378E-11</v>
      </c>
      <c r="R968" s="73">
        <f t="shared" si="445"/>
        <v>9.3803862292521782E-11</v>
      </c>
      <c r="S968" s="73">
        <f t="shared" si="446"/>
        <v>9.3803866846949089E-11</v>
      </c>
      <c r="T968" s="73">
        <f t="shared" si="447"/>
        <v>9.3803866847334181E-11</v>
      </c>
      <c r="V968" s="74"/>
      <c r="W968" s="74"/>
      <c r="X968" s="74"/>
      <c r="AD968" s="74"/>
      <c r="AE968" s="74"/>
      <c r="AF968" s="74"/>
      <c r="AL968" s="74"/>
      <c r="AM968" s="74"/>
      <c r="AN968" s="74"/>
      <c r="AT968" s="74"/>
      <c r="AU968" s="74"/>
      <c r="AV968" s="74"/>
      <c r="BB968" s="74"/>
      <c r="BC968" s="74"/>
      <c r="BD968" s="74"/>
      <c r="BJ968" s="74"/>
      <c r="BK968" s="74"/>
      <c r="BL968" s="74"/>
      <c r="BR968" s="74"/>
      <c r="BS968" s="74"/>
      <c r="BT968" s="74"/>
      <c r="BZ968" s="74"/>
      <c r="CA968" s="74"/>
      <c r="CB968" s="74"/>
      <c r="CH968" s="74"/>
      <c r="CI968" s="74"/>
      <c r="CJ968" s="74"/>
      <c r="CP968" s="74"/>
      <c r="CQ968" s="74"/>
      <c r="CR968" s="74"/>
      <c r="CX968" s="74"/>
      <c r="CY968" s="74"/>
      <c r="CZ968" s="74"/>
      <c r="DF968" s="74">
        <v>3E-11</v>
      </c>
      <c r="DG968" s="74">
        <v>6.0830387019399996</v>
      </c>
      <c r="DH968" s="74">
        <v>53399.624123927002</v>
      </c>
      <c r="DI968" s="73">
        <f t="shared" si="448"/>
        <v>2.9985221892088446E-11</v>
      </c>
      <c r="DJ968" s="73">
        <f t="shared" si="449"/>
        <v>2.9986233732058488E-11</v>
      </c>
      <c r="DK968" s="73">
        <f t="shared" si="450"/>
        <v>2.9986233815508585E-11</v>
      </c>
      <c r="DL968" s="73">
        <f t="shared" si="451"/>
        <v>2.9986233815515713E-11</v>
      </c>
      <c r="DN968" s="74"/>
      <c r="DO968" s="74"/>
      <c r="DP968" s="74"/>
      <c r="DV968" s="74"/>
      <c r="DW968" s="74"/>
      <c r="DX968" s="74"/>
      <c r="ED968" s="74"/>
      <c r="EE968" s="74"/>
      <c r="EF968" s="74"/>
      <c r="EL968" s="74"/>
      <c r="EM968" s="74"/>
      <c r="EN968" s="74"/>
      <c r="ET968" s="74"/>
      <c r="EU968" s="74"/>
      <c r="EV968" s="74"/>
    </row>
    <row r="969" spans="12:152" s="73" customFormat="1" ht="13.5" x14ac:dyDescent="0.3">
      <c r="L969" s="74"/>
      <c r="N969" s="74">
        <v>1.7000000000000001E-10</v>
      </c>
      <c r="O969" s="74">
        <v>2.0952657283499998</v>
      </c>
      <c r="P969" s="74">
        <v>52277.768801414</v>
      </c>
      <c r="Q969" s="73">
        <f t="shared" si="444"/>
        <v>-1.6705862497598632E-10</v>
      </c>
      <c r="R969" s="73">
        <f t="shared" si="445"/>
        <v>-1.6702481464770347E-10</v>
      </c>
      <c r="S969" s="73">
        <f t="shared" si="446"/>
        <v>-1.670248118008802E-10</v>
      </c>
      <c r="T969" s="73">
        <f t="shared" si="447"/>
        <v>-1.67024811800639E-10</v>
      </c>
      <c r="V969" s="74"/>
      <c r="W969" s="74"/>
      <c r="X969" s="74"/>
      <c r="AD969" s="74"/>
      <c r="AE969" s="74"/>
      <c r="AF969" s="74"/>
      <c r="AL969" s="74"/>
      <c r="AM969" s="74"/>
      <c r="AN969" s="74"/>
      <c r="AT969" s="74"/>
      <c r="AU969" s="74"/>
      <c r="AV969" s="74"/>
      <c r="BB969" s="74"/>
      <c r="BC969" s="74"/>
      <c r="BD969" s="74"/>
      <c r="BJ969" s="74"/>
      <c r="BK969" s="74"/>
      <c r="BL969" s="74"/>
      <c r="BR969" s="74"/>
      <c r="BS969" s="74"/>
      <c r="BT969" s="74"/>
      <c r="BZ969" s="74"/>
      <c r="CA969" s="74"/>
      <c r="CB969" s="74"/>
      <c r="CH969" s="74"/>
      <c r="CI969" s="74"/>
      <c r="CJ969" s="74"/>
      <c r="CP969" s="74"/>
      <c r="CQ969" s="74"/>
      <c r="CR969" s="74"/>
      <c r="CX969" s="74"/>
      <c r="CY969" s="74"/>
      <c r="CZ969" s="74"/>
      <c r="DF969" s="74">
        <v>3E-11</v>
      </c>
      <c r="DG969" s="74">
        <v>4.4599957439100004</v>
      </c>
      <c r="DH969" s="74">
        <v>127098.90328117101</v>
      </c>
      <c r="DI969" s="73">
        <f t="shared" si="448"/>
        <v>-1.4491325964161861E-12</v>
      </c>
      <c r="DJ969" s="73">
        <f t="shared" si="449"/>
        <v>-1.3711217012071288E-12</v>
      </c>
      <c r="DK969" s="73">
        <f t="shared" si="450"/>
        <v>-1.3711151508570762E-12</v>
      </c>
      <c r="DL969" s="73">
        <f t="shared" si="451"/>
        <v>-1.3711151502983215E-12</v>
      </c>
      <c r="DN969" s="74"/>
      <c r="DO969" s="74"/>
      <c r="DP969" s="74"/>
      <c r="DV969" s="74"/>
      <c r="DW969" s="74"/>
      <c r="DX969" s="74"/>
      <c r="ED969" s="74"/>
      <c r="EE969" s="74"/>
      <c r="EF969" s="74"/>
      <c r="EL969" s="74"/>
      <c r="EM969" s="74"/>
      <c r="EN969" s="74"/>
      <c r="ET969" s="74"/>
      <c r="EU969" s="74"/>
      <c r="EV969" s="74"/>
    </row>
    <row r="970" spans="12:152" s="73" customFormat="1" ht="13.5" x14ac:dyDescent="0.3">
      <c r="L970" s="74"/>
      <c r="N970" s="74">
        <v>1.4000000000000001E-10</v>
      </c>
      <c r="O970" s="74">
        <v>1.5151690826999999</v>
      </c>
      <c r="P970" s="74">
        <v>52164.760582884403</v>
      </c>
      <c r="Q970" s="73">
        <f t="shared" si="444"/>
        <v>1.2009818003019516E-10</v>
      </c>
      <c r="R970" s="73">
        <f t="shared" si="445"/>
        <v>1.2017498288418709E-10</v>
      </c>
      <c r="S970" s="73">
        <f t="shared" si="446"/>
        <v>1.2017498932695362E-10</v>
      </c>
      <c r="T970" s="73">
        <f t="shared" si="447"/>
        <v>1.2017498932750065E-10</v>
      </c>
      <c r="V970" s="74"/>
      <c r="W970" s="74"/>
      <c r="X970" s="74"/>
      <c r="AD970" s="74"/>
      <c r="AE970" s="74"/>
      <c r="AF970" s="74"/>
      <c r="AL970" s="74"/>
      <c r="AM970" s="74"/>
      <c r="AN970" s="74"/>
      <c r="AT970" s="74"/>
      <c r="AU970" s="74"/>
      <c r="AV970" s="74"/>
      <c r="BB970" s="74"/>
      <c r="BC970" s="74"/>
      <c r="BD970" s="74"/>
      <c r="BJ970" s="74"/>
      <c r="BK970" s="74"/>
      <c r="BL970" s="74"/>
      <c r="BR970" s="74"/>
      <c r="BS970" s="74"/>
      <c r="BT970" s="74"/>
      <c r="BZ970" s="74"/>
      <c r="CA970" s="74"/>
      <c r="CB970" s="74"/>
      <c r="CH970" s="74"/>
      <c r="CI970" s="74"/>
      <c r="CJ970" s="74"/>
      <c r="CP970" s="74"/>
      <c r="CQ970" s="74"/>
      <c r="CR970" s="74"/>
      <c r="CX970" s="74"/>
      <c r="CY970" s="74"/>
      <c r="CZ970" s="74"/>
      <c r="DF970" s="74">
        <v>3E-11</v>
      </c>
      <c r="DG970" s="74">
        <v>5.4517602882</v>
      </c>
      <c r="DH970" s="74">
        <v>26061.604821774301</v>
      </c>
      <c r="DI970" s="73">
        <f t="shared" si="448"/>
        <v>2.5701855813578607E-12</v>
      </c>
      <c r="DJ970" s="73">
        <f t="shared" si="449"/>
        <v>2.5861401600829312E-12</v>
      </c>
      <c r="DK970" s="73">
        <f t="shared" si="450"/>
        <v>2.5861414996320902E-12</v>
      </c>
      <c r="DL970" s="73">
        <f t="shared" si="451"/>
        <v>2.5861414997459204E-12</v>
      </c>
      <c r="DN970" s="74"/>
      <c r="DO970" s="74"/>
      <c r="DP970" s="74"/>
      <c r="DV970" s="74"/>
      <c r="DW970" s="74"/>
      <c r="DX970" s="74"/>
      <c r="ED970" s="74"/>
      <c r="EE970" s="74"/>
      <c r="EF970" s="74"/>
      <c r="EL970" s="74"/>
      <c r="EM970" s="74"/>
      <c r="EN970" s="74"/>
      <c r="ET970" s="74"/>
      <c r="EU970" s="74"/>
      <c r="EV970" s="74"/>
    </row>
    <row r="971" spans="12:152" s="73" customFormat="1" ht="13.5" x14ac:dyDescent="0.3">
      <c r="L971" s="74"/>
      <c r="N971" s="74">
        <v>1.4000000000000001E-10</v>
      </c>
      <c r="O971" s="74">
        <v>2.7658941103900001</v>
      </c>
      <c r="P971" s="74">
        <v>26734.913974889001</v>
      </c>
      <c r="Q971" s="73">
        <f t="shared" si="444"/>
        <v>-1.333185398171138E-10</v>
      </c>
      <c r="R971" s="73">
        <f t="shared" si="445"/>
        <v>-1.3334192014043857E-10</v>
      </c>
      <c r="S971" s="73">
        <f t="shared" si="446"/>
        <v>-1.3334192210181889E-10</v>
      </c>
      <c r="T971" s="73">
        <f t="shared" si="447"/>
        <v>-1.3334192210198621E-10</v>
      </c>
      <c r="V971" s="74"/>
      <c r="W971" s="74"/>
      <c r="X971" s="74"/>
      <c r="AD971" s="74"/>
      <c r="AE971" s="74"/>
      <c r="AF971" s="74"/>
      <c r="AL971" s="74"/>
      <c r="AM971" s="74"/>
      <c r="AN971" s="74"/>
      <c r="AT971" s="74"/>
      <c r="AU971" s="74"/>
      <c r="AV971" s="74"/>
      <c r="BB971" s="74"/>
      <c r="BC971" s="74"/>
      <c r="BD971" s="74"/>
      <c r="BJ971" s="74"/>
      <c r="BK971" s="74"/>
      <c r="BL971" s="74"/>
      <c r="BR971" s="74"/>
      <c r="BS971" s="74"/>
      <c r="BT971" s="74"/>
      <c r="BZ971" s="74"/>
      <c r="CA971" s="74"/>
      <c r="CB971" s="74"/>
      <c r="CH971" s="74"/>
      <c r="CI971" s="74"/>
      <c r="CJ971" s="74"/>
      <c r="CP971" s="74"/>
      <c r="CQ971" s="74"/>
      <c r="CR971" s="74"/>
      <c r="CX971" s="74"/>
      <c r="CY971" s="74"/>
      <c r="CZ971" s="74"/>
      <c r="DF971" s="74">
        <v>3E-11</v>
      </c>
      <c r="DG971" s="74">
        <v>2.2642969653699998</v>
      </c>
      <c r="DH971" s="74">
        <v>27047.026001531802</v>
      </c>
      <c r="DI971" s="73">
        <f t="shared" si="448"/>
        <v>-4.942240247293513E-12</v>
      </c>
      <c r="DJ971" s="73">
        <f t="shared" si="449"/>
        <v>-4.9258472372904891E-12</v>
      </c>
      <c r="DK971" s="73">
        <f t="shared" si="450"/>
        <v>-4.9258458608377403E-12</v>
      </c>
      <c r="DL971" s="73">
        <f t="shared" si="451"/>
        <v>-4.9258458607199898E-12</v>
      </c>
      <c r="DN971" s="74"/>
      <c r="DO971" s="74"/>
      <c r="DP971" s="74"/>
      <c r="DV971" s="74"/>
      <c r="DW971" s="74"/>
      <c r="DX971" s="74"/>
      <c r="ED971" s="74"/>
      <c r="EE971" s="74"/>
      <c r="EF971" s="74"/>
      <c r="EL971" s="74"/>
      <c r="EM971" s="74"/>
      <c r="EN971" s="74"/>
      <c r="ET971" s="74"/>
      <c r="EU971" s="74"/>
      <c r="EV971" s="74"/>
    </row>
    <row r="972" spans="12:152" s="73" customFormat="1" ht="13.5" x14ac:dyDescent="0.3">
      <c r="L972" s="74"/>
      <c r="N972" s="74">
        <v>1.7000000000000001E-10</v>
      </c>
      <c r="O972" s="74">
        <v>5.3147730801100002</v>
      </c>
      <c r="P972" s="74">
        <v>103608.622505764</v>
      </c>
      <c r="Q972" s="73">
        <f t="shared" si="444"/>
        <v>-8.0137037251383597E-11</v>
      </c>
      <c r="R972" s="73">
        <f t="shared" si="445"/>
        <v>-8.045501826314919E-11</v>
      </c>
      <c r="S972" s="73">
        <f t="shared" si="446"/>
        <v>-8.0455044946309453E-11</v>
      </c>
      <c r="T972" s="73">
        <f t="shared" si="447"/>
        <v>-8.0455044948556786E-11</v>
      </c>
      <c r="V972" s="74"/>
      <c r="W972" s="74"/>
      <c r="X972" s="74"/>
      <c r="AD972" s="74"/>
      <c r="AE972" s="74"/>
      <c r="AF972" s="74"/>
      <c r="AL972" s="74"/>
      <c r="AM972" s="74"/>
      <c r="AN972" s="74"/>
      <c r="AT972" s="74"/>
      <c r="AU972" s="74"/>
      <c r="AV972" s="74"/>
      <c r="BB972" s="74"/>
      <c r="BC972" s="74"/>
      <c r="BD972" s="74"/>
      <c r="BJ972" s="74"/>
      <c r="BK972" s="74"/>
      <c r="BL972" s="74"/>
      <c r="BR972" s="74"/>
      <c r="BS972" s="74"/>
      <c r="BT972" s="74"/>
      <c r="BZ972" s="74"/>
      <c r="CA972" s="74"/>
      <c r="CB972" s="74"/>
      <c r="CH972" s="74"/>
      <c r="CI972" s="74"/>
      <c r="CJ972" s="74"/>
      <c r="CP972" s="74"/>
      <c r="CQ972" s="74"/>
      <c r="CR972" s="74"/>
      <c r="CX972" s="74"/>
      <c r="CY972" s="74"/>
      <c r="CZ972" s="74"/>
      <c r="DF972" s="74">
        <v>3.9999999999999998E-11</v>
      </c>
      <c r="DG972" s="74">
        <v>1.93735592711</v>
      </c>
      <c r="DH972" s="74">
        <v>26603.3670126672</v>
      </c>
      <c r="DI972" s="73">
        <f t="shared" si="448"/>
        <v>3.5355740836673387E-11</v>
      </c>
      <c r="DJ972" s="73">
        <f t="shared" si="449"/>
        <v>3.5365929141415274E-11</v>
      </c>
      <c r="DK972" s="73">
        <f t="shared" si="450"/>
        <v>3.536592999640471E-11</v>
      </c>
      <c r="DL972" s="73">
        <f t="shared" si="451"/>
        <v>3.5365929996478006E-11</v>
      </c>
      <c r="DN972" s="74"/>
      <c r="DO972" s="74"/>
      <c r="DP972" s="74"/>
      <c r="DV972" s="74"/>
      <c r="DW972" s="74"/>
      <c r="DX972" s="74"/>
      <c r="ED972" s="74"/>
      <c r="EE972" s="74"/>
      <c r="EF972" s="74"/>
      <c r="EL972" s="74"/>
      <c r="EM972" s="74"/>
      <c r="EN972" s="74"/>
      <c r="ET972" s="74"/>
      <c r="EU972" s="74"/>
      <c r="EV972" s="74"/>
    </row>
    <row r="973" spans="12:152" s="73" customFormat="1" ht="13.5" x14ac:dyDescent="0.3">
      <c r="L973" s="74"/>
      <c r="N973" s="74">
        <v>1.2999999999999999E-10</v>
      </c>
      <c r="O973" s="74">
        <v>6.0488158135600001</v>
      </c>
      <c r="P973" s="74">
        <v>52812.802555172602</v>
      </c>
      <c r="Q973" s="73">
        <f t="shared" si="444"/>
        <v>-1.292263743695086E-10</v>
      </c>
      <c r="R973" s="73">
        <f t="shared" si="445"/>
        <v>-1.2921098024684159E-10</v>
      </c>
      <c r="S973" s="73">
        <f t="shared" si="446"/>
        <v>-1.2921097894797121E-10</v>
      </c>
      <c r="T973" s="73">
        <f t="shared" si="447"/>
        <v>-1.2921097894786065E-10</v>
      </c>
      <c r="V973" s="74"/>
      <c r="W973" s="74"/>
      <c r="X973" s="74"/>
      <c r="AD973" s="74"/>
      <c r="AE973" s="74"/>
      <c r="AF973" s="74"/>
      <c r="AL973" s="74"/>
      <c r="AM973" s="74"/>
      <c r="AN973" s="74"/>
      <c r="AT973" s="74"/>
      <c r="AU973" s="74"/>
      <c r="AV973" s="74"/>
      <c r="BB973" s="74"/>
      <c r="BC973" s="74"/>
      <c r="BD973" s="74"/>
      <c r="BJ973" s="74"/>
      <c r="BK973" s="74"/>
      <c r="BL973" s="74"/>
      <c r="BR973" s="74"/>
      <c r="BS973" s="74"/>
      <c r="BT973" s="74"/>
      <c r="BZ973" s="74"/>
      <c r="CA973" s="74"/>
      <c r="CB973" s="74"/>
      <c r="CH973" s="74"/>
      <c r="CI973" s="74"/>
      <c r="CJ973" s="74"/>
      <c r="CP973" s="74"/>
      <c r="CQ973" s="74"/>
      <c r="CR973" s="74"/>
      <c r="CX973" s="74"/>
      <c r="CY973" s="74"/>
      <c r="CZ973" s="74"/>
      <c r="DF973" s="74">
        <v>3E-11</v>
      </c>
      <c r="DG973" s="74">
        <v>2.9461291042300002</v>
      </c>
      <c r="DH973" s="74">
        <v>27039.979764833701</v>
      </c>
      <c r="DI973" s="73">
        <f t="shared" si="448"/>
        <v>-2.0070470751059169E-11</v>
      </c>
      <c r="DJ973" s="73">
        <f t="shared" si="449"/>
        <v>-2.0058118606424556E-11</v>
      </c>
      <c r="DK973" s="73">
        <f t="shared" si="450"/>
        <v>-2.0058117569054468E-11</v>
      </c>
      <c r="DL973" s="73">
        <f t="shared" si="451"/>
        <v>-2.0058117568966967E-11</v>
      </c>
      <c r="DN973" s="74"/>
      <c r="DO973" s="74"/>
      <c r="DP973" s="74"/>
      <c r="DV973" s="74"/>
      <c r="DW973" s="74"/>
      <c r="DX973" s="74"/>
      <c r="ED973" s="74"/>
      <c r="EE973" s="74"/>
      <c r="EF973" s="74"/>
      <c r="EL973" s="74"/>
      <c r="EM973" s="74"/>
      <c r="EN973" s="74"/>
      <c r="ET973" s="74"/>
      <c r="EU973" s="74"/>
      <c r="EV973" s="74"/>
    </row>
    <row r="974" spans="12:152" s="73" customFormat="1" ht="13.5" x14ac:dyDescent="0.3">
      <c r="L974" s="74"/>
      <c r="N974" s="74">
        <v>1.5E-10</v>
      </c>
      <c r="O974" s="74">
        <v>0.92065367569000001</v>
      </c>
      <c r="P974" s="74">
        <v>256327.077918683</v>
      </c>
      <c r="Q974" s="73">
        <f t="shared" si="444"/>
        <v>-3.423649996106596E-12</v>
      </c>
      <c r="R974" s="73">
        <f t="shared" si="445"/>
        <v>-4.2109081956870658E-12</v>
      </c>
      <c r="S974" s="73">
        <f t="shared" si="446"/>
        <v>-4.210974290892438E-12</v>
      </c>
      <c r="T974" s="73">
        <f t="shared" si="447"/>
        <v>-4.2109742964836256E-12</v>
      </c>
      <c r="V974" s="74"/>
      <c r="W974" s="74"/>
      <c r="X974" s="74"/>
      <c r="AD974" s="74"/>
      <c r="AE974" s="74"/>
      <c r="AF974" s="74"/>
      <c r="AL974" s="74"/>
      <c r="AM974" s="74"/>
      <c r="AN974" s="74"/>
      <c r="AT974" s="74"/>
      <c r="AU974" s="74"/>
      <c r="AV974" s="74"/>
      <c r="BB974" s="74"/>
      <c r="BC974" s="74"/>
      <c r="BD974" s="74"/>
      <c r="BJ974" s="74"/>
      <c r="BK974" s="74"/>
      <c r="BL974" s="74"/>
      <c r="BR974" s="74"/>
      <c r="BS974" s="74"/>
      <c r="BT974" s="74"/>
      <c r="BZ974" s="74"/>
      <c r="CA974" s="74"/>
      <c r="CB974" s="74"/>
      <c r="CH974" s="74"/>
      <c r="CI974" s="74"/>
      <c r="CJ974" s="74"/>
      <c r="CP974" s="74"/>
      <c r="CQ974" s="74"/>
      <c r="CR974" s="74"/>
      <c r="CX974" s="74"/>
      <c r="CY974" s="74"/>
      <c r="CZ974" s="74"/>
      <c r="DF974" s="74">
        <v>3.9999999999999998E-11</v>
      </c>
      <c r="DG974" s="74">
        <v>3.64314833794</v>
      </c>
      <c r="DH974" s="74">
        <v>860.30992875280003</v>
      </c>
      <c r="DI974" s="73">
        <f t="shared" si="448"/>
        <v>1.3243377557937996E-11</v>
      </c>
      <c r="DJ974" s="73">
        <f t="shared" si="449"/>
        <v>1.3242712472644848E-11</v>
      </c>
      <c r="DK974" s="73">
        <f t="shared" si="450"/>
        <v>1.3242712416802889E-11</v>
      </c>
      <c r="DL974" s="73">
        <f t="shared" si="451"/>
        <v>1.3242712416798064E-11</v>
      </c>
      <c r="DN974" s="74"/>
      <c r="DO974" s="74"/>
      <c r="DP974" s="74"/>
      <c r="DV974" s="74"/>
      <c r="DW974" s="74"/>
      <c r="DX974" s="74"/>
      <c r="ED974" s="74"/>
      <c r="EE974" s="74"/>
      <c r="EF974" s="74"/>
      <c r="EL974" s="74"/>
      <c r="EM974" s="74"/>
      <c r="EN974" s="74"/>
      <c r="ET974" s="74"/>
      <c r="EU974" s="74"/>
      <c r="EV974" s="74"/>
    </row>
    <row r="975" spans="12:152" s="73" customFormat="1" ht="13.5" x14ac:dyDescent="0.3">
      <c r="L975" s="74"/>
      <c r="N975" s="74">
        <v>1.5999999999999999E-10</v>
      </c>
      <c r="O975" s="74">
        <v>2.7693652375300002</v>
      </c>
      <c r="P975" s="74">
        <v>46046.509243641798</v>
      </c>
      <c r="Q975" s="73">
        <f t="shared" si="444"/>
        <v>-1.571600294677432E-10</v>
      </c>
      <c r="R975" s="73">
        <f t="shared" si="445"/>
        <v>-1.5713165442515521E-10</v>
      </c>
      <c r="S975" s="73">
        <f t="shared" si="446"/>
        <v>-1.5713165203685932E-10</v>
      </c>
      <c r="T975" s="73">
        <f t="shared" si="447"/>
        <v>-1.5713165203665703E-10</v>
      </c>
      <c r="V975" s="74"/>
      <c r="W975" s="74"/>
      <c r="X975" s="74"/>
      <c r="AD975" s="74"/>
      <c r="AE975" s="74"/>
      <c r="AF975" s="74"/>
      <c r="AL975" s="74"/>
      <c r="AM975" s="74"/>
      <c r="AN975" s="74"/>
      <c r="AT975" s="74"/>
      <c r="AU975" s="74"/>
      <c r="AV975" s="74"/>
      <c r="BB975" s="74"/>
      <c r="BC975" s="74"/>
      <c r="BD975" s="74"/>
      <c r="BJ975" s="74"/>
      <c r="BK975" s="74"/>
      <c r="BL975" s="74"/>
      <c r="BR975" s="74"/>
      <c r="BS975" s="74"/>
      <c r="BT975" s="74"/>
      <c r="BZ975" s="74"/>
      <c r="CA975" s="74"/>
      <c r="CB975" s="74"/>
      <c r="CH975" s="74"/>
      <c r="CI975" s="74"/>
      <c r="CJ975" s="74"/>
      <c r="CP975" s="74"/>
      <c r="CQ975" s="74"/>
      <c r="CR975" s="74"/>
      <c r="CX975" s="74"/>
      <c r="CY975" s="74"/>
      <c r="CZ975" s="74"/>
      <c r="DF975" s="74">
        <v>3.9999999999999998E-11</v>
      </c>
      <c r="DG975" s="74">
        <v>2.04162116492</v>
      </c>
      <c r="DH975" s="74">
        <v>27623.879884543599</v>
      </c>
      <c r="DI975" s="73">
        <f t="shared" si="448"/>
        <v>-4.5007517502812656E-12</v>
      </c>
      <c r="DJ975" s="73">
        <f t="shared" si="449"/>
        <v>-4.5232390141391087E-12</v>
      </c>
      <c r="DK975" s="73">
        <f t="shared" si="450"/>
        <v>-4.5232409021557685E-12</v>
      </c>
      <c r="DL975" s="73">
        <f t="shared" si="451"/>
        <v>-4.5232409023161681E-12</v>
      </c>
      <c r="DN975" s="74"/>
      <c r="DO975" s="74"/>
      <c r="DP975" s="74"/>
      <c r="DV975" s="74"/>
      <c r="DW975" s="74"/>
      <c r="DX975" s="74"/>
      <c r="ED975" s="74"/>
      <c r="EE975" s="74"/>
      <c r="EF975" s="74"/>
      <c r="EL975" s="74"/>
      <c r="EM975" s="74"/>
      <c r="EN975" s="74"/>
      <c r="ET975" s="74"/>
      <c r="EU975" s="74"/>
      <c r="EV975" s="74"/>
    </row>
    <row r="976" spans="12:152" s="73" customFormat="1" ht="13.5" x14ac:dyDescent="0.3">
      <c r="L976" s="74"/>
      <c r="N976" s="74">
        <v>1.8999999999999999E-10</v>
      </c>
      <c r="O976" s="74">
        <v>4.9156103710699997</v>
      </c>
      <c r="P976" s="74">
        <v>277.0349937414</v>
      </c>
      <c r="Q976" s="73">
        <f t="shared" si="444"/>
        <v>-1.8999125543387783E-10</v>
      </c>
      <c r="R976" s="73">
        <f t="shared" si="445"/>
        <v>-1.8999124508742241E-10</v>
      </c>
      <c r="S976" s="73">
        <f t="shared" si="446"/>
        <v>-1.8999124508655344E-10</v>
      </c>
      <c r="T976" s="73">
        <f t="shared" si="447"/>
        <v>-1.8999124508655338E-10</v>
      </c>
      <c r="V976" s="74"/>
      <c r="W976" s="74"/>
      <c r="X976" s="74"/>
      <c r="AD976" s="74"/>
      <c r="AE976" s="74"/>
      <c r="AF976" s="74"/>
      <c r="AL976" s="74"/>
      <c r="AM976" s="74"/>
      <c r="AN976" s="74"/>
      <c r="AT976" s="74"/>
      <c r="AU976" s="74"/>
      <c r="AV976" s="74"/>
      <c r="BB976" s="74"/>
      <c r="BC976" s="74"/>
      <c r="BD976" s="74"/>
      <c r="BJ976" s="74"/>
      <c r="BK976" s="74"/>
      <c r="BL976" s="74"/>
      <c r="BR976" s="74"/>
      <c r="BS976" s="74"/>
      <c r="BT976" s="74"/>
      <c r="BZ976" s="74"/>
      <c r="CA976" s="74"/>
      <c r="CB976" s="74"/>
      <c r="CH976" s="74"/>
      <c r="CI976" s="74"/>
      <c r="CJ976" s="74"/>
      <c r="CP976" s="74"/>
      <c r="CQ976" s="74"/>
      <c r="CR976" s="74"/>
      <c r="CX976" s="74"/>
      <c r="CY976" s="74"/>
      <c r="CZ976" s="74"/>
      <c r="DF976" s="74">
        <v>3.9999999999999998E-11</v>
      </c>
      <c r="DG976" s="74">
        <v>1.0241361068499999</v>
      </c>
      <c r="DH976" s="74">
        <v>25991.923914356299</v>
      </c>
      <c r="DI976" s="73">
        <f t="shared" si="448"/>
        <v>-2.3824666223119524E-11</v>
      </c>
      <c r="DJ976" s="73">
        <f t="shared" si="449"/>
        <v>-2.3807557498326861E-11</v>
      </c>
      <c r="DK976" s="73">
        <f t="shared" si="450"/>
        <v>-2.3807556061560601E-11</v>
      </c>
      <c r="DL976" s="73">
        <f t="shared" si="451"/>
        <v>-2.3807556061440007E-11</v>
      </c>
      <c r="DN976" s="74"/>
      <c r="DO976" s="74"/>
      <c r="DP976" s="74"/>
      <c r="DV976" s="74"/>
      <c r="DW976" s="74"/>
      <c r="DX976" s="74"/>
      <c r="ED976" s="74"/>
      <c r="EE976" s="74"/>
      <c r="EF976" s="74"/>
      <c r="EL976" s="74"/>
      <c r="EM976" s="74"/>
      <c r="EN976" s="74"/>
      <c r="ET976" s="74"/>
      <c r="EU976" s="74"/>
      <c r="EV976" s="74"/>
    </row>
    <row r="977" spans="12:152" s="73" customFormat="1" ht="13.5" x14ac:dyDescent="0.3">
      <c r="L977" s="74"/>
      <c r="N977" s="74">
        <v>1.5E-10</v>
      </c>
      <c r="O977" s="74">
        <v>1.8787400869499999</v>
      </c>
      <c r="P977" s="74">
        <v>26161.200267433102</v>
      </c>
      <c r="Q977" s="73">
        <f t="shared" si="444"/>
        <v>1.3370921031949732E-10</v>
      </c>
      <c r="R977" s="73">
        <f t="shared" si="445"/>
        <v>1.3367276289572912E-10</v>
      </c>
      <c r="S977" s="73">
        <f t="shared" si="446"/>
        <v>1.3367275983391946E-10</v>
      </c>
      <c r="T977" s="73">
        <f t="shared" si="447"/>
        <v>1.3367275983365636E-10</v>
      </c>
      <c r="V977" s="74"/>
      <c r="W977" s="74"/>
      <c r="X977" s="74"/>
      <c r="AD977" s="74"/>
      <c r="AE977" s="74"/>
      <c r="AF977" s="74"/>
      <c r="AL977" s="74"/>
      <c r="AM977" s="74"/>
      <c r="AN977" s="74"/>
      <c r="AT977" s="74"/>
      <c r="AU977" s="74"/>
      <c r="AV977" s="74"/>
      <c r="BB977" s="74"/>
      <c r="BC977" s="74"/>
      <c r="BD977" s="74"/>
      <c r="BJ977" s="74"/>
      <c r="BK977" s="74"/>
      <c r="BL977" s="74"/>
      <c r="BR977" s="74"/>
      <c r="BS977" s="74"/>
      <c r="BT977" s="74"/>
      <c r="BZ977" s="74"/>
      <c r="CA977" s="74"/>
      <c r="CB977" s="74"/>
      <c r="CH977" s="74"/>
      <c r="CI977" s="74"/>
      <c r="CJ977" s="74"/>
      <c r="CP977" s="74"/>
      <c r="CQ977" s="74"/>
      <c r="CR977" s="74"/>
      <c r="CX977" s="74"/>
      <c r="CY977" s="74"/>
      <c r="CZ977" s="74"/>
      <c r="DF977" s="74">
        <v>3.9999999999999998E-11</v>
      </c>
      <c r="DG977" s="74">
        <v>3.72190941745</v>
      </c>
      <c r="DH977" s="74">
        <v>51257.8759971666</v>
      </c>
      <c r="DI977" s="73">
        <f t="shared" si="448"/>
        <v>3.3385481260238371E-11</v>
      </c>
      <c r="DJ977" s="73">
        <f t="shared" si="449"/>
        <v>3.340859348519444E-11</v>
      </c>
      <c r="DK977" s="73">
        <f t="shared" si="450"/>
        <v>3.3408595424199086E-11</v>
      </c>
      <c r="DL977" s="73">
        <f t="shared" si="451"/>
        <v>3.3408595424361633E-11</v>
      </c>
      <c r="DN977" s="74"/>
      <c r="DO977" s="74"/>
      <c r="DP977" s="74"/>
      <c r="DV977" s="74"/>
      <c r="DW977" s="74"/>
      <c r="DX977" s="74"/>
      <c r="ED977" s="74"/>
      <c r="EE977" s="74"/>
      <c r="EF977" s="74"/>
      <c r="EL977" s="74"/>
      <c r="EM977" s="74"/>
      <c r="EN977" s="74"/>
      <c r="ET977" s="74"/>
      <c r="EU977" s="74"/>
      <c r="EV977" s="74"/>
    </row>
    <row r="978" spans="12:152" s="73" customFormat="1" ht="13.5" x14ac:dyDescent="0.3">
      <c r="L978" s="74"/>
      <c r="N978" s="74">
        <v>1.2999999999999999E-10</v>
      </c>
      <c r="O978" s="74">
        <v>1.4859308936</v>
      </c>
      <c r="P978" s="74">
        <v>54824.261108621402</v>
      </c>
      <c r="Q978" s="73">
        <f t="shared" si="444"/>
        <v>1.2506326307861021E-10</v>
      </c>
      <c r="R978" s="73">
        <f t="shared" si="445"/>
        <v>1.2502333781446737E-10</v>
      </c>
      <c r="S978" s="73">
        <f t="shared" si="446"/>
        <v>1.2502333445564334E-10</v>
      </c>
      <c r="T978" s="73">
        <f t="shared" si="447"/>
        <v>1.2502333445535579E-10</v>
      </c>
      <c r="V978" s="74"/>
      <c r="W978" s="74"/>
      <c r="X978" s="74"/>
      <c r="AD978" s="74"/>
      <c r="AE978" s="74"/>
      <c r="AF978" s="74"/>
      <c r="AL978" s="74"/>
      <c r="AM978" s="74"/>
      <c r="AN978" s="74"/>
      <c r="AT978" s="74"/>
      <c r="AU978" s="74"/>
      <c r="AV978" s="74"/>
      <c r="BB978" s="74"/>
      <c r="BC978" s="74"/>
      <c r="BD978" s="74"/>
      <c r="BJ978" s="74"/>
      <c r="BK978" s="74"/>
      <c r="BL978" s="74"/>
      <c r="BR978" s="74"/>
      <c r="BS978" s="74"/>
      <c r="BT978" s="74"/>
      <c r="BZ978" s="74"/>
      <c r="CA978" s="74"/>
      <c r="CB978" s="74"/>
      <c r="CH978" s="74"/>
      <c r="CI978" s="74"/>
      <c r="CJ978" s="74"/>
      <c r="CP978" s="74"/>
      <c r="CQ978" s="74"/>
      <c r="CR978" s="74"/>
      <c r="CX978" s="74"/>
      <c r="CY978" s="74"/>
      <c r="CZ978" s="74"/>
      <c r="DF978" s="74">
        <v>3E-11</v>
      </c>
      <c r="DG978" s="74">
        <v>0.83533616968000002</v>
      </c>
      <c r="DH978" s="74">
        <v>78262.224952014207</v>
      </c>
      <c r="DI978" s="73">
        <f t="shared" si="448"/>
        <v>-2.7828462565839961E-11</v>
      </c>
      <c r="DJ978" s="73">
        <f t="shared" si="449"/>
        <v>-2.7810463803191487E-11</v>
      </c>
      <c r="DK978" s="73">
        <f t="shared" si="450"/>
        <v>-2.7810462288978517E-11</v>
      </c>
      <c r="DL978" s="73">
        <f t="shared" si="451"/>
        <v>-2.7810462288848052E-11</v>
      </c>
      <c r="DN978" s="74"/>
      <c r="DO978" s="74"/>
      <c r="DP978" s="74"/>
      <c r="DV978" s="74"/>
      <c r="DW978" s="74"/>
      <c r="DX978" s="74"/>
      <c r="ED978" s="74"/>
      <c r="EE978" s="74"/>
      <c r="EF978" s="74"/>
      <c r="EL978" s="74"/>
      <c r="EM978" s="74"/>
      <c r="EN978" s="74"/>
      <c r="ET978" s="74"/>
      <c r="EU978" s="74"/>
      <c r="EV978" s="74"/>
    </row>
    <row r="979" spans="12:152" s="73" customFormat="1" ht="13.5" x14ac:dyDescent="0.3">
      <c r="L979" s="74"/>
      <c r="N979" s="74">
        <v>1.5E-10</v>
      </c>
      <c r="O979" s="74">
        <v>1.37228117638</v>
      </c>
      <c r="P979" s="74">
        <v>18043.378077645699</v>
      </c>
      <c r="Q979" s="73">
        <f t="shared" si="444"/>
        <v>9.5714888227305435E-11</v>
      </c>
      <c r="R979" s="73">
        <f t="shared" si="445"/>
        <v>9.5672199513646151E-11</v>
      </c>
      <c r="S979" s="73">
        <f t="shared" si="446"/>
        <v>9.5672195928866479E-11</v>
      </c>
      <c r="T979" s="73">
        <f t="shared" si="447"/>
        <v>9.567219592856439E-11</v>
      </c>
      <c r="V979" s="74"/>
      <c r="W979" s="74"/>
      <c r="X979" s="74"/>
      <c r="AD979" s="74"/>
      <c r="AE979" s="74"/>
      <c r="AF979" s="74"/>
      <c r="AL979" s="74"/>
      <c r="AM979" s="74"/>
      <c r="AN979" s="74"/>
      <c r="AT979" s="74"/>
      <c r="AU979" s="74"/>
      <c r="AV979" s="74"/>
      <c r="BB979" s="74"/>
      <c r="BC979" s="74"/>
      <c r="BD979" s="74"/>
      <c r="BJ979" s="74"/>
      <c r="BK979" s="74"/>
      <c r="BL979" s="74"/>
      <c r="BR979" s="74"/>
      <c r="BS979" s="74"/>
      <c r="BT979" s="74"/>
      <c r="BZ979" s="74"/>
      <c r="CA979" s="74"/>
      <c r="CB979" s="74"/>
      <c r="CH979" s="74"/>
      <c r="CI979" s="74"/>
      <c r="CJ979" s="74"/>
      <c r="CP979" s="74"/>
      <c r="CQ979" s="74"/>
      <c r="CR979" s="74"/>
      <c r="CX979" s="74"/>
      <c r="CY979" s="74"/>
      <c r="CZ979" s="74"/>
      <c r="DF979" s="74">
        <v>3.9999999999999998E-11</v>
      </c>
      <c r="DG979" s="74">
        <v>5.8417458160900004</v>
      </c>
      <c r="DH979" s="74">
        <v>25650.259250434301</v>
      </c>
      <c r="DI979" s="73">
        <f t="shared" si="448"/>
        <v>3.7400848907425068E-12</v>
      </c>
      <c r="DJ979" s="73">
        <f t="shared" si="449"/>
        <v>3.7610070666909456E-12</v>
      </c>
      <c r="DK979" s="73">
        <f t="shared" si="450"/>
        <v>3.7610088233143393E-12</v>
      </c>
      <c r="DL979" s="73">
        <f t="shared" si="451"/>
        <v>3.7610088234637407E-12</v>
      </c>
      <c r="DN979" s="74"/>
      <c r="DO979" s="74"/>
      <c r="DP979" s="74"/>
      <c r="DV979" s="74"/>
      <c r="DW979" s="74"/>
      <c r="DX979" s="74"/>
      <c r="ED979" s="74"/>
      <c r="EE979" s="74"/>
      <c r="EF979" s="74"/>
      <c r="EL979" s="74"/>
      <c r="EM979" s="74"/>
      <c r="EN979" s="74"/>
      <c r="ET979" s="74"/>
      <c r="EU979" s="74"/>
      <c r="EV979" s="74"/>
    </row>
    <row r="980" spans="12:152" s="73" customFormat="1" ht="13.5" x14ac:dyDescent="0.3">
      <c r="L980" s="74"/>
      <c r="N980" s="74">
        <v>1.8E-10</v>
      </c>
      <c r="O980" s="74">
        <v>2.95472168569</v>
      </c>
      <c r="P980" s="74">
        <v>76152.059111344905</v>
      </c>
      <c r="Q980" s="73">
        <f t="shared" si="444"/>
        <v>-7.8325695476954402E-11</v>
      </c>
      <c r="R980" s="73">
        <f t="shared" si="445"/>
        <v>-7.8072819737286023E-11</v>
      </c>
      <c r="S980" s="73">
        <f t="shared" si="446"/>
        <v>-7.8072798497351114E-11</v>
      </c>
      <c r="T980" s="73">
        <f t="shared" si="447"/>
        <v>-7.8072798495544125E-11</v>
      </c>
      <c r="V980" s="74"/>
      <c r="W980" s="74"/>
      <c r="X980" s="74"/>
      <c r="AD980" s="74"/>
      <c r="AE980" s="74"/>
      <c r="AF980" s="74"/>
      <c r="AL980" s="74"/>
      <c r="AM980" s="74"/>
      <c r="AN980" s="74"/>
      <c r="AT980" s="74"/>
      <c r="AU980" s="74"/>
      <c r="AV980" s="74"/>
      <c r="BB980" s="74"/>
      <c r="BC980" s="74"/>
      <c r="BD980" s="74"/>
      <c r="BJ980" s="74"/>
      <c r="BK980" s="74"/>
      <c r="BL980" s="74"/>
      <c r="BR980" s="74"/>
      <c r="BS980" s="74"/>
      <c r="BT980" s="74"/>
      <c r="BZ980" s="74"/>
      <c r="CA980" s="74"/>
      <c r="CB980" s="74"/>
      <c r="CH980" s="74"/>
      <c r="CI980" s="74"/>
      <c r="CJ980" s="74"/>
      <c r="CP980" s="74"/>
      <c r="CQ980" s="74"/>
      <c r="CR980" s="74"/>
      <c r="CX980" s="74"/>
      <c r="CY980" s="74"/>
      <c r="CZ980" s="74"/>
      <c r="DF980" s="74">
        <v>3E-11</v>
      </c>
      <c r="DG980" s="74">
        <v>3.8669808813</v>
      </c>
      <c r="DH980" s="74">
        <v>56777.756402111401</v>
      </c>
      <c r="DI980" s="73">
        <f t="shared" si="448"/>
        <v>-2.2465471779394247E-11</v>
      </c>
      <c r="DJ980" s="73">
        <f t="shared" si="449"/>
        <v>-2.2442335111264057E-11</v>
      </c>
      <c r="DK980" s="73">
        <f t="shared" si="450"/>
        <v>-2.2442333167388655E-11</v>
      </c>
      <c r="DL980" s="73">
        <f t="shared" si="451"/>
        <v>-2.2442333167223432E-11</v>
      </c>
      <c r="DN980" s="74"/>
      <c r="DO980" s="74"/>
      <c r="DP980" s="74"/>
      <c r="DV980" s="74"/>
      <c r="DW980" s="74"/>
      <c r="DX980" s="74"/>
      <c r="ED980" s="74"/>
      <c r="EE980" s="74"/>
      <c r="EF980" s="74"/>
      <c r="EL980" s="74"/>
      <c r="EM980" s="74"/>
      <c r="EN980" s="74"/>
      <c r="ET980" s="74"/>
      <c r="EU980" s="74"/>
      <c r="EV980" s="74"/>
    </row>
    <row r="981" spans="12:152" s="73" customFormat="1" ht="13.5" x14ac:dyDescent="0.3">
      <c r="L981" s="74"/>
      <c r="N981" s="74">
        <v>1.7000000000000001E-10</v>
      </c>
      <c r="O981" s="74">
        <v>1.57020520015</v>
      </c>
      <c r="P981" s="74">
        <v>104241.406245077</v>
      </c>
      <c r="Q981" s="73">
        <f t="shared" si="444"/>
        <v>-4.057736455737086E-11</v>
      </c>
      <c r="R981" s="73">
        <f t="shared" si="445"/>
        <v>-4.0929743173089813E-11</v>
      </c>
      <c r="S981" s="73">
        <f t="shared" si="446"/>
        <v>-4.0929772751726398E-11</v>
      </c>
      <c r="T981" s="73">
        <f t="shared" si="447"/>
        <v>-4.0929772754240006E-11</v>
      </c>
      <c r="V981" s="74"/>
      <c r="W981" s="74"/>
      <c r="X981" s="74"/>
      <c r="AD981" s="74"/>
      <c r="AE981" s="74"/>
      <c r="AF981" s="74"/>
      <c r="AL981" s="74"/>
      <c r="AM981" s="74"/>
      <c r="AN981" s="74"/>
      <c r="AT981" s="74"/>
      <c r="AU981" s="74"/>
      <c r="AV981" s="74"/>
      <c r="BB981" s="74"/>
      <c r="BC981" s="74"/>
      <c r="BD981" s="74"/>
      <c r="BJ981" s="74"/>
      <c r="BK981" s="74"/>
      <c r="BL981" s="74"/>
      <c r="BR981" s="74"/>
      <c r="BS981" s="74"/>
      <c r="BT981" s="74"/>
      <c r="BZ981" s="74"/>
      <c r="CA981" s="74"/>
      <c r="CB981" s="74"/>
      <c r="CH981" s="74"/>
      <c r="CI981" s="74"/>
      <c r="CJ981" s="74"/>
      <c r="CP981" s="74"/>
      <c r="CQ981" s="74"/>
      <c r="CR981" s="74"/>
      <c r="CX981" s="74"/>
      <c r="CY981" s="74"/>
      <c r="CZ981" s="74"/>
      <c r="DF981" s="74">
        <v>3.9999999999999998E-11</v>
      </c>
      <c r="DG981" s="74">
        <v>0.94091162922000005</v>
      </c>
      <c r="DH981" s="74">
        <v>23735.036987802301</v>
      </c>
      <c r="DI981" s="73">
        <f t="shared" si="448"/>
        <v>-3.9985417852642699E-11</v>
      </c>
      <c r="DJ981" s="73">
        <f t="shared" si="449"/>
        <v>-3.9985938151108815E-11</v>
      </c>
      <c r="DK981" s="73">
        <f t="shared" si="450"/>
        <v>-3.9985938194397348E-11</v>
      </c>
      <c r="DL981" s="73">
        <f t="shared" si="451"/>
        <v>-3.9985938194401025E-11</v>
      </c>
      <c r="DN981" s="74"/>
      <c r="DO981" s="74"/>
      <c r="DP981" s="74"/>
      <c r="DV981" s="74"/>
      <c r="DW981" s="74"/>
      <c r="DX981" s="74"/>
      <c r="ED981" s="74"/>
      <c r="EE981" s="74"/>
      <c r="EF981" s="74"/>
      <c r="EL981" s="74"/>
      <c r="EM981" s="74"/>
      <c r="EN981" s="74"/>
      <c r="ET981" s="74"/>
      <c r="EU981" s="74"/>
      <c r="EV981" s="74"/>
    </row>
    <row r="982" spans="12:152" s="73" customFormat="1" ht="13.5" x14ac:dyDescent="0.3">
      <c r="L982" s="74"/>
      <c r="N982" s="74">
        <v>1.8E-10</v>
      </c>
      <c r="O982" s="74">
        <v>2.97721991956</v>
      </c>
      <c r="P982" s="74">
        <v>187167.27548807801</v>
      </c>
      <c r="Q982" s="73">
        <f t="shared" si="444"/>
        <v>-5.2512560134295777E-11</v>
      </c>
      <c r="R982" s="73">
        <f t="shared" si="445"/>
        <v>-5.1852152305431978E-11</v>
      </c>
      <c r="S982" s="73">
        <f t="shared" si="446"/>
        <v>-5.1852096824098604E-11</v>
      </c>
      <c r="T982" s="73">
        <f t="shared" si="447"/>
        <v>-5.1852096819395527E-11</v>
      </c>
      <c r="V982" s="74"/>
      <c r="W982" s="74"/>
      <c r="X982" s="74"/>
      <c r="AD982" s="74"/>
      <c r="AE982" s="74"/>
      <c r="AF982" s="74"/>
      <c r="AL982" s="74"/>
      <c r="AM982" s="74"/>
      <c r="AN982" s="74"/>
      <c r="AT982" s="74"/>
      <c r="AU982" s="74"/>
      <c r="AV982" s="74"/>
      <c r="BB982" s="74"/>
      <c r="BC982" s="74"/>
      <c r="BD982" s="74"/>
      <c r="BJ982" s="74"/>
      <c r="BK982" s="74"/>
      <c r="BL982" s="74"/>
      <c r="BR982" s="74"/>
      <c r="BS982" s="74"/>
      <c r="BT982" s="74"/>
      <c r="BZ982" s="74"/>
      <c r="CA982" s="74"/>
      <c r="CB982" s="74"/>
      <c r="CH982" s="74"/>
      <c r="CI982" s="74"/>
      <c r="CJ982" s="74"/>
      <c r="CP982" s="74"/>
      <c r="CQ982" s="74"/>
      <c r="CR982" s="74"/>
      <c r="CX982" s="74"/>
      <c r="CY982" s="74"/>
      <c r="CZ982" s="74"/>
      <c r="DF982" s="74">
        <v>3E-11</v>
      </c>
      <c r="DG982" s="74">
        <v>2.8747926904900001</v>
      </c>
      <c r="DH982" s="74">
        <v>159855.55450572501</v>
      </c>
      <c r="DI982" s="73">
        <f t="shared" si="448"/>
        <v>-1.2667775006234339E-11</v>
      </c>
      <c r="DJ982" s="73">
        <f t="shared" si="449"/>
        <v>-1.2756745380650879E-11</v>
      </c>
      <c r="DK982" s="73">
        <f t="shared" si="450"/>
        <v>-1.2756752845051133E-11</v>
      </c>
      <c r="DL982" s="73">
        <f t="shared" si="451"/>
        <v>-1.2756752845693208E-11</v>
      </c>
      <c r="DN982" s="74"/>
      <c r="DO982" s="74"/>
      <c r="DP982" s="74"/>
      <c r="DV982" s="74"/>
      <c r="DW982" s="74"/>
      <c r="DX982" s="74"/>
      <c r="ED982" s="74"/>
      <c r="EE982" s="74"/>
      <c r="EF982" s="74"/>
      <c r="EL982" s="74"/>
      <c r="EM982" s="74"/>
      <c r="EN982" s="74"/>
      <c r="ET982" s="74"/>
      <c r="EU982" s="74"/>
      <c r="EV982" s="74"/>
    </row>
    <row r="983" spans="12:152" s="73" customFormat="1" ht="13.5" x14ac:dyDescent="0.3">
      <c r="L983" s="74"/>
      <c r="N983" s="74">
        <v>1.2999999999999999E-10</v>
      </c>
      <c r="O983" s="74">
        <v>3.49902133309</v>
      </c>
      <c r="P983" s="74">
        <v>78397.818474307496</v>
      </c>
      <c r="Q983" s="73">
        <f t="shared" si="444"/>
        <v>2.9539194476294056E-11</v>
      </c>
      <c r="R983" s="73">
        <f t="shared" si="445"/>
        <v>2.9742442847814801E-11</v>
      </c>
      <c r="S983" s="73">
        <f t="shared" si="446"/>
        <v>2.974245990975571E-11</v>
      </c>
      <c r="T983" s="73">
        <f t="shared" si="447"/>
        <v>2.9742459911194442E-11</v>
      </c>
      <c r="V983" s="74"/>
      <c r="W983" s="74"/>
      <c r="X983" s="74"/>
      <c r="AD983" s="74"/>
      <c r="AE983" s="74"/>
      <c r="AF983" s="74"/>
      <c r="AL983" s="74"/>
      <c r="AM983" s="74"/>
      <c r="AN983" s="74"/>
      <c r="AT983" s="74"/>
      <c r="AU983" s="74"/>
      <c r="AV983" s="74"/>
      <c r="BB983" s="74"/>
      <c r="BC983" s="74"/>
      <c r="BD983" s="74"/>
      <c r="BJ983" s="74"/>
      <c r="BK983" s="74"/>
      <c r="BL983" s="74"/>
      <c r="BR983" s="74"/>
      <c r="BS983" s="74"/>
      <c r="BT983" s="74"/>
      <c r="BZ983" s="74"/>
      <c r="CA983" s="74"/>
      <c r="CB983" s="74"/>
      <c r="CH983" s="74"/>
      <c r="CI983" s="74"/>
      <c r="CJ983" s="74"/>
      <c r="CP983" s="74"/>
      <c r="CQ983" s="74"/>
      <c r="CR983" s="74"/>
      <c r="CX983" s="74"/>
      <c r="CY983" s="74"/>
      <c r="CZ983" s="74"/>
      <c r="DF983" s="74">
        <v>3.9999999999999998E-11</v>
      </c>
      <c r="DG983" s="74">
        <v>2.92372103776</v>
      </c>
      <c r="DH983" s="74">
        <v>104358.241125196</v>
      </c>
      <c r="DI983" s="73">
        <f t="shared" si="448"/>
        <v>5.2438202771328855E-12</v>
      </c>
      <c r="DJ983" s="73">
        <f t="shared" si="449"/>
        <v>5.3285690294014592E-12</v>
      </c>
      <c r="DK983" s="73">
        <f t="shared" si="450"/>
        <v>5.3285761440617363E-12</v>
      </c>
      <c r="DL983" s="73">
        <f t="shared" si="451"/>
        <v>5.3285761446656662E-12</v>
      </c>
      <c r="DN983" s="74"/>
      <c r="DO983" s="74"/>
      <c r="DP983" s="74"/>
      <c r="DV983" s="74"/>
      <c r="DW983" s="74"/>
      <c r="DX983" s="74"/>
      <c r="ED983" s="74"/>
      <c r="EE983" s="74"/>
      <c r="EF983" s="74"/>
      <c r="EL983" s="74"/>
      <c r="EM983" s="74"/>
      <c r="EN983" s="74"/>
      <c r="ET983" s="74"/>
      <c r="EU983" s="74"/>
      <c r="EV983" s="74"/>
    </row>
    <row r="984" spans="12:152" s="73" customFormat="1" ht="13.5" x14ac:dyDescent="0.3">
      <c r="L984" s="74"/>
      <c r="N984" s="74">
        <v>1.8E-10</v>
      </c>
      <c r="O984" s="74">
        <v>2.1838666142499998</v>
      </c>
      <c r="P984" s="74">
        <v>149288.743257845</v>
      </c>
      <c r="Q984" s="73">
        <f t="shared" si="444"/>
        <v>-6.4230093032892588E-12</v>
      </c>
      <c r="R984" s="73">
        <f t="shared" si="445"/>
        <v>-5.8729385556744572E-12</v>
      </c>
      <c r="S984" s="73">
        <f t="shared" si="446"/>
        <v>-5.8728923682431572E-12</v>
      </c>
      <c r="T984" s="73">
        <f t="shared" si="447"/>
        <v>-5.8728923643162327E-12</v>
      </c>
      <c r="V984" s="74"/>
      <c r="W984" s="74"/>
      <c r="X984" s="74"/>
      <c r="AD984" s="74"/>
      <c r="AE984" s="74"/>
      <c r="AF984" s="74"/>
      <c r="AL984" s="74"/>
      <c r="AM984" s="74"/>
      <c r="AN984" s="74"/>
      <c r="AT984" s="74"/>
      <c r="AU984" s="74"/>
      <c r="AV984" s="74"/>
      <c r="BB984" s="74"/>
      <c r="BC984" s="74"/>
      <c r="BD984" s="74"/>
      <c r="BJ984" s="74"/>
      <c r="BK984" s="74"/>
      <c r="BL984" s="74"/>
      <c r="BR984" s="74"/>
      <c r="BS984" s="74"/>
      <c r="BT984" s="74"/>
      <c r="BZ984" s="74"/>
      <c r="CA984" s="74"/>
      <c r="CB984" s="74"/>
      <c r="CH984" s="74"/>
      <c r="CI984" s="74"/>
      <c r="CJ984" s="74"/>
      <c r="CP984" s="74"/>
      <c r="CQ984" s="74"/>
      <c r="CR984" s="74"/>
      <c r="CX984" s="74"/>
      <c r="CY984" s="74"/>
      <c r="CZ984" s="74"/>
      <c r="DF984" s="74">
        <v>3E-11</v>
      </c>
      <c r="DG984" s="74">
        <v>5.5068379353100001</v>
      </c>
      <c r="DH984" s="74">
        <v>25928.601406782</v>
      </c>
      <c r="DI984" s="73">
        <f t="shared" si="448"/>
        <v>2.4414059875951363E-11</v>
      </c>
      <c r="DJ984" s="73">
        <f t="shared" si="449"/>
        <v>2.4404797618341449E-11</v>
      </c>
      <c r="DK984" s="73">
        <f t="shared" si="450"/>
        <v>2.4404796840374945E-11</v>
      </c>
      <c r="DL984" s="73">
        <f t="shared" si="451"/>
        <v>2.4404796840309488E-11</v>
      </c>
      <c r="DN984" s="74"/>
      <c r="DO984" s="74"/>
      <c r="DP984" s="74"/>
      <c r="DV984" s="74"/>
      <c r="DW984" s="74"/>
      <c r="DX984" s="74"/>
      <c r="ED984" s="74"/>
      <c r="EE984" s="74"/>
      <c r="EF984" s="74"/>
      <c r="EL984" s="74"/>
      <c r="EM984" s="74"/>
      <c r="EN984" s="74"/>
      <c r="ET984" s="74"/>
      <c r="EU984" s="74"/>
      <c r="EV984" s="74"/>
    </row>
    <row r="985" spans="12:152" s="73" customFormat="1" ht="13.5" x14ac:dyDescent="0.3">
      <c r="L985" s="74"/>
      <c r="N985" s="74">
        <v>1.7000000000000001E-10</v>
      </c>
      <c r="O985" s="74">
        <v>5.3885117006999996</v>
      </c>
      <c r="P985" s="74">
        <v>52041.697233563304</v>
      </c>
      <c r="Q985" s="73">
        <f t="shared" si="444"/>
        <v>-1.2698577532304972E-10</v>
      </c>
      <c r="R985" s="73">
        <f t="shared" si="445"/>
        <v>-1.2686522792521719E-10</v>
      </c>
      <c r="S985" s="73">
        <f t="shared" si="446"/>
        <v>-1.2686521779776276E-10</v>
      </c>
      <c r="T985" s="73">
        <f t="shared" si="447"/>
        <v>-1.2686521779690081E-10</v>
      </c>
      <c r="V985" s="74"/>
      <c r="W985" s="74"/>
      <c r="X985" s="74"/>
      <c r="AD985" s="74"/>
      <c r="AE985" s="74"/>
      <c r="AF985" s="74"/>
      <c r="AL985" s="74"/>
      <c r="AM985" s="74"/>
      <c r="AN985" s="74"/>
      <c r="AT985" s="74"/>
      <c r="AU985" s="74"/>
      <c r="AV985" s="74"/>
      <c r="BB985" s="74"/>
      <c r="BC985" s="74"/>
      <c r="BD985" s="74"/>
      <c r="BJ985" s="74"/>
      <c r="BK985" s="74"/>
      <c r="BL985" s="74"/>
      <c r="BR985" s="74"/>
      <c r="BS985" s="74"/>
      <c r="BT985" s="74"/>
      <c r="BZ985" s="74"/>
      <c r="CA985" s="74"/>
      <c r="CB985" s="74"/>
      <c r="CH985" s="74"/>
      <c r="CI985" s="74"/>
      <c r="CJ985" s="74"/>
      <c r="CP985" s="74"/>
      <c r="CQ985" s="74"/>
      <c r="CR985" s="74"/>
      <c r="CX985" s="74"/>
      <c r="CY985" s="74"/>
      <c r="CZ985" s="74"/>
      <c r="DF985" s="74">
        <v>3E-11</v>
      </c>
      <c r="DG985" s="74">
        <v>1.5028298198000001</v>
      </c>
      <c r="DH985" s="74">
        <v>4371.8763667741996</v>
      </c>
      <c r="DI985" s="73">
        <f t="shared" si="448"/>
        <v>-2.9039280067411997E-11</v>
      </c>
      <c r="DJ985" s="73">
        <f t="shared" si="449"/>
        <v>-2.9039954338348885E-11</v>
      </c>
      <c r="DK985" s="73">
        <f t="shared" si="450"/>
        <v>-2.9039954394952273E-11</v>
      </c>
      <c r="DL985" s="73">
        <f t="shared" si="451"/>
        <v>-2.903995439495709E-11</v>
      </c>
      <c r="DN985" s="74"/>
      <c r="DO985" s="74"/>
      <c r="DP985" s="74"/>
      <c r="DV985" s="74"/>
      <c r="DW985" s="74"/>
      <c r="DX985" s="74"/>
      <c r="ED985" s="74"/>
      <c r="EE985" s="74"/>
      <c r="EF985" s="74"/>
      <c r="EL985" s="74"/>
      <c r="EM985" s="74"/>
      <c r="EN985" s="74"/>
      <c r="ET985" s="74"/>
      <c r="EU985" s="74"/>
      <c r="EV985" s="74"/>
    </row>
    <row r="986" spans="12:152" s="73" customFormat="1" ht="13.5" x14ac:dyDescent="0.3">
      <c r="L986" s="74"/>
      <c r="N986" s="74">
        <v>1.2999999999999999E-10</v>
      </c>
      <c r="O986" s="74">
        <v>6.2695666076999998</v>
      </c>
      <c r="P986" s="74">
        <v>90989.162859497505</v>
      </c>
      <c r="Q986" s="73">
        <f t="shared" si="444"/>
        <v>3.7982519534004643E-11</v>
      </c>
      <c r="R986" s="73">
        <f t="shared" si="445"/>
        <v>3.8214155292932764E-11</v>
      </c>
      <c r="S986" s="73">
        <f t="shared" si="446"/>
        <v>3.8214174735959214E-11</v>
      </c>
      <c r="T986" s="73">
        <f t="shared" si="447"/>
        <v>3.8214174737626125E-11</v>
      </c>
      <c r="V986" s="74"/>
      <c r="W986" s="74"/>
      <c r="X986" s="74"/>
      <c r="AD986" s="74"/>
      <c r="AE986" s="74"/>
      <c r="AF986" s="74"/>
      <c r="AL986" s="74"/>
      <c r="AM986" s="74"/>
      <c r="AN986" s="74"/>
      <c r="AT986" s="74"/>
      <c r="AU986" s="74"/>
      <c r="AV986" s="74"/>
      <c r="BB986" s="74"/>
      <c r="BC986" s="74"/>
      <c r="BD986" s="74"/>
      <c r="BJ986" s="74"/>
      <c r="BK986" s="74"/>
      <c r="BL986" s="74"/>
      <c r="BR986" s="74"/>
      <c r="BS986" s="74"/>
      <c r="BT986" s="74"/>
      <c r="BZ986" s="74"/>
      <c r="CA986" s="74"/>
      <c r="CB986" s="74"/>
      <c r="CH986" s="74"/>
      <c r="CI986" s="74"/>
      <c r="CJ986" s="74"/>
      <c r="CP986" s="74"/>
      <c r="CQ986" s="74"/>
      <c r="CR986" s="74"/>
      <c r="CX986" s="74"/>
      <c r="CY986" s="74"/>
      <c r="CZ986" s="74"/>
      <c r="DF986" s="74">
        <v>3E-11</v>
      </c>
      <c r="DG986" s="74">
        <v>2.10941795435</v>
      </c>
      <c r="DH986" s="74">
        <v>60170.334725172601</v>
      </c>
      <c r="DI986" s="73">
        <f t="shared" si="448"/>
        <v>2.1174766842273429E-11</v>
      </c>
      <c r="DJ986" s="73">
        <f t="shared" si="449"/>
        <v>2.1148560130273326E-11</v>
      </c>
      <c r="DK986" s="73">
        <f t="shared" si="450"/>
        <v>2.1148557928555584E-11</v>
      </c>
      <c r="DL986" s="73">
        <f t="shared" si="451"/>
        <v>2.114855792836932E-11</v>
      </c>
      <c r="DN986" s="74"/>
      <c r="DO986" s="74"/>
      <c r="DP986" s="74"/>
      <c r="DV986" s="74"/>
      <c r="DW986" s="74"/>
      <c r="DX986" s="74"/>
      <c r="ED986" s="74"/>
      <c r="EE986" s="74"/>
      <c r="EF986" s="74"/>
      <c r="EL986" s="74"/>
      <c r="EM986" s="74"/>
      <c r="EN986" s="74"/>
      <c r="ET986" s="74"/>
      <c r="EU986" s="74"/>
      <c r="EV986" s="74"/>
    </row>
    <row r="987" spans="12:152" s="73" customFormat="1" ht="13.5" x14ac:dyDescent="0.3">
      <c r="L987" s="74"/>
      <c r="N987" s="74">
        <v>1.2999999999999999E-10</v>
      </c>
      <c r="O987" s="74">
        <v>1.1367469174</v>
      </c>
      <c r="P987" s="74">
        <v>237009.885378354</v>
      </c>
      <c r="Q987" s="73">
        <f t="shared" si="444"/>
        <v>7.3908275633472477E-11</v>
      </c>
      <c r="R987" s="73">
        <f t="shared" si="445"/>
        <v>7.3388241232866882E-11</v>
      </c>
      <c r="S987" s="73">
        <f t="shared" si="446"/>
        <v>7.3388197496930903E-11</v>
      </c>
      <c r="T987" s="73">
        <f t="shared" si="447"/>
        <v>7.3388197493222381E-11</v>
      </c>
      <c r="V987" s="74"/>
      <c r="W987" s="74"/>
      <c r="X987" s="74"/>
      <c r="AD987" s="74"/>
      <c r="AE987" s="74"/>
      <c r="AF987" s="74"/>
      <c r="AL987" s="74"/>
      <c r="AM987" s="74"/>
      <c r="AN987" s="74"/>
      <c r="AT987" s="74"/>
      <c r="AU987" s="74"/>
      <c r="AV987" s="74"/>
      <c r="BB987" s="74"/>
      <c r="BC987" s="74"/>
      <c r="BD987" s="74"/>
      <c r="BJ987" s="74"/>
      <c r="BK987" s="74"/>
      <c r="BL987" s="74"/>
      <c r="BR987" s="74"/>
      <c r="BS987" s="74"/>
      <c r="BT987" s="74"/>
      <c r="BZ987" s="74"/>
      <c r="CA987" s="74"/>
      <c r="CB987" s="74"/>
      <c r="CH987" s="74"/>
      <c r="CI987" s="74"/>
      <c r="CJ987" s="74"/>
      <c r="CP987" s="74"/>
      <c r="CQ987" s="74"/>
      <c r="CR987" s="74"/>
      <c r="CX987" s="74"/>
      <c r="CY987" s="74"/>
      <c r="CZ987" s="74"/>
      <c r="DF987" s="74">
        <v>3E-11</v>
      </c>
      <c r="DG987" s="74">
        <v>1.71064218785</v>
      </c>
      <c r="DH987" s="74">
        <v>170068.84005193599</v>
      </c>
      <c r="DI987" s="73">
        <f t="shared" si="448"/>
        <v>2.3871877372347516E-11</v>
      </c>
      <c r="DJ987" s="73">
        <f t="shared" si="449"/>
        <v>2.3808441644663664E-11</v>
      </c>
      <c r="DK987" s="73">
        <f t="shared" si="450"/>
        <v>2.3808436306330166E-11</v>
      </c>
      <c r="DL987" s="73">
        <f t="shared" si="451"/>
        <v>2.3808436305881951E-11</v>
      </c>
      <c r="DN987" s="74"/>
      <c r="DO987" s="74"/>
      <c r="DP987" s="74"/>
      <c r="DV987" s="74"/>
      <c r="DW987" s="74"/>
      <c r="DX987" s="74"/>
      <c r="ED987" s="74"/>
      <c r="EE987" s="74"/>
      <c r="EF987" s="74"/>
      <c r="EL987" s="74"/>
      <c r="EM987" s="74"/>
      <c r="EN987" s="74"/>
      <c r="ET987" s="74"/>
      <c r="EU987" s="74"/>
      <c r="EV987" s="74"/>
    </row>
    <row r="988" spans="12:152" s="73" customFormat="1" ht="13.5" x14ac:dyDescent="0.3">
      <c r="L988" s="74"/>
      <c r="N988" s="74">
        <v>1.4000000000000001E-10</v>
      </c>
      <c r="O988" s="74">
        <v>2.18322393546</v>
      </c>
      <c r="P988" s="74">
        <v>225687.22128005</v>
      </c>
      <c r="Q988" s="73">
        <f t="shared" si="444"/>
        <v>-5.3135069160942568E-12</v>
      </c>
      <c r="R988" s="73">
        <f t="shared" si="445"/>
        <v>-5.9601355531337176E-12</v>
      </c>
      <c r="S988" s="73">
        <f t="shared" si="446"/>
        <v>-5.9601898402314204E-12</v>
      </c>
      <c r="T988" s="73">
        <f t="shared" si="447"/>
        <v>-5.9601898448747237E-12</v>
      </c>
      <c r="V988" s="74"/>
      <c r="W988" s="74"/>
      <c r="X988" s="74"/>
      <c r="AD988" s="74"/>
      <c r="AE988" s="74"/>
      <c r="AF988" s="74"/>
      <c r="AL988" s="74"/>
      <c r="AM988" s="74"/>
      <c r="AN988" s="74"/>
      <c r="AT988" s="74"/>
      <c r="AU988" s="74"/>
      <c r="AV988" s="74"/>
      <c r="BB988" s="74"/>
      <c r="BC988" s="74"/>
      <c r="BD988" s="74"/>
      <c r="BJ988" s="74"/>
      <c r="BK988" s="74"/>
      <c r="BL988" s="74"/>
      <c r="BR988" s="74"/>
      <c r="BS988" s="74"/>
      <c r="BT988" s="74"/>
      <c r="BZ988" s="74"/>
      <c r="CA988" s="74"/>
      <c r="CB988" s="74"/>
      <c r="CH988" s="74"/>
      <c r="CI988" s="74"/>
      <c r="CJ988" s="74"/>
      <c r="CP988" s="74"/>
      <c r="CQ988" s="74"/>
      <c r="CR988" s="74"/>
      <c r="CX988" s="74"/>
      <c r="CY988" s="74"/>
      <c r="CZ988" s="74"/>
      <c r="DF988" s="74">
        <v>3E-11</v>
      </c>
      <c r="DG988" s="74">
        <v>1.9743154837100001</v>
      </c>
      <c r="DH988" s="74">
        <v>104426.394164864</v>
      </c>
      <c r="DI988" s="73">
        <f t="shared" si="448"/>
        <v>-7.815628552743249E-13</v>
      </c>
      <c r="DJ988" s="73">
        <f t="shared" si="449"/>
        <v>-7.1741701450574747E-13</v>
      </c>
      <c r="DK988" s="73">
        <f t="shared" si="450"/>
        <v>-7.1741162855225777E-13</v>
      </c>
      <c r="DL988" s="73">
        <f t="shared" si="451"/>
        <v>-7.1741162809536741E-13</v>
      </c>
      <c r="DN988" s="74"/>
      <c r="DO988" s="74"/>
      <c r="DP988" s="74"/>
      <c r="DV988" s="74"/>
      <c r="DW988" s="74"/>
      <c r="DX988" s="74"/>
      <c r="ED988" s="74"/>
      <c r="EE988" s="74"/>
      <c r="EF988" s="74"/>
      <c r="EL988" s="74"/>
      <c r="EM988" s="74"/>
      <c r="EN988" s="74"/>
      <c r="ET988" s="74"/>
      <c r="EU988" s="74"/>
      <c r="EV988" s="74"/>
    </row>
    <row r="989" spans="12:152" s="73" customFormat="1" ht="13.5" x14ac:dyDescent="0.3">
      <c r="L989" s="74"/>
      <c r="N989" s="74">
        <v>1.2999999999999999E-10</v>
      </c>
      <c r="O989" s="74">
        <v>6.1520453652400002</v>
      </c>
      <c r="P989" s="74">
        <v>35211.479896591503</v>
      </c>
      <c r="Q989" s="73">
        <f t="shared" si="444"/>
        <v>1.2999999812762875E-10</v>
      </c>
      <c r="R989" s="73">
        <f t="shared" si="445"/>
        <v>1.299999802315732E-10</v>
      </c>
      <c r="S989" s="73">
        <f t="shared" si="446"/>
        <v>1.2999998022723171E-10</v>
      </c>
      <c r="T989" s="73">
        <f t="shared" si="447"/>
        <v>1.2999998022723135E-10</v>
      </c>
      <c r="V989" s="74"/>
      <c r="W989" s="74"/>
      <c r="X989" s="74"/>
      <c r="AD989" s="74"/>
      <c r="AE989" s="74"/>
      <c r="AF989" s="74"/>
      <c r="AL989" s="74"/>
      <c r="AM989" s="74"/>
      <c r="AN989" s="74"/>
      <c r="AT989" s="74"/>
      <c r="AU989" s="74"/>
      <c r="AV989" s="74"/>
      <c r="BB989" s="74"/>
      <c r="BC989" s="74"/>
      <c r="BD989" s="74"/>
      <c r="BJ989" s="74"/>
      <c r="BK989" s="74"/>
      <c r="BL989" s="74"/>
      <c r="BR989" s="74"/>
      <c r="BS989" s="74"/>
      <c r="BT989" s="74"/>
      <c r="BZ989" s="74"/>
      <c r="CA989" s="74"/>
      <c r="CB989" s="74"/>
      <c r="CH989" s="74"/>
      <c r="CI989" s="74"/>
      <c r="CJ989" s="74"/>
      <c r="CP989" s="74"/>
      <c r="CQ989" s="74"/>
      <c r="CR989" s="74"/>
      <c r="CX989" s="74"/>
      <c r="CY989" s="74"/>
      <c r="CZ989" s="74"/>
      <c r="DF989" s="74">
        <v>3E-11</v>
      </c>
      <c r="DG989" s="74">
        <v>2.9671170607300001</v>
      </c>
      <c r="DH989" s="74">
        <v>25984.120952993599</v>
      </c>
      <c r="DI989" s="73">
        <f t="shared" si="448"/>
        <v>-1.9033887332113603E-11</v>
      </c>
      <c r="DJ989" s="73">
        <f t="shared" si="449"/>
        <v>-1.9046225772702313E-11</v>
      </c>
      <c r="DK989" s="73">
        <f t="shared" si="450"/>
        <v>-1.9046226808436219E-11</v>
      </c>
      <c r="DL989" s="73">
        <f t="shared" si="451"/>
        <v>-1.9046226808523176E-11</v>
      </c>
      <c r="DN989" s="74"/>
      <c r="DO989" s="74"/>
      <c r="DP989" s="74"/>
      <c r="DV989" s="74"/>
      <c r="DW989" s="74"/>
      <c r="DX989" s="74"/>
      <c r="ED989" s="74"/>
      <c r="EE989" s="74"/>
      <c r="EF989" s="74"/>
      <c r="EL989" s="74"/>
      <c r="EM989" s="74"/>
      <c r="EN989" s="74"/>
      <c r="ET989" s="74"/>
      <c r="EU989" s="74"/>
      <c r="EV989" s="74"/>
    </row>
    <row r="990" spans="12:152" s="73" customFormat="1" ht="13.5" x14ac:dyDescent="0.3">
      <c r="L990" s="74"/>
      <c r="N990" s="74">
        <v>1.7000000000000001E-10</v>
      </c>
      <c r="O990" s="74">
        <v>1.32178768936</v>
      </c>
      <c r="P990" s="74">
        <v>106262.812049513</v>
      </c>
      <c r="Q990" s="73">
        <f t="shared" si="444"/>
        <v>1.3587804386405287E-10</v>
      </c>
      <c r="R990" s="73">
        <f t="shared" si="445"/>
        <v>1.3565536816165584E-10</v>
      </c>
      <c r="S990" s="73">
        <f t="shared" si="446"/>
        <v>1.3565534943835777E-10</v>
      </c>
      <c r="T990" s="73">
        <f t="shared" si="447"/>
        <v>1.3565534943677362E-10</v>
      </c>
      <c r="V990" s="74"/>
      <c r="W990" s="74"/>
      <c r="X990" s="74"/>
      <c r="AD990" s="74"/>
      <c r="AE990" s="74"/>
      <c r="AF990" s="74"/>
      <c r="AL990" s="74"/>
      <c r="AM990" s="74"/>
      <c r="AN990" s="74"/>
      <c r="AT990" s="74"/>
      <c r="AU990" s="74"/>
      <c r="AV990" s="74"/>
      <c r="BB990" s="74"/>
      <c r="BC990" s="74"/>
      <c r="BD990" s="74"/>
      <c r="BJ990" s="74"/>
      <c r="BK990" s="74"/>
      <c r="BL990" s="74"/>
      <c r="BR990" s="74"/>
      <c r="BS990" s="74"/>
      <c r="BT990" s="74"/>
      <c r="BZ990" s="74"/>
      <c r="CA990" s="74"/>
      <c r="CB990" s="74"/>
      <c r="CH990" s="74"/>
      <c r="CI990" s="74"/>
      <c r="CJ990" s="74"/>
      <c r="CP990" s="74"/>
      <c r="CQ990" s="74"/>
      <c r="CR990" s="74"/>
      <c r="CX990" s="74"/>
      <c r="CY990" s="74"/>
      <c r="CZ990" s="74"/>
      <c r="DF990" s="74">
        <v>3E-11</v>
      </c>
      <c r="DG990" s="74">
        <v>1.8679514560799999</v>
      </c>
      <c r="DH990" s="74">
        <v>126067.639341096</v>
      </c>
      <c r="DI990" s="73">
        <f t="shared" si="448"/>
        <v>1.2882483892845548E-11</v>
      </c>
      <c r="DJ990" s="73">
        <f t="shared" si="449"/>
        <v>1.2952398739923948E-11</v>
      </c>
      <c r="DK990" s="73">
        <f t="shared" si="450"/>
        <v>1.2952404606495686E-11</v>
      </c>
      <c r="DL990" s="73">
        <f t="shared" si="451"/>
        <v>1.2952404606987902E-11</v>
      </c>
      <c r="DN990" s="74"/>
      <c r="DO990" s="74"/>
      <c r="DP990" s="74"/>
      <c r="DV990" s="74"/>
      <c r="DW990" s="74"/>
      <c r="DX990" s="74"/>
      <c r="ED990" s="74"/>
      <c r="EE990" s="74"/>
      <c r="EF990" s="74"/>
      <c r="EL990" s="74"/>
      <c r="EM990" s="74"/>
      <c r="EN990" s="74"/>
      <c r="ET990" s="74"/>
      <c r="EU990" s="74"/>
      <c r="EV990" s="74"/>
    </row>
    <row r="991" spans="12:152" s="73" customFormat="1" ht="13.5" x14ac:dyDescent="0.3">
      <c r="L991" s="74"/>
      <c r="N991" s="74">
        <v>1.4000000000000001E-10</v>
      </c>
      <c r="O991" s="74">
        <v>1.73651187343</v>
      </c>
      <c r="P991" s="74">
        <v>2912.8839798708</v>
      </c>
      <c r="Q991" s="73">
        <f t="shared" si="444"/>
        <v>4.8345175245330454E-11</v>
      </c>
      <c r="R991" s="73">
        <f t="shared" si="445"/>
        <v>4.8337336338691691E-11</v>
      </c>
      <c r="S991" s="73">
        <f t="shared" si="446"/>
        <v>4.8337335680514004E-11</v>
      </c>
      <c r="T991" s="73">
        <f t="shared" si="447"/>
        <v>4.8337335680457989E-11</v>
      </c>
      <c r="V991" s="74"/>
      <c r="W991" s="74"/>
      <c r="X991" s="74"/>
      <c r="AD991" s="74"/>
      <c r="AE991" s="74"/>
      <c r="AF991" s="74"/>
      <c r="AL991" s="74"/>
      <c r="AM991" s="74"/>
      <c r="AN991" s="74"/>
      <c r="AT991" s="74"/>
      <c r="AU991" s="74"/>
      <c r="AV991" s="74"/>
      <c r="BB991" s="74"/>
      <c r="BC991" s="74"/>
      <c r="BD991" s="74"/>
      <c r="BJ991" s="74"/>
      <c r="BK991" s="74"/>
      <c r="BL991" s="74"/>
      <c r="BR991" s="74"/>
      <c r="BS991" s="74"/>
      <c r="BT991" s="74"/>
      <c r="BZ991" s="74"/>
      <c r="CA991" s="74"/>
      <c r="CB991" s="74"/>
      <c r="CH991" s="74"/>
      <c r="CI991" s="74"/>
      <c r="CJ991" s="74"/>
      <c r="CP991" s="74"/>
      <c r="CQ991" s="74"/>
      <c r="CR991" s="74"/>
      <c r="CX991" s="74"/>
      <c r="CY991" s="74"/>
      <c r="CZ991" s="74"/>
      <c r="DF991" s="74">
        <v>3E-11</v>
      </c>
      <c r="DG991" s="74">
        <v>4.7463031029599998</v>
      </c>
      <c r="DH991" s="74">
        <v>54879.422437824003</v>
      </c>
      <c r="DI991" s="73">
        <f t="shared" si="448"/>
        <v>-2.2189735449404072E-11</v>
      </c>
      <c r="DJ991" s="73">
        <f t="shared" si="449"/>
        <v>-2.2212415244997499E-11</v>
      </c>
      <c r="DK991" s="73">
        <f t="shared" si="450"/>
        <v>-2.2212417148061752E-11</v>
      </c>
      <c r="DL991" s="73">
        <f t="shared" si="451"/>
        <v>-2.2212417148222222E-11</v>
      </c>
      <c r="DN991" s="74"/>
      <c r="DO991" s="74"/>
      <c r="DP991" s="74"/>
      <c r="DV991" s="74"/>
      <c r="DW991" s="74"/>
      <c r="DX991" s="74"/>
      <c r="ED991" s="74"/>
      <c r="EE991" s="74"/>
      <c r="EF991" s="74"/>
      <c r="EL991" s="74"/>
      <c r="EM991" s="74"/>
      <c r="EN991" s="74"/>
      <c r="ET991" s="74"/>
      <c r="EU991" s="74"/>
      <c r="EV991" s="74"/>
    </row>
    <row r="992" spans="12:152" s="73" customFormat="1" ht="13.5" x14ac:dyDescent="0.3">
      <c r="L992" s="74"/>
      <c r="N992" s="74">
        <v>1.2999999999999999E-10</v>
      </c>
      <c r="O992" s="74">
        <v>0.84907711504000005</v>
      </c>
      <c r="P992" s="74">
        <v>102343.055027137</v>
      </c>
      <c r="Q992" s="73">
        <f t="shared" si="444"/>
        <v>-4.8103795813534162E-11</v>
      </c>
      <c r="R992" s="73">
        <f t="shared" si="445"/>
        <v>-4.8356852500908196E-11</v>
      </c>
      <c r="S992" s="73">
        <f t="shared" si="446"/>
        <v>-4.835687373914407E-11</v>
      </c>
      <c r="T992" s="73">
        <f t="shared" si="447"/>
        <v>-4.8356873740954943E-11</v>
      </c>
      <c r="V992" s="74"/>
      <c r="W992" s="74"/>
      <c r="X992" s="74"/>
      <c r="AD992" s="74"/>
      <c r="AE992" s="74"/>
      <c r="AF992" s="74"/>
      <c r="AL992" s="74"/>
      <c r="AM992" s="74"/>
      <c r="AN992" s="74"/>
      <c r="AT992" s="74"/>
      <c r="AU992" s="74"/>
      <c r="AV992" s="74"/>
      <c r="BB992" s="74"/>
      <c r="BC992" s="74"/>
      <c r="BD992" s="74"/>
      <c r="BJ992" s="74"/>
      <c r="BK992" s="74"/>
      <c r="BL992" s="74"/>
      <c r="BR992" s="74"/>
      <c r="BS992" s="74"/>
      <c r="BT992" s="74"/>
      <c r="BZ992" s="74"/>
      <c r="CA992" s="74"/>
      <c r="CB992" s="74"/>
      <c r="CH992" s="74"/>
      <c r="CI992" s="74"/>
      <c r="CJ992" s="74"/>
      <c r="CP992" s="74"/>
      <c r="CQ992" s="74"/>
      <c r="CR992" s="74"/>
      <c r="CX992" s="74"/>
      <c r="CY992" s="74"/>
      <c r="CZ992" s="74"/>
      <c r="DF992" s="74">
        <v>3.9999999999999998E-11</v>
      </c>
      <c r="DG992" s="74">
        <v>3.7136503479599998</v>
      </c>
      <c r="DH992" s="74">
        <v>29580.474708443799</v>
      </c>
      <c r="DI992" s="73">
        <f t="shared" si="448"/>
        <v>3.7556259107175488E-11</v>
      </c>
      <c r="DJ992" s="73">
        <f t="shared" si="449"/>
        <v>3.7564593130039364E-11</v>
      </c>
      <c r="DK992" s="73">
        <f t="shared" si="450"/>
        <v>3.7564593829202461E-11</v>
      </c>
      <c r="DL992" s="73">
        <f t="shared" si="451"/>
        <v>3.7564593829261055E-11</v>
      </c>
      <c r="DN992" s="74"/>
      <c r="DO992" s="74"/>
      <c r="DP992" s="74"/>
      <c r="DV992" s="74"/>
      <c r="DW992" s="74"/>
      <c r="DX992" s="74"/>
      <c r="ED992" s="74"/>
      <c r="EE992" s="74"/>
      <c r="EF992" s="74"/>
      <c r="EL992" s="74"/>
      <c r="EM992" s="74"/>
      <c r="EN992" s="74"/>
      <c r="ET992" s="74"/>
      <c r="EU992" s="74"/>
      <c r="EV992" s="74"/>
    </row>
    <row r="993" spans="12:152" s="73" customFormat="1" ht="13.5" x14ac:dyDescent="0.3">
      <c r="L993" s="74"/>
      <c r="N993" s="74">
        <v>1.2999999999999999E-10</v>
      </c>
      <c r="O993" s="74">
        <v>2.3997022038</v>
      </c>
      <c r="P993" s="74">
        <v>155460.923372255</v>
      </c>
      <c r="Q993" s="73">
        <f t="shared" si="444"/>
        <v>4.0988296558102786E-12</v>
      </c>
      <c r="R993" s="73">
        <f t="shared" si="445"/>
        <v>4.5125422076667224E-12</v>
      </c>
      <c r="S993" s="73">
        <f t="shared" si="446"/>
        <v>4.5125769419339934E-12</v>
      </c>
      <c r="T993" s="73">
        <f t="shared" si="447"/>
        <v>4.5125769448880703E-12</v>
      </c>
      <c r="V993" s="74"/>
      <c r="W993" s="74"/>
      <c r="X993" s="74"/>
      <c r="AD993" s="74"/>
      <c r="AE993" s="74"/>
      <c r="AF993" s="74"/>
      <c r="AL993" s="74"/>
      <c r="AM993" s="74"/>
      <c r="AN993" s="74"/>
      <c r="AT993" s="74"/>
      <c r="AU993" s="74"/>
      <c r="AV993" s="74"/>
      <c r="BB993" s="74"/>
      <c r="BC993" s="74"/>
      <c r="BD993" s="74"/>
      <c r="BJ993" s="74"/>
      <c r="BK993" s="74"/>
      <c r="BL993" s="74"/>
      <c r="BR993" s="74"/>
      <c r="BS993" s="74"/>
      <c r="BT993" s="74"/>
      <c r="BZ993" s="74"/>
      <c r="CA993" s="74"/>
      <c r="CB993" s="74"/>
      <c r="CH993" s="74"/>
      <c r="CI993" s="74"/>
      <c r="CJ993" s="74"/>
      <c r="CP993" s="74"/>
      <c r="CQ993" s="74"/>
      <c r="CR993" s="74"/>
      <c r="CX993" s="74"/>
      <c r="CY993" s="74"/>
      <c r="CZ993" s="74"/>
      <c r="DF993" s="74">
        <v>3E-11</v>
      </c>
      <c r="DG993" s="74">
        <v>4.2076716154399998</v>
      </c>
      <c r="DH993" s="74">
        <v>128843.329265586</v>
      </c>
      <c r="DI993" s="73">
        <f t="shared" si="448"/>
        <v>-4.3511124713361592E-12</v>
      </c>
      <c r="DJ993" s="73">
        <f t="shared" si="449"/>
        <v>-4.4294292323090644E-12</v>
      </c>
      <c r="DK993" s="73">
        <f t="shared" si="450"/>
        <v>-4.4294358066435037E-12</v>
      </c>
      <c r="DL993" s="73">
        <f t="shared" si="451"/>
        <v>-4.4294358072102056E-12</v>
      </c>
      <c r="DN993" s="74"/>
      <c r="DO993" s="74"/>
      <c r="DP993" s="74"/>
      <c r="DV993" s="74"/>
      <c r="DW993" s="74"/>
      <c r="DX993" s="74"/>
      <c r="ED993" s="74"/>
      <c r="EE993" s="74"/>
      <c r="EF993" s="74"/>
      <c r="EL993" s="74"/>
      <c r="EM993" s="74"/>
      <c r="EN993" s="74"/>
      <c r="ET993" s="74"/>
      <c r="EU993" s="74"/>
      <c r="EV993" s="74"/>
    </row>
    <row r="994" spans="12:152" s="73" customFormat="1" ht="13.5" x14ac:dyDescent="0.3">
      <c r="L994" s="74"/>
      <c r="N994" s="74">
        <v>1.7000000000000001E-10</v>
      </c>
      <c r="O994" s="74">
        <v>4.1537441466800002</v>
      </c>
      <c r="P994" s="74">
        <v>26014.606015715101</v>
      </c>
      <c r="Q994" s="73">
        <f t="shared" si="444"/>
        <v>1.4253798202884166E-10</v>
      </c>
      <c r="R994" s="73">
        <f t="shared" si="445"/>
        <v>1.424885981203281E-10</v>
      </c>
      <c r="S994" s="73">
        <f t="shared" si="446"/>
        <v>1.4248859397225842E-10</v>
      </c>
      <c r="T994" s="73">
        <f t="shared" si="447"/>
        <v>1.424885939719053E-10</v>
      </c>
      <c r="V994" s="74"/>
      <c r="W994" s="74"/>
      <c r="X994" s="74"/>
      <c r="AD994" s="74"/>
      <c r="AE994" s="74"/>
      <c r="AF994" s="74"/>
      <c r="AL994" s="74"/>
      <c r="AM994" s="74"/>
      <c r="AN994" s="74"/>
      <c r="AT994" s="74"/>
      <c r="AU994" s="74"/>
      <c r="AV994" s="74"/>
      <c r="BB994" s="74"/>
      <c r="BC994" s="74"/>
      <c r="BD994" s="74"/>
      <c r="BJ994" s="74"/>
      <c r="BK994" s="74"/>
      <c r="BL994" s="74"/>
      <c r="BR994" s="74"/>
      <c r="BS994" s="74"/>
      <c r="BT994" s="74"/>
      <c r="BZ994" s="74"/>
      <c r="CA994" s="74"/>
      <c r="CB994" s="74"/>
      <c r="CH994" s="74"/>
      <c r="CI994" s="74"/>
      <c r="CJ994" s="74"/>
      <c r="CP994" s="74"/>
      <c r="CQ994" s="74"/>
      <c r="CR994" s="74"/>
      <c r="CX994" s="74"/>
      <c r="CY994" s="74"/>
      <c r="CZ994" s="74"/>
      <c r="DF994" s="74">
        <v>3E-11</v>
      </c>
      <c r="DG994" s="74">
        <v>0.91166163252999999</v>
      </c>
      <c r="DH994" s="74">
        <v>76468.450981001501</v>
      </c>
      <c r="DI994" s="73">
        <f t="shared" si="448"/>
        <v>1.1802576038452397E-11</v>
      </c>
      <c r="DJ994" s="73">
        <f t="shared" si="449"/>
        <v>1.175936380316143E-11</v>
      </c>
      <c r="DK994" s="73">
        <f t="shared" si="450"/>
        <v>1.1759360173763226E-11</v>
      </c>
      <c r="DL994" s="73">
        <f t="shared" si="451"/>
        <v>1.1759360173455734E-11</v>
      </c>
      <c r="DN994" s="74"/>
      <c r="DO994" s="74"/>
      <c r="DP994" s="74"/>
      <c r="DV994" s="74"/>
      <c r="DW994" s="74"/>
      <c r="DX994" s="74"/>
      <c r="ED994" s="74"/>
      <c r="EE994" s="74"/>
      <c r="EF994" s="74"/>
      <c r="EL994" s="74"/>
      <c r="EM994" s="74"/>
      <c r="EN994" s="74"/>
      <c r="ET994" s="74"/>
      <c r="EU994" s="74"/>
      <c r="EV994" s="74"/>
    </row>
    <row r="995" spans="12:152" s="73" customFormat="1" ht="13.5" x14ac:dyDescent="0.3">
      <c r="L995" s="74"/>
      <c r="N995" s="74">
        <v>1.2999999999999999E-10</v>
      </c>
      <c r="O995" s="74">
        <v>0.72484082296999996</v>
      </c>
      <c r="P995" s="74">
        <v>153878.96402397199</v>
      </c>
      <c r="Q995" s="73">
        <f t="shared" si="444"/>
        <v>9.9690566762196939E-11</v>
      </c>
      <c r="R995" s="73">
        <f t="shared" si="445"/>
        <v>9.9427098329659305E-11</v>
      </c>
      <c r="S995" s="73">
        <f t="shared" si="446"/>
        <v>9.9427076166804142E-11</v>
      </c>
      <c r="T995" s="73">
        <f t="shared" si="447"/>
        <v>9.9427076164937945E-11</v>
      </c>
      <c r="V995" s="74"/>
      <c r="W995" s="74"/>
      <c r="X995" s="74"/>
      <c r="AD995" s="74"/>
      <c r="AE995" s="74"/>
      <c r="AF995" s="74"/>
      <c r="AL995" s="74"/>
      <c r="AM995" s="74"/>
      <c r="AN995" s="74"/>
      <c r="AT995" s="74"/>
      <c r="AU995" s="74"/>
      <c r="AV995" s="74"/>
      <c r="BB995" s="74"/>
      <c r="BC995" s="74"/>
      <c r="BD995" s="74"/>
      <c r="BJ995" s="74"/>
      <c r="BK995" s="74"/>
      <c r="BL995" s="74"/>
      <c r="BR995" s="74"/>
      <c r="BS995" s="74"/>
      <c r="BT995" s="74"/>
      <c r="BZ995" s="74"/>
      <c r="CA995" s="74"/>
      <c r="CB995" s="74"/>
      <c r="CH995" s="74"/>
      <c r="CI995" s="74"/>
      <c r="CJ995" s="74"/>
      <c r="CP995" s="74"/>
      <c r="CQ995" s="74"/>
      <c r="CR995" s="74"/>
      <c r="CX995" s="74"/>
      <c r="CY995" s="74"/>
      <c r="CZ995" s="74"/>
      <c r="DF995" s="74">
        <v>3E-11</v>
      </c>
      <c r="DG995" s="74">
        <v>6.2094594047499996</v>
      </c>
      <c r="DH995" s="74">
        <v>50160.824611350501</v>
      </c>
      <c r="DI995" s="73">
        <f t="shared" si="448"/>
        <v>-1.7189811616391801E-11</v>
      </c>
      <c r="DJ995" s="73">
        <f t="shared" si="449"/>
        <v>-1.7215062878430864E-11</v>
      </c>
      <c r="DK995" s="73">
        <f t="shared" si="450"/>
        <v>-1.7215064997813329E-11</v>
      </c>
      <c r="DL995" s="73">
        <f t="shared" si="451"/>
        <v>-1.7215064997994886E-11</v>
      </c>
      <c r="DN995" s="74"/>
      <c r="DO995" s="74"/>
      <c r="DP995" s="74"/>
      <c r="DV995" s="74"/>
      <c r="DW995" s="74"/>
      <c r="DX995" s="74"/>
      <c r="ED995" s="74"/>
      <c r="EE995" s="74"/>
      <c r="EF995" s="74"/>
      <c r="EL995" s="74"/>
      <c r="EM995" s="74"/>
      <c r="EN995" s="74"/>
      <c r="ET995" s="74"/>
      <c r="EU995" s="74"/>
      <c r="EV995" s="74"/>
    </row>
    <row r="996" spans="12:152" s="73" customFormat="1" ht="13.5" x14ac:dyDescent="0.3">
      <c r="L996" s="74"/>
      <c r="N996" s="74">
        <v>1.2999999999999999E-10</v>
      </c>
      <c r="O996" s="74">
        <v>3.0490728819699999</v>
      </c>
      <c r="P996" s="74">
        <v>80432.469907005099</v>
      </c>
      <c r="Q996" s="73">
        <f t="shared" si="444"/>
        <v>-1.0585686906470464E-10</v>
      </c>
      <c r="R996" s="73">
        <f t="shared" si="445"/>
        <v>-1.0573241002924957E-10</v>
      </c>
      <c r="S996" s="73">
        <f t="shared" si="446"/>
        <v>-1.0573239956735632E-10</v>
      </c>
      <c r="T996" s="73">
        <f t="shared" si="447"/>
        <v>-1.0573239956647925E-10</v>
      </c>
      <c r="V996" s="74"/>
      <c r="W996" s="74"/>
      <c r="X996" s="74"/>
      <c r="AD996" s="74"/>
      <c r="AE996" s="74"/>
      <c r="AF996" s="74"/>
      <c r="AL996" s="74"/>
      <c r="AM996" s="74"/>
      <c r="AN996" s="74"/>
      <c r="AT996" s="74"/>
      <c r="AU996" s="74"/>
      <c r="AV996" s="74"/>
      <c r="BB996" s="74"/>
      <c r="BC996" s="74"/>
      <c r="BD996" s="74"/>
      <c r="BJ996" s="74"/>
      <c r="BK996" s="74"/>
      <c r="BL996" s="74"/>
      <c r="BR996" s="74"/>
      <c r="BS996" s="74"/>
      <c r="BT996" s="74"/>
      <c r="BZ996" s="74"/>
      <c r="CA996" s="74"/>
      <c r="CB996" s="74"/>
      <c r="CH996" s="74"/>
      <c r="CI996" s="74"/>
      <c r="CJ996" s="74"/>
      <c r="CP996" s="74"/>
      <c r="CQ996" s="74"/>
      <c r="CR996" s="74"/>
      <c r="CX996" s="74"/>
      <c r="CY996" s="74"/>
      <c r="CZ996" s="74"/>
      <c r="DF996" s="74">
        <v>3E-11</v>
      </c>
      <c r="DG996" s="74">
        <v>6.1013777726500003</v>
      </c>
      <c r="DH996" s="74">
        <v>52164.760582884403</v>
      </c>
      <c r="DI996" s="73">
        <f t="shared" si="448"/>
        <v>1.2056047342523321E-11</v>
      </c>
      <c r="DJ996" s="73">
        <f t="shared" si="449"/>
        <v>1.2026689451696691E-11</v>
      </c>
      <c r="DK996" s="73">
        <f t="shared" si="450"/>
        <v>1.2026686986171118E-11</v>
      </c>
      <c r="DL996" s="73">
        <f t="shared" si="451"/>
        <v>1.2026686985961774E-11</v>
      </c>
      <c r="DN996" s="74"/>
      <c r="DO996" s="74"/>
      <c r="DP996" s="74"/>
      <c r="DV996" s="74"/>
      <c r="DW996" s="74"/>
      <c r="DX996" s="74"/>
      <c r="ED996" s="74"/>
      <c r="EE996" s="74"/>
      <c r="EF996" s="74"/>
      <c r="EL996" s="74"/>
      <c r="EM996" s="74"/>
      <c r="EN996" s="74"/>
      <c r="ET996" s="74"/>
      <c r="EU996" s="74"/>
      <c r="EV996" s="74"/>
    </row>
    <row r="997" spans="12:152" s="73" customFormat="1" ht="13.5" x14ac:dyDescent="0.3">
      <c r="L997" s="74"/>
      <c r="N997" s="74">
        <v>1.2999999999999999E-10</v>
      </c>
      <c r="O997" s="74">
        <v>1.37316946035</v>
      </c>
      <c r="P997" s="74">
        <v>104035.22069664</v>
      </c>
      <c r="Q997" s="73">
        <f t="shared" si="444"/>
        <v>7.8187396566485995E-11</v>
      </c>
      <c r="R997" s="73">
        <f t="shared" si="445"/>
        <v>7.8408527314471929E-11</v>
      </c>
      <c r="S997" s="73">
        <f t="shared" si="446"/>
        <v>7.8408545866127401E-11</v>
      </c>
      <c r="T997" s="73">
        <f t="shared" si="447"/>
        <v>7.8408545867707058E-11</v>
      </c>
      <c r="V997" s="74"/>
      <c r="W997" s="74"/>
      <c r="X997" s="74"/>
      <c r="AD997" s="74"/>
      <c r="AE997" s="74"/>
      <c r="AF997" s="74"/>
      <c r="AL997" s="74"/>
      <c r="AM997" s="74"/>
      <c r="AN997" s="74"/>
      <c r="AT997" s="74"/>
      <c r="AU997" s="74"/>
      <c r="AV997" s="74"/>
      <c r="BB997" s="74"/>
      <c r="BC997" s="74"/>
      <c r="BD997" s="74"/>
      <c r="BJ997" s="74"/>
      <c r="BK997" s="74"/>
      <c r="BL997" s="74"/>
      <c r="BR997" s="74"/>
      <c r="BS997" s="74"/>
      <c r="BT997" s="74"/>
      <c r="BZ997" s="74"/>
      <c r="CA997" s="74"/>
      <c r="CB997" s="74"/>
      <c r="CH997" s="74"/>
      <c r="CI997" s="74"/>
      <c r="CJ997" s="74"/>
      <c r="CP997" s="74"/>
      <c r="CQ997" s="74"/>
      <c r="CR997" s="74"/>
      <c r="CX997" s="74"/>
      <c r="CY997" s="74"/>
      <c r="CZ997" s="74"/>
      <c r="DF997" s="74">
        <v>3E-11</v>
      </c>
      <c r="DG997" s="74">
        <v>0.31852065143000002</v>
      </c>
      <c r="DH997" s="74">
        <v>28632.575778466598</v>
      </c>
      <c r="DI997" s="73">
        <f t="shared" si="448"/>
        <v>2.7512331316010067E-11</v>
      </c>
      <c r="DJ997" s="73">
        <f t="shared" si="449"/>
        <v>2.7519341295722064E-11</v>
      </c>
      <c r="DK997" s="73">
        <f t="shared" si="450"/>
        <v>2.7519341883896784E-11</v>
      </c>
      <c r="DL997" s="73">
        <f t="shared" si="451"/>
        <v>2.7519341883947029E-11</v>
      </c>
      <c r="DN997" s="74"/>
      <c r="DO997" s="74"/>
      <c r="DP997" s="74"/>
      <c r="DV997" s="74"/>
      <c r="DW997" s="74"/>
      <c r="DX997" s="74"/>
      <c r="ED997" s="74"/>
      <c r="EE997" s="74"/>
      <c r="EF997" s="74"/>
      <c r="EL997" s="74"/>
      <c r="EM997" s="74"/>
      <c r="EN997" s="74"/>
      <c r="ET997" s="74"/>
      <c r="EU997" s="74"/>
      <c r="EV997" s="74"/>
    </row>
    <row r="998" spans="12:152" s="73" customFormat="1" ht="13.5" x14ac:dyDescent="0.3">
      <c r="L998" s="74"/>
      <c r="N998" s="74">
        <v>1.5E-10</v>
      </c>
      <c r="O998" s="74">
        <v>3.1280838421700001</v>
      </c>
      <c r="P998" s="74">
        <v>173.44857138459</v>
      </c>
      <c r="Q998" s="73">
        <f t="shared" si="444"/>
        <v>1.4151455890554291E-10</v>
      </c>
      <c r="R998" s="73">
        <f t="shared" si="445"/>
        <v>1.4151438221517263E-10</v>
      </c>
      <c r="S998" s="73">
        <f t="shared" si="446"/>
        <v>1.4151438220033722E-10</v>
      </c>
      <c r="T998" s="73">
        <f t="shared" si="447"/>
        <v>1.4151438220033598E-10</v>
      </c>
      <c r="V998" s="74"/>
      <c r="W998" s="74"/>
      <c r="X998" s="74"/>
      <c r="AD998" s="74"/>
      <c r="AE998" s="74"/>
      <c r="AF998" s="74"/>
      <c r="AL998" s="74"/>
      <c r="AM998" s="74"/>
      <c r="AN998" s="74"/>
      <c r="AT998" s="74"/>
      <c r="AU998" s="74"/>
      <c r="AV998" s="74"/>
      <c r="BB998" s="74"/>
      <c r="BC998" s="74"/>
      <c r="BD998" s="74"/>
      <c r="BJ998" s="74"/>
      <c r="BK998" s="74"/>
      <c r="BL998" s="74"/>
      <c r="BR998" s="74"/>
      <c r="BS998" s="74"/>
      <c r="BT998" s="74"/>
      <c r="BZ998" s="74"/>
      <c r="CA998" s="74"/>
      <c r="CB998" s="74"/>
      <c r="CH998" s="74"/>
      <c r="CI998" s="74"/>
      <c r="CJ998" s="74"/>
      <c r="CP998" s="74"/>
      <c r="CQ998" s="74"/>
      <c r="CR998" s="74"/>
      <c r="CX998" s="74"/>
      <c r="CY998" s="74"/>
      <c r="CZ998" s="74"/>
      <c r="DF998" s="74">
        <v>3E-11</v>
      </c>
      <c r="DG998" s="74">
        <v>2.8881657937299998</v>
      </c>
      <c r="DH998" s="74">
        <v>27360.584167201301</v>
      </c>
      <c r="DI998" s="73">
        <f t="shared" si="448"/>
        <v>1.1711330563576472E-11</v>
      </c>
      <c r="DJ998" s="73">
        <f t="shared" si="449"/>
        <v>1.1726806767396404E-11</v>
      </c>
      <c r="DK998" s="73">
        <f t="shared" si="450"/>
        <v>1.1726808066655448E-11</v>
      </c>
      <c r="DL998" s="73">
        <f t="shared" si="451"/>
        <v>1.1726808066765321E-11</v>
      </c>
      <c r="DN998" s="74"/>
      <c r="DO998" s="74"/>
      <c r="DP998" s="74"/>
      <c r="DV998" s="74"/>
      <c r="DW998" s="74"/>
      <c r="DX998" s="74"/>
      <c r="ED998" s="74"/>
      <c r="EE998" s="74"/>
      <c r="EF998" s="74"/>
      <c r="EL998" s="74"/>
      <c r="EM998" s="74"/>
      <c r="EN998" s="74"/>
      <c r="ET998" s="74"/>
      <c r="EU998" s="74"/>
      <c r="EV998" s="74"/>
    </row>
    <row r="999" spans="12:152" s="73" customFormat="1" ht="13.5" x14ac:dyDescent="0.3">
      <c r="L999" s="74"/>
      <c r="N999" s="74">
        <v>1.2999999999999999E-10</v>
      </c>
      <c r="O999" s="74">
        <v>2.9377435309500002</v>
      </c>
      <c r="P999" s="74">
        <v>533.62311835770004</v>
      </c>
      <c r="Q999" s="73">
        <f t="shared" si="444"/>
        <v>7.4389645895421562E-11</v>
      </c>
      <c r="R999" s="73">
        <f t="shared" si="445"/>
        <v>7.438848065325749E-11</v>
      </c>
      <c r="S999" s="73">
        <f t="shared" si="446"/>
        <v>7.4388480555420946E-11</v>
      </c>
      <c r="T999" s="73">
        <f t="shared" si="447"/>
        <v>7.4388480555412596E-11</v>
      </c>
      <c r="V999" s="74"/>
      <c r="W999" s="74"/>
      <c r="X999" s="74"/>
      <c r="AD999" s="74"/>
      <c r="AE999" s="74"/>
      <c r="AF999" s="74"/>
      <c r="AL999" s="74"/>
      <c r="AM999" s="74"/>
      <c r="AN999" s="74"/>
      <c r="AT999" s="74"/>
      <c r="AU999" s="74"/>
      <c r="AV999" s="74"/>
      <c r="BB999" s="74"/>
      <c r="BC999" s="74"/>
      <c r="BD999" s="74"/>
      <c r="BJ999" s="74"/>
      <c r="BK999" s="74"/>
      <c r="BL999" s="74"/>
      <c r="BR999" s="74"/>
      <c r="BS999" s="74"/>
      <c r="BT999" s="74"/>
      <c r="BZ999" s="74"/>
      <c r="CA999" s="74"/>
      <c r="CB999" s="74"/>
      <c r="CH999" s="74"/>
      <c r="CI999" s="74"/>
      <c r="CJ999" s="74"/>
      <c r="CP999" s="74"/>
      <c r="CQ999" s="74"/>
      <c r="CR999" s="74"/>
      <c r="CX999" s="74"/>
      <c r="CY999" s="74"/>
      <c r="CZ999" s="74"/>
      <c r="DF999" s="74">
        <v>3E-11</v>
      </c>
      <c r="DG999" s="74">
        <v>5.2908336488399996</v>
      </c>
      <c r="DH999" s="74">
        <v>2751.5475996916002</v>
      </c>
      <c r="DI999" s="73">
        <f t="shared" si="448"/>
        <v>2.8795742084196971E-11</v>
      </c>
      <c r="DJ999" s="73">
        <f t="shared" si="449"/>
        <v>2.8795267815759928E-11</v>
      </c>
      <c r="DK999" s="73">
        <f t="shared" si="450"/>
        <v>2.8795267775935557E-11</v>
      </c>
      <c r="DL999" s="73">
        <f t="shared" si="451"/>
        <v>2.8795267775932206E-11</v>
      </c>
      <c r="DN999" s="74"/>
      <c r="DO999" s="74"/>
      <c r="DP999" s="74"/>
      <c r="DV999" s="74"/>
      <c r="DW999" s="74"/>
      <c r="DX999" s="74"/>
      <c r="ED999" s="74"/>
      <c r="EE999" s="74"/>
      <c r="EF999" s="74"/>
      <c r="EL999" s="74"/>
      <c r="EM999" s="74"/>
      <c r="EN999" s="74"/>
      <c r="ET999" s="74"/>
      <c r="EU999" s="74"/>
      <c r="EV999" s="74"/>
    </row>
    <row r="1000" spans="12:152" s="73" customFormat="1" ht="13.5" x14ac:dyDescent="0.3">
      <c r="L1000" s="74"/>
      <c r="N1000" s="74">
        <v>1.2999999999999999E-10</v>
      </c>
      <c r="O1000" s="74">
        <v>2.2453540196200001</v>
      </c>
      <c r="P1000" s="74">
        <v>246113.792372472</v>
      </c>
      <c r="Q1000" s="73">
        <f t="shared" si="444"/>
        <v>-1.2201232726189045E-10</v>
      </c>
      <c r="R1000" s="73">
        <f t="shared" si="445"/>
        <v>-1.2223694328465199E-10</v>
      </c>
      <c r="S1000" s="73">
        <f t="shared" si="446"/>
        <v>-1.2223696201354162E-10</v>
      </c>
      <c r="T1000" s="73">
        <f t="shared" si="447"/>
        <v>-1.222369620151313E-10</v>
      </c>
      <c r="V1000" s="74"/>
      <c r="W1000" s="74"/>
      <c r="X1000" s="74"/>
      <c r="AD1000" s="74"/>
      <c r="AE1000" s="74"/>
      <c r="AF1000" s="74"/>
      <c r="AL1000" s="74"/>
      <c r="AM1000" s="74"/>
      <c r="AN1000" s="74"/>
      <c r="AT1000" s="74"/>
      <c r="AU1000" s="74"/>
      <c r="AV1000" s="74"/>
      <c r="BB1000" s="74"/>
      <c r="BC1000" s="74"/>
      <c r="BD1000" s="74"/>
      <c r="BJ1000" s="74"/>
      <c r="BK1000" s="74"/>
      <c r="BL1000" s="74"/>
      <c r="BR1000" s="74"/>
      <c r="BS1000" s="74"/>
      <c r="BT1000" s="74"/>
      <c r="BZ1000" s="74"/>
      <c r="CA1000" s="74"/>
      <c r="CB1000" s="74"/>
      <c r="CH1000" s="74"/>
      <c r="CI1000" s="74"/>
      <c r="CJ1000" s="74"/>
      <c r="CP1000" s="74"/>
      <c r="CQ1000" s="74"/>
      <c r="CR1000" s="74"/>
      <c r="CX1000" s="74"/>
      <c r="CY1000" s="74"/>
      <c r="CZ1000" s="74"/>
      <c r="DF1000" s="74">
        <v>3E-11</v>
      </c>
      <c r="DG1000" s="74">
        <v>0.87901414892999996</v>
      </c>
      <c r="DH1000" s="74">
        <v>1699.2792165031999</v>
      </c>
      <c r="DI1000" s="73">
        <f t="shared" si="448"/>
        <v>-2.9376732997774361E-11</v>
      </c>
      <c r="DJ1000" s="73">
        <f t="shared" si="449"/>
        <v>-2.9376944710072711E-11</v>
      </c>
      <c r="DK1000" s="73">
        <f t="shared" si="450"/>
        <v>-2.9376944727847019E-11</v>
      </c>
      <c r="DL1000" s="73">
        <f t="shared" si="451"/>
        <v>-2.9376944727848531E-11</v>
      </c>
      <c r="DN1000" s="74"/>
      <c r="DO1000" s="74"/>
      <c r="DP1000" s="74"/>
      <c r="DV1000" s="74"/>
      <c r="DW1000" s="74"/>
      <c r="DX1000" s="74"/>
      <c r="ED1000" s="74"/>
      <c r="EE1000" s="74"/>
      <c r="EF1000" s="74"/>
      <c r="EL1000" s="74"/>
      <c r="EM1000" s="74"/>
      <c r="EN1000" s="74"/>
      <c r="ET1000" s="74"/>
      <c r="EU1000" s="74"/>
      <c r="EV1000" s="74"/>
    </row>
    <row r="1001" spans="12:152" s="73" customFormat="1" ht="13.5" x14ac:dyDescent="0.3">
      <c r="L1001" s="74"/>
      <c r="N1001" s="74">
        <v>1.5999999999999999E-10</v>
      </c>
      <c r="O1001" s="74">
        <v>0.39665846969000002</v>
      </c>
      <c r="P1001" s="74">
        <v>78112.661754879606</v>
      </c>
      <c r="Q1001" s="73">
        <f t="shared" si="444"/>
        <v>1.5904883103910203E-10</v>
      </c>
      <c r="R1001" s="73">
        <f t="shared" si="445"/>
        <v>1.5902075656200153E-10</v>
      </c>
      <c r="S1001" s="73">
        <f t="shared" si="446"/>
        <v>1.5902075418772085E-10</v>
      </c>
      <c r="T1001" s="73">
        <f t="shared" si="447"/>
        <v>1.590207541875199E-10</v>
      </c>
      <c r="V1001" s="74"/>
      <c r="W1001" s="74"/>
      <c r="X1001" s="74"/>
      <c r="AD1001" s="74"/>
      <c r="AE1001" s="74"/>
      <c r="AF1001" s="74"/>
      <c r="AL1001" s="74"/>
      <c r="AM1001" s="74"/>
      <c r="AN1001" s="74"/>
      <c r="AT1001" s="74"/>
      <c r="AU1001" s="74"/>
      <c r="AV1001" s="74"/>
      <c r="BB1001" s="74"/>
      <c r="BC1001" s="74"/>
      <c r="BD1001" s="74"/>
      <c r="BJ1001" s="74"/>
      <c r="BK1001" s="74"/>
      <c r="BL1001" s="74"/>
      <c r="BR1001" s="74"/>
      <c r="BS1001" s="74"/>
      <c r="BT1001" s="74"/>
      <c r="BZ1001" s="74"/>
      <c r="CA1001" s="74"/>
      <c r="CB1001" s="74"/>
      <c r="CH1001" s="74"/>
      <c r="CI1001" s="74"/>
      <c r="CJ1001" s="74"/>
      <c r="CP1001" s="74"/>
      <c r="CQ1001" s="74"/>
      <c r="CR1001" s="74"/>
      <c r="CX1001" s="74"/>
      <c r="CY1001" s="74"/>
      <c r="CZ1001" s="74"/>
      <c r="DF1001" s="74">
        <v>3E-11</v>
      </c>
      <c r="DG1001" s="74">
        <v>0.1294237828</v>
      </c>
      <c r="DH1001" s="74">
        <v>203375.74902421</v>
      </c>
      <c r="DI1001" s="73">
        <f t="shared" si="448"/>
        <v>-1.4278564851717238E-12</v>
      </c>
      <c r="DJ1001" s="73">
        <f t="shared" si="449"/>
        <v>-1.5526684504721949E-12</v>
      </c>
      <c r="DK1001" s="73">
        <f t="shared" si="450"/>
        <v>-1.552678928836495E-12</v>
      </c>
      <c r="DL1001" s="73">
        <f t="shared" si="451"/>
        <v>-1.5526789297220639E-12</v>
      </c>
      <c r="DN1001" s="74"/>
      <c r="DO1001" s="74"/>
      <c r="DP1001" s="74"/>
      <c r="DV1001" s="74"/>
      <c r="DW1001" s="74"/>
      <c r="DX1001" s="74"/>
      <c r="ED1001" s="74"/>
      <c r="EE1001" s="74"/>
      <c r="EF1001" s="74"/>
      <c r="EL1001" s="74"/>
      <c r="EM1001" s="74"/>
      <c r="EN1001" s="74"/>
      <c r="ET1001" s="74"/>
      <c r="EU1001" s="74"/>
      <c r="EV1001" s="74"/>
    </row>
    <row r="1002" spans="12:152" s="73" customFormat="1" ht="13.5" x14ac:dyDescent="0.3">
      <c r="L1002" s="74"/>
      <c r="N1002" s="74">
        <v>1.5E-10</v>
      </c>
      <c r="O1002" s="74">
        <v>4.7505334161599997</v>
      </c>
      <c r="P1002" s="74">
        <v>130020.031063995</v>
      </c>
      <c r="Q1002" s="73">
        <f t="shared" si="444"/>
        <v>9.1922838911539801E-11</v>
      </c>
      <c r="R1002" s="73">
        <f t="shared" si="445"/>
        <v>9.1606850086423764E-11</v>
      </c>
      <c r="S1002" s="73">
        <f t="shared" si="446"/>
        <v>9.1606823528097787E-11</v>
      </c>
      <c r="T1002" s="73">
        <f t="shared" si="447"/>
        <v>9.1606823525829205E-11</v>
      </c>
      <c r="V1002" s="74"/>
      <c r="W1002" s="74"/>
      <c r="X1002" s="74"/>
      <c r="AD1002" s="74"/>
      <c r="AE1002" s="74"/>
      <c r="AF1002" s="74"/>
      <c r="AL1002" s="74"/>
      <c r="AM1002" s="74"/>
      <c r="AN1002" s="74"/>
      <c r="AT1002" s="74"/>
      <c r="AU1002" s="74"/>
      <c r="AV1002" s="74"/>
      <c r="BB1002" s="74"/>
      <c r="BC1002" s="74"/>
      <c r="BD1002" s="74"/>
      <c r="BJ1002" s="74"/>
      <c r="BK1002" s="74"/>
      <c r="BL1002" s="74"/>
      <c r="BR1002" s="74"/>
      <c r="BS1002" s="74"/>
      <c r="BT1002" s="74"/>
      <c r="BZ1002" s="74"/>
      <c r="CA1002" s="74"/>
      <c r="CB1002" s="74"/>
      <c r="CH1002" s="74"/>
      <c r="CI1002" s="74"/>
      <c r="CJ1002" s="74"/>
      <c r="CP1002" s="74"/>
      <c r="CQ1002" s="74"/>
      <c r="CR1002" s="74"/>
      <c r="CX1002" s="74"/>
      <c r="CY1002" s="74"/>
      <c r="CZ1002" s="74"/>
      <c r="DF1002" s="74">
        <v>3E-11</v>
      </c>
      <c r="DG1002" s="74">
        <v>1.88640533644</v>
      </c>
      <c r="DH1002" s="74">
        <v>27353.4706202005</v>
      </c>
      <c r="DI1002" s="73">
        <f t="shared" si="448"/>
        <v>2.9958734055412123E-11</v>
      </c>
      <c r="DJ1002" s="73">
        <f t="shared" si="449"/>
        <v>2.9959610619913501E-11</v>
      </c>
      <c r="DK1002" s="73">
        <f t="shared" si="450"/>
        <v>2.9959610693116853E-11</v>
      </c>
      <c r="DL1002" s="73">
        <f t="shared" si="451"/>
        <v>2.9959610693123044E-11</v>
      </c>
      <c r="DN1002" s="74"/>
      <c r="DO1002" s="74"/>
      <c r="DP1002" s="74"/>
      <c r="DV1002" s="74"/>
      <c r="DW1002" s="74"/>
      <c r="DX1002" s="74"/>
      <c r="ED1002" s="74"/>
      <c r="EE1002" s="74"/>
      <c r="EF1002" s="74"/>
      <c r="EL1002" s="74"/>
      <c r="EM1002" s="74"/>
      <c r="EN1002" s="74"/>
      <c r="ET1002" s="74"/>
      <c r="EU1002" s="74"/>
      <c r="EV1002" s="74"/>
    </row>
    <row r="1003" spans="12:152" s="73" customFormat="1" ht="13.5" x14ac:dyDescent="0.3">
      <c r="L1003" s="74"/>
      <c r="N1003" s="74">
        <v>1.5999999999999999E-10</v>
      </c>
      <c r="O1003" s="74">
        <v>0.76587038275999997</v>
      </c>
      <c r="P1003" s="74">
        <v>557.4507382004</v>
      </c>
      <c r="Q1003" s="73">
        <f t="shared" si="444"/>
        <v>-1.4767027540138885E-10</v>
      </c>
      <c r="R1003" s="73">
        <f t="shared" si="445"/>
        <v>-1.4767097862368423E-10</v>
      </c>
      <c r="S1003" s="73">
        <f t="shared" si="446"/>
        <v>-1.4767097868272748E-10</v>
      </c>
      <c r="T1003" s="73">
        <f t="shared" si="447"/>
        <v>-1.4767097868273239E-10</v>
      </c>
      <c r="V1003" s="74"/>
      <c r="W1003" s="74"/>
      <c r="X1003" s="74"/>
      <c r="AD1003" s="74"/>
      <c r="AE1003" s="74"/>
      <c r="AF1003" s="74"/>
      <c r="AL1003" s="74"/>
      <c r="AM1003" s="74"/>
      <c r="AN1003" s="74"/>
      <c r="AT1003" s="74"/>
      <c r="AU1003" s="74"/>
      <c r="AV1003" s="74"/>
      <c r="BB1003" s="74"/>
      <c r="BC1003" s="74"/>
      <c r="BD1003" s="74"/>
      <c r="BJ1003" s="74"/>
      <c r="BK1003" s="74"/>
      <c r="BL1003" s="74"/>
      <c r="BR1003" s="74"/>
      <c r="BS1003" s="74"/>
      <c r="BT1003" s="74"/>
      <c r="BZ1003" s="74"/>
      <c r="CA1003" s="74"/>
      <c r="CB1003" s="74"/>
      <c r="CH1003" s="74"/>
      <c r="CI1003" s="74"/>
      <c r="CJ1003" s="74"/>
      <c r="CP1003" s="74"/>
      <c r="CQ1003" s="74"/>
      <c r="CR1003" s="74"/>
      <c r="CX1003" s="74"/>
      <c r="CY1003" s="74"/>
      <c r="CZ1003" s="74"/>
      <c r="DF1003" s="74">
        <v>3E-11</v>
      </c>
      <c r="DG1003" s="74">
        <v>3.7766099014400001</v>
      </c>
      <c r="DH1003" s="74">
        <v>24787.076323369201</v>
      </c>
      <c r="DI1003" s="73">
        <f t="shared" si="448"/>
        <v>-1.3600985724372037E-11</v>
      </c>
      <c r="DJ1003" s="73">
        <f t="shared" si="449"/>
        <v>-1.3614559443423705E-11</v>
      </c>
      <c r="DK1003" s="73">
        <f t="shared" si="450"/>
        <v>-1.3614560582952883E-11</v>
      </c>
      <c r="DL1003" s="73">
        <f t="shared" si="451"/>
        <v>-1.3614560583048616E-11</v>
      </c>
      <c r="DN1003" s="74"/>
      <c r="DO1003" s="74"/>
      <c r="DP1003" s="74"/>
      <c r="DV1003" s="74"/>
      <c r="DW1003" s="74"/>
      <c r="DX1003" s="74"/>
      <c r="ED1003" s="74"/>
      <c r="EE1003" s="74"/>
      <c r="EF1003" s="74"/>
      <c r="EL1003" s="74"/>
      <c r="EM1003" s="74"/>
      <c r="EN1003" s="74"/>
      <c r="ET1003" s="74"/>
      <c r="EU1003" s="74"/>
      <c r="EV1003" s="74"/>
    </row>
    <row r="1004" spans="12:152" s="73" customFormat="1" ht="13.5" x14ac:dyDescent="0.3">
      <c r="L1004" s="74"/>
      <c r="N1004" s="74">
        <v>1.5E-10</v>
      </c>
      <c r="O1004" s="74">
        <v>6.0104579643699996</v>
      </c>
      <c r="P1004" s="74">
        <v>51112.492199695997</v>
      </c>
      <c r="Q1004" s="73">
        <f t="shared" si="444"/>
        <v>1.3087043078853046E-10</v>
      </c>
      <c r="R1004" s="73">
        <f t="shared" si="445"/>
        <v>1.30947096142184E-10</v>
      </c>
      <c r="S1004" s="73">
        <f t="shared" si="446"/>
        <v>1.3094710257313501E-10</v>
      </c>
      <c r="T1004" s="73">
        <f t="shared" si="447"/>
        <v>1.3094710257368397E-10</v>
      </c>
      <c r="V1004" s="74"/>
      <c r="W1004" s="74"/>
      <c r="X1004" s="74"/>
      <c r="AD1004" s="74"/>
      <c r="AE1004" s="74"/>
      <c r="AF1004" s="74"/>
      <c r="AL1004" s="74"/>
      <c r="AM1004" s="74"/>
      <c r="AN1004" s="74"/>
      <c r="AT1004" s="74"/>
      <c r="AU1004" s="74"/>
      <c r="AV1004" s="74"/>
      <c r="BB1004" s="74"/>
      <c r="BC1004" s="74"/>
      <c r="BD1004" s="74"/>
      <c r="BJ1004" s="74"/>
      <c r="BK1004" s="74"/>
      <c r="BL1004" s="74"/>
      <c r="BR1004" s="74"/>
      <c r="BS1004" s="74"/>
      <c r="BT1004" s="74"/>
      <c r="BZ1004" s="74"/>
      <c r="CA1004" s="74"/>
      <c r="CB1004" s="74"/>
      <c r="CH1004" s="74"/>
      <c r="CI1004" s="74"/>
      <c r="CJ1004" s="74"/>
      <c r="CP1004" s="74"/>
      <c r="CQ1004" s="74"/>
      <c r="CR1004" s="74"/>
      <c r="CX1004" s="74"/>
      <c r="CY1004" s="74"/>
      <c r="CZ1004" s="74"/>
      <c r="DF1004" s="74">
        <v>3E-11</v>
      </c>
      <c r="DG1004" s="74">
        <v>5.2633995852600002</v>
      </c>
      <c r="DH1004" s="74">
        <v>289185.691661502</v>
      </c>
      <c r="DI1004" s="73">
        <f t="shared" si="448"/>
        <v>-2.1389473773901779E-11</v>
      </c>
      <c r="DJ1004" s="73">
        <f t="shared" si="449"/>
        <v>-2.1264504085452615E-11</v>
      </c>
      <c r="DK1004" s="73">
        <f t="shared" si="450"/>
        <v>-2.1264493561372936E-11</v>
      </c>
      <c r="DL1004" s="73">
        <f t="shared" si="451"/>
        <v>-2.1264493560468349E-11</v>
      </c>
      <c r="DN1004" s="74"/>
      <c r="DO1004" s="74"/>
      <c r="DP1004" s="74"/>
      <c r="DV1004" s="74"/>
      <c r="DW1004" s="74"/>
      <c r="DX1004" s="74"/>
      <c r="ED1004" s="74"/>
      <c r="EE1004" s="74"/>
      <c r="EF1004" s="74"/>
      <c r="EL1004" s="74"/>
      <c r="EM1004" s="74"/>
      <c r="EN1004" s="74"/>
      <c r="ET1004" s="74"/>
      <c r="EU1004" s="74"/>
      <c r="EV1004" s="74"/>
    </row>
    <row r="1005" spans="12:152" s="73" customFormat="1" ht="13.5" x14ac:dyDescent="0.3">
      <c r="L1005" s="74"/>
      <c r="N1005" s="74">
        <v>1.5E-10</v>
      </c>
      <c r="O1005" s="74">
        <v>0.93774708323</v>
      </c>
      <c r="P1005" s="74">
        <v>461.33643145439999</v>
      </c>
      <c r="Q1005" s="73">
        <f t="shared" si="444"/>
        <v>-8.179456470329144E-11</v>
      </c>
      <c r="R1005" s="73">
        <f t="shared" si="445"/>
        <v>-8.1793376603756137E-11</v>
      </c>
      <c r="S1005" s="73">
        <f t="shared" si="446"/>
        <v>-8.1793376504000598E-11</v>
      </c>
      <c r="T1005" s="73">
        <f t="shared" si="447"/>
        <v>-8.1793376503992106E-11</v>
      </c>
      <c r="V1005" s="74"/>
      <c r="W1005" s="74"/>
      <c r="X1005" s="74"/>
      <c r="AD1005" s="74"/>
      <c r="AE1005" s="74"/>
      <c r="AF1005" s="74"/>
      <c r="AL1005" s="74"/>
      <c r="AM1005" s="74"/>
      <c r="AN1005" s="74"/>
      <c r="AT1005" s="74"/>
      <c r="AU1005" s="74"/>
      <c r="AV1005" s="74"/>
      <c r="BB1005" s="74"/>
      <c r="BC1005" s="74"/>
      <c r="BD1005" s="74"/>
      <c r="BJ1005" s="74"/>
      <c r="BK1005" s="74"/>
      <c r="BL1005" s="74"/>
      <c r="BR1005" s="74"/>
      <c r="BS1005" s="74"/>
      <c r="BT1005" s="74"/>
      <c r="BZ1005" s="74"/>
      <c r="CA1005" s="74"/>
      <c r="CB1005" s="74"/>
      <c r="CH1005" s="74"/>
      <c r="CI1005" s="74"/>
      <c r="CJ1005" s="74"/>
      <c r="CP1005" s="74"/>
      <c r="CQ1005" s="74"/>
      <c r="CR1005" s="74"/>
      <c r="CX1005" s="74"/>
      <c r="CY1005" s="74"/>
      <c r="CZ1005" s="74"/>
      <c r="DF1005" s="74">
        <v>3E-11</v>
      </c>
      <c r="DG1005" s="74">
        <v>1.34477523795</v>
      </c>
      <c r="DH1005" s="74">
        <v>1169.5882514085999</v>
      </c>
      <c r="DI1005" s="73">
        <f t="shared" si="448"/>
        <v>2.3749222288681512E-12</v>
      </c>
      <c r="DJ1005" s="73">
        <f t="shared" si="449"/>
        <v>2.3756386383552254E-12</v>
      </c>
      <c r="DK1005" s="73">
        <f t="shared" si="450"/>
        <v>2.3756386985062708E-12</v>
      </c>
      <c r="DL1005" s="73">
        <f t="shared" si="451"/>
        <v>2.3756386985113704E-12</v>
      </c>
      <c r="DN1005" s="74"/>
      <c r="DO1005" s="74"/>
      <c r="DP1005" s="74"/>
      <c r="DV1005" s="74"/>
      <c r="DW1005" s="74"/>
      <c r="DX1005" s="74"/>
      <c r="ED1005" s="74"/>
      <c r="EE1005" s="74"/>
      <c r="EF1005" s="74"/>
      <c r="EL1005" s="74"/>
      <c r="EM1005" s="74"/>
      <c r="EN1005" s="74"/>
      <c r="ET1005" s="74"/>
      <c r="EU1005" s="74"/>
      <c r="EV1005" s="74"/>
    </row>
    <row r="1006" spans="12:152" s="73" customFormat="1" ht="13.5" x14ac:dyDescent="0.3">
      <c r="L1006" s="74"/>
      <c r="N1006" s="74">
        <v>1.2E-10</v>
      </c>
      <c r="O1006" s="74">
        <v>4.0398803260299996</v>
      </c>
      <c r="P1006" s="74">
        <v>77956.151803752902</v>
      </c>
      <c r="Q1006" s="73">
        <f t="shared" si="444"/>
        <v>6.5630953443026199E-11</v>
      </c>
      <c r="R1006" s="73">
        <f t="shared" si="445"/>
        <v>6.5791276992427013E-11</v>
      </c>
      <c r="S1006" s="73">
        <f t="shared" si="446"/>
        <v>6.5791290446498325E-11</v>
      </c>
      <c r="T1006" s="73">
        <f t="shared" si="447"/>
        <v>6.5791290447639252E-11</v>
      </c>
      <c r="V1006" s="74"/>
      <c r="W1006" s="74"/>
      <c r="X1006" s="74"/>
      <c r="AD1006" s="74"/>
      <c r="AE1006" s="74"/>
      <c r="AF1006" s="74"/>
      <c r="AL1006" s="74"/>
      <c r="AM1006" s="74"/>
      <c r="AN1006" s="74"/>
      <c r="AT1006" s="74"/>
      <c r="AU1006" s="74"/>
      <c r="AV1006" s="74"/>
      <c r="BB1006" s="74"/>
      <c r="BC1006" s="74"/>
      <c r="BD1006" s="74"/>
      <c r="BJ1006" s="74"/>
      <c r="BK1006" s="74"/>
      <c r="BL1006" s="74"/>
      <c r="BR1006" s="74"/>
      <c r="BS1006" s="74"/>
      <c r="BT1006" s="74"/>
      <c r="BZ1006" s="74"/>
      <c r="CA1006" s="74"/>
      <c r="CB1006" s="74"/>
      <c r="CH1006" s="74"/>
      <c r="CI1006" s="74"/>
      <c r="CJ1006" s="74"/>
      <c r="CP1006" s="74"/>
      <c r="CQ1006" s="74"/>
      <c r="CR1006" s="74"/>
      <c r="CX1006" s="74"/>
      <c r="CY1006" s="74"/>
      <c r="CZ1006" s="74"/>
      <c r="DF1006" s="74">
        <v>3E-11</v>
      </c>
      <c r="DG1006" s="74">
        <v>7.9285654519999998E-2</v>
      </c>
      <c r="DH1006" s="74">
        <v>104241.406245077</v>
      </c>
      <c r="DI1006" s="73">
        <f t="shared" si="448"/>
        <v>-2.9611349394077915E-11</v>
      </c>
      <c r="DJ1006" s="73">
        <f t="shared" si="449"/>
        <v>-2.9601005130224419E-11</v>
      </c>
      <c r="DK1006" s="73">
        <f t="shared" si="450"/>
        <v>-2.9601004256032379E-11</v>
      </c>
      <c r="DL1006" s="73">
        <f t="shared" si="451"/>
        <v>-2.9601004255958088E-11</v>
      </c>
      <c r="DN1006" s="74"/>
      <c r="DO1006" s="74"/>
      <c r="DP1006" s="74"/>
      <c r="DV1006" s="74"/>
      <c r="DW1006" s="74"/>
      <c r="DX1006" s="74"/>
      <c r="ED1006" s="74"/>
      <c r="EE1006" s="74"/>
      <c r="EF1006" s="74"/>
      <c r="EL1006" s="74"/>
      <c r="EM1006" s="74"/>
      <c r="EN1006" s="74"/>
      <c r="ET1006" s="74"/>
      <c r="EU1006" s="74"/>
      <c r="EV1006" s="74"/>
    </row>
    <row r="1007" spans="12:152" s="73" customFormat="1" ht="13.5" x14ac:dyDescent="0.3">
      <c r="L1007" s="74"/>
      <c r="N1007" s="74">
        <v>1.5E-10</v>
      </c>
      <c r="O1007" s="74">
        <v>1.4383346046800001</v>
      </c>
      <c r="P1007" s="74">
        <v>169093.57054942701</v>
      </c>
      <c r="Q1007" s="73">
        <f t="shared" si="444"/>
        <v>-7.3963910902576785E-11</v>
      </c>
      <c r="R1007" s="73">
        <f t="shared" si="445"/>
        <v>-7.3511509640510827E-11</v>
      </c>
      <c r="S1007" s="73">
        <f t="shared" si="446"/>
        <v>-7.3511471618865363E-11</v>
      </c>
      <c r="T1007" s="73">
        <f t="shared" si="447"/>
        <v>-7.3511471615654571E-11</v>
      </c>
      <c r="V1007" s="74"/>
      <c r="W1007" s="74"/>
      <c r="X1007" s="74"/>
      <c r="AD1007" s="74"/>
      <c r="AE1007" s="74"/>
      <c r="AF1007" s="74"/>
      <c r="AL1007" s="74"/>
      <c r="AM1007" s="74"/>
      <c r="AN1007" s="74"/>
      <c r="AT1007" s="74"/>
      <c r="AU1007" s="74"/>
      <c r="AV1007" s="74"/>
      <c r="BB1007" s="74"/>
      <c r="BC1007" s="74"/>
      <c r="BD1007" s="74"/>
      <c r="BJ1007" s="74"/>
      <c r="BK1007" s="74"/>
      <c r="BL1007" s="74"/>
      <c r="BR1007" s="74"/>
      <c r="BS1007" s="74"/>
      <c r="BT1007" s="74"/>
      <c r="BZ1007" s="74"/>
      <c r="CA1007" s="74"/>
      <c r="CB1007" s="74"/>
      <c r="CH1007" s="74"/>
      <c r="CI1007" s="74"/>
      <c r="CJ1007" s="74"/>
      <c r="CP1007" s="74"/>
      <c r="CQ1007" s="74"/>
      <c r="CR1007" s="74"/>
      <c r="CX1007" s="74"/>
      <c r="CY1007" s="74"/>
      <c r="CZ1007" s="74"/>
      <c r="DF1007" s="74">
        <v>3E-11</v>
      </c>
      <c r="DG1007" s="74">
        <v>4.4791673292500001</v>
      </c>
      <c r="DH1007" s="74">
        <v>38634.385080657201</v>
      </c>
      <c r="DI1007" s="73">
        <f t="shared" si="448"/>
        <v>-2.6113442698675562E-11</v>
      </c>
      <c r="DJ1007" s="73">
        <f t="shared" si="449"/>
        <v>-2.6125120433987218E-11</v>
      </c>
      <c r="DK1007" s="73">
        <f t="shared" si="450"/>
        <v>-2.6125121413786315E-11</v>
      </c>
      <c r="DL1007" s="73">
        <f t="shared" si="451"/>
        <v>-2.6125121413870141E-11</v>
      </c>
      <c r="DN1007" s="74"/>
      <c r="DO1007" s="74"/>
      <c r="DP1007" s="74"/>
      <c r="DV1007" s="74"/>
      <c r="DW1007" s="74"/>
      <c r="DX1007" s="74"/>
      <c r="ED1007" s="74"/>
      <c r="EE1007" s="74"/>
      <c r="EF1007" s="74"/>
      <c r="EL1007" s="74"/>
      <c r="EM1007" s="74"/>
      <c r="EN1007" s="74"/>
      <c r="ET1007" s="74"/>
      <c r="EU1007" s="74"/>
      <c r="EV1007" s="74"/>
    </row>
    <row r="1008" spans="12:152" s="73" customFormat="1" ht="13.5" x14ac:dyDescent="0.3">
      <c r="L1008" s="74"/>
      <c r="N1008" s="74">
        <v>1.4000000000000001E-10</v>
      </c>
      <c r="O1008" s="74">
        <v>2.1474910881999998</v>
      </c>
      <c r="P1008" s="74">
        <v>78129.600375137496</v>
      </c>
      <c r="Q1008" s="73">
        <f t="shared" si="444"/>
        <v>-4.7486900611848751E-11</v>
      </c>
      <c r="R1008" s="73">
        <f t="shared" si="445"/>
        <v>-4.7276086151812794E-11</v>
      </c>
      <c r="S1008" s="73">
        <f t="shared" si="446"/>
        <v>-4.7276068446315622E-11</v>
      </c>
      <c r="T1008" s="73">
        <f t="shared" si="447"/>
        <v>-4.7276068444817508E-11</v>
      </c>
      <c r="V1008" s="74"/>
      <c r="W1008" s="74"/>
      <c r="X1008" s="74"/>
      <c r="AD1008" s="74"/>
      <c r="AE1008" s="74"/>
      <c r="AF1008" s="74"/>
      <c r="AL1008" s="74"/>
      <c r="AM1008" s="74"/>
      <c r="AN1008" s="74"/>
      <c r="AT1008" s="74"/>
      <c r="AU1008" s="74"/>
      <c r="AV1008" s="74"/>
      <c r="BB1008" s="74"/>
      <c r="BC1008" s="74"/>
      <c r="BD1008" s="74"/>
      <c r="BJ1008" s="74"/>
      <c r="BK1008" s="74"/>
      <c r="BL1008" s="74"/>
      <c r="BR1008" s="74"/>
      <c r="BS1008" s="74"/>
      <c r="BT1008" s="74"/>
      <c r="BZ1008" s="74"/>
      <c r="CA1008" s="74"/>
      <c r="CB1008" s="74"/>
      <c r="CH1008" s="74"/>
      <c r="CI1008" s="74"/>
      <c r="CJ1008" s="74"/>
      <c r="CP1008" s="74"/>
      <c r="CQ1008" s="74"/>
      <c r="CR1008" s="74"/>
      <c r="CX1008" s="74"/>
      <c r="CY1008" s="74"/>
      <c r="CZ1008" s="74"/>
      <c r="DF1008" s="74">
        <v>3.9999999999999998E-11</v>
      </c>
      <c r="DG1008" s="74">
        <v>1.37420794262</v>
      </c>
      <c r="DH1008" s="74">
        <v>128857.556359587</v>
      </c>
      <c r="DI1008" s="73">
        <f t="shared" si="448"/>
        <v>-1.5342601093017072E-11</v>
      </c>
      <c r="DJ1008" s="73">
        <f t="shared" si="449"/>
        <v>-1.5245051965542876E-11</v>
      </c>
      <c r="DK1008" s="73">
        <f t="shared" si="450"/>
        <v>-1.5245043770647364E-11</v>
      </c>
      <c r="DL1008" s="73">
        <f t="shared" si="451"/>
        <v>-1.524504376995787E-11</v>
      </c>
      <c r="DN1008" s="74"/>
      <c r="DO1008" s="74"/>
      <c r="DP1008" s="74"/>
      <c r="DV1008" s="74"/>
      <c r="DW1008" s="74"/>
      <c r="DX1008" s="74"/>
      <c r="ED1008" s="74"/>
      <c r="EE1008" s="74"/>
      <c r="EF1008" s="74"/>
      <c r="EL1008" s="74"/>
      <c r="EM1008" s="74"/>
      <c r="EN1008" s="74"/>
      <c r="ET1008" s="74"/>
      <c r="EU1008" s="74"/>
      <c r="EV1008" s="74"/>
    </row>
    <row r="1009" spans="12:152" s="73" customFormat="1" ht="13.5" x14ac:dyDescent="0.3">
      <c r="L1009" s="74"/>
      <c r="N1009" s="74">
        <v>1.2E-10</v>
      </c>
      <c r="O1009" s="74">
        <v>4.5709898753699996</v>
      </c>
      <c r="P1009" s="74">
        <v>6751.0408403457996</v>
      </c>
      <c r="Q1009" s="73">
        <f t="shared" si="444"/>
        <v>5.191939547280973E-11</v>
      </c>
      <c r="R1009" s="73">
        <f t="shared" si="445"/>
        <v>5.1934354490858832E-11</v>
      </c>
      <c r="S1009" s="73">
        <f t="shared" si="446"/>
        <v>5.1934355746806725E-11</v>
      </c>
      <c r="T1009" s="73">
        <f t="shared" si="447"/>
        <v>5.1934355746912804E-11</v>
      </c>
      <c r="V1009" s="74"/>
      <c r="W1009" s="74"/>
      <c r="X1009" s="74"/>
      <c r="AD1009" s="74"/>
      <c r="AE1009" s="74"/>
      <c r="AF1009" s="74"/>
      <c r="AL1009" s="74"/>
      <c r="AM1009" s="74"/>
      <c r="AN1009" s="74"/>
      <c r="AT1009" s="74"/>
      <c r="AU1009" s="74"/>
      <c r="AV1009" s="74"/>
      <c r="BB1009" s="74"/>
      <c r="BC1009" s="74"/>
      <c r="BD1009" s="74"/>
      <c r="BJ1009" s="74"/>
      <c r="BK1009" s="74"/>
      <c r="BL1009" s="74"/>
      <c r="BR1009" s="74"/>
      <c r="BS1009" s="74"/>
      <c r="BT1009" s="74"/>
      <c r="BZ1009" s="74"/>
      <c r="CA1009" s="74"/>
      <c r="CB1009" s="74"/>
      <c r="CH1009" s="74"/>
      <c r="CI1009" s="74"/>
      <c r="CJ1009" s="74"/>
      <c r="CP1009" s="74"/>
      <c r="CQ1009" s="74"/>
      <c r="CR1009" s="74"/>
      <c r="CX1009" s="74"/>
      <c r="CY1009" s="74"/>
      <c r="CZ1009" s="74"/>
      <c r="DF1009" s="74">
        <v>3E-11</v>
      </c>
      <c r="DG1009" s="74">
        <v>2.08343776186</v>
      </c>
      <c r="DH1009" s="74">
        <v>50476.527066645103</v>
      </c>
      <c r="DI1009" s="73">
        <f t="shared" si="448"/>
        <v>1.1445334804035561E-11</v>
      </c>
      <c r="DJ1009" s="73">
        <f t="shared" si="449"/>
        <v>1.1416658772662787E-11</v>
      </c>
      <c r="DK1009" s="73">
        <f t="shared" si="450"/>
        <v>1.1416656364453302E-11</v>
      </c>
      <c r="DL1009" s="73">
        <f t="shared" si="451"/>
        <v>1.1416656364248293E-11</v>
      </c>
      <c r="DN1009" s="74"/>
      <c r="DO1009" s="74"/>
      <c r="DP1009" s="74"/>
      <c r="DV1009" s="74"/>
      <c r="DW1009" s="74"/>
      <c r="DX1009" s="74"/>
      <c r="ED1009" s="74"/>
      <c r="EE1009" s="74"/>
      <c r="EF1009" s="74"/>
      <c r="EL1009" s="74"/>
      <c r="EM1009" s="74"/>
      <c r="EN1009" s="74"/>
      <c r="ET1009" s="74"/>
      <c r="EU1009" s="74"/>
      <c r="EV1009" s="74"/>
    </row>
    <row r="1010" spans="12:152" s="73" customFormat="1" ht="13.5" x14ac:dyDescent="0.3">
      <c r="L1010" s="74"/>
      <c r="N1010" s="74">
        <v>1.7000000000000001E-10</v>
      </c>
      <c r="O1010" s="74">
        <v>0.64086933599999996</v>
      </c>
      <c r="P1010" s="74">
        <v>5131.6410840576</v>
      </c>
      <c r="Q1010" s="73">
        <f t="shared" si="444"/>
        <v>-1.1415631144332145E-10</v>
      </c>
      <c r="R1010" s="73">
        <f t="shared" si="445"/>
        <v>-1.1414307061118712E-10</v>
      </c>
      <c r="S1010" s="73">
        <f t="shared" si="446"/>
        <v>-1.141430694994071E-10</v>
      </c>
      <c r="T1010" s="73">
        <f t="shared" si="447"/>
        <v>-1.1414306949931221E-10</v>
      </c>
      <c r="V1010" s="74"/>
      <c r="W1010" s="74"/>
      <c r="X1010" s="74"/>
      <c r="AD1010" s="74"/>
      <c r="AE1010" s="74"/>
      <c r="AF1010" s="74"/>
      <c r="AL1010" s="74"/>
      <c r="AM1010" s="74"/>
      <c r="AN1010" s="74"/>
      <c r="AT1010" s="74"/>
      <c r="AU1010" s="74"/>
      <c r="AV1010" s="74"/>
      <c r="BB1010" s="74"/>
      <c r="BC1010" s="74"/>
      <c r="BD1010" s="74"/>
      <c r="BJ1010" s="74"/>
      <c r="BK1010" s="74"/>
      <c r="BL1010" s="74"/>
      <c r="BR1010" s="74"/>
      <c r="BS1010" s="74"/>
      <c r="BT1010" s="74"/>
      <c r="BZ1010" s="74"/>
      <c r="CA1010" s="74"/>
      <c r="CB1010" s="74"/>
      <c r="CH1010" s="74"/>
      <c r="CI1010" s="74"/>
      <c r="CJ1010" s="74"/>
      <c r="CP1010" s="74"/>
      <c r="CQ1010" s="74"/>
      <c r="CR1010" s="74"/>
      <c r="CX1010" s="74"/>
      <c r="CY1010" s="74"/>
      <c r="CZ1010" s="74"/>
      <c r="DF1010" s="74">
        <v>3E-11</v>
      </c>
      <c r="DG1010" s="74">
        <v>4.2365624640600004</v>
      </c>
      <c r="DH1010" s="74">
        <v>76358.244659782096</v>
      </c>
      <c r="DI1010" s="73">
        <f t="shared" si="448"/>
        <v>2.7986140202428618E-11</v>
      </c>
      <c r="DJ1010" s="73">
        <f t="shared" si="449"/>
        <v>2.8003006691130166E-11</v>
      </c>
      <c r="DK1010" s="73">
        <f t="shared" si="450"/>
        <v>2.8003008104400383E-11</v>
      </c>
      <c r="DL1010" s="73">
        <f t="shared" si="451"/>
        <v>2.8003008104520292E-11</v>
      </c>
      <c r="DN1010" s="74"/>
      <c r="DO1010" s="74"/>
      <c r="DP1010" s="74"/>
      <c r="DV1010" s="74"/>
      <c r="DW1010" s="74"/>
      <c r="DX1010" s="74"/>
      <c r="ED1010" s="74"/>
      <c r="EE1010" s="74"/>
      <c r="EF1010" s="74"/>
      <c r="EL1010" s="74"/>
      <c r="EM1010" s="74"/>
      <c r="EN1010" s="74"/>
      <c r="ET1010" s="74"/>
      <c r="EU1010" s="74"/>
      <c r="EV1010" s="74"/>
    </row>
    <row r="1011" spans="12:152" s="73" customFormat="1" ht="13.5" x14ac:dyDescent="0.3">
      <c r="L1011" s="74"/>
      <c r="N1011" s="74">
        <v>1.2999999999999999E-10</v>
      </c>
      <c r="O1011" s="74">
        <v>5.0293618099200001</v>
      </c>
      <c r="P1011" s="74">
        <v>144916.86689107001</v>
      </c>
      <c r="Q1011" s="73">
        <f t="shared" si="444"/>
        <v>-1.0858812516434738E-10</v>
      </c>
      <c r="R1011" s="73">
        <f t="shared" si="445"/>
        <v>-1.083754969993603E-10</v>
      </c>
      <c r="S1011" s="73">
        <f t="shared" si="446"/>
        <v>-1.0837547910655379E-10</v>
      </c>
      <c r="T1011" s="73">
        <f t="shared" si="447"/>
        <v>-1.0837547910505191E-10</v>
      </c>
      <c r="V1011" s="74"/>
      <c r="W1011" s="74"/>
      <c r="X1011" s="74"/>
      <c r="AD1011" s="74"/>
      <c r="AE1011" s="74"/>
      <c r="AF1011" s="74"/>
      <c r="AL1011" s="74"/>
      <c r="AM1011" s="74"/>
      <c r="AN1011" s="74"/>
      <c r="AT1011" s="74"/>
      <c r="AU1011" s="74"/>
      <c r="AV1011" s="74"/>
      <c r="BB1011" s="74"/>
      <c r="BC1011" s="74"/>
      <c r="BD1011" s="74"/>
      <c r="BJ1011" s="74"/>
      <c r="BK1011" s="74"/>
      <c r="BL1011" s="74"/>
      <c r="BR1011" s="74"/>
      <c r="BS1011" s="74"/>
      <c r="BT1011" s="74"/>
      <c r="BZ1011" s="74"/>
      <c r="CA1011" s="74"/>
      <c r="CB1011" s="74"/>
      <c r="CH1011" s="74"/>
      <c r="CI1011" s="74"/>
      <c r="CJ1011" s="74"/>
      <c r="CP1011" s="74"/>
      <c r="CQ1011" s="74"/>
      <c r="CR1011" s="74"/>
      <c r="CX1011" s="74"/>
      <c r="CY1011" s="74"/>
      <c r="CZ1011" s="74"/>
      <c r="DF1011" s="74">
        <v>3E-11</v>
      </c>
      <c r="DG1011" s="74">
        <v>5.5449826924599996</v>
      </c>
      <c r="DH1011" s="74">
        <v>61921.126839004901</v>
      </c>
      <c r="DI1011" s="73">
        <f t="shared" si="448"/>
        <v>2.8367750806584676E-11</v>
      </c>
      <c r="DJ1011" s="73">
        <f t="shared" si="449"/>
        <v>2.8355348834815721E-11</v>
      </c>
      <c r="DK1011" s="73">
        <f t="shared" si="450"/>
        <v>2.8355347791605628E-11</v>
      </c>
      <c r="DL1011" s="73">
        <f t="shared" si="451"/>
        <v>2.8355347791516532E-11</v>
      </c>
      <c r="DN1011" s="74"/>
      <c r="DO1011" s="74"/>
      <c r="DP1011" s="74"/>
      <c r="DV1011" s="74"/>
      <c r="DW1011" s="74"/>
      <c r="DX1011" s="74"/>
      <c r="ED1011" s="74"/>
      <c r="EE1011" s="74"/>
      <c r="EF1011" s="74"/>
      <c r="EL1011" s="74"/>
      <c r="EM1011" s="74"/>
      <c r="EN1011" s="74"/>
      <c r="ET1011" s="74"/>
      <c r="EU1011" s="74"/>
      <c r="EV1011" s="74"/>
    </row>
    <row r="1012" spans="12:152" s="73" customFormat="1" ht="13.5" x14ac:dyDescent="0.3">
      <c r="L1012" s="74"/>
      <c r="N1012" s="74">
        <v>1.5999999999999999E-10</v>
      </c>
      <c r="O1012" s="74">
        <v>3.6538733518400002</v>
      </c>
      <c r="P1012" s="74">
        <v>104028.10714963901</v>
      </c>
      <c r="Q1012" s="73">
        <f t="shared" si="444"/>
        <v>-1.5979250193144217E-10</v>
      </c>
      <c r="R1012" s="73">
        <f t="shared" si="445"/>
        <v>-1.5977478263014592E-10</v>
      </c>
      <c r="S1012" s="73">
        <f t="shared" si="446"/>
        <v>-1.5977478111194056E-10</v>
      </c>
      <c r="T1012" s="73">
        <f t="shared" si="447"/>
        <v>-1.597747811118132E-10</v>
      </c>
      <c r="V1012" s="74"/>
      <c r="W1012" s="74"/>
      <c r="X1012" s="74"/>
      <c r="AD1012" s="74"/>
      <c r="AE1012" s="74"/>
      <c r="AF1012" s="74"/>
      <c r="AL1012" s="74"/>
      <c r="AM1012" s="74"/>
      <c r="AN1012" s="74"/>
      <c r="AT1012" s="74"/>
      <c r="AU1012" s="74"/>
      <c r="AV1012" s="74"/>
      <c r="BB1012" s="74"/>
      <c r="BC1012" s="74"/>
      <c r="BD1012" s="74"/>
      <c r="BJ1012" s="74"/>
      <c r="BK1012" s="74"/>
      <c r="BL1012" s="74"/>
      <c r="BR1012" s="74"/>
      <c r="BS1012" s="74"/>
      <c r="BT1012" s="74"/>
      <c r="BZ1012" s="74"/>
      <c r="CA1012" s="74"/>
      <c r="CB1012" s="74"/>
      <c r="CH1012" s="74"/>
      <c r="CI1012" s="74"/>
      <c r="CJ1012" s="74"/>
      <c r="CP1012" s="74"/>
      <c r="CQ1012" s="74"/>
      <c r="CR1012" s="74"/>
      <c r="CX1012" s="74"/>
      <c r="CY1012" s="74"/>
      <c r="CZ1012" s="74"/>
      <c r="DF1012" s="74">
        <v>3E-11</v>
      </c>
      <c r="DG1012" s="74">
        <v>3.8026868547800001</v>
      </c>
      <c r="DH1012" s="74">
        <v>25384.269956956701</v>
      </c>
      <c r="DI1012" s="73">
        <f t="shared" si="448"/>
        <v>5.066092411175402E-12</v>
      </c>
      <c r="DJ1012" s="73">
        <f t="shared" si="449"/>
        <v>5.0814653463821789E-12</v>
      </c>
      <c r="DK1012" s="73">
        <f t="shared" si="450"/>
        <v>5.081466637066495E-12</v>
      </c>
      <c r="DL1012" s="73">
        <f t="shared" si="451"/>
        <v>5.0814666371774188E-12</v>
      </c>
      <c r="DN1012" s="74"/>
      <c r="DO1012" s="74"/>
      <c r="DP1012" s="74"/>
      <c r="DV1012" s="74"/>
      <c r="DW1012" s="74"/>
      <c r="DX1012" s="74"/>
      <c r="ED1012" s="74"/>
      <c r="EE1012" s="74"/>
      <c r="EF1012" s="74"/>
      <c r="EL1012" s="74"/>
      <c r="EM1012" s="74"/>
      <c r="EN1012" s="74"/>
      <c r="ET1012" s="74"/>
      <c r="EU1012" s="74"/>
      <c r="EV1012" s="74"/>
    </row>
    <row r="1013" spans="12:152" s="73" customFormat="1" ht="13.5" x14ac:dyDescent="0.3">
      <c r="L1013" s="74"/>
      <c r="N1013" s="74">
        <v>1.2999999999999999E-10</v>
      </c>
      <c r="O1013" s="74">
        <v>3.3778979216399998</v>
      </c>
      <c r="P1013" s="74">
        <v>79212.885033692306</v>
      </c>
      <c r="Q1013" s="73">
        <f t="shared" si="444"/>
        <v>-4.1079324834887551E-11</v>
      </c>
      <c r="R1013" s="73">
        <f t="shared" si="445"/>
        <v>-4.087916094738757E-11</v>
      </c>
      <c r="S1013" s="73">
        <f t="shared" si="446"/>
        <v>-4.087914413670705E-11</v>
      </c>
      <c r="T1013" s="73">
        <f t="shared" si="447"/>
        <v>-4.0879144135276027E-11</v>
      </c>
      <c r="V1013" s="74"/>
      <c r="W1013" s="74"/>
      <c r="X1013" s="74"/>
      <c r="AD1013" s="74"/>
      <c r="AE1013" s="74"/>
      <c r="AF1013" s="74"/>
      <c r="AL1013" s="74"/>
      <c r="AM1013" s="74"/>
      <c r="AN1013" s="74"/>
      <c r="AT1013" s="74"/>
      <c r="AU1013" s="74"/>
      <c r="AV1013" s="74"/>
      <c r="BB1013" s="74"/>
      <c r="BC1013" s="74"/>
      <c r="BD1013" s="74"/>
      <c r="BJ1013" s="74"/>
      <c r="BK1013" s="74"/>
      <c r="BL1013" s="74"/>
      <c r="BR1013" s="74"/>
      <c r="BS1013" s="74"/>
      <c r="BT1013" s="74"/>
      <c r="BZ1013" s="74"/>
      <c r="CA1013" s="74"/>
      <c r="CB1013" s="74"/>
      <c r="CH1013" s="74"/>
      <c r="CI1013" s="74"/>
      <c r="CJ1013" s="74"/>
      <c r="CP1013" s="74"/>
      <c r="CQ1013" s="74"/>
      <c r="CR1013" s="74"/>
      <c r="CX1013" s="74"/>
      <c r="CY1013" s="74"/>
      <c r="CZ1013" s="74"/>
      <c r="DF1013" s="74">
        <v>3E-11</v>
      </c>
      <c r="DG1013" s="74">
        <v>5.22182880098</v>
      </c>
      <c r="DH1013" s="74">
        <v>3462.2447058652001</v>
      </c>
      <c r="DI1013" s="73">
        <f t="shared" si="448"/>
        <v>5.7891059662891349E-12</v>
      </c>
      <c r="DJ1013" s="73">
        <f t="shared" si="449"/>
        <v>5.7870185250986846E-12</v>
      </c>
      <c r="DK1013" s="73">
        <f t="shared" si="450"/>
        <v>5.7870183498315908E-12</v>
      </c>
      <c r="DL1013" s="73">
        <f t="shared" si="451"/>
        <v>5.7870183498167411E-12</v>
      </c>
      <c r="DN1013" s="74"/>
      <c r="DO1013" s="74"/>
      <c r="DP1013" s="74"/>
      <c r="DV1013" s="74"/>
      <c r="DW1013" s="74"/>
      <c r="DX1013" s="74"/>
      <c r="ED1013" s="74"/>
      <c r="EE1013" s="74"/>
      <c r="EF1013" s="74"/>
      <c r="EL1013" s="74"/>
      <c r="EM1013" s="74"/>
      <c r="EN1013" s="74"/>
      <c r="ET1013" s="74"/>
      <c r="EU1013" s="74"/>
      <c r="EV1013" s="74"/>
    </row>
    <row r="1014" spans="12:152" s="73" customFormat="1" ht="13.5" x14ac:dyDescent="0.3">
      <c r="L1014" s="74"/>
      <c r="N1014" s="74">
        <v>1.2999999999999999E-10</v>
      </c>
      <c r="O1014" s="74">
        <v>1.3840868955900001</v>
      </c>
      <c r="P1014" s="74">
        <v>4885.8094378282003</v>
      </c>
      <c r="Q1014" s="73">
        <f t="shared" si="444"/>
        <v>7.6408026136188912E-11</v>
      </c>
      <c r="R1014" s="73">
        <f t="shared" si="445"/>
        <v>7.6397500748552204E-11</v>
      </c>
      <c r="S1014" s="73">
        <f t="shared" si="446"/>
        <v>7.6397499864787151E-11</v>
      </c>
      <c r="T1014" s="73">
        <f t="shared" si="447"/>
        <v>7.6397499864712408E-11</v>
      </c>
      <c r="V1014" s="74"/>
      <c r="W1014" s="74"/>
      <c r="X1014" s="74"/>
      <c r="AD1014" s="74"/>
      <c r="AE1014" s="74"/>
      <c r="AF1014" s="74"/>
      <c r="AL1014" s="74"/>
      <c r="AM1014" s="74"/>
      <c r="AN1014" s="74"/>
      <c r="AT1014" s="74"/>
      <c r="AU1014" s="74"/>
      <c r="AV1014" s="74"/>
      <c r="BB1014" s="74"/>
      <c r="BC1014" s="74"/>
      <c r="BD1014" s="74"/>
      <c r="BJ1014" s="74"/>
      <c r="BK1014" s="74"/>
      <c r="BL1014" s="74"/>
      <c r="BR1014" s="74"/>
      <c r="BS1014" s="74"/>
      <c r="BT1014" s="74"/>
      <c r="BZ1014" s="74"/>
      <c r="CA1014" s="74"/>
      <c r="CB1014" s="74"/>
      <c r="CH1014" s="74"/>
      <c r="CI1014" s="74"/>
      <c r="CJ1014" s="74"/>
      <c r="CP1014" s="74"/>
      <c r="CQ1014" s="74"/>
      <c r="CR1014" s="74"/>
      <c r="CX1014" s="74"/>
      <c r="CY1014" s="74"/>
      <c r="CZ1014" s="74"/>
      <c r="DF1014" s="74">
        <v>3E-11</v>
      </c>
      <c r="DG1014" s="74">
        <v>0.61479556096999999</v>
      </c>
      <c r="DH1014" s="74">
        <v>171292.65789271399</v>
      </c>
      <c r="DI1014" s="73">
        <f t="shared" si="448"/>
        <v>2.2576572895299517E-11</v>
      </c>
      <c r="DJ1014" s="73">
        <f t="shared" si="449"/>
        <v>2.2507121882402612E-11</v>
      </c>
      <c r="DK1014" s="73">
        <f t="shared" si="450"/>
        <v>2.2507116039510406E-11</v>
      </c>
      <c r="DL1014" s="73">
        <f t="shared" si="451"/>
        <v>2.250711603901431E-11</v>
      </c>
      <c r="DN1014" s="74"/>
      <c r="DO1014" s="74"/>
      <c r="DP1014" s="74"/>
      <c r="DV1014" s="74"/>
      <c r="DW1014" s="74"/>
      <c r="DX1014" s="74"/>
      <c r="ED1014" s="74"/>
      <c r="EE1014" s="74"/>
      <c r="EF1014" s="74"/>
      <c r="EL1014" s="74"/>
      <c r="EM1014" s="74"/>
      <c r="EN1014" s="74"/>
      <c r="ET1014" s="74"/>
      <c r="EU1014" s="74"/>
      <c r="EV1014" s="74"/>
    </row>
    <row r="1015" spans="12:152" s="73" customFormat="1" ht="13.5" x14ac:dyDescent="0.3">
      <c r="L1015" s="74"/>
      <c r="N1015" s="74">
        <v>1.2E-10</v>
      </c>
      <c r="O1015" s="74">
        <v>4.9586270566800001</v>
      </c>
      <c r="P1015" s="74">
        <v>50536.736765960297</v>
      </c>
      <c r="Q1015" s="73">
        <f t="shared" si="444"/>
        <v>-1.0710481935975958E-10</v>
      </c>
      <c r="R1015" s="73">
        <f t="shared" si="445"/>
        <v>-1.0704874668720129E-10</v>
      </c>
      <c r="S1015" s="73">
        <f t="shared" si="446"/>
        <v>-1.070487419744104E-10</v>
      </c>
      <c r="T1015" s="73">
        <f t="shared" si="447"/>
        <v>-1.0704874197400967E-10</v>
      </c>
      <c r="V1015" s="74"/>
      <c r="W1015" s="74"/>
      <c r="X1015" s="74"/>
      <c r="AD1015" s="74"/>
      <c r="AE1015" s="74"/>
      <c r="AF1015" s="74"/>
      <c r="AL1015" s="74"/>
      <c r="AM1015" s="74"/>
      <c r="AN1015" s="74"/>
      <c r="AT1015" s="74"/>
      <c r="AU1015" s="74"/>
      <c r="AV1015" s="74"/>
      <c r="BB1015" s="74"/>
      <c r="BC1015" s="74"/>
      <c r="BD1015" s="74"/>
      <c r="BJ1015" s="74"/>
      <c r="BK1015" s="74"/>
      <c r="BL1015" s="74"/>
      <c r="BR1015" s="74"/>
      <c r="BS1015" s="74"/>
      <c r="BT1015" s="74"/>
      <c r="BZ1015" s="74"/>
      <c r="CA1015" s="74"/>
      <c r="CB1015" s="74"/>
      <c r="CH1015" s="74"/>
      <c r="CI1015" s="74"/>
      <c r="CJ1015" s="74"/>
      <c r="CP1015" s="74"/>
      <c r="CQ1015" s="74"/>
      <c r="CR1015" s="74"/>
      <c r="CX1015" s="74"/>
      <c r="CY1015" s="74"/>
      <c r="CZ1015" s="74"/>
      <c r="DF1015" s="74">
        <v>3E-11</v>
      </c>
      <c r="DG1015" s="74">
        <v>3.1213534866399999</v>
      </c>
      <c r="DH1015" s="74">
        <v>162810.49469943601</v>
      </c>
      <c r="DI1015" s="73">
        <f t="shared" si="448"/>
        <v>-1.8876952115025618E-11</v>
      </c>
      <c r="DJ1015" s="73">
        <f t="shared" si="449"/>
        <v>-1.8799093975271778E-11</v>
      </c>
      <c r="DK1015" s="73">
        <f t="shared" si="450"/>
        <v>-1.8799087429355812E-11</v>
      </c>
      <c r="DL1015" s="73">
        <f t="shared" si="451"/>
        <v>-1.8799087428802964E-11</v>
      </c>
      <c r="DN1015" s="74"/>
      <c r="DO1015" s="74"/>
      <c r="DP1015" s="74"/>
      <c r="DV1015" s="74"/>
      <c r="DW1015" s="74"/>
      <c r="DX1015" s="74"/>
      <c r="ED1015" s="74"/>
      <c r="EE1015" s="74"/>
      <c r="EF1015" s="74"/>
      <c r="EL1015" s="74"/>
      <c r="EM1015" s="74"/>
      <c r="EN1015" s="74"/>
      <c r="ET1015" s="74"/>
      <c r="EU1015" s="74"/>
      <c r="EV1015" s="74"/>
    </row>
    <row r="1016" spans="12:152" s="73" customFormat="1" ht="13.5" x14ac:dyDescent="0.3">
      <c r="L1016" s="74"/>
      <c r="N1016" s="74">
        <v>1.4000000000000001E-10</v>
      </c>
      <c r="O1016" s="74">
        <v>2.0556304342499998</v>
      </c>
      <c r="P1016" s="74">
        <v>107692.22499299599</v>
      </c>
      <c r="Q1016" s="73">
        <f t="shared" si="444"/>
        <v>-3.5507029071940621E-11</v>
      </c>
      <c r="R1016" s="73">
        <f t="shared" si="445"/>
        <v>-3.5805651081752548E-11</v>
      </c>
      <c r="S1016" s="73">
        <f t="shared" si="446"/>
        <v>-3.5805676147363191E-11</v>
      </c>
      <c r="T1016" s="73">
        <f t="shared" si="447"/>
        <v>-3.580567614948657E-11</v>
      </c>
      <c r="V1016" s="74"/>
      <c r="W1016" s="74"/>
      <c r="X1016" s="74"/>
      <c r="AD1016" s="74"/>
      <c r="AE1016" s="74"/>
      <c r="AF1016" s="74"/>
      <c r="AL1016" s="74"/>
      <c r="AM1016" s="74"/>
      <c r="AN1016" s="74"/>
      <c r="AT1016" s="74"/>
      <c r="AU1016" s="74"/>
      <c r="AV1016" s="74"/>
      <c r="BB1016" s="74"/>
      <c r="BC1016" s="74"/>
      <c r="BD1016" s="74"/>
      <c r="BJ1016" s="74"/>
      <c r="BK1016" s="74"/>
      <c r="BL1016" s="74"/>
      <c r="BR1016" s="74"/>
      <c r="BS1016" s="74"/>
      <c r="BT1016" s="74"/>
      <c r="BZ1016" s="74"/>
      <c r="CA1016" s="74"/>
      <c r="CB1016" s="74"/>
      <c r="CH1016" s="74"/>
      <c r="CI1016" s="74"/>
      <c r="CJ1016" s="74"/>
      <c r="CP1016" s="74"/>
      <c r="CQ1016" s="74"/>
      <c r="CR1016" s="74"/>
      <c r="CX1016" s="74"/>
      <c r="CY1016" s="74"/>
      <c r="CZ1016" s="74"/>
      <c r="DF1016" s="74">
        <v>3E-11</v>
      </c>
      <c r="DG1016" s="74">
        <v>4.22351187737</v>
      </c>
      <c r="DH1016" s="74">
        <v>67608.757207956907</v>
      </c>
      <c r="DI1016" s="73">
        <f t="shared" si="448"/>
        <v>-2.7847143292178256E-11</v>
      </c>
      <c r="DJ1016" s="73">
        <f t="shared" si="449"/>
        <v>-2.78316631959225E-11</v>
      </c>
      <c r="DK1016" s="73">
        <f t="shared" si="450"/>
        <v>-2.7831661893938742E-11</v>
      </c>
      <c r="DL1016" s="73">
        <f t="shared" si="451"/>
        <v>-2.7831661893829257E-11</v>
      </c>
      <c r="DN1016" s="74"/>
      <c r="DO1016" s="74"/>
      <c r="DP1016" s="74"/>
      <c r="DV1016" s="74"/>
      <c r="DW1016" s="74"/>
      <c r="DX1016" s="74"/>
      <c r="ED1016" s="74"/>
      <c r="EE1016" s="74"/>
      <c r="EF1016" s="74"/>
      <c r="EL1016" s="74"/>
      <c r="EM1016" s="74"/>
      <c r="EN1016" s="74"/>
      <c r="ET1016" s="74"/>
      <c r="EU1016" s="74"/>
      <c r="EV1016" s="74"/>
    </row>
    <row r="1017" spans="12:152" s="73" customFormat="1" ht="13.5" x14ac:dyDescent="0.3">
      <c r="L1017" s="74"/>
      <c r="N1017" s="74">
        <v>1.2E-10</v>
      </c>
      <c r="O1017" s="74">
        <v>3.9377239152999999</v>
      </c>
      <c r="P1017" s="74">
        <v>104668.004435953</v>
      </c>
      <c r="Q1017" s="73">
        <f t="shared" si="444"/>
        <v>4.3339371221168548E-11</v>
      </c>
      <c r="R1017" s="73">
        <f t="shared" si="445"/>
        <v>4.3579164787401744E-11</v>
      </c>
      <c r="S1017" s="73">
        <f t="shared" si="446"/>
        <v>4.3579184912565647E-11</v>
      </c>
      <c r="T1017" s="73">
        <f t="shared" si="447"/>
        <v>4.3579184914268921E-11</v>
      </c>
      <c r="V1017" s="74"/>
      <c r="W1017" s="74"/>
      <c r="X1017" s="74"/>
      <c r="AD1017" s="74"/>
      <c r="AE1017" s="74"/>
      <c r="AF1017" s="74"/>
      <c r="AL1017" s="74"/>
      <c r="AM1017" s="74"/>
      <c r="AN1017" s="74"/>
      <c r="AT1017" s="74"/>
      <c r="AU1017" s="74"/>
      <c r="AV1017" s="74"/>
      <c r="BB1017" s="74"/>
      <c r="BC1017" s="74"/>
      <c r="BD1017" s="74"/>
      <c r="BJ1017" s="74"/>
      <c r="BK1017" s="74"/>
      <c r="BL1017" s="74"/>
      <c r="BR1017" s="74"/>
      <c r="BS1017" s="74"/>
      <c r="BT1017" s="74"/>
      <c r="BZ1017" s="74"/>
      <c r="CA1017" s="74"/>
      <c r="CB1017" s="74"/>
      <c r="CH1017" s="74"/>
      <c r="CI1017" s="74"/>
      <c r="CJ1017" s="74"/>
      <c r="CP1017" s="74"/>
      <c r="CQ1017" s="74"/>
      <c r="CR1017" s="74"/>
      <c r="CX1017" s="74"/>
      <c r="CY1017" s="74"/>
      <c r="CZ1017" s="74"/>
      <c r="DF1017" s="74">
        <v>3E-11</v>
      </c>
      <c r="DG1017" s="74">
        <v>5.3003774769899996</v>
      </c>
      <c r="DH1017" s="74">
        <v>51554.062482309098</v>
      </c>
      <c r="DI1017" s="73">
        <f t="shared" si="448"/>
        <v>2.3151972449649739E-11</v>
      </c>
      <c r="DJ1017" s="73">
        <f t="shared" si="449"/>
        <v>2.3172105034521468E-11</v>
      </c>
      <c r="DK1017" s="73">
        <f t="shared" si="450"/>
        <v>2.3172106723809861E-11</v>
      </c>
      <c r="DL1017" s="73">
        <f t="shared" si="451"/>
        <v>2.3172106723952831E-11</v>
      </c>
      <c r="DN1017" s="74"/>
      <c r="DO1017" s="74"/>
      <c r="DP1017" s="74"/>
      <c r="DV1017" s="74"/>
      <c r="DW1017" s="74"/>
      <c r="DX1017" s="74"/>
      <c r="ED1017" s="74"/>
      <c r="EE1017" s="74"/>
      <c r="EF1017" s="74"/>
      <c r="EL1017" s="74"/>
      <c r="EM1017" s="74"/>
      <c r="EN1017" s="74"/>
      <c r="ET1017" s="74"/>
      <c r="EU1017" s="74"/>
      <c r="EV1017" s="74"/>
    </row>
    <row r="1018" spans="12:152" s="73" customFormat="1" ht="13.5" x14ac:dyDescent="0.3">
      <c r="L1018" s="74"/>
      <c r="N1018" s="74">
        <v>1.4000000000000001E-10</v>
      </c>
      <c r="O1018" s="74">
        <v>3.2640768363600001</v>
      </c>
      <c r="P1018" s="74">
        <v>104401.6091882</v>
      </c>
      <c r="Q1018" s="73">
        <f t="shared" si="444"/>
        <v>-1.1081016888098731E-10</v>
      </c>
      <c r="R1018" s="73">
        <f t="shared" si="445"/>
        <v>-1.1062695061118957E-10</v>
      </c>
      <c r="S1018" s="73">
        <f t="shared" si="446"/>
        <v>-1.1062693520656298E-10</v>
      </c>
      <c r="T1018" s="73">
        <f t="shared" si="447"/>
        <v>-1.106269352052559E-10</v>
      </c>
      <c r="V1018" s="74"/>
      <c r="W1018" s="74"/>
      <c r="X1018" s="74"/>
      <c r="AD1018" s="74"/>
      <c r="AE1018" s="74"/>
      <c r="AF1018" s="74"/>
      <c r="AL1018" s="74"/>
      <c r="AM1018" s="74"/>
      <c r="AN1018" s="74"/>
      <c r="AT1018" s="74"/>
      <c r="AU1018" s="74"/>
      <c r="AV1018" s="74"/>
      <c r="BB1018" s="74"/>
      <c r="BC1018" s="74"/>
      <c r="BD1018" s="74"/>
      <c r="BJ1018" s="74"/>
      <c r="BK1018" s="74"/>
      <c r="BL1018" s="74"/>
      <c r="BR1018" s="74"/>
      <c r="BS1018" s="74"/>
      <c r="BT1018" s="74"/>
      <c r="BZ1018" s="74"/>
      <c r="CA1018" s="74"/>
      <c r="CB1018" s="74"/>
      <c r="CH1018" s="74"/>
      <c r="CI1018" s="74"/>
      <c r="CJ1018" s="74"/>
      <c r="CP1018" s="74"/>
      <c r="CQ1018" s="74"/>
      <c r="CR1018" s="74"/>
      <c r="CX1018" s="74"/>
      <c r="CY1018" s="74"/>
      <c r="CZ1018" s="74"/>
      <c r="DF1018" s="74">
        <v>3E-11</v>
      </c>
      <c r="DG1018" s="74">
        <v>4.5802497027799998</v>
      </c>
      <c r="DH1018" s="74">
        <v>34102.1013444981</v>
      </c>
      <c r="DI1018" s="73">
        <f t="shared" si="448"/>
        <v>2.2144336425201249E-11</v>
      </c>
      <c r="DJ1018" s="73">
        <f t="shared" si="449"/>
        <v>2.2130194300690942E-11</v>
      </c>
      <c r="DK1018" s="73">
        <f t="shared" si="450"/>
        <v>2.2130193112835265E-11</v>
      </c>
      <c r="DL1018" s="73">
        <f t="shared" si="451"/>
        <v>2.2130193112733945E-11</v>
      </c>
      <c r="DN1018" s="74"/>
      <c r="DO1018" s="74"/>
      <c r="DP1018" s="74"/>
      <c r="DV1018" s="74"/>
      <c r="DW1018" s="74"/>
      <c r="DX1018" s="74"/>
      <c r="ED1018" s="74"/>
      <c r="EE1018" s="74"/>
      <c r="EF1018" s="74"/>
      <c r="EL1018" s="74"/>
      <c r="EM1018" s="74"/>
      <c r="EN1018" s="74"/>
      <c r="ET1018" s="74"/>
      <c r="EU1018" s="74"/>
      <c r="EV1018" s="74"/>
    </row>
    <row r="1019" spans="12:152" s="73" customFormat="1" ht="13.5" x14ac:dyDescent="0.3">
      <c r="L1019" s="74"/>
      <c r="N1019" s="74">
        <v>1.4000000000000001E-10</v>
      </c>
      <c r="O1019" s="74">
        <v>2.94492731309</v>
      </c>
      <c r="P1019" s="74">
        <v>51120.356506222197</v>
      </c>
      <c r="Q1019" s="73">
        <f t="shared" si="444"/>
        <v>-1.0577212218191326E-10</v>
      </c>
      <c r="R1019" s="73">
        <f t="shared" si="445"/>
        <v>-1.0586809769278991E-10</v>
      </c>
      <c r="S1019" s="73">
        <f t="shared" si="446"/>
        <v>-1.058681057462236E-10</v>
      </c>
      <c r="T1019" s="73">
        <f t="shared" si="447"/>
        <v>-1.0586810574690054E-10</v>
      </c>
      <c r="V1019" s="74"/>
      <c r="W1019" s="74"/>
      <c r="X1019" s="74"/>
      <c r="AD1019" s="74"/>
      <c r="AE1019" s="74"/>
      <c r="AF1019" s="74"/>
      <c r="AL1019" s="74"/>
      <c r="AM1019" s="74"/>
      <c r="AN1019" s="74"/>
      <c r="AT1019" s="74"/>
      <c r="AU1019" s="74"/>
      <c r="AV1019" s="74"/>
      <c r="BB1019" s="74"/>
      <c r="BC1019" s="74"/>
      <c r="BD1019" s="74"/>
      <c r="BJ1019" s="74"/>
      <c r="BK1019" s="74"/>
      <c r="BL1019" s="74"/>
      <c r="BR1019" s="74"/>
      <c r="BS1019" s="74"/>
      <c r="BT1019" s="74"/>
      <c r="BZ1019" s="74"/>
      <c r="CA1019" s="74"/>
      <c r="CB1019" s="74"/>
      <c r="CH1019" s="74"/>
      <c r="CI1019" s="74"/>
      <c r="CJ1019" s="74"/>
      <c r="CP1019" s="74"/>
      <c r="CQ1019" s="74"/>
      <c r="CR1019" s="74"/>
      <c r="CX1019" s="74"/>
      <c r="CY1019" s="74"/>
      <c r="CZ1019" s="74"/>
      <c r="DF1019" s="74">
        <v>3E-11</v>
      </c>
      <c r="DG1019" s="74">
        <v>2.0763944134900001</v>
      </c>
      <c r="DH1019" s="74">
        <v>24072.232055414301</v>
      </c>
      <c r="DI1019" s="73">
        <f t="shared" si="448"/>
        <v>-2.8119085717968975E-11</v>
      </c>
      <c r="DJ1019" s="73">
        <f t="shared" si="449"/>
        <v>-2.8124237349834426E-11</v>
      </c>
      <c r="DK1019" s="73">
        <f t="shared" si="450"/>
        <v>-2.812423778208897E-11</v>
      </c>
      <c r="DL1019" s="73">
        <f t="shared" si="451"/>
        <v>-2.8124237782125172E-11</v>
      </c>
      <c r="DN1019" s="74"/>
      <c r="DO1019" s="74"/>
      <c r="DP1019" s="74"/>
      <c r="DV1019" s="74"/>
      <c r="DW1019" s="74"/>
      <c r="DX1019" s="74"/>
      <c r="ED1019" s="74"/>
      <c r="EE1019" s="74"/>
      <c r="EF1019" s="74"/>
      <c r="EL1019" s="74"/>
      <c r="EM1019" s="74"/>
      <c r="EN1019" s="74"/>
      <c r="ET1019" s="74"/>
      <c r="EU1019" s="74"/>
      <c r="EV1019" s="74"/>
    </row>
    <row r="1020" spans="12:152" s="73" customFormat="1" ht="13.5" x14ac:dyDescent="0.3">
      <c r="L1020" s="74"/>
      <c r="N1020" s="74">
        <v>1.2999999999999999E-10</v>
      </c>
      <c r="O1020" s="74">
        <v>5.3055485998999998</v>
      </c>
      <c r="P1020" s="74">
        <v>155475.15046625599</v>
      </c>
      <c r="Q1020" s="73">
        <f t="shared" si="444"/>
        <v>-4.7057478825834289E-12</v>
      </c>
      <c r="R1020" s="73">
        <f t="shared" si="445"/>
        <v>-5.1194297302326318E-12</v>
      </c>
      <c r="S1020" s="73">
        <f t="shared" si="446"/>
        <v>-5.1194644616748637E-12</v>
      </c>
      <c r="T1020" s="73">
        <f t="shared" si="447"/>
        <v>-5.1194644646284292E-12</v>
      </c>
      <c r="V1020" s="74"/>
      <c r="W1020" s="74"/>
      <c r="X1020" s="74"/>
      <c r="AD1020" s="74"/>
      <c r="AE1020" s="74"/>
      <c r="AF1020" s="74"/>
      <c r="AL1020" s="74"/>
      <c r="AM1020" s="74"/>
      <c r="AN1020" s="74"/>
      <c r="AT1020" s="74"/>
      <c r="AU1020" s="74"/>
      <c r="AV1020" s="74"/>
      <c r="BB1020" s="74"/>
      <c r="BC1020" s="74"/>
      <c r="BD1020" s="74"/>
      <c r="BJ1020" s="74"/>
      <c r="BK1020" s="74"/>
      <c r="BL1020" s="74"/>
      <c r="BR1020" s="74"/>
      <c r="BS1020" s="74"/>
      <c r="BT1020" s="74"/>
      <c r="BZ1020" s="74"/>
      <c r="CA1020" s="74"/>
      <c r="CB1020" s="74"/>
      <c r="CH1020" s="74"/>
      <c r="CI1020" s="74"/>
      <c r="CJ1020" s="74"/>
      <c r="CP1020" s="74"/>
      <c r="CQ1020" s="74"/>
      <c r="CR1020" s="74"/>
      <c r="CX1020" s="74"/>
      <c r="CY1020" s="74"/>
      <c r="CZ1020" s="74"/>
      <c r="DF1020" s="74">
        <v>3E-11</v>
      </c>
      <c r="DG1020" s="74">
        <v>4.6550382505899996</v>
      </c>
      <c r="DH1020" s="74">
        <v>104874.18998439</v>
      </c>
      <c r="DI1020" s="73">
        <f t="shared" si="448"/>
        <v>1.5809642702931769E-11</v>
      </c>
      <c r="DJ1020" s="73">
        <f t="shared" si="449"/>
        <v>1.5754839598692149E-11</v>
      </c>
      <c r="DK1020" s="73">
        <f t="shared" si="450"/>
        <v>1.5754834994258733E-11</v>
      </c>
      <c r="DL1020" s="73">
        <f t="shared" si="451"/>
        <v>1.5754834993869806E-11</v>
      </c>
      <c r="DN1020" s="74"/>
      <c r="DO1020" s="74"/>
      <c r="DP1020" s="74"/>
      <c r="DV1020" s="74"/>
      <c r="DW1020" s="74"/>
      <c r="DX1020" s="74"/>
      <c r="ED1020" s="74"/>
      <c r="EE1020" s="74"/>
      <c r="EF1020" s="74"/>
      <c r="EL1020" s="74"/>
      <c r="EM1020" s="74"/>
      <c r="EN1020" s="74"/>
      <c r="ET1020" s="74"/>
      <c r="EU1020" s="74"/>
      <c r="EV1020" s="74"/>
    </row>
    <row r="1021" spans="12:152" s="73" customFormat="1" ht="13.5" x14ac:dyDescent="0.3">
      <c r="L1021" s="74"/>
      <c r="N1021" s="74">
        <v>1.4000000000000001E-10</v>
      </c>
      <c r="O1021" s="74">
        <v>5.1405084033600001</v>
      </c>
      <c r="P1021" s="74">
        <v>726.48201987020002</v>
      </c>
      <c r="Q1021" s="73">
        <f t="shared" si="444"/>
        <v>-4.6530599153726544E-11</v>
      </c>
      <c r="R1021" s="73">
        <f t="shared" si="445"/>
        <v>-4.6532563898428825E-11</v>
      </c>
      <c r="S1021" s="73">
        <f t="shared" si="446"/>
        <v>-4.6532564063391982E-11</v>
      </c>
      <c r="T1021" s="73">
        <f t="shared" si="447"/>
        <v>-4.6532564063406057E-11</v>
      </c>
      <c r="V1021" s="74"/>
      <c r="W1021" s="74"/>
      <c r="X1021" s="74"/>
      <c r="AD1021" s="74"/>
      <c r="AE1021" s="74"/>
      <c r="AF1021" s="74"/>
      <c r="AL1021" s="74"/>
      <c r="AM1021" s="74"/>
      <c r="AN1021" s="74"/>
      <c r="AT1021" s="74"/>
      <c r="AU1021" s="74"/>
      <c r="AV1021" s="74"/>
      <c r="BB1021" s="74"/>
      <c r="BC1021" s="74"/>
      <c r="BD1021" s="74"/>
      <c r="BJ1021" s="74"/>
      <c r="BK1021" s="74"/>
      <c r="BL1021" s="74"/>
      <c r="BR1021" s="74"/>
      <c r="BS1021" s="74"/>
      <c r="BT1021" s="74"/>
      <c r="BZ1021" s="74"/>
      <c r="CA1021" s="74"/>
      <c r="CB1021" s="74"/>
      <c r="CH1021" s="74"/>
      <c r="CI1021" s="74"/>
      <c r="CJ1021" s="74"/>
      <c r="CP1021" s="74"/>
      <c r="CQ1021" s="74"/>
      <c r="CR1021" s="74"/>
      <c r="CX1021" s="74"/>
      <c r="CY1021" s="74"/>
      <c r="CZ1021" s="74"/>
      <c r="DF1021" s="74">
        <v>3E-11</v>
      </c>
      <c r="DG1021" s="74">
        <v>4.5386678081499996</v>
      </c>
      <c r="DH1021" s="74">
        <v>28908.734285700401</v>
      </c>
      <c r="DI1021" s="73">
        <f t="shared" si="448"/>
        <v>-2.8577455576406345E-11</v>
      </c>
      <c r="DJ1021" s="73">
        <f t="shared" si="449"/>
        <v>-2.8572045515266406E-11</v>
      </c>
      <c r="DK1021" s="73">
        <f t="shared" si="450"/>
        <v>-2.8572045060606547E-11</v>
      </c>
      <c r="DL1021" s="73">
        <f t="shared" si="451"/>
        <v>-2.8572045060568076E-11</v>
      </c>
      <c r="DN1021" s="74"/>
      <c r="DO1021" s="74"/>
      <c r="DP1021" s="74"/>
      <c r="DV1021" s="74"/>
      <c r="DW1021" s="74"/>
      <c r="DX1021" s="74"/>
      <c r="ED1021" s="74"/>
      <c r="EE1021" s="74"/>
      <c r="EF1021" s="74"/>
      <c r="EL1021" s="74"/>
      <c r="EM1021" s="74"/>
      <c r="EN1021" s="74"/>
      <c r="ET1021" s="74"/>
      <c r="EU1021" s="74"/>
      <c r="EV1021" s="74"/>
    </row>
    <row r="1022" spans="12:152" s="73" customFormat="1" ht="13.5" x14ac:dyDescent="0.3">
      <c r="L1022" s="74"/>
      <c r="N1022" s="74">
        <v>1.2E-10</v>
      </c>
      <c r="O1022" s="74">
        <v>2.4143384127799998</v>
      </c>
      <c r="P1022" s="74">
        <v>24551.926398604701</v>
      </c>
      <c r="Q1022" s="73">
        <f t="shared" si="444"/>
        <v>7.0803503111393211E-11</v>
      </c>
      <c r="R1022" s="73">
        <f t="shared" si="445"/>
        <v>7.0754772906997431E-11</v>
      </c>
      <c r="S1022" s="73">
        <f t="shared" si="446"/>
        <v>7.0754768814760574E-11</v>
      </c>
      <c r="T1022" s="73">
        <f t="shared" si="447"/>
        <v>7.0754768814413481E-11</v>
      </c>
      <c r="V1022" s="74"/>
      <c r="W1022" s="74"/>
      <c r="X1022" s="74"/>
      <c r="AD1022" s="74"/>
      <c r="AE1022" s="74"/>
      <c r="AF1022" s="74"/>
      <c r="AL1022" s="74"/>
      <c r="AM1022" s="74"/>
      <c r="AN1022" s="74"/>
      <c r="AT1022" s="74"/>
      <c r="AU1022" s="74"/>
      <c r="AV1022" s="74"/>
      <c r="BB1022" s="74"/>
      <c r="BC1022" s="74"/>
      <c r="BD1022" s="74"/>
      <c r="BJ1022" s="74"/>
      <c r="BK1022" s="74"/>
      <c r="BL1022" s="74"/>
      <c r="BR1022" s="74"/>
      <c r="BS1022" s="74"/>
      <c r="BT1022" s="74"/>
      <c r="BZ1022" s="74"/>
      <c r="CA1022" s="74"/>
      <c r="CB1022" s="74"/>
      <c r="CH1022" s="74"/>
      <c r="CI1022" s="74"/>
      <c r="CJ1022" s="74"/>
      <c r="CP1022" s="74"/>
      <c r="CQ1022" s="74"/>
      <c r="CR1022" s="74"/>
      <c r="CX1022" s="74"/>
      <c r="CY1022" s="74"/>
      <c r="CZ1022" s="74"/>
      <c r="DF1022" s="74">
        <v>3E-11</v>
      </c>
      <c r="DG1022" s="74">
        <v>1.0019131214000001</v>
      </c>
      <c r="DH1022" s="74">
        <v>155460.923372255</v>
      </c>
      <c r="DI1022" s="73">
        <f t="shared" si="448"/>
        <v>2.9700283115373556E-11</v>
      </c>
      <c r="DJ1022" s="73">
        <f t="shared" si="449"/>
        <v>2.9713601601452017E-11</v>
      </c>
      <c r="DK1022" s="73">
        <f t="shared" si="450"/>
        <v>2.9713602707052195E-11</v>
      </c>
      <c r="DL1022" s="73">
        <f t="shared" si="451"/>
        <v>2.9713602707146229E-11</v>
      </c>
      <c r="DN1022" s="74"/>
      <c r="DO1022" s="74"/>
      <c r="DP1022" s="74"/>
      <c r="DV1022" s="74"/>
      <c r="DW1022" s="74"/>
      <c r="DX1022" s="74"/>
      <c r="ED1022" s="74"/>
      <c r="EE1022" s="74"/>
      <c r="EF1022" s="74"/>
      <c r="EL1022" s="74"/>
      <c r="EM1022" s="74"/>
      <c r="EN1022" s="74"/>
      <c r="ET1022" s="74"/>
      <c r="EU1022" s="74"/>
      <c r="EV1022" s="74"/>
    </row>
    <row r="1023" spans="12:152" s="73" customFormat="1" ht="13.5" x14ac:dyDescent="0.3">
      <c r="L1023" s="74"/>
      <c r="N1023" s="74">
        <v>1.2999999999999999E-10</v>
      </c>
      <c r="O1023" s="74">
        <v>3.02673254226</v>
      </c>
      <c r="P1023" s="74">
        <v>182828.62108645699</v>
      </c>
      <c r="Q1023" s="73">
        <f t="shared" si="444"/>
        <v>1.0990647988749607E-10</v>
      </c>
      <c r="R1023" s="73">
        <f t="shared" si="445"/>
        <v>1.1016570417096873E-10</v>
      </c>
      <c r="S1023" s="73">
        <f t="shared" si="446"/>
        <v>1.1016572587117991E-10</v>
      </c>
      <c r="T1023" s="73">
        <f t="shared" si="447"/>
        <v>1.1016572587300029E-10</v>
      </c>
      <c r="V1023" s="74"/>
      <c r="W1023" s="74"/>
      <c r="X1023" s="74"/>
      <c r="AD1023" s="74"/>
      <c r="AE1023" s="74"/>
      <c r="AF1023" s="74"/>
      <c r="AL1023" s="74"/>
      <c r="AM1023" s="74"/>
      <c r="AN1023" s="74"/>
      <c r="AT1023" s="74"/>
      <c r="AU1023" s="74"/>
      <c r="AV1023" s="74"/>
      <c r="BB1023" s="74"/>
      <c r="BC1023" s="74"/>
      <c r="BD1023" s="74"/>
      <c r="BJ1023" s="74"/>
      <c r="BK1023" s="74"/>
      <c r="BL1023" s="74"/>
      <c r="BR1023" s="74"/>
      <c r="BS1023" s="74"/>
      <c r="BT1023" s="74"/>
      <c r="BZ1023" s="74"/>
      <c r="CA1023" s="74"/>
      <c r="CB1023" s="74"/>
      <c r="CH1023" s="74"/>
      <c r="CI1023" s="74"/>
      <c r="CJ1023" s="74"/>
      <c r="CP1023" s="74"/>
      <c r="CQ1023" s="74"/>
      <c r="CR1023" s="74"/>
      <c r="CX1023" s="74"/>
      <c r="CY1023" s="74"/>
      <c r="CZ1023" s="74"/>
      <c r="DF1023" s="74">
        <v>3E-11</v>
      </c>
      <c r="DG1023" s="74">
        <v>2.0555325405099998</v>
      </c>
      <c r="DH1023" s="74">
        <v>176332.24614102699</v>
      </c>
      <c r="DI1023" s="73">
        <f t="shared" si="448"/>
        <v>1.8814063544079693E-11</v>
      </c>
      <c r="DJ1023" s="73">
        <f t="shared" si="449"/>
        <v>1.8898334936992789E-11</v>
      </c>
      <c r="DK1023" s="73">
        <f t="shared" si="450"/>
        <v>1.8898342002255321E-11</v>
      </c>
      <c r="DL1023" s="73">
        <f t="shared" si="451"/>
        <v>1.8898342002848655E-11</v>
      </c>
      <c r="DN1023" s="74"/>
      <c r="DO1023" s="74"/>
      <c r="DP1023" s="74"/>
      <c r="DV1023" s="74"/>
      <c r="DW1023" s="74"/>
      <c r="DX1023" s="74"/>
      <c r="ED1023" s="74"/>
      <c r="EE1023" s="74"/>
      <c r="EF1023" s="74"/>
      <c r="EL1023" s="74"/>
      <c r="EM1023" s="74"/>
      <c r="EN1023" s="74"/>
      <c r="ET1023" s="74"/>
      <c r="EU1023" s="74"/>
      <c r="EV1023" s="74"/>
    </row>
    <row r="1024" spans="12:152" s="73" customFormat="1" ht="13.5" x14ac:dyDescent="0.3">
      <c r="L1024" s="74"/>
      <c r="N1024" s="74">
        <v>1.2E-10</v>
      </c>
      <c r="O1024" s="74">
        <v>2.9459898259899999</v>
      </c>
      <c r="P1024" s="74">
        <v>5039.5882483129999</v>
      </c>
      <c r="Q1024" s="73">
        <f t="shared" si="444"/>
        <v>-1.1996384927166657E-10</v>
      </c>
      <c r="R1024" s="73">
        <f t="shared" si="445"/>
        <v>-1.1996354461471562E-10</v>
      </c>
      <c r="S1024" s="73">
        <f t="shared" si="446"/>
        <v>-1.199635445890823E-10</v>
      </c>
      <c r="T1024" s="73">
        <f t="shared" si="447"/>
        <v>-1.1996354458908016E-10</v>
      </c>
      <c r="V1024" s="74"/>
      <c r="W1024" s="74"/>
      <c r="X1024" s="74"/>
      <c r="AD1024" s="74"/>
      <c r="AE1024" s="74"/>
      <c r="AF1024" s="74"/>
      <c r="AL1024" s="74"/>
      <c r="AM1024" s="74"/>
      <c r="AN1024" s="74"/>
      <c r="AT1024" s="74"/>
      <c r="AU1024" s="74"/>
      <c r="AV1024" s="74"/>
      <c r="BB1024" s="74"/>
      <c r="BC1024" s="74"/>
      <c r="BD1024" s="74"/>
      <c r="BJ1024" s="74"/>
      <c r="BK1024" s="74"/>
      <c r="BL1024" s="74"/>
      <c r="BR1024" s="74"/>
      <c r="BS1024" s="74"/>
      <c r="BT1024" s="74"/>
      <c r="BZ1024" s="74"/>
      <c r="CA1024" s="74"/>
      <c r="CB1024" s="74"/>
      <c r="CH1024" s="74"/>
      <c r="CI1024" s="74"/>
      <c r="CJ1024" s="74"/>
      <c r="CP1024" s="74"/>
      <c r="CQ1024" s="74"/>
      <c r="CR1024" s="74"/>
      <c r="CX1024" s="74"/>
      <c r="CY1024" s="74"/>
      <c r="CZ1024" s="74"/>
      <c r="DF1024" s="74">
        <v>3E-11</v>
      </c>
      <c r="DG1024" s="74">
        <v>3.9487029151000002</v>
      </c>
      <c r="DH1024" s="74">
        <v>155475.15046625599</v>
      </c>
      <c r="DI1024" s="73">
        <f t="shared" si="448"/>
        <v>-2.952734882270671E-11</v>
      </c>
      <c r="DJ1024" s="73">
        <f t="shared" si="449"/>
        <v>-2.9544090348475596E-11</v>
      </c>
      <c r="DK1024" s="73">
        <f t="shared" si="450"/>
        <v>-2.9544091741551818E-11</v>
      </c>
      <c r="DL1024" s="73">
        <f t="shared" si="451"/>
        <v>-2.9544091741670285E-11</v>
      </c>
      <c r="DN1024" s="74"/>
      <c r="DO1024" s="74"/>
      <c r="DP1024" s="74"/>
      <c r="DV1024" s="74"/>
      <c r="DW1024" s="74"/>
      <c r="DX1024" s="74"/>
      <c r="ED1024" s="74"/>
      <c r="EE1024" s="74"/>
      <c r="EF1024" s="74"/>
      <c r="EL1024" s="74"/>
      <c r="EM1024" s="74"/>
      <c r="EN1024" s="74"/>
      <c r="ET1024" s="74"/>
      <c r="EU1024" s="74"/>
      <c r="EV1024" s="74"/>
    </row>
    <row r="1025" spans="12:152" s="73" customFormat="1" ht="13.5" x14ac:dyDescent="0.3">
      <c r="L1025" s="74"/>
      <c r="N1025" s="74">
        <v>1.2999999999999999E-10</v>
      </c>
      <c r="O1025" s="74">
        <v>3.5747800055200001</v>
      </c>
      <c r="P1025" s="74">
        <v>78484.122067161297</v>
      </c>
      <c r="Q1025" s="73">
        <f t="shared" ref="Q1025:Q1088" si="452">N1025*COS(O1025+P1025*$C$32)</f>
        <v>-1.2329672865818831E-10</v>
      </c>
      <c r="R1025" s="73">
        <f t="shared" ref="R1025:R1088" si="453">N1025*COS(O1025+P1025*$C$53)</f>
        <v>-1.2323033055674673E-10</v>
      </c>
      <c r="S1025" s="73">
        <f t="shared" ref="S1025:S1088" si="454">N1025*COS(O1025+P1025*$C$74)</f>
        <v>-1.2323032496845058E-10</v>
      </c>
      <c r="T1025" s="73">
        <f t="shared" ref="T1025:T1088" si="455">N1025*COS(O1025+P1025*$C$95)</f>
        <v>-1.2323032496797989E-10</v>
      </c>
      <c r="V1025" s="74"/>
      <c r="W1025" s="74"/>
      <c r="X1025" s="74"/>
      <c r="AD1025" s="74"/>
      <c r="AE1025" s="74"/>
      <c r="AF1025" s="74"/>
      <c r="AL1025" s="74"/>
      <c r="AM1025" s="74"/>
      <c r="AN1025" s="74"/>
      <c r="AT1025" s="74"/>
      <c r="AU1025" s="74"/>
      <c r="AV1025" s="74"/>
      <c r="BB1025" s="74"/>
      <c r="BC1025" s="74"/>
      <c r="BD1025" s="74"/>
      <c r="BJ1025" s="74"/>
      <c r="BK1025" s="74"/>
      <c r="BL1025" s="74"/>
      <c r="BR1025" s="74"/>
      <c r="BS1025" s="74"/>
      <c r="BT1025" s="74"/>
      <c r="BZ1025" s="74"/>
      <c r="CA1025" s="74"/>
      <c r="CB1025" s="74"/>
      <c r="CH1025" s="74"/>
      <c r="CI1025" s="74"/>
      <c r="CJ1025" s="74"/>
      <c r="CP1025" s="74"/>
      <c r="CQ1025" s="74"/>
      <c r="CR1025" s="74"/>
      <c r="CX1025" s="74"/>
      <c r="CY1025" s="74"/>
      <c r="CZ1025" s="74"/>
      <c r="DF1025" s="74">
        <v>3E-11</v>
      </c>
      <c r="DG1025" s="74">
        <v>1.43273740893</v>
      </c>
      <c r="DH1025" s="74">
        <v>24719.242888729099</v>
      </c>
      <c r="DI1025" s="73">
        <f t="shared" ref="DI1025:DI1088" si="456">DF1025*COS(DG1025+DH1025*$C$32)</f>
        <v>2.0982087013958532E-11</v>
      </c>
      <c r="DJ1025" s="73">
        <f t="shared" ref="DJ1025:DJ1088" si="457">DF1025*COS(DG1025+DH1025*$C$53)</f>
        <v>2.0992940318680172E-11</v>
      </c>
      <c r="DK1025" s="73">
        <f t="shared" ref="DK1025:DK1088" si="458">DF1025*COS(DG1025+DH1025*$C$74)</f>
        <v>2.099294122971958E-11</v>
      </c>
      <c r="DL1025" s="73">
        <f t="shared" ref="DL1025:DL1088" si="459">DF1025*COS(DG1025+DH1025*$C$95)</f>
        <v>2.0992941229797548E-11</v>
      </c>
      <c r="DN1025" s="74"/>
      <c r="DO1025" s="74"/>
      <c r="DP1025" s="74"/>
      <c r="DV1025" s="74"/>
      <c r="DW1025" s="74"/>
      <c r="DX1025" s="74"/>
      <c r="ED1025" s="74"/>
      <c r="EE1025" s="74"/>
      <c r="EF1025" s="74"/>
      <c r="EL1025" s="74"/>
      <c r="EM1025" s="74"/>
      <c r="EN1025" s="74"/>
      <c r="ET1025" s="74"/>
      <c r="EU1025" s="74"/>
      <c r="EV1025" s="74"/>
    </row>
    <row r="1026" spans="12:152" s="73" customFormat="1" ht="13.5" x14ac:dyDescent="0.3">
      <c r="L1026" s="74"/>
      <c r="N1026" s="74">
        <v>1.2999999999999999E-10</v>
      </c>
      <c r="O1026" s="74">
        <v>2.9434379980299998</v>
      </c>
      <c r="P1026" s="74">
        <v>79315.977807910895</v>
      </c>
      <c r="Q1026" s="73">
        <f t="shared" si="452"/>
        <v>-1.2999434284038494E-10</v>
      </c>
      <c r="R1026" s="73">
        <f t="shared" si="453"/>
        <v>-1.2999220108414834E-10</v>
      </c>
      <c r="S1026" s="73">
        <f t="shared" si="454"/>
        <v>-1.2999220088991842E-10</v>
      </c>
      <c r="T1026" s="73">
        <f t="shared" si="455"/>
        <v>-1.2999220088990224E-10</v>
      </c>
      <c r="V1026" s="74"/>
      <c r="W1026" s="74"/>
      <c r="X1026" s="74"/>
      <c r="AD1026" s="74"/>
      <c r="AE1026" s="74"/>
      <c r="AF1026" s="74"/>
      <c r="AL1026" s="74"/>
      <c r="AM1026" s="74"/>
      <c r="AN1026" s="74"/>
      <c r="AT1026" s="74"/>
      <c r="AU1026" s="74"/>
      <c r="AV1026" s="74"/>
      <c r="BB1026" s="74"/>
      <c r="BC1026" s="74"/>
      <c r="BD1026" s="74"/>
      <c r="BJ1026" s="74"/>
      <c r="BK1026" s="74"/>
      <c r="BL1026" s="74"/>
      <c r="BR1026" s="74"/>
      <c r="BS1026" s="74"/>
      <c r="BT1026" s="74"/>
      <c r="BZ1026" s="74"/>
      <c r="CA1026" s="74"/>
      <c r="CB1026" s="74"/>
      <c r="CH1026" s="74"/>
      <c r="CI1026" s="74"/>
      <c r="CJ1026" s="74"/>
      <c r="CP1026" s="74"/>
      <c r="CQ1026" s="74"/>
      <c r="CR1026" s="74"/>
      <c r="CX1026" s="74"/>
      <c r="CY1026" s="74"/>
      <c r="CZ1026" s="74"/>
      <c r="DF1026" s="74">
        <v>3E-11</v>
      </c>
      <c r="DG1026" s="74">
        <v>0.23823986548000001</v>
      </c>
      <c r="DH1026" s="74">
        <v>24510.559599126402</v>
      </c>
      <c r="DI1026" s="73">
        <f t="shared" si="456"/>
        <v>-2.3953455906986309E-11</v>
      </c>
      <c r="DJ1026" s="73">
        <f t="shared" si="457"/>
        <v>-2.3944385356903766E-11</v>
      </c>
      <c r="DK1026" s="73">
        <f t="shared" si="458"/>
        <v>-2.3944384595069359E-11</v>
      </c>
      <c r="DL1026" s="73">
        <f t="shared" si="459"/>
        <v>-2.3944384595004635E-11</v>
      </c>
      <c r="DN1026" s="74"/>
      <c r="DO1026" s="74"/>
      <c r="DP1026" s="74"/>
      <c r="DV1026" s="74"/>
      <c r="DW1026" s="74"/>
      <c r="DX1026" s="74"/>
      <c r="ED1026" s="74"/>
      <c r="EE1026" s="74"/>
      <c r="EF1026" s="74"/>
      <c r="EL1026" s="74"/>
      <c r="EM1026" s="74"/>
      <c r="EN1026" s="74"/>
      <c r="ET1026" s="74"/>
      <c r="EU1026" s="74"/>
      <c r="EV1026" s="74"/>
    </row>
    <row r="1027" spans="12:152" s="73" customFormat="1" ht="13.5" x14ac:dyDescent="0.3">
      <c r="L1027" s="74"/>
      <c r="N1027" s="74">
        <v>1.2E-10</v>
      </c>
      <c r="O1027" s="74">
        <v>5.1702435103699997</v>
      </c>
      <c r="P1027" s="74">
        <v>103402.436957326</v>
      </c>
      <c r="Q1027" s="73">
        <f t="shared" si="452"/>
        <v>8.956928552742026E-11</v>
      </c>
      <c r="R1027" s="73">
        <f t="shared" si="453"/>
        <v>8.9738215549178717E-11</v>
      </c>
      <c r="S1027" s="73">
        <f t="shared" si="454"/>
        <v>8.9738229715980471E-11</v>
      </c>
      <c r="T1027" s="73">
        <f t="shared" si="455"/>
        <v>8.9738229717194152E-11</v>
      </c>
      <c r="V1027" s="74"/>
      <c r="W1027" s="74"/>
      <c r="X1027" s="74"/>
      <c r="AD1027" s="74"/>
      <c r="AE1027" s="74"/>
      <c r="AF1027" s="74"/>
      <c r="AL1027" s="74"/>
      <c r="AM1027" s="74"/>
      <c r="AN1027" s="74"/>
      <c r="AT1027" s="74"/>
      <c r="AU1027" s="74"/>
      <c r="AV1027" s="74"/>
      <c r="BB1027" s="74"/>
      <c r="BC1027" s="74"/>
      <c r="BD1027" s="74"/>
      <c r="BJ1027" s="74"/>
      <c r="BK1027" s="74"/>
      <c r="BL1027" s="74"/>
      <c r="BR1027" s="74"/>
      <c r="BS1027" s="74"/>
      <c r="BT1027" s="74"/>
      <c r="BZ1027" s="74"/>
      <c r="CA1027" s="74"/>
      <c r="CB1027" s="74"/>
      <c r="CH1027" s="74"/>
      <c r="CI1027" s="74"/>
      <c r="CJ1027" s="74"/>
      <c r="CP1027" s="74"/>
      <c r="CQ1027" s="74"/>
      <c r="CR1027" s="74"/>
      <c r="CX1027" s="74"/>
      <c r="CY1027" s="74"/>
      <c r="CZ1027" s="74"/>
      <c r="DF1027" s="74">
        <v>3E-11</v>
      </c>
      <c r="DG1027" s="74">
        <v>5.2132634629299996</v>
      </c>
      <c r="DH1027" s="74">
        <v>1639.069517188</v>
      </c>
      <c r="DI1027" s="73">
        <f t="shared" si="456"/>
        <v>2.7405710590786947E-11</v>
      </c>
      <c r="DJ1027" s="73">
        <f t="shared" si="457"/>
        <v>2.7406120266657088E-11</v>
      </c>
      <c r="DK1027" s="73">
        <f t="shared" si="458"/>
        <v>2.7406120301052967E-11</v>
      </c>
      <c r="DL1027" s="73">
        <f t="shared" si="459"/>
        <v>2.7406120301055917E-11</v>
      </c>
      <c r="DN1027" s="74"/>
      <c r="DO1027" s="74"/>
      <c r="DP1027" s="74"/>
      <c r="DV1027" s="74"/>
      <c r="DW1027" s="74"/>
      <c r="DX1027" s="74"/>
      <c r="ED1027" s="74"/>
      <c r="EE1027" s="74"/>
      <c r="EF1027" s="74"/>
      <c r="EL1027" s="74"/>
      <c r="EM1027" s="74"/>
      <c r="EN1027" s="74"/>
      <c r="ET1027" s="74"/>
      <c r="EU1027" s="74"/>
      <c r="EV1027" s="74"/>
    </row>
    <row r="1028" spans="12:152" s="73" customFormat="1" ht="13.5" x14ac:dyDescent="0.3">
      <c r="L1028" s="74"/>
      <c r="N1028" s="74">
        <v>1.2E-10</v>
      </c>
      <c r="O1028" s="74">
        <v>3.1915264911599999</v>
      </c>
      <c r="P1028" s="74">
        <v>28309.7597761711</v>
      </c>
      <c r="Q1028" s="73">
        <f t="shared" si="452"/>
        <v>-4.5537515083511746E-11</v>
      </c>
      <c r="R1028" s="73">
        <f t="shared" si="453"/>
        <v>-4.5601883691067737E-11</v>
      </c>
      <c r="S1028" s="73">
        <f t="shared" si="454"/>
        <v>-4.5601889094944554E-11</v>
      </c>
      <c r="T1028" s="73">
        <f t="shared" si="455"/>
        <v>-4.5601889095398838E-11</v>
      </c>
      <c r="V1028" s="74"/>
      <c r="W1028" s="74"/>
      <c r="X1028" s="74"/>
      <c r="AD1028" s="74"/>
      <c r="AE1028" s="74"/>
      <c r="AF1028" s="74"/>
      <c r="AL1028" s="74"/>
      <c r="AM1028" s="74"/>
      <c r="AN1028" s="74"/>
      <c r="AT1028" s="74"/>
      <c r="AU1028" s="74"/>
      <c r="AV1028" s="74"/>
      <c r="BB1028" s="74"/>
      <c r="BC1028" s="74"/>
      <c r="BD1028" s="74"/>
      <c r="BJ1028" s="74"/>
      <c r="BK1028" s="74"/>
      <c r="BL1028" s="74"/>
      <c r="BR1028" s="74"/>
      <c r="BS1028" s="74"/>
      <c r="BT1028" s="74"/>
      <c r="BZ1028" s="74"/>
      <c r="CA1028" s="74"/>
      <c r="CB1028" s="74"/>
      <c r="CH1028" s="74"/>
      <c r="CI1028" s="74"/>
      <c r="CJ1028" s="74"/>
      <c r="CP1028" s="74"/>
      <c r="CQ1028" s="74"/>
      <c r="CR1028" s="74"/>
      <c r="CX1028" s="74"/>
      <c r="CY1028" s="74"/>
      <c r="CZ1028" s="74"/>
      <c r="DF1028" s="74">
        <v>3E-11</v>
      </c>
      <c r="DG1028" s="74">
        <v>2.5346197294400001</v>
      </c>
      <c r="DH1028" s="74">
        <v>51861.620103278699</v>
      </c>
      <c r="DI1028" s="73">
        <f t="shared" si="456"/>
        <v>-2.9258502725950868E-11</v>
      </c>
      <c r="DJ1028" s="73">
        <f t="shared" si="457"/>
        <v>-2.9251444985934411E-11</v>
      </c>
      <c r="DK1028" s="73">
        <f t="shared" si="458"/>
        <v>-2.9251444391966625E-11</v>
      </c>
      <c r="DL1028" s="73">
        <f t="shared" si="459"/>
        <v>-2.9251444391915895E-11</v>
      </c>
      <c r="DN1028" s="74"/>
      <c r="DO1028" s="74"/>
      <c r="DP1028" s="74"/>
      <c r="DV1028" s="74"/>
      <c r="DW1028" s="74"/>
      <c r="DX1028" s="74"/>
      <c r="ED1028" s="74"/>
      <c r="EE1028" s="74"/>
      <c r="EF1028" s="74"/>
      <c r="EL1028" s="74"/>
      <c r="EM1028" s="74"/>
      <c r="EN1028" s="74"/>
      <c r="ET1028" s="74"/>
      <c r="EU1028" s="74"/>
      <c r="EV1028" s="74"/>
    </row>
    <row r="1029" spans="12:152" s="73" customFormat="1" ht="13.5" x14ac:dyDescent="0.3">
      <c r="L1029" s="74"/>
      <c r="N1029" s="74">
        <v>1.2E-10</v>
      </c>
      <c r="O1029" s="74">
        <v>6.16852058989</v>
      </c>
      <c r="P1029" s="74">
        <v>78413.272621857104</v>
      </c>
      <c r="Q1029" s="73">
        <f t="shared" si="452"/>
        <v>-5.2229952879532287E-11</v>
      </c>
      <c r="R1029" s="73">
        <f t="shared" si="453"/>
        <v>-5.2403399809090469E-11</v>
      </c>
      <c r="S1029" s="73">
        <f t="shared" si="454"/>
        <v>-5.2403414366387097E-11</v>
      </c>
      <c r="T1029" s="73">
        <f t="shared" si="455"/>
        <v>-5.2403414367614388E-11</v>
      </c>
      <c r="V1029" s="74"/>
      <c r="W1029" s="74"/>
      <c r="X1029" s="74"/>
      <c r="AD1029" s="74"/>
      <c r="AE1029" s="74"/>
      <c r="AF1029" s="74"/>
      <c r="AL1029" s="74"/>
      <c r="AM1029" s="74"/>
      <c r="AN1029" s="74"/>
      <c r="AT1029" s="74"/>
      <c r="AU1029" s="74"/>
      <c r="AV1029" s="74"/>
      <c r="BB1029" s="74"/>
      <c r="BC1029" s="74"/>
      <c r="BD1029" s="74"/>
      <c r="BJ1029" s="74"/>
      <c r="BK1029" s="74"/>
      <c r="BL1029" s="74"/>
      <c r="BR1029" s="74"/>
      <c r="BS1029" s="74"/>
      <c r="BT1029" s="74"/>
      <c r="BZ1029" s="74"/>
      <c r="CA1029" s="74"/>
      <c r="CB1029" s="74"/>
      <c r="CH1029" s="74"/>
      <c r="CI1029" s="74"/>
      <c r="CJ1029" s="74"/>
      <c r="CP1029" s="74"/>
      <c r="CQ1029" s="74"/>
      <c r="CR1029" s="74"/>
      <c r="CX1029" s="74"/>
      <c r="CY1029" s="74"/>
      <c r="CZ1029" s="74"/>
      <c r="DF1029" s="74">
        <v>3E-11</v>
      </c>
      <c r="DG1029" s="74">
        <v>4.1397865637200004</v>
      </c>
      <c r="DH1029" s="74">
        <v>33917.995673008903</v>
      </c>
      <c r="DI1029" s="73">
        <f t="shared" si="456"/>
        <v>-1.5455470406477096E-11</v>
      </c>
      <c r="DJ1029" s="73">
        <f t="shared" si="457"/>
        <v>-1.5437604035238935E-11</v>
      </c>
      <c r="DK1029" s="73">
        <f t="shared" si="458"/>
        <v>-1.5437602534828423E-11</v>
      </c>
      <c r="DL1029" s="73">
        <f t="shared" si="459"/>
        <v>-1.5437602534702672E-11</v>
      </c>
      <c r="DN1029" s="74"/>
      <c r="DO1029" s="74"/>
      <c r="DP1029" s="74"/>
      <c r="DV1029" s="74"/>
      <c r="DW1029" s="74"/>
      <c r="DX1029" s="74"/>
      <c r="ED1029" s="74"/>
      <c r="EE1029" s="74"/>
      <c r="EF1029" s="74"/>
      <c r="EL1029" s="74"/>
      <c r="EM1029" s="74"/>
      <c r="EN1029" s="74"/>
      <c r="ET1029" s="74"/>
      <c r="EU1029" s="74"/>
      <c r="EV1029" s="74"/>
    </row>
    <row r="1030" spans="12:152" s="73" customFormat="1" ht="13.5" x14ac:dyDescent="0.3">
      <c r="L1030" s="74"/>
      <c r="N1030" s="74">
        <v>1.2999999999999999E-10</v>
      </c>
      <c r="O1030" s="74">
        <v>4.3593983100799996</v>
      </c>
      <c r="P1030" s="74">
        <v>133767.65136415101</v>
      </c>
      <c r="Q1030" s="73">
        <f t="shared" si="452"/>
        <v>-1.290000369509026E-10</v>
      </c>
      <c r="R1030" s="73">
        <f t="shared" si="453"/>
        <v>-1.2895546023549328E-10</v>
      </c>
      <c r="S1030" s="73">
        <f t="shared" si="454"/>
        <v>-1.2895545645209603E-10</v>
      </c>
      <c r="T1030" s="73">
        <f t="shared" si="455"/>
        <v>-1.2895545645177441E-10</v>
      </c>
      <c r="V1030" s="74"/>
      <c r="W1030" s="74"/>
      <c r="X1030" s="74"/>
      <c r="AD1030" s="74"/>
      <c r="AE1030" s="74"/>
      <c r="AF1030" s="74"/>
      <c r="AL1030" s="74"/>
      <c r="AM1030" s="74"/>
      <c r="AN1030" s="74"/>
      <c r="AT1030" s="74"/>
      <c r="AU1030" s="74"/>
      <c r="AV1030" s="74"/>
      <c r="BB1030" s="74"/>
      <c r="BC1030" s="74"/>
      <c r="BD1030" s="74"/>
      <c r="BJ1030" s="74"/>
      <c r="BK1030" s="74"/>
      <c r="BL1030" s="74"/>
      <c r="BR1030" s="74"/>
      <c r="BS1030" s="74"/>
      <c r="BT1030" s="74"/>
      <c r="BZ1030" s="74"/>
      <c r="CA1030" s="74"/>
      <c r="CB1030" s="74"/>
      <c r="CH1030" s="74"/>
      <c r="CI1030" s="74"/>
      <c r="CJ1030" s="74"/>
      <c r="CP1030" s="74"/>
      <c r="CQ1030" s="74"/>
      <c r="CR1030" s="74"/>
      <c r="CX1030" s="74"/>
      <c r="CY1030" s="74"/>
      <c r="CZ1030" s="74"/>
      <c r="DF1030" s="74">
        <v>3E-11</v>
      </c>
      <c r="DG1030" s="74">
        <v>4.3429574139699998</v>
      </c>
      <c r="DH1030" s="74">
        <v>16964.326386556801</v>
      </c>
      <c r="DI1030" s="73">
        <f t="shared" si="456"/>
        <v>-2.8880680170619805E-11</v>
      </c>
      <c r="DJ1030" s="73">
        <f t="shared" si="457"/>
        <v>-2.8883499230124485E-11</v>
      </c>
      <c r="DK1030" s="73">
        <f t="shared" si="458"/>
        <v>-2.8883499466672071E-11</v>
      </c>
      <c r="DL1030" s="73">
        <f t="shared" si="459"/>
        <v>-2.8883499466691891E-11</v>
      </c>
      <c r="DN1030" s="74"/>
      <c r="DO1030" s="74"/>
      <c r="DP1030" s="74"/>
      <c r="DV1030" s="74"/>
      <c r="DW1030" s="74"/>
      <c r="DX1030" s="74"/>
      <c r="ED1030" s="74"/>
      <c r="EE1030" s="74"/>
      <c r="EF1030" s="74"/>
      <c r="EL1030" s="74"/>
      <c r="EM1030" s="74"/>
      <c r="EN1030" s="74"/>
      <c r="ET1030" s="74"/>
      <c r="EU1030" s="74"/>
      <c r="EV1030" s="74"/>
    </row>
    <row r="1031" spans="12:152" s="73" customFormat="1" ht="13.5" x14ac:dyDescent="0.3">
      <c r="L1031" s="74"/>
      <c r="N1031" s="74">
        <v>1.2999999999999999E-10</v>
      </c>
      <c r="O1031" s="74">
        <v>5.96217383792</v>
      </c>
      <c r="P1031" s="74">
        <v>2538.2485042536</v>
      </c>
      <c r="Q1031" s="73">
        <f t="shared" si="452"/>
        <v>-1.2973176250472526E-10</v>
      </c>
      <c r="R1031" s="73">
        <f t="shared" si="453"/>
        <v>-1.2973219626875721E-10</v>
      </c>
      <c r="S1031" s="73">
        <f t="shared" si="454"/>
        <v>-1.2973219630516213E-10</v>
      </c>
      <c r="T1031" s="73">
        <f t="shared" si="455"/>
        <v>-1.2973219630516521E-10</v>
      </c>
      <c r="V1031" s="74"/>
      <c r="W1031" s="74"/>
      <c r="X1031" s="74"/>
      <c r="AD1031" s="74"/>
      <c r="AE1031" s="74"/>
      <c r="AF1031" s="74"/>
      <c r="AL1031" s="74"/>
      <c r="AM1031" s="74"/>
      <c r="AN1031" s="74"/>
      <c r="AT1031" s="74"/>
      <c r="AU1031" s="74"/>
      <c r="AV1031" s="74"/>
      <c r="BB1031" s="74"/>
      <c r="BC1031" s="74"/>
      <c r="BD1031" s="74"/>
      <c r="BJ1031" s="74"/>
      <c r="BK1031" s="74"/>
      <c r="BL1031" s="74"/>
      <c r="BR1031" s="74"/>
      <c r="BS1031" s="74"/>
      <c r="BT1031" s="74"/>
      <c r="BZ1031" s="74"/>
      <c r="CA1031" s="74"/>
      <c r="CB1031" s="74"/>
      <c r="CH1031" s="74"/>
      <c r="CI1031" s="74"/>
      <c r="CJ1031" s="74"/>
      <c r="CP1031" s="74"/>
      <c r="CQ1031" s="74"/>
      <c r="CR1031" s="74"/>
      <c r="CX1031" s="74"/>
      <c r="CY1031" s="74"/>
      <c r="CZ1031" s="74"/>
      <c r="DF1031" s="74">
        <v>3E-11</v>
      </c>
      <c r="DG1031" s="74">
        <v>0.28015371447999998</v>
      </c>
      <c r="DH1031" s="74">
        <v>169093.57054942701</v>
      </c>
      <c r="DI1031" s="73">
        <f t="shared" si="456"/>
        <v>1.79769187451772E-11</v>
      </c>
      <c r="DJ1031" s="73">
        <f t="shared" si="457"/>
        <v>1.8059991695150271E-11</v>
      </c>
      <c r="DK1031" s="73">
        <f t="shared" si="458"/>
        <v>1.8059998661046404E-11</v>
      </c>
      <c r="DL1031" s="73">
        <f t="shared" si="459"/>
        <v>1.8059998661634649E-11</v>
      </c>
      <c r="DN1031" s="74"/>
      <c r="DO1031" s="74"/>
      <c r="DP1031" s="74"/>
      <c r="DV1031" s="74"/>
      <c r="DW1031" s="74"/>
      <c r="DX1031" s="74"/>
      <c r="ED1031" s="74"/>
      <c r="EE1031" s="74"/>
      <c r="EF1031" s="74"/>
      <c r="EL1031" s="74"/>
      <c r="EM1031" s="74"/>
      <c r="EN1031" s="74"/>
      <c r="ET1031" s="74"/>
      <c r="EU1031" s="74"/>
      <c r="EV1031" s="74"/>
    </row>
    <row r="1032" spans="12:152" s="73" customFormat="1" ht="13.5" x14ac:dyDescent="0.3">
      <c r="L1032" s="74"/>
      <c r="N1032" s="74">
        <v>1.2E-10</v>
      </c>
      <c r="O1032" s="74">
        <v>2.9745536312500001</v>
      </c>
      <c r="P1032" s="74">
        <v>26290.1565367482</v>
      </c>
      <c r="Q1032" s="73">
        <f t="shared" si="452"/>
        <v>-1.09488905819508E-10</v>
      </c>
      <c r="R1032" s="73">
        <f t="shared" si="453"/>
        <v>-1.0946244330107298E-10</v>
      </c>
      <c r="S1032" s="73">
        <f t="shared" si="454"/>
        <v>-1.094624410778957E-10</v>
      </c>
      <c r="T1032" s="73">
        <f t="shared" si="455"/>
        <v>-1.0946244107770564E-10</v>
      </c>
      <c r="V1032" s="74"/>
      <c r="W1032" s="74"/>
      <c r="X1032" s="74"/>
      <c r="AD1032" s="74"/>
      <c r="AE1032" s="74"/>
      <c r="AF1032" s="74"/>
      <c r="AL1032" s="74"/>
      <c r="AM1032" s="74"/>
      <c r="AN1032" s="74"/>
      <c r="AT1032" s="74"/>
      <c r="AU1032" s="74"/>
      <c r="AV1032" s="74"/>
      <c r="BB1032" s="74"/>
      <c r="BC1032" s="74"/>
      <c r="BD1032" s="74"/>
      <c r="BJ1032" s="74"/>
      <c r="BK1032" s="74"/>
      <c r="BL1032" s="74"/>
      <c r="BR1032" s="74"/>
      <c r="BS1032" s="74"/>
      <c r="BT1032" s="74"/>
      <c r="BZ1032" s="74"/>
      <c r="CA1032" s="74"/>
      <c r="CB1032" s="74"/>
      <c r="CH1032" s="74"/>
      <c r="CI1032" s="74"/>
      <c r="CJ1032" s="74"/>
      <c r="CP1032" s="74"/>
      <c r="CQ1032" s="74"/>
      <c r="CR1032" s="74"/>
      <c r="CX1032" s="74"/>
      <c r="CY1032" s="74"/>
      <c r="CZ1032" s="74"/>
      <c r="DF1032" s="74">
        <v>3E-11</v>
      </c>
      <c r="DG1032" s="74">
        <v>2.4949245043800001</v>
      </c>
      <c r="DH1032" s="74">
        <v>636.99627202420004</v>
      </c>
      <c r="DI1032" s="73">
        <f t="shared" si="456"/>
        <v>2.8876169203923046E-11</v>
      </c>
      <c r="DJ1032" s="73">
        <f t="shared" si="457"/>
        <v>2.8876275329409211E-11</v>
      </c>
      <c r="DK1032" s="73">
        <f t="shared" si="458"/>
        <v>2.887627533831951E-11</v>
      </c>
      <c r="DL1032" s="73">
        <f t="shared" si="459"/>
        <v>2.887627533832026E-11</v>
      </c>
      <c r="DN1032" s="74"/>
      <c r="DO1032" s="74"/>
      <c r="DP1032" s="74"/>
      <c r="DV1032" s="74"/>
      <c r="DW1032" s="74"/>
      <c r="DX1032" s="74"/>
      <c r="ED1032" s="74"/>
      <c r="EE1032" s="74"/>
      <c r="EF1032" s="74"/>
      <c r="EL1032" s="74"/>
      <c r="EM1032" s="74"/>
      <c r="EN1032" s="74"/>
      <c r="ET1032" s="74"/>
      <c r="EU1032" s="74"/>
      <c r="EV1032" s="74"/>
    </row>
    <row r="1033" spans="12:152" s="73" customFormat="1" ht="13.5" x14ac:dyDescent="0.3">
      <c r="L1033" s="74"/>
      <c r="N1033" s="74">
        <v>1.2E-10</v>
      </c>
      <c r="O1033" s="74">
        <v>1.94777069809</v>
      </c>
      <c r="P1033" s="74">
        <v>156377.85565231001</v>
      </c>
      <c r="Q1033" s="73">
        <f t="shared" si="452"/>
        <v>-1.1558551904980916E-10</v>
      </c>
      <c r="R1033" s="73">
        <f t="shared" si="453"/>
        <v>-1.1568821687479334E-10</v>
      </c>
      <c r="S1033" s="73">
        <f t="shared" si="454"/>
        <v>-1.1568822544768587E-10</v>
      </c>
      <c r="T1033" s="73">
        <f t="shared" si="455"/>
        <v>-1.156882254484252E-10</v>
      </c>
      <c r="V1033" s="74"/>
      <c r="W1033" s="74"/>
      <c r="X1033" s="74"/>
      <c r="AD1033" s="74"/>
      <c r="AE1033" s="74"/>
      <c r="AF1033" s="74"/>
      <c r="AL1033" s="74"/>
      <c r="AM1033" s="74"/>
      <c r="AN1033" s="74"/>
      <c r="AT1033" s="74"/>
      <c r="AU1033" s="74"/>
      <c r="AV1033" s="74"/>
      <c r="BB1033" s="74"/>
      <c r="BC1033" s="74"/>
      <c r="BD1033" s="74"/>
      <c r="BJ1033" s="74"/>
      <c r="BK1033" s="74"/>
      <c r="BL1033" s="74"/>
      <c r="BR1033" s="74"/>
      <c r="BS1033" s="74"/>
      <c r="BT1033" s="74"/>
      <c r="BZ1033" s="74"/>
      <c r="CA1033" s="74"/>
      <c r="CB1033" s="74"/>
      <c r="CH1033" s="74"/>
      <c r="CI1033" s="74"/>
      <c r="CJ1033" s="74"/>
      <c r="CP1033" s="74"/>
      <c r="CQ1033" s="74"/>
      <c r="CR1033" s="74"/>
      <c r="CX1033" s="74"/>
      <c r="CY1033" s="74"/>
      <c r="CZ1033" s="74"/>
      <c r="DF1033" s="74">
        <v>3E-11</v>
      </c>
      <c r="DG1033" s="74">
        <v>4.2018391147800003</v>
      </c>
      <c r="DH1033" s="74">
        <v>149642.26895951401</v>
      </c>
      <c r="DI1033" s="73">
        <f t="shared" si="456"/>
        <v>-2.9948872401717265E-11</v>
      </c>
      <c r="DJ1033" s="73">
        <f t="shared" si="457"/>
        <v>-2.9943365807960844E-11</v>
      </c>
      <c r="DK1033" s="73">
        <f t="shared" si="458"/>
        <v>-2.9943365333805446E-11</v>
      </c>
      <c r="DL1033" s="73">
        <f t="shared" si="459"/>
        <v>-2.9943365333765231E-11</v>
      </c>
      <c r="DN1033" s="74"/>
      <c r="DO1033" s="74"/>
      <c r="DP1033" s="74"/>
      <c r="DV1033" s="74"/>
      <c r="DW1033" s="74"/>
      <c r="DX1033" s="74"/>
      <c r="ED1033" s="74"/>
      <c r="EE1033" s="74"/>
      <c r="EF1033" s="74"/>
      <c r="EL1033" s="74"/>
      <c r="EM1033" s="74"/>
      <c r="EN1033" s="74"/>
      <c r="ET1033" s="74"/>
      <c r="EU1033" s="74"/>
      <c r="EV1033" s="74"/>
    </row>
    <row r="1034" spans="12:152" s="73" customFormat="1" ht="13.5" x14ac:dyDescent="0.3">
      <c r="L1034" s="74"/>
      <c r="N1034" s="74">
        <v>1.2E-10</v>
      </c>
      <c r="O1034" s="74">
        <v>1.8192661166399999</v>
      </c>
      <c r="P1034" s="74">
        <v>70069.434091513904</v>
      </c>
      <c r="Q1034" s="73">
        <f t="shared" si="452"/>
        <v>-1.042306341161943E-10</v>
      </c>
      <c r="R1034" s="73">
        <f t="shared" si="453"/>
        <v>-1.0414518617873753E-10</v>
      </c>
      <c r="S1034" s="73">
        <f t="shared" si="454"/>
        <v>-1.0414517899534795E-10</v>
      </c>
      <c r="T1034" s="73">
        <f t="shared" si="455"/>
        <v>-1.0414517899473799E-10</v>
      </c>
      <c r="V1034" s="74"/>
      <c r="W1034" s="74"/>
      <c r="X1034" s="74"/>
      <c r="AD1034" s="74"/>
      <c r="AE1034" s="74"/>
      <c r="AF1034" s="74"/>
      <c r="AL1034" s="74"/>
      <c r="AM1034" s="74"/>
      <c r="AN1034" s="74"/>
      <c r="AT1034" s="74"/>
      <c r="AU1034" s="74"/>
      <c r="AV1034" s="74"/>
      <c r="BB1034" s="74"/>
      <c r="BC1034" s="74"/>
      <c r="BD1034" s="74"/>
      <c r="BJ1034" s="74"/>
      <c r="BK1034" s="74"/>
      <c r="BL1034" s="74"/>
      <c r="BR1034" s="74"/>
      <c r="BS1034" s="74"/>
      <c r="BT1034" s="74"/>
      <c r="BZ1034" s="74"/>
      <c r="CA1034" s="74"/>
      <c r="CB1034" s="74"/>
      <c r="CH1034" s="74"/>
      <c r="CI1034" s="74"/>
      <c r="CJ1034" s="74"/>
      <c r="CP1034" s="74"/>
      <c r="CQ1034" s="74"/>
      <c r="CR1034" s="74"/>
      <c r="CX1034" s="74"/>
      <c r="CY1034" s="74"/>
      <c r="CZ1034" s="74"/>
      <c r="DF1034" s="74">
        <v>3E-11</v>
      </c>
      <c r="DG1034" s="74">
        <v>0.73100534965999997</v>
      </c>
      <c r="DH1034" s="74">
        <v>35679.444886945901</v>
      </c>
      <c r="DI1034" s="73">
        <f t="shared" si="456"/>
        <v>-1.7160731722839295E-11</v>
      </c>
      <c r="DJ1034" s="73">
        <f t="shared" si="457"/>
        <v>-1.7142744598755943E-11</v>
      </c>
      <c r="DK1034" s="73">
        <f t="shared" si="458"/>
        <v>-1.714274308813799E-11</v>
      </c>
      <c r="DL1034" s="73">
        <f t="shared" si="459"/>
        <v>-1.714274308800924E-11</v>
      </c>
      <c r="DN1034" s="74"/>
      <c r="DO1034" s="74"/>
      <c r="DP1034" s="74"/>
      <c r="DV1034" s="74"/>
      <c r="DW1034" s="74"/>
      <c r="DX1034" s="74"/>
      <c r="ED1034" s="74"/>
      <c r="EE1034" s="74"/>
      <c r="EF1034" s="74"/>
      <c r="EL1034" s="74"/>
      <c r="EM1034" s="74"/>
      <c r="EN1034" s="74"/>
      <c r="ET1034" s="74"/>
      <c r="EU1034" s="74"/>
      <c r="EV1034" s="74"/>
    </row>
    <row r="1035" spans="12:152" s="73" customFormat="1" ht="13.5" x14ac:dyDescent="0.3">
      <c r="L1035" s="74"/>
      <c r="N1035" s="74">
        <v>1.2999999999999999E-10</v>
      </c>
      <c r="O1035" s="74">
        <v>1.2421236770799999</v>
      </c>
      <c r="P1035" s="74">
        <v>4437.51420837359</v>
      </c>
      <c r="Q1035" s="73">
        <f t="shared" si="452"/>
        <v>-6.3651538506661907E-11</v>
      </c>
      <c r="R1035" s="73">
        <f t="shared" si="453"/>
        <v>-6.3661840640795125E-11</v>
      </c>
      <c r="S1035" s="73">
        <f t="shared" si="454"/>
        <v>-6.3661841505761103E-11</v>
      </c>
      <c r="T1035" s="73">
        <f t="shared" si="455"/>
        <v>-6.36618415058352E-11</v>
      </c>
      <c r="V1035" s="74"/>
      <c r="W1035" s="74"/>
      <c r="X1035" s="74"/>
      <c r="AD1035" s="74"/>
      <c r="AE1035" s="74"/>
      <c r="AF1035" s="74"/>
      <c r="AL1035" s="74"/>
      <c r="AM1035" s="74"/>
      <c r="AN1035" s="74"/>
      <c r="AT1035" s="74"/>
      <c r="AU1035" s="74"/>
      <c r="AV1035" s="74"/>
      <c r="BB1035" s="74"/>
      <c r="BC1035" s="74"/>
      <c r="BD1035" s="74"/>
      <c r="BJ1035" s="74"/>
      <c r="BK1035" s="74"/>
      <c r="BL1035" s="74"/>
      <c r="BR1035" s="74"/>
      <c r="BS1035" s="74"/>
      <c r="BT1035" s="74"/>
      <c r="BZ1035" s="74"/>
      <c r="CA1035" s="74"/>
      <c r="CB1035" s="74"/>
      <c r="CH1035" s="74"/>
      <c r="CI1035" s="74"/>
      <c r="CJ1035" s="74"/>
      <c r="CP1035" s="74"/>
      <c r="CQ1035" s="74"/>
      <c r="CR1035" s="74"/>
      <c r="CX1035" s="74"/>
      <c r="CY1035" s="74"/>
      <c r="CZ1035" s="74"/>
      <c r="DF1035" s="74">
        <v>3E-11</v>
      </c>
      <c r="DG1035" s="74">
        <v>1.1897797117</v>
      </c>
      <c r="DH1035" s="74">
        <v>143164.96914264499</v>
      </c>
      <c r="DI1035" s="73">
        <f t="shared" si="456"/>
        <v>-3.3193040740123424E-12</v>
      </c>
      <c r="DJ1035" s="73">
        <f t="shared" si="457"/>
        <v>-3.2318608457078563E-12</v>
      </c>
      <c r="DK1035" s="73">
        <f t="shared" si="458"/>
        <v>-3.2318535026311543E-12</v>
      </c>
      <c r="DL1035" s="73">
        <f t="shared" si="459"/>
        <v>-3.2318535020072549E-12</v>
      </c>
      <c r="DN1035" s="74"/>
      <c r="DO1035" s="74"/>
      <c r="DP1035" s="74"/>
      <c r="DV1035" s="74"/>
      <c r="DW1035" s="74"/>
      <c r="DX1035" s="74"/>
      <c r="ED1035" s="74"/>
      <c r="EE1035" s="74"/>
      <c r="EF1035" s="74"/>
      <c r="EL1035" s="74"/>
      <c r="EM1035" s="74"/>
      <c r="EN1035" s="74"/>
      <c r="ET1035" s="74"/>
      <c r="EU1035" s="74"/>
      <c r="EV1035" s="74"/>
    </row>
    <row r="1036" spans="12:152" s="73" customFormat="1" ht="13.5" x14ac:dyDescent="0.3">
      <c r="L1036" s="74"/>
      <c r="N1036" s="74">
        <v>1.2E-10</v>
      </c>
      <c r="O1036" s="74">
        <v>0.53775842569999999</v>
      </c>
      <c r="P1036" s="74">
        <v>106470.37642667499</v>
      </c>
      <c r="Q1036" s="73">
        <f t="shared" si="452"/>
        <v>-4.3585940614415274E-11</v>
      </c>
      <c r="R1036" s="73">
        <f t="shared" si="453"/>
        <v>-4.3342021824351919E-11</v>
      </c>
      <c r="S1036" s="73">
        <f t="shared" si="454"/>
        <v>-4.3342001335762576E-11</v>
      </c>
      <c r="T1036" s="73">
        <f t="shared" si="455"/>
        <v>-4.3342001334032463E-11</v>
      </c>
      <c r="V1036" s="74"/>
      <c r="W1036" s="74"/>
      <c r="X1036" s="74"/>
      <c r="AD1036" s="74"/>
      <c r="AE1036" s="74"/>
      <c r="AF1036" s="74"/>
      <c r="AL1036" s="74"/>
      <c r="AM1036" s="74"/>
      <c r="AN1036" s="74"/>
      <c r="AT1036" s="74"/>
      <c r="AU1036" s="74"/>
      <c r="AV1036" s="74"/>
      <c r="BB1036" s="74"/>
      <c r="BC1036" s="74"/>
      <c r="BD1036" s="74"/>
      <c r="BJ1036" s="74"/>
      <c r="BK1036" s="74"/>
      <c r="BL1036" s="74"/>
      <c r="BR1036" s="74"/>
      <c r="BS1036" s="74"/>
      <c r="BT1036" s="74"/>
      <c r="BZ1036" s="74"/>
      <c r="CA1036" s="74"/>
      <c r="CB1036" s="74"/>
      <c r="CH1036" s="74"/>
      <c r="CI1036" s="74"/>
      <c r="CJ1036" s="74"/>
      <c r="CP1036" s="74"/>
      <c r="CQ1036" s="74"/>
      <c r="CR1036" s="74"/>
      <c r="CX1036" s="74"/>
      <c r="CY1036" s="74"/>
      <c r="CZ1036" s="74"/>
      <c r="DF1036" s="74">
        <v>3E-11</v>
      </c>
      <c r="DG1036" s="74">
        <v>1.1769155203399999</v>
      </c>
      <c r="DH1036" s="74">
        <v>52145.479422143901</v>
      </c>
      <c r="DI1036" s="73">
        <f t="shared" si="456"/>
        <v>2.9813109070300506E-11</v>
      </c>
      <c r="DJ1036" s="73">
        <f t="shared" si="457"/>
        <v>2.9809521134726428E-11</v>
      </c>
      <c r="DK1036" s="73">
        <f t="shared" si="458"/>
        <v>2.9809520832048421E-11</v>
      </c>
      <c r="DL1036" s="73">
        <f t="shared" si="459"/>
        <v>2.9809520832022714E-11</v>
      </c>
      <c r="DN1036" s="74"/>
      <c r="DO1036" s="74"/>
      <c r="DP1036" s="74"/>
      <c r="DV1036" s="74"/>
      <c r="DW1036" s="74"/>
      <c r="DX1036" s="74"/>
      <c r="ED1036" s="74"/>
      <c r="EE1036" s="74"/>
      <c r="EF1036" s="74"/>
      <c r="EL1036" s="74"/>
      <c r="EM1036" s="74"/>
      <c r="EN1036" s="74"/>
      <c r="ET1036" s="74"/>
      <c r="EU1036" s="74"/>
      <c r="EV1036" s="74"/>
    </row>
    <row r="1037" spans="12:152" s="73" customFormat="1" ht="13.5" x14ac:dyDescent="0.3">
      <c r="L1037" s="74"/>
      <c r="N1037" s="74">
        <v>1.2E-10</v>
      </c>
      <c r="O1037" s="74">
        <v>4.0602950761000001</v>
      </c>
      <c r="P1037" s="74">
        <v>79487.527265501107</v>
      </c>
      <c r="Q1037" s="73">
        <f t="shared" si="452"/>
        <v>8.762056651141467E-11</v>
      </c>
      <c r="R1037" s="73">
        <f t="shared" si="453"/>
        <v>8.7753938080962247E-11</v>
      </c>
      <c r="S1037" s="73">
        <f t="shared" si="454"/>
        <v>8.775394926933791E-11</v>
      </c>
      <c r="T1037" s="73">
        <f t="shared" si="455"/>
        <v>8.7753949270287035E-11</v>
      </c>
      <c r="V1037" s="74"/>
      <c r="W1037" s="74"/>
      <c r="X1037" s="74"/>
      <c r="AD1037" s="74"/>
      <c r="AE1037" s="74"/>
      <c r="AF1037" s="74"/>
      <c r="AL1037" s="74"/>
      <c r="AM1037" s="74"/>
      <c r="AN1037" s="74"/>
      <c r="AT1037" s="74"/>
      <c r="AU1037" s="74"/>
      <c r="AV1037" s="74"/>
      <c r="BB1037" s="74"/>
      <c r="BC1037" s="74"/>
      <c r="BD1037" s="74"/>
      <c r="BJ1037" s="74"/>
      <c r="BK1037" s="74"/>
      <c r="BL1037" s="74"/>
      <c r="BR1037" s="74"/>
      <c r="BS1037" s="74"/>
      <c r="BT1037" s="74"/>
      <c r="BZ1037" s="74"/>
      <c r="CA1037" s="74"/>
      <c r="CB1037" s="74"/>
      <c r="CH1037" s="74"/>
      <c r="CI1037" s="74"/>
      <c r="CJ1037" s="74"/>
      <c r="CP1037" s="74"/>
      <c r="CQ1037" s="74"/>
      <c r="CR1037" s="74"/>
      <c r="CX1037" s="74"/>
      <c r="CY1037" s="74"/>
      <c r="CZ1037" s="74"/>
      <c r="DF1037" s="74">
        <v>3E-11</v>
      </c>
      <c r="DG1037" s="74">
        <v>4.9496382324899999</v>
      </c>
      <c r="DH1037" s="74">
        <v>49637.557778894698</v>
      </c>
      <c r="DI1037" s="73">
        <f t="shared" si="456"/>
        <v>2.4298069823631409E-11</v>
      </c>
      <c r="DJ1037" s="73">
        <f t="shared" si="457"/>
        <v>2.4315946267346563E-11</v>
      </c>
      <c r="DK1037" s="73">
        <f t="shared" si="458"/>
        <v>2.4315947767233153E-11</v>
      </c>
      <c r="DL1037" s="73">
        <f t="shared" si="459"/>
        <v>2.4315947767360994E-11</v>
      </c>
      <c r="DN1037" s="74"/>
      <c r="DO1037" s="74"/>
      <c r="DP1037" s="74"/>
      <c r="DV1037" s="74"/>
      <c r="DW1037" s="74"/>
      <c r="DX1037" s="74"/>
      <c r="ED1037" s="74"/>
      <c r="EE1037" s="74"/>
      <c r="EF1037" s="74"/>
      <c r="EL1037" s="74"/>
      <c r="EM1037" s="74"/>
      <c r="EN1037" s="74"/>
      <c r="ET1037" s="74"/>
      <c r="EU1037" s="74"/>
      <c r="EV1037" s="74"/>
    </row>
    <row r="1038" spans="12:152" s="73" customFormat="1" ht="13.5" x14ac:dyDescent="0.3">
      <c r="L1038" s="74"/>
      <c r="N1038" s="74">
        <v>1.2E-10</v>
      </c>
      <c r="O1038" s="74">
        <v>1.39982040688</v>
      </c>
      <c r="P1038" s="74">
        <v>77417.626589971303</v>
      </c>
      <c r="Q1038" s="73">
        <f t="shared" si="452"/>
        <v>-6.7851570527371654E-11</v>
      </c>
      <c r="R1038" s="73">
        <f t="shared" si="453"/>
        <v>-6.7694542813234618E-11</v>
      </c>
      <c r="S1038" s="73">
        <f t="shared" si="454"/>
        <v>-6.7694529621721587E-11</v>
      </c>
      <c r="T1038" s="73">
        <f t="shared" si="455"/>
        <v>-6.7694529620617676E-11</v>
      </c>
      <c r="V1038" s="74"/>
      <c r="W1038" s="74"/>
      <c r="X1038" s="74"/>
      <c r="AD1038" s="74"/>
      <c r="AE1038" s="74"/>
      <c r="AF1038" s="74"/>
      <c r="AL1038" s="74"/>
      <c r="AM1038" s="74"/>
      <c r="AN1038" s="74"/>
      <c r="AT1038" s="74"/>
      <c r="AU1038" s="74"/>
      <c r="AV1038" s="74"/>
      <c r="BB1038" s="74"/>
      <c r="BC1038" s="74"/>
      <c r="BD1038" s="74"/>
      <c r="BJ1038" s="74"/>
      <c r="BK1038" s="74"/>
      <c r="BL1038" s="74"/>
      <c r="BR1038" s="74"/>
      <c r="BS1038" s="74"/>
      <c r="BT1038" s="74"/>
      <c r="BZ1038" s="74"/>
      <c r="CA1038" s="74"/>
      <c r="CB1038" s="74"/>
      <c r="CH1038" s="74"/>
      <c r="CI1038" s="74"/>
      <c r="CJ1038" s="74"/>
      <c r="CP1038" s="74"/>
      <c r="CQ1038" s="74"/>
      <c r="CR1038" s="74"/>
      <c r="CX1038" s="74"/>
      <c r="CY1038" s="74"/>
      <c r="CZ1038" s="74"/>
      <c r="DF1038" s="74">
        <v>3E-11</v>
      </c>
      <c r="DG1038" s="74">
        <v>3.0073274596099999</v>
      </c>
      <c r="DH1038" s="74">
        <v>24705.0157947275</v>
      </c>
      <c r="DI1038" s="73">
        <f t="shared" si="456"/>
        <v>-1.616251723126189E-11</v>
      </c>
      <c r="DJ1038" s="73">
        <f t="shared" si="457"/>
        <v>-1.6149726325807926E-11</v>
      </c>
      <c r="DK1038" s="73">
        <f t="shared" si="458"/>
        <v>-1.6149725251683515E-11</v>
      </c>
      <c r="DL1038" s="73">
        <f t="shared" si="459"/>
        <v>-1.6149725251592974E-11</v>
      </c>
      <c r="DN1038" s="74"/>
      <c r="DO1038" s="74"/>
      <c r="DP1038" s="74"/>
      <c r="DV1038" s="74"/>
      <c r="DW1038" s="74"/>
      <c r="DX1038" s="74"/>
      <c r="ED1038" s="74"/>
      <c r="EE1038" s="74"/>
      <c r="EF1038" s="74"/>
      <c r="EL1038" s="74"/>
      <c r="EM1038" s="74"/>
      <c r="EN1038" s="74"/>
      <c r="ET1038" s="74"/>
      <c r="EU1038" s="74"/>
      <c r="EV1038" s="74"/>
    </row>
    <row r="1039" spans="12:152" s="73" customFormat="1" ht="13.5" x14ac:dyDescent="0.3">
      <c r="L1039" s="74"/>
      <c r="N1039" s="74">
        <v>1.2E-10</v>
      </c>
      <c r="O1039" s="74">
        <v>5.7009437835799996</v>
      </c>
      <c r="P1039" s="74">
        <v>79330.204901912497</v>
      </c>
      <c r="Q1039" s="73">
        <f t="shared" si="452"/>
        <v>1.1842219202315414E-10</v>
      </c>
      <c r="R1039" s="73">
        <f t="shared" si="453"/>
        <v>1.183905211267882E-10</v>
      </c>
      <c r="S1039" s="73">
        <f t="shared" si="454"/>
        <v>1.1839051845451465E-10</v>
      </c>
      <c r="T1039" s="73">
        <f t="shared" si="455"/>
        <v>1.1839051845428748E-10</v>
      </c>
      <c r="V1039" s="74"/>
      <c r="W1039" s="74"/>
      <c r="X1039" s="74"/>
      <c r="AD1039" s="74"/>
      <c r="AE1039" s="74"/>
      <c r="AF1039" s="74"/>
      <c r="AL1039" s="74"/>
      <c r="AM1039" s="74"/>
      <c r="AN1039" s="74"/>
      <c r="AT1039" s="74"/>
      <c r="AU1039" s="74"/>
      <c r="AV1039" s="74"/>
      <c r="BB1039" s="74"/>
      <c r="BC1039" s="74"/>
      <c r="BD1039" s="74"/>
      <c r="BJ1039" s="74"/>
      <c r="BK1039" s="74"/>
      <c r="BL1039" s="74"/>
      <c r="BR1039" s="74"/>
      <c r="BS1039" s="74"/>
      <c r="BT1039" s="74"/>
      <c r="BZ1039" s="74"/>
      <c r="CA1039" s="74"/>
      <c r="CB1039" s="74"/>
      <c r="CH1039" s="74"/>
      <c r="CI1039" s="74"/>
      <c r="CJ1039" s="74"/>
      <c r="CP1039" s="74"/>
      <c r="CQ1039" s="74"/>
      <c r="CR1039" s="74"/>
      <c r="CX1039" s="74"/>
      <c r="CY1039" s="74"/>
      <c r="CZ1039" s="74"/>
      <c r="DF1039" s="74">
        <v>3E-11</v>
      </c>
      <c r="DG1039" s="74">
        <v>5.7632345619600001</v>
      </c>
      <c r="DH1039" s="74">
        <v>49976.718939861297</v>
      </c>
      <c r="DI1039" s="73">
        <f t="shared" si="456"/>
        <v>2.3592963945480162E-11</v>
      </c>
      <c r="DJ1039" s="73">
        <f t="shared" si="457"/>
        <v>2.3611919638282739E-11</v>
      </c>
      <c r="DK1039" s="73">
        <f t="shared" si="458"/>
        <v>2.3611921228803001E-11</v>
      </c>
      <c r="DL1039" s="73">
        <f t="shared" si="459"/>
        <v>2.3611921228937651E-11</v>
      </c>
      <c r="DN1039" s="74"/>
      <c r="DO1039" s="74"/>
      <c r="DP1039" s="74"/>
      <c r="DV1039" s="74"/>
      <c r="DW1039" s="74"/>
      <c r="DX1039" s="74"/>
      <c r="ED1039" s="74"/>
      <c r="EE1039" s="74"/>
      <c r="EF1039" s="74"/>
      <c r="EL1039" s="74"/>
      <c r="EM1039" s="74"/>
      <c r="EN1039" s="74"/>
      <c r="ET1039" s="74"/>
      <c r="EU1039" s="74"/>
      <c r="EV1039" s="74"/>
    </row>
    <row r="1040" spans="12:152" s="73" customFormat="1" ht="13.5" x14ac:dyDescent="0.3">
      <c r="L1040" s="74"/>
      <c r="N1040" s="74">
        <v>1.2E-10</v>
      </c>
      <c r="O1040" s="74">
        <v>2.36617272843</v>
      </c>
      <c r="P1040" s="74">
        <v>79994.831777655098</v>
      </c>
      <c r="Q1040" s="73">
        <f t="shared" si="452"/>
        <v>6.3365074495425026E-11</v>
      </c>
      <c r="R1040" s="73">
        <f t="shared" si="453"/>
        <v>6.3531958053567071E-11</v>
      </c>
      <c r="S1040" s="73">
        <f t="shared" si="454"/>
        <v>6.3531972058305571E-11</v>
      </c>
      <c r="T1040" s="73">
        <f t="shared" si="455"/>
        <v>6.3531972059486074E-11</v>
      </c>
      <c r="V1040" s="74"/>
      <c r="W1040" s="74"/>
      <c r="X1040" s="74"/>
      <c r="AD1040" s="74"/>
      <c r="AE1040" s="74"/>
      <c r="AF1040" s="74"/>
      <c r="AL1040" s="74"/>
      <c r="AM1040" s="74"/>
      <c r="AN1040" s="74"/>
      <c r="AT1040" s="74"/>
      <c r="AU1040" s="74"/>
      <c r="AV1040" s="74"/>
      <c r="BB1040" s="74"/>
      <c r="BC1040" s="74"/>
      <c r="BD1040" s="74"/>
      <c r="BJ1040" s="74"/>
      <c r="BK1040" s="74"/>
      <c r="BL1040" s="74"/>
      <c r="BR1040" s="74"/>
      <c r="BS1040" s="74"/>
      <c r="BT1040" s="74"/>
      <c r="BZ1040" s="74"/>
      <c r="CA1040" s="74"/>
      <c r="CB1040" s="74"/>
      <c r="CH1040" s="74"/>
      <c r="CI1040" s="74"/>
      <c r="CJ1040" s="74"/>
      <c r="CP1040" s="74"/>
      <c r="CQ1040" s="74"/>
      <c r="CR1040" s="74"/>
      <c r="CX1040" s="74"/>
      <c r="CY1040" s="74"/>
      <c r="CZ1040" s="74"/>
      <c r="DF1040" s="74">
        <v>3E-11</v>
      </c>
      <c r="DG1040" s="74">
        <v>4.8324520844599999</v>
      </c>
      <c r="DH1040" s="74">
        <v>156523.53751408699</v>
      </c>
      <c r="DI1040" s="73">
        <f t="shared" si="456"/>
        <v>-2.173951305443023E-11</v>
      </c>
      <c r="DJ1040" s="73">
        <f t="shared" si="457"/>
        <v>-2.1673123926521305E-11</v>
      </c>
      <c r="DK1040" s="73">
        <f t="shared" si="458"/>
        <v>-2.1673118342991179E-11</v>
      </c>
      <c r="DL1040" s="73">
        <f t="shared" si="459"/>
        <v>-2.1673118342519534E-11</v>
      </c>
      <c r="DN1040" s="74"/>
      <c r="DO1040" s="74"/>
      <c r="DP1040" s="74"/>
      <c r="DV1040" s="74"/>
      <c r="DW1040" s="74"/>
      <c r="DX1040" s="74"/>
      <c r="ED1040" s="74"/>
      <c r="EE1040" s="74"/>
      <c r="EF1040" s="74"/>
      <c r="EL1040" s="74"/>
      <c r="EM1040" s="74"/>
      <c r="EN1040" s="74"/>
      <c r="ET1040" s="74"/>
      <c r="EU1040" s="74"/>
      <c r="EV1040" s="74"/>
    </row>
    <row r="1041" spans="12:152" s="73" customFormat="1" ht="13.5" x14ac:dyDescent="0.3">
      <c r="L1041" s="74"/>
      <c r="N1041" s="74">
        <v>1.2E-10</v>
      </c>
      <c r="O1041" s="74">
        <v>4.77094162628</v>
      </c>
      <c r="P1041" s="74">
        <v>78999.585938254299</v>
      </c>
      <c r="Q1041" s="73">
        <f t="shared" si="452"/>
        <v>1.1808188649929993E-10</v>
      </c>
      <c r="R1041" s="73">
        <f t="shared" si="453"/>
        <v>1.1804715410373167E-10</v>
      </c>
      <c r="S1041" s="73">
        <f t="shared" si="454"/>
        <v>1.1804715117455262E-10</v>
      </c>
      <c r="T1041" s="73">
        <f t="shared" si="455"/>
        <v>1.1804715117430261E-10</v>
      </c>
      <c r="V1041" s="74"/>
      <c r="W1041" s="74"/>
      <c r="X1041" s="74"/>
      <c r="AD1041" s="74"/>
      <c r="AE1041" s="74"/>
      <c r="AF1041" s="74"/>
      <c r="AL1041" s="74"/>
      <c r="AM1041" s="74"/>
      <c r="AN1041" s="74"/>
      <c r="AT1041" s="74"/>
      <c r="AU1041" s="74"/>
      <c r="AV1041" s="74"/>
      <c r="BB1041" s="74"/>
      <c r="BC1041" s="74"/>
      <c r="BD1041" s="74"/>
      <c r="BJ1041" s="74"/>
      <c r="BK1041" s="74"/>
      <c r="BL1041" s="74"/>
      <c r="BR1041" s="74"/>
      <c r="BS1041" s="74"/>
      <c r="BT1041" s="74"/>
      <c r="BZ1041" s="74"/>
      <c r="CA1041" s="74"/>
      <c r="CB1041" s="74"/>
      <c r="CH1041" s="74"/>
      <c r="CI1041" s="74"/>
      <c r="CJ1041" s="74"/>
      <c r="CP1041" s="74"/>
      <c r="CQ1041" s="74"/>
      <c r="CR1041" s="74"/>
      <c r="CX1041" s="74"/>
      <c r="CY1041" s="74"/>
      <c r="CZ1041" s="74"/>
      <c r="DF1041" s="74">
        <v>1.9999999999999999E-11</v>
      </c>
      <c r="DG1041" s="74">
        <v>3.69719041336</v>
      </c>
      <c r="DH1041" s="74">
        <v>24616.150114510601</v>
      </c>
      <c r="DI1041" s="73">
        <f t="shared" si="456"/>
        <v>3.669706018850351E-12</v>
      </c>
      <c r="DJ1041" s="73">
        <f t="shared" si="457"/>
        <v>3.6796181201906562E-12</v>
      </c>
      <c r="DK1041" s="73">
        <f t="shared" si="458"/>
        <v>3.6796189523924117E-12</v>
      </c>
      <c r="DL1041" s="73">
        <f t="shared" si="459"/>
        <v>3.6796189524628118E-12</v>
      </c>
      <c r="DN1041" s="74"/>
      <c r="DO1041" s="74"/>
      <c r="DP1041" s="74"/>
      <c r="DV1041" s="74"/>
      <c r="DW1041" s="74"/>
      <c r="DX1041" s="74"/>
      <c r="ED1041" s="74"/>
      <c r="EE1041" s="74"/>
      <c r="EF1041" s="74"/>
      <c r="EL1041" s="74"/>
      <c r="EM1041" s="74"/>
      <c r="EN1041" s="74"/>
      <c r="ET1041" s="74"/>
      <c r="EU1041" s="74"/>
      <c r="EV1041" s="74"/>
    </row>
    <row r="1042" spans="12:152" s="73" customFormat="1" ht="13.5" x14ac:dyDescent="0.3">
      <c r="L1042" s="74"/>
      <c r="N1042" s="74">
        <v>1.2E-10</v>
      </c>
      <c r="O1042" s="74">
        <v>5.23189289937</v>
      </c>
      <c r="P1042" s="74">
        <v>26411.4085582316</v>
      </c>
      <c r="Q1042" s="73">
        <f t="shared" si="452"/>
        <v>9.4545315413325779E-11</v>
      </c>
      <c r="R1042" s="73">
        <f t="shared" si="453"/>
        <v>9.4585278335036357E-11</v>
      </c>
      <c r="S1042" s="73">
        <f t="shared" si="454"/>
        <v>9.4585281689242187E-11</v>
      </c>
      <c r="T1042" s="73">
        <f t="shared" si="455"/>
        <v>9.4585281689527641E-11</v>
      </c>
      <c r="V1042" s="74"/>
      <c r="W1042" s="74"/>
      <c r="X1042" s="74"/>
      <c r="AD1042" s="74"/>
      <c r="AE1042" s="74"/>
      <c r="AF1042" s="74"/>
      <c r="AL1042" s="74"/>
      <c r="AM1042" s="74"/>
      <c r="AN1042" s="74"/>
      <c r="AT1042" s="74"/>
      <c r="AU1042" s="74"/>
      <c r="AV1042" s="74"/>
      <c r="BB1042" s="74"/>
      <c r="BC1042" s="74"/>
      <c r="BD1042" s="74"/>
      <c r="BJ1042" s="74"/>
      <c r="BK1042" s="74"/>
      <c r="BL1042" s="74"/>
      <c r="BR1042" s="74"/>
      <c r="BS1042" s="74"/>
      <c r="BT1042" s="74"/>
      <c r="BZ1042" s="74"/>
      <c r="CA1042" s="74"/>
      <c r="CB1042" s="74"/>
      <c r="CH1042" s="74"/>
      <c r="CI1042" s="74"/>
      <c r="CJ1042" s="74"/>
      <c r="CP1042" s="74"/>
      <c r="CQ1042" s="74"/>
      <c r="CR1042" s="74"/>
      <c r="CX1042" s="74"/>
      <c r="CY1042" s="74"/>
      <c r="CZ1042" s="74"/>
      <c r="DF1042" s="74">
        <v>3E-11</v>
      </c>
      <c r="DG1042" s="74">
        <v>0.18439316147000001</v>
      </c>
      <c r="DH1042" s="74">
        <v>78597.565365491901</v>
      </c>
      <c r="DI1042" s="73">
        <f t="shared" si="456"/>
        <v>8.8537636038785353E-12</v>
      </c>
      <c r="DJ1042" s="73">
        <f t="shared" si="457"/>
        <v>8.8998960652344949E-12</v>
      </c>
      <c r="DK1042" s="73">
        <f t="shared" si="458"/>
        <v>8.8998999376396453E-12</v>
      </c>
      <c r="DL1042" s="73">
        <f t="shared" si="459"/>
        <v>8.899899937971865E-12</v>
      </c>
      <c r="DN1042" s="74"/>
      <c r="DO1042" s="74"/>
      <c r="DP1042" s="74"/>
      <c r="DV1042" s="74"/>
      <c r="DW1042" s="74"/>
      <c r="DX1042" s="74"/>
      <c r="ED1042" s="74"/>
      <c r="EE1042" s="74"/>
      <c r="EF1042" s="74"/>
      <c r="EL1042" s="74"/>
      <c r="EM1042" s="74"/>
      <c r="EN1042" s="74"/>
      <c r="ET1042" s="74"/>
      <c r="EU1042" s="74"/>
      <c r="EV1042" s="74"/>
    </row>
    <row r="1043" spans="12:152" s="73" customFormat="1" ht="13.5" x14ac:dyDescent="0.3">
      <c r="L1043" s="74"/>
      <c r="N1043" s="74">
        <v>1.4000000000000001E-10</v>
      </c>
      <c r="O1043" s="74">
        <v>2.9980040236600001</v>
      </c>
      <c r="P1043" s="74">
        <v>1073.6090241908</v>
      </c>
      <c r="Q1043" s="73">
        <f t="shared" si="452"/>
        <v>-2.1135310848701012E-12</v>
      </c>
      <c r="R1043" s="73">
        <f t="shared" si="453"/>
        <v>-2.1104528809391994E-12</v>
      </c>
      <c r="S1043" s="73">
        <f t="shared" si="454"/>
        <v>-2.1104526224871922E-12</v>
      </c>
      <c r="T1043" s="73">
        <f t="shared" si="455"/>
        <v>-2.1104526224653098E-12</v>
      </c>
      <c r="V1043" s="74"/>
      <c r="W1043" s="74"/>
      <c r="X1043" s="74"/>
      <c r="AD1043" s="74"/>
      <c r="AE1043" s="74"/>
      <c r="AF1043" s="74"/>
      <c r="AL1043" s="74"/>
      <c r="AM1043" s="74"/>
      <c r="AN1043" s="74"/>
      <c r="AT1043" s="74"/>
      <c r="AU1043" s="74"/>
      <c r="AV1043" s="74"/>
      <c r="BB1043" s="74"/>
      <c r="BC1043" s="74"/>
      <c r="BD1043" s="74"/>
      <c r="BJ1043" s="74"/>
      <c r="BK1043" s="74"/>
      <c r="BL1043" s="74"/>
      <c r="BR1043" s="74"/>
      <c r="BS1043" s="74"/>
      <c r="BT1043" s="74"/>
      <c r="BZ1043" s="74"/>
      <c r="CA1043" s="74"/>
      <c r="CB1043" s="74"/>
      <c r="CH1043" s="74"/>
      <c r="CI1043" s="74"/>
      <c r="CJ1043" s="74"/>
      <c r="CP1043" s="74"/>
      <c r="CQ1043" s="74"/>
      <c r="CR1043" s="74"/>
      <c r="CX1043" s="74"/>
      <c r="CY1043" s="74"/>
      <c r="CZ1043" s="74"/>
      <c r="DF1043" s="74">
        <v>3E-11</v>
      </c>
      <c r="DG1043" s="74">
        <v>4.9837393301799997</v>
      </c>
      <c r="DH1043" s="74">
        <v>102129.75593169899</v>
      </c>
      <c r="DI1043" s="73">
        <f t="shared" si="456"/>
        <v>8.614211783632228E-12</v>
      </c>
      <c r="DJ1043" s="73">
        <f t="shared" si="457"/>
        <v>8.554080986718175E-12</v>
      </c>
      <c r="DK1043" s="73">
        <f t="shared" si="458"/>
        <v>8.5540759364403735E-12</v>
      </c>
      <c r="DL1043" s="73">
        <f t="shared" si="459"/>
        <v>8.5540759360153997E-12</v>
      </c>
      <c r="DN1043" s="74"/>
      <c r="DO1043" s="74"/>
      <c r="DP1043" s="74"/>
      <c r="DV1043" s="74"/>
      <c r="DW1043" s="74"/>
      <c r="DX1043" s="74"/>
      <c r="ED1043" s="74"/>
      <c r="EE1043" s="74"/>
      <c r="EF1043" s="74"/>
      <c r="EL1043" s="74"/>
      <c r="EM1043" s="74"/>
      <c r="EN1043" s="74"/>
      <c r="ET1043" s="74"/>
      <c r="EU1043" s="74"/>
      <c r="EV1043" s="74"/>
    </row>
    <row r="1044" spans="12:152" s="73" customFormat="1" ht="13.5" x14ac:dyDescent="0.3">
      <c r="L1044" s="74"/>
      <c r="N1044" s="74">
        <v>1.2E-10</v>
      </c>
      <c r="O1044" s="74">
        <v>6.1514619378499997</v>
      </c>
      <c r="P1044" s="74">
        <v>103704.601732981</v>
      </c>
      <c r="Q1044" s="73">
        <f t="shared" si="452"/>
        <v>1.133723314348458E-10</v>
      </c>
      <c r="R1044" s="73">
        <f t="shared" si="453"/>
        <v>1.1345561201453319E-10</v>
      </c>
      <c r="S1044" s="73">
        <f t="shared" si="454"/>
        <v>1.1345561898545116E-10</v>
      </c>
      <c r="T1044" s="73">
        <f t="shared" si="455"/>
        <v>1.1345561898603772E-10</v>
      </c>
      <c r="V1044" s="74"/>
      <c r="W1044" s="74"/>
      <c r="X1044" s="74"/>
      <c r="AD1044" s="74"/>
      <c r="AE1044" s="74"/>
      <c r="AF1044" s="74"/>
      <c r="AL1044" s="74"/>
      <c r="AM1044" s="74"/>
      <c r="AN1044" s="74"/>
      <c r="AT1044" s="74"/>
      <c r="AU1044" s="74"/>
      <c r="AV1044" s="74"/>
      <c r="BB1044" s="74"/>
      <c r="BC1044" s="74"/>
      <c r="BD1044" s="74"/>
      <c r="BJ1044" s="74"/>
      <c r="BK1044" s="74"/>
      <c r="BL1044" s="74"/>
      <c r="BR1044" s="74"/>
      <c r="BS1044" s="74"/>
      <c r="BT1044" s="74"/>
      <c r="BZ1044" s="74"/>
      <c r="CA1044" s="74"/>
      <c r="CB1044" s="74"/>
      <c r="CH1044" s="74"/>
      <c r="CI1044" s="74"/>
      <c r="CJ1044" s="74"/>
      <c r="CP1044" s="74"/>
      <c r="CQ1044" s="74"/>
      <c r="CR1044" s="74"/>
      <c r="CX1044" s="74"/>
      <c r="CY1044" s="74"/>
      <c r="CZ1044" s="74"/>
      <c r="DF1044" s="74">
        <v>3E-11</v>
      </c>
      <c r="DG1044" s="74">
        <v>2.2284877339999998E-2</v>
      </c>
      <c r="DH1044" s="74">
        <v>1.4844727083</v>
      </c>
      <c r="DI1044" s="73">
        <f t="shared" si="456"/>
        <v>2.9967717616453451E-11</v>
      </c>
      <c r="DJ1044" s="73">
        <f t="shared" si="457"/>
        <v>2.9967717658757923E-11</v>
      </c>
      <c r="DK1044" s="73">
        <f t="shared" si="458"/>
        <v>2.9967717658761471E-11</v>
      </c>
      <c r="DL1044" s="73">
        <f t="shared" si="459"/>
        <v>2.9967717658761471E-11</v>
      </c>
      <c r="DN1044" s="74"/>
      <c r="DO1044" s="74"/>
      <c r="DP1044" s="74"/>
      <c r="DV1044" s="74"/>
      <c r="DW1044" s="74"/>
      <c r="DX1044" s="74"/>
      <c r="ED1044" s="74"/>
      <c r="EE1044" s="74"/>
      <c r="EF1044" s="74"/>
      <c r="EL1044" s="74"/>
      <c r="EM1044" s="74"/>
      <c r="EN1044" s="74"/>
      <c r="ET1044" s="74"/>
      <c r="EU1044" s="74"/>
      <c r="EV1044" s="74"/>
    </row>
    <row r="1045" spans="12:152" s="73" customFormat="1" ht="13.5" x14ac:dyDescent="0.3">
      <c r="L1045" s="74"/>
      <c r="N1045" s="74">
        <v>1.2E-10</v>
      </c>
      <c r="O1045" s="74">
        <v>1.58617824624</v>
      </c>
      <c r="P1045" s="74">
        <v>78571.267045692104</v>
      </c>
      <c r="Q1045" s="73">
        <f t="shared" si="452"/>
        <v>-7.499364633697326E-11</v>
      </c>
      <c r="R1045" s="73">
        <f t="shared" si="453"/>
        <v>-7.4842790195546264E-11</v>
      </c>
      <c r="S1045" s="73">
        <f t="shared" si="454"/>
        <v>-7.4842777521227769E-11</v>
      </c>
      <c r="T1045" s="73">
        <f t="shared" si="455"/>
        <v>-7.4842777520140052E-11</v>
      </c>
      <c r="V1045" s="74"/>
      <c r="W1045" s="74"/>
      <c r="X1045" s="74"/>
      <c r="AD1045" s="74"/>
      <c r="AE1045" s="74"/>
      <c r="AF1045" s="74"/>
      <c r="AL1045" s="74"/>
      <c r="AM1045" s="74"/>
      <c r="AN1045" s="74"/>
      <c r="AT1045" s="74"/>
      <c r="AU1045" s="74"/>
      <c r="AV1045" s="74"/>
      <c r="BB1045" s="74"/>
      <c r="BC1045" s="74"/>
      <c r="BD1045" s="74"/>
      <c r="BJ1045" s="74"/>
      <c r="BK1045" s="74"/>
      <c r="BL1045" s="74"/>
      <c r="BR1045" s="74"/>
      <c r="BS1045" s="74"/>
      <c r="BT1045" s="74"/>
      <c r="BZ1045" s="74"/>
      <c r="CA1045" s="74"/>
      <c r="CB1045" s="74"/>
      <c r="CH1045" s="74"/>
      <c r="CI1045" s="74"/>
      <c r="CJ1045" s="74"/>
      <c r="CP1045" s="74"/>
      <c r="CQ1045" s="74"/>
      <c r="CR1045" s="74"/>
      <c r="CX1045" s="74"/>
      <c r="CY1045" s="74"/>
      <c r="CZ1045" s="74"/>
      <c r="DF1045" s="74">
        <v>3E-11</v>
      </c>
      <c r="DG1045" s="74">
        <v>4.0625031898400001</v>
      </c>
      <c r="DH1045" s="74">
        <v>97466.462676365903</v>
      </c>
      <c r="DI1045" s="73">
        <f t="shared" si="456"/>
        <v>-2.4788780910881402E-11</v>
      </c>
      <c r="DJ1045" s="73">
        <f t="shared" si="457"/>
        <v>-2.4822463588526709E-11</v>
      </c>
      <c r="DK1045" s="73">
        <f t="shared" si="458"/>
        <v>-2.482246641243763E-11</v>
      </c>
      <c r="DL1045" s="73">
        <f t="shared" si="459"/>
        <v>-2.4822466412678966E-11</v>
      </c>
      <c r="DN1045" s="74"/>
      <c r="DO1045" s="74"/>
      <c r="DP1045" s="74"/>
      <c r="DV1045" s="74"/>
      <c r="DW1045" s="74"/>
      <c r="DX1045" s="74"/>
      <c r="ED1045" s="74"/>
      <c r="EE1045" s="74"/>
      <c r="EF1045" s="74"/>
      <c r="EL1045" s="74"/>
      <c r="EM1045" s="74"/>
      <c r="EN1045" s="74"/>
      <c r="ET1045" s="74"/>
      <c r="EU1045" s="74"/>
      <c r="EV1045" s="74"/>
    </row>
    <row r="1046" spans="12:152" s="73" customFormat="1" ht="13.5" x14ac:dyDescent="0.3">
      <c r="L1046" s="74"/>
      <c r="N1046" s="74">
        <v>1.2999999999999999E-10</v>
      </c>
      <c r="O1046" s="74">
        <v>0.37894193721000002</v>
      </c>
      <c r="P1046" s="74">
        <v>53124.981892118099</v>
      </c>
      <c r="Q1046" s="73">
        <f t="shared" si="452"/>
        <v>-9.8702205286040741E-11</v>
      </c>
      <c r="R1046" s="73">
        <f t="shared" si="453"/>
        <v>-9.8610088465151274E-11</v>
      </c>
      <c r="S1046" s="73">
        <f t="shared" si="454"/>
        <v>-9.8610080725931085E-11</v>
      </c>
      <c r="T1046" s="73">
        <f t="shared" si="455"/>
        <v>-9.8610080725276217E-11</v>
      </c>
      <c r="V1046" s="74"/>
      <c r="W1046" s="74"/>
      <c r="X1046" s="74"/>
      <c r="AD1046" s="74"/>
      <c r="AE1046" s="74"/>
      <c r="AF1046" s="74"/>
      <c r="AL1046" s="74"/>
      <c r="AM1046" s="74"/>
      <c r="AN1046" s="74"/>
      <c r="AT1046" s="74"/>
      <c r="AU1046" s="74"/>
      <c r="AV1046" s="74"/>
      <c r="BB1046" s="74"/>
      <c r="BC1046" s="74"/>
      <c r="BD1046" s="74"/>
      <c r="BJ1046" s="74"/>
      <c r="BK1046" s="74"/>
      <c r="BL1046" s="74"/>
      <c r="BR1046" s="74"/>
      <c r="BS1046" s="74"/>
      <c r="BT1046" s="74"/>
      <c r="BZ1046" s="74"/>
      <c r="CA1046" s="74"/>
      <c r="CB1046" s="74"/>
      <c r="CH1046" s="74"/>
      <c r="CI1046" s="74"/>
      <c r="CJ1046" s="74"/>
      <c r="CP1046" s="74"/>
      <c r="CQ1046" s="74"/>
      <c r="CR1046" s="74"/>
      <c r="CX1046" s="74"/>
      <c r="CY1046" s="74"/>
      <c r="CZ1046" s="74"/>
      <c r="DF1046" s="74">
        <v>3E-11</v>
      </c>
      <c r="DG1046" s="74">
        <v>2.6572623428700002</v>
      </c>
      <c r="DH1046" s="74">
        <v>13705.857113080599</v>
      </c>
      <c r="DI1046" s="73">
        <f t="shared" si="456"/>
        <v>1.7975602189449819E-11</v>
      </c>
      <c r="DJ1046" s="73">
        <f t="shared" si="457"/>
        <v>1.7968858985086254E-11</v>
      </c>
      <c r="DK1046" s="73">
        <f t="shared" si="458"/>
        <v>1.7968858418853528E-11</v>
      </c>
      <c r="DL1046" s="73">
        <f t="shared" si="459"/>
        <v>1.7968858418805732E-11</v>
      </c>
      <c r="DN1046" s="74"/>
      <c r="DO1046" s="74"/>
      <c r="DP1046" s="74"/>
      <c r="DV1046" s="74"/>
      <c r="DW1046" s="74"/>
      <c r="DX1046" s="74"/>
      <c r="ED1046" s="74"/>
      <c r="EE1046" s="74"/>
      <c r="EF1046" s="74"/>
      <c r="EL1046" s="74"/>
      <c r="EM1046" s="74"/>
      <c r="EN1046" s="74"/>
      <c r="ET1046" s="74"/>
      <c r="EU1046" s="74"/>
      <c r="EV1046" s="74"/>
    </row>
    <row r="1047" spans="12:152" s="73" customFormat="1" ht="13.5" x14ac:dyDescent="0.3">
      <c r="L1047" s="74"/>
      <c r="N1047" s="74">
        <v>1.2E-10</v>
      </c>
      <c r="O1047" s="74">
        <v>3.8654907707900001</v>
      </c>
      <c r="P1047" s="74">
        <v>189853.99758261899</v>
      </c>
      <c r="Q1047" s="73">
        <f t="shared" si="452"/>
        <v>-8.9315082060241185E-11</v>
      </c>
      <c r="R1047" s="73">
        <f t="shared" si="453"/>
        <v>-8.9002766197316268E-11</v>
      </c>
      <c r="S1047" s="73">
        <f t="shared" si="454"/>
        <v>-8.9002739918074463E-11</v>
      </c>
      <c r="T1047" s="73">
        <f t="shared" si="455"/>
        <v>-8.9002739915841722E-11</v>
      </c>
      <c r="V1047" s="74"/>
      <c r="W1047" s="74"/>
      <c r="X1047" s="74"/>
      <c r="AD1047" s="74"/>
      <c r="AE1047" s="74"/>
      <c r="AF1047" s="74"/>
      <c r="AL1047" s="74"/>
      <c r="AM1047" s="74"/>
      <c r="AN1047" s="74"/>
      <c r="AT1047" s="74"/>
      <c r="AU1047" s="74"/>
      <c r="AV1047" s="74"/>
      <c r="BB1047" s="74"/>
      <c r="BC1047" s="74"/>
      <c r="BD1047" s="74"/>
      <c r="BJ1047" s="74"/>
      <c r="BK1047" s="74"/>
      <c r="BL1047" s="74"/>
      <c r="BR1047" s="74"/>
      <c r="BS1047" s="74"/>
      <c r="BT1047" s="74"/>
      <c r="BZ1047" s="74"/>
      <c r="CA1047" s="74"/>
      <c r="CB1047" s="74"/>
      <c r="CH1047" s="74"/>
      <c r="CI1047" s="74"/>
      <c r="CJ1047" s="74"/>
      <c r="CP1047" s="74"/>
      <c r="CQ1047" s="74"/>
      <c r="CR1047" s="74"/>
      <c r="CX1047" s="74"/>
      <c r="CY1047" s="74"/>
      <c r="CZ1047" s="74"/>
      <c r="DF1047" s="74">
        <v>1.9999999999999999E-11</v>
      </c>
      <c r="DG1047" s="74">
        <v>0.12883868679999999</v>
      </c>
      <c r="DH1047" s="74">
        <v>149756.70824819899</v>
      </c>
      <c r="DI1047" s="73">
        <f t="shared" si="456"/>
        <v>1.2913147951056924E-11</v>
      </c>
      <c r="DJ1047" s="73">
        <f t="shared" si="457"/>
        <v>1.2959932892754224E-11</v>
      </c>
      <c r="DK1047" s="73">
        <f t="shared" si="458"/>
        <v>1.2959936815801645E-11</v>
      </c>
      <c r="DL1047" s="73">
        <f t="shared" si="459"/>
        <v>1.2959936816134145E-11</v>
      </c>
      <c r="DN1047" s="74"/>
      <c r="DO1047" s="74"/>
      <c r="DP1047" s="74"/>
      <c r="DV1047" s="74"/>
      <c r="DW1047" s="74"/>
      <c r="DX1047" s="74"/>
      <c r="ED1047" s="74"/>
      <c r="EE1047" s="74"/>
      <c r="EF1047" s="74"/>
      <c r="EL1047" s="74"/>
      <c r="EM1047" s="74"/>
      <c r="EN1047" s="74"/>
      <c r="ET1047" s="74"/>
      <c r="EU1047" s="74"/>
      <c r="EV1047" s="74"/>
    </row>
    <row r="1048" spans="12:152" s="73" customFormat="1" ht="13.5" x14ac:dyDescent="0.3">
      <c r="L1048" s="74"/>
      <c r="N1048" s="74">
        <v>1.2999999999999999E-10</v>
      </c>
      <c r="O1048" s="74">
        <v>4.7078551515399996</v>
      </c>
      <c r="P1048" s="74">
        <v>234261.43730907299</v>
      </c>
      <c r="Q1048" s="73">
        <f t="shared" si="452"/>
        <v>-4.7799092785778922E-11</v>
      </c>
      <c r="R1048" s="73">
        <f t="shared" si="453"/>
        <v>-4.7218480005746089E-11</v>
      </c>
      <c r="S1048" s="73">
        <f t="shared" si="454"/>
        <v>-4.7218431210491738E-11</v>
      </c>
      <c r="T1048" s="73">
        <f t="shared" si="455"/>
        <v>-4.7218431206360759E-11</v>
      </c>
      <c r="V1048" s="74"/>
      <c r="W1048" s="74"/>
      <c r="X1048" s="74"/>
      <c r="AD1048" s="74"/>
      <c r="AE1048" s="74"/>
      <c r="AF1048" s="74"/>
      <c r="AL1048" s="74"/>
      <c r="AM1048" s="74"/>
      <c r="AN1048" s="74"/>
      <c r="AT1048" s="74"/>
      <c r="AU1048" s="74"/>
      <c r="AV1048" s="74"/>
      <c r="BB1048" s="74"/>
      <c r="BC1048" s="74"/>
      <c r="BD1048" s="74"/>
      <c r="BJ1048" s="74"/>
      <c r="BK1048" s="74"/>
      <c r="BL1048" s="74"/>
      <c r="BR1048" s="74"/>
      <c r="BS1048" s="74"/>
      <c r="BT1048" s="74"/>
      <c r="BZ1048" s="74"/>
      <c r="CA1048" s="74"/>
      <c r="CB1048" s="74"/>
      <c r="CH1048" s="74"/>
      <c r="CI1048" s="74"/>
      <c r="CJ1048" s="74"/>
      <c r="CP1048" s="74"/>
      <c r="CQ1048" s="74"/>
      <c r="CR1048" s="74"/>
      <c r="CX1048" s="74"/>
      <c r="CY1048" s="74"/>
      <c r="CZ1048" s="74"/>
      <c r="DF1048" s="74">
        <v>3E-11</v>
      </c>
      <c r="DG1048" s="74">
        <v>2.8229956337900002</v>
      </c>
      <c r="DH1048" s="74">
        <v>53132.095439118901</v>
      </c>
      <c r="DI1048" s="73">
        <f t="shared" si="456"/>
        <v>8.2951369762236647E-12</v>
      </c>
      <c r="DJ1048" s="73">
        <f t="shared" si="457"/>
        <v>8.2637573471237056E-12</v>
      </c>
      <c r="DK1048" s="73">
        <f t="shared" si="458"/>
        <v>8.263754712013094E-12</v>
      </c>
      <c r="DL1048" s="73">
        <f t="shared" si="459"/>
        <v>8.263754711790143E-12</v>
      </c>
      <c r="DN1048" s="74"/>
      <c r="DO1048" s="74"/>
      <c r="DP1048" s="74"/>
      <c r="DV1048" s="74"/>
      <c r="DW1048" s="74"/>
      <c r="DX1048" s="74"/>
      <c r="ED1048" s="74"/>
      <c r="EE1048" s="74"/>
      <c r="EF1048" s="74"/>
      <c r="EL1048" s="74"/>
      <c r="EM1048" s="74"/>
      <c r="EN1048" s="74"/>
      <c r="ET1048" s="74"/>
      <c r="EU1048" s="74"/>
      <c r="EV1048" s="74"/>
    </row>
    <row r="1049" spans="12:152" s="73" customFormat="1" ht="13.5" x14ac:dyDescent="0.3">
      <c r="L1049" s="74"/>
      <c r="N1049" s="74">
        <v>1.2E-10</v>
      </c>
      <c r="O1049" s="74">
        <v>4.5409764894000002</v>
      </c>
      <c r="P1049" s="74">
        <v>56259.794789852698</v>
      </c>
      <c r="Q1049" s="73">
        <f t="shared" si="452"/>
        <v>6.8662795659367215E-11</v>
      </c>
      <c r="R1049" s="73">
        <f t="shared" si="453"/>
        <v>6.8776154474625686E-11</v>
      </c>
      <c r="S1049" s="73">
        <f t="shared" si="454"/>
        <v>6.877616398862614E-11</v>
      </c>
      <c r="T1049" s="73">
        <f t="shared" si="455"/>
        <v>6.8776163989431051E-11</v>
      </c>
      <c r="V1049" s="74"/>
      <c r="W1049" s="74"/>
      <c r="X1049" s="74"/>
      <c r="AD1049" s="74"/>
      <c r="AE1049" s="74"/>
      <c r="AF1049" s="74"/>
      <c r="AL1049" s="74"/>
      <c r="AM1049" s="74"/>
      <c r="AN1049" s="74"/>
      <c r="AT1049" s="74"/>
      <c r="AU1049" s="74"/>
      <c r="AV1049" s="74"/>
      <c r="BB1049" s="74"/>
      <c r="BC1049" s="74"/>
      <c r="BD1049" s="74"/>
      <c r="BJ1049" s="74"/>
      <c r="BK1049" s="74"/>
      <c r="BL1049" s="74"/>
      <c r="BR1049" s="74"/>
      <c r="BS1049" s="74"/>
      <c r="BT1049" s="74"/>
      <c r="BZ1049" s="74"/>
      <c r="CA1049" s="74"/>
      <c r="CB1049" s="74"/>
      <c r="CH1049" s="74"/>
      <c r="CI1049" s="74"/>
      <c r="CJ1049" s="74"/>
      <c r="CP1049" s="74"/>
      <c r="CQ1049" s="74"/>
      <c r="CR1049" s="74"/>
      <c r="CX1049" s="74"/>
      <c r="CY1049" s="74"/>
      <c r="CZ1049" s="74"/>
      <c r="DF1049" s="74">
        <v>3E-11</v>
      </c>
      <c r="DG1049" s="74">
        <v>5.9906150950999999</v>
      </c>
      <c r="DH1049" s="74">
        <v>29864.334027309</v>
      </c>
      <c r="DI1049" s="73">
        <f t="shared" si="456"/>
        <v>1.7314791721338532E-11</v>
      </c>
      <c r="DJ1049" s="73">
        <f t="shared" si="457"/>
        <v>1.7329774032500558E-11</v>
      </c>
      <c r="DK1049" s="73">
        <f t="shared" si="458"/>
        <v>1.7329775290173553E-11</v>
      </c>
      <c r="DL1049" s="73">
        <f t="shared" si="459"/>
        <v>1.7329775290280737E-11</v>
      </c>
      <c r="DN1049" s="74"/>
      <c r="DO1049" s="74"/>
      <c r="DP1049" s="74"/>
      <c r="DV1049" s="74"/>
      <c r="DW1049" s="74"/>
      <c r="DX1049" s="74"/>
      <c r="ED1049" s="74"/>
      <c r="EE1049" s="74"/>
      <c r="EF1049" s="74"/>
      <c r="EL1049" s="74"/>
      <c r="EM1049" s="74"/>
      <c r="EN1049" s="74"/>
      <c r="ET1049" s="74"/>
      <c r="EU1049" s="74"/>
      <c r="EV1049" s="74"/>
    </row>
    <row r="1050" spans="12:152" s="73" customFormat="1" ht="13.5" x14ac:dyDescent="0.3">
      <c r="L1050" s="74"/>
      <c r="N1050" s="74">
        <v>1.2E-10</v>
      </c>
      <c r="O1050" s="74">
        <v>1.32257018476</v>
      </c>
      <c r="P1050" s="74">
        <v>149756.70824819899</v>
      </c>
      <c r="Q1050" s="73">
        <f t="shared" si="452"/>
        <v>-5.6670638054140635E-11</v>
      </c>
      <c r="R1050" s="73">
        <f t="shared" si="453"/>
        <v>-5.6345925053725592E-11</v>
      </c>
      <c r="S1050" s="73">
        <f t="shared" si="454"/>
        <v>-5.6345897767849915E-11</v>
      </c>
      <c r="T1050" s="73">
        <f t="shared" si="455"/>
        <v>-5.6345897765537279E-11</v>
      </c>
      <c r="V1050" s="74"/>
      <c r="W1050" s="74"/>
      <c r="X1050" s="74"/>
      <c r="AD1050" s="74"/>
      <c r="AE1050" s="74"/>
      <c r="AF1050" s="74"/>
      <c r="AL1050" s="74"/>
      <c r="AM1050" s="74"/>
      <c r="AN1050" s="74"/>
      <c r="AT1050" s="74"/>
      <c r="AU1050" s="74"/>
      <c r="AV1050" s="74"/>
      <c r="BB1050" s="74"/>
      <c r="BC1050" s="74"/>
      <c r="BD1050" s="74"/>
      <c r="BJ1050" s="74"/>
      <c r="BK1050" s="74"/>
      <c r="BL1050" s="74"/>
      <c r="BR1050" s="74"/>
      <c r="BS1050" s="74"/>
      <c r="BT1050" s="74"/>
      <c r="BZ1050" s="74"/>
      <c r="CA1050" s="74"/>
      <c r="CB1050" s="74"/>
      <c r="CH1050" s="74"/>
      <c r="CI1050" s="74"/>
      <c r="CJ1050" s="74"/>
      <c r="CP1050" s="74"/>
      <c r="CQ1050" s="74"/>
      <c r="CR1050" s="74"/>
      <c r="CX1050" s="74"/>
      <c r="CY1050" s="74"/>
      <c r="CZ1050" s="74"/>
      <c r="DF1050" s="74">
        <v>3E-11</v>
      </c>
      <c r="DG1050" s="74">
        <v>3.9301871106999999</v>
      </c>
      <c r="DH1050" s="74">
        <v>17098.435436141801</v>
      </c>
      <c r="DI1050" s="73">
        <f t="shared" si="456"/>
        <v>1.3550310070951511E-11</v>
      </c>
      <c r="DJ1050" s="73">
        <f t="shared" si="457"/>
        <v>1.3540935703590723E-11</v>
      </c>
      <c r="DK1050" s="73">
        <f t="shared" si="458"/>
        <v>1.3540934916430375E-11</v>
      </c>
      <c r="DL1050" s="73">
        <f t="shared" si="459"/>
        <v>1.354093491636342E-11</v>
      </c>
      <c r="DN1050" s="74"/>
      <c r="DO1050" s="74"/>
      <c r="DP1050" s="74"/>
      <c r="DV1050" s="74"/>
      <c r="DW1050" s="74"/>
      <c r="DX1050" s="74"/>
      <c r="ED1050" s="74"/>
      <c r="EE1050" s="74"/>
      <c r="EF1050" s="74"/>
      <c r="EL1050" s="74"/>
      <c r="EM1050" s="74"/>
      <c r="EN1050" s="74"/>
      <c r="ET1050" s="74"/>
      <c r="EU1050" s="74"/>
      <c r="EV1050" s="74"/>
    </row>
    <row r="1051" spans="12:152" s="73" customFormat="1" ht="13.5" x14ac:dyDescent="0.3">
      <c r="L1051" s="74"/>
      <c r="N1051" s="74">
        <v>1.0999999999999999E-10</v>
      </c>
      <c r="O1051" s="74">
        <v>5.6977974492100003</v>
      </c>
      <c r="P1051" s="74">
        <v>222224.97657418399</v>
      </c>
      <c r="Q1051" s="73">
        <f t="shared" si="452"/>
        <v>-6.6594110628881581E-11</v>
      </c>
      <c r="R1051" s="73">
        <f t="shared" si="453"/>
        <v>-6.6194922548085574E-11</v>
      </c>
      <c r="S1051" s="73">
        <f t="shared" si="454"/>
        <v>-6.6194888973747967E-11</v>
      </c>
      <c r="T1051" s="73">
        <f t="shared" si="455"/>
        <v>-6.6194888970911436E-11</v>
      </c>
      <c r="V1051" s="74"/>
      <c r="W1051" s="74"/>
      <c r="X1051" s="74"/>
      <c r="AD1051" s="74"/>
      <c r="AE1051" s="74"/>
      <c r="AF1051" s="74"/>
      <c r="AL1051" s="74"/>
      <c r="AM1051" s="74"/>
      <c r="AN1051" s="74"/>
      <c r="AT1051" s="74"/>
      <c r="AU1051" s="74"/>
      <c r="AV1051" s="74"/>
      <c r="BB1051" s="74"/>
      <c r="BC1051" s="74"/>
      <c r="BD1051" s="74"/>
      <c r="BJ1051" s="74"/>
      <c r="BK1051" s="74"/>
      <c r="BL1051" s="74"/>
      <c r="BR1051" s="74"/>
      <c r="BS1051" s="74"/>
      <c r="BT1051" s="74"/>
      <c r="BZ1051" s="74"/>
      <c r="CA1051" s="74"/>
      <c r="CB1051" s="74"/>
      <c r="CH1051" s="74"/>
      <c r="CI1051" s="74"/>
      <c r="CJ1051" s="74"/>
      <c r="CP1051" s="74"/>
      <c r="CQ1051" s="74"/>
      <c r="CR1051" s="74"/>
      <c r="CX1051" s="74"/>
      <c r="CY1051" s="74"/>
      <c r="CZ1051" s="74"/>
      <c r="DF1051" s="74">
        <v>1.9999999999999999E-11</v>
      </c>
      <c r="DG1051" s="74">
        <v>4.2269803936599999</v>
      </c>
      <c r="DH1051" s="74">
        <v>10681.2505365654</v>
      </c>
      <c r="DI1051" s="73">
        <f t="shared" si="456"/>
        <v>-4.1838515795095164E-12</v>
      </c>
      <c r="DJ1051" s="73">
        <f t="shared" si="457"/>
        <v>-4.1795728189475035E-12</v>
      </c>
      <c r="DK1051" s="73">
        <f t="shared" si="458"/>
        <v>-4.1795724596856993E-12</v>
      </c>
      <c r="DL1051" s="73">
        <f t="shared" si="459"/>
        <v>-4.1795724596556816E-12</v>
      </c>
      <c r="DN1051" s="74"/>
      <c r="DO1051" s="74"/>
      <c r="DP1051" s="74"/>
      <c r="DV1051" s="74"/>
      <c r="DW1051" s="74"/>
      <c r="DX1051" s="74"/>
      <c r="ED1051" s="74"/>
      <c r="EE1051" s="74"/>
      <c r="EF1051" s="74"/>
      <c r="EL1051" s="74"/>
      <c r="EM1051" s="74"/>
      <c r="EN1051" s="74"/>
      <c r="ET1051" s="74"/>
      <c r="EU1051" s="74"/>
      <c r="EV1051" s="74"/>
    </row>
    <row r="1052" spans="12:152" s="73" customFormat="1" ht="13.5" x14ac:dyDescent="0.3">
      <c r="L1052" s="74"/>
      <c r="N1052" s="74">
        <v>1.2E-10</v>
      </c>
      <c r="O1052" s="74">
        <v>0.60900120711000005</v>
      </c>
      <c r="P1052" s="74">
        <v>2751.5475996916002</v>
      </c>
      <c r="Q1052" s="73">
        <f t="shared" si="452"/>
        <v>3.0123581961200119E-11</v>
      </c>
      <c r="R1052" s="73">
        <f t="shared" si="453"/>
        <v>3.0130128229725614E-11</v>
      </c>
      <c r="S1052" s="73">
        <f t="shared" si="454"/>
        <v>3.0130128779359466E-11</v>
      </c>
      <c r="T1052" s="73">
        <f t="shared" si="455"/>
        <v>3.0130128779405685E-11</v>
      </c>
      <c r="V1052" s="74"/>
      <c r="W1052" s="74"/>
      <c r="X1052" s="74"/>
      <c r="AD1052" s="74"/>
      <c r="AE1052" s="74"/>
      <c r="AF1052" s="74"/>
      <c r="AL1052" s="74"/>
      <c r="AM1052" s="74"/>
      <c r="AN1052" s="74"/>
      <c r="AT1052" s="74"/>
      <c r="AU1052" s="74"/>
      <c r="AV1052" s="74"/>
      <c r="BB1052" s="74"/>
      <c r="BC1052" s="74"/>
      <c r="BD1052" s="74"/>
      <c r="BJ1052" s="74"/>
      <c r="BK1052" s="74"/>
      <c r="BL1052" s="74"/>
      <c r="BR1052" s="74"/>
      <c r="BS1052" s="74"/>
      <c r="BT1052" s="74"/>
      <c r="BZ1052" s="74"/>
      <c r="CA1052" s="74"/>
      <c r="CB1052" s="74"/>
      <c r="CH1052" s="74"/>
      <c r="CI1052" s="74"/>
      <c r="CJ1052" s="74"/>
      <c r="CP1052" s="74"/>
      <c r="CQ1052" s="74"/>
      <c r="CR1052" s="74"/>
      <c r="CX1052" s="74"/>
      <c r="CY1052" s="74"/>
      <c r="CZ1052" s="74"/>
      <c r="DF1052" s="74">
        <v>1.9999999999999999E-11</v>
      </c>
      <c r="DG1052" s="74">
        <v>1.31889013785</v>
      </c>
      <c r="DH1052" s="74">
        <v>25572.4392704811</v>
      </c>
      <c r="DI1052" s="73">
        <f t="shared" si="456"/>
        <v>-7.8389359321856721E-12</v>
      </c>
      <c r="DJ1052" s="73">
        <f t="shared" si="457"/>
        <v>-7.8292975239762585E-12</v>
      </c>
      <c r="DK1052" s="73">
        <f t="shared" si="458"/>
        <v>-7.8292967146260637E-12</v>
      </c>
      <c r="DL1052" s="73">
        <f t="shared" si="459"/>
        <v>-7.8292967145570183E-12</v>
      </c>
      <c r="DN1052" s="74"/>
      <c r="DO1052" s="74"/>
      <c r="DP1052" s="74"/>
      <c r="DV1052" s="74"/>
      <c r="DW1052" s="74"/>
      <c r="DX1052" s="74"/>
      <c r="ED1052" s="74"/>
      <c r="EE1052" s="74"/>
      <c r="EF1052" s="74"/>
      <c r="EL1052" s="74"/>
      <c r="EM1052" s="74"/>
      <c r="EN1052" s="74"/>
      <c r="ET1052" s="74"/>
      <c r="EU1052" s="74"/>
      <c r="EV1052" s="74"/>
    </row>
    <row r="1053" spans="12:152" s="73" customFormat="1" ht="13.5" x14ac:dyDescent="0.3">
      <c r="L1053" s="74"/>
      <c r="N1053" s="74">
        <v>1.0999999999999999E-10</v>
      </c>
      <c r="O1053" s="74">
        <v>0.79876219872999998</v>
      </c>
      <c r="P1053" s="74">
        <v>78225.576389084701</v>
      </c>
      <c r="Q1053" s="73">
        <f t="shared" si="452"/>
        <v>-5.8072310463567191E-11</v>
      </c>
      <c r="R1053" s="73">
        <f t="shared" si="453"/>
        <v>-5.7922554194956667E-11</v>
      </c>
      <c r="S1053" s="73">
        <f t="shared" si="454"/>
        <v>-5.792254161486839E-11</v>
      </c>
      <c r="T1053" s="73">
        <f t="shared" si="455"/>
        <v>-5.7922541613805256E-11</v>
      </c>
      <c r="V1053" s="74"/>
      <c r="W1053" s="74"/>
      <c r="X1053" s="74"/>
      <c r="AD1053" s="74"/>
      <c r="AE1053" s="74"/>
      <c r="AF1053" s="74"/>
      <c r="AL1053" s="74"/>
      <c r="AM1053" s="74"/>
      <c r="AN1053" s="74"/>
      <c r="AT1053" s="74"/>
      <c r="AU1053" s="74"/>
      <c r="AV1053" s="74"/>
      <c r="BB1053" s="74"/>
      <c r="BC1053" s="74"/>
      <c r="BD1053" s="74"/>
      <c r="BJ1053" s="74"/>
      <c r="BK1053" s="74"/>
      <c r="BL1053" s="74"/>
      <c r="BR1053" s="74"/>
      <c r="BS1053" s="74"/>
      <c r="BT1053" s="74"/>
      <c r="BZ1053" s="74"/>
      <c r="CA1053" s="74"/>
      <c r="CB1053" s="74"/>
      <c r="CH1053" s="74"/>
      <c r="CI1053" s="74"/>
      <c r="CJ1053" s="74"/>
      <c r="CP1053" s="74"/>
      <c r="CQ1053" s="74"/>
      <c r="CR1053" s="74"/>
      <c r="CX1053" s="74"/>
      <c r="CY1053" s="74"/>
      <c r="CZ1053" s="74"/>
      <c r="DF1053" s="74">
        <v>1.9999999999999999E-11</v>
      </c>
      <c r="DG1053" s="74">
        <v>3.4981674416400002</v>
      </c>
      <c r="DH1053" s="74">
        <v>51092.726050854799</v>
      </c>
      <c r="DI1053" s="73">
        <f t="shared" si="456"/>
        <v>-1.3661591060423457E-11</v>
      </c>
      <c r="DJ1053" s="73">
        <f t="shared" si="457"/>
        <v>-1.3676869411291875E-11</v>
      </c>
      <c r="DK1053" s="73">
        <f t="shared" si="458"/>
        <v>-1.3676870693463917E-11</v>
      </c>
      <c r="DL1053" s="73">
        <f t="shared" si="459"/>
        <v>-1.3676870693573411E-11</v>
      </c>
      <c r="DN1053" s="74"/>
      <c r="DO1053" s="74"/>
      <c r="DP1053" s="74"/>
      <c r="DV1053" s="74"/>
      <c r="DW1053" s="74"/>
      <c r="DX1053" s="74"/>
      <c r="ED1053" s="74"/>
      <c r="EE1053" s="74"/>
      <c r="EF1053" s="74"/>
      <c r="EL1053" s="74"/>
      <c r="EM1053" s="74"/>
      <c r="EN1053" s="74"/>
      <c r="ET1053" s="74"/>
      <c r="EU1053" s="74"/>
      <c r="EV1053" s="74"/>
    </row>
    <row r="1054" spans="12:152" s="73" customFormat="1" ht="13.5" x14ac:dyDescent="0.3">
      <c r="L1054" s="74"/>
      <c r="N1054" s="74">
        <v>1.2999999999999999E-10</v>
      </c>
      <c r="O1054" s="74">
        <v>2.5766408683800002</v>
      </c>
      <c r="P1054" s="74">
        <v>1116.4920990942001</v>
      </c>
      <c r="Q1054" s="73">
        <f t="shared" si="452"/>
        <v>-3.7203247555318649E-11</v>
      </c>
      <c r="R1054" s="73">
        <f t="shared" si="453"/>
        <v>-3.7200399040369273E-11</v>
      </c>
      <c r="S1054" s="73">
        <f t="shared" si="454"/>
        <v>-3.7200398801201527E-11</v>
      </c>
      <c r="T1054" s="73">
        <f t="shared" si="455"/>
        <v>-3.7200398801181171E-11</v>
      </c>
      <c r="V1054" s="74"/>
      <c r="W1054" s="74"/>
      <c r="X1054" s="74"/>
      <c r="AD1054" s="74"/>
      <c r="AE1054" s="74"/>
      <c r="AF1054" s="74"/>
      <c r="AL1054" s="74"/>
      <c r="AM1054" s="74"/>
      <c r="AN1054" s="74"/>
      <c r="AT1054" s="74"/>
      <c r="AU1054" s="74"/>
      <c r="AV1054" s="74"/>
      <c r="BB1054" s="74"/>
      <c r="BC1054" s="74"/>
      <c r="BD1054" s="74"/>
      <c r="BJ1054" s="74"/>
      <c r="BK1054" s="74"/>
      <c r="BL1054" s="74"/>
      <c r="BR1054" s="74"/>
      <c r="BS1054" s="74"/>
      <c r="BT1054" s="74"/>
      <c r="BZ1054" s="74"/>
      <c r="CA1054" s="74"/>
      <c r="CB1054" s="74"/>
      <c r="CH1054" s="74"/>
      <c r="CI1054" s="74"/>
      <c r="CJ1054" s="74"/>
      <c r="CP1054" s="74"/>
      <c r="CQ1054" s="74"/>
      <c r="CR1054" s="74"/>
      <c r="CX1054" s="74"/>
      <c r="CY1054" s="74"/>
      <c r="CZ1054" s="74"/>
      <c r="DF1054" s="74">
        <v>3E-11</v>
      </c>
      <c r="DG1054" s="74">
        <v>1.5236169166</v>
      </c>
      <c r="DH1054" s="74">
        <v>78265.1938974308</v>
      </c>
      <c r="DI1054" s="73">
        <f t="shared" si="456"/>
        <v>-2.8143100376406045E-11</v>
      </c>
      <c r="DJ1054" s="73">
        <f t="shared" si="457"/>
        <v>-2.8159720742061472E-11</v>
      </c>
      <c r="DK1054" s="73">
        <f t="shared" si="458"/>
        <v>-2.8159722134504438E-11</v>
      </c>
      <c r="DL1054" s="73">
        <f t="shared" si="459"/>
        <v>-2.8159722134622052E-11</v>
      </c>
      <c r="DN1054" s="74"/>
      <c r="DO1054" s="74"/>
      <c r="DP1054" s="74"/>
      <c r="DV1054" s="74"/>
      <c r="DW1054" s="74"/>
      <c r="DX1054" s="74"/>
      <c r="ED1054" s="74"/>
      <c r="EE1054" s="74"/>
      <c r="EF1054" s="74"/>
      <c r="EL1054" s="74"/>
      <c r="EM1054" s="74"/>
      <c r="EN1054" s="74"/>
      <c r="ET1054" s="74"/>
      <c r="EU1054" s="74"/>
      <c r="EV1054" s="74"/>
    </row>
    <row r="1055" spans="12:152" s="73" customFormat="1" ht="13.5" x14ac:dyDescent="0.3">
      <c r="L1055" s="74"/>
      <c r="N1055" s="74">
        <v>1.2E-10</v>
      </c>
      <c r="O1055" s="74">
        <v>0.86411055123000002</v>
      </c>
      <c r="P1055" s="74">
        <v>78043.296782283694</v>
      </c>
      <c r="Q1055" s="73">
        <f t="shared" si="452"/>
        <v>8.6294491697011382E-11</v>
      </c>
      <c r="R1055" s="73">
        <f t="shared" si="453"/>
        <v>8.6161089996601992E-11</v>
      </c>
      <c r="S1055" s="73">
        <f t="shared" si="454"/>
        <v>8.6161078786683444E-11</v>
      </c>
      <c r="T1055" s="73">
        <f t="shared" si="455"/>
        <v>8.616107878573388E-11</v>
      </c>
      <c r="V1055" s="74"/>
      <c r="W1055" s="74"/>
      <c r="X1055" s="74"/>
      <c r="AD1055" s="74"/>
      <c r="AE1055" s="74"/>
      <c r="AF1055" s="74"/>
      <c r="AL1055" s="74"/>
      <c r="AM1055" s="74"/>
      <c r="AN1055" s="74"/>
      <c r="AT1055" s="74"/>
      <c r="AU1055" s="74"/>
      <c r="AV1055" s="74"/>
      <c r="BB1055" s="74"/>
      <c r="BC1055" s="74"/>
      <c r="BD1055" s="74"/>
      <c r="BJ1055" s="74"/>
      <c r="BK1055" s="74"/>
      <c r="BL1055" s="74"/>
      <c r="BR1055" s="74"/>
      <c r="BS1055" s="74"/>
      <c r="BT1055" s="74"/>
      <c r="BZ1055" s="74"/>
      <c r="CA1055" s="74"/>
      <c r="CB1055" s="74"/>
      <c r="CH1055" s="74"/>
      <c r="CI1055" s="74"/>
      <c r="CJ1055" s="74"/>
      <c r="CP1055" s="74"/>
      <c r="CQ1055" s="74"/>
      <c r="CR1055" s="74"/>
      <c r="CX1055" s="74"/>
      <c r="CY1055" s="74"/>
      <c r="CZ1055" s="74"/>
      <c r="DF1055" s="74">
        <v>3E-11</v>
      </c>
      <c r="DG1055" s="74">
        <v>0.52188463521999995</v>
      </c>
      <c r="DH1055" s="74">
        <v>52277.768801414</v>
      </c>
      <c r="DI1055" s="73">
        <f t="shared" si="456"/>
        <v>5.6326690815578689E-12</v>
      </c>
      <c r="DJ1055" s="73">
        <f t="shared" si="457"/>
        <v>5.6642171877106086E-12</v>
      </c>
      <c r="DK1055" s="73">
        <f t="shared" si="458"/>
        <v>5.6642198362806241E-12</v>
      </c>
      <c r="DL1055" s="73">
        <f t="shared" si="459"/>
        <v>5.6642198365050251E-12</v>
      </c>
      <c r="DN1055" s="74"/>
      <c r="DO1055" s="74"/>
      <c r="DP1055" s="74"/>
      <c r="DV1055" s="74"/>
      <c r="DW1055" s="74"/>
      <c r="DX1055" s="74"/>
      <c r="ED1055" s="74"/>
      <c r="EE1055" s="74"/>
      <c r="EF1055" s="74"/>
      <c r="EL1055" s="74"/>
      <c r="EM1055" s="74"/>
      <c r="EN1055" s="74"/>
      <c r="ET1055" s="74"/>
      <c r="EU1055" s="74"/>
      <c r="EV1055" s="74"/>
    </row>
    <row r="1056" spans="12:152" s="73" customFormat="1" ht="13.5" x14ac:dyDescent="0.3">
      <c r="L1056" s="74"/>
      <c r="N1056" s="74">
        <v>1.0999999999999999E-10</v>
      </c>
      <c r="O1056" s="74">
        <v>4.0286936329499996</v>
      </c>
      <c r="P1056" s="74">
        <v>263097.788519928</v>
      </c>
      <c r="Q1056" s="73">
        <f t="shared" si="452"/>
        <v>-4.7229004340694924E-12</v>
      </c>
      <c r="R1056" s="73">
        <f t="shared" si="453"/>
        <v>-5.3150473105847838E-12</v>
      </c>
      <c r="S1056" s="73">
        <f t="shared" si="454"/>
        <v>-5.3150970221484161E-12</v>
      </c>
      <c r="T1056" s="73">
        <f t="shared" si="455"/>
        <v>-5.3150970263453731E-12</v>
      </c>
      <c r="V1056" s="74"/>
      <c r="W1056" s="74"/>
      <c r="X1056" s="74"/>
      <c r="AD1056" s="74"/>
      <c r="AE1056" s="74"/>
      <c r="AF1056" s="74"/>
      <c r="AL1056" s="74"/>
      <c r="AM1056" s="74"/>
      <c r="AN1056" s="74"/>
      <c r="AT1056" s="74"/>
      <c r="AU1056" s="74"/>
      <c r="AV1056" s="74"/>
      <c r="BB1056" s="74"/>
      <c r="BC1056" s="74"/>
      <c r="BD1056" s="74"/>
      <c r="BJ1056" s="74"/>
      <c r="BK1056" s="74"/>
      <c r="BL1056" s="74"/>
      <c r="BR1056" s="74"/>
      <c r="BS1056" s="74"/>
      <c r="BT1056" s="74"/>
      <c r="BZ1056" s="74"/>
      <c r="CA1056" s="74"/>
      <c r="CB1056" s="74"/>
      <c r="CH1056" s="74"/>
      <c r="CI1056" s="74"/>
      <c r="CJ1056" s="74"/>
      <c r="CP1056" s="74"/>
      <c r="CQ1056" s="74"/>
      <c r="CR1056" s="74"/>
      <c r="CX1056" s="74"/>
      <c r="CY1056" s="74"/>
      <c r="CZ1056" s="74"/>
      <c r="DF1056" s="74">
        <v>3E-11</v>
      </c>
      <c r="DG1056" s="74">
        <v>3.8060086286899999</v>
      </c>
      <c r="DH1056" s="74">
        <v>25124.500438602699</v>
      </c>
      <c r="DI1056" s="73">
        <f t="shared" si="456"/>
        <v>-2.8411476224397577E-11</v>
      </c>
      <c r="DJ1056" s="73">
        <f t="shared" si="457"/>
        <v>-2.8416429429092366E-11</v>
      </c>
      <c r="DK1056" s="73">
        <f t="shared" si="458"/>
        <v>-2.8416429844657779E-11</v>
      </c>
      <c r="DL1056" s="73">
        <f t="shared" si="459"/>
        <v>-2.841642984469277E-11</v>
      </c>
      <c r="DN1056" s="74"/>
      <c r="DO1056" s="74"/>
      <c r="DP1056" s="74"/>
      <c r="DV1056" s="74"/>
      <c r="DW1056" s="74"/>
      <c r="DX1056" s="74"/>
      <c r="ED1056" s="74"/>
      <c r="EE1056" s="74"/>
      <c r="EF1056" s="74"/>
      <c r="EL1056" s="74"/>
      <c r="EM1056" s="74"/>
      <c r="EN1056" s="74"/>
      <c r="ET1056" s="74"/>
      <c r="EU1056" s="74"/>
      <c r="EV1056" s="74"/>
    </row>
    <row r="1057" spans="12:152" s="73" customFormat="1" ht="13.5" x14ac:dyDescent="0.3">
      <c r="L1057" s="74"/>
      <c r="N1057" s="74">
        <v>1.0999999999999999E-10</v>
      </c>
      <c r="O1057" s="74">
        <v>3.97587600566</v>
      </c>
      <c r="P1057" s="74">
        <v>76998.141946096104</v>
      </c>
      <c r="Q1057" s="73">
        <f t="shared" si="452"/>
        <v>-5.2217009148205253E-11</v>
      </c>
      <c r="R1057" s="73">
        <f t="shared" si="453"/>
        <v>-5.2369630800360905E-11</v>
      </c>
      <c r="S1057" s="73">
        <f t="shared" si="454"/>
        <v>-5.2369643609311039E-11</v>
      </c>
      <c r="T1057" s="73">
        <f t="shared" si="455"/>
        <v>-5.2369643610410782E-11</v>
      </c>
      <c r="V1057" s="74"/>
      <c r="W1057" s="74"/>
      <c r="X1057" s="74"/>
      <c r="AD1057" s="74"/>
      <c r="AE1057" s="74"/>
      <c r="AF1057" s="74"/>
      <c r="AL1057" s="74"/>
      <c r="AM1057" s="74"/>
      <c r="AN1057" s="74"/>
      <c r="AT1057" s="74"/>
      <c r="AU1057" s="74"/>
      <c r="AV1057" s="74"/>
      <c r="BB1057" s="74"/>
      <c r="BC1057" s="74"/>
      <c r="BD1057" s="74"/>
      <c r="BJ1057" s="74"/>
      <c r="BK1057" s="74"/>
      <c r="BL1057" s="74"/>
      <c r="BR1057" s="74"/>
      <c r="BS1057" s="74"/>
      <c r="BT1057" s="74"/>
      <c r="BZ1057" s="74"/>
      <c r="CA1057" s="74"/>
      <c r="CB1057" s="74"/>
      <c r="CH1057" s="74"/>
      <c r="CI1057" s="74"/>
      <c r="CJ1057" s="74"/>
      <c r="CP1057" s="74"/>
      <c r="CQ1057" s="74"/>
      <c r="CR1057" s="74"/>
      <c r="CX1057" s="74"/>
      <c r="CY1057" s="74"/>
      <c r="CZ1057" s="74"/>
      <c r="DF1057" s="74">
        <v>3E-11</v>
      </c>
      <c r="DG1057" s="74">
        <v>6.1436675753800003</v>
      </c>
      <c r="DH1057" s="74">
        <v>48153.543751184101</v>
      </c>
      <c r="DI1057" s="73">
        <f t="shared" si="456"/>
        <v>-2.873640912406263E-11</v>
      </c>
      <c r="DJ1057" s="73">
        <f t="shared" si="457"/>
        <v>-2.8727898301459834E-11</v>
      </c>
      <c r="DK1057" s="73">
        <f t="shared" si="458"/>
        <v>-2.8727897585700689E-11</v>
      </c>
      <c r="DL1057" s="73">
        <f t="shared" si="459"/>
        <v>-2.8727897585640747E-11</v>
      </c>
      <c r="DN1057" s="74"/>
      <c r="DO1057" s="74"/>
      <c r="DP1057" s="74"/>
      <c r="DV1057" s="74"/>
      <c r="DW1057" s="74"/>
      <c r="DX1057" s="74"/>
      <c r="ED1057" s="74"/>
      <c r="EE1057" s="74"/>
      <c r="EF1057" s="74"/>
      <c r="EL1057" s="74"/>
      <c r="EM1057" s="74"/>
      <c r="EN1057" s="74"/>
      <c r="ET1057" s="74"/>
      <c r="EU1057" s="74"/>
      <c r="EV1057" s="74"/>
    </row>
    <row r="1058" spans="12:152" s="73" customFormat="1" ht="13.5" x14ac:dyDescent="0.3">
      <c r="L1058" s="74"/>
      <c r="N1058" s="74">
        <v>1.0999999999999999E-10</v>
      </c>
      <c r="O1058" s="74">
        <v>5.2943319933400002</v>
      </c>
      <c r="P1058" s="74">
        <v>52797.550083987502</v>
      </c>
      <c r="Q1058" s="73">
        <f t="shared" si="452"/>
        <v>-4.8778427776129793E-11</v>
      </c>
      <c r="R1058" s="73">
        <f t="shared" si="453"/>
        <v>-4.8671780330371786E-11</v>
      </c>
      <c r="S1058" s="73">
        <f t="shared" si="454"/>
        <v>-4.8671771373642723E-11</v>
      </c>
      <c r="T1058" s="73">
        <f t="shared" si="455"/>
        <v>-4.8671771372891333E-11</v>
      </c>
      <c r="V1058" s="74"/>
      <c r="W1058" s="74"/>
      <c r="X1058" s="74"/>
      <c r="AD1058" s="74"/>
      <c r="AE1058" s="74"/>
      <c r="AF1058" s="74"/>
      <c r="AL1058" s="74"/>
      <c r="AM1058" s="74"/>
      <c r="AN1058" s="74"/>
      <c r="AT1058" s="74"/>
      <c r="AU1058" s="74"/>
      <c r="AV1058" s="74"/>
      <c r="BB1058" s="74"/>
      <c r="BC1058" s="74"/>
      <c r="BD1058" s="74"/>
      <c r="BJ1058" s="74"/>
      <c r="BK1058" s="74"/>
      <c r="BL1058" s="74"/>
      <c r="BR1058" s="74"/>
      <c r="BS1058" s="74"/>
      <c r="BT1058" s="74"/>
      <c r="BZ1058" s="74"/>
      <c r="CA1058" s="74"/>
      <c r="CB1058" s="74"/>
      <c r="CH1058" s="74"/>
      <c r="CI1058" s="74"/>
      <c r="CJ1058" s="74"/>
      <c r="CP1058" s="74"/>
      <c r="CQ1058" s="74"/>
      <c r="CR1058" s="74"/>
      <c r="CX1058" s="74"/>
      <c r="CY1058" s="74"/>
      <c r="CZ1058" s="74"/>
      <c r="DF1058" s="74">
        <v>1.9999999999999999E-11</v>
      </c>
      <c r="DG1058" s="74">
        <v>0.58190501460999999</v>
      </c>
      <c r="DH1058" s="74">
        <v>27573.883262639301</v>
      </c>
      <c r="DI1058" s="73">
        <f t="shared" si="456"/>
        <v>-1.3736025562917547E-11</v>
      </c>
      <c r="DJ1058" s="73">
        <f t="shared" si="457"/>
        <v>-1.3727813385086945E-11</v>
      </c>
      <c r="DK1058" s="73">
        <f t="shared" si="458"/>
        <v>-1.3727812695391928E-11</v>
      </c>
      <c r="DL1058" s="73">
        <f t="shared" si="459"/>
        <v>-1.3727812695333229E-11</v>
      </c>
      <c r="DN1058" s="74"/>
      <c r="DO1058" s="74"/>
      <c r="DP1058" s="74"/>
      <c r="DV1058" s="74"/>
      <c r="DW1058" s="74"/>
      <c r="DX1058" s="74"/>
      <c r="ED1058" s="74"/>
      <c r="EE1058" s="74"/>
      <c r="EF1058" s="74"/>
      <c r="EL1058" s="74"/>
      <c r="EM1058" s="74"/>
      <c r="EN1058" s="74"/>
      <c r="ET1058" s="74"/>
      <c r="EU1058" s="74"/>
      <c r="EV1058" s="74"/>
    </row>
    <row r="1059" spans="12:152" s="73" customFormat="1" ht="13.5" x14ac:dyDescent="0.3">
      <c r="L1059" s="74"/>
      <c r="N1059" s="74">
        <v>1.2999999999999999E-10</v>
      </c>
      <c r="O1059" s="74">
        <v>5.69550284497</v>
      </c>
      <c r="P1059" s="74">
        <v>51688.171531894201</v>
      </c>
      <c r="Q1059" s="73">
        <f t="shared" si="452"/>
        <v>-1.2905022697138745E-10</v>
      </c>
      <c r="R1059" s="73">
        <f t="shared" si="453"/>
        <v>-1.2906676067399603E-10</v>
      </c>
      <c r="S1059" s="73">
        <f t="shared" si="454"/>
        <v>-1.2906676205612511E-10</v>
      </c>
      <c r="T1059" s="73">
        <f t="shared" si="455"/>
        <v>-1.2906676205624356E-10</v>
      </c>
      <c r="V1059" s="74"/>
      <c r="W1059" s="74"/>
      <c r="X1059" s="74"/>
      <c r="AD1059" s="74"/>
      <c r="AE1059" s="74"/>
      <c r="AF1059" s="74"/>
      <c r="AL1059" s="74"/>
      <c r="AM1059" s="74"/>
      <c r="AN1059" s="74"/>
      <c r="AT1059" s="74"/>
      <c r="AU1059" s="74"/>
      <c r="AV1059" s="74"/>
      <c r="BB1059" s="74"/>
      <c r="BC1059" s="74"/>
      <c r="BD1059" s="74"/>
      <c r="BJ1059" s="74"/>
      <c r="BK1059" s="74"/>
      <c r="BL1059" s="74"/>
      <c r="BR1059" s="74"/>
      <c r="BS1059" s="74"/>
      <c r="BT1059" s="74"/>
      <c r="BZ1059" s="74"/>
      <c r="CA1059" s="74"/>
      <c r="CB1059" s="74"/>
      <c r="CH1059" s="74"/>
      <c r="CI1059" s="74"/>
      <c r="CJ1059" s="74"/>
      <c r="CP1059" s="74"/>
      <c r="CQ1059" s="74"/>
      <c r="CR1059" s="74"/>
      <c r="CX1059" s="74"/>
      <c r="CY1059" s="74"/>
      <c r="CZ1059" s="74"/>
      <c r="DF1059" s="74">
        <v>3E-11</v>
      </c>
      <c r="DG1059" s="74">
        <v>5.6390149771300004</v>
      </c>
      <c r="DH1059" s="74">
        <v>106470.37642667499</v>
      </c>
      <c r="DI1059" s="73">
        <f t="shared" si="456"/>
        <v>2.1732984522823405E-11</v>
      </c>
      <c r="DJ1059" s="73">
        <f t="shared" si="457"/>
        <v>2.1778031046674011E-11</v>
      </c>
      <c r="DK1059" s="73">
        <f t="shared" si="458"/>
        <v>2.1778034824526872E-11</v>
      </c>
      <c r="DL1059" s="73">
        <f t="shared" si="459"/>
        <v>2.1778034824845883E-11</v>
      </c>
      <c r="DN1059" s="74"/>
      <c r="DO1059" s="74"/>
      <c r="DP1059" s="74"/>
      <c r="DV1059" s="74"/>
      <c r="DW1059" s="74"/>
      <c r="DX1059" s="74"/>
      <c r="ED1059" s="74"/>
      <c r="EE1059" s="74"/>
      <c r="EF1059" s="74"/>
      <c r="EL1059" s="74"/>
      <c r="EM1059" s="74"/>
      <c r="EN1059" s="74"/>
      <c r="ET1059" s="74"/>
      <c r="EU1059" s="74"/>
      <c r="EV1059" s="74"/>
    </row>
    <row r="1060" spans="12:152" s="73" customFormat="1" ht="13.5" x14ac:dyDescent="0.3">
      <c r="L1060" s="74"/>
      <c r="N1060" s="74">
        <v>1.5E-10</v>
      </c>
      <c r="O1060" s="74">
        <v>3.91946731118</v>
      </c>
      <c r="P1060" s="74">
        <v>27665.246684022</v>
      </c>
      <c r="Q1060" s="73">
        <f t="shared" si="452"/>
        <v>9.7162667873584901E-11</v>
      </c>
      <c r="R1060" s="73">
        <f t="shared" si="453"/>
        <v>9.7227406636383377E-11</v>
      </c>
      <c r="S1060" s="73">
        <f t="shared" si="454"/>
        <v>9.7227412070670733E-11</v>
      </c>
      <c r="T1060" s="73">
        <f t="shared" si="455"/>
        <v>9.7227412071125217E-11</v>
      </c>
      <c r="V1060" s="74"/>
      <c r="W1060" s="74"/>
      <c r="X1060" s="74"/>
      <c r="AD1060" s="74"/>
      <c r="AE1060" s="74"/>
      <c r="AF1060" s="74"/>
      <c r="AL1060" s="74"/>
      <c r="AM1060" s="74"/>
      <c r="AN1060" s="74"/>
      <c r="AT1060" s="74"/>
      <c r="AU1060" s="74"/>
      <c r="AV1060" s="74"/>
      <c r="BB1060" s="74"/>
      <c r="BC1060" s="74"/>
      <c r="BD1060" s="74"/>
      <c r="BJ1060" s="74"/>
      <c r="BK1060" s="74"/>
      <c r="BL1060" s="74"/>
      <c r="BR1060" s="74"/>
      <c r="BS1060" s="74"/>
      <c r="BT1060" s="74"/>
      <c r="BZ1060" s="74"/>
      <c r="CA1060" s="74"/>
      <c r="CB1060" s="74"/>
      <c r="CH1060" s="74"/>
      <c r="CI1060" s="74"/>
      <c r="CJ1060" s="74"/>
      <c r="CP1060" s="74"/>
      <c r="CQ1060" s="74"/>
      <c r="CR1060" s="74"/>
      <c r="CX1060" s="74"/>
      <c r="CY1060" s="74"/>
      <c r="CZ1060" s="74"/>
      <c r="DF1060" s="74">
        <v>1.9999999999999999E-11</v>
      </c>
      <c r="DG1060" s="74">
        <v>3.3663906609600001</v>
      </c>
      <c r="DH1060" s="74">
        <v>42430.485727291802</v>
      </c>
      <c r="DI1060" s="73">
        <f t="shared" si="456"/>
        <v>4.0376456580203717E-12</v>
      </c>
      <c r="DJ1060" s="73">
        <f t="shared" si="457"/>
        <v>4.054667482537056E-12</v>
      </c>
      <c r="DK1060" s="73">
        <f t="shared" si="458"/>
        <v>4.0546689115956904E-12</v>
      </c>
      <c r="DL1060" s="73">
        <f t="shared" si="459"/>
        <v>4.0546689117159224E-12</v>
      </c>
      <c r="DN1060" s="74"/>
      <c r="DO1060" s="74"/>
      <c r="DP1060" s="74"/>
      <c r="DV1060" s="74"/>
      <c r="DW1060" s="74"/>
      <c r="DX1060" s="74"/>
      <c r="ED1060" s="74"/>
      <c r="EE1060" s="74"/>
      <c r="EF1060" s="74"/>
      <c r="EL1060" s="74"/>
      <c r="EM1060" s="74"/>
      <c r="EN1060" s="74"/>
      <c r="ET1060" s="74"/>
      <c r="EU1060" s="74"/>
      <c r="EV1060" s="74"/>
    </row>
    <row r="1061" spans="12:152" s="73" customFormat="1" ht="13.5" x14ac:dyDescent="0.3">
      <c r="L1061" s="74"/>
      <c r="N1061" s="74">
        <v>1.2999999999999999E-10</v>
      </c>
      <c r="O1061" s="74">
        <v>4.8933419852400002</v>
      </c>
      <c r="P1061" s="74">
        <v>45424.765442802498</v>
      </c>
      <c r="Q1061" s="73">
        <f t="shared" si="452"/>
        <v>3.9537843551135917E-11</v>
      </c>
      <c r="R1061" s="73">
        <f t="shared" si="453"/>
        <v>3.9653047547144602E-11</v>
      </c>
      <c r="S1061" s="73">
        <f t="shared" si="454"/>
        <v>3.9653057218471118E-11</v>
      </c>
      <c r="T1061" s="73">
        <f t="shared" si="455"/>
        <v>3.9653057219287461E-11</v>
      </c>
      <c r="V1061" s="74"/>
      <c r="W1061" s="74"/>
      <c r="X1061" s="74"/>
      <c r="AD1061" s="74"/>
      <c r="AE1061" s="74"/>
      <c r="AF1061" s="74"/>
      <c r="AL1061" s="74"/>
      <c r="AM1061" s="74"/>
      <c r="AN1061" s="74"/>
      <c r="AT1061" s="74"/>
      <c r="AU1061" s="74"/>
      <c r="AV1061" s="74"/>
      <c r="BB1061" s="74"/>
      <c r="BC1061" s="74"/>
      <c r="BD1061" s="74"/>
      <c r="BJ1061" s="74"/>
      <c r="BK1061" s="74"/>
      <c r="BL1061" s="74"/>
      <c r="BR1061" s="74"/>
      <c r="BS1061" s="74"/>
      <c r="BT1061" s="74"/>
      <c r="BZ1061" s="74"/>
      <c r="CA1061" s="74"/>
      <c r="CB1061" s="74"/>
      <c r="CH1061" s="74"/>
      <c r="CI1061" s="74"/>
      <c r="CJ1061" s="74"/>
      <c r="CP1061" s="74"/>
      <c r="CQ1061" s="74"/>
      <c r="CR1061" s="74"/>
      <c r="CX1061" s="74"/>
      <c r="CY1061" s="74"/>
      <c r="CZ1061" s="74"/>
      <c r="DF1061" s="74">
        <v>3E-11</v>
      </c>
      <c r="DG1061" s="74">
        <v>3.0862851706900001</v>
      </c>
      <c r="DH1061" s="74">
        <v>4083.9885067044002</v>
      </c>
      <c r="DI1061" s="73">
        <f t="shared" si="456"/>
        <v>2.8633719388414939E-11</v>
      </c>
      <c r="DJ1061" s="73">
        <f t="shared" si="457"/>
        <v>2.863446797612905E-11</v>
      </c>
      <c r="DK1061" s="73">
        <f t="shared" si="458"/>
        <v>2.8634468038973522E-11</v>
      </c>
      <c r="DL1061" s="73">
        <f t="shared" si="459"/>
        <v>2.8634468038978863E-11</v>
      </c>
      <c r="DN1061" s="74"/>
      <c r="DO1061" s="74"/>
      <c r="DP1061" s="74"/>
      <c r="DV1061" s="74"/>
      <c r="DW1061" s="74"/>
      <c r="DX1061" s="74"/>
      <c r="ED1061" s="74"/>
      <c r="EE1061" s="74"/>
      <c r="EF1061" s="74"/>
      <c r="EL1061" s="74"/>
      <c r="EM1061" s="74"/>
      <c r="EN1061" s="74"/>
      <c r="ET1061" s="74"/>
      <c r="EU1061" s="74"/>
      <c r="EV1061" s="74"/>
    </row>
    <row r="1062" spans="12:152" s="73" customFormat="1" ht="13.5" x14ac:dyDescent="0.3">
      <c r="L1062" s="74"/>
      <c r="N1062" s="74">
        <v>1.2E-10</v>
      </c>
      <c r="O1062" s="74">
        <v>2.3306614102599998</v>
      </c>
      <c r="P1062" s="74">
        <v>130336.42293365199</v>
      </c>
      <c r="Q1062" s="73">
        <f t="shared" si="452"/>
        <v>-2.8170063347834474E-11</v>
      </c>
      <c r="R1062" s="73">
        <f t="shared" si="453"/>
        <v>-2.7858568942092813E-11</v>
      </c>
      <c r="S1062" s="73">
        <f t="shared" si="454"/>
        <v>-2.7858542780040885E-11</v>
      </c>
      <c r="T1062" s="73">
        <f t="shared" si="455"/>
        <v>-2.7858542777811575E-11</v>
      </c>
      <c r="V1062" s="74"/>
      <c r="W1062" s="74"/>
      <c r="X1062" s="74"/>
      <c r="AD1062" s="74"/>
      <c r="AE1062" s="74"/>
      <c r="AF1062" s="74"/>
      <c r="AL1062" s="74"/>
      <c r="AM1062" s="74"/>
      <c r="AN1062" s="74"/>
      <c r="AT1062" s="74"/>
      <c r="AU1062" s="74"/>
      <c r="AV1062" s="74"/>
      <c r="BB1062" s="74"/>
      <c r="BC1062" s="74"/>
      <c r="BD1062" s="74"/>
      <c r="BJ1062" s="74"/>
      <c r="BK1062" s="74"/>
      <c r="BL1062" s="74"/>
      <c r="BR1062" s="74"/>
      <c r="BS1062" s="74"/>
      <c r="BT1062" s="74"/>
      <c r="BZ1062" s="74"/>
      <c r="CA1062" s="74"/>
      <c r="CB1062" s="74"/>
      <c r="CH1062" s="74"/>
      <c r="CI1062" s="74"/>
      <c r="CJ1062" s="74"/>
      <c r="CP1062" s="74"/>
      <c r="CQ1062" s="74"/>
      <c r="CR1062" s="74"/>
      <c r="CX1062" s="74"/>
      <c r="CY1062" s="74"/>
      <c r="CZ1062" s="74"/>
      <c r="DF1062" s="74">
        <v>1.9999999999999999E-11</v>
      </c>
      <c r="DG1062" s="74">
        <v>6.1302403566899999</v>
      </c>
      <c r="DH1062" s="74">
        <v>104035.22069664</v>
      </c>
      <c r="DI1062" s="73">
        <f t="shared" si="456"/>
        <v>1.6499681527441641E-11</v>
      </c>
      <c r="DJ1062" s="73">
        <f t="shared" si="457"/>
        <v>1.6475558827398406E-11</v>
      </c>
      <c r="DK1062" s="73">
        <f t="shared" si="458"/>
        <v>1.647555679886501E-11</v>
      </c>
      <c r="DL1062" s="73">
        <f t="shared" si="459"/>
        <v>1.6475556798692284E-11</v>
      </c>
      <c r="DN1062" s="74"/>
      <c r="DO1062" s="74"/>
      <c r="DP1062" s="74"/>
      <c r="DV1062" s="74"/>
      <c r="DW1062" s="74"/>
      <c r="DX1062" s="74"/>
      <c r="ED1062" s="74"/>
      <c r="EE1062" s="74"/>
      <c r="EF1062" s="74"/>
      <c r="EL1062" s="74"/>
      <c r="EM1062" s="74"/>
      <c r="EN1062" s="74"/>
      <c r="ET1062" s="74"/>
      <c r="EU1062" s="74"/>
      <c r="EV1062" s="74"/>
    </row>
    <row r="1063" spans="12:152" s="73" customFormat="1" ht="13.5" x14ac:dyDescent="0.3">
      <c r="L1063" s="74"/>
      <c r="N1063" s="74">
        <v>1.2E-10</v>
      </c>
      <c r="O1063" s="74">
        <v>2.9789363725900002</v>
      </c>
      <c r="P1063" s="74">
        <v>25885.649746399999</v>
      </c>
      <c r="Q1063" s="73">
        <f t="shared" si="452"/>
        <v>-9.1466687530163554E-11</v>
      </c>
      <c r="R1063" s="73">
        <f t="shared" si="453"/>
        <v>-9.1425490653096286E-11</v>
      </c>
      <c r="S1063" s="73">
        <f t="shared" si="454"/>
        <v>-9.1425487193043819E-11</v>
      </c>
      <c r="T1063" s="73">
        <f t="shared" si="455"/>
        <v>-9.1425487192752225E-11</v>
      </c>
      <c r="V1063" s="74"/>
      <c r="W1063" s="74"/>
      <c r="X1063" s="74"/>
      <c r="AD1063" s="74"/>
      <c r="AE1063" s="74"/>
      <c r="AF1063" s="74"/>
      <c r="AL1063" s="74"/>
      <c r="AM1063" s="74"/>
      <c r="AN1063" s="74"/>
      <c r="AT1063" s="74"/>
      <c r="AU1063" s="74"/>
      <c r="AV1063" s="74"/>
      <c r="BB1063" s="74"/>
      <c r="BC1063" s="74"/>
      <c r="BD1063" s="74"/>
      <c r="BJ1063" s="74"/>
      <c r="BK1063" s="74"/>
      <c r="BL1063" s="74"/>
      <c r="BR1063" s="74"/>
      <c r="BS1063" s="74"/>
      <c r="BT1063" s="74"/>
      <c r="BZ1063" s="74"/>
      <c r="CA1063" s="74"/>
      <c r="CB1063" s="74"/>
      <c r="CH1063" s="74"/>
      <c r="CI1063" s="74"/>
      <c r="CJ1063" s="74"/>
      <c r="CP1063" s="74"/>
      <c r="CQ1063" s="74"/>
      <c r="CR1063" s="74"/>
      <c r="CX1063" s="74"/>
      <c r="CY1063" s="74"/>
      <c r="CZ1063" s="74"/>
      <c r="DF1063" s="74">
        <v>3E-11</v>
      </c>
      <c r="DG1063" s="74">
        <v>1.8128096337199999</v>
      </c>
      <c r="DH1063" s="74">
        <v>104401.6091882</v>
      </c>
      <c r="DI1063" s="73">
        <f t="shared" si="456"/>
        <v>1.5372735960330302E-11</v>
      </c>
      <c r="DJ1063" s="73">
        <f t="shared" si="457"/>
        <v>1.5427789005939353E-11</v>
      </c>
      <c r="DK1063" s="73">
        <f t="shared" si="458"/>
        <v>1.5427793625346311E-11</v>
      </c>
      <c r="DL1063" s="73">
        <f t="shared" si="459"/>
        <v>1.5427793625738266E-11</v>
      </c>
      <c r="DN1063" s="74"/>
      <c r="DO1063" s="74"/>
      <c r="DP1063" s="74"/>
      <c r="DV1063" s="74"/>
      <c r="DW1063" s="74"/>
      <c r="DX1063" s="74"/>
      <c r="ED1063" s="74"/>
      <c r="EE1063" s="74"/>
      <c r="EF1063" s="74"/>
      <c r="EL1063" s="74"/>
      <c r="EM1063" s="74"/>
      <c r="EN1063" s="74"/>
      <c r="ET1063" s="74"/>
      <c r="EU1063" s="74"/>
      <c r="EV1063" s="74"/>
    </row>
    <row r="1064" spans="12:152" s="73" customFormat="1" ht="13.5" x14ac:dyDescent="0.3">
      <c r="L1064" s="74"/>
      <c r="N1064" s="74">
        <v>1.2E-10</v>
      </c>
      <c r="O1064" s="74">
        <v>0.33532325982</v>
      </c>
      <c r="P1064" s="74">
        <v>41494.555746582897</v>
      </c>
      <c r="Q1064" s="73">
        <f t="shared" si="452"/>
        <v>-4.8265515286434798E-11</v>
      </c>
      <c r="R1064" s="73">
        <f t="shared" si="453"/>
        <v>-4.8172124010301867E-11</v>
      </c>
      <c r="S1064" s="73">
        <f t="shared" si="454"/>
        <v>-4.8172116167511312E-11</v>
      </c>
      <c r="T1064" s="73">
        <f t="shared" si="455"/>
        <v>-4.8172116166849083E-11</v>
      </c>
      <c r="V1064" s="74"/>
      <c r="W1064" s="74"/>
      <c r="X1064" s="74"/>
      <c r="AD1064" s="74"/>
      <c r="AE1064" s="74"/>
      <c r="AF1064" s="74"/>
      <c r="AL1064" s="74"/>
      <c r="AM1064" s="74"/>
      <c r="AN1064" s="74"/>
      <c r="AT1064" s="74"/>
      <c r="AU1064" s="74"/>
      <c r="AV1064" s="74"/>
      <c r="BB1064" s="74"/>
      <c r="BC1064" s="74"/>
      <c r="BD1064" s="74"/>
      <c r="BJ1064" s="74"/>
      <c r="BK1064" s="74"/>
      <c r="BL1064" s="74"/>
      <c r="BR1064" s="74"/>
      <c r="BS1064" s="74"/>
      <c r="BT1064" s="74"/>
      <c r="BZ1064" s="74"/>
      <c r="CA1064" s="74"/>
      <c r="CB1064" s="74"/>
      <c r="CH1064" s="74"/>
      <c r="CI1064" s="74"/>
      <c r="CJ1064" s="74"/>
      <c r="CP1064" s="74"/>
      <c r="CQ1064" s="74"/>
      <c r="CR1064" s="74"/>
      <c r="CX1064" s="74"/>
      <c r="CY1064" s="74"/>
      <c r="CZ1064" s="74"/>
      <c r="DF1064" s="74">
        <v>3E-11</v>
      </c>
      <c r="DG1064" s="74">
        <v>3.3440470813299998</v>
      </c>
      <c r="DH1064" s="74">
        <v>130020.031063995</v>
      </c>
      <c r="DI1064" s="73">
        <f t="shared" si="456"/>
        <v>-2.0380211967236786E-11</v>
      </c>
      <c r="DJ1064" s="73">
        <f t="shared" si="457"/>
        <v>-2.0438766355303581E-11</v>
      </c>
      <c r="DK1064" s="73">
        <f t="shared" si="458"/>
        <v>-2.0438771265560708E-11</v>
      </c>
      <c r="DL1064" s="73">
        <f t="shared" si="459"/>
        <v>-2.0438771265980137E-11</v>
      </c>
      <c r="DN1064" s="74"/>
      <c r="DO1064" s="74"/>
      <c r="DP1064" s="74"/>
      <c r="DV1064" s="74"/>
      <c r="DW1064" s="74"/>
      <c r="DX1064" s="74"/>
      <c r="ED1064" s="74"/>
      <c r="EE1064" s="74"/>
      <c r="EF1064" s="74"/>
      <c r="EL1064" s="74"/>
      <c r="EM1064" s="74"/>
      <c r="EN1064" s="74"/>
      <c r="ET1064" s="74"/>
      <c r="EU1064" s="74"/>
      <c r="EV1064" s="74"/>
    </row>
    <row r="1065" spans="12:152" s="73" customFormat="1" ht="13.5" x14ac:dyDescent="0.3">
      <c r="L1065" s="74"/>
      <c r="N1065" s="74">
        <v>1.0999999999999999E-10</v>
      </c>
      <c r="O1065" s="74">
        <v>1.8139078399699999</v>
      </c>
      <c r="P1065" s="74">
        <v>104301.615944392</v>
      </c>
      <c r="Q1065" s="73">
        <f t="shared" si="452"/>
        <v>9.1391779213766754E-11</v>
      </c>
      <c r="R1065" s="73">
        <f t="shared" si="453"/>
        <v>9.1260792084639688E-11</v>
      </c>
      <c r="S1065" s="73">
        <f t="shared" si="454"/>
        <v>9.1260781069196251E-11</v>
      </c>
      <c r="T1065" s="73">
        <f t="shared" si="455"/>
        <v>9.1260781068260684E-11</v>
      </c>
      <c r="V1065" s="74"/>
      <c r="W1065" s="74"/>
      <c r="X1065" s="74"/>
      <c r="AD1065" s="74"/>
      <c r="AE1065" s="74"/>
      <c r="AF1065" s="74"/>
      <c r="AL1065" s="74"/>
      <c r="AM1065" s="74"/>
      <c r="AN1065" s="74"/>
      <c r="AT1065" s="74"/>
      <c r="AU1065" s="74"/>
      <c r="AV1065" s="74"/>
      <c r="BB1065" s="74"/>
      <c r="BC1065" s="74"/>
      <c r="BD1065" s="74"/>
      <c r="BJ1065" s="74"/>
      <c r="BK1065" s="74"/>
      <c r="BL1065" s="74"/>
      <c r="BR1065" s="74"/>
      <c r="BS1065" s="74"/>
      <c r="BT1065" s="74"/>
      <c r="BZ1065" s="74"/>
      <c r="CA1065" s="74"/>
      <c r="CB1065" s="74"/>
      <c r="CH1065" s="74"/>
      <c r="CI1065" s="74"/>
      <c r="CJ1065" s="74"/>
      <c r="CP1065" s="74"/>
      <c r="CQ1065" s="74"/>
      <c r="CR1065" s="74"/>
      <c r="CX1065" s="74"/>
      <c r="CY1065" s="74"/>
      <c r="CZ1065" s="74"/>
      <c r="DF1065" s="74">
        <v>1.9999999999999999E-11</v>
      </c>
      <c r="DG1065" s="74">
        <v>1.2233377171699999</v>
      </c>
      <c r="DH1065" s="74">
        <v>76094.948942439907</v>
      </c>
      <c r="DI1065" s="73">
        <f t="shared" si="456"/>
        <v>1.6066149554590679E-11</v>
      </c>
      <c r="DJ1065" s="73">
        <f t="shared" si="457"/>
        <v>1.6047565377115721E-11</v>
      </c>
      <c r="DK1065" s="73">
        <f t="shared" si="458"/>
        <v>1.6047563815113951E-11</v>
      </c>
      <c r="DL1065" s="73">
        <f t="shared" si="459"/>
        <v>1.6047563814980966E-11</v>
      </c>
      <c r="DN1065" s="74"/>
      <c r="DO1065" s="74"/>
      <c r="DP1065" s="74"/>
      <c r="DV1065" s="74"/>
      <c r="DW1065" s="74"/>
      <c r="DX1065" s="74"/>
      <c r="ED1065" s="74"/>
      <c r="EE1065" s="74"/>
      <c r="EF1065" s="74"/>
      <c r="EL1065" s="74"/>
      <c r="EM1065" s="74"/>
      <c r="EN1065" s="74"/>
      <c r="ET1065" s="74"/>
      <c r="EU1065" s="74"/>
      <c r="EV1065" s="74"/>
    </row>
    <row r="1066" spans="12:152" s="73" customFormat="1" ht="13.5" x14ac:dyDescent="0.3">
      <c r="L1066" s="74"/>
      <c r="N1066" s="74">
        <v>1.0999999999999999E-10</v>
      </c>
      <c r="O1066" s="74">
        <v>3.6754030606599999</v>
      </c>
      <c r="P1066" s="74">
        <v>79181.639710704301</v>
      </c>
      <c r="Q1066" s="73">
        <f t="shared" si="452"/>
        <v>-1.2242540137706824E-11</v>
      </c>
      <c r="R1066" s="73">
        <f t="shared" si="453"/>
        <v>-1.2065234518898942E-11</v>
      </c>
      <c r="S1066" s="73">
        <f t="shared" si="454"/>
        <v>-1.2065219630622163E-11</v>
      </c>
      <c r="T1066" s="73">
        <f t="shared" si="455"/>
        <v>-1.2065219629354294E-11</v>
      </c>
      <c r="V1066" s="74"/>
      <c r="W1066" s="74"/>
      <c r="X1066" s="74"/>
      <c r="AD1066" s="74"/>
      <c r="AE1066" s="74"/>
      <c r="AF1066" s="74"/>
      <c r="AL1066" s="74"/>
      <c r="AM1066" s="74"/>
      <c r="AN1066" s="74"/>
      <c r="AT1066" s="74"/>
      <c r="AU1066" s="74"/>
      <c r="AV1066" s="74"/>
      <c r="BB1066" s="74"/>
      <c r="BC1066" s="74"/>
      <c r="BD1066" s="74"/>
      <c r="BJ1066" s="74"/>
      <c r="BK1066" s="74"/>
      <c r="BL1066" s="74"/>
      <c r="BR1066" s="74"/>
      <c r="BS1066" s="74"/>
      <c r="BT1066" s="74"/>
      <c r="BZ1066" s="74"/>
      <c r="CA1066" s="74"/>
      <c r="CB1066" s="74"/>
      <c r="CH1066" s="74"/>
      <c r="CI1066" s="74"/>
      <c r="CJ1066" s="74"/>
      <c r="CP1066" s="74"/>
      <c r="CQ1066" s="74"/>
      <c r="CR1066" s="74"/>
      <c r="CX1066" s="74"/>
      <c r="CY1066" s="74"/>
      <c r="CZ1066" s="74"/>
      <c r="DF1066" s="74">
        <v>1.9999999999999999E-11</v>
      </c>
      <c r="DG1066" s="74">
        <v>0.63542334089999997</v>
      </c>
      <c r="DH1066" s="74">
        <v>1485.2907067031999</v>
      </c>
      <c r="DI1066" s="73">
        <f t="shared" si="456"/>
        <v>1.8621983407963171E-11</v>
      </c>
      <c r="DJ1066" s="73">
        <f t="shared" si="457"/>
        <v>1.8621761462915776E-11</v>
      </c>
      <c r="DK1066" s="73">
        <f t="shared" si="458"/>
        <v>1.8621761444280082E-11</v>
      </c>
      <c r="DL1066" s="73">
        <f t="shared" si="459"/>
        <v>1.8621761444278502E-11</v>
      </c>
      <c r="DN1066" s="74"/>
      <c r="DO1066" s="74"/>
      <c r="DP1066" s="74"/>
      <c r="DV1066" s="74"/>
      <c r="DW1066" s="74"/>
      <c r="DX1066" s="74"/>
      <c r="ED1066" s="74"/>
      <c r="EE1066" s="74"/>
      <c r="EF1066" s="74"/>
      <c r="EL1066" s="74"/>
      <c r="EM1066" s="74"/>
      <c r="EN1066" s="74"/>
      <c r="ET1066" s="74"/>
      <c r="EU1066" s="74"/>
      <c r="EV1066" s="74"/>
    </row>
    <row r="1067" spans="12:152" s="73" customFormat="1" ht="13.5" x14ac:dyDescent="0.3">
      <c r="L1067" s="74"/>
      <c r="N1067" s="74">
        <v>1.2999999999999999E-10</v>
      </c>
      <c r="O1067" s="74">
        <v>1.9220736407400001</v>
      </c>
      <c r="P1067" s="74">
        <v>2962.8806017749998</v>
      </c>
      <c r="Q1067" s="73">
        <f t="shared" si="452"/>
        <v>1.2684928053138184E-10</v>
      </c>
      <c r="R1067" s="73">
        <f t="shared" si="453"/>
        <v>1.2684755393997683E-10</v>
      </c>
      <c r="S1067" s="73">
        <f t="shared" si="454"/>
        <v>1.2684755379498903E-10</v>
      </c>
      <c r="T1067" s="73">
        <f t="shared" si="455"/>
        <v>1.268475537949769E-10</v>
      </c>
      <c r="V1067" s="74"/>
      <c r="W1067" s="74"/>
      <c r="X1067" s="74"/>
      <c r="AD1067" s="74"/>
      <c r="AE1067" s="74"/>
      <c r="AF1067" s="74"/>
      <c r="AL1067" s="74"/>
      <c r="AM1067" s="74"/>
      <c r="AN1067" s="74"/>
      <c r="AT1067" s="74"/>
      <c r="AU1067" s="74"/>
      <c r="AV1067" s="74"/>
      <c r="BB1067" s="74"/>
      <c r="BC1067" s="74"/>
      <c r="BD1067" s="74"/>
      <c r="BJ1067" s="74"/>
      <c r="BK1067" s="74"/>
      <c r="BL1067" s="74"/>
      <c r="BR1067" s="74"/>
      <c r="BS1067" s="74"/>
      <c r="BT1067" s="74"/>
      <c r="BZ1067" s="74"/>
      <c r="CA1067" s="74"/>
      <c r="CB1067" s="74"/>
      <c r="CH1067" s="74"/>
      <c r="CI1067" s="74"/>
      <c r="CJ1067" s="74"/>
      <c r="CP1067" s="74"/>
      <c r="CQ1067" s="74"/>
      <c r="CR1067" s="74"/>
      <c r="CX1067" s="74"/>
      <c r="CY1067" s="74"/>
      <c r="CZ1067" s="74"/>
      <c r="DF1067" s="74">
        <v>3E-11</v>
      </c>
      <c r="DG1067" s="74">
        <v>5.2456824125499999</v>
      </c>
      <c r="DH1067" s="74">
        <v>6885.1498899308099</v>
      </c>
      <c r="DI1067" s="73">
        <f t="shared" si="456"/>
        <v>-2.0143370520241124E-11</v>
      </c>
      <c r="DJ1067" s="73">
        <f t="shared" si="457"/>
        <v>-2.0146505460367695E-11</v>
      </c>
      <c r="DK1067" s="73">
        <f t="shared" si="458"/>
        <v>-2.0146505723566804E-11</v>
      </c>
      <c r="DL1067" s="73">
        <f t="shared" si="459"/>
        <v>-2.0146505723589232E-11</v>
      </c>
      <c r="DN1067" s="74"/>
      <c r="DO1067" s="74"/>
      <c r="DP1067" s="74"/>
      <c r="DV1067" s="74"/>
      <c r="DW1067" s="74"/>
      <c r="DX1067" s="74"/>
      <c r="ED1067" s="74"/>
      <c r="EE1067" s="74"/>
      <c r="EF1067" s="74"/>
      <c r="EL1067" s="74"/>
      <c r="EM1067" s="74"/>
      <c r="EN1067" s="74"/>
      <c r="ET1067" s="74"/>
      <c r="EU1067" s="74"/>
      <c r="EV1067" s="74"/>
    </row>
    <row r="1068" spans="12:152" s="73" customFormat="1" ht="13.5" x14ac:dyDescent="0.3">
      <c r="L1068" s="74"/>
      <c r="N1068" s="74">
        <v>1.2E-10</v>
      </c>
      <c r="O1068" s="74">
        <v>4.5133545569100004</v>
      </c>
      <c r="P1068" s="74">
        <v>54190.787954946099</v>
      </c>
      <c r="Q1068" s="73">
        <f t="shared" si="452"/>
        <v>3.730699909133268E-11</v>
      </c>
      <c r="R1068" s="73">
        <f t="shared" si="453"/>
        <v>3.7180384070864967E-11</v>
      </c>
      <c r="S1068" s="73">
        <f t="shared" si="454"/>
        <v>3.7180373438085615E-11</v>
      </c>
      <c r="T1068" s="73">
        <f t="shared" si="455"/>
        <v>3.7180373437177643E-11</v>
      </c>
      <c r="V1068" s="74"/>
      <c r="W1068" s="74"/>
      <c r="X1068" s="74"/>
      <c r="AD1068" s="74"/>
      <c r="AE1068" s="74"/>
      <c r="AF1068" s="74"/>
      <c r="AL1068" s="74"/>
      <c r="AM1068" s="74"/>
      <c r="AN1068" s="74"/>
      <c r="AT1068" s="74"/>
      <c r="AU1068" s="74"/>
      <c r="AV1068" s="74"/>
      <c r="BB1068" s="74"/>
      <c r="BC1068" s="74"/>
      <c r="BD1068" s="74"/>
      <c r="BJ1068" s="74"/>
      <c r="BK1068" s="74"/>
      <c r="BL1068" s="74"/>
      <c r="BR1068" s="74"/>
      <c r="BS1068" s="74"/>
      <c r="BT1068" s="74"/>
      <c r="BZ1068" s="74"/>
      <c r="CA1068" s="74"/>
      <c r="CB1068" s="74"/>
      <c r="CH1068" s="74"/>
      <c r="CI1068" s="74"/>
      <c r="CJ1068" s="74"/>
      <c r="CP1068" s="74"/>
      <c r="CQ1068" s="74"/>
      <c r="CR1068" s="74"/>
      <c r="CX1068" s="74"/>
      <c r="CY1068" s="74"/>
      <c r="CZ1068" s="74"/>
      <c r="DF1068" s="74">
        <v>3E-11</v>
      </c>
      <c r="DG1068" s="74">
        <v>2.4630501204800002</v>
      </c>
      <c r="DH1068" s="74">
        <v>133882.09065283599</v>
      </c>
      <c r="DI1068" s="73">
        <f t="shared" si="456"/>
        <v>-2.9608412227202632E-11</v>
      </c>
      <c r="DJ1068" s="73">
        <f t="shared" si="457"/>
        <v>-2.9595052522881868E-11</v>
      </c>
      <c r="DK1068" s="73">
        <f t="shared" si="458"/>
        <v>-2.9595051391831352E-11</v>
      </c>
      <c r="DL1068" s="73">
        <f t="shared" si="459"/>
        <v>-2.9595051391735296E-11</v>
      </c>
      <c r="DN1068" s="74"/>
      <c r="DO1068" s="74"/>
      <c r="DP1068" s="74"/>
      <c r="DV1068" s="74"/>
      <c r="DW1068" s="74"/>
      <c r="DX1068" s="74"/>
      <c r="ED1068" s="74"/>
      <c r="EE1068" s="74"/>
      <c r="EF1068" s="74"/>
      <c r="EL1068" s="74"/>
      <c r="EM1068" s="74"/>
      <c r="EN1068" s="74"/>
      <c r="ET1068" s="74"/>
      <c r="EU1068" s="74"/>
      <c r="EV1068" s="74"/>
    </row>
    <row r="1069" spans="12:152" s="73" customFormat="1" ht="13.5" x14ac:dyDescent="0.3">
      <c r="L1069" s="74"/>
      <c r="N1069" s="74">
        <v>1.2E-10</v>
      </c>
      <c r="O1069" s="74">
        <v>5.8914039722</v>
      </c>
      <c r="P1069" s="74">
        <v>156954.01704032099</v>
      </c>
      <c r="Q1069" s="73">
        <f t="shared" si="452"/>
        <v>-6.4097358597426393E-11</v>
      </c>
      <c r="R1069" s="73">
        <f t="shared" si="453"/>
        <v>-6.4423152511140277E-11</v>
      </c>
      <c r="S1069" s="73">
        <f t="shared" si="454"/>
        <v>-6.4423179837567664E-11</v>
      </c>
      <c r="T1069" s="73">
        <f t="shared" si="455"/>
        <v>-6.4423179839869604E-11</v>
      </c>
      <c r="V1069" s="74"/>
      <c r="W1069" s="74"/>
      <c r="X1069" s="74"/>
      <c r="AD1069" s="74"/>
      <c r="AE1069" s="74"/>
      <c r="AF1069" s="74"/>
      <c r="AL1069" s="74"/>
      <c r="AM1069" s="74"/>
      <c r="AN1069" s="74"/>
      <c r="AT1069" s="74"/>
      <c r="AU1069" s="74"/>
      <c r="AV1069" s="74"/>
      <c r="BB1069" s="74"/>
      <c r="BC1069" s="74"/>
      <c r="BD1069" s="74"/>
      <c r="BJ1069" s="74"/>
      <c r="BK1069" s="74"/>
      <c r="BL1069" s="74"/>
      <c r="BR1069" s="74"/>
      <c r="BS1069" s="74"/>
      <c r="BT1069" s="74"/>
      <c r="BZ1069" s="74"/>
      <c r="CA1069" s="74"/>
      <c r="CB1069" s="74"/>
      <c r="CH1069" s="74"/>
      <c r="CI1069" s="74"/>
      <c r="CJ1069" s="74"/>
      <c r="CP1069" s="74"/>
      <c r="CQ1069" s="74"/>
      <c r="CR1069" s="74"/>
      <c r="CX1069" s="74"/>
      <c r="CY1069" s="74"/>
      <c r="CZ1069" s="74"/>
      <c r="DF1069" s="74">
        <v>1.9999999999999999E-11</v>
      </c>
      <c r="DG1069" s="74">
        <v>0.84094631124999997</v>
      </c>
      <c r="DH1069" s="74">
        <v>163766.09444104499</v>
      </c>
      <c r="DI1069" s="73">
        <f t="shared" si="456"/>
        <v>-1.9534141376246651E-11</v>
      </c>
      <c r="DJ1069" s="73">
        <f t="shared" si="457"/>
        <v>-1.9519636574133152E-11</v>
      </c>
      <c r="DK1069" s="73">
        <f t="shared" si="458"/>
        <v>-1.9519635347057372E-11</v>
      </c>
      <c r="DL1069" s="73">
        <f t="shared" si="459"/>
        <v>-1.9519635346954339E-11</v>
      </c>
      <c r="DN1069" s="74"/>
      <c r="DO1069" s="74"/>
      <c r="DP1069" s="74"/>
      <c r="DV1069" s="74"/>
      <c r="DW1069" s="74"/>
      <c r="DX1069" s="74"/>
      <c r="ED1069" s="74"/>
      <c r="EE1069" s="74"/>
      <c r="EF1069" s="74"/>
      <c r="EL1069" s="74"/>
      <c r="EM1069" s="74"/>
      <c r="EN1069" s="74"/>
      <c r="ET1069" s="74"/>
      <c r="EU1069" s="74"/>
      <c r="EV1069" s="74"/>
    </row>
    <row r="1070" spans="12:152" s="73" customFormat="1" ht="13.5" x14ac:dyDescent="0.3">
      <c r="L1070" s="74"/>
      <c r="N1070" s="74">
        <v>1.2E-10</v>
      </c>
      <c r="O1070" s="74">
        <v>5.8041247055499996</v>
      </c>
      <c r="P1070" s="74">
        <v>72134.412385215895</v>
      </c>
      <c r="Q1070" s="73">
        <f t="shared" si="452"/>
        <v>-9.2278448701657389E-11</v>
      </c>
      <c r="R1070" s="73">
        <f t="shared" si="453"/>
        <v>-9.2165009688746804E-11</v>
      </c>
      <c r="S1070" s="73">
        <f t="shared" si="454"/>
        <v>-9.2165000155731755E-11</v>
      </c>
      <c r="T1070" s="73">
        <f t="shared" si="455"/>
        <v>-9.2165000154927994E-11</v>
      </c>
      <c r="V1070" s="74"/>
      <c r="W1070" s="74"/>
      <c r="X1070" s="74"/>
      <c r="AD1070" s="74"/>
      <c r="AE1070" s="74"/>
      <c r="AF1070" s="74"/>
      <c r="AL1070" s="74"/>
      <c r="AM1070" s="74"/>
      <c r="AN1070" s="74"/>
      <c r="AT1070" s="74"/>
      <c r="AU1070" s="74"/>
      <c r="AV1070" s="74"/>
      <c r="BB1070" s="74"/>
      <c r="BC1070" s="74"/>
      <c r="BD1070" s="74"/>
      <c r="BJ1070" s="74"/>
      <c r="BK1070" s="74"/>
      <c r="BL1070" s="74"/>
      <c r="BR1070" s="74"/>
      <c r="BS1070" s="74"/>
      <c r="BT1070" s="74"/>
      <c r="BZ1070" s="74"/>
      <c r="CA1070" s="74"/>
      <c r="CB1070" s="74"/>
      <c r="CH1070" s="74"/>
      <c r="CI1070" s="74"/>
      <c r="CJ1070" s="74"/>
      <c r="CP1070" s="74"/>
      <c r="CQ1070" s="74"/>
      <c r="CR1070" s="74"/>
      <c r="CX1070" s="74"/>
      <c r="CY1070" s="74"/>
      <c r="CZ1070" s="74"/>
      <c r="DF1070" s="74">
        <v>3E-11</v>
      </c>
      <c r="DG1070" s="74">
        <v>2.1266087916599998</v>
      </c>
      <c r="DH1070" s="74">
        <v>42790.965275073198</v>
      </c>
      <c r="DI1070" s="73">
        <f t="shared" si="456"/>
        <v>2.8654955404041295E-11</v>
      </c>
      <c r="DJ1070" s="73">
        <f t="shared" si="457"/>
        <v>2.864715963617239E-11</v>
      </c>
      <c r="DK1070" s="73">
        <f t="shared" si="458"/>
        <v>2.8647158980699761E-11</v>
      </c>
      <c r="DL1070" s="73">
        <f t="shared" si="459"/>
        <v>2.8647158980644065E-11</v>
      </c>
      <c r="DN1070" s="74"/>
      <c r="DO1070" s="74"/>
      <c r="DP1070" s="74"/>
      <c r="DV1070" s="74"/>
      <c r="DW1070" s="74"/>
      <c r="DX1070" s="74"/>
      <c r="ED1070" s="74"/>
      <c r="EE1070" s="74"/>
      <c r="EF1070" s="74"/>
      <c r="EL1070" s="74"/>
      <c r="EM1070" s="74"/>
      <c r="EN1070" s="74"/>
      <c r="ET1070" s="74"/>
      <c r="EU1070" s="74"/>
      <c r="EV1070" s="74"/>
    </row>
    <row r="1071" spans="12:152" s="73" customFormat="1" ht="13.5" x14ac:dyDescent="0.3">
      <c r="L1071" s="74"/>
      <c r="N1071" s="74">
        <v>1.0999999999999999E-10</v>
      </c>
      <c r="O1071" s="74">
        <v>2.5444613873800002</v>
      </c>
      <c r="P1071" s="74">
        <v>26183.882368791899</v>
      </c>
      <c r="Q1071" s="73">
        <f t="shared" si="452"/>
        <v>9.2978966299128151E-11</v>
      </c>
      <c r="R1071" s="73">
        <f t="shared" si="453"/>
        <v>9.3010475752726402E-11</v>
      </c>
      <c r="S1071" s="73">
        <f t="shared" si="454"/>
        <v>9.30104783972024E-11</v>
      </c>
      <c r="T1071" s="73">
        <f t="shared" si="455"/>
        <v>9.3010478397426049E-11</v>
      </c>
      <c r="V1071" s="74"/>
      <c r="W1071" s="74"/>
      <c r="X1071" s="74"/>
      <c r="AD1071" s="74"/>
      <c r="AE1071" s="74"/>
      <c r="AF1071" s="74"/>
      <c r="AL1071" s="74"/>
      <c r="AM1071" s="74"/>
      <c r="AN1071" s="74"/>
      <c r="AT1071" s="74"/>
      <c r="AU1071" s="74"/>
      <c r="AV1071" s="74"/>
      <c r="BB1071" s="74"/>
      <c r="BC1071" s="74"/>
      <c r="BD1071" s="74"/>
      <c r="BJ1071" s="74"/>
      <c r="BK1071" s="74"/>
      <c r="BL1071" s="74"/>
      <c r="BR1071" s="74"/>
      <c r="BS1071" s="74"/>
      <c r="BT1071" s="74"/>
      <c r="BZ1071" s="74"/>
      <c r="CA1071" s="74"/>
      <c r="CB1071" s="74"/>
      <c r="CH1071" s="74"/>
      <c r="CI1071" s="74"/>
      <c r="CJ1071" s="74"/>
      <c r="CP1071" s="74"/>
      <c r="CQ1071" s="74"/>
      <c r="CR1071" s="74"/>
      <c r="CX1071" s="74"/>
      <c r="CY1071" s="74"/>
      <c r="CZ1071" s="74"/>
      <c r="DF1071" s="74">
        <v>1.9999999999999999E-11</v>
      </c>
      <c r="DG1071" s="74">
        <v>2.9880569071899998</v>
      </c>
      <c r="DH1071" s="74">
        <v>26235.9818660005</v>
      </c>
      <c r="DI1071" s="73">
        <f t="shared" si="456"/>
        <v>-5.5796105570824438E-12</v>
      </c>
      <c r="DJ1071" s="73">
        <f t="shared" si="457"/>
        <v>-5.5692891411216612E-12</v>
      </c>
      <c r="DK1071" s="73">
        <f t="shared" si="458"/>
        <v>-5.5692882744468426E-12</v>
      </c>
      <c r="DL1071" s="73">
        <f t="shared" si="459"/>
        <v>-5.5692882743736847E-12</v>
      </c>
      <c r="DN1071" s="74"/>
      <c r="DO1071" s="74"/>
      <c r="DP1071" s="74"/>
      <c r="DV1071" s="74"/>
      <c r="DW1071" s="74"/>
      <c r="DX1071" s="74"/>
      <c r="ED1071" s="74"/>
      <c r="EE1071" s="74"/>
      <c r="EF1071" s="74"/>
      <c r="EL1071" s="74"/>
      <c r="EM1071" s="74"/>
      <c r="EN1071" s="74"/>
      <c r="ET1071" s="74"/>
      <c r="EU1071" s="74"/>
      <c r="EV1071" s="74"/>
    </row>
    <row r="1072" spans="12:152" s="73" customFormat="1" ht="13.5" x14ac:dyDescent="0.3">
      <c r="L1072" s="74"/>
      <c r="N1072" s="74">
        <v>1.0999999999999999E-10</v>
      </c>
      <c r="O1072" s="74">
        <v>0.57810940674</v>
      </c>
      <c r="P1072" s="74">
        <v>142871.558358268</v>
      </c>
      <c r="Q1072" s="73">
        <f t="shared" si="452"/>
        <v>-9.3549389168483099E-11</v>
      </c>
      <c r="R1072" s="73">
        <f t="shared" si="453"/>
        <v>-9.3379654809015725E-11</v>
      </c>
      <c r="S1072" s="73">
        <f t="shared" si="454"/>
        <v>-9.3379640524162295E-11</v>
      </c>
      <c r="T1072" s="73">
        <f t="shared" si="455"/>
        <v>-9.3379640522972538E-11</v>
      </c>
      <c r="V1072" s="74"/>
      <c r="W1072" s="74"/>
      <c r="X1072" s="74"/>
      <c r="AD1072" s="74"/>
      <c r="AE1072" s="74"/>
      <c r="AF1072" s="74"/>
      <c r="AL1072" s="74"/>
      <c r="AM1072" s="74"/>
      <c r="AN1072" s="74"/>
      <c r="AT1072" s="74"/>
      <c r="AU1072" s="74"/>
      <c r="AV1072" s="74"/>
      <c r="BB1072" s="74"/>
      <c r="BC1072" s="74"/>
      <c r="BD1072" s="74"/>
      <c r="BJ1072" s="74"/>
      <c r="BK1072" s="74"/>
      <c r="BL1072" s="74"/>
      <c r="BR1072" s="74"/>
      <c r="BS1072" s="74"/>
      <c r="BT1072" s="74"/>
      <c r="BZ1072" s="74"/>
      <c r="CA1072" s="74"/>
      <c r="CB1072" s="74"/>
      <c r="CH1072" s="74"/>
      <c r="CI1072" s="74"/>
      <c r="CJ1072" s="74"/>
      <c r="CP1072" s="74"/>
      <c r="CQ1072" s="74"/>
      <c r="CR1072" s="74"/>
      <c r="CX1072" s="74"/>
      <c r="CY1072" s="74"/>
      <c r="CZ1072" s="74"/>
      <c r="DF1072" s="74">
        <v>3E-11</v>
      </c>
      <c r="DG1072" s="74">
        <v>3.26197855217</v>
      </c>
      <c r="DH1072" s="74">
        <v>156531.300184803</v>
      </c>
      <c r="DI1072" s="73">
        <f t="shared" si="456"/>
        <v>1.7767926734202457E-11</v>
      </c>
      <c r="DJ1072" s="73">
        <f t="shared" si="457"/>
        <v>1.7845333561145772E-11</v>
      </c>
      <c r="DK1072" s="73">
        <f t="shared" si="458"/>
        <v>1.7845340052688836E-11</v>
      </c>
      <c r="DL1072" s="73">
        <f t="shared" si="459"/>
        <v>1.784534005323715E-11</v>
      </c>
      <c r="DN1072" s="74"/>
      <c r="DO1072" s="74"/>
      <c r="DP1072" s="74"/>
      <c r="DV1072" s="74"/>
      <c r="DW1072" s="74"/>
      <c r="DX1072" s="74"/>
      <c r="ED1072" s="74"/>
      <c r="EE1072" s="74"/>
      <c r="EF1072" s="74"/>
      <c r="EL1072" s="74"/>
      <c r="EM1072" s="74"/>
      <c r="EN1072" s="74"/>
      <c r="ET1072" s="74"/>
      <c r="EU1072" s="74"/>
      <c r="EV1072" s="74"/>
    </row>
    <row r="1073" spans="12:152" s="73" customFormat="1" ht="13.5" x14ac:dyDescent="0.3">
      <c r="L1073" s="74"/>
      <c r="N1073" s="74">
        <v>1.4000000000000001E-10</v>
      </c>
      <c r="O1073" s="74">
        <v>1.4979748614799999</v>
      </c>
      <c r="P1073" s="74">
        <v>103883.647575942</v>
      </c>
      <c r="Q1073" s="73">
        <f t="shared" si="452"/>
        <v>2.220213712175342E-11</v>
      </c>
      <c r="R1073" s="73">
        <f t="shared" si="453"/>
        <v>2.1907972336051598E-11</v>
      </c>
      <c r="S1073" s="73">
        <f t="shared" si="454"/>
        <v>2.1907947633180721E-11</v>
      </c>
      <c r="T1073" s="73">
        <f t="shared" si="455"/>
        <v>2.1907947631105671E-11</v>
      </c>
      <c r="V1073" s="74"/>
      <c r="W1073" s="74"/>
      <c r="X1073" s="74"/>
      <c r="AD1073" s="74"/>
      <c r="AE1073" s="74"/>
      <c r="AF1073" s="74"/>
      <c r="AL1073" s="74"/>
      <c r="AM1073" s="74"/>
      <c r="AN1073" s="74"/>
      <c r="AT1073" s="74"/>
      <c r="AU1073" s="74"/>
      <c r="AV1073" s="74"/>
      <c r="BB1073" s="74"/>
      <c r="BC1073" s="74"/>
      <c r="BD1073" s="74"/>
      <c r="BJ1073" s="74"/>
      <c r="BK1073" s="74"/>
      <c r="BL1073" s="74"/>
      <c r="BR1073" s="74"/>
      <c r="BS1073" s="74"/>
      <c r="BT1073" s="74"/>
      <c r="BZ1073" s="74"/>
      <c r="CA1073" s="74"/>
      <c r="CB1073" s="74"/>
      <c r="CH1073" s="74"/>
      <c r="CI1073" s="74"/>
      <c r="CJ1073" s="74"/>
      <c r="CP1073" s="74"/>
      <c r="CQ1073" s="74"/>
      <c r="CR1073" s="74"/>
      <c r="CX1073" s="74"/>
      <c r="CY1073" s="74"/>
      <c r="CZ1073" s="74"/>
      <c r="DF1073" s="74">
        <v>1.9999999999999999E-11</v>
      </c>
      <c r="DG1073" s="74">
        <v>4.5073443560499999</v>
      </c>
      <c r="DH1073" s="74">
        <v>25248.933853823801</v>
      </c>
      <c r="DI1073" s="73">
        <f t="shared" si="456"/>
        <v>1.9914786742021502E-11</v>
      </c>
      <c r="DJ1073" s="73">
        <f t="shared" si="457"/>
        <v>1.9913830325496763E-11</v>
      </c>
      <c r="DK1073" s="73">
        <f t="shared" si="458"/>
        <v>1.9913830244970501E-11</v>
      </c>
      <c r="DL1073" s="73">
        <f t="shared" si="459"/>
        <v>1.9913830244963648E-11</v>
      </c>
      <c r="DN1073" s="74"/>
      <c r="DO1073" s="74"/>
      <c r="DP1073" s="74"/>
      <c r="DV1073" s="74"/>
      <c r="DW1073" s="74"/>
      <c r="DX1073" s="74"/>
      <c r="ED1073" s="74"/>
      <c r="EE1073" s="74"/>
      <c r="EF1073" s="74"/>
      <c r="EL1073" s="74"/>
      <c r="EM1073" s="74"/>
      <c r="EN1073" s="74"/>
      <c r="ET1073" s="74"/>
      <c r="EU1073" s="74"/>
      <c r="EV1073" s="74"/>
    </row>
    <row r="1074" spans="12:152" s="73" customFormat="1" ht="13.5" x14ac:dyDescent="0.3">
      <c r="L1074" s="74"/>
      <c r="N1074" s="74">
        <v>1.0999999999999999E-10</v>
      </c>
      <c r="O1074" s="74">
        <v>0.25563634032999999</v>
      </c>
      <c r="P1074" s="74">
        <v>52663.441034402502</v>
      </c>
      <c r="Q1074" s="73">
        <f t="shared" si="452"/>
        <v>5.0235041079032868E-11</v>
      </c>
      <c r="R1074" s="73">
        <f t="shared" si="453"/>
        <v>5.0340568075507033E-11</v>
      </c>
      <c r="S1074" s="73">
        <f t="shared" si="454"/>
        <v>5.0340576933308028E-11</v>
      </c>
      <c r="T1074" s="73">
        <f t="shared" si="455"/>
        <v>5.0340576934064129E-11</v>
      </c>
      <c r="V1074" s="74"/>
      <c r="W1074" s="74"/>
      <c r="X1074" s="74"/>
      <c r="AD1074" s="74"/>
      <c r="AE1074" s="74"/>
      <c r="AF1074" s="74"/>
      <c r="AL1074" s="74"/>
      <c r="AM1074" s="74"/>
      <c r="AN1074" s="74"/>
      <c r="AT1074" s="74"/>
      <c r="AU1074" s="74"/>
      <c r="AV1074" s="74"/>
      <c r="BB1074" s="74"/>
      <c r="BC1074" s="74"/>
      <c r="BD1074" s="74"/>
      <c r="BJ1074" s="74"/>
      <c r="BK1074" s="74"/>
      <c r="BL1074" s="74"/>
      <c r="BR1074" s="74"/>
      <c r="BS1074" s="74"/>
      <c r="BT1074" s="74"/>
      <c r="BZ1074" s="74"/>
      <c r="CA1074" s="74"/>
      <c r="CB1074" s="74"/>
      <c r="CH1074" s="74"/>
      <c r="CI1074" s="74"/>
      <c r="CJ1074" s="74"/>
      <c r="CP1074" s="74"/>
      <c r="CQ1074" s="74"/>
      <c r="CR1074" s="74"/>
      <c r="CX1074" s="74"/>
      <c r="CY1074" s="74"/>
      <c r="CZ1074" s="74"/>
      <c r="DF1074" s="74">
        <v>1.9999999999999999E-11</v>
      </c>
      <c r="DG1074" s="74">
        <v>4.3285979131700003</v>
      </c>
      <c r="DH1074" s="74">
        <v>1685.0521225016</v>
      </c>
      <c r="DI1074" s="73">
        <f t="shared" si="456"/>
        <v>1.9214952626089858E-11</v>
      </c>
      <c r="DJ1074" s="73">
        <f t="shared" si="457"/>
        <v>1.9215144110661196E-11</v>
      </c>
      <c r="DK1074" s="73">
        <f t="shared" si="458"/>
        <v>1.9215144126737664E-11</v>
      </c>
      <c r="DL1074" s="73">
        <f t="shared" si="459"/>
        <v>1.9215144126739024E-11</v>
      </c>
      <c r="DN1074" s="74"/>
      <c r="DO1074" s="74"/>
      <c r="DP1074" s="74"/>
      <c r="DV1074" s="74"/>
      <c r="DW1074" s="74"/>
      <c r="DX1074" s="74"/>
      <c r="ED1074" s="74"/>
      <c r="EE1074" s="74"/>
      <c r="EF1074" s="74"/>
      <c r="EL1074" s="74"/>
      <c r="EM1074" s="74"/>
      <c r="EN1074" s="74"/>
      <c r="ET1074" s="74"/>
      <c r="EU1074" s="74"/>
      <c r="EV1074" s="74"/>
    </row>
    <row r="1075" spans="12:152" s="73" customFormat="1" ht="13.5" x14ac:dyDescent="0.3">
      <c r="L1075" s="74"/>
      <c r="N1075" s="74">
        <v>1.0999999999999999E-10</v>
      </c>
      <c r="O1075" s="74">
        <v>4.3422615743200002</v>
      </c>
      <c r="P1075" s="74">
        <v>63786.358241522597</v>
      </c>
      <c r="Q1075" s="73">
        <f t="shared" si="452"/>
        <v>-9.7239761433679101E-11</v>
      </c>
      <c r="R1075" s="73">
        <f t="shared" si="453"/>
        <v>-9.730686250588095E-11</v>
      </c>
      <c r="S1075" s="73">
        <f t="shared" si="454"/>
        <v>-9.7306868132853245E-11</v>
      </c>
      <c r="T1075" s="73">
        <f t="shared" si="455"/>
        <v>-9.7306868133331446E-11</v>
      </c>
      <c r="V1075" s="74"/>
      <c r="W1075" s="74"/>
      <c r="X1075" s="74"/>
      <c r="AD1075" s="74"/>
      <c r="AE1075" s="74"/>
      <c r="AF1075" s="74"/>
      <c r="AL1075" s="74"/>
      <c r="AM1075" s="74"/>
      <c r="AN1075" s="74"/>
      <c r="AT1075" s="74"/>
      <c r="AU1075" s="74"/>
      <c r="AV1075" s="74"/>
      <c r="BB1075" s="74"/>
      <c r="BC1075" s="74"/>
      <c r="BD1075" s="74"/>
      <c r="BJ1075" s="74"/>
      <c r="BK1075" s="74"/>
      <c r="BL1075" s="74"/>
      <c r="BR1075" s="74"/>
      <c r="BS1075" s="74"/>
      <c r="BT1075" s="74"/>
      <c r="BZ1075" s="74"/>
      <c r="CA1075" s="74"/>
      <c r="CB1075" s="74"/>
      <c r="CH1075" s="74"/>
      <c r="CI1075" s="74"/>
      <c r="CJ1075" s="74"/>
      <c r="CP1075" s="74"/>
      <c r="CQ1075" s="74"/>
      <c r="CR1075" s="74"/>
      <c r="CX1075" s="74"/>
      <c r="CY1075" s="74"/>
      <c r="CZ1075" s="74"/>
      <c r="DF1075" s="74">
        <v>1.9999999999999999E-11</v>
      </c>
      <c r="DG1075" s="74">
        <v>5.6233558401400003</v>
      </c>
      <c r="DH1075" s="74">
        <v>28213.780548953298</v>
      </c>
      <c r="DI1075" s="73">
        <f t="shared" si="456"/>
        <v>9.3013588291885175E-12</v>
      </c>
      <c r="DJ1075" s="73">
        <f t="shared" si="457"/>
        <v>9.2911257109943675E-12</v>
      </c>
      <c r="DK1075" s="73">
        <f t="shared" si="458"/>
        <v>9.2911248516707732E-12</v>
      </c>
      <c r="DL1075" s="73">
        <f t="shared" si="459"/>
        <v>9.2911248515982867E-12</v>
      </c>
      <c r="DN1075" s="74"/>
      <c r="DO1075" s="74"/>
      <c r="DP1075" s="74"/>
      <c r="DV1075" s="74"/>
      <c r="DW1075" s="74"/>
      <c r="DX1075" s="74"/>
      <c r="ED1075" s="74"/>
      <c r="EE1075" s="74"/>
      <c r="EF1075" s="74"/>
      <c r="EL1075" s="74"/>
      <c r="EM1075" s="74"/>
      <c r="EN1075" s="74"/>
      <c r="ET1075" s="74"/>
      <c r="EU1075" s="74"/>
      <c r="EV1075" s="74"/>
    </row>
    <row r="1076" spans="12:152" s="73" customFormat="1" ht="13.5" x14ac:dyDescent="0.3">
      <c r="L1076" s="74"/>
      <c r="N1076" s="74">
        <v>1.0999999999999999E-10</v>
      </c>
      <c r="O1076" s="74">
        <v>5.7954615577900004</v>
      </c>
      <c r="P1076" s="74">
        <v>76358.244659782096</v>
      </c>
      <c r="Q1076" s="73">
        <f t="shared" si="452"/>
        <v>-3.8399452299555418E-11</v>
      </c>
      <c r="R1076" s="73">
        <f t="shared" si="453"/>
        <v>-3.82381913557185E-11</v>
      </c>
      <c r="S1076" s="73">
        <f t="shared" si="454"/>
        <v>-3.8238177811982645E-11</v>
      </c>
      <c r="T1076" s="73">
        <f t="shared" si="455"/>
        <v>-3.823817781083353E-11</v>
      </c>
      <c r="V1076" s="74"/>
      <c r="W1076" s="74"/>
      <c r="X1076" s="74"/>
      <c r="AD1076" s="74"/>
      <c r="AE1076" s="74"/>
      <c r="AF1076" s="74"/>
      <c r="AL1076" s="74"/>
      <c r="AM1076" s="74"/>
      <c r="AN1076" s="74"/>
      <c r="AT1076" s="74"/>
      <c r="AU1076" s="74"/>
      <c r="AV1076" s="74"/>
      <c r="BB1076" s="74"/>
      <c r="BC1076" s="74"/>
      <c r="BD1076" s="74"/>
      <c r="BJ1076" s="74"/>
      <c r="BK1076" s="74"/>
      <c r="BL1076" s="74"/>
      <c r="BR1076" s="74"/>
      <c r="BS1076" s="74"/>
      <c r="BT1076" s="74"/>
      <c r="BZ1076" s="74"/>
      <c r="CA1076" s="74"/>
      <c r="CB1076" s="74"/>
      <c r="CH1076" s="74"/>
      <c r="CI1076" s="74"/>
      <c r="CJ1076" s="74"/>
      <c r="CP1076" s="74"/>
      <c r="CQ1076" s="74"/>
      <c r="CR1076" s="74"/>
      <c r="CX1076" s="74"/>
      <c r="CY1076" s="74"/>
      <c r="CZ1076" s="74"/>
      <c r="DF1076" s="74">
        <v>1.9999999999999999E-11</v>
      </c>
      <c r="DG1076" s="74">
        <v>3.8749232355199998</v>
      </c>
      <c r="DH1076" s="74">
        <v>199599.31813847501</v>
      </c>
      <c r="DI1076" s="73">
        <f t="shared" si="456"/>
        <v>-1.7731070494816031E-11</v>
      </c>
      <c r="DJ1076" s="73">
        <f t="shared" si="457"/>
        <v>-1.7768748332125428E-11</v>
      </c>
      <c r="DK1076" s="73">
        <f t="shared" si="458"/>
        <v>-1.7768751483174442E-11</v>
      </c>
      <c r="DL1076" s="73">
        <f t="shared" si="459"/>
        <v>-1.7768751483441612E-11</v>
      </c>
      <c r="DN1076" s="74"/>
      <c r="DO1076" s="74"/>
      <c r="DP1076" s="74"/>
      <c r="DV1076" s="74"/>
      <c r="DW1076" s="74"/>
      <c r="DX1076" s="74"/>
      <c r="ED1076" s="74"/>
      <c r="EE1076" s="74"/>
      <c r="EF1076" s="74"/>
      <c r="EL1076" s="74"/>
      <c r="EM1076" s="74"/>
      <c r="EN1076" s="74"/>
      <c r="ET1076" s="74"/>
      <c r="EU1076" s="74"/>
      <c r="EV1076" s="74"/>
    </row>
    <row r="1077" spans="12:152" s="73" customFormat="1" ht="13.5" x14ac:dyDescent="0.3">
      <c r="L1077" s="74"/>
      <c r="N1077" s="74">
        <v>1.0999999999999999E-10</v>
      </c>
      <c r="O1077" s="74">
        <v>5.4358161795899997</v>
      </c>
      <c r="P1077" s="74">
        <v>4398.1746865740097</v>
      </c>
      <c r="Q1077" s="73">
        <f t="shared" si="452"/>
        <v>1.0818660871208669E-11</v>
      </c>
      <c r="R1077" s="73">
        <f t="shared" si="453"/>
        <v>1.0828521966518452E-11</v>
      </c>
      <c r="S1077" s="73">
        <f t="shared" si="454"/>
        <v>1.0828522794471737E-11</v>
      </c>
      <c r="T1077" s="73">
        <f t="shared" si="455"/>
        <v>1.0828522794541739E-11</v>
      </c>
      <c r="V1077" s="74"/>
      <c r="W1077" s="74"/>
      <c r="X1077" s="74"/>
      <c r="AD1077" s="74"/>
      <c r="AE1077" s="74"/>
      <c r="AF1077" s="74"/>
      <c r="AL1077" s="74"/>
      <c r="AM1077" s="74"/>
      <c r="AN1077" s="74"/>
      <c r="AT1077" s="74"/>
      <c r="AU1077" s="74"/>
      <c r="AV1077" s="74"/>
      <c r="BB1077" s="74"/>
      <c r="BC1077" s="74"/>
      <c r="BD1077" s="74"/>
      <c r="BJ1077" s="74"/>
      <c r="BK1077" s="74"/>
      <c r="BL1077" s="74"/>
      <c r="BR1077" s="74"/>
      <c r="BS1077" s="74"/>
      <c r="BT1077" s="74"/>
      <c r="BZ1077" s="74"/>
      <c r="CA1077" s="74"/>
      <c r="CB1077" s="74"/>
      <c r="CH1077" s="74"/>
      <c r="CI1077" s="74"/>
      <c r="CJ1077" s="74"/>
      <c r="CP1077" s="74"/>
      <c r="CQ1077" s="74"/>
      <c r="CR1077" s="74"/>
      <c r="CX1077" s="74"/>
      <c r="CY1077" s="74"/>
      <c r="CZ1077" s="74"/>
      <c r="DF1077" s="74">
        <v>1.9999999999999999E-11</v>
      </c>
      <c r="DG1077" s="74">
        <v>2.60597304148</v>
      </c>
      <c r="DH1077" s="74">
        <v>26713.573333886499</v>
      </c>
      <c r="DI1077" s="73">
        <f t="shared" si="456"/>
        <v>-1.961573299711813E-11</v>
      </c>
      <c r="DJ1077" s="73">
        <f t="shared" si="457"/>
        <v>-1.961359527181042E-11</v>
      </c>
      <c r="DK1077" s="73">
        <f t="shared" si="458"/>
        <v>-1.9613595092076041E-11</v>
      </c>
      <c r="DL1077" s="73">
        <f t="shared" si="459"/>
        <v>-1.9613595092060919E-11</v>
      </c>
      <c r="DN1077" s="74"/>
      <c r="DO1077" s="74"/>
      <c r="DP1077" s="74"/>
      <c r="DV1077" s="74"/>
      <c r="DW1077" s="74"/>
      <c r="DX1077" s="74"/>
      <c r="ED1077" s="74"/>
      <c r="EE1077" s="74"/>
      <c r="EF1077" s="74"/>
      <c r="EL1077" s="74"/>
      <c r="EM1077" s="74"/>
      <c r="EN1077" s="74"/>
      <c r="ET1077" s="74"/>
      <c r="EU1077" s="74"/>
      <c r="EV1077" s="74"/>
    </row>
    <row r="1078" spans="12:152" s="73" customFormat="1" ht="13.5" x14ac:dyDescent="0.3">
      <c r="L1078" s="74"/>
      <c r="N1078" s="74">
        <v>1E-10</v>
      </c>
      <c r="O1078" s="74">
        <v>3.45435285202</v>
      </c>
      <c r="P1078" s="74">
        <v>26830.893202106799</v>
      </c>
      <c r="Q1078" s="73">
        <f t="shared" si="452"/>
        <v>8.3423170096769225E-11</v>
      </c>
      <c r="R1078" s="73">
        <f t="shared" si="453"/>
        <v>8.3392854503542943E-11</v>
      </c>
      <c r="S1078" s="73">
        <f t="shared" si="454"/>
        <v>8.339285195712648E-11</v>
      </c>
      <c r="T1078" s="73">
        <f t="shared" si="455"/>
        <v>8.3392851956910017E-11</v>
      </c>
      <c r="V1078" s="74"/>
      <c r="W1078" s="74"/>
      <c r="X1078" s="74"/>
      <c r="AD1078" s="74"/>
      <c r="AE1078" s="74"/>
      <c r="AF1078" s="74"/>
      <c r="AL1078" s="74"/>
      <c r="AM1078" s="74"/>
      <c r="AN1078" s="74"/>
      <c r="AT1078" s="74"/>
      <c r="AU1078" s="74"/>
      <c r="AV1078" s="74"/>
      <c r="BB1078" s="74"/>
      <c r="BC1078" s="74"/>
      <c r="BD1078" s="74"/>
      <c r="BJ1078" s="74"/>
      <c r="BK1078" s="74"/>
      <c r="BL1078" s="74"/>
      <c r="BR1078" s="74"/>
      <c r="BS1078" s="74"/>
      <c r="BT1078" s="74"/>
      <c r="BZ1078" s="74"/>
      <c r="CA1078" s="74"/>
      <c r="CB1078" s="74"/>
      <c r="CH1078" s="74"/>
      <c r="CI1078" s="74"/>
      <c r="CJ1078" s="74"/>
      <c r="CP1078" s="74"/>
      <c r="CQ1078" s="74"/>
      <c r="CR1078" s="74"/>
      <c r="CX1078" s="74"/>
      <c r="CY1078" s="74"/>
      <c r="CZ1078" s="74"/>
      <c r="DF1078" s="74">
        <v>3E-11</v>
      </c>
      <c r="DG1078" s="74">
        <v>4.1573364431600002</v>
      </c>
      <c r="DH1078" s="74">
        <v>51688.171531894201</v>
      </c>
      <c r="DI1078" s="73">
        <f t="shared" si="456"/>
        <v>-4.589406971177763E-12</v>
      </c>
      <c r="DJ1078" s="73">
        <f t="shared" si="457"/>
        <v>-4.5580179151473391E-12</v>
      </c>
      <c r="DK1078" s="73">
        <f t="shared" si="458"/>
        <v>-4.5580152794454396E-12</v>
      </c>
      <c r="DL1078" s="73">
        <f t="shared" si="459"/>
        <v>-4.5580152792195821E-12</v>
      </c>
      <c r="DN1078" s="74"/>
      <c r="DO1078" s="74"/>
      <c r="DP1078" s="74"/>
      <c r="DV1078" s="74"/>
      <c r="DW1078" s="74"/>
      <c r="DX1078" s="74"/>
      <c r="ED1078" s="74"/>
      <c r="EE1078" s="74"/>
      <c r="EF1078" s="74"/>
      <c r="EL1078" s="74"/>
      <c r="EM1078" s="74"/>
      <c r="EN1078" s="74"/>
      <c r="ET1078" s="74"/>
      <c r="EU1078" s="74"/>
      <c r="EV1078" s="74"/>
    </row>
    <row r="1079" spans="12:152" s="73" customFormat="1" ht="13.5" x14ac:dyDescent="0.3">
      <c r="L1079" s="74"/>
      <c r="N1079" s="74">
        <v>1E-10</v>
      </c>
      <c r="O1079" s="74">
        <v>1.05961891051</v>
      </c>
      <c r="P1079" s="74">
        <v>216897.500465802</v>
      </c>
      <c r="Q1079" s="73">
        <f t="shared" si="452"/>
        <v>5.5633478695662679E-11</v>
      </c>
      <c r="R1079" s="73">
        <f t="shared" si="453"/>
        <v>5.5263777951893045E-11</v>
      </c>
      <c r="S1079" s="73">
        <f t="shared" si="454"/>
        <v>5.5263746865177143E-11</v>
      </c>
      <c r="T1079" s="73">
        <f t="shared" si="455"/>
        <v>5.5263746862524168E-11</v>
      </c>
      <c r="V1079" s="74"/>
      <c r="W1079" s="74"/>
      <c r="X1079" s="74"/>
      <c r="AD1079" s="74"/>
      <c r="AE1079" s="74"/>
      <c r="AF1079" s="74"/>
      <c r="AL1079" s="74"/>
      <c r="AM1079" s="74"/>
      <c r="AN1079" s="74"/>
      <c r="AT1079" s="74"/>
      <c r="AU1079" s="74"/>
      <c r="AV1079" s="74"/>
      <c r="BB1079" s="74"/>
      <c r="BC1079" s="74"/>
      <c r="BD1079" s="74"/>
      <c r="BJ1079" s="74"/>
      <c r="BK1079" s="74"/>
      <c r="BL1079" s="74"/>
      <c r="BR1079" s="74"/>
      <c r="BS1079" s="74"/>
      <c r="BT1079" s="74"/>
      <c r="BZ1079" s="74"/>
      <c r="CA1079" s="74"/>
      <c r="CB1079" s="74"/>
      <c r="CH1079" s="74"/>
      <c r="CI1079" s="74"/>
      <c r="CJ1079" s="74"/>
      <c r="CP1079" s="74"/>
      <c r="CQ1079" s="74"/>
      <c r="CR1079" s="74"/>
      <c r="CX1079" s="74"/>
      <c r="CY1079" s="74"/>
      <c r="CZ1079" s="74"/>
      <c r="DF1079" s="74">
        <v>3E-11</v>
      </c>
      <c r="DG1079" s="74">
        <v>4.3310138987400002</v>
      </c>
      <c r="DH1079" s="74">
        <v>220025.88923089701</v>
      </c>
      <c r="DI1079" s="73">
        <f t="shared" si="456"/>
        <v>-2.8610494572320494E-11</v>
      </c>
      <c r="DJ1079" s="73">
        <f t="shared" si="457"/>
        <v>-2.8569535113918119E-11</v>
      </c>
      <c r="DK1079" s="73">
        <f t="shared" si="458"/>
        <v>-2.8569531650505256E-11</v>
      </c>
      <c r="DL1079" s="73">
        <f t="shared" si="459"/>
        <v>-2.8569531650213888E-11</v>
      </c>
      <c r="DN1079" s="74"/>
      <c r="DO1079" s="74"/>
      <c r="DP1079" s="74"/>
      <c r="DV1079" s="74"/>
      <c r="DW1079" s="74"/>
      <c r="DX1079" s="74"/>
      <c r="ED1079" s="74"/>
      <c r="EE1079" s="74"/>
      <c r="EF1079" s="74"/>
      <c r="EL1079" s="74"/>
      <c r="EM1079" s="74"/>
      <c r="EN1079" s="74"/>
      <c r="ET1079" s="74"/>
      <c r="EU1079" s="74"/>
      <c r="EV1079" s="74"/>
    </row>
    <row r="1080" spans="12:152" s="73" customFormat="1" ht="13.5" x14ac:dyDescent="0.3">
      <c r="L1080" s="74"/>
      <c r="N1080" s="74">
        <v>1E-10</v>
      </c>
      <c r="O1080" s="74">
        <v>5.54078372768</v>
      </c>
      <c r="P1080" s="74">
        <v>53867.971952650703</v>
      </c>
      <c r="Q1080" s="73">
        <f t="shared" si="452"/>
        <v>6.8746376889294972E-11</v>
      </c>
      <c r="R1080" s="73">
        <f t="shared" si="453"/>
        <v>6.8826460512973674E-11</v>
      </c>
      <c r="S1080" s="73">
        <f t="shared" si="454"/>
        <v>6.8826467233433993E-11</v>
      </c>
      <c r="T1080" s="73">
        <f t="shared" si="455"/>
        <v>6.8826467234003081E-11</v>
      </c>
      <c r="V1080" s="74"/>
      <c r="W1080" s="74"/>
      <c r="X1080" s="74"/>
      <c r="AD1080" s="74"/>
      <c r="AE1080" s="74"/>
      <c r="AF1080" s="74"/>
      <c r="AL1080" s="74"/>
      <c r="AM1080" s="74"/>
      <c r="AN1080" s="74"/>
      <c r="AT1080" s="74"/>
      <c r="AU1080" s="74"/>
      <c r="AV1080" s="74"/>
      <c r="BB1080" s="74"/>
      <c r="BC1080" s="74"/>
      <c r="BD1080" s="74"/>
      <c r="BJ1080" s="74"/>
      <c r="BK1080" s="74"/>
      <c r="BL1080" s="74"/>
      <c r="BR1080" s="74"/>
      <c r="BS1080" s="74"/>
      <c r="BT1080" s="74"/>
      <c r="BZ1080" s="74"/>
      <c r="CA1080" s="74"/>
      <c r="CB1080" s="74"/>
      <c r="CH1080" s="74"/>
      <c r="CI1080" s="74"/>
      <c r="CJ1080" s="74"/>
      <c r="CP1080" s="74"/>
      <c r="CQ1080" s="74"/>
      <c r="CR1080" s="74"/>
      <c r="CX1080" s="74"/>
      <c r="CY1080" s="74"/>
      <c r="CZ1080" s="74"/>
      <c r="DF1080" s="74">
        <v>1.9999999999999999E-11</v>
      </c>
      <c r="DG1080" s="74">
        <v>4.4656752308099996</v>
      </c>
      <c r="DH1080" s="74">
        <v>31127.491389887098</v>
      </c>
      <c r="DI1080" s="73">
        <f t="shared" si="456"/>
        <v>9.1231486465040601E-12</v>
      </c>
      <c r="DJ1080" s="73">
        <f t="shared" si="457"/>
        <v>9.1344939600864607E-12</v>
      </c>
      <c r="DK1080" s="73">
        <f t="shared" si="458"/>
        <v>9.1344949125062069E-12</v>
      </c>
      <c r="DL1080" s="73">
        <f t="shared" si="459"/>
        <v>9.1344949125871155E-12</v>
      </c>
      <c r="DN1080" s="74"/>
      <c r="DO1080" s="74"/>
      <c r="DP1080" s="74"/>
      <c r="DV1080" s="74"/>
      <c r="DW1080" s="74"/>
      <c r="DX1080" s="74"/>
      <c r="ED1080" s="74"/>
      <c r="EE1080" s="74"/>
      <c r="EF1080" s="74"/>
      <c r="EL1080" s="74"/>
      <c r="EM1080" s="74"/>
      <c r="EN1080" s="74"/>
      <c r="ET1080" s="74"/>
      <c r="EU1080" s="74"/>
      <c r="EV1080" s="74"/>
    </row>
    <row r="1081" spans="12:152" s="73" customFormat="1" ht="13.5" x14ac:dyDescent="0.3">
      <c r="L1081" s="74"/>
      <c r="N1081" s="74">
        <v>1.2999999999999999E-10</v>
      </c>
      <c r="O1081" s="74">
        <v>4.0929192940899997</v>
      </c>
      <c r="P1081" s="74">
        <v>78378.148713407805</v>
      </c>
      <c r="Q1081" s="73">
        <f t="shared" si="452"/>
        <v>-5.8736107237706223E-12</v>
      </c>
      <c r="R1081" s="73">
        <f t="shared" si="453"/>
        <v>-5.6651218790257401E-12</v>
      </c>
      <c r="S1081" s="73">
        <f t="shared" si="454"/>
        <v>-5.6651043732577891E-12</v>
      </c>
      <c r="T1081" s="73">
        <f t="shared" si="455"/>
        <v>-5.6651043717812644E-12</v>
      </c>
      <c r="V1081" s="74"/>
      <c r="W1081" s="74"/>
      <c r="X1081" s="74"/>
      <c r="AD1081" s="74"/>
      <c r="AE1081" s="74"/>
      <c r="AF1081" s="74"/>
      <c r="AL1081" s="74"/>
      <c r="AM1081" s="74"/>
      <c r="AN1081" s="74"/>
      <c r="AT1081" s="74"/>
      <c r="AU1081" s="74"/>
      <c r="AV1081" s="74"/>
      <c r="BB1081" s="74"/>
      <c r="BC1081" s="74"/>
      <c r="BD1081" s="74"/>
      <c r="BJ1081" s="74"/>
      <c r="BK1081" s="74"/>
      <c r="BL1081" s="74"/>
      <c r="BR1081" s="74"/>
      <c r="BS1081" s="74"/>
      <c r="BT1081" s="74"/>
      <c r="BZ1081" s="74"/>
      <c r="CA1081" s="74"/>
      <c r="CB1081" s="74"/>
      <c r="CH1081" s="74"/>
      <c r="CI1081" s="74"/>
      <c r="CJ1081" s="74"/>
      <c r="CP1081" s="74"/>
      <c r="CQ1081" s="74"/>
      <c r="CR1081" s="74"/>
      <c r="CX1081" s="74"/>
      <c r="CY1081" s="74"/>
      <c r="CZ1081" s="74"/>
      <c r="DF1081" s="74">
        <v>1.9999999999999999E-11</v>
      </c>
      <c r="DG1081" s="74">
        <v>3.66265576771</v>
      </c>
      <c r="DH1081" s="74">
        <v>26397.1814642299</v>
      </c>
      <c r="DI1081" s="73">
        <f t="shared" si="456"/>
        <v>8.4087152500817873E-12</v>
      </c>
      <c r="DJ1081" s="73">
        <f t="shared" si="457"/>
        <v>8.3989028297564732E-12</v>
      </c>
      <c r="DK1081" s="73">
        <f t="shared" si="458"/>
        <v>8.3989020057832906E-12</v>
      </c>
      <c r="DL1081" s="73">
        <f t="shared" si="459"/>
        <v>8.3989020057131305E-12</v>
      </c>
      <c r="DN1081" s="74"/>
      <c r="DO1081" s="74"/>
      <c r="DP1081" s="74"/>
      <c r="DV1081" s="74"/>
      <c r="DW1081" s="74"/>
      <c r="DX1081" s="74"/>
      <c r="ED1081" s="74"/>
      <c r="EE1081" s="74"/>
      <c r="EF1081" s="74"/>
      <c r="EL1081" s="74"/>
      <c r="EM1081" s="74"/>
      <c r="EN1081" s="74"/>
      <c r="ET1081" s="74"/>
      <c r="EU1081" s="74"/>
      <c r="EV1081" s="74"/>
    </row>
    <row r="1082" spans="12:152" s="73" customFormat="1" ht="13.5" x14ac:dyDescent="0.3">
      <c r="L1082" s="74"/>
      <c r="N1082" s="74">
        <v>1.2E-10</v>
      </c>
      <c r="O1082" s="74">
        <v>6.09214378282</v>
      </c>
      <c r="P1082" s="74">
        <v>156523.53751408699</v>
      </c>
      <c r="Q1082" s="73">
        <f t="shared" si="452"/>
        <v>-1.0534312179401312E-10</v>
      </c>
      <c r="R1082" s="73">
        <f t="shared" si="453"/>
        <v>-1.0552682489624054E-10</v>
      </c>
      <c r="S1082" s="73">
        <f t="shared" si="454"/>
        <v>-1.0552684027482266E-10</v>
      </c>
      <c r="T1082" s="73">
        <f t="shared" si="455"/>
        <v>-1.0552684027612171E-10</v>
      </c>
      <c r="V1082" s="74"/>
      <c r="W1082" s="74"/>
      <c r="X1082" s="74"/>
      <c r="AD1082" s="74"/>
      <c r="AE1082" s="74"/>
      <c r="AF1082" s="74"/>
      <c r="AL1082" s="74"/>
      <c r="AM1082" s="74"/>
      <c r="AN1082" s="74"/>
      <c r="AT1082" s="74"/>
      <c r="AU1082" s="74"/>
      <c r="AV1082" s="74"/>
      <c r="BB1082" s="74"/>
      <c r="BC1082" s="74"/>
      <c r="BD1082" s="74"/>
      <c r="BJ1082" s="74"/>
      <c r="BK1082" s="74"/>
      <c r="BL1082" s="74"/>
      <c r="BR1082" s="74"/>
      <c r="BS1082" s="74"/>
      <c r="BT1082" s="74"/>
      <c r="BZ1082" s="74"/>
      <c r="CA1082" s="74"/>
      <c r="CB1082" s="74"/>
      <c r="CH1082" s="74"/>
      <c r="CI1082" s="74"/>
      <c r="CJ1082" s="74"/>
      <c r="CP1082" s="74"/>
      <c r="CQ1082" s="74"/>
      <c r="CR1082" s="74"/>
      <c r="CX1082" s="74"/>
      <c r="CY1082" s="74"/>
      <c r="CZ1082" s="74"/>
      <c r="DF1082" s="74">
        <v>1.9999999999999999E-11</v>
      </c>
      <c r="DG1082" s="74">
        <v>4.6831277405199998</v>
      </c>
      <c r="DH1082" s="74">
        <v>49850.856874332698</v>
      </c>
      <c r="DI1082" s="73">
        <f t="shared" si="456"/>
        <v>-1.5513248351250561E-11</v>
      </c>
      <c r="DJ1082" s="73">
        <f t="shared" si="457"/>
        <v>-1.5526128883823683E-11</v>
      </c>
      <c r="DK1082" s="73">
        <f t="shared" si="458"/>
        <v>-1.5526129964619959E-11</v>
      </c>
      <c r="DL1082" s="73">
        <f t="shared" si="459"/>
        <v>-1.5526129964711686E-11</v>
      </c>
      <c r="DN1082" s="74"/>
      <c r="DO1082" s="74"/>
      <c r="DP1082" s="74"/>
      <c r="DV1082" s="74"/>
      <c r="DW1082" s="74"/>
      <c r="DX1082" s="74"/>
      <c r="ED1082" s="74"/>
      <c r="EE1082" s="74"/>
      <c r="EF1082" s="74"/>
      <c r="EL1082" s="74"/>
      <c r="EM1082" s="74"/>
      <c r="EN1082" s="74"/>
      <c r="ET1082" s="74"/>
      <c r="EU1082" s="74"/>
      <c r="EV1082" s="74"/>
    </row>
    <row r="1083" spans="12:152" s="73" customFormat="1" ht="13.5" x14ac:dyDescent="0.3">
      <c r="L1083" s="74"/>
      <c r="N1083" s="74">
        <v>1.2E-10</v>
      </c>
      <c r="O1083" s="74">
        <v>2.30793560033</v>
      </c>
      <c r="P1083" s="74">
        <v>192828.60753723001</v>
      </c>
      <c r="Q1083" s="73">
        <f t="shared" si="452"/>
        <v>5.4488956353050207E-11</v>
      </c>
      <c r="R1083" s="73">
        <f t="shared" si="453"/>
        <v>5.4066267245964421E-11</v>
      </c>
      <c r="S1083" s="73">
        <f t="shared" si="454"/>
        <v>5.406623172063296E-11</v>
      </c>
      <c r="T1083" s="73">
        <f t="shared" si="455"/>
        <v>5.4066231717612504E-11</v>
      </c>
      <c r="V1083" s="74"/>
      <c r="W1083" s="74"/>
      <c r="X1083" s="74"/>
      <c r="AD1083" s="74"/>
      <c r="AE1083" s="74"/>
      <c r="AF1083" s="74"/>
      <c r="AL1083" s="74"/>
      <c r="AM1083" s="74"/>
      <c r="AN1083" s="74"/>
      <c r="AT1083" s="74"/>
      <c r="AU1083" s="74"/>
      <c r="AV1083" s="74"/>
      <c r="BB1083" s="74"/>
      <c r="BC1083" s="74"/>
      <c r="BD1083" s="74"/>
      <c r="BJ1083" s="74"/>
      <c r="BK1083" s="74"/>
      <c r="BL1083" s="74"/>
      <c r="BR1083" s="74"/>
      <c r="BS1083" s="74"/>
      <c r="BT1083" s="74"/>
      <c r="BZ1083" s="74"/>
      <c r="CA1083" s="74"/>
      <c r="CB1083" s="74"/>
      <c r="CH1083" s="74"/>
      <c r="CI1083" s="74"/>
      <c r="CJ1083" s="74"/>
      <c r="CP1083" s="74"/>
      <c r="CQ1083" s="74"/>
      <c r="CR1083" s="74"/>
      <c r="CX1083" s="74"/>
      <c r="CY1083" s="74"/>
      <c r="CZ1083" s="74"/>
      <c r="DF1083" s="74">
        <v>1.9999999999999999E-11</v>
      </c>
      <c r="DG1083" s="74">
        <v>4.5121535098100001</v>
      </c>
      <c r="DH1083" s="74">
        <v>52812.802555172602</v>
      </c>
      <c r="DI1083" s="73">
        <f t="shared" si="456"/>
        <v>1.4989158660624806E-12</v>
      </c>
      <c r="DJ1083" s="73">
        <f t="shared" si="457"/>
        <v>1.5204883903882576E-12</v>
      </c>
      <c r="DK1083" s="73">
        <f t="shared" si="458"/>
        <v>1.5204902015878073E-12</v>
      </c>
      <c r="DL1083" s="73">
        <f t="shared" si="459"/>
        <v>1.5204902017419741E-12</v>
      </c>
      <c r="DN1083" s="74"/>
      <c r="DO1083" s="74"/>
      <c r="DP1083" s="74"/>
      <c r="DV1083" s="74"/>
      <c r="DW1083" s="74"/>
      <c r="DX1083" s="74"/>
      <c r="ED1083" s="74"/>
      <c r="EE1083" s="74"/>
      <c r="EF1083" s="74"/>
      <c r="EL1083" s="74"/>
      <c r="EM1083" s="74"/>
      <c r="EN1083" s="74"/>
      <c r="ET1083" s="74"/>
      <c r="EU1083" s="74"/>
      <c r="EV1083" s="74"/>
    </row>
    <row r="1084" spans="12:152" s="73" customFormat="1" ht="13.5" x14ac:dyDescent="0.3">
      <c r="L1084" s="74"/>
      <c r="N1084" s="74">
        <v>1.0999999999999999E-10</v>
      </c>
      <c r="O1084" s="74">
        <v>5.4998419498600004</v>
      </c>
      <c r="P1084" s="74">
        <v>130593.294518355</v>
      </c>
      <c r="Q1084" s="73">
        <f t="shared" si="452"/>
        <v>-1.0584410652731978E-10</v>
      </c>
      <c r="R1084" s="73">
        <f t="shared" si="453"/>
        <v>-1.0576361631243684E-10</v>
      </c>
      <c r="S1084" s="73">
        <f t="shared" si="454"/>
        <v>-1.0576360952253356E-10</v>
      </c>
      <c r="T1084" s="73">
        <f t="shared" si="455"/>
        <v>-1.0576360952196986E-10</v>
      </c>
      <c r="V1084" s="74"/>
      <c r="W1084" s="74"/>
      <c r="X1084" s="74"/>
      <c r="AD1084" s="74"/>
      <c r="AE1084" s="74"/>
      <c r="AF1084" s="74"/>
      <c r="AL1084" s="74"/>
      <c r="AM1084" s="74"/>
      <c r="AN1084" s="74"/>
      <c r="AT1084" s="74"/>
      <c r="AU1084" s="74"/>
      <c r="AV1084" s="74"/>
      <c r="BB1084" s="74"/>
      <c r="BC1084" s="74"/>
      <c r="BD1084" s="74"/>
      <c r="BJ1084" s="74"/>
      <c r="BK1084" s="74"/>
      <c r="BL1084" s="74"/>
      <c r="BR1084" s="74"/>
      <c r="BS1084" s="74"/>
      <c r="BT1084" s="74"/>
      <c r="BZ1084" s="74"/>
      <c r="CA1084" s="74"/>
      <c r="CB1084" s="74"/>
      <c r="CH1084" s="74"/>
      <c r="CI1084" s="74"/>
      <c r="CJ1084" s="74"/>
      <c r="CP1084" s="74"/>
      <c r="CQ1084" s="74"/>
      <c r="CR1084" s="74"/>
      <c r="CX1084" s="74"/>
      <c r="CY1084" s="74"/>
      <c r="CZ1084" s="74"/>
      <c r="DF1084" s="74">
        <v>3E-11</v>
      </c>
      <c r="DG1084" s="74">
        <v>3.56621882535</v>
      </c>
      <c r="DH1084" s="74">
        <v>154408.65498906601</v>
      </c>
      <c r="DI1084" s="73">
        <f t="shared" si="456"/>
        <v>-7.3607057546500407E-12</v>
      </c>
      <c r="DJ1084" s="73">
        <f t="shared" si="457"/>
        <v>-7.4526466375517414E-12</v>
      </c>
      <c r="DK1084" s="73">
        <f t="shared" si="458"/>
        <v>-7.4526543539791425E-12</v>
      </c>
      <c r="DL1084" s="73">
        <f t="shared" si="459"/>
        <v>-7.4526543546398805E-12</v>
      </c>
      <c r="DN1084" s="74"/>
      <c r="DO1084" s="74"/>
      <c r="DP1084" s="74"/>
      <c r="DV1084" s="74"/>
      <c r="DW1084" s="74"/>
      <c r="DX1084" s="74"/>
      <c r="ED1084" s="74"/>
      <c r="EE1084" s="74"/>
      <c r="EF1084" s="74"/>
      <c r="EL1084" s="74"/>
      <c r="EM1084" s="74"/>
      <c r="EN1084" s="74"/>
      <c r="ET1084" s="74"/>
      <c r="EU1084" s="74"/>
      <c r="EV1084" s="74"/>
    </row>
    <row r="1085" spans="12:152" s="73" customFormat="1" ht="13.5" x14ac:dyDescent="0.3">
      <c r="L1085" s="74"/>
      <c r="N1085" s="74">
        <v>1E-10</v>
      </c>
      <c r="O1085" s="74">
        <v>5.0293438760900004</v>
      </c>
      <c r="P1085" s="74">
        <v>63.735898303399999</v>
      </c>
      <c r="Q1085" s="73">
        <f t="shared" si="452"/>
        <v>9.7619124825890294E-11</v>
      </c>
      <c r="R1085" s="73">
        <f t="shared" si="453"/>
        <v>9.7619096509309672E-11</v>
      </c>
      <c r="S1085" s="73">
        <f t="shared" si="454"/>
        <v>9.7619096506932148E-11</v>
      </c>
      <c r="T1085" s="73">
        <f t="shared" si="455"/>
        <v>9.7619096506931941E-11</v>
      </c>
      <c r="V1085" s="74"/>
      <c r="W1085" s="74"/>
      <c r="X1085" s="74"/>
      <c r="AD1085" s="74"/>
      <c r="AE1085" s="74"/>
      <c r="AF1085" s="74"/>
      <c r="AL1085" s="74"/>
      <c r="AM1085" s="74"/>
      <c r="AN1085" s="74"/>
      <c r="AT1085" s="74"/>
      <c r="AU1085" s="74"/>
      <c r="AV1085" s="74"/>
      <c r="BB1085" s="74"/>
      <c r="BC1085" s="74"/>
      <c r="BD1085" s="74"/>
      <c r="BJ1085" s="74"/>
      <c r="BK1085" s="74"/>
      <c r="BL1085" s="74"/>
      <c r="BR1085" s="74"/>
      <c r="BS1085" s="74"/>
      <c r="BT1085" s="74"/>
      <c r="BZ1085" s="74"/>
      <c r="CA1085" s="74"/>
      <c r="CB1085" s="74"/>
      <c r="CH1085" s="74"/>
      <c r="CI1085" s="74"/>
      <c r="CJ1085" s="74"/>
      <c r="CP1085" s="74"/>
      <c r="CQ1085" s="74"/>
      <c r="CR1085" s="74"/>
      <c r="CX1085" s="74"/>
      <c r="CY1085" s="74"/>
      <c r="CZ1085" s="74"/>
      <c r="DF1085" s="74">
        <v>1.9999999999999999E-11</v>
      </c>
      <c r="DG1085" s="74">
        <v>3.95708432187</v>
      </c>
      <c r="DH1085" s="74">
        <v>1574.8458012822</v>
      </c>
      <c r="DI1085" s="73">
        <f t="shared" si="456"/>
        <v>-6.092889609317058E-12</v>
      </c>
      <c r="DJ1085" s="73">
        <f t="shared" si="457"/>
        <v>-6.0935040613121999E-12</v>
      </c>
      <c r="DK1085" s="73">
        <f t="shared" si="458"/>
        <v>-6.0935041129025645E-12</v>
      </c>
      <c r="DL1085" s="73">
        <f t="shared" si="459"/>
        <v>-6.093504112906963E-12</v>
      </c>
      <c r="DN1085" s="74"/>
      <c r="DO1085" s="74"/>
      <c r="DP1085" s="74"/>
      <c r="DV1085" s="74"/>
      <c r="DW1085" s="74"/>
      <c r="DX1085" s="74"/>
      <c r="ED1085" s="74"/>
      <c r="EE1085" s="74"/>
      <c r="EF1085" s="74"/>
      <c r="EL1085" s="74"/>
      <c r="EM1085" s="74"/>
      <c r="EN1085" s="74"/>
      <c r="ET1085" s="74"/>
      <c r="EU1085" s="74"/>
      <c r="EV1085" s="74"/>
    </row>
    <row r="1086" spans="12:152" s="73" customFormat="1" ht="13.5" x14ac:dyDescent="0.3">
      <c r="L1086" s="74"/>
      <c r="N1086" s="74">
        <v>1E-10</v>
      </c>
      <c r="O1086" s="74">
        <v>2.56161075764</v>
      </c>
      <c r="P1086" s="74">
        <v>3178.1457905676002</v>
      </c>
      <c r="Q1086" s="73">
        <f t="shared" si="452"/>
        <v>-7.1536704259997358E-11</v>
      </c>
      <c r="R1086" s="73">
        <f t="shared" si="453"/>
        <v>-7.1541252601758856E-11</v>
      </c>
      <c r="S1086" s="73">
        <f t="shared" si="454"/>
        <v>-7.154125298363423E-11</v>
      </c>
      <c r="T1086" s="73">
        <f t="shared" si="455"/>
        <v>-7.154125298366649E-11</v>
      </c>
      <c r="V1086" s="74"/>
      <c r="W1086" s="74"/>
      <c r="X1086" s="74"/>
      <c r="AD1086" s="74"/>
      <c r="AE1086" s="74"/>
      <c r="AF1086" s="74"/>
      <c r="AL1086" s="74"/>
      <c r="AM1086" s="74"/>
      <c r="AN1086" s="74"/>
      <c r="AT1086" s="74"/>
      <c r="AU1086" s="74"/>
      <c r="AV1086" s="74"/>
      <c r="BB1086" s="74"/>
      <c r="BC1086" s="74"/>
      <c r="BD1086" s="74"/>
      <c r="BJ1086" s="74"/>
      <c r="BK1086" s="74"/>
      <c r="BL1086" s="74"/>
      <c r="BR1086" s="74"/>
      <c r="BS1086" s="74"/>
      <c r="BT1086" s="74"/>
      <c r="BZ1086" s="74"/>
      <c r="CA1086" s="74"/>
      <c r="CB1086" s="74"/>
      <c r="CH1086" s="74"/>
      <c r="CI1086" s="74"/>
      <c r="CJ1086" s="74"/>
      <c r="CP1086" s="74"/>
      <c r="CQ1086" s="74"/>
      <c r="CR1086" s="74"/>
      <c r="CX1086" s="74"/>
      <c r="CY1086" s="74"/>
      <c r="CZ1086" s="74"/>
      <c r="DF1086" s="74">
        <v>1.9999999999999999E-11</v>
      </c>
      <c r="DG1086" s="74">
        <v>2.41940194318</v>
      </c>
      <c r="DH1086" s="74">
        <v>104668.004435953</v>
      </c>
      <c r="DI1086" s="73">
        <f t="shared" si="456"/>
        <v>1.9003255410558073E-11</v>
      </c>
      <c r="DJ1086" s="73">
        <f t="shared" si="457"/>
        <v>1.8989844906200528E-11</v>
      </c>
      <c r="DK1086" s="73">
        <f t="shared" si="458"/>
        <v>1.8989843776562097E-11</v>
      </c>
      <c r="DL1086" s="73">
        <f t="shared" si="459"/>
        <v>1.8989843776466486E-11</v>
      </c>
      <c r="DN1086" s="74"/>
      <c r="DO1086" s="74"/>
      <c r="DP1086" s="74"/>
      <c r="DV1086" s="74"/>
      <c r="DW1086" s="74"/>
      <c r="DX1086" s="74"/>
      <c r="ED1086" s="74"/>
      <c r="EE1086" s="74"/>
      <c r="EF1086" s="74"/>
      <c r="EL1086" s="74"/>
      <c r="EM1086" s="74"/>
      <c r="EN1086" s="74"/>
      <c r="ET1086" s="74"/>
      <c r="EU1086" s="74"/>
      <c r="EV1086" s="74"/>
    </row>
    <row r="1087" spans="12:152" s="73" customFormat="1" ht="13.5" x14ac:dyDescent="0.3">
      <c r="L1087" s="74"/>
      <c r="N1087" s="74">
        <v>1E-10</v>
      </c>
      <c r="O1087" s="74">
        <v>4.5122903068599998</v>
      </c>
      <c r="P1087" s="74">
        <v>80912.164250195507</v>
      </c>
      <c r="Q1087" s="73">
        <f t="shared" si="452"/>
        <v>7.0404591522450678E-11</v>
      </c>
      <c r="R1087" s="73">
        <f t="shared" si="453"/>
        <v>7.0286804977831399E-11</v>
      </c>
      <c r="S1087" s="73">
        <f t="shared" si="454"/>
        <v>7.0286795080119462E-11</v>
      </c>
      <c r="T1087" s="73">
        <f t="shared" si="455"/>
        <v>7.0286795079278439E-11</v>
      </c>
      <c r="V1087" s="74"/>
      <c r="W1087" s="74"/>
      <c r="X1087" s="74"/>
      <c r="AD1087" s="74"/>
      <c r="AE1087" s="74"/>
      <c r="AF1087" s="74"/>
      <c r="AL1087" s="74"/>
      <c r="AM1087" s="74"/>
      <c r="AN1087" s="74"/>
      <c r="AT1087" s="74"/>
      <c r="AU1087" s="74"/>
      <c r="AV1087" s="74"/>
      <c r="BB1087" s="74"/>
      <c r="BC1087" s="74"/>
      <c r="BD1087" s="74"/>
      <c r="BJ1087" s="74"/>
      <c r="BK1087" s="74"/>
      <c r="BL1087" s="74"/>
      <c r="BR1087" s="74"/>
      <c r="BS1087" s="74"/>
      <c r="BT1087" s="74"/>
      <c r="BZ1087" s="74"/>
      <c r="CA1087" s="74"/>
      <c r="CB1087" s="74"/>
      <c r="CH1087" s="74"/>
      <c r="CI1087" s="74"/>
      <c r="CJ1087" s="74"/>
      <c r="CP1087" s="74"/>
      <c r="CQ1087" s="74"/>
      <c r="CR1087" s="74"/>
      <c r="CX1087" s="74"/>
      <c r="CY1087" s="74"/>
      <c r="CZ1087" s="74"/>
      <c r="DF1087" s="74">
        <v>3E-11</v>
      </c>
      <c r="DG1087" s="74">
        <v>0.24921211552</v>
      </c>
      <c r="DH1087" s="74">
        <v>25778.624818918299</v>
      </c>
      <c r="DI1087" s="73">
        <f t="shared" si="456"/>
        <v>-1.3309835507380363E-11</v>
      </c>
      <c r="DJ1087" s="73">
        <f t="shared" si="457"/>
        <v>-1.3324029323061023E-11</v>
      </c>
      <c r="DK1087" s="73">
        <f t="shared" si="458"/>
        <v>-1.3324030514646469E-11</v>
      </c>
      <c r="DL1087" s="73">
        <f t="shared" si="459"/>
        <v>-1.332403051474731E-11</v>
      </c>
      <c r="DN1087" s="74"/>
      <c r="DO1087" s="74"/>
      <c r="DP1087" s="74"/>
      <c r="DV1087" s="74"/>
      <c r="DW1087" s="74"/>
      <c r="DX1087" s="74"/>
      <c r="ED1087" s="74"/>
      <c r="EE1087" s="74"/>
      <c r="EF1087" s="74"/>
      <c r="EL1087" s="74"/>
      <c r="EM1087" s="74"/>
      <c r="EN1087" s="74"/>
      <c r="ET1087" s="74"/>
      <c r="EU1087" s="74"/>
      <c r="EV1087" s="74"/>
    </row>
    <row r="1088" spans="12:152" s="73" customFormat="1" ht="13.5" x14ac:dyDescent="0.3">
      <c r="L1088" s="74"/>
      <c r="N1088" s="74">
        <v>1E-10</v>
      </c>
      <c r="O1088" s="74">
        <v>3.2696446098799998</v>
      </c>
      <c r="P1088" s="74">
        <v>143980.93691036201</v>
      </c>
      <c r="Q1088" s="73">
        <f t="shared" si="452"/>
        <v>-2.6129617208269324E-11</v>
      </c>
      <c r="R1088" s="73">
        <f t="shared" si="453"/>
        <v>-2.6414159823283835E-11</v>
      </c>
      <c r="S1088" s="73">
        <f t="shared" si="454"/>
        <v>-2.6414183704467926E-11</v>
      </c>
      <c r="T1088" s="73">
        <f t="shared" si="455"/>
        <v>-2.6414183706485468E-11</v>
      </c>
      <c r="V1088" s="74"/>
      <c r="W1088" s="74"/>
      <c r="X1088" s="74"/>
      <c r="AD1088" s="74"/>
      <c r="AE1088" s="74"/>
      <c r="AF1088" s="74"/>
      <c r="AL1088" s="74"/>
      <c r="AM1088" s="74"/>
      <c r="AN1088" s="74"/>
      <c r="AT1088" s="74"/>
      <c r="AU1088" s="74"/>
      <c r="AV1088" s="74"/>
      <c r="BB1088" s="74"/>
      <c r="BC1088" s="74"/>
      <c r="BD1088" s="74"/>
      <c r="BJ1088" s="74"/>
      <c r="BK1088" s="74"/>
      <c r="BL1088" s="74"/>
      <c r="BR1088" s="74"/>
      <c r="BS1088" s="74"/>
      <c r="BT1088" s="74"/>
      <c r="BZ1088" s="74"/>
      <c r="CA1088" s="74"/>
      <c r="CB1088" s="74"/>
      <c r="CH1088" s="74"/>
      <c r="CI1088" s="74"/>
      <c r="CJ1088" s="74"/>
      <c r="CP1088" s="74"/>
      <c r="CQ1088" s="74"/>
      <c r="CR1088" s="74"/>
      <c r="CX1088" s="74"/>
      <c r="CY1088" s="74"/>
      <c r="CZ1088" s="74"/>
      <c r="DF1088" s="74">
        <v>1.9999999999999999E-11</v>
      </c>
      <c r="DG1088" s="74">
        <v>3.1837079162899999</v>
      </c>
      <c r="DH1088" s="74">
        <v>207114.152237309</v>
      </c>
      <c r="DI1088" s="73">
        <f t="shared" si="456"/>
        <v>1.5586297505567504E-11</v>
      </c>
      <c r="DJ1088" s="73">
        <f t="shared" si="457"/>
        <v>1.5532992483228925E-11</v>
      </c>
      <c r="DK1088" s="73">
        <f t="shared" si="458"/>
        <v>1.553298799587918E-11</v>
      </c>
      <c r="DL1088" s="73">
        <f t="shared" si="459"/>
        <v>1.5532987995501052E-11</v>
      </c>
      <c r="DN1088" s="74"/>
      <c r="DO1088" s="74"/>
      <c r="DP1088" s="74"/>
      <c r="DV1088" s="74"/>
      <c r="DW1088" s="74"/>
      <c r="DX1088" s="74"/>
      <c r="ED1088" s="74"/>
      <c r="EE1088" s="74"/>
      <c r="EF1088" s="74"/>
      <c r="EL1088" s="74"/>
      <c r="EM1088" s="74"/>
      <c r="EN1088" s="74"/>
      <c r="ET1088" s="74"/>
      <c r="EU1088" s="74"/>
      <c r="EV1088" s="74"/>
    </row>
    <row r="1089" spans="12:152" s="73" customFormat="1" ht="13.5" x14ac:dyDescent="0.3">
      <c r="L1089" s="74"/>
      <c r="N1089" s="74">
        <v>1.4000000000000001E-10</v>
      </c>
      <c r="O1089" s="74">
        <v>9.1334067320000004E-2</v>
      </c>
      <c r="P1089" s="74">
        <v>138.5174968707</v>
      </c>
      <c r="Q1089" s="73">
        <f t="shared" ref="Q1089:Q1152" si="460">N1089*COS(O1089+P1089*$C$32)</f>
        <v>-9.7491536210826223E-11</v>
      </c>
      <c r="R1089" s="73">
        <f t="shared" ref="R1089:R1152" si="461">N1089*COS(O1089+P1089*$C$53)</f>
        <v>-9.7491251148628571E-11</v>
      </c>
      <c r="S1089" s="73">
        <f t="shared" ref="S1089:S1152" si="462">N1089*COS(O1089+P1089*$C$74)</f>
        <v>-9.7491251124694152E-11</v>
      </c>
      <c r="T1089" s="73">
        <f t="shared" ref="T1089:T1152" si="463">N1089*COS(O1089+P1089*$C$95)</f>
        <v>-9.7491251124692148E-11</v>
      </c>
      <c r="V1089" s="74"/>
      <c r="W1089" s="74"/>
      <c r="X1089" s="74"/>
      <c r="AD1089" s="74"/>
      <c r="AE1089" s="74"/>
      <c r="AF1089" s="74"/>
      <c r="AL1089" s="74"/>
      <c r="AM1089" s="74"/>
      <c r="AN1089" s="74"/>
      <c r="AT1089" s="74"/>
      <c r="AU1089" s="74"/>
      <c r="AV1089" s="74"/>
      <c r="BB1089" s="74"/>
      <c r="BC1089" s="74"/>
      <c r="BD1089" s="74"/>
      <c r="BJ1089" s="74"/>
      <c r="BK1089" s="74"/>
      <c r="BL1089" s="74"/>
      <c r="BR1089" s="74"/>
      <c r="BS1089" s="74"/>
      <c r="BT1089" s="74"/>
      <c r="BZ1089" s="74"/>
      <c r="CA1089" s="74"/>
      <c r="CB1089" s="74"/>
      <c r="CH1089" s="74"/>
      <c r="CI1089" s="74"/>
      <c r="CJ1089" s="74"/>
      <c r="CP1089" s="74"/>
      <c r="CQ1089" s="74"/>
      <c r="CR1089" s="74"/>
      <c r="CX1089" s="74"/>
      <c r="CY1089" s="74"/>
      <c r="CZ1089" s="74"/>
      <c r="DF1089" s="74">
        <v>1.9999999999999999E-11</v>
      </c>
      <c r="DG1089" s="74">
        <v>4.1776859219900002</v>
      </c>
      <c r="DH1089" s="74">
        <v>51734.980998270701</v>
      </c>
      <c r="DI1089" s="73">
        <f t="shared" ref="DI1089:DI1152" si="464">DF1089*COS(DG1089+DH1089*$C$32)</f>
        <v>-1.6082561372577214E-11</v>
      </c>
      <c r="DJ1089" s="73">
        <f t="shared" ref="DJ1089:DJ1152" si="465">DF1089*COS(DG1089+DH1089*$C$53)</f>
        <v>-1.6069954198214946E-11</v>
      </c>
      <c r="DK1089" s="73">
        <f t="shared" ref="DK1089:DK1152" si="466">DF1089*COS(DG1089+DH1089*$C$74)</f>
        <v>-1.6069953138932762E-11</v>
      </c>
      <c r="DL1089" s="73">
        <f t="shared" ref="DL1089:DL1152" si="467">DF1089*COS(DG1089+DH1089*$C$95)</f>
        <v>-1.6069953138843427E-11</v>
      </c>
      <c r="DN1089" s="74"/>
      <c r="DO1089" s="74"/>
      <c r="DP1089" s="74"/>
      <c r="DV1089" s="74"/>
      <c r="DW1089" s="74"/>
      <c r="DX1089" s="74"/>
      <c r="ED1089" s="74"/>
      <c r="EE1089" s="74"/>
      <c r="EF1089" s="74"/>
      <c r="EL1089" s="74"/>
      <c r="EM1089" s="74"/>
      <c r="EN1089" s="74"/>
      <c r="ET1089" s="74"/>
      <c r="EU1089" s="74"/>
      <c r="EV1089" s="74"/>
    </row>
    <row r="1090" spans="12:152" s="73" customFormat="1" ht="13.5" x14ac:dyDescent="0.3">
      <c r="L1090" s="74"/>
      <c r="N1090" s="74">
        <v>1.4000000000000001E-10</v>
      </c>
      <c r="O1090" s="74">
        <v>4.2670490156099996</v>
      </c>
      <c r="P1090" s="74">
        <v>52171.874129885196</v>
      </c>
      <c r="Q1090" s="73">
        <f t="shared" si="460"/>
        <v>-1.3509234994518222E-10</v>
      </c>
      <c r="R1090" s="73">
        <f t="shared" si="461"/>
        <v>-1.3513153595595226E-10</v>
      </c>
      <c r="S1090" s="73">
        <f t="shared" si="462"/>
        <v>-1.3513153923960981E-10</v>
      </c>
      <c r="T1090" s="73">
        <f t="shared" si="463"/>
        <v>-1.3513153923988857E-10</v>
      </c>
      <c r="V1090" s="74"/>
      <c r="W1090" s="74"/>
      <c r="X1090" s="74"/>
      <c r="AD1090" s="74"/>
      <c r="AE1090" s="74"/>
      <c r="AF1090" s="74"/>
      <c r="AL1090" s="74"/>
      <c r="AM1090" s="74"/>
      <c r="AN1090" s="74"/>
      <c r="AT1090" s="74"/>
      <c r="AU1090" s="74"/>
      <c r="AV1090" s="74"/>
      <c r="BB1090" s="74"/>
      <c r="BC1090" s="74"/>
      <c r="BD1090" s="74"/>
      <c r="BJ1090" s="74"/>
      <c r="BK1090" s="74"/>
      <c r="BL1090" s="74"/>
      <c r="BR1090" s="74"/>
      <c r="BS1090" s="74"/>
      <c r="BT1090" s="74"/>
      <c r="BZ1090" s="74"/>
      <c r="CA1090" s="74"/>
      <c r="CB1090" s="74"/>
      <c r="CH1090" s="74"/>
      <c r="CI1090" s="74"/>
      <c r="CJ1090" s="74"/>
      <c r="CP1090" s="74"/>
      <c r="CQ1090" s="74"/>
      <c r="CR1090" s="74"/>
      <c r="CX1090" s="74"/>
      <c r="CY1090" s="74"/>
      <c r="CZ1090" s="74"/>
      <c r="DF1090" s="74">
        <v>1.9999999999999999E-11</v>
      </c>
      <c r="DG1090" s="74">
        <v>1.74283332135</v>
      </c>
      <c r="DH1090" s="74">
        <v>76532.587071789894</v>
      </c>
      <c r="DI1090" s="73">
        <f t="shared" si="464"/>
        <v>1.5213879048737697E-11</v>
      </c>
      <c r="DJ1090" s="73">
        <f t="shared" si="465"/>
        <v>1.5234210506764363E-11</v>
      </c>
      <c r="DK1090" s="73">
        <f t="shared" si="466"/>
        <v>1.5234212212263027E-11</v>
      </c>
      <c r="DL1090" s="73">
        <f t="shared" si="467"/>
        <v>1.5234212212407403E-11</v>
      </c>
      <c r="DN1090" s="74"/>
      <c r="DO1090" s="74"/>
      <c r="DP1090" s="74"/>
      <c r="DV1090" s="74"/>
      <c r="DW1090" s="74"/>
      <c r="DX1090" s="74"/>
      <c r="ED1090" s="74"/>
      <c r="EE1090" s="74"/>
      <c r="EF1090" s="74"/>
      <c r="EL1090" s="74"/>
      <c r="EM1090" s="74"/>
      <c r="EN1090" s="74"/>
      <c r="ET1090" s="74"/>
      <c r="EU1090" s="74"/>
      <c r="EV1090" s="74"/>
    </row>
    <row r="1091" spans="12:152" s="73" customFormat="1" ht="13.5" x14ac:dyDescent="0.3">
      <c r="L1091" s="74"/>
      <c r="N1091" s="74">
        <v>1E-10</v>
      </c>
      <c r="O1091" s="74">
        <v>2.1287442373499998</v>
      </c>
      <c r="P1091" s="74">
        <v>181563.05360782999</v>
      </c>
      <c r="Q1091" s="73">
        <f t="shared" si="460"/>
        <v>-4.5238018757018562E-11</v>
      </c>
      <c r="R1091" s="73">
        <f t="shared" si="461"/>
        <v>-4.5569355060743058E-11</v>
      </c>
      <c r="S1091" s="73">
        <f t="shared" si="462"/>
        <v>-4.5569382854004745E-11</v>
      </c>
      <c r="T1091" s="73">
        <f t="shared" si="463"/>
        <v>-4.5569382856352509E-11</v>
      </c>
      <c r="V1091" s="74"/>
      <c r="W1091" s="74"/>
      <c r="X1091" s="74"/>
      <c r="AD1091" s="74"/>
      <c r="AE1091" s="74"/>
      <c r="AF1091" s="74"/>
      <c r="AL1091" s="74"/>
      <c r="AM1091" s="74"/>
      <c r="AN1091" s="74"/>
      <c r="AT1091" s="74"/>
      <c r="AU1091" s="74"/>
      <c r="AV1091" s="74"/>
      <c r="BB1091" s="74"/>
      <c r="BC1091" s="74"/>
      <c r="BD1091" s="74"/>
      <c r="BJ1091" s="74"/>
      <c r="BK1091" s="74"/>
      <c r="BL1091" s="74"/>
      <c r="BR1091" s="74"/>
      <c r="BS1091" s="74"/>
      <c r="BT1091" s="74"/>
      <c r="BZ1091" s="74"/>
      <c r="CA1091" s="74"/>
      <c r="CB1091" s="74"/>
      <c r="CH1091" s="74"/>
      <c r="CI1091" s="74"/>
      <c r="CJ1091" s="74"/>
      <c r="CP1091" s="74"/>
      <c r="CQ1091" s="74"/>
      <c r="CR1091" s="74"/>
      <c r="CX1091" s="74"/>
      <c r="CY1091" s="74"/>
      <c r="CZ1091" s="74"/>
      <c r="DF1091" s="74">
        <v>1.9999999999999999E-11</v>
      </c>
      <c r="DG1091" s="74">
        <v>1.3633954769200001</v>
      </c>
      <c r="DH1091" s="74">
        <v>6044.2285813753997</v>
      </c>
      <c r="DI1091" s="73">
        <f t="shared" si="464"/>
        <v>1.0842352715229992E-11</v>
      </c>
      <c r="DJ1091" s="73">
        <f t="shared" si="465"/>
        <v>1.0840272077113092E-11</v>
      </c>
      <c r="DK1091" s="73">
        <f t="shared" si="466"/>
        <v>1.0840271902411477E-11</v>
      </c>
      <c r="DL1091" s="73">
        <f t="shared" si="467"/>
        <v>1.0840271902396669E-11</v>
      </c>
      <c r="DN1091" s="74"/>
      <c r="DO1091" s="74"/>
      <c r="DP1091" s="74"/>
      <c r="DV1091" s="74"/>
      <c r="DW1091" s="74"/>
      <c r="DX1091" s="74"/>
      <c r="ED1091" s="74"/>
      <c r="EE1091" s="74"/>
      <c r="EF1091" s="74"/>
      <c r="EL1091" s="74"/>
      <c r="EM1091" s="74"/>
      <c r="EN1091" s="74"/>
      <c r="ET1091" s="74"/>
      <c r="EU1091" s="74"/>
      <c r="EV1091" s="74"/>
    </row>
    <row r="1092" spans="12:152" s="73" customFormat="1" ht="13.5" x14ac:dyDescent="0.3">
      <c r="L1092" s="74"/>
      <c r="N1092" s="74">
        <v>1E-10</v>
      </c>
      <c r="O1092" s="74">
        <v>2.6859431202200001</v>
      </c>
      <c r="P1092" s="74">
        <v>53551.580082994202</v>
      </c>
      <c r="Q1092" s="73">
        <f t="shared" si="460"/>
        <v>6.2344633705841301E-11</v>
      </c>
      <c r="R1092" s="73">
        <f t="shared" si="461"/>
        <v>6.2258837692366452E-11</v>
      </c>
      <c r="S1092" s="73">
        <f t="shared" si="462"/>
        <v>6.2258830485611717E-11</v>
      </c>
      <c r="T1092" s="73">
        <f t="shared" si="463"/>
        <v>6.2258830484997858E-11</v>
      </c>
      <c r="V1092" s="74"/>
      <c r="W1092" s="74"/>
      <c r="X1092" s="74"/>
      <c r="AD1092" s="74"/>
      <c r="AE1092" s="74"/>
      <c r="AF1092" s="74"/>
      <c r="AL1092" s="74"/>
      <c r="AM1092" s="74"/>
      <c r="AN1092" s="74"/>
      <c r="AT1092" s="74"/>
      <c r="AU1092" s="74"/>
      <c r="AV1092" s="74"/>
      <c r="BB1092" s="74"/>
      <c r="BC1092" s="74"/>
      <c r="BD1092" s="74"/>
      <c r="BJ1092" s="74"/>
      <c r="BK1092" s="74"/>
      <c r="BL1092" s="74"/>
      <c r="BR1092" s="74"/>
      <c r="BS1092" s="74"/>
      <c r="BT1092" s="74"/>
      <c r="BZ1092" s="74"/>
      <c r="CA1092" s="74"/>
      <c r="CB1092" s="74"/>
      <c r="CH1092" s="74"/>
      <c r="CI1092" s="74"/>
      <c r="CJ1092" s="74"/>
      <c r="CP1092" s="74"/>
      <c r="CQ1092" s="74"/>
      <c r="CR1092" s="74"/>
      <c r="CX1092" s="74"/>
      <c r="CY1092" s="74"/>
      <c r="CZ1092" s="74"/>
      <c r="DF1092" s="74">
        <v>1.9999999999999999E-11</v>
      </c>
      <c r="DG1092" s="74">
        <v>2.82219230315</v>
      </c>
      <c r="DH1092" s="74">
        <v>63786.358241522597</v>
      </c>
      <c r="DI1092" s="73">
        <f t="shared" si="464"/>
        <v>-1.023426048431172E-11</v>
      </c>
      <c r="DJ1092" s="73">
        <f t="shared" si="465"/>
        <v>-1.0211802463136411E-11</v>
      </c>
      <c r="DK1092" s="73">
        <f t="shared" si="466"/>
        <v>-1.021180057678246E-11</v>
      </c>
      <c r="DL1092" s="73">
        <f t="shared" si="467"/>
        <v>-1.0211800576622152E-11</v>
      </c>
      <c r="DN1092" s="74"/>
      <c r="DO1092" s="74"/>
      <c r="DP1092" s="74"/>
      <c r="DV1092" s="74"/>
      <c r="DW1092" s="74"/>
      <c r="DX1092" s="74"/>
      <c r="ED1092" s="74"/>
      <c r="EE1092" s="74"/>
      <c r="EF1092" s="74"/>
      <c r="EL1092" s="74"/>
      <c r="EM1092" s="74"/>
      <c r="EN1092" s="74"/>
      <c r="ET1092" s="74"/>
      <c r="EU1092" s="74"/>
      <c r="EV1092" s="74"/>
    </row>
    <row r="1093" spans="12:152" s="73" customFormat="1" ht="13.5" x14ac:dyDescent="0.3">
      <c r="L1093" s="74"/>
      <c r="N1093" s="74">
        <v>1E-10</v>
      </c>
      <c r="O1093" s="74">
        <v>5.0105216056600002</v>
      </c>
      <c r="P1093" s="74">
        <v>53311.483155041598</v>
      </c>
      <c r="Q1093" s="73">
        <f t="shared" si="460"/>
        <v>-7.8451143163046506E-11</v>
      </c>
      <c r="R1093" s="73">
        <f t="shared" si="461"/>
        <v>-7.8518808307727513E-11</v>
      </c>
      <c r="S1093" s="73">
        <f t="shared" si="462"/>
        <v>-7.8518813985101098E-11</v>
      </c>
      <c r="T1093" s="73">
        <f t="shared" si="463"/>
        <v>-7.8518813985579829E-11</v>
      </c>
      <c r="V1093" s="74"/>
      <c r="W1093" s="74"/>
      <c r="X1093" s="74"/>
      <c r="AD1093" s="74"/>
      <c r="AE1093" s="74"/>
      <c r="AF1093" s="74"/>
      <c r="AL1093" s="74"/>
      <c r="AM1093" s="74"/>
      <c r="AN1093" s="74"/>
      <c r="AT1093" s="74"/>
      <c r="AU1093" s="74"/>
      <c r="AV1093" s="74"/>
      <c r="BB1093" s="74"/>
      <c r="BC1093" s="74"/>
      <c r="BD1093" s="74"/>
      <c r="BJ1093" s="74"/>
      <c r="BK1093" s="74"/>
      <c r="BL1093" s="74"/>
      <c r="BR1093" s="74"/>
      <c r="BS1093" s="74"/>
      <c r="BT1093" s="74"/>
      <c r="BZ1093" s="74"/>
      <c r="CA1093" s="74"/>
      <c r="CB1093" s="74"/>
      <c r="CH1093" s="74"/>
      <c r="CI1093" s="74"/>
      <c r="CJ1093" s="74"/>
      <c r="CP1093" s="74"/>
      <c r="CQ1093" s="74"/>
      <c r="CR1093" s="74"/>
      <c r="CX1093" s="74"/>
      <c r="CY1093" s="74"/>
      <c r="CZ1093" s="74"/>
      <c r="DF1093" s="74">
        <v>1.9999999999999999E-11</v>
      </c>
      <c r="DG1093" s="74">
        <v>5.2716502309799997</v>
      </c>
      <c r="DH1093" s="74">
        <v>75085.563634154896</v>
      </c>
      <c r="DI1093" s="73">
        <f t="shared" si="464"/>
        <v>1.8281171708913558E-11</v>
      </c>
      <c r="DJ1093" s="73">
        <f t="shared" si="465"/>
        <v>1.8268675170509767E-11</v>
      </c>
      <c r="DK1093" s="73">
        <f t="shared" si="466"/>
        <v>1.8268674119460421E-11</v>
      </c>
      <c r="DL1093" s="73">
        <f t="shared" si="467"/>
        <v>1.8268674119371587E-11</v>
      </c>
      <c r="DN1093" s="74"/>
      <c r="DO1093" s="74"/>
      <c r="DP1093" s="74"/>
      <c r="DV1093" s="74"/>
      <c r="DW1093" s="74"/>
      <c r="DX1093" s="74"/>
      <c r="ED1093" s="74"/>
      <c r="EE1093" s="74"/>
      <c r="EF1093" s="74"/>
      <c r="EL1093" s="74"/>
      <c r="EM1093" s="74"/>
      <c r="EN1093" s="74"/>
      <c r="ET1093" s="74"/>
      <c r="EU1093" s="74"/>
      <c r="EV1093" s="74"/>
    </row>
    <row r="1094" spans="12:152" s="73" customFormat="1" ht="13.5" x14ac:dyDescent="0.3">
      <c r="L1094" s="74"/>
      <c r="N1094" s="74">
        <v>1.2999999999999999E-10</v>
      </c>
      <c r="O1094" s="74">
        <v>2.2130413580299999</v>
      </c>
      <c r="P1094" s="74">
        <v>287.88786006980001</v>
      </c>
      <c r="Q1094" s="73">
        <f t="shared" si="460"/>
        <v>1.068734480754332E-10</v>
      </c>
      <c r="R1094" s="73">
        <f t="shared" si="461"/>
        <v>1.0687388449856291E-10</v>
      </c>
      <c r="S1094" s="73">
        <f t="shared" si="462"/>
        <v>1.0687388453520573E-10</v>
      </c>
      <c r="T1094" s="73">
        <f t="shared" si="463"/>
        <v>1.0687388453520882E-10</v>
      </c>
      <c r="V1094" s="74"/>
      <c r="W1094" s="74"/>
      <c r="X1094" s="74"/>
      <c r="AD1094" s="74"/>
      <c r="AE1094" s="74"/>
      <c r="AF1094" s="74"/>
      <c r="AL1094" s="74"/>
      <c r="AM1094" s="74"/>
      <c r="AN1094" s="74"/>
      <c r="AT1094" s="74"/>
      <c r="AU1094" s="74"/>
      <c r="AV1094" s="74"/>
      <c r="BB1094" s="74"/>
      <c r="BC1094" s="74"/>
      <c r="BD1094" s="74"/>
      <c r="BJ1094" s="74"/>
      <c r="BK1094" s="74"/>
      <c r="BL1094" s="74"/>
      <c r="BR1094" s="74"/>
      <c r="BS1094" s="74"/>
      <c r="BT1094" s="74"/>
      <c r="BZ1094" s="74"/>
      <c r="CA1094" s="74"/>
      <c r="CB1094" s="74"/>
      <c r="CH1094" s="74"/>
      <c r="CI1094" s="74"/>
      <c r="CJ1094" s="74"/>
      <c r="CP1094" s="74"/>
      <c r="CQ1094" s="74"/>
      <c r="CR1094" s="74"/>
      <c r="CX1094" s="74"/>
      <c r="CY1094" s="74"/>
      <c r="CZ1094" s="74"/>
      <c r="DF1094" s="74">
        <v>1.9999999999999999E-11</v>
      </c>
      <c r="DG1094" s="74">
        <v>5.7673572031999996</v>
      </c>
      <c r="DH1094" s="74">
        <v>25661.9943650602</v>
      </c>
      <c r="DI1094" s="73">
        <f t="shared" si="464"/>
        <v>-4.5142140895920847E-13</v>
      </c>
      <c r="DJ1094" s="73">
        <f t="shared" si="465"/>
        <v>-4.4091183947235718E-13</v>
      </c>
      <c r="DK1094" s="73">
        <f t="shared" si="466"/>
        <v>-4.4091095706204653E-13</v>
      </c>
      <c r="DL1094" s="73">
        <f t="shared" si="467"/>
        <v>-4.4091095698816806E-13</v>
      </c>
      <c r="DN1094" s="74"/>
      <c r="DO1094" s="74"/>
      <c r="DP1094" s="74"/>
      <c r="DV1094" s="74"/>
      <c r="DW1094" s="74"/>
      <c r="DX1094" s="74"/>
      <c r="ED1094" s="74"/>
      <c r="EE1094" s="74"/>
      <c r="EF1094" s="74"/>
      <c r="EL1094" s="74"/>
      <c r="EM1094" s="74"/>
      <c r="EN1094" s="74"/>
      <c r="ET1094" s="74"/>
      <c r="EU1094" s="74"/>
      <c r="EV1094" s="74"/>
    </row>
    <row r="1095" spans="12:152" s="73" customFormat="1" ht="13.5" x14ac:dyDescent="0.3">
      <c r="L1095" s="74"/>
      <c r="N1095" s="74">
        <v>1E-10</v>
      </c>
      <c r="O1095" s="74">
        <v>5.9928575992499997</v>
      </c>
      <c r="P1095" s="74">
        <v>129063.741908025</v>
      </c>
      <c r="Q1095" s="73">
        <f t="shared" si="460"/>
        <v>-8.7412467456900638E-11</v>
      </c>
      <c r="R1095" s="73">
        <f t="shared" si="461"/>
        <v>-8.7540556386950024E-11</v>
      </c>
      <c r="S1095" s="73">
        <f t="shared" si="462"/>
        <v>-8.7540567115897943E-11</v>
      </c>
      <c r="T1095" s="73">
        <f t="shared" si="463"/>
        <v>-8.7540567116799208E-11</v>
      </c>
      <c r="V1095" s="74"/>
      <c r="W1095" s="74"/>
      <c r="X1095" s="74"/>
      <c r="AD1095" s="74"/>
      <c r="AE1095" s="74"/>
      <c r="AF1095" s="74"/>
      <c r="AL1095" s="74"/>
      <c r="AM1095" s="74"/>
      <c r="AN1095" s="74"/>
      <c r="AT1095" s="74"/>
      <c r="AU1095" s="74"/>
      <c r="AV1095" s="74"/>
      <c r="BB1095" s="74"/>
      <c r="BC1095" s="74"/>
      <c r="BD1095" s="74"/>
      <c r="BJ1095" s="74"/>
      <c r="BK1095" s="74"/>
      <c r="BL1095" s="74"/>
      <c r="BR1095" s="74"/>
      <c r="BS1095" s="74"/>
      <c r="BT1095" s="74"/>
      <c r="BZ1095" s="74"/>
      <c r="CA1095" s="74"/>
      <c r="CB1095" s="74"/>
      <c r="CH1095" s="74"/>
      <c r="CI1095" s="74"/>
      <c r="CJ1095" s="74"/>
      <c r="CP1095" s="74"/>
      <c r="CQ1095" s="74"/>
      <c r="CR1095" s="74"/>
      <c r="CX1095" s="74"/>
      <c r="CY1095" s="74"/>
      <c r="CZ1095" s="74"/>
      <c r="DF1095" s="74">
        <v>1.9999999999999999E-11</v>
      </c>
      <c r="DG1095" s="74">
        <v>5.2466618317</v>
      </c>
      <c r="DH1095" s="74">
        <v>24734.154396557398</v>
      </c>
      <c r="DI1095" s="73">
        <f t="shared" si="464"/>
        <v>2.7900936258780756E-12</v>
      </c>
      <c r="DJ1095" s="73">
        <f t="shared" si="465"/>
        <v>2.7800602408604623E-12</v>
      </c>
      <c r="DK1095" s="73">
        <f t="shared" si="466"/>
        <v>2.7800593984062942E-12</v>
      </c>
      <c r="DL1095" s="73">
        <f t="shared" si="467"/>
        <v>2.7800593983353663E-12</v>
      </c>
      <c r="DN1095" s="74"/>
      <c r="DO1095" s="74"/>
      <c r="DP1095" s="74"/>
      <c r="DV1095" s="74"/>
      <c r="DW1095" s="74"/>
      <c r="DX1095" s="74"/>
      <c r="ED1095" s="74"/>
      <c r="EE1095" s="74"/>
      <c r="EF1095" s="74"/>
      <c r="EL1095" s="74"/>
      <c r="EM1095" s="74"/>
      <c r="EN1095" s="74"/>
      <c r="ET1095" s="74"/>
      <c r="EU1095" s="74"/>
      <c r="EV1095" s="74"/>
    </row>
    <row r="1096" spans="12:152" s="73" customFormat="1" ht="13.5" x14ac:dyDescent="0.3">
      <c r="L1096" s="74"/>
      <c r="N1096" s="74">
        <v>1E-10</v>
      </c>
      <c r="O1096" s="74">
        <v>0.23580667035</v>
      </c>
      <c r="P1096" s="74">
        <v>159969.99379440999</v>
      </c>
      <c r="Q1096" s="73">
        <f t="shared" si="460"/>
        <v>-9.37790613466033E-11</v>
      </c>
      <c r="R1096" s="73">
        <f t="shared" si="461"/>
        <v>-9.3892318533805827E-11</v>
      </c>
      <c r="S1096" s="73">
        <f t="shared" si="462"/>
        <v>-9.3892328000804043E-11</v>
      </c>
      <c r="T1096" s="73">
        <f t="shared" si="463"/>
        <v>-9.3892328001617795E-11</v>
      </c>
      <c r="V1096" s="74"/>
      <c r="W1096" s="74"/>
      <c r="X1096" s="74"/>
      <c r="AD1096" s="74"/>
      <c r="AE1096" s="74"/>
      <c r="AF1096" s="74"/>
      <c r="AL1096" s="74"/>
      <c r="AM1096" s="74"/>
      <c r="AN1096" s="74"/>
      <c r="AT1096" s="74"/>
      <c r="AU1096" s="74"/>
      <c r="AV1096" s="74"/>
      <c r="BB1096" s="74"/>
      <c r="BC1096" s="74"/>
      <c r="BD1096" s="74"/>
      <c r="BJ1096" s="74"/>
      <c r="BK1096" s="74"/>
      <c r="BL1096" s="74"/>
      <c r="BR1096" s="74"/>
      <c r="BS1096" s="74"/>
      <c r="BT1096" s="74"/>
      <c r="BZ1096" s="74"/>
      <c r="CA1096" s="74"/>
      <c r="CB1096" s="74"/>
      <c r="CH1096" s="74"/>
      <c r="CI1096" s="74"/>
      <c r="CJ1096" s="74"/>
      <c r="CP1096" s="74"/>
      <c r="CQ1096" s="74"/>
      <c r="CR1096" s="74"/>
      <c r="CX1096" s="74"/>
      <c r="CY1096" s="74"/>
      <c r="CZ1096" s="74"/>
      <c r="DF1096" s="74">
        <v>1.9999999999999999E-11</v>
      </c>
      <c r="DG1096" s="74">
        <v>5.3162592646200002</v>
      </c>
      <c r="DH1096" s="74">
        <v>24998.194350380501</v>
      </c>
      <c r="DI1096" s="73">
        <f t="shared" si="464"/>
        <v>-1.9542420405461191E-11</v>
      </c>
      <c r="DJ1096" s="73">
        <f t="shared" si="465"/>
        <v>-1.9540239902449951E-11</v>
      </c>
      <c r="DK1096" s="73">
        <f t="shared" si="466"/>
        <v>-1.9540239719155516E-11</v>
      </c>
      <c r="DL1096" s="73">
        <f t="shared" si="467"/>
        <v>-1.9540239719140004E-11</v>
      </c>
      <c r="DN1096" s="74"/>
      <c r="DO1096" s="74"/>
      <c r="DP1096" s="74"/>
      <c r="DV1096" s="74"/>
      <c r="DW1096" s="74"/>
      <c r="DX1096" s="74"/>
      <c r="ED1096" s="74"/>
      <c r="EE1096" s="74"/>
      <c r="EF1096" s="74"/>
      <c r="EL1096" s="74"/>
      <c r="EM1096" s="74"/>
      <c r="EN1096" s="74"/>
      <c r="ET1096" s="74"/>
      <c r="EU1096" s="74"/>
      <c r="EV1096" s="74"/>
    </row>
    <row r="1097" spans="12:152" s="73" customFormat="1" ht="13.5" x14ac:dyDescent="0.3">
      <c r="L1097" s="74"/>
      <c r="N1097" s="74">
        <v>1.4000000000000001E-10</v>
      </c>
      <c r="O1097" s="74">
        <v>4.1584644271200002</v>
      </c>
      <c r="P1097" s="74">
        <v>52190.033377149899</v>
      </c>
      <c r="Q1097" s="73">
        <f t="shared" si="460"/>
        <v>-1.2594561211727096E-10</v>
      </c>
      <c r="R1097" s="73">
        <f t="shared" si="461"/>
        <v>-1.2601089270402948E-10</v>
      </c>
      <c r="S1097" s="73">
        <f t="shared" si="462"/>
        <v>-1.2601089817907504E-10</v>
      </c>
      <c r="T1097" s="73">
        <f t="shared" si="463"/>
        <v>-1.2601089817953971E-10</v>
      </c>
      <c r="V1097" s="74"/>
      <c r="W1097" s="74"/>
      <c r="X1097" s="74"/>
      <c r="AD1097" s="74"/>
      <c r="AE1097" s="74"/>
      <c r="AF1097" s="74"/>
      <c r="AL1097" s="74"/>
      <c r="AM1097" s="74"/>
      <c r="AN1097" s="74"/>
      <c r="AT1097" s="74"/>
      <c r="AU1097" s="74"/>
      <c r="AV1097" s="74"/>
      <c r="BB1097" s="74"/>
      <c r="BC1097" s="74"/>
      <c r="BD1097" s="74"/>
      <c r="BJ1097" s="74"/>
      <c r="BK1097" s="74"/>
      <c r="BL1097" s="74"/>
      <c r="BR1097" s="74"/>
      <c r="BS1097" s="74"/>
      <c r="BT1097" s="74"/>
      <c r="BZ1097" s="74"/>
      <c r="CA1097" s="74"/>
      <c r="CB1097" s="74"/>
      <c r="CH1097" s="74"/>
      <c r="CI1097" s="74"/>
      <c r="CJ1097" s="74"/>
      <c r="CP1097" s="74"/>
      <c r="CQ1097" s="74"/>
      <c r="CR1097" s="74"/>
      <c r="CX1097" s="74"/>
      <c r="CY1097" s="74"/>
      <c r="CZ1097" s="74"/>
      <c r="DF1097" s="74">
        <v>1.9999999999999999E-11</v>
      </c>
      <c r="DG1097" s="74">
        <v>0.17868115875000001</v>
      </c>
      <c r="DH1097" s="74">
        <v>177287.845882636</v>
      </c>
      <c r="DI1097" s="73">
        <f t="shared" si="464"/>
        <v>-7.7820833820120612E-12</v>
      </c>
      <c r="DJ1097" s="73">
        <f t="shared" si="465"/>
        <v>-7.71513122911096E-12</v>
      </c>
      <c r="DK1097" s="73">
        <f t="shared" si="466"/>
        <v>-7.7151256033873991E-12</v>
      </c>
      <c r="DL1097" s="73">
        <f t="shared" si="467"/>
        <v>-7.715125602909111E-12</v>
      </c>
      <c r="DN1097" s="74"/>
      <c r="DO1097" s="74"/>
      <c r="DP1097" s="74"/>
      <c r="DV1097" s="74"/>
      <c r="DW1097" s="74"/>
      <c r="DX1097" s="74"/>
      <c r="ED1097" s="74"/>
      <c r="EE1097" s="74"/>
      <c r="EF1097" s="74"/>
      <c r="EL1097" s="74"/>
      <c r="EM1097" s="74"/>
      <c r="EN1097" s="74"/>
      <c r="ET1097" s="74"/>
      <c r="EU1097" s="74"/>
      <c r="EV1097" s="74"/>
    </row>
    <row r="1098" spans="12:152" s="73" customFormat="1" ht="13.5" x14ac:dyDescent="0.3">
      <c r="L1098" s="74"/>
      <c r="N1098" s="74">
        <v>1.4000000000000001E-10</v>
      </c>
      <c r="O1098" s="74">
        <v>2.1754450108699999</v>
      </c>
      <c r="P1098" s="74">
        <v>2506.6449642565999</v>
      </c>
      <c r="Q1098" s="73">
        <f t="shared" si="460"/>
        <v>6.4227677570235713E-11</v>
      </c>
      <c r="R1098" s="73">
        <f t="shared" si="461"/>
        <v>6.4221290763081476E-11</v>
      </c>
      <c r="S1098" s="73">
        <f t="shared" si="462"/>
        <v>6.422129022682499E-11</v>
      </c>
      <c r="T1098" s="73">
        <f t="shared" si="463"/>
        <v>6.4221290226779908E-11</v>
      </c>
      <c r="V1098" s="74"/>
      <c r="W1098" s="74"/>
      <c r="X1098" s="74"/>
      <c r="AD1098" s="74"/>
      <c r="AE1098" s="74"/>
      <c r="AF1098" s="74"/>
      <c r="AL1098" s="74"/>
      <c r="AM1098" s="74"/>
      <c r="AN1098" s="74"/>
      <c r="AT1098" s="74"/>
      <c r="AU1098" s="74"/>
      <c r="AV1098" s="74"/>
      <c r="BB1098" s="74"/>
      <c r="BC1098" s="74"/>
      <c r="BD1098" s="74"/>
      <c r="BJ1098" s="74"/>
      <c r="BK1098" s="74"/>
      <c r="BL1098" s="74"/>
      <c r="BR1098" s="74"/>
      <c r="BS1098" s="74"/>
      <c r="BT1098" s="74"/>
      <c r="BZ1098" s="74"/>
      <c r="CA1098" s="74"/>
      <c r="CB1098" s="74"/>
      <c r="CH1098" s="74"/>
      <c r="CI1098" s="74"/>
      <c r="CJ1098" s="74"/>
      <c r="CP1098" s="74"/>
      <c r="CQ1098" s="74"/>
      <c r="CR1098" s="74"/>
      <c r="CX1098" s="74"/>
      <c r="CY1098" s="74"/>
      <c r="CZ1098" s="74"/>
      <c r="DF1098" s="74">
        <v>3E-11</v>
      </c>
      <c r="DG1098" s="74">
        <v>5.47127542511</v>
      </c>
      <c r="DH1098" s="74">
        <v>27388.729959779099</v>
      </c>
      <c r="DI1098" s="73">
        <f t="shared" si="464"/>
        <v>-1.4445484581691377E-11</v>
      </c>
      <c r="DJ1098" s="73">
        <f t="shared" si="465"/>
        <v>-1.4460232123278873E-11</v>
      </c>
      <c r="DK1098" s="73">
        <f t="shared" si="466"/>
        <v>-1.4460233361322251E-11</v>
      </c>
      <c r="DL1098" s="73">
        <f t="shared" si="467"/>
        <v>-1.4460233361426838E-11</v>
      </c>
      <c r="DN1098" s="74"/>
      <c r="DO1098" s="74"/>
      <c r="DP1098" s="74"/>
      <c r="DV1098" s="74"/>
      <c r="DW1098" s="74"/>
      <c r="DX1098" s="74"/>
      <c r="ED1098" s="74"/>
      <c r="EE1098" s="74"/>
      <c r="EF1098" s="74"/>
      <c r="EL1098" s="74"/>
      <c r="EM1098" s="74"/>
      <c r="EN1098" s="74"/>
      <c r="ET1098" s="74"/>
      <c r="EU1098" s="74"/>
      <c r="EV1098" s="74"/>
    </row>
    <row r="1099" spans="12:152" s="73" customFormat="1" ht="13.5" x14ac:dyDescent="0.3">
      <c r="L1099" s="74"/>
      <c r="N1099" s="74">
        <v>1E-10</v>
      </c>
      <c r="O1099" s="74">
        <v>2.39055885342</v>
      </c>
      <c r="P1099" s="74">
        <v>78262.224952014207</v>
      </c>
      <c r="Q1099" s="73">
        <f t="shared" si="460"/>
        <v>-3.8793712765882186E-11</v>
      </c>
      <c r="R1099" s="73">
        <f t="shared" si="461"/>
        <v>-3.8941406139421416E-11</v>
      </c>
      <c r="S1099" s="73">
        <f t="shared" si="462"/>
        <v>-3.8941418535857069E-11</v>
      </c>
      <c r="T1099" s="73">
        <f t="shared" si="463"/>
        <v>-3.894141853692514E-11</v>
      </c>
      <c r="V1099" s="74"/>
      <c r="W1099" s="74"/>
      <c r="X1099" s="74"/>
      <c r="AD1099" s="74"/>
      <c r="AE1099" s="74"/>
      <c r="AF1099" s="74"/>
      <c r="AL1099" s="74"/>
      <c r="AM1099" s="74"/>
      <c r="AN1099" s="74"/>
      <c r="AT1099" s="74"/>
      <c r="AU1099" s="74"/>
      <c r="AV1099" s="74"/>
      <c r="BB1099" s="74"/>
      <c r="BC1099" s="74"/>
      <c r="BD1099" s="74"/>
      <c r="BJ1099" s="74"/>
      <c r="BK1099" s="74"/>
      <c r="BL1099" s="74"/>
      <c r="BR1099" s="74"/>
      <c r="BS1099" s="74"/>
      <c r="BT1099" s="74"/>
      <c r="BZ1099" s="74"/>
      <c r="CA1099" s="74"/>
      <c r="CB1099" s="74"/>
      <c r="CH1099" s="74"/>
      <c r="CI1099" s="74"/>
      <c r="CJ1099" s="74"/>
      <c r="CP1099" s="74"/>
      <c r="CQ1099" s="74"/>
      <c r="CR1099" s="74"/>
      <c r="CX1099" s="74"/>
      <c r="CY1099" s="74"/>
      <c r="CZ1099" s="74"/>
      <c r="DF1099" s="74">
        <v>1.9999999999999999E-11</v>
      </c>
      <c r="DG1099" s="74">
        <v>2.4805503625299998</v>
      </c>
      <c r="DH1099" s="74">
        <v>25543.985082478001</v>
      </c>
      <c r="DI1099" s="73">
        <f t="shared" si="464"/>
        <v>-1.784457740721906E-11</v>
      </c>
      <c r="DJ1099" s="73">
        <f t="shared" si="465"/>
        <v>-1.783984966585539E-11</v>
      </c>
      <c r="DK1099" s="73">
        <f t="shared" si="466"/>
        <v>-1.7839849268699324E-11</v>
      </c>
      <c r="DL1099" s="73">
        <f t="shared" si="467"/>
        <v>-1.7839849268665917E-11</v>
      </c>
      <c r="DN1099" s="74"/>
      <c r="DO1099" s="74"/>
      <c r="DP1099" s="74"/>
      <c r="DV1099" s="74"/>
      <c r="DW1099" s="74"/>
      <c r="DX1099" s="74"/>
      <c r="ED1099" s="74"/>
      <c r="EE1099" s="74"/>
      <c r="EF1099" s="74"/>
      <c r="EL1099" s="74"/>
      <c r="EM1099" s="74"/>
      <c r="EN1099" s="74"/>
      <c r="ET1099" s="74"/>
      <c r="EU1099" s="74"/>
      <c r="EV1099" s="74"/>
    </row>
    <row r="1100" spans="12:152" s="73" customFormat="1" ht="13.5" x14ac:dyDescent="0.3">
      <c r="L1100" s="74"/>
      <c r="N1100" s="74">
        <v>1E-10</v>
      </c>
      <c r="O1100" s="74">
        <v>5.3358995048900004</v>
      </c>
      <c r="P1100" s="74">
        <v>128843.329265586</v>
      </c>
      <c r="Q1100" s="73">
        <f t="shared" si="460"/>
        <v>8.3198578547342659E-11</v>
      </c>
      <c r="R1100" s="73">
        <f t="shared" si="461"/>
        <v>8.305187972668766E-11</v>
      </c>
      <c r="S1100" s="73">
        <f t="shared" si="462"/>
        <v>8.3051867385282375E-11</v>
      </c>
      <c r="T1100" s="73">
        <f t="shared" si="463"/>
        <v>8.3051867384218556E-11</v>
      </c>
      <c r="V1100" s="74"/>
      <c r="W1100" s="74"/>
      <c r="X1100" s="74"/>
      <c r="AD1100" s="74"/>
      <c r="AE1100" s="74"/>
      <c r="AF1100" s="74"/>
      <c r="AL1100" s="74"/>
      <c r="AM1100" s="74"/>
      <c r="AN1100" s="74"/>
      <c r="AT1100" s="74"/>
      <c r="AU1100" s="74"/>
      <c r="AV1100" s="74"/>
      <c r="BB1100" s="74"/>
      <c r="BC1100" s="74"/>
      <c r="BD1100" s="74"/>
      <c r="BJ1100" s="74"/>
      <c r="BK1100" s="74"/>
      <c r="BL1100" s="74"/>
      <c r="BR1100" s="74"/>
      <c r="BS1100" s="74"/>
      <c r="BT1100" s="74"/>
      <c r="BZ1100" s="74"/>
      <c r="CA1100" s="74"/>
      <c r="CB1100" s="74"/>
      <c r="CH1100" s="74"/>
      <c r="CI1100" s="74"/>
      <c r="CJ1100" s="74"/>
      <c r="CP1100" s="74"/>
      <c r="CQ1100" s="74"/>
      <c r="CR1100" s="74"/>
      <c r="CX1100" s="74"/>
      <c r="CY1100" s="74"/>
      <c r="CZ1100" s="74"/>
      <c r="DF1100" s="74">
        <v>1.9999999999999999E-11</v>
      </c>
      <c r="DG1100" s="74">
        <v>0.16253031707999999</v>
      </c>
      <c r="DH1100" s="74">
        <v>23113.293186963201</v>
      </c>
      <c r="DI1100" s="73">
        <f t="shared" si="464"/>
        <v>2.9076193146395355E-12</v>
      </c>
      <c r="DJ1100" s="73">
        <f t="shared" si="465"/>
        <v>2.8982514458925451E-12</v>
      </c>
      <c r="DK1100" s="73">
        <f t="shared" si="466"/>
        <v>2.8982506593206345E-12</v>
      </c>
      <c r="DL1100" s="73">
        <f t="shared" si="467"/>
        <v>2.8982506592542678E-12</v>
      </c>
      <c r="DN1100" s="74"/>
      <c r="DO1100" s="74"/>
      <c r="DP1100" s="74"/>
      <c r="DV1100" s="74"/>
      <c r="DW1100" s="74"/>
      <c r="DX1100" s="74"/>
      <c r="ED1100" s="74"/>
      <c r="EE1100" s="74"/>
      <c r="EF1100" s="74"/>
      <c r="EL1100" s="74"/>
      <c r="EM1100" s="74"/>
      <c r="EN1100" s="74"/>
      <c r="ET1100" s="74"/>
      <c r="EU1100" s="74"/>
      <c r="EV1100" s="74"/>
    </row>
    <row r="1101" spans="12:152" s="73" customFormat="1" ht="13.5" x14ac:dyDescent="0.3">
      <c r="L1101" s="74"/>
      <c r="N1101" s="74">
        <v>1E-10</v>
      </c>
      <c r="O1101" s="74">
        <v>3.6979596156399999</v>
      </c>
      <c r="P1101" s="74">
        <v>175934.09713761901</v>
      </c>
      <c r="Q1101" s="73">
        <f t="shared" si="460"/>
        <v>-7.0402394088407445E-11</v>
      </c>
      <c r="R1101" s="73">
        <f t="shared" si="461"/>
        <v>-7.0146026655848687E-11</v>
      </c>
      <c r="S1101" s="73">
        <f t="shared" si="462"/>
        <v>-7.0146005092442344E-11</v>
      </c>
      <c r="T1101" s="73">
        <f t="shared" si="463"/>
        <v>-7.0146005090594952E-11</v>
      </c>
      <c r="V1101" s="74"/>
      <c r="W1101" s="74"/>
      <c r="X1101" s="74"/>
      <c r="AD1101" s="74"/>
      <c r="AE1101" s="74"/>
      <c r="AF1101" s="74"/>
      <c r="AL1101" s="74"/>
      <c r="AM1101" s="74"/>
      <c r="AN1101" s="74"/>
      <c r="AT1101" s="74"/>
      <c r="AU1101" s="74"/>
      <c r="AV1101" s="74"/>
      <c r="BB1101" s="74"/>
      <c r="BC1101" s="74"/>
      <c r="BD1101" s="74"/>
      <c r="BJ1101" s="74"/>
      <c r="BK1101" s="74"/>
      <c r="BL1101" s="74"/>
      <c r="BR1101" s="74"/>
      <c r="BS1101" s="74"/>
      <c r="BT1101" s="74"/>
      <c r="BZ1101" s="74"/>
      <c r="CA1101" s="74"/>
      <c r="CB1101" s="74"/>
      <c r="CH1101" s="74"/>
      <c r="CI1101" s="74"/>
      <c r="CJ1101" s="74"/>
      <c r="CP1101" s="74"/>
      <c r="CQ1101" s="74"/>
      <c r="CR1101" s="74"/>
      <c r="CX1101" s="74"/>
      <c r="CY1101" s="74"/>
      <c r="CZ1101" s="74"/>
      <c r="DF1101" s="74">
        <v>3E-11</v>
      </c>
      <c r="DG1101" s="74">
        <v>1.68453793975</v>
      </c>
      <c r="DH1101" s="74">
        <v>2703.6161546755998</v>
      </c>
      <c r="DI1101" s="73">
        <f t="shared" si="464"/>
        <v>-1.2984500112769066E-12</v>
      </c>
      <c r="DJ1101" s="73">
        <f t="shared" si="465"/>
        <v>-1.2967903010617145E-12</v>
      </c>
      <c r="DK1101" s="73">
        <f t="shared" si="466"/>
        <v>-1.2967901617089969E-12</v>
      </c>
      <c r="DL1101" s="73">
        <f t="shared" si="467"/>
        <v>-1.2967901616972839E-12</v>
      </c>
      <c r="DN1101" s="74"/>
      <c r="DO1101" s="74"/>
      <c r="DP1101" s="74"/>
      <c r="DV1101" s="74"/>
      <c r="DW1101" s="74"/>
      <c r="DX1101" s="74"/>
      <c r="ED1101" s="74"/>
      <c r="EE1101" s="74"/>
      <c r="EF1101" s="74"/>
      <c r="EL1101" s="74"/>
      <c r="EM1101" s="74"/>
      <c r="EN1101" s="74"/>
      <c r="ET1101" s="74"/>
      <c r="EU1101" s="74"/>
      <c r="EV1101" s="74"/>
    </row>
    <row r="1102" spans="12:152" s="73" customFormat="1" ht="13.5" x14ac:dyDescent="0.3">
      <c r="L1102" s="74"/>
      <c r="N1102" s="74">
        <v>1E-10</v>
      </c>
      <c r="O1102" s="74">
        <v>5.5098237085499999</v>
      </c>
      <c r="P1102" s="74">
        <v>181548.826513829</v>
      </c>
      <c r="Q1102" s="73">
        <f t="shared" si="460"/>
        <v>4.4486237560291304E-11</v>
      </c>
      <c r="R1102" s="73">
        <f t="shared" si="461"/>
        <v>4.4818956385010523E-11</v>
      </c>
      <c r="S1102" s="73">
        <f t="shared" si="462"/>
        <v>4.4818984294783423E-11</v>
      </c>
      <c r="T1102" s="73">
        <f t="shared" si="463"/>
        <v>4.4818984297141211E-11</v>
      </c>
      <c r="V1102" s="74"/>
      <c r="W1102" s="74"/>
      <c r="X1102" s="74"/>
      <c r="AD1102" s="74"/>
      <c r="AE1102" s="74"/>
      <c r="AF1102" s="74"/>
      <c r="AL1102" s="74"/>
      <c r="AM1102" s="74"/>
      <c r="AN1102" s="74"/>
      <c r="AT1102" s="74"/>
      <c r="AU1102" s="74"/>
      <c r="AV1102" s="74"/>
      <c r="BB1102" s="74"/>
      <c r="BC1102" s="74"/>
      <c r="BD1102" s="74"/>
      <c r="BJ1102" s="74"/>
      <c r="BK1102" s="74"/>
      <c r="BL1102" s="74"/>
      <c r="BR1102" s="74"/>
      <c r="BS1102" s="74"/>
      <c r="BT1102" s="74"/>
      <c r="BZ1102" s="74"/>
      <c r="CA1102" s="74"/>
      <c r="CB1102" s="74"/>
      <c r="CH1102" s="74"/>
      <c r="CI1102" s="74"/>
      <c r="CJ1102" s="74"/>
      <c r="CP1102" s="74"/>
      <c r="CQ1102" s="74"/>
      <c r="CR1102" s="74"/>
      <c r="CX1102" s="74"/>
      <c r="CY1102" s="74"/>
      <c r="CZ1102" s="74"/>
      <c r="DF1102" s="74">
        <v>1.9999999999999999E-11</v>
      </c>
      <c r="DG1102" s="74">
        <v>1.1706988900899999</v>
      </c>
      <c r="DH1102" s="74">
        <v>53551.580082994202</v>
      </c>
      <c r="DI1102" s="73">
        <f t="shared" si="464"/>
        <v>-1.492088157984842E-11</v>
      </c>
      <c r="DJ1102" s="73">
        <f t="shared" si="465"/>
        <v>-1.4935480296127458E-11</v>
      </c>
      <c r="DK1102" s="73">
        <f t="shared" si="466"/>
        <v>-1.4935481521111353E-11</v>
      </c>
      <c r="DL1102" s="73">
        <f t="shared" si="467"/>
        <v>-1.4935481521215695E-11</v>
      </c>
      <c r="DN1102" s="74"/>
      <c r="DO1102" s="74"/>
      <c r="DP1102" s="74"/>
      <c r="DV1102" s="74"/>
      <c r="DW1102" s="74"/>
      <c r="DX1102" s="74"/>
      <c r="ED1102" s="74"/>
      <c r="EE1102" s="74"/>
      <c r="EF1102" s="74"/>
      <c r="EL1102" s="74"/>
      <c r="EM1102" s="74"/>
      <c r="EN1102" s="74"/>
      <c r="ET1102" s="74"/>
      <c r="EU1102" s="74"/>
      <c r="EV1102" s="74"/>
    </row>
    <row r="1103" spans="12:152" s="73" customFormat="1" ht="13.5" x14ac:dyDescent="0.3">
      <c r="L1103" s="74"/>
      <c r="N1103" s="74">
        <v>1.2E-10</v>
      </c>
      <c r="O1103" s="74">
        <v>0.91293309386999999</v>
      </c>
      <c r="P1103" s="74">
        <v>53258.886515441904</v>
      </c>
      <c r="Q1103" s="73">
        <f t="shared" si="460"/>
        <v>4.9961203352456254E-11</v>
      </c>
      <c r="R1103" s="73">
        <f t="shared" si="461"/>
        <v>4.9842156666055157E-11</v>
      </c>
      <c r="S1103" s="73">
        <f t="shared" si="462"/>
        <v>4.9842146668153858E-11</v>
      </c>
      <c r="T1103" s="73">
        <f t="shared" si="463"/>
        <v>4.9842146667309978E-11</v>
      </c>
      <c r="V1103" s="74"/>
      <c r="W1103" s="74"/>
      <c r="X1103" s="74"/>
      <c r="AD1103" s="74"/>
      <c r="AE1103" s="74"/>
      <c r="AF1103" s="74"/>
      <c r="AL1103" s="74"/>
      <c r="AM1103" s="74"/>
      <c r="AN1103" s="74"/>
      <c r="AT1103" s="74"/>
      <c r="AU1103" s="74"/>
      <c r="AV1103" s="74"/>
      <c r="BB1103" s="74"/>
      <c r="BC1103" s="74"/>
      <c r="BD1103" s="74"/>
      <c r="BJ1103" s="74"/>
      <c r="BK1103" s="74"/>
      <c r="BL1103" s="74"/>
      <c r="BR1103" s="74"/>
      <c r="BS1103" s="74"/>
      <c r="BT1103" s="74"/>
      <c r="BZ1103" s="74"/>
      <c r="CA1103" s="74"/>
      <c r="CB1103" s="74"/>
      <c r="CH1103" s="74"/>
      <c r="CI1103" s="74"/>
      <c r="CJ1103" s="74"/>
      <c r="CP1103" s="74"/>
      <c r="CQ1103" s="74"/>
      <c r="CR1103" s="74"/>
      <c r="CX1103" s="74"/>
      <c r="CY1103" s="74"/>
      <c r="CZ1103" s="74"/>
      <c r="DF1103" s="74">
        <v>3E-11</v>
      </c>
      <c r="DG1103" s="74">
        <v>3.0689305890199998</v>
      </c>
      <c r="DH1103" s="74">
        <v>230239.17477710801</v>
      </c>
      <c r="DI1103" s="73">
        <f t="shared" si="464"/>
        <v>-1.7385299826970381E-11</v>
      </c>
      <c r="DJ1103" s="73">
        <f t="shared" si="465"/>
        <v>-1.7500401527857737E-11</v>
      </c>
      <c r="DK1103" s="73">
        <f t="shared" si="466"/>
        <v>-1.7500411175725489E-11</v>
      </c>
      <c r="DL1103" s="73">
        <f t="shared" si="467"/>
        <v>-1.7500411176545461E-11</v>
      </c>
      <c r="DN1103" s="74"/>
      <c r="DO1103" s="74"/>
      <c r="DP1103" s="74"/>
      <c r="DV1103" s="74"/>
      <c r="DW1103" s="74"/>
      <c r="DX1103" s="74"/>
      <c r="ED1103" s="74"/>
      <c r="EE1103" s="74"/>
      <c r="EF1103" s="74"/>
      <c r="EL1103" s="74"/>
      <c r="EM1103" s="74"/>
      <c r="EN1103" s="74"/>
      <c r="ET1103" s="74"/>
      <c r="EU1103" s="74"/>
      <c r="EV1103" s="74"/>
    </row>
    <row r="1104" spans="12:152" s="73" customFormat="1" ht="13.5" x14ac:dyDescent="0.3">
      <c r="L1104" s="74"/>
      <c r="N1104" s="74">
        <v>1E-10</v>
      </c>
      <c r="O1104" s="74">
        <v>0.21546965297000001</v>
      </c>
      <c r="P1104" s="74">
        <v>155674.22246769301</v>
      </c>
      <c r="Q1104" s="73">
        <f t="shared" si="460"/>
        <v>-9.4854678409229268E-11</v>
      </c>
      <c r="R1104" s="73">
        <f t="shared" si="461"/>
        <v>-9.4753236015166618E-11</v>
      </c>
      <c r="S1104" s="73">
        <f t="shared" si="462"/>
        <v>-9.4753227457396697E-11</v>
      </c>
      <c r="T1104" s="73">
        <f t="shared" si="463"/>
        <v>-9.4753227456669864E-11</v>
      </c>
      <c r="V1104" s="74"/>
      <c r="W1104" s="74"/>
      <c r="X1104" s="74"/>
      <c r="AD1104" s="74"/>
      <c r="AE1104" s="74"/>
      <c r="AF1104" s="74"/>
      <c r="AL1104" s="74"/>
      <c r="AM1104" s="74"/>
      <c r="AN1104" s="74"/>
      <c r="AT1104" s="74"/>
      <c r="AU1104" s="74"/>
      <c r="AV1104" s="74"/>
      <c r="BB1104" s="74"/>
      <c r="BC1104" s="74"/>
      <c r="BD1104" s="74"/>
      <c r="BJ1104" s="74"/>
      <c r="BK1104" s="74"/>
      <c r="BL1104" s="74"/>
      <c r="BR1104" s="74"/>
      <c r="BS1104" s="74"/>
      <c r="BT1104" s="74"/>
      <c r="BZ1104" s="74"/>
      <c r="CA1104" s="74"/>
      <c r="CB1104" s="74"/>
      <c r="CH1104" s="74"/>
      <c r="CI1104" s="74"/>
      <c r="CJ1104" s="74"/>
      <c r="CP1104" s="74"/>
      <c r="CQ1104" s="74"/>
      <c r="CR1104" s="74"/>
      <c r="CX1104" s="74"/>
      <c r="CY1104" s="74"/>
      <c r="CZ1104" s="74"/>
      <c r="DF1104" s="74">
        <v>3E-11</v>
      </c>
      <c r="DG1104" s="74">
        <v>5.0014536213899996</v>
      </c>
      <c r="DH1104" s="74">
        <v>180496.55813064001</v>
      </c>
      <c r="DI1104" s="73">
        <f t="shared" si="464"/>
        <v>-2.1296493779356382E-11</v>
      </c>
      <c r="DJ1104" s="73">
        <f t="shared" si="465"/>
        <v>-2.121823377113005E-11</v>
      </c>
      <c r="DK1104" s="73">
        <f t="shared" si="466"/>
        <v>-2.1218227188072139E-11</v>
      </c>
      <c r="DL1104" s="73">
        <f t="shared" si="467"/>
        <v>-2.1218227187512768E-11</v>
      </c>
      <c r="DN1104" s="74"/>
      <c r="DO1104" s="74"/>
      <c r="DP1104" s="74"/>
      <c r="DV1104" s="74"/>
      <c r="DW1104" s="74"/>
      <c r="DX1104" s="74"/>
      <c r="ED1104" s="74"/>
      <c r="EE1104" s="74"/>
      <c r="EF1104" s="74"/>
      <c r="EL1104" s="74"/>
      <c r="EM1104" s="74"/>
      <c r="EN1104" s="74"/>
      <c r="ET1104" s="74"/>
      <c r="EU1104" s="74"/>
      <c r="EV1104" s="74"/>
    </row>
    <row r="1105" spans="12:152" s="73" customFormat="1" ht="13.5" x14ac:dyDescent="0.3">
      <c r="L1105" s="74"/>
      <c r="N1105" s="74">
        <v>1E-10</v>
      </c>
      <c r="O1105" s="74">
        <v>5.0540855095200001</v>
      </c>
      <c r="P1105" s="74">
        <v>182465.75879388399</v>
      </c>
      <c r="Q1105" s="73">
        <f t="shared" si="460"/>
        <v>-9.8703417645874378E-11</v>
      </c>
      <c r="R1105" s="73">
        <f t="shared" si="461"/>
        <v>-9.8642741541421021E-11</v>
      </c>
      <c r="S1105" s="73">
        <f t="shared" si="462"/>
        <v>-9.8642736389076083E-11</v>
      </c>
      <c r="T1105" s="73">
        <f t="shared" si="463"/>
        <v>-9.8642736388635544E-11</v>
      </c>
      <c r="V1105" s="74"/>
      <c r="W1105" s="74"/>
      <c r="X1105" s="74"/>
      <c r="AD1105" s="74"/>
      <c r="AE1105" s="74"/>
      <c r="AF1105" s="74"/>
      <c r="AL1105" s="74"/>
      <c r="AM1105" s="74"/>
      <c r="AN1105" s="74"/>
      <c r="AT1105" s="74"/>
      <c r="AU1105" s="74"/>
      <c r="AV1105" s="74"/>
      <c r="BB1105" s="74"/>
      <c r="BC1105" s="74"/>
      <c r="BD1105" s="74"/>
      <c r="BJ1105" s="74"/>
      <c r="BK1105" s="74"/>
      <c r="BL1105" s="74"/>
      <c r="BR1105" s="74"/>
      <c r="BS1105" s="74"/>
      <c r="BT1105" s="74"/>
      <c r="BZ1105" s="74"/>
      <c r="CA1105" s="74"/>
      <c r="CB1105" s="74"/>
      <c r="CH1105" s="74"/>
      <c r="CI1105" s="74"/>
      <c r="CJ1105" s="74"/>
      <c r="CP1105" s="74"/>
      <c r="CQ1105" s="74"/>
      <c r="CR1105" s="74"/>
      <c r="CX1105" s="74"/>
      <c r="CY1105" s="74"/>
      <c r="CZ1105" s="74"/>
      <c r="DF1105" s="74">
        <v>1.9999999999999999E-11</v>
      </c>
      <c r="DG1105" s="74">
        <v>1.9009821338599999</v>
      </c>
      <c r="DH1105" s="74">
        <v>20272.7922819372</v>
      </c>
      <c r="DI1105" s="73">
        <f t="shared" si="464"/>
        <v>-5.3051607673402021E-12</v>
      </c>
      <c r="DJ1105" s="73">
        <f t="shared" si="465"/>
        <v>-5.313167371251527E-12</v>
      </c>
      <c r="DK1105" s="73">
        <f t="shared" si="466"/>
        <v>-5.3131680434632001E-12</v>
      </c>
      <c r="DL1105" s="73">
        <f t="shared" si="467"/>
        <v>-5.3131680435201932E-12</v>
      </c>
      <c r="DN1105" s="74"/>
      <c r="DO1105" s="74"/>
      <c r="DP1105" s="74"/>
      <c r="DV1105" s="74"/>
      <c r="DW1105" s="74"/>
      <c r="DX1105" s="74"/>
      <c r="ED1105" s="74"/>
      <c r="EE1105" s="74"/>
      <c r="EF1105" s="74"/>
      <c r="EL1105" s="74"/>
      <c r="EM1105" s="74"/>
      <c r="EN1105" s="74"/>
      <c r="ET1105" s="74"/>
      <c r="EU1105" s="74"/>
      <c r="EV1105" s="74"/>
    </row>
    <row r="1106" spans="12:152" s="73" customFormat="1" ht="13.5" x14ac:dyDescent="0.3">
      <c r="L1106" s="74"/>
      <c r="N1106" s="74">
        <v>1.0999999999999999E-10</v>
      </c>
      <c r="O1106" s="74">
        <v>1.4705536326299999</v>
      </c>
      <c r="P1106" s="74">
        <v>76991.028399095303</v>
      </c>
      <c r="Q1106" s="73">
        <f t="shared" si="460"/>
        <v>-2.8717243515637218E-12</v>
      </c>
      <c r="R1106" s="73">
        <f t="shared" si="461"/>
        <v>-2.6983175438801369E-12</v>
      </c>
      <c r="S1106" s="73">
        <f t="shared" si="462"/>
        <v>-2.6983029840214786E-12</v>
      </c>
      <c r="T1106" s="73">
        <f t="shared" si="463"/>
        <v>-2.6983029827712997E-12</v>
      </c>
      <c r="V1106" s="74"/>
      <c r="W1106" s="74"/>
      <c r="X1106" s="74"/>
      <c r="AD1106" s="74"/>
      <c r="AE1106" s="74"/>
      <c r="AF1106" s="74"/>
      <c r="AL1106" s="74"/>
      <c r="AM1106" s="74"/>
      <c r="AN1106" s="74"/>
      <c r="AT1106" s="74"/>
      <c r="AU1106" s="74"/>
      <c r="AV1106" s="74"/>
      <c r="BB1106" s="74"/>
      <c r="BC1106" s="74"/>
      <c r="BD1106" s="74"/>
      <c r="BJ1106" s="74"/>
      <c r="BK1106" s="74"/>
      <c r="BL1106" s="74"/>
      <c r="BR1106" s="74"/>
      <c r="BS1106" s="74"/>
      <c r="BT1106" s="74"/>
      <c r="BZ1106" s="74"/>
      <c r="CA1106" s="74"/>
      <c r="CB1106" s="74"/>
      <c r="CH1106" s="74"/>
      <c r="CI1106" s="74"/>
      <c r="CJ1106" s="74"/>
      <c r="CP1106" s="74"/>
      <c r="CQ1106" s="74"/>
      <c r="CR1106" s="74"/>
      <c r="CX1106" s="74"/>
      <c r="CY1106" s="74"/>
      <c r="CZ1106" s="74"/>
      <c r="DF1106" s="74">
        <v>3E-11</v>
      </c>
      <c r="DG1106" s="74">
        <v>5.0687773544399999</v>
      </c>
      <c r="DH1106" s="74">
        <v>440.82528487759998</v>
      </c>
      <c r="DI1106" s="73">
        <f t="shared" si="464"/>
        <v>2.8305028010601886E-11</v>
      </c>
      <c r="DJ1106" s="73">
        <f t="shared" si="465"/>
        <v>2.8304938251402751E-11</v>
      </c>
      <c r="DK1106" s="73">
        <f t="shared" si="466"/>
        <v>2.8304938243866289E-11</v>
      </c>
      <c r="DL1106" s="73">
        <f t="shared" si="467"/>
        <v>2.8304938243865652E-11</v>
      </c>
      <c r="DN1106" s="74"/>
      <c r="DO1106" s="74"/>
      <c r="DP1106" s="74"/>
      <c r="DV1106" s="74"/>
      <c r="DW1106" s="74"/>
      <c r="DX1106" s="74"/>
      <c r="ED1106" s="74"/>
      <c r="EE1106" s="74"/>
      <c r="EF1106" s="74"/>
      <c r="EL1106" s="74"/>
      <c r="EM1106" s="74"/>
      <c r="EN1106" s="74"/>
      <c r="ET1106" s="74"/>
      <c r="EU1106" s="74"/>
      <c r="EV1106" s="74"/>
    </row>
    <row r="1107" spans="12:152" s="73" customFormat="1" ht="13.5" x14ac:dyDescent="0.3">
      <c r="L1107" s="74"/>
      <c r="N1107" s="74">
        <v>1.4000000000000001E-10</v>
      </c>
      <c r="O1107" s="74">
        <v>1.74381856487</v>
      </c>
      <c r="P1107" s="74">
        <v>36.648562929500002</v>
      </c>
      <c r="Q1107" s="73">
        <f t="shared" si="460"/>
        <v>-9.7284342172531999E-11</v>
      </c>
      <c r="R1107" s="73">
        <f t="shared" si="461"/>
        <v>-9.7284266601070708E-11</v>
      </c>
      <c r="S1107" s="73">
        <f t="shared" si="462"/>
        <v>-9.7284266594725599E-11</v>
      </c>
      <c r="T1107" s="73">
        <f t="shared" si="463"/>
        <v>-9.7284266594725069E-11</v>
      </c>
      <c r="V1107" s="74"/>
      <c r="W1107" s="74"/>
      <c r="X1107" s="74"/>
      <c r="AD1107" s="74"/>
      <c r="AE1107" s="74"/>
      <c r="AF1107" s="74"/>
      <c r="AL1107" s="74"/>
      <c r="AM1107" s="74"/>
      <c r="AN1107" s="74"/>
      <c r="AT1107" s="74"/>
      <c r="AU1107" s="74"/>
      <c r="AV1107" s="74"/>
      <c r="BB1107" s="74"/>
      <c r="BC1107" s="74"/>
      <c r="BD1107" s="74"/>
      <c r="BJ1107" s="74"/>
      <c r="BK1107" s="74"/>
      <c r="BL1107" s="74"/>
      <c r="BR1107" s="74"/>
      <c r="BS1107" s="74"/>
      <c r="BT1107" s="74"/>
      <c r="BZ1107" s="74"/>
      <c r="CA1107" s="74"/>
      <c r="CB1107" s="74"/>
      <c r="CH1107" s="74"/>
      <c r="CI1107" s="74"/>
      <c r="CJ1107" s="74"/>
      <c r="CP1107" s="74"/>
      <c r="CQ1107" s="74"/>
      <c r="CR1107" s="74"/>
      <c r="CX1107" s="74"/>
      <c r="CY1107" s="74"/>
      <c r="CZ1107" s="74"/>
      <c r="DF1107" s="74">
        <v>1.9999999999999999E-11</v>
      </c>
      <c r="DG1107" s="74">
        <v>1.3362656447200001</v>
      </c>
      <c r="DH1107" s="74">
        <v>196156.74319350999</v>
      </c>
      <c r="DI1107" s="73">
        <f t="shared" si="464"/>
        <v>-2.9456332639414201E-12</v>
      </c>
      <c r="DJ1107" s="73">
        <f t="shared" si="465"/>
        <v>-2.8661322971805752E-12</v>
      </c>
      <c r="DK1107" s="73">
        <f t="shared" si="466"/>
        <v>-2.8661256201581584E-12</v>
      </c>
      <c r="DL1107" s="73">
        <f t="shared" si="467"/>
        <v>-2.8661256195910909E-12</v>
      </c>
      <c r="DN1107" s="74"/>
      <c r="DO1107" s="74"/>
      <c r="DP1107" s="74"/>
      <c r="DV1107" s="74"/>
      <c r="DW1107" s="74"/>
      <c r="DX1107" s="74"/>
      <c r="ED1107" s="74"/>
      <c r="EE1107" s="74"/>
      <c r="EF1107" s="74"/>
      <c r="EL1107" s="74"/>
      <c r="EM1107" s="74"/>
      <c r="EN1107" s="74"/>
      <c r="ET1107" s="74"/>
      <c r="EU1107" s="74"/>
      <c r="EV1107" s="74"/>
    </row>
    <row r="1108" spans="12:152" s="73" customFormat="1" ht="13.5" x14ac:dyDescent="0.3">
      <c r="L1108" s="74"/>
      <c r="N1108" s="74">
        <v>1.4000000000000001E-10</v>
      </c>
      <c r="O1108" s="74">
        <v>1.7308078977700001</v>
      </c>
      <c r="P1108" s="74">
        <v>171292.65789271399</v>
      </c>
      <c r="Q1108" s="73">
        <f t="shared" si="460"/>
        <v>1.2910363742171554E-10</v>
      </c>
      <c r="R1108" s="73">
        <f t="shared" si="461"/>
        <v>1.2929282423385771E-10</v>
      </c>
      <c r="S1108" s="73">
        <f t="shared" si="462"/>
        <v>1.2929284005158426E-10</v>
      </c>
      <c r="T1108" s="73">
        <f t="shared" si="463"/>
        <v>1.2929284005292727E-10</v>
      </c>
      <c r="V1108" s="74"/>
      <c r="W1108" s="74"/>
      <c r="X1108" s="74"/>
      <c r="AD1108" s="74"/>
      <c r="AE1108" s="74"/>
      <c r="AF1108" s="74"/>
      <c r="AL1108" s="74"/>
      <c r="AM1108" s="74"/>
      <c r="AN1108" s="74"/>
      <c r="AT1108" s="74"/>
      <c r="AU1108" s="74"/>
      <c r="AV1108" s="74"/>
      <c r="BB1108" s="74"/>
      <c r="BC1108" s="74"/>
      <c r="BD1108" s="74"/>
      <c r="BJ1108" s="74"/>
      <c r="BK1108" s="74"/>
      <c r="BL1108" s="74"/>
      <c r="BR1108" s="74"/>
      <c r="BS1108" s="74"/>
      <c r="BT1108" s="74"/>
      <c r="BZ1108" s="74"/>
      <c r="CA1108" s="74"/>
      <c r="CB1108" s="74"/>
      <c r="CH1108" s="74"/>
      <c r="CI1108" s="74"/>
      <c r="CJ1108" s="74"/>
      <c r="CP1108" s="74"/>
      <c r="CQ1108" s="74"/>
      <c r="CR1108" s="74"/>
      <c r="CX1108" s="74"/>
      <c r="CY1108" s="74"/>
      <c r="CZ1108" s="74"/>
      <c r="DF1108" s="74">
        <v>1.9999999999999999E-11</v>
      </c>
      <c r="DG1108" s="74">
        <v>4.5094038045399998</v>
      </c>
      <c r="DH1108" s="74">
        <v>65538.255989947502</v>
      </c>
      <c r="DI1108" s="73">
        <f t="shared" si="464"/>
        <v>1.3447277339114422E-11</v>
      </c>
      <c r="DJ1108" s="73">
        <f t="shared" si="465"/>
        <v>1.3467138004918315E-11</v>
      </c>
      <c r="DK1108" s="73">
        <f t="shared" si="466"/>
        <v>1.346713967144145E-11</v>
      </c>
      <c r="DL1108" s="73">
        <f t="shared" si="467"/>
        <v>1.3467139671582654E-11</v>
      </c>
      <c r="DN1108" s="74"/>
      <c r="DO1108" s="74"/>
      <c r="DP1108" s="74"/>
      <c r="DV1108" s="74"/>
      <c r="DW1108" s="74"/>
      <c r="DX1108" s="74"/>
      <c r="ED1108" s="74"/>
      <c r="EE1108" s="74"/>
      <c r="EF1108" s="74"/>
      <c r="EL1108" s="74"/>
      <c r="EM1108" s="74"/>
      <c r="EN1108" s="74"/>
      <c r="ET1108" s="74"/>
      <c r="EU1108" s="74"/>
      <c r="EV1108" s="74"/>
    </row>
    <row r="1109" spans="12:152" s="73" customFormat="1" ht="13.5" x14ac:dyDescent="0.3">
      <c r="L1109" s="74"/>
      <c r="N1109" s="74">
        <v>1E-10</v>
      </c>
      <c r="O1109" s="74">
        <v>1.79047706298</v>
      </c>
      <c r="P1109" s="74">
        <v>235746.728015776</v>
      </c>
      <c r="Q1109" s="73">
        <f t="shared" si="460"/>
        <v>-3.9684004193522165E-11</v>
      </c>
      <c r="R1109" s="73">
        <f t="shared" si="461"/>
        <v>-4.0126748155600607E-11</v>
      </c>
      <c r="S1109" s="73">
        <f t="shared" si="462"/>
        <v>-4.0126785290151384E-11</v>
      </c>
      <c r="T1109" s="73">
        <f t="shared" si="463"/>
        <v>-4.0126785293275368E-11</v>
      </c>
      <c r="V1109" s="74"/>
      <c r="W1109" s="74"/>
      <c r="X1109" s="74"/>
      <c r="AD1109" s="74"/>
      <c r="AE1109" s="74"/>
      <c r="AF1109" s="74"/>
      <c r="AL1109" s="74"/>
      <c r="AM1109" s="74"/>
      <c r="AN1109" s="74"/>
      <c r="AT1109" s="74"/>
      <c r="AU1109" s="74"/>
      <c r="AV1109" s="74"/>
      <c r="BB1109" s="74"/>
      <c r="BC1109" s="74"/>
      <c r="BD1109" s="74"/>
      <c r="BJ1109" s="74"/>
      <c r="BK1109" s="74"/>
      <c r="BL1109" s="74"/>
      <c r="BR1109" s="74"/>
      <c r="BS1109" s="74"/>
      <c r="BT1109" s="74"/>
      <c r="BZ1109" s="74"/>
      <c r="CA1109" s="74"/>
      <c r="CB1109" s="74"/>
      <c r="CH1109" s="74"/>
      <c r="CI1109" s="74"/>
      <c r="CJ1109" s="74"/>
      <c r="CP1109" s="74"/>
      <c r="CQ1109" s="74"/>
      <c r="CR1109" s="74"/>
      <c r="CX1109" s="74"/>
      <c r="CY1109" s="74"/>
      <c r="CZ1109" s="74"/>
      <c r="DF1109" s="74">
        <v>1.9999999999999999E-11</v>
      </c>
      <c r="DG1109" s="74">
        <v>4.5589148821199998</v>
      </c>
      <c r="DH1109" s="74">
        <v>2324.9494088155998</v>
      </c>
      <c r="DI1109" s="73">
        <f t="shared" si="464"/>
        <v>-1.8175067046041286E-12</v>
      </c>
      <c r="DJ1109" s="73">
        <f t="shared" si="465"/>
        <v>-1.8184551546528137E-12</v>
      </c>
      <c r="DK1109" s="73">
        <f t="shared" si="466"/>
        <v>-1.8184552342863591E-12</v>
      </c>
      <c r="DL1109" s="73">
        <f t="shared" si="467"/>
        <v>-1.818455234293152E-12</v>
      </c>
      <c r="DN1109" s="74"/>
      <c r="DO1109" s="74"/>
      <c r="DP1109" s="74"/>
      <c r="DV1109" s="74"/>
      <c r="DW1109" s="74"/>
      <c r="DX1109" s="74"/>
      <c r="ED1109" s="74"/>
      <c r="EE1109" s="74"/>
      <c r="EF1109" s="74"/>
      <c r="EL1109" s="74"/>
      <c r="EM1109" s="74"/>
      <c r="EN1109" s="74"/>
      <c r="ET1109" s="74"/>
      <c r="EU1109" s="74"/>
      <c r="EV1109" s="74"/>
    </row>
    <row r="1110" spans="12:152" s="73" customFormat="1" ht="13.5" x14ac:dyDescent="0.3">
      <c r="L1110" s="74"/>
      <c r="N1110" s="74">
        <v>1.2E-10</v>
      </c>
      <c r="O1110" s="74">
        <v>2.8691851709999998</v>
      </c>
      <c r="P1110" s="74">
        <v>2045.3085328022</v>
      </c>
      <c r="Q1110" s="73">
        <f t="shared" si="460"/>
        <v>-4.731949358631882E-12</v>
      </c>
      <c r="R1110" s="73">
        <f t="shared" si="461"/>
        <v>-4.7369724886907188E-12</v>
      </c>
      <c r="S1110" s="73">
        <f t="shared" si="462"/>
        <v>-4.736972910442027E-12</v>
      </c>
      <c r="T1110" s="73">
        <f t="shared" si="463"/>
        <v>-4.7369729104778098E-12</v>
      </c>
      <c r="V1110" s="74"/>
      <c r="W1110" s="74"/>
      <c r="X1110" s="74"/>
      <c r="AD1110" s="74"/>
      <c r="AE1110" s="74"/>
      <c r="AF1110" s="74"/>
      <c r="AL1110" s="74"/>
      <c r="AM1110" s="74"/>
      <c r="AN1110" s="74"/>
      <c r="AT1110" s="74"/>
      <c r="AU1110" s="74"/>
      <c r="AV1110" s="74"/>
      <c r="BB1110" s="74"/>
      <c r="BC1110" s="74"/>
      <c r="BD1110" s="74"/>
      <c r="BJ1110" s="74"/>
      <c r="BK1110" s="74"/>
      <c r="BL1110" s="74"/>
      <c r="BR1110" s="74"/>
      <c r="BS1110" s="74"/>
      <c r="BT1110" s="74"/>
      <c r="BZ1110" s="74"/>
      <c r="CA1110" s="74"/>
      <c r="CB1110" s="74"/>
      <c r="CH1110" s="74"/>
      <c r="CI1110" s="74"/>
      <c r="CJ1110" s="74"/>
      <c r="CP1110" s="74"/>
      <c r="CQ1110" s="74"/>
      <c r="CR1110" s="74"/>
      <c r="CX1110" s="74"/>
      <c r="CY1110" s="74"/>
      <c r="CZ1110" s="74"/>
      <c r="DF1110" s="74">
        <v>1.9999999999999999E-11</v>
      </c>
      <c r="DG1110" s="74">
        <v>0.21025125050999999</v>
      </c>
      <c r="DH1110" s="74">
        <v>18227.483749135001</v>
      </c>
      <c r="DI1110" s="73">
        <f t="shared" si="464"/>
        <v>1.1642999708976412E-11</v>
      </c>
      <c r="DJ1110" s="73">
        <f t="shared" si="465"/>
        <v>1.1649069941358647E-11</v>
      </c>
      <c r="DK1110" s="73">
        <f t="shared" si="466"/>
        <v>1.1649070450958742E-11</v>
      </c>
      <c r="DL1110" s="73">
        <f t="shared" si="467"/>
        <v>1.1649070451002176E-11</v>
      </c>
      <c r="DN1110" s="74"/>
      <c r="DO1110" s="74"/>
      <c r="DP1110" s="74"/>
      <c r="DV1110" s="74"/>
      <c r="DW1110" s="74"/>
      <c r="DX1110" s="74"/>
      <c r="ED1110" s="74"/>
      <c r="EE1110" s="74"/>
      <c r="EF1110" s="74"/>
      <c r="EL1110" s="74"/>
      <c r="EM1110" s="74"/>
      <c r="EN1110" s="74"/>
      <c r="ET1110" s="74"/>
      <c r="EU1110" s="74"/>
      <c r="EV1110" s="74"/>
    </row>
    <row r="1111" spans="12:152" s="73" customFormat="1" ht="13.5" x14ac:dyDescent="0.3">
      <c r="L1111" s="74"/>
      <c r="N1111" s="74">
        <v>1.2999999999999999E-10</v>
      </c>
      <c r="O1111" s="74">
        <v>5.9463911871099997</v>
      </c>
      <c r="P1111" s="74">
        <v>168959.461499842</v>
      </c>
      <c r="Q1111" s="73">
        <f t="shared" si="460"/>
        <v>-3.7930502168409563E-11</v>
      </c>
      <c r="R1111" s="73">
        <f t="shared" si="461"/>
        <v>-3.8360580597119405E-11</v>
      </c>
      <c r="S1111" s="73">
        <f t="shared" si="462"/>
        <v>-3.8360616688133423E-11</v>
      </c>
      <c r="T1111" s="73">
        <f t="shared" si="463"/>
        <v>-3.8360616691240094E-11</v>
      </c>
      <c r="V1111" s="74"/>
      <c r="W1111" s="74"/>
      <c r="X1111" s="74"/>
      <c r="AD1111" s="74"/>
      <c r="AE1111" s="74"/>
      <c r="AF1111" s="74"/>
      <c r="AL1111" s="74"/>
      <c r="AM1111" s="74"/>
      <c r="AN1111" s="74"/>
      <c r="AT1111" s="74"/>
      <c r="AU1111" s="74"/>
      <c r="AV1111" s="74"/>
      <c r="BB1111" s="74"/>
      <c r="BC1111" s="74"/>
      <c r="BD1111" s="74"/>
      <c r="BJ1111" s="74"/>
      <c r="BK1111" s="74"/>
      <c r="BL1111" s="74"/>
      <c r="BR1111" s="74"/>
      <c r="BS1111" s="74"/>
      <c r="BT1111" s="74"/>
      <c r="BZ1111" s="74"/>
      <c r="CA1111" s="74"/>
      <c r="CB1111" s="74"/>
      <c r="CH1111" s="74"/>
      <c r="CI1111" s="74"/>
      <c r="CJ1111" s="74"/>
      <c r="CP1111" s="74"/>
      <c r="CQ1111" s="74"/>
      <c r="CR1111" s="74"/>
      <c r="CX1111" s="74"/>
      <c r="CY1111" s="74"/>
      <c r="CZ1111" s="74"/>
      <c r="DF1111" s="74">
        <v>1.9999999999999999E-11</v>
      </c>
      <c r="DG1111" s="74">
        <v>0.58359043647999997</v>
      </c>
      <c r="DH1111" s="74">
        <v>156377.85565231001</v>
      </c>
      <c r="DI1111" s="73">
        <f t="shared" si="464"/>
        <v>-9.2125332900945186E-12</v>
      </c>
      <c r="DJ1111" s="73">
        <f t="shared" si="465"/>
        <v>-9.1556280486789202E-12</v>
      </c>
      <c r="DK1111" s="73">
        <f t="shared" si="466"/>
        <v>-9.1556232668544035E-12</v>
      </c>
      <c r="DL1111" s="73">
        <f t="shared" si="467"/>
        <v>-9.1556232664420168E-12</v>
      </c>
      <c r="DN1111" s="74"/>
      <c r="DO1111" s="74"/>
      <c r="DP1111" s="74"/>
      <c r="DV1111" s="74"/>
      <c r="DW1111" s="74"/>
      <c r="DX1111" s="74"/>
      <c r="ED1111" s="74"/>
      <c r="EE1111" s="74"/>
      <c r="EF1111" s="74"/>
      <c r="EL1111" s="74"/>
      <c r="EM1111" s="74"/>
      <c r="EN1111" s="74"/>
      <c r="ET1111" s="74"/>
      <c r="EU1111" s="74"/>
      <c r="EV1111" s="74"/>
    </row>
    <row r="1112" spans="12:152" s="73" customFormat="1" ht="13.5" x14ac:dyDescent="0.3">
      <c r="L1112" s="74"/>
      <c r="N1112" s="74">
        <v>1E-10</v>
      </c>
      <c r="O1112" s="74">
        <v>5.24213703651</v>
      </c>
      <c r="P1112" s="74">
        <v>130285.736897386</v>
      </c>
      <c r="Q1112" s="73">
        <f t="shared" si="460"/>
        <v>-7.2867990232995303E-11</v>
      </c>
      <c r="R1112" s="73">
        <f t="shared" si="461"/>
        <v>-7.305048494086969E-11</v>
      </c>
      <c r="S1112" s="73">
        <f t="shared" si="462"/>
        <v>-7.3050500241654031E-11</v>
      </c>
      <c r="T1112" s="73">
        <f t="shared" si="463"/>
        <v>-7.3050500242958339E-11</v>
      </c>
      <c r="V1112" s="74"/>
      <c r="W1112" s="74"/>
      <c r="X1112" s="74"/>
      <c r="AD1112" s="74"/>
      <c r="AE1112" s="74"/>
      <c r="AF1112" s="74"/>
      <c r="AL1112" s="74"/>
      <c r="AM1112" s="74"/>
      <c r="AN1112" s="74"/>
      <c r="AT1112" s="74"/>
      <c r="AU1112" s="74"/>
      <c r="AV1112" s="74"/>
      <c r="BB1112" s="74"/>
      <c r="BC1112" s="74"/>
      <c r="BD1112" s="74"/>
      <c r="BJ1112" s="74"/>
      <c r="BK1112" s="74"/>
      <c r="BL1112" s="74"/>
      <c r="BR1112" s="74"/>
      <c r="BS1112" s="74"/>
      <c r="BT1112" s="74"/>
      <c r="BZ1112" s="74"/>
      <c r="CA1112" s="74"/>
      <c r="CB1112" s="74"/>
      <c r="CH1112" s="74"/>
      <c r="CI1112" s="74"/>
      <c r="CJ1112" s="74"/>
      <c r="CP1112" s="74"/>
      <c r="CQ1112" s="74"/>
      <c r="CR1112" s="74"/>
      <c r="CX1112" s="74"/>
      <c r="CY1112" s="74"/>
      <c r="CZ1112" s="74"/>
      <c r="DF1112" s="74">
        <v>1.9999999999999999E-11</v>
      </c>
      <c r="DG1112" s="74">
        <v>4.57189351312</v>
      </c>
      <c r="DH1112" s="74">
        <v>26926.8724293245</v>
      </c>
      <c r="DI1112" s="73">
        <f t="shared" si="464"/>
        <v>-9.9648497768782713E-12</v>
      </c>
      <c r="DJ1112" s="73">
        <f t="shared" si="465"/>
        <v>-9.9552845490265964E-12</v>
      </c>
      <c r="DK1112" s="73">
        <f t="shared" si="466"/>
        <v>-9.9552837457841077E-12</v>
      </c>
      <c r="DL1112" s="73">
        <f t="shared" si="467"/>
        <v>-9.9552837457160721E-12</v>
      </c>
      <c r="DN1112" s="74"/>
      <c r="DO1112" s="74"/>
      <c r="DP1112" s="74"/>
      <c r="DV1112" s="74"/>
      <c r="DW1112" s="74"/>
      <c r="DX1112" s="74"/>
      <c r="ED1112" s="74"/>
      <c r="EE1112" s="74"/>
      <c r="EF1112" s="74"/>
      <c r="EL1112" s="74"/>
      <c r="EM1112" s="74"/>
      <c r="EN1112" s="74"/>
      <c r="ET1112" s="74"/>
      <c r="EU1112" s="74"/>
      <c r="EV1112" s="74"/>
    </row>
    <row r="1113" spans="12:152" s="73" customFormat="1" ht="13.5" x14ac:dyDescent="0.3">
      <c r="L1113" s="74"/>
      <c r="N1113" s="74">
        <v>1.4000000000000001E-10</v>
      </c>
      <c r="O1113" s="74">
        <v>6.1045962471299999</v>
      </c>
      <c r="P1113" s="74">
        <v>454.90936652729999</v>
      </c>
      <c r="Q1113" s="73">
        <f t="shared" si="460"/>
        <v>8.4053666037769577E-11</v>
      </c>
      <c r="R1113" s="73">
        <f t="shared" si="461"/>
        <v>8.4054709214345859E-11</v>
      </c>
      <c r="S1113" s="73">
        <f t="shared" si="462"/>
        <v>8.4054709301932576E-11</v>
      </c>
      <c r="T1113" s="73">
        <f t="shared" si="463"/>
        <v>8.4054709301940137E-11</v>
      </c>
      <c r="V1113" s="74"/>
      <c r="W1113" s="74"/>
      <c r="X1113" s="74"/>
      <c r="AD1113" s="74"/>
      <c r="AE1113" s="74"/>
      <c r="AF1113" s="74"/>
      <c r="AL1113" s="74"/>
      <c r="AM1113" s="74"/>
      <c r="AN1113" s="74"/>
      <c r="AT1113" s="74"/>
      <c r="AU1113" s="74"/>
      <c r="AV1113" s="74"/>
      <c r="BB1113" s="74"/>
      <c r="BC1113" s="74"/>
      <c r="BD1113" s="74"/>
      <c r="BJ1113" s="74"/>
      <c r="BK1113" s="74"/>
      <c r="BL1113" s="74"/>
      <c r="BR1113" s="74"/>
      <c r="BS1113" s="74"/>
      <c r="BT1113" s="74"/>
      <c r="BZ1113" s="74"/>
      <c r="CA1113" s="74"/>
      <c r="CB1113" s="74"/>
      <c r="CH1113" s="74"/>
      <c r="CI1113" s="74"/>
      <c r="CJ1113" s="74"/>
      <c r="CP1113" s="74"/>
      <c r="CQ1113" s="74"/>
      <c r="CR1113" s="74"/>
      <c r="CX1113" s="74"/>
      <c r="CY1113" s="74"/>
      <c r="CZ1113" s="74"/>
      <c r="DF1113" s="74">
        <v>1.9999999999999999E-11</v>
      </c>
      <c r="DG1113" s="74">
        <v>3.7974747576699999</v>
      </c>
      <c r="DH1113" s="74">
        <v>65851.336535224502</v>
      </c>
      <c r="DI1113" s="73">
        <f t="shared" si="464"/>
        <v>9.4848271524681135E-12</v>
      </c>
      <c r="DJ1113" s="73">
        <f t="shared" si="465"/>
        <v>9.4610695657304573E-12</v>
      </c>
      <c r="DK1113" s="73">
        <f t="shared" si="466"/>
        <v>9.4610675702722367E-12</v>
      </c>
      <c r="DL1113" s="73">
        <f t="shared" si="467"/>
        <v>9.4610675701039636E-12</v>
      </c>
      <c r="DN1113" s="74"/>
      <c r="DO1113" s="74"/>
      <c r="DP1113" s="74"/>
      <c r="DV1113" s="74"/>
      <c r="DW1113" s="74"/>
      <c r="DX1113" s="74"/>
      <c r="ED1113" s="74"/>
      <c r="EE1113" s="74"/>
      <c r="EF1113" s="74"/>
      <c r="EL1113" s="74"/>
      <c r="EM1113" s="74"/>
      <c r="EN1113" s="74"/>
      <c r="ET1113" s="74"/>
      <c r="EU1113" s="74"/>
      <c r="EV1113" s="74"/>
    </row>
    <row r="1114" spans="12:152" s="73" customFormat="1" ht="13.5" x14ac:dyDescent="0.3">
      <c r="L1114" s="74"/>
      <c r="N1114" s="74">
        <v>1E-10</v>
      </c>
      <c r="O1114" s="74">
        <v>5.3939758339699999</v>
      </c>
      <c r="P1114" s="74">
        <v>77.750543983900002</v>
      </c>
      <c r="Q1114" s="73">
        <f t="shared" si="460"/>
        <v>9.310170359139923E-11</v>
      </c>
      <c r="R1114" s="73">
        <f t="shared" si="461"/>
        <v>9.3101761713212542E-11</v>
      </c>
      <c r="S1114" s="73">
        <f t="shared" si="462"/>
        <v>9.3101761718092585E-11</v>
      </c>
      <c r="T1114" s="73">
        <f t="shared" si="463"/>
        <v>9.3101761718092999E-11</v>
      </c>
      <c r="V1114" s="74"/>
      <c r="W1114" s="74"/>
      <c r="X1114" s="74"/>
      <c r="AD1114" s="74"/>
      <c r="AE1114" s="74"/>
      <c r="AF1114" s="74"/>
      <c r="AL1114" s="74"/>
      <c r="AM1114" s="74"/>
      <c r="AN1114" s="74"/>
      <c r="AT1114" s="74"/>
      <c r="AU1114" s="74"/>
      <c r="AV1114" s="74"/>
      <c r="BB1114" s="74"/>
      <c r="BC1114" s="74"/>
      <c r="BD1114" s="74"/>
      <c r="BJ1114" s="74"/>
      <c r="BK1114" s="74"/>
      <c r="BL1114" s="74"/>
      <c r="BR1114" s="74"/>
      <c r="BS1114" s="74"/>
      <c r="BT1114" s="74"/>
      <c r="BZ1114" s="74"/>
      <c r="CA1114" s="74"/>
      <c r="CB1114" s="74"/>
      <c r="CH1114" s="74"/>
      <c r="CI1114" s="74"/>
      <c r="CJ1114" s="74"/>
      <c r="CP1114" s="74"/>
      <c r="CQ1114" s="74"/>
      <c r="CR1114" s="74"/>
      <c r="CX1114" s="74"/>
      <c r="CY1114" s="74"/>
      <c r="CZ1114" s="74"/>
      <c r="DF1114" s="74">
        <v>1.9999999999999999E-11</v>
      </c>
      <c r="DG1114" s="74">
        <v>0.30139015499999999</v>
      </c>
      <c r="DH1114" s="74">
        <v>50951.9884423697</v>
      </c>
      <c r="DI1114" s="73">
        <f t="shared" si="464"/>
        <v>9.7144887702490121E-13</v>
      </c>
      <c r="DJ1114" s="73">
        <f t="shared" si="465"/>
        <v>9.506010027099097E-13</v>
      </c>
      <c r="DK1114" s="73">
        <f t="shared" si="466"/>
        <v>9.5059925223519749E-13</v>
      </c>
      <c r="DL1114" s="73">
        <f t="shared" si="467"/>
        <v>9.5059925208757161E-13</v>
      </c>
      <c r="DN1114" s="74"/>
      <c r="DO1114" s="74"/>
      <c r="DP1114" s="74"/>
      <c r="DV1114" s="74"/>
      <c r="DW1114" s="74"/>
      <c r="DX1114" s="74"/>
      <c r="ED1114" s="74"/>
      <c r="EE1114" s="74"/>
      <c r="EF1114" s="74"/>
      <c r="EL1114" s="74"/>
      <c r="EM1114" s="74"/>
      <c r="EN1114" s="74"/>
      <c r="ET1114" s="74"/>
      <c r="EU1114" s="74"/>
      <c r="EV1114" s="74"/>
    </row>
    <row r="1115" spans="12:152" s="73" customFormat="1" ht="13.5" x14ac:dyDescent="0.3">
      <c r="L1115" s="74"/>
      <c r="N1115" s="74">
        <v>1.0999999999999999E-10</v>
      </c>
      <c r="O1115" s="74">
        <v>1.9982775908599999</v>
      </c>
      <c r="P1115" s="74">
        <v>1088.6031566009999</v>
      </c>
      <c r="Q1115" s="73">
        <f t="shared" si="460"/>
        <v>7.4260661876221254E-11</v>
      </c>
      <c r="R1115" s="73">
        <f t="shared" si="461"/>
        <v>7.4262471246063804E-11</v>
      </c>
      <c r="S1115" s="73">
        <f t="shared" si="462"/>
        <v>7.4262471397980447E-11</v>
      </c>
      <c r="T1115" s="73">
        <f t="shared" si="463"/>
        <v>7.4262471397993424E-11</v>
      </c>
      <c r="V1115" s="74"/>
      <c r="W1115" s="74"/>
      <c r="X1115" s="74"/>
      <c r="AD1115" s="74"/>
      <c r="AE1115" s="74"/>
      <c r="AF1115" s="74"/>
      <c r="AL1115" s="74"/>
      <c r="AM1115" s="74"/>
      <c r="AN1115" s="74"/>
      <c r="AT1115" s="74"/>
      <c r="AU1115" s="74"/>
      <c r="AV1115" s="74"/>
      <c r="BB1115" s="74"/>
      <c r="BC1115" s="74"/>
      <c r="BD1115" s="74"/>
      <c r="BJ1115" s="74"/>
      <c r="BK1115" s="74"/>
      <c r="BL1115" s="74"/>
      <c r="BR1115" s="74"/>
      <c r="BS1115" s="74"/>
      <c r="BT1115" s="74"/>
      <c r="BZ1115" s="74"/>
      <c r="CA1115" s="74"/>
      <c r="CB1115" s="74"/>
      <c r="CH1115" s="74"/>
      <c r="CI1115" s="74"/>
      <c r="CJ1115" s="74"/>
      <c r="CP1115" s="74"/>
      <c r="CQ1115" s="74"/>
      <c r="CR1115" s="74"/>
      <c r="CX1115" s="74"/>
      <c r="CY1115" s="74"/>
      <c r="CZ1115" s="74"/>
      <c r="DF1115" s="74">
        <v>1.9999999999999999E-11</v>
      </c>
      <c r="DG1115" s="74">
        <v>3.9457000795899999</v>
      </c>
      <c r="DH1115" s="74">
        <v>225687.22128005</v>
      </c>
      <c r="DI1115" s="73">
        <f t="shared" si="464"/>
        <v>1.9764175503181212E-11</v>
      </c>
      <c r="DJ1115" s="73">
        <f t="shared" si="465"/>
        <v>1.977811962637622E-11</v>
      </c>
      <c r="DK1115" s="73">
        <f t="shared" si="466"/>
        <v>1.9778120779413946E-11</v>
      </c>
      <c r="DL1115" s="73">
        <f t="shared" si="467"/>
        <v>1.9778120779512564E-11</v>
      </c>
      <c r="DN1115" s="74"/>
      <c r="DO1115" s="74"/>
      <c r="DP1115" s="74"/>
      <c r="DV1115" s="74"/>
      <c r="DW1115" s="74"/>
      <c r="DX1115" s="74"/>
      <c r="ED1115" s="74"/>
      <c r="EE1115" s="74"/>
      <c r="EF1115" s="74"/>
      <c r="EL1115" s="74"/>
      <c r="EM1115" s="74"/>
      <c r="EN1115" s="74"/>
      <c r="ET1115" s="74"/>
      <c r="EU1115" s="74"/>
      <c r="EV1115" s="74"/>
    </row>
    <row r="1116" spans="12:152" s="73" customFormat="1" ht="13.5" x14ac:dyDescent="0.3">
      <c r="L1116" s="74"/>
      <c r="N1116" s="74">
        <v>1E-10</v>
      </c>
      <c r="O1116" s="74">
        <v>1.76064600598</v>
      </c>
      <c r="P1116" s="74">
        <v>52489.992463018003</v>
      </c>
      <c r="Q1116" s="73">
        <f t="shared" si="460"/>
        <v>9.7685040367903654E-11</v>
      </c>
      <c r="R1116" s="73">
        <f t="shared" si="461"/>
        <v>9.7661984981997646E-11</v>
      </c>
      <c r="S1116" s="73">
        <f t="shared" si="462"/>
        <v>9.7661983041482232E-11</v>
      </c>
      <c r="T1116" s="73">
        <f t="shared" si="463"/>
        <v>9.7661983041316046E-11</v>
      </c>
      <c r="V1116" s="74"/>
      <c r="W1116" s="74"/>
      <c r="X1116" s="74"/>
      <c r="AD1116" s="74"/>
      <c r="AE1116" s="74"/>
      <c r="AF1116" s="74"/>
      <c r="AL1116" s="74"/>
      <c r="AM1116" s="74"/>
      <c r="AN1116" s="74"/>
      <c r="AT1116" s="74"/>
      <c r="AU1116" s="74"/>
      <c r="AV1116" s="74"/>
      <c r="BB1116" s="74"/>
      <c r="BC1116" s="74"/>
      <c r="BD1116" s="74"/>
      <c r="BJ1116" s="74"/>
      <c r="BK1116" s="74"/>
      <c r="BL1116" s="74"/>
      <c r="BR1116" s="74"/>
      <c r="BS1116" s="74"/>
      <c r="BT1116" s="74"/>
      <c r="BZ1116" s="74"/>
      <c r="CA1116" s="74"/>
      <c r="CB1116" s="74"/>
      <c r="CH1116" s="74"/>
      <c r="CI1116" s="74"/>
      <c r="CJ1116" s="74"/>
      <c r="CP1116" s="74"/>
      <c r="CQ1116" s="74"/>
      <c r="CR1116" s="74"/>
      <c r="CX1116" s="74"/>
      <c r="CY1116" s="74"/>
      <c r="CZ1116" s="74"/>
      <c r="DF1116" s="74">
        <v>1.9999999999999999E-11</v>
      </c>
      <c r="DG1116" s="74">
        <v>0.99415397715999998</v>
      </c>
      <c r="DH1116" s="74">
        <v>2064.978293702</v>
      </c>
      <c r="DI1116" s="73">
        <f t="shared" si="464"/>
        <v>-1.9994142043612135E-11</v>
      </c>
      <c r="DJ1116" s="73">
        <f t="shared" si="465"/>
        <v>-1.99941215537712E-11</v>
      </c>
      <c r="DK1116" s="73">
        <f t="shared" si="466"/>
        <v>-1.9994121552049333E-11</v>
      </c>
      <c r="DL1116" s="73">
        <f t="shared" si="467"/>
        <v>-1.9994121552049188E-11</v>
      </c>
      <c r="DN1116" s="74"/>
      <c r="DO1116" s="74"/>
      <c r="DP1116" s="74"/>
      <c r="DV1116" s="74"/>
      <c r="DW1116" s="74"/>
      <c r="DX1116" s="74"/>
      <c r="ED1116" s="74"/>
      <c r="EE1116" s="74"/>
      <c r="EF1116" s="74"/>
      <c r="EL1116" s="74"/>
      <c r="EM1116" s="74"/>
      <c r="EN1116" s="74"/>
      <c r="ET1116" s="74"/>
      <c r="EU1116" s="74"/>
      <c r="EV1116" s="74"/>
    </row>
    <row r="1117" spans="12:152" s="73" customFormat="1" ht="13.5" x14ac:dyDescent="0.3">
      <c r="L1117" s="74"/>
      <c r="N1117" s="74">
        <v>1E-10</v>
      </c>
      <c r="O1117" s="74">
        <v>5.11611480967</v>
      </c>
      <c r="P1117" s="74">
        <v>113455.519560414</v>
      </c>
      <c r="Q1117" s="73">
        <f t="shared" si="460"/>
        <v>8.296513927637927E-11</v>
      </c>
      <c r="R1117" s="73">
        <f t="shared" si="461"/>
        <v>8.3094648528698009E-11</v>
      </c>
      <c r="S1117" s="73">
        <f t="shared" si="462"/>
        <v>8.309465938372693E-11</v>
      </c>
      <c r="T1117" s="73">
        <f t="shared" si="463"/>
        <v>8.3094659384650386E-11</v>
      </c>
      <c r="V1117" s="74"/>
      <c r="W1117" s="74"/>
      <c r="X1117" s="74"/>
      <c r="AD1117" s="74"/>
      <c r="AE1117" s="74"/>
      <c r="AF1117" s="74"/>
      <c r="AL1117" s="74"/>
      <c r="AM1117" s="74"/>
      <c r="AN1117" s="74"/>
      <c r="AT1117" s="74"/>
      <c r="AU1117" s="74"/>
      <c r="AV1117" s="74"/>
      <c r="BB1117" s="74"/>
      <c r="BC1117" s="74"/>
      <c r="BD1117" s="74"/>
      <c r="BJ1117" s="74"/>
      <c r="BK1117" s="74"/>
      <c r="BL1117" s="74"/>
      <c r="BR1117" s="74"/>
      <c r="BS1117" s="74"/>
      <c r="BT1117" s="74"/>
      <c r="BZ1117" s="74"/>
      <c r="CA1117" s="74"/>
      <c r="CB1117" s="74"/>
      <c r="CH1117" s="74"/>
      <c r="CI1117" s="74"/>
      <c r="CJ1117" s="74"/>
      <c r="CP1117" s="74"/>
      <c r="CQ1117" s="74"/>
      <c r="CR1117" s="74"/>
      <c r="CX1117" s="74"/>
      <c r="CY1117" s="74"/>
      <c r="CZ1117" s="74"/>
      <c r="DF1117" s="74">
        <v>1.9999999999999999E-11</v>
      </c>
      <c r="DG1117" s="74">
        <v>3.49827019018</v>
      </c>
      <c r="DH1117" s="74">
        <v>78905.122986461502</v>
      </c>
      <c r="DI1117" s="73">
        <f t="shared" si="464"/>
        <v>-1.9758289938043623E-11</v>
      </c>
      <c r="DJ1117" s="73">
        <f t="shared" si="465"/>
        <v>-1.9763274147707792E-11</v>
      </c>
      <c r="DK1117" s="73">
        <f t="shared" si="466"/>
        <v>-1.9763274564024637E-11</v>
      </c>
      <c r="DL1117" s="73">
        <f t="shared" si="467"/>
        <v>-1.9763274564060216E-11</v>
      </c>
      <c r="DN1117" s="74"/>
      <c r="DO1117" s="74"/>
      <c r="DP1117" s="74"/>
      <c r="DV1117" s="74"/>
      <c r="DW1117" s="74"/>
      <c r="DX1117" s="74"/>
      <c r="ED1117" s="74"/>
      <c r="EE1117" s="74"/>
      <c r="EF1117" s="74"/>
      <c r="EL1117" s="74"/>
      <c r="EM1117" s="74"/>
      <c r="EN1117" s="74"/>
      <c r="ET1117" s="74"/>
      <c r="EU1117" s="74"/>
      <c r="EV1117" s="74"/>
    </row>
    <row r="1118" spans="12:152" s="73" customFormat="1" ht="13.5" x14ac:dyDescent="0.3">
      <c r="L1118" s="74"/>
      <c r="N1118" s="74">
        <v>1.4000000000000001E-10</v>
      </c>
      <c r="O1118" s="74">
        <v>4.1198370403700002</v>
      </c>
      <c r="P1118" s="74">
        <v>54060.707446565699</v>
      </c>
      <c r="Q1118" s="73">
        <f t="shared" si="460"/>
        <v>-1.1399630865355678E-10</v>
      </c>
      <c r="R1118" s="73">
        <f t="shared" si="461"/>
        <v>-1.1390625059212113E-10</v>
      </c>
      <c r="S1118" s="73">
        <f t="shared" si="462"/>
        <v>-1.1390624302479221E-10</v>
      </c>
      <c r="T1118" s="73">
        <f t="shared" si="463"/>
        <v>-1.1390624302415369E-10</v>
      </c>
      <c r="V1118" s="74"/>
      <c r="W1118" s="74"/>
      <c r="X1118" s="74"/>
      <c r="AD1118" s="74"/>
      <c r="AE1118" s="74"/>
      <c r="AF1118" s="74"/>
      <c r="AL1118" s="74"/>
      <c r="AM1118" s="74"/>
      <c r="AN1118" s="74"/>
      <c r="AT1118" s="74"/>
      <c r="AU1118" s="74"/>
      <c r="AV1118" s="74"/>
      <c r="BB1118" s="74"/>
      <c r="BC1118" s="74"/>
      <c r="BD1118" s="74"/>
      <c r="BJ1118" s="74"/>
      <c r="BK1118" s="74"/>
      <c r="BL1118" s="74"/>
      <c r="BR1118" s="74"/>
      <c r="BS1118" s="74"/>
      <c r="BT1118" s="74"/>
      <c r="BZ1118" s="74"/>
      <c r="CA1118" s="74"/>
      <c r="CB1118" s="74"/>
      <c r="CH1118" s="74"/>
      <c r="CI1118" s="74"/>
      <c r="CJ1118" s="74"/>
      <c r="CP1118" s="74"/>
      <c r="CQ1118" s="74"/>
      <c r="CR1118" s="74"/>
      <c r="CX1118" s="74"/>
      <c r="CY1118" s="74"/>
      <c r="CZ1118" s="74"/>
      <c r="DF1118" s="74">
        <v>1.9999999999999999E-11</v>
      </c>
      <c r="DG1118" s="74">
        <v>4.1651239886899996</v>
      </c>
      <c r="DH1118" s="74">
        <v>24864.085300795501</v>
      </c>
      <c r="DI1118" s="73">
        <f t="shared" si="464"/>
        <v>1.8405224190742482E-11</v>
      </c>
      <c r="DJ1118" s="73">
        <f t="shared" si="465"/>
        <v>1.8401236237493873E-11</v>
      </c>
      <c r="DK1118" s="73">
        <f t="shared" si="466"/>
        <v>1.8401235902456463E-11</v>
      </c>
      <c r="DL1118" s="73">
        <f t="shared" si="467"/>
        <v>1.8401235902428404E-11</v>
      </c>
      <c r="DN1118" s="74"/>
      <c r="DO1118" s="74"/>
      <c r="DP1118" s="74"/>
      <c r="DV1118" s="74"/>
      <c r="DW1118" s="74"/>
      <c r="DX1118" s="74"/>
      <c r="ED1118" s="74"/>
      <c r="EE1118" s="74"/>
      <c r="EF1118" s="74"/>
      <c r="EL1118" s="74"/>
      <c r="EM1118" s="74"/>
      <c r="EN1118" s="74"/>
      <c r="ET1118" s="74"/>
      <c r="EU1118" s="74"/>
      <c r="EV1118" s="74"/>
    </row>
    <row r="1119" spans="12:152" s="73" customFormat="1" ht="13.5" x14ac:dyDescent="0.3">
      <c r="L1119" s="74"/>
      <c r="N1119" s="74">
        <v>1.2E-10</v>
      </c>
      <c r="O1119" s="74">
        <v>2.8404956166900002</v>
      </c>
      <c r="P1119" s="74">
        <v>183041.920181895</v>
      </c>
      <c r="Q1119" s="73">
        <f t="shared" si="460"/>
        <v>-9.178336461374154E-11</v>
      </c>
      <c r="R1119" s="73">
        <f t="shared" si="461"/>
        <v>-9.207253447969252E-11</v>
      </c>
      <c r="S1119" s="73">
        <f t="shared" si="462"/>
        <v>-9.2072558704707723E-11</v>
      </c>
      <c r="T1119" s="73">
        <f t="shared" si="463"/>
        <v>-9.2072558706737534E-11</v>
      </c>
      <c r="V1119" s="74"/>
      <c r="W1119" s="74"/>
      <c r="X1119" s="74"/>
      <c r="AD1119" s="74"/>
      <c r="AE1119" s="74"/>
      <c r="AF1119" s="74"/>
      <c r="AL1119" s="74"/>
      <c r="AM1119" s="74"/>
      <c r="AN1119" s="74"/>
      <c r="AT1119" s="74"/>
      <c r="AU1119" s="74"/>
      <c r="AV1119" s="74"/>
      <c r="BB1119" s="74"/>
      <c r="BC1119" s="74"/>
      <c r="BD1119" s="74"/>
      <c r="BJ1119" s="74"/>
      <c r="BK1119" s="74"/>
      <c r="BL1119" s="74"/>
      <c r="BR1119" s="74"/>
      <c r="BS1119" s="74"/>
      <c r="BT1119" s="74"/>
      <c r="BZ1119" s="74"/>
      <c r="CA1119" s="74"/>
      <c r="CB1119" s="74"/>
      <c r="CH1119" s="74"/>
      <c r="CI1119" s="74"/>
      <c r="CJ1119" s="74"/>
      <c r="CP1119" s="74"/>
      <c r="CQ1119" s="74"/>
      <c r="CR1119" s="74"/>
      <c r="CX1119" s="74"/>
      <c r="CY1119" s="74"/>
      <c r="CZ1119" s="74"/>
      <c r="DF1119" s="74">
        <v>1.9999999999999999E-11</v>
      </c>
      <c r="DG1119" s="74">
        <v>0.47605198545999999</v>
      </c>
      <c r="DH1119" s="74">
        <v>107692.22499299599</v>
      </c>
      <c r="DI1119" s="73">
        <f t="shared" si="464"/>
        <v>-1.9300777861910427E-11</v>
      </c>
      <c r="DJ1119" s="73">
        <f t="shared" si="465"/>
        <v>-1.9289168062436258E-11</v>
      </c>
      <c r="DK1119" s="73">
        <f t="shared" si="466"/>
        <v>-1.9289167083713172E-11</v>
      </c>
      <c r="DL1119" s="73">
        <f t="shared" si="467"/>
        <v>-1.9289167083630263E-11</v>
      </c>
      <c r="DN1119" s="74"/>
      <c r="DO1119" s="74"/>
      <c r="DP1119" s="74"/>
      <c r="DV1119" s="74"/>
      <c r="DW1119" s="74"/>
      <c r="DX1119" s="74"/>
      <c r="ED1119" s="74"/>
      <c r="EE1119" s="74"/>
      <c r="EF1119" s="74"/>
      <c r="EL1119" s="74"/>
      <c r="EM1119" s="74"/>
      <c r="EN1119" s="74"/>
      <c r="ET1119" s="74"/>
      <c r="EU1119" s="74"/>
      <c r="EV1119" s="74"/>
    </row>
    <row r="1120" spans="12:152" s="73" customFormat="1" ht="13.5" x14ac:dyDescent="0.3">
      <c r="L1120" s="74"/>
      <c r="N1120" s="74">
        <v>1.2E-10</v>
      </c>
      <c r="O1120" s="74">
        <v>3.1829708579</v>
      </c>
      <c r="P1120" s="74">
        <v>228508.05242417601</v>
      </c>
      <c r="Q1120" s="73">
        <f t="shared" si="460"/>
        <v>4.0748580600691073E-11</v>
      </c>
      <c r="R1120" s="73">
        <f t="shared" si="461"/>
        <v>4.127639662939891E-11</v>
      </c>
      <c r="S1120" s="73">
        <f t="shared" si="462"/>
        <v>4.1276440908077932E-11</v>
      </c>
      <c r="T1120" s="73">
        <f t="shared" si="463"/>
        <v>4.1276440911818449E-11</v>
      </c>
      <c r="V1120" s="74"/>
      <c r="W1120" s="74"/>
      <c r="X1120" s="74"/>
      <c r="AD1120" s="74"/>
      <c r="AE1120" s="74"/>
      <c r="AF1120" s="74"/>
      <c r="AL1120" s="74"/>
      <c r="AM1120" s="74"/>
      <c r="AN1120" s="74"/>
      <c r="AT1120" s="74"/>
      <c r="AU1120" s="74"/>
      <c r="AV1120" s="74"/>
      <c r="BB1120" s="74"/>
      <c r="BC1120" s="74"/>
      <c r="BD1120" s="74"/>
      <c r="BJ1120" s="74"/>
      <c r="BK1120" s="74"/>
      <c r="BL1120" s="74"/>
      <c r="BR1120" s="74"/>
      <c r="BS1120" s="74"/>
      <c r="BT1120" s="74"/>
      <c r="BZ1120" s="74"/>
      <c r="CA1120" s="74"/>
      <c r="CB1120" s="74"/>
      <c r="CH1120" s="74"/>
      <c r="CI1120" s="74"/>
      <c r="CJ1120" s="74"/>
      <c r="CP1120" s="74"/>
      <c r="CQ1120" s="74"/>
      <c r="CR1120" s="74"/>
      <c r="CX1120" s="74"/>
      <c r="CY1120" s="74"/>
      <c r="CZ1120" s="74"/>
      <c r="DF1120" s="74">
        <v>1.9999999999999999E-11</v>
      </c>
      <c r="DG1120" s="74">
        <v>2.213914405E-2</v>
      </c>
      <c r="DH1120" s="74">
        <v>197092.673174219</v>
      </c>
      <c r="DI1120" s="73">
        <f t="shared" si="464"/>
        <v>-1.989564816387676E-11</v>
      </c>
      <c r="DJ1120" s="73">
        <f t="shared" si="465"/>
        <v>-1.9887249324253821E-11</v>
      </c>
      <c r="DK1120" s="73">
        <f t="shared" si="466"/>
        <v>-1.9887248605462071E-11</v>
      </c>
      <c r="DL1120" s="73">
        <f t="shared" si="467"/>
        <v>-1.9887248605400352E-11</v>
      </c>
      <c r="DN1120" s="74"/>
      <c r="DO1120" s="74"/>
      <c r="DP1120" s="74"/>
      <c r="DV1120" s="74"/>
      <c r="DW1120" s="74"/>
      <c r="DX1120" s="74"/>
      <c r="ED1120" s="74"/>
      <c r="EE1120" s="74"/>
      <c r="EF1120" s="74"/>
      <c r="EL1120" s="74"/>
      <c r="EM1120" s="74"/>
      <c r="EN1120" s="74"/>
      <c r="ET1120" s="74"/>
      <c r="EU1120" s="74"/>
      <c r="EV1120" s="74"/>
    </row>
    <row r="1121" spans="12:152" s="73" customFormat="1" ht="13.5" x14ac:dyDescent="0.3">
      <c r="L1121" s="74"/>
      <c r="N1121" s="74">
        <v>1E-10</v>
      </c>
      <c r="O1121" s="74">
        <v>1.6204281818899999</v>
      </c>
      <c r="P1121" s="74">
        <v>231348.553329202</v>
      </c>
      <c r="Q1121" s="73">
        <f t="shared" si="460"/>
        <v>-2.4140887240808411E-11</v>
      </c>
      <c r="R1121" s="73">
        <f t="shared" si="461"/>
        <v>-2.3680784330122612E-11</v>
      </c>
      <c r="S1121" s="73">
        <f t="shared" si="462"/>
        <v>-2.3680745676453629E-11</v>
      </c>
      <c r="T1121" s="73">
        <f t="shared" si="463"/>
        <v>-2.3680745673184213E-11</v>
      </c>
      <c r="V1121" s="74"/>
      <c r="W1121" s="74"/>
      <c r="X1121" s="74"/>
      <c r="AD1121" s="74"/>
      <c r="AE1121" s="74"/>
      <c r="AF1121" s="74"/>
      <c r="AL1121" s="74"/>
      <c r="AM1121" s="74"/>
      <c r="AN1121" s="74"/>
      <c r="AT1121" s="74"/>
      <c r="AU1121" s="74"/>
      <c r="AV1121" s="74"/>
      <c r="BB1121" s="74"/>
      <c r="BC1121" s="74"/>
      <c r="BD1121" s="74"/>
      <c r="BJ1121" s="74"/>
      <c r="BK1121" s="74"/>
      <c r="BL1121" s="74"/>
      <c r="BR1121" s="74"/>
      <c r="BS1121" s="74"/>
      <c r="BT1121" s="74"/>
      <c r="BZ1121" s="74"/>
      <c r="CA1121" s="74"/>
      <c r="CB1121" s="74"/>
      <c r="CH1121" s="74"/>
      <c r="CI1121" s="74"/>
      <c r="CJ1121" s="74"/>
      <c r="CP1121" s="74"/>
      <c r="CQ1121" s="74"/>
      <c r="CR1121" s="74"/>
      <c r="CX1121" s="74"/>
      <c r="CY1121" s="74"/>
      <c r="CZ1121" s="74"/>
      <c r="DF1121" s="74">
        <v>1.9999999999999999E-11</v>
      </c>
      <c r="DG1121" s="74">
        <v>0.35795159067999999</v>
      </c>
      <c r="DH1121" s="74">
        <v>104301.615944392</v>
      </c>
      <c r="DI1121" s="73">
        <f t="shared" si="464"/>
        <v>-9.153011194680636E-12</v>
      </c>
      <c r="DJ1121" s="73">
        <f t="shared" si="465"/>
        <v>-9.190979463533818E-12</v>
      </c>
      <c r="DK1121" s="73">
        <f t="shared" si="466"/>
        <v>-9.1909826496690756E-12</v>
      </c>
      <c r="DL1121" s="73">
        <f t="shared" si="467"/>
        <v>-9.1909826499396784E-12</v>
      </c>
      <c r="DN1121" s="74"/>
      <c r="DO1121" s="74"/>
      <c r="DP1121" s="74"/>
      <c r="DV1121" s="74"/>
      <c r="DW1121" s="74"/>
      <c r="DX1121" s="74"/>
      <c r="ED1121" s="74"/>
      <c r="EE1121" s="74"/>
      <c r="EF1121" s="74"/>
      <c r="EL1121" s="74"/>
      <c r="EM1121" s="74"/>
      <c r="EN1121" s="74"/>
      <c r="ET1121" s="74"/>
      <c r="EU1121" s="74"/>
      <c r="EV1121" s="74"/>
    </row>
    <row r="1122" spans="12:152" s="73" customFormat="1" ht="13.5" x14ac:dyDescent="0.3">
      <c r="L1122" s="74"/>
      <c r="N1122" s="74">
        <v>1E-10</v>
      </c>
      <c r="O1122" s="74">
        <v>2.3830820051999999</v>
      </c>
      <c r="P1122" s="74">
        <v>181975.42470470499</v>
      </c>
      <c r="Q1122" s="73">
        <f t="shared" si="460"/>
        <v>1.9808933241416728E-11</v>
      </c>
      <c r="R1122" s="73">
        <f t="shared" si="461"/>
        <v>1.9443460079653777E-11</v>
      </c>
      <c r="S1122" s="73">
        <f t="shared" si="462"/>
        <v>1.9443429382408064E-11</v>
      </c>
      <c r="T1122" s="73">
        <f t="shared" si="463"/>
        <v>1.944342937977626E-11</v>
      </c>
      <c r="V1122" s="74"/>
      <c r="W1122" s="74"/>
      <c r="X1122" s="74"/>
      <c r="AD1122" s="74"/>
      <c r="AE1122" s="74"/>
      <c r="AF1122" s="74"/>
      <c r="AL1122" s="74"/>
      <c r="AM1122" s="74"/>
      <c r="AN1122" s="74"/>
      <c r="AT1122" s="74"/>
      <c r="AU1122" s="74"/>
      <c r="AV1122" s="74"/>
      <c r="BB1122" s="74"/>
      <c r="BC1122" s="74"/>
      <c r="BD1122" s="74"/>
      <c r="BJ1122" s="74"/>
      <c r="BK1122" s="74"/>
      <c r="BL1122" s="74"/>
      <c r="BR1122" s="74"/>
      <c r="BS1122" s="74"/>
      <c r="BT1122" s="74"/>
      <c r="BZ1122" s="74"/>
      <c r="CA1122" s="74"/>
      <c r="CB1122" s="74"/>
      <c r="CH1122" s="74"/>
      <c r="CI1122" s="74"/>
      <c r="CJ1122" s="74"/>
      <c r="CP1122" s="74"/>
      <c r="CQ1122" s="74"/>
      <c r="CR1122" s="74"/>
      <c r="CX1122" s="74"/>
      <c r="CY1122" s="74"/>
      <c r="CZ1122" s="74"/>
      <c r="DF1122" s="74">
        <v>1.9999999999999999E-11</v>
      </c>
      <c r="DG1122" s="74">
        <v>2.5442664423100001</v>
      </c>
      <c r="DH1122" s="74">
        <v>249268.47945736701</v>
      </c>
      <c r="DI1122" s="73">
        <f t="shared" si="464"/>
        <v>1.061585875300256E-12</v>
      </c>
      <c r="DJ1122" s="73">
        <f t="shared" si="465"/>
        <v>9.5960602615601693E-13</v>
      </c>
      <c r="DK1122" s="73">
        <f t="shared" si="466"/>
        <v>9.5959746264186715E-13</v>
      </c>
      <c r="DL1122" s="73">
        <f t="shared" si="467"/>
        <v>9.5959746191510941E-13</v>
      </c>
      <c r="DN1122" s="74"/>
      <c r="DO1122" s="74"/>
      <c r="DP1122" s="74"/>
      <c r="DV1122" s="74"/>
      <c r="DW1122" s="74"/>
      <c r="DX1122" s="74"/>
      <c r="ED1122" s="74"/>
      <c r="EE1122" s="74"/>
      <c r="EF1122" s="74"/>
      <c r="EL1122" s="74"/>
      <c r="EM1122" s="74"/>
      <c r="EN1122" s="74"/>
      <c r="ET1122" s="74"/>
      <c r="EU1122" s="74"/>
      <c r="EV1122" s="74"/>
    </row>
    <row r="1123" spans="12:152" s="73" customFormat="1" ht="13.5" x14ac:dyDescent="0.3">
      <c r="L1123" s="74"/>
      <c r="N1123" s="74">
        <v>1E-10</v>
      </c>
      <c r="O1123" s="74">
        <v>5.1790115745799996</v>
      </c>
      <c r="P1123" s="74">
        <v>203375.74902421</v>
      </c>
      <c r="Q1123" s="73">
        <f t="shared" si="460"/>
        <v>-9.5836228975720094E-11</v>
      </c>
      <c r="R1123" s="73">
        <f t="shared" si="461"/>
        <v>-9.5954346424245004E-11</v>
      </c>
      <c r="S1123" s="73">
        <f t="shared" si="462"/>
        <v>-9.5954356271750244E-11</v>
      </c>
      <c r="T1123" s="73">
        <f t="shared" si="463"/>
        <v>-9.5954356272582504E-11</v>
      </c>
      <c r="V1123" s="74"/>
      <c r="W1123" s="74"/>
      <c r="X1123" s="74"/>
      <c r="AD1123" s="74"/>
      <c r="AE1123" s="74"/>
      <c r="AF1123" s="74"/>
      <c r="AL1123" s="74"/>
      <c r="AM1123" s="74"/>
      <c r="AN1123" s="74"/>
      <c r="AT1123" s="74"/>
      <c r="AU1123" s="74"/>
      <c r="AV1123" s="74"/>
      <c r="BB1123" s="74"/>
      <c r="BC1123" s="74"/>
      <c r="BD1123" s="74"/>
      <c r="BJ1123" s="74"/>
      <c r="BK1123" s="74"/>
      <c r="BL1123" s="74"/>
      <c r="BR1123" s="74"/>
      <c r="BS1123" s="74"/>
      <c r="BT1123" s="74"/>
      <c r="BZ1123" s="74"/>
      <c r="CA1123" s="74"/>
      <c r="CB1123" s="74"/>
      <c r="CH1123" s="74"/>
      <c r="CI1123" s="74"/>
      <c r="CJ1123" s="74"/>
      <c r="CP1123" s="74"/>
      <c r="CQ1123" s="74"/>
      <c r="CR1123" s="74"/>
      <c r="CX1123" s="74"/>
      <c r="CY1123" s="74"/>
      <c r="CZ1123" s="74"/>
      <c r="DF1123" s="74">
        <v>1.9999999999999999E-11</v>
      </c>
      <c r="DG1123" s="74">
        <v>0.35872697789000002</v>
      </c>
      <c r="DH1123" s="74">
        <v>25462.232949261801</v>
      </c>
      <c r="DI1123" s="73">
        <f t="shared" si="464"/>
        <v>1.4266297152426468E-11</v>
      </c>
      <c r="DJ1123" s="73">
        <f t="shared" si="465"/>
        <v>1.4258985163662056E-11</v>
      </c>
      <c r="DK1123" s="73">
        <f t="shared" si="466"/>
        <v>1.4258984549569943E-11</v>
      </c>
      <c r="DL1123" s="73">
        <f t="shared" si="467"/>
        <v>1.4258984549518127E-11</v>
      </c>
      <c r="DN1123" s="74"/>
      <c r="DO1123" s="74"/>
      <c r="DP1123" s="74"/>
      <c r="DV1123" s="74"/>
      <c r="DW1123" s="74"/>
      <c r="DX1123" s="74"/>
      <c r="ED1123" s="74"/>
      <c r="EE1123" s="74"/>
      <c r="EF1123" s="74"/>
      <c r="EL1123" s="74"/>
      <c r="EM1123" s="74"/>
      <c r="EN1123" s="74"/>
      <c r="ET1123" s="74"/>
      <c r="EU1123" s="74"/>
      <c r="EV1123" s="74"/>
    </row>
    <row r="1124" spans="12:152" s="73" customFormat="1" ht="13.5" x14ac:dyDescent="0.3">
      <c r="L1124" s="74"/>
      <c r="N1124" s="74">
        <v>1E-10</v>
      </c>
      <c r="O1124" s="74">
        <v>1.70609651468</v>
      </c>
      <c r="P1124" s="74">
        <v>78597.565365491901</v>
      </c>
      <c r="Q1124" s="73">
        <f t="shared" si="460"/>
        <v>-9.398245906981244E-11</v>
      </c>
      <c r="R1124" s="73">
        <f t="shared" si="461"/>
        <v>-9.3927336073371676E-11</v>
      </c>
      <c r="S1124" s="73">
        <f t="shared" si="462"/>
        <v>-9.3927331434915058E-11</v>
      </c>
      <c r="T1124" s="73">
        <f t="shared" si="463"/>
        <v>-9.3927331434517106E-11</v>
      </c>
      <c r="V1124" s="74"/>
      <c r="W1124" s="74"/>
      <c r="X1124" s="74"/>
      <c r="AD1124" s="74"/>
      <c r="AE1124" s="74"/>
      <c r="AF1124" s="74"/>
      <c r="AL1124" s="74"/>
      <c r="AM1124" s="74"/>
      <c r="AN1124" s="74"/>
      <c r="AT1124" s="74"/>
      <c r="AU1124" s="74"/>
      <c r="AV1124" s="74"/>
      <c r="BB1124" s="74"/>
      <c r="BC1124" s="74"/>
      <c r="BD1124" s="74"/>
      <c r="BJ1124" s="74"/>
      <c r="BK1124" s="74"/>
      <c r="BL1124" s="74"/>
      <c r="BR1124" s="74"/>
      <c r="BS1124" s="74"/>
      <c r="BT1124" s="74"/>
      <c r="BZ1124" s="74"/>
      <c r="CA1124" s="74"/>
      <c r="CB1124" s="74"/>
      <c r="CH1124" s="74"/>
      <c r="CI1124" s="74"/>
      <c r="CJ1124" s="74"/>
      <c r="CP1124" s="74"/>
      <c r="CQ1124" s="74"/>
      <c r="CR1124" s="74"/>
      <c r="CX1124" s="74"/>
      <c r="CY1124" s="74"/>
      <c r="CZ1124" s="74"/>
      <c r="DF1124" s="74">
        <v>1.9999999999999999E-11</v>
      </c>
      <c r="DG1124" s="74">
        <v>3.9563684809999999E-2</v>
      </c>
      <c r="DH1124" s="74">
        <v>24189.551923634601</v>
      </c>
      <c r="DI1124" s="73">
        <f t="shared" si="464"/>
        <v>-1.9497426683934332E-11</v>
      </c>
      <c r="DJ1124" s="73">
        <f t="shared" si="465"/>
        <v>-1.9499631708716301E-11</v>
      </c>
      <c r="DK1124" s="73">
        <f t="shared" si="466"/>
        <v>-1.9499631893653658E-11</v>
      </c>
      <c r="DL1124" s="73">
        <f t="shared" si="467"/>
        <v>-1.9499631893669326E-11</v>
      </c>
      <c r="DN1124" s="74"/>
      <c r="DO1124" s="74"/>
      <c r="DP1124" s="74"/>
      <c r="DV1124" s="74"/>
      <c r="DW1124" s="74"/>
      <c r="DX1124" s="74"/>
      <c r="ED1124" s="74"/>
      <c r="EE1124" s="74"/>
      <c r="EF1124" s="74"/>
      <c r="EL1124" s="74"/>
      <c r="EM1124" s="74"/>
      <c r="EN1124" s="74"/>
      <c r="ET1124" s="74"/>
      <c r="EU1124" s="74"/>
      <c r="EV1124" s="74"/>
    </row>
    <row r="1125" spans="12:152" s="73" customFormat="1" ht="13.5" x14ac:dyDescent="0.3">
      <c r="L1125" s="74"/>
      <c r="N1125" s="74">
        <v>1E-10</v>
      </c>
      <c r="O1125" s="74">
        <v>3.0188061819000001</v>
      </c>
      <c r="P1125" s="74">
        <v>104501.17576343101</v>
      </c>
      <c r="Q1125" s="73">
        <f t="shared" si="460"/>
        <v>-7.555229576048588E-11</v>
      </c>
      <c r="R1125" s="73">
        <f t="shared" si="461"/>
        <v>-7.569234457086895E-11</v>
      </c>
      <c r="S1125" s="73">
        <f t="shared" si="462"/>
        <v>-7.5692356315099903E-11</v>
      </c>
      <c r="T1125" s="73">
        <f t="shared" si="463"/>
        <v>-7.5692356316095454E-11</v>
      </c>
      <c r="V1125" s="74"/>
      <c r="W1125" s="74"/>
      <c r="X1125" s="74"/>
      <c r="AD1125" s="74"/>
      <c r="AE1125" s="74"/>
      <c r="AF1125" s="74"/>
      <c r="AL1125" s="74"/>
      <c r="AM1125" s="74"/>
      <c r="AN1125" s="74"/>
      <c r="AT1125" s="74"/>
      <c r="AU1125" s="74"/>
      <c r="AV1125" s="74"/>
      <c r="BB1125" s="74"/>
      <c r="BC1125" s="74"/>
      <c r="BD1125" s="74"/>
      <c r="BJ1125" s="74"/>
      <c r="BK1125" s="74"/>
      <c r="BL1125" s="74"/>
      <c r="BR1125" s="74"/>
      <c r="BS1125" s="74"/>
      <c r="BT1125" s="74"/>
      <c r="BZ1125" s="74"/>
      <c r="CA1125" s="74"/>
      <c r="CB1125" s="74"/>
      <c r="CH1125" s="74"/>
      <c r="CI1125" s="74"/>
      <c r="CJ1125" s="74"/>
      <c r="CP1125" s="74"/>
      <c r="CQ1125" s="74"/>
      <c r="CR1125" s="74"/>
      <c r="CX1125" s="74"/>
      <c r="CY1125" s="74"/>
      <c r="CZ1125" s="74"/>
      <c r="DF1125" s="74">
        <v>1.9999999999999999E-11</v>
      </c>
      <c r="DG1125" s="74">
        <v>2.0068296722999999</v>
      </c>
      <c r="DH1125" s="74">
        <v>28786.354588951399</v>
      </c>
      <c r="DI1125" s="73">
        <f t="shared" si="464"/>
        <v>-2.3210076984193632E-12</v>
      </c>
      <c r="DJ1125" s="73">
        <f t="shared" si="465"/>
        <v>-2.3327196686811188E-12</v>
      </c>
      <c r="DK1125" s="73">
        <f t="shared" si="466"/>
        <v>-2.3327206520074185E-12</v>
      </c>
      <c r="DL1125" s="73">
        <f t="shared" si="467"/>
        <v>-2.3327206520909722E-12</v>
      </c>
      <c r="DN1125" s="74"/>
      <c r="DO1125" s="74"/>
      <c r="DP1125" s="74"/>
      <c r="DV1125" s="74"/>
      <c r="DW1125" s="74"/>
      <c r="DX1125" s="74"/>
      <c r="ED1125" s="74"/>
      <c r="EE1125" s="74"/>
      <c r="EF1125" s="74"/>
      <c r="EL1125" s="74"/>
      <c r="EM1125" s="74"/>
      <c r="EN1125" s="74"/>
      <c r="ET1125" s="74"/>
      <c r="EU1125" s="74"/>
      <c r="EV1125" s="74"/>
    </row>
    <row r="1126" spans="12:152" s="73" customFormat="1" ht="13.5" x14ac:dyDescent="0.3">
      <c r="L1126" s="74"/>
      <c r="N1126" s="74">
        <v>1.0999999999999999E-10</v>
      </c>
      <c r="O1126" s="74">
        <v>1.4263105918500001</v>
      </c>
      <c r="P1126" s="74">
        <v>58220.034864523797</v>
      </c>
      <c r="Q1126" s="73">
        <f t="shared" si="460"/>
        <v>-1.7542294980066377E-11</v>
      </c>
      <c r="R1126" s="73">
        <f t="shared" si="461"/>
        <v>-1.7671774719686755E-11</v>
      </c>
      <c r="S1126" s="73">
        <f t="shared" si="462"/>
        <v>-1.7671785590011415E-11</v>
      </c>
      <c r="T1126" s="73">
        <f t="shared" si="463"/>
        <v>-1.767178559093715E-11</v>
      </c>
      <c r="V1126" s="74"/>
      <c r="W1126" s="74"/>
      <c r="X1126" s="74"/>
      <c r="AD1126" s="74"/>
      <c r="AE1126" s="74"/>
      <c r="AF1126" s="74"/>
      <c r="AL1126" s="74"/>
      <c r="AM1126" s="74"/>
      <c r="AN1126" s="74"/>
      <c r="AT1126" s="74"/>
      <c r="AU1126" s="74"/>
      <c r="AV1126" s="74"/>
      <c r="BB1126" s="74"/>
      <c r="BC1126" s="74"/>
      <c r="BD1126" s="74"/>
      <c r="BJ1126" s="74"/>
      <c r="BK1126" s="74"/>
      <c r="BL1126" s="74"/>
      <c r="BR1126" s="74"/>
      <c r="BS1126" s="74"/>
      <c r="BT1126" s="74"/>
      <c r="BZ1126" s="74"/>
      <c r="CA1126" s="74"/>
      <c r="CB1126" s="74"/>
      <c r="CH1126" s="74"/>
      <c r="CI1126" s="74"/>
      <c r="CJ1126" s="74"/>
      <c r="CP1126" s="74"/>
      <c r="CQ1126" s="74"/>
      <c r="CR1126" s="74"/>
      <c r="CX1126" s="74"/>
      <c r="CY1126" s="74"/>
      <c r="CZ1126" s="74"/>
      <c r="DF1126" s="74">
        <v>1.9999999999999999E-11</v>
      </c>
      <c r="DG1126" s="74">
        <v>1.6461257249900001</v>
      </c>
      <c r="DH1126" s="74">
        <v>40738.702896158698</v>
      </c>
      <c r="DI1126" s="73">
        <f t="shared" si="464"/>
        <v>-1.806230689745073E-11</v>
      </c>
      <c r="DJ1126" s="73">
        <f t="shared" si="465"/>
        <v>-1.8069466494348881E-11</v>
      </c>
      <c r="DK1126" s="73">
        <f t="shared" si="466"/>
        <v>-1.8069467094955237E-11</v>
      </c>
      <c r="DL1126" s="73">
        <f t="shared" si="467"/>
        <v>-1.8069467095005918E-11</v>
      </c>
      <c r="DN1126" s="74"/>
      <c r="DO1126" s="74"/>
      <c r="DP1126" s="74"/>
      <c r="DV1126" s="74"/>
      <c r="DW1126" s="74"/>
      <c r="DX1126" s="74"/>
      <c r="ED1126" s="74"/>
      <c r="EE1126" s="74"/>
      <c r="EF1126" s="74"/>
      <c r="EL1126" s="74"/>
      <c r="EM1126" s="74"/>
      <c r="EN1126" s="74"/>
      <c r="ET1126" s="74"/>
      <c r="EU1126" s="74"/>
      <c r="EV1126" s="74"/>
    </row>
    <row r="1127" spans="12:152" s="73" customFormat="1" ht="13.5" x14ac:dyDescent="0.3">
      <c r="L1127" s="74"/>
      <c r="N1127" s="74">
        <v>1E-10</v>
      </c>
      <c r="O1127" s="74">
        <v>3.4526916084599999</v>
      </c>
      <c r="P1127" s="74">
        <v>99979.736199522493</v>
      </c>
      <c r="Q1127" s="73">
        <f t="shared" si="460"/>
        <v>9.9949163402753054E-11</v>
      </c>
      <c r="R1127" s="73">
        <f t="shared" si="461"/>
        <v>9.994242505343781E-11</v>
      </c>
      <c r="S1127" s="73">
        <f t="shared" si="462"/>
        <v>9.9942424470076735E-11</v>
      </c>
      <c r="T1127" s="73">
        <f t="shared" si="463"/>
        <v>9.99424244700266E-11</v>
      </c>
      <c r="V1127" s="74"/>
      <c r="W1127" s="74"/>
      <c r="X1127" s="74"/>
      <c r="AD1127" s="74"/>
      <c r="AE1127" s="74"/>
      <c r="AF1127" s="74"/>
      <c r="AL1127" s="74"/>
      <c r="AM1127" s="74"/>
      <c r="AN1127" s="74"/>
      <c r="AT1127" s="74"/>
      <c r="AU1127" s="74"/>
      <c r="AV1127" s="74"/>
      <c r="BB1127" s="74"/>
      <c r="BC1127" s="74"/>
      <c r="BD1127" s="74"/>
      <c r="BJ1127" s="74"/>
      <c r="BK1127" s="74"/>
      <c r="BL1127" s="74"/>
      <c r="BR1127" s="74"/>
      <c r="BS1127" s="74"/>
      <c r="BT1127" s="74"/>
      <c r="BZ1127" s="74"/>
      <c r="CA1127" s="74"/>
      <c r="CB1127" s="74"/>
      <c r="CH1127" s="74"/>
      <c r="CI1127" s="74"/>
      <c r="CJ1127" s="74"/>
      <c r="CP1127" s="74"/>
      <c r="CQ1127" s="74"/>
      <c r="CR1127" s="74"/>
      <c r="CX1127" s="74"/>
      <c r="CY1127" s="74"/>
      <c r="CZ1127" s="74"/>
      <c r="DF1127" s="74">
        <v>1.9999999999999999E-11</v>
      </c>
      <c r="DG1127" s="74">
        <v>1.77509184801</v>
      </c>
      <c r="DH1127" s="74">
        <v>22595.331574704502</v>
      </c>
      <c r="DI1127" s="73">
        <f t="shared" si="464"/>
        <v>-7.2515752378985316E-12</v>
      </c>
      <c r="DJ1127" s="73">
        <f t="shared" si="465"/>
        <v>-7.2602005793100581E-12</v>
      </c>
      <c r="DK1127" s="73">
        <f t="shared" si="466"/>
        <v>-7.2602013034465547E-12</v>
      </c>
      <c r="DL1127" s="73">
        <f t="shared" si="467"/>
        <v>-7.2602013035079955E-12</v>
      </c>
      <c r="DN1127" s="74"/>
      <c r="DO1127" s="74"/>
      <c r="DP1127" s="74"/>
      <c r="DV1127" s="74"/>
      <c r="DW1127" s="74"/>
      <c r="DX1127" s="74"/>
      <c r="ED1127" s="74"/>
      <c r="EE1127" s="74"/>
      <c r="EF1127" s="74"/>
      <c r="EL1127" s="74"/>
      <c r="EM1127" s="74"/>
      <c r="EN1127" s="74"/>
      <c r="ET1127" s="74"/>
      <c r="EU1127" s="74"/>
      <c r="EV1127" s="74"/>
    </row>
    <row r="1128" spans="12:152" s="73" customFormat="1" ht="13.5" x14ac:dyDescent="0.3">
      <c r="L1128" s="74"/>
      <c r="N1128" s="74">
        <v>1.0999999999999999E-10</v>
      </c>
      <c r="O1128" s="74">
        <v>4.4271637822300001</v>
      </c>
      <c r="P1128" s="74">
        <v>235320.819239262</v>
      </c>
      <c r="Q1128" s="73">
        <f t="shared" si="460"/>
        <v>1.0996978697488329E-10</v>
      </c>
      <c r="R1128" s="73">
        <f t="shared" si="461"/>
        <v>1.0998093501581308E-10</v>
      </c>
      <c r="S1128" s="73">
        <f t="shared" si="462"/>
        <v>1.0998093584456069E-10</v>
      </c>
      <c r="T1128" s="73">
        <f t="shared" si="463"/>
        <v>1.0998093584463054E-10</v>
      </c>
      <c r="V1128" s="74"/>
      <c r="W1128" s="74"/>
      <c r="X1128" s="74"/>
      <c r="AD1128" s="74"/>
      <c r="AE1128" s="74"/>
      <c r="AF1128" s="74"/>
      <c r="AL1128" s="74"/>
      <c r="AM1128" s="74"/>
      <c r="AN1128" s="74"/>
      <c r="AT1128" s="74"/>
      <c r="AU1128" s="74"/>
      <c r="AV1128" s="74"/>
      <c r="BB1128" s="74"/>
      <c r="BC1128" s="74"/>
      <c r="BD1128" s="74"/>
      <c r="BJ1128" s="74"/>
      <c r="BK1128" s="74"/>
      <c r="BL1128" s="74"/>
      <c r="BR1128" s="74"/>
      <c r="BS1128" s="74"/>
      <c r="BT1128" s="74"/>
      <c r="BZ1128" s="74"/>
      <c r="CA1128" s="74"/>
      <c r="CB1128" s="74"/>
      <c r="CH1128" s="74"/>
      <c r="CI1128" s="74"/>
      <c r="CJ1128" s="74"/>
      <c r="CP1128" s="74"/>
      <c r="CQ1128" s="74"/>
      <c r="CR1128" s="74"/>
      <c r="CX1128" s="74"/>
      <c r="CY1128" s="74"/>
      <c r="CZ1128" s="74"/>
      <c r="DF1128" s="74">
        <v>1.9999999999999999E-11</v>
      </c>
      <c r="DG1128" s="74">
        <v>1.9388115912299999</v>
      </c>
      <c r="DH1128" s="74">
        <v>78697.421162599305</v>
      </c>
      <c r="DI1128" s="73">
        <f t="shared" si="464"/>
        <v>-1.2973610612513667E-12</v>
      </c>
      <c r="DJ1128" s="73">
        <f t="shared" si="465"/>
        <v>-1.3295290956308019E-12</v>
      </c>
      <c r="DK1128" s="73">
        <f t="shared" si="466"/>
        <v>-1.3295317963815559E-12</v>
      </c>
      <c r="DL1128" s="73">
        <f t="shared" si="467"/>
        <v>-1.3295317966084265E-12</v>
      </c>
      <c r="DN1128" s="74"/>
      <c r="DO1128" s="74"/>
      <c r="DP1128" s="74"/>
      <c r="DV1128" s="74"/>
      <c r="DW1128" s="74"/>
      <c r="DX1128" s="74"/>
      <c r="ED1128" s="74"/>
      <c r="EE1128" s="74"/>
      <c r="EF1128" s="74"/>
      <c r="EL1128" s="74"/>
      <c r="EM1128" s="74"/>
      <c r="EN1128" s="74"/>
      <c r="ET1128" s="74"/>
      <c r="EU1128" s="74"/>
      <c r="EV1128" s="74"/>
    </row>
    <row r="1129" spans="12:152" s="73" customFormat="1" ht="13.5" x14ac:dyDescent="0.3">
      <c r="L1129" s="74"/>
      <c r="N1129" s="74">
        <v>1E-10</v>
      </c>
      <c r="O1129" s="74">
        <v>4.4542329324900001</v>
      </c>
      <c r="P1129" s="74">
        <v>5469.8837830406001</v>
      </c>
      <c r="Q1129" s="73">
        <f t="shared" si="460"/>
        <v>5.7983796128721947E-11</v>
      </c>
      <c r="R1129" s="73">
        <f t="shared" si="461"/>
        <v>5.7974667979879085E-11</v>
      </c>
      <c r="S1129" s="73">
        <f t="shared" si="462"/>
        <v>5.7974667213430758E-11</v>
      </c>
      <c r="T1129" s="73">
        <f t="shared" si="463"/>
        <v>5.7974667213365908E-11</v>
      </c>
      <c r="V1129" s="74"/>
      <c r="W1129" s="74"/>
      <c r="X1129" s="74"/>
      <c r="AD1129" s="74"/>
      <c r="AE1129" s="74"/>
      <c r="AF1129" s="74"/>
      <c r="AL1129" s="74"/>
      <c r="AM1129" s="74"/>
      <c r="AN1129" s="74"/>
      <c r="AT1129" s="74"/>
      <c r="AU1129" s="74"/>
      <c r="AV1129" s="74"/>
      <c r="BB1129" s="74"/>
      <c r="BC1129" s="74"/>
      <c r="BD1129" s="74"/>
      <c r="BJ1129" s="74"/>
      <c r="BK1129" s="74"/>
      <c r="BL1129" s="74"/>
      <c r="BR1129" s="74"/>
      <c r="BS1129" s="74"/>
      <c r="BT1129" s="74"/>
      <c r="BZ1129" s="74"/>
      <c r="CA1129" s="74"/>
      <c r="CB1129" s="74"/>
      <c r="CH1129" s="74"/>
      <c r="CI1129" s="74"/>
      <c r="CJ1129" s="74"/>
      <c r="CP1129" s="74"/>
      <c r="CQ1129" s="74"/>
      <c r="CR1129" s="74"/>
      <c r="CX1129" s="74"/>
      <c r="CY1129" s="74"/>
      <c r="CZ1129" s="74"/>
      <c r="DF1129" s="74">
        <v>1.9999999999999999E-11</v>
      </c>
      <c r="DG1129" s="74">
        <v>1.0656795726799999</v>
      </c>
      <c r="DH1129" s="74">
        <v>21562.2479643152</v>
      </c>
      <c r="DI1129" s="73">
        <f t="shared" si="464"/>
        <v>1.6719139686459143E-11</v>
      </c>
      <c r="DJ1129" s="73">
        <f t="shared" si="465"/>
        <v>1.6714290679355884E-11</v>
      </c>
      <c r="DK1129" s="73">
        <f t="shared" si="466"/>
        <v>1.6714290272086569E-11</v>
      </c>
      <c r="DL1129" s="73">
        <f t="shared" si="467"/>
        <v>1.6714290272052228E-11</v>
      </c>
      <c r="DN1129" s="74"/>
      <c r="DO1129" s="74"/>
      <c r="DP1129" s="74"/>
      <c r="DV1129" s="74"/>
      <c r="DW1129" s="74"/>
      <c r="DX1129" s="74"/>
      <c r="ED1129" s="74"/>
      <c r="EE1129" s="74"/>
      <c r="EF1129" s="74"/>
      <c r="EL1129" s="74"/>
      <c r="EM1129" s="74"/>
      <c r="EN1129" s="74"/>
      <c r="ET1129" s="74"/>
      <c r="EU1129" s="74"/>
      <c r="EV1129" s="74"/>
    </row>
    <row r="1130" spans="12:152" s="73" customFormat="1" ht="13.5" x14ac:dyDescent="0.3">
      <c r="L1130" s="74"/>
      <c r="N1130" s="74">
        <v>8.9999999999999999E-11</v>
      </c>
      <c r="O1130" s="74">
        <v>4.6898308995800004</v>
      </c>
      <c r="P1130" s="74">
        <v>80462.796768009503</v>
      </c>
      <c r="Q1130" s="73">
        <f t="shared" si="460"/>
        <v>-5.1070028016796241E-12</v>
      </c>
      <c r="R1130" s="73">
        <f t="shared" si="461"/>
        <v>-5.2550804099408071E-12</v>
      </c>
      <c r="S1130" s="73">
        <f t="shared" si="462"/>
        <v>-5.2550928422450582E-12</v>
      </c>
      <c r="T1130" s="73">
        <f t="shared" si="463"/>
        <v>-5.2550928432869228E-12</v>
      </c>
      <c r="V1130" s="74"/>
      <c r="W1130" s="74"/>
      <c r="X1130" s="74"/>
      <c r="AD1130" s="74"/>
      <c r="AE1130" s="74"/>
      <c r="AF1130" s="74"/>
      <c r="AL1130" s="74"/>
      <c r="AM1130" s="74"/>
      <c r="AN1130" s="74"/>
      <c r="AT1130" s="74"/>
      <c r="AU1130" s="74"/>
      <c r="AV1130" s="74"/>
      <c r="BB1130" s="74"/>
      <c r="BC1130" s="74"/>
      <c r="BD1130" s="74"/>
      <c r="BJ1130" s="74"/>
      <c r="BK1130" s="74"/>
      <c r="BL1130" s="74"/>
      <c r="BR1130" s="74"/>
      <c r="BS1130" s="74"/>
      <c r="BT1130" s="74"/>
      <c r="BZ1130" s="74"/>
      <c r="CA1130" s="74"/>
      <c r="CB1130" s="74"/>
      <c r="CH1130" s="74"/>
      <c r="CI1130" s="74"/>
      <c r="CJ1130" s="74"/>
      <c r="CP1130" s="74"/>
      <c r="CQ1130" s="74"/>
      <c r="CR1130" s="74"/>
      <c r="CX1130" s="74"/>
      <c r="CY1130" s="74"/>
      <c r="CZ1130" s="74"/>
      <c r="DF1130" s="74">
        <v>3E-11</v>
      </c>
      <c r="DG1130" s="74">
        <v>4.5878269825600002</v>
      </c>
      <c r="DH1130" s="74">
        <v>156954.01704032099</v>
      </c>
      <c r="DI1130" s="73">
        <f t="shared" si="464"/>
        <v>-2.869290863106772E-11</v>
      </c>
      <c r="DJ1130" s="73">
        <f t="shared" si="465"/>
        <v>-2.8664603126429838E-11</v>
      </c>
      <c r="DK1130" s="73">
        <f t="shared" si="466"/>
        <v>-2.866460073739956E-11</v>
      </c>
      <c r="DL1130" s="73">
        <f t="shared" si="467"/>
        <v>-2.866460073719831E-11</v>
      </c>
      <c r="DN1130" s="74"/>
      <c r="DO1130" s="74"/>
      <c r="DP1130" s="74"/>
      <c r="DV1130" s="74"/>
      <c r="DW1130" s="74"/>
      <c r="DX1130" s="74"/>
      <c r="ED1130" s="74"/>
      <c r="EE1130" s="74"/>
      <c r="EF1130" s="74"/>
      <c r="EL1130" s="74"/>
      <c r="EM1130" s="74"/>
      <c r="EN1130" s="74"/>
      <c r="ET1130" s="74"/>
      <c r="EU1130" s="74"/>
      <c r="EV1130" s="74"/>
    </row>
    <row r="1131" spans="12:152" s="73" customFormat="1" ht="13.5" x14ac:dyDescent="0.3">
      <c r="L1131" s="74"/>
      <c r="N1131" s="74">
        <v>8.9999999999999999E-11</v>
      </c>
      <c r="O1131" s="74">
        <v>1.77635894319</v>
      </c>
      <c r="P1131" s="74">
        <v>50290.905119730996</v>
      </c>
      <c r="Q1131" s="73">
        <f t="shared" si="460"/>
        <v>-1.8857513807995127E-11</v>
      </c>
      <c r="R1131" s="73">
        <f t="shared" si="461"/>
        <v>-1.8766856326488473E-11</v>
      </c>
      <c r="S1131" s="73">
        <f t="shared" si="462"/>
        <v>-1.8766848713869835E-11</v>
      </c>
      <c r="T1131" s="73">
        <f t="shared" si="463"/>
        <v>-1.8766848713219387E-11</v>
      </c>
      <c r="V1131" s="74"/>
      <c r="W1131" s="74"/>
      <c r="X1131" s="74"/>
      <c r="AD1131" s="74"/>
      <c r="AE1131" s="74"/>
      <c r="AF1131" s="74"/>
      <c r="AL1131" s="74"/>
      <c r="AM1131" s="74"/>
      <c r="AN1131" s="74"/>
      <c r="AT1131" s="74"/>
      <c r="AU1131" s="74"/>
      <c r="AV1131" s="74"/>
      <c r="BB1131" s="74"/>
      <c r="BC1131" s="74"/>
      <c r="BD1131" s="74"/>
      <c r="BJ1131" s="74"/>
      <c r="BK1131" s="74"/>
      <c r="BL1131" s="74"/>
      <c r="BR1131" s="74"/>
      <c r="BS1131" s="74"/>
      <c r="BT1131" s="74"/>
      <c r="BZ1131" s="74"/>
      <c r="CA1131" s="74"/>
      <c r="CB1131" s="74"/>
      <c r="CH1131" s="74"/>
      <c r="CI1131" s="74"/>
      <c r="CJ1131" s="74"/>
      <c r="CP1131" s="74"/>
      <c r="CQ1131" s="74"/>
      <c r="CR1131" s="74"/>
      <c r="CX1131" s="74"/>
      <c r="CY1131" s="74"/>
      <c r="CZ1131" s="74"/>
      <c r="DF1131" s="74">
        <v>1.9999999999999999E-11</v>
      </c>
      <c r="DG1131" s="74">
        <v>0.84740706727000004</v>
      </c>
      <c r="DH1131" s="74">
        <v>24494.898093027201</v>
      </c>
      <c r="DI1131" s="73">
        <f t="shared" si="464"/>
        <v>-1.9157496668680881E-11</v>
      </c>
      <c r="DJ1131" s="73">
        <f t="shared" si="465"/>
        <v>-1.9154612605753445E-11</v>
      </c>
      <c r="DK1131" s="73">
        <f t="shared" si="466"/>
        <v>-1.9154612363399545E-11</v>
      </c>
      <c r="DL1131" s="73">
        <f t="shared" si="467"/>
        <v>-1.915461236337894E-11</v>
      </c>
      <c r="DN1131" s="74"/>
      <c r="DO1131" s="74"/>
      <c r="DP1131" s="74"/>
      <c r="DV1131" s="74"/>
      <c r="DW1131" s="74"/>
      <c r="DX1131" s="74"/>
      <c r="ED1131" s="74"/>
      <c r="EE1131" s="74"/>
      <c r="EF1131" s="74"/>
      <c r="EL1131" s="74"/>
      <c r="EM1131" s="74"/>
      <c r="EN1131" s="74"/>
      <c r="ET1131" s="74"/>
      <c r="EU1131" s="74"/>
      <c r="EV1131" s="74"/>
    </row>
    <row r="1132" spans="12:152" s="73" customFormat="1" ht="13.5" x14ac:dyDescent="0.3">
      <c r="L1132" s="74"/>
      <c r="N1132" s="74">
        <v>1E-10</v>
      </c>
      <c r="O1132" s="74">
        <v>1.4146439152200001</v>
      </c>
      <c r="P1132" s="74">
        <v>48091.817776443997</v>
      </c>
      <c r="Q1132" s="73">
        <f t="shared" si="460"/>
        <v>-9.663009501012839E-11</v>
      </c>
      <c r="R1132" s="73">
        <f t="shared" si="461"/>
        <v>-9.6655403946670298E-11</v>
      </c>
      <c r="S1132" s="73">
        <f t="shared" si="462"/>
        <v>-9.6655406067721629E-11</v>
      </c>
      <c r="T1132" s="73">
        <f t="shared" si="463"/>
        <v>-9.6655406067902393E-11</v>
      </c>
      <c r="V1132" s="74"/>
      <c r="W1132" s="74"/>
      <c r="X1132" s="74"/>
      <c r="AD1132" s="74"/>
      <c r="AE1132" s="74"/>
      <c r="AF1132" s="74"/>
      <c r="AL1132" s="74"/>
      <c r="AM1132" s="74"/>
      <c r="AN1132" s="74"/>
      <c r="AT1132" s="74"/>
      <c r="AU1132" s="74"/>
      <c r="AV1132" s="74"/>
      <c r="BB1132" s="74"/>
      <c r="BC1132" s="74"/>
      <c r="BD1132" s="74"/>
      <c r="BJ1132" s="74"/>
      <c r="BK1132" s="74"/>
      <c r="BL1132" s="74"/>
      <c r="BR1132" s="74"/>
      <c r="BS1132" s="74"/>
      <c r="BT1132" s="74"/>
      <c r="BZ1132" s="74"/>
      <c r="CA1132" s="74"/>
      <c r="CB1132" s="74"/>
      <c r="CH1132" s="74"/>
      <c r="CI1132" s="74"/>
      <c r="CJ1132" s="74"/>
      <c r="CP1132" s="74"/>
      <c r="CQ1132" s="74"/>
      <c r="CR1132" s="74"/>
      <c r="CX1132" s="74"/>
      <c r="CY1132" s="74"/>
      <c r="CZ1132" s="74"/>
      <c r="DF1132" s="74">
        <v>1.9999999999999999E-11</v>
      </c>
      <c r="DG1132" s="74">
        <v>5.9869740345900002</v>
      </c>
      <c r="DH1132" s="74">
        <v>283524.35961235</v>
      </c>
      <c r="DI1132" s="73">
        <f t="shared" si="464"/>
        <v>1.2462643597756929E-11</v>
      </c>
      <c r="DJ1132" s="73">
        <f t="shared" si="465"/>
        <v>1.2371596617532307E-11</v>
      </c>
      <c r="DK1132" s="73">
        <f t="shared" si="466"/>
        <v>1.2371588955482886E-11</v>
      </c>
      <c r="DL1132" s="73">
        <f t="shared" si="467"/>
        <v>1.2371588954839735E-11</v>
      </c>
      <c r="DN1132" s="74"/>
      <c r="DO1132" s="74"/>
      <c r="DP1132" s="74"/>
      <c r="DV1132" s="74"/>
      <c r="DW1132" s="74"/>
      <c r="DX1132" s="74"/>
      <c r="ED1132" s="74"/>
      <c r="EE1132" s="74"/>
      <c r="EF1132" s="74"/>
      <c r="EL1132" s="74"/>
      <c r="EM1132" s="74"/>
      <c r="EN1132" s="74"/>
      <c r="ET1132" s="74"/>
      <c r="EU1132" s="74"/>
      <c r="EV1132" s="74"/>
    </row>
    <row r="1133" spans="12:152" s="73" customFormat="1" ht="13.5" x14ac:dyDescent="0.3">
      <c r="L1133" s="74"/>
      <c r="N1133" s="74">
        <v>1.0999999999999999E-10</v>
      </c>
      <c r="O1133" s="74">
        <v>5.93477819724</v>
      </c>
      <c r="P1133" s="74">
        <v>158116.491744728</v>
      </c>
      <c r="Q1133" s="73">
        <f t="shared" si="460"/>
        <v>-5.1660579767967784E-11</v>
      </c>
      <c r="R1133" s="73">
        <f t="shared" si="461"/>
        <v>-5.1974817186691166E-11</v>
      </c>
      <c r="S1133" s="73">
        <f t="shared" si="462"/>
        <v>-5.1974843547871091E-11</v>
      </c>
      <c r="T1133" s="73">
        <f t="shared" si="463"/>
        <v>-5.1974843550075405E-11</v>
      </c>
      <c r="V1133" s="74"/>
      <c r="W1133" s="74"/>
      <c r="X1133" s="74"/>
      <c r="AD1133" s="74"/>
      <c r="AE1133" s="74"/>
      <c r="AF1133" s="74"/>
      <c r="AL1133" s="74"/>
      <c r="AM1133" s="74"/>
      <c r="AN1133" s="74"/>
      <c r="AT1133" s="74"/>
      <c r="AU1133" s="74"/>
      <c r="AV1133" s="74"/>
      <c r="BB1133" s="74"/>
      <c r="BC1133" s="74"/>
      <c r="BD1133" s="74"/>
      <c r="BJ1133" s="74"/>
      <c r="BK1133" s="74"/>
      <c r="BL1133" s="74"/>
      <c r="BR1133" s="74"/>
      <c r="BS1133" s="74"/>
      <c r="BT1133" s="74"/>
      <c r="BZ1133" s="74"/>
      <c r="CA1133" s="74"/>
      <c r="CB1133" s="74"/>
      <c r="CH1133" s="74"/>
      <c r="CI1133" s="74"/>
      <c r="CJ1133" s="74"/>
      <c r="CP1133" s="74"/>
      <c r="CQ1133" s="74"/>
      <c r="CR1133" s="74"/>
      <c r="CX1133" s="74"/>
      <c r="CY1133" s="74"/>
      <c r="CZ1133" s="74"/>
      <c r="DF1133" s="74">
        <v>1.9999999999999999E-11</v>
      </c>
      <c r="DG1133" s="74">
        <v>4.0213578886899999</v>
      </c>
      <c r="DH1133" s="74">
        <v>26238.950811416998</v>
      </c>
      <c r="DI1133" s="73">
        <f t="shared" si="464"/>
        <v>-1.9574919545472948E-11</v>
      </c>
      <c r="DJ1133" s="73">
        <f t="shared" si="465"/>
        <v>-1.9572712449269267E-11</v>
      </c>
      <c r="DK1133" s="73">
        <f t="shared" si="466"/>
        <v>-1.9572712263719547E-11</v>
      </c>
      <c r="DL1133" s="73">
        <f t="shared" si="467"/>
        <v>-1.9572712263703888E-11</v>
      </c>
      <c r="DN1133" s="74"/>
      <c r="DO1133" s="74"/>
      <c r="DP1133" s="74"/>
      <c r="DV1133" s="74"/>
      <c r="DW1133" s="74"/>
      <c r="DX1133" s="74"/>
      <c r="ED1133" s="74"/>
      <c r="EE1133" s="74"/>
      <c r="EF1133" s="74"/>
      <c r="EL1133" s="74"/>
      <c r="EM1133" s="74"/>
      <c r="EN1133" s="74"/>
      <c r="ET1133" s="74"/>
      <c r="EU1133" s="74"/>
      <c r="EV1133" s="74"/>
    </row>
    <row r="1134" spans="12:152" s="73" customFormat="1" ht="13.5" x14ac:dyDescent="0.3">
      <c r="L1134" s="74"/>
      <c r="N1134" s="74">
        <v>1E-10</v>
      </c>
      <c r="O1134" s="74">
        <v>2.5561400817100002</v>
      </c>
      <c r="P1134" s="74">
        <v>105418.10804348601</v>
      </c>
      <c r="Q1134" s="73">
        <f t="shared" si="460"/>
        <v>8.4535504192778153E-11</v>
      </c>
      <c r="R1134" s="73">
        <f t="shared" si="461"/>
        <v>8.4419963047351349E-11</v>
      </c>
      <c r="S1134" s="73">
        <f t="shared" si="462"/>
        <v>8.4419953329753325E-11</v>
      </c>
      <c r="T1134" s="73">
        <f t="shared" si="463"/>
        <v>8.4419953328936729E-11</v>
      </c>
      <c r="V1134" s="74"/>
      <c r="W1134" s="74"/>
      <c r="X1134" s="74"/>
      <c r="AD1134" s="74"/>
      <c r="AE1134" s="74"/>
      <c r="AF1134" s="74"/>
      <c r="AL1134" s="74"/>
      <c r="AM1134" s="74"/>
      <c r="AN1134" s="74"/>
      <c r="AT1134" s="74"/>
      <c r="AU1134" s="74"/>
      <c r="AV1134" s="74"/>
      <c r="BB1134" s="74"/>
      <c r="BC1134" s="74"/>
      <c r="BD1134" s="74"/>
      <c r="BJ1134" s="74"/>
      <c r="BK1134" s="74"/>
      <c r="BL1134" s="74"/>
      <c r="BR1134" s="74"/>
      <c r="BS1134" s="74"/>
      <c r="BT1134" s="74"/>
      <c r="BZ1134" s="74"/>
      <c r="CA1134" s="74"/>
      <c r="CB1134" s="74"/>
      <c r="CH1134" s="74"/>
      <c r="CI1134" s="74"/>
      <c r="CJ1134" s="74"/>
      <c r="CP1134" s="74"/>
      <c r="CQ1134" s="74"/>
      <c r="CR1134" s="74"/>
      <c r="CX1134" s="74"/>
      <c r="CY1134" s="74"/>
      <c r="CZ1134" s="74"/>
      <c r="DF1134" s="74">
        <v>1.9999999999999999E-11</v>
      </c>
      <c r="DG1134" s="74">
        <v>3.9864964926200002</v>
      </c>
      <c r="DH1134" s="74">
        <v>24808.108568946202</v>
      </c>
      <c r="DI1134" s="73">
        <f t="shared" si="464"/>
        <v>1.6172678452806931E-12</v>
      </c>
      <c r="DJ1134" s="73">
        <f t="shared" si="465"/>
        <v>1.6071385171279256E-12</v>
      </c>
      <c r="DK1134" s="73">
        <f t="shared" si="466"/>
        <v>1.6071376666311264E-12</v>
      </c>
      <c r="DL1134" s="73">
        <f t="shared" si="467"/>
        <v>1.6071376665597354E-12</v>
      </c>
      <c r="DN1134" s="74"/>
      <c r="DO1134" s="74"/>
      <c r="DP1134" s="74"/>
      <c r="DV1134" s="74"/>
      <c r="DW1134" s="74"/>
      <c r="DX1134" s="74"/>
      <c r="ED1134" s="74"/>
      <c r="EE1134" s="74"/>
      <c r="EF1134" s="74"/>
      <c r="EL1134" s="74"/>
      <c r="EM1134" s="74"/>
      <c r="EN1134" s="74"/>
      <c r="ET1134" s="74"/>
      <c r="EU1134" s="74"/>
      <c r="EV1134" s="74"/>
    </row>
    <row r="1135" spans="12:152" s="73" customFormat="1" ht="13.5" x14ac:dyDescent="0.3">
      <c r="L1135" s="74"/>
      <c r="N1135" s="74">
        <v>8.9999999999999999E-11</v>
      </c>
      <c r="O1135" s="74">
        <v>3.11835021508</v>
      </c>
      <c r="P1135" s="74">
        <v>52206.133144152802</v>
      </c>
      <c r="Q1135" s="73">
        <f t="shared" si="460"/>
        <v>-8.5239407628845522E-11</v>
      </c>
      <c r="R1135" s="73">
        <f t="shared" si="461"/>
        <v>-8.5208474407247854E-11</v>
      </c>
      <c r="S1135" s="73">
        <f t="shared" si="462"/>
        <v>-8.5208471805939763E-11</v>
      </c>
      <c r="T1135" s="73">
        <f t="shared" si="463"/>
        <v>-8.5208471805719074E-11</v>
      </c>
      <c r="V1135" s="74"/>
      <c r="W1135" s="74"/>
      <c r="X1135" s="74"/>
      <c r="AD1135" s="74"/>
      <c r="AE1135" s="74"/>
      <c r="AF1135" s="74"/>
      <c r="AL1135" s="74"/>
      <c r="AM1135" s="74"/>
      <c r="AN1135" s="74"/>
      <c r="AT1135" s="74"/>
      <c r="AU1135" s="74"/>
      <c r="AV1135" s="74"/>
      <c r="BB1135" s="74"/>
      <c r="BC1135" s="74"/>
      <c r="BD1135" s="74"/>
      <c r="BJ1135" s="74"/>
      <c r="BK1135" s="74"/>
      <c r="BL1135" s="74"/>
      <c r="BR1135" s="74"/>
      <c r="BS1135" s="74"/>
      <c r="BT1135" s="74"/>
      <c r="BZ1135" s="74"/>
      <c r="CA1135" s="74"/>
      <c r="CB1135" s="74"/>
      <c r="CH1135" s="74"/>
      <c r="CI1135" s="74"/>
      <c r="CJ1135" s="74"/>
      <c r="CP1135" s="74"/>
      <c r="CQ1135" s="74"/>
      <c r="CR1135" s="74"/>
      <c r="CX1135" s="74"/>
      <c r="CY1135" s="74"/>
      <c r="CZ1135" s="74"/>
      <c r="DF1135" s="74">
        <v>1.9999999999999999E-11</v>
      </c>
      <c r="DG1135" s="74">
        <v>3.0625232795800001</v>
      </c>
      <c r="DH1135" s="74">
        <v>57369.173341946102</v>
      </c>
      <c r="DI1135" s="73">
        <f t="shared" si="464"/>
        <v>4.4196201796061607E-12</v>
      </c>
      <c r="DJ1135" s="73">
        <f t="shared" si="465"/>
        <v>4.3966973937348692E-12</v>
      </c>
      <c r="DK1135" s="73">
        <f t="shared" si="466"/>
        <v>4.396695468835074E-12</v>
      </c>
      <c r="DL1135" s="73">
        <f t="shared" si="467"/>
        <v>4.3966954686731518E-12</v>
      </c>
      <c r="DN1135" s="74"/>
      <c r="DO1135" s="74"/>
      <c r="DP1135" s="74"/>
      <c r="DV1135" s="74"/>
      <c r="DW1135" s="74"/>
      <c r="DX1135" s="74"/>
      <c r="ED1135" s="74"/>
      <c r="EE1135" s="74"/>
      <c r="EF1135" s="74"/>
      <c r="EL1135" s="74"/>
      <c r="EM1135" s="74"/>
      <c r="EN1135" s="74"/>
      <c r="ET1135" s="74"/>
      <c r="EU1135" s="74"/>
      <c r="EV1135" s="74"/>
    </row>
    <row r="1136" spans="12:152" s="73" customFormat="1" ht="13.5" x14ac:dyDescent="0.3">
      <c r="L1136" s="74"/>
      <c r="N1136" s="74">
        <v>8.9999999999999999E-11</v>
      </c>
      <c r="O1136" s="74">
        <v>2.24380470375</v>
      </c>
      <c r="P1136" s="74">
        <v>299.12639426919998</v>
      </c>
      <c r="Q1136" s="73">
        <f t="shared" si="460"/>
        <v>6.1465746984379278E-11</v>
      </c>
      <c r="R1136" s="73">
        <f t="shared" si="461"/>
        <v>6.1466149763161346E-11</v>
      </c>
      <c r="S1136" s="73">
        <f t="shared" si="462"/>
        <v>6.1466149796979294E-11</v>
      </c>
      <c r="T1136" s="73">
        <f t="shared" si="463"/>
        <v>6.1466149796982215E-11</v>
      </c>
      <c r="V1136" s="74"/>
      <c r="W1136" s="74"/>
      <c r="X1136" s="74"/>
      <c r="AD1136" s="74"/>
      <c r="AE1136" s="74"/>
      <c r="AF1136" s="74"/>
      <c r="AL1136" s="74"/>
      <c r="AM1136" s="74"/>
      <c r="AN1136" s="74"/>
      <c r="AT1136" s="74"/>
      <c r="AU1136" s="74"/>
      <c r="AV1136" s="74"/>
      <c r="BB1136" s="74"/>
      <c r="BC1136" s="74"/>
      <c r="BD1136" s="74"/>
      <c r="BJ1136" s="74"/>
      <c r="BK1136" s="74"/>
      <c r="BL1136" s="74"/>
      <c r="BR1136" s="74"/>
      <c r="BS1136" s="74"/>
      <c r="BT1136" s="74"/>
      <c r="BZ1136" s="74"/>
      <c r="CA1136" s="74"/>
      <c r="CB1136" s="74"/>
      <c r="CH1136" s="74"/>
      <c r="CI1136" s="74"/>
      <c r="CJ1136" s="74"/>
      <c r="CP1136" s="74"/>
      <c r="CQ1136" s="74"/>
      <c r="CR1136" s="74"/>
      <c r="CX1136" s="74"/>
      <c r="CY1136" s="74"/>
      <c r="CZ1136" s="74"/>
      <c r="DF1136" s="74">
        <v>1.9999999999999999E-11</v>
      </c>
      <c r="DG1136" s="74">
        <v>6.1025840343800004</v>
      </c>
      <c r="DH1136" s="74">
        <v>78115.630700296198</v>
      </c>
      <c r="DI1136" s="73">
        <f t="shared" si="464"/>
        <v>1.6064198023642949E-11</v>
      </c>
      <c r="DJ1136" s="73">
        <f t="shared" si="465"/>
        <v>1.6045115608301216E-11</v>
      </c>
      <c r="DK1136" s="73">
        <f t="shared" si="466"/>
        <v>1.604511400437625E-11</v>
      </c>
      <c r="DL1136" s="73">
        <f t="shared" si="467"/>
        <v>1.6045114004240511E-11</v>
      </c>
      <c r="DN1136" s="74"/>
      <c r="DO1136" s="74"/>
      <c r="DP1136" s="74"/>
      <c r="DV1136" s="74"/>
      <c r="DW1136" s="74"/>
      <c r="DX1136" s="74"/>
      <c r="ED1136" s="74"/>
      <c r="EE1136" s="74"/>
      <c r="EF1136" s="74"/>
      <c r="EL1136" s="74"/>
      <c r="EM1136" s="74"/>
      <c r="EN1136" s="74"/>
      <c r="ET1136" s="74"/>
      <c r="EU1136" s="74"/>
      <c r="EV1136" s="74"/>
    </row>
    <row r="1137" spans="12:152" s="73" customFormat="1" ht="13.5" x14ac:dyDescent="0.3">
      <c r="L1137" s="74"/>
      <c r="N1137" s="74">
        <v>8.9999999999999999E-11</v>
      </c>
      <c r="O1137" s="74">
        <v>3.22171579815</v>
      </c>
      <c r="P1137" s="74">
        <v>51006.2180317397</v>
      </c>
      <c r="Q1137" s="73">
        <f t="shared" si="460"/>
        <v>-5.8536338630655118E-11</v>
      </c>
      <c r="R1137" s="73">
        <f t="shared" si="461"/>
        <v>-5.8464887211774917E-11</v>
      </c>
      <c r="S1137" s="73">
        <f t="shared" si="462"/>
        <v>-5.8464881209887391E-11</v>
      </c>
      <c r="T1137" s="73">
        <f t="shared" si="463"/>
        <v>-5.8464881209373983E-11</v>
      </c>
      <c r="V1137" s="74"/>
      <c r="W1137" s="74"/>
      <c r="X1137" s="74"/>
      <c r="AD1137" s="74"/>
      <c r="AE1137" s="74"/>
      <c r="AF1137" s="74"/>
      <c r="AL1137" s="74"/>
      <c r="AM1137" s="74"/>
      <c r="AN1137" s="74"/>
      <c r="AT1137" s="74"/>
      <c r="AU1137" s="74"/>
      <c r="AV1137" s="74"/>
      <c r="BB1137" s="74"/>
      <c r="BC1137" s="74"/>
      <c r="BD1137" s="74"/>
      <c r="BJ1137" s="74"/>
      <c r="BK1137" s="74"/>
      <c r="BL1137" s="74"/>
      <c r="BR1137" s="74"/>
      <c r="BS1137" s="74"/>
      <c r="BT1137" s="74"/>
      <c r="BZ1137" s="74"/>
      <c r="CA1137" s="74"/>
      <c r="CB1137" s="74"/>
      <c r="CH1137" s="74"/>
      <c r="CI1137" s="74"/>
      <c r="CJ1137" s="74"/>
      <c r="CP1137" s="74"/>
      <c r="CQ1137" s="74"/>
      <c r="CR1137" s="74"/>
      <c r="CX1137" s="74"/>
      <c r="CY1137" s="74"/>
      <c r="CZ1137" s="74"/>
      <c r="DF1137" s="74">
        <v>1.9999999999999999E-11</v>
      </c>
      <c r="DG1137" s="74">
        <v>0.19431714320999999</v>
      </c>
      <c r="DH1137" s="74">
        <v>55484.272178528699</v>
      </c>
      <c r="DI1137" s="73">
        <f t="shared" si="464"/>
        <v>-1.9259162646430945E-11</v>
      </c>
      <c r="DJ1137" s="73">
        <f t="shared" si="465"/>
        <v>-1.9253021425260129E-11</v>
      </c>
      <c r="DK1137" s="73">
        <f t="shared" si="466"/>
        <v>-1.925302090858681E-11</v>
      </c>
      <c r="DL1137" s="73">
        <f t="shared" si="467"/>
        <v>-1.9253020908543106E-11</v>
      </c>
      <c r="DN1137" s="74"/>
      <c r="DO1137" s="74"/>
      <c r="DP1137" s="74"/>
      <c r="DV1137" s="74"/>
      <c r="DW1137" s="74"/>
      <c r="DX1137" s="74"/>
      <c r="ED1137" s="74"/>
      <c r="EE1137" s="74"/>
      <c r="EF1137" s="74"/>
      <c r="EL1137" s="74"/>
      <c r="EM1137" s="74"/>
      <c r="EN1137" s="74"/>
      <c r="ET1137" s="74"/>
      <c r="EU1137" s="74"/>
      <c r="EV1137" s="74"/>
    </row>
    <row r="1138" spans="12:152" s="73" customFormat="1" ht="13.5" x14ac:dyDescent="0.3">
      <c r="L1138" s="74"/>
      <c r="N1138" s="74">
        <v>8.9999999999999999E-11</v>
      </c>
      <c r="O1138" s="74">
        <v>3.2480896857900001</v>
      </c>
      <c r="P1138" s="74">
        <v>78697.421162599305</v>
      </c>
      <c r="Q1138" s="73">
        <f t="shared" si="460"/>
        <v>8.5247329343506504E-11</v>
      </c>
      <c r="R1138" s="73">
        <f t="shared" si="461"/>
        <v>8.5200699907769676E-11</v>
      </c>
      <c r="S1138" s="73">
        <f t="shared" si="462"/>
        <v>8.5200695983370311E-11</v>
      </c>
      <c r="T1138" s="73">
        <f t="shared" si="463"/>
        <v>8.5200695983040654E-11</v>
      </c>
      <c r="V1138" s="74"/>
      <c r="W1138" s="74"/>
      <c r="X1138" s="74"/>
      <c r="AD1138" s="74"/>
      <c r="AE1138" s="74"/>
      <c r="AF1138" s="74"/>
      <c r="AL1138" s="74"/>
      <c r="AM1138" s="74"/>
      <c r="AN1138" s="74"/>
      <c r="AT1138" s="74"/>
      <c r="AU1138" s="74"/>
      <c r="AV1138" s="74"/>
      <c r="BB1138" s="74"/>
      <c r="BC1138" s="74"/>
      <c r="BD1138" s="74"/>
      <c r="BJ1138" s="74"/>
      <c r="BK1138" s="74"/>
      <c r="BL1138" s="74"/>
      <c r="BR1138" s="74"/>
      <c r="BS1138" s="74"/>
      <c r="BT1138" s="74"/>
      <c r="BZ1138" s="74"/>
      <c r="CA1138" s="74"/>
      <c r="CB1138" s="74"/>
      <c r="CH1138" s="74"/>
      <c r="CI1138" s="74"/>
      <c r="CJ1138" s="74"/>
      <c r="CP1138" s="74"/>
      <c r="CQ1138" s="74"/>
      <c r="CR1138" s="74"/>
      <c r="CX1138" s="74"/>
      <c r="CY1138" s="74"/>
      <c r="CZ1138" s="74"/>
      <c r="DF1138" s="74">
        <v>1.9999999999999999E-11</v>
      </c>
      <c r="DG1138" s="74">
        <v>4.2681941935900003</v>
      </c>
      <c r="DH1138" s="74">
        <v>90989.162859497505</v>
      </c>
      <c r="DI1138" s="73">
        <f t="shared" si="464"/>
        <v>1.4942442486159294E-11</v>
      </c>
      <c r="DJ1138" s="73">
        <f t="shared" si="465"/>
        <v>1.4917641798578081E-11</v>
      </c>
      <c r="DK1138" s="73">
        <f t="shared" si="466"/>
        <v>1.4917639714087774E-11</v>
      </c>
      <c r="DL1138" s="73">
        <f t="shared" si="467"/>
        <v>1.4917639713909064E-11</v>
      </c>
      <c r="DN1138" s="74"/>
      <c r="DO1138" s="74"/>
      <c r="DP1138" s="74"/>
      <c r="DV1138" s="74"/>
      <c r="DW1138" s="74"/>
      <c r="DX1138" s="74"/>
      <c r="ED1138" s="74"/>
      <c r="EE1138" s="74"/>
      <c r="EF1138" s="74"/>
      <c r="EL1138" s="74"/>
      <c r="EM1138" s="74"/>
      <c r="EN1138" s="74"/>
      <c r="ET1138" s="74"/>
      <c r="EU1138" s="74"/>
      <c r="EV1138" s="74"/>
    </row>
    <row r="1139" spans="12:152" s="73" customFormat="1" ht="13.5" x14ac:dyDescent="0.3">
      <c r="L1139" s="74"/>
      <c r="N1139" s="74">
        <v>1.0999999999999999E-10</v>
      </c>
      <c r="O1139" s="74">
        <v>0.73383746517000004</v>
      </c>
      <c r="P1139" s="74">
        <v>17605.739948295799</v>
      </c>
      <c r="Q1139" s="73">
        <f t="shared" si="460"/>
        <v>-7.6677790542661208E-11</v>
      </c>
      <c r="R1139" s="73">
        <f t="shared" si="461"/>
        <v>-7.6706226246577221E-11</v>
      </c>
      <c r="S1139" s="73">
        <f t="shared" si="462"/>
        <v>-7.6706228633678232E-11</v>
      </c>
      <c r="T1139" s="73">
        <f t="shared" si="463"/>
        <v>-7.6706228633879909E-11</v>
      </c>
      <c r="V1139" s="74"/>
      <c r="W1139" s="74"/>
      <c r="X1139" s="74"/>
      <c r="AD1139" s="74"/>
      <c r="AE1139" s="74"/>
      <c r="AF1139" s="74"/>
      <c r="AL1139" s="74"/>
      <c r="AM1139" s="74"/>
      <c r="AN1139" s="74"/>
      <c r="AT1139" s="74"/>
      <c r="AU1139" s="74"/>
      <c r="AV1139" s="74"/>
      <c r="BB1139" s="74"/>
      <c r="BC1139" s="74"/>
      <c r="BD1139" s="74"/>
      <c r="BJ1139" s="74"/>
      <c r="BK1139" s="74"/>
      <c r="BL1139" s="74"/>
      <c r="BR1139" s="74"/>
      <c r="BS1139" s="74"/>
      <c r="BT1139" s="74"/>
      <c r="BZ1139" s="74"/>
      <c r="CA1139" s="74"/>
      <c r="CB1139" s="74"/>
      <c r="CH1139" s="74"/>
      <c r="CI1139" s="74"/>
      <c r="CJ1139" s="74"/>
      <c r="CP1139" s="74"/>
      <c r="CQ1139" s="74"/>
      <c r="CR1139" s="74"/>
      <c r="CX1139" s="74"/>
      <c r="CY1139" s="74"/>
      <c r="CZ1139" s="74"/>
      <c r="DF1139" s="74">
        <v>1.9999999999999999E-11</v>
      </c>
      <c r="DG1139" s="74">
        <v>2.9494161027999999</v>
      </c>
      <c r="DH1139" s="74">
        <v>22065.64060961</v>
      </c>
      <c r="DI1139" s="73">
        <f t="shared" si="464"/>
        <v>-1.9970752889483848E-11</v>
      </c>
      <c r="DJ1139" s="73">
        <f t="shared" si="465"/>
        <v>-1.9971239504274305E-11</v>
      </c>
      <c r="DK1139" s="73">
        <f t="shared" si="466"/>
        <v>-1.9971239544960237E-11</v>
      </c>
      <c r="DL1139" s="73">
        <f t="shared" si="467"/>
        <v>-1.9971239544963652E-11</v>
      </c>
      <c r="DN1139" s="74"/>
      <c r="DO1139" s="74"/>
      <c r="DP1139" s="74"/>
      <c r="DV1139" s="74"/>
      <c r="DW1139" s="74"/>
      <c r="DX1139" s="74"/>
      <c r="ED1139" s="74"/>
      <c r="EE1139" s="74"/>
      <c r="EF1139" s="74"/>
      <c r="EL1139" s="74"/>
      <c r="EM1139" s="74"/>
      <c r="EN1139" s="74"/>
      <c r="ET1139" s="74"/>
      <c r="EU1139" s="74"/>
      <c r="EV1139" s="74"/>
    </row>
    <row r="1140" spans="12:152" s="73" customFormat="1" ht="13.5" x14ac:dyDescent="0.3">
      <c r="L1140" s="74"/>
      <c r="N1140" s="74">
        <v>1E-10</v>
      </c>
      <c r="O1140" s="74">
        <v>2.45523846147</v>
      </c>
      <c r="P1140" s="74">
        <v>233835.52853255899</v>
      </c>
      <c r="Q1140" s="73">
        <f t="shared" si="460"/>
        <v>5.9004473444917026E-11</v>
      </c>
      <c r="R1140" s="73">
        <f t="shared" si="461"/>
        <v>5.8617114342219058E-11</v>
      </c>
      <c r="S1140" s="73">
        <f t="shared" si="462"/>
        <v>5.8617081762199193E-11</v>
      </c>
      <c r="T1140" s="73">
        <f t="shared" si="463"/>
        <v>5.8617081759435957E-11</v>
      </c>
      <c r="V1140" s="74"/>
      <c r="W1140" s="74"/>
      <c r="X1140" s="74"/>
      <c r="AD1140" s="74"/>
      <c r="AE1140" s="74"/>
      <c r="AF1140" s="74"/>
      <c r="AL1140" s="74"/>
      <c r="AM1140" s="74"/>
      <c r="AN1140" s="74"/>
      <c r="AT1140" s="74"/>
      <c r="AU1140" s="74"/>
      <c r="AV1140" s="74"/>
      <c r="BB1140" s="74"/>
      <c r="BC1140" s="74"/>
      <c r="BD1140" s="74"/>
      <c r="BJ1140" s="74"/>
      <c r="BK1140" s="74"/>
      <c r="BL1140" s="74"/>
      <c r="BR1140" s="74"/>
      <c r="BS1140" s="74"/>
      <c r="BT1140" s="74"/>
      <c r="BZ1140" s="74"/>
      <c r="CA1140" s="74"/>
      <c r="CB1140" s="74"/>
      <c r="CH1140" s="74"/>
      <c r="CI1140" s="74"/>
      <c r="CJ1140" s="74"/>
      <c r="CP1140" s="74"/>
      <c r="CQ1140" s="74"/>
      <c r="CR1140" s="74"/>
      <c r="CX1140" s="74"/>
      <c r="CY1140" s="74"/>
      <c r="CZ1140" s="74"/>
      <c r="DF1140" s="74">
        <v>1.9999999999999999E-11</v>
      </c>
      <c r="DG1140" s="74">
        <v>4.5372254429499996</v>
      </c>
      <c r="DH1140" s="74">
        <v>52355.883413433003</v>
      </c>
      <c r="DI1140" s="73">
        <f t="shared" si="464"/>
        <v>1.8552414477144642E-11</v>
      </c>
      <c r="DJ1140" s="73">
        <f t="shared" si="465"/>
        <v>1.8560414795401821E-11</v>
      </c>
      <c r="DK1140" s="73">
        <f t="shared" si="466"/>
        <v>1.8560415466228919E-11</v>
      </c>
      <c r="DL1140" s="73">
        <f t="shared" si="467"/>
        <v>1.8560415466285672E-11</v>
      </c>
      <c r="DN1140" s="74"/>
      <c r="DO1140" s="74"/>
      <c r="DP1140" s="74"/>
      <c r="DV1140" s="74"/>
      <c r="DW1140" s="74"/>
      <c r="DX1140" s="74"/>
      <c r="ED1140" s="74"/>
      <c r="EE1140" s="74"/>
      <c r="EF1140" s="74"/>
      <c r="EL1140" s="74"/>
      <c r="EM1140" s="74"/>
      <c r="EN1140" s="74"/>
      <c r="ET1140" s="74"/>
      <c r="EU1140" s="74"/>
      <c r="EV1140" s="74"/>
    </row>
    <row r="1141" spans="12:152" s="73" customFormat="1" ht="13.5" x14ac:dyDescent="0.3">
      <c r="L1141" s="74"/>
      <c r="N1141" s="74">
        <v>8.9999999999999999E-11</v>
      </c>
      <c r="O1141" s="74">
        <v>4.3536391814100002</v>
      </c>
      <c r="P1141" s="74">
        <v>190809.59732422701</v>
      </c>
      <c r="Q1141" s="73">
        <f t="shared" si="460"/>
        <v>8.1792446954058744E-11</v>
      </c>
      <c r="R1141" s="73">
        <f t="shared" si="461"/>
        <v>8.1645071469942879E-11</v>
      </c>
      <c r="S1141" s="73">
        <f t="shared" si="462"/>
        <v>8.1645059043607781E-11</v>
      </c>
      <c r="T1141" s="73">
        <f t="shared" si="463"/>
        <v>8.16450590425573E-11</v>
      </c>
      <c r="V1141" s="74"/>
      <c r="W1141" s="74"/>
      <c r="X1141" s="74"/>
      <c r="AD1141" s="74"/>
      <c r="AE1141" s="74"/>
      <c r="AF1141" s="74"/>
      <c r="AL1141" s="74"/>
      <c r="AM1141" s="74"/>
      <c r="AN1141" s="74"/>
      <c r="AT1141" s="74"/>
      <c r="AU1141" s="74"/>
      <c r="AV1141" s="74"/>
      <c r="BB1141" s="74"/>
      <c r="BC1141" s="74"/>
      <c r="BD1141" s="74"/>
      <c r="BJ1141" s="74"/>
      <c r="BK1141" s="74"/>
      <c r="BL1141" s="74"/>
      <c r="BR1141" s="74"/>
      <c r="BS1141" s="74"/>
      <c r="BT1141" s="74"/>
      <c r="BZ1141" s="74"/>
      <c r="CA1141" s="74"/>
      <c r="CB1141" s="74"/>
      <c r="CH1141" s="74"/>
      <c r="CI1141" s="74"/>
      <c r="CJ1141" s="74"/>
      <c r="CP1141" s="74"/>
      <c r="CQ1141" s="74"/>
      <c r="CR1141" s="74"/>
      <c r="CX1141" s="74"/>
      <c r="CY1141" s="74"/>
      <c r="CZ1141" s="74"/>
      <c r="DF1141" s="74">
        <v>1.9999999999999999E-11</v>
      </c>
      <c r="DG1141" s="74">
        <v>1.97399498955</v>
      </c>
      <c r="DH1141" s="74">
        <v>430.53034413910001</v>
      </c>
      <c r="DI1141" s="73">
        <f t="shared" si="464"/>
        <v>-1.793740851739603E-11</v>
      </c>
      <c r="DJ1141" s="73">
        <f t="shared" si="465"/>
        <v>-1.7937330512706517E-11</v>
      </c>
      <c r="DK1141" s="73">
        <f t="shared" si="466"/>
        <v>-1.7937330506157033E-11</v>
      </c>
      <c r="DL1141" s="73">
        <f t="shared" si="467"/>
        <v>-1.7937330506156484E-11</v>
      </c>
      <c r="DN1141" s="74"/>
      <c r="DO1141" s="74"/>
      <c r="DP1141" s="74"/>
      <c r="DV1141" s="74"/>
      <c r="DW1141" s="74"/>
      <c r="DX1141" s="74"/>
      <c r="ED1141" s="74"/>
      <c r="EE1141" s="74"/>
      <c r="EF1141" s="74"/>
      <c r="EL1141" s="74"/>
      <c r="EM1141" s="74"/>
      <c r="EN1141" s="74"/>
      <c r="ET1141" s="74"/>
      <c r="EU1141" s="74"/>
      <c r="EV1141" s="74"/>
    </row>
    <row r="1142" spans="12:152" s="73" customFormat="1" ht="13.5" x14ac:dyDescent="0.3">
      <c r="L1142" s="74"/>
      <c r="N1142" s="74">
        <v>8.9999999999999999E-11</v>
      </c>
      <c r="O1142" s="74">
        <v>2.77090630961</v>
      </c>
      <c r="P1142" s="74">
        <v>76094.948942439907</v>
      </c>
      <c r="Q1142" s="73">
        <f t="shared" si="460"/>
        <v>5.5265507937605177E-11</v>
      </c>
      <c r="R1142" s="73">
        <f t="shared" si="461"/>
        <v>5.5376151617615149E-11</v>
      </c>
      <c r="S1142" s="73">
        <f t="shared" si="462"/>
        <v>5.5376160901834607E-11</v>
      </c>
      <c r="T1142" s="73">
        <f t="shared" si="463"/>
        <v>5.5376160902625055E-11</v>
      </c>
      <c r="V1142" s="74"/>
      <c r="W1142" s="74"/>
      <c r="X1142" s="74"/>
      <c r="AD1142" s="74"/>
      <c r="AE1142" s="74"/>
      <c r="AF1142" s="74"/>
      <c r="AL1142" s="74"/>
      <c r="AM1142" s="74"/>
      <c r="AN1142" s="74"/>
      <c r="AT1142" s="74"/>
      <c r="AU1142" s="74"/>
      <c r="AV1142" s="74"/>
      <c r="BB1142" s="74"/>
      <c r="BC1142" s="74"/>
      <c r="BD1142" s="74"/>
      <c r="BJ1142" s="74"/>
      <c r="BK1142" s="74"/>
      <c r="BL1142" s="74"/>
      <c r="BR1142" s="74"/>
      <c r="BS1142" s="74"/>
      <c r="BT1142" s="74"/>
      <c r="BZ1142" s="74"/>
      <c r="CA1142" s="74"/>
      <c r="CB1142" s="74"/>
      <c r="CH1142" s="74"/>
      <c r="CI1142" s="74"/>
      <c r="CJ1142" s="74"/>
      <c r="CP1142" s="74"/>
      <c r="CQ1142" s="74"/>
      <c r="CR1142" s="74"/>
      <c r="CX1142" s="74"/>
      <c r="CY1142" s="74"/>
      <c r="CZ1142" s="74"/>
      <c r="DF1142" s="74">
        <v>1.9999999999999999E-11</v>
      </c>
      <c r="DG1142" s="74">
        <v>1.99872081555</v>
      </c>
      <c r="DH1142" s="74">
        <v>24932.541984167099</v>
      </c>
      <c r="DI1142" s="73">
        <f t="shared" si="464"/>
        <v>2.2792496017356178E-12</v>
      </c>
      <c r="DJ1142" s="73">
        <f t="shared" si="465"/>
        <v>2.2691024719141853E-12</v>
      </c>
      <c r="DK1142" s="73">
        <f t="shared" si="466"/>
        <v>2.2691016199159143E-12</v>
      </c>
      <c r="DL1142" s="73">
        <f t="shared" si="467"/>
        <v>2.2691016198436245E-12</v>
      </c>
      <c r="DN1142" s="74"/>
      <c r="DO1142" s="74"/>
      <c r="DP1142" s="74"/>
      <c r="DV1142" s="74"/>
      <c r="DW1142" s="74"/>
      <c r="DX1142" s="74"/>
      <c r="ED1142" s="74"/>
      <c r="EE1142" s="74"/>
      <c r="EF1142" s="74"/>
      <c r="EL1142" s="74"/>
      <c r="EM1142" s="74"/>
      <c r="EN1142" s="74"/>
      <c r="ET1142" s="74"/>
      <c r="EU1142" s="74"/>
      <c r="EV1142" s="74"/>
    </row>
    <row r="1143" spans="12:152" s="73" customFormat="1" ht="13.5" x14ac:dyDescent="0.3">
      <c r="L1143" s="74"/>
      <c r="N1143" s="74">
        <v>1.2E-10</v>
      </c>
      <c r="O1143" s="74">
        <v>0.23038883502999999</v>
      </c>
      <c r="P1143" s="74">
        <v>130907.480698225</v>
      </c>
      <c r="Q1143" s="73">
        <f t="shared" si="460"/>
        <v>-1.0845585458307499E-10</v>
      </c>
      <c r="R1143" s="73">
        <f t="shared" si="461"/>
        <v>-1.0831776959491818E-10</v>
      </c>
      <c r="S1143" s="73">
        <f t="shared" si="462"/>
        <v>-1.0831775796833547E-10</v>
      </c>
      <c r="T1143" s="73">
        <f t="shared" si="463"/>
        <v>-1.0831775796734907E-10</v>
      </c>
      <c r="V1143" s="74"/>
      <c r="W1143" s="74"/>
      <c r="X1143" s="74"/>
      <c r="AD1143" s="74"/>
      <c r="AE1143" s="74"/>
      <c r="AF1143" s="74"/>
      <c r="AL1143" s="74"/>
      <c r="AM1143" s="74"/>
      <c r="AN1143" s="74"/>
      <c r="AT1143" s="74"/>
      <c r="AU1143" s="74"/>
      <c r="AV1143" s="74"/>
      <c r="BB1143" s="74"/>
      <c r="BC1143" s="74"/>
      <c r="BD1143" s="74"/>
      <c r="BJ1143" s="74"/>
      <c r="BK1143" s="74"/>
      <c r="BL1143" s="74"/>
      <c r="BR1143" s="74"/>
      <c r="BS1143" s="74"/>
      <c r="BT1143" s="74"/>
      <c r="BZ1143" s="74"/>
      <c r="CA1143" s="74"/>
      <c r="CB1143" s="74"/>
      <c r="CH1143" s="74"/>
      <c r="CI1143" s="74"/>
      <c r="CJ1143" s="74"/>
      <c r="CP1143" s="74"/>
      <c r="CQ1143" s="74"/>
      <c r="CR1143" s="74"/>
      <c r="CX1143" s="74"/>
      <c r="CY1143" s="74"/>
      <c r="CZ1143" s="74"/>
      <c r="DF1143" s="74">
        <v>1.9999999999999999E-11</v>
      </c>
      <c r="DG1143" s="74">
        <v>0.37032643193999998</v>
      </c>
      <c r="DH1143" s="74">
        <v>26500.274238448499</v>
      </c>
      <c r="DI1143" s="73">
        <f t="shared" si="464"/>
        <v>-1.8522308472315776E-11</v>
      </c>
      <c r="DJ1143" s="73">
        <f t="shared" si="465"/>
        <v>-1.8526400905208413E-11</v>
      </c>
      <c r="DK1143" s="73">
        <f t="shared" si="466"/>
        <v>-1.852640124858844E-11</v>
      </c>
      <c r="DL1143" s="73">
        <f t="shared" si="467"/>
        <v>-1.8526401248617563E-11</v>
      </c>
      <c r="DN1143" s="74"/>
      <c r="DO1143" s="74"/>
      <c r="DP1143" s="74"/>
      <c r="DV1143" s="74"/>
      <c r="DW1143" s="74"/>
      <c r="DX1143" s="74"/>
      <c r="ED1143" s="74"/>
      <c r="EE1143" s="74"/>
      <c r="EF1143" s="74"/>
      <c r="EL1143" s="74"/>
      <c r="EM1143" s="74"/>
      <c r="EN1143" s="74"/>
      <c r="ET1143" s="74"/>
      <c r="EU1143" s="74"/>
      <c r="EV1143" s="74"/>
    </row>
    <row r="1144" spans="12:152" s="73" customFormat="1" ht="13.5" x14ac:dyDescent="0.3">
      <c r="L1144" s="74"/>
      <c r="N1144" s="74">
        <v>8.9999999999999999E-11</v>
      </c>
      <c r="O1144" s="74">
        <v>5.0555191523499996</v>
      </c>
      <c r="P1144" s="74">
        <v>70383.620271383596</v>
      </c>
      <c r="Q1144" s="73">
        <f t="shared" si="460"/>
        <v>-2.987351860855189E-12</v>
      </c>
      <c r="R1144" s="73">
        <f t="shared" si="461"/>
        <v>-3.1170210545669084E-12</v>
      </c>
      <c r="S1144" s="73">
        <f t="shared" si="462"/>
        <v>-3.1170319415998819E-12</v>
      </c>
      <c r="T1144" s="73">
        <f t="shared" si="463"/>
        <v>-3.1170319425201935E-12</v>
      </c>
      <c r="V1144" s="74"/>
      <c r="W1144" s="74"/>
      <c r="X1144" s="74"/>
      <c r="AD1144" s="74"/>
      <c r="AE1144" s="74"/>
      <c r="AF1144" s="74"/>
      <c r="AL1144" s="74"/>
      <c r="AM1144" s="74"/>
      <c r="AN1144" s="74"/>
      <c r="AT1144" s="74"/>
      <c r="AU1144" s="74"/>
      <c r="AV1144" s="74"/>
      <c r="BB1144" s="74"/>
      <c r="BC1144" s="74"/>
      <c r="BD1144" s="74"/>
      <c r="BJ1144" s="74"/>
      <c r="BK1144" s="74"/>
      <c r="BL1144" s="74"/>
      <c r="BR1144" s="74"/>
      <c r="BS1144" s="74"/>
      <c r="BT1144" s="74"/>
      <c r="BZ1144" s="74"/>
      <c r="CA1144" s="74"/>
      <c r="CB1144" s="74"/>
      <c r="CH1144" s="74"/>
      <c r="CI1144" s="74"/>
      <c r="CJ1144" s="74"/>
      <c r="CP1144" s="74"/>
      <c r="CQ1144" s="74"/>
      <c r="CR1144" s="74"/>
      <c r="CX1144" s="74"/>
      <c r="CY1144" s="74"/>
      <c r="CZ1144" s="74"/>
      <c r="DF1144" s="74">
        <v>1.9999999999999999E-11</v>
      </c>
      <c r="DG1144" s="74">
        <v>3.8348013233599998</v>
      </c>
      <c r="DH1144" s="74">
        <v>307.55762096960001</v>
      </c>
      <c r="DI1144" s="73">
        <f t="shared" si="464"/>
        <v>-1.6566803620417445E-11</v>
      </c>
      <c r="DJ1144" s="73">
        <f t="shared" si="465"/>
        <v>-1.6566733038417365E-11</v>
      </c>
      <c r="DK1144" s="73">
        <f t="shared" si="466"/>
        <v>-1.656673303249113E-11</v>
      </c>
      <c r="DL1144" s="73">
        <f t="shared" si="467"/>
        <v>-1.6566733032490632E-11</v>
      </c>
      <c r="DN1144" s="74"/>
      <c r="DO1144" s="74"/>
      <c r="DP1144" s="74"/>
      <c r="DV1144" s="74"/>
      <c r="DW1144" s="74"/>
      <c r="DX1144" s="74"/>
      <c r="ED1144" s="74"/>
      <c r="EE1144" s="74"/>
      <c r="EF1144" s="74"/>
      <c r="EL1144" s="74"/>
      <c r="EM1144" s="74"/>
      <c r="EN1144" s="74"/>
      <c r="ET1144" s="74"/>
      <c r="EU1144" s="74"/>
      <c r="EV1144" s="74"/>
    </row>
    <row r="1145" spans="12:152" s="73" customFormat="1" ht="13.5" x14ac:dyDescent="0.3">
      <c r="L1145" s="74"/>
      <c r="N1145" s="74">
        <v>8.9999999999999999E-11</v>
      </c>
      <c r="O1145" s="74">
        <v>5.1105159790199997</v>
      </c>
      <c r="P1145" s="74">
        <v>156093.70711156799</v>
      </c>
      <c r="Q1145" s="73">
        <f t="shared" si="460"/>
        <v>-3.425988619776223E-11</v>
      </c>
      <c r="R1145" s="73">
        <f t="shared" si="461"/>
        <v>-3.3993634505620587E-11</v>
      </c>
      <c r="S1145" s="73">
        <f t="shared" si="462"/>
        <v>-3.3993612135933784E-11</v>
      </c>
      <c r="T1145" s="73">
        <f t="shared" si="463"/>
        <v>-3.3993612134039004E-11</v>
      </c>
      <c r="V1145" s="74"/>
      <c r="W1145" s="74"/>
      <c r="X1145" s="74"/>
      <c r="AD1145" s="74"/>
      <c r="AE1145" s="74"/>
      <c r="AF1145" s="74"/>
      <c r="AL1145" s="74"/>
      <c r="AM1145" s="74"/>
      <c r="AN1145" s="74"/>
      <c r="AT1145" s="74"/>
      <c r="AU1145" s="74"/>
      <c r="AV1145" s="74"/>
      <c r="BB1145" s="74"/>
      <c r="BC1145" s="74"/>
      <c r="BD1145" s="74"/>
      <c r="BJ1145" s="74"/>
      <c r="BK1145" s="74"/>
      <c r="BL1145" s="74"/>
      <c r="BR1145" s="74"/>
      <c r="BS1145" s="74"/>
      <c r="BT1145" s="74"/>
      <c r="BZ1145" s="74"/>
      <c r="CA1145" s="74"/>
      <c r="CB1145" s="74"/>
      <c r="CH1145" s="74"/>
      <c r="CI1145" s="74"/>
      <c r="CJ1145" s="74"/>
      <c r="CP1145" s="74"/>
      <c r="CQ1145" s="74"/>
      <c r="CR1145" s="74"/>
      <c r="CX1145" s="74"/>
      <c r="CY1145" s="74"/>
      <c r="CZ1145" s="74"/>
      <c r="DF1145" s="74">
        <v>1.9999999999999999E-11</v>
      </c>
      <c r="DG1145" s="74">
        <v>5.8135638274400003</v>
      </c>
      <c r="DH1145" s="74">
        <v>51538.8100111241</v>
      </c>
      <c r="DI1145" s="73">
        <f t="shared" si="464"/>
        <v>1.1557189707402029E-11</v>
      </c>
      <c r="DJ1145" s="73">
        <f t="shared" si="465"/>
        <v>1.1574413836561842E-11</v>
      </c>
      <c r="DK1145" s="73">
        <f t="shared" si="466"/>
        <v>1.1574415282193043E-11</v>
      </c>
      <c r="DL1145" s="73">
        <f t="shared" si="467"/>
        <v>1.1574415282315426E-11</v>
      </c>
      <c r="DN1145" s="74"/>
      <c r="DO1145" s="74"/>
      <c r="DP1145" s="74"/>
      <c r="DV1145" s="74"/>
      <c r="DW1145" s="74"/>
      <c r="DX1145" s="74"/>
      <c r="ED1145" s="74"/>
      <c r="EE1145" s="74"/>
      <c r="EF1145" s="74"/>
      <c r="EL1145" s="74"/>
      <c r="EM1145" s="74"/>
      <c r="EN1145" s="74"/>
      <c r="ET1145" s="74"/>
      <c r="EU1145" s="74"/>
      <c r="EV1145" s="74"/>
    </row>
    <row r="1146" spans="12:152" s="73" customFormat="1" ht="13.5" x14ac:dyDescent="0.3">
      <c r="L1146" s="74"/>
      <c r="N1146" s="74">
        <v>1.0999999999999999E-10</v>
      </c>
      <c r="O1146" s="74">
        <v>5.4461717055600003</v>
      </c>
      <c r="P1146" s="74">
        <v>56777.756402111401</v>
      </c>
      <c r="Q1146" s="73">
        <f t="shared" si="460"/>
        <v>-7.2207420901574005E-11</v>
      </c>
      <c r="R1146" s="73">
        <f t="shared" si="461"/>
        <v>-7.2303874238341055E-11</v>
      </c>
      <c r="S1146" s="73">
        <f t="shared" si="462"/>
        <v>-7.2303882332651617E-11</v>
      </c>
      <c r="T1146" s="73">
        <f t="shared" si="463"/>
        <v>-7.2303882333339599E-11</v>
      </c>
      <c r="V1146" s="74"/>
      <c r="W1146" s="74"/>
      <c r="X1146" s="74"/>
      <c r="AD1146" s="74"/>
      <c r="AE1146" s="74"/>
      <c r="AF1146" s="74"/>
      <c r="AL1146" s="74"/>
      <c r="AM1146" s="74"/>
      <c r="AN1146" s="74"/>
      <c r="AT1146" s="74"/>
      <c r="AU1146" s="74"/>
      <c r="AV1146" s="74"/>
      <c r="BB1146" s="74"/>
      <c r="BC1146" s="74"/>
      <c r="BD1146" s="74"/>
      <c r="BJ1146" s="74"/>
      <c r="BK1146" s="74"/>
      <c r="BL1146" s="74"/>
      <c r="BR1146" s="74"/>
      <c r="BS1146" s="74"/>
      <c r="BT1146" s="74"/>
      <c r="BZ1146" s="74"/>
      <c r="CA1146" s="74"/>
      <c r="CB1146" s="74"/>
      <c r="CH1146" s="74"/>
      <c r="CI1146" s="74"/>
      <c r="CJ1146" s="74"/>
      <c r="CP1146" s="74"/>
      <c r="CQ1146" s="74"/>
      <c r="CR1146" s="74"/>
      <c r="CX1146" s="74"/>
      <c r="CY1146" s="74"/>
      <c r="CZ1146" s="74"/>
      <c r="DF1146" s="74">
        <v>1.9999999999999999E-11</v>
      </c>
      <c r="DG1146" s="74">
        <v>6.2077360671899999</v>
      </c>
      <c r="DH1146" s="74">
        <v>49.996621904199998</v>
      </c>
      <c r="DI1146" s="73">
        <f t="shared" si="464"/>
        <v>1.4815262753340712E-11</v>
      </c>
      <c r="DJ1146" s="73">
        <f t="shared" si="465"/>
        <v>1.4815276511529157E-11</v>
      </c>
      <c r="DK1146" s="73">
        <f t="shared" si="466"/>
        <v>1.4815276512684315E-11</v>
      </c>
      <c r="DL1146" s="73">
        <f t="shared" si="467"/>
        <v>1.4815276512684408E-11</v>
      </c>
      <c r="DN1146" s="74"/>
      <c r="DO1146" s="74"/>
      <c r="DP1146" s="74"/>
      <c r="DV1146" s="74"/>
      <c r="DW1146" s="74"/>
      <c r="DX1146" s="74"/>
      <c r="ED1146" s="74"/>
      <c r="EE1146" s="74"/>
      <c r="EF1146" s="74"/>
      <c r="EL1146" s="74"/>
      <c r="EM1146" s="74"/>
      <c r="EN1146" s="74"/>
      <c r="ET1146" s="74"/>
      <c r="EU1146" s="74"/>
      <c r="EV1146" s="74"/>
    </row>
    <row r="1147" spans="12:152" s="73" customFormat="1" ht="13.5" x14ac:dyDescent="0.3">
      <c r="L1147" s="74"/>
      <c r="N1147" s="74">
        <v>8.9999999999999999E-11</v>
      </c>
      <c r="O1147" s="74">
        <v>4.6733964263100001</v>
      </c>
      <c r="P1147" s="74">
        <v>104771.09721017101</v>
      </c>
      <c r="Q1147" s="73">
        <f t="shared" si="460"/>
        <v>-8.024990130677042E-11</v>
      </c>
      <c r="R1147" s="73">
        <f t="shared" si="461"/>
        <v>-8.0337146782364882E-11</v>
      </c>
      <c r="S1147" s="73">
        <f t="shared" si="462"/>
        <v>-8.0337154092149034E-11</v>
      </c>
      <c r="T1147" s="73">
        <f t="shared" si="463"/>
        <v>-8.033715409276708E-11</v>
      </c>
      <c r="V1147" s="74"/>
      <c r="W1147" s="74"/>
      <c r="X1147" s="74"/>
      <c r="AD1147" s="74"/>
      <c r="AE1147" s="74"/>
      <c r="AF1147" s="74"/>
      <c r="AL1147" s="74"/>
      <c r="AM1147" s="74"/>
      <c r="AN1147" s="74"/>
      <c r="AT1147" s="74"/>
      <c r="AU1147" s="74"/>
      <c r="AV1147" s="74"/>
      <c r="BB1147" s="74"/>
      <c r="BC1147" s="74"/>
      <c r="BD1147" s="74"/>
      <c r="BJ1147" s="74"/>
      <c r="BK1147" s="74"/>
      <c r="BL1147" s="74"/>
      <c r="BR1147" s="74"/>
      <c r="BS1147" s="74"/>
      <c r="BT1147" s="74"/>
      <c r="BZ1147" s="74"/>
      <c r="CA1147" s="74"/>
      <c r="CB1147" s="74"/>
      <c r="CH1147" s="74"/>
      <c r="CI1147" s="74"/>
      <c r="CJ1147" s="74"/>
      <c r="CP1147" s="74"/>
      <c r="CQ1147" s="74"/>
      <c r="CR1147" s="74"/>
      <c r="CX1147" s="74"/>
      <c r="CY1147" s="74"/>
      <c r="CZ1147" s="74"/>
      <c r="DF1147" s="74">
        <v>1.9999999999999999E-11</v>
      </c>
      <c r="DG1147" s="74">
        <v>2.4058934599800001</v>
      </c>
      <c r="DH1147" s="74">
        <v>77929.853483953106</v>
      </c>
      <c r="DI1147" s="73">
        <f t="shared" si="464"/>
        <v>9.6198237431467875E-12</v>
      </c>
      <c r="DJ1147" s="73">
        <f t="shared" si="465"/>
        <v>9.5918236156429712E-12</v>
      </c>
      <c r="DK1147" s="73">
        <f t="shared" si="466"/>
        <v>9.591821263669829E-12</v>
      </c>
      <c r="DL1147" s="73">
        <f t="shared" si="467"/>
        <v>9.5918212634703105E-12</v>
      </c>
      <c r="DN1147" s="74"/>
      <c r="DO1147" s="74"/>
      <c r="DP1147" s="74"/>
      <c r="DV1147" s="74"/>
      <c r="DW1147" s="74"/>
      <c r="DX1147" s="74"/>
      <c r="ED1147" s="74"/>
      <c r="EE1147" s="74"/>
      <c r="EF1147" s="74"/>
      <c r="EL1147" s="74"/>
      <c r="EM1147" s="74"/>
      <c r="EN1147" s="74"/>
      <c r="ET1147" s="74"/>
      <c r="EU1147" s="74"/>
      <c r="EV1147" s="74"/>
    </row>
    <row r="1148" spans="12:152" s="73" customFormat="1" ht="13.5" x14ac:dyDescent="0.3">
      <c r="L1148" s="74"/>
      <c r="N1148" s="74">
        <v>8.9999999999999999E-11</v>
      </c>
      <c r="O1148" s="74">
        <v>4.56456351898</v>
      </c>
      <c r="P1148" s="74">
        <v>259819.64948555201</v>
      </c>
      <c r="Q1148" s="73">
        <f t="shared" si="460"/>
        <v>-5.495308043336105E-11</v>
      </c>
      <c r="R1148" s="73">
        <f t="shared" si="461"/>
        <v>-5.4573003727511676E-11</v>
      </c>
      <c r="S1148" s="73">
        <f t="shared" si="462"/>
        <v>-5.4572971750466404E-11</v>
      </c>
      <c r="T1148" s="73">
        <f t="shared" si="463"/>
        <v>-5.4572971747797738E-11</v>
      </c>
      <c r="V1148" s="74"/>
      <c r="W1148" s="74"/>
      <c r="X1148" s="74"/>
      <c r="AD1148" s="74"/>
      <c r="AE1148" s="74"/>
      <c r="AF1148" s="74"/>
      <c r="AL1148" s="74"/>
      <c r="AM1148" s="74"/>
      <c r="AN1148" s="74"/>
      <c r="AT1148" s="74"/>
      <c r="AU1148" s="74"/>
      <c r="AV1148" s="74"/>
      <c r="BB1148" s="74"/>
      <c r="BC1148" s="74"/>
      <c r="BD1148" s="74"/>
      <c r="BJ1148" s="74"/>
      <c r="BK1148" s="74"/>
      <c r="BL1148" s="74"/>
      <c r="BR1148" s="74"/>
      <c r="BS1148" s="74"/>
      <c r="BT1148" s="74"/>
      <c r="BZ1148" s="74"/>
      <c r="CA1148" s="74"/>
      <c r="CB1148" s="74"/>
      <c r="CH1148" s="74"/>
      <c r="CI1148" s="74"/>
      <c r="CJ1148" s="74"/>
      <c r="CP1148" s="74"/>
      <c r="CQ1148" s="74"/>
      <c r="CR1148" s="74"/>
      <c r="CX1148" s="74"/>
      <c r="CY1148" s="74"/>
      <c r="CZ1148" s="74"/>
      <c r="DF1148" s="74">
        <v>1.9999999999999999E-11</v>
      </c>
      <c r="DG1148" s="74">
        <v>4.5171978312699999</v>
      </c>
      <c r="DH1148" s="74">
        <v>21067.9846541609</v>
      </c>
      <c r="DI1148" s="73">
        <f t="shared" si="464"/>
        <v>8.6053265992829831E-12</v>
      </c>
      <c r="DJ1148" s="73">
        <f t="shared" si="465"/>
        <v>8.6131163818236729E-12</v>
      </c>
      <c r="DK1148" s="73">
        <f t="shared" si="466"/>
        <v>8.6131170358024281E-12</v>
      </c>
      <c r="DL1148" s="73">
        <f t="shared" si="467"/>
        <v>8.6131170358578347E-12</v>
      </c>
      <c r="DN1148" s="74"/>
      <c r="DO1148" s="74"/>
      <c r="DP1148" s="74"/>
      <c r="DV1148" s="74"/>
      <c r="DW1148" s="74"/>
      <c r="DX1148" s="74"/>
      <c r="ED1148" s="74"/>
      <c r="EE1148" s="74"/>
      <c r="EF1148" s="74"/>
      <c r="EL1148" s="74"/>
      <c r="EM1148" s="74"/>
      <c r="EN1148" s="74"/>
      <c r="ET1148" s="74"/>
      <c r="EU1148" s="74"/>
      <c r="EV1148" s="74"/>
    </row>
    <row r="1149" spans="12:152" s="73" customFormat="1" ht="13.5" x14ac:dyDescent="0.3">
      <c r="L1149" s="74"/>
      <c r="N1149" s="74">
        <v>8.9999999999999999E-11</v>
      </c>
      <c r="O1149" s="74">
        <v>0.73352390337999995</v>
      </c>
      <c r="P1149" s="74">
        <v>75085.563634154896</v>
      </c>
      <c r="Q1149" s="73">
        <f t="shared" si="460"/>
        <v>2.1686236434767914E-11</v>
      </c>
      <c r="R1149" s="73">
        <f t="shared" si="461"/>
        <v>2.1820543825526489E-11</v>
      </c>
      <c r="S1149" s="73">
        <f t="shared" si="462"/>
        <v>2.1820555100086698E-11</v>
      </c>
      <c r="T1149" s="73">
        <f t="shared" si="463"/>
        <v>2.1820555101039646E-11</v>
      </c>
      <c r="V1149" s="74"/>
      <c r="W1149" s="74"/>
      <c r="X1149" s="74"/>
      <c r="AD1149" s="74"/>
      <c r="AE1149" s="74"/>
      <c r="AF1149" s="74"/>
      <c r="AL1149" s="74"/>
      <c r="AM1149" s="74"/>
      <c r="AN1149" s="74"/>
      <c r="AT1149" s="74"/>
      <c r="AU1149" s="74"/>
      <c r="AV1149" s="74"/>
      <c r="BB1149" s="74"/>
      <c r="BC1149" s="74"/>
      <c r="BD1149" s="74"/>
      <c r="BJ1149" s="74"/>
      <c r="BK1149" s="74"/>
      <c r="BL1149" s="74"/>
      <c r="BR1149" s="74"/>
      <c r="BS1149" s="74"/>
      <c r="BT1149" s="74"/>
      <c r="BZ1149" s="74"/>
      <c r="CA1149" s="74"/>
      <c r="CB1149" s="74"/>
      <c r="CH1149" s="74"/>
      <c r="CI1149" s="74"/>
      <c r="CJ1149" s="74"/>
      <c r="CP1149" s="74"/>
      <c r="CQ1149" s="74"/>
      <c r="CR1149" s="74"/>
      <c r="CX1149" s="74"/>
      <c r="CY1149" s="74"/>
      <c r="CZ1149" s="74"/>
      <c r="DF1149" s="74">
        <v>1.9999999999999999E-11</v>
      </c>
      <c r="DG1149" s="74">
        <v>2.06311358499</v>
      </c>
      <c r="DH1149" s="74">
        <v>23233.262767664</v>
      </c>
      <c r="DI1149" s="73">
        <f t="shared" si="464"/>
        <v>-1.5070689430409272E-11</v>
      </c>
      <c r="DJ1149" s="73">
        <f t="shared" si="465"/>
        <v>-1.5064430984847983E-11</v>
      </c>
      <c r="DK1149" s="73">
        <f t="shared" si="466"/>
        <v>-1.5064430459233014E-11</v>
      </c>
      <c r="DL1149" s="73">
        <f t="shared" si="467"/>
        <v>-1.5064430459188145E-11</v>
      </c>
      <c r="DN1149" s="74"/>
      <c r="DO1149" s="74"/>
      <c r="DP1149" s="74"/>
      <c r="DV1149" s="74"/>
      <c r="DW1149" s="74"/>
      <c r="DX1149" s="74"/>
      <c r="ED1149" s="74"/>
      <c r="EE1149" s="74"/>
      <c r="EF1149" s="74"/>
      <c r="EL1149" s="74"/>
      <c r="EM1149" s="74"/>
      <c r="EN1149" s="74"/>
      <c r="ET1149" s="74"/>
      <c r="EU1149" s="74"/>
      <c r="EV1149" s="74"/>
    </row>
    <row r="1150" spans="12:152" s="73" customFormat="1" ht="13.5" x14ac:dyDescent="0.3">
      <c r="L1150" s="74"/>
      <c r="N1150" s="74">
        <v>1E-10</v>
      </c>
      <c r="O1150" s="74">
        <v>2.64743106367</v>
      </c>
      <c r="P1150" s="74">
        <v>153186.80642274499</v>
      </c>
      <c r="Q1150" s="73">
        <f t="shared" si="460"/>
        <v>-8.3012757224333451E-11</v>
      </c>
      <c r="R1150" s="73">
        <f t="shared" si="461"/>
        <v>-8.2837406091143461E-11</v>
      </c>
      <c r="S1150" s="73">
        <f t="shared" si="462"/>
        <v>-8.2837391334051677E-11</v>
      </c>
      <c r="T1150" s="73">
        <f t="shared" si="463"/>
        <v>-8.2837391332777973E-11</v>
      </c>
      <c r="V1150" s="74"/>
      <c r="W1150" s="74"/>
      <c r="X1150" s="74"/>
      <c r="AD1150" s="74"/>
      <c r="AE1150" s="74"/>
      <c r="AF1150" s="74"/>
      <c r="AL1150" s="74"/>
      <c r="AM1150" s="74"/>
      <c r="AN1150" s="74"/>
      <c r="AT1150" s="74"/>
      <c r="AU1150" s="74"/>
      <c r="AV1150" s="74"/>
      <c r="BB1150" s="74"/>
      <c r="BC1150" s="74"/>
      <c r="BD1150" s="74"/>
      <c r="BJ1150" s="74"/>
      <c r="BK1150" s="74"/>
      <c r="BL1150" s="74"/>
      <c r="BR1150" s="74"/>
      <c r="BS1150" s="74"/>
      <c r="BT1150" s="74"/>
      <c r="BZ1150" s="74"/>
      <c r="CA1150" s="74"/>
      <c r="CB1150" s="74"/>
      <c r="CH1150" s="74"/>
      <c r="CI1150" s="74"/>
      <c r="CJ1150" s="74"/>
      <c r="CP1150" s="74"/>
      <c r="CQ1150" s="74"/>
      <c r="CR1150" s="74"/>
      <c r="CX1150" s="74"/>
      <c r="CY1150" s="74"/>
      <c r="CZ1150" s="74"/>
      <c r="DF1150" s="74">
        <v>1.9999999999999999E-11</v>
      </c>
      <c r="DG1150" s="74">
        <v>0.29430089394999998</v>
      </c>
      <c r="DH1150" s="74">
        <v>24765.225494042799</v>
      </c>
      <c r="DI1150" s="73">
        <f t="shared" si="464"/>
        <v>1.8384862079077304E-11</v>
      </c>
      <c r="DJ1150" s="73">
        <f t="shared" si="465"/>
        <v>1.8388853636940214E-11</v>
      </c>
      <c r="DK1150" s="73">
        <f t="shared" si="466"/>
        <v>1.8388853971880753E-11</v>
      </c>
      <c r="DL1150" s="73">
        <f t="shared" si="467"/>
        <v>1.8388853971909365E-11</v>
      </c>
      <c r="DN1150" s="74"/>
      <c r="DO1150" s="74"/>
      <c r="DP1150" s="74"/>
      <c r="DV1150" s="74"/>
      <c r="DW1150" s="74"/>
      <c r="DX1150" s="74"/>
      <c r="ED1150" s="74"/>
      <c r="EE1150" s="74"/>
      <c r="EF1150" s="74"/>
      <c r="EL1150" s="74"/>
      <c r="EM1150" s="74"/>
      <c r="EN1150" s="74"/>
      <c r="ET1150" s="74"/>
      <c r="EU1150" s="74"/>
      <c r="EV1150" s="74"/>
    </row>
    <row r="1151" spans="12:152" s="73" customFormat="1" ht="13.5" x14ac:dyDescent="0.3">
      <c r="L1151" s="74"/>
      <c r="N1151" s="74">
        <v>1E-10</v>
      </c>
      <c r="O1151" s="74">
        <v>5.1831535191900002</v>
      </c>
      <c r="P1151" s="74">
        <v>1382.1979324846</v>
      </c>
      <c r="Q1151" s="73">
        <f t="shared" si="460"/>
        <v>-8.0109962739211169E-11</v>
      </c>
      <c r="R1151" s="73">
        <f t="shared" si="461"/>
        <v>-8.0108268254103658E-11</v>
      </c>
      <c r="S1151" s="73">
        <f t="shared" si="462"/>
        <v>-8.0108268111828515E-11</v>
      </c>
      <c r="T1151" s="73">
        <f t="shared" si="463"/>
        <v>-8.0108268111816392E-11</v>
      </c>
      <c r="V1151" s="74"/>
      <c r="W1151" s="74"/>
      <c r="X1151" s="74"/>
      <c r="AD1151" s="74"/>
      <c r="AE1151" s="74"/>
      <c r="AF1151" s="74"/>
      <c r="AL1151" s="74"/>
      <c r="AM1151" s="74"/>
      <c r="AN1151" s="74"/>
      <c r="AT1151" s="74"/>
      <c r="AU1151" s="74"/>
      <c r="AV1151" s="74"/>
      <c r="BB1151" s="74"/>
      <c r="BC1151" s="74"/>
      <c r="BD1151" s="74"/>
      <c r="BJ1151" s="74"/>
      <c r="BK1151" s="74"/>
      <c r="BL1151" s="74"/>
      <c r="BR1151" s="74"/>
      <c r="BS1151" s="74"/>
      <c r="BT1151" s="74"/>
      <c r="BZ1151" s="74"/>
      <c r="CA1151" s="74"/>
      <c r="CB1151" s="74"/>
      <c r="CH1151" s="74"/>
      <c r="CI1151" s="74"/>
      <c r="CJ1151" s="74"/>
      <c r="CP1151" s="74"/>
      <c r="CQ1151" s="74"/>
      <c r="CR1151" s="74"/>
      <c r="CX1151" s="74"/>
      <c r="CY1151" s="74"/>
      <c r="CZ1151" s="74"/>
      <c r="DF1151" s="74">
        <v>1.9999999999999999E-11</v>
      </c>
      <c r="DG1151" s="74">
        <v>2.2151358721299998</v>
      </c>
      <c r="DH1151" s="74">
        <v>25675.532044699801</v>
      </c>
      <c r="DI1151" s="73">
        <f t="shared" si="464"/>
        <v>-3.3477289184709141E-12</v>
      </c>
      <c r="DJ1151" s="73">
        <f t="shared" si="465"/>
        <v>-3.3580977954791679E-12</v>
      </c>
      <c r="DK1151" s="73">
        <f t="shared" si="466"/>
        <v>-3.3580986660319114E-12</v>
      </c>
      <c r="DL1151" s="73">
        <f t="shared" si="467"/>
        <v>-3.3580986661058794E-12</v>
      </c>
      <c r="DN1151" s="74"/>
      <c r="DO1151" s="74"/>
      <c r="DP1151" s="74"/>
      <c r="DV1151" s="74"/>
      <c r="DW1151" s="74"/>
      <c r="DX1151" s="74"/>
      <c r="ED1151" s="74"/>
      <c r="EE1151" s="74"/>
      <c r="EF1151" s="74"/>
      <c r="EL1151" s="74"/>
      <c r="EM1151" s="74"/>
      <c r="EN1151" s="74"/>
      <c r="ET1151" s="74"/>
      <c r="EU1151" s="74"/>
      <c r="EV1151" s="74"/>
    </row>
    <row r="1152" spans="12:152" s="73" customFormat="1" ht="13.5" x14ac:dyDescent="0.3">
      <c r="L1152" s="74"/>
      <c r="N1152" s="74">
        <v>1.2E-10</v>
      </c>
      <c r="O1152" s="74">
        <v>4.7571445326199999</v>
      </c>
      <c r="P1152" s="74">
        <v>250665.74586952999</v>
      </c>
      <c r="Q1152" s="73">
        <f t="shared" si="460"/>
        <v>-2.059796712591525E-11</v>
      </c>
      <c r="R1152" s="73">
        <f t="shared" si="461"/>
        <v>-2.1204645572584221E-11</v>
      </c>
      <c r="S1152" s="73">
        <f t="shared" si="462"/>
        <v>-2.1204696487297994E-11</v>
      </c>
      <c r="T1152" s="73">
        <f t="shared" si="463"/>
        <v>-2.1204696491594871E-11</v>
      </c>
      <c r="V1152" s="74"/>
      <c r="W1152" s="74"/>
      <c r="X1152" s="74"/>
      <c r="AD1152" s="74"/>
      <c r="AE1152" s="74"/>
      <c r="AF1152" s="74"/>
      <c r="AL1152" s="74"/>
      <c r="AM1152" s="74"/>
      <c r="AN1152" s="74"/>
      <c r="AT1152" s="74"/>
      <c r="AU1152" s="74"/>
      <c r="AV1152" s="74"/>
      <c r="BB1152" s="74"/>
      <c r="BC1152" s="74"/>
      <c r="BD1152" s="74"/>
      <c r="BJ1152" s="74"/>
      <c r="BK1152" s="74"/>
      <c r="BL1152" s="74"/>
      <c r="BR1152" s="74"/>
      <c r="BS1152" s="74"/>
      <c r="BT1152" s="74"/>
      <c r="BZ1152" s="74"/>
      <c r="CA1152" s="74"/>
      <c r="CB1152" s="74"/>
      <c r="CH1152" s="74"/>
      <c r="CI1152" s="74"/>
      <c r="CJ1152" s="74"/>
      <c r="CP1152" s="74"/>
      <c r="CQ1152" s="74"/>
      <c r="CR1152" s="74"/>
      <c r="CX1152" s="74"/>
      <c r="CY1152" s="74"/>
      <c r="CZ1152" s="74"/>
      <c r="DF1152" s="74">
        <v>1.9999999999999999E-11</v>
      </c>
      <c r="DG1152" s="74">
        <v>2.2929127832199998</v>
      </c>
      <c r="DH1152" s="74">
        <v>27410.580789105599</v>
      </c>
      <c r="DI1152" s="73">
        <f t="shared" si="464"/>
        <v>3.6642819536417355E-12</v>
      </c>
      <c r="DJ1152" s="73">
        <f t="shared" si="465"/>
        <v>3.6753197886142652E-12</v>
      </c>
      <c r="DK1152" s="73">
        <f t="shared" si="466"/>
        <v>3.6753207153241442E-12</v>
      </c>
      <c r="DL1152" s="73">
        <f t="shared" si="467"/>
        <v>3.6753207154023693E-12</v>
      </c>
      <c r="DN1152" s="74"/>
      <c r="DO1152" s="74"/>
      <c r="DP1152" s="74"/>
      <c r="DV1152" s="74"/>
      <c r="DW1152" s="74"/>
      <c r="DX1152" s="74"/>
      <c r="ED1152" s="74"/>
      <c r="EE1152" s="74"/>
      <c r="EF1152" s="74"/>
      <c r="EL1152" s="74"/>
      <c r="EM1152" s="74"/>
      <c r="EN1152" s="74"/>
      <c r="ET1152" s="74"/>
      <c r="EU1152" s="74"/>
      <c r="EV1152" s="74"/>
    </row>
    <row r="1153" spans="12:152" s="73" customFormat="1" ht="13.5" x14ac:dyDescent="0.3">
      <c r="L1153" s="74"/>
      <c r="N1153" s="74">
        <v>1.0999999999999999E-10</v>
      </c>
      <c r="O1153" s="74">
        <v>5.7909364332399997</v>
      </c>
      <c r="P1153" s="74">
        <v>292628.26660646801</v>
      </c>
      <c r="Q1153" s="73">
        <f t="shared" ref="Q1153:Q1216" si="468">N1153*COS(O1153+P1153*$C$32)</f>
        <v>-6.9726301818788444E-11</v>
      </c>
      <c r="R1153" s="73">
        <f t="shared" ref="R1153:R1216" si="469">N1153*COS(O1153+P1153*$C$53)</f>
        <v>-6.9215128449042815E-11</v>
      </c>
      <c r="S1153" s="73">
        <f t="shared" ref="S1153:S1216" si="470">N1153*COS(O1153+P1153*$C$74)</f>
        <v>-6.9215085425239033E-11</v>
      </c>
      <c r="T1153" s="73">
        <f t="shared" ref="T1153:T1216" si="471">N1153*COS(O1153+P1153*$C$95)</f>
        <v>-6.9215085421584471E-11</v>
      </c>
      <c r="V1153" s="74"/>
      <c r="W1153" s="74"/>
      <c r="X1153" s="74"/>
      <c r="AD1153" s="74"/>
      <c r="AE1153" s="74"/>
      <c r="AF1153" s="74"/>
      <c r="AL1153" s="74"/>
      <c r="AM1153" s="74"/>
      <c r="AN1153" s="74"/>
      <c r="AT1153" s="74"/>
      <c r="AU1153" s="74"/>
      <c r="AV1153" s="74"/>
      <c r="BB1153" s="74"/>
      <c r="BC1153" s="74"/>
      <c r="BD1153" s="74"/>
      <c r="BJ1153" s="74"/>
      <c r="BK1153" s="74"/>
      <c r="BL1153" s="74"/>
      <c r="BR1153" s="74"/>
      <c r="BS1153" s="74"/>
      <c r="BT1153" s="74"/>
      <c r="BZ1153" s="74"/>
      <c r="CA1153" s="74"/>
      <c r="CB1153" s="74"/>
      <c r="CH1153" s="74"/>
      <c r="CI1153" s="74"/>
      <c r="CJ1153" s="74"/>
      <c r="CP1153" s="74"/>
      <c r="CQ1153" s="74"/>
      <c r="CR1153" s="74"/>
      <c r="CX1153" s="74"/>
      <c r="CY1153" s="74"/>
      <c r="CZ1153" s="74"/>
      <c r="DF1153" s="74">
        <v>1.9999999999999999E-11</v>
      </c>
      <c r="DG1153" s="74">
        <v>2.39356701559</v>
      </c>
      <c r="DH1153" s="74">
        <v>242985.40360737601</v>
      </c>
      <c r="DI1153" s="73">
        <f t="shared" ref="DI1153:DI1215" si="472">DF1153*COS(DG1153+DH1153*$C$32)</f>
        <v>-1.9979848180010972E-11</v>
      </c>
      <c r="DJ1153" s="73">
        <f t="shared" ref="DJ1153:DJ1215" si="473">DF1153*COS(DG1153+DH1153*$C$53)</f>
        <v>-1.9975133610357572E-11</v>
      </c>
      <c r="DK1153" s="73">
        <f t="shared" ref="DK1153:DK1215" si="474">DF1153*COS(DG1153+DH1153*$C$74)</f>
        <v>-1.9975133193738889E-11</v>
      </c>
      <c r="DL1153" s="73">
        <f t="shared" ref="DL1153:DL1215" si="475">DF1153*COS(DG1153+DH1153*$C$95)</f>
        <v>-1.9975133193703524E-11</v>
      </c>
      <c r="DN1153" s="74"/>
      <c r="DO1153" s="74"/>
      <c r="DP1153" s="74"/>
      <c r="DV1153" s="74"/>
      <c r="DW1153" s="74"/>
      <c r="DX1153" s="74"/>
      <c r="ED1153" s="74"/>
      <c r="EE1153" s="74"/>
      <c r="EF1153" s="74"/>
      <c r="EL1153" s="74"/>
      <c r="EM1153" s="74"/>
      <c r="EN1153" s="74"/>
      <c r="ET1153" s="74"/>
      <c r="EU1153" s="74"/>
      <c r="EV1153" s="74"/>
    </row>
    <row r="1154" spans="12:152" s="73" customFormat="1" ht="13.5" x14ac:dyDescent="0.3">
      <c r="L1154" s="74"/>
      <c r="N1154" s="74">
        <v>8.9999999999999999E-11</v>
      </c>
      <c r="O1154" s="74">
        <v>6.2497158543199998</v>
      </c>
      <c r="P1154" s="74">
        <v>202420.14928260201</v>
      </c>
      <c r="Q1154" s="73">
        <f t="shared" si="468"/>
        <v>2.0962883316668907E-12</v>
      </c>
      <c r="R1154" s="73">
        <f t="shared" si="469"/>
        <v>2.4693054940884866E-12</v>
      </c>
      <c r="S1154" s="73">
        <f t="shared" si="470"/>
        <v>2.4693368116626891E-12</v>
      </c>
      <c r="T1154" s="73">
        <f t="shared" si="471"/>
        <v>2.4693368143219596E-12</v>
      </c>
      <c r="V1154" s="74"/>
      <c r="W1154" s="74"/>
      <c r="X1154" s="74"/>
      <c r="AD1154" s="74"/>
      <c r="AE1154" s="74"/>
      <c r="AF1154" s="74"/>
      <c r="AL1154" s="74"/>
      <c r="AM1154" s="74"/>
      <c r="AN1154" s="74"/>
      <c r="AT1154" s="74"/>
      <c r="AU1154" s="74"/>
      <c r="AV1154" s="74"/>
      <c r="BB1154" s="74"/>
      <c r="BC1154" s="74"/>
      <c r="BD1154" s="74"/>
      <c r="BJ1154" s="74"/>
      <c r="BK1154" s="74"/>
      <c r="BL1154" s="74"/>
      <c r="BR1154" s="74"/>
      <c r="BS1154" s="74"/>
      <c r="BT1154" s="74"/>
      <c r="BZ1154" s="74"/>
      <c r="CA1154" s="74"/>
      <c r="CB1154" s="74"/>
      <c r="CH1154" s="74"/>
      <c r="CI1154" s="74"/>
      <c r="CJ1154" s="74"/>
      <c r="CP1154" s="74"/>
      <c r="CQ1154" s="74"/>
      <c r="CR1154" s="74"/>
      <c r="CX1154" s="74"/>
      <c r="CY1154" s="74"/>
      <c r="CZ1154" s="74"/>
      <c r="DF1154" s="74">
        <v>1.9999999999999999E-11</v>
      </c>
      <c r="DG1154" s="74">
        <v>4.2895702088399998</v>
      </c>
      <c r="DH1154" s="74">
        <v>71378.559534791697</v>
      </c>
      <c r="DI1154" s="73">
        <f t="shared" si="472"/>
        <v>6.8093053510176922E-12</v>
      </c>
      <c r="DJ1154" s="73">
        <f t="shared" si="473"/>
        <v>6.8367907403509935E-12</v>
      </c>
      <c r="DK1154" s="73">
        <f t="shared" si="474"/>
        <v>6.8367930474653111E-12</v>
      </c>
      <c r="DL1154" s="73">
        <f t="shared" si="475"/>
        <v>6.8367930476618925E-12</v>
      </c>
      <c r="DN1154" s="74"/>
      <c r="DO1154" s="74"/>
      <c r="DP1154" s="74"/>
      <c r="DV1154" s="74"/>
      <c r="DW1154" s="74"/>
      <c r="DX1154" s="74"/>
      <c r="ED1154" s="74"/>
      <c r="EE1154" s="74"/>
      <c r="EF1154" s="74"/>
      <c r="EL1154" s="74"/>
      <c r="EM1154" s="74"/>
      <c r="EN1154" s="74"/>
      <c r="ET1154" s="74"/>
      <c r="EU1154" s="74"/>
      <c r="EV1154" s="74"/>
    </row>
    <row r="1155" spans="12:152" s="73" customFormat="1" ht="13.5" x14ac:dyDescent="0.3">
      <c r="L1155" s="74"/>
      <c r="N1155" s="74">
        <v>1.2E-10</v>
      </c>
      <c r="O1155" s="74">
        <v>5.8396617626599996</v>
      </c>
      <c r="P1155" s="74">
        <v>11790.629088658799</v>
      </c>
      <c r="Q1155" s="73">
        <f t="shared" si="468"/>
        <v>-1.0047330766946964E-10</v>
      </c>
      <c r="R1155" s="73">
        <f t="shared" si="469"/>
        <v>-1.0045745938564137E-10</v>
      </c>
      <c r="S1155" s="73">
        <f t="shared" si="470"/>
        <v>-1.004574580547416E-10</v>
      </c>
      <c r="T1155" s="73">
        <f t="shared" si="471"/>
        <v>-1.004574580546278E-10</v>
      </c>
      <c r="V1155" s="74"/>
      <c r="W1155" s="74"/>
      <c r="X1155" s="74"/>
      <c r="AD1155" s="74"/>
      <c r="AE1155" s="74"/>
      <c r="AF1155" s="74"/>
      <c r="AL1155" s="74"/>
      <c r="AM1155" s="74"/>
      <c r="AN1155" s="74"/>
      <c r="AT1155" s="74"/>
      <c r="AU1155" s="74"/>
      <c r="AV1155" s="74"/>
      <c r="BB1155" s="74"/>
      <c r="BC1155" s="74"/>
      <c r="BD1155" s="74"/>
      <c r="BJ1155" s="74"/>
      <c r="BK1155" s="74"/>
      <c r="BL1155" s="74"/>
      <c r="BR1155" s="74"/>
      <c r="BS1155" s="74"/>
      <c r="BT1155" s="74"/>
      <c r="BZ1155" s="74"/>
      <c r="CA1155" s="74"/>
      <c r="CB1155" s="74"/>
      <c r="CH1155" s="74"/>
      <c r="CI1155" s="74"/>
      <c r="CJ1155" s="74"/>
      <c r="CP1155" s="74"/>
      <c r="CQ1155" s="74"/>
      <c r="CR1155" s="74"/>
      <c r="CX1155" s="74"/>
      <c r="CY1155" s="74"/>
      <c r="CZ1155" s="74"/>
      <c r="DF1155" s="74">
        <v>1.9999999999999999E-11</v>
      </c>
      <c r="DG1155" s="74">
        <v>5.4119977856799997</v>
      </c>
      <c r="DH1155" s="74">
        <v>23704.710126797901</v>
      </c>
      <c r="DI1155" s="73">
        <f t="shared" si="472"/>
        <v>1.2989073078647319E-11</v>
      </c>
      <c r="DJ1155" s="73">
        <f t="shared" si="473"/>
        <v>1.2996455349502681E-11</v>
      </c>
      <c r="DK1155" s="73">
        <f t="shared" si="474"/>
        <v>1.2996455969204516E-11</v>
      </c>
      <c r="DL1155" s="73">
        <f t="shared" si="475"/>
        <v>1.2996455969256361E-11</v>
      </c>
      <c r="DN1155" s="74"/>
      <c r="DO1155" s="74"/>
      <c r="DP1155" s="74"/>
      <c r="DV1155" s="74"/>
      <c r="DW1155" s="74"/>
      <c r="DX1155" s="74"/>
      <c r="ED1155" s="74"/>
      <c r="EE1155" s="74"/>
      <c r="EF1155" s="74"/>
      <c r="EL1155" s="74"/>
      <c r="EM1155" s="74"/>
      <c r="EN1155" s="74"/>
      <c r="ET1155" s="74"/>
      <c r="EU1155" s="74"/>
      <c r="EV1155" s="74"/>
    </row>
    <row r="1156" spans="12:152" s="73" customFormat="1" ht="13.5" x14ac:dyDescent="0.3">
      <c r="L1156" s="74"/>
      <c r="N1156" s="74">
        <v>1.0999999999999999E-10</v>
      </c>
      <c r="O1156" s="74">
        <v>2.84614041718</v>
      </c>
      <c r="P1156" s="74">
        <v>184204.39488630299</v>
      </c>
      <c r="Q1156" s="73">
        <f t="shared" si="468"/>
        <v>-8.1464658450751779E-11</v>
      </c>
      <c r="R1156" s="73">
        <f t="shared" si="469"/>
        <v>-8.1742952259367268E-11</v>
      </c>
      <c r="S1156" s="73">
        <f t="shared" si="470"/>
        <v>-8.1742975576682249E-11</v>
      </c>
      <c r="T1156" s="73">
        <f t="shared" si="471"/>
        <v>-8.1742975578657156E-11</v>
      </c>
      <c r="V1156" s="74"/>
      <c r="W1156" s="74"/>
      <c r="X1156" s="74"/>
      <c r="AD1156" s="74"/>
      <c r="AE1156" s="74"/>
      <c r="AF1156" s="74"/>
      <c r="AL1156" s="74"/>
      <c r="AM1156" s="74"/>
      <c r="AN1156" s="74"/>
      <c r="AT1156" s="74"/>
      <c r="AU1156" s="74"/>
      <c r="AV1156" s="74"/>
      <c r="BB1156" s="74"/>
      <c r="BC1156" s="74"/>
      <c r="BD1156" s="74"/>
      <c r="BJ1156" s="74"/>
      <c r="BK1156" s="74"/>
      <c r="BL1156" s="74"/>
      <c r="BR1156" s="74"/>
      <c r="BS1156" s="74"/>
      <c r="BT1156" s="74"/>
      <c r="BZ1156" s="74"/>
      <c r="CA1156" s="74"/>
      <c r="CB1156" s="74"/>
      <c r="CH1156" s="74"/>
      <c r="CI1156" s="74"/>
      <c r="CJ1156" s="74"/>
      <c r="CP1156" s="74"/>
      <c r="CQ1156" s="74"/>
      <c r="CR1156" s="74"/>
      <c r="CX1156" s="74"/>
      <c r="CY1156" s="74"/>
      <c r="CZ1156" s="74"/>
      <c r="DF1156" s="74">
        <v>1.9999999999999999E-11</v>
      </c>
      <c r="DG1156" s="74">
        <v>0.54252133289000004</v>
      </c>
      <c r="DH1156" s="74">
        <v>3.8813353579999998</v>
      </c>
      <c r="DI1156" s="73">
        <f t="shared" si="472"/>
        <v>1.644365129979993E-11</v>
      </c>
      <c r="DJ1156" s="73">
        <f t="shared" si="473"/>
        <v>1.6443652204838058E-11</v>
      </c>
      <c r="DK1156" s="73">
        <f t="shared" si="474"/>
        <v>1.6443652204914046E-11</v>
      </c>
      <c r="DL1156" s="73">
        <f t="shared" si="475"/>
        <v>1.6443652204914052E-11</v>
      </c>
      <c r="DN1156" s="74"/>
      <c r="DO1156" s="74"/>
      <c r="DP1156" s="74"/>
      <c r="DV1156" s="74"/>
      <c r="DW1156" s="74"/>
      <c r="DX1156" s="74"/>
      <c r="ED1156" s="74"/>
      <c r="EE1156" s="74"/>
      <c r="EF1156" s="74"/>
      <c r="EL1156" s="74"/>
      <c r="EM1156" s="74"/>
      <c r="EN1156" s="74"/>
      <c r="ET1156" s="74"/>
      <c r="EU1156" s="74"/>
      <c r="EV1156" s="74"/>
    </row>
    <row r="1157" spans="12:152" s="73" customFormat="1" ht="13.5" x14ac:dyDescent="0.3">
      <c r="L1157" s="74"/>
      <c r="N1157" s="74">
        <v>1E-10</v>
      </c>
      <c r="O1157" s="74">
        <v>3.41187941424</v>
      </c>
      <c r="P1157" s="74">
        <v>1905.4647649404001</v>
      </c>
      <c r="Q1157" s="73">
        <f t="shared" si="468"/>
        <v>-9.8060325098310554E-11</v>
      </c>
      <c r="R1157" s="73">
        <f t="shared" si="469"/>
        <v>-9.805956006708944E-11</v>
      </c>
      <c r="S1157" s="73">
        <f t="shared" si="470"/>
        <v>-9.8059560002849534E-11</v>
      </c>
      <c r="T1157" s="73">
        <f t="shared" si="471"/>
        <v>-9.8059560002844092E-11</v>
      </c>
      <c r="V1157" s="74"/>
      <c r="W1157" s="74"/>
      <c r="X1157" s="74"/>
      <c r="AD1157" s="74"/>
      <c r="AE1157" s="74"/>
      <c r="AF1157" s="74"/>
      <c r="AL1157" s="74"/>
      <c r="AM1157" s="74"/>
      <c r="AN1157" s="74"/>
      <c r="AT1157" s="74"/>
      <c r="AU1157" s="74"/>
      <c r="AV1157" s="74"/>
      <c r="BB1157" s="74"/>
      <c r="BC1157" s="74"/>
      <c r="BD1157" s="74"/>
      <c r="BJ1157" s="74"/>
      <c r="BK1157" s="74"/>
      <c r="BL1157" s="74"/>
      <c r="BR1157" s="74"/>
      <c r="BS1157" s="74"/>
      <c r="BT1157" s="74"/>
      <c r="BZ1157" s="74"/>
      <c r="CA1157" s="74"/>
      <c r="CB1157" s="74"/>
      <c r="CH1157" s="74"/>
      <c r="CI1157" s="74"/>
      <c r="CJ1157" s="74"/>
      <c r="CP1157" s="74"/>
      <c r="CQ1157" s="74"/>
      <c r="CR1157" s="74"/>
      <c r="CX1157" s="74"/>
      <c r="CY1157" s="74"/>
      <c r="CZ1157" s="74"/>
      <c r="DF1157" s="74">
        <v>1.9999999999999999E-11</v>
      </c>
      <c r="DG1157" s="74">
        <v>5.8823662393199996</v>
      </c>
      <c r="DH1157" s="74">
        <v>52072.024094567802</v>
      </c>
      <c r="DI1157" s="73">
        <f t="shared" si="472"/>
        <v>-1.9332292971150763E-11</v>
      </c>
      <c r="DJ1157" s="73">
        <f t="shared" si="473"/>
        <v>-1.9337747660940603E-11</v>
      </c>
      <c r="DK1157" s="73">
        <f t="shared" si="474"/>
        <v>-1.9337748118003984E-11</v>
      </c>
      <c r="DL1157" s="73">
        <f t="shared" si="475"/>
        <v>-1.933774811804228E-11</v>
      </c>
      <c r="DN1157" s="74"/>
      <c r="DO1157" s="74"/>
      <c r="DP1157" s="74"/>
      <c r="DV1157" s="74"/>
      <c r="DW1157" s="74"/>
      <c r="DX1157" s="74"/>
      <c r="ED1157" s="74"/>
      <c r="EE1157" s="74"/>
      <c r="EF1157" s="74"/>
      <c r="EL1157" s="74"/>
      <c r="EM1157" s="74"/>
      <c r="EN1157" s="74"/>
      <c r="ET1157" s="74"/>
      <c r="EU1157" s="74"/>
      <c r="EV1157" s="74"/>
    </row>
    <row r="1158" spans="12:152" s="73" customFormat="1" ht="13.5" x14ac:dyDescent="0.3">
      <c r="L1158" s="74"/>
      <c r="N1158" s="74">
        <v>1E-10</v>
      </c>
      <c r="O1158" s="74">
        <v>3.0024026508000001</v>
      </c>
      <c r="P1158" s="74">
        <v>118828.963749496</v>
      </c>
      <c r="Q1158" s="73">
        <f t="shared" si="468"/>
        <v>-5.9741874392017321E-11</v>
      </c>
      <c r="R1158" s="73">
        <f t="shared" si="469"/>
        <v>-5.993687535873196E-11</v>
      </c>
      <c r="S1158" s="73">
        <f t="shared" si="470"/>
        <v>-5.9936891716528362E-11</v>
      </c>
      <c r="T1158" s="73">
        <f t="shared" si="471"/>
        <v>-5.9936891717911615E-11</v>
      </c>
      <c r="V1158" s="74"/>
      <c r="W1158" s="74"/>
      <c r="X1158" s="74"/>
      <c r="AD1158" s="74"/>
      <c r="AE1158" s="74"/>
      <c r="AF1158" s="74"/>
      <c r="AL1158" s="74"/>
      <c r="AM1158" s="74"/>
      <c r="AN1158" s="74"/>
      <c r="AT1158" s="74"/>
      <c r="AU1158" s="74"/>
      <c r="AV1158" s="74"/>
      <c r="BB1158" s="74"/>
      <c r="BC1158" s="74"/>
      <c r="BD1158" s="74"/>
      <c r="BJ1158" s="74"/>
      <c r="BK1158" s="74"/>
      <c r="BL1158" s="74"/>
      <c r="BR1158" s="74"/>
      <c r="BS1158" s="74"/>
      <c r="BT1158" s="74"/>
      <c r="BZ1158" s="74"/>
      <c r="CA1158" s="74"/>
      <c r="CB1158" s="74"/>
      <c r="CH1158" s="74"/>
      <c r="CI1158" s="74"/>
      <c r="CJ1158" s="74"/>
      <c r="CP1158" s="74"/>
      <c r="CQ1158" s="74"/>
      <c r="CR1158" s="74"/>
      <c r="CX1158" s="74"/>
      <c r="CY1158" s="74"/>
      <c r="CZ1158" s="74"/>
      <c r="DF1158" s="74">
        <v>1.9999999999999999E-11</v>
      </c>
      <c r="DG1158" s="74">
        <v>5.7874954241200003</v>
      </c>
      <c r="DH1158" s="74">
        <v>78373.915745941893</v>
      </c>
      <c r="DI1158" s="73">
        <f t="shared" si="472"/>
        <v>-1.9899632759541331E-11</v>
      </c>
      <c r="DJ1158" s="73">
        <f t="shared" si="473"/>
        <v>-1.990281948198913E-11</v>
      </c>
      <c r="DK1158" s="73">
        <f t="shared" si="474"/>
        <v>-1.9902819747399711E-11</v>
      </c>
      <c r="DL1158" s="73">
        <f t="shared" si="475"/>
        <v>-1.9902819747422096E-11</v>
      </c>
      <c r="DN1158" s="74"/>
      <c r="DO1158" s="74"/>
      <c r="DP1158" s="74"/>
      <c r="DV1158" s="74"/>
      <c r="DW1158" s="74"/>
      <c r="DX1158" s="74"/>
      <c r="ED1158" s="74"/>
      <c r="EE1158" s="74"/>
      <c r="EF1158" s="74"/>
      <c r="EL1158" s="74"/>
      <c r="EM1158" s="74"/>
      <c r="EN1158" s="74"/>
      <c r="ET1158" s="74"/>
      <c r="EU1158" s="74"/>
      <c r="EV1158" s="74"/>
    </row>
    <row r="1159" spans="12:152" s="73" customFormat="1" ht="13.5" x14ac:dyDescent="0.3">
      <c r="L1159" s="74"/>
      <c r="N1159" s="74">
        <v>8.9999999999999999E-11</v>
      </c>
      <c r="O1159" s="74">
        <v>3.9075406554800001</v>
      </c>
      <c r="P1159" s="74">
        <v>154308.661745258</v>
      </c>
      <c r="Q1159" s="73">
        <f t="shared" si="468"/>
        <v>-8.9927466685594515E-11</v>
      </c>
      <c r="R1159" s="73">
        <f t="shared" si="469"/>
        <v>-8.9938435267419256E-11</v>
      </c>
      <c r="S1159" s="73">
        <f t="shared" si="470"/>
        <v>-8.9938436150644935E-11</v>
      </c>
      <c r="T1159" s="73">
        <f t="shared" si="471"/>
        <v>-8.9938436150720609E-11</v>
      </c>
      <c r="V1159" s="74"/>
      <c r="W1159" s="74"/>
      <c r="X1159" s="74"/>
      <c r="AD1159" s="74"/>
      <c r="AE1159" s="74"/>
      <c r="AF1159" s="74"/>
      <c r="AL1159" s="74"/>
      <c r="AM1159" s="74"/>
      <c r="AN1159" s="74"/>
      <c r="AT1159" s="74"/>
      <c r="AU1159" s="74"/>
      <c r="AV1159" s="74"/>
      <c r="BB1159" s="74"/>
      <c r="BC1159" s="74"/>
      <c r="BD1159" s="74"/>
      <c r="BJ1159" s="74"/>
      <c r="BK1159" s="74"/>
      <c r="BL1159" s="74"/>
      <c r="BR1159" s="74"/>
      <c r="BS1159" s="74"/>
      <c r="BT1159" s="74"/>
      <c r="BZ1159" s="74"/>
      <c r="CA1159" s="74"/>
      <c r="CB1159" s="74"/>
      <c r="CH1159" s="74"/>
      <c r="CI1159" s="74"/>
      <c r="CJ1159" s="74"/>
      <c r="CP1159" s="74"/>
      <c r="CQ1159" s="74"/>
      <c r="CR1159" s="74"/>
      <c r="CX1159" s="74"/>
      <c r="CY1159" s="74"/>
      <c r="CZ1159" s="74"/>
      <c r="DF1159" s="74">
        <v>1.9999999999999999E-11</v>
      </c>
      <c r="DG1159" s="74">
        <v>5.6922678760199998</v>
      </c>
      <c r="DH1159" s="74">
        <v>51040.129411255199</v>
      </c>
      <c r="DI1159" s="73">
        <f t="shared" si="472"/>
        <v>1.1091636946003487E-11</v>
      </c>
      <c r="DJ1159" s="73">
        <f t="shared" si="473"/>
        <v>1.1074232655514381E-11</v>
      </c>
      <c r="DK1159" s="73">
        <f t="shared" si="474"/>
        <v>1.107423119370607E-11</v>
      </c>
      <c r="DL1159" s="73">
        <f t="shared" si="475"/>
        <v>1.1074231193581109E-11</v>
      </c>
      <c r="DN1159" s="74"/>
      <c r="DO1159" s="74"/>
      <c r="DP1159" s="74"/>
      <c r="DV1159" s="74"/>
      <c r="DW1159" s="74"/>
      <c r="DX1159" s="74"/>
      <c r="ED1159" s="74"/>
      <c r="EE1159" s="74"/>
      <c r="EF1159" s="74"/>
      <c r="EL1159" s="74"/>
      <c r="EM1159" s="74"/>
      <c r="EN1159" s="74"/>
      <c r="ET1159" s="74"/>
      <c r="EU1159" s="74"/>
      <c r="EV1159" s="74"/>
    </row>
    <row r="1160" spans="12:152" s="73" customFormat="1" ht="13.5" x14ac:dyDescent="0.3">
      <c r="L1160" s="74"/>
      <c r="N1160" s="74">
        <v>1E-10</v>
      </c>
      <c r="O1160" s="74">
        <v>0.88848120960999999</v>
      </c>
      <c r="P1160" s="74">
        <v>51315.496354395502</v>
      </c>
      <c r="Q1160" s="73">
        <f t="shared" si="468"/>
        <v>2.5374961391587447E-11</v>
      </c>
      <c r="R1160" s="73">
        <f t="shared" si="469"/>
        <v>2.5273283007274755E-11</v>
      </c>
      <c r="S1160" s="73">
        <f t="shared" si="470"/>
        <v>2.5273274468979813E-11</v>
      </c>
      <c r="T1160" s="73">
        <f t="shared" si="471"/>
        <v>2.5273274468253842E-11</v>
      </c>
      <c r="V1160" s="74"/>
      <c r="W1160" s="74"/>
      <c r="X1160" s="74"/>
      <c r="AD1160" s="74"/>
      <c r="AE1160" s="74"/>
      <c r="AF1160" s="74"/>
      <c r="AL1160" s="74"/>
      <c r="AM1160" s="74"/>
      <c r="AN1160" s="74"/>
      <c r="AT1160" s="74"/>
      <c r="AU1160" s="74"/>
      <c r="AV1160" s="74"/>
      <c r="BB1160" s="74"/>
      <c r="BC1160" s="74"/>
      <c r="BD1160" s="74"/>
      <c r="BJ1160" s="74"/>
      <c r="BK1160" s="74"/>
      <c r="BL1160" s="74"/>
      <c r="BR1160" s="74"/>
      <c r="BS1160" s="74"/>
      <c r="BT1160" s="74"/>
      <c r="BZ1160" s="74"/>
      <c r="CA1160" s="74"/>
      <c r="CB1160" s="74"/>
      <c r="CH1160" s="74"/>
      <c r="CI1160" s="74"/>
      <c r="CJ1160" s="74"/>
      <c r="CP1160" s="74"/>
      <c r="CQ1160" s="74"/>
      <c r="CR1160" s="74"/>
      <c r="CX1160" s="74"/>
      <c r="CY1160" s="74"/>
      <c r="CZ1160" s="74"/>
      <c r="DF1160" s="74">
        <v>1.9999999999999999E-11</v>
      </c>
      <c r="DG1160" s="74">
        <v>4.4218584170900002</v>
      </c>
      <c r="DH1160" s="74">
        <v>93696.660349531099</v>
      </c>
      <c r="DI1160" s="73">
        <f t="shared" si="472"/>
        <v>1.6720298462707537E-11</v>
      </c>
      <c r="DJ1160" s="73">
        <f t="shared" si="473"/>
        <v>1.6699207267287294E-11</v>
      </c>
      <c r="DK1160" s="73">
        <f t="shared" si="474"/>
        <v>1.6699205493843361E-11</v>
      </c>
      <c r="DL1160" s="73">
        <f t="shared" si="475"/>
        <v>1.6699205493693211E-11</v>
      </c>
      <c r="DN1160" s="74"/>
      <c r="DO1160" s="74"/>
      <c r="DP1160" s="74"/>
      <c r="DV1160" s="74"/>
      <c r="DW1160" s="74"/>
      <c r="DX1160" s="74"/>
      <c r="ED1160" s="74"/>
      <c r="EE1160" s="74"/>
      <c r="EF1160" s="74"/>
      <c r="EL1160" s="74"/>
      <c r="EM1160" s="74"/>
      <c r="EN1160" s="74"/>
      <c r="ET1160" s="74"/>
      <c r="EU1160" s="74"/>
      <c r="EV1160" s="74"/>
    </row>
    <row r="1161" spans="12:152" s="73" customFormat="1" ht="13.5" x14ac:dyDescent="0.3">
      <c r="L1161" s="74"/>
      <c r="N1161" s="74">
        <v>1.0999999999999999E-10</v>
      </c>
      <c r="O1161" s="74">
        <v>4.4943130123000001</v>
      </c>
      <c r="P1161" s="74">
        <v>156531.300184803</v>
      </c>
      <c r="Q1161" s="73">
        <f t="shared" si="468"/>
        <v>-6.1971550692070078E-11</v>
      </c>
      <c r="R1161" s="73">
        <f t="shared" si="469"/>
        <v>-6.1679858284905194E-11</v>
      </c>
      <c r="S1161" s="73">
        <f t="shared" si="470"/>
        <v>-6.1679833767162534E-11</v>
      </c>
      <c r="T1161" s="73">
        <f t="shared" si="471"/>
        <v>-6.167983376509161E-11</v>
      </c>
      <c r="V1161" s="74"/>
      <c r="W1161" s="74"/>
      <c r="X1161" s="74"/>
      <c r="AD1161" s="74"/>
      <c r="AE1161" s="74"/>
      <c r="AF1161" s="74"/>
      <c r="AL1161" s="74"/>
      <c r="AM1161" s="74"/>
      <c r="AN1161" s="74"/>
      <c r="AT1161" s="74"/>
      <c r="AU1161" s="74"/>
      <c r="AV1161" s="74"/>
      <c r="BB1161" s="74"/>
      <c r="BC1161" s="74"/>
      <c r="BD1161" s="74"/>
      <c r="BJ1161" s="74"/>
      <c r="BK1161" s="74"/>
      <c r="BL1161" s="74"/>
      <c r="BR1161" s="74"/>
      <c r="BS1161" s="74"/>
      <c r="BT1161" s="74"/>
      <c r="BZ1161" s="74"/>
      <c r="CA1161" s="74"/>
      <c r="CB1161" s="74"/>
      <c r="CH1161" s="74"/>
      <c r="CI1161" s="74"/>
      <c r="CJ1161" s="74"/>
      <c r="CP1161" s="74"/>
      <c r="CQ1161" s="74"/>
      <c r="CR1161" s="74"/>
      <c r="CX1161" s="74"/>
      <c r="CY1161" s="74"/>
      <c r="CZ1161" s="74"/>
      <c r="DF1161" s="74">
        <v>1.9999999999999999E-11</v>
      </c>
      <c r="DG1161" s="74">
        <v>5.1549152914800001</v>
      </c>
      <c r="DH1161" s="74">
        <v>78112.661754879606</v>
      </c>
      <c r="DI1161" s="73">
        <f t="shared" si="472"/>
        <v>-1.2636726199588721E-12</v>
      </c>
      <c r="DJ1161" s="73">
        <f t="shared" si="473"/>
        <v>-1.2956051442166131E-12</v>
      </c>
      <c r="DK1161" s="73">
        <f t="shared" si="474"/>
        <v>-1.2956078251981008E-12</v>
      </c>
      <c r="DL1161" s="73">
        <f t="shared" si="475"/>
        <v>-1.2956078254249969E-12</v>
      </c>
      <c r="DN1161" s="74"/>
      <c r="DO1161" s="74"/>
      <c r="DP1161" s="74"/>
      <c r="DV1161" s="74"/>
      <c r="DW1161" s="74"/>
      <c r="DX1161" s="74"/>
      <c r="ED1161" s="74"/>
      <c r="EE1161" s="74"/>
      <c r="EF1161" s="74"/>
      <c r="EL1161" s="74"/>
      <c r="EM1161" s="74"/>
      <c r="EN1161" s="74"/>
      <c r="ET1161" s="74"/>
      <c r="EU1161" s="74"/>
      <c r="EV1161" s="74"/>
    </row>
    <row r="1162" spans="12:152" s="73" customFormat="1" ht="13.5" x14ac:dyDescent="0.3">
      <c r="L1162" s="74"/>
      <c r="N1162" s="74">
        <v>8.9999999999999999E-11</v>
      </c>
      <c r="O1162" s="74">
        <v>0.37279337772999999</v>
      </c>
      <c r="P1162" s="74">
        <v>182622.43553802001</v>
      </c>
      <c r="Q1162" s="73">
        <f t="shared" si="468"/>
        <v>5.9815192016999308E-11</v>
      </c>
      <c r="R1162" s="73">
        <f t="shared" si="469"/>
        <v>6.0066308259000519E-11</v>
      </c>
      <c r="S1162" s="73">
        <f t="shared" si="470"/>
        <v>6.0066329307978225E-11</v>
      </c>
      <c r="T1162" s="73">
        <f t="shared" si="471"/>
        <v>6.0066329309776451E-11</v>
      </c>
      <c r="V1162" s="74"/>
      <c r="W1162" s="74"/>
      <c r="X1162" s="74"/>
      <c r="AD1162" s="74"/>
      <c r="AE1162" s="74"/>
      <c r="AF1162" s="74"/>
      <c r="AL1162" s="74"/>
      <c r="AM1162" s="74"/>
      <c r="AN1162" s="74"/>
      <c r="AT1162" s="74"/>
      <c r="AU1162" s="74"/>
      <c r="AV1162" s="74"/>
      <c r="BB1162" s="74"/>
      <c r="BC1162" s="74"/>
      <c r="BD1162" s="74"/>
      <c r="BJ1162" s="74"/>
      <c r="BK1162" s="74"/>
      <c r="BL1162" s="74"/>
      <c r="BR1162" s="74"/>
      <c r="BS1162" s="74"/>
      <c r="BT1162" s="74"/>
      <c r="BZ1162" s="74"/>
      <c r="CA1162" s="74"/>
      <c r="CB1162" s="74"/>
      <c r="CH1162" s="74"/>
      <c r="CI1162" s="74"/>
      <c r="CJ1162" s="74"/>
      <c r="CP1162" s="74"/>
      <c r="CQ1162" s="74"/>
      <c r="CR1162" s="74"/>
      <c r="CX1162" s="74"/>
      <c r="CY1162" s="74"/>
      <c r="CZ1162" s="74"/>
      <c r="DF1162" s="74">
        <v>1.9999999999999999E-11</v>
      </c>
      <c r="DG1162" s="74">
        <v>2.3049390382400001</v>
      </c>
      <c r="DH1162" s="74">
        <v>27883.1615852951</v>
      </c>
      <c r="DI1162" s="73">
        <f t="shared" si="472"/>
        <v>-1.8783319408679327E-11</v>
      </c>
      <c r="DJ1162" s="73">
        <f t="shared" si="473"/>
        <v>-1.8779393281504814E-11</v>
      </c>
      <c r="DK1162" s="73">
        <f t="shared" si="474"/>
        <v>-1.8779392951601918E-11</v>
      </c>
      <c r="DL1162" s="73">
        <f t="shared" si="475"/>
        <v>-1.8779392951574153E-11</v>
      </c>
      <c r="DN1162" s="74"/>
      <c r="DO1162" s="74"/>
      <c r="DP1162" s="74"/>
      <c r="DV1162" s="74"/>
      <c r="DW1162" s="74"/>
      <c r="DX1162" s="74"/>
      <c r="ED1162" s="74"/>
      <c r="EE1162" s="74"/>
      <c r="EF1162" s="74"/>
      <c r="EL1162" s="74"/>
      <c r="EM1162" s="74"/>
      <c r="EN1162" s="74"/>
      <c r="ET1162" s="74"/>
      <c r="EU1162" s="74"/>
      <c r="EV1162" s="74"/>
    </row>
    <row r="1163" spans="12:152" s="73" customFormat="1" ht="13.5" x14ac:dyDescent="0.3">
      <c r="L1163" s="74"/>
      <c r="N1163" s="74">
        <v>8.9999999999999999E-11</v>
      </c>
      <c r="O1163" s="74">
        <v>5.9447923646699996</v>
      </c>
      <c r="P1163" s="74">
        <v>38634.385080657201</v>
      </c>
      <c r="Q1163" s="73">
        <f t="shared" si="468"/>
        <v>3.5834652362071356E-11</v>
      </c>
      <c r="R1163" s="73">
        <f t="shared" si="469"/>
        <v>3.5769311922305264E-11</v>
      </c>
      <c r="S1163" s="73">
        <f t="shared" si="470"/>
        <v>3.5769306435251481E-11</v>
      </c>
      <c r="T1163" s="73">
        <f t="shared" si="471"/>
        <v>3.576930643478203E-11</v>
      </c>
      <c r="V1163" s="74"/>
      <c r="W1163" s="74"/>
      <c r="X1163" s="74"/>
      <c r="AD1163" s="74"/>
      <c r="AE1163" s="74"/>
      <c r="AF1163" s="74"/>
      <c r="AL1163" s="74"/>
      <c r="AM1163" s="74"/>
      <c r="AN1163" s="74"/>
      <c r="AT1163" s="74"/>
      <c r="AU1163" s="74"/>
      <c r="AV1163" s="74"/>
      <c r="BB1163" s="74"/>
      <c r="BC1163" s="74"/>
      <c r="BD1163" s="74"/>
      <c r="BJ1163" s="74"/>
      <c r="BK1163" s="74"/>
      <c r="BL1163" s="74"/>
      <c r="BR1163" s="74"/>
      <c r="BS1163" s="74"/>
      <c r="BT1163" s="74"/>
      <c r="BZ1163" s="74"/>
      <c r="CA1163" s="74"/>
      <c r="CB1163" s="74"/>
      <c r="CH1163" s="74"/>
      <c r="CI1163" s="74"/>
      <c r="CJ1163" s="74"/>
      <c r="CP1163" s="74"/>
      <c r="CQ1163" s="74"/>
      <c r="CR1163" s="74"/>
      <c r="CX1163" s="74"/>
      <c r="CY1163" s="74"/>
      <c r="CZ1163" s="74"/>
      <c r="DF1163" s="74">
        <v>1.9999999999999999E-11</v>
      </c>
      <c r="DG1163" s="74">
        <v>5.5394889637700002</v>
      </c>
      <c r="DH1163" s="74">
        <v>87253.177130154902</v>
      </c>
      <c r="DI1163" s="73">
        <f t="shared" si="472"/>
        <v>-1.8052138535128763E-11</v>
      </c>
      <c r="DJ1163" s="73">
        <f t="shared" si="473"/>
        <v>-1.8036723832348218E-11</v>
      </c>
      <c r="DK1163" s="73">
        <f t="shared" si="474"/>
        <v>-1.8036722535679435E-11</v>
      </c>
      <c r="DL1163" s="73">
        <f t="shared" si="475"/>
        <v>-1.8036722535571369E-11</v>
      </c>
      <c r="DN1163" s="74"/>
      <c r="DO1163" s="74"/>
      <c r="DP1163" s="74"/>
      <c r="DV1163" s="74"/>
      <c r="DW1163" s="74"/>
      <c r="DX1163" s="74"/>
      <c r="ED1163" s="74"/>
      <c r="EE1163" s="74"/>
      <c r="EF1163" s="74"/>
      <c r="EL1163" s="74"/>
      <c r="EM1163" s="74"/>
      <c r="EN1163" s="74"/>
      <c r="ET1163" s="74"/>
      <c r="EU1163" s="74"/>
      <c r="EV1163" s="74"/>
    </row>
    <row r="1164" spans="12:152" s="73" customFormat="1" ht="13.5" x14ac:dyDescent="0.3">
      <c r="L1164" s="74"/>
      <c r="N1164" s="74">
        <v>8.9999999999999999E-11</v>
      </c>
      <c r="O1164" s="74">
        <v>0.28434529806999997</v>
      </c>
      <c r="P1164" s="74">
        <v>5019.9184874131997</v>
      </c>
      <c r="Q1164" s="73">
        <f t="shared" si="468"/>
        <v>8.9169850328905214E-11</v>
      </c>
      <c r="R1164" s="73">
        <f t="shared" si="469"/>
        <v>8.9171103806802563E-11</v>
      </c>
      <c r="S1164" s="73">
        <f t="shared" si="470"/>
        <v>8.9171103912007517E-11</v>
      </c>
      <c r="T1164" s="73">
        <f t="shared" si="471"/>
        <v>8.9171103912016357E-11</v>
      </c>
      <c r="V1164" s="74"/>
      <c r="W1164" s="74"/>
      <c r="X1164" s="74"/>
      <c r="AD1164" s="74"/>
      <c r="AE1164" s="74"/>
      <c r="AF1164" s="74"/>
      <c r="AL1164" s="74"/>
      <c r="AM1164" s="74"/>
      <c r="AN1164" s="74"/>
      <c r="AT1164" s="74"/>
      <c r="AU1164" s="74"/>
      <c r="AV1164" s="74"/>
      <c r="BB1164" s="74"/>
      <c r="BC1164" s="74"/>
      <c r="BD1164" s="74"/>
      <c r="BJ1164" s="74"/>
      <c r="BK1164" s="74"/>
      <c r="BL1164" s="74"/>
      <c r="BR1164" s="74"/>
      <c r="BS1164" s="74"/>
      <c r="BT1164" s="74"/>
      <c r="BZ1164" s="74"/>
      <c r="CA1164" s="74"/>
      <c r="CB1164" s="74"/>
      <c r="CH1164" s="74"/>
      <c r="CI1164" s="74"/>
      <c r="CJ1164" s="74"/>
      <c r="CP1164" s="74"/>
      <c r="CQ1164" s="74"/>
      <c r="CR1164" s="74"/>
      <c r="CX1164" s="74"/>
      <c r="CY1164" s="74"/>
      <c r="CZ1164" s="74"/>
      <c r="DF1164" s="74">
        <v>1.9999999999999999E-11</v>
      </c>
      <c r="DG1164" s="74">
        <v>4.7595726547800004</v>
      </c>
      <c r="DH1164" s="74">
        <v>52336.213652533203</v>
      </c>
      <c r="DI1164" s="73">
        <f t="shared" si="472"/>
        <v>1.9189418671266532E-11</v>
      </c>
      <c r="DJ1164" s="73">
        <f t="shared" si="473"/>
        <v>1.919544932380953E-11</v>
      </c>
      <c r="DK1164" s="73">
        <f t="shared" si="474"/>
        <v>1.9195449829229186E-11</v>
      </c>
      <c r="DL1164" s="73">
        <f t="shared" si="475"/>
        <v>1.9195449829272596E-11</v>
      </c>
      <c r="DN1164" s="74"/>
      <c r="DO1164" s="74"/>
      <c r="DP1164" s="74"/>
      <c r="DV1164" s="74"/>
      <c r="DW1164" s="74"/>
      <c r="DX1164" s="74"/>
      <c r="ED1164" s="74"/>
      <c r="EE1164" s="74"/>
      <c r="EF1164" s="74"/>
      <c r="EL1164" s="74"/>
      <c r="EM1164" s="74"/>
      <c r="EN1164" s="74"/>
      <c r="ET1164" s="74"/>
      <c r="EU1164" s="74"/>
      <c r="EV1164" s="74"/>
    </row>
    <row r="1165" spans="12:152" s="73" customFormat="1" ht="13.5" x14ac:dyDescent="0.3">
      <c r="L1165" s="74"/>
      <c r="N1165" s="74">
        <v>1.0999999999999999E-10</v>
      </c>
      <c r="O1165" s="74">
        <v>5.3050716043700001</v>
      </c>
      <c r="P1165" s="74">
        <v>51257.8759971666</v>
      </c>
      <c r="Q1165" s="73">
        <f t="shared" si="468"/>
        <v>-6.1718687764730666E-11</v>
      </c>
      <c r="R1165" s="73">
        <f t="shared" si="469"/>
        <v>-6.1623059568880339E-11</v>
      </c>
      <c r="S1165" s="73">
        <f t="shared" si="470"/>
        <v>-6.1623051536885674E-11</v>
      </c>
      <c r="T1165" s="73">
        <f t="shared" si="471"/>
        <v>-6.1623051536212336E-11</v>
      </c>
      <c r="V1165" s="74"/>
      <c r="W1165" s="74"/>
      <c r="X1165" s="74"/>
      <c r="AD1165" s="74"/>
      <c r="AE1165" s="74"/>
      <c r="AF1165" s="74"/>
      <c r="AL1165" s="74"/>
      <c r="AM1165" s="74"/>
      <c r="AN1165" s="74"/>
      <c r="AT1165" s="74"/>
      <c r="AU1165" s="74"/>
      <c r="AV1165" s="74"/>
      <c r="BB1165" s="74"/>
      <c r="BC1165" s="74"/>
      <c r="BD1165" s="74"/>
      <c r="BJ1165" s="74"/>
      <c r="BK1165" s="74"/>
      <c r="BL1165" s="74"/>
      <c r="BR1165" s="74"/>
      <c r="BS1165" s="74"/>
      <c r="BT1165" s="74"/>
      <c r="BZ1165" s="74"/>
      <c r="CA1165" s="74"/>
      <c r="CB1165" s="74"/>
      <c r="CH1165" s="74"/>
      <c r="CI1165" s="74"/>
      <c r="CJ1165" s="74"/>
      <c r="CP1165" s="74"/>
      <c r="CQ1165" s="74"/>
      <c r="CR1165" s="74"/>
      <c r="CX1165" s="74"/>
      <c r="CY1165" s="74"/>
      <c r="CZ1165" s="74"/>
      <c r="DF1165" s="74">
        <v>1.9999999999999999E-11</v>
      </c>
      <c r="DG1165" s="74">
        <v>6.0819978141700002</v>
      </c>
      <c r="DH1165" s="74">
        <v>18043.378077645699</v>
      </c>
      <c r="DI1165" s="73">
        <f t="shared" si="472"/>
        <v>-1.543313169299747E-11</v>
      </c>
      <c r="DJ1165" s="73">
        <f t="shared" si="473"/>
        <v>-1.5437831793057204E-11</v>
      </c>
      <c r="DK1165" s="73">
        <f t="shared" si="474"/>
        <v>-1.5437832187598627E-11</v>
      </c>
      <c r="DL1165" s="73">
        <f t="shared" si="475"/>
        <v>-1.5437832187631872E-11</v>
      </c>
      <c r="DN1165" s="74"/>
      <c r="DO1165" s="74"/>
      <c r="DP1165" s="74"/>
      <c r="DV1165" s="74"/>
      <c r="DW1165" s="74"/>
      <c r="DX1165" s="74"/>
      <c r="ED1165" s="74"/>
      <c r="EE1165" s="74"/>
      <c r="EF1165" s="74"/>
      <c r="EL1165" s="74"/>
      <c r="EM1165" s="74"/>
      <c r="EN1165" s="74"/>
      <c r="ET1165" s="74"/>
      <c r="EU1165" s="74"/>
      <c r="EV1165" s="74"/>
    </row>
    <row r="1166" spans="12:152" s="73" customFormat="1" ht="13.5" x14ac:dyDescent="0.3">
      <c r="L1166" s="74"/>
      <c r="N1166" s="74">
        <v>8.9999999999999999E-11</v>
      </c>
      <c r="O1166" s="74">
        <v>5.0559817120900004</v>
      </c>
      <c r="P1166" s="74">
        <v>62197.643563247701</v>
      </c>
      <c r="Q1166" s="73">
        <f t="shared" si="468"/>
        <v>-7.7690183347849378E-11</v>
      </c>
      <c r="R1166" s="73">
        <f t="shared" si="469"/>
        <v>-7.7747999976251514E-11</v>
      </c>
      <c r="S1166" s="73">
        <f t="shared" si="470"/>
        <v>-7.7748004825358684E-11</v>
      </c>
      <c r="T1166" s="73">
        <f t="shared" si="471"/>
        <v>-7.7748004825771007E-11</v>
      </c>
      <c r="V1166" s="74"/>
      <c r="W1166" s="74"/>
      <c r="X1166" s="74"/>
      <c r="AD1166" s="74"/>
      <c r="AE1166" s="74"/>
      <c r="AF1166" s="74"/>
      <c r="AL1166" s="74"/>
      <c r="AM1166" s="74"/>
      <c r="AN1166" s="74"/>
      <c r="AT1166" s="74"/>
      <c r="AU1166" s="74"/>
      <c r="AV1166" s="74"/>
      <c r="BB1166" s="74"/>
      <c r="BC1166" s="74"/>
      <c r="BD1166" s="74"/>
      <c r="BJ1166" s="74"/>
      <c r="BK1166" s="74"/>
      <c r="BL1166" s="74"/>
      <c r="BR1166" s="74"/>
      <c r="BS1166" s="74"/>
      <c r="BT1166" s="74"/>
      <c r="BZ1166" s="74"/>
      <c r="CA1166" s="74"/>
      <c r="CB1166" s="74"/>
      <c r="CH1166" s="74"/>
      <c r="CI1166" s="74"/>
      <c r="CJ1166" s="74"/>
      <c r="CP1166" s="74"/>
      <c r="CQ1166" s="74"/>
      <c r="CR1166" s="74"/>
      <c r="CX1166" s="74"/>
      <c r="CY1166" s="74"/>
      <c r="CZ1166" s="74"/>
      <c r="DF1166" s="74">
        <v>1.9999999999999999E-11</v>
      </c>
      <c r="DG1166" s="74">
        <v>0.73324052336000001</v>
      </c>
      <c r="DH1166" s="74">
        <v>25757.284177915899</v>
      </c>
      <c r="DI1166" s="73">
        <f t="shared" si="472"/>
        <v>-6.3342939237008195E-12</v>
      </c>
      <c r="DJ1166" s="73">
        <f t="shared" si="473"/>
        <v>-6.3443010941271135E-12</v>
      </c>
      <c r="DK1166" s="73">
        <f t="shared" si="474"/>
        <v>-6.3443019342747952E-12</v>
      </c>
      <c r="DL1166" s="73">
        <f t="shared" si="475"/>
        <v>-6.3443019343459537E-12</v>
      </c>
      <c r="DN1166" s="74"/>
      <c r="DO1166" s="74"/>
      <c r="DP1166" s="74"/>
      <c r="DV1166" s="74"/>
      <c r="DW1166" s="74"/>
      <c r="DX1166" s="74"/>
      <c r="ED1166" s="74"/>
      <c r="EE1166" s="74"/>
      <c r="EF1166" s="74"/>
      <c r="EL1166" s="74"/>
      <c r="EM1166" s="74"/>
      <c r="EN1166" s="74"/>
      <c r="ET1166" s="74"/>
      <c r="EU1166" s="74"/>
      <c r="EV1166" s="74"/>
    </row>
    <row r="1167" spans="12:152" s="73" customFormat="1" ht="13.5" x14ac:dyDescent="0.3">
      <c r="L1167" s="74"/>
      <c r="N1167" s="74">
        <v>8.9999999999999999E-11</v>
      </c>
      <c r="O1167" s="74">
        <v>2.0074301126999998</v>
      </c>
      <c r="P1167" s="74">
        <v>154194.22245657301</v>
      </c>
      <c r="Q1167" s="73">
        <f t="shared" si="468"/>
        <v>7.5425422648598573E-11</v>
      </c>
      <c r="R1167" s="73">
        <f t="shared" si="469"/>
        <v>7.5269972447579518E-11</v>
      </c>
      <c r="S1167" s="73">
        <f t="shared" si="470"/>
        <v>7.5269959364123133E-11</v>
      </c>
      <c r="T1167" s="73">
        <f t="shared" si="471"/>
        <v>7.5269959363001269E-11</v>
      </c>
      <c r="V1167" s="74"/>
      <c r="W1167" s="74"/>
      <c r="X1167" s="74"/>
      <c r="AD1167" s="74"/>
      <c r="AE1167" s="74"/>
      <c r="AF1167" s="74"/>
      <c r="AL1167" s="74"/>
      <c r="AM1167" s="74"/>
      <c r="AN1167" s="74"/>
      <c r="AT1167" s="74"/>
      <c r="AU1167" s="74"/>
      <c r="AV1167" s="74"/>
      <c r="BB1167" s="74"/>
      <c r="BC1167" s="74"/>
      <c r="BD1167" s="74"/>
      <c r="BJ1167" s="74"/>
      <c r="BK1167" s="74"/>
      <c r="BL1167" s="74"/>
      <c r="BR1167" s="74"/>
      <c r="BS1167" s="74"/>
      <c r="BT1167" s="74"/>
      <c r="BZ1167" s="74"/>
      <c r="CA1167" s="74"/>
      <c r="CB1167" s="74"/>
      <c r="CH1167" s="74"/>
      <c r="CI1167" s="74"/>
      <c r="CJ1167" s="74"/>
      <c r="CP1167" s="74"/>
      <c r="CQ1167" s="74"/>
      <c r="CR1167" s="74"/>
      <c r="CX1167" s="74"/>
      <c r="CY1167" s="74"/>
      <c r="CZ1167" s="74"/>
      <c r="DF1167" s="74">
        <v>1.9999999999999999E-11</v>
      </c>
      <c r="DG1167" s="74">
        <v>0.91928644358</v>
      </c>
      <c r="DH1167" s="74">
        <v>52186.8519834123</v>
      </c>
      <c r="DI1167" s="73">
        <f t="shared" si="472"/>
        <v>1.909094026429943E-11</v>
      </c>
      <c r="DJ1167" s="73">
        <f t="shared" si="473"/>
        <v>1.9097301243035774E-11</v>
      </c>
      <c r="DK1167" s="73">
        <f t="shared" si="474"/>
        <v>1.9097301776200502E-11</v>
      </c>
      <c r="DL1167" s="73">
        <f t="shared" si="475"/>
        <v>1.9097301776245755E-11</v>
      </c>
      <c r="DN1167" s="74"/>
      <c r="DO1167" s="74"/>
      <c r="DP1167" s="74"/>
      <c r="DV1167" s="74"/>
      <c r="DW1167" s="74"/>
      <c r="DX1167" s="74"/>
      <c r="ED1167" s="74"/>
      <c r="EE1167" s="74"/>
      <c r="EF1167" s="74"/>
      <c r="EL1167" s="74"/>
      <c r="EM1167" s="74"/>
      <c r="EN1167" s="74"/>
      <c r="ET1167" s="74"/>
      <c r="EU1167" s="74"/>
      <c r="EV1167" s="74"/>
    </row>
    <row r="1168" spans="12:152" s="73" customFormat="1" ht="13.5" x14ac:dyDescent="0.3">
      <c r="L1168" s="74"/>
      <c r="N1168" s="74">
        <v>1E-10</v>
      </c>
      <c r="O1168" s="74">
        <v>2.2954886126599998</v>
      </c>
      <c r="P1168" s="74">
        <v>1211.341070359</v>
      </c>
      <c r="Q1168" s="73">
        <f t="shared" si="468"/>
        <v>-9.9977560565525329E-11</v>
      </c>
      <c r="R1168" s="73">
        <f t="shared" si="469"/>
        <v>-9.9977507977138378E-11</v>
      </c>
      <c r="S1168" s="73">
        <f t="shared" si="470"/>
        <v>-9.9977507972720368E-11</v>
      </c>
      <c r="T1168" s="73">
        <f t="shared" si="471"/>
        <v>-9.997750797271998E-11</v>
      </c>
      <c r="V1168" s="74"/>
      <c r="W1168" s="74"/>
      <c r="X1168" s="74"/>
      <c r="AD1168" s="74"/>
      <c r="AE1168" s="74"/>
      <c r="AF1168" s="74"/>
      <c r="AL1168" s="74"/>
      <c r="AM1168" s="74"/>
      <c r="AN1168" s="74"/>
      <c r="AT1168" s="74"/>
      <c r="AU1168" s="74"/>
      <c r="AV1168" s="74"/>
      <c r="BB1168" s="74"/>
      <c r="BC1168" s="74"/>
      <c r="BD1168" s="74"/>
      <c r="BJ1168" s="74"/>
      <c r="BK1168" s="74"/>
      <c r="BL1168" s="74"/>
      <c r="BR1168" s="74"/>
      <c r="BS1168" s="74"/>
      <c r="BT1168" s="74"/>
      <c r="BZ1168" s="74"/>
      <c r="CA1168" s="74"/>
      <c r="CB1168" s="74"/>
      <c r="CH1168" s="74"/>
      <c r="CI1168" s="74"/>
      <c r="CJ1168" s="74"/>
      <c r="CP1168" s="74"/>
      <c r="CQ1168" s="74"/>
      <c r="CR1168" s="74"/>
      <c r="CX1168" s="74"/>
      <c r="CY1168" s="74"/>
      <c r="CZ1168" s="74"/>
      <c r="DF1168" s="74">
        <v>1.9999999999999999E-11</v>
      </c>
      <c r="DG1168" s="74">
        <v>3.22142261212</v>
      </c>
      <c r="DH1168" s="74">
        <v>104771.09721017101</v>
      </c>
      <c r="DI1168" s="73">
        <f t="shared" si="472"/>
        <v>-1.1104070690370479E-11</v>
      </c>
      <c r="DJ1168" s="73">
        <f t="shared" si="473"/>
        <v>-1.1068349246192462E-11</v>
      </c>
      <c r="DK1168" s="73">
        <f t="shared" si="474"/>
        <v>-1.1068346244803812E-11</v>
      </c>
      <c r="DL1168" s="73">
        <f t="shared" si="475"/>
        <v>-1.1068346244550042E-11</v>
      </c>
      <c r="DN1168" s="74"/>
      <c r="DO1168" s="74"/>
      <c r="DP1168" s="74"/>
      <c r="DV1168" s="74"/>
      <c r="DW1168" s="74"/>
      <c r="DX1168" s="74"/>
      <c r="ED1168" s="74"/>
      <c r="EE1168" s="74"/>
      <c r="EF1168" s="74"/>
      <c r="EL1168" s="74"/>
      <c r="EM1168" s="74"/>
      <c r="EN1168" s="74"/>
      <c r="ET1168" s="74"/>
      <c r="EU1168" s="74"/>
      <c r="EV1168" s="74"/>
    </row>
    <row r="1169" spans="12:152" s="73" customFormat="1" ht="13.5" x14ac:dyDescent="0.3">
      <c r="L1169" s="74"/>
      <c r="N1169" s="74">
        <v>8.9999999999999999E-11</v>
      </c>
      <c r="O1169" s="74">
        <v>1.4084096237299999</v>
      </c>
      <c r="P1169" s="74">
        <v>78149.270136037303</v>
      </c>
      <c r="Q1169" s="73">
        <f t="shared" si="468"/>
        <v>6.6134674168545314E-12</v>
      </c>
      <c r="R1169" s="73">
        <f t="shared" si="469"/>
        <v>6.7571283042505881E-12</v>
      </c>
      <c r="S1169" s="73">
        <f t="shared" si="470"/>
        <v>6.7571403655911055E-12</v>
      </c>
      <c r="T1169" s="73">
        <f t="shared" si="471"/>
        <v>6.7571403666113989E-12</v>
      </c>
      <c r="V1169" s="74"/>
      <c r="W1169" s="74"/>
      <c r="X1169" s="74"/>
      <c r="AD1169" s="74"/>
      <c r="AE1169" s="74"/>
      <c r="AF1169" s="74"/>
      <c r="AL1169" s="74"/>
      <c r="AM1169" s="74"/>
      <c r="AN1169" s="74"/>
      <c r="AT1169" s="74"/>
      <c r="AU1169" s="74"/>
      <c r="AV1169" s="74"/>
      <c r="BB1169" s="74"/>
      <c r="BC1169" s="74"/>
      <c r="BD1169" s="74"/>
      <c r="BJ1169" s="74"/>
      <c r="BK1169" s="74"/>
      <c r="BL1169" s="74"/>
      <c r="BR1169" s="74"/>
      <c r="BS1169" s="74"/>
      <c r="BT1169" s="74"/>
      <c r="BZ1169" s="74"/>
      <c r="CA1169" s="74"/>
      <c r="CB1169" s="74"/>
      <c r="CH1169" s="74"/>
      <c r="CI1169" s="74"/>
      <c r="CJ1169" s="74"/>
      <c r="CP1169" s="74"/>
      <c r="CQ1169" s="74"/>
      <c r="CR1169" s="74"/>
      <c r="CX1169" s="74"/>
      <c r="CY1169" s="74"/>
      <c r="CZ1169" s="74"/>
      <c r="DF1169" s="74">
        <v>1.9999999999999999E-11</v>
      </c>
      <c r="DG1169" s="74">
        <v>2.016713014</v>
      </c>
      <c r="DH1169" s="74">
        <v>46564.470855900399</v>
      </c>
      <c r="DI1169" s="73">
        <f t="shared" si="472"/>
        <v>-7.4675804513490333E-12</v>
      </c>
      <c r="DJ1169" s="73">
        <f t="shared" si="473"/>
        <v>-7.4852722313786839E-12</v>
      </c>
      <c r="DK1169" s="73">
        <f t="shared" si="474"/>
        <v>-7.4852737165293759E-12</v>
      </c>
      <c r="DL1169" s="73">
        <f t="shared" si="475"/>
        <v>-7.4852737166558844E-12</v>
      </c>
      <c r="DN1169" s="74"/>
      <c r="DO1169" s="74"/>
      <c r="DP1169" s="74"/>
      <c r="DV1169" s="74"/>
      <c r="DW1169" s="74"/>
      <c r="DX1169" s="74"/>
      <c r="ED1169" s="74"/>
      <c r="EE1169" s="74"/>
      <c r="EF1169" s="74"/>
      <c r="EL1169" s="74"/>
      <c r="EM1169" s="74"/>
      <c r="EN1169" s="74"/>
      <c r="ET1169" s="74"/>
      <c r="EU1169" s="74"/>
      <c r="EV1169" s="74"/>
    </row>
    <row r="1170" spans="12:152" s="73" customFormat="1" ht="13.5" x14ac:dyDescent="0.3">
      <c r="L1170" s="74"/>
      <c r="N1170" s="74">
        <v>1.0999999999999999E-10</v>
      </c>
      <c r="O1170" s="74">
        <v>2.69818187519</v>
      </c>
      <c r="P1170" s="74">
        <v>195047.36464141699</v>
      </c>
      <c r="Q1170" s="73">
        <f t="shared" si="468"/>
        <v>-7.8963676378199378E-11</v>
      </c>
      <c r="R1170" s="73">
        <f t="shared" si="469"/>
        <v>-7.9268985972803307E-11</v>
      </c>
      <c r="S1170" s="73">
        <f t="shared" si="470"/>
        <v>-7.9269011554178859E-11</v>
      </c>
      <c r="T1170" s="73">
        <f t="shared" si="471"/>
        <v>-7.9269011556363805E-11</v>
      </c>
      <c r="V1170" s="74"/>
      <c r="W1170" s="74"/>
      <c r="X1170" s="74"/>
      <c r="AD1170" s="74"/>
      <c r="AE1170" s="74"/>
      <c r="AF1170" s="74"/>
      <c r="AL1170" s="74"/>
      <c r="AM1170" s="74"/>
      <c r="AN1170" s="74"/>
      <c r="AT1170" s="74"/>
      <c r="AU1170" s="74"/>
      <c r="AV1170" s="74"/>
      <c r="BB1170" s="74"/>
      <c r="BC1170" s="74"/>
      <c r="BD1170" s="74"/>
      <c r="BJ1170" s="74"/>
      <c r="BK1170" s="74"/>
      <c r="BL1170" s="74"/>
      <c r="BR1170" s="74"/>
      <c r="BS1170" s="74"/>
      <c r="BT1170" s="74"/>
      <c r="BZ1170" s="74"/>
      <c r="CA1170" s="74"/>
      <c r="CB1170" s="74"/>
      <c r="CH1170" s="74"/>
      <c r="CI1170" s="74"/>
      <c r="CJ1170" s="74"/>
      <c r="CP1170" s="74"/>
      <c r="CQ1170" s="74"/>
      <c r="CR1170" s="74"/>
      <c r="CX1170" s="74"/>
      <c r="CY1170" s="74"/>
      <c r="CZ1170" s="74"/>
      <c r="DF1170" s="74">
        <v>1.9999999999999999E-11</v>
      </c>
      <c r="DG1170" s="74">
        <v>4.3954579967100003</v>
      </c>
      <c r="DH1170" s="74">
        <v>41520.854066382803</v>
      </c>
      <c r="DI1170" s="73">
        <f t="shared" si="472"/>
        <v>1.9644555834360597E-11</v>
      </c>
      <c r="DJ1170" s="73">
        <f t="shared" si="473"/>
        <v>1.9647741123366918E-11</v>
      </c>
      <c r="DK1170" s="73">
        <f t="shared" si="474"/>
        <v>1.9647741390213603E-11</v>
      </c>
      <c r="DL1170" s="73">
        <f t="shared" si="475"/>
        <v>1.9647741390236121E-11</v>
      </c>
      <c r="DN1170" s="74"/>
      <c r="DO1170" s="74"/>
      <c r="DP1170" s="74"/>
      <c r="DV1170" s="74"/>
      <c r="DW1170" s="74"/>
      <c r="DX1170" s="74"/>
      <c r="ED1170" s="74"/>
      <c r="EE1170" s="74"/>
      <c r="EF1170" s="74"/>
      <c r="EL1170" s="74"/>
      <c r="EM1170" s="74"/>
      <c r="EN1170" s="74"/>
      <c r="ET1170" s="74"/>
      <c r="EU1170" s="74"/>
      <c r="EV1170" s="74"/>
    </row>
    <row r="1171" spans="12:152" s="73" customFormat="1" ht="13.5" x14ac:dyDescent="0.3">
      <c r="L1171" s="74"/>
      <c r="N1171" s="74">
        <v>8.9999999999999999E-11</v>
      </c>
      <c r="O1171" s="74">
        <v>3.7733811001999999</v>
      </c>
      <c r="P1171" s="74">
        <v>52073.843764882702</v>
      </c>
      <c r="Q1171" s="73">
        <f t="shared" si="468"/>
        <v>2.2223562516590109E-11</v>
      </c>
      <c r="R1171" s="73">
        <f t="shared" si="469"/>
        <v>2.2316569283823789E-11</v>
      </c>
      <c r="S1171" s="73">
        <f t="shared" si="470"/>
        <v>2.2316577091791039E-11</v>
      </c>
      <c r="T1171" s="73">
        <f t="shared" si="471"/>
        <v>2.2316577092455161E-11</v>
      </c>
      <c r="V1171" s="74"/>
      <c r="W1171" s="74"/>
      <c r="X1171" s="74"/>
      <c r="AD1171" s="74"/>
      <c r="AE1171" s="74"/>
      <c r="AF1171" s="74"/>
      <c r="AL1171" s="74"/>
      <c r="AM1171" s="74"/>
      <c r="AN1171" s="74"/>
      <c r="AT1171" s="74"/>
      <c r="AU1171" s="74"/>
      <c r="AV1171" s="74"/>
      <c r="BB1171" s="74"/>
      <c r="BC1171" s="74"/>
      <c r="BD1171" s="74"/>
      <c r="BJ1171" s="74"/>
      <c r="BK1171" s="74"/>
      <c r="BL1171" s="74"/>
      <c r="BR1171" s="74"/>
      <c r="BS1171" s="74"/>
      <c r="BT1171" s="74"/>
      <c r="BZ1171" s="74"/>
      <c r="CA1171" s="74"/>
      <c r="CB1171" s="74"/>
      <c r="CH1171" s="74"/>
      <c r="CI1171" s="74"/>
      <c r="CJ1171" s="74"/>
      <c r="CP1171" s="74"/>
      <c r="CQ1171" s="74"/>
      <c r="CR1171" s="74"/>
      <c r="CX1171" s="74"/>
      <c r="CY1171" s="74"/>
      <c r="CZ1171" s="74"/>
      <c r="DF1171" s="74">
        <v>1.9999999999999999E-11</v>
      </c>
      <c r="DG1171" s="74">
        <v>2.5285842950399999</v>
      </c>
      <c r="DH1171" s="74">
        <v>26140.999293888501</v>
      </c>
      <c r="DI1171" s="73">
        <f t="shared" si="472"/>
        <v>1.9779465139551822E-11</v>
      </c>
      <c r="DJ1171" s="73">
        <f t="shared" si="473"/>
        <v>1.9777876451583581E-11</v>
      </c>
      <c r="DK1171" s="73">
        <f t="shared" si="474"/>
        <v>1.9777876317956104E-11</v>
      </c>
      <c r="DL1171" s="73">
        <f t="shared" si="475"/>
        <v>1.9777876317944782E-11</v>
      </c>
      <c r="DN1171" s="74"/>
      <c r="DO1171" s="74"/>
      <c r="DP1171" s="74"/>
      <c r="DV1171" s="74"/>
      <c r="DW1171" s="74"/>
      <c r="DX1171" s="74"/>
      <c r="ED1171" s="74"/>
      <c r="EE1171" s="74"/>
      <c r="EF1171" s="74"/>
      <c r="EL1171" s="74"/>
      <c r="EM1171" s="74"/>
      <c r="EN1171" s="74"/>
      <c r="ET1171" s="74"/>
      <c r="EU1171" s="74"/>
      <c r="EV1171" s="74"/>
    </row>
    <row r="1172" spans="12:152" s="73" customFormat="1" ht="13.5" x14ac:dyDescent="0.3">
      <c r="L1172" s="74"/>
      <c r="N1172" s="74">
        <v>1E-10</v>
      </c>
      <c r="O1172" s="74">
        <v>4.1663226184099997</v>
      </c>
      <c r="P1172" s="74">
        <v>1130.1539475858001</v>
      </c>
      <c r="Q1172" s="73">
        <f t="shared" si="468"/>
        <v>-8.6229289095891823E-11</v>
      </c>
      <c r="R1172" s="73">
        <f t="shared" si="469"/>
        <v>-8.6230461301630877E-11</v>
      </c>
      <c r="S1172" s="73">
        <f t="shared" si="470"/>
        <v>-8.6230461400049615E-11</v>
      </c>
      <c r="T1172" s="73">
        <f t="shared" si="471"/>
        <v>-8.6230461400058081E-11</v>
      </c>
      <c r="V1172" s="74"/>
      <c r="W1172" s="74"/>
      <c r="X1172" s="74"/>
      <c r="AD1172" s="74"/>
      <c r="AE1172" s="74"/>
      <c r="AF1172" s="74"/>
      <c r="AL1172" s="74"/>
      <c r="AM1172" s="74"/>
      <c r="AN1172" s="74"/>
      <c r="AT1172" s="74"/>
      <c r="AU1172" s="74"/>
      <c r="AV1172" s="74"/>
      <c r="BB1172" s="74"/>
      <c r="BC1172" s="74"/>
      <c r="BD1172" s="74"/>
      <c r="BJ1172" s="74"/>
      <c r="BK1172" s="74"/>
      <c r="BL1172" s="74"/>
      <c r="BR1172" s="74"/>
      <c r="BS1172" s="74"/>
      <c r="BT1172" s="74"/>
      <c r="BZ1172" s="74"/>
      <c r="CA1172" s="74"/>
      <c r="CB1172" s="74"/>
      <c r="CH1172" s="74"/>
      <c r="CI1172" s="74"/>
      <c r="CJ1172" s="74"/>
      <c r="CP1172" s="74"/>
      <c r="CQ1172" s="74"/>
      <c r="CR1172" s="74"/>
      <c r="CX1172" s="74"/>
      <c r="CY1172" s="74"/>
      <c r="CZ1172" s="74"/>
      <c r="DF1172" s="74">
        <v>1.9999999999999999E-11</v>
      </c>
      <c r="DG1172" s="74">
        <v>2.0756194354600002</v>
      </c>
      <c r="DH1172" s="74">
        <v>53654.672857212703</v>
      </c>
      <c r="DI1172" s="73">
        <f t="shared" si="472"/>
        <v>1.9723600033546805E-11</v>
      </c>
      <c r="DJ1172" s="73">
        <f t="shared" si="473"/>
        <v>1.9727229565273112E-11</v>
      </c>
      <c r="DK1172" s="73">
        <f t="shared" si="474"/>
        <v>1.9727229869015633E-11</v>
      </c>
      <c r="DL1172" s="73">
        <f t="shared" si="475"/>
        <v>1.9727229869041453E-11</v>
      </c>
      <c r="DN1172" s="74"/>
      <c r="DO1172" s="74"/>
      <c r="DP1172" s="74"/>
      <c r="DV1172" s="74"/>
      <c r="DW1172" s="74"/>
      <c r="DX1172" s="74"/>
      <c r="ED1172" s="74"/>
      <c r="EE1172" s="74"/>
      <c r="EF1172" s="74"/>
      <c r="EL1172" s="74"/>
      <c r="EM1172" s="74"/>
      <c r="EN1172" s="74"/>
      <c r="ET1172" s="74"/>
      <c r="EU1172" s="74"/>
      <c r="EV1172" s="74"/>
    </row>
    <row r="1173" spans="12:152" s="73" customFormat="1" ht="13.5" x14ac:dyDescent="0.3">
      <c r="L1173" s="74"/>
      <c r="N1173" s="74">
        <v>8.9999999999999999E-11</v>
      </c>
      <c r="O1173" s="74">
        <v>4.71851534374</v>
      </c>
      <c r="P1173" s="74">
        <v>257436.456470776</v>
      </c>
      <c r="Q1173" s="73">
        <f t="shared" si="468"/>
        <v>1.7677569836475499E-11</v>
      </c>
      <c r="R1173" s="73">
        <f t="shared" si="469"/>
        <v>1.8142631311589219E-11</v>
      </c>
      <c r="S1173" s="73">
        <f t="shared" si="470"/>
        <v>1.8142670338112533E-11</v>
      </c>
      <c r="T1173" s="73">
        <f t="shared" si="471"/>
        <v>1.8142670341399671E-11</v>
      </c>
      <c r="V1173" s="74"/>
      <c r="W1173" s="74"/>
      <c r="X1173" s="74"/>
      <c r="AD1173" s="74"/>
      <c r="AE1173" s="74"/>
      <c r="AF1173" s="74"/>
      <c r="AL1173" s="74"/>
      <c r="AM1173" s="74"/>
      <c r="AN1173" s="74"/>
      <c r="AT1173" s="74"/>
      <c r="AU1173" s="74"/>
      <c r="AV1173" s="74"/>
      <c r="BB1173" s="74"/>
      <c r="BC1173" s="74"/>
      <c r="BD1173" s="74"/>
      <c r="BJ1173" s="74"/>
      <c r="BK1173" s="74"/>
      <c r="BL1173" s="74"/>
      <c r="BR1173" s="74"/>
      <c r="BS1173" s="74"/>
      <c r="BT1173" s="74"/>
      <c r="BZ1173" s="74"/>
      <c r="CA1173" s="74"/>
      <c r="CB1173" s="74"/>
      <c r="CH1173" s="74"/>
      <c r="CI1173" s="74"/>
      <c r="CJ1173" s="74"/>
      <c r="CP1173" s="74"/>
      <c r="CQ1173" s="74"/>
      <c r="CR1173" s="74"/>
      <c r="CX1173" s="74"/>
      <c r="CY1173" s="74"/>
      <c r="CZ1173" s="74"/>
      <c r="DF1173" s="74">
        <v>1.9999999999999999E-11</v>
      </c>
      <c r="DG1173" s="74">
        <v>8.977124652E-2</v>
      </c>
      <c r="DH1173" s="74">
        <v>25135.8265183146</v>
      </c>
      <c r="DI1173" s="73">
        <f t="shared" si="472"/>
        <v>1.9959297741019033E-11</v>
      </c>
      <c r="DJ1173" s="73">
        <f t="shared" si="473"/>
        <v>1.9958638521477063E-11</v>
      </c>
      <c r="DK1173" s="73">
        <f t="shared" si="474"/>
        <v>1.9958638465905567E-11</v>
      </c>
      <c r="DL1173" s="73">
        <f t="shared" si="475"/>
        <v>1.9958638465900818E-11</v>
      </c>
      <c r="DN1173" s="74"/>
      <c r="DO1173" s="74"/>
      <c r="DP1173" s="74"/>
      <c r="DV1173" s="74"/>
      <c r="DW1173" s="74"/>
      <c r="DX1173" s="74"/>
      <c r="ED1173" s="74"/>
      <c r="EE1173" s="74"/>
      <c r="EF1173" s="74"/>
      <c r="EL1173" s="74"/>
      <c r="EM1173" s="74"/>
      <c r="EN1173" s="74"/>
      <c r="ET1173" s="74"/>
      <c r="EU1173" s="74"/>
      <c r="EV1173" s="74"/>
    </row>
    <row r="1174" spans="12:152" s="73" customFormat="1" ht="13.5" x14ac:dyDescent="0.3">
      <c r="L1174" s="74"/>
      <c r="N1174" s="74">
        <v>8.9999999999999999E-11</v>
      </c>
      <c r="O1174" s="74">
        <v>1.5669720229599999</v>
      </c>
      <c r="P1174" s="74">
        <v>156107.93420556901</v>
      </c>
      <c r="Q1174" s="73">
        <f t="shared" si="468"/>
        <v>1.9608996269916032E-11</v>
      </c>
      <c r="R1174" s="73">
        <f t="shared" si="469"/>
        <v>1.9328043376445865E-11</v>
      </c>
      <c r="S1174" s="73">
        <f t="shared" si="470"/>
        <v>1.9328019778736967E-11</v>
      </c>
      <c r="T1174" s="73">
        <f t="shared" si="471"/>
        <v>1.9328019776738353E-11</v>
      </c>
      <c r="V1174" s="74"/>
      <c r="W1174" s="74"/>
      <c r="X1174" s="74"/>
      <c r="AD1174" s="74"/>
      <c r="AE1174" s="74"/>
      <c r="AF1174" s="74"/>
      <c r="AL1174" s="74"/>
      <c r="AM1174" s="74"/>
      <c r="AN1174" s="74"/>
      <c r="AT1174" s="74"/>
      <c r="AU1174" s="74"/>
      <c r="AV1174" s="74"/>
      <c r="BB1174" s="74"/>
      <c r="BC1174" s="74"/>
      <c r="BD1174" s="74"/>
      <c r="BJ1174" s="74"/>
      <c r="BK1174" s="74"/>
      <c r="BL1174" s="74"/>
      <c r="BR1174" s="74"/>
      <c r="BS1174" s="74"/>
      <c r="BT1174" s="74"/>
      <c r="BZ1174" s="74"/>
      <c r="CA1174" s="74"/>
      <c r="CB1174" s="74"/>
      <c r="CH1174" s="74"/>
      <c r="CI1174" s="74"/>
      <c r="CJ1174" s="74"/>
      <c r="CP1174" s="74"/>
      <c r="CQ1174" s="74"/>
      <c r="CR1174" s="74"/>
      <c r="CX1174" s="74"/>
      <c r="CY1174" s="74"/>
      <c r="CZ1174" s="74"/>
      <c r="DF1174" s="74">
        <v>1.9999999999999999E-11</v>
      </c>
      <c r="DG1174" s="74">
        <v>1.6735003640099999</v>
      </c>
      <c r="DH1174" s="74">
        <v>66826.606037732898</v>
      </c>
      <c r="DI1174" s="73">
        <f t="shared" si="472"/>
        <v>1.9946461974023908E-11</v>
      </c>
      <c r="DJ1174" s="73">
        <f t="shared" si="473"/>
        <v>1.9948444958436763E-11</v>
      </c>
      <c r="DK1174" s="73">
        <f t="shared" si="474"/>
        <v>1.9948445123363019E-11</v>
      </c>
      <c r="DL1174" s="73">
        <f t="shared" si="475"/>
        <v>1.9948445123377049E-11</v>
      </c>
      <c r="DN1174" s="74"/>
      <c r="DO1174" s="74"/>
      <c r="DP1174" s="74"/>
      <c r="DV1174" s="74"/>
      <c r="DW1174" s="74"/>
      <c r="DX1174" s="74"/>
      <c r="ED1174" s="74"/>
      <c r="EE1174" s="74"/>
      <c r="EF1174" s="74"/>
      <c r="EL1174" s="74"/>
      <c r="EM1174" s="74"/>
      <c r="EN1174" s="74"/>
      <c r="ET1174" s="74"/>
      <c r="EU1174" s="74"/>
      <c r="EV1174" s="74"/>
    </row>
    <row r="1175" spans="12:152" s="73" customFormat="1" ht="13.5" x14ac:dyDescent="0.3">
      <c r="L1175" s="74"/>
      <c r="N1175" s="74">
        <v>1E-10</v>
      </c>
      <c r="O1175" s="74">
        <v>3.8449107093600001</v>
      </c>
      <c r="P1175" s="74">
        <v>42790.965275073198</v>
      </c>
      <c r="Q1175" s="73">
        <f t="shared" si="468"/>
        <v>1.5247646235306816E-11</v>
      </c>
      <c r="R1175" s="73">
        <f t="shared" si="469"/>
        <v>1.5334260057411864E-11</v>
      </c>
      <c r="S1175" s="73">
        <f t="shared" si="470"/>
        <v>1.5334267329192359E-11</v>
      </c>
      <c r="T1175" s="73">
        <f t="shared" si="471"/>
        <v>1.533426732981024E-11</v>
      </c>
      <c r="V1175" s="74"/>
      <c r="W1175" s="74"/>
      <c r="X1175" s="74"/>
      <c r="AD1175" s="74"/>
      <c r="AE1175" s="74"/>
      <c r="AF1175" s="74"/>
      <c r="AL1175" s="74"/>
      <c r="AM1175" s="74"/>
      <c r="AN1175" s="74"/>
      <c r="AT1175" s="74"/>
      <c r="AU1175" s="74"/>
      <c r="AV1175" s="74"/>
      <c r="BB1175" s="74"/>
      <c r="BC1175" s="74"/>
      <c r="BD1175" s="74"/>
      <c r="BJ1175" s="74"/>
      <c r="BK1175" s="74"/>
      <c r="BL1175" s="74"/>
      <c r="BR1175" s="74"/>
      <c r="BS1175" s="74"/>
      <c r="BT1175" s="74"/>
      <c r="BZ1175" s="74"/>
      <c r="CA1175" s="74"/>
      <c r="CB1175" s="74"/>
      <c r="CH1175" s="74"/>
      <c r="CI1175" s="74"/>
      <c r="CJ1175" s="74"/>
      <c r="CP1175" s="74"/>
      <c r="CQ1175" s="74"/>
      <c r="CR1175" s="74"/>
      <c r="CX1175" s="74"/>
      <c r="CY1175" s="74"/>
      <c r="CZ1175" s="74"/>
      <c r="DF1175" s="74">
        <v>1.9999999999999999E-11</v>
      </c>
      <c r="DG1175" s="74">
        <v>4.5726842614500001</v>
      </c>
      <c r="DH1175" s="74">
        <v>158116.491744728</v>
      </c>
      <c r="DI1175" s="73">
        <f t="shared" si="472"/>
        <v>-1.9220100150248116E-11</v>
      </c>
      <c r="DJ1175" s="73">
        <f t="shared" si="473"/>
        <v>-1.9202088236165541E-11</v>
      </c>
      <c r="DK1175" s="73">
        <f t="shared" si="474"/>
        <v>-1.9202086715390043E-11</v>
      </c>
      <c r="DL1175" s="73">
        <f t="shared" si="475"/>
        <v>-1.9202086715262873E-11</v>
      </c>
      <c r="DN1175" s="74"/>
      <c r="DO1175" s="74"/>
      <c r="DP1175" s="74"/>
      <c r="DV1175" s="74"/>
      <c r="DW1175" s="74"/>
      <c r="DX1175" s="74"/>
      <c r="ED1175" s="74"/>
      <c r="EE1175" s="74"/>
      <c r="EF1175" s="74"/>
      <c r="EL1175" s="74"/>
      <c r="EM1175" s="74"/>
      <c r="EN1175" s="74"/>
      <c r="ET1175" s="74"/>
      <c r="EU1175" s="74"/>
      <c r="EV1175" s="74"/>
    </row>
    <row r="1176" spans="12:152" s="73" customFormat="1" ht="13.5" x14ac:dyDescent="0.3">
      <c r="L1176" s="74"/>
      <c r="N1176" s="74">
        <v>1E-10</v>
      </c>
      <c r="O1176" s="74">
        <v>0.84911221570999995</v>
      </c>
      <c r="P1176" s="74">
        <v>61921.126839004901</v>
      </c>
      <c r="Q1176" s="73">
        <f t="shared" si="468"/>
        <v>3.0969229005957728E-11</v>
      </c>
      <c r="R1176" s="73">
        <f t="shared" si="469"/>
        <v>3.1089795781440113E-11</v>
      </c>
      <c r="S1176" s="73">
        <f t="shared" si="470"/>
        <v>3.1089805902376225E-11</v>
      </c>
      <c r="T1176" s="73">
        <f t="shared" si="471"/>
        <v>3.1089805903240642E-11</v>
      </c>
      <c r="V1176" s="74"/>
      <c r="W1176" s="74"/>
      <c r="X1176" s="74"/>
      <c r="AD1176" s="74"/>
      <c r="AE1176" s="74"/>
      <c r="AF1176" s="74"/>
      <c r="AL1176" s="74"/>
      <c r="AM1176" s="74"/>
      <c r="AN1176" s="74"/>
      <c r="AT1176" s="74"/>
      <c r="AU1176" s="74"/>
      <c r="AV1176" s="74"/>
      <c r="BB1176" s="74"/>
      <c r="BC1176" s="74"/>
      <c r="BD1176" s="74"/>
      <c r="BJ1176" s="74"/>
      <c r="BK1176" s="74"/>
      <c r="BL1176" s="74"/>
      <c r="BR1176" s="74"/>
      <c r="BS1176" s="74"/>
      <c r="BT1176" s="74"/>
      <c r="BZ1176" s="74"/>
      <c r="CA1176" s="74"/>
      <c r="CB1176" s="74"/>
      <c r="CH1176" s="74"/>
      <c r="CI1176" s="74"/>
      <c r="CJ1176" s="74"/>
      <c r="CP1176" s="74"/>
      <c r="CQ1176" s="74"/>
      <c r="CR1176" s="74"/>
      <c r="CX1176" s="74"/>
      <c r="CY1176" s="74"/>
      <c r="CZ1176" s="74"/>
      <c r="DF1176" s="74">
        <v>1.9999999999999999E-11</v>
      </c>
      <c r="DG1176" s="74">
        <v>2.84194927894</v>
      </c>
      <c r="DH1176" s="74">
        <v>78249.482330720901</v>
      </c>
      <c r="DI1176" s="73">
        <f t="shared" si="472"/>
        <v>-3.0671738084541388E-12</v>
      </c>
      <c r="DJ1176" s="73">
        <f t="shared" si="473"/>
        <v>-3.0988448112440701E-12</v>
      </c>
      <c r="DK1176" s="73">
        <f t="shared" si="474"/>
        <v>-3.098847470073509E-12</v>
      </c>
      <c r="DL1176" s="73">
        <f t="shared" si="475"/>
        <v>-3.098847470298137E-12</v>
      </c>
      <c r="DN1176" s="74"/>
      <c r="DO1176" s="74"/>
      <c r="DP1176" s="74"/>
      <c r="DV1176" s="74"/>
      <c r="DW1176" s="74"/>
      <c r="DX1176" s="74"/>
      <c r="ED1176" s="74"/>
      <c r="EE1176" s="74"/>
      <c r="EF1176" s="74"/>
      <c r="EL1176" s="74"/>
      <c r="EM1176" s="74"/>
      <c r="EN1176" s="74"/>
      <c r="ET1176" s="74"/>
      <c r="EU1176" s="74"/>
      <c r="EV1176" s="74"/>
    </row>
    <row r="1177" spans="12:152" s="73" customFormat="1" ht="13.5" x14ac:dyDescent="0.3">
      <c r="L1177" s="74"/>
      <c r="N1177" s="74">
        <v>1.0999999999999999E-10</v>
      </c>
      <c r="O1177" s="74">
        <v>3.4350449899000002</v>
      </c>
      <c r="P1177" s="74">
        <v>81725.954130587706</v>
      </c>
      <c r="Q1177" s="73">
        <f t="shared" si="468"/>
        <v>3.8230084957426659E-11</v>
      </c>
      <c r="R1177" s="73">
        <f t="shared" si="469"/>
        <v>3.8057379317636368E-11</v>
      </c>
      <c r="S1177" s="73">
        <f t="shared" si="470"/>
        <v>3.8057364812428537E-11</v>
      </c>
      <c r="T1177" s="73">
        <f t="shared" si="471"/>
        <v>3.8057364811208284E-11</v>
      </c>
      <c r="V1177" s="74"/>
      <c r="W1177" s="74"/>
      <c r="X1177" s="74"/>
      <c r="AD1177" s="74"/>
      <c r="AE1177" s="74"/>
      <c r="AF1177" s="74"/>
      <c r="AL1177" s="74"/>
      <c r="AM1177" s="74"/>
      <c r="AN1177" s="74"/>
      <c r="AT1177" s="74"/>
      <c r="AU1177" s="74"/>
      <c r="AV1177" s="74"/>
      <c r="BB1177" s="74"/>
      <c r="BC1177" s="74"/>
      <c r="BD1177" s="74"/>
      <c r="BJ1177" s="74"/>
      <c r="BK1177" s="74"/>
      <c r="BL1177" s="74"/>
      <c r="BR1177" s="74"/>
      <c r="BS1177" s="74"/>
      <c r="BT1177" s="74"/>
      <c r="BZ1177" s="74"/>
      <c r="CA1177" s="74"/>
      <c r="CB1177" s="74"/>
      <c r="CH1177" s="74"/>
      <c r="CI1177" s="74"/>
      <c r="CJ1177" s="74"/>
      <c r="CP1177" s="74"/>
      <c r="CQ1177" s="74"/>
      <c r="CR1177" s="74"/>
      <c r="CX1177" s="74"/>
      <c r="CY1177" s="74"/>
      <c r="CZ1177" s="74"/>
      <c r="DF1177" s="74">
        <v>1.9999999999999999E-11</v>
      </c>
      <c r="DG1177" s="74">
        <v>3.0700292467399999</v>
      </c>
      <c r="DH1177" s="74">
        <v>23432.3347691003</v>
      </c>
      <c r="DI1177" s="73">
        <f t="shared" si="472"/>
        <v>1.8563965657392292E-11</v>
      </c>
      <c r="DJ1177" s="73">
        <f t="shared" si="473"/>
        <v>1.8567535107930722E-11</v>
      </c>
      <c r="DK1177" s="73">
        <f t="shared" si="474"/>
        <v>1.8567535407449607E-11</v>
      </c>
      <c r="DL1177" s="73">
        <f t="shared" si="475"/>
        <v>1.8567535407474956E-11</v>
      </c>
      <c r="DN1177" s="74"/>
      <c r="DO1177" s="74"/>
      <c r="DP1177" s="74"/>
      <c r="DV1177" s="74"/>
      <c r="DW1177" s="74"/>
      <c r="DX1177" s="74"/>
      <c r="ED1177" s="74"/>
      <c r="EE1177" s="74"/>
      <c r="EF1177" s="74"/>
      <c r="EL1177" s="74"/>
      <c r="EM1177" s="74"/>
      <c r="EN1177" s="74"/>
      <c r="ET1177" s="74"/>
      <c r="EU1177" s="74"/>
      <c r="EV1177" s="74"/>
    </row>
    <row r="1178" spans="12:152" s="73" customFormat="1" ht="13.5" x14ac:dyDescent="0.3">
      <c r="L1178" s="74"/>
      <c r="N1178" s="74">
        <v>7.9999999999999995E-11</v>
      </c>
      <c r="O1178" s="74">
        <v>3.4684158744700002</v>
      </c>
      <c r="P1178" s="74">
        <v>156534.53239644499</v>
      </c>
      <c r="Q1178" s="73">
        <f t="shared" si="468"/>
        <v>2.9296702128784196E-11</v>
      </c>
      <c r="R1178" s="73">
        <f t="shared" si="469"/>
        <v>2.9535224762164738E-11</v>
      </c>
      <c r="S1178" s="73">
        <f t="shared" si="470"/>
        <v>2.9535244776319697E-11</v>
      </c>
      <c r="T1178" s="73">
        <f t="shared" si="471"/>
        <v>2.9535244778010183E-11</v>
      </c>
      <c r="V1178" s="74"/>
      <c r="W1178" s="74"/>
      <c r="X1178" s="74"/>
      <c r="AD1178" s="74"/>
      <c r="AE1178" s="74"/>
      <c r="AF1178" s="74"/>
      <c r="AL1178" s="74"/>
      <c r="AM1178" s="74"/>
      <c r="AN1178" s="74"/>
      <c r="AT1178" s="74"/>
      <c r="AU1178" s="74"/>
      <c r="AV1178" s="74"/>
      <c r="BB1178" s="74"/>
      <c r="BC1178" s="74"/>
      <c r="BD1178" s="74"/>
      <c r="BJ1178" s="74"/>
      <c r="BK1178" s="74"/>
      <c r="BL1178" s="74"/>
      <c r="BR1178" s="74"/>
      <c r="BS1178" s="74"/>
      <c r="BT1178" s="74"/>
      <c r="BZ1178" s="74"/>
      <c r="CA1178" s="74"/>
      <c r="CB1178" s="74"/>
      <c r="CH1178" s="74"/>
      <c r="CI1178" s="74"/>
      <c r="CJ1178" s="74"/>
      <c r="CP1178" s="74"/>
      <c r="CQ1178" s="74"/>
      <c r="CR1178" s="74"/>
      <c r="CX1178" s="74"/>
      <c r="CY1178" s="74"/>
      <c r="CZ1178" s="74"/>
      <c r="DF1178" s="74">
        <v>1.9999999999999999E-11</v>
      </c>
      <c r="DG1178" s="74">
        <v>4.1155965760699997</v>
      </c>
      <c r="DH1178" s="74">
        <v>123554.36581793999</v>
      </c>
      <c r="DI1178" s="73">
        <f t="shared" si="472"/>
        <v>1.936140572755471E-11</v>
      </c>
      <c r="DJ1178" s="73">
        <f t="shared" si="473"/>
        <v>1.9374031289627269E-11</v>
      </c>
      <c r="DK1178" s="73">
        <f t="shared" si="474"/>
        <v>1.9374032344486531E-11</v>
      </c>
      <c r="DL1178" s="73">
        <f t="shared" si="475"/>
        <v>1.9374032344575705E-11</v>
      </c>
      <c r="DN1178" s="74"/>
      <c r="DO1178" s="74"/>
      <c r="DP1178" s="74"/>
      <c r="DV1178" s="74"/>
      <c r="DW1178" s="74"/>
      <c r="DX1178" s="74"/>
      <c r="ED1178" s="74"/>
      <c r="EE1178" s="74"/>
      <c r="EF1178" s="74"/>
      <c r="EL1178" s="74"/>
      <c r="EM1178" s="74"/>
      <c r="EN1178" s="74"/>
      <c r="ET1178" s="74"/>
      <c r="EU1178" s="74"/>
      <c r="EV1178" s="74"/>
    </row>
    <row r="1179" spans="12:152" s="73" customFormat="1" ht="13.5" x14ac:dyDescent="0.3">
      <c r="L1179" s="74"/>
      <c r="N1179" s="74">
        <v>8.9999999999999999E-11</v>
      </c>
      <c r="O1179" s="74">
        <v>3.0702395119500001</v>
      </c>
      <c r="P1179" s="74">
        <v>78265.1938974308</v>
      </c>
      <c r="Q1179" s="73">
        <f t="shared" si="468"/>
        <v>2.9122112399078744E-11</v>
      </c>
      <c r="R1179" s="73">
        <f t="shared" si="469"/>
        <v>2.8985564159260476E-11</v>
      </c>
      <c r="S1179" s="73">
        <f t="shared" si="470"/>
        <v>2.8985552691254242E-11</v>
      </c>
      <c r="T1179" s="73">
        <f t="shared" si="471"/>
        <v>2.8985552690285578E-11</v>
      </c>
      <c r="V1179" s="74"/>
      <c r="W1179" s="74"/>
      <c r="X1179" s="74"/>
      <c r="AD1179" s="74"/>
      <c r="AE1179" s="74"/>
      <c r="AF1179" s="74"/>
      <c r="AL1179" s="74"/>
      <c r="AM1179" s="74"/>
      <c r="AN1179" s="74"/>
      <c r="AT1179" s="74"/>
      <c r="AU1179" s="74"/>
      <c r="AV1179" s="74"/>
      <c r="BB1179" s="74"/>
      <c r="BC1179" s="74"/>
      <c r="BD1179" s="74"/>
      <c r="BJ1179" s="74"/>
      <c r="BK1179" s="74"/>
      <c r="BL1179" s="74"/>
      <c r="BR1179" s="74"/>
      <c r="BS1179" s="74"/>
      <c r="BT1179" s="74"/>
      <c r="BZ1179" s="74"/>
      <c r="CA1179" s="74"/>
      <c r="CB1179" s="74"/>
      <c r="CH1179" s="74"/>
      <c r="CI1179" s="74"/>
      <c r="CJ1179" s="74"/>
      <c r="CP1179" s="74"/>
      <c r="CQ1179" s="74"/>
      <c r="CR1179" s="74"/>
      <c r="CX1179" s="74"/>
      <c r="CY1179" s="74"/>
      <c r="CZ1179" s="74"/>
      <c r="DF1179" s="74">
        <v>1.9999999999999999E-11</v>
      </c>
      <c r="DG1179" s="74">
        <v>5.6878009020000002E-2</v>
      </c>
      <c r="DH1179" s="74">
        <v>26034.8069892598</v>
      </c>
      <c r="DI1179" s="73">
        <f t="shared" si="472"/>
        <v>-7.1815153943361672E-12</v>
      </c>
      <c r="DJ1179" s="73">
        <f t="shared" si="473"/>
        <v>-7.1715607284653599E-12</v>
      </c>
      <c r="DK1179" s="73">
        <f t="shared" si="474"/>
        <v>-7.1715598925663396E-12</v>
      </c>
      <c r="DL1179" s="73">
        <f t="shared" si="475"/>
        <v>-7.1715598924952344E-12</v>
      </c>
      <c r="DN1179" s="74"/>
      <c r="DO1179" s="74"/>
      <c r="DP1179" s="74"/>
      <c r="DV1179" s="74"/>
      <c r="DW1179" s="74"/>
      <c r="DX1179" s="74"/>
      <c r="ED1179" s="74"/>
      <c r="EE1179" s="74"/>
      <c r="EF1179" s="74"/>
      <c r="EL1179" s="74"/>
      <c r="EM1179" s="74"/>
      <c r="EN1179" s="74"/>
      <c r="ET1179" s="74"/>
      <c r="EU1179" s="74"/>
      <c r="EV1179" s="74"/>
    </row>
    <row r="1180" spans="12:152" s="73" customFormat="1" ht="13.5" x14ac:dyDescent="0.3">
      <c r="L1180" s="74"/>
      <c r="N1180" s="74">
        <v>1.0999999999999999E-10</v>
      </c>
      <c r="O1180" s="74">
        <v>5.3324059130999997</v>
      </c>
      <c r="P1180" s="74">
        <v>49424.258683456697</v>
      </c>
      <c r="Q1180" s="73">
        <f t="shared" si="468"/>
        <v>-8.506538468887893E-11</v>
      </c>
      <c r="R1180" s="73">
        <f t="shared" si="469"/>
        <v>-8.5135941013658683E-11</v>
      </c>
      <c r="S1180" s="73">
        <f t="shared" si="470"/>
        <v>-8.5135946934049416E-11</v>
      </c>
      <c r="T1180" s="73">
        <f t="shared" si="471"/>
        <v>-8.5135946934548296E-11</v>
      </c>
      <c r="V1180" s="74"/>
      <c r="W1180" s="74"/>
      <c r="X1180" s="74"/>
      <c r="AD1180" s="74"/>
      <c r="AE1180" s="74"/>
      <c r="AF1180" s="74"/>
      <c r="AL1180" s="74"/>
      <c r="AM1180" s="74"/>
      <c r="AN1180" s="74"/>
      <c r="AT1180" s="74"/>
      <c r="AU1180" s="74"/>
      <c r="AV1180" s="74"/>
      <c r="BB1180" s="74"/>
      <c r="BC1180" s="74"/>
      <c r="BD1180" s="74"/>
      <c r="BJ1180" s="74"/>
      <c r="BK1180" s="74"/>
      <c r="BL1180" s="74"/>
      <c r="BR1180" s="74"/>
      <c r="BS1180" s="74"/>
      <c r="BT1180" s="74"/>
      <c r="BZ1180" s="74"/>
      <c r="CA1180" s="74"/>
      <c r="CB1180" s="74"/>
      <c r="CH1180" s="74"/>
      <c r="CI1180" s="74"/>
      <c r="CJ1180" s="74"/>
      <c r="CP1180" s="74"/>
      <c r="CQ1180" s="74"/>
      <c r="CR1180" s="74"/>
      <c r="CX1180" s="74"/>
      <c r="CY1180" s="74"/>
      <c r="CZ1180" s="74"/>
      <c r="DF1180" s="74">
        <v>1.9999999999999999E-11</v>
      </c>
      <c r="DG1180" s="74">
        <v>4.2835445889599999</v>
      </c>
      <c r="DH1180" s="74">
        <v>24484.603152288699</v>
      </c>
      <c r="DI1180" s="73">
        <f t="shared" si="472"/>
        <v>1.9731798098876611E-11</v>
      </c>
      <c r="DJ1180" s="73">
        <f t="shared" si="473"/>
        <v>1.9730158553446237E-11</v>
      </c>
      <c r="DK1180" s="73">
        <f t="shared" si="474"/>
        <v>1.9730158415578244E-11</v>
      </c>
      <c r="DL1180" s="73">
        <f t="shared" si="475"/>
        <v>1.9730158415566518E-11</v>
      </c>
      <c r="DN1180" s="74"/>
      <c r="DO1180" s="74"/>
      <c r="DP1180" s="74"/>
      <c r="DV1180" s="74"/>
      <c r="DW1180" s="74"/>
      <c r="DX1180" s="74"/>
      <c r="ED1180" s="74"/>
      <c r="EE1180" s="74"/>
      <c r="EF1180" s="74"/>
      <c r="EL1180" s="74"/>
      <c r="EM1180" s="74"/>
      <c r="EN1180" s="74"/>
      <c r="ET1180" s="74"/>
      <c r="EU1180" s="74"/>
      <c r="EV1180" s="74"/>
    </row>
    <row r="1181" spans="12:152" s="73" customFormat="1" ht="13.5" x14ac:dyDescent="0.3">
      <c r="L1181" s="74"/>
      <c r="N1181" s="74">
        <v>8.9999999999999999E-11</v>
      </c>
      <c r="O1181" s="74">
        <v>3.8070323798299999</v>
      </c>
      <c r="P1181" s="74">
        <v>184834.07909520599</v>
      </c>
      <c r="Q1181" s="73">
        <f t="shared" si="468"/>
        <v>-7.2115348114132942E-11</v>
      </c>
      <c r="R1181" s="73">
        <f t="shared" si="469"/>
        <v>-7.1910983572130243E-11</v>
      </c>
      <c r="S1181" s="73">
        <f t="shared" si="470"/>
        <v>-7.1910966369939548E-11</v>
      </c>
      <c r="T1181" s="73">
        <f t="shared" si="471"/>
        <v>-7.1910966368487549E-11</v>
      </c>
      <c r="V1181" s="74"/>
      <c r="W1181" s="74"/>
      <c r="X1181" s="74"/>
      <c r="AD1181" s="74"/>
      <c r="AE1181" s="74"/>
      <c r="AF1181" s="74"/>
      <c r="AL1181" s="74"/>
      <c r="AM1181" s="74"/>
      <c r="AN1181" s="74"/>
      <c r="AT1181" s="74"/>
      <c r="AU1181" s="74"/>
      <c r="AV1181" s="74"/>
      <c r="BB1181" s="74"/>
      <c r="BC1181" s="74"/>
      <c r="BD1181" s="74"/>
      <c r="BJ1181" s="74"/>
      <c r="BK1181" s="74"/>
      <c r="BL1181" s="74"/>
      <c r="BR1181" s="74"/>
      <c r="BS1181" s="74"/>
      <c r="BT1181" s="74"/>
      <c r="BZ1181" s="74"/>
      <c r="CA1181" s="74"/>
      <c r="CB1181" s="74"/>
      <c r="CH1181" s="74"/>
      <c r="CI1181" s="74"/>
      <c r="CJ1181" s="74"/>
      <c r="CP1181" s="74"/>
      <c r="CQ1181" s="74"/>
      <c r="CR1181" s="74"/>
      <c r="CX1181" s="74"/>
      <c r="CY1181" s="74"/>
      <c r="CZ1181" s="74"/>
      <c r="DF1181" s="74">
        <v>1.9999999999999999E-11</v>
      </c>
      <c r="DG1181" s="74">
        <v>3.24222429199</v>
      </c>
      <c r="DH1181" s="74">
        <v>21509.651324715502</v>
      </c>
      <c r="DI1181" s="73">
        <f t="shared" si="472"/>
        <v>1.4751104094145757E-11</v>
      </c>
      <c r="DJ1181" s="73">
        <f t="shared" si="473"/>
        <v>1.4757052762570353E-11</v>
      </c>
      <c r="DK1181" s="73">
        <f t="shared" si="474"/>
        <v>1.4757053261912515E-11</v>
      </c>
      <c r="DL1181" s="73">
        <f t="shared" si="475"/>
        <v>1.4757053261954721E-11</v>
      </c>
      <c r="DN1181" s="74"/>
      <c r="DO1181" s="74"/>
      <c r="DP1181" s="74"/>
      <c r="DV1181" s="74"/>
      <c r="DW1181" s="74"/>
      <c r="DX1181" s="74"/>
      <c r="ED1181" s="74"/>
      <c r="EE1181" s="74"/>
      <c r="EF1181" s="74"/>
      <c r="EL1181" s="74"/>
      <c r="EM1181" s="74"/>
      <c r="EN1181" s="74"/>
      <c r="ET1181" s="74"/>
      <c r="EU1181" s="74"/>
      <c r="EV1181" s="74"/>
    </row>
    <row r="1182" spans="12:152" s="73" customFormat="1" ht="13.5" x14ac:dyDescent="0.3">
      <c r="L1182" s="74"/>
      <c r="N1182" s="74">
        <v>1E-10</v>
      </c>
      <c r="O1182" s="74">
        <v>5.2498465763700004</v>
      </c>
      <c r="P1182" s="74">
        <v>860.30992875280003</v>
      </c>
      <c r="Q1182" s="73">
        <f t="shared" si="468"/>
        <v>9.3110905928873371E-11</v>
      </c>
      <c r="R1182" s="73">
        <f t="shared" si="469"/>
        <v>9.3111548619917576E-11</v>
      </c>
      <c r="S1182" s="73">
        <f t="shared" si="470"/>
        <v>9.3111548673877889E-11</v>
      </c>
      <c r="T1182" s="73">
        <f t="shared" si="471"/>
        <v>9.3111548673882413E-11</v>
      </c>
      <c r="V1182" s="74"/>
      <c r="W1182" s="74"/>
      <c r="X1182" s="74"/>
      <c r="AD1182" s="74"/>
      <c r="AE1182" s="74"/>
      <c r="AF1182" s="74"/>
      <c r="AL1182" s="74"/>
      <c r="AM1182" s="74"/>
      <c r="AN1182" s="74"/>
      <c r="AT1182" s="74"/>
      <c r="AU1182" s="74"/>
      <c r="AV1182" s="74"/>
      <c r="BB1182" s="74"/>
      <c r="BC1182" s="74"/>
      <c r="BD1182" s="74"/>
      <c r="BJ1182" s="74"/>
      <c r="BK1182" s="74"/>
      <c r="BL1182" s="74"/>
      <c r="BR1182" s="74"/>
      <c r="BS1182" s="74"/>
      <c r="BT1182" s="74"/>
      <c r="BZ1182" s="74"/>
      <c r="CA1182" s="74"/>
      <c r="CB1182" s="74"/>
      <c r="CH1182" s="74"/>
      <c r="CI1182" s="74"/>
      <c r="CJ1182" s="74"/>
      <c r="CP1182" s="74"/>
      <c r="CQ1182" s="74"/>
      <c r="CR1182" s="74"/>
      <c r="CX1182" s="74"/>
      <c r="CY1182" s="74"/>
      <c r="CZ1182" s="74"/>
      <c r="DF1182" s="74">
        <v>1.9999999999999999E-11</v>
      </c>
      <c r="DG1182" s="74">
        <v>2.5231583295800002</v>
      </c>
      <c r="DH1182" s="74">
        <v>210614.42461581001</v>
      </c>
      <c r="DI1182" s="73">
        <f t="shared" si="472"/>
        <v>1.020391106543479E-11</v>
      </c>
      <c r="DJ1182" s="73">
        <f t="shared" si="473"/>
        <v>1.01296138284542E-11</v>
      </c>
      <c r="DK1182" s="73">
        <f t="shared" si="474"/>
        <v>1.0129607582377425E-11</v>
      </c>
      <c r="DL1182" s="73">
        <f t="shared" si="475"/>
        <v>1.0129607581844162E-11</v>
      </c>
      <c r="DN1182" s="74"/>
      <c r="DO1182" s="74"/>
      <c r="DP1182" s="74"/>
      <c r="DV1182" s="74"/>
      <c r="DW1182" s="74"/>
      <c r="DX1182" s="74"/>
      <c r="ED1182" s="74"/>
      <c r="EE1182" s="74"/>
      <c r="EF1182" s="74"/>
      <c r="EL1182" s="74"/>
      <c r="EM1182" s="74"/>
      <c r="EN1182" s="74"/>
      <c r="ET1182" s="74"/>
      <c r="EU1182" s="74"/>
      <c r="EV1182" s="74"/>
    </row>
    <row r="1183" spans="12:152" s="73" customFormat="1" ht="13.5" x14ac:dyDescent="0.3">
      <c r="L1183" s="74"/>
      <c r="N1183" s="74">
        <v>7.9999999999999995E-11</v>
      </c>
      <c r="O1183" s="74">
        <v>2.3284698101200001</v>
      </c>
      <c r="P1183" s="74">
        <v>156451.15277816899</v>
      </c>
      <c r="Q1183" s="73">
        <f t="shared" si="468"/>
        <v>2.1529049899181618E-11</v>
      </c>
      <c r="R1183" s="73">
        <f t="shared" si="469"/>
        <v>2.128204232473448E-11</v>
      </c>
      <c r="S1183" s="73">
        <f t="shared" si="470"/>
        <v>2.1282021576266996E-11</v>
      </c>
      <c r="T1183" s="73">
        <f t="shared" si="471"/>
        <v>2.1282021574513548E-11</v>
      </c>
      <c r="V1183" s="74"/>
      <c r="W1183" s="74"/>
      <c r="X1183" s="74"/>
      <c r="AD1183" s="74"/>
      <c r="AE1183" s="74"/>
      <c r="AF1183" s="74"/>
      <c r="AL1183" s="74"/>
      <c r="AM1183" s="74"/>
      <c r="AN1183" s="74"/>
      <c r="AT1183" s="74"/>
      <c r="AU1183" s="74"/>
      <c r="AV1183" s="74"/>
      <c r="BB1183" s="74"/>
      <c r="BC1183" s="74"/>
      <c r="BD1183" s="74"/>
      <c r="BJ1183" s="74"/>
      <c r="BK1183" s="74"/>
      <c r="BL1183" s="74"/>
      <c r="BR1183" s="74"/>
      <c r="BS1183" s="74"/>
      <c r="BT1183" s="74"/>
      <c r="BZ1183" s="74"/>
      <c r="CA1183" s="74"/>
      <c r="CB1183" s="74"/>
      <c r="CH1183" s="74"/>
      <c r="CI1183" s="74"/>
      <c r="CJ1183" s="74"/>
      <c r="CP1183" s="74"/>
      <c r="CQ1183" s="74"/>
      <c r="CR1183" s="74"/>
      <c r="CX1183" s="74"/>
      <c r="CY1183" s="74"/>
      <c r="CZ1183" s="74"/>
      <c r="DF1183" s="74">
        <v>1.9999999999999999E-11</v>
      </c>
      <c r="DG1183" s="74">
        <v>4.4424737182699996</v>
      </c>
      <c r="DH1183" s="74">
        <v>148532.89040742</v>
      </c>
      <c r="DI1183" s="73">
        <f t="shared" si="472"/>
        <v>-1.0579747804158588E-11</v>
      </c>
      <c r="DJ1183" s="73">
        <f t="shared" si="473"/>
        <v>-1.0631333680570289E-11</v>
      </c>
      <c r="DK1183" s="73">
        <f t="shared" si="474"/>
        <v>-1.0631338007703564E-11</v>
      </c>
      <c r="DL1183" s="73">
        <f t="shared" si="475"/>
        <v>-1.0631338008065631E-11</v>
      </c>
      <c r="DN1183" s="74"/>
      <c r="DO1183" s="74"/>
      <c r="DP1183" s="74"/>
      <c r="DV1183" s="74"/>
      <c r="DW1183" s="74"/>
      <c r="DX1183" s="74"/>
      <c r="ED1183" s="74"/>
      <c r="EE1183" s="74"/>
      <c r="EF1183" s="74"/>
      <c r="EL1183" s="74"/>
      <c r="EM1183" s="74"/>
      <c r="EN1183" s="74"/>
      <c r="ET1183" s="74"/>
      <c r="EU1183" s="74"/>
      <c r="EV1183" s="74"/>
    </row>
    <row r="1184" spans="12:152" s="73" customFormat="1" ht="13.5" x14ac:dyDescent="0.3">
      <c r="L1184" s="74"/>
      <c r="N1184" s="74">
        <v>8.9999999999999999E-11</v>
      </c>
      <c r="O1184" s="74">
        <v>5.8681013969100002</v>
      </c>
      <c r="P1184" s="74">
        <v>221135.267782991</v>
      </c>
      <c r="Q1184" s="73">
        <f t="shared" si="468"/>
        <v>-8.2881570427829565E-11</v>
      </c>
      <c r="R1184" s="73">
        <f t="shared" si="469"/>
        <v>-8.3039609936844113E-11</v>
      </c>
      <c r="S1184" s="73">
        <f t="shared" si="470"/>
        <v>-8.3039623134686395E-11</v>
      </c>
      <c r="T1184" s="73">
        <f t="shared" si="471"/>
        <v>-8.3039623135806914E-11</v>
      </c>
      <c r="V1184" s="74"/>
      <c r="W1184" s="74"/>
      <c r="X1184" s="74"/>
      <c r="AD1184" s="74"/>
      <c r="AE1184" s="74"/>
      <c r="AF1184" s="74"/>
      <c r="AL1184" s="74"/>
      <c r="AM1184" s="74"/>
      <c r="AN1184" s="74"/>
      <c r="AT1184" s="74"/>
      <c r="AU1184" s="74"/>
      <c r="AV1184" s="74"/>
      <c r="BB1184" s="74"/>
      <c r="BC1184" s="74"/>
      <c r="BD1184" s="74"/>
      <c r="BJ1184" s="74"/>
      <c r="BK1184" s="74"/>
      <c r="BL1184" s="74"/>
      <c r="BR1184" s="74"/>
      <c r="BS1184" s="74"/>
      <c r="BT1184" s="74"/>
      <c r="BZ1184" s="74"/>
      <c r="CA1184" s="74"/>
      <c r="CB1184" s="74"/>
      <c r="CH1184" s="74"/>
      <c r="CI1184" s="74"/>
      <c r="CJ1184" s="74"/>
      <c r="CP1184" s="74"/>
      <c r="CQ1184" s="74"/>
      <c r="CR1184" s="74"/>
      <c r="CX1184" s="74"/>
      <c r="CY1184" s="74"/>
      <c r="CZ1184" s="74"/>
      <c r="DF1184" s="74">
        <v>1.9999999999999999E-11</v>
      </c>
      <c r="DG1184" s="74">
        <v>0.11737800376</v>
      </c>
      <c r="DH1184" s="74">
        <v>146505.581569345</v>
      </c>
      <c r="DI1184" s="73">
        <f t="shared" si="472"/>
        <v>-2.2100535732543269E-12</v>
      </c>
      <c r="DJ1184" s="73">
        <f t="shared" si="473"/>
        <v>-2.2696905764368528E-12</v>
      </c>
      <c r="DK1184" s="73">
        <f t="shared" si="474"/>
        <v>-2.2696955828302522E-12</v>
      </c>
      <c r="DL1184" s="73">
        <f t="shared" si="475"/>
        <v>-2.2696955832549533E-12</v>
      </c>
      <c r="DN1184" s="74"/>
      <c r="DO1184" s="74"/>
      <c r="DP1184" s="74"/>
      <c r="DV1184" s="74"/>
      <c r="DW1184" s="74"/>
      <c r="DX1184" s="74"/>
      <c r="ED1184" s="74"/>
      <c r="EE1184" s="74"/>
      <c r="EF1184" s="74"/>
      <c r="EL1184" s="74"/>
      <c r="EM1184" s="74"/>
      <c r="EN1184" s="74"/>
      <c r="ET1184" s="74"/>
      <c r="EU1184" s="74"/>
      <c r="EV1184" s="74"/>
    </row>
    <row r="1185" spans="12:152" s="73" customFormat="1" ht="13.5" x14ac:dyDescent="0.3">
      <c r="L1185" s="74"/>
      <c r="N1185" s="74">
        <v>8.9999999999999999E-11</v>
      </c>
      <c r="O1185" s="74">
        <v>7.2674834280000003E-2</v>
      </c>
      <c r="P1185" s="74">
        <v>54879.422437824003</v>
      </c>
      <c r="Q1185" s="73">
        <f t="shared" si="468"/>
        <v>6.3102610613047774E-11</v>
      </c>
      <c r="R1185" s="73">
        <f t="shared" si="469"/>
        <v>6.3030438673814433E-11</v>
      </c>
      <c r="S1185" s="73">
        <f t="shared" si="470"/>
        <v>6.3030432610765664E-11</v>
      </c>
      <c r="T1185" s="73">
        <f t="shared" si="471"/>
        <v>6.3030432610254415E-11</v>
      </c>
      <c r="V1185" s="74"/>
      <c r="W1185" s="74"/>
      <c r="X1185" s="74"/>
      <c r="AD1185" s="74"/>
      <c r="AE1185" s="74"/>
      <c r="AF1185" s="74"/>
      <c r="AL1185" s="74"/>
      <c r="AM1185" s="74"/>
      <c r="AN1185" s="74"/>
      <c r="AT1185" s="74"/>
      <c r="AU1185" s="74"/>
      <c r="AV1185" s="74"/>
      <c r="BB1185" s="74"/>
      <c r="BC1185" s="74"/>
      <c r="BD1185" s="74"/>
      <c r="BJ1185" s="74"/>
      <c r="BK1185" s="74"/>
      <c r="BL1185" s="74"/>
      <c r="BR1185" s="74"/>
      <c r="BS1185" s="74"/>
      <c r="BT1185" s="74"/>
      <c r="BZ1185" s="74"/>
      <c r="CA1185" s="74"/>
      <c r="CB1185" s="74"/>
      <c r="CH1185" s="74"/>
      <c r="CI1185" s="74"/>
      <c r="CJ1185" s="74"/>
      <c r="CP1185" s="74"/>
      <c r="CQ1185" s="74"/>
      <c r="CR1185" s="74"/>
      <c r="CX1185" s="74"/>
      <c r="CY1185" s="74"/>
      <c r="CZ1185" s="74"/>
      <c r="DF1185" s="74">
        <v>1.9999999999999999E-11</v>
      </c>
      <c r="DG1185" s="74">
        <v>2.4137136239000001</v>
      </c>
      <c r="DH1185" s="74">
        <v>54862.528377689603</v>
      </c>
      <c r="DI1185" s="73">
        <f t="shared" si="472"/>
        <v>5.8712265470505472E-12</v>
      </c>
      <c r="DJ1185" s="73">
        <f t="shared" si="473"/>
        <v>5.892706540819777E-12</v>
      </c>
      <c r="DK1185" s="73">
        <f t="shared" si="474"/>
        <v>5.8927083440111038E-12</v>
      </c>
      <c r="DL1185" s="73">
        <f t="shared" si="475"/>
        <v>5.8927083441632E-12</v>
      </c>
      <c r="DN1185" s="74"/>
      <c r="DO1185" s="74"/>
      <c r="DP1185" s="74"/>
      <c r="DV1185" s="74"/>
      <c r="DW1185" s="74"/>
      <c r="DX1185" s="74"/>
      <c r="ED1185" s="74"/>
      <c r="EE1185" s="74"/>
      <c r="EF1185" s="74"/>
      <c r="EL1185" s="74"/>
      <c r="EM1185" s="74"/>
      <c r="EN1185" s="74"/>
      <c r="ET1185" s="74"/>
      <c r="EU1185" s="74"/>
      <c r="EV1185" s="74"/>
    </row>
    <row r="1186" spans="12:152" s="73" customFormat="1" ht="13.5" x14ac:dyDescent="0.3">
      <c r="L1186" s="74"/>
      <c r="N1186" s="74">
        <v>8.9999999999999999E-11</v>
      </c>
      <c r="O1186" s="74">
        <v>3.5384700112699998</v>
      </c>
      <c r="P1186" s="74">
        <v>1169.5882514085999</v>
      </c>
      <c r="Q1186" s="73">
        <f t="shared" si="468"/>
        <v>-7.7024306224492256E-11</v>
      </c>
      <c r="R1186" s="73">
        <f t="shared" si="469"/>
        <v>-7.7025421422911822E-11</v>
      </c>
      <c r="S1186" s="73">
        <f t="shared" si="470"/>
        <v>-7.7025421516544143E-11</v>
      </c>
      <c r="T1186" s="73">
        <f t="shared" si="471"/>
        <v>-7.7025421516552066E-11</v>
      </c>
      <c r="V1186" s="74"/>
      <c r="W1186" s="74"/>
      <c r="X1186" s="74"/>
      <c r="AD1186" s="74"/>
      <c r="AE1186" s="74"/>
      <c r="AF1186" s="74"/>
      <c r="AL1186" s="74"/>
      <c r="AM1186" s="74"/>
      <c r="AN1186" s="74"/>
      <c r="AT1186" s="74"/>
      <c r="AU1186" s="74"/>
      <c r="AV1186" s="74"/>
      <c r="BB1186" s="74"/>
      <c r="BC1186" s="74"/>
      <c r="BD1186" s="74"/>
      <c r="BJ1186" s="74"/>
      <c r="BK1186" s="74"/>
      <c r="BL1186" s="74"/>
      <c r="BR1186" s="74"/>
      <c r="BS1186" s="74"/>
      <c r="BT1186" s="74"/>
      <c r="BZ1186" s="74"/>
      <c r="CA1186" s="74"/>
      <c r="CB1186" s="74"/>
      <c r="CH1186" s="74"/>
      <c r="CI1186" s="74"/>
      <c r="CJ1186" s="74"/>
      <c r="CP1186" s="74"/>
      <c r="CQ1186" s="74"/>
      <c r="CR1186" s="74"/>
      <c r="CX1186" s="74"/>
      <c r="CY1186" s="74"/>
      <c r="CZ1186" s="74"/>
      <c r="DF1186" s="74">
        <v>1.9999999999999999E-11</v>
      </c>
      <c r="DG1186" s="74">
        <v>4.6602268066399999</v>
      </c>
      <c r="DH1186" s="74">
        <v>247223.170924565</v>
      </c>
      <c r="DI1186" s="73">
        <f t="shared" si="472"/>
        <v>7.144663959995282E-12</v>
      </c>
      <c r="DJ1186" s="73">
        <f t="shared" si="473"/>
        <v>7.0499826550796892E-12</v>
      </c>
      <c r="DK1186" s="73">
        <f t="shared" si="474"/>
        <v>7.0499746978236321E-12</v>
      </c>
      <c r="DL1186" s="73">
        <f t="shared" si="475"/>
        <v>7.0499746971512497E-12</v>
      </c>
      <c r="DN1186" s="74"/>
      <c r="DO1186" s="74"/>
      <c r="DP1186" s="74"/>
      <c r="DV1186" s="74"/>
      <c r="DW1186" s="74"/>
      <c r="DX1186" s="74"/>
      <c r="ED1186" s="74"/>
      <c r="EE1186" s="74"/>
      <c r="EF1186" s="74"/>
      <c r="EL1186" s="74"/>
      <c r="EM1186" s="74"/>
      <c r="EN1186" s="74"/>
      <c r="ET1186" s="74"/>
      <c r="EU1186" s="74"/>
      <c r="EV1186" s="74"/>
    </row>
    <row r="1187" spans="12:152" s="73" customFormat="1" ht="13.5" x14ac:dyDescent="0.3">
      <c r="L1187" s="74"/>
      <c r="N1187" s="74">
        <v>7.9999999999999995E-11</v>
      </c>
      <c r="O1187" s="74">
        <v>0.40730399</v>
      </c>
      <c r="P1187" s="74">
        <v>5852.7803152637998</v>
      </c>
      <c r="Q1187" s="73">
        <f t="shared" si="468"/>
        <v>2.7508943012461571E-11</v>
      </c>
      <c r="R1187" s="73">
        <f t="shared" si="469"/>
        <v>2.7517948148282953E-11</v>
      </c>
      <c r="S1187" s="73">
        <f t="shared" si="470"/>
        <v>2.7517948904354845E-11</v>
      </c>
      <c r="T1187" s="73">
        <f t="shared" si="471"/>
        <v>2.7517948904418897E-11</v>
      </c>
      <c r="V1187" s="74"/>
      <c r="W1187" s="74"/>
      <c r="X1187" s="74"/>
      <c r="AD1187" s="74"/>
      <c r="AE1187" s="74"/>
      <c r="AF1187" s="74"/>
      <c r="AL1187" s="74"/>
      <c r="AM1187" s="74"/>
      <c r="AN1187" s="74"/>
      <c r="AT1187" s="74"/>
      <c r="AU1187" s="74"/>
      <c r="AV1187" s="74"/>
      <c r="BB1187" s="74"/>
      <c r="BC1187" s="74"/>
      <c r="BD1187" s="74"/>
      <c r="BJ1187" s="74"/>
      <c r="BK1187" s="74"/>
      <c r="BL1187" s="74"/>
      <c r="BR1187" s="74"/>
      <c r="BS1187" s="74"/>
      <c r="BT1187" s="74"/>
      <c r="BZ1187" s="74"/>
      <c r="CA1187" s="74"/>
      <c r="CB1187" s="74"/>
      <c r="CH1187" s="74"/>
      <c r="CI1187" s="74"/>
      <c r="CJ1187" s="74"/>
      <c r="CP1187" s="74"/>
      <c r="CQ1187" s="74"/>
      <c r="CR1187" s="74"/>
      <c r="CX1187" s="74"/>
      <c r="CY1187" s="74"/>
      <c r="CZ1187" s="74"/>
      <c r="DF1187" s="74">
        <v>1.9999999999999999E-11</v>
      </c>
      <c r="DG1187" s="74">
        <v>3.7926077449900002</v>
      </c>
      <c r="DH1187" s="74">
        <v>3308.4658953804001</v>
      </c>
      <c r="DI1187" s="73">
        <f t="shared" si="472"/>
        <v>1.1145484601313168E-11</v>
      </c>
      <c r="DJ1187" s="73">
        <f t="shared" si="473"/>
        <v>1.1146609903994739E-11</v>
      </c>
      <c r="DK1187" s="73">
        <f t="shared" si="474"/>
        <v>1.11466099984753E-11</v>
      </c>
      <c r="DL1187" s="73">
        <f t="shared" si="475"/>
        <v>1.1146609998483323E-11</v>
      </c>
      <c r="DN1187" s="74"/>
      <c r="DO1187" s="74"/>
      <c r="DP1187" s="74"/>
      <c r="DV1187" s="74"/>
      <c r="DW1187" s="74"/>
      <c r="DX1187" s="74"/>
      <c r="ED1187" s="74"/>
      <c r="EE1187" s="74"/>
      <c r="EF1187" s="74"/>
      <c r="EL1187" s="74"/>
      <c r="EM1187" s="74"/>
      <c r="EN1187" s="74"/>
      <c r="ET1187" s="74"/>
      <c r="EU1187" s="74"/>
      <c r="EV1187" s="74"/>
    </row>
    <row r="1188" spans="12:152" s="73" customFormat="1" ht="13.5" x14ac:dyDescent="0.3">
      <c r="L1188" s="74"/>
      <c r="N1188" s="74">
        <v>1E-10</v>
      </c>
      <c r="O1188" s="74">
        <v>5.0893816546500004</v>
      </c>
      <c r="P1188" s="74">
        <v>53661.096989851598</v>
      </c>
      <c r="Q1188" s="73">
        <f t="shared" si="468"/>
        <v>-9.8979939045111652E-11</v>
      </c>
      <c r="R1188" s="73">
        <f t="shared" si="469"/>
        <v>-9.8995537748405614E-11</v>
      </c>
      <c r="S1188" s="73">
        <f t="shared" si="470"/>
        <v>-9.8995539053084701E-11</v>
      </c>
      <c r="T1188" s="73">
        <f t="shared" si="471"/>
        <v>-9.8995539053194005E-11</v>
      </c>
      <c r="V1188" s="74"/>
      <c r="W1188" s="74"/>
      <c r="X1188" s="74"/>
      <c r="AD1188" s="74"/>
      <c r="AE1188" s="74"/>
      <c r="AF1188" s="74"/>
      <c r="AL1188" s="74"/>
      <c r="AM1188" s="74"/>
      <c r="AN1188" s="74"/>
      <c r="AT1188" s="74"/>
      <c r="AU1188" s="74"/>
      <c r="AV1188" s="74"/>
      <c r="BB1188" s="74"/>
      <c r="BC1188" s="74"/>
      <c r="BD1188" s="74"/>
      <c r="BJ1188" s="74"/>
      <c r="BK1188" s="74"/>
      <c r="BL1188" s="74"/>
      <c r="BR1188" s="74"/>
      <c r="BS1188" s="74"/>
      <c r="BT1188" s="74"/>
      <c r="BZ1188" s="74"/>
      <c r="CA1188" s="74"/>
      <c r="CB1188" s="74"/>
      <c r="CH1188" s="74"/>
      <c r="CI1188" s="74"/>
      <c r="CJ1188" s="74"/>
      <c r="CP1188" s="74"/>
      <c r="CQ1188" s="74"/>
      <c r="CR1188" s="74"/>
      <c r="CX1188" s="74"/>
      <c r="CY1188" s="74"/>
      <c r="CZ1188" s="74"/>
      <c r="DF1188" s="74">
        <v>1.9999999999999999E-11</v>
      </c>
      <c r="DG1188" s="74">
        <v>5.8345430462600003</v>
      </c>
      <c r="DH1188" s="74">
        <v>2974.6099546109999</v>
      </c>
      <c r="DI1188" s="73">
        <f t="shared" si="472"/>
        <v>-1.4758961017496783E-11</v>
      </c>
      <c r="DJ1188" s="73">
        <f t="shared" si="473"/>
        <v>-1.4759783317459776E-11</v>
      </c>
      <c r="DK1188" s="73">
        <f t="shared" si="474"/>
        <v>-1.4759783386499501E-11</v>
      </c>
      <c r="DL1188" s="73">
        <f t="shared" si="475"/>
        <v>-1.4759783386505353E-11</v>
      </c>
      <c r="DN1188" s="74"/>
      <c r="DO1188" s="74"/>
      <c r="DP1188" s="74"/>
      <c r="DV1188" s="74"/>
      <c r="DW1188" s="74"/>
      <c r="DX1188" s="74"/>
      <c r="ED1188" s="74"/>
      <c r="EE1188" s="74"/>
      <c r="EF1188" s="74"/>
      <c r="EL1188" s="74"/>
      <c r="EM1188" s="74"/>
      <c r="EN1188" s="74"/>
      <c r="ET1188" s="74"/>
      <c r="EU1188" s="74"/>
      <c r="EV1188" s="74"/>
    </row>
    <row r="1189" spans="12:152" s="73" customFormat="1" ht="13.5" x14ac:dyDescent="0.3">
      <c r="L1189" s="74"/>
      <c r="N1189" s="74">
        <v>8.9999999999999999E-11</v>
      </c>
      <c r="O1189" s="74">
        <v>9.2272927960000001E-2</v>
      </c>
      <c r="P1189" s="74">
        <v>285857.55600522202</v>
      </c>
      <c r="Q1189" s="73">
        <f t="shared" si="468"/>
        <v>8.5623079799890461E-11</v>
      </c>
      <c r="R1189" s="73">
        <f t="shared" si="469"/>
        <v>8.5459283655284598E-11</v>
      </c>
      <c r="S1189" s="73">
        <f t="shared" si="470"/>
        <v>8.5459269779543145E-11</v>
      </c>
      <c r="T1189" s="73">
        <f t="shared" si="471"/>
        <v>8.5459269778362241E-11</v>
      </c>
      <c r="V1189" s="74"/>
      <c r="W1189" s="74"/>
      <c r="X1189" s="74"/>
      <c r="AD1189" s="74"/>
      <c r="AE1189" s="74"/>
      <c r="AF1189" s="74"/>
      <c r="AL1189" s="74"/>
      <c r="AM1189" s="74"/>
      <c r="AN1189" s="74"/>
      <c r="AT1189" s="74"/>
      <c r="AU1189" s="74"/>
      <c r="AV1189" s="74"/>
      <c r="BB1189" s="74"/>
      <c r="BC1189" s="74"/>
      <c r="BD1189" s="74"/>
      <c r="BJ1189" s="74"/>
      <c r="BK1189" s="74"/>
      <c r="BL1189" s="74"/>
      <c r="BR1189" s="74"/>
      <c r="BS1189" s="74"/>
      <c r="BT1189" s="74"/>
      <c r="BZ1189" s="74"/>
      <c r="CA1189" s="74"/>
      <c r="CB1189" s="74"/>
      <c r="CH1189" s="74"/>
      <c r="CI1189" s="74"/>
      <c r="CJ1189" s="74"/>
      <c r="CP1189" s="74"/>
      <c r="CQ1189" s="74"/>
      <c r="CR1189" s="74"/>
      <c r="CX1189" s="74"/>
      <c r="CY1189" s="74"/>
      <c r="CZ1189" s="74"/>
      <c r="DF1189" s="74">
        <v>1.9999999999999999E-11</v>
      </c>
      <c r="DG1189" s="74">
        <v>5.3787850015999998</v>
      </c>
      <c r="DH1189" s="74">
        <v>77622.295862983505</v>
      </c>
      <c r="DI1189" s="73">
        <f t="shared" si="472"/>
        <v>-1.9974850951130265E-11</v>
      </c>
      <c r="DJ1189" s="73">
        <f t="shared" si="473"/>
        <v>-1.9976419797429433E-11</v>
      </c>
      <c r="DK1189" s="73">
        <f t="shared" si="474"/>
        <v>-1.9976419927033021E-11</v>
      </c>
      <c r="DL1189" s="73">
        <f t="shared" si="475"/>
        <v>-1.9976419927044059E-11</v>
      </c>
      <c r="DN1189" s="74"/>
      <c r="DO1189" s="74"/>
      <c r="DP1189" s="74"/>
      <c r="DV1189" s="74"/>
      <c r="DW1189" s="74"/>
      <c r="DX1189" s="74"/>
      <c r="ED1189" s="74"/>
      <c r="EE1189" s="74"/>
      <c r="EF1189" s="74"/>
      <c r="EL1189" s="74"/>
      <c r="EM1189" s="74"/>
      <c r="EN1189" s="74"/>
      <c r="ET1189" s="74"/>
      <c r="EU1189" s="74"/>
      <c r="EV1189" s="74"/>
    </row>
    <row r="1190" spans="12:152" s="73" customFormat="1" ht="13.5" x14ac:dyDescent="0.3">
      <c r="L1190" s="74"/>
      <c r="N1190" s="74">
        <v>8.9999999999999999E-11</v>
      </c>
      <c r="O1190" s="74">
        <v>1.53921610006</v>
      </c>
      <c r="P1190" s="74">
        <v>171004.770032645</v>
      </c>
      <c r="Q1190" s="73">
        <f t="shared" si="468"/>
        <v>-2.1576611885004408E-11</v>
      </c>
      <c r="R1190" s="73">
        <f t="shared" si="469"/>
        <v>-2.1270446134502925E-11</v>
      </c>
      <c r="S1190" s="73">
        <f t="shared" si="470"/>
        <v>-2.1270420417205387E-11</v>
      </c>
      <c r="T1190" s="73">
        <f t="shared" si="471"/>
        <v>-2.1270420415018157E-11</v>
      </c>
      <c r="V1190" s="74"/>
      <c r="W1190" s="74"/>
      <c r="X1190" s="74"/>
      <c r="AD1190" s="74"/>
      <c r="AE1190" s="74"/>
      <c r="AF1190" s="74"/>
      <c r="AL1190" s="74"/>
      <c r="AM1190" s="74"/>
      <c r="AN1190" s="74"/>
      <c r="AT1190" s="74"/>
      <c r="AU1190" s="74"/>
      <c r="AV1190" s="74"/>
      <c r="BB1190" s="74"/>
      <c r="BC1190" s="74"/>
      <c r="BD1190" s="74"/>
      <c r="BJ1190" s="74"/>
      <c r="BK1190" s="74"/>
      <c r="BL1190" s="74"/>
      <c r="BR1190" s="74"/>
      <c r="BS1190" s="74"/>
      <c r="BT1190" s="74"/>
      <c r="BZ1190" s="74"/>
      <c r="CA1190" s="74"/>
      <c r="CB1190" s="74"/>
      <c r="CH1190" s="74"/>
      <c r="CI1190" s="74"/>
      <c r="CJ1190" s="74"/>
      <c r="CP1190" s="74"/>
      <c r="CQ1190" s="74"/>
      <c r="CR1190" s="74"/>
      <c r="CX1190" s="74"/>
      <c r="CY1190" s="74"/>
      <c r="CZ1190" s="74"/>
      <c r="DF1190" s="74">
        <v>1.9999999999999999E-11</v>
      </c>
      <c r="DG1190" s="74">
        <v>1.63153524958</v>
      </c>
      <c r="DH1190" s="74">
        <v>99979.736199522493</v>
      </c>
      <c r="DI1190" s="73">
        <f t="shared" si="472"/>
        <v>-5.5703006739566956E-12</v>
      </c>
      <c r="DJ1190" s="73">
        <f t="shared" si="473"/>
        <v>-5.6096241494683095E-12</v>
      </c>
      <c r="DK1190" s="73">
        <f t="shared" si="474"/>
        <v>-5.6096274501584184E-12</v>
      </c>
      <c r="DL1190" s="73">
        <f t="shared" si="475"/>
        <v>-5.6096274504421389E-12</v>
      </c>
      <c r="DN1190" s="74"/>
      <c r="DO1190" s="74"/>
      <c r="DP1190" s="74"/>
      <c r="DV1190" s="74"/>
      <c r="DW1190" s="74"/>
      <c r="DX1190" s="74"/>
      <c r="ED1190" s="74"/>
      <c r="EE1190" s="74"/>
      <c r="EF1190" s="74"/>
      <c r="EL1190" s="74"/>
      <c r="EM1190" s="74"/>
      <c r="EN1190" s="74"/>
      <c r="ET1190" s="74"/>
      <c r="EU1190" s="74"/>
      <c r="EV1190" s="74"/>
    </row>
    <row r="1191" spans="12:152" s="73" customFormat="1" ht="13.5" x14ac:dyDescent="0.3">
      <c r="L1191" s="74"/>
      <c r="N1191" s="74">
        <v>1E-10</v>
      </c>
      <c r="O1191" s="74">
        <v>6.0236999987999997</v>
      </c>
      <c r="P1191" s="74">
        <v>105403.880949485</v>
      </c>
      <c r="Q1191" s="73">
        <f t="shared" si="468"/>
        <v>-8.9216776035954959E-11</v>
      </c>
      <c r="R1191" s="73">
        <f t="shared" si="469"/>
        <v>-8.9119050522883773E-11</v>
      </c>
      <c r="S1191" s="73">
        <f t="shared" si="470"/>
        <v>-8.9119042300212202E-11</v>
      </c>
      <c r="T1191" s="73">
        <f t="shared" si="471"/>
        <v>-8.9119042299510831E-11</v>
      </c>
      <c r="V1191" s="74"/>
      <c r="W1191" s="74"/>
      <c r="X1191" s="74"/>
      <c r="AD1191" s="74"/>
      <c r="AE1191" s="74"/>
      <c r="AF1191" s="74"/>
      <c r="AL1191" s="74"/>
      <c r="AM1191" s="74"/>
      <c r="AN1191" s="74"/>
      <c r="AT1191" s="74"/>
      <c r="AU1191" s="74"/>
      <c r="AV1191" s="74"/>
      <c r="BB1191" s="74"/>
      <c r="BC1191" s="74"/>
      <c r="BD1191" s="74"/>
      <c r="BJ1191" s="74"/>
      <c r="BK1191" s="74"/>
      <c r="BL1191" s="74"/>
      <c r="BR1191" s="74"/>
      <c r="BS1191" s="74"/>
      <c r="BT1191" s="74"/>
      <c r="BZ1191" s="74"/>
      <c r="CA1191" s="74"/>
      <c r="CB1191" s="74"/>
      <c r="CH1191" s="74"/>
      <c r="CI1191" s="74"/>
      <c r="CJ1191" s="74"/>
      <c r="CP1191" s="74"/>
      <c r="CQ1191" s="74"/>
      <c r="CR1191" s="74"/>
      <c r="CX1191" s="74"/>
      <c r="CY1191" s="74"/>
      <c r="CZ1191" s="74"/>
      <c r="DF1191" s="74">
        <v>1.9999999999999999E-11</v>
      </c>
      <c r="DG1191" s="74">
        <v>5.1861373550299996</v>
      </c>
      <c r="DH1191" s="74">
        <v>50600.960481866197</v>
      </c>
      <c r="DI1191" s="73">
        <f t="shared" si="472"/>
        <v>-1.3894257531080284E-11</v>
      </c>
      <c r="DJ1191" s="73">
        <f t="shared" si="473"/>
        <v>-1.390915958705088E-11</v>
      </c>
      <c r="DK1191" s="73">
        <f t="shared" si="474"/>
        <v>-1.39091608376297E-11</v>
      </c>
      <c r="DL1191" s="73">
        <f t="shared" si="475"/>
        <v>-1.3909160837735901E-11</v>
      </c>
      <c r="DN1191" s="74"/>
      <c r="DO1191" s="74"/>
      <c r="DP1191" s="74"/>
      <c r="DV1191" s="74"/>
      <c r="DW1191" s="74"/>
      <c r="DX1191" s="74"/>
      <c r="ED1191" s="74"/>
      <c r="EE1191" s="74"/>
      <c r="EF1191" s="74"/>
      <c r="EL1191" s="74"/>
      <c r="EM1191" s="74"/>
      <c r="EN1191" s="74"/>
      <c r="ET1191" s="74"/>
      <c r="EU1191" s="74"/>
      <c r="EV1191" s="74"/>
    </row>
    <row r="1192" spans="12:152" s="73" customFormat="1" ht="13.5" x14ac:dyDescent="0.3">
      <c r="L1192" s="74"/>
      <c r="N1192" s="74">
        <v>8.9999999999999999E-11</v>
      </c>
      <c r="O1192" s="74">
        <v>1.4100538391899999</v>
      </c>
      <c r="P1192" s="74">
        <v>215473.935733839</v>
      </c>
      <c r="Q1192" s="73">
        <f t="shared" si="468"/>
        <v>1.698293951360661E-11</v>
      </c>
      <c r="R1192" s="73">
        <f t="shared" si="469"/>
        <v>1.7372837692400398E-11</v>
      </c>
      <c r="S1192" s="73">
        <f t="shared" si="470"/>
        <v>1.7372870414958689E-11</v>
      </c>
      <c r="T1192" s="73">
        <f t="shared" si="471"/>
        <v>1.737287041772956E-11</v>
      </c>
      <c r="V1192" s="74"/>
      <c r="W1192" s="74"/>
      <c r="X1192" s="74"/>
      <c r="AD1192" s="74"/>
      <c r="AE1192" s="74"/>
      <c r="AF1192" s="74"/>
      <c r="AL1192" s="74"/>
      <c r="AM1192" s="74"/>
      <c r="AN1192" s="74"/>
      <c r="AT1192" s="74"/>
      <c r="AU1192" s="74"/>
      <c r="AV1192" s="74"/>
      <c r="BB1192" s="74"/>
      <c r="BC1192" s="74"/>
      <c r="BD1192" s="74"/>
      <c r="BJ1192" s="74"/>
      <c r="BK1192" s="74"/>
      <c r="BL1192" s="74"/>
      <c r="BR1192" s="74"/>
      <c r="BS1192" s="74"/>
      <c r="BT1192" s="74"/>
      <c r="BZ1192" s="74"/>
      <c r="CA1192" s="74"/>
      <c r="CB1192" s="74"/>
      <c r="CH1192" s="74"/>
      <c r="CI1192" s="74"/>
      <c r="CJ1192" s="74"/>
      <c r="CP1192" s="74"/>
      <c r="CQ1192" s="74"/>
      <c r="CR1192" s="74"/>
      <c r="CX1192" s="74"/>
      <c r="CY1192" s="74"/>
      <c r="CZ1192" s="74"/>
      <c r="DF1192" s="74">
        <v>1.9999999999999999E-11</v>
      </c>
      <c r="DG1192" s="74">
        <v>2.5542054795900002</v>
      </c>
      <c r="DH1192" s="74">
        <v>76064.622081435504</v>
      </c>
      <c r="DI1192" s="73">
        <f t="shared" si="472"/>
        <v>1.9600003950440939E-11</v>
      </c>
      <c r="DJ1192" s="73">
        <f t="shared" si="473"/>
        <v>1.9606180719466461E-11</v>
      </c>
      <c r="DK1192" s="73">
        <f t="shared" si="474"/>
        <v>1.9606181236081928E-11</v>
      </c>
      <c r="DL1192" s="73">
        <f t="shared" si="475"/>
        <v>1.960618123612593E-11</v>
      </c>
      <c r="DN1192" s="74"/>
      <c r="DO1192" s="74"/>
      <c r="DP1192" s="74"/>
      <c r="DV1192" s="74"/>
      <c r="DW1192" s="74"/>
      <c r="DX1192" s="74"/>
      <c r="ED1192" s="74"/>
      <c r="EE1192" s="74"/>
      <c r="EF1192" s="74"/>
      <c r="EL1192" s="74"/>
      <c r="EM1192" s="74"/>
      <c r="EN1192" s="74"/>
      <c r="ET1192" s="74"/>
      <c r="EU1192" s="74"/>
      <c r="EV1192" s="74"/>
    </row>
    <row r="1193" spans="12:152" s="73" customFormat="1" ht="13.5" x14ac:dyDescent="0.3">
      <c r="L1193" s="74"/>
      <c r="N1193" s="74">
        <v>7.9999999999999995E-11</v>
      </c>
      <c r="O1193" s="74">
        <v>2.9506402556800002</v>
      </c>
      <c r="P1193" s="74">
        <v>182611.44065566099</v>
      </c>
      <c r="Q1193" s="73">
        <f t="shared" si="468"/>
        <v>-7.9588290105883152E-11</v>
      </c>
      <c r="R1193" s="73">
        <f t="shared" si="469"/>
        <v>-7.9618051073005124E-11</v>
      </c>
      <c r="S1193" s="73">
        <f t="shared" si="470"/>
        <v>-7.961805352503918E-11</v>
      </c>
      <c r="T1193" s="73">
        <f t="shared" si="471"/>
        <v>-7.9618053525245122E-11</v>
      </c>
      <c r="V1193" s="74"/>
      <c r="W1193" s="74"/>
      <c r="X1193" s="74"/>
      <c r="AD1193" s="74"/>
      <c r="AE1193" s="74"/>
      <c r="AF1193" s="74"/>
      <c r="AL1193" s="74"/>
      <c r="AM1193" s="74"/>
      <c r="AN1193" s="74"/>
      <c r="AT1193" s="74"/>
      <c r="AU1193" s="74"/>
      <c r="AV1193" s="74"/>
      <c r="BB1193" s="74"/>
      <c r="BC1193" s="74"/>
      <c r="BD1193" s="74"/>
      <c r="BJ1193" s="74"/>
      <c r="BK1193" s="74"/>
      <c r="BL1193" s="74"/>
      <c r="BR1193" s="74"/>
      <c r="BS1193" s="74"/>
      <c r="BT1193" s="74"/>
      <c r="BZ1193" s="74"/>
      <c r="CA1193" s="74"/>
      <c r="CB1193" s="74"/>
      <c r="CH1193" s="74"/>
      <c r="CI1193" s="74"/>
      <c r="CJ1193" s="74"/>
      <c r="CP1193" s="74"/>
      <c r="CQ1193" s="74"/>
      <c r="CR1193" s="74"/>
      <c r="CX1193" s="74"/>
      <c r="CY1193" s="74"/>
      <c r="CZ1193" s="74"/>
      <c r="DF1193" s="74">
        <v>1.9999999999999999E-11</v>
      </c>
      <c r="DG1193" s="74">
        <v>4.0599688895800004</v>
      </c>
      <c r="DH1193" s="74">
        <v>24502.762399553401</v>
      </c>
      <c r="DI1193" s="73">
        <f t="shared" si="472"/>
        <v>1.9914336988911322E-11</v>
      </c>
      <c r="DJ1193" s="73">
        <f t="shared" si="473"/>
        <v>1.9913406479285796E-11</v>
      </c>
      <c r="DK1193" s="73">
        <f t="shared" si="474"/>
        <v>1.991340640094783E-11</v>
      </c>
      <c r="DL1193" s="73">
        <f t="shared" si="475"/>
        <v>1.9913406400941174E-11</v>
      </c>
      <c r="DN1193" s="74"/>
      <c r="DO1193" s="74"/>
      <c r="DP1193" s="74"/>
      <c r="DV1193" s="74"/>
      <c r="DW1193" s="74"/>
      <c r="DX1193" s="74"/>
      <c r="ED1193" s="74"/>
      <c r="EE1193" s="74"/>
      <c r="EF1193" s="74"/>
      <c r="EL1193" s="74"/>
      <c r="EM1193" s="74"/>
      <c r="EN1193" s="74"/>
      <c r="ET1193" s="74"/>
      <c r="EU1193" s="74"/>
      <c r="EV1193" s="74"/>
    </row>
    <row r="1194" spans="12:152" s="73" customFormat="1" ht="13.5" x14ac:dyDescent="0.3">
      <c r="L1194" s="74"/>
      <c r="N1194" s="74">
        <v>1.0999999999999999E-10</v>
      </c>
      <c r="O1194" s="74">
        <v>0.82592745775999998</v>
      </c>
      <c r="P1194" s="74">
        <v>52098.055739164403</v>
      </c>
      <c r="Q1194" s="73">
        <f t="shared" si="468"/>
        <v>3.6463447853056886E-11</v>
      </c>
      <c r="R1194" s="73">
        <f t="shared" si="469"/>
        <v>3.6352685615727781E-11</v>
      </c>
      <c r="S1194" s="73">
        <f t="shared" si="470"/>
        <v>3.6352676314163354E-11</v>
      </c>
      <c r="T1194" s="73">
        <f t="shared" si="471"/>
        <v>3.6352676313384364E-11</v>
      </c>
      <c r="V1194" s="74"/>
      <c r="W1194" s="74"/>
      <c r="X1194" s="74"/>
      <c r="AD1194" s="74"/>
      <c r="AE1194" s="74"/>
      <c r="AF1194" s="74"/>
      <c r="AL1194" s="74"/>
      <c r="AM1194" s="74"/>
      <c r="AN1194" s="74"/>
      <c r="AT1194" s="74"/>
      <c r="AU1194" s="74"/>
      <c r="AV1194" s="74"/>
      <c r="BB1194" s="74"/>
      <c r="BC1194" s="74"/>
      <c r="BD1194" s="74"/>
      <c r="BJ1194" s="74"/>
      <c r="BK1194" s="74"/>
      <c r="BL1194" s="74"/>
      <c r="BR1194" s="74"/>
      <c r="BS1194" s="74"/>
      <c r="BT1194" s="74"/>
      <c r="BZ1194" s="74"/>
      <c r="CA1194" s="74"/>
      <c r="CB1194" s="74"/>
      <c r="CH1194" s="74"/>
      <c r="CI1194" s="74"/>
      <c r="CJ1194" s="74"/>
      <c r="CP1194" s="74"/>
      <c r="CQ1194" s="74"/>
      <c r="CR1194" s="74"/>
      <c r="CX1194" s="74"/>
      <c r="CY1194" s="74"/>
      <c r="CZ1194" s="74"/>
      <c r="DF1194" s="74">
        <v>1.9999999999999999E-11</v>
      </c>
      <c r="DG1194" s="74">
        <v>2.47809526116</v>
      </c>
      <c r="DH1194" s="74">
        <v>179966.86716554599</v>
      </c>
      <c r="DI1194" s="73">
        <f t="shared" si="472"/>
        <v>-1.5819897561787415E-11</v>
      </c>
      <c r="DJ1194" s="73">
        <f t="shared" si="473"/>
        <v>-1.5864894583103697E-11</v>
      </c>
      <c r="DK1194" s="73">
        <f t="shared" si="474"/>
        <v>-1.5864898352103103E-11</v>
      </c>
      <c r="DL1194" s="73">
        <f t="shared" si="475"/>
        <v>-1.5864898352418763E-11</v>
      </c>
      <c r="DN1194" s="74"/>
      <c r="DO1194" s="74"/>
      <c r="DP1194" s="74"/>
      <c r="DV1194" s="74"/>
      <c r="DW1194" s="74"/>
      <c r="DX1194" s="74"/>
      <c r="ED1194" s="74"/>
      <c r="EE1194" s="74"/>
      <c r="EF1194" s="74"/>
      <c r="EL1194" s="74"/>
      <c r="EM1194" s="74"/>
      <c r="EN1194" s="74"/>
      <c r="ET1194" s="74"/>
      <c r="EU1194" s="74"/>
      <c r="EV1194" s="74"/>
    </row>
    <row r="1195" spans="12:152" s="73" customFormat="1" ht="13.5" x14ac:dyDescent="0.3">
      <c r="L1195" s="74"/>
      <c r="N1195" s="74">
        <v>1.0999999999999999E-10</v>
      </c>
      <c r="O1195" s="74">
        <v>1.89268014069</v>
      </c>
      <c r="P1195" s="74">
        <v>53265.515074342002</v>
      </c>
      <c r="Q1195" s="73">
        <f t="shared" si="468"/>
        <v>1.0983984232657066E-10</v>
      </c>
      <c r="R1195" s="73">
        <f t="shared" si="469"/>
        <v>1.0983330335997129E-10</v>
      </c>
      <c r="S1195" s="73">
        <f t="shared" si="470"/>
        <v>1.0983330280545743E-10</v>
      </c>
      <c r="T1195" s="73">
        <f t="shared" si="471"/>
        <v>1.0983330280541064E-10</v>
      </c>
      <c r="V1195" s="74"/>
      <c r="W1195" s="74"/>
      <c r="X1195" s="74"/>
      <c r="AD1195" s="74"/>
      <c r="AE1195" s="74"/>
      <c r="AF1195" s="74"/>
      <c r="AL1195" s="74"/>
      <c r="AM1195" s="74"/>
      <c r="AN1195" s="74"/>
      <c r="AT1195" s="74"/>
      <c r="AU1195" s="74"/>
      <c r="AV1195" s="74"/>
      <c r="BB1195" s="74"/>
      <c r="BC1195" s="74"/>
      <c r="BD1195" s="74"/>
      <c r="BJ1195" s="74"/>
      <c r="BK1195" s="74"/>
      <c r="BL1195" s="74"/>
      <c r="BR1195" s="74"/>
      <c r="BS1195" s="74"/>
      <c r="BT1195" s="74"/>
      <c r="BZ1195" s="74"/>
      <c r="CA1195" s="74"/>
      <c r="CB1195" s="74"/>
      <c r="CH1195" s="74"/>
      <c r="CI1195" s="74"/>
      <c r="CJ1195" s="74"/>
      <c r="CP1195" s="74"/>
      <c r="CQ1195" s="74"/>
      <c r="CR1195" s="74"/>
      <c r="CX1195" s="74"/>
      <c r="CY1195" s="74"/>
      <c r="CZ1195" s="74"/>
      <c r="DF1195" s="74">
        <v>1.9999999999999999E-11</v>
      </c>
      <c r="DG1195" s="74">
        <v>1.2552826505600001</v>
      </c>
      <c r="DH1195" s="74">
        <v>50912.648920570202</v>
      </c>
      <c r="DI1195" s="73">
        <f t="shared" si="472"/>
        <v>7.111620782109121E-12</v>
      </c>
      <c r="DJ1195" s="73">
        <f t="shared" si="473"/>
        <v>7.092124074870828E-12</v>
      </c>
      <c r="DK1195" s="73">
        <f t="shared" si="474"/>
        <v>7.0921224375624457E-12</v>
      </c>
      <c r="DL1195" s="73">
        <f t="shared" si="475"/>
        <v>7.0921224374242573E-12</v>
      </c>
      <c r="DN1195" s="74"/>
      <c r="DO1195" s="74"/>
      <c r="DP1195" s="74"/>
      <c r="DV1195" s="74"/>
      <c r="DW1195" s="74"/>
      <c r="DX1195" s="74"/>
      <c r="ED1195" s="74"/>
      <c r="EE1195" s="74"/>
      <c r="EF1195" s="74"/>
      <c r="EL1195" s="74"/>
      <c r="EM1195" s="74"/>
      <c r="EN1195" s="74"/>
      <c r="ET1195" s="74"/>
      <c r="EU1195" s="74"/>
      <c r="EV1195" s="74"/>
    </row>
    <row r="1196" spans="12:152" s="73" customFormat="1" ht="13.5" x14ac:dyDescent="0.3">
      <c r="L1196" s="74"/>
      <c r="N1196" s="74">
        <v>8.9999999999999999E-11</v>
      </c>
      <c r="O1196" s="74">
        <v>0.91534494503999997</v>
      </c>
      <c r="P1196" s="74">
        <v>130446.14426677</v>
      </c>
      <c r="Q1196" s="73">
        <f t="shared" si="468"/>
        <v>-5.1094375391593642E-11</v>
      </c>
      <c r="R1196" s="73">
        <f t="shared" si="469"/>
        <v>-5.0896238969147075E-11</v>
      </c>
      <c r="S1196" s="73">
        <f t="shared" si="470"/>
        <v>-5.0896222317945658E-11</v>
      </c>
      <c r="T1196" s="73">
        <f t="shared" si="471"/>
        <v>-5.0896222316527974E-11</v>
      </c>
      <c r="V1196" s="74"/>
      <c r="W1196" s="74"/>
      <c r="X1196" s="74"/>
      <c r="AD1196" s="74"/>
      <c r="AE1196" s="74"/>
      <c r="AF1196" s="74"/>
      <c r="AL1196" s="74"/>
      <c r="AM1196" s="74"/>
      <c r="AN1196" s="74"/>
      <c r="AT1196" s="74"/>
      <c r="AU1196" s="74"/>
      <c r="AV1196" s="74"/>
      <c r="BB1196" s="74"/>
      <c r="BC1196" s="74"/>
      <c r="BD1196" s="74"/>
      <c r="BJ1196" s="74"/>
      <c r="BK1196" s="74"/>
      <c r="BL1196" s="74"/>
      <c r="BR1196" s="74"/>
      <c r="BS1196" s="74"/>
      <c r="BT1196" s="74"/>
      <c r="BZ1196" s="74"/>
      <c r="CA1196" s="74"/>
      <c r="CB1196" s="74"/>
      <c r="CH1196" s="74"/>
      <c r="CI1196" s="74"/>
      <c r="CJ1196" s="74"/>
      <c r="CP1196" s="74"/>
      <c r="CQ1196" s="74"/>
      <c r="CR1196" s="74"/>
      <c r="CX1196" s="74"/>
      <c r="CY1196" s="74"/>
      <c r="CZ1196" s="74"/>
      <c r="DF1196" s="74">
        <v>1.9999999999999999E-11</v>
      </c>
      <c r="DG1196" s="74">
        <v>0.75306774592000003</v>
      </c>
      <c r="DH1196" s="74">
        <v>235746.728015776</v>
      </c>
      <c r="DI1196" s="73">
        <f t="shared" si="472"/>
        <v>-1.9843165966216507E-11</v>
      </c>
      <c r="DJ1196" s="73">
        <f t="shared" si="473"/>
        <v>-1.9855004822635053E-11</v>
      </c>
      <c r="DK1196" s="73">
        <f t="shared" si="474"/>
        <v>-1.9855005797217877E-11</v>
      </c>
      <c r="DL1196" s="73">
        <f t="shared" si="475"/>
        <v>-1.9855005797299862E-11</v>
      </c>
      <c r="DN1196" s="74"/>
      <c r="DO1196" s="74"/>
      <c r="DP1196" s="74"/>
      <c r="DV1196" s="74"/>
      <c r="DW1196" s="74"/>
      <c r="DX1196" s="74"/>
      <c r="ED1196" s="74"/>
      <c r="EE1196" s="74"/>
      <c r="EF1196" s="74"/>
      <c r="EL1196" s="74"/>
      <c r="EM1196" s="74"/>
      <c r="EN1196" s="74"/>
      <c r="ET1196" s="74"/>
      <c r="EU1196" s="74"/>
      <c r="EV1196" s="74"/>
    </row>
    <row r="1197" spans="12:152" s="73" customFormat="1" ht="13.5" x14ac:dyDescent="0.3">
      <c r="L1197" s="74"/>
      <c r="N1197" s="74">
        <v>1.0999999999999999E-10</v>
      </c>
      <c r="O1197" s="74">
        <v>5.6865142837300002</v>
      </c>
      <c r="P1197" s="74">
        <v>97466.462676365903</v>
      </c>
      <c r="Q1197" s="73">
        <f t="shared" si="468"/>
        <v>6.6703326289968274E-11</v>
      </c>
      <c r="R1197" s="73">
        <f t="shared" si="469"/>
        <v>6.6528580136542416E-11</v>
      </c>
      <c r="S1197" s="73">
        <f t="shared" si="470"/>
        <v>6.6528565453378541E-11</v>
      </c>
      <c r="T1197" s="73">
        <f t="shared" si="471"/>
        <v>6.6528565452123695E-11</v>
      </c>
      <c r="V1197" s="74"/>
      <c r="W1197" s="74"/>
      <c r="X1197" s="74"/>
      <c r="AD1197" s="74"/>
      <c r="AE1197" s="74"/>
      <c r="AF1197" s="74"/>
      <c r="AL1197" s="74"/>
      <c r="AM1197" s="74"/>
      <c r="AN1197" s="74"/>
      <c r="AT1197" s="74"/>
      <c r="AU1197" s="74"/>
      <c r="AV1197" s="74"/>
      <c r="BB1197" s="74"/>
      <c r="BC1197" s="74"/>
      <c r="BD1197" s="74"/>
      <c r="BJ1197" s="74"/>
      <c r="BK1197" s="74"/>
      <c r="BL1197" s="74"/>
      <c r="BR1197" s="74"/>
      <c r="BS1197" s="74"/>
      <c r="BT1197" s="74"/>
      <c r="BZ1197" s="74"/>
      <c r="CA1197" s="74"/>
      <c r="CB1197" s="74"/>
      <c r="CH1197" s="74"/>
      <c r="CI1197" s="74"/>
      <c r="CJ1197" s="74"/>
      <c r="CP1197" s="74"/>
      <c r="CQ1197" s="74"/>
      <c r="CR1197" s="74"/>
      <c r="CX1197" s="74"/>
      <c r="CY1197" s="74"/>
      <c r="CZ1197" s="74"/>
      <c r="DF1197" s="74">
        <v>1.9999999999999999E-11</v>
      </c>
      <c r="DG1197" s="74">
        <v>2.9746464376900001</v>
      </c>
      <c r="DH1197" s="74">
        <v>31219.544225631798</v>
      </c>
      <c r="DI1197" s="73">
        <f t="shared" si="472"/>
        <v>9.050390545312498E-12</v>
      </c>
      <c r="DJ1197" s="73">
        <f t="shared" si="473"/>
        <v>9.0617931478893777E-12</v>
      </c>
      <c r="DK1197" s="73">
        <f t="shared" si="474"/>
        <v>9.0617941051186185E-12</v>
      </c>
      <c r="DL1197" s="73">
        <f t="shared" si="475"/>
        <v>9.0617941051996968E-12</v>
      </c>
      <c r="DN1197" s="74"/>
      <c r="DO1197" s="74"/>
      <c r="DP1197" s="74"/>
      <c r="DV1197" s="74"/>
      <c r="DW1197" s="74"/>
      <c r="DX1197" s="74"/>
      <c r="ED1197" s="74"/>
      <c r="EE1197" s="74"/>
      <c r="EF1197" s="74"/>
      <c r="EL1197" s="74"/>
      <c r="EM1197" s="74"/>
      <c r="EN1197" s="74"/>
      <c r="ET1197" s="74"/>
      <c r="EU1197" s="74"/>
      <c r="EV1197" s="74"/>
    </row>
    <row r="1198" spans="12:152" s="73" customFormat="1" ht="13.5" x14ac:dyDescent="0.3">
      <c r="L1198" s="74"/>
      <c r="N1198" s="74">
        <v>7.9999999999999995E-11</v>
      </c>
      <c r="O1198" s="74">
        <v>6.0933653920199999</v>
      </c>
      <c r="P1198" s="74">
        <v>65538.255989947502</v>
      </c>
      <c r="Q1198" s="73">
        <f t="shared" si="468"/>
        <v>-5.9920659214204854E-11</v>
      </c>
      <c r="R1198" s="73">
        <f t="shared" si="469"/>
        <v>-5.9849453898680689E-11</v>
      </c>
      <c r="S1198" s="73">
        <f t="shared" si="470"/>
        <v>-5.984944791560957E-11</v>
      </c>
      <c r="T1198" s="73">
        <f t="shared" si="471"/>
        <v>-5.9849447915102625E-11</v>
      </c>
      <c r="V1198" s="74"/>
      <c r="W1198" s="74"/>
      <c r="X1198" s="74"/>
      <c r="AD1198" s="74"/>
      <c r="AE1198" s="74"/>
      <c r="AF1198" s="74"/>
      <c r="AL1198" s="74"/>
      <c r="AM1198" s="74"/>
      <c r="AN1198" s="74"/>
      <c r="AT1198" s="74"/>
      <c r="AU1198" s="74"/>
      <c r="AV1198" s="74"/>
      <c r="BB1198" s="74"/>
      <c r="BC1198" s="74"/>
      <c r="BD1198" s="74"/>
      <c r="BJ1198" s="74"/>
      <c r="BK1198" s="74"/>
      <c r="BL1198" s="74"/>
      <c r="BR1198" s="74"/>
      <c r="BS1198" s="74"/>
      <c r="BT1198" s="74"/>
      <c r="BZ1198" s="74"/>
      <c r="CA1198" s="74"/>
      <c r="CB1198" s="74"/>
      <c r="CH1198" s="74"/>
      <c r="CI1198" s="74"/>
      <c r="CJ1198" s="74"/>
      <c r="CP1198" s="74"/>
      <c r="CQ1198" s="74"/>
      <c r="CR1198" s="74"/>
      <c r="CX1198" s="74"/>
      <c r="CY1198" s="74"/>
      <c r="CZ1198" s="74"/>
      <c r="DF1198" s="74">
        <v>9.9999999999999994E-12</v>
      </c>
      <c r="DG1198" s="74">
        <v>0.17722772218999999</v>
      </c>
      <c r="DH1198" s="74">
        <v>158438.61833266201</v>
      </c>
      <c r="DI1198" s="73">
        <f t="shared" si="472"/>
        <v>-8.4921080244242087E-12</v>
      </c>
      <c r="DJ1198" s="73">
        <f t="shared" si="473"/>
        <v>-8.509199379712875E-12</v>
      </c>
      <c r="DK1198" s="73">
        <f t="shared" si="474"/>
        <v>-8.5092008109780913E-12</v>
      </c>
      <c r="DL1198" s="73">
        <f t="shared" si="475"/>
        <v>-8.5092008110999195E-12</v>
      </c>
      <c r="DN1198" s="74"/>
      <c r="DO1198" s="74"/>
      <c r="DP1198" s="74"/>
      <c r="DV1198" s="74"/>
      <c r="DW1198" s="74"/>
      <c r="DX1198" s="74"/>
      <c r="ED1198" s="74"/>
      <c r="EE1198" s="74"/>
      <c r="EF1198" s="74"/>
      <c r="EL1198" s="74"/>
      <c r="EM1198" s="74"/>
      <c r="EN1198" s="74"/>
      <c r="ET1198" s="74"/>
      <c r="EU1198" s="74"/>
      <c r="EV1198" s="74"/>
    </row>
    <row r="1199" spans="12:152" s="73" customFormat="1" ht="13.5" x14ac:dyDescent="0.3">
      <c r="L1199" s="74"/>
      <c r="N1199" s="74">
        <v>1E-10</v>
      </c>
      <c r="O1199" s="74">
        <v>4.7186487097900001</v>
      </c>
      <c r="P1199" s="74">
        <v>1865.2314025175999</v>
      </c>
      <c r="Q1199" s="73">
        <f t="shared" si="468"/>
        <v>-8.9781106865669473E-11</v>
      </c>
      <c r="R1199" s="73">
        <f t="shared" si="469"/>
        <v>-8.978278921757479E-11</v>
      </c>
      <c r="S1199" s="73">
        <f t="shared" si="470"/>
        <v>-8.9782789358822988E-11</v>
      </c>
      <c r="T1199" s="73">
        <f t="shared" si="471"/>
        <v>-8.9782789358835189E-11</v>
      </c>
      <c r="V1199" s="74"/>
      <c r="W1199" s="74"/>
      <c r="X1199" s="74"/>
      <c r="AD1199" s="74"/>
      <c r="AE1199" s="74"/>
      <c r="AF1199" s="74"/>
      <c r="AL1199" s="74"/>
      <c r="AM1199" s="74"/>
      <c r="AN1199" s="74"/>
      <c r="AT1199" s="74"/>
      <c r="AU1199" s="74"/>
      <c r="AV1199" s="74"/>
      <c r="BB1199" s="74"/>
      <c r="BC1199" s="74"/>
      <c r="BD1199" s="74"/>
      <c r="BJ1199" s="74"/>
      <c r="BK1199" s="74"/>
      <c r="BL1199" s="74"/>
      <c r="BR1199" s="74"/>
      <c r="BS1199" s="74"/>
      <c r="BT1199" s="74"/>
      <c r="BZ1199" s="74"/>
      <c r="CA1199" s="74"/>
      <c r="CB1199" s="74"/>
      <c r="CH1199" s="74"/>
      <c r="CI1199" s="74"/>
      <c r="CJ1199" s="74"/>
      <c r="CP1199" s="74"/>
      <c r="CQ1199" s="74"/>
      <c r="CR1199" s="74"/>
      <c r="CX1199" s="74"/>
      <c r="CY1199" s="74"/>
      <c r="CZ1199" s="74"/>
      <c r="DF1199" s="74">
        <v>1.9999999999999999E-11</v>
      </c>
      <c r="DG1199" s="74">
        <v>4.9458980842400004</v>
      </c>
      <c r="DH1199" s="74">
        <v>168959.461499842</v>
      </c>
      <c r="DI1199" s="73">
        <f t="shared" si="472"/>
        <v>-1.9252717147286471E-11</v>
      </c>
      <c r="DJ1199" s="73">
        <f t="shared" si="473"/>
        <v>-1.9271344540508174E-11</v>
      </c>
      <c r="DK1199" s="73">
        <f t="shared" si="474"/>
        <v>-1.9271346094814095E-11</v>
      </c>
      <c r="DL1199" s="73">
        <f t="shared" si="475"/>
        <v>-1.9271346094947888E-11</v>
      </c>
      <c r="DN1199" s="74"/>
      <c r="DO1199" s="74"/>
      <c r="DP1199" s="74"/>
      <c r="DV1199" s="74"/>
      <c r="DW1199" s="74"/>
      <c r="DX1199" s="74"/>
      <c r="ED1199" s="74"/>
      <c r="EE1199" s="74"/>
      <c r="EF1199" s="74"/>
      <c r="EL1199" s="74"/>
      <c r="EM1199" s="74"/>
      <c r="EN1199" s="74"/>
      <c r="ET1199" s="74"/>
      <c r="EU1199" s="74"/>
      <c r="EV1199" s="74"/>
    </row>
    <row r="1200" spans="12:152" s="73" customFormat="1" ht="13.5" x14ac:dyDescent="0.3">
      <c r="L1200" s="74"/>
      <c r="N1200" s="74">
        <v>1.0999999999999999E-10</v>
      </c>
      <c r="O1200" s="74">
        <v>0.33942008090999998</v>
      </c>
      <c r="P1200" s="74">
        <v>2352.8661537717999</v>
      </c>
      <c r="Q1200" s="73">
        <f t="shared" si="468"/>
        <v>7.2157957344339614E-11</v>
      </c>
      <c r="R1200" s="73">
        <f t="shared" si="469"/>
        <v>7.2161958377117631E-11</v>
      </c>
      <c r="S1200" s="73">
        <f t="shared" si="470"/>
        <v>7.2161958713045345E-11</v>
      </c>
      <c r="T1200" s="73">
        <f t="shared" si="471"/>
        <v>7.2161958713073663E-11</v>
      </c>
      <c r="V1200" s="74"/>
      <c r="W1200" s="74"/>
      <c r="X1200" s="74"/>
      <c r="AD1200" s="74"/>
      <c r="AE1200" s="74"/>
      <c r="AF1200" s="74"/>
      <c r="AL1200" s="74"/>
      <c r="AM1200" s="74"/>
      <c r="AN1200" s="74"/>
      <c r="AT1200" s="74"/>
      <c r="AU1200" s="74"/>
      <c r="AV1200" s="74"/>
      <c r="BB1200" s="74"/>
      <c r="BC1200" s="74"/>
      <c r="BD1200" s="74"/>
      <c r="BJ1200" s="74"/>
      <c r="BK1200" s="74"/>
      <c r="BL1200" s="74"/>
      <c r="BR1200" s="74"/>
      <c r="BS1200" s="74"/>
      <c r="BT1200" s="74"/>
      <c r="BZ1200" s="74"/>
      <c r="CA1200" s="74"/>
      <c r="CB1200" s="74"/>
      <c r="CH1200" s="74"/>
      <c r="CI1200" s="74"/>
      <c r="CJ1200" s="74"/>
      <c r="CP1200" s="74"/>
      <c r="CQ1200" s="74"/>
      <c r="CR1200" s="74"/>
      <c r="CX1200" s="74"/>
      <c r="CY1200" s="74"/>
      <c r="CZ1200" s="74"/>
      <c r="DF1200" s="74">
        <v>1.9999999999999999E-11</v>
      </c>
      <c r="DG1200" s="74">
        <v>0.63110575282000003</v>
      </c>
      <c r="DH1200" s="74">
        <v>415.55249061209997</v>
      </c>
      <c r="DI1200" s="73">
        <f t="shared" si="472"/>
        <v>9.1203611880288451E-12</v>
      </c>
      <c r="DJ1200" s="73">
        <f t="shared" si="473"/>
        <v>9.1205126847323335E-12</v>
      </c>
      <c r="DK1200" s="73">
        <f t="shared" si="474"/>
        <v>9.1205126974522726E-12</v>
      </c>
      <c r="DL1200" s="73">
        <f t="shared" si="475"/>
        <v>9.1205126974533632E-12</v>
      </c>
      <c r="DN1200" s="74"/>
      <c r="DO1200" s="74"/>
      <c r="DP1200" s="74"/>
      <c r="DV1200" s="74"/>
      <c r="DW1200" s="74"/>
      <c r="DX1200" s="74"/>
      <c r="ED1200" s="74"/>
      <c r="EE1200" s="74"/>
      <c r="EF1200" s="74"/>
      <c r="EL1200" s="74"/>
      <c r="EM1200" s="74"/>
      <c r="EN1200" s="74"/>
      <c r="ET1200" s="74"/>
      <c r="EU1200" s="74"/>
      <c r="EV1200" s="74"/>
    </row>
    <row r="1201" spans="12:152" s="73" customFormat="1" ht="13.5" x14ac:dyDescent="0.3">
      <c r="L1201" s="74"/>
      <c r="N1201" s="74">
        <v>1E-10</v>
      </c>
      <c r="O1201" s="74">
        <v>0.58149039679000003</v>
      </c>
      <c r="P1201" s="74">
        <v>51554.062482309098</v>
      </c>
      <c r="Q1201" s="73">
        <f t="shared" si="468"/>
        <v>-6.3091920203144374E-11</v>
      </c>
      <c r="R1201" s="73">
        <f t="shared" si="469"/>
        <v>-6.3009960796702613E-11</v>
      </c>
      <c r="S1201" s="73">
        <f t="shared" si="470"/>
        <v>-6.3009953912273047E-11</v>
      </c>
      <c r="T1201" s="73">
        <f t="shared" si="471"/>
        <v>-6.3009953911690401E-11</v>
      </c>
      <c r="V1201" s="74"/>
      <c r="W1201" s="74"/>
      <c r="X1201" s="74"/>
      <c r="AD1201" s="74"/>
      <c r="AE1201" s="74"/>
      <c r="AF1201" s="74"/>
      <c r="AL1201" s="74"/>
      <c r="AM1201" s="74"/>
      <c r="AN1201" s="74"/>
      <c r="AT1201" s="74"/>
      <c r="AU1201" s="74"/>
      <c r="AV1201" s="74"/>
      <c r="BB1201" s="74"/>
      <c r="BC1201" s="74"/>
      <c r="BD1201" s="74"/>
      <c r="BJ1201" s="74"/>
      <c r="BK1201" s="74"/>
      <c r="BL1201" s="74"/>
      <c r="BR1201" s="74"/>
      <c r="BS1201" s="74"/>
      <c r="BT1201" s="74"/>
      <c r="BZ1201" s="74"/>
      <c r="CA1201" s="74"/>
      <c r="CB1201" s="74"/>
      <c r="CH1201" s="74"/>
      <c r="CI1201" s="74"/>
      <c r="CJ1201" s="74"/>
      <c r="CP1201" s="74"/>
      <c r="CQ1201" s="74"/>
      <c r="CR1201" s="74"/>
      <c r="CX1201" s="74"/>
      <c r="CY1201" s="74"/>
      <c r="CZ1201" s="74"/>
      <c r="DF1201" s="74">
        <v>9.9999999999999994E-12</v>
      </c>
      <c r="DG1201" s="74">
        <v>0.77799418557</v>
      </c>
      <c r="DH1201" s="74">
        <v>299398.977207713</v>
      </c>
      <c r="DI1201" s="73">
        <f t="shared" si="472"/>
        <v>9.2128250369239067E-12</v>
      </c>
      <c r="DJ1201" s="73">
        <f t="shared" si="473"/>
        <v>9.2364997857765429E-12</v>
      </c>
      <c r="DK1201" s="73">
        <f t="shared" si="474"/>
        <v>9.2365017589848781E-12</v>
      </c>
      <c r="DL1201" s="73">
        <f t="shared" si="475"/>
        <v>9.2365017591521818E-12</v>
      </c>
      <c r="DN1201" s="74"/>
      <c r="DO1201" s="74"/>
      <c r="DP1201" s="74"/>
      <c r="DV1201" s="74"/>
      <c r="DW1201" s="74"/>
      <c r="DX1201" s="74"/>
      <c r="ED1201" s="74"/>
      <c r="EE1201" s="74"/>
      <c r="EF1201" s="74"/>
      <c r="EL1201" s="74"/>
      <c r="EM1201" s="74"/>
      <c r="EN1201" s="74"/>
      <c r="ET1201" s="74"/>
      <c r="EU1201" s="74"/>
      <c r="EV1201" s="74"/>
    </row>
    <row r="1202" spans="12:152" s="73" customFormat="1" ht="13.5" x14ac:dyDescent="0.3">
      <c r="L1202" s="74"/>
      <c r="N1202" s="74">
        <v>8.9999999999999999E-11</v>
      </c>
      <c r="O1202" s="74">
        <v>4.6390856141399999</v>
      </c>
      <c r="P1202" s="74">
        <v>130329.309386651</v>
      </c>
      <c r="Q1202" s="73">
        <f t="shared" si="468"/>
        <v>-5.8783983930231712E-11</v>
      </c>
      <c r="R1202" s="73">
        <f t="shared" si="469"/>
        <v>-5.8965694735171969E-11</v>
      </c>
      <c r="S1202" s="73">
        <f t="shared" si="470"/>
        <v>-5.8965709974375221E-11</v>
      </c>
      <c r="T1202" s="73">
        <f t="shared" si="471"/>
        <v>-5.8965709975673842E-11</v>
      </c>
      <c r="V1202" s="74"/>
      <c r="W1202" s="74"/>
      <c r="X1202" s="74"/>
      <c r="AD1202" s="74"/>
      <c r="AE1202" s="74"/>
      <c r="AF1202" s="74"/>
      <c r="AL1202" s="74"/>
      <c r="AM1202" s="74"/>
      <c r="AN1202" s="74"/>
      <c r="AT1202" s="74"/>
      <c r="AU1202" s="74"/>
      <c r="AV1202" s="74"/>
      <c r="BB1202" s="74"/>
      <c r="BC1202" s="74"/>
      <c r="BD1202" s="74"/>
      <c r="BJ1202" s="74"/>
      <c r="BK1202" s="74"/>
      <c r="BL1202" s="74"/>
      <c r="BR1202" s="74"/>
      <c r="BS1202" s="74"/>
      <c r="BT1202" s="74"/>
      <c r="BZ1202" s="74"/>
      <c r="CA1202" s="74"/>
      <c r="CB1202" s="74"/>
      <c r="CH1202" s="74"/>
      <c r="CI1202" s="74"/>
      <c r="CJ1202" s="74"/>
      <c r="CP1202" s="74"/>
      <c r="CQ1202" s="74"/>
      <c r="CR1202" s="74"/>
      <c r="CX1202" s="74"/>
      <c r="CY1202" s="74"/>
      <c r="CZ1202" s="74"/>
      <c r="DF1202" s="74">
        <v>1.9999999999999999E-11</v>
      </c>
      <c r="DG1202" s="74">
        <v>5.9786789624800001</v>
      </c>
      <c r="DH1202" s="74">
        <v>164721.69418265301</v>
      </c>
      <c r="DI1202" s="73">
        <f t="shared" si="472"/>
        <v>4.3741868703312659E-13</v>
      </c>
      <c r="DJ1202" s="73">
        <f t="shared" si="473"/>
        <v>3.6995583038789487E-13</v>
      </c>
      <c r="DK1202" s="73">
        <f t="shared" si="474"/>
        <v>3.699501658782707E-13</v>
      </c>
      <c r="DL1202" s="73">
        <f t="shared" si="475"/>
        <v>3.6995016540541434E-13</v>
      </c>
      <c r="DN1202" s="74"/>
      <c r="DO1202" s="74"/>
      <c r="DP1202" s="74"/>
      <c r="DV1202" s="74"/>
      <c r="DW1202" s="74"/>
      <c r="DX1202" s="74"/>
      <c r="ED1202" s="74"/>
      <c r="EE1202" s="74"/>
      <c r="EF1202" s="74"/>
      <c r="EL1202" s="74"/>
      <c r="EM1202" s="74"/>
      <c r="EN1202" s="74"/>
      <c r="ET1202" s="74"/>
      <c r="EU1202" s="74"/>
      <c r="EV1202" s="74"/>
    </row>
    <row r="1203" spans="12:152" s="73" customFormat="1" ht="13.5" x14ac:dyDescent="0.3">
      <c r="L1203" s="74"/>
      <c r="N1203" s="74">
        <v>7.9999999999999995E-11</v>
      </c>
      <c r="O1203" s="74">
        <v>3.2934047948399998</v>
      </c>
      <c r="P1203" s="74">
        <v>76532.587071789894</v>
      </c>
      <c r="Q1203" s="73">
        <f t="shared" si="468"/>
        <v>-5.0687526377499616E-11</v>
      </c>
      <c r="R1203" s="73">
        <f t="shared" si="469"/>
        <v>-5.0590443908272405E-11</v>
      </c>
      <c r="S1203" s="73">
        <f t="shared" si="470"/>
        <v>-5.0590435751813068E-11</v>
      </c>
      <c r="T1203" s="73">
        <f t="shared" si="471"/>
        <v>-5.0590435751122618E-11</v>
      </c>
      <c r="V1203" s="74"/>
      <c r="W1203" s="74"/>
      <c r="X1203" s="74"/>
      <c r="AD1203" s="74"/>
      <c r="AE1203" s="74"/>
      <c r="AF1203" s="74"/>
      <c r="AL1203" s="74"/>
      <c r="AM1203" s="74"/>
      <c r="AN1203" s="74"/>
      <c r="AT1203" s="74"/>
      <c r="AU1203" s="74"/>
      <c r="AV1203" s="74"/>
      <c r="BB1203" s="74"/>
      <c r="BC1203" s="74"/>
      <c r="BD1203" s="74"/>
      <c r="BJ1203" s="74"/>
      <c r="BK1203" s="74"/>
      <c r="BL1203" s="74"/>
      <c r="BR1203" s="74"/>
      <c r="BS1203" s="74"/>
      <c r="BT1203" s="74"/>
      <c r="BZ1203" s="74"/>
      <c r="CA1203" s="74"/>
      <c r="CB1203" s="74"/>
      <c r="CH1203" s="74"/>
      <c r="CI1203" s="74"/>
      <c r="CJ1203" s="74"/>
      <c r="CP1203" s="74"/>
      <c r="CQ1203" s="74"/>
      <c r="CR1203" s="74"/>
      <c r="CX1203" s="74"/>
      <c r="CY1203" s="74"/>
      <c r="CZ1203" s="74"/>
      <c r="DF1203" s="74">
        <v>1.9999999999999999E-11</v>
      </c>
      <c r="DG1203" s="74">
        <v>5.6295502584700001</v>
      </c>
      <c r="DH1203" s="74">
        <v>21819.808963380499</v>
      </c>
      <c r="DI1203" s="73">
        <f t="shared" si="472"/>
        <v>-6.1439322055197868E-12</v>
      </c>
      <c r="DJ1203" s="73">
        <f t="shared" si="473"/>
        <v>-6.1354255208919812E-12</v>
      </c>
      <c r="DK1203" s="73">
        <f t="shared" si="474"/>
        <v>-6.1354248066022047E-12</v>
      </c>
      <c r="DL1203" s="73">
        <f t="shared" si="475"/>
        <v>-6.1354248065416105E-12</v>
      </c>
      <c r="DN1203" s="74"/>
      <c r="DO1203" s="74"/>
      <c r="DP1203" s="74"/>
      <c r="DV1203" s="74"/>
      <c r="DW1203" s="74"/>
      <c r="DX1203" s="74"/>
      <c r="ED1203" s="74"/>
      <c r="EE1203" s="74"/>
      <c r="EF1203" s="74"/>
      <c r="EL1203" s="74"/>
      <c r="EM1203" s="74"/>
      <c r="EN1203" s="74"/>
      <c r="ET1203" s="74"/>
      <c r="EU1203" s="74"/>
      <c r="EV1203" s="74"/>
    </row>
    <row r="1204" spans="12:152" s="73" customFormat="1" ht="13.5" x14ac:dyDescent="0.3">
      <c r="L1204" s="74"/>
      <c r="N1204" s="74">
        <v>7.9999999999999995E-11</v>
      </c>
      <c r="O1204" s="74">
        <v>0.39996086138999998</v>
      </c>
      <c r="P1204" s="74">
        <v>31722.936870926598</v>
      </c>
      <c r="Q1204" s="73">
        <f t="shared" si="468"/>
        <v>7.3067083651988479E-11</v>
      </c>
      <c r="R1204" s="73">
        <f t="shared" si="469"/>
        <v>7.3088234524355146E-11</v>
      </c>
      <c r="S1204" s="73">
        <f t="shared" si="470"/>
        <v>7.3088236298931292E-11</v>
      </c>
      <c r="T1204" s="73">
        <f t="shared" si="471"/>
        <v>7.3088236299079215E-11</v>
      </c>
      <c r="V1204" s="74"/>
      <c r="W1204" s="74"/>
      <c r="X1204" s="74"/>
      <c r="AD1204" s="74"/>
      <c r="AE1204" s="74"/>
      <c r="AF1204" s="74"/>
      <c r="AL1204" s="74"/>
      <c r="AM1204" s="74"/>
      <c r="AN1204" s="74"/>
      <c r="AT1204" s="74"/>
      <c r="AU1204" s="74"/>
      <c r="AV1204" s="74"/>
      <c r="BB1204" s="74"/>
      <c r="BC1204" s="74"/>
      <c r="BD1204" s="74"/>
      <c r="BJ1204" s="74"/>
      <c r="BK1204" s="74"/>
      <c r="BL1204" s="74"/>
      <c r="BR1204" s="74"/>
      <c r="BS1204" s="74"/>
      <c r="BT1204" s="74"/>
      <c r="BZ1204" s="74"/>
      <c r="CA1204" s="74"/>
      <c r="CB1204" s="74"/>
      <c r="CH1204" s="74"/>
      <c r="CI1204" s="74"/>
      <c r="CJ1204" s="74"/>
      <c r="CP1204" s="74"/>
      <c r="CQ1204" s="74"/>
      <c r="CR1204" s="74"/>
      <c r="CX1204" s="74"/>
      <c r="CY1204" s="74"/>
      <c r="CZ1204" s="74"/>
      <c r="DF1204" s="74">
        <v>9.9999999999999994E-12</v>
      </c>
      <c r="DG1204" s="74">
        <v>4.9363893129400003</v>
      </c>
      <c r="DH1204" s="74">
        <v>27993.367906514599</v>
      </c>
      <c r="DI1204" s="73">
        <f t="shared" si="472"/>
        <v>5.9846328571697614E-12</v>
      </c>
      <c r="DJ1204" s="73">
        <f t="shared" si="473"/>
        <v>5.9892253522462619E-12</v>
      </c>
      <c r="DK1204" s="73">
        <f t="shared" si="474"/>
        <v>5.9892257377588997E-12</v>
      </c>
      <c r="DL1204" s="73">
        <f t="shared" si="475"/>
        <v>5.9892257377912187E-12</v>
      </c>
      <c r="DN1204" s="74"/>
      <c r="DO1204" s="74"/>
      <c r="DP1204" s="74"/>
      <c r="DV1204" s="74"/>
      <c r="DW1204" s="74"/>
      <c r="DX1204" s="74"/>
      <c r="ED1204" s="74"/>
      <c r="EE1204" s="74"/>
      <c r="EF1204" s="74"/>
      <c r="EL1204" s="74"/>
      <c r="EM1204" s="74"/>
      <c r="EN1204" s="74"/>
      <c r="ET1204" s="74"/>
      <c r="EU1204" s="74"/>
      <c r="EV1204" s="74"/>
    </row>
    <row r="1205" spans="12:152" s="73" customFormat="1" ht="13.5" x14ac:dyDescent="0.3">
      <c r="L1205" s="74"/>
      <c r="N1205" s="74">
        <v>8.9999999999999999E-11</v>
      </c>
      <c r="O1205" s="74">
        <v>2.0789205594500002</v>
      </c>
      <c r="P1205" s="74">
        <v>84307.938006097902</v>
      </c>
      <c r="Q1205" s="73">
        <f t="shared" si="468"/>
        <v>-8.4866105415877826E-12</v>
      </c>
      <c r="R1205" s="73">
        <f t="shared" si="469"/>
        <v>-8.3318787831930543E-12</v>
      </c>
      <c r="S1205" s="73">
        <f t="shared" si="470"/>
        <v>-8.3318657905543419E-12</v>
      </c>
      <c r="T1205" s="73">
        <f t="shared" si="471"/>
        <v>-8.3318657894540511E-12</v>
      </c>
      <c r="V1205" s="74"/>
      <c r="W1205" s="74"/>
      <c r="X1205" s="74"/>
      <c r="AD1205" s="74"/>
      <c r="AE1205" s="74"/>
      <c r="AF1205" s="74"/>
      <c r="AL1205" s="74"/>
      <c r="AM1205" s="74"/>
      <c r="AN1205" s="74"/>
      <c r="AT1205" s="74"/>
      <c r="AU1205" s="74"/>
      <c r="AV1205" s="74"/>
      <c r="BB1205" s="74"/>
      <c r="BC1205" s="74"/>
      <c r="BD1205" s="74"/>
      <c r="BJ1205" s="74"/>
      <c r="BK1205" s="74"/>
      <c r="BL1205" s="74"/>
      <c r="BR1205" s="74"/>
      <c r="BS1205" s="74"/>
      <c r="BT1205" s="74"/>
      <c r="BZ1205" s="74"/>
      <c r="CA1205" s="74"/>
      <c r="CB1205" s="74"/>
      <c r="CH1205" s="74"/>
      <c r="CI1205" s="74"/>
      <c r="CJ1205" s="74"/>
      <c r="CP1205" s="74"/>
      <c r="CQ1205" s="74"/>
      <c r="CR1205" s="74"/>
      <c r="CX1205" s="74"/>
      <c r="CY1205" s="74"/>
      <c r="CZ1205" s="74"/>
      <c r="DF1205" s="74">
        <v>1.9999999999999999E-11</v>
      </c>
      <c r="DG1205" s="74">
        <v>6.2257882743700002</v>
      </c>
      <c r="DH1205" s="74">
        <v>74935.573768442293</v>
      </c>
      <c r="DI1205" s="73">
        <f t="shared" si="472"/>
        <v>-6.4581696628408274E-12</v>
      </c>
      <c r="DJ1205" s="73">
        <f t="shared" si="473"/>
        <v>-6.487214259186765E-12</v>
      </c>
      <c r="DK1205" s="73">
        <f t="shared" si="474"/>
        <v>-6.487216697187224E-12</v>
      </c>
      <c r="DL1205" s="73">
        <f t="shared" si="475"/>
        <v>-6.4872166973937017E-12</v>
      </c>
      <c r="DN1205" s="74"/>
      <c r="DO1205" s="74"/>
      <c r="DP1205" s="74"/>
      <c r="DV1205" s="74"/>
      <c r="DW1205" s="74"/>
      <c r="DX1205" s="74"/>
      <c r="ED1205" s="74"/>
      <c r="EE1205" s="74"/>
      <c r="EF1205" s="74"/>
      <c r="EL1205" s="74"/>
      <c r="EM1205" s="74"/>
      <c r="EN1205" s="74"/>
      <c r="ET1205" s="74"/>
      <c r="EU1205" s="74"/>
      <c r="EV1205" s="74"/>
    </row>
    <row r="1206" spans="12:152" s="73" customFormat="1" ht="13.5" x14ac:dyDescent="0.3">
      <c r="L1206" s="74"/>
      <c r="N1206" s="74">
        <v>7.9999999999999995E-11</v>
      </c>
      <c r="O1206" s="74">
        <v>0.10251061291000001</v>
      </c>
      <c r="P1206" s="74">
        <v>130489.512329775</v>
      </c>
      <c r="Q1206" s="73">
        <f t="shared" si="468"/>
        <v>-3.8021754438381872E-11</v>
      </c>
      <c r="R1206" s="73">
        <f t="shared" si="469"/>
        <v>-3.7833496075020889E-11</v>
      </c>
      <c r="S1206" s="73">
        <f t="shared" si="470"/>
        <v>-3.7833480257077452E-11</v>
      </c>
      <c r="T1206" s="73">
        <f t="shared" si="471"/>
        <v>-3.7833480255763224E-11</v>
      </c>
      <c r="V1206" s="74"/>
      <c r="W1206" s="74"/>
      <c r="X1206" s="74"/>
      <c r="AD1206" s="74"/>
      <c r="AE1206" s="74"/>
      <c r="AF1206" s="74"/>
      <c r="AL1206" s="74"/>
      <c r="AM1206" s="74"/>
      <c r="AN1206" s="74"/>
      <c r="AT1206" s="74"/>
      <c r="AU1206" s="74"/>
      <c r="AV1206" s="74"/>
      <c r="BB1206" s="74"/>
      <c r="BC1206" s="74"/>
      <c r="BD1206" s="74"/>
      <c r="BJ1206" s="74"/>
      <c r="BK1206" s="74"/>
      <c r="BL1206" s="74"/>
      <c r="BR1206" s="74"/>
      <c r="BS1206" s="74"/>
      <c r="BT1206" s="74"/>
      <c r="BZ1206" s="74"/>
      <c r="CA1206" s="74"/>
      <c r="CB1206" s="74"/>
      <c r="CH1206" s="74"/>
      <c r="CI1206" s="74"/>
      <c r="CJ1206" s="74"/>
      <c r="CP1206" s="74"/>
      <c r="CQ1206" s="74"/>
      <c r="CR1206" s="74"/>
      <c r="CX1206" s="74"/>
      <c r="CY1206" s="74"/>
      <c r="CZ1206" s="74"/>
      <c r="DF1206" s="74">
        <v>1.9999999999999999E-11</v>
      </c>
      <c r="DG1206" s="74">
        <v>1.0396566511300001</v>
      </c>
      <c r="DH1206" s="74">
        <v>1802.3719907218001</v>
      </c>
      <c r="DI1206" s="73">
        <f t="shared" si="472"/>
        <v>9.0303215808100737E-12</v>
      </c>
      <c r="DJ1206" s="73">
        <f t="shared" si="473"/>
        <v>9.0296627953879536E-12</v>
      </c>
      <c r="DK1206" s="73">
        <f t="shared" si="474"/>
        <v>9.029662740074441E-12</v>
      </c>
      <c r="DL1206" s="73">
        <f t="shared" si="475"/>
        <v>9.0296627400697493E-12</v>
      </c>
      <c r="DN1206" s="74"/>
      <c r="DO1206" s="74"/>
      <c r="DP1206" s="74"/>
      <c r="DV1206" s="74"/>
      <c r="DW1206" s="74"/>
      <c r="DX1206" s="74"/>
      <c r="ED1206" s="74"/>
      <c r="EE1206" s="74"/>
      <c r="EF1206" s="74"/>
      <c r="EL1206" s="74"/>
      <c r="EM1206" s="74"/>
      <c r="EN1206" s="74"/>
      <c r="ET1206" s="74"/>
      <c r="EU1206" s="74"/>
      <c r="EV1206" s="74"/>
    </row>
    <row r="1207" spans="12:152" s="73" customFormat="1" ht="13.5" x14ac:dyDescent="0.3">
      <c r="L1207" s="74"/>
      <c r="N1207" s="74">
        <v>8.9999999999999999E-11</v>
      </c>
      <c r="O1207" s="74">
        <v>4.8648854029799997</v>
      </c>
      <c r="P1207" s="74">
        <v>197380.56103428901</v>
      </c>
      <c r="Q1207" s="73">
        <f t="shared" si="468"/>
        <v>8.9996836591852906E-11</v>
      </c>
      <c r="R1207" s="73">
        <f t="shared" si="469"/>
        <v>8.9993050541832725E-11</v>
      </c>
      <c r="S1207" s="73">
        <f t="shared" si="470"/>
        <v>8.999305016219521E-11</v>
      </c>
      <c r="T1207" s="73">
        <f t="shared" si="471"/>
        <v>8.999305016216317E-11</v>
      </c>
      <c r="V1207" s="74"/>
      <c r="W1207" s="74"/>
      <c r="X1207" s="74"/>
      <c r="AD1207" s="74"/>
      <c r="AE1207" s="74"/>
      <c r="AF1207" s="74"/>
      <c r="AL1207" s="74"/>
      <c r="AM1207" s="74"/>
      <c r="AN1207" s="74"/>
      <c r="AT1207" s="74"/>
      <c r="AU1207" s="74"/>
      <c r="AV1207" s="74"/>
      <c r="BB1207" s="74"/>
      <c r="BC1207" s="74"/>
      <c r="BD1207" s="74"/>
      <c r="BJ1207" s="74"/>
      <c r="BK1207" s="74"/>
      <c r="BL1207" s="74"/>
      <c r="BR1207" s="74"/>
      <c r="BS1207" s="74"/>
      <c r="BT1207" s="74"/>
      <c r="BZ1207" s="74"/>
      <c r="CA1207" s="74"/>
      <c r="CB1207" s="74"/>
      <c r="CH1207" s="74"/>
      <c r="CI1207" s="74"/>
      <c r="CJ1207" s="74"/>
      <c r="CP1207" s="74"/>
      <c r="CQ1207" s="74"/>
      <c r="CR1207" s="74"/>
      <c r="CX1207" s="74"/>
      <c r="CY1207" s="74"/>
      <c r="CZ1207" s="74"/>
      <c r="DF1207" s="74">
        <v>9.9999999999999994E-12</v>
      </c>
      <c r="DG1207" s="74">
        <v>5.6199421967800003</v>
      </c>
      <c r="DH1207" s="74">
        <v>50690.515576445097</v>
      </c>
      <c r="DI1207" s="73">
        <f t="shared" si="472"/>
        <v>9.0024359040093382E-12</v>
      </c>
      <c r="DJ1207" s="73">
        <f t="shared" si="473"/>
        <v>8.9979106786713082E-12</v>
      </c>
      <c r="DK1207" s="73">
        <f t="shared" si="474"/>
        <v>8.9979102983170592E-12</v>
      </c>
      <c r="DL1207" s="73">
        <f t="shared" si="475"/>
        <v>8.9979102982848169E-12</v>
      </c>
      <c r="DN1207" s="74"/>
      <c r="DO1207" s="74"/>
      <c r="DP1207" s="74"/>
      <c r="DV1207" s="74"/>
      <c r="DW1207" s="74"/>
      <c r="DX1207" s="74"/>
      <c r="ED1207" s="74"/>
      <c r="EE1207" s="74"/>
      <c r="EF1207" s="74"/>
      <c r="EL1207" s="74"/>
      <c r="EM1207" s="74"/>
      <c r="EN1207" s="74"/>
      <c r="ET1207" s="74"/>
      <c r="EU1207" s="74"/>
      <c r="EV1207" s="74"/>
    </row>
    <row r="1208" spans="12:152" s="73" customFormat="1" ht="13.5" x14ac:dyDescent="0.3">
      <c r="L1208" s="74"/>
      <c r="N1208" s="74">
        <v>7.9999999999999995E-11</v>
      </c>
      <c r="O1208" s="74">
        <v>2.8431935510900002</v>
      </c>
      <c r="P1208" s="74">
        <v>247223.170924565</v>
      </c>
      <c r="Q1208" s="73">
        <f t="shared" si="468"/>
        <v>-7.9433591485338236E-11</v>
      </c>
      <c r="R1208" s="73">
        <f t="shared" si="469"/>
        <v>-7.9480691930542399E-11</v>
      </c>
      <c r="S1208" s="73">
        <f t="shared" si="470"/>
        <v>-7.9480695799646484E-11</v>
      </c>
      <c r="T1208" s="73">
        <f t="shared" si="471"/>
        <v>-7.9480695799973415E-11</v>
      </c>
      <c r="V1208" s="74"/>
      <c r="W1208" s="74"/>
      <c r="X1208" s="74"/>
      <c r="AD1208" s="74"/>
      <c r="AE1208" s="74"/>
      <c r="AF1208" s="74"/>
      <c r="AL1208" s="74"/>
      <c r="AM1208" s="74"/>
      <c r="AN1208" s="74"/>
      <c r="AT1208" s="74"/>
      <c r="AU1208" s="74"/>
      <c r="AV1208" s="74"/>
      <c r="BB1208" s="74"/>
      <c r="BC1208" s="74"/>
      <c r="BD1208" s="74"/>
      <c r="BJ1208" s="74"/>
      <c r="BK1208" s="74"/>
      <c r="BL1208" s="74"/>
      <c r="BR1208" s="74"/>
      <c r="BS1208" s="74"/>
      <c r="BT1208" s="74"/>
      <c r="BZ1208" s="74"/>
      <c r="CA1208" s="74"/>
      <c r="CB1208" s="74"/>
      <c r="CH1208" s="74"/>
      <c r="CI1208" s="74"/>
      <c r="CJ1208" s="74"/>
      <c r="CP1208" s="74"/>
      <c r="CQ1208" s="74"/>
      <c r="CR1208" s="74"/>
      <c r="CX1208" s="74"/>
      <c r="CY1208" s="74"/>
      <c r="CZ1208" s="74"/>
      <c r="DF1208" s="74">
        <v>1.9999999999999999E-11</v>
      </c>
      <c r="DG1208" s="74">
        <v>5.0228104654900001</v>
      </c>
      <c r="DH1208" s="74">
        <v>422.66603761290003</v>
      </c>
      <c r="DI1208" s="73">
        <f t="shared" si="472"/>
        <v>1.5568259596962045E-11</v>
      </c>
      <c r="DJ1208" s="73">
        <f t="shared" si="473"/>
        <v>1.5568150906666365E-11</v>
      </c>
      <c r="DK1208" s="73">
        <f t="shared" si="474"/>
        <v>1.5568150897540456E-11</v>
      </c>
      <c r="DL1208" s="73">
        <f t="shared" si="475"/>
        <v>1.5568150897539677E-11</v>
      </c>
      <c r="DN1208" s="74"/>
      <c r="DO1208" s="74"/>
      <c r="DP1208" s="74"/>
      <c r="DV1208" s="74"/>
      <c r="DW1208" s="74"/>
      <c r="DX1208" s="74"/>
      <c r="ED1208" s="74"/>
      <c r="EE1208" s="74"/>
      <c r="EF1208" s="74"/>
      <c r="EL1208" s="74"/>
      <c r="EM1208" s="74"/>
      <c r="EN1208" s="74"/>
      <c r="ET1208" s="74"/>
      <c r="EU1208" s="74"/>
      <c r="EV1208" s="74"/>
    </row>
    <row r="1209" spans="12:152" s="73" customFormat="1" ht="13.5" x14ac:dyDescent="0.3">
      <c r="L1209" s="74"/>
      <c r="N1209" s="74">
        <v>8.9999999999999999E-11</v>
      </c>
      <c r="O1209" s="74">
        <v>5.4064460160200003</v>
      </c>
      <c r="P1209" s="74">
        <v>205260.65018762799</v>
      </c>
      <c r="Q1209" s="73">
        <f t="shared" si="468"/>
        <v>-8.6381205002778132E-11</v>
      </c>
      <c r="R1209" s="73">
        <f t="shared" si="469"/>
        <v>-8.6274226777890393E-11</v>
      </c>
      <c r="S1209" s="73">
        <f t="shared" si="470"/>
        <v>-8.6274217731723506E-11</v>
      </c>
      <c r="T1209" s="73">
        <f t="shared" si="471"/>
        <v>-8.6274217730966002E-11</v>
      </c>
      <c r="V1209" s="74"/>
      <c r="W1209" s="74"/>
      <c r="X1209" s="74"/>
      <c r="AD1209" s="74"/>
      <c r="AE1209" s="74"/>
      <c r="AF1209" s="74"/>
      <c r="AL1209" s="74"/>
      <c r="AM1209" s="74"/>
      <c r="AN1209" s="74"/>
      <c r="AT1209" s="74"/>
      <c r="AU1209" s="74"/>
      <c r="AV1209" s="74"/>
      <c r="BB1209" s="74"/>
      <c r="BC1209" s="74"/>
      <c r="BD1209" s="74"/>
      <c r="BJ1209" s="74"/>
      <c r="BK1209" s="74"/>
      <c r="BL1209" s="74"/>
      <c r="BR1209" s="74"/>
      <c r="BS1209" s="74"/>
      <c r="BT1209" s="74"/>
      <c r="BZ1209" s="74"/>
      <c r="CA1209" s="74"/>
      <c r="CB1209" s="74"/>
      <c r="CH1209" s="74"/>
      <c r="CI1209" s="74"/>
      <c r="CJ1209" s="74"/>
      <c r="CP1209" s="74"/>
      <c r="CQ1209" s="74"/>
      <c r="CR1209" s="74"/>
      <c r="CX1209" s="74"/>
      <c r="CY1209" s="74"/>
      <c r="CZ1209" s="74"/>
      <c r="DF1209" s="74">
        <v>9.9999999999999994E-12</v>
      </c>
      <c r="DG1209" s="74">
        <v>3.5761983749700001</v>
      </c>
      <c r="DH1209" s="74">
        <v>209658.82487420199</v>
      </c>
      <c r="DI1209" s="73">
        <f t="shared" si="472"/>
        <v>-9.7908782524213311E-12</v>
      </c>
      <c r="DJ1209" s="73">
        <f t="shared" si="473"/>
        <v>-9.7995240577756037E-12</v>
      </c>
      <c r="DK1209" s="73">
        <f t="shared" si="474"/>
        <v>-9.7995247761105584E-12</v>
      </c>
      <c r="DL1209" s="73">
        <f t="shared" si="475"/>
        <v>-9.7995247761712592E-12</v>
      </c>
      <c r="DN1209" s="74"/>
      <c r="DO1209" s="74"/>
      <c r="DP1209" s="74"/>
      <c r="DV1209" s="74"/>
      <c r="DW1209" s="74"/>
      <c r="DX1209" s="74"/>
      <c r="ED1209" s="74"/>
      <c r="EE1209" s="74"/>
      <c r="EF1209" s="74"/>
      <c r="EL1209" s="74"/>
      <c r="EM1209" s="74"/>
      <c r="EN1209" s="74"/>
      <c r="ET1209" s="74"/>
      <c r="EU1209" s="74"/>
      <c r="EV1209" s="74"/>
    </row>
    <row r="1210" spans="12:152" s="73" customFormat="1" ht="13.5" x14ac:dyDescent="0.3">
      <c r="L1210" s="74"/>
      <c r="N1210" s="74">
        <v>7.9999999999999995E-11</v>
      </c>
      <c r="O1210" s="74">
        <v>2.9955494892500001</v>
      </c>
      <c r="P1210" s="74">
        <v>28199.5534549517</v>
      </c>
      <c r="Q1210" s="73">
        <f t="shared" si="468"/>
        <v>-5.5485007847417037E-11</v>
      </c>
      <c r="R1210" s="73">
        <f t="shared" si="469"/>
        <v>-5.5451711464168108E-11</v>
      </c>
      <c r="S1210" s="73">
        <f t="shared" si="470"/>
        <v>-5.5451708667758284E-11</v>
      </c>
      <c r="T1210" s="73">
        <f t="shared" si="471"/>
        <v>-5.5451708667522285E-11</v>
      </c>
      <c r="V1210" s="74"/>
      <c r="W1210" s="74"/>
      <c r="X1210" s="74"/>
      <c r="AD1210" s="74"/>
      <c r="AE1210" s="74"/>
      <c r="AF1210" s="74"/>
      <c r="AL1210" s="74"/>
      <c r="AM1210" s="74"/>
      <c r="AN1210" s="74"/>
      <c r="AT1210" s="74"/>
      <c r="AU1210" s="74"/>
      <c r="AV1210" s="74"/>
      <c r="BB1210" s="74"/>
      <c r="BC1210" s="74"/>
      <c r="BD1210" s="74"/>
      <c r="BJ1210" s="74"/>
      <c r="BK1210" s="74"/>
      <c r="BL1210" s="74"/>
      <c r="BR1210" s="74"/>
      <c r="BS1210" s="74"/>
      <c r="BT1210" s="74"/>
      <c r="BZ1210" s="74"/>
      <c r="CA1210" s="74"/>
      <c r="CB1210" s="74"/>
      <c r="CH1210" s="74"/>
      <c r="CI1210" s="74"/>
      <c r="CJ1210" s="74"/>
      <c r="CP1210" s="74"/>
      <c r="CQ1210" s="74"/>
      <c r="CR1210" s="74"/>
      <c r="CX1210" s="74"/>
      <c r="CY1210" s="74"/>
      <c r="CZ1210" s="74"/>
      <c r="DF1210" s="74">
        <v>1.9999999999999999E-11</v>
      </c>
      <c r="DG1210" s="74">
        <v>0.11249539090000001</v>
      </c>
      <c r="DH1210" s="74">
        <v>38469.949170067703</v>
      </c>
      <c r="DI1210" s="73">
        <f t="shared" si="472"/>
        <v>-1.9428882520469688E-11</v>
      </c>
      <c r="DJ1210" s="73">
        <f t="shared" si="473"/>
        <v>-1.9425137414455927E-11</v>
      </c>
      <c r="DK1210" s="73">
        <f t="shared" si="474"/>
        <v>-1.9425137099502824E-11</v>
      </c>
      <c r="DL1210" s="73">
        <f t="shared" si="475"/>
        <v>-1.9425137099476303E-11</v>
      </c>
      <c r="DN1210" s="74"/>
      <c r="DO1210" s="74"/>
      <c r="DP1210" s="74"/>
      <c r="DV1210" s="74"/>
      <c r="DW1210" s="74"/>
      <c r="DX1210" s="74"/>
      <c r="ED1210" s="74"/>
      <c r="EE1210" s="74"/>
      <c r="EF1210" s="74"/>
      <c r="EL1210" s="74"/>
      <c r="EM1210" s="74"/>
      <c r="EN1210" s="74"/>
      <c r="ET1210" s="74"/>
      <c r="EU1210" s="74"/>
      <c r="EV1210" s="74"/>
    </row>
    <row r="1211" spans="12:152" s="73" customFormat="1" ht="13.5" x14ac:dyDescent="0.3">
      <c r="L1211" s="74"/>
      <c r="N1211" s="74">
        <v>7.9999999999999995E-11</v>
      </c>
      <c r="O1211" s="74">
        <v>2.31903661034</v>
      </c>
      <c r="P1211" s="74">
        <v>50951.9884423697</v>
      </c>
      <c r="Q1211" s="73">
        <f t="shared" si="468"/>
        <v>7.0380704504013632E-11</v>
      </c>
      <c r="R1211" s="73">
        <f t="shared" si="469"/>
        <v>7.0420358031010136E-11</v>
      </c>
      <c r="S1211" s="73">
        <f t="shared" si="470"/>
        <v>7.0420361357183422E-11</v>
      </c>
      <c r="T1211" s="73">
        <f t="shared" si="471"/>
        <v>7.0420361357463939E-11</v>
      </c>
      <c r="V1211" s="74"/>
      <c r="W1211" s="74"/>
      <c r="X1211" s="74"/>
      <c r="AD1211" s="74"/>
      <c r="AE1211" s="74"/>
      <c r="AF1211" s="74"/>
      <c r="AL1211" s="74"/>
      <c r="AM1211" s="74"/>
      <c r="AN1211" s="74"/>
      <c r="AT1211" s="74"/>
      <c r="AU1211" s="74"/>
      <c r="AV1211" s="74"/>
      <c r="BB1211" s="74"/>
      <c r="BC1211" s="74"/>
      <c r="BD1211" s="74"/>
      <c r="BJ1211" s="74"/>
      <c r="BK1211" s="74"/>
      <c r="BL1211" s="74"/>
      <c r="BR1211" s="74"/>
      <c r="BS1211" s="74"/>
      <c r="BT1211" s="74"/>
      <c r="BZ1211" s="74"/>
      <c r="CA1211" s="74"/>
      <c r="CB1211" s="74"/>
      <c r="CH1211" s="74"/>
      <c r="CI1211" s="74"/>
      <c r="CJ1211" s="74"/>
      <c r="CP1211" s="74"/>
      <c r="CQ1211" s="74"/>
      <c r="CR1211" s="74"/>
      <c r="CX1211" s="74"/>
      <c r="CY1211" s="74"/>
      <c r="CZ1211" s="74"/>
      <c r="DF1211" s="74">
        <v>1.9999999999999999E-11</v>
      </c>
      <c r="DG1211" s="74">
        <v>0.62470424533000002</v>
      </c>
      <c r="DH1211" s="74">
        <v>51745.275939009203</v>
      </c>
      <c r="DI1211" s="73">
        <f t="shared" si="472"/>
        <v>1.2731168832329346E-11</v>
      </c>
      <c r="DJ1211" s="73">
        <f t="shared" si="473"/>
        <v>1.2714813995668649E-11</v>
      </c>
      <c r="DK1211" s="73">
        <f t="shared" si="474"/>
        <v>1.2714812621884139E-11</v>
      </c>
      <c r="DL1211" s="73">
        <f t="shared" si="475"/>
        <v>1.2714812621766547E-11</v>
      </c>
      <c r="DN1211" s="74"/>
      <c r="DO1211" s="74"/>
      <c r="DP1211" s="74"/>
      <c r="DV1211" s="74"/>
      <c r="DW1211" s="74"/>
      <c r="DX1211" s="74"/>
      <c r="ED1211" s="74"/>
      <c r="EE1211" s="74"/>
      <c r="EF1211" s="74"/>
      <c r="EL1211" s="74"/>
      <c r="EM1211" s="74"/>
      <c r="EN1211" s="74"/>
      <c r="ET1211" s="74"/>
      <c r="EU1211" s="74"/>
      <c r="EV1211" s="74"/>
    </row>
    <row r="1212" spans="12:152" s="73" customFormat="1" ht="13.5" x14ac:dyDescent="0.3">
      <c r="L1212" s="74"/>
      <c r="N1212" s="74">
        <v>8.9999999999999999E-11</v>
      </c>
      <c r="O1212" s="74">
        <v>3.6724376037900002</v>
      </c>
      <c r="P1212" s="74">
        <v>132558.27956824901</v>
      </c>
      <c r="Q1212" s="73">
        <f t="shared" si="468"/>
        <v>2.9884160259819636E-12</v>
      </c>
      <c r="R1212" s="73">
        <f t="shared" si="469"/>
        <v>3.2326253957218743E-12</v>
      </c>
      <c r="S1212" s="73">
        <f t="shared" si="470"/>
        <v>3.2326458990738861E-12</v>
      </c>
      <c r="T1212" s="73">
        <f t="shared" si="471"/>
        <v>3.2326459007917217E-12</v>
      </c>
      <c r="V1212" s="74"/>
      <c r="W1212" s="74"/>
      <c r="X1212" s="74"/>
      <c r="AD1212" s="74"/>
      <c r="AE1212" s="74"/>
      <c r="AF1212" s="74"/>
      <c r="AL1212" s="74"/>
      <c r="AM1212" s="74"/>
      <c r="AN1212" s="74"/>
      <c r="AT1212" s="74"/>
      <c r="AU1212" s="74"/>
      <c r="AV1212" s="74"/>
      <c r="BB1212" s="74"/>
      <c r="BC1212" s="74"/>
      <c r="BD1212" s="74"/>
      <c r="BJ1212" s="74"/>
      <c r="BK1212" s="74"/>
      <c r="BL1212" s="74"/>
      <c r="BR1212" s="74"/>
      <c r="BS1212" s="74"/>
      <c r="BT1212" s="74"/>
      <c r="BZ1212" s="74"/>
      <c r="CA1212" s="74"/>
      <c r="CB1212" s="74"/>
      <c r="CH1212" s="74"/>
      <c r="CI1212" s="74"/>
      <c r="CJ1212" s="74"/>
      <c r="CP1212" s="74"/>
      <c r="CQ1212" s="74"/>
      <c r="CR1212" s="74"/>
      <c r="CX1212" s="74"/>
      <c r="CY1212" s="74"/>
      <c r="CZ1212" s="74"/>
      <c r="DF1212" s="74">
        <v>9.9999999999999994E-12</v>
      </c>
      <c r="DG1212" s="74">
        <v>0.71806518277999998</v>
      </c>
      <c r="DH1212" s="74">
        <v>28928.404046600099</v>
      </c>
      <c r="DI1212" s="73">
        <f t="shared" si="472"/>
        <v>7.8461535777044857E-12</v>
      </c>
      <c r="DJ1212" s="73">
        <f t="shared" si="473"/>
        <v>7.8424787282780222E-12</v>
      </c>
      <c r="DK1212" s="73">
        <f t="shared" si="474"/>
        <v>7.8424784196145718E-12</v>
      </c>
      <c r="DL1212" s="73">
        <f t="shared" si="475"/>
        <v>7.8424784195884736E-12</v>
      </c>
      <c r="DN1212" s="74"/>
      <c r="DO1212" s="74"/>
      <c r="DP1212" s="74"/>
      <c r="DV1212" s="74"/>
      <c r="DW1212" s="74"/>
      <c r="DX1212" s="74"/>
      <c r="ED1212" s="74"/>
      <c r="EE1212" s="74"/>
      <c r="EF1212" s="74"/>
      <c r="EL1212" s="74"/>
      <c r="EM1212" s="74"/>
      <c r="EN1212" s="74"/>
      <c r="ET1212" s="74"/>
      <c r="EU1212" s="74"/>
      <c r="EV1212" s="74"/>
    </row>
    <row r="1213" spans="12:152" s="73" customFormat="1" ht="13.5" x14ac:dyDescent="0.3">
      <c r="L1213" s="74"/>
      <c r="N1213" s="74">
        <v>1E-10</v>
      </c>
      <c r="O1213" s="74">
        <v>3.8448240625399999</v>
      </c>
      <c r="P1213" s="74">
        <v>199.0720014364</v>
      </c>
      <c r="Q1213" s="73">
        <f t="shared" si="468"/>
        <v>7.0032375939261114E-11</v>
      </c>
      <c r="R1213" s="73">
        <f t="shared" si="469"/>
        <v>7.0032666993483895E-11</v>
      </c>
      <c r="S1213" s="73">
        <f t="shared" si="470"/>
        <v>7.0032667017921305E-11</v>
      </c>
      <c r="T1213" s="73">
        <f t="shared" si="471"/>
        <v>7.0032667017923399E-11</v>
      </c>
      <c r="V1213" s="74"/>
      <c r="W1213" s="74"/>
      <c r="X1213" s="74"/>
      <c r="AD1213" s="74"/>
      <c r="AE1213" s="74"/>
      <c r="AF1213" s="74"/>
      <c r="AL1213" s="74"/>
      <c r="AM1213" s="74"/>
      <c r="AN1213" s="74"/>
      <c r="AT1213" s="74"/>
      <c r="AU1213" s="74"/>
      <c r="AV1213" s="74"/>
      <c r="BB1213" s="74"/>
      <c r="BC1213" s="74"/>
      <c r="BD1213" s="74"/>
      <c r="BJ1213" s="74"/>
      <c r="BK1213" s="74"/>
      <c r="BL1213" s="74"/>
      <c r="BR1213" s="74"/>
      <c r="BS1213" s="74"/>
      <c r="BT1213" s="74"/>
      <c r="BZ1213" s="74"/>
      <c r="CA1213" s="74"/>
      <c r="CB1213" s="74"/>
      <c r="CH1213" s="74"/>
      <c r="CI1213" s="74"/>
      <c r="CJ1213" s="74"/>
      <c r="CP1213" s="74"/>
      <c r="CQ1213" s="74"/>
      <c r="CR1213" s="74"/>
      <c r="CX1213" s="74"/>
      <c r="CY1213" s="74"/>
      <c r="CZ1213" s="74"/>
      <c r="DF1213" s="74">
        <v>1.9999999999999999E-11</v>
      </c>
      <c r="DG1213" s="74">
        <v>3.91669753023</v>
      </c>
      <c r="DH1213" s="74">
        <v>76352.509941505297</v>
      </c>
      <c r="DI1213" s="73">
        <f t="shared" si="472"/>
        <v>1.9980187506376244E-11</v>
      </c>
      <c r="DJ1213" s="73">
        <f t="shared" si="473"/>
        <v>1.9978771239264548E-11</v>
      </c>
      <c r="DK1213" s="73">
        <f t="shared" si="474"/>
        <v>1.9978771118300298E-11</v>
      </c>
      <c r="DL1213" s="73">
        <f t="shared" si="475"/>
        <v>1.9978771118290243E-11</v>
      </c>
      <c r="DN1213" s="74"/>
      <c r="DO1213" s="74"/>
      <c r="DP1213" s="74"/>
      <c r="DV1213" s="74"/>
      <c r="DW1213" s="74"/>
      <c r="DX1213" s="74"/>
      <c r="ED1213" s="74"/>
      <c r="EE1213" s="74"/>
      <c r="EF1213" s="74"/>
      <c r="EL1213" s="74"/>
      <c r="EM1213" s="74"/>
      <c r="EN1213" s="74"/>
      <c r="ET1213" s="74"/>
      <c r="EU1213" s="74"/>
      <c r="EV1213" s="74"/>
    </row>
    <row r="1214" spans="12:152" s="73" customFormat="1" ht="13.5" x14ac:dyDescent="0.3">
      <c r="L1214" s="74"/>
      <c r="N1214" s="74">
        <v>7.9999999999999995E-11</v>
      </c>
      <c r="O1214" s="74">
        <v>5.13311255182</v>
      </c>
      <c r="P1214" s="74">
        <v>133780.12813457</v>
      </c>
      <c r="Q1214" s="73">
        <f t="shared" si="468"/>
        <v>-5.2663374647032978E-11</v>
      </c>
      <c r="R1214" s="73">
        <f t="shared" si="469"/>
        <v>-5.2828187476344383E-11</v>
      </c>
      <c r="S1214" s="73">
        <f t="shared" si="470"/>
        <v>-5.2828201297719669E-11</v>
      </c>
      <c r="T1214" s="73">
        <f t="shared" si="471"/>
        <v>-5.2828201298894414E-11</v>
      </c>
      <c r="V1214" s="74"/>
      <c r="W1214" s="74"/>
      <c r="X1214" s="74"/>
      <c r="AD1214" s="74"/>
      <c r="AE1214" s="74"/>
      <c r="AF1214" s="74"/>
      <c r="AL1214" s="74"/>
      <c r="AM1214" s="74"/>
      <c r="AN1214" s="74"/>
      <c r="AT1214" s="74"/>
      <c r="AU1214" s="74"/>
      <c r="AV1214" s="74"/>
      <c r="BB1214" s="74"/>
      <c r="BC1214" s="74"/>
      <c r="BD1214" s="74"/>
      <c r="BJ1214" s="74"/>
      <c r="BK1214" s="74"/>
      <c r="BL1214" s="74"/>
      <c r="BR1214" s="74"/>
      <c r="BS1214" s="74"/>
      <c r="BT1214" s="74"/>
      <c r="BZ1214" s="74"/>
      <c r="CA1214" s="74"/>
      <c r="CB1214" s="74"/>
      <c r="CH1214" s="74"/>
      <c r="CI1214" s="74"/>
      <c r="CJ1214" s="74"/>
      <c r="CP1214" s="74"/>
      <c r="CQ1214" s="74"/>
      <c r="CR1214" s="74"/>
      <c r="CX1214" s="74"/>
      <c r="CY1214" s="74"/>
      <c r="CZ1214" s="74"/>
      <c r="DF1214" s="74">
        <v>1.9999999999999999E-11</v>
      </c>
      <c r="DG1214" s="74">
        <v>3.0527716481299998</v>
      </c>
      <c r="DH1214" s="74">
        <v>225.8292684102</v>
      </c>
      <c r="DI1214" s="73">
        <f t="shared" si="472"/>
        <v>1.8116428799042058E-11</v>
      </c>
      <c r="DJ1214" s="73">
        <f t="shared" si="473"/>
        <v>1.8116467991078092E-11</v>
      </c>
      <c r="DK1214" s="73">
        <f t="shared" si="474"/>
        <v>1.8116467994368714E-11</v>
      </c>
      <c r="DL1214" s="73">
        <f t="shared" si="475"/>
        <v>1.8116467994368992E-11</v>
      </c>
      <c r="DN1214" s="74"/>
      <c r="DO1214" s="74"/>
      <c r="DP1214" s="74"/>
      <c r="DV1214" s="74"/>
      <c r="DW1214" s="74"/>
      <c r="DX1214" s="74"/>
      <c r="ED1214" s="74"/>
      <c r="EE1214" s="74"/>
      <c r="EF1214" s="74"/>
      <c r="EL1214" s="74"/>
      <c r="EM1214" s="74"/>
      <c r="EN1214" s="74"/>
      <c r="ET1214" s="74"/>
      <c r="EU1214" s="74"/>
      <c r="EV1214" s="74"/>
    </row>
    <row r="1215" spans="12:152" s="73" customFormat="1" ht="13.5" x14ac:dyDescent="0.3">
      <c r="L1215" s="74"/>
      <c r="N1215" s="74">
        <v>7.9999999999999995E-11</v>
      </c>
      <c r="O1215" s="74">
        <v>4.5065926262899998</v>
      </c>
      <c r="P1215" s="74">
        <v>31775.533510526198</v>
      </c>
      <c r="Q1215" s="73">
        <f t="shared" si="468"/>
        <v>4.9547046326749978E-11</v>
      </c>
      <c r="R1215" s="73">
        <f t="shared" si="469"/>
        <v>4.95061574311362E-11</v>
      </c>
      <c r="S1215" s="73">
        <f t="shared" si="470"/>
        <v>4.9506153997135598E-11</v>
      </c>
      <c r="T1215" s="73">
        <f t="shared" si="471"/>
        <v>4.9506153996849827E-11</v>
      </c>
      <c r="V1215" s="74"/>
      <c r="W1215" s="74"/>
      <c r="X1215" s="74"/>
      <c r="AD1215" s="74"/>
      <c r="AE1215" s="74"/>
      <c r="AF1215" s="74"/>
      <c r="AL1215" s="74"/>
      <c r="AM1215" s="74"/>
      <c r="AN1215" s="74"/>
      <c r="AT1215" s="74"/>
      <c r="AU1215" s="74"/>
      <c r="AV1215" s="74"/>
      <c r="BB1215" s="74"/>
      <c r="BC1215" s="74"/>
      <c r="BD1215" s="74"/>
      <c r="BJ1215" s="74"/>
      <c r="BK1215" s="74"/>
      <c r="BL1215" s="74"/>
      <c r="BR1215" s="74"/>
      <c r="BS1215" s="74"/>
      <c r="BT1215" s="74"/>
      <c r="BZ1215" s="74"/>
      <c r="CA1215" s="74"/>
      <c r="CB1215" s="74"/>
      <c r="CH1215" s="74"/>
      <c r="CI1215" s="74"/>
      <c r="CJ1215" s="74"/>
      <c r="CP1215" s="74"/>
      <c r="CQ1215" s="74"/>
      <c r="CR1215" s="74"/>
      <c r="CX1215" s="74"/>
      <c r="CY1215" s="74"/>
      <c r="CZ1215" s="74"/>
      <c r="DF1215" s="74">
        <v>9.9999999999999994E-12</v>
      </c>
      <c r="DG1215" s="74">
        <v>4.3360274673700001</v>
      </c>
      <c r="DH1215" s="74">
        <v>4601.950118963</v>
      </c>
      <c r="DI1215" s="73">
        <f t="shared" si="472"/>
        <v>-8.5739824469583995E-12</v>
      </c>
      <c r="DJ1215" s="73">
        <f t="shared" si="473"/>
        <v>-8.5744675068665665E-12</v>
      </c>
      <c r="DK1215" s="73">
        <f t="shared" si="474"/>
        <v>-8.5744675475899799E-12</v>
      </c>
      <c r="DL1215" s="73">
        <f t="shared" si="475"/>
        <v>-8.5744675475934906E-12</v>
      </c>
      <c r="DN1215" s="74"/>
      <c r="DO1215" s="74"/>
      <c r="DP1215" s="74"/>
      <c r="DV1215" s="74"/>
      <c r="DW1215" s="74"/>
      <c r="DX1215" s="74"/>
      <c r="ED1215" s="74"/>
      <c r="EE1215" s="74"/>
      <c r="EF1215" s="74"/>
      <c r="EL1215" s="74"/>
      <c r="EM1215" s="74"/>
      <c r="EN1215" s="74"/>
      <c r="ET1215" s="74"/>
      <c r="EU1215" s="74"/>
      <c r="EV1215" s="74"/>
    </row>
    <row r="1216" spans="12:152" s="73" customFormat="1" ht="13.5" x14ac:dyDescent="0.3">
      <c r="L1216" s="74"/>
      <c r="N1216" s="74">
        <v>1E-10</v>
      </c>
      <c r="O1216" s="74">
        <v>3.0571107856499999</v>
      </c>
      <c r="P1216" s="74">
        <v>12098.1867096284</v>
      </c>
      <c r="Q1216" s="73">
        <f t="shared" si="468"/>
        <v>6.3417509576381537E-12</v>
      </c>
      <c r="R1216" s="73">
        <f t="shared" si="469"/>
        <v>6.3170211213824184E-12</v>
      </c>
      <c r="S1216" s="73">
        <f t="shared" si="470"/>
        <v>6.3170190449975545E-12</v>
      </c>
      <c r="T1216" s="73">
        <f t="shared" si="471"/>
        <v>6.3170190448216922E-12</v>
      </c>
      <c r="V1216" s="74"/>
      <c r="W1216" s="74"/>
      <c r="X1216" s="74"/>
      <c r="AD1216" s="74"/>
      <c r="AE1216" s="74"/>
      <c r="AF1216" s="74"/>
      <c r="AL1216" s="74"/>
      <c r="AM1216" s="74"/>
      <c r="AN1216" s="74"/>
      <c r="AT1216" s="74"/>
      <c r="AU1216" s="74"/>
      <c r="AV1216" s="74"/>
      <c r="BB1216" s="74"/>
      <c r="BC1216" s="74"/>
      <c r="BD1216" s="74"/>
      <c r="BJ1216" s="74"/>
      <c r="BK1216" s="74"/>
      <c r="BL1216" s="74"/>
      <c r="BR1216" s="74"/>
      <c r="BS1216" s="74"/>
      <c r="BT1216" s="74"/>
      <c r="BZ1216" s="74"/>
      <c r="CA1216" s="74"/>
      <c r="CB1216" s="74"/>
      <c r="CH1216" s="74"/>
      <c r="CI1216" s="74"/>
      <c r="CJ1216" s="74"/>
      <c r="CP1216" s="74"/>
      <c r="CQ1216" s="74"/>
      <c r="CR1216" s="74"/>
      <c r="CX1216" s="74"/>
      <c r="CY1216" s="74"/>
      <c r="CZ1216" s="74"/>
      <c r="DF1216" s="74"/>
      <c r="DG1216" s="74"/>
      <c r="DH1216" s="74"/>
      <c r="DN1216" s="74"/>
      <c r="DO1216" s="74"/>
      <c r="DP1216" s="74"/>
      <c r="DV1216" s="74"/>
      <c r="DW1216" s="74"/>
      <c r="DX1216" s="74"/>
      <c r="ED1216" s="74"/>
      <c r="EE1216" s="74"/>
      <c r="EF1216" s="74"/>
      <c r="EL1216" s="74"/>
      <c r="EM1216" s="74"/>
      <c r="EN1216" s="74"/>
      <c r="ET1216" s="74"/>
      <c r="EU1216" s="74"/>
      <c r="EV1216" s="74"/>
    </row>
    <row r="1217" spans="12:152" s="73" customFormat="1" ht="13.5" x14ac:dyDescent="0.3">
      <c r="L1217" s="74"/>
      <c r="N1217" s="74">
        <v>8.9999999999999999E-11</v>
      </c>
      <c r="O1217" s="74">
        <v>5.4360923365099998</v>
      </c>
      <c r="P1217" s="74">
        <v>65851.336535224502</v>
      </c>
      <c r="Q1217" s="73">
        <f t="shared" ref="Q1217:Q1280" si="476">N1217*COS(O1217+P1217*$C$32)</f>
        <v>7.6160868603099396E-11</v>
      </c>
      <c r="R1217" s="73">
        <f t="shared" ref="R1217:R1280" si="477">N1217*COS(O1217+P1217*$C$53)</f>
        <v>7.6225477223350977E-11</v>
      </c>
      <c r="S1217" s="73">
        <f t="shared" ref="S1217:S1280" si="478">N1217*COS(O1217+P1217*$C$74)</f>
        <v>7.6225482642201076E-11</v>
      </c>
      <c r="T1217" s="73">
        <f t="shared" ref="T1217:T1280" si="479">N1217*COS(O1217+P1217*$C$95)</f>
        <v>7.6225482642658028E-11</v>
      </c>
      <c r="V1217" s="74"/>
      <c r="W1217" s="74"/>
      <c r="X1217" s="74"/>
      <c r="AD1217" s="74"/>
      <c r="AE1217" s="74"/>
      <c r="AF1217" s="74"/>
      <c r="AL1217" s="74"/>
      <c r="AM1217" s="74"/>
      <c r="AN1217" s="74"/>
      <c r="AT1217" s="74"/>
      <c r="AU1217" s="74"/>
      <c r="AV1217" s="74"/>
      <c r="BB1217" s="74"/>
      <c r="BC1217" s="74"/>
      <c r="BD1217" s="74"/>
      <c r="BJ1217" s="74"/>
      <c r="BK1217" s="74"/>
      <c r="BL1217" s="74"/>
      <c r="BR1217" s="74"/>
      <c r="BS1217" s="74"/>
      <c r="BT1217" s="74"/>
      <c r="BZ1217" s="74"/>
      <c r="CA1217" s="74"/>
      <c r="CB1217" s="74"/>
      <c r="CH1217" s="74"/>
      <c r="CI1217" s="74"/>
      <c r="CJ1217" s="74"/>
      <c r="CP1217" s="74"/>
      <c r="CQ1217" s="74"/>
      <c r="CR1217" s="74"/>
      <c r="CX1217" s="74"/>
      <c r="CY1217" s="74"/>
      <c r="CZ1217" s="74"/>
      <c r="DF1217" s="74"/>
      <c r="DG1217" s="74"/>
      <c r="DH1217" s="74"/>
      <c r="DN1217" s="74"/>
      <c r="DO1217" s="74"/>
      <c r="DP1217" s="74"/>
      <c r="DV1217" s="74"/>
      <c r="DW1217" s="74"/>
      <c r="DX1217" s="74"/>
      <c r="ED1217" s="74"/>
      <c r="EE1217" s="74"/>
      <c r="EF1217" s="74"/>
      <c r="EL1217" s="74"/>
      <c r="EM1217" s="74"/>
      <c r="EN1217" s="74"/>
      <c r="ET1217" s="74"/>
      <c r="EU1217" s="74"/>
      <c r="EV1217" s="74"/>
    </row>
    <row r="1218" spans="12:152" s="73" customFormat="1" ht="13.5" x14ac:dyDescent="0.3">
      <c r="L1218" s="74"/>
      <c r="N1218" s="74">
        <v>7.9999999999999995E-11</v>
      </c>
      <c r="O1218" s="74">
        <v>3.1647127512000002</v>
      </c>
      <c r="P1218" s="74">
        <v>53438.963645726501</v>
      </c>
      <c r="Q1218" s="73">
        <f t="shared" si="476"/>
        <v>-5.0128565385958685E-11</v>
      </c>
      <c r="R1218" s="73">
        <f t="shared" si="477"/>
        <v>-5.0196776286709891E-11</v>
      </c>
      <c r="S1218" s="73">
        <f t="shared" si="478"/>
        <v>-5.0196782011309429E-11</v>
      </c>
      <c r="T1218" s="73">
        <f t="shared" si="479"/>
        <v>-5.0196782011798066E-11</v>
      </c>
      <c r="V1218" s="74"/>
      <c r="W1218" s="74"/>
      <c r="X1218" s="74"/>
      <c r="AD1218" s="74"/>
      <c r="AE1218" s="74"/>
      <c r="AF1218" s="74"/>
      <c r="AL1218" s="74"/>
      <c r="AM1218" s="74"/>
      <c r="AN1218" s="74"/>
      <c r="AT1218" s="74"/>
      <c r="AU1218" s="74"/>
      <c r="AV1218" s="74"/>
      <c r="BB1218" s="74"/>
      <c r="BC1218" s="74"/>
      <c r="BD1218" s="74"/>
      <c r="BJ1218" s="74"/>
      <c r="BK1218" s="74"/>
      <c r="BL1218" s="74"/>
      <c r="BR1218" s="74"/>
      <c r="BS1218" s="74"/>
      <c r="BT1218" s="74"/>
      <c r="BZ1218" s="74"/>
      <c r="CA1218" s="74"/>
      <c r="CB1218" s="74"/>
      <c r="CH1218" s="74"/>
      <c r="CI1218" s="74"/>
      <c r="CJ1218" s="74"/>
      <c r="CP1218" s="74"/>
      <c r="CQ1218" s="74"/>
      <c r="CR1218" s="74"/>
      <c r="CX1218" s="74"/>
      <c r="CY1218" s="74"/>
      <c r="CZ1218" s="74"/>
      <c r="DF1218" s="74"/>
      <c r="DG1218" s="74"/>
      <c r="DH1218" s="74"/>
      <c r="DN1218" s="74"/>
      <c r="DO1218" s="74"/>
      <c r="DP1218" s="74"/>
      <c r="DV1218" s="74"/>
      <c r="DW1218" s="74"/>
      <c r="DX1218" s="74"/>
      <c r="ED1218" s="74"/>
      <c r="EE1218" s="74"/>
      <c r="EF1218" s="74"/>
      <c r="EL1218" s="74"/>
      <c r="EM1218" s="74"/>
      <c r="EN1218" s="74"/>
      <c r="ET1218" s="74"/>
      <c r="EU1218" s="74"/>
      <c r="EV1218" s="74"/>
    </row>
    <row r="1219" spans="12:152" s="73" customFormat="1" ht="13.5" x14ac:dyDescent="0.3">
      <c r="L1219" s="74"/>
      <c r="N1219" s="74">
        <v>7.9999999999999995E-11</v>
      </c>
      <c r="O1219" s="74">
        <v>5.4962841990599998</v>
      </c>
      <c r="P1219" s="74">
        <v>208063.32784627899</v>
      </c>
      <c r="Q1219" s="73">
        <f t="shared" si="476"/>
        <v>-1.800420425309673E-11</v>
      </c>
      <c r="R1219" s="73">
        <f t="shared" si="477"/>
        <v>-1.8336218351027114E-11</v>
      </c>
      <c r="S1219" s="73">
        <f t="shared" si="478"/>
        <v>-1.8336246213707856E-11</v>
      </c>
      <c r="T1219" s="73">
        <f t="shared" si="479"/>
        <v>-1.8336246216080413E-11</v>
      </c>
      <c r="V1219" s="74"/>
      <c r="W1219" s="74"/>
      <c r="X1219" s="74"/>
      <c r="AD1219" s="74"/>
      <c r="AE1219" s="74"/>
      <c r="AF1219" s="74"/>
      <c r="AL1219" s="74"/>
      <c r="AM1219" s="74"/>
      <c r="AN1219" s="74"/>
      <c r="AT1219" s="74"/>
      <c r="AU1219" s="74"/>
      <c r="AV1219" s="74"/>
      <c r="BB1219" s="74"/>
      <c r="BC1219" s="74"/>
      <c r="BD1219" s="74"/>
      <c r="BJ1219" s="74"/>
      <c r="BK1219" s="74"/>
      <c r="BL1219" s="74"/>
      <c r="BR1219" s="74"/>
      <c r="BS1219" s="74"/>
      <c r="BT1219" s="74"/>
      <c r="BZ1219" s="74"/>
      <c r="CA1219" s="74"/>
      <c r="CB1219" s="74"/>
      <c r="CH1219" s="74"/>
      <c r="CI1219" s="74"/>
      <c r="CJ1219" s="74"/>
      <c r="CP1219" s="74"/>
      <c r="CQ1219" s="74"/>
      <c r="CR1219" s="74"/>
      <c r="CX1219" s="74"/>
      <c r="CY1219" s="74"/>
      <c r="CZ1219" s="74"/>
      <c r="DF1219" s="74"/>
      <c r="DG1219" s="74"/>
      <c r="DH1219" s="74"/>
      <c r="DN1219" s="74"/>
      <c r="DO1219" s="74"/>
      <c r="DP1219" s="74"/>
      <c r="DV1219" s="74"/>
      <c r="DW1219" s="74"/>
      <c r="DX1219" s="74"/>
      <c r="ED1219" s="74"/>
      <c r="EE1219" s="74"/>
      <c r="EF1219" s="74"/>
      <c r="EL1219" s="74"/>
      <c r="EM1219" s="74"/>
      <c r="EN1219" s="74"/>
      <c r="ET1219" s="74"/>
      <c r="EU1219" s="74"/>
      <c r="EV1219" s="74"/>
    </row>
    <row r="1220" spans="12:152" s="73" customFormat="1" ht="13.5" x14ac:dyDescent="0.3">
      <c r="L1220" s="74"/>
      <c r="N1220" s="74">
        <v>8.9999999999999999E-11</v>
      </c>
      <c r="O1220" s="74">
        <v>0.80806156176999999</v>
      </c>
      <c r="P1220" s="74">
        <v>84944.934278122106</v>
      </c>
      <c r="Q1220" s="73">
        <f t="shared" si="476"/>
        <v>-2.2717255332902898E-11</v>
      </c>
      <c r="R1220" s="73">
        <f t="shared" si="477"/>
        <v>-2.2868736406906107E-11</v>
      </c>
      <c r="S1220" s="73">
        <f t="shared" si="478"/>
        <v>-2.2868749122664557E-11</v>
      </c>
      <c r="T1220" s="73">
        <f t="shared" si="479"/>
        <v>-2.2868749123733323E-11</v>
      </c>
      <c r="V1220" s="74"/>
      <c r="W1220" s="74"/>
      <c r="X1220" s="74"/>
      <c r="AD1220" s="74"/>
      <c r="AE1220" s="74"/>
      <c r="AF1220" s="74"/>
      <c r="AL1220" s="74"/>
      <c r="AM1220" s="74"/>
      <c r="AN1220" s="74"/>
      <c r="AT1220" s="74"/>
      <c r="AU1220" s="74"/>
      <c r="AV1220" s="74"/>
      <c r="BB1220" s="74"/>
      <c r="BC1220" s="74"/>
      <c r="BD1220" s="74"/>
      <c r="BJ1220" s="74"/>
      <c r="BK1220" s="74"/>
      <c r="BL1220" s="74"/>
      <c r="BR1220" s="74"/>
      <c r="BS1220" s="74"/>
      <c r="BT1220" s="74"/>
      <c r="BZ1220" s="74"/>
      <c r="CA1220" s="74"/>
      <c r="CB1220" s="74"/>
      <c r="CH1220" s="74"/>
      <c r="CI1220" s="74"/>
      <c r="CJ1220" s="74"/>
      <c r="CP1220" s="74"/>
      <c r="CQ1220" s="74"/>
      <c r="CR1220" s="74"/>
      <c r="CX1220" s="74"/>
      <c r="CY1220" s="74"/>
      <c r="CZ1220" s="74"/>
      <c r="DF1220" s="74"/>
      <c r="DG1220" s="74"/>
      <c r="DH1220" s="74"/>
      <c r="DN1220" s="74"/>
      <c r="DO1220" s="74"/>
      <c r="DP1220" s="74"/>
      <c r="DV1220" s="74"/>
      <c r="DW1220" s="74"/>
      <c r="DX1220" s="74"/>
      <c r="ED1220" s="74"/>
      <c r="EE1220" s="74"/>
      <c r="EF1220" s="74"/>
      <c r="EL1220" s="74"/>
      <c r="EM1220" s="74"/>
      <c r="EN1220" s="74"/>
      <c r="ET1220" s="74"/>
      <c r="EU1220" s="74"/>
      <c r="EV1220" s="74"/>
    </row>
    <row r="1221" spans="12:152" s="73" customFormat="1" ht="13.5" x14ac:dyDescent="0.3">
      <c r="L1221" s="74"/>
      <c r="N1221" s="74">
        <v>7.9999999999999995E-11</v>
      </c>
      <c r="O1221" s="74">
        <v>1.45936166924</v>
      </c>
      <c r="P1221" s="74">
        <v>50160.824611350501</v>
      </c>
      <c r="Q1221" s="73">
        <f t="shared" si="476"/>
        <v>6.3790030432728136E-11</v>
      </c>
      <c r="R1221" s="73">
        <f t="shared" si="477"/>
        <v>6.3740395507126733E-11</v>
      </c>
      <c r="S1221" s="73">
        <f t="shared" si="478"/>
        <v>6.3740391336856513E-11</v>
      </c>
      <c r="T1221" s="73">
        <f t="shared" si="479"/>
        <v>6.3740391336499261E-11</v>
      </c>
      <c r="V1221" s="74"/>
      <c r="W1221" s="74"/>
      <c r="X1221" s="74"/>
      <c r="AD1221" s="74"/>
      <c r="AE1221" s="74"/>
      <c r="AF1221" s="74"/>
      <c r="AL1221" s="74"/>
      <c r="AM1221" s="74"/>
      <c r="AN1221" s="74"/>
      <c r="AT1221" s="74"/>
      <c r="AU1221" s="74"/>
      <c r="AV1221" s="74"/>
      <c r="BB1221" s="74"/>
      <c r="BC1221" s="74"/>
      <c r="BD1221" s="74"/>
      <c r="BJ1221" s="74"/>
      <c r="BK1221" s="74"/>
      <c r="BL1221" s="74"/>
      <c r="BR1221" s="74"/>
      <c r="BS1221" s="74"/>
      <c r="BT1221" s="74"/>
      <c r="BZ1221" s="74"/>
      <c r="CA1221" s="74"/>
      <c r="CB1221" s="74"/>
      <c r="CH1221" s="74"/>
      <c r="CI1221" s="74"/>
      <c r="CJ1221" s="74"/>
      <c r="CP1221" s="74"/>
      <c r="CQ1221" s="74"/>
      <c r="CR1221" s="74"/>
      <c r="CX1221" s="74"/>
      <c r="CY1221" s="74"/>
      <c r="CZ1221" s="74"/>
      <c r="DF1221" s="74"/>
      <c r="DG1221" s="74"/>
      <c r="DH1221" s="74"/>
      <c r="DN1221" s="74"/>
      <c r="DO1221" s="74"/>
      <c r="DP1221" s="74"/>
      <c r="DV1221" s="74"/>
      <c r="DW1221" s="74"/>
      <c r="DX1221" s="74"/>
      <c r="ED1221" s="74"/>
      <c r="EE1221" s="74"/>
      <c r="EF1221" s="74"/>
      <c r="EL1221" s="74"/>
      <c r="EM1221" s="74"/>
      <c r="EN1221" s="74"/>
      <c r="ET1221" s="74"/>
      <c r="EU1221" s="74"/>
      <c r="EV1221" s="74"/>
    </row>
    <row r="1222" spans="12:152" s="73" customFormat="1" ht="13.5" x14ac:dyDescent="0.3">
      <c r="L1222" s="74"/>
      <c r="N1222" s="74">
        <v>8.9999999999999999E-11</v>
      </c>
      <c r="O1222" s="74">
        <v>3.8336999494500001</v>
      </c>
      <c r="P1222" s="74">
        <v>79902.778941910496</v>
      </c>
      <c r="Q1222" s="73">
        <f t="shared" si="476"/>
        <v>4.9613792722970792E-11</v>
      </c>
      <c r="R1222" s="73">
        <f t="shared" si="477"/>
        <v>4.9736615847160687E-11</v>
      </c>
      <c r="S1222" s="73">
        <f t="shared" si="478"/>
        <v>4.9736626154045896E-11</v>
      </c>
      <c r="T1222" s="73">
        <f t="shared" si="479"/>
        <v>4.9736626154932743E-11</v>
      </c>
      <c r="V1222" s="74"/>
      <c r="W1222" s="74"/>
      <c r="X1222" s="74"/>
      <c r="AD1222" s="74"/>
      <c r="AE1222" s="74"/>
      <c r="AF1222" s="74"/>
      <c r="AL1222" s="74"/>
      <c r="AM1222" s="74"/>
      <c r="AN1222" s="74"/>
      <c r="AT1222" s="74"/>
      <c r="AU1222" s="74"/>
      <c r="AV1222" s="74"/>
      <c r="BB1222" s="74"/>
      <c r="BC1222" s="74"/>
      <c r="BD1222" s="74"/>
      <c r="BJ1222" s="74"/>
      <c r="BK1222" s="74"/>
      <c r="BL1222" s="74"/>
      <c r="BR1222" s="74"/>
      <c r="BS1222" s="74"/>
      <c r="BT1222" s="74"/>
      <c r="BZ1222" s="74"/>
      <c r="CA1222" s="74"/>
      <c r="CB1222" s="74"/>
      <c r="CH1222" s="74"/>
      <c r="CI1222" s="74"/>
      <c r="CJ1222" s="74"/>
      <c r="CP1222" s="74"/>
      <c r="CQ1222" s="74"/>
      <c r="CR1222" s="74"/>
      <c r="CX1222" s="74"/>
      <c r="CY1222" s="74"/>
      <c r="CZ1222" s="74"/>
      <c r="DF1222" s="74"/>
      <c r="DG1222" s="74"/>
      <c r="DH1222" s="74"/>
      <c r="DN1222" s="74"/>
      <c r="DO1222" s="74"/>
      <c r="DP1222" s="74"/>
      <c r="DV1222" s="74"/>
      <c r="DW1222" s="74"/>
      <c r="DX1222" s="74"/>
      <c r="ED1222" s="74"/>
      <c r="EE1222" s="74"/>
      <c r="EF1222" s="74"/>
      <c r="EL1222" s="74"/>
      <c r="EM1222" s="74"/>
      <c r="EN1222" s="74"/>
      <c r="ET1222" s="74"/>
      <c r="EU1222" s="74"/>
      <c r="EV1222" s="74"/>
    </row>
    <row r="1223" spans="12:152" s="73" customFormat="1" ht="13.5" x14ac:dyDescent="0.3">
      <c r="L1223" s="74"/>
      <c r="N1223" s="74">
        <v>7.9999999999999995E-11</v>
      </c>
      <c r="O1223" s="74">
        <v>5.0516926022500002</v>
      </c>
      <c r="P1223" s="74">
        <v>220025.88923089701</v>
      </c>
      <c r="Q1223" s="73">
        <f t="shared" si="476"/>
        <v>-7.3204992215899455E-11</v>
      </c>
      <c r="R1223" s="73">
        <f t="shared" si="477"/>
        <v>-7.3349652856952164E-11</v>
      </c>
      <c r="S1223" s="73">
        <f t="shared" si="478"/>
        <v>-7.3349664940456093E-11</v>
      </c>
      <c r="T1223" s="73">
        <f t="shared" si="479"/>
        <v>-7.3349664941472646E-11</v>
      </c>
      <c r="V1223" s="74"/>
      <c r="W1223" s="74"/>
      <c r="X1223" s="74"/>
      <c r="AD1223" s="74"/>
      <c r="AE1223" s="74"/>
      <c r="AF1223" s="74"/>
      <c r="AL1223" s="74"/>
      <c r="AM1223" s="74"/>
      <c r="AN1223" s="74"/>
      <c r="AT1223" s="74"/>
      <c r="AU1223" s="74"/>
      <c r="AV1223" s="74"/>
      <c r="BB1223" s="74"/>
      <c r="BC1223" s="74"/>
      <c r="BD1223" s="74"/>
      <c r="BJ1223" s="74"/>
      <c r="BK1223" s="74"/>
      <c r="BL1223" s="74"/>
      <c r="BR1223" s="74"/>
      <c r="BS1223" s="74"/>
      <c r="BT1223" s="74"/>
      <c r="BZ1223" s="74"/>
      <c r="CA1223" s="74"/>
      <c r="CB1223" s="74"/>
      <c r="CH1223" s="74"/>
      <c r="CI1223" s="74"/>
      <c r="CJ1223" s="74"/>
      <c r="CP1223" s="74"/>
      <c r="CQ1223" s="74"/>
      <c r="CR1223" s="74"/>
      <c r="CX1223" s="74"/>
      <c r="CY1223" s="74"/>
      <c r="CZ1223" s="74"/>
      <c r="DF1223" s="74"/>
      <c r="DG1223" s="74"/>
      <c r="DH1223" s="74"/>
      <c r="DN1223" s="74"/>
      <c r="DO1223" s="74"/>
      <c r="DP1223" s="74"/>
      <c r="DV1223" s="74"/>
      <c r="DW1223" s="74"/>
      <c r="DX1223" s="74"/>
      <c r="ED1223" s="74"/>
      <c r="EE1223" s="74"/>
      <c r="EF1223" s="74"/>
      <c r="EL1223" s="74"/>
      <c r="EM1223" s="74"/>
      <c r="EN1223" s="74"/>
      <c r="ET1223" s="74"/>
      <c r="EU1223" s="74"/>
      <c r="EV1223" s="74"/>
    </row>
    <row r="1224" spans="12:152" s="73" customFormat="1" ht="13.5" x14ac:dyDescent="0.3">
      <c r="L1224" s="74"/>
      <c r="N1224" s="74">
        <v>1E-10</v>
      </c>
      <c r="O1224" s="74">
        <v>0.99908522442000003</v>
      </c>
      <c r="P1224" s="74">
        <v>78373.915745941893</v>
      </c>
      <c r="Q1224" s="73">
        <f t="shared" si="476"/>
        <v>2.4201813185627317E-12</v>
      </c>
      <c r="R1224" s="73">
        <f t="shared" si="477"/>
        <v>2.2596997375900682E-12</v>
      </c>
      <c r="S1224" s="73">
        <f t="shared" si="478"/>
        <v>2.2596862629795009E-12</v>
      </c>
      <c r="T1224" s="73">
        <f t="shared" si="479"/>
        <v>2.2596862618429228E-12</v>
      </c>
      <c r="V1224" s="74"/>
      <c r="W1224" s="74"/>
      <c r="X1224" s="74"/>
      <c r="AD1224" s="74"/>
      <c r="AE1224" s="74"/>
      <c r="AF1224" s="74"/>
      <c r="AL1224" s="74"/>
      <c r="AM1224" s="74"/>
      <c r="AN1224" s="74"/>
      <c r="AT1224" s="74"/>
      <c r="AU1224" s="74"/>
      <c r="AV1224" s="74"/>
      <c r="BB1224" s="74"/>
      <c r="BC1224" s="74"/>
      <c r="BD1224" s="74"/>
      <c r="BJ1224" s="74"/>
      <c r="BK1224" s="74"/>
      <c r="BL1224" s="74"/>
      <c r="BR1224" s="74"/>
      <c r="BS1224" s="74"/>
      <c r="BT1224" s="74"/>
      <c r="BZ1224" s="74"/>
      <c r="CA1224" s="74"/>
      <c r="CB1224" s="74"/>
      <c r="CH1224" s="74"/>
      <c r="CI1224" s="74"/>
      <c r="CJ1224" s="74"/>
      <c r="CP1224" s="74"/>
      <c r="CQ1224" s="74"/>
      <c r="CR1224" s="74"/>
      <c r="CX1224" s="74"/>
      <c r="CY1224" s="74"/>
      <c r="CZ1224" s="74"/>
      <c r="DF1224" s="74"/>
      <c r="DG1224" s="74"/>
      <c r="DH1224" s="74"/>
      <c r="DN1224" s="74"/>
      <c r="DO1224" s="74"/>
      <c r="DP1224" s="74"/>
      <c r="DV1224" s="74"/>
      <c r="DW1224" s="74"/>
      <c r="DX1224" s="74"/>
      <c r="ED1224" s="74"/>
      <c r="EE1224" s="74"/>
      <c r="EF1224" s="74"/>
      <c r="EL1224" s="74"/>
      <c r="EM1224" s="74"/>
      <c r="EN1224" s="74"/>
      <c r="ET1224" s="74"/>
      <c r="EU1224" s="74"/>
      <c r="EV1224" s="74"/>
    </row>
    <row r="1225" spans="12:152" s="73" customFormat="1" ht="13.5" x14ac:dyDescent="0.3">
      <c r="L1225" s="74"/>
      <c r="N1225" s="74">
        <v>7.9999999999999995E-11</v>
      </c>
      <c r="O1225" s="74">
        <v>1.7843532552800001</v>
      </c>
      <c r="P1225" s="74">
        <v>4743.4017631704</v>
      </c>
      <c r="Q1225" s="73">
        <f t="shared" si="476"/>
        <v>-7.6741998016668557E-11</v>
      </c>
      <c r="R1225" s="73">
        <f t="shared" si="477"/>
        <v>-7.6744193141608405E-11</v>
      </c>
      <c r="S1225" s="73">
        <f t="shared" si="478"/>
        <v>-7.6744193325885233E-11</v>
      </c>
      <c r="T1225" s="73">
        <f t="shared" si="479"/>
        <v>-7.6744193325900962E-11</v>
      </c>
      <c r="V1225" s="74"/>
      <c r="W1225" s="74"/>
      <c r="X1225" s="74"/>
      <c r="AD1225" s="74"/>
      <c r="AE1225" s="74"/>
      <c r="AF1225" s="74"/>
      <c r="AL1225" s="74"/>
      <c r="AM1225" s="74"/>
      <c r="AN1225" s="74"/>
      <c r="AT1225" s="74"/>
      <c r="AU1225" s="74"/>
      <c r="AV1225" s="74"/>
      <c r="BB1225" s="74"/>
      <c r="BC1225" s="74"/>
      <c r="BD1225" s="74"/>
      <c r="BJ1225" s="74"/>
      <c r="BK1225" s="74"/>
      <c r="BL1225" s="74"/>
      <c r="BR1225" s="74"/>
      <c r="BS1225" s="74"/>
      <c r="BT1225" s="74"/>
      <c r="BZ1225" s="74"/>
      <c r="CA1225" s="74"/>
      <c r="CB1225" s="74"/>
      <c r="CH1225" s="74"/>
      <c r="CI1225" s="74"/>
      <c r="CJ1225" s="74"/>
      <c r="CP1225" s="74"/>
      <c r="CQ1225" s="74"/>
      <c r="CR1225" s="74"/>
      <c r="CX1225" s="74"/>
      <c r="CY1225" s="74"/>
      <c r="CZ1225" s="74"/>
      <c r="DF1225" s="74"/>
      <c r="DG1225" s="74"/>
      <c r="DH1225" s="74"/>
      <c r="DN1225" s="74"/>
      <c r="DO1225" s="74"/>
      <c r="DP1225" s="74"/>
      <c r="DV1225" s="74"/>
      <c r="DW1225" s="74"/>
      <c r="DX1225" s="74"/>
      <c r="ED1225" s="74"/>
      <c r="EE1225" s="74"/>
      <c r="EF1225" s="74"/>
      <c r="EL1225" s="74"/>
      <c r="EM1225" s="74"/>
      <c r="EN1225" s="74"/>
      <c r="ET1225" s="74"/>
      <c r="EU1225" s="74"/>
      <c r="EV1225" s="74"/>
    </row>
    <row r="1226" spans="12:152" s="73" customFormat="1" ht="13.5" x14ac:dyDescent="0.3">
      <c r="L1226" s="74"/>
      <c r="N1226" s="74">
        <v>8.9999999999999999E-11</v>
      </c>
      <c r="O1226" s="74">
        <v>2.4464287845700001</v>
      </c>
      <c r="P1226" s="74">
        <v>76468.450981001501</v>
      </c>
      <c r="Q1226" s="73">
        <f t="shared" si="476"/>
        <v>8.3964064762344988E-11</v>
      </c>
      <c r="R1226" s="73">
        <f t="shared" si="477"/>
        <v>8.401471420240357E-11</v>
      </c>
      <c r="S1226" s="73">
        <f t="shared" si="478"/>
        <v>8.401471844638074E-11</v>
      </c>
      <c r="T1226" s="73">
        <f t="shared" si="479"/>
        <v>8.4014718446740292E-11</v>
      </c>
      <c r="V1226" s="74"/>
      <c r="W1226" s="74"/>
      <c r="X1226" s="74"/>
      <c r="AD1226" s="74"/>
      <c r="AE1226" s="74"/>
      <c r="AF1226" s="74"/>
      <c r="AL1226" s="74"/>
      <c r="AM1226" s="74"/>
      <c r="AN1226" s="74"/>
      <c r="AT1226" s="74"/>
      <c r="AU1226" s="74"/>
      <c r="AV1226" s="74"/>
      <c r="BB1226" s="74"/>
      <c r="BC1226" s="74"/>
      <c r="BD1226" s="74"/>
      <c r="BJ1226" s="74"/>
      <c r="BK1226" s="74"/>
      <c r="BL1226" s="74"/>
      <c r="BR1226" s="74"/>
      <c r="BS1226" s="74"/>
      <c r="BT1226" s="74"/>
      <c r="BZ1226" s="74"/>
      <c r="CA1226" s="74"/>
      <c r="CB1226" s="74"/>
      <c r="CH1226" s="74"/>
      <c r="CI1226" s="74"/>
      <c r="CJ1226" s="74"/>
      <c r="CP1226" s="74"/>
      <c r="CQ1226" s="74"/>
      <c r="CR1226" s="74"/>
      <c r="CX1226" s="74"/>
      <c r="CY1226" s="74"/>
      <c r="CZ1226" s="74"/>
      <c r="DF1226" s="74"/>
      <c r="DG1226" s="74"/>
      <c r="DH1226" s="74"/>
      <c r="DN1226" s="74"/>
      <c r="DO1226" s="74"/>
      <c r="DP1226" s="74"/>
      <c r="DV1226" s="74"/>
      <c r="DW1226" s="74"/>
      <c r="DX1226" s="74"/>
      <c r="ED1226" s="74"/>
      <c r="EE1226" s="74"/>
      <c r="EF1226" s="74"/>
      <c r="EL1226" s="74"/>
      <c r="EM1226" s="74"/>
      <c r="EN1226" s="74"/>
      <c r="ET1226" s="74"/>
      <c r="EU1226" s="74"/>
      <c r="EV1226" s="74"/>
    </row>
    <row r="1227" spans="12:152" s="73" customFormat="1" ht="13.5" x14ac:dyDescent="0.3">
      <c r="L1227" s="74"/>
      <c r="N1227" s="74">
        <v>1E-10</v>
      </c>
      <c r="O1227" s="74">
        <v>0.64041079499999998</v>
      </c>
      <c r="P1227" s="74">
        <v>106684.808959168</v>
      </c>
      <c r="Q1227" s="73">
        <f t="shared" si="476"/>
        <v>7.2811503809996646E-11</v>
      </c>
      <c r="R1227" s="73">
        <f t="shared" si="477"/>
        <v>7.2661549997964322E-11</v>
      </c>
      <c r="S1227" s="73">
        <f t="shared" si="478"/>
        <v>7.2661537392957462E-11</v>
      </c>
      <c r="T1227" s="73">
        <f t="shared" si="479"/>
        <v>7.2661537391895181E-11</v>
      </c>
      <c r="V1227" s="74"/>
      <c r="W1227" s="74"/>
      <c r="X1227" s="74"/>
      <c r="AD1227" s="74"/>
      <c r="AE1227" s="74"/>
      <c r="AF1227" s="74"/>
      <c r="AL1227" s="74"/>
      <c r="AM1227" s="74"/>
      <c r="AN1227" s="74"/>
      <c r="AT1227" s="74"/>
      <c r="AU1227" s="74"/>
      <c r="AV1227" s="74"/>
      <c r="BB1227" s="74"/>
      <c r="BC1227" s="74"/>
      <c r="BD1227" s="74"/>
      <c r="BJ1227" s="74"/>
      <c r="BK1227" s="74"/>
      <c r="BL1227" s="74"/>
      <c r="BR1227" s="74"/>
      <c r="BS1227" s="74"/>
      <c r="BT1227" s="74"/>
      <c r="BZ1227" s="74"/>
      <c r="CA1227" s="74"/>
      <c r="CB1227" s="74"/>
      <c r="CH1227" s="74"/>
      <c r="CI1227" s="74"/>
      <c r="CJ1227" s="74"/>
      <c r="CP1227" s="74"/>
      <c r="CQ1227" s="74"/>
      <c r="CR1227" s="74"/>
      <c r="CX1227" s="74"/>
      <c r="CY1227" s="74"/>
      <c r="CZ1227" s="74"/>
      <c r="DF1227" s="74"/>
      <c r="DG1227" s="74"/>
      <c r="DH1227" s="74"/>
      <c r="DN1227" s="74"/>
      <c r="DO1227" s="74"/>
      <c r="DP1227" s="74"/>
      <c r="DV1227" s="74"/>
      <c r="DW1227" s="74"/>
      <c r="DX1227" s="74"/>
      <c r="ED1227" s="74"/>
      <c r="EE1227" s="74"/>
      <c r="EF1227" s="74"/>
      <c r="EL1227" s="74"/>
      <c r="EM1227" s="74"/>
      <c r="EN1227" s="74"/>
      <c r="ET1227" s="74"/>
      <c r="EU1227" s="74"/>
      <c r="EV1227" s="74"/>
    </row>
    <row r="1228" spans="12:152" s="73" customFormat="1" ht="13.5" x14ac:dyDescent="0.3">
      <c r="L1228" s="74"/>
      <c r="N1228" s="74">
        <v>7.9999999999999995E-11</v>
      </c>
      <c r="O1228" s="74">
        <v>0.22706755866</v>
      </c>
      <c r="P1228" s="74">
        <v>130514.29730643801</v>
      </c>
      <c r="Q1228" s="73">
        <f t="shared" si="476"/>
        <v>-6.826830675943079E-11</v>
      </c>
      <c r="R1228" s="73">
        <f t="shared" si="477"/>
        <v>-6.8156573147714378E-11</v>
      </c>
      <c r="S1228" s="73">
        <f t="shared" si="478"/>
        <v>-6.8156563745873748E-11</v>
      </c>
      <c r="T1228" s="73">
        <f t="shared" si="479"/>
        <v>-6.8156563745073696E-11</v>
      </c>
      <c r="V1228" s="74"/>
      <c r="W1228" s="74"/>
      <c r="X1228" s="74"/>
      <c r="AD1228" s="74"/>
      <c r="AE1228" s="74"/>
      <c r="AF1228" s="74"/>
      <c r="AL1228" s="74"/>
      <c r="AM1228" s="74"/>
      <c r="AN1228" s="74"/>
      <c r="AT1228" s="74"/>
      <c r="AU1228" s="74"/>
      <c r="AV1228" s="74"/>
      <c r="BB1228" s="74"/>
      <c r="BC1228" s="74"/>
      <c r="BD1228" s="74"/>
      <c r="BJ1228" s="74"/>
      <c r="BK1228" s="74"/>
      <c r="BL1228" s="74"/>
      <c r="BR1228" s="74"/>
      <c r="BS1228" s="74"/>
      <c r="BT1228" s="74"/>
      <c r="BZ1228" s="74"/>
      <c r="CA1228" s="74"/>
      <c r="CB1228" s="74"/>
      <c r="CH1228" s="74"/>
      <c r="CI1228" s="74"/>
      <c r="CJ1228" s="74"/>
      <c r="CP1228" s="74"/>
      <c r="CQ1228" s="74"/>
      <c r="CR1228" s="74"/>
      <c r="CX1228" s="74"/>
      <c r="CY1228" s="74"/>
      <c r="CZ1228" s="74"/>
      <c r="DF1228" s="74"/>
      <c r="DG1228" s="74"/>
      <c r="DH1228" s="74"/>
      <c r="DN1228" s="74"/>
      <c r="DO1228" s="74"/>
      <c r="DP1228" s="74"/>
      <c r="DV1228" s="74"/>
      <c r="DW1228" s="74"/>
      <c r="DX1228" s="74"/>
      <c r="ED1228" s="74"/>
      <c r="EE1228" s="74"/>
      <c r="EF1228" s="74"/>
      <c r="EL1228" s="74"/>
      <c r="EM1228" s="74"/>
      <c r="EN1228" s="74"/>
      <c r="ET1228" s="74"/>
      <c r="EU1228" s="74"/>
      <c r="EV1228" s="74"/>
    </row>
    <row r="1229" spans="12:152" s="73" customFormat="1" ht="13.5" x14ac:dyDescent="0.3">
      <c r="L1229" s="74"/>
      <c r="N1229" s="74">
        <v>7.9999999999999995E-11</v>
      </c>
      <c r="O1229" s="74">
        <v>4.4556853951799997</v>
      </c>
      <c r="P1229" s="74">
        <v>175844.611389773</v>
      </c>
      <c r="Q1229" s="73">
        <f t="shared" si="476"/>
        <v>-6.8201469707673811E-12</v>
      </c>
      <c r="R1229" s="73">
        <f t="shared" si="477"/>
        <v>-6.5330202003999823E-12</v>
      </c>
      <c r="S1229" s="73">
        <f t="shared" si="478"/>
        <v>-6.5329960890421283E-12</v>
      </c>
      <c r="T1229" s="73">
        <f t="shared" si="479"/>
        <v>-6.5329960870116649E-12</v>
      </c>
      <c r="V1229" s="74"/>
      <c r="W1229" s="74"/>
      <c r="X1229" s="74"/>
      <c r="AD1229" s="74"/>
      <c r="AE1229" s="74"/>
      <c r="AF1229" s="74"/>
      <c r="AL1229" s="74"/>
      <c r="AM1229" s="74"/>
      <c r="AN1229" s="74"/>
      <c r="AT1229" s="74"/>
      <c r="AU1229" s="74"/>
      <c r="AV1229" s="74"/>
      <c r="BB1229" s="74"/>
      <c r="BC1229" s="74"/>
      <c r="BD1229" s="74"/>
      <c r="BJ1229" s="74"/>
      <c r="BK1229" s="74"/>
      <c r="BL1229" s="74"/>
      <c r="BR1229" s="74"/>
      <c r="BS1229" s="74"/>
      <c r="BT1229" s="74"/>
      <c r="BZ1229" s="74"/>
      <c r="CA1229" s="74"/>
      <c r="CB1229" s="74"/>
      <c r="CH1229" s="74"/>
      <c r="CI1229" s="74"/>
      <c r="CJ1229" s="74"/>
      <c r="CP1229" s="74"/>
      <c r="CQ1229" s="74"/>
      <c r="CR1229" s="74"/>
      <c r="CX1229" s="74"/>
      <c r="CY1229" s="74"/>
      <c r="CZ1229" s="74"/>
      <c r="DF1229" s="74"/>
      <c r="DG1229" s="74"/>
      <c r="DH1229" s="74"/>
      <c r="DN1229" s="74"/>
      <c r="DO1229" s="74"/>
      <c r="DP1229" s="74"/>
      <c r="DV1229" s="74"/>
      <c r="DW1229" s="74"/>
      <c r="DX1229" s="74"/>
      <c r="ED1229" s="74"/>
      <c r="EE1229" s="74"/>
      <c r="EF1229" s="74"/>
      <c r="EL1229" s="74"/>
      <c r="EM1229" s="74"/>
      <c r="EN1229" s="74"/>
      <c r="ET1229" s="74"/>
      <c r="EU1229" s="74"/>
      <c r="EV1229" s="74"/>
    </row>
    <row r="1230" spans="12:152" s="73" customFormat="1" ht="13.5" x14ac:dyDescent="0.3">
      <c r="L1230" s="74"/>
      <c r="N1230" s="74">
        <v>7.9999999999999995E-11</v>
      </c>
      <c r="O1230" s="74">
        <v>5.3087542556900003</v>
      </c>
      <c r="P1230" s="74">
        <v>104991.50985261</v>
      </c>
      <c r="Q1230" s="73">
        <f t="shared" si="476"/>
        <v>2.1858816782875329E-12</v>
      </c>
      <c r="R1230" s="73">
        <f t="shared" si="477"/>
        <v>2.3578472528606064E-12</v>
      </c>
      <c r="S1230" s="73">
        <f t="shared" si="478"/>
        <v>2.3578616909803135E-12</v>
      </c>
      <c r="T1230" s="73">
        <f t="shared" si="479"/>
        <v>2.3578616922166888E-12</v>
      </c>
      <c r="V1230" s="74"/>
      <c r="W1230" s="74"/>
      <c r="X1230" s="74"/>
      <c r="AD1230" s="74"/>
      <c r="AE1230" s="74"/>
      <c r="AF1230" s="74"/>
      <c r="AL1230" s="74"/>
      <c r="AM1230" s="74"/>
      <c r="AN1230" s="74"/>
      <c r="AT1230" s="74"/>
      <c r="AU1230" s="74"/>
      <c r="AV1230" s="74"/>
      <c r="BB1230" s="74"/>
      <c r="BC1230" s="74"/>
      <c r="BD1230" s="74"/>
      <c r="BJ1230" s="74"/>
      <c r="BK1230" s="74"/>
      <c r="BL1230" s="74"/>
      <c r="BR1230" s="74"/>
      <c r="BS1230" s="74"/>
      <c r="BT1230" s="74"/>
      <c r="BZ1230" s="74"/>
      <c r="CA1230" s="74"/>
      <c r="CB1230" s="74"/>
      <c r="CH1230" s="74"/>
      <c r="CI1230" s="74"/>
      <c r="CJ1230" s="74"/>
      <c r="CP1230" s="74"/>
      <c r="CQ1230" s="74"/>
      <c r="CR1230" s="74"/>
      <c r="CX1230" s="74"/>
      <c r="CY1230" s="74"/>
      <c r="CZ1230" s="74"/>
      <c r="DF1230" s="74"/>
      <c r="DG1230" s="74"/>
      <c r="DH1230" s="74"/>
      <c r="DN1230" s="74"/>
      <c r="DO1230" s="74"/>
      <c r="DP1230" s="74"/>
      <c r="DV1230" s="74"/>
      <c r="DW1230" s="74"/>
      <c r="DX1230" s="74"/>
      <c r="ED1230" s="74"/>
      <c r="EE1230" s="74"/>
      <c r="EF1230" s="74"/>
      <c r="EL1230" s="74"/>
      <c r="EM1230" s="74"/>
      <c r="EN1230" s="74"/>
      <c r="ET1230" s="74"/>
      <c r="EU1230" s="74"/>
      <c r="EV1230" s="74"/>
    </row>
    <row r="1231" spans="12:152" s="73" customFormat="1" ht="13.5" x14ac:dyDescent="0.3">
      <c r="L1231" s="74"/>
      <c r="N1231" s="74">
        <v>7.9999999999999995E-11</v>
      </c>
      <c r="O1231" s="74">
        <v>4.2657865724399997</v>
      </c>
      <c r="P1231" s="74">
        <v>78267.641577985603</v>
      </c>
      <c r="Q1231" s="73">
        <f t="shared" si="476"/>
        <v>7.999856732944094E-11</v>
      </c>
      <c r="R1231" s="73">
        <f t="shared" si="477"/>
        <v>7.9997697023557203E-11</v>
      </c>
      <c r="S1231" s="73">
        <f t="shared" si="478"/>
        <v>7.9997696941853239E-11</v>
      </c>
      <c r="T1231" s="73">
        <f t="shared" si="479"/>
        <v>7.9997696941846337E-11</v>
      </c>
      <c r="V1231" s="74"/>
      <c r="W1231" s="74"/>
      <c r="X1231" s="74"/>
      <c r="AD1231" s="74"/>
      <c r="AE1231" s="74"/>
      <c r="AF1231" s="74"/>
      <c r="AL1231" s="74"/>
      <c r="AM1231" s="74"/>
      <c r="AN1231" s="74"/>
      <c r="AT1231" s="74"/>
      <c r="AU1231" s="74"/>
      <c r="AV1231" s="74"/>
      <c r="BB1231" s="74"/>
      <c r="BC1231" s="74"/>
      <c r="BD1231" s="74"/>
      <c r="BJ1231" s="74"/>
      <c r="BK1231" s="74"/>
      <c r="BL1231" s="74"/>
      <c r="BR1231" s="74"/>
      <c r="BS1231" s="74"/>
      <c r="BT1231" s="74"/>
      <c r="BZ1231" s="74"/>
      <c r="CA1231" s="74"/>
      <c r="CB1231" s="74"/>
      <c r="CH1231" s="74"/>
      <c r="CI1231" s="74"/>
      <c r="CJ1231" s="74"/>
      <c r="CP1231" s="74"/>
      <c r="CQ1231" s="74"/>
      <c r="CR1231" s="74"/>
      <c r="CX1231" s="74"/>
      <c r="CY1231" s="74"/>
      <c r="CZ1231" s="74"/>
      <c r="DF1231" s="74"/>
      <c r="DG1231" s="74"/>
      <c r="DH1231" s="74"/>
      <c r="DN1231" s="74"/>
      <c r="DO1231" s="74"/>
      <c r="DP1231" s="74"/>
      <c r="DV1231" s="74"/>
      <c r="DW1231" s="74"/>
      <c r="DX1231" s="74"/>
      <c r="ED1231" s="74"/>
      <c r="EE1231" s="74"/>
      <c r="EF1231" s="74"/>
      <c r="EL1231" s="74"/>
      <c r="EM1231" s="74"/>
      <c r="EN1231" s="74"/>
      <c r="ET1231" s="74"/>
      <c r="EU1231" s="74"/>
      <c r="EV1231" s="74"/>
    </row>
    <row r="1232" spans="12:152" s="73" customFormat="1" ht="13.5" x14ac:dyDescent="0.3">
      <c r="L1232" s="74"/>
      <c r="N1232" s="74">
        <v>1E-10</v>
      </c>
      <c r="O1232" s="74">
        <v>3.6690085663800001</v>
      </c>
      <c r="P1232" s="74">
        <v>22595.331574704502</v>
      </c>
      <c r="Q1232" s="73">
        <f t="shared" si="476"/>
        <v>9.9885238849637682E-11</v>
      </c>
      <c r="R1232" s="73">
        <f t="shared" si="477"/>
        <v>9.9883011594659155E-11</v>
      </c>
      <c r="S1232" s="73">
        <f t="shared" si="478"/>
        <v>9.9883011406755967E-11</v>
      </c>
      <c r="T1232" s="73">
        <f t="shared" si="479"/>
        <v>9.9883011406740018E-11</v>
      </c>
      <c r="V1232" s="74"/>
      <c r="W1232" s="74"/>
      <c r="X1232" s="74"/>
      <c r="AD1232" s="74"/>
      <c r="AE1232" s="74"/>
      <c r="AF1232" s="74"/>
      <c r="AL1232" s="74"/>
      <c r="AM1232" s="74"/>
      <c r="AN1232" s="74"/>
      <c r="AT1232" s="74"/>
      <c r="AU1232" s="74"/>
      <c r="AV1232" s="74"/>
      <c r="BB1232" s="74"/>
      <c r="BC1232" s="74"/>
      <c r="BD1232" s="74"/>
      <c r="BJ1232" s="74"/>
      <c r="BK1232" s="74"/>
      <c r="BL1232" s="74"/>
      <c r="BR1232" s="74"/>
      <c r="BS1232" s="74"/>
      <c r="BT1232" s="74"/>
      <c r="BZ1232" s="74"/>
      <c r="CA1232" s="74"/>
      <c r="CB1232" s="74"/>
      <c r="CH1232" s="74"/>
      <c r="CI1232" s="74"/>
      <c r="CJ1232" s="74"/>
      <c r="CP1232" s="74"/>
      <c r="CQ1232" s="74"/>
      <c r="CR1232" s="74"/>
      <c r="CX1232" s="74"/>
      <c r="CY1232" s="74"/>
      <c r="CZ1232" s="74"/>
      <c r="DF1232" s="74"/>
      <c r="DG1232" s="74"/>
      <c r="DH1232" s="74"/>
      <c r="DN1232" s="74"/>
      <c r="DO1232" s="74"/>
      <c r="DP1232" s="74"/>
      <c r="DV1232" s="74"/>
      <c r="DW1232" s="74"/>
      <c r="DX1232" s="74"/>
      <c r="ED1232" s="74"/>
      <c r="EE1232" s="74"/>
      <c r="EF1232" s="74"/>
      <c r="EL1232" s="74"/>
      <c r="EM1232" s="74"/>
      <c r="EN1232" s="74"/>
      <c r="ET1232" s="74"/>
      <c r="EU1232" s="74"/>
      <c r="EV1232" s="74"/>
    </row>
    <row r="1233" spans="12:152" s="73" customFormat="1" ht="13.5" x14ac:dyDescent="0.3">
      <c r="L1233" s="74"/>
      <c r="N1233" s="74">
        <v>7.9999999999999995E-11</v>
      </c>
      <c r="O1233" s="74">
        <v>5.3953090616999999</v>
      </c>
      <c r="P1233" s="74">
        <v>1168.8988370466</v>
      </c>
      <c r="Q1233" s="73">
        <f t="shared" si="476"/>
        <v>5.8409558018402299E-11</v>
      </c>
      <c r="R1233" s="73">
        <f t="shared" si="477"/>
        <v>5.8408249231586259E-11</v>
      </c>
      <c r="S1233" s="73">
        <f t="shared" si="478"/>
        <v>5.8408249121696478E-11</v>
      </c>
      <c r="T1233" s="73">
        <f t="shared" si="479"/>
        <v>5.8408249121687172E-11</v>
      </c>
      <c r="V1233" s="74"/>
      <c r="W1233" s="74"/>
      <c r="X1233" s="74"/>
      <c r="AD1233" s="74"/>
      <c r="AE1233" s="74"/>
      <c r="AF1233" s="74"/>
      <c r="AL1233" s="74"/>
      <c r="AM1233" s="74"/>
      <c r="AN1233" s="74"/>
      <c r="AT1233" s="74"/>
      <c r="AU1233" s="74"/>
      <c r="AV1233" s="74"/>
      <c r="BB1233" s="74"/>
      <c r="BC1233" s="74"/>
      <c r="BD1233" s="74"/>
      <c r="BJ1233" s="74"/>
      <c r="BK1233" s="74"/>
      <c r="BL1233" s="74"/>
      <c r="BR1233" s="74"/>
      <c r="BS1233" s="74"/>
      <c r="BT1233" s="74"/>
      <c r="BZ1233" s="74"/>
      <c r="CA1233" s="74"/>
      <c r="CB1233" s="74"/>
      <c r="CH1233" s="74"/>
      <c r="CI1233" s="74"/>
      <c r="CJ1233" s="74"/>
      <c r="CP1233" s="74"/>
      <c r="CQ1233" s="74"/>
      <c r="CR1233" s="74"/>
      <c r="CX1233" s="74"/>
      <c r="CY1233" s="74"/>
      <c r="CZ1233" s="74"/>
      <c r="DF1233" s="74"/>
      <c r="DG1233" s="74"/>
      <c r="DH1233" s="74"/>
      <c r="DN1233" s="74"/>
      <c r="DO1233" s="74"/>
      <c r="DP1233" s="74"/>
      <c r="DV1233" s="74"/>
      <c r="DW1233" s="74"/>
      <c r="DX1233" s="74"/>
      <c r="ED1233" s="74"/>
      <c r="EE1233" s="74"/>
      <c r="EF1233" s="74"/>
      <c r="EL1233" s="74"/>
      <c r="EM1233" s="74"/>
      <c r="EN1233" s="74"/>
      <c r="ET1233" s="74"/>
      <c r="EU1233" s="74"/>
      <c r="EV1233" s="74"/>
    </row>
    <row r="1234" spans="12:152" s="73" customFormat="1" ht="13.5" x14ac:dyDescent="0.3">
      <c r="L1234" s="74"/>
      <c r="N1234" s="74">
        <v>7.0000000000000004E-11</v>
      </c>
      <c r="O1234" s="74">
        <v>2.9721755264600001</v>
      </c>
      <c r="P1234" s="74">
        <v>130962.09312596401</v>
      </c>
      <c r="Q1234" s="73">
        <f t="shared" si="476"/>
        <v>6.9929226517757319E-11</v>
      </c>
      <c r="R1234" s="73">
        <f t="shared" si="477"/>
        <v>6.9937416202904613E-11</v>
      </c>
      <c r="S1234" s="73">
        <f t="shared" si="478"/>
        <v>6.9937416869400584E-11</v>
      </c>
      <c r="T1234" s="73">
        <f t="shared" si="479"/>
        <v>6.9937416869457104E-11</v>
      </c>
      <c r="V1234" s="74"/>
      <c r="W1234" s="74"/>
      <c r="X1234" s="74"/>
      <c r="AD1234" s="74"/>
      <c r="AE1234" s="74"/>
      <c r="AF1234" s="74"/>
      <c r="AL1234" s="74"/>
      <c r="AM1234" s="74"/>
      <c r="AN1234" s="74"/>
      <c r="AT1234" s="74"/>
      <c r="AU1234" s="74"/>
      <c r="AV1234" s="74"/>
      <c r="BB1234" s="74"/>
      <c r="BC1234" s="74"/>
      <c r="BD1234" s="74"/>
      <c r="BJ1234" s="74"/>
      <c r="BK1234" s="74"/>
      <c r="BL1234" s="74"/>
      <c r="BR1234" s="74"/>
      <c r="BS1234" s="74"/>
      <c r="BT1234" s="74"/>
      <c r="BZ1234" s="74"/>
      <c r="CA1234" s="74"/>
      <c r="CB1234" s="74"/>
      <c r="CH1234" s="74"/>
      <c r="CI1234" s="74"/>
      <c r="CJ1234" s="74"/>
      <c r="CP1234" s="74"/>
      <c r="CQ1234" s="74"/>
      <c r="CR1234" s="74"/>
      <c r="CX1234" s="74"/>
      <c r="CY1234" s="74"/>
      <c r="CZ1234" s="74"/>
      <c r="DF1234" s="74"/>
      <c r="DG1234" s="74"/>
      <c r="DH1234" s="74"/>
      <c r="DN1234" s="74"/>
      <c r="DO1234" s="74"/>
      <c r="DP1234" s="74"/>
      <c r="DV1234" s="74"/>
      <c r="DW1234" s="74"/>
      <c r="DX1234" s="74"/>
      <c r="ED1234" s="74"/>
      <c r="EE1234" s="74"/>
      <c r="EF1234" s="74"/>
      <c r="EL1234" s="74"/>
      <c r="EM1234" s="74"/>
      <c r="EN1234" s="74"/>
      <c r="ET1234" s="74"/>
      <c r="EU1234" s="74"/>
      <c r="EV1234" s="74"/>
    </row>
    <row r="1235" spans="12:152" s="73" customFormat="1" ht="13.5" x14ac:dyDescent="0.3">
      <c r="L1235" s="74"/>
      <c r="N1235" s="74">
        <v>7.9999999999999995E-11</v>
      </c>
      <c r="O1235" s="74">
        <v>5.4165915664000002</v>
      </c>
      <c r="P1235" s="74">
        <v>106082.734919229</v>
      </c>
      <c r="Q1235" s="73">
        <f t="shared" si="476"/>
        <v>6.9213314991780455E-11</v>
      </c>
      <c r="R1235" s="73">
        <f t="shared" si="477"/>
        <v>6.930032115807227E-11</v>
      </c>
      <c r="S1235" s="73">
        <f t="shared" si="478"/>
        <v>6.9300328449556201E-11</v>
      </c>
      <c r="T1235" s="73">
        <f t="shared" si="479"/>
        <v>6.930032845017417E-11</v>
      </c>
      <c r="V1235" s="74"/>
      <c r="W1235" s="74"/>
      <c r="X1235" s="74"/>
      <c r="AD1235" s="74"/>
      <c r="AE1235" s="74"/>
      <c r="AF1235" s="74"/>
      <c r="AL1235" s="74"/>
      <c r="AM1235" s="74"/>
      <c r="AN1235" s="74"/>
      <c r="AT1235" s="74"/>
      <c r="AU1235" s="74"/>
      <c r="AV1235" s="74"/>
      <c r="BB1235" s="74"/>
      <c r="BC1235" s="74"/>
      <c r="BD1235" s="74"/>
      <c r="BJ1235" s="74"/>
      <c r="BK1235" s="74"/>
      <c r="BL1235" s="74"/>
      <c r="BR1235" s="74"/>
      <c r="BS1235" s="74"/>
      <c r="BT1235" s="74"/>
      <c r="BZ1235" s="74"/>
      <c r="CA1235" s="74"/>
      <c r="CB1235" s="74"/>
      <c r="CH1235" s="74"/>
      <c r="CI1235" s="74"/>
      <c r="CJ1235" s="74"/>
      <c r="CP1235" s="74"/>
      <c r="CQ1235" s="74"/>
      <c r="CR1235" s="74"/>
      <c r="CX1235" s="74"/>
      <c r="CY1235" s="74"/>
      <c r="CZ1235" s="74"/>
      <c r="DF1235" s="74"/>
      <c r="DG1235" s="74"/>
      <c r="DH1235" s="74"/>
      <c r="DN1235" s="74"/>
      <c r="DO1235" s="74"/>
      <c r="DP1235" s="74"/>
      <c r="DV1235" s="74"/>
      <c r="DW1235" s="74"/>
      <c r="DX1235" s="74"/>
      <c r="ED1235" s="74"/>
      <c r="EE1235" s="74"/>
      <c r="EF1235" s="74"/>
      <c r="EL1235" s="74"/>
      <c r="EM1235" s="74"/>
      <c r="EN1235" s="74"/>
      <c r="ET1235" s="74"/>
      <c r="EU1235" s="74"/>
      <c r="EV1235" s="74"/>
    </row>
    <row r="1236" spans="12:152" s="73" customFormat="1" ht="13.5" x14ac:dyDescent="0.3">
      <c r="L1236" s="74"/>
      <c r="N1236" s="74">
        <v>7.0000000000000004E-11</v>
      </c>
      <c r="O1236" s="74">
        <v>6.1444991418699999</v>
      </c>
      <c r="P1236" s="74">
        <v>154835.253179942</v>
      </c>
      <c r="Q1236" s="73">
        <f t="shared" si="476"/>
        <v>1.1540626525673073E-11</v>
      </c>
      <c r="R1236" s="73">
        <f t="shared" si="477"/>
        <v>1.1759523983844137E-11</v>
      </c>
      <c r="S1236" s="73">
        <f t="shared" si="478"/>
        <v>1.1759542358009885E-11</v>
      </c>
      <c r="T1236" s="73">
        <f t="shared" si="479"/>
        <v>1.1759542359547502E-11</v>
      </c>
      <c r="V1236" s="74"/>
      <c r="W1236" s="74"/>
      <c r="X1236" s="74"/>
      <c r="AD1236" s="74"/>
      <c r="AE1236" s="74"/>
      <c r="AF1236" s="74"/>
      <c r="AL1236" s="74"/>
      <c r="AM1236" s="74"/>
      <c r="AN1236" s="74"/>
      <c r="AT1236" s="74"/>
      <c r="AU1236" s="74"/>
      <c r="AV1236" s="74"/>
      <c r="BB1236" s="74"/>
      <c r="BC1236" s="74"/>
      <c r="BD1236" s="74"/>
      <c r="BJ1236" s="74"/>
      <c r="BK1236" s="74"/>
      <c r="BL1236" s="74"/>
      <c r="BR1236" s="74"/>
      <c r="BS1236" s="74"/>
      <c r="BT1236" s="74"/>
      <c r="BZ1236" s="74"/>
      <c r="CA1236" s="74"/>
      <c r="CB1236" s="74"/>
      <c r="CH1236" s="74"/>
      <c r="CI1236" s="74"/>
      <c r="CJ1236" s="74"/>
      <c r="CP1236" s="74"/>
      <c r="CQ1236" s="74"/>
      <c r="CR1236" s="74"/>
      <c r="CX1236" s="74"/>
      <c r="CY1236" s="74"/>
      <c r="CZ1236" s="74"/>
      <c r="DF1236" s="74"/>
      <c r="DG1236" s="74"/>
      <c r="DH1236" s="74"/>
      <c r="DN1236" s="74"/>
      <c r="DO1236" s="74"/>
      <c r="DP1236" s="74"/>
      <c r="DV1236" s="74"/>
      <c r="DW1236" s="74"/>
      <c r="DX1236" s="74"/>
      <c r="ED1236" s="74"/>
      <c r="EE1236" s="74"/>
      <c r="EF1236" s="74"/>
      <c r="EL1236" s="74"/>
      <c r="EM1236" s="74"/>
      <c r="EN1236" s="74"/>
      <c r="ET1236" s="74"/>
      <c r="EU1236" s="74"/>
      <c r="EV1236" s="74"/>
    </row>
    <row r="1237" spans="12:152" s="73" customFormat="1" ht="13.5" x14ac:dyDescent="0.3">
      <c r="L1237" s="74"/>
      <c r="N1237" s="74">
        <v>8.9999999999999999E-11</v>
      </c>
      <c r="O1237" s="74">
        <v>3.7710916624799999</v>
      </c>
      <c r="P1237" s="74">
        <v>76777.729303657296</v>
      </c>
      <c r="Q1237" s="73">
        <f t="shared" si="476"/>
        <v>8.1691640972403266E-11</v>
      </c>
      <c r="R1237" s="73">
        <f t="shared" si="477"/>
        <v>8.1750933598368048E-11</v>
      </c>
      <c r="S1237" s="73">
        <f t="shared" si="478"/>
        <v>8.1750938568207993E-11</v>
      </c>
      <c r="T1237" s="73">
        <f t="shared" si="479"/>
        <v>8.175093856862736E-11</v>
      </c>
      <c r="V1237" s="74"/>
      <c r="W1237" s="74"/>
      <c r="X1237" s="74"/>
      <c r="AD1237" s="74"/>
      <c r="AE1237" s="74"/>
      <c r="AF1237" s="74"/>
      <c r="AL1237" s="74"/>
      <c r="AM1237" s="74"/>
      <c r="AN1237" s="74"/>
      <c r="AT1237" s="74"/>
      <c r="AU1237" s="74"/>
      <c r="AV1237" s="74"/>
      <c r="BB1237" s="74"/>
      <c r="BC1237" s="74"/>
      <c r="BD1237" s="74"/>
      <c r="BJ1237" s="74"/>
      <c r="BK1237" s="74"/>
      <c r="BL1237" s="74"/>
      <c r="BR1237" s="74"/>
      <c r="BS1237" s="74"/>
      <c r="BT1237" s="74"/>
      <c r="BZ1237" s="74"/>
      <c r="CA1237" s="74"/>
      <c r="CB1237" s="74"/>
      <c r="CH1237" s="74"/>
      <c r="CI1237" s="74"/>
      <c r="CJ1237" s="74"/>
      <c r="CP1237" s="74"/>
      <c r="CQ1237" s="74"/>
      <c r="CR1237" s="74"/>
      <c r="CX1237" s="74"/>
      <c r="CY1237" s="74"/>
      <c r="CZ1237" s="74"/>
      <c r="DF1237" s="74"/>
      <c r="DG1237" s="74"/>
      <c r="DH1237" s="74"/>
      <c r="DN1237" s="74"/>
      <c r="DO1237" s="74"/>
      <c r="DP1237" s="74"/>
      <c r="DV1237" s="74"/>
      <c r="DW1237" s="74"/>
      <c r="DX1237" s="74"/>
      <c r="ED1237" s="74"/>
      <c r="EE1237" s="74"/>
      <c r="EF1237" s="74"/>
      <c r="EL1237" s="74"/>
      <c r="EM1237" s="74"/>
      <c r="EN1237" s="74"/>
      <c r="ET1237" s="74"/>
      <c r="EU1237" s="74"/>
      <c r="EV1237" s="74"/>
    </row>
    <row r="1238" spans="12:152" s="73" customFormat="1" ht="13.5" x14ac:dyDescent="0.3">
      <c r="L1238" s="74"/>
      <c r="N1238" s="74">
        <v>1E-10</v>
      </c>
      <c r="O1238" s="74">
        <v>2.6869919852300002</v>
      </c>
      <c r="P1238" s="74">
        <v>31903.014001211101</v>
      </c>
      <c r="Q1238" s="73">
        <f t="shared" si="476"/>
        <v>7.9488831994196875E-11</v>
      </c>
      <c r="R1238" s="73">
        <f t="shared" si="477"/>
        <v>7.9449167304048663E-11</v>
      </c>
      <c r="S1238" s="73">
        <f t="shared" si="478"/>
        <v>7.9449163972293679E-11</v>
      </c>
      <c r="T1238" s="73">
        <f t="shared" si="479"/>
        <v>7.9449163972010615E-11</v>
      </c>
      <c r="V1238" s="74"/>
      <c r="W1238" s="74"/>
      <c r="X1238" s="74"/>
      <c r="AD1238" s="74"/>
      <c r="AE1238" s="74"/>
      <c r="AF1238" s="74"/>
      <c r="AL1238" s="74"/>
      <c r="AM1238" s="74"/>
      <c r="AN1238" s="74"/>
      <c r="AT1238" s="74"/>
      <c r="AU1238" s="74"/>
      <c r="AV1238" s="74"/>
      <c r="BB1238" s="74"/>
      <c r="BC1238" s="74"/>
      <c r="BD1238" s="74"/>
      <c r="BJ1238" s="74"/>
      <c r="BK1238" s="74"/>
      <c r="BL1238" s="74"/>
      <c r="BR1238" s="74"/>
      <c r="BS1238" s="74"/>
      <c r="BT1238" s="74"/>
      <c r="BZ1238" s="74"/>
      <c r="CA1238" s="74"/>
      <c r="CB1238" s="74"/>
      <c r="CH1238" s="74"/>
      <c r="CI1238" s="74"/>
      <c r="CJ1238" s="74"/>
      <c r="CP1238" s="74"/>
      <c r="CQ1238" s="74"/>
      <c r="CR1238" s="74"/>
      <c r="CX1238" s="74"/>
      <c r="CY1238" s="74"/>
      <c r="CZ1238" s="74"/>
      <c r="DF1238" s="74"/>
      <c r="DG1238" s="74"/>
      <c r="DH1238" s="74"/>
      <c r="DN1238" s="74"/>
      <c r="DO1238" s="74"/>
      <c r="DP1238" s="74"/>
      <c r="DV1238" s="74"/>
      <c r="DW1238" s="74"/>
      <c r="DX1238" s="74"/>
      <c r="ED1238" s="74"/>
      <c r="EE1238" s="74"/>
      <c r="EF1238" s="74"/>
      <c r="EL1238" s="74"/>
      <c r="EM1238" s="74"/>
      <c r="EN1238" s="74"/>
      <c r="ET1238" s="74"/>
      <c r="EU1238" s="74"/>
      <c r="EV1238" s="74"/>
    </row>
    <row r="1239" spans="12:152" s="73" customFormat="1" ht="13.5" x14ac:dyDescent="0.3">
      <c r="L1239" s="74"/>
      <c r="N1239" s="74">
        <v>1E-10</v>
      </c>
      <c r="O1239" s="74">
        <v>4.1132528617000004</v>
      </c>
      <c r="P1239" s="74">
        <v>51861.620103278699</v>
      </c>
      <c r="Q1239" s="73">
        <f t="shared" si="476"/>
        <v>-2.1330774479377363E-11</v>
      </c>
      <c r="R1239" s="73">
        <f t="shared" si="477"/>
        <v>-2.1434540743043821E-11</v>
      </c>
      <c r="S1239" s="73">
        <f t="shared" si="478"/>
        <v>-2.1434549454453002E-11</v>
      </c>
      <c r="T1239" s="73">
        <f t="shared" si="479"/>
        <v>-2.1434549455197003E-11</v>
      </c>
      <c r="V1239" s="74"/>
      <c r="W1239" s="74"/>
      <c r="X1239" s="74"/>
      <c r="AD1239" s="74"/>
      <c r="AE1239" s="74"/>
      <c r="AF1239" s="74"/>
      <c r="AL1239" s="74"/>
      <c r="AM1239" s="74"/>
      <c r="AN1239" s="74"/>
      <c r="AT1239" s="74"/>
      <c r="AU1239" s="74"/>
      <c r="AV1239" s="74"/>
      <c r="BB1239" s="74"/>
      <c r="BC1239" s="74"/>
      <c r="BD1239" s="74"/>
      <c r="BJ1239" s="74"/>
      <c r="BK1239" s="74"/>
      <c r="BL1239" s="74"/>
      <c r="BR1239" s="74"/>
      <c r="BS1239" s="74"/>
      <c r="BT1239" s="74"/>
      <c r="BZ1239" s="74"/>
      <c r="CA1239" s="74"/>
      <c r="CB1239" s="74"/>
      <c r="CH1239" s="74"/>
      <c r="CI1239" s="74"/>
      <c r="CJ1239" s="74"/>
      <c r="CP1239" s="74"/>
      <c r="CQ1239" s="74"/>
      <c r="CR1239" s="74"/>
      <c r="CX1239" s="74"/>
      <c r="CY1239" s="74"/>
      <c r="CZ1239" s="74"/>
      <c r="DF1239" s="74"/>
      <c r="DG1239" s="74"/>
      <c r="DH1239" s="74"/>
      <c r="DN1239" s="74"/>
      <c r="DO1239" s="74"/>
      <c r="DP1239" s="74"/>
      <c r="DV1239" s="74"/>
      <c r="DW1239" s="74"/>
      <c r="DX1239" s="74"/>
      <c r="ED1239" s="74"/>
      <c r="EE1239" s="74"/>
      <c r="EF1239" s="74"/>
      <c r="EL1239" s="74"/>
      <c r="EM1239" s="74"/>
      <c r="EN1239" s="74"/>
      <c r="ET1239" s="74"/>
      <c r="EU1239" s="74"/>
      <c r="EV1239" s="74"/>
    </row>
    <row r="1240" spans="12:152" s="73" customFormat="1" ht="13.5" x14ac:dyDescent="0.3">
      <c r="L1240" s="74"/>
      <c r="N1240" s="74">
        <v>1E-10</v>
      </c>
      <c r="O1240" s="74">
        <v>6.2228531183699998</v>
      </c>
      <c r="P1240" s="74">
        <v>52213.939318786201</v>
      </c>
      <c r="Q1240" s="73">
        <f t="shared" si="476"/>
        <v>9.7204461617619879E-11</v>
      </c>
      <c r="R1240" s="73">
        <f t="shared" si="477"/>
        <v>9.7179295834748198E-11</v>
      </c>
      <c r="S1240" s="73">
        <f t="shared" si="478"/>
        <v>9.7179293717113136E-11</v>
      </c>
      <c r="T1240" s="73">
        <f t="shared" si="479"/>
        <v>9.7179293716933508E-11</v>
      </c>
      <c r="V1240" s="74"/>
      <c r="W1240" s="74"/>
      <c r="X1240" s="74"/>
      <c r="AD1240" s="74"/>
      <c r="AE1240" s="74"/>
      <c r="AF1240" s="74"/>
      <c r="AL1240" s="74"/>
      <c r="AM1240" s="74"/>
      <c r="AN1240" s="74"/>
      <c r="AT1240" s="74"/>
      <c r="AU1240" s="74"/>
      <c r="AV1240" s="74"/>
      <c r="BB1240" s="74"/>
      <c r="BC1240" s="74"/>
      <c r="BD1240" s="74"/>
      <c r="BJ1240" s="74"/>
      <c r="BK1240" s="74"/>
      <c r="BL1240" s="74"/>
      <c r="BR1240" s="74"/>
      <c r="BS1240" s="74"/>
      <c r="BT1240" s="74"/>
      <c r="BZ1240" s="74"/>
      <c r="CA1240" s="74"/>
      <c r="CB1240" s="74"/>
      <c r="CH1240" s="74"/>
      <c r="CI1240" s="74"/>
      <c r="CJ1240" s="74"/>
      <c r="CP1240" s="74"/>
      <c r="CQ1240" s="74"/>
      <c r="CR1240" s="74"/>
      <c r="CX1240" s="74"/>
      <c r="CY1240" s="74"/>
      <c r="CZ1240" s="74"/>
      <c r="DF1240" s="74"/>
      <c r="DG1240" s="74"/>
      <c r="DH1240" s="74"/>
      <c r="DN1240" s="74"/>
      <c r="DO1240" s="74"/>
      <c r="DP1240" s="74"/>
      <c r="DV1240" s="74"/>
      <c r="DW1240" s="74"/>
      <c r="DX1240" s="74"/>
      <c r="ED1240" s="74"/>
      <c r="EE1240" s="74"/>
      <c r="EF1240" s="74"/>
      <c r="EL1240" s="74"/>
      <c r="EM1240" s="74"/>
      <c r="EN1240" s="74"/>
      <c r="ET1240" s="74"/>
      <c r="EU1240" s="74"/>
      <c r="EV1240" s="74"/>
    </row>
    <row r="1241" spans="12:152" s="73" customFormat="1" ht="13.5" x14ac:dyDescent="0.3">
      <c r="L1241" s="74"/>
      <c r="N1241" s="74">
        <v>7.9999999999999995E-11</v>
      </c>
      <c r="O1241" s="74">
        <v>4.0569199865199996</v>
      </c>
      <c r="P1241" s="74">
        <v>130432.88714897</v>
      </c>
      <c r="Q1241" s="73">
        <f t="shared" si="476"/>
        <v>3.0295870901088537E-11</v>
      </c>
      <c r="R1241" s="73">
        <f t="shared" si="477"/>
        <v>3.0097958786888705E-11</v>
      </c>
      <c r="S1241" s="73">
        <f t="shared" si="478"/>
        <v>3.0097942160751391E-11</v>
      </c>
      <c r="T1241" s="73">
        <f t="shared" si="479"/>
        <v>3.0097942159335691E-11</v>
      </c>
      <c r="V1241" s="74"/>
      <c r="W1241" s="74"/>
      <c r="X1241" s="74"/>
      <c r="AD1241" s="74"/>
      <c r="AE1241" s="74"/>
      <c r="AF1241" s="74"/>
      <c r="AL1241" s="74"/>
      <c r="AM1241" s="74"/>
      <c r="AN1241" s="74"/>
      <c r="AT1241" s="74"/>
      <c r="AU1241" s="74"/>
      <c r="AV1241" s="74"/>
      <c r="BB1241" s="74"/>
      <c r="BC1241" s="74"/>
      <c r="BD1241" s="74"/>
      <c r="BJ1241" s="74"/>
      <c r="BK1241" s="74"/>
      <c r="BL1241" s="74"/>
      <c r="BR1241" s="74"/>
      <c r="BS1241" s="74"/>
      <c r="BT1241" s="74"/>
      <c r="BZ1241" s="74"/>
      <c r="CA1241" s="74"/>
      <c r="CB1241" s="74"/>
      <c r="CH1241" s="74"/>
      <c r="CI1241" s="74"/>
      <c r="CJ1241" s="74"/>
      <c r="CP1241" s="74"/>
      <c r="CQ1241" s="74"/>
      <c r="CR1241" s="74"/>
      <c r="CX1241" s="74"/>
      <c r="CY1241" s="74"/>
      <c r="CZ1241" s="74"/>
      <c r="DF1241" s="74"/>
      <c r="DG1241" s="74"/>
      <c r="DH1241" s="74"/>
      <c r="DN1241" s="74"/>
      <c r="DO1241" s="74"/>
      <c r="DP1241" s="74"/>
      <c r="DV1241" s="74"/>
      <c r="DW1241" s="74"/>
      <c r="DX1241" s="74"/>
      <c r="ED1241" s="74"/>
      <c r="EE1241" s="74"/>
      <c r="EF1241" s="74"/>
      <c r="EL1241" s="74"/>
      <c r="EM1241" s="74"/>
      <c r="EN1241" s="74"/>
      <c r="ET1241" s="74"/>
      <c r="EU1241" s="74"/>
      <c r="EV1241" s="74"/>
    </row>
    <row r="1242" spans="12:152" s="73" customFormat="1" ht="13.5" x14ac:dyDescent="0.3">
      <c r="L1242" s="74"/>
      <c r="N1242" s="74">
        <v>7.9999999999999995E-11</v>
      </c>
      <c r="O1242" s="74">
        <v>5.4418239274399998</v>
      </c>
      <c r="P1242" s="74">
        <v>24844.415539895701</v>
      </c>
      <c r="Q1242" s="73">
        <f t="shared" si="476"/>
        <v>6.7984576416994994E-11</v>
      </c>
      <c r="R1242" s="73">
        <f t="shared" si="477"/>
        <v>6.8006025116789132E-11</v>
      </c>
      <c r="S1242" s="73">
        <f t="shared" si="478"/>
        <v>6.8006026916926077E-11</v>
      </c>
      <c r="T1242" s="73">
        <f t="shared" si="479"/>
        <v>6.8006026917079364E-11</v>
      </c>
      <c r="V1242" s="74"/>
      <c r="W1242" s="74"/>
      <c r="X1242" s="74"/>
      <c r="AD1242" s="74"/>
      <c r="AE1242" s="74"/>
      <c r="AF1242" s="74"/>
      <c r="AL1242" s="74"/>
      <c r="AM1242" s="74"/>
      <c r="AN1242" s="74"/>
      <c r="AT1242" s="74"/>
      <c r="AU1242" s="74"/>
      <c r="AV1242" s="74"/>
      <c r="BB1242" s="74"/>
      <c r="BC1242" s="74"/>
      <c r="BD1242" s="74"/>
      <c r="BJ1242" s="74"/>
      <c r="BK1242" s="74"/>
      <c r="BL1242" s="74"/>
      <c r="BR1242" s="74"/>
      <c r="BS1242" s="74"/>
      <c r="BT1242" s="74"/>
      <c r="BZ1242" s="74"/>
      <c r="CA1242" s="74"/>
      <c r="CB1242" s="74"/>
      <c r="CH1242" s="74"/>
      <c r="CI1242" s="74"/>
      <c r="CJ1242" s="74"/>
      <c r="CP1242" s="74"/>
      <c r="CQ1242" s="74"/>
      <c r="CR1242" s="74"/>
      <c r="CX1242" s="74"/>
      <c r="CY1242" s="74"/>
      <c r="CZ1242" s="74"/>
      <c r="DF1242" s="74"/>
      <c r="DG1242" s="74"/>
      <c r="DH1242" s="74"/>
      <c r="DN1242" s="74"/>
      <c r="DO1242" s="74"/>
      <c r="DP1242" s="74"/>
      <c r="DV1242" s="74"/>
      <c r="DW1242" s="74"/>
      <c r="DX1242" s="74"/>
      <c r="ED1242" s="74"/>
      <c r="EE1242" s="74"/>
      <c r="EF1242" s="74"/>
      <c r="EL1242" s="74"/>
      <c r="EM1242" s="74"/>
      <c r="EN1242" s="74"/>
      <c r="ET1242" s="74"/>
      <c r="EU1242" s="74"/>
      <c r="EV1242" s="74"/>
    </row>
    <row r="1243" spans="12:152" s="73" customFormat="1" ht="13.5" x14ac:dyDescent="0.3">
      <c r="L1243" s="74"/>
      <c r="N1243" s="74">
        <v>7.9999999999999995E-11</v>
      </c>
      <c r="O1243" s="74">
        <v>5.3155178210400003</v>
      </c>
      <c r="P1243" s="74">
        <v>26247.204876366399</v>
      </c>
      <c r="Q1243" s="73">
        <f t="shared" si="476"/>
        <v>-2.7365415748293617E-11</v>
      </c>
      <c r="R1243" s="73">
        <f t="shared" si="477"/>
        <v>-2.7405825014942875E-11</v>
      </c>
      <c r="S1243" s="73">
        <f t="shared" si="478"/>
        <v>-2.7405828407453134E-11</v>
      </c>
      <c r="T1243" s="73">
        <f t="shared" si="479"/>
        <v>-2.7405828407743653E-11</v>
      </c>
      <c r="V1243" s="74"/>
      <c r="W1243" s="74"/>
      <c r="X1243" s="74"/>
      <c r="AD1243" s="74"/>
      <c r="AE1243" s="74"/>
      <c r="AF1243" s="74"/>
      <c r="AL1243" s="74"/>
      <c r="AM1243" s="74"/>
      <c r="AN1243" s="74"/>
      <c r="AT1243" s="74"/>
      <c r="AU1243" s="74"/>
      <c r="AV1243" s="74"/>
      <c r="BB1243" s="74"/>
      <c r="BC1243" s="74"/>
      <c r="BD1243" s="74"/>
      <c r="BJ1243" s="74"/>
      <c r="BK1243" s="74"/>
      <c r="BL1243" s="74"/>
      <c r="BR1243" s="74"/>
      <c r="BS1243" s="74"/>
      <c r="BT1243" s="74"/>
      <c r="BZ1243" s="74"/>
      <c r="CA1243" s="74"/>
      <c r="CB1243" s="74"/>
      <c r="CH1243" s="74"/>
      <c r="CI1243" s="74"/>
      <c r="CJ1243" s="74"/>
      <c r="CP1243" s="74"/>
      <c r="CQ1243" s="74"/>
      <c r="CR1243" s="74"/>
      <c r="CX1243" s="74"/>
      <c r="CY1243" s="74"/>
      <c r="CZ1243" s="74"/>
      <c r="DF1243" s="74"/>
      <c r="DG1243" s="74"/>
      <c r="DH1243" s="74"/>
      <c r="DN1243" s="74"/>
      <c r="DO1243" s="74"/>
      <c r="DP1243" s="74"/>
      <c r="DV1243" s="74"/>
      <c r="DW1243" s="74"/>
      <c r="DX1243" s="74"/>
      <c r="ED1243" s="74"/>
      <c r="EE1243" s="74"/>
      <c r="EF1243" s="74"/>
      <c r="EL1243" s="74"/>
      <c r="EM1243" s="74"/>
      <c r="EN1243" s="74"/>
      <c r="ET1243" s="74"/>
      <c r="EU1243" s="74"/>
      <c r="EV1243" s="74"/>
    </row>
    <row r="1244" spans="12:152" s="73" customFormat="1" ht="13.5" x14ac:dyDescent="0.3">
      <c r="L1244" s="74"/>
      <c r="N1244" s="74">
        <v>7.0000000000000004E-11</v>
      </c>
      <c r="O1244" s="74">
        <v>3.3498224378099999</v>
      </c>
      <c r="P1244" s="74">
        <v>53771.992725432901</v>
      </c>
      <c r="Q1244" s="73">
        <f t="shared" si="476"/>
        <v>-6.854064235960488E-11</v>
      </c>
      <c r="R1244" s="73">
        <f t="shared" si="477"/>
        <v>-6.855626101990141E-11</v>
      </c>
      <c r="S1244" s="73">
        <f t="shared" si="478"/>
        <v>-6.8556262327784749E-11</v>
      </c>
      <c r="T1244" s="73">
        <f t="shared" si="479"/>
        <v>-6.8556262327895695E-11</v>
      </c>
      <c r="V1244" s="74"/>
      <c r="W1244" s="74"/>
      <c r="X1244" s="74"/>
      <c r="AD1244" s="74"/>
      <c r="AE1244" s="74"/>
      <c r="AF1244" s="74"/>
      <c r="AL1244" s="74"/>
      <c r="AM1244" s="74"/>
      <c r="AN1244" s="74"/>
      <c r="AT1244" s="74"/>
      <c r="AU1244" s="74"/>
      <c r="AV1244" s="74"/>
      <c r="BB1244" s="74"/>
      <c r="BC1244" s="74"/>
      <c r="BD1244" s="74"/>
      <c r="BJ1244" s="74"/>
      <c r="BK1244" s="74"/>
      <c r="BL1244" s="74"/>
      <c r="BR1244" s="74"/>
      <c r="BS1244" s="74"/>
      <c r="BT1244" s="74"/>
      <c r="BZ1244" s="74"/>
      <c r="CA1244" s="74"/>
      <c r="CB1244" s="74"/>
      <c r="CH1244" s="74"/>
      <c r="CI1244" s="74"/>
      <c r="CJ1244" s="74"/>
      <c r="CP1244" s="74"/>
      <c r="CQ1244" s="74"/>
      <c r="CR1244" s="74"/>
      <c r="CX1244" s="74"/>
      <c r="CY1244" s="74"/>
      <c r="CZ1244" s="74"/>
      <c r="DF1244" s="74"/>
      <c r="DG1244" s="74"/>
      <c r="DH1244" s="74"/>
      <c r="DN1244" s="74"/>
      <c r="DO1244" s="74"/>
      <c r="DP1244" s="74"/>
      <c r="DV1244" s="74"/>
      <c r="DW1244" s="74"/>
      <c r="DX1244" s="74"/>
      <c r="ED1244" s="74"/>
      <c r="EE1244" s="74"/>
      <c r="EF1244" s="74"/>
      <c r="EL1244" s="74"/>
      <c r="EM1244" s="74"/>
      <c r="EN1244" s="74"/>
      <c r="ET1244" s="74"/>
      <c r="EU1244" s="74"/>
      <c r="EV1244" s="74"/>
    </row>
    <row r="1245" spans="12:152" s="73" customFormat="1" ht="13.5" x14ac:dyDescent="0.3">
      <c r="L1245" s="74"/>
      <c r="N1245" s="74">
        <v>7.0000000000000004E-11</v>
      </c>
      <c r="O1245" s="74">
        <v>0.76435484794999997</v>
      </c>
      <c r="P1245" s="74">
        <v>103829.03514820201</v>
      </c>
      <c r="Q1245" s="73">
        <f t="shared" si="476"/>
        <v>-6.9581325961441412E-11</v>
      </c>
      <c r="R1245" s="73">
        <f t="shared" si="477"/>
        <v>-6.9597425708392776E-11</v>
      </c>
      <c r="S1245" s="73">
        <f t="shared" si="478"/>
        <v>-6.9597427046947209E-11</v>
      </c>
      <c r="T1245" s="73">
        <f t="shared" si="479"/>
        <v>-6.9597427047059706E-11</v>
      </c>
      <c r="V1245" s="74"/>
      <c r="W1245" s="74"/>
      <c r="X1245" s="74"/>
      <c r="AD1245" s="74"/>
      <c r="AE1245" s="74"/>
      <c r="AF1245" s="74"/>
      <c r="AL1245" s="74"/>
      <c r="AM1245" s="74"/>
      <c r="AN1245" s="74"/>
      <c r="AT1245" s="74"/>
      <c r="AU1245" s="74"/>
      <c r="AV1245" s="74"/>
      <c r="BB1245" s="74"/>
      <c r="BC1245" s="74"/>
      <c r="BD1245" s="74"/>
      <c r="BJ1245" s="74"/>
      <c r="BK1245" s="74"/>
      <c r="BL1245" s="74"/>
      <c r="BR1245" s="74"/>
      <c r="BS1245" s="74"/>
      <c r="BT1245" s="74"/>
      <c r="BZ1245" s="74"/>
      <c r="CA1245" s="74"/>
      <c r="CB1245" s="74"/>
      <c r="CH1245" s="74"/>
      <c r="CI1245" s="74"/>
      <c r="CJ1245" s="74"/>
      <c r="CP1245" s="74"/>
      <c r="CQ1245" s="74"/>
      <c r="CR1245" s="74"/>
      <c r="CX1245" s="74"/>
      <c r="CY1245" s="74"/>
      <c r="CZ1245" s="74"/>
      <c r="DF1245" s="74"/>
      <c r="DG1245" s="74"/>
      <c r="DH1245" s="74"/>
      <c r="DN1245" s="74"/>
      <c r="DO1245" s="74"/>
      <c r="DP1245" s="74"/>
      <c r="DV1245" s="74"/>
      <c r="DW1245" s="74"/>
      <c r="DX1245" s="74"/>
      <c r="ED1245" s="74"/>
      <c r="EE1245" s="74"/>
      <c r="EF1245" s="74"/>
      <c r="EL1245" s="74"/>
      <c r="EM1245" s="74"/>
      <c r="EN1245" s="74"/>
      <c r="ET1245" s="74"/>
      <c r="EU1245" s="74"/>
      <c r="EV1245" s="74"/>
    </row>
    <row r="1246" spans="12:152" s="73" customFormat="1" ht="13.5" x14ac:dyDescent="0.3">
      <c r="L1246" s="74"/>
      <c r="N1246" s="74">
        <v>8.9999999999999999E-11</v>
      </c>
      <c r="O1246" s="74">
        <v>0.48166296597000002</v>
      </c>
      <c r="P1246" s="74">
        <v>4571.6232579585903</v>
      </c>
      <c r="Q1246" s="73">
        <f t="shared" si="476"/>
        <v>7.0837277634708295E-11</v>
      </c>
      <c r="R1246" s="73">
        <f t="shared" si="477"/>
        <v>7.083207898016008E-11</v>
      </c>
      <c r="S1246" s="73">
        <f t="shared" si="478"/>
        <v>7.0832078543644489E-11</v>
      </c>
      <c r="T1246" s="73">
        <f t="shared" si="479"/>
        <v>7.0832078543607395E-11</v>
      </c>
      <c r="V1246" s="74"/>
      <c r="W1246" s="74"/>
      <c r="X1246" s="74"/>
      <c r="AD1246" s="74"/>
      <c r="AE1246" s="74"/>
      <c r="AF1246" s="74"/>
      <c r="AL1246" s="74"/>
      <c r="AM1246" s="74"/>
      <c r="AN1246" s="74"/>
      <c r="AT1246" s="74"/>
      <c r="AU1246" s="74"/>
      <c r="AV1246" s="74"/>
      <c r="BB1246" s="74"/>
      <c r="BC1246" s="74"/>
      <c r="BD1246" s="74"/>
      <c r="BJ1246" s="74"/>
      <c r="BK1246" s="74"/>
      <c r="BL1246" s="74"/>
      <c r="BR1246" s="74"/>
      <c r="BS1246" s="74"/>
      <c r="BT1246" s="74"/>
      <c r="BZ1246" s="74"/>
      <c r="CA1246" s="74"/>
      <c r="CB1246" s="74"/>
      <c r="CH1246" s="74"/>
      <c r="CI1246" s="74"/>
      <c r="CJ1246" s="74"/>
      <c r="CP1246" s="74"/>
      <c r="CQ1246" s="74"/>
      <c r="CR1246" s="74"/>
      <c r="CX1246" s="74"/>
      <c r="CY1246" s="74"/>
      <c r="CZ1246" s="74"/>
      <c r="DF1246" s="74"/>
      <c r="DG1246" s="74"/>
      <c r="DH1246" s="74"/>
      <c r="DN1246" s="74"/>
      <c r="DO1246" s="74"/>
      <c r="DP1246" s="74"/>
      <c r="DV1246" s="74"/>
      <c r="DW1246" s="74"/>
      <c r="DX1246" s="74"/>
      <c r="ED1246" s="74"/>
      <c r="EE1246" s="74"/>
      <c r="EF1246" s="74"/>
      <c r="EL1246" s="74"/>
      <c r="EM1246" s="74"/>
      <c r="EN1246" s="74"/>
      <c r="ET1246" s="74"/>
      <c r="EU1246" s="74"/>
      <c r="EV1246" s="74"/>
    </row>
    <row r="1247" spans="12:152" s="73" customFormat="1" ht="13.5" x14ac:dyDescent="0.3">
      <c r="L1247" s="74"/>
      <c r="N1247" s="74">
        <v>1E-10</v>
      </c>
      <c r="O1247" s="74">
        <v>2.5385762884999998</v>
      </c>
      <c r="P1247" s="74">
        <v>23735.036987802301</v>
      </c>
      <c r="Q1247" s="73">
        <f t="shared" si="476"/>
        <v>5.3845088288176568E-12</v>
      </c>
      <c r="R1247" s="73">
        <f t="shared" si="477"/>
        <v>5.3359645869588115E-12</v>
      </c>
      <c r="S1247" s="73">
        <f t="shared" si="478"/>
        <v>5.335960511035493E-12</v>
      </c>
      <c r="T1247" s="73">
        <f t="shared" si="479"/>
        <v>5.335960510689242E-12</v>
      </c>
      <c r="V1247" s="74"/>
      <c r="W1247" s="74"/>
      <c r="X1247" s="74"/>
      <c r="AD1247" s="74"/>
      <c r="AE1247" s="74"/>
      <c r="AF1247" s="74"/>
      <c r="AL1247" s="74"/>
      <c r="AM1247" s="74"/>
      <c r="AN1247" s="74"/>
      <c r="AT1247" s="74"/>
      <c r="AU1247" s="74"/>
      <c r="AV1247" s="74"/>
      <c r="BB1247" s="74"/>
      <c r="BC1247" s="74"/>
      <c r="BD1247" s="74"/>
      <c r="BJ1247" s="74"/>
      <c r="BK1247" s="74"/>
      <c r="BL1247" s="74"/>
      <c r="BR1247" s="74"/>
      <c r="BS1247" s="74"/>
      <c r="BT1247" s="74"/>
      <c r="BZ1247" s="74"/>
      <c r="CA1247" s="74"/>
      <c r="CB1247" s="74"/>
      <c r="CH1247" s="74"/>
      <c r="CI1247" s="74"/>
      <c r="CJ1247" s="74"/>
      <c r="CP1247" s="74"/>
      <c r="CQ1247" s="74"/>
      <c r="CR1247" s="74"/>
      <c r="CX1247" s="74"/>
      <c r="CY1247" s="74"/>
      <c r="CZ1247" s="74"/>
      <c r="DF1247" s="74"/>
      <c r="DG1247" s="74"/>
      <c r="DH1247" s="74"/>
      <c r="DN1247" s="74"/>
      <c r="DO1247" s="74"/>
      <c r="DP1247" s="74"/>
      <c r="DV1247" s="74"/>
      <c r="DW1247" s="74"/>
      <c r="DX1247" s="74"/>
      <c r="ED1247" s="74"/>
      <c r="EE1247" s="74"/>
      <c r="EF1247" s="74"/>
      <c r="EL1247" s="74"/>
      <c r="EM1247" s="74"/>
      <c r="EN1247" s="74"/>
      <c r="ET1247" s="74"/>
      <c r="EU1247" s="74"/>
      <c r="EV1247" s="74"/>
    </row>
    <row r="1248" spans="12:152" s="73" customFormat="1" ht="13.5" x14ac:dyDescent="0.3">
      <c r="L1248" s="74"/>
      <c r="N1248" s="74">
        <v>8.9999999999999999E-11</v>
      </c>
      <c r="O1248" s="74">
        <v>3.0693298264000002</v>
      </c>
      <c r="P1248" s="74">
        <v>51102.197258957502</v>
      </c>
      <c r="Q1248" s="73">
        <f t="shared" si="476"/>
        <v>-7.7016545260401742E-11</v>
      </c>
      <c r="R1248" s="73">
        <f t="shared" si="477"/>
        <v>-7.7065243238947533E-11</v>
      </c>
      <c r="S1248" s="73">
        <f t="shared" si="478"/>
        <v>-7.7065247324186378E-11</v>
      </c>
      <c r="T1248" s="73">
        <f t="shared" si="479"/>
        <v>-7.7065247324529904E-11</v>
      </c>
      <c r="V1248" s="74"/>
      <c r="W1248" s="74"/>
      <c r="X1248" s="74"/>
      <c r="AD1248" s="74"/>
      <c r="AE1248" s="74"/>
      <c r="AF1248" s="74"/>
      <c r="AL1248" s="74"/>
      <c r="AM1248" s="74"/>
      <c r="AN1248" s="74"/>
      <c r="AT1248" s="74"/>
      <c r="AU1248" s="74"/>
      <c r="AV1248" s="74"/>
      <c r="BB1248" s="74"/>
      <c r="BC1248" s="74"/>
      <c r="BD1248" s="74"/>
      <c r="BJ1248" s="74"/>
      <c r="BK1248" s="74"/>
      <c r="BL1248" s="74"/>
      <c r="BR1248" s="74"/>
      <c r="BS1248" s="74"/>
      <c r="BT1248" s="74"/>
      <c r="BZ1248" s="74"/>
      <c r="CA1248" s="74"/>
      <c r="CB1248" s="74"/>
      <c r="CH1248" s="74"/>
      <c r="CI1248" s="74"/>
      <c r="CJ1248" s="74"/>
      <c r="CP1248" s="74"/>
      <c r="CQ1248" s="74"/>
      <c r="CR1248" s="74"/>
      <c r="CX1248" s="74"/>
      <c r="CY1248" s="74"/>
      <c r="CZ1248" s="74"/>
      <c r="DF1248" s="74"/>
      <c r="DG1248" s="74"/>
      <c r="DH1248" s="74"/>
      <c r="DN1248" s="74"/>
      <c r="DO1248" s="74"/>
      <c r="DP1248" s="74"/>
      <c r="DV1248" s="74"/>
      <c r="DW1248" s="74"/>
      <c r="DX1248" s="74"/>
      <c r="ED1248" s="74"/>
      <c r="EE1248" s="74"/>
      <c r="EF1248" s="74"/>
      <c r="EL1248" s="74"/>
      <c r="EM1248" s="74"/>
      <c r="EN1248" s="74"/>
      <c r="ET1248" s="74"/>
      <c r="EU1248" s="74"/>
      <c r="EV1248" s="74"/>
    </row>
    <row r="1249" spans="12:152" s="73" customFormat="1" ht="13.5" x14ac:dyDescent="0.3">
      <c r="L1249" s="74"/>
      <c r="N1249" s="74">
        <v>8.9999999999999999E-11</v>
      </c>
      <c r="O1249" s="74">
        <v>0.81667861584000001</v>
      </c>
      <c r="P1249" s="74">
        <v>180396.564886832</v>
      </c>
      <c r="Q1249" s="73">
        <f t="shared" si="476"/>
        <v>-8.5788367611951709E-11</v>
      </c>
      <c r="R1249" s="73">
        <f t="shared" si="477"/>
        <v>-8.5687246339985569E-11</v>
      </c>
      <c r="S1249" s="73">
        <f t="shared" si="478"/>
        <v>-8.5687237800504973E-11</v>
      </c>
      <c r="T1249" s="73">
        <f t="shared" si="479"/>
        <v>-8.5687237799778954E-11</v>
      </c>
      <c r="V1249" s="74"/>
      <c r="W1249" s="74"/>
      <c r="X1249" s="74"/>
      <c r="AD1249" s="74"/>
      <c r="AE1249" s="74"/>
      <c r="AF1249" s="74"/>
      <c r="AL1249" s="74"/>
      <c r="AM1249" s="74"/>
      <c r="AN1249" s="74"/>
      <c r="AT1249" s="74"/>
      <c r="AU1249" s="74"/>
      <c r="AV1249" s="74"/>
      <c r="BB1249" s="74"/>
      <c r="BC1249" s="74"/>
      <c r="BD1249" s="74"/>
      <c r="BJ1249" s="74"/>
      <c r="BK1249" s="74"/>
      <c r="BL1249" s="74"/>
      <c r="BR1249" s="74"/>
      <c r="BS1249" s="74"/>
      <c r="BT1249" s="74"/>
      <c r="BZ1249" s="74"/>
      <c r="CA1249" s="74"/>
      <c r="CB1249" s="74"/>
      <c r="CH1249" s="74"/>
      <c r="CI1249" s="74"/>
      <c r="CJ1249" s="74"/>
      <c r="CP1249" s="74"/>
      <c r="CQ1249" s="74"/>
      <c r="CR1249" s="74"/>
      <c r="CX1249" s="74"/>
      <c r="CY1249" s="74"/>
      <c r="CZ1249" s="74"/>
      <c r="DF1249" s="74"/>
      <c r="DG1249" s="74"/>
      <c r="DH1249" s="74"/>
      <c r="DN1249" s="74"/>
      <c r="DO1249" s="74"/>
      <c r="DP1249" s="74"/>
      <c r="DV1249" s="74"/>
      <c r="DW1249" s="74"/>
      <c r="DX1249" s="74"/>
      <c r="ED1249" s="74"/>
      <c r="EE1249" s="74"/>
      <c r="EF1249" s="74"/>
      <c r="EL1249" s="74"/>
      <c r="EM1249" s="74"/>
      <c r="EN1249" s="74"/>
      <c r="ET1249" s="74"/>
      <c r="EU1249" s="74"/>
      <c r="EV1249" s="74"/>
    </row>
    <row r="1250" spans="12:152" s="73" customFormat="1" ht="13.5" x14ac:dyDescent="0.3">
      <c r="L1250" s="74"/>
      <c r="N1250" s="74">
        <v>7.9999999999999995E-11</v>
      </c>
      <c r="O1250" s="74">
        <v>1.3738113787799999</v>
      </c>
      <c r="P1250" s="74">
        <v>182619.203326377</v>
      </c>
      <c r="Q1250" s="73">
        <f t="shared" si="476"/>
        <v>-1.7578944426620107E-11</v>
      </c>
      <c r="R1250" s="73">
        <f t="shared" si="477"/>
        <v>-1.7286902924454436E-11</v>
      </c>
      <c r="S1250" s="73">
        <f t="shared" si="478"/>
        <v>-1.7286878393857803E-11</v>
      </c>
      <c r="T1250" s="73">
        <f t="shared" si="479"/>
        <v>-1.7286878391762105E-11</v>
      </c>
      <c r="V1250" s="74"/>
      <c r="W1250" s="74"/>
      <c r="X1250" s="74"/>
      <c r="AD1250" s="74"/>
      <c r="AE1250" s="74"/>
      <c r="AF1250" s="74"/>
      <c r="AL1250" s="74"/>
      <c r="AM1250" s="74"/>
      <c r="AN1250" s="74"/>
      <c r="AT1250" s="74"/>
      <c r="AU1250" s="74"/>
      <c r="AV1250" s="74"/>
      <c r="BB1250" s="74"/>
      <c r="BC1250" s="74"/>
      <c r="BD1250" s="74"/>
      <c r="BJ1250" s="74"/>
      <c r="BK1250" s="74"/>
      <c r="BL1250" s="74"/>
      <c r="BR1250" s="74"/>
      <c r="BS1250" s="74"/>
      <c r="BT1250" s="74"/>
      <c r="BZ1250" s="74"/>
      <c r="CA1250" s="74"/>
      <c r="CB1250" s="74"/>
      <c r="CH1250" s="74"/>
      <c r="CI1250" s="74"/>
      <c r="CJ1250" s="74"/>
      <c r="CP1250" s="74"/>
      <c r="CQ1250" s="74"/>
      <c r="CR1250" s="74"/>
      <c r="CX1250" s="74"/>
      <c r="CY1250" s="74"/>
      <c r="CZ1250" s="74"/>
      <c r="DF1250" s="74"/>
      <c r="DG1250" s="74"/>
      <c r="DH1250" s="74"/>
      <c r="DN1250" s="74"/>
      <c r="DO1250" s="74"/>
      <c r="DP1250" s="74"/>
      <c r="DV1250" s="74"/>
      <c r="DW1250" s="74"/>
      <c r="DX1250" s="74"/>
      <c r="ED1250" s="74"/>
      <c r="EE1250" s="74"/>
      <c r="EF1250" s="74"/>
      <c r="EL1250" s="74"/>
      <c r="EM1250" s="74"/>
      <c r="EN1250" s="74"/>
      <c r="ET1250" s="74"/>
      <c r="EU1250" s="74"/>
      <c r="EV1250" s="74"/>
    </row>
    <row r="1251" spans="12:152" s="73" customFormat="1" ht="13.5" x14ac:dyDescent="0.3">
      <c r="L1251" s="74"/>
      <c r="N1251" s="74">
        <v>1E-10</v>
      </c>
      <c r="O1251" s="74">
        <v>4.5346258075400003</v>
      </c>
      <c r="P1251" s="74">
        <v>195181.473691002</v>
      </c>
      <c r="Q1251" s="73">
        <f t="shared" si="476"/>
        <v>-7.2261912097783603E-12</v>
      </c>
      <c r="R1251" s="73">
        <f t="shared" si="477"/>
        <v>-6.8274087187759554E-12</v>
      </c>
      <c r="S1251" s="73">
        <f t="shared" si="478"/>
        <v>-6.8273752315133445E-12</v>
      </c>
      <c r="T1251" s="73">
        <f t="shared" si="479"/>
        <v>-6.8273752287004886E-12</v>
      </c>
      <c r="V1251" s="74"/>
      <c r="W1251" s="74"/>
      <c r="X1251" s="74"/>
      <c r="AD1251" s="74"/>
      <c r="AE1251" s="74"/>
      <c r="AF1251" s="74"/>
      <c r="AL1251" s="74"/>
      <c r="AM1251" s="74"/>
      <c r="AN1251" s="74"/>
      <c r="AT1251" s="74"/>
      <c r="AU1251" s="74"/>
      <c r="AV1251" s="74"/>
      <c r="BB1251" s="74"/>
      <c r="BC1251" s="74"/>
      <c r="BD1251" s="74"/>
      <c r="BJ1251" s="74"/>
      <c r="BK1251" s="74"/>
      <c r="BL1251" s="74"/>
      <c r="BR1251" s="74"/>
      <c r="BS1251" s="74"/>
      <c r="BT1251" s="74"/>
      <c r="BZ1251" s="74"/>
      <c r="CA1251" s="74"/>
      <c r="CB1251" s="74"/>
      <c r="CH1251" s="74"/>
      <c r="CI1251" s="74"/>
      <c r="CJ1251" s="74"/>
      <c r="CP1251" s="74"/>
      <c r="CQ1251" s="74"/>
      <c r="CR1251" s="74"/>
      <c r="CX1251" s="74"/>
      <c r="CY1251" s="74"/>
      <c r="CZ1251" s="74"/>
      <c r="DF1251" s="74"/>
      <c r="DG1251" s="74"/>
      <c r="DH1251" s="74"/>
      <c r="DN1251" s="74"/>
      <c r="DO1251" s="74"/>
      <c r="DP1251" s="74"/>
      <c r="DV1251" s="74"/>
      <c r="DW1251" s="74"/>
      <c r="DX1251" s="74"/>
      <c r="ED1251" s="74"/>
      <c r="EE1251" s="74"/>
      <c r="EF1251" s="74"/>
      <c r="EL1251" s="74"/>
      <c r="EM1251" s="74"/>
      <c r="EN1251" s="74"/>
      <c r="ET1251" s="74"/>
      <c r="EU1251" s="74"/>
      <c r="EV1251" s="74"/>
    </row>
    <row r="1252" spans="12:152" s="73" customFormat="1" ht="13.5" x14ac:dyDescent="0.3">
      <c r="L1252" s="74"/>
      <c r="N1252" s="74">
        <v>7.0000000000000004E-11</v>
      </c>
      <c r="O1252" s="74">
        <v>5.9222971344599999</v>
      </c>
      <c r="P1252" s="74">
        <v>102129.75593169899</v>
      </c>
      <c r="Q1252" s="73">
        <f t="shared" si="476"/>
        <v>6.5969488128750269E-11</v>
      </c>
      <c r="R1252" s="73">
        <f t="shared" si="477"/>
        <v>6.5920374323301926E-11</v>
      </c>
      <c r="S1252" s="73">
        <f t="shared" si="478"/>
        <v>6.5920370187494636E-11</v>
      </c>
      <c r="T1252" s="73">
        <f t="shared" si="479"/>
        <v>6.5920370187146612E-11</v>
      </c>
      <c r="V1252" s="74"/>
      <c r="W1252" s="74"/>
      <c r="X1252" s="74"/>
      <c r="AD1252" s="74"/>
      <c r="AE1252" s="74"/>
      <c r="AF1252" s="74"/>
      <c r="AL1252" s="74"/>
      <c r="AM1252" s="74"/>
      <c r="AN1252" s="74"/>
      <c r="AT1252" s="74"/>
      <c r="AU1252" s="74"/>
      <c r="AV1252" s="74"/>
      <c r="BB1252" s="74"/>
      <c r="BC1252" s="74"/>
      <c r="BD1252" s="74"/>
      <c r="BJ1252" s="74"/>
      <c r="BK1252" s="74"/>
      <c r="BL1252" s="74"/>
      <c r="BR1252" s="74"/>
      <c r="BS1252" s="74"/>
      <c r="BT1252" s="74"/>
      <c r="BZ1252" s="74"/>
      <c r="CA1252" s="74"/>
      <c r="CB1252" s="74"/>
      <c r="CH1252" s="74"/>
      <c r="CI1252" s="74"/>
      <c r="CJ1252" s="74"/>
      <c r="CP1252" s="74"/>
      <c r="CQ1252" s="74"/>
      <c r="CR1252" s="74"/>
      <c r="CX1252" s="74"/>
      <c r="CY1252" s="74"/>
      <c r="CZ1252" s="74"/>
      <c r="DF1252" s="74"/>
      <c r="DG1252" s="74"/>
      <c r="DH1252" s="74"/>
      <c r="DN1252" s="74"/>
      <c r="DO1252" s="74"/>
      <c r="DP1252" s="74"/>
      <c r="DV1252" s="74"/>
      <c r="DW1252" s="74"/>
      <c r="DX1252" s="74"/>
      <c r="ED1252" s="74"/>
      <c r="EE1252" s="74"/>
      <c r="EF1252" s="74"/>
      <c r="EL1252" s="74"/>
      <c r="EM1252" s="74"/>
      <c r="EN1252" s="74"/>
      <c r="ET1252" s="74"/>
      <c r="EU1252" s="74"/>
      <c r="EV1252" s="74"/>
    </row>
    <row r="1253" spans="12:152" s="73" customFormat="1" ht="13.5" x14ac:dyDescent="0.3">
      <c r="L1253" s="74"/>
      <c r="N1253" s="74">
        <v>8.9999999999999999E-11</v>
      </c>
      <c r="O1253" s="74">
        <v>1.7019781941200001</v>
      </c>
      <c r="P1253" s="74">
        <v>114.3991069134</v>
      </c>
      <c r="Q1253" s="73">
        <f t="shared" si="476"/>
        <v>-8.2235012780472083E-11</v>
      </c>
      <c r="R1253" s="73">
        <f t="shared" si="477"/>
        <v>-8.2235098469498028E-11</v>
      </c>
      <c r="S1253" s="73">
        <f t="shared" si="478"/>
        <v>-8.2235098476692638E-11</v>
      </c>
      <c r="T1253" s="73">
        <f t="shared" si="479"/>
        <v>-8.2235098476693233E-11</v>
      </c>
      <c r="V1253" s="74"/>
      <c r="W1253" s="74"/>
      <c r="X1253" s="74"/>
      <c r="AD1253" s="74"/>
      <c r="AE1253" s="74"/>
      <c r="AF1253" s="74"/>
      <c r="AL1253" s="74"/>
      <c r="AM1253" s="74"/>
      <c r="AN1253" s="74"/>
      <c r="AT1253" s="74"/>
      <c r="AU1253" s="74"/>
      <c r="AV1253" s="74"/>
      <c r="BB1253" s="74"/>
      <c r="BC1253" s="74"/>
      <c r="BD1253" s="74"/>
      <c r="BJ1253" s="74"/>
      <c r="BK1253" s="74"/>
      <c r="BL1253" s="74"/>
      <c r="BR1253" s="74"/>
      <c r="BS1253" s="74"/>
      <c r="BT1253" s="74"/>
      <c r="BZ1253" s="74"/>
      <c r="CA1253" s="74"/>
      <c r="CB1253" s="74"/>
      <c r="CH1253" s="74"/>
      <c r="CI1253" s="74"/>
      <c r="CJ1253" s="74"/>
      <c r="CP1253" s="74"/>
      <c r="CQ1253" s="74"/>
      <c r="CR1253" s="74"/>
      <c r="CX1253" s="74"/>
      <c r="CY1253" s="74"/>
      <c r="CZ1253" s="74"/>
      <c r="DF1253" s="74"/>
      <c r="DG1253" s="74"/>
      <c r="DH1253" s="74"/>
      <c r="DN1253" s="74"/>
      <c r="DO1253" s="74"/>
      <c r="DP1253" s="74"/>
      <c r="DV1253" s="74"/>
      <c r="DW1253" s="74"/>
      <c r="DX1253" s="74"/>
      <c r="ED1253" s="74"/>
      <c r="EE1253" s="74"/>
      <c r="EF1253" s="74"/>
      <c r="EL1253" s="74"/>
      <c r="EM1253" s="74"/>
      <c r="EN1253" s="74"/>
      <c r="ET1253" s="74"/>
      <c r="EU1253" s="74"/>
      <c r="EV1253" s="74"/>
    </row>
    <row r="1254" spans="12:152" s="73" customFormat="1" ht="13.5" x14ac:dyDescent="0.3">
      <c r="L1254" s="74"/>
      <c r="N1254" s="74">
        <v>8.9999999999999999E-11</v>
      </c>
      <c r="O1254" s="74">
        <v>2.7555486525899999</v>
      </c>
      <c r="P1254" s="74">
        <v>52145.479422143901</v>
      </c>
      <c r="Q1254" s="73">
        <f t="shared" si="476"/>
        <v>9.3290720851685974E-12</v>
      </c>
      <c r="R1254" s="73">
        <f t="shared" si="477"/>
        <v>9.4246729341833771E-12</v>
      </c>
      <c r="S1254" s="73">
        <f t="shared" si="478"/>
        <v>9.4246809605733222E-12</v>
      </c>
      <c r="T1254" s="73">
        <f t="shared" si="479"/>
        <v>9.4246809612550838E-12</v>
      </c>
      <c r="V1254" s="74"/>
      <c r="W1254" s="74"/>
      <c r="X1254" s="74"/>
      <c r="AD1254" s="74"/>
      <c r="AE1254" s="74"/>
      <c r="AF1254" s="74"/>
      <c r="AL1254" s="74"/>
      <c r="AM1254" s="74"/>
      <c r="AN1254" s="74"/>
      <c r="AT1254" s="74"/>
      <c r="AU1254" s="74"/>
      <c r="AV1254" s="74"/>
      <c r="BB1254" s="74"/>
      <c r="BC1254" s="74"/>
      <c r="BD1254" s="74"/>
      <c r="BJ1254" s="74"/>
      <c r="BK1254" s="74"/>
      <c r="BL1254" s="74"/>
      <c r="BR1254" s="74"/>
      <c r="BS1254" s="74"/>
      <c r="BT1254" s="74"/>
      <c r="BZ1254" s="74"/>
      <c r="CA1254" s="74"/>
      <c r="CB1254" s="74"/>
      <c r="CH1254" s="74"/>
      <c r="CI1254" s="74"/>
      <c r="CJ1254" s="74"/>
      <c r="CP1254" s="74"/>
      <c r="CQ1254" s="74"/>
      <c r="CR1254" s="74"/>
      <c r="CX1254" s="74"/>
      <c r="CY1254" s="74"/>
      <c r="CZ1254" s="74"/>
      <c r="DF1254" s="74"/>
      <c r="DG1254" s="74"/>
      <c r="DH1254" s="74"/>
      <c r="DN1254" s="74"/>
      <c r="DO1254" s="74"/>
      <c r="DP1254" s="74"/>
      <c r="DV1254" s="74"/>
      <c r="DW1254" s="74"/>
      <c r="DX1254" s="74"/>
      <c r="ED1254" s="74"/>
      <c r="EE1254" s="74"/>
      <c r="EF1254" s="74"/>
      <c r="EL1254" s="74"/>
      <c r="EM1254" s="74"/>
      <c r="EN1254" s="74"/>
      <c r="ET1254" s="74"/>
      <c r="EU1254" s="74"/>
      <c r="EV1254" s="74"/>
    </row>
    <row r="1255" spans="12:152" s="73" customFormat="1" ht="13.5" x14ac:dyDescent="0.3">
      <c r="L1255" s="74"/>
      <c r="N1255" s="74">
        <v>7.0000000000000004E-11</v>
      </c>
      <c r="O1255" s="74">
        <v>5.0300292989999997</v>
      </c>
      <c r="P1255" s="74">
        <v>78905.122986461502</v>
      </c>
      <c r="Q1255" s="73">
        <f t="shared" si="476"/>
        <v>8.1428271163516553E-12</v>
      </c>
      <c r="R1255" s="73">
        <f t="shared" si="477"/>
        <v>8.0304550599109708E-12</v>
      </c>
      <c r="S1255" s="73">
        <f t="shared" si="478"/>
        <v>8.0304456240509248E-12</v>
      </c>
      <c r="T1255" s="73">
        <f t="shared" si="479"/>
        <v>8.0304456232445594E-12</v>
      </c>
      <c r="V1255" s="74"/>
      <c r="W1255" s="74"/>
      <c r="X1255" s="74"/>
      <c r="AD1255" s="74"/>
      <c r="AE1255" s="74"/>
      <c r="AF1255" s="74"/>
      <c r="AL1255" s="74"/>
      <c r="AM1255" s="74"/>
      <c r="AN1255" s="74"/>
      <c r="AT1255" s="74"/>
      <c r="AU1255" s="74"/>
      <c r="AV1255" s="74"/>
      <c r="BB1255" s="74"/>
      <c r="BC1255" s="74"/>
      <c r="BD1255" s="74"/>
      <c r="BJ1255" s="74"/>
      <c r="BK1255" s="74"/>
      <c r="BL1255" s="74"/>
      <c r="BR1255" s="74"/>
      <c r="BS1255" s="74"/>
      <c r="BT1255" s="74"/>
      <c r="BZ1255" s="74"/>
      <c r="CA1255" s="74"/>
      <c r="CB1255" s="74"/>
      <c r="CH1255" s="74"/>
      <c r="CI1255" s="74"/>
      <c r="CJ1255" s="74"/>
      <c r="CP1255" s="74"/>
      <c r="CQ1255" s="74"/>
      <c r="CR1255" s="74"/>
      <c r="CX1255" s="74"/>
      <c r="CY1255" s="74"/>
      <c r="CZ1255" s="74"/>
      <c r="DF1255" s="74"/>
      <c r="DG1255" s="74"/>
      <c r="DH1255" s="74"/>
      <c r="DN1255" s="74"/>
      <c r="DO1255" s="74"/>
      <c r="DP1255" s="74"/>
      <c r="DV1255" s="74"/>
      <c r="DW1255" s="74"/>
      <c r="DX1255" s="74"/>
      <c r="ED1255" s="74"/>
      <c r="EE1255" s="74"/>
      <c r="EF1255" s="74"/>
      <c r="EL1255" s="74"/>
      <c r="EM1255" s="74"/>
      <c r="EN1255" s="74"/>
      <c r="ET1255" s="74"/>
      <c r="EU1255" s="74"/>
      <c r="EV1255" s="74"/>
    </row>
    <row r="1256" spans="12:152" s="73" customFormat="1" ht="13.5" x14ac:dyDescent="0.3">
      <c r="L1256" s="74"/>
      <c r="N1256" s="74">
        <v>7.9999999999999995E-11</v>
      </c>
      <c r="O1256" s="74">
        <v>4.7016299246599997</v>
      </c>
      <c r="P1256" s="74">
        <v>77684.021837723703</v>
      </c>
      <c r="Q1256" s="73">
        <f t="shared" si="476"/>
        <v>-7.4424604838643108E-11</v>
      </c>
      <c r="R1256" s="73">
        <f t="shared" si="477"/>
        <v>-7.4471198085879115E-11</v>
      </c>
      <c r="S1256" s="73">
        <f t="shared" si="478"/>
        <v>-7.4471201990028517E-11</v>
      </c>
      <c r="T1256" s="73">
        <f t="shared" si="479"/>
        <v>-7.4471201990354103E-11</v>
      </c>
      <c r="V1256" s="74"/>
      <c r="W1256" s="74"/>
      <c r="X1256" s="74"/>
      <c r="AD1256" s="74"/>
      <c r="AE1256" s="74"/>
      <c r="AF1256" s="74"/>
      <c r="AL1256" s="74"/>
      <c r="AM1256" s="74"/>
      <c r="AN1256" s="74"/>
      <c r="AT1256" s="74"/>
      <c r="AU1256" s="74"/>
      <c r="AV1256" s="74"/>
      <c r="BB1256" s="74"/>
      <c r="BC1256" s="74"/>
      <c r="BD1256" s="74"/>
      <c r="BJ1256" s="74"/>
      <c r="BK1256" s="74"/>
      <c r="BL1256" s="74"/>
      <c r="BR1256" s="74"/>
      <c r="BS1256" s="74"/>
      <c r="BT1256" s="74"/>
      <c r="BZ1256" s="74"/>
      <c r="CA1256" s="74"/>
      <c r="CB1256" s="74"/>
      <c r="CH1256" s="74"/>
      <c r="CI1256" s="74"/>
      <c r="CJ1256" s="74"/>
      <c r="CP1256" s="74"/>
      <c r="CQ1256" s="74"/>
      <c r="CR1256" s="74"/>
      <c r="CX1256" s="74"/>
      <c r="CY1256" s="74"/>
      <c r="CZ1256" s="74"/>
      <c r="DF1256" s="74"/>
      <c r="DG1256" s="74"/>
      <c r="DH1256" s="74"/>
      <c r="DN1256" s="74"/>
      <c r="DO1256" s="74"/>
      <c r="DP1256" s="74"/>
      <c r="DV1256" s="74"/>
      <c r="DW1256" s="74"/>
      <c r="DX1256" s="74"/>
      <c r="ED1256" s="74"/>
      <c r="EE1256" s="74"/>
      <c r="EF1256" s="74"/>
      <c r="EL1256" s="74"/>
      <c r="EM1256" s="74"/>
      <c r="EN1256" s="74"/>
      <c r="ET1256" s="74"/>
      <c r="EU1256" s="74"/>
      <c r="EV1256" s="74"/>
    </row>
    <row r="1257" spans="12:152" s="73" customFormat="1" ht="13.5" x14ac:dyDescent="0.3">
      <c r="L1257" s="74"/>
      <c r="N1257" s="74">
        <v>7.0000000000000004E-11</v>
      </c>
      <c r="O1257" s="74">
        <v>2.1601633304200001</v>
      </c>
      <c r="P1257" s="74">
        <v>252884.502973717</v>
      </c>
      <c r="Q1257" s="73">
        <f t="shared" si="476"/>
        <v>6.7262015693790438E-11</v>
      </c>
      <c r="R1257" s="73">
        <f t="shared" si="477"/>
        <v>6.7361524964664546E-11</v>
      </c>
      <c r="S1257" s="73">
        <f t="shared" si="478"/>
        <v>6.7361533243832049E-11</v>
      </c>
      <c r="T1257" s="73">
        <f t="shared" si="479"/>
        <v>6.7361533244524632E-11</v>
      </c>
      <c r="V1257" s="74"/>
      <c r="W1257" s="74"/>
      <c r="X1257" s="74"/>
      <c r="AD1257" s="74"/>
      <c r="AE1257" s="74"/>
      <c r="AF1257" s="74"/>
      <c r="AL1257" s="74"/>
      <c r="AM1257" s="74"/>
      <c r="AN1257" s="74"/>
      <c r="AT1257" s="74"/>
      <c r="AU1257" s="74"/>
      <c r="AV1257" s="74"/>
      <c r="BB1257" s="74"/>
      <c r="BC1257" s="74"/>
      <c r="BD1257" s="74"/>
      <c r="BJ1257" s="74"/>
      <c r="BK1257" s="74"/>
      <c r="BL1257" s="74"/>
      <c r="BR1257" s="74"/>
      <c r="BS1257" s="74"/>
      <c r="BT1257" s="74"/>
      <c r="BZ1257" s="74"/>
      <c r="CA1257" s="74"/>
      <c r="CB1257" s="74"/>
      <c r="CH1257" s="74"/>
      <c r="CI1257" s="74"/>
      <c r="CJ1257" s="74"/>
      <c r="CP1257" s="74"/>
      <c r="CQ1257" s="74"/>
      <c r="CR1257" s="74"/>
      <c r="CX1257" s="74"/>
      <c r="CY1257" s="74"/>
      <c r="CZ1257" s="74"/>
      <c r="DF1257" s="74"/>
      <c r="DG1257" s="74"/>
      <c r="DH1257" s="74"/>
      <c r="DN1257" s="74"/>
      <c r="DO1257" s="74"/>
      <c r="DP1257" s="74"/>
      <c r="DV1257" s="74"/>
      <c r="DW1257" s="74"/>
      <c r="DX1257" s="74"/>
      <c r="ED1257" s="74"/>
      <c r="EE1257" s="74"/>
      <c r="EF1257" s="74"/>
      <c r="EL1257" s="74"/>
      <c r="EM1257" s="74"/>
      <c r="EN1257" s="74"/>
      <c r="ET1257" s="74"/>
      <c r="EU1257" s="74"/>
      <c r="EV1257" s="74"/>
    </row>
    <row r="1258" spans="12:152" s="73" customFormat="1" ht="13.5" x14ac:dyDescent="0.3">
      <c r="L1258" s="74"/>
      <c r="N1258" s="74">
        <v>7.0000000000000004E-11</v>
      </c>
      <c r="O1258" s="74">
        <v>4.7010481161</v>
      </c>
      <c r="P1258" s="74">
        <v>197092.673174219</v>
      </c>
      <c r="Q1258" s="73">
        <f t="shared" si="476"/>
        <v>9.4682938869505777E-12</v>
      </c>
      <c r="R1258" s="73">
        <f t="shared" si="477"/>
        <v>9.7481988762056741E-12</v>
      </c>
      <c r="S1258" s="73">
        <f t="shared" si="478"/>
        <v>9.7482223709768932E-12</v>
      </c>
      <c r="T1258" s="73">
        <f t="shared" si="479"/>
        <v>9.7482223729943092E-12</v>
      </c>
      <c r="V1258" s="74"/>
      <c r="W1258" s="74"/>
      <c r="X1258" s="74"/>
      <c r="AD1258" s="74"/>
      <c r="AE1258" s="74"/>
      <c r="AF1258" s="74"/>
      <c r="AL1258" s="74"/>
      <c r="AM1258" s="74"/>
      <c r="AN1258" s="74"/>
      <c r="AT1258" s="74"/>
      <c r="AU1258" s="74"/>
      <c r="AV1258" s="74"/>
      <c r="BB1258" s="74"/>
      <c r="BC1258" s="74"/>
      <c r="BD1258" s="74"/>
      <c r="BJ1258" s="74"/>
      <c r="BK1258" s="74"/>
      <c r="BL1258" s="74"/>
      <c r="BR1258" s="74"/>
      <c r="BS1258" s="74"/>
      <c r="BT1258" s="74"/>
      <c r="BZ1258" s="74"/>
      <c r="CA1258" s="74"/>
      <c r="CB1258" s="74"/>
      <c r="CH1258" s="74"/>
      <c r="CI1258" s="74"/>
      <c r="CJ1258" s="74"/>
      <c r="CP1258" s="74"/>
      <c r="CQ1258" s="74"/>
      <c r="CR1258" s="74"/>
      <c r="CX1258" s="74"/>
      <c r="CY1258" s="74"/>
      <c r="CZ1258" s="74"/>
      <c r="DF1258" s="74"/>
      <c r="DG1258" s="74"/>
      <c r="DH1258" s="74"/>
      <c r="DN1258" s="74"/>
      <c r="DO1258" s="74"/>
      <c r="DP1258" s="74"/>
      <c r="DV1258" s="74"/>
      <c r="DW1258" s="74"/>
      <c r="DX1258" s="74"/>
      <c r="ED1258" s="74"/>
      <c r="EE1258" s="74"/>
      <c r="EF1258" s="74"/>
      <c r="EL1258" s="74"/>
      <c r="EM1258" s="74"/>
      <c r="EN1258" s="74"/>
      <c r="ET1258" s="74"/>
      <c r="EU1258" s="74"/>
      <c r="EV1258" s="74"/>
    </row>
    <row r="1259" spans="12:152" s="73" customFormat="1" ht="13.5" x14ac:dyDescent="0.3">
      <c r="L1259" s="74"/>
      <c r="N1259" s="74">
        <v>7.9999999999999995E-11</v>
      </c>
      <c r="O1259" s="74">
        <v>3.3488227395800001</v>
      </c>
      <c r="P1259" s="74">
        <v>92.052835744600003</v>
      </c>
      <c r="Q1259" s="73">
        <f t="shared" si="476"/>
        <v>1.0493378079393269E-11</v>
      </c>
      <c r="R1259" s="73">
        <f t="shared" si="477"/>
        <v>1.0493228548358061E-11</v>
      </c>
      <c r="S1259" s="73">
        <f t="shared" si="478"/>
        <v>1.0493228535803115E-11</v>
      </c>
      <c r="T1259" s="73">
        <f t="shared" si="479"/>
        <v>1.0493228535802059E-11</v>
      </c>
      <c r="V1259" s="74"/>
      <c r="W1259" s="74"/>
      <c r="X1259" s="74"/>
      <c r="AD1259" s="74"/>
      <c r="AE1259" s="74"/>
      <c r="AF1259" s="74"/>
      <c r="AL1259" s="74"/>
      <c r="AM1259" s="74"/>
      <c r="AN1259" s="74"/>
      <c r="AT1259" s="74"/>
      <c r="AU1259" s="74"/>
      <c r="AV1259" s="74"/>
      <c r="BB1259" s="74"/>
      <c r="BC1259" s="74"/>
      <c r="BD1259" s="74"/>
      <c r="BJ1259" s="74"/>
      <c r="BK1259" s="74"/>
      <c r="BL1259" s="74"/>
      <c r="BR1259" s="74"/>
      <c r="BS1259" s="74"/>
      <c r="BT1259" s="74"/>
      <c r="BZ1259" s="74"/>
      <c r="CA1259" s="74"/>
      <c r="CB1259" s="74"/>
      <c r="CH1259" s="74"/>
      <c r="CI1259" s="74"/>
      <c r="CJ1259" s="74"/>
      <c r="CP1259" s="74"/>
      <c r="CQ1259" s="74"/>
      <c r="CR1259" s="74"/>
      <c r="CX1259" s="74"/>
      <c r="CY1259" s="74"/>
      <c r="CZ1259" s="74"/>
      <c r="DF1259" s="74"/>
      <c r="DG1259" s="74"/>
      <c r="DH1259" s="74"/>
      <c r="DN1259" s="74"/>
      <c r="DO1259" s="74"/>
      <c r="DP1259" s="74"/>
      <c r="DV1259" s="74"/>
      <c r="DW1259" s="74"/>
      <c r="DX1259" s="74"/>
      <c r="ED1259" s="74"/>
      <c r="EE1259" s="74"/>
      <c r="EF1259" s="74"/>
      <c r="EL1259" s="74"/>
      <c r="EM1259" s="74"/>
      <c r="EN1259" s="74"/>
      <c r="ET1259" s="74"/>
      <c r="EU1259" s="74"/>
      <c r="EV1259" s="74"/>
    </row>
    <row r="1260" spans="12:152" s="73" customFormat="1" ht="13.5" x14ac:dyDescent="0.3">
      <c r="L1260" s="74"/>
      <c r="N1260" s="74">
        <v>7.0000000000000004E-11</v>
      </c>
      <c r="O1260" s="74">
        <v>4.6428758309899996</v>
      </c>
      <c r="P1260" s="74">
        <v>104659.17018726601</v>
      </c>
      <c r="Q1260" s="73">
        <f t="shared" si="476"/>
        <v>-1.3368150611984414E-11</v>
      </c>
      <c r="R1260" s="73">
        <f t="shared" si="477"/>
        <v>-1.3220827601286282E-11</v>
      </c>
      <c r="S1260" s="73">
        <f t="shared" si="478"/>
        <v>-1.3220815229188261E-11</v>
      </c>
      <c r="T1260" s="73">
        <f t="shared" si="479"/>
        <v>-1.3220815228141072E-11</v>
      </c>
      <c r="V1260" s="74"/>
      <c r="W1260" s="74"/>
      <c r="X1260" s="74"/>
      <c r="AD1260" s="74"/>
      <c r="AE1260" s="74"/>
      <c r="AF1260" s="74"/>
      <c r="AL1260" s="74"/>
      <c r="AM1260" s="74"/>
      <c r="AN1260" s="74"/>
      <c r="AT1260" s="74"/>
      <c r="AU1260" s="74"/>
      <c r="AV1260" s="74"/>
      <c r="BB1260" s="74"/>
      <c r="BC1260" s="74"/>
      <c r="BD1260" s="74"/>
      <c r="BJ1260" s="74"/>
      <c r="BK1260" s="74"/>
      <c r="BL1260" s="74"/>
      <c r="BR1260" s="74"/>
      <c r="BS1260" s="74"/>
      <c r="BT1260" s="74"/>
      <c r="BZ1260" s="74"/>
      <c r="CA1260" s="74"/>
      <c r="CB1260" s="74"/>
      <c r="CH1260" s="74"/>
      <c r="CI1260" s="74"/>
      <c r="CJ1260" s="74"/>
      <c r="CP1260" s="74"/>
      <c r="CQ1260" s="74"/>
      <c r="CR1260" s="74"/>
      <c r="CX1260" s="74"/>
      <c r="CY1260" s="74"/>
      <c r="CZ1260" s="74"/>
      <c r="DF1260" s="74"/>
      <c r="DG1260" s="74"/>
      <c r="DH1260" s="74"/>
      <c r="DN1260" s="74"/>
      <c r="DO1260" s="74"/>
      <c r="DP1260" s="74"/>
      <c r="DV1260" s="74"/>
      <c r="DW1260" s="74"/>
      <c r="DX1260" s="74"/>
      <c r="ED1260" s="74"/>
      <c r="EE1260" s="74"/>
      <c r="EF1260" s="74"/>
      <c r="EL1260" s="74"/>
      <c r="EM1260" s="74"/>
      <c r="EN1260" s="74"/>
      <c r="ET1260" s="74"/>
      <c r="EU1260" s="74"/>
      <c r="EV1260" s="74"/>
    </row>
    <row r="1261" spans="12:152" s="73" customFormat="1" ht="13.5" x14ac:dyDescent="0.3">
      <c r="L1261" s="74"/>
      <c r="N1261" s="74">
        <v>7.0000000000000004E-11</v>
      </c>
      <c r="O1261" s="74">
        <v>1.74834665027</v>
      </c>
      <c r="P1261" s="74">
        <v>79116.905806474504</v>
      </c>
      <c r="Q1261" s="73">
        <f t="shared" si="476"/>
        <v>1.8985501303882916E-11</v>
      </c>
      <c r="R1261" s="73">
        <f t="shared" si="477"/>
        <v>1.8876295100914643E-11</v>
      </c>
      <c r="S1261" s="73">
        <f t="shared" si="478"/>
        <v>1.8876285929662188E-11</v>
      </c>
      <c r="T1261" s="73">
        <f t="shared" si="479"/>
        <v>1.8876285928880531E-11</v>
      </c>
      <c r="V1261" s="74"/>
      <c r="W1261" s="74"/>
      <c r="X1261" s="74"/>
      <c r="AD1261" s="74"/>
      <c r="AE1261" s="74"/>
      <c r="AF1261" s="74"/>
      <c r="AL1261" s="74"/>
      <c r="AM1261" s="74"/>
      <c r="AN1261" s="74"/>
      <c r="AT1261" s="74"/>
      <c r="AU1261" s="74"/>
      <c r="AV1261" s="74"/>
      <c r="BB1261" s="74"/>
      <c r="BC1261" s="74"/>
      <c r="BD1261" s="74"/>
      <c r="BJ1261" s="74"/>
      <c r="BK1261" s="74"/>
      <c r="BL1261" s="74"/>
      <c r="BR1261" s="74"/>
      <c r="BS1261" s="74"/>
      <c r="BT1261" s="74"/>
      <c r="BZ1261" s="74"/>
      <c r="CA1261" s="74"/>
      <c r="CB1261" s="74"/>
      <c r="CH1261" s="74"/>
      <c r="CI1261" s="74"/>
      <c r="CJ1261" s="74"/>
      <c r="CP1261" s="74"/>
      <c r="CQ1261" s="74"/>
      <c r="CR1261" s="74"/>
      <c r="CX1261" s="74"/>
      <c r="CY1261" s="74"/>
      <c r="CZ1261" s="74"/>
      <c r="DF1261" s="74"/>
      <c r="DG1261" s="74"/>
      <c r="DH1261" s="74"/>
      <c r="DN1261" s="74"/>
      <c r="DO1261" s="74"/>
      <c r="DP1261" s="74"/>
      <c r="DV1261" s="74"/>
      <c r="DW1261" s="74"/>
      <c r="DX1261" s="74"/>
      <c r="ED1261" s="74"/>
      <c r="EE1261" s="74"/>
      <c r="EF1261" s="74"/>
      <c r="EL1261" s="74"/>
      <c r="EM1261" s="74"/>
      <c r="EN1261" s="74"/>
      <c r="ET1261" s="74"/>
      <c r="EU1261" s="74"/>
      <c r="EV1261" s="74"/>
    </row>
    <row r="1262" spans="12:152" s="73" customFormat="1" ht="13.5" x14ac:dyDescent="0.3">
      <c r="L1262" s="74"/>
      <c r="N1262" s="74">
        <v>7.0000000000000004E-11</v>
      </c>
      <c r="O1262" s="74">
        <v>1.40803395997</v>
      </c>
      <c r="P1262" s="74">
        <v>78149.310317809097</v>
      </c>
      <c r="Q1262" s="73">
        <f t="shared" si="476"/>
        <v>5.1244727023604166E-12</v>
      </c>
      <c r="R1262" s="73">
        <f t="shared" si="477"/>
        <v>5.2362113064251851E-12</v>
      </c>
      <c r="S1262" s="73">
        <f t="shared" si="478"/>
        <v>5.2362206876630734E-12</v>
      </c>
      <c r="T1262" s="73">
        <f t="shared" si="479"/>
        <v>5.2362206884566506E-12</v>
      </c>
      <c r="V1262" s="74"/>
      <c r="W1262" s="74"/>
      <c r="X1262" s="74"/>
      <c r="AD1262" s="74"/>
      <c r="AE1262" s="74"/>
      <c r="AF1262" s="74"/>
      <c r="AL1262" s="74"/>
      <c r="AM1262" s="74"/>
      <c r="AN1262" s="74"/>
      <c r="AT1262" s="74"/>
      <c r="AU1262" s="74"/>
      <c r="AV1262" s="74"/>
      <c r="BB1262" s="74"/>
      <c r="BC1262" s="74"/>
      <c r="BD1262" s="74"/>
      <c r="BJ1262" s="74"/>
      <c r="BK1262" s="74"/>
      <c r="BL1262" s="74"/>
      <c r="BR1262" s="74"/>
      <c r="BS1262" s="74"/>
      <c r="BT1262" s="74"/>
      <c r="BZ1262" s="74"/>
      <c r="CA1262" s="74"/>
      <c r="CB1262" s="74"/>
      <c r="CH1262" s="74"/>
      <c r="CI1262" s="74"/>
      <c r="CJ1262" s="74"/>
      <c r="CP1262" s="74"/>
      <c r="CQ1262" s="74"/>
      <c r="CR1262" s="74"/>
      <c r="CX1262" s="74"/>
      <c r="CY1262" s="74"/>
      <c r="CZ1262" s="74"/>
      <c r="DF1262" s="74"/>
      <c r="DG1262" s="74"/>
      <c r="DH1262" s="74"/>
      <c r="DN1262" s="74"/>
      <c r="DO1262" s="74"/>
      <c r="DP1262" s="74"/>
      <c r="DV1262" s="74"/>
      <c r="DW1262" s="74"/>
      <c r="DX1262" s="74"/>
      <c r="ED1262" s="74"/>
      <c r="EE1262" s="74"/>
      <c r="EF1262" s="74"/>
      <c r="EL1262" s="74"/>
      <c r="EM1262" s="74"/>
      <c r="EN1262" s="74"/>
      <c r="ET1262" s="74"/>
      <c r="EU1262" s="74"/>
      <c r="EV1262" s="74"/>
    </row>
    <row r="1263" spans="12:152" s="73" customFormat="1" ht="13.5" x14ac:dyDescent="0.3">
      <c r="L1263" s="74"/>
      <c r="N1263" s="74">
        <v>7.0000000000000004E-11</v>
      </c>
      <c r="O1263" s="74">
        <v>5.9660342315200001</v>
      </c>
      <c r="P1263" s="74">
        <v>1685.0521225016</v>
      </c>
      <c r="Q1263" s="73">
        <f t="shared" si="476"/>
        <v>-2.3854943309288244E-11</v>
      </c>
      <c r="R1263" s="73">
        <f t="shared" si="477"/>
        <v>-2.3852671981332771E-11</v>
      </c>
      <c r="S1263" s="73">
        <f t="shared" si="478"/>
        <v>-2.385267179062653E-11</v>
      </c>
      <c r="T1263" s="73">
        <f t="shared" si="479"/>
        <v>-2.3852671790610164E-11</v>
      </c>
      <c r="V1263" s="74"/>
      <c r="W1263" s="74"/>
      <c r="X1263" s="74"/>
      <c r="AD1263" s="74"/>
      <c r="AE1263" s="74"/>
      <c r="AF1263" s="74"/>
      <c r="AL1263" s="74"/>
      <c r="AM1263" s="74"/>
      <c r="AN1263" s="74"/>
      <c r="AT1263" s="74"/>
      <c r="AU1263" s="74"/>
      <c r="AV1263" s="74"/>
      <c r="BB1263" s="74"/>
      <c r="BC1263" s="74"/>
      <c r="BD1263" s="74"/>
      <c r="BJ1263" s="74"/>
      <c r="BK1263" s="74"/>
      <c r="BL1263" s="74"/>
      <c r="BR1263" s="74"/>
      <c r="BS1263" s="74"/>
      <c r="BT1263" s="74"/>
      <c r="BZ1263" s="74"/>
      <c r="CA1263" s="74"/>
      <c r="CB1263" s="74"/>
      <c r="CH1263" s="74"/>
      <c r="CI1263" s="74"/>
      <c r="CJ1263" s="74"/>
      <c r="CP1263" s="74"/>
      <c r="CQ1263" s="74"/>
      <c r="CR1263" s="74"/>
      <c r="CX1263" s="74"/>
      <c r="CY1263" s="74"/>
      <c r="CZ1263" s="74"/>
      <c r="DF1263" s="74"/>
      <c r="DG1263" s="74"/>
      <c r="DH1263" s="74"/>
      <c r="DN1263" s="74"/>
      <c r="DO1263" s="74"/>
      <c r="DP1263" s="74"/>
      <c r="DV1263" s="74"/>
      <c r="DW1263" s="74"/>
      <c r="DX1263" s="74"/>
      <c r="ED1263" s="74"/>
      <c r="EE1263" s="74"/>
      <c r="EF1263" s="74"/>
      <c r="EL1263" s="74"/>
      <c r="EM1263" s="74"/>
      <c r="EN1263" s="74"/>
      <c r="ET1263" s="74"/>
      <c r="EU1263" s="74"/>
      <c r="EV1263" s="74"/>
    </row>
    <row r="1264" spans="12:152" s="73" customFormat="1" ht="13.5" x14ac:dyDescent="0.3">
      <c r="L1264" s="74"/>
      <c r="N1264" s="74">
        <v>7.9999999999999995E-11</v>
      </c>
      <c r="O1264" s="74">
        <v>5.7402511579100004</v>
      </c>
      <c r="P1264" s="74">
        <v>27441.651886591</v>
      </c>
      <c r="Q1264" s="73">
        <f t="shared" si="476"/>
        <v>4.6881992237287819E-11</v>
      </c>
      <c r="R1264" s="73">
        <f t="shared" si="477"/>
        <v>4.6845550153052597E-11</v>
      </c>
      <c r="S1264" s="73">
        <f t="shared" si="478"/>
        <v>4.6845547092677936E-11</v>
      </c>
      <c r="T1264" s="73">
        <f t="shared" si="479"/>
        <v>4.6845547092419895E-11</v>
      </c>
      <c r="V1264" s="74"/>
      <c r="W1264" s="74"/>
      <c r="X1264" s="74"/>
      <c r="AD1264" s="74"/>
      <c r="AE1264" s="74"/>
      <c r="AF1264" s="74"/>
      <c r="AL1264" s="74"/>
      <c r="AM1264" s="74"/>
      <c r="AN1264" s="74"/>
      <c r="AT1264" s="74"/>
      <c r="AU1264" s="74"/>
      <c r="AV1264" s="74"/>
      <c r="BB1264" s="74"/>
      <c r="BC1264" s="74"/>
      <c r="BD1264" s="74"/>
      <c r="BJ1264" s="74"/>
      <c r="BK1264" s="74"/>
      <c r="BL1264" s="74"/>
      <c r="BR1264" s="74"/>
      <c r="BS1264" s="74"/>
      <c r="BT1264" s="74"/>
      <c r="BZ1264" s="74"/>
      <c r="CA1264" s="74"/>
      <c r="CB1264" s="74"/>
      <c r="CH1264" s="74"/>
      <c r="CI1264" s="74"/>
      <c r="CJ1264" s="74"/>
      <c r="CP1264" s="74"/>
      <c r="CQ1264" s="74"/>
      <c r="CR1264" s="74"/>
      <c r="CX1264" s="74"/>
      <c r="CY1264" s="74"/>
      <c r="CZ1264" s="74"/>
      <c r="DF1264" s="74"/>
      <c r="DG1264" s="74"/>
      <c r="DH1264" s="74"/>
      <c r="DN1264" s="74"/>
      <c r="DO1264" s="74"/>
      <c r="DP1264" s="74"/>
      <c r="DV1264" s="74"/>
      <c r="DW1264" s="74"/>
      <c r="DX1264" s="74"/>
      <c r="ED1264" s="74"/>
      <c r="EE1264" s="74"/>
      <c r="EF1264" s="74"/>
      <c r="EL1264" s="74"/>
      <c r="EM1264" s="74"/>
      <c r="EN1264" s="74"/>
      <c r="ET1264" s="74"/>
      <c r="EU1264" s="74"/>
      <c r="EV1264" s="74"/>
    </row>
    <row r="1265" spans="12:152" s="73" customFormat="1" ht="13.5" x14ac:dyDescent="0.3">
      <c r="L1265" s="74"/>
      <c r="N1265" s="74">
        <v>7.0000000000000004E-11</v>
      </c>
      <c r="O1265" s="74">
        <v>3.32172728837</v>
      </c>
      <c r="P1265" s="74">
        <v>186057.896935984</v>
      </c>
      <c r="Q1265" s="73">
        <f t="shared" si="476"/>
        <v>-6.9656541364592646E-11</v>
      </c>
      <c r="R1265" s="73">
        <f t="shared" si="477"/>
        <v>-6.9629642645528102E-11</v>
      </c>
      <c r="S1265" s="73">
        <f t="shared" si="478"/>
        <v>-6.9629640344598204E-11</v>
      </c>
      <c r="T1265" s="73">
        <f t="shared" si="479"/>
        <v>-6.9629640344401994E-11</v>
      </c>
      <c r="V1265" s="74"/>
      <c r="W1265" s="74"/>
      <c r="X1265" s="74"/>
      <c r="AD1265" s="74"/>
      <c r="AE1265" s="74"/>
      <c r="AF1265" s="74"/>
      <c r="AL1265" s="74"/>
      <c r="AM1265" s="74"/>
      <c r="AN1265" s="74"/>
      <c r="AT1265" s="74"/>
      <c r="AU1265" s="74"/>
      <c r="AV1265" s="74"/>
      <c r="BB1265" s="74"/>
      <c r="BC1265" s="74"/>
      <c r="BD1265" s="74"/>
      <c r="BJ1265" s="74"/>
      <c r="BK1265" s="74"/>
      <c r="BL1265" s="74"/>
      <c r="BR1265" s="74"/>
      <c r="BS1265" s="74"/>
      <c r="BT1265" s="74"/>
      <c r="BZ1265" s="74"/>
      <c r="CA1265" s="74"/>
      <c r="CB1265" s="74"/>
      <c r="CH1265" s="74"/>
      <c r="CI1265" s="74"/>
      <c r="CJ1265" s="74"/>
      <c r="CP1265" s="74"/>
      <c r="CQ1265" s="74"/>
      <c r="CR1265" s="74"/>
      <c r="CX1265" s="74"/>
      <c r="CY1265" s="74"/>
      <c r="CZ1265" s="74"/>
      <c r="DF1265" s="74"/>
      <c r="DG1265" s="74"/>
      <c r="DH1265" s="74"/>
      <c r="DN1265" s="74"/>
      <c r="DO1265" s="74"/>
      <c r="DP1265" s="74"/>
      <c r="DV1265" s="74"/>
      <c r="DW1265" s="74"/>
      <c r="DX1265" s="74"/>
      <c r="ED1265" s="74"/>
      <c r="EE1265" s="74"/>
      <c r="EF1265" s="74"/>
      <c r="EL1265" s="74"/>
      <c r="EM1265" s="74"/>
      <c r="EN1265" s="74"/>
      <c r="ET1265" s="74"/>
      <c r="EU1265" s="74"/>
      <c r="EV1265" s="74"/>
    </row>
    <row r="1266" spans="12:152" s="73" customFormat="1" ht="13.5" x14ac:dyDescent="0.3">
      <c r="L1266" s="74"/>
      <c r="N1266" s="74">
        <v>7.0000000000000004E-11</v>
      </c>
      <c r="O1266" s="74">
        <v>5.7739915769400003</v>
      </c>
      <c r="P1266" s="74">
        <v>52822.817116463099</v>
      </c>
      <c r="Q1266" s="73">
        <f t="shared" si="476"/>
        <v>-6.8292613903351107E-11</v>
      </c>
      <c r="R1266" s="73">
        <f t="shared" si="477"/>
        <v>-6.8275949017525298E-11</v>
      </c>
      <c r="S1266" s="73">
        <f t="shared" si="478"/>
        <v>-6.8275947614952087E-11</v>
      </c>
      <c r="T1266" s="73">
        <f t="shared" si="479"/>
        <v>-6.8275947614832727E-11</v>
      </c>
      <c r="V1266" s="74"/>
      <c r="W1266" s="74"/>
      <c r="X1266" s="74"/>
      <c r="AD1266" s="74"/>
      <c r="AE1266" s="74"/>
      <c r="AF1266" s="74"/>
      <c r="AL1266" s="74"/>
      <c r="AM1266" s="74"/>
      <c r="AN1266" s="74"/>
      <c r="AT1266" s="74"/>
      <c r="AU1266" s="74"/>
      <c r="AV1266" s="74"/>
      <c r="BB1266" s="74"/>
      <c r="BC1266" s="74"/>
      <c r="BD1266" s="74"/>
      <c r="BJ1266" s="74"/>
      <c r="BK1266" s="74"/>
      <c r="BL1266" s="74"/>
      <c r="BR1266" s="74"/>
      <c r="BS1266" s="74"/>
      <c r="BT1266" s="74"/>
      <c r="BZ1266" s="74"/>
      <c r="CA1266" s="74"/>
      <c r="CB1266" s="74"/>
      <c r="CH1266" s="74"/>
      <c r="CI1266" s="74"/>
      <c r="CJ1266" s="74"/>
      <c r="CP1266" s="74"/>
      <c r="CQ1266" s="74"/>
      <c r="CR1266" s="74"/>
      <c r="CX1266" s="74"/>
      <c r="CY1266" s="74"/>
      <c r="CZ1266" s="74"/>
      <c r="DF1266" s="74"/>
      <c r="DG1266" s="74"/>
      <c r="DH1266" s="74"/>
      <c r="DN1266" s="74"/>
      <c r="DO1266" s="74"/>
      <c r="DP1266" s="74"/>
      <c r="DV1266" s="74"/>
      <c r="DW1266" s="74"/>
      <c r="DX1266" s="74"/>
      <c r="ED1266" s="74"/>
      <c r="EE1266" s="74"/>
      <c r="EF1266" s="74"/>
      <c r="EL1266" s="74"/>
      <c r="EM1266" s="74"/>
      <c r="EN1266" s="74"/>
      <c r="ET1266" s="74"/>
      <c r="EU1266" s="74"/>
      <c r="EV1266" s="74"/>
    </row>
    <row r="1267" spans="12:152" s="73" customFormat="1" ht="13.5" x14ac:dyDescent="0.3">
      <c r="L1267" s="74"/>
      <c r="N1267" s="74">
        <v>8.9999999999999999E-11</v>
      </c>
      <c r="O1267" s="74">
        <v>5.4096900728000001</v>
      </c>
      <c r="P1267" s="74">
        <v>25970.583273353899</v>
      </c>
      <c r="Q1267" s="73">
        <f t="shared" si="476"/>
        <v>8.9943567938722518E-11</v>
      </c>
      <c r="R1267" s="73">
        <f t="shared" si="477"/>
        <v>8.9941860152616984E-11</v>
      </c>
      <c r="S1267" s="73">
        <f t="shared" si="478"/>
        <v>8.9941860008159429E-11</v>
      </c>
      <c r="T1267" s="73">
        <f t="shared" si="479"/>
        <v>8.9941860008147111E-11</v>
      </c>
      <c r="V1267" s="74"/>
      <c r="W1267" s="74"/>
      <c r="X1267" s="74"/>
      <c r="AD1267" s="74"/>
      <c r="AE1267" s="74"/>
      <c r="AF1267" s="74"/>
      <c r="AL1267" s="74"/>
      <c r="AM1267" s="74"/>
      <c r="AN1267" s="74"/>
      <c r="AT1267" s="74"/>
      <c r="AU1267" s="74"/>
      <c r="AV1267" s="74"/>
      <c r="BB1267" s="74"/>
      <c r="BC1267" s="74"/>
      <c r="BD1267" s="74"/>
      <c r="BJ1267" s="74"/>
      <c r="BK1267" s="74"/>
      <c r="BL1267" s="74"/>
      <c r="BR1267" s="74"/>
      <c r="BS1267" s="74"/>
      <c r="BT1267" s="74"/>
      <c r="BZ1267" s="74"/>
      <c r="CA1267" s="74"/>
      <c r="CB1267" s="74"/>
      <c r="CH1267" s="74"/>
      <c r="CI1267" s="74"/>
      <c r="CJ1267" s="74"/>
      <c r="CP1267" s="74"/>
      <c r="CQ1267" s="74"/>
      <c r="CR1267" s="74"/>
      <c r="CX1267" s="74"/>
      <c r="CY1267" s="74"/>
      <c r="CZ1267" s="74"/>
      <c r="DF1267" s="74"/>
      <c r="DG1267" s="74"/>
      <c r="DH1267" s="74"/>
      <c r="DN1267" s="74"/>
      <c r="DO1267" s="74"/>
      <c r="DP1267" s="74"/>
      <c r="DV1267" s="74"/>
      <c r="DW1267" s="74"/>
      <c r="DX1267" s="74"/>
      <c r="ED1267" s="74"/>
      <c r="EE1267" s="74"/>
      <c r="EF1267" s="74"/>
      <c r="EL1267" s="74"/>
      <c r="EM1267" s="74"/>
      <c r="EN1267" s="74"/>
      <c r="ET1267" s="74"/>
      <c r="EU1267" s="74"/>
      <c r="EV1267" s="74"/>
    </row>
    <row r="1268" spans="12:152" s="73" customFormat="1" ht="13.5" x14ac:dyDescent="0.3">
      <c r="L1268" s="74"/>
      <c r="N1268" s="74">
        <v>7.0000000000000004E-11</v>
      </c>
      <c r="O1268" s="74">
        <v>5.0309737966999997</v>
      </c>
      <c r="P1268" s="74">
        <v>51092.726050854799</v>
      </c>
      <c r="Q1268" s="73">
        <f t="shared" si="476"/>
        <v>4.9271115505777116E-11</v>
      </c>
      <c r="R1268" s="73">
        <f t="shared" si="477"/>
        <v>4.9219054525306207E-11</v>
      </c>
      <c r="S1268" s="73">
        <f t="shared" si="478"/>
        <v>4.9219050151899215E-11</v>
      </c>
      <c r="T1268" s="73">
        <f t="shared" si="479"/>
        <v>4.9219050151525743E-11</v>
      </c>
      <c r="V1268" s="74"/>
      <c r="W1268" s="74"/>
      <c r="X1268" s="74"/>
      <c r="AD1268" s="74"/>
      <c r="AE1268" s="74"/>
      <c r="AF1268" s="74"/>
      <c r="AL1268" s="74"/>
      <c r="AM1268" s="74"/>
      <c r="AN1268" s="74"/>
      <c r="AT1268" s="74"/>
      <c r="AU1268" s="74"/>
      <c r="AV1268" s="74"/>
      <c r="BB1268" s="74"/>
      <c r="BC1268" s="74"/>
      <c r="BD1268" s="74"/>
      <c r="BJ1268" s="74"/>
      <c r="BK1268" s="74"/>
      <c r="BL1268" s="74"/>
      <c r="BR1268" s="74"/>
      <c r="BS1268" s="74"/>
      <c r="BT1268" s="74"/>
      <c r="BZ1268" s="74"/>
      <c r="CA1268" s="74"/>
      <c r="CB1268" s="74"/>
      <c r="CH1268" s="74"/>
      <c r="CI1268" s="74"/>
      <c r="CJ1268" s="74"/>
      <c r="CP1268" s="74"/>
      <c r="CQ1268" s="74"/>
      <c r="CR1268" s="74"/>
      <c r="CX1268" s="74"/>
      <c r="CY1268" s="74"/>
      <c r="CZ1268" s="74"/>
      <c r="DF1268" s="74"/>
      <c r="DG1268" s="74"/>
      <c r="DH1268" s="74"/>
      <c r="DN1268" s="74"/>
      <c r="DO1268" s="74"/>
      <c r="DP1268" s="74"/>
      <c r="DV1268" s="74"/>
      <c r="DW1268" s="74"/>
      <c r="DX1268" s="74"/>
      <c r="ED1268" s="74"/>
      <c r="EE1268" s="74"/>
      <c r="EF1268" s="74"/>
      <c r="EL1268" s="74"/>
      <c r="EM1268" s="74"/>
      <c r="EN1268" s="74"/>
      <c r="ET1268" s="74"/>
      <c r="EU1268" s="74"/>
      <c r="EV1268" s="74"/>
    </row>
    <row r="1269" spans="12:152" s="73" customFormat="1" ht="13.5" x14ac:dyDescent="0.3">
      <c r="L1269" s="74"/>
      <c r="N1269" s="74">
        <v>7.9999999999999995E-11</v>
      </c>
      <c r="O1269" s="74">
        <v>4.8550049700600004</v>
      </c>
      <c r="P1269" s="74">
        <v>79353.418215916099</v>
      </c>
      <c r="Q1269" s="73">
        <f t="shared" si="476"/>
        <v>6.4583156124032693E-11</v>
      </c>
      <c r="R1269" s="73">
        <f t="shared" si="477"/>
        <v>6.4506335615654945E-11</v>
      </c>
      <c r="S1269" s="73">
        <f t="shared" si="478"/>
        <v>6.4506329158495146E-11</v>
      </c>
      <c r="T1269" s="73">
        <f t="shared" si="479"/>
        <v>6.4506329157946454E-11</v>
      </c>
      <c r="V1269" s="74"/>
      <c r="W1269" s="74"/>
      <c r="X1269" s="74"/>
      <c r="AD1269" s="74"/>
      <c r="AE1269" s="74"/>
      <c r="AF1269" s="74"/>
      <c r="AL1269" s="74"/>
      <c r="AM1269" s="74"/>
      <c r="AN1269" s="74"/>
      <c r="AT1269" s="74"/>
      <c r="AU1269" s="74"/>
      <c r="AV1269" s="74"/>
      <c r="BB1269" s="74"/>
      <c r="BC1269" s="74"/>
      <c r="BD1269" s="74"/>
      <c r="BJ1269" s="74"/>
      <c r="BK1269" s="74"/>
      <c r="BL1269" s="74"/>
      <c r="BR1269" s="74"/>
      <c r="BS1269" s="74"/>
      <c r="BT1269" s="74"/>
      <c r="BZ1269" s="74"/>
      <c r="CA1269" s="74"/>
      <c r="CB1269" s="74"/>
      <c r="CH1269" s="74"/>
      <c r="CI1269" s="74"/>
      <c r="CJ1269" s="74"/>
      <c r="CP1269" s="74"/>
      <c r="CQ1269" s="74"/>
      <c r="CR1269" s="74"/>
      <c r="CX1269" s="74"/>
      <c r="CY1269" s="74"/>
      <c r="CZ1269" s="74"/>
      <c r="DF1269" s="74"/>
      <c r="DG1269" s="74"/>
      <c r="DH1269" s="74"/>
      <c r="DN1269" s="74"/>
      <c r="DO1269" s="74"/>
      <c r="DP1269" s="74"/>
      <c r="DV1269" s="74"/>
      <c r="DW1269" s="74"/>
      <c r="DX1269" s="74"/>
      <c r="ED1269" s="74"/>
      <c r="EE1269" s="74"/>
      <c r="EF1269" s="74"/>
      <c r="EL1269" s="74"/>
      <c r="EM1269" s="74"/>
      <c r="EN1269" s="74"/>
      <c r="ET1269" s="74"/>
      <c r="EU1269" s="74"/>
      <c r="EV1269" s="74"/>
    </row>
    <row r="1270" spans="12:152" s="73" customFormat="1" ht="13.5" x14ac:dyDescent="0.3">
      <c r="L1270" s="74"/>
      <c r="N1270" s="74">
        <v>8.9999999999999999E-11</v>
      </c>
      <c r="O1270" s="74">
        <v>2.91790460578</v>
      </c>
      <c r="P1270" s="74">
        <v>128857.556359587</v>
      </c>
      <c r="Q1270" s="73">
        <f t="shared" si="476"/>
        <v>-8.4021119297622574E-11</v>
      </c>
      <c r="R1270" s="73">
        <f t="shared" si="477"/>
        <v>-8.4105958683520343E-11</v>
      </c>
      <c r="S1270" s="73">
        <f t="shared" si="478"/>
        <v>-8.4105965782222866E-11</v>
      </c>
      <c r="T1270" s="73">
        <f t="shared" si="479"/>
        <v>-8.4105965782820129E-11</v>
      </c>
      <c r="V1270" s="74"/>
      <c r="W1270" s="74"/>
      <c r="X1270" s="74"/>
      <c r="AD1270" s="74"/>
      <c r="AE1270" s="74"/>
      <c r="AF1270" s="74"/>
      <c r="AL1270" s="74"/>
      <c r="AM1270" s="74"/>
      <c r="AN1270" s="74"/>
      <c r="AT1270" s="74"/>
      <c r="AU1270" s="74"/>
      <c r="AV1270" s="74"/>
      <c r="BB1270" s="74"/>
      <c r="BC1270" s="74"/>
      <c r="BD1270" s="74"/>
      <c r="BJ1270" s="74"/>
      <c r="BK1270" s="74"/>
      <c r="BL1270" s="74"/>
      <c r="BR1270" s="74"/>
      <c r="BS1270" s="74"/>
      <c r="BT1270" s="74"/>
      <c r="BZ1270" s="74"/>
      <c r="CA1270" s="74"/>
      <c r="CB1270" s="74"/>
      <c r="CH1270" s="74"/>
      <c r="CI1270" s="74"/>
      <c r="CJ1270" s="74"/>
      <c r="CP1270" s="74"/>
      <c r="CQ1270" s="74"/>
      <c r="CR1270" s="74"/>
      <c r="CX1270" s="74"/>
      <c r="CY1270" s="74"/>
      <c r="CZ1270" s="74"/>
      <c r="DF1270" s="74"/>
      <c r="DG1270" s="74"/>
      <c r="DH1270" s="74"/>
      <c r="DN1270" s="74"/>
      <c r="DO1270" s="74"/>
      <c r="DP1270" s="74"/>
      <c r="DV1270" s="74"/>
      <c r="DW1270" s="74"/>
      <c r="DX1270" s="74"/>
      <c r="ED1270" s="74"/>
      <c r="EE1270" s="74"/>
      <c r="EF1270" s="74"/>
      <c r="EL1270" s="74"/>
      <c r="EM1270" s="74"/>
      <c r="EN1270" s="74"/>
      <c r="ET1270" s="74"/>
      <c r="EU1270" s="74"/>
      <c r="EV1270" s="74"/>
    </row>
    <row r="1271" spans="12:152" s="73" customFormat="1" ht="13.5" x14ac:dyDescent="0.3">
      <c r="L1271" s="74"/>
      <c r="N1271" s="74">
        <v>1E-10</v>
      </c>
      <c r="O1271" s="74">
        <v>2.62831495455</v>
      </c>
      <c r="P1271" s="74">
        <v>104145.42701785899</v>
      </c>
      <c r="Q1271" s="73">
        <f t="shared" si="476"/>
        <v>-6.7561004528598909E-11</v>
      </c>
      <c r="R1271" s="73">
        <f t="shared" si="477"/>
        <v>-6.7718116037918565E-11</v>
      </c>
      <c r="S1271" s="73">
        <f t="shared" si="478"/>
        <v>-6.7718129216385833E-11</v>
      </c>
      <c r="T1271" s="73">
        <f t="shared" si="479"/>
        <v>-6.7718129217506779E-11</v>
      </c>
      <c r="V1271" s="74"/>
      <c r="W1271" s="74"/>
      <c r="X1271" s="74"/>
      <c r="AD1271" s="74"/>
      <c r="AE1271" s="74"/>
      <c r="AF1271" s="74"/>
      <c r="AL1271" s="74"/>
      <c r="AM1271" s="74"/>
      <c r="AN1271" s="74"/>
      <c r="AT1271" s="74"/>
      <c r="AU1271" s="74"/>
      <c r="AV1271" s="74"/>
      <c r="BB1271" s="74"/>
      <c r="BC1271" s="74"/>
      <c r="BD1271" s="74"/>
      <c r="BJ1271" s="74"/>
      <c r="BK1271" s="74"/>
      <c r="BL1271" s="74"/>
      <c r="BR1271" s="74"/>
      <c r="BS1271" s="74"/>
      <c r="BT1271" s="74"/>
      <c r="BZ1271" s="74"/>
      <c r="CA1271" s="74"/>
      <c r="CB1271" s="74"/>
      <c r="CH1271" s="74"/>
      <c r="CI1271" s="74"/>
      <c r="CJ1271" s="74"/>
      <c r="CP1271" s="74"/>
      <c r="CQ1271" s="74"/>
      <c r="CR1271" s="74"/>
      <c r="CX1271" s="74"/>
      <c r="CY1271" s="74"/>
      <c r="CZ1271" s="74"/>
      <c r="DF1271" s="74"/>
      <c r="DG1271" s="74"/>
      <c r="DH1271" s="74"/>
      <c r="DN1271" s="74"/>
      <c r="DO1271" s="74"/>
      <c r="DP1271" s="74"/>
      <c r="DV1271" s="74"/>
      <c r="DW1271" s="74"/>
      <c r="DX1271" s="74"/>
      <c r="ED1271" s="74"/>
      <c r="EE1271" s="74"/>
      <c r="EF1271" s="74"/>
      <c r="EL1271" s="74"/>
      <c r="EM1271" s="74"/>
      <c r="EN1271" s="74"/>
      <c r="ET1271" s="74"/>
      <c r="EU1271" s="74"/>
      <c r="EV1271" s="74"/>
    </row>
    <row r="1272" spans="12:152" s="73" customFormat="1" ht="13.5" x14ac:dyDescent="0.3">
      <c r="L1272" s="74"/>
      <c r="N1272" s="74">
        <v>7.9999999999999995E-11</v>
      </c>
      <c r="O1272" s="74">
        <v>3.6571704892399999</v>
      </c>
      <c r="P1272" s="74">
        <v>50476.527066645103</v>
      </c>
      <c r="Q1272" s="73">
        <f t="shared" si="476"/>
        <v>7.3859198366100025E-11</v>
      </c>
      <c r="R1272" s="73">
        <f t="shared" si="477"/>
        <v>7.3890937604333445E-11</v>
      </c>
      <c r="S1272" s="73">
        <f t="shared" si="478"/>
        <v>7.389094026590768E-11</v>
      </c>
      <c r="T1272" s="73">
        <f t="shared" si="479"/>
        <v>7.3890940266134249E-11</v>
      </c>
      <c r="V1272" s="74"/>
      <c r="W1272" s="74"/>
      <c r="X1272" s="74"/>
      <c r="AD1272" s="74"/>
      <c r="AE1272" s="74"/>
      <c r="AF1272" s="74"/>
      <c r="AL1272" s="74"/>
      <c r="AM1272" s="74"/>
      <c r="AN1272" s="74"/>
      <c r="AT1272" s="74"/>
      <c r="AU1272" s="74"/>
      <c r="AV1272" s="74"/>
      <c r="BB1272" s="74"/>
      <c r="BC1272" s="74"/>
      <c r="BD1272" s="74"/>
      <c r="BJ1272" s="74"/>
      <c r="BK1272" s="74"/>
      <c r="BL1272" s="74"/>
      <c r="BR1272" s="74"/>
      <c r="BS1272" s="74"/>
      <c r="BT1272" s="74"/>
      <c r="BZ1272" s="74"/>
      <c r="CA1272" s="74"/>
      <c r="CB1272" s="74"/>
      <c r="CH1272" s="74"/>
      <c r="CI1272" s="74"/>
      <c r="CJ1272" s="74"/>
      <c r="CP1272" s="74"/>
      <c r="CQ1272" s="74"/>
      <c r="CR1272" s="74"/>
      <c r="CX1272" s="74"/>
      <c r="CY1272" s="74"/>
      <c r="CZ1272" s="74"/>
      <c r="DF1272" s="74"/>
      <c r="DG1272" s="74"/>
      <c r="DH1272" s="74"/>
      <c r="DN1272" s="74"/>
      <c r="DO1272" s="74"/>
      <c r="DP1272" s="74"/>
      <c r="DV1272" s="74"/>
      <c r="DW1272" s="74"/>
      <c r="DX1272" s="74"/>
      <c r="ED1272" s="74"/>
      <c r="EE1272" s="74"/>
      <c r="EF1272" s="74"/>
      <c r="EL1272" s="74"/>
      <c r="EM1272" s="74"/>
      <c r="EN1272" s="74"/>
      <c r="ET1272" s="74"/>
      <c r="EU1272" s="74"/>
      <c r="EV1272" s="74"/>
    </row>
    <row r="1273" spans="12:152" s="73" customFormat="1" ht="13.5" x14ac:dyDescent="0.3">
      <c r="L1273" s="74"/>
      <c r="N1273" s="74">
        <v>1E-10</v>
      </c>
      <c r="O1273" s="74">
        <v>4.9737570308099999</v>
      </c>
      <c r="P1273" s="74">
        <v>128960.649133806</v>
      </c>
      <c r="Q1273" s="73">
        <f t="shared" si="476"/>
        <v>5.7741636687722853E-11</v>
      </c>
      <c r="R1273" s="73">
        <f t="shared" si="477"/>
        <v>5.79570899147889E-11</v>
      </c>
      <c r="S1273" s="73">
        <f t="shared" si="478"/>
        <v>5.7957107987739022E-11</v>
      </c>
      <c r="T1273" s="73">
        <f t="shared" si="479"/>
        <v>5.7957107989258417E-11</v>
      </c>
      <c r="V1273" s="74"/>
      <c r="W1273" s="74"/>
      <c r="X1273" s="74"/>
      <c r="AD1273" s="74"/>
      <c r="AE1273" s="74"/>
      <c r="AF1273" s="74"/>
      <c r="AL1273" s="74"/>
      <c r="AM1273" s="74"/>
      <c r="AN1273" s="74"/>
      <c r="AT1273" s="74"/>
      <c r="AU1273" s="74"/>
      <c r="AV1273" s="74"/>
      <c r="BB1273" s="74"/>
      <c r="BC1273" s="74"/>
      <c r="BD1273" s="74"/>
      <c r="BJ1273" s="74"/>
      <c r="BK1273" s="74"/>
      <c r="BL1273" s="74"/>
      <c r="BR1273" s="74"/>
      <c r="BS1273" s="74"/>
      <c r="BT1273" s="74"/>
      <c r="BZ1273" s="74"/>
      <c r="CA1273" s="74"/>
      <c r="CB1273" s="74"/>
      <c r="CH1273" s="74"/>
      <c r="CI1273" s="74"/>
      <c r="CJ1273" s="74"/>
      <c r="CP1273" s="74"/>
      <c r="CQ1273" s="74"/>
      <c r="CR1273" s="74"/>
      <c r="CX1273" s="74"/>
      <c r="CY1273" s="74"/>
      <c r="CZ1273" s="74"/>
      <c r="DF1273" s="74"/>
      <c r="DG1273" s="74"/>
      <c r="DH1273" s="74"/>
      <c r="DN1273" s="74"/>
      <c r="DO1273" s="74"/>
      <c r="DP1273" s="74"/>
      <c r="DV1273" s="74"/>
      <c r="DW1273" s="74"/>
      <c r="DX1273" s="74"/>
      <c r="ED1273" s="74"/>
      <c r="EE1273" s="74"/>
      <c r="EF1273" s="74"/>
      <c r="EL1273" s="74"/>
      <c r="EM1273" s="74"/>
      <c r="EN1273" s="74"/>
      <c r="ET1273" s="74"/>
      <c r="EU1273" s="74"/>
      <c r="EV1273" s="74"/>
    </row>
    <row r="1274" spans="12:152" s="73" customFormat="1" ht="13.5" x14ac:dyDescent="0.3">
      <c r="L1274" s="74"/>
      <c r="N1274" s="74">
        <v>7.0000000000000004E-11</v>
      </c>
      <c r="O1274" s="74">
        <v>0.63731291762999998</v>
      </c>
      <c r="P1274" s="74">
        <v>132350.71519108801</v>
      </c>
      <c r="Q1274" s="73">
        <f t="shared" si="476"/>
        <v>1.0902661158233653E-11</v>
      </c>
      <c r="R1274" s="73">
        <f t="shared" si="477"/>
        <v>1.1090061735359093E-11</v>
      </c>
      <c r="S1274" s="73">
        <f t="shared" si="478"/>
        <v>1.1090077466466369E-11</v>
      </c>
      <c r="T1274" s="73">
        <f t="shared" si="479"/>
        <v>1.1090077467817871E-11</v>
      </c>
      <c r="V1274" s="74"/>
      <c r="W1274" s="74"/>
      <c r="X1274" s="74"/>
      <c r="AD1274" s="74"/>
      <c r="AE1274" s="74"/>
      <c r="AF1274" s="74"/>
      <c r="AL1274" s="74"/>
      <c r="AM1274" s="74"/>
      <c r="AN1274" s="74"/>
      <c r="AT1274" s="74"/>
      <c r="AU1274" s="74"/>
      <c r="AV1274" s="74"/>
      <c r="BB1274" s="74"/>
      <c r="BC1274" s="74"/>
      <c r="BD1274" s="74"/>
      <c r="BJ1274" s="74"/>
      <c r="BK1274" s="74"/>
      <c r="BL1274" s="74"/>
      <c r="BR1274" s="74"/>
      <c r="BS1274" s="74"/>
      <c r="BT1274" s="74"/>
      <c r="BZ1274" s="74"/>
      <c r="CA1274" s="74"/>
      <c r="CB1274" s="74"/>
      <c r="CH1274" s="74"/>
      <c r="CI1274" s="74"/>
      <c r="CJ1274" s="74"/>
      <c r="CP1274" s="74"/>
      <c r="CQ1274" s="74"/>
      <c r="CR1274" s="74"/>
      <c r="CX1274" s="74"/>
      <c r="CY1274" s="74"/>
      <c r="CZ1274" s="74"/>
      <c r="DF1274" s="74"/>
      <c r="DG1274" s="74"/>
      <c r="DH1274" s="74"/>
      <c r="DN1274" s="74"/>
      <c r="DO1274" s="74"/>
      <c r="DP1274" s="74"/>
      <c r="DV1274" s="74"/>
      <c r="DW1274" s="74"/>
      <c r="DX1274" s="74"/>
      <c r="ED1274" s="74"/>
      <c r="EE1274" s="74"/>
      <c r="EF1274" s="74"/>
      <c r="EL1274" s="74"/>
      <c r="EM1274" s="74"/>
      <c r="EN1274" s="74"/>
      <c r="ET1274" s="74"/>
      <c r="EU1274" s="74"/>
      <c r="EV1274" s="74"/>
    </row>
    <row r="1275" spans="12:152" s="73" customFormat="1" ht="13.5" x14ac:dyDescent="0.3">
      <c r="L1275" s="74"/>
      <c r="N1275" s="74">
        <v>7.0000000000000004E-11</v>
      </c>
      <c r="O1275" s="74">
        <v>3.7071835926299999</v>
      </c>
      <c r="P1275" s="74">
        <v>61165.273988580702</v>
      </c>
      <c r="Q1275" s="73">
        <f t="shared" si="476"/>
        <v>-2.1254284026381613E-11</v>
      </c>
      <c r="R1275" s="73">
        <f t="shared" si="477"/>
        <v>-2.1337822318266724E-11</v>
      </c>
      <c r="S1275" s="73">
        <f t="shared" si="478"/>
        <v>-2.1337829330905217E-11</v>
      </c>
      <c r="T1275" s="73">
        <f t="shared" si="479"/>
        <v>-2.1337829331503986E-11</v>
      </c>
      <c r="V1275" s="74"/>
      <c r="W1275" s="74"/>
      <c r="X1275" s="74"/>
      <c r="AD1275" s="74"/>
      <c r="AE1275" s="74"/>
      <c r="AF1275" s="74"/>
      <c r="AL1275" s="74"/>
      <c r="AM1275" s="74"/>
      <c r="AN1275" s="74"/>
      <c r="AT1275" s="74"/>
      <c r="AU1275" s="74"/>
      <c r="AV1275" s="74"/>
      <c r="BB1275" s="74"/>
      <c r="BC1275" s="74"/>
      <c r="BD1275" s="74"/>
      <c r="BJ1275" s="74"/>
      <c r="BK1275" s="74"/>
      <c r="BL1275" s="74"/>
      <c r="BR1275" s="74"/>
      <c r="BS1275" s="74"/>
      <c r="BT1275" s="74"/>
      <c r="BZ1275" s="74"/>
      <c r="CA1275" s="74"/>
      <c r="CB1275" s="74"/>
      <c r="CH1275" s="74"/>
      <c r="CI1275" s="74"/>
      <c r="CJ1275" s="74"/>
      <c r="CP1275" s="74"/>
      <c r="CQ1275" s="74"/>
      <c r="CR1275" s="74"/>
      <c r="CX1275" s="74"/>
      <c r="CY1275" s="74"/>
      <c r="CZ1275" s="74"/>
      <c r="DF1275" s="74"/>
      <c r="DG1275" s="74"/>
      <c r="DH1275" s="74"/>
      <c r="DN1275" s="74"/>
      <c r="DO1275" s="74"/>
      <c r="DP1275" s="74"/>
      <c r="DV1275" s="74"/>
      <c r="DW1275" s="74"/>
      <c r="DX1275" s="74"/>
      <c r="ED1275" s="74"/>
      <c r="EE1275" s="74"/>
      <c r="EF1275" s="74"/>
      <c r="EL1275" s="74"/>
      <c r="EM1275" s="74"/>
      <c r="EN1275" s="74"/>
      <c r="ET1275" s="74"/>
      <c r="EU1275" s="74"/>
      <c r="EV1275" s="74"/>
    </row>
    <row r="1276" spans="12:152" s="73" customFormat="1" ht="13.5" x14ac:dyDescent="0.3">
      <c r="L1276" s="74"/>
      <c r="N1276" s="74">
        <v>7.0000000000000004E-11</v>
      </c>
      <c r="O1276" s="74">
        <v>1.524098908</v>
      </c>
      <c r="P1276" s="74">
        <v>224577.84272795601</v>
      </c>
      <c r="Q1276" s="73">
        <f t="shared" si="476"/>
        <v>9.355962076258069E-12</v>
      </c>
      <c r="R1276" s="73">
        <f t="shared" si="477"/>
        <v>9.0367667513292209E-12</v>
      </c>
      <c r="S1276" s="73">
        <f t="shared" si="478"/>
        <v>9.0367399429104697E-12</v>
      </c>
      <c r="T1276" s="73">
        <f t="shared" si="479"/>
        <v>9.0367399406377215E-12</v>
      </c>
      <c r="V1276" s="74"/>
      <c r="W1276" s="74"/>
      <c r="X1276" s="74"/>
      <c r="AD1276" s="74"/>
      <c r="AE1276" s="74"/>
      <c r="AF1276" s="74"/>
      <c r="AL1276" s="74"/>
      <c r="AM1276" s="74"/>
      <c r="AN1276" s="74"/>
      <c r="AT1276" s="74"/>
      <c r="AU1276" s="74"/>
      <c r="AV1276" s="74"/>
      <c r="BB1276" s="74"/>
      <c r="BC1276" s="74"/>
      <c r="BD1276" s="74"/>
      <c r="BJ1276" s="74"/>
      <c r="BK1276" s="74"/>
      <c r="BL1276" s="74"/>
      <c r="BR1276" s="74"/>
      <c r="BS1276" s="74"/>
      <c r="BT1276" s="74"/>
      <c r="BZ1276" s="74"/>
      <c r="CA1276" s="74"/>
      <c r="CB1276" s="74"/>
      <c r="CH1276" s="74"/>
      <c r="CI1276" s="74"/>
      <c r="CJ1276" s="74"/>
      <c r="CP1276" s="74"/>
      <c r="CQ1276" s="74"/>
      <c r="CR1276" s="74"/>
      <c r="CX1276" s="74"/>
      <c r="CY1276" s="74"/>
      <c r="CZ1276" s="74"/>
      <c r="DF1276" s="74"/>
      <c r="DG1276" s="74"/>
      <c r="DH1276" s="74"/>
      <c r="DN1276" s="74"/>
      <c r="DO1276" s="74"/>
      <c r="DP1276" s="74"/>
      <c r="DV1276" s="74"/>
      <c r="DW1276" s="74"/>
      <c r="DX1276" s="74"/>
      <c r="ED1276" s="74"/>
      <c r="EE1276" s="74"/>
      <c r="EF1276" s="74"/>
      <c r="EL1276" s="74"/>
      <c r="EM1276" s="74"/>
      <c r="EN1276" s="74"/>
      <c r="ET1276" s="74"/>
      <c r="EU1276" s="74"/>
      <c r="EV1276" s="74"/>
    </row>
    <row r="1277" spans="12:152" s="73" customFormat="1" ht="13.5" x14ac:dyDescent="0.3">
      <c r="L1277" s="74"/>
      <c r="N1277" s="74">
        <v>7.0000000000000004E-11</v>
      </c>
      <c r="O1277" s="74">
        <v>5.8329558155600001</v>
      </c>
      <c r="P1277" s="74">
        <v>78339.975495998093</v>
      </c>
      <c r="Q1277" s="73">
        <f t="shared" si="476"/>
        <v>-6.4321485671916616E-11</v>
      </c>
      <c r="R1277" s="73">
        <f t="shared" si="477"/>
        <v>-6.4277088358131345E-11</v>
      </c>
      <c r="S1277" s="73">
        <f t="shared" si="478"/>
        <v>-6.4277084623494786E-11</v>
      </c>
      <c r="T1277" s="73">
        <f t="shared" si="479"/>
        <v>-6.427708462317963E-11</v>
      </c>
      <c r="V1277" s="74"/>
      <c r="W1277" s="74"/>
      <c r="X1277" s="74"/>
      <c r="AD1277" s="74"/>
      <c r="AE1277" s="74"/>
      <c r="AF1277" s="74"/>
      <c r="AL1277" s="74"/>
      <c r="AM1277" s="74"/>
      <c r="AN1277" s="74"/>
      <c r="AT1277" s="74"/>
      <c r="AU1277" s="74"/>
      <c r="AV1277" s="74"/>
      <c r="BB1277" s="74"/>
      <c r="BC1277" s="74"/>
      <c r="BD1277" s="74"/>
      <c r="BJ1277" s="74"/>
      <c r="BK1277" s="74"/>
      <c r="BL1277" s="74"/>
      <c r="BR1277" s="74"/>
      <c r="BS1277" s="74"/>
      <c r="BT1277" s="74"/>
      <c r="BZ1277" s="74"/>
      <c r="CA1277" s="74"/>
      <c r="CB1277" s="74"/>
      <c r="CH1277" s="74"/>
      <c r="CI1277" s="74"/>
      <c r="CJ1277" s="74"/>
      <c r="CP1277" s="74"/>
      <c r="CQ1277" s="74"/>
      <c r="CR1277" s="74"/>
      <c r="CX1277" s="74"/>
      <c r="CY1277" s="74"/>
      <c r="CZ1277" s="74"/>
      <c r="DF1277" s="74"/>
      <c r="DG1277" s="74"/>
      <c r="DH1277" s="74"/>
      <c r="DN1277" s="74"/>
      <c r="DO1277" s="74"/>
      <c r="DP1277" s="74"/>
      <c r="DV1277" s="74"/>
      <c r="DW1277" s="74"/>
      <c r="DX1277" s="74"/>
      <c r="ED1277" s="74"/>
      <c r="EE1277" s="74"/>
      <c r="EF1277" s="74"/>
      <c r="EL1277" s="74"/>
      <c r="EM1277" s="74"/>
      <c r="EN1277" s="74"/>
      <c r="ET1277" s="74"/>
      <c r="EU1277" s="74"/>
      <c r="EV1277" s="74"/>
    </row>
    <row r="1278" spans="12:152" s="73" customFormat="1" ht="13.5" x14ac:dyDescent="0.3">
      <c r="L1278" s="74"/>
      <c r="N1278" s="74">
        <v>7.0000000000000004E-11</v>
      </c>
      <c r="O1278" s="74">
        <v>1.2898265788000001</v>
      </c>
      <c r="P1278" s="74">
        <v>127791.060882397</v>
      </c>
      <c r="Q1278" s="73">
        <f t="shared" si="476"/>
        <v>-6.753582959866969E-11</v>
      </c>
      <c r="R1278" s="73">
        <f t="shared" si="477"/>
        <v>-6.7583783706442196E-11</v>
      </c>
      <c r="S1278" s="73">
        <f t="shared" si="478"/>
        <v>-6.7583787713327146E-11</v>
      </c>
      <c r="T1278" s="73">
        <f t="shared" si="479"/>
        <v>-6.7583787713667091E-11</v>
      </c>
      <c r="V1278" s="74"/>
      <c r="W1278" s="74"/>
      <c r="X1278" s="74"/>
      <c r="AD1278" s="74"/>
      <c r="AE1278" s="74"/>
      <c r="AF1278" s="74"/>
      <c r="AL1278" s="74"/>
      <c r="AM1278" s="74"/>
      <c r="AN1278" s="74"/>
      <c r="AT1278" s="74"/>
      <c r="AU1278" s="74"/>
      <c r="AV1278" s="74"/>
      <c r="BB1278" s="74"/>
      <c r="BC1278" s="74"/>
      <c r="BD1278" s="74"/>
      <c r="BJ1278" s="74"/>
      <c r="BK1278" s="74"/>
      <c r="BL1278" s="74"/>
      <c r="BR1278" s="74"/>
      <c r="BS1278" s="74"/>
      <c r="BT1278" s="74"/>
      <c r="BZ1278" s="74"/>
      <c r="CA1278" s="74"/>
      <c r="CB1278" s="74"/>
      <c r="CH1278" s="74"/>
      <c r="CI1278" s="74"/>
      <c r="CJ1278" s="74"/>
      <c r="CP1278" s="74"/>
      <c r="CQ1278" s="74"/>
      <c r="CR1278" s="74"/>
      <c r="CX1278" s="74"/>
      <c r="CY1278" s="74"/>
      <c r="CZ1278" s="74"/>
      <c r="DF1278" s="74"/>
      <c r="DG1278" s="74"/>
      <c r="DH1278" s="74"/>
      <c r="DN1278" s="74"/>
      <c r="DO1278" s="74"/>
      <c r="DP1278" s="74"/>
      <c r="DV1278" s="74"/>
      <c r="DW1278" s="74"/>
      <c r="DX1278" s="74"/>
      <c r="ED1278" s="74"/>
      <c r="EE1278" s="74"/>
      <c r="EF1278" s="74"/>
      <c r="EL1278" s="74"/>
      <c r="EM1278" s="74"/>
      <c r="EN1278" s="74"/>
      <c r="ET1278" s="74"/>
      <c r="EU1278" s="74"/>
      <c r="EV1278" s="74"/>
    </row>
    <row r="1279" spans="12:152" s="73" customFormat="1" ht="13.5" x14ac:dyDescent="0.3">
      <c r="L1279" s="74"/>
      <c r="N1279" s="74">
        <v>7.0000000000000004E-11</v>
      </c>
      <c r="O1279" s="74">
        <v>4.3807728191199997</v>
      </c>
      <c r="P1279" s="74">
        <v>87648.550432797696</v>
      </c>
      <c r="Q1279" s="73">
        <f t="shared" si="476"/>
        <v>-7.3711693998504169E-12</v>
      </c>
      <c r="R1279" s="73">
        <f t="shared" si="477"/>
        <v>-7.2461909491961404E-12</v>
      </c>
      <c r="S1279" s="73">
        <f t="shared" si="478"/>
        <v>-7.2461804547569675E-12</v>
      </c>
      <c r="T1279" s="73">
        <f t="shared" si="479"/>
        <v>-7.2461804538704504E-12</v>
      </c>
      <c r="V1279" s="74"/>
      <c r="W1279" s="74"/>
      <c r="X1279" s="74"/>
      <c r="AD1279" s="74"/>
      <c r="AE1279" s="74"/>
      <c r="AF1279" s="74"/>
      <c r="AL1279" s="74"/>
      <c r="AM1279" s="74"/>
      <c r="AN1279" s="74"/>
      <c r="AT1279" s="74"/>
      <c r="AU1279" s="74"/>
      <c r="AV1279" s="74"/>
      <c r="BB1279" s="74"/>
      <c r="BC1279" s="74"/>
      <c r="BD1279" s="74"/>
      <c r="BJ1279" s="74"/>
      <c r="BK1279" s="74"/>
      <c r="BL1279" s="74"/>
      <c r="BR1279" s="74"/>
      <c r="BS1279" s="74"/>
      <c r="BT1279" s="74"/>
      <c r="BZ1279" s="74"/>
      <c r="CA1279" s="74"/>
      <c r="CB1279" s="74"/>
      <c r="CH1279" s="74"/>
      <c r="CI1279" s="74"/>
      <c r="CJ1279" s="74"/>
      <c r="CP1279" s="74"/>
      <c r="CQ1279" s="74"/>
      <c r="CR1279" s="74"/>
      <c r="CX1279" s="74"/>
      <c r="CY1279" s="74"/>
      <c r="CZ1279" s="74"/>
      <c r="DF1279" s="74"/>
      <c r="DG1279" s="74"/>
      <c r="DH1279" s="74"/>
      <c r="DN1279" s="74"/>
      <c r="DO1279" s="74"/>
      <c r="DP1279" s="74"/>
      <c r="DV1279" s="74"/>
      <c r="DW1279" s="74"/>
      <c r="DX1279" s="74"/>
      <c r="ED1279" s="74"/>
      <c r="EE1279" s="74"/>
      <c r="EF1279" s="74"/>
      <c r="EL1279" s="74"/>
      <c r="EM1279" s="74"/>
      <c r="EN1279" s="74"/>
      <c r="ET1279" s="74"/>
      <c r="EU1279" s="74"/>
      <c r="EV1279" s="74"/>
    </row>
    <row r="1280" spans="12:152" s="73" customFormat="1" ht="13.5" x14ac:dyDescent="0.3">
      <c r="L1280" s="74"/>
      <c r="N1280" s="74">
        <v>7.0000000000000004E-11</v>
      </c>
      <c r="O1280" s="74">
        <v>0.78772735445999997</v>
      </c>
      <c r="P1280" s="74">
        <v>104044.05494532701</v>
      </c>
      <c r="Q1280" s="73">
        <f t="shared" si="476"/>
        <v>6.1974991429418807E-11</v>
      </c>
      <c r="R1280" s="73">
        <f t="shared" si="477"/>
        <v>6.2044202569967905E-11</v>
      </c>
      <c r="S1280" s="73">
        <f t="shared" si="478"/>
        <v>6.2044208369245191E-11</v>
      </c>
      <c r="T1280" s="73">
        <f t="shared" si="479"/>
        <v>6.2044208369738941E-11</v>
      </c>
      <c r="V1280" s="74"/>
      <c r="W1280" s="74"/>
      <c r="X1280" s="74"/>
      <c r="AD1280" s="74"/>
      <c r="AE1280" s="74"/>
      <c r="AF1280" s="74"/>
      <c r="AL1280" s="74"/>
      <c r="AM1280" s="74"/>
      <c r="AN1280" s="74"/>
      <c r="AT1280" s="74"/>
      <c r="AU1280" s="74"/>
      <c r="AV1280" s="74"/>
      <c r="BB1280" s="74"/>
      <c r="BC1280" s="74"/>
      <c r="BD1280" s="74"/>
      <c r="BJ1280" s="74"/>
      <c r="BK1280" s="74"/>
      <c r="BL1280" s="74"/>
      <c r="BR1280" s="74"/>
      <c r="BS1280" s="74"/>
      <c r="BT1280" s="74"/>
      <c r="BZ1280" s="74"/>
      <c r="CA1280" s="74"/>
      <c r="CB1280" s="74"/>
      <c r="CH1280" s="74"/>
      <c r="CI1280" s="74"/>
      <c r="CJ1280" s="74"/>
      <c r="CP1280" s="74"/>
      <c r="CQ1280" s="74"/>
      <c r="CR1280" s="74"/>
      <c r="CX1280" s="74"/>
      <c r="CY1280" s="74"/>
      <c r="CZ1280" s="74"/>
      <c r="DF1280" s="74"/>
      <c r="DG1280" s="74"/>
      <c r="DH1280" s="74"/>
      <c r="DN1280" s="74"/>
      <c r="DO1280" s="74"/>
      <c r="DP1280" s="74"/>
      <c r="DV1280" s="74"/>
      <c r="DW1280" s="74"/>
      <c r="DX1280" s="74"/>
      <c r="ED1280" s="74"/>
      <c r="EE1280" s="74"/>
      <c r="EF1280" s="74"/>
      <c r="EL1280" s="74"/>
      <c r="EM1280" s="74"/>
      <c r="EN1280" s="74"/>
      <c r="ET1280" s="74"/>
      <c r="EU1280" s="74"/>
      <c r="EV1280" s="74"/>
    </row>
    <row r="1281" spans="12:152" s="73" customFormat="1" ht="13.5" x14ac:dyDescent="0.3">
      <c r="L1281" s="74"/>
      <c r="N1281" s="74">
        <v>7.0000000000000004E-11</v>
      </c>
      <c r="O1281" s="74">
        <v>5.5501824222299998</v>
      </c>
      <c r="P1281" s="74">
        <v>148532.89040742</v>
      </c>
      <c r="Q1281" s="73">
        <f t="shared" ref="Q1281:Q1344" si="480">N1281*COS(O1281+P1281*$C$32)</f>
        <v>3.6606115523979126E-11</v>
      </c>
      <c r="R1281" s="73">
        <f t="shared" ref="R1281:R1344" si="481">N1281*COS(O1281+P1281*$C$53)</f>
        <v>3.6424428367405348E-11</v>
      </c>
      <c r="S1281" s="73">
        <f t="shared" ref="S1281:S1344" si="482">N1281*COS(O1281+P1281*$C$74)</f>
        <v>3.6424413098395612E-11</v>
      </c>
      <c r="T1281" s="73">
        <f t="shared" ref="T1281:T1344" si="483">N1281*COS(O1281+P1281*$C$95)</f>
        <v>3.6424413097117993E-11</v>
      </c>
      <c r="V1281" s="74"/>
      <c r="W1281" s="74"/>
      <c r="X1281" s="74"/>
      <c r="AD1281" s="74"/>
      <c r="AE1281" s="74"/>
      <c r="AF1281" s="74"/>
      <c r="AL1281" s="74"/>
      <c r="AM1281" s="74"/>
      <c r="AN1281" s="74"/>
      <c r="AT1281" s="74"/>
      <c r="AU1281" s="74"/>
      <c r="AV1281" s="74"/>
      <c r="BB1281" s="74"/>
      <c r="BC1281" s="74"/>
      <c r="BD1281" s="74"/>
      <c r="BJ1281" s="74"/>
      <c r="BK1281" s="74"/>
      <c r="BL1281" s="74"/>
      <c r="BR1281" s="74"/>
      <c r="BS1281" s="74"/>
      <c r="BT1281" s="74"/>
      <c r="BZ1281" s="74"/>
      <c r="CA1281" s="74"/>
      <c r="CB1281" s="74"/>
      <c r="CH1281" s="74"/>
      <c r="CI1281" s="74"/>
      <c r="CJ1281" s="74"/>
      <c r="CP1281" s="74"/>
      <c r="CQ1281" s="74"/>
      <c r="CR1281" s="74"/>
      <c r="CX1281" s="74"/>
      <c r="CY1281" s="74"/>
      <c r="CZ1281" s="74"/>
      <c r="DF1281" s="74"/>
      <c r="DG1281" s="74"/>
      <c r="DH1281" s="74"/>
      <c r="DN1281" s="74"/>
      <c r="DO1281" s="74"/>
      <c r="DP1281" s="74"/>
      <c r="DV1281" s="74"/>
      <c r="DW1281" s="74"/>
      <c r="DX1281" s="74"/>
      <c r="ED1281" s="74"/>
      <c r="EE1281" s="74"/>
      <c r="EF1281" s="74"/>
      <c r="EL1281" s="74"/>
      <c r="EM1281" s="74"/>
      <c r="EN1281" s="74"/>
      <c r="ET1281" s="74"/>
      <c r="EU1281" s="74"/>
      <c r="EV1281" s="74"/>
    </row>
    <row r="1282" spans="12:152" s="73" customFormat="1" ht="13.5" x14ac:dyDescent="0.3">
      <c r="L1282" s="74"/>
      <c r="N1282" s="74">
        <v>7.9999999999999995E-11</v>
      </c>
      <c r="O1282" s="74">
        <v>3.9435380026</v>
      </c>
      <c r="P1282" s="74">
        <v>77929.853483953106</v>
      </c>
      <c r="Q1282" s="73">
        <f t="shared" si="480"/>
        <v>7.1374919198768048E-11</v>
      </c>
      <c r="R1282" s="73">
        <f t="shared" si="481"/>
        <v>7.1432502910772308E-11</v>
      </c>
      <c r="S1282" s="73">
        <f t="shared" si="482"/>
        <v>7.1432507737976084E-11</v>
      </c>
      <c r="T1282" s="73">
        <f t="shared" si="483"/>
        <v>7.1432507738385564E-11</v>
      </c>
      <c r="V1282" s="74"/>
      <c r="W1282" s="74"/>
      <c r="X1282" s="74"/>
      <c r="AD1282" s="74"/>
      <c r="AE1282" s="74"/>
      <c r="AF1282" s="74"/>
      <c r="AL1282" s="74"/>
      <c r="AM1282" s="74"/>
      <c r="AN1282" s="74"/>
      <c r="AT1282" s="74"/>
      <c r="AU1282" s="74"/>
      <c r="AV1282" s="74"/>
      <c r="BB1282" s="74"/>
      <c r="BC1282" s="74"/>
      <c r="BD1282" s="74"/>
      <c r="BJ1282" s="74"/>
      <c r="BK1282" s="74"/>
      <c r="BL1282" s="74"/>
      <c r="BR1282" s="74"/>
      <c r="BS1282" s="74"/>
      <c r="BT1282" s="74"/>
      <c r="BZ1282" s="74"/>
      <c r="CA1282" s="74"/>
      <c r="CB1282" s="74"/>
      <c r="CH1282" s="74"/>
      <c r="CI1282" s="74"/>
      <c r="CJ1282" s="74"/>
      <c r="CP1282" s="74"/>
      <c r="CQ1282" s="74"/>
      <c r="CR1282" s="74"/>
      <c r="CX1282" s="74"/>
      <c r="CY1282" s="74"/>
      <c r="CZ1282" s="74"/>
      <c r="DF1282" s="74"/>
      <c r="DG1282" s="74"/>
      <c r="DH1282" s="74"/>
      <c r="DN1282" s="74"/>
      <c r="DO1282" s="74"/>
      <c r="DP1282" s="74"/>
      <c r="DV1282" s="74"/>
      <c r="DW1282" s="74"/>
      <c r="DX1282" s="74"/>
      <c r="ED1282" s="74"/>
      <c r="EE1282" s="74"/>
      <c r="EF1282" s="74"/>
      <c r="EL1282" s="74"/>
      <c r="EM1282" s="74"/>
      <c r="EN1282" s="74"/>
      <c r="ET1282" s="74"/>
      <c r="EU1282" s="74"/>
      <c r="EV1282" s="74"/>
    </row>
    <row r="1283" spans="12:152" s="73" customFormat="1" ht="13.5" x14ac:dyDescent="0.3">
      <c r="L1283" s="74"/>
      <c r="N1283" s="74">
        <v>7.0000000000000004E-11</v>
      </c>
      <c r="O1283" s="74">
        <v>4.6848457012500004</v>
      </c>
      <c r="P1283" s="74">
        <v>129971.550717516</v>
      </c>
      <c r="Q1283" s="73">
        <f t="shared" si="480"/>
        <v>-1.3459086631797967E-11</v>
      </c>
      <c r="R1283" s="73">
        <f t="shared" si="481"/>
        <v>-1.3641907328809155E-11</v>
      </c>
      <c r="S1283" s="73">
        <f t="shared" si="482"/>
        <v>-1.3641922674749909E-11</v>
      </c>
      <c r="T1283" s="73">
        <f t="shared" si="483"/>
        <v>-1.3641922676061231E-11</v>
      </c>
      <c r="V1283" s="74"/>
      <c r="W1283" s="74"/>
      <c r="X1283" s="74"/>
      <c r="AD1283" s="74"/>
      <c r="AE1283" s="74"/>
      <c r="AF1283" s="74"/>
      <c r="AL1283" s="74"/>
      <c r="AM1283" s="74"/>
      <c r="AN1283" s="74"/>
      <c r="AT1283" s="74"/>
      <c r="AU1283" s="74"/>
      <c r="AV1283" s="74"/>
      <c r="BB1283" s="74"/>
      <c r="BC1283" s="74"/>
      <c r="BD1283" s="74"/>
      <c r="BJ1283" s="74"/>
      <c r="BK1283" s="74"/>
      <c r="BL1283" s="74"/>
      <c r="BR1283" s="74"/>
      <c r="BS1283" s="74"/>
      <c r="BT1283" s="74"/>
      <c r="BZ1283" s="74"/>
      <c r="CA1283" s="74"/>
      <c r="CB1283" s="74"/>
      <c r="CH1283" s="74"/>
      <c r="CI1283" s="74"/>
      <c r="CJ1283" s="74"/>
      <c r="CP1283" s="74"/>
      <c r="CQ1283" s="74"/>
      <c r="CR1283" s="74"/>
      <c r="CX1283" s="74"/>
      <c r="CY1283" s="74"/>
      <c r="CZ1283" s="74"/>
      <c r="DF1283" s="74"/>
      <c r="DG1283" s="74"/>
      <c r="DH1283" s="74"/>
      <c r="DN1283" s="74"/>
      <c r="DO1283" s="74"/>
      <c r="DP1283" s="74"/>
      <c r="DV1283" s="74"/>
      <c r="DW1283" s="74"/>
      <c r="DX1283" s="74"/>
      <c r="ED1283" s="74"/>
      <c r="EE1283" s="74"/>
      <c r="EF1283" s="74"/>
      <c r="EL1283" s="74"/>
      <c r="EM1283" s="74"/>
      <c r="EN1283" s="74"/>
      <c r="ET1283" s="74"/>
      <c r="EU1283" s="74"/>
      <c r="EV1283" s="74"/>
    </row>
    <row r="1284" spans="12:152" s="73" customFormat="1" ht="13.5" x14ac:dyDescent="0.3">
      <c r="L1284" s="74"/>
      <c r="N1284" s="74">
        <v>7.0000000000000004E-11</v>
      </c>
      <c r="O1284" s="74">
        <v>5.4608267539500002</v>
      </c>
      <c r="P1284" s="74">
        <v>76352.509941505297</v>
      </c>
      <c r="Q1284" s="73">
        <f t="shared" si="480"/>
        <v>4.9785336463306125E-12</v>
      </c>
      <c r="R1284" s="73">
        <f t="shared" si="481"/>
        <v>5.0877200096084921E-12</v>
      </c>
      <c r="S1284" s="73">
        <f t="shared" si="482"/>
        <v>5.087729176609404E-12</v>
      </c>
      <c r="T1284" s="73">
        <f t="shared" si="483"/>
        <v>5.0877291773713585E-12</v>
      </c>
      <c r="V1284" s="74"/>
      <c r="W1284" s="74"/>
      <c r="X1284" s="74"/>
      <c r="AD1284" s="74"/>
      <c r="AE1284" s="74"/>
      <c r="AF1284" s="74"/>
      <c r="AL1284" s="74"/>
      <c r="AM1284" s="74"/>
      <c r="AN1284" s="74"/>
      <c r="AT1284" s="74"/>
      <c r="AU1284" s="74"/>
      <c r="AV1284" s="74"/>
      <c r="BB1284" s="74"/>
      <c r="BC1284" s="74"/>
      <c r="BD1284" s="74"/>
      <c r="BJ1284" s="74"/>
      <c r="BK1284" s="74"/>
      <c r="BL1284" s="74"/>
      <c r="BR1284" s="74"/>
      <c r="BS1284" s="74"/>
      <c r="BT1284" s="74"/>
      <c r="BZ1284" s="74"/>
      <c r="CA1284" s="74"/>
      <c r="CB1284" s="74"/>
      <c r="CH1284" s="74"/>
      <c r="CI1284" s="74"/>
      <c r="CJ1284" s="74"/>
      <c r="CP1284" s="74"/>
      <c r="CQ1284" s="74"/>
      <c r="CR1284" s="74"/>
      <c r="CX1284" s="74"/>
      <c r="CY1284" s="74"/>
      <c r="CZ1284" s="74"/>
      <c r="DF1284" s="74"/>
      <c r="DG1284" s="74"/>
      <c r="DH1284" s="74"/>
      <c r="DN1284" s="74"/>
      <c r="DO1284" s="74"/>
      <c r="DP1284" s="74"/>
      <c r="DV1284" s="74"/>
      <c r="DW1284" s="74"/>
      <c r="DX1284" s="74"/>
      <c r="ED1284" s="74"/>
      <c r="EE1284" s="74"/>
      <c r="EF1284" s="74"/>
      <c r="EL1284" s="74"/>
      <c r="EM1284" s="74"/>
      <c r="EN1284" s="74"/>
      <c r="ET1284" s="74"/>
      <c r="EU1284" s="74"/>
      <c r="EV1284" s="74"/>
    </row>
    <row r="1285" spans="12:152" s="73" customFormat="1" ht="13.5" x14ac:dyDescent="0.3">
      <c r="L1285" s="74"/>
      <c r="N1285" s="74">
        <v>7.0000000000000004E-11</v>
      </c>
      <c r="O1285" s="74">
        <v>0.89727780818000002</v>
      </c>
      <c r="P1285" s="74">
        <v>28213.780548953298</v>
      </c>
      <c r="Q1285" s="73">
        <f t="shared" si="480"/>
        <v>6.2409073067619206E-11</v>
      </c>
      <c r="R1285" s="73">
        <f t="shared" si="481"/>
        <v>6.2427383266938634E-11</v>
      </c>
      <c r="S1285" s="73">
        <f t="shared" si="482"/>
        <v>6.24273848034248E-11</v>
      </c>
      <c r="T1285" s="73">
        <f t="shared" si="483"/>
        <v>6.2427384803554408E-11</v>
      </c>
      <c r="V1285" s="74"/>
      <c r="W1285" s="74"/>
      <c r="X1285" s="74"/>
      <c r="AD1285" s="74"/>
      <c r="AE1285" s="74"/>
      <c r="AF1285" s="74"/>
      <c r="AL1285" s="74"/>
      <c r="AM1285" s="74"/>
      <c r="AN1285" s="74"/>
      <c r="AT1285" s="74"/>
      <c r="AU1285" s="74"/>
      <c r="AV1285" s="74"/>
      <c r="BB1285" s="74"/>
      <c r="BC1285" s="74"/>
      <c r="BD1285" s="74"/>
      <c r="BJ1285" s="74"/>
      <c r="BK1285" s="74"/>
      <c r="BL1285" s="74"/>
      <c r="BR1285" s="74"/>
      <c r="BS1285" s="74"/>
      <c r="BT1285" s="74"/>
      <c r="BZ1285" s="74"/>
      <c r="CA1285" s="74"/>
      <c r="CB1285" s="74"/>
      <c r="CH1285" s="74"/>
      <c r="CI1285" s="74"/>
      <c r="CJ1285" s="74"/>
      <c r="CP1285" s="74"/>
      <c r="CQ1285" s="74"/>
      <c r="CR1285" s="74"/>
      <c r="CX1285" s="74"/>
      <c r="CY1285" s="74"/>
      <c r="CZ1285" s="74"/>
      <c r="DF1285" s="74"/>
      <c r="DG1285" s="74"/>
      <c r="DH1285" s="74"/>
      <c r="DN1285" s="74"/>
      <c r="DO1285" s="74"/>
      <c r="DP1285" s="74"/>
      <c r="DV1285" s="74"/>
      <c r="DW1285" s="74"/>
      <c r="DX1285" s="74"/>
      <c r="ED1285" s="74"/>
      <c r="EE1285" s="74"/>
      <c r="EF1285" s="74"/>
      <c r="EL1285" s="74"/>
      <c r="EM1285" s="74"/>
      <c r="EN1285" s="74"/>
      <c r="ET1285" s="74"/>
      <c r="EU1285" s="74"/>
      <c r="EV1285" s="74"/>
    </row>
    <row r="1286" spans="12:152" s="73" customFormat="1" ht="13.5" x14ac:dyDescent="0.3">
      <c r="L1286" s="74"/>
      <c r="N1286" s="74">
        <v>6E-11</v>
      </c>
      <c r="O1286" s="74">
        <v>2.2554624241700001</v>
      </c>
      <c r="P1286" s="74">
        <v>79955.875094224903</v>
      </c>
      <c r="Q1286" s="73">
        <f t="shared" si="480"/>
        <v>5.7809224258247748E-11</v>
      </c>
      <c r="R1286" s="73">
        <f t="shared" si="481"/>
        <v>5.7835456167178363E-11</v>
      </c>
      <c r="S1286" s="73">
        <f t="shared" si="482"/>
        <v>5.7835458363151798E-11</v>
      </c>
      <c r="T1286" s="73">
        <f t="shared" si="483"/>
        <v>5.7835458363336996E-11</v>
      </c>
      <c r="V1286" s="74"/>
      <c r="W1286" s="74"/>
      <c r="X1286" s="74"/>
      <c r="AD1286" s="74"/>
      <c r="AE1286" s="74"/>
      <c r="AF1286" s="74"/>
      <c r="AL1286" s="74"/>
      <c r="AM1286" s="74"/>
      <c r="AN1286" s="74"/>
      <c r="AT1286" s="74"/>
      <c r="AU1286" s="74"/>
      <c r="AV1286" s="74"/>
      <c r="BB1286" s="74"/>
      <c r="BC1286" s="74"/>
      <c r="BD1286" s="74"/>
      <c r="BJ1286" s="74"/>
      <c r="BK1286" s="74"/>
      <c r="BL1286" s="74"/>
      <c r="BR1286" s="74"/>
      <c r="BS1286" s="74"/>
      <c r="BT1286" s="74"/>
      <c r="BZ1286" s="74"/>
      <c r="CA1286" s="74"/>
      <c r="CB1286" s="74"/>
      <c r="CH1286" s="74"/>
      <c r="CI1286" s="74"/>
      <c r="CJ1286" s="74"/>
      <c r="CP1286" s="74"/>
      <c r="CQ1286" s="74"/>
      <c r="CR1286" s="74"/>
      <c r="CX1286" s="74"/>
      <c r="CY1286" s="74"/>
      <c r="CZ1286" s="74"/>
      <c r="DF1286" s="74"/>
      <c r="DG1286" s="74"/>
      <c r="DH1286" s="74"/>
      <c r="DN1286" s="74"/>
      <c r="DO1286" s="74"/>
      <c r="DP1286" s="74"/>
      <c r="DV1286" s="74"/>
      <c r="DW1286" s="74"/>
      <c r="DX1286" s="74"/>
      <c r="ED1286" s="74"/>
      <c r="EE1286" s="74"/>
      <c r="EF1286" s="74"/>
      <c r="EL1286" s="74"/>
      <c r="EM1286" s="74"/>
      <c r="EN1286" s="74"/>
      <c r="ET1286" s="74"/>
      <c r="EU1286" s="74"/>
      <c r="EV1286" s="74"/>
    </row>
    <row r="1287" spans="12:152" s="73" customFormat="1" ht="13.5" x14ac:dyDescent="0.3">
      <c r="L1287" s="74"/>
      <c r="N1287" s="74">
        <v>7.0000000000000004E-11</v>
      </c>
      <c r="O1287" s="74">
        <v>1.85784871452</v>
      </c>
      <c r="P1287" s="74">
        <v>28096.4606807331</v>
      </c>
      <c r="Q1287" s="73">
        <f t="shared" si="480"/>
        <v>6.2253569465673349E-11</v>
      </c>
      <c r="R1287" s="73">
        <f t="shared" si="481"/>
        <v>6.2235139619581907E-11</v>
      </c>
      <c r="S1287" s="73">
        <f t="shared" si="482"/>
        <v>6.2235138071310602E-11</v>
      </c>
      <c r="T1287" s="73">
        <f t="shared" si="483"/>
        <v>6.2235138071179455E-11</v>
      </c>
      <c r="V1287" s="74"/>
      <c r="W1287" s="74"/>
      <c r="X1287" s="74"/>
      <c r="AD1287" s="74"/>
      <c r="AE1287" s="74"/>
      <c r="AF1287" s="74"/>
      <c r="AL1287" s="74"/>
      <c r="AM1287" s="74"/>
      <c r="AN1287" s="74"/>
      <c r="AT1287" s="74"/>
      <c r="AU1287" s="74"/>
      <c r="AV1287" s="74"/>
      <c r="BB1287" s="74"/>
      <c r="BC1287" s="74"/>
      <c r="BD1287" s="74"/>
      <c r="BJ1287" s="74"/>
      <c r="BK1287" s="74"/>
      <c r="BL1287" s="74"/>
      <c r="BR1287" s="74"/>
      <c r="BS1287" s="74"/>
      <c r="BT1287" s="74"/>
      <c r="BZ1287" s="74"/>
      <c r="CA1287" s="74"/>
      <c r="CB1287" s="74"/>
      <c r="CH1287" s="74"/>
      <c r="CI1287" s="74"/>
      <c r="CJ1287" s="74"/>
      <c r="CP1287" s="74"/>
      <c r="CQ1287" s="74"/>
      <c r="CR1287" s="74"/>
      <c r="CX1287" s="74"/>
      <c r="CY1287" s="74"/>
      <c r="CZ1287" s="74"/>
      <c r="DF1287" s="74"/>
      <c r="DG1287" s="74"/>
      <c r="DH1287" s="74"/>
      <c r="DN1287" s="74"/>
      <c r="DO1287" s="74"/>
      <c r="DP1287" s="74"/>
      <c r="DV1287" s="74"/>
      <c r="DW1287" s="74"/>
      <c r="DX1287" s="74"/>
      <c r="ED1287" s="74"/>
      <c r="EE1287" s="74"/>
      <c r="EF1287" s="74"/>
      <c r="EL1287" s="74"/>
      <c r="EM1287" s="74"/>
      <c r="EN1287" s="74"/>
      <c r="ET1287" s="74"/>
      <c r="EU1287" s="74"/>
      <c r="EV1287" s="74"/>
    </row>
    <row r="1288" spans="12:152" s="73" customFormat="1" ht="13.5" x14ac:dyDescent="0.3">
      <c r="L1288" s="74"/>
      <c r="N1288" s="74">
        <v>6E-11</v>
      </c>
      <c r="O1288" s="74">
        <v>6.2231897778</v>
      </c>
      <c r="P1288" s="74">
        <v>261988.409967835</v>
      </c>
      <c r="Q1288" s="73">
        <f t="shared" si="480"/>
        <v>9.4939075255406115E-12</v>
      </c>
      <c r="R1288" s="73">
        <f t="shared" si="481"/>
        <v>9.811676213045061E-12</v>
      </c>
      <c r="S1288" s="73">
        <f t="shared" si="482"/>
        <v>9.8117028818237743E-12</v>
      </c>
      <c r="T1288" s="73">
        <f t="shared" si="483"/>
        <v>9.8117028840848499E-12</v>
      </c>
      <c r="V1288" s="74"/>
      <c r="W1288" s="74"/>
      <c r="X1288" s="74"/>
      <c r="AD1288" s="74"/>
      <c r="AE1288" s="74"/>
      <c r="AF1288" s="74"/>
      <c r="AL1288" s="74"/>
      <c r="AM1288" s="74"/>
      <c r="AN1288" s="74"/>
      <c r="AT1288" s="74"/>
      <c r="AU1288" s="74"/>
      <c r="AV1288" s="74"/>
      <c r="BB1288" s="74"/>
      <c r="BC1288" s="74"/>
      <c r="BD1288" s="74"/>
      <c r="BJ1288" s="74"/>
      <c r="BK1288" s="74"/>
      <c r="BL1288" s="74"/>
      <c r="BR1288" s="74"/>
      <c r="BS1288" s="74"/>
      <c r="BT1288" s="74"/>
      <c r="BZ1288" s="74"/>
      <c r="CA1288" s="74"/>
      <c r="CB1288" s="74"/>
      <c r="CH1288" s="74"/>
      <c r="CI1288" s="74"/>
      <c r="CJ1288" s="74"/>
      <c r="CP1288" s="74"/>
      <c r="CQ1288" s="74"/>
      <c r="CR1288" s="74"/>
      <c r="CX1288" s="74"/>
      <c r="CY1288" s="74"/>
      <c r="CZ1288" s="74"/>
      <c r="DF1288" s="74"/>
      <c r="DG1288" s="74"/>
      <c r="DH1288" s="74"/>
      <c r="DN1288" s="74"/>
      <c r="DO1288" s="74"/>
      <c r="DP1288" s="74"/>
      <c r="DV1288" s="74"/>
      <c r="DW1288" s="74"/>
      <c r="DX1288" s="74"/>
      <c r="ED1288" s="74"/>
      <c r="EE1288" s="74"/>
      <c r="EF1288" s="74"/>
      <c r="EL1288" s="74"/>
      <c r="EM1288" s="74"/>
      <c r="EN1288" s="74"/>
      <c r="ET1288" s="74"/>
      <c r="EU1288" s="74"/>
      <c r="EV1288" s="74"/>
    </row>
    <row r="1289" spans="12:152" s="73" customFormat="1" ht="13.5" x14ac:dyDescent="0.3">
      <c r="L1289" s="74"/>
      <c r="N1289" s="74">
        <v>6E-11</v>
      </c>
      <c r="O1289" s="74">
        <v>3.9216694243400001</v>
      </c>
      <c r="P1289" s="74">
        <v>182402.022895581</v>
      </c>
      <c r="Q1289" s="73">
        <f t="shared" si="480"/>
        <v>4.1249056701827366E-11</v>
      </c>
      <c r="R1289" s="73">
        <f t="shared" si="481"/>
        <v>4.141155156303092E-11</v>
      </c>
      <c r="S1289" s="73">
        <f t="shared" si="482"/>
        <v>4.1411565182193433E-11</v>
      </c>
      <c r="T1289" s="73">
        <f t="shared" si="483"/>
        <v>4.1411565183358329E-11</v>
      </c>
      <c r="V1289" s="74"/>
      <c r="W1289" s="74"/>
      <c r="X1289" s="74"/>
      <c r="AD1289" s="74"/>
      <c r="AE1289" s="74"/>
      <c r="AF1289" s="74"/>
      <c r="AL1289" s="74"/>
      <c r="AM1289" s="74"/>
      <c r="AN1289" s="74"/>
      <c r="AT1289" s="74"/>
      <c r="AU1289" s="74"/>
      <c r="AV1289" s="74"/>
      <c r="BB1289" s="74"/>
      <c r="BC1289" s="74"/>
      <c r="BD1289" s="74"/>
      <c r="BJ1289" s="74"/>
      <c r="BK1289" s="74"/>
      <c r="BL1289" s="74"/>
      <c r="BR1289" s="74"/>
      <c r="BS1289" s="74"/>
      <c r="BT1289" s="74"/>
      <c r="BZ1289" s="74"/>
      <c r="CA1289" s="74"/>
      <c r="CB1289" s="74"/>
      <c r="CH1289" s="74"/>
      <c r="CI1289" s="74"/>
      <c r="CJ1289" s="74"/>
      <c r="CP1289" s="74"/>
      <c r="CQ1289" s="74"/>
      <c r="CR1289" s="74"/>
      <c r="CX1289" s="74"/>
      <c r="CY1289" s="74"/>
      <c r="CZ1289" s="74"/>
      <c r="DF1289" s="74"/>
      <c r="DG1289" s="74"/>
      <c r="DH1289" s="74"/>
      <c r="DN1289" s="74"/>
      <c r="DO1289" s="74"/>
      <c r="DP1289" s="74"/>
      <c r="DV1289" s="74"/>
      <c r="DW1289" s="74"/>
      <c r="DX1289" s="74"/>
      <c r="ED1289" s="74"/>
      <c r="EE1289" s="74"/>
      <c r="EF1289" s="74"/>
      <c r="EL1289" s="74"/>
      <c r="EM1289" s="74"/>
      <c r="EN1289" s="74"/>
      <c r="ET1289" s="74"/>
      <c r="EU1289" s="74"/>
      <c r="EV1289" s="74"/>
    </row>
    <row r="1290" spans="12:152" s="73" customFormat="1" ht="13.5" x14ac:dyDescent="0.3">
      <c r="L1290" s="74"/>
      <c r="N1290" s="74">
        <v>6E-11</v>
      </c>
      <c r="O1290" s="74">
        <v>4.5455359095399999</v>
      </c>
      <c r="P1290" s="74">
        <v>26235.9818660005</v>
      </c>
      <c r="Q1290" s="73">
        <f t="shared" si="480"/>
        <v>-5.78356061788515E-11</v>
      </c>
      <c r="R1290" s="73">
        <f t="shared" si="481"/>
        <v>-5.7844179587939629E-11</v>
      </c>
      <c r="S1290" s="73">
        <f t="shared" si="482"/>
        <v>-5.7844180307079403E-11</v>
      </c>
      <c r="T1290" s="73">
        <f t="shared" si="483"/>
        <v>-5.784418030714011E-11</v>
      </c>
      <c r="V1290" s="74"/>
      <c r="W1290" s="74"/>
      <c r="X1290" s="74"/>
      <c r="AD1290" s="74"/>
      <c r="AE1290" s="74"/>
      <c r="AF1290" s="74"/>
      <c r="AL1290" s="74"/>
      <c r="AM1290" s="74"/>
      <c r="AN1290" s="74"/>
      <c r="AT1290" s="74"/>
      <c r="AU1290" s="74"/>
      <c r="AV1290" s="74"/>
      <c r="BB1290" s="74"/>
      <c r="BC1290" s="74"/>
      <c r="BD1290" s="74"/>
      <c r="BJ1290" s="74"/>
      <c r="BK1290" s="74"/>
      <c r="BL1290" s="74"/>
      <c r="BR1290" s="74"/>
      <c r="BS1290" s="74"/>
      <c r="BT1290" s="74"/>
      <c r="BZ1290" s="74"/>
      <c r="CA1290" s="74"/>
      <c r="CB1290" s="74"/>
      <c r="CH1290" s="74"/>
      <c r="CI1290" s="74"/>
      <c r="CJ1290" s="74"/>
      <c r="CP1290" s="74"/>
      <c r="CQ1290" s="74"/>
      <c r="CR1290" s="74"/>
      <c r="CX1290" s="74"/>
      <c r="CY1290" s="74"/>
      <c r="CZ1290" s="74"/>
      <c r="DF1290" s="74"/>
      <c r="DG1290" s="74"/>
      <c r="DH1290" s="74"/>
      <c r="DN1290" s="74"/>
      <c r="DO1290" s="74"/>
      <c r="DP1290" s="74"/>
      <c r="DV1290" s="74"/>
      <c r="DW1290" s="74"/>
      <c r="DX1290" s="74"/>
      <c r="ED1290" s="74"/>
      <c r="EE1290" s="74"/>
      <c r="EF1290" s="74"/>
      <c r="EL1290" s="74"/>
      <c r="EM1290" s="74"/>
      <c r="EN1290" s="74"/>
      <c r="ET1290" s="74"/>
      <c r="EU1290" s="74"/>
      <c r="EV1290" s="74"/>
    </row>
    <row r="1291" spans="12:152" s="73" customFormat="1" ht="13.5" x14ac:dyDescent="0.3">
      <c r="L1291" s="74"/>
      <c r="N1291" s="74">
        <v>6E-11</v>
      </c>
      <c r="O1291" s="74">
        <v>4.3852518469999997E-2</v>
      </c>
      <c r="P1291" s="74">
        <v>182634.99175191901</v>
      </c>
      <c r="Q1291" s="73">
        <f t="shared" si="480"/>
        <v>4.5155151009427566E-11</v>
      </c>
      <c r="R1291" s="73">
        <f t="shared" si="481"/>
        <v>4.5302629748292954E-11</v>
      </c>
      <c r="S1291" s="73">
        <f t="shared" si="482"/>
        <v>4.5302642104320278E-11</v>
      </c>
      <c r="T1291" s="73">
        <f t="shared" si="483"/>
        <v>4.5302642105375787E-11</v>
      </c>
      <c r="V1291" s="74"/>
      <c r="W1291" s="74"/>
      <c r="X1291" s="74"/>
      <c r="AD1291" s="74"/>
      <c r="AE1291" s="74"/>
      <c r="AF1291" s="74"/>
      <c r="AL1291" s="74"/>
      <c r="AM1291" s="74"/>
      <c r="AN1291" s="74"/>
      <c r="AT1291" s="74"/>
      <c r="AU1291" s="74"/>
      <c r="AV1291" s="74"/>
      <c r="BB1291" s="74"/>
      <c r="BC1291" s="74"/>
      <c r="BD1291" s="74"/>
      <c r="BJ1291" s="74"/>
      <c r="BK1291" s="74"/>
      <c r="BL1291" s="74"/>
      <c r="BR1291" s="74"/>
      <c r="BS1291" s="74"/>
      <c r="BT1291" s="74"/>
      <c r="BZ1291" s="74"/>
      <c r="CA1291" s="74"/>
      <c r="CB1291" s="74"/>
      <c r="CH1291" s="74"/>
      <c r="CI1291" s="74"/>
      <c r="CJ1291" s="74"/>
      <c r="CP1291" s="74"/>
      <c r="CQ1291" s="74"/>
      <c r="CR1291" s="74"/>
      <c r="CX1291" s="74"/>
      <c r="CY1291" s="74"/>
      <c r="CZ1291" s="74"/>
      <c r="DF1291" s="74"/>
      <c r="DG1291" s="74"/>
      <c r="DH1291" s="74"/>
      <c r="DN1291" s="74"/>
      <c r="DO1291" s="74"/>
      <c r="DP1291" s="74"/>
      <c r="DV1291" s="74"/>
      <c r="DW1291" s="74"/>
      <c r="DX1291" s="74"/>
      <c r="ED1291" s="74"/>
      <c r="EE1291" s="74"/>
      <c r="EF1291" s="74"/>
      <c r="EL1291" s="74"/>
      <c r="EM1291" s="74"/>
      <c r="EN1291" s="74"/>
      <c r="ET1291" s="74"/>
      <c r="EU1291" s="74"/>
      <c r="EV1291" s="74"/>
    </row>
    <row r="1292" spans="12:152" s="73" customFormat="1" ht="13.5" x14ac:dyDescent="0.3">
      <c r="L1292" s="74"/>
      <c r="N1292" s="74">
        <v>6E-11</v>
      </c>
      <c r="O1292" s="74">
        <v>3.2700077373599998</v>
      </c>
      <c r="P1292" s="74">
        <v>104557.798114733</v>
      </c>
      <c r="Q1292" s="73">
        <f t="shared" si="480"/>
        <v>1.8554975894761801E-11</v>
      </c>
      <c r="R1292" s="73">
        <f t="shared" si="481"/>
        <v>1.8432738815162708E-11</v>
      </c>
      <c r="S1292" s="73">
        <f t="shared" si="482"/>
        <v>1.843272854832392E-11</v>
      </c>
      <c r="T1292" s="73">
        <f t="shared" si="483"/>
        <v>1.8432728547454081E-11</v>
      </c>
      <c r="V1292" s="74"/>
      <c r="W1292" s="74"/>
      <c r="X1292" s="74"/>
      <c r="AD1292" s="74"/>
      <c r="AE1292" s="74"/>
      <c r="AF1292" s="74"/>
      <c r="AL1292" s="74"/>
      <c r="AM1292" s="74"/>
      <c r="AN1292" s="74"/>
      <c r="AT1292" s="74"/>
      <c r="AU1292" s="74"/>
      <c r="AV1292" s="74"/>
      <c r="BB1292" s="74"/>
      <c r="BC1292" s="74"/>
      <c r="BD1292" s="74"/>
      <c r="BJ1292" s="74"/>
      <c r="BK1292" s="74"/>
      <c r="BL1292" s="74"/>
      <c r="BR1292" s="74"/>
      <c r="BS1292" s="74"/>
      <c r="BT1292" s="74"/>
      <c r="BZ1292" s="74"/>
      <c r="CA1292" s="74"/>
      <c r="CB1292" s="74"/>
      <c r="CH1292" s="74"/>
      <c r="CI1292" s="74"/>
      <c r="CJ1292" s="74"/>
      <c r="CP1292" s="74"/>
      <c r="CQ1292" s="74"/>
      <c r="CR1292" s="74"/>
      <c r="CX1292" s="74"/>
      <c r="CY1292" s="74"/>
      <c r="CZ1292" s="74"/>
      <c r="DF1292" s="74"/>
      <c r="DG1292" s="74"/>
      <c r="DH1292" s="74"/>
      <c r="DN1292" s="74"/>
      <c r="DO1292" s="74"/>
      <c r="DP1292" s="74"/>
      <c r="DV1292" s="74"/>
      <c r="DW1292" s="74"/>
      <c r="DX1292" s="74"/>
      <c r="ED1292" s="74"/>
      <c r="EE1292" s="74"/>
      <c r="EF1292" s="74"/>
      <c r="EL1292" s="74"/>
      <c r="EM1292" s="74"/>
      <c r="EN1292" s="74"/>
      <c r="ET1292" s="74"/>
      <c r="EU1292" s="74"/>
      <c r="EV1292" s="74"/>
    </row>
    <row r="1293" spans="12:152" s="73" customFormat="1" ht="13.5" x14ac:dyDescent="0.3">
      <c r="L1293" s="74"/>
      <c r="N1293" s="74">
        <v>6E-11</v>
      </c>
      <c r="O1293" s="74">
        <v>1.4831694091000001</v>
      </c>
      <c r="P1293" s="74">
        <v>26191.685330154702</v>
      </c>
      <c r="Q1293" s="73">
        <f t="shared" si="480"/>
        <v>5.5921862003452188E-11</v>
      </c>
      <c r="R1293" s="73">
        <f t="shared" si="481"/>
        <v>5.591018989840625E-11</v>
      </c>
      <c r="S1293" s="73">
        <f t="shared" si="482"/>
        <v>5.5910188917716619E-11</v>
      </c>
      <c r="T1293" s="73">
        <f t="shared" si="483"/>
        <v>5.59101889176337E-11</v>
      </c>
      <c r="V1293" s="74"/>
      <c r="W1293" s="74"/>
      <c r="X1293" s="74"/>
      <c r="AD1293" s="74"/>
      <c r="AE1293" s="74"/>
      <c r="AF1293" s="74"/>
      <c r="AL1293" s="74"/>
      <c r="AM1293" s="74"/>
      <c r="AN1293" s="74"/>
      <c r="AT1293" s="74"/>
      <c r="AU1293" s="74"/>
      <c r="AV1293" s="74"/>
      <c r="BB1293" s="74"/>
      <c r="BC1293" s="74"/>
      <c r="BD1293" s="74"/>
      <c r="BJ1293" s="74"/>
      <c r="BK1293" s="74"/>
      <c r="BL1293" s="74"/>
      <c r="BR1293" s="74"/>
      <c r="BS1293" s="74"/>
      <c r="BT1293" s="74"/>
      <c r="BZ1293" s="74"/>
      <c r="CA1293" s="74"/>
      <c r="CB1293" s="74"/>
      <c r="CH1293" s="74"/>
      <c r="CI1293" s="74"/>
      <c r="CJ1293" s="74"/>
      <c r="CP1293" s="74"/>
      <c r="CQ1293" s="74"/>
      <c r="CR1293" s="74"/>
      <c r="CX1293" s="74"/>
      <c r="CY1293" s="74"/>
      <c r="CZ1293" s="74"/>
      <c r="DF1293" s="74"/>
      <c r="DG1293" s="74"/>
      <c r="DH1293" s="74"/>
      <c r="DN1293" s="74"/>
      <c r="DO1293" s="74"/>
      <c r="DP1293" s="74"/>
      <c r="DV1293" s="74"/>
      <c r="DW1293" s="74"/>
      <c r="DX1293" s="74"/>
      <c r="ED1293" s="74"/>
      <c r="EE1293" s="74"/>
      <c r="EF1293" s="74"/>
      <c r="EL1293" s="74"/>
      <c r="EM1293" s="74"/>
      <c r="EN1293" s="74"/>
      <c r="ET1293" s="74"/>
      <c r="EU1293" s="74"/>
      <c r="EV1293" s="74"/>
    </row>
    <row r="1294" spans="12:152" s="73" customFormat="1" ht="13.5" x14ac:dyDescent="0.3">
      <c r="L1294" s="74"/>
      <c r="N1294" s="74">
        <v>6E-11</v>
      </c>
      <c r="O1294" s="74">
        <v>1.42098831764</v>
      </c>
      <c r="P1294" s="74">
        <v>26026.177166834001</v>
      </c>
      <c r="Q1294" s="73">
        <f t="shared" si="480"/>
        <v>-5.9987482883745845E-11</v>
      </c>
      <c r="R1294" s="73">
        <f t="shared" si="481"/>
        <v>-5.9988127646283789E-11</v>
      </c>
      <c r="S1294" s="73">
        <f t="shared" si="482"/>
        <v>-5.9988127699703643E-11</v>
      </c>
      <c r="T1294" s="73">
        <f t="shared" si="483"/>
        <v>-5.9988127699708192E-11</v>
      </c>
      <c r="V1294" s="74"/>
      <c r="W1294" s="74"/>
      <c r="X1294" s="74"/>
      <c r="AD1294" s="74"/>
      <c r="AE1294" s="74"/>
      <c r="AF1294" s="74"/>
      <c r="AL1294" s="74"/>
      <c r="AM1294" s="74"/>
      <c r="AN1294" s="74"/>
      <c r="AT1294" s="74"/>
      <c r="AU1294" s="74"/>
      <c r="AV1294" s="74"/>
      <c r="BB1294" s="74"/>
      <c r="BC1294" s="74"/>
      <c r="BD1294" s="74"/>
      <c r="BJ1294" s="74"/>
      <c r="BK1294" s="74"/>
      <c r="BL1294" s="74"/>
      <c r="BR1294" s="74"/>
      <c r="BS1294" s="74"/>
      <c r="BT1294" s="74"/>
      <c r="BZ1294" s="74"/>
      <c r="CA1294" s="74"/>
      <c r="CB1294" s="74"/>
      <c r="CH1294" s="74"/>
      <c r="CI1294" s="74"/>
      <c r="CJ1294" s="74"/>
      <c r="CP1294" s="74"/>
      <c r="CQ1294" s="74"/>
      <c r="CR1294" s="74"/>
      <c r="CX1294" s="74"/>
      <c r="CY1294" s="74"/>
      <c r="CZ1294" s="74"/>
      <c r="DF1294" s="74"/>
      <c r="DG1294" s="74"/>
      <c r="DH1294" s="74"/>
      <c r="DN1294" s="74"/>
      <c r="DO1294" s="74"/>
      <c r="DP1294" s="74"/>
      <c r="DV1294" s="74"/>
      <c r="DW1294" s="74"/>
      <c r="DX1294" s="74"/>
      <c r="ED1294" s="74"/>
      <c r="EE1294" s="74"/>
      <c r="EF1294" s="74"/>
      <c r="EL1294" s="74"/>
      <c r="EM1294" s="74"/>
      <c r="EN1294" s="74"/>
      <c r="ET1294" s="74"/>
      <c r="EU1294" s="74"/>
      <c r="EV1294" s="74"/>
    </row>
    <row r="1295" spans="12:152" s="73" customFormat="1" ht="13.5" x14ac:dyDescent="0.3">
      <c r="L1295" s="74"/>
      <c r="N1295" s="74">
        <v>6E-11</v>
      </c>
      <c r="O1295" s="74">
        <v>4.6362456609400002</v>
      </c>
      <c r="P1295" s="74">
        <v>57369.173341946102</v>
      </c>
      <c r="Q1295" s="73">
        <f t="shared" si="480"/>
        <v>5.8477640058319202E-11</v>
      </c>
      <c r="R1295" s="73">
        <f t="shared" si="481"/>
        <v>5.8493380450582349E-11</v>
      </c>
      <c r="S1295" s="73">
        <f t="shared" si="482"/>
        <v>5.8493381768787752E-11</v>
      </c>
      <c r="T1295" s="73">
        <f t="shared" si="483"/>
        <v>5.8493381768898646E-11</v>
      </c>
      <c r="V1295" s="74"/>
      <c r="W1295" s="74"/>
      <c r="X1295" s="74"/>
      <c r="AD1295" s="74"/>
      <c r="AE1295" s="74"/>
      <c r="AF1295" s="74"/>
      <c r="AL1295" s="74"/>
      <c r="AM1295" s="74"/>
      <c r="AN1295" s="74"/>
      <c r="AT1295" s="74"/>
      <c r="AU1295" s="74"/>
      <c r="AV1295" s="74"/>
      <c r="BB1295" s="74"/>
      <c r="BC1295" s="74"/>
      <c r="BD1295" s="74"/>
      <c r="BJ1295" s="74"/>
      <c r="BK1295" s="74"/>
      <c r="BL1295" s="74"/>
      <c r="BR1295" s="74"/>
      <c r="BS1295" s="74"/>
      <c r="BT1295" s="74"/>
      <c r="BZ1295" s="74"/>
      <c r="CA1295" s="74"/>
      <c r="CB1295" s="74"/>
      <c r="CH1295" s="74"/>
      <c r="CI1295" s="74"/>
      <c r="CJ1295" s="74"/>
      <c r="CP1295" s="74"/>
      <c r="CQ1295" s="74"/>
      <c r="CR1295" s="74"/>
      <c r="CX1295" s="74"/>
      <c r="CY1295" s="74"/>
      <c r="CZ1295" s="74"/>
      <c r="DF1295" s="74"/>
      <c r="DG1295" s="74"/>
      <c r="DH1295" s="74"/>
      <c r="DN1295" s="74"/>
      <c r="DO1295" s="74"/>
      <c r="DP1295" s="74"/>
      <c r="DV1295" s="74"/>
      <c r="DW1295" s="74"/>
      <c r="DX1295" s="74"/>
      <c r="ED1295" s="74"/>
      <c r="EE1295" s="74"/>
      <c r="EF1295" s="74"/>
      <c r="EL1295" s="74"/>
      <c r="EM1295" s="74"/>
      <c r="EN1295" s="74"/>
      <c r="ET1295" s="74"/>
      <c r="EU1295" s="74"/>
      <c r="EV1295" s="74"/>
    </row>
    <row r="1296" spans="12:152" s="73" customFormat="1" ht="13.5" x14ac:dyDescent="0.3">
      <c r="L1296" s="74"/>
      <c r="N1296" s="74">
        <v>6E-11</v>
      </c>
      <c r="O1296" s="74">
        <v>2.2461478851800001</v>
      </c>
      <c r="P1296" s="74">
        <v>131079.41299418401</v>
      </c>
      <c r="Q1296" s="73">
        <f t="shared" si="480"/>
        <v>2.0368313563594562E-11</v>
      </c>
      <c r="R1296" s="73">
        <f t="shared" si="481"/>
        <v>2.0519760271953648E-11</v>
      </c>
      <c r="S1296" s="73">
        <f t="shared" si="482"/>
        <v>2.0519772981530225E-11</v>
      </c>
      <c r="T1296" s="73">
        <f t="shared" si="483"/>
        <v>2.0519772982607089E-11</v>
      </c>
      <c r="V1296" s="74"/>
      <c r="W1296" s="74"/>
      <c r="X1296" s="74"/>
      <c r="AD1296" s="74"/>
      <c r="AE1296" s="74"/>
      <c r="AF1296" s="74"/>
      <c r="AL1296" s="74"/>
      <c r="AM1296" s="74"/>
      <c r="AN1296" s="74"/>
      <c r="AT1296" s="74"/>
      <c r="AU1296" s="74"/>
      <c r="AV1296" s="74"/>
      <c r="BB1296" s="74"/>
      <c r="BC1296" s="74"/>
      <c r="BD1296" s="74"/>
      <c r="BJ1296" s="74"/>
      <c r="BK1296" s="74"/>
      <c r="BL1296" s="74"/>
      <c r="BR1296" s="74"/>
      <c r="BS1296" s="74"/>
      <c r="BT1296" s="74"/>
      <c r="BZ1296" s="74"/>
      <c r="CA1296" s="74"/>
      <c r="CB1296" s="74"/>
      <c r="CH1296" s="74"/>
      <c r="CI1296" s="74"/>
      <c r="CJ1296" s="74"/>
      <c r="CP1296" s="74"/>
      <c r="CQ1296" s="74"/>
      <c r="CR1296" s="74"/>
      <c r="CX1296" s="74"/>
      <c r="CY1296" s="74"/>
      <c r="CZ1296" s="74"/>
      <c r="DF1296" s="74"/>
      <c r="DG1296" s="74"/>
      <c r="DH1296" s="74"/>
      <c r="DN1296" s="74"/>
      <c r="DO1296" s="74"/>
      <c r="DP1296" s="74"/>
      <c r="DV1296" s="74"/>
      <c r="DW1296" s="74"/>
      <c r="DX1296" s="74"/>
      <c r="ED1296" s="74"/>
      <c r="EE1296" s="74"/>
      <c r="EF1296" s="74"/>
      <c r="EL1296" s="74"/>
      <c r="EM1296" s="74"/>
      <c r="EN1296" s="74"/>
      <c r="ET1296" s="74"/>
      <c r="EU1296" s="74"/>
      <c r="EV1296" s="74"/>
    </row>
    <row r="1297" spans="12:152" s="73" customFormat="1" ht="13.5" x14ac:dyDescent="0.3">
      <c r="L1297" s="74"/>
      <c r="N1297" s="74">
        <v>7.9999999999999995E-11</v>
      </c>
      <c r="O1297" s="74">
        <v>1.4635987178100001</v>
      </c>
      <c r="P1297" s="74">
        <v>74935.573768442293</v>
      </c>
      <c r="Q1297" s="73">
        <f t="shared" si="480"/>
        <v>7.4334594755582785E-11</v>
      </c>
      <c r="R1297" s="73">
        <f t="shared" si="481"/>
        <v>7.42891226933102E-11</v>
      </c>
      <c r="S1297" s="73">
        <f t="shared" si="482"/>
        <v>7.4289118868038001E-11</v>
      </c>
      <c r="T1297" s="73">
        <f t="shared" si="483"/>
        <v>7.4289118867714031E-11</v>
      </c>
      <c r="V1297" s="74"/>
      <c r="W1297" s="74"/>
      <c r="X1297" s="74"/>
      <c r="AD1297" s="74"/>
      <c r="AE1297" s="74"/>
      <c r="AF1297" s="74"/>
      <c r="AL1297" s="74"/>
      <c r="AM1297" s="74"/>
      <c r="AN1297" s="74"/>
      <c r="AT1297" s="74"/>
      <c r="AU1297" s="74"/>
      <c r="AV1297" s="74"/>
      <c r="BB1297" s="74"/>
      <c r="BC1297" s="74"/>
      <c r="BD1297" s="74"/>
      <c r="BJ1297" s="74"/>
      <c r="BK1297" s="74"/>
      <c r="BL1297" s="74"/>
      <c r="BR1297" s="74"/>
      <c r="BS1297" s="74"/>
      <c r="BT1297" s="74"/>
      <c r="BZ1297" s="74"/>
      <c r="CA1297" s="74"/>
      <c r="CB1297" s="74"/>
      <c r="CH1297" s="74"/>
      <c r="CI1297" s="74"/>
      <c r="CJ1297" s="74"/>
      <c r="CP1297" s="74"/>
      <c r="CQ1297" s="74"/>
      <c r="CR1297" s="74"/>
      <c r="CX1297" s="74"/>
      <c r="CY1297" s="74"/>
      <c r="CZ1297" s="74"/>
      <c r="DF1297" s="74"/>
      <c r="DG1297" s="74"/>
      <c r="DH1297" s="74"/>
      <c r="DN1297" s="74"/>
      <c r="DO1297" s="74"/>
      <c r="DP1297" s="74"/>
      <c r="DV1297" s="74"/>
      <c r="DW1297" s="74"/>
      <c r="DX1297" s="74"/>
      <c r="ED1297" s="74"/>
      <c r="EE1297" s="74"/>
      <c r="EF1297" s="74"/>
      <c r="EL1297" s="74"/>
      <c r="EM1297" s="74"/>
      <c r="EN1297" s="74"/>
      <c r="ET1297" s="74"/>
      <c r="EU1297" s="74"/>
      <c r="EV1297" s="74"/>
    </row>
    <row r="1298" spans="12:152" s="73" customFormat="1" ht="13.5" x14ac:dyDescent="0.3">
      <c r="L1298" s="74"/>
      <c r="N1298" s="74">
        <v>7.0000000000000004E-11</v>
      </c>
      <c r="O1298" s="74">
        <v>0.19039890992</v>
      </c>
      <c r="P1298" s="74">
        <v>117077.066001071</v>
      </c>
      <c r="Q1298" s="73">
        <f t="shared" si="480"/>
        <v>-3.2974416610041967E-11</v>
      </c>
      <c r="R1298" s="73">
        <f t="shared" si="481"/>
        <v>-3.3122389276193604E-11</v>
      </c>
      <c r="S1298" s="73">
        <f t="shared" si="482"/>
        <v>-3.3122401692291379E-11</v>
      </c>
      <c r="T1298" s="73">
        <f t="shared" si="483"/>
        <v>-3.3122401693343004E-11</v>
      </c>
      <c r="V1298" s="74"/>
      <c r="W1298" s="74"/>
      <c r="X1298" s="74"/>
      <c r="AD1298" s="74"/>
      <c r="AE1298" s="74"/>
      <c r="AF1298" s="74"/>
      <c r="AL1298" s="74"/>
      <c r="AM1298" s="74"/>
      <c r="AN1298" s="74"/>
      <c r="AT1298" s="74"/>
      <c r="AU1298" s="74"/>
      <c r="AV1298" s="74"/>
      <c r="BB1298" s="74"/>
      <c r="BC1298" s="74"/>
      <c r="BD1298" s="74"/>
      <c r="BJ1298" s="74"/>
      <c r="BK1298" s="74"/>
      <c r="BL1298" s="74"/>
      <c r="BR1298" s="74"/>
      <c r="BS1298" s="74"/>
      <c r="BT1298" s="74"/>
      <c r="BZ1298" s="74"/>
      <c r="CA1298" s="74"/>
      <c r="CB1298" s="74"/>
      <c r="CH1298" s="74"/>
      <c r="CI1298" s="74"/>
      <c r="CJ1298" s="74"/>
      <c r="CP1298" s="74"/>
      <c r="CQ1298" s="74"/>
      <c r="CR1298" s="74"/>
      <c r="CX1298" s="74"/>
      <c r="CY1298" s="74"/>
      <c r="CZ1298" s="74"/>
      <c r="DF1298" s="74"/>
      <c r="DG1298" s="74"/>
      <c r="DH1298" s="74"/>
      <c r="DN1298" s="74"/>
      <c r="DO1298" s="74"/>
      <c r="DP1298" s="74"/>
      <c r="DV1298" s="74"/>
      <c r="DW1298" s="74"/>
      <c r="DX1298" s="74"/>
      <c r="ED1298" s="74"/>
      <c r="EE1298" s="74"/>
      <c r="EF1298" s="74"/>
      <c r="EL1298" s="74"/>
      <c r="EM1298" s="74"/>
      <c r="EN1298" s="74"/>
      <c r="ET1298" s="74"/>
      <c r="EU1298" s="74"/>
      <c r="EV1298" s="74"/>
    </row>
    <row r="1299" spans="12:152" s="73" customFormat="1" ht="13.5" x14ac:dyDescent="0.3">
      <c r="L1299" s="74"/>
      <c r="N1299" s="74">
        <v>6E-11</v>
      </c>
      <c r="O1299" s="74">
        <v>2.30839350284</v>
      </c>
      <c r="P1299" s="74">
        <v>27353.4706202005</v>
      </c>
      <c r="Q1299" s="73">
        <f t="shared" si="480"/>
        <v>5.3372791109385124E-11</v>
      </c>
      <c r="R1299" s="73">
        <f t="shared" si="481"/>
        <v>5.3388139676451323E-11</v>
      </c>
      <c r="S1299" s="73">
        <f t="shared" si="482"/>
        <v>5.3388140964445104E-11</v>
      </c>
      <c r="T1299" s="73">
        <f t="shared" si="483"/>
        <v>5.3388140964554053E-11</v>
      </c>
      <c r="V1299" s="74"/>
      <c r="W1299" s="74"/>
      <c r="X1299" s="74"/>
      <c r="AD1299" s="74"/>
      <c r="AE1299" s="74"/>
      <c r="AF1299" s="74"/>
      <c r="AL1299" s="74"/>
      <c r="AM1299" s="74"/>
      <c r="AN1299" s="74"/>
      <c r="AT1299" s="74"/>
      <c r="AU1299" s="74"/>
      <c r="AV1299" s="74"/>
      <c r="BB1299" s="74"/>
      <c r="BC1299" s="74"/>
      <c r="BD1299" s="74"/>
      <c r="BJ1299" s="74"/>
      <c r="BK1299" s="74"/>
      <c r="BL1299" s="74"/>
      <c r="BR1299" s="74"/>
      <c r="BS1299" s="74"/>
      <c r="BT1299" s="74"/>
      <c r="BZ1299" s="74"/>
      <c r="CA1299" s="74"/>
      <c r="CB1299" s="74"/>
      <c r="CH1299" s="74"/>
      <c r="CI1299" s="74"/>
      <c r="CJ1299" s="74"/>
      <c r="CP1299" s="74"/>
      <c r="CQ1299" s="74"/>
      <c r="CR1299" s="74"/>
      <c r="CX1299" s="74"/>
      <c r="CY1299" s="74"/>
      <c r="CZ1299" s="74"/>
      <c r="DF1299" s="74"/>
      <c r="DG1299" s="74"/>
      <c r="DH1299" s="74"/>
      <c r="DN1299" s="74"/>
      <c r="DO1299" s="74"/>
      <c r="DP1299" s="74"/>
      <c r="DV1299" s="74"/>
      <c r="DW1299" s="74"/>
      <c r="DX1299" s="74"/>
      <c r="ED1299" s="74"/>
      <c r="EE1299" s="74"/>
      <c r="EF1299" s="74"/>
      <c r="EL1299" s="74"/>
      <c r="EM1299" s="74"/>
      <c r="EN1299" s="74"/>
      <c r="ET1299" s="74"/>
      <c r="EU1299" s="74"/>
      <c r="EV1299" s="74"/>
    </row>
    <row r="1300" spans="12:152" s="73" customFormat="1" ht="13.5" x14ac:dyDescent="0.3">
      <c r="L1300" s="74"/>
      <c r="N1300" s="74">
        <v>7.9999999999999995E-11</v>
      </c>
      <c r="O1300" s="74">
        <v>4.0570147959599998</v>
      </c>
      <c r="P1300" s="74">
        <v>60170.334725172601</v>
      </c>
      <c r="Q1300" s="73">
        <f t="shared" si="480"/>
        <v>3.1918673228352728E-11</v>
      </c>
      <c r="R1300" s="73">
        <f t="shared" si="481"/>
        <v>3.2009054402601778E-11</v>
      </c>
      <c r="S1300" s="73">
        <f t="shared" si="482"/>
        <v>3.2009061989148924E-11</v>
      </c>
      <c r="T1300" s="73">
        <f t="shared" si="483"/>
        <v>3.2009061989790739E-11</v>
      </c>
      <c r="V1300" s="74"/>
      <c r="W1300" s="74"/>
      <c r="X1300" s="74"/>
      <c r="AD1300" s="74"/>
      <c r="AE1300" s="74"/>
      <c r="AF1300" s="74"/>
      <c r="AL1300" s="74"/>
      <c r="AM1300" s="74"/>
      <c r="AN1300" s="74"/>
      <c r="AT1300" s="74"/>
      <c r="AU1300" s="74"/>
      <c r="AV1300" s="74"/>
      <c r="BB1300" s="74"/>
      <c r="BC1300" s="74"/>
      <c r="BD1300" s="74"/>
      <c r="BJ1300" s="74"/>
      <c r="BK1300" s="74"/>
      <c r="BL1300" s="74"/>
      <c r="BR1300" s="74"/>
      <c r="BS1300" s="74"/>
      <c r="BT1300" s="74"/>
      <c r="BZ1300" s="74"/>
      <c r="CA1300" s="74"/>
      <c r="CB1300" s="74"/>
      <c r="CH1300" s="74"/>
      <c r="CI1300" s="74"/>
      <c r="CJ1300" s="74"/>
      <c r="CP1300" s="74"/>
      <c r="CQ1300" s="74"/>
      <c r="CR1300" s="74"/>
      <c r="CX1300" s="74"/>
      <c r="CY1300" s="74"/>
      <c r="CZ1300" s="74"/>
      <c r="DF1300" s="74"/>
      <c r="DG1300" s="74"/>
      <c r="DH1300" s="74"/>
      <c r="DN1300" s="74"/>
      <c r="DO1300" s="74"/>
      <c r="DP1300" s="74"/>
      <c r="DV1300" s="74"/>
      <c r="DW1300" s="74"/>
      <c r="DX1300" s="74"/>
      <c r="ED1300" s="74"/>
      <c r="EE1300" s="74"/>
      <c r="EF1300" s="74"/>
      <c r="EL1300" s="74"/>
      <c r="EM1300" s="74"/>
      <c r="EN1300" s="74"/>
      <c r="ET1300" s="74"/>
      <c r="EU1300" s="74"/>
      <c r="EV1300" s="74"/>
    </row>
    <row r="1301" spans="12:152" s="73" customFormat="1" ht="13.5" x14ac:dyDescent="0.3">
      <c r="L1301" s="74"/>
      <c r="N1301" s="74">
        <v>6E-11</v>
      </c>
      <c r="O1301" s="74">
        <v>2.2567654018400001</v>
      </c>
      <c r="P1301" s="74">
        <v>118007.47305747301</v>
      </c>
      <c r="Q1301" s="73">
        <f t="shared" si="480"/>
        <v>-4.9812513806930188E-11</v>
      </c>
      <c r="R1301" s="73">
        <f t="shared" si="481"/>
        <v>-4.9731525541519889E-11</v>
      </c>
      <c r="S1301" s="73">
        <f t="shared" si="482"/>
        <v>-4.9731518729377946E-11</v>
      </c>
      <c r="T1301" s="73">
        <f t="shared" si="483"/>
        <v>-4.9731518728805512E-11</v>
      </c>
      <c r="V1301" s="74"/>
      <c r="W1301" s="74"/>
      <c r="X1301" s="74"/>
      <c r="AD1301" s="74"/>
      <c r="AE1301" s="74"/>
      <c r="AF1301" s="74"/>
      <c r="AL1301" s="74"/>
      <c r="AM1301" s="74"/>
      <c r="AN1301" s="74"/>
      <c r="AT1301" s="74"/>
      <c r="AU1301" s="74"/>
      <c r="AV1301" s="74"/>
      <c r="BB1301" s="74"/>
      <c r="BC1301" s="74"/>
      <c r="BD1301" s="74"/>
      <c r="BJ1301" s="74"/>
      <c r="BK1301" s="74"/>
      <c r="BL1301" s="74"/>
      <c r="BR1301" s="74"/>
      <c r="BS1301" s="74"/>
      <c r="BT1301" s="74"/>
      <c r="BZ1301" s="74"/>
      <c r="CA1301" s="74"/>
      <c r="CB1301" s="74"/>
      <c r="CH1301" s="74"/>
      <c r="CI1301" s="74"/>
      <c r="CJ1301" s="74"/>
      <c r="CP1301" s="74"/>
      <c r="CQ1301" s="74"/>
      <c r="CR1301" s="74"/>
      <c r="CX1301" s="74"/>
      <c r="CY1301" s="74"/>
      <c r="CZ1301" s="74"/>
      <c r="DF1301" s="74"/>
      <c r="DG1301" s="74"/>
      <c r="DH1301" s="74"/>
      <c r="DN1301" s="74"/>
      <c r="DO1301" s="74"/>
      <c r="DP1301" s="74"/>
      <c r="DV1301" s="74"/>
      <c r="DW1301" s="74"/>
      <c r="DX1301" s="74"/>
      <c r="ED1301" s="74"/>
      <c r="EE1301" s="74"/>
      <c r="EF1301" s="74"/>
      <c r="EL1301" s="74"/>
      <c r="EM1301" s="74"/>
      <c r="EN1301" s="74"/>
      <c r="ET1301" s="74"/>
      <c r="EU1301" s="74"/>
      <c r="EV1301" s="74"/>
    </row>
    <row r="1302" spans="12:152" s="73" customFormat="1" ht="13.5" x14ac:dyDescent="0.3">
      <c r="L1302" s="74"/>
      <c r="N1302" s="74">
        <v>7.0000000000000004E-11</v>
      </c>
      <c r="O1302" s="74">
        <v>5.1936976984300003</v>
      </c>
      <c r="P1302" s="74">
        <v>91919.569915898901</v>
      </c>
      <c r="Q1302" s="73">
        <f t="shared" si="480"/>
        <v>-6.4529738527586134E-11</v>
      </c>
      <c r="R1302" s="73">
        <f t="shared" si="481"/>
        <v>-6.4478550907616492E-11</v>
      </c>
      <c r="S1302" s="73">
        <f t="shared" si="482"/>
        <v>-6.4478546600200502E-11</v>
      </c>
      <c r="T1302" s="73">
        <f t="shared" si="483"/>
        <v>-6.4478546599834953E-11</v>
      </c>
      <c r="V1302" s="74"/>
      <c r="W1302" s="74"/>
      <c r="X1302" s="74"/>
      <c r="AD1302" s="74"/>
      <c r="AE1302" s="74"/>
      <c r="AF1302" s="74"/>
      <c r="AL1302" s="74"/>
      <c r="AM1302" s="74"/>
      <c r="AN1302" s="74"/>
      <c r="AT1302" s="74"/>
      <c r="AU1302" s="74"/>
      <c r="AV1302" s="74"/>
      <c r="BB1302" s="74"/>
      <c r="BC1302" s="74"/>
      <c r="BD1302" s="74"/>
      <c r="BJ1302" s="74"/>
      <c r="BK1302" s="74"/>
      <c r="BL1302" s="74"/>
      <c r="BR1302" s="74"/>
      <c r="BS1302" s="74"/>
      <c r="BT1302" s="74"/>
      <c r="BZ1302" s="74"/>
      <c r="CA1302" s="74"/>
      <c r="CB1302" s="74"/>
      <c r="CH1302" s="74"/>
      <c r="CI1302" s="74"/>
      <c r="CJ1302" s="74"/>
      <c r="CP1302" s="74"/>
      <c r="CQ1302" s="74"/>
      <c r="CR1302" s="74"/>
      <c r="CX1302" s="74"/>
      <c r="CY1302" s="74"/>
      <c r="CZ1302" s="74"/>
      <c r="DF1302" s="74"/>
      <c r="DG1302" s="74"/>
      <c r="DH1302" s="74"/>
      <c r="DN1302" s="74"/>
      <c r="DO1302" s="74"/>
      <c r="DP1302" s="74"/>
      <c r="DV1302" s="74"/>
      <c r="DW1302" s="74"/>
      <c r="DX1302" s="74"/>
      <c r="ED1302" s="74"/>
      <c r="EE1302" s="74"/>
      <c r="EF1302" s="74"/>
      <c r="EL1302" s="74"/>
      <c r="EM1302" s="74"/>
      <c r="EN1302" s="74"/>
      <c r="ET1302" s="74"/>
      <c r="EU1302" s="74"/>
      <c r="EV1302" s="74"/>
    </row>
    <row r="1303" spans="12:152" s="73" customFormat="1" ht="13.5" x14ac:dyDescent="0.3">
      <c r="L1303" s="74"/>
      <c r="N1303" s="74">
        <v>6E-11</v>
      </c>
      <c r="O1303" s="74">
        <v>2.1722128656700002</v>
      </c>
      <c r="P1303" s="74">
        <v>27573.883262639301</v>
      </c>
      <c r="Q1303" s="73">
        <f t="shared" si="480"/>
        <v>-4.2798432058509977E-11</v>
      </c>
      <c r="R1303" s="73">
        <f t="shared" si="481"/>
        <v>-4.2822174367882214E-11</v>
      </c>
      <c r="S1303" s="73">
        <f t="shared" si="482"/>
        <v>-4.2822176360761424E-11</v>
      </c>
      <c r="T1303" s="73">
        <f t="shared" si="483"/>
        <v>-4.2822176360931035E-11</v>
      </c>
      <c r="V1303" s="74"/>
      <c r="W1303" s="74"/>
      <c r="X1303" s="74"/>
      <c r="AD1303" s="74"/>
      <c r="AE1303" s="74"/>
      <c r="AF1303" s="74"/>
      <c r="AL1303" s="74"/>
      <c r="AM1303" s="74"/>
      <c r="AN1303" s="74"/>
      <c r="AT1303" s="74"/>
      <c r="AU1303" s="74"/>
      <c r="AV1303" s="74"/>
      <c r="BB1303" s="74"/>
      <c r="BC1303" s="74"/>
      <c r="BD1303" s="74"/>
      <c r="BJ1303" s="74"/>
      <c r="BK1303" s="74"/>
      <c r="BL1303" s="74"/>
      <c r="BR1303" s="74"/>
      <c r="BS1303" s="74"/>
      <c r="BT1303" s="74"/>
      <c r="BZ1303" s="74"/>
      <c r="CA1303" s="74"/>
      <c r="CB1303" s="74"/>
      <c r="CH1303" s="74"/>
      <c r="CI1303" s="74"/>
      <c r="CJ1303" s="74"/>
      <c r="CP1303" s="74"/>
      <c r="CQ1303" s="74"/>
      <c r="CR1303" s="74"/>
      <c r="CX1303" s="74"/>
      <c r="CY1303" s="74"/>
      <c r="CZ1303" s="74"/>
      <c r="DF1303" s="74"/>
      <c r="DG1303" s="74"/>
      <c r="DH1303" s="74"/>
      <c r="DN1303" s="74"/>
      <c r="DO1303" s="74"/>
      <c r="DP1303" s="74"/>
      <c r="DV1303" s="74"/>
      <c r="DW1303" s="74"/>
      <c r="DX1303" s="74"/>
      <c r="ED1303" s="74"/>
      <c r="EE1303" s="74"/>
      <c r="EF1303" s="74"/>
      <c r="EL1303" s="74"/>
      <c r="EM1303" s="74"/>
      <c r="EN1303" s="74"/>
      <c r="ET1303" s="74"/>
      <c r="EU1303" s="74"/>
      <c r="EV1303" s="74"/>
    </row>
    <row r="1304" spans="12:152" s="73" customFormat="1" ht="13.5" x14ac:dyDescent="0.3">
      <c r="L1304" s="74"/>
      <c r="N1304" s="74">
        <v>6E-11</v>
      </c>
      <c r="O1304" s="74">
        <v>3.04358438526</v>
      </c>
      <c r="P1304" s="74">
        <v>83591.185533105294</v>
      </c>
      <c r="Q1304" s="73">
        <f t="shared" si="480"/>
        <v>-5.4949099710972269E-11</v>
      </c>
      <c r="R1304" s="73">
        <f t="shared" si="481"/>
        <v>-5.4990273555193105E-11</v>
      </c>
      <c r="S1304" s="73">
        <f t="shared" si="482"/>
        <v>-5.4990277005471542E-11</v>
      </c>
      <c r="T1304" s="73">
        <f t="shared" si="483"/>
        <v>-5.4990277005760777E-11</v>
      </c>
      <c r="V1304" s="74"/>
      <c r="W1304" s="74"/>
      <c r="X1304" s="74"/>
      <c r="AD1304" s="74"/>
      <c r="AE1304" s="74"/>
      <c r="AF1304" s="74"/>
      <c r="AL1304" s="74"/>
      <c r="AM1304" s="74"/>
      <c r="AN1304" s="74"/>
      <c r="AT1304" s="74"/>
      <c r="AU1304" s="74"/>
      <c r="AV1304" s="74"/>
      <c r="BB1304" s="74"/>
      <c r="BC1304" s="74"/>
      <c r="BD1304" s="74"/>
      <c r="BJ1304" s="74"/>
      <c r="BK1304" s="74"/>
      <c r="BL1304" s="74"/>
      <c r="BR1304" s="74"/>
      <c r="BS1304" s="74"/>
      <c r="BT1304" s="74"/>
      <c r="BZ1304" s="74"/>
      <c r="CA1304" s="74"/>
      <c r="CB1304" s="74"/>
      <c r="CH1304" s="74"/>
      <c r="CI1304" s="74"/>
      <c r="CJ1304" s="74"/>
      <c r="CP1304" s="74"/>
      <c r="CQ1304" s="74"/>
      <c r="CR1304" s="74"/>
      <c r="CX1304" s="74"/>
      <c r="CY1304" s="74"/>
      <c r="CZ1304" s="74"/>
      <c r="DF1304" s="74"/>
      <c r="DG1304" s="74"/>
      <c r="DH1304" s="74"/>
      <c r="DN1304" s="74"/>
      <c r="DO1304" s="74"/>
      <c r="DP1304" s="74"/>
      <c r="DV1304" s="74"/>
      <c r="DW1304" s="74"/>
      <c r="DX1304" s="74"/>
      <c r="ED1304" s="74"/>
      <c r="EE1304" s="74"/>
      <c r="EF1304" s="74"/>
      <c r="EL1304" s="74"/>
      <c r="EM1304" s="74"/>
      <c r="EN1304" s="74"/>
      <c r="ET1304" s="74"/>
      <c r="EU1304" s="74"/>
      <c r="EV1304" s="74"/>
    </row>
    <row r="1305" spans="12:152" s="73" customFormat="1" ht="13.5" x14ac:dyDescent="0.3">
      <c r="L1305" s="74"/>
      <c r="N1305" s="74">
        <v>6E-11</v>
      </c>
      <c r="O1305" s="74">
        <v>5.5026138702700003</v>
      </c>
      <c r="P1305" s="74">
        <v>26238.950811416998</v>
      </c>
      <c r="Q1305" s="73">
        <f t="shared" si="480"/>
        <v>-1.7506500189824866E-11</v>
      </c>
      <c r="R1305" s="73">
        <f t="shared" si="481"/>
        <v>-1.7537340148010792E-11</v>
      </c>
      <c r="S1305" s="73">
        <f t="shared" si="482"/>
        <v>-1.7537342737184992E-11</v>
      </c>
      <c r="T1305" s="73">
        <f t="shared" si="483"/>
        <v>-1.7537342737403526E-11</v>
      </c>
      <c r="V1305" s="74"/>
      <c r="W1305" s="74"/>
      <c r="X1305" s="74"/>
      <c r="AD1305" s="74"/>
      <c r="AE1305" s="74"/>
      <c r="AF1305" s="74"/>
      <c r="AL1305" s="74"/>
      <c r="AM1305" s="74"/>
      <c r="AN1305" s="74"/>
      <c r="AT1305" s="74"/>
      <c r="AU1305" s="74"/>
      <c r="AV1305" s="74"/>
      <c r="BB1305" s="74"/>
      <c r="BC1305" s="74"/>
      <c r="BD1305" s="74"/>
      <c r="BJ1305" s="74"/>
      <c r="BK1305" s="74"/>
      <c r="BL1305" s="74"/>
      <c r="BR1305" s="74"/>
      <c r="BS1305" s="74"/>
      <c r="BT1305" s="74"/>
      <c r="BZ1305" s="74"/>
      <c r="CA1305" s="74"/>
      <c r="CB1305" s="74"/>
      <c r="CH1305" s="74"/>
      <c r="CI1305" s="74"/>
      <c r="CJ1305" s="74"/>
      <c r="CP1305" s="74"/>
      <c r="CQ1305" s="74"/>
      <c r="CR1305" s="74"/>
      <c r="CX1305" s="74"/>
      <c r="CY1305" s="74"/>
      <c r="CZ1305" s="74"/>
      <c r="DF1305" s="74"/>
      <c r="DG1305" s="74"/>
      <c r="DH1305" s="74"/>
      <c r="DN1305" s="74"/>
      <c r="DO1305" s="74"/>
      <c r="DP1305" s="74"/>
      <c r="DV1305" s="74"/>
      <c r="DW1305" s="74"/>
      <c r="DX1305" s="74"/>
      <c r="ED1305" s="74"/>
      <c r="EE1305" s="74"/>
      <c r="EF1305" s="74"/>
      <c r="EL1305" s="74"/>
      <c r="EM1305" s="74"/>
      <c r="EN1305" s="74"/>
      <c r="ET1305" s="74"/>
      <c r="EU1305" s="74"/>
      <c r="EV1305" s="74"/>
    </row>
    <row r="1306" spans="12:152" s="73" customFormat="1" ht="13.5" x14ac:dyDescent="0.3">
      <c r="L1306" s="74"/>
      <c r="N1306" s="74">
        <v>6E-11</v>
      </c>
      <c r="O1306" s="74">
        <v>5.5514139226100001</v>
      </c>
      <c r="P1306" s="74">
        <v>207747.625390984</v>
      </c>
      <c r="Q1306" s="73">
        <f t="shared" si="480"/>
        <v>4.995355233360823E-11</v>
      </c>
      <c r="R1306" s="73">
        <f t="shared" si="481"/>
        <v>4.981167768631956E-11</v>
      </c>
      <c r="S1306" s="73">
        <f t="shared" si="482"/>
        <v>4.9811665736337032E-11</v>
      </c>
      <c r="T1306" s="73">
        <f t="shared" si="483"/>
        <v>4.981166573531792E-11</v>
      </c>
      <c r="V1306" s="74"/>
      <c r="W1306" s="74"/>
      <c r="X1306" s="74"/>
      <c r="AD1306" s="74"/>
      <c r="AE1306" s="74"/>
      <c r="AF1306" s="74"/>
      <c r="AL1306" s="74"/>
      <c r="AM1306" s="74"/>
      <c r="AN1306" s="74"/>
      <c r="AT1306" s="74"/>
      <c r="AU1306" s="74"/>
      <c r="AV1306" s="74"/>
      <c r="BB1306" s="74"/>
      <c r="BC1306" s="74"/>
      <c r="BD1306" s="74"/>
      <c r="BJ1306" s="74"/>
      <c r="BK1306" s="74"/>
      <c r="BL1306" s="74"/>
      <c r="BR1306" s="74"/>
      <c r="BS1306" s="74"/>
      <c r="BT1306" s="74"/>
      <c r="BZ1306" s="74"/>
      <c r="CA1306" s="74"/>
      <c r="CB1306" s="74"/>
      <c r="CH1306" s="74"/>
      <c r="CI1306" s="74"/>
      <c r="CJ1306" s="74"/>
      <c r="CP1306" s="74"/>
      <c r="CQ1306" s="74"/>
      <c r="CR1306" s="74"/>
      <c r="CX1306" s="74"/>
      <c r="CY1306" s="74"/>
      <c r="CZ1306" s="74"/>
      <c r="DF1306" s="74"/>
      <c r="DG1306" s="74"/>
      <c r="DH1306" s="74"/>
      <c r="DN1306" s="74"/>
      <c r="DO1306" s="74"/>
      <c r="DP1306" s="74"/>
      <c r="DV1306" s="74"/>
      <c r="DW1306" s="74"/>
      <c r="DX1306" s="74"/>
      <c r="ED1306" s="74"/>
      <c r="EE1306" s="74"/>
      <c r="EF1306" s="74"/>
      <c r="EL1306" s="74"/>
      <c r="EM1306" s="74"/>
      <c r="EN1306" s="74"/>
      <c r="ET1306" s="74"/>
      <c r="EU1306" s="74"/>
      <c r="EV1306" s="74"/>
    </row>
    <row r="1307" spans="12:152" s="73" customFormat="1" ht="13.5" x14ac:dyDescent="0.3">
      <c r="L1307" s="74"/>
      <c r="N1307" s="74">
        <v>7.0000000000000004E-11</v>
      </c>
      <c r="O1307" s="74">
        <v>3.67760971466</v>
      </c>
      <c r="P1307" s="74">
        <v>229129.79622501499</v>
      </c>
      <c r="Q1307" s="73">
        <f t="shared" si="480"/>
        <v>5.1261192860902907E-11</v>
      </c>
      <c r="R1307" s="73">
        <f t="shared" si="481"/>
        <v>5.103691882738588E-11</v>
      </c>
      <c r="S1307" s="73">
        <f t="shared" si="482"/>
        <v>5.1036899949636636E-11</v>
      </c>
      <c r="T1307" s="73">
        <f t="shared" si="483"/>
        <v>5.1036899948024448E-11</v>
      </c>
      <c r="V1307" s="74"/>
      <c r="W1307" s="74"/>
      <c r="X1307" s="74"/>
      <c r="AD1307" s="74"/>
      <c r="AE1307" s="74"/>
      <c r="AF1307" s="74"/>
      <c r="AL1307" s="74"/>
      <c r="AM1307" s="74"/>
      <c r="AN1307" s="74"/>
      <c r="AT1307" s="74"/>
      <c r="AU1307" s="74"/>
      <c r="AV1307" s="74"/>
      <c r="BB1307" s="74"/>
      <c r="BC1307" s="74"/>
      <c r="BD1307" s="74"/>
      <c r="BJ1307" s="74"/>
      <c r="BK1307" s="74"/>
      <c r="BL1307" s="74"/>
      <c r="BR1307" s="74"/>
      <c r="BS1307" s="74"/>
      <c r="BT1307" s="74"/>
      <c r="BZ1307" s="74"/>
      <c r="CA1307" s="74"/>
      <c r="CB1307" s="74"/>
      <c r="CH1307" s="74"/>
      <c r="CI1307" s="74"/>
      <c r="CJ1307" s="74"/>
      <c r="CP1307" s="74"/>
      <c r="CQ1307" s="74"/>
      <c r="CR1307" s="74"/>
      <c r="CX1307" s="74"/>
      <c r="CY1307" s="74"/>
      <c r="CZ1307" s="74"/>
      <c r="DF1307" s="74"/>
      <c r="DG1307" s="74"/>
      <c r="DH1307" s="74"/>
      <c r="DN1307" s="74"/>
      <c r="DO1307" s="74"/>
      <c r="DP1307" s="74"/>
      <c r="DV1307" s="74"/>
      <c r="DW1307" s="74"/>
      <c r="DX1307" s="74"/>
      <c r="ED1307" s="74"/>
      <c r="EE1307" s="74"/>
      <c r="EF1307" s="74"/>
      <c r="EL1307" s="74"/>
      <c r="EM1307" s="74"/>
      <c r="EN1307" s="74"/>
      <c r="ET1307" s="74"/>
      <c r="EU1307" s="74"/>
      <c r="EV1307" s="74"/>
    </row>
    <row r="1308" spans="12:152" s="73" customFormat="1" ht="13.5" x14ac:dyDescent="0.3">
      <c r="L1308" s="74"/>
      <c r="N1308" s="74">
        <v>6E-11</v>
      </c>
      <c r="O1308" s="74">
        <v>5.1499882069699998</v>
      </c>
      <c r="P1308" s="74">
        <v>130364.734109303</v>
      </c>
      <c r="Q1308" s="73">
        <f t="shared" si="480"/>
        <v>2.194972997795939E-11</v>
      </c>
      <c r="R1308" s="73">
        <f t="shared" si="481"/>
        <v>2.1800549252293666E-11</v>
      </c>
      <c r="S1308" s="73">
        <f t="shared" si="482"/>
        <v>2.1800536720246426E-11</v>
      </c>
      <c r="T1308" s="73">
        <f t="shared" si="483"/>
        <v>2.1800536719178785E-11</v>
      </c>
      <c r="V1308" s="74"/>
      <c r="W1308" s="74"/>
      <c r="X1308" s="74"/>
      <c r="AD1308" s="74"/>
      <c r="AE1308" s="74"/>
      <c r="AF1308" s="74"/>
      <c r="AL1308" s="74"/>
      <c r="AM1308" s="74"/>
      <c r="AN1308" s="74"/>
      <c r="AT1308" s="74"/>
      <c r="AU1308" s="74"/>
      <c r="AV1308" s="74"/>
      <c r="BB1308" s="74"/>
      <c r="BC1308" s="74"/>
      <c r="BD1308" s="74"/>
      <c r="BJ1308" s="74"/>
      <c r="BK1308" s="74"/>
      <c r="BL1308" s="74"/>
      <c r="BR1308" s="74"/>
      <c r="BS1308" s="74"/>
      <c r="BT1308" s="74"/>
      <c r="BZ1308" s="74"/>
      <c r="CA1308" s="74"/>
      <c r="CB1308" s="74"/>
      <c r="CH1308" s="74"/>
      <c r="CI1308" s="74"/>
      <c r="CJ1308" s="74"/>
      <c r="CP1308" s="74"/>
      <c r="CQ1308" s="74"/>
      <c r="CR1308" s="74"/>
      <c r="CX1308" s="74"/>
      <c r="CY1308" s="74"/>
      <c r="CZ1308" s="74"/>
      <c r="DF1308" s="74"/>
      <c r="DG1308" s="74"/>
      <c r="DH1308" s="74"/>
      <c r="DN1308" s="74"/>
      <c r="DO1308" s="74"/>
      <c r="DP1308" s="74"/>
      <c r="DV1308" s="74"/>
      <c r="DW1308" s="74"/>
      <c r="DX1308" s="74"/>
      <c r="ED1308" s="74"/>
      <c r="EE1308" s="74"/>
      <c r="EF1308" s="74"/>
      <c r="EL1308" s="74"/>
      <c r="EM1308" s="74"/>
      <c r="EN1308" s="74"/>
      <c r="ET1308" s="74"/>
      <c r="EU1308" s="74"/>
      <c r="EV1308" s="74"/>
    </row>
    <row r="1309" spans="12:152" s="73" customFormat="1" ht="13.5" x14ac:dyDescent="0.3">
      <c r="L1309" s="74"/>
      <c r="N1309" s="74">
        <v>6E-11</v>
      </c>
      <c r="O1309" s="74">
        <v>2.5929108274499999</v>
      </c>
      <c r="P1309" s="74">
        <v>52186.8519834123</v>
      </c>
      <c r="Q1309" s="73">
        <f t="shared" si="480"/>
        <v>-2.3668039731485877E-11</v>
      </c>
      <c r="R1309" s="73">
        <f t="shared" si="481"/>
        <v>-2.3609093305355613E-11</v>
      </c>
      <c r="S1309" s="73">
        <f t="shared" si="482"/>
        <v>-2.3609088354960484E-11</v>
      </c>
      <c r="T1309" s="73">
        <f t="shared" si="483"/>
        <v>-2.3609088354540332E-11</v>
      </c>
      <c r="V1309" s="74"/>
      <c r="W1309" s="74"/>
      <c r="X1309" s="74"/>
      <c r="AD1309" s="74"/>
      <c r="AE1309" s="74"/>
      <c r="AF1309" s="74"/>
      <c r="AL1309" s="74"/>
      <c r="AM1309" s="74"/>
      <c r="AN1309" s="74"/>
      <c r="AT1309" s="74"/>
      <c r="AU1309" s="74"/>
      <c r="AV1309" s="74"/>
      <c r="BB1309" s="74"/>
      <c r="BC1309" s="74"/>
      <c r="BD1309" s="74"/>
      <c r="BJ1309" s="74"/>
      <c r="BK1309" s="74"/>
      <c r="BL1309" s="74"/>
      <c r="BR1309" s="74"/>
      <c r="BS1309" s="74"/>
      <c r="BT1309" s="74"/>
      <c r="BZ1309" s="74"/>
      <c r="CA1309" s="74"/>
      <c r="CB1309" s="74"/>
      <c r="CH1309" s="74"/>
      <c r="CI1309" s="74"/>
      <c r="CJ1309" s="74"/>
      <c r="CP1309" s="74"/>
      <c r="CQ1309" s="74"/>
      <c r="CR1309" s="74"/>
      <c r="CX1309" s="74"/>
      <c r="CY1309" s="74"/>
      <c r="CZ1309" s="74"/>
      <c r="DF1309" s="74"/>
      <c r="DG1309" s="74"/>
      <c r="DH1309" s="74"/>
      <c r="DN1309" s="74"/>
      <c r="DO1309" s="74"/>
      <c r="DP1309" s="74"/>
      <c r="DV1309" s="74"/>
      <c r="DW1309" s="74"/>
      <c r="DX1309" s="74"/>
      <c r="ED1309" s="74"/>
      <c r="EE1309" s="74"/>
      <c r="EF1309" s="74"/>
      <c r="EL1309" s="74"/>
      <c r="EM1309" s="74"/>
      <c r="EN1309" s="74"/>
      <c r="ET1309" s="74"/>
      <c r="EU1309" s="74"/>
      <c r="EV1309" s="74"/>
    </row>
    <row r="1310" spans="12:152" s="73" customFormat="1" ht="13.5" x14ac:dyDescent="0.3">
      <c r="L1310" s="74"/>
      <c r="N1310" s="74">
        <v>6E-11</v>
      </c>
      <c r="O1310" s="74">
        <v>3.7062025759699999</v>
      </c>
      <c r="P1310" s="74">
        <v>182608.208444018</v>
      </c>
      <c r="Q1310" s="73">
        <f t="shared" si="480"/>
        <v>-4.1605621530297404E-11</v>
      </c>
      <c r="R1310" s="73">
        <f t="shared" si="481"/>
        <v>-4.1767024307898107E-11</v>
      </c>
      <c r="S1310" s="73">
        <f t="shared" si="482"/>
        <v>-4.1767037835108567E-11</v>
      </c>
      <c r="T1310" s="73">
        <f t="shared" si="483"/>
        <v>-4.1767037836244706E-11</v>
      </c>
      <c r="V1310" s="74"/>
      <c r="W1310" s="74"/>
      <c r="X1310" s="74"/>
      <c r="AD1310" s="74"/>
      <c r="AE1310" s="74"/>
      <c r="AF1310" s="74"/>
      <c r="AL1310" s="74"/>
      <c r="AM1310" s="74"/>
      <c r="AN1310" s="74"/>
      <c r="AT1310" s="74"/>
      <c r="AU1310" s="74"/>
      <c r="AV1310" s="74"/>
      <c r="BB1310" s="74"/>
      <c r="BC1310" s="74"/>
      <c r="BD1310" s="74"/>
      <c r="BJ1310" s="74"/>
      <c r="BK1310" s="74"/>
      <c r="BL1310" s="74"/>
      <c r="BR1310" s="74"/>
      <c r="BS1310" s="74"/>
      <c r="BT1310" s="74"/>
      <c r="BZ1310" s="74"/>
      <c r="CA1310" s="74"/>
      <c r="CB1310" s="74"/>
      <c r="CH1310" s="74"/>
      <c r="CI1310" s="74"/>
      <c r="CJ1310" s="74"/>
      <c r="CP1310" s="74"/>
      <c r="CQ1310" s="74"/>
      <c r="CR1310" s="74"/>
      <c r="CX1310" s="74"/>
      <c r="CY1310" s="74"/>
      <c r="CZ1310" s="74"/>
      <c r="DF1310" s="74"/>
      <c r="DG1310" s="74"/>
      <c r="DH1310" s="74"/>
      <c r="DN1310" s="74"/>
      <c r="DO1310" s="74"/>
      <c r="DP1310" s="74"/>
      <c r="DV1310" s="74"/>
      <c r="DW1310" s="74"/>
      <c r="DX1310" s="74"/>
      <c r="ED1310" s="74"/>
      <c r="EE1310" s="74"/>
      <c r="EF1310" s="74"/>
      <c r="EL1310" s="74"/>
      <c r="EM1310" s="74"/>
      <c r="EN1310" s="74"/>
      <c r="ET1310" s="74"/>
      <c r="EU1310" s="74"/>
      <c r="EV1310" s="74"/>
    </row>
    <row r="1311" spans="12:152" s="73" customFormat="1" ht="13.5" x14ac:dyDescent="0.3">
      <c r="L1311" s="74"/>
      <c r="N1311" s="74">
        <v>7.0000000000000004E-11</v>
      </c>
      <c r="O1311" s="74">
        <v>5.8998722779800001</v>
      </c>
      <c r="P1311" s="74">
        <v>53757.765631431299</v>
      </c>
      <c r="Q1311" s="73">
        <f t="shared" si="480"/>
        <v>5.7050064714533229E-11</v>
      </c>
      <c r="R1311" s="73">
        <f t="shared" si="481"/>
        <v>5.7005368459084361E-11</v>
      </c>
      <c r="S1311" s="73">
        <f t="shared" si="482"/>
        <v>5.7005364703397342E-11</v>
      </c>
      <c r="T1311" s="73">
        <f t="shared" si="483"/>
        <v>5.7005364703078658E-11</v>
      </c>
      <c r="V1311" s="74"/>
      <c r="W1311" s="74"/>
      <c r="X1311" s="74"/>
      <c r="AD1311" s="74"/>
      <c r="AE1311" s="74"/>
      <c r="AF1311" s="74"/>
      <c r="AL1311" s="74"/>
      <c r="AM1311" s="74"/>
      <c r="AN1311" s="74"/>
      <c r="AT1311" s="74"/>
      <c r="AU1311" s="74"/>
      <c r="AV1311" s="74"/>
      <c r="BB1311" s="74"/>
      <c r="BC1311" s="74"/>
      <c r="BD1311" s="74"/>
      <c r="BJ1311" s="74"/>
      <c r="BK1311" s="74"/>
      <c r="BL1311" s="74"/>
      <c r="BR1311" s="74"/>
      <c r="BS1311" s="74"/>
      <c r="BT1311" s="74"/>
      <c r="BZ1311" s="74"/>
      <c r="CA1311" s="74"/>
      <c r="CB1311" s="74"/>
      <c r="CH1311" s="74"/>
      <c r="CI1311" s="74"/>
      <c r="CJ1311" s="74"/>
      <c r="CP1311" s="74"/>
      <c r="CQ1311" s="74"/>
      <c r="CR1311" s="74"/>
      <c r="CX1311" s="74"/>
      <c r="CY1311" s="74"/>
      <c r="CZ1311" s="74"/>
      <c r="DF1311" s="74"/>
      <c r="DG1311" s="74"/>
      <c r="DH1311" s="74"/>
      <c r="DN1311" s="74"/>
      <c r="DO1311" s="74"/>
      <c r="DP1311" s="74"/>
      <c r="DV1311" s="74"/>
      <c r="DW1311" s="74"/>
      <c r="DX1311" s="74"/>
      <c r="ED1311" s="74"/>
      <c r="EE1311" s="74"/>
      <c r="EF1311" s="74"/>
      <c r="EL1311" s="74"/>
      <c r="EM1311" s="74"/>
      <c r="EN1311" s="74"/>
      <c r="ET1311" s="74"/>
      <c r="EU1311" s="74"/>
      <c r="EV1311" s="74"/>
    </row>
    <row r="1312" spans="12:152" s="73" customFormat="1" ht="13.5" x14ac:dyDescent="0.3">
      <c r="L1312" s="74"/>
      <c r="N1312" s="74">
        <v>7.0000000000000004E-11</v>
      </c>
      <c r="O1312" s="74">
        <v>1.1795484592600001</v>
      </c>
      <c r="P1312" s="74">
        <v>209232.91609768799</v>
      </c>
      <c r="Q1312" s="73">
        <f t="shared" si="480"/>
        <v>6.6546407030200525E-11</v>
      </c>
      <c r="R1312" s="73">
        <f t="shared" si="481"/>
        <v>6.663885894155754E-11</v>
      </c>
      <c r="S1312" s="73">
        <f t="shared" si="482"/>
        <v>6.663886665264781E-11</v>
      </c>
      <c r="T1312" s="73">
        <f t="shared" si="483"/>
        <v>6.6638866653300753E-11</v>
      </c>
      <c r="V1312" s="74"/>
      <c r="W1312" s="74"/>
      <c r="X1312" s="74"/>
      <c r="AD1312" s="74"/>
      <c r="AE1312" s="74"/>
      <c r="AF1312" s="74"/>
      <c r="AL1312" s="74"/>
      <c r="AM1312" s="74"/>
      <c r="AN1312" s="74"/>
      <c r="AT1312" s="74"/>
      <c r="AU1312" s="74"/>
      <c r="AV1312" s="74"/>
      <c r="BB1312" s="74"/>
      <c r="BC1312" s="74"/>
      <c r="BD1312" s="74"/>
      <c r="BJ1312" s="74"/>
      <c r="BK1312" s="74"/>
      <c r="BL1312" s="74"/>
      <c r="BR1312" s="74"/>
      <c r="BS1312" s="74"/>
      <c r="BT1312" s="74"/>
      <c r="BZ1312" s="74"/>
      <c r="CA1312" s="74"/>
      <c r="CB1312" s="74"/>
      <c r="CH1312" s="74"/>
      <c r="CI1312" s="74"/>
      <c r="CJ1312" s="74"/>
      <c r="CP1312" s="74"/>
      <c r="CQ1312" s="74"/>
      <c r="CR1312" s="74"/>
      <c r="CX1312" s="74"/>
      <c r="CY1312" s="74"/>
      <c r="CZ1312" s="74"/>
      <c r="DF1312" s="74"/>
      <c r="DG1312" s="74"/>
      <c r="DH1312" s="74"/>
      <c r="DN1312" s="74"/>
      <c r="DO1312" s="74"/>
      <c r="DP1312" s="74"/>
      <c r="DV1312" s="74"/>
      <c r="DW1312" s="74"/>
      <c r="DX1312" s="74"/>
      <c r="ED1312" s="74"/>
      <c r="EE1312" s="74"/>
      <c r="EF1312" s="74"/>
      <c r="EL1312" s="74"/>
      <c r="EM1312" s="74"/>
      <c r="EN1312" s="74"/>
      <c r="ET1312" s="74"/>
      <c r="EU1312" s="74"/>
      <c r="EV1312" s="74"/>
    </row>
    <row r="1313" spans="12:152" s="73" customFormat="1" ht="13.5" x14ac:dyDescent="0.3">
      <c r="L1313" s="74"/>
      <c r="N1313" s="74">
        <v>7.0000000000000004E-11</v>
      </c>
      <c r="O1313" s="74">
        <v>1.99199973963</v>
      </c>
      <c r="P1313" s="74">
        <v>88285.5467048219</v>
      </c>
      <c r="Q1313" s="73">
        <f t="shared" si="480"/>
        <v>-6.8480059178028003E-11</v>
      </c>
      <c r="R1313" s="73">
        <f t="shared" si="481"/>
        <v>-6.8506181487518853E-11</v>
      </c>
      <c r="S1313" s="73">
        <f t="shared" si="482"/>
        <v>-6.8506183671396555E-11</v>
      </c>
      <c r="T1313" s="73">
        <f t="shared" si="483"/>
        <v>-6.8506183671582981E-11</v>
      </c>
      <c r="V1313" s="74"/>
      <c r="W1313" s="74"/>
      <c r="X1313" s="74"/>
      <c r="AD1313" s="74"/>
      <c r="AE1313" s="74"/>
      <c r="AF1313" s="74"/>
      <c r="AL1313" s="74"/>
      <c r="AM1313" s="74"/>
      <c r="AN1313" s="74"/>
      <c r="AT1313" s="74"/>
      <c r="AU1313" s="74"/>
      <c r="AV1313" s="74"/>
      <c r="BB1313" s="74"/>
      <c r="BC1313" s="74"/>
      <c r="BD1313" s="74"/>
      <c r="BJ1313" s="74"/>
      <c r="BK1313" s="74"/>
      <c r="BL1313" s="74"/>
      <c r="BR1313" s="74"/>
      <c r="BS1313" s="74"/>
      <c r="BT1313" s="74"/>
      <c r="BZ1313" s="74"/>
      <c r="CA1313" s="74"/>
      <c r="CB1313" s="74"/>
      <c r="CH1313" s="74"/>
      <c r="CI1313" s="74"/>
      <c r="CJ1313" s="74"/>
      <c r="CP1313" s="74"/>
      <c r="CQ1313" s="74"/>
      <c r="CR1313" s="74"/>
      <c r="CX1313" s="74"/>
      <c r="CY1313" s="74"/>
      <c r="CZ1313" s="74"/>
      <c r="DF1313" s="74"/>
      <c r="DG1313" s="74"/>
      <c r="DH1313" s="74"/>
      <c r="DN1313" s="74"/>
      <c r="DO1313" s="74"/>
      <c r="DP1313" s="74"/>
      <c r="DV1313" s="74"/>
      <c r="DW1313" s="74"/>
      <c r="DX1313" s="74"/>
      <c r="ED1313" s="74"/>
      <c r="EE1313" s="74"/>
      <c r="EF1313" s="74"/>
      <c r="EL1313" s="74"/>
      <c r="EM1313" s="74"/>
      <c r="EN1313" s="74"/>
      <c r="ET1313" s="74"/>
      <c r="EU1313" s="74"/>
      <c r="EV1313" s="74"/>
    </row>
    <row r="1314" spans="12:152" s="73" customFormat="1" ht="13.5" x14ac:dyDescent="0.3">
      <c r="L1314" s="74"/>
      <c r="N1314" s="74">
        <v>6E-11</v>
      </c>
      <c r="O1314" s="74">
        <v>5.2998576153799997</v>
      </c>
      <c r="P1314" s="74">
        <v>175376.646399419</v>
      </c>
      <c r="Q1314" s="73">
        <f t="shared" si="480"/>
        <v>2.2696129363325938E-11</v>
      </c>
      <c r="R1314" s="73">
        <f t="shared" si="481"/>
        <v>2.2895492168671163E-11</v>
      </c>
      <c r="S1314" s="73">
        <f t="shared" si="482"/>
        <v>2.2895508895203136E-11</v>
      </c>
      <c r="T1314" s="73">
        <f t="shared" si="483"/>
        <v>2.289550889661547E-11</v>
      </c>
      <c r="V1314" s="74"/>
      <c r="W1314" s="74"/>
      <c r="X1314" s="74"/>
      <c r="AD1314" s="74"/>
      <c r="AE1314" s="74"/>
      <c r="AF1314" s="74"/>
      <c r="AL1314" s="74"/>
      <c r="AM1314" s="74"/>
      <c r="AN1314" s="74"/>
      <c r="AT1314" s="74"/>
      <c r="AU1314" s="74"/>
      <c r="AV1314" s="74"/>
      <c r="BB1314" s="74"/>
      <c r="BC1314" s="74"/>
      <c r="BD1314" s="74"/>
      <c r="BJ1314" s="74"/>
      <c r="BK1314" s="74"/>
      <c r="BL1314" s="74"/>
      <c r="BR1314" s="74"/>
      <c r="BS1314" s="74"/>
      <c r="BT1314" s="74"/>
      <c r="BZ1314" s="74"/>
      <c r="CA1314" s="74"/>
      <c r="CB1314" s="74"/>
      <c r="CH1314" s="74"/>
      <c r="CI1314" s="74"/>
      <c r="CJ1314" s="74"/>
      <c r="CP1314" s="74"/>
      <c r="CQ1314" s="74"/>
      <c r="CR1314" s="74"/>
      <c r="CX1314" s="74"/>
      <c r="CY1314" s="74"/>
      <c r="CZ1314" s="74"/>
      <c r="DF1314" s="74"/>
      <c r="DG1314" s="74"/>
      <c r="DH1314" s="74"/>
      <c r="DN1314" s="74"/>
      <c r="DO1314" s="74"/>
      <c r="DP1314" s="74"/>
      <c r="DV1314" s="74"/>
      <c r="DW1314" s="74"/>
      <c r="DX1314" s="74"/>
      <c r="ED1314" s="74"/>
      <c r="EE1314" s="74"/>
      <c r="EF1314" s="74"/>
      <c r="EL1314" s="74"/>
      <c r="EM1314" s="74"/>
      <c r="EN1314" s="74"/>
      <c r="ET1314" s="74"/>
      <c r="EU1314" s="74"/>
      <c r="EV1314" s="74"/>
    </row>
    <row r="1315" spans="12:152" s="73" customFormat="1" ht="13.5" x14ac:dyDescent="0.3">
      <c r="L1315" s="74"/>
      <c r="N1315" s="74">
        <v>7.0000000000000004E-11</v>
      </c>
      <c r="O1315" s="74">
        <v>1.7633884797399999</v>
      </c>
      <c r="P1315" s="74">
        <v>55484.272178528699</v>
      </c>
      <c r="Q1315" s="73">
        <f t="shared" si="480"/>
        <v>-1.8991814970291613E-11</v>
      </c>
      <c r="R1315" s="73">
        <f t="shared" si="481"/>
        <v>-1.9068368958921019E-11</v>
      </c>
      <c r="S1315" s="73">
        <f t="shared" si="482"/>
        <v>-1.906837538551519E-11</v>
      </c>
      <c r="T1315" s="73">
        <f t="shared" si="483"/>
        <v>-1.9068375386058844E-11</v>
      </c>
      <c r="V1315" s="74"/>
      <c r="W1315" s="74"/>
      <c r="X1315" s="74"/>
      <c r="AD1315" s="74"/>
      <c r="AE1315" s="74"/>
      <c r="AF1315" s="74"/>
      <c r="AL1315" s="74"/>
      <c r="AM1315" s="74"/>
      <c r="AN1315" s="74"/>
      <c r="AT1315" s="74"/>
      <c r="AU1315" s="74"/>
      <c r="AV1315" s="74"/>
      <c r="BB1315" s="74"/>
      <c r="BC1315" s="74"/>
      <c r="BD1315" s="74"/>
      <c r="BJ1315" s="74"/>
      <c r="BK1315" s="74"/>
      <c r="BL1315" s="74"/>
      <c r="BR1315" s="74"/>
      <c r="BS1315" s="74"/>
      <c r="BT1315" s="74"/>
      <c r="BZ1315" s="74"/>
      <c r="CA1315" s="74"/>
      <c r="CB1315" s="74"/>
      <c r="CH1315" s="74"/>
      <c r="CI1315" s="74"/>
      <c r="CJ1315" s="74"/>
      <c r="CP1315" s="74"/>
      <c r="CQ1315" s="74"/>
      <c r="CR1315" s="74"/>
      <c r="CX1315" s="74"/>
      <c r="CY1315" s="74"/>
      <c r="CZ1315" s="74"/>
      <c r="DF1315" s="74"/>
      <c r="DG1315" s="74"/>
      <c r="DH1315" s="74"/>
      <c r="DN1315" s="74"/>
      <c r="DO1315" s="74"/>
      <c r="DP1315" s="74"/>
      <c r="DV1315" s="74"/>
      <c r="DW1315" s="74"/>
      <c r="DX1315" s="74"/>
      <c r="ED1315" s="74"/>
      <c r="EE1315" s="74"/>
      <c r="EF1315" s="74"/>
      <c r="EL1315" s="74"/>
      <c r="EM1315" s="74"/>
      <c r="EN1315" s="74"/>
      <c r="ET1315" s="74"/>
      <c r="EU1315" s="74"/>
      <c r="EV1315" s="74"/>
    </row>
    <row r="1316" spans="12:152" s="73" customFormat="1" ht="13.5" x14ac:dyDescent="0.3">
      <c r="L1316" s="74"/>
      <c r="N1316" s="74">
        <v>7.9999999999999995E-11</v>
      </c>
      <c r="O1316" s="74">
        <v>0.55724966366999995</v>
      </c>
      <c r="P1316" s="74">
        <v>129806.731968557</v>
      </c>
      <c r="Q1316" s="73">
        <f t="shared" si="480"/>
        <v>-5.2440761043536534E-11</v>
      </c>
      <c r="R1316" s="73">
        <f t="shared" si="481"/>
        <v>-5.2601200932868102E-11</v>
      </c>
      <c r="S1316" s="73">
        <f t="shared" si="482"/>
        <v>-5.2601214388126541E-11</v>
      </c>
      <c r="T1316" s="73">
        <f t="shared" si="483"/>
        <v>-5.2601214389277763E-11</v>
      </c>
      <c r="V1316" s="74"/>
      <c r="W1316" s="74"/>
      <c r="X1316" s="74"/>
      <c r="AD1316" s="74"/>
      <c r="AE1316" s="74"/>
      <c r="AF1316" s="74"/>
      <c r="AL1316" s="74"/>
      <c r="AM1316" s="74"/>
      <c r="AN1316" s="74"/>
      <c r="AT1316" s="74"/>
      <c r="AU1316" s="74"/>
      <c r="AV1316" s="74"/>
      <c r="BB1316" s="74"/>
      <c r="BC1316" s="74"/>
      <c r="BD1316" s="74"/>
      <c r="BJ1316" s="74"/>
      <c r="BK1316" s="74"/>
      <c r="BL1316" s="74"/>
      <c r="BR1316" s="74"/>
      <c r="BS1316" s="74"/>
      <c r="BT1316" s="74"/>
      <c r="BZ1316" s="74"/>
      <c r="CA1316" s="74"/>
      <c r="CB1316" s="74"/>
      <c r="CH1316" s="74"/>
      <c r="CI1316" s="74"/>
      <c r="CJ1316" s="74"/>
      <c r="CP1316" s="74"/>
      <c r="CQ1316" s="74"/>
      <c r="CR1316" s="74"/>
      <c r="CX1316" s="74"/>
      <c r="CY1316" s="74"/>
      <c r="CZ1316" s="74"/>
      <c r="DF1316" s="74"/>
      <c r="DG1316" s="74"/>
      <c r="DH1316" s="74"/>
      <c r="DN1316" s="74"/>
      <c r="DO1316" s="74"/>
      <c r="DP1316" s="74"/>
      <c r="DV1316" s="74"/>
      <c r="DW1316" s="74"/>
      <c r="DX1316" s="74"/>
      <c r="ED1316" s="74"/>
      <c r="EE1316" s="74"/>
      <c r="EF1316" s="74"/>
      <c r="EL1316" s="74"/>
      <c r="EM1316" s="74"/>
      <c r="EN1316" s="74"/>
      <c r="ET1316" s="74"/>
      <c r="EU1316" s="74"/>
      <c r="EV1316" s="74"/>
    </row>
    <row r="1317" spans="12:152" s="73" customFormat="1" ht="13.5" x14ac:dyDescent="0.3">
      <c r="L1317" s="74"/>
      <c r="N1317" s="74">
        <v>5.0000000000000002E-11</v>
      </c>
      <c r="O1317" s="74">
        <v>4.1968713728199996</v>
      </c>
      <c r="P1317" s="74">
        <v>111032.83741969601</v>
      </c>
      <c r="Q1317" s="73">
        <f t="shared" si="480"/>
        <v>-1.9745586592449322E-11</v>
      </c>
      <c r="R1317" s="73">
        <f t="shared" si="481"/>
        <v>-1.9850001881576784E-11</v>
      </c>
      <c r="S1317" s="73">
        <f t="shared" si="482"/>
        <v>-1.9850010644188778E-11</v>
      </c>
      <c r="T1317" s="73">
        <f t="shared" si="483"/>
        <v>-1.9850010644929618E-11</v>
      </c>
      <c r="V1317" s="74"/>
      <c r="W1317" s="74"/>
      <c r="X1317" s="74"/>
      <c r="AD1317" s="74"/>
      <c r="AE1317" s="74"/>
      <c r="AF1317" s="74"/>
      <c r="AL1317" s="74"/>
      <c r="AM1317" s="74"/>
      <c r="AN1317" s="74"/>
      <c r="AT1317" s="74"/>
      <c r="AU1317" s="74"/>
      <c r="AV1317" s="74"/>
      <c r="BB1317" s="74"/>
      <c r="BC1317" s="74"/>
      <c r="BD1317" s="74"/>
      <c r="BJ1317" s="74"/>
      <c r="BK1317" s="74"/>
      <c r="BL1317" s="74"/>
      <c r="BR1317" s="74"/>
      <c r="BS1317" s="74"/>
      <c r="BT1317" s="74"/>
      <c r="BZ1317" s="74"/>
      <c r="CA1317" s="74"/>
      <c r="CB1317" s="74"/>
      <c r="CH1317" s="74"/>
      <c r="CI1317" s="74"/>
      <c r="CJ1317" s="74"/>
      <c r="CP1317" s="74"/>
      <c r="CQ1317" s="74"/>
      <c r="CR1317" s="74"/>
      <c r="CX1317" s="74"/>
      <c r="CY1317" s="74"/>
      <c r="CZ1317" s="74"/>
      <c r="DF1317" s="74"/>
      <c r="DG1317" s="74"/>
      <c r="DH1317" s="74"/>
      <c r="DN1317" s="74"/>
      <c r="DO1317" s="74"/>
      <c r="DP1317" s="74"/>
      <c r="DV1317" s="74"/>
      <c r="DW1317" s="74"/>
      <c r="DX1317" s="74"/>
      <c r="ED1317" s="74"/>
      <c r="EE1317" s="74"/>
      <c r="EF1317" s="74"/>
      <c r="EL1317" s="74"/>
      <c r="EM1317" s="74"/>
      <c r="EN1317" s="74"/>
      <c r="ET1317" s="74"/>
      <c r="EU1317" s="74"/>
      <c r="EV1317" s="74"/>
    </row>
    <row r="1318" spans="12:152" s="73" customFormat="1" ht="13.5" x14ac:dyDescent="0.3">
      <c r="L1318" s="74"/>
      <c r="N1318" s="74">
        <v>6E-11</v>
      </c>
      <c r="O1318" s="74">
        <v>1.8602123776299999</v>
      </c>
      <c r="P1318" s="74">
        <v>96471.5234129577</v>
      </c>
      <c r="Q1318" s="73">
        <f t="shared" si="480"/>
        <v>-2.7968667554299012E-11</v>
      </c>
      <c r="R1318" s="73">
        <f t="shared" si="481"/>
        <v>-2.8073500274622084E-11</v>
      </c>
      <c r="S1318" s="73">
        <f t="shared" si="482"/>
        <v>-2.8073509071983547E-11</v>
      </c>
      <c r="T1318" s="73">
        <f t="shared" si="483"/>
        <v>-2.8073509072731083E-11</v>
      </c>
      <c r="V1318" s="74"/>
      <c r="W1318" s="74"/>
      <c r="X1318" s="74"/>
      <c r="AD1318" s="74"/>
      <c r="AE1318" s="74"/>
      <c r="AF1318" s="74"/>
      <c r="AL1318" s="74"/>
      <c r="AM1318" s="74"/>
      <c r="AN1318" s="74"/>
      <c r="AT1318" s="74"/>
      <c r="AU1318" s="74"/>
      <c r="AV1318" s="74"/>
      <c r="BB1318" s="74"/>
      <c r="BC1318" s="74"/>
      <c r="BD1318" s="74"/>
      <c r="BJ1318" s="74"/>
      <c r="BK1318" s="74"/>
      <c r="BL1318" s="74"/>
      <c r="BR1318" s="74"/>
      <c r="BS1318" s="74"/>
      <c r="BT1318" s="74"/>
      <c r="BZ1318" s="74"/>
      <c r="CA1318" s="74"/>
      <c r="CB1318" s="74"/>
      <c r="CH1318" s="74"/>
      <c r="CI1318" s="74"/>
      <c r="CJ1318" s="74"/>
      <c r="CP1318" s="74"/>
      <c r="CQ1318" s="74"/>
      <c r="CR1318" s="74"/>
      <c r="CX1318" s="74"/>
      <c r="CY1318" s="74"/>
      <c r="CZ1318" s="74"/>
      <c r="DF1318" s="74"/>
      <c r="DG1318" s="74"/>
      <c r="DH1318" s="74"/>
      <c r="DN1318" s="74"/>
      <c r="DO1318" s="74"/>
      <c r="DP1318" s="74"/>
      <c r="DV1318" s="74"/>
      <c r="DW1318" s="74"/>
      <c r="DX1318" s="74"/>
      <c r="ED1318" s="74"/>
      <c r="EE1318" s="74"/>
      <c r="EF1318" s="74"/>
      <c r="EL1318" s="74"/>
      <c r="EM1318" s="74"/>
      <c r="EN1318" s="74"/>
      <c r="ET1318" s="74"/>
      <c r="EU1318" s="74"/>
      <c r="EV1318" s="74"/>
    </row>
    <row r="1319" spans="12:152" s="73" customFormat="1" ht="13.5" x14ac:dyDescent="0.3">
      <c r="L1319" s="74"/>
      <c r="N1319" s="74">
        <v>6E-11</v>
      </c>
      <c r="O1319" s="74">
        <v>1.4453536688799999</v>
      </c>
      <c r="P1319" s="74">
        <v>20043.6745601988</v>
      </c>
      <c r="Q1319" s="73">
        <f t="shared" si="480"/>
        <v>5.7874275657077539E-11</v>
      </c>
      <c r="R1319" s="73">
        <f t="shared" si="481"/>
        <v>5.7880769277374736E-11</v>
      </c>
      <c r="S1319" s="73">
        <f t="shared" si="482"/>
        <v>5.7880769822182777E-11</v>
      </c>
      <c r="T1319" s="73">
        <f t="shared" si="483"/>
        <v>5.7880769822229493E-11</v>
      </c>
      <c r="V1319" s="74"/>
      <c r="W1319" s="74"/>
      <c r="X1319" s="74"/>
      <c r="AD1319" s="74"/>
      <c r="AE1319" s="74"/>
      <c r="AF1319" s="74"/>
      <c r="AL1319" s="74"/>
      <c r="AM1319" s="74"/>
      <c r="AN1319" s="74"/>
      <c r="AT1319" s="74"/>
      <c r="AU1319" s="74"/>
      <c r="AV1319" s="74"/>
      <c r="BB1319" s="74"/>
      <c r="BC1319" s="74"/>
      <c r="BD1319" s="74"/>
      <c r="BJ1319" s="74"/>
      <c r="BK1319" s="74"/>
      <c r="BL1319" s="74"/>
      <c r="BR1319" s="74"/>
      <c r="BS1319" s="74"/>
      <c r="BT1319" s="74"/>
      <c r="BZ1319" s="74"/>
      <c r="CA1319" s="74"/>
      <c r="CB1319" s="74"/>
      <c r="CH1319" s="74"/>
      <c r="CI1319" s="74"/>
      <c r="CJ1319" s="74"/>
      <c r="CP1319" s="74"/>
      <c r="CQ1319" s="74"/>
      <c r="CR1319" s="74"/>
      <c r="CX1319" s="74"/>
      <c r="CY1319" s="74"/>
      <c r="CZ1319" s="74"/>
      <c r="DF1319" s="74"/>
      <c r="DG1319" s="74"/>
      <c r="DH1319" s="74"/>
      <c r="DN1319" s="74"/>
      <c r="DO1319" s="74"/>
      <c r="DP1319" s="74"/>
      <c r="DV1319" s="74"/>
      <c r="DW1319" s="74"/>
      <c r="DX1319" s="74"/>
      <c r="ED1319" s="74"/>
      <c r="EE1319" s="74"/>
      <c r="EF1319" s="74"/>
      <c r="EL1319" s="74"/>
      <c r="EM1319" s="74"/>
      <c r="EN1319" s="74"/>
      <c r="ET1319" s="74"/>
      <c r="EU1319" s="74"/>
      <c r="EV1319" s="74"/>
    </row>
    <row r="1320" spans="12:152" s="73" customFormat="1" ht="13.5" x14ac:dyDescent="0.3">
      <c r="L1320" s="74"/>
      <c r="N1320" s="74">
        <v>6E-11</v>
      </c>
      <c r="O1320" s="74">
        <v>1.4824422958700001</v>
      </c>
      <c r="P1320" s="74">
        <v>260349.340450647</v>
      </c>
      <c r="Q1320" s="73">
        <f t="shared" si="480"/>
        <v>6.3072967284528439E-12</v>
      </c>
      <c r="R1320" s="73">
        <f t="shared" si="481"/>
        <v>6.6253815333469514E-12</v>
      </c>
      <c r="S1320" s="73">
        <f t="shared" si="482"/>
        <v>6.6254082326300872E-12</v>
      </c>
      <c r="T1320" s="73">
        <f t="shared" si="483"/>
        <v>6.625408234907998E-12</v>
      </c>
      <c r="V1320" s="74"/>
      <c r="W1320" s="74"/>
      <c r="X1320" s="74"/>
      <c r="AD1320" s="74"/>
      <c r="AE1320" s="74"/>
      <c r="AF1320" s="74"/>
      <c r="AL1320" s="74"/>
      <c r="AM1320" s="74"/>
      <c r="AN1320" s="74"/>
      <c r="AT1320" s="74"/>
      <c r="AU1320" s="74"/>
      <c r="AV1320" s="74"/>
      <c r="BB1320" s="74"/>
      <c r="BC1320" s="74"/>
      <c r="BD1320" s="74"/>
      <c r="BJ1320" s="74"/>
      <c r="BK1320" s="74"/>
      <c r="BL1320" s="74"/>
      <c r="BR1320" s="74"/>
      <c r="BS1320" s="74"/>
      <c r="BT1320" s="74"/>
      <c r="BZ1320" s="74"/>
      <c r="CA1320" s="74"/>
      <c r="CB1320" s="74"/>
      <c r="CH1320" s="74"/>
      <c r="CI1320" s="74"/>
      <c r="CJ1320" s="74"/>
      <c r="CP1320" s="74"/>
      <c r="CQ1320" s="74"/>
      <c r="CR1320" s="74"/>
      <c r="CX1320" s="74"/>
      <c r="CY1320" s="74"/>
      <c r="CZ1320" s="74"/>
      <c r="DF1320" s="74"/>
      <c r="DG1320" s="74"/>
      <c r="DH1320" s="74"/>
      <c r="DN1320" s="74"/>
      <c r="DO1320" s="74"/>
      <c r="DP1320" s="74"/>
      <c r="DV1320" s="74"/>
      <c r="DW1320" s="74"/>
      <c r="DX1320" s="74"/>
      <c r="ED1320" s="74"/>
      <c r="EE1320" s="74"/>
      <c r="EF1320" s="74"/>
      <c r="EL1320" s="74"/>
      <c r="EM1320" s="74"/>
      <c r="EN1320" s="74"/>
      <c r="ET1320" s="74"/>
      <c r="EU1320" s="74"/>
      <c r="EV1320" s="74"/>
    </row>
    <row r="1321" spans="12:152" s="73" customFormat="1" ht="13.5" x14ac:dyDescent="0.3">
      <c r="L1321" s="74"/>
      <c r="N1321" s="74">
        <v>6E-11</v>
      </c>
      <c r="O1321" s="74">
        <v>1.0003174747500001</v>
      </c>
      <c r="P1321" s="74">
        <v>51538.8100111241</v>
      </c>
      <c r="Q1321" s="73">
        <f t="shared" si="480"/>
        <v>-4.5228372255438607E-11</v>
      </c>
      <c r="R1321" s="73">
        <f t="shared" si="481"/>
        <v>-4.518672844948321E-11</v>
      </c>
      <c r="S1321" s="73">
        <f t="shared" si="482"/>
        <v>-4.5186724950871033E-11</v>
      </c>
      <c r="T1321" s="73">
        <f t="shared" si="483"/>
        <v>-4.5186724950574851E-11</v>
      </c>
      <c r="V1321" s="74"/>
      <c r="W1321" s="74"/>
      <c r="X1321" s="74"/>
      <c r="AD1321" s="74"/>
      <c r="AE1321" s="74"/>
      <c r="AF1321" s="74"/>
      <c r="AL1321" s="74"/>
      <c r="AM1321" s="74"/>
      <c r="AN1321" s="74"/>
      <c r="AT1321" s="74"/>
      <c r="AU1321" s="74"/>
      <c r="AV1321" s="74"/>
      <c r="BB1321" s="74"/>
      <c r="BC1321" s="74"/>
      <c r="BD1321" s="74"/>
      <c r="BJ1321" s="74"/>
      <c r="BK1321" s="74"/>
      <c r="BL1321" s="74"/>
      <c r="BR1321" s="74"/>
      <c r="BS1321" s="74"/>
      <c r="BT1321" s="74"/>
      <c r="BZ1321" s="74"/>
      <c r="CA1321" s="74"/>
      <c r="CB1321" s="74"/>
      <c r="CH1321" s="74"/>
      <c r="CI1321" s="74"/>
      <c r="CJ1321" s="74"/>
      <c r="CP1321" s="74"/>
      <c r="CQ1321" s="74"/>
      <c r="CR1321" s="74"/>
      <c r="CX1321" s="74"/>
      <c r="CY1321" s="74"/>
      <c r="CZ1321" s="74"/>
      <c r="DF1321" s="74"/>
      <c r="DG1321" s="74"/>
      <c r="DH1321" s="74"/>
      <c r="DN1321" s="74"/>
      <c r="DO1321" s="74"/>
      <c r="DP1321" s="74"/>
      <c r="DV1321" s="74"/>
      <c r="DW1321" s="74"/>
      <c r="DX1321" s="74"/>
      <c r="ED1321" s="74"/>
      <c r="EE1321" s="74"/>
      <c r="EF1321" s="74"/>
      <c r="EL1321" s="74"/>
      <c r="EM1321" s="74"/>
      <c r="EN1321" s="74"/>
      <c r="ET1321" s="74"/>
      <c r="EU1321" s="74"/>
      <c r="EV1321" s="74"/>
    </row>
    <row r="1322" spans="12:152" s="73" customFormat="1" ht="13.5" x14ac:dyDescent="0.3">
      <c r="L1322" s="74"/>
      <c r="N1322" s="74">
        <v>5.0000000000000002E-11</v>
      </c>
      <c r="O1322" s="74">
        <v>8.8420882660000005E-2</v>
      </c>
      <c r="P1322" s="74">
        <v>79859.895867007101</v>
      </c>
      <c r="Q1322" s="73">
        <f t="shared" si="480"/>
        <v>-4.7566525255503045E-11</v>
      </c>
      <c r="R1322" s="73">
        <f t="shared" si="481"/>
        <v>-4.7541257882639557E-11</v>
      </c>
      <c r="S1322" s="73">
        <f t="shared" si="482"/>
        <v>-4.754125575579833E-11</v>
      </c>
      <c r="T1322" s="73">
        <f t="shared" si="483"/>
        <v>-4.7541255755618754E-11</v>
      </c>
      <c r="V1322" s="74"/>
      <c r="W1322" s="74"/>
      <c r="X1322" s="74"/>
      <c r="AD1322" s="74"/>
      <c r="AE1322" s="74"/>
      <c r="AF1322" s="74"/>
      <c r="AL1322" s="74"/>
      <c r="AM1322" s="74"/>
      <c r="AN1322" s="74"/>
      <c r="AT1322" s="74"/>
      <c r="AU1322" s="74"/>
      <c r="AV1322" s="74"/>
      <c r="BB1322" s="74"/>
      <c r="BC1322" s="74"/>
      <c r="BD1322" s="74"/>
      <c r="BJ1322" s="74"/>
      <c r="BK1322" s="74"/>
      <c r="BL1322" s="74"/>
      <c r="BR1322" s="74"/>
      <c r="BS1322" s="74"/>
      <c r="BT1322" s="74"/>
      <c r="BZ1322" s="74"/>
      <c r="CA1322" s="74"/>
      <c r="CB1322" s="74"/>
      <c r="CH1322" s="74"/>
      <c r="CI1322" s="74"/>
      <c r="CJ1322" s="74"/>
      <c r="CP1322" s="74"/>
      <c r="CQ1322" s="74"/>
      <c r="CR1322" s="74"/>
      <c r="CX1322" s="74"/>
      <c r="CY1322" s="74"/>
      <c r="CZ1322" s="74"/>
      <c r="DF1322" s="74"/>
      <c r="DG1322" s="74"/>
      <c r="DH1322" s="74"/>
      <c r="DN1322" s="74"/>
      <c r="DO1322" s="74"/>
      <c r="DP1322" s="74"/>
      <c r="DV1322" s="74"/>
      <c r="DW1322" s="74"/>
      <c r="DX1322" s="74"/>
      <c r="ED1322" s="74"/>
      <c r="EE1322" s="74"/>
      <c r="EF1322" s="74"/>
      <c r="EL1322" s="74"/>
      <c r="EM1322" s="74"/>
      <c r="EN1322" s="74"/>
      <c r="ET1322" s="74"/>
      <c r="EU1322" s="74"/>
      <c r="EV1322" s="74"/>
    </row>
    <row r="1323" spans="12:152" s="73" customFormat="1" ht="13.5" x14ac:dyDescent="0.3">
      <c r="L1323" s="74"/>
      <c r="N1323" s="74">
        <v>6E-11</v>
      </c>
      <c r="O1323" s="74">
        <v>2.17116807817</v>
      </c>
      <c r="P1323" s="74">
        <v>156373.64003896</v>
      </c>
      <c r="Q1323" s="73">
        <f t="shared" si="480"/>
        <v>-5.4612416653346653E-11</v>
      </c>
      <c r="R1323" s="73">
        <f t="shared" si="481"/>
        <v>-5.4691724663170317E-11</v>
      </c>
      <c r="S1323" s="73">
        <f t="shared" si="482"/>
        <v>-5.4691731298489492E-11</v>
      </c>
      <c r="T1323" s="73">
        <f t="shared" si="483"/>
        <v>-5.4691731299050515E-11</v>
      </c>
      <c r="V1323" s="74"/>
      <c r="W1323" s="74"/>
      <c r="X1323" s="74"/>
      <c r="AD1323" s="74"/>
      <c r="AE1323" s="74"/>
      <c r="AF1323" s="74"/>
      <c r="AL1323" s="74"/>
      <c r="AM1323" s="74"/>
      <c r="AN1323" s="74"/>
      <c r="AT1323" s="74"/>
      <c r="AU1323" s="74"/>
      <c r="AV1323" s="74"/>
      <c r="BB1323" s="74"/>
      <c r="BC1323" s="74"/>
      <c r="BD1323" s="74"/>
      <c r="BJ1323" s="74"/>
      <c r="BK1323" s="74"/>
      <c r="BL1323" s="74"/>
      <c r="BR1323" s="74"/>
      <c r="BS1323" s="74"/>
      <c r="BT1323" s="74"/>
      <c r="BZ1323" s="74"/>
      <c r="CA1323" s="74"/>
      <c r="CB1323" s="74"/>
      <c r="CH1323" s="74"/>
      <c r="CI1323" s="74"/>
      <c r="CJ1323" s="74"/>
      <c r="CP1323" s="74"/>
      <c r="CQ1323" s="74"/>
      <c r="CR1323" s="74"/>
      <c r="CX1323" s="74"/>
      <c r="CY1323" s="74"/>
      <c r="CZ1323" s="74"/>
      <c r="DF1323" s="74"/>
      <c r="DG1323" s="74"/>
      <c r="DH1323" s="74"/>
      <c r="DN1323" s="74"/>
      <c r="DO1323" s="74"/>
      <c r="DP1323" s="74"/>
      <c r="DV1323" s="74"/>
      <c r="DW1323" s="74"/>
      <c r="DX1323" s="74"/>
      <c r="ED1323" s="74"/>
      <c r="EE1323" s="74"/>
      <c r="EF1323" s="74"/>
      <c r="EL1323" s="74"/>
      <c r="EM1323" s="74"/>
      <c r="EN1323" s="74"/>
      <c r="ET1323" s="74"/>
      <c r="EU1323" s="74"/>
      <c r="EV1323" s="74"/>
    </row>
    <row r="1324" spans="12:152" s="73" customFormat="1" ht="13.5" x14ac:dyDescent="0.3">
      <c r="L1324" s="74"/>
      <c r="N1324" s="74">
        <v>7.0000000000000004E-11</v>
      </c>
      <c r="O1324" s="74">
        <v>2.57540094308</v>
      </c>
      <c r="P1324" s="74">
        <v>77218.554588534898</v>
      </c>
      <c r="Q1324" s="73">
        <f t="shared" si="480"/>
        <v>6.9545437719720911E-11</v>
      </c>
      <c r="R1324" s="73">
        <f t="shared" si="481"/>
        <v>6.9557947201550454E-11</v>
      </c>
      <c r="S1324" s="73">
        <f t="shared" si="482"/>
        <v>6.9557948244566347E-11</v>
      </c>
      <c r="T1324" s="73">
        <f t="shared" si="483"/>
        <v>6.9557948244655644E-11</v>
      </c>
      <c r="V1324" s="74"/>
      <c r="W1324" s="74"/>
      <c r="X1324" s="74"/>
      <c r="AD1324" s="74"/>
      <c r="AE1324" s="74"/>
      <c r="AF1324" s="74"/>
      <c r="AL1324" s="74"/>
      <c r="AM1324" s="74"/>
      <c r="AN1324" s="74"/>
      <c r="AT1324" s="74"/>
      <c r="AU1324" s="74"/>
      <c r="AV1324" s="74"/>
      <c r="BB1324" s="74"/>
      <c r="BC1324" s="74"/>
      <c r="BD1324" s="74"/>
      <c r="BJ1324" s="74"/>
      <c r="BK1324" s="74"/>
      <c r="BL1324" s="74"/>
      <c r="BR1324" s="74"/>
      <c r="BS1324" s="74"/>
      <c r="BT1324" s="74"/>
      <c r="BZ1324" s="74"/>
      <c r="CA1324" s="74"/>
      <c r="CB1324" s="74"/>
      <c r="CH1324" s="74"/>
      <c r="CI1324" s="74"/>
      <c r="CJ1324" s="74"/>
      <c r="CP1324" s="74"/>
      <c r="CQ1324" s="74"/>
      <c r="CR1324" s="74"/>
      <c r="CX1324" s="74"/>
      <c r="CY1324" s="74"/>
      <c r="CZ1324" s="74"/>
      <c r="DF1324" s="74"/>
      <c r="DG1324" s="74"/>
      <c r="DH1324" s="74"/>
      <c r="DN1324" s="74"/>
      <c r="DO1324" s="74"/>
      <c r="DP1324" s="74"/>
      <c r="DV1324" s="74"/>
      <c r="DW1324" s="74"/>
      <c r="DX1324" s="74"/>
      <c r="ED1324" s="74"/>
      <c r="EE1324" s="74"/>
      <c r="EF1324" s="74"/>
      <c r="EL1324" s="74"/>
      <c r="EM1324" s="74"/>
      <c r="EN1324" s="74"/>
      <c r="ET1324" s="74"/>
      <c r="EU1324" s="74"/>
      <c r="EV1324" s="74"/>
    </row>
    <row r="1325" spans="12:152" s="73" customFormat="1" ht="13.5" x14ac:dyDescent="0.3">
      <c r="L1325" s="74"/>
      <c r="N1325" s="74">
        <v>6E-11</v>
      </c>
      <c r="O1325" s="74">
        <v>4.6612481147200002</v>
      </c>
      <c r="P1325" s="74">
        <v>65717.227485639494</v>
      </c>
      <c r="Q1325" s="73">
        <f t="shared" si="480"/>
        <v>-4.3881423531301722E-11</v>
      </c>
      <c r="R1325" s="73">
        <f t="shared" si="481"/>
        <v>-4.3936462521762342E-11</v>
      </c>
      <c r="S1325" s="73">
        <f t="shared" si="482"/>
        <v>-4.3936467139600191E-11</v>
      </c>
      <c r="T1325" s="73">
        <f t="shared" si="483"/>
        <v>-4.3936467139990394E-11</v>
      </c>
      <c r="V1325" s="74"/>
      <c r="W1325" s="74"/>
      <c r="X1325" s="74"/>
      <c r="AD1325" s="74"/>
      <c r="AE1325" s="74"/>
      <c r="AF1325" s="74"/>
      <c r="AL1325" s="74"/>
      <c r="AM1325" s="74"/>
      <c r="AN1325" s="74"/>
      <c r="AT1325" s="74"/>
      <c r="AU1325" s="74"/>
      <c r="AV1325" s="74"/>
      <c r="BB1325" s="74"/>
      <c r="BC1325" s="74"/>
      <c r="BD1325" s="74"/>
      <c r="BJ1325" s="74"/>
      <c r="BK1325" s="74"/>
      <c r="BL1325" s="74"/>
      <c r="BR1325" s="74"/>
      <c r="BS1325" s="74"/>
      <c r="BT1325" s="74"/>
      <c r="BZ1325" s="74"/>
      <c r="CA1325" s="74"/>
      <c r="CB1325" s="74"/>
      <c r="CH1325" s="74"/>
      <c r="CI1325" s="74"/>
      <c r="CJ1325" s="74"/>
      <c r="CP1325" s="74"/>
      <c r="CQ1325" s="74"/>
      <c r="CR1325" s="74"/>
      <c r="CX1325" s="74"/>
      <c r="CY1325" s="74"/>
      <c r="CZ1325" s="74"/>
      <c r="DF1325" s="74"/>
      <c r="DG1325" s="74"/>
      <c r="DH1325" s="74"/>
      <c r="DN1325" s="74"/>
      <c r="DO1325" s="74"/>
      <c r="DP1325" s="74"/>
      <c r="DV1325" s="74"/>
      <c r="DW1325" s="74"/>
      <c r="DX1325" s="74"/>
      <c r="ED1325" s="74"/>
      <c r="EE1325" s="74"/>
      <c r="EF1325" s="74"/>
      <c r="EL1325" s="74"/>
      <c r="EM1325" s="74"/>
      <c r="EN1325" s="74"/>
      <c r="ET1325" s="74"/>
      <c r="EU1325" s="74"/>
      <c r="EV1325" s="74"/>
    </row>
    <row r="1326" spans="12:152" s="73" customFormat="1" ht="13.5" x14ac:dyDescent="0.3">
      <c r="L1326" s="74"/>
      <c r="N1326" s="74">
        <v>5.0000000000000002E-11</v>
      </c>
      <c r="O1326" s="74">
        <v>5.69376389474</v>
      </c>
      <c r="P1326" s="74">
        <v>52400.1510788503</v>
      </c>
      <c r="Q1326" s="73">
        <f t="shared" si="480"/>
        <v>-3.1731801279393799E-11</v>
      </c>
      <c r="R1326" s="73">
        <f t="shared" si="481"/>
        <v>-3.1690311624587454E-11</v>
      </c>
      <c r="S1326" s="73">
        <f t="shared" si="482"/>
        <v>-3.1690308139500778E-11</v>
      </c>
      <c r="T1326" s="73">
        <f t="shared" si="483"/>
        <v>-3.1690308139206192E-11</v>
      </c>
      <c r="V1326" s="74"/>
      <c r="W1326" s="74"/>
      <c r="X1326" s="74"/>
      <c r="AD1326" s="74"/>
      <c r="AE1326" s="74"/>
      <c r="AF1326" s="74"/>
      <c r="AL1326" s="74"/>
      <c r="AM1326" s="74"/>
      <c r="AN1326" s="74"/>
      <c r="AT1326" s="74"/>
      <c r="AU1326" s="74"/>
      <c r="AV1326" s="74"/>
      <c r="BB1326" s="74"/>
      <c r="BC1326" s="74"/>
      <c r="BD1326" s="74"/>
      <c r="BJ1326" s="74"/>
      <c r="BK1326" s="74"/>
      <c r="BL1326" s="74"/>
      <c r="BR1326" s="74"/>
      <c r="BS1326" s="74"/>
      <c r="BT1326" s="74"/>
      <c r="BZ1326" s="74"/>
      <c r="CA1326" s="74"/>
      <c r="CB1326" s="74"/>
      <c r="CH1326" s="74"/>
      <c r="CI1326" s="74"/>
      <c r="CJ1326" s="74"/>
      <c r="CP1326" s="74"/>
      <c r="CQ1326" s="74"/>
      <c r="CR1326" s="74"/>
      <c r="CX1326" s="74"/>
      <c r="CY1326" s="74"/>
      <c r="CZ1326" s="74"/>
      <c r="DF1326" s="74"/>
      <c r="DG1326" s="74"/>
      <c r="DH1326" s="74"/>
      <c r="DN1326" s="74"/>
      <c r="DO1326" s="74"/>
      <c r="DP1326" s="74"/>
      <c r="DV1326" s="74"/>
      <c r="DW1326" s="74"/>
      <c r="DX1326" s="74"/>
      <c r="ED1326" s="74"/>
      <c r="EE1326" s="74"/>
      <c r="EF1326" s="74"/>
      <c r="EL1326" s="74"/>
      <c r="EM1326" s="74"/>
      <c r="EN1326" s="74"/>
      <c r="ET1326" s="74"/>
      <c r="EU1326" s="74"/>
      <c r="EV1326" s="74"/>
    </row>
    <row r="1327" spans="12:152" s="73" customFormat="1" ht="13.5" x14ac:dyDescent="0.3">
      <c r="L1327" s="74"/>
      <c r="N1327" s="74">
        <v>6E-11</v>
      </c>
      <c r="O1327" s="74">
        <v>2.47972848111</v>
      </c>
      <c r="P1327" s="74">
        <v>266540.36346489401</v>
      </c>
      <c r="Q1327" s="73">
        <f t="shared" si="480"/>
        <v>-4.755204163767965E-11</v>
      </c>
      <c r="R1327" s="73">
        <f t="shared" si="481"/>
        <v>-4.7351580698866383E-11</v>
      </c>
      <c r="S1327" s="73">
        <f t="shared" si="482"/>
        <v>-4.735156380842017E-11</v>
      </c>
      <c r="T1327" s="73">
        <f t="shared" si="483"/>
        <v>-4.7351563806979079E-11</v>
      </c>
      <c r="V1327" s="74"/>
      <c r="W1327" s="74"/>
      <c r="X1327" s="74"/>
      <c r="AD1327" s="74"/>
      <c r="AE1327" s="74"/>
      <c r="AF1327" s="74"/>
      <c r="AL1327" s="74"/>
      <c r="AM1327" s="74"/>
      <c r="AN1327" s="74"/>
      <c r="AT1327" s="74"/>
      <c r="AU1327" s="74"/>
      <c r="AV1327" s="74"/>
      <c r="BB1327" s="74"/>
      <c r="BC1327" s="74"/>
      <c r="BD1327" s="74"/>
      <c r="BJ1327" s="74"/>
      <c r="BK1327" s="74"/>
      <c r="BL1327" s="74"/>
      <c r="BR1327" s="74"/>
      <c r="BS1327" s="74"/>
      <c r="BT1327" s="74"/>
      <c r="BZ1327" s="74"/>
      <c r="CA1327" s="74"/>
      <c r="CB1327" s="74"/>
      <c r="CH1327" s="74"/>
      <c r="CI1327" s="74"/>
      <c r="CJ1327" s="74"/>
      <c r="CP1327" s="74"/>
      <c r="CQ1327" s="74"/>
      <c r="CR1327" s="74"/>
      <c r="CX1327" s="74"/>
      <c r="CY1327" s="74"/>
      <c r="CZ1327" s="74"/>
      <c r="DF1327" s="74"/>
      <c r="DG1327" s="74"/>
      <c r="DH1327" s="74"/>
      <c r="DN1327" s="74"/>
      <c r="DO1327" s="74"/>
      <c r="DP1327" s="74"/>
      <c r="DV1327" s="74"/>
      <c r="DW1327" s="74"/>
      <c r="DX1327" s="74"/>
      <c r="ED1327" s="74"/>
      <c r="EE1327" s="74"/>
      <c r="EF1327" s="74"/>
      <c r="EL1327" s="74"/>
      <c r="EM1327" s="74"/>
      <c r="EN1327" s="74"/>
      <c r="ET1327" s="74"/>
      <c r="EU1327" s="74"/>
      <c r="EV1327" s="74"/>
    </row>
    <row r="1328" spans="12:152" s="73" customFormat="1" ht="13.5" x14ac:dyDescent="0.3">
      <c r="L1328" s="74"/>
      <c r="N1328" s="74">
        <v>5.0000000000000002E-11</v>
      </c>
      <c r="O1328" s="74">
        <v>4.4708699459799996</v>
      </c>
      <c r="P1328" s="74">
        <v>27360.584167201301</v>
      </c>
      <c r="Q1328" s="73">
        <f t="shared" si="480"/>
        <v>-4.6261898429051133E-11</v>
      </c>
      <c r="R1328" s="73">
        <f t="shared" si="481"/>
        <v>-4.6251260737426125E-11</v>
      </c>
      <c r="S1328" s="73">
        <f t="shared" si="482"/>
        <v>-4.625125984365399E-11</v>
      </c>
      <c r="T1328" s="73">
        <f t="shared" si="483"/>
        <v>-4.6251259843578407E-11</v>
      </c>
      <c r="V1328" s="74"/>
      <c r="W1328" s="74"/>
      <c r="X1328" s="74"/>
      <c r="AD1328" s="74"/>
      <c r="AE1328" s="74"/>
      <c r="AF1328" s="74"/>
      <c r="AL1328" s="74"/>
      <c r="AM1328" s="74"/>
      <c r="AN1328" s="74"/>
      <c r="AT1328" s="74"/>
      <c r="AU1328" s="74"/>
      <c r="AV1328" s="74"/>
      <c r="BB1328" s="74"/>
      <c r="BC1328" s="74"/>
      <c r="BD1328" s="74"/>
      <c r="BJ1328" s="74"/>
      <c r="BK1328" s="74"/>
      <c r="BL1328" s="74"/>
      <c r="BR1328" s="74"/>
      <c r="BS1328" s="74"/>
      <c r="BT1328" s="74"/>
      <c r="BZ1328" s="74"/>
      <c r="CA1328" s="74"/>
      <c r="CB1328" s="74"/>
      <c r="CH1328" s="74"/>
      <c r="CI1328" s="74"/>
      <c r="CJ1328" s="74"/>
      <c r="CP1328" s="74"/>
      <c r="CQ1328" s="74"/>
      <c r="CR1328" s="74"/>
      <c r="CX1328" s="74"/>
      <c r="CY1328" s="74"/>
      <c r="CZ1328" s="74"/>
      <c r="DF1328" s="74"/>
      <c r="DG1328" s="74"/>
      <c r="DH1328" s="74"/>
      <c r="DN1328" s="74"/>
      <c r="DO1328" s="74"/>
      <c r="DP1328" s="74"/>
      <c r="DV1328" s="74"/>
      <c r="DW1328" s="74"/>
      <c r="DX1328" s="74"/>
      <c r="ED1328" s="74"/>
      <c r="EE1328" s="74"/>
      <c r="EF1328" s="74"/>
      <c r="EL1328" s="74"/>
      <c r="EM1328" s="74"/>
      <c r="EN1328" s="74"/>
      <c r="ET1328" s="74"/>
      <c r="EU1328" s="74"/>
      <c r="EV1328" s="74"/>
    </row>
    <row r="1329" spans="12:152" s="73" customFormat="1" ht="13.5" x14ac:dyDescent="0.3">
      <c r="L1329" s="74"/>
      <c r="N1329" s="74">
        <v>5.0000000000000002E-11</v>
      </c>
      <c r="O1329" s="74">
        <v>3.2088092483700001</v>
      </c>
      <c r="P1329" s="74">
        <v>259769.65286364799</v>
      </c>
      <c r="Q1329" s="73">
        <f t="shared" si="480"/>
        <v>4.9910603954735932E-11</v>
      </c>
      <c r="R1329" s="73">
        <f t="shared" si="481"/>
        <v>4.9925798482285614E-11</v>
      </c>
      <c r="S1329" s="73">
        <f t="shared" si="482"/>
        <v>4.9925799698715076E-11</v>
      </c>
      <c r="T1329" s="73">
        <f t="shared" si="483"/>
        <v>4.9925799698819088E-11</v>
      </c>
      <c r="V1329" s="74"/>
      <c r="W1329" s="74"/>
      <c r="X1329" s="74"/>
      <c r="AD1329" s="74"/>
      <c r="AE1329" s="74"/>
      <c r="AF1329" s="74"/>
      <c r="AL1329" s="74"/>
      <c r="AM1329" s="74"/>
      <c r="AN1329" s="74"/>
      <c r="AT1329" s="74"/>
      <c r="AU1329" s="74"/>
      <c r="AV1329" s="74"/>
      <c r="BB1329" s="74"/>
      <c r="BC1329" s="74"/>
      <c r="BD1329" s="74"/>
      <c r="BJ1329" s="74"/>
      <c r="BK1329" s="74"/>
      <c r="BL1329" s="74"/>
      <c r="BR1329" s="74"/>
      <c r="BS1329" s="74"/>
      <c r="BT1329" s="74"/>
      <c r="BZ1329" s="74"/>
      <c r="CA1329" s="74"/>
      <c r="CB1329" s="74"/>
      <c r="CH1329" s="74"/>
      <c r="CI1329" s="74"/>
      <c r="CJ1329" s="74"/>
      <c r="CP1329" s="74"/>
      <c r="CQ1329" s="74"/>
      <c r="CR1329" s="74"/>
      <c r="CX1329" s="74"/>
      <c r="CY1329" s="74"/>
      <c r="CZ1329" s="74"/>
      <c r="DF1329" s="74"/>
      <c r="DG1329" s="74"/>
      <c r="DH1329" s="74"/>
      <c r="DN1329" s="74"/>
      <c r="DO1329" s="74"/>
      <c r="DP1329" s="74"/>
      <c r="DV1329" s="74"/>
      <c r="DW1329" s="74"/>
      <c r="DX1329" s="74"/>
      <c r="ED1329" s="74"/>
      <c r="EE1329" s="74"/>
      <c r="EF1329" s="74"/>
      <c r="EL1329" s="74"/>
      <c r="EM1329" s="74"/>
      <c r="EN1329" s="74"/>
      <c r="ET1329" s="74"/>
      <c r="EU1329" s="74"/>
      <c r="EV1329" s="74"/>
    </row>
    <row r="1330" spans="12:152" s="73" customFormat="1" ht="13.5" x14ac:dyDescent="0.3">
      <c r="L1330" s="74"/>
      <c r="N1330" s="74">
        <v>5.0000000000000002E-11</v>
      </c>
      <c r="O1330" s="74">
        <v>3.9836168433400001</v>
      </c>
      <c r="P1330" s="74">
        <v>54862.528377689603</v>
      </c>
      <c r="Q1330" s="73">
        <f t="shared" si="480"/>
        <v>-4.7783883971424201E-11</v>
      </c>
      <c r="R1330" s="73">
        <f t="shared" si="481"/>
        <v>-4.7767312175713705E-11</v>
      </c>
      <c r="S1330" s="73">
        <f t="shared" si="482"/>
        <v>-4.7767310781779911E-11</v>
      </c>
      <c r="T1330" s="73">
        <f t="shared" si="483"/>
        <v>-4.7767310781662335E-11</v>
      </c>
      <c r="V1330" s="74"/>
      <c r="W1330" s="74"/>
      <c r="X1330" s="74"/>
      <c r="AD1330" s="74"/>
      <c r="AE1330" s="74"/>
      <c r="AF1330" s="74"/>
      <c r="AL1330" s="74"/>
      <c r="AM1330" s="74"/>
      <c r="AN1330" s="74"/>
      <c r="AT1330" s="74"/>
      <c r="AU1330" s="74"/>
      <c r="AV1330" s="74"/>
      <c r="BB1330" s="74"/>
      <c r="BC1330" s="74"/>
      <c r="BD1330" s="74"/>
      <c r="BJ1330" s="74"/>
      <c r="BK1330" s="74"/>
      <c r="BL1330" s="74"/>
      <c r="BR1330" s="74"/>
      <c r="BS1330" s="74"/>
      <c r="BT1330" s="74"/>
      <c r="BZ1330" s="74"/>
      <c r="CA1330" s="74"/>
      <c r="CB1330" s="74"/>
      <c r="CH1330" s="74"/>
      <c r="CI1330" s="74"/>
      <c r="CJ1330" s="74"/>
      <c r="CP1330" s="74"/>
      <c r="CQ1330" s="74"/>
      <c r="CR1330" s="74"/>
      <c r="CX1330" s="74"/>
      <c r="CY1330" s="74"/>
      <c r="CZ1330" s="74"/>
      <c r="DF1330" s="74"/>
      <c r="DG1330" s="74"/>
      <c r="DH1330" s="74"/>
      <c r="DN1330" s="74"/>
      <c r="DO1330" s="74"/>
      <c r="DP1330" s="74"/>
      <c r="DV1330" s="74"/>
      <c r="DW1330" s="74"/>
      <c r="DX1330" s="74"/>
      <c r="ED1330" s="74"/>
      <c r="EE1330" s="74"/>
      <c r="EF1330" s="74"/>
      <c r="EL1330" s="74"/>
      <c r="EM1330" s="74"/>
      <c r="EN1330" s="74"/>
      <c r="ET1330" s="74"/>
      <c r="EU1330" s="74"/>
      <c r="EV1330" s="74"/>
    </row>
    <row r="1331" spans="12:152" s="73" customFormat="1" ht="13.5" x14ac:dyDescent="0.3">
      <c r="L1331" s="74"/>
      <c r="N1331" s="74">
        <v>7.0000000000000004E-11</v>
      </c>
      <c r="O1331" s="74">
        <v>2.8607714133400002</v>
      </c>
      <c r="P1331" s="74">
        <v>179172.747046053</v>
      </c>
      <c r="Q1331" s="73">
        <f t="shared" si="480"/>
        <v>-5.3112980881529667E-11</v>
      </c>
      <c r="R1331" s="73">
        <f t="shared" si="481"/>
        <v>-5.3279952540992691E-11</v>
      </c>
      <c r="S1331" s="73">
        <f t="shared" si="482"/>
        <v>-5.3279966530179038E-11</v>
      </c>
      <c r="T1331" s="73">
        <f t="shared" si="483"/>
        <v>-5.3279966531355857E-11</v>
      </c>
      <c r="V1331" s="74"/>
      <c r="W1331" s="74"/>
      <c r="X1331" s="74"/>
      <c r="AD1331" s="74"/>
      <c r="AE1331" s="74"/>
      <c r="AF1331" s="74"/>
      <c r="AL1331" s="74"/>
      <c r="AM1331" s="74"/>
      <c r="AN1331" s="74"/>
      <c r="AT1331" s="74"/>
      <c r="AU1331" s="74"/>
      <c r="AV1331" s="74"/>
      <c r="BB1331" s="74"/>
      <c r="BC1331" s="74"/>
      <c r="BD1331" s="74"/>
      <c r="BJ1331" s="74"/>
      <c r="BK1331" s="74"/>
      <c r="BL1331" s="74"/>
      <c r="BR1331" s="74"/>
      <c r="BS1331" s="74"/>
      <c r="BT1331" s="74"/>
      <c r="BZ1331" s="74"/>
      <c r="CA1331" s="74"/>
      <c r="CB1331" s="74"/>
      <c r="CH1331" s="74"/>
      <c r="CI1331" s="74"/>
      <c r="CJ1331" s="74"/>
      <c r="CP1331" s="74"/>
      <c r="CQ1331" s="74"/>
      <c r="CR1331" s="74"/>
      <c r="CX1331" s="74"/>
      <c r="CY1331" s="74"/>
      <c r="CZ1331" s="74"/>
      <c r="DF1331" s="74"/>
      <c r="DG1331" s="74"/>
      <c r="DH1331" s="74"/>
      <c r="DN1331" s="74"/>
      <c r="DO1331" s="74"/>
      <c r="DP1331" s="74"/>
      <c r="DV1331" s="74"/>
      <c r="DW1331" s="74"/>
      <c r="DX1331" s="74"/>
      <c r="ED1331" s="74"/>
      <c r="EE1331" s="74"/>
      <c r="EF1331" s="74"/>
      <c r="EL1331" s="74"/>
      <c r="EM1331" s="74"/>
      <c r="EN1331" s="74"/>
      <c r="ET1331" s="74"/>
      <c r="EU1331" s="74"/>
      <c r="EV1331" s="74"/>
    </row>
    <row r="1332" spans="12:152" s="73" customFormat="1" ht="13.5" x14ac:dyDescent="0.3">
      <c r="L1332" s="74"/>
      <c r="N1332" s="74">
        <v>5.0000000000000002E-11</v>
      </c>
      <c r="O1332" s="74">
        <v>2.46087822928</v>
      </c>
      <c r="P1332" s="74">
        <v>156681.19765992899</v>
      </c>
      <c r="Q1332" s="73">
        <f t="shared" si="480"/>
        <v>-4.2064165239399073E-11</v>
      </c>
      <c r="R1332" s="73">
        <f t="shared" si="481"/>
        <v>-4.1977206449105735E-11</v>
      </c>
      <c r="S1332" s="73">
        <f t="shared" si="482"/>
        <v>-4.1977199129706009E-11</v>
      </c>
      <c r="T1332" s="73">
        <f t="shared" si="483"/>
        <v>-4.1977199129088358E-11</v>
      </c>
      <c r="V1332" s="74"/>
      <c r="W1332" s="74"/>
      <c r="X1332" s="74"/>
      <c r="AD1332" s="74"/>
      <c r="AE1332" s="74"/>
      <c r="AF1332" s="74"/>
      <c r="AL1332" s="74"/>
      <c r="AM1332" s="74"/>
      <c r="AN1332" s="74"/>
      <c r="AT1332" s="74"/>
      <c r="AU1332" s="74"/>
      <c r="AV1332" s="74"/>
      <c r="BB1332" s="74"/>
      <c r="BC1332" s="74"/>
      <c r="BD1332" s="74"/>
      <c r="BJ1332" s="74"/>
      <c r="BK1332" s="74"/>
      <c r="BL1332" s="74"/>
      <c r="BR1332" s="74"/>
      <c r="BS1332" s="74"/>
      <c r="BT1332" s="74"/>
      <c r="BZ1332" s="74"/>
      <c r="CA1332" s="74"/>
      <c r="CB1332" s="74"/>
      <c r="CH1332" s="74"/>
      <c r="CI1332" s="74"/>
      <c r="CJ1332" s="74"/>
      <c r="CP1332" s="74"/>
      <c r="CQ1332" s="74"/>
      <c r="CR1332" s="74"/>
      <c r="CX1332" s="74"/>
      <c r="CY1332" s="74"/>
      <c r="CZ1332" s="74"/>
      <c r="DF1332" s="74"/>
      <c r="DG1332" s="74"/>
      <c r="DH1332" s="74"/>
      <c r="DN1332" s="74"/>
      <c r="DO1332" s="74"/>
      <c r="DP1332" s="74"/>
      <c r="DV1332" s="74"/>
      <c r="DW1332" s="74"/>
      <c r="DX1332" s="74"/>
      <c r="ED1332" s="74"/>
      <c r="EE1332" s="74"/>
      <c r="EF1332" s="74"/>
      <c r="EL1332" s="74"/>
      <c r="EM1332" s="74"/>
      <c r="EN1332" s="74"/>
      <c r="ET1332" s="74"/>
      <c r="EU1332" s="74"/>
      <c r="EV1332" s="74"/>
    </row>
    <row r="1333" spans="12:152" s="73" customFormat="1" ht="13.5" x14ac:dyDescent="0.3">
      <c r="L1333" s="74"/>
      <c r="N1333" s="74">
        <v>7.0000000000000004E-11</v>
      </c>
      <c r="O1333" s="74">
        <v>5.0036111915700001</v>
      </c>
      <c r="P1333" s="74">
        <v>209762.60706278199</v>
      </c>
      <c r="Q1333" s="73">
        <f t="shared" si="480"/>
        <v>6.8914860879044254E-11</v>
      </c>
      <c r="R1333" s="73">
        <f t="shared" si="481"/>
        <v>6.896697410654012E-11</v>
      </c>
      <c r="S1333" s="73">
        <f t="shared" si="482"/>
        <v>6.8966978428636989E-11</v>
      </c>
      <c r="T1333" s="73">
        <f t="shared" si="483"/>
        <v>6.8966978429002047E-11</v>
      </c>
      <c r="V1333" s="74"/>
      <c r="W1333" s="74"/>
      <c r="X1333" s="74"/>
      <c r="AD1333" s="74"/>
      <c r="AE1333" s="74"/>
      <c r="AF1333" s="74"/>
      <c r="AL1333" s="74"/>
      <c r="AM1333" s="74"/>
      <c r="AN1333" s="74"/>
      <c r="AT1333" s="74"/>
      <c r="AU1333" s="74"/>
      <c r="AV1333" s="74"/>
      <c r="BB1333" s="74"/>
      <c r="BC1333" s="74"/>
      <c r="BD1333" s="74"/>
      <c r="BJ1333" s="74"/>
      <c r="BK1333" s="74"/>
      <c r="BL1333" s="74"/>
      <c r="BR1333" s="74"/>
      <c r="BS1333" s="74"/>
      <c r="BT1333" s="74"/>
      <c r="BZ1333" s="74"/>
      <c r="CA1333" s="74"/>
      <c r="CB1333" s="74"/>
      <c r="CH1333" s="74"/>
      <c r="CI1333" s="74"/>
      <c r="CJ1333" s="74"/>
      <c r="CP1333" s="74"/>
      <c r="CQ1333" s="74"/>
      <c r="CR1333" s="74"/>
      <c r="CX1333" s="74"/>
      <c r="CY1333" s="74"/>
      <c r="CZ1333" s="74"/>
      <c r="DF1333" s="74"/>
      <c r="DG1333" s="74"/>
      <c r="DH1333" s="74"/>
      <c r="DN1333" s="74"/>
      <c r="DO1333" s="74"/>
      <c r="DP1333" s="74"/>
      <c r="DV1333" s="74"/>
      <c r="DW1333" s="74"/>
      <c r="DX1333" s="74"/>
      <c r="ED1333" s="74"/>
      <c r="EE1333" s="74"/>
      <c r="EF1333" s="74"/>
      <c r="EL1333" s="74"/>
      <c r="EM1333" s="74"/>
      <c r="EN1333" s="74"/>
      <c r="ET1333" s="74"/>
      <c r="EU1333" s="74"/>
      <c r="EV1333" s="74"/>
    </row>
    <row r="1334" spans="12:152" s="73" customFormat="1" ht="13.5" x14ac:dyDescent="0.3">
      <c r="L1334" s="74"/>
      <c r="N1334" s="74">
        <v>5.0000000000000002E-11</v>
      </c>
      <c r="O1334" s="74">
        <v>5.3567010489499998</v>
      </c>
      <c r="P1334" s="74">
        <v>26513.811918088199</v>
      </c>
      <c r="Q1334" s="73">
        <f t="shared" si="480"/>
        <v>-3.8558528047234737E-11</v>
      </c>
      <c r="R1334" s="73">
        <f t="shared" si="481"/>
        <v>-3.8541236106496402E-11</v>
      </c>
      <c r="S1334" s="73">
        <f t="shared" si="482"/>
        <v>-3.8541234654152903E-11</v>
      </c>
      <c r="T1334" s="73">
        <f t="shared" si="483"/>
        <v>-3.8541234654029782E-11</v>
      </c>
      <c r="V1334" s="74"/>
      <c r="W1334" s="74"/>
      <c r="X1334" s="74"/>
      <c r="AD1334" s="74"/>
      <c r="AE1334" s="74"/>
      <c r="AF1334" s="74"/>
      <c r="AL1334" s="74"/>
      <c r="AM1334" s="74"/>
      <c r="AN1334" s="74"/>
      <c r="AT1334" s="74"/>
      <c r="AU1334" s="74"/>
      <c r="AV1334" s="74"/>
      <c r="BB1334" s="74"/>
      <c r="BC1334" s="74"/>
      <c r="BD1334" s="74"/>
      <c r="BJ1334" s="74"/>
      <c r="BK1334" s="74"/>
      <c r="BL1334" s="74"/>
      <c r="BR1334" s="74"/>
      <c r="BS1334" s="74"/>
      <c r="BT1334" s="74"/>
      <c r="BZ1334" s="74"/>
      <c r="CA1334" s="74"/>
      <c r="CB1334" s="74"/>
      <c r="CH1334" s="74"/>
      <c r="CI1334" s="74"/>
      <c r="CJ1334" s="74"/>
      <c r="CP1334" s="74"/>
      <c r="CQ1334" s="74"/>
      <c r="CR1334" s="74"/>
      <c r="CX1334" s="74"/>
      <c r="CY1334" s="74"/>
      <c r="CZ1334" s="74"/>
      <c r="DF1334" s="74"/>
      <c r="DG1334" s="74"/>
      <c r="DH1334" s="74"/>
      <c r="DN1334" s="74"/>
      <c r="DO1334" s="74"/>
      <c r="DP1334" s="74"/>
      <c r="DV1334" s="74"/>
      <c r="DW1334" s="74"/>
      <c r="DX1334" s="74"/>
      <c r="ED1334" s="74"/>
      <c r="EE1334" s="74"/>
      <c r="EF1334" s="74"/>
      <c r="EL1334" s="74"/>
      <c r="EM1334" s="74"/>
      <c r="EN1334" s="74"/>
      <c r="ET1334" s="74"/>
      <c r="EU1334" s="74"/>
      <c r="EV1334" s="74"/>
    </row>
    <row r="1335" spans="12:152" s="73" customFormat="1" ht="13.5" x14ac:dyDescent="0.3">
      <c r="L1335" s="74"/>
      <c r="N1335" s="74">
        <v>6E-11</v>
      </c>
      <c r="O1335" s="74">
        <v>3.6260702564299998</v>
      </c>
      <c r="P1335" s="74">
        <v>27883.1615852951</v>
      </c>
      <c r="Q1335" s="73">
        <f t="shared" si="480"/>
        <v>-3.3891795745230047E-11</v>
      </c>
      <c r="R1335" s="73">
        <f t="shared" si="481"/>
        <v>-3.3920066150801563E-11</v>
      </c>
      <c r="S1335" s="73">
        <f t="shared" si="482"/>
        <v>-3.3920068523978636E-11</v>
      </c>
      <c r="T1335" s="73">
        <f t="shared" si="483"/>
        <v>-3.3920068524178381E-11</v>
      </c>
      <c r="V1335" s="74"/>
      <c r="W1335" s="74"/>
      <c r="X1335" s="74"/>
      <c r="AD1335" s="74"/>
      <c r="AE1335" s="74"/>
      <c r="AF1335" s="74"/>
      <c r="AL1335" s="74"/>
      <c r="AM1335" s="74"/>
      <c r="AN1335" s="74"/>
      <c r="AT1335" s="74"/>
      <c r="AU1335" s="74"/>
      <c r="AV1335" s="74"/>
      <c r="BB1335" s="74"/>
      <c r="BC1335" s="74"/>
      <c r="BD1335" s="74"/>
      <c r="BJ1335" s="74"/>
      <c r="BK1335" s="74"/>
      <c r="BL1335" s="74"/>
      <c r="BR1335" s="74"/>
      <c r="BS1335" s="74"/>
      <c r="BT1335" s="74"/>
      <c r="BZ1335" s="74"/>
      <c r="CA1335" s="74"/>
      <c r="CB1335" s="74"/>
      <c r="CH1335" s="74"/>
      <c r="CI1335" s="74"/>
      <c r="CJ1335" s="74"/>
      <c r="CP1335" s="74"/>
      <c r="CQ1335" s="74"/>
      <c r="CR1335" s="74"/>
      <c r="CX1335" s="74"/>
      <c r="CY1335" s="74"/>
      <c r="CZ1335" s="74"/>
      <c r="DF1335" s="74"/>
      <c r="DG1335" s="74"/>
      <c r="DH1335" s="74"/>
      <c r="DN1335" s="74"/>
      <c r="DO1335" s="74"/>
      <c r="DP1335" s="74"/>
      <c r="DV1335" s="74"/>
      <c r="DW1335" s="74"/>
      <c r="DX1335" s="74"/>
      <c r="ED1335" s="74"/>
      <c r="EE1335" s="74"/>
      <c r="EF1335" s="74"/>
      <c r="EL1335" s="74"/>
      <c r="EM1335" s="74"/>
      <c r="EN1335" s="74"/>
      <c r="ET1335" s="74"/>
      <c r="EU1335" s="74"/>
      <c r="EV1335" s="74"/>
    </row>
    <row r="1336" spans="12:152" s="73" customFormat="1" ht="13.5" x14ac:dyDescent="0.3">
      <c r="L1336" s="74"/>
      <c r="N1336" s="74">
        <v>5.0000000000000002E-11</v>
      </c>
      <c r="O1336" s="74">
        <v>0.80991017339000004</v>
      </c>
      <c r="P1336" s="74">
        <v>25661.9943650602</v>
      </c>
      <c r="Q1336" s="73">
        <f t="shared" si="480"/>
        <v>-4.8767606119567941E-11</v>
      </c>
      <c r="R1336" s="73">
        <f t="shared" si="481"/>
        <v>-4.8761800490932521E-11</v>
      </c>
      <c r="S1336" s="73">
        <f t="shared" si="482"/>
        <v>-4.8761800002914351E-11</v>
      </c>
      <c r="T1336" s="73">
        <f t="shared" si="483"/>
        <v>-4.876180000287349E-11</v>
      </c>
      <c r="V1336" s="74"/>
      <c r="W1336" s="74"/>
      <c r="X1336" s="74"/>
      <c r="AD1336" s="74"/>
      <c r="AE1336" s="74"/>
      <c r="AF1336" s="74"/>
      <c r="AL1336" s="74"/>
      <c r="AM1336" s="74"/>
      <c r="AN1336" s="74"/>
      <c r="AT1336" s="74"/>
      <c r="AU1336" s="74"/>
      <c r="AV1336" s="74"/>
      <c r="BB1336" s="74"/>
      <c r="BC1336" s="74"/>
      <c r="BD1336" s="74"/>
      <c r="BJ1336" s="74"/>
      <c r="BK1336" s="74"/>
      <c r="BL1336" s="74"/>
      <c r="BR1336" s="74"/>
      <c r="BS1336" s="74"/>
      <c r="BT1336" s="74"/>
      <c r="BZ1336" s="74"/>
      <c r="CA1336" s="74"/>
      <c r="CB1336" s="74"/>
      <c r="CH1336" s="74"/>
      <c r="CI1336" s="74"/>
      <c r="CJ1336" s="74"/>
      <c r="CP1336" s="74"/>
      <c r="CQ1336" s="74"/>
      <c r="CR1336" s="74"/>
      <c r="CX1336" s="74"/>
      <c r="CY1336" s="74"/>
      <c r="CZ1336" s="74"/>
      <c r="DF1336" s="74"/>
      <c r="DG1336" s="74"/>
      <c r="DH1336" s="74"/>
      <c r="DN1336" s="74"/>
      <c r="DO1336" s="74"/>
      <c r="DP1336" s="74"/>
      <c r="DV1336" s="74"/>
      <c r="DW1336" s="74"/>
      <c r="DX1336" s="74"/>
      <c r="ED1336" s="74"/>
      <c r="EE1336" s="74"/>
      <c r="EF1336" s="74"/>
      <c r="EL1336" s="74"/>
      <c r="EM1336" s="74"/>
      <c r="EN1336" s="74"/>
      <c r="ET1336" s="74"/>
      <c r="EU1336" s="74"/>
      <c r="EV1336" s="74"/>
    </row>
    <row r="1337" spans="12:152" s="73" customFormat="1" ht="13.5" x14ac:dyDescent="0.3">
      <c r="L1337" s="74"/>
      <c r="N1337" s="74">
        <v>6E-11</v>
      </c>
      <c r="O1337" s="74">
        <v>0.20069428082999999</v>
      </c>
      <c r="P1337" s="74">
        <v>50490.754160646698</v>
      </c>
      <c r="Q1337" s="73">
        <f t="shared" si="480"/>
        <v>-5.7129785070225436E-11</v>
      </c>
      <c r="R1337" s="73">
        <f t="shared" si="481"/>
        <v>-5.7148716134223263E-11</v>
      </c>
      <c r="S1337" s="73">
        <f t="shared" si="482"/>
        <v>-5.714871772114899E-11</v>
      </c>
      <c r="T1337" s="73">
        <f t="shared" si="483"/>
        <v>-5.7148717721284046E-11</v>
      </c>
      <c r="V1337" s="74"/>
      <c r="W1337" s="74"/>
      <c r="X1337" s="74"/>
      <c r="AD1337" s="74"/>
      <c r="AE1337" s="74"/>
      <c r="AF1337" s="74"/>
      <c r="AL1337" s="74"/>
      <c r="AM1337" s="74"/>
      <c r="AN1337" s="74"/>
      <c r="AT1337" s="74"/>
      <c r="AU1337" s="74"/>
      <c r="AV1337" s="74"/>
      <c r="BB1337" s="74"/>
      <c r="BC1337" s="74"/>
      <c r="BD1337" s="74"/>
      <c r="BJ1337" s="74"/>
      <c r="BK1337" s="74"/>
      <c r="BL1337" s="74"/>
      <c r="BR1337" s="74"/>
      <c r="BS1337" s="74"/>
      <c r="BT1337" s="74"/>
      <c r="BZ1337" s="74"/>
      <c r="CA1337" s="74"/>
      <c r="CB1337" s="74"/>
      <c r="CH1337" s="74"/>
      <c r="CI1337" s="74"/>
      <c r="CJ1337" s="74"/>
      <c r="CP1337" s="74"/>
      <c r="CQ1337" s="74"/>
      <c r="CR1337" s="74"/>
      <c r="CX1337" s="74"/>
      <c r="CY1337" s="74"/>
      <c r="CZ1337" s="74"/>
      <c r="DF1337" s="74"/>
      <c r="DG1337" s="74"/>
      <c r="DH1337" s="74"/>
      <c r="DN1337" s="74"/>
      <c r="DO1337" s="74"/>
      <c r="DP1337" s="74"/>
      <c r="DV1337" s="74"/>
      <c r="DW1337" s="74"/>
      <c r="DX1337" s="74"/>
      <c r="ED1337" s="74"/>
      <c r="EE1337" s="74"/>
      <c r="EF1337" s="74"/>
      <c r="EL1337" s="74"/>
      <c r="EM1337" s="74"/>
      <c r="EN1337" s="74"/>
      <c r="ET1337" s="74"/>
      <c r="EU1337" s="74"/>
      <c r="EV1337" s="74"/>
    </row>
    <row r="1338" spans="12:152" s="73" customFormat="1" ht="13.5" x14ac:dyDescent="0.3">
      <c r="L1338" s="74"/>
      <c r="N1338" s="74">
        <v>5.0000000000000002E-11</v>
      </c>
      <c r="O1338" s="74">
        <v>3.7705653850499998</v>
      </c>
      <c r="P1338" s="74">
        <v>164407.50800278399</v>
      </c>
      <c r="Q1338" s="73">
        <f t="shared" si="480"/>
        <v>-4.2235809052195864E-11</v>
      </c>
      <c r="R1338" s="73">
        <f t="shared" si="481"/>
        <v>-4.2325683394997541E-11</v>
      </c>
      <c r="S1338" s="73">
        <f t="shared" si="482"/>
        <v>-4.232569092090049E-11</v>
      </c>
      <c r="T1338" s="73">
        <f t="shared" si="483"/>
        <v>-4.2325690921542033E-11</v>
      </c>
      <c r="V1338" s="74"/>
      <c r="W1338" s="74"/>
      <c r="X1338" s="74"/>
      <c r="AD1338" s="74"/>
      <c r="AE1338" s="74"/>
      <c r="AF1338" s="74"/>
      <c r="AL1338" s="74"/>
      <c r="AM1338" s="74"/>
      <c r="AN1338" s="74"/>
      <c r="AT1338" s="74"/>
      <c r="AU1338" s="74"/>
      <c r="AV1338" s="74"/>
      <c r="BB1338" s="74"/>
      <c r="BC1338" s="74"/>
      <c r="BD1338" s="74"/>
      <c r="BJ1338" s="74"/>
      <c r="BK1338" s="74"/>
      <c r="BL1338" s="74"/>
      <c r="BR1338" s="74"/>
      <c r="BS1338" s="74"/>
      <c r="BT1338" s="74"/>
      <c r="BZ1338" s="74"/>
      <c r="CA1338" s="74"/>
      <c r="CB1338" s="74"/>
      <c r="CH1338" s="74"/>
      <c r="CI1338" s="74"/>
      <c r="CJ1338" s="74"/>
      <c r="CP1338" s="74"/>
      <c r="CQ1338" s="74"/>
      <c r="CR1338" s="74"/>
      <c r="CX1338" s="74"/>
      <c r="CY1338" s="74"/>
      <c r="CZ1338" s="74"/>
      <c r="DF1338" s="74"/>
      <c r="DG1338" s="74"/>
      <c r="DH1338" s="74"/>
      <c r="DN1338" s="74"/>
      <c r="DO1338" s="74"/>
      <c r="DP1338" s="74"/>
      <c r="DV1338" s="74"/>
      <c r="DW1338" s="74"/>
      <c r="DX1338" s="74"/>
      <c r="ED1338" s="74"/>
      <c r="EE1338" s="74"/>
      <c r="EF1338" s="74"/>
      <c r="EL1338" s="74"/>
      <c r="EM1338" s="74"/>
      <c r="EN1338" s="74"/>
      <c r="ET1338" s="74"/>
      <c r="EU1338" s="74"/>
      <c r="EV1338" s="74"/>
    </row>
    <row r="1339" spans="12:152" s="73" customFormat="1" ht="13.5" x14ac:dyDescent="0.3">
      <c r="L1339" s="74"/>
      <c r="N1339" s="74">
        <v>5.0000000000000002E-11</v>
      </c>
      <c r="O1339" s="74">
        <v>2.7100505298700002</v>
      </c>
      <c r="P1339" s="74">
        <v>104427.87863757199</v>
      </c>
      <c r="Q1339" s="73">
        <f t="shared" si="480"/>
        <v>-3.5373103346578645E-11</v>
      </c>
      <c r="R1339" s="73">
        <f t="shared" si="481"/>
        <v>-3.5297439215080438E-11</v>
      </c>
      <c r="S1339" s="73">
        <f t="shared" si="482"/>
        <v>-3.5297432855387679E-11</v>
      </c>
      <c r="T1339" s="73">
        <f t="shared" si="483"/>
        <v>-3.5297432854848196E-11</v>
      </c>
      <c r="V1339" s="74"/>
      <c r="W1339" s="74"/>
      <c r="X1339" s="74"/>
      <c r="AD1339" s="74"/>
      <c r="AE1339" s="74"/>
      <c r="AF1339" s="74"/>
      <c r="AL1339" s="74"/>
      <c r="AM1339" s="74"/>
      <c r="AN1339" s="74"/>
      <c r="AT1339" s="74"/>
      <c r="AU1339" s="74"/>
      <c r="AV1339" s="74"/>
      <c r="BB1339" s="74"/>
      <c r="BC1339" s="74"/>
      <c r="BD1339" s="74"/>
      <c r="BJ1339" s="74"/>
      <c r="BK1339" s="74"/>
      <c r="BL1339" s="74"/>
      <c r="BR1339" s="74"/>
      <c r="BS1339" s="74"/>
      <c r="BT1339" s="74"/>
      <c r="BZ1339" s="74"/>
      <c r="CA1339" s="74"/>
      <c r="CB1339" s="74"/>
      <c r="CH1339" s="74"/>
      <c r="CI1339" s="74"/>
      <c r="CJ1339" s="74"/>
      <c r="CP1339" s="74"/>
      <c r="CQ1339" s="74"/>
      <c r="CR1339" s="74"/>
      <c r="CX1339" s="74"/>
      <c r="CY1339" s="74"/>
      <c r="CZ1339" s="74"/>
      <c r="DF1339" s="74"/>
      <c r="DG1339" s="74"/>
      <c r="DH1339" s="74"/>
      <c r="DN1339" s="74"/>
      <c r="DO1339" s="74"/>
      <c r="DP1339" s="74"/>
      <c r="DV1339" s="74"/>
      <c r="DW1339" s="74"/>
      <c r="DX1339" s="74"/>
      <c r="ED1339" s="74"/>
      <c r="EE1339" s="74"/>
      <c r="EF1339" s="74"/>
      <c r="EL1339" s="74"/>
      <c r="EM1339" s="74"/>
      <c r="EN1339" s="74"/>
      <c r="ET1339" s="74"/>
      <c r="EU1339" s="74"/>
      <c r="EV1339" s="74"/>
    </row>
    <row r="1340" spans="12:152" s="73" customFormat="1" ht="13.5" x14ac:dyDescent="0.3">
      <c r="L1340" s="74"/>
      <c r="N1340" s="74">
        <v>6E-11</v>
      </c>
      <c r="O1340" s="74">
        <v>0.84754795471</v>
      </c>
      <c r="P1340" s="74">
        <v>104466.051854982</v>
      </c>
      <c r="Q1340" s="73">
        <f t="shared" si="480"/>
        <v>2.645374595476928E-11</v>
      </c>
      <c r="R1340" s="73">
        <f t="shared" si="481"/>
        <v>2.6568914294215017E-11</v>
      </c>
      <c r="S1340" s="73">
        <f t="shared" si="482"/>
        <v>2.656892395887758E-11</v>
      </c>
      <c r="T1340" s="73">
        <f t="shared" si="483"/>
        <v>2.6568923959697122E-11</v>
      </c>
      <c r="V1340" s="74"/>
      <c r="W1340" s="74"/>
      <c r="X1340" s="74"/>
      <c r="AD1340" s="74"/>
      <c r="AE1340" s="74"/>
      <c r="AF1340" s="74"/>
      <c r="AL1340" s="74"/>
      <c r="AM1340" s="74"/>
      <c r="AN1340" s="74"/>
      <c r="AT1340" s="74"/>
      <c r="AU1340" s="74"/>
      <c r="AV1340" s="74"/>
      <c r="BB1340" s="74"/>
      <c r="BC1340" s="74"/>
      <c r="BD1340" s="74"/>
      <c r="BJ1340" s="74"/>
      <c r="BK1340" s="74"/>
      <c r="BL1340" s="74"/>
      <c r="BR1340" s="74"/>
      <c r="BS1340" s="74"/>
      <c r="BT1340" s="74"/>
      <c r="BZ1340" s="74"/>
      <c r="CA1340" s="74"/>
      <c r="CB1340" s="74"/>
      <c r="CH1340" s="74"/>
      <c r="CI1340" s="74"/>
      <c r="CJ1340" s="74"/>
      <c r="CP1340" s="74"/>
      <c r="CQ1340" s="74"/>
      <c r="CR1340" s="74"/>
      <c r="CX1340" s="74"/>
      <c r="CY1340" s="74"/>
      <c r="CZ1340" s="74"/>
      <c r="DF1340" s="74"/>
      <c r="DG1340" s="74"/>
      <c r="DH1340" s="74"/>
      <c r="DN1340" s="74"/>
      <c r="DO1340" s="74"/>
      <c r="DP1340" s="74"/>
      <c r="DV1340" s="74"/>
      <c r="DW1340" s="74"/>
      <c r="DX1340" s="74"/>
      <c r="ED1340" s="74"/>
      <c r="EE1340" s="74"/>
      <c r="EF1340" s="74"/>
      <c r="EL1340" s="74"/>
      <c r="EM1340" s="74"/>
      <c r="EN1340" s="74"/>
      <c r="ET1340" s="74"/>
      <c r="EU1340" s="74"/>
      <c r="EV1340" s="74"/>
    </row>
    <row r="1341" spans="12:152" s="73" customFormat="1" ht="13.5" x14ac:dyDescent="0.3">
      <c r="L1341" s="74"/>
      <c r="N1341" s="74">
        <v>5.0000000000000002E-11</v>
      </c>
      <c r="O1341" s="74">
        <v>2.69389382491</v>
      </c>
      <c r="P1341" s="74">
        <v>180496.55813064001</v>
      </c>
      <c r="Q1341" s="73">
        <f t="shared" si="480"/>
        <v>4.9930928974767601E-11</v>
      </c>
      <c r="R1341" s="73">
        <f t="shared" si="481"/>
        <v>4.9940300430763858E-11</v>
      </c>
      <c r="S1341" s="73">
        <f t="shared" si="482"/>
        <v>4.9940301188955372E-11</v>
      </c>
      <c r="T1341" s="73">
        <f t="shared" si="483"/>
        <v>4.9940301189019795E-11</v>
      </c>
      <c r="V1341" s="74"/>
      <c r="W1341" s="74"/>
      <c r="X1341" s="74"/>
      <c r="AD1341" s="74"/>
      <c r="AE1341" s="74"/>
      <c r="AF1341" s="74"/>
      <c r="AL1341" s="74"/>
      <c r="AM1341" s="74"/>
      <c r="AN1341" s="74"/>
      <c r="AT1341" s="74"/>
      <c r="AU1341" s="74"/>
      <c r="AV1341" s="74"/>
      <c r="BB1341" s="74"/>
      <c r="BC1341" s="74"/>
      <c r="BD1341" s="74"/>
      <c r="BJ1341" s="74"/>
      <c r="BK1341" s="74"/>
      <c r="BL1341" s="74"/>
      <c r="BR1341" s="74"/>
      <c r="BS1341" s="74"/>
      <c r="BT1341" s="74"/>
      <c r="BZ1341" s="74"/>
      <c r="CA1341" s="74"/>
      <c r="CB1341" s="74"/>
      <c r="CH1341" s="74"/>
      <c r="CI1341" s="74"/>
      <c r="CJ1341" s="74"/>
      <c r="CP1341" s="74"/>
      <c r="CQ1341" s="74"/>
      <c r="CR1341" s="74"/>
      <c r="CX1341" s="74"/>
      <c r="CY1341" s="74"/>
      <c r="CZ1341" s="74"/>
      <c r="DF1341" s="74"/>
      <c r="DG1341" s="74"/>
      <c r="DH1341" s="74"/>
      <c r="DN1341" s="74"/>
      <c r="DO1341" s="74"/>
      <c r="DP1341" s="74"/>
      <c r="DV1341" s="74"/>
      <c r="DW1341" s="74"/>
      <c r="DX1341" s="74"/>
      <c r="ED1341" s="74"/>
      <c r="EE1341" s="74"/>
      <c r="EF1341" s="74"/>
      <c r="EL1341" s="74"/>
      <c r="EM1341" s="74"/>
      <c r="EN1341" s="74"/>
      <c r="ET1341" s="74"/>
      <c r="EU1341" s="74"/>
      <c r="EV1341" s="74"/>
    </row>
    <row r="1342" spans="12:152" s="73" customFormat="1" ht="13.5" x14ac:dyDescent="0.3">
      <c r="L1342" s="74"/>
      <c r="N1342" s="74">
        <v>5.0000000000000002E-11</v>
      </c>
      <c r="O1342" s="74">
        <v>4.0482037637100001</v>
      </c>
      <c r="P1342" s="74">
        <v>129277.041003463</v>
      </c>
      <c r="Q1342" s="73">
        <f t="shared" si="480"/>
        <v>2.2022374825126658E-11</v>
      </c>
      <c r="R1342" s="73">
        <f t="shared" si="481"/>
        <v>2.190343846315188E-11</v>
      </c>
      <c r="S1342" s="73">
        <f t="shared" si="482"/>
        <v>2.1903428470555855E-11</v>
      </c>
      <c r="T1342" s="73">
        <f t="shared" si="483"/>
        <v>2.1903428469717834E-11</v>
      </c>
      <c r="V1342" s="74"/>
      <c r="W1342" s="74"/>
      <c r="X1342" s="74"/>
      <c r="AD1342" s="74"/>
      <c r="AE1342" s="74"/>
      <c r="AF1342" s="74"/>
      <c r="AL1342" s="74"/>
      <c r="AM1342" s="74"/>
      <c r="AN1342" s="74"/>
      <c r="AT1342" s="74"/>
      <c r="AU1342" s="74"/>
      <c r="AV1342" s="74"/>
      <c r="BB1342" s="74"/>
      <c r="BC1342" s="74"/>
      <c r="BD1342" s="74"/>
      <c r="BJ1342" s="74"/>
      <c r="BK1342" s="74"/>
      <c r="BL1342" s="74"/>
      <c r="BR1342" s="74"/>
      <c r="BS1342" s="74"/>
      <c r="BT1342" s="74"/>
      <c r="BZ1342" s="74"/>
      <c r="CA1342" s="74"/>
      <c r="CB1342" s="74"/>
      <c r="CH1342" s="74"/>
      <c r="CI1342" s="74"/>
      <c r="CJ1342" s="74"/>
      <c r="CP1342" s="74"/>
      <c r="CQ1342" s="74"/>
      <c r="CR1342" s="74"/>
      <c r="CX1342" s="74"/>
      <c r="CY1342" s="74"/>
      <c r="CZ1342" s="74"/>
      <c r="DF1342" s="74"/>
      <c r="DG1342" s="74"/>
      <c r="DH1342" s="74"/>
      <c r="DN1342" s="74"/>
      <c r="DO1342" s="74"/>
      <c r="DP1342" s="74"/>
      <c r="DV1342" s="74"/>
      <c r="DW1342" s="74"/>
      <c r="DX1342" s="74"/>
      <c r="ED1342" s="74"/>
      <c r="EE1342" s="74"/>
      <c r="EF1342" s="74"/>
      <c r="EL1342" s="74"/>
      <c r="EM1342" s="74"/>
      <c r="EN1342" s="74"/>
      <c r="ET1342" s="74"/>
      <c r="EU1342" s="74"/>
      <c r="EV1342" s="74"/>
    </row>
    <row r="1343" spans="12:152" s="73" customFormat="1" ht="13.5" x14ac:dyDescent="0.3">
      <c r="L1343" s="74"/>
      <c r="N1343" s="74">
        <v>6E-11</v>
      </c>
      <c r="O1343" s="74">
        <v>0.57829057009999996</v>
      </c>
      <c r="P1343" s="74">
        <v>50600.960481866197</v>
      </c>
      <c r="Q1343" s="73">
        <f t="shared" si="480"/>
        <v>4.7271285589726366E-11</v>
      </c>
      <c r="R1343" s="73">
        <f t="shared" si="481"/>
        <v>4.7232963151833091E-11</v>
      </c>
      <c r="S1343" s="73">
        <f t="shared" si="482"/>
        <v>4.7232959932075338E-11</v>
      </c>
      <c r="T1343" s="73">
        <f t="shared" si="483"/>
        <v>4.7232959931801916E-11</v>
      </c>
      <c r="V1343" s="74"/>
      <c r="W1343" s="74"/>
      <c r="X1343" s="74"/>
      <c r="AD1343" s="74"/>
      <c r="AE1343" s="74"/>
      <c r="AF1343" s="74"/>
      <c r="AL1343" s="74"/>
      <c r="AM1343" s="74"/>
      <c r="AN1343" s="74"/>
      <c r="AT1343" s="74"/>
      <c r="AU1343" s="74"/>
      <c r="AV1343" s="74"/>
      <c r="BB1343" s="74"/>
      <c r="BC1343" s="74"/>
      <c r="BD1343" s="74"/>
      <c r="BJ1343" s="74"/>
      <c r="BK1343" s="74"/>
      <c r="BL1343" s="74"/>
      <c r="BR1343" s="74"/>
      <c r="BS1343" s="74"/>
      <c r="BT1343" s="74"/>
      <c r="BZ1343" s="74"/>
      <c r="CA1343" s="74"/>
      <c r="CB1343" s="74"/>
      <c r="CH1343" s="74"/>
      <c r="CI1343" s="74"/>
      <c r="CJ1343" s="74"/>
      <c r="CP1343" s="74"/>
      <c r="CQ1343" s="74"/>
      <c r="CR1343" s="74"/>
      <c r="CX1343" s="74"/>
      <c r="CY1343" s="74"/>
      <c r="CZ1343" s="74"/>
      <c r="DF1343" s="74"/>
      <c r="DG1343" s="74"/>
      <c r="DH1343" s="74"/>
      <c r="DN1343" s="74"/>
      <c r="DO1343" s="74"/>
      <c r="DP1343" s="74"/>
      <c r="DV1343" s="74"/>
      <c r="DW1343" s="74"/>
      <c r="DX1343" s="74"/>
      <c r="ED1343" s="74"/>
      <c r="EE1343" s="74"/>
      <c r="EF1343" s="74"/>
      <c r="EL1343" s="74"/>
      <c r="EM1343" s="74"/>
      <c r="EN1343" s="74"/>
      <c r="ET1343" s="74"/>
      <c r="EU1343" s="74"/>
      <c r="EV1343" s="74"/>
    </row>
    <row r="1344" spans="12:152" s="73" customFormat="1" ht="13.5" x14ac:dyDescent="0.3">
      <c r="L1344" s="74"/>
      <c r="N1344" s="74">
        <v>6E-11</v>
      </c>
      <c r="O1344" s="74">
        <v>4.2121660181099996</v>
      </c>
      <c r="P1344" s="74">
        <v>182595.65223011901</v>
      </c>
      <c r="Q1344" s="73">
        <f t="shared" si="480"/>
        <v>-2.6862873554120979E-11</v>
      </c>
      <c r="R1344" s="73">
        <f t="shared" si="481"/>
        <v>-2.7063334485716973E-11</v>
      </c>
      <c r="S1344" s="73">
        <f t="shared" si="482"/>
        <v>-2.7063351300963511E-11</v>
      </c>
      <c r="T1344" s="73">
        <f t="shared" si="483"/>
        <v>-2.7063351302375902E-11</v>
      </c>
      <c r="V1344" s="74"/>
      <c r="W1344" s="74"/>
      <c r="X1344" s="74"/>
      <c r="AD1344" s="74"/>
      <c r="AE1344" s="74"/>
      <c r="AF1344" s="74"/>
      <c r="AL1344" s="74"/>
      <c r="AM1344" s="74"/>
      <c r="AN1344" s="74"/>
      <c r="AT1344" s="74"/>
      <c r="AU1344" s="74"/>
      <c r="AV1344" s="74"/>
      <c r="BB1344" s="74"/>
      <c r="BC1344" s="74"/>
      <c r="BD1344" s="74"/>
      <c r="BJ1344" s="74"/>
      <c r="BK1344" s="74"/>
      <c r="BL1344" s="74"/>
      <c r="BR1344" s="74"/>
      <c r="BS1344" s="74"/>
      <c r="BT1344" s="74"/>
      <c r="BZ1344" s="74"/>
      <c r="CA1344" s="74"/>
      <c r="CB1344" s="74"/>
      <c r="CH1344" s="74"/>
      <c r="CI1344" s="74"/>
      <c r="CJ1344" s="74"/>
      <c r="CP1344" s="74"/>
      <c r="CQ1344" s="74"/>
      <c r="CR1344" s="74"/>
      <c r="CX1344" s="74"/>
      <c r="CY1344" s="74"/>
      <c r="CZ1344" s="74"/>
      <c r="DF1344" s="74"/>
      <c r="DG1344" s="74"/>
      <c r="DH1344" s="74"/>
      <c r="DN1344" s="74"/>
      <c r="DO1344" s="74"/>
      <c r="DP1344" s="74"/>
      <c r="DV1344" s="74"/>
      <c r="DW1344" s="74"/>
      <c r="DX1344" s="74"/>
      <c r="ED1344" s="74"/>
      <c r="EE1344" s="74"/>
      <c r="EF1344" s="74"/>
      <c r="EL1344" s="74"/>
      <c r="EM1344" s="74"/>
      <c r="EN1344" s="74"/>
      <c r="ET1344" s="74"/>
      <c r="EU1344" s="74"/>
      <c r="EV1344" s="74"/>
    </row>
    <row r="1345" spans="12:152" s="73" customFormat="1" ht="13.5" x14ac:dyDescent="0.3">
      <c r="L1345" s="74"/>
      <c r="N1345" s="74">
        <v>5.0000000000000002E-11</v>
      </c>
      <c r="O1345" s="74">
        <v>3.5967055007400002</v>
      </c>
      <c r="P1345" s="74">
        <v>131072.29944718399</v>
      </c>
      <c r="Q1345" s="73">
        <f t="shared" ref="Q1345:Q1380" si="484">N1345*COS(O1345+P1345*$C$32)</f>
        <v>-3.8811531223071868E-11</v>
      </c>
      <c r="R1345" s="73">
        <f t="shared" ref="R1345:R1380" si="485">N1345*COS(O1345+P1345*$C$53)</f>
        <v>-3.8726765515306572E-11</v>
      </c>
      <c r="S1345" s="73">
        <f t="shared" ref="S1345:S1380" si="486">N1345*COS(O1345+P1345*$C$74)</f>
        <v>-3.8726758386481279E-11</v>
      </c>
      <c r="T1345" s="73">
        <f t="shared" ref="T1345:T1380" si="487">N1345*COS(O1345+P1345*$C$95)</f>
        <v>-3.8726758385877223E-11</v>
      </c>
      <c r="V1345" s="74"/>
      <c r="W1345" s="74"/>
      <c r="X1345" s="74"/>
      <c r="AD1345" s="74"/>
      <c r="AE1345" s="74"/>
      <c r="AF1345" s="74"/>
      <c r="AL1345" s="74"/>
      <c r="AM1345" s="74"/>
      <c r="AN1345" s="74"/>
      <c r="AT1345" s="74"/>
      <c r="AU1345" s="74"/>
      <c r="AV1345" s="74"/>
      <c r="BB1345" s="74"/>
      <c r="BC1345" s="74"/>
      <c r="BD1345" s="74"/>
      <c r="BJ1345" s="74"/>
      <c r="BK1345" s="74"/>
      <c r="BL1345" s="74"/>
      <c r="BR1345" s="74"/>
      <c r="BS1345" s="74"/>
      <c r="BT1345" s="74"/>
      <c r="BZ1345" s="74"/>
      <c r="CA1345" s="74"/>
      <c r="CB1345" s="74"/>
      <c r="CH1345" s="74"/>
      <c r="CI1345" s="74"/>
      <c r="CJ1345" s="74"/>
      <c r="CP1345" s="74"/>
      <c r="CQ1345" s="74"/>
      <c r="CR1345" s="74"/>
      <c r="CX1345" s="74"/>
      <c r="CY1345" s="74"/>
      <c r="CZ1345" s="74"/>
      <c r="DF1345" s="74"/>
      <c r="DG1345" s="74"/>
      <c r="DH1345" s="74"/>
      <c r="DN1345" s="74"/>
      <c r="DO1345" s="74"/>
      <c r="DP1345" s="74"/>
      <c r="DV1345" s="74"/>
      <c r="DW1345" s="74"/>
      <c r="DX1345" s="74"/>
      <c r="ED1345" s="74"/>
      <c r="EE1345" s="74"/>
      <c r="EF1345" s="74"/>
      <c r="EL1345" s="74"/>
      <c r="EM1345" s="74"/>
      <c r="EN1345" s="74"/>
      <c r="ET1345" s="74"/>
      <c r="EU1345" s="74"/>
      <c r="EV1345" s="74"/>
    </row>
    <row r="1346" spans="12:152" s="73" customFormat="1" ht="13.5" x14ac:dyDescent="0.3">
      <c r="L1346" s="74"/>
      <c r="N1346" s="74">
        <v>5.0000000000000002E-11</v>
      </c>
      <c r="O1346" s="74">
        <v>8.8426847249999996E-2</v>
      </c>
      <c r="P1346" s="74">
        <v>27993.367906514599</v>
      </c>
      <c r="Q1346" s="73">
        <f t="shared" si="484"/>
        <v>-3.5645571542488417E-11</v>
      </c>
      <c r="R1346" s="73">
        <f t="shared" si="485"/>
        <v>-3.5625462114635938E-11</v>
      </c>
      <c r="S1346" s="73">
        <f t="shared" si="486"/>
        <v>-3.5625460425715443E-11</v>
      </c>
      <c r="T1346" s="73">
        <f t="shared" si="487"/>
        <v>-3.5625460425573853E-11</v>
      </c>
      <c r="V1346" s="74"/>
      <c r="W1346" s="74"/>
      <c r="X1346" s="74"/>
      <c r="AD1346" s="74"/>
      <c r="AE1346" s="74"/>
      <c r="AF1346" s="74"/>
      <c r="AL1346" s="74"/>
      <c r="AM1346" s="74"/>
      <c r="AN1346" s="74"/>
      <c r="AT1346" s="74"/>
      <c r="AU1346" s="74"/>
      <c r="AV1346" s="74"/>
      <c r="BB1346" s="74"/>
      <c r="BC1346" s="74"/>
      <c r="BD1346" s="74"/>
      <c r="BJ1346" s="74"/>
      <c r="BK1346" s="74"/>
      <c r="BL1346" s="74"/>
      <c r="BR1346" s="74"/>
      <c r="BS1346" s="74"/>
      <c r="BT1346" s="74"/>
      <c r="BZ1346" s="74"/>
      <c r="CA1346" s="74"/>
      <c r="CB1346" s="74"/>
      <c r="CH1346" s="74"/>
      <c r="CI1346" s="74"/>
      <c r="CJ1346" s="74"/>
      <c r="CP1346" s="74"/>
      <c r="CQ1346" s="74"/>
      <c r="CR1346" s="74"/>
      <c r="CX1346" s="74"/>
      <c r="CY1346" s="74"/>
      <c r="CZ1346" s="74"/>
      <c r="DF1346" s="74"/>
      <c r="DG1346" s="74"/>
      <c r="DH1346" s="74"/>
      <c r="DN1346" s="74"/>
      <c r="DO1346" s="74"/>
      <c r="DP1346" s="74"/>
      <c r="DV1346" s="74"/>
      <c r="DW1346" s="74"/>
      <c r="DX1346" s="74"/>
      <c r="ED1346" s="74"/>
      <c r="EE1346" s="74"/>
      <c r="EF1346" s="74"/>
      <c r="EL1346" s="74"/>
      <c r="EM1346" s="74"/>
      <c r="EN1346" s="74"/>
      <c r="ET1346" s="74"/>
      <c r="EU1346" s="74"/>
      <c r="EV1346" s="74"/>
    </row>
    <row r="1347" spans="12:152" s="73" customFormat="1" ht="13.5" x14ac:dyDescent="0.3">
      <c r="L1347" s="74"/>
      <c r="N1347" s="74">
        <v>6E-11</v>
      </c>
      <c r="O1347" s="74">
        <v>3.9203436499999997E-3</v>
      </c>
      <c r="P1347" s="74">
        <v>73891.833057948301</v>
      </c>
      <c r="Q1347" s="73">
        <f t="shared" si="484"/>
        <v>5.9895782213552743E-11</v>
      </c>
      <c r="R1347" s="73">
        <f t="shared" si="485"/>
        <v>5.9901063468742116E-11</v>
      </c>
      <c r="S1347" s="73">
        <f t="shared" si="486"/>
        <v>5.9901063906406428E-11</v>
      </c>
      <c r="T1347" s="73">
        <f t="shared" si="487"/>
        <v>5.9901063906443238E-11</v>
      </c>
      <c r="V1347" s="74"/>
      <c r="W1347" s="74"/>
      <c r="X1347" s="74"/>
      <c r="AD1347" s="74"/>
      <c r="AE1347" s="74"/>
      <c r="AF1347" s="74"/>
      <c r="AL1347" s="74"/>
      <c r="AM1347" s="74"/>
      <c r="AN1347" s="74"/>
      <c r="AT1347" s="74"/>
      <c r="AU1347" s="74"/>
      <c r="AV1347" s="74"/>
      <c r="BB1347" s="74"/>
      <c r="BC1347" s="74"/>
      <c r="BD1347" s="74"/>
      <c r="BJ1347" s="74"/>
      <c r="BK1347" s="74"/>
      <c r="BL1347" s="74"/>
      <c r="BR1347" s="74"/>
      <c r="BS1347" s="74"/>
      <c r="BT1347" s="74"/>
      <c r="BZ1347" s="74"/>
      <c r="CA1347" s="74"/>
      <c r="CB1347" s="74"/>
      <c r="CH1347" s="74"/>
      <c r="CI1347" s="74"/>
      <c r="CJ1347" s="74"/>
      <c r="CP1347" s="74"/>
      <c r="CQ1347" s="74"/>
      <c r="CR1347" s="74"/>
      <c r="CX1347" s="74"/>
      <c r="CY1347" s="74"/>
      <c r="CZ1347" s="74"/>
      <c r="DF1347" s="74"/>
      <c r="DG1347" s="74"/>
      <c r="DH1347" s="74"/>
      <c r="DN1347" s="74"/>
      <c r="DO1347" s="74"/>
      <c r="DP1347" s="74"/>
      <c r="DV1347" s="74"/>
      <c r="DW1347" s="74"/>
      <c r="DX1347" s="74"/>
      <c r="ED1347" s="74"/>
      <c r="EE1347" s="74"/>
      <c r="EF1347" s="74"/>
      <c r="EL1347" s="74"/>
      <c r="EM1347" s="74"/>
      <c r="EN1347" s="74"/>
      <c r="ET1347" s="74"/>
      <c r="EU1347" s="74"/>
      <c r="EV1347" s="74"/>
    </row>
    <row r="1348" spans="12:152" s="73" customFormat="1" ht="13.5" x14ac:dyDescent="0.3">
      <c r="L1348" s="74"/>
      <c r="N1348" s="74">
        <v>6E-11</v>
      </c>
      <c r="O1348" s="74">
        <v>4.6897974690600002</v>
      </c>
      <c r="P1348" s="74">
        <v>26149.6291163143</v>
      </c>
      <c r="Q1348" s="73">
        <f t="shared" si="484"/>
        <v>-3.2978766544448842E-11</v>
      </c>
      <c r="R1348" s="73">
        <f t="shared" si="485"/>
        <v>-3.2951915627252784E-11</v>
      </c>
      <c r="S1348" s="73">
        <f t="shared" si="486"/>
        <v>-3.2951913372399225E-11</v>
      </c>
      <c r="T1348" s="73">
        <f t="shared" si="487"/>
        <v>-3.2951913372208262E-11</v>
      </c>
      <c r="V1348" s="74"/>
      <c r="W1348" s="74"/>
      <c r="X1348" s="74"/>
      <c r="AD1348" s="74"/>
      <c r="AE1348" s="74"/>
      <c r="AF1348" s="74"/>
      <c r="AL1348" s="74"/>
      <c r="AM1348" s="74"/>
      <c r="AN1348" s="74"/>
      <c r="AT1348" s="74"/>
      <c r="AU1348" s="74"/>
      <c r="AV1348" s="74"/>
      <c r="BB1348" s="74"/>
      <c r="BC1348" s="74"/>
      <c r="BD1348" s="74"/>
      <c r="BJ1348" s="74"/>
      <c r="BK1348" s="74"/>
      <c r="BL1348" s="74"/>
      <c r="BR1348" s="74"/>
      <c r="BS1348" s="74"/>
      <c r="BT1348" s="74"/>
      <c r="BZ1348" s="74"/>
      <c r="CA1348" s="74"/>
      <c r="CB1348" s="74"/>
      <c r="CH1348" s="74"/>
      <c r="CI1348" s="74"/>
      <c r="CJ1348" s="74"/>
      <c r="CP1348" s="74"/>
      <c r="CQ1348" s="74"/>
      <c r="CR1348" s="74"/>
      <c r="CX1348" s="74"/>
      <c r="CY1348" s="74"/>
      <c r="CZ1348" s="74"/>
      <c r="DF1348" s="74"/>
      <c r="DG1348" s="74"/>
      <c r="DH1348" s="74"/>
      <c r="DN1348" s="74"/>
      <c r="DO1348" s="74"/>
      <c r="DP1348" s="74"/>
      <c r="DV1348" s="74"/>
      <c r="DW1348" s="74"/>
      <c r="DX1348" s="74"/>
      <c r="ED1348" s="74"/>
      <c r="EE1348" s="74"/>
      <c r="EF1348" s="74"/>
      <c r="EL1348" s="74"/>
      <c r="EM1348" s="74"/>
      <c r="EN1348" s="74"/>
      <c r="ET1348" s="74"/>
      <c r="EU1348" s="74"/>
      <c r="EV1348" s="74"/>
    </row>
    <row r="1349" spans="12:152" s="73" customFormat="1" ht="13.5" x14ac:dyDescent="0.3">
      <c r="L1349" s="74"/>
      <c r="N1349" s="74">
        <v>5.0000000000000002E-11</v>
      </c>
      <c r="O1349" s="74">
        <v>4.6178975658099999</v>
      </c>
      <c r="P1349" s="74">
        <v>20894.536082776402</v>
      </c>
      <c r="Q1349" s="73">
        <f t="shared" si="484"/>
        <v>-9.8138470360945621E-13</v>
      </c>
      <c r="R1349" s="73">
        <f t="shared" si="485"/>
        <v>-1.0027785981785548E-12</v>
      </c>
      <c r="S1349" s="73">
        <f t="shared" si="486"/>
        <v>-1.0027803944443954E-12</v>
      </c>
      <c r="T1349" s="73">
        <f t="shared" si="487"/>
        <v>-1.0027803945978417E-12</v>
      </c>
      <c r="V1349" s="74"/>
      <c r="W1349" s="74"/>
      <c r="X1349" s="74"/>
      <c r="AD1349" s="74"/>
      <c r="AE1349" s="74"/>
      <c r="AF1349" s="74"/>
      <c r="AL1349" s="74"/>
      <c r="AM1349" s="74"/>
      <c r="AN1349" s="74"/>
      <c r="AT1349" s="74"/>
      <c r="AU1349" s="74"/>
      <c r="AV1349" s="74"/>
      <c r="BB1349" s="74"/>
      <c r="BC1349" s="74"/>
      <c r="BD1349" s="74"/>
      <c r="BJ1349" s="74"/>
      <c r="BK1349" s="74"/>
      <c r="BL1349" s="74"/>
      <c r="BR1349" s="74"/>
      <c r="BS1349" s="74"/>
      <c r="BT1349" s="74"/>
      <c r="BZ1349" s="74"/>
      <c r="CA1349" s="74"/>
      <c r="CB1349" s="74"/>
      <c r="CH1349" s="74"/>
      <c r="CI1349" s="74"/>
      <c r="CJ1349" s="74"/>
      <c r="CP1349" s="74"/>
      <c r="CQ1349" s="74"/>
      <c r="CR1349" s="74"/>
      <c r="CX1349" s="74"/>
      <c r="CY1349" s="74"/>
      <c r="CZ1349" s="74"/>
      <c r="DF1349" s="74"/>
      <c r="DG1349" s="74"/>
      <c r="DH1349" s="74"/>
      <c r="DN1349" s="74"/>
      <c r="DO1349" s="74"/>
      <c r="DP1349" s="74"/>
      <c r="DV1349" s="74"/>
      <c r="DW1349" s="74"/>
      <c r="DX1349" s="74"/>
      <c r="ED1349" s="74"/>
      <c r="EE1349" s="74"/>
      <c r="EF1349" s="74"/>
      <c r="EL1349" s="74"/>
      <c r="EM1349" s="74"/>
      <c r="EN1349" s="74"/>
      <c r="ET1349" s="74"/>
      <c r="EU1349" s="74"/>
      <c r="EV1349" s="74"/>
    </row>
    <row r="1350" spans="12:152" s="73" customFormat="1" ht="13.5" x14ac:dyDescent="0.3">
      <c r="L1350" s="74"/>
      <c r="N1350" s="74">
        <v>5.0000000000000002E-11</v>
      </c>
      <c r="O1350" s="74">
        <v>3.5709323278</v>
      </c>
      <c r="P1350" s="74">
        <v>53654.672857212703</v>
      </c>
      <c r="Q1350" s="73">
        <f t="shared" si="484"/>
        <v>-4.5418028454656826E-12</v>
      </c>
      <c r="R1350" s="73">
        <f t="shared" si="485"/>
        <v>-4.4870794922472994E-12</v>
      </c>
      <c r="S1350" s="73">
        <f t="shared" si="486"/>
        <v>-4.4870748973369108E-12</v>
      </c>
      <c r="T1350" s="73">
        <f t="shared" si="487"/>
        <v>-4.4870748969462731E-12</v>
      </c>
      <c r="V1350" s="74"/>
      <c r="W1350" s="74"/>
      <c r="X1350" s="74"/>
      <c r="AD1350" s="74"/>
      <c r="AE1350" s="74"/>
      <c r="AF1350" s="74"/>
      <c r="AL1350" s="74"/>
      <c r="AM1350" s="74"/>
      <c r="AN1350" s="74"/>
      <c r="AT1350" s="74"/>
      <c r="AU1350" s="74"/>
      <c r="AV1350" s="74"/>
      <c r="BB1350" s="74"/>
      <c r="BC1350" s="74"/>
      <c r="BD1350" s="74"/>
      <c r="BJ1350" s="74"/>
      <c r="BK1350" s="74"/>
      <c r="BL1350" s="74"/>
      <c r="BR1350" s="74"/>
      <c r="BS1350" s="74"/>
      <c r="BT1350" s="74"/>
      <c r="BZ1350" s="74"/>
      <c r="CA1350" s="74"/>
      <c r="CB1350" s="74"/>
      <c r="CH1350" s="74"/>
      <c r="CI1350" s="74"/>
      <c r="CJ1350" s="74"/>
      <c r="CP1350" s="74"/>
      <c r="CQ1350" s="74"/>
      <c r="CR1350" s="74"/>
      <c r="CX1350" s="74"/>
      <c r="CY1350" s="74"/>
      <c r="CZ1350" s="74"/>
      <c r="DF1350" s="74"/>
      <c r="DG1350" s="74"/>
      <c r="DH1350" s="74"/>
      <c r="DN1350" s="74"/>
      <c r="DO1350" s="74"/>
      <c r="DP1350" s="74"/>
      <c r="DV1350" s="74"/>
      <c r="DW1350" s="74"/>
      <c r="DX1350" s="74"/>
      <c r="ED1350" s="74"/>
      <c r="EE1350" s="74"/>
      <c r="EF1350" s="74"/>
      <c r="EL1350" s="74"/>
      <c r="EM1350" s="74"/>
      <c r="EN1350" s="74"/>
      <c r="ET1350" s="74"/>
      <c r="EU1350" s="74"/>
      <c r="EV1350" s="74"/>
    </row>
    <row r="1351" spans="12:152" s="73" customFormat="1" ht="13.5" x14ac:dyDescent="0.3">
      <c r="L1351" s="74"/>
      <c r="N1351" s="74">
        <v>5.0000000000000002E-11</v>
      </c>
      <c r="O1351" s="74">
        <v>0.36682731237999999</v>
      </c>
      <c r="P1351" s="74">
        <v>146505.581569345</v>
      </c>
      <c r="Q1351" s="73">
        <f t="shared" si="484"/>
        <v>6.9138008068444659E-12</v>
      </c>
      <c r="R1351" s="73">
        <f t="shared" si="485"/>
        <v>6.7651747368873005E-12</v>
      </c>
      <c r="S1351" s="73">
        <f t="shared" si="486"/>
        <v>6.7651622553642908E-12</v>
      </c>
      <c r="T1351" s="73">
        <f t="shared" si="487"/>
        <v>6.7651622543054609E-12</v>
      </c>
      <c r="V1351" s="74"/>
      <c r="W1351" s="74"/>
      <c r="X1351" s="74"/>
      <c r="AD1351" s="74"/>
      <c r="AE1351" s="74"/>
      <c r="AF1351" s="74"/>
      <c r="AL1351" s="74"/>
      <c r="AM1351" s="74"/>
      <c r="AN1351" s="74"/>
      <c r="AT1351" s="74"/>
      <c r="AU1351" s="74"/>
      <c r="AV1351" s="74"/>
      <c r="BB1351" s="74"/>
      <c r="BC1351" s="74"/>
      <c r="BD1351" s="74"/>
      <c r="BJ1351" s="74"/>
      <c r="BK1351" s="74"/>
      <c r="BL1351" s="74"/>
      <c r="BR1351" s="74"/>
      <c r="BS1351" s="74"/>
      <c r="BT1351" s="74"/>
      <c r="BZ1351" s="74"/>
      <c r="CA1351" s="74"/>
      <c r="CB1351" s="74"/>
      <c r="CH1351" s="74"/>
      <c r="CI1351" s="74"/>
      <c r="CJ1351" s="74"/>
      <c r="CP1351" s="74"/>
      <c r="CQ1351" s="74"/>
      <c r="CR1351" s="74"/>
      <c r="CX1351" s="74"/>
      <c r="CY1351" s="74"/>
      <c r="CZ1351" s="74"/>
      <c r="DF1351" s="74"/>
      <c r="DG1351" s="74"/>
      <c r="DH1351" s="74"/>
      <c r="DN1351" s="74"/>
      <c r="DO1351" s="74"/>
      <c r="DP1351" s="74"/>
      <c r="DV1351" s="74"/>
      <c r="DW1351" s="74"/>
      <c r="DX1351" s="74"/>
      <c r="ED1351" s="74"/>
      <c r="EE1351" s="74"/>
      <c r="EF1351" s="74"/>
      <c r="EL1351" s="74"/>
      <c r="EM1351" s="74"/>
      <c r="EN1351" s="74"/>
      <c r="ET1351" s="74"/>
      <c r="EU1351" s="74"/>
      <c r="EV1351" s="74"/>
    </row>
    <row r="1352" spans="12:152" s="73" customFormat="1" ht="13.5" x14ac:dyDescent="0.3">
      <c r="L1352" s="74"/>
      <c r="N1352" s="74">
        <v>5.0000000000000002E-11</v>
      </c>
      <c r="O1352" s="74">
        <v>1.4054582464000001</v>
      </c>
      <c r="P1352" s="74">
        <v>233202.055378883</v>
      </c>
      <c r="Q1352" s="73">
        <f t="shared" si="484"/>
        <v>4.7939221135490046E-11</v>
      </c>
      <c r="R1352" s="73">
        <f t="shared" si="485"/>
        <v>4.8006531706293922E-11</v>
      </c>
      <c r="S1352" s="73">
        <f t="shared" si="486"/>
        <v>4.8006537311859378E-11</v>
      </c>
      <c r="T1352" s="73">
        <f t="shared" si="487"/>
        <v>4.8006537312336099E-11</v>
      </c>
      <c r="V1352" s="74"/>
      <c r="W1352" s="74"/>
      <c r="X1352" s="74"/>
      <c r="AD1352" s="74"/>
      <c r="AE1352" s="74"/>
      <c r="AF1352" s="74"/>
      <c r="AL1352" s="74"/>
      <c r="AM1352" s="74"/>
      <c r="AN1352" s="74"/>
      <c r="AT1352" s="74"/>
      <c r="AU1352" s="74"/>
      <c r="AV1352" s="74"/>
      <c r="BB1352" s="74"/>
      <c r="BC1352" s="74"/>
      <c r="BD1352" s="74"/>
      <c r="BJ1352" s="74"/>
      <c r="BK1352" s="74"/>
      <c r="BL1352" s="74"/>
      <c r="BR1352" s="74"/>
      <c r="BS1352" s="74"/>
      <c r="BT1352" s="74"/>
      <c r="BZ1352" s="74"/>
      <c r="CA1352" s="74"/>
      <c r="CB1352" s="74"/>
      <c r="CH1352" s="74"/>
      <c r="CI1352" s="74"/>
      <c r="CJ1352" s="74"/>
      <c r="CP1352" s="74"/>
      <c r="CQ1352" s="74"/>
      <c r="CR1352" s="74"/>
      <c r="CX1352" s="74"/>
      <c r="CY1352" s="74"/>
      <c r="CZ1352" s="74"/>
      <c r="DF1352" s="74"/>
      <c r="DG1352" s="74"/>
      <c r="DH1352" s="74"/>
      <c r="DN1352" s="74"/>
      <c r="DO1352" s="74"/>
      <c r="DP1352" s="74"/>
      <c r="DV1352" s="74"/>
      <c r="DW1352" s="74"/>
      <c r="DX1352" s="74"/>
      <c r="ED1352" s="74"/>
      <c r="EE1352" s="74"/>
      <c r="EF1352" s="74"/>
      <c r="EL1352" s="74"/>
      <c r="EM1352" s="74"/>
      <c r="EN1352" s="74"/>
      <c r="ET1352" s="74"/>
      <c r="EU1352" s="74"/>
      <c r="EV1352" s="74"/>
    </row>
    <row r="1353" spans="12:152" s="73" customFormat="1" ht="13.5" x14ac:dyDescent="0.3">
      <c r="L1353" s="74"/>
      <c r="N1353" s="74">
        <v>6E-11</v>
      </c>
      <c r="O1353" s="74">
        <v>2.3543945637800001</v>
      </c>
      <c r="P1353" s="74">
        <v>139543.42270198799</v>
      </c>
      <c r="Q1353" s="73">
        <f t="shared" si="484"/>
        <v>5.0378570679573017E-11</v>
      </c>
      <c r="R1353" s="73">
        <f t="shared" si="485"/>
        <v>5.047150648684392E-11</v>
      </c>
      <c r="S1353" s="73">
        <f t="shared" si="486"/>
        <v>5.0471514272633828E-11</v>
      </c>
      <c r="T1353" s="73">
        <f t="shared" si="487"/>
        <v>5.0471514273283003E-11</v>
      </c>
      <c r="V1353" s="74"/>
      <c r="W1353" s="74"/>
      <c r="X1353" s="74"/>
      <c r="AD1353" s="74"/>
      <c r="AE1353" s="74"/>
      <c r="AF1353" s="74"/>
      <c r="AL1353" s="74"/>
      <c r="AM1353" s="74"/>
      <c r="AN1353" s="74"/>
      <c r="AT1353" s="74"/>
      <c r="AU1353" s="74"/>
      <c r="AV1353" s="74"/>
      <c r="BB1353" s="74"/>
      <c r="BC1353" s="74"/>
      <c r="BD1353" s="74"/>
      <c r="BJ1353" s="74"/>
      <c r="BK1353" s="74"/>
      <c r="BL1353" s="74"/>
      <c r="BR1353" s="74"/>
      <c r="BS1353" s="74"/>
      <c r="BT1353" s="74"/>
      <c r="BZ1353" s="74"/>
      <c r="CA1353" s="74"/>
      <c r="CB1353" s="74"/>
      <c r="CH1353" s="74"/>
      <c r="CI1353" s="74"/>
      <c r="CJ1353" s="74"/>
      <c r="CP1353" s="74"/>
      <c r="CQ1353" s="74"/>
      <c r="CR1353" s="74"/>
      <c r="CX1353" s="74"/>
      <c r="CY1353" s="74"/>
      <c r="CZ1353" s="74"/>
      <c r="DF1353" s="74"/>
      <c r="DG1353" s="74"/>
      <c r="DH1353" s="74"/>
      <c r="DN1353" s="74"/>
      <c r="DO1353" s="74"/>
      <c r="DP1353" s="74"/>
      <c r="DV1353" s="74"/>
      <c r="DW1353" s="74"/>
      <c r="DX1353" s="74"/>
      <c r="ED1353" s="74"/>
      <c r="EE1353" s="74"/>
      <c r="EF1353" s="74"/>
      <c r="EL1353" s="74"/>
      <c r="EM1353" s="74"/>
      <c r="EN1353" s="74"/>
      <c r="ET1353" s="74"/>
      <c r="EU1353" s="74"/>
      <c r="EV1353" s="74"/>
    </row>
    <row r="1354" spans="12:152" s="73" customFormat="1" ht="13.5" x14ac:dyDescent="0.3">
      <c r="L1354" s="74"/>
      <c r="N1354" s="74">
        <v>3.9999999999999998E-11</v>
      </c>
      <c r="O1354" s="74">
        <v>1.28935961583</v>
      </c>
      <c r="P1354" s="74">
        <v>234364.530083291</v>
      </c>
      <c r="Q1354" s="73">
        <f t="shared" si="484"/>
        <v>3.9176696848660186E-11</v>
      </c>
      <c r="R1354" s="73">
        <f t="shared" si="485"/>
        <v>3.921500170606487E-11</v>
      </c>
      <c r="S1354" s="73">
        <f t="shared" si="486"/>
        <v>3.9215004884293504E-11</v>
      </c>
      <c r="T1354" s="73">
        <f t="shared" si="487"/>
        <v>3.9215004884562448E-11</v>
      </c>
      <c r="V1354" s="74"/>
      <c r="W1354" s="74"/>
      <c r="X1354" s="74"/>
      <c r="AD1354" s="74"/>
      <c r="AE1354" s="74"/>
      <c r="AF1354" s="74"/>
      <c r="AL1354" s="74"/>
      <c r="AM1354" s="74"/>
      <c r="AN1354" s="74"/>
      <c r="AT1354" s="74"/>
      <c r="AU1354" s="74"/>
      <c r="AV1354" s="74"/>
      <c r="BB1354" s="74"/>
      <c r="BC1354" s="74"/>
      <c r="BD1354" s="74"/>
      <c r="BJ1354" s="74"/>
      <c r="BK1354" s="74"/>
      <c r="BL1354" s="74"/>
      <c r="BR1354" s="74"/>
      <c r="BS1354" s="74"/>
      <c r="BT1354" s="74"/>
      <c r="BZ1354" s="74"/>
      <c r="CA1354" s="74"/>
      <c r="CB1354" s="74"/>
      <c r="CH1354" s="74"/>
      <c r="CI1354" s="74"/>
      <c r="CJ1354" s="74"/>
      <c r="CP1354" s="74"/>
      <c r="CQ1354" s="74"/>
      <c r="CR1354" s="74"/>
      <c r="CX1354" s="74"/>
      <c r="CY1354" s="74"/>
      <c r="CZ1354" s="74"/>
      <c r="DF1354" s="74"/>
      <c r="DG1354" s="74"/>
      <c r="DH1354" s="74"/>
      <c r="DN1354" s="74"/>
      <c r="DO1354" s="74"/>
      <c r="DP1354" s="74"/>
      <c r="DV1354" s="74"/>
      <c r="DW1354" s="74"/>
      <c r="DX1354" s="74"/>
      <c r="ED1354" s="74"/>
      <c r="EE1354" s="74"/>
      <c r="EF1354" s="74"/>
      <c r="EL1354" s="74"/>
      <c r="EM1354" s="74"/>
      <c r="EN1354" s="74"/>
      <c r="ET1354" s="74"/>
      <c r="EU1354" s="74"/>
      <c r="EV1354" s="74"/>
    </row>
    <row r="1355" spans="12:152" s="73" customFormat="1" ht="13.5" x14ac:dyDescent="0.3">
      <c r="L1355" s="74"/>
      <c r="N1355" s="74">
        <v>3.9999999999999998E-11</v>
      </c>
      <c r="O1355" s="74">
        <v>1.10749672173</v>
      </c>
      <c r="P1355" s="74">
        <v>51086.097491954701</v>
      </c>
      <c r="Q1355" s="73">
        <f t="shared" si="484"/>
        <v>4.3398152330010172E-12</v>
      </c>
      <c r="R1355" s="73">
        <f t="shared" si="485"/>
        <v>4.3814196276161759E-12</v>
      </c>
      <c r="S1355" s="73">
        <f t="shared" si="486"/>
        <v>4.3814231206041315E-12</v>
      </c>
      <c r="T1355" s="73">
        <f t="shared" si="487"/>
        <v>4.381423120897939E-12</v>
      </c>
      <c r="V1355" s="74"/>
      <c r="W1355" s="74"/>
      <c r="X1355" s="74"/>
      <c r="AD1355" s="74"/>
      <c r="AE1355" s="74"/>
      <c r="AF1355" s="74"/>
      <c r="AL1355" s="74"/>
      <c r="AM1355" s="74"/>
      <c r="AN1355" s="74"/>
      <c r="AT1355" s="74"/>
      <c r="AU1355" s="74"/>
      <c r="AV1355" s="74"/>
      <c r="BB1355" s="74"/>
      <c r="BC1355" s="74"/>
      <c r="BD1355" s="74"/>
      <c r="BJ1355" s="74"/>
      <c r="BK1355" s="74"/>
      <c r="BL1355" s="74"/>
      <c r="BR1355" s="74"/>
      <c r="BS1355" s="74"/>
      <c r="BT1355" s="74"/>
      <c r="BZ1355" s="74"/>
      <c r="CA1355" s="74"/>
      <c r="CB1355" s="74"/>
      <c r="CH1355" s="74"/>
      <c r="CI1355" s="74"/>
      <c r="CJ1355" s="74"/>
      <c r="CP1355" s="74"/>
      <c r="CQ1355" s="74"/>
      <c r="CR1355" s="74"/>
      <c r="CX1355" s="74"/>
      <c r="CY1355" s="74"/>
      <c r="CZ1355" s="74"/>
      <c r="DF1355" s="74"/>
      <c r="DG1355" s="74"/>
      <c r="DH1355" s="74"/>
      <c r="DN1355" s="74"/>
      <c r="DO1355" s="74"/>
      <c r="DP1355" s="74"/>
      <c r="DV1355" s="74"/>
      <c r="DW1355" s="74"/>
      <c r="DX1355" s="74"/>
      <c r="ED1355" s="74"/>
      <c r="EE1355" s="74"/>
      <c r="EF1355" s="74"/>
      <c r="EL1355" s="74"/>
      <c r="EM1355" s="74"/>
      <c r="EN1355" s="74"/>
      <c r="ET1355" s="74"/>
      <c r="EU1355" s="74"/>
      <c r="EV1355" s="74"/>
    </row>
    <row r="1356" spans="12:152" s="73" customFormat="1" ht="13.5" x14ac:dyDescent="0.3">
      <c r="L1356" s="74"/>
      <c r="N1356" s="74">
        <v>5.0000000000000002E-11</v>
      </c>
      <c r="O1356" s="74">
        <v>3.64294402198</v>
      </c>
      <c r="P1356" s="74">
        <v>27331.390743252599</v>
      </c>
      <c r="Q1356" s="73">
        <f t="shared" si="484"/>
        <v>6.0064638803828468E-12</v>
      </c>
      <c r="R1356" s="73">
        <f t="shared" si="485"/>
        <v>6.0342503347935295E-12</v>
      </c>
      <c r="S1356" s="73">
        <f t="shared" si="486"/>
        <v>6.0342526677221402E-12</v>
      </c>
      <c r="T1356" s="73">
        <f t="shared" si="487"/>
        <v>6.0342526679196385E-12</v>
      </c>
      <c r="V1356" s="74"/>
      <c r="W1356" s="74"/>
      <c r="X1356" s="74"/>
      <c r="AD1356" s="74"/>
      <c r="AE1356" s="74"/>
      <c r="AF1356" s="74"/>
      <c r="AL1356" s="74"/>
      <c r="AM1356" s="74"/>
      <c r="AN1356" s="74"/>
      <c r="AT1356" s="74"/>
      <c r="AU1356" s="74"/>
      <c r="AV1356" s="74"/>
      <c r="BB1356" s="74"/>
      <c r="BC1356" s="74"/>
      <c r="BD1356" s="74"/>
      <c r="BJ1356" s="74"/>
      <c r="BK1356" s="74"/>
      <c r="BL1356" s="74"/>
      <c r="BR1356" s="74"/>
      <c r="BS1356" s="74"/>
      <c r="BT1356" s="74"/>
      <c r="BZ1356" s="74"/>
      <c r="CA1356" s="74"/>
      <c r="CB1356" s="74"/>
      <c r="CH1356" s="74"/>
      <c r="CI1356" s="74"/>
      <c r="CJ1356" s="74"/>
      <c r="CP1356" s="74"/>
      <c r="CQ1356" s="74"/>
      <c r="CR1356" s="74"/>
      <c r="CX1356" s="74"/>
      <c r="CY1356" s="74"/>
      <c r="CZ1356" s="74"/>
      <c r="DF1356" s="74"/>
      <c r="DG1356" s="74"/>
      <c r="DH1356" s="74"/>
      <c r="DN1356" s="74"/>
      <c r="DO1356" s="74"/>
      <c r="DP1356" s="74"/>
      <c r="DV1356" s="74"/>
      <c r="DW1356" s="74"/>
      <c r="DX1356" s="74"/>
      <c r="ED1356" s="74"/>
      <c r="EE1356" s="74"/>
      <c r="EF1356" s="74"/>
      <c r="EL1356" s="74"/>
      <c r="EM1356" s="74"/>
      <c r="EN1356" s="74"/>
      <c r="ET1356" s="74"/>
      <c r="EU1356" s="74"/>
      <c r="EV1356" s="74"/>
    </row>
    <row r="1357" spans="12:152" s="73" customFormat="1" ht="13.5" x14ac:dyDescent="0.3">
      <c r="L1357" s="74"/>
      <c r="N1357" s="74">
        <v>3.9999999999999998E-11</v>
      </c>
      <c r="O1357" s="74">
        <v>2.1606013399999998E-3</v>
      </c>
      <c r="P1357" s="74">
        <v>213255.17862965199</v>
      </c>
      <c r="Q1357" s="73">
        <f t="shared" si="484"/>
        <v>-2.5806198984208087E-12</v>
      </c>
      <c r="R1357" s="73">
        <f t="shared" si="485"/>
        <v>-2.4062440124590537E-12</v>
      </c>
      <c r="S1357" s="73">
        <f t="shared" si="486"/>
        <v>-2.4062293695309084E-12</v>
      </c>
      <c r="T1357" s="73">
        <f t="shared" si="487"/>
        <v>-2.4062293682962359E-12</v>
      </c>
      <c r="V1357" s="74"/>
      <c r="W1357" s="74"/>
      <c r="X1357" s="74"/>
      <c r="AD1357" s="74"/>
      <c r="AE1357" s="74"/>
      <c r="AF1357" s="74"/>
      <c r="AL1357" s="74"/>
      <c r="AM1357" s="74"/>
      <c r="AN1357" s="74"/>
      <c r="AT1357" s="74"/>
      <c r="AU1357" s="74"/>
      <c r="AV1357" s="74"/>
      <c r="BB1357" s="74"/>
      <c r="BC1357" s="74"/>
      <c r="BD1357" s="74"/>
      <c r="BJ1357" s="74"/>
      <c r="BK1357" s="74"/>
      <c r="BL1357" s="74"/>
      <c r="BR1357" s="74"/>
      <c r="BS1357" s="74"/>
      <c r="BT1357" s="74"/>
      <c r="BZ1357" s="74"/>
      <c r="CA1357" s="74"/>
      <c r="CB1357" s="74"/>
      <c r="CH1357" s="74"/>
      <c r="CI1357" s="74"/>
      <c r="CJ1357" s="74"/>
      <c r="CP1357" s="74"/>
      <c r="CQ1357" s="74"/>
      <c r="CR1357" s="74"/>
      <c r="CX1357" s="74"/>
      <c r="CY1357" s="74"/>
      <c r="CZ1357" s="74"/>
      <c r="DF1357" s="74"/>
      <c r="DG1357" s="74"/>
      <c r="DH1357" s="74"/>
      <c r="DN1357" s="74"/>
      <c r="DO1357" s="74"/>
      <c r="DP1357" s="74"/>
      <c r="DV1357" s="74"/>
      <c r="DW1357" s="74"/>
      <c r="DX1357" s="74"/>
      <c r="ED1357" s="74"/>
      <c r="EE1357" s="74"/>
      <c r="EF1357" s="74"/>
      <c r="EL1357" s="74"/>
      <c r="EM1357" s="74"/>
      <c r="EN1357" s="74"/>
      <c r="ET1357" s="74"/>
      <c r="EU1357" s="74"/>
      <c r="EV1357" s="74"/>
    </row>
    <row r="1358" spans="12:152" s="73" customFormat="1" ht="13.5" x14ac:dyDescent="0.3">
      <c r="L1358" s="74"/>
      <c r="N1358" s="74">
        <v>3.9999999999999998E-11</v>
      </c>
      <c r="O1358" s="74">
        <v>4.4050742712600002</v>
      </c>
      <c r="P1358" s="74">
        <v>129483.22655190001</v>
      </c>
      <c r="Q1358" s="73">
        <f t="shared" si="484"/>
        <v>-3.4088905197368697E-11</v>
      </c>
      <c r="R1358" s="73">
        <f t="shared" si="485"/>
        <v>-3.4033284906837634E-11</v>
      </c>
      <c r="S1358" s="73">
        <f t="shared" si="486"/>
        <v>-3.4033280226787777E-11</v>
      </c>
      <c r="T1358" s="73">
        <f t="shared" si="487"/>
        <v>-3.4033280226386355E-11</v>
      </c>
      <c r="V1358" s="74"/>
      <c r="W1358" s="74"/>
      <c r="X1358" s="74"/>
      <c r="AD1358" s="74"/>
      <c r="AE1358" s="74"/>
      <c r="AF1358" s="74"/>
      <c r="AL1358" s="74"/>
      <c r="AM1358" s="74"/>
      <c r="AN1358" s="74"/>
      <c r="AT1358" s="74"/>
      <c r="AU1358" s="74"/>
      <c r="AV1358" s="74"/>
      <c r="BB1358" s="74"/>
      <c r="BC1358" s="74"/>
      <c r="BD1358" s="74"/>
      <c r="BJ1358" s="74"/>
      <c r="BK1358" s="74"/>
      <c r="BL1358" s="74"/>
      <c r="BR1358" s="74"/>
      <c r="BS1358" s="74"/>
      <c r="BT1358" s="74"/>
      <c r="BZ1358" s="74"/>
      <c r="CA1358" s="74"/>
      <c r="CB1358" s="74"/>
      <c r="CH1358" s="74"/>
      <c r="CI1358" s="74"/>
      <c r="CJ1358" s="74"/>
      <c r="CP1358" s="74"/>
      <c r="CQ1358" s="74"/>
      <c r="CR1358" s="74"/>
      <c r="CX1358" s="74"/>
      <c r="CY1358" s="74"/>
      <c r="CZ1358" s="74"/>
      <c r="DF1358" s="74"/>
      <c r="DG1358" s="74"/>
      <c r="DH1358" s="74"/>
      <c r="DN1358" s="74"/>
      <c r="DO1358" s="74"/>
      <c r="DP1358" s="74"/>
      <c r="DV1358" s="74"/>
      <c r="DW1358" s="74"/>
      <c r="DX1358" s="74"/>
      <c r="ED1358" s="74"/>
      <c r="EE1358" s="74"/>
      <c r="EF1358" s="74"/>
      <c r="EL1358" s="74"/>
      <c r="EM1358" s="74"/>
      <c r="EN1358" s="74"/>
      <c r="ET1358" s="74"/>
      <c r="EU1358" s="74"/>
      <c r="EV1358" s="74"/>
    </row>
    <row r="1359" spans="12:152" s="73" customFormat="1" ht="13.5" x14ac:dyDescent="0.3">
      <c r="L1359" s="74"/>
      <c r="N1359" s="74">
        <v>3.9999999999999998E-11</v>
      </c>
      <c r="O1359" s="74">
        <v>2.1852993679299999</v>
      </c>
      <c r="P1359" s="74">
        <v>23384.286986898602</v>
      </c>
      <c r="Q1359" s="73">
        <f t="shared" si="484"/>
        <v>1.1320543593230147E-11</v>
      </c>
      <c r="R1359" s="73">
        <f t="shared" si="485"/>
        <v>1.1302167274777085E-11</v>
      </c>
      <c r="S1359" s="73">
        <f t="shared" si="486"/>
        <v>1.1302165731755383E-11</v>
      </c>
      <c r="T1359" s="73">
        <f t="shared" si="487"/>
        <v>1.1302165731624519E-11</v>
      </c>
      <c r="V1359" s="74"/>
      <c r="W1359" s="74"/>
      <c r="X1359" s="74"/>
      <c r="AD1359" s="74"/>
      <c r="AE1359" s="74"/>
      <c r="AF1359" s="74"/>
      <c r="AL1359" s="74"/>
      <c r="AM1359" s="74"/>
      <c r="AN1359" s="74"/>
      <c r="AT1359" s="74"/>
      <c r="AU1359" s="74"/>
      <c r="AV1359" s="74"/>
      <c r="BB1359" s="74"/>
      <c r="BC1359" s="74"/>
      <c r="BD1359" s="74"/>
      <c r="BJ1359" s="74"/>
      <c r="BK1359" s="74"/>
      <c r="BL1359" s="74"/>
      <c r="BR1359" s="74"/>
      <c r="BS1359" s="74"/>
      <c r="BT1359" s="74"/>
      <c r="BZ1359" s="74"/>
      <c r="CA1359" s="74"/>
      <c r="CB1359" s="74"/>
      <c r="CH1359" s="74"/>
      <c r="CI1359" s="74"/>
      <c r="CJ1359" s="74"/>
      <c r="CP1359" s="74"/>
      <c r="CQ1359" s="74"/>
      <c r="CR1359" s="74"/>
      <c r="CX1359" s="74"/>
      <c r="CY1359" s="74"/>
      <c r="CZ1359" s="74"/>
      <c r="DF1359" s="74"/>
      <c r="DG1359" s="74"/>
      <c r="DH1359" s="74"/>
      <c r="DN1359" s="74"/>
      <c r="DO1359" s="74"/>
      <c r="DP1359" s="74"/>
      <c r="DV1359" s="74"/>
      <c r="DW1359" s="74"/>
      <c r="DX1359" s="74"/>
      <c r="ED1359" s="74"/>
      <c r="EE1359" s="74"/>
      <c r="EF1359" s="74"/>
      <c r="EL1359" s="74"/>
      <c r="EM1359" s="74"/>
      <c r="EN1359" s="74"/>
      <c r="ET1359" s="74"/>
      <c r="EU1359" s="74"/>
      <c r="EV1359" s="74"/>
    </row>
    <row r="1360" spans="12:152" s="73" customFormat="1" ht="13.5" x14ac:dyDescent="0.3">
      <c r="L1360" s="74"/>
      <c r="N1360" s="74">
        <v>5.0000000000000002E-11</v>
      </c>
      <c r="O1360" s="74">
        <v>0.93391333655999997</v>
      </c>
      <c r="P1360" s="74">
        <v>52102.5091572893</v>
      </c>
      <c r="Q1360" s="73">
        <f t="shared" si="484"/>
        <v>2.4765685159011248E-11</v>
      </c>
      <c r="R1360" s="73">
        <f t="shared" si="485"/>
        <v>2.4719318030349696E-11</v>
      </c>
      <c r="S1360" s="73">
        <f t="shared" si="486"/>
        <v>2.4719314136089549E-11</v>
      </c>
      <c r="T1360" s="73">
        <f t="shared" si="487"/>
        <v>2.4719314135758499E-11</v>
      </c>
      <c r="V1360" s="74"/>
      <c r="W1360" s="74"/>
      <c r="X1360" s="74"/>
      <c r="AD1360" s="74"/>
      <c r="AE1360" s="74"/>
      <c r="AF1360" s="74"/>
      <c r="AL1360" s="74"/>
      <c r="AM1360" s="74"/>
      <c r="AN1360" s="74"/>
      <c r="AT1360" s="74"/>
      <c r="AU1360" s="74"/>
      <c r="AV1360" s="74"/>
      <c r="BB1360" s="74"/>
      <c r="BC1360" s="74"/>
      <c r="BD1360" s="74"/>
      <c r="BJ1360" s="74"/>
      <c r="BK1360" s="74"/>
      <c r="BL1360" s="74"/>
      <c r="BR1360" s="74"/>
      <c r="BS1360" s="74"/>
      <c r="BT1360" s="74"/>
      <c r="BZ1360" s="74"/>
      <c r="CA1360" s="74"/>
      <c r="CB1360" s="74"/>
      <c r="CH1360" s="74"/>
      <c r="CI1360" s="74"/>
      <c r="CJ1360" s="74"/>
      <c r="CP1360" s="74"/>
      <c r="CQ1360" s="74"/>
      <c r="CR1360" s="74"/>
      <c r="CX1360" s="74"/>
      <c r="CY1360" s="74"/>
      <c r="CZ1360" s="74"/>
      <c r="DF1360" s="74"/>
      <c r="DG1360" s="74"/>
      <c r="DH1360" s="74"/>
      <c r="DN1360" s="74"/>
      <c r="DO1360" s="74"/>
      <c r="DP1360" s="74"/>
      <c r="DV1360" s="74"/>
      <c r="DW1360" s="74"/>
      <c r="DX1360" s="74"/>
      <c r="ED1360" s="74"/>
      <c r="EE1360" s="74"/>
      <c r="EF1360" s="74"/>
      <c r="EL1360" s="74"/>
      <c r="EM1360" s="74"/>
      <c r="EN1360" s="74"/>
      <c r="ET1360" s="74"/>
      <c r="EU1360" s="74"/>
      <c r="EV1360" s="74"/>
    </row>
    <row r="1361" spans="12:152" s="73" customFormat="1" ht="13.5" x14ac:dyDescent="0.3">
      <c r="L1361" s="74"/>
      <c r="N1361" s="74">
        <v>3.9999999999999998E-11</v>
      </c>
      <c r="O1361" s="74">
        <v>2.33941435272</v>
      </c>
      <c r="P1361" s="74">
        <v>23389.451694197</v>
      </c>
      <c r="Q1361" s="73">
        <f t="shared" si="484"/>
        <v>2.0046247084646413E-11</v>
      </c>
      <c r="R1361" s="73">
        <f t="shared" si="485"/>
        <v>2.0029662365624173E-11</v>
      </c>
      <c r="S1361" s="73">
        <f t="shared" si="486"/>
        <v>2.0029660972945135E-11</v>
      </c>
      <c r="T1361" s="73">
        <f t="shared" si="487"/>
        <v>2.0029660972827048E-11</v>
      </c>
      <c r="V1361" s="74"/>
      <c r="W1361" s="74"/>
      <c r="X1361" s="74"/>
      <c r="AD1361" s="74"/>
      <c r="AE1361" s="74"/>
      <c r="AF1361" s="74"/>
      <c r="AL1361" s="74"/>
      <c r="AM1361" s="74"/>
      <c r="AN1361" s="74"/>
      <c r="AT1361" s="74"/>
      <c r="AU1361" s="74"/>
      <c r="AV1361" s="74"/>
      <c r="BB1361" s="74"/>
      <c r="BC1361" s="74"/>
      <c r="BD1361" s="74"/>
      <c r="BJ1361" s="74"/>
      <c r="BK1361" s="74"/>
      <c r="BL1361" s="74"/>
      <c r="BR1361" s="74"/>
      <c r="BS1361" s="74"/>
      <c r="BT1361" s="74"/>
      <c r="BZ1361" s="74"/>
      <c r="CA1361" s="74"/>
      <c r="CB1361" s="74"/>
      <c r="CH1361" s="74"/>
      <c r="CI1361" s="74"/>
      <c r="CJ1361" s="74"/>
      <c r="CP1361" s="74"/>
      <c r="CQ1361" s="74"/>
      <c r="CR1361" s="74"/>
      <c r="CX1361" s="74"/>
      <c r="CY1361" s="74"/>
      <c r="CZ1361" s="74"/>
      <c r="DF1361" s="74"/>
      <c r="DG1361" s="74"/>
      <c r="DH1361" s="74"/>
      <c r="DN1361" s="74"/>
      <c r="DO1361" s="74"/>
      <c r="DP1361" s="74"/>
      <c r="DV1361" s="74"/>
      <c r="DW1361" s="74"/>
      <c r="DX1361" s="74"/>
      <c r="ED1361" s="74"/>
      <c r="EE1361" s="74"/>
      <c r="EF1361" s="74"/>
      <c r="EL1361" s="74"/>
      <c r="EM1361" s="74"/>
      <c r="EN1361" s="74"/>
      <c r="ET1361" s="74"/>
      <c r="EU1361" s="74"/>
      <c r="EV1361" s="74"/>
    </row>
    <row r="1362" spans="12:152" s="73" customFormat="1" ht="13.5" x14ac:dyDescent="0.3">
      <c r="L1362" s="74"/>
      <c r="N1362" s="74">
        <v>3.9999999999999998E-11</v>
      </c>
      <c r="O1362" s="74">
        <v>3.5937068293099999</v>
      </c>
      <c r="P1362" s="74">
        <v>46564.470855900399</v>
      </c>
      <c r="Q1362" s="73">
        <f t="shared" si="484"/>
        <v>3.7199002499986301E-11</v>
      </c>
      <c r="R1362" s="73">
        <f t="shared" si="485"/>
        <v>3.7184961015607517E-11</v>
      </c>
      <c r="S1362" s="73">
        <f t="shared" si="486"/>
        <v>3.7184959835236868E-11</v>
      </c>
      <c r="T1362" s="73">
        <f t="shared" si="487"/>
        <v>3.7184959835136327E-11</v>
      </c>
      <c r="V1362" s="74"/>
      <c r="W1362" s="74"/>
      <c r="X1362" s="74"/>
      <c r="AD1362" s="74"/>
      <c r="AE1362" s="74"/>
      <c r="AF1362" s="74"/>
      <c r="AL1362" s="74"/>
      <c r="AM1362" s="74"/>
      <c r="AN1362" s="74"/>
      <c r="AT1362" s="74"/>
      <c r="AU1362" s="74"/>
      <c r="AV1362" s="74"/>
      <c r="BB1362" s="74"/>
      <c r="BC1362" s="74"/>
      <c r="BD1362" s="74"/>
      <c r="BJ1362" s="74"/>
      <c r="BK1362" s="74"/>
      <c r="BL1362" s="74"/>
      <c r="BR1362" s="74"/>
      <c r="BS1362" s="74"/>
      <c r="BT1362" s="74"/>
      <c r="BZ1362" s="74"/>
      <c r="CA1362" s="74"/>
      <c r="CB1362" s="74"/>
      <c r="CH1362" s="74"/>
      <c r="CI1362" s="74"/>
      <c r="CJ1362" s="74"/>
      <c r="CP1362" s="74"/>
      <c r="CQ1362" s="74"/>
      <c r="CR1362" s="74"/>
      <c r="CX1362" s="74"/>
      <c r="CY1362" s="74"/>
      <c r="CZ1362" s="74"/>
      <c r="DF1362" s="74"/>
      <c r="DG1362" s="74"/>
      <c r="DH1362" s="74"/>
      <c r="DN1362" s="74"/>
      <c r="DO1362" s="74"/>
      <c r="DP1362" s="74"/>
      <c r="DV1362" s="74"/>
      <c r="DW1362" s="74"/>
      <c r="DX1362" s="74"/>
      <c r="ED1362" s="74"/>
      <c r="EE1362" s="74"/>
      <c r="EF1362" s="74"/>
      <c r="EL1362" s="74"/>
      <c r="EM1362" s="74"/>
      <c r="EN1362" s="74"/>
      <c r="ET1362" s="74"/>
      <c r="EU1362" s="74"/>
      <c r="EV1362" s="74"/>
    </row>
    <row r="1363" spans="12:152" s="73" customFormat="1" ht="13.5" x14ac:dyDescent="0.3">
      <c r="L1363" s="74"/>
      <c r="N1363" s="74">
        <v>3.9999999999999998E-11</v>
      </c>
      <c r="O1363" s="74">
        <v>2.9083583130699999</v>
      </c>
      <c r="P1363" s="74">
        <v>61299.383038165703</v>
      </c>
      <c r="Q1363" s="73">
        <f t="shared" si="484"/>
        <v>3.5104463970295704E-11</v>
      </c>
      <c r="R1363" s="73">
        <f t="shared" si="485"/>
        <v>3.5080361561110328E-11</v>
      </c>
      <c r="S1363" s="73">
        <f t="shared" si="486"/>
        <v>3.5080359535100609E-11</v>
      </c>
      <c r="T1363" s="73">
        <f t="shared" si="487"/>
        <v>3.5080359534930184E-11</v>
      </c>
      <c r="V1363" s="74"/>
      <c r="W1363" s="74"/>
      <c r="X1363" s="74"/>
      <c r="AD1363" s="74"/>
      <c r="AE1363" s="74"/>
      <c r="AF1363" s="74"/>
      <c r="AL1363" s="74"/>
      <c r="AM1363" s="74"/>
      <c r="AN1363" s="74"/>
      <c r="AT1363" s="74"/>
      <c r="AU1363" s="74"/>
      <c r="AV1363" s="74"/>
      <c r="BB1363" s="74"/>
      <c r="BC1363" s="74"/>
      <c r="BD1363" s="74"/>
      <c r="BJ1363" s="74"/>
      <c r="BK1363" s="74"/>
      <c r="BL1363" s="74"/>
      <c r="BR1363" s="74"/>
      <c r="BS1363" s="74"/>
      <c r="BT1363" s="74"/>
      <c r="BZ1363" s="74"/>
      <c r="CA1363" s="74"/>
      <c r="CB1363" s="74"/>
      <c r="CH1363" s="74"/>
      <c r="CI1363" s="74"/>
      <c r="CJ1363" s="74"/>
      <c r="CP1363" s="74"/>
      <c r="CQ1363" s="74"/>
      <c r="CR1363" s="74"/>
      <c r="CX1363" s="74"/>
      <c r="CY1363" s="74"/>
      <c r="CZ1363" s="74"/>
      <c r="DF1363" s="74"/>
      <c r="DG1363" s="74"/>
      <c r="DH1363" s="74"/>
      <c r="DN1363" s="74"/>
      <c r="DO1363" s="74"/>
      <c r="DP1363" s="74"/>
      <c r="DV1363" s="74"/>
      <c r="DW1363" s="74"/>
      <c r="DX1363" s="74"/>
      <c r="ED1363" s="74"/>
      <c r="EE1363" s="74"/>
      <c r="EF1363" s="74"/>
      <c r="EL1363" s="74"/>
      <c r="EM1363" s="74"/>
      <c r="EN1363" s="74"/>
      <c r="ET1363" s="74"/>
      <c r="EU1363" s="74"/>
      <c r="EV1363" s="74"/>
    </row>
    <row r="1364" spans="12:152" s="73" customFormat="1" ht="13.5" x14ac:dyDescent="0.3">
      <c r="L1364" s="74"/>
      <c r="N1364" s="74">
        <v>3.9999999999999998E-11</v>
      </c>
      <c r="O1364" s="74">
        <v>6.2788481817499999</v>
      </c>
      <c r="P1364" s="74">
        <v>170068.84005193599</v>
      </c>
      <c r="Q1364" s="73">
        <f t="shared" si="484"/>
        <v>-2.8548062105127845E-11</v>
      </c>
      <c r="R1364" s="73">
        <f t="shared" si="485"/>
        <v>-2.8645485258162814E-11</v>
      </c>
      <c r="S1364" s="73">
        <f t="shared" si="486"/>
        <v>-2.8645493423434501E-11</v>
      </c>
      <c r="T1364" s="73">
        <f t="shared" si="487"/>
        <v>-2.8645493424120078E-11</v>
      </c>
      <c r="V1364" s="74"/>
      <c r="W1364" s="74"/>
      <c r="X1364" s="74"/>
      <c r="AD1364" s="74"/>
      <c r="AE1364" s="74"/>
      <c r="AF1364" s="74"/>
      <c r="AL1364" s="74"/>
      <c r="AM1364" s="74"/>
      <c r="AN1364" s="74"/>
      <c r="AT1364" s="74"/>
      <c r="AU1364" s="74"/>
      <c r="AV1364" s="74"/>
      <c r="BB1364" s="74"/>
      <c r="BC1364" s="74"/>
      <c r="BD1364" s="74"/>
      <c r="BJ1364" s="74"/>
      <c r="BK1364" s="74"/>
      <c r="BL1364" s="74"/>
      <c r="BR1364" s="74"/>
      <c r="BS1364" s="74"/>
      <c r="BT1364" s="74"/>
      <c r="BZ1364" s="74"/>
      <c r="CA1364" s="74"/>
      <c r="CB1364" s="74"/>
      <c r="CH1364" s="74"/>
      <c r="CI1364" s="74"/>
      <c r="CJ1364" s="74"/>
      <c r="CP1364" s="74"/>
      <c r="CQ1364" s="74"/>
      <c r="CR1364" s="74"/>
      <c r="CX1364" s="74"/>
      <c r="CY1364" s="74"/>
      <c r="CZ1364" s="74"/>
      <c r="DF1364" s="74"/>
      <c r="DG1364" s="74"/>
      <c r="DH1364" s="74"/>
      <c r="DN1364" s="74"/>
      <c r="DO1364" s="74"/>
      <c r="DP1364" s="74"/>
      <c r="DV1364" s="74"/>
      <c r="DW1364" s="74"/>
      <c r="DX1364" s="74"/>
      <c r="ED1364" s="74"/>
      <c r="EE1364" s="74"/>
      <c r="EF1364" s="74"/>
      <c r="EL1364" s="74"/>
      <c r="EM1364" s="74"/>
      <c r="EN1364" s="74"/>
      <c r="ET1364" s="74"/>
      <c r="EU1364" s="74"/>
      <c r="EV1364" s="74"/>
    </row>
    <row r="1365" spans="12:152" s="73" customFormat="1" ht="13.5" x14ac:dyDescent="0.3">
      <c r="L1365" s="74"/>
      <c r="N1365" s="74">
        <v>3.9999999999999998E-11</v>
      </c>
      <c r="O1365" s="74">
        <v>4.9017047724199996</v>
      </c>
      <c r="P1365" s="74">
        <v>104888.417078392</v>
      </c>
      <c r="Q1365" s="73">
        <f t="shared" si="484"/>
        <v>3.4349365798551463E-11</v>
      </c>
      <c r="R1365" s="73">
        <f t="shared" si="485"/>
        <v>3.4305252642409778E-11</v>
      </c>
      <c r="S1365" s="73">
        <f t="shared" si="486"/>
        <v>3.4305248931929181E-11</v>
      </c>
      <c r="T1365" s="73">
        <f t="shared" si="487"/>
        <v>3.4305248931615809E-11</v>
      </c>
      <c r="V1365" s="74"/>
      <c r="W1365" s="74"/>
      <c r="X1365" s="74"/>
      <c r="AD1365" s="74"/>
      <c r="AE1365" s="74"/>
      <c r="AF1365" s="74"/>
      <c r="AL1365" s="74"/>
      <c r="AM1365" s="74"/>
      <c r="AN1365" s="74"/>
      <c r="AT1365" s="74"/>
      <c r="AU1365" s="74"/>
      <c r="AV1365" s="74"/>
      <c r="BB1365" s="74"/>
      <c r="BC1365" s="74"/>
      <c r="BD1365" s="74"/>
      <c r="BJ1365" s="74"/>
      <c r="BK1365" s="74"/>
      <c r="BL1365" s="74"/>
      <c r="BR1365" s="74"/>
      <c r="BS1365" s="74"/>
      <c r="BT1365" s="74"/>
      <c r="BZ1365" s="74"/>
      <c r="CA1365" s="74"/>
      <c r="CB1365" s="74"/>
      <c r="CH1365" s="74"/>
      <c r="CI1365" s="74"/>
      <c r="CJ1365" s="74"/>
      <c r="CP1365" s="74"/>
      <c r="CQ1365" s="74"/>
      <c r="CR1365" s="74"/>
      <c r="CX1365" s="74"/>
      <c r="CY1365" s="74"/>
      <c r="CZ1365" s="74"/>
      <c r="DF1365" s="74"/>
      <c r="DG1365" s="74"/>
      <c r="DH1365" s="74"/>
      <c r="DN1365" s="74"/>
      <c r="DO1365" s="74"/>
      <c r="DP1365" s="74"/>
      <c r="DV1365" s="74"/>
      <c r="DW1365" s="74"/>
      <c r="DX1365" s="74"/>
      <c r="ED1365" s="74"/>
      <c r="EE1365" s="74"/>
      <c r="EF1365" s="74"/>
      <c r="EL1365" s="74"/>
      <c r="EM1365" s="74"/>
      <c r="EN1365" s="74"/>
      <c r="ET1365" s="74"/>
      <c r="EU1365" s="74"/>
      <c r="EV1365" s="74"/>
    </row>
    <row r="1366" spans="12:152" s="73" customFormat="1" ht="13.5" x14ac:dyDescent="0.3">
      <c r="L1366" s="74"/>
      <c r="N1366" s="74">
        <v>3.9999999999999998E-11</v>
      </c>
      <c r="O1366" s="74">
        <v>4.5642637707600002</v>
      </c>
      <c r="P1366" s="74">
        <v>46131.577701773</v>
      </c>
      <c r="Q1366" s="73">
        <f t="shared" si="484"/>
        <v>3.9528367451061652E-11</v>
      </c>
      <c r="R1366" s="73">
        <f t="shared" si="485"/>
        <v>3.9522563068570665E-11</v>
      </c>
      <c r="S1366" s="73">
        <f t="shared" si="486"/>
        <v>3.9522562579741735E-11</v>
      </c>
      <c r="T1366" s="73">
        <f t="shared" si="487"/>
        <v>3.9522562579699704E-11</v>
      </c>
      <c r="V1366" s="74"/>
      <c r="W1366" s="74"/>
      <c r="X1366" s="74"/>
      <c r="AD1366" s="74"/>
      <c r="AE1366" s="74"/>
      <c r="AF1366" s="74"/>
      <c r="AL1366" s="74"/>
      <c r="AM1366" s="74"/>
      <c r="AN1366" s="74"/>
      <c r="AT1366" s="74"/>
      <c r="AU1366" s="74"/>
      <c r="AV1366" s="74"/>
      <c r="BB1366" s="74"/>
      <c r="BC1366" s="74"/>
      <c r="BD1366" s="74"/>
      <c r="BJ1366" s="74"/>
      <c r="BK1366" s="74"/>
      <c r="BL1366" s="74"/>
      <c r="BR1366" s="74"/>
      <c r="BS1366" s="74"/>
      <c r="BT1366" s="74"/>
      <c r="BZ1366" s="74"/>
      <c r="CA1366" s="74"/>
      <c r="CB1366" s="74"/>
      <c r="CH1366" s="74"/>
      <c r="CI1366" s="74"/>
      <c r="CJ1366" s="74"/>
      <c r="CP1366" s="74"/>
      <c r="CQ1366" s="74"/>
      <c r="CR1366" s="74"/>
      <c r="CX1366" s="74"/>
      <c r="CY1366" s="74"/>
      <c r="CZ1366" s="74"/>
      <c r="DF1366" s="74"/>
      <c r="DG1366" s="74"/>
      <c r="DH1366" s="74"/>
      <c r="DN1366" s="74"/>
      <c r="DO1366" s="74"/>
      <c r="DP1366" s="74"/>
      <c r="DV1366" s="74"/>
      <c r="DW1366" s="74"/>
      <c r="DX1366" s="74"/>
      <c r="ED1366" s="74"/>
      <c r="EE1366" s="74"/>
      <c r="EF1366" s="74"/>
      <c r="EL1366" s="74"/>
      <c r="EM1366" s="74"/>
      <c r="EN1366" s="74"/>
      <c r="ET1366" s="74"/>
      <c r="EU1366" s="74"/>
      <c r="EV1366" s="74"/>
    </row>
    <row r="1367" spans="12:152" s="73" customFormat="1" ht="13.5" x14ac:dyDescent="0.3">
      <c r="L1367" s="74"/>
      <c r="N1367" s="74">
        <v>5.0000000000000002E-11</v>
      </c>
      <c r="O1367" s="74">
        <v>2.1265806717800002</v>
      </c>
      <c r="P1367" s="74">
        <v>130542.608482089</v>
      </c>
      <c r="Q1367" s="73">
        <f t="shared" si="484"/>
        <v>1.1891572672913493E-11</v>
      </c>
      <c r="R1367" s="73">
        <f t="shared" si="485"/>
        <v>1.1761677561768236E-11</v>
      </c>
      <c r="S1367" s="73">
        <f t="shared" si="486"/>
        <v>1.1761666651968894E-11</v>
      </c>
      <c r="T1367" s="73">
        <f t="shared" si="487"/>
        <v>1.1761666651040723E-11</v>
      </c>
      <c r="V1367" s="74"/>
      <c r="W1367" s="74"/>
      <c r="X1367" s="74"/>
      <c r="AD1367" s="74"/>
      <c r="AE1367" s="74"/>
      <c r="AF1367" s="74"/>
      <c r="AL1367" s="74"/>
      <c r="AM1367" s="74"/>
      <c r="AN1367" s="74"/>
      <c r="AT1367" s="74"/>
      <c r="AU1367" s="74"/>
      <c r="AV1367" s="74"/>
      <c r="BB1367" s="74"/>
      <c r="BC1367" s="74"/>
      <c r="BD1367" s="74"/>
      <c r="BJ1367" s="74"/>
      <c r="BK1367" s="74"/>
      <c r="BL1367" s="74"/>
      <c r="BR1367" s="74"/>
      <c r="BS1367" s="74"/>
      <c r="BT1367" s="74"/>
      <c r="BZ1367" s="74"/>
      <c r="CA1367" s="74"/>
      <c r="CB1367" s="74"/>
      <c r="CH1367" s="74"/>
      <c r="CI1367" s="74"/>
      <c r="CJ1367" s="74"/>
      <c r="CP1367" s="74"/>
      <c r="CQ1367" s="74"/>
      <c r="CR1367" s="74"/>
      <c r="CX1367" s="74"/>
      <c r="CY1367" s="74"/>
      <c r="CZ1367" s="74"/>
      <c r="DF1367" s="74"/>
      <c r="DG1367" s="74"/>
      <c r="DH1367" s="74"/>
      <c r="DN1367" s="74"/>
      <c r="DO1367" s="74"/>
      <c r="DP1367" s="74"/>
      <c r="DV1367" s="74"/>
      <c r="DW1367" s="74"/>
      <c r="DX1367" s="74"/>
      <c r="ED1367" s="74"/>
      <c r="EE1367" s="74"/>
      <c r="EF1367" s="74"/>
      <c r="EL1367" s="74"/>
      <c r="EM1367" s="74"/>
      <c r="EN1367" s="74"/>
      <c r="ET1367" s="74"/>
      <c r="EU1367" s="74"/>
      <c r="EV1367" s="74"/>
    </row>
    <row r="1368" spans="12:152" s="73" customFormat="1" ht="13.5" x14ac:dyDescent="0.3">
      <c r="L1368" s="74"/>
      <c r="N1368" s="74">
        <v>5.0000000000000002E-11</v>
      </c>
      <c r="O1368" s="74">
        <v>2.5051901652800002</v>
      </c>
      <c r="P1368" s="74">
        <v>79845.668773005498</v>
      </c>
      <c r="Q1368" s="73">
        <f t="shared" si="484"/>
        <v>1.4853687205958319E-11</v>
      </c>
      <c r="R1368" s="73">
        <f t="shared" si="485"/>
        <v>1.4775588923181025E-11</v>
      </c>
      <c r="S1368" s="73">
        <f t="shared" si="486"/>
        <v>1.4775582364232619E-11</v>
      </c>
      <c r="T1368" s="73">
        <f t="shared" si="487"/>
        <v>1.4775582363678711E-11</v>
      </c>
      <c r="V1368" s="74"/>
      <c r="W1368" s="74"/>
      <c r="X1368" s="74"/>
      <c r="AD1368" s="74"/>
      <c r="AE1368" s="74"/>
      <c r="AF1368" s="74"/>
      <c r="AL1368" s="74"/>
      <c r="AM1368" s="74"/>
      <c r="AN1368" s="74"/>
      <c r="AT1368" s="74"/>
      <c r="AU1368" s="74"/>
      <c r="AV1368" s="74"/>
      <c r="BB1368" s="74"/>
      <c r="BC1368" s="74"/>
      <c r="BD1368" s="74"/>
      <c r="BJ1368" s="74"/>
      <c r="BK1368" s="74"/>
      <c r="BL1368" s="74"/>
      <c r="BR1368" s="74"/>
      <c r="BS1368" s="74"/>
      <c r="BT1368" s="74"/>
      <c r="BZ1368" s="74"/>
      <c r="CA1368" s="74"/>
      <c r="CB1368" s="74"/>
      <c r="CH1368" s="74"/>
      <c r="CI1368" s="74"/>
      <c r="CJ1368" s="74"/>
      <c r="CP1368" s="74"/>
      <c r="CQ1368" s="74"/>
      <c r="CR1368" s="74"/>
      <c r="CX1368" s="74"/>
      <c r="CY1368" s="74"/>
      <c r="CZ1368" s="74"/>
      <c r="DF1368" s="74"/>
      <c r="DG1368" s="74"/>
      <c r="DH1368" s="74"/>
      <c r="DN1368" s="74"/>
      <c r="DO1368" s="74"/>
      <c r="DP1368" s="74"/>
      <c r="DV1368" s="74"/>
      <c r="DW1368" s="74"/>
      <c r="DX1368" s="74"/>
      <c r="ED1368" s="74"/>
      <c r="EE1368" s="74"/>
      <c r="EF1368" s="74"/>
      <c r="EL1368" s="74"/>
      <c r="EM1368" s="74"/>
      <c r="EN1368" s="74"/>
      <c r="ET1368" s="74"/>
      <c r="EU1368" s="74"/>
      <c r="EV1368" s="74"/>
    </row>
    <row r="1369" spans="12:152" s="73" customFormat="1" ht="13.5" x14ac:dyDescent="0.3">
      <c r="L1369" s="74"/>
      <c r="N1369" s="74">
        <v>3.9999999999999998E-11</v>
      </c>
      <c r="O1369" s="74">
        <v>6.24881318031</v>
      </c>
      <c r="P1369" s="74">
        <v>18073.7049386502</v>
      </c>
      <c r="Q1369" s="73">
        <f t="shared" si="484"/>
        <v>-8.8096003618079178E-12</v>
      </c>
      <c r="R1369" s="73">
        <f t="shared" si="485"/>
        <v>-8.8240436057482636E-12</v>
      </c>
      <c r="S1369" s="73">
        <f t="shared" si="486"/>
        <v>-8.8240448183827082E-12</v>
      </c>
      <c r="T1369" s="73">
        <f t="shared" si="487"/>
        <v>-8.8240448184847244E-12</v>
      </c>
      <c r="V1369" s="74"/>
      <c r="W1369" s="74"/>
      <c r="X1369" s="74"/>
      <c r="AD1369" s="74"/>
      <c r="AE1369" s="74"/>
      <c r="AF1369" s="74"/>
      <c r="AL1369" s="74"/>
      <c r="AM1369" s="74"/>
      <c r="AN1369" s="74"/>
      <c r="AT1369" s="74"/>
      <c r="AU1369" s="74"/>
      <c r="AV1369" s="74"/>
      <c r="BB1369" s="74"/>
      <c r="BC1369" s="74"/>
      <c r="BD1369" s="74"/>
      <c r="BJ1369" s="74"/>
      <c r="BK1369" s="74"/>
      <c r="BL1369" s="74"/>
      <c r="BR1369" s="74"/>
      <c r="BS1369" s="74"/>
      <c r="BT1369" s="74"/>
      <c r="BZ1369" s="74"/>
      <c r="CA1369" s="74"/>
      <c r="CB1369" s="74"/>
      <c r="CH1369" s="74"/>
      <c r="CI1369" s="74"/>
      <c r="CJ1369" s="74"/>
      <c r="CP1369" s="74"/>
      <c r="CQ1369" s="74"/>
      <c r="CR1369" s="74"/>
      <c r="CX1369" s="74"/>
      <c r="CY1369" s="74"/>
      <c r="CZ1369" s="74"/>
      <c r="DF1369" s="74"/>
      <c r="DG1369" s="74"/>
      <c r="DH1369" s="74"/>
      <c r="DN1369" s="74"/>
      <c r="DO1369" s="74"/>
      <c r="DP1369" s="74"/>
      <c r="DV1369" s="74"/>
      <c r="DW1369" s="74"/>
      <c r="DX1369" s="74"/>
      <c r="ED1369" s="74"/>
      <c r="EE1369" s="74"/>
      <c r="EF1369" s="74"/>
      <c r="EL1369" s="74"/>
      <c r="EM1369" s="74"/>
      <c r="EN1369" s="74"/>
      <c r="ET1369" s="74"/>
      <c r="EU1369" s="74"/>
      <c r="EV1369" s="74"/>
    </row>
    <row r="1370" spans="12:152" s="73" customFormat="1" ht="13.5" x14ac:dyDescent="0.3">
      <c r="L1370" s="74"/>
      <c r="N1370" s="74">
        <v>3.9999999999999998E-11</v>
      </c>
      <c r="O1370" s="74">
        <v>1.1086811022500001</v>
      </c>
      <c r="P1370" s="74">
        <v>52072.024094567802</v>
      </c>
      <c r="Q1370" s="73">
        <f t="shared" si="484"/>
        <v>7.8616249164590171E-12</v>
      </c>
      <c r="R1370" s="73">
        <f t="shared" si="485"/>
        <v>7.8197909447859081E-12</v>
      </c>
      <c r="S1370" s="73">
        <f t="shared" si="486"/>
        <v>7.8197874319466639E-12</v>
      </c>
      <c r="T1370" s="73">
        <f t="shared" si="487"/>
        <v>7.8197874316523217E-12</v>
      </c>
      <c r="V1370" s="74"/>
      <c r="W1370" s="74"/>
      <c r="X1370" s="74"/>
      <c r="AD1370" s="74"/>
      <c r="AE1370" s="74"/>
      <c r="AF1370" s="74"/>
      <c r="AL1370" s="74"/>
      <c r="AM1370" s="74"/>
      <c r="AN1370" s="74"/>
      <c r="AT1370" s="74"/>
      <c r="AU1370" s="74"/>
      <c r="AV1370" s="74"/>
      <c r="BB1370" s="74"/>
      <c r="BC1370" s="74"/>
      <c r="BD1370" s="74"/>
      <c r="BJ1370" s="74"/>
      <c r="BK1370" s="74"/>
      <c r="BL1370" s="74"/>
      <c r="BR1370" s="74"/>
      <c r="BS1370" s="74"/>
      <c r="BT1370" s="74"/>
      <c r="BZ1370" s="74"/>
      <c r="CA1370" s="74"/>
      <c r="CB1370" s="74"/>
      <c r="CH1370" s="74"/>
      <c r="CI1370" s="74"/>
      <c r="CJ1370" s="74"/>
      <c r="CP1370" s="74"/>
      <c r="CQ1370" s="74"/>
      <c r="CR1370" s="74"/>
      <c r="CX1370" s="74"/>
      <c r="CY1370" s="74"/>
      <c r="CZ1370" s="74"/>
      <c r="DF1370" s="74"/>
      <c r="DG1370" s="74"/>
      <c r="DH1370" s="74"/>
      <c r="DN1370" s="74"/>
      <c r="DO1370" s="74"/>
      <c r="DP1370" s="74"/>
      <c r="DV1370" s="74"/>
      <c r="DW1370" s="74"/>
      <c r="DX1370" s="74"/>
      <c r="ED1370" s="74"/>
      <c r="EE1370" s="74"/>
      <c r="EF1370" s="74"/>
      <c r="EL1370" s="74"/>
      <c r="EM1370" s="74"/>
      <c r="EN1370" s="74"/>
      <c r="ET1370" s="74"/>
      <c r="EU1370" s="74"/>
      <c r="EV1370" s="74"/>
    </row>
    <row r="1371" spans="12:152" s="73" customFormat="1" ht="13.5" x14ac:dyDescent="0.3">
      <c r="L1371" s="74"/>
      <c r="N1371" s="74">
        <v>3.9999999999999998E-11</v>
      </c>
      <c r="O1371" s="74">
        <v>6.1451579135700003</v>
      </c>
      <c r="P1371" s="74">
        <v>34102.1013444981</v>
      </c>
      <c r="Q1371" s="73">
        <f t="shared" si="484"/>
        <v>2.7159086111142161E-11</v>
      </c>
      <c r="R1371" s="73">
        <f t="shared" si="485"/>
        <v>2.7179591300706351E-11</v>
      </c>
      <c r="S1371" s="73">
        <f t="shared" si="486"/>
        <v>2.7179593021808279E-11</v>
      </c>
      <c r="T1371" s="73">
        <f t="shared" si="487"/>
        <v>2.7179593021955081E-11</v>
      </c>
      <c r="V1371" s="74"/>
      <c r="W1371" s="74"/>
      <c r="X1371" s="74"/>
      <c r="AD1371" s="74"/>
      <c r="AE1371" s="74"/>
      <c r="AF1371" s="74"/>
      <c r="AL1371" s="74"/>
      <c r="AM1371" s="74"/>
      <c r="AN1371" s="74"/>
      <c r="AT1371" s="74"/>
      <c r="AU1371" s="74"/>
      <c r="AV1371" s="74"/>
      <c r="BB1371" s="74"/>
      <c r="BC1371" s="74"/>
      <c r="BD1371" s="74"/>
      <c r="BJ1371" s="74"/>
      <c r="BK1371" s="74"/>
      <c r="BL1371" s="74"/>
      <c r="BR1371" s="74"/>
      <c r="BS1371" s="74"/>
      <c r="BT1371" s="74"/>
      <c r="BZ1371" s="74"/>
      <c r="CA1371" s="74"/>
      <c r="CB1371" s="74"/>
      <c r="CH1371" s="74"/>
      <c r="CI1371" s="74"/>
      <c r="CJ1371" s="74"/>
      <c r="CP1371" s="74"/>
      <c r="CQ1371" s="74"/>
      <c r="CR1371" s="74"/>
      <c r="CX1371" s="74"/>
      <c r="CY1371" s="74"/>
      <c r="CZ1371" s="74"/>
      <c r="DF1371" s="74"/>
      <c r="DG1371" s="74"/>
      <c r="DH1371" s="74"/>
      <c r="DN1371" s="74"/>
      <c r="DO1371" s="74"/>
      <c r="DP1371" s="74"/>
      <c r="DV1371" s="74"/>
      <c r="DW1371" s="74"/>
      <c r="DX1371" s="74"/>
      <c r="ED1371" s="74"/>
      <c r="EE1371" s="74"/>
      <c r="EF1371" s="74"/>
      <c r="EL1371" s="74"/>
      <c r="EM1371" s="74"/>
      <c r="EN1371" s="74"/>
      <c r="ET1371" s="74"/>
      <c r="EU1371" s="74"/>
      <c r="EV1371" s="74"/>
    </row>
    <row r="1372" spans="12:152" s="73" customFormat="1" ht="13.5" x14ac:dyDescent="0.3">
      <c r="L1372" s="74"/>
      <c r="N1372" s="74">
        <v>3.9999999999999998E-11</v>
      </c>
      <c r="O1372" s="74">
        <v>2.9409789396999999</v>
      </c>
      <c r="P1372" s="74">
        <v>129902.711195775</v>
      </c>
      <c r="Q1372" s="73">
        <f t="shared" si="484"/>
        <v>-3.4423001601705209E-12</v>
      </c>
      <c r="R1372" s="73">
        <f t="shared" si="485"/>
        <v>-3.3362561687998584E-12</v>
      </c>
      <c r="S1372" s="73">
        <f t="shared" si="486"/>
        <v>-3.3362472641319172E-12</v>
      </c>
      <c r="T1372" s="73">
        <f t="shared" si="487"/>
        <v>-3.3362472633706032E-12</v>
      </c>
      <c r="V1372" s="74"/>
      <c r="W1372" s="74"/>
      <c r="X1372" s="74"/>
      <c r="AD1372" s="74"/>
      <c r="AE1372" s="74"/>
      <c r="AF1372" s="74"/>
      <c r="AL1372" s="74"/>
      <c r="AM1372" s="74"/>
      <c r="AN1372" s="74"/>
      <c r="AT1372" s="74"/>
      <c r="AU1372" s="74"/>
      <c r="AV1372" s="74"/>
      <c r="BB1372" s="74"/>
      <c r="BC1372" s="74"/>
      <c r="BD1372" s="74"/>
      <c r="BJ1372" s="74"/>
      <c r="BK1372" s="74"/>
      <c r="BL1372" s="74"/>
      <c r="BR1372" s="74"/>
      <c r="BS1372" s="74"/>
      <c r="BT1372" s="74"/>
      <c r="BZ1372" s="74"/>
      <c r="CA1372" s="74"/>
      <c r="CB1372" s="74"/>
      <c r="CH1372" s="74"/>
      <c r="CI1372" s="74"/>
      <c r="CJ1372" s="74"/>
      <c r="CP1372" s="74"/>
      <c r="CQ1372" s="74"/>
      <c r="CR1372" s="74"/>
      <c r="CX1372" s="74"/>
      <c r="CY1372" s="74"/>
      <c r="CZ1372" s="74"/>
      <c r="DF1372" s="74"/>
      <c r="DG1372" s="74"/>
      <c r="DH1372" s="74"/>
      <c r="DN1372" s="74"/>
      <c r="DO1372" s="74"/>
      <c r="DP1372" s="74"/>
      <c r="DV1372" s="74"/>
      <c r="DW1372" s="74"/>
      <c r="DX1372" s="74"/>
      <c r="ED1372" s="74"/>
      <c r="EE1372" s="74"/>
      <c r="EF1372" s="74"/>
      <c r="EL1372" s="74"/>
      <c r="EM1372" s="74"/>
      <c r="EN1372" s="74"/>
      <c r="ET1372" s="74"/>
      <c r="EU1372" s="74"/>
      <c r="EV1372" s="74"/>
    </row>
    <row r="1373" spans="12:152" s="73" customFormat="1" ht="13.5" x14ac:dyDescent="0.3">
      <c r="L1373" s="74"/>
      <c r="N1373" s="74">
        <v>3.9999999999999998E-11</v>
      </c>
      <c r="O1373" s="74">
        <v>2.91542426579</v>
      </c>
      <c r="P1373" s="74">
        <v>130215.17091216899</v>
      </c>
      <c r="Q1373" s="73">
        <f t="shared" si="484"/>
        <v>3.6471859862396236E-11</v>
      </c>
      <c r="R1373" s="73">
        <f t="shared" si="485"/>
        <v>3.651553854979889E-11</v>
      </c>
      <c r="S1373" s="73">
        <f t="shared" si="486"/>
        <v>3.6515542206250835E-11</v>
      </c>
      <c r="T1373" s="73">
        <f t="shared" si="487"/>
        <v>3.6515542206562695E-11</v>
      </c>
      <c r="V1373" s="74"/>
      <c r="W1373" s="74"/>
      <c r="X1373" s="74"/>
      <c r="AD1373" s="74"/>
      <c r="AE1373" s="74"/>
      <c r="AF1373" s="74"/>
      <c r="AL1373" s="74"/>
      <c r="AM1373" s="74"/>
      <c r="AN1373" s="74"/>
      <c r="AT1373" s="74"/>
      <c r="AU1373" s="74"/>
      <c r="AV1373" s="74"/>
      <c r="BB1373" s="74"/>
      <c r="BC1373" s="74"/>
      <c r="BD1373" s="74"/>
      <c r="BJ1373" s="74"/>
      <c r="BK1373" s="74"/>
      <c r="BL1373" s="74"/>
      <c r="BR1373" s="74"/>
      <c r="BS1373" s="74"/>
      <c r="BT1373" s="74"/>
      <c r="BZ1373" s="74"/>
      <c r="CA1373" s="74"/>
      <c r="CB1373" s="74"/>
      <c r="CH1373" s="74"/>
      <c r="CI1373" s="74"/>
      <c r="CJ1373" s="74"/>
      <c r="CP1373" s="74"/>
      <c r="CQ1373" s="74"/>
      <c r="CR1373" s="74"/>
      <c r="CX1373" s="74"/>
      <c r="CY1373" s="74"/>
      <c r="CZ1373" s="74"/>
      <c r="DF1373" s="74"/>
      <c r="DG1373" s="74"/>
      <c r="DH1373" s="74"/>
      <c r="DN1373" s="74"/>
      <c r="DO1373" s="74"/>
      <c r="DP1373" s="74"/>
      <c r="DV1373" s="74"/>
      <c r="DW1373" s="74"/>
      <c r="DX1373" s="74"/>
      <c r="ED1373" s="74"/>
      <c r="EE1373" s="74"/>
      <c r="EF1373" s="74"/>
      <c r="EL1373" s="74"/>
      <c r="EM1373" s="74"/>
      <c r="EN1373" s="74"/>
      <c r="ET1373" s="74"/>
      <c r="EU1373" s="74"/>
      <c r="EV1373" s="74"/>
    </row>
    <row r="1374" spans="12:152" s="73" customFormat="1" ht="13.5" x14ac:dyDescent="0.3">
      <c r="L1374" s="74"/>
      <c r="N1374" s="74">
        <v>5.0000000000000002E-11</v>
      </c>
      <c r="O1374" s="74">
        <v>2.2014651331000001</v>
      </c>
      <c r="P1374" s="74">
        <v>82865.659543685499</v>
      </c>
      <c r="Q1374" s="73">
        <f t="shared" si="484"/>
        <v>-4.6906790608803442E-11</v>
      </c>
      <c r="R1374" s="73">
        <f t="shared" si="485"/>
        <v>-4.6936108255309507E-11</v>
      </c>
      <c r="S1374" s="73">
        <f t="shared" si="486"/>
        <v>-4.6936110711200512E-11</v>
      </c>
      <c r="T1374" s="73">
        <f t="shared" si="487"/>
        <v>-4.6936110711408193E-11</v>
      </c>
      <c r="V1374" s="74"/>
      <c r="W1374" s="74"/>
      <c r="X1374" s="74"/>
      <c r="AD1374" s="74"/>
      <c r="AE1374" s="74"/>
      <c r="AF1374" s="74"/>
      <c r="AL1374" s="74"/>
      <c r="AM1374" s="74"/>
      <c r="AN1374" s="74"/>
      <c r="AT1374" s="74"/>
      <c r="AU1374" s="74"/>
      <c r="AV1374" s="74"/>
      <c r="BB1374" s="74"/>
      <c r="BC1374" s="74"/>
      <c r="BD1374" s="74"/>
      <c r="BJ1374" s="74"/>
      <c r="BK1374" s="74"/>
      <c r="BL1374" s="74"/>
      <c r="BR1374" s="74"/>
      <c r="BS1374" s="74"/>
      <c r="BT1374" s="74"/>
      <c r="BZ1374" s="74"/>
      <c r="CA1374" s="74"/>
      <c r="CB1374" s="74"/>
      <c r="CH1374" s="74"/>
      <c r="CI1374" s="74"/>
      <c r="CJ1374" s="74"/>
      <c r="CP1374" s="74"/>
      <c r="CQ1374" s="74"/>
      <c r="CR1374" s="74"/>
      <c r="CX1374" s="74"/>
      <c r="CY1374" s="74"/>
      <c r="CZ1374" s="74"/>
      <c r="DF1374" s="74"/>
      <c r="DG1374" s="74"/>
      <c r="DH1374" s="74"/>
      <c r="DN1374" s="74"/>
      <c r="DO1374" s="74"/>
      <c r="DP1374" s="74"/>
      <c r="DV1374" s="74"/>
      <c r="DW1374" s="74"/>
      <c r="DX1374" s="74"/>
      <c r="ED1374" s="74"/>
      <c r="EE1374" s="74"/>
      <c r="EF1374" s="74"/>
      <c r="EL1374" s="74"/>
      <c r="EM1374" s="74"/>
      <c r="EN1374" s="74"/>
      <c r="ET1374" s="74"/>
      <c r="EU1374" s="74"/>
      <c r="EV1374" s="74"/>
    </row>
    <row r="1375" spans="12:152" s="73" customFormat="1" ht="13.5" x14ac:dyDescent="0.3">
      <c r="L1375" s="74"/>
      <c r="N1375" s="74">
        <v>5.0000000000000002E-11</v>
      </c>
      <c r="O1375" s="74">
        <v>4.4657066362300002</v>
      </c>
      <c r="P1375" s="74">
        <v>104237.173277611</v>
      </c>
      <c r="Q1375" s="73">
        <f t="shared" si="484"/>
        <v>2.6383686485528225E-11</v>
      </c>
      <c r="R1375" s="73">
        <f t="shared" si="485"/>
        <v>2.6474304218325346E-11</v>
      </c>
      <c r="S1375" s="73">
        <f t="shared" si="486"/>
        <v>2.6474311821710057E-11</v>
      </c>
      <c r="T1375" s="73">
        <f t="shared" si="487"/>
        <v>2.6474311822356224E-11</v>
      </c>
      <c r="V1375" s="74"/>
      <c r="W1375" s="74"/>
      <c r="X1375" s="74"/>
      <c r="AD1375" s="74"/>
      <c r="AE1375" s="74"/>
      <c r="AF1375" s="74"/>
      <c r="AL1375" s="74"/>
      <c r="AM1375" s="74"/>
      <c r="AN1375" s="74"/>
      <c r="AT1375" s="74"/>
      <c r="AU1375" s="74"/>
      <c r="AV1375" s="74"/>
      <c r="BB1375" s="74"/>
      <c r="BC1375" s="74"/>
      <c r="BD1375" s="74"/>
      <c r="BJ1375" s="74"/>
      <c r="BK1375" s="74"/>
      <c r="BL1375" s="74"/>
      <c r="BR1375" s="74"/>
      <c r="BS1375" s="74"/>
      <c r="BT1375" s="74"/>
      <c r="BZ1375" s="74"/>
      <c r="CA1375" s="74"/>
      <c r="CB1375" s="74"/>
      <c r="CH1375" s="74"/>
      <c r="CI1375" s="74"/>
      <c r="CJ1375" s="74"/>
      <c r="CP1375" s="74"/>
      <c r="CQ1375" s="74"/>
      <c r="CR1375" s="74"/>
      <c r="CX1375" s="74"/>
      <c r="CY1375" s="74"/>
      <c r="CZ1375" s="74"/>
      <c r="DF1375" s="74"/>
      <c r="DG1375" s="74"/>
      <c r="DH1375" s="74"/>
      <c r="DN1375" s="74"/>
      <c r="DO1375" s="74"/>
      <c r="DP1375" s="74"/>
      <c r="DV1375" s="74"/>
      <c r="DW1375" s="74"/>
      <c r="DX1375" s="74"/>
      <c r="ED1375" s="74"/>
      <c r="EE1375" s="74"/>
      <c r="EF1375" s="74"/>
      <c r="EL1375" s="74"/>
      <c r="EM1375" s="74"/>
      <c r="EN1375" s="74"/>
      <c r="ET1375" s="74"/>
      <c r="EU1375" s="74"/>
      <c r="EV1375" s="74"/>
    </row>
    <row r="1376" spans="12:152" s="73" customFormat="1" ht="13.5" x14ac:dyDescent="0.3">
      <c r="L1376" s="74"/>
      <c r="N1376" s="74">
        <v>3.9999999999999998E-11</v>
      </c>
      <c r="O1376" s="74">
        <v>5.1333479743000003</v>
      </c>
      <c r="P1376" s="74">
        <v>26387.029535843401</v>
      </c>
      <c r="Q1376" s="73">
        <f t="shared" si="484"/>
        <v>3.9430576421671547E-11</v>
      </c>
      <c r="R1376" s="73">
        <f t="shared" si="485"/>
        <v>3.9434205414076175E-11</v>
      </c>
      <c r="S1376" s="73">
        <f t="shared" si="486"/>
        <v>3.9434205718290341E-11</v>
      </c>
      <c r="T1376" s="73">
        <f t="shared" si="487"/>
        <v>3.9434205718315874E-11</v>
      </c>
      <c r="V1376" s="74"/>
      <c r="W1376" s="74"/>
      <c r="X1376" s="74"/>
      <c r="AD1376" s="74"/>
      <c r="AE1376" s="74"/>
      <c r="AF1376" s="74"/>
      <c r="AL1376" s="74"/>
      <c r="AM1376" s="74"/>
      <c r="AN1376" s="74"/>
      <c r="AT1376" s="74"/>
      <c r="AU1376" s="74"/>
      <c r="AV1376" s="74"/>
      <c r="BB1376" s="74"/>
      <c r="BC1376" s="74"/>
      <c r="BD1376" s="74"/>
      <c r="BJ1376" s="74"/>
      <c r="BK1376" s="74"/>
      <c r="BL1376" s="74"/>
      <c r="BR1376" s="74"/>
      <c r="BS1376" s="74"/>
      <c r="BT1376" s="74"/>
      <c r="BZ1376" s="74"/>
      <c r="CA1376" s="74"/>
      <c r="CB1376" s="74"/>
      <c r="CH1376" s="74"/>
      <c r="CI1376" s="74"/>
      <c r="CJ1376" s="74"/>
      <c r="CP1376" s="74"/>
      <c r="CQ1376" s="74"/>
      <c r="CR1376" s="74"/>
      <c r="CX1376" s="74"/>
      <c r="CY1376" s="74"/>
      <c r="CZ1376" s="74"/>
      <c r="DF1376" s="74"/>
      <c r="DG1376" s="74"/>
      <c r="DH1376" s="74"/>
      <c r="DN1376" s="74"/>
      <c r="DO1376" s="74"/>
      <c r="DP1376" s="74"/>
      <c r="DV1376" s="74"/>
      <c r="DW1376" s="74"/>
      <c r="DX1376" s="74"/>
      <c r="ED1376" s="74"/>
      <c r="EE1376" s="74"/>
      <c r="EF1376" s="74"/>
      <c r="EL1376" s="74"/>
      <c r="EM1376" s="74"/>
      <c r="EN1376" s="74"/>
      <c r="ET1376" s="74"/>
      <c r="EU1376" s="74"/>
      <c r="EV1376" s="74"/>
    </row>
    <row r="1377" spans="12:152" s="73" customFormat="1" ht="13.5" x14ac:dyDescent="0.3">
      <c r="L1377" s="74"/>
      <c r="N1377" s="74">
        <v>3.9999999999999998E-11</v>
      </c>
      <c r="O1377" s="74">
        <v>5.34965278511</v>
      </c>
      <c r="P1377" s="74">
        <v>24787.076323369201</v>
      </c>
      <c r="Q1377" s="73">
        <f t="shared" si="484"/>
        <v>3.5693624515299394E-11</v>
      </c>
      <c r="R1377" s="73">
        <f t="shared" si="485"/>
        <v>3.5684453838209048E-11</v>
      </c>
      <c r="S1377" s="73">
        <f t="shared" si="486"/>
        <v>3.568445306783456E-11</v>
      </c>
      <c r="T1377" s="73">
        <f t="shared" si="487"/>
        <v>3.568445306776984E-11</v>
      </c>
      <c r="V1377" s="74"/>
      <c r="W1377" s="74"/>
      <c r="X1377" s="74"/>
      <c r="AD1377" s="74"/>
      <c r="AE1377" s="74"/>
      <c r="AF1377" s="74"/>
      <c r="AL1377" s="74"/>
      <c r="AM1377" s="74"/>
      <c r="AN1377" s="74"/>
      <c r="AT1377" s="74"/>
      <c r="AU1377" s="74"/>
      <c r="AV1377" s="74"/>
      <c r="BB1377" s="74"/>
      <c r="BC1377" s="74"/>
      <c r="BD1377" s="74"/>
      <c r="BJ1377" s="74"/>
      <c r="BK1377" s="74"/>
      <c r="BL1377" s="74"/>
      <c r="BR1377" s="74"/>
      <c r="BS1377" s="74"/>
      <c r="BT1377" s="74"/>
      <c r="BZ1377" s="74"/>
      <c r="CA1377" s="74"/>
      <c r="CB1377" s="74"/>
      <c r="CH1377" s="74"/>
      <c r="CI1377" s="74"/>
      <c r="CJ1377" s="74"/>
      <c r="CP1377" s="74"/>
      <c r="CQ1377" s="74"/>
      <c r="CR1377" s="74"/>
      <c r="CX1377" s="74"/>
      <c r="CY1377" s="74"/>
      <c r="CZ1377" s="74"/>
      <c r="DF1377" s="74"/>
      <c r="DG1377" s="74"/>
      <c r="DH1377" s="74"/>
      <c r="DN1377" s="74"/>
      <c r="DO1377" s="74"/>
      <c r="DP1377" s="74"/>
      <c r="DV1377" s="74"/>
      <c r="DW1377" s="74"/>
      <c r="DX1377" s="74"/>
      <c r="ED1377" s="74"/>
      <c r="EE1377" s="74"/>
      <c r="EF1377" s="74"/>
      <c r="EL1377" s="74"/>
      <c r="EM1377" s="74"/>
      <c r="EN1377" s="74"/>
      <c r="ET1377" s="74"/>
      <c r="EU1377" s="74"/>
      <c r="EV1377" s="74"/>
    </row>
    <row r="1378" spans="12:152" s="73" customFormat="1" ht="13.5" x14ac:dyDescent="0.3">
      <c r="L1378" s="74"/>
      <c r="N1378" s="74">
        <v>3.9999999999999998E-11</v>
      </c>
      <c r="O1378" s="74">
        <v>4.1777229119700001</v>
      </c>
      <c r="P1378" s="74">
        <v>53132.095439118901</v>
      </c>
      <c r="Q1378" s="73">
        <f t="shared" si="484"/>
        <v>3.9917888039914914E-11</v>
      </c>
      <c r="R1378" s="73">
        <f t="shared" si="485"/>
        <v>3.9920652158236502E-11</v>
      </c>
      <c r="S1378" s="73">
        <f t="shared" si="486"/>
        <v>3.9920652388332764E-11</v>
      </c>
      <c r="T1378" s="73">
        <f t="shared" si="487"/>
        <v>3.9920652388352229E-11</v>
      </c>
      <c r="V1378" s="74"/>
      <c r="W1378" s="74"/>
      <c r="X1378" s="74"/>
      <c r="AD1378" s="74"/>
      <c r="AE1378" s="74"/>
      <c r="AF1378" s="74"/>
      <c r="AL1378" s="74"/>
      <c r="AM1378" s="74"/>
      <c r="AN1378" s="74"/>
      <c r="AT1378" s="74"/>
      <c r="AU1378" s="74"/>
      <c r="AV1378" s="74"/>
      <c r="BB1378" s="74"/>
      <c r="BC1378" s="74"/>
      <c r="BD1378" s="74"/>
      <c r="BJ1378" s="74"/>
      <c r="BK1378" s="74"/>
      <c r="BL1378" s="74"/>
      <c r="BR1378" s="74"/>
      <c r="BS1378" s="74"/>
      <c r="BT1378" s="74"/>
      <c r="BZ1378" s="74"/>
      <c r="CA1378" s="74"/>
      <c r="CB1378" s="74"/>
      <c r="CH1378" s="74"/>
      <c r="CI1378" s="74"/>
      <c r="CJ1378" s="74"/>
      <c r="CP1378" s="74"/>
      <c r="CQ1378" s="74"/>
      <c r="CR1378" s="74"/>
      <c r="CX1378" s="74"/>
      <c r="CY1378" s="74"/>
      <c r="CZ1378" s="74"/>
      <c r="DF1378" s="74"/>
      <c r="DG1378" s="74"/>
      <c r="DH1378" s="74"/>
      <c r="DN1378" s="74"/>
      <c r="DO1378" s="74"/>
      <c r="DP1378" s="74"/>
      <c r="DV1378" s="74"/>
      <c r="DW1378" s="74"/>
      <c r="DX1378" s="74"/>
      <c r="ED1378" s="74"/>
      <c r="EE1378" s="74"/>
      <c r="EF1378" s="74"/>
      <c r="EL1378" s="74"/>
      <c r="EM1378" s="74"/>
      <c r="EN1378" s="74"/>
      <c r="ET1378" s="74"/>
      <c r="EU1378" s="74"/>
      <c r="EV1378" s="74"/>
    </row>
    <row r="1379" spans="12:152" s="73" customFormat="1" ht="13.5" x14ac:dyDescent="0.3">
      <c r="L1379" s="74"/>
      <c r="N1379" s="74">
        <v>3.9999999999999998E-11</v>
      </c>
      <c r="O1379" s="74">
        <v>2.66996288682</v>
      </c>
      <c r="P1379" s="74">
        <v>25572.4392704811</v>
      </c>
      <c r="Q1379" s="73">
        <f t="shared" si="484"/>
        <v>-3.9331918400026015E-11</v>
      </c>
      <c r="R1379" s="73">
        <f t="shared" si="485"/>
        <v>-3.9335726151374031E-11</v>
      </c>
      <c r="S1379" s="73">
        <f t="shared" si="486"/>
        <v>-3.9335726470627374E-11</v>
      </c>
      <c r="T1379" s="73">
        <f t="shared" si="487"/>
        <v>-3.9335726470654606E-11</v>
      </c>
      <c r="V1379" s="74"/>
      <c r="W1379" s="74"/>
      <c r="X1379" s="74"/>
      <c r="AD1379" s="74"/>
      <c r="AE1379" s="74"/>
      <c r="AF1379" s="74"/>
      <c r="AL1379" s="74"/>
      <c r="AM1379" s="74"/>
      <c r="AN1379" s="74"/>
      <c r="AT1379" s="74"/>
      <c r="AU1379" s="74"/>
      <c r="AV1379" s="74"/>
      <c r="BB1379" s="74"/>
      <c r="BC1379" s="74"/>
      <c r="BD1379" s="74"/>
      <c r="BJ1379" s="74"/>
      <c r="BK1379" s="74"/>
      <c r="BL1379" s="74"/>
      <c r="BR1379" s="74"/>
      <c r="BS1379" s="74"/>
      <c r="BT1379" s="74"/>
      <c r="BZ1379" s="74"/>
      <c r="CA1379" s="74"/>
      <c r="CB1379" s="74"/>
      <c r="CH1379" s="74"/>
      <c r="CI1379" s="74"/>
      <c r="CJ1379" s="74"/>
      <c r="CP1379" s="74"/>
      <c r="CQ1379" s="74"/>
      <c r="CR1379" s="74"/>
      <c r="CX1379" s="74"/>
      <c r="CY1379" s="74"/>
      <c r="CZ1379" s="74"/>
      <c r="DF1379" s="74"/>
      <c r="DG1379" s="74"/>
      <c r="DH1379" s="74"/>
      <c r="DN1379" s="74"/>
      <c r="DO1379" s="74"/>
      <c r="DP1379" s="74"/>
      <c r="DV1379" s="74"/>
      <c r="DW1379" s="74"/>
      <c r="DX1379" s="74"/>
      <c r="ED1379" s="74"/>
      <c r="EE1379" s="74"/>
      <c r="EF1379" s="74"/>
      <c r="EL1379" s="74"/>
      <c r="EM1379" s="74"/>
      <c r="EN1379" s="74"/>
      <c r="ET1379" s="74"/>
      <c r="EU1379" s="74"/>
      <c r="EV1379" s="74"/>
    </row>
    <row r="1380" spans="12:152" s="73" customFormat="1" ht="13.5" x14ac:dyDescent="0.3">
      <c r="L1380" s="74"/>
      <c r="N1380" s="74">
        <v>5.0000000000000002E-11</v>
      </c>
      <c r="O1380" s="74">
        <v>1.14175711692</v>
      </c>
      <c r="P1380" s="74">
        <v>188898.39784101001</v>
      </c>
      <c r="Q1380" s="73">
        <f t="shared" si="484"/>
        <v>-4.96020495443799E-11</v>
      </c>
      <c r="R1380" s="73">
        <f t="shared" si="485"/>
        <v>-4.9577319907628795E-11</v>
      </c>
      <c r="S1380" s="73">
        <f t="shared" si="486"/>
        <v>-4.9577317800115561E-11</v>
      </c>
      <c r="T1380" s="73">
        <f t="shared" si="487"/>
        <v>-4.9577317799938544E-11</v>
      </c>
      <c r="V1380" s="74"/>
      <c r="W1380" s="74"/>
      <c r="X1380" s="74"/>
      <c r="AD1380" s="74"/>
      <c r="AE1380" s="74"/>
      <c r="AF1380" s="74"/>
      <c r="AL1380" s="74"/>
      <c r="AM1380" s="74"/>
      <c r="AN1380" s="74"/>
      <c r="AT1380" s="74"/>
      <c r="AU1380" s="74"/>
      <c r="AV1380" s="74"/>
      <c r="BB1380" s="74"/>
      <c r="BC1380" s="74"/>
      <c r="BD1380" s="74"/>
      <c r="BJ1380" s="74"/>
      <c r="BK1380" s="74"/>
      <c r="BL1380" s="74"/>
      <c r="BR1380" s="74"/>
      <c r="BS1380" s="74"/>
      <c r="BT1380" s="74"/>
      <c r="BZ1380" s="74"/>
      <c r="CA1380" s="74"/>
      <c r="CB1380" s="74"/>
      <c r="CH1380" s="74"/>
      <c r="CI1380" s="74"/>
      <c r="CJ1380" s="74"/>
      <c r="CP1380" s="74"/>
      <c r="CQ1380" s="74"/>
      <c r="CR1380" s="74"/>
      <c r="CX1380" s="74"/>
      <c r="CY1380" s="74"/>
      <c r="CZ1380" s="74"/>
      <c r="DF1380" s="74"/>
      <c r="DG1380" s="74"/>
      <c r="DH1380" s="74"/>
      <c r="DN1380" s="74"/>
      <c r="DO1380" s="74"/>
      <c r="DP1380" s="74"/>
      <c r="DV1380" s="74"/>
      <c r="DW1380" s="74"/>
      <c r="DX1380" s="74"/>
      <c r="ED1380" s="74"/>
      <c r="EE1380" s="74"/>
      <c r="EF1380" s="74"/>
      <c r="EL1380" s="74"/>
      <c r="EM1380" s="74"/>
      <c r="EN1380" s="74"/>
      <c r="ET1380" s="74"/>
      <c r="EU1380" s="74"/>
      <c r="EV1380" s="74"/>
    </row>
  </sheetData>
  <sheetProtection sheet="1" objects="1" scenarios="1"/>
  <customSheetViews>
    <customSheetView guid="{CF7DD578-E3A2-43CE-B6A7-FBD754B1EE99}" scale="130"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367"/>
  <sheetViews>
    <sheetView zoomScale="115" zoomScaleNormal="115" workbookViewId="0">
      <selection activeCell="H14" sqref="H14"/>
    </sheetView>
  </sheetViews>
  <sheetFormatPr defaultRowHeight="12.5" customHeight="1" x14ac:dyDescent="0.25"/>
  <cols>
    <col min="1" max="1" width="12.81640625" customWidth="1"/>
    <col min="2" max="2" width="12.26953125" customWidth="1"/>
    <col min="3" max="3" width="11.453125" customWidth="1"/>
    <col min="4" max="4" width="11.7265625" customWidth="1"/>
    <col min="5" max="13" width="12.26953125" customWidth="1"/>
    <col min="14" max="14" width="21.26953125" bestFit="1" customWidth="1"/>
    <col min="15" max="16" width="15.26953125" bestFit="1" customWidth="1"/>
    <col min="17" max="21" width="12.26953125" customWidth="1"/>
    <col min="22" max="22" width="21.26953125" bestFit="1" customWidth="1"/>
    <col min="23" max="24" width="14.81640625" bestFit="1" customWidth="1"/>
    <col min="25" max="29" width="12.26953125" customWidth="1"/>
    <col min="30" max="30" width="20.54296875" bestFit="1" customWidth="1"/>
    <col min="31" max="32" width="14.36328125" bestFit="1" customWidth="1"/>
    <col min="33" max="33" width="19" bestFit="1" customWidth="1"/>
    <col min="34" max="37" width="12.26953125" customWidth="1"/>
    <col min="38" max="38" width="20.54296875" bestFit="1" customWidth="1"/>
    <col min="39" max="40" width="13.7265625" bestFit="1" customWidth="1"/>
    <col min="41" max="44" width="19" bestFit="1" customWidth="1"/>
    <col min="45" max="45" width="12.26953125" customWidth="1"/>
    <col min="46" max="46" width="20.54296875" bestFit="1" customWidth="1"/>
    <col min="47" max="48" width="13.6328125" bestFit="1" customWidth="1"/>
    <col min="49" max="51" width="14.36328125" bestFit="1" customWidth="1"/>
    <col min="52" max="53" width="12.26953125" customWidth="1"/>
    <col min="54" max="54" width="10.26953125" customWidth="1"/>
    <col min="55" max="56" width="13.6328125" bestFit="1" customWidth="1"/>
    <col min="57" max="61" width="12.26953125" customWidth="1"/>
    <col min="62" max="62" width="13.6328125" bestFit="1" customWidth="1"/>
    <col min="63" max="63" width="14.08984375" bestFit="1" customWidth="1"/>
    <col min="64" max="64" width="13.6328125" bestFit="1" customWidth="1"/>
    <col min="65" max="69" width="12.26953125" customWidth="1"/>
    <col min="70" max="70" width="13.6328125" bestFit="1" customWidth="1"/>
    <col min="71" max="72" width="14.08984375" bestFit="1" customWidth="1"/>
    <col min="73" max="77" width="12.26953125" customWidth="1"/>
    <col min="78" max="78" width="13.6328125" bestFit="1" customWidth="1"/>
    <col min="79" max="80" width="14.08984375" bestFit="1" customWidth="1"/>
    <col min="81" max="85" width="12.26953125" customWidth="1"/>
    <col min="86" max="88" width="13.6328125" bestFit="1" customWidth="1"/>
    <col min="89" max="89" width="14.36328125" bestFit="1" customWidth="1"/>
    <col min="90" max="90" width="13.26953125" bestFit="1" customWidth="1"/>
    <col min="91" max="92" width="14.36328125" bestFit="1" customWidth="1"/>
    <col min="93" max="93" width="12.26953125" customWidth="1"/>
    <col min="94" max="94" width="12.453125" bestFit="1" customWidth="1"/>
    <col min="95" max="97" width="13.6328125" bestFit="1" customWidth="1"/>
    <col min="98" max="100" width="14.36328125" bestFit="1" customWidth="1"/>
    <col min="101" max="101" width="12.26953125" customWidth="1"/>
    <col min="102" max="102" width="10.26953125" customWidth="1"/>
    <col min="103" max="105" width="13.6328125" bestFit="1" customWidth="1"/>
    <col min="106" max="106" width="12.453125" bestFit="1" customWidth="1"/>
    <col min="107" max="108" width="13.6328125" bestFit="1" customWidth="1"/>
    <col min="109" max="109" width="12.26953125" customWidth="1"/>
    <col min="110" max="110" width="13.6328125" bestFit="1" customWidth="1"/>
    <col min="111" max="112" width="14.08984375" bestFit="1" customWidth="1"/>
    <col min="113" max="117" width="12.26953125" customWidth="1"/>
    <col min="118" max="118" width="13.6328125" bestFit="1" customWidth="1"/>
    <col min="119" max="120" width="14.08984375" bestFit="1" customWidth="1"/>
    <col min="121" max="121" width="12.26953125" customWidth="1"/>
    <col min="122" max="122" width="13.26953125" bestFit="1" customWidth="1"/>
    <col min="123" max="124" width="14.36328125" bestFit="1" customWidth="1"/>
    <col min="125" max="125" width="12.26953125" customWidth="1"/>
    <col min="126" max="126" width="13.6328125" bestFit="1" customWidth="1"/>
    <col min="127" max="128" width="14.08984375" bestFit="1" customWidth="1"/>
    <col min="129" max="132" width="14.36328125" bestFit="1" customWidth="1"/>
    <col min="133" max="133" width="12.26953125" customWidth="1"/>
    <col min="134" max="134" width="12.453125" bestFit="1" customWidth="1"/>
    <col min="135" max="136" width="13.6328125" bestFit="1" customWidth="1"/>
    <col min="137" max="137" width="14.36328125" bestFit="1" customWidth="1"/>
    <col min="138" max="140" width="13.6328125" bestFit="1" customWidth="1"/>
    <col min="141" max="141" width="12.26953125" customWidth="1"/>
    <col min="142" max="142" width="10.26953125" customWidth="1"/>
    <col min="143" max="145" width="13.6328125" bestFit="1" customWidth="1"/>
    <col min="146" max="148" width="14.36328125" bestFit="1" customWidth="1"/>
    <col min="149" max="149" width="12.26953125" customWidth="1"/>
    <col min="150" max="150" width="9.08984375" customWidth="1"/>
    <col min="151" max="153" width="13.6328125" bestFit="1" customWidth="1"/>
    <col min="154" max="156" width="14.36328125" bestFit="1" customWidth="1"/>
    <col min="157" max="256" width="9.26953125" customWidth="1"/>
    <col min="257" max="257" width="13.6328125" customWidth="1"/>
    <col min="258" max="258" width="13.6328125" bestFit="1" customWidth="1"/>
    <col min="259" max="259" width="12.26953125" customWidth="1"/>
    <col min="260" max="260" width="11.26953125" customWidth="1"/>
    <col min="261" max="262" width="13.6328125" customWidth="1"/>
    <col min="263" max="263" width="13.6328125" bestFit="1" customWidth="1"/>
    <col min="264" max="264" width="12.26953125" customWidth="1"/>
    <col min="265" max="265" width="9.08984375" customWidth="1"/>
    <col min="266" max="267" width="13.6328125" customWidth="1"/>
    <col min="268" max="268" width="14.36328125" bestFit="1" customWidth="1"/>
    <col min="269" max="269" width="12.26953125" customWidth="1"/>
    <col min="270" max="270" width="13.6328125" bestFit="1" customWidth="1"/>
    <col min="271" max="272" width="14.08984375" bestFit="1" customWidth="1"/>
    <col min="273" max="277" width="12.26953125" customWidth="1"/>
    <col min="278" max="278" width="13.6328125" bestFit="1" customWidth="1"/>
    <col min="279" max="280" width="14.08984375" bestFit="1" customWidth="1"/>
    <col min="281" max="285" width="12.26953125" customWidth="1"/>
    <col min="286" max="286" width="13.7265625" bestFit="1" customWidth="1"/>
    <col min="287" max="288" width="14.26953125" bestFit="1" customWidth="1"/>
    <col min="289" max="289" width="14.36328125" bestFit="1" customWidth="1"/>
    <col min="290" max="293" width="12.26953125" customWidth="1"/>
    <col min="294" max="296" width="13.6328125" bestFit="1" customWidth="1"/>
    <col min="297" max="298" width="14.36328125" bestFit="1" customWidth="1"/>
    <col min="299" max="300" width="13.26953125" bestFit="1" customWidth="1"/>
    <col min="301" max="301" width="12.26953125" customWidth="1"/>
    <col min="302" max="304" width="13.6328125" bestFit="1" customWidth="1"/>
    <col min="305" max="307" width="14.36328125" bestFit="1" customWidth="1"/>
    <col min="308" max="309" width="12.26953125" customWidth="1"/>
    <col min="310" max="310" width="10.26953125" customWidth="1"/>
    <col min="311" max="312" width="13.6328125" bestFit="1" customWidth="1"/>
    <col min="313" max="317" width="12.26953125" customWidth="1"/>
    <col min="318" max="318" width="13.6328125" bestFit="1" customWidth="1"/>
    <col min="319" max="319" width="14.08984375" bestFit="1" customWidth="1"/>
    <col min="320" max="320" width="13.6328125" bestFit="1" customWidth="1"/>
    <col min="321" max="325" width="12.26953125" customWidth="1"/>
    <col min="326" max="326" width="13.6328125" bestFit="1" customWidth="1"/>
    <col min="327" max="328" width="14.08984375" bestFit="1" customWidth="1"/>
    <col min="329" max="333" width="12.26953125" customWidth="1"/>
    <col min="334" max="334" width="13.6328125" bestFit="1" customWidth="1"/>
    <col min="335" max="336" width="14.08984375" bestFit="1" customWidth="1"/>
    <col min="337" max="341" width="12.26953125" customWidth="1"/>
    <col min="342" max="344" width="13.6328125" bestFit="1" customWidth="1"/>
    <col min="345" max="345" width="14.36328125" bestFit="1" customWidth="1"/>
    <col min="346" max="346" width="13.26953125" bestFit="1" customWidth="1"/>
    <col min="347" max="348" width="14.36328125" bestFit="1" customWidth="1"/>
    <col min="349" max="349" width="12.26953125" customWidth="1"/>
    <col min="350" max="350" width="12.453125" bestFit="1" customWidth="1"/>
    <col min="351" max="353" width="13.6328125" bestFit="1" customWidth="1"/>
    <col min="354" max="356" width="14.36328125" bestFit="1" customWidth="1"/>
    <col min="357" max="357" width="12.26953125" customWidth="1"/>
    <col min="358" max="358" width="10.26953125" customWidth="1"/>
    <col min="359" max="361" width="13.6328125" bestFit="1" customWidth="1"/>
    <col min="362" max="362" width="12.453125" bestFit="1" customWidth="1"/>
    <col min="363" max="364" width="13.6328125" bestFit="1" customWidth="1"/>
    <col min="365" max="365" width="12.26953125" customWidth="1"/>
    <col min="366" max="366" width="13.6328125" bestFit="1" customWidth="1"/>
    <col min="367" max="368" width="14.08984375" bestFit="1" customWidth="1"/>
    <col min="369" max="373" width="12.26953125" customWidth="1"/>
    <col min="374" max="374" width="13.6328125" bestFit="1" customWidth="1"/>
    <col min="375" max="376" width="14.08984375" bestFit="1" customWidth="1"/>
    <col min="377" max="377" width="12.26953125" customWidth="1"/>
    <col min="378" max="378" width="13.26953125" bestFit="1" customWidth="1"/>
    <col min="379" max="380" width="14.36328125" bestFit="1" customWidth="1"/>
    <col min="381" max="381" width="12.26953125" customWidth="1"/>
    <col min="382" max="382" width="13.6328125" bestFit="1" customWidth="1"/>
    <col min="383" max="384" width="14.08984375" bestFit="1" customWidth="1"/>
    <col min="385" max="388" width="14.36328125" bestFit="1" customWidth="1"/>
    <col min="389" max="389" width="12.26953125" customWidth="1"/>
    <col min="390" max="390" width="12.453125" bestFit="1" customWidth="1"/>
    <col min="391" max="392" width="13.6328125" bestFit="1" customWidth="1"/>
    <col min="393" max="393" width="14.36328125" bestFit="1" customWidth="1"/>
    <col min="394" max="396" width="13.6328125" bestFit="1" customWidth="1"/>
    <col min="397" max="397" width="12.26953125" customWidth="1"/>
    <col min="398" max="398" width="10.26953125" customWidth="1"/>
    <col min="399" max="401" width="13.6328125" bestFit="1" customWidth="1"/>
    <col min="402" max="404" width="14.36328125" bestFit="1" customWidth="1"/>
    <col min="405" max="405" width="12.26953125" customWidth="1"/>
    <col min="406" max="406" width="9.08984375" customWidth="1"/>
    <col min="407" max="409" width="13.6328125" bestFit="1" customWidth="1"/>
    <col min="410" max="412" width="14.36328125" bestFit="1" customWidth="1"/>
    <col min="413" max="428" width="12.26953125" customWidth="1"/>
    <col min="429" max="429" width="12.81640625" customWidth="1"/>
    <col min="430" max="430" width="12.26953125" customWidth="1"/>
    <col min="431" max="431" width="11.453125" customWidth="1"/>
    <col min="432" max="432" width="11.7265625" customWidth="1"/>
    <col min="433" max="440" width="12.26953125" customWidth="1"/>
    <col min="441" max="443" width="13.6328125" customWidth="1"/>
    <col min="444" max="445" width="12.26953125" customWidth="1"/>
    <col min="446" max="448" width="13.6328125" customWidth="1"/>
    <col min="449" max="450" width="12.26953125" customWidth="1"/>
    <col min="451" max="453" width="13.6328125" customWidth="1"/>
    <col min="454" max="455" width="12.26953125" customWidth="1"/>
    <col min="456" max="458" width="13.6328125" customWidth="1"/>
    <col min="459" max="459" width="14.36328125" bestFit="1" customWidth="1"/>
    <col min="460" max="460" width="12.26953125" customWidth="1"/>
    <col min="461" max="463" width="13.6328125" customWidth="1"/>
    <col min="464" max="464" width="14.36328125" bestFit="1" customWidth="1"/>
    <col min="465" max="465" width="12.26953125" customWidth="1"/>
    <col min="466" max="466" width="10.26953125" customWidth="1"/>
    <col min="467" max="468" width="13.6328125" customWidth="1"/>
    <col min="469" max="470" width="12.26953125" customWidth="1"/>
    <col min="471" max="473" width="13.6328125" customWidth="1"/>
    <col min="474" max="474" width="14.36328125" bestFit="1" customWidth="1"/>
    <col min="475" max="475" width="12.26953125" customWidth="1"/>
    <col min="476" max="478" width="13.6328125" customWidth="1"/>
    <col min="479" max="479" width="14.36328125" bestFit="1" customWidth="1"/>
    <col min="480" max="480" width="12.26953125" customWidth="1"/>
    <col min="481" max="481" width="11.26953125" customWidth="1"/>
    <col min="482" max="483" width="13.6328125" customWidth="1"/>
    <col min="484" max="484" width="14.36328125" bestFit="1" customWidth="1"/>
    <col min="485" max="485" width="12.26953125" customWidth="1"/>
    <col min="486" max="486" width="9.08984375" customWidth="1"/>
    <col min="487" max="488" width="13.6328125" customWidth="1"/>
    <col min="489" max="489" width="13.6328125" bestFit="1" customWidth="1"/>
    <col min="490" max="490" width="12.26953125" customWidth="1"/>
    <col min="491" max="491" width="6.7265625" customWidth="1"/>
    <col min="492" max="493" width="13.6328125" customWidth="1"/>
    <col min="494" max="494" width="13.6328125" bestFit="1" customWidth="1"/>
    <col min="495" max="495" width="12.26953125" customWidth="1"/>
    <col min="496" max="498" width="13.6328125" customWidth="1"/>
    <col min="499" max="500" width="12.26953125" customWidth="1"/>
    <col min="501" max="503" width="13.6328125" customWidth="1"/>
    <col min="504" max="505" width="12.26953125" customWidth="1"/>
    <col min="506" max="508" width="13.6328125" customWidth="1"/>
    <col min="509" max="509" width="14.36328125" bestFit="1" customWidth="1"/>
    <col min="510" max="510" width="12.26953125" customWidth="1"/>
    <col min="511" max="513" width="13.6328125" customWidth="1"/>
    <col min="514" max="514" width="13.6328125" bestFit="1" customWidth="1"/>
    <col min="515" max="515" width="12.26953125" customWidth="1"/>
    <col min="516" max="516" width="11.26953125" customWidth="1"/>
    <col min="517" max="518" width="13.6328125" customWidth="1"/>
    <col min="519" max="519" width="13.6328125" bestFit="1" customWidth="1"/>
    <col min="520" max="520" width="12.26953125" customWidth="1"/>
    <col min="521" max="521" width="9.08984375" customWidth="1"/>
    <col min="522" max="523" width="13.6328125" customWidth="1"/>
    <col min="524" max="524" width="14.36328125" bestFit="1" customWidth="1"/>
    <col min="525" max="525" width="12.26953125" customWidth="1"/>
    <col min="526" max="526" width="13.6328125" bestFit="1" customWidth="1"/>
    <col min="527" max="528" width="14.08984375" bestFit="1" customWidth="1"/>
    <col min="529" max="533" width="12.26953125" customWidth="1"/>
    <col min="534" max="534" width="13.6328125" bestFit="1" customWidth="1"/>
    <col min="535" max="536" width="14.08984375" bestFit="1" customWidth="1"/>
    <col min="537" max="541" width="12.26953125" customWidth="1"/>
    <col min="542" max="542" width="13.7265625" bestFit="1" customWidth="1"/>
    <col min="543" max="544" width="14.26953125" bestFit="1" customWidth="1"/>
    <col min="545" max="545" width="14.36328125" bestFit="1" customWidth="1"/>
    <col min="546" max="549" width="12.26953125" customWidth="1"/>
    <col min="550" max="552" width="13.6328125" bestFit="1" customWidth="1"/>
    <col min="553" max="554" width="14.36328125" bestFit="1" customWidth="1"/>
    <col min="555" max="556" width="13.26953125" bestFit="1" customWidth="1"/>
    <col min="557" max="557" width="12.26953125" customWidth="1"/>
    <col min="558" max="560" width="13.6328125" bestFit="1" customWidth="1"/>
    <col min="561" max="563" width="14.36328125" bestFit="1" customWidth="1"/>
    <col min="564" max="565" width="12.26953125" customWidth="1"/>
    <col min="566" max="566" width="10.26953125" customWidth="1"/>
    <col min="567" max="568" width="13.6328125" bestFit="1" customWidth="1"/>
    <col min="569" max="573" width="12.26953125" customWidth="1"/>
    <col min="574" max="574" width="13.6328125" bestFit="1" customWidth="1"/>
    <col min="575" max="575" width="14.08984375" bestFit="1" customWidth="1"/>
    <col min="576" max="576" width="13.6328125" bestFit="1" customWidth="1"/>
    <col min="577" max="581" width="12.26953125" customWidth="1"/>
    <col min="582" max="582" width="13.6328125" bestFit="1" customWidth="1"/>
    <col min="583" max="584" width="14.08984375" bestFit="1" customWidth="1"/>
    <col min="585" max="589" width="12.26953125" customWidth="1"/>
    <col min="590" max="590" width="13.6328125" bestFit="1" customWidth="1"/>
    <col min="591" max="592" width="14.08984375" bestFit="1" customWidth="1"/>
    <col min="593" max="597" width="12.26953125" customWidth="1"/>
    <col min="598" max="600" width="13.6328125" bestFit="1" customWidth="1"/>
    <col min="601" max="601" width="14.36328125" bestFit="1" customWidth="1"/>
    <col min="602" max="602" width="13.26953125" bestFit="1" customWidth="1"/>
    <col min="603" max="604" width="14.36328125" bestFit="1" customWidth="1"/>
    <col min="605" max="605" width="12.26953125" customWidth="1"/>
    <col min="606" max="606" width="12.453125" bestFit="1" customWidth="1"/>
    <col min="607" max="609" width="13.6328125" bestFit="1" customWidth="1"/>
    <col min="610" max="612" width="14.36328125" bestFit="1" customWidth="1"/>
    <col min="613" max="613" width="12.26953125" customWidth="1"/>
    <col min="614" max="614" width="10.26953125" customWidth="1"/>
    <col min="615" max="617" width="13.6328125" bestFit="1" customWidth="1"/>
    <col min="618" max="618" width="12.453125" bestFit="1" customWidth="1"/>
    <col min="619" max="620" width="13.6328125" bestFit="1" customWidth="1"/>
    <col min="621" max="621" width="12.26953125" customWidth="1"/>
    <col min="622" max="622" width="13.6328125" bestFit="1" customWidth="1"/>
    <col min="623" max="624" width="14.08984375" bestFit="1" customWidth="1"/>
    <col min="625" max="629" width="12.26953125" customWidth="1"/>
    <col min="630" max="630" width="13.6328125" bestFit="1" customWidth="1"/>
    <col min="631" max="632" width="14.08984375" bestFit="1" customWidth="1"/>
    <col min="633" max="633" width="12.26953125" customWidth="1"/>
    <col min="634" max="634" width="13.26953125" bestFit="1" customWidth="1"/>
    <col min="635" max="636" width="14.36328125" bestFit="1" customWidth="1"/>
    <col min="637" max="637" width="12.26953125" customWidth="1"/>
    <col min="638" max="638" width="13.6328125" bestFit="1" customWidth="1"/>
    <col min="639" max="640" width="14.08984375" bestFit="1" customWidth="1"/>
    <col min="641" max="644" width="14.36328125" bestFit="1" customWidth="1"/>
    <col min="645" max="645" width="12.26953125" customWidth="1"/>
    <col min="646" max="646" width="12.453125" bestFit="1" customWidth="1"/>
    <col min="647" max="648" width="13.6328125" bestFit="1" customWidth="1"/>
    <col min="649" max="649" width="14.36328125" bestFit="1" customWidth="1"/>
    <col min="650" max="652" width="13.6328125" bestFit="1" customWidth="1"/>
    <col min="653" max="653" width="12.26953125" customWidth="1"/>
    <col min="654" max="654" width="10.26953125" customWidth="1"/>
    <col min="655" max="657" width="13.6328125" bestFit="1" customWidth="1"/>
    <col min="658" max="660" width="14.36328125" bestFit="1" customWidth="1"/>
    <col min="661" max="661" width="12.26953125" customWidth="1"/>
    <col min="662" max="662" width="9.08984375" customWidth="1"/>
    <col min="663" max="665" width="13.6328125" bestFit="1" customWidth="1"/>
    <col min="666" max="668" width="14.36328125" bestFit="1" customWidth="1"/>
    <col min="669" max="684" width="12.26953125" customWidth="1"/>
    <col min="685" max="685" width="12.81640625" customWidth="1"/>
    <col min="686" max="686" width="12.26953125" customWidth="1"/>
    <col min="687" max="687" width="11.453125" customWidth="1"/>
    <col min="688" max="688" width="11.7265625" customWidth="1"/>
    <col min="689" max="696" width="12.26953125" customWidth="1"/>
    <col min="697" max="699" width="13.6328125" customWidth="1"/>
    <col min="700" max="701" width="12.26953125" customWidth="1"/>
    <col min="702" max="704" width="13.6328125" customWidth="1"/>
    <col min="705" max="706" width="12.26953125" customWidth="1"/>
    <col min="707" max="709" width="13.6328125" customWidth="1"/>
    <col min="710" max="711" width="12.26953125" customWidth="1"/>
    <col min="712" max="714" width="13.6328125" customWidth="1"/>
    <col min="715" max="715" width="14.36328125" bestFit="1" customWidth="1"/>
    <col min="716" max="716" width="12.26953125" customWidth="1"/>
    <col min="717" max="719" width="13.6328125" customWidth="1"/>
    <col min="720" max="720" width="14.36328125" bestFit="1" customWidth="1"/>
    <col min="721" max="721" width="12.26953125" customWidth="1"/>
    <col min="722" max="722" width="10.26953125" customWidth="1"/>
    <col min="723" max="724" width="13.6328125" customWidth="1"/>
    <col min="725" max="726" width="12.26953125" customWidth="1"/>
    <col min="727" max="729" width="13.6328125" customWidth="1"/>
    <col min="730" max="730" width="14.36328125" bestFit="1" customWidth="1"/>
    <col min="731" max="731" width="12.26953125" customWidth="1"/>
    <col min="732" max="734" width="13.6328125" customWidth="1"/>
    <col min="735" max="735" width="14.36328125" bestFit="1" customWidth="1"/>
    <col min="736" max="736" width="12.26953125" customWidth="1"/>
    <col min="737" max="737" width="11.26953125" customWidth="1"/>
    <col min="738" max="739" width="13.6328125" customWidth="1"/>
    <col min="740" max="740" width="14.36328125" bestFit="1" customWidth="1"/>
    <col min="741" max="741" width="12.26953125" customWidth="1"/>
    <col min="742" max="742" width="9.08984375" customWidth="1"/>
    <col min="743" max="744" width="13.6328125" customWidth="1"/>
    <col min="745" max="745" width="13.6328125" bestFit="1" customWidth="1"/>
    <col min="746" max="746" width="12.26953125" customWidth="1"/>
    <col min="747" max="747" width="6.7265625" customWidth="1"/>
    <col min="748" max="749" width="13.6328125" customWidth="1"/>
    <col min="750" max="750" width="13.6328125" bestFit="1" customWidth="1"/>
    <col min="751" max="751" width="12.26953125" customWidth="1"/>
    <col min="752" max="754" width="13.6328125" customWidth="1"/>
    <col min="755" max="756" width="12.26953125" customWidth="1"/>
    <col min="757" max="759" width="13.6328125" customWidth="1"/>
    <col min="760" max="761" width="12.26953125" customWidth="1"/>
    <col min="762" max="764" width="13.6328125" customWidth="1"/>
    <col min="765" max="765" width="14.36328125" bestFit="1" customWidth="1"/>
    <col min="766" max="766" width="12.26953125" customWidth="1"/>
    <col min="767" max="769" width="13.6328125" customWidth="1"/>
    <col min="770" max="770" width="13.6328125" bestFit="1" customWidth="1"/>
    <col min="771" max="771" width="12.26953125" customWidth="1"/>
    <col min="772" max="772" width="11.26953125" customWidth="1"/>
    <col min="773" max="774" width="13.6328125" customWidth="1"/>
    <col min="775" max="775" width="13.6328125" bestFit="1" customWidth="1"/>
    <col min="776" max="776" width="12.26953125" customWidth="1"/>
    <col min="777" max="777" width="9.08984375" customWidth="1"/>
    <col min="778" max="779" width="13.6328125" customWidth="1"/>
    <col min="780" max="780" width="14.36328125" bestFit="1" customWidth="1"/>
    <col min="781" max="781" width="12.26953125" customWidth="1"/>
    <col min="782" max="782" width="13.6328125" bestFit="1" customWidth="1"/>
    <col min="783" max="784" width="14.08984375" bestFit="1" customWidth="1"/>
    <col min="785" max="789" width="12.26953125" customWidth="1"/>
    <col min="790" max="790" width="13.6328125" bestFit="1" customWidth="1"/>
    <col min="791" max="792" width="14.08984375" bestFit="1" customWidth="1"/>
    <col min="793" max="797" width="12.26953125" customWidth="1"/>
    <col min="798" max="798" width="13.7265625" bestFit="1" customWidth="1"/>
    <col min="799" max="800" width="14.26953125" bestFit="1" customWidth="1"/>
    <col min="801" max="801" width="14.36328125" bestFit="1" customWidth="1"/>
    <col min="802" max="805" width="12.26953125" customWidth="1"/>
    <col min="806" max="808" width="13.6328125" bestFit="1" customWidth="1"/>
    <col min="809" max="810" width="14.36328125" bestFit="1" customWidth="1"/>
    <col min="811" max="812" width="13.26953125" bestFit="1" customWidth="1"/>
    <col min="813" max="813" width="12.26953125" customWidth="1"/>
    <col min="814" max="816" width="13.6328125" bestFit="1" customWidth="1"/>
    <col min="817" max="819" width="14.36328125" bestFit="1" customWidth="1"/>
    <col min="820" max="821" width="12.26953125" customWidth="1"/>
    <col min="822" max="822" width="10.26953125" customWidth="1"/>
    <col min="823" max="824" width="13.6328125" bestFit="1" customWidth="1"/>
    <col min="825" max="829" width="12.26953125" customWidth="1"/>
    <col min="830" max="830" width="13.6328125" bestFit="1" customWidth="1"/>
    <col min="831" max="831" width="14.08984375" bestFit="1" customWidth="1"/>
    <col min="832" max="832" width="13.6328125" bestFit="1" customWidth="1"/>
    <col min="833" max="837" width="12.26953125" customWidth="1"/>
    <col min="838" max="838" width="13.6328125" bestFit="1" customWidth="1"/>
    <col min="839" max="840" width="14.08984375" bestFit="1" customWidth="1"/>
    <col min="841" max="845" width="12.26953125" customWidth="1"/>
    <col min="846" max="846" width="13.6328125" bestFit="1" customWidth="1"/>
    <col min="847" max="848" width="14.08984375" bestFit="1" customWidth="1"/>
    <col min="849" max="853" width="12.26953125" customWidth="1"/>
    <col min="854" max="856" width="13.6328125" bestFit="1" customWidth="1"/>
    <col min="857" max="857" width="14.36328125" bestFit="1" customWidth="1"/>
    <col min="858" max="858" width="13.26953125" bestFit="1" customWidth="1"/>
    <col min="859" max="860" width="14.36328125" bestFit="1" customWidth="1"/>
    <col min="861" max="861" width="12.26953125" customWidth="1"/>
    <col min="862" max="862" width="12.453125" bestFit="1" customWidth="1"/>
    <col min="863" max="865" width="13.6328125" bestFit="1" customWidth="1"/>
    <col min="866" max="868" width="14.36328125" bestFit="1" customWidth="1"/>
    <col min="869" max="869" width="12.26953125" customWidth="1"/>
    <col min="870" max="870" width="10.26953125" customWidth="1"/>
    <col min="871" max="873" width="13.6328125" bestFit="1" customWidth="1"/>
    <col min="874" max="874" width="12.453125" bestFit="1" customWidth="1"/>
    <col min="875" max="876" width="13.6328125" bestFit="1" customWidth="1"/>
    <col min="877" max="877" width="12.26953125" customWidth="1"/>
    <col min="878" max="878" width="13.6328125" bestFit="1" customWidth="1"/>
    <col min="879" max="880" width="14.08984375" bestFit="1" customWidth="1"/>
    <col min="881" max="885" width="12.26953125" customWidth="1"/>
    <col min="886" max="886" width="13.6328125" bestFit="1" customWidth="1"/>
    <col min="887" max="888" width="14.08984375" bestFit="1" customWidth="1"/>
    <col min="889" max="889" width="12.26953125" customWidth="1"/>
    <col min="890" max="890" width="13.26953125" bestFit="1" customWidth="1"/>
    <col min="891" max="892" width="14.36328125" bestFit="1" customWidth="1"/>
    <col min="893" max="893" width="12.26953125" customWidth="1"/>
    <col min="894" max="894" width="13.6328125" bestFit="1" customWidth="1"/>
    <col min="895" max="896" width="14.08984375" bestFit="1" customWidth="1"/>
    <col min="897" max="900" width="14.36328125" bestFit="1" customWidth="1"/>
    <col min="901" max="901" width="12.26953125" customWidth="1"/>
    <col min="902" max="902" width="12.453125" bestFit="1" customWidth="1"/>
    <col min="903" max="904" width="13.6328125" bestFit="1" customWidth="1"/>
    <col min="905" max="905" width="14.36328125" bestFit="1" customWidth="1"/>
    <col min="906" max="908" width="13.6328125" bestFit="1" customWidth="1"/>
    <col min="909" max="909" width="12.26953125" customWidth="1"/>
    <col min="910" max="910" width="10.26953125" customWidth="1"/>
    <col min="911" max="913" width="13.6328125" bestFit="1" customWidth="1"/>
    <col min="914" max="916" width="14.36328125" bestFit="1" customWidth="1"/>
    <col min="917" max="917" width="12.26953125" customWidth="1"/>
    <col min="918" max="918" width="9.08984375" customWidth="1"/>
    <col min="919" max="921" width="13.6328125" bestFit="1" customWidth="1"/>
    <col min="922" max="924" width="14.36328125" bestFit="1" customWidth="1"/>
    <col min="925" max="940" width="12.26953125" customWidth="1"/>
    <col min="941" max="941" width="12.81640625" customWidth="1"/>
    <col min="942" max="942" width="12.26953125" customWidth="1"/>
    <col min="943" max="943" width="11.453125" customWidth="1"/>
    <col min="944" max="944" width="11.7265625" customWidth="1"/>
    <col min="945" max="952" width="12.26953125" customWidth="1"/>
    <col min="953" max="955" width="13.6328125" customWidth="1"/>
    <col min="956" max="957" width="12.26953125" customWidth="1"/>
    <col min="958" max="960" width="13.6328125" customWidth="1"/>
    <col min="961" max="962" width="12.26953125" customWidth="1"/>
    <col min="963" max="965" width="13.6328125" customWidth="1"/>
    <col min="966" max="967" width="12.26953125" customWidth="1"/>
    <col min="968" max="970" width="13.6328125" customWidth="1"/>
    <col min="971" max="971" width="14.36328125" bestFit="1" customWidth="1"/>
    <col min="972" max="972" width="12.26953125" customWidth="1"/>
    <col min="973" max="975" width="13.6328125" customWidth="1"/>
    <col min="976" max="976" width="14.36328125" bestFit="1" customWidth="1"/>
    <col min="977" max="977" width="12.26953125" customWidth="1"/>
    <col min="978" max="978" width="10.26953125" customWidth="1"/>
    <col min="979" max="980" width="13.6328125" customWidth="1"/>
    <col min="981" max="982" width="12.26953125" customWidth="1"/>
    <col min="983" max="985" width="13.6328125" customWidth="1"/>
    <col min="986" max="986" width="14.36328125" bestFit="1" customWidth="1"/>
    <col min="987" max="987" width="12.26953125" customWidth="1"/>
    <col min="988" max="990" width="13.6328125" customWidth="1"/>
    <col min="991" max="991" width="14.36328125" bestFit="1" customWidth="1"/>
    <col min="992" max="992" width="12.26953125" customWidth="1"/>
    <col min="993" max="993" width="11.26953125" customWidth="1"/>
    <col min="994" max="995" width="13.6328125" customWidth="1"/>
    <col min="996" max="996" width="14.36328125" bestFit="1" customWidth="1"/>
    <col min="997" max="997" width="12.26953125" customWidth="1"/>
    <col min="998" max="998" width="9.08984375" customWidth="1"/>
    <col min="999" max="1000" width="13.6328125" customWidth="1"/>
    <col min="1001" max="1001" width="13.6328125" bestFit="1" customWidth="1"/>
    <col min="1002" max="1002" width="12.26953125" customWidth="1"/>
    <col min="1003" max="1003" width="6.7265625" customWidth="1"/>
    <col min="1004" max="1005" width="13.6328125" customWidth="1"/>
    <col min="1006" max="1006" width="13.6328125" bestFit="1" customWidth="1"/>
    <col min="1007" max="1007" width="12.26953125" customWidth="1"/>
    <col min="1008" max="1010" width="13.6328125" customWidth="1"/>
    <col min="1011" max="1012" width="12.26953125" customWidth="1"/>
    <col min="1013" max="1015" width="13.6328125" customWidth="1"/>
    <col min="1016" max="1017" width="12.26953125" customWidth="1"/>
    <col min="1018" max="1020" width="13.6328125" customWidth="1"/>
    <col min="1021" max="1021" width="14.36328125" bestFit="1" customWidth="1"/>
    <col min="1022" max="1022" width="12.26953125" customWidth="1"/>
    <col min="1023" max="1025" width="13.6328125" customWidth="1"/>
    <col min="1026" max="1026" width="13.6328125" bestFit="1" customWidth="1"/>
    <col min="1027" max="1027" width="12.26953125" customWidth="1"/>
    <col min="1028" max="1028" width="11.26953125" customWidth="1"/>
    <col min="1029" max="1030" width="13.6328125" customWidth="1"/>
    <col min="1031" max="1031" width="13.6328125" bestFit="1" customWidth="1"/>
    <col min="1032" max="1032" width="12.26953125" customWidth="1"/>
    <col min="1033" max="1033" width="9.08984375" customWidth="1"/>
    <col min="1034" max="1035" width="13.6328125" customWidth="1"/>
    <col min="1036" max="1036" width="14.36328125" bestFit="1" customWidth="1"/>
    <col min="1037" max="1037" width="12.26953125" customWidth="1"/>
    <col min="1038" max="1038" width="13.6328125" bestFit="1" customWidth="1"/>
    <col min="1039" max="1040" width="14.08984375" bestFit="1" customWidth="1"/>
    <col min="1041" max="1045" width="12.26953125" customWidth="1"/>
    <col min="1046" max="1046" width="13.6328125" bestFit="1" customWidth="1"/>
    <col min="1047" max="1048" width="14.08984375" bestFit="1" customWidth="1"/>
    <col min="1049" max="1053" width="12.26953125" customWidth="1"/>
    <col min="1054" max="1054" width="13.7265625" bestFit="1" customWidth="1"/>
    <col min="1055" max="1056" width="14.26953125" bestFit="1" customWidth="1"/>
    <col min="1057" max="1057" width="14.36328125" bestFit="1" customWidth="1"/>
    <col min="1058" max="1061" width="12.26953125" customWidth="1"/>
    <col min="1062" max="1064" width="13.6328125" bestFit="1" customWidth="1"/>
    <col min="1065" max="1066" width="14.36328125" bestFit="1" customWidth="1"/>
    <col min="1067" max="1068" width="13.26953125" bestFit="1" customWidth="1"/>
    <col min="1069" max="1069" width="12.26953125" customWidth="1"/>
    <col min="1070" max="1072" width="13.6328125" bestFit="1" customWidth="1"/>
    <col min="1073" max="1075" width="14.36328125" bestFit="1" customWidth="1"/>
    <col min="1076" max="1077" width="12.26953125" customWidth="1"/>
    <col min="1078" max="1078" width="10.26953125" customWidth="1"/>
    <col min="1079" max="1080" width="13.6328125" bestFit="1" customWidth="1"/>
    <col min="1081" max="1085" width="12.26953125" customWidth="1"/>
    <col min="1086" max="1086" width="13.6328125" bestFit="1" customWidth="1"/>
    <col min="1087" max="1087" width="14.08984375" bestFit="1" customWidth="1"/>
    <col min="1088" max="1088" width="13.6328125" bestFit="1" customWidth="1"/>
    <col min="1089" max="1093" width="12.26953125" customWidth="1"/>
    <col min="1094" max="1094" width="13.6328125" bestFit="1" customWidth="1"/>
    <col min="1095" max="1096" width="14.08984375" bestFit="1" customWidth="1"/>
    <col min="1097" max="1101" width="12.26953125" customWidth="1"/>
    <col min="1102" max="1102" width="13.6328125" bestFit="1" customWidth="1"/>
    <col min="1103" max="1104" width="14.08984375" bestFit="1" customWidth="1"/>
    <col min="1105" max="1109" width="12.26953125" customWidth="1"/>
    <col min="1110" max="1112" width="13.6328125" bestFit="1" customWidth="1"/>
    <col min="1113" max="1113" width="14.36328125" bestFit="1" customWidth="1"/>
    <col min="1114" max="1114" width="13.26953125" bestFit="1" customWidth="1"/>
    <col min="1115" max="1116" width="14.36328125" bestFit="1" customWidth="1"/>
    <col min="1117" max="1117" width="12.26953125" customWidth="1"/>
    <col min="1118" max="1118" width="12.453125" bestFit="1" customWidth="1"/>
    <col min="1119" max="1121" width="13.6328125" bestFit="1" customWidth="1"/>
    <col min="1122" max="1124" width="14.36328125" bestFit="1" customWidth="1"/>
    <col min="1125" max="1125" width="12.26953125" customWidth="1"/>
    <col min="1126" max="1126" width="10.26953125" customWidth="1"/>
    <col min="1127" max="1129" width="13.6328125" bestFit="1" customWidth="1"/>
    <col min="1130" max="1130" width="12.453125" bestFit="1" customWidth="1"/>
    <col min="1131" max="1132" width="13.6328125" bestFit="1" customWidth="1"/>
    <col min="1133" max="1133" width="12.26953125" customWidth="1"/>
    <col min="1134" max="1134" width="13.6328125" bestFit="1" customWidth="1"/>
    <col min="1135" max="1136" width="14.08984375" bestFit="1" customWidth="1"/>
    <col min="1137" max="1141" width="12.26953125" customWidth="1"/>
    <col min="1142" max="1142" width="13.6328125" bestFit="1" customWidth="1"/>
    <col min="1143" max="1144" width="14.08984375" bestFit="1" customWidth="1"/>
    <col min="1145" max="1145" width="12.26953125" customWidth="1"/>
    <col min="1146" max="1146" width="13.26953125" bestFit="1" customWidth="1"/>
    <col min="1147" max="1148" width="14.36328125" bestFit="1" customWidth="1"/>
    <col min="1149" max="1149" width="12.26953125" customWidth="1"/>
    <col min="1150" max="1150" width="13.6328125" bestFit="1" customWidth="1"/>
    <col min="1151" max="1152" width="14.08984375" bestFit="1" customWidth="1"/>
    <col min="1153" max="1156" width="14.36328125" bestFit="1" customWidth="1"/>
    <col min="1157" max="1157" width="12.26953125" customWidth="1"/>
    <col min="1158" max="1158" width="12.453125" bestFit="1" customWidth="1"/>
    <col min="1159" max="1160" width="13.6328125" bestFit="1" customWidth="1"/>
    <col min="1161" max="1161" width="14.36328125" bestFit="1" customWidth="1"/>
    <col min="1162" max="1164" width="13.6328125" bestFit="1" customWidth="1"/>
    <col min="1165" max="1165" width="12.26953125" customWidth="1"/>
    <col min="1166" max="1166" width="10.26953125" customWidth="1"/>
    <col min="1167" max="1169" width="13.6328125" bestFit="1" customWidth="1"/>
    <col min="1170" max="1172" width="14.36328125" bestFit="1" customWidth="1"/>
    <col min="1173" max="1173" width="12.26953125" customWidth="1"/>
    <col min="1174" max="1174" width="9.08984375" customWidth="1"/>
    <col min="1175" max="1177" width="13.6328125" bestFit="1" customWidth="1"/>
    <col min="1178" max="1180" width="14.36328125" bestFit="1" customWidth="1"/>
    <col min="1181" max="1196" width="12.26953125" customWidth="1"/>
    <col min="1197" max="1197" width="12.81640625" customWidth="1"/>
    <col min="1198" max="1198" width="12.26953125" customWidth="1"/>
    <col min="1199" max="1199" width="11.453125" customWidth="1"/>
    <col min="1200" max="1200" width="11.7265625" customWidth="1"/>
    <col min="1201" max="1208" width="12.26953125" customWidth="1"/>
    <col min="1209" max="1211" width="13.6328125" customWidth="1"/>
    <col min="1212" max="1213" width="12.26953125" customWidth="1"/>
    <col min="1214" max="1216" width="13.6328125" customWidth="1"/>
    <col min="1217" max="1218" width="12.26953125" customWidth="1"/>
    <col min="1219" max="1221" width="13.6328125" customWidth="1"/>
    <col min="1222" max="1223" width="12.26953125" customWidth="1"/>
    <col min="1224" max="1226" width="13.6328125" customWidth="1"/>
    <col min="1227" max="1227" width="14.36328125" bestFit="1" customWidth="1"/>
    <col min="1228" max="1228" width="12.26953125" customWidth="1"/>
    <col min="1229" max="1231" width="13.6328125" customWidth="1"/>
    <col min="1232" max="1232" width="14.36328125" bestFit="1" customWidth="1"/>
    <col min="1233" max="1233" width="12.26953125" customWidth="1"/>
    <col min="1234" max="1234" width="10.26953125" customWidth="1"/>
    <col min="1235" max="1236" width="13.6328125" customWidth="1"/>
    <col min="1237" max="1238" width="12.26953125" customWidth="1"/>
    <col min="1239" max="1241" width="13.6328125" customWidth="1"/>
    <col min="1242" max="1242" width="14.36328125" bestFit="1" customWidth="1"/>
    <col min="1243" max="1243" width="12.26953125" customWidth="1"/>
    <col min="1244" max="1246" width="13.6328125" customWidth="1"/>
    <col min="1247" max="1247" width="14.36328125" bestFit="1" customWidth="1"/>
    <col min="1248" max="1248" width="12.26953125" customWidth="1"/>
    <col min="1249" max="1249" width="11.26953125" customWidth="1"/>
    <col min="1250" max="1251" width="13.6328125" customWidth="1"/>
    <col min="1252" max="1252" width="14.36328125" bestFit="1" customWidth="1"/>
    <col min="1253" max="1253" width="12.26953125" customWidth="1"/>
    <col min="1254" max="1254" width="9.08984375" customWidth="1"/>
    <col min="1255" max="1256" width="13.6328125" customWidth="1"/>
    <col min="1257" max="1257" width="13.6328125" bestFit="1" customWidth="1"/>
    <col min="1258" max="1258" width="12.26953125" customWidth="1"/>
    <col min="1259" max="1259" width="6.7265625" customWidth="1"/>
    <col min="1260" max="1261" width="13.6328125" customWidth="1"/>
    <col min="1262" max="1262" width="13.6328125" bestFit="1" customWidth="1"/>
    <col min="1263" max="1263" width="12.26953125" customWidth="1"/>
    <col min="1264" max="1266" width="13.6328125" customWidth="1"/>
    <col min="1267" max="1268" width="12.26953125" customWidth="1"/>
    <col min="1269" max="1271" width="13.6328125" customWidth="1"/>
    <col min="1272" max="1273" width="12.26953125" customWidth="1"/>
    <col min="1274" max="1276" width="13.6328125" customWidth="1"/>
    <col min="1277" max="1277" width="14.36328125" bestFit="1" customWidth="1"/>
    <col min="1278" max="1278" width="12.26953125" customWidth="1"/>
    <col min="1279" max="1281" width="13.6328125" customWidth="1"/>
    <col min="1282" max="1282" width="13.6328125" bestFit="1" customWidth="1"/>
    <col min="1283" max="1283" width="12.26953125" customWidth="1"/>
    <col min="1284" max="1284" width="11.26953125" customWidth="1"/>
    <col min="1285" max="1286" width="13.6328125" customWidth="1"/>
    <col min="1287" max="1287" width="13.6328125" bestFit="1" customWidth="1"/>
    <col min="1288" max="1288" width="12.26953125" customWidth="1"/>
    <col min="1289" max="1289" width="9.08984375" customWidth="1"/>
    <col min="1290" max="1291" width="13.6328125" customWidth="1"/>
    <col min="1292" max="1292" width="14.36328125" bestFit="1" customWidth="1"/>
    <col min="1293" max="1293" width="12.26953125" customWidth="1"/>
    <col min="1294" max="1294" width="13.6328125" bestFit="1" customWidth="1"/>
    <col min="1295" max="1296" width="14.08984375" bestFit="1" customWidth="1"/>
    <col min="1297" max="1301" width="12.26953125" customWidth="1"/>
    <col min="1302" max="1302" width="13.6328125" bestFit="1" customWidth="1"/>
    <col min="1303" max="1304" width="14.08984375" bestFit="1" customWidth="1"/>
    <col min="1305" max="1309" width="12.26953125" customWidth="1"/>
    <col min="1310" max="1310" width="13.7265625" bestFit="1" customWidth="1"/>
    <col min="1311" max="1312" width="14.26953125" bestFit="1" customWidth="1"/>
    <col min="1313" max="1313" width="14.36328125" bestFit="1" customWidth="1"/>
    <col min="1314" max="1317" width="12.26953125" customWidth="1"/>
    <col min="1318" max="1320" width="13.6328125" bestFit="1" customWidth="1"/>
    <col min="1321" max="1322" width="14.36328125" bestFit="1" customWidth="1"/>
    <col min="1323" max="1324" width="13.26953125" bestFit="1" customWidth="1"/>
    <col min="1325" max="1325" width="12.26953125" customWidth="1"/>
    <col min="1326" max="1328" width="13.6328125" bestFit="1" customWidth="1"/>
    <col min="1329" max="1331" width="14.36328125" bestFit="1" customWidth="1"/>
    <col min="1332" max="1333" width="12.26953125" customWidth="1"/>
    <col min="1334" max="1334" width="10.26953125" customWidth="1"/>
    <col min="1335" max="1336" width="13.6328125" bestFit="1" customWidth="1"/>
    <col min="1337" max="1341" width="12.26953125" customWidth="1"/>
    <col min="1342" max="1342" width="13.6328125" bestFit="1" customWidth="1"/>
    <col min="1343" max="1343" width="14.08984375" bestFit="1" customWidth="1"/>
    <col min="1344" max="1344" width="13.6328125" bestFit="1" customWidth="1"/>
    <col min="1345" max="1349" width="12.26953125" customWidth="1"/>
    <col min="1350" max="1350" width="13.6328125" bestFit="1" customWidth="1"/>
    <col min="1351" max="1352" width="14.08984375" bestFit="1" customWidth="1"/>
    <col min="1353" max="1357" width="12.26953125" customWidth="1"/>
    <col min="1358" max="1358" width="13.6328125" bestFit="1" customWidth="1"/>
    <col min="1359" max="1360" width="14.08984375" bestFit="1" customWidth="1"/>
    <col min="1361" max="1365" width="12.26953125" customWidth="1"/>
    <col min="1366" max="1368" width="13.6328125" bestFit="1" customWidth="1"/>
    <col min="1369" max="1369" width="14.36328125" bestFit="1" customWidth="1"/>
    <col min="1370" max="1370" width="13.26953125" bestFit="1" customWidth="1"/>
    <col min="1371" max="1372" width="14.36328125" bestFit="1" customWidth="1"/>
    <col min="1373" max="1373" width="12.26953125" customWidth="1"/>
    <col min="1374" max="1374" width="12.453125" bestFit="1" customWidth="1"/>
    <col min="1375" max="1377" width="13.6328125" bestFit="1" customWidth="1"/>
    <col min="1378" max="1380" width="14.36328125" bestFit="1" customWidth="1"/>
    <col min="1381" max="1381" width="12.26953125" customWidth="1"/>
    <col min="1382" max="1382" width="10.26953125" customWidth="1"/>
    <col min="1383" max="1385" width="13.6328125" bestFit="1" customWidth="1"/>
    <col min="1386" max="1386" width="12.453125" bestFit="1" customWidth="1"/>
    <col min="1387" max="1388" width="13.6328125" bestFit="1" customWidth="1"/>
    <col min="1389" max="1389" width="12.26953125" customWidth="1"/>
    <col min="1390" max="1390" width="13.6328125" bestFit="1" customWidth="1"/>
    <col min="1391" max="1392" width="14.08984375" bestFit="1" customWidth="1"/>
    <col min="1393" max="1397" width="12.26953125" customWidth="1"/>
    <col min="1398" max="1398" width="13.6328125" bestFit="1" customWidth="1"/>
    <col min="1399" max="1400" width="14.08984375" bestFit="1" customWidth="1"/>
    <col min="1401" max="1401" width="12.26953125" customWidth="1"/>
    <col min="1402" max="1402" width="13.26953125" bestFit="1" customWidth="1"/>
    <col min="1403" max="1404" width="14.36328125" bestFit="1" customWidth="1"/>
    <col min="1405" max="1405" width="12.26953125" customWidth="1"/>
    <col min="1406" max="1406" width="13.6328125" bestFit="1" customWidth="1"/>
    <col min="1407" max="1408" width="14.08984375" bestFit="1" customWidth="1"/>
    <col min="1409" max="1412" width="14.36328125" bestFit="1" customWidth="1"/>
    <col min="1413" max="1413" width="12.26953125" customWidth="1"/>
    <col min="1414" max="1414" width="12.453125" bestFit="1" customWidth="1"/>
    <col min="1415" max="1416" width="13.6328125" bestFit="1" customWidth="1"/>
    <col min="1417" max="1417" width="14.36328125" bestFit="1" customWidth="1"/>
    <col min="1418" max="1420" width="13.6328125" bestFit="1" customWidth="1"/>
    <col min="1421" max="1421" width="12.26953125" customWidth="1"/>
    <col min="1422" max="1422" width="10.26953125" customWidth="1"/>
    <col min="1423" max="1425" width="13.6328125" bestFit="1" customWidth="1"/>
    <col min="1426" max="1428" width="14.36328125" bestFit="1" customWidth="1"/>
    <col min="1429" max="1429" width="12.26953125" customWidth="1"/>
    <col min="1430" max="1430" width="9.08984375" customWidth="1"/>
    <col min="1431" max="1433" width="13.6328125" bestFit="1" customWidth="1"/>
    <col min="1434" max="1436" width="14.36328125" bestFit="1" customWidth="1"/>
    <col min="1437" max="1452" width="12.26953125" customWidth="1"/>
    <col min="1453" max="1453" width="12.81640625" customWidth="1"/>
    <col min="1454" max="1454" width="12.26953125" customWidth="1"/>
    <col min="1455" max="1455" width="11.453125" customWidth="1"/>
    <col min="1456" max="1456" width="11.7265625" customWidth="1"/>
    <col min="1457" max="1464" width="12.26953125" customWidth="1"/>
    <col min="1465" max="1467" width="13.6328125" customWidth="1"/>
    <col min="1468" max="1469" width="12.26953125" customWidth="1"/>
    <col min="1470" max="1472" width="13.6328125" customWidth="1"/>
    <col min="1473" max="1474" width="12.26953125" customWidth="1"/>
    <col min="1475" max="1477" width="13.6328125" customWidth="1"/>
    <col min="1478" max="1479" width="12.26953125" customWidth="1"/>
    <col min="1480" max="1482" width="13.6328125" customWidth="1"/>
    <col min="1483" max="1483" width="14.36328125" bestFit="1" customWidth="1"/>
    <col min="1484" max="1484" width="12.26953125" customWidth="1"/>
    <col min="1485" max="1487" width="13.6328125" customWidth="1"/>
    <col min="1488" max="1488" width="14.36328125" bestFit="1" customWidth="1"/>
    <col min="1489" max="1489" width="12.26953125" customWidth="1"/>
    <col min="1490" max="1490" width="10.26953125" customWidth="1"/>
    <col min="1491" max="1492" width="13.6328125" customWidth="1"/>
    <col min="1493" max="1494" width="12.26953125" customWidth="1"/>
    <col min="1495" max="1497" width="13.6328125" customWidth="1"/>
    <col min="1498" max="1498" width="14.36328125" bestFit="1" customWidth="1"/>
    <col min="1499" max="1499" width="12.26953125" customWidth="1"/>
    <col min="1500" max="1502" width="13.6328125" customWidth="1"/>
    <col min="1503" max="1503" width="14.36328125" bestFit="1" customWidth="1"/>
    <col min="1504" max="1504" width="12.26953125" customWidth="1"/>
    <col min="1505" max="1505" width="11.26953125" customWidth="1"/>
    <col min="1506" max="1507" width="13.6328125" customWidth="1"/>
    <col min="1508" max="1508" width="14.36328125" bestFit="1" customWidth="1"/>
    <col min="1509" max="1509" width="12.26953125" customWidth="1"/>
    <col min="1510" max="1510" width="9.08984375" customWidth="1"/>
    <col min="1511" max="1512" width="13.6328125" customWidth="1"/>
    <col min="1513" max="1513" width="13.6328125" bestFit="1" customWidth="1"/>
    <col min="1514" max="1514" width="12.26953125" customWidth="1"/>
    <col min="1515" max="1515" width="6.7265625" customWidth="1"/>
    <col min="1516" max="1517" width="13.6328125" customWidth="1"/>
    <col min="1518" max="1518" width="13.6328125" bestFit="1" customWidth="1"/>
    <col min="1519" max="1519" width="12.26953125" customWidth="1"/>
    <col min="1520" max="1522" width="13.6328125" customWidth="1"/>
    <col min="1523" max="1524" width="12.26953125" customWidth="1"/>
    <col min="1525" max="1527" width="13.6328125" customWidth="1"/>
    <col min="1528" max="1529" width="12.26953125" customWidth="1"/>
    <col min="1530" max="1532" width="13.6328125" customWidth="1"/>
    <col min="1533" max="1533" width="14.36328125" bestFit="1" customWidth="1"/>
    <col min="1534" max="1534" width="12.26953125" customWidth="1"/>
    <col min="1535" max="1537" width="13.6328125" customWidth="1"/>
    <col min="1538" max="1538" width="13.6328125" bestFit="1" customWidth="1"/>
    <col min="1539" max="1539" width="12.26953125" customWidth="1"/>
    <col min="1540" max="1540" width="11.26953125" customWidth="1"/>
    <col min="1541" max="1542" width="13.6328125" customWidth="1"/>
    <col min="1543" max="1543" width="13.6328125" bestFit="1" customWidth="1"/>
    <col min="1544" max="1544" width="12.26953125" customWidth="1"/>
    <col min="1545" max="1545" width="9.08984375" customWidth="1"/>
    <col min="1546" max="1547" width="13.6328125" customWidth="1"/>
    <col min="1548" max="1548" width="14.36328125" bestFit="1" customWidth="1"/>
    <col min="1549" max="1549" width="12.26953125" customWidth="1"/>
    <col min="1550" max="1550" width="13.6328125" bestFit="1" customWidth="1"/>
    <col min="1551" max="1552" width="14.08984375" bestFit="1" customWidth="1"/>
    <col min="1553" max="1557" width="12.26953125" customWidth="1"/>
    <col min="1558" max="1558" width="13.6328125" bestFit="1" customWidth="1"/>
    <col min="1559" max="1560" width="14.08984375" bestFit="1" customWidth="1"/>
    <col min="1561" max="1565" width="12.26953125" customWidth="1"/>
    <col min="1566" max="1566" width="13.7265625" bestFit="1" customWidth="1"/>
    <col min="1567" max="1568" width="14.26953125" bestFit="1" customWidth="1"/>
    <col min="1569" max="1569" width="14.36328125" bestFit="1" customWidth="1"/>
    <col min="1570" max="1573" width="12.26953125" customWidth="1"/>
    <col min="1574" max="1576" width="13.6328125" bestFit="1" customWidth="1"/>
    <col min="1577" max="1578" width="14.36328125" bestFit="1" customWidth="1"/>
    <col min="1579" max="1580" width="13.26953125" bestFit="1" customWidth="1"/>
    <col min="1581" max="1581" width="12.26953125" customWidth="1"/>
    <col min="1582" max="1584" width="13.6328125" bestFit="1" customWidth="1"/>
    <col min="1585" max="1587" width="14.36328125" bestFit="1" customWidth="1"/>
    <col min="1588" max="1589" width="12.26953125" customWidth="1"/>
    <col min="1590" max="1590" width="10.26953125" customWidth="1"/>
    <col min="1591" max="1592" width="13.6328125" bestFit="1" customWidth="1"/>
    <col min="1593" max="1597" width="12.26953125" customWidth="1"/>
    <col min="1598" max="1598" width="13.6328125" bestFit="1" customWidth="1"/>
    <col min="1599" max="1599" width="14.08984375" bestFit="1" customWidth="1"/>
    <col min="1600" max="1600" width="13.6328125" bestFit="1" customWidth="1"/>
    <col min="1601" max="1605" width="12.26953125" customWidth="1"/>
    <col min="1606" max="1606" width="13.6328125" bestFit="1" customWidth="1"/>
    <col min="1607" max="1608" width="14.08984375" bestFit="1" customWidth="1"/>
    <col min="1609" max="1613" width="12.26953125" customWidth="1"/>
    <col min="1614" max="1614" width="13.6328125" bestFit="1" customWidth="1"/>
    <col min="1615" max="1616" width="14.08984375" bestFit="1" customWidth="1"/>
    <col min="1617" max="1621" width="12.26953125" customWidth="1"/>
    <col min="1622" max="1624" width="13.6328125" bestFit="1" customWidth="1"/>
    <col min="1625" max="1625" width="14.36328125" bestFit="1" customWidth="1"/>
    <col min="1626" max="1626" width="13.26953125" bestFit="1" customWidth="1"/>
    <col min="1627" max="1628" width="14.36328125" bestFit="1" customWidth="1"/>
    <col min="1629" max="1629" width="12.26953125" customWidth="1"/>
    <col min="1630" max="1630" width="12.453125" bestFit="1" customWidth="1"/>
    <col min="1631" max="1633" width="13.6328125" bestFit="1" customWidth="1"/>
    <col min="1634" max="1636" width="14.36328125" bestFit="1" customWidth="1"/>
    <col min="1637" max="1637" width="12.26953125" customWidth="1"/>
    <col min="1638" max="1638" width="10.26953125" customWidth="1"/>
    <col min="1639" max="1641" width="13.6328125" bestFit="1" customWidth="1"/>
    <col min="1642" max="1642" width="12.453125" bestFit="1" customWidth="1"/>
    <col min="1643" max="1644" width="13.6328125" bestFit="1" customWidth="1"/>
    <col min="1645" max="1645" width="12.26953125" customWidth="1"/>
    <col min="1646" max="1646" width="13.6328125" bestFit="1" customWidth="1"/>
    <col min="1647" max="1648" width="14.08984375" bestFit="1" customWidth="1"/>
    <col min="1649" max="1653" width="12.26953125" customWidth="1"/>
    <col min="1654" max="1654" width="13.6328125" bestFit="1" customWidth="1"/>
    <col min="1655" max="1656" width="14.08984375" bestFit="1" customWidth="1"/>
    <col min="1657" max="1657" width="12.26953125" customWidth="1"/>
    <col min="1658" max="1658" width="13.26953125" bestFit="1" customWidth="1"/>
    <col min="1659" max="1660" width="14.36328125" bestFit="1" customWidth="1"/>
    <col min="1661" max="1661" width="12.26953125" customWidth="1"/>
    <col min="1662" max="1662" width="13.6328125" bestFit="1" customWidth="1"/>
    <col min="1663" max="1664" width="14.08984375" bestFit="1" customWidth="1"/>
    <col min="1665" max="1668" width="14.36328125" bestFit="1" customWidth="1"/>
    <col min="1669" max="1669" width="12.26953125" customWidth="1"/>
    <col min="1670" max="1670" width="12.453125" bestFit="1" customWidth="1"/>
    <col min="1671" max="1672" width="13.6328125" bestFit="1" customWidth="1"/>
    <col min="1673" max="1673" width="14.36328125" bestFit="1" customWidth="1"/>
    <col min="1674" max="1676" width="13.6328125" bestFit="1" customWidth="1"/>
    <col min="1677" max="1677" width="12.26953125" customWidth="1"/>
    <col min="1678" max="1678" width="10.26953125" customWidth="1"/>
    <col min="1679" max="1681" width="13.6328125" bestFit="1" customWidth="1"/>
    <col min="1682" max="1684" width="14.36328125" bestFit="1" customWidth="1"/>
    <col min="1685" max="1685" width="12.26953125" customWidth="1"/>
    <col min="1686" max="1686" width="9.08984375" customWidth="1"/>
    <col min="1687" max="1689" width="13.6328125" bestFit="1" customWidth="1"/>
    <col min="1690" max="1692" width="14.36328125" bestFit="1" customWidth="1"/>
    <col min="1693" max="1708" width="12.26953125" customWidth="1"/>
    <col min="1709" max="1709" width="12.81640625" customWidth="1"/>
    <col min="1710" max="1710" width="12.26953125" customWidth="1"/>
    <col min="1711" max="1711" width="11.453125" customWidth="1"/>
    <col min="1712" max="1712" width="11.7265625" customWidth="1"/>
    <col min="1713" max="1720" width="12.26953125" customWidth="1"/>
    <col min="1721" max="1723" width="13.6328125" customWidth="1"/>
    <col min="1724" max="1725" width="12.26953125" customWidth="1"/>
    <col min="1726" max="1728" width="13.6328125" customWidth="1"/>
    <col min="1729" max="1730" width="12.26953125" customWidth="1"/>
    <col min="1731" max="1733" width="13.6328125" customWidth="1"/>
    <col min="1734" max="1735" width="12.26953125" customWidth="1"/>
    <col min="1736" max="1738" width="13.6328125" customWidth="1"/>
    <col min="1739" max="1739" width="14.36328125" bestFit="1" customWidth="1"/>
    <col min="1740" max="1740" width="12.26953125" customWidth="1"/>
    <col min="1741" max="1743" width="13.6328125" customWidth="1"/>
    <col min="1744" max="1744" width="14.36328125" bestFit="1" customWidth="1"/>
    <col min="1745" max="1745" width="12.26953125" customWidth="1"/>
    <col min="1746" max="1746" width="10.26953125" customWidth="1"/>
    <col min="1747" max="1748" width="13.6328125" customWidth="1"/>
    <col min="1749" max="1750" width="12.26953125" customWidth="1"/>
    <col min="1751" max="1753" width="13.6328125" customWidth="1"/>
    <col min="1754" max="1754" width="14.36328125" bestFit="1" customWidth="1"/>
    <col min="1755" max="1755" width="12.26953125" customWidth="1"/>
    <col min="1756" max="1758" width="13.6328125" customWidth="1"/>
    <col min="1759" max="1759" width="14.36328125" bestFit="1" customWidth="1"/>
    <col min="1760" max="1760" width="12.26953125" customWidth="1"/>
    <col min="1761" max="1761" width="11.26953125" customWidth="1"/>
    <col min="1762" max="1763" width="13.6328125" customWidth="1"/>
    <col min="1764" max="1764" width="14.36328125" bestFit="1" customWidth="1"/>
    <col min="1765" max="1765" width="12.26953125" customWidth="1"/>
    <col min="1766" max="1766" width="9.08984375" customWidth="1"/>
    <col min="1767" max="1768" width="13.6328125" customWidth="1"/>
    <col min="1769" max="1769" width="13.6328125" bestFit="1" customWidth="1"/>
    <col min="1770" max="1770" width="12.26953125" customWidth="1"/>
    <col min="1771" max="1771" width="6.7265625" customWidth="1"/>
    <col min="1772" max="1773" width="13.6328125" customWidth="1"/>
    <col min="1774" max="1774" width="13.6328125" bestFit="1" customWidth="1"/>
    <col min="1775" max="1775" width="12.26953125" customWidth="1"/>
    <col min="1776" max="1778" width="13.6328125" customWidth="1"/>
    <col min="1779" max="1780" width="12.26953125" customWidth="1"/>
    <col min="1781" max="1783" width="13.6328125" customWidth="1"/>
    <col min="1784" max="1785" width="12.26953125" customWidth="1"/>
    <col min="1786" max="1788" width="13.6328125" customWidth="1"/>
    <col min="1789" max="1789" width="14.36328125" bestFit="1" customWidth="1"/>
    <col min="1790" max="1790" width="12.26953125" customWidth="1"/>
    <col min="1791" max="1793" width="13.6328125" customWidth="1"/>
    <col min="1794" max="1794" width="13.6328125" bestFit="1" customWidth="1"/>
    <col min="1795" max="1795" width="12.26953125" customWidth="1"/>
    <col min="1796" max="1796" width="11.26953125" customWidth="1"/>
    <col min="1797" max="1798" width="13.6328125" customWidth="1"/>
    <col min="1799" max="1799" width="13.6328125" bestFit="1" customWidth="1"/>
    <col min="1800" max="1800" width="12.26953125" customWidth="1"/>
    <col min="1801" max="1801" width="9.08984375" customWidth="1"/>
    <col min="1802" max="1803" width="13.6328125" customWidth="1"/>
    <col min="1804" max="1804" width="14.36328125" bestFit="1" customWidth="1"/>
    <col min="1805" max="1805" width="12.26953125" customWidth="1"/>
    <col min="1806" max="1806" width="13.6328125" bestFit="1" customWidth="1"/>
    <col min="1807" max="1808" width="14.08984375" bestFit="1" customWidth="1"/>
    <col min="1809" max="1813" width="12.26953125" customWidth="1"/>
    <col min="1814" max="1814" width="13.6328125" bestFit="1" customWidth="1"/>
    <col min="1815" max="1816" width="14.08984375" bestFit="1" customWidth="1"/>
    <col min="1817" max="1821" width="12.26953125" customWidth="1"/>
    <col min="1822" max="1822" width="13.7265625" bestFit="1" customWidth="1"/>
    <col min="1823" max="1824" width="14.26953125" bestFit="1" customWidth="1"/>
    <col min="1825" max="1825" width="14.36328125" bestFit="1" customWidth="1"/>
    <col min="1826" max="1829" width="12.26953125" customWidth="1"/>
    <col min="1830" max="1832" width="13.6328125" bestFit="1" customWidth="1"/>
    <col min="1833" max="1834" width="14.36328125" bestFit="1" customWidth="1"/>
    <col min="1835" max="1836" width="13.26953125" bestFit="1" customWidth="1"/>
    <col min="1837" max="1837" width="12.26953125" customWidth="1"/>
    <col min="1838" max="1840" width="13.6328125" bestFit="1" customWidth="1"/>
    <col min="1841" max="1843" width="14.36328125" bestFit="1" customWidth="1"/>
    <col min="1844" max="1845" width="12.26953125" customWidth="1"/>
    <col min="1846" max="1846" width="10.26953125" customWidth="1"/>
    <col min="1847" max="1848" width="13.6328125" bestFit="1" customWidth="1"/>
    <col min="1849" max="1853" width="12.26953125" customWidth="1"/>
    <col min="1854" max="1854" width="13.6328125" bestFit="1" customWidth="1"/>
    <col min="1855" max="1855" width="14.08984375" bestFit="1" customWidth="1"/>
    <col min="1856" max="1856" width="13.6328125" bestFit="1" customWidth="1"/>
    <col min="1857" max="1861" width="12.26953125" customWidth="1"/>
    <col min="1862" max="1862" width="13.6328125" bestFit="1" customWidth="1"/>
    <col min="1863" max="1864" width="14.08984375" bestFit="1" customWidth="1"/>
    <col min="1865" max="1869" width="12.26953125" customWidth="1"/>
    <col min="1870" max="1870" width="13.6328125" bestFit="1" customWidth="1"/>
    <col min="1871" max="1872" width="14.08984375" bestFit="1" customWidth="1"/>
    <col min="1873" max="1877" width="12.26953125" customWidth="1"/>
    <col min="1878" max="1880" width="13.6328125" bestFit="1" customWidth="1"/>
    <col min="1881" max="1881" width="14.36328125" bestFit="1" customWidth="1"/>
    <col min="1882" max="1882" width="13.26953125" bestFit="1" customWidth="1"/>
    <col min="1883" max="1884" width="14.36328125" bestFit="1" customWidth="1"/>
    <col min="1885" max="1885" width="12.26953125" customWidth="1"/>
    <col min="1886" max="1886" width="12.453125" bestFit="1" customWidth="1"/>
    <col min="1887" max="1889" width="13.6328125" bestFit="1" customWidth="1"/>
    <col min="1890" max="1892" width="14.36328125" bestFit="1" customWidth="1"/>
    <col min="1893" max="1893" width="12.26953125" customWidth="1"/>
    <col min="1894" max="1894" width="10.26953125" customWidth="1"/>
    <col min="1895" max="1897" width="13.6328125" bestFit="1" customWidth="1"/>
    <col min="1898" max="1898" width="12.453125" bestFit="1" customWidth="1"/>
    <col min="1899" max="1900" width="13.6328125" bestFit="1" customWidth="1"/>
    <col min="1901" max="1901" width="12.26953125" customWidth="1"/>
    <col min="1902" max="1902" width="13.6328125" bestFit="1" customWidth="1"/>
    <col min="1903" max="1904" width="14.08984375" bestFit="1" customWidth="1"/>
    <col min="1905" max="1909" width="12.26953125" customWidth="1"/>
    <col min="1910" max="1910" width="13.6328125" bestFit="1" customWidth="1"/>
    <col min="1911" max="1912" width="14.08984375" bestFit="1" customWidth="1"/>
    <col min="1913" max="1913" width="12.26953125" customWidth="1"/>
    <col min="1914" max="1914" width="13.26953125" bestFit="1" customWidth="1"/>
    <col min="1915" max="1916" width="14.36328125" bestFit="1" customWidth="1"/>
    <col min="1917" max="1917" width="12.26953125" customWidth="1"/>
    <col min="1918" max="1918" width="13.6328125" bestFit="1" customWidth="1"/>
    <col min="1919" max="1920" width="14.08984375" bestFit="1" customWidth="1"/>
    <col min="1921" max="1924" width="14.36328125" bestFit="1" customWidth="1"/>
    <col min="1925" max="1925" width="12.26953125" customWidth="1"/>
    <col min="1926" max="1926" width="12.453125" bestFit="1" customWidth="1"/>
    <col min="1927" max="1928" width="13.6328125" bestFit="1" customWidth="1"/>
    <col min="1929" max="1929" width="14.36328125" bestFit="1" customWidth="1"/>
    <col min="1930" max="1932" width="13.6328125" bestFit="1" customWidth="1"/>
    <col min="1933" max="1933" width="12.26953125" customWidth="1"/>
    <col min="1934" max="1934" width="10.26953125" customWidth="1"/>
    <col min="1935" max="1937" width="13.6328125" bestFit="1" customWidth="1"/>
    <col min="1938" max="1940" width="14.36328125" bestFit="1" customWidth="1"/>
    <col min="1941" max="1941" width="12.26953125" customWidth="1"/>
    <col min="1942" max="1942" width="9.08984375" customWidth="1"/>
    <col min="1943" max="1945" width="13.6328125" bestFit="1" customWidth="1"/>
    <col min="1946" max="1948" width="14.36328125" bestFit="1" customWidth="1"/>
    <col min="1949" max="1964" width="12.26953125" customWidth="1"/>
    <col min="1965" max="1965" width="12.81640625" customWidth="1"/>
    <col min="1966" max="1966" width="12.26953125" customWidth="1"/>
    <col min="1967" max="1967" width="11.453125" customWidth="1"/>
    <col min="1968" max="1968" width="11.7265625" customWidth="1"/>
    <col min="1969" max="1976" width="12.26953125" customWidth="1"/>
    <col min="1977" max="1979" width="13.6328125" customWidth="1"/>
    <col min="1980" max="1981" width="12.26953125" customWidth="1"/>
    <col min="1982" max="1984" width="13.6328125" customWidth="1"/>
    <col min="1985" max="1986" width="12.26953125" customWidth="1"/>
    <col min="1987" max="1989" width="13.6328125" customWidth="1"/>
    <col min="1990" max="1991" width="12.26953125" customWidth="1"/>
    <col min="1992" max="1994" width="13.6328125" customWidth="1"/>
    <col min="1995" max="1995" width="14.36328125" bestFit="1" customWidth="1"/>
    <col min="1996" max="1996" width="12.26953125" customWidth="1"/>
    <col min="1997" max="1999" width="13.6328125" customWidth="1"/>
    <col min="2000" max="2000" width="14.36328125" bestFit="1" customWidth="1"/>
    <col min="2001" max="2001" width="12.26953125" customWidth="1"/>
    <col min="2002" max="2002" width="10.26953125" customWidth="1"/>
    <col min="2003" max="2004" width="13.6328125" customWidth="1"/>
    <col min="2005" max="2006" width="12.26953125" customWidth="1"/>
    <col min="2007" max="2009" width="13.6328125" customWidth="1"/>
    <col min="2010" max="2010" width="14.36328125" bestFit="1" customWidth="1"/>
    <col min="2011" max="2011" width="12.26953125" customWidth="1"/>
    <col min="2012" max="2014" width="13.6328125" customWidth="1"/>
    <col min="2015" max="2015" width="14.36328125" bestFit="1" customWidth="1"/>
    <col min="2016" max="2016" width="12.26953125" customWidth="1"/>
    <col min="2017" max="2017" width="11.26953125" customWidth="1"/>
    <col min="2018" max="2019" width="13.6328125" customWidth="1"/>
    <col min="2020" max="2020" width="14.36328125" bestFit="1" customWidth="1"/>
    <col min="2021" max="2021" width="12.26953125" customWidth="1"/>
    <col min="2022" max="2022" width="9.08984375" customWidth="1"/>
    <col min="2023" max="2024" width="13.6328125" customWidth="1"/>
    <col min="2025" max="2025" width="13.6328125" bestFit="1" customWidth="1"/>
    <col min="2026" max="2026" width="12.26953125" customWidth="1"/>
    <col min="2027" max="2027" width="6.7265625" customWidth="1"/>
    <col min="2028" max="2029" width="13.6328125" customWidth="1"/>
    <col min="2030" max="2030" width="13.6328125" bestFit="1" customWidth="1"/>
    <col min="2031" max="2031" width="12.26953125" customWidth="1"/>
    <col min="2032" max="2034" width="13.6328125" customWidth="1"/>
    <col min="2035" max="2036" width="12.26953125" customWidth="1"/>
    <col min="2037" max="2039" width="13.6328125" customWidth="1"/>
    <col min="2040" max="2041" width="12.26953125" customWidth="1"/>
    <col min="2042" max="2044" width="13.6328125" customWidth="1"/>
    <col min="2045" max="2045" width="14.36328125" bestFit="1" customWidth="1"/>
    <col min="2046" max="2046" width="12.26953125" customWidth="1"/>
    <col min="2047" max="2049" width="13.6328125" customWidth="1"/>
    <col min="2050" max="2050" width="13.6328125" bestFit="1" customWidth="1"/>
    <col min="2051" max="2051" width="12.26953125" customWidth="1"/>
    <col min="2052" max="2052" width="11.26953125" customWidth="1"/>
    <col min="2053" max="2054" width="13.6328125" customWidth="1"/>
    <col min="2055" max="2055" width="13.6328125" bestFit="1" customWidth="1"/>
    <col min="2056" max="2056" width="12.26953125" customWidth="1"/>
    <col min="2057" max="2057" width="9.08984375" customWidth="1"/>
    <col min="2058" max="2059" width="13.6328125" customWidth="1"/>
    <col min="2060" max="2060" width="14.36328125" bestFit="1" customWidth="1"/>
    <col min="2061" max="2061" width="12.26953125" customWidth="1"/>
    <col min="2062" max="2062" width="13.6328125" bestFit="1" customWidth="1"/>
    <col min="2063" max="2064" width="14.08984375" bestFit="1" customWidth="1"/>
    <col min="2065" max="2069" width="12.26953125" customWidth="1"/>
    <col min="2070" max="2070" width="13.6328125" bestFit="1" customWidth="1"/>
    <col min="2071" max="2072" width="14.08984375" bestFit="1" customWidth="1"/>
    <col min="2073" max="2077" width="12.26953125" customWidth="1"/>
    <col min="2078" max="2078" width="13.7265625" bestFit="1" customWidth="1"/>
    <col min="2079" max="2080" width="14.26953125" bestFit="1" customWidth="1"/>
    <col min="2081" max="2081" width="14.36328125" bestFit="1" customWidth="1"/>
    <col min="2082" max="2085" width="12.26953125" customWidth="1"/>
    <col min="2086" max="2088" width="13.6328125" bestFit="1" customWidth="1"/>
    <col min="2089" max="2090" width="14.36328125" bestFit="1" customWidth="1"/>
    <col min="2091" max="2092" width="13.26953125" bestFit="1" customWidth="1"/>
    <col min="2093" max="2093" width="12.26953125" customWidth="1"/>
    <col min="2094" max="2096" width="13.6328125" bestFit="1" customWidth="1"/>
    <col min="2097" max="2099" width="14.36328125" bestFit="1" customWidth="1"/>
    <col min="2100" max="2101" width="12.26953125" customWidth="1"/>
    <col min="2102" max="2102" width="10.26953125" customWidth="1"/>
    <col min="2103" max="2104" width="13.6328125" bestFit="1" customWidth="1"/>
    <col min="2105" max="2109" width="12.26953125" customWidth="1"/>
    <col min="2110" max="2110" width="13.6328125" bestFit="1" customWidth="1"/>
    <col min="2111" max="2111" width="14.08984375" bestFit="1" customWidth="1"/>
    <col min="2112" max="2112" width="13.6328125" bestFit="1" customWidth="1"/>
    <col min="2113" max="2117" width="12.26953125" customWidth="1"/>
    <col min="2118" max="2118" width="13.6328125" bestFit="1" customWidth="1"/>
    <col min="2119" max="2120" width="14.08984375" bestFit="1" customWidth="1"/>
    <col min="2121" max="2125" width="12.26953125" customWidth="1"/>
    <col min="2126" max="2126" width="13.6328125" bestFit="1" customWidth="1"/>
    <col min="2127" max="2128" width="14.08984375" bestFit="1" customWidth="1"/>
    <col min="2129" max="2133" width="12.26953125" customWidth="1"/>
    <col min="2134" max="2136" width="13.6328125" bestFit="1" customWidth="1"/>
    <col min="2137" max="2137" width="14.36328125" bestFit="1" customWidth="1"/>
    <col min="2138" max="2138" width="13.26953125" bestFit="1" customWidth="1"/>
    <col min="2139" max="2140" width="14.36328125" bestFit="1" customWidth="1"/>
    <col min="2141" max="2141" width="12.26953125" customWidth="1"/>
    <col min="2142" max="2142" width="12.453125" bestFit="1" customWidth="1"/>
    <col min="2143" max="2145" width="13.6328125" bestFit="1" customWidth="1"/>
    <col min="2146" max="2148" width="14.36328125" bestFit="1" customWidth="1"/>
    <col min="2149" max="2149" width="12.26953125" customWidth="1"/>
    <col min="2150" max="2150" width="10.26953125" customWidth="1"/>
    <col min="2151" max="2153" width="13.6328125" bestFit="1" customWidth="1"/>
    <col min="2154" max="2154" width="12.453125" bestFit="1" customWidth="1"/>
    <col min="2155" max="2156" width="13.6328125" bestFit="1" customWidth="1"/>
    <col min="2157" max="2157" width="12.26953125" customWidth="1"/>
    <col min="2158" max="2158" width="13.6328125" bestFit="1" customWidth="1"/>
    <col min="2159" max="2160" width="14.08984375" bestFit="1" customWidth="1"/>
    <col min="2161" max="2165" width="12.26953125" customWidth="1"/>
    <col min="2166" max="2166" width="13.6328125" bestFit="1" customWidth="1"/>
    <col min="2167" max="2168" width="14.08984375" bestFit="1" customWidth="1"/>
    <col min="2169" max="2169" width="12.26953125" customWidth="1"/>
    <col min="2170" max="2170" width="13.26953125" bestFit="1" customWidth="1"/>
    <col min="2171" max="2172" width="14.36328125" bestFit="1" customWidth="1"/>
    <col min="2173" max="2173" width="12.26953125" customWidth="1"/>
    <col min="2174" max="2174" width="13.6328125" bestFit="1" customWidth="1"/>
    <col min="2175" max="2176" width="14.08984375" bestFit="1" customWidth="1"/>
    <col min="2177" max="2180" width="14.36328125" bestFit="1" customWidth="1"/>
    <col min="2181" max="2181" width="12.26953125" customWidth="1"/>
    <col min="2182" max="2182" width="12.453125" bestFit="1" customWidth="1"/>
    <col min="2183" max="2184" width="13.6328125" bestFit="1" customWidth="1"/>
    <col min="2185" max="2185" width="14.36328125" bestFit="1" customWidth="1"/>
    <col min="2186" max="2188" width="13.6328125" bestFit="1" customWidth="1"/>
    <col min="2189" max="2189" width="12.26953125" customWidth="1"/>
    <col min="2190" max="2190" width="10.26953125" customWidth="1"/>
    <col min="2191" max="2193" width="13.6328125" bestFit="1" customWidth="1"/>
    <col min="2194" max="2196" width="14.36328125" bestFit="1" customWidth="1"/>
    <col min="2197" max="2197" width="12.26953125" customWidth="1"/>
    <col min="2198" max="2198" width="9.08984375" customWidth="1"/>
    <col min="2199" max="2201" width="13.6328125" bestFit="1" customWidth="1"/>
    <col min="2202" max="2204" width="14.36328125" bestFit="1" customWidth="1"/>
    <col min="2205" max="2220" width="12.26953125" customWidth="1"/>
    <col min="2221" max="2221" width="12.81640625" customWidth="1"/>
    <col min="2222" max="2222" width="12.26953125" customWidth="1"/>
    <col min="2223" max="2223" width="11.453125" customWidth="1"/>
    <col min="2224" max="2224" width="11.7265625" customWidth="1"/>
    <col min="2225" max="2232" width="12.26953125" customWidth="1"/>
    <col min="2233" max="2235" width="13.6328125" customWidth="1"/>
    <col min="2236" max="2237" width="12.26953125" customWidth="1"/>
    <col min="2238" max="2240" width="13.6328125" customWidth="1"/>
    <col min="2241" max="2242" width="12.26953125" customWidth="1"/>
    <col min="2243" max="2245" width="13.6328125" customWidth="1"/>
    <col min="2246" max="2247" width="12.26953125" customWidth="1"/>
    <col min="2248" max="2250" width="13.6328125" customWidth="1"/>
    <col min="2251" max="2251" width="14.36328125" bestFit="1" customWidth="1"/>
    <col min="2252" max="2252" width="12.26953125" customWidth="1"/>
    <col min="2253" max="2255" width="13.6328125" customWidth="1"/>
    <col min="2256" max="2256" width="14.36328125" bestFit="1" customWidth="1"/>
    <col min="2257" max="2257" width="12.26953125" customWidth="1"/>
    <col min="2258" max="2258" width="10.26953125" customWidth="1"/>
    <col min="2259" max="2260" width="13.6328125" customWidth="1"/>
    <col min="2261" max="2262" width="12.26953125" customWidth="1"/>
    <col min="2263" max="2265" width="13.6328125" customWidth="1"/>
    <col min="2266" max="2266" width="14.36328125" bestFit="1" customWidth="1"/>
    <col min="2267" max="2267" width="12.26953125" customWidth="1"/>
    <col min="2268" max="2270" width="13.6328125" customWidth="1"/>
    <col min="2271" max="2271" width="14.36328125" bestFit="1" customWidth="1"/>
    <col min="2272" max="2272" width="12.26953125" customWidth="1"/>
    <col min="2273" max="2273" width="11.26953125" customWidth="1"/>
    <col min="2274" max="2275" width="13.6328125" customWidth="1"/>
    <col min="2276" max="2276" width="14.36328125" bestFit="1" customWidth="1"/>
    <col min="2277" max="2277" width="12.26953125" customWidth="1"/>
    <col min="2278" max="2278" width="9.08984375" customWidth="1"/>
    <col min="2279" max="2280" width="13.6328125" customWidth="1"/>
    <col min="2281" max="2281" width="13.6328125" bestFit="1" customWidth="1"/>
    <col min="2282" max="2282" width="12.26953125" customWidth="1"/>
    <col min="2283" max="2283" width="6.7265625" customWidth="1"/>
    <col min="2284" max="2285" width="13.6328125" customWidth="1"/>
    <col min="2286" max="2286" width="13.6328125" bestFit="1" customWidth="1"/>
    <col min="2287" max="2287" width="12.26953125" customWidth="1"/>
    <col min="2288" max="2290" width="13.6328125" customWidth="1"/>
    <col min="2291" max="2292" width="12.26953125" customWidth="1"/>
    <col min="2293" max="2295" width="13.6328125" customWidth="1"/>
    <col min="2296" max="2297" width="12.26953125" customWidth="1"/>
    <col min="2298" max="2300" width="13.6328125" customWidth="1"/>
    <col min="2301" max="2301" width="14.36328125" bestFit="1" customWidth="1"/>
    <col min="2302" max="2302" width="12.26953125" customWidth="1"/>
    <col min="2303" max="2305" width="13.6328125" customWidth="1"/>
    <col min="2306" max="2306" width="13.6328125" bestFit="1" customWidth="1"/>
    <col min="2307" max="2307" width="12.26953125" customWidth="1"/>
    <col min="2308" max="2308" width="11.26953125" customWidth="1"/>
    <col min="2309" max="2310" width="13.6328125" customWidth="1"/>
    <col min="2311" max="2311" width="13.6328125" bestFit="1" customWidth="1"/>
    <col min="2312" max="2312" width="12.26953125" customWidth="1"/>
    <col min="2313" max="2313" width="9.08984375" customWidth="1"/>
    <col min="2314" max="2315" width="13.6328125" customWidth="1"/>
    <col min="2316" max="2316" width="14.36328125" bestFit="1" customWidth="1"/>
    <col min="2317" max="2317" width="12.26953125" customWidth="1"/>
    <col min="2318" max="2318" width="13.6328125" bestFit="1" customWidth="1"/>
    <col min="2319" max="2320" width="14.08984375" bestFit="1" customWidth="1"/>
    <col min="2321" max="2325" width="12.26953125" customWidth="1"/>
    <col min="2326" max="2326" width="13.6328125" bestFit="1" customWidth="1"/>
    <col min="2327" max="2328" width="14.08984375" bestFit="1" customWidth="1"/>
    <col min="2329" max="2333" width="12.26953125" customWidth="1"/>
    <col min="2334" max="2334" width="13.7265625" bestFit="1" customWidth="1"/>
    <col min="2335" max="2336" width="14.26953125" bestFit="1" customWidth="1"/>
    <col min="2337" max="2337" width="14.36328125" bestFit="1" customWidth="1"/>
    <col min="2338" max="2341" width="12.26953125" customWidth="1"/>
    <col min="2342" max="2344" width="13.6328125" bestFit="1" customWidth="1"/>
    <col min="2345" max="2346" width="14.36328125" bestFit="1" customWidth="1"/>
    <col min="2347" max="2348" width="13.26953125" bestFit="1" customWidth="1"/>
    <col min="2349" max="2349" width="12.26953125" customWidth="1"/>
    <col min="2350" max="2352" width="13.6328125" bestFit="1" customWidth="1"/>
    <col min="2353" max="2355" width="14.36328125" bestFit="1" customWidth="1"/>
    <col min="2356" max="2357" width="12.26953125" customWidth="1"/>
    <col min="2358" max="2358" width="10.26953125" customWidth="1"/>
    <col min="2359" max="2360" width="13.6328125" bestFit="1" customWidth="1"/>
    <col min="2361" max="2365" width="12.26953125" customWidth="1"/>
    <col min="2366" max="2366" width="13.6328125" bestFit="1" customWidth="1"/>
    <col min="2367" max="2367" width="14.08984375" bestFit="1" customWidth="1"/>
    <col min="2368" max="2368" width="13.6328125" bestFit="1" customWidth="1"/>
    <col min="2369" max="2373" width="12.26953125" customWidth="1"/>
    <col min="2374" max="2374" width="13.6328125" bestFit="1" customWidth="1"/>
    <col min="2375" max="2376" width="14.08984375" bestFit="1" customWidth="1"/>
    <col min="2377" max="2381" width="12.26953125" customWidth="1"/>
    <col min="2382" max="2382" width="13.6328125" bestFit="1" customWidth="1"/>
    <col min="2383" max="2384" width="14.08984375" bestFit="1" customWidth="1"/>
    <col min="2385" max="2389" width="12.26953125" customWidth="1"/>
    <col min="2390" max="2392" width="13.6328125" bestFit="1" customWidth="1"/>
    <col min="2393" max="2393" width="14.36328125" bestFit="1" customWidth="1"/>
    <col min="2394" max="2394" width="13.26953125" bestFit="1" customWidth="1"/>
    <col min="2395" max="2396" width="14.36328125" bestFit="1" customWidth="1"/>
    <col min="2397" max="2397" width="12.26953125" customWidth="1"/>
    <col min="2398" max="2398" width="12.453125" bestFit="1" customWidth="1"/>
    <col min="2399" max="2401" width="13.6328125" bestFit="1" customWidth="1"/>
    <col min="2402" max="2404" width="14.36328125" bestFit="1" customWidth="1"/>
    <col min="2405" max="2405" width="12.26953125" customWidth="1"/>
    <col min="2406" max="2406" width="10.26953125" customWidth="1"/>
    <col min="2407" max="2409" width="13.6328125" bestFit="1" customWidth="1"/>
    <col min="2410" max="2410" width="12.453125" bestFit="1" customWidth="1"/>
    <col min="2411" max="2412" width="13.6328125" bestFit="1" customWidth="1"/>
    <col min="2413" max="2413" width="12.26953125" customWidth="1"/>
    <col min="2414" max="2414" width="13.6328125" bestFit="1" customWidth="1"/>
    <col min="2415" max="2416" width="14.08984375" bestFit="1" customWidth="1"/>
    <col min="2417" max="2421" width="12.26953125" customWidth="1"/>
    <col min="2422" max="2422" width="13.6328125" bestFit="1" customWidth="1"/>
    <col min="2423" max="2424" width="14.08984375" bestFit="1" customWidth="1"/>
    <col min="2425" max="2425" width="12.26953125" customWidth="1"/>
    <col min="2426" max="2426" width="13.26953125" bestFit="1" customWidth="1"/>
    <col min="2427" max="2428" width="14.36328125" bestFit="1" customWidth="1"/>
    <col min="2429" max="2429" width="12.26953125" customWidth="1"/>
    <col min="2430" max="2430" width="13.6328125" bestFit="1" customWidth="1"/>
    <col min="2431" max="2432" width="14.08984375" bestFit="1" customWidth="1"/>
    <col min="2433" max="2436" width="14.36328125" bestFit="1" customWidth="1"/>
    <col min="2437" max="2437" width="12.26953125" customWidth="1"/>
    <col min="2438" max="2438" width="12.453125" bestFit="1" customWidth="1"/>
    <col min="2439" max="2440" width="13.6328125" bestFit="1" customWidth="1"/>
    <col min="2441" max="2441" width="14.36328125" bestFit="1" customWidth="1"/>
    <col min="2442" max="2444" width="13.6328125" bestFit="1" customWidth="1"/>
    <col min="2445" max="2445" width="12.26953125" customWidth="1"/>
    <col min="2446" max="2446" width="10.26953125" customWidth="1"/>
    <col min="2447" max="2449" width="13.6328125" bestFit="1" customWidth="1"/>
    <col min="2450" max="2452" width="14.36328125" bestFit="1" customWidth="1"/>
    <col min="2453" max="2453" width="12.26953125" customWidth="1"/>
    <col min="2454" max="2454" width="9.08984375" customWidth="1"/>
    <col min="2455" max="2457" width="13.6328125" bestFit="1" customWidth="1"/>
    <col min="2458" max="2460" width="14.36328125" bestFit="1" customWidth="1"/>
    <col min="2461" max="2476" width="12.26953125" customWidth="1"/>
    <col min="2477" max="2477" width="12.81640625" customWidth="1"/>
    <col min="2478" max="2478" width="12.26953125" customWidth="1"/>
    <col min="2479" max="2479" width="11.453125" customWidth="1"/>
    <col min="2480" max="2480" width="11.7265625" customWidth="1"/>
    <col min="2481" max="2488" width="12.26953125" customWidth="1"/>
    <col min="2489" max="2491" width="13.6328125" customWidth="1"/>
    <col min="2492" max="2493" width="12.26953125" customWidth="1"/>
    <col min="2494" max="2496" width="13.6328125" customWidth="1"/>
    <col min="2497" max="2498" width="12.26953125" customWidth="1"/>
    <col min="2499" max="2501" width="13.6328125" customWidth="1"/>
    <col min="2502" max="2503" width="12.26953125" customWidth="1"/>
    <col min="2504" max="2506" width="13.6328125" customWidth="1"/>
    <col min="2507" max="2507" width="14.36328125" bestFit="1" customWidth="1"/>
    <col min="2508" max="2508" width="12.26953125" customWidth="1"/>
    <col min="2509" max="2511" width="13.6328125" customWidth="1"/>
    <col min="2512" max="2512" width="14.36328125" bestFit="1" customWidth="1"/>
    <col min="2513" max="2513" width="12.26953125" customWidth="1"/>
    <col min="2514" max="2514" width="10.26953125" customWidth="1"/>
    <col min="2515" max="2516" width="13.6328125" customWidth="1"/>
    <col min="2517" max="2518" width="12.26953125" customWidth="1"/>
    <col min="2519" max="2521" width="13.6328125" customWidth="1"/>
    <col min="2522" max="2522" width="14.36328125" bestFit="1" customWidth="1"/>
    <col min="2523" max="2523" width="12.26953125" customWidth="1"/>
    <col min="2524" max="2526" width="13.6328125" customWidth="1"/>
    <col min="2527" max="2527" width="14.36328125" bestFit="1" customWidth="1"/>
    <col min="2528" max="2528" width="12.26953125" customWidth="1"/>
    <col min="2529" max="2529" width="11.26953125" customWidth="1"/>
    <col min="2530" max="2531" width="13.6328125" customWidth="1"/>
    <col min="2532" max="2532" width="14.36328125" bestFit="1" customWidth="1"/>
    <col min="2533" max="2533" width="12.26953125" customWidth="1"/>
    <col min="2534" max="2534" width="9.08984375" customWidth="1"/>
    <col min="2535" max="2536" width="13.6328125" customWidth="1"/>
    <col min="2537" max="2537" width="13.6328125" bestFit="1" customWidth="1"/>
    <col min="2538" max="2538" width="12.26953125" customWidth="1"/>
    <col min="2539" max="2539" width="6.7265625" customWidth="1"/>
    <col min="2540" max="2541" width="13.6328125" customWidth="1"/>
    <col min="2542" max="2542" width="13.6328125" bestFit="1" customWidth="1"/>
    <col min="2543" max="2543" width="12.26953125" customWidth="1"/>
    <col min="2544" max="2546" width="13.6328125" customWidth="1"/>
    <col min="2547" max="2548" width="12.26953125" customWidth="1"/>
    <col min="2549" max="2551" width="13.6328125" customWidth="1"/>
    <col min="2552" max="2553" width="12.26953125" customWidth="1"/>
    <col min="2554" max="2556" width="13.6328125" customWidth="1"/>
    <col min="2557" max="2557" width="14.36328125" bestFit="1" customWidth="1"/>
    <col min="2558" max="2558" width="12.26953125" customWidth="1"/>
    <col min="2559" max="2561" width="13.6328125" customWidth="1"/>
    <col min="2562" max="2562" width="13.6328125" bestFit="1" customWidth="1"/>
    <col min="2563" max="2563" width="12.26953125" customWidth="1"/>
    <col min="2564" max="2564" width="11.26953125" customWidth="1"/>
    <col min="2565" max="2566" width="13.6328125" customWidth="1"/>
    <col min="2567" max="2567" width="13.6328125" bestFit="1" customWidth="1"/>
    <col min="2568" max="2568" width="12.26953125" customWidth="1"/>
    <col min="2569" max="2569" width="9.08984375" customWidth="1"/>
    <col min="2570" max="2571" width="13.6328125" customWidth="1"/>
    <col min="2572" max="2572" width="14.36328125" bestFit="1" customWidth="1"/>
    <col min="2573" max="2573" width="12.26953125" customWidth="1"/>
    <col min="2574" max="2574" width="13.6328125" bestFit="1" customWidth="1"/>
    <col min="2575" max="2576" width="14.08984375" bestFit="1" customWidth="1"/>
    <col min="2577" max="2581" width="12.26953125" customWidth="1"/>
    <col min="2582" max="2582" width="13.6328125" bestFit="1" customWidth="1"/>
    <col min="2583" max="2584" width="14.08984375" bestFit="1" customWidth="1"/>
    <col min="2585" max="2589" width="12.26953125" customWidth="1"/>
    <col min="2590" max="2590" width="13.7265625" bestFit="1" customWidth="1"/>
    <col min="2591" max="2592" width="14.26953125" bestFit="1" customWidth="1"/>
    <col min="2593" max="2593" width="14.36328125" bestFit="1" customWidth="1"/>
    <col min="2594" max="2597" width="12.26953125" customWidth="1"/>
    <col min="2598" max="2600" width="13.6328125" bestFit="1" customWidth="1"/>
    <col min="2601" max="2602" width="14.36328125" bestFit="1" customWidth="1"/>
    <col min="2603" max="2604" width="13.26953125" bestFit="1" customWidth="1"/>
    <col min="2605" max="2605" width="12.26953125" customWidth="1"/>
    <col min="2606" max="2608" width="13.6328125" bestFit="1" customWidth="1"/>
    <col min="2609" max="2611" width="14.36328125" bestFit="1" customWidth="1"/>
    <col min="2612" max="2613" width="12.26953125" customWidth="1"/>
    <col min="2614" max="2614" width="10.26953125" customWidth="1"/>
    <col min="2615" max="2616" width="13.6328125" bestFit="1" customWidth="1"/>
    <col min="2617" max="2621" width="12.26953125" customWidth="1"/>
    <col min="2622" max="2622" width="13.6328125" bestFit="1" customWidth="1"/>
    <col min="2623" max="2623" width="14.08984375" bestFit="1" customWidth="1"/>
    <col min="2624" max="2624" width="13.6328125" bestFit="1" customWidth="1"/>
    <col min="2625" max="2629" width="12.26953125" customWidth="1"/>
    <col min="2630" max="2630" width="13.6328125" bestFit="1" customWidth="1"/>
    <col min="2631" max="2632" width="14.08984375" bestFit="1" customWidth="1"/>
    <col min="2633" max="2637" width="12.26953125" customWidth="1"/>
    <col min="2638" max="2638" width="13.6328125" bestFit="1" customWidth="1"/>
    <col min="2639" max="2640" width="14.08984375" bestFit="1" customWidth="1"/>
    <col min="2641" max="2645" width="12.26953125" customWidth="1"/>
    <col min="2646" max="2648" width="13.6328125" bestFit="1" customWidth="1"/>
    <col min="2649" max="2649" width="14.36328125" bestFit="1" customWidth="1"/>
    <col min="2650" max="2650" width="13.26953125" bestFit="1" customWidth="1"/>
    <col min="2651" max="2652" width="14.36328125" bestFit="1" customWidth="1"/>
    <col min="2653" max="2653" width="12.26953125" customWidth="1"/>
    <col min="2654" max="2654" width="12.453125" bestFit="1" customWidth="1"/>
    <col min="2655" max="2657" width="13.6328125" bestFit="1" customWidth="1"/>
    <col min="2658" max="2660" width="14.36328125" bestFit="1" customWidth="1"/>
    <col min="2661" max="2661" width="12.26953125" customWidth="1"/>
    <col min="2662" max="2662" width="10.26953125" customWidth="1"/>
    <col min="2663" max="2665" width="13.6328125" bestFit="1" customWidth="1"/>
    <col min="2666" max="2666" width="12.453125" bestFit="1" customWidth="1"/>
    <col min="2667" max="2668" width="13.6328125" bestFit="1" customWidth="1"/>
    <col min="2669" max="2669" width="12.26953125" customWidth="1"/>
    <col min="2670" max="2670" width="13.6328125" bestFit="1" customWidth="1"/>
    <col min="2671" max="2672" width="14.08984375" bestFit="1" customWidth="1"/>
    <col min="2673" max="2677" width="12.26953125" customWidth="1"/>
    <col min="2678" max="2678" width="13.6328125" bestFit="1" customWidth="1"/>
    <col min="2679" max="2680" width="14.08984375" bestFit="1" customWidth="1"/>
    <col min="2681" max="2681" width="12.26953125" customWidth="1"/>
    <col min="2682" max="2682" width="13.26953125" bestFit="1" customWidth="1"/>
    <col min="2683" max="2684" width="14.36328125" bestFit="1" customWidth="1"/>
    <col min="2685" max="2685" width="12.26953125" customWidth="1"/>
    <col min="2686" max="2686" width="13.6328125" bestFit="1" customWidth="1"/>
    <col min="2687" max="2688" width="14.08984375" bestFit="1" customWidth="1"/>
    <col min="2689" max="2692" width="14.36328125" bestFit="1" customWidth="1"/>
    <col min="2693" max="2693" width="12.26953125" customWidth="1"/>
    <col min="2694" max="2694" width="12.453125" bestFit="1" customWidth="1"/>
    <col min="2695" max="2696" width="13.6328125" bestFit="1" customWidth="1"/>
    <col min="2697" max="2697" width="14.36328125" bestFit="1" customWidth="1"/>
    <col min="2698" max="2700" width="13.6328125" bestFit="1" customWidth="1"/>
    <col min="2701" max="2701" width="12.26953125" customWidth="1"/>
    <col min="2702" max="2702" width="10.26953125" customWidth="1"/>
    <col min="2703" max="2705" width="13.6328125" bestFit="1" customWidth="1"/>
    <col min="2706" max="2708" width="14.36328125" bestFit="1" customWidth="1"/>
    <col min="2709" max="2709" width="12.26953125" customWidth="1"/>
    <col min="2710" max="2710" width="9.08984375" customWidth="1"/>
    <col min="2711" max="2713" width="13.6328125" bestFit="1" customWidth="1"/>
    <col min="2714" max="2716" width="14.36328125" bestFit="1" customWidth="1"/>
    <col min="2717" max="2732" width="12.26953125" customWidth="1"/>
    <col min="2733" max="2733" width="12.81640625" customWidth="1"/>
    <col min="2734" max="2734" width="12.26953125" customWidth="1"/>
    <col min="2735" max="2735" width="11.453125" customWidth="1"/>
    <col min="2736" max="2736" width="11.7265625" customWidth="1"/>
    <col min="2737" max="2744" width="12.26953125" customWidth="1"/>
    <col min="2745" max="2747" width="13.6328125" customWidth="1"/>
    <col min="2748" max="2749" width="12.26953125" customWidth="1"/>
    <col min="2750" max="2752" width="13.6328125" customWidth="1"/>
    <col min="2753" max="2754" width="12.26953125" customWidth="1"/>
    <col min="2755" max="2757" width="13.6328125" customWidth="1"/>
    <col min="2758" max="2759" width="12.26953125" customWidth="1"/>
    <col min="2760" max="2762" width="13.6328125" customWidth="1"/>
    <col min="2763" max="2763" width="14.36328125" bestFit="1" customWidth="1"/>
    <col min="2764" max="2764" width="12.26953125" customWidth="1"/>
    <col min="2765" max="2767" width="13.6328125" customWidth="1"/>
    <col min="2768" max="2768" width="14.36328125" bestFit="1" customWidth="1"/>
    <col min="2769" max="2769" width="12.26953125" customWidth="1"/>
    <col min="2770" max="2770" width="10.26953125" customWidth="1"/>
    <col min="2771" max="2772" width="13.6328125" customWidth="1"/>
    <col min="2773" max="2774" width="12.26953125" customWidth="1"/>
    <col min="2775" max="2777" width="13.6328125" customWidth="1"/>
    <col min="2778" max="2778" width="14.36328125" bestFit="1" customWidth="1"/>
    <col min="2779" max="2779" width="12.26953125" customWidth="1"/>
    <col min="2780" max="2782" width="13.6328125" customWidth="1"/>
    <col min="2783" max="2783" width="14.36328125" bestFit="1" customWidth="1"/>
    <col min="2784" max="2784" width="12.26953125" customWidth="1"/>
    <col min="2785" max="2785" width="11.26953125" customWidth="1"/>
    <col min="2786" max="2787" width="13.6328125" customWidth="1"/>
    <col min="2788" max="2788" width="14.36328125" bestFit="1" customWidth="1"/>
    <col min="2789" max="2789" width="12.26953125" customWidth="1"/>
    <col min="2790" max="2790" width="9.08984375" customWidth="1"/>
    <col min="2791" max="2792" width="13.6328125" customWidth="1"/>
    <col min="2793" max="2793" width="13.6328125" bestFit="1" customWidth="1"/>
    <col min="2794" max="2794" width="12.26953125" customWidth="1"/>
    <col min="2795" max="2795" width="6.7265625" customWidth="1"/>
    <col min="2796" max="2797" width="13.6328125" customWidth="1"/>
    <col min="2798" max="2798" width="13.6328125" bestFit="1" customWidth="1"/>
    <col min="2799" max="2799" width="12.26953125" customWidth="1"/>
    <col min="2800" max="2802" width="13.6328125" customWidth="1"/>
    <col min="2803" max="2804" width="12.26953125" customWidth="1"/>
    <col min="2805" max="2807" width="13.6328125" customWidth="1"/>
    <col min="2808" max="2809" width="12.26953125" customWidth="1"/>
    <col min="2810" max="2812" width="13.6328125" customWidth="1"/>
    <col min="2813" max="2813" width="14.36328125" bestFit="1" customWidth="1"/>
    <col min="2814" max="2814" width="12.26953125" customWidth="1"/>
    <col min="2815" max="2817" width="13.6328125" customWidth="1"/>
    <col min="2818" max="2818" width="13.6328125" bestFit="1" customWidth="1"/>
    <col min="2819" max="2819" width="12.26953125" customWidth="1"/>
    <col min="2820" max="2820" width="11.26953125" customWidth="1"/>
    <col min="2821" max="2822" width="13.6328125" customWidth="1"/>
    <col min="2823" max="2823" width="13.6328125" bestFit="1" customWidth="1"/>
    <col min="2824" max="2824" width="12.26953125" customWidth="1"/>
    <col min="2825" max="2825" width="9.08984375" customWidth="1"/>
    <col min="2826" max="2827" width="13.6328125" customWidth="1"/>
    <col min="2828" max="2828" width="14.36328125" bestFit="1" customWidth="1"/>
    <col min="2829" max="2829" width="12.26953125" customWidth="1"/>
    <col min="2830" max="2830" width="13.6328125" bestFit="1" customWidth="1"/>
    <col min="2831" max="2832" width="14.08984375" bestFit="1" customWidth="1"/>
    <col min="2833" max="2837" width="12.26953125" customWidth="1"/>
    <col min="2838" max="2838" width="13.6328125" bestFit="1" customWidth="1"/>
    <col min="2839" max="2840" width="14.08984375" bestFit="1" customWidth="1"/>
    <col min="2841" max="2845" width="12.26953125" customWidth="1"/>
    <col min="2846" max="2846" width="13.7265625" bestFit="1" customWidth="1"/>
    <col min="2847" max="2848" width="14.26953125" bestFit="1" customWidth="1"/>
    <col min="2849" max="2849" width="14.36328125" bestFit="1" customWidth="1"/>
    <col min="2850" max="2853" width="12.26953125" customWidth="1"/>
    <col min="2854" max="2856" width="13.6328125" bestFit="1" customWidth="1"/>
    <col min="2857" max="2858" width="14.36328125" bestFit="1" customWidth="1"/>
    <col min="2859" max="2860" width="13.26953125" bestFit="1" customWidth="1"/>
    <col min="2861" max="2861" width="12.26953125" customWidth="1"/>
    <col min="2862" max="2864" width="13.6328125" bestFit="1" customWidth="1"/>
    <col min="2865" max="2867" width="14.36328125" bestFit="1" customWidth="1"/>
    <col min="2868" max="2869" width="12.26953125" customWidth="1"/>
    <col min="2870" max="2870" width="10.26953125" customWidth="1"/>
    <col min="2871" max="2872" width="13.6328125" bestFit="1" customWidth="1"/>
    <col min="2873" max="2877" width="12.26953125" customWidth="1"/>
    <col min="2878" max="2878" width="13.6328125" bestFit="1" customWidth="1"/>
    <col min="2879" max="2879" width="14.08984375" bestFit="1" customWidth="1"/>
    <col min="2880" max="2880" width="13.6328125" bestFit="1" customWidth="1"/>
    <col min="2881" max="2885" width="12.26953125" customWidth="1"/>
    <col min="2886" max="2886" width="13.6328125" bestFit="1" customWidth="1"/>
    <col min="2887" max="2888" width="14.08984375" bestFit="1" customWidth="1"/>
    <col min="2889" max="2893" width="12.26953125" customWidth="1"/>
    <col min="2894" max="2894" width="13.6328125" bestFit="1" customWidth="1"/>
    <col min="2895" max="2896" width="14.08984375" bestFit="1" customWidth="1"/>
    <col min="2897" max="2901" width="12.26953125" customWidth="1"/>
    <col min="2902" max="2904" width="13.6328125" bestFit="1" customWidth="1"/>
    <col min="2905" max="2905" width="14.36328125" bestFit="1" customWidth="1"/>
    <col min="2906" max="2906" width="13.26953125" bestFit="1" customWidth="1"/>
    <col min="2907" max="2908" width="14.36328125" bestFit="1" customWidth="1"/>
    <col min="2909" max="2909" width="12.26953125" customWidth="1"/>
    <col min="2910" max="2910" width="12.453125" bestFit="1" customWidth="1"/>
    <col min="2911" max="2913" width="13.6328125" bestFit="1" customWidth="1"/>
    <col min="2914" max="2916" width="14.36328125" bestFit="1" customWidth="1"/>
    <col min="2917" max="2917" width="12.26953125" customWidth="1"/>
    <col min="2918" max="2918" width="10.26953125" customWidth="1"/>
    <col min="2919" max="2921" width="13.6328125" bestFit="1" customWidth="1"/>
    <col min="2922" max="2922" width="12.453125" bestFit="1" customWidth="1"/>
    <col min="2923" max="2924" width="13.6328125" bestFit="1" customWidth="1"/>
    <col min="2925" max="2925" width="12.26953125" customWidth="1"/>
    <col min="2926" max="2926" width="13.6328125" bestFit="1" customWidth="1"/>
    <col min="2927" max="2928" width="14.08984375" bestFit="1" customWidth="1"/>
    <col min="2929" max="2933" width="12.26953125" customWidth="1"/>
    <col min="2934" max="2934" width="13.6328125" bestFit="1" customWidth="1"/>
    <col min="2935" max="2936" width="14.08984375" bestFit="1" customWidth="1"/>
    <col min="2937" max="2937" width="12.26953125" customWidth="1"/>
    <col min="2938" max="2938" width="13.26953125" bestFit="1" customWidth="1"/>
    <col min="2939" max="2940" width="14.36328125" bestFit="1" customWidth="1"/>
    <col min="2941" max="2941" width="12.26953125" customWidth="1"/>
    <col min="2942" max="2942" width="13.6328125" bestFit="1" customWidth="1"/>
    <col min="2943" max="2944" width="14.08984375" bestFit="1" customWidth="1"/>
    <col min="2945" max="2948" width="14.36328125" bestFit="1" customWidth="1"/>
    <col min="2949" max="2949" width="12.26953125" customWidth="1"/>
    <col min="2950" max="2950" width="12.453125" bestFit="1" customWidth="1"/>
    <col min="2951" max="2952" width="13.6328125" bestFit="1" customWidth="1"/>
    <col min="2953" max="2953" width="14.36328125" bestFit="1" customWidth="1"/>
    <col min="2954" max="2956" width="13.6328125" bestFit="1" customWidth="1"/>
    <col min="2957" max="2957" width="12.26953125" customWidth="1"/>
    <col min="2958" max="2958" width="10.26953125" customWidth="1"/>
    <col min="2959" max="2961" width="13.6328125" bestFit="1" customWidth="1"/>
    <col min="2962" max="2964" width="14.36328125" bestFit="1" customWidth="1"/>
    <col min="2965" max="2965" width="12.26953125" customWidth="1"/>
    <col min="2966" max="2966" width="9.08984375" customWidth="1"/>
    <col min="2967" max="2969" width="13.6328125" bestFit="1" customWidth="1"/>
    <col min="2970" max="2972" width="14.36328125" bestFit="1" customWidth="1"/>
    <col min="2973" max="2988" width="12.26953125" customWidth="1"/>
    <col min="2989" max="2989" width="12.81640625" customWidth="1"/>
    <col min="2990" max="2990" width="12.26953125" customWidth="1"/>
    <col min="2991" max="2991" width="11.453125" customWidth="1"/>
    <col min="2992" max="2992" width="11.7265625" customWidth="1"/>
    <col min="2993" max="3000" width="12.26953125" customWidth="1"/>
    <col min="3001" max="3003" width="13.6328125" customWidth="1"/>
    <col min="3004" max="3005" width="12.26953125" customWidth="1"/>
    <col min="3006" max="3008" width="13.6328125" customWidth="1"/>
    <col min="3009" max="3010" width="12.26953125" customWidth="1"/>
    <col min="3011" max="3013" width="13.6328125" customWidth="1"/>
    <col min="3014" max="3015" width="12.26953125" customWidth="1"/>
    <col min="3016" max="3018" width="13.6328125" customWidth="1"/>
    <col min="3019" max="3019" width="14.36328125" bestFit="1" customWidth="1"/>
    <col min="3020" max="3020" width="12.26953125" customWidth="1"/>
    <col min="3021" max="3023" width="13.6328125" customWidth="1"/>
    <col min="3024" max="3024" width="14.36328125" bestFit="1" customWidth="1"/>
    <col min="3025" max="3025" width="12.26953125" customWidth="1"/>
    <col min="3026" max="3026" width="10.26953125" customWidth="1"/>
    <col min="3027" max="3028" width="13.6328125" customWidth="1"/>
    <col min="3029" max="3030" width="12.26953125" customWidth="1"/>
    <col min="3031" max="3033" width="13.6328125" customWidth="1"/>
    <col min="3034" max="3034" width="14.36328125" bestFit="1" customWidth="1"/>
    <col min="3035" max="3035" width="12.26953125" customWidth="1"/>
    <col min="3036" max="3038" width="13.6328125" customWidth="1"/>
    <col min="3039" max="3039" width="14.36328125" bestFit="1" customWidth="1"/>
    <col min="3040" max="3040" width="12.26953125" customWidth="1"/>
    <col min="3041" max="3041" width="11.26953125" customWidth="1"/>
    <col min="3042" max="3043" width="13.6328125" customWidth="1"/>
    <col min="3044" max="3044" width="14.36328125" bestFit="1" customWidth="1"/>
    <col min="3045" max="3045" width="12.26953125" customWidth="1"/>
    <col min="3046" max="3046" width="9.08984375" customWidth="1"/>
    <col min="3047" max="3048" width="13.6328125" customWidth="1"/>
    <col min="3049" max="3049" width="13.6328125" bestFit="1" customWidth="1"/>
    <col min="3050" max="3050" width="12.26953125" customWidth="1"/>
    <col min="3051" max="3051" width="6.7265625" customWidth="1"/>
    <col min="3052" max="3053" width="13.6328125" customWidth="1"/>
    <col min="3054" max="3054" width="13.6328125" bestFit="1" customWidth="1"/>
    <col min="3055" max="3055" width="12.26953125" customWidth="1"/>
    <col min="3056" max="3058" width="13.6328125" customWidth="1"/>
    <col min="3059" max="3060" width="12.26953125" customWidth="1"/>
    <col min="3061" max="3063" width="13.6328125" customWidth="1"/>
    <col min="3064" max="3065" width="12.26953125" customWidth="1"/>
    <col min="3066" max="3068" width="13.6328125" customWidth="1"/>
    <col min="3069" max="3069" width="14.36328125" bestFit="1" customWidth="1"/>
    <col min="3070" max="3070" width="12.26953125" customWidth="1"/>
    <col min="3071" max="3073" width="13.6328125" customWidth="1"/>
    <col min="3074" max="3074" width="13.6328125" bestFit="1" customWidth="1"/>
    <col min="3075" max="3075" width="12.26953125" customWidth="1"/>
    <col min="3076" max="3076" width="11.26953125" customWidth="1"/>
    <col min="3077" max="3078" width="13.6328125" customWidth="1"/>
    <col min="3079" max="3079" width="13.6328125" bestFit="1" customWidth="1"/>
    <col min="3080" max="3080" width="12.26953125" customWidth="1"/>
    <col min="3081" max="3081" width="9.08984375" customWidth="1"/>
    <col min="3082" max="3083" width="13.6328125" customWidth="1"/>
    <col min="3084" max="3084" width="14.36328125" bestFit="1" customWidth="1"/>
    <col min="3085" max="3085" width="12.26953125" customWidth="1"/>
    <col min="3086" max="3086" width="13.6328125" bestFit="1" customWidth="1"/>
    <col min="3087" max="3088" width="14.08984375" bestFit="1" customWidth="1"/>
    <col min="3089" max="3093" width="12.26953125" customWidth="1"/>
    <col min="3094" max="3094" width="13.6328125" bestFit="1" customWidth="1"/>
    <col min="3095" max="3096" width="14.08984375" bestFit="1" customWidth="1"/>
    <col min="3097" max="3101" width="12.26953125" customWidth="1"/>
    <col min="3102" max="3102" width="13.7265625" bestFit="1" customWidth="1"/>
    <col min="3103" max="3104" width="14.26953125" bestFit="1" customWidth="1"/>
    <col min="3105" max="3105" width="14.36328125" bestFit="1" customWidth="1"/>
    <col min="3106" max="3109" width="12.26953125" customWidth="1"/>
    <col min="3110" max="3112" width="13.6328125" bestFit="1" customWidth="1"/>
    <col min="3113" max="3114" width="14.36328125" bestFit="1" customWidth="1"/>
    <col min="3115" max="3116" width="13.26953125" bestFit="1" customWidth="1"/>
    <col min="3117" max="3117" width="12.26953125" customWidth="1"/>
    <col min="3118" max="3120" width="13.6328125" bestFit="1" customWidth="1"/>
    <col min="3121" max="3123" width="14.36328125" bestFit="1" customWidth="1"/>
    <col min="3124" max="3125" width="12.26953125" customWidth="1"/>
    <col min="3126" max="3126" width="10.26953125" customWidth="1"/>
    <col min="3127" max="3128" width="13.6328125" bestFit="1" customWidth="1"/>
    <col min="3129" max="3133" width="12.26953125" customWidth="1"/>
    <col min="3134" max="3134" width="13.6328125" bestFit="1" customWidth="1"/>
    <col min="3135" max="3135" width="14.08984375" bestFit="1" customWidth="1"/>
    <col min="3136" max="3136" width="13.6328125" bestFit="1" customWidth="1"/>
    <col min="3137" max="3141" width="12.26953125" customWidth="1"/>
    <col min="3142" max="3142" width="13.6328125" bestFit="1" customWidth="1"/>
    <col min="3143" max="3144" width="14.08984375" bestFit="1" customWidth="1"/>
    <col min="3145" max="3149" width="12.26953125" customWidth="1"/>
    <col min="3150" max="3150" width="13.6328125" bestFit="1" customWidth="1"/>
    <col min="3151" max="3152" width="14.08984375" bestFit="1" customWidth="1"/>
    <col min="3153" max="3157" width="12.26953125" customWidth="1"/>
    <col min="3158" max="3160" width="13.6328125" bestFit="1" customWidth="1"/>
    <col min="3161" max="3161" width="14.36328125" bestFit="1" customWidth="1"/>
    <col min="3162" max="3162" width="13.26953125" bestFit="1" customWidth="1"/>
    <col min="3163" max="3164" width="14.36328125" bestFit="1" customWidth="1"/>
    <col min="3165" max="3165" width="12.26953125" customWidth="1"/>
    <col min="3166" max="3166" width="12.453125" bestFit="1" customWidth="1"/>
    <col min="3167" max="3169" width="13.6328125" bestFit="1" customWidth="1"/>
    <col min="3170" max="3172" width="14.36328125" bestFit="1" customWidth="1"/>
    <col min="3173" max="3173" width="12.26953125" customWidth="1"/>
    <col min="3174" max="3174" width="10.26953125" customWidth="1"/>
    <col min="3175" max="3177" width="13.6328125" bestFit="1" customWidth="1"/>
    <col min="3178" max="3178" width="12.453125" bestFit="1" customWidth="1"/>
    <col min="3179" max="3180" width="13.6328125" bestFit="1" customWidth="1"/>
    <col min="3181" max="3181" width="12.26953125" customWidth="1"/>
    <col min="3182" max="3182" width="13.6328125" bestFit="1" customWidth="1"/>
    <col min="3183" max="3184" width="14.08984375" bestFit="1" customWidth="1"/>
    <col min="3185" max="3189" width="12.26953125" customWidth="1"/>
    <col min="3190" max="3190" width="13.6328125" bestFit="1" customWidth="1"/>
    <col min="3191" max="3192" width="14.08984375" bestFit="1" customWidth="1"/>
    <col min="3193" max="3193" width="12.26953125" customWidth="1"/>
    <col min="3194" max="3194" width="13.26953125" bestFit="1" customWidth="1"/>
    <col min="3195" max="3196" width="14.36328125" bestFit="1" customWidth="1"/>
    <col min="3197" max="3197" width="12.26953125" customWidth="1"/>
    <col min="3198" max="3198" width="13.6328125" bestFit="1" customWidth="1"/>
    <col min="3199" max="3200" width="14.08984375" bestFit="1" customWidth="1"/>
    <col min="3201" max="3204" width="14.36328125" bestFit="1" customWidth="1"/>
    <col min="3205" max="3205" width="12.26953125" customWidth="1"/>
    <col min="3206" max="3206" width="12.453125" bestFit="1" customWidth="1"/>
    <col min="3207" max="3208" width="13.6328125" bestFit="1" customWidth="1"/>
    <col min="3209" max="3209" width="14.36328125" bestFit="1" customWidth="1"/>
    <col min="3210" max="3212" width="13.6328125" bestFit="1" customWidth="1"/>
    <col min="3213" max="3213" width="12.26953125" customWidth="1"/>
    <col min="3214" max="3214" width="10.26953125" customWidth="1"/>
    <col min="3215" max="3217" width="13.6328125" bestFit="1" customWidth="1"/>
    <col min="3218" max="3220" width="14.36328125" bestFit="1" customWidth="1"/>
    <col min="3221" max="3221" width="12.26953125" customWidth="1"/>
    <col min="3222" max="3222" width="9.08984375" customWidth="1"/>
    <col min="3223" max="3225" width="13.6328125" bestFit="1" customWidth="1"/>
    <col min="3226" max="3228" width="14.36328125" bestFit="1" customWidth="1"/>
    <col min="3229" max="3244" width="12.26953125" customWidth="1"/>
    <col min="3245" max="3245" width="12.81640625" customWidth="1"/>
    <col min="3246" max="3246" width="12.26953125" customWidth="1"/>
    <col min="3247" max="3247" width="11.453125" customWidth="1"/>
    <col min="3248" max="3248" width="11.7265625" customWidth="1"/>
    <col min="3249" max="3256" width="12.26953125" customWidth="1"/>
    <col min="3257" max="3259" width="13.6328125" customWidth="1"/>
    <col min="3260" max="3261" width="12.26953125" customWidth="1"/>
    <col min="3262" max="3264" width="13.6328125" customWidth="1"/>
    <col min="3265" max="3266" width="12.26953125" customWidth="1"/>
    <col min="3267" max="3269" width="13.6328125" customWidth="1"/>
    <col min="3270" max="3271" width="12.26953125" customWidth="1"/>
    <col min="3272" max="3274" width="13.6328125" customWidth="1"/>
    <col min="3275" max="3275" width="14.36328125" bestFit="1" customWidth="1"/>
    <col min="3276" max="3276" width="12.26953125" customWidth="1"/>
    <col min="3277" max="3279" width="13.6328125" customWidth="1"/>
    <col min="3280" max="3280" width="14.36328125" bestFit="1" customWidth="1"/>
    <col min="3281" max="3281" width="12.26953125" customWidth="1"/>
    <col min="3282" max="3282" width="10.26953125" customWidth="1"/>
    <col min="3283" max="3284" width="13.6328125" customWidth="1"/>
    <col min="3285" max="3286" width="12.26953125" customWidth="1"/>
    <col min="3287" max="3289" width="13.6328125" customWidth="1"/>
    <col min="3290" max="3290" width="14.36328125" bestFit="1" customWidth="1"/>
    <col min="3291" max="3291" width="12.26953125" customWidth="1"/>
    <col min="3292" max="3294" width="13.6328125" customWidth="1"/>
    <col min="3295" max="3295" width="14.36328125" bestFit="1" customWidth="1"/>
    <col min="3296" max="3296" width="12.26953125" customWidth="1"/>
    <col min="3297" max="3297" width="11.26953125" customWidth="1"/>
    <col min="3298" max="3299" width="13.6328125" customWidth="1"/>
    <col min="3300" max="3300" width="14.36328125" bestFit="1" customWidth="1"/>
    <col min="3301" max="3301" width="12.26953125" customWidth="1"/>
    <col min="3302" max="3302" width="9.08984375" customWidth="1"/>
    <col min="3303" max="3304" width="13.6328125" customWidth="1"/>
    <col min="3305" max="3305" width="13.6328125" bestFit="1" customWidth="1"/>
    <col min="3306" max="3306" width="12.26953125" customWidth="1"/>
    <col min="3307" max="3307" width="6.7265625" customWidth="1"/>
    <col min="3308" max="3309" width="13.6328125" customWidth="1"/>
    <col min="3310" max="3310" width="13.6328125" bestFit="1" customWidth="1"/>
    <col min="3311" max="3311" width="12.26953125" customWidth="1"/>
    <col min="3312" max="3314" width="13.6328125" customWidth="1"/>
    <col min="3315" max="3316" width="12.26953125" customWidth="1"/>
    <col min="3317" max="3319" width="13.6328125" customWidth="1"/>
    <col min="3320" max="3321" width="12.26953125" customWidth="1"/>
    <col min="3322" max="3324" width="13.6328125" customWidth="1"/>
    <col min="3325" max="3325" width="14.36328125" bestFit="1" customWidth="1"/>
    <col min="3326" max="3326" width="12.26953125" customWidth="1"/>
    <col min="3327" max="3329" width="13.6328125" customWidth="1"/>
    <col min="3330" max="3330" width="13.6328125" bestFit="1" customWidth="1"/>
    <col min="3331" max="3331" width="12.26953125" customWidth="1"/>
    <col min="3332" max="3332" width="11.26953125" customWidth="1"/>
    <col min="3333" max="3334" width="13.6328125" customWidth="1"/>
    <col min="3335" max="3335" width="13.6328125" bestFit="1" customWidth="1"/>
    <col min="3336" max="3336" width="12.26953125" customWidth="1"/>
    <col min="3337" max="3337" width="9.08984375" customWidth="1"/>
    <col min="3338" max="3339" width="13.6328125" customWidth="1"/>
    <col min="3340" max="3340" width="14.36328125" bestFit="1" customWidth="1"/>
    <col min="3341" max="3341" width="12.26953125" customWidth="1"/>
    <col min="3342" max="3342" width="13.6328125" bestFit="1" customWidth="1"/>
    <col min="3343" max="3344" width="14.08984375" bestFit="1" customWidth="1"/>
    <col min="3345" max="3349" width="12.26953125" customWidth="1"/>
    <col min="3350" max="3350" width="13.6328125" bestFit="1" customWidth="1"/>
    <col min="3351" max="3352" width="14.08984375" bestFit="1" customWidth="1"/>
    <col min="3353" max="3357" width="12.26953125" customWidth="1"/>
    <col min="3358" max="3358" width="13.7265625" bestFit="1" customWidth="1"/>
    <col min="3359" max="3360" width="14.26953125" bestFit="1" customWidth="1"/>
    <col min="3361" max="3361" width="14.36328125" bestFit="1" customWidth="1"/>
    <col min="3362" max="3365" width="12.26953125" customWidth="1"/>
    <col min="3366" max="3368" width="13.6328125" bestFit="1" customWidth="1"/>
    <col min="3369" max="3370" width="14.36328125" bestFit="1" customWidth="1"/>
    <col min="3371" max="3372" width="13.26953125" bestFit="1" customWidth="1"/>
    <col min="3373" max="3373" width="12.26953125" customWidth="1"/>
    <col min="3374" max="3376" width="13.6328125" bestFit="1" customWidth="1"/>
    <col min="3377" max="3379" width="14.36328125" bestFit="1" customWidth="1"/>
    <col min="3380" max="3381" width="12.26953125" customWidth="1"/>
    <col min="3382" max="3382" width="10.26953125" customWidth="1"/>
    <col min="3383" max="3384" width="13.6328125" bestFit="1" customWidth="1"/>
    <col min="3385" max="3389" width="12.26953125" customWidth="1"/>
    <col min="3390" max="3390" width="13.6328125" bestFit="1" customWidth="1"/>
    <col min="3391" max="3391" width="14.08984375" bestFit="1" customWidth="1"/>
    <col min="3392" max="3392" width="13.6328125" bestFit="1" customWidth="1"/>
    <col min="3393" max="3397" width="12.26953125" customWidth="1"/>
    <col min="3398" max="3398" width="13.6328125" bestFit="1" customWidth="1"/>
    <col min="3399" max="3400" width="14.08984375" bestFit="1" customWidth="1"/>
    <col min="3401" max="3405" width="12.26953125" customWidth="1"/>
    <col min="3406" max="3406" width="13.6328125" bestFit="1" customWidth="1"/>
    <col min="3407" max="3408" width="14.08984375" bestFit="1" customWidth="1"/>
    <col min="3409" max="3413" width="12.26953125" customWidth="1"/>
    <col min="3414" max="3416" width="13.6328125" bestFit="1" customWidth="1"/>
    <col min="3417" max="3417" width="14.36328125" bestFit="1" customWidth="1"/>
    <col min="3418" max="3418" width="13.26953125" bestFit="1" customWidth="1"/>
    <col min="3419" max="3420" width="14.36328125" bestFit="1" customWidth="1"/>
    <col min="3421" max="3421" width="12.26953125" customWidth="1"/>
    <col min="3422" max="3422" width="12.453125" bestFit="1" customWidth="1"/>
    <col min="3423" max="3425" width="13.6328125" bestFit="1" customWidth="1"/>
    <col min="3426" max="3428" width="14.36328125" bestFit="1" customWidth="1"/>
    <col min="3429" max="3429" width="12.26953125" customWidth="1"/>
    <col min="3430" max="3430" width="10.26953125" customWidth="1"/>
    <col min="3431" max="3433" width="13.6328125" bestFit="1" customWidth="1"/>
    <col min="3434" max="3434" width="12.453125" bestFit="1" customWidth="1"/>
    <col min="3435" max="3436" width="13.6328125" bestFit="1" customWidth="1"/>
    <col min="3437" max="3437" width="12.26953125" customWidth="1"/>
    <col min="3438" max="3438" width="13.6328125" bestFit="1" customWidth="1"/>
    <col min="3439" max="3440" width="14.08984375" bestFit="1" customWidth="1"/>
    <col min="3441" max="3445" width="12.26953125" customWidth="1"/>
    <col min="3446" max="3446" width="13.6328125" bestFit="1" customWidth="1"/>
    <col min="3447" max="3448" width="14.08984375" bestFit="1" customWidth="1"/>
    <col min="3449" max="3449" width="12.26953125" customWidth="1"/>
    <col min="3450" max="3450" width="13.26953125" bestFit="1" customWidth="1"/>
    <col min="3451" max="3452" width="14.36328125" bestFit="1" customWidth="1"/>
    <col min="3453" max="3453" width="12.26953125" customWidth="1"/>
    <col min="3454" max="3454" width="13.6328125" bestFit="1" customWidth="1"/>
    <col min="3455" max="3456" width="14.08984375" bestFit="1" customWidth="1"/>
    <col min="3457" max="3460" width="14.36328125" bestFit="1" customWidth="1"/>
    <col min="3461" max="3461" width="12.26953125" customWidth="1"/>
    <col min="3462" max="3462" width="12.453125" bestFit="1" customWidth="1"/>
    <col min="3463" max="3464" width="13.6328125" bestFit="1" customWidth="1"/>
    <col min="3465" max="3465" width="14.36328125" bestFit="1" customWidth="1"/>
    <col min="3466" max="3468" width="13.6328125" bestFit="1" customWidth="1"/>
    <col min="3469" max="3469" width="12.26953125" customWidth="1"/>
    <col min="3470" max="3470" width="10.26953125" customWidth="1"/>
    <col min="3471" max="3473" width="13.6328125" bestFit="1" customWidth="1"/>
    <col min="3474" max="3476" width="14.36328125" bestFit="1" customWidth="1"/>
    <col min="3477" max="3477" width="12.26953125" customWidth="1"/>
    <col min="3478" max="3478" width="9.08984375" customWidth="1"/>
    <col min="3479" max="3481" width="13.6328125" bestFit="1" customWidth="1"/>
    <col min="3482" max="3484" width="14.36328125" bestFit="1" customWidth="1"/>
    <col min="3485" max="3500" width="12.26953125" customWidth="1"/>
    <col min="3501" max="3501" width="12.81640625" customWidth="1"/>
    <col min="3502" max="3502" width="12.26953125" customWidth="1"/>
    <col min="3503" max="3503" width="11.453125" customWidth="1"/>
    <col min="3504" max="3504" width="11.7265625" customWidth="1"/>
    <col min="3505" max="3512" width="12.26953125" customWidth="1"/>
    <col min="3513" max="3515" width="13.6328125" customWidth="1"/>
    <col min="3516" max="3517" width="12.26953125" customWidth="1"/>
    <col min="3518" max="3520" width="13.6328125" customWidth="1"/>
    <col min="3521" max="3522" width="12.26953125" customWidth="1"/>
    <col min="3523" max="3525" width="13.6328125" customWidth="1"/>
    <col min="3526" max="3527" width="12.26953125" customWidth="1"/>
    <col min="3528" max="3530" width="13.6328125" customWidth="1"/>
    <col min="3531" max="3531" width="14.36328125" bestFit="1" customWidth="1"/>
    <col min="3532" max="3532" width="12.26953125" customWidth="1"/>
    <col min="3533" max="3535" width="13.6328125" customWidth="1"/>
    <col min="3536" max="3536" width="14.36328125" bestFit="1" customWidth="1"/>
    <col min="3537" max="3537" width="12.26953125" customWidth="1"/>
    <col min="3538" max="3538" width="10.26953125" customWidth="1"/>
    <col min="3539" max="3540" width="13.6328125" customWidth="1"/>
    <col min="3541" max="3542" width="12.26953125" customWidth="1"/>
    <col min="3543" max="3545" width="13.6328125" customWidth="1"/>
    <col min="3546" max="3546" width="14.36328125" bestFit="1" customWidth="1"/>
    <col min="3547" max="3547" width="12.26953125" customWidth="1"/>
    <col min="3548" max="3550" width="13.6328125" customWidth="1"/>
    <col min="3551" max="3551" width="14.36328125" bestFit="1" customWidth="1"/>
    <col min="3552" max="3552" width="12.26953125" customWidth="1"/>
    <col min="3553" max="3553" width="11.26953125" customWidth="1"/>
    <col min="3554" max="3555" width="13.6328125" customWidth="1"/>
    <col min="3556" max="3556" width="14.36328125" bestFit="1" customWidth="1"/>
    <col min="3557" max="3557" width="12.26953125" customWidth="1"/>
    <col min="3558" max="3558" width="9.08984375" customWidth="1"/>
    <col min="3559" max="3560" width="13.6328125" customWidth="1"/>
    <col min="3561" max="3561" width="13.6328125" bestFit="1" customWidth="1"/>
    <col min="3562" max="3562" width="12.26953125" customWidth="1"/>
    <col min="3563" max="3563" width="6.7265625" customWidth="1"/>
    <col min="3564" max="3565" width="13.6328125" customWidth="1"/>
    <col min="3566" max="3566" width="13.6328125" bestFit="1" customWidth="1"/>
    <col min="3567" max="3567" width="12.26953125" customWidth="1"/>
    <col min="3568" max="3570" width="13.6328125" customWidth="1"/>
    <col min="3571" max="3572" width="12.26953125" customWidth="1"/>
    <col min="3573" max="3575" width="13.6328125" customWidth="1"/>
    <col min="3576" max="3577" width="12.26953125" customWidth="1"/>
    <col min="3578" max="3580" width="13.6328125" customWidth="1"/>
    <col min="3581" max="3581" width="14.36328125" bestFit="1" customWidth="1"/>
    <col min="3582" max="3582" width="12.26953125" customWidth="1"/>
    <col min="3583" max="3585" width="13.6328125" customWidth="1"/>
    <col min="3586" max="3586" width="13.6328125" bestFit="1" customWidth="1"/>
    <col min="3587" max="3587" width="12.26953125" customWidth="1"/>
    <col min="3588" max="3588" width="11.26953125" customWidth="1"/>
    <col min="3589" max="3590" width="13.6328125" customWidth="1"/>
    <col min="3591" max="3591" width="13.6328125" bestFit="1" customWidth="1"/>
    <col min="3592" max="3592" width="12.26953125" customWidth="1"/>
    <col min="3593" max="3593" width="9.08984375" customWidth="1"/>
    <col min="3594" max="3595" width="13.6328125" customWidth="1"/>
    <col min="3596" max="3596" width="14.36328125" bestFit="1" customWidth="1"/>
    <col min="3597" max="3597" width="12.26953125" customWidth="1"/>
    <col min="3598" max="3598" width="13.6328125" bestFit="1" customWidth="1"/>
    <col min="3599" max="3600" width="14.08984375" bestFit="1" customWidth="1"/>
    <col min="3601" max="3605" width="12.26953125" customWidth="1"/>
    <col min="3606" max="3606" width="13.6328125" bestFit="1" customWidth="1"/>
    <col min="3607" max="3608" width="14.08984375" bestFit="1" customWidth="1"/>
    <col min="3609" max="3613" width="12.26953125" customWidth="1"/>
    <col min="3614" max="3614" width="13.7265625" bestFit="1" customWidth="1"/>
    <col min="3615" max="3616" width="14.26953125" bestFit="1" customWidth="1"/>
    <col min="3617" max="3617" width="14.36328125" bestFit="1" customWidth="1"/>
    <col min="3618" max="3621" width="12.26953125" customWidth="1"/>
    <col min="3622" max="3624" width="13.6328125" bestFit="1" customWidth="1"/>
    <col min="3625" max="3626" width="14.36328125" bestFit="1" customWidth="1"/>
    <col min="3627" max="3628" width="13.26953125" bestFit="1" customWidth="1"/>
    <col min="3629" max="3629" width="12.26953125" customWidth="1"/>
    <col min="3630" max="3632" width="13.6328125" bestFit="1" customWidth="1"/>
    <col min="3633" max="3635" width="14.36328125" bestFit="1" customWidth="1"/>
    <col min="3636" max="3637" width="12.26953125" customWidth="1"/>
    <col min="3638" max="3638" width="10.26953125" customWidth="1"/>
    <col min="3639" max="3640" width="13.6328125" bestFit="1" customWidth="1"/>
    <col min="3641" max="3645" width="12.26953125" customWidth="1"/>
    <col min="3646" max="3646" width="13.6328125" bestFit="1" customWidth="1"/>
    <col min="3647" max="3647" width="14.08984375" bestFit="1" customWidth="1"/>
    <col min="3648" max="3648" width="13.6328125" bestFit="1" customWidth="1"/>
    <col min="3649" max="3653" width="12.26953125" customWidth="1"/>
    <col min="3654" max="3654" width="13.6328125" bestFit="1" customWidth="1"/>
    <col min="3655" max="3656" width="14.08984375" bestFit="1" customWidth="1"/>
    <col min="3657" max="3661" width="12.26953125" customWidth="1"/>
    <col min="3662" max="3662" width="13.6328125" bestFit="1" customWidth="1"/>
    <col min="3663" max="3664" width="14.08984375" bestFit="1" customWidth="1"/>
    <col min="3665" max="3669" width="12.26953125" customWidth="1"/>
    <col min="3670" max="3672" width="13.6328125" bestFit="1" customWidth="1"/>
    <col min="3673" max="3673" width="14.36328125" bestFit="1" customWidth="1"/>
    <col min="3674" max="3674" width="13.26953125" bestFit="1" customWidth="1"/>
    <col min="3675" max="3676" width="14.36328125" bestFit="1" customWidth="1"/>
    <col min="3677" max="3677" width="12.26953125" customWidth="1"/>
    <col min="3678" max="3678" width="12.453125" bestFit="1" customWidth="1"/>
    <col min="3679" max="3681" width="13.6328125" bestFit="1" customWidth="1"/>
    <col min="3682" max="3684" width="14.36328125" bestFit="1" customWidth="1"/>
    <col min="3685" max="3685" width="12.26953125" customWidth="1"/>
    <col min="3686" max="3686" width="10.26953125" customWidth="1"/>
    <col min="3687" max="3689" width="13.6328125" bestFit="1" customWidth="1"/>
    <col min="3690" max="3690" width="12.453125" bestFit="1" customWidth="1"/>
    <col min="3691" max="3692" width="13.6328125" bestFit="1" customWidth="1"/>
    <col min="3693" max="3693" width="12.26953125" customWidth="1"/>
    <col min="3694" max="3694" width="13.6328125" bestFit="1" customWidth="1"/>
    <col min="3695" max="3696" width="14.08984375" bestFit="1" customWidth="1"/>
    <col min="3697" max="3701" width="12.26953125" customWidth="1"/>
    <col min="3702" max="3702" width="13.6328125" bestFit="1" customWidth="1"/>
    <col min="3703" max="3704" width="14.08984375" bestFit="1" customWidth="1"/>
    <col min="3705" max="3705" width="12.26953125" customWidth="1"/>
    <col min="3706" max="3706" width="13.26953125" bestFit="1" customWidth="1"/>
    <col min="3707" max="3708" width="14.36328125" bestFit="1" customWidth="1"/>
    <col min="3709" max="3709" width="12.26953125" customWidth="1"/>
    <col min="3710" max="3710" width="13.6328125" bestFit="1" customWidth="1"/>
    <col min="3711" max="3712" width="14.08984375" bestFit="1" customWidth="1"/>
    <col min="3713" max="3716" width="14.36328125" bestFit="1" customWidth="1"/>
    <col min="3717" max="3717" width="12.26953125" customWidth="1"/>
    <col min="3718" max="3718" width="12.453125" bestFit="1" customWidth="1"/>
    <col min="3719" max="3720" width="13.6328125" bestFit="1" customWidth="1"/>
    <col min="3721" max="3721" width="14.36328125" bestFit="1" customWidth="1"/>
    <col min="3722" max="3724" width="13.6328125" bestFit="1" customWidth="1"/>
    <col min="3725" max="3725" width="12.26953125" customWidth="1"/>
    <col min="3726" max="3726" width="10.26953125" customWidth="1"/>
    <col min="3727" max="3729" width="13.6328125" bestFit="1" customWidth="1"/>
    <col min="3730" max="3732" width="14.36328125" bestFit="1" customWidth="1"/>
    <col min="3733" max="3733" width="12.26953125" customWidth="1"/>
    <col min="3734" max="3734" width="9.08984375" customWidth="1"/>
    <col min="3735" max="3737" width="13.6328125" bestFit="1" customWidth="1"/>
    <col min="3738" max="3740" width="14.36328125" bestFit="1" customWidth="1"/>
    <col min="3741" max="3756" width="12.26953125" customWidth="1"/>
    <col min="3757" max="3757" width="12.81640625" customWidth="1"/>
    <col min="3758" max="3758" width="12.26953125" customWidth="1"/>
    <col min="3759" max="3759" width="11.453125" customWidth="1"/>
    <col min="3760" max="3760" width="11.7265625" customWidth="1"/>
    <col min="3761" max="3768" width="12.26953125" customWidth="1"/>
    <col min="3769" max="3771" width="13.6328125" customWidth="1"/>
    <col min="3772" max="3773" width="12.26953125" customWidth="1"/>
    <col min="3774" max="3776" width="13.6328125" customWidth="1"/>
    <col min="3777" max="3778" width="12.26953125" customWidth="1"/>
    <col min="3779" max="3781" width="13.6328125" customWidth="1"/>
    <col min="3782" max="3783" width="12.26953125" customWidth="1"/>
    <col min="3784" max="3786" width="13.6328125" customWidth="1"/>
    <col min="3787" max="3787" width="14.36328125" bestFit="1" customWidth="1"/>
    <col min="3788" max="3788" width="12.26953125" customWidth="1"/>
    <col min="3789" max="3791" width="13.6328125" customWidth="1"/>
    <col min="3792" max="3792" width="14.36328125" bestFit="1" customWidth="1"/>
    <col min="3793" max="3793" width="12.26953125" customWidth="1"/>
    <col min="3794" max="3794" width="10.26953125" customWidth="1"/>
    <col min="3795" max="3796" width="13.6328125" customWidth="1"/>
    <col min="3797" max="3798" width="12.26953125" customWidth="1"/>
    <col min="3799" max="3801" width="13.6328125" customWidth="1"/>
    <col min="3802" max="3802" width="14.36328125" bestFit="1" customWidth="1"/>
    <col min="3803" max="3803" width="12.26953125" customWidth="1"/>
    <col min="3804" max="3806" width="13.6328125" customWidth="1"/>
    <col min="3807" max="3807" width="14.36328125" bestFit="1" customWidth="1"/>
    <col min="3808" max="3808" width="12.26953125" customWidth="1"/>
    <col min="3809" max="3809" width="11.26953125" customWidth="1"/>
    <col min="3810" max="3811" width="13.6328125" customWidth="1"/>
    <col min="3812" max="3812" width="14.36328125" bestFit="1" customWidth="1"/>
    <col min="3813" max="3813" width="12.26953125" customWidth="1"/>
    <col min="3814" max="3814" width="9.08984375" customWidth="1"/>
    <col min="3815" max="3816" width="13.6328125" customWidth="1"/>
    <col min="3817" max="3817" width="13.6328125" bestFit="1" customWidth="1"/>
    <col min="3818" max="3818" width="12.26953125" customWidth="1"/>
    <col min="3819" max="3819" width="6.7265625" customWidth="1"/>
    <col min="3820" max="3821" width="13.6328125" customWidth="1"/>
    <col min="3822" max="3822" width="13.6328125" bestFit="1" customWidth="1"/>
    <col min="3823" max="3823" width="12.26953125" customWidth="1"/>
    <col min="3824" max="3826" width="13.6328125" customWidth="1"/>
    <col min="3827" max="3828" width="12.26953125" customWidth="1"/>
    <col min="3829" max="3831" width="13.6328125" customWidth="1"/>
    <col min="3832" max="3833" width="12.26953125" customWidth="1"/>
    <col min="3834" max="3836" width="13.6328125" customWidth="1"/>
    <col min="3837" max="3837" width="14.36328125" bestFit="1" customWidth="1"/>
    <col min="3838" max="3838" width="12.26953125" customWidth="1"/>
    <col min="3839" max="3841" width="13.6328125" customWidth="1"/>
    <col min="3842" max="3842" width="13.6328125" bestFit="1" customWidth="1"/>
    <col min="3843" max="3843" width="12.26953125" customWidth="1"/>
    <col min="3844" max="3844" width="11.26953125" customWidth="1"/>
    <col min="3845" max="3846" width="13.6328125" customWidth="1"/>
    <col min="3847" max="3847" width="13.6328125" bestFit="1" customWidth="1"/>
    <col min="3848" max="3848" width="12.26953125" customWidth="1"/>
    <col min="3849" max="3849" width="9.08984375" customWidth="1"/>
    <col min="3850" max="3851" width="13.6328125" customWidth="1"/>
    <col min="3852" max="3852" width="14.36328125" bestFit="1" customWidth="1"/>
    <col min="3853" max="3853" width="12.26953125" customWidth="1"/>
    <col min="3854" max="3854" width="13.6328125" bestFit="1" customWidth="1"/>
    <col min="3855" max="3856" width="14.08984375" bestFit="1" customWidth="1"/>
    <col min="3857" max="3861" width="12.26953125" customWidth="1"/>
    <col min="3862" max="3862" width="13.6328125" bestFit="1" customWidth="1"/>
    <col min="3863" max="3864" width="14.08984375" bestFit="1" customWidth="1"/>
    <col min="3865" max="3869" width="12.26953125" customWidth="1"/>
    <col min="3870" max="3870" width="13.7265625" bestFit="1" customWidth="1"/>
    <col min="3871" max="3872" width="14.26953125" bestFit="1" customWidth="1"/>
    <col min="3873" max="3873" width="14.36328125" bestFit="1" customWidth="1"/>
    <col min="3874" max="3877" width="12.26953125" customWidth="1"/>
    <col min="3878" max="3880" width="13.6328125" bestFit="1" customWidth="1"/>
    <col min="3881" max="3882" width="14.36328125" bestFit="1" customWidth="1"/>
    <col min="3883" max="3884" width="13.26953125" bestFit="1" customWidth="1"/>
    <col min="3885" max="3885" width="12.26953125" customWidth="1"/>
    <col min="3886" max="3888" width="13.6328125" bestFit="1" customWidth="1"/>
    <col min="3889" max="3891" width="14.36328125" bestFit="1" customWidth="1"/>
    <col min="3892" max="3893" width="12.26953125" customWidth="1"/>
    <col min="3894" max="3894" width="10.26953125" customWidth="1"/>
    <col min="3895" max="3896" width="13.6328125" bestFit="1" customWidth="1"/>
    <col min="3897" max="3901" width="12.26953125" customWidth="1"/>
    <col min="3902" max="3902" width="13.6328125" bestFit="1" customWidth="1"/>
    <col min="3903" max="3903" width="14.08984375" bestFit="1" customWidth="1"/>
    <col min="3904" max="3904" width="13.6328125" bestFit="1" customWidth="1"/>
    <col min="3905" max="3909" width="12.26953125" customWidth="1"/>
    <col min="3910" max="3910" width="13.6328125" bestFit="1" customWidth="1"/>
    <col min="3911" max="3912" width="14.08984375" bestFit="1" customWidth="1"/>
    <col min="3913" max="3917" width="12.26953125" customWidth="1"/>
    <col min="3918" max="3918" width="13.6328125" bestFit="1" customWidth="1"/>
    <col min="3919" max="3920" width="14.08984375" bestFit="1" customWidth="1"/>
    <col min="3921" max="3925" width="12.26953125" customWidth="1"/>
    <col min="3926" max="3928" width="13.6328125" bestFit="1" customWidth="1"/>
    <col min="3929" max="3929" width="14.36328125" bestFit="1" customWidth="1"/>
    <col min="3930" max="3930" width="13.26953125" bestFit="1" customWidth="1"/>
    <col min="3931" max="3932" width="14.36328125" bestFit="1" customWidth="1"/>
    <col min="3933" max="3933" width="12.26953125" customWidth="1"/>
    <col min="3934" max="3934" width="12.453125" bestFit="1" customWidth="1"/>
    <col min="3935" max="3937" width="13.6328125" bestFit="1" customWidth="1"/>
    <col min="3938" max="3940" width="14.36328125" bestFit="1" customWidth="1"/>
    <col min="3941" max="3941" width="12.26953125" customWidth="1"/>
    <col min="3942" max="3942" width="10.26953125" customWidth="1"/>
    <col min="3943" max="3945" width="13.6328125" bestFit="1" customWidth="1"/>
    <col min="3946" max="3946" width="12.453125" bestFit="1" customWidth="1"/>
    <col min="3947" max="3948" width="13.6328125" bestFit="1" customWidth="1"/>
    <col min="3949" max="3949" width="12.26953125" customWidth="1"/>
    <col min="3950" max="3950" width="13.6328125" bestFit="1" customWidth="1"/>
    <col min="3951" max="3952" width="14.08984375" bestFit="1" customWidth="1"/>
    <col min="3953" max="3957" width="12.26953125" customWidth="1"/>
    <col min="3958" max="3958" width="13.6328125" bestFit="1" customWidth="1"/>
    <col min="3959" max="3960" width="14.08984375" bestFit="1" customWidth="1"/>
    <col min="3961" max="3961" width="12.26953125" customWidth="1"/>
    <col min="3962" max="3962" width="13.26953125" bestFit="1" customWidth="1"/>
    <col min="3963" max="3964" width="14.36328125" bestFit="1" customWidth="1"/>
    <col min="3965" max="3965" width="12.26953125" customWidth="1"/>
    <col min="3966" max="3966" width="13.6328125" bestFit="1" customWidth="1"/>
    <col min="3967" max="3968" width="14.08984375" bestFit="1" customWidth="1"/>
    <col min="3969" max="3972" width="14.36328125" bestFit="1" customWidth="1"/>
    <col min="3973" max="3973" width="12.26953125" customWidth="1"/>
    <col min="3974" max="3974" width="12.453125" bestFit="1" customWidth="1"/>
    <col min="3975" max="3976" width="13.6328125" bestFit="1" customWidth="1"/>
    <col min="3977" max="3977" width="14.36328125" bestFit="1" customWidth="1"/>
    <col min="3978" max="3980" width="13.6328125" bestFit="1" customWidth="1"/>
    <col min="3981" max="3981" width="12.26953125" customWidth="1"/>
    <col min="3982" max="3982" width="10.26953125" customWidth="1"/>
    <col min="3983" max="3985" width="13.6328125" bestFit="1" customWidth="1"/>
    <col min="3986" max="3988" width="14.36328125" bestFit="1" customWidth="1"/>
    <col min="3989" max="3989" width="12.26953125" customWidth="1"/>
    <col min="3990" max="3990" width="9.08984375" customWidth="1"/>
    <col min="3991" max="3993" width="13.6328125" bestFit="1" customWidth="1"/>
    <col min="3994" max="3996" width="14.36328125" bestFit="1" customWidth="1"/>
    <col min="3997" max="4012" width="12.26953125" customWidth="1"/>
    <col min="4013" max="4013" width="12.81640625" customWidth="1"/>
    <col min="4014" max="4014" width="12.26953125" customWidth="1"/>
    <col min="4015" max="4015" width="11.453125" customWidth="1"/>
    <col min="4016" max="4016" width="11.7265625" customWidth="1"/>
    <col min="4017" max="4024" width="12.26953125" customWidth="1"/>
    <col min="4025" max="4027" width="13.6328125" customWidth="1"/>
    <col min="4028" max="4029" width="12.26953125" customWidth="1"/>
    <col min="4030" max="4032" width="13.6328125" customWidth="1"/>
    <col min="4033" max="4034" width="12.26953125" customWidth="1"/>
    <col min="4035" max="4037" width="13.6328125" customWidth="1"/>
    <col min="4038" max="4039" width="12.26953125" customWidth="1"/>
    <col min="4040" max="4042" width="13.6328125" customWidth="1"/>
    <col min="4043" max="4043" width="14.36328125" bestFit="1" customWidth="1"/>
    <col min="4044" max="4044" width="12.26953125" customWidth="1"/>
    <col min="4045" max="4047" width="13.6328125" customWidth="1"/>
    <col min="4048" max="4048" width="14.36328125" bestFit="1" customWidth="1"/>
    <col min="4049" max="4049" width="12.26953125" customWidth="1"/>
    <col min="4050" max="4050" width="10.26953125" customWidth="1"/>
    <col min="4051" max="4052" width="13.6328125" customWidth="1"/>
    <col min="4053" max="4054" width="12.26953125" customWidth="1"/>
    <col min="4055" max="4057" width="13.6328125" customWidth="1"/>
    <col min="4058" max="4058" width="14.36328125" bestFit="1" customWidth="1"/>
    <col min="4059" max="4059" width="12.26953125" customWidth="1"/>
    <col min="4060" max="4062" width="13.6328125" customWidth="1"/>
    <col min="4063" max="4063" width="14.36328125" bestFit="1" customWidth="1"/>
    <col min="4064" max="4064" width="12.26953125" customWidth="1"/>
    <col min="4065" max="4065" width="11.26953125" customWidth="1"/>
    <col min="4066" max="4067" width="13.6328125" customWidth="1"/>
    <col min="4068" max="4068" width="14.36328125" bestFit="1" customWidth="1"/>
    <col min="4069" max="4069" width="12.26953125" customWidth="1"/>
    <col min="4070" max="4070" width="9.08984375" customWidth="1"/>
    <col min="4071" max="4072" width="13.6328125" customWidth="1"/>
    <col min="4073" max="4073" width="13.6328125" bestFit="1" customWidth="1"/>
    <col min="4074" max="4074" width="12.26953125" customWidth="1"/>
    <col min="4075" max="4075" width="6.7265625" customWidth="1"/>
    <col min="4076" max="4077" width="13.6328125" customWidth="1"/>
    <col min="4078" max="4078" width="13.6328125" bestFit="1" customWidth="1"/>
    <col min="4079" max="4079" width="12.26953125" customWidth="1"/>
    <col min="4080" max="4082" width="13.6328125" customWidth="1"/>
    <col min="4083" max="4084" width="12.26953125" customWidth="1"/>
    <col min="4085" max="4087" width="13.6328125" customWidth="1"/>
    <col min="4088" max="4089" width="12.26953125" customWidth="1"/>
    <col min="4090" max="4092" width="13.6328125" customWidth="1"/>
    <col min="4093" max="4093" width="14.36328125" bestFit="1" customWidth="1"/>
    <col min="4094" max="4094" width="12.26953125" customWidth="1"/>
    <col min="4095" max="4097" width="13.6328125" customWidth="1"/>
    <col min="4098" max="4098" width="13.6328125" bestFit="1" customWidth="1"/>
    <col min="4099" max="4099" width="12.26953125" customWidth="1"/>
    <col min="4100" max="4100" width="11.26953125" customWidth="1"/>
    <col min="4101" max="4102" width="13.6328125" customWidth="1"/>
    <col min="4103" max="4103" width="13.6328125" bestFit="1" customWidth="1"/>
    <col min="4104" max="4104" width="12.26953125" customWidth="1"/>
    <col min="4105" max="4105" width="9.08984375" customWidth="1"/>
    <col min="4106" max="4107" width="13.6328125" customWidth="1"/>
    <col min="4108" max="4108" width="14.36328125" bestFit="1" customWidth="1"/>
    <col min="4109" max="4109" width="12.26953125" customWidth="1"/>
    <col min="4110" max="4110" width="13.6328125" bestFit="1" customWidth="1"/>
    <col min="4111" max="4112" width="14.08984375" bestFit="1" customWidth="1"/>
    <col min="4113" max="4117" width="12.26953125" customWidth="1"/>
    <col min="4118" max="4118" width="13.6328125" bestFit="1" customWidth="1"/>
    <col min="4119" max="4120" width="14.08984375" bestFit="1" customWidth="1"/>
    <col min="4121" max="4125" width="12.26953125" customWidth="1"/>
    <col min="4126" max="4126" width="13.7265625" bestFit="1" customWidth="1"/>
    <col min="4127" max="4128" width="14.26953125" bestFit="1" customWidth="1"/>
    <col min="4129" max="4129" width="14.36328125" bestFit="1" customWidth="1"/>
    <col min="4130" max="4133" width="12.26953125" customWidth="1"/>
    <col min="4134" max="4136" width="13.6328125" bestFit="1" customWidth="1"/>
    <col min="4137" max="4138" width="14.36328125" bestFit="1" customWidth="1"/>
    <col min="4139" max="4140" width="13.26953125" bestFit="1" customWidth="1"/>
    <col min="4141" max="4141" width="12.26953125" customWidth="1"/>
    <col min="4142" max="4144" width="13.6328125" bestFit="1" customWidth="1"/>
    <col min="4145" max="4147" width="14.36328125" bestFit="1" customWidth="1"/>
    <col min="4148" max="4149" width="12.26953125" customWidth="1"/>
    <col min="4150" max="4150" width="10.26953125" customWidth="1"/>
    <col min="4151" max="4152" width="13.6328125" bestFit="1" customWidth="1"/>
    <col min="4153" max="4157" width="12.26953125" customWidth="1"/>
    <col min="4158" max="4158" width="13.6328125" bestFit="1" customWidth="1"/>
    <col min="4159" max="4159" width="14.08984375" bestFit="1" customWidth="1"/>
    <col min="4160" max="4160" width="13.6328125" bestFit="1" customWidth="1"/>
    <col min="4161" max="4165" width="12.26953125" customWidth="1"/>
    <col min="4166" max="4166" width="13.6328125" bestFit="1" customWidth="1"/>
    <col min="4167" max="4168" width="14.08984375" bestFit="1" customWidth="1"/>
    <col min="4169" max="4173" width="12.26953125" customWidth="1"/>
    <col min="4174" max="4174" width="13.6328125" bestFit="1" customWidth="1"/>
    <col min="4175" max="4176" width="14.08984375" bestFit="1" customWidth="1"/>
    <col min="4177" max="4181" width="12.26953125" customWidth="1"/>
    <col min="4182" max="4184" width="13.6328125" bestFit="1" customWidth="1"/>
    <col min="4185" max="4185" width="14.36328125" bestFit="1" customWidth="1"/>
    <col min="4186" max="4186" width="13.26953125" bestFit="1" customWidth="1"/>
    <col min="4187" max="4188" width="14.36328125" bestFit="1" customWidth="1"/>
    <col min="4189" max="4189" width="12.26953125" customWidth="1"/>
    <col min="4190" max="4190" width="12.453125" bestFit="1" customWidth="1"/>
    <col min="4191" max="4193" width="13.6328125" bestFit="1" customWidth="1"/>
    <col min="4194" max="4196" width="14.36328125" bestFit="1" customWidth="1"/>
    <col min="4197" max="4197" width="12.26953125" customWidth="1"/>
    <col min="4198" max="4198" width="10.26953125" customWidth="1"/>
    <col min="4199" max="4201" width="13.6328125" bestFit="1" customWidth="1"/>
    <col min="4202" max="4202" width="12.453125" bestFit="1" customWidth="1"/>
    <col min="4203" max="4204" width="13.6328125" bestFit="1" customWidth="1"/>
    <col min="4205" max="4205" width="12.26953125" customWidth="1"/>
    <col min="4206" max="4206" width="13.6328125" bestFit="1" customWidth="1"/>
    <col min="4207" max="4208" width="14.08984375" bestFit="1" customWidth="1"/>
    <col min="4209" max="4213" width="12.26953125" customWidth="1"/>
    <col min="4214" max="4214" width="13.6328125" bestFit="1" customWidth="1"/>
    <col min="4215" max="4216" width="14.08984375" bestFit="1" customWidth="1"/>
    <col min="4217" max="4217" width="12.26953125" customWidth="1"/>
    <col min="4218" max="4218" width="13.26953125" bestFit="1" customWidth="1"/>
    <col min="4219" max="4220" width="14.36328125" bestFit="1" customWidth="1"/>
    <col min="4221" max="4221" width="12.26953125" customWidth="1"/>
    <col min="4222" max="4222" width="13.6328125" bestFit="1" customWidth="1"/>
    <col min="4223" max="4224" width="14.08984375" bestFit="1" customWidth="1"/>
    <col min="4225" max="4228" width="14.36328125" bestFit="1" customWidth="1"/>
    <col min="4229" max="4229" width="12.26953125" customWidth="1"/>
    <col min="4230" max="4230" width="12.453125" bestFit="1" customWidth="1"/>
    <col min="4231" max="4232" width="13.6328125" bestFit="1" customWidth="1"/>
    <col min="4233" max="4233" width="14.36328125" bestFit="1" customWidth="1"/>
    <col min="4234" max="4236" width="13.6328125" bestFit="1" customWidth="1"/>
    <col min="4237" max="4237" width="12.26953125" customWidth="1"/>
    <col min="4238" max="4238" width="10.26953125" customWidth="1"/>
    <col min="4239" max="4241" width="13.6328125" bestFit="1" customWidth="1"/>
    <col min="4242" max="4244" width="14.36328125" bestFit="1" customWidth="1"/>
    <col min="4245" max="4245" width="12.26953125" customWidth="1"/>
    <col min="4246" max="4246" width="9.08984375" customWidth="1"/>
    <col min="4247" max="4249" width="13.6328125" bestFit="1" customWidth="1"/>
    <col min="4250" max="4252" width="14.36328125" bestFit="1" customWidth="1"/>
    <col min="4253" max="4268" width="12.26953125" customWidth="1"/>
    <col min="4269" max="4269" width="12.81640625" customWidth="1"/>
    <col min="4270" max="4270" width="12.26953125" customWidth="1"/>
    <col min="4271" max="4271" width="11.453125" customWidth="1"/>
    <col min="4272" max="4272" width="11.7265625" customWidth="1"/>
    <col min="4273" max="4280" width="12.26953125" customWidth="1"/>
    <col min="4281" max="4283" width="13.6328125" customWidth="1"/>
    <col min="4284" max="4285" width="12.26953125" customWidth="1"/>
    <col min="4286" max="4288" width="13.6328125" customWidth="1"/>
    <col min="4289" max="4290" width="12.26953125" customWidth="1"/>
    <col min="4291" max="4293" width="13.6328125" customWidth="1"/>
    <col min="4294" max="4295" width="12.26953125" customWidth="1"/>
    <col min="4296" max="4298" width="13.6328125" customWidth="1"/>
    <col min="4299" max="4299" width="14.36328125" bestFit="1" customWidth="1"/>
    <col min="4300" max="4300" width="12.26953125" customWidth="1"/>
    <col min="4301" max="4303" width="13.6328125" customWidth="1"/>
    <col min="4304" max="4304" width="14.36328125" bestFit="1" customWidth="1"/>
    <col min="4305" max="4305" width="12.26953125" customWidth="1"/>
    <col min="4306" max="4306" width="10.26953125" customWidth="1"/>
    <col min="4307" max="4308" width="13.6328125" customWidth="1"/>
    <col min="4309" max="4310" width="12.26953125" customWidth="1"/>
    <col min="4311" max="4313" width="13.6328125" customWidth="1"/>
    <col min="4314" max="4314" width="14.36328125" bestFit="1" customWidth="1"/>
    <col min="4315" max="4315" width="12.26953125" customWidth="1"/>
    <col min="4316" max="4318" width="13.6328125" customWidth="1"/>
    <col min="4319" max="4319" width="14.36328125" bestFit="1" customWidth="1"/>
    <col min="4320" max="4320" width="12.26953125" customWidth="1"/>
    <col min="4321" max="4321" width="11.26953125" customWidth="1"/>
    <col min="4322" max="4323" width="13.6328125" customWidth="1"/>
    <col min="4324" max="4324" width="14.36328125" bestFit="1" customWidth="1"/>
    <col min="4325" max="4325" width="12.26953125" customWidth="1"/>
    <col min="4326" max="4326" width="9.08984375" customWidth="1"/>
    <col min="4327" max="4328" width="13.6328125" customWidth="1"/>
    <col min="4329" max="4329" width="13.6328125" bestFit="1" customWidth="1"/>
    <col min="4330" max="4330" width="12.26953125" customWidth="1"/>
    <col min="4331" max="4331" width="6.7265625" customWidth="1"/>
    <col min="4332" max="4333" width="13.6328125" customWidth="1"/>
    <col min="4334" max="4334" width="13.6328125" bestFit="1" customWidth="1"/>
    <col min="4335" max="4335" width="12.26953125" customWidth="1"/>
    <col min="4336" max="4338" width="13.6328125" customWidth="1"/>
    <col min="4339" max="4340" width="12.26953125" customWidth="1"/>
    <col min="4341" max="4343" width="13.6328125" customWidth="1"/>
    <col min="4344" max="4345" width="12.26953125" customWidth="1"/>
    <col min="4346" max="4348" width="13.6328125" customWidth="1"/>
    <col min="4349" max="4349" width="14.36328125" bestFit="1" customWidth="1"/>
    <col min="4350" max="4350" width="12.26953125" customWidth="1"/>
    <col min="4351" max="4353" width="13.6328125" customWidth="1"/>
    <col min="4354" max="4354" width="13.6328125" bestFit="1" customWidth="1"/>
    <col min="4355" max="4355" width="12.26953125" customWidth="1"/>
    <col min="4356" max="4356" width="11.26953125" customWidth="1"/>
    <col min="4357" max="4358" width="13.6328125" customWidth="1"/>
    <col min="4359" max="4359" width="13.6328125" bestFit="1" customWidth="1"/>
    <col min="4360" max="4360" width="12.26953125" customWidth="1"/>
    <col min="4361" max="4361" width="9.08984375" customWidth="1"/>
    <col min="4362" max="4363" width="13.6328125" customWidth="1"/>
    <col min="4364" max="4364" width="14.36328125" bestFit="1" customWidth="1"/>
    <col min="4365" max="4365" width="12.26953125" customWidth="1"/>
    <col min="4366" max="4366" width="13.6328125" bestFit="1" customWidth="1"/>
    <col min="4367" max="4368" width="14.08984375" bestFit="1" customWidth="1"/>
    <col min="4369" max="4373" width="12.26953125" customWidth="1"/>
    <col min="4374" max="4374" width="13.6328125" bestFit="1" customWidth="1"/>
    <col min="4375" max="4376" width="14.08984375" bestFit="1" customWidth="1"/>
    <col min="4377" max="4381" width="12.26953125" customWidth="1"/>
    <col min="4382" max="4382" width="13.7265625" bestFit="1" customWidth="1"/>
    <col min="4383" max="4384" width="14.26953125" bestFit="1" customWidth="1"/>
    <col min="4385" max="4385" width="14.36328125" bestFit="1" customWidth="1"/>
    <col min="4386" max="4389" width="12.26953125" customWidth="1"/>
    <col min="4390" max="4392" width="13.6328125" bestFit="1" customWidth="1"/>
    <col min="4393" max="4394" width="14.36328125" bestFit="1" customWidth="1"/>
    <col min="4395" max="4396" width="13.26953125" bestFit="1" customWidth="1"/>
    <col min="4397" max="4397" width="12.26953125" customWidth="1"/>
    <col min="4398" max="4400" width="13.6328125" bestFit="1" customWidth="1"/>
    <col min="4401" max="4403" width="14.36328125" bestFit="1" customWidth="1"/>
    <col min="4404" max="4405" width="12.26953125" customWidth="1"/>
    <col min="4406" max="4406" width="10.26953125" customWidth="1"/>
    <col min="4407" max="4408" width="13.6328125" bestFit="1" customWidth="1"/>
    <col min="4409" max="4413" width="12.26953125" customWidth="1"/>
    <col min="4414" max="4414" width="13.6328125" bestFit="1" customWidth="1"/>
    <col min="4415" max="4415" width="14.08984375" bestFit="1" customWidth="1"/>
    <col min="4416" max="4416" width="13.6328125" bestFit="1" customWidth="1"/>
    <col min="4417" max="4421" width="12.26953125" customWidth="1"/>
    <col min="4422" max="4422" width="13.6328125" bestFit="1" customWidth="1"/>
    <col min="4423" max="4424" width="14.08984375" bestFit="1" customWidth="1"/>
    <col min="4425" max="4429" width="12.26953125" customWidth="1"/>
    <col min="4430" max="4430" width="13.6328125" bestFit="1" customWidth="1"/>
    <col min="4431" max="4432" width="14.08984375" bestFit="1" customWidth="1"/>
    <col min="4433" max="4437" width="12.26953125" customWidth="1"/>
    <col min="4438" max="4440" width="13.6328125" bestFit="1" customWidth="1"/>
    <col min="4441" max="4441" width="14.36328125" bestFit="1" customWidth="1"/>
    <col min="4442" max="4442" width="13.26953125" bestFit="1" customWidth="1"/>
    <col min="4443" max="4444" width="14.36328125" bestFit="1" customWidth="1"/>
    <col min="4445" max="4445" width="12.26953125" customWidth="1"/>
    <col min="4446" max="4446" width="12.453125" bestFit="1" customWidth="1"/>
    <col min="4447" max="4449" width="13.6328125" bestFit="1" customWidth="1"/>
    <col min="4450" max="4452" width="14.36328125" bestFit="1" customWidth="1"/>
    <col min="4453" max="4453" width="12.26953125" customWidth="1"/>
    <col min="4454" max="4454" width="10.26953125" customWidth="1"/>
    <col min="4455" max="4457" width="13.6328125" bestFit="1" customWidth="1"/>
    <col min="4458" max="4458" width="12.453125" bestFit="1" customWidth="1"/>
    <col min="4459" max="4460" width="13.6328125" bestFit="1" customWidth="1"/>
    <col min="4461" max="4461" width="12.26953125" customWidth="1"/>
    <col min="4462" max="4462" width="13.6328125" bestFit="1" customWidth="1"/>
    <col min="4463" max="4464" width="14.08984375" bestFit="1" customWidth="1"/>
    <col min="4465" max="4469" width="12.26953125" customWidth="1"/>
    <col min="4470" max="4470" width="13.6328125" bestFit="1" customWidth="1"/>
    <col min="4471" max="4472" width="14.08984375" bestFit="1" customWidth="1"/>
    <col min="4473" max="4473" width="12.26953125" customWidth="1"/>
    <col min="4474" max="4474" width="13.26953125" bestFit="1" customWidth="1"/>
    <col min="4475" max="4476" width="14.36328125" bestFit="1" customWidth="1"/>
    <col min="4477" max="4477" width="12.26953125" customWidth="1"/>
    <col min="4478" max="4478" width="13.6328125" bestFit="1" customWidth="1"/>
    <col min="4479" max="4480" width="14.08984375" bestFit="1" customWidth="1"/>
    <col min="4481" max="4484" width="14.36328125" bestFit="1" customWidth="1"/>
    <col min="4485" max="4485" width="12.26953125" customWidth="1"/>
    <col min="4486" max="4486" width="12.453125" bestFit="1" customWidth="1"/>
    <col min="4487" max="4488" width="13.6328125" bestFit="1" customWidth="1"/>
    <col min="4489" max="4489" width="14.36328125" bestFit="1" customWidth="1"/>
    <col min="4490" max="4492" width="13.6328125" bestFit="1" customWidth="1"/>
    <col min="4493" max="4493" width="12.26953125" customWidth="1"/>
    <col min="4494" max="4494" width="10.26953125" customWidth="1"/>
    <col min="4495" max="4497" width="13.6328125" bestFit="1" customWidth="1"/>
    <col min="4498" max="4500" width="14.36328125" bestFit="1" customWidth="1"/>
    <col min="4501" max="4501" width="12.26953125" customWidth="1"/>
    <col min="4502" max="4502" width="9.08984375" customWidth="1"/>
    <col min="4503" max="4505" width="13.6328125" bestFit="1" customWidth="1"/>
    <col min="4506" max="4508" width="14.36328125" bestFit="1" customWidth="1"/>
    <col min="4509" max="4524" width="12.26953125" customWidth="1"/>
    <col min="4525" max="4525" width="12.81640625" customWidth="1"/>
    <col min="4526" max="4526" width="12.26953125" customWidth="1"/>
    <col min="4527" max="4527" width="11.453125" customWidth="1"/>
    <col min="4528" max="4528" width="11.7265625" customWidth="1"/>
    <col min="4529" max="4536" width="12.26953125" customWidth="1"/>
    <col min="4537" max="4539" width="13.6328125" customWidth="1"/>
    <col min="4540" max="4541" width="12.26953125" customWidth="1"/>
    <col min="4542" max="4544" width="13.6328125" customWidth="1"/>
    <col min="4545" max="4546" width="12.26953125" customWidth="1"/>
    <col min="4547" max="4549" width="13.6328125" customWidth="1"/>
    <col min="4550" max="4551" width="12.26953125" customWidth="1"/>
    <col min="4552" max="4554" width="13.6328125" customWidth="1"/>
    <col min="4555" max="4555" width="14.36328125" bestFit="1" customWidth="1"/>
    <col min="4556" max="4556" width="12.26953125" customWidth="1"/>
    <col min="4557" max="4559" width="13.6328125" customWidth="1"/>
    <col min="4560" max="4560" width="14.36328125" bestFit="1" customWidth="1"/>
    <col min="4561" max="4561" width="12.26953125" customWidth="1"/>
    <col min="4562" max="4562" width="10.26953125" customWidth="1"/>
    <col min="4563" max="4564" width="13.6328125" customWidth="1"/>
    <col min="4565" max="4566" width="12.26953125" customWidth="1"/>
    <col min="4567" max="4569" width="13.6328125" customWidth="1"/>
    <col min="4570" max="4570" width="14.36328125" bestFit="1" customWidth="1"/>
    <col min="4571" max="4571" width="12.26953125" customWidth="1"/>
    <col min="4572" max="4574" width="13.6328125" customWidth="1"/>
    <col min="4575" max="4575" width="14.36328125" bestFit="1" customWidth="1"/>
    <col min="4576" max="4576" width="12.26953125" customWidth="1"/>
    <col min="4577" max="4577" width="11.26953125" customWidth="1"/>
    <col min="4578" max="4579" width="13.6328125" customWidth="1"/>
    <col min="4580" max="4580" width="14.36328125" bestFit="1" customWidth="1"/>
    <col min="4581" max="4581" width="12.26953125" customWidth="1"/>
    <col min="4582" max="4582" width="9.08984375" customWidth="1"/>
    <col min="4583" max="4584" width="13.6328125" customWidth="1"/>
    <col min="4585" max="4585" width="13.6328125" bestFit="1" customWidth="1"/>
    <col min="4586" max="4586" width="12.26953125" customWidth="1"/>
    <col min="4587" max="4587" width="6.7265625" customWidth="1"/>
    <col min="4588" max="4589" width="13.6328125" customWidth="1"/>
    <col min="4590" max="4590" width="13.6328125" bestFit="1" customWidth="1"/>
    <col min="4591" max="4591" width="12.26953125" customWidth="1"/>
    <col min="4592" max="4594" width="13.6328125" customWidth="1"/>
    <col min="4595" max="4596" width="12.26953125" customWidth="1"/>
    <col min="4597" max="4599" width="13.6328125" customWidth="1"/>
    <col min="4600" max="4601" width="12.26953125" customWidth="1"/>
    <col min="4602" max="4604" width="13.6328125" customWidth="1"/>
    <col min="4605" max="4605" width="14.36328125" bestFit="1" customWidth="1"/>
    <col min="4606" max="4606" width="12.26953125" customWidth="1"/>
    <col min="4607" max="4609" width="13.6328125" customWidth="1"/>
    <col min="4610" max="4610" width="13.6328125" bestFit="1" customWidth="1"/>
    <col min="4611" max="4611" width="12.26953125" customWidth="1"/>
    <col min="4612" max="4612" width="11.26953125" customWidth="1"/>
    <col min="4613" max="4614" width="13.6328125" customWidth="1"/>
    <col min="4615" max="4615" width="13.6328125" bestFit="1" customWidth="1"/>
    <col min="4616" max="4616" width="12.26953125" customWidth="1"/>
    <col min="4617" max="4617" width="9.08984375" customWidth="1"/>
    <col min="4618" max="4619" width="13.6328125" customWidth="1"/>
    <col min="4620" max="4620" width="14.36328125" bestFit="1" customWidth="1"/>
    <col min="4621" max="4621" width="12.26953125" customWidth="1"/>
    <col min="4622" max="4622" width="13.6328125" bestFit="1" customWidth="1"/>
    <col min="4623" max="4624" width="14.08984375" bestFit="1" customWidth="1"/>
    <col min="4625" max="4629" width="12.26953125" customWidth="1"/>
    <col min="4630" max="4630" width="13.6328125" bestFit="1" customWidth="1"/>
    <col min="4631" max="4632" width="14.08984375" bestFit="1" customWidth="1"/>
    <col min="4633" max="4637" width="12.26953125" customWidth="1"/>
    <col min="4638" max="4638" width="13.7265625" bestFit="1" customWidth="1"/>
    <col min="4639" max="4640" width="14.26953125" bestFit="1" customWidth="1"/>
    <col min="4641" max="4641" width="14.36328125" bestFit="1" customWidth="1"/>
    <col min="4642" max="4645" width="12.26953125" customWidth="1"/>
    <col min="4646" max="4648" width="13.6328125" bestFit="1" customWidth="1"/>
    <col min="4649" max="4650" width="14.36328125" bestFit="1" customWidth="1"/>
    <col min="4651" max="4652" width="13.26953125" bestFit="1" customWidth="1"/>
    <col min="4653" max="4653" width="12.26953125" customWidth="1"/>
    <col min="4654" max="4656" width="13.6328125" bestFit="1" customWidth="1"/>
    <col min="4657" max="4659" width="14.36328125" bestFit="1" customWidth="1"/>
    <col min="4660" max="4661" width="12.26953125" customWidth="1"/>
    <col min="4662" max="4662" width="10.26953125" customWidth="1"/>
    <col min="4663" max="4664" width="13.6328125" bestFit="1" customWidth="1"/>
    <col min="4665" max="4669" width="12.26953125" customWidth="1"/>
    <col min="4670" max="4670" width="13.6328125" bestFit="1" customWidth="1"/>
    <col min="4671" max="4671" width="14.08984375" bestFit="1" customWidth="1"/>
    <col min="4672" max="4672" width="13.6328125" bestFit="1" customWidth="1"/>
    <col min="4673" max="4677" width="12.26953125" customWidth="1"/>
    <col min="4678" max="4678" width="13.6328125" bestFit="1" customWidth="1"/>
    <col min="4679" max="4680" width="14.08984375" bestFit="1" customWidth="1"/>
    <col min="4681" max="4685" width="12.26953125" customWidth="1"/>
    <col min="4686" max="4686" width="13.6328125" bestFit="1" customWidth="1"/>
    <col min="4687" max="4688" width="14.08984375" bestFit="1" customWidth="1"/>
    <col min="4689" max="4693" width="12.26953125" customWidth="1"/>
    <col min="4694" max="4696" width="13.6328125" bestFit="1" customWidth="1"/>
    <col min="4697" max="4697" width="14.36328125" bestFit="1" customWidth="1"/>
    <col min="4698" max="4698" width="13.26953125" bestFit="1" customWidth="1"/>
    <col min="4699" max="4700" width="14.36328125" bestFit="1" customWidth="1"/>
    <col min="4701" max="4701" width="12.26953125" customWidth="1"/>
    <col min="4702" max="4702" width="12.453125" bestFit="1" customWidth="1"/>
    <col min="4703" max="4705" width="13.6328125" bestFit="1" customWidth="1"/>
    <col min="4706" max="4708" width="14.36328125" bestFit="1" customWidth="1"/>
    <col min="4709" max="4709" width="12.26953125" customWidth="1"/>
    <col min="4710" max="4710" width="10.26953125" customWidth="1"/>
    <col min="4711" max="4713" width="13.6328125" bestFit="1" customWidth="1"/>
    <col min="4714" max="4714" width="12.453125" bestFit="1" customWidth="1"/>
    <col min="4715" max="4716" width="13.6328125" bestFit="1" customWidth="1"/>
    <col min="4717" max="4717" width="12.26953125" customWidth="1"/>
    <col min="4718" max="4718" width="13.6328125" bestFit="1" customWidth="1"/>
    <col min="4719" max="4720" width="14.08984375" bestFit="1" customWidth="1"/>
    <col min="4721" max="4725" width="12.26953125" customWidth="1"/>
    <col min="4726" max="4726" width="13.6328125" bestFit="1" customWidth="1"/>
    <col min="4727" max="4728" width="14.08984375" bestFit="1" customWidth="1"/>
    <col min="4729" max="4729" width="12.26953125" customWidth="1"/>
    <col min="4730" max="4730" width="13.26953125" bestFit="1" customWidth="1"/>
    <col min="4731" max="4732" width="14.36328125" bestFit="1" customWidth="1"/>
    <col min="4733" max="4733" width="12.26953125" customWidth="1"/>
    <col min="4734" max="4734" width="13.6328125" bestFit="1" customWidth="1"/>
    <col min="4735" max="4736" width="14.08984375" bestFit="1" customWidth="1"/>
    <col min="4737" max="4740" width="14.36328125" bestFit="1" customWidth="1"/>
    <col min="4741" max="4741" width="12.26953125" customWidth="1"/>
    <col min="4742" max="4742" width="12.453125" bestFit="1" customWidth="1"/>
    <col min="4743" max="4744" width="13.6328125" bestFit="1" customWidth="1"/>
    <col min="4745" max="4745" width="14.36328125" bestFit="1" customWidth="1"/>
    <col min="4746" max="4748" width="13.6328125" bestFit="1" customWidth="1"/>
    <col min="4749" max="4749" width="12.26953125" customWidth="1"/>
    <col min="4750" max="4750" width="10.26953125" customWidth="1"/>
    <col min="4751" max="4753" width="13.6328125" bestFit="1" customWidth="1"/>
    <col min="4754" max="4756" width="14.36328125" bestFit="1" customWidth="1"/>
    <col min="4757" max="4757" width="12.26953125" customWidth="1"/>
    <col min="4758" max="4758" width="9.08984375" customWidth="1"/>
    <col min="4759" max="4761" width="13.6328125" bestFit="1" customWidth="1"/>
    <col min="4762" max="4764" width="14.36328125" bestFit="1" customWidth="1"/>
    <col min="4765" max="4780" width="12.26953125" customWidth="1"/>
    <col min="4781" max="4781" width="12.81640625" customWidth="1"/>
    <col min="4782" max="4782" width="12.26953125" customWidth="1"/>
    <col min="4783" max="4783" width="11.453125" customWidth="1"/>
    <col min="4784" max="4784" width="11.7265625" customWidth="1"/>
    <col min="4785" max="4792" width="12.26953125" customWidth="1"/>
    <col min="4793" max="4795" width="13.6328125" customWidth="1"/>
    <col min="4796" max="4797" width="12.26953125" customWidth="1"/>
    <col min="4798" max="4800" width="13.6328125" customWidth="1"/>
    <col min="4801" max="4802" width="12.26953125" customWidth="1"/>
    <col min="4803" max="4805" width="13.6328125" customWidth="1"/>
    <col min="4806" max="4807" width="12.26953125" customWidth="1"/>
    <col min="4808" max="4810" width="13.6328125" customWidth="1"/>
    <col min="4811" max="4811" width="14.36328125" bestFit="1" customWidth="1"/>
    <col min="4812" max="4812" width="12.26953125" customWidth="1"/>
    <col min="4813" max="4815" width="13.6328125" customWidth="1"/>
    <col min="4816" max="4816" width="14.36328125" bestFit="1" customWidth="1"/>
    <col min="4817" max="4817" width="12.26953125" customWidth="1"/>
    <col min="4818" max="4818" width="10.26953125" customWidth="1"/>
    <col min="4819" max="4820" width="13.6328125" customWidth="1"/>
    <col min="4821" max="4822" width="12.26953125" customWidth="1"/>
    <col min="4823" max="4825" width="13.6328125" customWidth="1"/>
    <col min="4826" max="4826" width="14.36328125" bestFit="1" customWidth="1"/>
    <col min="4827" max="4827" width="12.26953125" customWidth="1"/>
    <col min="4828" max="4830" width="13.6328125" customWidth="1"/>
    <col min="4831" max="4831" width="14.36328125" bestFit="1" customWidth="1"/>
    <col min="4832" max="4832" width="12.26953125" customWidth="1"/>
    <col min="4833" max="4833" width="11.26953125" customWidth="1"/>
    <col min="4834" max="4835" width="13.6328125" customWidth="1"/>
    <col min="4836" max="4836" width="14.36328125" bestFit="1" customWidth="1"/>
    <col min="4837" max="4837" width="12.26953125" customWidth="1"/>
    <col min="4838" max="4838" width="9.08984375" customWidth="1"/>
    <col min="4839" max="4840" width="13.6328125" customWidth="1"/>
    <col min="4841" max="4841" width="13.6328125" bestFit="1" customWidth="1"/>
    <col min="4842" max="4842" width="12.26953125" customWidth="1"/>
    <col min="4843" max="4843" width="6.7265625" customWidth="1"/>
    <col min="4844" max="4845" width="13.6328125" customWidth="1"/>
    <col min="4846" max="4846" width="13.6328125" bestFit="1" customWidth="1"/>
    <col min="4847" max="4847" width="12.26953125" customWidth="1"/>
    <col min="4848" max="4850" width="13.6328125" customWidth="1"/>
    <col min="4851" max="4852" width="12.26953125" customWidth="1"/>
    <col min="4853" max="4855" width="13.6328125" customWidth="1"/>
    <col min="4856" max="4857" width="12.26953125" customWidth="1"/>
    <col min="4858" max="4860" width="13.6328125" customWidth="1"/>
    <col min="4861" max="4861" width="14.36328125" bestFit="1" customWidth="1"/>
    <col min="4862" max="4862" width="12.26953125" customWidth="1"/>
    <col min="4863" max="4865" width="13.6328125" customWidth="1"/>
    <col min="4866" max="4866" width="13.6328125" bestFit="1" customWidth="1"/>
    <col min="4867" max="4867" width="12.26953125" customWidth="1"/>
    <col min="4868" max="4868" width="11.26953125" customWidth="1"/>
    <col min="4869" max="4870" width="13.6328125" customWidth="1"/>
    <col min="4871" max="4871" width="13.6328125" bestFit="1" customWidth="1"/>
    <col min="4872" max="4872" width="12.26953125" customWidth="1"/>
    <col min="4873" max="4873" width="9.08984375" customWidth="1"/>
    <col min="4874" max="4875" width="13.6328125" customWidth="1"/>
    <col min="4876" max="4876" width="14.36328125" bestFit="1" customWidth="1"/>
    <col min="4877" max="4877" width="12.26953125" customWidth="1"/>
    <col min="4878" max="4878" width="13.6328125" bestFit="1" customWidth="1"/>
    <col min="4879" max="4880" width="14.08984375" bestFit="1" customWidth="1"/>
    <col min="4881" max="4885" width="12.26953125" customWidth="1"/>
    <col min="4886" max="4886" width="13.6328125" bestFit="1" customWidth="1"/>
    <col min="4887" max="4888" width="14.08984375" bestFit="1" customWidth="1"/>
    <col min="4889" max="4893" width="12.26953125" customWidth="1"/>
    <col min="4894" max="4894" width="13.7265625" bestFit="1" customWidth="1"/>
    <col min="4895" max="4896" width="14.26953125" bestFit="1" customWidth="1"/>
    <col min="4897" max="4897" width="14.36328125" bestFit="1" customWidth="1"/>
    <col min="4898" max="4901" width="12.26953125" customWidth="1"/>
    <col min="4902" max="4904" width="13.6328125" bestFit="1" customWidth="1"/>
    <col min="4905" max="4906" width="14.36328125" bestFit="1" customWidth="1"/>
    <col min="4907" max="4908" width="13.26953125" bestFit="1" customWidth="1"/>
    <col min="4909" max="4909" width="12.26953125" customWidth="1"/>
    <col min="4910" max="4912" width="13.6328125" bestFit="1" customWidth="1"/>
    <col min="4913" max="4915" width="14.36328125" bestFit="1" customWidth="1"/>
    <col min="4916" max="4917" width="12.26953125" customWidth="1"/>
    <col min="4918" max="4918" width="10.26953125" customWidth="1"/>
    <col min="4919" max="4920" width="13.6328125" bestFit="1" customWidth="1"/>
    <col min="4921" max="4925" width="12.26953125" customWidth="1"/>
    <col min="4926" max="4926" width="13.6328125" bestFit="1" customWidth="1"/>
    <col min="4927" max="4927" width="14.08984375" bestFit="1" customWidth="1"/>
    <col min="4928" max="4928" width="13.6328125" bestFit="1" customWidth="1"/>
    <col min="4929" max="4933" width="12.26953125" customWidth="1"/>
    <col min="4934" max="4934" width="13.6328125" bestFit="1" customWidth="1"/>
    <col min="4935" max="4936" width="14.08984375" bestFit="1" customWidth="1"/>
    <col min="4937" max="4941" width="12.26953125" customWidth="1"/>
    <col min="4942" max="4942" width="13.6328125" bestFit="1" customWidth="1"/>
    <col min="4943" max="4944" width="14.08984375" bestFit="1" customWidth="1"/>
    <col min="4945" max="4949" width="12.26953125" customWidth="1"/>
    <col min="4950" max="4952" width="13.6328125" bestFit="1" customWidth="1"/>
    <col min="4953" max="4953" width="14.36328125" bestFit="1" customWidth="1"/>
    <col min="4954" max="4954" width="13.26953125" bestFit="1" customWidth="1"/>
    <col min="4955" max="4956" width="14.36328125" bestFit="1" customWidth="1"/>
    <col min="4957" max="4957" width="12.26953125" customWidth="1"/>
    <col min="4958" max="4958" width="12.453125" bestFit="1" customWidth="1"/>
    <col min="4959" max="4961" width="13.6328125" bestFit="1" customWidth="1"/>
    <col min="4962" max="4964" width="14.36328125" bestFit="1" customWidth="1"/>
    <col min="4965" max="4965" width="12.26953125" customWidth="1"/>
    <col min="4966" max="4966" width="10.26953125" customWidth="1"/>
    <col min="4967" max="4969" width="13.6328125" bestFit="1" customWidth="1"/>
    <col min="4970" max="4970" width="12.453125" bestFit="1" customWidth="1"/>
    <col min="4971" max="4972" width="13.6328125" bestFit="1" customWidth="1"/>
    <col min="4973" max="4973" width="12.26953125" customWidth="1"/>
    <col min="4974" max="4974" width="13.6328125" bestFit="1" customWidth="1"/>
    <col min="4975" max="4976" width="14.08984375" bestFit="1" customWidth="1"/>
    <col min="4977" max="4981" width="12.26953125" customWidth="1"/>
    <col min="4982" max="4982" width="13.6328125" bestFit="1" customWidth="1"/>
    <col min="4983" max="4984" width="14.08984375" bestFit="1" customWidth="1"/>
    <col min="4985" max="4985" width="12.26953125" customWidth="1"/>
    <col min="4986" max="4986" width="13.26953125" bestFit="1" customWidth="1"/>
    <col min="4987" max="4988" width="14.36328125" bestFit="1" customWidth="1"/>
    <col min="4989" max="4989" width="12.26953125" customWidth="1"/>
    <col min="4990" max="4990" width="13.6328125" bestFit="1" customWidth="1"/>
    <col min="4991" max="4992" width="14.08984375" bestFit="1" customWidth="1"/>
    <col min="4993" max="4996" width="14.36328125" bestFit="1" customWidth="1"/>
    <col min="4997" max="4997" width="12.26953125" customWidth="1"/>
    <col min="4998" max="4998" width="12.453125" bestFit="1" customWidth="1"/>
    <col min="4999" max="5000" width="13.6328125" bestFit="1" customWidth="1"/>
    <col min="5001" max="5001" width="14.36328125" bestFit="1" customWidth="1"/>
    <col min="5002" max="5004" width="13.6328125" bestFit="1" customWidth="1"/>
    <col min="5005" max="5005" width="12.26953125" customWidth="1"/>
    <col min="5006" max="5006" width="10.26953125" customWidth="1"/>
    <col min="5007" max="5009" width="13.6328125" bestFit="1" customWidth="1"/>
    <col min="5010" max="5012" width="14.36328125" bestFit="1" customWidth="1"/>
    <col min="5013" max="5013" width="12.26953125" customWidth="1"/>
    <col min="5014" max="5014" width="9.08984375" customWidth="1"/>
    <col min="5015" max="5017" width="13.6328125" bestFit="1" customWidth="1"/>
    <col min="5018" max="5020" width="14.36328125" bestFit="1" customWidth="1"/>
    <col min="5021" max="5036" width="12.26953125" customWidth="1"/>
    <col min="5037" max="5037" width="12.81640625" customWidth="1"/>
    <col min="5038" max="5038" width="12.26953125" customWidth="1"/>
    <col min="5039" max="5039" width="11.453125" customWidth="1"/>
    <col min="5040" max="5040" width="11.7265625" customWidth="1"/>
    <col min="5041" max="5048" width="12.26953125" customWidth="1"/>
    <col min="5049" max="5051" width="13.6328125" customWidth="1"/>
    <col min="5052" max="5053" width="12.26953125" customWidth="1"/>
    <col min="5054" max="5056" width="13.6328125" customWidth="1"/>
    <col min="5057" max="5058" width="12.26953125" customWidth="1"/>
    <col min="5059" max="5061" width="13.6328125" customWidth="1"/>
    <col min="5062" max="5063" width="12.26953125" customWidth="1"/>
    <col min="5064" max="5066" width="13.6328125" customWidth="1"/>
    <col min="5067" max="5067" width="14.36328125" bestFit="1" customWidth="1"/>
    <col min="5068" max="5068" width="12.26953125" customWidth="1"/>
    <col min="5069" max="5071" width="13.6328125" customWidth="1"/>
    <col min="5072" max="5072" width="14.36328125" bestFit="1" customWidth="1"/>
    <col min="5073" max="5073" width="12.26953125" customWidth="1"/>
    <col min="5074" max="5074" width="10.26953125" customWidth="1"/>
    <col min="5075" max="5076" width="13.6328125" customWidth="1"/>
    <col min="5077" max="5078" width="12.26953125" customWidth="1"/>
    <col min="5079" max="5081" width="13.6328125" customWidth="1"/>
    <col min="5082" max="5082" width="14.36328125" bestFit="1" customWidth="1"/>
    <col min="5083" max="5083" width="12.26953125" customWidth="1"/>
    <col min="5084" max="5086" width="13.6328125" customWidth="1"/>
    <col min="5087" max="5087" width="14.36328125" bestFit="1" customWidth="1"/>
    <col min="5088" max="5088" width="12.26953125" customWidth="1"/>
    <col min="5089" max="5089" width="11.26953125" customWidth="1"/>
    <col min="5090" max="5091" width="13.6328125" customWidth="1"/>
    <col min="5092" max="5092" width="14.36328125" bestFit="1" customWidth="1"/>
    <col min="5093" max="5093" width="12.26953125" customWidth="1"/>
    <col min="5094" max="5094" width="9.08984375" customWidth="1"/>
    <col min="5095" max="5096" width="13.6328125" customWidth="1"/>
    <col min="5097" max="5097" width="13.6328125" bestFit="1" customWidth="1"/>
    <col min="5098" max="5098" width="12.26953125" customWidth="1"/>
    <col min="5099" max="5099" width="6.7265625" customWidth="1"/>
    <col min="5100" max="5101" width="13.6328125" customWidth="1"/>
    <col min="5102" max="5102" width="13.6328125" bestFit="1" customWidth="1"/>
    <col min="5103" max="5103" width="12.26953125" customWidth="1"/>
    <col min="5104" max="5106" width="13.6328125" customWidth="1"/>
    <col min="5107" max="5108" width="12.26953125" customWidth="1"/>
    <col min="5109" max="5111" width="13.6328125" customWidth="1"/>
    <col min="5112" max="5113" width="12.26953125" customWidth="1"/>
    <col min="5114" max="5116" width="13.6328125" customWidth="1"/>
    <col min="5117" max="5117" width="14.36328125" bestFit="1" customWidth="1"/>
    <col min="5118" max="5118" width="12.26953125" customWidth="1"/>
    <col min="5119" max="5121" width="13.6328125" customWidth="1"/>
    <col min="5122" max="5122" width="13.6328125" bestFit="1" customWidth="1"/>
    <col min="5123" max="5123" width="12.26953125" customWidth="1"/>
    <col min="5124" max="5124" width="11.26953125" customWidth="1"/>
    <col min="5125" max="5126" width="13.6328125" customWidth="1"/>
    <col min="5127" max="5127" width="13.6328125" bestFit="1" customWidth="1"/>
    <col min="5128" max="5128" width="12.26953125" customWidth="1"/>
    <col min="5129" max="5129" width="9.08984375" customWidth="1"/>
    <col min="5130" max="5131" width="13.6328125" customWidth="1"/>
    <col min="5132" max="5132" width="14.36328125" bestFit="1" customWidth="1"/>
    <col min="5133" max="5133" width="12.26953125" customWidth="1"/>
    <col min="5134" max="5134" width="13.6328125" bestFit="1" customWidth="1"/>
    <col min="5135" max="5136" width="14.08984375" bestFit="1" customWidth="1"/>
    <col min="5137" max="5141" width="12.26953125" customWidth="1"/>
    <col min="5142" max="5142" width="13.6328125" bestFit="1" customWidth="1"/>
    <col min="5143" max="5144" width="14.08984375" bestFit="1" customWidth="1"/>
    <col min="5145" max="5149" width="12.26953125" customWidth="1"/>
    <col min="5150" max="5150" width="13.7265625" bestFit="1" customWidth="1"/>
    <col min="5151" max="5152" width="14.26953125" bestFit="1" customWidth="1"/>
    <col min="5153" max="5153" width="14.36328125" bestFit="1" customWidth="1"/>
    <col min="5154" max="5157" width="12.26953125" customWidth="1"/>
    <col min="5158" max="5160" width="13.6328125" bestFit="1" customWidth="1"/>
    <col min="5161" max="5162" width="14.36328125" bestFit="1" customWidth="1"/>
    <col min="5163" max="5164" width="13.26953125" bestFit="1" customWidth="1"/>
    <col min="5165" max="5165" width="12.26953125" customWidth="1"/>
    <col min="5166" max="5168" width="13.6328125" bestFit="1" customWidth="1"/>
    <col min="5169" max="5171" width="14.36328125" bestFit="1" customWidth="1"/>
    <col min="5172" max="5173" width="12.26953125" customWidth="1"/>
    <col min="5174" max="5174" width="10.26953125" customWidth="1"/>
    <col min="5175" max="5176" width="13.6328125" bestFit="1" customWidth="1"/>
    <col min="5177" max="5181" width="12.26953125" customWidth="1"/>
    <col min="5182" max="5182" width="13.6328125" bestFit="1" customWidth="1"/>
    <col min="5183" max="5183" width="14.08984375" bestFit="1" customWidth="1"/>
    <col min="5184" max="5184" width="13.6328125" bestFit="1" customWidth="1"/>
    <col min="5185" max="5189" width="12.26953125" customWidth="1"/>
    <col min="5190" max="5190" width="13.6328125" bestFit="1" customWidth="1"/>
    <col min="5191" max="5192" width="14.08984375" bestFit="1" customWidth="1"/>
    <col min="5193" max="5197" width="12.26953125" customWidth="1"/>
    <col min="5198" max="5198" width="13.6328125" bestFit="1" customWidth="1"/>
    <col min="5199" max="5200" width="14.08984375" bestFit="1" customWidth="1"/>
    <col min="5201" max="5205" width="12.26953125" customWidth="1"/>
    <col min="5206" max="5208" width="13.6328125" bestFit="1" customWidth="1"/>
    <col min="5209" max="5209" width="14.36328125" bestFit="1" customWidth="1"/>
    <col min="5210" max="5210" width="13.26953125" bestFit="1" customWidth="1"/>
    <col min="5211" max="5212" width="14.36328125" bestFit="1" customWidth="1"/>
    <col min="5213" max="5213" width="12.26953125" customWidth="1"/>
    <col min="5214" max="5214" width="12.453125" bestFit="1" customWidth="1"/>
    <col min="5215" max="5217" width="13.6328125" bestFit="1" customWidth="1"/>
    <col min="5218" max="5220" width="14.36328125" bestFit="1" customWidth="1"/>
    <col min="5221" max="5221" width="12.26953125" customWidth="1"/>
    <col min="5222" max="5222" width="10.26953125" customWidth="1"/>
    <col min="5223" max="5225" width="13.6328125" bestFit="1" customWidth="1"/>
    <col min="5226" max="5226" width="12.453125" bestFit="1" customWidth="1"/>
    <col min="5227" max="5228" width="13.6328125" bestFit="1" customWidth="1"/>
    <col min="5229" max="5229" width="12.26953125" customWidth="1"/>
    <col min="5230" max="5230" width="13.6328125" bestFit="1" customWidth="1"/>
    <col min="5231" max="5232" width="14.08984375" bestFit="1" customWidth="1"/>
    <col min="5233" max="5237" width="12.26953125" customWidth="1"/>
    <col min="5238" max="5238" width="13.6328125" bestFit="1" customWidth="1"/>
    <col min="5239" max="5240" width="14.08984375" bestFit="1" customWidth="1"/>
    <col min="5241" max="5241" width="12.26953125" customWidth="1"/>
    <col min="5242" max="5242" width="13.26953125" bestFit="1" customWidth="1"/>
    <col min="5243" max="5244" width="14.36328125" bestFit="1" customWidth="1"/>
    <col min="5245" max="5245" width="12.26953125" customWidth="1"/>
    <col min="5246" max="5246" width="13.6328125" bestFit="1" customWidth="1"/>
    <col min="5247" max="5248" width="14.08984375" bestFit="1" customWidth="1"/>
    <col min="5249" max="5252" width="14.36328125" bestFit="1" customWidth="1"/>
    <col min="5253" max="5253" width="12.26953125" customWidth="1"/>
    <col min="5254" max="5254" width="12.453125" bestFit="1" customWidth="1"/>
    <col min="5255" max="5256" width="13.6328125" bestFit="1" customWidth="1"/>
    <col min="5257" max="5257" width="14.36328125" bestFit="1" customWidth="1"/>
    <col min="5258" max="5260" width="13.6328125" bestFit="1" customWidth="1"/>
    <col min="5261" max="5261" width="12.26953125" customWidth="1"/>
    <col min="5262" max="5262" width="10.26953125" customWidth="1"/>
    <col min="5263" max="5265" width="13.6328125" bestFit="1" customWidth="1"/>
    <col min="5266" max="5268" width="14.36328125" bestFit="1" customWidth="1"/>
    <col min="5269" max="5269" width="12.26953125" customWidth="1"/>
    <col min="5270" max="5270" width="9.08984375" customWidth="1"/>
    <col min="5271" max="5273" width="13.6328125" bestFit="1" customWidth="1"/>
    <col min="5274" max="5276" width="14.36328125" bestFit="1" customWidth="1"/>
    <col min="5277" max="5292" width="12.26953125" customWidth="1"/>
    <col min="5293" max="5293" width="12.81640625" customWidth="1"/>
    <col min="5294" max="5294" width="12.26953125" customWidth="1"/>
    <col min="5295" max="5295" width="11.453125" customWidth="1"/>
    <col min="5296" max="5296" width="11.7265625" customWidth="1"/>
    <col min="5297" max="5304" width="12.26953125" customWidth="1"/>
    <col min="5305" max="5307" width="13.6328125" customWidth="1"/>
    <col min="5308" max="5309" width="12.26953125" customWidth="1"/>
    <col min="5310" max="5312" width="13.6328125" customWidth="1"/>
    <col min="5313" max="5314" width="12.26953125" customWidth="1"/>
    <col min="5315" max="5317" width="13.6328125" customWidth="1"/>
    <col min="5318" max="5319" width="12.26953125" customWidth="1"/>
    <col min="5320" max="5322" width="13.6328125" customWidth="1"/>
    <col min="5323" max="5323" width="14.36328125" bestFit="1" customWidth="1"/>
    <col min="5324" max="5324" width="12.26953125" customWidth="1"/>
    <col min="5325" max="5327" width="13.6328125" customWidth="1"/>
    <col min="5328" max="5328" width="14.36328125" bestFit="1" customWidth="1"/>
    <col min="5329" max="5329" width="12.26953125" customWidth="1"/>
    <col min="5330" max="5330" width="10.26953125" customWidth="1"/>
    <col min="5331" max="5332" width="13.6328125" customWidth="1"/>
    <col min="5333" max="5334" width="12.26953125" customWidth="1"/>
    <col min="5335" max="5337" width="13.6328125" customWidth="1"/>
    <col min="5338" max="5338" width="14.36328125" bestFit="1" customWidth="1"/>
    <col min="5339" max="5339" width="12.26953125" customWidth="1"/>
    <col min="5340" max="5342" width="13.6328125" customWidth="1"/>
    <col min="5343" max="5343" width="14.36328125" bestFit="1" customWidth="1"/>
    <col min="5344" max="5344" width="12.26953125" customWidth="1"/>
    <col min="5345" max="5345" width="11.26953125" customWidth="1"/>
    <col min="5346" max="5347" width="13.6328125" customWidth="1"/>
    <col min="5348" max="5348" width="14.36328125" bestFit="1" customWidth="1"/>
    <col min="5349" max="5349" width="12.26953125" customWidth="1"/>
    <col min="5350" max="5350" width="9.08984375" customWidth="1"/>
    <col min="5351" max="5352" width="13.6328125" customWidth="1"/>
    <col min="5353" max="5353" width="13.6328125" bestFit="1" customWidth="1"/>
    <col min="5354" max="5354" width="12.26953125" customWidth="1"/>
    <col min="5355" max="5355" width="6.7265625" customWidth="1"/>
    <col min="5356" max="5357" width="13.6328125" customWidth="1"/>
    <col min="5358" max="5358" width="13.6328125" bestFit="1" customWidth="1"/>
    <col min="5359" max="5359" width="12.26953125" customWidth="1"/>
    <col min="5360" max="5362" width="13.6328125" customWidth="1"/>
    <col min="5363" max="5364" width="12.26953125" customWidth="1"/>
    <col min="5365" max="5367" width="13.6328125" customWidth="1"/>
    <col min="5368" max="5369" width="12.26953125" customWidth="1"/>
    <col min="5370" max="5372" width="13.6328125" customWidth="1"/>
    <col min="5373" max="5373" width="14.36328125" bestFit="1" customWidth="1"/>
    <col min="5374" max="5374" width="12.26953125" customWidth="1"/>
    <col min="5375" max="5377" width="13.6328125" customWidth="1"/>
    <col min="5378" max="5378" width="13.6328125" bestFit="1" customWidth="1"/>
    <col min="5379" max="5379" width="12.26953125" customWidth="1"/>
    <col min="5380" max="5380" width="11.26953125" customWidth="1"/>
    <col min="5381" max="5382" width="13.6328125" customWidth="1"/>
    <col min="5383" max="5383" width="13.6328125" bestFit="1" customWidth="1"/>
    <col min="5384" max="5384" width="12.26953125" customWidth="1"/>
    <col min="5385" max="5385" width="9.08984375" customWidth="1"/>
    <col min="5386" max="5387" width="13.6328125" customWidth="1"/>
    <col min="5388" max="5388" width="14.36328125" bestFit="1" customWidth="1"/>
    <col min="5389" max="5389" width="12.26953125" customWidth="1"/>
    <col min="5390" max="5390" width="13.6328125" bestFit="1" customWidth="1"/>
    <col min="5391" max="5392" width="14.08984375" bestFit="1" customWidth="1"/>
    <col min="5393" max="5397" width="12.26953125" customWidth="1"/>
    <col min="5398" max="5398" width="13.6328125" bestFit="1" customWidth="1"/>
    <col min="5399" max="5400" width="14.08984375" bestFit="1" customWidth="1"/>
    <col min="5401" max="5405" width="12.26953125" customWidth="1"/>
    <col min="5406" max="5406" width="13.7265625" bestFit="1" customWidth="1"/>
    <col min="5407" max="5408" width="14.26953125" bestFit="1" customWidth="1"/>
    <col min="5409" max="5409" width="14.36328125" bestFit="1" customWidth="1"/>
    <col min="5410" max="5413" width="12.26953125" customWidth="1"/>
    <col min="5414" max="5416" width="13.6328125" bestFit="1" customWidth="1"/>
    <col min="5417" max="5418" width="14.36328125" bestFit="1" customWidth="1"/>
    <col min="5419" max="5420" width="13.26953125" bestFit="1" customWidth="1"/>
    <col min="5421" max="5421" width="12.26953125" customWidth="1"/>
    <col min="5422" max="5424" width="13.6328125" bestFit="1" customWidth="1"/>
    <col min="5425" max="5427" width="14.36328125" bestFit="1" customWidth="1"/>
    <col min="5428" max="5429" width="12.26953125" customWidth="1"/>
    <col min="5430" max="5430" width="10.26953125" customWidth="1"/>
    <col min="5431" max="5432" width="13.6328125" bestFit="1" customWidth="1"/>
    <col min="5433" max="5437" width="12.26953125" customWidth="1"/>
    <col min="5438" max="5438" width="13.6328125" bestFit="1" customWidth="1"/>
    <col min="5439" max="5439" width="14.08984375" bestFit="1" customWidth="1"/>
    <col min="5440" max="5440" width="13.6328125" bestFit="1" customWidth="1"/>
    <col min="5441" max="5445" width="12.26953125" customWidth="1"/>
    <col min="5446" max="5446" width="13.6328125" bestFit="1" customWidth="1"/>
    <col min="5447" max="5448" width="14.08984375" bestFit="1" customWidth="1"/>
    <col min="5449" max="5453" width="12.26953125" customWidth="1"/>
    <col min="5454" max="5454" width="13.6328125" bestFit="1" customWidth="1"/>
    <col min="5455" max="5456" width="14.08984375" bestFit="1" customWidth="1"/>
    <col min="5457" max="5461" width="12.26953125" customWidth="1"/>
    <col min="5462" max="5464" width="13.6328125" bestFit="1" customWidth="1"/>
    <col min="5465" max="5465" width="14.36328125" bestFit="1" customWidth="1"/>
    <col min="5466" max="5466" width="13.26953125" bestFit="1" customWidth="1"/>
    <col min="5467" max="5468" width="14.36328125" bestFit="1" customWidth="1"/>
    <col min="5469" max="5469" width="12.26953125" customWidth="1"/>
    <col min="5470" max="5470" width="12.453125" bestFit="1" customWidth="1"/>
    <col min="5471" max="5473" width="13.6328125" bestFit="1" customWidth="1"/>
    <col min="5474" max="5476" width="14.36328125" bestFit="1" customWidth="1"/>
    <col min="5477" max="5477" width="12.26953125" customWidth="1"/>
    <col min="5478" max="5478" width="10.26953125" customWidth="1"/>
    <col min="5479" max="5481" width="13.6328125" bestFit="1" customWidth="1"/>
    <col min="5482" max="5482" width="12.453125" bestFit="1" customWidth="1"/>
    <col min="5483" max="5484" width="13.6328125" bestFit="1" customWidth="1"/>
    <col min="5485" max="5485" width="12.26953125" customWidth="1"/>
    <col min="5486" max="5486" width="13.6328125" bestFit="1" customWidth="1"/>
    <col min="5487" max="5488" width="14.08984375" bestFit="1" customWidth="1"/>
    <col min="5489" max="5493" width="12.26953125" customWidth="1"/>
    <col min="5494" max="5494" width="13.6328125" bestFit="1" customWidth="1"/>
    <col min="5495" max="5496" width="14.08984375" bestFit="1" customWidth="1"/>
    <col min="5497" max="5497" width="12.26953125" customWidth="1"/>
    <col min="5498" max="5498" width="13.26953125" bestFit="1" customWidth="1"/>
    <col min="5499" max="5500" width="14.36328125" bestFit="1" customWidth="1"/>
    <col min="5501" max="5501" width="12.26953125" customWidth="1"/>
    <col min="5502" max="5502" width="13.6328125" bestFit="1" customWidth="1"/>
    <col min="5503" max="5504" width="14.08984375" bestFit="1" customWidth="1"/>
    <col min="5505" max="5508" width="14.36328125" bestFit="1" customWidth="1"/>
    <col min="5509" max="5509" width="12.26953125" customWidth="1"/>
    <col min="5510" max="5510" width="12.453125" bestFit="1" customWidth="1"/>
    <col min="5511" max="5512" width="13.6328125" bestFit="1" customWidth="1"/>
    <col min="5513" max="5513" width="14.36328125" bestFit="1" customWidth="1"/>
    <col min="5514" max="5516" width="13.6328125" bestFit="1" customWidth="1"/>
    <col min="5517" max="5517" width="12.26953125" customWidth="1"/>
    <col min="5518" max="5518" width="10.26953125" customWidth="1"/>
    <col min="5519" max="5521" width="13.6328125" bestFit="1" customWidth="1"/>
    <col min="5522" max="5524" width="14.36328125" bestFit="1" customWidth="1"/>
    <col min="5525" max="5525" width="12.26953125" customWidth="1"/>
    <col min="5526" max="5526" width="9.08984375" customWidth="1"/>
    <col min="5527" max="5529" width="13.6328125" bestFit="1" customWidth="1"/>
    <col min="5530" max="5532" width="14.36328125" bestFit="1" customWidth="1"/>
    <col min="5533" max="5548" width="12.26953125" customWidth="1"/>
    <col min="5549" max="5549" width="12.81640625" customWidth="1"/>
    <col min="5550" max="5550" width="12.26953125" customWidth="1"/>
    <col min="5551" max="5551" width="11.453125" customWidth="1"/>
    <col min="5552" max="5552" width="11.7265625" customWidth="1"/>
    <col min="5553" max="5560" width="12.26953125" customWidth="1"/>
    <col min="5561" max="5563" width="13.6328125" customWidth="1"/>
    <col min="5564" max="5565" width="12.26953125" customWidth="1"/>
    <col min="5566" max="5568" width="13.6328125" customWidth="1"/>
    <col min="5569" max="5570" width="12.26953125" customWidth="1"/>
    <col min="5571" max="5573" width="13.6328125" customWidth="1"/>
    <col min="5574" max="5575" width="12.26953125" customWidth="1"/>
    <col min="5576" max="5578" width="13.6328125" customWidth="1"/>
    <col min="5579" max="5579" width="14.36328125" bestFit="1" customWidth="1"/>
    <col min="5580" max="5580" width="12.26953125" customWidth="1"/>
    <col min="5581" max="5583" width="13.6328125" customWidth="1"/>
    <col min="5584" max="5584" width="14.36328125" bestFit="1" customWidth="1"/>
    <col min="5585" max="5585" width="12.26953125" customWidth="1"/>
    <col min="5586" max="5586" width="10.26953125" customWidth="1"/>
    <col min="5587" max="5588" width="13.6328125" customWidth="1"/>
    <col min="5589" max="5590" width="12.26953125" customWidth="1"/>
    <col min="5591" max="5593" width="13.6328125" customWidth="1"/>
    <col min="5594" max="5594" width="14.36328125" bestFit="1" customWidth="1"/>
    <col min="5595" max="5595" width="12.26953125" customWidth="1"/>
    <col min="5596" max="5598" width="13.6328125" customWidth="1"/>
    <col min="5599" max="5599" width="14.36328125" bestFit="1" customWidth="1"/>
    <col min="5600" max="5600" width="12.26953125" customWidth="1"/>
    <col min="5601" max="5601" width="11.26953125" customWidth="1"/>
    <col min="5602" max="5603" width="13.6328125" customWidth="1"/>
    <col min="5604" max="5604" width="14.36328125" bestFit="1" customWidth="1"/>
    <col min="5605" max="5605" width="12.26953125" customWidth="1"/>
    <col min="5606" max="5606" width="9.08984375" customWidth="1"/>
    <col min="5607" max="5608" width="13.6328125" customWidth="1"/>
    <col min="5609" max="5609" width="13.6328125" bestFit="1" customWidth="1"/>
    <col min="5610" max="5610" width="12.26953125" customWidth="1"/>
    <col min="5611" max="5611" width="6.7265625" customWidth="1"/>
    <col min="5612" max="5613" width="13.6328125" customWidth="1"/>
    <col min="5614" max="5614" width="13.6328125" bestFit="1" customWidth="1"/>
    <col min="5615" max="5615" width="12.26953125" customWidth="1"/>
    <col min="5616" max="5618" width="13.6328125" customWidth="1"/>
    <col min="5619" max="5620" width="12.26953125" customWidth="1"/>
    <col min="5621" max="5623" width="13.6328125" customWidth="1"/>
    <col min="5624" max="5625" width="12.26953125" customWidth="1"/>
    <col min="5626" max="5628" width="13.6328125" customWidth="1"/>
    <col min="5629" max="5629" width="14.36328125" bestFit="1" customWidth="1"/>
    <col min="5630" max="5630" width="12.26953125" customWidth="1"/>
    <col min="5631" max="5633" width="13.6328125" customWidth="1"/>
    <col min="5634" max="5634" width="13.6328125" bestFit="1" customWidth="1"/>
    <col min="5635" max="5635" width="12.26953125" customWidth="1"/>
    <col min="5636" max="5636" width="11.26953125" customWidth="1"/>
    <col min="5637" max="5638" width="13.6328125" customWidth="1"/>
    <col min="5639" max="5639" width="13.6328125" bestFit="1" customWidth="1"/>
    <col min="5640" max="5640" width="12.26953125" customWidth="1"/>
    <col min="5641" max="5641" width="9.08984375" customWidth="1"/>
    <col min="5642" max="5643" width="13.6328125" customWidth="1"/>
    <col min="5644" max="5644" width="14.36328125" bestFit="1" customWidth="1"/>
    <col min="5645" max="5645" width="12.26953125" customWidth="1"/>
    <col min="5646" max="5646" width="13.6328125" bestFit="1" customWidth="1"/>
    <col min="5647" max="5648" width="14.08984375" bestFit="1" customWidth="1"/>
    <col min="5649" max="5653" width="12.26953125" customWidth="1"/>
    <col min="5654" max="5654" width="13.6328125" bestFit="1" customWidth="1"/>
    <col min="5655" max="5656" width="14.08984375" bestFit="1" customWidth="1"/>
    <col min="5657" max="5661" width="12.26953125" customWidth="1"/>
    <col min="5662" max="5662" width="13.7265625" bestFit="1" customWidth="1"/>
    <col min="5663" max="5664" width="14.26953125" bestFit="1" customWidth="1"/>
    <col min="5665" max="5665" width="14.36328125" bestFit="1" customWidth="1"/>
    <col min="5666" max="5669" width="12.26953125" customWidth="1"/>
    <col min="5670" max="5672" width="13.6328125" bestFit="1" customWidth="1"/>
    <col min="5673" max="5674" width="14.36328125" bestFit="1" customWidth="1"/>
    <col min="5675" max="5676" width="13.26953125" bestFit="1" customWidth="1"/>
    <col min="5677" max="5677" width="12.26953125" customWidth="1"/>
    <col min="5678" max="5680" width="13.6328125" bestFit="1" customWidth="1"/>
    <col min="5681" max="5683" width="14.36328125" bestFit="1" customWidth="1"/>
    <col min="5684" max="5685" width="12.26953125" customWidth="1"/>
    <col min="5686" max="5686" width="10.26953125" customWidth="1"/>
    <col min="5687" max="5688" width="13.6328125" bestFit="1" customWidth="1"/>
    <col min="5689" max="5693" width="12.26953125" customWidth="1"/>
    <col min="5694" max="5694" width="13.6328125" bestFit="1" customWidth="1"/>
    <col min="5695" max="5695" width="14.08984375" bestFit="1" customWidth="1"/>
    <col min="5696" max="5696" width="13.6328125" bestFit="1" customWidth="1"/>
    <col min="5697" max="5701" width="12.26953125" customWidth="1"/>
    <col min="5702" max="5702" width="13.6328125" bestFit="1" customWidth="1"/>
    <col min="5703" max="5704" width="14.08984375" bestFit="1" customWidth="1"/>
    <col min="5705" max="5709" width="12.26953125" customWidth="1"/>
    <col min="5710" max="5710" width="13.6328125" bestFit="1" customWidth="1"/>
    <col min="5711" max="5712" width="14.08984375" bestFit="1" customWidth="1"/>
    <col min="5713" max="5717" width="12.26953125" customWidth="1"/>
    <col min="5718" max="5720" width="13.6328125" bestFit="1" customWidth="1"/>
    <col min="5721" max="5721" width="14.36328125" bestFit="1" customWidth="1"/>
    <col min="5722" max="5722" width="13.26953125" bestFit="1" customWidth="1"/>
    <col min="5723" max="5724" width="14.36328125" bestFit="1" customWidth="1"/>
    <col min="5725" max="5725" width="12.26953125" customWidth="1"/>
    <col min="5726" max="5726" width="12.453125" bestFit="1" customWidth="1"/>
    <col min="5727" max="5729" width="13.6328125" bestFit="1" customWidth="1"/>
    <col min="5730" max="5732" width="14.36328125" bestFit="1" customWidth="1"/>
    <col min="5733" max="5733" width="12.26953125" customWidth="1"/>
    <col min="5734" max="5734" width="10.26953125" customWidth="1"/>
    <col min="5735" max="5737" width="13.6328125" bestFit="1" customWidth="1"/>
    <col min="5738" max="5738" width="12.453125" bestFit="1" customWidth="1"/>
    <col min="5739" max="5740" width="13.6328125" bestFit="1" customWidth="1"/>
    <col min="5741" max="5741" width="12.26953125" customWidth="1"/>
    <col min="5742" max="5742" width="13.6328125" bestFit="1" customWidth="1"/>
    <col min="5743" max="5744" width="14.08984375" bestFit="1" customWidth="1"/>
    <col min="5745" max="5749" width="12.26953125" customWidth="1"/>
    <col min="5750" max="5750" width="13.6328125" bestFit="1" customWidth="1"/>
    <col min="5751" max="5752" width="14.08984375" bestFit="1" customWidth="1"/>
    <col min="5753" max="5753" width="12.26953125" customWidth="1"/>
    <col min="5754" max="5754" width="13.26953125" bestFit="1" customWidth="1"/>
    <col min="5755" max="5756" width="14.36328125" bestFit="1" customWidth="1"/>
    <col min="5757" max="5757" width="12.26953125" customWidth="1"/>
    <col min="5758" max="5758" width="13.6328125" bestFit="1" customWidth="1"/>
    <col min="5759" max="5760" width="14.08984375" bestFit="1" customWidth="1"/>
    <col min="5761" max="5764" width="14.36328125" bestFit="1" customWidth="1"/>
    <col min="5765" max="5765" width="12.26953125" customWidth="1"/>
    <col min="5766" max="5766" width="12.453125" bestFit="1" customWidth="1"/>
    <col min="5767" max="5768" width="13.6328125" bestFit="1" customWidth="1"/>
    <col min="5769" max="5769" width="14.36328125" bestFit="1" customWidth="1"/>
    <col min="5770" max="5772" width="13.6328125" bestFit="1" customWidth="1"/>
    <col min="5773" max="5773" width="12.26953125" customWidth="1"/>
    <col min="5774" max="5774" width="10.26953125" customWidth="1"/>
    <col min="5775" max="5777" width="13.6328125" bestFit="1" customWidth="1"/>
    <col min="5778" max="5780" width="14.36328125" bestFit="1" customWidth="1"/>
    <col min="5781" max="5781" width="12.26953125" customWidth="1"/>
    <col min="5782" max="5782" width="9.08984375" customWidth="1"/>
    <col min="5783" max="5785" width="13.6328125" bestFit="1" customWidth="1"/>
    <col min="5786" max="5788" width="14.36328125" bestFit="1" customWidth="1"/>
    <col min="5789" max="5804" width="12.26953125" customWidth="1"/>
    <col min="5805" max="5805" width="12.81640625" customWidth="1"/>
    <col min="5806" max="5806" width="12.26953125" customWidth="1"/>
    <col min="5807" max="5807" width="11.453125" customWidth="1"/>
    <col min="5808" max="5808" width="11.7265625" customWidth="1"/>
    <col min="5809" max="5816" width="12.26953125" customWidth="1"/>
    <col min="5817" max="5819" width="13.6328125" customWidth="1"/>
    <col min="5820" max="5821" width="12.26953125" customWidth="1"/>
    <col min="5822" max="5824" width="13.6328125" customWidth="1"/>
    <col min="5825" max="5826" width="12.26953125" customWidth="1"/>
    <col min="5827" max="5829" width="13.6328125" customWidth="1"/>
    <col min="5830" max="5831" width="12.26953125" customWidth="1"/>
    <col min="5832" max="5834" width="13.6328125" customWidth="1"/>
    <col min="5835" max="5835" width="14.36328125" bestFit="1" customWidth="1"/>
    <col min="5836" max="5836" width="12.26953125" customWidth="1"/>
    <col min="5837" max="5839" width="13.6328125" customWidth="1"/>
    <col min="5840" max="5840" width="14.36328125" bestFit="1" customWidth="1"/>
    <col min="5841" max="5841" width="12.26953125" customWidth="1"/>
    <col min="5842" max="5842" width="10.26953125" customWidth="1"/>
    <col min="5843" max="5844" width="13.6328125" customWidth="1"/>
    <col min="5845" max="5846" width="12.26953125" customWidth="1"/>
    <col min="5847" max="5849" width="13.6328125" customWidth="1"/>
    <col min="5850" max="5850" width="14.36328125" bestFit="1" customWidth="1"/>
    <col min="5851" max="5851" width="12.26953125" customWidth="1"/>
    <col min="5852" max="5854" width="13.6328125" customWidth="1"/>
    <col min="5855" max="5855" width="14.36328125" bestFit="1" customWidth="1"/>
    <col min="5856" max="5856" width="12.26953125" customWidth="1"/>
    <col min="5857" max="5857" width="11.26953125" customWidth="1"/>
    <col min="5858" max="5859" width="13.6328125" customWidth="1"/>
    <col min="5860" max="5860" width="14.36328125" bestFit="1" customWidth="1"/>
    <col min="5861" max="5861" width="12.26953125" customWidth="1"/>
    <col min="5862" max="5862" width="9.08984375" customWidth="1"/>
    <col min="5863" max="5864" width="13.6328125" customWidth="1"/>
    <col min="5865" max="5865" width="13.6328125" bestFit="1" customWidth="1"/>
    <col min="5866" max="5866" width="12.26953125" customWidth="1"/>
    <col min="5867" max="5867" width="6.7265625" customWidth="1"/>
    <col min="5868" max="5869" width="13.6328125" customWidth="1"/>
    <col min="5870" max="5870" width="13.6328125" bestFit="1" customWidth="1"/>
    <col min="5871" max="5871" width="12.26953125" customWidth="1"/>
    <col min="5872" max="5874" width="13.6328125" customWidth="1"/>
    <col min="5875" max="5876" width="12.26953125" customWidth="1"/>
    <col min="5877" max="5879" width="13.6328125" customWidth="1"/>
    <col min="5880" max="5881" width="12.26953125" customWidth="1"/>
    <col min="5882" max="5884" width="13.6328125" customWidth="1"/>
    <col min="5885" max="5885" width="14.36328125" bestFit="1" customWidth="1"/>
    <col min="5886" max="5886" width="12.26953125" customWidth="1"/>
    <col min="5887" max="5889" width="13.6328125" customWidth="1"/>
    <col min="5890" max="5890" width="13.6328125" bestFit="1" customWidth="1"/>
    <col min="5891" max="5891" width="12.26953125" customWidth="1"/>
    <col min="5892" max="5892" width="11.26953125" customWidth="1"/>
    <col min="5893" max="5894" width="13.6328125" customWidth="1"/>
    <col min="5895" max="5895" width="13.6328125" bestFit="1" customWidth="1"/>
    <col min="5896" max="5896" width="12.26953125" customWidth="1"/>
    <col min="5897" max="5897" width="9.08984375" customWidth="1"/>
    <col min="5898" max="5899" width="13.6328125" customWidth="1"/>
    <col min="5900" max="5900" width="14.36328125" bestFit="1" customWidth="1"/>
    <col min="5901" max="5901" width="12.26953125" customWidth="1"/>
    <col min="5902" max="5902" width="13.6328125" bestFit="1" customWidth="1"/>
    <col min="5903" max="5904" width="14.08984375" bestFit="1" customWidth="1"/>
    <col min="5905" max="5909" width="12.26953125" customWidth="1"/>
    <col min="5910" max="5910" width="13.6328125" bestFit="1" customWidth="1"/>
    <col min="5911" max="5912" width="14.08984375" bestFit="1" customWidth="1"/>
    <col min="5913" max="5917" width="12.26953125" customWidth="1"/>
    <col min="5918" max="5918" width="13.7265625" bestFit="1" customWidth="1"/>
    <col min="5919" max="5920" width="14.26953125" bestFit="1" customWidth="1"/>
    <col min="5921" max="5921" width="14.36328125" bestFit="1" customWidth="1"/>
    <col min="5922" max="5925" width="12.26953125" customWidth="1"/>
    <col min="5926" max="5928" width="13.6328125" bestFit="1" customWidth="1"/>
    <col min="5929" max="5930" width="14.36328125" bestFit="1" customWidth="1"/>
    <col min="5931" max="5932" width="13.26953125" bestFit="1" customWidth="1"/>
    <col min="5933" max="5933" width="12.26953125" customWidth="1"/>
    <col min="5934" max="5936" width="13.6328125" bestFit="1" customWidth="1"/>
    <col min="5937" max="5939" width="14.36328125" bestFit="1" customWidth="1"/>
    <col min="5940" max="5941" width="12.26953125" customWidth="1"/>
    <col min="5942" max="5942" width="10.26953125" customWidth="1"/>
    <col min="5943" max="5944" width="13.6328125" bestFit="1" customWidth="1"/>
    <col min="5945" max="5949" width="12.26953125" customWidth="1"/>
    <col min="5950" max="5950" width="13.6328125" bestFit="1" customWidth="1"/>
    <col min="5951" max="5951" width="14.08984375" bestFit="1" customWidth="1"/>
    <col min="5952" max="5952" width="13.6328125" bestFit="1" customWidth="1"/>
    <col min="5953" max="5957" width="12.26953125" customWidth="1"/>
    <col min="5958" max="5958" width="13.6328125" bestFit="1" customWidth="1"/>
    <col min="5959" max="5960" width="14.08984375" bestFit="1" customWidth="1"/>
    <col min="5961" max="5965" width="12.26953125" customWidth="1"/>
    <col min="5966" max="5966" width="13.6328125" bestFit="1" customWidth="1"/>
    <col min="5967" max="5968" width="14.08984375" bestFit="1" customWidth="1"/>
    <col min="5969" max="5973" width="12.26953125" customWidth="1"/>
    <col min="5974" max="5976" width="13.6328125" bestFit="1" customWidth="1"/>
    <col min="5977" max="5977" width="14.36328125" bestFit="1" customWidth="1"/>
    <col min="5978" max="5978" width="13.26953125" bestFit="1" customWidth="1"/>
    <col min="5979" max="5980" width="14.36328125" bestFit="1" customWidth="1"/>
    <col min="5981" max="5981" width="12.26953125" customWidth="1"/>
    <col min="5982" max="5982" width="12.453125" bestFit="1" customWidth="1"/>
    <col min="5983" max="5985" width="13.6328125" bestFit="1" customWidth="1"/>
    <col min="5986" max="5988" width="14.36328125" bestFit="1" customWidth="1"/>
    <col min="5989" max="5989" width="12.26953125" customWidth="1"/>
    <col min="5990" max="5990" width="10.26953125" customWidth="1"/>
    <col min="5991" max="5993" width="13.6328125" bestFit="1" customWidth="1"/>
    <col min="5994" max="5994" width="12.453125" bestFit="1" customWidth="1"/>
    <col min="5995" max="5996" width="13.6328125" bestFit="1" customWidth="1"/>
    <col min="5997" max="5997" width="12.26953125" customWidth="1"/>
    <col min="5998" max="5998" width="13.6328125" bestFit="1" customWidth="1"/>
    <col min="5999" max="6000" width="14.08984375" bestFit="1" customWidth="1"/>
    <col min="6001" max="6005" width="12.26953125" customWidth="1"/>
    <col min="6006" max="6006" width="13.6328125" bestFit="1" customWidth="1"/>
    <col min="6007" max="6008" width="14.08984375" bestFit="1" customWidth="1"/>
    <col min="6009" max="6009" width="12.26953125" customWidth="1"/>
    <col min="6010" max="6010" width="13.26953125" bestFit="1" customWidth="1"/>
    <col min="6011" max="6012" width="14.36328125" bestFit="1" customWidth="1"/>
    <col min="6013" max="6013" width="12.26953125" customWidth="1"/>
    <col min="6014" max="6014" width="13.6328125" bestFit="1" customWidth="1"/>
    <col min="6015" max="6016" width="14.08984375" bestFit="1" customWidth="1"/>
    <col min="6017" max="6020" width="14.36328125" bestFit="1" customWidth="1"/>
    <col min="6021" max="6021" width="12.26953125" customWidth="1"/>
    <col min="6022" max="6022" width="12.453125" bestFit="1" customWidth="1"/>
    <col min="6023" max="6024" width="13.6328125" bestFit="1" customWidth="1"/>
    <col min="6025" max="6025" width="14.36328125" bestFit="1" customWidth="1"/>
    <col min="6026" max="6028" width="13.6328125" bestFit="1" customWidth="1"/>
    <col min="6029" max="6029" width="12.26953125" customWidth="1"/>
    <col min="6030" max="6030" width="10.26953125" customWidth="1"/>
    <col min="6031" max="6033" width="13.6328125" bestFit="1" customWidth="1"/>
    <col min="6034" max="6036" width="14.36328125" bestFit="1" customWidth="1"/>
    <col min="6037" max="6037" width="12.26953125" customWidth="1"/>
    <col min="6038" max="6038" width="9.08984375" customWidth="1"/>
    <col min="6039" max="6041" width="13.6328125" bestFit="1" customWidth="1"/>
    <col min="6042" max="6044" width="14.36328125" bestFit="1" customWidth="1"/>
    <col min="6045" max="6060" width="12.26953125" customWidth="1"/>
    <col min="6061" max="6061" width="12.81640625" customWidth="1"/>
    <col min="6062" max="6062" width="12.26953125" customWidth="1"/>
    <col min="6063" max="6063" width="11.453125" customWidth="1"/>
    <col min="6064" max="6064" width="11.7265625" customWidth="1"/>
    <col min="6065" max="6072" width="12.26953125" customWidth="1"/>
    <col min="6073" max="6075" width="13.6328125" customWidth="1"/>
    <col min="6076" max="6077" width="12.26953125" customWidth="1"/>
    <col min="6078" max="6080" width="13.6328125" customWidth="1"/>
    <col min="6081" max="6082" width="12.26953125" customWidth="1"/>
    <col min="6083" max="6085" width="13.6328125" customWidth="1"/>
    <col min="6086" max="6087" width="12.26953125" customWidth="1"/>
    <col min="6088" max="6090" width="13.6328125" customWidth="1"/>
    <col min="6091" max="6091" width="14.36328125" bestFit="1" customWidth="1"/>
    <col min="6092" max="6092" width="12.26953125" customWidth="1"/>
    <col min="6093" max="6095" width="13.6328125" customWidth="1"/>
    <col min="6096" max="6096" width="14.36328125" bestFit="1" customWidth="1"/>
    <col min="6097" max="6097" width="12.26953125" customWidth="1"/>
    <col min="6098" max="6098" width="10.26953125" customWidth="1"/>
    <col min="6099" max="6100" width="13.6328125" customWidth="1"/>
    <col min="6101" max="6102" width="12.26953125" customWidth="1"/>
    <col min="6103" max="6105" width="13.6328125" customWidth="1"/>
    <col min="6106" max="6106" width="14.36328125" bestFit="1" customWidth="1"/>
    <col min="6107" max="6107" width="12.26953125" customWidth="1"/>
    <col min="6108" max="6110" width="13.6328125" customWidth="1"/>
    <col min="6111" max="6111" width="14.36328125" bestFit="1" customWidth="1"/>
    <col min="6112" max="6112" width="12.26953125" customWidth="1"/>
    <col min="6113" max="6113" width="11.26953125" customWidth="1"/>
    <col min="6114" max="6115" width="13.6328125" customWidth="1"/>
    <col min="6116" max="6116" width="14.36328125" bestFit="1" customWidth="1"/>
    <col min="6117" max="6117" width="12.26953125" customWidth="1"/>
    <col min="6118" max="6118" width="9.08984375" customWidth="1"/>
    <col min="6119" max="6120" width="13.6328125" customWidth="1"/>
    <col min="6121" max="6121" width="13.6328125" bestFit="1" customWidth="1"/>
    <col min="6122" max="6122" width="12.26953125" customWidth="1"/>
    <col min="6123" max="6123" width="6.7265625" customWidth="1"/>
    <col min="6124" max="6125" width="13.6328125" customWidth="1"/>
    <col min="6126" max="6126" width="13.6328125" bestFit="1" customWidth="1"/>
    <col min="6127" max="6127" width="12.26953125" customWidth="1"/>
    <col min="6128" max="6130" width="13.6328125" customWidth="1"/>
    <col min="6131" max="6132" width="12.26953125" customWidth="1"/>
    <col min="6133" max="6135" width="13.6328125" customWidth="1"/>
    <col min="6136" max="6137" width="12.26953125" customWidth="1"/>
    <col min="6138" max="6140" width="13.6328125" customWidth="1"/>
    <col min="6141" max="6141" width="14.36328125" bestFit="1" customWidth="1"/>
    <col min="6142" max="6142" width="12.26953125" customWidth="1"/>
    <col min="6143" max="6145" width="13.6328125" customWidth="1"/>
    <col min="6146" max="6146" width="13.6328125" bestFit="1" customWidth="1"/>
    <col min="6147" max="6147" width="12.26953125" customWidth="1"/>
    <col min="6148" max="6148" width="11.26953125" customWidth="1"/>
    <col min="6149" max="6150" width="13.6328125" customWidth="1"/>
    <col min="6151" max="6151" width="13.6328125" bestFit="1" customWidth="1"/>
    <col min="6152" max="6152" width="12.26953125" customWidth="1"/>
    <col min="6153" max="6153" width="9.08984375" customWidth="1"/>
    <col min="6154" max="6155" width="13.6328125" customWidth="1"/>
    <col min="6156" max="6156" width="14.36328125" bestFit="1" customWidth="1"/>
    <col min="6157" max="6157" width="12.26953125" customWidth="1"/>
    <col min="6158" max="6158" width="13.6328125" bestFit="1" customWidth="1"/>
    <col min="6159" max="6160" width="14.08984375" bestFit="1" customWidth="1"/>
    <col min="6161" max="6165" width="12.26953125" customWidth="1"/>
    <col min="6166" max="6166" width="13.6328125" bestFit="1" customWidth="1"/>
    <col min="6167" max="6168" width="14.08984375" bestFit="1" customWidth="1"/>
    <col min="6169" max="6173" width="12.26953125" customWidth="1"/>
    <col min="6174" max="6174" width="13.7265625" bestFit="1" customWidth="1"/>
    <col min="6175" max="6176" width="14.26953125" bestFit="1" customWidth="1"/>
    <col min="6177" max="6177" width="14.36328125" bestFit="1" customWidth="1"/>
    <col min="6178" max="6181" width="12.26953125" customWidth="1"/>
    <col min="6182" max="6184" width="13.6328125" bestFit="1" customWidth="1"/>
    <col min="6185" max="6186" width="14.36328125" bestFit="1" customWidth="1"/>
    <col min="6187" max="6188" width="13.26953125" bestFit="1" customWidth="1"/>
    <col min="6189" max="6189" width="12.26953125" customWidth="1"/>
    <col min="6190" max="6192" width="13.6328125" bestFit="1" customWidth="1"/>
    <col min="6193" max="6195" width="14.36328125" bestFit="1" customWidth="1"/>
    <col min="6196" max="6197" width="12.26953125" customWidth="1"/>
    <col min="6198" max="6198" width="10.26953125" customWidth="1"/>
    <col min="6199" max="6200" width="13.6328125" bestFit="1" customWidth="1"/>
    <col min="6201" max="6205" width="12.26953125" customWidth="1"/>
    <col min="6206" max="6206" width="13.6328125" bestFit="1" customWidth="1"/>
    <col min="6207" max="6207" width="14.08984375" bestFit="1" customWidth="1"/>
    <col min="6208" max="6208" width="13.6328125" bestFit="1" customWidth="1"/>
    <col min="6209" max="6213" width="12.26953125" customWidth="1"/>
    <col min="6214" max="6214" width="13.6328125" bestFit="1" customWidth="1"/>
    <col min="6215" max="6216" width="14.08984375" bestFit="1" customWidth="1"/>
    <col min="6217" max="6221" width="12.26953125" customWidth="1"/>
    <col min="6222" max="6222" width="13.6328125" bestFit="1" customWidth="1"/>
    <col min="6223" max="6224" width="14.08984375" bestFit="1" customWidth="1"/>
    <col min="6225" max="6229" width="12.26953125" customWidth="1"/>
    <col min="6230" max="6232" width="13.6328125" bestFit="1" customWidth="1"/>
    <col min="6233" max="6233" width="14.36328125" bestFit="1" customWidth="1"/>
    <col min="6234" max="6234" width="13.26953125" bestFit="1" customWidth="1"/>
    <col min="6235" max="6236" width="14.36328125" bestFit="1" customWidth="1"/>
    <col min="6237" max="6237" width="12.26953125" customWidth="1"/>
    <col min="6238" max="6238" width="12.453125" bestFit="1" customWidth="1"/>
    <col min="6239" max="6241" width="13.6328125" bestFit="1" customWidth="1"/>
    <col min="6242" max="6244" width="14.36328125" bestFit="1" customWidth="1"/>
    <col min="6245" max="6245" width="12.26953125" customWidth="1"/>
    <col min="6246" max="6246" width="10.26953125" customWidth="1"/>
    <col min="6247" max="6249" width="13.6328125" bestFit="1" customWidth="1"/>
    <col min="6250" max="6250" width="12.453125" bestFit="1" customWidth="1"/>
    <col min="6251" max="6252" width="13.6328125" bestFit="1" customWidth="1"/>
    <col min="6253" max="6253" width="12.26953125" customWidth="1"/>
    <col min="6254" max="6254" width="13.6328125" bestFit="1" customWidth="1"/>
    <col min="6255" max="6256" width="14.08984375" bestFit="1" customWidth="1"/>
    <col min="6257" max="6261" width="12.26953125" customWidth="1"/>
    <col min="6262" max="6262" width="13.6328125" bestFit="1" customWidth="1"/>
    <col min="6263" max="6264" width="14.08984375" bestFit="1" customWidth="1"/>
    <col min="6265" max="6265" width="12.26953125" customWidth="1"/>
    <col min="6266" max="6266" width="13.26953125" bestFit="1" customWidth="1"/>
    <col min="6267" max="6268" width="14.36328125" bestFit="1" customWidth="1"/>
    <col min="6269" max="6269" width="12.26953125" customWidth="1"/>
    <col min="6270" max="6270" width="13.6328125" bestFit="1" customWidth="1"/>
    <col min="6271" max="6272" width="14.08984375" bestFit="1" customWidth="1"/>
    <col min="6273" max="6276" width="14.36328125" bestFit="1" customWidth="1"/>
    <col min="6277" max="6277" width="12.26953125" customWidth="1"/>
    <col min="6278" max="6278" width="12.453125" bestFit="1" customWidth="1"/>
    <col min="6279" max="6280" width="13.6328125" bestFit="1" customWidth="1"/>
    <col min="6281" max="6281" width="14.36328125" bestFit="1" customWidth="1"/>
    <col min="6282" max="6284" width="13.6328125" bestFit="1" customWidth="1"/>
    <col min="6285" max="6285" width="12.26953125" customWidth="1"/>
    <col min="6286" max="6286" width="10.26953125" customWidth="1"/>
    <col min="6287" max="6289" width="13.6328125" bestFit="1" customWidth="1"/>
    <col min="6290" max="6292" width="14.36328125" bestFit="1" customWidth="1"/>
    <col min="6293" max="6293" width="12.26953125" customWidth="1"/>
    <col min="6294" max="6294" width="9.08984375" customWidth="1"/>
    <col min="6295" max="6297" width="13.6328125" bestFit="1" customWidth="1"/>
    <col min="6298" max="6300" width="14.36328125" bestFit="1" customWidth="1"/>
    <col min="6301" max="6316" width="12.26953125" customWidth="1"/>
    <col min="6317" max="6317" width="12.81640625" customWidth="1"/>
    <col min="6318" max="6318" width="12.26953125" customWidth="1"/>
    <col min="6319" max="6319" width="11.453125" customWidth="1"/>
    <col min="6320" max="6320" width="11.7265625" customWidth="1"/>
    <col min="6321" max="6328" width="12.26953125" customWidth="1"/>
    <col min="6329" max="6331" width="13.6328125" customWidth="1"/>
    <col min="6332" max="6333" width="12.26953125" customWidth="1"/>
    <col min="6334" max="6336" width="13.6328125" customWidth="1"/>
    <col min="6337" max="6338" width="12.26953125" customWidth="1"/>
    <col min="6339" max="6341" width="13.6328125" customWidth="1"/>
    <col min="6342" max="6343" width="12.26953125" customWidth="1"/>
    <col min="6344" max="6346" width="13.6328125" customWidth="1"/>
    <col min="6347" max="6347" width="14.36328125" bestFit="1" customWidth="1"/>
    <col min="6348" max="6348" width="12.26953125" customWidth="1"/>
    <col min="6349" max="6351" width="13.6328125" customWidth="1"/>
    <col min="6352" max="6352" width="14.36328125" bestFit="1" customWidth="1"/>
    <col min="6353" max="6353" width="12.26953125" customWidth="1"/>
    <col min="6354" max="6354" width="10.26953125" customWidth="1"/>
    <col min="6355" max="6356" width="13.6328125" customWidth="1"/>
    <col min="6357" max="6358" width="12.26953125" customWidth="1"/>
    <col min="6359" max="6361" width="13.6328125" customWidth="1"/>
    <col min="6362" max="6362" width="14.36328125" bestFit="1" customWidth="1"/>
    <col min="6363" max="6363" width="12.26953125" customWidth="1"/>
    <col min="6364" max="6366" width="13.6328125" customWidth="1"/>
    <col min="6367" max="6367" width="14.36328125" bestFit="1" customWidth="1"/>
    <col min="6368" max="6368" width="12.26953125" customWidth="1"/>
    <col min="6369" max="6369" width="11.26953125" customWidth="1"/>
    <col min="6370" max="6371" width="13.6328125" customWidth="1"/>
    <col min="6372" max="6372" width="14.36328125" bestFit="1" customWidth="1"/>
    <col min="6373" max="6373" width="12.26953125" customWidth="1"/>
    <col min="6374" max="6374" width="9.08984375" customWidth="1"/>
    <col min="6375" max="6376" width="13.6328125" customWidth="1"/>
    <col min="6377" max="6377" width="13.6328125" bestFit="1" customWidth="1"/>
    <col min="6378" max="6378" width="12.26953125" customWidth="1"/>
    <col min="6379" max="6379" width="6.7265625" customWidth="1"/>
    <col min="6380" max="6381" width="13.6328125" customWidth="1"/>
    <col min="6382" max="6382" width="13.6328125" bestFit="1" customWidth="1"/>
    <col min="6383" max="6383" width="12.26953125" customWidth="1"/>
    <col min="6384" max="6386" width="13.6328125" customWidth="1"/>
    <col min="6387" max="6388" width="12.26953125" customWidth="1"/>
    <col min="6389" max="6391" width="13.6328125" customWidth="1"/>
    <col min="6392" max="6393" width="12.26953125" customWidth="1"/>
    <col min="6394" max="6396" width="13.6328125" customWidth="1"/>
    <col min="6397" max="6397" width="14.36328125" bestFit="1" customWidth="1"/>
    <col min="6398" max="6398" width="12.26953125" customWidth="1"/>
    <col min="6399" max="6401" width="13.6328125" customWidth="1"/>
    <col min="6402" max="6402" width="13.6328125" bestFit="1" customWidth="1"/>
    <col min="6403" max="6403" width="12.26953125" customWidth="1"/>
    <col min="6404" max="6404" width="11.26953125" customWidth="1"/>
    <col min="6405" max="6406" width="13.6328125" customWidth="1"/>
    <col min="6407" max="6407" width="13.6328125" bestFit="1" customWidth="1"/>
    <col min="6408" max="6408" width="12.26953125" customWidth="1"/>
    <col min="6409" max="6409" width="9.08984375" customWidth="1"/>
    <col min="6410" max="6411" width="13.6328125" customWidth="1"/>
    <col min="6412" max="6412" width="14.36328125" bestFit="1" customWidth="1"/>
    <col min="6413" max="6413" width="12.26953125" customWidth="1"/>
    <col min="6414" max="6414" width="13.6328125" bestFit="1" customWidth="1"/>
    <col min="6415" max="6416" width="14.08984375" bestFit="1" customWidth="1"/>
    <col min="6417" max="6421" width="12.26953125" customWidth="1"/>
    <col min="6422" max="6422" width="13.6328125" bestFit="1" customWidth="1"/>
    <col min="6423" max="6424" width="14.08984375" bestFit="1" customWidth="1"/>
    <col min="6425" max="6429" width="12.26953125" customWidth="1"/>
    <col min="6430" max="6430" width="13.7265625" bestFit="1" customWidth="1"/>
    <col min="6431" max="6432" width="14.26953125" bestFit="1" customWidth="1"/>
    <col min="6433" max="6433" width="14.36328125" bestFit="1" customWidth="1"/>
    <col min="6434" max="6437" width="12.26953125" customWidth="1"/>
    <col min="6438" max="6440" width="13.6328125" bestFit="1" customWidth="1"/>
    <col min="6441" max="6442" width="14.36328125" bestFit="1" customWidth="1"/>
    <col min="6443" max="6444" width="13.26953125" bestFit="1" customWidth="1"/>
    <col min="6445" max="6445" width="12.26953125" customWidth="1"/>
    <col min="6446" max="6448" width="13.6328125" bestFit="1" customWidth="1"/>
    <col min="6449" max="6451" width="14.36328125" bestFit="1" customWidth="1"/>
    <col min="6452" max="6453" width="12.26953125" customWidth="1"/>
    <col min="6454" max="6454" width="10.26953125" customWidth="1"/>
    <col min="6455" max="6456" width="13.6328125" bestFit="1" customWidth="1"/>
    <col min="6457" max="6461" width="12.26953125" customWidth="1"/>
    <col min="6462" max="6462" width="13.6328125" bestFit="1" customWidth="1"/>
    <col min="6463" max="6463" width="14.08984375" bestFit="1" customWidth="1"/>
    <col min="6464" max="6464" width="13.6328125" bestFit="1" customWidth="1"/>
    <col min="6465" max="6469" width="12.26953125" customWidth="1"/>
    <col min="6470" max="6470" width="13.6328125" bestFit="1" customWidth="1"/>
    <col min="6471" max="6472" width="14.08984375" bestFit="1" customWidth="1"/>
    <col min="6473" max="6477" width="12.26953125" customWidth="1"/>
    <col min="6478" max="6478" width="13.6328125" bestFit="1" customWidth="1"/>
    <col min="6479" max="6480" width="14.08984375" bestFit="1" customWidth="1"/>
    <col min="6481" max="6485" width="12.26953125" customWidth="1"/>
    <col min="6486" max="6488" width="13.6328125" bestFit="1" customWidth="1"/>
    <col min="6489" max="6489" width="14.36328125" bestFit="1" customWidth="1"/>
    <col min="6490" max="6490" width="13.26953125" bestFit="1" customWidth="1"/>
    <col min="6491" max="6492" width="14.36328125" bestFit="1" customWidth="1"/>
    <col min="6493" max="6493" width="12.26953125" customWidth="1"/>
    <col min="6494" max="6494" width="12.453125" bestFit="1" customWidth="1"/>
    <col min="6495" max="6497" width="13.6328125" bestFit="1" customWidth="1"/>
    <col min="6498" max="6500" width="14.36328125" bestFit="1" customWidth="1"/>
    <col min="6501" max="6501" width="12.26953125" customWidth="1"/>
    <col min="6502" max="6502" width="10.26953125" customWidth="1"/>
    <col min="6503" max="6505" width="13.6328125" bestFit="1" customWidth="1"/>
    <col min="6506" max="6506" width="12.453125" bestFit="1" customWidth="1"/>
    <col min="6507" max="6508" width="13.6328125" bestFit="1" customWidth="1"/>
    <col min="6509" max="6509" width="12.26953125" customWidth="1"/>
    <col min="6510" max="6510" width="13.6328125" bestFit="1" customWidth="1"/>
    <col min="6511" max="6512" width="14.08984375" bestFit="1" customWidth="1"/>
    <col min="6513" max="6517" width="12.26953125" customWidth="1"/>
    <col min="6518" max="6518" width="13.6328125" bestFit="1" customWidth="1"/>
    <col min="6519" max="6520" width="14.08984375" bestFit="1" customWidth="1"/>
    <col min="6521" max="6521" width="12.26953125" customWidth="1"/>
    <col min="6522" max="6522" width="13.26953125" bestFit="1" customWidth="1"/>
    <col min="6523" max="6524" width="14.36328125" bestFit="1" customWidth="1"/>
    <col min="6525" max="6525" width="12.26953125" customWidth="1"/>
    <col min="6526" max="6526" width="13.6328125" bestFit="1" customWidth="1"/>
    <col min="6527" max="6528" width="14.08984375" bestFit="1" customWidth="1"/>
    <col min="6529" max="6532" width="14.36328125" bestFit="1" customWidth="1"/>
    <col min="6533" max="6533" width="12.26953125" customWidth="1"/>
    <col min="6534" max="6534" width="12.453125" bestFit="1" customWidth="1"/>
    <col min="6535" max="6536" width="13.6328125" bestFit="1" customWidth="1"/>
    <col min="6537" max="6537" width="14.36328125" bestFit="1" customWidth="1"/>
    <col min="6538" max="6540" width="13.6328125" bestFit="1" customWidth="1"/>
    <col min="6541" max="6541" width="12.26953125" customWidth="1"/>
    <col min="6542" max="6542" width="10.26953125" customWidth="1"/>
    <col min="6543" max="6545" width="13.6328125" bestFit="1" customWidth="1"/>
    <col min="6546" max="6548" width="14.36328125" bestFit="1" customWidth="1"/>
    <col min="6549" max="6549" width="12.26953125" customWidth="1"/>
    <col min="6550" max="6550" width="9.08984375" customWidth="1"/>
    <col min="6551" max="6553" width="13.6328125" bestFit="1" customWidth="1"/>
    <col min="6554" max="6556" width="14.36328125" bestFit="1" customWidth="1"/>
    <col min="6557" max="6572" width="12.26953125" customWidth="1"/>
    <col min="6573" max="6573" width="12.81640625" customWidth="1"/>
    <col min="6574" max="6574" width="12.26953125" customWidth="1"/>
    <col min="6575" max="6575" width="11.453125" customWidth="1"/>
    <col min="6576" max="6576" width="11.7265625" customWidth="1"/>
    <col min="6577" max="6584" width="12.26953125" customWidth="1"/>
    <col min="6585" max="6587" width="13.6328125" customWidth="1"/>
    <col min="6588" max="6589" width="12.26953125" customWidth="1"/>
    <col min="6590" max="6592" width="13.6328125" customWidth="1"/>
    <col min="6593" max="6594" width="12.26953125" customWidth="1"/>
    <col min="6595" max="6597" width="13.6328125" customWidth="1"/>
    <col min="6598" max="6599" width="12.26953125" customWidth="1"/>
    <col min="6600" max="6602" width="13.6328125" customWidth="1"/>
    <col min="6603" max="6603" width="14.36328125" bestFit="1" customWidth="1"/>
    <col min="6604" max="6604" width="12.26953125" customWidth="1"/>
    <col min="6605" max="6607" width="13.6328125" customWidth="1"/>
    <col min="6608" max="6608" width="14.36328125" bestFit="1" customWidth="1"/>
    <col min="6609" max="6609" width="12.26953125" customWidth="1"/>
    <col min="6610" max="6610" width="10.26953125" customWidth="1"/>
    <col min="6611" max="6612" width="13.6328125" customWidth="1"/>
    <col min="6613" max="6614" width="12.26953125" customWidth="1"/>
    <col min="6615" max="6617" width="13.6328125" customWidth="1"/>
    <col min="6618" max="6618" width="14.36328125" bestFit="1" customWidth="1"/>
    <col min="6619" max="6619" width="12.26953125" customWidth="1"/>
    <col min="6620" max="6622" width="13.6328125" customWidth="1"/>
    <col min="6623" max="6623" width="14.36328125" bestFit="1" customWidth="1"/>
    <col min="6624" max="6624" width="12.26953125" customWidth="1"/>
    <col min="6625" max="6625" width="11.26953125" customWidth="1"/>
    <col min="6626" max="6627" width="13.6328125" customWidth="1"/>
    <col min="6628" max="6628" width="14.36328125" bestFit="1" customWidth="1"/>
    <col min="6629" max="6629" width="12.26953125" customWidth="1"/>
    <col min="6630" max="6630" width="9.08984375" customWidth="1"/>
    <col min="6631" max="6632" width="13.6328125" customWidth="1"/>
    <col min="6633" max="6633" width="13.6328125" bestFit="1" customWidth="1"/>
    <col min="6634" max="6634" width="12.26953125" customWidth="1"/>
    <col min="6635" max="6635" width="6.7265625" customWidth="1"/>
    <col min="6636" max="6637" width="13.6328125" customWidth="1"/>
    <col min="6638" max="6638" width="13.6328125" bestFit="1" customWidth="1"/>
    <col min="6639" max="6639" width="12.26953125" customWidth="1"/>
    <col min="6640" max="6642" width="13.6328125" customWidth="1"/>
    <col min="6643" max="6644" width="12.26953125" customWidth="1"/>
    <col min="6645" max="6647" width="13.6328125" customWidth="1"/>
    <col min="6648" max="6649" width="12.26953125" customWidth="1"/>
    <col min="6650" max="6652" width="13.6328125" customWidth="1"/>
    <col min="6653" max="6653" width="14.36328125" bestFit="1" customWidth="1"/>
    <col min="6654" max="6654" width="12.26953125" customWidth="1"/>
    <col min="6655" max="6657" width="13.6328125" customWidth="1"/>
    <col min="6658" max="6658" width="13.6328125" bestFit="1" customWidth="1"/>
    <col min="6659" max="6659" width="12.26953125" customWidth="1"/>
    <col min="6660" max="6660" width="11.26953125" customWidth="1"/>
    <col min="6661" max="6662" width="13.6328125" customWidth="1"/>
    <col min="6663" max="6663" width="13.6328125" bestFit="1" customWidth="1"/>
    <col min="6664" max="6664" width="12.26953125" customWidth="1"/>
    <col min="6665" max="6665" width="9.08984375" customWidth="1"/>
    <col min="6666" max="6667" width="13.6328125" customWidth="1"/>
    <col min="6668" max="6668" width="14.36328125" bestFit="1" customWidth="1"/>
    <col min="6669" max="6669" width="12.26953125" customWidth="1"/>
    <col min="6670" max="6670" width="13.6328125" bestFit="1" customWidth="1"/>
    <col min="6671" max="6672" width="14.08984375" bestFit="1" customWidth="1"/>
    <col min="6673" max="6677" width="12.26953125" customWidth="1"/>
    <col min="6678" max="6678" width="13.6328125" bestFit="1" customWidth="1"/>
    <col min="6679" max="6680" width="14.08984375" bestFit="1" customWidth="1"/>
    <col min="6681" max="6685" width="12.26953125" customWidth="1"/>
    <col min="6686" max="6686" width="13.7265625" bestFit="1" customWidth="1"/>
    <col min="6687" max="6688" width="14.26953125" bestFit="1" customWidth="1"/>
    <col min="6689" max="6689" width="14.36328125" bestFit="1" customWidth="1"/>
    <col min="6690" max="6693" width="12.26953125" customWidth="1"/>
    <col min="6694" max="6696" width="13.6328125" bestFit="1" customWidth="1"/>
    <col min="6697" max="6698" width="14.36328125" bestFit="1" customWidth="1"/>
    <col min="6699" max="6700" width="13.26953125" bestFit="1" customWidth="1"/>
    <col min="6701" max="6701" width="12.26953125" customWidth="1"/>
    <col min="6702" max="6704" width="13.6328125" bestFit="1" customWidth="1"/>
    <col min="6705" max="6707" width="14.36328125" bestFit="1" customWidth="1"/>
    <col min="6708" max="6709" width="12.26953125" customWidth="1"/>
    <col min="6710" max="6710" width="10.26953125" customWidth="1"/>
    <col min="6711" max="6712" width="13.6328125" bestFit="1" customWidth="1"/>
    <col min="6713" max="6717" width="12.26953125" customWidth="1"/>
    <col min="6718" max="6718" width="13.6328125" bestFit="1" customWidth="1"/>
    <col min="6719" max="6719" width="14.08984375" bestFit="1" customWidth="1"/>
    <col min="6720" max="6720" width="13.6328125" bestFit="1" customWidth="1"/>
    <col min="6721" max="6725" width="12.26953125" customWidth="1"/>
    <col min="6726" max="6726" width="13.6328125" bestFit="1" customWidth="1"/>
    <col min="6727" max="6728" width="14.08984375" bestFit="1" customWidth="1"/>
    <col min="6729" max="6733" width="12.26953125" customWidth="1"/>
    <col min="6734" max="6734" width="13.6328125" bestFit="1" customWidth="1"/>
    <col min="6735" max="6736" width="14.08984375" bestFit="1" customWidth="1"/>
    <col min="6737" max="6741" width="12.26953125" customWidth="1"/>
    <col min="6742" max="6744" width="13.6328125" bestFit="1" customWidth="1"/>
    <col min="6745" max="6745" width="14.36328125" bestFit="1" customWidth="1"/>
    <col min="6746" max="6746" width="13.26953125" bestFit="1" customWidth="1"/>
    <col min="6747" max="6748" width="14.36328125" bestFit="1" customWidth="1"/>
    <col min="6749" max="6749" width="12.26953125" customWidth="1"/>
    <col min="6750" max="6750" width="12.453125" bestFit="1" customWidth="1"/>
    <col min="6751" max="6753" width="13.6328125" bestFit="1" customWidth="1"/>
    <col min="6754" max="6756" width="14.36328125" bestFit="1" customWidth="1"/>
    <col min="6757" max="6757" width="12.26953125" customWidth="1"/>
    <col min="6758" max="6758" width="10.26953125" customWidth="1"/>
    <col min="6759" max="6761" width="13.6328125" bestFit="1" customWidth="1"/>
    <col min="6762" max="6762" width="12.453125" bestFit="1" customWidth="1"/>
    <col min="6763" max="6764" width="13.6328125" bestFit="1" customWidth="1"/>
    <col min="6765" max="6765" width="12.26953125" customWidth="1"/>
    <col min="6766" max="6766" width="13.6328125" bestFit="1" customWidth="1"/>
    <col min="6767" max="6768" width="14.08984375" bestFit="1" customWidth="1"/>
    <col min="6769" max="6773" width="12.26953125" customWidth="1"/>
    <col min="6774" max="6774" width="13.6328125" bestFit="1" customWidth="1"/>
    <col min="6775" max="6776" width="14.08984375" bestFit="1" customWidth="1"/>
    <col min="6777" max="6777" width="12.26953125" customWidth="1"/>
    <col min="6778" max="6778" width="13.26953125" bestFit="1" customWidth="1"/>
    <col min="6779" max="6780" width="14.36328125" bestFit="1" customWidth="1"/>
    <col min="6781" max="6781" width="12.26953125" customWidth="1"/>
    <col min="6782" max="6782" width="13.6328125" bestFit="1" customWidth="1"/>
    <col min="6783" max="6784" width="14.08984375" bestFit="1" customWidth="1"/>
    <col min="6785" max="6788" width="14.36328125" bestFit="1" customWidth="1"/>
    <col min="6789" max="6789" width="12.26953125" customWidth="1"/>
    <col min="6790" max="6790" width="12.453125" bestFit="1" customWidth="1"/>
    <col min="6791" max="6792" width="13.6328125" bestFit="1" customWidth="1"/>
    <col min="6793" max="6793" width="14.36328125" bestFit="1" customWidth="1"/>
    <col min="6794" max="6796" width="13.6328125" bestFit="1" customWidth="1"/>
    <col min="6797" max="6797" width="12.26953125" customWidth="1"/>
    <col min="6798" max="6798" width="10.26953125" customWidth="1"/>
    <col min="6799" max="6801" width="13.6328125" bestFit="1" customWidth="1"/>
    <col min="6802" max="6804" width="14.36328125" bestFit="1" customWidth="1"/>
    <col min="6805" max="6805" width="12.26953125" customWidth="1"/>
    <col min="6806" max="6806" width="9.08984375" customWidth="1"/>
    <col min="6807" max="6809" width="13.6328125" bestFit="1" customWidth="1"/>
    <col min="6810" max="6812" width="14.36328125" bestFit="1" customWidth="1"/>
    <col min="6813" max="6828" width="12.26953125" customWidth="1"/>
    <col min="6829" max="6829" width="12.81640625" customWidth="1"/>
    <col min="6830" max="6830" width="12.26953125" customWidth="1"/>
    <col min="6831" max="6831" width="11.453125" customWidth="1"/>
    <col min="6832" max="6832" width="11.7265625" customWidth="1"/>
    <col min="6833" max="6840" width="12.26953125" customWidth="1"/>
    <col min="6841" max="6843" width="13.6328125" customWidth="1"/>
    <col min="6844" max="6845" width="12.26953125" customWidth="1"/>
    <col min="6846" max="6848" width="13.6328125" customWidth="1"/>
    <col min="6849" max="6850" width="12.26953125" customWidth="1"/>
    <col min="6851" max="6853" width="13.6328125" customWidth="1"/>
    <col min="6854" max="6855" width="12.26953125" customWidth="1"/>
    <col min="6856" max="6858" width="13.6328125" customWidth="1"/>
    <col min="6859" max="6859" width="14.36328125" bestFit="1" customWidth="1"/>
    <col min="6860" max="6860" width="12.26953125" customWidth="1"/>
    <col min="6861" max="6863" width="13.6328125" customWidth="1"/>
    <col min="6864" max="6864" width="14.36328125" bestFit="1" customWidth="1"/>
    <col min="6865" max="6865" width="12.26953125" customWidth="1"/>
    <col min="6866" max="6866" width="10.26953125" customWidth="1"/>
    <col min="6867" max="6868" width="13.6328125" customWidth="1"/>
    <col min="6869" max="6870" width="12.26953125" customWidth="1"/>
    <col min="6871" max="6873" width="13.6328125" customWidth="1"/>
    <col min="6874" max="6874" width="14.36328125" bestFit="1" customWidth="1"/>
    <col min="6875" max="6875" width="12.26953125" customWidth="1"/>
    <col min="6876" max="6878" width="13.6328125" customWidth="1"/>
    <col min="6879" max="6879" width="14.36328125" bestFit="1" customWidth="1"/>
    <col min="6880" max="6880" width="12.26953125" customWidth="1"/>
    <col min="6881" max="6881" width="11.26953125" customWidth="1"/>
    <col min="6882" max="6883" width="13.6328125" customWidth="1"/>
    <col min="6884" max="6884" width="14.36328125" bestFit="1" customWidth="1"/>
    <col min="6885" max="6885" width="12.26953125" customWidth="1"/>
    <col min="6886" max="6886" width="9.08984375" customWidth="1"/>
    <col min="6887" max="6888" width="13.6328125" customWidth="1"/>
    <col min="6889" max="6889" width="13.6328125" bestFit="1" customWidth="1"/>
    <col min="6890" max="6890" width="12.26953125" customWidth="1"/>
    <col min="6891" max="6891" width="6.7265625" customWidth="1"/>
    <col min="6892" max="6893" width="13.6328125" customWidth="1"/>
    <col min="6894" max="6894" width="13.6328125" bestFit="1" customWidth="1"/>
    <col min="6895" max="6895" width="12.26953125" customWidth="1"/>
    <col min="6896" max="6898" width="13.6328125" customWidth="1"/>
    <col min="6899" max="6900" width="12.26953125" customWidth="1"/>
    <col min="6901" max="6903" width="13.6328125" customWidth="1"/>
    <col min="6904" max="6905" width="12.26953125" customWidth="1"/>
    <col min="6906" max="6908" width="13.6328125" customWidth="1"/>
    <col min="6909" max="6909" width="14.36328125" bestFit="1" customWidth="1"/>
    <col min="6910" max="6910" width="12.26953125" customWidth="1"/>
    <col min="6911" max="6913" width="13.6328125" customWidth="1"/>
    <col min="6914" max="6914" width="13.6328125" bestFit="1" customWidth="1"/>
    <col min="6915" max="6915" width="12.26953125" customWidth="1"/>
    <col min="6916" max="6916" width="11.26953125" customWidth="1"/>
    <col min="6917" max="6918" width="13.6328125" customWidth="1"/>
    <col min="6919" max="6919" width="13.6328125" bestFit="1" customWidth="1"/>
    <col min="6920" max="6920" width="12.26953125" customWidth="1"/>
    <col min="6921" max="6921" width="9.08984375" customWidth="1"/>
    <col min="6922" max="6923" width="13.6328125" customWidth="1"/>
    <col min="6924" max="6924" width="14.36328125" bestFit="1" customWidth="1"/>
    <col min="6925" max="6925" width="12.26953125" customWidth="1"/>
    <col min="6926" max="6926" width="13.6328125" bestFit="1" customWidth="1"/>
    <col min="6927" max="6928" width="14.08984375" bestFit="1" customWidth="1"/>
    <col min="6929" max="6933" width="12.26953125" customWidth="1"/>
    <col min="6934" max="6934" width="13.6328125" bestFit="1" customWidth="1"/>
    <col min="6935" max="6936" width="14.08984375" bestFit="1" customWidth="1"/>
    <col min="6937" max="6941" width="12.26953125" customWidth="1"/>
    <col min="6942" max="6942" width="13.7265625" bestFit="1" customWidth="1"/>
    <col min="6943" max="6944" width="14.26953125" bestFit="1" customWidth="1"/>
    <col min="6945" max="6945" width="14.36328125" bestFit="1" customWidth="1"/>
    <col min="6946" max="6949" width="12.26953125" customWidth="1"/>
    <col min="6950" max="6952" width="13.6328125" bestFit="1" customWidth="1"/>
    <col min="6953" max="6954" width="14.36328125" bestFit="1" customWidth="1"/>
    <col min="6955" max="6956" width="13.26953125" bestFit="1" customWidth="1"/>
    <col min="6957" max="6957" width="12.26953125" customWidth="1"/>
    <col min="6958" max="6960" width="13.6328125" bestFit="1" customWidth="1"/>
    <col min="6961" max="6963" width="14.36328125" bestFit="1" customWidth="1"/>
    <col min="6964" max="6965" width="12.26953125" customWidth="1"/>
    <col min="6966" max="6966" width="10.26953125" customWidth="1"/>
    <col min="6967" max="6968" width="13.6328125" bestFit="1" customWidth="1"/>
    <col min="6969" max="6973" width="12.26953125" customWidth="1"/>
    <col min="6974" max="6974" width="13.6328125" bestFit="1" customWidth="1"/>
    <col min="6975" max="6975" width="14.08984375" bestFit="1" customWidth="1"/>
    <col min="6976" max="6976" width="13.6328125" bestFit="1" customWidth="1"/>
    <col min="6977" max="6981" width="12.26953125" customWidth="1"/>
    <col min="6982" max="6982" width="13.6328125" bestFit="1" customWidth="1"/>
    <col min="6983" max="6984" width="14.08984375" bestFit="1" customWidth="1"/>
    <col min="6985" max="6989" width="12.26953125" customWidth="1"/>
    <col min="6990" max="6990" width="13.6328125" bestFit="1" customWidth="1"/>
    <col min="6991" max="6992" width="14.08984375" bestFit="1" customWidth="1"/>
    <col min="6993" max="6997" width="12.26953125" customWidth="1"/>
    <col min="6998" max="7000" width="13.6328125" bestFit="1" customWidth="1"/>
    <col min="7001" max="7001" width="14.36328125" bestFit="1" customWidth="1"/>
    <col min="7002" max="7002" width="13.26953125" bestFit="1" customWidth="1"/>
    <col min="7003" max="7004" width="14.36328125" bestFit="1" customWidth="1"/>
    <col min="7005" max="7005" width="12.26953125" customWidth="1"/>
    <col min="7006" max="7006" width="12.453125" bestFit="1" customWidth="1"/>
    <col min="7007" max="7009" width="13.6328125" bestFit="1" customWidth="1"/>
    <col min="7010" max="7012" width="14.36328125" bestFit="1" customWidth="1"/>
    <col min="7013" max="7013" width="12.26953125" customWidth="1"/>
    <col min="7014" max="7014" width="10.26953125" customWidth="1"/>
    <col min="7015" max="7017" width="13.6328125" bestFit="1" customWidth="1"/>
    <col min="7018" max="7018" width="12.453125" bestFit="1" customWidth="1"/>
    <col min="7019" max="7020" width="13.6328125" bestFit="1" customWidth="1"/>
    <col min="7021" max="7021" width="12.26953125" customWidth="1"/>
    <col min="7022" max="7022" width="13.6328125" bestFit="1" customWidth="1"/>
    <col min="7023" max="7024" width="14.08984375" bestFit="1" customWidth="1"/>
    <col min="7025" max="7029" width="12.26953125" customWidth="1"/>
    <col min="7030" max="7030" width="13.6328125" bestFit="1" customWidth="1"/>
    <col min="7031" max="7032" width="14.08984375" bestFit="1" customWidth="1"/>
    <col min="7033" max="7033" width="12.26953125" customWidth="1"/>
    <col min="7034" max="7034" width="13.26953125" bestFit="1" customWidth="1"/>
    <col min="7035" max="7036" width="14.36328125" bestFit="1" customWidth="1"/>
    <col min="7037" max="7037" width="12.26953125" customWidth="1"/>
    <col min="7038" max="7038" width="13.6328125" bestFit="1" customWidth="1"/>
    <col min="7039" max="7040" width="14.08984375" bestFit="1" customWidth="1"/>
    <col min="7041" max="7044" width="14.36328125" bestFit="1" customWidth="1"/>
    <col min="7045" max="7045" width="12.26953125" customWidth="1"/>
    <col min="7046" max="7046" width="12.453125" bestFit="1" customWidth="1"/>
    <col min="7047" max="7048" width="13.6328125" bestFit="1" customWidth="1"/>
    <col min="7049" max="7049" width="14.36328125" bestFit="1" customWidth="1"/>
    <col min="7050" max="7052" width="13.6328125" bestFit="1" customWidth="1"/>
    <col min="7053" max="7053" width="12.26953125" customWidth="1"/>
    <col min="7054" max="7054" width="10.26953125" customWidth="1"/>
    <col min="7055" max="7057" width="13.6328125" bestFit="1" customWidth="1"/>
    <col min="7058" max="7060" width="14.36328125" bestFit="1" customWidth="1"/>
    <col min="7061" max="7061" width="12.26953125" customWidth="1"/>
    <col min="7062" max="7062" width="9.08984375" customWidth="1"/>
    <col min="7063" max="7065" width="13.6328125" bestFit="1" customWidth="1"/>
    <col min="7066" max="7068" width="14.36328125" bestFit="1" customWidth="1"/>
    <col min="7069" max="7084" width="12.26953125" customWidth="1"/>
    <col min="7085" max="7085" width="12.81640625" customWidth="1"/>
    <col min="7086" max="7086" width="12.26953125" customWidth="1"/>
    <col min="7087" max="7087" width="11.453125" customWidth="1"/>
    <col min="7088" max="7088" width="11.7265625" customWidth="1"/>
    <col min="7089" max="7096" width="12.26953125" customWidth="1"/>
    <col min="7097" max="7099" width="13.6328125" customWidth="1"/>
    <col min="7100" max="7101" width="12.26953125" customWidth="1"/>
    <col min="7102" max="7104" width="13.6328125" customWidth="1"/>
    <col min="7105" max="7106" width="12.26953125" customWidth="1"/>
    <col min="7107" max="7109" width="13.6328125" customWidth="1"/>
    <col min="7110" max="7111" width="12.26953125" customWidth="1"/>
    <col min="7112" max="7114" width="13.6328125" customWidth="1"/>
    <col min="7115" max="7115" width="14.36328125" bestFit="1" customWidth="1"/>
    <col min="7116" max="7116" width="12.26953125" customWidth="1"/>
    <col min="7117" max="7119" width="13.6328125" customWidth="1"/>
    <col min="7120" max="7120" width="14.36328125" bestFit="1" customWidth="1"/>
    <col min="7121" max="7121" width="12.26953125" customWidth="1"/>
    <col min="7122" max="7122" width="10.26953125" customWidth="1"/>
    <col min="7123" max="7124" width="13.6328125" customWidth="1"/>
    <col min="7125" max="7126" width="12.26953125" customWidth="1"/>
    <col min="7127" max="7129" width="13.6328125" customWidth="1"/>
    <col min="7130" max="7130" width="14.36328125" bestFit="1" customWidth="1"/>
    <col min="7131" max="7131" width="12.26953125" customWidth="1"/>
    <col min="7132" max="7134" width="13.6328125" customWidth="1"/>
    <col min="7135" max="7135" width="14.36328125" bestFit="1" customWidth="1"/>
    <col min="7136" max="7136" width="12.26953125" customWidth="1"/>
    <col min="7137" max="7137" width="11.26953125" customWidth="1"/>
    <col min="7138" max="7139" width="13.6328125" customWidth="1"/>
    <col min="7140" max="7140" width="14.36328125" bestFit="1" customWidth="1"/>
    <col min="7141" max="7141" width="12.26953125" customWidth="1"/>
    <col min="7142" max="7142" width="9.08984375" customWidth="1"/>
    <col min="7143" max="7144" width="13.6328125" customWidth="1"/>
    <col min="7145" max="7145" width="13.6328125" bestFit="1" customWidth="1"/>
    <col min="7146" max="7146" width="12.26953125" customWidth="1"/>
    <col min="7147" max="7147" width="6.7265625" customWidth="1"/>
    <col min="7148" max="7149" width="13.6328125" customWidth="1"/>
    <col min="7150" max="7150" width="13.6328125" bestFit="1" customWidth="1"/>
    <col min="7151" max="7151" width="12.26953125" customWidth="1"/>
    <col min="7152" max="7154" width="13.6328125" customWidth="1"/>
    <col min="7155" max="7156" width="12.26953125" customWidth="1"/>
    <col min="7157" max="7159" width="13.6328125" customWidth="1"/>
    <col min="7160" max="7161" width="12.26953125" customWidth="1"/>
    <col min="7162" max="7164" width="13.6328125" customWidth="1"/>
    <col min="7165" max="7165" width="14.36328125" bestFit="1" customWidth="1"/>
    <col min="7166" max="7166" width="12.26953125" customWidth="1"/>
    <col min="7167" max="7169" width="13.6328125" customWidth="1"/>
    <col min="7170" max="7170" width="13.6328125" bestFit="1" customWidth="1"/>
    <col min="7171" max="7171" width="12.26953125" customWidth="1"/>
    <col min="7172" max="7172" width="11.26953125" customWidth="1"/>
    <col min="7173" max="7174" width="13.6328125" customWidth="1"/>
    <col min="7175" max="7175" width="13.6328125" bestFit="1" customWidth="1"/>
    <col min="7176" max="7176" width="12.26953125" customWidth="1"/>
    <col min="7177" max="7177" width="9.08984375" customWidth="1"/>
    <col min="7178" max="7179" width="13.6328125" customWidth="1"/>
    <col min="7180" max="7180" width="14.36328125" bestFit="1" customWidth="1"/>
    <col min="7181" max="7181" width="12.26953125" customWidth="1"/>
    <col min="7182" max="7182" width="13.6328125" bestFit="1" customWidth="1"/>
    <col min="7183" max="7184" width="14.08984375" bestFit="1" customWidth="1"/>
    <col min="7185" max="7189" width="12.26953125" customWidth="1"/>
    <col min="7190" max="7190" width="13.6328125" bestFit="1" customWidth="1"/>
    <col min="7191" max="7192" width="14.08984375" bestFit="1" customWidth="1"/>
    <col min="7193" max="7197" width="12.26953125" customWidth="1"/>
    <col min="7198" max="7198" width="13.7265625" bestFit="1" customWidth="1"/>
    <col min="7199" max="7200" width="14.26953125" bestFit="1" customWidth="1"/>
    <col min="7201" max="7201" width="14.36328125" bestFit="1" customWidth="1"/>
    <col min="7202" max="7205" width="12.26953125" customWidth="1"/>
    <col min="7206" max="7208" width="13.6328125" bestFit="1" customWidth="1"/>
    <col min="7209" max="7210" width="14.36328125" bestFit="1" customWidth="1"/>
    <col min="7211" max="7212" width="13.26953125" bestFit="1" customWidth="1"/>
    <col min="7213" max="7213" width="12.26953125" customWidth="1"/>
    <col min="7214" max="7216" width="13.6328125" bestFit="1" customWidth="1"/>
    <col min="7217" max="7219" width="14.36328125" bestFit="1" customWidth="1"/>
    <col min="7220" max="7221" width="12.26953125" customWidth="1"/>
    <col min="7222" max="7222" width="10.26953125" customWidth="1"/>
    <col min="7223" max="7224" width="13.6328125" bestFit="1" customWidth="1"/>
    <col min="7225" max="7229" width="12.26953125" customWidth="1"/>
    <col min="7230" max="7230" width="13.6328125" bestFit="1" customWidth="1"/>
    <col min="7231" max="7231" width="14.08984375" bestFit="1" customWidth="1"/>
    <col min="7232" max="7232" width="13.6328125" bestFit="1" customWidth="1"/>
    <col min="7233" max="7237" width="12.26953125" customWidth="1"/>
    <col min="7238" max="7238" width="13.6328125" bestFit="1" customWidth="1"/>
    <col min="7239" max="7240" width="14.08984375" bestFit="1" customWidth="1"/>
    <col min="7241" max="7245" width="12.26953125" customWidth="1"/>
    <col min="7246" max="7246" width="13.6328125" bestFit="1" customWidth="1"/>
    <col min="7247" max="7248" width="14.08984375" bestFit="1" customWidth="1"/>
    <col min="7249" max="7253" width="12.26953125" customWidth="1"/>
    <col min="7254" max="7256" width="13.6328125" bestFit="1" customWidth="1"/>
    <col min="7257" max="7257" width="14.36328125" bestFit="1" customWidth="1"/>
    <col min="7258" max="7258" width="13.26953125" bestFit="1" customWidth="1"/>
    <col min="7259" max="7260" width="14.36328125" bestFit="1" customWidth="1"/>
    <col min="7261" max="7261" width="12.26953125" customWidth="1"/>
    <col min="7262" max="7262" width="12.453125" bestFit="1" customWidth="1"/>
    <col min="7263" max="7265" width="13.6328125" bestFit="1" customWidth="1"/>
    <col min="7266" max="7268" width="14.36328125" bestFit="1" customWidth="1"/>
    <col min="7269" max="7269" width="12.26953125" customWidth="1"/>
    <col min="7270" max="7270" width="10.26953125" customWidth="1"/>
    <col min="7271" max="7273" width="13.6328125" bestFit="1" customWidth="1"/>
    <col min="7274" max="7274" width="12.453125" bestFit="1" customWidth="1"/>
    <col min="7275" max="7276" width="13.6328125" bestFit="1" customWidth="1"/>
    <col min="7277" max="7277" width="12.26953125" customWidth="1"/>
    <col min="7278" max="7278" width="13.6328125" bestFit="1" customWidth="1"/>
    <col min="7279" max="7280" width="14.08984375" bestFit="1" customWidth="1"/>
    <col min="7281" max="7285" width="12.26953125" customWidth="1"/>
    <col min="7286" max="7286" width="13.6328125" bestFit="1" customWidth="1"/>
    <col min="7287" max="7288" width="14.08984375" bestFit="1" customWidth="1"/>
    <col min="7289" max="7289" width="12.26953125" customWidth="1"/>
    <col min="7290" max="7290" width="13.26953125" bestFit="1" customWidth="1"/>
    <col min="7291" max="7292" width="14.36328125" bestFit="1" customWidth="1"/>
    <col min="7293" max="7293" width="12.26953125" customWidth="1"/>
    <col min="7294" max="7294" width="13.6328125" bestFit="1" customWidth="1"/>
    <col min="7295" max="7296" width="14.08984375" bestFit="1" customWidth="1"/>
    <col min="7297" max="7300" width="14.36328125" bestFit="1" customWidth="1"/>
    <col min="7301" max="7301" width="12.26953125" customWidth="1"/>
    <col min="7302" max="7302" width="12.453125" bestFit="1" customWidth="1"/>
    <col min="7303" max="7304" width="13.6328125" bestFit="1" customWidth="1"/>
    <col min="7305" max="7305" width="14.36328125" bestFit="1" customWidth="1"/>
    <col min="7306" max="7308" width="13.6328125" bestFit="1" customWidth="1"/>
    <col min="7309" max="7309" width="12.26953125" customWidth="1"/>
    <col min="7310" max="7310" width="10.26953125" customWidth="1"/>
    <col min="7311" max="7313" width="13.6328125" bestFit="1" customWidth="1"/>
    <col min="7314" max="7316" width="14.36328125" bestFit="1" customWidth="1"/>
    <col min="7317" max="7317" width="12.26953125" customWidth="1"/>
    <col min="7318" max="7318" width="9.08984375" customWidth="1"/>
    <col min="7319" max="7321" width="13.6328125" bestFit="1" customWidth="1"/>
    <col min="7322" max="7324" width="14.36328125" bestFit="1" customWidth="1"/>
    <col min="7325" max="7340" width="12.26953125" customWidth="1"/>
    <col min="7341" max="7341" width="12.81640625" customWidth="1"/>
    <col min="7342" max="7342" width="12.26953125" customWidth="1"/>
    <col min="7343" max="7343" width="11.453125" customWidth="1"/>
    <col min="7344" max="7344" width="11.7265625" customWidth="1"/>
    <col min="7345" max="7352" width="12.26953125" customWidth="1"/>
    <col min="7353" max="7355" width="13.6328125" customWidth="1"/>
    <col min="7356" max="7357" width="12.26953125" customWidth="1"/>
    <col min="7358" max="7360" width="13.6328125" customWidth="1"/>
    <col min="7361" max="7362" width="12.26953125" customWidth="1"/>
    <col min="7363" max="7365" width="13.6328125" customWidth="1"/>
    <col min="7366" max="7367" width="12.26953125" customWidth="1"/>
    <col min="7368" max="7370" width="13.6328125" customWidth="1"/>
    <col min="7371" max="7371" width="14.36328125" bestFit="1" customWidth="1"/>
    <col min="7372" max="7372" width="12.26953125" customWidth="1"/>
    <col min="7373" max="7375" width="13.6328125" customWidth="1"/>
    <col min="7376" max="7376" width="14.36328125" bestFit="1" customWidth="1"/>
    <col min="7377" max="7377" width="12.26953125" customWidth="1"/>
    <col min="7378" max="7378" width="10.26953125" customWidth="1"/>
    <col min="7379" max="7380" width="13.6328125" customWidth="1"/>
    <col min="7381" max="7382" width="12.26953125" customWidth="1"/>
    <col min="7383" max="7385" width="13.6328125" customWidth="1"/>
    <col min="7386" max="7386" width="14.36328125" bestFit="1" customWidth="1"/>
    <col min="7387" max="7387" width="12.26953125" customWidth="1"/>
    <col min="7388" max="7390" width="13.6328125" customWidth="1"/>
    <col min="7391" max="7391" width="14.36328125" bestFit="1" customWidth="1"/>
    <col min="7392" max="7392" width="12.26953125" customWidth="1"/>
    <col min="7393" max="7393" width="11.26953125" customWidth="1"/>
    <col min="7394" max="7395" width="13.6328125" customWidth="1"/>
    <col min="7396" max="7396" width="14.36328125" bestFit="1" customWidth="1"/>
    <col min="7397" max="7397" width="12.26953125" customWidth="1"/>
    <col min="7398" max="7398" width="9.08984375" customWidth="1"/>
    <col min="7399" max="7400" width="13.6328125" customWidth="1"/>
    <col min="7401" max="7401" width="13.6328125" bestFit="1" customWidth="1"/>
    <col min="7402" max="7402" width="12.26953125" customWidth="1"/>
    <col min="7403" max="7403" width="6.7265625" customWidth="1"/>
    <col min="7404" max="7405" width="13.6328125" customWidth="1"/>
    <col min="7406" max="7406" width="13.6328125" bestFit="1" customWidth="1"/>
    <col min="7407" max="7407" width="12.26953125" customWidth="1"/>
    <col min="7408" max="7410" width="13.6328125" customWidth="1"/>
    <col min="7411" max="7412" width="12.26953125" customWidth="1"/>
    <col min="7413" max="7415" width="13.6328125" customWidth="1"/>
    <col min="7416" max="7417" width="12.26953125" customWidth="1"/>
    <col min="7418" max="7420" width="13.6328125" customWidth="1"/>
    <col min="7421" max="7421" width="14.36328125" bestFit="1" customWidth="1"/>
    <col min="7422" max="7422" width="12.26953125" customWidth="1"/>
    <col min="7423" max="7425" width="13.6328125" customWidth="1"/>
    <col min="7426" max="7426" width="13.6328125" bestFit="1" customWidth="1"/>
    <col min="7427" max="7427" width="12.26953125" customWidth="1"/>
    <col min="7428" max="7428" width="11.26953125" customWidth="1"/>
    <col min="7429" max="7430" width="13.6328125" customWidth="1"/>
    <col min="7431" max="7431" width="13.6328125" bestFit="1" customWidth="1"/>
    <col min="7432" max="7432" width="12.26953125" customWidth="1"/>
    <col min="7433" max="7433" width="9.08984375" customWidth="1"/>
    <col min="7434" max="7435" width="13.6328125" customWidth="1"/>
    <col min="7436" max="7436" width="14.36328125" bestFit="1" customWidth="1"/>
    <col min="7437" max="7437" width="12.26953125" customWidth="1"/>
    <col min="7438" max="7438" width="13.6328125" bestFit="1" customWidth="1"/>
    <col min="7439" max="7440" width="14.08984375" bestFit="1" customWidth="1"/>
    <col min="7441" max="7445" width="12.26953125" customWidth="1"/>
    <col min="7446" max="7446" width="13.6328125" bestFit="1" customWidth="1"/>
    <col min="7447" max="7448" width="14.08984375" bestFit="1" customWidth="1"/>
    <col min="7449" max="7453" width="12.26953125" customWidth="1"/>
    <col min="7454" max="7454" width="13.7265625" bestFit="1" customWidth="1"/>
    <col min="7455" max="7456" width="14.26953125" bestFit="1" customWidth="1"/>
    <col min="7457" max="7457" width="14.36328125" bestFit="1" customWidth="1"/>
    <col min="7458" max="7461" width="12.26953125" customWidth="1"/>
    <col min="7462" max="7464" width="13.6328125" bestFit="1" customWidth="1"/>
    <col min="7465" max="7466" width="14.36328125" bestFit="1" customWidth="1"/>
    <col min="7467" max="7468" width="13.26953125" bestFit="1" customWidth="1"/>
    <col min="7469" max="7469" width="12.26953125" customWidth="1"/>
    <col min="7470" max="7472" width="13.6328125" bestFit="1" customWidth="1"/>
    <col min="7473" max="7475" width="14.36328125" bestFit="1" customWidth="1"/>
    <col min="7476" max="7477" width="12.26953125" customWidth="1"/>
    <col min="7478" max="7478" width="10.26953125" customWidth="1"/>
    <col min="7479" max="7480" width="13.6328125" bestFit="1" customWidth="1"/>
    <col min="7481" max="7485" width="12.26953125" customWidth="1"/>
    <col min="7486" max="7486" width="13.6328125" bestFit="1" customWidth="1"/>
    <col min="7487" max="7487" width="14.08984375" bestFit="1" customWidth="1"/>
    <col min="7488" max="7488" width="13.6328125" bestFit="1" customWidth="1"/>
    <col min="7489" max="7493" width="12.26953125" customWidth="1"/>
    <col min="7494" max="7494" width="13.6328125" bestFit="1" customWidth="1"/>
    <col min="7495" max="7496" width="14.08984375" bestFit="1" customWidth="1"/>
    <col min="7497" max="7501" width="12.26953125" customWidth="1"/>
    <col min="7502" max="7502" width="13.6328125" bestFit="1" customWidth="1"/>
    <col min="7503" max="7504" width="14.08984375" bestFit="1" customWidth="1"/>
    <col min="7505" max="7509" width="12.26953125" customWidth="1"/>
    <col min="7510" max="7512" width="13.6328125" bestFit="1" customWidth="1"/>
    <col min="7513" max="7513" width="14.36328125" bestFit="1" customWidth="1"/>
    <col min="7514" max="7514" width="13.26953125" bestFit="1" customWidth="1"/>
    <col min="7515" max="7516" width="14.36328125" bestFit="1" customWidth="1"/>
    <col min="7517" max="7517" width="12.26953125" customWidth="1"/>
    <col min="7518" max="7518" width="12.453125" bestFit="1" customWidth="1"/>
    <col min="7519" max="7521" width="13.6328125" bestFit="1" customWidth="1"/>
    <col min="7522" max="7524" width="14.36328125" bestFit="1" customWidth="1"/>
    <col min="7525" max="7525" width="12.26953125" customWidth="1"/>
    <col min="7526" max="7526" width="10.26953125" customWidth="1"/>
    <col min="7527" max="7529" width="13.6328125" bestFit="1" customWidth="1"/>
    <col min="7530" max="7530" width="12.453125" bestFit="1" customWidth="1"/>
    <col min="7531" max="7532" width="13.6328125" bestFit="1" customWidth="1"/>
    <col min="7533" max="7533" width="12.26953125" customWidth="1"/>
    <col min="7534" max="7534" width="13.6328125" bestFit="1" customWidth="1"/>
    <col min="7535" max="7536" width="14.08984375" bestFit="1" customWidth="1"/>
    <col min="7537" max="7541" width="12.26953125" customWidth="1"/>
    <col min="7542" max="7542" width="13.6328125" bestFit="1" customWidth="1"/>
    <col min="7543" max="7544" width="14.08984375" bestFit="1" customWidth="1"/>
    <col min="7545" max="7545" width="12.26953125" customWidth="1"/>
    <col min="7546" max="7546" width="13.26953125" bestFit="1" customWidth="1"/>
    <col min="7547" max="7548" width="14.36328125" bestFit="1" customWidth="1"/>
    <col min="7549" max="7549" width="12.26953125" customWidth="1"/>
    <col min="7550" max="7550" width="13.6328125" bestFit="1" customWidth="1"/>
    <col min="7551" max="7552" width="14.08984375" bestFit="1" customWidth="1"/>
    <col min="7553" max="7556" width="14.36328125" bestFit="1" customWidth="1"/>
    <col min="7557" max="7557" width="12.26953125" customWidth="1"/>
    <col min="7558" max="7558" width="12.453125" bestFit="1" customWidth="1"/>
    <col min="7559" max="7560" width="13.6328125" bestFit="1" customWidth="1"/>
    <col min="7561" max="7561" width="14.36328125" bestFit="1" customWidth="1"/>
    <col min="7562" max="7564" width="13.6328125" bestFit="1" customWidth="1"/>
    <col min="7565" max="7565" width="12.26953125" customWidth="1"/>
    <col min="7566" max="7566" width="10.26953125" customWidth="1"/>
    <col min="7567" max="7569" width="13.6328125" bestFit="1" customWidth="1"/>
    <col min="7570" max="7572" width="14.36328125" bestFit="1" customWidth="1"/>
    <col min="7573" max="7573" width="12.26953125" customWidth="1"/>
    <col min="7574" max="7574" width="9.08984375" customWidth="1"/>
    <col min="7575" max="7577" width="13.6328125" bestFit="1" customWidth="1"/>
    <col min="7578" max="7580" width="14.36328125" bestFit="1" customWidth="1"/>
    <col min="7581" max="7596" width="12.26953125" customWidth="1"/>
    <col min="7597" max="7597" width="12.81640625" customWidth="1"/>
    <col min="7598" max="7598" width="12.26953125" customWidth="1"/>
    <col min="7599" max="7599" width="11.453125" customWidth="1"/>
    <col min="7600" max="7600" width="11.7265625" customWidth="1"/>
    <col min="7601" max="7608" width="12.26953125" customWidth="1"/>
    <col min="7609" max="7611" width="13.6328125" customWidth="1"/>
    <col min="7612" max="7613" width="12.26953125" customWidth="1"/>
    <col min="7614" max="7616" width="13.6328125" customWidth="1"/>
    <col min="7617" max="7618" width="12.26953125" customWidth="1"/>
    <col min="7619" max="7621" width="13.6328125" customWidth="1"/>
    <col min="7622" max="7623" width="12.26953125" customWidth="1"/>
    <col min="7624" max="7626" width="13.6328125" customWidth="1"/>
    <col min="7627" max="7627" width="14.36328125" bestFit="1" customWidth="1"/>
    <col min="7628" max="7628" width="12.26953125" customWidth="1"/>
    <col min="7629" max="7631" width="13.6328125" customWidth="1"/>
    <col min="7632" max="7632" width="14.36328125" bestFit="1" customWidth="1"/>
    <col min="7633" max="7633" width="12.26953125" customWidth="1"/>
    <col min="7634" max="7634" width="10.26953125" customWidth="1"/>
    <col min="7635" max="7636" width="13.6328125" customWidth="1"/>
    <col min="7637" max="7638" width="12.26953125" customWidth="1"/>
    <col min="7639" max="7641" width="13.6328125" customWidth="1"/>
    <col min="7642" max="7642" width="14.36328125" bestFit="1" customWidth="1"/>
    <col min="7643" max="7643" width="12.26953125" customWidth="1"/>
    <col min="7644" max="7646" width="13.6328125" customWidth="1"/>
    <col min="7647" max="7647" width="14.36328125" bestFit="1" customWidth="1"/>
    <col min="7648" max="7648" width="12.26953125" customWidth="1"/>
    <col min="7649" max="7649" width="11.26953125" customWidth="1"/>
    <col min="7650" max="7651" width="13.6328125" customWidth="1"/>
    <col min="7652" max="7652" width="14.36328125" bestFit="1" customWidth="1"/>
    <col min="7653" max="7653" width="12.26953125" customWidth="1"/>
    <col min="7654" max="7654" width="9.08984375" customWidth="1"/>
    <col min="7655" max="7656" width="13.6328125" customWidth="1"/>
    <col min="7657" max="7657" width="13.6328125" bestFit="1" customWidth="1"/>
    <col min="7658" max="7658" width="12.26953125" customWidth="1"/>
    <col min="7659" max="7659" width="6.7265625" customWidth="1"/>
    <col min="7660" max="7661" width="13.6328125" customWidth="1"/>
    <col min="7662" max="7662" width="13.6328125" bestFit="1" customWidth="1"/>
    <col min="7663" max="7663" width="12.26953125" customWidth="1"/>
    <col min="7664" max="7666" width="13.6328125" customWidth="1"/>
    <col min="7667" max="7668" width="12.26953125" customWidth="1"/>
    <col min="7669" max="7671" width="13.6328125" customWidth="1"/>
    <col min="7672" max="7673" width="12.26953125" customWidth="1"/>
    <col min="7674" max="7676" width="13.6328125" customWidth="1"/>
    <col min="7677" max="7677" width="14.36328125" bestFit="1" customWidth="1"/>
    <col min="7678" max="7678" width="12.26953125" customWidth="1"/>
    <col min="7679" max="7681" width="13.6328125" customWidth="1"/>
    <col min="7682" max="7682" width="13.6328125" bestFit="1" customWidth="1"/>
    <col min="7683" max="7683" width="12.26953125" customWidth="1"/>
    <col min="7684" max="7684" width="11.26953125" customWidth="1"/>
    <col min="7685" max="7686" width="13.6328125" customWidth="1"/>
    <col min="7687" max="7687" width="13.6328125" bestFit="1" customWidth="1"/>
    <col min="7688" max="7688" width="12.26953125" customWidth="1"/>
    <col min="7689" max="7689" width="9.08984375" customWidth="1"/>
    <col min="7690" max="7691" width="13.6328125" customWidth="1"/>
    <col min="7692" max="7692" width="14.36328125" bestFit="1" customWidth="1"/>
    <col min="7693" max="7693" width="12.26953125" customWidth="1"/>
    <col min="7694" max="7694" width="13.6328125" bestFit="1" customWidth="1"/>
    <col min="7695" max="7696" width="14.08984375" bestFit="1" customWidth="1"/>
    <col min="7697" max="7701" width="12.26953125" customWidth="1"/>
    <col min="7702" max="7702" width="13.6328125" bestFit="1" customWidth="1"/>
    <col min="7703" max="7704" width="14.08984375" bestFit="1" customWidth="1"/>
    <col min="7705" max="7709" width="12.26953125" customWidth="1"/>
    <col min="7710" max="7710" width="13.7265625" bestFit="1" customWidth="1"/>
    <col min="7711" max="7712" width="14.26953125" bestFit="1" customWidth="1"/>
    <col min="7713" max="7713" width="14.36328125" bestFit="1" customWidth="1"/>
    <col min="7714" max="7717" width="12.26953125" customWidth="1"/>
    <col min="7718" max="7720" width="13.6328125" bestFit="1" customWidth="1"/>
    <col min="7721" max="7722" width="14.36328125" bestFit="1" customWidth="1"/>
    <col min="7723" max="7724" width="13.26953125" bestFit="1" customWidth="1"/>
    <col min="7725" max="7725" width="12.26953125" customWidth="1"/>
    <col min="7726" max="7728" width="13.6328125" bestFit="1" customWidth="1"/>
    <col min="7729" max="7731" width="14.36328125" bestFit="1" customWidth="1"/>
    <col min="7732" max="7733" width="12.26953125" customWidth="1"/>
    <col min="7734" max="7734" width="10.26953125" customWidth="1"/>
    <col min="7735" max="7736" width="13.6328125" bestFit="1" customWidth="1"/>
    <col min="7737" max="7741" width="12.26953125" customWidth="1"/>
    <col min="7742" max="7742" width="13.6328125" bestFit="1" customWidth="1"/>
    <col min="7743" max="7743" width="14.08984375" bestFit="1" customWidth="1"/>
    <col min="7744" max="7744" width="13.6328125" bestFit="1" customWidth="1"/>
    <col min="7745" max="7749" width="12.26953125" customWidth="1"/>
    <col min="7750" max="7750" width="13.6328125" bestFit="1" customWidth="1"/>
    <col min="7751" max="7752" width="14.08984375" bestFit="1" customWidth="1"/>
    <col min="7753" max="7757" width="12.26953125" customWidth="1"/>
    <col min="7758" max="7758" width="13.6328125" bestFit="1" customWidth="1"/>
    <col min="7759" max="7760" width="14.08984375" bestFit="1" customWidth="1"/>
    <col min="7761" max="7765" width="12.26953125" customWidth="1"/>
    <col min="7766" max="7768" width="13.6328125" bestFit="1" customWidth="1"/>
    <col min="7769" max="7769" width="14.36328125" bestFit="1" customWidth="1"/>
    <col min="7770" max="7770" width="13.26953125" bestFit="1" customWidth="1"/>
    <col min="7771" max="7772" width="14.36328125" bestFit="1" customWidth="1"/>
    <col min="7773" max="7773" width="12.26953125" customWidth="1"/>
    <col min="7774" max="7774" width="12.453125" bestFit="1" customWidth="1"/>
    <col min="7775" max="7777" width="13.6328125" bestFit="1" customWidth="1"/>
    <col min="7778" max="7780" width="14.36328125" bestFit="1" customWidth="1"/>
    <col min="7781" max="7781" width="12.26953125" customWidth="1"/>
    <col min="7782" max="7782" width="10.26953125" customWidth="1"/>
    <col min="7783" max="7785" width="13.6328125" bestFit="1" customWidth="1"/>
    <col min="7786" max="7786" width="12.453125" bestFit="1" customWidth="1"/>
    <col min="7787" max="7788" width="13.6328125" bestFit="1" customWidth="1"/>
    <col min="7789" max="7789" width="12.26953125" customWidth="1"/>
    <col min="7790" max="7790" width="13.6328125" bestFit="1" customWidth="1"/>
    <col min="7791" max="7792" width="14.08984375" bestFit="1" customWidth="1"/>
    <col min="7793" max="7797" width="12.26953125" customWidth="1"/>
    <col min="7798" max="7798" width="13.6328125" bestFit="1" customWidth="1"/>
    <col min="7799" max="7800" width="14.08984375" bestFit="1" customWidth="1"/>
    <col min="7801" max="7801" width="12.26953125" customWidth="1"/>
    <col min="7802" max="7802" width="13.26953125" bestFit="1" customWidth="1"/>
    <col min="7803" max="7804" width="14.36328125" bestFit="1" customWidth="1"/>
    <col min="7805" max="7805" width="12.26953125" customWidth="1"/>
    <col min="7806" max="7806" width="13.6328125" bestFit="1" customWidth="1"/>
    <col min="7807" max="7808" width="14.08984375" bestFit="1" customWidth="1"/>
    <col min="7809" max="7812" width="14.36328125" bestFit="1" customWidth="1"/>
    <col min="7813" max="7813" width="12.26953125" customWidth="1"/>
    <col min="7814" max="7814" width="12.453125" bestFit="1" customWidth="1"/>
    <col min="7815" max="7816" width="13.6328125" bestFit="1" customWidth="1"/>
    <col min="7817" max="7817" width="14.36328125" bestFit="1" customWidth="1"/>
    <col min="7818" max="7820" width="13.6328125" bestFit="1" customWidth="1"/>
    <col min="7821" max="7821" width="12.26953125" customWidth="1"/>
    <col min="7822" max="7822" width="10.26953125" customWidth="1"/>
    <col min="7823" max="7825" width="13.6328125" bestFit="1" customWidth="1"/>
    <col min="7826" max="7828" width="14.36328125" bestFit="1" customWidth="1"/>
    <col min="7829" max="7829" width="12.26953125" customWidth="1"/>
    <col min="7830" max="7830" width="9.08984375" customWidth="1"/>
    <col min="7831" max="7833" width="13.6328125" bestFit="1" customWidth="1"/>
    <col min="7834" max="7836" width="14.36328125" bestFit="1" customWidth="1"/>
    <col min="7837" max="7852" width="12.26953125" customWidth="1"/>
    <col min="7853" max="7853" width="12.81640625" customWidth="1"/>
    <col min="7854" max="7854" width="12.26953125" customWidth="1"/>
    <col min="7855" max="7855" width="11.453125" customWidth="1"/>
    <col min="7856" max="7856" width="11.7265625" customWidth="1"/>
    <col min="7857" max="7864" width="12.26953125" customWidth="1"/>
    <col min="7865" max="7867" width="13.6328125" customWidth="1"/>
    <col min="7868" max="7869" width="12.26953125" customWidth="1"/>
    <col min="7870" max="7872" width="13.6328125" customWidth="1"/>
    <col min="7873" max="7874" width="12.26953125" customWidth="1"/>
    <col min="7875" max="7877" width="13.6328125" customWidth="1"/>
    <col min="7878" max="7879" width="12.26953125" customWidth="1"/>
    <col min="7880" max="7882" width="13.6328125" customWidth="1"/>
    <col min="7883" max="7883" width="14.36328125" bestFit="1" customWidth="1"/>
    <col min="7884" max="7884" width="12.26953125" customWidth="1"/>
    <col min="7885" max="7887" width="13.6328125" customWidth="1"/>
    <col min="7888" max="7888" width="14.36328125" bestFit="1" customWidth="1"/>
    <col min="7889" max="7889" width="12.26953125" customWidth="1"/>
    <col min="7890" max="7890" width="10.26953125" customWidth="1"/>
    <col min="7891" max="7892" width="13.6328125" customWidth="1"/>
    <col min="7893" max="7894" width="12.26953125" customWidth="1"/>
    <col min="7895" max="7897" width="13.6328125" customWidth="1"/>
    <col min="7898" max="7898" width="14.36328125" bestFit="1" customWidth="1"/>
    <col min="7899" max="7899" width="12.26953125" customWidth="1"/>
    <col min="7900" max="7902" width="13.6328125" customWidth="1"/>
    <col min="7903" max="7903" width="14.36328125" bestFit="1" customWidth="1"/>
    <col min="7904" max="7904" width="12.26953125" customWidth="1"/>
    <col min="7905" max="7905" width="11.26953125" customWidth="1"/>
    <col min="7906" max="7907" width="13.6328125" customWidth="1"/>
    <col min="7908" max="7908" width="14.36328125" bestFit="1" customWidth="1"/>
    <col min="7909" max="7909" width="12.26953125" customWidth="1"/>
    <col min="7910" max="7910" width="9.08984375" customWidth="1"/>
    <col min="7911" max="7912" width="13.6328125" customWidth="1"/>
    <col min="7913" max="7913" width="13.6328125" bestFit="1" customWidth="1"/>
    <col min="7914" max="7914" width="12.26953125" customWidth="1"/>
    <col min="7915" max="7915" width="6.7265625" customWidth="1"/>
    <col min="7916" max="7917" width="13.6328125" customWidth="1"/>
    <col min="7918" max="7918" width="13.6328125" bestFit="1" customWidth="1"/>
    <col min="7919" max="7919" width="12.26953125" customWidth="1"/>
    <col min="7920" max="7922" width="13.6328125" customWidth="1"/>
    <col min="7923" max="7924" width="12.26953125" customWidth="1"/>
    <col min="7925" max="7927" width="13.6328125" customWidth="1"/>
    <col min="7928" max="7929" width="12.26953125" customWidth="1"/>
    <col min="7930" max="7932" width="13.6328125" customWidth="1"/>
    <col min="7933" max="7933" width="14.36328125" bestFit="1" customWidth="1"/>
    <col min="7934" max="7934" width="12.26953125" customWidth="1"/>
    <col min="7935" max="7937" width="13.6328125" customWidth="1"/>
    <col min="7938" max="7938" width="13.6328125" bestFit="1" customWidth="1"/>
    <col min="7939" max="7939" width="12.26953125" customWidth="1"/>
    <col min="7940" max="7940" width="11.26953125" customWidth="1"/>
    <col min="7941" max="7942" width="13.6328125" customWidth="1"/>
    <col min="7943" max="7943" width="13.6328125" bestFit="1" customWidth="1"/>
    <col min="7944" max="7944" width="12.26953125" customWidth="1"/>
    <col min="7945" max="7945" width="9.08984375" customWidth="1"/>
    <col min="7946" max="7947" width="13.6328125" customWidth="1"/>
    <col min="7948" max="7948" width="14.36328125" bestFit="1" customWidth="1"/>
    <col min="7949" max="7949" width="12.26953125" customWidth="1"/>
    <col min="7950" max="7950" width="13.6328125" bestFit="1" customWidth="1"/>
    <col min="7951" max="7952" width="14.08984375" bestFit="1" customWidth="1"/>
    <col min="7953" max="7957" width="12.26953125" customWidth="1"/>
    <col min="7958" max="7958" width="13.6328125" bestFit="1" customWidth="1"/>
    <col min="7959" max="7960" width="14.08984375" bestFit="1" customWidth="1"/>
    <col min="7961" max="7965" width="12.26953125" customWidth="1"/>
    <col min="7966" max="7966" width="13.7265625" bestFit="1" customWidth="1"/>
    <col min="7967" max="7968" width="14.26953125" bestFit="1" customWidth="1"/>
    <col min="7969" max="7969" width="14.36328125" bestFit="1" customWidth="1"/>
    <col min="7970" max="7973" width="12.26953125" customWidth="1"/>
    <col min="7974" max="7976" width="13.6328125" bestFit="1" customWidth="1"/>
    <col min="7977" max="7978" width="14.36328125" bestFit="1" customWidth="1"/>
    <col min="7979" max="7980" width="13.26953125" bestFit="1" customWidth="1"/>
    <col min="7981" max="7981" width="12.26953125" customWidth="1"/>
    <col min="7982" max="7984" width="13.6328125" bestFit="1" customWidth="1"/>
    <col min="7985" max="7987" width="14.36328125" bestFit="1" customWidth="1"/>
    <col min="7988" max="7989" width="12.26953125" customWidth="1"/>
    <col min="7990" max="7990" width="10.26953125" customWidth="1"/>
    <col min="7991" max="7992" width="13.6328125" bestFit="1" customWidth="1"/>
    <col min="7993" max="7997" width="12.26953125" customWidth="1"/>
    <col min="7998" max="7998" width="13.6328125" bestFit="1" customWidth="1"/>
    <col min="7999" max="7999" width="14.08984375" bestFit="1" customWidth="1"/>
    <col min="8000" max="8000" width="13.6328125" bestFit="1" customWidth="1"/>
    <col min="8001" max="8005" width="12.26953125" customWidth="1"/>
    <col min="8006" max="8006" width="13.6328125" bestFit="1" customWidth="1"/>
    <col min="8007" max="8008" width="14.08984375" bestFit="1" customWidth="1"/>
    <col min="8009" max="8013" width="12.26953125" customWidth="1"/>
    <col min="8014" max="8014" width="13.6328125" bestFit="1" customWidth="1"/>
    <col min="8015" max="8016" width="14.08984375" bestFit="1" customWidth="1"/>
    <col min="8017" max="8021" width="12.26953125" customWidth="1"/>
    <col min="8022" max="8024" width="13.6328125" bestFit="1" customWidth="1"/>
    <col min="8025" max="8025" width="14.36328125" bestFit="1" customWidth="1"/>
    <col min="8026" max="8026" width="13.26953125" bestFit="1" customWidth="1"/>
    <col min="8027" max="8028" width="14.36328125" bestFit="1" customWidth="1"/>
    <col min="8029" max="8029" width="12.26953125" customWidth="1"/>
    <col min="8030" max="8030" width="12.453125" bestFit="1" customWidth="1"/>
    <col min="8031" max="8033" width="13.6328125" bestFit="1" customWidth="1"/>
    <col min="8034" max="8036" width="14.36328125" bestFit="1" customWidth="1"/>
    <col min="8037" max="8037" width="12.26953125" customWidth="1"/>
    <col min="8038" max="8038" width="10.26953125" customWidth="1"/>
    <col min="8039" max="8041" width="13.6328125" bestFit="1" customWidth="1"/>
    <col min="8042" max="8042" width="12.453125" bestFit="1" customWidth="1"/>
    <col min="8043" max="8044" width="13.6328125" bestFit="1" customWidth="1"/>
    <col min="8045" max="8045" width="12.26953125" customWidth="1"/>
    <col min="8046" max="8046" width="13.6328125" bestFit="1" customWidth="1"/>
    <col min="8047" max="8048" width="14.08984375" bestFit="1" customWidth="1"/>
    <col min="8049" max="8053" width="12.26953125" customWidth="1"/>
    <col min="8054" max="8054" width="13.6328125" bestFit="1" customWidth="1"/>
    <col min="8055" max="8056" width="14.08984375" bestFit="1" customWidth="1"/>
    <col min="8057" max="8057" width="12.26953125" customWidth="1"/>
    <col min="8058" max="8058" width="13.26953125" bestFit="1" customWidth="1"/>
    <col min="8059" max="8060" width="14.36328125" bestFit="1" customWidth="1"/>
    <col min="8061" max="8061" width="12.26953125" customWidth="1"/>
    <col min="8062" max="8062" width="13.6328125" bestFit="1" customWidth="1"/>
    <col min="8063" max="8064" width="14.08984375" bestFit="1" customWidth="1"/>
    <col min="8065" max="8068" width="14.36328125" bestFit="1" customWidth="1"/>
    <col min="8069" max="8069" width="12.26953125" customWidth="1"/>
    <col min="8070" max="8070" width="12.453125" bestFit="1" customWidth="1"/>
    <col min="8071" max="8072" width="13.6328125" bestFit="1" customWidth="1"/>
    <col min="8073" max="8073" width="14.36328125" bestFit="1" customWidth="1"/>
    <col min="8074" max="8076" width="13.6328125" bestFit="1" customWidth="1"/>
    <col min="8077" max="8077" width="12.26953125" customWidth="1"/>
    <col min="8078" max="8078" width="10.26953125" customWidth="1"/>
    <col min="8079" max="8081" width="13.6328125" bestFit="1" customWidth="1"/>
    <col min="8082" max="8084" width="14.36328125" bestFit="1" customWidth="1"/>
    <col min="8085" max="8085" width="12.26953125" customWidth="1"/>
    <col min="8086" max="8086" width="9.08984375" customWidth="1"/>
    <col min="8087" max="8089" width="13.6328125" bestFit="1" customWidth="1"/>
    <col min="8090" max="8092" width="14.36328125" bestFit="1" customWidth="1"/>
    <col min="8093" max="8108" width="12.26953125" customWidth="1"/>
    <col min="8109" max="8109" width="12.81640625" customWidth="1"/>
    <col min="8110" max="8110" width="12.26953125" customWidth="1"/>
    <col min="8111" max="8111" width="11.453125" customWidth="1"/>
    <col min="8112" max="8112" width="11.7265625" customWidth="1"/>
    <col min="8113" max="8120" width="12.26953125" customWidth="1"/>
    <col min="8121" max="8123" width="13.6328125" customWidth="1"/>
    <col min="8124" max="8125" width="12.26953125" customWidth="1"/>
    <col min="8126" max="8128" width="13.6328125" customWidth="1"/>
    <col min="8129" max="8130" width="12.26953125" customWidth="1"/>
    <col min="8131" max="8133" width="13.6328125" customWidth="1"/>
    <col min="8134" max="8135" width="12.26953125" customWidth="1"/>
    <col min="8136" max="8138" width="13.6328125" customWidth="1"/>
    <col min="8139" max="8139" width="14.36328125" bestFit="1" customWidth="1"/>
    <col min="8140" max="8140" width="12.26953125" customWidth="1"/>
    <col min="8141" max="8143" width="13.6328125" customWidth="1"/>
    <col min="8144" max="8144" width="14.36328125" bestFit="1" customWidth="1"/>
    <col min="8145" max="8145" width="12.26953125" customWidth="1"/>
    <col min="8146" max="8146" width="10.26953125" customWidth="1"/>
    <col min="8147" max="8148" width="13.6328125" customWidth="1"/>
    <col min="8149" max="8150" width="12.26953125" customWidth="1"/>
    <col min="8151" max="8153" width="13.6328125" customWidth="1"/>
    <col min="8154" max="8154" width="14.36328125" bestFit="1" customWidth="1"/>
    <col min="8155" max="8155" width="12.26953125" customWidth="1"/>
    <col min="8156" max="8158" width="13.6328125" customWidth="1"/>
    <col min="8159" max="8159" width="14.36328125" bestFit="1" customWidth="1"/>
    <col min="8160" max="8160" width="12.26953125" customWidth="1"/>
    <col min="8161" max="8161" width="11.26953125" customWidth="1"/>
    <col min="8162" max="8163" width="13.6328125" customWidth="1"/>
    <col min="8164" max="8164" width="14.36328125" bestFit="1" customWidth="1"/>
    <col min="8165" max="8165" width="12.26953125" customWidth="1"/>
    <col min="8166" max="8166" width="9.08984375" customWidth="1"/>
    <col min="8167" max="8168" width="13.6328125" customWidth="1"/>
    <col min="8169" max="8169" width="13.6328125" bestFit="1" customWidth="1"/>
    <col min="8170" max="8170" width="12.26953125" customWidth="1"/>
    <col min="8171" max="8171" width="6.7265625" customWidth="1"/>
    <col min="8172" max="8173" width="13.6328125" customWidth="1"/>
    <col min="8174" max="8174" width="13.6328125" bestFit="1" customWidth="1"/>
    <col min="8175" max="8175" width="12.26953125" customWidth="1"/>
    <col min="8176" max="8178" width="13.6328125" customWidth="1"/>
    <col min="8179" max="8180" width="12.26953125" customWidth="1"/>
    <col min="8181" max="8183" width="13.6328125" customWidth="1"/>
    <col min="8184" max="8185" width="12.26953125" customWidth="1"/>
    <col min="8186" max="8188" width="13.6328125" customWidth="1"/>
    <col min="8189" max="8189" width="14.36328125" bestFit="1" customWidth="1"/>
    <col min="8190" max="8190" width="12.26953125" customWidth="1"/>
    <col min="8191" max="8193" width="13.6328125" customWidth="1"/>
    <col min="8194" max="8194" width="13.6328125" bestFit="1" customWidth="1"/>
    <col min="8195" max="8195" width="12.26953125" customWidth="1"/>
    <col min="8196" max="8196" width="11.26953125" customWidth="1"/>
    <col min="8197" max="8198" width="13.6328125" customWidth="1"/>
    <col min="8199" max="8199" width="13.6328125" bestFit="1" customWidth="1"/>
    <col min="8200" max="8200" width="12.26953125" customWidth="1"/>
    <col min="8201" max="8201" width="9.08984375" customWidth="1"/>
    <col min="8202" max="8203" width="13.6328125" customWidth="1"/>
    <col min="8204" max="8204" width="14.36328125" bestFit="1" customWidth="1"/>
    <col min="8205" max="8205" width="12.26953125" customWidth="1"/>
    <col min="8206" max="8206" width="13.6328125" bestFit="1" customWidth="1"/>
    <col min="8207" max="8208" width="14.08984375" bestFit="1" customWidth="1"/>
    <col min="8209" max="8213" width="12.26953125" customWidth="1"/>
    <col min="8214" max="8214" width="13.6328125" bestFit="1" customWidth="1"/>
    <col min="8215" max="8216" width="14.08984375" bestFit="1" customWidth="1"/>
    <col min="8217" max="8221" width="12.26953125" customWidth="1"/>
    <col min="8222" max="8222" width="13.7265625" bestFit="1" customWidth="1"/>
    <col min="8223" max="8224" width="14.26953125" bestFit="1" customWidth="1"/>
    <col min="8225" max="8225" width="14.36328125" bestFit="1" customWidth="1"/>
    <col min="8226" max="8229" width="12.26953125" customWidth="1"/>
    <col min="8230" max="8232" width="13.6328125" bestFit="1" customWidth="1"/>
    <col min="8233" max="8234" width="14.36328125" bestFit="1" customWidth="1"/>
    <col min="8235" max="8236" width="13.26953125" bestFit="1" customWidth="1"/>
    <col min="8237" max="8237" width="12.26953125" customWidth="1"/>
    <col min="8238" max="8240" width="13.6328125" bestFit="1" customWidth="1"/>
    <col min="8241" max="8243" width="14.36328125" bestFit="1" customWidth="1"/>
    <col min="8244" max="8245" width="12.26953125" customWidth="1"/>
    <col min="8246" max="8246" width="10.26953125" customWidth="1"/>
    <col min="8247" max="8248" width="13.6328125" bestFit="1" customWidth="1"/>
    <col min="8249" max="8253" width="12.26953125" customWidth="1"/>
    <col min="8254" max="8254" width="13.6328125" bestFit="1" customWidth="1"/>
    <col min="8255" max="8255" width="14.08984375" bestFit="1" customWidth="1"/>
    <col min="8256" max="8256" width="13.6328125" bestFit="1" customWidth="1"/>
    <col min="8257" max="8261" width="12.26953125" customWidth="1"/>
    <col min="8262" max="8262" width="13.6328125" bestFit="1" customWidth="1"/>
    <col min="8263" max="8264" width="14.08984375" bestFit="1" customWidth="1"/>
    <col min="8265" max="8269" width="12.26953125" customWidth="1"/>
    <col min="8270" max="8270" width="13.6328125" bestFit="1" customWidth="1"/>
    <col min="8271" max="8272" width="14.08984375" bestFit="1" customWidth="1"/>
    <col min="8273" max="8277" width="12.26953125" customWidth="1"/>
    <col min="8278" max="8280" width="13.6328125" bestFit="1" customWidth="1"/>
    <col min="8281" max="8281" width="14.36328125" bestFit="1" customWidth="1"/>
    <col min="8282" max="8282" width="13.26953125" bestFit="1" customWidth="1"/>
    <col min="8283" max="8284" width="14.36328125" bestFit="1" customWidth="1"/>
    <col min="8285" max="8285" width="12.26953125" customWidth="1"/>
    <col min="8286" max="8286" width="12.453125" bestFit="1" customWidth="1"/>
    <col min="8287" max="8289" width="13.6328125" bestFit="1" customWidth="1"/>
    <col min="8290" max="8292" width="14.36328125" bestFit="1" customWidth="1"/>
    <col min="8293" max="8293" width="12.26953125" customWidth="1"/>
    <col min="8294" max="8294" width="10.26953125" customWidth="1"/>
    <col min="8295" max="8297" width="13.6328125" bestFit="1" customWidth="1"/>
    <col min="8298" max="8298" width="12.453125" bestFit="1" customWidth="1"/>
    <col min="8299" max="8300" width="13.6328125" bestFit="1" customWidth="1"/>
    <col min="8301" max="8301" width="12.26953125" customWidth="1"/>
    <col min="8302" max="8302" width="13.6328125" bestFit="1" customWidth="1"/>
    <col min="8303" max="8304" width="14.08984375" bestFit="1" customWidth="1"/>
    <col min="8305" max="8309" width="12.26953125" customWidth="1"/>
    <col min="8310" max="8310" width="13.6328125" bestFit="1" customWidth="1"/>
    <col min="8311" max="8312" width="14.08984375" bestFit="1" customWidth="1"/>
    <col min="8313" max="8313" width="12.26953125" customWidth="1"/>
    <col min="8314" max="8314" width="13.26953125" bestFit="1" customWidth="1"/>
    <col min="8315" max="8316" width="14.36328125" bestFit="1" customWidth="1"/>
    <col min="8317" max="8317" width="12.26953125" customWidth="1"/>
    <col min="8318" max="8318" width="13.6328125" bestFit="1" customWidth="1"/>
    <col min="8319" max="8320" width="14.08984375" bestFit="1" customWidth="1"/>
    <col min="8321" max="8324" width="14.36328125" bestFit="1" customWidth="1"/>
    <col min="8325" max="8325" width="12.26953125" customWidth="1"/>
    <col min="8326" max="8326" width="12.453125" bestFit="1" customWidth="1"/>
    <col min="8327" max="8328" width="13.6328125" bestFit="1" customWidth="1"/>
    <col min="8329" max="8329" width="14.36328125" bestFit="1" customWidth="1"/>
    <col min="8330" max="8332" width="13.6328125" bestFit="1" customWidth="1"/>
    <col min="8333" max="8333" width="12.26953125" customWidth="1"/>
    <col min="8334" max="8334" width="10.26953125" customWidth="1"/>
    <col min="8335" max="8337" width="13.6328125" bestFit="1" customWidth="1"/>
    <col min="8338" max="8340" width="14.36328125" bestFit="1" customWidth="1"/>
    <col min="8341" max="8341" width="12.26953125" customWidth="1"/>
    <col min="8342" max="8342" width="9.08984375" customWidth="1"/>
    <col min="8343" max="8345" width="13.6328125" bestFit="1" customWidth="1"/>
    <col min="8346" max="8348" width="14.36328125" bestFit="1" customWidth="1"/>
    <col min="8349" max="8364" width="12.26953125" customWidth="1"/>
    <col min="8365" max="8365" width="12.81640625" customWidth="1"/>
    <col min="8366" max="8366" width="12.26953125" customWidth="1"/>
    <col min="8367" max="8367" width="11.453125" customWidth="1"/>
    <col min="8368" max="8368" width="11.7265625" customWidth="1"/>
    <col min="8369" max="8376" width="12.26953125" customWidth="1"/>
    <col min="8377" max="8379" width="13.6328125" customWidth="1"/>
    <col min="8380" max="8381" width="12.26953125" customWidth="1"/>
    <col min="8382" max="8384" width="13.6328125" customWidth="1"/>
    <col min="8385" max="8386" width="12.26953125" customWidth="1"/>
    <col min="8387" max="8389" width="13.6328125" customWidth="1"/>
    <col min="8390" max="8391" width="12.26953125" customWidth="1"/>
    <col min="8392" max="8394" width="13.6328125" customWidth="1"/>
    <col min="8395" max="8395" width="14.36328125" bestFit="1" customWidth="1"/>
    <col min="8396" max="8396" width="12.26953125" customWidth="1"/>
    <col min="8397" max="8399" width="13.6328125" customWidth="1"/>
    <col min="8400" max="8400" width="14.36328125" bestFit="1" customWidth="1"/>
    <col min="8401" max="8401" width="12.26953125" customWidth="1"/>
    <col min="8402" max="8402" width="10.26953125" customWidth="1"/>
    <col min="8403" max="8404" width="13.6328125" customWidth="1"/>
    <col min="8405" max="8406" width="12.26953125" customWidth="1"/>
    <col min="8407" max="8409" width="13.6328125" customWidth="1"/>
    <col min="8410" max="8410" width="14.36328125" bestFit="1" customWidth="1"/>
    <col min="8411" max="8411" width="12.26953125" customWidth="1"/>
    <col min="8412" max="8414" width="13.6328125" customWidth="1"/>
    <col min="8415" max="8415" width="14.36328125" bestFit="1" customWidth="1"/>
    <col min="8416" max="8416" width="12.26953125" customWidth="1"/>
    <col min="8417" max="8417" width="11.26953125" customWidth="1"/>
    <col min="8418" max="8419" width="13.6328125" customWidth="1"/>
    <col min="8420" max="8420" width="14.36328125" bestFit="1" customWidth="1"/>
    <col min="8421" max="8421" width="12.26953125" customWidth="1"/>
    <col min="8422" max="8422" width="9.08984375" customWidth="1"/>
    <col min="8423" max="8424" width="13.6328125" customWidth="1"/>
    <col min="8425" max="8425" width="13.6328125" bestFit="1" customWidth="1"/>
    <col min="8426" max="8426" width="12.26953125" customWidth="1"/>
    <col min="8427" max="8427" width="6.7265625" customWidth="1"/>
    <col min="8428" max="8429" width="13.6328125" customWidth="1"/>
    <col min="8430" max="8430" width="13.6328125" bestFit="1" customWidth="1"/>
    <col min="8431" max="8431" width="12.26953125" customWidth="1"/>
    <col min="8432" max="8434" width="13.6328125" customWidth="1"/>
    <col min="8435" max="8436" width="12.26953125" customWidth="1"/>
    <col min="8437" max="8439" width="13.6328125" customWidth="1"/>
    <col min="8440" max="8441" width="12.26953125" customWidth="1"/>
    <col min="8442" max="8444" width="13.6328125" customWidth="1"/>
    <col min="8445" max="8445" width="14.36328125" bestFit="1" customWidth="1"/>
    <col min="8446" max="8446" width="12.26953125" customWidth="1"/>
    <col min="8447" max="8449" width="13.6328125" customWidth="1"/>
    <col min="8450" max="8450" width="13.6328125" bestFit="1" customWidth="1"/>
    <col min="8451" max="8451" width="12.26953125" customWidth="1"/>
    <col min="8452" max="8452" width="11.26953125" customWidth="1"/>
    <col min="8453" max="8454" width="13.6328125" customWidth="1"/>
    <col min="8455" max="8455" width="13.6328125" bestFit="1" customWidth="1"/>
    <col min="8456" max="8456" width="12.26953125" customWidth="1"/>
    <col min="8457" max="8457" width="9.08984375" customWidth="1"/>
    <col min="8458" max="8459" width="13.6328125" customWidth="1"/>
    <col min="8460" max="8460" width="14.36328125" bestFit="1" customWidth="1"/>
    <col min="8461" max="8461" width="12.26953125" customWidth="1"/>
    <col min="8462" max="8462" width="13.6328125" bestFit="1" customWidth="1"/>
    <col min="8463" max="8464" width="14.08984375" bestFit="1" customWidth="1"/>
    <col min="8465" max="8469" width="12.26953125" customWidth="1"/>
    <col min="8470" max="8470" width="13.6328125" bestFit="1" customWidth="1"/>
    <col min="8471" max="8472" width="14.08984375" bestFit="1" customWidth="1"/>
    <col min="8473" max="8477" width="12.26953125" customWidth="1"/>
    <col min="8478" max="8478" width="13.7265625" bestFit="1" customWidth="1"/>
    <col min="8479" max="8480" width="14.26953125" bestFit="1" customWidth="1"/>
    <col min="8481" max="8481" width="14.36328125" bestFit="1" customWidth="1"/>
    <col min="8482" max="8485" width="12.26953125" customWidth="1"/>
    <col min="8486" max="8488" width="13.6328125" bestFit="1" customWidth="1"/>
    <col min="8489" max="8490" width="14.36328125" bestFit="1" customWidth="1"/>
    <col min="8491" max="8492" width="13.26953125" bestFit="1" customWidth="1"/>
    <col min="8493" max="8493" width="12.26953125" customWidth="1"/>
    <col min="8494" max="8496" width="13.6328125" bestFit="1" customWidth="1"/>
    <col min="8497" max="8499" width="14.36328125" bestFit="1" customWidth="1"/>
    <col min="8500" max="8501" width="12.26953125" customWidth="1"/>
    <col min="8502" max="8502" width="10.26953125" customWidth="1"/>
    <col min="8503" max="8504" width="13.6328125" bestFit="1" customWidth="1"/>
    <col min="8505" max="8509" width="12.26953125" customWidth="1"/>
    <col min="8510" max="8510" width="13.6328125" bestFit="1" customWidth="1"/>
    <col min="8511" max="8511" width="14.08984375" bestFit="1" customWidth="1"/>
    <col min="8512" max="8512" width="13.6328125" bestFit="1" customWidth="1"/>
    <col min="8513" max="8517" width="12.26953125" customWidth="1"/>
    <col min="8518" max="8518" width="13.6328125" bestFit="1" customWidth="1"/>
    <col min="8519" max="8520" width="14.08984375" bestFit="1" customWidth="1"/>
    <col min="8521" max="8525" width="12.26953125" customWidth="1"/>
    <col min="8526" max="8526" width="13.6328125" bestFit="1" customWidth="1"/>
    <col min="8527" max="8528" width="14.08984375" bestFit="1" customWidth="1"/>
    <col min="8529" max="8533" width="12.26953125" customWidth="1"/>
    <col min="8534" max="8536" width="13.6328125" bestFit="1" customWidth="1"/>
    <col min="8537" max="8537" width="14.36328125" bestFit="1" customWidth="1"/>
    <col min="8538" max="8538" width="13.26953125" bestFit="1" customWidth="1"/>
    <col min="8539" max="8540" width="14.36328125" bestFit="1" customWidth="1"/>
    <col min="8541" max="8541" width="12.26953125" customWidth="1"/>
    <col min="8542" max="8542" width="12.453125" bestFit="1" customWidth="1"/>
    <col min="8543" max="8545" width="13.6328125" bestFit="1" customWidth="1"/>
    <col min="8546" max="8548" width="14.36328125" bestFit="1" customWidth="1"/>
    <col min="8549" max="8549" width="12.26953125" customWidth="1"/>
    <col min="8550" max="8550" width="10.26953125" customWidth="1"/>
    <col min="8551" max="8553" width="13.6328125" bestFit="1" customWidth="1"/>
    <col min="8554" max="8554" width="12.453125" bestFit="1" customWidth="1"/>
    <col min="8555" max="8556" width="13.6328125" bestFit="1" customWidth="1"/>
    <col min="8557" max="8557" width="12.26953125" customWidth="1"/>
    <col min="8558" max="8558" width="13.6328125" bestFit="1" customWidth="1"/>
    <col min="8559" max="8560" width="14.08984375" bestFit="1" customWidth="1"/>
    <col min="8561" max="8565" width="12.26953125" customWidth="1"/>
    <col min="8566" max="8566" width="13.6328125" bestFit="1" customWidth="1"/>
    <col min="8567" max="8568" width="14.08984375" bestFit="1" customWidth="1"/>
    <col min="8569" max="8569" width="12.26953125" customWidth="1"/>
    <col min="8570" max="8570" width="13.26953125" bestFit="1" customWidth="1"/>
    <col min="8571" max="8572" width="14.36328125" bestFit="1" customWidth="1"/>
    <col min="8573" max="8573" width="12.26953125" customWidth="1"/>
    <col min="8574" max="8574" width="13.6328125" bestFit="1" customWidth="1"/>
    <col min="8575" max="8576" width="14.08984375" bestFit="1" customWidth="1"/>
    <col min="8577" max="8580" width="14.36328125" bestFit="1" customWidth="1"/>
    <col min="8581" max="8581" width="12.26953125" customWidth="1"/>
    <col min="8582" max="8582" width="12.453125" bestFit="1" customWidth="1"/>
    <col min="8583" max="8584" width="13.6328125" bestFit="1" customWidth="1"/>
    <col min="8585" max="8585" width="14.36328125" bestFit="1" customWidth="1"/>
    <col min="8586" max="8588" width="13.6328125" bestFit="1" customWidth="1"/>
    <col min="8589" max="8589" width="12.26953125" customWidth="1"/>
    <col min="8590" max="8590" width="10.26953125" customWidth="1"/>
    <col min="8591" max="8593" width="13.6328125" bestFit="1" customWidth="1"/>
    <col min="8594" max="8596" width="14.36328125" bestFit="1" customWidth="1"/>
    <col min="8597" max="8597" width="12.26953125" customWidth="1"/>
    <col min="8598" max="8598" width="9.08984375" customWidth="1"/>
    <col min="8599" max="8601" width="13.6328125" bestFit="1" customWidth="1"/>
    <col min="8602" max="8604" width="14.36328125" bestFit="1" customWidth="1"/>
    <col min="8605" max="8620" width="12.26953125" customWidth="1"/>
    <col min="8621" max="8621" width="12.81640625" customWidth="1"/>
    <col min="8622" max="8622" width="12.26953125" customWidth="1"/>
    <col min="8623" max="8623" width="11.453125" customWidth="1"/>
    <col min="8624" max="8624" width="11.7265625" customWidth="1"/>
    <col min="8625" max="8632" width="12.26953125" customWidth="1"/>
    <col min="8633" max="8635" width="13.6328125" customWidth="1"/>
    <col min="8636" max="8637" width="12.26953125" customWidth="1"/>
    <col min="8638" max="8640" width="13.6328125" customWidth="1"/>
    <col min="8641" max="8642" width="12.26953125" customWidth="1"/>
    <col min="8643" max="8645" width="13.6328125" customWidth="1"/>
    <col min="8646" max="8647" width="12.26953125" customWidth="1"/>
    <col min="8648" max="8650" width="13.6328125" customWidth="1"/>
    <col min="8651" max="8651" width="14.36328125" bestFit="1" customWidth="1"/>
    <col min="8652" max="8652" width="12.26953125" customWidth="1"/>
    <col min="8653" max="8655" width="13.6328125" customWidth="1"/>
    <col min="8656" max="8656" width="14.36328125" bestFit="1" customWidth="1"/>
    <col min="8657" max="8657" width="12.26953125" customWidth="1"/>
    <col min="8658" max="8658" width="10.26953125" customWidth="1"/>
    <col min="8659" max="8660" width="13.6328125" customWidth="1"/>
    <col min="8661" max="8662" width="12.26953125" customWidth="1"/>
    <col min="8663" max="8665" width="13.6328125" customWidth="1"/>
    <col min="8666" max="8666" width="14.36328125" bestFit="1" customWidth="1"/>
    <col min="8667" max="8667" width="12.26953125" customWidth="1"/>
    <col min="8668" max="8670" width="13.6328125" customWidth="1"/>
    <col min="8671" max="8671" width="14.36328125" bestFit="1" customWidth="1"/>
    <col min="8672" max="8672" width="12.26953125" customWidth="1"/>
    <col min="8673" max="8673" width="11.26953125" customWidth="1"/>
    <col min="8674" max="8675" width="13.6328125" customWidth="1"/>
    <col min="8676" max="8676" width="14.36328125" bestFit="1" customWidth="1"/>
    <col min="8677" max="8677" width="12.26953125" customWidth="1"/>
    <col min="8678" max="8678" width="9.08984375" customWidth="1"/>
    <col min="8679" max="8680" width="13.6328125" customWidth="1"/>
    <col min="8681" max="8681" width="13.6328125" bestFit="1" customWidth="1"/>
    <col min="8682" max="8682" width="12.26953125" customWidth="1"/>
    <col min="8683" max="8683" width="6.7265625" customWidth="1"/>
    <col min="8684" max="8685" width="13.6328125" customWidth="1"/>
    <col min="8686" max="8686" width="13.6328125" bestFit="1" customWidth="1"/>
    <col min="8687" max="8687" width="12.26953125" customWidth="1"/>
    <col min="8688" max="8690" width="13.6328125" customWidth="1"/>
    <col min="8691" max="8692" width="12.26953125" customWidth="1"/>
    <col min="8693" max="8695" width="13.6328125" customWidth="1"/>
    <col min="8696" max="8697" width="12.26953125" customWidth="1"/>
    <col min="8698" max="8700" width="13.6328125" customWidth="1"/>
    <col min="8701" max="8701" width="14.36328125" bestFit="1" customWidth="1"/>
    <col min="8702" max="8702" width="12.26953125" customWidth="1"/>
    <col min="8703" max="8705" width="13.6328125" customWidth="1"/>
    <col min="8706" max="8706" width="13.6328125" bestFit="1" customWidth="1"/>
    <col min="8707" max="8707" width="12.26953125" customWidth="1"/>
    <col min="8708" max="8708" width="11.26953125" customWidth="1"/>
    <col min="8709" max="8710" width="13.6328125" customWidth="1"/>
    <col min="8711" max="8711" width="13.6328125" bestFit="1" customWidth="1"/>
    <col min="8712" max="8712" width="12.26953125" customWidth="1"/>
    <col min="8713" max="8713" width="9.08984375" customWidth="1"/>
    <col min="8714" max="8715" width="13.6328125" customWidth="1"/>
    <col min="8716" max="8716" width="14.36328125" bestFit="1" customWidth="1"/>
    <col min="8717" max="8717" width="12.26953125" customWidth="1"/>
    <col min="8718" max="8718" width="13.6328125" bestFit="1" customWidth="1"/>
    <col min="8719" max="8720" width="14.08984375" bestFit="1" customWidth="1"/>
    <col min="8721" max="8725" width="12.26953125" customWidth="1"/>
    <col min="8726" max="8726" width="13.6328125" bestFit="1" customWidth="1"/>
    <col min="8727" max="8728" width="14.08984375" bestFit="1" customWidth="1"/>
    <col min="8729" max="8733" width="12.26953125" customWidth="1"/>
    <col min="8734" max="8734" width="13.7265625" bestFit="1" customWidth="1"/>
    <col min="8735" max="8736" width="14.26953125" bestFit="1" customWidth="1"/>
    <col min="8737" max="8737" width="14.36328125" bestFit="1" customWidth="1"/>
    <col min="8738" max="8741" width="12.26953125" customWidth="1"/>
    <col min="8742" max="8744" width="13.6328125" bestFit="1" customWidth="1"/>
    <col min="8745" max="8746" width="14.36328125" bestFit="1" customWidth="1"/>
    <col min="8747" max="8748" width="13.26953125" bestFit="1" customWidth="1"/>
    <col min="8749" max="8749" width="12.26953125" customWidth="1"/>
    <col min="8750" max="8752" width="13.6328125" bestFit="1" customWidth="1"/>
    <col min="8753" max="8755" width="14.36328125" bestFit="1" customWidth="1"/>
    <col min="8756" max="8757" width="12.26953125" customWidth="1"/>
    <col min="8758" max="8758" width="10.26953125" customWidth="1"/>
    <col min="8759" max="8760" width="13.6328125" bestFit="1" customWidth="1"/>
    <col min="8761" max="8765" width="12.26953125" customWidth="1"/>
    <col min="8766" max="8766" width="13.6328125" bestFit="1" customWidth="1"/>
    <col min="8767" max="8767" width="14.08984375" bestFit="1" customWidth="1"/>
    <col min="8768" max="8768" width="13.6328125" bestFit="1" customWidth="1"/>
    <col min="8769" max="8773" width="12.26953125" customWidth="1"/>
    <col min="8774" max="8774" width="13.6328125" bestFit="1" customWidth="1"/>
    <col min="8775" max="8776" width="14.08984375" bestFit="1" customWidth="1"/>
    <col min="8777" max="8781" width="12.26953125" customWidth="1"/>
    <col min="8782" max="8782" width="13.6328125" bestFit="1" customWidth="1"/>
    <col min="8783" max="8784" width="14.08984375" bestFit="1" customWidth="1"/>
    <col min="8785" max="8789" width="12.26953125" customWidth="1"/>
    <col min="8790" max="8792" width="13.6328125" bestFit="1" customWidth="1"/>
    <col min="8793" max="8793" width="14.36328125" bestFit="1" customWidth="1"/>
    <col min="8794" max="8794" width="13.26953125" bestFit="1" customWidth="1"/>
    <col min="8795" max="8796" width="14.36328125" bestFit="1" customWidth="1"/>
    <col min="8797" max="8797" width="12.26953125" customWidth="1"/>
    <col min="8798" max="8798" width="12.453125" bestFit="1" customWidth="1"/>
    <col min="8799" max="8801" width="13.6328125" bestFit="1" customWidth="1"/>
    <col min="8802" max="8804" width="14.36328125" bestFit="1" customWidth="1"/>
    <col min="8805" max="8805" width="12.26953125" customWidth="1"/>
    <col min="8806" max="8806" width="10.26953125" customWidth="1"/>
    <col min="8807" max="8809" width="13.6328125" bestFit="1" customWidth="1"/>
    <col min="8810" max="8810" width="12.453125" bestFit="1" customWidth="1"/>
    <col min="8811" max="8812" width="13.6328125" bestFit="1" customWidth="1"/>
    <col min="8813" max="8813" width="12.26953125" customWidth="1"/>
    <col min="8814" max="8814" width="13.6328125" bestFit="1" customWidth="1"/>
    <col min="8815" max="8816" width="14.08984375" bestFit="1" customWidth="1"/>
    <col min="8817" max="8821" width="12.26953125" customWidth="1"/>
    <col min="8822" max="8822" width="13.6328125" bestFit="1" customWidth="1"/>
    <col min="8823" max="8824" width="14.08984375" bestFit="1" customWidth="1"/>
    <col min="8825" max="8825" width="12.26953125" customWidth="1"/>
    <col min="8826" max="8826" width="13.26953125" bestFit="1" customWidth="1"/>
    <col min="8827" max="8828" width="14.36328125" bestFit="1" customWidth="1"/>
    <col min="8829" max="8829" width="12.26953125" customWidth="1"/>
    <col min="8830" max="8830" width="13.6328125" bestFit="1" customWidth="1"/>
    <col min="8831" max="8832" width="14.08984375" bestFit="1" customWidth="1"/>
    <col min="8833" max="8836" width="14.36328125" bestFit="1" customWidth="1"/>
    <col min="8837" max="8837" width="12.26953125" customWidth="1"/>
    <col min="8838" max="8838" width="12.453125" bestFit="1" customWidth="1"/>
    <col min="8839" max="8840" width="13.6328125" bestFit="1" customWidth="1"/>
    <col min="8841" max="8841" width="14.36328125" bestFit="1" customWidth="1"/>
    <col min="8842" max="8844" width="13.6328125" bestFit="1" customWidth="1"/>
    <col min="8845" max="8845" width="12.26953125" customWidth="1"/>
    <col min="8846" max="8846" width="10.26953125" customWidth="1"/>
    <col min="8847" max="8849" width="13.6328125" bestFit="1" customWidth="1"/>
    <col min="8850" max="8852" width="14.36328125" bestFit="1" customWidth="1"/>
    <col min="8853" max="8853" width="12.26953125" customWidth="1"/>
    <col min="8854" max="8854" width="9.08984375" customWidth="1"/>
    <col min="8855" max="8857" width="13.6328125" bestFit="1" customWidth="1"/>
    <col min="8858" max="8860" width="14.36328125" bestFit="1" customWidth="1"/>
    <col min="8861" max="8876" width="12.26953125" customWidth="1"/>
    <col min="8877" max="8877" width="12.81640625" customWidth="1"/>
    <col min="8878" max="8878" width="12.26953125" customWidth="1"/>
    <col min="8879" max="8879" width="11.453125" customWidth="1"/>
    <col min="8880" max="8880" width="11.7265625" customWidth="1"/>
    <col min="8881" max="8888" width="12.26953125" customWidth="1"/>
    <col min="8889" max="8891" width="13.6328125" customWidth="1"/>
    <col min="8892" max="8893" width="12.26953125" customWidth="1"/>
    <col min="8894" max="8896" width="13.6328125" customWidth="1"/>
    <col min="8897" max="8898" width="12.26953125" customWidth="1"/>
    <col min="8899" max="8901" width="13.6328125" customWidth="1"/>
    <col min="8902" max="8903" width="12.26953125" customWidth="1"/>
    <col min="8904" max="8906" width="13.6328125" customWidth="1"/>
    <col min="8907" max="8907" width="14.36328125" bestFit="1" customWidth="1"/>
    <col min="8908" max="8908" width="12.26953125" customWidth="1"/>
    <col min="8909" max="8911" width="13.6328125" customWidth="1"/>
    <col min="8912" max="8912" width="14.36328125" bestFit="1" customWidth="1"/>
    <col min="8913" max="8913" width="12.26953125" customWidth="1"/>
    <col min="8914" max="8914" width="10.26953125" customWidth="1"/>
    <col min="8915" max="8916" width="13.6328125" customWidth="1"/>
    <col min="8917" max="8918" width="12.26953125" customWidth="1"/>
    <col min="8919" max="8921" width="13.6328125" customWidth="1"/>
    <col min="8922" max="8922" width="14.36328125" bestFit="1" customWidth="1"/>
    <col min="8923" max="8923" width="12.26953125" customWidth="1"/>
    <col min="8924" max="8926" width="13.6328125" customWidth="1"/>
    <col min="8927" max="8927" width="14.36328125" bestFit="1" customWidth="1"/>
    <col min="8928" max="8928" width="12.26953125" customWidth="1"/>
    <col min="8929" max="8929" width="11.26953125" customWidth="1"/>
    <col min="8930" max="8931" width="13.6328125" customWidth="1"/>
    <col min="8932" max="8932" width="14.36328125" bestFit="1" customWidth="1"/>
    <col min="8933" max="8933" width="12.26953125" customWidth="1"/>
    <col min="8934" max="8934" width="9.08984375" customWidth="1"/>
    <col min="8935" max="8936" width="13.6328125" customWidth="1"/>
    <col min="8937" max="8937" width="13.6328125" bestFit="1" customWidth="1"/>
    <col min="8938" max="8938" width="12.26953125" customWidth="1"/>
    <col min="8939" max="8939" width="6.7265625" customWidth="1"/>
    <col min="8940" max="8941" width="13.6328125" customWidth="1"/>
    <col min="8942" max="8942" width="13.6328125" bestFit="1" customWidth="1"/>
    <col min="8943" max="8943" width="12.26953125" customWidth="1"/>
    <col min="8944" max="8946" width="13.6328125" customWidth="1"/>
    <col min="8947" max="8948" width="12.26953125" customWidth="1"/>
    <col min="8949" max="8951" width="13.6328125" customWidth="1"/>
    <col min="8952" max="8953" width="12.26953125" customWidth="1"/>
    <col min="8954" max="8956" width="13.6328125" customWidth="1"/>
    <col min="8957" max="8957" width="14.36328125" bestFit="1" customWidth="1"/>
    <col min="8958" max="8958" width="12.26953125" customWidth="1"/>
    <col min="8959" max="8961" width="13.6328125" customWidth="1"/>
    <col min="8962" max="8962" width="13.6328125" bestFit="1" customWidth="1"/>
    <col min="8963" max="8963" width="12.26953125" customWidth="1"/>
    <col min="8964" max="8964" width="11.26953125" customWidth="1"/>
    <col min="8965" max="8966" width="13.6328125" customWidth="1"/>
    <col min="8967" max="8967" width="13.6328125" bestFit="1" customWidth="1"/>
    <col min="8968" max="8968" width="12.26953125" customWidth="1"/>
    <col min="8969" max="8969" width="9.08984375" customWidth="1"/>
    <col min="8970" max="8971" width="13.6328125" customWidth="1"/>
    <col min="8972" max="8972" width="14.36328125" bestFit="1" customWidth="1"/>
    <col min="8973" max="8973" width="12.26953125" customWidth="1"/>
    <col min="8974" max="8974" width="13.6328125" bestFit="1" customWidth="1"/>
    <col min="8975" max="8976" width="14.08984375" bestFit="1" customWidth="1"/>
    <col min="8977" max="8981" width="12.26953125" customWidth="1"/>
    <col min="8982" max="8982" width="13.6328125" bestFit="1" customWidth="1"/>
    <col min="8983" max="8984" width="14.08984375" bestFit="1" customWidth="1"/>
    <col min="8985" max="8989" width="12.26953125" customWidth="1"/>
    <col min="8990" max="8990" width="13.7265625" bestFit="1" customWidth="1"/>
    <col min="8991" max="8992" width="14.26953125" bestFit="1" customWidth="1"/>
    <col min="8993" max="8993" width="14.36328125" bestFit="1" customWidth="1"/>
    <col min="8994" max="8997" width="12.26953125" customWidth="1"/>
    <col min="8998" max="9000" width="13.6328125" bestFit="1" customWidth="1"/>
    <col min="9001" max="9002" width="14.36328125" bestFit="1" customWidth="1"/>
    <col min="9003" max="9004" width="13.26953125" bestFit="1" customWidth="1"/>
    <col min="9005" max="9005" width="12.26953125" customWidth="1"/>
    <col min="9006" max="9008" width="13.6328125" bestFit="1" customWidth="1"/>
    <col min="9009" max="9011" width="14.36328125" bestFit="1" customWidth="1"/>
    <col min="9012" max="9013" width="12.26953125" customWidth="1"/>
    <col min="9014" max="9014" width="10.26953125" customWidth="1"/>
    <col min="9015" max="9016" width="13.6328125" bestFit="1" customWidth="1"/>
    <col min="9017" max="9021" width="12.26953125" customWidth="1"/>
    <col min="9022" max="9022" width="13.6328125" bestFit="1" customWidth="1"/>
    <col min="9023" max="9023" width="14.08984375" bestFit="1" customWidth="1"/>
    <col min="9024" max="9024" width="13.6328125" bestFit="1" customWidth="1"/>
    <col min="9025" max="9029" width="12.26953125" customWidth="1"/>
    <col min="9030" max="9030" width="13.6328125" bestFit="1" customWidth="1"/>
    <col min="9031" max="9032" width="14.08984375" bestFit="1" customWidth="1"/>
    <col min="9033" max="9037" width="12.26953125" customWidth="1"/>
    <col min="9038" max="9038" width="13.6328125" bestFit="1" customWidth="1"/>
    <col min="9039" max="9040" width="14.08984375" bestFit="1" customWidth="1"/>
    <col min="9041" max="9045" width="12.26953125" customWidth="1"/>
    <col min="9046" max="9048" width="13.6328125" bestFit="1" customWidth="1"/>
    <col min="9049" max="9049" width="14.36328125" bestFit="1" customWidth="1"/>
    <col min="9050" max="9050" width="13.26953125" bestFit="1" customWidth="1"/>
    <col min="9051" max="9052" width="14.36328125" bestFit="1" customWidth="1"/>
    <col min="9053" max="9053" width="12.26953125" customWidth="1"/>
    <col min="9054" max="9054" width="12.453125" bestFit="1" customWidth="1"/>
    <col min="9055" max="9057" width="13.6328125" bestFit="1" customWidth="1"/>
    <col min="9058" max="9060" width="14.36328125" bestFit="1" customWidth="1"/>
    <col min="9061" max="9061" width="12.26953125" customWidth="1"/>
    <col min="9062" max="9062" width="10.26953125" customWidth="1"/>
    <col min="9063" max="9065" width="13.6328125" bestFit="1" customWidth="1"/>
    <col min="9066" max="9066" width="12.453125" bestFit="1" customWidth="1"/>
    <col min="9067" max="9068" width="13.6328125" bestFit="1" customWidth="1"/>
    <col min="9069" max="9069" width="12.26953125" customWidth="1"/>
    <col min="9070" max="9070" width="13.6328125" bestFit="1" customWidth="1"/>
    <col min="9071" max="9072" width="14.08984375" bestFit="1" customWidth="1"/>
    <col min="9073" max="9077" width="12.26953125" customWidth="1"/>
    <col min="9078" max="9078" width="13.6328125" bestFit="1" customWidth="1"/>
    <col min="9079" max="9080" width="14.08984375" bestFit="1" customWidth="1"/>
    <col min="9081" max="9081" width="12.26953125" customWidth="1"/>
    <col min="9082" max="9082" width="13.26953125" bestFit="1" customWidth="1"/>
    <col min="9083" max="9084" width="14.36328125" bestFit="1" customWidth="1"/>
    <col min="9085" max="9085" width="12.26953125" customWidth="1"/>
    <col min="9086" max="9086" width="13.6328125" bestFit="1" customWidth="1"/>
    <col min="9087" max="9088" width="14.08984375" bestFit="1" customWidth="1"/>
    <col min="9089" max="9092" width="14.36328125" bestFit="1" customWidth="1"/>
    <col min="9093" max="9093" width="12.26953125" customWidth="1"/>
    <col min="9094" max="9094" width="12.453125" bestFit="1" customWidth="1"/>
    <col min="9095" max="9096" width="13.6328125" bestFit="1" customWidth="1"/>
    <col min="9097" max="9097" width="14.36328125" bestFit="1" customWidth="1"/>
    <col min="9098" max="9100" width="13.6328125" bestFit="1" customWidth="1"/>
    <col min="9101" max="9101" width="12.26953125" customWidth="1"/>
    <col min="9102" max="9102" width="10.26953125" customWidth="1"/>
    <col min="9103" max="9105" width="13.6328125" bestFit="1" customWidth="1"/>
    <col min="9106" max="9108" width="14.36328125" bestFit="1" customWidth="1"/>
    <col min="9109" max="9109" width="12.26953125" customWidth="1"/>
    <col min="9110" max="9110" width="9.08984375" customWidth="1"/>
    <col min="9111" max="9113" width="13.6328125" bestFit="1" customWidth="1"/>
    <col min="9114" max="9116" width="14.36328125" bestFit="1" customWidth="1"/>
    <col min="9117" max="9132" width="12.26953125" customWidth="1"/>
    <col min="9133" max="9133" width="12.81640625" customWidth="1"/>
    <col min="9134" max="9134" width="12.26953125" customWidth="1"/>
    <col min="9135" max="9135" width="11.453125" customWidth="1"/>
    <col min="9136" max="9136" width="11.7265625" customWidth="1"/>
    <col min="9137" max="9144" width="12.26953125" customWidth="1"/>
    <col min="9145" max="9147" width="13.6328125" customWidth="1"/>
    <col min="9148" max="9149" width="12.26953125" customWidth="1"/>
    <col min="9150" max="9152" width="13.6328125" customWidth="1"/>
    <col min="9153" max="9154" width="12.26953125" customWidth="1"/>
    <col min="9155" max="9157" width="13.6328125" customWidth="1"/>
    <col min="9158" max="9159" width="12.26953125" customWidth="1"/>
    <col min="9160" max="9162" width="13.6328125" customWidth="1"/>
    <col min="9163" max="9163" width="14.36328125" bestFit="1" customWidth="1"/>
    <col min="9164" max="9164" width="12.26953125" customWidth="1"/>
    <col min="9165" max="9167" width="13.6328125" customWidth="1"/>
    <col min="9168" max="9168" width="14.36328125" bestFit="1" customWidth="1"/>
    <col min="9169" max="9169" width="12.26953125" customWidth="1"/>
    <col min="9170" max="9170" width="10.26953125" customWidth="1"/>
    <col min="9171" max="9172" width="13.6328125" customWidth="1"/>
    <col min="9173" max="9174" width="12.26953125" customWidth="1"/>
    <col min="9175" max="9177" width="13.6328125" customWidth="1"/>
    <col min="9178" max="9178" width="14.36328125" bestFit="1" customWidth="1"/>
    <col min="9179" max="9179" width="12.26953125" customWidth="1"/>
    <col min="9180" max="9182" width="13.6328125" customWidth="1"/>
    <col min="9183" max="9183" width="14.36328125" bestFit="1" customWidth="1"/>
    <col min="9184" max="9184" width="12.26953125" customWidth="1"/>
    <col min="9185" max="9185" width="11.26953125" customWidth="1"/>
    <col min="9186" max="9187" width="13.6328125" customWidth="1"/>
    <col min="9188" max="9188" width="14.36328125" bestFit="1" customWidth="1"/>
    <col min="9189" max="9189" width="12.26953125" customWidth="1"/>
    <col min="9190" max="9190" width="9.08984375" customWidth="1"/>
    <col min="9191" max="9192" width="13.6328125" customWidth="1"/>
    <col min="9193" max="9193" width="13.6328125" bestFit="1" customWidth="1"/>
    <col min="9194" max="9194" width="12.26953125" customWidth="1"/>
    <col min="9195" max="9195" width="6.7265625" customWidth="1"/>
    <col min="9196" max="9197" width="13.6328125" customWidth="1"/>
    <col min="9198" max="9198" width="13.6328125" bestFit="1" customWidth="1"/>
    <col min="9199" max="9199" width="12.26953125" customWidth="1"/>
    <col min="9200" max="9202" width="13.6328125" customWidth="1"/>
    <col min="9203" max="9204" width="12.26953125" customWidth="1"/>
    <col min="9205" max="9207" width="13.6328125" customWidth="1"/>
    <col min="9208" max="9209" width="12.26953125" customWidth="1"/>
    <col min="9210" max="9212" width="13.6328125" customWidth="1"/>
    <col min="9213" max="9213" width="14.36328125" bestFit="1" customWidth="1"/>
    <col min="9214" max="9214" width="12.26953125" customWidth="1"/>
    <col min="9215" max="9217" width="13.6328125" customWidth="1"/>
    <col min="9218" max="9218" width="13.6328125" bestFit="1" customWidth="1"/>
    <col min="9219" max="9219" width="12.26953125" customWidth="1"/>
    <col min="9220" max="9220" width="11.26953125" customWidth="1"/>
    <col min="9221" max="9222" width="13.6328125" customWidth="1"/>
    <col min="9223" max="9223" width="13.6328125" bestFit="1" customWidth="1"/>
    <col min="9224" max="9224" width="12.26953125" customWidth="1"/>
    <col min="9225" max="9225" width="9.08984375" customWidth="1"/>
    <col min="9226" max="9227" width="13.6328125" customWidth="1"/>
    <col min="9228" max="9228" width="14.36328125" bestFit="1" customWidth="1"/>
    <col min="9229" max="9229" width="12.26953125" customWidth="1"/>
    <col min="9230" max="9230" width="13.6328125" bestFit="1" customWidth="1"/>
    <col min="9231" max="9232" width="14.08984375" bestFit="1" customWidth="1"/>
    <col min="9233" max="9237" width="12.26953125" customWidth="1"/>
    <col min="9238" max="9238" width="13.6328125" bestFit="1" customWidth="1"/>
    <col min="9239" max="9240" width="14.08984375" bestFit="1" customWidth="1"/>
    <col min="9241" max="9245" width="12.26953125" customWidth="1"/>
    <col min="9246" max="9246" width="13.7265625" bestFit="1" customWidth="1"/>
    <col min="9247" max="9248" width="14.26953125" bestFit="1" customWidth="1"/>
    <col min="9249" max="9249" width="14.36328125" bestFit="1" customWidth="1"/>
    <col min="9250" max="9253" width="12.26953125" customWidth="1"/>
    <col min="9254" max="9256" width="13.6328125" bestFit="1" customWidth="1"/>
    <col min="9257" max="9258" width="14.36328125" bestFit="1" customWidth="1"/>
    <col min="9259" max="9260" width="13.26953125" bestFit="1" customWidth="1"/>
    <col min="9261" max="9261" width="12.26953125" customWidth="1"/>
    <col min="9262" max="9264" width="13.6328125" bestFit="1" customWidth="1"/>
    <col min="9265" max="9267" width="14.36328125" bestFit="1" customWidth="1"/>
    <col min="9268" max="9269" width="12.26953125" customWidth="1"/>
    <col min="9270" max="9270" width="10.26953125" customWidth="1"/>
    <col min="9271" max="9272" width="13.6328125" bestFit="1" customWidth="1"/>
    <col min="9273" max="9277" width="12.26953125" customWidth="1"/>
    <col min="9278" max="9278" width="13.6328125" bestFit="1" customWidth="1"/>
    <col min="9279" max="9279" width="14.08984375" bestFit="1" customWidth="1"/>
    <col min="9280" max="9280" width="13.6328125" bestFit="1" customWidth="1"/>
    <col min="9281" max="9285" width="12.26953125" customWidth="1"/>
    <col min="9286" max="9286" width="13.6328125" bestFit="1" customWidth="1"/>
    <col min="9287" max="9288" width="14.08984375" bestFit="1" customWidth="1"/>
    <col min="9289" max="9293" width="12.26953125" customWidth="1"/>
    <col min="9294" max="9294" width="13.6328125" bestFit="1" customWidth="1"/>
    <col min="9295" max="9296" width="14.08984375" bestFit="1" customWidth="1"/>
    <col min="9297" max="9301" width="12.26953125" customWidth="1"/>
    <col min="9302" max="9304" width="13.6328125" bestFit="1" customWidth="1"/>
    <col min="9305" max="9305" width="14.36328125" bestFit="1" customWidth="1"/>
    <col min="9306" max="9306" width="13.26953125" bestFit="1" customWidth="1"/>
    <col min="9307" max="9308" width="14.36328125" bestFit="1" customWidth="1"/>
    <col min="9309" max="9309" width="12.26953125" customWidth="1"/>
    <col min="9310" max="9310" width="12.453125" bestFit="1" customWidth="1"/>
    <col min="9311" max="9313" width="13.6328125" bestFit="1" customWidth="1"/>
    <col min="9314" max="9316" width="14.36328125" bestFit="1" customWidth="1"/>
    <col min="9317" max="9317" width="12.26953125" customWidth="1"/>
    <col min="9318" max="9318" width="10.26953125" customWidth="1"/>
    <col min="9319" max="9321" width="13.6328125" bestFit="1" customWidth="1"/>
    <col min="9322" max="9322" width="12.453125" bestFit="1" customWidth="1"/>
    <col min="9323" max="9324" width="13.6328125" bestFit="1" customWidth="1"/>
    <col min="9325" max="9325" width="12.26953125" customWidth="1"/>
    <col min="9326" max="9326" width="13.6328125" bestFit="1" customWidth="1"/>
    <col min="9327" max="9328" width="14.08984375" bestFit="1" customWidth="1"/>
    <col min="9329" max="9333" width="12.26953125" customWidth="1"/>
    <col min="9334" max="9334" width="13.6328125" bestFit="1" customWidth="1"/>
    <col min="9335" max="9336" width="14.08984375" bestFit="1" customWidth="1"/>
    <col min="9337" max="9337" width="12.26953125" customWidth="1"/>
    <col min="9338" max="9338" width="13.26953125" bestFit="1" customWidth="1"/>
    <col min="9339" max="9340" width="14.36328125" bestFit="1" customWidth="1"/>
    <col min="9341" max="9341" width="12.26953125" customWidth="1"/>
    <col min="9342" max="9342" width="13.6328125" bestFit="1" customWidth="1"/>
    <col min="9343" max="9344" width="14.08984375" bestFit="1" customWidth="1"/>
    <col min="9345" max="9348" width="14.36328125" bestFit="1" customWidth="1"/>
    <col min="9349" max="9349" width="12.26953125" customWidth="1"/>
    <col min="9350" max="9350" width="12.453125" bestFit="1" customWidth="1"/>
    <col min="9351" max="9352" width="13.6328125" bestFit="1" customWidth="1"/>
    <col min="9353" max="9353" width="14.36328125" bestFit="1" customWidth="1"/>
    <col min="9354" max="9356" width="13.6328125" bestFit="1" customWidth="1"/>
    <col min="9357" max="9357" width="12.26953125" customWidth="1"/>
    <col min="9358" max="9358" width="10.26953125" customWidth="1"/>
    <col min="9359" max="9361" width="13.6328125" bestFit="1" customWidth="1"/>
    <col min="9362" max="9364" width="14.36328125" bestFit="1" customWidth="1"/>
    <col min="9365" max="9365" width="12.26953125" customWidth="1"/>
    <col min="9366" max="9366" width="9.08984375" customWidth="1"/>
    <col min="9367" max="9369" width="13.6328125" bestFit="1" customWidth="1"/>
    <col min="9370" max="9372" width="14.36328125" bestFit="1" customWidth="1"/>
    <col min="9373" max="9388" width="12.26953125" customWidth="1"/>
    <col min="9389" max="9389" width="12.81640625" customWidth="1"/>
    <col min="9390" max="9390" width="12.26953125" customWidth="1"/>
    <col min="9391" max="9391" width="11.453125" customWidth="1"/>
    <col min="9392" max="9392" width="11.7265625" customWidth="1"/>
    <col min="9393" max="9400" width="12.26953125" customWidth="1"/>
    <col min="9401" max="9403" width="13.6328125" customWidth="1"/>
    <col min="9404" max="9405" width="12.26953125" customWidth="1"/>
    <col min="9406" max="9408" width="13.6328125" customWidth="1"/>
    <col min="9409" max="9410" width="12.26953125" customWidth="1"/>
    <col min="9411" max="9413" width="13.6328125" customWidth="1"/>
    <col min="9414" max="9415" width="12.26953125" customWidth="1"/>
    <col min="9416" max="9418" width="13.6328125" customWidth="1"/>
    <col min="9419" max="9419" width="14.36328125" bestFit="1" customWidth="1"/>
    <col min="9420" max="9420" width="12.26953125" customWidth="1"/>
    <col min="9421" max="9423" width="13.6328125" customWidth="1"/>
    <col min="9424" max="9424" width="14.36328125" bestFit="1" customWidth="1"/>
    <col min="9425" max="9425" width="12.26953125" customWidth="1"/>
    <col min="9426" max="9426" width="10.26953125" customWidth="1"/>
    <col min="9427" max="9428" width="13.6328125" customWidth="1"/>
    <col min="9429" max="9430" width="12.26953125" customWidth="1"/>
    <col min="9431" max="9433" width="13.6328125" customWidth="1"/>
    <col min="9434" max="9434" width="14.36328125" bestFit="1" customWidth="1"/>
    <col min="9435" max="9435" width="12.26953125" customWidth="1"/>
    <col min="9436" max="9438" width="13.6328125" customWidth="1"/>
    <col min="9439" max="9439" width="14.36328125" bestFit="1" customWidth="1"/>
    <col min="9440" max="9440" width="12.26953125" customWidth="1"/>
    <col min="9441" max="9441" width="11.26953125" customWidth="1"/>
    <col min="9442" max="9443" width="13.6328125" customWidth="1"/>
    <col min="9444" max="9444" width="14.36328125" bestFit="1" customWidth="1"/>
    <col min="9445" max="9445" width="12.26953125" customWidth="1"/>
    <col min="9446" max="9446" width="9.08984375" customWidth="1"/>
    <col min="9447" max="9448" width="13.6328125" customWidth="1"/>
    <col min="9449" max="9449" width="13.6328125" bestFit="1" customWidth="1"/>
    <col min="9450" max="9450" width="12.26953125" customWidth="1"/>
    <col min="9451" max="9451" width="6.7265625" customWidth="1"/>
    <col min="9452" max="9453" width="13.6328125" customWidth="1"/>
    <col min="9454" max="9454" width="13.6328125" bestFit="1" customWidth="1"/>
    <col min="9455" max="9455" width="12.26953125" customWidth="1"/>
    <col min="9456" max="9458" width="13.6328125" customWidth="1"/>
    <col min="9459" max="9460" width="12.26953125" customWidth="1"/>
    <col min="9461" max="9463" width="13.6328125" customWidth="1"/>
    <col min="9464" max="9465" width="12.26953125" customWidth="1"/>
    <col min="9466" max="9468" width="13.6328125" customWidth="1"/>
    <col min="9469" max="9469" width="14.36328125" bestFit="1" customWidth="1"/>
    <col min="9470" max="9470" width="12.26953125" customWidth="1"/>
    <col min="9471" max="9473" width="13.6328125" customWidth="1"/>
    <col min="9474" max="9474" width="13.6328125" bestFit="1" customWidth="1"/>
    <col min="9475" max="9475" width="12.26953125" customWidth="1"/>
    <col min="9476" max="9476" width="11.26953125" customWidth="1"/>
    <col min="9477" max="9478" width="13.6328125" customWidth="1"/>
    <col min="9479" max="9479" width="13.6328125" bestFit="1" customWidth="1"/>
    <col min="9480" max="9480" width="12.26953125" customWidth="1"/>
    <col min="9481" max="9481" width="9.08984375" customWidth="1"/>
    <col min="9482" max="9483" width="13.6328125" customWidth="1"/>
    <col min="9484" max="9484" width="14.36328125" bestFit="1" customWidth="1"/>
    <col min="9485" max="9485" width="12.26953125" customWidth="1"/>
    <col min="9486" max="9486" width="13.6328125" bestFit="1" customWidth="1"/>
    <col min="9487" max="9488" width="14.08984375" bestFit="1" customWidth="1"/>
    <col min="9489" max="9493" width="12.26953125" customWidth="1"/>
    <col min="9494" max="9494" width="13.6328125" bestFit="1" customWidth="1"/>
    <col min="9495" max="9496" width="14.08984375" bestFit="1" customWidth="1"/>
    <col min="9497" max="9501" width="12.26953125" customWidth="1"/>
    <col min="9502" max="9502" width="13.7265625" bestFit="1" customWidth="1"/>
    <col min="9503" max="9504" width="14.26953125" bestFit="1" customWidth="1"/>
    <col min="9505" max="9505" width="14.36328125" bestFit="1" customWidth="1"/>
    <col min="9506" max="9509" width="12.26953125" customWidth="1"/>
    <col min="9510" max="9512" width="13.6328125" bestFit="1" customWidth="1"/>
    <col min="9513" max="9514" width="14.36328125" bestFit="1" customWidth="1"/>
    <col min="9515" max="9516" width="13.26953125" bestFit="1" customWidth="1"/>
    <col min="9517" max="9517" width="12.26953125" customWidth="1"/>
    <col min="9518" max="9520" width="13.6328125" bestFit="1" customWidth="1"/>
    <col min="9521" max="9523" width="14.36328125" bestFit="1" customWidth="1"/>
    <col min="9524" max="9525" width="12.26953125" customWidth="1"/>
    <col min="9526" max="9526" width="10.26953125" customWidth="1"/>
    <col min="9527" max="9528" width="13.6328125" bestFit="1" customWidth="1"/>
    <col min="9529" max="9533" width="12.26953125" customWidth="1"/>
    <col min="9534" max="9534" width="13.6328125" bestFit="1" customWidth="1"/>
    <col min="9535" max="9535" width="14.08984375" bestFit="1" customWidth="1"/>
    <col min="9536" max="9536" width="13.6328125" bestFit="1" customWidth="1"/>
    <col min="9537" max="9541" width="12.26953125" customWidth="1"/>
    <col min="9542" max="9542" width="13.6328125" bestFit="1" customWidth="1"/>
    <col min="9543" max="9544" width="14.08984375" bestFit="1" customWidth="1"/>
    <col min="9545" max="9549" width="12.26953125" customWidth="1"/>
    <col min="9550" max="9550" width="13.6328125" bestFit="1" customWidth="1"/>
    <col min="9551" max="9552" width="14.08984375" bestFit="1" customWidth="1"/>
    <col min="9553" max="9557" width="12.26953125" customWidth="1"/>
    <col min="9558" max="9560" width="13.6328125" bestFit="1" customWidth="1"/>
    <col min="9561" max="9561" width="14.36328125" bestFit="1" customWidth="1"/>
    <col min="9562" max="9562" width="13.26953125" bestFit="1" customWidth="1"/>
    <col min="9563" max="9564" width="14.36328125" bestFit="1" customWidth="1"/>
    <col min="9565" max="9565" width="12.26953125" customWidth="1"/>
    <col min="9566" max="9566" width="12.453125" bestFit="1" customWidth="1"/>
    <col min="9567" max="9569" width="13.6328125" bestFit="1" customWidth="1"/>
    <col min="9570" max="9572" width="14.36328125" bestFit="1" customWidth="1"/>
    <col min="9573" max="9573" width="12.26953125" customWidth="1"/>
    <col min="9574" max="9574" width="10.26953125" customWidth="1"/>
    <col min="9575" max="9577" width="13.6328125" bestFit="1" customWidth="1"/>
    <col min="9578" max="9578" width="12.453125" bestFit="1" customWidth="1"/>
    <col min="9579" max="9580" width="13.6328125" bestFit="1" customWidth="1"/>
    <col min="9581" max="9581" width="12.26953125" customWidth="1"/>
    <col min="9582" max="9582" width="13.6328125" bestFit="1" customWidth="1"/>
    <col min="9583" max="9584" width="14.08984375" bestFit="1" customWidth="1"/>
    <col min="9585" max="9589" width="12.26953125" customWidth="1"/>
    <col min="9590" max="9590" width="13.6328125" bestFit="1" customWidth="1"/>
    <col min="9591" max="9592" width="14.08984375" bestFit="1" customWidth="1"/>
    <col min="9593" max="9593" width="12.26953125" customWidth="1"/>
    <col min="9594" max="9594" width="13.26953125" bestFit="1" customWidth="1"/>
    <col min="9595" max="9596" width="14.36328125" bestFit="1" customWidth="1"/>
    <col min="9597" max="9597" width="12.26953125" customWidth="1"/>
    <col min="9598" max="9598" width="13.6328125" bestFit="1" customWidth="1"/>
    <col min="9599" max="9600" width="14.08984375" bestFit="1" customWidth="1"/>
    <col min="9601" max="9604" width="14.36328125" bestFit="1" customWidth="1"/>
    <col min="9605" max="9605" width="12.26953125" customWidth="1"/>
    <col min="9606" max="9606" width="12.453125" bestFit="1" customWidth="1"/>
    <col min="9607" max="9608" width="13.6328125" bestFit="1" customWidth="1"/>
    <col min="9609" max="9609" width="14.36328125" bestFit="1" customWidth="1"/>
    <col min="9610" max="9612" width="13.6328125" bestFit="1" customWidth="1"/>
    <col min="9613" max="9613" width="12.26953125" customWidth="1"/>
    <col min="9614" max="9614" width="10.26953125" customWidth="1"/>
    <col min="9615" max="9617" width="13.6328125" bestFit="1" customWidth="1"/>
    <col min="9618" max="9620" width="14.36328125" bestFit="1" customWidth="1"/>
    <col min="9621" max="9621" width="12.26953125" customWidth="1"/>
    <col min="9622" max="9622" width="9.08984375" customWidth="1"/>
    <col min="9623" max="9625" width="13.6328125" bestFit="1" customWidth="1"/>
    <col min="9626" max="9628" width="14.36328125" bestFit="1" customWidth="1"/>
    <col min="9629" max="9644" width="12.26953125" customWidth="1"/>
    <col min="9645" max="9645" width="12.81640625" customWidth="1"/>
    <col min="9646" max="9646" width="12.26953125" customWidth="1"/>
    <col min="9647" max="9647" width="11.453125" customWidth="1"/>
    <col min="9648" max="9648" width="11.7265625" customWidth="1"/>
    <col min="9649" max="9656" width="12.26953125" customWidth="1"/>
    <col min="9657" max="9659" width="13.6328125" customWidth="1"/>
    <col min="9660" max="9661" width="12.26953125" customWidth="1"/>
    <col min="9662" max="9664" width="13.6328125" customWidth="1"/>
    <col min="9665" max="9666" width="12.26953125" customWidth="1"/>
    <col min="9667" max="9669" width="13.6328125" customWidth="1"/>
    <col min="9670" max="9671" width="12.26953125" customWidth="1"/>
    <col min="9672" max="9674" width="13.6328125" customWidth="1"/>
    <col min="9675" max="9675" width="14.36328125" bestFit="1" customWidth="1"/>
    <col min="9676" max="9676" width="12.26953125" customWidth="1"/>
    <col min="9677" max="9679" width="13.6328125" customWidth="1"/>
    <col min="9680" max="9680" width="14.36328125" bestFit="1" customWidth="1"/>
    <col min="9681" max="9681" width="12.26953125" customWidth="1"/>
    <col min="9682" max="9682" width="10.26953125" customWidth="1"/>
    <col min="9683" max="9684" width="13.6328125" customWidth="1"/>
    <col min="9685" max="9686" width="12.26953125" customWidth="1"/>
    <col min="9687" max="9689" width="13.6328125" customWidth="1"/>
    <col min="9690" max="9690" width="14.36328125" bestFit="1" customWidth="1"/>
    <col min="9691" max="9691" width="12.26953125" customWidth="1"/>
    <col min="9692" max="9694" width="13.6328125" customWidth="1"/>
    <col min="9695" max="9695" width="14.36328125" bestFit="1" customWidth="1"/>
    <col min="9696" max="9696" width="12.26953125" customWidth="1"/>
    <col min="9697" max="9697" width="11.26953125" customWidth="1"/>
    <col min="9698" max="9699" width="13.6328125" customWidth="1"/>
    <col min="9700" max="9700" width="14.36328125" bestFit="1" customWidth="1"/>
    <col min="9701" max="9701" width="12.26953125" customWidth="1"/>
    <col min="9702" max="9702" width="9.08984375" customWidth="1"/>
    <col min="9703" max="9704" width="13.6328125" customWidth="1"/>
    <col min="9705" max="9705" width="13.6328125" bestFit="1" customWidth="1"/>
    <col min="9706" max="9706" width="12.26953125" customWidth="1"/>
    <col min="9707" max="9707" width="6.7265625" customWidth="1"/>
    <col min="9708" max="9709" width="13.6328125" customWidth="1"/>
    <col min="9710" max="9710" width="13.6328125" bestFit="1" customWidth="1"/>
    <col min="9711" max="9711" width="12.26953125" customWidth="1"/>
    <col min="9712" max="9714" width="13.6328125" customWidth="1"/>
    <col min="9715" max="9716" width="12.26953125" customWidth="1"/>
    <col min="9717" max="9719" width="13.6328125" customWidth="1"/>
    <col min="9720" max="9721" width="12.26953125" customWidth="1"/>
    <col min="9722" max="9724" width="13.6328125" customWidth="1"/>
    <col min="9725" max="9725" width="14.36328125" bestFit="1" customWidth="1"/>
    <col min="9726" max="9726" width="12.26953125" customWidth="1"/>
    <col min="9727" max="9729" width="13.6328125" customWidth="1"/>
    <col min="9730" max="9730" width="13.6328125" bestFit="1" customWidth="1"/>
    <col min="9731" max="9731" width="12.26953125" customWidth="1"/>
    <col min="9732" max="9732" width="11.26953125" customWidth="1"/>
    <col min="9733" max="9734" width="13.6328125" customWidth="1"/>
    <col min="9735" max="9735" width="13.6328125" bestFit="1" customWidth="1"/>
    <col min="9736" max="9736" width="12.26953125" customWidth="1"/>
    <col min="9737" max="9737" width="9.08984375" customWidth="1"/>
    <col min="9738" max="9739" width="13.6328125" customWidth="1"/>
    <col min="9740" max="9740" width="14.36328125" bestFit="1" customWidth="1"/>
    <col min="9741" max="9741" width="12.26953125" customWidth="1"/>
    <col min="9742" max="9742" width="13.6328125" bestFit="1" customWidth="1"/>
    <col min="9743" max="9744" width="14.08984375" bestFit="1" customWidth="1"/>
    <col min="9745" max="9749" width="12.26953125" customWidth="1"/>
    <col min="9750" max="9750" width="13.6328125" bestFit="1" customWidth="1"/>
    <col min="9751" max="9752" width="14.08984375" bestFit="1" customWidth="1"/>
    <col min="9753" max="9757" width="12.26953125" customWidth="1"/>
    <col min="9758" max="9758" width="13.7265625" bestFit="1" customWidth="1"/>
    <col min="9759" max="9760" width="14.26953125" bestFit="1" customWidth="1"/>
    <col min="9761" max="9761" width="14.36328125" bestFit="1" customWidth="1"/>
    <col min="9762" max="9765" width="12.26953125" customWidth="1"/>
    <col min="9766" max="9768" width="13.6328125" bestFit="1" customWidth="1"/>
    <col min="9769" max="9770" width="14.36328125" bestFit="1" customWidth="1"/>
    <col min="9771" max="9772" width="13.26953125" bestFit="1" customWidth="1"/>
    <col min="9773" max="9773" width="12.26953125" customWidth="1"/>
    <col min="9774" max="9776" width="13.6328125" bestFit="1" customWidth="1"/>
    <col min="9777" max="9779" width="14.36328125" bestFit="1" customWidth="1"/>
    <col min="9780" max="9781" width="12.26953125" customWidth="1"/>
    <col min="9782" max="9782" width="10.26953125" customWidth="1"/>
    <col min="9783" max="9784" width="13.6328125" bestFit="1" customWidth="1"/>
    <col min="9785" max="9789" width="12.26953125" customWidth="1"/>
    <col min="9790" max="9790" width="13.6328125" bestFit="1" customWidth="1"/>
    <col min="9791" max="9791" width="14.08984375" bestFit="1" customWidth="1"/>
    <col min="9792" max="9792" width="13.6328125" bestFit="1" customWidth="1"/>
    <col min="9793" max="9797" width="12.26953125" customWidth="1"/>
    <col min="9798" max="9798" width="13.6328125" bestFit="1" customWidth="1"/>
    <col min="9799" max="9800" width="14.08984375" bestFit="1" customWidth="1"/>
    <col min="9801" max="9805" width="12.26953125" customWidth="1"/>
    <col min="9806" max="9806" width="13.6328125" bestFit="1" customWidth="1"/>
    <col min="9807" max="9808" width="14.08984375" bestFit="1" customWidth="1"/>
    <col min="9809" max="9813" width="12.26953125" customWidth="1"/>
    <col min="9814" max="9816" width="13.6328125" bestFit="1" customWidth="1"/>
    <col min="9817" max="9817" width="14.36328125" bestFit="1" customWidth="1"/>
    <col min="9818" max="9818" width="13.26953125" bestFit="1" customWidth="1"/>
    <col min="9819" max="9820" width="14.36328125" bestFit="1" customWidth="1"/>
    <col min="9821" max="9821" width="12.26953125" customWidth="1"/>
    <col min="9822" max="9822" width="12.453125" bestFit="1" customWidth="1"/>
    <col min="9823" max="9825" width="13.6328125" bestFit="1" customWidth="1"/>
    <col min="9826" max="9828" width="14.36328125" bestFit="1" customWidth="1"/>
    <col min="9829" max="9829" width="12.26953125" customWidth="1"/>
    <col min="9830" max="9830" width="10.26953125" customWidth="1"/>
    <col min="9831" max="9833" width="13.6328125" bestFit="1" customWidth="1"/>
    <col min="9834" max="9834" width="12.453125" bestFit="1" customWidth="1"/>
    <col min="9835" max="9836" width="13.6328125" bestFit="1" customWidth="1"/>
    <col min="9837" max="9837" width="12.26953125" customWidth="1"/>
    <col min="9838" max="9838" width="13.6328125" bestFit="1" customWidth="1"/>
    <col min="9839" max="9840" width="14.08984375" bestFit="1" customWidth="1"/>
    <col min="9841" max="9845" width="12.26953125" customWidth="1"/>
    <col min="9846" max="9846" width="13.6328125" bestFit="1" customWidth="1"/>
    <col min="9847" max="9848" width="14.08984375" bestFit="1" customWidth="1"/>
    <col min="9849" max="9849" width="12.26953125" customWidth="1"/>
    <col min="9850" max="9850" width="13.26953125" bestFit="1" customWidth="1"/>
    <col min="9851" max="9852" width="14.36328125" bestFit="1" customWidth="1"/>
    <col min="9853" max="9853" width="12.26953125" customWidth="1"/>
    <col min="9854" max="9854" width="13.6328125" bestFit="1" customWidth="1"/>
    <col min="9855" max="9856" width="14.08984375" bestFit="1" customWidth="1"/>
    <col min="9857" max="9860" width="14.36328125" bestFit="1" customWidth="1"/>
    <col min="9861" max="9861" width="12.26953125" customWidth="1"/>
    <col min="9862" max="9862" width="12.453125" bestFit="1" customWidth="1"/>
    <col min="9863" max="9864" width="13.6328125" bestFit="1" customWidth="1"/>
    <col min="9865" max="9865" width="14.36328125" bestFit="1" customWidth="1"/>
    <col min="9866" max="9868" width="13.6328125" bestFit="1" customWidth="1"/>
    <col min="9869" max="9869" width="12.26953125" customWidth="1"/>
    <col min="9870" max="9870" width="10.26953125" customWidth="1"/>
    <col min="9871" max="9873" width="13.6328125" bestFit="1" customWidth="1"/>
    <col min="9874" max="9876" width="14.36328125" bestFit="1" customWidth="1"/>
    <col min="9877" max="9877" width="12.26953125" customWidth="1"/>
    <col min="9878" max="9878" width="9.08984375" customWidth="1"/>
    <col min="9879" max="9881" width="13.6328125" bestFit="1" customWidth="1"/>
    <col min="9882" max="9884" width="14.36328125" bestFit="1" customWidth="1"/>
    <col min="9885" max="9900" width="12.26953125" customWidth="1"/>
    <col min="9901" max="9901" width="12.81640625" customWidth="1"/>
    <col min="9902" max="9902" width="12.26953125" customWidth="1"/>
    <col min="9903" max="9903" width="11.453125" customWidth="1"/>
    <col min="9904" max="9904" width="11.7265625" customWidth="1"/>
    <col min="9905" max="9912" width="12.26953125" customWidth="1"/>
    <col min="9913" max="9915" width="13.6328125" customWidth="1"/>
    <col min="9916" max="9917" width="12.26953125" customWidth="1"/>
    <col min="9918" max="9920" width="13.6328125" customWidth="1"/>
    <col min="9921" max="9922" width="12.26953125" customWidth="1"/>
    <col min="9923" max="9925" width="13.6328125" customWidth="1"/>
    <col min="9926" max="9927" width="12.26953125" customWidth="1"/>
    <col min="9928" max="9930" width="13.6328125" customWidth="1"/>
    <col min="9931" max="9931" width="14.36328125" bestFit="1" customWidth="1"/>
    <col min="9932" max="9932" width="12.26953125" customWidth="1"/>
    <col min="9933" max="9935" width="13.6328125" customWidth="1"/>
    <col min="9936" max="9936" width="14.36328125" bestFit="1" customWidth="1"/>
    <col min="9937" max="9937" width="12.26953125" customWidth="1"/>
    <col min="9938" max="9938" width="10.26953125" customWidth="1"/>
    <col min="9939" max="9940" width="13.6328125" customWidth="1"/>
    <col min="9941" max="9942" width="12.26953125" customWidth="1"/>
    <col min="9943" max="9945" width="13.6328125" customWidth="1"/>
    <col min="9946" max="9946" width="14.36328125" bestFit="1" customWidth="1"/>
    <col min="9947" max="9947" width="12.26953125" customWidth="1"/>
    <col min="9948" max="9950" width="13.6328125" customWidth="1"/>
    <col min="9951" max="9951" width="14.36328125" bestFit="1" customWidth="1"/>
    <col min="9952" max="9952" width="12.26953125" customWidth="1"/>
    <col min="9953" max="9953" width="11.26953125" customWidth="1"/>
    <col min="9954" max="9955" width="13.6328125" customWidth="1"/>
    <col min="9956" max="9956" width="14.36328125" bestFit="1" customWidth="1"/>
    <col min="9957" max="9957" width="12.26953125" customWidth="1"/>
    <col min="9958" max="9958" width="9.08984375" customWidth="1"/>
    <col min="9959" max="9960" width="13.6328125" customWidth="1"/>
    <col min="9961" max="9961" width="13.6328125" bestFit="1" customWidth="1"/>
    <col min="9962" max="9962" width="12.26953125" customWidth="1"/>
    <col min="9963" max="9963" width="6.7265625" customWidth="1"/>
    <col min="9964" max="9965" width="13.6328125" customWidth="1"/>
    <col min="9966" max="9966" width="13.6328125" bestFit="1" customWidth="1"/>
    <col min="9967" max="9967" width="12.26953125" customWidth="1"/>
    <col min="9968" max="9970" width="13.6328125" customWidth="1"/>
    <col min="9971" max="9972" width="12.26953125" customWidth="1"/>
    <col min="9973" max="9975" width="13.6328125" customWidth="1"/>
    <col min="9976" max="9977" width="12.26953125" customWidth="1"/>
    <col min="9978" max="9980" width="13.6328125" customWidth="1"/>
    <col min="9981" max="9981" width="14.36328125" bestFit="1" customWidth="1"/>
    <col min="9982" max="9982" width="12.26953125" customWidth="1"/>
    <col min="9983" max="9985" width="13.6328125" customWidth="1"/>
    <col min="9986" max="9986" width="13.6328125" bestFit="1" customWidth="1"/>
    <col min="9987" max="9987" width="12.26953125" customWidth="1"/>
    <col min="9988" max="9988" width="11.26953125" customWidth="1"/>
    <col min="9989" max="9990" width="13.6328125" customWidth="1"/>
    <col min="9991" max="9991" width="13.6328125" bestFit="1" customWidth="1"/>
    <col min="9992" max="9992" width="12.26953125" customWidth="1"/>
    <col min="9993" max="9993" width="9.08984375" customWidth="1"/>
    <col min="9994" max="9995" width="13.6328125" customWidth="1"/>
    <col min="9996" max="9996" width="14.36328125" bestFit="1" customWidth="1"/>
    <col min="9997" max="9997" width="12.26953125" customWidth="1"/>
    <col min="9998" max="9998" width="13.6328125" bestFit="1" customWidth="1"/>
    <col min="9999" max="10000" width="14.08984375" bestFit="1" customWidth="1"/>
    <col min="10001" max="10005" width="12.26953125" customWidth="1"/>
    <col min="10006" max="10006" width="13.6328125" bestFit="1" customWidth="1"/>
    <col min="10007" max="10008" width="14.08984375" bestFit="1" customWidth="1"/>
    <col min="10009" max="10013" width="12.26953125" customWidth="1"/>
    <col min="10014" max="10014" width="13.7265625" bestFit="1" customWidth="1"/>
    <col min="10015" max="10016" width="14.26953125" bestFit="1" customWidth="1"/>
    <col min="10017" max="10017" width="14.36328125" bestFit="1" customWidth="1"/>
    <col min="10018" max="10021" width="12.26953125" customWidth="1"/>
    <col min="10022" max="10024" width="13.6328125" bestFit="1" customWidth="1"/>
    <col min="10025" max="10026" width="14.36328125" bestFit="1" customWidth="1"/>
    <col min="10027" max="10028" width="13.26953125" bestFit="1" customWidth="1"/>
    <col min="10029" max="10029" width="12.26953125" customWidth="1"/>
    <col min="10030" max="10032" width="13.6328125" bestFit="1" customWidth="1"/>
    <col min="10033" max="10035" width="14.36328125" bestFit="1" customWidth="1"/>
    <col min="10036" max="10037" width="12.26953125" customWidth="1"/>
    <col min="10038" max="10038" width="10.26953125" customWidth="1"/>
    <col min="10039" max="10040" width="13.6328125" bestFit="1" customWidth="1"/>
    <col min="10041" max="10045" width="12.26953125" customWidth="1"/>
    <col min="10046" max="10046" width="13.6328125" bestFit="1" customWidth="1"/>
    <col min="10047" max="10047" width="14.08984375" bestFit="1" customWidth="1"/>
    <col min="10048" max="10048" width="13.6328125" bestFit="1" customWidth="1"/>
    <col min="10049" max="10053" width="12.26953125" customWidth="1"/>
    <col min="10054" max="10054" width="13.6328125" bestFit="1" customWidth="1"/>
    <col min="10055" max="10056" width="14.08984375" bestFit="1" customWidth="1"/>
    <col min="10057" max="10061" width="12.26953125" customWidth="1"/>
    <col min="10062" max="10062" width="13.6328125" bestFit="1" customWidth="1"/>
    <col min="10063" max="10064" width="14.08984375" bestFit="1" customWidth="1"/>
    <col min="10065" max="10069" width="12.26953125" customWidth="1"/>
    <col min="10070" max="10072" width="13.6328125" bestFit="1" customWidth="1"/>
    <col min="10073" max="10073" width="14.36328125" bestFit="1" customWidth="1"/>
    <col min="10074" max="10074" width="13.26953125" bestFit="1" customWidth="1"/>
    <col min="10075" max="10076" width="14.36328125" bestFit="1" customWidth="1"/>
    <col min="10077" max="10077" width="12.26953125" customWidth="1"/>
    <col min="10078" max="10078" width="12.453125" bestFit="1" customWidth="1"/>
    <col min="10079" max="10081" width="13.6328125" bestFit="1" customWidth="1"/>
    <col min="10082" max="10084" width="14.36328125" bestFit="1" customWidth="1"/>
    <col min="10085" max="10085" width="12.26953125" customWidth="1"/>
    <col min="10086" max="10086" width="10.26953125" customWidth="1"/>
    <col min="10087" max="10089" width="13.6328125" bestFit="1" customWidth="1"/>
    <col min="10090" max="10090" width="12.453125" bestFit="1" customWidth="1"/>
    <col min="10091" max="10092" width="13.6328125" bestFit="1" customWidth="1"/>
    <col min="10093" max="10093" width="12.26953125" customWidth="1"/>
    <col min="10094" max="10094" width="13.6328125" bestFit="1" customWidth="1"/>
    <col min="10095" max="10096" width="14.08984375" bestFit="1" customWidth="1"/>
    <col min="10097" max="10101" width="12.26953125" customWidth="1"/>
    <col min="10102" max="10102" width="13.6328125" bestFit="1" customWidth="1"/>
    <col min="10103" max="10104" width="14.08984375" bestFit="1" customWidth="1"/>
    <col min="10105" max="10105" width="12.26953125" customWidth="1"/>
    <col min="10106" max="10106" width="13.26953125" bestFit="1" customWidth="1"/>
    <col min="10107" max="10108" width="14.36328125" bestFit="1" customWidth="1"/>
    <col min="10109" max="10109" width="12.26953125" customWidth="1"/>
    <col min="10110" max="10110" width="13.6328125" bestFit="1" customWidth="1"/>
    <col min="10111" max="10112" width="14.08984375" bestFit="1" customWidth="1"/>
    <col min="10113" max="10116" width="14.36328125" bestFit="1" customWidth="1"/>
    <col min="10117" max="10117" width="12.26953125" customWidth="1"/>
    <col min="10118" max="10118" width="12.453125" bestFit="1" customWidth="1"/>
    <col min="10119" max="10120" width="13.6328125" bestFit="1" customWidth="1"/>
    <col min="10121" max="10121" width="14.36328125" bestFit="1" customWidth="1"/>
    <col min="10122" max="10124" width="13.6328125" bestFit="1" customWidth="1"/>
    <col min="10125" max="10125" width="12.26953125" customWidth="1"/>
    <col min="10126" max="10126" width="10.26953125" customWidth="1"/>
    <col min="10127" max="10129" width="13.6328125" bestFit="1" customWidth="1"/>
    <col min="10130" max="10132" width="14.36328125" bestFit="1" customWidth="1"/>
    <col min="10133" max="10133" width="12.26953125" customWidth="1"/>
    <col min="10134" max="10134" width="9.08984375" customWidth="1"/>
    <col min="10135" max="10137" width="13.6328125" bestFit="1" customWidth="1"/>
    <col min="10138" max="10140" width="14.36328125" bestFit="1" customWidth="1"/>
    <col min="10141" max="10156" width="12.26953125" customWidth="1"/>
    <col min="10157" max="10157" width="12.81640625" customWidth="1"/>
    <col min="10158" max="10158" width="12.26953125" customWidth="1"/>
    <col min="10159" max="10159" width="11.453125" customWidth="1"/>
    <col min="10160" max="10160" width="11.7265625" customWidth="1"/>
    <col min="10161" max="10168" width="12.26953125" customWidth="1"/>
    <col min="10169" max="10171" width="13.6328125" customWidth="1"/>
    <col min="10172" max="10173" width="12.26953125" customWidth="1"/>
    <col min="10174" max="10176" width="13.6328125" customWidth="1"/>
    <col min="10177" max="10178" width="12.26953125" customWidth="1"/>
    <col min="10179" max="10181" width="13.6328125" customWidth="1"/>
    <col min="10182" max="10183" width="12.26953125" customWidth="1"/>
    <col min="10184" max="10186" width="13.6328125" customWidth="1"/>
    <col min="10187" max="10187" width="14.36328125" bestFit="1" customWidth="1"/>
    <col min="10188" max="10188" width="12.26953125" customWidth="1"/>
    <col min="10189" max="10191" width="13.6328125" customWidth="1"/>
    <col min="10192" max="10192" width="14.36328125" bestFit="1" customWidth="1"/>
    <col min="10193" max="10193" width="12.26953125" customWidth="1"/>
    <col min="10194" max="10194" width="10.26953125" customWidth="1"/>
    <col min="10195" max="10196" width="13.6328125" customWidth="1"/>
    <col min="10197" max="10198" width="12.26953125" customWidth="1"/>
    <col min="10199" max="10201" width="13.6328125" customWidth="1"/>
    <col min="10202" max="10202" width="14.36328125" bestFit="1" customWidth="1"/>
    <col min="10203" max="10203" width="12.26953125" customWidth="1"/>
    <col min="10204" max="10206" width="13.6328125" customWidth="1"/>
    <col min="10207" max="10207" width="14.36328125" bestFit="1" customWidth="1"/>
    <col min="10208" max="10208" width="12.26953125" customWidth="1"/>
    <col min="10209" max="10209" width="11.26953125" customWidth="1"/>
    <col min="10210" max="10211" width="13.6328125" customWidth="1"/>
    <col min="10212" max="10212" width="14.36328125" bestFit="1" customWidth="1"/>
    <col min="10213" max="10213" width="12.26953125" customWidth="1"/>
    <col min="10214" max="10214" width="9.08984375" customWidth="1"/>
    <col min="10215" max="10216" width="13.6328125" customWidth="1"/>
    <col min="10217" max="10217" width="13.6328125" bestFit="1" customWidth="1"/>
    <col min="10218" max="10218" width="12.26953125" customWidth="1"/>
    <col min="10219" max="10219" width="6.7265625" customWidth="1"/>
    <col min="10220" max="10221" width="13.6328125" customWidth="1"/>
    <col min="10222" max="10222" width="13.6328125" bestFit="1" customWidth="1"/>
    <col min="10223" max="10223" width="12.26953125" customWidth="1"/>
    <col min="10224" max="10226" width="13.6328125" customWidth="1"/>
    <col min="10227" max="10228" width="12.26953125" customWidth="1"/>
    <col min="10229" max="10231" width="13.6328125" customWidth="1"/>
    <col min="10232" max="10233" width="12.26953125" customWidth="1"/>
    <col min="10234" max="10236" width="13.6328125" customWidth="1"/>
    <col min="10237" max="10237" width="14.36328125" bestFit="1" customWidth="1"/>
    <col min="10238" max="10238" width="12.26953125" customWidth="1"/>
    <col min="10239" max="10241" width="13.6328125" customWidth="1"/>
    <col min="10242" max="10242" width="13.6328125" bestFit="1" customWidth="1"/>
    <col min="10243" max="10243" width="12.26953125" customWidth="1"/>
    <col min="10244" max="10244" width="11.26953125" customWidth="1"/>
    <col min="10245" max="10246" width="13.6328125" customWidth="1"/>
    <col min="10247" max="10247" width="13.6328125" bestFit="1" customWidth="1"/>
    <col min="10248" max="10248" width="12.26953125" customWidth="1"/>
    <col min="10249" max="10249" width="9.08984375" customWidth="1"/>
    <col min="10250" max="10251" width="13.6328125" customWidth="1"/>
    <col min="10252" max="10252" width="14.36328125" bestFit="1" customWidth="1"/>
    <col min="10253" max="10253" width="12.26953125" customWidth="1"/>
    <col min="10254" max="10254" width="13.6328125" bestFit="1" customWidth="1"/>
    <col min="10255" max="10256" width="14.08984375" bestFit="1" customWidth="1"/>
    <col min="10257" max="10261" width="12.26953125" customWidth="1"/>
    <col min="10262" max="10262" width="13.6328125" bestFit="1" customWidth="1"/>
    <col min="10263" max="10264" width="14.08984375" bestFit="1" customWidth="1"/>
    <col min="10265" max="10269" width="12.26953125" customWidth="1"/>
    <col min="10270" max="10270" width="13.7265625" bestFit="1" customWidth="1"/>
    <col min="10271" max="10272" width="14.26953125" bestFit="1" customWidth="1"/>
    <col min="10273" max="10273" width="14.36328125" bestFit="1" customWidth="1"/>
    <col min="10274" max="10277" width="12.26953125" customWidth="1"/>
    <col min="10278" max="10280" width="13.6328125" bestFit="1" customWidth="1"/>
    <col min="10281" max="10282" width="14.36328125" bestFit="1" customWidth="1"/>
    <col min="10283" max="10284" width="13.26953125" bestFit="1" customWidth="1"/>
    <col min="10285" max="10285" width="12.26953125" customWidth="1"/>
    <col min="10286" max="10288" width="13.6328125" bestFit="1" customWidth="1"/>
    <col min="10289" max="10291" width="14.36328125" bestFit="1" customWidth="1"/>
    <col min="10292" max="10293" width="12.26953125" customWidth="1"/>
    <col min="10294" max="10294" width="10.26953125" customWidth="1"/>
    <col min="10295" max="10296" width="13.6328125" bestFit="1" customWidth="1"/>
    <col min="10297" max="10301" width="12.26953125" customWidth="1"/>
    <col min="10302" max="10302" width="13.6328125" bestFit="1" customWidth="1"/>
    <col min="10303" max="10303" width="14.08984375" bestFit="1" customWidth="1"/>
    <col min="10304" max="10304" width="13.6328125" bestFit="1" customWidth="1"/>
    <col min="10305" max="10309" width="12.26953125" customWidth="1"/>
    <col min="10310" max="10310" width="13.6328125" bestFit="1" customWidth="1"/>
    <col min="10311" max="10312" width="14.08984375" bestFit="1" customWidth="1"/>
    <col min="10313" max="10317" width="12.26953125" customWidth="1"/>
    <col min="10318" max="10318" width="13.6328125" bestFit="1" customWidth="1"/>
    <col min="10319" max="10320" width="14.08984375" bestFit="1" customWidth="1"/>
    <col min="10321" max="10325" width="12.26953125" customWidth="1"/>
    <col min="10326" max="10328" width="13.6328125" bestFit="1" customWidth="1"/>
    <col min="10329" max="10329" width="14.36328125" bestFit="1" customWidth="1"/>
    <col min="10330" max="10330" width="13.26953125" bestFit="1" customWidth="1"/>
    <col min="10331" max="10332" width="14.36328125" bestFit="1" customWidth="1"/>
    <col min="10333" max="10333" width="12.26953125" customWidth="1"/>
    <col min="10334" max="10334" width="12.453125" bestFit="1" customWidth="1"/>
    <col min="10335" max="10337" width="13.6328125" bestFit="1" customWidth="1"/>
    <col min="10338" max="10340" width="14.36328125" bestFit="1" customWidth="1"/>
    <col min="10341" max="10341" width="12.26953125" customWidth="1"/>
    <col min="10342" max="10342" width="10.26953125" customWidth="1"/>
    <col min="10343" max="10345" width="13.6328125" bestFit="1" customWidth="1"/>
    <col min="10346" max="10346" width="12.453125" bestFit="1" customWidth="1"/>
    <col min="10347" max="10348" width="13.6328125" bestFit="1" customWidth="1"/>
    <col min="10349" max="10349" width="12.26953125" customWidth="1"/>
    <col min="10350" max="10350" width="13.6328125" bestFit="1" customWidth="1"/>
    <col min="10351" max="10352" width="14.08984375" bestFit="1" customWidth="1"/>
    <col min="10353" max="10357" width="12.26953125" customWidth="1"/>
    <col min="10358" max="10358" width="13.6328125" bestFit="1" customWidth="1"/>
    <col min="10359" max="10360" width="14.08984375" bestFit="1" customWidth="1"/>
    <col min="10361" max="10361" width="12.26953125" customWidth="1"/>
    <col min="10362" max="10362" width="13.26953125" bestFit="1" customWidth="1"/>
    <col min="10363" max="10364" width="14.36328125" bestFit="1" customWidth="1"/>
    <col min="10365" max="10365" width="12.26953125" customWidth="1"/>
    <col min="10366" max="10366" width="13.6328125" bestFit="1" customWidth="1"/>
    <col min="10367" max="10368" width="14.08984375" bestFit="1" customWidth="1"/>
    <col min="10369" max="10372" width="14.36328125" bestFit="1" customWidth="1"/>
    <col min="10373" max="10373" width="12.26953125" customWidth="1"/>
    <col min="10374" max="10374" width="12.453125" bestFit="1" customWidth="1"/>
    <col min="10375" max="10376" width="13.6328125" bestFit="1" customWidth="1"/>
    <col min="10377" max="10377" width="14.36328125" bestFit="1" customWidth="1"/>
    <col min="10378" max="10380" width="13.6328125" bestFit="1" customWidth="1"/>
    <col min="10381" max="10381" width="12.26953125" customWidth="1"/>
    <col min="10382" max="10382" width="10.26953125" customWidth="1"/>
    <col min="10383" max="10385" width="13.6328125" bestFit="1" customWidth="1"/>
    <col min="10386" max="10388" width="14.36328125" bestFit="1" customWidth="1"/>
    <col min="10389" max="10389" width="12.26953125" customWidth="1"/>
    <col min="10390" max="10390" width="9.08984375" customWidth="1"/>
    <col min="10391" max="10393" width="13.6328125" bestFit="1" customWidth="1"/>
    <col min="10394" max="10396" width="14.36328125" bestFit="1" customWidth="1"/>
    <col min="10397" max="10412" width="12.26953125" customWidth="1"/>
    <col min="10413" max="10413" width="12.81640625" customWidth="1"/>
    <col min="10414" max="10414" width="12.26953125" customWidth="1"/>
    <col min="10415" max="10415" width="11.453125" customWidth="1"/>
    <col min="10416" max="10416" width="11.7265625" customWidth="1"/>
    <col min="10417" max="10424" width="12.26953125" customWidth="1"/>
    <col min="10425" max="10427" width="13.6328125" customWidth="1"/>
    <col min="10428" max="10429" width="12.26953125" customWidth="1"/>
    <col min="10430" max="10432" width="13.6328125" customWidth="1"/>
    <col min="10433" max="10434" width="12.26953125" customWidth="1"/>
    <col min="10435" max="10437" width="13.6328125" customWidth="1"/>
    <col min="10438" max="10439" width="12.26953125" customWidth="1"/>
    <col min="10440" max="10442" width="13.6328125" customWidth="1"/>
    <col min="10443" max="10443" width="14.36328125" bestFit="1" customWidth="1"/>
    <col min="10444" max="10444" width="12.26953125" customWidth="1"/>
    <col min="10445" max="10447" width="13.6328125" customWidth="1"/>
    <col min="10448" max="10448" width="14.36328125" bestFit="1" customWidth="1"/>
    <col min="10449" max="10449" width="12.26953125" customWidth="1"/>
    <col min="10450" max="10450" width="10.26953125" customWidth="1"/>
    <col min="10451" max="10452" width="13.6328125" customWidth="1"/>
    <col min="10453" max="10454" width="12.26953125" customWidth="1"/>
    <col min="10455" max="10457" width="13.6328125" customWidth="1"/>
    <col min="10458" max="10458" width="14.36328125" bestFit="1" customWidth="1"/>
    <col min="10459" max="10459" width="12.26953125" customWidth="1"/>
    <col min="10460" max="10462" width="13.6328125" customWidth="1"/>
    <col min="10463" max="10463" width="14.36328125" bestFit="1" customWidth="1"/>
    <col min="10464" max="10464" width="12.26953125" customWidth="1"/>
    <col min="10465" max="10465" width="11.26953125" customWidth="1"/>
    <col min="10466" max="10467" width="13.6328125" customWidth="1"/>
    <col min="10468" max="10468" width="14.36328125" bestFit="1" customWidth="1"/>
    <col min="10469" max="10469" width="12.26953125" customWidth="1"/>
    <col min="10470" max="10470" width="9.08984375" customWidth="1"/>
    <col min="10471" max="10472" width="13.6328125" customWidth="1"/>
    <col min="10473" max="10473" width="13.6328125" bestFit="1" customWidth="1"/>
    <col min="10474" max="10474" width="12.26953125" customWidth="1"/>
    <col min="10475" max="10475" width="6.7265625" customWidth="1"/>
    <col min="10476" max="10477" width="13.6328125" customWidth="1"/>
    <col min="10478" max="10478" width="13.6328125" bestFit="1" customWidth="1"/>
    <col min="10479" max="10479" width="12.26953125" customWidth="1"/>
    <col min="10480" max="10482" width="13.6328125" customWidth="1"/>
    <col min="10483" max="10484" width="12.26953125" customWidth="1"/>
    <col min="10485" max="10487" width="13.6328125" customWidth="1"/>
    <col min="10488" max="10489" width="12.26953125" customWidth="1"/>
    <col min="10490" max="10492" width="13.6328125" customWidth="1"/>
    <col min="10493" max="10493" width="14.36328125" bestFit="1" customWidth="1"/>
    <col min="10494" max="10494" width="12.26953125" customWidth="1"/>
    <col min="10495" max="10497" width="13.6328125" customWidth="1"/>
    <col min="10498" max="10498" width="13.6328125" bestFit="1" customWidth="1"/>
    <col min="10499" max="10499" width="12.26953125" customWidth="1"/>
    <col min="10500" max="10500" width="11.26953125" customWidth="1"/>
    <col min="10501" max="10502" width="13.6328125" customWidth="1"/>
    <col min="10503" max="10503" width="13.6328125" bestFit="1" customWidth="1"/>
    <col min="10504" max="10504" width="12.26953125" customWidth="1"/>
    <col min="10505" max="10505" width="9.08984375" customWidth="1"/>
    <col min="10506" max="10507" width="13.6328125" customWidth="1"/>
    <col min="10508" max="10508" width="14.36328125" bestFit="1" customWidth="1"/>
    <col min="10509" max="10509" width="12.26953125" customWidth="1"/>
    <col min="10510" max="10510" width="13.6328125" bestFit="1" customWidth="1"/>
    <col min="10511" max="10512" width="14.08984375" bestFit="1" customWidth="1"/>
    <col min="10513" max="10517" width="12.26953125" customWidth="1"/>
    <col min="10518" max="10518" width="13.6328125" bestFit="1" customWidth="1"/>
    <col min="10519" max="10520" width="14.08984375" bestFit="1" customWidth="1"/>
    <col min="10521" max="10525" width="12.26953125" customWidth="1"/>
    <col min="10526" max="10526" width="13.7265625" bestFit="1" customWidth="1"/>
    <col min="10527" max="10528" width="14.26953125" bestFit="1" customWidth="1"/>
    <col min="10529" max="10529" width="14.36328125" bestFit="1" customWidth="1"/>
    <col min="10530" max="10533" width="12.26953125" customWidth="1"/>
    <col min="10534" max="10536" width="13.6328125" bestFit="1" customWidth="1"/>
    <col min="10537" max="10538" width="14.36328125" bestFit="1" customWidth="1"/>
    <col min="10539" max="10540" width="13.26953125" bestFit="1" customWidth="1"/>
    <col min="10541" max="10541" width="12.26953125" customWidth="1"/>
    <col min="10542" max="10544" width="13.6328125" bestFit="1" customWidth="1"/>
    <col min="10545" max="10547" width="14.36328125" bestFit="1" customWidth="1"/>
    <col min="10548" max="10549" width="12.26953125" customWidth="1"/>
    <col min="10550" max="10550" width="10.26953125" customWidth="1"/>
    <col min="10551" max="10552" width="13.6328125" bestFit="1" customWidth="1"/>
    <col min="10553" max="10557" width="12.26953125" customWidth="1"/>
    <col min="10558" max="10558" width="13.6328125" bestFit="1" customWidth="1"/>
    <col min="10559" max="10559" width="14.08984375" bestFit="1" customWidth="1"/>
    <col min="10560" max="10560" width="13.6328125" bestFit="1" customWidth="1"/>
    <col min="10561" max="10565" width="12.26953125" customWidth="1"/>
    <col min="10566" max="10566" width="13.6328125" bestFit="1" customWidth="1"/>
    <col min="10567" max="10568" width="14.08984375" bestFit="1" customWidth="1"/>
    <col min="10569" max="10573" width="12.26953125" customWidth="1"/>
    <col min="10574" max="10574" width="13.6328125" bestFit="1" customWidth="1"/>
    <col min="10575" max="10576" width="14.08984375" bestFit="1" customWidth="1"/>
    <col min="10577" max="10581" width="12.26953125" customWidth="1"/>
    <col min="10582" max="10584" width="13.6328125" bestFit="1" customWidth="1"/>
    <col min="10585" max="10585" width="14.36328125" bestFit="1" customWidth="1"/>
    <col min="10586" max="10586" width="13.26953125" bestFit="1" customWidth="1"/>
    <col min="10587" max="10588" width="14.36328125" bestFit="1" customWidth="1"/>
    <col min="10589" max="10589" width="12.26953125" customWidth="1"/>
    <col min="10590" max="10590" width="12.453125" bestFit="1" customWidth="1"/>
    <col min="10591" max="10593" width="13.6328125" bestFit="1" customWidth="1"/>
    <col min="10594" max="10596" width="14.36328125" bestFit="1" customWidth="1"/>
    <col min="10597" max="10597" width="12.26953125" customWidth="1"/>
    <col min="10598" max="10598" width="10.26953125" customWidth="1"/>
    <col min="10599" max="10601" width="13.6328125" bestFit="1" customWidth="1"/>
    <col min="10602" max="10602" width="12.453125" bestFit="1" customWidth="1"/>
    <col min="10603" max="10604" width="13.6328125" bestFit="1" customWidth="1"/>
    <col min="10605" max="10605" width="12.26953125" customWidth="1"/>
    <col min="10606" max="10606" width="13.6328125" bestFit="1" customWidth="1"/>
    <col min="10607" max="10608" width="14.08984375" bestFit="1" customWidth="1"/>
    <col min="10609" max="10613" width="12.26953125" customWidth="1"/>
    <col min="10614" max="10614" width="13.6328125" bestFit="1" customWidth="1"/>
    <col min="10615" max="10616" width="14.08984375" bestFit="1" customWidth="1"/>
    <col min="10617" max="10617" width="12.26953125" customWidth="1"/>
    <col min="10618" max="10618" width="13.26953125" bestFit="1" customWidth="1"/>
    <col min="10619" max="10620" width="14.36328125" bestFit="1" customWidth="1"/>
    <col min="10621" max="10621" width="12.26953125" customWidth="1"/>
    <col min="10622" max="10622" width="13.6328125" bestFit="1" customWidth="1"/>
    <col min="10623" max="10624" width="14.08984375" bestFit="1" customWidth="1"/>
    <col min="10625" max="10628" width="14.36328125" bestFit="1" customWidth="1"/>
    <col min="10629" max="10629" width="12.26953125" customWidth="1"/>
    <col min="10630" max="10630" width="12.453125" bestFit="1" customWidth="1"/>
    <col min="10631" max="10632" width="13.6328125" bestFit="1" customWidth="1"/>
    <col min="10633" max="10633" width="14.36328125" bestFit="1" customWidth="1"/>
    <col min="10634" max="10636" width="13.6328125" bestFit="1" customWidth="1"/>
    <col min="10637" max="10637" width="12.26953125" customWidth="1"/>
    <col min="10638" max="10638" width="10.26953125" customWidth="1"/>
    <col min="10639" max="10641" width="13.6328125" bestFit="1" customWidth="1"/>
    <col min="10642" max="10644" width="14.36328125" bestFit="1" customWidth="1"/>
    <col min="10645" max="10645" width="12.26953125" customWidth="1"/>
    <col min="10646" max="10646" width="9.08984375" customWidth="1"/>
    <col min="10647" max="10649" width="13.6328125" bestFit="1" customWidth="1"/>
    <col min="10650" max="10652" width="14.36328125" bestFit="1" customWidth="1"/>
    <col min="10653" max="10668" width="12.26953125" customWidth="1"/>
    <col min="10669" max="10669" width="12.81640625" customWidth="1"/>
    <col min="10670" max="10670" width="12.26953125" customWidth="1"/>
    <col min="10671" max="10671" width="11.453125" customWidth="1"/>
    <col min="10672" max="10672" width="11.7265625" customWidth="1"/>
    <col min="10673" max="10680" width="12.26953125" customWidth="1"/>
    <col min="10681" max="10683" width="13.6328125" customWidth="1"/>
    <col min="10684" max="10685" width="12.26953125" customWidth="1"/>
    <col min="10686" max="10688" width="13.6328125" customWidth="1"/>
    <col min="10689" max="10690" width="12.26953125" customWidth="1"/>
    <col min="10691" max="10693" width="13.6328125" customWidth="1"/>
    <col min="10694" max="10695" width="12.26953125" customWidth="1"/>
    <col min="10696" max="10698" width="13.6328125" customWidth="1"/>
    <col min="10699" max="10699" width="14.36328125" bestFit="1" customWidth="1"/>
    <col min="10700" max="10700" width="12.26953125" customWidth="1"/>
    <col min="10701" max="10703" width="13.6328125" customWidth="1"/>
    <col min="10704" max="10704" width="14.36328125" bestFit="1" customWidth="1"/>
    <col min="10705" max="10705" width="12.26953125" customWidth="1"/>
    <col min="10706" max="10706" width="10.26953125" customWidth="1"/>
    <col min="10707" max="10708" width="13.6328125" customWidth="1"/>
    <col min="10709" max="10710" width="12.26953125" customWidth="1"/>
    <col min="10711" max="10713" width="13.6328125" customWidth="1"/>
    <col min="10714" max="10714" width="14.36328125" bestFit="1" customWidth="1"/>
    <col min="10715" max="10715" width="12.26953125" customWidth="1"/>
    <col min="10716" max="10718" width="13.6328125" customWidth="1"/>
    <col min="10719" max="10719" width="14.36328125" bestFit="1" customWidth="1"/>
    <col min="10720" max="10720" width="12.26953125" customWidth="1"/>
    <col min="10721" max="10721" width="11.26953125" customWidth="1"/>
    <col min="10722" max="10723" width="13.6328125" customWidth="1"/>
    <col min="10724" max="10724" width="14.36328125" bestFit="1" customWidth="1"/>
    <col min="10725" max="10725" width="12.26953125" customWidth="1"/>
    <col min="10726" max="10726" width="9.08984375" customWidth="1"/>
    <col min="10727" max="10728" width="13.6328125" customWidth="1"/>
    <col min="10729" max="10729" width="13.6328125" bestFit="1" customWidth="1"/>
    <col min="10730" max="10730" width="12.26953125" customWidth="1"/>
    <col min="10731" max="10731" width="6.7265625" customWidth="1"/>
    <col min="10732" max="10733" width="13.6328125" customWidth="1"/>
    <col min="10734" max="10734" width="13.6328125" bestFit="1" customWidth="1"/>
    <col min="10735" max="10735" width="12.26953125" customWidth="1"/>
    <col min="10736" max="10738" width="13.6328125" customWidth="1"/>
    <col min="10739" max="10740" width="12.26953125" customWidth="1"/>
    <col min="10741" max="10743" width="13.6328125" customWidth="1"/>
    <col min="10744" max="10745" width="12.26953125" customWidth="1"/>
    <col min="10746" max="10748" width="13.6328125" customWidth="1"/>
    <col min="10749" max="10749" width="14.36328125" bestFit="1" customWidth="1"/>
    <col min="10750" max="10750" width="12.26953125" customWidth="1"/>
    <col min="10751" max="10753" width="13.6328125" customWidth="1"/>
    <col min="10754" max="10754" width="13.6328125" bestFit="1" customWidth="1"/>
    <col min="10755" max="10755" width="12.26953125" customWidth="1"/>
    <col min="10756" max="10756" width="11.26953125" customWidth="1"/>
    <col min="10757" max="10758" width="13.6328125" customWidth="1"/>
    <col min="10759" max="10759" width="13.6328125" bestFit="1" customWidth="1"/>
    <col min="10760" max="10760" width="12.26953125" customWidth="1"/>
    <col min="10761" max="10761" width="9.08984375" customWidth="1"/>
    <col min="10762" max="10763" width="13.6328125" customWidth="1"/>
    <col min="10764" max="10764" width="14.36328125" bestFit="1" customWidth="1"/>
    <col min="10765" max="10765" width="12.26953125" customWidth="1"/>
    <col min="10766" max="10766" width="13.6328125" bestFit="1" customWidth="1"/>
    <col min="10767" max="10768" width="14.08984375" bestFit="1" customWidth="1"/>
    <col min="10769" max="10773" width="12.26953125" customWidth="1"/>
    <col min="10774" max="10774" width="13.6328125" bestFit="1" customWidth="1"/>
    <col min="10775" max="10776" width="14.08984375" bestFit="1" customWidth="1"/>
    <col min="10777" max="10781" width="12.26953125" customWidth="1"/>
    <col min="10782" max="10782" width="13.7265625" bestFit="1" customWidth="1"/>
    <col min="10783" max="10784" width="14.26953125" bestFit="1" customWidth="1"/>
    <col min="10785" max="10785" width="14.36328125" bestFit="1" customWidth="1"/>
    <col min="10786" max="10789" width="12.26953125" customWidth="1"/>
    <col min="10790" max="10792" width="13.6328125" bestFit="1" customWidth="1"/>
    <col min="10793" max="10794" width="14.36328125" bestFit="1" customWidth="1"/>
    <col min="10795" max="10796" width="13.26953125" bestFit="1" customWidth="1"/>
    <col min="10797" max="10797" width="12.26953125" customWidth="1"/>
    <col min="10798" max="10800" width="13.6328125" bestFit="1" customWidth="1"/>
    <col min="10801" max="10803" width="14.36328125" bestFit="1" customWidth="1"/>
    <col min="10804" max="10805" width="12.26953125" customWidth="1"/>
    <col min="10806" max="10806" width="10.26953125" customWidth="1"/>
    <col min="10807" max="10808" width="13.6328125" bestFit="1" customWidth="1"/>
    <col min="10809" max="10813" width="12.26953125" customWidth="1"/>
    <col min="10814" max="10814" width="13.6328125" bestFit="1" customWidth="1"/>
    <col min="10815" max="10815" width="14.08984375" bestFit="1" customWidth="1"/>
    <col min="10816" max="10816" width="13.6328125" bestFit="1" customWidth="1"/>
    <col min="10817" max="10821" width="12.26953125" customWidth="1"/>
    <col min="10822" max="10822" width="13.6328125" bestFit="1" customWidth="1"/>
    <col min="10823" max="10824" width="14.08984375" bestFit="1" customWidth="1"/>
    <col min="10825" max="10829" width="12.26953125" customWidth="1"/>
    <col min="10830" max="10830" width="13.6328125" bestFit="1" customWidth="1"/>
    <col min="10831" max="10832" width="14.08984375" bestFit="1" customWidth="1"/>
    <col min="10833" max="10837" width="12.26953125" customWidth="1"/>
    <col min="10838" max="10840" width="13.6328125" bestFit="1" customWidth="1"/>
    <col min="10841" max="10841" width="14.36328125" bestFit="1" customWidth="1"/>
    <col min="10842" max="10842" width="13.26953125" bestFit="1" customWidth="1"/>
    <col min="10843" max="10844" width="14.36328125" bestFit="1" customWidth="1"/>
    <col min="10845" max="10845" width="12.26953125" customWidth="1"/>
    <col min="10846" max="10846" width="12.453125" bestFit="1" customWidth="1"/>
    <col min="10847" max="10849" width="13.6328125" bestFit="1" customWidth="1"/>
    <col min="10850" max="10852" width="14.36328125" bestFit="1" customWidth="1"/>
    <col min="10853" max="10853" width="12.26953125" customWidth="1"/>
    <col min="10854" max="10854" width="10.26953125" customWidth="1"/>
    <col min="10855" max="10857" width="13.6328125" bestFit="1" customWidth="1"/>
    <col min="10858" max="10858" width="12.453125" bestFit="1" customWidth="1"/>
    <col min="10859" max="10860" width="13.6328125" bestFit="1" customWidth="1"/>
    <col min="10861" max="10861" width="12.26953125" customWidth="1"/>
    <col min="10862" max="10862" width="13.6328125" bestFit="1" customWidth="1"/>
    <col min="10863" max="10864" width="14.08984375" bestFit="1" customWidth="1"/>
    <col min="10865" max="10869" width="12.26953125" customWidth="1"/>
    <col min="10870" max="10870" width="13.6328125" bestFit="1" customWidth="1"/>
    <col min="10871" max="10872" width="14.08984375" bestFit="1" customWidth="1"/>
    <col min="10873" max="10873" width="12.26953125" customWidth="1"/>
    <col min="10874" max="10874" width="13.26953125" bestFit="1" customWidth="1"/>
    <col min="10875" max="10876" width="14.36328125" bestFit="1" customWidth="1"/>
    <col min="10877" max="10877" width="12.26953125" customWidth="1"/>
    <col min="10878" max="10878" width="13.6328125" bestFit="1" customWidth="1"/>
    <col min="10879" max="10880" width="14.08984375" bestFit="1" customWidth="1"/>
    <col min="10881" max="10884" width="14.36328125" bestFit="1" customWidth="1"/>
    <col min="10885" max="10885" width="12.26953125" customWidth="1"/>
    <col min="10886" max="10886" width="12.453125" bestFit="1" customWidth="1"/>
    <col min="10887" max="10888" width="13.6328125" bestFit="1" customWidth="1"/>
    <col min="10889" max="10889" width="14.36328125" bestFit="1" customWidth="1"/>
    <col min="10890" max="10892" width="13.6328125" bestFit="1" customWidth="1"/>
    <col min="10893" max="10893" width="12.26953125" customWidth="1"/>
    <col min="10894" max="10894" width="10.26953125" customWidth="1"/>
    <col min="10895" max="10897" width="13.6328125" bestFit="1" customWidth="1"/>
    <col min="10898" max="10900" width="14.36328125" bestFit="1" customWidth="1"/>
    <col min="10901" max="10901" width="12.26953125" customWidth="1"/>
    <col min="10902" max="10902" width="9.08984375" customWidth="1"/>
    <col min="10903" max="10905" width="13.6328125" bestFit="1" customWidth="1"/>
    <col min="10906" max="10908" width="14.36328125" bestFit="1" customWidth="1"/>
    <col min="10909" max="10924" width="12.26953125" customWidth="1"/>
    <col min="10925" max="10925" width="12.81640625" customWidth="1"/>
    <col min="10926" max="10926" width="12.26953125" customWidth="1"/>
    <col min="10927" max="10927" width="11.453125" customWidth="1"/>
    <col min="10928" max="10928" width="11.7265625" customWidth="1"/>
    <col min="10929" max="10936" width="12.26953125" customWidth="1"/>
    <col min="10937" max="10939" width="13.6328125" customWidth="1"/>
    <col min="10940" max="10941" width="12.26953125" customWidth="1"/>
    <col min="10942" max="10944" width="13.6328125" customWidth="1"/>
    <col min="10945" max="10946" width="12.26953125" customWidth="1"/>
    <col min="10947" max="10949" width="13.6328125" customWidth="1"/>
    <col min="10950" max="10951" width="12.26953125" customWidth="1"/>
    <col min="10952" max="10954" width="13.6328125" customWidth="1"/>
    <col min="10955" max="10955" width="14.36328125" bestFit="1" customWidth="1"/>
    <col min="10956" max="10956" width="12.26953125" customWidth="1"/>
    <col min="10957" max="10959" width="13.6328125" customWidth="1"/>
    <col min="10960" max="10960" width="14.36328125" bestFit="1" customWidth="1"/>
    <col min="10961" max="10961" width="12.26953125" customWidth="1"/>
    <col min="10962" max="10962" width="10.26953125" customWidth="1"/>
    <col min="10963" max="10964" width="13.6328125" customWidth="1"/>
    <col min="10965" max="10966" width="12.26953125" customWidth="1"/>
    <col min="10967" max="10969" width="13.6328125" customWidth="1"/>
    <col min="10970" max="10970" width="14.36328125" bestFit="1" customWidth="1"/>
    <col min="10971" max="10971" width="12.26953125" customWidth="1"/>
    <col min="10972" max="10974" width="13.6328125" customWidth="1"/>
    <col min="10975" max="10975" width="14.36328125" bestFit="1" customWidth="1"/>
    <col min="10976" max="10976" width="12.26953125" customWidth="1"/>
    <col min="10977" max="10977" width="11.26953125" customWidth="1"/>
    <col min="10978" max="10979" width="13.6328125" customWidth="1"/>
    <col min="10980" max="10980" width="14.36328125" bestFit="1" customWidth="1"/>
    <col min="10981" max="10981" width="12.26953125" customWidth="1"/>
    <col min="10982" max="10982" width="9.08984375" customWidth="1"/>
    <col min="10983" max="10984" width="13.6328125" customWidth="1"/>
    <col min="10985" max="10985" width="13.6328125" bestFit="1" customWidth="1"/>
    <col min="10986" max="10986" width="12.26953125" customWidth="1"/>
    <col min="10987" max="10987" width="6.7265625" customWidth="1"/>
    <col min="10988" max="10989" width="13.6328125" customWidth="1"/>
    <col min="10990" max="10990" width="13.6328125" bestFit="1" customWidth="1"/>
    <col min="10991" max="10991" width="12.26953125" customWidth="1"/>
    <col min="10992" max="10994" width="13.6328125" customWidth="1"/>
    <col min="10995" max="10996" width="12.26953125" customWidth="1"/>
    <col min="10997" max="10999" width="13.6328125" customWidth="1"/>
    <col min="11000" max="11001" width="12.26953125" customWidth="1"/>
    <col min="11002" max="11004" width="13.6328125" customWidth="1"/>
    <col min="11005" max="11005" width="14.36328125" bestFit="1" customWidth="1"/>
    <col min="11006" max="11006" width="12.26953125" customWidth="1"/>
    <col min="11007" max="11009" width="13.6328125" customWidth="1"/>
    <col min="11010" max="11010" width="13.6328125" bestFit="1" customWidth="1"/>
    <col min="11011" max="11011" width="12.26953125" customWidth="1"/>
    <col min="11012" max="11012" width="11.26953125" customWidth="1"/>
    <col min="11013" max="11014" width="13.6328125" customWidth="1"/>
    <col min="11015" max="11015" width="13.6328125" bestFit="1" customWidth="1"/>
    <col min="11016" max="11016" width="12.26953125" customWidth="1"/>
    <col min="11017" max="11017" width="9.08984375" customWidth="1"/>
    <col min="11018" max="11019" width="13.6328125" customWidth="1"/>
    <col min="11020" max="11020" width="14.36328125" bestFit="1" customWidth="1"/>
    <col min="11021" max="11021" width="12.26953125" customWidth="1"/>
    <col min="11022" max="11022" width="13.6328125" bestFit="1" customWidth="1"/>
    <col min="11023" max="11024" width="14.08984375" bestFit="1" customWidth="1"/>
    <col min="11025" max="11029" width="12.26953125" customWidth="1"/>
    <col min="11030" max="11030" width="13.6328125" bestFit="1" customWidth="1"/>
    <col min="11031" max="11032" width="14.08984375" bestFit="1" customWidth="1"/>
    <col min="11033" max="11037" width="12.26953125" customWidth="1"/>
    <col min="11038" max="11038" width="13.7265625" bestFit="1" customWidth="1"/>
    <col min="11039" max="11040" width="14.26953125" bestFit="1" customWidth="1"/>
    <col min="11041" max="11041" width="14.36328125" bestFit="1" customWidth="1"/>
    <col min="11042" max="11045" width="12.26953125" customWidth="1"/>
    <col min="11046" max="11048" width="13.6328125" bestFit="1" customWidth="1"/>
    <col min="11049" max="11050" width="14.36328125" bestFit="1" customWidth="1"/>
    <col min="11051" max="11052" width="13.26953125" bestFit="1" customWidth="1"/>
    <col min="11053" max="11053" width="12.26953125" customWidth="1"/>
    <col min="11054" max="11056" width="13.6328125" bestFit="1" customWidth="1"/>
    <col min="11057" max="11059" width="14.36328125" bestFit="1" customWidth="1"/>
    <col min="11060" max="11061" width="12.26953125" customWidth="1"/>
    <col min="11062" max="11062" width="10.26953125" customWidth="1"/>
    <col min="11063" max="11064" width="13.6328125" bestFit="1" customWidth="1"/>
    <col min="11065" max="11069" width="12.26953125" customWidth="1"/>
    <col min="11070" max="11070" width="13.6328125" bestFit="1" customWidth="1"/>
    <col min="11071" max="11071" width="14.08984375" bestFit="1" customWidth="1"/>
    <col min="11072" max="11072" width="13.6328125" bestFit="1" customWidth="1"/>
    <col min="11073" max="11077" width="12.26953125" customWidth="1"/>
    <col min="11078" max="11078" width="13.6328125" bestFit="1" customWidth="1"/>
    <col min="11079" max="11080" width="14.08984375" bestFit="1" customWidth="1"/>
    <col min="11081" max="11085" width="12.26953125" customWidth="1"/>
    <col min="11086" max="11086" width="13.6328125" bestFit="1" customWidth="1"/>
    <col min="11087" max="11088" width="14.08984375" bestFit="1" customWidth="1"/>
    <col min="11089" max="11093" width="12.26953125" customWidth="1"/>
    <col min="11094" max="11096" width="13.6328125" bestFit="1" customWidth="1"/>
    <col min="11097" max="11097" width="14.36328125" bestFit="1" customWidth="1"/>
    <col min="11098" max="11098" width="13.26953125" bestFit="1" customWidth="1"/>
    <col min="11099" max="11100" width="14.36328125" bestFit="1" customWidth="1"/>
    <col min="11101" max="11101" width="12.26953125" customWidth="1"/>
    <col min="11102" max="11102" width="12.453125" bestFit="1" customWidth="1"/>
    <col min="11103" max="11105" width="13.6328125" bestFit="1" customWidth="1"/>
    <col min="11106" max="11108" width="14.36328125" bestFit="1" customWidth="1"/>
    <col min="11109" max="11109" width="12.26953125" customWidth="1"/>
    <col min="11110" max="11110" width="10.26953125" customWidth="1"/>
    <col min="11111" max="11113" width="13.6328125" bestFit="1" customWidth="1"/>
    <col min="11114" max="11114" width="12.453125" bestFit="1" customWidth="1"/>
    <col min="11115" max="11116" width="13.6328125" bestFit="1" customWidth="1"/>
    <col min="11117" max="11117" width="12.26953125" customWidth="1"/>
    <col min="11118" max="11118" width="13.6328125" bestFit="1" customWidth="1"/>
    <col min="11119" max="11120" width="14.08984375" bestFit="1" customWidth="1"/>
    <col min="11121" max="11125" width="12.26953125" customWidth="1"/>
    <col min="11126" max="11126" width="13.6328125" bestFit="1" customWidth="1"/>
    <col min="11127" max="11128" width="14.08984375" bestFit="1" customWidth="1"/>
    <col min="11129" max="11129" width="12.26953125" customWidth="1"/>
    <col min="11130" max="11130" width="13.26953125" bestFit="1" customWidth="1"/>
    <col min="11131" max="11132" width="14.36328125" bestFit="1" customWidth="1"/>
    <col min="11133" max="11133" width="12.26953125" customWidth="1"/>
    <col min="11134" max="11134" width="13.6328125" bestFit="1" customWidth="1"/>
    <col min="11135" max="11136" width="14.08984375" bestFit="1" customWidth="1"/>
    <col min="11137" max="11140" width="14.36328125" bestFit="1" customWidth="1"/>
    <col min="11141" max="11141" width="12.26953125" customWidth="1"/>
    <col min="11142" max="11142" width="12.453125" bestFit="1" customWidth="1"/>
    <col min="11143" max="11144" width="13.6328125" bestFit="1" customWidth="1"/>
    <col min="11145" max="11145" width="14.36328125" bestFit="1" customWidth="1"/>
    <col min="11146" max="11148" width="13.6328125" bestFit="1" customWidth="1"/>
    <col min="11149" max="11149" width="12.26953125" customWidth="1"/>
    <col min="11150" max="11150" width="10.26953125" customWidth="1"/>
    <col min="11151" max="11153" width="13.6328125" bestFit="1" customWidth="1"/>
    <col min="11154" max="11156" width="14.36328125" bestFit="1" customWidth="1"/>
    <col min="11157" max="11157" width="12.26953125" customWidth="1"/>
    <col min="11158" max="11158" width="9.08984375" customWidth="1"/>
    <col min="11159" max="11161" width="13.6328125" bestFit="1" customWidth="1"/>
    <col min="11162" max="11164" width="14.36328125" bestFit="1" customWidth="1"/>
    <col min="11165" max="11180" width="12.26953125" customWidth="1"/>
    <col min="11181" max="11181" width="12.81640625" customWidth="1"/>
    <col min="11182" max="11182" width="12.26953125" customWidth="1"/>
    <col min="11183" max="11183" width="11.453125" customWidth="1"/>
    <col min="11184" max="11184" width="11.7265625" customWidth="1"/>
    <col min="11185" max="11192" width="12.26953125" customWidth="1"/>
    <col min="11193" max="11195" width="13.6328125" customWidth="1"/>
    <col min="11196" max="11197" width="12.26953125" customWidth="1"/>
    <col min="11198" max="11200" width="13.6328125" customWidth="1"/>
    <col min="11201" max="11202" width="12.26953125" customWidth="1"/>
    <col min="11203" max="11205" width="13.6328125" customWidth="1"/>
    <col min="11206" max="11207" width="12.26953125" customWidth="1"/>
    <col min="11208" max="11210" width="13.6328125" customWidth="1"/>
    <col min="11211" max="11211" width="14.36328125" bestFit="1" customWidth="1"/>
    <col min="11212" max="11212" width="12.26953125" customWidth="1"/>
    <col min="11213" max="11215" width="13.6328125" customWidth="1"/>
    <col min="11216" max="11216" width="14.36328125" bestFit="1" customWidth="1"/>
    <col min="11217" max="11217" width="12.26953125" customWidth="1"/>
    <col min="11218" max="11218" width="10.26953125" customWidth="1"/>
    <col min="11219" max="11220" width="13.6328125" customWidth="1"/>
    <col min="11221" max="11222" width="12.26953125" customWidth="1"/>
    <col min="11223" max="11225" width="13.6328125" customWidth="1"/>
    <col min="11226" max="11226" width="14.36328125" bestFit="1" customWidth="1"/>
    <col min="11227" max="11227" width="12.26953125" customWidth="1"/>
    <col min="11228" max="11230" width="13.6328125" customWidth="1"/>
    <col min="11231" max="11231" width="14.36328125" bestFit="1" customWidth="1"/>
    <col min="11232" max="11232" width="12.26953125" customWidth="1"/>
    <col min="11233" max="11233" width="11.26953125" customWidth="1"/>
    <col min="11234" max="11235" width="13.6328125" customWidth="1"/>
    <col min="11236" max="11236" width="14.36328125" bestFit="1" customWidth="1"/>
    <col min="11237" max="11237" width="12.26953125" customWidth="1"/>
    <col min="11238" max="11238" width="9.08984375" customWidth="1"/>
    <col min="11239" max="11240" width="13.6328125" customWidth="1"/>
    <col min="11241" max="11241" width="13.6328125" bestFit="1" customWidth="1"/>
    <col min="11242" max="11242" width="12.26953125" customWidth="1"/>
    <col min="11243" max="11243" width="6.7265625" customWidth="1"/>
    <col min="11244" max="11245" width="13.6328125" customWidth="1"/>
    <col min="11246" max="11246" width="13.6328125" bestFit="1" customWidth="1"/>
    <col min="11247" max="11247" width="12.26953125" customWidth="1"/>
    <col min="11248" max="11250" width="13.6328125" customWidth="1"/>
    <col min="11251" max="11252" width="12.26953125" customWidth="1"/>
    <col min="11253" max="11255" width="13.6328125" customWidth="1"/>
    <col min="11256" max="11257" width="12.26953125" customWidth="1"/>
    <col min="11258" max="11260" width="13.6328125" customWidth="1"/>
    <col min="11261" max="11261" width="14.36328125" bestFit="1" customWidth="1"/>
    <col min="11262" max="11262" width="12.26953125" customWidth="1"/>
    <col min="11263" max="11265" width="13.6328125" customWidth="1"/>
    <col min="11266" max="11266" width="13.6328125" bestFit="1" customWidth="1"/>
    <col min="11267" max="11267" width="12.26953125" customWidth="1"/>
    <col min="11268" max="11268" width="11.26953125" customWidth="1"/>
    <col min="11269" max="11270" width="13.6328125" customWidth="1"/>
    <col min="11271" max="11271" width="13.6328125" bestFit="1" customWidth="1"/>
    <col min="11272" max="11272" width="12.26953125" customWidth="1"/>
    <col min="11273" max="11273" width="9.08984375" customWidth="1"/>
    <col min="11274" max="11275" width="13.6328125" customWidth="1"/>
    <col min="11276" max="11276" width="14.36328125" bestFit="1" customWidth="1"/>
    <col min="11277" max="11277" width="12.26953125" customWidth="1"/>
    <col min="11278" max="11278" width="13.6328125" bestFit="1" customWidth="1"/>
    <col min="11279" max="11280" width="14.08984375" bestFit="1" customWidth="1"/>
    <col min="11281" max="11285" width="12.26953125" customWidth="1"/>
    <col min="11286" max="11286" width="13.6328125" bestFit="1" customWidth="1"/>
    <col min="11287" max="11288" width="14.08984375" bestFit="1" customWidth="1"/>
    <col min="11289" max="11293" width="12.26953125" customWidth="1"/>
    <col min="11294" max="11294" width="13.7265625" bestFit="1" customWidth="1"/>
    <col min="11295" max="11296" width="14.26953125" bestFit="1" customWidth="1"/>
    <col min="11297" max="11297" width="14.36328125" bestFit="1" customWidth="1"/>
    <col min="11298" max="11301" width="12.26953125" customWidth="1"/>
    <col min="11302" max="11304" width="13.6328125" bestFit="1" customWidth="1"/>
    <col min="11305" max="11306" width="14.36328125" bestFit="1" customWidth="1"/>
    <col min="11307" max="11308" width="13.26953125" bestFit="1" customWidth="1"/>
    <col min="11309" max="11309" width="12.26953125" customWidth="1"/>
    <col min="11310" max="11312" width="13.6328125" bestFit="1" customWidth="1"/>
    <col min="11313" max="11315" width="14.36328125" bestFit="1" customWidth="1"/>
    <col min="11316" max="11317" width="12.26953125" customWidth="1"/>
    <col min="11318" max="11318" width="10.26953125" customWidth="1"/>
    <col min="11319" max="11320" width="13.6328125" bestFit="1" customWidth="1"/>
    <col min="11321" max="11325" width="12.26953125" customWidth="1"/>
    <col min="11326" max="11326" width="13.6328125" bestFit="1" customWidth="1"/>
    <col min="11327" max="11327" width="14.08984375" bestFit="1" customWidth="1"/>
    <col min="11328" max="11328" width="13.6328125" bestFit="1" customWidth="1"/>
    <col min="11329" max="11333" width="12.26953125" customWidth="1"/>
    <col min="11334" max="11334" width="13.6328125" bestFit="1" customWidth="1"/>
    <col min="11335" max="11336" width="14.08984375" bestFit="1" customWidth="1"/>
    <col min="11337" max="11341" width="12.26953125" customWidth="1"/>
    <col min="11342" max="11342" width="13.6328125" bestFit="1" customWidth="1"/>
    <col min="11343" max="11344" width="14.08984375" bestFit="1" customWidth="1"/>
    <col min="11345" max="11349" width="12.26953125" customWidth="1"/>
    <col min="11350" max="11352" width="13.6328125" bestFit="1" customWidth="1"/>
    <col min="11353" max="11353" width="14.36328125" bestFit="1" customWidth="1"/>
    <col min="11354" max="11354" width="13.26953125" bestFit="1" customWidth="1"/>
    <col min="11355" max="11356" width="14.36328125" bestFit="1" customWidth="1"/>
    <col min="11357" max="11357" width="12.26953125" customWidth="1"/>
    <col min="11358" max="11358" width="12.453125" bestFit="1" customWidth="1"/>
    <col min="11359" max="11361" width="13.6328125" bestFit="1" customWidth="1"/>
    <col min="11362" max="11364" width="14.36328125" bestFit="1" customWidth="1"/>
    <col min="11365" max="11365" width="12.26953125" customWidth="1"/>
    <col min="11366" max="11366" width="10.26953125" customWidth="1"/>
    <col min="11367" max="11369" width="13.6328125" bestFit="1" customWidth="1"/>
    <col min="11370" max="11370" width="12.453125" bestFit="1" customWidth="1"/>
    <col min="11371" max="11372" width="13.6328125" bestFit="1" customWidth="1"/>
    <col min="11373" max="11373" width="12.26953125" customWidth="1"/>
    <col min="11374" max="11374" width="13.6328125" bestFit="1" customWidth="1"/>
    <col min="11375" max="11376" width="14.08984375" bestFit="1" customWidth="1"/>
    <col min="11377" max="11381" width="12.26953125" customWidth="1"/>
    <col min="11382" max="11382" width="13.6328125" bestFit="1" customWidth="1"/>
    <col min="11383" max="11384" width="14.08984375" bestFit="1" customWidth="1"/>
    <col min="11385" max="11385" width="12.26953125" customWidth="1"/>
    <col min="11386" max="11386" width="13.26953125" bestFit="1" customWidth="1"/>
    <col min="11387" max="11388" width="14.36328125" bestFit="1" customWidth="1"/>
    <col min="11389" max="11389" width="12.26953125" customWidth="1"/>
    <col min="11390" max="11390" width="13.6328125" bestFit="1" customWidth="1"/>
    <col min="11391" max="11392" width="14.08984375" bestFit="1" customWidth="1"/>
    <col min="11393" max="11396" width="14.36328125" bestFit="1" customWidth="1"/>
    <col min="11397" max="11397" width="12.26953125" customWidth="1"/>
    <col min="11398" max="11398" width="12.453125" bestFit="1" customWidth="1"/>
    <col min="11399" max="11400" width="13.6328125" bestFit="1" customWidth="1"/>
    <col min="11401" max="11401" width="14.36328125" bestFit="1" customWidth="1"/>
    <col min="11402" max="11404" width="13.6328125" bestFit="1" customWidth="1"/>
    <col min="11405" max="11405" width="12.26953125" customWidth="1"/>
    <col min="11406" max="11406" width="10.26953125" customWidth="1"/>
    <col min="11407" max="11409" width="13.6328125" bestFit="1" customWidth="1"/>
    <col min="11410" max="11412" width="14.36328125" bestFit="1" customWidth="1"/>
    <col min="11413" max="11413" width="12.26953125" customWidth="1"/>
    <col min="11414" max="11414" width="9.08984375" customWidth="1"/>
    <col min="11415" max="11417" width="13.6328125" bestFit="1" customWidth="1"/>
    <col min="11418" max="11420" width="14.36328125" bestFit="1" customWidth="1"/>
    <col min="11421" max="11436" width="12.26953125" customWidth="1"/>
    <col min="11437" max="11437" width="12.81640625" customWidth="1"/>
    <col min="11438" max="11438" width="12.26953125" customWidth="1"/>
    <col min="11439" max="11439" width="11.453125" customWidth="1"/>
    <col min="11440" max="11440" width="11.7265625" customWidth="1"/>
    <col min="11441" max="11448" width="12.26953125" customWidth="1"/>
    <col min="11449" max="11451" width="13.6328125" customWidth="1"/>
    <col min="11452" max="11453" width="12.26953125" customWidth="1"/>
    <col min="11454" max="11456" width="13.6328125" customWidth="1"/>
    <col min="11457" max="11458" width="12.26953125" customWidth="1"/>
    <col min="11459" max="11461" width="13.6328125" customWidth="1"/>
    <col min="11462" max="11463" width="12.26953125" customWidth="1"/>
    <col min="11464" max="11466" width="13.6328125" customWidth="1"/>
    <col min="11467" max="11467" width="14.36328125" bestFit="1" customWidth="1"/>
    <col min="11468" max="11468" width="12.26953125" customWidth="1"/>
    <col min="11469" max="11471" width="13.6328125" customWidth="1"/>
    <col min="11472" max="11472" width="14.36328125" bestFit="1" customWidth="1"/>
    <col min="11473" max="11473" width="12.26953125" customWidth="1"/>
    <col min="11474" max="11474" width="10.26953125" customWidth="1"/>
    <col min="11475" max="11476" width="13.6328125" customWidth="1"/>
    <col min="11477" max="11478" width="12.26953125" customWidth="1"/>
    <col min="11479" max="11481" width="13.6328125" customWidth="1"/>
    <col min="11482" max="11482" width="14.36328125" bestFit="1" customWidth="1"/>
    <col min="11483" max="11483" width="12.26953125" customWidth="1"/>
    <col min="11484" max="11486" width="13.6328125" customWidth="1"/>
    <col min="11487" max="11487" width="14.36328125" bestFit="1" customWidth="1"/>
    <col min="11488" max="11488" width="12.26953125" customWidth="1"/>
    <col min="11489" max="11489" width="11.26953125" customWidth="1"/>
    <col min="11490" max="11491" width="13.6328125" customWidth="1"/>
    <col min="11492" max="11492" width="14.36328125" bestFit="1" customWidth="1"/>
    <col min="11493" max="11493" width="12.26953125" customWidth="1"/>
    <col min="11494" max="11494" width="9.08984375" customWidth="1"/>
    <col min="11495" max="11496" width="13.6328125" customWidth="1"/>
    <col min="11497" max="11497" width="13.6328125" bestFit="1" customWidth="1"/>
    <col min="11498" max="11498" width="12.26953125" customWidth="1"/>
    <col min="11499" max="11499" width="6.7265625" customWidth="1"/>
    <col min="11500" max="11501" width="13.6328125" customWidth="1"/>
    <col min="11502" max="11502" width="13.6328125" bestFit="1" customWidth="1"/>
    <col min="11503" max="11503" width="12.26953125" customWidth="1"/>
    <col min="11504" max="11506" width="13.6328125" customWidth="1"/>
    <col min="11507" max="11508" width="12.26953125" customWidth="1"/>
    <col min="11509" max="11511" width="13.6328125" customWidth="1"/>
    <col min="11512" max="11513" width="12.26953125" customWidth="1"/>
    <col min="11514" max="11516" width="13.6328125" customWidth="1"/>
    <col min="11517" max="11517" width="14.36328125" bestFit="1" customWidth="1"/>
    <col min="11518" max="11518" width="12.26953125" customWidth="1"/>
    <col min="11519" max="11521" width="13.6328125" customWidth="1"/>
    <col min="11522" max="11522" width="13.6328125" bestFit="1" customWidth="1"/>
    <col min="11523" max="11523" width="12.26953125" customWidth="1"/>
    <col min="11524" max="11524" width="11.26953125" customWidth="1"/>
    <col min="11525" max="11526" width="13.6328125" customWidth="1"/>
    <col min="11527" max="11527" width="13.6328125" bestFit="1" customWidth="1"/>
    <col min="11528" max="11528" width="12.26953125" customWidth="1"/>
    <col min="11529" max="11529" width="9.08984375" customWidth="1"/>
    <col min="11530" max="11531" width="13.6328125" customWidth="1"/>
    <col min="11532" max="11532" width="14.36328125" bestFit="1" customWidth="1"/>
    <col min="11533" max="11533" width="12.26953125" customWidth="1"/>
    <col min="11534" max="11534" width="13.6328125" bestFit="1" customWidth="1"/>
    <col min="11535" max="11536" width="14.08984375" bestFit="1" customWidth="1"/>
    <col min="11537" max="11541" width="12.26953125" customWidth="1"/>
    <col min="11542" max="11542" width="13.6328125" bestFit="1" customWidth="1"/>
    <col min="11543" max="11544" width="14.08984375" bestFit="1" customWidth="1"/>
    <col min="11545" max="11549" width="12.26953125" customWidth="1"/>
    <col min="11550" max="11550" width="13.7265625" bestFit="1" customWidth="1"/>
    <col min="11551" max="11552" width="14.26953125" bestFit="1" customWidth="1"/>
    <col min="11553" max="11553" width="14.36328125" bestFit="1" customWidth="1"/>
    <col min="11554" max="11557" width="12.26953125" customWidth="1"/>
    <col min="11558" max="11560" width="13.6328125" bestFit="1" customWidth="1"/>
    <col min="11561" max="11562" width="14.36328125" bestFit="1" customWidth="1"/>
    <col min="11563" max="11564" width="13.26953125" bestFit="1" customWidth="1"/>
    <col min="11565" max="11565" width="12.26953125" customWidth="1"/>
    <col min="11566" max="11568" width="13.6328125" bestFit="1" customWidth="1"/>
    <col min="11569" max="11571" width="14.36328125" bestFit="1" customWidth="1"/>
    <col min="11572" max="11573" width="12.26953125" customWidth="1"/>
    <col min="11574" max="11574" width="10.26953125" customWidth="1"/>
    <col min="11575" max="11576" width="13.6328125" bestFit="1" customWidth="1"/>
    <col min="11577" max="11581" width="12.26953125" customWidth="1"/>
    <col min="11582" max="11582" width="13.6328125" bestFit="1" customWidth="1"/>
    <col min="11583" max="11583" width="14.08984375" bestFit="1" customWidth="1"/>
    <col min="11584" max="11584" width="13.6328125" bestFit="1" customWidth="1"/>
    <col min="11585" max="11589" width="12.26953125" customWidth="1"/>
    <col min="11590" max="11590" width="13.6328125" bestFit="1" customWidth="1"/>
    <col min="11591" max="11592" width="14.08984375" bestFit="1" customWidth="1"/>
    <col min="11593" max="11597" width="12.26953125" customWidth="1"/>
    <col min="11598" max="11598" width="13.6328125" bestFit="1" customWidth="1"/>
    <col min="11599" max="11600" width="14.08984375" bestFit="1" customWidth="1"/>
    <col min="11601" max="11605" width="12.26953125" customWidth="1"/>
    <col min="11606" max="11608" width="13.6328125" bestFit="1" customWidth="1"/>
    <col min="11609" max="11609" width="14.36328125" bestFit="1" customWidth="1"/>
    <col min="11610" max="11610" width="13.26953125" bestFit="1" customWidth="1"/>
    <col min="11611" max="11612" width="14.36328125" bestFit="1" customWidth="1"/>
    <col min="11613" max="11613" width="12.26953125" customWidth="1"/>
    <col min="11614" max="11614" width="12.453125" bestFit="1" customWidth="1"/>
    <col min="11615" max="11617" width="13.6328125" bestFit="1" customWidth="1"/>
    <col min="11618" max="11620" width="14.36328125" bestFit="1" customWidth="1"/>
    <col min="11621" max="11621" width="12.26953125" customWidth="1"/>
    <col min="11622" max="11622" width="10.26953125" customWidth="1"/>
    <col min="11623" max="11625" width="13.6328125" bestFit="1" customWidth="1"/>
    <col min="11626" max="11626" width="12.453125" bestFit="1" customWidth="1"/>
    <col min="11627" max="11628" width="13.6328125" bestFit="1" customWidth="1"/>
    <col min="11629" max="11629" width="12.26953125" customWidth="1"/>
    <col min="11630" max="11630" width="13.6328125" bestFit="1" customWidth="1"/>
    <col min="11631" max="11632" width="14.08984375" bestFit="1" customWidth="1"/>
    <col min="11633" max="11637" width="12.26953125" customWidth="1"/>
    <col min="11638" max="11638" width="13.6328125" bestFit="1" customWidth="1"/>
    <col min="11639" max="11640" width="14.08984375" bestFit="1" customWidth="1"/>
    <col min="11641" max="11641" width="12.26953125" customWidth="1"/>
    <col min="11642" max="11642" width="13.26953125" bestFit="1" customWidth="1"/>
    <col min="11643" max="11644" width="14.36328125" bestFit="1" customWidth="1"/>
    <col min="11645" max="11645" width="12.26953125" customWidth="1"/>
    <col min="11646" max="11646" width="13.6328125" bestFit="1" customWidth="1"/>
    <col min="11647" max="11648" width="14.08984375" bestFit="1" customWidth="1"/>
    <col min="11649" max="11652" width="14.36328125" bestFit="1" customWidth="1"/>
    <col min="11653" max="11653" width="12.26953125" customWidth="1"/>
    <col min="11654" max="11654" width="12.453125" bestFit="1" customWidth="1"/>
    <col min="11655" max="11656" width="13.6328125" bestFit="1" customWidth="1"/>
    <col min="11657" max="11657" width="14.36328125" bestFit="1" customWidth="1"/>
    <col min="11658" max="11660" width="13.6328125" bestFit="1" customWidth="1"/>
    <col min="11661" max="11661" width="12.26953125" customWidth="1"/>
    <col min="11662" max="11662" width="10.26953125" customWidth="1"/>
    <col min="11663" max="11665" width="13.6328125" bestFit="1" customWidth="1"/>
    <col min="11666" max="11668" width="14.36328125" bestFit="1" customWidth="1"/>
    <col min="11669" max="11669" width="12.26953125" customWidth="1"/>
    <col min="11670" max="11670" width="9.08984375" customWidth="1"/>
    <col min="11671" max="11673" width="13.6328125" bestFit="1" customWidth="1"/>
    <col min="11674" max="11676" width="14.36328125" bestFit="1" customWidth="1"/>
    <col min="11677" max="11692" width="12.26953125" customWidth="1"/>
    <col min="11693" max="11693" width="12.81640625" customWidth="1"/>
    <col min="11694" max="11694" width="12.26953125" customWidth="1"/>
    <col min="11695" max="11695" width="11.453125" customWidth="1"/>
    <col min="11696" max="11696" width="11.7265625" customWidth="1"/>
    <col min="11697" max="11704" width="12.26953125" customWidth="1"/>
    <col min="11705" max="11707" width="13.6328125" customWidth="1"/>
    <col min="11708" max="11709" width="12.26953125" customWidth="1"/>
    <col min="11710" max="11712" width="13.6328125" customWidth="1"/>
    <col min="11713" max="11714" width="12.26953125" customWidth="1"/>
    <col min="11715" max="11717" width="13.6328125" customWidth="1"/>
    <col min="11718" max="11719" width="12.26953125" customWidth="1"/>
    <col min="11720" max="11722" width="13.6328125" customWidth="1"/>
    <col min="11723" max="11723" width="14.36328125" bestFit="1" customWidth="1"/>
    <col min="11724" max="11724" width="12.26953125" customWidth="1"/>
    <col min="11725" max="11727" width="13.6328125" customWidth="1"/>
    <col min="11728" max="11728" width="14.36328125" bestFit="1" customWidth="1"/>
    <col min="11729" max="11729" width="12.26953125" customWidth="1"/>
    <col min="11730" max="11730" width="10.26953125" customWidth="1"/>
    <col min="11731" max="11732" width="13.6328125" customWidth="1"/>
    <col min="11733" max="11734" width="12.26953125" customWidth="1"/>
    <col min="11735" max="11737" width="13.6328125" customWidth="1"/>
    <col min="11738" max="11738" width="14.36328125" bestFit="1" customWidth="1"/>
    <col min="11739" max="11739" width="12.26953125" customWidth="1"/>
    <col min="11740" max="11742" width="13.6328125" customWidth="1"/>
    <col min="11743" max="11743" width="14.36328125" bestFit="1" customWidth="1"/>
    <col min="11744" max="11744" width="12.26953125" customWidth="1"/>
    <col min="11745" max="11745" width="11.26953125" customWidth="1"/>
    <col min="11746" max="11747" width="13.6328125" customWidth="1"/>
    <col min="11748" max="11748" width="14.36328125" bestFit="1" customWidth="1"/>
    <col min="11749" max="11749" width="12.26953125" customWidth="1"/>
    <col min="11750" max="11750" width="9.08984375" customWidth="1"/>
    <col min="11751" max="11752" width="13.6328125" customWidth="1"/>
    <col min="11753" max="11753" width="13.6328125" bestFit="1" customWidth="1"/>
    <col min="11754" max="11754" width="12.26953125" customWidth="1"/>
    <col min="11755" max="11755" width="6.7265625" customWidth="1"/>
    <col min="11756" max="11757" width="13.6328125" customWidth="1"/>
    <col min="11758" max="11758" width="13.6328125" bestFit="1" customWidth="1"/>
    <col min="11759" max="11759" width="12.26953125" customWidth="1"/>
    <col min="11760" max="11762" width="13.6328125" customWidth="1"/>
    <col min="11763" max="11764" width="12.26953125" customWidth="1"/>
    <col min="11765" max="11767" width="13.6328125" customWidth="1"/>
    <col min="11768" max="11769" width="12.26953125" customWidth="1"/>
    <col min="11770" max="11772" width="13.6328125" customWidth="1"/>
    <col min="11773" max="11773" width="14.36328125" bestFit="1" customWidth="1"/>
    <col min="11774" max="11774" width="12.26953125" customWidth="1"/>
    <col min="11775" max="11777" width="13.6328125" customWidth="1"/>
    <col min="11778" max="11778" width="13.6328125" bestFit="1" customWidth="1"/>
    <col min="11779" max="11779" width="12.26953125" customWidth="1"/>
    <col min="11780" max="11780" width="11.26953125" customWidth="1"/>
    <col min="11781" max="11782" width="13.6328125" customWidth="1"/>
    <col min="11783" max="11783" width="13.6328125" bestFit="1" customWidth="1"/>
    <col min="11784" max="11784" width="12.26953125" customWidth="1"/>
    <col min="11785" max="11785" width="9.08984375" customWidth="1"/>
    <col min="11786" max="11787" width="13.6328125" customWidth="1"/>
    <col min="11788" max="11788" width="14.36328125" bestFit="1" customWidth="1"/>
    <col min="11789" max="11789" width="12.26953125" customWidth="1"/>
    <col min="11790" max="11790" width="13.6328125" bestFit="1" customWidth="1"/>
    <col min="11791" max="11792" width="14.08984375" bestFit="1" customWidth="1"/>
    <col min="11793" max="11797" width="12.26953125" customWidth="1"/>
    <col min="11798" max="11798" width="13.6328125" bestFit="1" customWidth="1"/>
    <col min="11799" max="11800" width="14.08984375" bestFit="1" customWidth="1"/>
    <col min="11801" max="11805" width="12.26953125" customWidth="1"/>
    <col min="11806" max="11806" width="13.7265625" bestFit="1" customWidth="1"/>
    <col min="11807" max="11808" width="14.26953125" bestFit="1" customWidth="1"/>
    <col min="11809" max="11809" width="14.36328125" bestFit="1" customWidth="1"/>
    <col min="11810" max="11813" width="12.26953125" customWidth="1"/>
    <col min="11814" max="11816" width="13.6328125" bestFit="1" customWidth="1"/>
    <col min="11817" max="11818" width="14.36328125" bestFit="1" customWidth="1"/>
    <col min="11819" max="11820" width="13.26953125" bestFit="1" customWidth="1"/>
    <col min="11821" max="11821" width="12.26953125" customWidth="1"/>
    <col min="11822" max="11824" width="13.6328125" bestFit="1" customWidth="1"/>
    <col min="11825" max="11827" width="14.36328125" bestFit="1" customWidth="1"/>
    <col min="11828" max="11829" width="12.26953125" customWidth="1"/>
    <col min="11830" max="11830" width="10.26953125" customWidth="1"/>
    <col min="11831" max="11832" width="13.6328125" bestFit="1" customWidth="1"/>
    <col min="11833" max="11837" width="12.26953125" customWidth="1"/>
    <col min="11838" max="11838" width="13.6328125" bestFit="1" customWidth="1"/>
    <col min="11839" max="11839" width="14.08984375" bestFit="1" customWidth="1"/>
    <col min="11840" max="11840" width="13.6328125" bestFit="1" customWidth="1"/>
    <col min="11841" max="11845" width="12.26953125" customWidth="1"/>
    <col min="11846" max="11846" width="13.6328125" bestFit="1" customWidth="1"/>
    <col min="11847" max="11848" width="14.08984375" bestFit="1" customWidth="1"/>
    <col min="11849" max="11853" width="12.26953125" customWidth="1"/>
    <col min="11854" max="11854" width="13.6328125" bestFit="1" customWidth="1"/>
    <col min="11855" max="11856" width="14.08984375" bestFit="1" customWidth="1"/>
    <col min="11857" max="11861" width="12.26953125" customWidth="1"/>
    <col min="11862" max="11864" width="13.6328125" bestFit="1" customWidth="1"/>
    <col min="11865" max="11865" width="14.36328125" bestFit="1" customWidth="1"/>
    <col min="11866" max="11866" width="13.26953125" bestFit="1" customWidth="1"/>
    <col min="11867" max="11868" width="14.36328125" bestFit="1" customWidth="1"/>
    <col min="11869" max="11869" width="12.26953125" customWidth="1"/>
    <col min="11870" max="11870" width="12.453125" bestFit="1" customWidth="1"/>
    <col min="11871" max="11873" width="13.6328125" bestFit="1" customWidth="1"/>
    <col min="11874" max="11876" width="14.36328125" bestFit="1" customWidth="1"/>
    <col min="11877" max="11877" width="12.26953125" customWidth="1"/>
    <col min="11878" max="11878" width="10.26953125" customWidth="1"/>
    <col min="11879" max="11881" width="13.6328125" bestFit="1" customWidth="1"/>
    <col min="11882" max="11882" width="12.453125" bestFit="1" customWidth="1"/>
    <col min="11883" max="11884" width="13.6328125" bestFit="1" customWidth="1"/>
    <col min="11885" max="11885" width="12.26953125" customWidth="1"/>
    <col min="11886" max="11886" width="13.6328125" bestFit="1" customWidth="1"/>
    <col min="11887" max="11888" width="14.08984375" bestFit="1" customWidth="1"/>
    <col min="11889" max="11893" width="12.26953125" customWidth="1"/>
    <col min="11894" max="11894" width="13.6328125" bestFit="1" customWidth="1"/>
    <col min="11895" max="11896" width="14.08984375" bestFit="1" customWidth="1"/>
    <col min="11897" max="11897" width="12.26953125" customWidth="1"/>
    <col min="11898" max="11898" width="13.26953125" bestFit="1" customWidth="1"/>
    <col min="11899" max="11900" width="14.36328125" bestFit="1" customWidth="1"/>
    <col min="11901" max="11901" width="12.26953125" customWidth="1"/>
    <col min="11902" max="11902" width="13.6328125" bestFit="1" customWidth="1"/>
    <col min="11903" max="11904" width="14.08984375" bestFit="1" customWidth="1"/>
    <col min="11905" max="11908" width="14.36328125" bestFit="1" customWidth="1"/>
    <col min="11909" max="11909" width="12.26953125" customWidth="1"/>
    <col min="11910" max="11910" width="12.453125" bestFit="1" customWidth="1"/>
    <col min="11911" max="11912" width="13.6328125" bestFit="1" customWidth="1"/>
    <col min="11913" max="11913" width="14.36328125" bestFit="1" customWidth="1"/>
    <col min="11914" max="11916" width="13.6328125" bestFit="1" customWidth="1"/>
    <col min="11917" max="11917" width="12.26953125" customWidth="1"/>
    <col min="11918" max="11918" width="10.26953125" customWidth="1"/>
    <col min="11919" max="11921" width="13.6328125" bestFit="1" customWidth="1"/>
    <col min="11922" max="11924" width="14.36328125" bestFit="1" customWidth="1"/>
    <col min="11925" max="11925" width="12.26953125" customWidth="1"/>
    <col min="11926" max="11926" width="9.08984375" customWidth="1"/>
    <col min="11927" max="11929" width="13.6328125" bestFit="1" customWidth="1"/>
    <col min="11930" max="11932" width="14.36328125" bestFit="1" customWidth="1"/>
    <col min="11933" max="11948" width="12.26953125" customWidth="1"/>
    <col min="11949" max="11949" width="12.81640625" customWidth="1"/>
    <col min="11950" max="11950" width="12.26953125" customWidth="1"/>
    <col min="11951" max="11951" width="11.453125" customWidth="1"/>
    <col min="11952" max="11952" width="11.7265625" customWidth="1"/>
    <col min="11953" max="11960" width="12.26953125" customWidth="1"/>
    <col min="11961" max="11963" width="13.6328125" customWidth="1"/>
    <col min="11964" max="11965" width="12.26953125" customWidth="1"/>
    <col min="11966" max="11968" width="13.6328125" customWidth="1"/>
    <col min="11969" max="11970" width="12.26953125" customWidth="1"/>
    <col min="11971" max="11973" width="13.6328125" customWidth="1"/>
    <col min="11974" max="11975" width="12.26953125" customWidth="1"/>
    <col min="11976" max="11978" width="13.6328125" customWidth="1"/>
    <col min="11979" max="11979" width="14.36328125" bestFit="1" customWidth="1"/>
    <col min="11980" max="11980" width="12.26953125" customWidth="1"/>
    <col min="11981" max="11983" width="13.6328125" customWidth="1"/>
    <col min="11984" max="11984" width="14.36328125" bestFit="1" customWidth="1"/>
    <col min="11985" max="11985" width="12.26953125" customWidth="1"/>
    <col min="11986" max="11986" width="10.26953125" customWidth="1"/>
    <col min="11987" max="11988" width="13.6328125" customWidth="1"/>
    <col min="11989" max="11990" width="12.26953125" customWidth="1"/>
    <col min="11991" max="11993" width="13.6328125" customWidth="1"/>
    <col min="11994" max="11994" width="14.36328125" bestFit="1" customWidth="1"/>
    <col min="11995" max="11995" width="12.26953125" customWidth="1"/>
    <col min="11996" max="11998" width="13.6328125" customWidth="1"/>
    <col min="11999" max="11999" width="14.36328125" bestFit="1" customWidth="1"/>
    <col min="12000" max="12000" width="12.26953125" customWidth="1"/>
    <col min="12001" max="12001" width="11.26953125" customWidth="1"/>
    <col min="12002" max="12003" width="13.6328125" customWidth="1"/>
    <col min="12004" max="12004" width="14.36328125" bestFit="1" customWidth="1"/>
    <col min="12005" max="12005" width="12.26953125" customWidth="1"/>
    <col min="12006" max="12006" width="9.08984375" customWidth="1"/>
    <col min="12007" max="12008" width="13.6328125" customWidth="1"/>
    <col min="12009" max="12009" width="13.6328125" bestFit="1" customWidth="1"/>
    <col min="12010" max="12010" width="12.26953125" customWidth="1"/>
    <col min="12011" max="12011" width="6.7265625" customWidth="1"/>
    <col min="12012" max="12013" width="13.6328125" customWidth="1"/>
    <col min="12014" max="12014" width="13.6328125" bestFit="1" customWidth="1"/>
    <col min="12015" max="12015" width="12.26953125" customWidth="1"/>
    <col min="12016" max="12018" width="13.6328125" customWidth="1"/>
    <col min="12019" max="12020" width="12.26953125" customWidth="1"/>
    <col min="12021" max="12023" width="13.6328125" customWidth="1"/>
    <col min="12024" max="12025" width="12.26953125" customWidth="1"/>
    <col min="12026" max="12028" width="13.6328125" customWidth="1"/>
    <col min="12029" max="12029" width="14.36328125" bestFit="1" customWidth="1"/>
    <col min="12030" max="12030" width="12.26953125" customWidth="1"/>
    <col min="12031" max="12033" width="13.6328125" customWidth="1"/>
    <col min="12034" max="12034" width="13.6328125" bestFit="1" customWidth="1"/>
    <col min="12035" max="12035" width="12.26953125" customWidth="1"/>
    <col min="12036" max="12036" width="11.26953125" customWidth="1"/>
    <col min="12037" max="12038" width="13.6328125" customWidth="1"/>
    <col min="12039" max="12039" width="13.6328125" bestFit="1" customWidth="1"/>
    <col min="12040" max="12040" width="12.26953125" customWidth="1"/>
    <col min="12041" max="12041" width="9.08984375" customWidth="1"/>
    <col min="12042" max="12043" width="13.6328125" customWidth="1"/>
    <col min="12044" max="12044" width="14.36328125" bestFit="1" customWidth="1"/>
    <col min="12045" max="12045" width="12.26953125" customWidth="1"/>
    <col min="12046" max="12046" width="13.6328125" bestFit="1" customWidth="1"/>
    <col min="12047" max="12048" width="14.08984375" bestFit="1" customWidth="1"/>
    <col min="12049" max="12053" width="12.26953125" customWidth="1"/>
    <col min="12054" max="12054" width="13.6328125" bestFit="1" customWidth="1"/>
    <col min="12055" max="12056" width="14.08984375" bestFit="1" customWidth="1"/>
    <col min="12057" max="12061" width="12.26953125" customWidth="1"/>
    <col min="12062" max="12062" width="13.7265625" bestFit="1" customWidth="1"/>
    <col min="12063" max="12064" width="14.26953125" bestFit="1" customWidth="1"/>
    <col min="12065" max="12065" width="14.36328125" bestFit="1" customWidth="1"/>
    <col min="12066" max="12069" width="12.26953125" customWidth="1"/>
    <col min="12070" max="12072" width="13.6328125" bestFit="1" customWidth="1"/>
    <col min="12073" max="12074" width="14.36328125" bestFit="1" customWidth="1"/>
    <col min="12075" max="12076" width="13.26953125" bestFit="1" customWidth="1"/>
    <col min="12077" max="12077" width="12.26953125" customWidth="1"/>
    <col min="12078" max="12080" width="13.6328125" bestFit="1" customWidth="1"/>
    <col min="12081" max="12083" width="14.36328125" bestFit="1" customWidth="1"/>
    <col min="12084" max="12085" width="12.26953125" customWidth="1"/>
    <col min="12086" max="12086" width="10.26953125" customWidth="1"/>
    <col min="12087" max="12088" width="13.6328125" bestFit="1" customWidth="1"/>
    <col min="12089" max="12093" width="12.26953125" customWidth="1"/>
    <col min="12094" max="12094" width="13.6328125" bestFit="1" customWidth="1"/>
    <col min="12095" max="12095" width="14.08984375" bestFit="1" customWidth="1"/>
    <col min="12096" max="12096" width="13.6328125" bestFit="1" customWidth="1"/>
    <col min="12097" max="12101" width="12.26953125" customWidth="1"/>
    <col min="12102" max="12102" width="13.6328125" bestFit="1" customWidth="1"/>
    <col min="12103" max="12104" width="14.08984375" bestFit="1" customWidth="1"/>
    <col min="12105" max="12109" width="12.26953125" customWidth="1"/>
    <col min="12110" max="12110" width="13.6328125" bestFit="1" customWidth="1"/>
    <col min="12111" max="12112" width="14.08984375" bestFit="1" customWidth="1"/>
    <col min="12113" max="12117" width="12.26953125" customWidth="1"/>
    <col min="12118" max="12120" width="13.6328125" bestFit="1" customWidth="1"/>
    <col min="12121" max="12121" width="14.36328125" bestFit="1" customWidth="1"/>
    <col min="12122" max="12122" width="13.26953125" bestFit="1" customWidth="1"/>
    <col min="12123" max="12124" width="14.36328125" bestFit="1" customWidth="1"/>
    <col min="12125" max="12125" width="12.26953125" customWidth="1"/>
    <col min="12126" max="12126" width="12.453125" bestFit="1" customWidth="1"/>
    <col min="12127" max="12129" width="13.6328125" bestFit="1" customWidth="1"/>
    <col min="12130" max="12132" width="14.36328125" bestFit="1" customWidth="1"/>
    <col min="12133" max="12133" width="12.26953125" customWidth="1"/>
    <col min="12134" max="12134" width="10.26953125" customWidth="1"/>
    <col min="12135" max="12137" width="13.6328125" bestFit="1" customWidth="1"/>
    <col min="12138" max="12138" width="12.453125" bestFit="1" customWidth="1"/>
    <col min="12139" max="12140" width="13.6328125" bestFit="1" customWidth="1"/>
    <col min="12141" max="12141" width="12.26953125" customWidth="1"/>
    <col min="12142" max="12142" width="13.6328125" bestFit="1" customWidth="1"/>
    <col min="12143" max="12144" width="14.08984375" bestFit="1" customWidth="1"/>
    <col min="12145" max="12149" width="12.26953125" customWidth="1"/>
    <col min="12150" max="12150" width="13.6328125" bestFit="1" customWidth="1"/>
    <col min="12151" max="12152" width="14.08984375" bestFit="1" customWidth="1"/>
    <col min="12153" max="12153" width="12.26953125" customWidth="1"/>
    <col min="12154" max="12154" width="13.26953125" bestFit="1" customWidth="1"/>
    <col min="12155" max="12156" width="14.36328125" bestFit="1" customWidth="1"/>
    <col min="12157" max="12157" width="12.26953125" customWidth="1"/>
    <col min="12158" max="12158" width="13.6328125" bestFit="1" customWidth="1"/>
    <col min="12159" max="12160" width="14.08984375" bestFit="1" customWidth="1"/>
    <col min="12161" max="12164" width="14.36328125" bestFit="1" customWidth="1"/>
    <col min="12165" max="12165" width="12.26953125" customWidth="1"/>
    <col min="12166" max="12166" width="12.453125" bestFit="1" customWidth="1"/>
    <col min="12167" max="12168" width="13.6328125" bestFit="1" customWidth="1"/>
    <col min="12169" max="12169" width="14.36328125" bestFit="1" customWidth="1"/>
    <col min="12170" max="12172" width="13.6328125" bestFit="1" customWidth="1"/>
    <col min="12173" max="12173" width="12.26953125" customWidth="1"/>
    <col min="12174" max="12174" width="10.26953125" customWidth="1"/>
    <col min="12175" max="12177" width="13.6328125" bestFit="1" customWidth="1"/>
    <col min="12178" max="12180" width="14.36328125" bestFit="1" customWidth="1"/>
    <col min="12181" max="12181" width="12.26953125" customWidth="1"/>
    <col min="12182" max="12182" width="9.08984375" customWidth="1"/>
    <col min="12183" max="12185" width="13.6328125" bestFit="1" customWidth="1"/>
    <col min="12186" max="12188" width="14.36328125" bestFit="1" customWidth="1"/>
    <col min="12189" max="12204" width="12.26953125" customWidth="1"/>
    <col min="12205" max="12205" width="12.81640625" customWidth="1"/>
    <col min="12206" max="12206" width="12.26953125" customWidth="1"/>
    <col min="12207" max="12207" width="11.453125" customWidth="1"/>
    <col min="12208" max="12208" width="11.7265625" customWidth="1"/>
    <col min="12209" max="12216" width="12.26953125" customWidth="1"/>
    <col min="12217" max="12219" width="13.6328125" customWidth="1"/>
    <col min="12220" max="12221" width="12.26953125" customWidth="1"/>
    <col min="12222" max="12224" width="13.6328125" customWidth="1"/>
    <col min="12225" max="12226" width="12.26953125" customWidth="1"/>
    <col min="12227" max="12229" width="13.6328125" customWidth="1"/>
    <col min="12230" max="12231" width="12.26953125" customWidth="1"/>
    <col min="12232" max="12234" width="13.6328125" customWidth="1"/>
    <col min="12235" max="12235" width="14.36328125" bestFit="1" customWidth="1"/>
    <col min="12236" max="12236" width="12.26953125" customWidth="1"/>
    <col min="12237" max="12239" width="13.6328125" customWidth="1"/>
    <col min="12240" max="12240" width="14.36328125" bestFit="1" customWidth="1"/>
    <col min="12241" max="12241" width="12.26953125" customWidth="1"/>
    <col min="12242" max="12242" width="10.26953125" customWidth="1"/>
    <col min="12243" max="12244" width="13.6328125" customWidth="1"/>
    <col min="12245" max="12246" width="12.26953125" customWidth="1"/>
    <col min="12247" max="12249" width="13.6328125" customWidth="1"/>
    <col min="12250" max="12250" width="14.36328125" bestFit="1" customWidth="1"/>
    <col min="12251" max="12251" width="12.26953125" customWidth="1"/>
    <col min="12252" max="12254" width="13.6328125" customWidth="1"/>
    <col min="12255" max="12255" width="14.36328125" bestFit="1" customWidth="1"/>
    <col min="12256" max="12256" width="12.26953125" customWidth="1"/>
    <col min="12257" max="12257" width="11.26953125" customWidth="1"/>
    <col min="12258" max="12259" width="13.6328125" customWidth="1"/>
    <col min="12260" max="12260" width="14.36328125" bestFit="1" customWidth="1"/>
    <col min="12261" max="12261" width="12.26953125" customWidth="1"/>
    <col min="12262" max="12262" width="9.08984375" customWidth="1"/>
    <col min="12263" max="12264" width="13.6328125" customWidth="1"/>
    <col min="12265" max="12265" width="13.6328125" bestFit="1" customWidth="1"/>
    <col min="12266" max="12266" width="12.26953125" customWidth="1"/>
    <col min="12267" max="12267" width="6.7265625" customWidth="1"/>
    <col min="12268" max="12269" width="13.6328125" customWidth="1"/>
    <col min="12270" max="12270" width="13.6328125" bestFit="1" customWidth="1"/>
    <col min="12271" max="12271" width="12.26953125" customWidth="1"/>
    <col min="12272" max="12274" width="13.6328125" customWidth="1"/>
    <col min="12275" max="12276" width="12.26953125" customWidth="1"/>
    <col min="12277" max="12279" width="13.6328125" customWidth="1"/>
    <col min="12280" max="12281" width="12.26953125" customWidth="1"/>
    <col min="12282" max="12284" width="13.6328125" customWidth="1"/>
    <col min="12285" max="12285" width="14.36328125" bestFit="1" customWidth="1"/>
    <col min="12286" max="12286" width="12.26953125" customWidth="1"/>
    <col min="12287" max="12289" width="13.6328125" customWidth="1"/>
    <col min="12290" max="12290" width="13.6328125" bestFit="1" customWidth="1"/>
    <col min="12291" max="12291" width="12.26953125" customWidth="1"/>
    <col min="12292" max="12292" width="11.26953125" customWidth="1"/>
    <col min="12293" max="12294" width="13.6328125" customWidth="1"/>
    <col min="12295" max="12295" width="13.6328125" bestFit="1" customWidth="1"/>
    <col min="12296" max="12296" width="12.26953125" customWidth="1"/>
    <col min="12297" max="12297" width="9.08984375" customWidth="1"/>
    <col min="12298" max="12299" width="13.6328125" customWidth="1"/>
    <col min="12300" max="12300" width="14.36328125" bestFit="1" customWidth="1"/>
    <col min="12301" max="12301" width="12.26953125" customWidth="1"/>
    <col min="12302" max="12302" width="13.6328125" bestFit="1" customWidth="1"/>
    <col min="12303" max="12304" width="14.08984375" bestFit="1" customWidth="1"/>
    <col min="12305" max="12309" width="12.26953125" customWidth="1"/>
    <col min="12310" max="12310" width="13.6328125" bestFit="1" customWidth="1"/>
    <col min="12311" max="12312" width="14.08984375" bestFit="1" customWidth="1"/>
    <col min="12313" max="12317" width="12.26953125" customWidth="1"/>
    <col min="12318" max="12318" width="13.7265625" bestFit="1" customWidth="1"/>
    <col min="12319" max="12320" width="14.26953125" bestFit="1" customWidth="1"/>
    <col min="12321" max="12321" width="14.36328125" bestFit="1" customWidth="1"/>
    <col min="12322" max="12325" width="12.26953125" customWidth="1"/>
    <col min="12326" max="12328" width="13.6328125" bestFit="1" customWidth="1"/>
    <col min="12329" max="12330" width="14.36328125" bestFit="1" customWidth="1"/>
    <col min="12331" max="12332" width="13.26953125" bestFit="1" customWidth="1"/>
    <col min="12333" max="12333" width="12.26953125" customWidth="1"/>
    <col min="12334" max="12336" width="13.6328125" bestFit="1" customWidth="1"/>
    <col min="12337" max="12339" width="14.36328125" bestFit="1" customWidth="1"/>
    <col min="12340" max="12341" width="12.26953125" customWidth="1"/>
    <col min="12342" max="12342" width="10.26953125" customWidth="1"/>
    <col min="12343" max="12344" width="13.6328125" bestFit="1" customWidth="1"/>
    <col min="12345" max="12349" width="12.26953125" customWidth="1"/>
    <col min="12350" max="12350" width="13.6328125" bestFit="1" customWidth="1"/>
    <col min="12351" max="12351" width="14.08984375" bestFit="1" customWidth="1"/>
    <col min="12352" max="12352" width="13.6328125" bestFit="1" customWidth="1"/>
    <col min="12353" max="12357" width="12.26953125" customWidth="1"/>
    <col min="12358" max="12358" width="13.6328125" bestFit="1" customWidth="1"/>
    <col min="12359" max="12360" width="14.08984375" bestFit="1" customWidth="1"/>
    <col min="12361" max="12365" width="12.26953125" customWidth="1"/>
    <col min="12366" max="12366" width="13.6328125" bestFit="1" customWidth="1"/>
    <col min="12367" max="12368" width="14.08984375" bestFit="1" customWidth="1"/>
    <col min="12369" max="12373" width="12.26953125" customWidth="1"/>
    <col min="12374" max="12376" width="13.6328125" bestFit="1" customWidth="1"/>
    <col min="12377" max="12377" width="14.36328125" bestFit="1" customWidth="1"/>
    <col min="12378" max="12378" width="13.26953125" bestFit="1" customWidth="1"/>
    <col min="12379" max="12380" width="14.36328125" bestFit="1" customWidth="1"/>
    <col min="12381" max="12381" width="12.26953125" customWidth="1"/>
    <col min="12382" max="12382" width="12.453125" bestFit="1" customWidth="1"/>
    <col min="12383" max="12385" width="13.6328125" bestFit="1" customWidth="1"/>
    <col min="12386" max="12388" width="14.36328125" bestFit="1" customWidth="1"/>
    <col min="12389" max="12389" width="12.26953125" customWidth="1"/>
    <col min="12390" max="12390" width="10.26953125" customWidth="1"/>
    <col min="12391" max="12393" width="13.6328125" bestFit="1" customWidth="1"/>
    <col min="12394" max="12394" width="12.453125" bestFit="1" customWidth="1"/>
    <col min="12395" max="12396" width="13.6328125" bestFit="1" customWidth="1"/>
    <col min="12397" max="12397" width="12.26953125" customWidth="1"/>
    <col min="12398" max="12398" width="13.6328125" bestFit="1" customWidth="1"/>
    <col min="12399" max="12400" width="14.08984375" bestFit="1" customWidth="1"/>
    <col min="12401" max="12405" width="12.26953125" customWidth="1"/>
    <col min="12406" max="12406" width="13.6328125" bestFit="1" customWidth="1"/>
    <col min="12407" max="12408" width="14.08984375" bestFit="1" customWidth="1"/>
    <col min="12409" max="12409" width="12.26953125" customWidth="1"/>
    <col min="12410" max="12410" width="13.26953125" bestFit="1" customWidth="1"/>
    <col min="12411" max="12412" width="14.36328125" bestFit="1" customWidth="1"/>
    <col min="12413" max="12413" width="12.26953125" customWidth="1"/>
    <col min="12414" max="12414" width="13.6328125" bestFit="1" customWidth="1"/>
    <col min="12415" max="12416" width="14.08984375" bestFit="1" customWidth="1"/>
    <col min="12417" max="12420" width="14.36328125" bestFit="1" customWidth="1"/>
    <col min="12421" max="12421" width="12.26953125" customWidth="1"/>
    <col min="12422" max="12422" width="12.453125" bestFit="1" customWidth="1"/>
    <col min="12423" max="12424" width="13.6328125" bestFit="1" customWidth="1"/>
    <col min="12425" max="12425" width="14.36328125" bestFit="1" customWidth="1"/>
    <col min="12426" max="12428" width="13.6328125" bestFit="1" customWidth="1"/>
    <col min="12429" max="12429" width="12.26953125" customWidth="1"/>
    <col min="12430" max="12430" width="10.26953125" customWidth="1"/>
    <col min="12431" max="12433" width="13.6328125" bestFit="1" customWidth="1"/>
    <col min="12434" max="12436" width="14.36328125" bestFit="1" customWidth="1"/>
    <col min="12437" max="12437" width="12.26953125" customWidth="1"/>
    <col min="12438" max="12438" width="9.08984375" customWidth="1"/>
    <col min="12439" max="12441" width="13.6328125" bestFit="1" customWidth="1"/>
    <col min="12442" max="12444" width="14.36328125" bestFit="1" customWidth="1"/>
    <col min="12445" max="12460" width="12.26953125" customWidth="1"/>
    <col min="12461" max="12461" width="12.81640625" customWidth="1"/>
    <col min="12462" max="12462" width="12.26953125" customWidth="1"/>
    <col min="12463" max="12463" width="11.453125" customWidth="1"/>
    <col min="12464" max="12464" width="11.7265625" customWidth="1"/>
    <col min="12465" max="12472" width="12.26953125" customWidth="1"/>
    <col min="12473" max="12475" width="13.6328125" customWidth="1"/>
    <col min="12476" max="12477" width="12.26953125" customWidth="1"/>
    <col min="12478" max="12480" width="13.6328125" customWidth="1"/>
    <col min="12481" max="12482" width="12.26953125" customWidth="1"/>
    <col min="12483" max="12485" width="13.6328125" customWidth="1"/>
    <col min="12486" max="12487" width="12.26953125" customWidth="1"/>
    <col min="12488" max="12490" width="13.6328125" customWidth="1"/>
    <col min="12491" max="12491" width="14.36328125" bestFit="1" customWidth="1"/>
    <col min="12492" max="12492" width="12.26953125" customWidth="1"/>
    <col min="12493" max="12495" width="13.6328125" customWidth="1"/>
    <col min="12496" max="12496" width="14.36328125" bestFit="1" customWidth="1"/>
    <col min="12497" max="12497" width="12.26953125" customWidth="1"/>
    <col min="12498" max="12498" width="10.26953125" customWidth="1"/>
    <col min="12499" max="12500" width="13.6328125" customWidth="1"/>
    <col min="12501" max="12502" width="12.26953125" customWidth="1"/>
    <col min="12503" max="12505" width="13.6328125" customWidth="1"/>
    <col min="12506" max="12506" width="14.36328125" bestFit="1" customWidth="1"/>
    <col min="12507" max="12507" width="12.26953125" customWidth="1"/>
    <col min="12508" max="12510" width="13.6328125" customWidth="1"/>
    <col min="12511" max="12511" width="14.36328125" bestFit="1" customWidth="1"/>
    <col min="12512" max="12512" width="12.26953125" customWidth="1"/>
    <col min="12513" max="12513" width="11.26953125" customWidth="1"/>
    <col min="12514" max="12515" width="13.6328125" customWidth="1"/>
    <col min="12516" max="12516" width="14.36328125" bestFit="1" customWidth="1"/>
    <col min="12517" max="12517" width="12.26953125" customWidth="1"/>
    <col min="12518" max="12518" width="9.08984375" customWidth="1"/>
    <col min="12519" max="12520" width="13.6328125" customWidth="1"/>
    <col min="12521" max="12521" width="13.6328125" bestFit="1" customWidth="1"/>
    <col min="12522" max="12522" width="12.26953125" customWidth="1"/>
    <col min="12523" max="12523" width="6.7265625" customWidth="1"/>
    <col min="12524" max="12525" width="13.6328125" customWidth="1"/>
    <col min="12526" max="12526" width="13.6328125" bestFit="1" customWidth="1"/>
    <col min="12527" max="12527" width="12.26953125" customWidth="1"/>
    <col min="12528" max="12530" width="13.6328125" customWidth="1"/>
    <col min="12531" max="12532" width="12.26953125" customWidth="1"/>
    <col min="12533" max="12535" width="13.6328125" customWidth="1"/>
    <col min="12536" max="12537" width="12.26953125" customWidth="1"/>
    <col min="12538" max="12540" width="13.6328125" customWidth="1"/>
    <col min="12541" max="12541" width="14.36328125" bestFit="1" customWidth="1"/>
    <col min="12542" max="12542" width="12.26953125" customWidth="1"/>
    <col min="12543" max="12545" width="13.6328125" customWidth="1"/>
    <col min="12546" max="12546" width="13.6328125" bestFit="1" customWidth="1"/>
    <col min="12547" max="12547" width="12.26953125" customWidth="1"/>
    <col min="12548" max="12548" width="11.26953125" customWidth="1"/>
    <col min="12549" max="12550" width="13.6328125" customWidth="1"/>
    <col min="12551" max="12551" width="13.6328125" bestFit="1" customWidth="1"/>
    <col min="12552" max="12552" width="12.26953125" customWidth="1"/>
    <col min="12553" max="12553" width="9.08984375" customWidth="1"/>
    <col min="12554" max="12555" width="13.6328125" customWidth="1"/>
    <col min="12556" max="12556" width="14.36328125" bestFit="1" customWidth="1"/>
    <col min="12557" max="12557" width="12.26953125" customWidth="1"/>
    <col min="12558" max="12558" width="13.6328125" bestFit="1" customWidth="1"/>
    <col min="12559" max="12560" width="14.08984375" bestFit="1" customWidth="1"/>
    <col min="12561" max="12565" width="12.26953125" customWidth="1"/>
    <col min="12566" max="12566" width="13.6328125" bestFit="1" customWidth="1"/>
    <col min="12567" max="12568" width="14.08984375" bestFit="1" customWidth="1"/>
    <col min="12569" max="12573" width="12.26953125" customWidth="1"/>
    <col min="12574" max="12574" width="13.7265625" bestFit="1" customWidth="1"/>
    <col min="12575" max="12576" width="14.26953125" bestFit="1" customWidth="1"/>
    <col min="12577" max="12577" width="14.36328125" bestFit="1" customWidth="1"/>
    <col min="12578" max="12581" width="12.26953125" customWidth="1"/>
    <col min="12582" max="12584" width="13.6328125" bestFit="1" customWidth="1"/>
    <col min="12585" max="12586" width="14.36328125" bestFit="1" customWidth="1"/>
    <col min="12587" max="12588" width="13.26953125" bestFit="1" customWidth="1"/>
    <col min="12589" max="12589" width="12.26953125" customWidth="1"/>
    <col min="12590" max="12592" width="13.6328125" bestFit="1" customWidth="1"/>
    <col min="12593" max="12595" width="14.36328125" bestFit="1" customWidth="1"/>
    <col min="12596" max="12597" width="12.26953125" customWidth="1"/>
    <col min="12598" max="12598" width="10.26953125" customWidth="1"/>
    <col min="12599" max="12600" width="13.6328125" bestFit="1" customWidth="1"/>
    <col min="12601" max="12605" width="12.26953125" customWidth="1"/>
    <col min="12606" max="12606" width="13.6328125" bestFit="1" customWidth="1"/>
    <col min="12607" max="12607" width="14.08984375" bestFit="1" customWidth="1"/>
    <col min="12608" max="12608" width="13.6328125" bestFit="1" customWidth="1"/>
    <col min="12609" max="12613" width="12.26953125" customWidth="1"/>
    <col min="12614" max="12614" width="13.6328125" bestFit="1" customWidth="1"/>
    <col min="12615" max="12616" width="14.08984375" bestFit="1" customWidth="1"/>
    <col min="12617" max="12621" width="12.26953125" customWidth="1"/>
    <col min="12622" max="12622" width="13.6328125" bestFit="1" customWidth="1"/>
    <col min="12623" max="12624" width="14.08984375" bestFit="1" customWidth="1"/>
    <col min="12625" max="12629" width="12.26953125" customWidth="1"/>
    <col min="12630" max="12632" width="13.6328125" bestFit="1" customWidth="1"/>
    <col min="12633" max="12633" width="14.36328125" bestFit="1" customWidth="1"/>
    <col min="12634" max="12634" width="13.26953125" bestFit="1" customWidth="1"/>
    <col min="12635" max="12636" width="14.36328125" bestFit="1" customWidth="1"/>
    <col min="12637" max="12637" width="12.26953125" customWidth="1"/>
    <col min="12638" max="12638" width="12.453125" bestFit="1" customWidth="1"/>
    <col min="12639" max="12641" width="13.6328125" bestFit="1" customWidth="1"/>
    <col min="12642" max="12644" width="14.36328125" bestFit="1" customWidth="1"/>
    <col min="12645" max="12645" width="12.26953125" customWidth="1"/>
    <col min="12646" max="12646" width="10.26953125" customWidth="1"/>
    <col min="12647" max="12649" width="13.6328125" bestFit="1" customWidth="1"/>
    <col min="12650" max="12650" width="12.453125" bestFit="1" customWidth="1"/>
    <col min="12651" max="12652" width="13.6328125" bestFit="1" customWidth="1"/>
    <col min="12653" max="12653" width="12.26953125" customWidth="1"/>
    <col min="12654" max="12654" width="13.6328125" bestFit="1" customWidth="1"/>
    <col min="12655" max="12656" width="14.08984375" bestFit="1" customWidth="1"/>
    <col min="12657" max="12661" width="12.26953125" customWidth="1"/>
    <col min="12662" max="12662" width="13.6328125" bestFit="1" customWidth="1"/>
    <col min="12663" max="12664" width="14.08984375" bestFit="1" customWidth="1"/>
    <col min="12665" max="12665" width="12.26953125" customWidth="1"/>
    <col min="12666" max="12666" width="13.26953125" bestFit="1" customWidth="1"/>
    <col min="12667" max="12668" width="14.36328125" bestFit="1" customWidth="1"/>
    <col min="12669" max="12669" width="12.26953125" customWidth="1"/>
    <col min="12670" max="12670" width="13.6328125" bestFit="1" customWidth="1"/>
    <col min="12671" max="12672" width="14.08984375" bestFit="1" customWidth="1"/>
    <col min="12673" max="12676" width="14.36328125" bestFit="1" customWidth="1"/>
    <col min="12677" max="12677" width="12.26953125" customWidth="1"/>
    <col min="12678" max="12678" width="12.453125" bestFit="1" customWidth="1"/>
    <col min="12679" max="12680" width="13.6328125" bestFit="1" customWidth="1"/>
    <col min="12681" max="12681" width="14.36328125" bestFit="1" customWidth="1"/>
    <col min="12682" max="12684" width="13.6328125" bestFit="1" customWidth="1"/>
    <col min="12685" max="12685" width="12.26953125" customWidth="1"/>
    <col min="12686" max="12686" width="10.26953125" customWidth="1"/>
    <col min="12687" max="12689" width="13.6328125" bestFit="1" customWidth="1"/>
    <col min="12690" max="12692" width="14.36328125" bestFit="1" customWidth="1"/>
    <col min="12693" max="12693" width="12.26953125" customWidth="1"/>
    <col min="12694" max="12694" width="9.08984375" customWidth="1"/>
    <col min="12695" max="12697" width="13.6328125" bestFit="1" customWidth="1"/>
    <col min="12698" max="12700" width="14.36328125" bestFit="1" customWidth="1"/>
    <col min="12701" max="12716" width="12.26953125" customWidth="1"/>
    <col min="12717" max="12717" width="12.81640625" customWidth="1"/>
    <col min="12718" max="12718" width="12.26953125" customWidth="1"/>
    <col min="12719" max="12719" width="11.453125" customWidth="1"/>
    <col min="12720" max="12720" width="11.7265625" customWidth="1"/>
    <col min="12721" max="12728" width="12.26953125" customWidth="1"/>
    <col min="12729" max="12731" width="13.6328125" customWidth="1"/>
    <col min="12732" max="12733" width="12.26953125" customWidth="1"/>
    <col min="12734" max="12736" width="13.6328125" customWidth="1"/>
    <col min="12737" max="12738" width="12.26953125" customWidth="1"/>
    <col min="12739" max="12741" width="13.6328125" customWidth="1"/>
    <col min="12742" max="12743" width="12.26953125" customWidth="1"/>
    <col min="12744" max="12746" width="13.6328125" customWidth="1"/>
    <col min="12747" max="12747" width="14.36328125" bestFit="1" customWidth="1"/>
    <col min="12748" max="12748" width="12.26953125" customWidth="1"/>
    <col min="12749" max="12751" width="13.6328125" customWidth="1"/>
    <col min="12752" max="12752" width="14.36328125" bestFit="1" customWidth="1"/>
    <col min="12753" max="12753" width="12.26953125" customWidth="1"/>
    <col min="12754" max="12754" width="10.26953125" customWidth="1"/>
    <col min="12755" max="12756" width="13.6328125" customWidth="1"/>
    <col min="12757" max="12758" width="12.26953125" customWidth="1"/>
    <col min="12759" max="12761" width="13.6328125" customWidth="1"/>
    <col min="12762" max="12762" width="14.36328125" bestFit="1" customWidth="1"/>
    <col min="12763" max="12763" width="12.26953125" customWidth="1"/>
    <col min="12764" max="12766" width="13.6328125" customWidth="1"/>
    <col min="12767" max="12767" width="14.36328125" bestFit="1" customWidth="1"/>
    <col min="12768" max="12768" width="12.26953125" customWidth="1"/>
    <col min="12769" max="12769" width="11.26953125" customWidth="1"/>
    <col min="12770" max="12771" width="13.6328125" customWidth="1"/>
    <col min="12772" max="12772" width="14.36328125" bestFit="1" customWidth="1"/>
    <col min="12773" max="12773" width="12.26953125" customWidth="1"/>
    <col min="12774" max="12774" width="9.08984375" customWidth="1"/>
    <col min="12775" max="12776" width="13.6328125" customWidth="1"/>
    <col min="12777" max="12777" width="13.6328125" bestFit="1" customWidth="1"/>
    <col min="12778" max="12778" width="12.26953125" customWidth="1"/>
    <col min="12779" max="12779" width="6.7265625" customWidth="1"/>
    <col min="12780" max="12781" width="13.6328125" customWidth="1"/>
    <col min="12782" max="12782" width="13.6328125" bestFit="1" customWidth="1"/>
    <col min="12783" max="12783" width="12.26953125" customWidth="1"/>
    <col min="12784" max="12786" width="13.6328125" customWidth="1"/>
    <col min="12787" max="12788" width="12.26953125" customWidth="1"/>
    <col min="12789" max="12791" width="13.6328125" customWidth="1"/>
    <col min="12792" max="12793" width="12.26953125" customWidth="1"/>
    <col min="12794" max="12796" width="13.6328125" customWidth="1"/>
    <col min="12797" max="12797" width="14.36328125" bestFit="1" customWidth="1"/>
    <col min="12798" max="12798" width="12.26953125" customWidth="1"/>
    <col min="12799" max="12801" width="13.6328125" customWidth="1"/>
    <col min="12802" max="12802" width="13.6328125" bestFit="1" customWidth="1"/>
    <col min="12803" max="12803" width="12.26953125" customWidth="1"/>
    <col min="12804" max="12804" width="11.26953125" customWidth="1"/>
    <col min="12805" max="12806" width="13.6328125" customWidth="1"/>
    <col min="12807" max="12807" width="13.6328125" bestFit="1" customWidth="1"/>
    <col min="12808" max="12808" width="12.26953125" customWidth="1"/>
    <col min="12809" max="12809" width="9.08984375" customWidth="1"/>
    <col min="12810" max="12811" width="13.6328125" customWidth="1"/>
    <col min="12812" max="12812" width="14.36328125" bestFit="1" customWidth="1"/>
    <col min="12813" max="12813" width="12.26953125" customWidth="1"/>
    <col min="12814" max="12814" width="13.6328125" bestFit="1" customWidth="1"/>
    <col min="12815" max="12816" width="14.08984375" bestFit="1" customWidth="1"/>
    <col min="12817" max="12821" width="12.26953125" customWidth="1"/>
    <col min="12822" max="12822" width="13.6328125" bestFit="1" customWidth="1"/>
    <col min="12823" max="12824" width="14.08984375" bestFit="1" customWidth="1"/>
    <col min="12825" max="12829" width="12.26953125" customWidth="1"/>
    <col min="12830" max="12830" width="13.7265625" bestFit="1" customWidth="1"/>
    <col min="12831" max="12832" width="14.26953125" bestFit="1" customWidth="1"/>
    <col min="12833" max="12833" width="14.36328125" bestFit="1" customWidth="1"/>
    <col min="12834" max="12837" width="12.26953125" customWidth="1"/>
    <col min="12838" max="12840" width="13.6328125" bestFit="1" customWidth="1"/>
    <col min="12841" max="12842" width="14.36328125" bestFit="1" customWidth="1"/>
    <col min="12843" max="12844" width="13.26953125" bestFit="1" customWidth="1"/>
    <col min="12845" max="12845" width="12.26953125" customWidth="1"/>
    <col min="12846" max="12848" width="13.6328125" bestFit="1" customWidth="1"/>
    <col min="12849" max="12851" width="14.36328125" bestFit="1" customWidth="1"/>
    <col min="12852" max="12853" width="12.26953125" customWidth="1"/>
    <col min="12854" max="12854" width="10.26953125" customWidth="1"/>
    <col min="12855" max="12856" width="13.6328125" bestFit="1" customWidth="1"/>
    <col min="12857" max="12861" width="12.26953125" customWidth="1"/>
    <col min="12862" max="12862" width="13.6328125" bestFit="1" customWidth="1"/>
    <col min="12863" max="12863" width="14.08984375" bestFit="1" customWidth="1"/>
    <col min="12864" max="12864" width="13.6328125" bestFit="1" customWidth="1"/>
    <col min="12865" max="12869" width="12.26953125" customWidth="1"/>
    <col min="12870" max="12870" width="13.6328125" bestFit="1" customWidth="1"/>
    <col min="12871" max="12872" width="14.08984375" bestFit="1" customWidth="1"/>
    <col min="12873" max="12877" width="12.26953125" customWidth="1"/>
    <col min="12878" max="12878" width="13.6328125" bestFit="1" customWidth="1"/>
    <col min="12879" max="12880" width="14.08984375" bestFit="1" customWidth="1"/>
    <col min="12881" max="12885" width="12.26953125" customWidth="1"/>
    <col min="12886" max="12888" width="13.6328125" bestFit="1" customWidth="1"/>
    <col min="12889" max="12889" width="14.36328125" bestFit="1" customWidth="1"/>
    <col min="12890" max="12890" width="13.26953125" bestFit="1" customWidth="1"/>
    <col min="12891" max="12892" width="14.36328125" bestFit="1" customWidth="1"/>
    <col min="12893" max="12893" width="12.26953125" customWidth="1"/>
    <col min="12894" max="12894" width="12.453125" bestFit="1" customWidth="1"/>
    <col min="12895" max="12897" width="13.6328125" bestFit="1" customWidth="1"/>
    <col min="12898" max="12900" width="14.36328125" bestFit="1" customWidth="1"/>
    <col min="12901" max="12901" width="12.26953125" customWidth="1"/>
    <col min="12902" max="12902" width="10.26953125" customWidth="1"/>
    <col min="12903" max="12905" width="13.6328125" bestFit="1" customWidth="1"/>
    <col min="12906" max="12906" width="12.453125" bestFit="1" customWidth="1"/>
    <col min="12907" max="12908" width="13.6328125" bestFit="1" customWidth="1"/>
    <col min="12909" max="12909" width="12.26953125" customWidth="1"/>
    <col min="12910" max="12910" width="13.6328125" bestFit="1" customWidth="1"/>
    <col min="12911" max="12912" width="14.08984375" bestFit="1" customWidth="1"/>
    <col min="12913" max="12917" width="12.26953125" customWidth="1"/>
    <col min="12918" max="12918" width="13.6328125" bestFit="1" customWidth="1"/>
    <col min="12919" max="12920" width="14.08984375" bestFit="1" customWidth="1"/>
    <col min="12921" max="12921" width="12.26953125" customWidth="1"/>
    <col min="12922" max="12922" width="13.26953125" bestFit="1" customWidth="1"/>
    <col min="12923" max="12924" width="14.36328125" bestFit="1" customWidth="1"/>
    <col min="12925" max="12925" width="12.26953125" customWidth="1"/>
    <col min="12926" max="12926" width="13.6328125" bestFit="1" customWidth="1"/>
    <col min="12927" max="12928" width="14.08984375" bestFit="1" customWidth="1"/>
    <col min="12929" max="12932" width="14.36328125" bestFit="1" customWidth="1"/>
    <col min="12933" max="12933" width="12.26953125" customWidth="1"/>
    <col min="12934" max="12934" width="12.453125" bestFit="1" customWidth="1"/>
    <col min="12935" max="12936" width="13.6328125" bestFit="1" customWidth="1"/>
    <col min="12937" max="12937" width="14.36328125" bestFit="1" customWidth="1"/>
    <col min="12938" max="12940" width="13.6328125" bestFit="1" customWidth="1"/>
    <col min="12941" max="12941" width="12.26953125" customWidth="1"/>
    <col min="12942" max="12942" width="10.26953125" customWidth="1"/>
    <col min="12943" max="12945" width="13.6328125" bestFit="1" customWidth="1"/>
    <col min="12946" max="12948" width="14.36328125" bestFit="1" customWidth="1"/>
    <col min="12949" max="12949" width="12.26953125" customWidth="1"/>
    <col min="12950" max="12950" width="9.08984375" customWidth="1"/>
    <col min="12951" max="12953" width="13.6328125" bestFit="1" customWidth="1"/>
    <col min="12954" max="12956" width="14.36328125" bestFit="1" customWidth="1"/>
    <col min="12957" max="12972" width="12.26953125" customWidth="1"/>
    <col min="12973" max="12973" width="12.81640625" customWidth="1"/>
    <col min="12974" max="12974" width="12.26953125" customWidth="1"/>
    <col min="12975" max="12975" width="11.453125" customWidth="1"/>
    <col min="12976" max="12976" width="11.7265625" customWidth="1"/>
    <col min="12977" max="12984" width="12.26953125" customWidth="1"/>
    <col min="12985" max="12987" width="13.6328125" customWidth="1"/>
    <col min="12988" max="12989" width="12.26953125" customWidth="1"/>
    <col min="12990" max="12992" width="13.6328125" customWidth="1"/>
    <col min="12993" max="12994" width="12.26953125" customWidth="1"/>
    <col min="12995" max="12997" width="13.6328125" customWidth="1"/>
    <col min="12998" max="12999" width="12.26953125" customWidth="1"/>
    <col min="13000" max="13002" width="13.6328125" customWidth="1"/>
    <col min="13003" max="13003" width="14.36328125" bestFit="1" customWidth="1"/>
    <col min="13004" max="13004" width="12.26953125" customWidth="1"/>
    <col min="13005" max="13007" width="13.6328125" customWidth="1"/>
    <col min="13008" max="13008" width="14.36328125" bestFit="1" customWidth="1"/>
    <col min="13009" max="13009" width="12.26953125" customWidth="1"/>
    <col min="13010" max="13010" width="10.26953125" customWidth="1"/>
    <col min="13011" max="13012" width="13.6328125" customWidth="1"/>
    <col min="13013" max="13014" width="12.26953125" customWidth="1"/>
    <col min="13015" max="13017" width="13.6328125" customWidth="1"/>
    <col min="13018" max="13018" width="14.36328125" bestFit="1" customWidth="1"/>
    <col min="13019" max="13019" width="12.26953125" customWidth="1"/>
    <col min="13020" max="13022" width="13.6328125" customWidth="1"/>
    <col min="13023" max="13023" width="14.36328125" bestFit="1" customWidth="1"/>
    <col min="13024" max="13024" width="12.26953125" customWidth="1"/>
    <col min="13025" max="13025" width="11.26953125" customWidth="1"/>
    <col min="13026" max="13027" width="13.6328125" customWidth="1"/>
    <col min="13028" max="13028" width="14.36328125" bestFit="1" customWidth="1"/>
    <col min="13029" max="13029" width="12.26953125" customWidth="1"/>
    <col min="13030" max="13030" width="9.08984375" customWidth="1"/>
    <col min="13031" max="13032" width="13.6328125" customWidth="1"/>
    <col min="13033" max="13033" width="13.6328125" bestFit="1" customWidth="1"/>
    <col min="13034" max="13034" width="12.26953125" customWidth="1"/>
    <col min="13035" max="13035" width="6.7265625" customWidth="1"/>
    <col min="13036" max="13037" width="13.6328125" customWidth="1"/>
    <col min="13038" max="13038" width="13.6328125" bestFit="1" customWidth="1"/>
    <col min="13039" max="13039" width="12.26953125" customWidth="1"/>
    <col min="13040" max="13042" width="13.6328125" customWidth="1"/>
    <col min="13043" max="13044" width="12.26953125" customWidth="1"/>
    <col min="13045" max="13047" width="13.6328125" customWidth="1"/>
    <col min="13048" max="13049" width="12.26953125" customWidth="1"/>
    <col min="13050" max="13052" width="13.6328125" customWidth="1"/>
    <col min="13053" max="13053" width="14.36328125" bestFit="1" customWidth="1"/>
    <col min="13054" max="13054" width="12.26953125" customWidth="1"/>
    <col min="13055" max="13057" width="13.6328125" customWidth="1"/>
    <col min="13058" max="13058" width="13.6328125" bestFit="1" customWidth="1"/>
    <col min="13059" max="13059" width="12.26953125" customWidth="1"/>
    <col min="13060" max="13060" width="11.26953125" customWidth="1"/>
    <col min="13061" max="13062" width="13.6328125" customWidth="1"/>
    <col min="13063" max="13063" width="13.6328125" bestFit="1" customWidth="1"/>
    <col min="13064" max="13064" width="12.26953125" customWidth="1"/>
    <col min="13065" max="13065" width="9.08984375" customWidth="1"/>
    <col min="13066" max="13067" width="13.6328125" customWidth="1"/>
    <col min="13068" max="13068" width="14.36328125" bestFit="1" customWidth="1"/>
    <col min="13069" max="13069" width="12.26953125" customWidth="1"/>
    <col min="13070" max="13070" width="13.6328125" bestFit="1" customWidth="1"/>
    <col min="13071" max="13072" width="14.08984375" bestFit="1" customWidth="1"/>
    <col min="13073" max="13077" width="12.26953125" customWidth="1"/>
    <col min="13078" max="13078" width="13.6328125" bestFit="1" customWidth="1"/>
    <col min="13079" max="13080" width="14.08984375" bestFit="1" customWidth="1"/>
    <col min="13081" max="13085" width="12.26953125" customWidth="1"/>
    <col min="13086" max="13086" width="13.7265625" bestFit="1" customWidth="1"/>
    <col min="13087" max="13088" width="14.26953125" bestFit="1" customWidth="1"/>
    <col min="13089" max="13089" width="14.36328125" bestFit="1" customWidth="1"/>
    <col min="13090" max="13093" width="12.26953125" customWidth="1"/>
    <col min="13094" max="13096" width="13.6328125" bestFit="1" customWidth="1"/>
    <col min="13097" max="13098" width="14.36328125" bestFit="1" customWidth="1"/>
    <col min="13099" max="13100" width="13.26953125" bestFit="1" customWidth="1"/>
    <col min="13101" max="13101" width="12.26953125" customWidth="1"/>
    <col min="13102" max="13104" width="13.6328125" bestFit="1" customWidth="1"/>
    <col min="13105" max="13107" width="14.36328125" bestFit="1" customWidth="1"/>
    <col min="13108" max="13109" width="12.26953125" customWidth="1"/>
    <col min="13110" max="13110" width="10.26953125" customWidth="1"/>
    <col min="13111" max="13112" width="13.6328125" bestFit="1" customWidth="1"/>
    <col min="13113" max="13117" width="12.26953125" customWidth="1"/>
    <col min="13118" max="13118" width="13.6328125" bestFit="1" customWidth="1"/>
    <col min="13119" max="13119" width="14.08984375" bestFit="1" customWidth="1"/>
    <col min="13120" max="13120" width="13.6328125" bestFit="1" customWidth="1"/>
    <col min="13121" max="13125" width="12.26953125" customWidth="1"/>
    <col min="13126" max="13126" width="13.6328125" bestFit="1" customWidth="1"/>
    <col min="13127" max="13128" width="14.08984375" bestFit="1" customWidth="1"/>
    <col min="13129" max="13133" width="12.26953125" customWidth="1"/>
    <col min="13134" max="13134" width="13.6328125" bestFit="1" customWidth="1"/>
    <col min="13135" max="13136" width="14.08984375" bestFit="1" customWidth="1"/>
    <col min="13137" max="13141" width="12.26953125" customWidth="1"/>
    <col min="13142" max="13144" width="13.6328125" bestFit="1" customWidth="1"/>
    <col min="13145" max="13145" width="14.36328125" bestFit="1" customWidth="1"/>
    <col min="13146" max="13146" width="13.26953125" bestFit="1" customWidth="1"/>
    <col min="13147" max="13148" width="14.36328125" bestFit="1" customWidth="1"/>
    <col min="13149" max="13149" width="12.26953125" customWidth="1"/>
    <col min="13150" max="13150" width="12.453125" bestFit="1" customWidth="1"/>
    <col min="13151" max="13153" width="13.6328125" bestFit="1" customWidth="1"/>
    <col min="13154" max="13156" width="14.36328125" bestFit="1" customWidth="1"/>
    <col min="13157" max="13157" width="12.26953125" customWidth="1"/>
    <col min="13158" max="13158" width="10.26953125" customWidth="1"/>
    <col min="13159" max="13161" width="13.6328125" bestFit="1" customWidth="1"/>
    <col min="13162" max="13162" width="12.453125" bestFit="1" customWidth="1"/>
    <col min="13163" max="13164" width="13.6328125" bestFit="1" customWidth="1"/>
    <col min="13165" max="13165" width="12.26953125" customWidth="1"/>
    <col min="13166" max="13166" width="13.6328125" bestFit="1" customWidth="1"/>
    <col min="13167" max="13168" width="14.08984375" bestFit="1" customWidth="1"/>
    <col min="13169" max="13173" width="12.26953125" customWidth="1"/>
    <col min="13174" max="13174" width="13.6328125" bestFit="1" customWidth="1"/>
    <col min="13175" max="13176" width="14.08984375" bestFit="1" customWidth="1"/>
    <col min="13177" max="13177" width="12.26953125" customWidth="1"/>
    <col min="13178" max="13178" width="13.26953125" bestFit="1" customWidth="1"/>
    <col min="13179" max="13180" width="14.36328125" bestFit="1" customWidth="1"/>
    <col min="13181" max="13181" width="12.26953125" customWidth="1"/>
    <col min="13182" max="13182" width="13.6328125" bestFit="1" customWidth="1"/>
    <col min="13183" max="13184" width="14.08984375" bestFit="1" customWidth="1"/>
    <col min="13185" max="13188" width="14.36328125" bestFit="1" customWidth="1"/>
    <col min="13189" max="13189" width="12.26953125" customWidth="1"/>
    <col min="13190" max="13190" width="12.453125" bestFit="1" customWidth="1"/>
    <col min="13191" max="13192" width="13.6328125" bestFit="1" customWidth="1"/>
    <col min="13193" max="13193" width="14.36328125" bestFit="1" customWidth="1"/>
    <col min="13194" max="13196" width="13.6328125" bestFit="1" customWidth="1"/>
    <col min="13197" max="13197" width="12.26953125" customWidth="1"/>
    <col min="13198" max="13198" width="10.26953125" customWidth="1"/>
    <col min="13199" max="13201" width="13.6328125" bestFit="1" customWidth="1"/>
    <col min="13202" max="13204" width="14.36328125" bestFit="1" customWidth="1"/>
    <col min="13205" max="13205" width="12.26953125" customWidth="1"/>
    <col min="13206" max="13206" width="9.08984375" customWidth="1"/>
    <col min="13207" max="13209" width="13.6328125" bestFit="1" customWidth="1"/>
    <col min="13210" max="13212" width="14.36328125" bestFit="1" customWidth="1"/>
    <col min="13213" max="13228" width="12.26953125" customWidth="1"/>
    <col min="13229" max="13229" width="12.81640625" customWidth="1"/>
    <col min="13230" max="13230" width="12.26953125" customWidth="1"/>
    <col min="13231" max="13231" width="11.453125" customWidth="1"/>
    <col min="13232" max="13232" width="11.7265625" customWidth="1"/>
    <col min="13233" max="13240" width="12.26953125" customWidth="1"/>
    <col min="13241" max="13243" width="13.6328125" customWidth="1"/>
    <col min="13244" max="13245" width="12.26953125" customWidth="1"/>
    <col min="13246" max="13248" width="13.6328125" customWidth="1"/>
    <col min="13249" max="13250" width="12.26953125" customWidth="1"/>
    <col min="13251" max="13253" width="13.6328125" customWidth="1"/>
    <col min="13254" max="13255" width="12.26953125" customWidth="1"/>
    <col min="13256" max="13258" width="13.6328125" customWidth="1"/>
    <col min="13259" max="13259" width="14.36328125" bestFit="1" customWidth="1"/>
    <col min="13260" max="13260" width="12.26953125" customWidth="1"/>
    <col min="13261" max="13263" width="13.6328125" customWidth="1"/>
    <col min="13264" max="13264" width="14.36328125" bestFit="1" customWidth="1"/>
    <col min="13265" max="13265" width="12.26953125" customWidth="1"/>
    <col min="13266" max="13266" width="10.26953125" customWidth="1"/>
    <col min="13267" max="13268" width="13.6328125" customWidth="1"/>
    <col min="13269" max="13270" width="12.26953125" customWidth="1"/>
    <col min="13271" max="13273" width="13.6328125" customWidth="1"/>
    <col min="13274" max="13274" width="14.36328125" bestFit="1" customWidth="1"/>
    <col min="13275" max="13275" width="12.26953125" customWidth="1"/>
    <col min="13276" max="13278" width="13.6328125" customWidth="1"/>
    <col min="13279" max="13279" width="14.36328125" bestFit="1" customWidth="1"/>
    <col min="13280" max="13280" width="12.26953125" customWidth="1"/>
    <col min="13281" max="13281" width="11.26953125" customWidth="1"/>
    <col min="13282" max="13283" width="13.6328125" customWidth="1"/>
    <col min="13284" max="13284" width="14.36328125" bestFit="1" customWidth="1"/>
    <col min="13285" max="13285" width="12.26953125" customWidth="1"/>
    <col min="13286" max="13286" width="9.08984375" customWidth="1"/>
    <col min="13287" max="13288" width="13.6328125" customWidth="1"/>
    <col min="13289" max="13289" width="13.6328125" bestFit="1" customWidth="1"/>
    <col min="13290" max="13290" width="12.26953125" customWidth="1"/>
    <col min="13291" max="13291" width="6.7265625" customWidth="1"/>
    <col min="13292" max="13293" width="13.6328125" customWidth="1"/>
    <col min="13294" max="13294" width="13.6328125" bestFit="1" customWidth="1"/>
    <col min="13295" max="13295" width="12.26953125" customWidth="1"/>
    <col min="13296" max="13298" width="13.6328125" customWidth="1"/>
    <col min="13299" max="13300" width="12.26953125" customWidth="1"/>
    <col min="13301" max="13303" width="13.6328125" customWidth="1"/>
    <col min="13304" max="13305" width="12.26953125" customWidth="1"/>
    <col min="13306" max="13308" width="13.6328125" customWidth="1"/>
    <col min="13309" max="13309" width="14.36328125" bestFit="1" customWidth="1"/>
    <col min="13310" max="13310" width="12.26953125" customWidth="1"/>
    <col min="13311" max="13313" width="13.6328125" customWidth="1"/>
    <col min="13314" max="13314" width="13.6328125" bestFit="1" customWidth="1"/>
    <col min="13315" max="13315" width="12.26953125" customWidth="1"/>
    <col min="13316" max="13316" width="11.26953125" customWidth="1"/>
    <col min="13317" max="13318" width="13.6328125" customWidth="1"/>
    <col min="13319" max="13319" width="13.6328125" bestFit="1" customWidth="1"/>
    <col min="13320" max="13320" width="12.26953125" customWidth="1"/>
    <col min="13321" max="13321" width="9.08984375" customWidth="1"/>
    <col min="13322" max="13323" width="13.6328125" customWidth="1"/>
    <col min="13324" max="13324" width="14.36328125" bestFit="1" customWidth="1"/>
    <col min="13325" max="13325" width="12.26953125" customWidth="1"/>
    <col min="13326" max="13326" width="13.6328125" bestFit="1" customWidth="1"/>
    <col min="13327" max="13328" width="14.08984375" bestFit="1" customWidth="1"/>
    <col min="13329" max="13333" width="12.26953125" customWidth="1"/>
    <col min="13334" max="13334" width="13.6328125" bestFit="1" customWidth="1"/>
    <col min="13335" max="13336" width="14.08984375" bestFit="1" customWidth="1"/>
    <col min="13337" max="13341" width="12.26953125" customWidth="1"/>
    <col min="13342" max="13342" width="13.7265625" bestFit="1" customWidth="1"/>
    <col min="13343" max="13344" width="14.26953125" bestFit="1" customWidth="1"/>
    <col min="13345" max="13345" width="14.36328125" bestFit="1" customWidth="1"/>
    <col min="13346" max="13349" width="12.26953125" customWidth="1"/>
    <col min="13350" max="13352" width="13.6328125" bestFit="1" customWidth="1"/>
    <col min="13353" max="13354" width="14.36328125" bestFit="1" customWidth="1"/>
    <col min="13355" max="13356" width="13.26953125" bestFit="1" customWidth="1"/>
    <col min="13357" max="13357" width="12.26953125" customWidth="1"/>
    <col min="13358" max="13360" width="13.6328125" bestFit="1" customWidth="1"/>
    <col min="13361" max="13363" width="14.36328125" bestFit="1" customWidth="1"/>
    <col min="13364" max="13365" width="12.26953125" customWidth="1"/>
    <col min="13366" max="13366" width="10.26953125" customWidth="1"/>
    <col min="13367" max="13368" width="13.6328125" bestFit="1" customWidth="1"/>
    <col min="13369" max="13373" width="12.26953125" customWidth="1"/>
    <col min="13374" max="13374" width="13.6328125" bestFit="1" customWidth="1"/>
    <col min="13375" max="13375" width="14.08984375" bestFit="1" customWidth="1"/>
    <col min="13376" max="13376" width="13.6328125" bestFit="1" customWidth="1"/>
    <col min="13377" max="13381" width="12.26953125" customWidth="1"/>
    <col min="13382" max="13382" width="13.6328125" bestFit="1" customWidth="1"/>
    <col min="13383" max="13384" width="14.08984375" bestFit="1" customWidth="1"/>
    <col min="13385" max="13389" width="12.26953125" customWidth="1"/>
    <col min="13390" max="13390" width="13.6328125" bestFit="1" customWidth="1"/>
    <col min="13391" max="13392" width="14.08984375" bestFit="1" customWidth="1"/>
    <col min="13393" max="13397" width="12.26953125" customWidth="1"/>
    <col min="13398" max="13400" width="13.6328125" bestFit="1" customWidth="1"/>
    <col min="13401" max="13401" width="14.36328125" bestFit="1" customWidth="1"/>
    <col min="13402" max="13402" width="13.26953125" bestFit="1" customWidth="1"/>
    <col min="13403" max="13404" width="14.36328125" bestFit="1" customWidth="1"/>
    <col min="13405" max="13405" width="12.26953125" customWidth="1"/>
    <col min="13406" max="13406" width="12.453125" bestFit="1" customWidth="1"/>
    <col min="13407" max="13409" width="13.6328125" bestFit="1" customWidth="1"/>
    <col min="13410" max="13412" width="14.36328125" bestFit="1" customWidth="1"/>
    <col min="13413" max="13413" width="12.26953125" customWidth="1"/>
    <col min="13414" max="13414" width="10.26953125" customWidth="1"/>
    <col min="13415" max="13417" width="13.6328125" bestFit="1" customWidth="1"/>
    <col min="13418" max="13418" width="12.453125" bestFit="1" customWidth="1"/>
    <col min="13419" max="13420" width="13.6328125" bestFit="1" customWidth="1"/>
    <col min="13421" max="13421" width="12.26953125" customWidth="1"/>
    <col min="13422" max="13422" width="13.6328125" bestFit="1" customWidth="1"/>
    <col min="13423" max="13424" width="14.08984375" bestFit="1" customWidth="1"/>
    <col min="13425" max="13429" width="12.26953125" customWidth="1"/>
    <col min="13430" max="13430" width="13.6328125" bestFit="1" customWidth="1"/>
    <col min="13431" max="13432" width="14.08984375" bestFit="1" customWidth="1"/>
    <col min="13433" max="13433" width="12.26953125" customWidth="1"/>
    <col min="13434" max="13434" width="13.26953125" bestFit="1" customWidth="1"/>
    <col min="13435" max="13436" width="14.36328125" bestFit="1" customWidth="1"/>
    <col min="13437" max="13437" width="12.26953125" customWidth="1"/>
    <col min="13438" max="13438" width="13.6328125" bestFit="1" customWidth="1"/>
    <col min="13439" max="13440" width="14.08984375" bestFit="1" customWidth="1"/>
    <col min="13441" max="13444" width="14.36328125" bestFit="1" customWidth="1"/>
    <col min="13445" max="13445" width="12.26953125" customWidth="1"/>
    <col min="13446" max="13446" width="12.453125" bestFit="1" customWidth="1"/>
    <col min="13447" max="13448" width="13.6328125" bestFit="1" customWidth="1"/>
    <col min="13449" max="13449" width="14.36328125" bestFit="1" customWidth="1"/>
    <col min="13450" max="13452" width="13.6328125" bestFit="1" customWidth="1"/>
    <col min="13453" max="13453" width="12.26953125" customWidth="1"/>
    <col min="13454" max="13454" width="10.26953125" customWidth="1"/>
    <col min="13455" max="13457" width="13.6328125" bestFit="1" customWidth="1"/>
    <col min="13458" max="13460" width="14.36328125" bestFit="1" customWidth="1"/>
    <col min="13461" max="13461" width="12.26953125" customWidth="1"/>
    <col min="13462" max="13462" width="9.08984375" customWidth="1"/>
    <col min="13463" max="13465" width="13.6328125" bestFit="1" customWidth="1"/>
    <col min="13466" max="13468" width="14.36328125" bestFit="1" customWidth="1"/>
    <col min="13469" max="13484" width="12.26953125" customWidth="1"/>
    <col min="13485" max="13485" width="12.81640625" customWidth="1"/>
    <col min="13486" max="13486" width="12.26953125" customWidth="1"/>
    <col min="13487" max="13487" width="11.453125" customWidth="1"/>
    <col min="13488" max="13488" width="11.7265625" customWidth="1"/>
    <col min="13489" max="13496" width="12.26953125" customWidth="1"/>
    <col min="13497" max="13499" width="13.6328125" customWidth="1"/>
    <col min="13500" max="13501" width="12.26953125" customWidth="1"/>
    <col min="13502" max="13504" width="13.6328125" customWidth="1"/>
    <col min="13505" max="13506" width="12.26953125" customWidth="1"/>
    <col min="13507" max="13509" width="13.6328125" customWidth="1"/>
    <col min="13510" max="13511" width="12.26953125" customWidth="1"/>
    <col min="13512" max="13514" width="13.6328125" customWidth="1"/>
    <col min="13515" max="13515" width="14.36328125" bestFit="1" customWidth="1"/>
    <col min="13516" max="13516" width="12.26953125" customWidth="1"/>
    <col min="13517" max="13519" width="13.6328125" customWidth="1"/>
    <col min="13520" max="13520" width="14.36328125" bestFit="1" customWidth="1"/>
    <col min="13521" max="13521" width="12.26953125" customWidth="1"/>
    <col min="13522" max="13522" width="10.26953125" customWidth="1"/>
    <col min="13523" max="13524" width="13.6328125" customWidth="1"/>
    <col min="13525" max="13526" width="12.26953125" customWidth="1"/>
    <col min="13527" max="13529" width="13.6328125" customWidth="1"/>
    <col min="13530" max="13530" width="14.36328125" bestFit="1" customWidth="1"/>
    <col min="13531" max="13531" width="12.26953125" customWidth="1"/>
    <col min="13532" max="13534" width="13.6328125" customWidth="1"/>
    <col min="13535" max="13535" width="14.36328125" bestFit="1" customWidth="1"/>
    <col min="13536" max="13536" width="12.26953125" customWidth="1"/>
    <col min="13537" max="13537" width="11.26953125" customWidth="1"/>
    <col min="13538" max="13539" width="13.6328125" customWidth="1"/>
    <col min="13540" max="13540" width="14.36328125" bestFit="1" customWidth="1"/>
    <col min="13541" max="13541" width="12.26953125" customWidth="1"/>
    <col min="13542" max="13542" width="9.08984375" customWidth="1"/>
    <col min="13543" max="13544" width="13.6328125" customWidth="1"/>
    <col min="13545" max="13545" width="13.6328125" bestFit="1" customWidth="1"/>
    <col min="13546" max="13546" width="12.26953125" customWidth="1"/>
    <col min="13547" max="13547" width="6.7265625" customWidth="1"/>
    <col min="13548" max="13549" width="13.6328125" customWidth="1"/>
    <col min="13550" max="13550" width="13.6328125" bestFit="1" customWidth="1"/>
    <col min="13551" max="13551" width="12.26953125" customWidth="1"/>
    <col min="13552" max="13554" width="13.6328125" customWidth="1"/>
    <col min="13555" max="13556" width="12.26953125" customWidth="1"/>
    <col min="13557" max="13559" width="13.6328125" customWidth="1"/>
    <col min="13560" max="13561" width="12.26953125" customWidth="1"/>
    <col min="13562" max="13564" width="13.6328125" customWidth="1"/>
    <col min="13565" max="13565" width="14.36328125" bestFit="1" customWidth="1"/>
    <col min="13566" max="13566" width="12.26953125" customWidth="1"/>
    <col min="13567" max="13569" width="13.6328125" customWidth="1"/>
    <col min="13570" max="13570" width="13.6328125" bestFit="1" customWidth="1"/>
    <col min="13571" max="13571" width="12.26953125" customWidth="1"/>
    <col min="13572" max="13572" width="11.26953125" customWidth="1"/>
    <col min="13573" max="13574" width="13.6328125" customWidth="1"/>
    <col min="13575" max="13575" width="13.6328125" bestFit="1" customWidth="1"/>
    <col min="13576" max="13576" width="12.26953125" customWidth="1"/>
    <col min="13577" max="13577" width="9.08984375" customWidth="1"/>
    <col min="13578" max="13579" width="13.6328125" customWidth="1"/>
    <col min="13580" max="13580" width="14.36328125" bestFit="1" customWidth="1"/>
    <col min="13581" max="13581" width="12.26953125" customWidth="1"/>
    <col min="13582" max="13582" width="13.6328125" bestFit="1" customWidth="1"/>
    <col min="13583" max="13584" width="14.08984375" bestFit="1" customWidth="1"/>
    <col min="13585" max="13589" width="12.26953125" customWidth="1"/>
    <col min="13590" max="13590" width="13.6328125" bestFit="1" customWidth="1"/>
    <col min="13591" max="13592" width="14.08984375" bestFit="1" customWidth="1"/>
    <col min="13593" max="13597" width="12.26953125" customWidth="1"/>
    <col min="13598" max="13598" width="13.7265625" bestFit="1" customWidth="1"/>
    <col min="13599" max="13600" width="14.26953125" bestFit="1" customWidth="1"/>
    <col min="13601" max="13601" width="14.36328125" bestFit="1" customWidth="1"/>
    <col min="13602" max="13605" width="12.26953125" customWidth="1"/>
    <col min="13606" max="13608" width="13.6328125" bestFit="1" customWidth="1"/>
    <col min="13609" max="13610" width="14.36328125" bestFit="1" customWidth="1"/>
    <col min="13611" max="13612" width="13.26953125" bestFit="1" customWidth="1"/>
    <col min="13613" max="13613" width="12.26953125" customWidth="1"/>
    <col min="13614" max="13616" width="13.6328125" bestFit="1" customWidth="1"/>
    <col min="13617" max="13619" width="14.36328125" bestFit="1" customWidth="1"/>
    <col min="13620" max="13621" width="12.26953125" customWidth="1"/>
    <col min="13622" max="13622" width="10.26953125" customWidth="1"/>
    <col min="13623" max="13624" width="13.6328125" bestFit="1" customWidth="1"/>
    <col min="13625" max="13629" width="12.26953125" customWidth="1"/>
    <col min="13630" max="13630" width="13.6328125" bestFit="1" customWidth="1"/>
    <col min="13631" max="13631" width="14.08984375" bestFit="1" customWidth="1"/>
    <col min="13632" max="13632" width="13.6328125" bestFit="1" customWidth="1"/>
    <col min="13633" max="13637" width="12.26953125" customWidth="1"/>
    <col min="13638" max="13638" width="13.6328125" bestFit="1" customWidth="1"/>
    <col min="13639" max="13640" width="14.08984375" bestFit="1" customWidth="1"/>
    <col min="13641" max="13645" width="12.26953125" customWidth="1"/>
    <col min="13646" max="13646" width="13.6328125" bestFit="1" customWidth="1"/>
    <col min="13647" max="13648" width="14.08984375" bestFit="1" customWidth="1"/>
    <col min="13649" max="13653" width="12.26953125" customWidth="1"/>
    <col min="13654" max="13656" width="13.6328125" bestFit="1" customWidth="1"/>
    <col min="13657" max="13657" width="14.36328125" bestFit="1" customWidth="1"/>
    <col min="13658" max="13658" width="13.26953125" bestFit="1" customWidth="1"/>
    <col min="13659" max="13660" width="14.36328125" bestFit="1" customWidth="1"/>
    <col min="13661" max="13661" width="12.26953125" customWidth="1"/>
    <col min="13662" max="13662" width="12.453125" bestFit="1" customWidth="1"/>
    <col min="13663" max="13665" width="13.6328125" bestFit="1" customWidth="1"/>
    <col min="13666" max="13668" width="14.36328125" bestFit="1" customWidth="1"/>
    <col min="13669" max="13669" width="12.26953125" customWidth="1"/>
    <col min="13670" max="13670" width="10.26953125" customWidth="1"/>
    <col min="13671" max="13673" width="13.6328125" bestFit="1" customWidth="1"/>
    <col min="13674" max="13674" width="12.453125" bestFit="1" customWidth="1"/>
    <col min="13675" max="13676" width="13.6328125" bestFit="1" customWidth="1"/>
    <col min="13677" max="13677" width="12.26953125" customWidth="1"/>
    <col min="13678" max="13678" width="13.6328125" bestFit="1" customWidth="1"/>
    <col min="13679" max="13680" width="14.08984375" bestFit="1" customWidth="1"/>
    <col min="13681" max="13685" width="12.26953125" customWidth="1"/>
    <col min="13686" max="13686" width="13.6328125" bestFit="1" customWidth="1"/>
    <col min="13687" max="13688" width="14.08984375" bestFit="1" customWidth="1"/>
    <col min="13689" max="13689" width="12.26953125" customWidth="1"/>
    <col min="13690" max="13690" width="13.26953125" bestFit="1" customWidth="1"/>
    <col min="13691" max="13692" width="14.36328125" bestFit="1" customWidth="1"/>
    <col min="13693" max="13693" width="12.26953125" customWidth="1"/>
    <col min="13694" max="13694" width="13.6328125" bestFit="1" customWidth="1"/>
    <col min="13695" max="13696" width="14.08984375" bestFit="1" customWidth="1"/>
    <col min="13697" max="13700" width="14.36328125" bestFit="1" customWidth="1"/>
    <col min="13701" max="13701" width="12.26953125" customWidth="1"/>
    <col min="13702" max="13702" width="12.453125" bestFit="1" customWidth="1"/>
    <col min="13703" max="13704" width="13.6328125" bestFit="1" customWidth="1"/>
    <col min="13705" max="13705" width="14.36328125" bestFit="1" customWidth="1"/>
    <col min="13706" max="13708" width="13.6328125" bestFit="1" customWidth="1"/>
    <col min="13709" max="13709" width="12.26953125" customWidth="1"/>
    <col min="13710" max="13710" width="10.26953125" customWidth="1"/>
    <col min="13711" max="13713" width="13.6328125" bestFit="1" customWidth="1"/>
    <col min="13714" max="13716" width="14.36328125" bestFit="1" customWidth="1"/>
    <col min="13717" max="13717" width="12.26953125" customWidth="1"/>
    <col min="13718" max="13718" width="9.08984375" customWidth="1"/>
    <col min="13719" max="13721" width="13.6328125" bestFit="1" customWidth="1"/>
    <col min="13722" max="13724" width="14.36328125" bestFit="1" customWidth="1"/>
    <col min="13725" max="13740" width="12.26953125" customWidth="1"/>
    <col min="13741" max="13741" width="12.81640625" customWidth="1"/>
    <col min="13742" max="13742" width="12.26953125" customWidth="1"/>
    <col min="13743" max="13743" width="11.453125" customWidth="1"/>
    <col min="13744" max="13744" width="11.7265625" customWidth="1"/>
    <col min="13745" max="13752" width="12.26953125" customWidth="1"/>
    <col min="13753" max="13755" width="13.6328125" customWidth="1"/>
    <col min="13756" max="13757" width="12.26953125" customWidth="1"/>
    <col min="13758" max="13760" width="13.6328125" customWidth="1"/>
    <col min="13761" max="13762" width="12.26953125" customWidth="1"/>
    <col min="13763" max="13765" width="13.6328125" customWidth="1"/>
    <col min="13766" max="13767" width="12.26953125" customWidth="1"/>
    <col min="13768" max="13770" width="13.6328125" customWidth="1"/>
    <col min="13771" max="13771" width="14.36328125" bestFit="1" customWidth="1"/>
    <col min="13772" max="13772" width="12.26953125" customWidth="1"/>
    <col min="13773" max="13775" width="13.6328125" customWidth="1"/>
    <col min="13776" max="13776" width="14.36328125" bestFit="1" customWidth="1"/>
    <col min="13777" max="13777" width="12.26953125" customWidth="1"/>
    <col min="13778" max="13778" width="10.26953125" customWidth="1"/>
    <col min="13779" max="13780" width="13.6328125" customWidth="1"/>
    <col min="13781" max="13782" width="12.26953125" customWidth="1"/>
    <col min="13783" max="13785" width="13.6328125" customWidth="1"/>
    <col min="13786" max="13786" width="14.36328125" bestFit="1" customWidth="1"/>
    <col min="13787" max="13787" width="12.26953125" customWidth="1"/>
    <col min="13788" max="13790" width="13.6328125" customWidth="1"/>
    <col min="13791" max="13791" width="14.36328125" bestFit="1" customWidth="1"/>
    <col min="13792" max="13792" width="12.26953125" customWidth="1"/>
    <col min="13793" max="13793" width="11.26953125" customWidth="1"/>
    <col min="13794" max="13795" width="13.6328125" customWidth="1"/>
    <col min="13796" max="13796" width="14.36328125" bestFit="1" customWidth="1"/>
    <col min="13797" max="13797" width="12.26953125" customWidth="1"/>
    <col min="13798" max="13798" width="9.08984375" customWidth="1"/>
    <col min="13799" max="13800" width="13.6328125" customWidth="1"/>
    <col min="13801" max="13801" width="13.6328125" bestFit="1" customWidth="1"/>
    <col min="13802" max="13802" width="12.26953125" customWidth="1"/>
    <col min="13803" max="13803" width="6.7265625" customWidth="1"/>
    <col min="13804" max="13805" width="13.6328125" customWidth="1"/>
    <col min="13806" max="13806" width="13.6328125" bestFit="1" customWidth="1"/>
    <col min="13807" max="13807" width="12.26953125" customWidth="1"/>
    <col min="13808" max="13810" width="13.6328125" customWidth="1"/>
    <col min="13811" max="13812" width="12.26953125" customWidth="1"/>
    <col min="13813" max="13815" width="13.6328125" customWidth="1"/>
    <col min="13816" max="13817" width="12.26953125" customWidth="1"/>
    <col min="13818" max="13820" width="13.6328125" customWidth="1"/>
    <col min="13821" max="13821" width="14.36328125" bestFit="1" customWidth="1"/>
    <col min="13822" max="13822" width="12.26953125" customWidth="1"/>
    <col min="13823" max="13825" width="13.6328125" customWidth="1"/>
    <col min="13826" max="13826" width="13.6328125" bestFit="1" customWidth="1"/>
    <col min="13827" max="13827" width="12.26953125" customWidth="1"/>
    <col min="13828" max="13828" width="11.26953125" customWidth="1"/>
    <col min="13829" max="13830" width="13.6328125" customWidth="1"/>
    <col min="13831" max="13831" width="13.6328125" bestFit="1" customWidth="1"/>
    <col min="13832" max="13832" width="12.26953125" customWidth="1"/>
    <col min="13833" max="13833" width="9.08984375" customWidth="1"/>
    <col min="13834" max="13835" width="13.6328125" customWidth="1"/>
    <col min="13836" max="13836" width="14.36328125" bestFit="1" customWidth="1"/>
    <col min="13837" max="13837" width="12.26953125" customWidth="1"/>
    <col min="13838" max="13838" width="13.6328125" bestFit="1" customWidth="1"/>
    <col min="13839" max="13840" width="14.08984375" bestFit="1" customWidth="1"/>
    <col min="13841" max="13845" width="12.26953125" customWidth="1"/>
    <col min="13846" max="13846" width="13.6328125" bestFit="1" customWidth="1"/>
    <col min="13847" max="13848" width="14.08984375" bestFit="1" customWidth="1"/>
    <col min="13849" max="13853" width="12.26953125" customWidth="1"/>
    <col min="13854" max="13854" width="13.7265625" bestFit="1" customWidth="1"/>
    <col min="13855" max="13856" width="14.26953125" bestFit="1" customWidth="1"/>
    <col min="13857" max="13857" width="14.36328125" bestFit="1" customWidth="1"/>
    <col min="13858" max="13861" width="12.26953125" customWidth="1"/>
    <col min="13862" max="13864" width="13.6328125" bestFit="1" customWidth="1"/>
    <col min="13865" max="13866" width="14.36328125" bestFit="1" customWidth="1"/>
    <col min="13867" max="13868" width="13.26953125" bestFit="1" customWidth="1"/>
    <col min="13869" max="13869" width="12.26953125" customWidth="1"/>
    <col min="13870" max="13872" width="13.6328125" bestFit="1" customWidth="1"/>
    <col min="13873" max="13875" width="14.36328125" bestFit="1" customWidth="1"/>
    <col min="13876" max="13877" width="12.26953125" customWidth="1"/>
    <col min="13878" max="13878" width="10.26953125" customWidth="1"/>
    <col min="13879" max="13880" width="13.6328125" bestFit="1" customWidth="1"/>
    <col min="13881" max="13885" width="12.26953125" customWidth="1"/>
    <col min="13886" max="13886" width="13.6328125" bestFit="1" customWidth="1"/>
    <col min="13887" max="13887" width="14.08984375" bestFit="1" customWidth="1"/>
    <col min="13888" max="13888" width="13.6328125" bestFit="1" customWidth="1"/>
    <col min="13889" max="13893" width="12.26953125" customWidth="1"/>
    <col min="13894" max="13894" width="13.6328125" bestFit="1" customWidth="1"/>
    <col min="13895" max="13896" width="14.08984375" bestFit="1" customWidth="1"/>
    <col min="13897" max="13901" width="12.26953125" customWidth="1"/>
    <col min="13902" max="13902" width="13.6328125" bestFit="1" customWidth="1"/>
    <col min="13903" max="13904" width="14.08984375" bestFit="1" customWidth="1"/>
    <col min="13905" max="13909" width="12.26953125" customWidth="1"/>
    <col min="13910" max="13912" width="13.6328125" bestFit="1" customWidth="1"/>
    <col min="13913" max="13913" width="14.36328125" bestFit="1" customWidth="1"/>
    <col min="13914" max="13914" width="13.26953125" bestFit="1" customWidth="1"/>
    <col min="13915" max="13916" width="14.36328125" bestFit="1" customWidth="1"/>
    <col min="13917" max="13917" width="12.26953125" customWidth="1"/>
    <col min="13918" max="13918" width="12.453125" bestFit="1" customWidth="1"/>
    <col min="13919" max="13921" width="13.6328125" bestFit="1" customWidth="1"/>
    <col min="13922" max="13924" width="14.36328125" bestFit="1" customWidth="1"/>
    <col min="13925" max="13925" width="12.26953125" customWidth="1"/>
    <col min="13926" max="13926" width="10.26953125" customWidth="1"/>
    <col min="13927" max="13929" width="13.6328125" bestFit="1" customWidth="1"/>
    <col min="13930" max="13930" width="12.453125" bestFit="1" customWidth="1"/>
    <col min="13931" max="13932" width="13.6328125" bestFit="1" customWidth="1"/>
    <col min="13933" max="13933" width="12.26953125" customWidth="1"/>
    <col min="13934" max="13934" width="13.6328125" bestFit="1" customWidth="1"/>
    <col min="13935" max="13936" width="14.08984375" bestFit="1" customWidth="1"/>
    <col min="13937" max="13941" width="12.26953125" customWidth="1"/>
    <col min="13942" max="13942" width="13.6328125" bestFit="1" customWidth="1"/>
    <col min="13943" max="13944" width="14.08984375" bestFit="1" customWidth="1"/>
    <col min="13945" max="13945" width="12.26953125" customWidth="1"/>
    <col min="13946" max="13946" width="13.26953125" bestFit="1" customWidth="1"/>
    <col min="13947" max="13948" width="14.36328125" bestFit="1" customWidth="1"/>
    <col min="13949" max="13949" width="12.26953125" customWidth="1"/>
    <col min="13950" max="13950" width="13.6328125" bestFit="1" customWidth="1"/>
    <col min="13951" max="13952" width="14.08984375" bestFit="1" customWidth="1"/>
    <col min="13953" max="13956" width="14.36328125" bestFit="1" customWidth="1"/>
    <col min="13957" max="13957" width="12.26953125" customWidth="1"/>
    <col min="13958" max="13958" width="12.453125" bestFit="1" customWidth="1"/>
    <col min="13959" max="13960" width="13.6328125" bestFit="1" customWidth="1"/>
    <col min="13961" max="13961" width="14.36328125" bestFit="1" customWidth="1"/>
    <col min="13962" max="13964" width="13.6328125" bestFit="1" customWidth="1"/>
    <col min="13965" max="13965" width="12.26953125" customWidth="1"/>
    <col min="13966" max="13966" width="10.26953125" customWidth="1"/>
    <col min="13967" max="13969" width="13.6328125" bestFit="1" customWidth="1"/>
    <col min="13970" max="13972" width="14.36328125" bestFit="1" customWidth="1"/>
    <col min="13973" max="13973" width="12.26953125" customWidth="1"/>
    <col min="13974" max="13974" width="9.08984375" customWidth="1"/>
    <col min="13975" max="13977" width="13.6328125" bestFit="1" customWidth="1"/>
    <col min="13978" max="13980" width="14.36328125" bestFit="1" customWidth="1"/>
    <col min="13981" max="13996" width="12.26953125" customWidth="1"/>
    <col min="13997" max="13997" width="12.81640625" customWidth="1"/>
    <col min="13998" max="13998" width="12.26953125" customWidth="1"/>
    <col min="13999" max="13999" width="11.453125" customWidth="1"/>
    <col min="14000" max="14000" width="11.7265625" customWidth="1"/>
    <col min="14001" max="14008" width="12.26953125" customWidth="1"/>
    <col min="14009" max="14011" width="13.6328125" customWidth="1"/>
    <col min="14012" max="14013" width="12.26953125" customWidth="1"/>
    <col min="14014" max="14016" width="13.6328125" customWidth="1"/>
    <col min="14017" max="14018" width="12.26953125" customWidth="1"/>
    <col min="14019" max="14021" width="13.6328125" customWidth="1"/>
    <col min="14022" max="14023" width="12.26953125" customWidth="1"/>
    <col min="14024" max="14026" width="13.6328125" customWidth="1"/>
    <col min="14027" max="14027" width="14.36328125" bestFit="1" customWidth="1"/>
    <col min="14028" max="14028" width="12.26953125" customWidth="1"/>
    <col min="14029" max="14031" width="13.6328125" customWidth="1"/>
    <col min="14032" max="14032" width="14.36328125" bestFit="1" customWidth="1"/>
    <col min="14033" max="14033" width="12.26953125" customWidth="1"/>
    <col min="14034" max="14034" width="10.26953125" customWidth="1"/>
    <col min="14035" max="14036" width="13.6328125" customWidth="1"/>
    <col min="14037" max="14038" width="12.26953125" customWidth="1"/>
    <col min="14039" max="14041" width="13.6328125" customWidth="1"/>
    <col min="14042" max="14042" width="14.36328125" bestFit="1" customWidth="1"/>
    <col min="14043" max="14043" width="12.26953125" customWidth="1"/>
    <col min="14044" max="14046" width="13.6328125" customWidth="1"/>
    <col min="14047" max="14047" width="14.36328125" bestFit="1" customWidth="1"/>
    <col min="14048" max="14048" width="12.26953125" customWidth="1"/>
    <col min="14049" max="14049" width="11.26953125" customWidth="1"/>
    <col min="14050" max="14051" width="13.6328125" customWidth="1"/>
    <col min="14052" max="14052" width="14.36328125" bestFit="1" customWidth="1"/>
    <col min="14053" max="14053" width="12.26953125" customWidth="1"/>
    <col min="14054" max="14054" width="9.08984375" customWidth="1"/>
    <col min="14055" max="14056" width="13.6328125" customWidth="1"/>
    <col min="14057" max="14057" width="13.6328125" bestFit="1" customWidth="1"/>
    <col min="14058" max="14058" width="12.26953125" customWidth="1"/>
    <col min="14059" max="14059" width="6.7265625" customWidth="1"/>
    <col min="14060" max="14061" width="13.6328125" customWidth="1"/>
    <col min="14062" max="14062" width="13.6328125" bestFit="1" customWidth="1"/>
    <col min="14063" max="14063" width="12.26953125" customWidth="1"/>
    <col min="14064" max="14066" width="13.6328125" customWidth="1"/>
    <col min="14067" max="14068" width="12.26953125" customWidth="1"/>
    <col min="14069" max="14071" width="13.6328125" customWidth="1"/>
    <col min="14072" max="14073" width="12.26953125" customWidth="1"/>
    <col min="14074" max="14076" width="13.6328125" customWidth="1"/>
    <col min="14077" max="14077" width="14.36328125" bestFit="1" customWidth="1"/>
    <col min="14078" max="14078" width="12.26953125" customWidth="1"/>
    <col min="14079" max="14081" width="13.6328125" customWidth="1"/>
    <col min="14082" max="14082" width="13.6328125" bestFit="1" customWidth="1"/>
    <col min="14083" max="14083" width="12.26953125" customWidth="1"/>
    <col min="14084" max="14084" width="11.26953125" customWidth="1"/>
    <col min="14085" max="14086" width="13.6328125" customWidth="1"/>
    <col min="14087" max="14087" width="13.6328125" bestFit="1" customWidth="1"/>
    <col min="14088" max="14088" width="12.26953125" customWidth="1"/>
    <col min="14089" max="14089" width="9.08984375" customWidth="1"/>
    <col min="14090" max="14091" width="13.6328125" customWidth="1"/>
    <col min="14092" max="14092" width="14.36328125" bestFit="1" customWidth="1"/>
    <col min="14093" max="14093" width="12.26953125" customWidth="1"/>
    <col min="14094" max="14094" width="13.6328125" bestFit="1" customWidth="1"/>
    <col min="14095" max="14096" width="14.08984375" bestFit="1" customWidth="1"/>
    <col min="14097" max="14101" width="12.26953125" customWidth="1"/>
    <col min="14102" max="14102" width="13.6328125" bestFit="1" customWidth="1"/>
    <col min="14103" max="14104" width="14.08984375" bestFit="1" customWidth="1"/>
    <col min="14105" max="14109" width="12.26953125" customWidth="1"/>
    <col min="14110" max="14110" width="13.7265625" bestFit="1" customWidth="1"/>
    <col min="14111" max="14112" width="14.26953125" bestFit="1" customWidth="1"/>
    <col min="14113" max="14113" width="14.36328125" bestFit="1" customWidth="1"/>
    <col min="14114" max="14117" width="12.26953125" customWidth="1"/>
    <col min="14118" max="14120" width="13.6328125" bestFit="1" customWidth="1"/>
    <col min="14121" max="14122" width="14.36328125" bestFit="1" customWidth="1"/>
    <col min="14123" max="14124" width="13.26953125" bestFit="1" customWidth="1"/>
    <col min="14125" max="14125" width="12.26953125" customWidth="1"/>
    <col min="14126" max="14128" width="13.6328125" bestFit="1" customWidth="1"/>
    <col min="14129" max="14131" width="14.36328125" bestFit="1" customWidth="1"/>
    <col min="14132" max="14133" width="12.26953125" customWidth="1"/>
    <col min="14134" max="14134" width="10.26953125" customWidth="1"/>
    <col min="14135" max="14136" width="13.6328125" bestFit="1" customWidth="1"/>
    <col min="14137" max="14141" width="12.26953125" customWidth="1"/>
    <col min="14142" max="14142" width="13.6328125" bestFit="1" customWidth="1"/>
    <col min="14143" max="14143" width="14.08984375" bestFit="1" customWidth="1"/>
    <col min="14144" max="14144" width="13.6328125" bestFit="1" customWidth="1"/>
    <col min="14145" max="14149" width="12.26953125" customWidth="1"/>
    <col min="14150" max="14150" width="13.6328125" bestFit="1" customWidth="1"/>
    <col min="14151" max="14152" width="14.08984375" bestFit="1" customWidth="1"/>
    <col min="14153" max="14157" width="12.26953125" customWidth="1"/>
    <col min="14158" max="14158" width="13.6328125" bestFit="1" customWidth="1"/>
    <col min="14159" max="14160" width="14.08984375" bestFit="1" customWidth="1"/>
    <col min="14161" max="14165" width="12.26953125" customWidth="1"/>
    <col min="14166" max="14168" width="13.6328125" bestFit="1" customWidth="1"/>
    <col min="14169" max="14169" width="14.36328125" bestFit="1" customWidth="1"/>
    <col min="14170" max="14170" width="13.26953125" bestFit="1" customWidth="1"/>
    <col min="14171" max="14172" width="14.36328125" bestFit="1" customWidth="1"/>
    <col min="14173" max="14173" width="12.26953125" customWidth="1"/>
    <col min="14174" max="14174" width="12.453125" bestFit="1" customWidth="1"/>
    <col min="14175" max="14177" width="13.6328125" bestFit="1" customWidth="1"/>
    <col min="14178" max="14180" width="14.36328125" bestFit="1" customWidth="1"/>
    <col min="14181" max="14181" width="12.26953125" customWidth="1"/>
    <col min="14182" max="14182" width="10.26953125" customWidth="1"/>
    <col min="14183" max="14185" width="13.6328125" bestFit="1" customWidth="1"/>
    <col min="14186" max="14186" width="12.453125" bestFit="1" customWidth="1"/>
    <col min="14187" max="14188" width="13.6328125" bestFit="1" customWidth="1"/>
    <col min="14189" max="14189" width="12.26953125" customWidth="1"/>
    <col min="14190" max="14190" width="13.6328125" bestFit="1" customWidth="1"/>
    <col min="14191" max="14192" width="14.08984375" bestFit="1" customWidth="1"/>
    <col min="14193" max="14197" width="12.26953125" customWidth="1"/>
    <col min="14198" max="14198" width="13.6328125" bestFit="1" customWidth="1"/>
    <col min="14199" max="14200" width="14.08984375" bestFit="1" customWidth="1"/>
    <col min="14201" max="14201" width="12.26953125" customWidth="1"/>
    <col min="14202" max="14202" width="13.26953125" bestFit="1" customWidth="1"/>
    <col min="14203" max="14204" width="14.36328125" bestFit="1" customWidth="1"/>
    <col min="14205" max="14205" width="12.26953125" customWidth="1"/>
    <col min="14206" max="14206" width="13.6328125" bestFit="1" customWidth="1"/>
    <col min="14207" max="14208" width="14.08984375" bestFit="1" customWidth="1"/>
    <col min="14209" max="14212" width="14.36328125" bestFit="1" customWidth="1"/>
    <col min="14213" max="14213" width="12.26953125" customWidth="1"/>
    <col min="14214" max="14214" width="12.453125" bestFit="1" customWidth="1"/>
    <col min="14215" max="14216" width="13.6328125" bestFit="1" customWidth="1"/>
    <col min="14217" max="14217" width="14.36328125" bestFit="1" customWidth="1"/>
    <col min="14218" max="14220" width="13.6328125" bestFit="1" customWidth="1"/>
    <col min="14221" max="14221" width="12.26953125" customWidth="1"/>
    <col min="14222" max="14222" width="10.26953125" customWidth="1"/>
    <col min="14223" max="14225" width="13.6328125" bestFit="1" customWidth="1"/>
    <col min="14226" max="14228" width="14.36328125" bestFit="1" customWidth="1"/>
    <col min="14229" max="14229" width="12.26953125" customWidth="1"/>
    <col min="14230" max="14230" width="9.08984375" customWidth="1"/>
    <col min="14231" max="14233" width="13.6328125" bestFit="1" customWidth="1"/>
    <col min="14234" max="14236" width="14.36328125" bestFit="1" customWidth="1"/>
    <col min="14237" max="14252" width="12.26953125" customWidth="1"/>
    <col min="14253" max="14253" width="12.81640625" customWidth="1"/>
    <col min="14254" max="14254" width="12.26953125" customWidth="1"/>
    <col min="14255" max="14255" width="11.453125" customWidth="1"/>
    <col min="14256" max="14256" width="11.7265625" customWidth="1"/>
    <col min="14257" max="14264" width="12.26953125" customWidth="1"/>
    <col min="14265" max="14267" width="13.6328125" customWidth="1"/>
    <col min="14268" max="14269" width="12.26953125" customWidth="1"/>
    <col min="14270" max="14272" width="13.6328125" customWidth="1"/>
    <col min="14273" max="14274" width="12.26953125" customWidth="1"/>
    <col min="14275" max="14277" width="13.6328125" customWidth="1"/>
    <col min="14278" max="14279" width="12.26953125" customWidth="1"/>
    <col min="14280" max="14282" width="13.6328125" customWidth="1"/>
    <col min="14283" max="14283" width="14.36328125" bestFit="1" customWidth="1"/>
    <col min="14284" max="14284" width="12.26953125" customWidth="1"/>
    <col min="14285" max="14287" width="13.6328125" customWidth="1"/>
    <col min="14288" max="14288" width="14.36328125" bestFit="1" customWidth="1"/>
    <col min="14289" max="14289" width="12.26953125" customWidth="1"/>
    <col min="14290" max="14290" width="10.26953125" customWidth="1"/>
    <col min="14291" max="14292" width="13.6328125" customWidth="1"/>
    <col min="14293" max="14294" width="12.26953125" customWidth="1"/>
    <col min="14295" max="14297" width="13.6328125" customWidth="1"/>
    <col min="14298" max="14298" width="14.36328125" bestFit="1" customWidth="1"/>
    <col min="14299" max="14299" width="12.26953125" customWidth="1"/>
    <col min="14300" max="14302" width="13.6328125" customWidth="1"/>
    <col min="14303" max="14303" width="14.36328125" bestFit="1" customWidth="1"/>
    <col min="14304" max="14304" width="12.26953125" customWidth="1"/>
    <col min="14305" max="14305" width="11.26953125" customWidth="1"/>
    <col min="14306" max="14307" width="13.6328125" customWidth="1"/>
    <col min="14308" max="14308" width="14.36328125" bestFit="1" customWidth="1"/>
    <col min="14309" max="14309" width="12.26953125" customWidth="1"/>
    <col min="14310" max="14310" width="9.08984375" customWidth="1"/>
    <col min="14311" max="14312" width="13.6328125" customWidth="1"/>
    <col min="14313" max="14313" width="13.6328125" bestFit="1" customWidth="1"/>
    <col min="14314" max="14314" width="12.26953125" customWidth="1"/>
    <col min="14315" max="14315" width="6.7265625" customWidth="1"/>
    <col min="14316" max="14317" width="13.6328125" customWidth="1"/>
    <col min="14318" max="14318" width="13.6328125" bestFit="1" customWidth="1"/>
    <col min="14319" max="14319" width="12.26953125" customWidth="1"/>
    <col min="14320" max="14322" width="13.6328125" customWidth="1"/>
    <col min="14323" max="14324" width="12.26953125" customWidth="1"/>
    <col min="14325" max="14327" width="13.6328125" customWidth="1"/>
    <col min="14328" max="14329" width="12.26953125" customWidth="1"/>
    <col min="14330" max="14332" width="13.6328125" customWidth="1"/>
    <col min="14333" max="14333" width="14.36328125" bestFit="1" customWidth="1"/>
    <col min="14334" max="14334" width="12.26953125" customWidth="1"/>
    <col min="14335" max="14337" width="13.6328125" customWidth="1"/>
    <col min="14338" max="14338" width="13.6328125" bestFit="1" customWidth="1"/>
    <col min="14339" max="14339" width="12.26953125" customWidth="1"/>
    <col min="14340" max="14340" width="11.26953125" customWidth="1"/>
    <col min="14341" max="14342" width="13.6328125" customWidth="1"/>
    <col min="14343" max="14343" width="13.6328125" bestFit="1" customWidth="1"/>
    <col min="14344" max="14344" width="12.26953125" customWidth="1"/>
    <col min="14345" max="14345" width="9.08984375" customWidth="1"/>
    <col min="14346" max="14347" width="13.6328125" customWidth="1"/>
    <col min="14348" max="14348" width="14.36328125" bestFit="1" customWidth="1"/>
    <col min="14349" max="14349" width="12.26953125" customWidth="1"/>
    <col min="14350" max="14350" width="13.6328125" bestFit="1" customWidth="1"/>
    <col min="14351" max="14352" width="14.08984375" bestFit="1" customWidth="1"/>
    <col min="14353" max="14357" width="12.26953125" customWidth="1"/>
    <col min="14358" max="14358" width="13.6328125" bestFit="1" customWidth="1"/>
    <col min="14359" max="14360" width="14.08984375" bestFit="1" customWidth="1"/>
    <col min="14361" max="14365" width="12.26953125" customWidth="1"/>
    <col min="14366" max="14366" width="13.7265625" bestFit="1" customWidth="1"/>
    <col min="14367" max="14368" width="14.26953125" bestFit="1" customWidth="1"/>
    <col min="14369" max="14369" width="14.36328125" bestFit="1" customWidth="1"/>
    <col min="14370" max="14373" width="12.26953125" customWidth="1"/>
    <col min="14374" max="14376" width="13.6328125" bestFit="1" customWidth="1"/>
    <col min="14377" max="14378" width="14.36328125" bestFit="1" customWidth="1"/>
    <col min="14379" max="14380" width="13.26953125" bestFit="1" customWidth="1"/>
    <col min="14381" max="14381" width="12.26953125" customWidth="1"/>
    <col min="14382" max="14384" width="13.6328125" bestFit="1" customWidth="1"/>
    <col min="14385" max="14387" width="14.36328125" bestFit="1" customWidth="1"/>
    <col min="14388" max="14389" width="12.26953125" customWidth="1"/>
    <col min="14390" max="14390" width="10.26953125" customWidth="1"/>
    <col min="14391" max="14392" width="13.6328125" bestFit="1" customWidth="1"/>
    <col min="14393" max="14397" width="12.26953125" customWidth="1"/>
    <col min="14398" max="14398" width="13.6328125" bestFit="1" customWidth="1"/>
    <col min="14399" max="14399" width="14.08984375" bestFit="1" customWidth="1"/>
    <col min="14400" max="14400" width="13.6328125" bestFit="1" customWidth="1"/>
    <col min="14401" max="14405" width="12.26953125" customWidth="1"/>
    <col min="14406" max="14406" width="13.6328125" bestFit="1" customWidth="1"/>
    <col min="14407" max="14408" width="14.08984375" bestFit="1" customWidth="1"/>
    <col min="14409" max="14413" width="12.26953125" customWidth="1"/>
    <col min="14414" max="14414" width="13.6328125" bestFit="1" customWidth="1"/>
    <col min="14415" max="14416" width="14.08984375" bestFit="1" customWidth="1"/>
    <col min="14417" max="14421" width="12.26953125" customWidth="1"/>
    <col min="14422" max="14424" width="13.6328125" bestFit="1" customWidth="1"/>
    <col min="14425" max="14425" width="14.36328125" bestFit="1" customWidth="1"/>
    <col min="14426" max="14426" width="13.26953125" bestFit="1" customWidth="1"/>
    <col min="14427" max="14428" width="14.36328125" bestFit="1" customWidth="1"/>
    <col min="14429" max="14429" width="12.26953125" customWidth="1"/>
    <col min="14430" max="14430" width="12.453125" bestFit="1" customWidth="1"/>
    <col min="14431" max="14433" width="13.6328125" bestFit="1" customWidth="1"/>
    <col min="14434" max="14436" width="14.36328125" bestFit="1" customWidth="1"/>
    <col min="14437" max="14437" width="12.26953125" customWidth="1"/>
    <col min="14438" max="14438" width="10.26953125" customWidth="1"/>
    <col min="14439" max="14441" width="13.6328125" bestFit="1" customWidth="1"/>
    <col min="14442" max="14442" width="12.453125" bestFit="1" customWidth="1"/>
    <col min="14443" max="14444" width="13.6328125" bestFit="1" customWidth="1"/>
    <col min="14445" max="14445" width="12.26953125" customWidth="1"/>
    <col min="14446" max="14446" width="13.6328125" bestFit="1" customWidth="1"/>
    <col min="14447" max="14448" width="14.08984375" bestFit="1" customWidth="1"/>
    <col min="14449" max="14453" width="12.26953125" customWidth="1"/>
    <col min="14454" max="14454" width="13.6328125" bestFit="1" customWidth="1"/>
    <col min="14455" max="14456" width="14.08984375" bestFit="1" customWidth="1"/>
    <col min="14457" max="14457" width="12.26953125" customWidth="1"/>
    <col min="14458" max="14458" width="13.26953125" bestFit="1" customWidth="1"/>
    <col min="14459" max="14460" width="14.36328125" bestFit="1" customWidth="1"/>
    <col min="14461" max="14461" width="12.26953125" customWidth="1"/>
    <col min="14462" max="14462" width="13.6328125" bestFit="1" customWidth="1"/>
    <col min="14463" max="14464" width="14.08984375" bestFit="1" customWidth="1"/>
    <col min="14465" max="14468" width="14.36328125" bestFit="1" customWidth="1"/>
    <col min="14469" max="14469" width="12.26953125" customWidth="1"/>
    <col min="14470" max="14470" width="12.453125" bestFit="1" customWidth="1"/>
    <col min="14471" max="14472" width="13.6328125" bestFit="1" customWidth="1"/>
    <col min="14473" max="14473" width="14.36328125" bestFit="1" customWidth="1"/>
    <col min="14474" max="14476" width="13.6328125" bestFit="1" customWidth="1"/>
    <col min="14477" max="14477" width="12.26953125" customWidth="1"/>
    <col min="14478" max="14478" width="10.26953125" customWidth="1"/>
    <col min="14479" max="14481" width="13.6328125" bestFit="1" customWidth="1"/>
    <col min="14482" max="14484" width="14.36328125" bestFit="1" customWidth="1"/>
    <col min="14485" max="14485" width="12.26953125" customWidth="1"/>
    <col min="14486" max="14486" width="9.08984375" customWidth="1"/>
    <col min="14487" max="14489" width="13.6328125" bestFit="1" customWidth="1"/>
    <col min="14490" max="14492" width="14.36328125" bestFit="1" customWidth="1"/>
    <col min="14493" max="14508" width="12.26953125" customWidth="1"/>
    <col min="14509" max="14509" width="12.81640625" customWidth="1"/>
    <col min="14510" max="14510" width="12.26953125" customWidth="1"/>
    <col min="14511" max="14511" width="11.453125" customWidth="1"/>
    <col min="14512" max="14512" width="11.7265625" customWidth="1"/>
    <col min="14513" max="14520" width="12.26953125" customWidth="1"/>
    <col min="14521" max="14523" width="13.6328125" customWidth="1"/>
    <col min="14524" max="14525" width="12.26953125" customWidth="1"/>
    <col min="14526" max="14528" width="13.6328125" customWidth="1"/>
    <col min="14529" max="14530" width="12.26953125" customWidth="1"/>
    <col min="14531" max="14533" width="13.6328125" customWidth="1"/>
    <col min="14534" max="14535" width="12.26953125" customWidth="1"/>
    <col min="14536" max="14538" width="13.6328125" customWidth="1"/>
    <col min="14539" max="14539" width="14.36328125" bestFit="1" customWidth="1"/>
    <col min="14540" max="14540" width="12.26953125" customWidth="1"/>
    <col min="14541" max="14543" width="13.6328125" customWidth="1"/>
    <col min="14544" max="14544" width="14.36328125" bestFit="1" customWidth="1"/>
    <col min="14545" max="14545" width="12.26953125" customWidth="1"/>
    <col min="14546" max="14546" width="10.26953125" customWidth="1"/>
    <col min="14547" max="14548" width="13.6328125" customWidth="1"/>
    <col min="14549" max="14550" width="12.26953125" customWidth="1"/>
    <col min="14551" max="14553" width="13.6328125" customWidth="1"/>
    <col min="14554" max="14554" width="14.36328125" bestFit="1" customWidth="1"/>
    <col min="14555" max="14555" width="12.26953125" customWidth="1"/>
    <col min="14556" max="14558" width="13.6328125" customWidth="1"/>
    <col min="14559" max="14559" width="14.36328125" bestFit="1" customWidth="1"/>
    <col min="14560" max="14560" width="12.26953125" customWidth="1"/>
    <col min="14561" max="14561" width="11.26953125" customWidth="1"/>
    <col min="14562" max="14563" width="13.6328125" customWidth="1"/>
    <col min="14564" max="14564" width="14.36328125" bestFit="1" customWidth="1"/>
    <col min="14565" max="14565" width="12.26953125" customWidth="1"/>
    <col min="14566" max="14566" width="9.08984375" customWidth="1"/>
    <col min="14567" max="14568" width="13.6328125" customWidth="1"/>
    <col min="14569" max="14569" width="13.6328125" bestFit="1" customWidth="1"/>
    <col min="14570" max="14570" width="12.26953125" customWidth="1"/>
    <col min="14571" max="14571" width="6.7265625" customWidth="1"/>
    <col min="14572" max="14573" width="13.6328125" customWidth="1"/>
    <col min="14574" max="14574" width="13.6328125" bestFit="1" customWidth="1"/>
    <col min="14575" max="14575" width="12.26953125" customWidth="1"/>
    <col min="14576" max="14578" width="13.6328125" customWidth="1"/>
    <col min="14579" max="14580" width="12.26953125" customWidth="1"/>
    <col min="14581" max="14583" width="13.6328125" customWidth="1"/>
    <col min="14584" max="14585" width="12.26953125" customWidth="1"/>
    <col min="14586" max="14588" width="13.6328125" customWidth="1"/>
    <col min="14589" max="14589" width="14.36328125" bestFit="1" customWidth="1"/>
    <col min="14590" max="14590" width="12.26953125" customWidth="1"/>
    <col min="14591" max="14593" width="13.6328125" customWidth="1"/>
    <col min="14594" max="14594" width="13.6328125" bestFit="1" customWidth="1"/>
    <col min="14595" max="14595" width="12.26953125" customWidth="1"/>
    <col min="14596" max="14596" width="11.26953125" customWidth="1"/>
    <col min="14597" max="14598" width="13.6328125" customWidth="1"/>
    <col min="14599" max="14599" width="13.6328125" bestFit="1" customWidth="1"/>
    <col min="14600" max="14600" width="12.26953125" customWidth="1"/>
    <col min="14601" max="14601" width="9.08984375" customWidth="1"/>
    <col min="14602" max="14603" width="13.6328125" customWidth="1"/>
    <col min="14604" max="14604" width="14.36328125" bestFit="1" customWidth="1"/>
    <col min="14605" max="14605" width="12.26953125" customWidth="1"/>
    <col min="14606" max="14606" width="13.6328125" bestFit="1" customWidth="1"/>
    <col min="14607" max="14608" width="14.08984375" bestFit="1" customWidth="1"/>
    <col min="14609" max="14613" width="12.26953125" customWidth="1"/>
    <col min="14614" max="14614" width="13.6328125" bestFit="1" customWidth="1"/>
    <col min="14615" max="14616" width="14.08984375" bestFit="1" customWidth="1"/>
    <col min="14617" max="14621" width="12.26953125" customWidth="1"/>
    <col min="14622" max="14622" width="13.7265625" bestFit="1" customWidth="1"/>
    <col min="14623" max="14624" width="14.26953125" bestFit="1" customWidth="1"/>
    <col min="14625" max="14625" width="14.36328125" bestFit="1" customWidth="1"/>
    <col min="14626" max="14629" width="12.26953125" customWidth="1"/>
    <col min="14630" max="14632" width="13.6328125" bestFit="1" customWidth="1"/>
    <col min="14633" max="14634" width="14.36328125" bestFit="1" customWidth="1"/>
    <col min="14635" max="14636" width="13.26953125" bestFit="1" customWidth="1"/>
    <col min="14637" max="14637" width="12.26953125" customWidth="1"/>
    <col min="14638" max="14640" width="13.6328125" bestFit="1" customWidth="1"/>
    <col min="14641" max="14643" width="14.36328125" bestFit="1" customWidth="1"/>
    <col min="14644" max="14645" width="12.26953125" customWidth="1"/>
    <col min="14646" max="14646" width="10.26953125" customWidth="1"/>
    <col min="14647" max="14648" width="13.6328125" bestFit="1" customWidth="1"/>
    <col min="14649" max="14653" width="12.26953125" customWidth="1"/>
    <col min="14654" max="14654" width="13.6328125" bestFit="1" customWidth="1"/>
    <col min="14655" max="14655" width="14.08984375" bestFit="1" customWidth="1"/>
    <col min="14656" max="14656" width="13.6328125" bestFit="1" customWidth="1"/>
    <col min="14657" max="14661" width="12.26953125" customWidth="1"/>
    <col min="14662" max="14662" width="13.6328125" bestFit="1" customWidth="1"/>
    <col min="14663" max="14664" width="14.08984375" bestFit="1" customWidth="1"/>
    <col min="14665" max="14669" width="12.26953125" customWidth="1"/>
    <col min="14670" max="14670" width="13.6328125" bestFit="1" customWidth="1"/>
    <col min="14671" max="14672" width="14.08984375" bestFit="1" customWidth="1"/>
    <col min="14673" max="14677" width="12.26953125" customWidth="1"/>
    <col min="14678" max="14680" width="13.6328125" bestFit="1" customWidth="1"/>
    <col min="14681" max="14681" width="14.36328125" bestFit="1" customWidth="1"/>
    <col min="14682" max="14682" width="13.26953125" bestFit="1" customWidth="1"/>
    <col min="14683" max="14684" width="14.36328125" bestFit="1" customWidth="1"/>
    <col min="14685" max="14685" width="12.26953125" customWidth="1"/>
    <col min="14686" max="14686" width="12.453125" bestFit="1" customWidth="1"/>
    <col min="14687" max="14689" width="13.6328125" bestFit="1" customWidth="1"/>
    <col min="14690" max="14692" width="14.36328125" bestFit="1" customWidth="1"/>
    <col min="14693" max="14693" width="12.26953125" customWidth="1"/>
    <col min="14694" max="14694" width="10.26953125" customWidth="1"/>
    <col min="14695" max="14697" width="13.6328125" bestFit="1" customWidth="1"/>
    <col min="14698" max="14698" width="12.453125" bestFit="1" customWidth="1"/>
    <col min="14699" max="14700" width="13.6328125" bestFit="1" customWidth="1"/>
    <col min="14701" max="14701" width="12.26953125" customWidth="1"/>
    <col min="14702" max="14702" width="13.6328125" bestFit="1" customWidth="1"/>
    <col min="14703" max="14704" width="14.08984375" bestFit="1" customWidth="1"/>
    <col min="14705" max="14709" width="12.26953125" customWidth="1"/>
    <col min="14710" max="14710" width="13.6328125" bestFit="1" customWidth="1"/>
    <col min="14711" max="14712" width="14.08984375" bestFit="1" customWidth="1"/>
    <col min="14713" max="14713" width="12.26953125" customWidth="1"/>
    <col min="14714" max="14714" width="13.26953125" bestFit="1" customWidth="1"/>
    <col min="14715" max="14716" width="14.36328125" bestFit="1" customWidth="1"/>
    <col min="14717" max="14717" width="12.26953125" customWidth="1"/>
    <col min="14718" max="14718" width="13.6328125" bestFit="1" customWidth="1"/>
    <col min="14719" max="14720" width="14.08984375" bestFit="1" customWidth="1"/>
    <col min="14721" max="14724" width="14.36328125" bestFit="1" customWidth="1"/>
    <col min="14725" max="14725" width="12.26953125" customWidth="1"/>
    <col min="14726" max="14726" width="12.453125" bestFit="1" customWidth="1"/>
    <col min="14727" max="14728" width="13.6328125" bestFit="1" customWidth="1"/>
    <col min="14729" max="14729" width="14.36328125" bestFit="1" customWidth="1"/>
    <col min="14730" max="14732" width="13.6328125" bestFit="1" customWidth="1"/>
    <col min="14733" max="14733" width="12.26953125" customWidth="1"/>
    <col min="14734" max="14734" width="10.26953125" customWidth="1"/>
    <col min="14735" max="14737" width="13.6328125" bestFit="1" customWidth="1"/>
    <col min="14738" max="14740" width="14.36328125" bestFit="1" customWidth="1"/>
    <col min="14741" max="14741" width="12.26953125" customWidth="1"/>
    <col min="14742" max="14742" width="9.08984375" customWidth="1"/>
    <col min="14743" max="14745" width="13.6328125" bestFit="1" customWidth="1"/>
    <col min="14746" max="14748" width="14.36328125" bestFit="1" customWidth="1"/>
    <col min="14749" max="14764" width="12.26953125" customWidth="1"/>
    <col min="14765" max="14765" width="12.81640625" customWidth="1"/>
    <col min="14766" max="14766" width="12.26953125" customWidth="1"/>
    <col min="14767" max="14767" width="11.453125" customWidth="1"/>
    <col min="14768" max="14768" width="11.7265625" customWidth="1"/>
    <col min="14769" max="14776" width="12.26953125" customWidth="1"/>
    <col min="14777" max="14779" width="13.6328125" customWidth="1"/>
    <col min="14780" max="14781" width="12.26953125" customWidth="1"/>
    <col min="14782" max="14784" width="13.6328125" customWidth="1"/>
    <col min="14785" max="14786" width="12.26953125" customWidth="1"/>
    <col min="14787" max="14789" width="13.6328125" customWidth="1"/>
    <col min="14790" max="14791" width="12.26953125" customWidth="1"/>
    <col min="14792" max="14794" width="13.6328125" customWidth="1"/>
    <col min="14795" max="14795" width="14.36328125" bestFit="1" customWidth="1"/>
    <col min="14796" max="14796" width="12.26953125" customWidth="1"/>
    <col min="14797" max="14799" width="13.6328125" customWidth="1"/>
    <col min="14800" max="14800" width="14.36328125" bestFit="1" customWidth="1"/>
    <col min="14801" max="14801" width="12.26953125" customWidth="1"/>
    <col min="14802" max="14802" width="10.26953125" customWidth="1"/>
    <col min="14803" max="14804" width="13.6328125" customWidth="1"/>
    <col min="14805" max="14806" width="12.26953125" customWidth="1"/>
    <col min="14807" max="14809" width="13.6328125" customWidth="1"/>
    <col min="14810" max="14810" width="14.36328125" bestFit="1" customWidth="1"/>
    <col min="14811" max="14811" width="12.26953125" customWidth="1"/>
    <col min="14812" max="14814" width="13.6328125" customWidth="1"/>
    <col min="14815" max="14815" width="14.36328125" bestFit="1" customWidth="1"/>
    <col min="14816" max="14816" width="12.26953125" customWidth="1"/>
    <col min="14817" max="14817" width="11.26953125" customWidth="1"/>
    <col min="14818" max="14819" width="13.6328125" customWidth="1"/>
    <col min="14820" max="14820" width="14.36328125" bestFit="1" customWidth="1"/>
    <col min="14821" max="14821" width="12.26953125" customWidth="1"/>
    <col min="14822" max="14822" width="9.08984375" customWidth="1"/>
    <col min="14823" max="14824" width="13.6328125" customWidth="1"/>
    <col min="14825" max="14825" width="13.6328125" bestFit="1" customWidth="1"/>
    <col min="14826" max="14826" width="12.26953125" customWidth="1"/>
    <col min="14827" max="14827" width="6.7265625" customWidth="1"/>
    <col min="14828" max="14829" width="13.6328125" customWidth="1"/>
    <col min="14830" max="14830" width="13.6328125" bestFit="1" customWidth="1"/>
    <col min="14831" max="14831" width="12.26953125" customWidth="1"/>
    <col min="14832" max="14834" width="13.6328125" customWidth="1"/>
    <col min="14835" max="14836" width="12.26953125" customWidth="1"/>
    <col min="14837" max="14839" width="13.6328125" customWidth="1"/>
    <col min="14840" max="14841" width="12.26953125" customWidth="1"/>
    <col min="14842" max="14844" width="13.6328125" customWidth="1"/>
    <col min="14845" max="14845" width="14.36328125" bestFit="1" customWidth="1"/>
    <col min="14846" max="14846" width="12.26953125" customWidth="1"/>
    <col min="14847" max="14849" width="13.6328125" customWidth="1"/>
    <col min="14850" max="14850" width="13.6328125" bestFit="1" customWidth="1"/>
    <col min="14851" max="14851" width="12.26953125" customWidth="1"/>
    <col min="14852" max="14852" width="11.26953125" customWidth="1"/>
    <col min="14853" max="14854" width="13.6328125" customWidth="1"/>
    <col min="14855" max="14855" width="13.6328125" bestFit="1" customWidth="1"/>
    <col min="14856" max="14856" width="12.26953125" customWidth="1"/>
    <col min="14857" max="14857" width="9.08984375" customWidth="1"/>
    <col min="14858" max="14859" width="13.6328125" customWidth="1"/>
    <col min="14860" max="14860" width="14.36328125" bestFit="1" customWidth="1"/>
    <col min="14861" max="14861" width="12.26953125" customWidth="1"/>
    <col min="14862" max="14862" width="13.6328125" bestFit="1" customWidth="1"/>
    <col min="14863" max="14864" width="14.08984375" bestFit="1" customWidth="1"/>
    <col min="14865" max="14869" width="12.26953125" customWidth="1"/>
    <col min="14870" max="14870" width="13.6328125" bestFit="1" customWidth="1"/>
    <col min="14871" max="14872" width="14.08984375" bestFit="1" customWidth="1"/>
    <col min="14873" max="14877" width="12.26953125" customWidth="1"/>
    <col min="14878" max="14878" width="13.7265625" bestFit="1" customWidth="1"/>
    <col min="14879" max="14880" width="14.26953125" bestFit="1" customWidth="1"/>
    <col min="14881" max="14881" width="14.36328125" bestFit="1" customWidth="1"/>
    <col min="14882" max="14885" width="12.26953125" customWidth="1"/>
    <col min="14886" max="14888" width="13.6328125" bestFit="1" customWidth="1"/>
    <col min="14889" max="14890" width="14.36328125" bestFit="1" customWidth="1"/>
    <col min="14891" max="14892" width="13.26953125" bestFit="1" customWidth="1"/>
    <col min="14893" max="14893" width="12.26953125" customWidth="1"/>
    <col min="14894" max="14896" width="13.6328125" bestFit="1" customWidth="1"/>
    <col min="14897" max="14899" width="14.36328125" bestFit="1" customWidth="1"/>
    <col min="14900" max="14901" width="12.26953125" customWidth="1"/>
    <col min="14902" max="14902" width="10.26953125" customWidth="1"/>
    <col min="14903" max="14904" width="13.6328125" bestFit="1" customWidth="1"/>
    <col min="14905" max="14909" width="12.26953125" customWidth="1"/>
    <col min="14910" max="14910" width="13.6328125" bestFit="1" customWidth="1"/>
    <col min="14911" max="14911" width="14.08984375" bestFit="1" customWidth="1"/>
    <col min="14912" max="14912" width="13.6328125" bestFit="1" customWidth="1"/>
    <col min="14913" max="14917" width="12.26953125" customWidth="1"/>
    <col min="14918" max="14918" width="13.6328125" bestFit="1" customWidth="1"/>
    <col min="14919" max="14920" width="14.08984375" bestFit="1" customWidth="1"/>
    <col min="14921" max="14925" width="12.26953125" customWidth="1"/>
    <col min="14926" max="14926" width="13.6328125" bestFit="1" customWidth="1"/>
    <col min="14927" max="14928" width="14.08984375" bestFit="1" customWidth="1"/>
    <col min="14929" max="14933" width="12.26953125" customWidth="1"/>
    <col min="14934" max="14936" width="13.6328125" bestFit="1" customWidth="1"/>
    <col min="14937" max="14937" width="14.36328125" bestFit="1" customWidth="1"/>
    <col min="14938" max="14938" width="13.26953125" bestFit="1" customWidth="1"/>
    <col min="14939" max="14940" width="14.36328125" bestFit="1" customWidth="1"/>
    <col min="14941" max="14941" width="12.26953125" customWidth="1"/>
    <col min="14942" max="14942" width="12.453125" bestFit="1" customWidth="1"/>
    <col min="14943" max="14945" width="13.6328125" bestFit="1" customWidth="1"/>
    <col min="14946" max="14948" width="14.36328125" bestFit="1" customWidth="1"/>
    <col min="14949" max="14949" width="12.26953125" customWidth="1"/>
    <col min="14950" max="14950" width="10.26953125" customWidth="1"/>
    <col min="14951" max="14953" width="13.6328125" bestFit="1" customWidth="1"/>
    <col min="14954" max="14954" width="12.453125" bestFit="1" customWidth="1"/>
    <col min="14955" max="14956" width="13.6328125" bestFit="1" customWidth="1"/>
    <col min="14957" max="14957" width="12.26953125" customWidth="1"/>
    <col min="14958" max="14958" width="13.6328125" bestFit="1" customWidth="1"/>
    <col min="14959" max="14960" width="14.08984375" bestFit="1" customWidth="1"/>
    <col min="14961" max="14965" width="12.26953125" customWidth="1"/>
    <col min="14966" max="14966" width="13.6328125" bestFit="1" customWidth="1"/>
    <col min="14967" max="14968" width="14.08984375" bestFit="1" customWidth="1"/>
    <col min="14969" max="14969" width="12.26953125" customWidth="1"/>
    <col min="14970" max="14970" width="13.26953125" bestFit="1" customWidth="1"/>
    <col min="14971" max="14972" width="14.36328125" bestFit="1" customWidth="1"/>
    <col min="14973" max="14973" width="12.26953125" customWidth="1"/>
    <col min="14974" max="14974" width="13.6328125" bestFit="1" customWidth="1"/>
    <col min="14975" max="14976" width="14.08984375" bestFit="1" customWidth="1"/>
    <col min="14977" max="14980" width="14.36328125" bestFit="1" customWidth="1"/>
    <col min="14981" max="14981" width="12.26953125" customWidth="1"/>
    <col min="14982" max="14982" width="12.453125" bestFit="1" customWidth="1"/>
    <col min="14983" max="14984" width="13.6328125" bestFit="1" customWidth="1"/>
    <col min="14985" max="14985" width="14.36328125" bestFit="1" customWidth="1"/>
    <col min="14986" max="14988" width="13.6328125" bestFit="1" customWidth="1"/>
    <col min="14989" max="14989" width="12.26953125" customWidth="1"/>
    <col min="14990" max="14990" width="10.26953125" customWidth="1"/>
    <col min="14991" max="14993" width="13.6328125" bestFit="1" customWidth="1"/>
    <col min="14994" max="14996" width="14.36328125" bestFit="1" customWidth="1"/>
    <col min="14997" max="14997" width="12.26953125" customWidth="1"/>
    <col min="14998" max="14998" width="9.08984375" customWidth="1"/>
    <col min="14999" max="15001" width="13.6328125" bestFit="1" customWidth="1"/>
    <col min="15002" max="15004" width="14.36328125" bestFit="1" customWidth="1"/>
    <col min="15005" max="15020" width="12.26953125" customWidth="1"/>
    <col min="15021" max="15021" width="12.81640625" customWidth="1"/>
    <col min="15022" max="15022" width="12.26953125" customWidth="1"/>
    <col min="15023" max="15023" width="11.453125" customWidth="1"/>
    <col min="15024" max="15024" width="11.7265625" customWidth="1"/>
    <col min="15025" max="15032" width="12.26953125" customWidth="1"/>
    <col min="15033" max="15035" width="13.6328125" customWidth="1"/>
    <col min="15036" max="15037" width="12.26953125" customWidth="1"/>
    <col min="15038" max="15040" width="13.6328125" customWidth="1"/>
    <col min="15041" max="15042" width="12.26953125" customWidth="1"/>
    <col min="15043" max="15045" width="13.6328125" customWidth="1"/>
    <col min="15046" max="15047" width="12.26953125" customWidth="1"/>
    <col min="15048" max="15050" width="13.6328125" customWidth="1"/>
    <col min="15051" max="15051" width="14.36328125" bestFit="1" customWidth="1"/>
    <col min="15052" max="15052" width="12.26953125" customWidth="1"/>
    <col min="15053" max="15055" width="13.6328125" customWidth="1"/>
    <col min="15056" max="15056" width="14.36328125" bestFit="1" customWidth="1"/>
    <col min="15057" max="15057" width="12.26953125" customWidth="1"/>
    <col min="15058" max="15058" width="10.26953125" customWidth="1"/>
    <col min="15059" max="15060" width="13.6328125" customWidth="1"/>
    <col min="15061" max="15062" width="12.26953125" customWidth="1"/>
    <col min="15063" max="15065" width="13.6328125" customWidth="1"/>
    <col min="15066" max="15066" width="14.36328125" bestFit="1" customWidth="1"/>
    <col min="15067" max="15067" width="12.26953125" customWidth="1"/>
    <col min="15068" max="15070" width="13.6328125" customWidth="1"/>
    <col min="15071" max="15071" width="14.36328125" bestFit="1" customWidth="1"/>
    <col min="15072" max="15072" width="12.26953125" customWidth="1"/>
    <col min="15073" max="15073" width="11.26953125" customWidth="1"/>
    <col min="15074" max="15075" width="13.6328125" customWidth="1"/>
    <col min="15076" max="15076" width="14.36328125" bestFit="1" customWidth="1"/>
    <col min="15077" max="15077" width="12.26953125" customWidth="1"/>
    <col min="15078" max="15078" width="9.08984375" customWidth="1"/>
    <col min="15079" max="15080" width="13.6328125" customWidth="1"/>
    <col min="15081" max="15081" width="13.6328125" bestFit="1" customWidth="1"/>
    <col min="15082" max="15082" width="12.26953125" customWidth="1"/>
    <col min="15083" max="15083" width="6.7265625" customWidth="1"/>
    <col min="15084" max="15085" width="13.6328125" customWidth="1"/>
    <col min="15086" max="15086" width="13.6328125" bestFit="1" customWidth="1"/>
    <col min="15087" max="15087" width="12.26953125" customWidth="1"/>
    <col min="15088" max="15090" width="13.6328125" customWidth="1"/>
    <col min="15091" max="15092" width="12.26953125" customWidth="1"/>
    <col min="15093" max="15095" width="13.6328125" customWidth="1"/>
    <col min="15096" max="15097" width="12.26953125" customWidth="1"/>
    <col min="15098" max="15100" width="13.6328125" customWidth="1"/>
    <col min="15101" max="15101" width="14.36328125" bestFit="1" customWidth="1"/>
    <col min="15102" max="15102" width="12.26953125" customWidth="1"/>
    <col min="15103" max="15105" width="13.6328125" customWidth="1"/>
    <col min="15106" max="15106" width="13.6328125" bestFit="1" customWidth="1"/>
    <col min="15107" max="15107" width="12.26953125" customWidth="1"/>
    <col min="15108" max="15108" width="11.26953125" customWidth="1"/>
    <col min="15109" max="15110" width="13.6328125" customWidth="1"/>
    <col min="15111" max="15111" width="13.6328125" bestFit="1" customWidth="1"/>
    <col min="15112" max="15112" width="12.26953125" customWidth="1"/>
    <col min="15113" max="15113" width="9.08984375" customWidth="1"/>
    <col min="15114" max="15115" width="13.6328125" customWidth="1"/>
    <col min="15116" max="15116" width="14.36328125" bestFit="1" customWidth="1"/>
    <col min="15117" max="15117" width="12.26953125" customWidth="1"/>
    <col min="15118" max="15118" width="13.6328125" bestFit="1" customWidth="1"/>
    <col min="15119" max="15120" width="14.08984375" bestFit="1" customWidth="1"/>
    <col min="15121" max="15125" width="12.26953125" customWidth="1"/>
    <col min="15126" max="15126" width="13.6328125" bestFit="1" customWidth="1"/>
    <col min="15127" max="15128" width="14.08984375" bestFit="1" customWidth="1"/>
    <col min="15129" max="15133" width="12.26953125" customWidth="1"/>
    <col min="15134" max="15134" width="13.7265625" bestFit="1" customWidth="1"/>
    <col min="15135" max="15136" width="14.26953125" bestFit="1" customWidth="1"/>
    <col min="15137" max="15137" width="14.36328125" bestFit="1" customWidth="1"/>
    <col min="15138" max="15141" width="12.26953125" customWidth="1"/>
    <col min="15142" max="15144" width="13.6328125" bestFit="1" customWidth="1"/>
    <col min="15145" max="15146" width="14.36328125" bestFit="1" customWidth="1"/>
    <col min="15147" max="15148" width="13.26953125" bestFit="1" customWidth="1"/>
    <col min="15149" max="15149" width="12.26953125" customWidth="1"/>
    <col min="15150" max="15152" width="13.6328125" bestFit="1" customWidth="1"/>
    <col min="15153" max="15155" width="14.36328125" bestFit="1" customWidth="1"/>
    <col min="15156" max="15157" width="12.26953125" customWidth="1"/>
    <col min="15158" max="15158" width="10.26953125" customWidth="1"/>
    <col min="15159" max="15160" width="13.6328125" bestFit="1" customWidth="1"/>
    <col min="15161" max="15165" width="12.26953125" customWidth="1"/>
    <col min="15166" max="15166" width="13.6328125" bestFit="1" customWidth="1"/>
    <col min="15167" max="15167" width="14.08984375" bestFit="1" customWidth="1"/>
    <col min="15168" max="15168" width="13.6328125" bestFit="1" customWidth="1"/>
    <col min="15169" max="15173" width="12.26953125" customWidth="1"/>
    <col min="15174" max="15174" width="13.6328125" bestFit="1" customWidth="1"/>
    <col min="15175" max="15176" width="14.08984375" bestFit="1" customWidth="1"/>
    <col min="15177" max="15181" width="12.26953125" customWidth="1"/>
    <col min="15182" max="15182" width="13.6328125" bestFit="1" customWidth="1"/>
    <col min="15183" max="15184" width="14.08984375" bestFit="1" customWidth="1"/>
    <col min="15185" max="15189" width="12.26953125" customWidth="1"/>
    <col min="15190" max="15192" width="13.6328125" bestFit="1" customWidth="1"/>
    <col min="15193" max="15193" width="14.36328125" bestFit="1" customWidth="1"/>
    <col min="15194" max="15194" width="13.26953125" bestFit="1" customWidth="1"/>
    <col min="15195" max="15196" width="14.36328125" bestFit="1" customWidth="1"/>
    <col min="15197" max="15197" width="12.26953125" customWidth="1"/>
    <col min="15198" max="15198" width="12.453125" bestFit="1" customWidth="1"/>
    <col min="15199" max="15201" width="13.6328125" bestFit="1" customWidth="1"/>
    <col min="15202" max="15204" width="14.36328125" bestFit="1" customWidth="1"/>
    <col min="15205" max="15205" width="12.26953125" customWidth="1"/>
    <col min="15206" max="15206" width="10.26953125" customWidth="1"/>
    <col min="15207" max="15209" width="13.6328125" bestFit="1" customWidth="1"/>
    <col min="15210" max="15210" width="12.453125" bestFit="1" customWidth="1"/>
    <col min="15211" max="15212" width="13.6328125" bestFit="1" customWidth="1"/>
    <col min="15213" max="15213" width="12.26953125" customWidth="1"/>
    <col min="15214" max="15214" width="13.6328125" bestFit="1" customWidth="1"/>
    <col min="15215" max="15216" width="14.08984375" bestFit="1" customWidth="1"/>
    <col min="15217" max="15221" width="12.26953125" customWidth="1"/>
    <col min="15222" max="15222" width="13.6328125" bestFit="1" customWidth="1"/>
    <col min="15223" max="15224" width="14.08984375" bestFit="1" customWidth="1"/>
    <col min="15225" max="15225" width="12.26953125" customWidth="1"/>
    <col min="15226" max="15226" width="13.26953125" bestFit="1" customWidth="1"/>
    <col min="15227" max="15228" width="14.36328125" bestFit="1" customWidth="1"/>
    <col min="15229" max="15229" width="12.26953125" customWidth="1"/>
    <col min="15230" max="15230" width="13.6328125" bestFit="1" customWidth="1"/>
    <col min="15231" max="15232" width="14.08984375" bestFit="1" customWidth="1"/>
    <col min="15233" max="15236" width="14.36328125" bestFit="1" customWidth="1"/>
    <col min="15237" max="15237" width="12.26953125" customWidth="1"/>
    <col min="15238" max="15238" width="12.453125" bestFit="1" customWidth="1"/>
    <col min="15239" max="15240" width="13.6328125" bestFit="1" customWidth="1"/>
    <col min="15241" max="15241" width="14.36328125" bestFit="1" customWidth="1"/>
    <col min="15242" max="15244" width="13.6328125" bestFit="1" customWidth="1"/>
    <col min="15245" max="15245" width="12.26953125" customWidth="1"/>
    <col min="15246" max="15246" width="10.26953125" customWidth="1"/>
    <col min="15247" max="15249" width="13.6328125" bestFit="1" customWidth="1"/>
    <col min="15250" max="15252" width="14.36328125" bestFit="1" customWidth="1"/>
    <col min="15253" max="15253" width="12.26953125" customWidth="1"/>
    <col min="15254" max="15254" width="9.08984375" customWidth="1"/>
    <col min="15255" max="15257" width="13.6328125" bestFit="1" customWidth="1"/>
    <col min="15258" max="15260" width="14.36328125" bestFit="1" customWidth="1"/>
    <col min="15261" max="15276" width="12.26953125" customWidth="1"/>
    <col min="15277" max="15277" width="12.81640625" customWidth="1"/>
    <col min="15278" max="15278" width="12.26953125" customWidth="1"/>
    <col min="15279" max="15279" width="11.453125" customWidth="1"/>
    <col min="15280" max="15280" width="11.7265625" customWidth="1"/>
    <col min="15281" max="15288" width="12.26953125" customWidth="1"/>
    <col min="15289" max="15291" width="13.6328125" customWidth="1"/>
    <col min="15292" max="15293" width="12.26953125" customWidth="1"/>
    <col min="15294" max="15296" width="13.6328125" customWidth="1"/>
    <col min="15297" max="15298" width="12.26953125" customWidth="1"/>
    <col min="15299" max="15301" width="13.6328125" customWidth="1"/>
    <col min="15302" max="15303" width="12.26953125" customWidth="1"/>
    <col min="15304" max="15306" width="13.6328125" customWidth="1"/>
    <col min="15307" max="15307" width="14.36328125" bestFit="1" customWidth="1"/>
    <col min="15308" max="15308" width="12.26953125" customWidth="1"/>
    <col min="15309" max="15311" width="13.6328125" customWidth="1"/>
    <col min="15312" max="15312" width="14.36328125" bestFit="1" customWidth="1"/>
    <col min="15313" max="15313" width="12.26953125" customWidth="1"/>
    <col min="15314" max="15314" width="10.26953125" customWidth="1"/>
    <col min="15315" max="15316" width="13.6328125" customWidth="1"/>
    <col min="15317" max="15318" width="12.26953125" customWidth="1"/>
    <col min="15319" max="15321" width="13.6328125" customWidth="1"/>
    <col min="15322" max="15322" width="14.36328125" bestFit="1" customWidth="1"/>
    <col min="15323" max="15323" width="12.26953125" customWidth="1"/>
    <col min="15324" max="15326" width="13.6328125" customWidth="1"/>
    <col min="15327" max="15327" width="14.36328125" bestFit="1" customWidth="1"/>
    <col min="15328" max="15328" width="12.26953125" customWidth="1"/>
    <col min="15329" max="15329" width="11.26953125" customWidth="1"/>
    <col min="15330" max="15331" width="13.6328125" customWidth="1"/>
    <col min="15332" max="15332" width="14.36328125" bestFit="1" customWidth="1"/>
    <col min="15333" max="15333" width="12.26953125" customWidth="1"/>
    <col min="15334" max="15334" width="9.08984375" customWidth="1"/>
    <col min="15335" max="15336" width="13.6328125" customWidth="1"/>
    <col min="15337" max="15337" width="13.6328125" bestFit="1" customWidth="1"/>
    <col min="15338" max="15338" width="12.26953125" customWidth="1"/>
    <col min="15339" max="15339" width="6.7265625" customWidth="1"/>
    <col min="15340" max="15341" width="13.6328125" customWidth="1"/>
    <col min="15342" max="15342" width="13.6328125" bestFit="1" customWidth="1"/>
    <col min="15343" max="15343" width="12.26953125" customWidth="1"/>
    <col min="15344" max="15346" width="13.6328125" customWidth="1"/>
    <col min="15347" max="15348" width="12.26953125" customWidth="1"/>
    <col min="15349" max="15351" width="13.6328125" customWidth="1"/>
    <col min="15352" max="15353" width="12.26953125" customWidth="1"/>
    <col min="15354" max="15356" width="13.6328125" customWidth="1"/>
    <col min="15357" max="15357" width="14.36328125" bestFit="1" customWidth="1"/>
    <col min="15358" max="15358" width="12.26953125" customWidth="1"/>
    <col min="15359" max="15361" width="13.6328125" customWidth="1"/>
    <col min="15362" max="15362" width="13.6328125" bestFit="1" customWidth="1"/>
    <col min="15363" max="15363" width="12.26953125" customWidth="1"/>
    <col min="15364" max="15364" width="11.26953125" customWidth="1"/>
    <col min="15365" max="15366" width="13.6328125" customWidth="1"/>
    <col min="15367" max="15367" width="13.6328125" bestFit="1" customWidth="1"/>
    <col min="15368" max="15368" width="12.26953125" customWidth="1"/>
    <col min="15369" max="15369" width="9.08984375" customWidth="1"/>
    <col min="15370" max="15371" width="13.6328125" customWidth="1"/>
    <col min="15372" max="15372" width="14.36328125" bestFit="1" customWidth="1"/>
    <col min="15373" max="15373" width="12.26953125" customWidth="1"/>
    <col min="15374" max="15374" width="13.6328125" bestFit="1" customWidth="1"/>
    <col min="15375" max="15376" width="14.08984375" bestFit="1" customWidth="1"/>
    <col min="15377" max="15381" width="12.26953125" customWidth="1"/>
    <col min="15382" max="15382" width="13.6328125" bestFit="1" customWidth="1"/>
    <col min="15383" max="15384" width="14.08984375" bestFit="1" customWidth="1"/>
    <col min="15385" max="15389" width="12.26953125" customWidth="1"/>
    <col min="15390" max="15390" width="13.7265625" bestFit="1" customWidth="1"/>
    <col min="15391" max="15392" width="14.26953125" bestFit="1" customWidth="1"/>
    <col min="15393" max="15393" width="14.36328125" bestFit="1" customWidth="1"/>
    <col min="15394" max="15397" width="12.26953125" customWidth="1"/>
    <col min="15398" max="15400" width="13.6328125" bestFit="1" customWidth="1"/>
    <col min="15401" max="15402" width="14.36328125" bestFit="1" customWidth="1"/>
    <col min="15403" max="15404" width="13.26953125" bestFit="1" customWidth="1"/>
    <col min="15405" max="15405" width="12.26953125" customWidth="1"/>
    <col min="15406" max="15408" width="13.6328125" bestFit="1" customWidth="1"/>
    <col min="15409" max="15411" width="14.36328125" bestFit="1" customWidth="1"/>
    <col min="15412" max="15413" width="12.26953125" customWidth="1"/>
    <col min="15414" max="15414" width="10.26953125" customWidth="1"/>
    <col min="15415" max="15416" width="13.6328125" bestFit="1" customWidth="1"/>
    <col min="15417" max="15421" width="12.26953125" customWidth="1"/>
    <col min="15422" max="15422" width="13.6328125" bestFit="1" customWidth="1"/>
    <col min="15423" max="15423" width="14.08984375" bestFit="1" customWidth="1"/>
    <col min="15424" max="15424" width="13.6328125" bestFit="1" customWidth="1"/>
    <col min="15425" max="15429" width="12.26953125" customWidth="1"/>
    <col min="15430" max="15430" width="13.6328125" bestFit="1" customWidth="1"/>
    <col min="15431" max="15432" width="14.08984375" bestFit="1" customWidth="1"/>
    <col min="15433" max="15437" width="12.26953125" customWidth="1"/>
    <col min="15438" max="15438" width="13.6328125" bestFit="1" customWidth="1"/>
    <col min="15439" max="15440" width="14.08984375" bestFit="1" customWidth="1"/>
    <col min="15441" max="15445" width="12.26953125" customWidth="1"/>
    <col min="15446" max="15448" width="13.6328125" bestFit="1" customWidth="1"/>
    <col min="15449" max="15449" width="14.36328125" bestFit="1" customWidth="1"/>
    <col min="15450" max="15450" width="13.26953125" bestFit="1" customWidth="1"/>
    <col min="15451" max="15452" width="14.36328125" bestFit="1" customWidth="1"/>
    <col min="15453" max="15453" width="12.26953125" customWidth="1"/>
    <col min="15454" max="15454" width="12.453125" bestFit="1" customWidth="1"/>
    <col min="15455" max="15457" width="13.6328125" bestFit="1" customWidth="1"/>
    <col min="15458" max="15460" width="14.36328125" bestFit="1" customWidth="1"/>
    <col min="15461" max="15461" width="12.26953125" customWidth="1"/>
    <col min="15462" max="15462" width="10.26953125" customWidth="1"/>
    <col min="15463" max="15465" width="13.6328125" bestFit="1" customWidth="1"/>
    <col min="15466" max="15466" width="12.453125" bestFit="1" customWidth="1"/>
    <col min="15467" max="15468" width="13.6328125" bestFit="1" customWidth="1"/>
    <col min="15469" max="15469" width="12.26953125" customWidth="1"/>
    <col min="15470" max="15470" width="13.6328125" bestFit="1" customWidth="1"/>
    <col min="15471" max="15472" width="14.08984375" bestFit="1" customWidth="1"/>
    <col min="15473" max="15477" width="12.26953125" customWidth="1"/>
    <col min="15478" max="15478" width="13.6328125" bestFit="1" customWidth="1"/>
    <col min="15479" max="15480" width="14.08984375" bestFit="1" customWidth="1"/>
    <col min="15481" max="15481" width="12.26953125" customWidth="1"/>
    <col min="15482" max="15482" width="13.26953125" bestFit="1" customWidth="1"/>
    <col min="15483" max="15484" width="14.36328125" bestFit="1" customWidth="1"/>
    <col min="15485" max="15485" width="12.26953125" customWidth="1"/>
    <col min="15486" max="15486" width="13.6328125" bestFit="1" customWidth="1"/>
    <col min="15487" max="15488" width="14.08984375" bestFit="1" customWidth="1"/>
    <col min="15489" max="15492" width="14.36328125" bestFit="1" customWidth="1"/>
    <col min="15493" max="15493" width="12.26953125" customWidth="1"/>
    <col min="15494" max="15494" width="12.453125" bestFit="1" customWidth="1"/>
    <col min="15495" max="15496" width="13.6328125" bestFit="1" customWidth="1"/>
    <col min="15497" max="15497" width="14.36328125" bestFit="1" customWidth="1"/>
    <col min="15498" max="15500" width="13.6328125" bestFit="1" customWidth="1"/>
    <col min="15501" max="15501" width="12.26953125" customWidth="1"/>
    <col min="15502" max="15502" width="10.26953125" customWidth="1"/>
    <col min="15503" max="15505" width="13.6328125" bestFit="1" customWidth="1"/>
    <col min="15506" max="15508" width="14.36328125" bestFit="1" customWidth="1"/>
    <col min="15509" max="15509" width="12.26953125" customWidth="1"/>
    <col min="15510" max="15510" width="9.08984375" customWidth="1"/>
    <col min="15511" max="15513" width="13.6328125" bestFit="1" customWidth="1"/>
    <col min="15514" max="15516" width="14.36328125" bestFit="1" customWidth="1"/>
    <col min="15517" max="15532" width="12.26953125" customWidth="1"/>
    <col min="15533" max="15533" width="12.81640625" customWidth="1"/>
    <col min="15534" max="15534" width="12.26953125" customWidth="1"/>
    <col min="15535" max="15535" width="11.453125" customWidth="1"/>
    <col min="15536" max="15536" width="11.7265625" customWidth="1"/>
    <col min="15537" max="15544" width="12.26953125" customWidth="1"/>
    <col min="15545" max="15547" width="13.6328125" customWidth="1"/>
    <col min="15548" max="15549" width="12.26953125" customWidth="1"/>
    <col min="15550" max="15552" width="13.6328125" customWidth="1"/>
    <col min="15553" max="15554" width="12.26953125" customWidth="1"/>
    <col min="15555" max="15557" width="13.6328125" customWidth="1"/>
    <col min="15558" max="15559" width="12.26953125" customWidth="1"/>
    <col min="15560" max="15562" width="13.6328125" customWidth="1"/>
    <col min="15563" max="15563" width="14.36328125" bestFit="1" customWidth="1"/>
    <col min="15564" max="15564" width="12.26953125" customWidth="1"/>
    <col min="15565" max="15567" width="13.6328125" customWidth="1"/>
    <col min="15568" max="15568" width="14.36328125" bestFit="1" customWidth="1"/>
    <col min="15569" max="15569" width="12.26953125" customWidth="1"/>
    <col min="15570" max="15570" width="10.26953125" customWidth="1"/>
    <col min="15571" max="15572" width="13.6328125" customWidth="1"/>
    <col min="15573" max="15574" width="12.26953125" customWidth="1"/>
    <col min="15575" max="15577" width="13.6328125" customWidth="1"/>
    <col min="15578" max="15578" width="14.36328125" bestFit="1" customWidth="1"/>
    <col min="15579" max="15579" width="12.26953125" customWidth="1"/>
    <col min="15580" max="15582" width="13.6328125" customWidth="1"/>
    <col min="15583" max="15583" width="14.36328125" bestFit="1" customWidth="1"/>
    <col min="15584" max="15584" width="12.26953125" customWidth="1"/>
    <col min="15585" max="15585" width="11.26953125" customWidth="1"/>
    <col min="15586" max="15587" width="13.6328125" customWidth="1"/>
    <col min="15588" max="15588" width="14.36328125" bestFit="1" customWidth="1"/>
    <col min="15589" max="15589" width="12.26953125" customWidth="1"/>
    <col min="15590" max="15590" width="9.08984375" customWidth="1"/>
    <col min="15591" max="15592" width="13.6328125" customWidth="1"/>
    <col min="15593" max="15593" width="13.6328125" bestFit="1" customWidth="1"/>
    <col min="15594" max="15594" width="12.26953125" customWidth="1"/>
    <col min="15595" max="15595" width="6.7265625" customWidth="1"/>
    <col min="15596" max="15597" width="13.6328125" customWidth="1"/>
    <col min="15598" max="15598" width="13.6328125" bestFit="1" customWidth="1"/>
    <col min="15599" max="15599" width="12.26953125" customWidth="1"/>
    <col min="15600" max="15602" width="13.6328125" customWidth="1"/>
    <col min="15603" max="15604" width="12.26953125" customWidth="1"/>
    <col min="15605" max="15607" width="13.6328125" customWidth="1"/>
    <col min="15608" max="15609" width="12.26953125" customWidth="1"/>
    <col min="15610" max="15612" width="13.6328125" customWidth="1"/>
    <col min="15613" max="15613" width="14.36328125" bestFit="1" customWidth="1"/>
    <col min="15614" max="15614" width="12.26953125" customWidth="1"/>
    <col min="15615" max="15617" width="13.6328125" customWidth="1"/>
    <col min="15618" max="15618" width="13.6328125" bestFit="1" customWidth="1"/>
    <col min="15619" max="15619" width="12.26953125" customWidth="1"/>
    <col min="15620" max="15620" width="11.26953125" customWidth="1"/>
    <col min="15621" max="15622" width="13.6328125" customWidth="1"/>
    <col min="15623" max="15623" width="13.6328125" bestFit="1" customWidth="1"/>
    <col min="15624" max="15624" width="12.26953125" customWidth="1"/>
    <col min="15625" max="15625" width="9.08984375" customWidth="1"/>
    <col min="15626" max="15627" width="13.6328125" customWidth="1"/>
    <col min="15628" max="15628" width="14.36328125" bestFit="1" customWidth="1"/>
    <col min="15629" max="15629" width="12.26953125" customWidth="1"/>
    <col min="15630" max="15630" width="13.6328125" bestFit="1" customWidth="1"/>
    <col min="15631" max="15632" width="14.08984375" bestFit="1" customWidth="1"/>
    <col min="15633" max="15637" width="12.26953125" customWidth="1"/>
    <col min="15638" max="15638" width="13.6328125" bestFit="1" customWidth="1"/>
    <col min="15639" max="15640" width="14.08984375" bestFit="1" customWidth="1"/>
    <col min="15641" max="15645" width="12.26953125" customWidth="1"/>
    <col min="15646" max="15646" width="13.7265625" bestFit="1" customWidth="1"/>
    <col min="15647" max="15648" width="14.26953125" bestFit="1" customWidth="1"/>
    <col min="15649" max="15649" width="14.36328125" bestFit="1" customWidth="1"/>
    <col min="15650" max="15653" width="12.26953125" customWidth="1"/>
    <col min="15654" max="15656" width="13.6328125" bestFit="1" customWidth="1"/>
    <col min="15657" max="15658" width="14.36328125" bestFit="1" customWidth="1"/>
    <col min="15659" max="15660" width="13.26953125" bestFit="1" customWidth="1"/>
    <col min="15661" max="15661" width="12.26953125" customWidth="1"/>
    <col min="15662" max="15664" width="13.6328125" bestFit="1" customWidth="1"/>
    <col min="15665" max="15667" width="14.36328125" bestFit="1" customWidth="1"/>
    <col min="15668" max="15669" width="12.26953125" customWidth="1"/>
    <col min="15670" max="15670" width="10.26953125" customWidth="1"/>
    <col min="15671" max="15672" width="13.6328125" bestFit="1" customWidth="1"/>
    <col min="15673" max="15677" width="12.26953125" customWidth="1"/>
    <col min="15678" max="15678" width="13.6328125" bestFit="1" customWidth="1"/>
    <col min="15679" max="15679" width="14.08984375" bestFit="1" customWidth="1"/>
    <col min="15680" max="15680" width="13.6328125" bestFit="1" customWidth="1"/>
    <col min="15681" max="15685" width="12.26953125" customWidth="1"/>
    <col min="15686" max="15686" width="13.6328125" bestFit="1" customWidth="1"/>
    <col min="15687" max="15688" width="14.08984375" bestFit="1" customWidth="1"/>
    <col min="15689" max="15693" width="12.26953125" customWidth="1"/>
    <col min="15694" max="15694" width="13.6328125" bestFit="1" customWidth="1"/>
    <col min="15695" max="15696" width="14.08984375" bestFit="1" customWidth="1"/>
    <col min="15697" max="15701" width="12.26953125" customWidth="1"/>
    <col min="15702" max="15704" width="13.6328125" bestFit="1" customWidth="1"/>
    <col min="15705" max="15705" width="14.36328125" bestFit="1" customWidth="1"/>
    <col min="15706" max="15706" width="13.26953125" bestFit="1" customWidth="1"/>
    <col min="15707" max="15708" width="14.36328125" bestFit="1" customWidth="1"/>
    <col min="15709" max="15709" width="12.26953125" customWidth="1"/>
    <col min="15710" max="15710" width="12.453125" bestFit="1" customWidth="1"/>
    <col min="15711" max="15713" width="13.6328125" bestFit="1" customWidth="1"/>
    <col min="15714" max="15716" width="14.36328125" bestFit="1" customWidth="1"/>
    <col min="15717" max="15717" width="12.26953125" customWidth="1"/>
    <col min="15718" max="15718" width="10.26953125" customWidth="1"/>
    <col min="15719" max="15721" width="13.6328125" bestFit="1" customWidth="1"/>
    <col min="15722" max="15722" width="12.453125" bestFit="1" customWidth="1"/>
    <col min="15723" max="15724" width="13.6328125" bestFit="1" customWidth="1"/>
    <col min="15725" max="15725" width="12.26953125" customWidth="1"/>
    <col min="15726" max="15726" width="13.6328125" bestFit="1" customWidth="1"/>
    <col min="15727" max="15728" width="14.08984375" bestFit="1" customWidth="1"/>
    <col min="15729" max="15733" width="12.26953125" customWidth="1"/>
    <col min="15734" max="15734" width="13.6328125" bestFit="1" customWidth="1"/>
    <col min="15735" max="15736" width="14.08984375" bestFit="1" customWidth="1"/>
    <col min="15737" max="15737" width="12.26953125" customWidth="1"/>
    <col min="15738" max="15738" width="13.26953125" bestFit="1" customWidth="1"/>
    <col min="15739" max="15740" width="14.36328125" bestFit="1" customWidth="1"/>
    <col min="15741" max="15741" width="12.26953125" customWidth="1"/>
    <col min="15742" max="15742" width="13.6328125" bestFit="1" customWidth="1"/>
    <col min="15743" max="15744" width="14.08984375" bestFit="1" customWidth="1"/>
    <col min="15745" max="15748" width="14.36328125" bestFit="1" customWidth="1"/>
    <col min="15749" max="15749" width="12.26953125" customWidth="1"/>
    <col min="15750" max="15750" width="12.453125" bestFit="1" customWidth="1"/>
    <col min="15751" max="15752" width="13.6328125" bestFit="1" customWidth="1"/>
    <col min="15753" max="15753" width="14.36328125" bestFit="1" customWidth="1"/>
    <col min="15754" max="15756" width="13.6328125" bestFit="1" customWidth="1"/>
    <col min="15757" max="15757" width="12.26953125" customWidth="1"/>
    <col min="15758" max="15758" width="10.26953125" customWidth="1"/>
    <col min="15759" max="15761" width="13.6328125" bestFit="1" customWidth="1"/>
    <col min="15762" max="15764" width="14.36328125" bestFit="1" customWidth="1"/>
    <col min="15765" max="15765" width="12.26953125" customWidth="1"/>
    <col min="15766" max="15766" width="9.08984375" customWidth="1"/>
    <col min="15767" max="15769" width="13.6328125" bestFit="1" customWidth="1"/>
    <col min="15770" max="15772" width="14.36328125" bestFit="1" customWidth="1"/>
    <col min="15773" max="15788" width="12.26953125" customWidth="1"/>
    <col min="15789" max="15789" width="12.81640625" customWidth="1"/>
    <col min="15790" max="15790" width="12.26953125" customWidth="1"/>
    <col min="15791" max="15791" width="11.453125" customWidth="1"/>
    <col min="15792" max="15792" width="11.7265625" customWidth="1"/>
    <col min="15793" max="15800" width="12.26953125" customWidth="1"/>
    <col min="15801" max="15803" width="13.6328125" customWidth="1"/>
    <col min="15804" max="15805" width="12.26953125" customWidth="1"/>
    <col min="15806" max="15808" width="13.6328125" customWidth="1"/>
    <col min="15809" max="15810" width="12.26953125" customWidth="1"/>
    <col min="15811" max="15813" width="13.6328125" customWidth="1"/>
    <col min="15814" max="15815" width="12.26953125" customWidth="1"/>
    <col min="15816" max="15818" width="13.6328125" customWidth="1"/>
    <col min="15819" max="15819" width="14.36328125" bestFit="1" customWidth="1"/>
    <col min="15820" max="15820" width="12.26953125" customWidth="1"/>
    <col min="15821" max="15823" width="13.6328125" customWidth="1"/>
    <col min="15824" max="15824" width="14.36328125" bestFit="1" customWidth="1"/>
    <col min="15825" max="15825" width="12.26953125" customWidth="1"/>
    <col min="15826" max="15826" width="10.26953125" customWidth="1"/>
    <col min="15827" max="15828" width="13.6328125" customWidth="1"/>
    <col min="15829" max="15830" width="12.26953125" customWidth="1"/>
    <col min="15831" max="15833" width="13.6328125" customWidth="1"/>
    <col min="15834" max="15834" width="14.36328125" bestFit="1" customWidth="1"/>
    <col min="15835" max="15835" width="12.26953125" customWidth="1"/>
    <col min="15836" max="15838" width="13.6328125" customWidth="1"/>
    <col min="15839" max="15839" width="14.36328125" bestFit="1" customWidth="1"/>
    <col min="15840" max="15840" width="12.26953125" customWidth="1"/>
    <col min="15841" max="15841" width="11.26953125" customWidth="1"/>
    <col min="15842" max="15843" width="13.6328125" customWidth="1"/>
    <col min="15844" max="15844" width="14.36328125" bestFit="1" customWidth="1"/>
    <col min="15845" max="15845" width="12.26953125" customWidth="1"/>
    <col min="15846" max="15846" width="9.08984375" customWidth="1"/>
    <col min="15847" max="15848" width="13.6328125" customWidth="1"/>
    <col min="15849" max="15849" width="13.6328125" bestFit="1" customWidth="1"/>
    <col min="15850" max="15850" width="12.26953125" customWidth="1"/>
    <col min="15851" max="15851" width="6.7265625" customWidth="1"/>
    <col min="15852" max="15853" width="13.6328125" customWidth="1"/>
    <col min="15854" max="15854" width="13.6328125" bestFit="1" customWidth="1"/>
    <col min="15855" max="15855" width="12.26953125" customWidth="1"/>
    <col min="15856" max="15858" width="13.6328125" customWidth="1"/>
    <col min="15859" max="15860" width="12.26953125" customWidth="1"/>
    <col min="15861" max="15863" width="13.6328125" customWidth="1"/>
    <col min="15864" max="15865" width="12.26953125" customWidth="1"/>
    <col min="15866" max="15868" width="13.6328125" customWidth="1"/>
    <col min="15869" max="15869" width="14.36328125" bestFit="1" customWidth="1"/>
    <col min="15870" max="15870" width="12.26953125" customWidth="1"/>
    <col min="15871" max="15873" width="13.6328125" customWidth="1"/>
    <col min="15874" max="15874" width="13.6328125" bestFit="1" customWidth="1"/>
    <col min="15875" max="15875" width="12.26953125" customWidth="1"/>
    <col min="15876" max="15876" width="11.26953125" customWidth="1"/>
    <col min="15877" max="15878" width="13.6328125" customWidth="1"/>
    <col min="15879" max="15879" width="13.6328125" bestFit="1" customWidth="1"/>
    <col min="15880" max="15880" width="12.26953125" customWidth="1"/>
    <col min="15881" max="15881" width="9.08984375" customWidth="1"/>
    <col min="15882" max="15883" width="13.6328125" customWidth="1"/>
    <col min="15884" max="15884" width="14.36328125" bestFit="1" customWidth="1"/>
    <col min="15885" max="15885" width="12.26953125" customWidth="1"/>
    <col min="15886" max="15886" width="13.6328125" bestFit="1" customWidth="1"/>
    <col min="15887" max="15888" width="14.08984375" bestFit="1" customWidth="1"/>
    <col min="15889" max="15893" width="12.26953125" customWidth="1"/>
    <col min="15894" max="15894" width="13.6328125" bestFit="1" customWidth="1"/>
    <col min="15895" max="15896" width="14.08984375" bestFit="1" customWidth="1"/>
    <col min="15897" max="15901" width="12.26953125" customWidth="1"/>
    <col min="15902" max="15902" width="13.7265625" bestFit="1" customWidth="1"/>
    <col min="15903" max="15904" width="14.26953125" bestFit="1" customWidth="1"/>
    <col min="15905" max="15905" width="14.36328125" bestFit="1" customWidth="1"/>
    <col min="15906" max="15909" width="12.26953125" customWidth="1"/>
    <col min="15910" max="15912" width="13.6328125" bestFit="1" customWidth="1"/>
    <col min="15913" max="15914" width="14.36328125" bestFit="1" customWidth="1"/>
    <col min="15915" max="15916" width="13.26953125" bestFit="1" customWidth="1"/>
    <col min="15917" max="15917" width="12.26953125" customWidth="1"/>
    <col min="15918" max="15920" width="13.6328125" bestFit="1" customWidth="1"/>
    <col min="15921" max="15923" width="14.36328125" bestFit="1" customWidth="1"/>
    <col min="15924" max="15925" width="12.26953125" customWidth="1"/>
    <col min="15926" max="15926" width="10.26953125" customWidth="1"/>
    <col min="15927" max="15928" width="13.6328125" bestFit="1" customWidth="1"/>
    <col min="15929" max="15933" width="12.26953125" customWidth="1"/>
    <col min="15934" max="15934" width="13.6328125" bestFit="1" customWidth="1"/>
    <col min="15935" max="15935" width="14.08984375" bestFit="1" customWidth="1"/>
    <col min="15936" max="15936" width="13.6328125" bestFit="1" customWidth="1"/>
    <col min="15937" max="15941" width="12.26953125" customWidth="1"/>
    <col min="15942" max="15942" width="13.6328125" bestFit="1" customWidth="1"/>
    <col min="15943" max="15944" width="14.08984375" bestFit="1" customWidth="1"/>
    <col min="15945" max="15949" width="12.26953125" customWidth="1"/>
    <col min="15950" max="15950" width="13.6328125" bestFit="1" customWidth="1"/>
    <col min="15951" max="15952" width="14.08984375" bestFit="1" customWidth="1"/>
    <col min="15953" max="15957" width="12.26953125" customWidth="1"/>
    <col min="15958" max="15960" width="13.6328125" bestFit="1" customWidth="1"/>
    <col min="15961" max="15961" width="14.36328125" bestFit="1" customWidth="1"/>
    <col min="15962" max="15962" width="13.26953125" bestFit="1" customWidth="1"/>
    <col min="15963" max="15964" width="14.36328125" bestFit="1" customWidth="1"/>
    <col min="15965" max="15965" width="12.26953125" customWidth="1"/>
    <col min="15966" max="15966" width="12.453125" bestFit="1" customWidth="1"/>
    <col min="15967" max="15969" width="13.6328125" bestFit="1" customWidth="1"/>
    <col min="15970" max="15972" width="14.36328125" bestFit="1" customWidth="1"/>
    <col min="15973" max="15973" width="12.26953125" customWidth="1"/>
    <col min="15974" max="15974" width="10.26953125" customWidth="1"/>
    <col min="15975" max="15977" width="13.6328125" bestFit="1" customWidth="1"/>
    <col min="15978" max="15978" width="12.453125" bestFit="1" customWidth="1"/>
    <col min="15979" max="15980" width="13.6328125" bestFit="1" customWidth="1"/>
    <col min="15981" max="15981" width="12.26953125" customWidth="1"/>
    <col min="15982" max="15982" width="13.6328125" bestFit="1" customWidth="1"/>
    <col min="15983" max="15984" width="14.08984375" bestFit="1" customWidth="1"/>
    <col min="15985" max="15989" width="12.26953125" customWidth="1"/>
    <col min="15990" max="15990" width="13.6328125" bestFit="1" customWidth="1"/>
    <col min="15991" max="15992" width="14.08984375" bestFit="1" customWidth="1"/>
    <col min="15993" max="15993" width="12.26953125" customWidth="1"/>
    <col min="15994" max="15994" width="13.26953125" bestFit="1" customWidth="1"/>
    <col min="15995" max="15996" width="14.36328125" bestFit="1" customWidth="1"/>
    <col min="15997" max="15997" width="12.26953125" customWidth="1"/>
    <col min="15998" max="15998" width="13.6328125" bestFit="1" customWidth="1"/>
    <col min="15999" max="16000" width="14.08984375" bestFit="1" customWidth="1"/>
    <col min="16001" max="16004" width="14.36328125" bestFit="1" customWidth="1"/>
    <col min="16005" max="16005" width="12.26953125" customWidth="1"/>
    <col min="16006" max="16006" width="12.453125" bestFit="1" customWidth="1"/>
    <col min="16007" max="16008" width="13.6328125" bestFit="1" customWidth="1"/>
    <col min="16009" max="16009" width="14.36328125" bestFit="1" customWidth="1"/>
    <col min="16010" max="16012" width="13.6328125" bestFit="1" customWidth="1"/>
    <col min="16013" max="16013" width="12.26953125" customWidth="1"/>
    <col min="16014" max="16014" width="10.26953125" customWidth="1"/>
    <col min="16015" max="16017" width="13.6328125" bestFit="1" customWidth="1"/>
    <col min="16018" max="16020" width="14.36328125" bestFit="1" customWidth="1"/>
    <col min="16021" max="16021" width="12.26953125" customWidth="1"/>
    <col min="16022" max="16022" width="9.08984375" customWidth="1"/>
    <col min="16023" max="16025" width="13.6328125" bestFit="1" customWidth="1"/>
    <col min="16026" max="16028" width="14.36328125" bestFit="1" customWidth="1"/>
    <col min="16029" max="16044" width="12.26953125" customWidth="1"/>
    <col min="16045" max="16045" width="12.81640625" customWidth="1"/>
    <col min="16046" max="16046" width="12.26953125" customWidth="1"/>
    <col min="16047" max="16047" width="11.453125" customWidth="1"/>
    <col min="16048" max="16048" width="11.7265625" customWidth="1"/>
    <col min="16049" max="16056" width="12.26953125" customWidth="1"/>
    <col min="16057" max="16059" width="13.6328125" customWidth="1"/>
    <col min="16060" max="16061" width="12.26953125" customWidth="1"/>
    <col min="16062" max="16064" width="13.6328125" customWidth="1"/>
    <col min="16065" max="16066" width="12.26953125" customWidth="1"/>
    <col min="16067" max="16069" width="13.6328125" customWidth="1"/>
    <col min="16070" max="16071" width="12.26953125" customWidth="1"/>
    <col min="16072" max="16074" width="13.6328125" customWidth="1"/>
    <col min="16075" max="16075" width="14.36328125" bestFit="1" customWidth="1"/>
    <col min="16076" max="16076" width="12.26953125" customWidth="1"/>
    <col min="16077" max="16079" width="13.6328125" customWidth="1"/>
    <col min="16080" max="16080" width="14.36328125" bestFit="1" customWidth="1"/>
    <col min="16081" max="16081" width="12.26953125" customWidth="1"/>
    <col min="16082" max="16082" width="10.26953125" customWidth="1"/>
    <col min="16083" max="16084" width="13.6328125" customWidth="1"/>
    <col min="16085" max="16086" width="12.26953125" customWidth="1"/>
    <col min="16087" max="16089" width="13.6328125" customWidth="1"/>
    <col min="16090" max="16090" width="14.36328125" bestFit="1" customWidth="1"/>
    <col min="16091" max="16091" width="12.26953125" customWidth="1"/>
    <col min="16092" max="16094" width="13.6328125" customWidth="1"/>
    <col min="16095" max="16095" width="14.36328125" bestFit="1" customWidth="1"/>
    <col min="16096" max="16096" width="12.26953125" customWidth="1"/>
    <col min="16097" max="16097" width="11.26953125" customWidth="1"/>
    <col min="16098" max="16099" width="13.6328125" customWidth="1"/>
    <col min="16100" max="16100" width="14.36328125" bestFit="1" customWidth="1"/>
    <col min="16101" max="16101" width="12.26953125" customWidth="1"/>
    <col min="16102" max="16102" width="9.08984375" customWidth="1"/>
    <col min="16103" max="16104" width="13.6328125" customWidth="1"/>
    <col min="16105" max="16105" width="13.6328125" bestFit="1" customWidth="1"/>
    <col min="16106" max="16106" width="12.26953125" customWidth="1"/>
    <col min="16107" max="16107" width="6.7265625" customWidth="1"/>
    <col min="16108" max="16109" width="13.6328125" customWidth="1"/>
    <col min="16110" max="16110" width="13.6328125" bestFit="1" customWidth="1"/>
    <col min="16111" max="16111" width="12.26953125" customWidth="1"/>
    <col min="16112" max="16114" width="13.6328125" customWidth="1"/>
    <col min="16115" max="16116" width="12.26953125" customWidth="1"/>
    <col min="16117" max="16119" width="13.6328125" customWidth="1"/>
    <col min="16120" max="16121" width="12.26953125" customWidth="1"/>
    <col min="16122" max="16124" width="13.6328125" customWidth="1"/>
    <col min="16125" max="16125" width="14.36328125" bestFit="1" customWidth="1"/>
    <col min="16126" max="16126" width="12.26953125" customWidth="1"/>
    <col min="16127" max="16129" width="13.6328125" customWidth="1"/>
    <col min="16130" max="16130" width="13.6328125" bestFit="1" customWidth="1"/>
    <col min="16131" max="16131" width="12.26953125" customWidth="1"/>
    <col min="16132" max="16132" width="11.26953125" customWidth="1"/>
    <col min="16133" max="16134" width="13.6328125" customWidth="1"/>
    <col min="16135" max="16135" width="13.6328125" bestFit="1" customWidth="1"/>
    <col min="16136" max="16136" width="12.26953125" customWidth="1"/>
    <col min="16137" max="16137" width="9.08984375" customWidth="1"/>
    <col min="16138" max="16139" width="13.6328125" customWidth="1"/>
    <col min="16140" max="16140" width="14.36328125" bestFit="1" customWidth="1"/>
    <col min="16141" max="16141" width="12.26953125" customWidth="1"/>
    <col min="16142" max="16142" width="13.6328125" bestFit="1" customWidth="1"/>
    <col min="16143" max="16144" width="14.08984375" bestFit="1" customWidth="1"/>
    <col min="16145" max="16149" width="12.26953125" customWidth="1"/>
    <col min="16150" max="16150" width="13.6328125" bestFit="1" customWidth="1"/>
    <col min="16151" max="16152" width="14.08984375" bestFit="1" customWidth="1"/>
    <col min="16153" max="16157" width="12.26953125" customWidth="1"/>
    <col min="16158" max="16158" width="13.7265625" bestFit="1" customWidth="1"/>
    <col min="16159" max="16160" width="14.26953125" bestFit="1" customWidth="1"/>
    <col min="16161" max="16161" width="14.36328125" bestFit="1" customWidth="1"/>
    <col min="16162" max="16165" width="12.26953125" customWidth="1"/>
    <col min="16166" max="16168" width="13.6328125" bestFit="1" customWidth="1"/>
    <col min="16169" max="16170" width="14.36328125" bestFit="1" customWidth="1"/>
    <col min="16171" max="16172" width="13.26953125" bestFit="1" customWidth="1"/>
    <col min="16173" max="16173" width="12.26953125" customWidth="1"/>
    <col min="16174" max="16176" width="13.6328125" bestFit="1" customWidth="1"/>
    <col min="16177" max="16179" width="14.36328125" bestFit="1" customWidth="1"/>
    <col min="16180" max="16181" width="12.26953125" customWidth="1"/>
    <col min="16182" max="16182" width="10.26953125" customWidth="1"/>
    <col min="16183" max="16184" width="13.6328125" bestFit="1" customWidth="1"/>
    <col min="16185" max="16189" width="12.26953125" customWidth="1"/>
    <col min="16190" max="16190" width="13.6328125" bestFit="1" customWidth="1"/>
    <col min="16191" max="16191" width="14.08984375" bestFit="1" customWidth="1"/>
    <col min="16192" max="16192" width="13.6328125" bestFit="1" customWidth="1"/>
    <col min="16193" max="16197" width="12.26953125" customWidth="1"/>
    <col min="16198" max="16198" width="13.6328125" bestFit="1" customWidth="1"/>
    <col min="16199" max="16200" width="14.08984375" bestFit="1" customWidth="1"/>
    <col min="16201" max="16205" width="12.26953125" customWidth="1"/>
    <col min="16206" max="16206" width="13.6328125" bestFit="1" customWidth="1"/>
    <col min="16207" max="16208" width="14.08984375" bestFit="1" customWidth="1"/>
    <col min="16209" max="16213" width="12.26953125" customWidth="1"/>
    <col min="16214" max="16216" width="13.6328125" bestFit="1" customWidth="1"/>
    <col min="16217" max="16217" width="14.36328125" bestFit="1" customWidth="1"/>
    <col min="16218" max="16218" width="13.26953125" bestFit="1" customWidth="1"/>
    <col min="16219" max="16220" width="14.36328125" bestFit="1" customWidth="1"/>
    <col min="16221" max="16221" width="12.26953125" customWidth="1"/>
    <col min="16222" max="16222" width="12.453125" bestFit="1" customWidth="1"/>
    <col min="16223" max="16225" width="13.6328125" bestFit="1" customWidth="1"/>
    <col min="16226" max="16228" width="14.36328125" bestFit="1" customWidth="1"/>
    <col min="16229" max="16229" width="12.26953125" customWidth="1"/>
    <col min="16230" max="16230" width="10.26953125" customWidth="1"/>
    <col min="16231" max="16233" width="13.6328125" bestFit="1" customWidth="1"/>
    <col min="16234" max="16234" width="12.453125" bestFit="1" customWidth="1"/>
    <col min="16235" max="16236" width="13.6328125" bestFit="1" customWidth="1"/>
    <col min="16237" max="16237" width="12.26953125" customWidth="1"/>
    <col min="16238" max="16238" width="13.6328125" bestFit="1" customWidth="1"/>
    <col min="16239" max="16240" width="14.08984375" bestFit="1" customWidth="1"/>
    <col min="16241" max="16245" width="12.26953125" customWidth="1"/>
    <col min="16246" max="16246" width="13.6328125" bestFit="1" customWidth="1"/>
    <col min="16247" max="16248" width="14.08984375" bestFit="1" customWidth="1"/>
    <col min="16249" max="16249" width="12.26953125" customWidth="1"/>
    <col min="16250" max="16250" width="13.26953125" bestFit="1" customWidth="1"/>
    <col min="16251" max="16252" width="14.36328125" bestFit="1" customWidth="1"/>
    <col min="16253" max="16253" width="12.26953125" customWidth="1"/>
    <col min="16254" max="16254" width="13.6328125" bestFit="1" customWidth="1"/>
    <col min="16255" max="16256" width="14.08984375" bestFit="1" customWidth="1"/>
    <col min="16257" max="16260" width="14.36328125" bestFit="1" customWidth="1"/>
    <col min="16261" max="16261" width="12.26953125" customWidth="1"/>
    <col min="16262" max="16262" width="12.453125" bestFit="1" customWidth="1"/>
    <col min="16263" max="16264" width="13.6328125" bestFit="1" customWidth="1"/>
    <col min="16265" max="16265" width="14.36328125" bestFit="1" customWidth="1"/>
    <col min="16266" max="16268" width="13.6328125" bestFit="1" customWidth="1"/>
    <col min="16269" max="16269" width="12.26953125" customWidth="1"/>
    <col min="16270" max="16270" width="10.26953125" customWidth="1"/>
    <col min="16271" max="16273" width="13.6328125" bestFit="1" customWidth="1"/>
    <col min="16274" max="16276" width="14.36328125" bestFit="1" customWidth="1"/>
    <col min="16277" max="16277" width="12.26953125" customWidth="1"/>
    <col min="16278" max="16278" width="9.08984375" customWidth="1"/>
    <col min="16279" max="16281" width="13.6328125" bestFit="1" customWidth="1"/>
    <col min="16282" max="16284" width="14.36328125" bestFit="1" customWidth="1"/>
    <col min="16285" max="16384" width="12.26953125" customWidth="1"/>
  </cols>
  <sheetData>
    <row r="1" spans="1:156" s="29" customFormat="1" ht="18" x14ac:dyDescent="0.4">
      <c r="A1" s="3" t="s">
        <v>523</v>
      </c>
      <c r="B1" s="2"/>
      <c r="C1" s="2"/>
      <c r="D1" s="2"/>
      <c r="E1" s="2"/>
      <c r="F1" s="2"/>
      <c r="G1" s="2"/>
      <c r="M1" s="29" t="s">
        <v>173</v>
      </c>
      <c r="N1" s="35">
        <v>3.1761466677399999</v>
      </c>
      <c r="O1" s="35">
        <v>0</v>
      </c>
      <c r="P1" s="35">
        <v>0</v>
      </c>
      <c r="Q1" s="29">
        <f t="shared" ref="Q1:Q64" si="0">N1*COS(O1+P1*$C$32)</f>
        <v>3.1761466677399999</v>
      </c>
      <c r="R1" s="29">
        <f t="shared" ref="R1:R64" si="1">N1*COS(O1+P1*$C$53)</f>
        <v>3.1761466677399999</v>
      </c>
      <c r="S1" s="29">
        <f t="shared" ref="S1:S64" si="2">N1*COS(O1+P1*$C$74)</f>
        <v>3.1761466677399999</v>
      </c>
      <c r="T1" s="29">
        <f t="shared" ref="T1:T64" si="3">N1*COS(O1+P1*$C$95)</f>
        <v>3.1761466677399999</v>
      </c>
      <c r="U1" s="29" t="s">
        <v>174</v>
      </c>
      <c r="V1" s="35">
        <v>10213.529430528901</v>
      </c>
      <c r="W1" s="35">
        <v>0</v>
      </c>
      <c r="X1" s="35">
        <v>0</v>
      </c>
      <c r="Y1" s="29">
        <f t="shared" ref="Y1:Y64" si="4">V1*COS(W1+X1*$C$32)</f>
        <v>10213.529430528901</v>
      </c>
      <c r="Z1" s="29">
        <f t="shared" ref="Z1:Z64" si="5">V1*COS(W1+X1*$C$53)</f>
        <v>10213.529430528901</v>
      </c>
      <c r="AA1" s="29">
        <f t="shared" ref="AA1:AA64" si="6">V1*COS(W1+X1*$C$74)</f>
        <v>10213.529430528901</v>
      </c>
      <c r="AB1" s="29">
        <f t="shared" ref="AB1:AB64" si="7">V1*COS(W1+X1*$C$95)</f>
        <v>10213.529430528901</v>
      </c>
      <c r="AC1" s="29" t="s">
        <v>175</v>
      </c>
      <c r="AD1" s="35">
        <v>5.4127076000000005E-4</v>
      </c>
      <c r="AE1" s="35">
        <v>0</v>
      </c>
      <c r="AF1" s="35">
        <v>0</v>
      </c>
      <c r="AG1" s="29">
        <f t="shared" ref="AG1:AG32" si="8">AD1*COS(AE1+AF1*$C$32)</f>
        <v>5.4127076000000005E-4</v>
      </c>
      <c r="AH1" s="29">
        <f t="shared" ref="AH1:AH32" si="9">AD1*COS(AE1+AF1*$C$53)</f>
        <v>5.4127076000000005E-4</v>
      </c>
      <c r="AI1" s="29">
        <f t="shared" ref="AI1:AI32" si="10">AD1*COS(AE1+AF1*$C$74)</f>
        <v>5.4127076000000005E-4</v>
      </c>
      <c r="AJ1" s="29">
        <f t="shared" ref="AJ1:AJ32" si="11">AD1*COS(AE1+AF1*$C$95)</f>
        <v>5.4127076000000005E-4</v>
      </c>
      <c r="AK1" s="29" t="s">
        <v>176</v>
      </c>
      <c r="AL1" s="35">
        <v>1.35742E-6</v>
      </c>
      <c r="AM1" s="35">
        <v>4.8038902099299996</v>
      </c>
      <c r="AN1" s="35">
        <v>10213.285546211</v>
      </c>
      <c r="AO1" s="29">
        <f t="shared" ref="AO1:AO9" si="12">AL1*COS(AM1+AN1*$C$32)</f>
        <v>6.8597989812057779E-7</v>
      </c>
      <c r="AP1" s="29">
        <f t="shared" ref="AP1:AP9" si="13">AL1*COS(AM1+AN1*$C$53)</f>
        <v>6.8628406828753297E-7</v>
      </c>
      <c r="AQ1" s="29">
        <f t="shared" ref="AQ1:AQ9" si="14">AL1*COS(AM1+AN1*$C$74)</f>
        <v>6.8628405335533568E-7</v>
      </c>
      <c r="AR1" s="29">
        <f t="shared" ref="AR1:AR9" si="15">AL1*COS(AM1+AN1*$C$95)</f>
        <v>6.862840533560348E-7</v>
      </c>
      <c r="AS1" s="29" t="s">
        <v>177</v>
      </c>
      <c r="AT1" s="35">
        <v>1.1401600000000001E-6</v>
      </c>
      <c r="AU1" s="35">
        <v>3.1415926535900001</v>
      </c>
      <c r="AV1" s="35">
        <v>0</v>
      </c>
      <c r="AW1" s="29">
        <f>AT1*COS(AU1+AV1*$C$32)</f>
        <v>-1.1401600000000001E-6</v>
      </c>
      <c r="AX1" s="29">
        <f>AT1*COS(AU1+AV1*$C$53)</f>
        <v>-1.1401600000000001E-6</v>
      </c>
      <c r="AY1" s="29">
        <f>AT1*COS(AU1+AV1*$C$74)</f>
        <v>-1.1401600000000001E-6</v>
      </c>
      <c r="AZ1" s="29">
        <f>AT1*COS(AU1+AV1*$C$95)</f>
        <v>-1.1401600000000001E-6</v>
      </c>
      <c r="BA1" s="29" t="s">
        <v>178</v>
      </c>
      <c r="BB1" s="35">
        <v>8.7399999999999992E-9</v>
      </c>
      <c r="BC1" s="35">
        <v>3.1415926535900001</v>
      </c>
      <c r="BD1" s="35">
        <v>0</v>
      </c>
      <c r="BE1" s="29">
        <f>BB1*COS(BC1+BD1*$C$32)</f>
        <v>-8.7399999999999992E-9</v>
      </c>
      <c r="BF1" s="29">
        <f>BB1*COS(BC1+BD1*$C$53)</f>
        <v>-8.7399999999999992E-9</v>
      </c>
      <c r="BG1" s="29">
        <f>BB1*COS(BC1+BD1*$C$74)</f>
        <v>-8.7399999999999992E-9</v>
      </c>
      <c r="BH1" s="29">
        <f>BB1*COS(BC1+BD1*$C$95)</f>
        <v>-8.7399999999999992E-9</v>
      </c>
      <c r="BI1" s="29" t="s">
        <v>179</v>
      </c>
      <c r="BJ1" s="35">
        <v>5.923638472E-2</v>
      </c>
      <c r="BK1" s="35">
        <v>0.26702775813000001</v>
      </c>
      <c r="BL1" s="35">
        <v>10213.285546211</v>
      </c>
      <c r="BM1" s="29">
        <f t="shared" ref="BM1:BM64" si="16">BJ1*COS(BK1+BL1*$C$32)</f>
        <v>-5.5557854068721942E-2</v>
      </c>
      <c r="BN1" s="29">
        <f t="shared" ref="BN1:BN64" si="17">BJ1*COS(BK1+BL1*$C$53)</f>
        <v>-5.5552515571804281E-2</v>
      </c>
      <c r="BO1" s="29">
        <f t="shared" ref="BO1:BO64" si="18">BJ1*COS(BK1+BL1*$C$74)</f>
        <v>-5.5552515833991491E-2</v>
      </c>
      <c r="BP1" s="29">
        <f t="shared" ref="BP1:BP64" si="19">BJ1*COS(BK1+BL1*$C$95)</f>
        <v>-5.5552515833979223E-2</v>
      </c>
      <c r="BQ1" s="29" t="s">
        <v>180</v>
      </c>
      <c r="BR1" s="35">
        <v>5.1334760199999996E-3</v>
      </c>
      <c r="BS1" s="35">
        <v>1.8036431079699999</v>
      </c>
      <c r="BT1" s="35">
        <v>10213.285546211</v>
      </c>
      <c r="BU1" s="29">
        <f t="shared" ref="BU1:BU32" si="20">BR1*COS(BS1+BT1*$C$32)</f>
        <v>-1.9443194478079254E-3</v>
      </c>
      <c r="BV1" s="29">
        <f t="shared" ref="BV1:BV32" si="21">BR1*COS(BS1+BT1*$C$53)</f>
        <v>-1.9455532148584451E-3</v>
      </c>
      <c r="BW1" s="29">
        <f t="shared" ref="BW1:BW32" si="22">BR1*COS(BS1+BT1*$C$74)</f>
        <v>-1.9455531542894712E-3</v>
      </c>
      <c r="BX1" s="29">
        <f t="shared" ref="BX1:BX32" si="23">BR1*COS(BS1+BT1*$C$95)</f>
        <v>-1.9455531542923066E-3</v>
      </c>
      <c r="BY1" s="29" t="s">
        <v>181</v>
      </c>
      <c r="BZ1" s="35">
        <v>2.2377665E-4</v>
      </c>
      <c r="CA1" s="35">
        <v>3.38509143877</v>
      </c>
      <c r="CB1" s="35">
        <v>10213.285546211</v>
      </c>
      <c r="CC1" s="29">
        <f t="shared" ref="CC1:CC32" si="24">BZ1*COS(CA1+CB1*$C$32)</f>
        <v>2.079958511565475E-4</v>
      </c>
      <c r="CD1" s="29">
        <f t="shared" ref="CD1:CD32" si="25">BZ1*COS(CA1+CB1*$C$53)</f>
        <v>2.0797440727608944E-4</v>
      </c>
      <c r="CE1" s="29">
        <f t="shared" ref="CE1:CE32" si="26">BZ1*COS(CA1+CB1*$C$74)</f>
        <v>2.0797440832922803E-4</v>
      </c>
      <c r="CF1" s="29">
        <f t="shared" ref="CF1:CF32" si="27">BZ1*COS(CA1+CB1*$C$95)</f>
        <v>2.0797440832917875E-4</v>
      </c>
      <c r="CG1" s="29" t="s">
        <v>182</v>
      </c>
      <c r="CH1" s="35">
        <v>6.4667100000000001E-6</v>
      </c>
      <c r="CI1" s="35">
        <v>4.9916656527700001</v>
      </c>
      <c r="CJ1" s="35">
        <v>10213.285546211</v>
      </c>
      <c r="CK1" s="29">
        <f t="shared" ref="CK1:CK15" si="28">CH1*COS(CI1+CJ1*$C$32)</f>
        <v>2.1688666606503594E-6</v>
      </c>
      <c r="CL1" s="29">
        <f t="shared" ref="CL1:CL15" si="29">CH1*COS(CI1+CJ1*$C$53)</f>
        <v>2.1704487106581402E-6</v>
      </c>
      <c r="CM1" s="29">
        <f t="shared" ref="CM1:CM15" si="30">CH1*COS(CI1+CJ1*$C$74)</f>
        <v>2.1704486329904731E-6</v>
      </c>
      <c r="CN1" s="29">
        <f t="shared" ref="CN1:CN15" si="31">CH1*COS(CI1+CJ1*$C$95)</f>
        <v>2.170448632994109E-6</v>
      </c>
      <c r="CO1" s="29" t="s">
        <v>183</v>
      </c>
      <c r="CP1" s="35">
        <v>1.4102E-7</v>
      </c>
      <c r="CQ1" s="35">
        <v>0.31537190181000002</v>
      </c>
      <c r="CR1" s="35">
        <v>10213.285546211</v>
      </c>
      <c r="CS1" s="29">
        <f>CP1*COS(CQ1+CR1*$C$32)</f>
        <v>-1.3447233544897049E-7</v>
      </c>
      <c r="CT1" s="29">
        <f>CP1*COS(CQ1+CR1*$C$53)</f>
        <v>-1.3446130112310015E-7</v>
      </c>
      <c r="CU1" s="29">
        <f>CP1*COS(CQ1+CR1*$C$74)</f>
        <v>-1.3446130166505658E-7</v>
      </c>
      <c r="CV1" s="29">
        <f>CP1*COS(CQ1+CR1*$C$95)</f>
        <v>-1.344613016650312E-7</v>
      </c>
      <c r="CW1" s="29" t="s">
        <v>184</v>
      </c>
      <c r="CX1" s="35">
        <v>2.3899999999999998E-9</v>
      </c>
      <c r="CY1" s="35">
        <v>2.0520172756599999</v>
      </c>
      <c r="CZ1" s="35">
        <v>10213.285546211</v>
      </c>
      <c r="DA1" s="29">
        <f>CX1*COS(CY1+CZ1*$C$32)</f>
        <v>-3.3368405944227758E-10</v>
      </c>
      <c r="DB1" s="29">
        <f>CX1*COS(CY1+CZ1*$C$53)</f>
        <v>-3.3429864826254363E-10</v>
      </c>
      <c r="DC1" s="29">
        <f>CX1*COS(CY1+CZ1*$C$74)</f>
        <v>-3.3429861808965897E-10</v>
      </c>
      <c r="DD1" s="29">
        <f>CX1*COS(CY1+CZ1*$C$95)</f>
        <v>-3.3429861809107144E-10</v>
      </c>
      <c r="DE1" s="29" t="s">
        <v>185</v>
      </c>
      <c r="DF1" s="35">
        <v>0.72334820904999997</v>
      </c>
      <c r="DG1" s="35">
        <v>0</v>
      </c>
      <c r="DH1" s="35">
        <v>0</v>
      </c>
      <c r="DI1" s="29">
        <f t="shared" ref="DI1:DI64" si="32">DF1*COS(DG1+DH1*$C$32)</f>
        <v>0.72334820904999997</v>
      </c>
      <c r="DJ1" s="29">
        <f t="shared" ref="DJ1:DJ64" si="33">DF1*COS(DG1+DH1*$C$53)</f>
        <v>0.72334820904999997</v>
      </c>
      <c r="DK1" s="29">
        <f t="shared" ref="DK1:DK64" si="34">DF1*COS(DG1+DH1*$C$74)</f>
        <v>0.72334820904999997</v>
      </c>
      <c r="DL1" s="29">
        <f t="shared" ref="DL1:DL64" si="35">DF1*COS(DG1+DH1*$C$95)</f>
        <v>0.72334820904999997</v>
      </c>
      <c r="DM1" s="29" t="s">
        <v>186</v>
      </c>
      <c r="DN1" s="35">
        <v>3.4551039E-4</v>
      </c>
      <c r="DO1" s="35">
        <v>0.89198710597999997</v>
      </c>
      <c r="DP1" s="35">
        <v>10213.285546211</v>
      </c>
      <c r="DQ1" s="29">
        <f t="shared" ref="DQ1:DQ32" si="36">DN1*COS(DO1+DP1*$C$32)</f>
        <v>-3.3292902498209905E-4</v>
      </c>
      <c r="DR1" s="29">
        <f t="shared" ref="DR1:DR32" si="37">DN1*COS(DO1+DP1*$C$53)</f>
        <v>-3.3295300698635755E-4</v>
      </c>
      <c r="DS1" s="29">
        <f t="shared" ref="DS1:DS32" si="38">DN1*COS(DO1+DP1*$C$74)</f>
        <v>-3.3295300580950444E-4</v>
      </c>
      <c r="DT1" s="29">
        <f t="shared" ref="DT1:DT32" si="39">DN1*COS(DO1+DP1*$C$95)</f>
        <v>-3.3295300580955957E-4</v>
      </c>
      <c r="DU1" s="29" t="s">
        <v>187</v>
      </c>
      <c r="DV1" s="35">
        <v>1.406587E-5</v>
      </c>
      <c r="DW1" s="35">
        <v>5.0636639518999997</v>
      </c>
      <c r="DX1" s="35">
        <v>10213.285546211</v>
      </c>
      <c r="DY1" s="29">
        <f t="shared" ref="DY1:DY32" si="40">DV1*COS(DW1+DX1*$C$32)</f>
        <v>3.7520856105679459E-6</v>
      </c>
      <c r="DZ1" s="29">
        <f t="shared" ref="DZ1:DZ32" si="41">DV1*COS(DW1+DX1*$C$53)</f>
        <v>3.7556060078203438E-6</v>
      </c>
      <c r="EA1" s="29">
        <f t="shared" ref="EA1:EA32" si="42">DV1*COS(DW1+DX1*$C$74)</f>
        <v>3.7556058349915129E-6</v>
      </c>
      <c r="EB1" s="29">
        <f t="shared" ref="EB1:EB32" si="43">DV1*COS(DW1+DX1*$C$95)</f>
        <v>3.7556058349996029E-6</v>
      </c>
      <c r="EC1" s="29" t="s">
        <v>188</v>
      </c>
      <c r="ED1" s="35">
        <v>4.9582E-7</v>
      </c>
      <c r="EE1" s="35">
        <v>3.2226355452000002</v>
      </c>
      <c r="EF1" s="35">
        <v>10213.285546211</v>
      </c>
      <c r="EG1" s="29">
        <f t="shared" ref="EG1:EG7" si="44">ED1*COS(EE1+EF1*$C$32)</f>
        <v>4.2520475516764896E-7</v>
      </c>
      <c r="EH1" s="29">
        <f t="shared" ref="EH1:EH7" si="45">ED1*COS(EE1+EF1*$C$53)</f>
        <v>4.2513851091249621E-7</v>
      </c>
      <c r="EI1" s="29">
        <f t="shared" ref="EI1:EI7" si="46">ED1*COS(EE1+EF1*$C$74)</f>
        <v>4.2513851416548326E-7</v>
      </c>
      <c r="EJ1" s="29">
        <f t="shared" ref="EJ1:EJ7" si="47">ED1*COS(EE1+EF1*$C$95)</f>
        <v>4.25138514165331E-7</v>
      </c>
      <c r="EK1" s="29" t="s">
        <v>189</v>
      </c>
      <c r="EL1" s="35">
        <v>5.7299999999999999E-9</v>
      </c>
      <c r="EM1" s="35">
        <v>0.92229697820000001</v>
      </c>
      <c r="EN1" s="35">
        <v>10213.285546211</v>
      </c>
      <c r="EO1" s="29">
        <f>EL1*COS(EM1+EN1*$C$32)</f>
        <v>-5.4723792042360153E-9</v>
      </c>
      <c r="EP1" s="29">
        <f>EL1*COS(EM1+EN1*$C$53)</f>
        <v>-5.4728201987828908E-9</v>
      </c>
      <c r="EQ1" s="29">
        <f>EL1*COS(EM1+EN1*$C$74)</f>
        <v>-5.47282017714118E-9</v>
      </c>
      <c r="ER1" s="29">
        <f>EL1*COS(EM1+EN1*$C$95)</f>
        <v>-5.4728201771421932E-9</v>
      </c>
      <c r="ES1" s="29" t="s">
        <v>190</v>
      </c>
      <c r="ET1" s="35">
        <v>4.5E-10</v>
      </c>
      <c r="EU1" s="35">
        <v>0.30032866722000001</v>
      </c>
      <c r="EV1" s="35">
        <v>10213.285546211</v>
      </c>
      <c r="EW1" s="29">
        <f>ET1*COS(EU1+EV1*$C$32)</f>
        <v>-4.270189035935607E-10</v>
      </c>
      <c r="EX1" s="29">
        <f>ET1*COS(EU1+EV1*$C$53)</f>
        <v>-4.2698202037946684E-10</v>
      </c>
      <c r="EY1" s="29">
        <f>ET1*COS(EU1+EV1*$C$74)</f>
        <v>-4.269820221909671E-10</v>
      </c>
      <c r="EZ1" s="29">
        <f>ET1*COS(EU1+EV1*$C$95)</f>
        <v>-4.2698202219088232E-10</v>
      </c>
    </row>
    <row r="2" spans="1:156" s="29" customFormat="1" ht="13.5" x14ac:dyDescent="0.3">
      <c r="A2" s="37"/>
      <c r="B2" s="37"/>
      <c r="G2" s="2"/>
      <c r="N2" s="35">
        <v>1.353968419E-2</v>
      </c>
      <c r="O2" s="35">
        <v>5.5931331961900002</v>
      </c>
      <c r="P2" s="35">
        <v>10213.285546211</v>
      </c>
      <c r="Q2" s="29">
        <f t="shared" si="0"/>
        <v>-3.4735779229022505E-3</v>
      </c>
      <c r="R2" s="29">
        <f t="shared" si="1"/>
        <v>-3.4701792541254662E-3</v>
      </c>
      <c r="S2" s="29">
        <f t="shared" si="2"/>
        <v>-3.4701794209899607E-3</v>
      </c>
      <c r="T2" s="29">
        <f t="shared" si="3"/>
        <v>-3.4701794209821492E-3</v>
      </c>
      <c r="V2" s="35">
        <v>9.5707712000000003E-4</v>
      </c>
      <c r="W2" s="35">
        <v>2.46424448979</v>
      </c>
      <c r="X2" s="35">
        <v>10213.285546211</v>
      </c>
      <c r="Y2" s="29">
        <f t="shared" si="4"/>
        <v>2.5726774783507304E-4</v>
      </c>
      <c r="Z2" s="29">
        <f t="shared" si="5"/>
        <v>2.5702833581154157E-4</v>
      </c>
      <c r="AA2" s="29">
        <f t="shared" si="6"/>
        <v>2.5702834756597824E-4</v>
      </c>
      <c r="AB2" s="29">
        <f t="shared" si="7"/>
        <v>2.5702834756542801E-4</v>
      </c>
      <c r="AD2" s="35">
        <v>3.8914600000000002E-5</v>
      </c>
      <c r="AE2" s="35">
        <v>0.34514360046999998</v>
      </c>
      <c r="AF2" s="35">
        <v>10213.285546211</v>
      </c>
      <c r="AG2" s="29">
        <f t="shared" si="8"/>
        <v>-3.7440196338999462E-5</v>
      </c>
      <c r="AH2" s="29">
        <f t="shared" si="9"/>
        <v>-3.7437439606477442E-5</v>
      </c>
      <c r="AI2" s="29">
        <f t="shared" si="10"/>
        <v>-3.7437439741882103E-5</v>
      </c>
      <c r="AJ2" s="29">
        <f t="shared" si="11"/>
        <v>-3.7437439741875767E-5</v>
      </c>
      <c r="AL2" s="35">
        <v>7.7846E-7</v>
      </c>
      <c r="AM2" s="35">
        <v>3.6687637159099999</v>
      </c>
      <c r="AN2" s="35">
        <v>20426.571092422</v>
      </c>
      <c r="AO2" s="29">
        <f t="shared" si="12"/>
        <v>-5.8759568850945773E-7</v>
      </c>
      <c r="AP2" s="29">
        <f t="shared" si="13"/>
        <v>-5.8733039560244542E-7</v>
      </c>
      <c r="AQ2" s="29">
        <f t="shared" si="14"/>
        <v>-5.8733040863097671E-7</v>
      </c>
      <c r="AR2" s="29">
        <f t="shared" si="15"/>
        <v>-5.8733040863036685E-7</v>
      </c>
      <c r="AT2" s="35">
        <v>3.2089999999999998E-8</v>
      </c>
      <c r="AU2" s="35">
        <v>5.2051417016399997</v>
      </c>
      <c r="AV2" s="35">
        <v>20426.571092422</v>
      </c>
      <c r="AW2" s="29">
        <f>AT2*COS(AU2+AV2*$C$32)</f>
        <v>-2.1869982038165324E-8</v>
      </c>
      <c r="AX2" s="29">
        <f>AT2*COS(AU2+AV2*$C$53)</f>
        <v>-2.1882176313062706E-8</v>
      </c>
      <c r="AY2" s="29">
        <f>AT2*COS(AU2+AV2*$C$74)</f>
        <v>-2.1882175714525697E-8</v>
      </c>
      <c r="AZ2" s="29">
        <f>AT2*COS(AU2+AV2*$C$95)</f>
        <v>-2.1882175714553712E-8</v>
      </c>
      <c r="BB2" s="35">
        <v>1.1700000000000001E-9</v>
      </c>
      <c r="BC2" s="35">
        <v>0.54643012999999996</v>
      </c>
      <c r="BD2" s="35">
        <v>20426.571092422</v>
      </c>
      <c r="BE2" s="29">
        <f>BB2*COS(BC2+BD2*$C$32)</f>
        <v>8.9775270758495987E-10</v>
      </c>
      <c r="BF2" s="29">
        <f>BB2*COS(BC2+BD2*$C$53)</f>
        <v>8.9736288650764236E-10</v>
      </c>
      <c r="BG2" s="29">
        <f>BB2*COS(BC2+BD2*$C$74)</f>
        <v>8.9736290565197787E-10</v>
      </c>
      <c r="BH2" s="29">
        <f>BB2*COS(BC2+BD2*$C$95)</f>
        <v>8.9736290565108173E-10</v>
      </c>
      <c r="BJ2" s="35">
        <v>4.0107978000000001E-4</v>
      </c>
      <c r="BK2" s="35">
        <v>1.1473717810599999</v>
      </c>
      <c r="BL2" s="35">
        <v>20426.571092422</v>
      </c>
      <c r="BM2" s="29">
        <f t="shared" si="16"/>
        <v>3.9926293187193107E-4</v>
      </c>
      <c r="BN2" s="29">
        <f t="shared" si="17"/>
        <v>3.992430720241182E-4</v>
      </c>
      <c r="BO2" s="29">
        <f t="shared" si="18"/>
        <v>3.9924307300178769E-4</v>
      </c>
      <c r="BP2" s="29">
        <f t="shared" si="19"/>
        <v>3.9924307300174194E-4</v>
      </c>
      <c r="BR2" s="35">
        <v>4.3801000000000003E-5</v>
      </c>
      <c r="BS2" s="35">
        <v>3.3861571159100001</v>
      </c>
      <c r="BT2" s="35">
        <v>20426.571092422</v>
      </c>
      <c r="BU2" s="29">
        <f t="shared" si="20"/>
        <v>-2.3738484592602379E-5</v>
      </c>
      <c r="BV2" s="29">
        <f t="shared" si="21"/>
        <v>-2.3719362140012986E-5</v>
      </c>
      <c r="BW2" s="29">
        <f t="shared" si="22"/>
        <v>-2.3719363078993121E-5</v>
      </c>
      <c r="BX2" s="29">
        <f t="shared" si="23"/>
        <v>-2.3719363078949167E-5</v>
      </c>
      <c r="BZ2" s="35">
        <v>2.8173900000000001E-6</v>
      </c>
      <c r="CA2" s="35">
        <v>0</v>
      </c>
      <c r="CB2" s="35">
        <v>0</v>
      </c>
      <c r="CC2" s="29">
        <f t="shared" si="24"/>
        <v>2.8173900000000001E-6</v>
      </c>
      <c r="CD2" s="29">
        <f t="shared" si="25"/>
        <v>2.8173900000000001E-6</v>
      </c>
      <c r="CE2" s="29">
        <f t="shared" si="26"/>
        <v>2.8173900000000001E-6</v>
      </c>
      <c r="CF2" s="29">
        <f t="shared" si="27"/>
        <v>2.8173900000000001E-6</v>
      </c>
      <c r="CH2" s="35">
        <v>1.9952E-7</v>
      </c>
      <c r="CI2" s="35">
        <v>3.1415926535900001</v>
      </c>
      <c r="CJ2" s="35">
        <v>0</v>
      </c>
      <c r="CK2" s="29">
        <f t="shared" si="28"/>
        <v>-1.9952E-7</v>
      </c>
      <c r="CL2" s="29">
        <f t="shared" si="29"/>
        <v>-1.9952E-7</v>
      </c>
      <c r="CM2" s="29">
        <f t="shared" si="30"/>
        <v>-1.9952E-7</v>
      </c>
      <c r="CN2" s="29">
        <f t="shared" si="31"/>
        <v>-1.9952E-7</v>
      </c>
      <c r="CP2" s="35">
        <v>1.9000000000000001E-9</v>
      </c>
      <c r="CQ2" s="35">
        <v>2.3546640449199998</v>
      </c>
      <c r="CR2" s="35">
        <v>20426.571092422</v>
      </c>
      <c r="CS2" s="29">
        <f>CP2*COS(CQ2+CR2*$C$32)</f>
        <v>8.4132650293428906E-10</v>
      </c>
      <c r="CT2" s="29">
        <f>CP2*COS(CQ2+CR2*$C$53)</f>
        <v>8.42211221216446E-10</v>
      </c>
      <c r="CU2" s="29">
        <f>CP2*COS(CQ2+CR2*$C$74)</f>
        <v>8.4221117778648982E-10</v>
      </c>
      <c r="CV2" s="29">
        <f>CP2*COS(CQ2+CR2*$C$95)</f>
        <v>8.4221117778852282E-10</v>
      </c>
      <c r="CX2" s="35">
        <v>3.9E-10</v>
      </c>
      <c r="CY2" s="35">
        <v>0</v>
      </c>
      <c r="CZ2" s="35">
        <v>0</v>
      </c>
      <c r="DA2" s="29">
        <f>CX2*COS(CY2+CZ2*$C$32)</f>
        <v>3.9E-10</v>
      </c>
      <c r="DB2" s="29">
        <f>CX2*COS(CY2+CZ2*$C$53)</f>
        <v>3.9E-10</v>
      </c>
      <c r="DC2" s="29">
        <f>CX2*COS(CY2+CZ2*$C$74)</f>
        <v>3.9E-10</v>
      </c>
      <c r="DD2" s="29">
        <f>CX2*COS(CY2+CZ2*$C$95)</f>
        <v>3.9E-10</v>
      </c>
      <c r="DF2" s="35">
        <v>4.8982418500000003E-3</v>
      </c>
      <c r="DG2" s="35">
        <v>4.0215183226800004</v>
      </c>
      <c r="DH2" s="35">
        <v>10213.285546211</v>
      </c>
      <c r="DI2" s="29">
        <f t="shared" si="32"/>
        <v>4.7353321211830229E-3</v>
      </c>
      <c r="DJ2" s="29">
        <f t="shared" si="33"/>
        <v>4.7356573008165807E-3</v>
      </c>
      <c r="DK2" s="29">
        <f t="shared" si="34"/>
        <v>4.735657284859621E-3</v>
      </c>
      <c r="DL2" s="29">
        <f t="shared" si="35"/>
        <v>4.7356572848603678E-3</v>
      </c>
      <c r="DN2" s="35">
        <v>2.3420300000000002E-6</v>
      </c>
      <c r="DO2" s="35">
        <v>1.77224942714</v>
      </c>
      <c r="DP2" s="35">
        <v>20426.571092422</v>
      </c>
      <c r="DQ2" s="29">
        <f t="shared" si="36"/>
        <v>2.0211239213878266E-6</v>
      </c>
      <c r="DR2" s="29">
        <f t="shared" si="37"/>
        <v>2.0217382430843179E-6</v>
      </c>
      <c r="DS2" s="29">
        <f t="shared" si="38"/>
        <v>2.0217382129373811E-6</v>
      </c>
      <c r="DT2" s="29">
        <f t="shared" si="39"/>
        <v>2.0217382129387922E-6</v>
      </c>
      <c r="DV2" s="35">
        <v>1.5529000000000001E-7</v>
      </c>
      <c r="DW2" s="35">
        <v>5.4732168798099998</v>
      </c>
      <c r="DX2" s="35">
        <v>20426.571092422</v>
      </c>
      <c r="DY2" s="29">
        <f t="shared" si="40"/>
        <v>-7.1952380042255056E-8</v>
      </c>
      <c r="DZ2" s="29">
        <f t="shared" si="41"/>
        <v>-7.2023847040219266E-8</v>
      </c>
      <c r="EA2" s="29">
        <f t="shared" si="42"/>
        <v>-7.2023843532000572E-8</v>
      </c>
      <c r="EB2" s="29">
        <f t="shared" si="43"/>
        <v>-7.2023843532164804E-8</v>
      </c>
      <c r="ED2" s="35">
        <v>8.3099999999999996E-9</v>
      </c>
      <c r="EE2" s="35">
        <v>3.2121907710399999</v>
      </c>
      <c r="EF2" s="35">
        <v>20426.571092422</v>
      </c>
      <c r="EG2" s="29">
        <f t="shared" si="44"/>
        <v>-3.226908354517715E-9</v>
      </c>
      <c r="EH2" s="29">
        <f t="shared" si="45"/>
        <v>-3.2229304393483625E-9</v>
      </c>
      <c r="EI2" s="29">
        <f t="shared" si="46"/>
        <v>-3.2229306346667506E-9</v>
      </c>
      <c r="EJ2" s="29">
        <f t="shared" si="47"/>
        <v>-3.2229306346576078E-9</v>
      </c>
      <c r="EL2" s="35">
        <v>4.0000000000000001E-10</v>
      </c>
      <c r="EM2" s="35">
        <v>0.95468912156999997</v>
      </c>
      <c r="EN2" s="35">
        <v>20426.571092422</v>
      </c>
      <c r="EO2" s="29">
        <f>EL2*COS(EM2+EN2*$C$32)</f>
        <v>3.8353673146047651E-10</v>
      </c>
      <c r="EP2" s="29">
        <f>EL2*COS(EM2+EN2*$C$53)</f>
        <v>3.834776885559586E-10</v>
      </c>
      <c r="EQ2" s="29">
        <f>EL2*COS(EM2+EN2*$C$74)</f>
        <v>3.8347769145722868E-10</v>
      </c>
      <c r="ER2" s="29">
        <f>EL2*COS(EM2+EN2*$C$95)</f>
        <v>3.8347769145709287E-10</v>
      </c>
      <c r="ET2" s="35">
        <v>1.9999999999999999E-11</v>
      </c>
      <c r="EU2" s="35">
        <v>5.2962771848300001</v>
      </c>
      <c r="EV2" s="35">
        <v>20426.571092422</v>
      </c>
      <c r="EW2" s="29">
        <f>ET2*COS(EU2+EV2*$C$32)</f>
        <v>-1.2241825518379396E-11</v>
      </c>
      <c r="EX2" s="29">
        <f>ET2*COS(EU2+EV2*$C$53)</f>
        <v>-1.2250038513743705E-11</v>
      </c>
      <c r="EY2" s="29">
        <f>ET2*COS(EU2+EV2*$C$74)</f>
        <v>-1.2250038110605131E-11</v>
      </c>
      <c r="EZ2" s="29">
        <f>ET2*COS(EU2+EV2*$C$95)</f>
        <v>-1.2250038110624003E-11</v>
      </c>
    </row>
    <row r="3" spans="1:156" s="29" customFormat="1" ht="13.5" x14ac:dyDescent="0.3">
      <c r="G3" s="2"/>
      <c r="N3" s="35">
        <v>8.9891644999999997E-4</v>
      </c>
      <c r="O3" s="35">
        <v>5.3065004846799999</v>
      </c>
      <c r="P3" s="35">
        <v>20426.571092422</v>
      </c>
      <c r="Q3" s="29">
        <f t="shared" si="0"/>
        <v>-5.4292304180833236E-4</v>
      </c>
      <c r="R3" s="29">
        <f t="shared" si="1"/>
        <v>-5.4329508491393348E-4</v>
      </c>
      <c r="S3" s="29">
        <f t="shared" si="2"/>
        <v>-5.4329506665195312E-4</v>
      </c>
      <c r="T3" s="29">
        <f t="shared" si="3"/>
        <v>-5.4329506665280801E-4</v>
      </c>
      <c r="V3" s="35">
        <v>1.4444977000000001E-4</v>
      </c>
      <c r="W3" s="35">
        <v>0.51624564678999996</v>
      </c>
      <c r="X3" s="35">
        <v>20426.571092422</v>
      </c>
      <c r="Y3" s="29">
        <f t="shared" si="4"/>
        <v>1.0799163432841396E-4</v>
      </c>
      <c r="Z3" s="29">
        <f t="shared" si="5"/>
        <v>1.0794179137526082E-4</v>
      </c>
      <c r="AA3" s="29">
        <f t="shared" si="6"/>
        <v>1.0794179382303168E-4</v>
      </c>
      <c r="AB3" s="29">
        <f t="shared" si="7"/>
        <v>1.079417938229171E-4</v>
      </c>
      <c r="AD3" s="35">
        <v>1.33788E-5</v>
      </c>
      <c r="AE3" s="35">
        <v>2.0201128608199999</v>
      </c>
      <c r="AF3" s="35">
        <v>20426.571092422</v>
      </c>
      <c r="AG3" s="29">
        <f t="shared" si="8"/>
        <v>9.5344543992608135E-6</v>
      </c>
      <c r="AH3" s="29">
        <f t="shared" si="9"/>
        <v>9.539327880642548E-6</v>
      </c>
      <c r="AI3" s="29">
        <f t="shared" si="10"/>
        <v>9.5393276414405555E-6</v>
      </c>
      <c r="AJ3" s="29">
        <f t="shared" si="11"/>
        <v>9.5393276414517533E-6</v>
      </c>
      <c r="AL3" s="35">
        <v>2.6022999999999999E-7</v>
      </c>
      <c r="AM3" s="35">
        <v>0</v>
      </c>
      <c r="AN3" s="35">
        <v>0</v>
      </c>
      <c r="AO3" s="29">
        <f t="shared" si="12"/>
        <v>2.6022999999999999E-7</v>
      </c>
      <c r="AP3" s="29">
        <f t="shared" si="13"/>
        <v>2.6022999999999999E-7</v>
      </c>
      <c r="AQ3" s="29">
        <f t="shared" si="14"/>
        <v>2.6022999999999999E-7</v>
      </c>
      <c r="AR3" s="29">
        <f t="shared" si="15"/>
        <v>2.6022999999999999E-7</v>
      </c>
      <c r="AT3" s="35">
        <v>1.714E-8</v>
      </c>
      <c r="AU3" s="35">
        <v>2.5109959170599998</v>
      </c>
      <c r="AV3" s="35">
        <v>10213.285546211</v>
      </c>
      <c r="AW3" s="29">
        <f>AT3*COS(AU3+AV3*$C$32)</f>
        <v>5.373840150060343E-9</v>
      </c>
      <c r="AX3" s="29">
        <f>AT3*COS(AU3+AV3*$C$53)</f>
        <v>5.3696131709469256E-9</v>
      </c>
      <c r="AY3" s="29">
        <f>AT3*COS(AU3+AV3*$C$74)</f>
        <v>5.3696133784807296E-9</v>
      </c>
      <c r="AZ3" s="29">
        <f>AT3*COS(AU3+AV3*$C$95)</f>
        <v>5.3696133784710152E-9</v>
      </c>
      <c r="BB3" s="35">
        <v>1.1800000000000001E-9</v>
      </c>
      <c r="BC3" s="35">
        <v>1.9054854192199999</v>
      </c>
      <c r="BD3" s="35">
        <v>10213.285546211</v>
      </c>
      <c r="BE3" s="29">
        <f>BB3*COS(BC3+BD3*$C$32)</f>
        <v>-3.3358426111655931E-10</v>
      </c>
      <c r="BF3" s="29">
        <f>BB3*COS(BC3+BD3*$C$53)</f>
        <v>-3.3387819379213563E-10</v>
      </c>
      <c r="BG3" s="29">
        <f>BB3*COS(BC3+BD3*$C$74)</f>
        <v>-3.3387817936196798E-10</v>
      </c>
      <c r="BH3" s="29">
        <f>BB3*COS(BC3+BD3*$C$95)</f>
        <v>-3.3387817936264348E-10</v>
      </c>
      <c r="BJ3" s="35">
        <v>3.2814918E-4</v>
      </c>
      <c r="BK3" s="35">
        <v>3.1415926535900001</v>
      </c>
      <c r="BL3" s="35">
        <v>0</v>
      </c>
      <c r="BM3" s="29">
        <f t="shared" si="16"/>
        <v>-3.2814918E-4</v>
      </c>
      <c r="BN3" s="29">
        <f t="shared" si="17"/>
        <v>-3.2814918E-4</v>
      </c>
      <c r="BO3" s="29">
        <f t="shared" si="18"/>
        <v>-3.2814918E-4</v>
      </c>
      <c r="BP3" s="29">
        <f t="shared" si="19"/>
        <v>-3.2814918E-4</v>
      </c>
      <c r="BR3" s="35">
        <v>1.9658599999999998E-6</v>
      </c>
      <c r="BS3" s="35">
        <v>2.5300119748599998</v>
      </c>
      <c r="BT3" s="35">
        <v>30639.856638632999</v>
      </c>
      <c r="BU3" s="29">
        <f t="shared" si="20"/>
        <v>-1.5456013493474747E-6</v>
      </c>
      <c r="BV3" s="29">
        <f t="shared" si="21"/>
        <v>-1.546547319671868E-6</v>
      </c>
      <c r="BW3" s="29">
        <f t="shared" si="22"/>
        <v>-1.5465472732521856E-6</v>
      </c>
      <c r="BX3" s="29">
        <f t="shared" si="23"/>
        <v>-1.5465472732543242E-6</v>
      </c>
      <c r="BZ3" s="35">
        <v>1.7316399999999999E-6</v>
      </c>
      <c r="CA3" s="35">
        <v>5.2556376691500004</v>
      </c>
      <c r="CB3" s="35">
        <v>20426.571092422</v>
      </c>
      <c r="CC3" s="29">
        <f t="shared" si="24"/>
        <v>-1.1146813435007234E-6</v>
      </c>
      <c r="CD3" s="29">
        <f t="shared" si="25"/>
        <v>-1.1153694797197041E-6</v>
      </c>
      <c r="CE3" s="29">
        <f t="shared" si="26"/>
        <v>-1.1153694459428173E-6</v>
      </c>
      <c r="CF3" s="29">
        <f t="shared" si="27"/>
        <v>-1.1153694459443987E-6</v>
      </c>
      <c r="CH3" s="35">
        <v>5.54E-8</v>
      </c>
      <c r="CI3" s="35">
        <v>0.77376923950999998</v>
      </c>
      <c r="CJ3" s="35">
        <v>20426.571092422</v>
      </c>
      <c r="CK3" s="29">
        <f t="shared" si="28"/>
        <v>4.942241961919221E-8</v>
      </c>
      <c r="CL3" s="29">
        <f t="shared" si="29"/>
        <v>4.9409411583151563E-8</v>
      </c>
      <c r="CM3" s="29">
        <f t="shared" si="30"/>
        <v>4.9409412222112535E-8</v>
      </c>
      <c r="CN3" s="29">
        <f t="shared" si="31"/>
        <v>4.9409412222082624E-8</v>
      </c>
      <c r="CP3" s="35">
        <v>1.6399999999999999E-9</v>
      </c>
      <c r="CQ3" s="35">
        <v>0.74476215141000002</v>
      </c>
      <c r="CR3" s="35">
        <v>30639.856638632999</v>
      </c>
      <c r="CS3" s="29">
        <f>CP3*COS(CQ3+CR3*$C$32)</f>
        <v>-7.1581232453978437E-10</v>
      </c>
      <c r="CT3" s="29">
        <f>CP3*COS(CQ3+CR3*$C$53)</f>
        <v>-7.1466252261229081E-10</v>
      </c>
      <c r="CU3" s="29">
        <f>CP3*COS(CQ3+CR3*$C$74)</f>
        <v>-7.1466257907284366E-10</v>
      </c>
      <c r="CV3" s="29">
        <f>CP3*COS(CQ3+CR3*$C$95)</f>
        <v>-7.1466257907024259E-10</v>
      </c>
      <c r="CX3" s="35">
        <v>1.0999999999999999E-10</v>
      </c>
      <c r="CY3" s="35">
        <v>3.8250027525100001</v>
      </c>
      <c r="CZ3" s="35">
        <v>20426.571092422</v>
      </c>
      <c r="DA3" s="29">
        <f>CX3*COS(CY3+CZ3*$C$32)</f>
        <v>-9.3245911878036723E-11</v>
      </c>
      <c r="DB3" s="29">
        <f>CX3*COS(CY3+CZ3*$C$53)</f>
        <v>-9.3215590370062863E-11</v>
      </c>
      <c r="DC3" s="29">
        <f>CX3*COS(CY3+CZ3*$C$74)</f>
        <v>-9.3215591859324486E-11</v>
      </c>
      <c r="DD3" s="29">
        <f>CX3*COS(CY3+CZ3*$C$95)</f>
        <v>-9.3215591859254757E-11</v>
      </c>
      <c r="DF3" s="35">
        <v>1.658058E-5</v>
      </c>
      <c r="DG3" s="35">
        <v>4.9020672801199998</v>
      </c>
      <c r="DH3" s="35">
        <v>20426.571092422</v>
      </c>
      <c r="DI3" s="29">
        <f t="shared" si="32"/>
        <v>-1.4406346072099282E-5</v>
      </c>
      <c r="DJ3" s="29">
        <f t="shared" si="33"/>
        <v>-1.4410607387556E-5</v>
      </c>
      <c r="DK3" s="29">
        <f t="shared" si="34"/>
        <v>-1.4410607178440749E-5</v>
      </c>
      <c r="DL3" s="29">
        <f t="shared" si="35"/>
        <v>-1.441060717845054E-5</v>
      </c>
      <c r="DN3" s="35">
        <v>2.3399799999999999E-6</v>
      </c>
      <c r="DO3" s="35">
        <v>3.1415926535900001</v>
      </c>
      <c r="DP3" s="35">
        <v>0</v>
      </c>
      <c r="DQ3" s="29">
        <f t="shared" si="36"/>
        <v>-2.3399799999999999E-6</v>
      </c>
      <c r="DR3" s="29">
        <f t="shared" si="37"/>
        <v>-2.3399799999999999E-6</v>
      </c>
      <c r="DS3" s="29">
        <f t="shared" si="38"/>
        <v>-2.3399799999999999E-6</v>
      </c>
      <c r="DT3" s="29">
        <f t="shared" si="39"/>
        <v>-2.3399799999999999E-6</v>
      </c>
      <c r="DV3" s="35">
        <v>1.3059000000000001E-7</v>
      </c>
      <c r="DW3" s="35">
        <v>0</v>
      </c>
      <c r="DX3" s="35">
        <v>0</v>
      </c>
      <c r="DY3" s="29">
        <f t="shared" si="40"/>
        <v>1.3059000000000001E-7</v>
      </c>
      <c r="DZ3" s="29">
        <f t="shared" si="41"/>
        <v>1.3059000000000001E-7</v>
      </c>
      <c r="EA3" s="29">
        <f t="shared" si="42"/>
        <v>1.3059000000000001E-7</v>
      </c>
      <c r="EB3" s="29">
        <f t="shared" si="43"/>
        <v>1.3059000000000001E-7</v>
      </c>
      <c r="ED3" s="35">
        <v>1.1200000000000001E-9</v>
      </c>
      <c r="EE3" s="35">
        <v>3.1415926535900001</v>
      </c>
      <c r="EF3" s="35">
        <v>0</v>
      </c>
      <c r="EG3" s="29">
        <f t="shared" si="44"/>
        <v>-1.1200000000000001E-9</v>
      </c>
      <c r="EH3" s="29">
        <f t="shared" si="45"/>
        <v>-1.1200000000000001E-9</v>
      </c>
      <c r="EI3" s="29">
        <f t="shared" si="46"/>
        <v>-1.1200000000000001E-9</v>
      </c>
      <c r="EJ3" s="29">
        <f t="shared" si="47"/>
        <v>-1.1200000000000001E-9</v>
      </c>
      <c r="EL3" s="35">
        <v>6E-11</v>
      </c>
      <c r="EM3" s="35">
        <v>3.1415926535900001</v>
      </c>
      <c r="EN3" s="35">
        <v>0</v>
      </c>
      <c r="EO3" s="29">
        <f>EL3*COS(EM3+EN3*$C$32)</f>
        <v>-6E-11</v>
      </c>
      <c r="EP3" s="29">
        <f>EL3*COS(EM3+EN3*$C$53)</f>
        <v>-6E-11</v>
      </c>
      <c r="EQ3" s="29">
        <f>EL3*COS(EM3+EN3*$C$74)</f>
        <v>-6E-11</v>
      </c>
      <c r="ER3" s="29">
        <f>EL3*COS(EM3+EN3*$C$95)</f>
        <v>-6E-11</v>
      </c>
      <c r="ET3" s="35"/>
      <c r="EU3" s="35"/>
      <c r="EV3" s="35"/>
    </row>
    <row r="4" spans="1:156" s="29" customFormat="1" ht="13.5" x14ac:dyDescent="0.3">
      <c r="A4" s="2"/>
      <c r="B4" s="2"/>
      <c r="C4" s="2"/>
      <c r="D4" s="2"/>
      <c r="E4" s="2"/>
      <c r="F4" s="2"/>
      <c r="G4" s="2"/>
      <c r="N4" s="35">
        <v>5.4772009999999997E-5</v>
      </c>
      <c r="O4" s="35">
        <v>4.4163065253099996</v>
      </c>
      <c r="P4" s="35">
        <v>7860.4193924392002</v>
      </c>
      <c r="Q4" s="29">
        <f t="shared" si="0"/>
        <v>5.4254874774872506E-5</v>
      </c>
      <c r="R4" s="29">
        <f t="shared" si="1"/>
        <v>5.4256374476001135E-5</v>
      </c>
      <c r="S4" s="29">
        <f t="shared" si="2"/>
        <v>5.425637440242595E-5</v>
      </c>
      <c r="T4" s="29">
        <f t="shared" si="3"/>
        <v>5.4256374402429575E-5</v>
      </c>
      <c r="V4" s="35">
        <v>2.1337399999999998E-6</v>
      </c>
      <c r="W4" s="35">
        <v>1.7954792936799999</v>
      </c>
      <c r="X4" s="35">
        <v>30639.856638632999</v>
      </c>
      <c r="Y4" s="29">
        <f t="shared" si="4"/>
        <v>-2.1287495566600723E-6</v>
      </c>
      <c r="Z4" s="29">
        <f t="shared" si="5"/>
        <v>-2.1286352809204782E-6</v>
      </c>
      <c r="AA4" s="29">
        <f t="shared" si="6"/>
        <v>-2.128635286562599E-6</v>
      </c>
      <c r="AB4" s="29">
        <f t="shared" si="7"/>
        <v>-2.128635286562339E-6</v>
      </c>
      <c r="AD4" s="35">
        <v>2.3836E-7</v>
      </c>
      <c r="AE4" s="35">
        <v>2.0459211901200001</v>
      </c>
      <c r="AF4" s="35">
        <v>26.298319799800002</v>
      </c>
      <c r="AG4" s="29">
        <f t="shared" si="8"/>
        <v>-1.8704809700235716E-7</v>
      </c>
      <c r="AH4" s="29">
        <f t="shared" si="9"/>
        <v>-1.8704799820530759E-7</v>
      </c>
      <c r="AI4" s="29">
        <f t="shared" si="10"/>
        <v>-1.8704799821015807E-7</v>
      </c>
      <c r="AJ4" s="29">
        <f t="shared" si="11"/>
        <v>-1.8704799821015781E-7</v>
      </c>
      <c r="AL4" s="35">
        <v>1.214E-8</v>
      </c>
      <c r="AM4" s="35">
        <v>5.3197000691699996</v>
      </c>
      <c r="AN4" s="35">
        <v>30639.856638632999</v>
      </c>
      <c r="AO4" s="29">
        <f t="shared" si="12"/>
        <v>1.1545592821073434E-8</v>
      </c>
      <c r="AP4" s="29">
        <f t="shared" si="13"/>
        <v>1.1548512625819083E-8</v>
      </c>
      <c r="AQ4" s="29">
        <f t="shared" si="14"/>
        <v>1.1548512482642372E-8</v>
      </c>
      <c r="AR4" s="29">
        <f t="shared" si="15"/>
        <v>1.1548512482648968E-8</v>
      </c>
      <c r="AT4" s="35">
        <v>5.0000000000000003E-10</v>
      </c>
      <c r="AU4" s="35">
        <v>0.71356059860999999</v>
      </c>
      <c r="AV4" s="35">
        <v>30639.856638632999</v>
      </c>
      <c r="AW4" s="29">
        <f>AT4*COS(AU4+AV4*$C$32)</f>
        <v>-2.0409521568411053E-10</v>
      </c>
      <c r="AX4" s="29">
        <f>AT4*COS(AU4+AV4*$C$53)</f>
        <v>-2.0373953697683651E-10</v>
      </c>
      <c r="AY4" s="29">
        <f>AT4*COS(AU4+AV4*$C$74)</f>
        <v>-2.0373955444203555E-10</v>
      </c>
      <c r="AZ4" s="29">
        <f>AT4*COS(AU4+AV4*$C$95)</f>
        <v>-2.0373955444123093E-10</v>
      </c>
      <c r="BB4" s="35">
        <v>1.9999999999999999E-11</v>
      </c>
      <c r="BC4" s="35">
        <v>1.07734277826</v>
      </c>
      <c r="BD4" s="35">
        <v>40853.142184844</v>
      </c>
      <c r="BE4" s="29">
        <f>BB4*COS(BC4+BD4*$C$32)</f>
        <v>3.2447507394995543E-12</v>
      </c>
      <c r="BF4" s="29">
        <f>BB4*COS(BC4+BD4*$C$53)</f>
        <v>3.2242483623231663E-12</v>
      </c>
      <c r="BG4" s="29">
        <f>BB4*COS(BC4+BD4*$C$74)</f>
        <v>3.2242493689796185E-12</v>
      </c>
      <c r="BH4" s="29">
        <f>BB4*COS(BC4+BD4*$C$95)</f>
        <v>3.2242493689324947E-12</v>
      </c>
      <c r="BJ4" s="35">
        <v>1.011392E-5</v>
      </c>
      <c r="BK4" s="35">
        <v>1.08946123021</v>
      </c>
      <c r="BL4" s="35">
        <v>30639.856638632999</v>
      </c>
      <c r="BM4" s="29">
        <f t="shared" si="16"/>
        <v>-7.2296670272249867E-6</v>
      </c>
      <c r="BN4" s="29">
        <f t="shared" si="17"/>
        <v>-7.2241545149194858E-6</v>
      </c>
      <c r="BO4" s="29">
        <f t="shared" si="18"/>
        <v>-7.2241547856657315E-6</v>
      </c>
      <c r="BP4" s="29">
        <f t="shared" si="19"/>
        <v>-7.2241547856532589E-6</v>
      </c>
      <c r="BR4" s="35">
        <v>1.9916199999999998E-6</v>
      </c>
      <c r="BS4" s="35">
        <v>0</v>
      </c>
      <c r="BT4" s="35">
        <v>0</v>
      </c>
      <c r="BU4" s="29">
        <f t="shared" si="20"/>
        <v>1.9916199999999998E-6</v>
      </c>
      <c r="BV4" s="29">
        <f t="shared" si="21"/>
        <v>1.9916199999999998E-6</v>
      </c>
      <c r="BW4" s="29">
        <f t="shared" si="22"/>
        <v>1.9916199999999998E-6</v>
      </c>
      <c r="BX4" s="29">
        <f t="shared" si="23"/>
        <v>1.9916199999999998E-6</v>
      </c>
      <c r="BZ4" s="35">
        <v>2.6945000000000002E-7</v>
      </c>
      <c r="CA4" s="35">
        <v>3.8704089156800001</v>
      </c>
      <c r="CB4" s="35">
        <v>30639.856638632999</v>
      </c>
      <c r="CC4" s="29">
        <f t="shared" si="24"/>
        <v>1.1372655627027916E-7</v>
      </c>
      <c r="CD4" s="29">
        <f t="shared" si="25"/>
        <v>1.1353620939176356E-7</v>
      </c>
      <c r="CE4" s="29">
        <f t="shared" si="26"/>
        <v>1.1353621873859796E-7</v>
      </c>
      <c r="CF4" s="29">
        <f t="shared" si="27"/>
        <v>1.1353621873816736E-7</v>
      </c>
      <c r="CH4" s="35">
        <v>2.5259999999999999E-8</v>
      </c>
      <c r="CI4" s="35">
        <v>5.4449376302000001</v>
      </c>
      <c r="CJ4" s="35">
        <v>30639.856638632999</v>
      </c>
      <c r="CK4" s="29">
        <f t="shared" si="28"/>
        <v>2.2859844348430541E-8</v>
      </c>
      <c r="CL4" s="29">
        <f t="shared" si="29"/>
        <v>2.2868210242018523E-8</v>
      </c>
      <c r="CM4" s="29">
        <f t="shared" si="30"/>
        <v>2.2868209831632942E-8</v>
      </c>
      <c r="CN4" s="29">
        <f t="shared" si="31"/>
        <v>2.2868209831651848E-8</v>
      </c>
      <c r="CP4" s="35">
        <v>2.1400000000000001E-9</v>
      </c>
      <c r="CQ4" s="35">
        <v>3.1415926535900001</v>
      </c>
      <c r="CR4" s="35">
        <v>0</v>
      </c>
      <c r="CS4" s="29">
        <f>CP4*COS(CQ4+CR4*$C$32)</f>
        <v>-2.1400000000000001E-9</v>
      </c>
      <c r="CT4" s="29">
        <f>CP4*COS(CQ4+CR4*$C$53)</f>
        <v>-2.1400000000000001E-9</v>
      </c>
      <c r="CU4" s="29">
        <f>CP4*COS(CQ4+CR4*$C$74)</f>
        <v>-2.1400000000000001E-9</v>
      </c>
      <c r="CV4" s="29">
        <f>CP4*COS(CQ4+CR4*$C$95)</f>
        <v>-2.1400000000000001E-9</v>
      </c>
      <c r="CX4" s="35">
        <v>8.9999999999999999E-11</v>
      </c>
      <c r="CY4" s="35">
        <v>2.32953116868</v>
      </c>
      <c r="CZ4" s="35">
        <v>30639.856638632999</v>
      </c>
      <c r="DA4" s="29">
        <f>CX4*COS(CY4+CZ4*$C$32)</f>
        <v>-8.0417885228533194E-11</v>
      </c>
      <c r="DB4" s="29">
        <f>CX4*COS(CY4+CZ4*$C$53)</f>
        <v>-8.0449344017710971E-11</v>
      </c>
      <c r="DC4" s="29">
        <f>CX4*COS(CY4+CZ4*$C$74)</f>
        <v>-8.0449342474430008E-11</v>
      </c>
      <c r="DD4" s="29">
        <f>CX4*COS(CY4+CZ4*$C$95)</f>
        <v>-8.0449342474501094E-11</v>
      </c>
      <c r="DF4" s="35">
        <v>1.632093E-5</v>
      </c>
      <c r="DG4" s="35">
        <v>2.8454885189199999</v>
      </c>
      <c r="DH4" s="35">
        <v>7860.4193924392002</v>
      </c>
      <c r="DI4" s="29">
        <f t="shared" si="32"/>
        <v>2.2371085069583774E-6</v>
      </c>
      <c r="DJ4" s="29">
        <f t="shared" si="33"/>
        <v>2.2338771728472973E-6</v>
      </c>
      <c r="DK4" s="29">
        <f t="shared" si="34"/>
        <v>2.2338773314930561E-6</v>
      </c>
      <c r="DL4" s="29">
        <f t="shared" si="35"/>
        <v>2.2338773314852448E-6</v>
      </c>
      <c r="DN4" s="35">
        <v>2.3864000000000002E-7</v>
      </c>
      <c r="DO4" s="35">
        <v>1.1127450264800001</v>
      </c>
      <c r="DP4" s="35">
        <v>9437.7629348869996</v>
      </c>
      <c r="DQ4" s="29">
        <f t="shared" si="36"/>
        <v>-2.136362024992668E-7</v>
      </c>
      <c r="DR4" s="29">
        <f t="shared" si="37"/>
        <v>-2.1366171617705813E-7</v>
      </c>
      <c r="DS4" s="29">
        <f t="shared" si="38"/>
        <v>-2.1366171492475658E-7</v>
      </c>
      <c r="DT4" s="29">
        <f t="shared" si="39"/>
        <v>-2.1366171492481701E-7</v>
      </c>
      <c r="DV4" s="35">
        <v>1.0989999999999999E-8</v>
      </c>
      <c r="DW4" s="35">
        <v>2.7888398829200001</v>
      </c>
      <c r="DX4" s="35">
        <v>9437.7629348869996</v>
      </c>
      <c r="DY4" s="29">
        <f t="shared" si="40"/>
        <v>5.9042712917527867E-9</v>
      </c>
      <c r="DZ4" s="29">
        <f t="shared" si="41"/>
        <v>5.9020466892023223E-9</v>
      </c>
      <c r="EA4" s="29">
        <f t="shared" si="42"/>
        <v>5.9020467984283615E-9</v>
      </c>
      <c r="EB4" s="29">
        <f t="shared" si="43"/>
        <v>5.9020467984230915E-9</v>
      </c>
      <c r="ED4" s="35">
        <v>1.2999999999999999E-10</v>
      </c>
      <c r="EE4" s="35">
        <v>3.77448689585</v>
      </c>
      <c r="EF4" s="35">
        <v>30639.856638632999</v>
      </c>
      <c r="EG4" s="29">
        <f t="shared" si="44"/>
        <v>4.3329373096858268E-11</v>
      </c>
      <c r="EH4" s="29">
        <f t="shared" si="45"/>
        <v>4.3233868914085338E-11</v>
      </c>
      <c r="EI4" s="29">
        <f t="shared" si="46"/>
        <v>4.3233873603538843E-11</v>
      </c>
      <c r="EJ4" s="29">
        <f t="shared" si="47"/>
        <v>4.3233873603322806E-11</v>
      </c>
      <c r="EL4" s="35"/>
      <c r="EM4" s="35"/>
      <c r="EN4" s="35"/>
      <c r="ET4" s="35"/>
      <c r="EU4" s="35"/>
      <c r="EV4" s="35"/>
    </row>
    <row r="5" spans="1:156" s="29" customFormat="1" ht="13.5" x14ac:dyDescent="0.3">
      <c r="G5" s="2"/>
      <c r="H5" s="2"/>
      <c r="I5" s="2"/>
      <c r="J5" s="26"/>
      <c r="K5" s="26"/>
      <c r="L5" s="16"/>
      <c r="N5" s="35">
        <v>3.4557319999999997E-5</v>
      </c>
      <c r="O5" s="35">
        <v>2.6996447077800001</v>
      </c>
      <c r="P5" s="35">
        <v>11790.629088658799</v>
      </c>
      <c r="Q5" s="29">
        <f t="shared" si="0"/>
        <v>2.8963804007889614E-5</v>
      </c>
      <c r="R5" s="29">
        <f t="shared" si="1"/>
        <v>2.8958151484406155E-5</v>
      </c>
      <c r="S5" s="29">
        <f t="shared" si="2"/>
        <v>2.8958151761982555E-5</v>
      </c>
      <c r="T5" s="29">
        <f t="shared" si="3"/>
        <v>2.8958151761969155E-5</v>
      </c>
      <c r="V5" s="35">
        <v>1.51669E-6</v>
      </c>
      <c r="W5" s="35">
        <v>6.10635282369</v>
      </c>
      <c r="X5" s="35">
        <v>1577.3435424478</v>
      </c>
      <c r="Y5" s="29">
        <f t="shared" si="4"/>
        <v>1.4446374723684243E-6</v>
      </c>
      <c r="Z5" s="29">
        <f t="shared" si="5"/>
        <v>1.4446559979023468E-6</v>
      </c>
      <c r="AA5" s="29">
        <f t="shared" si="6"/>
        <v>1.444655996992886E-6</v>
      </c>
      <c r="AB5" s="29">
        <f t="shared" si="7"/>
        <v>1.4446559969929286E-6</v>
      </c>
      <c r="AD5" s="35">
        <v>1.9331E-7</v>
      </c>
      <c r="AE5" s="35">
        <v>3.5352737145800002</v>
      </c>
      <c r="AF5" s="35">
        <v>30639.856638632999</v>
      </c>
      <c r="AG5" s="29">
        <f t="shared" si="8"/>
        <v>1.9412550071612055E-8</v>
      </c>
      <c r="AH5" s="29">
        <f t="shared" si="9"/>
        <v>1.9262698609587253E-8</v>
      </c>
      <c r="AI5" s="29">
        <f t="shared" si="10"/>
        <v>1.9262705966881204E-8</v>
      </c>
      <c r="AJ5" s="29">
        <f t="shared" si="11"/>
        <v>1.9262705966542259E-8</v>
      </c>
      <c r="AL5" s="35">
        <v>2.5399999999999999E-9</v>
      </c>
      <c r="AM5" s="35">
        <v>4.1502167182200003</v>
      </c>
      <c r="AN5" s="35">
        <v>40853.142184844</v>
      </c>
      <c r="AO5" s="29">
        <f t="shared" si="12"/>
        <v>-2.3901316031871931E-10</v>
      </c>
      <c r="AP5" s="29">
        <f t="shared" si="13"/>
        <v>-2.3638620352990809E-10</v>
      </c>
      <c r="AQ5" s="29">
        <f t="shared" si="14"/>
        <v>-2.3638633250748955E-10</v>
      </c>
      <c r="AR5" s="29">
        <f t="shared" si="15"/>
        <v>-2.363863325014518E-10</v>
      </c>
      <c r="AT5" s="35">
        <v>2.3000000000000001E-10</v>
      </c>
      <c r="AU5" s="35">
        <v>5.68127607034</v>
      </c>
      <c r="AV5" s="35">
        <v>40853.142184844</v>
      </c>
      <c r="AW5" s="29">
        <f>AT5*COS(AU5+AV5*$C$32)</f>
        <v>-2.2965847919657905E-10</v>
      </c>
      <c r="AX5" s="29">
        <f>AT5*COS(AU5+AV5*$C$53)</f>
        <v>-2.2967137062348257E-10</v>
      </c>
      <c r="AY5" s="29">
        <f>AT5*COS(AU5+AV5*$C$74)</f>
        <v>-2.2967136999665715E-10</v>
      </c>
      <c r="AZ5" s="29">
        <f>AT5*COS(AU5+AV5*$C$95)</f>
        <v>-2.2967136999668649E-10</v>
      </c>
      <c r="BB5" s="35">
        <v>1.9999999999999999E-11</v>
      </c>
      <c r="BC5" s="35">
        <v>1.89460223529</v>
      </c>
      <c r="BD5" s="35">
        <v>30639.856638632999</v>
      </c>
      <c r="BE5" s="29">
        <f>BB5*COS(BC5+BD5*$C$32)</f>
        <v>-1.9990565852674132E-11</v>
      </c>
      <c r="BF5" s="29">
        <f>BB5*COS(BC5+BD5*$C$53)</f>
        <v>-1.9991038328280428E-11</v>
      </c>
      <c r="BG5" s="29">
        <f>BB5*COS(BC5+BD5*$C$74)</f>
        <v>-1.9991038305381936E-11</v>
      </c>
      <c r="BH5" s="29">
        <f>BB5*COS(BC5+BD5*$C$95)</f>
        <v>-1.9991038305382993E-11</v>
      </c>
      <c r="BJ5" s="35">
        <v>1.4945799999999999E-6</v>
      </c>
      <c r="BK5" s="35">
        <v>6.2539029606899996</v>
      </c>
      <c r="BL5" s="35">
        <v>18073.7049386502</v>
      </c>
      <c r="BM5" s="29">
        <f t="shared" si="16"/>
        <v>-3.2174178366192473E-7</v>
      </c>
      <c r="BN5" s="29">
        <f t="shared" si="17"/>
        <v>-3.224125086336766E-7</v>
      </c>
      <c r="BO5" s="29">
        <f t="shared" si="18"/>
        <v>-3.2241247570582982E-7</v>
      </c>
      <c r="BP5" s="29">
        <f t="shared" si="19"/>
        <v>-3.2241247570740599E-7</v>
      </c>
      <c r="BR5" s="35">
        <v>1.4030999999999999E-7</v>
      </c>
      <c r="BS5" s="35">
        <v>2.2708704468700001</v>
      </c>
      <c r="BT5" s="35">
        <v>9437.7629348869996</v>
      </c>
      <c r="BU5" s="29">
        <f t="shared" si="20"/>
        <v>6.8993873337811675E-9</v>
      </c>
      <c r="BV5" s="29">
        <f t="shared" si="21"/>
        <v>6.8657564391993789E-9</v>
      </c>
      <c r="BW5" s="29">
        <f t="shared" si="22"/>
        <v>6.8657580903304703E-9</v>
      </c>
      <c r="BX5" s="29">
        <f t="shared" si="23"/>
        <v>6.8657580902508087E-9</v>
      </c>
      <c r="BZ5" s="35">
        <v>1.174E-8</v>
      </c>
      <c r="CA5" s="35">
        <v>9.7686320719999997E-2</v>
      </c>
      <c r="CB5" s="35">
        <v>10186.9872264112</v>
      </c>
      <c r="CC5" s="29">
        <f t="shared" si="24"/>
        <v>-6.8218569424287891E-9</v>
      </c>
      <c r="CD5" s="29">
        <f t="shared" si="25"/>
        <v>-6.8193817950895397E-9</v>
      </c>
      <c r="CE5" s="29">
        <f t="shared" si="26"/>
        <v>-6.8193819166189633E-9</v>
      </c>
      <c r="CF5" s="29">
        <f t="shared" si="27"/>
        <v>-6.8193819166132599E-9</v>
      </c>
      <c r="CH5" s="35">
        <v>7.8999999999999996E-10</v>
      </c>
      <c r="CI5" s="35">
        <v>1.5144761360400001</v>
      </c>
      <c r="CJ5" s="35">
        <v>10186.9872264112</v>
      </c>
      <c r="CK5" s="29">
        <f t="shared" si="28"/>
        <v>-7.0574801086800611E-10</v>
      </c>
      <c r="CL5" s="29">
        <f t="shared" si="29"/>
        <v>-7.0583994082761205E-10</v>
      </c>
      <c r="CM5" s="29">
        <f t="shared" si="30"/>
        <v>-7.058399363154422E-10</v>
      </c>
      <c r="CN5" s="29">
        <f t="shared" si="31"/>
        <v>-7.0583993631565396E-10</v>
      </c>
      <c r="CP5" s="35">
        <v>3.9999999999999998E-11</v>
      </c>
      <c r="CQ5" s="35">
        <v>2.3419088300899999</v>
      </c>
      <c r="CR5" s="35">
        <v>40853.142184844</v>
      </c>
      <c r="CS5" s="29">
        <f>CP5*COS(CQ5+CR5*$C$32)</f>
        <v>3.9590161802755816E-11</v>
      </c>
      <c r="CT5" s="29">
        <f>CP5*COS(CQ5+CR5*$C$53)</f>
        <v>3.9584207567698513E-11</v>
      </c>
      <c r="CU5" s="29">
        <f>CP5*COS(CQ5+CR5*$C$74)</f>
        <v>3.9584207861072173E-11</v>
      </c>
      <c r="CV5" s="29">
        <f>CP5*COS(CQ5+CR5*$C$95)</f>
        <v>3.9584207861058434E-11</v>
      </c>
      <c r="CX5" s="35"/>
      <c r="CY5" s="35"/>
      <c r="CZ5" s="35"/>
      <c r="DF5" s="35">
        <v>1.378048E-5</v>
      </c>
      <c r="DG5" s="35">
        <v>1.128465906</v>
      </c>
      <c r="DH5" s="35">
        <v>11790.629088658799</v>
      </c>
      <c r="DI5" s="29">
        <f t="shared" si="32"/>
        <v>-7.5210928247781828E-6</v>
      </c>
      <c r="DJ5" s="29">
        <f t="shared" si="33"/>
        <v>-7.5245543712056169E-6</v>
      </c>
      <c r="DK5" s="29">
        <f t="shared" si="34"/>
        <v>-7.524554201276453E-6</v>
      </c>
      <c r="DL5" s="29">
        <f t="shared" si="35"/>
        <v>-7.5245542012846566E-6</v>
      </c>
      <c r="DN5" s="35">
        <v>1.0568E-7</v>
      </c>
      <c r="DO5" s="35">
        <v>4.5916821092099998</v>
      </c>
      <c r="DP5" s="35">
        <v>1577.3435424478</v>
      </c>
      <c r="DQ5" s="29">
        <f t="shared" si="36"/>
        <v>3.778169397945455E-8</v>
      </c>
      <c r="DR5" s="29">
        <f t="shared" si="37"/>
        <v>3.7777735476938267E-8</v>
      </c>
      <c r="DS5" s="29">
        <f t="shared" si="38"/>
        <v>3.7777735671283868E-8</v>
      </c>
      <c r="DT5" s="29">
        <f t="shared" si="39"/>
        <v>3.777773567127475E-8</v>
      </c>
      <c r="DV5" s="35">
        <v>4.8799999999999997E-9</v>
      </c>
      <c r="DW5" s="35">
        <v>6.2780691449599999</v>
      </c>
      <c r="DX5" s="35">
        <v>1577.3435424478</v>
      </c>
      <c r="DY5" s="29">
        <f t="shared" si="40"/>
        <v>4.3258473480489219E-9</v>
      </c>
      <c r="DZ5" s="29">
        <f t="shared" si="41"/>
        <v>4.3259379338347222E-9</v>
      </c>
      <c r="EA5" s="29">
        <f t="shared" si="42"/>
        <v>4.3259379293875511E-9</v>
      </c>
      <c r="EB5" s="29">
        <f t="shared" si="43"/>
        <v>4.3259379293877595E-9</v>
      </c>
      <c r="ED5" s="35">
        <v>8.9999999999999999E-11</v>
      </c>
      <c r="EE5" s="35">
        <v>4.1980204362900002</v>
      </c>
      <c r="EF5" s="35">
        <v>10239.5838660108</v>
      </c>
      <c r="EG5" s="29">
        <f t="shared" si="44"/>
        <v>5.8564597533337198E-11</v>
      </c>
      <c r="EH5" s="29">
        <f t="shared" si="45"/>
        <v>5.8582388718443819E-11</v>
      </c>
      <c r="EI5" s="29">
        <f t="shared" si="46"/>
        <v>5.8582387845075548E-11</v>
      </c>
      <c r="EJ5" s="29">
        <f t="shared" si="47"/>
        <v>5.8582387845118264E-11</v>
      </c>
      <c r="EL5" s="35"/>
      <c r="EM5" s="35"/>
      <c r="EN5" s="35"/>
      <c r="ET5" s="35"/>
      <c r="EU5" s="35"/>
      <c r="EV5" s="35"/>
    </row>
    <row r="6" spans="1:156" s="29" customFormat="1" ht="13.5" x14ac:dyDescent="0.3">
      <c r="A6" s="33" t="s">
        <v>26</v>
      </c>
      <c r="B6" s="32" t="s">
        <v>103</v>
      </c>
      <c r="C6" s="33" t="s">
        <v>26</v>
      </c>
      <c r="D6" s="33" t="s">
        <v>26</v>
      </c>
      <c r="E6" s="33" t="s">
        <v>26</v>
      </c>
      <c r="F6" s="33" t="s">
        <v>26</v>
      </c>
      <c r="G6" s="2"/>
      <c r="H6" s="112" t="s">
        <v>448</v>
      </c>
      <c r="I6" s="112"/>
      <c r="J6" s="73" t="s">
        <v>512</v>
      </c>
      <c r="N6" s="35">
        <v>2.3720609999999999E-5</v>
      </c>
      <c r="O6" s="35">
        <v>2.9937753956800002</v>
      </c>
      <c r="P6" s="35">
        <v>3930.2096962196001</v>
      </c>
      <c r="Q6" s="29">
        <f t="shared" si="0"/>
        <v>-1.5576919419347271E-5</v>
      </c>
      <c r="R6" s="29">
        <f t="shared" si="1"/>
        <v>-1.5578707116441585E-5</v>
      </c>
      <c r="S6" s="29">
        <f t="shared" si="2"/>
        <v>-1.557870702867774E-5</v>
      </c>
      <c r="T6" s="29">
        <f t="shared" si="3"/>
        <v>-1.5578707028682063E-5</v>
      </c>
      <c r="V6" s="35">
        <v>1.73904E-6</v>
      </c>
      <c r="W6" s="35">
        <v>2.6553587944300001</v>
      </c>
      <c r="X6" s="35">
        <v>26.298319799800002</v>
      </c>
      <c r="Y6" s="29">
        <f t="shared" si="4"/>
        <v>-1.73600388760563E-6</v>
      </c>
      <c r="Z6" s="29">
        <f t="shared" si="5"/>
        <v>-1.7360038189188152E-6</v>
      </c>
      <c r="AA6" s="29">
        <f t="shared" si="6"/>
        <v>-1.7360038189221873E-6</v>
      </c>
      <c r="AB6" s="29">
        <f t="shared" si="7"/>
        <v>-1.7360038189221871E-6</v>
      </c>
      <c r="AD6" s="35">
        <v>9.9839999999999999E-8</v>
      </c>
      <c r="AE6" s="35">
        <v>3.9713022110199998</v>
      </c>
      <c r="AF6" s="35">
        <v>775.52261132399997</v>
      </c>
      <c r="AG6" s="29">
        <f t="shared" si="8"/>
        <v>-6.5192602876690409E-8</v>
      </c>
      <c r="AH6" s="29">
        <f t="shared" si="9"/>
        <v>-6.5194094004283689E-8</v>
      </c>
      <c r="AI6" s="29">
        <f t="shared" si="10"/>
        <v>-6.5194093931076749E-8</v>
      </c>
      <c r="AJ6" s="29">
        <f t="shared" si="11"/>
        <v>-6.5194093931080243E-8</v>
      </c>
      <c r="AL6" s="35">
        <v>7.9999999999999995E-11</v>
      </c>
      <c r="AM6" s="35">
        <v>5.5552356326099996</v>
      </c>
      <c r="AN6" s="35">
        <v>51066.427731055002</v>
      </c>
      <c r="AO6" s="29">
        <f t="shared" si="12"/>
        <v>6.1555136367887752E-11</v>
      </c>
      <c r="AP6" s="29">
        <f t="shared" si="13"/>
        <v>6.1488734654333293E-11</v>
      </c>
      <c r="AQ6" s="29">
        <f t="shared" si="14"/>
        <v>6.1488737916898574E-11</v>
      </c>
      <c r="AR6" s="29">
        <f t="shared" si="15"/>
        <v>6.1488737916741487E-11</v>
      </c>
      <c r="AT6" s="35"/>
      <c r="AU6" s="35"/>
      <c r="AV6" s="35"/>
      <c r="BB6" s="35"/>
      <c r="BC6" s="35"/>
      <c r="BD6" s="35"/>
      <c r="BJ6" s="35">
        <v>1.3778800000000001E-6</v>
      </c>
      <c r="BK6" s="35">
        <v>0.86020146522999996</v>
      </c>
      <c r="BL6" s="35">
        <v>1577.3435424478</v>
      </c>
      <c r="BM6" s="29">
        <f t="shared" si="16"/>
        <v>3.0645645001098119E-7</v>
      </c>
      <c r="BN6" s="29">
        <f t="shared" si="17"/>
        <v>3.0651032946361791E-7</v>
      </c>
      <c r="BO6" s="29">
        <f t="shared" si="18"/>
        <v>3.0651032681839876E-7</v>
      </c>
      <c r="BP6" s="29">
        <f t="shared" si="19"/>
        <v>3.0651032681852285E-7</v>
      </c>
      <c r="BR6" s="35">
        <v>1.2958E-7</v>
      </c>
      <c r="BS6" s="35">
        <v>1.50735622957</v>
      </c>
      <c r="BT6" s="35">
        <v>18073.7049386502</v>
      </c>
      <c r="BU6" s="29">
        <f t="shared" si="20"/>
        <v>1.2551541402520057E-7</v>
      </c>
      <c r="BV6" s="29">
        <f t="shared" si="21"/>
        <v>1.2550060251549204E-7</v>
      </c>
      <c r="BW6" s="29">
        <f t="shared" si="22"/>
        <v>1.2550060324331982E-7</v>
      </c>
      <c r="BX6" s="29">
        <f t="shared" si="23"/>
        <v>1.2550060324328498E-7</v>
      </c>
      <c r="BZ6" s="35">
        <v>6.8500000000000001E-9</v>
      </c>
      <c r="CA6" s="35">
        <v>3.1913906781099999</v>
      </c>
      <c r="CB6" s="35">
        <v>11790.629088658799</v>
      </c>
      <c r="CC6" s="29">
        <f t="shared" si="24"/>
        <v>6.8251588074443518E-9</v>
      </c>
      <c r="CD6" s="29">
        <f t="shared" si="25"/>
        <v>6.8249837603457759E-9</v>
      </c>
      <c r="CE6" s="29">
        <f t="shared" si="26"/>
        <v>6.8249837689548294E-9</v>
      </c>
      <c r="CF6" s="29">
        <f t="shared" si="27"/>
        <v>6.8249837689544141E-9</v>
      </c>
      <c r="CH6" s="35">
        <v>5.6000000000000003E-10</v>
      </c>
      <c r="CI6" s="35">
        <v>0.63647808441999998</v>
      </c>
      <c r="CJ6" s="35">
        <v>40853.142184844</v>
      </c>
      <c r="CK6" s="29">
        <f t="shared" si="28"/>
        <v>-1.5363232819951296E-10</v>
      </c>
      <c r="CL6" s="29">
        <f t="shared" si="29"/>
        <v>-1.5419164995892818E-10</v>
      </c>
      <c r="CM6" s="29">
        <f t="shared" si="30"/>
        <v>-1.5419162250292398E-10</v>
      </c>
      <c r="CN6" s="29">
        <f t="shared" si="31"/>
        <v>-1.5419162250420927E-10</v>
      </c>
      <c r="CP6" s="35"/>
      <c r="CQ6" s="35"/>
      <c r="CR6" s="35"/>
      <c r="CX6" s="35"/>
      <c r="CY6" s="35"/>
      <c r="CZ6" s="35"/>
      <c r="DF6" s="35">
        <v>4.9839900000000002E-6</v>
      </c>
      <c r="DG6" s="35">
        <v>2.5868218771699998</v>
      </c>
      <c r="DH6" s="35">
        <v>9683.5945811164001</v>
      </c>
      <c r="DI6" s="29">
        <f t="shared" si="32"/>
        <v>-4.6741323897738124E-6</v>
      </c>
      <c r="DJ6" s="29">
        <f t="shared" si="33"/>
        <v>-4.6737062889976487E-6</v>
      </c>
      <c r="DK6" s="29">
        <f t="shared" si="34"/>
        <v>-4.6737063099241957E-6</v>
      </c>
      <c r="DL6" s="29">
        <f t="shared" si="35"/>
        <v>-4.6737063099231623E-6</v>
      </c>
      <c r="DN6" s="35">
        <v>9.1240000000000002E-8</v>
      </c>
      <c r="DO6" s="35">
        <v>4.53540907003</v>
      </c>
      <c r="DP6" s="35">
        <v>10404.7338123226</v>
      </c>
      <c r="DQ6" s="29">
        <f t="shared" si="36"/>
        <v>-6.7352570948180801E-8</v>
      </c>
      <c r="DR6" s="29">
        <f t="shared" si="37"/>
        <v>-6.7368852585458789E-8</v>
      </c>
      <c r="DS6" s="29">
        <f t="shared" si="38"/>
        <v>-6.7368851786220536E-8</v>
      </c>
      <c r="DT6" s="29">
        <f t="shared" si="39"/>
        <v>-6.736885178625901E-8</v>
      </c>
      <c r="DV6" s="35">
        <v>3.6100000000000001E-9</v>
      </c>
      <c r="DW6" s="35">
        <v>6.1191418825300001</v>
      </c>
      <c r="DX6" s="35">
        <v>10404.7338123226</v>
      </c>
      <c r="DY6" s="29">
        <f t="shared" si="40"/>
        <v>2.4695445478700086E-9</v>
      </c>
      <c r="DZ6" s="29">
        <f t="shared" si="41"/>
        <v>2.4688478196782661E-9</v>
      </c>
      <c r="EA6" s="29">
        <f t="shared" si="42"/>
        <v>2.468847853888679E-9</v>
      </c>
      <c r="EB6" s="29">
        <f t="shared" si="43"/>
        <v>2.4688478538870321E-9</v>
      </c>
      <c r="ED6" s="35">
        <v>6E-11</v>
      </c>
      <c r="EE6" s="35">
        <v>0.20714935358</v>
      </c>
      <c r="EF6" s="35">
        <v>10186.9872264112</v>
      </c>
      <c r="EG6" s="29">
        <f t="shared" si="44"/>
        <v>-3.999052451368037E-11</v>
      </c>
      <c r="EH6" s="29">
        <f t="shared" si="45"/>
        <v>-3.9978936815640771E-11</v>
      </c>
      <c r="EI6" s="29">
        <f t="shared" si="46"/>
        <v>-3.9978937384608554E-11</v>
      </c>
      <c r="EJ6" s="29">
        <f t="shared" si="47"/>
        <v>-3.9978937384581852E-11</v>
      </c>
      <c r="EL6" s="35"/>
      <c r="EM6" s="35"/>
      <c r="EN6" s="35"/>
      <c r="ET6" s="35"/>
      <c r="EU6" s="35"/>
      <c r="EV6" s="35"/>
    </row>
    <row r="7" spans="1:156" s="29" customFormat="1" ht="15.5" x14ac:dyDescent="0.35">
      <c r="G7" s="2"/>
      <c r="H7" s="116" t="s">
        <v>514</v>
      </c>
      <c r="I7" s="117">
        <v>8.34</v>
      </c>
      <c r="J7" s="73" t="s">
        <v>513</v>
      </c>
      <c r="N7" s="35">
        <v>1.317108E-5</v>
      </c>
      <c r="O7" s="35">
        <v>5.18668219093</v>
      </c>
      <c r="P7" s="35">
        <v>26.298319799800002</v>
      </c>
      <c r="Q7" s="29">
        <f t="shared" si="0"/>
        <v>1.0328940412857838E-5</v>
      </c>
      <c r="R7" s="29">
        <f t="shared" si="1"/>
        <v>1.0328934947874286E-5</v>
      </c>
      <c r="S7" s="29">
        <f t="shared" si="2"/>
        <v>1.0328934948142589E-5</v>
      </c>
      <c r="T7" s="29">
        <f t="shared" si="3"/>
        <v>1.0328934948142574E-5</v>
      </c>
      <c r="V7" s="35">
        <v>8.2233000000000003E-7</v>
      </c>
      <c r="W7" s="35">
        <v>5.7023413373</v>
      </c>
      <c r="X7" s="35">
        <v>191.44826611159999</v>
      </c>
      <c r="Y7" s="29">
        <f t="shared" si="4"/>
        <v>-6.7262666771519459E-7</v>
      </c>
      <c r="Z7" s="29">
        <f t="shared" si="5"/>
        <v>-6.726243647528937E-7</v>
      </c>
      <c r="AA7" s="29">
        <f t="shared" si="6"/>
        <v>-6.7262436486595937E-7</v>
      </c>
      <c r="AB7" s="29">
        <f t="shared" si="7"/>
        <v>-6.7262436486595344E-7</v>
      </c>
      <c r="AD7" s="35">
        <v>7.0459999999999997E-8</v>
      </c>
      <c r="AE7" s="35">
        <v>1.51962593409</v>
      </c>
      <c r="AF7" s="35">
        <v>1577.3435424478</v>
      </c>
      <c r="AG7" s="29">
        <f t="shared" si="8"/>
        <v>-2.9701341603340326E-8</v>
      </c>
      <c r="AH7" s="29">
        <f t="shared" si="9"/>
        <v>-2.9698778924402087E-8</v>
      </c>
      <c r="AI7" s="29">
        <f t="shared" si="10"/>
        <v>-2.9698779050218908E-8</v>
      </c>
      <c r="AJ7" s="29">
        <f t="shared" si="11"/>
        <v>-2.9698779050213006E-8</v>
      </c>
      <c r="AL7" s="35">
        <v>7.9999999999999995E-11</v>
      </c>
      <c r="AM7" s="35">
        <v>1.4050122914800001</v>
      </c>
      <c r="AN7" s="35">
        <v>1577.3435424478</v>
      </c>
      <c r="AO7" s="29">
        <f t="shared" si="12"/>
        <v>-2.5205077582957664E-11</v>
      </c>
      <c r="AP7" s="29">
        <f t="shared" si="13"/>
        <v>-2.5202032342827975E-11</v>
      </c>
      <c r="AQ7" s="29">
        <f t="shared" si="14"/>
        <v>-2.5202032492336134E-11</v>
      </c>
      <c r="AR7" s="29">
        <f t="shared" si="15"/>
        <v>-2.5202032492329122E-11</v>
      </c>
      <c r="AT7" s="35"/>
      <c r="AU7" s="35"/>
      <c r="AV7" s="35"/>
      <c r="BB7" s="35"/>
      <c r="BC7" s="35"/>
      <c r="BD7" s="35"/>
      <c r="BJ7" s="35">
        <v>1.29973E-6</v>
      </c>
      <c r="BK7" s="35">
        <v>3.6715248365100002</v>
      </c>
      <c r="BL7" s="35">
        <v>9437.7629348869996</v>
      </c>
      <c r="BM7" s="29">
        <f t="shared" si="16"/>
        <v>1.290234828066817E-6</v>
      </c>
      <c r="BN7" s="29">
        <f t="shared" si="17"/>
        <v>1.2901971577047768E-6</v>
      </c>
      <c r="BO7" s="29">
        <f t="shared" si="18"/>
        <v>1.2901971595560413E-6</v>
      </c>
      <c r="BP7" s="29">
        <f t="shared" si="19"/>
        <v>1.2901971595559519E-6</v>
      </c>
      <c r="BR7" s="35">
        <v>1.1941000000000001E-7</v>
      </c>
      <c r="BS7" s="35">
        <v>5.6046245042600003</v>
      </c>
      <c r="BT7" s="35">
        <v>1577.3435424478</v>
      </c>
      <c r="BU7" s="29">
        <f t="shared" si="20"/>
        <v>1.1721001385965523E-7</v>
      </c>
      <c r="BV7" s="29">
        <f t="shared" si="21"/>
        <v>1.1720909867107163E-7</v>
      </c>
      <c r="BW7" s="29">
        <f t="shared" si="22"/>
        <v>1.1720909871600778E-7</v>
      </c>
      <c r="BX7" s="29">
        <f t="shared" si="23"/>
        <v>1.1720909871600567E-7</v>
      </c>
      <c r="BZ7" s="35">
        <v>7.8800000000000001E-9</v>
      </c>
      <c r="CA7" s="35">
        <v>4.3651596529500001</v>
      </c>
      <c r="CB7" s="35">
        <v>10239.5838660108</v>
      </c>
      <c r="CC7" s="29">
        <f t="shared" si="24"/>
        <v>4.0607829744961443E-9</v>
      </c>
      <c r="CD7" s="29">
        <f t="shared" si="25"/>
        <v>4.0625411236957937E-9</v>
      </c>
      <c r="CE7" s="29">
        <f t="shared" si="26"/>
        <v>4.0625410373854756E-9</v>
      </c>
      <c r="CF7" s="29">
        <f t="shared" si="27"/>
        <v>4.0625410373896976E-9</v>
      </c>
      <c r="CH7" s="35">
        <v>5.7999999999999996E-10</v>
      </c>
      <c r="CI7" s="35">
        <v>5.7073117655000001</v>
      </c>
      <c r="CJ7" s="35">
        <v>10239.5838660108</v>
      </c>
      <c r="CK7" s="29">
        <f t="shared" si="28"/>
        <v>-4.1637433662609399E-10</v>
      </c>
      <c r="CL7" s="29">
        <f t="shared" si="29"/>
        <v>-4.1626919336811E-10</v>
      </c>
      <c r="CM7" s="29">
        <f t="shared" si="30"/>
        <v>-4.1626919853085543E-10</v>
      </c>
      <c r="CN7" s="29">
        <f t="shared" si="31"/>
        <v>-4.1626919853060288E-10</v>
      </c>
      <c r="CP7" s="35"/>
      <c r="CQ7" s="35"/>
      <c r="CR7" s="35"/>
      <c r="CX7" s="35"/>
      <c r="CY7" s="35"/>
      <c r="CZ7" s="35"/>
      <c r="DF7" s="35">
        <v>3.73958E-6</v>
      </c>
      <c r="DG7" s="35">
        <v>1.4231483706300001</v>
      </c>
      <c r="DH7" s="35">
        <v>3930.2096962196001</v>
      </c>
      <c r="DI7" s="29">
        <f t="shared" si="32"/>
        <v>-2.8206827529155381E-6</v>
      </c>
      <c r="DJ7" s="29">
        <f t="shared" si="33"/>
        <v>-2.8204373732350831E-6</v>
      </c>
      <c r="DK7" s="29">
        <f t="shared" si="34"/>
        <v>-2.8204373852827825E-6</v>
      </c>
      <c r="DL7" s="29">
        <f t="shared" si="35"/>
        <v>-2.8204373852821896E-6</v>
      </c>
      <c r="DN7" s="35">
        <v>6.5989999999999997E-8</v>
      </c>
      <c r="DO7" s="35">
        <v>5.9770399983800004</v>
      </c>
      <c r="DP7" s="35">
        <v>5507.5532386674004</v>
      </c>
      <c r="DQ7" s="29">
        <f t="shared" si="36"/>
        <v>2.4992927084707057E-8</v>
      </c>
      <c r="DR7" s="29">
        <f t="shared" si="37"/>
        <v>2.5001479848689301E-8</v>
      </c>
      <c r="DS7" s="29">
        <f t="shared" si="38"/>
        <v>2.5001479428801066E-8</v>
      </c>
      <c r="DT7" s="29">
        <f t="shared" si="39"/>
        <v>2.5001479428820164E-8</v>
      </c>
      <c r="DV7" s="35">
        <v>3.1E-9</v>
      </c>
      <c r="DW7" s="35">
        <v>1.38984998403</v>
      </c>
      <c r="DX7" s="35">
        <v>5507.5532386674004</v>
      </c>
      <c r="DY7" s="29">
        <f t="shared" si="40"/>
        <v>-2.9932163596308616E-9</v>
      </c>
      <c r="DZ7" s="29">
        <f t="shared" si="41"/>
        <v>-2.9931033667594367E-9</v>
      </c>
      <c r="EA7" s="29">
        <f t="shared" si="42"/>
        <v>-2.9931033723083048E-9</v>
      </c>
      <c r="EB7" s="29">
        <f t="shared" si="43"/>
        <v>-2.993103372308041E-9</v>
      </c>
      <c r="ED7" s="35">
        <v>5.0000000000000002E-11</v>
      </c>
      <c r="EE7" s="35">
        <v>0.68781956121999999</v>
      </c>
      <c r="EF7" s="35">
        <v>8635.9420037632008</v>
      </c>
      <c r="EG7" s="29">
        <f t="shared" si="44"/>
        <v>-4.5658863484220832E-11</v>
      </c>
      <c r="EH7" s="29">
        <f t="shared" si="45"/>
        <v>-4.5654387539425045E-11</v>
      </c>
      <c r="EI7" s="29">
        <f t="shared" si="46"/>
        <v>-4.56543877592276E-11</v>
      </c>
      <c r="EJ7" s="29">
        <f t="shared" si="47"/>
        <v>-4.565438775921717E-11</v>
      </c>
      <c r="EL7" s="35"/>
      <c r="EM7" s="35"/>
      <c r="EN7" s="35"/>
      <c r="ET7" s="35"/>
      <c r="EU7" s="35"/>
      <c r="EV7" s="35"/>
    </row>
    <row r="8" spans="1:156" s="29" customFormat="1" ht="13.5" x14ac:dyDescent="0.3">
      <c r="A8" s="37" t="s">
        <v>123</v>
      </c>
      <c r="B8" s="37" t="s">
        <v>192</v>
      </c>
      <c r="D8" s="29" t="s">
        <v>193</v>
      </c>
      <c r="E8" s="29" t="s">
        <v>194</v>
      </c>
      <c r="F8" s="29" t="s">
        <v>195</v>
      </c>
      <c r="G8" s="2"/>
      <c r="N8" s="35">
        <v>1.6640690000000001E-5</v>
      </c>
      <c r="O8" s="35">
        <v>4.2501893503000003</v>
      </c>
      <c r="P8" s="35">
        <v>1577.3435424478</v>
      </c>
      <c r="Q8" s="29">
        <f t="shared" si="0"/>
        <v>4.0113380201610323E-7</v>
      </c>
      <c r="R8" s="29">
        <f t="shared" si="1"/>
        <v>4.0046657216493478E-7</v>
      </c>
      <c r="S8" s="29">
        <f t="shared" si="2"/>
        <v>4.0046660492284171E-7</v>
      </c>
      <c r="T8" s="29">
        <f t="shared" si="3"/>
        <v>4.0046660492130509E-7</v>
      </c>
      <c r="V8" s="35">
        <v>6.9734000000000002E-7</v>
      </c>
      <c r="W8" s="35">
        <v>2.6813603497899998</v>
      </c>
      <c r="X8" s="35">
        <v>9437.7629348869996</v>
      </c>
      <c r="Y8" s="29">
        <f t="shared" si="4"/>
        <v>3.0938417683969483E-7</v>
      </c>
      <c r="Z8" s="29">
        <f t="shared" si="5"/>
        <v>3.0923419278306998E-7</v>
      </c>
      <c r="AA8" s="29">
        <f t="shared" si="6"/>
        <v>3.0923420014703064E-7</v>
      </c>
      <c r="AB8" s="29">
        <f t="shared" si="7"/>
        <v>3.0923420014667531E-7</v>
      </c>
      <c r="AD8" s="35">
        <v>6.0139999999999995E-8</v>
      </c>
      <c r="AE8" s="35">
        <v>0.99926757892999996</v>
      </c>
      <c r="AF8" s="35">
        <v>191.44826611159999</v>
      </c>
      <c r="AG8" s="29">
        <f t="shared" si="8"/>
        <v>-3.4137982156120076E-8</v>
      </c>
      <c r="AH8" s="29">
        <f t="shared" si="9"/>
        <v>-3.4138223181749791E-8</v>
      </c>
      <c r="AI8" s="29">
        <f t="shared" si="10"/>
        <v>-3.4138223169916556E-8</v>
      </c>
      <c r="AJ8" s="29">
        <f t="shared" si="11"/>
        <v>-3.4138223169917131E-8</v>
      </c>
      <c r="AL8" s="35">
        <v>6E-11</v>
      </c>
      <c r="AM8" s="35">
        <v>1.27791479726</v>
      </c>
      <c r="AN8" s="35">
        <v>10404.7338123226</v>
      </c>
      <c r="AO8" s="29">
        <f t="shared" si="12"/>
        <v>4.867499971975492E-11</v>
      </c>
      <c r="AP8" s="29">
        <f t="shared" si="13"/>
        <v>4.8684279528781903E-11</v>
      </c>
      <c r="AQ8" s="29">
        <f t="shared" si="14"/>
        <v>4.8684279073269327E-11</v>
      </c>
      <c r="AR8" s="29">
        <f t="shared" si="15"/>
        <v>4.8684279073291248E-11</v>
      </c>
      <c r="AT8" s="35"/>
      <c r="AU8" s="35"/>
      <c r="AV8" s="35"/>
      <c r="BB8" s="35"/>
      <c r="BC8" s="35"/>
      <c r="BD8" s="35"/>
      <c r="BJ8" s="35">
        <v>1.19507E-6</v>
      </c>
      <c r="BK8" s="35">
        <v>3.7046881280399999</v>
      </c>
      <c r="BL8" s="35">
        <v>2352.8661537717999</v>
      </c>
      <c r="BM8" s="29">
        <f t="shared" si="16"/>
        <v>-5.6433512496112996E-7</v>
      </c>
      <c r="BN8" s="29">
        <f t="shared" si="17"/>
        <v>-5.6439814816299964E-7</v>
      </c>
      <c r="BO8" s="29">
        <f t="shared" si="18"/>
        <v>-5.6439814506890072E-7</v>
      </c>
      <c r="BP8" s="29">
        <f t="shared" si="19"/>
        <v>-5.6439814506904292E-7</v>
      </c>
      <c r="BR8" s="35">
        <v>1.0324E-7</v>
      </c>
      <c r="BS8" s="35">
        <v>5.2422431335499997</v>
      </c>
      <c r="BT8" s="35">
        <v>2352.8661537717999</v>
      </c>
      <c r="BU8" s="29">
        <f t="shared" si="20"/>
        <v>8.9333554346803248E-8</v>
      </c>
      <c r="BV8" s="29">
        <f t="shared" si="21"/>
        <v>8.9330458140467193E-8</v>
      </c>
      <c r="BW8" s="29">
        <f t="shared" si="22"/>
        <v>8.93304582924845E-8</v>
      </c>
      <c r="BX8" s="29">
        <f t="shared" si="23"/>
        <v>8.9330458292477526E-8</v>
      </c>
      <c r="BZ8" s="35">
        <v>5.9200000000000002E-9</v>
      </c>
      <c r="CA8" s="35">
        <v>5.2227044032799999</v>
      </c>
      <c r="CB8" s="35">
        <v>40853.142184844</v>
      </c>
      <c r="CC8" s="29">
        <f t="shared" si="24"/>
        <v>-5.4432542076517634E-9</v>
      </c>
      <c r="CD8" s="29">
        <f t="shared" si="25"/>
        <v>-5.4408334503774942E-9</v>
      </c>
      <c r="CE8" s="29">
        <f t="shared" si="26"/>
        <v>-5.4408335693694957E-9</v>
      </c>
      <c r="CF8" s="29">
        <f t="shared" si="27"/>
        <v>-5.4408335693639263E-9</v>
      </c>
      <c r="CH8" s="35">
        <v>3.1000000000000002E-10</v>
      </c>
      <c r="CI8" s="35">
        <v>4.7252306106699997</v>
      </c>
      <c r="CJ8" s="35">
        <v>11790.629088658799</v>
      </c>
      <c r="CK8" s="29">
        <f t="shared" si="28"/>
        <v>3.7771213841941016E-11</v>
      </c>
      <c r="CL8" s="29">
        <f t="shared" si="29"/>
        <v>3.7863459656538395E-11</v>
      </c>
      <c r="CM8" s="29">
        <f t="shared" si="30"/>
        <v>3.7863455127783174E-11</v>
      </c>
      <c r="CN8" s="29">
        <f t="shared" si="31"/>
        <v>3.7863455128001796E-11</v>
      </c>
      <c r="CP8" s="35"/>
      <c r="CQ8" s="35"/>
      <c r="CR8" s="35"/>
      <c r="CX8" s="35"/>
      <c r="CY8" s="35"/>
      <c r="CZ8" s="35"/>
      <c r="DF8" s="35">
        <v>2.63616E-6</v>
      </c>
      <c r="DG8" s="35">
        <v>5.5293818591999999</v>
      </c>
      <c r="DH8" s="35">
        <v>9437.7629348869996</v>
      </c>
      <c r="DI8" s="29">
        <f t="shared" si="32"/>
        <v>-4.3588428971345877E-7</v>
      </c>
      <c r="DJ8" s="29">
        <f t="shared" si="33"/>
        <v>-4.3526036248707416E-7</v>
      </c>
      <c r="DK8" s="29">
        <f t="shared" si="34"/>
        <v>-4.3526039311963074E-7</v>
      </c>
      <c r="DL8" s="29">
        <f t="shared" si="35"/>
        <v>-4.3526039311815278E-7</v>
      </c>
      <c r="DN8" s="35">
        <v>4.667E-8</v>
      </c>
      <c r="DO8" s="35">
        <v>3.8768396055099998</v>
      </c>
      <c r="DP8" s="35">
        <v>9153.9036160218002</v>
      </c>
      <c r="DQ8" s="29">
        <f t="shared" si="36"/>
        <v>-8.6462819070635408E-9</v>
      </c>
      <c r="DR8" s="29">
        <f t="shared" si="37"/>
        <v>-8.6356067691681239E-9</v>
      </c>
      <c r="DS8" s="29">
        <f t="shared" si="38"/>
        <v>-8.635607293278227E-9</v>
      </c>
      <c r="DT8" s="29">
        <f t="shared" si="39"/>
        <v>-8.6356072932547632E-9</v>
      </c>
      <c r="DV8" s="35">
        <v>3.8899999999999996E-9</v>
      </c>
      <c r="DW8" s="35">
        <v>1.95017779915</v>
      </c>
      <c r="DX8" s="35">
        <v>11015.106477334801</v>
      </c>
      <c r="DY8" s="29">
        <f t="shared" si="40"/>
        <v>8.2918879565070568E-10</v>
      </c>
      <c r="DZ8" s="29">
        <f t="shared" si="41"/>
        <v>8.2812426599979367E-10</v>
      </c>
      <c r="EA8" s="29">
        <f t="shared" si="42"/>
        <v>8.2812431826486928E-10</v>
      </c>
      <c r="EB8" s="29">
        <f t="shared" si="43"/>
        <v>8.2812431826238454E-10</v>
      </c>
      <c r="ED8" s="35"/>
      <c r="EE8" s="35"/>
      <c r="EF8" s="35"/>
      <c r="EL8" s="35"/>
      <c r="EM8" s="35"/>
      <c r="EN8" s="35"/>
      <c r="ET8" s="35"/>
      <c r="EU8" s="35"/>
      <c r="EV8" s="35"/>
    </row>
    <row r="9" spans="1:156" s="29" customFormat="1" ht="15.5" x14ac:dyDescent="0.35">
      <c r="A9" s="170">
        <f>Ear_L_Deg</f>
        <v>189.5790689869782</v>
      </c>
      <c r="B9" s="170">
        <f>Ear_R_AU</f>
        <v>0.99866723512000199</v>
      </c>
      <c r="C9" s="170"/>
      <c r="D9" s="170">
        <f>x_AU</f>
        <v>-0.98474271241652367</v>
      </c>
      <c r="E9" s="170">
        <f>y_AU</f>
        <v>-0.16618675290886042</v>
      </c>
      <c r="F9" s="170">
        <f>z_AU</f>
        <v>-1.5448111643923074E-6</v>
      </c>
      <c r="J9" s="30"/>
      <c r="N9" s="35">
        <v>1.4383219999999999E-5</v>
      </c>
      <c r="O9" s="35">
        <v>4.1574504395799998</v>
      </c>
      <c r="P9" s="35">
        <v>9683.5945811164001</v>
      </c>
      <c r="Q9" s="29">
        <f t="shared" si="0"/>
        <v>-4.9946286751204002E-6</v>
      </c>
      <c r="R9" s="29">
        <f t="shared" si="1"/>
        <v>-4.9979497115891898E-6</v>
      </c>
      <c r="S9" s="29">
        <f t="shared" si="2"/>
        <v>-4.9979495485489881E-6</v>
      </c>
      <c r="T9" s="29">
        <f t="shared" si="3"/>
        <v>-4.9979495485570383E-6</v>
      </c>
      <c r="V9" s="35">
        <v>5.2407999999999997E-7</v>
      </c>
      <c r="W9" s="35">
        <v>3.6001308765600002</v>
      </c>
      <c r="X9" s="35">
        <v>775.52261132399997</v>
      </c>
      <c r="Y9" s="29">
        <f t="shared" si="4"/>
        <v>-4.6287471937286076E-7</v>
      </c>
      <c r="Z9" s="29">
        <f t="shared" si="5"/>
        <v>-4.6287956592973151E-7</v>
      </c>
      <c r="AA9" s="29">
        <f t="shared" si="6"/>
        <v>-4.6287956569179302E-7</v>
      </c>
      <c r="AB9" s="29">
        <f t="shared" si="7"/>
        <v>-4.6287956569180435E-7</v>
      </c>
      <c r="AD9" s="35">
        <v>3.1629999999999999E-8</v>
      </c>
      <c r="AE9" s="35">
        <v>4.3609547576200001</v>
      </c>
      <c r="AF9" s="35">
        <v>9437.7629348869996</v>
      </c>
      <c r="AG9" s="29">
        <f t="shared" si="8"/>
        <v>2.6655236557149922E-8</v>
      </c>
      <c r="AH9" s="29">
        <f t="shared" si="9"/>
        <v>2.6659322166425858E-8</v>
      </c>
      <c r="AI9" s="29">
        <f t="shared" si="10"/>
        <v>2.6659321965879022E-8</v>
      </c>
      <c r="AJ9" s="29">
        <f t="shared" si="11"/>
        <v>2.6659321965888697E-8</v>
      </c>
      <c r="AL9" s="35">
        <v>6E-11</v>
      </c>
      <c r="AM9" s="35">
        <v>5.7644706896200004</v>
      </c>
      <c r="AN9" s="35">
        <v>10239.5838660108</v>
      </c>
      <c r="AO9" s="29">
        <f t="shared" si="12"/>
        <v>-4.5389068337520163E-11</v>
      </c>
      <c r="AP9" s="29">
        <f t="shared" si="13"/>
        <v>-4.5378849810826338E-11</v>
      </c>
      <c r="AQ9" s="29">
        <f t="shared" si="14"/>
        <v>-4.537885031258474E-11</v>
      </c>
      <c r="AR9" s="29">
        <f t="shared" si="15"/>
        <v>-4.5378850312560202E-11</v>
      </c>
      <c r="AT9" s="35"/>
      <c r="AU9" s="35"/>
      <c r="AV9" s="35"/>
      <c r="BB9" s="35"/>
      <c r="BC9" s="35"/>
      <c r="BD9" s="35"/>
      <c r="BJ9" s="35">
        <v>1.0797100000000001E-6</v>
      </c>
      <c r="BK9" s="35">
        <v>4.5390367764699997</v>
      </c>
      <c r="BL9" s="35">
        <v>22003.914634869801</v>
      </c>
      <c r="BM9" s="29">
        <f t="shared" si="16"/>
        <v>-8.6528159099233089E-7</v>
      </c>
      <c r="BN9" s="29">
        <f t="shared" si="17"/>
        <v>-8.6564278537765716E-7</v>
      </c>
      <c r="BO9" s="29">
        <f t="shared" si="18"/>
        <v>-8.6564276765135134E-7</v>
      </c>
      <c r="BP9" s="29">
        <f t="shared" si="19"/>
        <v>-8.6564276765219498E-7</v>
      </c>
      <c r="BR9" s="35">
        <v>9.2939999999999997E-8</v>
      </c>
      <c r="BS9" s="35">
        <v>6.0754563130300001</v>
      </c>
      <c r="BT9" s="35">
        <v>22003.914634869801</v>
      </c>
      <c r="BU9" s="29">
        <f t="shared" si="20"/>
        <v>5.2997057181149368E-8</v>
      </c>
      <c r="BV9" s="29">
        <f t="shared" si="21"/>
        <v>5.2954331309727347E-8</v>
      </c>
      <c r="BW9" s="29">
        <f t="shared" si="22"/>
        <v>5.2954333407775017E-8</v>
      </c>
      <c r="BX9" s="29">
        <f t="shared" si="23"/>
        <v>5.2954333407675153E-8</v>
      </c>
      <c r="BZ9" s="35">
        <v>5.1499999999999998E-9</v>
      </c>
      <c r="CA9" s="35">
        <v>6.1282121520699997</v>
      </c>
      <c r="CB9" s="35">
        <v>10988.808157535001</v>
      </c>
      <c r="CC9" s="29">
        <f t="shared" si="24"/>
        <v>-3.7798246339676285E-9</v>
      </c>
      <c r="CD9" s="29">
        <f t="shared" si="25"/>
        <v>-3.7788471052143095E-9</v>
      </c>
      <c r="CE9" s="29">
        <f t="shared" si="26"/>
        <v>-3.7788471532137013E-9</v>
      </c>
      <c r="CF9" s="29">
        <f t="shared" si="27"/>
        <v>-3.7788471532114141E-9</v>
      </c>
      <c r="CH9" s="35">
        <v>2.5999999999999998E-10</v>
      </c>
      <c r="CI9" s="35">
        <v>1.0206811337199999</v>
      </c>
      <c r="CJ9" s="35">
        <v>10988.808157535001</v>
      </c>
      <c r="CK9" s="29">
        <f t="shared" si="28"/>
        <v>-2.364423574084759E-10</v>
      </c>
      <c r="CL9" s="29">
        <f t="shared" si="29"/>
        <v>-2.3647256541654945E-10</v>
      </c>
      <c r="CM9" s="29">
        <f t="shared" si="30"/>
        <v>-2.3647256393392886E-10</v>
      </c>
      <c r="CN9" s="29">
        <f t="shared" si="31"/>
        <v>-2.3647256393399954E-10</v>
      </c>
      <c r="CP9" s="35"/>
      <c r="CQ9" s="35"/>
      <c r="CR9" s="35"/>
      <c r="CX9" s="35"/>
      <c r="CY9" s="35"/>
      <c r="CZ9" s="35"/>
      <c r="DF9" s="35">
        <v>2.37455E-6</v>
      </c>
      <c r="DG9" s="35">
        <v>2.5513590397799999</v>
      </c>
      <c r="DH9" s="35">
        <v>15720.8387848784</v>
      </c>
      <c r="DI9" s="29">
        <f t="shared" si="32"/>
        <v>2.2840453988339156E-6</v>
      </c>
      <c r="DJ9" s="29">
        <f t="shared" si="33"/>
        <v>2.2843047791045823E-6</v>
      </c>
      <c r="DK9" s="29">
        <f t="shared" si="34"/>
        <v>2.2843047663791697E-6</v>
      </c>
      <c r="DL9" s="29">
        <f t="shared" si="35"/>
        <v>2.2843047663797592E-6</v>
      </c>
      <c r="DN9" s="35">
        <v>3.84E-8</v>
      </c>
      <c r="DO9" s="35">
        <v>5.6619692437499998</v>
      </c>
      <c r="DP9" s="35">
        <v>13367.972631106601</v>
      </c>
      <c r="DQ9" s="29">
        <f t="shared" si="36"/>
        <v>-3.7009864794406381E-8</v>
      </c>
      <c r="DR9" s="29">
        <f t="shared" si="37"/>
        <v>-3.7006382393880614E-8</v>
      </c>
      <c r="DS9" s="29">
        <f t="shared" si="38"/>
        <v>-3.7006382564955481E-8</v>
      </c>
      <c r="DT9" s="29">
        <f t="shared" si="39"/>
        <v>-3.7006382564947322E-8</v>
      </c>
      <c r="DV9" s="35">
        <v>3.72E-9</v>
      </c>
      <c r="DW9" s="35">
        <v>2.3322282842300002</v>
      </c>
      <c r="DX9" s="35">
        <v>775.52261132399997</v>
      </c>
      <c r="DY9" s="29">
        <f t="shared" si="40"/>
        <v>-2.6451794414309875E-9</v>
      </c>
      <c r="DZ9" s="29">
        <f t="shared" si="41"/>
        <v>-2.6451278620702254E-9</v>
      </c>
      <c r="EA9" s="29">
        <f t="shared" si="42"/>
        <v>-2.6451278646025573E-9</v>
      </c>
      <c r="EB9" s="29">
        <f t="shared" si="43"/>
        <v>-2.6451278646024362E-9</v>
      </c>
      <c r="ED9" s="35"/>
      <c r="EE9" s="35"/>
      <c r="EF9" s="35"/>
      <c r="EL9" s="35"/>
      <c r="EM9" s="35"/>
      <c r="EN9" s="35"/>
      <c r="ET9" s="35"/>
      <c r="EU9" s="35"/>
      <c r="EV9" s="35"/>
    </row>
    <row r="10" spans="1:156" s="16" customFormat="1" ht="13.5" x14ac:dyDescent="0.3">
      <c r="A10" s="29"/>
      <c r="B10" s="29"/>
      <c r="C10" s="29"/>
      <c r="D10" s="29"/>
      <c r="E10" s="29"/>
      <c r="F10" s="29"/>
      <c r="G10" s="29"/>
      <c r="H10" s="73"/>
      <c r="I10" s="73"/>
      <c r="J10" s="73"/>
      <c r="K10" s="73"/>
      <c r="N10" s="40">
        <v>1.2005210000000001E-5</v>
      </c>
      <c r="O10" s="40">
        <v>6.1535711531899997</v>
      </c>
      <c r="P10" s="40">
        <v>30639.856638632999</v>
      </c>
      <c r="Q10" s="29">
        <f t="shared" si="0"/>
        <v>4.9248704969498269E-6</v>
      </c>
      <c r="R10" s="29">
        <f t="shared" si="1"/>
        <v>4.933398964153701E-6</v>
      </c>
      <c r="S10" s="29">
        <f t="shared" si="2"/>
        <v>4.9333985455192958E-6</v>
      </c>
      <c r="T10" s="29">
        <f t="shared" si="3"/>
        <v>4.9333985455385827E-6</v>
      </c>
      <c r="V10" s="40">
        <v>3.8318000000000002E-7</v>
      </c>
      <c r="W10" s="40">
        <v>1.0337903802499999</v>
      </c>
      <c r="X10" s="40">
        <v>529.69096509459996</v>
      </c>
      <c r="Y10" s="29">
        <f t="shared" si="4"/>
        <v>-3.7458543728683483E-7</v>
      </c>
      <c r="Z10" s="29">
        <f t="shared" si="5"/>
        <v>-3.7458652419319653E-7</v>
      </c>
      <c r="AA10" s="29">
        <f t="shared" si="6"/>
        <v>-3.745865241398361E-7</v>
      </c>
      <c r="AB10" s="29">
        <f t="shared" si="7"/>
        <v>-3.7458652413983853E-7</v>
      </c>
      <c r="AD10" s="40">
        <v>2.1249999999999998E-8</v>
      </c>
      <c r="AE10" s="40">
        <v>2.6581062575200001</v>
      </c>
      <c r="AF10" s="40">
        <v>40853.142184844</v>
      </c>
      <c r="AG10" s="29">
        <f t="shared" si="8"/>
        <v>2.0933071112675379E-8</v>
      </c>
      <c r="AH10" s="29">
        <f t="shared" si="9"/>
        <v>2.0936858030743135E-8</v>
      </c>
      <c r="AI10" s="29">
        <f t="shared" si="10"/>
        <v>2.0936857845377704E-8</v>
      </c>
      <c r="AJ10" s="29">
        <f t="shared" si="11"/>
        <v>2.0936857845386383E-8</v>
      </c>
      <c r="AL10" s="40"/>
      <c r="AM10" s="40"/>
      <c r="AN10" s="40"/>
      <c r="AT10" s="40"/>
      <c r="AU10" s="40"/>
      <c r="AV10" s="40"/>
      <c r="BB10" s="40"/>
      <c r="BC10" s="40"/>
      <c r="BD10" s="40"/>
      <c r="BJ10" s="40">
        <v>9.2029000000000004E-7</v>
      </c>
      <c r="BK10" s="40">
        <v>1.5395456270600001</v>
      </c>
      <c r="BL10" s="40">
        <v>9153.9036160218002</v>
      </c>
      <c r="BM10" s="29">
        <f t="shared" si="16"/>
        <v>7.6970906899082567E-7</v>
      </c>
      <c r="BN10" s="29">
        <f t="shared" si="17"/>
        <v>7.6959162913274386E-7</v>
      </c>
      <c r="BO10" s="29">
        <f t="shared" si="18"/>
        <v>7.695916348995214E-7</v>
      </c>
      <c r="BP10" s="29">
        <f t="shared" si="19"/>
        <v>7.6959163489924898E-7</v>
      </c>
      <c r="BR10" s="40">
        <v>7.4410000000000003E-8</v>
      </c>
      <c r="BS10" s="40">
        <v>1.5025790943899999</v>
      </c>
      <c r="BT10" s="40">
        <v>11790.629088658799</v>
      </c>
      <c r="BU10" s="29">
        <f t="shared" si="20"/>
        <v>-1.5016638214620462E-8</v>
      </c>
      <c r="BV10" s="29">
        <f t="shared" si="21"/>
        <v>-1.503848712660425E-8</v>
      </c>
      <c r="BW10" s="29">
        <f t="shared" si="22"/>
        <v>-1.5038486053957876E-8</v>
      </c>
      <c r="BX10" s="29">
        <f t="shared" si="23"/>
        <v>-1.5038486054009654E-8</v>
      </c>
      <c r="BZ10" s="40">
        <v>5.38E-9</v>
      </c>
      <c r="CA10" s="40">
        <v>0.57550272341999997</v>
      </c>
      <c r="CB10" s="40">
        <v>2352.8661537717999</v>
      </c>
      <c r="CC10" s="29">
        <f t="shared" si="24"/>
        <v>2.4815060841396989E-9</v>
      </c>
      <c r="CD10" s="29">
        <f t="shared" si="25"/>
        <v>2.4817916678257704E-9</v>
      </c>
      <c r="CE10" s="29">
        <f t="shared" si="26"/>
        <v>2.4817916538051467E-9</v>
      </c>
      <c r="CF10" s="29">
        <f t="shared" si="27"/>
        <v>2.4817916538057915E-9</v>
      </c>
      <c r="CH10" s="40">
        <v>2.5000000000000002E-10</v>
      </c>
      <c r="CI10" s="40">
        <v>5.6059913044199998</v>
      </c>
      <c r="CJ10" s="40">
        <v>9437.7629348869996</v>
      </c>
      <c r="CK10" s="29">
        <f t="shared" si="28"/>
        <v>-6.0086066569041842E-11</v>
      </c>
      <c r="CL10" s="29">
        <f t="shared" si="29"/>
        <v>-6.0027828716125293E-11</v>
      </c>
      <c r="CM10" s="29">
        <f t="shared" si="30"/>
        <v>-6.0027831575419385E-11</v>
      </c>
      <c r="CN10" s="29">
        <f t="shared" si="31"/>
        <v>-6.002783157528144E-11</v>
      </c>
      <c r="CP10" s="40"/>
      <c r="CQ10" s="40"/>
      <c r="CR10" s="40"/>
      <c r="CX10" s="40"/>
      <c r="CY10" s="40"/>
      <c r="CZ10" s="40"/>
      <c r="DF10" s="40">
        <v>2.2198299999999999E-6</v>
      </c>
      <c r="DG10" s="40">
        <v>2.0134677677199999</v>
      </c>
      <c r="DH10" s="40">
        <v>19367.1891622328</v>
      </c>
      <c r="DI10" s="29">
        <f t="shared" si="32"/>
        <v>-1.6578117470584594E-6</v>
      </c>
      <c r="DJ10" s="29">
        <f t="shared" si="33"/>
        <v>-1.6570845542884144E-6</v>
      </c>
      <c r="DK10" s="29">
        <f t="shared" si="34"/>
        <v>-1.6570845900001052E-6</v>
      </c>
      <c r="DL10" s="29">
        <f t="shared" si="35"/>
        <v>-1.6570845899983419E-6</v>
      </c>
      <c r="DN10" s="40">
        <v>2.6659999999999999E-8</v>
      </c>
      <c r="DO10" s="40">
        <v>2.8241329128500001</v>
      </c>
      <c r="DP10" s="40">
        <v>10206.171999210201</v>
      </c>
      <c r="DQ10" s="29">
        <f t="shared" si="36"/>
        <v>1.3165854839785063E-8</v>
      </c>
      <c r="DR10" s="29">
        <f t="shared" si="37"/>
        <v>1.3159838200486061E-8</v>
      </c>
      <c r="DS10" s="29">
        <f t="shared" si="38"/>
        <v>1.3159838495896977E-8</v>
      </c>
      <c r="DT10" s="29">
        <f t="shared" si="39"/>
        <v>1.3159838495883138E-8</v>
      </c>
      <c r="DV10" s="40">
        <v>2.0700000000000001E-9</v>
      </c>
      <c r="DW10" s="40">
        <v>5.63406721595</v>
      </c>
      <c r="DX10" s="40">
        <v>10239.5838660108</v>
      </c>
      <c r="DY10" s="29">
        <f t="shared" si="40"/>
        <v>-1.3765865660827041E-9</v>
      </c>
      <c r="DZ10" s="29">
        <f t="shared" si="41"/>
        <v>-1.3761840092359932E-9</v>
      </c>
      <c r="EA10" s="29">
        <f t="shared" si="42"/>
        <v>-1.3761840290019818E-9</v>
      </c>
      <c r="EB10" s="29">
        <f t="shared" si="43"/>
        <v>-1.3761840290010151E-9</v>
      </c>
      <c r="ED10" s="40"/>
      <c r="EE10" s="40"/>
      <c r="EF10" s="40"/>
      <c r="EL10" s="40"/>
      <c r="EM10" s="40"/>
      <c r="EN10" s="40"/>
      <c r="ET10" s="40"/>
      <c r="EU10" s="40"/>
      <c r="EV10" s="40"/>
    </row>
    <row r="11" spans="1:156" s="29" customFormat="1" ht="13.5" x14ac:dyDescent="0.3">
      <c r="K11" s="73"/>
      <c r="N11" s="35">
        <v>7.6137999999999998E-6</v>
      </c>
      <c r="O11" s="35">
        <v>1.9501470212000001</v>
      </c>
      <c r="P11" s="35">
        <v>529.69096509459996</v>
      </c>
      <c r="Q11" s="29">
        <f t="shared" si="0"/>
        <v>-3.2584541663544839E-6</v>
      </c>
      <c r="R11" s="29">
        <f t="shared" si="1"/>
        <v>-3.2585468485159866E-6</v>
      </c>
      <c r="S11" s="29">
        <f t="shared" si="2"/>
        <v>-3.2585468439657328E-6</v>
      </c>
      <c r="T11" s="29">
        <f t="shared" si="3"/>
        <v>-3.2585468439659407E-6</v>
      </c>
      <c r="V11" s="35">
        <v>2.9633000000000001E-7</v>
      </c>
      <c r="W11" s="35">
        <v>1.2505632235399999</v>
      </c>
      <c r="X11" s="35">
        <v>5507.5532386674004</v>
      </c>
      <c r="Y11" s="29">
        <f t="shared" si="4"/>
        <v>-2.7264631206658231E-7</v>
      </c>
      <c r="Z11" s="29">
        <f t="shared" si="5"/>
        <v>-2.7263005262106859E-7</v>
      </c>
      <c r="AA11" s="29">
        <f t="shared" si="6"/>
        <v>-2.7263005341946338E-7</v>
      </c>
      <c r="AB11" s="29">
        <f t="shared" si="7"/>
        <v>-2.7263005341942536E-7</v>
      </c>
      <c r="AD11" s="35">
        <v>1.934E-8</v>
      </c>
      <c r="AE11" s="35">
        <v>3.39287946981</v>
      </c>
      <c r="AF11" s="35">
        <v>382.89653222319998</v>
      </c>
      <c r="AG11" s="29">
        <f t="shared" si="8"/>
        <v>-1.9002593341154366E-8</v>
      </c>
      <c r="AH11" s="29">
        <f t="shared" si="9"/>
        <v>-1.900262835918208E-8</v>
      </c>
      <c r="AI11" s="29">
        <f t="shared" si="10"/>
        <v>-1.9002628357462898E-8</v>
      </c>
      <c r="AJ11" s="29">
        <f t="shared" si="11"/>
        <v>-1.9002628357462984E-8</v>
      </c>
      <c r="AL11" s="35"/>
      <c r="AM11" s="35"/>
      <c r="AN11" s="35"/>
      <c r="AT11" s="35"/>
      <c r="AU11" s="35"/>
      <c r="AV11" s="35"/>
      <c r="BB11" s="35"/>
      <c r="BC11" s="35"/>
      <c r="BD11" s="35"/>
      <c r="BJ11" s="35">
        <v>5.2982000000000002E-7</v>
      </c>
      <c r="BK11" s="35">
        <v>2.28138172277</v>
      </c>
      <c r="BL11" s="35">
        <v>5507.5532386674004</v>
      </c>
      <c r="BM11" s="29">
        <f t="shared" si="16"/>
        <v>-4.2863969503278934E-7</v>
      </c>
      <c r="BN11" s="29">
        <f t="shared" si="17"/>
        <v>-4.2868330197302492E-7</v>
      </c>
      <c r="BO11" s="29">
        <f t="shared" si="18"/>
        <v>-4.2868329983232793E-7</v>
      </c>
      <c r="BP11" s="29">
        <f t="shared" si="19"/>
        <v>-4.2868329983243407E-7</v>
      </c>
      <c r="BR11" s="35">
        <v>8.0309999999999996E-8</v>
      </c>
      <c r="BS11" s="35">
        <v>0.29371105198000003</v>
      </c>
      <c r="BT11" s="35">
        <v>9153.9036160218002</v>
      </c>
      <c r="BU11" s="29">
        <f t="shared" si="20"/>
        <v>-2.027299433765243E-8</v>
      </c>
      <c r="BV11" s="29">
        <f t="shared" si="21"/>
        <v>-2.0291081431399871E-8</v>
      </c>
      <c r="BW11" s="29">
        <f t="shared" si="22"/>
        <v>-2.0291080543434169E-8</v>
      </c>
      <c r="BX11" s="29">
        <f t="shared" si="23"/>
        <v>-2.0291080543476127E-8</v>
      </c>
      <c r="BZ11" s="35">
        <v>5.4000000000000004E-9</v>
      </c>
      <c r="CA11" s="35">
        <v>3.1165783632899999</v>
      </c>
      <c r="CB11" s="35">
        <v>18073.7049386502</v>
      </c>
      <c r="CC11" s="29">
        <f t="shared" si="24"/>
        <v>1.1399531633926021E-9</v>
      </c>
      <c r="CD11" s="29">
        <f t="shared" si="25"/>
        <v>1.1423787901676736E-9</v>
      </c>
      <c r="CE11" s="29">
        <f t="shared" si="26"/>
        <v>1.1423786710864521E-9</v>
      </c>
      <c r="CF11" s="29">
        <f t="shared" si="27"/>
        <v>1.1423786710921524E-9</v>
      </c>
      <c r="CH11" s="35">
        <v>1.7000000000000001E-10</v>
      </c>
      <c r="CI11" s="35">
        <v>2.0529362186400002</v>
      </c>
      <c r="CJ11" s="35">
        <v>2352.8661537717999</v>
      </c>
      <c r="CK11" s="29">
        <f t="shared" si="28"/>
        <v>-1.4286920746006194E-10</v>
      </c>
      <c r="CL11" s="29">
        <f t="shared" si="29"/>
        <v>-1.4286369514704705E-10</v>
      </c>
      <c r="CM11" s="29">
        <f t="shared" si="30"/>
        <v>-1.4286369541768873E-10</v>
      </c>
      <c r="CN11" s="29">
        <f t="shared" si="31"/>
        <v>-1.428636954176763E-10</v>
      </c>
      <c r="CP11" s="35"/>
      <c r="CQ11" s="35"/>
      <c r="CR11" s="35"/>
      <c r="CX11" s="35"/>
      <c r="CY11" s="35"/>
      <c r="CZ11" s="35"/>
      <c r="DF11" s="35">
        <v>1.19467E-6</v>
      </c>
      <c r="DG11" s="35">
        <v>3.01975365264</v>
      </c>
      <c r="DH11" s="35">
        <v>10404.7338123226</v>
      </c>
      <c r="DI11" s="29">
        <f t="shared" si="32"/>
        <v>-8.5329315918989252E-7</v>
      </c>
      <c r="DJ11" s="29">
        <f t="shared" si="33"/>
        <v>-8.5307191516873978E-7</v>
      </c>
      <c r="DK11" s="29">
        <f t="shared" si="34"/>
        <v>-8.5307192603227614E-7</v>
      </c>
      <c r="DL11" s="29">
        <f t="shared" si="35"/>
        <v>-8.5307192603175309E-7</v>
      </c>
      <c r="DN11" s="35">
        <v>2.194E-8</v>
      </c>
      <c r="DO11" s="35">
        <v>2.0531441962599999</v>
      </c>
      <c r="DP11" s="35">
        <v>775.52261132399997</v>
      </c>
      <c r="DQ11" s="29">
        <f t="shared" si="36"/>
        <v>-1.0747628122469096E-8</v>
      </c>
      <c r="DR11" s="29">
        <f t="shared" si="37"/>
        <v>-1.0747250938268271E-8</v>
      </c>
      <c r="DS11" s="29">
        <f t="shared" si="38"/>
        <v>-1.0747250956786365E-8</v>
      </c>
      <c r="DT11" s="29">
        <f t="shared" si="39"/>
        <v>-1.0747250956785482E-8</v>
      </c>
      <c r="DV11" s="35">
        <v>1.68E-9</v>
      </c>
      <c r="DW11" s="35">
        <v>1.1076519729600001</v>
      </c>
      <c r="DX11" s="35">
        <v>13367.972631106601</v>
      </c>
      <c r="DY11" s="29">
        <f t="shared" si="40"/>
        <v>-1.8747395252943582E-10</v>
      </c>
      <c r="DZ11" s="29">
        <f t="shared" si="41"/>
        <v>-1.8804143093410791E-10</v>
      </c>
      <c r="EA11" s="29">
        <f t="shared" si="42"/>
        <v>-1.8804140307405166E-10</v>
      </c>
      <c r="EB11" s="29">
        <f t="shared" si="43"/>
        <v>-1.8804140307538021E-10</v>
      </c>
      <c r="ED11" s="35"/>
      <c r="EE11" s="35"/>
      <c r="EF11" s="35"/>
      <c r="EL11" s="35"/>
      <c r="EM11" s="35"/>
      <c r="EN11" s="35"/>
      <c r="ET11" s="35"/>
      <c r="EU11" s="35"/>
      <c r="EV11" s="35"/>
    </row>
    <row r="12" spans="1:156" s="29" customFormat="1" ht="13.5" x14ac:dyDescent="0.3">
      <c r="K12" s="73"/>
      <c r="N12" s="35">
        <v>7.0767600000000003E-6</v>
      </c>
      <c r="O12" s="35">
        <v>1.06466707214</v>
      </c>
      <c r="P12" s="35">
        <v>775.52261132399997</v>
      </c>
      <c r="Q12" s="29">
        <f t="shared" si="0"/>
        <v>3.2461795917874096E-6</v>
      </c>
      <c r="R12" s="29">
        <f t="shared" si="1"/>
        <v>3.2463035941874639E-6</v>
      </c>
      <c r="S12" s="29">
        <f t="shared" si="2"/>
        <v>3.2463035880995539E-6</v>
      </c>
      <c r="T12" s="29">
        <f t="shared" si="3"/>
        <v>3.2463035880998445E-6</v>
      </c>
      <c r="V12" s="35">
        <v>2.5055999999999999E-7</v>
      </c>
      <c r="W12" s="35">
        <v>6.1066479285500002</v>
      </c>
      <c r="X12" s="35">
        <v>10404.7338123226</v>
      </c>
      <c r="Y12" s="29">
        <f t="shared" si="4"/>
        <v>1.6910747448839491E-7</v>
      </c>
      <c r="Z12" s="29">
        <f t="shared" si="5"/>
        <v>1.6905855382948589E-7</v>
      </c>
      <c r="AA12" s="29">
        <f t="shared" si="6"/>
        <v>1.6905855623155719E-7</v>
      </c>
      <c r="AB12" s="29">
        <f t="shared" si="7"/>
        <v>1.6905855623144154E-7</v>
      </c>
      <c r="AD12" s="35">
        <v>1.46E-8</v>
      </c>
      <c r="AE12" s="35">
        <v>6.04899046273</v>
      </c>
      <c r="AF12" s="35">
        <v>529.69096509459996</v>
      </c>
      <c r="AG12" s="29">
        <f t="shared" si="8"/>
        <v>-7.1911201001554602E-9</v>
      </c>
      <c r="AH12" s="29">
        <f t="shared" si="9"/>
        <v>-7.1909489630716481E-9</v>
      </c>
      <c r="AI12" s="29">
        <f t="shared" si="10"/>
        <v>-7.1909489714737245E-9</v>
      </c>
      <c r="AJ12" s="29">
        <f t="shared" si="11"/>
        <v>-7.1909489714733415E-9</v>
      </c>
      <c r="AL12" s="35"/>
      <c r="AM12" s="35"/>
      <c r="AN12" s="35"/>
      <c r="AT12" s="35"/>
      <c r="AU12" s="35"/>
      <c r="AV12" s="35"/>
      <c r="BB12" s="35"/>
      <c r="BC12" s="35"/>
      <c r="BD12" s="35"/>
      <c r="BJ12" s="35">
        <v>4.5616999999999999E-7</v>
      </c>
      <c r="BK12" s="35">
        <v>0.72319641722000005</v>
      </c>
      <c r="BL12" s="35">
        <v>10239.5838660108</v>
      </c>
      <c r="BM12" s="29">
        <f t="shared" si="16"/>
        <v>-3.9380890566565561E-7</v>
      </c>
      <c r="BN12" s="29">
        <f t="shared" si="17"/>
        <v>-3.9386883650679292E-7</v>
      </c>
      <c r="BO12" s="29">
        <f t="shared" si="18"/>
        <v>-3.9386883356511833E-7</v>
      </c>
      <c r="BP12" s="29">
        <f t="shared" si="19"/>
        <v>-3.9386883356526222E-7</v>
      </c>
      <c r="BR12" s="35">
        <v>7.5139999999999997E-8</v>
      </c>
      <c r="BS12" s="35">
        <v>5.0808188598999999</v>
      </c>
      <c r="BT12" s="35">
        <v>10186.9872264112</v>
      </c>
      <c r="BU12" s="29">
        <f t="shared" si="20"/>
        <v>4.7247507992830828E-8</v>
      </c>
      <c r="BV12" s="29">
        <f t="shared" si="21"/>
        <v>4.7262640689469436E-8</v>
      </c>
      <c r="BW12" s="29">
        <f t="shared" si="22"/>
        <v>4.7262639946602436E-8</v>
      </c>
      <c r="BX12" s="29">
        <f t="shared" si="23"/>
        <v>4.7262639946637297E-8</v>
      </c>
      <c r="BZ12" s="35">
        <v>4.5399999999999996E-9</v>
      </c>
      <c r="CA12" s="35">
        <v>2.7930686762899999</v>
      </c>
      <c r="CB12" s="35">
        <v>10404.7338123226</v>
      </c>
      <c r="CC12" s="29">
        <f t="shared" si="24"/>
        <v>-2.4455976524767636E-9</v>
      </c>
      <c r="CD12" s="29">
        <f t="shared" si="25"/>
        <v>-2.444585599157684E-9</v>
      </c>
      <c r="CE12" s="29">
        <f t="shared" si="26"/>
        <v>-2.4445856488490778E-9</v>
      </c>
      <c r="CF12" s="29">
        <f t="shared" si="27"/>
        <v>-2.4445856488466856E-9</v>
      </c>
      <c r="CH12" s="35">
        <v>1.0999999999999999E-10</v>
      </c>
      <c r="CI12" s="35">
        <v>4.3305689225600004</v>
      </c>
      <c r="CJ12" s="35">
        <v>10404.7338123226</v>
      </c>
      <c r="CK12" s="29">
        <f t="shared" si="28"/>
        <v>-9.4597510652751601E-11</v>
      </c>
      <c r="CL12" s="29">
        <f t="shared" si="29"/>
        <v>-9.4612359188570925E-11</v>
      </c>
      <c r="CM12" s="29">
        <f t="shared" si="30"/>
        <v>-9.461235845973821E-11</v>
      </c>
      <c r="CN12" s="29">
        <f t="shared" si="31"/>
        <v>-9.46123584597733E-11</v>
      </c>
      <c r="CP12" s="35"/>
      <c r="CQ12" s="35"/>
      <c r="CR12" s="35"/>
      <c r="CX12" s="35"/>
      <c r="CY12" s="35"/>
      <c r="CZ12" s="35"/>
      <c r="DF12" s="35">
        <v>1.2589600000000001E-6</v>
      </c>
      <c r="DG12" s="35">
        <v>2.72769833559</v>
      </c>
      <c r="DH12" s="35">
        <v>1577.3435424478</v>
      </c>
      <c r="DI12" s="29">
        <f t="shared" si="32"/>
        <v>-1.2556606515220232E-6</v>
      </c>
      <c r="DJ12" s="29">
        <f t="shared" si="33"/>
        <v>-1.2556643037711893E-6</v>
      </c>
      <c r="DK12" s="29">
        <f t="shared" si="34"/>
        <v>-1.2556643035919302E-6</v>
      </c>
      <c r="DL12" s="29">
        <f t="shared" si="35"/>
        <v>-1.2556643035919387E-6</v>
      </c>
      <c r="DN12" s="35">
        <v>2.0940000000000001E-8</v>
      </c>
      <c r="DO12" s="35">
        <v>2.5513728501499999</v>
      </c>
      <c r="DP12" s="35">
        <v>18837.498197138098</v>
      </c>
      <c r="DQ12" s="29">
        <f t="shared" si="36"/>
        <v>1.6895788165512928E-8</v>
      </c>
      <c r="DR12" s="29">
        <f t="shared" si="37"/>
        <v>1.6901711323413063E-8</v>
      </c>
      <c r="DS12" s="29">
        <f t="shared" si="38"/>
        <v>1.6901711032708477E-8</v>
      </c>
      <c r="DT12" s="29">
        <f t="shared" si="39"/>
        <v>1.6901711032721831E-8</v>
      </c>
      <c r="DV12" s="35">
        <v>1.75E-9</v>
      </c>
      <c r="DW12" s="35">
        <v>6.1667465295000001</v>
      </c>
      <c r="DX12" s="35">
        <v>30639.856638632999</v>
      </c>
      <c r="DY12" s="29">
        <f t="shared" si="40"/>
        <v>6.9680938124190573E-10</v>
      </c>
      <c r="DZ12" s="29">
        <f t="shared" si="41"/>
        <v>6.9805984369271642E-10</v>
      </c>
      <c r="EA12" s="29">
        <f t="shared" si="42"/>
        <v>6.980597823112507E-10</v>
      </c>
      <c r="EB12" s="29">
        <f t="shared" si="43"/>
        <v>6.9805978231407852E-10</v>
      </c>
      <c r="ED12" s="35"/>
      <c r="EE12" s="35"/>
      <c r="EF12" s="35"/>
      <c r="EL12" s="35"/>
      <c r="EM12" s="35"/>
      <c r="EN12" s="35"/>
      <c r="ET12" s="35"/>
      <c r="EU12" s="35"/>
      <c r="EV12" s="35"/>
    </row>
    <row r="13" spans="1:156" s="29" customFormat="1" ht="13.5" x14ac:dyDescent="0.3">
      <c r="H13" s="73"/>
      <c r="I13" s="73"/>
      <c r="J13" s="73"/>
      <c r="K13" s="73"/>
      <c r="N13" s="35">
        <v>5.8483600000000004E-6</v>
      </c>
      <c r="O13" s="35">
        <v>3.9983988476199999</v>
      </c>
      <c r="P13" s="35">
        <v>191.44826611159999</v>
      </c>
      <c r="Q13" s="29">
        <f t="shared" si="0"/>
        <v>3.969750115822359E-6</v>
      </c>
      <c r="R13" s="29">
        <f t="shared" si="1"/>
        <v>3.9697710225741585E-6</v>
      </c>
      <c r="S13" s="29">
        <f t="shared" si="2"/>
        <v>3.9697710215477393E-6</v>
      </c>
      <c r="T13" s="29">
        <f t="shared" si="3"/>
        <v>3.9697710215477858E-6</v>
      </c>
      <c r="V13" s="35">
        <v>1.7772000000000001E-7</v>
      </c>
      <c r="W13" s="35">
        <v>6.1936979890100003</v>
      </c>
      <c r="X13" s="35">
        <v>1109.3785520934</v>
      </c>
      <c r="Y13" s="29">
        <f t="shared" si="4"/>
        <v>1.0757685373610548E-7</v>
      </c>
      <c r="Z13" s="29">
        <f t="shared" si="5"/>
        <v>1.0757286321706032E-7</v>
      </c>
      <c r="AA13" s="29">
        <f t="shared" si="6"/>
        <v>1.0757286341297801E-7</v>
      </c>
      <c r="AB13" s="29">
        <f t="shared" si="7"/>
        <v>1.0757286341296897E-7</v>
      </c>
      <c r="AD13" s="35">
        <v>1.3459999999999999E-8</v>
      </c>
      <c r="AE13" s="35">
        <v>2.9463310621900001</v>
      </c>
      <c r="AF13" s="35">
        <v>5507.5532386674004</v>
      </c>
      <c r="AG13" s="29">
        <f t="shared" si="8"/>
        <v>-3.6880266337399964E-9</v>
      </c>
      <c r="AH13" s="29">
        <f t="shared" si="9"/>
        <v>-3.6898394429661557E-9</v>
      </c>
      <c r="AI13" s="29">
        <f t="shared" si="10"/>
        <v>-3.6898393539673869E-9</v>
      </c>
      <c r="AJ13" s="29">
        <f t="shared" si="11"/>
        <v>-3.6898393539716175E-9</v>
      </c>
      <c r="AL13" s="35"/>
      <c r="AM13" s="35"/>
      <c r="AN13" s="35"/>
      <c r="AT13" s="35"/>
      <c r="AU13" s="35"/>
      <c r="AV13" s="35"/>
      <c r="BB13" s="35"/>
      <c r="BC13" s="35"/>
      <c r="BD13" s="35"/>
      <c r="BJ13" s="35">
        <v>3.8855000000000002E-7</v>
      </c>
      <c r="BK13" s="35">
        <v>2.9343786514699999</v>
      </c>
      <c r="BL13" s="35">
        <v>10186.9872264112</v>
      </c>
      <c r="BM13" s="29">
        <f t="shared" si="16"/>
        <v>1.2043550554382039E-7</v>
      </c>
      <c r="BN13" s="29">
        <f t="shared" si="17"/>
        <v>1.203398124049492E-7</v>
      </c>
      <c r="BO13" s="29">
        <f t="shared" si="18"/>
        <v>1.2033981710323429E-7</v>
      </c>
      <c r="BP13" s="29">
        <f t="shared" si="19"/>
        <v>1.2033981710301379E-7</v>
      </c>
      <c r="BR13" s="35">
        <v>4.6690000000000003E-8</v>
      </c>
      <c r="BS13" s="35">
        <v>3.8780163501499998</v>
      </c>
      <c r="BT13" s="35">
        <v>10239.5838660108</v>
      </c>
      <c r="BU13" s="29">
        <f t="shared" si="20"/>
        <v>3.9991994143304928E-8</v>
      </c>
      <c r="BV13" s="29">
        <f t="shared" si="21"/>
        <v>3.9998266482203274E-8</v>
      </c>
      <c r="BW13" s="29">
        <f t="shared" si="22"/>
        <v>3.9998266174326703E-8</v>
      </c>
      <c r="BX13" s="29">
        <f t="shared" si="23"/>
        <v>3.9998266174341758E-8</v>
      </c>
      <c r="BZ13" s="35">
        <v>3.7399999999999999E-9</v>
      </c>
      <c r="CA13" s="35">
        <v>6.1046848244599996</v>
      </c>
      <c r="CB13" s="35">
        <v>9437.7629348869996</v>
      </c>
      <c r="CC13" s="29">
        <f t="shared" si="24"/>
        <v>-2.5257396036695E-9</v>
      </c>
      <c r="CD13" s="29">
        <f t="shared" si="25"/>
        <v>-2.5250775964691628E-9</v>
      </c>
      <c r="CE13" s="29">
        <f t="shared" si="26"/>
        <v>-2.5250776289742242E-9</v>
      </c>
      <c r="CF13" s="29">
        <f t="shared" si="27"/>
        <v>-2.5250776289726559E-9</v>
      </c>
      <c r="CH13" s="35">
        <v>8.9999999999999999E-11</v>
      </c>
      <c r="CI13" s="35">
        <v>1.3628391506799999</v>
      </c>
      <c r="CJ13" s="35">
        <v>19651.048481098002</v>
      </c>
      <c r="CK13" s="29">
        <f t="shared" si="28"/>
        <v>8.9630371359860782E-11</v>
      </c>
      <c r="CL13" s="29">
        <f t="shared" si="29"/>
        <v>8.9634431743774257E-11</v>
      </c>
      <c r="CM13" s="29">
        <f t="shared" si="30"/>
        <v>8.9634431544977397E-11</v>
      </c>
      <c r="CN13" s="29">
        <f t="shared" si="31"/>
        <v>8.96344315449866E-11</v>
      </c>
      <c r="CP13" s="35"/>
      <c r="CQ13" s="35"/>
      <c r="CR13" s="35"/>
      <c r="CX13" s="35"/>
      <c r="CY13" s="35"/>
      <c r="CZ13" s="35"/>
      <c r="DF13" s="35">
        <v>7.6178000000000004E-7</v>
      </c>
      <c r="DG13" s="35">
        <v>1.59577224486</v>
      </c>
      <c r="DH13" s="35">
        <v>9153.9036160218002</v>
      </c>
      <c r="DI13" s="29">
        <f t="shared" si="32"/>
        <v>6.5959452638587173E-7</v>
      </c>
      <c r="DJ13" s="29">
        <f t="shared" si="33"/>
        <v>6.5950580128605115E-7</v>
      </c>
      <c r="DK13" s="29">
        <f t="shared" si="34"/>
        <v>6.5950580564292044E-7</v>
      </c>
      <c r="DL13" s="29">
        <f t="shared" si="35"/>
        <v>6.595058056427145E-7</v>
      </c>
      <c r="DN13" s="35">
        <v>1.782E-8</v>
      </c>
      <c r="DO13" s="35">
        <v>2.6480855864400001</v>
      </c>
      <c r="DP13" s="35">
        <v>30639.856638632999</v>
      </c>
      <c r="DQ13" s="29">
        <f t="shared" si="36"/>
        <v>-1.2615736257401913E-8</v>
      </c>
      <c r="DR13" s="29">
        <f t="shared" si="37"/>
        <v>-1.2625537755830165E-8</v>
      </c>
      <c r="DS13" s="29">
        <f t="shared" si="38"/>
        <v>-1.2625537274810481E-8</v>
      </c>
      <c r="DT13" s="29">
        <f t="shared" si="39"/>
        <v>-1.2625537274832641E-8</v>
      </c>
      <c r="DV13" s="35">
        <v>1.68E-9</v>
      </c>
      <c r="DW13" s="35">
        <v>3.64495311632</v>
      </c>
      <c r="DX13" s="35">
        <v>7084.8967811151997</v>
      </c>
      <c r="DY13" s="29">
        <f t="shared" si="40"/>
        <v>1.3236611971931517E-9</v>
      </c>
      <c r="DZ13" s="29">
        <f t="shared" si="41"/>
        <v>1.323474797816491E-9</v>
      </c>
      <c r="EA13" s="29">
        <f t="shared" si="42"/>
        <v>1.3234748069688921E-9</v>
      </c>
      <c r="EB13" s="29">
        <f t="shared" si="43"/>
        <v>1.3234748069684508E-9</v>
      </c>
      <c r="ED13" s="35"/>
      <c r="EE13" s="35"/>
      <c r="EF13" s="35"/>
      <c r="EL13" s="35"/>
      <c r="EM13" s="35"/>
      <c r="EN13" s="35"/>
      <c r="ET13" s="35"/>
      <c r="EU13" s="35"/>
      <c r="EV13" s="35"/>
    </row>
    <row r="14" spans="1:156" s="29" customFormat="1" ht="13.5" x14ac:dyDescent="0.3">
      <c r="H14" s="73"/>
      <c r="I14" s="73"/>
      <c r="J14" s="73"/>
      <c r="K14" s="73"/>
      <c r="N14" s="35">
        <v>7.6931400000000003E-6</v>
      </c>
      <c r="O14" s="35">
        <v>0.81629615910999997</v>
      </c>
      <c r="P14" s="35">
        <v>9437.7629348869996</v>
      </c>
      <c r="Q14" s="29">
        <f t="shared" si="0"/>
        <v>-7.5881302972718386E-6</v>
      </c>
      <c r="R14" s="29">
        <f t="shared" si="1"/>
        <v>-7.5884340744127843E-6</v>
      </c>
      <c r="S14" s="29">
        <f t="shared" si="2"/>
        <v>-7.588434059509459E-6</v>
      </c>
      <c r="T14" s="29">
        <f t="shared" si="3"/>
        <v>-7.5884340595101782E-6</v>
      </c>
      <c r="V14" s="35">
        <v>1.6509999999999999E-7</v>
      </c>
      <c r="W14" s="35">
        <v>2.6433045264000001</v>
      </c>
      <c r="X14" s="35">
        <v>7.1135470007999997</v>
      </c>
      <c r="Y14" s="29">
        <f t="shared" si="4"/>
        <v>-1.5315350510320083E-7</v>
      </c>
      <c r="Z14" s="29">
        <f t="shared" si="5"/>
        <v>-1.5315349395006467E-7</v>
      </c>
      <c r="AA14" s="29">
        <f t="shared" si="6"/>
        <v>-1.5315349395061225E-7</v>
      </c>
      <c r="AB14" s="29">
        <f t="shared" si="7"/>
        <v>-1.5315349395061222E-7</v>
      </c>
      <c r="AD14" s="35">
        <v>1.0250000000000001E-8</v>
      </c>
      <c r="AE14" s="35">
        <v>1.4059890498100001</v>
      </c>
      <c r="AF14" s="35">
        <v>10404.7338123226</v>
      </c>
      <c r="AG14" s="29">
        <f t="shared" si="8"/>
        <v>7.481733535639012E-9</v>
      </c>
      <c r="AH14" s="29">
        <f t="shared" si="9"/>
        <v>7.4835868667291133E-9</v>
      </c>
      <c r="AI14" s="29">
        <f t="shared" si="10"/>
        <v>7.4835867757518836E-9</v>
      </c>
      <c r="AJ14" s="29">
        <f t="shared" si="11"/>
        <v>7.4835867757562627E-9</v>
      </c>
      <c r="AL14" s="35"/>
      <c r="AM14" s="35"/>
      <c r="AN14" s="35"/>
      <c r="AT14" s="35"/>
      <c r="AU14" s="35"/>
      <c r="AV14" s="35"/>
      <c r="BB14" s="35"/>
      <c r="BC14" s="35"/>
      <c r="BD14" s="35"/>
      <c r="BJ14" s="35">
        <v>4.3491000000000002E-7</v>
      </c>
      <c r="BK14" s="35">
        <v>6.1401577669899998</v>
      </c>
      <c r="BL14" s="35">
        <v>11790.629088658799</v>
      </c>
      <c r="BM14" s="29">
        <f t="shared" si="16"/>
        <v>-4.1821033815232775E-7</v>
      </c>
      <c r="BN14" s="29">
        <f t="shared" si="17"/>
        <v>-4.1817453445701221E-7</v>
      </c>
      <c r="BO14" s="29">
        <f t="shared" si="18"/>
        <v>-4.1817453621572911E-7</v>
      </c>
      <c r="BP14" s="29">
        <f t="shared" si="19"/>
        <v>-4.1817453621564419E-7</v>
      </c>
      <c r="BR14" s="35">
        <v>4.3989999999999999E-8</v>
      </c>
      <c r="BS14" s="35">
        <v>3.5887273659300001</v>
      </c>
      <c r="BT14" s="35">
        <v>40853.142184844</v>
      </c>
      <c r="BU14" s="29">
        <f t="shared" si="20"/>
        <v>1.981454727274806E-8</v>
      </c>
      <c r="BV14" s="29">
        <f t="shared" si="21"/>
        <v>1.9855334909712256E-8</v>
      </c>
      <c r="BW14" s="29">
        <f t="shared" si="22"/>
        <v>1.9855332907755533E-8</v>
      </c>
      <c r="BX14" s="29">
        <f t="shared" si="23"/>
        <v>1.9855332907849249E-8</v>
      </c>
      <c r="BZ14" s="35">
        <v>4.3100000000000002E-9</v>
      </c>
      <c r="CA14" s="35">
        <v>4.0077843118400001</v>
      </c>
      <c r="CB14" s="35">
        <v>1577.3435424478</v>
      </c>
      <c r="CC14" s="29">
        <f t="shared" si="24"/>
        <v>-9.3340573447459339E-10</v>
      </c>
      <c r="CD14" s="29">
        <f t="shared" si="25"/>
        <v>-9.335744963659531E-10</v>
      </c>
      <c r="CE14" s="29">
        <f t="shared" si="26"/>
        <v>-9.3357448808056364E-10</v>
      </c>
      <c r="CF14" s="29">
        <f t="shared" si="27"/>
        <v>-9.3357448808095241E-10</v>
      </c>
      <c r="CH14" s="35">
        <v>7.0000000000000004E-11</v>
      </c>
      <c r="CI14" s="35">
        <v>4.6959278189899996</v>
      </c>
      <c r="CJ14" s="35">
        <v>18073.7049386502</v>
      </c>
      <c r="CK14" s="29">
        <f t="shared" si="28"/>
        <v>-6.8546362805613822E-11</v>
      </c>
      <c r="CL14" s="29">
        <f t="shared" si="29"/>
        <v>-6.8539833629929912E-11</v>
      </c>
      <c r="CM14" s="29">
        <f t="shared" si="30"/>
        <v>-6.8539833950837811E-11</v>
      </c>
      <c r="CN14" s="29">
        <f t="shared" si="31"/>
        <v>-6.8539833950822443E-11</v>
      </c>
      <c r="CP14" s="35"/>
      <c r="CQ14" s="35"/>
      <c r="CR14" s="35"/>
      <c r="CX14" s="35"/>
      <c r="CY14" s="35"/>
      <c r="CZ14" s="35"/>
      <c r="DF14" s="35">
        <v>8.5336000000000001E-7</v>
      </c>
      <c r="DG14" s="35">
        <v>3.9860795375400002</v>
      </c>
      <c r="DH14" s="35">
        <v>19651.048481098002</v>
      </c>
      <c r="DI14" s="29">
        <f t="shared" si="32"/>
        <v>-7.7649460915109948E-7</v>
      </c>
      <c r="DJ14" s="29">
        <f t="shared" si="33"/>
        <v>-7.7631765229881709E-7</v>
      </c>
      <c r="DK14" s="29">
        <f t="shared" si="34"/>
        <v>-7.7631766099134374E-7</v>
      </c>
      <c r="DL14" s="29">
        <f t="shared" si="35"/>
        <v>-7.7631766099094087E-7</v>
      </c>
      <c r="DN14" s="35">
        <v>1.845E-8</v>
      </c>
      <c r="DO14" s="35">
        <v>1.8761293664100001</v>
      </c>
      <c r="DP14" s="35">
        <v>11015.106477334801</v>
      </c>
      <c r="DQ14" s="29">
        <f t="shared" si="36"/>
        <v>2.5884321995719471E-9</v>
      </c>
      <c r="DR14" s="29">
        <f t="shared" si="37"/>
        <v>2.5833156061704989E-9</v>
      </c>
      <c r="DS14" s="29">
        <f t="shared" si="38"/>
        <v>2.5833158573765374E-9</v>
      </c>
      <c r="DT14" s="29">
        <f t="shared" si="39"/>
        <v>2.5833158573645954E-9</v>
      </c>
      <c r="DV14" s="35">
        <v>1.2E-9</v>
      </c>
      <c r="DW14" s="35">
        <v>5.8581584378900002</v>
      </c>
      <c r="DX14" s="35">
        <v>9153.9036160218002</v>
      </c>
      <c r="DY14" s="29">
        <f t="shared" si="40"/>
        <v>-9.9252323125802065E-10</v>
      </c>
      <c r="DZ14" s="29">
        <f t="shared" si="41"/>
        <v>-9.926801925765656E-10</v>
      </c>
      <c r="EA14" s="29">
        <f t="shared" si="42"/>
        <v>-9.926801848718104E-10</v>
      </c>
      <c r="EB14" s="29">
        <f t="shared" si="43"/>
        <v>-9.9268018487217457E-10</v>
      </c>
      <c r="ED14" s="35"/>
      <c r="EE14" s="35"/>
      <c r="EF14" s="35"/>
      <c r="EL14" s="35"/>
      <c r="EM14" s="35"/>
      <c r="EN14" s="35"/>
      <c r="ET14" s="35"/>
      <c r="EU14" s="35"/>
      <c r="EV14" s="35"/>
    </row>
    <row r="15" spans="1:156" s="29" customFormat="1" ht="13.5" x14ac:dyDescent="0.3">
      <c r="N15" s="35">
        <v>4.9991500000000002E-6</v>
      </c>
      <c r="O15" s="35">
        <v>4.1234021007399999</v>
      </c>
      <c r="P15" s="35">
        <v>15720.8387848784</v>
      </c>
      <c r="Q15" s="29">
        <f t="shared" si="0"/>
        <v>-1.3730228298581366E-6</v>
      </c>
      <c r="R15" s="29">
        <f t="shared" si="1"/>
        <v>-1.3711012004484728E-6</v>
      </c>
      <c r="S15" s="29">
        <f t="shared" si="2"/>
        <v>-1.3711012947969741E-6</v>
      </c>
      <c r="T15" s="29">
        <f t="shared" si="3"/>
        <v>-1.3711012947923283E-6</v>
      </c>
      <c r="V15" s="35">
        <v>1.423E-7</v>
      </c>
      <c r="W15" s="35">
        <v>5.4513823394100003</v>
      </c>
      <c r="X15" s="35">
        <v>9153.9036160218002</v>
      </c>
      <c r="Y15" s="29">
        <f t="shared" si="4"/>
        <v>-1.397368599026284E-7</v>
      </c>
      <c r="Z15" s="29">
        <f t="shared" si="5"/>
        <v>-1.397431143152033E-7</v>
      </c>
      <c r="AA15" s="29">
        <f t="shared" si="6"/>
        <v>-1.3974311400832639E-7</v>
      </c>
      <c r="AB15" s="29">
        <f t="shared" si="7"/>
        <v>-1.3974311400834089E-7</v>
      </c>
      <c r="AD15" s="35">
        <v>1.221E-8</v>
      </c>
      <c r="AE15" s="35">
        <v>3.7333913938499999</v>
      </c>
      <c r="AF15" s="35">
        <v>3154.6870848956</v>
      </c>
      <c r="AG15" s="29">
        <f t="shared" si="8"/>
        <v>-7.7929281083003207E-11</v>
      </c>
      <c r="AH15" s="29">
        <f t="shared" si="9"/>
        <v>-7.8908696298657126E-11</v>
      </c>
      <c r="AI15" s="29">
        <f t="shared" si="10"/>
        <v>-7.8908648213924956E-11</v>
      </c>
      <c r="AJ15" s="29">
        <f t="shared" si="11"/>
        <v>-7.8908648216180587E-11</v>
      </c>
      <c r="AL15" s="35"/>
      <c r="AM15" s="35"/>
      <c r="AN15" s="35"/>
      <c r="AT15" s="35"/>
      <c r="AU15" s="35"/>
      <c r="AV15" s="35"/>
      <c r="BB15" s="35"/>
      <c r="BC15" s="35"/>
      <c r="BD15" s="35"/>
      <c r="BJ15" s="35">
        <v>4.1699999999999999E-7</v>
      </c>
      <c r="BK15" s="35">
        <v>5.9912684524599999</v>
      </c>
      <c r="BL15" s="35">
        <v>19896.8801273274</v>
      </c>
      <c r="BM15" s="29">
        <f t="shared" si="16"/>
        <v>-3.1544328023473751E-7</v>
      </c>
      <c r="BN15" s="29">
        <f t="shared" si="17"/>
        <v>-3.1530525541304485E-7</v>
      </c>
      <c r="BO15" s="29">
        <f t="shared" si="18"/>
        <v>-3.1530526219141293E-7</v>
      </c>
      <c r="BP15" s="29">
        <f t="shared" si="19"/>
        <v>-3.1530526219108719E-7</v>
      </c>
      <c r="BR15" s="35">
        <v>3.9750000000000002E-8</v>
      </c>
      <c r="BS15" s="35">
        <v>1.28397121206</v>
      </c>
      <c r="BT15" s="35">
        <v>10404.7338123226</v>
      </c>
      <c r="BU15" s="29">
        <f t="shared" si="20"/>
        <v>3.2105834760533502E-8</v>
      </c>
      <c r="BV15" s="29">
        <f t="shared" si="21"/>
        <v>3.2112034196325708E-8</v>
      </c>
      <c r="BW15" s="29">
        <f t="shared" si="22"/>
        <v>3.2112033892016906E-8</v>
      </c>
      <c r="BX15" s="29">
        <f t="shared" si="23"/>
        <v>3.2112033892031557E-8</v>
      </c>
      <c r="BZ15" s="35">
        <v>3.6E-9</v>
      </c>
      <c r="CA15" s="35">
        <v>6.0174784232</v>
      </c>
      <c r="CB15" s="35">
        <v>19651.048481098002</v>
      </c>
      <c r="CC15" s="29">
        <f t="shared" si="24"/>
        <v>1.1846286497777564E-10</v>
      </c>
      <c r="CD15" s="29">
        <f t="shared" si="25"/>
        <v>1.1666498633271656E-10</v>
      </c>
      <c r="CE15" s="29">
        <f t="shared" si="26"/>
        <v>1.1666507460101662E-10</v>
      </c>
      <c r="CF15" s="29">
        <f t="shared" si="27"/>
        <v>1.1666507459692603E-10</v>
      </c>
      <c r="CH15" s="35">
        <v>6E-11</v>
      </c>
      <c r="CI15" s="35">
        <v>2.9792652670500002</v>
      </c>
      <c r="CJ15" s="35">
        <v>22003.914634869801</v>
      </c>
      <c r="CK15" s="29">
        <f t="shared" si="28"/>
        <v>-3.6415505057694399E-11</v>
      </c>
      <c r="CL15" s="29">
        <f t="shared" si="29"/>
        <v>-3.6388819069947394E-11</v>
      </c>
      <c r="CM15" s="29">
        <f t="shared" si="30"/>
        <v>-3.6388820380384388E-11</v>
      </c>
      <c r="CN15" s="29">
        <f t="shared" si="31"/>
        <v>-3.638882038032202E-11</v>
      </c>
      <c r="CP15" s="35"/>
      <c r="CQ15" s="35"/>
      <c r="CR15" s="35"/>
      <c r="CX15" s="35"/>
      <c r="CY15" s="35"/>
      <c r="CZ15" s="35"/>
      <c r="DF15" s="35">
        <v>7.4346999999999997E-7</v>
      </c>
      <c r="DG15" s="35">
        <v>4.11957854039</v>
      </c>
      <c r="DH15" s="35">
        <v>5507.5532386674004</v>
      </c>
      <c r="DI15" s="29">
        <f t="shared" si="32"/>
        <v>5.8038686345867657E-7</v>
      </c>
      <c r="DJ15" s="29">
        <f t="shared" si="33"/>
        <v>5.8032178674978395E-7</v>
      </c>
      <c r="DK15" s="29">
        <f t="shared" si="34"/>
        <v>5.8032178994502865E-7</v>
      </c>
      <c r="DL15" s="29">
        <f t="shared" si="35"/>
        <v>5.8032178994487672E-7</v>
      </c>
      <c r="DN15" s="35">
        <v>1.303E-8</v>
      </c>
      <c r="DO15" s="35">
        <v>0.20613045602999999</v>
      </c>
      <c r="DP15" s="35">
        <v>11322.6640983044</v>
      </c>
      <c r="DQ15" s="29">
        <f t="shared" si="36"/>
        <v>-4.1542450836648537E-9</v>
      </c>
      <c r="DR15" s="29">
        <f t="shared" si="37"/>
        <v>-4.150689250478723E-9</v>
      </c>
      <c r="DS15" s="29">
        <f t="shared" si="38"/>
        <v>-4.1506894250621536E-9</v>
      </c>
      <c r="DT15" s="29">
        <f t="shared" si="39"/>
        <v>-4.1506894250540795E-9</v>
      </c>
      <c r="DV15" s="35">
        <v>1.6000000000000001E-9</v>
      </c>
      <c r="DW15" s="35">
        <v>2.2156493846299998</v>
      </c>
      <c r="DX15" s="35">
        <v>3154.6870848956</v>
      </c>
      <c r="DY15" s="29">
        <f t="shared" si="40"/>
        <v>-1.5982577063056316E-9</v>
      </c>
      <c r="DZ15" s="29">
        <f t="shared" si="41"/>
        <v>-1.5982636891050829E-9</v>
      </c>
      <c r="EA15" s="29">
        <f t="shared" si="42"/>
        <v>-1.5982636888116077E-9</v>
      </c>
      <c r="EB15" s="29">
        <f t="shared" si="43"/>
        <v>-1.5982636888116216E-9</v>
      </c>
      <c r="ED15" s="35"/>
      <c r="EE15" s="35"/>
      <c r="EF15" s="35"/>
      <c r="EL15" s="35"/>
      <c r="EM15" s="35"/>
      <c r="EN15" s="35"/>
      <c r="ET15" s="35"/>
      <c r="EU15" s="35"/>
      <c r="EV15" s="35"/>
    </row>
    <row r="16" spans="1:156" s="29" customFormat="1" ht="13.5" x14ac:dyDescent="0.3">
      <c r="N16" s="35">
        <v>3.2622100000000001E-6</v>
      </c>
      <c r="O16" s="35">
        <v>4.5905647309699997</v>
      </c>
      <c r="P16" s="35">
        <v>10404.7338123226</v>
      </c>
      <c r="Q16" s="29">
        <f t="shared" si="0"/>
        <v>-2.2831556304931165E-6</v>
      </c>
      <c r="R16" s="29">
        <f t="shared" si="1"/>
        <v>-2.2837720083415581E-6</v>
      </c>
      <c r="S16" s="29">
        <f t="shared" si="2"/>
        <v>-2.2837719780841458E-6</v>
      </c>
      <c r="T16" s="29">
        <f t="shared" si="3"/>
        <v>-2.2837719780856027E-6</v>
      </c>
      <c r="V16" s="35">
        <v>1.2606999999999999E-7</v>
      </c>
      <c r="W16" s="35">
        <v>1.24464400689</v>
      </c>
      <c r="X16" s="35">
        <v>40853.142184844</v>
      </c>
      <c r="Y16" s="29">
        <f t="shared" si="4"/>
        <v>4.0882998219845174E-8</v>
      </c>
      <c r="Z16" s="29">
        <f t="shared" si="5"/>
        <v>4.0759092789664561E-8</v>
      </c>
      <c r="AA16" s="29">
        <f t="shared" si="6"/>
        <v>4.0759098873922623E-8</v>
      </c>
      <c r="AB16" s="29">
        <f t="shared" si="7"/>
        <v>4.0759098873637808E-8</v>
      </c>
      <c r="AD16" s="35">
        <v>1.0330000000000001E-8</v>
      </c>
      <c r="AE16" s="35">
        <v>3.5285847290399999</v>
      </c>
      <c r="AF16" s="35">
        <v>11015.106477334801</v>
      </c>
      <c r="AG16" s="29">
        <f t="shared" si="8"/>
        <v>1.0075540685031197E-8</v>
      </c>
      <c r="AH16" s="29">
        <f t="shared" si="9"/>
        <v>1.0076178517712122E-8</v>
      </c>
      <c r="AI16" s="29">
        <f t="shared" si="10"/>
        <v>1.0076178486416891E-8</v>
      </c>
      <c r="AJ16" s="29">
        <f t="shared" si="11"/>
        <v>1.0076178486418379E-8</v>
      </c>
      <c r="AL16" s="35"/>
      <c r="AM16" s="35"/>
      <c r="AN16" s="35"/>
      <c r="AT16" s="35"/>
      <c r="AU16" s="35"/>
      <c r="AV16" s="35"/>
      <c r="BB16" s="35"/>
      <c r="BC16" s="35"/>
      <c r="BD16" s="35"/>
      <c r="BJ16" s="35">
        <v>3.9644000000000002E-7</v>
      </c>
      <c r="BK16" s="35">
        <v>3.8684209590099998</v>
      </c>
      <c r="BL16" s="35">
        <v>8635.9420037632008</v>
      </c>
      <c r="BM16" s="29">
        <f t="shared" si="16"/>
        <v>3.6804579711316605E-7</v>
      </c>
      <c r="BN16" s="29">
        <f t="shared" si="17"/>
        <v>3.6801343534689926E-7</v>
      </c>
      <c r="BO16" s="29">
        <f t="shared" si="18"/>
        <v>3.6801343693615028E-7</v>
      </c>
      <c r="BP16" s="29">
        <f t="shared" si="19"/>
        <v>3.6801343693607485E-7</v>
      </c>
      <c r="BR16" s="35">
        <v>4.6569999999999999E-8</v>
      </c>
      <c r="BS16" s="35">
        <v>0.75073886819000002</v>
      </c>
      <c r="BT16" s="35">
        <v>5507.5532386674004</v>
      </c>
      <c r="BU16" s="29">
        <f t="shared" si="20"/>
        <v>-2.8862767198569425E-8</v>
      </c>
      <c r="BV16" s="29">
        <f t="shared" si="21"/>
        <v>-2.885764870763377E-8</v>
      </c>
      <c r="BW16" s="29">
        <f t="shared" si="22"/>
        <v>-2.8857648958941884E-8</v>
      </c>
      <c r="BX16" s="29">
        <f t="shared" si="23"/>
        <v>-2.8857648958929937E-8</v>
      </c>
      <c r="BZ16" s="35">
        <v>3.7499999999999997E-9</v>
      </c>
      <c r="CA16" s="35">
        <v>1.31319959789</v>
      </c>
      <c r="CB16" s="35">
        <v>22003.914634869801</v>
      </c>
      <c r="CC16" s="29">
        <f t="shared" si="24"/>
        <v>3.1833336946266359E-9</v>
      </c>
      <c r="CD16" s="29">
        <f t="shared" si="25"/>
        <v>3.1844422141893897E-9</v>
      </c>
      <c r="CE16" s="29">
        <f t="shared" si="26"/>
        <v>3.1844421597907257E-9</v>
      </c>
      <c r="CF16" s="29">
        <f t="shared" si="27"/>
        <v>3.1844421597933148E-9</v>
      </c>
      <c r="CH16" s="35"/>
      <c r="CI16" s="35"/>
      <c r="CJ16" s="35"/>
      <c r="CP16" s="35"/>
      <c r="CQ16" s="35"/>
      <c r="CR16" s="35"/>
      <c r="CX16" s="35"/>
      <c r="CY16" s="35"/>
      <c r="CZ16" s="35"/>
      <c r="DF16" s="35">
        <v>4.1904000000000003E-7</v>
      </c>
      <c r="DG16" s="35">
        <v>1.6427336345800001</v>
      </c>
      <c r="DH16" s="35">
        <v>18837.498197138098</v>
      </c>
      <c r="DI16" s="29">
        <f t="shared" si="32"/>
        <v>4.0310389332617883E-7</v>
      </c>
      <c r="DJ16" s="29">
        <f t="shared" si="33"/>
        <v>4.0304902038564509E-7</v>
      </c>
      <c r="DK16" s="29">
        <f t="shared" si="34"/>
        <v>4.0304902308192365E-7</v>
      </c>
      <c r="DL16" s="29">
        <f t="shared" si="35"/>
        <v>4.0304902308179977E-7</v>
      </c>
      <c r="DN16" s="35">
        <v>1.1690000000000001E-8</v>
      </c>
      <c r="DO16" s="35">
        <v>0.79431893441000001</v>
      </c>
      <c r="DP16" s="35">
        <v>17298.182327326202</v>
      </c>
      <c r="DQ16" s="29">
        <f t="shared" si="36"/>
        <v>6.3774678047972423E-9</v>
      </c>
      <c r="DR16" s="29">
        <f t="shared" si="37"/>
        <v>6.3731579175329849E-9</v>
      </c>
      <c r="DS16" s="29">
        <f t="shared" si="38"/>
        <v>6.3731581291587926E-9</v>
      </c>
      <c r="DT16" s="29">
        <f t="shared" si="39"/>
        <v>6.3731581291487663E-9</v>
      </c>
      <c r="DV16" s="35">
        <v>1.1800000000000001E-9</v>
      </c>
      <c r="DW16" s="35">
        <v>2.6235886656499998</v>
      </c>
      <c r="DX16" s="35">
        <v>8635.9420037632008</v>
      </c>
      <c r="DY16" s="29">
        <f t="shared" si="40"/>
        <v>-6.4644069293366428E-11</v>
      </c>
      <c r="DZ16" s="29">
        <f t="shared" si="41"/>
        <v>-6.4902795414287873E-11</v>
      </c>
      <c r="EA16" s="29">
        <f t="shared" si="42"/>
        <v>-6.4902782712089901E-11</v>
      </c>
      <c r="EB16" s="29">
        <f t="shared" si="43"/>
        <v>-6.490278271269267E-11</v>
      </c>
      <c r="ED16" s="35"/>
      <c r="EE16" s="35"/>
      <c r="EF16" s="35"/>
      <c r="EL16" s="35"/>
      <c r="EM16" s="35"/>
      <c r="EN16" s="35"/>
      <c r="ET16" s="35"/>
      <c r="EU16" s="35"/>
      <c r="EV16" s="35"/>
    </row>
    <row r="17" spans="1:152" s="29" customFormat="1" ht="13.5" x14ac:dyDescent="0.3">
      <c r="A17" s="37"/>
      <c r="C17" s="37"/>
      <c r="D17" s="37"/>
      <c r="F17" s="37"/>
      <c r="N17" s="35">
        <v>4.2949799999999998E-6</v>
      </c>
      <c r="O17" s="35">
        <v>3.5864285975199999</v>
      </c>
      <c r="P17" s="35">
        <v>19367.1891622328</v>
      </c>
      <c r="Q17" s="29">
        <f t="shared" si="0"/>
        <v>-2.8493285519097599E-6</v>
      </c>
      <c r="R17" s="29">
        <f t="shared" si="1"/>
        <v>-2.8509108470989874E-6</v>
      </c>
      <c r="S17" s="29">
        <f t="shared" si="2"/>
        <v>-2.850910769432529E-6</v>
      </c>
      <c r="T17" s="29">
        <f t="shared" si="3"/>
        <v>-2.8509107694363635E-6</v>
      </c>
      <c r="V17" s="35">
        <v>1.1626999999999999E-7</v>
      </c>
      <c r="W17" s="35">
        <v>4.9760449537099998</v>
      </c>
      <c r="X17" s="35">
        <v>213.29909543799999</v>
      </c>
      <c r="Y17" s="29">
        <f t="shared" si="4"/>
        <v>-6.4344218700399587E-8</v>
      </c>
      <c r="Z17" s="29">
        <f t="shared" si="5"/>
        <v>-6.4343693456355116E-8</v>
      </c>
      <c r="AA17" s="29">
        <f t="shared" si="6"/>
        <v>-6.4343693482142292E-8</v>
      </c>
      <c r="AB17" s="29">
        <f t="shared" si="7"/>
        <v>-6.4343693482141088E-8</v>
      </c>
      <c r="AD17" s="35">
        <v>9.5499999999999995E-9</v>
      </c>
      <c r="AE17" s="35">
        <v>5.1113387892300004</v>
      </c>
      <c r="AF17" s="35">
        <v>801.82093112380005</v>
      </c>
      <c r="AG17" s="29">
        <f t="shared" si="8"/>
        <v>7.2103548961967703E-9</v>
      </c>
      <c r="AH17" s="29">
        <f t="shared" si="9"/>
        <v>7.2102272220580459E-9</v>
      </c>
      <c r="AI17" s="29">
        <f t="shared" si="10"/>
        <v>7.210227228326318E-9</v>
      </c>
      <c r="AJ17" s="29">
        <f t="shared" si="11"/>
        <v>7.2102272283260516E-9</v>
      </c>
      <c r="AL17" s="35"/>
      <c r="AM17" s="35"/>
      <c r="AN17" s="35"/>
      <c r="AT17" s="35"/>
      <c r="AU17" s="35"/>
      <c r="AV17" s="35"/>
      <c r="BB17" s="35"/>
      <c r="BC17" s="35"/>
      <c r="BD17" s="35"/>
      <c r="BJ17" s="35">
        <v>3.9175E-7</v>
      </c>
      <c r="BK17" s="35">
        <v>3.9496035117399999</v>
      </c>
      <c r="BL17" s="35">
        <v>529.69096509459996</v>
      </c>
      <c r="BM17" s="29">
        <f t="shared" si="16"/>
        <v>3.9171386807392333E-7</v>
      </c>
      <c r="BN17" s="29">
        <f t="shared" si="17"/>
        <v>3.9171379637762525E-7</v>
      </c>
      <c r="BO17" s="29">
        <f t="shared" si="18"/>
        <v>3.9171379638114694E-7</v>
      </c>
      <c r="BP17" s="29">
        <f t="shared" si="19"/>
        <v>3.9171379638114678E-7</v>
      </c>
      <c r="BR17" s="35">
        <v>3.7830000000000002E-8</v>
      </c>
      <c r="BS17" s="35">
        <v>4.3300475398399998</v>
      </c>
      <c r="BT17" s="35">
        <v>19651.048481098002</v>
      </c>
      <c r="BU17" s="29">
        <f t="shared" si="20"/>
        <v>-3.7697494295466329E-8</v>
      </c>
      <c r="BV17" s="29">
        <f t="shared" si="21"/>
        <v>-3.7695908853203171E-8</v>
      </c>
      <c r="BW17" s="29">
        <f t="shared" si="22"/>
        <v>-3.7695908931272133E-8</v>
      </c>
      <c r="BX17" s="29">
        <f t="shared" si="23"/>
        <v>-3.7695908931268514E-8</v>
      </c>
      <c r="BZ17" s="35">
        <v>3.5400000000000002E-9</v>
      </c>
      <c r="CA17" s="35">
        <v>5.1250928126600002</v>
      </c>
      <c r="CB17" s="35">
        <v>9153.9036160218002</v>
      </c>
      <c r="CC17" s="29">
        <f t="shared" si="24"/>
        <v>-3.507215306735833E-9</v>
      </c>
      <c r="CD17" s="29">
        <f t="shared" si="25"/>
        <v>-3.5071033311991519E-9</v>
      </c>
      <c r="CE17" s="29">
        <f t="shared" si="26"/>
        <v>-3.5071033367012972E-9</v>
      </c>
      <c r="CF17" s="29">
        <f t="shared" si="27"/>
        <v>-3.5071033367010375E-9</v>
      </c>
      <c r="CH17" s="35"/>
      <c r="CI17" s="35"/>
      <c r="CJ17" s="35"/>
      <c r="CP17" s="35"/>
      <c r="CQ17" s="35"/>
      <c r="CR17" s="35"/>
      <c r="CX17" s="35"/>
      <c r="CY17" s="35"/>
      <c r="CZ17" s="35"/>
      <c r="DF17" s="35">
        <v>4.2492999999999998E-7</v>
      </c>
      <c r="DG17" s="35">
        <v>3.8186453073500002</v>
      </c>
      <c r="DH17" s="35">
        <v>13367.972631106601</v>
      </c>
      <c r="DI17" s="29">
        <f t="shared" si="32"/>
        <v>2.1935458209334408E-7</v>
      </c>
      <c r="DJ17" s="29">
        <f t="shared" si="33"/>
        <v>2.1947827630052025E-7</v>
      </c>
      <c r="DK17" s="29">
        <f t="shared" si="34"/>
        <v>2.1947827022832387E-7</v>
      </c>
      <c r="DL17" s="29">
        <f t="shared" si="35"/>
        <v>2.1947827022861343E-7</v>
      </c>
      <c r="DN17" s="35">
        <v>1.001E-8</v>
      </c>
      <c r="DO17" s="35">
        <v>6.1655510153600002</v>
      </c>
      <c r="DP17" s="35">
        <v>10239.5838660108</v>
      </c>
      <c r="DQ17" s="29">
        <f t="shared" si="36"/>
        <v>-9.5273622279659272E-9</v>
      </c>
      <c r="DR17" s="29">
        <f t="shared" si="37"/>
        <v>-9.5265623842197888E-9</v>
      </c>
      <c r="DS17" s="29">
        <f t="shared" si="38"/>
        <v>-9.52656242350431E-9</v>
      </c>
      <c r="DT17" s="29">
        <f t="shared" si="39"/>
        <v>-9.5265624235023876E-9</v>
      </c>
      <c r="DV17" s="35">
        <v>1.1200000000000001E-9</v>
      </c>
      <c r="DW17" s="35">
        <v>2.36235956804</v>
      </c>
      <c r="DX17" s="35">
        <v>10596.1820784342</v>
      </c>
      <c r="DY17" s="29">
        <f t="shared" si="40"/>
        <v>1.1855129099540139E-10</v>
      </c>
      <c r="DZ17" s="29">
        <f t="shared" si="41"/>
        <v>1.1825121528637679E-10</v>
      </c>
      <c r="EA17" s="29">
        <f t="shared" si="42"/>
        <v>1.1825123001890103E-10</v>
      </c>
      <c r="EB17" s="29">
        <f t="shared" si="43"/>
        <v>1.1825123001820462E-10</v>
      </c>
      <c r="ED17" s="35"/>
      <c r="EE17" s="35"/>
      <c r="EF17" s="35"/>
      <c r="EL17" s="35"/>
      <c r="EM17" s="35"/>
      <c r="EN17" s="35"/>
      <c r="ET17" s="35"/>
      <c r="EU17" s="35"/>
      <c r="EV17" s="35"/>
    </row>
    <row r="18" spans="1:152" s="29" customFormat="1" ht="13.5" x14ac:dyDescent="0.3">
      <c r="N18" s="35">
        <v>3.2696699999999998E-6</v>
      </c>
      <c r="O18" s="35">
        <v>5.67736583705</v>
      </c>
      <c r="P18" s="35">
        <v>5507.5532386674004</v>
      </c>
      <c r="Q18" s="29">
        <f t="shared" si="0"/>
        <v>2.0764881790670557E-6</v>
      </c>
      <c r="R18" s="29">
        <f t="shared" si="1"/>
        <v>2.0768418600984167E-6</v>
      </c>
      <c r="S18" s="29">
        <f t="shared" si="2"/>
        <v>2.0768418427353141E-6</v>
      </c>
      <c r="T18" s="29">
        <f t="shared" si="3"/>
        <v>2.0768418427361395E-6</v>
      </c>
      <c r="V18" s="35">
        <v>1.2562999999999999E-7</v>
      </c>
      <c r="W18" s="35">
        <v>1.88122199199</v>
      </c>
      <c r="X18" s="35">
        <v>382.89653222319998</v>
      </c>
      <c r="Y18" s="29">
        <f t="shared" si="4"/>
        <v>-3.0619286807258751E-8</v>
      </c>
      <c r="Z18" s="29">
        <f t="shared" si="5"/>
        <v>-3.0618100543868786E-8</v>
      </c>
      <c r="AA18" s="29">
        <f t="shared" si="6"/>
        <v>-3.0618100602108939E-8</v>
      </c>
      <c r="AB18" s="29">
        <f t="shared" si="7"/>
        <v>-3.0618100602106126E-8</v>
      </c>
      <c r="AD18" s="35">
        <v>7.4199999999999996E-9</v>
      </c>
      <c r="AE18" s="35">
        <v>1.4919858448300001</v>
      </c>
      <c r="AF18" s="35">
        <v>1109.3785520934</v>
      </c>
      <c r="AG18" s="29">
        <f t="shared" si="8"/>
        <v>5.8579174799427375E-9</v>
      </c>
      <c r="AH18" s="29">
        <f t="shared" si="9"/>
        <v>5.8580459472755152E-9</v>
      </c>
      <c r="AI18" s="29">
        <f t="shared" si="10"/>
        <v>5.858045940968493E-9</v>
      </c>
      <c r="AJ18" s="29">
        <f t="shared" si="11"/>
        <v>5.8580459409687833E-9</v>
      </c>
      <c r="AL18" s="35"/>
      <c r="AM18" s="35"/>
      <c r="AN18" s="35"/>
      <c r="AT18" s="35"/>
      <c r="AU18" s="35"/>
      <c r="AV18" s="35"/>
      <c r="BB18" s="35"/>
      <c r="BC18" s="35"/>
      <c r="BD18" s="35"/>
      <c r="BJ18" s="35">
        <v>3.3319999999999999E-7</v>
      </c>
      <c r="BK18" s="35">
        <v>4.8319490959499998</v>
      </c>
      <c r="BL18" s="35">
        <v>14143.495242430599</v>
      </c>
      <c r="BM18" s="29">
        <f t="shared" si="16"/>
        <v>-1.5988095920398619E-7</v>
      </c>
      <c r="BN18" s="29">
        <f t="shared" si="17"/>
        <v>-1.5977581494757129E-7</v>
      </c>
      <c r="BO18" s="29">
        <f t="shared" si="18"/>
        <v>-1.5977582011017577E-7</v>
      </c>
      <c r="BP18" s="29">
        <f t="shared" si="19"/>
        <v>-1.5977582010993479E-7</v>
      </c>
      <c r="BR18" s="35">
        <v>3.3899999999999999E-8</v>
      </c>
      <c r="BS18" s="35">
        <v>4.8897607090299999</v>
      </c>
      <c r="BT18" s="35">
        <v>10988.808157535001</v>
      </c>
      <c r="BU18" s="29">
        <f t="shared" si="20"/>
        <v>1.364757061741954E-8</v>
      </c>
      <c r="BV18" s="29">
        <f t="shared" si="21"/>
        <v>1.3656240844696649E-8</v>
      </c>
      <c r="BW18" s="29">
        <f t="shared" si="22"/>
        <v>1.3656240419054678E-8</v>
      </c>
      <c r="BX18" s="29">
        <f t="shared" si="23"/>
        <v>1.3656240419075843E-8</v>
      </c>
      <c r="BZ18" s="35">
        <v>1.5E-9</v>
      </c>
      <c r="CA18" s="35">
        <v>4.5862368711799997</v>
      </c>
      <c r="CB18" s="35">
        <v>15720.8387848784</v>
      </c>
      <c r="CC18" s="29">
        <f t="shared" si="24"/>
        <v>-1.0126074150420233E-9</v>
      </c>
      <c r="CD18" s="29">
        <f t="shared" si="25"/>
        <v>-1.0121649685533297E-9</v>
      </c>
      <c r="CE18" s="29">
        <f t="shared" si="26"/>
        <v>-1.0121649902793776E-9</v>
      </c>
      <c r="CF18" s="29">
        <f t="shared" si="27"/>
        <v>-1.0121649902783079E-9</v>
      </c>
      <c r="CH18" s="35"/>
      <c r="CI18" s="35"/>
      <c r="CJ18" s="35"/>
      <c r="CP18" s="35"/>
      <c r="CQ18" s="35"/>
      <c r="CR18" s="35"/>
      <c r="CX18" s="35"/>
      <c r="CY18" s="35"/>
      <c r="CZ18" s="35"/>
      <c r="DF18" s="35">
        <v>3.9429999999999998E-7</v>
      </c>
      <c r="DG18" s="35">
        <v>5.39019422358</v>
      </c>
      <c r="DH18" s="35">
        <v>23581.258177317599</v>
      </c>
      <c r="DI18" s="29">
        <f t="shared" si="32"/>
        <v>1.5638647195830443E-7</v>
      </c>
      <c r="DJ18" s="29">
        <f t="shared" si="33"/>
        <v>1.5616940744767604E-7</v>
      </c>
      <c r="DK18" s="29">
        <f t="shared" si="34"/>
        <v>1.5616941810590867E-7</v>
      </c>
      <c r="DL18" s="29">
        <f t="shared" si="35"/>
        <v>1.5616941810539417E-7</v>
      </c>
      <c r="DN18" s="35">
        <v>9.1499999999999992E-9</v>
      </c>
      <c r="DO18" s="35">
        <v>4.5985449696599998</v>
      </c>
      <c r="DP18" s="35">
        <v>1109.3785520934</v>
      </c>
      <c r="DQ18" s="29">
        <f t="shared" si="36"/>
        <v>-7.4159909554226359E-9</v>
      </c>
      <c r="DR18" s="29">
        <f t="shared" si="37"/>
        <v>-7.4161421407104075E-9</v>
      </c>
      <c r="DS18" s="29">
        <f t="shared" si="38"/>
        <v>-7.4161421332880704E-9</v>
      </c>
      <c r="DT18" s="29">
        <f t="shared" si="39"/>
        <v>-7.4161421332884137E-9</v>
      </c>
      <c r="DV18" s="35">
        <v>9.2000000000000003E-10</v>
      </c>
      <c r="DW18" s="35">
        <v>0.72664449268999998</v>
      </c>
      <c r="DX18" s="35">
        <v>12566.1516999828</v>
      </c>
      <c r="DY18" s="29">
        <f t="shared" si="40"/>
        <v>-7.4810302678974594E-10</v>
      </c>
      <c r="DZ18" s="29">
        <f t="shared" si="41"/>
        <v>-7.4827408926355848E-10</v>
      </c>
      <c r="EA18" s="29">
        <f t="shared" si="42"/>
        <v>-7.4827408086705622E-10</v>
      </c>
      <c r="EB18" s="29">
        <f t="shared" si="43"/>
        <v>-7.4827408086746702E-10</v>
      </c>
      <c r="ED18" s="35"/>
      <c r="EE18" s="35"/>
      <c r="EF18" s="35"/>
      <c r="EL18" s="35"/>
      <c r="EM18" s="35"/>
      <c r="EN18" s="35"/>
      <c r="ET18" s="35"/>
      <c r="EU18" s="35"/>
      <c r="EV18" s="35"/>
    </row>
    <row r="19" spans="1:152" s="29" customFormat="1" ht="13.5" x14ac:dyDescent="0.3">
      <c r="N19" s="35">
        <v>2.3193700000000002E-6</v>
      </c>
      <c r="O19" s="35">
        <v>3.1625105707199999</v>
      </c>
      <c r="P19" s="35">
        <v>9153.9036160218002</v>
      </c>
      <c r="Q19" s="29">
        <f t="shared" si="0"/>
        <v>1.168490720663988E-6</v>
      </c>
      <c r="R19" s="29">
        <f t="shared" si="1"/>
        <v>1.1689570311239995E-6</v>
      </c>
      <c r="S19" s="29">
        <f t="shared" si="2"/>
        <v>1.1689570082318662E-6</v>
      </c>
      <c r="T19" s="29">
        <f t="shared" si="3"/>
        <v>1.1689570082329481E-6</v>
      </c>
      <c r="V19" s="35">
        <v>8.8689999999999995E-8</v>
      </c>
      <c r="W19" s="35">
        <v>0.95282732248000002</v>
      </c>
      <c r="X19" s="35">
        <v>13367.972631106601</v>
      </c>
      <c r="Y19" s="29">
        <f t="shared" si="4"/>
        <v>-2.3369862982087526E-8</v>
      </c>
      <c r="Z19" s="29">
        <f t="shared" si="5"/>
        <v>-2.3398943210700473E-8</v>
      </c>
      <c r="AA19" s="29">
        <f t="shared" si="6"/>
        <v>-2.3398941783060854E-8</v>
      </c>
      <c r="AB19" s="29">
        <f t="shared" si="7"/>
        <v>-2.3398941783128935E-8</v>
      </c>
      <c r="AD19" s="35">
        <v>5.2499999999999999E-9</v>
      </c>
      <c r="AE19" s="35">
        <v>3.32087042103</v>
      </c>
      <c r="AF19" s="35">
        <v>213.29909543799999</v>
      </c>
      <c r="AG19" s="29">
        <f t="shared" si="8"/>
        <v>4.6020967470511804E-9</v>
      </c>
      <c r="AH19" s="29">
        <f t="shared" si="9"/>
        <v>4.6021104498769231E-9</v>
      </c>
      <c r="AI19" s="29">
        <f t="shared" si="10"/>
        <v>4.6021104492041812E-9</v>
      </c>
      <c r="AJ19" s="29">
        <f t="shared" si="11"/>
        <v>4.6021104492042118E-9</v>
      </c>
      <c r="AL19" s="35"/>
      <c r="AM19" s="35"/>
      <c r="AN19" s="35"/>
      <c r="AT19" s="35"/>
      <c r="AU19" s="35"/>
      <c r="AV19" s="35"/>
      <c r="BB19" s="35"/>
      <c r="BC19" s="35"/>
      <c r="BD19" s="35"/>
      <c r="BJ19" s="35">
        <v>2.3711000000000001E-7</v>
      </c>
      <c r="BK19" s="35">
        <v>2.9064662121799998</v>
      </c>
      <c r="BL19" s="35">
        <v>10988.808157535001</v>
      </c>
      <c r="BM19" s="29">
        <f t="shared" si="16"/>
        <v>1.6057272624494491E-7</v>
      </c>
      <c r="BN19" s="29">
        <f t="shared" si="17"/>
        <v>1.6052397169672101E-7</v>
      </c>
      <c r="BO19" s="29">
        <f t="shared" si="18"/>
        <v>1.605239740906519E-7</v>
      </c>
      <c r="BP19" s="29">
        <f t="shared" si="19"/>
        <v>1.6052397409053784E-7</v>
      </c>
      <c r="BR19" s="35">
        <v>3.5549999999999997E-8</v>
      </c>
      <c r="BS19" s="35">
        <v>1.2592755035600001</v>
      </c>
      <c r="BT19" s="35">
        <v>19896.8801273274</v>
      </c>
      <c r="BU19" s="29">
        <f t="shared" si="20"/>
        <v>-2.3773864276098881E-8</v>
      </c>
      <c r="BV19" s="29">
        <f t="shared" si="21"/>
        <v>-2.3787233497258167E-8</v>
      </c>
      <c r="BW19" s="29">
        <f t="shared" si="22"/>
        <v>-2.3787232841040055E-8</v>
      </c>
      <c r="BX19" s="29">
        <f t="shared" si="23"/>
        <v>-2.378723284107159E-8</v>
      </c>
      <c r="BZ19" s="35">
        <v>1.6399999999999999E-9</v>
      </c>
      <c r="CA19" s="35">
        <v>5.4179015860700002</v>
      </c>
      <c r="CB19" s="35">
        <v>5507.5532386674004</v>
      </c>
      <c r="CC19" s="29">
        <f t="shared" si="24"/>
        <v>1.3316801837420101E-9</v>
      </c>
      <c r="CD19" s="29">
        <f t="shared" si="25"/>
        <v>1.3318142199086755E-9</v>
      </c>
      <c r="CE19" s="29">
        <f t="shared" si="26"/>
        <v>1.331814213328761E-9</v>
      </c>
      <c r="CF19" s="29">
        <f t="shared" si="27"/>
        <v>1.3318142133290739E-9</v>
      </c>
      <c r="CH19" s="35"/>
      <c r="CI19" s="35"/>
      <c r="CJ19" s="35"/>
      <c r="CP19" s="35"/>
      <c r="CQ19" s="35"/>
      <c r="CR19" s="35"/>
      <c r="CX19" s="35"/>
      <c r="CY19" s="35"/>
      <c r="CZ19" s="35"/>
      <c r="DF19" s="35">
        <v>2.9041999999999998E-7</v>
      </c>
      <c r="DG19" s="35">
        <v>5.6773952872800004</v>
      </c>
      <c r="DH19" s="35">
        <v>5661.3320491521999</v>
      </c>
      <c r="DI19" s="29">
        <f t="shared" si="32"/>
        <v>-2.821795822214904E-7</v>
      </c>
      <c r="DJ19" s="29">
        <f t="shared" si="33"/>
        <v>-2.8218946761990115E-7</v>
      </c>
      <c r="DK19" s="29">
        <f t="shared" si="34"/>
        <v>-2.8218946713471729E-7</v>
      </c>
      <c r="DL19" s="29">
        <f t="shared" si="35"/>
        <v>-2.8218946713473974E-7</v>
      </c>
      <c r="DN19" s="35">
        <v>8.8400000000000001E-9</v>
      </c>
      <c r="DO19" s="35">
        <v>0.66706834422000005</v>
      </c>
      <c r="DP19" s="35">
        <v>18073.7049386502</v>
      </c>
      <c r="DQ19" s="29">
        <f t="shared" si="36"/>
        <v>4.0772653467506725E-9</v>
      </c>
      <c r="DR19" s="29">
        <f t="shared" si="37"/>
        <v>4.0736602545129906E-9</v>
      </c>
      <c r="DS19" s="29">
        <f t="shared" si="38"/>
        <v>4.073660431527596E-9</v>
      </c>
      <c r="DT19" s="29">
        <f t="shared" si="39"/>
        <v>4.0736604315191224E-9</v>
      </c>
      <c r="DV19" s="35">
        <v>6.6999999999999996E-10</v>
      </c>
      <c r="DW19" s="35">
        <v>3.7608966911800001</v>
      </c>
      <c r="DX19" s="35">
        <v>18837.498197138098</v>
      </c>
      <c r="DY19" s="29">
        <f t="shared" si="40"/>
        <v>-1.7915894862044891E-10</v>
      </c>
      <c r="DZ19" s="29">
        <f t="shared" si="41"/>
        <v>-1.788496906819559E-10</v>
      </c>
      <c r="EA19" s="29">
        <f t="shared" si="42"/>
        <v>-1.7884970586610356E-10</v>
      </c>
      <c r="EB19" s="29">
        <f t="shared" si="43"/>
        <v>-1.7884970586540619E-10</v>
      </c>
      <c r="ED19" s="35"/>
      <c r="EE19" s="35"/>
      <c r="EF19" s="35"/>
      <c r="EL19" s="35"/>
      <c r="EM19" s="35"/>
      <c r="EN19" s="35"/>
      <c r="ET19" s="35"/>
      <c r="EU19" s="35"/>
      <c r="EV19" s="35"/>
    </row>
    <row r="20" spans="1:152" s="29" customFormat="1" ht="13.5" x14ac:dyDescent="0.3">
      <c r="N20" s="35">
        <v>1.79695E-6</v>
      </c>
      <c r="O20" s="35">
        <v>4.6533791557799997</v>
      </c>
      <c r="P20" s="35">
        <v>1109.3785520934</v>
      </c>
      <c r="Q20" s="29">
        <f t="shared" si="0"/>
        <v>-1.3965347838179788E-6</v>
      </c>
      <c r="R20" s="29">
        <f t="shared" si="1"/>
        <v>-1.3965666818408016E-6</v>
      </c>
      <c r="S20" s="29">
        <f t="shared" si="2"/>
        <v>-1.396566680274791E-6</v>
      </c>
      <c r="T20" s="29">
        <f t="shared" si="3"/>
        <v>-1.3965666802748634E-6</v>
      </c>
      <c r="V20" s="35">
        <v>7.3739999999999997E-8</v>
      </c>
      <c r="W20" s="35">
        <v>4.3947676058000003</v>
      </c>
      <c r="X20" s="35">
        <v>10206.171999210201</v>
      </c>
      <c r="Y20" s="29">
        <f t="shared" si="4"/>
        <v>6.4126581585226913E-8</v>
      </c>
      <c r="Z20" s="29">
        <f t="shared" si="5"/>
        <v>6.4136027322927584E-8</v>
      </c>
      <c r="AA20" s="29">
        <f t="shared" si="6"/>
        <v>6.413602685929158E-8</v>
      </c>
      <c r="AB20" s="29">
        <f t="shared" si="7"/>
        <v>6.4136026859313298E-8</v>
      </c>
      <c r="AD20" s="35">
        <v>5.7800000000000003E-9</v>
      </c>
      <c r="AE20" s="35">
        <v>0.92614279843000002</v>
      </c>
      <c r="AF20" s="35">
        <v>10239.5838660108</v>
      </c>
      <c r="AG20" s="29">
        <f t="shared" si="8"/>
        <v>-4.2994598286602021E-9</v>
      </c>
      <c r="AH20" s="29">
        <f t="shared" si="9"/>
        <v>-4.3004654904555144E-9</v>
      </c>
      <c r="AI20" s="29">
        <f t="shared" si="10"/>
        <v>-4.3004654410892795E-9</v>
      </c>
      <c r="AJ20" s="29">
        <f t="shared" si="11"/>
        <v>-4.300465441091694E-9</v>
      </c>
      <c r="AL20" s="35"/>
      <c r="AM20" s="35"/>
      <c r="AN20" s="35"/>
      <c r="AT20" s="35"/>
      <c r="AU20" s="35"/>
      <c r="AV20" s="35"/>
      <c r="BB20" s="35"/>
      <c r="BC20" s="35"/>
      <c r="BD20" s="35"/>
      <c r="BJ20" s="35">
        <v>2.35E-7</v>
      </c>
      <c r="BK20" s="35">
        <v>2.0077061832199998</v>
      </c>
      <c r="BL20" s="35">
        <v>13367.972631106601</v>
      </c>
      <c r="BM20" s="29">
        <f t="shared" si="16"/>
        <v>1.6663993714104197E-7</v>
      </c>
      <c r="BN20" s="29">
        <f t="shared" si="17"/>
        <v>1.6658360408814966E-7</v>
      </c>
      <c r="BO20" s="29">
        <f t="shared" si="18"/>
        <v>1.6658360685431691E-7</v>
      </c>
      <c r="BP20" s="29">
        <f t="shared" si="19"/>
        <v>1.6658360685418501E-7</v>
      </c>
      <c r="BR20" s="35">
        <v>3.4790000000000002E-8</v>
      </c>
      <c r="BS20" s="35">
        <v>5.5079700216000003</v>
      </c>
      <c r="BT20" s="35">
        <v>529.69096509459996</v>
      </c>
      <c r="BU20" s="29">
        <f t="shared" si="20"/>
        <v>9.048443477543347E-10</v>
      </c>
      <c r="BV20" s="29">
        <f t="shared" si="21"/>
        <v>9.0531276602904325E-10</v>
      </c>
      <c r="BW20" s="29">
        <f t="shared" si="22"/>
        <v>9.0531274303186288E-10</v>
      </c>
      <c r="BX20" s="29">
        <f t="shared" si="23"/>
        <v>9.0531274303291319E-10</v>
      </c>
      <c r="BZ20" s="35">
        <v>1.5900000000000001E-9</v>
      </c>
      <c r="CA20" s="35">
        <v>2.78191550878</v>
      </c>
      <c r="CB20" s="35">
        <v>19896.8801273274</v>
      </c>
      <c r="CC20" s="29">
        <f t="shared" si="24"/>
        <v>1.1295973956996755E-9</v>
      </c>
      <c r="CD20" s="29">
        <f t="shared" si="25"/>
        <v>1.1290311291592295E-9</v>
      </c>
      <c r="CE20" s="29">
        <f t="shared" si="26"/>
        <v>1.1290311569674185E-9</v>
      </c>
      <c r="CF20" s="29">
        <f t="shared" si="27"/>
        <v>1.129031156966082E-9</v>
      </c>
      <c r="CH20" s="35"/>
      <c r="CI20" s="35"/>
      <c r="CJ20" s="35"/>
      <c r="CP20" s="35"/>
      <c r="CQ20" s="35"/>
      <c r="CR20" s="35"/>
      <c r="CX20" s="35"/>
      <c r="CY20" s="35"/>
      <c r="CZ20" s="35"/>
      <c r="DF20" s="35">
        <v>2.7555E-7</v>
      </c>
      <c r="DG20" s="35">
        <v>5.7239240779399996</v>
      </c>
      <c r="DH20" s="35">
        <v>775.52261132399997</v>
      </c>
      <c r="DI20" s="29">
        <f t="shared" si="32"/>
        <v>2.3779178621015875E-7</v>
      </c>
      <c r="DJ20" s="29">
        <f t="shared" si="33"/>
        <v>2.3778904075307132E-7</v>
      </c>
      <c r="DK20" s="29">
        <f t="shared" si="34"/>
        <v>2.377890408878625E-7</v>
      </c>
      <c r="DL20" s="29">
        <f t="shared" si="35"/>
        <v>2.3778904088785604E-7</v>
      </c>
      <c r="DN20" s="35">
        <v>8.4900000000000003E-9</v>
      </c>
      <c r="DO20" s="35">
        <v>5.5864157193999997</v>
      </c>
      <c r="DP20" s="35">
        <v>12566.1516999828</v>
      </c>
      <c r="DQ20" s="29">
        <f t="shared" si="36"/>
        <v>-5.90180482710086E-9</v>
      </c>
      <c r="DR20" s="29">
        <f t="shared" si="37"/>
        <v>-5.8998544015636019E-9</v>
      </c>
      <c r="DS20" s="29">
        <f t="shared" si="38"/>
        <v>-5.8998544973352739E-9</v>
      </c>
      <c r="DT20" s="29">
        <f t="shared" si="39"/>
        <v>-5.8998544973305887E-9</v>
      </c>
      <c r="DV20" s="35">
        <v>6.5000000000000003E-10</v>
      </c>
      <c r="DW20" s="35">
        <v>2.4798370999000001</v>
      </c>
      <c r="DX20" s="35">
        <v>11790.629088658799</v>
      </c>
      <c r="DY20" s="29">
        <f t="shared" si="40"/>
        <v>4.5437548968957706E-10</v>
      </c>
      <c r="DZ20" s="29">
        <f t="shared" si="41"/>
        <v>4.5423611802930874E-10</v>
      </c>
      <c r="EA20" s="29">
        <f t="shared" si="42"/>
        <v>4.5423612487280866E-10</v>
      </c>
      <c r="EB20" s="29">
        <f t="shared" si="43"/>
        <v>4.542361248724783E-10</v>
      </c>
      <c r="ED20" s="35"/>
      <c r="EE20" s="35"/>
      <c r="EF20" s="35"/>
      <c r="EL20" s="35"/>
      <c r="EM20" s="35"/>
      <c r="EN20" s="35"/>
      <c r="ET20" s="35"/>
      <c r="EU20" s="35"/>
      <c r="EV20" s="35"/>
    </row>
    <row r="21" spans="1:152" s="29" customFormat="1" ht="13.5" x14ac:dyDescent="0.3">
      <c r="N21" s="35">
        <v>1.28263E-6</v>
      </c>
      <c r="O21" s="35">
        <v>4.2260449373600002</v>
      </c>
      <c r="P21" s="35">
        <v>20.775395492400001</v>
      </c>
      <c r="Q21" s="29">
        <f t="shared" si="0"/>
        <v>-1.9029419542334295E-7</v>
      </c>
      <c r="R21" s="29">
        <f t="shared" si="1"/>
        <v>-1.9029486549526063E-7</v>
      </c>
      <c r="S21" s="29">
        <f t="shared" si="2"/>
        <v>-1.9029486546236401E-7</v>
      </c>
      <c r="T21" s="29">
        <f t="shared" si="3"/>
        <v>-1.9029486546236515E-7</v>
      </c>
      <c r="V21" s="35">
        <v>6.5519999999999994E-8</v>
      </c>
      <c r="W21" s="35">
        <v>2.2816880805799999</v>
      </c>
      <c r="X21" s="35">
        <v>2352.8661537717999</v>
      </c>
      <c r="Y21" s="29">
        <f t="shared" si="4"/>
        <v>-6.1681159315718352E-8</v>
      </c>
      <c r="Z21" s="29">
        <f t="shared" si="5"/>
        <v>-6.1679837159064514E-8</v>
      </c>
      <c r="AA21" s="29">
        <f t="shared" si="6"/>
        <v>-6.1679837223981728E-8</v>
      </c>
      <c r="AB21" s="29">
        <f t="shared" si="7"/>
        <v>-6.167983722397875E-8</v>
      </c>
      <c r="AD21" s="35">
        <v>6.0200000000000003E-9</v>
      </c>
      <c r="AE21" s="35">
        <v>5.1922009977499997</v>
      </c>
      <c r="AF21" s="35">
        <v>7084.8967811151997</v>
      </c>
      <c r="AG21" s="29">
        <f t="shared" si="8"/>
        <v>3.8178397741985237E-9</v>
      </c>
      <c r="AH21" s="29">
        <f t="shared" si="9"/>
        <v>3.8186782289272945E-9</v>
      </c>
      <c r="AI21" s="29">
        <f t="shared" si="10"/>
        <v>3.8186781877661577E-9</v>
      </c>
      <c r="AJ21" s="29">
        <f t="shared" si="11"/>
        <v>3.8186781877681413E-9</v>
      </c>
      <c r="AL21" s="35"/>
      <c r="AM21" s="35"/>
      <c r="AN21" s="35"/>
      <c r="AT21" s="35"/>
      <c r="AU21" s="35"/>
      <c r="AV21" s="35"/>
      <c r="BB21" s="35"/>
      <c r="BC21" s="35"/>
      <c r="BD21" s="35"/>
      <c r="BJ21" s="35">
        <v>2.1808999999999999E-7</v>
      </c>
      <c r="BK21" s="35">
        <v>2.69701424951</v>
      </c>
      <c r="BL21" s="35">
        <v>19651.048481098002</v>
      </c>
      <c r="BM21" s="29">
        <f t="shared" si="16"/>
        <v>3.1719341977616715E-8</v>
      </c>
      <c r="BN21" s="29">
        <f t="shared" si="17"/>
        <v>3.1827153882008887E-8</v>
      </c>
      <c r="BO21" s="29">
        <f t="shared" si="18"/>
        <v>3.1827148589134548E-8</v>
      </c>
      <c r="BP21" s="29">
        <f t="shared" si="19"/>
        <v>3.182714858937983E-8</v>
      </c>
      <c r="BR21" s="35">
        <v>2.8839999999999999E-8</v>
      </c>
      <c r="BS21" s="35">
        <v>8.5495820370000003E-2</v>
      </c>
      <c r="BT21" s="35">
        <v>14143.495242430599</v>
      </c>
      <c r="BU21" s="29">
        <f t="shared" si="20"/>
        <v>-2.5759655576048151E-8</v>
      </c>
      <c r="BV21" s="29">
        <f t="shared" si="21"/>
        <v>-2.5764317874143084E-8</v>
      </c>
      <c r="BW21" s="29">
        <f t="shared" si="22"/>
        <v>-2.5764317645327582E-8</v>
      </c>
      <c r="BX21" s="29">
        <f t="shared" si="23"/>
        <v>-2.5764317645338266E-8</v>
      </c>
      <c r="BZ21" s="35">
        <v>1.57E-9</v>
      </c>
      <c r="CA21" s="35">
        <v>0.65774905071000001</v>
      </c>
      <c r="CB21" s="35">
        <v>529.69096509459996</v>
      </c>
      <c r="CC21" s="29">
        <f t="shared" si="24"/>
        <v>-1.5489739719317242E-9</v>
      </c>
      <c r="CD21" s="29">
        <f t="shared" si="25"/>
        <v>-1.548970522650512E-9</v>
      </c>
      <c r="CE21" s="29">
        <f t="shared" si="26"/>
        <v>-1.5489705228198628E-9</v>
      </c>
      <c r="CF21" s="29">
        <f t="shared" si="27"/>
        <v>-1.5489705228198551E-9</v>
      </c>
      <c r="CH21" s="35"/>
      <c r="CI21" s="35"/>
      <c r="CJ21" s="35"/>
      <c r="CP21" s="35"/>
      <c r="CQ21" s="35"/>
      <c r="CR21" s="35"/>
      <c r="CX21" s="35"/>
      <c r="CY21" s="35"/>
      <c r="CZ21" s="35"/>
      <c r="DF21" s="35">
        <v>2.7282999999999999E-7</v>
      </c>
      <c r="DG21" s="35">
        <v>4.82151812709</v>
      </c>
      <c r="DH21" s="35">
        <v>11015.106477334801</v>
      </c>
      <c r="DI21" s="29">
        <f t="shared" si="32"/>
        <v>1.5119341471248541E-8</v>
      </c>
      <c r="DJ21" s="29">
        <f t="shared" si="33"/>
        <v>1.5195639515485544E-8</v>
      </c>
      <c r="DK21" s="29">
        <f t="shared" si="34"/>
        <v>1.5195635769633828E-8</v>
      </c>
      <c r="DL21" s="29">
        <f t="shared" si="35"/>
        <v>1.51956357698119E-8</v>
      </c>
      <c r="DN21" s="35">
        <v>1.071E-8</v>
      </c>
      <c r="DO21" s="35">
        <v>4.9479201747400001</v>
      </c>
      <c r="DP21" s="35">
        <v>6283.0758499914</v>
      </c>
      <c r="DQ21" s="29">
        <f t="shared" si="36"/>
        <v>1.05314963988503E-8</v>
      </c>
      <c r="DR21" s="29">
        <f t="shared" si="37"/>
        <v>1.053180735884958E-8</v>
      </c>
      <c r="DS21" s="29">
        <f t="shared" si="38"/>
        <v>1.0531807343589478E-8</v>
      </c>
      <c r="DT21" s="29">
        <f t="shared" si="39"/>
        <v>1.0531807343590226E-8</v>
      </c>
      <c r="DV21" s="35">
        <v>4.8E-10</v>
      </c>
      <c r="DW21" s="35">
        <v>4.2662018714399998</v>
      </c>
      <c r="DX21" s="35">
        <v>2352.8661537717999</v>
      </c>
      <c r="DY21" s="29">
        <f t="shared" si="40"/>
        <v>3.3432249678118434E-11</v>
      </c>
      <c r="DZ21" s="29">
        <f t="shared" si="41"/>
        <v>3.3403602144890863E-11</v>
      </c>
      <c r="EA21" s="29">
        <f t="shared" si="42"/>
        <v>3.3403603551355539E-11</v>
      </c>
      <c r="EB21" s="29">
        <f t="shared" si="43"/>
        <v>3.3403603551294302E-11</v>
      </c>
      <c r="ED21" s="35"/>
      <c r="EE21" s="35"/>
      <c r="EF21" s="35"/>
      <c r="EL21" s="35"/>
      <c r="EM21" s="35"/>
      <c r="EN21" s="35"/>
      <c r="ET21" s="35"/>
      <c r="EU21" s="35"/>
      <c r="EV21" s="35"/>
    </row>
    <row r="22" spans="1:152" s="29" customFormat="1" ht="13.5" x14ac:dyDescent="0.3">
      <c r="G22" s="37"/>
      <c r="N22" s="35">
        <v>1.55464E-6</v>
      </c>
      <c r="O22" s="35">
        <v>5.5704388894800001</v>
      </c>
      <c r="P22" s="35">
        <v>19651.048481098002</v>
      </c>
      <c r="Q22" s="29">
        <f t="shared" si="0"/>
        <v>-6.2557330084252516E-7</v>
      </c>
      <c r="R22" s="29">
        <f t="shared" si="1"/>
        <v>-6.2628437485299956E-7</v>
      </c>
      <c r="S22" s="29">
        <f t="shared" si="2"/>
        <v>-6.2628433994636936E-7</v>
      </c>
      <c r="T22" s="29">
        <f t="shared" si="3"/>
        <v>-6.2628433994798708E-7</v>
      </c>
      <c r="V22" s="35">
        <v>6.2550000000000001E-8</v>
      </c>
      <c r="W22" s="35">
        <v>4.0805664403400002</v>
      </c>
      <c r="X22" s="35">
        <v>3154.6870848956</v>
      </c>
      <c r="Y22" s="29">
        <f t="shared" si="4"/>
        <v>2.0906349458122611E-8</v>
      </c>
      <c r="Z22" s="29">
        <f t="shared" si="5"/>
        <v>2.0901620446238558E-8</v>
      </c>
      <c r="AA22" s="29">
        <f t="shared" si="6"/>
        <v>2.0901620678414412E-8</v>
      </c>
      <c r="AB22" s="29">
        <f t="shared" si="7"/>
        <v>2.0901620678403519E-8</v>
      </c>
      <c r="AD22" s="35">
        <v>4.3100000000000002E-9</v>
      </c>
      <c r="AE22" s="35">
        <v>2.67159914364</v>
      </c>
      <c r="AF22" s="35">
        <v>13367.972631106601</v>
      </c>
      <c r="AG22" s="29">
        <f t="shared" si="8"/>
        <v>4.2796857715710845E-9</v>
      </c>
      <c r="AH22" s="29">
        <f t="shared" si="9"/>
        <v>4.2795120715401472E-9</v>
      </c>
      <c r="AI22" s="29">
        <f t="shared" si="10"/>
        <v>4.27951208008016E-9</v>
      </c>
      <c r="AJ22" s="29">
        <f t="shared" si="11"/>
        <v>4.279512080079753E-9</v>
      </c>
      <c r="AL22" s="35"/>
      <c r="AM22" s="35"/>
      <c r="AN22" s="35"/>
      <c r="AT22" s="35"/>
      <c r="AU22" s="35"/>
      <c r="AV22" s="35"/>
      <c r="BB22" s="35"/>
      <c r="BC22" s="35"/>
      <c r="BD22" s="35"/>
      <c r="BJ22" s="35">
        <v>2.0653000000000001E-7</v>
      </c>
      <c r="BK22" s="35">
        <v>0.98666685459000003</v>
      </c>
      <c r="BL22" s="35">
        <v>775.52261132399997</v>
      </c>
      <c r="BM22" s="29">
        <f t="shared" si="16"/>
        <v>1.0874936588284705E-7</v>
      </c>
      <c r="BN22" s="29">
        <f t="shared" si="17"/>
        <v>1.0875282822404697E-7</v>
      </c>
      <c r="BO22" s="29">
        <f t="shared" si="18"/>
        <v>1.0875282805406315E-7</v>
      </c>
      <c r="BP22" s="29">
        <f t="shared" si="19"/>
        <v>1.0875282805407127E-7</v>
      </c>
      <c r="BR22" s="35">
        <v>1.7859999999999999E-8</v>
      </c>
      <c r="BS22" s="35">
        <v>0.37134513186000001</v>
      </c>
      <c r="BT22" s="35">
        <v>13367.972631106601</v>
      </c>
      <c r="BU22" s="29">
        <f t="shared" si="20"/>
        <v>-1.3395818755876489E-8</v>
      </c>
      <c r="BV22" s="29">
        <f t="shared" si="21"/>
        <v>-1.3399833168658349E-8</v>
      </c>
      <c r="BW22" s="29">
        <f t="shared" si="22"/>
        <v>-1.3399832971607077E-8</v>
      </c>
      <c r="BX22" s="29">
        <f t="shared" si="23"/>
        <v>-1.3399832971616474E-8</v>
      </c>
      <c r="BZ22" s="35">
        <v>1.55E-9</v>
      </c>
      <c r="CA22" s="35">
        <v>2.5482431537200001</v>
      </c>
      <c r="CB22" s="35">
        <v>9683.5945811164001</v>
      </c>
      <c r="CC22" s="29">
        <f t="shared" si="24"/>
        <v>-1.4318037895406865E-9</v>
      </c>
      <c r="CD22" s="29">
        <f t="shared" si="25"/>
        <v>-1.4316575682242346E-9</v>
      </c>
      <c r="CE22" s="29">
        <f t="shared" si="26"/>
        <v>-1.4316575754051604E-9</v>
      </c>
      <c r="CF22" s="29">
        <f t="shared" si="27"/>
        <v>-1.4316575754048057E-9</v>
      </c>
      <c r="CH22" s="35"/>
      <c r="CI22" s="35"/>
      <c r="CJ22" s="35"/>
      <c r="CP22" s="35"/>
      <c r="CQ22" s="35"/>
      <c r="CR22" s="35"/>
      <c r="CX22" s="35"/>
      <c r="CY22" s="35"/>
      <c r="CZ22" s="35"/>
      <c r="DF22" s="35">
        <v>3.1273999999999998E-7</v>
      </c>
      <c r="DG22" s="35">
        <v>2.3180671954399998</v>
      </c>
      <c r="DH22" s="35">
        <v>9999.9864507729999</v>
      </c>
      <c r="DI22" s="29">
        <f t="shared" si="32"/>
        <v>6.115481873568395E-8</v>
      </c>
      <c r="DJ22" s="29">
        <f t="shared" si="33"/>
        <v>6.1232803452850617E-8</v>
      </c>
      <c r="DK22" s="29">
        <f t="shared" si="34"/>
        <v>6.1232799624255978E-8</v>
      </c>
      <c r="DL22" s="29">
        <f t="shared" si="35"/>
        <v>6.123279962443903E-8</v>
      </c>
      <c r="DN22" s="35">
        <v>8.8699999999999994E-9</v>
      </c>
      <c r="DO22" s="35">
        <v>2.4778519321600001</v>
      </c>
      <c r="DP22" s="35">
        <v>3154.6870848956</v>
      </c>
      <c r="DQ22" s="29">
        <f t="shared" si="36"/>
        <v>-8.4502391208366694E-9</v>
      </c>
      <c r="DR22" s="29">
        <f t="shared" si="37"/>
        <v>-8.4504553844571828E-9</v>
      </c>
      <c r="DS22" s="29">
        <f t="shared" si="38"/>
        <v>-8.4504553738409764E-9</v>
      </c>
      <c r="DT22" s="29">
        <f t="shared" si="39"/>
        <v>-8.4504553738414727E-9</v>
      </c>
      <c r="DV22" s="35">
        <v>4.8E-10</v>
      </c>
      <c r="DW22" s="35">
        <v>5.5089818954999998</v>
      </c>
      <c r="DX22" s="35">
        <v>191.44826611159999</v>
      </c>
      <c r="DY22" s="29">
        <f t="shared" si="40"/>
        <v>-3.3223868631873731E-10</v>
      </c>
      <c r="DZ22" s="29">
        <f t="shared" si="41"/>
        <v>-3.3223699984916233E-10</v>
      </c>
      <c r="EA22" s="29">
        <f t="shared" si="42"/>
        <v>-3.3223699993196073E-10</v>
      </c>
      <c r="EB22" s="29">
        <f t="shared" si="43"/>
        <v>-3.3223699993195644E-10</v>
      </c>
      <c r="ED22" s="35"/>
      <c r="EE22" s="35"/>
      <c r="EF22" s="35"/>
      <c r="EL22" s="35"/>
      <c r="EM22" s="35"/>
      <c r="EN22" s="35"/>
      <c r="ET22" s="35"/>
      <c r="EU22" s="35"/>
      <c r="EV22" s="35"/>
    </row>
    <row r="23" spans="1:152" s="29" customFormat="1" ht="13.5" x14ac:dyDescent="0.3">
      <c r="N23" s="35">
        <v>1.27907E-6</v>
      </c>
      <c r="O23" s="35">
        <v>0.96209822685000002</v>
      </c>
      <c r="P23" s="35">
        <v>5661.3320491521999</v>
      </c>
      <c r="Q23" s="29">
        <f t="shared" si="0"/>
        <v>2.9891426235668681E-7</v>
      </c>
      <c r="R23" s="29">
        <f t="shared" si="1"/>
        <v>2.9873523109639076E-7</v>
      </c>
      <c r="S23" s="29">
        <f t="shared" si="2"/>
        <v>2.987352398861506E-7</v>
      </c>
      <c r="T23" s="29">
        <f t="shared" si="3"/>
        <v>2.9873523988574407E-7</v>
      </c>
      <c r="V23" s="35">
        <v>6.6969999999999997E-8</v>
      </c>
      <c r="W23" s="35">
        <v>5.0567342779500004</v>
      </c>
      <c r="X23" s="35">
        <v>801.82093112380005</v>
      </c>
      <c r="Y23" s="29">
        <f t="shared" si="4"/>
        <v>4.8091064747222281E-8</v>
      </c>
      <c r="Z23" s="29">
        <f t="shared" si="5"/>
        <v>4.8090114495309966E-8</v>
      </c>
      <c r="AA23" s="29">
        <f t="shared" si="6"/>
        <v>4.8090114541963343E-8</v>
      </c>
      <c r="AB23" s="29">
        <f t="shared" si="7"/>
        <v>4.8090114541961193E-8</v>
      </c>
      <c r="AD23" s="35">
        <v>3.8899999999999996E-9</v>
      </c>
      <c r="AE23" s="35">
        <v>4.1411634173899996</v>
      </c>
      <c r="AF23" s="35">
        <v>8635.9420037632008</v>
      </c>
      <c r="AG23" s="29">
        <f t="shared" si="8"/>
        <v>3.8673220909305032E-9</v>
      </c>
      <c r="AH23" s="29">
        <f t="shared" si="9"/>
        <v>3.8672298952818367E-9</v>
      </c>
      <c r="AI23" s="29">
        <f t="shared" si="10"/>
        <v>3.8672298998128004E-9</v>
      </c>
      <c r="AJ23" s="29">
        <f t="shared" si="11"/>
        <v>3.8672298998125853E-9</v>
      </c>
      <c r="AL23" s="35"/>
      <c r="AM23" s="35"/>
      <c r="AN23" s="35"/>
      <c r="AT23" s="35"/>
      <c r="AU23" s="35"/>
      <c r="AV23" s="35"/>
      <c r="BB23" s="35"/>
      <c r="BC23" s="35"/>
      <c r="BD23" s="35"/>
      <c r="BJ23" s="35">
        <v>1.6976000000000001E-7</v>
      </c>
      <c r="BK23" s="35">
        <v>4.1371178213500004</v>
      </c>
      <c r="BL23" s="35">
        <v>10021.8372800994</v>
      </c>
      <c r="BM23" s="29">
        <f t="shared" si="16"/>
        <v>-1.5593706628081064E-7</v>
      </c>
      <c r="BN23" s="29">
        <f t="shared" si="17"/>
        <v>-1.5595415972623283E-7</v>
      </c>
      <c r="BO23" s="29">
        <f t="shared" si="18"/>
        <v>-1.5595415888727121E-7</v>
      </c>
      <c r="BP23" s="29">
        <f t="shared" si="19"/>
        <v>-1.5595415888731126E-7</v>
      </c>
      <c r="BR23" s="35">
        <v>1.6000000000000001E-8</v>
      </c>
      <c r="BS23" s="35">
        <v>1.6837800298200001</v>
      </c>
      <c r="BT23" s="35">
        <v>20618.019358533598</v>
      </c>
      <c r="BU23" s="29">
        <f t="shared" si="20"/>
        <v>-1.4679798061718214E-8</v>
      </c>
      <c r="BV23" s="29">
        <f t="shared" si="21"/>
        <v>-1.4683132591011798E-8</v>
      </c>
      <c r="BW23" s="29">
        <f t="shared" si="22"/>
        <v>-1.4683132427400876E-8</v>
      </c>
      <c r="BX23" s="29">
        <f t="shared" si="23"/>
        <v>-1.4683132427408465E-8</v>
      </c>
      <c r="BZ23" s="35">
        <v>1.09E-9</v>
      </c>
      <c r="CA23" s="35">
        <v>2.0186666558300002</v>
      </c>
      <c r="CB23" s="35">
        <v>14143.495242430599</v>
      </c>
      <c r="CC23" s="29">
        <f t="shared" si="24"/>
        <v>8.0344466912842893E-10</v>
      </c>
      <c r="CD23" s="29">
        <f t="shared" si="25"/>
        <v>8.0317971156631701E-10</v>
      </c>
      <c r="CE23" s="29">
        <f t="shared" si="26"/>
        <v>8.0317972457705906E-10</v>
      </c>
      <c r="CF23" s="29">
        <f t="shared" si="27"/>
        <v>8.0317972457645171E-10</v>
      </c>
      <c r="CH23" s="35"/>
      <c r="CI23" s="35"/>
      <c r="CJ23" s="35"/>
      <c r="CP23" s="35"/>
      <c r="CQ23" s="35"/>
      <c r="CR23" s="35"/>
      <c r="CX23" s="35"/>
      <c r="CY23" s="35"/>
      <c r="CZ23" s="35"/>
      <c r="DF23" s="35">
        <v>1.97E-7</v>
      </c>
      <c r="DG23" s="35">
        <v>4.96157560245</v>
      </c>
      <c r="DH23" s="35">
        <v>11322.6640983044</v>
      </c>
      <c r="DI23" s="29">
        <f t="shared" si="32"/>
        <v>1.8384302982255172E-7</v>
      </c>
      <c r="DJ23" s="29">
        <f t="shared" si="33"/>
        <v>1.8386340216751756E-7</v>
      </c>
      <c r="DK23" s="29">
        <f t="shared" si="34"/>
        <v>1.8386340116770361E-7</v>
      </c>
      <c r="DL23" s="29">
        <f t="shared" si="35"/>
        <v>1.8386340116774985E-7</v>
      </c>
      <c r="DN23" s="35">
        <v>9.0400000000000002E-9</v>
      </c>
      <c r="DO23" s="35">
        <v>0.81413053841000005</v>
      </c>
      <c r="DP23" s="35">
        <v>10596.1820784342</v>
      </c>
      <c r="DQ23" s="29">
        <f t="shared" si="36"/>
        <v>-8.9653336159461132E-9</v>
      </c>
      <c r="DR23" s="29">
        <f t="shared" si="37"/>
        <v>-8.9656456943973736E-9</v>
      </c>
      <c r="DS23" s="29">
        <f t="shared" si="38"/>
        <v>-8.9656456790917579E-9</v>
      </c>
      <c r="DT23" s="29">
        <f t="shared" si="39"/>
        <v>-8.9656456790924809E-9</v>
      </c>
      <c r="DV23" s="35">
        <v>4.8E-10</v>
      </c>
      <c r="DW23" s="35">
        <v>2.5473091829299999</v>
      </c>
      <c r="DX23" s="35">
        <v>17298.182327326202</v>
      </c>
      <c r="DY23" s="29">
        <f t="shared" si="40"/>
        <v>3.4817317528497574E-10</v>
      </c>
      <c r="DZ23" s="29">
        <f t="shared" si="41"/>
        <v>3.4831847545671963E-10</v>
      </c>
      <c r="EA23" s="29">
        <f t="shared" si="42"/>
        <v>3.4831846832480701E-10</v>
      </c>
      <c r="EB23" s="29">
        <f t="shared" si="43"/>
        <v>3.4831846832514496E-10</v>
      </c>
      <c r="ED23" s="35"/>
      <c r="EE23" s="35"/>
      <c r="EF23" s="35"/>
      <c r="EL23" s="35"/>
      <c r="EM23" s="35"/>
      <c r="EN23" s="35"/>
      <c r="ET23" s="35"/>
      <c r="EU23" s="35"/>
      <c r="EV23" s="35"/>
    </row>
    <row r="24" spans="1:152" s="29" customFormat="1" ht="13.5" x14ac:dyDescent="0.3">
      <c r="A24" s="33" t="s">
        <v>26</v>
      </c>
      <c r="B24" s="32" t="s">
        <v>126</v>
      </c>
      <c r="C24" s="33" t="s">
        <v>26</v>
      </c>
      <c r="D24" s="33" t="s">
        <v>26</v>
      </c>
      <c r="E24" s="33" t="s">
        <v>26</v>
      </c>
      <c r="F24" s="33" t="s">
        <v>26</v>
      </c>
      <c r="N24" s="35">
        <v>1.0554699999999999E-6</v>
      </c>
      <c r="O24" s="35">
        <v>1.5372119125299999</v>
      </c>
      <c r="P24" s="35">
        <v>801.82093112380005</v>
      </c>
      <c r="Q24" s="29">
        <f t="shared" si="0"/>
        <v>-4.333997094509181E-7</v>
      </c>
      <c r="R24" s="29">
        <f t="shared" si="1"/>
        <v>-4.3338008799122911E-7</v>
      </c>
      <c r="S24" s="29">
        <f t="shared" si="2"/>
        <v>-4.3338008895455476E-7</v>
      </c>
      <c r="T24" s="29">
        <f t="shared" si="3"/>
        <v>-4.3338008895451029E-7</v>
      </c>
      <c r="V24" s="35">
        <v>4.084E-8</v>
      </c>
      <c r="W24" s="35">
        <v>4.1210382602999998</v>
      </c>
      <c r="X24" s="35">
        <v>18837.498197138098</v>
      </c>
      <c r="Y24" s="29">
        <f t="shared" si="4"/>
        <v>-2.4088277769423374E-8</v>
      </c>
      <c r="Z24" s="29">
        <f t="shared" si="5"/>
        <v>-2.4072478038319958E-8</v>
      </c>
      <c r="AA24" s="29">
        <f t="shared" si="6"/>
        <v>-2.4072478814149556E-8</v>
      </c>
      <c r="AB24" s="29">
        <f t="shared" si="7"/>
        <v>-2.4072478814113921E-8</v>
      </c>
      <c r="AD24" s="35">
        <v>3.5499999999999999E-9</v>
      </c>
      <c r="AE24" s="35">
        <v>1.1206157087399999</v>
      </c>
      <c r="AF24" s="35">
        <v>9153.9036160218002</v>
      </c>
      <c r="AG24" s="29">
        <f t="shared" si="8"/>
        <v>1.9208002471400283E-9</v>
      </c>
      <c r="AH24" s="29">
        <f t="shared" si="9"/>
        <v>1.9201052943578358E-9</v>
      </c>
      <c r="AI24" s="29">
        <f t="shared" si="10"/>
        <v>1.9201053284793583E-9</v>
      </c>
      <c r="AJ24" s="29">
        <f t="shared" si="11"/>
        <v>1.9201053284777461E-9</v>
      </c>
      <c r="AL24" s="35"/>
      <c r="AM24" s="35"/>
      <c r="AN24" s="35"/>
      <c r="AT24" s="35"/>
      <c r="AU24" s="35"/>
      <c r="AV24" s="35"/>
      <c r="BB24" s="35"/>
      <c r="BC24" s="35"/>
      <c r="BD24" s="35"/>
      <c r="BJ24" s="35">
        <v>1.7835000000000001E-7</v>
      </c>
      <c r="BK24" s="35">
        <v>5.9626864310199998</v>
      </c>
      <c r="BL24" s="35">
        <v>25934.124331089399</v>
      </c>
      <c r="BM24" s="29">
        <f t="shared" si="16"/>
        <v>1.7785421843164976E-7</v>
      </c>
      <c r="BN24" s="29">
        <f t="shared" si="17"/>
        <v>1.7784541641129341E-7</v>
      </c>
      <c r="BO24" s="29">
        <f t="shared" si="18"/>
        <v>1.7784541684533014E-7</v>
      </c>
      <c r="BP24" s="29">
        <f t="shared" si="19"/>
        <v>1.7784541684530957E-7</v>
      </c>
      <c r="BR24" s="35">
        <v>1.5390000000000001E-8</v>
      </c>
      <c r="BS24" s="35">
        <v>1.2168385365700001</v>
      </c>
      <c r="BT24" s="35">
        <v>25934.124331089399</v>
      </c>
      <c r="BU24" s="29">
        <f t="shared" si="20"/>
        <v>1.6594911299584953E-9</v>
      </c>
      <c r="BV24" s="29">
        <f t="shared" si="21"/>
        <v>1.6695803804589899E-9</v>
      </c>
      <c r="BW24" s="29">
        <f t="shared" si="22"/>
        <v>1.6695798851414247E-9</v>
      </c>
      <c r="BX24" s="29">
        <f t="shared" si="23"/>
        <v>1.6695798851649054E-9</v>
      </c>
      <c r="BZ24" s="35">
        <v>1.0600000000000001E-9</v>
      </c>
      <c r="CA24" s="35">
        <v>2.2828903301699999</v>
      </c>
      <c r="CB24" s="35">
        <v>6283.0758499914</v>
      </c>
      <c r="CC24" s="29">
        <f t="shared" si="24"/>
        <v>-8.377858591198447E-10</v>
      </c>
      <c r="CD24" s="29">
        <f t="shared" si="25"/>
        <v>-8.3788959782997073E-10</v>
      </c>
      <c r="CE24" s="29">
        <f t="shared" si="26"/>
        <v>-8.3788959273740423E-10</v>
      </c>
      <c r="CF24" s="29">
        <f t="shared" si="27"/>
        <v>-8.3788959273765321E-10</v>
      </c>
      <c r="CH24" s="35"/>
      <c r="CI24" s="35"/>
      <c r="CJ24" s="35"/>
      <c r="CP24" s="35"/>
      <c r="CQ24" s="35"/>
      <c r="CR24" s="35"/>
      <c r="CX24" s="35"/>
      <c r="CY24" s="35"/>
      <c r="CZ24" s="35"/>
      <c r="DF24" s="35">
        <v>1.9809E-7</v>
      </c>
      <c r="DG24" s="35">
        <v>0.53189326492</v>
      </c>
      <c r="DH24" s="35">
        <v>27511.4678735372</v>
      </c>
      <c r="DI24" s="29">
        <f t="shared" si="32"/>
        <v>5.9801846650942748E-8</v>
      </c>
      <c r="DJ24" s="29">
        <f t="shared" si="33"/>
        <v>5.9933939944322797E-8</v>
      </c>
      <c r="DK24" s="29">
        <f t="shared" si="34"/>
        <v>5.9933933459874841E-8</v>
      </c>
      <c r="DL24" s="29">
        <f t="shared" si="35"/>
        <v>5.9933933460186073E-8</v>
      </c>
      <c r="DN24" s="35">
        <v>8.1799999999999995E-9</v>
      </c>
      <c r="DO24" s="35">
        <v>0.90016838096999996</v>
      </c>
      <c r="DP24" s="35">
        <v>5661.3320491521999</v>
      </c>
      <c r="DQ24" s="29">
        <f t="shared" si="36"/>
        <v>1.4157294319461111E-9</v>
      </c>
      <c r="DR24" s="29">
        <f t="shared" si="37"/>
        <v>1.4145696470356536E-9</v>
      </c>
      <c r="DS24" s="29">
        <f t="shared" si="38"/>
        <v>1.4145697039764548E-9</v>
      </c>
      <c r="DT24" s="29">
        <f t="shared" si="39"/>
        <v>1.4145697039738215E-9</v>
      </c>
      <c r="DV24" s="35">
        <v>4.6000000000000001E-10</v>
      </c>
      <c r="DW24" s="35">
        <v>3.4029345933199999</v>
      </c>
      <c r="DX24" s="35">
        <v>14143.495242430599</v>
      </c>
      <c r="DY24" s="29">
        <f t="shared" si="40"/>
        <v>3.683455007737863E-10</v>
      </c>
      <c r="DZ24" s="29">
        <f t="shared" si="41"/>
        <v>3.6844457001472016E-10</v>
      </c>
      <c r="EA24" s="29">
        <f t="shared" si="42"/>
        <v>3.6844456515204788E-10</v>
      </c>
      <c r="EB24" s="29">
        <f t="shared" si="43"/>
        <v>3.6844456515227489E-10</v>
      </c>
      <c r="ED24" s="35"/>
      <c r="EE24" s="35"/>
      <c r="EF24" s="35"/>
      <c r="EL24" s="35"/>
      <c r="EM24" s="35"/>
      <c r="EN24" s="35"/>
      <c r="ET24" s="35"/>
      <c r="EU24" s="35"/>
      <c r="EV24" s="35"/>
    </row>
    <row r="25" spans="1:152" s="29" customFormat="1" ht="13.5" x14ac:dyDescent="0.3">
      <c r="N25" s="35">
        <v>8.5722000000000005E-7</v>
      </c>
      <c r="O25" s="35">
        <v>0.35589249965999997</v>
      </c>
      <c r="P25" s="35">
        <v>3154.6870848956</v>
      </c>
      <c r="Q25" s="29">
        <f t="shared" si="0"/>
        <v>2.0566859561944517E-7</v>
      </c>
      <c r="R25" s="29">
        <f t="shared" si="1"/>
        <v>2.0573534912090832E-7</v>
      </c>
      <c r="S25" s="29">
        <f t="shared" si="2"/>
        <v>2.0573534584365346E-7</v>
      </c>
      <c r="T25" s="29">
        <f t="shared" si="3"/>
        <v>2.0573534584380722E-7</v>
      </c>
      <c r="V25" s="35">
        <v>4.8820000000000003E-8</v>
      </c>
      <c r="W25" s="35">
        <v>3.4451519911499999</v>
      </c>
      <c r="X25" s="35">
        <v>11015.106477334801</v>
      </c>
      <c r="Y25" s="29">
        <f t="shared" si="4"/>
        <v>4.8349234203216313E-8</v>
      </c>
      <c r="Z25" s="29">
        <f t="shared" si="5"/>
        <v>4.8351126653109169E-8</v>
      </c>
      <c r="AA25" s="29">
        <f t="shared" si="6"/>
        <v>4.8351126560291742E-8</v>
      </c>
      <c r="AB25" s="29">
        <f t="shared" si="7"/>
        <v>4.8351126560296156E-8</v>
      </c>
      <c r="AD25" s="35">
        <v>3.0100000000000002E-9</v>
      </c>
      <c r="AE25" s="35">
        <v>3.9004798419700002</v>
      </c>
      <c r="AF25" s="35">
        <v>10596.1820784342</v>
      </c>
      <c r="AG25" s="29">
        <f t="shared" si="8"/>
        <v>3.0019015468122819E-9</v>
      </c>
      <c r="AH25" s="29">
        <f t="shared" si="9"/>
        <v>3.0019608889963568E-9</v>
      </c>
      <c r="AI25" s="29">
        <f t="shared" si="10"/>
        <v>3.0019608860882822E-9</v>
      </c>
      <c r="AJ25" s="29">
        <f t="shared" si="11"/>
        <v>3.0019608860884199E-9</v>
      </c>
      <c r="AL25" s="35"/>
      <c r="AM25" s="35"/>
      <c r="AN25" s="35"/>
      <c r="AT25" s="35"/>
      <c r="AU25" s="35"/>
      <c r="AV25" s="35"/>
      <c r="BB25" s="35"/>
      <c r="BC25" s="35"/>
      <c r="BD25" s="35"/>
      <c r="BJ25" s="35">
        <v>1.4949E-7</v>
      </c>
      <c r="BK25" s="35">
        <v>5.6107516820600001</v>
      </c>
      <c r="BL25" s="35">
        <v>10404.7338123226</v>
      </c>
      <c r="BM25" s="29">
        <f t="shared" si="16"/>
        <v>3.6253571672251544E-8</v>
      </c>
      <c r="BN25" s="29">
        <f t="shared" si="17"/>
        <v>3.6215201021954278E-8</v>
      </c>
      <c r="BO25" s="29">
        <f t="shared" si="18"/>
        <v>3.6215202905840117E-8</v>
      </c>
      <c r="BP25" s="29">
        <f t="shared" si="19"/>
        <v>3.6215202905749432E-8</v>
      </c>
      <c r="BR25" s="35">
        <v>1.3410000000000001E-8</v>
      </c>
      <c r="BS25" s="35">
        <v>2.9007713975799998</v>
      </c>
      <c r="BT25" s="35">
        <v>15720.8387848784</v>
      </c>
      <c r="BU25" s="29">
        <f t="shared" si="20"/>
        <v>1.086407820864896E-8</v>
      </c>
      <c r="BV25" s="29">
        <f t="shared" si="21"/>
        <v>1.0867219827410272E-8</v>
      </c>
      <c r="BW25" s="29">
        <f t="shared" si="22"/>
        <v>1.0867219673213934E-8</v>
      </c>
      <c r="BX25" s="29">
        <f t="shared" si="23"/>
        <v>1.0867219673221528E-8</v>
      </c>
      <c r="BZ25" s="35">
        <v>1.15E-9</v>
      </c>
      <c r="CA25" s="35">
        <v>3.23636374193</v>
      </c>
      <c r="CB25" s="35">
        <v>20618.019358533598</v>
      </c>
      <c r="CC25" s="29">
        <f t="shared" si="24"/>
        <v>4.3813850541909132E-10</v>
      </c>
      <c r="CD25" s="29">
        <f t="shared" si="25"/>
        <v>4.3758101215714053E-10</v>
      </c>
      <c r="CE25" s="29">
        <f t="shared" si="26"/>
        <v>4.3758103953043648E-10</v>
      </c>
      <c r="CF25" s="29">
        <f t="shared" si="27"/>
        <v>4.3758103952916702E-10</v>
      </c>
      <c r="CH25" s="35"/>
      <c r="CI25" s="35"/>
      <c r="CJ25" s="35"/>
      <c r="CP25" s="35"/>
      <c r="CQ25" s="35"/>
      <c r="CR25" s="35"/>
      <c r="CX25" s="35"/>
      <c r="CY25" s="35"/>
      <c r="CZ25" s="35"/>
      <c r="DF25" s="35">
        <v>1.3567E-7</v>
      </c>
      <c r="DG25" s="35">
        <v>3.7553087062800001</v>
      </c>
      <c r="DH25" s="35">
        <v>18073.7049386502</v>
      </c>
      <c r="DI25" s="29">
        <f t="shared" si="32"/>
        <v>-5.6066550965261896E-8</v>
      </c>
      <c r="DJ25" s="29">
        <f t="shared" si="33"/>
        <v>-5.6009768439140898E-8</v>
      </c>
      <c r="DK25" s="29">
        <f t="shared" si="34"/>
        <v>-5.6009771227192739E-8</v>
      </c>
      <c r="DL25" s="29">
        <f t="shared" si="35"/>
        <v>-5.6009771227059278E-8</v>
      </c>
      <c r="DN25" s="35">
        <v>8.4499999999999996E-9</v>
      </c>
      <c r="DO25" s="35">
        <v>5.4850433811199997</v>
      </c>
      <c r="DP25" s="35">
        <v>529.69096509459996</v>
      </c>
      <c r="DQ25" s="29">
        <f t="shared" si="36"/>
        <v>4.1336377488326473E-10</v>
      </c>
      <c r="DR25" s="29">
        <f t="shared" si="37"/>
        <v>4.1347744929535303E-10</v>
      </c>
      <c r="DS25" s="29">
        <f t="shared" si="38"/>
        <v>4.1347744371446377E-10</v>
      </c>
      <c r="DT25" s="29">
        <f t="shared" si="39"/>
        <v>4.134774437147036E-10</v>
      </c>
      <c r="DV25" s="35">
        <v>4.0999999999999998E-10</v>
      </c>
      <c r="DW25" s="35">
        <v>1.8399711301899999</v>
      </c>
      <c r="DX25" s="35">
        <v>11322.6640983044</v>
      </c>
      <c r="DY25" s="29">
        <f t="shared" si="40"/>
        <v>-3.7959653331301015E-10</v>
      </c>
      <c r="DZ25" s="29">
        <f t="shared" si="41"/>
        <v>-3.7964112597980173E-10</v>
      </c>
      <c r="EA25" s="29">
        <f t="shared" si="42"/>
        <v>-3.796411237912802E-10</v>
      </c>
      <c r="EB25" s="29">
        <f t="shared" si="43"/>
        <v>-3.7964112379138138E-10</v>
      </c>
      <c r="ED25" s="35"/>
      <c r="EE25" s="35"/>
      <c r="EF25" s="35"/>
      <c r="EL25" s="35"/>
      <c r="EM25" s="35"/>
      <c r="EN25" s="35"/>
      <c r="ET25" s="35"/>
      <c r="EU25" s="35"/>
      <c r="EV25" s="35"/>
    </row>
    <row r="26" spans="1:152" s="29" customFormat="1" ht="13.5" x14ac:dyDescent="0.3">
      <c r="A26" s="29" t="s">
        <v>127</v>
      </c>
      <c r="B26" s="29" t="s">
        <v>128</v>
      </c>
      <c r="N26" s="35">
        <v>9.9120999999999999E-7</v>
      </c>
      <c r="O26" s="35">
        <v>0.83288185132000003</v>
      </c>
      <c r="P26" s="35">
        <v>213.29909543799999</v>
      </c>
      <c r="Q26" s="29">
        <f t="shared" si="0"/>
        <v>-3.9975975848506289E-7</v>
      </c>
      <c r="R26" s="29">
        <f t="shared" si="1"/>
        <v>-3.9976467786423005E-7</v>
      </c>
      <c r="S26" s="29">
        <f t="shared" si="2"/>
        <v>-3.9976467762271168E-7</v>
      </c>
      <c r="T26" s="29">
        <f t="shared" si="3"/>
        <v>-3.9976467762272295E-7</v>
      </c>
      <c r="V26" s="35">
        <v>3.5490000000000002E-8</v>
      </c>
      <c r="W26" s="35">
        <v>6.1993434540200001</v>
      </c>
      <c r="X26" s="35">
        <v>5.5229243074000003</v>
      </c>
      <c r="Y26" s="29">
        <f t="shared" si="4"/>
        <v>3.548939045718377E-8</v>
      </c>
      <c r="Z26" s="29">
        <f t="shared" si="5"/>
        <v>3.5489390486394071E-8</v>
      </c>
      <c r="AA26" s="29">
        <f t="shared" si="6"/>
        <v>3.5489390486392635E-8</v>
      </c>
      <c r="AB26" s="29">
        <f t="shared" si="7"/>
        <v>3.5489390486392635E-8</v>
      </c>
      <c r="AD26" s="35">
        <v>2.1200000000000001E-9</v>
      </c>
      <c r="AE26" s="35">
        <v>5.32697688872</v>
      </c>
      <c r="AF26" s="35">
        <v>18837.498197138098</v>
      </c>
      <c r="AG26" s="29">
        <f t="shared" si="8"/>
        <v>-2.0454514771680299E-9</v>
      </c>
      <c r="AH26" s="29">
        <f t="shared" si="9"/>
        <v>-2.045718160373505E-9</v>
      </c>
      <c r="AI26" s="29">
        <f t="shared" si="10"/>
        <v>-2.0457181472921089E-9</v>
      </c>
      <c r="AJ26" s="29">
        <f t="shared" si="11"/>
        <v>-2.0457181472927095E-9</v>
      </c>
      <c r="AL26" s="35"/>
      <c r="AM26" s="35"/>
      <c r="AN26" s="35"/>
      <c r="AT26" s="35"/>
      <c r="AU26" s="35"/>
      <c r="AV26" s="35"/>
      <c r="BB26" s="35"/>
      <c r="BC26" s="35"/>
      <c r="BD26" s="35"/>
      <c r="BJ26" s="35">
        <v>1.8579E-7</v>
      </c>
      <c r="BK26" s="35">
        <v>1.8052927751400001</v>
      </c>
      <c r="BL26" s="35">
        <v>40853.142184844</v>
      </c>
      <c r="BM26" s="29">
        <f t="shared" si="16"/>
        <v>1.444782581020106E-7</v>
      </c>
      <c r="BN26" s="29">
        <f t="shared" si="17"/>
        <v>1.4435684142875413E-7</v>
      </c>
      <c r="BO26" s="29">
        <f t="shared" si="18"/>
        <v>1.4435684739356994E-7</v>
      </c>
      <c r="BP26" s="29">
        <f t="shared" si="19"/>
        <v>1.4435684739329071E-7</v>
      </c>
      <c r="BR26" s="35">
        <v>9.9300000000000002E-9</v>
      </c>
      <c r="BS26" s="35">
        <v>1.7468124896499999</v>
      </c>
      <c r="BT26" s="35">
        <v>11322.6640983044</v>
      </c>
      <c r="BU26" s="29">
        <f t="shared" si="20"/>
        <v>-9.5028575502959711E-9</v>
      </c>
      <c r="BV26" s="29">
        <f t="shared" si="21"/>
        <v>-9.5036866388377821E-9</v>
      </c>
      <c r="BW26" s="29">
        <f t="shared" si="22"/>
        <v>-9.5036865981527018E-9</v>
      </c>
      <c r="BX26" s="29">
        <f t="shared" si="23"/>
        <v>-9.5036865981545828E-9</v>
      </c>
      <c r="BZ26" s="35">
        <v>1.2799999999999999E-9</v>
      </c>
      <c r="CA26" s="35">
        <v>5.3240051093899998</v>
      </c>
      <c r="CB26" s="35">
        <v>13367.972631106601</v>
      </c>
      <c r="CC26" s="29">
        <f t="shared" si="24"/>
        <v>-1.0507159708114432E-9</v>
      </c>
      <c r="CD26" s="29">
        <f t="shared" si="25"/>
        <v>-1.0504674246570377E-9</v>
      </c>
      <c r="CE26" s="29">
        <f t="shared" si="26"/>
        <v>-1.0504674368624942E-9</v>
      </c>
      <c r="CF26" s="29">
        <f t="shared" si="27"/>
        <v>-1.0504674368619123E-9</v>
      </c>
      <c r="CH26" s="35"/>
      <c r="CI26" s="35"/>
      <c r="CJ26" s="35"/>
      <c r="CP26" s="35"/>
      <c r="CQ26" s="35"/>
      <c r="CR26" s="35"/>
      <c r="CX26" s="35"/>
      <c r="CY26" s="35"/>
      <c r="CZ26" s="35"/>
      <c r="DF26" s="35">
        <v>1.2921E-7</v>
      </c>
      <c r="DG26" s="35">
        <v>1.1338108355600001</v>
      </c>
      <c r="DH26" s="35">
        <v>10206.171999210201</v>
      </c>
      <c r="DI26" s="29">
        <f t="shared" si="32"/>
        <v>-1.1916180328391587E-7</v>
      </c>
      <c r="DJ26" s="29">
        <f t="shared" si="33"/>
        <v>-1.1917476395530703E-7</v>
      </c>
      <c r="DK26" s="29">
        <f t="shared" si="34"/>
        <v>-1.1917476331919503E-7</v>
      </c>
      <c r="DL26" s="29">
        <f t="shared" si="35"/>
        <v>-1.1917476331922482E-7</v>
      </c>
      <c r="DN26" s="35">
        <v>8.2399999999999997E-9</v>
      </c>
      <c r="DO26" s="35">
        <v>3.74837629121</v>
      </c>
      <c r="DP26" s="35">
        <v>7084.8967811151997</v>
      </c>
      <c r="DQ26" s="29">
        <f t="shared" si="36"/>
        <v>6.9814160106562353E-9</v>
      </c>
      <c r="DR26" s="29">
        <f t="shared" si="37"/>
        <v>6.9806273895438921E-9</v>
      </c>
      <c r="DS26" s="29">
        <f t="shared" si="38"/>
        <v>6.9806274282671001E-9</v>
      </c>
      <c r="DT26" s="29">
        <f t="shared" si="39"/>
        <v>6.9806274282652323E-9</v>
      </c>
      <c r="DV26" s="35">
        <v>3.7000000000000001E-10</v>
      </c>
      <c r="DW26" s="35">
        <v>6.1787112602700001</v>
      </c>
      <c r="DX26" s="35">
        <v>1109.3785520934</v>
      </c>
      <c r="DY26" s="29">
        <f t="shared" si="40"/>
        <v>2.1952832271023508E-10</v>
      </c>
      <c r="DZ26" s="29">
        <f t="shared" si="41"/>
        <v>2.1951992099706763E-10</v>
      </c>
      <c r="EA26" s="29">
        <f t="shared" si="42"/>
        <v>2.1951992140955626E-10</v>
      </c>
      <c r="EB26" s="29">
        <f t="shared" si="43"/>
        <v>2.1951992140953718E-10</v>
      </c>
      <c r="ED26" s="35"/>
      <c r="EE26" s="35"/>
      <c r="EF26" s="35"/>
      <c r="EL26" s="35"/>
      <c r="EM26" s="35"/>
      <c r="EN26" s="35"/>
      <c r="ET26" s="35"/>
      <c r="EU26" s="35"/>
      <c r="EV26" s="35"/>
    </row>
    <row r="27" spans="1:152" s="29" customFormat="1" ht="13.5" x14ac:dyDescent="0.3">
      <c r="A27" s="29">
        <f>RADIANS(B27)</f>
        <v>6.450371600278034</v>
      </c>
      <c r="B27" s="29">
        <f>A9+180</f>
        <v>369.5790689869782</v>
      </c>
      <c r="N27" s="35">
        <v>9.8803999999999995E-7</v>
      </c>
      <c r="O27" s="35">
        <v>5.3938965550300004</v>
      </c>
      <c r="P27" s="35">
        <v>13367.972631106601</v>
      </c>
      <c r="Q27" s="29">
        <f t="shared" si="0"/>
        <v>-8.4848048524672105E-7</v>
      </c>
      <c r="R27" s="29">
        <f t="shared" si="1"/>
        <v>-8.4830834964852241E-7</v>
      </c>
      <c r="S27" s="29">
        <f t="shared" si="2"/>
        <v>-8.4830835810199751E-7</v>
      </c>
      <c r="T27" s="29">
        <f t="shared" si="3"/>
        <v>-8.4830835810159443E-7</v>
      </c>
      <c r="V27" s="35">
        <v>3.4480000000000002E-8</v>
      </c>
      <c r="W27" s="35">
        <v>1.77405651704</v>
      </c>
      <c r="X27" s="35">
        <v>11322.6640983044</v>
      </c>
      <c r="Y27" s="29">
        <f t="shared" si="4"/>
        <v>-3.2712070746423682E-8</v>
      </c>
      <c r="Z27" s="29">
        <f t="shared" si="5"/>
        <v>-3.2715207325521712E-8</v>
      </c>
      <c r="AA27" s="29">
        <f t="shared" si="6"/>
        <v>-3.2715207171596734E-8</v>
      </c>
      <c r="AB27" s="29">
        <f t="shared" si="7"/>
        <v>-3.2715207171603848E-8</v>
      </c>
      <c r="AD27" s="35">
        <v>2.6000000000000001E-9</v>
      </c>
      <c r="AE27" s="35">
        <v>0.22761369280999999</v>
      </c>
      <c r="AF27" s="35">
        <v>2352.8661537717999</v>
      </c>
      <c r="AG27" s="29">
        <f t="shared" si="8"/>
        <v>1.9138568287159712E-9</v>
      </c>
      <c r="AH27" s="29">
        <f t="shared" si="9"/>
        <v>1.9139621141298741E-9</v>
      </c>
      <c r="AI27" s="29">
        <f t="shared" si="10"/>
        <v>1.913962108961014E-9</v>
      </c>
      <c r="AJ27" s="29">
        <f t="shared" si="11"/>
        <v>1.9139621089612518E-9</v>
      </c>
      <c r="AL27" s="35"/>
      <c r="AM27" s="35"/>
      <c r="AN27" s="35"/>
      <c r="AT27" s="35"/>
      <c r="AU27" s="35"/>
      <c r="AV27" s="35"/>
      <c r="BB27" s="35"/>
      <c r="BC27" s="35"/>
      <c r="BD27" s="35"/>
      <c r="BJ27" s="35">
        <v>1.5407E-7</v>
      </c>
      <c r="BK27" s="35">
        <v>3.2956385529599999</v>
      </c>
      <c r="BL27" s="35">
        <v>11015.106477334801</v>
      </c>
      <c r="BM27" s="29">
        <f t="shared" si="16"/>
        <v>1.5406146102498276E-7</v>
      </c>
      <c r="BN27" s="29">
        <f t="shared" si="17"/>
        <v>1.5406100066037449E-7</v>
      </c>
      <c r="BO27" s="29">
        <f t="shared" si="18"/>
        <v>1.5406100068327296E-7</v>
      </c>
      <c r="BP27" s="29">
        <f t="shared" si="19"/>
        <v>1.5406100068327182E-7</v>
      </c>
      <c r="BR27" s="35">
        <v>1.165E-8</v>
      </c>
      <c r="BS27" s="35">
        <v>6.1343715540100003</v>
      </c>
      <c r="BT27" s="35">
        <v>7860.4193924392002</v>
      </c>
      <c r="BU27" s="29">
        <f t="shared" si="20"/>
        <v>-3.2731720109296251E-9</v>
      </c>
      <c r="BV27" s="29">
        <f t="shared" si="21"/>
        <v>-3.270937241896867E-9</v>
      </c>
      <c r="BW27" s="29">
        <f t="shared" si="22"/>
        <v>-3.2709373516169034E-9</v>
      </c>
      <c r="BX27" s="29">
        <f t="shared" si="23"/>
        <v>-3.2709373516118192E-9</v>
      </c>
      <c r="BZ27" s="35">
        <v>8.6999999999999999E-10</v>
      </c>
      <c r="CA27" s="35">
        <v>3.2826508243500001</v>
      </c>
      <c r="CB27" s="35">
        <v>11322.6640983044</v>
      </c>
      <c r="CC27" s="29">
        <f t="shared" si="24"/>
        <v>2.2316704670001778E-10</v>
      </c>
      <c r="CD27" s="29">
        <f t="shared" si="25"/>
        <v>2.229249391149125E-10</v>
      </c>
      <c r="CE27" s="29">
        <f t="shared" si="26"/>
        <v>2.2292495100173029E-10</v>
      </c>
      <c r="CF27" s="29">
        <f t="shared" si="27"/>
        <v>2.2292495100115664E-10</v>
      </c>
      <c r="CH27" s="35"/>
      <c r="CI27" s="35"/>
      <c r="CJ27" s="35"/>
      <c r="CP27" s="35"/>
      <c r="CQ27" s="35"/>
      <c r="CR27" s="35"/>
      <c r="CX27" s="35"/>
      <c r="CY27" s="35"/>
      <c r="CZ27" s="35"/>
      <c r="DF27" s="35">
        <v>1.6215000000000001E-7</v>
      </c>
      <c r="DG27" s="35">
        <v>0.56453834290000005</v>
      </c>
      <c r="DH27" s="35">
        <v>529.69096509459996</v>
      </c>
      <c r="DI27" s="29">
        <f t="shared" si="32"/>
        <v>-1.5682224494501238E-7</v>
      </c>
      <c r="DJ27" s="29">
        <f t="shared" si="33"/>
        <v>-1.5682168969814653E-7</v>
      </c>
      <c r="DK27" s="29">
        <f t="shared" si="34"/>
        <v>-1.5682168972540731E-7</v>
      </c>
      <c r="DL27" s="29">
        <f t="shared" si="35"/>
        <v>-1.5682168972540607E-7</v>
      </c>
      <c r="DN27" s="35">
        <v>6.5199999999999998E-9</v>
      </c>
      <c r="DO27" s="35">
        <v>5.0744493260699999</v>
      </c>
      <c r="DP27" s="35">
        <v>22003.914634869801</v>
      </c>
      <c r="DQ27" s="29">
        <f t="shared" si="36"/>
        <v>-2.504271113930303E-9</v>
      </c>
      <c r="DR27" s="29">
        <f t="shared" si="37"/>
        <v>-2.507638876731652E-9</v>
      </c>
      <c r="DS27" s="29">
        <f t="shared" si="38"/>
        <v>-2.5076387114094948E-9</v>
      </c>
      <c r="DT27" s="29">
        <f t="shared" si="39"/>
        <v>-2.5076387114173633E-9</v>
      </c>
      <c r="DV27" s="35">
        <v>3.9E-10</v>
      </c>
      <c r="DW27" s="35">
        <v>4.7719021031600004</v>
      </c>
      <c r="DX27" s="35">
        <v>18073.7049386502</v>
      </c>
      <c r="DY27" s="29">
        <f t="shared" si="40"/>
        <v>-3.8680074841329143E-10</v>
      </c>
      <c r="DZ27" s="29">
        <f t="shared" si="41"/>
        <v>-3.8677779730521809E-10</v>
      </c>
      <c r="EA27" s="29">
        <f t="shared" si="42"/>
        <v>-3.8677779843401734E-10</v>
      </c>
      <c r="EB27" s="29">
        <f t="shared" si="43"/>
        <v>-3.8677779843396332E-10</v>
      </c>
      <c r="ED27" s="35"/>
      <c r="EE27" s="35"/>
      <c r="EF27" s="35"/>
      <c r="EL27" s="35"/>
      <c r="EM27" s="35"/>
      <c r="EN27" s="35"/>
      <c r="ET27" s="35"/>
      <c r="EU27" s="35"/>
      <c r="EV27" s="35"/>
    </row>
    <row r="28" spans="1:152" s="29" customFormat="1" ht="13.5" x14ac:dyDescent="0.3">
      <c r="N28" s="35">
        <v>8.2093999999999999E-7</v>
      </c>
      <c r="O28" s="35">
        <v>3.21596990826</v>
      </c>
      <c r="P28" s="35">
        <v>18837.498197138098</v>
      </c>
      <c r="Q28" s="29">
        <f t="shared" si="0"/>
        <v>2.2231653072844376E-7</v>
      </c>
      <c r="R28" s="29">
        <f t="shared" si="1"/>
        <v>2.2269503451088285E-7</v>
      </c>
      <c r="S28" s="29">
        <f t="shared" si="2"/>
        <v>2.2269501592934459E-7</v>
      </c>
      <c r="T28" s="29">
        <f t="shared" si="3"/>
        <v>2.2269501593019795E-7</v>
      </c>
      <c r="V28" s="35">
        <v>4.29E-8</v>
      </c>
      <c r="W28" s="35">
        <v>8.1548092099999997E-2</v>
      </c>
      <c r="X28" s="35">
        <v>6283.0758499914</v>
      </c>
      <c r="Y28" s="29">
        <f t="shared" si="4"/>
        <v>-1.2373845631911854E-9</v>
      </c>
      <c r="Z28" s="29">
        <f t="shared" si="5"/>
        <v>-1.2305335671523895E-9</v>
      </c>
      <c r="AA28" s="29">
        <f t="shared" si="6"/>
        <v>-1.2305339035054228E-9</v>
      </c>
      <c r="AB28" s="29">
        <f t="shared" si="7"/>
        <v>-1.2305339034889693E-9</v>
      </c>
      <c r="AD28" s="35">
        <v>2.4300000000000001E-9</v>
      </c>
      <c r="AE28" s="35">
        <v>4.70747902991</v>
      </c>
      <c r="AF28" s="35">
        <v>6283.0758499914</v>
      </c>
      <c r="AG28" s="29">
        <f t="shared" si="8"/>
        <v>2.4259685559925588E-9</v>
      </c>
      <c r="AH28" s="29">
        <f t="shared" si="9"/>
        <v>2.4259461715902754E-9</v>
      </c>
      <c r="AI28" s="29">
        <f t="shared" si="10"/>
        <v>2.425946172690766E-9</v>
      </c>
      <c r="AJ28" s="29">
        <f t="shared" si="11"/>
        <v>2.4259461726907118E-9</v>
      </c>
      <c r="AL28" s="35"/>
      <c r="AM28" s="35"/>
      <c r="AN28" s="35"/>
      <c r="AT28" s="35"/>
      <c r="AU28" s="35"/>
      <c r="AV28" s="35"/>
      <c r="BB28" s="35"/>
      <c r="BC28" s="35"/>
      <c r="BD28" s="35"/>
      <c r="BJ28" s="35">
        <v>1.2935999999999999E-7</v>
      </c>
      <c r="BK28" s="35">
        <v>5.4265144849600002</v>
      </c>
      <c r="BL28" s="35">
        <v>29580.474708443799</v>
      </c>
      <c r="BM28" s="29">
        <f t="shared" si="16"/>
        <v>-6.1270729283931799E-8</v>
      </c>
      <c r="BN28" s="29">
        <f t="shared" si="17"/>
        <v>-6.1185019070746777E-8</v>
      </c>
      <c r="BO28" s="29">
        <f t="shared" si="18"/>
        <v>-6.118502327957223E-8</v>
      </c>
      <c r="BP28" s="29">
        <f t="shared" si="19"/>
        <v>-6.1185023279371377E-8</v>
      </c>
      <c r="BR28" s="35">
        <v>1.1150000000000001E-8</v>
      </c>
      <c r="BS28" s="35">
        <v>0.66743690379999998</v>
      </c>
      <c r="BT28" s="35">
        <v>29580.474708443799</v>
      </c>
      <c r="BU28" s="29">
        <f t="shared" si="20"/>
        <v>-1.0055759821588736E-8</v>
      </c>
      <c r="BV28" s="29">
        <f t="shared" si="21"/>
        <v>-1.0059380176196624E-8</v>
      </c>
      <c r="BW28" s="29">
        <f t="shared" si="22"/>
        <v>-1.0059379998593619E-8</v>
      </c>
      <c r="BX28" s="29">
        <f t="shared" si="23"/>
        <v>-1.0059379998602096E-8</v>
      </c>
      <c r="BZ28" s="35">
        <v>8.9999999999999999E-10</v>
      </c>
      <c r="CA28" s="35">
        <v>5.2358507227500004</v>
      </c>
      <c r="CB28" s="35">
        <v>10596.1820784342</v>
      </c>
      <c r="CC28" s="29">
        <f t="shared" si="24"/>
        <v>1.4521060074229704E-10</v>
      </c>
      <c r="CD28" s="29">
        <f t="shared" si="25"/>
        <v>1.4544990944532395E-10</v>
      </c>
      <c r="CE28" s="29">
        <f t="shared" si="26"/>
        <v>1.4544989769664532E-10</v>
      </c>
      <c r="CF28" s="29">
        <f t="shared" si="27"/>
        <v>1.4544989769720067E-10</v>
      </c>
      <c r="CH28" s="35"/>
      <c r="CI28" s="35"/>
      <c r="CJ28" s="35"/>
      <c r="CP28" s="35"/>
      <c r="CQ28" s="35"/>
      <c r="CR28" s="35"/>
      <c r="CX28" s="35"/>
      <c r="CY28" s="35"/>
      <c r="CZ28" s="35"/>
      <c r="DF28" s="35">
        <v>1.1821E-7</v>
      </c>
      <c r="DG28" s="35">
        <v>5.0902587742699996</v>
      </c>
      <c r="DH28" s="35">
        <v>3154.6870848956</v>
      </c>
      <c r="DI28" s="29">
        <f t="shared" si="32"/>
        <v>1.1535279862141459E-7</v>
      </c>
      <c r="DJ28" s="29">
        <f t="shared" si="33"/>
        <v>1.1535072604680319E-7</v>
      </c>
      <c r="DK28" s="29">
        <f t="shared" si="34"/>
        <v>1.153507261485752E-7</v>
      </c>
      <c r="DL28" s="29">
        <f t="shared" si="35"/>
        <v>1.1535072614857042E-7</v>
      </c>
      <c r="DN28" s="35">
        <v>8.4700000000000007E-9</v>
      </c>
      <c r="DO28" s="35">
        <v>0.44119876869000002</v>
      </c>
      <c r="DP28" s="35">
        <v>8635.9420037632008</v>
      </c>
      <c r="DQ28" s="29">
        <f t="shared" si="36"/>
        <v>-6.6578399858039497E-9</v>
      </c>
      <c r="DR28" s="29">
        <f t="shared" si="37"/>
        <v>-6.6566900835422757E-9</v>
      </c>
      <c r="DS28" s="29">
        <f t="shared" si="38"/>
        <v>-6.6566901400051214E-9</v>
      </c>
      <c r="DT28" s="29">
        <f t="shared" si="39"/>
        <v>-6.6566901400024413E-9</v>
      </c>
      <c r="DV28" s="35">
        <v>3.4999999999999998E-10</v>
      </c>
      <c r="DW28" s="35">
        <v>3.1013325643199998</v>
      </c>
      <c r="DX28" s="35">
        <v>4705.7323075435997</v>
      </c>
      <c r="DY28" s="29">
        <f t="shared" si="40"/>
        <v>-1.9159410733087659E-10</v>
      </c>
      <c r="DZ28" s="29">
        <f t="shared" si="41"/>
        <v>-1.9162915318951867E-10</v>
      </c>
      <c r="EA28" s="29">
        <f t="shared" si="42"/>
        <v>-1.9162915146899602E-10</v>
      </c>
      <c r="EB28" s="29">
        <f t="shared" si="43"/>
        <v>-1.916291514690751E-10</v>
      </c>
      <c r="ED28" s="35"/>
      <c r="EE28" s="35"/>
      <c r="EF28" s="35"/>
      <c r="EL28" s="35"/>
      <c r="EM28" s="35"/>
      <c r="EN28" s="35"/>
      <c r="ET28" s="35"/>
      <c r="EU28" s="35"/>
      <c r="EV28" s="35"/>
    </row>
    <row r="29" spans="1:152" s="29" customFormat="1" ht="13.5" x14ac:dyDescent="0.3">
      <c r="A29" s="33" t="s">
        <v>26</v>
      </c>
      <c r="B29" s="32" t="s">
        <v>196</v>
      </c>
      <c r="C29" s="33" t="s">
        <v>197</v>
      </c>
      <c r="D29" s="33" t="s">
        <v>26</v>
      </c>
      <c r="E29" s="33" t="s">
        <v>26</v>
      </c>
      <c r="F29" s="33" t="s">
        <v>26</v>
      </c>
      <c r="N29" s="35">
        <v>8.8031000000000003E-7</v>
      </c>
      <c r="O29" s="35">
        <v>3.8886886030699999</v>
      </c>
      <c r="P29" s="35">
        <v>9999.9864507729999</v>
      </c>
      <c r="Q29" s="29">
        <f t="shared" si="0"/>
        <v>-8.6328521134641878E-7</v>
      </c>
      <c r="R29" s="29">
        <f t="shared" si="1"/>
        <v>-8.6324137407335094E-7</v>
      </c>
      <c r="S29" s="29">
        <f t="shared" si="2"/>
        <v>-8.6324137622692998E-7</v>
      </c>
      <c r="T29" s="29">
        <f t="shared" si="3"/>
        <v>-8.6324137622682696E-7</v>
      </c>
      <c r="V29" s="35">
        <v>3.6939999999999999E-8</v>
      </c>
      <c r="W29" s="35">
        <v>2.48453945256</v>
      </c>
      <c r="X29" s="35">
        <v>5661.3320491521999</v>
      </c>
      <c r="Y29" s="29">
        <f t="shared" si="4"/>
        <v>3.62924079214633E-8</v>
      </c>
      <c r="Z29" s="29">
        <f t="shared" si="5"/>
        <v>3.629339889060695E-8</v>
      </c>
      <c r="AA29" s="29">
        <f t="shared" si="6"/>
        <v>3.6293398841973402E-8</v>
      </c>
      <c r="AB29" s="29">
        <f t="shared" si="7"/>
        <v>3.6293398841975652E-8</v>
      </c>
      <c r="AD29" s="35">
        <v>1.9599999999999998E-9</v>
      </c>
      <c r="AE29" s="35">
        <v>4.1046729439199998</v>
      </c>
      <c r="AF29" s="35">
        <v>11790.629088658799</v>
      </c>
      <c r="AG29" s="29">
        <f t="shared" si="8"/>
        <v>1.3255129406941896E-9</v>
      </c>
      <c r="AH29" s="29">
        <f t="shared" si="9"/>
        <v>1.3259457474457902E-9</v>
      </c>
      <c r="AI29" s="29">
        <f t="shared" si="10"/>
        <v>1.3259457261999252E-9</v>
      </c>
      <c r="AJ29" s="29">
        <f t="shared" si="11"/>
        <v>1.3259457262009507E-9</v>
      </c>
      <c r="AL29" s="35"/>
      <c r="AM29" s="35"/>
      <c r="AN29" s="35"/>
      <c r="AT29" s="35"/>
      <c r="AU29" s="35"/>
      <c r="AV29" s="35"/>
      <c r="BB29" s="35"/>
      <c r="BC29" s="35"/>
      <c r="BD29" s="35"/>
      <c r="BJ29" s="35">
        <v>1.1962000000000001E-7</v>
      </c>
      <c r="BK29" s="35">
        <v>3.5760425382699998</v>
      </c>
      <c r="BL29" s="35">
        <v>10742.9765113056</v>
      </c>
      <c r="BM29" s="29">
        <f t="shared" si="16"/>
        <v>-6.3779312993540052E-8</v>
      </c>
      <c r="BN29" s="29">
        <f t="shared" si="17"/>
        <v>-6.3751666498244374E-8</v>
      </c>
      <c r="BO29" s="29">
        <f t="shared" si="18"/>
        <v>-6.3751667855675645E-8</v>
      </c>
      <c r="BP29" s="29">
        <f t="shared" si="19"/>
        <v>-6.3751667855612369E-8</v>
      </c>
      <c r="BR29" s="35">
        <v>9.2300000000000006E-9</v>
      </c>
      <c r="BS29" s="35">
        <v>2.2538496909600001</v>
      </c>
      <c r="BT29" s="35">
        <v>10021.8372800994</v>
      </c>
      <c r="BU29" s="29">
        <f t="shared" si="20"/>
        <v>-8.6512972756603028E-10</v>
      </c>
      <c r="BV29" s="29">
        <f t="shared" si="21"/>
        <v>-8.6278796984261217E-10</v>
      </c>
      <c r="BW29" s="29">
        <f t="shared" si="22"/>
        <v>-8.6278808481361038E-10</v>
      </c>
      <c r="BX29" s="29">
        <f t="shared" si="23"/>
        <v>-8.6278808480812556E-10</v>
      </c>
      <c r="BZ29" s="35">
        <v>5.4999999999999996E-10</v>
      </c>
      <c r="CA29" s="35">
        <v>4.8236987974099996</v>
      </c>
      <c r="CB29" s="35">
        <v>7058.5984613153996</v>
      </c>
      <c r="CC29" s="29">
        <f t="shared" si="24"/>
        <v>5.4786230420513138E-10</v>
      </c>
      <c r="CD29" s="29">
        <f t="shared" si="25"/>
        <v>5.4787099037328516E-10</v>
      </c>
      <c r="CE29" s="29">
        <f t="shared" si="26"/>
        <v>5.478709899472676E-10</v>
      </c>
      <c r="CF29" s="29">
        <f t="shared" si="27"/>
        <v>5.4787098994728756E-10</v>
      </c>
      <c r="CH29" s="35"/>
      <c r="CI29" s="35"/>
      <c r="CJ29" s="35"/>
      <c r="CP29" s="35"/>
      <c r="CQ29" s="35"/>
      <c r="CR29" s="35"/>
      <c r="CX29" s="35"/>
      <c r="CY29" s="35"/>
      <c r="CZ29" s="35"/>
      <c r="DF29" s="35">
        <v>1.1728E-7</v>
      </c>
      <c r="DG29" s="35">
        <v>0.23432298743999999</v>
      </c>
      <c r="DH29" s="35">
        <v>7084.8967811151997</v>
      </c>
      <c r="DI29" s="29">
        <f t="shared" si="32"/>
        <v>-6.9883151273802404E-8</v>
      </c>
      <c r="DJ29" s="29">
        <f t="shared" si="33"/>
        <v>-6.9866182466801853E-8</v>
      </c>
      <c r="DK29" s="29">
        <f t="shared" si="34"/>
        <v>-6.986618329994739E-8</v>
      </c>
      <c r="DL29" s="29">
        <f t="shared" si="35"/>
        <v>-6.9866183299907222E-8</v>
      </c>
      <c r="DN29" s="35">
        <v>6.3799999999999999E-9</v>
      </c>
      <c r="DO29" s="35">
        <v>4.1012579126800004</v>
      </c>
      <c r="DP29" s="35">
        <v>191.44826611159999</v>
      </c>
      <c r="DQ29" s="29">
        <f t="shared" si="36"/>
        <v>3.8266723397273183E-9</v>
      </c>
      <c r="DR29" s="29">
        <f t="shared" si="37"/>
        <v>3.8266971910700472E-9</v>
      </c>
      <c r="DS29" s="29">
        <f t="shared" si="38"/>
        <v>3.8266971898499673E-9</v>
      </c>
      <c r="DT29" s="29">
        <f t="shared" si="39"/>
        <v>3.8266971898500219E-9</v>
      </c>
      <c r="DV29" s="35">
        <v>4.6000000000000001E-10</v>
      </c>
      <c r="DW29" s="35">
        <v>3.3009041596699999</v>
      </c>
      <c r="DX29" s="35">
        <v>6283.0758499914</v>
      </c>
      <c r="DY29" s="29">
        <f t="shared" si="40"/>
        <v>4.8948157570953675E-11</v>
      </c>
      <c r="DZ29" s="29">
        <f t="shared" si="41"/>
        <v>4.8875083224742809E-11</v>
      </c>
      <c r="EA29" s="29">
        <f t="shared" si="42"/>
        <v>4.8875086812386316E-11</v>
      </c>
      <c r="EB29" s="29">
        <f t="shared" si="43"/>
        <v>4.8875086812210825E-11</v>
      </c>
      <c r="ED29" s="35"/>
      <c r="EE29" s="35"/>
      <c r="EF29" s="35"/>
      <c r="EL29" s="35"/>
      <c r="EM29" s="35"/>
      <c r="EN29" s="35"/>
      <c r="ET29" s="35"/>
      <c r="EU29" s="35"/>
      <c r="EV29" s="35"/>
    </row>
    <row r="30" spans="1:152" s="29" customFormat="1" ht="13.5" x14ac:dyDescent="0.3">
      <c r="N30" s="35">
        <v>7.1577000000000001E-7</v>
      </c>
      <c r="O30" s="35">
        <v>0.11145739345</v>
      </c>
      <c r="P30" s="35">
        <v>11015.106477334801</v>
      </c>
      <c r="Q30" s="29">
        <f t="shared" si="0"/>
        <v>-7.1476050002875909E-7</v>
      </c>
      <c r="R30" s="29">
        <f t="shared" si="1"/>
        <v>-7.1474982825265619E-7</v>
      </c>
      <c r="S30" s="29">
        <f t="shared" si="2"/>
        <v>-7.1474982877796729E-7</v>
      </c>
      <c r="T30" s="29">
        <f t="shared" si="3"/>
        <v>-7.147498287779424E-7</v>
      </c>
      <c r="V30" s="35">
        <v>3.5549999999999997E-8</v>
      </c>
      <c r="W30" s="35">
        <v>1.4803694942000001</v>
      </c>
      <c r="X30" s="35">
        <v>1059.3819301891999</v>
      </c>
      <c r="Y30" s="29">
        <f t="shared" si="4"/>
        <v>3.5079841920932508E-8</v>
      </c>
      <c r="Z30" s="29">
        <f t="shared" si="5"/>
        <v>3.5079686679340117E-8</v>
      </c>
      <c r="AA30" s="29">
        <f t="shared" si="6"/>
        <v>3.5079686686962394E-8</v>
      </c>
      <c r="AB30" s="29">
        <f t="shared" si="7"/>
        <v>3.5079686686962044E-8</v>
      </c>
      <c r="AD30" s="35">
        <v>1.9399999999999999E-9</v>
      </c>
      <c r="AE30" s="35">
        <v>6.0119775947000003</v>
      </c>
      <c r="AF30" s="35">
        <v>7860.4193924392002</v>
      </c>
      <c r="AG30" s="29">
        <f t="shared" si="8"/>
        <v>-3.1367147019437891E-10</v>
      </c>
      <c r="AH30" s="29">
        <f t="shared" si="9"/>
        <v>-3.1328881631333297E-10</v>
      </c>
      <c r="AI30" s="29">
        <f t="shared" si="10"/>
        <v>-3.1328883510017689E-10</v>
      </c>
      <c r="AJ30" s="29">
        <f t="shared" si="11"/>
        <v>-3.1328883509930628E-10</v>
      </c>
      <c r="AL30" s="35"/>
      <c r="AM30" s="35"/>
      <c r="AN30" s="35"/>
      <c r="AT30" s="35"/>
      <c r="AU30" s="35"/>
      <c r="AV30" s="35"/>
      <c r="BB30" s="35"/>
      <c r="BC30" s="35"/>
      <c r="BD30" s="35"/>
      <c r="BJ30" s="35">
        <v>1.1827E-7</v>
      </c>
      <c r="BK30" s="35">
        <v>1.190709196</v>
      </c>
      <c r="BL30" s="35">
        <v>8624.2126509272002</v>
      </c>
      <c r="BM30" s="29">
        <f t="shared" si="16"/>
        <v>-1.1758853959974659E-7</v>
      </c>
      <c r="BN30" s="29">
        <f t="shared" si="17"/>
        <v>-1.1758575661475607E-7</v>
      </c>
      <c r="BO30" s="29">
        <f t="shared" si="18"/>
        <v>-1.1758575675152648E-7</v>
      </c>
      <c r="BP30" s="29">
        <f t="shared" si="19"/>
        <v>-1.1758575675151998E-7</v>
      </c>
      <c r="BR30" s="35">
        <v>9.6500000000000004E-9</v>
      </c>
      <c r="BS30" s="35">
        <v>1.3642549483299999</v>
      </c>
      <c r="BT30" s="35">
        <v>9683.5945811164001</v>
      </c>
      <c r="BU30" s="29">
        <f t="shared" si="20"/>
        <v>6.0254010539940348E-11</v>
      </c>
      <c r="BV30" s="29">
        <f t="shared" si="21"/>
        <v>6.263007905759313E-11</v>
      </c>
      <c r="BW30" s="29">
        <f t="shared" si="22"/>
        <v>6.2629962403633997E-11</v>
      </c>
      <c r="BX30" s="29">
        <f t="shared" si="23"/>
        <v>6.2629962409393526E-11</v>
      </c>
      <c r="BZ30" s="35">
        <v>4.3999999999999998E-10</v>
      </c>
      <c r="CA30" s="35">
        <v>0.58444963461999999</v>
      </c>
      <c r="CB30" s="35">
        <v>10206.171999210201</v>
      </c>
      <c r="CC30" s="29">
        <f t="shared" si="24"/>
        <v>-4.3490133859195444E-10</v>
      </c>
      <c r="CD30" s="29">
        <f t="shared" si="25"/>
        <v>-4.3488399092204545E-10</v>
      </c>
      <c r="CE30" s="29">
        <f t="shared" si="26"/>
        <v>-4.3488399177445476E-10</v>
      </c>
      <c r="CF30" s="29">
        <f t="shared" si="27"/>
        <v>-4.3488399177441485E-10</v>
      </c>
      <c r="CH30" s="35"/>
      <c r="CI30" s="35"/>
      <c r="CJ30" s="35"/>
      <c r="CP30" s="35"/>
      <c r="CQ30" s="35"/>
      <c r="CR30" s="35"/>
      <c r="CX30" s="35"/>
      <c r="CY30" s="35"/>
      <c r="CZ30" s="35"/>
      <c r="DF30" s="35">
        <v>1.3079E-7</v>
      </c>
      <c r="DG30" s="35">
        <v>5.2435319758599999</v>
      </c>
      <c r="DH30" s="35">
        <v>17298.182327326202</v>
      </c>
      <c r="DI30" s="29">
        <f t="shared" si="32"/>
        <v>-1.2440044411635525E-7</v>
      </c>
      <c r="DJ30" s="29">
        <f t="shared" si="33"/>
        <v>-1.2441819326397923E-7</v>
      </c>
      <c r="DK30" s="29">
        <f t="shared" si="34"/>
        <v>-1.2441819239316898E-7</v>
      </c>
      <c r="DL30" s="29">
        <f t="shared" si="35"/>
        <v>-1.2441819239321025E-7</v>
      </c>
      <c r="DN30" s="35">
        <v>6.1499999999999996E-9</v>
      </c>
      <c r="DO30" s="35">
        <v>3.1441759974100001</v>
      </c>
      <c r="DP30" s="35">
        <v>10186.9872264112</v>
      </c>
      <c r="DQ30" s="29">
        <f t="shared" si="36"/>
        <v>3.0821927607233959E-9</v>
      </c>
      <c r="DR30" s="29">
        <f t="shared" si="37"/>
        <v>3.080814127788068E-9</v>
      </c>
      <c r="DS30" s="29">
        <f t="shared" si="38"/>
        <v>3.0808141954775905E-9</v>
      </c>
      <c r="DT30" s="29">
        <f t="shared" si="39"/>
        <v>3.0808141954744146E-9</v>
      </c>
      <c r="DV30" s="35">
        <v>3.4000000000000001E-10</v>
      </c>
      <c r="DW30" s="35">
        <v>3.9172176577300002</v>
      </c>
      <c r="DX30" s="35">
        <v>10021.8372800994</v>
      </c>
      <c r="DY30" s="29">
        <f t="shared" si="40"/>
        <v>-3.3410794212755633E-10</v>
      </c>
      <c r="DZ30" s="29">
        <f t="shared" si="41"/>
        <v>-3.3412399142270875E-10</v>
      </c>
      <c r="EA30" s="29">
        <f t="shared" si="42"/>
        <v>-3.3412399063529417E-10</v>
      </c>
      <c r="EB30" s="29">
        <f t="shared" si="43"/>
        <v>-3.341239906353317E-10</v>
      </c>
      <c r="ED30" s="35"/>
      <c r="EE30" s="35"/>
      <c r="EF30" s="35"/>
      <c r="EL30" s="35"/>
      <c r="EM30" s="35"/>
      <c r="EN30" s="35"/>
      <c r="ET30" s="35"/>
      <c r="EU30" s="35"/>
      <c r="EV30" s="35"/>
    </row>
    <row r="31" spans="1:152" s="29" customFormat="1" ht="13.5" x14ac:dyDescent="0.3">
      <c r="A31" s="29" t="s">
        <v>198</v>
      </c>
      <c r="B31" s="29" t="s">
        <v>199</v>
      </c>
      <c r="C31" s="29" t="s">
        <v>200</v>
      </c>
      <c r="N31" s="35">
        <v>5.6122000000000005E-7</v>
      </c>
      <c r="O31" s="35">
        <v>4.2403985547499996</v>
      </c>
      <c r="P31" s="35">
        <v>7.1135470007999997</v>
      </c>
      <c r="Q31" s="29">
        <f t="shared" si="0"/>
        <v>-1.958390330775253E-7</v>
      </c>
      <c r="R31" s="29">
        <f t="shared" si="1"/>
        <v>-1.958391282097991E-7</v>
      </c>
      <c r="S31" s="29">
        <f t="shared" si="2"/>
        <v>-1.958391282051283E-7</v>
      </c>
      <c r="T31" s="29">
        <f t="shared" si="3"/>
        <v>-1.9583912820512875E-7</v>
      </c>
      <c r="V31" s="35">
        <v>3.023E-8</v>
      </c>
      <c r="W31" s="35">
        <v>2.2409293831700001</v>
      </c>
      <c r="X31" s="35">
        <v>18073.7049386502</v>
      </c>
      <c r="Y31" s="29">
        <f t="shared" si="4"/>
        <v>2.6779649861867826E-8</v>
      </c>
      <c r="Z31" s="29">
        <f t="shared" si="5"/>
        <v>2.6786092536608324E-8</v>
      </c>
      <c r="AA31" s="29">
        <f t="shared" si="6"/>
        <v>2.6786092220441428E-8</v>
      </c>
      <c r="AB31" s="29">
        <f t="shared" si="7"/>
        <v>2.6786092220456559E-8</v>
      </c>
      <c r="AD31" s="35">
        <v>1.3999999999999999E-9</v>
      </c>
      <c r="AE31" s="35">
        <v>4.97015671653</v>
      </c>
      <c r="AF31" s="35">
        <v>14143.495242430599</v>
      </c>
      <c r="AG31" s="29">
        <f t="shared" si="8"/>
        <v>-8.3458392226010995E-10</v>
      </c>
      <c r="AH31" s="29">
        <f t="shared" si="9"/>
        <v>-8.3417962482825858E-10</v>
      </c>
      <c r="AI31" s="29">
        <f t="shared" si="10"/>
        <v>-8.34179644680043E-10</v>
      </c>
      <c r="AJ31" s="29">
        <f t="shared" si="11"/>
        <v>-8.3417964467911625E-10</v>
      </c>
      <c r="AL31" s="35"/>
      <c r="AM31" s="35"/>
      <c r="AN31" s="35"/>
      <c r="AT31" s="35"/>
      <c r="AU31" s="35"/>
      <c r="AV31" s="35"/>
      <c r="BB31" s="35"/>
      <c r="BC31" s="35"/>
      <c r="BD31" s="35"/>
      <c r="BJ31" s="35">
        <v>1.1466E-7</v>
      </c>
      <c r="BK31" s="35">
        <v>5.1278036496699997</v>
      </c>
      <c r="BL31" s="35">
        <v>6283.0758499914</v>
      </c>
      <c r="BM31" s="29">
        <f t="shared" si="16"/>
        <v>1.0719990980943372E-7</v>
      </c>
      <c r="BN31" s="29">
        <f t="shared" si="17"/>
        <v>1.0720640805597466E-7</v>
      </c>
      <c r="BO31" s="29">
        <f t="shared" si="18"/>
        <v>1.0720640773700794E-7</v>
      </c>
      <c r="BP31" s="29">
        <f t="shared" si="19"/>
        <v>1.0720640773702355E-7</v>
      </c>
      <c r="BR31" s="35">
        <v>9.7300000000000001E-9</v>
      </c>
      <c r="BS31" s="35">
        <v>0.39071758441999999</v>
      </c>
      <c r="BT31" s="35">
        <v>6283.0758499914</v>
      </c>
      <c r="BU31" s="29">
        <f t="shared" si="20"/>
        <v>-3.2266325717914314E-9</v>
      </c>
      <c r="BV31" s="29">
        <f t="shared" si="21"/>
        <v>-3.2251659991986699E-9</v>
      </c>
      <c r="BW31" s="29">
        <f t="shared" si="22"/>
        <v>-3.2251660712026309E-9</v>
      </c>
      <c r="BX31" s="29">
        <f t="shared" si="23"/>
        <v>-3.2251660711991087E-9</v>
      </c>
      <c r="BZ31" s="35">
        <v>4.3999999999999998E-10</v>
      </c>
      <c r="CA31" s="35">
        <v>2.3440161296899999</v>
      </c>
      <c r="CB31" s="35">
        <v>19367.1891622328</v>
      </c>
      <c r="CC31" s="29">
        <f t="shared" si="24"/>
        <v>-4.0578215395384276E-10</v>
      </c>
      <c r="CD31" s="29">
        <f t="shared" si="25"/>
        <v>-4.0569832751464725E-10</v>
      </c>
      <c r="CE31" s="29">
        <f t="shared" si="26"/>
        <v>-4.0569833163255567E-10</v>
      </c>
      <c r="CF31" s="29">
        <f t="shared" si="27"/>
        <v>-4.0569833163235234E-10</v>
      </c>
      <c r="CH31" s="35"/>
      <c r="CI31" s="35"/>
      <c r="CJ31" s="35"/>
      <c r="CP31" s="35"/>
      <c r="CQ31" s="35"/>
      <c r="CR31" s="35"/>
      <c r="CX31" s="35"/>
      <c r="CY31" s="35"/>
      <c r="CZ31" s="35"/>
      <c r="DF31" s="35">
        <v>1.318E-7</v>
      </c>
      <c r="DG31" s="35">
        <v>3.37207825651</v>
      </c>
      <c r="DH31" s="35">
        <v>13745.346239022399</v>
      </c>
      <c r="DI31" s="29">
        <f t="shared" si="32"/>
        <v>1.1991774596235522E-7</v>
      </c>
      <c r="DJ31" s="29">
        <f t="shared" si="33"/>
        <v>1.199368532664187E-7</v>
      </c>
      <c r="DK31" s="29">
        <f t="shared" si="34"/>
        <v>1.1993685232869798E-7</v>
      </c>
      <c r="DL31" s="29">
        <f t="shared" si="35"/>
        <v>1.1993685232874303E-7</v>
      </c>
      <c r="DN31" s="35">
        <v>5.2700000000000002E-9</v>
      </c>
      <c r="DO31" s="35">
        <v>5.8679294927900001</v>
      </c>
      <c r="DP31" s="35">
        <v>2352.8661537717999</v>
      </c>
      <c r="DQ31" s="29">
        <f t="shared" si="36"/>
        <v>5.2433350841248327E-9</v>
      </c>
      <c r="DR31" s="29">
        <f t="shared" si="37"/>
        <v>5.2433667515507904E-9</v>
      </c>
      <c r="DS31" s="29">
        <f t="shared" si="38"/>
        <v>5.2433667499965263E-9</v>
      </c>
      <c r="DT31" s="29">
        <f t="shared" si="39"/>
        <v>5.2433667499965975E-9</v>
      </c>
      <c r="DV31" s="35">
        <v>3.4000000000000001E-10</v>
      </c>
      <c r="DW31" s="35">
        <v>3.2466378738300001</v>
      </c>
      <c r="DX31" s="35">
        <v>22003.914634869801</v>
      </c>
      <c r="DY31" s="29">
        <f t="shared" si="40"/>
        <v>-2.7041357742207996E-10</v>
      </c>
      <c r="DZ31" s="29">
        <f t="shared" si="41"/>
        <v>-2.7029822213399241E-10</v>
      </c>
      <c r="EA31" s="29">
        <f t="shared" si="42"/>
        <v>-2.7029822779947536E-10</v>
      </c>
      <c r="EB31" s="29">
        <f t="shared" si="43"/>
        <v>-2.7029822779920576E-10</v>
      </c>
      <c r="ED31" s="35"/>
      <c r="EE31" s="35"/>
      <c r="EF31" s="35"/>
      <c r="EL31" s="35"/>
      <c r="EM31" s="35"/>
      <c r="EN31" s="35"/>
      <c r="ET31" s="35"/>
      <c r="EU31" s="35"/>
      <c r="EV31" s="35"/>
    </row>
    <row r="32" spans="1:152" s="29" customFormat="1" ht="13.5" x14ac:dyDescent="0.3">
      <c r="A32" s="29">
        <v>0</v>
      </c>
      <c r="B32" s="29">
        <f xml:space="preserve"> 0.0057755183 * A32</f>
        <v>0</v>
      </c>
      <c r="C32" s="29">
        <f xml:space="preserve"> Tau - B32/DAYSinMILLENNIUM</f>
        <v>1.6241895378929991E-2</v>
      </c>
      <c r="N32" s="35">
        <v>7.0238999999999998E-7</v>
      </c>
      <c r="O32" s="35">
        <v>0.67458813281999996</v>
      </c>
      <c r="P32" s="35">
        <v>23581.258177317599</v>
      </c>
      <c r="Q32" s="29">
        <f t="shared" si="0"/>
        <v>6.4567549514313826E-7</v>
      </c>
      <c r="R32" s="29">
        <f t="shared" si="1"/>
        <v>6.458411748118078E-7</v>
      </c>
      <c r="S32" s="29">
        <f t="shared" si="2"/>
        <v>6.4584116668340912E-7</v>
      </c>
      <c r="T32" s="29">
        <f t="shared" si="3"/>
        <v>6.4584116668380151E-7</v>
      </c>
      <c r="V32" s="35">
        <v>2.9999999999999997E-8</v>
      </c>
      <c r="W32" s="35">
        <v>0.39169917698000001</v>
      </c>
      <c r="X32" s="35">
        <v>15.252471184999999</v>
      </c>
      <c r="Y32" s="29">
        <f t="shared" si="4"/>
        <v>2.407311276635152E-8</v>
      </c>
      <c r="Z32" s="29">
        <f t="shared" si="5"/>
        <v>2.4073119709364386E-8</v>
      </c>
      <c r="AA32" s="29">
        <f t="shared" si="6"/>
        <v>2.4073119709023515E-8</v>
      </c>
      <c r="AB32" s="29">
        <f t="shared" si="7"/>
        <v>2.4073119709023531E-8</v>
      </c>
      <c r="AD32" s="35">
        <v>1.3399999999999999E-9</v>
      </c>
      <c r="AE32" s="35">
        <v>4.10529011674</v>
      </c>
      <c r="AF32" s="35">
        <v>17298.182327326202</v>
      </c>
      <c r="AG32" s="29">
        <f t="shared" si="8"/>
        <v>-9.0988256594790433E-10</v>
      </c>
      <c r="AH32" s="29">
        <f t="shared" si="9"/>
        <v>-9.0944978703597425E-10</v>
      </c>
      <c r="AI32" s="29">
        <f t="shared" si="10"/>
        <v>-9.0944980828773714E-10</v>
      </c>
      <c r="AJ32" s="29">
        <f t="shared" si="11"/>
        <v>-9.0944980828673016E-10</v>
      </c>
      <c r="AL32" s="35"/>
      <c r="AM32" s="35"/>
      <c r="AN32" s="35"/>
      <c r="AT32" s="35"/>
      <c r="AU32" s="35"/>
      <c r="AV32" s="35"/>
      <c r="BB32" s="35"/>
      <c r="BC32" s="35"/>
      <c r="BD32" s="35"/>
      <c r="BJ32" s="35">
        <v>9.4839999999999994E-8</v>
      </c>
      <c r="BK32" s="35">
        <v>2.7516783433500001</v>
      </c>
      <c r="BL32" s="35">
        <v>191.44826611159999</v>
      </c>
      <c r="BM32" s="29">
        <f t="shared" si="16"/>
        <v>8.6518895733086897E-8</v>
      </c>
      <c r="BN32" s="29">
        <f t="shared" si="17"/>
        <v>8.651870662175326E-8</v>
      </c>
      <c r="BO32" s="29">
        <f t="shared" si="18"/>
        <v>8.6518706631037773E-8</v>
      </c>
      <c r="BP32" s="29">
        <f t="shared" si="19"/>
        <v>8.6518706631037363E-8</v>
      </c>
      <c r="BR32" s="35">
        <v>8.0499999999999993E-9</v>
      </c>
      <c r="BS32" s="35">
        <v>0.53331923557000005</v>
      </c>
      <c r="BT32" s="35">
        <v>8624.2126509272002</v>
      </c>
      <c r="BU32" s="29">
        <f t="shared" si="20"/>
        <v>-5.8082953839842436E-9</v>
      </c>
      <c r="BV32" s="29">
        <f t="shared" si="21"/>
        <v>-5.8070729736143865E-9</v>
      </c>
      <c r="BW32" s="29">
        <f t="shared" si="22"/>
        <v>-5.8070730336358988E-9</v>
      </c>
      <c r="BX32" s="29">
        <f t="shared" si="23"/>
        <v>-5.8070730336330467E-9</v>
      </c>
      <c r="BZ32" s="35">
        <v>3.7999999999999998E-10</v>
      </c>
      <c r="CA32" s="35">
        <v>4.5505323308800003</v>
      </c>
      <c r="CB32" s="35">
        <v>9999.9864507729999</v>
      </c>
      <c r="CC32" s="29">
        <f t="shared" si="24"/>
        <v>-3.3967682879554965E-10</v>
      </c>
      <c r="CD32" s="29">
        <f t="shared" si="25"/>
        <v>-3.3972013391567605E-10</v>
      </c>
      <c r="CE32" s="29">
        <f t="shared" si="26"/>
        <v>-3.3972013179013253E-10</v>
      </c>
      <c r="CF32" s="29">
        <f t="shared" si="27"/>
        <v>-3.3972013179023412E-10</v>
      </c>
      <c r="CH32" s="35"/>
      <c r="CI32" s="35"/>
      <c r="CJ32" s="35"/>
      <c r="CP32" s="35"/>
      <c r="CQ32" s="35"/>
      <c r="CR32" s="35"/>
      <c r="CX32" s="35"/>
      <c r="CY32" s="35"/>
      <c r="CZ32" s="35"/>
      <c r="DF32" s="35">
        <v>9.097E-8</v>
      </c>
      <c r="DG32" s="35">
        <v>3.0700489576900001</v>
      </c>
      <c r="DH32" s="35">
        <v>1109.3785520934</v>
      </c>
      <c r="DI32" s="29">
        <f t="shared" si="32"/>
        <v>-5.6356021436812484E-8</v>
      </c>
      <c r="DJ32" s="29">
        <f t="shared" si="33"/>
        <v>-5.635400699864146E-8</v>
      </c>
      <c r="DK32" s="29">
        <f t="shared" si="34"/>
        <v>-5.6354007097542192E-8</v>
      </c>
      <c r="DL32" s="29">
        <f t="shared" si="35"/>
        <v>-5.6354007097537619E-8</v>
      </c>
      <c r="DN32" s="35">
        <v>5.2000000000000002E-9</v>
      </c>
      <c r="DO32" s="35">
        <v>5.3320135826700001</v>
      </c>
      <c r="DP32" s="35">
        <v>14143.495242430599</v>
      </c>
      <c r="DQ32" s="29">
        <f t="shared" si="36"/>
        <v>-4.3771401346359788E-9</v>
      </c>
      <c r="DR32" s="29">
        <f t="shared" si="37"/>
        <v>-4.3761302699133483E-9</v>
      </c>
      <c r="DS32" s="29">
        <f t="shared" si="38"/>
        <v>-4.3761303195069338E-9</v>
      </c>
      <c r="DT32" s="29">
        <f t="shared" si="39"/>
        <v>-4.3761303195046177E-9</v>
      </c>
      <c r="DV32" s="35">
        <v>4.2E-10</v>
      </c>
      <c r="DW32" s="35">
        <v>3.3936092693900002</v>
      </c>
      <c r="DX32" s="35">
        <v>14945.3161735544</v>
      </c>
      <c r="DY32" s="29">
        <f t="shared" si="40"/>
        <v>1.9437641571008987E-10</v>
      </c>
      <c r="DZ32" s="29">
        <f t="shared" si="41"/>
        <v>1.9451788930188733E-10</v>
      </c>
      <c r="EA32" s="29">
        <f t="shared" si="42"/>
        <v>1.9451788235688309E-10</v>
      </c>
      <c r="EB32" s="29">
        <f t="shared" si="43"/>
        <v>1.9451788235721107E-10</v>
      </c>
      <c r="ED32" s="35"/>
      <c r="EE32" s="35"/>
      <c r="EF32" s="35"/>
      <c r="EL32" s="35"/>
      <c r="EM32" s="35"/>
      <c r="EN32" s="35"/>
      <c r="ET32" s="35"/>
      <c r="EU32" s="35"/>
      <c r="EV32" s="35"/>
    </row>
    <row r="33" spans="1:152" s="29" customFormat="1" ht="13.5" x14ac:dyDescent="0.3">
      <c r="N33" s="35">
        <v>5.0796E-7</v>
      </c>
      <c r="O33" s="35">
        <v>0.24531603049</v>
      </c>
      <c r="P33" s="35">
        <v>11322.6640983044</v>
      </c>
      <c r="Q33" s="29">
        <f t="shared" si="0"/>
        <v>-1.8068542955466134E-7</v>
      </c>
      <c r="R33" s="29">
        <f t="shared" si="1"/>
        <v>-1.8054874160496149E-7</v>
      </c>
      <c r="S33" s="29">
        <f t="shared" si="2"/>
        <v>-1.8054874831607585E-7</v>
      </c>
      <c r="T33" s="29">
        <f t="shared" si="3"/>
        <v>-1.8054874831576546E-7</v>
      </c>
      <c r="V33" s="35">
        <v>2.5629999999999999E-8</v>
      </c>
      <c r="W33" s="35">
        <v>0.35147506972999998</v>
      </c>
      <c r="X33" s="35">
        <v>22003.914634869801</v>
      </c>
      <c r="Y33" s="29">
        <f t="shared" si="4"/>
        <v>2.3558532824035899E-8</v>
      </c>
      <c r="Z33" s="29">
        <f t="shared" si="5"/>
        <v>2.3552881395962877E-8</v>
      </c>
      <c r="AA33" s="29">
        <f t="shared" si="6"/>
        <v>2.3552881673602585E-8</v>
      </c>
      <c r="AB33" s="29">
        <f t="shared" si="7"/>
        <v>2.355288167358937E-8</v>
      </c>
      <c r="AD33" s="35">
        <v>1.19E-9</v>
      </c>
      <c r="AE33" s="35">
        <v>3.3937552882799999</v>
      </c>
      <c r="AF33" s="35">
        <v>11322.6640983044</v>
      </c>
      <c r="AG33" s="29">
        <f t="shared" ref="AG33:AG64" si="48">AD33*COS(AE33+AF33*$C$32)</f>
        <v>4.3089711700701226E-10</v>
      </c>
      <c r="AH33" s="29">
        <f t="shared" ref="AH33:AH64" si="49">AD33*COS(AE33+AF33*$C$53)</f>
        <v>4.3057773915159775E-10</v>
      </c>
      <c r="AI33" s="29">
        <f t="shared" ref="AI33:AI64" si="50">AD33*COS(AE33+AF33*$C$74)</f>
        <v>4.3057775483245137E-10</v>
      </c>
      <c r="AJ33" s="29">
        <f t="shared" ref="AJ33:AJ64" si="51">AD33*COS(AE33+AF33*$C$95)</f>
        <v>4.3057775483172619E-10</v>
      </c>
      <c r="AL33" s="35"/>
      <c r="AM33" s="35"/>
      <c r="AN33" s="35"/>
      <c r="AT33" s="35"/>
      <c r="AU33" s="35"/>
      <c r="AV33" s="35"/>
      <c r="BB33" s="35"/>
      <c r="BC33" s="35"/>
      <c r="BD33" s="35"/>
      <c r="BJ33" s="35">
        <v>1.3129000000000001E-7</v>
      </c>
      <c r="BK33" s="35">
        <v>5.7073594251099999</v>
      </c>
      <c r="BL33" s="35">
        <v>9683.5945811164001</v>
      </c>
      <c r="BM33" s="29">
        <f t="shared" si="16"/>
        <v>1.2214091496897145E-7</v>
      </c>
      <c r="BN33" s="29">
        <f t="shared" si="17"/>
        <v>1.2212905469619952E-7</v>
      </c>
      <c r="BO33" s="29">
        <f t="shared" si="18"/>
        <v>1.221290552786662E-7</v>
      </c>
      <c r="BP33" s="29">
        <f t="shared" si="19"/>
        <v>1.2212905527863745E-7</v>
      </c>
      <c r="BR33" s="35">
        <v>9.1299999999999997E-9</v>
      </c>
      <c r="BS33" s="35">
        <v>0.76046003718999999</v>
      </c>
      <c r="BT33" s="35">
        <v>8635.9420037632008</v>
      </c>
      <c r="BU33" s="29">
        <f t="shared" ref="BU33:BU64" si="52">BR33*COS(BS33+BT33*$C$32)</f>
        <v>-8.585382604318298E-9</v>
      </c>
      <c r="BV33" s="29">
        <f t="shared" ref="BV33:BV64" si="53">BR33*COS(BS33+BT33*$C$53)</f>
        <v>-8.5847003184660619E-9</v>
      </c>
      <c r="BW33" s="29">
        <f t="shared" ref="BW33:BW64" si="54">BR33*COS(BS33+BT33*$C$74)</f>
        <v>-8.5847003519733519E-9</v>
      </c>
      <c r="BX33" s="29">
        <f t="shared" ref="BX33:BX64" si="55">BR33*COS(BS33+BT33*$C$95)</f>
        <v>-8.5847003519717621E-9</v>
      </c>
      <c r="BZ33" s="35">
        <v>3.9E-10</v>
      </c>
      <c r="CA33" s="35">
        <v>5.8434058003200002</v>
      </c>
      <c r="CB33" s="35">
        <v>10220.399093211799</v>
      </c>
      <c r="CC33" s="29">
        <f t="shared" ref="CC33:CC59" si="56">BZ33*COS(CA33+CB33*$C$32)</f>
        <v>-2.2826983865375305E-10</v>
      </c>
      <c r="CD33" s="29">
        <f t="shared" ref="CD33:CD59" si="57">BZ33*COS(CA33+CB33*$C$53)</f>
        <v>-2.2818765281769301E-10</v>
      </c>
      <c r="CE33" s="29">
        <f t="shared" ref="CE33:CE59" si="58">BZ33*COS(CA33+CB33*$C$74)</f>
        <v>-2.2818765685300763E-10</v>
      </c>
      <c r="CF33" s="29">
        <f t="shared" ref="CF33:CF59" si="59">BZ33*COS(CA33+CB33*$C$95)</f>
        <v>-2.2818765685281882E-10</v>
      </c>
      <c r="CH33" s="35"/>
      <c r="CI33" s="35"/>
      <c r="CJ33" s="35"/>
      <c r="CP33" s="35"/>
      <c r="CQ33" s="35"/>
      <c r="CR33" s="35"/>
      <c r="CX33" s="35"/>
      <c r="CY33" s="35"/>
      <c r="CZ33" s="35"/>
      <c r="DF33" s="35">
        <v>1.0818000000000001E-7</v>
      </c>
      <c r="DG33" s="35">
        <v>2.4502471290800001</v>
      </c>
      <c r="DH33" s="35">
        <v>10239.5838660108</v>
      </c>
      <c r="DI33" s="29">
        <f t="shared" si="32"/>
        <v>6.8466861882036464E-8</v>
      </c>
      <c r="DJ33" s="29">
        <f t="shared" si="33"/>
        <v>6.8445052044243117E-8</v>
      </c>
      <c r="DK33" s="29">
        <f t="shared" si="34"/>
        <v>6.8445053115120217E-8</v>
      </c>
      <c r="DL33" s="29">
        <f t="shared" si="35"/>
        <v>6.8445053115067846E-8</v>
      </c>
      <c r="DN33" s="35">
        <v>5.76E-9</v>
      </c>
      <c r="DO33" s="35">
        <v>2.2521273125799999</v>
      </c>
      <c r="DP33" s="35">
        <v>21228.392023545799</v>
      </c>
      <c r="DQ33" s="29">
        <f t="shared" ref="DQ33:DQ64" si="60">DN33*COS(DO33+DP33*$C$32)</f>
        <v>6.0104619977051418E-10</v>
      </c>
      <c r="DR33" s="29">
        <f t="shared" ref="DR33:DR64" si="61">DN33*COS(DO33+DP33*$C$53)</f>
        <v>6.0413830116248481E-10</v>
      </c>
      <c r="DS33" s="29">
        <f t="shared" ref="DS33:DS64" si="62">DN33*COS(DO33+DP33*$C$74)</f>
        <v>6.0413814935883615E-10</v>
      </c>
      <c r="DT33" s="29">
        <f t="shared" ref="DT33:DT64" si="63">DN33*COS(DO33+DP33*$C$95)</f>
        <v>6.0413814936599964E-10</v>
      </c>
      <c r="DV33" s="35">
        <v>4.3999999999999998E-10</v>
      </c>
      <c r="DW33" s="35">
        <v>4.4297937407300001</v>
      </c>
      <c r="DX33" s="35">
        <v>7860.4193924392002</v>
      </c>
      <c r="DY33" s="29">
        <f t="shared" ref="DY33:DY63" si="64">DV33*COS(DW33+DX33*$C$32)</f>
        <v>4.3499252980157634E-10</v>
      </c>
      <c r="DZ33" s="29">
        <f t="shared" ref="DZ33:DZ63" si="65">DV33*COS(DW33+DX33*$C$53)</f>
        <v>4.3500575114594228E-10</v>
      </c>
      <c r="EA33" s="29">
        <f t="shared" ref="EA33:EA63" si="66">DV33*COS(DW33+DX33*$C$74)</f>
        <v>4.3500575049726192E-10</v>
      </c>
      <c r="EB33" s="29">
        <f t="shared" ref="EB33:EB63" si="67">DV33*COS(DW33+DX33*$C$95)</f>
        <v>4.3500575049729196E-10</v>
      </c>
      <c r="ED33" s="35"/>
      <c r="EE33" s="35"/>
      <c r="EF33" s="35"/>
      <c r="EL33" s="35"/>
      <c r="EM33" s="35"/>
      <c r="EN33" s="35"/>
      <c r="ET33" s="35"/>
      <c r="EU33" s="35"/>
      <c r="EV33" s="35"/>
    </row>
    <row r="34" spans="1:152" s="29" customFormat="1" ht="13.5" x14ac:dyDescent="0.3">
      <c r="A34" s="29" t="s">
        <v>201</v>
      </c>
      <c r="B34" s="29" t="s">
        <v>202</v>
      </c>
      <c r="C34" s="29" t="s">
        <v>203</v>
      </c>
      <c r="D34" s="29" t="s">
        <v>204</v>
      </c>
      <c r="E34" s="29" t="s">
        <v>205</v>
      </c>
      <c r="F34" s="29" t="s">
        <v>206</v>
      </c>
      <c r="N34" s="35">
        <v>4.6110999999999998E-7</v>
      </c>
      <c r="O34" s="35">
        <v>5.3157646571699999</v>
      </c>
      <c r="P34" s="35">
        <v>18073.7049386502</v>
      </c>
      <c r="Q34" s="29">
        <f t="shared" si="0"/>
        <v>-4.2184140955506778E-7</v>
      </c>
      <c r="R34" s="29">
        <f t="shared" si="1"/>
        <v>-4.2192693905713728E-7</v>
      </c>
      <c r="S34" s="29">
        <f t="shared" si="2"/>
        <v>-4.2192693486021862E-7</v>
      </c>
      <c r="T34" s="29">
        <f t="shared" si="3"/>
        <v>-4.2192693486041952E-7</v>
      </c>
      <c r="V34" s="35">
        <v>2.7739999999999999E-8</v>
      </c>
      <c r="W34" s="35">
        <v>1.4568383063899999</v>
      </c>
      <c r="X34" s="35">
        <v>10239.5838660108</v>
      </c>
      <c r="Y34" s="29">
        <f t="shared" si="4"/>
        <v>-8.4126141979056863E-9</v>
      </c>
      <c r="Z34" s="29">
        <f t="shared" si="5"/>
        <v>-8.4194963548478899E-9</v>
      </c>
      <c r="AA34" s="29">
        <f t="shared" si="6"/>
        <v>-8.4194960169794952E-9</v>
      </c>
      <c r="AB34" s="29">
        <f t="shared" si="7"/>
        <v>-8.4194960169960206E-9</v>
      </c>
      <c r="AD34" s="35">
        <v>1.26E-9</v>
      </c>
      <c r="AE34" s="35">
        <v>9.8545161399999998E-2</v>
      </c>
      <c r="AF34" s="35">
        <v>18073.7049386502</v>
      </c>
      <c r="AG34" s="29">
        <f t="shared" si="48"/>
        <v>-1.1217176453199001E-10</v>
      </c>
      <c r="AH34" s="29">
        <f t="shared" si="49"/>
        <v>-1.1274851080449418E-10</v>
      </c>
      <c r="AI34" s="29">
        <f t="shared" si="50"/>
        <v>-1.127484824894833E-10</v>
      </c>
      <c r="AJ34" s="29">
        <f t="shared" si="51"/>
        <v>-1.1274848249083869E-10</v>
      </c>
      <c r="AL34" s="35"/>
      <c r="AM34" s="35"/>
      <c r="AN34" s="35"/>
      <c r="AT34" s="35"/>
      <c r="AU34" s="35"/>
      <c r="AV34" s="35"/>
      <c r="BB34" s="35"/>
      <c r="BC34" s="35"/>
      <c r="BD34" s="35"/>
      <c r="BJ34" s="35">
        <v>8.5829999999999995E-8</v>
      </c>
      <c r="BK34" s="35">
        <v>0.43182249199</v>
      </c>
      <c r="BL34" s="35">
        <v>9786.6873553349997</v>
      </c>
      <c r="BM34" s="29">
        <f t="shared" si="16"/>
        <v>-5.7603954016102959E-8</v>
      </c>
      <c r="BN34" s="29">
        <f t="shared" si="17"/>
        <v>-5.7588118235057033E-8</v>
      </c>
      <c r="BO34" s="29">
        <f t="shared" si="18"/>
        <v>-5.7588119012608391E-8</v>
      </c>
      <c r="BP34" s="29">
        <f t="shared" si="19"/>
        <v>-5.7588119012570406E-8</v>
      </c>
      <c r="BR34" s="35">
        <v>9.9100000000000007E-9</v>
      </c>
      <c r="BS34" s="35">
        <v>0.55319879329999999</v>
      </c>
      <c r="BT34" s="35">
        <v>19367.1891622328</v>
      </c>
      <c r="BU34" s="29">
        <f t="shared" si="52"/>
        <v>5.7338580702065778E-9</v>
      </c>
      <c r="BV34" s="29">
        <f t="shared" si="53"/>
        <v>5.7378378049014408E-9</v>
      </c>
      <c r="BW34" s="29">
        <f t="shared" si="54"/>
        <v>5.7378376095488954E-9</v>
      </c>
      <c r="BX34" s="29">
        <f t="shared" si="55"/>
        <v>5.7378376095585412E-9</v>
      </c>
      <c r="BZ34" s="35">
        <v>3.6E-10</v>
      </c>
      <c r="CA34" s="35">
        <v>4.4100621612699999</v>
      </c>
      <c r="CB34" s="35">
        <v>51066.427731055002</v>
      </c>
      <c r="CC34" s="29">
        <f t="shared" si="56"/>
        <v>-9.5055205241108334E-11</v>
      </c>
      <c r="CD34" s="29">
        <f t="shared" si="57"/>
        <v>-9.5505992623097528E-11</v>
      </c>
      <c r="CE34" s="29">
        <f t="shared" si="58"/>
        <v>-9.5505970495451656E-11</v>
      </c>
      <c r="CF34" s="29">
        <f t="shared" si="59"/>
        <v>-9.5505970496517077E-11</v>
      </c>
      <c r="CH34" s="35"/>
      <c r="CI34" s="35"/>
      <c r="CJ34" s="35"/>
      <c r="CP34" s="35"/>
      <c r="CQ34" s="35"/>
      <c r="CR34" s="35"/>
      <c r="CX34" s="35"/>
      <c r="CY34" s="35"/>
      <c r="CZ34" s="35"/>
      <c r="DF34" s="35">
        <v>1.1438E-7</v>
      </c>
      <c r="DG34" s="35">
        <v>4.5683889469599999</v>
      </c>
      <c r="DH34" s="35">
        <v>29050.783743349199</v>
      </c>
      <c r="DI34" s="29">
        <f t="shared" si="32"/>
        <v>5.0460016091747752E-8</v>
      </c>
      <c r="DJ34" s="29">
        <f t="shared" si="33"/>
        <v>5.0384177516775903E-8</v>
      </c>
      <c r="DK34" s="29">
        <f t="shared" si="34"/>
        <v>5.0384181240773891E-8</v>
      </c>
      <c r="DL34" s="29">
        <f t="shared" si="35"/>
        <v>5.038418124059878E-8</v>
      </c>
      <c r="DN34" s="35">
        <v>6.6199999999999999E-9</v>
      </c>
      <c r="DO34" s="35">
        <v>2.8688046734500001</v>
      </c>
      <c r="DP34" s="35">
        <v>8624.2126509272002</v>
      </c>
      <c r="DQ34" s="29">
        <f t="shared" si="60"/>
        <v>-6.7168427463296149E-13</v>
      </c>
      <c r="DR34" s="29">
        <f t="shared" si="61"/>
        <v>-2.1233990188178685E-12</v>
      </c>
      <c r="DS34" s="29">
        <f t="shared" si="62"/>
        <v>-2.123327746386896E-12</v>
      </c>
      <c r="DT34" s="29">
        <f t="shared" si="63"/>
        <v>-2.1233277497736267E-12</v>
      </c>
      <c r="DV34" s="35">
        <v>3.4000000000000001E-10</v>
      </c>
      <c r="DW34" s="35">
        <v>2.1638140702499999</v>
      </c>
      <c r="DX34" s="35">
        <v>16496.361396202399</v>
      </c>
      <c r="DY34" s="29">
        <f t="shared" si="64"/>
        <v>3.3888583910118739E-10</v>
      </c>
      <c r="DZ34" s="29">
        <f t="shared" si="65"/>
        <v>3.3887427304671747E-10</v>
      </c>
      <c r="EA34" s="29">
        <f t="shared" si="66"/>
        <v>3.3887427361601972E-10</v>
      </c>
      <c r="EB34" s="29">
        <f t="shared" si="67"/>
        <v>3.3887427361599299E-10</v>
      </c>
      <c r="ED34" s="35"/>
      <c r="EE34" s="35"/>
      <c r="EF34" s="35"/>
      <c r="EL34" s="35"/>
      <c r="EM34" s="35"/>
      <c r="EN34" s="35"/>
      <c r="ET34" s="35"/>
      <c r="EU34" s="35"/>
      <c r="EV34" s="35"/>
    </row>
    <row r="35" spans="1:152" s="29" customFormat="1" ht="13.5" x14ac:dyDescent="0.3">
      <c r="A35" s="29">
        <f>SUM(Q1:Q367)</f>
        <v>3.172195872589116</v>
      </c>
      <c r="B35" s="29">
        <f>SUM(Y1:Y215)</f>
        <v>10213.529792060113</v>
      </c>
      <c r="C35" s="29">
        <f>SUM(AG1:AG70)</f>
        <v>5.1313329920458129E-4</v>
      </c>
      <c r="D35" s="29">
        <f>SUM(AO1:AO9)</f>
        <v>3.6996042526204194E-7</v>
      </c>
      <c r="E35" s="29">
        <f>SUM(AW1:AW5)</f>
        <v>-1.1570898955829859E-6</v>
      </c>
      <c r="F35" s="29">
        <f>SUM(BE1:BE5)</f>
        <v>-8.1925773686447728E-9</v>
      </c>
      <c r="N35" s="35">
        <v>4.4574000000000002E-7</v>
      </c>
      <c r="O35" s="35">
        <v>6.0628220196599996</v>
      </c>
      <c r="P35" s="35">
        <v>40853.142184844</v>
      </c>
      <c r="Q35" s="29">
        <f t="shared" si="0"/>
        <v>-4.040311614194688E-7</v>
      </c>
      <c r="R35" s="29">
        <f t="shared" si="1"/>
        <v>-4.0422650984445458E-7</v>
      </c>
      <c r="S35" s="29">
        <f t="shared" si="2"/>
        <v>-4.0422650026446557E-7</v>
      </c>
      <c r="T35" s="29">
        <f t="shared" si="3"/>
        <v>-4.0422650026491402E-7</v>
      </c>
      <c r="V35" s="35">
        <v>2.9510000000000001E-8</v>
      </c>
      <c r="W35" s="35">
        <v>5.3461809742900002</v>
      </c>
      <c r="X35" s="35">
        <v>7084.8967811151997</v>
      </c>
      <c r="Y35" s="29">
        <f t="shared" si="4"/>
        <v>1.4994196741360559E-8</v>
      </c>
      <c r="Z35" s="29">
        <f t="shared" si="5"/>
        <v>1.4998775368930486E-8</v>
      </c>
      <c r="AA35" s="29">
        <f t="shared" si="6"/>
        <v>1.4998775144153379E-8</v>
      </c>
      <c r="AB35" s="29">
        <f t="shared" si="7"/>
        <v>1.4998775144164215E-8</v>
      </c>
      <c r="AD35" s="35">
        <v>1.2199999999999999E-9</v>
      </c>
      <c r="AE35" s="35">
        <v>5.9247885545700001</v>
      </c>
      <c r="AF35" s="35">
        <v>574.34479833479998</v>
      </c>
      <c r="AG35" s="29">
        <f t="shared" si="48"/>
        <v>-1.0960250019504014E-9</v>
      </c>
      <c r="AH35" s="29">
        <f t="shared" si="49"/>
        <v>-1.0960171762772043E-9</v>
      </c>
      <c r="AI35" s="29">
        <f t="shared" si="50"/>
        <v>-1.0960171766614144E-9</v>
      </c>
      <c r="AJ35" s="29">
        <f t="shared" si="51"/>
        <v>-1.0960171766613962E-9</v>
      </c>
      <c r="AL35" s="35"/>
      <c r="AM35" s="35"/>
      <c r="AN35" s="35"/>
      <c r="AT35" s="35"/>
      <c r="AU35" s="35"/>
      <c r="AV35" s="35"/>
      <c r="BB35" s="35"/>
      <c r="BC35" s="35"/>
      <c r="BD35" s="35"/>
      <c r="BJ35" s="35">
        <v>9.7629999999999995E-8</v>
      </c>
      <c r="BK35" s="35">
        <v>0.14614896295999999</v>
      </c>
      <c r="BL35" s="35">
        <v>20618.019358533598</v>
      </c>
      <c r="BM35" s="29">
        <f t="shared" si="16"/>
        <v>-4.1782641222049117E-8</v>
      </c>
      <c r="BN35" s="29">
        <f t="shared" si="17"/>
        <v>-4.1736375741614874E-8</v>
      </c>
      <c r="BO35" s="29">
        <f t="shared" si="18"/>
        <v>-4.1736378013317818E-8</v>
      </c>
      <c r="BP35" s="29">
        <f t="shared" si="19"/>
        <v>-4.1736378013212462E-8</v>
      </c>
      <c r="BR35" s="35">
        <v>6.0900000000000003E-9</v>
      </c>
      <c r="BS35" s="35">
        <v>2.6236447013899999</v>
      </c>
      <c r="BT35" s="35">
        <v>23581.258177317599</v>
      </c>
      <c r="BU35" s="29">
        <f t="shared" si="52"/>
        <v>-4.2953918972786368E-9</v>
      </c>
      <c r="BV35" s="29">
        <f t="shared" si="53"/>
        <v>-4.2928025125327531E-9</v>
      </c>
      <c r="BW35" s="29">
        <f t="shared" si="54"/>
        <v>-4.2928026396973438E-9</v>
      </c>
      <c r="BX35" s="29">
        <f t="shared" si="55"/>
        <v>-4.2928026396912053E-9</v>
      </c>
      <c r="BZ35" s="35">
        <v>3.9E-10</v>
      </c>
      <c r="CA35" s="35">
        <v>3.14348236386</v>
      </c>
      <c r="CB35" s="35">
        <v>9411.4646150871995</v>
      </c>
      <c r="CC35" s="29">
        <f t="shared" si="56"/>
        <v>1.8514896245678091E-10</v>
      </c>
      <c r="CD35" s="29">
        <f t="shared" si="57"/>
        <v>1.8506681420121502E-10</v>
      </c>
      <c r="CE35" s="29">
        <f t="shared" si="58"/>
        <v>1.8506681823457565E-10</v>
      </c>
      <c r="CF35" s="29">
        <f t="shared" si="59"/>
        <v>1.8506681823439026E-10</v>
      </c>
      <c r="CH35" s="35"/>
      <c r="CI35" s="35"/>
      <c r="CJ35" s="35"/>
      <c r="CP35" s="35"/>
      <c r="CQ35" s="35"/>
      <c r="CR35" s="35"/>
      <c r="CX35" s="35"/>
      <c r="CY35" s="35"/>
      <c r="CZ35" s="35"/>
      <c r="DF35" s="35">
        <v>8.3770000000000002E-8</v>
      </c>
      <c r="DG35" s="35">
        <v>5.7832761235200003</v>
      </c>
      <c r="DH35" s="35">
        <v>30639.856638632999</v>
      </c>
      <c r="DI35" s="29">
        <f t="shared" si="32"/>
        <v>5.9682840033924498E-8</v>
      </c>
      <c r="DJ35" s="29">
        <f t="shared" si="33"/>
        <v>5.972861901342342E-8</v>
      </c>
      <c r="DK35" s="29">
        <f t="shared" si="34"/>
        <v>5.9728616766779251E-8</v>
      </c>
      <c r="DL35" s="29">
        <f t="shared" si="35"/>
        <v>5.9728616766882747E-8</v>
      </c>
      <c r="DN35" s="35">
        <v>5.5400000000000003E-9</v>
      </c>
      <c r="DO35" s="35">
        <v>2.1718619124299998</v>
      </c>
      <c r="DP35" s="35">
        <v>18307.8072320436</v>
      </c>
      <c r="DQ35" s="29">
        <f t="shared" si="60"/>
        <v>-2.6401871466352833E-9</v>
      </c>
      <c r="DR35" s="29">
        <f t="shared" si="61"/>
        <v>-2.6424541489911256E-9</v>
      </c>
      <c r="DS35" s="29">
        <f t="shared" si="62"/>
        <v>-2.6424540377058434E-9</v>
      </c>
      <c r="DT35" s="29">
        <f t="shared" si="63"/>
        <v>-2.6424540377111022E-9</v>
      </c>
      <c r="DV35" s="35">
        <v>3.1000000000000002E-10</v>
      </c>
      <c r="DW35" s="35">
        <v>0.45714618479000002</v>
      </c>
      <c r="DX35" s="35">
        <v>26.298319799800002</v>
      </c>
      <c r="DY35" s="29">
        <f t="shared" si="64"/>
        <v>1.9649225408605437E-10</v>
      </c>
      <c r="DZ35" s="29">
        <f t="shared" si="65"/>
        <v>1.9649241442199694E-10</v>
      </c>
      <c r="EA35" s="29">
        <f t="shared" si="66"/>
        <v>1.9649241441412518E-10</v>
      </c>
      <c r="EB35" s="29">
        <f t="shared" si="67"/>
        <v>1.9649241441412557E-10</v>
      </c>
      <c r="ED35" s="35"/>
      <c r="EE35" s="35"/>
      <c r="EF35" s="35"/>
      <c r="EL35" s="35"/>
      <c r="EM35" s="35"/>
      <c r="EN35" s="35"/>
      <c r="ET35" s="35"/>
      <c r="EU35" s="35"/>
      <c r="EV35" s="35"/>
    </row>
    <row r="36" spans="1:152" s="29" customFormat="1" ht="13.5" x14ac:dyDescent="0.3">
      <c r="G36" s="16"/>
      <c r="N36" s="35">
        <v>4.2594000000000001E-7</v>
      </c>
      <c r="O36" s="35">
        <v>5.3287333721000003</v>
      </c>
      <c r="P36" s="35">
        <v>2352.8661537717999</v>
      </c>
      <c r="Q36" s="29">
        <f t="shared" si="0"/>
        <v>3.85631160912811E-7</v>
      </c>
      <c r="R36" s="29">
        <f t="shared" si="1"/>
        <v>3.8562033929427708E-7</v>
      </c>
      <c r="S36" s="29">
        <f t="shared" si="2"/>
        <v>3.8562033982560248E-7</v>
      </c>
      <c r="T36" s="29">
        <f t="shared" si="3"/>
        <v>3.856203398255794E-7</v>
      </c>
      <c r="V36" s="35">
        <v>2.344E-8</v>
      </c>
      <c r="W36" s="35">
        <v>2.36652432105</v>
      </c>
      <c r="X36" s="35">
        <v>17298.182327326202</v>
      </c>
      <c r="Y36" s="29">
        <f t="shared" si="4"/>
        <v>1.9626531979752648E-8</v>
      </c>
      <c r="Z36" s="29">
        <f t="shared" si="5"/>
        <v>1.9632166903105049E-8</v>
      </c>
      <c r="AA36" s="29">
        <f t="shared" si="6"/>
        <v>1.9632166626549593E-8</v>
      </c>
      <c r="AB36" s="29">
        <f t="shared" si="7"/>
        <v>1.9632166626562695E-8</v>
      </c>
      <c r="AD36" s="35">
        <v>1.07E-9</v>
      </c>
      <c r="AE36" s="35">
        <v>0.35660030184000002</v>
      </c>
      <c r="AF36" s="35">
        <v>1059.3819301891999</v>
      </c>
      <c r="AG36" s="29">
        <f t="shared" si="48"/>
        <v>3.0002839270173872E-10</v>
      </c>
      <c r="AH36" s="29">
        <f t="shared" si="49"/>
        <v>3.000007258169799E-10</v>
      </c>
      <c r="AI36" s="29">
        <f t="shared" si="50"/>
        <v>3.0000072717530207E-10</v>
      </c>
      <c r="AJ36" s="29">
        <f t="shared" si="51"/>
        <v>3.0000072717524008E-10</v>
      </c>
      <c r="AL36" s="35"/>
      <c r="AM36" s="35"/>
      <c r="AN36" s="35"/>
      <c r="AT36" s="35"/>
      <c r="AU36" s="35"/>
      <c r="AV36" s="35"/>
      <c r="BB36" s="35"/>
      <c r="BC36" s="35"/>
      <c r="BD36" s="35"/>
      <c r="BJ36" s="35">
        <v>8.1479999999999999E-8</v>
      </c>
      <c r="BK36" s="35">
        <v>1.30548515603</v>
      </c>
      <c r="BL36" s="35">
        <v>15720.8387848784</v>
      </c>
      <c r="BM36" s="29">
        <f t="shared" si="16"/>
        <v>4.6134938903366239E-8</v>
      </c>
      <c r="BN36" s="29">
        <f t="shared" si="17"/>
        <v>4.6108088284172089E-8</v>
      </c>
      <c r="BO36" s="29">
        <f t="shared" si="18"/>
        <v>4.6108089602594257E-8</v>
      </c>
      <c r="BP36" s="29">
        <f t="shared" si="19"/>
        <v>4.6108089602533158E-8</v>
      </c>
      <c r="BR36" s="35">
        <v>5.3199999999999998E-9</v>
      </c>
      <c r="BS36" s="35">
        <v>5.1092567652799996</v>
      </c>
      <c r="BT36" s="35">
        <v>9786.6873553349997</v>
      </c>
      <c r="BU36" s="29">
        <f t="shared" si="52"/>
        <v>4.0662485262195571E-9</v>
      </c>
      <c r="BV36" s="29">
        <f t="shared" si="53"/>
        <v>4.0671020728614172E-9</v>
      </c>
      <c r="BW36" s="29">
        <f t="shared" si="54"/>
        <v>4.0671020309623964E-9</v>
      </c>
      <c r="BX36" s="29">
        <f t="shared" si="55"/>
        <v>4.0671020309644429E-9</v>
      </c>
      <c r="BZ36" s="35">
        <v>3.3E-10</v>
      </c>
      <c r="CA36" s="35">
        <v>4.5574866034000001</v>
      </c>
      <c r="CB36" s="35">
        <v>10742.9765113056</v>
      </c>
      <c r="CC36" s="29">
        <f t="shared" si="56"/>
        <v>-3.2987977489704945E-10</v>
      </c>
      <c r="CD36" s="29">
        <f t="shared" si="57"/>
        <v>-3.2987732949757944E-10</v>
      </c>
      <c r="CE36" s="29">
        <f t="shared" si="58"/>
        <v>-3.2987732961824141E-10</v>
      </c>
      <c r="CF36" s="29">
        <f t="shared" si="59"/>
        <v>-3.2987732961823583E-10</v>
      </c>
      <c r="CH36" s="35"/>
      <c r="CI36" s="35"/>
      <c r="CJ36" s="35"/>
      <c r="CP36" s="35"/>
      <c r="CQ36" s="35"/>
      <c r="CR36" s="35"/>
      <c r="CX36" s="35"/>
      <c r="CY36" s="35"/>
      <c r="CZ36" s="35"/>
      <c r="DF36" s="35">
        <v>8.1930000000000006E-8</v>
      </c>
      <c r="DG36" s="35">
        <v>1.9502311186000001</v>
      </c>
      <c r="DH36" s="35">
        <v>22003.914634869801</v>
      </c>
      <c r="DI36" s="29">
        <f t="shared" si="32"/>
        <v>3.0149564185261506E-8</v>
      </c>
      <c r="DJ36" s="29">
        <f t="shared" si="33"/>
        <v>3.0192183038778524E-8</v>
      </c>
      <c r="DK36" s="29">
        <f t="shared" si="34"/>
        <v>3.019218094662384E-8</v>
      </c>
      <c r="DL36" s="29">
        <f t="shared" si="35"/>
        <v>3.0192180946723419E-8</v>
      </c>
      <c r="DN36" s="35">
        <v>5.1499999999999998E-9</v>
      </c>
      <c r="DO36" s="35">
        <v>4.3433139510399998</v>
      </c>
      <c r="DP36" s="35">
        <v>9786.6873553349997</v>
      </c>
      <c r="DQ36" s="29">
        <f t="shared" si="60"/>
        <v>5.1390735815567319E-9</v>
      </c>
      <c r="DR36" s="29">
        <f t="shared" si="61"/>
        <v>5.1389899839093244E-9</v>
      </c>
      <c r="DS36" s="29">
        <f t="shared" si="62"/>
        <v>5.1389899880213947E-9</v>
      </c>
      <c r="DT36" s="29">
        <f t="shared" si="63"/>
        <v>5.1389899880211946E-9</v>
      </c>
      <c r="DV36" s="35">
        <v>3.4999999999999998E-10</v>
      </c>
      <c r="DW36" s="35">
        <v>3.6286865124099998</v>
      </c>
      <c r="DX36" s="35">
        <v>801.82093112380005</v>
      </c>
      <c r="DY36" s="29">
        <f t="shared" si="64"/>
        <v>-2.0534603979917201E-10</v>
      </c>
      <c r="DZ36" s="29">
        <f t="shared" si="65"/>
        <v>-2.0535181843115915E-10</v>
      </c>
      <c r="EA36" s="29">
        <f t="shared" si="66"/>
        <v>-2.0535181814745766E-10</v>
      </c>
      <c r="EB36" s="29">
        <f t="shared" si="67"/>
        <v>-2.0535181814747074E-10</v>
      </c>
      <c r="ED36" s="35"/>
      <c r="EE36" s="35"/>
      <c r="EF36" s="35"/>
      <c r="EL36" s="35"/>
      <c r="EM36" s="35"/>
      <c r="EN36" s="35"/>
      <c r="ET36" s="35"/>
      <c r="EU36" s="35"/>
      <c r="EV36" s="35"/>
    </row>
    <row r="37" spans="1:152" s="29" customFormat="1" ht="13.5" x14ac:dyDescent="0.3">
      <c r="A37" s="29" t="s">
        <v>207</v>
      </c>
      <c r="B37" s="29" t="s">
        <v>208</v>
      </c>
      <c r="C37" s="29" t="s">
        <v>209</v>
      </c>
      <c r="D37" s="29" t="s">
        <v>210</v>
      </c>
      <c r="E37" s="29" t="s">
        <v>211</v>
      </c>
      <c r="F37" s="29" t="s">
        <v>212</v>
      </c>
      <c r="N37" s="35">
        <v>4.2635E-7</v>
      </c>
      <c r="O37" s="35">
        <v>1.7995542168000001</v>
      </c>
      <c r="P37" s="35">
        <v>7084.8967811151997</v>
      </c>
      <c r="Q37" s="29">
        <f t="shared" si="0"/>
        <v>-3.4380333499376305E-7</v>
      </c>
      <c r="R37" s="29">
        <f t="shared" si="1"/>
        <v>-3.438487524073909E-7</v>
      </c>
      <c r="S37" s="29">
        <f t="shared" si="2"/>
        <v>-3.4384875017788001E-7</v>
      </c>
      <c r="T37" s="29">
        <f t="shared" si="3"/>
        <v>-3.4384875017798753E-7</v>
      </c>
      <c r="V37" s="35">
        <v>2.405E-8</v>
      </c>
      <c r="W37" s="35">
        <v>2.3608528208799999</v>
      </c>
      <c r="X37" s="35">
        <v>10596.1820784342</v>
      </c>
      <c r="Y37" s="29">
        <f t="shared" si="4"/>
        <v>2.5096407047289534E-9</v>
      </c>
      <c r="Z37" s="29">
        <f t="shared" si="5"/>
        <v>2.5031960898819638E-9</v>
      </c>
      <c r="AA37" s="29">
        <f t="shared" si="6"/>
        <v>2.5031964062868645E-9</v>
      </c>
      <c r="AB37" s="29">
        <f t="shared" si="7"/>
        <v>2.5031964062719083E-9</v>
      </c>
      <c r="AD37" s="35">
        <v>1.08E-9</v>
      </c>
      <c r="AE37" s="35">
        <v>2.25352052666</v>
      </c>
      <c r="AF37" s="35">
        <v>12566.1516999828</v>
      </c>
      <c r="AG37" s="29">
        <f t="shared" si="48"/>
        <v>5.8944533530774817E-10</v>
      </c>
      <c r="AH37" s="29">
        <f t="shared" si="49"/>
        <v>5.8915614672660723E-10</v>
      </c>
      <c r="AI37" s="29">
        <f t="shared" si="50"/>
        <v>5.8915616092590753E-10</v>
      </c>
      <c r="AJ37" s="29">
        <f t="shared" si="51"/>
        <v>5.8915616092521291E-10</v>
      </c>
      <c r="AL37" s="35"/>
      <c r="AM37" s="35"/>
      <c r="AN37" s="35"/>
      <c r="AT37" s="35"/>
      <c r="AU37" s="35"/>
      <c r="AV37" s="35"/>
      <c r="BB37" s="35"/>
      <c r="BC37" s="35"/>
      <c r="BD37" s="35"/>
      <c r="BJ37" s="35">
        <v>6.0500000000000006E-8</v>
      </c>
      <c r="BK37" s="35">
        <v>6.2654166596599996</v>
      </c>
      <c r="BL37" s="35">
        <v>11322.6640983044</v>
      </c>
      <c r="BM37" s="29">
        <f t="shared" si="16"/>
        <v>-6.0752454828644965E-9</v>
      </c>
      <c r="BN37" s="29">
        <f t="shared" si="17"/>
        <v>-6.057914890498492E-9</v>
      </c>
      <c r="BO37" s="29">
        <f t="shared" si="18"/>
        <v>-6.0579157413628563E-9</v>
      </c>
      <c r="BP37" s="29">
        <f t="shared" si="19"/>
        <v>-6.0579157413235065E-9</v>
      </c>
      <c r="BR37" s="35">
        <v>4.7600000000000001E-9</v>
      </c>
      <c r="BS37" s="35">
        <v>6.17672999981</v>
      </c>
      <c r="BT37" s="35">
        <v>11015.106477334801</v>
      </c>
      <c r="BU37" s="29">
        <f t="shared" si="52"/>
        <v>-4.5862398513953429E-9</v>
      </c>
      <c r="BV37" s="29">
        <f t="shared" si="53"/>
        <v>-4.5858827390008093E-9</v>
      </c>
      <c r="BW37" s="29">
        <f t="shared" si="54"/>
        <v>-4.5858827565422066E-9</v>
      </c>
      <c r="BX37" s="29">
        <f t="shared" si="55"/>
        <v>-4.5858827565413728E-9</v>
      </c>
      <c r="BZ37" s="35">
        <v>3.7000000000000001E-10</v>
      </c>
      <c r="CA37" s="35">
        <v>2.79630938717</v>
      </c>
      <c r="CB37" s="35">
        <v>25934.124331089399</v>
      </c>
      <c r="CC37" s="29">
        <f t="shared" si="56"/>
        <v>-3.6817493314897637E-10</v>
      </c>
      <c r="CD37" s="29">
        <f t="shared" si="57"/>
        <v>-3.681506486895793E-10</v>
      </c>
      <c r="CE37" s="29">
        <f t="shared" si="58"/>
        <v>-3.6815064988576332E-10</v>
      </c>
      <c r="CF37" s="29">
        <f t="shared" si="59"/>
        <v>-3.6815064988570661E-10</v>
      </c>
      <c r="CH37" s="35"/>
      <c r="CI37" s="35"/>
      <c r="CJ37" s="35"/>
      <c r="CP37" s="35"/>
      <c r="CQ37" s="35"/>
      <c r="CR37" s="35"/>
      <c r="CX37" s="35"/>
      <c r="CY37" s="35"/>
      <c r="CZ37" s="35"/>
      <c r="DF37" s="35">
        <v>9.3079999999999997E-8</v>
      </c>
      <c r="DG37" s="35">
        <v>1.61615909286</v>
      </c>
      <c r="DH37" s="35">
        <v>2352.8661537717999</v>
      </c>
      <c r="DI37" s="29">
        <f t="shared" si="32"/>
        <v>-4.9541889239155837E-8</v>
      </c>
      <c r="DJ37" s="29">
        <f t="shared" si="33"/>
        <v>-4.9537174723041602E-8</v>
      </c>
      <c r="DK37" s="29">
        <f t="shared" si="34"/>
        <v>-4.9537174954506954E-8</v>
      </c>
      <c r="DL37" s="29">
        <f t="shared" si="35"/>
        <v>-4.953717495449632E-8</v>
      </c>
      <c r="DN37" s="35">
        <v>5.0099999999999999E-9</v>
      </c>
      <c r="DO37" s="35">
        <v>5.5647958936600004</v>
      </c>
      <c r="DP37" s="35">
        <v>10742.9765113056</v>
      </c>
      <c r="DQ37" s="29">
        <f t="shared" si="60"/>
        <v>-2.7893713642046018E-9</v>
      </c>
      <c r="DR37" s="29">
        <f t="shared" si="61"/>
        <v>-2.7905080920044816E-9</v>
      </c>
      <c r="DS37" s="29">
        <f t="shared" si="62"/>
        <v>-2.7905080362015375E-9</v>
      </c>
      <c r="DT37" s="29">
        <f t="shared" si="63"/>
        <v>-2.790508036204139E-9</v>
      </c>
      <c r="DV37" s="35">
        <v>3.1999999999999998E-10</v>
      </c>
      <c r="DW37" s="35">
        <v>1.8413899707800001</v>
      </c>
      <c r="DX37" s="35">
        <v>382.89653222319998</v>
      </c>
      <c r="DY37" s="29">
        <f t="shared" si="64"/>
        <v>-6.5571826069307958E-11</v>
      </c>
      <c r="DZ37" s="29">
        <f t="shared" si="65"/>
        <v>-6.5568776623115844E-11</v>
      </c>
      <c r="EA37" s="29">
        <f t="shared" si="66"/>
        <v>-6.5568776772829797E-11</v>
      </c>
      <c r="EB37" s="29">
        <f t="shared" si="67"/>
        <v>-6.5568776772822572E-11</v>
      </c>
      <c r="ED37" s="35"/>
      <c r="EE37" s="35"/>
      <c r="EF37" s="35"/>
      <c r="EL37" s="35"/>
      <c r="EM37" s="35"/>
      <c r="EN37" s="35"/>
      <c r="ET37" s="35"/>
      <c r="EU37" s="35"/>
      <c r="EV37" s="35"/>
    </row>
    <row r="38" spans="1:152" s="37" customFormat="1" ht="13.5" x14ac:dyDescent="0.3">
      <c r="A38" s="29">
        <f>SUM(BM1:BM210)</f>
        <v>-5.5493362803551757E-2</v>
      </c>
      <c r="B38" s="29">
        <f>SUM(BU1:BU133)</f>
        <v>-1.9672827991393128E-3</v>
      </c>
      <c r="C38" s="29">
        <f>SUM(CC1:CC59)</f>
        <v>2.0980161766793323E-4</v>
      </c>
      <c r="D38" s="29">
        <f>SUM(CK1:CK15)</f>
        <v>2.0398416145175362E-6</v>
      </c>
      <c r="E38" s="29">
        <f>SUM(CS1:CS5)</f>
        <v>-1.3644723110877319E-7</v>
      </c>
      <c r="F38" s="29">
        <f>SUM(DA1:DA4)</f>
        <v>-1.1734785654884748E-10</v>
      </c>
      <c r="G38" s="29"/>
      <c r="J38" s="36"/>
      <c r="K38" s="36"/>
      <c r="N38" s="35">
        <v>4.1176999999999999E-7</v>
      </c>
      <c r="O38" s="35">
        <v>0.36240972161000001</v>
      </c>
      <c r="P38" s="35">
        <v>382.89653222319998</v>
      </c>
      <c r="Q38" s="29">
        <f t="shared" si="0"/>
        <v>3.9359853428961979E-7</v>
      </c>
      <c r="R38" s="29">
        <f t="shared" si="1"/>
        <v>3.935997120873554E-7</v>
      </c>
      <c r="S38" s="29">
        <f t="shared" si="2"/>
        <v>3.9359971202953185E-7</v>
      </c>
      <c r="T38" s="29">
        <f t="shared" si="3"/>
        <v>3.9359971202953465E-7</v>
      </c>
      <c r="V38" s="35">
        <v>1.7199999999999999E-8</v>
      </c>
      <c r="W38" s="35">
        <v>4.72129626061</v>
      </c>
      <c r="X38" s="35">
        <v>10186.9872264112</v>
      </c>
      <c r="Y38" s="29">
        <f t="shared" si="4"/>
        <v>1.4829194321011108E-8</v>
      </c>
      <c r="Z38" s="29">
        <f t="shared" si="5"/>
        <v>1.4831451026397628E-8</v>
      </c>
      <c r="AA38" s="29">
        <f t="shared" si="6"/>
        <v>1.4831450915628344E-8</v>
      </c>
      <c r="AB38" s="29">
        <f t="shared" si="7"/>
        <v>1.4831450915633542E-8</v>
      </c>
      <c r="AD38" s="35">
        <v>9.2999999999999999E-10</v>
      </c>
      <c r="AE38" s="35">
        <v>5.48716819776</v>
      </c>
      <c r="AF38" s="35">
        <v>10021.8372800994</v>
      </c>
      <c r="AG38" s="29">
        <f t="shared" si="48"/>
        <v>1.7161309221728648E-10</v>
      </c>
      <c r="AH38" s="29">
        <f t="shared" si="49"/>
        <v>1.7138016430085575E-10</v>
      </c>
      <c r="AI38" s="29">
        <f t="shared" si="50"/>
        <v>1.7138017573682717E-10</v>
      </c>
      <c r="AJ38" s="29">
        <f t="shared" si="51"/>
        <v>1.7138017573628162E-10</v>
      </c>
      <c r="AL38" s="35"/>
      <c r="AM38" s="35"/>
      <c r="AN38" s="35"/>
      <c r="AT38" s="35"/>
      <c r="AU38" s="35"/>
      <c r="AV38" s="35"/>
      <c r="BB38" s="35"/>
      <c r="BC38" s="35"/>
      <c r="BD38" s="35"/>
      <c r="BJ38" s="35">
        <v>5.9550000000000001E-8</v>
      </c>
      <c r="BK38" s="35">
        <v>4.9223537243299997</v>
      </c>
      <c r="BL38" s="35">
        <v>1059.3819301891999</v>
      </c>
      <c r="BM38" s="29">
        <f t="shared" si="16"/>
        <v>-5.8987335309419145E-8</v>
      </c>
      <c r="BN38" s="29">
        <f t="shared" si="17"/>
        <v>-5.8987555280998686E-8</v>
      </c>
      <c r="BO38" s="29">
        <f t="shared" si="18"/>
        <v>-5.8987555270200141E-8</v>
      </c>
      <c r="BP38" s="29">
        <f t="shared" si="19"/>
        <v>-5.8987555270200611E-8</v>
      </c>
      <c r="BR38" s="35">
        <v>4.7200000000000002E-9</v>
      </c>
      <c r="BS38" s="35">
        <v>1.6967262919999999</v>
      </c>
      <c r="BT38" s="35">
        <v>17298.182327326202</v>
      </c>
      <c r="BU38" s="29">
        <f t="shared" si="52"/>
        <v>4.7003220952815136E-9</v>
      </c>
      <c r="BV38" s="29">
        <f t="shared" si="53"/>
        <v>4.7001322638718626E-9</v>
      </c>
      <c r="BW38" s="29">
        <f t="shared" si="54"/>
        <v>4.700132273214028E-9</v>
      </c>
      <c r="BX38" s="29">
        <f t="shared" si="55"/>
        <v>4.7001322732135846E-9</v>
      </c>
      <c r="BZ38" s="35">
        <v>3.4000000000000001E-10</v>
      </c>
      <c r="CA38" s="35">
        <v>0.55287110072000001</v>
      </c>
      <c r="CB38" s="35">
        <v>11015.106477334801</v>
      </c>
      <c r="CC38" s="29">
        <f t="shared" si="56"/>
        <v>-3.1468878168602101E-10</v>
      </c>
      <c r="CD38" s="29">
        <f t="shared" si="57"/>
        <v>-3.1472482442732126E-10</v>
      </c>
      <c r="CE38" s="29">
        <f t="shared" si="58"/>
        <v>-3.1472482265839542E-10</v>
      </c>
      <c r="CF38" s="29">
        <f t="shared" si="59"/>
        <v>-3.1472482265847954E-10</v>
      </c>
      <c r="CH38" s="35"/>
      <c r="CI38" s="35"/>
      <c r="CJ38" s="35"/>
      <c r="CP38" s="35"/>
      <c r="CQ38" s="35"/>
      <c r="CR38" s="35"/>
      <c r="CX38" s="35"/>
      <c r="CY38" s="35"/>
      <c r="CZ38" s="35"/>
      <c r="DF38" s="35">
        <v>1.0652E-7</v>
      </c>
      <c r="DG38" s="35">
        <v>1.9552839613999999</v>
      </c>
      <c r="DH38" s="35">
        <v>31441.677569756801</v>
      </c>
      <c r="DI38" s="29">
        <f t="shared" si="32"/>
        <v>-9.0915476239774126E-8</v>
      </c>
      <c r="DJ38" s="29">
        <f t="shared" si="33"/>
        <v>-9.0959823104477989E-8</v>
      </c>
      <c r="DK38" s="29">
        <f t="shared" si="34"/>
        <v>-9.0959820928678821E-8</v>
      </c>
      <c r="DL38" s="29">
        <f t="shared" si="35"/>
        <v>-9.0959820928785957E-8</v>
      </c>
      <c r="DN38" s="35">
        <v>4.2599999999999998E-9</v>
      </c>
      <c r="DO38" s="35">
        <v>1.0216144312</v>
      </c>
      <c r="DP38" s="35">
        <v>7064.1213856227996</v>
      </c>
      <c r="DQ38" s="29">
        <f t="shared" si="60"/>
        <v>-3.7734842593752682E-9</v>
      </c>
      <c r="DR38" s="29">
        <f t="shared" si="61"/>
        <v>-3.7731290888911438E-9</v>
      </c>
      <c r="DS38" s="29">
        <f t="shared" si="62"/>
        <v>-3.7731291063313602E-9</v>
      </c>
      <c r="DT38" s="29">
        <f t="shared" si="63"/>
        <v>-3.7731291063305455E-9</v>
      </c>
      <c r="DV38" s="35">
        <v>2.5000000000000002E-10</v>
      </c>
      <c r="DW38" s="35">
        <v>3.3290865029500001</v>
      </c>
      <c r="DX38" s="35">
        <v>18307.8072320436</v>
      </c>
      <c r="DY38" s="29">
        <f t="shared" si="64"/>
        <v>1.5337355327310731E-10</v>
      </c>
      <c r="DZ38" s="29">
        <f t="shared" si="65"/>
        <v>1.5328163107373064E-10</v>
      </c>
      <c r="EA38" s="29">
        <f t="shared" si="66"/>
        <v>1.5328163558750118E-10</v>
      </c>
      <c r="EB38" s="29">
        <f t="shared" si="67"/>
        <v>1.532816355872879E-10</v>
      </c>
      <c r="ED38" s="35"/>
      <c r="EE38" s="35"/>
      <c r="EF38" s="35"/>
      <c r="EL38" s="35"/>
      <c r="EM38" s="35"/>
      <c r="EN38" s="35"/>
      <c r="ET38" s="35"/>
      <c r="EU38" s="35"/>
      <c r="EV38" s="35"/>
    </row>
    <row r="39" spans="1:152" s="29" customFormat="1" ht="13.5" x14ac:dyDescent="0.3">
      <c r="J39" s="36"/>
      <c r="N39" s="35">
        <v>3.5749000000000001E-7</v>
      </c>
      <c r="O39" s="35">
        <v>2.7044847929600002</v>
      </c>
      <c r="P39" s="35">
        <v>10206.171999210201</v>
      </c>
      <c r="Q39" s="29">
        <f t="shared" si="0"/>
        <v>1.3817713840450175E-7</v>
      </c>
      <c r="R39" s="29">
        <f t="shared" si="1"/>
        <v>1.3809156920653108E-7</v>
      </c>
      <c r="S39" s="29">
        <f t="shared" si="2"/>
        <v>1.3809157340781122E-7</v>
      </c>
      <c r="T39" s="29">
        <f t="shared" si="3"/>
        <v>1.3809157340761441E-7</v>
      </c>
      <c r="V39" s="35">
        <v>2.2090000000000001E-8</v>
      </c>
      <c r="W39" s="35">
        <v>2.0773033866500001</v>
      </c>
      <c r="X39" s="35">
        <v>8635.9420037632008</v>
      </c>
      <c r="Y39" s="29">
        <f t="shared" si="4"/>
        <v>-1.2492923512932658E-8</v>
      </c>
      <c r="Z39" s="29">
        <f t="shared" si="5"/>
        <v>-1.2496923708239551E-8</v>
      </c>
      <c r="AA39" s="29">
        <f t="shared" si="6"/>
        <v>-1.2496923511862964E-8</v>
      </c>
      <c r="AB39" s="29">
        <f t="shared" si="7"/>
        <v>-1.2496923511872282E-8</v>
      </c>
      <c r="AD39" s="35">
        <v>8.3999999999999999E-10</v>
      </c>
      <c r="AE39" s="35">
        <v>4.8974433296799997</v>
      </c>
      <c r="AF39" s="35">
        <v>18307.8072320436</v>
      </c>
      <c r="AG39" s="29">
        <f t="shared" si="48"/>
        <v>6.6460252579158211E-10</v>
      </c>
      <c r="AH39" s="29">
        <f t="shared" si="49"/>
        <v>6.6484159956204358E-10</v>
      </c>
      <c r="AI39" s="29">
        <f t="shared" si="50"/>
        <v>6.6484158782816306E-10</v>
      </c>
      <c r="AJ39" s="29">
        <f t="shared" si="51"/>
        <v>6.6484158782871748E-10</v>
      </c>
      <c r="AL39" s="35"/>
      <c r="AM39" s="35"/>
      <c r="AN39" s="35"/>
      <c r="AT39" s="35"/>
      <c r="AU39" s="35"/>
      <c r="AV39" s="35"/>
      <c r="BB39" s="35"/>
      <c r="BC39" s="35"/>
      <c r="BD39" s="35"/>
      <c r="BJ39" s="35">
        <v>6.9829999999999997E-8</v>
      </c>
      <c r="BK39" s="35">
        <v>3.4492093214600001</v>
      </c>
      <c r="BL39" s="35">
        <v>17298.182327326202</v>
      </c>
      <c r="BM39" s="29">
        <f t="shared" si="16"/>
        <v>-6.2999884648435425E-9</v>
      </c>
      <c r="BN39" s="29">
        <f t="shared" si="17"/>
        <v>-6.2693984061727478E-9</v>
      </c>
      <c r="BO39" s="29">
        <f t="shared" si="18"/>
        <v>-6.2693999080329964E-9</v>
      </c>
      <c r="BP39" s="29">
        <f t="shared" si="19"/>
        <v>-6.2693999079618366E-9</v>
      </c>
      <c r="BR39" s="35">
        <v>5.0300000000000002E-9</v>
      </c>
      <c r="BS39" s="35">
        <v>2.65840772485</v>
      </c>
      <c r="BT39" s="35">
        <v>29864.334027309</v>
      </c>
      <c r="BU39" s="29">
        <f t="shared" si="52"/>
        <v>-3.6287787995161895E-9</v>
      </c>
      <c r="BV39" s="29">
        <f t="shared" si="53"/>
        <v>-3.6314228302349655E-9</v>
      </c>
      <c r="BW39" s="29">
        <f t="shared" si="54"/>
        <v>-3.6314227004766669E-9</v>
      </c>
      <c r="BX39" s="29">
        <f t="shared" si="55"/>
        <v>-3.6314227004828004E-9</v>
      </c>
      <c r="BZ39" s="35">
        <v>3.4000000000000001E-10</v>
      </c>
      <c r="CA39" s="35">
        <v>2.2580914495900002</v>
      </c>
      <c r="CB39" s="35">
        <v>29580.474708443799</v>
      </c>
      <c r="CC39" s="29">
        <f t="shared" si="56"/>
        <v>1.5294815546830929E-10</v>
      </c>
      <c r="CD39" s="29">
        <f t="shared" si="57"/>
        <v>1.5271971511120279E-10</v>
      </c>
      <c r="CE39" s="29">
        <f t="shared" si="58"/>
        <v>1.5271972632869048E-10</v>
      </c>
      <c r="CF39" s="29">
        <f t="shared" si="59"/>
        <v>1.5271972632815519E-10</v>
      </c>
      <c r="CH39" s="35"/>
      <c r="CI39" s="35"/>
      <c r="CJ39" s="35"/>
      <c r="CP39" s="35"/>
      <c r="CQ39" s="35"/>
      <c r="CR39" s="35"/>
      <c r="CX39" s="35"/>
      <c r="CY39" s="35"/>
      <c r="CZ39" s="35"/>
      <c r="DF39" s="35">
        <v>1.0356999999999999E-7</v>
      </c>
      <c r="DG39" s="35">
        <v>1.20234990061</v>
      </c>
      <c r="DH39" s="35">
        <v>15874.617595363199</v>
      </c>
      <c r="DI39" s="29">
        <f t="shared" si="32"/>
        <v>1.4982078194774664E-8</v>
      </c>
      <c r="DJ39" s="29">
        <f t="shared" si="33"/>
        <v>1.5023443491217793E-8</v>
      </c>
      <c r="DK39" s="29">
        <f t="shared" si="34"/>
        <v>1.5023441460434338E-8</v>
      </c>
      <c r="DL39" s="29">
        <f t="shared" si="35"/>
        <v>1.5023441460527535E-8</v>
      </c>
      <c r="DN39" s="35">
        <v>4.18E-9</v>
      </c>
      <c r="DO39" s="35">
        <v>1.2680303469100001</v>
      </c>
      <c r="DP39" s="35">
        <v>9676.4810341156008</v>
      </c>
      <c r="DQ39" s="29">
        <f t="shared" si="60"/>
        <v>9.040642629422183E-10</v>
      </c>
      <c r="DR39" s="29">
        <f t="shared" si="61"/>
        <v>9.0506837611416282E-10</v>
      </c>
      <c r="DS39" s="29">
        <f t="shared" si="62"/>
        <v>9.0506832681822606E-10</v>
      </c>
      <c r="DT39" s="29">
        <f t="shared" si="63"/>
        <v>9.0506832682054578E-10</v>
      </c>
      <c r="DV39" s="35">
        <v>2.5999999999999998E-10</v>
      </c>
      <c r="DW39" s="35">
        <v>3.6431376981799999</v>
      </c>
      <c r="DX39" s="35">
        <v>29088.811415985001</v>
      </c>
      <c r="DY39" s="29">
        <f t="shared" si="64"/>
        <v>3.8669422262924796E-11</v>
      </c>
      <c r="DZ39" s="29">
        <f t="shared" si="65"/>
        <v>3.8479239989569162E-11</v>
      </c>
      <c r="EA39" s="29">
        <f t="shared" si="66"/>
        <v>3.8479249327153388E-11</v>
      </c>
      <c r="EB39" s="29">
        <f t="shared" si="67"/>
        <v>3.8479249326714899E-11</v>
      </c>
      <c r="ED39" s="35"/>
      <c r="EE39" s="35"/>
      <c r="EF39" s="35"/>
      <c r="EL39" s="35"/>
      <c r="EM39" s="35"/>
      <c r="EN39" s="35"/>
      <c r="ET39" s="35"/>
      <c r="EU39" s="35"/>
      <c r="EV39" s="35"/>
    </row>
    <row r="40" spans="1:152" s="29" customFormat="1" ht="13.5" x14ac:dyDescent="0.3">
      <c r="A40" s="29" t="s">
        <v>213</v>
      </c>
      <c r="B40" s="29" t="s">
        <v>214</v>
      </c>
      <c r="C40" s="29" t="s">
        <v>215</v>
      </c>
      <c r="D40" s="29" t="s">
        <v>216</v>
      </c>
      <c r="E40" s="29" t="s">
        <v>217</v>
      </c>
      <c r="F40" s="29" t="s">
        <v>218</v>
      </c>
      <c r="N40" s="35">
        <v>3.3892999999999998E-7</v>
      </c>
      <c r="O40" s="35">
        <v>2.0234732219799998</v>
      </c>
      <c r="P40" s="35">
        <v>6283.0758499914</v>
      </c>
      <c r="Q40" s="29">
        <f t="shared" si="0"/>
        <v>-3.1217833502818923E-7</v>
      </c>
      <c r="R40" s="29">
        <f t="shared" si="1"/>
        <v>-3.1219941626666816E-7</v>
      </c>
      <c r="S40" s="29">
        <f t="shared" si="2"/>
        <v>-3.121994152318723E-7</v>
      </c>
      <c r="T40" s="29">
        <f t="shared" si="3"/>
        <v>-3.1219941523192297E-7</v>
      </c>
      <c r="V40" s="35">
        <v>2.1220000000000001E-8</v>
      </c>
      <c r="W40" s="35">
        <v>4.4709160530899998</v>
      </c>
      <c r="X40" s="35">
        <v>8624.2126509272002</v>
      </c>
      <c r="Y40" s="29">
        <f t="shared" si="4"/>
        <v>2.1209663641471724E-8</v>
      </c>
      <c r="Z40" s="29">
        <f t="shared" si="5"/>
        <v>2.1209808356661177E-8</v>
      </c>
      <c r="AA40" s="29">
        <f t="shared" si="6"/>
        <v>2.1209808349581371E-8</v>
      </c>
      <c r="AB40" s="29">
        <f t="shared" si="7"/>
        <v>2.1209808349581708E-8</v>
      </c>
      <c r="AD40" s="35">
        <v>7.4000000000000003E-10</v>
      </c>
      <c r="AE40" s="35">
        <v>2.35354025573</v>
      </c>
      <c r="AF40" s="35">
        <v>426.59819087599999</v>
      </c>
      <c r="AG40" s="29">
        <f t="shared" si="48"/>
        <v>-7.325020703759473E-10</v>
      </c>
      <c r="AH40" s="29">
        <f t="shared" si="49"/>
        <v>-7.3250093055162805E-10</v>
      </c>
      <c r="AI40" s="29">
        <f t="shared" si="50"/>
        <v>-7.3250093060759023E-10</v>
      </c>
      <c r="AJ40" s="29">
        <f t="shared" si="51"/>
        <v>-7.3250093060758764E-10</v>
      </c>
      <c r="AL40" s="35"/>
      <c r="AM40" s="35"/>
      <c r="AN40" s="35"/>
      <c r="AT40" s="35"/>
      <c r="AU40" s="35"/>
      <c r="AV40" s="35"/>
      <c r="BB40" s="35"/>
      <c r="BC40" s="35"/>
      <c r="BD40" s="35"/>
      <c r="BJ40" s="35">
        <v>6.2279999999999999E-8</v>
      </c>
      <c r="BK40" s="35">
        <v>1.13312070908</v>
      </c>
      <c r="BL40" s="35">
        <v>29864.334027309</v>
      </c>
      <c r="BM40" s="29">
        <f t="shared" si="16"/>
        <v>-4.512769114470596E-8</v>
      </c>
      <c r="BN40" s="29">
        <f t="shared" si="17"/>
        <v>-4.5095084285702951E-8</v>
      </c>
      <c r="BO40" s="29">
        <f t="shared" si="18"/>
        <v>-4.5095085887187482E-8</v>
      </c>
      <c r="BP40" s="29">
        <f t="shared" si="19"/>
        <v>-4.5095085887111785E-8</v>
      </c>
      <c r="BR40" s="35">
        <v>4.56E-9</v>
      </c>
      <c r="BS40" s="35">
        <v>5.0120531551800003</v>
      </c>
      <c r="BT40" s="35">
        <v>10742.9765113056</v>
      </c>
      <c r="BU40" s="29">
        <f t="shared" si="52"/>
        <v>-4.1494861954198372E-9</v>
      </c>
      <c r="BV40" s="29">
        <f t="shared" si="53"/>
        <v>-4.1500025623635765E-9</v>
      </c>
      <c r="BW40" s="29">
        <f t="shared" si="54"/>
        <v>-4.1500025370199595E-9</v>
      </c>
      <c r="BX40" s="29">
        <f t="shared" si="55"/>
        <v>-4.1500025370211407E-9</v>
      </c>
      <c r="BZ40" s="35">
        <v>3.7999999999999998E-10</v>
      </c>
      <c r="CA40" s="35">
        <v>1.8863874739299999</v>
      </c>
      <c r="CB40" s="35">
        <v>801.82093112380005</v>
      </c>
      <c r="CC40" s="29">
        <f t="shared" si="56"/>
        <v>-2.6516146752266249E-10</v>
      </c>
      <c r="CD40" s="29">
        <f t="shared" si="57"/>
        <v>-2.6515591789838027E-10</v>
      </c>
      <c r="CE40" s="29">
        <f t="shared" si="58"/>
        <v>-2.6515591817084333E-10</v>
      </c>
      <c r="CF40" s="29">
        <f t="shared" si="59"/>
        <v>-2.6515591817083076E-10</v>
      </c>
      <c r="CH40" s="35"/>
      <c r="CI40" s="35"/>
      <c r="CJ40" s="35"/>
      <c r="CP40" s="35"/>
      <c r="CQ40" s="35"/>
      <c r="CR40" s="35"/>
      <c r="CX40" s="35"/>
      <c r="CY40" s="35"/>
      <c r="CZ40" s="35"/>
      <c r="DF40" s="35">
        <v>9.5850000000000001E-8</v>
      </c>
      <c r="DG40" s="35">
        <v>1.46639856228</v>
      </c>
      <c r="DH40" s="35">
        <v>19999.972901545902</v>
      </c>
      <c r="DI40" s="29">
        <f t="shared" si="32"/>
        <v>8.7450260937282384E-8</v>
      </c>
      <c r="DJ40" s="29">
        <f t="shared" si="33"/>
        <v>8.7430294815166155E-8</v>
      </c>
      <c r="DK40" s="29">
        <f t="shared" si="34"/>
        <v>8.7430295795966212E-8</v>
      </c>
      <c r="DL40" s="29">
        <f t="shared" si="35"/>
        <v>8.7430295795919307E-8</v>
      </c>
      <c r="DN40" s="35">
        <v>3.9099999999999999E-9</v>
      </c>
      <c r="DO40" s="35">
        <v>0.78974645620999995</v>
      </c>
      <c r="DP40" s="35">
        <v>9690.7081281171995</v>
      </c>
      <c r="DQ40" s="29">
        <f t="shared" si="60"/>
        <v>1.7540844533722013E-9</v>
      </c>
      <c r="DR40" s="29">
        <f t="shared" si="61"/>
        <v>1.7549454733614239E-9</v>
      </c>
      <c r="DS40" s="29">
        <f t="shared" si="62"/>
        <v>1.7549454310919567E-9</v>
      </c>
      <c r="DT40" s="29">
        <f t="shared" si="63"/>
        <v>1.754945431093943E-9</v>
      </c>
      <c r="DV40" s="35">
        <v>2.8999999999999998E-10</v>
      </c>
      <c r="DW40" s="35">
        <v>3.8296717881000002</v>
      </c>
      <c r="DX40" s="35">
        <v>10186.9872264112</v>
      </c>
      <c r="DY40" s="29">
        <f t="shared" si="64"/>
        <v>2.7137422993440736E-10</v>
      </c>
      <c r="DZ40" s="29">
        <f t="shared" si="65"/>
        <v>2.7134773381856439E-10</v>
      </c>
      <c r="EA40" s="29">
        <f t="shared" si="66"/>
        <v>2.7134773511984704E-10</v>
      </c>
      <c r="EB40" s="29">
        <f t="shared" si="67"/>
        <v>2.7134773511978598E-10</v>
      </c>
      <c r="ED40" s="35"/>
      <c r="EE40" s="35"/>
      <c r="EF40" s="35"/>
      <c r="EL40" s="35"/>
      <c r="EM40" s="35"/>
      <c r="EN40" s="35"/>
      <c r="ET40" s="35"/>
      <c r="EU40" s="35"/>
      <c r="EV40" s="35"/>
    </row>
    <row r="41" spans="1:152" s="29" customFormat="1" ht="13.5" x14ac:dyDescent="0.3">
      <c r="A41" s="29">
        <f>SUM(DI1:DI330)</f>
        <v>0.72805571457015839</v>
      </c>
      <c r="B41" s="29">
        <f>SUM(DQ1:DQ180)</f>
        <v>-3.3350989255423219E-4</v>
      </c>
      <c r="C41" s="29">
        <f>SUM(DY1:DY63)</f>
        <v>3.816079645933274E-6</v>
      </c>
      <c r="D41" s="29">
        <f>SUM(EG1:EG7)</f>
        <v>4.2087409139576354E-7</v>
      </c>
      <c r="E41" s="29">
        <f>SUM(EO1:EO3)</f>
        <v>-5.1488424727755386E-9</v>
      </c>
      <c r="F41" s="29">
        <f>SUM(EW1:EW2)</f>
        <v>-4.3926072911194007E-10</v>
      </c>
      <c r="G41" s="16"/>
      <c r="N41" s="35">
        <v>2.9138000000000001E-7</v>
      </c>
      <c r="O41" s="35">
        <v>3.5923092576800002</v>
      </c>
      <c r="P41" s="35">
        <v>22003.914634869801</v>
      </c>
      <c r="Q41" s="29">
        <f t="shared" si="0"/>
        <v>-2.7788231388853727E-7</v>
      </c>
      <c r="R41" s="29">
        <f t="shared" si="1"/>
        <v>-2.7783322596717027E-7</v>
      </c>
      <c r="S41" s="29">
        <f t="shared" si="2"/>
        <v>-2.7783322837928791E-7</v>
      </c>
      <c r="T41" s="29">
        <f t="shared" si="3"/>
        <v>-2.7783322837917806E-7</v>
      </c>
      <c r="V41" s="35">
        <v>1.527E-8</v>
      </c>
      <c r="W41" s="35">
        <v>0.67146857291999995</v>
      </c>
      <c r="X41" s="35">
        <v>14143.495242430599</v>
      </c>
      <c r="Y41" s="29">
        <f t="shared" si="4"/>
        <v>-7.5664318956469439E-9</v>
      </c>
      <c r="Z41" s="29">
        <f t="shared" si="5"/>
        <v>-7.5712014315982036E-9</v>
      </c>
      <c r="AA41" s="29">
        <f t="shared" si="6"/>
        <v>-7.5712011974600593E-9</v>
      </c>
      <c r="AB41" s="29">
        <f t="shared" si="7"/>
        <v>-7.5712011974709896E-9</v>
      </c>
      <c r="AD41" s="35">
        <v>9.2999999999999999E-10</v>
      </c>
      <c r="AE41" s="35">
        <v>4.9931690881500002</v>
      </c>
      <c r="AF41" s="35">
        <v>14945.3161735544</v>
      </c>
      <c r="AG41" s="29">
        <f t="shared" si="48"/>
        <v>-8.3644708419671414E-10</v>
      </c>
      <c r="AH41" s="29">
        <f t="shared" si="49"/>
        <v>-8.3629253822483717E-10</v>
      </c>
      <c r="AI41" s="29">
        <f t="shared" si="50"/>
        <v>-8.3629254581528842E-10</v>
      </c>
      <c r="AJ41" s="29">
        <f t="shared" si="51"/>
        <v>-8.3629254581493005E-10</v>
      </c>
      <c r="AL41" s="35"/>
      <c r="AM41" s="35"/>
      <c r="AN41" s="35"/>
      <c r="AT41" s="35"/>
      <c r="AU41" s="35"/>
      <c r="AV41" s="35"/>
      <c r="BB41" s="35"/>
      <c r="BC41" s="35"/>
      <c r="BD41" s="35"/>
      <c r="BJ41" s="35">
        <v>6.1859999999999999E-8</v>
      </c>
      <c r="BK41" s="35">
        <v>4.9249805244299996</v>
      </c>
      <c r="BL41" s="35">
        <v>19367.1891622328</v>
      </c>
      <c r="BM41" s="29">
        <f t="shared" si="16"/>
        <v>3.5598959370614823E-8</v>
      </c>
      <c r="BN41" s="29">
        <f t="shared" si="17"/>
        <v>3.5574041408491216E-8</v>
      </c>
      <c r="BO41" s="29">
        <f t="shared" si="18"/>
        <v>3.557404263206053E-8</v>
      </c>
      <c r="BP41" s="29">
        <f t="shared" si="19"/>
        <v>3.5574042632000119E-8</v>
      </c>
      <c r="BR41" s="35">
        <v>4.7799999999999996E-9</v>
      </c>
      <c r="BS41" s="35">
        <v>3.9410000515600001</v>
      </c>
      <c r="BT41" s="35">
        <v>775.52261132399997</v>
      </c>
      <c r="BU41" s="29">
        <f t="shared" si="52"/>
        <v>-3.2294533258351274E-9</v>
      </c>
      <c r="BV41" s="29">
        <f t="shared" si="53"/>
        <v>-3.2295228183857744E-9</v>
      </c>
      <c r="BW41" s="29">
        <f t="shared" si="54"/>
        <v>-3.2295228149740378E-9</v>
      </c>
      <c r="BX41" s="29">
        <f t="shared" si="55"/>
        <v>-3.2295228149742003E-9</v>
      </c>
      <c r="BZ41" s="35">
        <v>3.4000000000000001E-10</v>
      </c>
      <c r="CA41" s="35">
        <v>1.22706917271</v>
      </c>
      <c r="CB41" s="35">
        <v>10021.8372800994</v>
      </c>
      <c r="CC41" s="29">
        <f t="shared" si="56"/>
        <v>2.7314163481267062E-10</v>
      </c>
      <c r="CD41" s="29">
        <f t="shared" si="57"/>
        <v>2.7319322116470891E-10</v>
      </c>
      <c r="CE41" s="29">
        <f t="shared" si="58"/>
        <v>2.731932186324898E-10</v>
      </c>
      <c r="CF41" s="29">
        <f t="shared" si="59"/>
        <v>2.7319321863261057E-10</v>
      </c>
      <c r="CH41" s="35"/>
      <c r="CI41" s="35"/>
      <c r="CJ41" s="35"/>
      <c r="CP41" s="35"/>
      <c r="CQ41" s="35"/>
      <c r="CR41" s="35"/>
      <c r="CX41" s="35"/>
      <c r="CY41" s="35"/>
      <c r="CZ41" s="35"/>
      <c r="DF41" s="35">
        <v>6.5060000000000002E-8</v>
      </c>
      <c r="DG41" s="35">
        <v>2.1739073226299999</v>
      </c>
      <c r="DH41" s="35">
        <v>14143.495242430599</v>
      </c>
      <c r="DI41" s="29">
        <f t="shared" si="32"/>
        <v>5.4177309160866762E-8</v>
      </c>
      <c r="DJ41" s="29">
        <f t="shared" si="33"/>
        <v>5.4164350734767578E-8</v>
      </c>
      <c r="DK41" s="29">
        <f t="shared" si="34"/>
        <v>5.4164351371138382E-8</v>
      </c>
      <c r="DL41" s="29">
        <f t="shared" si="35"/>
        <v>5.4164351371108683E-8</v>
      </c>
      <c r="DN41" s="35">
        <v>3.34E-9</v>
      </c>
      <c r="DO41" s="35">
        <v>3.1817582255699999</v>
      </c>
      <c r="DP41" s="35">
        <v>10988.808157535001</v>
      </c>
      <c r="DQ41" s="29">
        <f t="shared" si="60"/>
        <v>2.8447343482585756E-9</v>
      </c>
      <c r="DR41" s="29">
        <f t="shared" si="61"/>
        <v>2.8442452088230448E-9</v>
      </c>
      <c r="DS41" s="29">
        <f t="shared" si="62"/>
        <v>2.8442452328429842E-9</v>
      </c>
      <c r="DT41" s="29">
        <f t="shared" si="63"/>
        <v>2.8442452328418394E-9</v>
      </c>
      <c r="DV41" s="35">
        <v>2.1999999999999999E-10</v>
      </c>
      <c r="DW41" s="35">
        <v>3.1774152037799999</v>
      </c>
      <c r="DX41" s="35">
        <v>28521.092778254599</v>
      </c>
      <c r="DY41" s="29">
        <f t="shared" si="64"/>
        <v>2.4695390061343844E-11</v>
      </c>
      <c r="DZ41" s="29">
        <f t="shared" si="65"/>
        <v>2.4853923663046304E-11</v>
      </c>
      <c r="EA41" s="29">
        <f t="shared" si="66"/>
        <v>2.4853915880102528E-11</v>
      </c>
      <c r="EB41" s="29">
        <f t="shared" si="67"/>
        <v>2.4853915880475292E-11</v>
      </c>
      <c r="ED41" s="35"/>
      <c r="EE41" s="35"/>
      <c r="EF41" s="35"/>
      <c r="EL41" s="35"/>
      <c r="EM41" s="35"/>
      <c r="EN41" s="35"/>
      <c r="ET41" s="35"/>
      <c r="EU41" s="35"/>
      <c r="EV41" s="35"/>
    </row>
    <row r="42" spans="1:152" s="29" customFormat="1" ht="13.5" x14ac:dyDescent="0.3">
      <c r="N42" s="35">
        <v>2.8479E-7</v>
      </c>
      <c r="O42" s="35">
        <v>2.22375414002</v>
      </c>
      <c r="P42" s="35">
        <v>1059.3819301891999</v>
      </c>
      <c r="Q42" s="29">
        <f t="shared" si="0"/>
        <v>2.3812740234533658E-7</v>
      </c>
      <c r="R42" s="29">
        <f t="shared" si="1"/>
        <v>2.3813161008149001E-7</v>
      </c>
      <c r="S42" s="29">
        <f t="shared" si="2"/>
        <v>2.3813160987491374E-7</v>
      </c>
      <c r="T42" s="29">
        <f t="shared" si="3"/>
        <v>2.3813160987492319E-7</v>
      </c>
      <c r="V42" s="35">
        <v>1.473E-8</v>
      </c>
      <c r="W42" s="35">
        <v>2.5935047009900001</v>
      </c>
      <c r="X42" s="35">
        <v>7064.1213856227996</v>
      </c>
      <c r="Y42" s="29">
        <f t="shared" si="4"/>
        <v>-6.8215888619867498E-9</v>
      </c>
      <c r="Z42" s="29">
        <f t="shared" si="5"/>
        <v>-6.823933770419166E-9</v>
      </c>
      <c r="AA42" s="29">
        <f t="shared" si="6"/>
        <v>-6.8239336553004137E-9</v>
      </c>
      <c r="AB42" s="29">
        <f t="shared" si="7"/>
        <v>-6.8239336553057928E-9</v>
      </c>
      <c r="AD42" s="35">
        <v>6.9E-10</v>
      </c>
      <c r="AE42" s="35">
        <v>3.8640906585999999</v>
      </c>
      <c r="AF42" s="35">
        <v>51066.427731055002</v>
      </c>
      <c r="AG42" s="29">
        <f t="shared" si="48"/>
        <v>-5.0126960228837195E-10</v>
      </c>
      <c r="AH42" s="29">
        <f t="shared" si="49"/>
        <v>-5.018848740449527E-10</v>
      </c>
      <c r="AI42" s="29">
        <f t="shared" si="50"/>
        <v>-5.0188484385869528E-10</v>
      </c>
      <c r="AJ42" s="29">
        <f t="shared" si="51"/>
        <v>-5.0188484386014874E-10</v>
      </c>
      <c r="AL42" s="35"/>
      <c r="AM42" s="35"/>
      <c r="AN42" s="35"/>
      <c r="AT42" s="35"/>
      <c r="AU42" s="35"/>
      <c r="AV42" s="35"/>
      <c r="BB42" s="35"/>
      <c r="BC42" s="35"/>
      <c r="BD42" s="35"/>
      <c r="BJ42" s="35">
        <v>6.1550000000000005E-8</v>
      </c>
      <c r="BK42" s="35">
        <v>2.424139469</v>
      </c>
      <c r="BL42" s="35">
        <v>4705.7323075435997</v>
      </c>
      <c r="BM42" s="29">
        <f t="shared" si="16"/>
        <v>-5.8534186160488682E-8</v>
      </c>
      <c r="BN42" s="29">
        <f t="shared" si="17"/>
        <v>-5.8536462810739429E-8</v>
      </c>
      <c r="BO42" s="29">
        <f t="shared" si="18"/>
        <v>-5.8536462698986977E-8</v>
      </c>
      <c r="BP42" s="29">
        <f t="shared" si="19"/>
        <v>-5.8536462698992113E-8</v>
      </c>
      <c r="BR42" s="35">
        <v>4.7699999999999999E-9</v>
      </c>
      <c r="BS42" s="35">
        <v>3.7155434592200001</v>
      </c>
      <c r="BT42" s="35">
        <v>10596.1820784342</v>
      </c>
      <c r="BU42" s="29">
        <f t="shared" si="52"/>
        <v>4.7403455954884725E-9</v>
      </c>
      <c r="BV42" s="29">
        <f t="shared" si="53"/>
        <v>4.7402023377983007E-9</v>
      </c>
      <c r="BW42" s="29">
        <f t="shared" si="54"/>
        <v>4.7402023448400305E-9</v>
      </c>
      <c r="BX42" s="29">
        <f t="shared" si="55"/>
        <v>4.7402023448396972E-9</v>
      </c>
      <c r="BZ42" s="35">
        <v>2.7E-10</v>
      </c>
      <c r="CA42" s="35">
        <v>4.8386713763699998</v>
      </c>
      <c r="CB42" s="35">
        <v>9830.3890139878004</v>
      </c>
      <c r="CC42" s="29">
        <f t="shared" si="56"/>
        <v>1.1274970915634669E-10</v>
      </c>
      <c r="CD42" s="29">
        <f t="shared" si="57"/>
        <v>1.1281102924432567E-10</v>
      </c>
      <c r="CE42" s="29">
        <f t="shared" si="58"/>
        <v>1.1281102623396878E-10</v>
      </c>
      <c r="CF42" s="29">
        <f t="shared" si="59"/>
        <v>1.1281102623410822E-10</v>
      </c>
      <c r="CH42" s="35"/>
      <c r="CI42" s="35"/>
      <c r="CJ42" s="35"/>
      <c r="CP42" s="35"/>
      <c r="CQ42" s="35"/>
      <c r="CR42" s="35"/>
      <c r="CX42" s="35"/>
      <c r="CY42" s="35"/>
      <c r="CZ42" s="35"/>
      <c r="DF42" s="35">
        <v>7.5619999999999998E-8</v>
      </c>
      <c r="DG42" s="35">
        <v>1.1378956497699999</v>
      </c>
      <c r="DH42" s="35">
        <v>8624.2126509272002</v>
      </c>
      <c r="DI42" s="29">
        <f t="shared" si="32"/>
        <v>-7.4651545336533816E-8</v>
      </c>
      <c r="DJ42" s="29">
        <f t="shared" si="33"/>
        <v>-7.4648898080780893E-8</v>
      </c>
      <c r="DK42" s="29">
        <f t="shared" si="34"/>
        <v>-7.4648898210836926E-8</v>
      </c>
      <c r="DL42" s="29">
        <f t="shared" si="35"/>
        <v>-7.4648898210830758E-8</v>
      </c>
      <c r="DN42" s="35">
        <v>3.7499999999999997E-9</v>
      </c>
      <c r="DO42" s="35">
        <v>0.66142254036000003</v>
      </c>
      <c r="DP42" s="35">
        <v>19360.075615231901</v>
      </c>
      <c r="DQ42" s="29">
        <f t="shared" si="60"/>
        <v>2.1920355841798644E-9</v>
      </c>
      <c r="DR42" s="29">
        <f t="shared" si="61"/>
        <v>2.1935331304674498E-9</v>
      </c>
      <c r="DS42" s="29">
        <f t="shared" si="62"/>
        <v>2.1935330569579845E-9</v>
      </c>
      <c r="DT42" s="29">
        <f t="shared" si="63"/>
        <v>2.1935330569614421E-9</v>
      </c>
      <c r="DV42" s="35">
        <v>2.1E-10</v>
      </c>
      <c r="DW42" s="35">
        <v>2.52643834111</v>
      </c>
      <c r="DX42" s="35">
        <v>529.69096509459996</v>
      </c>
      <c r="DY42" s="29">
        <f t="shared" si="64"/>
        <v>2.8066120378950728E-11</v>
      </c>
      <c r="DZ42" s="29">
        <f t="shared" si="65"/>
        <v>2.8063317318914906E-11</v>
      </c>
      <c r="EA42" s="29">
        <f t="shared" si="66"/>
        <v>2.8063317456532396E-11</v>
      </c>
      <c r="EB42" s="29">
        <f t="shared" si="67"/>
        <v>2.8063317456526108E-11</v>
      </c>
      <c r="ED42" s="35"/>
      <c r="EE42" s="35"/>
      <c r="EF42" s="35"/>
      <c r="EL42" s="35"/>
      <c r="EM42" s="35"/>
      <c r="EN42" s="35"/>
      <c r="ET42" s="35"/>
      <c r="EU42" s="35"/>
      <c r="EV42" s="35"/>
    </row>
    <row r="43" spans="1:152" s="29" customFormat="1" ht="13.5" x14ac:dyDescent="0.3">
      <c r="A43" s="37" t="s">
        <v>219</v>
      </c>
      <c r="B43" s="37" t="s">
        <v>220</v>
      </c>
      <c r="C43" s="37" t="s">
        <v>221</v>
      </c>
      <c r="D43" s="37" t="s">
        <v>222</v>
      </c>
      <c r="E43" s="37" t="s">
        <v>223</v>
      </c>
      <c r="F43" s="37" t="s">
        <v>224</v>
      </c>
      <c r="N43" s="35">
        <v>2.9849999999999998E-7</v>
      </c>
      <c r="O43" s="35">
        <v>4.0217697747700001</v>
      </c>
      <c r="P43" s="35">
        <v>10239.5838660108</v>
      </c>
      <c r="Q43" s="29">
        <f t="shared" si="0"/>
        <v>2.3097202433952193E-7</v>
      </c>
      <c r="R43" s="29">
        <f t="shared" si="1"/>
        <v>2.310212487430332E-7</v>
      </c>
      <c r="S43" s="29">
        <f t="shared" si="2"/>
        <v>2.3102124632672473E-7</v>
      </c>
      <c r="T43" s="29">
        <f t="shared" si="3"/>
        <v>2.3102124632684289E-7</v>
      </c>
      <c r="V43" s="35">
        <v>1.311E-8</v>
      </c>
      <c r="W43" s="35">
        <v>0.90408820220999997</v>
      </c>
      <c r="X43" s="35">
        <v>12566.1516999828</v>
      </c>
      <c r="Y43" s="29">
        <f t="shared" si="4"/>
        <v>-9.1461657511111173E-9</v>
      </c>
      <c r="Z43" s="29">
        <f t="shared" si="5"/>
        <v>-9.1491664435924098E-9</v>
      </c>
      <c r="AA43" s="29">
        <f t="shared" si="6"/>
        <v>-9.1491662962951968E-9</v>
      </c>
      <c r="AB43" s="29">
        <f t="shared" si="7"/>
        <v>-9.1491662963024016E-9</v>
      </c>
      <c r="AD43" s="35">
        <v>8.1999999999999996E-10</v>
      </c>
      <c r="AE43" s="35">
        <v>5.3628017864300004</v>
      </c>
      <c r="AF43" s="35">
        <v>10186.9872264112</v>
      </c>
      <c r="AG43" s="29">
        <f t="shared" si="48"/>
        <v>3.1782477111041149E-10</v>
      </c>
      <c r="AH43" s="29">
        <f t="shared" si="49"/>
        <v>3.1802056146543665E-10</v>
      </c>
      <c r="AI43" s="29">
        <f t="shared" si="50"/>
        <v>3.1802055185356697E-10</v>
      </c>
      <c r="AJ43" s="29">
        <f t="shared" si="51"/>
        <v>3.1802055185401809E-10</v>
      </c>
      <c r="AL43" s="35"/>
      <c r="AM43" s="35"/>
      <c r="AN43" s="35"/>
      <c r="AT43" s="35"/>
      <c r="AU43" s="35"/>
      <c r="AV43" s="35"/>
      <c r="BB43" s="35"/>
      <c r="BC43" s="35"/>
      <c r="BD43" s="35"/>
      <c r="BJ43" s="35">
        <v>5.2040000000000001E-8</v>
      </c>
      <c r="BK43" s="35">
        <v>3.42528906628</v>
      </c>
      <c r="BL43" s="35">
        <v>9103.9069941176003</v>
      </c>
      <c r="BM43" s="29">
        <f t="shared" si="16"/>
        <v>4.5829451481881419E-8</v>
      </c>
      <c r="BN43" s="29">
        <f t="shared" si="17"/>
        <v>4.58351574161617E-8</v>
      </c>
      <c r="BO43" s="29">
        <f t="shared" si="18"/>
        <v>4.5835157136087688E-8</v>
      </c>
      <c r="BP43" s="29">
        <f t="shared" si="19"/>
        <v>4.5835157136100295E-8</v>
      </c>
      <c r="BR43" s="35">
        <v>3.4699999999999998E-9</v>
      </c>
      <c r="BS43" s="35">
        <v>2.3455106267999999</v>
      </c>
      <c r="BT43" s="35">
        <v>9411.4646150871995</v>
      </c>
      <c r="BU43" s="29">
        <f t="shared" si="52"/>
        <v>-1.0363959770010544E-9</v>
      </c>
      <c r="BV43" s="29">
        <f t="shared" si="53"/>
        <v>-1.0371884499218969E-9</v>
      </c>
      <c r="BW43" s="29">
        <f t="shared" si="54"/>
        <v>-1.0371884110165896E-9</v>
      </c>
      <c r="BX43" s="29">
        <f t="shared" si="55"/>
        <v>-1.0371884110183778E-9</v>
      </c>
      <c r="BZ43" s="35">
        <v>2.7E-10</v>
      </c>
      <c r="CA43" s="35">
        <v>4.3114017935</v>
      </c>
      <c r="CB43" s="35">
        <v>23581.258177317599</v>
      </c>
      <c r="CC43" s="29">
        <f t="shared" si="56"/>
        <v>-1.6786987787724108E-10</v>
      </c>
      <c r="CD43" s="29">
        <f t="shared" si="57"/>
        <v>-1.67996647993521E-10</v>
      </c>
      <c r="CE43" s="29">
        <f t="shared" si="58"/>
        <v>-1.6799664177118256E-10</v>
      </c>
      <c r="CF43" s="29">
        <f t="shared" si="59"/>
        <v>-1.6799664177148296E-10</v>
      </c>
      <c r="CH43" s="35"/>
      <c r="CI43" s="35"/>
      <c r="CJ43" s="35"/>
      <c r="CP43" s="35"/>
      <c r="CQ43" s="35"/>
      <c r="CR43" s="35"/>
      <c r="CX43" s="35"/>
      <c r="CY43" s="35"/>
      <c r="CZ43" s="35"/>
      <c r="DF43" s="35">
        <v>6.4340000000000006E-8</v>
      </c>
      <c r="DG43" s="35">
        <v>0.84419623033000002</v>
      </c>
      <c r="DH43" s="35">
        <v>6283.0758499914</v>
      </c>
      <c r="DI43" s="29">
        <f t="shared" si="32"/>
        <v>-4.577180735690914E-8</v>
      </c>
      <c r="DJ43" s="29">
        <f t="shared" si="33"/>
        <v>-4.5764582769805723E-8</v>
      </c>
      <c r="DK43" s="29">
        <f t="shared" si="34"/>
        <v>-4.5764583124528252E-8</v>
      </c>
      <c r="DL43" s="29">
        <f t="shared" si="35"/>
        <v>-4.5764583124510901E-8</v>
      </c>
      <c r="DN43" s="35">
        <v>3.6399999999999998E-9</v>
      </c>
      <c r="DO43" s="35">
        <v>0.19369831864000001</v>
      </c>
      <c r="DP43" s="35">
        <v>19374.302709233601</v>
      </c>
      <c r="DQ43" s="29">
        <f t="shared" si="60"/>
        <v>2.7608391135989099E-9</v>
      </c>
      <c r="DR43" s="29">
        <f t="shared" si="61"/>
        <v>2.7620074234310419E-9</v>
      </c>
      <c r="DS43" s="29">
        <f t="shared" si="62"/>
        <v>2.7620073660888772E-9</v>
      </c>
      <c r="DT43" s="29">
        <f t="shared" si="63"/>
        <v>2.7620073660915722E-9</v>
      </c>
      <c r="DV43" s="35">
        <v>2.5000000000000002E-10</v>
      </c>
      <c r="DW43" s="35">
        <v>5.7140124445699998</v>
      </c>
      <c r="DX43" s="35">
        <v>21202.093703745999</v>
      </c>
      <c r="DY43" s="29">
        <f t="shared" si="64"/>
        <v>-5.2452512156098003E-11</v>
      </c>
      <c r="DZ43" s="29">
        <f t="shared" si="65"/>
        <v>-5.2584283754096606E-11</v>
      </c>
      <c r="EA43" s="29">
        <f t="shared" si="66"/>
        <v>-5.2584277285084116E-11</v>
      </c>
      <c r="EB43" s="29">
        <f t="shared" si="67"/>
        <v>-5.2584277285389766E-11</v>
      </c>
      <c r="ED43" s="35"/>
      <c r="EE43" s="35"/>
      <c r="EF43" s="35"/>
      <c r="EL43" s="35"/>
      <c r="EM43" s="35"/>
      <c r="EN43" s="35"/>
      <c r="ET43" s="35"/>
      <c r="EU43" s="35"/>
      <c r="EV43" s="35"/>
    </row>
    <row r="44" spans="1:152" s="29" customFormat="1" ht="13.5" x14ac:dyDescent="0.3">
      <c r="A44" s="29">
        <f>((((F35*C32+E35)*C32+D35)*C32+C35)*C32+B35)*C32 + A35</f>
        <v>169.0592783401797</v>
      </c>
      <c r="B44" s="29">
        <f>DEGREES(A44)</f>
        <v>9686.3831364197504</v>
      </c>
      <c r="C44" s="29">
        <f>((((F38*C32+E38)*C32+D38)*C32+C38)*C32+B38)*C32 + A38</f>
        <v>-5.5525259850734081E-2</v>
      </c>
      <c r="D44" s="29">
        <f>DEGREES(C44)</f>
        <v>-3.1813630458142623</v>
      </c>
      <c r="E44" s="29">
        <f>((((F41*C32+E41)*C32+D41)*C32+C41)*C32+B41)*C32 + A41</f>
        <v>0.72805029874585725</v>
      </c>
      <c r="F44" s="29">
        <f>SQRT(D48*D48+E48*E48+F48*F48)</f>
        <v>1.6080631972634813</v>
      </c>
      <c r="N44" s="35">
        <v>3.3252000000000002E-7</v>
      </c>
      <c r="O44" s="35">
        <v>2.1002559650900001</v>
      </c>
      <c r="P44" s="35">
        <v>27511.4678735372</v>
      </c>
      <c r="Q44" s="29">
        <f t="shared" si="0"/>
        <v>-3.1676005492440075E-7</v>
      </c>
      <c r="R44" s="29">
        <f t="shared" si="1"/>
        <v>-3.1668921364863519E-7</v>
      </c>
      <c r="S44" s="29">
        <f t="shared" si="2"/>
        <v>-3.1668921713041738E-7</v>
      </c>
      <c r="T44" s="29">
        <f t="shared" si="3"/>
        <v>-3.1668921713025025E-7</v>
      </c>
      <c r="V44" s="35">
        <v>1.474E-8</v>
      </c>
      <c r="W44" s="35">
        <v>5.9223624143700002</v>
      </c>
      <c r="X44" s="35">
        <v>9786.6873553349997</v>
      </c>
      <c r="Y44" s="29">
        <f t="shared" si="4"/>
        <v>8.3825008380259262E-10</v>
      </c>
      <c r="Z44" s="29">
        <f t="shared" si="5"/>
        <v>8.4191218680928652E-10</v>
      </c>
      <c r="AA44" s="29">
        <f t="shared" si="6"/>
        <v>8.4191200701819784E-10</v>
      </c>
      <c r="AB44" s="29">
        <f t="shared" si="7"/>
        <v>8.4191200702698105E-10</v>
      </c>
      <c r="AD44" s="35">
        <v>7.7000000000000003E-10</v>
      </c>
      <c r="AE44" s="35">
        <v>3.75728548372</v>
      </c>
      <c r="AF44" s="35">
        <v>3723.5089589230001</v>
      </c>
      <c r="AG44" s="29">
        <f t="shared" si="48"/>
        <v>1.291478240127148E-10</v>
      </c>
      <c r="AH44" s="29">
        <f t="shared" si="49"/>
        <v>1.2921969394527129E-10</v>
      </c>
      <c r="AI44" s="29">
        <f t="shared" si="50"/>
        <v>1.2921969041681906E-10</v>
      </c>
      <c r="AJ44" s="29">
        <f t="shared" si="51"/>
        <v>1.2921969041699166E-10</v>
      </c>
      <c r="AL44" s="35"/>
      <c r="AM44" s="35"/>
      <c r="AN44" s="35"/>
      <c r="AT44" s="35"/>
      <c r="AU44" s="35"/>
      <c r="AV44" s="35"/>
      <c r="BB44" s="35"/>
      <c r="BC44" s="35"/>
      <c r="BD44" s="35"/>
      <c r="BJ44" s="35">
        <v>5.9999999999999995E-8</v>
      </c>
      <c r="BK44" s="35">
        <v>3.5763909552599999</v>
      </c>
      <c r="BL44" s="35">
        <v>3154.6870848956</v>
      </c>
      <c r="BM44" s="29">
        <f t="shared" si="16"/>
        <v>-9.759418576523032E-9</v>
      </c>
      <c r="BN44" s="29">
        <f t="shared" si="17"/>
        <v>-9.7641673999596677E-9</v>
      </c>
      <c r="BO44" s="29">
        <f t="shared" si="18"/>
        <v>-9.764167166816003E-9</v>
      </c>
      <c r="BP44" s="29">
        <f t="shared" si="19"/>
        <v>-9.7641671668269383E-9</v>
      </c>
      <c r="BR44" s="35">
        <v>4.5800000000000003E-9</v>
      </c>
      <c r="BS44" s="35">
        <v>2.3189439906899998</v>
      </c>
      <c r="BT44" s="35">
        <v>9999.9864507729999</v>
      </c>
      <c r="BU44" s="29">
        <f t="shared" si="52"/>
        <v>8.9165866353873152E-10</v>
      </c>
      <c r="BV44" s="29">
        <f t="shared" si="53"/>
        <v>8.9280092980506058E-10</v>
      </c>
      <c r="BW44" s="29">
        <f t="shared" si="54"/>
        <v>8.9280087372644474E-10</v>
      </c>
      <c r="BX44" s="29">
        <f t="shared" si="55"/>
        <v>8.9280087372912584E-10</v>
      </c>
      <c r="BZ44" s="35">
        <v>2.7E-10</v>
      </c>
      <c r="CA44" s="35">
        <v>2.17187621336</v>
      </c>
      <c r="CB44" s="35">
        <v>8635.9420037632008</v>
      </c>
      <c r="CC44" s="29">
        <f t="shared" si="56"/>
        <v>-1.3098773806421409E-10</v>
      </c>
      <c r="CD44" s="29">
        <f t="shared" si="57"/>
        <v>-1.3103957976144867E-10</v>
      </c>
      <c r="CE44" s="29">
        <f t="shared" si="58"/>
        <v>-1.3103957721641245E-10</v>
      </c>
      <c r="CF44" s="29">
        <f t="shared" si="59"/>
        <v>-1.3103957721653319E-10</v>
      </c>
      <c r="CH44" s="35"/>
      <c r="CI44" s="35"/>
      <c r="CJ44" s="35"/>
      <c r="CP44" s="35"/>
      <c r="CQ44" s="35"/>
      <c r="CR44" s="35"/>
      <c r="CX44" s="35"/>
      <c r="CY44" s="35"/>
      <c r="CZ44" s="35"/>
      <c r="DF44" s="35">
        <v>5.8980000000000003E-8</v>
      </c>
      <c r="DG44" s="35">
        <v>1.09373111E-2</v>
      </c>
      <c r="DH44" s="35">
        <v>8635.9420037632008</v>
      </c>
      <c r="DI44" s="29">
        <f t="shared" si="32"/>
        <v>-2.6928218844978857E-8</v>
      </c>
      <c r="DJ44" s="29">
        <f t="shared" si="33"/>
        <v>-2.6916695422703257E-8</v>
      </c>
      <c r="DK44" s="29">
        <f t="shared" si="34"/>
        <v>-2.6916695988482692E-8</v>
      </c>
      <c r="DL44" s="29">
        <f t="shared" si="35"/>
        <v>-2.6916695988455842E-8</v>
      </c>
      <c r="DN44" s="35">
        <v>3.1300000000000002E-9</v>
      </c>
      <c r="DO44" s="35">
        <v>1.0973439762599999</v>
      </c>
      <c r="DP44" s="35">
        <v>4551.9534970588002</v>
      </c>
      <c r="DQ44" s="29">
        <f t="shared" si="60"/>
        <v>2.919848378001182E-9</v>
      </c>
      <c r="DR44" s="29">
        <f t="shared" si="61"/>
        <v>2.9197178494955572E-9</v>
      </c>
      <c r="DS44" s="29">
        <f t="shared" si="62"/>
        <v>2.9197178559048479E-9</v>
      </c>
      <c r="DT44" s="29">
        <f t="shared" si="63"/>
        <v>2.9197178559045596E-9</v>
      </c>
      <c r="DV44" s="35">
        <v>2.1E-10</v>
      </c>
      <c r="DW44" s="35">
        <v>3.7781343432500001</v>
      </c>
      <c r="DX44" s="35">
        <v>21228.392023545799</v>
      </c>
      <c r="DY44" s="29">
        <f t="shared" si="64"/>
        <v>-2.0766297144349438E-10</v>
      </c>
      <c r="DZ44" s="29">
        <f t="shared" si="65"/>
        <v>-2.0764607698322215E-10</v>
      </c>
      <c r="EA44" s="29">
        <f t="shared" si="66"/>
        <v>-2.0764607781414759E-10</v>
      </c>
      <c r="EB44" s="29">
        <f t="shared" si="67"/>
        <v>-2.0764607781410837E-10</v>
      </c>
      <c r="ED44" s="35"/>
      <c r="EE44" s="35"/>
      <c r="EF44" s="35"/>
      <c r="EL44" s="35"/>
      <c r="EM44" s="35"/>
      <c r="EN44" s="35"/>
      <c r="ET44" s="35"/>
      <c r="EU44" s="35"/>
      <c r="EV44" s="35"/>
    </row>
    <row r="45" spans="1:152" s="29" customFormat="1" ht="13.5" x14ac:dyDescent="0.3">
      <c r="A45" s="29">
        <f>RADIANS(B45)</f>
        <v>5.696460353510461</v>
      </c>
      <c r="B45" s="29">
        <f>B44 - INT( B44 / 360 ) * 360</f>
        <v>326.38313641975037</v>
      </c>
      <c r="C45" s="29">
        <f>RADIANS(D45)</f>
        <v>6.227660047328853</v>
      </c>
      <c r="D45" s="29">
        <f>D44 - INT( D44 / 360 ) * 360</f>
        <v>356.81863695418576</v>
      </c>
      <c r="N45" s="35">
        <v>3.0171999999999998E-7</v>
      </c>
      <c r="O45" s="35">
        <v>4.9419191989</v>
      </c>
      <c r="P45" s="35">
        <v>13745.346239022399</v>
      </c>
      <c r="Q45" s="29">
        <f t="shared" si="0"/>
        <v>-1.2493498902777798E-7</v>
      </c>
      <c r="R45" s="29">
        <f t="shared" si="1"/>
        <v>-1.248389925750108E-7</v>
      </c>
      <c r="S45" s="29">
        <f t="shared" si="2"/>
        <v>-1.2483899728836735E-7</v>
      </c>
      <c r="T45" s="29">
        <f t="shared" si="3"/>
        <v>-1.2483899728814098E-7</v>
      </c>
      <c r="V45" s="35">
        <v>1.2369999999999999E-8</v>
      </c>
      <c r="W45" s="35">
        <v>2.5974078713200002</v>
      </c>
      <c r="X45" s="35">
        <v>4551.9534970588002</v>
      </c>
      <c r="Y45" s="29">
        <f t="shared" si="4"/>
        <v>5.2605841602861106E-9</v>
      </c>
      <c r="Z45" s="29">
        <f t="shared" si="5"/>
        <v>5.2618799668271144E-9</v>
      </c>
      <c r="AA45" s="29">
        <f t="shared" si="6"/>
        <v>5.261879903210891E-9</v>
      </c>
      <c r="AB45" s="29">
        <f t="shared" si="7"/>
        <v>5.2618799032137547E-9</v>
      </c>
      <c r="AD45" s="35">
        <v>6.3E-10</v>
      </c>
      <c r="AE45" s="35">
        <v>5.3988226778700001</v>
      </c>
      <c r="AF45" s="35">
        <v>21228.392023545799</v>
      </c>
      <c r="AG45" s="29">
        <f t="shared" si="48"/>
        <v>-6.254142744228983E-11</v>
      </c>
      <c r="AH45" s="29">
        <f t="shared" si="49"/>
        <v>-6.2879803164658408E-11</v>
      </c>
      <c r="AI45" s="29">
        <f t="shared" si="50"/>
        <v>-6.2879786552415072E-11</v>
      </c>
      <c r="AJ45" s="29">
        <f t="shared" si="51"/>
        <v>-6.287978655319898E-11</v>
      </c>
      <c r="AL45" s="35"/>
      <c r="AM45" s="35"/>
      <c r="AN45" s="35"/>
      <c r="AT45" s="35"/>
      <c r="AU45" s="35"/>
      <c r="AV45" s="35"/>
      <c r="BB45" s="35"/>
      <c r="BC45" s="35"/>
      <c r="BD45" s="35"/>
      <c r="BJ45" s="35">
        <v>4.7960000000000001E-8</v>
      </c>
      <c r="BK45" s="35">
        <v>3.86676184909</v>
      </c>
      <c r="BL45" s="35">
        <v>7860.4193924392002</v>
      </c>
      <c r="BM45" s="29">
        <f t="shared" si="16"/>
        <v>4.3946404248853778E-8</v>
      </c>
      <c r="BN45" s="29">
        <f t="shared" si="17"/>
        <v>4.3942564626009677E-8</v>
      </c>
      <c r="BO45" s="29">
        <f t="shared" si="18"/>
        <v>4.3942564814560502E-8</v>
      </c>
      <c r="BP45" s="29">
        <f t="shared" si="19"/>
        <v>4.3942564814551217E-8</v>
      </c>
      <c r="BR45" s="35">
        <v>3.7399999999999999E-9</v>
      </c>
      <c r="BS45" s="35">
        <v>3.7687835697400001</v>
      </c>
      <c r="BT45" s="35">
        <v>21228.392023545799</v>
      </c>
      <c r="BU45" s="29">
        <f t="shared" si="52"/>
        <v>-3.6930141314069563E-9</v>
      </c>
      <c r="BV45" s="29">
        <f t="shared" si="53"/>
        <v>-3.6926945960701793E-9</v>
      </c>
      <c r="BW45" s="29">
        <f t="shared" si="54"/>
        <v>-3.6926946117843064E-9</v>
      </c>
      <c r="BX45" s="29">
        <f t="shared" si="55"/>
        <v>-3.6926946117835652E-9</v>
      </c>
      <c r="BZ45" s="35">
        <v>2.0000000000000001E-10</v>
      </c>
      <c r="CA45" s="35">
        <v>5.6658169695199998</v>
      </c>
      <c r="CB45" s="35">
        <v>21228.392023545799</v>
      </c>
      <c r="CC45" s="29">
        <f t="shared" si="56"/>
        <v>3.3355089391789758E-11</v>
      </c>
      <c r="CD45" s="29">
        <f t="shared" si="57"/>
        <v>3.3248639451627339E-11</v>
      </c>
      <c r="CE45" s="29">
        <f t="shared" si="58"/>
        <v>3.3248644678068034E-11</v>
      </c>
      <c r="CF45" s="29">
        <f t="shared" si="59"/>
        <v>3.3248644677821405E-11</v>
      </c>
      <c r="CH45" s="35"/>
      <c r="CI45" s="35"/>
      <c r="CJ45" s="35"/>
      <c r="CP45" s="35"/>
      <c r="CQ45" s="35"/>
      <c r="CR45" s="35"/>
      <c r="CX45" s="35"/>
      <c r="CY45" s="35"/>
      <c r="CZ45" s="35"/>
      <c r="DF45" s="35">
        <v>5.6319999999999997E-8</v>
      </c>
      <c r="DG45" s="35">
        <v>3.94956548631</v>
      </c>
      <c r="DH45" s="35">
        <v>12566.1516999828</v>
      </c>
      <c r="DI45" s="29">
        <f t="shared" si="32"/>
        <v>4.2982466855328355E-8</v>
      </c>
      <c r="DJ45" s="29">
        <f t="shared" si="33"/>
        <v>4.2994093167042839E-8</v>
      </c>
      <c r="DK45" s="29">
        <f t="shared" si="34"/>
        <v>4.2994092596352373E-8</v>
      </c>
      <c r="DL45" s="29">
        <f t="shared" si="35"/>
        <v>4.2994092596380292E-8</v>
      </c>
      <c r="DN45" s="35">
        <v>3.3000000000000002E-9</v>
      </c>
      <c r="DO45" s="35">
        <v>0.58817502306000002</v>
      </c>
      <c r="DP45" s="35">
        <v>16496.361396202399</v>
      </c>
      <c r="DQ45" s="29">
        <f t="shared" si="60"/>
        <v>-2.8286154273901925E-10</v>
      </c>
      <c r="DR45" s="29">
        <f t="shared" si="61"/>
        <v>-2.8424064604199143E-10</v>
      </c>
      <c r="DS45" s="29">
        <f t="shared" si="62"/>
        <v>-2.8424057833575628E-10</v>
      </c>
      <c r="DT45" s="29">
        <f t="shared" si="63"/>
        <v>-2.8424057833893333E-10</v>
      </c>
      <c r="DV45" s="35">
        <v>1.8999999999999999E-10</v>
      </c>
      <c r="DW45" s="35">
        <v>5.2450511851700004</v>
      </c>
      <c r="DX45" s="35">
        <v>19896.8801273274</v>
      </c>
      <c r="DY45" s="29">
        <f t="shared" si="64"/>
        <v>-2.1172150203671861E-11</v>
      </c>
      <c r="DZ45" s="29">
        <f t="shared" si="65"/>
        <v>-2.1076619824498718E-11</v>
      </c>
      <c r="EA45" s="29">
        <f t="shared" si="66"/>
        <v>-2.1076624514735534E-11</v>
      </c>
      <c r="EB45" s="29">
        <f t="shared" si="67"/>
        <v>-2.1076624514510124E-11</v>
      </c>
      <c r="ED45" s="35"/>
      <c r="EE45" s="35"/>
      <c r="EF45" s="35"/>
      <c r="EL45" s="35"/>
      <c r="EM45" s="35"/>
      <c r="EN45" s="35"/>
      <c r="ET45" s="35"/>
      <c r="EU45" s="35"/>
      <c r="EV45" s="35"/>
    </row>
    <row r="46" spans="1:152" s="29" customFormat="1" ht="13.5" x14ac:dyDescent="0.3">
      <c r="N46" s="35">
        <v>2.9251999999999998E-7</v>
      </c>
      <c r="O46" s="35">
        <v>3.5139238778699999</v>
      </c>
      <c r="P46" s="35">
        <v>283.85931886520001</v>
      </c>
      <c r="Q46" s="29">
        <f t="shared" si="0"/>
        <v>-7.8124527394441854E-8</v>
      </c>
      <c r="R46" s="29">
        <f t="shared" si="1"/>
        <v>-7.812249272415008E-8</v>
      </c>
      <c r="S46" s="29">
        <f t="shared" si="2"/>
        <v>-7.8122492824042952E-8</v>
      </c>
      <c r="T46" s="29">
        <f t="shared" si="3"/>
        <v>-7.8122492824037936E-8</v>
      </c>
      <c r="V46" s="35">
        <v>1.219E-8</v>
      </c>
      <c r="W46" s="35">
        <v>2.8361732008799998</v>
      </c>
      <c r="X46" s="35">
        <v>9676.4810341156008</v>
      </c>
      <c r="Y46" s="29">
        <f t="shared" si="4"/>
        <v>-1.1894432799462891E-8</v>
      </c>
      <c r="Z46" s="29">
        <f t="shared" si="5"/>
        <v>-1.1893775965270253E-8</v>
      </c>
      <c r="AA46" s="29">
        <f t="shared" si="6"/>
        <v>-1.1893775997535427E-8</v>
      </c>
      <c r="AB46" s="29">
        <f t="shared" si="7"/>
        <v>-1.189377599753391E-8</v>
      </c>
      <c r="AD46" s="35">
        <v>5.6000000000000003E-10</v>
      </c>
      <c r="AE46" s="35">
        <v>4.1156478697300001</v>
      </c>
      <c r="AF46" s="35">
        <v>7064.1213856227996</v>
      </c>
      <c r="AG46" s="29">
        <f t="shared" si="48"/>
        <v>4.831287877409029E-10</v>
      </c>
      <c r="AH46" s="29">
        <f t="shared" si="49"/>
        <v>4.8307791567488257E-10</v>
      </c>
      <c r="AI46" s="29">
        <f t="shared" si="50"/>
        <v>4.8307791817284828E-10</v>
      </c>
      <c r="AJ46" s="29">
        <f t="shared" si="51"/>
        <v>4.8307791817273155E-10</v>
      </c>
      <c r="AL46" s="35"/>
      <c r="AM46" s="35"/>
      <c r="AN46" s="35"/>
      <c r="AT46" s="35"/>
      <c r="AU46" s="35"/>
      <c r="AV46" s="35"/>
      <c r="BB46" s="35"/>
      <c r="BC46" s="35"/>
      <c r="BD46" s="35"/>
      <c r="BJ46" s="35">
        <v>5.2889999999999999E-8</v>
      </c>
      <c r="BK46" s="35">
        <v>4.9918271244300003</v>
      </c>
      <c r="BL46" s="35">
        <v>7084.8967811151997</v>
      </c>
      <c r="BM46" s="29">
        <f t="shared" si="16"/>
        <v>4.1010553920539494E-8</v>
      </c>
      <c r="BN46" s="29">
        <f t="shared" si="17"/>
        <v>4.1016570110109444E-8</v>
      </c>
      <c r="BO46" s="29">
        <f t="shared" si="18"/>
        <v>4.1016569814775055E-8</v>
      </c>
      <c r="BP46" s="29">
        <f t="shared" si="19"/>
        <v>4.1016569814789296E-8</v>
      </c>
      <c r="BR46" s="35">
        <v>4.3999999999999997E-9</v>
      </c>
      <c r="BS46" s="35">
        <v>4.3340024458100004</v>
      </c>
      <c r="BT46" s="35">
        <v>15874.617595363199</v>
      </c>
      <c r="BU46" s="29">
        <f t="shared" si="52"/>
        <v>-6.7973308743629276E-10</v>
      </c>
      <c r="BV46" s="29">
        <f t="shared" si="53"/>
        <v>-6.814877794670609E-10</v>
      </c>
      <c r="BW46" s="29">
        <f t="shared" si="54"/>
        <v>-6.8148769332257415E-10</v>
      </c>
      <c r="BX46" s="29">
        <f t="shared" si="55"/>
        <v>-6.8148769332652766E-10</v>
      </c>
      <c r="BZ46" s="35">
        <v>2.4E-10</v>
      </c>
      <c r="CA46" s="35">
        <v>2.1720810785000002</v>
      </c>
      <c r="CB46" s="35">
        <v>18849.227549974199</v>
      </c>
      <c r="CC46" s="29">
        <f t="shared" si="56"/>
        <v>2.1681392975437754E-10</v>
      </c>
      <c r="CD46" s="29">
        <f t="shared" si="57"/>
        <v>2.1686323138940706E-10</v>
      </c>
      <c r="CE46" s="29">
        <f t="shared" si="58"/>
        <v>2.1686322897015016E-10</v>
      </c>
      <c r="CF46" s="29">
        <f t="shared" si="59"/>
        <v>2.1686322897026121E-10</v>
      </c>
      <c r="CH46" s="35"/>
      <c r="CI46" s="35"/>
      <c r="CJ46" s="35"/>
      <c r="CP46" s="35"/>
      <c r="CQ46" s="35"/>
      <c r="CR46" s="35"/>
      <c r="CX46" s="35"/>
      <c r="CY46" s="35"/>
      <c r="CZ46" s="35"/>
      <c r="DF46" s="35">
        <v>5.5229999999999999E-8</v>
      </c>
      <c r="DG46" s="35">
        <v>1.2739429655700001</v>
      </c>
      <c r="DH46" s="35">
        <v>18307.8072320436</v>
      </c>
      <c r="DI46" s="29">
        <f t="shared" si="32"/>
        <v>-5.4375540580469729E-8</v>
      </c>
      <c r="DJ46" s="29">
        <f t="shared" si="33"/>
        <v>-5.4380039764804601E-8</v>
      </c>
      <c r="DK46" s="29">
        <f t="shared" si="34"/>
        <v>-5.438003954420471E-8</v>
      </c>
      <c r="DL46" s="29">
        <f t="shared" si="35"/>
        <v>-5.4380039544215139E-8</v>
      </c>
      <c r="DN46" s="35">
        <v>3.3900000000000001E-9</v>
      </c>
      <c r="DO46" s="35">
        <v>5.7676876139599997</v>
      </c>
      <c r="DP46" s="35">
        <v>10021.8372800994</v>
      </c>
      <c r="DQ46" s="29">
        <f t="shared" si="60"/>
        <v>1.5235255780324727E-9</v>
      </c>
      <c r="DR46" s="29">
        <f t="shared" si="61"/>
        <v>1.5227538102156195E-9</v>
      </c>
      <c r="DS46" s="29">
        <f t="shared" si="62"/>
        <v>1.5227538481083264E-9</v>
      </c>
      <c r="DT46" s="29">
        <f t="shared" si="63"/>
        <v>1.5227538481065186E-9</v>
      </c>
      <c r="DV46" s="35">
        <v>1.8E-10</v>
      </c>
      <c r="DW46" s="35">
        <v>4.6246365192500001</v>
      </c>
      <c r="DX46" s="35">
        <v>19651.048481098002</v>
      </c>
      <c r="DY46" s="29">
        <f t="shared" si="64"/>
        <v>-1.7601297694494046E-10</v>
      </c>
      <c r="DZ46" s="29">
        <f t="shared" si="65"/>
        <v>-1.760317804859903E-10</v>
      </c>
      <c r="EA46" s="29">
        <f t="shared" si="66"/>
        <v>-1.7603177956390165E-10</v>
      </c>
      <c r="EB46" s="29">
        <f t="shared" si="67"/>
        <v>-1.7603177956394438E-10</v>
      </c>
      <c r="ED46" s="35"/>
      <c r="EE46" s="35"/>
      <c r="EF46" s="35"/>
      <c r="EL46" s="35"/>
      <c r="EM46" s="35"/>
      <c r="EN46" s="35"/>
      <c r="ET46" s="35"/>
      <c r="EU46" s="35"/>
      <c r="EV46" s="35"/>
    </row>
    <row r="47" spans="1:152" s="29" customFormat="1" ht="13.5" x14ac:dyDescent="0.3">
      <c r="A47" s="29" t="s">
        <v>193</v>
      </c>
      <c r="B47" s="29" t="s">
        <v>194</v>
      </c>
      <c r="C47" s="29" t="s">
        <v>195</v>
      </c>
      <c r="D47" s="29" t="s">
        <v>225</v>
      </c>
      <c r="E47" s="29" t="s">
        <v>226</v>
      </c>
      <c r="F47" s="29" t="s">
        <v>227</v>
      </c>
      <c r="N47" s="35">
        <v>2.4424000000000002E-7</v>
      </c>
      <c r="O47" s="35">
        <v>2.7017749385199998</v>
      </c>
      <c r="P47" s="35">
        <v>8624.2126509272002</v>
      </c>
      <c r="Q47" s="29">
        <f t="shared" si="0"/>
        <v>-4.063035201153506E-8</v>
      </c>
      <c r="R47" s="29">
        <f t="shared" si="1"/>
        <v>-4.068316467547371E-8</v>
      </c>
      <c r="S47" s="29">
        <f t="shared" si="2"/>
        <v>-4.0683162082665876E-8</v>
      </c>
      <c r="T47" s="29">
        <f t="shared" si="3"/>
        <v>-4.0683162082789086E-8</v>
      </c>
      <c r="V47" s="35">
        <v>1.116E-8</v>
      </c>
      <c r="W47" s="35">
        <v>3.83715584719</v>
      </c>
      <c r="X47" s="35">
        <v>21228.392023545799</v>
      </c>
      <c r="Y47" s="29">
        <f t="shared" si="4"/>
        <v>-1.1114524653932614E-8</v>
      </c>
      <c r="Z47" s="29">
        <f t="shared" si="5"/>
        <v>-1.1113979767931903E-8</v>
      </c>
      <c r="AA47" s="29">
        <f t="shared" si="6"/>
        <v>-1.1113979794762788E-8</v>
      </c>
      <c r="AB47" s="29">
        <f t="shared" si="7"/>
        <v>-1.1113979794761524E-8</v>
      </c>
      <c r="AD47" s="35">
        <v>5.6000000000000003E-10</v>
      </c>
      <c r="AE47" s="35">
        <v>6.2692040772300004</v>
      </c>
      <c r="AF47" s="35">
        <v>32217.2001810808</v>
      </c>
      <c r="AG47" s="29">
        <f t="shared" si="48"/>
        <v>-9.9835984704395961E-11</v>
      </c>
      <c r="AH47" s="29">
        <f t="shared" si="49"/>
        <v>-9.9384546662803473E-11</v>
      </c>
      <c r="AI47" s="29">
        <f t="shared" si="50"/>
        <v>-9.9384568827972545E-11</v>
      </c>
      <c r="AJ47" s="29">
        <f t="shared" si="51"/>
        <v>-9.9384568826907433E-11</v>
      </c>
      <c r="AL47" s="35"/>
      <c r="AM47" s="35"/>
      <c r="AN47" s="35"/>
      <c r="AT47" s="35"/>
      <c r="AU47" s="35"/>
      <c r="AV47" s="35"/>
      <c r="BB47" s="35"/>
      <c r="BC47" s="35"/>
      <c r="BD47" s="35"/>
      <c r="BJ47" s="35">
        <v>4.07E-8</v>
      </c>
      <c r="BK47" s="35">
        <v>5.5879814473999998</v>
      </c>
      <c r="BL47" s="35">
        <v>12566.1516999828</v>
      </c>
      <c r="BM47" s="29">
        <f t="shared" si="16"/>
        <v>-2.8338290668751109E-8</v>
      </c>
      <c r="BN47" s="29">
        <f t="shared" si="17"/>
        <v>-2.8328954735841513E-8</v>
      </c>
      <c r="BO47" s="29">
        <f t="shared" si="18"/>
        <v>-2.8328955194263702E-8</v>
      </c>
      <c r="BP47" s="29">
        <f t="shared" si="19"/>
        <v>-2.8328955194241278E-8</v>
      </c>
      <c r="BR47" s="35">
        <v>3.4900000000000001E-9</v>
      </c>
      <c r="BS47" s="35">
        <v>1.3146883651100001</v>
      </c>
      <c r="BT47" s="35">
        <v>10234.060941703399</v>
      </c>
      <c r="BU47" s="29">
        <f t="shared" si="52"/>
        <v>-1.794249253854276E-9</v>
      </c>
      <c r="BV47" s="29">
        <f t="shared" si="53"/>
        <v>-1.7950281698643683E-9</v>
      </c>
      <c r="BW47" s="29">
        <f t="shared" si="54"/>
        <v>-1.7950281316261762E-9</v>
      </c>
      <c r="BX47" s="29">
        <f t="shared" si="55"/>
        <v>-1.7950281316279629E-9</v>
      </c>
      <c r="BZ47" s="35">
        <v>2.0000000000000001E-10</v>
      </c>
      <c r="CA47" s="35">
        <v>5.2931863413800002</v>
      </c>
      <c r="CB47" s="35">
        <v>775.52261132399997</v>
      </c>
      <c r="CC47" s="29">
        <f t="shared" si="56"/>
        <v>1.1463641021047268E-10</v>
      </c>
      <c r="CD47" s="29">
        <f t="shared" si="57"/>
        <v>1.1463317842788681E-10</v>
      </c>
      <c r="CE47" s="29">
        <f t="shared" si="58"/>
        <v>1.1463317858655311E-10</v>
      </c>
      <c r="CF47" s="29">
        <f t="shared" si="59"/>
        <v>1.1463317858654612E-10</v>
      </c>
      <c r="CH47" s="35"/>
      <c r="CI47" s="35"/>
      <c r="CJ47" s="35"/>
      <c r="CP47" s="35"/>
      <c r="CQ47" s="35"/>
      <c r="CR47" s="35"/>
      <c r="CX47" s="35"/>
      <c r="CY47" s="35"/>
      <c r="CZ47" s="35"/>
      <c r="DF47" s="35">
        <v>4.4880000000000002E-8</v>
      </c>
      <c r="DG47" s="35">
        <v>2.47835729057</v>
      </c>
      <c r="DH47" s="35">
        <v>191.44826611159999</v>
      </c>
      <c r="DI47" s="29">
        <f t="shared" si="32"/>
        <v>3.4460323758996491E-8</v>
      </c>
      <c r="DJ47" s="29">
        <f t="shared" si="33"/>
        <v>3.446018379038537E-8</v>
      </c>
      <c r="DK47" s="29">
        <f t="shared" si="34"/>
        <v>3.4460183797257183E-8</v>
      </c>
      <c r="DL47" s="29">
        <f t="shared" si="35"/>
        <v>3.4460183797256872E-8</v>
      </c>
      <c r="DN47" s="35">
        <v>2.9100000000000001E-9</v>
      </c>
      <c r="DO47" s="35">
        <v>3.6584676466800001</v>
      </c>
      <c r="DP47" s="35">
        <v>25158.6017197654</v>
      </c>
      <c r="DQ47" s="29">
        <f t="shared" si="60"/>
        <v>-2.162222820213658E-9</v>
      </c>
      <c r="DR47" s="29">
        <f t="shared" si="61"/>
        <v>-2.1634682559810705E-9</v>
      </c>
      <c r="DS47" s="29">
        <f t="shared" si="62"/>
        <v>-2.1634681948576063E-9</v>
      </c>
      <c r="DT47" s="29">
        <f t="shared" si="63"/>
        <v>-2.1634681948604824E-9</v>
      </c>
      <c r="DV47" s="35">
        <v>1.5999999999999999E-10</v>
      </c>
      <c r="DW47" s="35">
        <v>3.35893297896</v>
      </c>
      <c r="DX47" s="35">
        <v>28286.990484861199</v>
      </c>
      <c r="DY47" s="29">
        <f t="shared" si="64"/>
        <v>-8.9236132317393502E-11</v>
      </c>
      <c r="DZ47" s="29">
        <f t="shared" si="65"/>
        <v>-8.9331630890131875E-11</v>
      </c>
      <c r="EA47" s="29">
        <f t="shared" si="66"/>
        <v>-8.9331626202727284E-11</v>
      </c>
      <c r="EB47" s="29">
        <f t="shared" si="67"/>
        <v>-8.9331626202946086E-11</v>
      </c>
      <c r="ED47" s="35"/>
      <c r="EE47" s="35"/>
      <c r="EF47" s="35"/>
      <c r="EL47" s="35"/>
      <c r="EM47" s="35"/>
      <c r="EN47" s="35"/>
      <c r="ET47" s="35"/>
      <c r="EU47" s="35"/>
      <c r="EV47" s="35"/>
    </row>
    <row r="48" spans="1:152" s="29" customFormat="1" ht="13.5" x14ac:dyDescent="0.3">
      <c r="A48" s="29">
        <f>E44*COS(C45)*COS(A45)</f>
        <v>0.60535557686664776</v>
      </c>
      <c r="B48" s="29">
        <f>E44*COS(C45)*SIN(A45)</f>
        <v>-0.40245415449015132</v>
      </c>
      <c r="C48" s="29">
        <f>E44*SIN(C45)</f>
        <v>-4.0404413051020056E-2</v>
      </c>
      <c r="D48" s="29">
        <f>A48-$D$9</f>
        <v>1.5900982892831714</v>
      </c>
      <c r="E48" s="29">
        <f>B48-$E$9</f>
        <v>-0.23626740158129089</v>
      </c>
      <c r="F48" s="29">
        <f>C48-$F$9</f>
        <v>-4.0402868239855665E-2</v>
      </c>
      <c r="N48" s="35">
        <v>2.0274E-7</v>
      </c>
      <c r="O48" s="35">
        <v>3.7949363750899998</v>
      </c>
      <c r="P48" s="35">
        <v>14143.495242430599</v>
      </c>
      <c r="Q48" s="29">
        <f t="shared" si="0"/>
        <v>1.036347397133119E-7</v>
      </c>
      <c r="R48" s="29">
        <f t="shared" si="1"/>
        <v>1.03697399508981E-7</v>
      </c>
      <c r="S48" s="29">
        <f t="shared" si="2"/>
        <v>1.0369739643300376E-7</v>
      </c>
      <c r="T48" s="29">
        <f t="shared" si="3"/>
        <v>1.0369739643314733E-7</v>
      </c>
      <c r="V48" s="35">
        <v>1.006E-8</v>
      </c>
      <c r="W48" s="35">
        <v>4.2620074907800003</v>
      </c>
      <c r="X48" s="35">
        <v>426.59819087599999</v>
      </c>
      <c r="Y48" s="29">
        <f t="shared" si="4"/>
        <v>1.9512295265863421E-9</v>
      </c>
      <c r="Z48" s="29">
        <f t="shared" si="5"/>
        <v>1.9511224746408838E-9</v>
      </c>
      <c r="AA48" s="29">
        <f t="shared" si="6"/>
        <v>1.9511224798966604E-9</v>
      </c>
      <c r="AB48" s="29">
        <f t="shared" si="7"/>
        <v>1.9511224798964151E-9</v>
      </c>
      <c r="AD48" s="35">
        <v>6E-10</v>
      </c>
      <c r="AE48" s="35">
        <v>5.0218649754199998</v>
      </c>
      <c r="AF48" s="35">
        <v>19367.1891622328</v>
      </c>
      <c r="AG48" s="29">
        <f t="shared" si="48"/>
        <v>3.9113247365472333E-10</v>
      </c>
      <c r="AH48" s="29">
        <f t="shared" si="49"/>
        <v>3.909083624027311E-10</v>
      </c>
      <c r="AI48" s="29">
        <f t="shared" si="50"/>
        <v>3.9090837340789176E-10</v>
      </c>
      <c r="AJ48" s="29">
        <f t="shared" si="51"/>
        <v>3.9090837340734846E-10</v>
      </c>
      <c r="AL48" s="35"/>
      <c r="AM48" s="35"/>
      <c r="AN48" s="35"/>
      <c r="AT48" s="35"/>
      <c r="AU48" s="35"/>
      <c r="AV48" s="35"/>
      <c r="BB48" s="35"/>
      <c r="BC48" s="35"/>
      <c r="BD48" s="35"/>
      <c r="BJ48" s="35">
        <v>3.9419999999999998E-8</v>
      </c>
      <c r="BK48" s="35">
        <v>5.6875878783499996</v>
      </c>
      <c r="BL48" s="35">
        <v>10206.171999210201</v>
      </c>
      <c r="BM48" s="29">
        <f t="shared" si="16"/>
        <v>-9.3076623391172781E-9</v>
      </c>
      <c r="BN48" s="29">
        <f t="shared" si="17"/>
        <v>-9.2977211016572534E-9</v>
      </c>
      <c r="BO48" s="29">
        <f t="shared" si="18"/>
        <v>-9.2977215897414025E-9</v>
      </c>
      <c r="BP48" s="29">
        <f t="shared" si="19"/>
        <v>-9.2977215897185376E-9</v>
      </c>
      <c r="BR48" s="35">
        <v>3.1E-9</v>
      </c>
      <c r="BS48" s="35">
        <v>5.4542233278100003</v>
      </c>
      <c r="BT48" s="35">
        <v>10192.510150718599</v>
      </c>
      <c r="BU48" s="29">
        <f t="shared" si="52"/>
        <v>6.6710835229238484E-10</v>
      </c>
      <c r="BV48" s="29">
        <f t="shared" si="53"/>
        <v>6.6789293374657001E-10</v>
      </c>
      <c r="BW48" s="29">
        <f t="shared" si="54"/>
        <v>6.6789289522843071E-10</v>
      </c>
      <c r="BX48" s="29">
        <f t="shared" si="55"/>
        <v>6.6789289523023748E-10</v>
      </c>
      <c r="BZ48" s="35">
        <v>1.8999999999999999E-10</v>
      </c>
      <c r="CA48" s="35">
        <v>2.7348684560100001</v>
      </c>
      <c r="CB48" s="35">
        <v>3128.3887650958</v>
      </c>
      <c r="CC48" s="29">
        <f t="shared" si="56"/>
        <v>-1.8817386632151996E-10</v>
      </c>
      <c r="CD48" s="29">
        <f t="shared" si="57"/>
        <v>-1.8817595616087795E-10</v>
      </c>
      <c r="CE48" s="29">
        <f t="shared" si="58"/>
        <v>-1.8817595605830567E-10</v>
      </c>
      <c r="CF48" s="29">
        <f t="shared" si="59"/>
        <v>-1.8817595605831053E-10</v>
      </c>
      <c r="CH48" s="35"/>
      <c r="CI48" s="35"/>
      <c r="CJ48" s="35"/>
      <c r="CP48" s="35"/>
      <c r="CQ48" s="35"/>
      <c r="CR48" s="35"/>
      <c r="CX48" s="35"/>
      <c r="CY48" s="35"/>
      <c r="CZ48" s="35"/>
      <c r="DF48" s="35">
        <v>4.5289999999999997E-8</v>
      </c>
      <c r="DG48" s="35">
        <v>4.7302777039999997</v>
      </c>
      <c r="DH48" s="35">
        <v>19896.8801273274</v>
      </c>
      <c r="DI48" s="29">
        <f t="shared" si="32"/>
        <v>1.7766371125463977E-8</v>
      </c>
      <c r="DJ48" s="29">
        <f t="shared" si="33"/>
        <v>1.7787445723336374E-8</v>
      </c>
      <c r="DK48" s="29">
        <f t="shared" si="34"/>
        <v>1.7787444688781833E-8</v>
      </c>
      <c r="DL48" s="29">
        <f t="shared" si="35"/>
        <v>1.7787444688831553E-8</v>
      </c>
      <c r="DN48" s="35">
        <v>2.23E-9</v>
      </c>
      <c r="DO48" s="35">
        <v>4.3358162555300002</v>
      </c>
      <c r="DP48" s="35">
        <v>19786.673806107901</v>
      </c>
      <c r="DQ48" s="29">
        <f t="shared" si="60"/>
        <v>1.1733061534693104E-9</v>
      </c>
      <c r="DR48" s="29">
        <f t="shared" si="61"/>
        <v>1.1723518877624559E-9</v>
      </c>
      <c r="DS48" s="29">
        <f t="shared" si="62"/>
        <v>1.1723519346197449E-9</v>
      </c>
      <c r="DT48" s="29">
        <f t="shared" si="63"/>
        <v>1.1723519346174805E-9</v>
      </c>
      <c r="DV48" s="35">
        <v>1.5E-10</v>
      </c>
      <c r="DW48" s="35">
        <v>5.0557163320500003</v>
      </c>
      <c r="DX48" s="35">
        <v>33019.021112204602</v>
      </c>
      <c r="DY48" s="29">
        <f t="shared" si="64"/>
        <v>8.1893429794843095E-11</v>
      </c>
      <c r="DZ48" s="29">
        <f t="shared" si="65"/>
        <v>8.1998914113381383E-11</v>
      </c>
      <c r="EA48" s="29">
        <f t="shared" si="66"/>
        <v>8.1998908936014424E-11</v>
      </c>
      <c r="EB48" s="29">
        <f t="shared" si="67"/>
        <v>8.1998908936257176E-11</v>
      </c>
      <c r="ED48" s="35"/>
      <c r="EE48" s="35"/>
      <c r="EF48" s="35"/>
      <c r="EL48" s="35"/>
      <c r="EM48" s="35"/>
      <c r="EN48" s="35"/>
      <c r="ET48" s="35"/>
      <c r="EU48" s="35"/>
      <c r="EV48" s="35"/>
    </row>
    <row r="49" spans="1:152" s="29" customFormat="1" ht="13.5" x14ac:dyDescent="0.3">
      <c r="N49" s="35">
        <v>2.4321999999999998E-7</v>
      </c>
      <c r="O49" s="35">
        <v>4.2781449331500001</v>
      </c>
      <c r="P49" s="35">
        <v>5.5229243074000003</v>
      </c>
      <c r="Q49" s="29">
        <f t="shared" si="0"/>
        <v>-8.2151193449738977E-8</v>
      </c>
      <c r="R49" s="29">
        <f t="shared" si="1"/>
        <v>-8.2151225598793307E-8</v>
      </c>
      <c r="S49" s="29">
        <f t="shared" si="2"/>
        <v>-8.2151225597214888E-8</v>
      </c>
      <c r="T49" s="29">
        <f t="shared" si="3"/>
        <v>-8.2151225597215086E-8</v>
      </c>
      <c r="V49" s="35">
        <v>1.15E-8</v>
      </c>
      <c r="W49" s="35">
        <v>2.3553198737800001</v>
      </c>
      <c r="X49" s="35">
        <v>9690.7081281171995</v>
      </c>
      <c r="Y49" s="29">
        <f t="shared" si="4"/>
        <v>-1.0250753691642109E-8</v>
      </c>
      <c r="Z49" s="29">
        <f t="shared" si="5"/>
        <v>-1.024946892052857E-8</v>
      </c>
      <c r="AA49" s="29">
        <f t="shared" si="6"/>
        <v>-1.024946898362014E-8</v>
      </c>
      <c r="AB49" s="29">
        <f t="shared" si="7"/>
        <v>-1.0249468983617175E-8</v>
      </c>
      <c r="AD49" s="35">
        <v>5.7999999999999996E-10</v>
      </c>
      <c r="AE49" s="35">
        <v>5.1326370966999999</v>
      </c>
      <c r="AF49" s="35">
        <v>20400.2727726222</v>
      </c>
      <c r="AG49" s="29">
        <f t="shared" si="48"/>
        <v>-5.5031537048808771E-10</v>
      </c>
      <c r="AH49" s="29">
        <f t="shared" si="49"/>
        <v>-5.50410314351715E-10</v>
      </c>
      <c r="AI49" s="29">
        <f t="shared" si="50"/>
        <v>-5.5041030969404461E-10</v>
      </c>
      <c r="AJ49" s="29">
        <f t="shared" si="51"/>
        <v>-5.5041030969426298E-10</v>
      </c>
      <c r="AL49" s="35"/>
      <c r="AM49" s="35"/>
      <c r="AN49" s="35"/>
      <c r="AT49" s="35"/>
      <c r="AU49" s="35"/>
      <c r="AV49" s="35"/>
      <c r="BB49" s="35"/>
      <c r="BC49" s="35"/>
      <c r="BD49" s="35"/>
      <c r="BJ49" s="35">
        <v>3.7970000000000002E-8</v>
      </c>
      <c r="BK49" s="35">
        <v>3.8952060107599999</v>
      </c>
      <c r="BL49" s="35">
        <v>10192.510150718599</v>
      </c>
      <c r="BM49" s="29">
        <f t="shared" si="16"/>
        <v>3.7174065990221343E-8</v>
      </c>
      <c r="BN49" s="29">
        <f t="shared" si="17"/>
        <v>3.7172060404132313E-8</v>
      </c>
      <c r="BO49" s="29">
        <f t="shared" si="18"/>
        <v>3.7172060502658398E-8</v>
      </c>
      <c r="BP49" s="29">
        <f t="shared" si="19"/>
        <v>3.7172060502653772E-8</v>
      </c>
      <c r="BR49" s="35">
        <v>3.46E-9</v>
      </c>
      <c r="BS49" s="35">
        <v>0.94242286364000005</v>
      </c>
      <c r="BT49" s="35">
        <v>1059.3819301891999</v>
      </c>
      <c r="BU49" s="29">
        <f t="shared" si="52"/>
        <v>2.6446534098658487E-9</v>
      </c>
      <c r="BV49" s="29">
        <f t="shared" si="53"/>
        <v>2.6445933111790218E-9</v>
      </c>
      <c r="BW49" s="29">
        <f t="shared" si="54"/>
        <v>2.6445933141296383E-9</v>
      </c>
      <c r="BX49" s="29">
        <f t="shared" si="55"/>
        <v>2.6445933141295035E-9</v>
      </c>
      <c r="BZ49" s="35">
        <v>1.2999999999999999E-10</v>
      </c>
      <c r="CA49" s="35">
        <v>3.4036291527400002</v>
      </c>
      <c r="CB49" s="35">
        <v>1059.3819301891999</v>
      </c>
      <c r="CC49" s="29">
        <f t="shared" si="56"/>
        <v>-2.4506639268998308E-11</v>
      </c>
      <c r="CD49" s="29">
        <f t="shared" si="57"/>
        <v>-2.4503200177955457E-11</v>
      </c>
      <c r="CE49" s="29">
        <f t="shared" si="58"/>
        <v>-2.4503200346799458E-11</v>
      </c>
      <c r="CF49" s="29">
        <f t="shared" si="59"/>
        <v>-2.4503200346791745E-11</v>
      </c>
      <c r="CH49" s="35"/>
      <c r="CI49" s="35"/>
      <c r="CJ49" s="35"/>
      <c r="CP49" s="35"/>
      <c r="CQ49" s="35"/>
      <c r="CR49" s="35"/>
      <c r="CX49" s="35"/>
      <c r="CY49" s="35"/>
      <c r="CZ49" s="35"/>
      <c r="DF49" s="35">
        <v>6.1929999999999999E-8</v>
      </c>
      <c r="DG49" s="35">
        <v>3.2588125093899998</v>
      </c>
      <c r="DH49" s="35">
        <v>6872.6731195111997</v>
      </c>
      <c r="DI49" s="29">
        <f t="shared" si="32"/>
        <v>-1.3268169723945616E-8</v>
      </c>
      <c r="DJ49" s="29">
        <f t="shared" si="33"/>
        <v>-1.3257598245792429E-8</v>
      </c>
      <c r="DK49" s="29">
        <f t="shared" si="34"/>
        <v>-1.3257598764813088E-8</v>
      </c>
      <c r="DL49" s="29">
        <f t="shared" si="35"/>
        <v>-1.3257598764788157E-8</v>
      </c>
      <c r="DN49" s="35">
        <v>2.6599999999999999E-9</v>
      </c>
      <c r="DO49" s="35">
        <v>3.57408827667</v>
      </c>
      <c r="DP49" s="35">
        <v>801.82093112380005</v>
      </c>
      <c r="DQ49" s="29">
        <f t="shared" si="60"/>
        <v>-1.6758545981639845E-9</v>
      </c>
      <c r="DR49" s="29">
        <f t="shared" si="61"/>
        <v>-1.675896713923615E-9</v>
      </c>
      <c r="DS49" s="29">
        <f t="shared" si="62"/>
        <v>-1.6758967118559468E-9</v>
      </c>
      <c r="DT49" s="29">
        <f t="shared" si="63"/>
        <v>-1.6758967118560423E-9</v>
      </c>
      <c r="DV49" s="35">
        <v>1.4000000000000001E-10</v>
      </c>
      <c r="DW49" s="35">
        <v>2.83786355803</v>
      </c>
      <c r="DX49" s="35">
        <v>19786.673806107901</v>
      </c>
      <c r="DY49" s="29">
        <f t="shared" si="64"/>
        <v>-1.133784955138465E-10</v>
      </c>
      <c r="DZ49" s="29">
        <f t="shared" si="65"/>
        <v>-1.1341980282782469E-10</v>
      </c>
      <c r="EA49" s="29">
        <f t="shared" si="66"/>
        <v>-1.1341980080053257E-10</v>
      </c>
      <c r="EB49" s="29">
        <f t="shared" si="67"/>
        <v>-1.1341980080063055E-10</v>
      </c>
      <c r="ED49" s="35"/>
      <c r="EE49" s="35"/>
      <c r="EF49" s="35"/>
      <c r="EL49" s="35"/>
      <c r="EM49" s="35"/>
      <c r="EN49" s="35"/>
      <c r="ET49" s="35"/>
      <c r="EU49" s="35"/>
      <c r="EV49" s="35"/>
    </row>
    <row r="50" spans="1:152" s="29" customFormat="1" ht="13.5" x14ac:dyDescent="0.3">
      <c r="A50" s="33" t="s">
        <v>26</v>
      </c>
      <c r="B50" s="32" t="s">
        <v>196</v>
      </c>
      <c r="C50" s="33" t="s">
        <v>228</v>
      </c>
      <c r="D50" s="33" t="s">
        <v>26</v>
      </c>
      <c r="E50" s="33" t="s">
        <v>26</v>
      </c>
      <c r="F50" s="33" t="s">
        <v>26</v>
      </c>
      <c r="N50" s="35">
        <v>2.6259999999999998E-7</v>
      </c>
      <c r="O50" s="35">
        <v>0.54067587551999996</v>
      </c>
      <c r="P50" s="35">
        <v>17298.182327326202</v>
      </c>
      <c r="Q50" s="29">
        <f t="shared" si="0"/>
        <v>8.345246041021705E-8</v>
      </c>
      <c r="R50" s="29">
        <f t="shared" si="1"/>
        <v>8.3342935548183123E-8</v>
      </c>
      <c r="S50" s="29">
        <f t="shared" si="2"/>
        <v>8.3342940925743353E-8</v>
      </c>
      <c r="T50" s="29">
        <f t="shared" si="3"/>
        <v>8.3342940925488555E-8</v>
      </c>
      <c r="V50" s="35">
        <v>1.219E-8</v>
      </c>
      <c r="W50" s="35">
        <v>2.27324315182</v>
      </c>
      <c r="X50" s="35">
        <v>522.57741809380002</v>
      </c>
      <c r="Y50" s="29">
        <f t="shared" si="4"/>
        <v>-2.8346023805282251E-9</v>
      </c>
      <c r="Z50" s="29">
        <f t="shared" si="5"/>
        <v>-2.8347599189245489E-9</v>
      </c>
      <c r="AA50" s="29">
        <f t="shared" si="6"/>
        <v>-2.8347599111901248E-9</v>
      </c>
      <c r="AB50" s="29">
        <f t="shared" si="7"/>
        <v>-2.834759911190504E-9</v>
      </c>
      <c r="AD50" s="35">
        <v>5.1E-10</v>
      </c>
      <c r="AE50" s="35">
        <v>4.5287039051100004</v>
      </c>
      <c r="AF50" s="35">
        <v>22003.914634869801</v>
      </c>
      <c r="AG50" s="29">
        <f t="shared" si="48"/>
        <v>-4.1184505319720796E-10</v>
      </c>
      <c r="AH50" s="29">
        <f t="shared" si="49"/>
        <v>-4.12013290565444E-10</v>
      </c>
      <c r="AI50" s="29">
        <f t="shared" si="50"/>
        <v>-4.1201328230894087E-10</v>
      </c>
      <c r="AJ50" s="29">
        <f t="shared" si="51"/>
        <v>-4.1201328230933383E-10</v>
      </c>
      <c r="AL50" s="35"/>
      <c r="AM50" s="35"/>
      <c r="AN50" s="35"/>
      <c r="AT50" s="35"/>
      <c r="AU50" s="35"/>
      <c r="AV50" s="35"/>
      <c r="BB50" s="35"/>
      <c r="BC50" s="35"/>
      <c r="BD50" s="35"/>
      <c r="BJ50" s="35">
        <v>3.798E-8</v>
      </c>
      <c r="BK50" s="35">
        <v>6.0641099591599996</v>
      </c>
      <c r="BL50" s="35">
        <v>10234.060941703399</v>
      </c>
      <c r="BM50" s="29">
        <f t="shared" si="16"/>
        <v>-3.3276929156901413E-8</v>
      </c>
      <c r="BN50" s="29">
        <f t="shared" si="17"/>
        <v>-3.3272164201247069E-8</v>
      </c>
      <c r="BO50" s="29">
        <f t="shared" si="18"/>
        <v>-3.3272164435239675E-8</v>
      </c>
      <c r="BP50" s="29">
        <f t="shared" si="19"/>
        <v>-3.3272164435228743E-8</v>
      </c>
      <c r="BR50" s="35">
        <v>3.0800000000000001E-9</v>
      </c>
      <c r="BS50" s="35">
        <v>4.9014589914200002</v>
      </c>
      <c r="BT50" s="35">
        <v>3930.2096962196001</v>
      </c>
      <c r="BU50" s="29">
        <f t="shared" si="52"/>
        <v>2.8608297717629501E-9</v>
      </c>
      <c r="BV50" s="29">
        <f t="shared" si="53"/>
        <v>2.8607157235954315E-9</v>
      </c>
      <c r="BW50" s="29">
        <f t="shared" si="54"/>
        <v>2.8607157291953706E-9</v>
      </c>
      <c r="BX50" s="29">
        <f t="shared" si="55"/>
        <v>2.8607157291951109E-9</v>
      </c>
      <c r="BZ50" s="35">
        <v>1.4000000000000001E-10</v>
      </c>
      <c r="CA50" s="35">
        <v>5.074160195E-2</v>
      </c>
      <c r="CB50" s="35">
        <v>7860.4193924392002</v>
      </c>
      <c r="CC50" s="29">
        <f t="shared" si="56"/>
        <v>-6.5188469991758288E-11</v>
      </c>
      <c r="CD50" s="29">
        <f t="shared" si="57"/>
        <v>-6.5163705287393226E-11</v>
      </c>
      <c r="CE50" s="29">
        <f t="shared" si="58"/>
        <v>-6.5163706503289634E-11</v>
      </c>
      <c r="CF50" s="29">
        <f t="shared" si="59"/>
        <v>-6.5163706503231525E-11</v>
      </c>
      <c r="CH50" s="35"/>
      <c r="CI50" s="35"/>
      <c r="CJ50" s="35"/>
      <c r="CP50" s="35"/>
      <c r="CQ50" s="35"/>
      <c r="CR50" s="35"/>
      <c r="CX50" s="35"/>
      <c r="CY50" s="35"/>
      <c r="CZ50" s="35"/>
      <c r="DF50" s="35">
        <v>6.0699999999999994E-8</v>
      </c>
      <c r="DG50" s="35">
        <v>0.35337419941999998</v>
      </c>
      <c r="DH50" s="35">
        <v>21228.392023545799</v>
      </c>
      <c r="DI50" s="29">
        <f t="shared" si="32"/>
        <v>5.5110905893033635E-8</v>
      </c>
      <c r="DJ50" s="29">
        <f t="shared" si="33"/>
        <v>5.5097164834193443E-8</v>
      </c>
      <c r="DK50" s="29">
        <f t="shared" si="34"/>
        <v>5.509716550921035E-8</v>
      </c>
      <c r="DL50" s="29">
        <f t="shared" si="35"/>
        <v>5.5097165509178494E-8</v>
      </c>
      <c r="DN50" s="35">
        <v>2.7400000000000001E-9</v>
      </c>
      <c r="DO50" s="35">
        <v>5.7334668724800002</v>
      </c>
      <c r="DP50" s="35">
        <v>11790.629088658799</v>
      </c>
      <c r="DQ50" s="29">
        <f t="shared" si="60"/>
        <v>-2.1224174173607743E-9</v>
      </c>
      <c r="DR50" s="29">
        <f t="shared" si="61"/>
        <v>-2.1218977873919142E-9</v>
      </c>
      <c r="DS50" s="29">
        <f t="shared" si="62"/>
        <v>-2.1218978129080008E-9</v>
      </c>
      <c r="DT50" s="29">
        <f t="shared" si="63"/>
        <v>-2.1218978129067692E-9</v>
      </c>
      <c r="DV50" s="35">
        <v>1.4000000000000001E-10</v>
      </c>
      <c r="DW50" s="35">
        <v>1.7992271855299999</v>
      </c>
      <c r="DX50" s="35">
        <v>9830.3890139878004</v>
      </c>
      <c r="DY50" s="29">
        <f t="shared" si="64"/>
        <v>-4.5186461831721641E-11</v>
      </c>
      <c r="DZ50" s="29">
        <f t="shared" si="65"/>
        <v>-4.5219582251756133E-11</v>
      </c>
      <c r="EA50" s="29">
        <f t="shared" si="66"/>
        <v>-4.5219580625767565E-11</v>
      </c>
      <c r="EB50" s="29">
        <f t="shared" si="67"/>
        <v>-4.5219580625842884E-11</v>
      </c>
      <c r="ED50" s="35"/>
      <c r="EE50" s="35"/>
      <c r="EF50" s="35"/>
      <c r="EL50" s="35"/>
      <c r="EM50" s="35"/>
      <c r="EN50" s="35"/>
      <c r="ET50" s="35"/>
      <c r="EU50" s="35"/>
      <c r="EV50" s="35"/>
    </row>
    <row r="51" spans="1:152" s="29" customFormat="1" ht="13.5" x14ac:dyDescent="0.3">
      <c r="N51" s="35">
        <v>2.0492000000000001E-7</v>
      </c>
      <c r="O51" s="35">
        <v>0.58547075035999996</v>
      </c>
      <c r="P51" s="35">
        <v>38.027672635800002</v>
      </c>
      <c r="Q51" s="29">
        <f t="shared" si="0"/>
        <v>7.3659576695169796E-8</v>
      </c>
      <c r="R51" s="29">
        <f t="shared" si="1"/>
        <v>7.3659761598637193E-8</v>
      </c>
      <c r="S51" s="29">
        <f t="shared" si="2"/>
        <v>7.3659761589559263E-8</v>
      </c>
      <c r="T51" s="29">
        <f t="shared" si="3"/>
        <v>7.3659761589559726E-8</v>
      </c>
      <c r="V51" s="35">
        <v>1.15E-8</v>
      </c>
      <c r="W51" s="35">
        <v>0.81088598777999998</v>
      </c>
      <c r="X51" s="35">
        <v>10742.9765113056</v>
      </c>
      <c r="Y51" s="29">
        <f t="shared" si="4"/>
        <v>9.2787334568584342E-9</v>
      </c>
      <c r="Z51" s="29">
        <f t="shared" si="5"/>
        <v>9.2768772800017423E-9</v>
      </c>
      <c r="AA51" s="29">
        <f t="shared" si="6"/>
        <v>9.2768773711483968E-9</v>
      </c>
      <c r="AB51" s="29">
        <f t="shared" si="7"/>
        <v>9.2768773711441484E-9</v>
      </c>
      <c r="AD51" s="35">
        <v>4.0999999999999998E-10</v>
      </c>
      <c r="AE51" s="35">
        <v>3.8382210791900002</v>
      </c>
      <c r="AF51" s="35">
        <v>16496.361396202399</v>
      </c>
      <c r="AG51" s="29">
        <f t="shared" si="48"/>
        <v>-9.2785220943265547E-12</v>
      </c>
      <c r="AH51" s="29">
        <f t="shared" si="49"/>
        <v>-9.106586148565698E-12</v>
      </c>
      <c r="AI51" s="29">
        <f t="shared" si="50"/>
        <v>-9.1065945898484147E-12</v>
      </c>
      <c r="AJ51" s="29">
        <f t="shared" si="51"/>
        <v>-9.1065945894523132E-12</v>
      </c>
      <c r="AL51" s="35"/>
      <c r="AM51" s="35"/>
      <c r="AN51" s="35"/>
      <c r="AT51" s="35"/>
      <c r="AU51" s="35"/>
      <c r="AV51" s="35"/>
      <c r="BB51" s="35"/>
      <c r="BC51" s="35"/>
      <c r="BD51" s="35"/>
      <c r="BJ51" s="35">
        <v>3.5789999999999998E-8</v>
      </c>
      <c r="BK51" s="35">
        <v>0.73789669234999999</v>
      </c>
      <c r="BL51" s="35">
        <v>4551.9534970588002</v>
      </c>
      <c r="BM51" s="29">
        <f t="shared" si="16"/>
        <v>2.6718079671104174E-8</v>
      </c>
      <c r="BN51" s="29">
        <f t="shared" si="17"/>
        <v>2.6715323237353523E-8</v>
      </c>
      <c r="BO51" s="29">
        <f t="shared" si="18"/>
        <v>2.6715323372690124E-8</v>
      </c>
      <c r="BP51" s="29">
        <f t="shared" si="19"/>
        <v>2.6715323372684033E-8</v>
      </c>
      <c r="BR51" s="35">
        <v>3.3099999999999999E-9</v>
      </c>
      <c r="BS51" s="35">
        <v>4.8949898667399996</v>
      </c>
      <c r="BT51" s="35">
        <v>10206.171999210201</v>
      </c>
      <c r="BU51" s="29">
        <f t="shared" si="52"/>
        <v>1.7420210789093258E-9</v>
      </c>
      <c r="BV51" s="29">
        <f t="shared" si="53"/>
        <v>1.7427514347998855E-9</v>
      </c>
      <c r="BW51" s="29">
        <f t="shared" si="54"/>
        <v>1.7427513989456705E-9</v>
      </c>
      <c r="BX51" s="29">
        <f t="shared" si="55"/>
        <v>1.7427513989473498E-9</v>
      </c>
      <c r="BZ51" s="35">
        <v>1.4000000000000001E-10</v>
      </c>
      <c r="CA51" s="35">
        <v>5.43035907265</v>
      </c>
      <c r="CB51" s="35">
        <v>26.298319799800002</v>
      </c>
      <c r="CC51" s="29">
        <f t="shared" si="56"/>
        <v>1.2750546518978681E-10</v>
      </c>
      <c r="CD51" s="29">
        <f t="shared" si="57"/>
        <v>1.2750542653008051E-10</v>
      </c>
      <c r="CE51" s="29">
        <f t="shared" si="58"/>
        <v>1.2750542653197858E-10</v>
      </c>
      <c r="CF51" s="29">
        <f t="shared" si="59"/>
        <v>1.2750542653197845E-10</v>
      </c>
      <c r="CH51" s="35"/>
      <c r="CI51" s="35"/>
      <c r="CJ51" s="35"/>
      <c r="CP51" s="35"/>
      <c r="CQ51" s="35"/>
      <c r="CR51" s="35"/>
      <c r="CX51" s="35"/>
      <c r="CY51" s="35"/>
      <c r="CZ51" s="35"/>
      <c r="DF51" s="35">
        <v>4.3149999999999999E-8</v>
      </c>
      <c r="DG51" s="35">
        <v>2.5973709951899999</v>
      </c>
      <c r="DH51" s="35">
        <v>4551.9534970588002</v>
      </c>
      <c r="DI51" s="29">
        <f t="shared" si="32"/>
        <v>1.8351820612550808E-8</v>
      </c>
      <c r="DJ51" s="29">
        <f t="shared" si="33"/>
        <v>1.8356340667783251E-8</v>
      </c>
      <c r="DK51" s="29">
        <f t="shared" si="34"/>
        <v>1.8356340445876017E-8</v>
      </c>
      <c r="DL51" s="29">
        <f t="shared" si="35"/>
        <v>1.8356340445886007E-8</v>
      </c>
      <c r="DN51" s="35">
        <v>2.7499999999999998E-9</v>
      </c>
      <c r="DO51" s="35">
        <v>5.6581431708499998</v>
      </c>
      <c r="DP51" s="35">
        <v>19896.8801273274</v>
      </c>
      <c r="DQ51" s="29">
        <f t="shared" si="60"/>
        <v>-1.3777557222506443E-9</v>
      </c>
      <c r="DR51" s="29">
        <f t="shared" si="61"/>
        <v>-1.3765514487812881E-9</v>
      </c>
      <c r="DS51" s="29">
        <f t="shared" si="62"/>
        <v>-1.3765515079142526E-9</v>
      </c>
      <c r="DT51" s="29">
        <f t="shared" si="63"/>
        <v>-1.3765515079114108E-9</v>
      </c>
      <c r="DV51" s="35">
        <v>1.4000000000000001E-10</v>
      </c>
      <c r="DW51" s="35">
        <v>3.1480126313799999</v>
      </c>
      <c r="DX51" s="35">
        <v>19367.1891622328</v>
      </c>
      <c r="DY51" s="29">
        <f t="shared" si="64"/>
        <v>-1.2856293419156869E-10</v>
      </c>
      <c r="DZ51" s="29">
        <f t="shared" si="65"/>
        <v>-1.2859021157087561E-10</v>
      </c>
      <c r="EA51" s="29">
        <f t="shared" si="66"/>
        <v>-1.28590210232447E-10</v>
      </c>
      <c r="EB51" s="29">
        <f t="shared" si="67"/>
        <v>-1.285902102325131E-10</v>
      </c>
      <c r="ED51" s="35"/>
      <c r="EE51" s="35"/>
      <c r="EF51" s="35"/>
      <c r="EL51" s="35"/>
      <c r="EM51" s="35"/>
      <c r="EN51" s="35"/>
      <c r="ET51" s="35"/>
      <c r="EU51" s="35"/>
      <c r="EV51" s="35"/>
    </row>
    <row r="52" spans="1:152" s="16" customFormat="1" ht="13.5" x14ac:dyDescent="0.3">
      <c r="A52" s="29" t="s">
        <v>198</v>
      </c>
      <c r="B52" s="29" t="s">
        <v>199</v>
      </c>
      <c r="C52" s="29" t="s">
        <v>200</v>
      </c>
      <c r="D52" s="29"/>
      <c r="E52" s="29"/>
      <c r="F52" s="29"/>
      <c r="G52" s="29"/>
      <c r="N52" s="40">
        <v>1.8988E-7</v>
      </c>
      <c r="O52" s="40">
        <v>4.1381150064199996</v>
      </c>
      <c r="P52" s="40">
        <v>4551.9534970588002</v>
      </c>
      <c r="Q52" s="29">
        <f t="shared" si="0"/>
        <v>-1.6934694446177944E-7</v>
      </c>
      <c r="R52" s="29">
        <f t="shared" si="1"/>
        <v>-1.6933700272026929E-7</v>
      </c>
      <c r="S52" s="29">
        <f t="shared" si="2"/>
        <v>-1.6933700320841729E-7</v>
      </c>
      <c r="T52" s="29">
        <f t="shared" si="3"/>
        <v>-1.6933700320839534E-7</v>
      </c>
      <c r="V52" s="40">
        <v>1.1010000000000001E-8</v>
      </c>
      <c r="W52" s="40">
        <v>3.74248783564</v>
      </c>
      <c r="X52" s="40">
        <v>18307.8072320436</v>
      </c>
      <c r="Y52" s="29">
        <f t="shared" si="4"/>
        <v>9.6784104012840598E-9</v>
      </c>
      <c r="Z52" s="29">
        <f t="shared" si="5"/>
        <v>9.6759659843272741E-9</v>
      </c>
      <c r="AA52" s="29">
        <f t="shared" si="6"/>
        <v>9.6759661043883214E-9</v>
      </c>
      <c r="AB52" s="29">
        <f t="shared" si="7"/>
        <v>9.6759661043826469E-9</v>
      </c>
      <c r="AD52" s="40">
        <v>4.0999999999999998E-10</v>
      </c>
      <c r="AE52" s="40">
        <v>3.36020411807</v>
      </c>
      <c r="AF52" s="40">
        <v>4705.7323075435997</v>
      </c>
      <c r="AG52" s="29">
        <f t="shared" si="48"/>
        <v>-1.2912668092642137E-10</v>
      </c>
      <c r="AH52" s="29">
        <f t="shared" si="49"/>
        <v>-1.2917324201261606E-10</v>
      </c>
      <c r="AI52" s="29">
        <f t="shared" si="50"/>
        <v>-1.2917323972672689E-10</v>
      </c>
      <c r="AJ52" s="29">
        <f t="shared" si="51"/>
        <v>-1.2917323972683197E-10</v>
      </c>
      <c r="AL52" s="40"/>
      <c r="AM52" s="40"/>
      <c r="AN52" s="40"/>
      <c r="AT52" s="40"/>
      <c r="AU52" s="40"/>
      <c r="AV52" s="40"/>
      <c r="BB52" s="40"/>
      <c r="BC52" s="40"/>
      <c r="BD52" s="40"/>
      <c r="BJ52" s="40">
        <v>3.641E-8</v>
      </c>
      <c r="BK52" s="40">
        <v>2.6150125720499999</v>
      </c>
      <c r="BL52" s="40">
        <v>15874.617595363199</v>
      </c>
      <c r="BM52" s="29">
        <f t="shared" si="16"/>
        <v>-3.4748109908818799E-8</v>
      </c>
      <c r="BN52" s="29">
        <f t="shared" si="17"/>
        <v>-3.4743717523291127E-8</v>
      </c>
      <c r="BO52" s="29">
        <f t="shared" si="18"/>
        <v>-3.4743717739075775E-8</v>
      </c>
      <c r="BP52" s="29">
        <f t="shared" si="19"/>
        <v>-3.4743717739065869E-8</v>
      </c>
      <c r="BR52" s="40">
        <v>2.69E-9</v>
      </c>
      <c r="BS52" s="40">
        <v>2.3965026620400001</v>
      </c>
      <c r="BT52" s="40">
        <v>801.82093112380005</v>
      </c>
      <c r="BU52" s="29">
        <f t="shared" si="52"/>
        <v>-2.5789272335710204E-9</v>
      </c>
      <c r="BV52" s="29">
        <f t="shared" si="53"/>
        <v>-2.578911635853148E-9</v>
      </c>
      <c r="BW52" s="29">
        <f t="shared" si="54"/>
        <v>-2.5789116366189489E-9</v>
      </c>
      <c r="BX52" s="29">
        <f t="shared" si="55"/>
        <v>-2.5789116366189133E-9</v>
      </c>
      <c r="BZ52" s="40">
        <v>1.2E-10</v>
      </c>
      <c r="CA52" s="40">
        <v>3.2483434735499999</v>
      </c>
      <c r="CB52" s="40">
        <v>9103.9069941176003</v>
      </c>
      <c r="CC52" s="29">
        <f t="shared" si="56"/>
        <v>1.1403589586496262E-10</v>
      </c>
      <c r="CD52" s="29">
        <f t="shared" si="57"/>
        <v>1.1404454140344073E-10</v>
      </c>
      <c r="CE52" s="29">
        <f t="shared" si="58"/>
        <v>1.1404454097913581E-10</v>
      </c>
      <c r="CF52" s="29">
        <f t="shared" si="59"/>
        <v>1.1404454097915491E-10</v>
      </c>
      <c r="CH52" s="40"/>
      <c r="CI52" s="40"/>
      <c r="CJ52" s="40"/>
      <c r="CP52" s="40"/>
      <c r="CQ52" s="40"/>
      <c r="CR52" s="40"/>
      <c r="CX52" s="40"/>
      <c r="CY52" s="40"/>
      <c r="CZ52" s="40"/>
      <c r="DF52" s="40">
        <v>6.0049999999999998E-8</v>
      </c>
      <c r="DG52" s="40">
        <v>3.3787472347500001</v>
      </c>
      <c r="DH52" s="40">
        <v>35371.887265976402</v>
      </c>
      <c r="DI52" s="29">
        <f t="shared" si="32"/>
        <v>5.9206485468231164E-8</v>
      </c>
      <c r="DJ52" s="29">
        <f t="shared" si="33"/>
        <v>5.9197440632080045E-8</v>
      </c>
      <c r="DK52" s="29">
        <f t="shared" si="34"/>
        <v>5.919744107731537E-8</v>
      </c>
      <c r="DL52" s="29">
        <f t="shared" si="35"/>
        <v>5.9197441077294737E-8</v>
      </c>
      <c r="DN52" s="40">
        <v>2.1200000000000001E-9</v>
      </c>
      <c r="DO52" s="40">
        <v>4.2703848987799997</v>
      </c>
      <c r="DP52" s="40">
        <v>4705.7323075435997</v>
      </c>
      <c r="DQ52" s="29">
        <f t="shared" si="60"/>
        <v>1.1791049294055521E-9</v>
      </c>
      <c r="DR52" s="29">
        <f t="shared" si="61"/>
        <v>1.1788941068280411E-9</v>
      </c>
      <c r="DS52" s="29">
        <f t="shared" si="62"/>
        <v>1.1788941171788714E-9</v>
      </c>
      <c r="DT52" s="29">
        <f t="shared" si="63"/>
        <v>1.1788941171783957E-9</v>
      </c>
      <c r="DV52" s="40">
        <v>1.4000000000000001E-10</v>
      </c>
      <c r="DW52" s="40">
        <v>3.5789619519100002</v>
      </c>
      <c r="DX52" s="40">
        <v>10988.808157535001</v>
      </c>
      <c r="DY52" s="29">
        <f t="shared" si="64"/>
        <v>1.3833585917917069E-10</v>
      </c>
      <c r="DZ52" s="29">
        <f t="shared" si="65"/>
        <v>1.3832984018558646E-10</v>
      </c>
      <c r="EA52" s="29">
        <f t="shared" si="66"/>
        <v>1.3832984048135637E-10</v>
      </c>
      <c r="EB52" s="29">
        <f t="shared" si="67"/>
        <v>1.3832984048134225E-10</v>
      </c>
      <c r="ED52" s="40"/>
      <c r="EE52" s="40"/>
      <c r="EF52" s="40"/>
      <c r="EL52" s="40"/>
      <c r="EM52" s="40"/>
      <c r="EN52" s="40"/>
      <c r="ET52" s="40"/>
      <c r="EU52" s="40"/>
      <c r="EV52" s="40"/>
    </row>
    <row r="53" spans="1:152" s="29" customFormat="1" ht="13.5" x14ac:dyDescent="0.3">
      <c r="A53" s="29">
        <f>F44</f>
        <v>1.6080631972634813</v>
      </c>
      <c r="B53" s="29">
        <f xml:space="preserve"> 0.0057755183 * A53</f>
        <v>9.2873984233517465E-3</v>
      </c>
      <c r="C53" s="29">
        <f xml:space="preserve"> Tau - B53/DAYSinMILLENNIUM</f>
        <v>1.6241869951418908E-2</v>
      </c>
      <c r="N53" s="35">
        <v>2.3739000000000001E-7</v>
      </c>
      <c r="O53" s="35">
        <v>4.8287079755200004</v>
      </c>
      <c r="P53" s="35">
        <v>6872.6731195111997</v>
      </c>
      <c r="Q53" s="29">
        <f t="shared" si="0"/>
        <v>-2.3192353615380574E-7</v>
      </c>
      <c r="R53" s="29">
        <f t="shared" si="1"/>
        <v>-2.3193238406034131E-7</v>
      </c>
      <c r="S53" s="29">
        <f t="shared" si="2"/>
        <v>-2.3193238362612387E-7</v>
      </c>
      <c r="T53" s="29">
        <f t="shared" si="3"/>
        <v>-2.319323836261447E-7</v>
      </c>
      <c r="V53" s="35">
        <v>1.0309999999999999E-8</v>
      </c>
      <c r="W53" s="35">
        <v>2.0388937417599999</v>
      </c>
      <c r="X53" s="35">
        <v>38.027672635800002</v>
      </c>
      <c r="Y53" s="29">
        <f t="shared" si="4"/>
        <v>-9.1207226601500268E-9</v>
      </c>
      <c r="Z53" s="29">
        <f t="shared" si="5"/>
        <v>-9.1207180118939478E-9</v>
      </c>
      <c r="AA53" s="29">
        <f t="shared" si="6"/>
        <v>-9.1207180121221587E-9</v>
      </c>
      <c r="AB53" s="29">
        <f t="shared" si="7"/>
        <v>-9.1207180121221438E-9</v>
      </c>
      <c r="AD53" s="35">
        <v>4.3000000000000001E-10</v>
      </c>
      <c r="AE53" s="35">
        <v>5.9837182058799998</v>
      </c>
      <c r="AF53" s="35">
        <v>15720.8387848784</v>
      </c>
      <c r="AG53" s="29">
        <f t="shared" si="48"/>
        <v>-3.6253934317143459E-10</v>
      </c>
      <c r="AH53" s="29">
        <f t="shared" si="49"/>
        <v>-3.6263174469517178E-10</v>
      </c>
      <c r="AI53" s="29">
        <f t="shared" si="50"/>
        <v>-3.6263174016010635E-10</v>
      </c>
      <c r="AJ53" s="29">
        <f t="shared" si="51"/>
        <v>-3.6263174016031656E-10</v>
      </c>
      <c r="AL53" s="35"/>
      <c r="AM53" s="35"/>
      <c r="AN53" s="35"/>
      <c r="AT53" s="35"/>
      <c r="AU53" s="35"/>
      <c r="AV53" s="35"/>
      <c r="BB53" s="35"/>
      <c r="BC53" s="35"/>
      <c r="BD53" s="35"/>
      <c r="BJ53" s="35">
        <v>3.2660000000000003E-8</v>
      </c>
      <c r="BK53" s="35">
        <v>0.97517223854000001</v>
      </c>
      <c r="BL53" s="35">
        <v>23581.258177317599</v>
      </c>
      <c r="BM53" s="29">
        <f t="shared" si="16"/>
        <v>2.4870069260360378E-8</v>
      </c>
      <c r="BN53" s="29">
        <f t="shared" si="17"/>
        <v>2.48827583964607E-8</v>
      </c>
      <c r="BO53" s="29">
        <f t="shared" si="18"/>
        <v>2.488275777370294E-8</v>
      </c>
      <c r="BP53" s="29">
        <f t="shared" si="19"/>
        <v>2.4882757773733003E-8</v>
      </c>
      <c r="BR53" s="35">
        <v>2.69E-9</v>
      </c>
      <c r="BS53" s="35">
        <v>5.8987349899999996E-3</v>
      </c>
      <c r="BT53" s="35">
        <v>9830.3890139878004</v>
      </c>
      <c r="BU53" s="29">
        <f t="shared" si="52"/>
        <v>-2.2916349049505566E-9</v>
      </c>
      <c r="BV53" s="29">
        <f t="shared" si="53"/>
        <v>-2.2912827048890514E-9</v>
      </c>
      <c r="BW53" s="29">
        <f t="shared" si="54"/>
        <v>-2.2912827221839434E-9</v>
      </c>
      <c r="BX53" s="29">
        <f t="shared" si="55"/>
        <v>-2.2912827221831423E-9</v>
      </c>
      <c r="BZ53" s="35">
        <v>1.2999999999999999E-10</v>
      </c>
      <c r="CA53" s="35">
        <v>5.0482672588700002</v>
      </c>
      <c r="CB53" s="35">
        <v>7.1135470007999997</v>
      </c>
      <c r="CC53" s="29">
        <f t="shared" si="56"/>
        <v>5.6711189461916225E-11</v>
      </c>
      <c r="CD53" s="29">
        <f t="shared" si="57"/>
        <v>5.6711168302967455E-11</v>
      </c>
      <c r="CE53" s="29">
        <f t="shared" si="58"/>
        <v>5.6711168304006329E-11</v>
      </c>
      <c r="CF53" s="29">
        <f t="shared" si="59"/>
        <v>5.6711168304006219E-11</v>
      </c>
      <c r="CH53" s="35"/>
      <c r="CI53" s="35"/>
      <c r="CJ53" s="35"/>
      <c r="CP53" s="35"/>
      <c r="CQ53" s="35"/>
      <c r="CR53" s="35"/>
      <c r="CX53" s="35"/>
      <c r="CY53" s="35"/>
      <c r="CZ53" s="35"/>
      <c r="DF53" s="35">
        <v>3.8519999999999997E-8</v>
      </c>
      <c r="DG53" s="35">
        <v>1.0116285035699999</v>
      </c>
      <c r="DH53" s="35">
        <v>9786.6873553349997</v>
      </c>
      <c r="DI53" s="29">
        <f t="shared" si="32"/>
        <v>-3.7272011428916168E-8</v>
      </c>
      <c r="DJ53" s="29">
        <f t="shared" si="33"/>
        <v>-3.7269590045164482E-8</v>
      </c>
      <c r="DK53" s="29">
        <f t="shared" si="34"/>
        <v>-3.7269590164099912E-8</v>
      </c>
      <c r="DL53" s="29">
        <f t="shared" si="35"/>
        <v>-3.7269590164094102E-8</v>
      </c>
      <c r="DN53" s="35">
        <v>2.2999999999999999E-9</v>
      </c>
      <c r="DO53" s="35">
        <v>6.1340634558999998</v>
      </c>
      <c r="DP53" s="35">
        <v>1059.3819301891999</v>
      </c>
      <c r="DQ53" s="29">
        <f t="shared" si="60"/>
        <v>-5.0531902692200334E-10</v>
      </c>
      <c r="DR53" s="29">
        <f t="shared" si="61"/>
        <v>-5.0537946906495616E-10</v>
      </c>
      <c r="DS53" s="29">
        <f t="shared" si="62"/>
        <v>-5.053794660975337E-10</v>
      </c>
      <c r="DT53" s="29">
        <f t="shared" si="63"/>
        <v>-5.0537946609767721E-10</v>
      </c>
      <c r="DV53" s="35">
        <v>1.2999999999999999E-10</v>
      </c>
      <c r="DW53" s="35">
        <v>3.06303088617</v>
      </c>
      <c r="DX53" s="35">
        <v>10742.9765113056</v>
      </c>
      <c r="DY53" s="29">
        <f t="shared" si="64"/>
        <v>-6.4124435190698934E-12</v>
      </c>
      <c r="DZ53" s="29">
        <f t="shared" si="65"/>
        <v>-6.3769747783538983E-12</v>
      </c>
      <c r="EA53" s="29">
        <f t="shared" si="66"/>
        <v>-6.3769765197160076E-12</v>
      </c>
      <c r="EB53" s="29">
        <f t="shared" si="67"/>
        <v>-6.3769765196348195E-12</v>
      </c>
      <c r="ED53" s="35"/>
      <c r="EE53" s="35"/>
      <c r="EF53" s="35"/>
      <c r="EL53" s="35"/>
      <c r="EM53" s="35"/>
      <c r="EN53" s="35"/>
      <c r="ET53" s="35"/>
      <c r="EU53" s="35"/>
      <c r="EV53" s="35"/>
    </row>
    <row r="54" spans="1:152" s="29" customFormat="1" ht="13.5" x14ac:dyDescent="0.3">
      <c r="N54" s="35">
        <v>1.5885E-7</v>
      </c>
      <c r="O54" s="35">
        <v>1.50067222283</v>
      </c>
      <c r="P54" s="35">
        <v>8635.9420037632008</v>
      </c>
      <c r="Q54" s="29">
        <f t="shared" si="0"/>
        <v>-1.4673574626015135E-7</v>
      </c>
      <c r="R54" s="29">
        <f t="shared" si="1"/>
        <v>-1.467491033987557E-7</v>
      </c>
      <c r="S54" s="29">
        <f t="shared" si="2"/>
        <v>-1.4674910274315469E-7</v>
      </c>
      <c r="T54" s="29">
        <f t="shared" si="3"/>
        <v>-1.4674910274318582E-7</v>
      </c>
      <c r="V54" s="35">
        <v>9.7100000000000006E-9</v>
      </c>
      <c r="W54" s="35">
        <v>6.1059004541400004</v>
      </c>
      <c r="X54" s="35">
        <v>3532.0606928113998</v>
      </c>
      <c r="Y54" s="29">
        <f t="shared" si="4"/>
        <v>7.7801795936463184E-9</v>
      </c>
      <c r="Z54" s="29">
        <f t="shared" si="5"/>
        <v>7.780701342463743E-9</v>
      </c>
      <c r="AA54" s="29">
        <f t="shared" si="6"/>
        <v>7.780701316849829E-9</v>
      </c>
      <c r="AB54" s="29">
        <f t="shared" si="7"/>
        <v>7.7807013168510267E-9</v>
      </c>
      <c r="AD54" s="35">
        <v>4.7000000000000003E-10</v>
      </c>
      <c r="AE54" s="35">
        <v>0.18498155366999999</v>
      </c>
      <c r="AF54" s="35">
        <v>18875.525869773999</v>
      </c>
      <c r="AG54" s="29">
        <f t="shared" si="48"/>
        <v>2.061310112567235E-10</v>
      </c>
      <c r="AH54" s="29">
        <f t="shared" si="49"/>
        <v>2.0592826009172571E-10</v>
      </c>
      <c r="AI54" s="29">
        <f t="shared" si="50"/>
        <v>2.0592827004703494E-10</v>
      </c>
      <c r="AJ54" s="29">
        <f t="shared" si="51"/>
        <v>2.0592827004655461E-10</v>
      </c>
      <c r="AL54" s="35"/>
      <c r="AM54" s="35"/>
      <c r="AN54" s="35"/>
      <c r="AT54" s="35"/>
      <c r="AU54" s="35"/>
      <c r="AV54" s="35"/>
      <c r="BB54" s="35"/>
      <c r="BC54" s="35"/>
      <c r="BD54" s="35"/>
      <c r="BJ54" s="35">
        <v>2.8130000000000001E-8</v>
      </c>
      <c r="BK54" s="35">
        <v>0.29951755545999997</v>
      </c>
      <c r="BL54" s="35">
        <v>9411.4646150871995</v>
      </c>
      <c r="BM54" s="29">
        <f t="shared" si="16"/>
        <v>-2.0027673307858013E-8</v>
      </c>
      <c r="BN54" s="29">
        <f t="shared" si="17"/>
        <v>-2.0022945591972539E-8</v>
      </c>
      <c r="BO54" s="29">
        <f t="shared" si="18"/>
        <v>-2.002294582410973E-8</v>
      </c>
      <c r="BP54" s="29">
        <f t="shared" si="19"/>
        <v>-2.0022945824099059E-8</v>
      </c>
      <c r="BR54" s="35">
        <v>2.6099999999999999E-9</v>
      </c>
      <c r="BS54" s="35">
        <v>3.4819614727900001</v>
      </c>
      <c r="BT54" s="35">
        <v>7058.5984613153996</v>
      </c>
      <c r="BU54" s="29">
        <f t="shared" si="52"/>
        <v>8.1421412939771999E-10</v>
      </c>
      <c r="BV54" s="29">
        <f t="shared" si="53"/>
        <v>8.1376904450198636E-10</v>
      </c>
      <c r="BW54" s="29">
        <f t="shared" si="54"/>
        <v>8.1376906635424536E-10</v>
      </c>
      <c r="BX54" s="29">
        <f t="shared" si="55"/>
        <v>8.1376906635322338E-10</v>
      </c>
      <c r="BZ54" s="35">
        <v>1.5E-10</v>
      </c>
      <c r="CA54" s="35">
        <v>1.4202740252199999</v>
      </c>
      <c r="CB54" s="35">
        <v>29050.783743349199</v>
      </c>
      <c r="CC54" s="29">
        <f t="shared" si="56"/>
        <v>-6.5294786332012861E-11</v>
      </c>
      <c r="CD54" s="29">
        <f t="shared" si="57"/>
        <v>-6.5195013788420624E-11</v>
      </c>
      <c r="CE54" s="29">
        <f t="shared" si="58"/>
        <v>-6.5195018687664102E-11</v>
      </c>
      <c r="CF54" s="29">
        <f t="shared" si="59"/>
        <v>-6.5195018687433733E-11</v>
      </c>
      <c r="CH54" s="35"/>
      <c r="CI54" s="35"/>
      <c r="CJ54" s="35"/>
      <c r="CP54" s="35"/>
      <c r="CQ54" s="35"/>
      <c r="CR54" s="35"/>
      <c r="CX54" s="35"/>
      <c r="CY54" s="35"/>
      <c r="CZ54" s="35"/>
      <c r="DF54" s="35">
        <v>4.0329999999999998E-8</v>
      </c>
      <c r="DG54" s="35">
        <v>5.085558E-4</v>
      </c>
      <c r="DH54" s="35">
        <v>801.82093112380005</v>
      </c>
      <c r="DI54" s="29">
        <f t="shared" si="32"/>
        <v>3.6187260596321388E-8</v>
      </c>
      <c r="DJ54" s="29">
        <f t="shared" si="33"/>
        <v>3.6187623587237621E-8</v>
      </c>
      <c r="DK54" s="29">
        <f t="shared" si="34"/>
        <v>3.6187623569416848E-8</v>
      </c>
      <c r="DL54" s="29">
        <f t="shared" si="35"/>
        <v>3.6187623569417669E-8</v>
      </c>
      <c r="DN54" s="35">
        <v>2.04E-9</v>
      </c>
      <c r="DO54" s="35">
        <v>4.8734839035100004</v>
      </c>
      <c r="DP54" s="35">
        <v>7860.4193924392002</v>
      </c>
      <c r="DQ54" s="29">
        <f t="shared" si="60"/>
        <v>1.689763767965589E-9</v>
      </c>
      <c r="DR54" s="29">
        <f t="shared" si="61"/>
        <v>1.6899921734855071E-9</v>
      </c>
      <c r="DS54" s="29">
        <f t="shared" si="62"/>
        <v>1.6899921622735092E-9</v>
      </c>
      <c r="DT54" s="29">
        <f t="shared" si="63"/>
        <v>1.6899921622740287E-9</v>
      </c>
      <c r="DV54" s="35">
        <v>1.2999999999999999E-10</v>
      </c>
      <c r="DW54" s="35">
        <v>5.4398199853199998</v>
      </c>
      <c r="DX54" s="35">
        <v>25158.6017197654</v>
      </c>
      <c r="DY54" s="29">
        <f t="shared" si="64"/>
        <v>1.052703313706867E-10</v>
      </c>
      <c r="DZ54" s="29">
        <f t="shared" si="65"/>
        <v>1.0522151396153683E-10</v>
      </c>
      <c r="EA54" s="29">
        <f t="shared" si="66"/>
        <v>1.0522151635930524E-10</v>
      </c>
      <c r="EB54" s="29">
        <f t="shared" si="67"/>
        <v>1.0522151635919241E-10</v>
      </c>
      <c r="ED54" s="35"/>
      <c r="EE54" s="35"/>
      <c r="EF54" s="35"/>
      <c r="EL54" s="35"/>
      <c r="EM54" s="35"/>
      <c r="EN54" s="35"/>
      <c r="ET54" s="35"/>
      <c r="EU54" s="35"/>
      <c r="EV54" s="35"/>
    </row>
    <row r="55" spans="1:152" s="29" customFormat="1" ht="13.5" x14ac:dyDescent="0.3">
      <c r="A55" s="29" t="s">
        <v>201</v>
      </c>
      <c r="B55" s="29" t="s">
        <v>202</v>
      </c>
      <c r="C55" s="29" t="s">
        <v>203</v>
      </c>
      <c r="D55" s="29" t="s">
        <v>204</v>
      </c>
      <c r="E55" s="29" t="s">
        <v>205</v>
      </c>
      <c r="F55" s="29" t="s">
        <v>206</v>
      </c>
      <c r="N55" s="35">
        <v>1.9069E-7</v>
      </c>
      <c r="O55" s="35">
        <v>6.1202558031300001</v>
      </c>
      <c r="P55" s="35">
        <v>29050.783743349199</v>
      </c>
      <c r="Q55" s="29">
        <f t="shared" si="0"/>
        <v>1.7269221146477669E-7</v>
      </c>
      <c r="R55" s="29">
        <f t="shared" si="1"/>
        <v>1.7275190267803359E-7</v>
      </c>
      <c r="S55" s="29">
        <f t="shared" si="2"/>
        <v>1.7275189974978506E-7</v>
      </c>
      <c r="T55" s="29">
        <f t="shared" si="3"/>
        <v>1.7275189974992275E-7</v>
      </c>
      <c r="V55" s="35">
        <v>8.4399999999999998E-9</v>
      </c>
      <c r="W55" s="35">
        <v>4.75124127613</v>
      </c>
      <c r="X55" s="35">
        <v>10988.808157535001</v>
      </c>
      <c r="Y55" s="29">
        <f t="shared" si="4"/>
        <v>4.432015760621141E-9</v>
      </c>
      <c r="Z55" s="29">
        <f t="shared" si="5"/>
        <v>4.4340225568745169E-9</v>
      </c>
      <c r="AA55" s="29">
        <f t="shared" si="6"/>
        <v>4.4340224583585814E-9</v>
      </c>
      <c r="AB55" s="29">
        <f t="shared" si="7"/>
        <v>4.4340224583632757E-9</v>
      </c>
      <c r="AD55" s="35">
        <v>3.7999999999999998E-10</v>
      </c>
      <c r="AE55" s="35">
        <v>0.52232581277000001</v>
      </c>
      <c r="AF55" s="35">
        <v>1551.0452226479999</v>
      </c>
      <c r="AG55" s="29">
        <f t="shared" si="48"/>
        <v>3.1754332250625936E-10</v>
      </c>
      <c r="AH55" s="29">
        <f t="shared" si="49"/>
        <v>3.1755155422105214E-10</v>
      </c>
      <c r="AI55" s="29">
        <f t="shared" si="50"/>
        <v>3.1755155381692535E-10</v>
      </c>
      <c r="AJ55" s="29">
        <f t="shared" si="51"/>
        <v>3.1755155381694463E-10</v>
      </c>
      <c r="AL55" s="35"/>
      <c r="AM55" s="35"/>
      <c r="AN55" s="35"/>
      <c r="AT55" s="35"/>
      <c r="AU55" s="35"/>
      <c r="AV55" s="35"/>
      <c r="BB55" s="35"/>
      <c r="BC55" s="35"/>
      <c r="BD55" s="35"/>
      <c r="BJ55" s="35">
        <v>3.0479999999999999E-8</v>
      </c>
      <c r="BK55" s="35">
        <v>2.5108514699</v>
      </c>
      <c r="BL55" s="35">
        <v>33794.543723528601</v>
      </c>
      <c r="BM55" s="29">
        <f t="shared" si="16"/>
        <v>1.486355769331154E-9</v>
      </c>
      <c r="BN55" s="29">
        <f t="shared" si="17"/>
        <v>1.4601945812409411E-9</v>
      </c>
      <c r="BO55" s="29">
        <f t="shared" si="18"/>
        <v>1.4601958656631454E-9</v>
      </c>
      <c r="BP55" s="29">
        <f t="shared" si="19"/>
        <v>1.4601958656008438E-9</v>
      </c>
      <c r="BR55" s="35">
        <v>2.8999999999999999E-9</v>
      </c>
      <c r="BS55" s="35">
        <v>0.10953964861</v>
      </c>
      <c r="BT55" s="35">
        <v>29050.783743349199</v>
      </c>
      <c r="BU55" s="29">
        <f t="shared" si="52"/>
        <v>2.1984329099605246E-9</v>
      </c>
      <c r="BV55" s="29">
        <f t="shared" si="53"/>
        <v>2.1998293687660071E-9</v>
      </c>
      <c r="BW55" s="29">
        <f t="shared" si="54"/>
        <v>2.1998293002358056E-9</v>
      </c>
      <c r="BX55" s="29">
        <f t="shared" si="55"/>
        <v>2.1998293002390283E-9</v>
      </c>
      <c r="BZ55" s="35">
        <v>1E-10</v>
      </c>
      <c r="CA55" s="35">
        <v>4.9813806748999996</v>
      </c>
      <c r="CB55" s="35">
        <v>10426.584641649</v>
      </c>
      <c r="CC55" s="29">
        <f t="shared" si="56"/>
        <v>-2.9510405174448391E-12</v>
      </c>
      <c r="CD55" s="29">
        <f t="shared" si="57"/>
        <v>-2.9775410762963888E-12</v>
      </c>
      <c r="CE55" s="29">
        <f t="shared" si="58"/>
        <v>-2.9775397752444861E-12</v>
      </c>
      <c r="CF55" s="29">
        <f t="shared" si="59"/>
        <v>-2.9775397753069859E-12</v>
      </c>
      <c r="CH55" s="35"/>
      <c r="CI55" s="35"/>
      <c r="CJ55" s="35"/>
      <c r="CP55" s="35"/>
      <c r="CQ55" s="35"/>
      <c r="CR55" s="35"/>
      <c r="CX55" s="35"/>
      <c r="CY55" s="35"/>
      <c r="CZ55" s="35"/>
      <c r="DF55" s="35">
        <v>3.92E-8</v>
      </c>
      <c r="DG55" s="35">
        <v>5.5654286940700004</v>
      </c>
      <c r="DH55" s="35">
        <v>10596.1820784342</v>
      </c>
      <c r="DI55" s="29">
        <f t="shared" si="32"/>
        <v>-6.5362871193057415E-9</v>
      </c>
      <c r="DJ55" s="29">
        <f t="shared" si="33"/>
        <v>-6.525872908107179E-9</v>
      </c>
      <c r="DK55" s="29">
        <f t="shared" si="34"/>
        <v>-6.5258734194078585E-9</v>
      </c>
      <c r="DL55" s="29">
        <f t="shared" si="35"/>
        <v>-6.5258734193836891E-9</v>
      </c>
      <c r="DN55" s="35">
        <v>2.4100000000000002E-9</v>
      </c>
      <c r="DO55" s="35">
        <v>1.13551531894</v>
      </c>
      <c r="DP55" s="35">
        <v>26.298319799800002</v>
      </c>
      <c r="DQ55" s="29">
        <f t="shared" si="60"/>
        <v>1.9632724995237915E-11</v>
      </c>
      <c r="DR55" s="29">
        <f t="shared" si="61"/>
        <v>1.9634336510730271E-11</v>
      </c>
      <c r="DS55" s="29">
        <f t="shared" si="62"/>
        <v>1.9634336431612161E-11</v>
      </c>
      <c r="DT55" s="29">
        <f t="shared" si="63"/>
        <v>1.9634336431616443E-11</v>
      </c>
      <c r="DV55" s="35">
        <v>1.5E-10</v>
      </c>
      <c r="DW55" s="35">
        <v>4.8316631288899998</v>
      </c>
      <c r="DX55" s="35">
        <v>18875.525869773999</v>
      </c>
      <c r="DY55" s="29">
        <f t="shared" si="64"/>
        <v>-1.3883271902600095E-10</v>
      </c>
      <c r="DZ55" s="29">
        <f t="shared" si="65"/>
        <v>-1.3885996140084797E-10</v>
      </c>
      <c r="EA55" s="29">
        <f t="shared" si="66"/>
        <v>-1.3885996006415848E-10</v>
      </c>
      <c r="EB55" s="29">
        <f t="shared" si="67"/>
        <v>-1.38859960064223E-10</v>
      </c>
      <c r="ED55" s="35"/>
      <c r="EE55" s="35"/>
      <c r="EF55" s="35"/>
      <c r="EL55" s="35"/>
      <c r="EM55" s="35"/>
      <c r="EN55" s="35"/>
      <c r="ET55" s="35"/>
      <c r="EU55" s="35"/>
      <c r="EV55" s="35"/>
    </row>
    <row r="56" spans="1:152" s="29" customFormat="1" ht="13.5" x14ac:dyDescent="0.3">
      <c r="A56" s="29">
        <f>SUM(R1:R367)</f>
        <v>3.1721988978798668</v>
      </c>
      <c r="B56" s="29">
        <f>SUM(Z1:Z215)</f>
        <v>10213.529791770674</v>
      </c>
      <c r="C56" s="29">
        <f>SUM(AH1:AH70)</f>
        <v>5.1314078682706122E-4</v>
      </c>
      <c r="D56" s="29">
        <f>SUM(AP1:AP9)</f>
        <v>3.7053539123940623E-7</v>
      </c>
      <c r="E56" s="29">
        <f>SUM(AX1:AX5)</f>
        <v>-1.1571059740497161E-6</v>
      </c>
      <c r="F56" s="29">
        <f>SUM(BF1:BF5)</f>
        <v>-8.1932820972504499E-9</v>
      </c>
      <c r="N56" s="35">
        <v>1.8269E-7</v>
      </c>
      <c r="O56" s="35">
        <v>3.0474040847700001</v>
      </c>
      <c r="P56" s="35">
        <v>19999.972901545902</v>
      </c>
      <c r="Q56" s="29">
        <f t="shared" si="0"/>
        <v>7.3083353972576032E-8</v>
      </c>
      <c r="R56" s="29">
        <f t="shared" si="1"/>
        <v>7.3168493479401364E-8</v>
      </c>
      <c r="S56" s="29">
        <f t="shared" si="2"/>
        <v>7.3168489299906558E-8</v>
      </c>
      <c r="T56" s="29">
        <f t="shared" si="3"/>
        <v>7.3168489300106378E-8</v>
      </c>
      <c r="V56" s="35">
        <v>9.0799999999999993E-9</v>
      </c>
      <c r="W56" s="35">
        <v>1.06613723738</v>
      </c>
      <c r="X56" s="35">
        <v>10021.8372800994</v>
      </c>
      <c r="Y56" s="29">
        <f t="shared" si="4"/>
        <v>8.0666571828031056E-9</v>
      </c>
      <c r="Z56" s="29">
        <f t="shared" si="5"/>
        <v>8.0677191522568983E-9</v>
      </c>
      <c r="AA56" s="29">
        <f t="shared" si="6"/>
        <v>8.0677191001319019E-9</v>
      </c>
      <c r="AB56" s="29">
        <f t="shared" si="7"/>
        <v>8.0677191001343884E-9</v>
      </c>
      <c r="AD56" s="35">
        <v>3.9E-10</v>
      </c>
      <c r="AE56" s="35">
        <v>5.0539167587799998</v>
      </c>
      <c r="AF56" s="35">
        <v>10742.9765113056</v>
      </c>
      <c r="AG56" s="29">
        <f t="shared" si="48"/>
        <v>-3.4781118353023588E-10</v>
      </c>
      <c r="AH56" s="29">
        <f t="shared" si="49"/>
        <v>-3.4785936530659707E-10</v>
      </c>
      <c r="AI56" s="29">
        <f t="shared" si="50"/>
        <v>-3.4785936294173278E-10</v>
      </c>
      <c r="AJ56" s="29">
        <f t="shared" si="51"/>
        <v>-3.4785936294184305E-10</v>
      </c>
      <c r="AL56" s="35"/>
      <c r="AM56" s="35"/>
      <c r="AN56" s="35"/>
      <c r="AT56" s="35"/>
      <c r="AU56" s="35"/>
      <c r="AV56" s="35"/>
      <c r="BB56" s="35"/>
      <c r="BC56" s="35"/>
      <c r="BD56" s="35"/>
      <c r="BJ56" s="35">
        <v>2.559E-8</v>
      </c>
      <c r="BK56" s="35">
        <v>4.5804383303199998</v>
      </c>
      <c r="BL56" s="35">
        <v>801.82093112380005</v>
      </c>
      <c r="BM56" s="29">
        <f t="shared" si="16"/>
        <v>8.1655440065374817E-9</v>
      </c>
      <c r="BN56" s="29">
        <f t="shared" si="17"/>
        <v>8.1650495422826455E-9</v>
      </c>
      <c r="BO56" s="29">
        <f t="shared" si="18"/>
        <v>8.1650495665585932E-9</v>
      </c>
      <c r="BP56" s="29">
        <f t="shared" si="19"/>
        <v>8.1650495665573872E-9</v>
      </c>
      <c r="BR56" s="35">
        <v>2.8299999999999999E-9</v>
      </c>
      <c r="BS56" s="35">
        <v>6.1213373678699998</v>
      </c>
      <c r="BT56" s="35">
        <v>20419.457545421101</v>
      </c>
      <c r="BU56" s="29">
        <f t="shared" si="52"/>
        <v>1.4375941953348772E-10</v>
      </c>
      <c r="BV56" s="29">
        <f t="shared" si="53"/>
        <v>1.4229191606549947E-10</v>
      </c>
      <c r="BW56" s="29">
        <f t="shared" si="54"/>
        <v>1.4229198811403989E-10</v>
      </c>
      <c r="BX56" s="29">
        <f t="shared" si="55"/>
        <v>1.4229198811066595E-10</v>
      </c>
      <c r="BZ56" s="35">
        <v>1.0999999999999999E-10</v>
      </c>
      <c r="CA56" s="35">
        <v>0.85773045784000002</v>
      </c>
      <c r="CB56" s="35">
        <v>17298.182327326202</v>
      </c>
      <c r="CC56" s="29">
        <f t="shared" si="56"/>
        <v>6.573168670758735E-11</v>
      </c>
      <c r="CD56" s="29">
        <f t="shared" si="57"/>
        <v>6.5692885342082623E-11</v>
      </c>
      <c r="CE56" s="29">
        <f t="shared" si="58"/>
        <v>6.5692887247362275E-11</v>
      </c>
      <c r="CF56" s="29">
        <f t="shared" si="59"/>
        <v>6.5692887247272009E-11</v>
      </c>
      <c r="CH56" s="35"/>
      <c r="CI56" s="35"/>
      <c r="CJ56" s="35"/>
      <c r="CP56" s="35"/>
      <c r="CQ56" s="35"/>
      <c r="CR56" s="35"/>
      <c r="CX56" s="35"/>
      <c r="CY56" s="35"/>
      <c r="CZ56" s="35"/>
      <c r="DF56" s="35">
        <v>2.709E-8</v>
      </c>
      <c r="DG56" s="35">
        <v>5.8019553011199996</v>
      </c>
      <c r="DH56" s="35">
        <v>7064.1213856227996</v>
      </c>
      <c r="DI56" s="29">
        <f t="shared" si="32"/>
        <v>1.0913523962449969E-8</v>
      </c>
      <c r="DJ56" s="29">
        <f t="shared" si="33"/>
        <v>1.0917977434475723E-8</v>
      </c>
      <c r="DK56" s="29">
        <f t="shared" si="34"/>
        <v>1.0917977215839496E-8</v>
      </c>
      <c r="DL56" s="29">
        <f t="shared" si="35"/>
        <v>1.0917977215849712E-8</v>
      </c>
      <c r="DN56" s="35">
        <v>2.0599999999999999E-9</v>
      </c>
      <c r="DO56" s="35">
        <v>0.31907973682000002</v>
      </c>
      <c r="DP56" s="35">
        <v>382.89653222319998</v>
      </c>
      <c r="DQ56" s="29">
        <f t="shared" si="60"/>
        <v>1.9934591966371973E-9</v>
      </c>
      <c r="DR56" s="29">
        <f t="shared" si="61"/>
        <v>1.993464252951861E-9</v>
      </c>
      <c r="DS56" s="29">
        <f t="shared" si="62"/>
        <v>1.9934642527036241E-9</v>
      </c>
      <c r="DT56" s="29">
        <f t="shared" si="63"/>
        <v>1.9934642527036357E-9</v>
      </c>
      <c r="DV56" s="35">
        <v>1.2E-10</v>
      </c>
      <c r="DW56" s="35">
        <v>2.5414108621399998</v>
      </c>
      <c r="DX56" s="35">
        <v>7064.1213856227996</v>
      </c>
      <c r="DY56" s="29">
        <f t="shared" si="64"/>
        <v>-6.1035632803317798E-11</v>
      </c>
      <c r="DZ56" s="29">
        <f t="shared" si="65"/>
        <v>-6.1054190147117265E-11</v>
      </c>
      <c r="EA56" s="29">
        <f t="shared" si="66"/>
        <v>-6.1054189236085883E-11</v>
      </c>
      <c r="EB56" s="29">
        <f t="shared" si="67"/>
        <v>-6.105418923612847E-11</v>
      </c>
      <c r="ED56" s="35"/>
      <c r="EE56" s="35"/>
      <c r="EF56" s="35"/>
      <c r="EL56" s="35"/>
      <c r="EM56" s="35"/>
      <c r="EN56" s="35"/>
      <c r="ET56" s="35"/>
      <c r="EU56" s="35"/>
      <c r="EV56" s="35"/>
    </row>
    <row r="57" spans="1:152" s="16" customFormat="1" ht="13.5" x14ac:dyDescent="0.3">
      <c r="A57" s="29"/>
      <c r="B57" s="29"/>
      <c r="C57" s="29"/>
      <c r="D57" s="29"/>
      <c r="E57" s="29"/>
      <c r="F57" s="29"/>
      <c r="G57" s="29"/>
      <c r="N57" s="40">
        <v>1.3656E-7</v>
      </c>
      <c r="O57" s="40">
        <v>4.4133629233400002</v>
      </c>
      <c r="P57" s="40">
        <v>3532.0606928113998</v>
      </c>
      <c r="Q57" s="29">
        <f t="shared" si="0"/>
        <v>6.7814415845163795E-8</v>
      </c>
      <c r="R57" s="29">
        <f t="shared" si="1"/>
        <v>6.7803770032133785E-8</v>
      </c>
      <c r="S57" s="29">
        <f t="shared" si="2"/>
        <v>6.7803770554807377E-8</v>
      </c>
      <c r="T57" s="29">
        <f t="shared" si="3"/>
        <v>6.7803770554782958E-8</v>
      </c>
      <c r="V57" s="40">
        <v>8.2399999999999997E-9</v>
      </c>
      <c r="W57" s="40">
        <v>0.23090829723</v>
      </c>
      <c r="X57" s="40">
        <v>28286.990484861199</v>
      </c>
      <c r="Y57" s="29">
        <f t="shared" si="4"/>
        <v>4.5024437655198972E-9</v>
      </c>
      <c r="Z57" s="29">
        <f t="shared" si="5"/>
        <v>4.507406361028943E-9</v>
      </c>
      <c r="AA57" s="29">
        <f t="shared" si="6"/>
        <v>4.5074061174456542E-9</v>
      </c>
      <c r="AB57" s="29">
        <f t="shared" si="7"/>
        <v>4.5074061174570255E-9</v>
      </c>
      <c r="AD57" s="40">
        <v>3.6E-10</v>
      </c>
      <c r="AE57" s="40">
        <v>3.1624247220299999</v>
      </c>
      <c r="AF57" s="40">
        <v>20452.8694122218</v>
      </c>
      <c r="AG57" s="29">
        <f t="shared" si="48"/>
        <v>-2.5219912142900923E-10</v>
      </c>
      <c r="AH57" s="29">
        <f t="shared" si="49"/>
        <v>-2.5206548451714887E-10</v>
      </c>
      <c r="AI57" s="29">
        <f t="shared" si="50"/>
        <v>-2.5206549107976219E-10</v>
      </c>
      <c r="AJ57" s="29">
        <f t="shared" si="51"/>
        <v>-2.5206549107945541E-10</v>
      </c>
      <c r="AL57" s="40"/>
      <c r="AM57" s="40"/>
      <c r="AN57" s="40"/>
      <c r="AT57" s="40"/>
      <c r="AU57" s="40"/>
      <c r="AV57" s="40"/>
      <c r="BB57" s="40"/>
      <c r="BC57" s="40"/>
      <c r="BD57" s="40"/>
      <c r="BJ57" s="40">
        <v>2.4620000000000001E-8</v>
      </c>
      <c r="BK57" s="40">
        <v>5.05790874754</v>
      </c>
      <c r="BL57" s="40">
        <v>29050.783743349199</v>
      </c>
      <c r="BM57" s="29">
        <f t="shared" si="16"/>
        <v>1.9974776531577039E-8</v>
      </c>
      <c r="BN57" s="29">
        <f t="shared" si="17"/>
        <v>1.9964139277688463E-8</v>
      </c>
      <c r="BO57" s="29">
        <f t="shared" si="18"/>
        <v>1.9964139800195811E-8</v>
      </c>
      <c r="BP57" s="29">
        <f t="shared" si="19"/>
        <v>1.996413980017124E-8</v>
      </c>
      <c r="BR57" s="40">
        <v>2.3199999999999998E-9</v>
      </c>
      <c r="BS57" s="40">
        <v>3.0784585003</v>
      </c>
      <c r="BT57" s="40">
        <v>12566.1516999828</v>
      </c>
      <c r="BU57" s="29">
        <f t="shared" si="52"/>
        <v>2.2871290628077758E-9</v>
      </c>
      <c r="BV57" s="29">
        <f t="shared" si="53"/>
        <v>2.287004601325726E-9</v>
      </c>
      <c r="BW57" s="29">
        <f t="shared" si="54"/>
        <v>2.2870046074419416E-9</v>
      </c>
      <c r="BX57" s="29">
        <f t="shared" si="55"/>
        <v>2.2870046074416422E-9</v>
      </c>
      <c r="BZ57" s="40">
        <v>1.0999999999999999E-10</v>
      </c>
      <c r="CA57" s="40">
        <v>4.2304820005400003</v>
      </c>
      <c r="CB57" s="40">
        <v>29864.334027309</v>
      </c>
      <c r="CC57" s="29">
        <f t="shared" si="56"/>
        <v>7.6275283698176437E-11</v>
      </c>
      <c r="CD57" s="29">
        <f t="shared" si="57"/>
        <v>7.6215073913662929E-11</v>
      </c>
      <c r="CE57" s="29">
        <f t="shared" si="58"/>
        <v>7.6215076870764149E-11</v>
      </c>
      <c r="CF57" s="29">
        <f t="shared" si="59"/>
        <v>7.6215076870624381E-11</v>
      </c>
      <c r="CH57" s="40"/>
      <c r="CI57" s="40"/>
      <c r="CJ57" s="40"/>
      <c r="CP57" s="40"/>
      <c r="CQ57" s="40"/>
      <c r="CR57" s="40"/>
      <c r="CX57" s="40"/>
      <c r="CY57" s="40"/>
      <c r="CZ57" s="40"/>
      <c r="DF57" s="40">
        <v>3.2159999999999998E-8</v>
      </c>
      <c r="DG57" s="40">
        <v>0.39767254848</v>
      </c>
      <c r="DH57" s="40">
        <v>10186.9872264112</v>
      </c>
      <c r="DI57" s="29">
        <f t="shared" si="32"/>
        <v>-2.5587307786124586E-8</v>
      </c>
      <c r="DJ57" s="29">
        <f t="shared" si="33"/>
        <v>-2.5582260464317148E-8</v>
      </c>
      <c r="DK57" s="29">
        <f t="shared" si="34"/>
        <v>-2.558226071215925E-8</v>
      </c>
      <c r="DL57" s="29">
        <f t="shared" si="35"/>
        <v>-2.5582260712147616E-8</v>
      </c>
      <c r="DN57" s="40">
        <v>2.16E-9</v>
      </c>
      <c r="DO57" s="40">
        <v>2.54741101724</v>
      </c>
      <c r="DP57" s="40">
        <v>19651.048481098002</v>
      </c>
      <c r="DQ57" s="29">
        <f t="shared" si="60"/>
        <v>6.2916040764457838E-10</v>
      </c>
      <c r="DR57" s="29">
        <f t="shared" si="61"/>
        <v>6.3019283169198529E-10</v>
      </c>
      <c r="DS57" s="29">
        <f t="shared" si="62"/>
        <v>6.3019278100856803E-10</v>
      </c>
      <c r="DT57" s="29">
        <f t="shared" si="63"/>
        <v>6.3019278101091692E-10</v>
      </c>
      <c r="DV57" s="40">
        <v>1.2E-10</v>
      </c>
      <c r="DW57" s="40">
        <v>4.4525511076899997</v>
      </c>
      <c r="DX57" s="40">
        <v>15720.8387848784</v>
      </c>
      <c r="DY57" s="29">
        <f t="shared" si="64"/>
        <v>-6.8485768031884259E-11</v>
      </c>
      <c r="DZ57" s="29">
        <f t="shared" si="65"/>
        <v>-6.844637288022333E-11</v>
      </c>
      <c r="EA57" s="29">
        <f t="shared" si="66"/>
        <v>-6.8446374814611688E-11</v>
      </c>
      <c r="EB57" s="29">
        <f t="shared" si="67"/>
        <v>-6.8446374814522042E-11</v>
      </c>
      <c r="ED57" s="40"/>
      <c r="EE57" s="40"/>
      <c r="EF57" s="40"/>
      <c r="EL57" s="40"/>
      <c r="EM57" s="40"/>
      <c r="EN57" s="40"/>
      <c r="ET57" s="40"/>
      <c r="EU57" s="40"/>
      <c r="EV57" s="40"/>
    </row>
    <row r="58" spans="1:152" s="29" customFormat="1" ht="13.5" x14ac:dyDescent="0.3">
      <c r="A58" s="29" t="s">
        <v>207</v>
      </c>
      <c r="B58" s="29" t="s">
        <v>208</v>
      </c>
      <c r="C58" s="29" t="s">
        <v>209</v>
      </c>
      <c r="D58" s="29" t="s">
        <v>210</v>
      </c>
      <c r="E58" s="29" t="s">
        <v>211</v>
      </c>
      <c r="F58" s="29" t="s">
        <v>212</v>
      </c>
      <c r="N58" s="35">
        <v>1.7093999999999999E-7</v>
      </c>
      <c r="O58" s="35">
        <v>3.5216152642999998</v>
      </c>
      <c r="P58" s="35">
        <v>31441.677569756801</v>
      </c>
      <c r="Q58" s="29">
        <f t="shared" si="0"/>
        <v>8.8421560162663851E-8</v>
      </c>
      <c r="R58" s="29">
        <f t="shared" si="1"/>
        <v>8.8304571778986662E-8</v>
      </c>
      <c r="S58" s="29">
        <f t="shared" si="2"/>
        <v>8.8304577523961554E-8</v>
      </c>
      <c r="T58" s="29">
        <f t="shared" si="3"/>
        <v>8.8304577523695335E-8</v>
      </c>
      <c r="V58" s="35">
        <v>8.2100000000000004E-9</v>
      </c>
      <c r="W58" s="35">
        <v>2.6045603277299998</v>
      </c>
      <c r="X58" s="35">
        <v>19.669760899789999</v>
      </c>
      <c r="Y58" s="29">
        <f t="shared" si="4"/>
        <v>-8.0164691861063778E-9</v>
      </c>
      <c r="Z58" s="29">
        <f t="shared" si="5"/>
        <v>-8.016468299786479E-9</v>
      </c>
      <c r="AA58" s="29">
        <f t="shared" si="6"/>
        <v>-8.0164682998299921E-9</v>
      </c>
      <c r="AB58" s="29">
        <f t="shared" si="7"/>
        <v>-8.0164682998299904E-9</v>
      </c>
      <c r="AD58" s="35">
        <v>3.4999999999999998E-10</v>
      </c>
      <c r="AE58" s="35">
        <v>5.17462577483</v>
      </c>
      <c r="AF58" s="35">
        <v>29088.811415985001</v>
      </c>
      <c r="AG58" s="29">
        <f t="shared" si="48"/>
        <v>3.4788562757854187E-10</v>
      </c>
      <c r="AH58" s="29">
        <f t="shared" si="49"/>
        <v>3.4791394512598642E-10</v>
      </c>
      <c r="AI58" s="29">
        <f t="shared" si="50"/>
        <v>3.4791394374039835E-10</v>
      </c>
      <c r="AJ58" s="29">
        <f t="shared" si="51"/>
        <v>3.4791394374046344E-10</v>
      </c>
      <c r="AL58" s="35"/>
      <c r="AM58" s="35"/>
      <c r="AN58" s="35"/>
      <c r="AT58" s="35"/>
      <c r="AU58" s="35"/>
      <c r="AV58" s="35"/>
      <c r="BB58" s="35"/>
      <c r="BC58" s="35"/>
      <c r="BD58" s="35"/>
      <c r="BJ58" s="35">
        <v>2.5930000000000001E-8</v>
      </c>
      <c r="BK58" s="35">
        <v>5.73113176751</v>
      </c>
      <c r="BL58" s="35">
        <v>20213.271996984</v>
      </c>
      <c r="BM58" s="29">
        <f t="shared" si="16"/>
        <v>1.3478856543875848E-8</v>
      </c>
      <c r="BN58" s="29">
        <f t="shared" si="17"/>
        <v>1.3490239998253209E-8</v>
      </c>
      <c r="BO58" s="29">
        <f t="shared" si="18"/>
        <v>1.3490239439465782E-8</v>
      </c>
      <c r="BP58" s="29">
        <f t="shared" si="19"/>
        <v>1.3490239439492217E-8</v>
      </c>
      <c r="BR58" s="35">
        <v>2.6500000000000002E-9</v>
      </c>
      <c r="BS58" s="35">
        <v>4.0243189497299996</v>
      </c>
      <c r="BT58" s="35">
        <v>33794.543723528601</v>
      </c>
      <c r="BU58" s="29">
        <f t="shared" si="52"/>
        <v>2.6499032633141146E-9</v>
      </c>
      <c r="BV58" s="29">
        <f t="shared" si="53"/>
        <v>2.6498828277663563E-9</v>
      </c>
      <c r="BW58" s="29">
        <f t="shared" si="54"/>
        <v>2.6498828288176793E-9</v>
      </c>
      <c r="BX58" s="29">
        <f t="shared" si="55"/>
        <v>2.6498828288176284E-9</v>
      </c>
      <c r="BZ58" s="35">
        <v>1E-10</v>
      </c>
      <c r="CA58" s="35">
        <v>0.26447399758000001</v>
      </c>
      <c r="CB58" s="35">
        <v>3930.2096962196001</v>
      </c>
      <c r="CC58" s="29">
        <f t="shared" si="56"/>
        <v>2.9945433946212889E-11</v>
      </c>
      <c r="CD58" s="29">
        <f t="shared" si="57"/>
        <v>2.9954968744259332E-11</v>
      </c>
      <c r="CE58" s="29">
        <f t="shared" si="58"/>
        <v>2.9954968276152169E-11</v>
      </c>
      <c r="CF58" s="29">
        <f t="shared" si="59"/>
        <v>2.9954968276173863E-11</v>
      </c>
      <c r="CH58" s="35"/>
      <c r="CI58" s="35"/>
      <c r="CJ58" s="35"/>
      <c r="CP58" s="35"/>
      <c r="CQ58" s="35"/>
      <c r="CR58" s="35"/>
      <c r="CX58" s="35"/>
      <c r="CY58" s="35"/>
      <c r="CZ58" s="35"/>
      <c r="DF58" s="35">
        <v>3.0890000000000001E-8</v>
      </c>
      <c r="DG58" s="35">
        <v>6.2617476287600002</v>
      </c>
      <c r="DH58" s="35">
        <v>14945.3161735544</v>
      </c>
      <c r="DI58" s="29">
        <f t="shared" si="32"/>
        <v>-2.115971609347955E-8</v>
      </c>
      <c r="DJ58" s="29">
        <f t="shared" si="33"/>
        <v>-2.1168266825411819E-8</v>
      </c>
      <c r="DK58" s="29">
        <f t="shared" si="34"/>
        <v>-2.1168266405685785E-8</v>
      </c>
      <c r="DL58" s="29">
        <f t="shared" si="35"/>
        <v>-2.1168266405705608E-8</v>
      </c>
      <c r="DN58" s="35">
        <v>2.1200000000000001E-9</v>
      </c>
      <c r="DO58" s="35">
        <v>3.1526494110600001</v>
      </c>
      <c r="DP58" s="35">
        <v>14945.3161735544</v>
      </c>
      <c r="DQ58" s="29">
        <f t="shared" si="60"/>
        <v>1.4012588673514199E-9</v>
      </c>
      <c r="DR58" s="29">
        <f t="shared" si="61"/>
        <v>1.4018633328038471E-9</v>
      </c>
      <c r="DS58" s="29">
        <f t="shared" si="62"/>
        <v>1.4018633031323812E-9</v>
      </c>
      <c r="DT58" s="29">
        <f t="shared" si="63"/>
        <v>1.4018633031337822E-9</v>
      </c>
      <c r="DV58" s="35">
        <v>1E-10</v>
      </c>
      <c r="DW58" s="35">
        <v>1.8793312172800001</v>
      </c>
      <c r="DX58" s="35">
        <v>24356.780788641601</v>
      </c>
      <c r="DY58" s="29">
        <f t="shared" si="64"/>
        <v>-6.8093143745344907E-12</v>
      </c>
      <c r="DZ58" s="29">
        <f t="shared" si="65"/>
        <v>-6.7475235901977251E-12</v>
      </c>
      <c r="EA58" s="29">
        <f t="shared" si="66"/>
        <v>-6.7475266239020184E-12</v>
      </c>
      <c r="EB58" s="29">
        <f t="shared" si="67"/>
        <v>-6.7475266237602337E-12</v>
      </c>
      <c r="ED58" s="35"/>
      <c r="EE58" s="35"/>
      <c r="EF58" s="35"/>
      <c r="EL58" s="35"/>
      <c r="EM58" s="35"/>
      <c r="EN58" s="35"/>
      <c r="ET58" s="35"/>
      <c r="EU58" s="35"/>
      <c r="EV58" s="35"/>
    </row>
    <row r="59" spans="1:152" s="29" customFormat="1" ht="13.5" x14ac:dyDescent="0.3">
      <c r="A59" s="29">
        <f>SUM(BN1:BN210)</f>
        <v>-5.5488039728300756E-2</v>
      </c>
      <c r="B59" s="29">
        <f>SUM(BV1:BV133)</f>
        <v>-1.9684984447001087E-3</v>
      </c>
      <c r="C59" s="29">
        <f>SUM(CD1:CD59)</f>
        <v>2.09779305161702E-4</v>
      </c>
      <c r="D59" s="29">
        <f>SUM(CL1:CL15)</f>
        <v>2.0414186244893871E-6</v>
      </c>
      <c r="E59" s="29">
        <f>SUM(CT1:CT5)</f>
        <v>-1.364341682169283E-7</v>
      </c>
      <c r="F59" s="29">
        <f>SUM(DB1:DB4)</f>
        <v>-1.1796358265031747E-10</v>
      </c>
      <c r="N59" s="35">
        <v>1.0955E-7</v>
      </c>
      <c r="O59" s="35">
        <v>2.8456279007599998</v>
      </c>
      <c r="P59" s="35">
        <v>18307.8072320436</v>
      </c>
      <c r="Q59" s="29">
        <f t="shared" si="0"/>
        <v>1.9291328315071E-8</v>
      </c>
      <c r="R59" s="29">
        <f t="shared" si="1"/>
        <v>1.9241125240363016E-8</v>
      </c>
      <c r="S59" s="29">
        <f t="shared" si="2"/>
        <v>1.9241127705204329E-8</v>
      </c>
      <c r="T59" s="29">
        <f t="shared" si="3"/>
        <v>1.9241127705087852E-8</v>
      </c>
      <c r="V59" s="35">
        <v>7.2799999999999997E-9</v>
      </c>
      <c r="W59" s="35">
        <v>0.10716917942</v>
      </c>
      <c r="X59" s="35">
        <v>4705.7323075435997</v>
      </c>
      <c r="Y59" s="29">
        <f t="shared" si="4"/>
        <v>3.0469835507896593E-9</v>
      </c>
      <c r="Z59" s="29">
        <f t="shared" si="5"/>
        <v>3.0477746497535278E-9</v>
      </c>
      <c r="AA59" s="29">
        <f t="shared" si="6"/>
        <v>3.0477746109152888E-9</v>
      </c>
      <c r="AB59" s="29">
        <f t="shared" si="7"/>
        <v>3.0477746109170738E-9</v>
      </c>
      <c r="AD59" s="35">
        <v>3.4999999999999998E-10</v>
      </c>
      <c r="AE59" s="35">
        <v>3.4732539414099999</v>
      </c>
      <c r="AF59" s="35">
        <v>24356.780788641601</v>
      </c>
      <c r="AG59" s="29">
        <f t="shared" si="48"/>
        <v>-3.4854315195170002E-10</v>
      </c>
      <c r="AH59" s="29">
        <f t="shared" si="49"/>
        <v>-3.4856284239980421E-10</v>
      </c>
      <c r="AI59" s="29">
        <f t="shared" si="50"/>
        <v>-3.4856284143637641E-10</v>
      </c>
      <c r="AJ59" s="29">
        <f t="shared" si="51"/>
        <v>-3.4856284143642144E-10</v>
      </c>
      <c r="AL59" s="35"/>
      <c r="AM59" s="35"/>
      <c r="AN59" s="35"/>
      <c r="AT59" s="35"/>
      <c r="AU59" s="35"/>
      <c r="AV59" s="35"/>
      <c r="BB59" s="35"/>
      <c r="BC59" s="35"/>
      <c r="BD59" s="35"/>
      <c r="BJ59" s="35">
        <v>2.625E-8</v>
      </c>
      <c r="BK59" s="35">
        <v>4.2427290657399999</v>
      </c>
      <c r="BL59" s="35">
        <v>213.29909543799999</v>
      </c>
      <c r="BM59" s="29">
        <f t="shared" si="16"/>
        <v>3.8415173276512646E-9</v>
      </c>
      <c r="BN59" s="29">
        <f t="shared" si="17"/>
        <v>3.8416581660116764E-9</v>
      </c>
      <c r="BO59" s="29">
        <f t="shared" si="18"/>
        <v>3.8416581590971694E-9</v>
      </c>
      <c r="BP59" s="29">
        <f t="shared" si="19"/>
        <v>3.8416581590975152E-9</v>
      </c>
      <c r="BR59" s="35">
        <v>2.1999999999999998E-9</v>
      </c>
      <c r="BS59" s="35">
        <v>2.37315851889</v>
      </c>
      <c r="BT59" s="35">
        <v>4551.9534970588002</v>
      </c>
      <c r="BU59" s="29">
        <f t="shared" si="52"/>
        <v>1.3549473830336E-9</v>
      </c>
      <c r="BV59" s="29">
        <f t="shared" si="53"/>
        <v>1.3551479874469868E-9</v>
      </c>
      <c r="BW59" s="29">
        <f t="shared" si="54"/>
        <v>1.3551479775987074E-9</v>
      </c>
      <c r="BX59" s="29">
        <f t="shared" si="55"/>
        <v>1.3551479775991508E-9</v>
      </c>
      <c r="BZ59" s="35">
        <v>1.0999999999999999E-10</v>
      </c>
      <c r="CA59" s="35">
        <v>1.4672857667100001</v>
      </c>
      <c r="CB59" s="35">
        <v>20419.457545421101</v>
      </c>
      <c r="CC59" s="29">
        <f t="shared" si="56"/>
        <v>1.0934530407578452E-10</v>
      </c>
      <c r="CD59" s="29">
        <f t="shared" si="57"/>
        <v>1.0935151136572473E-10</v>
      </c>
      <c r="CE59" s="29">
        <f t="shared" si="58"/>
        <v>1.0935151106169925E-10</v>
      </c>
      <c r="CF59" s="29">
        <f t="shared" si="59"/>
        <v>1.0935151106171349E-10</v>
      </c>
      <c r="CH59" s="35"/>
      <c r="CI59" s="35"/>
      <c r="CJ59" s="35"/>
      <c r="CP59" s="35"/>
      <c r="CQ59" s="35"/>
      <c r="CR59" s="35"/>
      <c r="CX59" s="35"/>
      <c r="CY59" s="35"/>
      <c r="CZ59" s="35"/>
      <c r="DF59" s="35">
        <v>2.9819999999999998E-8</v>
      </c>
      <c r="DG59" s="35">
        <v>4.2119671635399998</v>
      </c>
      <c r="DH59" s="35">
        <v>28521.092778254599</v>
      </c>
      <c r="DI59" s="29">
        <f t="shared" si="32"/>
        <v>-2.3762060890119674E-8</v>
      </c>
      <c r="DJ59" s="29">
        <f t="shared" si="33"/>
        <v>-2.3748988656987562E-8</v>
      </c>
      <c r="DK59" s="29">
        <f t="shared" si="34"/>
        <v>-2.3748989299080186E-8</v>
      </c>
      <c r="DL59" s="29">
        <f t="shared" si="35"/>
        <v>-2.3748989299049432E-8</v>
      </c>
      <c r="DN59" s="35">
        <v>1.63E-9</v>
      </c>
      <c r="DO59" s="35">
        <v>1.1360474439199999</v>
      </c>
      <c r="DP59" s="35">
        <v>13936.794505133999</v>
      </c>
      <c r="DQ59" s="29">
        <f t="shared" si="60"/>
        <v>4.3392649323696329E-10</v>
      </c>
      <c r="DR59" s="29">
        <f t="shared" si="61"/>
        <v>4.3448325773516219E-10</v>
      </c>
      <c r="DS59" s="29">
        <f t="shared" si="62"/>
        <v>4.3448323040193854E-10</v>
      </c>
      <c r="DT59" s="29">
        <f t="shared" si="63"/>
        <v>4.3448323040323344E-10</v>
      </c>
      <c r="DV59" s="35">
        <v>1.0999999999999999E-10</v>
      </c>
      <c r="DW59" s="35">
        <v>2.58708635685</v>
      </c>
      <c r="DX59" s="35">
        <v>9103.9069941176003</v>
      </c>
      <c r="DY59" s="29">
        <f t="shared" si="64"/>
        <v>1.0353108814365334E-10</v>
      </c>
      <c r="DZ59" s="29">
        <f t="shared" si="65"/>
        <v>1.0352248181675408E-10</v>
      </c>
      <c r="EA59" s="29">
        <f t="shared" si="66"/>
        <v>1.0352248223942008E-10</v>
      </c>
      <c r="EB59" s="29">
        <f t="shared" si="67"/>
        <v>1.0352248223940106E-10</v>
      </c>
      <c r="ED59" s="35"/>
      <c r="EE59" s="35"/>
      <c r="EF59" s="35"/>
      <c r="EL59" s="35"/>
      <c r="EM59" s="35"/>
      <c r="EN59" s="35"/>
      <c r="ET59" s="35"/>
      <c r="EU59" s="35"/>
      <c r="EV59" s="35"/>
    </row>
    <row r="60" spans="1:152" s="29" customFormat="1" ht="13.5" x14ac:dyDescent="0.3">
      <c r="N60" s="35">
        <v>1.1047999999999999E-7</v>
      </c>
      <c r="O60" s="35">
        <v>2.5836121907499998</v>
      </c>
      <c r="P60" s="35">
        <v>9786.6873553349997</v>
      </c>
      <c r="Q60" s="29">
        <f t="shared" si="0"/>
        <v>-2.7767282740838521E-8</v>
      </c>
      <c r="R60" s="29">
        <f t="shared" si="1"/>
        <v>-2.779389244073259E-8</v>
      </c>
      <c r="S60" s="29">
        <f t="shared" si="2"/>
        <v>-2.7793891134361298E-8</v>
      </c>
      <c r="T60" s="29">
        <f t="shared" si="3"/>
        <v>-2.7793891134425117E-8</v>
      </c>
      <c r="V60" s="35">
        <v>7.44E-9</v>
      </c>
      <c r="W60" s="35">
        <v>3.3312977885700001</v>
      </c>
      <c r="X60" s="35">
        <v>536.80451209540001</v>
      </c>
      <c r="Y60" s="29">
        <f t="shared" si="4"/>
        <v>6.4700245625985279E-9</v>
      </c>
      <c r="Z60" s="29">
        <f t="shared" si="5"/>
        <v>6.4699744243051152E-9</v>
      </c>
      <c r="AA60" s="29">
        <f t="shared" si="6"/>
        <v>6.469974426766703E-9</v>
      </c>
      <c r="AB60" s="29">
        <f t="shared" si="7"/>
        <v>6.4699744267665922E-9</v>
      </c>
      <c r="AD60" s="35">
        <v>3.1000000000000002E-10</v>
      </c>
      <c r="AE60" s="35">
        <v>4.7451170623100003</v>
      </c>
      <c r="AF60" s="35">
        <v>28521.092778254599</v>
      </c>
      <c r="AG60" s="29">
        <f t="shared" si="48"/>
        <v>-3.0793158100130151E-10</v>
      </c>
      <c r="AH60" s="29">
        <f t="shared" si="49"/>
        <v>-3.0790557259620979E-10</v>
      </c>
      <c r="AI60" s="29">
        <f t="shared" si="50"/>
        <v>-3.0790557387707695E-10</v>
      </c>
      <c r="AJ60" s="29">
        <f t="shared" si="51"/>
        <v>-3.0790557387701558E-10</v>
      </c>
      <c r="AL60" s="35"/>
      <c r="AM60" s="35"/>
      <c r="AN60" s="35"/>
      <c r="AT60" s="35"/>
      <c r="AU60" s="35"/>
      <c r="AV60" s="35"/>
      <c r="BB60" s="35"/>
      <c r="BC60" s="35"/>
      <c r="BD60" s="35"/>
      <c r="BJ60" s="35">
        <v>2.2460000000000001E-8</v>
      </c>
      <c r="BK60" s="35">
        <v>0.82112963936000005</v>
      </c>
      <c r="BL60" s="35">
        <v>28286.990484861199</v>
      </c>
      <c r="BM60" s="29">
        <f t="shared" si="16"/>
        <v>-2.7279084364699979E-10</v>
      </c>
      <c r="BN60" s="29">
        <f t="shared" si="17"/>
        <v>-2.5663721208441153E-10</v>
      </c>
      <c r="BO60" s="29">
        <f t="shared" si="18"/>
        <v>-2.5663800515640125E-10</v>
      </c>
      <c r="BP60" s="29">
        <f t="shared" si="19"/>
        <v>-2.5663800511937928E-10</v>
      </c>
      <c r="BR60" s="35">
        <v>2.4699999999999999E-9</v>
      </c>
      <c r="BS60" s="35">
        <v>3.0762672815799998</v>
      </c>
      <c r="BT60" s="35">
        <v>28286.990484861199</v>
      </c>
      <c r="BU60" s="29">
        <f t="shared" si="52"/>
        <v>-1.8947380953270671E-9</v>
      </c>
      <c r="BV60" s="29">
        <f t="shared" si="53"/>
        <v>-1.8958773364723903E-9</v>
      </c>
      <c r="BW60" s="29">
        <f t="shared" si="54"/>
        <v>-1.895877280564986E-9</v>
      </c>
      <c r="BX60" s="29">
        <f t="shared" si="55"/>
        <v>-1.8958772805675958E-9</v>
      </c>
      <c r="BZ60" s="35"/>
      <c r="CA60" s="35"/>
      <c r="CB60" s="35"/>
      <c r="CH60" s="35"/>
      <c r="CI60" s="35"/>
      <c r="CJ60" s="35"/>
      <c r="CP60" s="35"/>
      <c r="CQ60" s="35"/>
      <c r="CR60" s="35"/>
      <c r="CX60" s="35"/>
      <c r="CY60" s="35"/>
      <c r="CZ60" s="35"/>
      <c r="DF60" s="35">
        <v>3.2840000000000002E-8</v>
      </c>
      <c r="DG60" s="35">
        <v>0.70709821005999995</v>
      </c>
      <c r="DH60" s="35">
        <v>10742.9765113056</v>
      </c>
      <c r="DI60" s="29">
        <f t="shared" si="32"/>
        <v>2.4344320510418165E-8</v>
      </c>
      <c r="DJ60" s="29">
        <f t="shared" si="33"/>
        <v>2.4338298638337679E-8</v>
      </c>
      <c r="DK60" s="29">
        <f t="shared" si="34"/>
        <v>2.4338298934028206E-8</v>
      </c>
      <c r="DL60" s="29">
        <f t="shared" si="35"/>
        <v>2.4338298934014421E-8</v>
      </c>
      <c r="DN60" s="35">
        <v>1.51E-9</v>
      </c>
      <c r="DO60" s="35">
        <v>5.1134126874300003</v>
      </c>
      <c r="DP60" s="35">
        <v>28521.092778254599</v>
      </c>
      <c r="DQ60" s="29">
        <f t="shared" si="60"/>
        <v>-1.4620391156153315E-9</v>
      </c>
      <c r="DR60" s="29">
        <f t="shared" si="61"/>
        <v>-1.4623125357945879E-9</v>
      </c>
      <c r="DS60" s="29">
        <f t="shared" si="62"/>
        <v>-1.4623125223898037E-9</v>
      </c>
      <c r="DT60" s="29">
        <f t="shared" si="63"/>
        <v>-1.4623125223904456E-9</v>
      </c>
      <c r="DV60" s="35">
        <v>1E-10</v>
      </c>
      <c r="DW60" s="35">
        <v>2.1790130990000001</v>
      </c>
      <c r="DX60" s="35">
        <v>3723.5089589230001</v>
      </c>
      <c r="DY60" s="29">
        <f t="shared" si="64"/>
        <v>9.8455246029978768E-11</v>
      </c>
      <c r="DZ60" s="29">
        <f t="shared" si="65"/>
        <v>9.8453587845676761E-11</v>
      </c>
      <c r="EA60" s="29">
        <f t="shared" si="66"/>
        <v>9.8453587927107587E-11</v>
      </c>
      <c r="EB60" s="29">
        <f t="shared" si="67"/>
        <v>9.8453587927103723E-11</v>
      </c>
      <c r="ED60" s="35"/>
      <c r="EE60" s="35"/>
      <c r="EF60" s="35"/>
      <c r="EL60" s="35"/>
      <c r="EM60" s="35"/>
      <c r="EN60" s="35"/>
      <c r="ET60" s="35"/>
      <c r="EU60" s="35"/>
      <c r="EV60" s="35"/>
    </row>
    <row r="61" spans="1:152" s="29" customFormat="1" ht="13.5" x14ac:dyDescent="0.3">
      <c r="A61" s="29" t="s">
        <v>213</v>
      </c>
      <c r="B61" s="29" t="s">
        <v>214</v>
      </c>
      <c r="C61" s="29" t="s">
        <v>215</v>
      </c>
      <c r="D61" s="29" t="s">
        <v>216</v>
      </c>
      <c r="E61" s="29" t="s">
        <v>217</v>
      </c>
      <c r="F61" s="29" t="s">
        <v>218</v>
      </c>
      <c r="N61" s="35">
        <v>9.9040000000000005E-8</v>
      </c>
      <c r="O61" s="35">
        <v>1.08737710389</v>
      </c>
      <c r="P61" s="35">
        <v>7064.1213856227996</v>
      </c>
      <c r="Q61" s="29">
        <f t="shared" si="0"/>
        <v>-9.0559869587772004E-8</v>
      </c>
      <c r="R61" s="29">
        <f t="shared" si="1"/>
        <v>-9.0552665643110287E-8</v>
      </c>
      <c r="S61" s="29">
        <f t="shared" si="2"/>
        <v>-9.0552665996862348E-8</v>
      </c>
      <c r="T61" s="29">
        <f t="shared" si="3"/>
        <v>-9.0552665996845818E-8</v>
      </c>
      <c r="V61" s="35">
        <v>8.1599999999999999E-9</v>
      </c>
      <c r="W61" s="35">
        <v>1.2730393017499999</v>
      </c>
      <c r="X61" s="35">
        <v>19896.8801273274</v>
      </c>
      <c r="Y61" s="29">
        <f t="shared" si="4"/>
        <v>-5.3729367011421628E-9</v>
      </c>
      <c r="Z61" s="29">
        <f t="shared" si="5"/>
        <v>-5.3760431351662662E-9</v>
      </c>
      <c r="AA61" s="29">
        <f t="shared" si="6"/>
        <v>-5.3760429826883507E-9</v>
      </c>
      <c r="AB61" s="29">
        <f t="shared" si="7"/>
        <v>-5.3760429826956786E-9</v>
      </c>
      <c r="AD61" s="35">
        <v>2.8999999999999998E-10</v>
      </c>
      <c r="AE61" s="35">
        <v>0.19383091191999999</v>
      </c>
      <c r="AF61" s="35">
        <v>19896.8801273274</v>
      </c>
      <c r="AG61" s="29">
        <f t="shared" si="48"/>
        <v>-2.8254941986047011E-10</v>
      </c>
      <c r="AH61" s="29">
        <f t="shared" si="49"/>
        <v>-2.825163398714062E-10</v>
      </c>
      <c r="AI61" s="29">
        <f t="shared" si="50"/>
        <v>-2.825163414972573E-10</v>
      </c>
      <c r="AJ61" s="29">
        <f t="shared" si="51"/>
        <v>-2.8251634149717918E-10</v>
      </c>
      <c r="AL61" s="35"/>
      <c r="AM61" s="35"/>
      <c r="AN61" s="35"/>
      <c r="AT61" s="35"/>
      <c r="AU61" s="35"/>
      <c r="AV61" s="35"/>
      <c r="BB61" s="35"/>
      <c r="BC61" s="35"/>
      <c r="BD61" s="35"/>
      <c r="BJ61" s="35">
        <v>2.229E-8</v>
      </c>
      <c r="BK61" s="35">
        <v>2.2245759823300002</v>
      </c>
      <c r="BL61" s="35">
        <v>10426.584641649</v>
      </c>
      <c r="BM61" s="29">
        <f t="shared" si="16"/>
        <v>-7.7535003520349121E-9</v>
      </c>
      <c r="BN61" s="29">
        <f t="shared" si="17"/>
        <v>-7.7479595521420326E-9</v>
      </c>
      <c r="BO61" s="29">
        <f t="shared" si="18"/>
        <v>-7.7479598241835017E-9</v>
      </c>
      <c r="BP61" s="29">
        <f t="shared" si="19"/>
        <v>-7.7479598241704339E-9</v>
      </c>
      <c r="BR61" s="35">
        <v>2.0200000000000001E-9</v>
      </c>
      <c r="BS61" s="35">
        <v>3.56872121409</v>
      </c>
      <c r="BT61" s="35">
        <v>21535.9496445154</v>
      </c>
      <c r="BU61" s="29">
        <f t="shared" si="52"/>
        <v>1.5299218297489161E-10</v>
      </c>
      <c r="BV61" s="29">
        <f t="shared" si="53"/>
        <v>1.5409514605548094E-10</v>
      </c>
      <c r="BW61" s="29">
        <f t="shared" si="54"/>
        <v>1.540950919062495E-10</v>
      </c>
      <c r="BX61" s="29">
        <f t="shared" si="55"/>
        <v>1.5409509190888272E-10</v>
      </c>
      <c r="BZ61" s="35"/>
      <c r="CA61" s="35"/>
      <c r="CB61" s="35"/>
      <c r="CH61" s="35"/>
      <c r="CI61" s="35"/>
      <c r="CJ61" s="35"/>
      <c r="CP61" s="35"/>
      <c r="CQ61" s="35"/>
      <c r="CR61" s="35"/>
      <c r="CX61" s="35"/>
      <c r="CY61" s="35"/>
      <c r="CZ61" s="35"/>
      <c r="DF61" s="35">
        <v>3.484E-8</v>
      </c>
      <c r="DG61" s="35">
        <v>4.7987819187499996</v>
      </c>
      <c r="DH61" s="35">
        <v>39302.096962196003</v>
      </c>
      <c r="DI61" s="29">
        <f t="shared" si="32"/>
        <v>-2.2005378309678738E-8</v>
      </c>
      <c r="DJ61" s="29">
        <f t="shared" si="33"/>
        <v>-2.1978373857231366E-8</v>
      </c>
      <c r="DK61" s="29">
        <f t="shared" si="34"/>
        <v>-2.1978375183564934E-8</v>
      </c>
      <c r="DL61" s="29">
        <f t="shared" si="35"/>
        <v>-2.1978375183503468E-8</v>
      </c>
      <c r="DN61" s="35">
        <v>1.51E-9</v>
      </c>
      <c r="DO61" s="35">
        <v>0.81278755581999995</v>
      </c>
      <c r="DP61" s="35">
        <v>6770.7106012455997</v>
      </c>
      <c r="DQ61" s="29">
        <f t="shared" si="60"/>
        <v>-1.0232693965010377E-9</v>
      </c>
      <c r="DR61" s="29">
        <f t="shared" si="61"/>
        <v>-1.0234605528224776E-9</v>
      </c>
      <c r="DS61" s="29">
        <f t="shared" si="62"/>
        <v>-1.0234605434383297E-9</v>
      </c>
      <c r="DT61" s="29">
        <f t="shared" si="63"/>
        <v>-1.0234605434387714E-9</v>
      </c>
      <c r="DV61" s="35">
        <v>7.9999999999999995E-11</v>
      </c>
      <c r="DW61" s="35">
        <v>3.63520673832</v>
      </c>
      <c r="DX61" s="35">
        <v>1059.3819301891999</v>
      </c>
      <c r="DY61" s="29">
        <f t="shared" si="64"/>
        <v>-3.2710292013201651E-11</v>
      </c>
      <c r="DZ61" s="29">
        <f t="shared" si="65"/>
        <v>-3.2708325376510099E-11</v>
      </c>
      <c r="EA61" s="29">
        <f t="shared" si="66"/>
        <v>-3.2708325473063505E-11</v>
      </c>
      <c r="EB61" s="29">
        <f t="shared" si="67"/>
        <v>-3.2708325473059091E-11</v>
      </c>
      <c r="ED61" s="35"/>
      <c r="EE61" s="35"/>
      <c r="EF61" s="35"/>
      <c r="EL61" s="35"/>
      <c r="EM61" s="35"/>
      <c r="EN61" s="35"/>
      <c r="ET61" s="35"/>
      <c r="EU61" s="35"/>
      <c r="EV61" s="35"/>
    </row>
    <row r="62" spans="1:152" s="29" customFormat="1" ht="13.5" x14ac:dyDescent="0.3">
      <c r="A62" s="29">
        <f>SUM(DJ1:DJ330)</f>
        <v>0.72805603158225174</v>
      </c>
      <c r="B62" s="29">
        <f>SUM(DR1:DR180)</f>
        <v>-3.3353330230104222E-4</v>
      </c>
      <c r="C62" s="29">
        <f>SUM(DZ1:DZ63)</f>
        <v>3.8195250318727678E-6</v>
      </c>
      <c r="D62" s="29">
        <f>SUM(EH1:EH7)</f>
        <v>4.2081176340642537E-7</v>
      </c>
      <c r="E62" s="29">
        <f>SUM(EP1:EP3)</f>
        <v>-5.1493425102269322E-9</v>
      </c>
      <c r="F62" s="29">
        <f>SUM(EX1:EX2)</f>
        <v>-4.3923205889321054E-10</v>
      </c>
      <c r="N62" s="35">
        <v>1.0576E-7</v>
      </c>
      <c r="O62" s="35">
        <v>0.85419784436000001</v>
      </c>
      <c r="P62" s="35">
        <v>10596.1820784342</v>
      </c>
      <c r="Q62" s="29">
        <f t="shared" si="0"/>
        <v>-1.0425892581584387E-7</v>
      </c>
      <c r="R62" s="29">
        <f t="shared" si="1"/>
        <v>-1.0426370594759997E-7</v>
      </c>
      <c r="S62" s="29">
        <f t="shared" si="2"/>
        <v>-1.0426370571310366E-7</v>
      </c>
      <c r="T62" s="29">
        <f t="shared" si="3"/>
        <v>-1.0426370571311474E-7</v>
      </c>
      <c r="V62" s="35">
        <v>9.2900000000000008E-9</v>
      </c>
      <c r="W62" s="35">
        <v>1.0802462132499999</v>
      </c>
      <c r="X62" s="35">
        <v>11790.629088658799</v>
      </c>
      <c r="Y62" s="29">
        <f t="shared" si="4"/>
        <v>-5.4396051304134981E-9</v>
      </c>
      <c r="Z62" s="29">
        <f t="shared" si="5"/>
        <v>-5.4418627043601742E-9</v>
      </c>
      <c r="AA62" s="29">
        <f t="shared" si="6"/>
        <v>-5.4418625935358417E-9</v>
      </c>
      <c r="AB62" s="29">
        <f t="shared" si="7"/>
        <v>-5.441862593541191E-9</v>
      </c>
      <c r="AD62" s="35">
        <v>3.3E-10</v>
      </c>
      <c r="AE62" s="35">
        <v>1.8005986763499999</v>
      </c>
      <c r="AF62" s="35">
        <v>20618.019358533598</v>
      </c>
      <c r="AG62" s="29">
        <f t="shared" si="48"/>
        <v>-2.8540824219209357E-10</v>
      </c>
      <c r="AH62" s="29">
        <f t="shared" si="49"/>
        <v>-2.8549505095020193E-10</v>
      </c>
      <c r="AI62" s="29">
        <f t="shared" si="50"/>
        <v>-2.8549504669021909E-10</v>
      </c>
      <c r="AJ62" s="29">
        <f t="shared" si="51"/>
        <v>-2.8549504669041663E-10</v>
      </c>
      <c r="AL62" s="35"/>
      <c r="AM62" s="35"/>
      <c r="AN62" s="35"/>
      <c r="AT62" s="35"/>
      <c r="AU62" s="35"/>
      <c r="AV62" s="35"/>
      <c r="BB62" s="35"/>
      <c r="BC62" s="35"/>
      <c r="BD62" s="35"/>
      <c r="BJ62" s="35">
        <v>1.742E-8</v>
      </c>
      <c r="BK62" s="35">
        <v>1.4839422923300001</v>
      </c>
      <c r="BL62" s="35">
        <v>7058.5984613153996</v>
      </c>
      <c r="BM62" s="29">
        <f t="shared" si="16"/>
        <v>-1.7314776106602006E-8</v>
      </c>
      <c r="BN62" s="29">
        <f t="shared" si="17"/>
        <v>-1.7314432695285517E-8</v>
      </c>
      <c r="BO62" s="29">
        <f t="shared" si="18"/>
        <v>-1.7314432712159118E-8</v>
      </c>
      <c r="BP62" s="29">
        <f t="shared" si="19"/>
        <v>-1.731443271215833E-8</v>
      </c>
      <c r="BR62" s="35">
        <v>2.2499999999999999E-9</v>
      </c>
      <c r="BS62" s="35">
        <v>5.7688889632000002</v>
      </c>
      <c r="BT62" s="35">
        <v>213.29909543799999</v>
      </c>
      <c r="BU62" s="29">
        <f t="shared" si="52"/>
        <v>-2.2088664735409168E-9</v>
      </c>
      <c r="BV62" s="29">
        <f t="shared" si="53"/>
        <v>-2.208864150755205E-9</v>
      </c>
      <c r="BW62" s="29">
        <f t="shared" si="54"/>
        <v>-2.2088641508692446E-9</v>
      </c>
      <c r="BX62" s="29">
        <f t="shared" si="55"/>
        <v>-2.2088641508692393E-9</v>
      </c>
      <c r="BZ62" s="35"/>
      <c r="CA62" s="35"/>
      <c r="CB62" s="35"/>
      <c r="CH62" s="35"/>
      <c r="CI62" s="35"/>
      <c r="CJ62" s="35"/>
      <c r="CP62" s="35"/>
      <c r="CQ62" s="35"/>
      <c r="CR62" s="35"/>
      <c r="CX62" s="35"/>
      <c r="CY62" s="35"/>
      <c r="CZ62" s="35"/>
      <c r="DF62" s="35">
        <v>3.1720000000000002E-8</v>
      </c>
      <c r="DG62" s="35">
        <v>1.8051895417399999</v>
      </c>
      <c r="DH62" s="35">
        <v>25158.6017197654</v>
      </c>
      <c r="DI62" s="29">
        <f t="shared" si="32"/>
        <v>-1.3817818144551888E-8</v>
      </c>
      <c r="DJ62" s="29">
        <f t="shared" si="33"/>
        <v>-1.3799549907600069E-8</v>
      </c>
      <c r="DK62" s="29">
        <f t="shared" si="34"/>
        <v>-1.3799550804625531E-8</v>
      </c>
      <c r="DL62" s="29">
        <f t="shared" si="35"/>
        <v>-1.3799550804583319E-8</v>
      </c>
      <c r="DN62" s="35">
        <v>1.5E-9</v>
      </c>
      <c r="DO62" s="35">
        <v>5.0222733484699997</v>
      </c>
      <c r="DP62" s="35">
        <v>29088.811415985001</v>
      </c>
      <c r="DQ62" s="29">
        <f t="shared" si="60"/>
        <v>1.4986532625245886E-9</v>
      </c>
      <c r="DR62" s="29">
        <f t="shared" si="61"/>
        <v>1.4986058486212952E-9</v>
      </c>
      <c r="DS62" s="29">
        <f t="shared" si="62"/>
        <v>1.498605850969223E-9</v>
      </c>
      <c r="DT62" s="29">
        <f t="shared" si="63"/>
        <v>1.4986058509691128E-9</v>
      </c>
      <c r="DV62" s="35">
        <v>7.9999999999999995E-11</v>
      </c>
      <c r="DW62" s="35">
        <v>4.6752311559799997</v>
      </c>
      <c r="DX62" s="35">
        <v>25934.124331089399</v>
      </c>
      <c r="DY62" s="29">
        <f t="shared" si="64"/>
        <v>1.6579815209062574E-11</v>
      </c>
      <c r="DZ62" s="29">
        <f t="shared" si="65"/>
        <v>1.6528201783911501E-11</v>
      </c>
      <c r="EA62" s="29">
        <f t="shared" si="66"/>
        <v>1.6528204318067625E-11</v>
      </c>
      <c r="EB62" s="29">
        <f t="shared" si="67"/>
        <v>1.652820431794749E-11</v>
      </c>
      <c r="ED62" s="35"/>
      <c r="EE62" s="35"/>
      <c r="EF62" s="35"/>
      <c r="EL62" s="35"/>
      <c r="EM62" s="35"/>
      <c r="EN62" s="35"/>
      <c r="ET62" s="35"/>
      <c r="EU62" s="35"/>
      <c r="EV62" s="35"/>
    </row>
    <row r="63" spans="1:152" s="29" customFormat="1" ht="13.5" x14ac:dyDescent="0.3">
      <c r="J63" s="16"/>
      <c r="K63" s="16"/>
      <c r="L63" s="16"/>
      <c r="N63" s="35">
        <v>9.2309999999999997E-8</v>
      </c>
      <c r="O63" s="35">
        <v>5.5247165557900004</v>
      </c>
      <c r="P63" s="35">
        <v>12566.1516999828</v>
      </c>
      <c r="Q63" s="29">
        <f t="shared" si="0"/>
        <v>-5.9955320359161709E-8</v>
      </c>
      <c r="R63" s="29">
        <f t="shared" si="1"/>
        <v>-5.993289009133761E-8</v>
      </c>
      <c r="S63" s="29">
        <f t="shared" si="2"/>
        <v>-5.9932891192710371E-8</v>
      </c>
      <c r="T63" s="29">
        <f t="shared" si="3"/>
        <v>-5.9932891192656492E-8</v>
      </c>
      <c r="V63" s="35">
        <v>7.9699999999999996E-9</v>
      </c>
      <c r="W63" s="35">
        <v>2.2389181652299999</v>
      </c>
      <c r="X63" s="35">
        <v>3723.5089589230001</v>
      </c>
      <c r="Y63" s="29">
        <f t="shared" si="4"/>
        <v>7.9163530858106675E-9</v>
      </c>
      <c r="Z63" s="29">
        <f t="shared" si="5"/>
        <v>7.9162656444318824E-9</v>
      </c>
      <c r="AA63" s="29">
        <f t="shared" si="6"/>
        <v>7.9162656487265909E-9</v>
      </c>
      <c r="AB63" s="29">
        <f t="shared" si="7"/>
        <v>7.9162656487263874E-9</v>
      </c>
      <c r="AD63" s="35">
        <v>2.4E-10</v>
      </c>
      <c r="AE63" s="35">
        <v>0.14022912457</v>
      </c>
      <c r="AF63" s="35">
        <v>21202.093703745999</v>
      </c>
      <c r="AG63" s="29">
        <f t="shared" si="48"/>
        <v>1.1464515233669291E-10</v>
      </c>
      <c r="AH63" s="29">
        <f t="shared" si="49"/>
        <v>1.1453146455022818E-10</v>
      </c>
      <c r="AI63" s="29">
        <f t="shared" si="50"/>
        <v>1.1453147013259983E-10</v>
      </c>
      <c r="AJ63" s="29">
        <f t="shared" si="51"/>
        <v>1.1453147013233609E-10</v>
      </c>
      <c r="AL63" s="35"/>
      <c r="AM63" s="35"/>
      <c r="AN63" s="35"/>
      <c r="AT63" s="35"/>
      <c r="AU63" s="35"/>
      <c r="AV63" s="35"/>
      <c r="BB63" s="35"/>
      <c r="BC63" s="35"/>
      <c r="BD63" s="35"/>
      <c r="BJ63" s="35">
        <v>1.66E-8</v>
      </c>
      <c r="BK63" s="35">
        <v>5.4277582527500003</v>
      </c>
      <c r="BL63" s="35">
        <v>32217.2001810808</v>
      </c>
      <c r="BM63" s="29">
        <f t="shared" si="16"/>
        <v>1.0206685182149233E-8</v>
      </c>
      <c r="BN63" s="29">
        <f t="shared" si="17"/>
        <v>1.0217406236287254E-8</v>
      </c>
      <c r="BO63" s="29">
        <f t="shared" si="18"/>
        <v>1.0217405710101108E-8</v>
      </c>
      <c r="BP63" s="29">
        <f t="shared" si="19"/>
        <v>1.0217405710126391E-8</v>
      </c>
      <c r="BR63" s="35">
        <v>2.1700000000000002E-9</v>
      </c>
      <c r="BS63" s="35">
        <v>0.88382111134999997</v>
      </c>
      <c r="BT63" s="35">
        <v>20213.271996984</v>
      </c>
      <c r="BU63" s="29">
        <f t="shared" si="52"/>
        <v>-1.6852042425028149E-9</v>
      </c>
      <c r="BV63" s="29">
        <f t="shared" si="53"/>
        <v>-1.684501362627587E-9</v>
      </c>
      <c r="BW63" s="29">
        <f t="shared" si="54"/>
        <v>-1.6845013971466574E-9</v>
      </c>
      <c r="BX63" s="29">
        <f t="shared" si="55"/>
        <v>-1.6845013971450245E-9</v>
      </c>
      <c r="BZ63" s="35"/>
      <c r="CA63" s="35"/>
      <c r="CB63" s="35"/>
      <c r="CH63" s="35"/>
      <c r="CI63" s="35"/>
      <c r="CJ63" s="35"/>
      <c r="CP63" s="35"/>
      <c r="CQ63" s="35"/>
      <c r="CR63" s="35"/>
      <c r="CX63" s="35"/>
      <c r="CY63" s="35"/>
      <c r="CZ63" s="35"/>
      <c r="DF63" s="35">
        <v>2.463E-8</v>
      </c>
      <c r="DG63" s="35">
        <v>0.68708153677999995</v>
      </c>
      <c r="DH63" s="35">
        <v>10988.808157535001</v>
      </c>
      <c r="DI63" s="29">
        <f t="shared" si="32"/>
        <v>-2.4518068197241343E-8</v>
      </c>
      <c r="DJ63" s="29">
        <f t="shared" si="33"/>
        <v>-2.4518722606888923E-8</v>
      </c>
      <c r="DK63" s="29">
        <f t="shared" si="34"/>
        <v>-2.4518722574807421E-8</v>
      </c>
      <c r="DL63" s="29">
        <f t="shared" si="35"/>
        <v>-2.4518722574808949E-8</v>
      </c>
      <c r="DN63" s="35">
        <v>1.4599999999999999E-9</v>
      </c>
      <c r="DO63" s="35">
        <v>1.37568138685</v>
      </c>
      <c r="DP63" s="35">
        <v>10220.399093211799</v>
      </c>
      <c r="DQ63" s="29">
        <f t="shared" si="60"/>
        <v>-9.4153206893810262E-10</v>
      </c>
      <c r="DR63" s="29">
        <f t="shared" si="61"/>
        <v>-9.4182202302056381E-10</v>
      </c>
      <c r="DS63" s="29">
        <f t="shared" si="62"/>
        <v>-9.418220087867494E-10</v>
      </c>
      <c r="DT63" s="29">
        <f t="shared" si="63"/>
        <v>-9.4182200878741528E-10</v>
      </c>
      <c r="DV63" s="35">
        <v>8.9999999999999999E-11</v>
      </c>
      <c r="DW63" s="35">
        <v>5.9785655328300003</v>
      </c>
      <c r="DX63" s="35">
        <v>9683.5945811164001</v>
      </c>
      <c r="DY63" s="29">
        <f t="shared" si="64"/>
        <v>8.9510701890473714E-11</v>
      </c>
      <c r="DZ63" s="29">
        <f t="shared" si="65"/>
        <v>8.9508391513992201E-11</v>
      </c>
      <c r="EA63" s="29">
        <f t="shared" si="66"/>
        <v>8.9508391627554289E-11</v>
      </c>
      <c r="EB63" s="29">
        <f t="shared" si="67"/>
        <v>8.950839162754868E-11</v>
      </c>
      <c r="ED63" s="35"/>
      <c r="EE63" s="35"/>
      <c r="EF63" s="35"/>
      <c r="EL63" s="35"/>
      <c r="EM63" s="35"/>
      <c r="EN63" s="35"/>
      <c r="ET63" s="35"/>
      <c r="EU63" s="35"/>
      <c r="EV63" s="35"/>
    </row>
    <row r="64" spans="1:152" s="29" customFormat="1" ht="13.5" x14ac:dyDescent="0.3">
      <c r="A64" s="37" t="s">
        <v>219</v>
      </c>
      <c r="B64" s="37" t="s">
        <v>220</v>
      </c>
      <c r="C64" s="37" t="s">
        <v>221</v>
      </c>
      <c r="D64" s="37" t="s">
        <v>222</v>
      </c>
      <c r="E64" s="37" t="s">
        <v>223</v>
      </c>
      <c r="F64" s="37" t="s">
        <v>224</v>
      </c>
      <c r="N64" s="35">
        <v>1.1599E-7</v>
      </c>
      <c r="O64" s="35">
        <v>5.8100742269900003</v>
      </c>
      <c r="P64" s="35">
        <v>19896.8801273274</v>
      </c>
      <c r="Q64" s="29">
        <f t="shared" si="0"/>
        <v>-7.2634530609229629E-8</v>
      </c>
      <c r="R64" s="29">
        <f t="shared" si="1"/>
        <v>-7.258876933799624E-8</v>
      </c>
      <c r="S64" s="29">
        <f t="shared" si="2"/>
        <v>-7.25887715851213E-8</v>
      </c>
      <c r="T64" s="29">
        <f t="shared" si="3"/>
        <v>-7.2588771585013303E-8</v>
      </c>
      <c r="V64" s="35">
        <v>7.0399999999999997E-9</v>
      </c>
      <c r="W64" s="35">
        <v>5.9530726001699996</v>
      </c>
      <c r="X64" s="35">
        <v>20.775395492400001</v>
      </c>
      <c r="Y64" s="29">
        <f t="shared" si="4"/>
        <v>7.0398114375293713E-9</v>
      </c>
      <c r="Z64" s="29">
        <f t="shared" si="5"/>
        <v>7.0398114647478304E-9</v>
      </c>
      <c r="AA64" s="29">
        <f t="shared" si="6"/>
        <v>7.0398114647464937E-9</v>
      </c>
      <c r="AB64" s="29">
        <f t="shared" si="7"/>
        <v>7.0398114647464937E-9</v>
      </c>
      <c r="AD64" s="35">
        <v>2.1999999999999999E-10</v>
      </c>
      <c r="AE64" s="35">
        <v>4.7356506757299996</v>
      </c>
      <c r="AF64" s="35">
        <v>10988.808157535001</v>
      </c>
      <c r="AG64" s="29">
        <f t="shared" si="48"/>
        <v>1.1843128704613812E-10</v>
      </c>
      <c r="AH64" s="29">
        <f t="shared" si="49"/>
        <v>1.1848308718285034E-10</v>
      </c>
      <c r="AI64" s="29">
        <f t="shared" si="50"/>
        <v>1.1848308463992981E-10</v>
      </c>
      <c r="AJ64" s="29">
        <f t="shared" si="51"/>
        <v>1.1848308464005097E-10</v>
      </c>
      <c r="AL64" s="35"/>
      <c r="AM64" s="35"/>
      <c r="AN64" s="35"/>
      <c r="AT64" s="35"/>
      <c r="AU64" s="35"/>
      <c r="AV64" s="35"/>
      <c r="BB64" s="35"/>
      <c r="BC64" s="35"/>
      <c r="BD64" s="35"/>
      <c r="BJ64" s="35">
        <v>1.4909999999999999E-8</v>
      </c>
      <c r="BK64" s="35">
        <v>4.6488337794100003</v>
      </c>
      <c r="BL64" s="35">
        <v>1109.3785520934</v>
      </c>
      <c r="BM64" s="29">
        <f t="shared" si="16"/>
        <v>-1.1630125870624189E-8</v>
      </c>
      <c r="BN64" s="29">
        <f t="shared" si="17"/>
        <v>-1.163038905254943E-8</v>
      </c>
      <c r="BO64" s="29">
        <f t="shared" si="18"/>
        <v>-1.1630389039628672E-8</v>
      </c>
      <c r="BP64" s="29">
        <f t="shared" si="19"/>
        <v>-1.1630389039629267E-8</v>
      </c>
      <c r="BR64" s="35">
        <v>1.7200000000000001E-9</v>
      </c>
      <c r="BS64" s="35">
        <v>6.1265305018599996</v>
      </c>
      <c r="BT64" s="35">
        <v>9161.0171630225996</v>
      </c>
      <c r="BU64" s="29">
        <f t="shared" si="52"/>
        <v>-9.5697458069707936E-10</v>
      </c>
      <c r="BV64" s="29">
        <f t="shared" si="53"/>
        <v>-9.573074741860399E-10</v>
      </c>
      <c r="BW64" s="29">
        <f t="shared" si="54"/>
        <v>-9.5730745784380188E-10</v>
      </c>
      <c r="BX64" s="29">
        <f t="shared" si="55"/>
        <v>-9.5730745784457343E-10</v>
      </c>
      <c r="BZ64" s="35"/>
      <c r="CA64" s="35"/>
      <c r="CB64" s="35"/>
      <c r="CH64" s="35"/>
      <c r="CI64" s="35"/>
      <c r="CJ64" s="35"/>
      <c r="CP64" s="35"/>
      <c r="CQ64" s="35"/>
      <c r="CR64" s="35"/>
      <c r="CX64" s="35"/>
      <c r="CY64" s="35"/>
      <c r="CZ64" s="35"/>
      <c r="DF64" s="35">
        <v>2.3739999999999999E-8</v>
      </c>
      <c r="DG64" s="35">
        <v>3.7794868534299999</v>
      </c>
      <c r="DH64" s="35">
        <v>21535.9496445154</v>
      </c>
      <c r="DI64" s="29">
        <f t="shared" si="32"/>
        <v>-3.1940997966687024E-9</v>
      </c>
      <c r="DJ64" s="29">
        <f t="shared" si="33"/>
        <v>-3.1812173657387364E-9</v>
      </c>
      <c r="DK64" s="29">
        <f t="shared" si="34"/>
        <v>-3.181217998229693E-9</v>
      </c>
      <c r="DL64" s="29">
        <f t="shared" si="35"/>
        <v>-3.1812179981989347E-9</v>
      </c>
      <c r="DN64" s="35">
        <v>1.27E-9</v>
      </c>
      <c r="DO64" s="35">
        <v>4.4929861007399996</v>
      </c>
      <c r="DP64" s="35">
        <v>3532.0606928113998</v>
      </c>
      <c r="DQ64" s="29">
        <f t="shared" si="60"/>
        <v>7.1635113636499143E-10</v>
      </c>
      <c r="DR64" s="29">
        <f t="shared" si="61"/>
        <v>7.1625694945502149E-10</v>
      </c>
      <c r="DS64" s="29">
        <f t="shared" si="62"/>
        <v>7.1625695407930491E-10</v>
      </c>
      <c r="DT64" s="29">
        <f t="shared" si="63"/>
        <v>7.1625695407908881E-10</v>
      </c>
      <c r="DV64" s="35"/>
      <c r="DW64" s="35"/>
      <c r="DX64" s="35"/>
      <c r="ED64" s="35"/>
      <c r="EE64" s="35"/>
      <c r="EF64" s="35"/>
      <c r="EL64" s="35"/>
      <c r="EM64" s="35"/>
      <c r="EN64" s="35"/>
      <c r="ET64" s="35"/>
      <c r="EU64" s="35"/>
      <c r="EV64" s="35"/>
    </row>
    <row r="65" spans="1:152" s="29" customFormat="1" ht="13.5" x14ac:dyDescent="0.3">
      <c r="A65" s="29">
        <f>((((F56*C53+E56)*C53+D56)*C53+C56)*C53+B56)*C53 + A56</f>
        <v>169.05902165612898</v>
      </c>
      <c r="B65" s="29">
        <f>DEGREES(A65)</f>
        <v>9686.3684295069761</v>
      </c>
      <c r="C65" s="29">
        <f>((((F59*C53+E59)*C53+D59)*C53+C59)*C53+B59)*C53 + A59</f>
        <v>-5.5519956475869651E-2</v>
      </c>
      <c r="D65" s="29">
        <f>DEGREES(C65)</f>
        <v>-3.1810591848173546</v>
      </c>
      <c r="E65" s="29">
        <f>((((F62*C53+E62)*C53+D62)*C53+C62)*C53+B62)*C53 + A62</f>
        <v>0.72805061538711835</v>
      </c>
      <c r="F65" s="29">
        <f>SQRT(D69*D69+E69*E69+F69*F69)</f>
        <v>1.6079842486788625</v>
      </c>
      <c r="N65" s="35">
        <v>1.1807E-7</v>
      </c>
      <c r="O65" s="35">
        <v>1.9125067254300001</v>
      </c>
      <c r="P65" s="35">
        <v>21228.392023545799</v>
      </c>
      <c r="Q65" s="29">
        <f t="shared" ref="Q65:Q128" si="68">N65*COS(O65+P65*$C$32)</f>
        <v>5.0734537476392894E-8</v>
      </c>
      <c r="R65" s="29">
        <f t="shared" ref="R65:R128" si="69">N65*COS(O65+P65*$C$53)</f>
        <v>5.0792078704973274E-8</v>
      </c>
      <c r="S65" s="29">
        <f t="shared" ref="S65:S128" si="70">N65*COS(O65+P65*$C$74)</f>
        <v>5.0792075880326639E-8</v>
      </c>
      <c r="T65" s="29">
        <f t="shared" ref="T65:T128" si="71">N65*COS(O65+P65*$C$95)</f>
        <v>5.0792075880459934E-8</v>
      </c>
      <c r="V65" s="35">
        <v>6.65E-9</v>
      </c>
      <c r="W65" s="35">
        <v>0.21346689192000001</v>
      </c>
      <c r="X65" s="35">
        <v>7860.4193924392002</v>
      </c>
      <c r="Y65" s="29">
        <f t="shared" ref="Y65:Y128" si="72">V65*COS(W65+X65*$C$32)</f>
        <v>-4.008981361178209E-9</v>
      </c>
      <c r="Z65" s="29">
        <f t="shared" ref="Z65:Z128" si="73">V65*COS(W65+X65*$C$53)</f>
        <v>-4.007920823884476E-9</v>
      </c>
      <c r="AA65" s="29">
        <f t="shared" ref="AA65:AA128" si="74">V65*COS(W65+X65*$C$74)</f>
        <v>-4.0079208759558852E-9</v>
      </c>
      <c r="AB65" s="29">
        <f t="shared" ref="AB65:AB128" si="75">V65*COS(W65+X65*$C$95)</f>
        <v>-4.0079208759533962E-9</v>
      </c>
      <c r="AD65" s="35">
        <v>1.8E-10</v>
      </c>
      <c r="AE65" s="35">
        <v>0.74039763161000005</v>
      </c>
      <c r="AF65" s="35">
        <v>25158.6017197654</v>
      </c>
      <c r="AG65" s="29">
        <f t="shared" ref="AG65:AG70" si="76">AD65*COS(AE65+AF65*$C$32)</f>
        <v>1.0371526829790771E-10</v>
      </c>
      <c r="AH65" s="29">
        <f t="shared" ref="AH65:AH70" si="77">AD65*COS(AE65+AF65*$C$53)</f>
        <v>1.0380936026427545E-10</v>
      </c>
      <c r="AI65" s="29">
        <f t="shared" ref="AI65:AI70" si="78">AD65*COS(AE65+AF65*$C$74)</f>
        <v>1.0380935564583325E-10</v>
      </c>
      <c r="AJ65" s="29">
        <f t="shared" ref="AJ65:AJ70" si="79">AD65*COS(AE65+AF65*$C$95)</f>
        <v>1.0380935564605058E-10</v>
      </c>
      <c r="AL65" s="35"/>
      <c r="AM65" s="35"/>
      <c r="AN65" s="35"/>
      <c r="AT65" s="35"/>
      <c r="AU65" s="35"/>
      <c r="AV65" s="35"/>
      <c r="BB65" s="35"/>
      <c r="BC65" s="35"/>
      <c r="BD65" s="35"/>
      <c r="BJ65" s="35">
        <v>2.0100000000000001E-8</v>
      </c>
      <c r="BK65" s="35">
        <v>0.75702888128000001</v>
      </c>
      <c r="BL65" s="35">
        <v>9999.9864507729999</v>
      </c>
      <c r="BM65" s="29">
        <f t="shared" ref="BM65:BM128" si="80">BJ65*COS(BK65+BL65*$C$32)</f>
        <v>1.9749377497339264E-8</v>
      </c>
      <c r="BN65" s="29">
        <f t="shared" ref="BN65:BN128" si="81">BJ65*COS(BK65+BL65*$C$53)</f>
        <v>1.9748426398713552E-8</v>
      </c>
      <c r="BO65" s="29">
        <f t="shared" ref="BO65:BO128" si="82">BJ65*COS(BK65+BL65*$C$74)</f>
        <v>1.9748426445439472E-8</v>
      </c>
      <c r="BP65" s="29">
        <f t="shared" ref="BP65:BP128" si="83">BJ65*COS(BK65+BL65*$C$95)</f>
        <v>1.9748426445437239E-8</v>
      </c>
      <c r="BR65" s="35">
        <v>1.9500000000000001E-9</v>
      </c>
      <c r="BS65" s="35">
        <v>5.4724085540000003</v>
      </c>
      <c r="BT65" s="35">
        <v>37724.753419748202</v>
      </c>
      <c r="BU65" s="29">
        <f t="shared" ref="BU65:BU96" si="84">BR65*COS(BS65+BT65*$C$32)</f>
        <v>-1.4916357516730321E-9</v>
      </c>
      <c r="BV65" s="29">
        <f t="shared" ref="BV65:BV96" si="85">BR65*COS(BS65+BT65*$C$53)</f>
        <v>-1.4904302569255315E-9</v>
      </c>
      <c r="BW65" s="29">
        <f t="shared" ref="BW65:BW96" si="86">BR65*COS(BS65+BT65*$C$74)</f>
        <v>-1.4904303161435315E-9</v>
      </c>
      <c r="BX65" s="29">
        <f t="shared" ref="BX65:BX96" si="87">BR65*COS(BS65+BT65*$C$95)</f>
        <v>-1.4904303161406724E-9</v>
      </c>
      <c r="BZ65" s="35"/>
      <c r="CA65" s="35"/>
      <c r="CB65" s="35"/>
      <c r="CH65" s="35"/>
      <c r="CI65" s="35"/>
      <c r="CJ65" s="35"/>
      <c r="CP65" s="35"/>
      <c r="CQ65" s="35"/>
      <c r="CR65" s="35"/>
      <c r="CX65" s="35"/>
      <c r="CY65" s="35"/>
      <c r="CZ65" s="35"/>
      <c r="DF65" s="35">
        <v>2.1979999999999999E-8</v>
      </c>
      <c r="DG65" s="35">
        <v>2.8299637252099998</v>
      </c>
      <c r="DH65" s="35">
        <v>8662.2403235630009</v>
      </c>
      <c r="DI65" s="29">
        <f t="shared" ref="DI65:DI128" si="88">DF65*COS(DG65+DH65*$C$32)</f>
        <v>1.2021637749868544E-8</v>
      </c>
      <c r="DJ65" s="29">
        <f t="shared" ref="DJ65:DJ128" si="89">DF65*COS(DG65+DH65*$C$53)</f>
        <v>1.2017584445643502E-8</v>
      </c>
      <c r="DK65" s="29">
        <f t="shared" ref="DK65:DK128" si="90">DF65*COS(DG65+DH65*$C$74)</f>
        <v>1.2017584644656019E-8</v>
      </c>
      <c r="DL65" s="29">
        <f t="shared" ref="DL65:DL128" si="91">DF65*COS(DG65+DH65*$C$95)</f>
        <v>1.2017584644646604E-8</v>
      </c>
      <c r="DN65" s="35">
        <v>1.21E-9</v>
      </c>
      <c r="DO65" s="35">
        <v>6.2658920817899997</v>
      </c>
      <c r="DP65" s="35">
        <v>29580.474708443799</v>
      </c>
      <c r="DQ65" s="29">
        <f t="shared" ref="DQ65:DQ96" si="92">DN65*COS(DO65+DP65*$C$32)</f>
        <v>-1.1758936215293556E-9</v>
      </c>
      <c r="DR65" s="29">
        <f t="shared" ref="DR65:DR96" si="93">DN65*COS(DO65+DP65*$C$53)</f>
        <v>-1.1756787271587005E-9</v>
      </c>
      <c r="DS65" s="29">
        <f t="shared" ref="DS65:DS96" si="94">DN65*COS(DO65+DP65*$C$74)</f>
        <v>-1.1756787377253484E-9</v>
      </c>
      <c r="DT65" s="29">
        <f t="shared" ref="DT65:DT96" si="95">DN65*COS(DO65+DP65*$C$95)</f>
        <v>-1.1756787377248443E-9</v>
      </c>
      <c r="DV65" s="35"/>
      <c r="DW65" s="35"/>
      <c r="DX65" s="35"/>
      <c r="ED65" s="35"/>
      <c r="EE65" s="35"/>
      <c r="EF65" s="35"/>
      <c r="EL65" s="35"/>
      <c r="EM65" s="35"/>
      <c r="EN65" s="35"/>
      <c r="ET65" s="35"/>
      <c r="EU65" s="35"/>
      <c r="EV65" s="35"/>
    </row>
    <row r="66" spans="1:152" s="29" customFormat="1" ht="13.5" x14ac:dyDescent="0.3">
      <c r="A66" s="29">
        <f>RADIANS(B66)</f>
        <v>5.6962036694597469</v>
      </c>
      <c r="B66" s="29">
        <f>B65 - INT( B65 / 360 ) * 360</f>
        <v>326.3684295069761</v>
      </c>
      <c r="C66" s="29">
        <f>RADIANS(D66)</f>
        <v>6.2276653507037167</v>
      </c>
      <c r="D66" s="29">
        <f>D65 - INT( D65 / 360 ) * 360</f>
        <v>356.81894081518266</v>
      </c>
      <c r="N66" s="35">
        <v>1.0104999999999999E-7</v>
      </c>
      <c r="O66" s="35">
        <v>2.3427078669300001</v>
      </c>
      <c r="P66" s="35">
        <v>10742.9765113056</v>
      </c>
      <c r="Q66" s="29">
        <f t="shared" si="68"/>
        <v>6.2827948389503742E-8</v>
      </c>
      <c r="R66" s="29">
        <f t="shared" si="69"/>
        <v>6.2849565549555208E-8</v>
      </c>
      <c r="S66" s="29">
        <f t="shared" si="70"/>
        <v>6.2849564488368178E-8</v>
      </c>
      <c r="T66" s="29">
        <f t="shared" si="71"/>
        <v>6.284956448841765E-8</v>
      </c>
      <c r="V66" s="35">
        <v>7.3300000000000001E-9</v>
      </c>
      <c r="W66" s="35">
        <v>2.2214788329199999</v>
      </c>
      <c r="X66" s="35">
        <v>19360.075615231901</v>
      </c>
      <c r="Y66" s="29">
        <f t="shared" si="72"/>
        <v>-5.9009298256215218E-9</v>
      </c>
      <c r="Z66" s="29">
        <f t="shared" si="73"/>
        <v>-5.8987885238034531E-9</v>
      </c>
      <c r="AA66" s="29">
        <f t="shared" si="74"/>
        <v>-5.8987886289664398E-9</v>
      </c>
      <c r="AB66" s="29">
        <f t="shared" si="75"/>
        <v>-5.8987886289614925E-9</v>
      </c>
      <c r="AD66" s="35">
        <v>1.8999999999999999E-10</v>
      </c>
      <c r="AE66" s="35">
        <v>1.5377023221799999</v>
      </c>
      <c r="AF66" s="35">
        <v>28286.990484861199</v>
      </c>
      <c r="AG66" s="29">
        <f t="shared" si="76"/>
        <v>-1.2652370362979008E-10</v>
      </c>
      <c r="AH66" s="29">
        <f t="shared" si="77"/>
        <v>-1.2642171802861247E-10</v>
      </c>
      <c r="AI66" s="29">
        <f t="shared" si="78"/>
        <v>-1.2642172303724009E-10</v>
      </c>
      <c r="AJ66" s="29">
        <f t="shared" si="79"/>
        <v>-1.2642172303700626E-10</v>
      </c>
      <c r="AL66" s="35"/>
      <c r="AM66" s="35"/>
      <c r="AN66" s="35"/>
      <c r="AT66" s="35"/>
      <c r="AU66" s="35"/>
      <c r="AV66" s="35"/>
      <c r="BB66" s="35"/>
      <c r="BC66" s="35"/>
      <c r="BD66" s="35"/>
      <c r="BJ66" s="35">
        <v>1.562E-8</v>
      </c>
      <c r="BK66" s="35">
        <v>3.9396208046300001</v>
      </c>
      <c r="BL66" s="35">
        <v>37724.753419748202</v>
      </c>
      <c r="BM66" s="29">
        <f t="shared" si="80"/>
        <v>9.5995418056420727E-9</v>
      </c>
      <c r="BN66" s="29">
        <f t="shared" si="81"/>
        <v>9.6113572826270107E-9</v>
      </c>
      <c r="BO66" s="29">
        <f t="shared" si="82"/>
        <v>9.6113567027576518E-9</v>
      </c>
      <c r="BP66" s="29">
        <f t="shared" si="83"/>
        <v>9.6113567027856486E-9</v>
      </c>
      <c r="BR66" s="35">
        <v>1.5300000000000001E-9</v>
      </c>
      <c r="BS66" s="35">
        <v>4.07656151671</v>
      </c>
      <c r="BT66" s="35">
        <v>27511.4678735372</v>
      </c>
      <c r="BU66" s="29">
        <f t="shared" si="84"/>
        <v>1.4726160969201585E-10</v>
      </c>
      <c r="BV66" s="29">
        <f t="shared" si="85"/>
        <v>1.4619623424896116E-10</v>
      </c>
      <c r="BW66" s="29">
        <f t="shared" si="86"/>
        <v>1.4619628655570917E-10</v>
      </c>
      <c r="BX66" s="29">
        <f t="shared" si="87"/>
        <v>1.4619628655319858E-10</v>
      </c>
      <c r="BZ66" s="35"/>
      <c r="CA66" s="35"/>
      <c r="CB66" s="35"/>
      <c r="CH66" s="35"/>
      <c r="CI66" s="35"/>
      <c r="CJ66" s="35"/>
      <c r="CP66" s="35"/>
      <c r="CQ66" s="35"/>
      <c r="CR66" s="35"/>
      <c r="CX66" s="35"/>
      <c r="CY66" s="35"/>
      <c r="CZ66" s="35"/>
      <c r="DF66" s="35">
        <v>1.9580000000000001E-8</v>
      </c>
      <c r="DG66" s="35">
        <v>5.4176380416700001</v>
      </c>
      <c r="DH66" s="35">
        <v>16496.361396202399</v>
      </c>
      <c r="DI66" s="29">
        <f t="shared" si="88"/>
        <v>-1.9570438328730648E-8</v>
      </c>
      <c r="DJ66" s="29">
        <f t="shared" si="89"/>
        <v>-1.9570693248740491E-8</v>
      </c>
      <c r="DK66" s="29">
        <f t="shared" si="90"/>
        <v>-1.9570693236309647E-8</v>
      </c>
      <c r="DL66" s="29">
        <f t="shared" si="91"/>
        <v>-1.957069323631023E-8</v>
      </c>
      <c r="DN66" s="35">
        <v>1.4700000000000001E-9</v>
      </c>
      <c r="DO66" s="35">
        <v>6.1609277471399997</v>
      </c>
      <c r="DP66" s="35">
        <v>8662.2403235630009</v>
      </c>
      <c r="DQ66" s="29">
        <f t="shared" si="92"/>
        <v>-1.0212805745593263E-9</v>
      </c>
      <c r="DR66" s="29">
        <f t="shared" si="93"/>
        <v>-1.0210476694422483E-9</v>
      </c>
      <c r="DS66" s="29">
        <f t="shared" si="94"/>
        <v>-1.021047680878012E-9</v>
      </c>
      <c r="DT66" s="29">
        <f t="shared" si="95"/>
        <v>-1.021047680877471E-9</v>
      </c>
      <c r="DV66" s="35"/>
      <c r="DW66" s="35"/>
      <c r="DX66" s="35"/>
      <c r="ED66" s="35"/>
      <c r="EE66" s="35"/>
      <c r="EF66" s="35"/>
      <c r="EL66" s="35"/>
      <c r="EM66" s="35"/>
      <c r="EN66" s="35"/>
      <c r="ET66" s="35"/>
      <c r="EU66" s="35"/>
      <c r="EV66" s="35"/>
    </row>
    <row r="67" spans="1:152" s="29" customFormat="1" ht="13.5" x14ac:dyDescent="0.3">
      <c r="N67" s="35">
        <v>8.1540000000000001E-8</v>
      </c>
      <c r="O67" s="35">
        <v>1.92331359797</v>
      </c>
      <c r="P67" s="35">
        <v>15.252471184999999</v>
      </c>
      <c r="Q67" s="29">
        <f t="shared" si="68"/>
        <v>-4.6057522184869574E-8</v>
      </c>
      <c r="R67" s="29">
        <f t="shared" si="69"/>
        <v>-4.6057496088973545E-8</v>
      </c>
      <c r="S67" s="29">
        <f t="shared" si="70"/>
        <v>-4.6057496090254735E-8</v>
      </c>
      <c r="T67" s="29">
        <f t="shared" si="71"/>
        <v>-4.6057496090254669E-8</v>
      </c>
      <c r="V67" s="35">
        <v>7.0200000000000002E-9</v>
      </c>
      <c r="W67" s="35">
        <v>1.7620634394400001</v>
      </c>
      <c r="X67" s="35">
        <v>19374.302709233601</v>
      </c>
      <c r="Y67" s="29">
        <f t="shared" si="72"/>
        <v>-4.5620127821156203E-9</v>
      </c>
      <c r="Z67" s="29">
        <f t="shared" si="73"/>
        <v>-4.5593837057448913E-9</v>
      </c>
      <c r="AA67" s="29">
        <f t="shared" si="74"/>
        <v>-4.5593838348475645E-9</v>
      </c>
      <c r="AB67" s="29">
        <f t="shared" si="75"/>
        <v>-4.5593838348414963E-9</v>
      </c>
      <c r="AD67" s="35">
        <v>1.4000000000000001E-10</v>
      </c>
      <c r="AE67" s="35">
        <v>1.4908405976500001</v>
      </c>
      <c r="AF67" s="35">
        <v>30110.165673538399</v>
      </c>
      <c r="AG67" s="29">
        <f t="shared" si="76"/>
        <v>1.2615092069602057E-10</v>
      </c>
      <c r="AH67" s="29">
        <f t="shared" si="77"/>
        <v>1.2619736642710419E-10</v>
      </c>
      <c r="AI67" s="29">
        <f t="shared" si="78"/>
        <v>1.2619736414864859E-10</v>
      </c>
      <c r="AJ67" s="29">
        <f t="shared" si="79"/>
        <v>1.261973641487554E-10</v>
      </c>
      <c r="AL67" s="35"/>
      <c r="AM67" s="35"/>
      <c r="AN67" s="35"/>
      <c r="AT67" s="35"/>
      <c r="AU67" s="35"/>
      <c r="AV67" s="35"/>
      <c r="BB67" s="35"/>
      <c r="BC67" s="35"/>
      <c r="BD67" s="35"/>
      <c r="BJ67" s="35">
        <v>1.5379999999999999E-8</v>
      </c>
      <c r="BK67" s="35">
        <v>2.1730957707999998</v>
      </c>
      <c r="BL67" s="35">
        <v>21535.9496445154</v>
      </c>
      <c r="BM67" s="29">
        <f t="shared" si="80"/>
        <v>1.5304144247554358E-8</v>
      </c>
      <c r="BN67" s="29">
        <f t="shared" si="81"/>
        <v>1.5304977400340037E-8</v>
      </c>
      <c r="BO67" s="29">
        <f t="shared" si="82"/>
        <v>1.5304977359548764E-8</v>
      </c>
      <c r="BP67" s="29">
        <f t="shared" si="83"/>
        <v>1.5304977359550745E-8</v>
      </c>
      <c r="BR67" s="35">
        <v>1.74E-9</v>
      </c>
      <c r="BS67" s="35">
        <v>1.3367684935899999</v>
      </c>
      <c r="BT67" s="35">
        <v>32217.2001810808</v>
      </c>
      <c r="BU67" s="29">
        <f t="shared" si="84"/>
        <v>-1.7385512604723507E-9</v>
      </c>
      <c r="BV67" s="29">
        <f t="shared" si="85"/>
        <v>-1.7384925222543858E-9</v>
      </c>
      <c r="BW67" s="29">
        <f t="shared" si="86"/>
        <v>-1.7384925251668004E-9</v>
      </c>
      <c r="BX67" s="29">
        <f t="shared" si="87"/>
        <v>-1.7384925251666602E-9</v>
      </c>
      <c r="BZ67" s="35"/>
      <c r="CA67" s="35"/>
      <c r="CB67" s="35"/>
      <c r="CH67" s="35"/>
      <c r="CI67" s="35"/>
      <c r="CJ67" s="35"/>
      <c r="CP67" s="35"/>
      <c r="CQ67" s="35"/>
      <c r="CR67" s="35"/>
      <c r="CX67" s="35"/>
      <c r="CY67" s="35"/>
      <c r="CZ67" s="35"/>
      <c r="DF67" s="35">
        <v>1.8760000000000001E-8</v>
      </c>
      <c r="DG67" s="35">
        <v>2.6342676839300001</v>
      </c>
      <c r="DH67" s="35">
        <v>29580.474708443799</v>
      </c>
      <c r="DI67" s="29">
        <f t="shared" si="88"/>
        <v>1.4004146512073167E-8</v>
      </c>
      <c r="DJ67" s="29">
        <f t="shared" si="89"/>
        <v>1.3994753479914733E-8</v>
      </c>
      <c r="DK67" s="29">
        <f t="shared" si="90"/>
        <v>1.3994753941263592E-8</v>
      </c>
      <c r="DL67" s="29">
        <f t="shared" si="91"/>
        <v>1.3994753941241577E-8</v>
      </c>
      <c r="DN67" s="35">
        <v>1.14E-9</v>
      </c>
      <c r="DO67" s="35">
        <v>1.1401263500000001E-3</v>
      </c>
      <c r="DP67" s="35">
        <v>25934.124331089399</v>
      </c>
      <c r="DQ67" s="29">
        <f t="shared" si="92"/>
        <v>1.1053849543694533E-9</v>
      </c>
      <c r="DR67" s="29">
        <f t="shared" si="93"/>
        <v>1.105568559636428E-9</v>
      </c>
      <c r="DS67" s="29">
        <f t="shared" si="94"/>
        <v>1.1055685506340624E-9</v>
      </c>
      <c r="DT67" s="29">
        <f t="shared" si="95"/>
        <v>1.1055685506344892E-9</v>
      </c>
      <c r="DV67" s="35"/>
      <c r="DW67" s="35"/>
      <c r="DX67" s="35"/>
      <c r="ED67" s="35"/>
      <c r="EE67" s="35"/>
      <c r="EF67" s="35"/>
      <c r="EL67" s="35"/>
      <c r="EM67" s="35"/>
      <c r="EN67" s="35"/>
      <c r="ET67" s="35"/>
      <c r="EU67" s="35"/>
      <c r="EV67" s="35"/>
    </row>
    <row r="68" spans="1:152" s="29" customFormat="1" ht="13.5" x14ac:dyDescent="0.3">
      <c r="A68" s="29" t="s">
        <v>193</v>
      </c>
      <c r="B68" s="29" t="s">
        <v>194</v>
      </c>
      <c r="C68" s="29" t="s">
        <v>195</v>
      </c>
      <c r="D68" s="29" t="s">
        <v>225</v>
      </c>
      <c r="E68" s="29" t="s">
        <v>226</v>
      </c>
      <c r="F68" s="29" t="s">
        <v>227</v>
      </c>
      <c r="N68" s="35">
        <v>8.8930000000000003E-8</v>
      </c>
      <c r="O68" s="35">
        <v>1.9729138851500001</v>
      </c>
      <c r="P68" s="35">
        <v>10186.9872264112</v>
      </c>
      <c r="Q68" s="29">
        <f t="shared" si="68"/>
        <v>-5.3557789991706788E-8</v>
      </c>
      <c r="R68" s="29">
        <f t="shared" si="69"/>
        <v>-5.3576177678445693E-8</v>
      </c>
      <c r="S68" s="29">
        <f t="shared" si="70"/>
        <v>-5.3576176775784261E-8</v>
      </c>
      <c r="T68" s="29">
        <f t="shared" si="71"/>
        <v>-5.3576176775826626E-8</v>
      </c>
      <c r="V68" s="35">
        <v>5.7500000000000002E-9</v>
      </c>
      <c r="W68" s="35">
        <v>2.3879208779100001</v>
      </c>
      <c r="X68" s="35">
        <v>6770.7106012455997</v>
      </c>
      <c r="Y68" s="29">
        <f t="shared" si="72"/>
        <v>4.2452580471606096E-9</v>
      </c>
      <c r="Z68" s="29">
        <f t="shared" si="73"/>
        <v>4.2445903076989664E-9</v>
      </c>
      <c r="AA68" s="29">
        <f t="shared" si="74"/>
        <v>4.2445903404849789E-9</v>
      </c>
      <c r="AB68" s="29">
        <f t="shared" si="75"/>
        <v>4.2445903404834354E-9</v>
      </c>
      <c r="AD68" s="35">
        <v>1.2999999999999999E-10</v>
      </c>
      <c r="AE68" s="35">
        <v>4.7217128347899999</v>
      </c>
      <c r="AF68" s="35">
        <v>29864.334027309</v>
      </c>
      <c r="AG68" s="29">
        <f t="shared" si="76"/>
        <v>1.2366972475095643E-10</v>
      </c>
      <c r="AH68" s="29">
        <f t="shared" si="77"/>
        <v>1.2363925907217695E-10</v>
      </c>
      <c r="AI68" s="29">
        <f t="shared" si="78"/>
        <v>1.236392605696512E-10</v>
      </c>
      <c r="AJ68" s="29">
        <f t="shared" si="79"/>
        <v>1.2363926056958043E-10</v>
      </c>
      <c r="AL68" s="35"/>
      <c r="AM68" s="35"/>
      <c r="AN68" s="35"/>
      <c r="AT68" s="35"/>
      <c r="AU68" s="35"/>
      <c r="AV68" s="35"/>
      <c r="BB68" s="35"/>
      <c r="BC68" s="35"/>
      <c r="BD68" s="35"/>
      <c r="BJ68" s="35">
        <v>1.5460000000000001E-8</v>
      </c>
      <c r="BK68" s="35">
        <v>4.7075918646200003</v>
      </c>
      <c r="BL68" s="35">
        <v>14945.3161735544</v>
      </c>
      <c r="BM68" s="29">
        <f t="shared" si="80"/>
        <v>-1.143790294184059E-8</v>
      </c>
      <c r="BN68" s="29">
        <f t="shared" si="81"/>
        <v>-1.1433949410653073E-8</v>
      </c>
      <c r="BO68" s="29">
        <f t="shared" si="82"/>
        <v>-1.1433949604793555E-8</v>
      </c>
      <c r="BP68" s="29">
        <f t="shared" si="83"/>
        <v>-1.1433949604784387E-8</v>
      </c>
      <c r="BR68" s="35">
        <v>1.57E-9</v>
      </c>
      <c r="BS68" s="35">
        <v>5.9847421443700002</v>
      </c>
      <c r="BT68" s="35">
        <v>26.298319799800002</v>
      </c>
      <c r="BU68" s="29">
        <f t="shared" si="84"/>
        <v>1.5570171745458716E-9</v>
      </c>
      <c r="BV68" s="29">
        <f t="shared" si="85"/>
        <v>1.5570173092808865E-9</v>
      </c>
      <c r="BW68" s="29">
        <f t="shared" si="86"/>
        <v>1.5570173092742715E-9</v>
      </c>
      <c r="BX68" s="29">
        <f t="shared" si="87"/>
        <v>1.5570173092742719E-9</v>
      </c>
      <c r="BZ68" s="35"/>
      <c r="CA68" s="35"/>
      <c r="CB68" s="35"/>
      <c r="CH68" s="35"/>
      <c r="CI68" s="35"/>
      <c r="CJ68" s="35"/>
      <c r="CP68" s="35"/>
      <c r="CQ68" s="35"/>
      <c r="CR68" s="35"/>
      <c r="CX68" s="35"/>
      <c r="CY68" s="35"/>
      <c r="CZ68" s="35"/>
      <c r="DF68" s="35">
        <v>1.9020000000000001E-8</v>
      </c>
      <c r="DG68" s="35">
        <v>2.8578219913299998</v>
      </c>
      <c r="DH68" s="35">
        <v>3532.0606928113998</v>
      </c>
      <c r="DI68" s="29">
        <f t="shared" si="88"/>
        <v>-1.6363067425418837E-8</v>
      </c>
      <c r="DJ68" s="29">
        <f t="shared" si="89"/>
        <v>-1.6363938162625125E-8</v>
      </c>
      <c r="DK68" s="29">
        <f t="shared" si="90"/>
        <v>-1.6363938119879194E-8</v>
      </c>
      <c r="DL68" s="29">
        <f t="shared" si="91"/>
        <v>-1.6363938119881192E-8</v>
      </c>
      <c r="DN68" s="35">
        <v>1.15E-9</v>
      </c>
      <c r="DO68" s="35">
        <v>3.5689771534400001</v>
      </c>
      <c r="DP68" s="35">
        <v>24356.780788641601</v>
      </c>
      <c r="DQ68" s="29">
        <f t="shared" si="92"/>
        <v>-1.1299523161915569E-9</v>
      </c>
      <c r="DR68" s="29">
        <f t="shared" si="93"/>
        <v>-1.1300845088451863E-9</v>
      </c>
      <c r="DS68" s="29">
        <f t="shared" si="94"/>
        <v>-1.1300845023657807E-9</v>
      </c>
      <c r="DT68" s="29">
        <f t="shared" si="95"/>
        <v>-1.1300845023660834E-9</v>
      </c>
      <c r="DV68" s="35"/>
      <c r="DW68" s="35"/>
      <c r="DX68" s="35"/>
      <c r="ED68" s="35"/>
      <c r="EE68" s="35"/>
      <c r="EF68" s="35"/>
      <c r="EL68" s="35"/>
      <c r="EM68" s="35"/>
      <c r="EN68" s="35"/>
      <c r="ET68" s="35"/>
      <c r="EU68" s="35"/>
      <c r="EV68" s="35"/>
    </row>
    <row r="69" spans="1:152" s="29" customFormat="1" ht="13.5" x14ac:dyDescent="0.3">
      <c r="A69" s="29">
        <f>E65*COS(C66)*COS(A66)</f>
        <v>0.60525269500142964</v>
      </c>
      <c r="B69" s="29">
        <f>E65*COS(C66)*SIN(A66)</f>
        <v>-0.40260982012678803</v>
      </c>
      <c r="C69" s="29">
        <f>E65*SIN(C66)</f>
        <v>-4.0400575448175081E-2</v>
      </c>
      <c r="D69" s="29">
        <f>A69-$D$9</f>
        <v>1.5899954074179532</v>
      </c>
      <c r="E69" s="29">
        <f>B69-$E$9</f>
        <v>-0.23642306721792761</v>
      </c>
      <c r="F69" s="29">
        <f>C69-$F$9</f>
        <v>-4.039903063701069E-2</v>
      </c>
      <c r="N69" s="35">
        <v>9.3520000000000006E-8</v>
      </c>
      <c r="O69" s="35">
        <v>4.9450890476399998</v>
      </c>
      <c r="P69" s="35">
        <v>35371.887265976402</v>
      </c>
      <c r="Q69" s="29">
        <f t="shared" si="68"/>
        <v>1.6030496958263317E-8</v>
      </c>
      <c r="R69" s="29">
        <f t="shared" si="69"/>
        <v>1.611335919601546E-8</v>
      </c>
      <c r="S69" s="29">
        <f t="shared" si="70"/>
        <v>1.6113355128180746E-8</v>
      </c>
      <c r="T69" s="29">
        <f t="shared" si="71"/>
        <v>1.611335512836926E-8</v>
      </c>
      <c r="V69" s="35">
        <v>5.38E-9</v>
      </c>
      <c r="W69" s="35">
        <v>1.52023264138</v>
      </c>
      <c r="X69" s="35">
        <v>25934.124331089399</v>
      </c>
      <c r="Y69" s="29">
        <f t="shared" si="72"/>
        <v>-1.0443368736966586E-9</v>
      </c>
      <c r="Z69" s="29">
        <f t="shared" si="73"/>
        <v>-1.0408563414464317E-9</v>
      </c>
      <c r="AA69" s="29">
        <f t="shared" si="74"/>
        <v>-1.0408565123355263E-9</v>
      </c>
      <c r="AB69" s="29">
        <f t="shared" si="75"/>
        <v>-1.0408565123274253E-9</v>
      </c>
      <c r="AD69" s="35">
        <v>1.2999999999999999E-10</v>
      </c>
      <c r="AE69" s="35">
        <v>5.7970042784600002</v>
      </c>
      <c r="AF69" s="35">
        <v>29580.474708443799</v>
      </c>
      <c r="AG69" s="29">
        <f t="shared" si="76"/>
        <v>-9.8850816152154852E-11</v>
      </c>
      <c r="AH69" s="29">
        <f t="shared" si="77"/>
        <v>-9.8787283102558458E-11</v>
      </c>
      <c r="AI69" s="29">
        <f t="shared" si="78"/>
        <v>-9.8787286223109739E-11</v>
      </c>
      <c r="AJ69" s="29">
        <f t="shared" si="79"/>
        <v>-9.8787286222960821E-11</v>
      </c>
      <c r="AL69" s="35"/>
      <c r="AM69" s="35"/>
      <c r="AN69" s="35"/>
      <c r="AT69" s="35"/>
      <c r="AU69" s="35"/>
      <c r="AV69" s="35"/>
      <c r="BB69" s="35"/>
      <c r="BC69" s="35"/>
      <c r="BD69" s="35"/>
      <c r="BJ69" s="35">
        <v>1.2E-8</v>
      </c>
      <c r="BK69" s="35">
        <v>1.48282382657</v>
      </c>
      <c r="BL69" s="35">
        <v>9830.3890139878004</v>
      </c>
      <c r="BM69" s="29">
        <f t="shared" si="80"/>
        <v>-7.2148409018043631E-9</v>
      </c>
      <c r="BN69" s="29">
        <f t="shared" si="81"/>
        <v>-7.217237527973985E-9</v>
      </c>
      <c r="BO69" s="29">
        <f t="shared" si="82"/>
        <v>-7.2172374103219036E-9</v>
      </c>
      <c r="BP69" s="29">
        <f t="shared" si="83"/>
        <v>-7.2172374103273522E-9</v>
      </c>
      <c r="BR69" s="35">
        <v>1.63E-9</v>
      </c>
      <c r="BS69" s="35">
        <v>5.4551913475999996</v>
      </c>
      <c r="BT69" s="35">
        <v>10426.584641649</v>
      </c>
      <c r="BU69" s="29">
        <f t="shared" si="84"/>
        <v>7.0061038168530694E-10</v>
      </c>
      <c r="BV69" s="29">
        <f t="shared" si="85"/>
        <v>7.0022016388888147E-10</v>
      </c>
      <c r="BW69" s="29">
        <f t="shared" si="86"/>
        <v>7.0022018304801059E-10</v>
      </c>
      <c r="BX69" s="29">
        <f t="shared" si="87"/>
        <v>7.0022018304709025E-10</v>
      </c>
      <c r="BZ69" s="35"/>
      <c r="CA69" s="35"/>
      <c r="CB69" s="35"/>
      <c r="CH69" s="35"/>
      <c r="CI69" s="35"/>
      <c r="CJ69" s="35"/>
      <c r="CP69" s="35"/>
      <c r="CQ69" s="35"/>
      <c r="CR69" s="35"/>
      <c r="CX69" s="35"/>
      <c r="CY69" s="35"/>
      <c r="CZ69" s="35"/>
      <c r="DF69" s="35">
        <v>1.7059999999999999E-8</v>
      </c>
      <c r="DG69" s="35">
        <v>3.6757301037899999</v>
      </c>
      <c r="DH69" s="35">
        <v>26.298319799800002</v>
      </c>
      <c r="DI69" s="29">
        <f t="shared" si="88"/>
        <v>-9.7664662063236942E-9</v>
      </c>
      <c r="DJ69" s="29">
        <f t="shared" si="89"/>
        <v>-9.7664755600032372E-9</v>
      </c>
      <c r="DK69" s="29">
        <f t="shared" si="90"/>
        <v>-9.7664755595440196E-9</v>
      </c>
      <c r="DL69" s="29">
        <f t="shared" si="91"/>
        <v>-9.7664755595440329E-9</v>
      </c>
      <c r="DN69" s="35">
        <v>1.2400000000000001E-9</v>
      </c>
      <c r="DO69" s="35">
        <v>0.67547060274000004</v>
      </c>
      <c r="DP69" s="35">
        <v>3723.5089589230001</v>
      </c>
      <c r="DQ69" s="29">
        <f t="shared" si="92"/>
        <v>-1.3457595929651619E-10</v>
      </c>
      <c r="DR69" s="29">
        <f t="shared" si="93"/>
        <v>-1.3469266788992099E-10</v>
      </c>
      <c r="DS69" s="29">
        <f t="shared" si="94"/>
        <v>-1.3469266216009946E-10</v>
      </c>
      <c r="DT69" s="29">
        <f t="shared" si="95"/>
        <v>-1.3469266216037099E-10</v>
      </c>
      <c r="DV69" s="35"/>
      <c r="DW69" s="35"/>
      <c r="DX69" s="35"/>
      <c r="ED69" s="35"/>
      <c r="EE69" s="35"/>
      <c r="EF69" s="35"/>
      <c r="EL69" s="35"/>
      <c r="EM69" s="35"/>
      <c r="EN69" s="35"/>
      <c r="ET69" s="35"/>
      <c r="EU69" s="35"/>
      <c r="EV69" s="35"/>
    </row>
    <row r="70" spans="1:152" s="29" customFormat="1" ht="13.5" x14ac:dyDescent="0.3">
      <c r="N70" s="35">
        <v>6.821E-8</v>
      </c>
      <c r="O70" s="35">
        <v>4.3973318896800002</v>
      </c>
      <c r="P70" s="35">
        <v>8662.2403235630009</v>
      </c>
      <c r="Q70" s="29">
        <f t="shared" si="68"/>
        <v>5.7231255560106423E-8</v>
      </c>
      <c r="R70" s="29">
        <f t="shared" si="69"/>
        <v>5.7239428096145014E-8</v>
      </c>
      <c r="S70" s="29">
        <f t="shared" si="70"/>
        <v>5.7239427694980039E-8</v>
      </c>
      <c r="T70" s="29">
        <f t="shared" si="71"/>
        <v>5.7239427694999011E-8</v>
      </c>
      <c r="V70" s="35">
        <v>6.8999999999999997E-9</v>
      </c>
      <c r="W70" s="35">
        <v>4.0187375417100002</v>
      </c>
      <c r="X70" s="35">
        <v>19651.048481098002</v>
      </c>
      <c r="Y70" s="29">
        <f t="shared" si="72"/>
        <v>-6.3685906301138171E-9</v>
      </c>
      <c r="Z70" s="29">
        <f t="shared" si="73"/>
        <v>-6.367263001155948E-9</v>
      </c>
      <c r="AA70" s="29">
        <f t="shared" si="74"/>
        <v>-6.3672630663754559E-9</v>
      </c>
      <c r="AB70" s="29">
        <f t="shared" si="75"/>
        <v>-6.3672630663724334E-9</v>
      </c>
      <c r="AD70" s="35">
        <v>1.4000000000000001E-10</v>
      </c>
      <c r="AE70" s="35">
        <v>3.6920522501000002</v>
      </c>
      <c r="AF70" s="35">
        <v>27511.4678735372</v>
      </c>
      <c r="AG70" s="29">
        <f t="shared" si="76"/>
        <v>-3.9779771687959195E-11</v>
      </c>
      <c r="AH70" s="29">
        <f t="shared" si="77"/>
        <v>-3.9873661974718059E-11</v>
      </c>
      <c r="AI70" s="29">
        <f t="shared" si="78"/>
        <v>-3.9873657365619516E-11</v>
      </c>
      <c r="AJ70" s="29">
        <f t="shared" si="79"/>
        <v>-3.9873657365840748E-11</v>
      </c>
      <c r="AL70" s="35"/>
      <c r="AM70" s="35"/>
      <c r="AN70" s="35"/>
      <c r="AT70" s="35"/>
      <c r="AU70" s="35"/>
      <c r="AV70" s="35"/>
      <c r="BB70" s="35"/>
      <c r="BC70" s="35"/>
      <c r="BD70" s="35"/>
      <c r="BJ70" s="35">
        <v>1.2240000000000001E-8</v>
      </c>
      <c r="BK70" s="35">
        <v>5.5509039444899999</v>
      </c>
      <c r="BL70" s="35">
        <v>5661.3320491521999</v>
      </c>
      <c r="BM70" s="29">
        <f t="shared" si="80"/>
        <v>-1.2162907485436109E-8</v>
      </c>
      <c r="BN70" s="29">
        <f t="shared" si="81"/>
        <v>-1.2163104805881229E-8</v>
      </c>
      <c r="BO70" s="29">
        <f t="shared" si="82"/>
        <v>-1.2163104796199892E-8</v>
      </c>
      <c r="BP70" s="29">
        <f t="shared" si="83"/>
        <v>-1.2163104796200341E-8</v>
      </c>
      <c r="BR70" s="35">
        <v>1.2900000000000001E-9</v>
      </c>
      <c r="BS70" s="35">
        <v>2.08748660996</v>
      </c>
      <c r="BT70" s="35">
        <v>3128.3887650958</v>
      </c>
      <c r="BU70" s="29">
        <f t="shared" si="84"/>
        <v>-1.1267049570944892E-9</v>
      </c>
      <c r="BV70" s="29">
        <f t="shared" si="85"/>
        <v>-1.1266549819721459E-9</v>
      </c>
      <c r="BW70" s="29">
        <f t="shared" si="86"/>
        <v>-1.1266549844258695E-9</v>
      </c>
      <c r="BX70" s="29">
        <f t="shared" si="87"/>
        <v>-1.1266549844257532E-9</v>
      </c>
      <c r="BZ70" s="35"/>
      <c r="CA70" s="35"/>
      <c r="CB70" s="35"/>
      <c r="CH70" s="35"/>
      <c r="CI70" s="35"/>
      <c r="CJ70" s="35"/>
      <c r="CP70" s="35"/>
      <c r="CQ70" s="35"/>
      <c r="CR70" s="35"/>
      <c r="CX70" s="35"/>
      <c r="CY70" s="35"/>
      <c r="CZ70" s="35"/>
      <c r="DF70" s="35">
        <v>1.817E-8</v>
      </c>
      <c r="DG70" s="35">
        <v>0.41611036449</v>
      </c>
      <c r="DH70" s="35">
        <v>4705.7323075435997</v>
      </c>
      <c r="DI70" s="29">
        <f t="shared" si="88"/>
        <v>2.2274364859550535E-9</v>
      </c>
      <c r="DJ70" s="29">
        <f t="shared" si="89"/>
        <v>2.2295942041936957E-9</v>
      </c>
      <c r="DK70" s="29">
        <f t="shared" si="90"/>
        <v>2.2295940982604661E-9</v>
      </c>
      <c r="DL70" s="29">
        <f t="shared" si="91"/>
        <v>2.2295940982653349E-9</v>
      </c>
      <c r="DN70" s="35">
        <v>1.45E-9</v>
      </c>
      <c r="DO70" s="35">
        <v>0.36415036222000002</v>
      </c>
      <c r="DP70" s="35">
        <v>9146.7900690210008</v>
      </c>
      <c r="DQ70" s="29">
        <f t="shared" si="92"/>
        <v>-4.2891061197422535E-10</v>
      </c>
      <c r="DR70" s="29">
        <f t="shared" si="93"/>
        <v>-4.2923274990273847E-10</v>
      </c>
      <c r="DS70" s="29">
        <f t="shared" si="94"/>
        <v>-4.2923273408780762E-10</v>
      </c>
      <c r="DT70" s="29">
        <f t="shared" si="95"/>
        <v>-4.2923273408855554E-10</v>
      </c>
      <c r="DV70" s="35"/>
      <c r="DW70" s="35"/>
      <c r="DX70" s="35"/>
      <c r="ED70" s="35"/>
      <c r="EE70" s="35"/>
      <c r="EF70" s="35"/>
      <c r="EL70" s="35"/>
      <c r="EM70" s="35"/>
      <c r="EN70" s="35"/>
      <c r="ET70" s="35"/>
      <c r="EU70" s="35"/>
      <c r="EV70" s="35"/>
    </row>
    <row r="71" spans="1:152" s="29" customFormat="1" ht="13.5" x14ac:dyDescent="0.3">
      <c r="A71" s="33" t="s">
        <v>26</v>
      </c>
      <c r="B71" s="32" t="s">
        <v>196</v>
      </c>
      <c r="C71" s="33" t="s">
        <v>229</v>
      </c>
      <c r="D71" s="33" t="s">
        <v>26</v>
      </c>
      <c r="E71" s="33" t="s">
        <v>26</v>
      </c>
      <c r="F71" s="33" t="s">
        <v>26</v>
      </c>
      <c r="N71" s="35">
        <v>6.6880000000000001E-8</v>
      </c>
      <c r="O71" s="35">
        <v>1.5531043786400001</v>
      </c>
      <c r="P71" s="35">
        <v>14945.3161735544</v>
      </c>
      <c r="Q71" s="29">
        <f t="shared" si="68"/>
        <v>4.889608646223125E-8</v>
      </c>
      <c r="R71" s="29">
        <f t="shared" si="69"/>
        <v>4.8878742476694613E-8</v>
      </c>
      <c r="S71" s="29">
        <f t="shared" si="70"/>
        <v>4.8878743328376712E-8</v>
      </c>
      <c r="T71" s="29">
        <f t="shared" si="71"/>
        <v>4.8878743328336498E-8</v>
      </c>
      <c r="V71" s="35">
        <v>5.3199999999999998E-9</v>
      </c>
      <c r="W71" s="35">
        <v>4.4157613088999996</v>
      </c>
      <c r="X71" s="35">
        <v>574.34479833479998</v>
      </c>
      <c r="Y71" s="29">
        <f t="shared" si="72"/>
        <v>2.0371459590507295E-9</v>
      </c>
      <c r="Z71" s="29">
        <f t="shared" si="73"/>
        <v>2.0372177311588876E-9</v>
      </c>
      <c r="AA71" s="29">
        <f t="shared" si="74"/>
        <v>2.0372177276352132E-9</v>
      </c>
      <c r="AB71" s="29">
        <f t="shared" si="75"/>
        <v>2.0372177276353877E-9</v>
      </c>
      <c r="AD71" s="35"/>
      <c r="AE71" s="35"/>
      <c r="AF71" s="35"/>
      <c r="AL71" s="35"/>
      <c r="AM71" s="35"/>
      <c r="AN71" s="35"/>
      <c r="AT71" s="35"/>
      <c r="AU71" s="35"/>
      <c r="AV71" s="35"/>
      <c r="BB71" s="35"/>
      <c r="BC71" s="35"/>
      <c r="BD71" s="35"/>
      <c r="BJ71" s="35">
        <v>1.111E-8</v>
      </c>
      <c r="BK71" s="35">
        <v>1.20276209213</v>
      </c>
      <c r="BL71" s="35">
        <v>9573.3882598969994</v>
      </c>
      <c r="BM71" s="29">
        <f t="shared" si="80"/>
        <v>1.0288784126152155E-8</v>
      </c>
      <c r="BN71" s="29">
        <f t="shared" si="81"/>
        <v>1.0287763368944923E-8</v>
      </c>
      <c r="BO71" s="29">
        <f t="shared" si="82"/>
        <v>1.0287763419074333E-8</v>
      </c>
      <c r="BP71" s="29">
        <f t="shared" si="83"/>
        <v>1.0287763419071949E-8</v>
      </c>
      <c r="BR71" s="35">
        <v>1.31E-9</v>
      </c>
      <c r="BS71" s="35">
        <v>1.5195900251300001</v>
      </c>
      <c r="BT71" s="35">
        <v>10218.808470518399</v>
      </c>
      <c r="BU71" s="29">
        <f t="shared" si="84"/>
        <v>-7.209754441445174E-10</v>
      </c>
      <c r="BV71" s="29">
        <f t="shared" si="85"/>
        <v>-7.2125961919691279E-10</v>
      </c>
      <c r="BW71" s="29">
        <f t="shared" si="86"/>
        <v>-7.2125960524642853E-10</v>
      </c>
      <c r="BX71" s="29">
        <f t="shared" si="87"/>
        <v>-7.2125960524708128E-10</v>
      </c>
      <c r="BZ71" s="35"/>
      <c r="CA71" s="35"/>
      <c r="CB71" s="35"/>
      <c r="CH71" s="35"/>
      <c r="CI71" s="35"/>
      <c r="CJ71" s="35"/>
      <c r="CP71" s="35"/>
      <c r="CQ71" s="35"/>
      <c r="CR71" s="35"/>
      <c r="CX71" s="35"/>
      <c r="CY71" s="35"/>
      <c r="CZ71" s="35"/>
      <c r="DF71" s="35">
        <v>1.8580000000000002E-8</v>
      </c>
      <c r="DG71" s="35">
        <v>1.5036831829599999</v>
      </c>
      <c r="DH71" s="35">
        <v>10021.8372800994</v>
      </c>
      <c r="DI71" s="29">
        <f t="shared" si="88"/>
        <v>1.1337302702043652E-8</v>
      </c>
      <c r="DJ71" s="29">
        <f t="shared" si="89"/>
        <v>1.1341053467940247E-8</v>
      </c>
      <c r="DK71" s="29">
        <f t="shared" si="90"/>
        <v>1.1341053283812829E-8</v>
      </c>
      <c r="DL71" s="29">
        <f t="shared" si="91"/>
        <v>1.1341053283821612E-8</v>
      </c>
      <c r="DN71" s="35">
        <v>1.0399999999999999E-9</v>
      </c>
      <c r="DO71" s="35">
        <v>4.2786501137600004</v>
      </c>
      <c r="DP71" s="35">
        <v>9573.3882598969994</v>
      </c>
      <c r="DQ71" s="29">
        <f t="shared" si="92"/>
        <v>-9.3528354716654264E-10</v>
      </c>
      <c r="DR71" s="29">
        <f t="shared" si="93"/>
        <v>-9.351728082180839E-10</v>
      </c>
      <c r="DS71" s="29">
        <f t="shared" si="94"/>
        <v>-9.3517281365621306E-10</v>
      </c>
      <c r="DT71" s="29">
        <f t="shared" si="95"/>
        <v>-9.3517281365595436E-10</v>
      </c>
      <c r="DV71" s="35"/>
      <c r="DW71" s="35"/>
      <c r="DX71" s="35"/>
      <c r="ED71" s="35"/>
      <c r="EE71" s="35"/>
      <c r="EF71" s="35"/>
      <c r="EL71" s="35"/>
      <c r="EM71" s="35"/>
      <c r="EN71" s="35"/>
      <c r="ET71" s="35"/>
      <c r="EU71" s="35"/>
      <c r="EV71" s="35"/>
    </row>
    <row r="72" spans="1:152" s="29" customFormat="1" ht="13.5" x14ac:dyDescent="0.3">
      <c r="N72" s="35">
        <v>6.4130000000000006E-8</v>
      </c>
      <c r="O72" s="35">
        <v>2.1767765292300001</v>
      </c>
      <c r="P72" s="35">
        <v>10988.808157535001</v>
      </c>
      <c r="Q72" s="29">
        <f t="shared" si="68"/>
        <v>9.1519263680328741E-10</v>
      </c>
      <c r="R72" s="29">
        <f t="shared" si="69"/>
        <v>8.9727534710688855E-10</v>
      </c>
      <c r="S72" s="29">
        <f t="shared" si="70"/>
        <v>8.9727622676483312E-10</v>
      </c>
      <c r="T72" s="29">
        <f t="shared" si="71"/>
        <v>8.9727622672291543E-10</v>
      </c>
      <c r="V72" s="35">
        <v>5.4000000000000004E-9</v>
      </c>
      <c r="W72" s="35">
        <v>2.15936134728</v>
      </c>
      <c r="X72" s="35">
        <v>16496.361396202399</v>
      </c>
      <c r="Y72" s="29">
        <f t="shared" si="72"/>
        <v>5.3803061833607119E-9</v>
      </c>
      <c r="Z72" s="29">
        <f t="shared" si="73"/>
        <v>5.3801124364523213E-9</v>
      </c>
      <c r="AA72" s="29">
        <f t="shared" si="74"/>
        <v>5.380112445987616E-9</v>
      </c>
      <c r="AB72" s="29">
        <f t="shared" si="75"/>
        <v>5.3801124459871693E-9</v>
      </c>
      <c r="AD72" s="35"/>
      <c r="AE72" s="35"/>
      <c r="AF72" s="35"/>
      <c r="AL72" s="35"/>
      <c r="AM72" s="35"/>
      <c r="AN72" s="35"/>
      <c r="AT72" s="35"/>
      <c r="AU72" s="35"/>
      <c r="AV72" s="35"/>
      <c r="BB72" s="35"/>
      <c r="BC72" s="35"/>
      <c r="BD72" s="35"/>
      <c r="BJ72" s="35">
        <v>1.064E-8</v>
      </c>
      <c r="BK72" s="35">
        <v>1.98891375536</v>
      </c>
      <c r="BL72" s="35">
        <v>26.298319799800002</v>
      </c>
      <c r="BM72" s="29">
        <f t="shared" si="80"/>
        <v>-7.9601919412489459E-9</v>
      </c>
      <c r="BN72" s="29">
        <f t="shared" si="81"/>
        <v>-7.9601872201557279E-9</v>
      </c>
      <c r="BO72" s="29">
        <f t="shared" si="82"/>
        <v>-7.9601872203875122E-9</v>
      </c>
      <c r="BP72" s="29">
        <f t="shared" si="83"/>
        <v>-7.960187220387499E-9</v>
      </c>
      <c r="BR72" s="35">
        <v>1.39E-9</v>
      </c>
      <c r="BS72" s="35">
        <v>4.4233040171300004</v>
      </c>
      <c r="BT72" s="35">
        <v>10220.399093211799</v>
      </c>
      <c r="BU72" s="29">
        <f t="shared" si="84"/>
        <v>9.9211738141564682E-10</v>
      </c>
      <c r="BV72" s="29">
        <f t="shared" si="85"/>
        <v>9.923703538807723E-10</v>
      </c>
      <c r="BW72" s="29">
        <f t="shared" si="86"/>
        <v>9.9237034146266442E-10</v>
      </c>
      <c r="BX72" s="29">
        <f t="shared" si="87"/>
        <v>9.9237034146324551E-10</v>
      </c>
      <c r="BZ72" s="35"/>
      <c r="CA72" s="35"/>
      <c r="CB72" s="35"/>
      <c r="CH72" s="35"/>
      <c r="CI72" s="35"/>
      <c r="CJ72" s="35"/>
      <c r="CP72" s="35"/>
      <c r="CQ72" s="35"/>
      <c r="CR72" s="35"/>
      <c r="CX72" s="35"/>
      <c r="CY72" s="35"/>
      <c r="CZ72" s="35"/>
      <c r="DF72" s="35">
        <v>2.0870000000000001E-8</v>
      </c>
      <c r="DG72" s="35">
        <v>6.2211287463899998</v>
      </c>
      <c r="DH72" s="35">
        <v>43232.306658415597</v>
      </c>
      <c r="DI72" s="29">
        <f t="shared" si="88"/>
        <v>-6.9719752639985974E-10</v>
      </c>
      <c r="DJ72" s="29">
        <f t="shared" si="89"/>
        <v>-7.2012647653206566E-10</v>
      </c>
      <c r="DK72" s="29">
        <f t="shared" si="90"/>
        <v>-7.2012535084685494E-10</v>
      </c>
      <c r="DL72" s="29">
        <f t="shared" si="91"/>
        <v>-7.2012535090139333E-10</v>
      </c>
      <c r="DN72" s="35">
        <v>1.3600000000000001E-9</v>
      </c>
      <c r="DO72" s="35">
        <v>5.0958111618100004</v>
      </c>
      <c r="DP72" s="35">
        <v>19367.1891622328</v>
      </c>
      <c r="DQ72" s="29">
        <f t="shared" si="92"/>
        <v>9.6033606892917653E-10</v>
      </c>
      <c r="DR72" s="29">
        <f t="shared" si="93"/>
        <v>9.5986171775424521E-10</v>
      </c>
      <c r="DS72" s="29">
        <f t="shared" si="94"/>
        <v>9.5986174104842426E-10</v>
      </c>
      <c r="DT72" s="29">
        <f t="shared" si="95"/>
        <v>9.5986174104727407E-10</v>
      </c>
      <c r="DV72" s="35"/>
      <c r="DW72" s="35"/>
      <c r="DX72" s="35"/>
      <c r="ED72" s="35"/>
      <c r="EE72" s="35"/>
      <c r="EF72" s="35"/>
      <c r="EL72" s="35"/>
      <c r="EM72" s="35"/>
      <c r="EN72" s="35"/>
      <c r="ET72" s="35"/>
      <c r="EU72" s="35"/>
      <c r="EV72" s="35"/>
    </row>
    <row r="73" spans="1:152" s="29" customFormat="1" ht="13.5" x14ac:dyDescent="0.3">
      <c r="A73" s="29" t="s">
        <v>198</v>
      </c>
      <c r="B73" s="29" t="s">
        <v>199</v>
      </c>
      <c r="C73" s="29" t="s">
        <v>200</v>
      </c>
      <c r="N73" s="35">
        <v>5.8019999999999999E-8</v>
      </c>
      <c r="O73" s="35">
        <v>1.93462125906</v>
      </c>
      <c r="P73" s="35">
        <v>3340.6124266997999</v>
      </c>
      <c r="Q73" s="29">
        <f t="shared" si="68"/>
        <v>5.4378637282204346E-8</v>
      </c>
      <c r="R73" s="29">
        <f t="shared" si="69"/>
        <v>5.4376918614112345E-8</v>
      </c>
      <c r="S73" s="29">
        <f t="shared" si="70"/>
        <v>5.4376918698500649E-8</v>
      </c>
      <c r="T73" s="29">
        <f t="shared" si="71"/>
        <v>5.4376918698496626E-8</v>
      </c>
      <c r="V73" s="35">
        <v>5.76E-9</v>
      </c>
      <c r="W73" s="35">
        <v>5.4117004456600002</v>
      </c>
      <c r="X73" s="35">
        <v>206.1855484372</v>
      </c>
      <c r="Y73" s="29">
        <f t="shared" si="72"/>
        <v>-4.535364015339406E-9</v>
      </c>
      <c r="Z73" s="29">
        <f t="shared" si="73"/>
        <v>-4.5353453992742481E-9</v>
      </c>
      <c r="AA73" s="29">
        <f t="shared" si="74"/>
        <v>-4.5353454001882173E-9</v>
      </c>
      <c r="AB73" s="29">
        <f t="shared" si="75"/>
        <v>-4.5353454001881735E-9</v>
      </c>
      <c r="AD73" s="35"/>
      <c r="AE73" s="35"/>
      <c r="AF73" s="35"/>
      <c r="AL73" s="35"/>
      <c r="AM73" s="35"/>
      <c r="AN73" s="35"/>
      <c r="AT73" s="35"/>
      <c r="AU73" s="35"/>
      <c r="AV73" s="35"/>
      <c r="BB73" s="35"/>
      <c r="BC73" s="35"/>
      <c r="BD73" s="35"/>
      <c r="BJ73" s="35">
        <v>1.041E-8</v>
      </c>
      <c r="BK73" s="35">
        <v>5.38535116069</v>
      </c>
      <c r="BL73" s="35">
        <v>7.1135470007999997</v>
      </c>
      <c r="BM73" s="29">
        <f t="shared" si="80"/>
        <v>7.3837762587464647E-9</v>
      </c>
      <c r="BN73" s="29">
        <f t="shared" si="81"/>
        <v>7.3837749314294002E-9</v>
      </c>
      <c r="BO73" s="29">
        <f t="shared" si="82"/>
        <v>7.3837749314945696E-9</v>
      </c>
      <c r="BP73" s="29">
        <f t="shared" si="83"/>
        <v>7.3837749314945622E-9</v>
      </c>
      <c r="BR73" s="35">
        <v>1.26E-9</v>
      </c>
      <c r="BS73" s="35">
        <v>2.6229663803699999</v>
      </c>
      <c r="BT73" s="35">
        <v>22779.4372461938</v>
      </c>
      <c r="BU73" s="29">
        <f t="shared" si="84"/>
        <v>-4.0289437139198395E-10</v>
      </c>
      <c r="BV73" s="29">
        <f t="shared" si="85"/>
        <v>-4.0220279721496806E-10</v>
      </c>
      <c r="BW73" s="29">
        <f t="shared" si="86"/>
        <v>-4.0220283117136246E-10</v>
      </c>
      <c r="BX73" s="29">
        <f t="shared" si="87"/>
        <v>-4.0220283116980137E-10</v>
      </c>
      <c r="BZ73" s="35"/>
      <c r="CA73" s="35"/>
      <c r="CB73" s="35"/>
      <c r="CH73" s="35"/>
      <c r="CI73" s="35"/>
      <c r="CJ73" s="35"/>
      <c r="CP73" s="35"/>
      <c r="CQ73" s="35"/>
      <c r="CR73" s="35"/>
      <c r="CX73" s="35"/>
      <c r="CY73" s="35"/>
      <c r="CZ73" s="35"/>
      <c r="DF73" s="35">
        <v>1.9499999999999999E-8</v>
      </c>
      <c r="DG73" s="35">
        <v>2.2144701968299998</v>
      </c>
      <c r="DH73" s="35">
        <v>19786.673806107901</v>
      </c>
      <c r="DI73" s="29">
        <f t="shared" si="88"/>
        <v>-1.9499879692022527E-8</v>
      </c>
      <c r="DJ73" s="29">
        <f t="shared" si="89"/>
        <v>-1.949991168715536E-8</v>
      </c>
      <c r="DK73" s="29">
        <f t="shared" si="90"/>
        <v>-1.9499911685705713E-8</v>
      </c>
      <c r="DL73" s="29">
        <f t="shared" si="91"/>
        <v>-1.9499911685705782E-8</v>
      </c>
      <c r="DN73" s="35">
        <v>1.02E-9</v>
      </c>
      <c r="DO73" s="35">
        <v>1.53637788668</v>
      </c>
      <c r="DP73" s="35">
        <v>17277.406931833801</v>
      </c>
      <c r="DQ73" s="29">
        <f t="shared" si="92"/>
        <v>8.4805564649604082E-10</v>
      </c>
      <c r="DR73" s="29">
        <f t="shared" si="93"/>
        <v>8.4780658075778766E-10</v>
      </c>
      <c r="DS73" s="29">
        <f t="shared" si="94"/>
        <v>8.4780659298978911E-10</v>
      </c>
      <c r="DT73" s="29">
        <f t="shared" si="95"/>
        <v>8.4780659298920884E-10</v>
      </c>
      <c r="DV73" s="35"/>
      <c r="DW73" s="35"/>
      <c r="DX73" s="35"/>
      <c r="ED73" s="35"/>
      <c r="EE73" s="35"/>
      <c r="EF73" s="35"/>
      <c r="EL73" s="35"/>
      <c r="EM73" s="35"/>
      <c r="EN73" s="35"/>
      <c r="ET73" s="35"/>
      <c r="EU73" s="35"/>
      <c r="EV73" s="35"/>
    </row>
    <row r="74" spans="1:152" s="29" customFormat="1" ht="13.5" x14ac:dyDescent="0.3">
      <c r="A74" s="29">
        <f>F65</f>
        <v>1.6079842486788625</v>
      </c>
      <c r="B74" s="29">
        <f xml:space="preserve"> 0.0057755183 * A74</f>
        <v>9.2869424543565206E-3</v>
      </c>
      <c r="C74" s="29">
        <f xml:space="preserve"> Tau - B74/DAYSinMILLENNIUM</f>
        <v>1.6241869952667281E-2</v>
      </c>
      <c r="N74" s="35">
        <v>5.9499999999999997E-8</v>
      </c>
      <c r="O74" s="35">
        <v>2.96578175391</v>
      </c>
      <c r="P74" s="35">
        <v>4732.0306273433998</v>
      </c>
      <c r="Q74" s="29">
        <f t="shared" si="68"/>
        <v>-1.6882094393005995E-8</v>
      </c>
      <c r="R74" s="29">
        <f t="shared" si="69"/>
        <v>-1.6888959313309874E-8</v>
      </c>
      <c r="S74" s="29">
        <f t="shared" si="70"/>
        <v>-1.6888958976280123E-8</v>
      </c>
      <c r="T74" s="29">
        <f t="shared" si="71"/>
        <v>-1.6888958976296342E-8</v>
      </c>
      <c r="V74" s="35">
        <v>4.8200000000000003E-9</v>
      </c>
      <c r="W74" s="35">
        <v>0.40815793538</v>
      </c>
      <c r="X74" s="35">
        <v>3340.6124266997999</v>
      </c>
      <c r="Y74" s="29">
        <f t="shared" si="72"/>
        <v>-1.4788076856385496E-9</v>
      </c>
      <c r="Z74" s="29">
        <f t="shared" si="73"/>
        <v>-1.4791973618635892E-9</v>
      </c>
      <c r="AA74" s="29">
        <f t="shared" si="74"/>
        <v>-1.4791973427325479E-9</v>
      </c>
      <c r="AB74" s="29">
        <f t="shared" si="75"/>
        <v>-1.4791973427334605E-9</v>
      </c>
      <c r="AD74" s="35"/>
      <c r="AE74" s="35"/>
      <c r="AF74" s="35"/>
      <c r="AL74" s="35"/>
      <c r="AM74" s="35"/>
      <c r="AN74" s="35"/>
      <c r="AT74" s="35"/>
      <c r="AU74" s="35"/>
      <c r="AV74" s="35"/>
      <c r="BB74" s="35"/>
      <c r="BC74" s="35"/>
      <c r="BD74" s="35"/>
      <c r="BJ74" s="35">
        <v>1.036E-8</v>
      </c>
      <c r="BK74" s="35">
        <v>1.16719443387</v>
      </c>
      <c r="BL74" s="35">
        <v>8662.2403235630009</v>
      </c>
      <c r="BM74" s="29">
        <f t="shared" si="80"/>
        <v>-9.1568818776588088E-9</v>
      </c>
      <c r="BN74" s="29">
        <f t="shared" si="81"/>
        <v>-9.1579489725436291E-9</v>
      </c>
      <c r="BO74" s="29">
        <f t="shared" si="82"/>
        <v>-9.1579489201651879E-9</v>
      </c>
      <c r="BP74" s="29">
        <f t="shared" si="83"/>
        <v>-9.1579489201676645E-9</v>
      </c>
      <c r="BR74" s="35">
        <v>1.4599999999999999E-9</v>
      </c>
      <c r="BS74" s="35">
        <v>4.6986960685600003</v>
      </c>
      <c r="BT74" s="35">
        <v>25158.6017197654</v>
      </c>
      <c r="BU74" s="29">
        <f t="shared" si="84"/>
        <v>2.9383253805291615E-10</v>
      </c>
      <c r="BV74" s="29">
        <f t="shared" si="85"/>
        <v>2.9291759643216448E-10</v>
      </c>
      <c r="BW74" s="29">
        <f t="shared" si="86"/>
        <v>2.9291764135455379E-10</v>
      </c>
      <c r="BX74" s="29">
        <f t="shared" si="87"/>
        <v>2.9291764135243993E-10</v>
      </c>
      <c r="BZ74" s="35"/>
      <c r="CA74" s="35"/>
      <c r="CB74" s="35"/>
      <c r="CH74" s="35"/>
      <c r="CI74" s="35"/>
      <c r="CJ74" s="35"/>
      <c r="CP74" s="35"/>
      <c r="CQ74" s="35"/>
      <c r="CR74" s="35"/>
      <c r="CX74" s="35"/>
      <c r="CY74" s="35"/>
      <c r="CZ74" s="35"/>
      <c r="DF74" s="35">
        <v>1.4970000000000001E-8</v>
      </c>
      <c r="DG74" s="35">
        <v>1.3477382399999999E-3</v>
      </c>
      <c r="DH74" s="35">
        <v>17277.406931833801</v>
      </c>
      <c r="DI74" s="29">
        <f t="shared" si="88"/>
        <v>-7.8674515221974217E-9</v>
      </c>
      <c r="DJ74" s="29">
        <f t="shared" si="89"/>
        <v>-7.8730459334485372E-9</v>
      </c>
      <c r="DK74" s="29">
        <f t="shared" si="90"/>
        <v>-7.8730456588259155E-9</v>
      </c>
      <c r="DL74" s="29">
        <f t="shared" si="91"/>
        <v>-7.8730456588389419E-9</v>
      </c>
      <c r="DN74" s="35">
        <v>1.1700000000000001E-9</v>
      </c>
      <c r="DO74" s="35">
        <v>0.57543238496000004</v>
      </c>
      <c r="DP74" s="35">
        <v>9999.9864507729999</v>
      </c>
      <c r="DQ74" s="29">
        <f t="shared" si="92"/>
        <v>1.0913923801446159E-9</v>
      </c>
      <c r="DR74" s="29">
        <f t="shared" si="93"/>
        <v>1.0912851377631631E-9</v>
      </c>
      <c r="DS74" s="29">
        <f t="shared" si="94"/>
        <v>1.0912851430300041E-9</v>
      </c>
      <c r="DT74" s="29">
        <f t="shared" si="95"/>
        <v>1.0912851430297522E-9</v>
      </c>
      <c r="DV74" s="35"/>
      <c r="DW74" s="35"/>
      <c r="DX74" s="35"/>
      <c r="ED74" s="35"/>
      <c r="EE74" s="35"/>
      <c r="EF74" s="35"/>
      <c r="EL74" s="35"/>
      <c r="EM74" s="35"/>
      <c r="EN74" s="35"/>
      <c r="ET74" s="35"/>
      <c r="EU74" s="35"/>
      <c r="EV74" s="35"/>
    </row>
    <row r="75" spans="1:152" s="29" customFormat="1" ht="13.5" x14ac:dyDescent="0.3">
      <c r="N75" s="35">
        <v>5.2749999999999999E-8</v>
      </c>
      <c r="O75" s="35">
        <v>5.0187710249600004</v>
      </c>
      <c r="P75" s="35">
        <v>28286.990484861199</v>
      </c>
      <c r="Q75" s="29">
        <f t="shared" si="68"/>
        <v>4.6226528188790749E-8</v>
      </c>
      <c r="R75" s="29">
        <f t="shared" si="69"/>
        <v>4.620823960366078E-8</v>
      </c>
      <c r="S75" s="29">
        <f t="shared" si="70"/>
        <v>4.6208240502132668E-8</v>
      </c>
      <c r="T75" s="29">
        <f t="shared" si="71"/>
        <v>4.6208240502090727E-8</v>
      </c>
      <c r="V75" s="35">
        <v>5.0099999999999999E-9</v>
      </c>
      <c r="W75" s="35">
        <v>3.0857836357699999</v>
      </c>
      <c r="X75" s="35">
        <v>245.83164622940001</v>
      </c>
      <c r="Y75" s="29">
        <f t="shared" si="72"/>
        <v>3.5071024064724628E-9</v>
      </c>
      <c r="Z75" s="29">
        <f t="shared" si="73"/>
        <v>3.5071247705474713E-9</v>
      </c>
      <c r="AA75" s="29">
        <f t="shared" si="74"/>
        <v>3.5071247694495019E-9</v>
      </c>
      <c r="AB75" s="29">
        <f t="shared" si="75"/>
        <v>3.5071247694495557E-9</v>
      </c>
      <c r="AD75" s="35"/>
      <c r="AE75" s="35"/>
      <c r="AF75" s="35"/>
      <c r="AL75" s="35"/>
      <c r="AM75" s="35"/>
      <c r="AN75" s="35"/>
      <c r="AT75" s="35"/>
      <c r="AU75" s="35"/>
      <c r="AV75" s="35"/>
      <c r="BB75" s="35"/>
      <c r="BC75" s="35"/>
      <c r="BD75" s="35"/>
      <c r="BJ75" s="35">
        <v>1.143E-8</v>
      </c>
      <c r="BK75" s="35">
        <v>3.2059695833699999</v>
      </c>
      <c r="BL75" s="35">
        <v>3532.0606928113998</v>
      </c>
      <c r="BM75" s="29">
        <f t="shared" si="80"/>
        <v>-7.2555632095308109E-9</v>
      </c>
      <c r="BN75" s="29">
        <f t="shared" si="81"/>
        <v>-7.2563563827248226E-9</v>
      </c>
      <c r="BO75" s="29">
        <f t="shared" si="82"/>
        <v>-7.2563563437851249E-9</v>
      </c>
      <c r="BP75" s="29">
        <f t="shared" si="83"/>
        <v>-7.2563563437869447E-9</v>
      </c>
      <c r="BR75" s="35">
        <v>1.7200000000000001E-9</v>
      </c>
      <c r="BS75" s="35">
        <v>6.13435208788</v>
      </c>
      <c r="BT75" s="35">
        <v>18837.498197138098</v>
      </c>
      <c r="BU75" s="29">
        <f t="shared" si="84"/>
        <v>-8.2074811879430101E-10</v>
      </c>
      <c r="BV75" s="29">
        <f t="shared" si="85"/>
        <v>-8.2147204127407367E-10</v>
      </c>
      <c r="BW75" s="29">
        <f t="shared" si="86"/>
        <v>-8.214720057374404E-10</v>
      </c>
      <c r="BX75" s="29">
        <f t="shared" si="87"/>
        <v>-8.2147200573907253E-10</v>
      </c>
      <c r="BZ75" s="35"/>
      <c r="CA75" s="35"/>
      <c r="CB75" s="35"/>
      <c r="CH75" s="35"/>
      <c r="CI75" s="35"/>
      <c r="CJ75" s="35"/>
      <c r="CP75" s="35"/>
      <c r="CQ75" s="35"/>
      <c r="CR75" s="35"/>
      <c r="CX75" s="35"/>
      <c r="CY75" s="35"/>
      <c r="CZ75" s="35"/>
      <c r="DF75" s="35">
        <v>1.8189999999999999E-8</v>
      </c>
      <c r="DG75" s="35">
        <v>3.2314499326799999</v>
      </c>
      <c r="DH75" s="35">
        <v>29088.811415985001</v>
      </c>
      <c r="DI75" s="29">
        <f t="shared" si="88"/>
        <v>-4.7185647938717458E-9</v>
      </c>
      <c r="DJ75" s="29">
        <f t="shared" si="89"/>
        <v>-4.7315572877249202E-9</v>
      </c>
      <c r="DK75" s="29">
        <f t="shared" si="90"/>
        <v>-4.7315566499172761E-9</v>
      </c>
      <c r="DL75" s="29">
        <f t="shared" si="91"/>
        <v>-4.7315566499472283E-9</v>
      </c>
      <c r="DN75" s="35">
        <v>9.2000000000000003E-10</v>
      </c>
      <c r="DO75" s="35">
        <v>0.22936081655000001</v>
      </c>
      <c r="DP75" s="35">
        <v>18830.384650137301</v>
      </c>
      <c r="DQ75" s="29">
        <f t="shared" si="92"/>
        <v>-2.1402360421495923E-10</v>
      </c>
      <c r="DR75" s="29">
        <f t="shared" si="93"/>
        <v>-2.1445199911707689E-10</v>
      </c>
      <c r="DS75" s="29">
        <f t="shared" si="94"/>
        <v>-2.1445197808610649E-10</v>
      </c>
      <c r="DT75" s="29">
        <f t="shared" si="95"/>
        <v>-2.1445197808707276E-10</v>
      </c>
      <c r="DV75" s="35"/>
      <c r="DW75" s="35"/>
      <c r="DX75" s="35"/>
      <c r="ED75" s="35"/>
      <c r="EE75" s="35"/>
      <c r="EF75" s="35"/>
      <c r="EL75" s="35"/>
      <c r="EM75" s="35"/>
      <c r="EN75" s="35"/>
      <c r="ET75" s="35"/>
      <c r="EU75" s="35"/>
      <c r="EV75" s="35"/>
    </row>
    <row r="76" spans="1:152" s="29" customFormat="1" ht="13.5" x14ac:dyDescent="0.3">
      <c r="A76" s="29" t="s">
        <v>201</v>
      </c>
      <c r="B76" s="29" t="s">
        <v>202</v>
      </c>
      <c r="C76" s="29" t="s">
        <v>203</v>
      </c>
      <c r="D76" s="29" t="s">
        <v>204</v>
      </c>
      <c r="E76" s="29" t="s">
        <v>205</v>
      </c>
      <c r="F76" s="29" t="s">
        <v>206</v>
      </c>
      <c r="N76" s="35">
        <v>7.0469999999999995E-8</v>
      </c>
      <c r="O76" s="35">
        <v>1.0011145205300001</v>
      </c>
      <c r="P76" s="35">
        <v>632.78373931320004</v>
      </c>
      <c r="Q76" s="29">
        <f t="shared" si="68"/>
        <v>1.968785363881639E-8</v>
      </c>
      <c r="R76" s="29">
        <f t="shared" si="69"/>
        <v>1.9686764915590633E-8</v>
      </c>
      <c r="S76" s="29">
        <f t="shared" si="70"/>
        <v>1.9686764969041972E-8</v>
      </c>
      <c r="T76" s="29">
        <f t="shared" si="71"/>
        <v>1.9686764969039451E-8</v>
      </c>
      <c r="V76" s="35">
        <v>4.8799999999999997E-9</v>
      </c>
      <c r="W76" s="35">
        <v>5.2231161158899999</v>
      </c>
      <c r="X76" s="35">
        <v>25158.6017197654</v>
      </c>
      <c r="Y76" s="29">
        <f t="shared" si="72"/>
        <v>3.2436156189977743E-9</v>
      </c>
      <c r="Z76" s="29">
        <f t="shared" si="73"/>
        <v>3.2412825303891778E-9</v>
      </c>
      <c r="AA76" s="29">
        <f t="shared" si="74"/>
        <v>3.2412826449657124E-9</v>
      </c>
      <c r="AB76" s="29">
        <f t="shared" si="75"/>
        <v>3.2412826449603209E-9</v>
      </c>
      <c r="AD76" s="35"/>
      <c r="AE76" s="35"/>
      <c r="AF76" s="35"/>
      <c r="AL76" s="35"/>
      <c r="AM76" s="35"/>
      <c r="AN76" s="35"/>
      <c r="AT76" s="35"/>
      <c r="AU76" s="35"/>
      <c r="AV76" s="35"/>
      <c r="BB76" s="35"/>
      <c r="BC76" s="35"/>
      <c r="BD76" s="35"/>
      <c r="BJ76" s="35">
        <v>1.201E-8</v>
      </c>
      <c r="BK76" s="35">
        <v>0.81913312536000005</v>
      </c>
      <c r="BL76" s="35">
        <v>8094.5216858326003</v>
      </c>
      <c r="BM76" s="29">
        <f t="shared" si="80"/>
        <v>1.131196709690857E-8</v>
      </c>
      <c r="BN76" s="29">
        <f t="shared" si="81"/>
        <v>1.1312797311293113E-8</v>
      </c>
      <c r="BO76" s="29">
        <f t="shared" si="82"/>
        <v>1.131279727054525E-8</v>
      </c>
      <c r="BP76" s="29">
        <f t="shared" si="83"/>
        <v>1.1312797270547083E-8</v>
      </c>
      <c r="BR76" s="35">
        <v>1.57E-9</v>
      </c>
      <c r="BS76" s="35">
        <v>5.4450740385799996</v>
      </c>
      <c r="BT76" s="35">
        <v>4705.7323075435997</v>
      </c>
      <c r="BU76" s="29">
        <f t="shared" si="84"/>
        <v>1.5406460081219783E-9</v>
      </c>
      <c r="BV76" s="29">
        <f t="shared" si="85"/>
        <v>1.5406821538899084E-9</v>
      </c>
      <c r="BW76" s="29">
        <f t="shared" si="86"/>
        <v>1.5406821521158595E-9</v>
      </c>
      <c r="BX76" s="29">
        <f t="shared" si="87"/>
        <v>1.540682152115941E-9</v>
      </c>
      <c r="BZ76" s="35"/>
      <c r="CA76" s="35"/>
      <c r="CB76" s="35"/>
      <c r="CH76" s="35"/>
      <c r="CI76" s="35"/>
      <c r="CJ76" s="35"/>
      <c r="CP76" s="35"/>
      <c r="CQ76" s="35"/>
      <c r="CR76" s="35"/>
      <c r="CX76" s="35"/>
      <c r="CY76" s="35"/>
      <c r="CZ76" s="35"/>
      <c r="DF76" s="35">
        <v>1.4230000000000001E-8</v>
      </c>
      <c r="DG76" s="35">
        <v>5.8597961870699997</v>
      </c>
      <c r="DH76" s="35">
        <v>9676.4810341156008</v>
      </c>
      <c r="DI76" s="29">
        <f t="shared" si="88"/>
        <v>1.3421891410194805E-8</v>
      </c>
      <c r="DJ76" s="29">
        <f t="shared" si="89"/>
        <v>1.3420727899830179E-8</v>
      </c>
      <c r="DK76" s="29">
        <f t="shared" si="90"/>
        <v>1.3420727956973063E-8</v>
      </c>
      <c r="DL76" s="29">
        <f t="shared" si="91"/>
        <v>1.3420727956970375E-8</v>
      </c>
      <c r="DN76" s="35">
        <v>1.1200000000000001E-9</v>
      </c>
      <c r="DO76" s="35">
        <v>4.0477105803600004</v>
      </c>
      <c r="DP76" s="35">
        <v>9103.9069941176003</v>
      </c>
      <c r="DQ76" s="29">
        <f t="shared" si="92"/>
        <v>4.9202492506568201E-10</v>
      </c>
      <c r="DR76" s="29">
        <f t="shared" si="93"/>
        <v>4.9225782220683807E-10</v>
      </c>
      <c r="DS76" s="29">
        <f t="shared" si="94"/>
        <v>4.9225781077334075E-10</v>
      </c>
      <c r="DT76" s="29">
        <f t="shared" si="95"/>
        <v>4.9225781077385546E-10</v>
      </c>
      <c r="DV76" s="35"/>
      <c r="DW76" s="35"/>
      <c r="DX76" s="35"/>
      <c r="ED76" s="35"/>
      <c r="EE76" s="35"/>
      <c r="EF76" s="35"/>
      <c r="EL76" s="35"/>
      <c r="EM76" s="35"/>
      <c r="EN76" s="35"/>
      <c r="ET76" s="35"/>
      <c r="EU76" s="35"/>
      <c r="EV76" s="35"/>
    </row>
    <row r="77" spans="1:152" s="29" customFormat="1" ht="13.5" x14ac:dyDescent="0.3">
      <c r="A77" s="29">
        <f>SUM(S1:S367)</f>
        <v>3.1721988977313278</v>
      </c>
      <c r="B77" s="29">
        <f>SUM(AA1:AA215)</f>
        <v>10213.529791770688</v>
      </c>
      <c r="C77" s="29">
        <f>SUM(AI1:AI70)</f>
        <v>5.1314078645945652E-4</v>
      </c>
      <c r="D77" s="29">
        <f>SUM(AQ1:AQ9)</f>
        <v>3.7053536300867912E-7</v>
      </c>
      <c r="E77" s="29">
        <f>SUM(AY1:AY5)</f>
        <v>-1.1571059732604837E-6</v>
      </c>
      <c r="F77" s="29">
        <f>SUM(BG1:BG5)</f>
        <v>-8.1932820626463929E-9</v>
      </c>
      <c r="N77" s="35">
        <v>5.0479999999999999E-8</v>
      </c>
      <c r="O77" s="35">
        <v>4.2788620962600001</v>
      </c>
      <c r="P77" s="35">
        <v>29580.474708443799</v>
      </c>
      <c r="Q77" s="29">
        <f t="shared" si="68"/>
        <v>3.071942027695873E-8</v>
      </c>
      <c r="R77" s="29">
        <f t="shared" si="69"/>
        <v>3.0749540624675039E-8</v>
      </c>
      <c r="S77" s="29">
        <f t="shared" si="70"/>
        <v>3.0749539146332038E-8</v>
      </c>
      <c r="T77" s="29">
        <f t="shared" si="71"/>
        <v>3.0749539146402587E-8</v>
      </c>
      <c r="V77" s="35">
        <v>4.4999999999999998E-9</v>
      </c>
      <c r="W77" s="35">
        <v>0.212798446</v>
      </c>
      <c r="X77" s="35">
        <v>11.729352836</v>
      </c>
      <c r="Y77" s="29">
        <f t="shared" si="72"/>
        <v>4.1389595732916253E-9</v>
      </c>
      <c r="Z77" s="29">
        <f t="shared" si="73"/>
        <v>4.1389601000196054E-9</v>
      </c>
      <c r="AA77" s="29">
        <f t="shared" si="74"/>
        <v>4.1389600999937452E-9</v>
      </c>
      <c r="AB77" s="29">
        <f t="shared" si="75"/>
        <v>4.1389600999937461E-9</v>
      </c>
      <c r="AD77" s="35"/>
      <c r="AE77" s="35"/>
      <c r="AF77" s="35"/>
      <c r="AL77" s="35"/>
      <c r="AM77" s="35"/>
      <c r="AN77" s="35"/>
      <c r="AT77" s="35"/>
      <c r="AU77" s="35"/>
      <c r="AV77" s="35"/>
      <c r="BB77" s="35"/>
      <c r="BC77" s="35"/>
      <c r="BD77" s="35"/>
      <c r="BJ77" s="35">
        <v>1.0050000000000001E-8</v>
      </c>
      <c r="BK77" s="35">
        <v>2.3842989213200001</v>
      </c>
      <c r="BL77" s="35">
        <v>27511.4678735372</v>
      </c>
      <c r="BM77" s="29">
        <f t="shared" si="80"/>
        <v>-1.00468425280386E-8</v>
      </c>
      <c r="BN77" s="29">
        <f t="shared" si="81"/>
        <v>-1.0046663851342212E-8</v>
      </c>
      <c r="BO77" s="29">
        <f t="shared" si="82"/>
        <v>-1.0046663860235093E-8</v>
      </c>
      <c r="BP77" s="29">
        <f t="shared" si="83"/>
        <v>-1.0046663860234664E-8</v>
      </c>
      <c r="BR77" s="35">
        <v>1.1700000000000001E-9</v>
      </c>
      <c r="BS77" s="35">
        <v>6.1829617515299997</v>
      </c>
      <c r="BT77" s="35">
        <v>20400.2727726222</v>
      </c>
      <c r="BU77" s="29">
        <f t="shared" si="84"/>
        <v>-2.3147114938681973E-10</v>
      </c>
      <c r="BV77" s="29">
        <f t="shared" si="85"/>
        <v>-2.3206603431695173E-10</v>
      </c>
      <c r="BW77" s="29">
        <f t="shared" si="86"/>
        <v>-2.3206600511237824E-10</v>
      </c>
      <c r="BX77" s="29">
        <f t="shared" si="87"/>
        <v>-2.3206600511374715E-10</v>
      </c>
      <c r="BZ77" s="35"/>
      <c r="CA77" s="35"/>
      <c r="CB77" s="35"/>
      <c r="CH77" s="35"/>
      <c r="CI77" s="35"/>
      <c r="CJ77" s="35"/>
      <c r="CP77" s="35"/>
      <c r="CQ77" s="35"/>
      <c r="CR77" s="35"/>
      <c r="CX77" s="35"/>
      <c r="CY77" s="35"/>
      <c r="CZ77" s="35"/>
      <c r="DF77" s="35">
        <v>1.2229999999999999E-8</v>
      </c>
      <c r="DG77" s="35">
        <v>5.5581899432900004</v>
      </c>
      <c r="DH77" s="35">
        <v>6770.7106012455997</v>
      </c>
      <c r="DI77" s="29">
        <f t="shared" si="88"/>
        <v>-9.2622782201437271E-9</v>
      </c>
      <c r="DJ77" s="29">
        <f t="shared" si="89"/>
        <v>-9.2609031201661967E-9</v>
      </c>
      <c r="DK77" s="29">
        <f t="shared" si="90"/>
        <v>-9.2609031876839936E-9</v>
      </c>
      <c r="DL77" s="29">
        <f t="shared" si="91"/>
        <v>-9.260903187680814E-9</v>
      </c>
      <c r="DN77" s="35">
        <v>9.7999999999999992E-10</v>
      </c>
      <c r="DO77" s="35">
        <v>3.7844769240699998</v>
      </c>
      <c r="DP77" s="35">
        <v>213.29909543799999</v>
      </c>
      <c r="DQ77" s="29">
        <f t="shared" si="92"/>
        <v>5.5748606952637362E-10</v>
      </c>
      <c r="DR77" s="29">
        <f t="shared" si="93"/>
        <v>5.574904409023613E-10</v>
      </c>
      <c r="DS77" s="29">
        <f t="shared" si="94"/>
        <v>5.5749044068774743E-10</v>
      </c>
      <c r="DT77" s="29">
        <f t="shared" si="95"/>
        <v>5.5749044068775829E-10</v>
      </c>
      <c r="DV77" s="35"/>
      <c r="DW77" s="35"/>
      <c r="DX77" s="35"/>
      <c r="ED77" s="35"/>
      <c r="EE77" s="35"/>
      <c r="EF77" s="35"/>
      <c r="EL77" s="35"/>
      <c r="EM77" s="35"/>
      <c r="EN77" s="35"/>
      <c r="ET77" s="35"/>
      <c r="EU77" s="35"/>
      <c r="EV77" s="35"/>
    </row>
    <row r="78" spans="1:152" s="29" customFormat="1" ht="13.5" x14ac:dyDescent="0.3">
      <c r="N78" s="35">
        <v>6.3049999999999999E-8</v>
      </c>
      <c r="O78" s="35">
        <v>0.3550633118</v>
      </c>
      <c r="P78" s="35">
        <v>103.0927742186</v>
      </c>
      <c r="Q78" s="29">
        <f t="shared" si="68"/>
        <v>-2.7916839869759542E-8</v>
      </c>
      <c r="R78" s="29">
        <f t="shared" si="69"/>
        <v>-2.791669167511088E-8</v>
      </c>
      <c r="S78" s="29">
        <f t="shared" si="70"/>
        <v>-2.7916691682386562E-8</v>
      </c>
      <c r="T78" s="29">
        <f t="shared" si="71"/>
        <v>-2.7916691682386212E-8</v>
      </c>
      <c r="V78" s="35">
        <v>4.32E-9</v>
      </c>
      <c r="W78" s="35">
        <v>1.3200496449300001</v>
      </c>
      <c r="X78" s="35">
        <v>103.0927742186</v>
      </c>
      <c r="Y78" s="29">
        <f t="shared" si="72"/>
        <v>-4.27333198379146E-9</v>
      </c>
      <c r="Z78" s="29">
        <f t="shared" si="73"/>
        <v>-4.2733303237215215E-9</v>
      </c>
      <c r="AA78" s="29">
        <f t="shared" si="74"/>
        <v>-4.2733303238030244E-9</v>
      </c>
      <c r="AB78" s="29">
        <f t="shared" si="75"/>
        <v>-4.2733303238030195E-9</v>
      </c>
      <c r="AD78" s="35"/>
      <c r="AE78" s="35"/>
      <c r="AF78" s="35"/>
      <c r="AL78" s="35"/>
      <c r="AM78" s="35"/>
      <c r="AN78" s="35"/>
      <c r="AT78" s="35"/>
      <c r="AU78" s="35"/>
      <c r="AV78" s="35"/>
      <c r="BB78" s="35"/>
      <c r="BC78" s="35"/>
      <c r="BD78" s="35"/>
      <c r="BJ78" s="35">
        <v>1.047E-8</v>
      </c>
      <c r="BK78" s="35">
        <v>4.5652503076900004</v>
      </c>
      <c r="BL78" s="35">
        <v>20419.457545421101</v>
      </c>
      <c r="BM78" s="29">
        <f t="shared" si="80"/>
        <v>-1.044752833481504E-8</v>
      </c>
      <c r="BN78" s="29">
        <f t="shared" si="81"/>
        <v>-1.0447882902668165E-8</v>
      </c>
      <c r="BO78" s="29">
        <f t="shared" si="82"/>
        <v>-1.0447882885329668E-8</v>
      </c>
      <c r="BP78" s="29">
        <f t="shared" si="83"/>
        <v>-1.0447882885330481E-8</v>
      </c>
      <c r="BR78" s="35">
        <v>1.6399999999999999E-9</v>
      </c>
      <c r="BS78" s="35">
        <v>3.3084947313200002</v>
      </c>
      <c r="BT78" s="35">
        <v>51066.427731055002</v>
      </c>
      <c r="BU78" s="29">
        <f t="shared" si="84"/>
        <v>-1.6066483778899746E-9</v>
      </c>
      <c r="BV78" s="29">
        <f t="shared" si="85"/>
        <v>-1.6070743061277619E-9</v>
      </c>
      <c r="BW78" s="29">
        <f t="shared" si="86"/>
        <v>-1.6070742852831461E-9</v>
      </c>
      <c r="BX78" s="29">
        <f t="shared" si="87"/>
        <v>-1.6070742852841499E-9</v>
      </c>
      <c r="BZ78" s="35"/>
      <c r="CA78" s="35"/>
      <c r="CB78" s="35"/>
      <c r="CH78" s="35"/>
      <c r="CI78" s="35"/>
      <c r="CJ78" s="35"/>
      <c r="CP78" s="35"/>
      <c r="CQ78" s="35"/>
      <c r="CR78" s="35"/>
      <c r="CX78" s="35"/>
      <c r="CY78" s="35"/>
      <c r="CZ78" s="35"/>
      <c r="DF78" s="35">
        <v>1.14E-8</v>
      </c>
      <c r="DG78" s="35">
        <v>5.9208890009399999</v>
      </c>
      <c r="DH78" s="35">
        <v>13936.794505133999</v>
      </c>
      <c r="DI78" s="29">
        <f t="shared" si="88"/>
        <v>1.1179482897512364E-8</v>
      </c>
      <c r="DJ78" s="29">
        <f t="shared" si="89"/>
        <v>1.1178691435201106E-8</v>
      </c>
      <c r="DK78" s="29">
        <f t="shared" si="90"/>
        <v>1.1178691474092706E-8</v>
      </c>
      <c r="DL78" s="29">
        <f t="shared" si="91"/>
        <v>1.1178691474090863E-8</v>
      </c>
      <c r="DN78" s="35">
        <v>8.4999999999999996E-10</v>
      </c>
      <c r="DO78" s="35">
        <v>5.8447145848100002</v>
      </c>
      <c r="DP78" s="35">
        <v>10234.060941703399</v>
      </c>
      <c r="DQ78" s="29">
        <f t="shared" si="92"/>
        <v>-6.3772483893731093E-10</v>
      </c>
      <c r="DR78" s="29">
        <f t="shared" si="93"/>
        <v>-6.3757857850149539E-10</v>
      </c>
      <c r="DS78" s="29">
        <f t="shared" si="94"/>
        <v>-6.3757858568326648E-10</v>
      </c>
      <c r="DT78" s="29">
        <f t="shared" si="95"/>
        <v>-6.3757858568293095E-10</v>
      </c>
      <c r="DV78" s="35"/>
      <c r="DW78" s="35"/>
      <c r="DX78" s="35"/>
      <c r="ED78" s="35"/>
      <c r="EE78" s="35"/>
      <c r="EF78" s="35"/>
      <c r="EL78" s="35"/>
      <c r="EM78" s="35"/>
      <c r="EN78" s="35"/>
      <c r="ET78" s="35"/>
      <c r="EU78" s="35"/>
      <c r="EV78" s="35"/>
    </row>
    <row r="79" spans="1:152" s="29" customFormat="1" ht="13.5" x14ac:dyDescent="0.3">
      <c r="A79" s="29" t="s">
        <v>207</v>
      </c>
      <c r="B79" s="29" t="s">
        <v>208</v>
      </c>
      <c r="C79" s="29" t="s">
        <v>209</v>
      </c>
      <c r="D79" s="29" t="s">
        <v>210</v>
      </c>
      <c r="E79" s="29" t="s">
        <v>211</v>
      </c>
      <c r="F79" s="29" t="s">
        <v>212</v>
      </c>
      <c r="N79" s="35">
        <v>5.959E-8</v>
      </c>
      <c r="O79" s="35">
        <v>5.04792949464</v>
      </c>
      <c r="P79" s="35">
        <v>245.83164622940001</v>
      </c>
      <c r="Q79" s="29">
        <f t="shared" si="68"/>
        <v>-5.5248560633391848E-8</v>
      </c>
      <c r="R79" s="29">
        <f t="shared" si="69"/>
        <v>-5.524842105900121E-8</v>
      </c>
      <c r="S79" s="29">
        <f t="shared" si="70"/>
        <v>-5.5248421065853693E-8</v>
      </c>
      <c r="T79" s="29">
        <f t="shared" si="71"/>
        <v>-5.5248421065853375E-8</v>
      </c>
      <c r="V79" s="35">
        <v>4.3400000000000003E-9</v>
      </c>
      <c r="W79" s="35">
        <v>5.9109475523299997</v>
      </c>
      <c r="X79" s="35">
        <v>19786.673806107901</v>
      </c>
      <c r="Y79" s="29">
        <f t="shared" si="72"/>
        <v>3.6807769290553597E-9</v>
      </c>
      <c r="Z79" s="29">
        <f t="shared" si="73"/>
        <v>3.6819333771066075E-9</v>
      </c>
      <c r="AA79" s="29">
        <f t="shared" si="74"/>
        <v>3.6819333203532688E-9</v>
      </c>
      <c r="AB79" s="29">
        <f t="shared" si="75"/>
        <v>3.6819333203560117E-9</v>
      </c>
      <c r="AD79" s="35"/>
      <c r="AE79" s="35"/>
      <c r="AF79" s="35"/>
      <c r="AL79" s="35"/>
      <c r="AM79" s="35"/>
      <c r="AN79" s="35"/>
      <c r="AT79" s="35"/>
      <c r="AU79" s="35"/>
      <c r="AV79" s="35"/>
      <c r="BB79" s="35"/>
      <c r="BC79" s="35"/>
      <c r="BD79" s="35"/>
      <c r="BJ79" s="35">
        <v>9.6799999999999997E-9</v>
      </c>
      <c r="BK79" s="35">
        <v>6.1849672187099998</v>
      </c>
      <c r="BL79" s="35">
        <v>25158.6017197654</v>
      </c>
      <c r="BM79" s="29">
        <f t="shared" si="80"/>
        <v>9.6125560737683431E-9</v>
      </c>
      <c r="BN79" s="29">
        <f t="shared" si="81"/>
        <v>9.6132838274755693E-9</v>
      </c>
      <c r="BO79" s="29">
        <f t="shared" si="82"/>
        <v>9.6132837918427626E-9</v>
      </c>
      <c r="BP79" s="29">
        <f t="shared" si="83"/>
        <v>9.6132837918444385E-9</v>
      </c>
      <c r="BR79" s="35">
        <v>1.13E-9</v>
      </c>
      <c r="BS79" s="35">
        <v>3.6441286065399998</v>
      </c>
      <c r="BT79" s="35">
        <v>7.1135470007999997</v>
      </c>
      <c r="BU79" s="29">
        <f t="shared" si="84"/>
        <v>-9.2094587004856855E-10</v>
      </c>
      <c r="BV79" s="29">
        <f t="shared" si="85"/>
        <v>-9.2094598848804467E-10</v>
      </c>
      <c r="BW79" s="29">
        <f t="shared" si="86"/>
        <v>-9.209459884822298E-10</v>
      </c>
      <c r="BX79" s="29">
        <f t="shared" si="87"/>
        <v>-9.2094598848223001E-10</v>
      </c>
      <c r="BZ79" s="35"/>
      <c r="CA79" s="35"/>
      <c r="CB79" s="35"/>
      <c r="CH79" s="35"/>
      <c r="CI79" s="35"/>
      <c r="CJ79" s="35"/>
      <c r="CP79" s="35"/>
      <c r="CQ79" s="35"/>
      <c r="CR79" s="35"/>
      <c r="CX79" s="35"/>
      <c r="CY79" s="35"/>
      <c r="CZ79" s="35"/>
      <c r="DF79" s="35">
        <v>1.4839999999999999E-8</v>
      </c>
      <c r="DG79" s="35">
        <v>2.4766542925300001</v>
      </c>
      <c r="DH79" s="35">
        <v>31749.235190726398</v>
      </c>
      <c r="DI79" s="29">
        <f t="shared" si="88"/>
        <v>-1.4487554491513344E-8</v>
      </c>
      <c r="DJ79" s="29">
        <f t="shared" si="89"/>
        <v>-1.4484954270722765E-8</v>
      </c>
      <c r="DK79" s="29">
        <f t="shared" si="90"/>
        <v>-1.4484954398613244E-8</v>
      </c>
      <c r="DL79" s="29">
        <f t="shared" si="91"/>
        <v>-1.4484954398607374E-8</v>
      </c>
      <c r="DN79" s="35">
        <v>7.8999999999999996E-10</v>
      </c>
      <c r="DO79" s="35">
        <v>0.64440357793000003</v>
      </c>
      <c r="DP79" s="35">
        <v>18844.6117441389</v>
      </c>
      <c r="DQ79" s="29">
        <f t="shared" si="92"/>
        <v>3.158663440322168E-10</v>
      </c>
      <c r="DR79" s="29">
        <f t="shared" si="93"/>
        <v>3.1551933711768995E-10</v>
      </c>
      <c r="DS79" s="29">
        <f t="shared" si="94"/>
        <v>3.1551935415590022E-10</v>
      </c>
      <c r="DT79" s="29">
        <f t="shared" si="95"/>
        <v>3.1551935415511802E-10</v>
      </c>
      <c r="DV79" s="35"/>
      <c r="DW79" s="35"/>
      <c r="DX79" s="35"/>
      <c r="ED79" s="35"/>
      <c r="EE79" s="35"/>
      <c r="EF79" s="35"/>
      <c r="EL79" s="35"/>
      <c r="EM79" s="35"/>
      <c r="EN79" s="35"/>
      <c r="ET79" s="35"/>
      <c r="EU79" s="35"/>
      <c r="EV79" s="35"/>
    </row>
    <row r="80" spans="1:152" s="29" customFormat="1" ht="13.5" x14ac:dyDescent="0.3">
      <c r="A80" s="29">
        <f>SUM(BO1:BO210)</f>
        <v>-5.5488039989728295E-2</v>
      </c>
      <c r="B80" s="29">
        <f>SUM(BW1:BW133)</f>
        <v>-1.9684983850209942E-3</v>
      </c>
      <c r="C80" s="29">
        <f>SUM(CE1:CE59)</f>
        <v>2.0977930625748026E-4</v>
      </c>
      <c r="D80" s="29">
        <f>SUM(CM1:CM15)</f>
        <v>2.041418547069824E-6</v>
      </c>
      <c r="E80" s="29">
        <f>SUM(CU1:CU5)</f>
        <v>-1.3643416885848183E-7</v>
      </c>
      <c r="F80" s="29">
        <f>SUM(DC1:DC4)</f>
        <v>-1.1796355242341347E-10</v>
      </c>
      <c r="N80" s="35">
        <v>4.6509999999999998E-8</v>
      </c>
      <c r="O80" s="35">
        <v>0.85218058876000002</v>
      </c>
      <c r="P80" s="35">
        <v>6770.7106012455997</v>
      </c>
      <c r="Q80" s="29">
        <f t="shared" si="68"/>
        <v>-3.01466197829187E-8</v>
      </c>
      <c r="R80" s="29">
        <f t="shared" si="69"/>
        <v>-3.0152716802952884E-8</v>
      </c>
      <c r="S80" s="29">
        <f t="shared" si="70"/>
        <v>-3.0152716503639293E-8</v>
      </c>
      <c r="T80" s="29">
        <f t="shared" si="71"/>
        <v>-3.0152716503653388E-8</v>
      </c>
      <c r="V80" s="35">
        <v>5.6400000000000004E-9</v>
      </c>
      <c r="W80" s="35">
        <v>0.38776462529</v>
      </c>
      <c r="X80" s="35">
        <v>19367.1891622328</v>
      </c>
      <c r="Y80" s="29">
        <f t="shared" si="72"/>
        <v>3.9762550294851124E-9</v>
      </c>
      <c r="Z80" s="29">
        <f t="shared" si="73"/>
        <v>3.9782243231121167E-9</v>
      </c>
      <c r="AA80" s="29">
        <f t="shared" si="74"/>
        <v>3.9782242264525218E-9</v>
      </c>
      <c r="AB80" s="29">
        <f t="shared" si="75"/>
        <v>3.9782242264572938E-9</v>
      </c>
      <c r="AD80" s="35"/>
      <c r="AE80" s="35"/>
      <c r="AF80" s="35"/>
      <c r="AL80" s="35"/>
      <c r="AM80" s="35"/>
      <c r="AN80" s="35"/>
      <c r="AT80" s="35"/>
      <c r="AU80" s="35"/>
      <c r="AV80" s="35"/>
      <c r="BB80" s="35"/>
      <c r="BC80" s="35"/>
      <c r="BD80" s="35"/>
      <c r="BJ80" s="35">
        <v>1.044E-8</v>
      </c>
      <c r="BK80" s="35">
        <v>1.98055689074</v>
      </c>
      <c r="BL80" s="35">
        <v>10596.1820784342</v>
      </c>
      <c r="BM80" s="29">
        <f t="shared" si="80"/>
        <v>-2.8425317197450045E-9</v>
      </c>
      <c r="BN80" s="29">
        <f t="shared" si="81"/>
        <v>-2.8452382418743499E-9</v>
      </c>
      <c r="BO80" s="29">
        <f t="shared" si="82"/>
        <v>-2.8452381090018449E-9</v>
      </c>
      <c r="BP80" s="29">
        <f t="shared" si="83"/>
        <v>-2.8452381090081261E-9</v>
      </c>
      <c r="BR80" s="35">
        <v>1.09E-9</v>
      </c>
      <c r="BS80" s="35">
        <v>5.2122066078799998</v>
      </c>
      <c r="BT80" s="35">
        <v>8662.2403235630009</v>
      </c>
      <c r="BU80" s="29">
        <f t="shared" si="84"/>
        <v>1.9583999930242346E-10</v>
      </c>
      <c r="BV80" s="29">
        <f t="shared" si="85"/>
        <v>1.9607617022524041E-10</v>
      </c>
      <c r="BW80" s="29">
        <f t="shared" si="86"/>
        <v>1.9607615863059044E-10</v>
      </c>
      <c r="BX80" s="29">
        <f t="shared" si="87"/>
        <v>1.9607615863113899E-10</v>
      </c>
      <c r="BZ80" s="35"/>
      <c r="CA80" s="35"/>
      <c r="CB80" s="35"/>
      <c r="CH80" s="35"/>
      <c r="CI80" s="35"/>
      <c r="CJ80" s="35"/>
      <c r="CP80" s="35"/>
      <c r="CQ80" s="35"/>
      <c r="CR80" s="35"/>
      <c r="CX80" s="35"/>
      <c r="CY80" s="35"/>
      <c r="CZ80" s="35"/>
      <c r="DF80" s="35">
        <v>1.185E-8</v>
      </c>
      <c r="DG80" s="35">
        <v>1.4208762835099999</v>
      </c>
      <c r="DH80" s="35">
        <v>4732.0306273433998</v>
      </c>
      <c r="DI80" s="29">
        <f t="shared" si="88"/>
        <v>-1.1446238556297559E-8</v>
      </c>
      <c r="DJ80" s="29">
        <f t="shared" si="89"/>
        <v>-1.1445869447645757E-8</v>
      </c>
      <c r="DK80" s="29">
        <f t="shared" si="90"/>
        <v>-1.1445869465771347E-8</v>
      </c>
      <c r="DL80" s="29">
        <f t="shared" si="91"/>
        <v>-1.1445869465770476E-8</v>
      </c>
      <c r="DN80" s="35">
        <v>8.3999999999999999E-10</v>
      </c>
      <c r="DO80" s="35">
        <v>0.56950139212999995</v>
      </c>
      <c r="DP80" s="35">
        <v>9683.5945811164001</v>
      </c>
      <c r="DQ80" s="29">
        <f t="shared" si="92"/>
        <v>6.0316260789028956E-10</v>
      </c>
      <c r="DR80" s="29">
        <f t="shared" si="93"/>
        <v>6.0330654343289999E-10</v>
      </c>
      <c r="DS80" s="29">
        <f t="shared" si="94"/>
        <v>6.033065363672237E-10</v>
      </c>
      <c r="DT80" s="29">
        <f t="shared" si="95"/>
        <v>6.0330653636757257E-10</v>
      </c>
      <c r="DV80" s="35"/>
      <c r="DW80" s="35"/>
      <c r="DX80" s="35"/>
      <c r="ED80" s="35"/>
      <c r="EE80" s="35"/>
      <c r="EF80" s="35"/>
      <c r="EL80" s="35"/>
      <c r="EM80" s="35"/>
      <c r="EN80" s="35"/>
      <c r="ET80" s="35"/>
      <c r="EU80" s="35"/>
      <c r="EV80" s="35"/>
    </row>
    <row r="81" spans="1:152" s="29" customFormat="1" ht="13.5" x14ac:dyDescent="0.3">
      <c r="N81" s="35">
        <v>5.5799999999999997E-8</v>
      </c>
      <c r="O81" s="35">
        <v>0.48723384808999998</v>
      </c>
      <c r="P81" s="35">
        <v>522.57741809380002</v>
      </c>
      <c r="Q81" s="29">
        <f t="shared" si="68"/>
        <v>-5.0247463481061647E-8</v>
      </c>
      <c r="R81" s="29">
        <f t="shared" si="69"/>
        <v>-5.0247141035561694E-8</v>
      </c>
      <c r="S81" s="29">
        <f t="shared" si="70"/>
        <v>-5.0247141051392515E-8</v>
      </c>
      <c r="T81" s="29">
        <f t="shared" si="71"/>
        <v>-5.024714105139178E-8</v>
      </c>
      <c r="V81" s="35">
        <v>4.2100000000000001E-9</v>
      </c>
      <c r="W81" s="35">
        <v>2.7105783970099999</v>
      </c>
      <c r="X81" s="35">
        <v>13936.794505133999</v>
      </c>
      <c r="Y81" s="29">
        <f t="shared" si="72"/>
        <v>-4.0622366874592243E-9</v>
      </c>
      <c r="Z81" s="29">
        <f t="shared" si="73"/>
        <v>-4.0618446350059977E-9</v>
      </c>
      <c r="AA81" s="29">
        <f t="shared" si="74"/>
        <v>-4.0618446542664821E-9</v>
      </c>
      <c r="AB81" s="29">
        <f t="shared" si="75"/>
        <v>-4.0618446542655698E-9</v>
      </c>
      <c r="AD81" s="35"/>
      <c r="AE81" s="35"/>
      <c r="AF81" s="35"/>
      <c r="AL81" s="35"/>
      <c r="AM81" s="35"/>
      <c r="AN81" s="35"/>
      <c r="AT81" s="35"/>
      <c r="AU81" s="35"/>
      <c r="AV81" s="35"/>
      <c r="BB81" s="35"/>
      <c r="BC81" s="35"/>
      <c r="BD81" s="35"/>
      <c r="BJ81" s="35">
        <v>9.6199999999999995E-9</v>
      </c>
      <c r="BK81" s="35">
        <v>0.48573513747000002</v>
      </c>
      <c r="BL81" s="35">
        <v>23958.6317852334</v>
      </c>
      <c r="BM81" s="29">
        <f t="shared" si="80"/>
        <v>9.6016133295790189E-9</v>
      </c>
      <c r="BN81" s="29">
        <f t="shared" si="81"/>
        <v>9.6019737176900916E-9</v>
      </c>
      <c r="BO81" s="29">
        <f t="shared" si="82"/>
        <v>9.6019737000841843E-9</v>
      </c>
      <c r="BP81" s="29">
        <f t="shared" si="83"/>
        <v>9.6019737000850197E-9</v>
      </c>
      <c r="BR81" s="35">
        <v>1.33E-9</v>
      </c>
      <c r="BS81" s="35">
        <v>1.78047296245</v>
      </c>
      <c r="BT81" s="35">
        <v>191.44826611159999</v>
      </c>
      <c r="BU81" s="29">
        <f t="shared" si="84"/>
        <v>2.3492461622290075E-10</v>
      </c>
      <c r="BV81" s="29">
        <f t="shared" si="85"/>
        <v>2.3491824351226959E-10</v>
      </c>
      <c r="BW81" s="29">
        <f t="shared" si="86"/>
        <v>2.3491824382514053E-10</v>
      </c>
      <c r="BX81" s="29">
        <f t="shared" si="87"/>
        <v>2.3491824382512543E-10</v>
      </c>
      <c r="BZ81" s="35"/>
      <c r="CA81" s="35"/>
      <c r="CB81" s="35"/>
      <c r="CH81" s="35"/>
      <c r="CI81" s="35"/>
      <c r="CJ81" s="35"/>
      <c r="CP81" s="35"/>
      <c r="CQ81" s="35"/>
      <c r="CR81" s="35"/>
      <c r="CX81" s="35"/>
      <c r="CY81" s="35"/>
      <c r="CZ81" s="35"/>
      <c r="DF81" s="35">
        <v>1.323E-8</v>
      </c>
      <c r="DG81" s="35">
        <v>2.4882107542199998</v>
      </c>
      <c r="DH81" s="35">
        <v>9690.7081281171995</v>
      </c>
      <c r="DI81" s="29">
        <f t="shared" si="88"/>
        <v>-1.2483429346452731E-8</v>
      </c>
      <c r="DJ81" s="29">
        <f t="shared" si="89"/>
        <v>-1.2482349337777186E-8</v>
      </c>
      <c r="DK81" s="29">
        <f t="shared" si="90"/>
        <v>-1.24823493908192E-8</v>
      </c>
      <c r="DL81" s="29">
        <f t="shared" si="91"/>
        <v>-1.248234939081671E-8</v>
      </c>
      <c r="DN81" s="35">
        <v>1.07E-9</v>
      </c>
      <c r="DO81" s="35">
        <v>1.7706711158899999</v>
      </c>
      <c r="DP81" s="35">
        <v>17778.116266948899</v>
      </c>
      <c r="DQ81" s="29">
        <f t="shared" si="92"/>
        <v>8.1609710286109008E-11</v>
      </c>
      <c r="DR81" s="29">
        <f t="shared" si="93"/>
        <v>8.209198996700561E-11</v>
      </c>
      <c r="DS81" s="29">
        <f t="shared" si="94"/>
        <v>8.2091966289721905E-11</v>
      </c>
      <c r="DT81" s="29">
        <f t="shared" si="95"/>
        <v>8.2091966290813486E-11</v>
      </c>
      <c r="DV81" s="35"/>
      <c r="DW81" s="35"/>
      <c r="DX81" s="35"/>
      <c r="ED81" s="35"/>
      <c r="EE81" s="35"/>
      <c r="EF81" s="35"/>
      <c r="EL81" s="35"/>
      <c r="EM81" s="35"/>
      <c r="EN81" s="35"/>
      <c r="ET81" s="35"/>
      <c r="EU81" s="35"/>
      <c r="EV81" s="35"/>
    </row>
    <row r="82" spans="1:152" s="29" customFormat="1" ht="13.5" x14ac:dyDescent="0.3">
      <c r="A82" s="29" t="s">
        <v>213</v>
      </c>
      <c r="B82" s="29" t="s">
        <v>214</v>
      </c>
      <c r="C82" s="29" t="s">
        <v>215</v>
      </c>
      <c r="D82" s="29" t="s">
        <v>216</v>
      </c>
      <c r="E82" s="29" t="s">
        <v>217</v>
      </c>
      <c r="F82" s="29" t="s">
        <v>218</v>
      </c>
      <c r="N82" s="35">
        <v>5.327E-8</v>
      </c>
      <c r="O82" s="35">
        <v>3.0311541702399998</v>
      </c>
      <c r="P82" s="35">
        <v>10021.8372800994</v>
      </c>
      <c r="Q82" s="29">
        <f t="shared" si="68"/>
        <v>-4.0756048541575866E-8</v>
      </c>
      <c r="R82" s="29">
        <f t="shared" si="69"/>
        <v>-4.0747305988807981E-8</v>
      </c>
      <c r="S82" s="29">
        <f t="shared" si="70"/>
        <v>-4.0747306418092391E-8</v>
      </c>
      <c r="T82" s="29">
        <f t="shared" si="71"/>
        <v>-4.074730641807191E-8</v>
      </c>
      <c r="V82" s="35">
        <v>5.4899999999999999E-9</v>
      </c>
      <c r="W82" s="35">
        <v>6.0879286564399999</v>
      </c>
      <c r="X82" s="35">
        <v>3930.2096962196001</v>
      </c>
      <c r="Y82" s="29">
        <f t="shared" si="72"/>
        <v>3.7974764983733168E-9</v>
      </c>
      <c r="Z82" s="29">
        <f t="shared" si="73"/>
        <v>3.79787269886165E-9</v>
      </c>
      <c r="AA82" s="29">
        <f t="shared" si="74"/>
        <v>3.7978726794109686E-9</v>
      </c>
      <c r="AB82" s="29">
        <f t="shared" si="75"/>
        <v>3.7978726794118702E-9</v>
      </c>
      <c r="AD82" s="35"/>
      <c r="AE82" s="35"/>
      <c r="AF82" s="35"/>
      <c r="AL82" s="35"/>
      <c r="AM82" s="35"/>
      <c r="AN82" s="35"/>
      <c r="AT82" s="35"/>
      <c r="AU82" s="35"/>
      <c r="AV82" s="35"/>
      <c r="BB82" s="35"/>
      <c r="BC82" s="35"/>
      <c r="BD82" s="35"/>
      <c r="BJ82" s="35">
        <v>8.4599999999999993E-9</v>
      </c>
      <c r="BK82" s="35">
        <v>1.5664008869999999E-2</v>
      </c>
      <c r="BL82" s="35">
        <v>3128.3887650958</v>
      </c>
      <c r="BM82" s="29">
        <f t="shared" si="80"/>
        <v>7.1626299969184045E-9</v>
      </c>
      <c r="BN82" s="29">
        <f t="shared" si="81"/>
        <v>7.1629880983742109E-9</v>
      </c>
      <c r="BO82" s="29">
        <f t="shared" si="82"/>
        <v>7.1629880807941894E-9</v>
      </c>
      <c r="BP82" s="29">
        <f t="shared" si="83"/>
        <v>7.1629880807950215E-9</v>
      </c>
      <c r="BR82" s="35">
        <v>1.1700000000000001E-9</v>
      </c>
      <c r="BS82" s="35">
        <v>0.14681677884</v>
      </c>
      <c r="BT82" s="35">
        <v>9146.7900690210008</v>
      </c>
      <c r="BU82" s="29">
        <f t="shared" si="84"/>
        <v>-5.789386160013256E-10</v>
      </c>
      <c r="BV82" s="29">
        <f t="shared" si="85"/>
        <v>-5.7917507038932033E-10</v>
      </c>
      <c r="BW82" s="29">
        <f t="shared" si="86"/>
        <v>-5.7917505878125894E-10</v>
      </c>
      <c r="BX82" s="29">
        <f t="shared" si="87"/>
        <v>-5.7917505878180799E-10</v>
      </c>
      <c r="BZ82" s="35"/>
      <c r="CA82" s="35"/>
      <c r="CB82" s="35"/>
      <c r="CH82" s="35"/>
      <c r="CI82" s="35"/>
      <c r="CJ82" s="35"/>
      <c r="CP82" s="35"/>
      <c r="CQ82" s="35"/>
      <c r="CR82" s="35"/>
      <c r="CX82" s="35"/>
      <c r="CY82" s="35"/>
      <c r="CZ82" s="35"/>
      <c r="DF82" s="35">
        <v>1.249E-8</v>
      </c>
      <c r="DG82" s="35">
        <v>1.8832367373400001</v>
      </c>
      <c r="DH82" s="35">
        <v>19374.302709233601</v>
      </c>
      <c r="DI82" s="29">
        <f t="shared" si="88"/>
        <v>-9.204722401369675E-9</v>
      </c>
      <c r="DJ82" s="29">
        <f t="shared" si="89"/>
        <v>-9.2005622453281247E-9</v>
      </c>
      <c r="DK82" s="29">
        <f t="shared" si="90"/>
        <v>-9.200562449627391E-9</v>
      </c>
      <c r="DL82" s="29">
        <f t="shared" si="91"/>
        <v>-9.2005624496177874E-9</v>
      </c>
      <c r="DN82" s="35">
        <v>8.0999999999999999E-10</v>
      </c>
      <c r="DO82" s="35">
        <v>6.1904838271699996</v>
      </c>
      <c r="DP82" s="35">
        <v>20618.019358533598</v>
      </c>
      <c r="DQ82" s="29">
        <f t="shared" si="92"/>
        <v>-1.6361576823452371E-10</v>
      </c>
      <c r="DR82" s="29">
        <f t="shared" si="93"/>
        <v>-1.6319984476174714E-10</v>
      </c>
      <c r="DS82" s="29">
        <f t="shared" si="94"/>
        <v>-1.6319986518276931E-10</v>
      </c>
      <c r="DT82" s="29">
        <f t="shared" si="95"/>
        <v>-1.6319986518182224E-10</v>
      </c>
      <c r="DV82" s="35"/>
      <c r="DW82" s="35"/>
      <c r="DX82" s="35"/>
      <c r="ED82" s="35"/>
      <c r="EE82" s="35"/>
      <c r="EF82" s="35"/>
      <c r="EL82" s="35"/>
      <c r="EM82" s="35"/>
      <c r="EN82" s="35"/>
      <c r="ET82" s="35"/>
      <c r="EU82" s="35"/>
      <c r="EV82" s="35"/>
    </row>
    <row r="83" spans="1:152" s="29" customFormat="1" ht="13.5" x14ac:dyDescent="0.3">
      <c r="A83" s="29">
        <f>SUM(DK1:DK330)</f>
        <v>0.72805603156669507</v>
      </c>
      <c r="B83" s="29">
        <f>SUM(DS1:DS180)</f>
        <v>-3.3353330115227169E-4</v>
      </c>
      <c r="C83" s="29">
        <f>SUM(EA1:EA63)</f>
        <v>3.8195248627261777E-6</v>
      </c>
      <c r="D83" s="29">
        <f>SUM(EI1:EI7)</f>
        <v>4.2081176646712133E-7</v>
      </c>
      <c r="E83" s="29">
        <f>SUM(EQ1:EQ3)</f>
        <v>-5.1493424856839515E-9</v>
      </c>
      <c r="F83" s="29">
        <f>SUM(EY1:EY2)</f>
        <v>-4.3923206030157223E-10</v>
      </c>
      <c r="N83" s="35">
        <v>5.0099999999999999E-8</v>
      </c>
      <c r="O83" s="35">
        <v>5.7737516649999998</v>
      </c>
      <c r="P83" s="35">
        <v>28521.092778254599</v>
      </c>
      <c r="Q83" s="29">
        <f t="shared" si="68"/>
        <v>-3.0627828456291725E-8</v>
      </c>
      <c r="R83" s="29">
        <f t="shared" si="69"/>
        <v>-3.0656573775416802E-8</v>
      </c>
      <c r="S83" s="29">
        <f t="shared" si="70"/>
        <v>-3.0656572364550722E-8</v>
      </c>
      <c r="T83" s="29">
        <f t="shared" si="71"/>
        <v>-3.0656572364618299E-8</v>
      </c>
      <c r="V83" s="35">
        <v>4.7799999999999996E-9</v>
      </c>
      <c r="W83" s="35">
        <v>4.7023471582800003</v>
      </c>
      <c r="X83" s="35">
        <v>14945.3161735544</v>
      </c>
      <c r="Y83" s="29">
        <f t="shared" si="72"/>
        <v>-3.519512882593741E-9</v>
      </c>
      <c r="Z83" s="29">
        <f t="shared" si="73"/>
        <v>-3.5182834796697835E-9</v>
      </c>
      <c r="AA83" s="29">
        <f t="shared" si="74"/>
        <v>-3.5182835400402072E-9</v>
      </c>
      <c r="AB83" s="29">
        <f t="shared" si="75"/>
        <v>-3.5182835400373563E-9</v>
      </c>
      <c r="AD83" s="35"/>
      <c r="AE83" s="35"/>
      <c r="AF83" s="35"/>
      <c r="AL83" s="35"/>
      <c r="AM83" s="35"/>
      <c r="AN83" s="35"/>
      <c r="AT83" s="35"/>
      <c r="AU83" s="35"/>
      <c r="AV83" s="35"/>
      <c r="BB83" s="35"/>
      <c r="BC83" s="35"/>
      <c r="BD83" s="35"/>
      <c r="BJ83" s="35">
        <v>7.9200000000000008E-9</v>
      </c>
      <c r="BK83" s="35">
        <v>5.3968689973500004</v>
      </c>
      <c r="BL83" s="35">
        <v>24356.780788641601</v>
      </c>
      <c r="BM83" s="29">
        <f t="shared" si="80"/>
        <v>3.4027268667761184E-9</v>
      </c>
      <c r="BN83" s="29">
        <f t="shared" si="81"/>
        <v>3.3982968906561029E-9</v>
      </c>
      <c r="BO83" s="29">
        <f t="shared" si="82"/>
        <v>3.3982971081793687E-9</v>
      </c>
      <c r="BP83" s="29">
        <f t="shared" si="83"/>
        <v>3.3982971081692023E-9</v>
      </c>
      <c r="BR83" s="35">
        <v>1.1599999999999999E-9</v>
      </c>
      <c r="BS83" s="35">
        <v>0.61940521197999998</v>
      </c>
      <c r="BT83" s="35">
        <v>41654.963115967803</v>
      </c>
      <c r="BU83" s="29">
        <f t="shared" si="84"/>
        <v>1.8680295377239896E-10</v>
      </c>
      <c r="BV83" s="29">
        <f t="shared" si="85"/>
        <v>1.8559023395959566E-10</v>
      </c>
      <c r="BW83" s="29">
        <f t="shared" si="86"/>
        <v>1.8559029350363865E-10</v>
      </c>
      <c r="BX83" s="29">
        <f t="shared" si="87"/>
        <v>1.8559029350077474E-10</v>
      </c>
      <c r="BZ83" s="35"/>
      <c r="CA83" s="35"/>
      <c r="CB83" s="35"/>
      <c r="CH83" s="35"/>
      <c r="CI83" s="35"/>
      <c r="CJ83" s="35"/>
      <c r="CP83" s="35"/>
      <c r="CQ83" s="35"/>
      <c r="CR83" s="35"/>
      <c r="CX83" s="35"/>
      <c r="CY83" s="35"/>
      <c r="CZ83" s="35"/>
      <c r="DF83" s="35">
        <v>1.27E-8</v>
      </c>
      <c r="DG83" s="35">
        <v>5.2464787311599999</v>
      </c>
      <c r="DH83" s="35">
        <v>19360.075615231901</v>
      </c>
      <c r="DI83" s="29">
        <f t="shared" si="88"/>
        <v>9.2781586323233874E-9</v>
      </c>
      <c r="DJ83" s="29">
        <f t="shared" si="89"/>
        <v>9.2738884066816573E-9</v>
      </c>
      <c r="DK83" s="29">
        <f t="shared" si="90"/>
        <v>9.2738886163849177E-9</v>
      </c>
      <c r="DL83" s="29">
        <f t="shared" si="91"/>
        <v>9.2738886163750528E-9</v>
      </c>
      <c r="DN83" s="35">
        <v>8.6999999999999999E-10</v>
      </c>
      <c r="DO83" s="35">
        <v>0.15771136593999999</v>
      </c>
      <c r="DP83" s="35">
        <v>33019.021112204602</v>
      </c>
      <c r="DQ83" s="29">
        <f t="shared" si="92"/>
        <v>-6.2871863276817147E-10</v>
      </c>
      <c r="DR83" s="29">
        <f t="shared" si="93"/>
        <v>-6.2821352910964735E-10</v>
      </c>
      <c r="DS83" s="29">
        <f t="shared" si="94"/>
        <v>-6.2821355391874038E-10</v>
      </c>
      <c r="DT83" s="29">
        <f t="shared" si="95"/>
        <v>-6.2821355391757716E-10</v>
      </c>
      <c r="DV83" s="35"/>
      <c r="DW83" s="35"/>
      <c r="DX83" s="35"/>
      <c r="ED83" s="35"/>
      <c r="EE83" s="35"/>
      <c r="EF83" s="35"/>
      <c r="EL83" s="35"/>
      <c r="EM83" s="35"/>
      <c r="EN83" s="35"/>
      <c r="ET83" s="35"/>
      <c r="EU83" s="35"/>
      <c r="EV83" s="35"/>
    </row>
    <row r="84" spans="1:152" s="29" customFormat="1" ht="13.5" x14ac:dyDescent="0.3">
      <c r="N84" s="35">
        <v>4.608E-8</v>
      </c>
      <c r="O84" s="35">
        <v>1.9330210839399999</v>
      </c>
      <c r="P84" s="35">
        <v>4705.7323075435997</v>
      </c>
      <c r="Q84" s="29">
        <f t="shared" si="68"/>
        <v>-4.5361818428189244E-8</v>
      </c>
      <c r="R84" s="29">
        <f t="shared" si="69"/>
        <v>-4.5360848440904428E-8</v>
      </c>
      <c r="S84" s="29">
        <f t="shared" si="70"/>
        <v>-4.5360848488542276E-8</v>
      </c>
      <c r="T84" s="29">
        <f t="shared" si="71"/>
        <v>-4.5360848488540086E-8</v>
      </c>
      <c r="V84" s="35">
        <v>4.08E-9</v>
      </c>
      <c r="W84" s="35">
        <v>4.8089066392699999</v>
      </c>
      <c r="X84" s="35">
        <v>32217.2001810808</v>
      </c>
      <c r="Y84" s="29">
        <f t="shared" si="72"/>
        <v>3.9099433710450506E-9</v>
      </c>
      <c r="Z84" s="29">
        <f t="shared" si="73"/>
        <v>3.9108969642195107E-9</v>
      </c>
      <c r="AA84" s="29">
        <f t="shared" si="74"/>
        <v>3.9108969174668952E-9</v>
      </c>
      <c r="AB84" s="29">
        <f t="shared" si="75"/>
        <v>3.9108969174691418E-9</v>
      </c>
      <c r="AD84" s="35"/>
      <c r="AE84" s="35"/>
      <c r="AF84" s="35"/>
      <c r="AL84" s="35"/>
      <c r="AM84" s="35"/>
      <c r="AN84" s="35"/>
      <c r="AT84" s="35"/>
      <c r="AU84" s="35"/>
      <c r="AV84" s="35"/>
      <c r="BB84" s="35"/>
      <c r="BC84" s="35"/>
      <c r="BD84" s="35"/>
      <c r="BJ84" s="35">
        <v>8.5799999999999997E-9</v>
      </c>
      <c r="BK84" s="35">
        <v>5.3469275073500002</v>
      </c>
      <c r="BL84" s="35">
        <v>41654.963115967803</v>
      </c>
      <c r="BM84" s="29">
        <f t="shared" si="80"/>
        <v>-8.4461384611274523E-9</v>
      </c>
      <c r="BN84" s="29">
        <f t="shared" si="81"/>
        <v>-8.4477327530417323E-9</v>
      </c>
      <c r="BO84" s="29">
        <f t="shared" si="82"/>
        <v>-8.4477326750020077E-9</v>
      </c>
      <c r="BP84" s="29">
        <f t="shared" si="83"/>
        <v>-8.4477326750057615E-9</v>
      </c>
      <c r="BR84" s="35">
        <v>9.5999999999999999E-10</v>
      </c>
      <c r="BS84" s="35">
        <v>1.4963142873099999</v>
      </c>
      <c r="BT84" s="35">
        <v>7084.8967811151997</v>
      </c>
      <c r="BU84" s="29">
        <f t="shared" si="84"/>
        <v>-9.0834415005805119E-10</v>
      </c>
      <c r="BV84" s="29">
        <f t="shared" si="85"/>
        <v>-9.084001014860944E-10</v>
      </c>
      <c r="BW84" s="29">
        <f t="shared" si="86"/>
        <v>-9.0840009873986211E-10</v>
      </c>
      <c r="BX84" s="29">
        <f t="shared" si="87"/>
        <v>-9.0840009873999446E-10</v>
      </c>
      <c r="BZ84" s="35"/>
      <c r="CA84" s="35"/>
      <c r="CB84" s="35"/>
      <c r="CH84" s="35"/>
      <c r="CI84" s="35"/>
      <c r="CJ84" s="35"/>
      <c r="CP84" s="35"/>
      <c r="CQ84" s="35"/>
      <c r="CR84" s="35"/>
      <c r="CX84" s="35"/>
      <c r="CY84" s="35"/>
      <c r="CZ84" s="35"/>
      <c r="DF84" s="35">
        <v>1.4020000000000001E-8</v>
      </c>
      <c r="DG84" s="35">
        <v>5.1753678011800002</v>
      </c>
      <c r="DH84" s="35">
        <v>10316.3783204296</v>
      </c>
      <c r="DI84" s="29">
        <f t="shared" si="88"/>
        <v>-1.399903774780717E-8</v>
      </c>
      <c r="DJ84" s="29">
        <f t="shared" si="89"/>
        <v>-1.3998836228838334E-8</v>
      </c>
      <c r="DK84" s="29">
        <f t="shared" si="90"/>
        <v>-1.3998836238755616E-8</v>
      </c>
      <c r="DL84" s="29">
        <f t="shared" si="91"/>
        <v>-1.3998836238755156E-8</v>
      </c>
      <c r="DN84" s="35">
        <v>8.1999999999999996E-10</v>
      </c>
      <c r="DO84" s="35">
        <v>4.8068381705899998</v>
      </c>
      <c r="DP84" s="35">
        <v>3930.2096962196001</v>
      </c>
      <c r="DQ84" s="29">
        <f t="shared" si="92"/>
        <v>7.2954021602035807E-10</v>
      </c>
      <c r="DR84" s="29">
        <f t="shared" si="93"/>
        <v>7.2950279711684282E-10</v>
      </c>
      <c r="DS84" s="29">
        <f t="shared" si="94"/>
        <v>7.2950279895411684E-10</v>
      </c>
      <c r="DT84" s="29">
        <f t="shared" si="95"/>
        <v>7.2950279895403175E-10</v>
      </c>
      <c r="DV84" s="35"/>
      <c r="DW84" s="35"/>
      <c r="DX84" s="35"/>
      <c r="ED84" s="35"/>
      <c r="EE84" s="35"/>
      <c r="EF84" s="35"/>
      <c r="EL84" s="35"/>
      <c r="EM84" s="35"/>
      <c r="EN84" s="35"/>
      <c r="ET84" s="35"/>
      <c r="EU84" s="35"/>
      <c r="EV84" s="35"/>
    </row>
    <row r="85" spans="1:152" s="29" customFormat="1" ht="13.5" x14ac:dyDescent="0.3">
      <c r="A85" s="37" t="s">
        <v>219</v>
      </c>
      <c r="B85" s="37" t="s">
        <v>220</v>
      </c>
      <c r="C85" s="37" t="s">
        <v>221</v>
      </c>
      <c r="D85" s="37" t="s">
        <v>222</v>
      </c>
      <c r="E85" s="37" t="s">
        <v>223</v>
      </c>
      <c r="F85" s="37" t="s">
        <v>224</v>
      </c>
      <c r="N85" s="35">
        <v>5.526E-8</v>
      </c>
      <c r="O85" s="35">
        <v>3.3679704890100002</v>
      </c>
      <c r="P85" s="35">
        <v>25158.6017197654</v>
      </c>
      <c r="Q85" s="29">
        <f t="shared" si="68"/>
        <v>-4.9932609812478939E-8</v>
      </c>
      <c r="R85" s="29">
        <f t="shared" si="69"/>
        <v>-4.9947743580906411E-8</v>
      </c>
      <c r="S85" s="29">
        <f t="shared" si="70"/>
        <v>-4.9947742838409386E-8</v>
      </c>
      <c r="T85" s="29">
        <f t="shared" si="71"/>
        <v>-4.9947742838444326E-8</v>
      </c>
      <c r="V85" s="35">
        <v>4.0400000000000001E-9</v>
      </c>
      <c r="W85" s="35">
        <v>2.85003595942</v>
      </c>
      <c r="X85" s="35">
        <v>29864.334027309</v>
      </c>
      <c r="Y85" s="29">
        <f t="shared" si="72"/>
        <v>-2.3283802995744006E-9</v>
      </c>
      <c r="Z85" s="29">
        <f t="shared" si="73"/>
        <v>-2.3308867462621745E-9</v>
      </c>
      <c r="AA85" s="29">
        <f t="shared" si="74"/>
        <v>-2.3308866232402082E-9</v>
      </c>
      <c r="AB85" s="29">
        <f t="shared" si="75"/>
        <v>-2.3308866232460228E-9</v>
      </c>
      <c r="AD85" s="35"/>
      <c r="AE85" s="35"/>
      <c r="AF85" s="35"/>
      <c r="AL85" s="35"/>
      <c r="AM85" s="35"/>
      <c r="AN85" s="35"/>
      <c r="AT85" s="35"/>
      <c r="AU85" s="35"/>
      <c r="AV85" s="35"/>
      <c r="BB85" s="35"/>
      <c r="BC85" s="35"/>
      <c r="BD85" s="35"/>
      <c r="BJ85" s="35">
        <v>7.5699999999999993E-9</v>
      </c>
      <c r="BK85" s="35">
        <v>6.2590455377299996</v>
      </c>
      <c r="BL85" s="35">
        <v>20452.8694122218</v>
      </c>
      <c r="BM85" s="29">
        <f t="shared" si="80"/>
        <v>5.054971307977676E-9</v>
      </c>
      <c r="BN85" s="29">
        <f t="shared" si="81"/>
        <v>5.0520401039658586E-9</v>
      </c>
      <c r="BO85" s="29">
        <f t="shared" si="82"/>
        <v>5.0520402479076416E-9</v>
      </c>
      <c r="BP85" s="29">
        <f t="shared" si="83"/>
        <v>5.0520402479009125E-9</v>
      </c>
      <c r="BR85" s="35">
        <v>9.5999999999999999E-10</v>
      </c>
      <c r="BS85" s="35">
        <v>1.21744230443</v>
      </c>
      <c r="BT85" s="35">
        <v>10198.033075026</v>
      </c>
      <c r="BU85" s="29">
        <f t="shared" si="84"/>
        <v>-9.0231746119193314E-10</v>
      </c>
      <c r="BV85" s="29">
        <f t="shared" si="85"/>
        <v>-9.0240242114386064E-10</v>
      </c>
      <c r="BW85" s="29">
        <f t="shared" si="86"/>
        <v>-9.0240241697421419E-10</v>
      </c>
      <c r="BX85" s="29">
        <f t="shared" si="87"/>
        <v>-9.0240241697440972E-10</v>
      </c>
      <c r="BZ85" s="35"/>
      <c r="CA85" s="35"/>
      <c r="CB85" s="35"/>
      <c r="CH85" s="35"/>
      <c r="CI85" s="35"/>
      <c r="CJ85" s="35"/>
      <c r="CP85" s="35"/>
      <c r="CQ85" s="35"/>
      <c r="CR85" s="35"/>
      <c r="CX85" s="35"/>
      <c r="CY85" s="35"/>
      <c r="CZ85" s="35"/>
      <c r="DF85" s="35">
        <v>1.042E-8</v>
      </c>
      <c r="DG85" s="35">
        <v>3.05454698508</v>
      </c>
      <c r="DH85" s="35">
        <v>25934.124331089399</v>
      </c>
      <c r="DI85" s="29">
        <f t="shared" si="88"/>
        <v>-1.0288772884929058E-8</v>
      </c>
      <c r="DJ85" s="29">
        <f t="shared" si="89"/>
        <v>-1.0289857735035117E-8</v>
      </c>
      <c r="DK85" s="29">
        <f t="shared" si="90"/>
        <v>-1.0289857681883845E-8</v>
      </c>
      <c r="DL85" s="29">
        <f t="shared" si="91"/>
        <v>-1.0289857681886365E-8</v>
      </c>
      <c r="DN85" s="35">
        <v>8.6000000000000003E-10</v>
      </c>
      <c r="DO85" s="35">
        <v>2.2150561507100002</v>
      </c>
      <c r="DP85" s="35">
        <v>8094.5216858326003</v>
      </c>
      <c r="DQ85" s="29">
        <f t="shared" si="92"/>
        <v>-1.4358318841791392E-10</v>
      </c>
      <c r="DR85" s="29">
        <f t="shared" si="93"/>
        <v>-1.4340866159560568E-10</v>
      </c>
      <c r="DS85" s="29">
        <f t="shared" si="94"/>
        <v>-1.4340867016420232E-10</v>
      </c>
      <c r="DT85" s="29">
        <f t="shared" si="95"/>
        <v>-1.434086701638167E-10</v>
      </c>
      <c r="DV85" s="35"/>
      <c r="DW85" s="35"/>
      <c r="DX85" s="35"/>
      <c r="ED85" s="35"/>
      <c r="EE85" s="35"/>
      <c r="EF85" s="35"/>
      <c r="EL85" s="35"/>
      <c r="EM85" s="35"/>
      <c r="EN85" s="35"/>
      <c r="ET85" s="35"/>
      <c r="EU85" s="35"/>
      <c r="EV85" s="35"/>
    </row>
    <row r="86" spans="1:152" s="29" customFormat="1" ht="13.5" x14ac:dyDescent="0.3">
      <c r="A86" s="29">
        <f>((((F77*C74+E77)*C74+D77)*C74+C77)*C74+B77)*C74 + A77</f>
        <v>169.05902166873099</v>
      </c>
      <c r="B86" s="29">
        <f>DEGREES(A86)</f>
        <v>9686.3684302290185</v>
      </c>
      <c r="C86" s="29">
        <f>((((F80*C74+E80)*C74+D80)*C74+C80)*C74+B80)*C74 + A80</f>
        <v>-5.5519956736330055E-2</v>
      </c>
      <c r="D86" s="29">
        <f>DEGREES(C86)</f>
        <v>-3.1810591997406363</v>
      </c>
      <c r="E86" s="29">
        <f>((((F83*C74+E83)*C74+D83)*C74+C83)*C74+B83)*C74 + A83</f>
        <v>0.72805061537157978</v>
      </c>
      <c r="F86" s="29">
        <f>SQRT(D90*D90+E90*E90+F90*F90)</f>
        <v>1.6079842525555132</v>
      </c>
      <c r="N86" s="35">
        <v>3.8630000000000002E-8</v>
      </c>
      <c r="O86" s="35">
        <v>4.8935153141200001</v>
      </c>
      <c r="P86" s="35">
        <v>25934.124331089399</v>
      </c>
      <c r="Q86" s="29">
        <f t="shared" si="68"/>
        <v>1.5999884865526678E-8</v>
      </c>
      <c r="R86" s="29">
        <f t="shared" si="69"/>
        <v>1.5976694954098173E-8</v>
      </c>
      <c r="S86" s="29">
        <f t="shared" si="70"/>
        <v>1.5976696092785766E-8</v>
      </c>
      <c r="T86" s="29">
        <f t="shared" si="71"/>
        <v>1.5976696092731784E-8</v>
      </c>
      <c r="V86" s="35">
        <v>4.0700000000000002E-9</v>
      </c>
      <c r="W86" s="35">
        <v>2.9400204900600002</v>
      </c>
      <c r="X86" s="35">
        <v>10220.399093211799</v>
      </c>
      <c r="Y86" s="29">
        <f t="shared" si="72"/>
        <v>3.0936052350215952E-9</v>
      </c>
      <c r="Z86" s="29">
        <f t="shared" si="73"/>
        <v>3.0929178243797496E-9</v>
      </c>
      <c r="AA86" s="29">
        <f t="shared" si="74"/>
        <v>3.0929178581334927E-9</v>
      </c>
      <c r="AB86" s="29">
        <f t="shared" si="75"/>
        <v>3.0929178581319136E-9</v>
      </c>
      <c r="AD86" s="35"/>
      <c r="AE86" s="35"/>
      <c r="AF86" s="35"/>
      <c r="AL86" s="35"/>
      <c r="AM86" s="35"/>
      <c r="AN86" s="35"/>
      <c r="AT86" s="35"/>
      <c r="AU86" s="35"/>
      <c r="AV86" s="35"/>
      <c r="BB86" s="35"/>
      <c r="BC86" s="35"/>
      <c r="BD86" s="35"/>
      <c r="BJ86" s="35">
        <v>8.0100000000000003E-9</v>
      </c>
      <c r="BK86" s="35">
        <v>4.6240615251400001</v>
      </c>
      <c r="BL86" s="35">
        <v>9929.4262273458007</v>
      </c>
      <c r="BM86" s="29">
        <f t="shared" si="80"/>
        <v>-6.576158853162686E-9</v>
      </c>
      <c r="BN86" s="29">
        <f t="shared" si="81"/>
        <v>-6.5750039972008404E-9</v>
      </c>
      <c r="BO86" s="29">
        <f t="shared" si="82"/>
        <v>-6.5750040539092884E-9</v>
      </c>
      <c r="BP86" s="29">
        <f t="shared" si="83"/>
        <v>-6.5750040539065579E-9</v>
      </c>
      <c r="BR86" s="35">
        <v>8.1999999999999996E-10</v>
      </c>
      <c r="BS86" s="35">
        <v>1.4586386634899999</v>
      </c>
      <c r="BT86" s="35">
        <v>10207.762621903599</v>
      </c>
      <c r="BU86" s="29">
        <f t="shared" si="84"/>
        <v>-6.0130198374169785E-10</v>
      </c>
      <c r="BV86" s="29">
        <f t="shared" si="85"/>
        <v>-6.0144667397619732E-10</v>
      </c>
      <c r="BW86" s="29">
        <f t="shared" si="86"/>
        <v>-6.0144666687356859E-10</v>
      </c>
      <c r="BX86" s="29">
        <f t="shared" si="87"/>
        <v>-6.0144666687391704E-10</v>
      </c>
      <c r="BZ86" s="35"/>
      <c r="CA86" s="35"/>
      <c r="CB86" s="35"/>
      <c r="CH86" s="35"/>
      <c r="CI86" s="35"/>
      <c r="CJ86" s="35"/>
      <c r="CP86" s="35"/>
      <c r="CQ86" s="35"/>
      <c r="CR86" s="35"/>
      <c r="CX86" s="35"/>
      <c r="CY86" s="35"/>
      <c r="CZ86" s="35"/>
      <c r="DF86" s="35">
        <v>1.174E-8</v>
      </c>
      <c r="DG86" s="35">
        <v>1.4291373299900001</v>
      </c>
      <c r="DH86" s="35">
        <v>18875.525869773999</v>
      </c>
      <c r="DI86" s="29">
        <f t="shared" si="88"/>
        <v>1.1644893493691724E-8</v>
      </c>
      <c r="DJ86" s="29">
        <f t="shared" si="89"/>
        <v>1.164560792608878E-8</v>
      </c>
      <c r="DK86" s="29">
        <f t="shared" si="90"/>
        <v>1.1645607891079302E-8</v>
      </c>
      <c r="DL86" s="29">
        <f t="shared" si="91"/>
        <v>1.1645607891080991E-8</v>
      </c>
      <c r="DN86" s="35">
        <v>6.3999999999999996E-10</v>
      </c>
      <c r="DO86" s="35">
        <v>2.6921511948200001</v>
      </c>
      <c r="DP86" s="35">
        <v>16983.996147456601</v>
      </c>
      <c r="DQ86" s="29">
        <f t="shared" si="92"/>
        <v>-3.1438083506002002E-10</v>
      </c>
      <c r="DR86" s="29">
        <f t="shared" si="93"/>
        <v>-3.1414005947993999E-10</v>
      </c>
      <c r="DS86" s="29">
        <f t="shared" si="94"/>
        <v>-3.1414007130234719E-10</v>
      </c>
      <c r="DT86" s="29">
        <f t="shared" si="95"/>
        <v>-3.1414007130180838E-10</v>
      </c>
      <c r="DV86" s="35"/>
      <c r="DW86" s="35"/>
      <c r="DX86" s="35"/>
      <c r="ED86" s="35"/>
      <c r="EE86" s="35"/>
      <c r="EF86" s="35"/>
      <c r="EL86" s="35"/>
      <c r="EM86" s="35"/>
      <c r="EN86" s="35"/>
      <c r="ET86" s="35"/>
      <c r="EU86" s="35"/>
      <c r="EV86" s="35"/>
    </row>
    <row r="87" spans="1:152" s="29" customFormat="1" ht="13.5" x14ac:dyDescent="0.3">
      <c r="A87" s="29">
        <f>RADIANS(B87)</f>
        <v>5.6962036820617641</v>
      </c>
      <c r="B87" s="29">
        <f>B86 - INT( B86 / 360 ) * 360</f>
        <v>326.36843022901849</v>
      </c>
      <c r="C87" s="29">
        <f>RADIANS(D87)</f>
        <v>6.2276653504432566</v>
      </c>
      <c r="D87" s="29">
        <f>D86 - INT( D86 / 360 ) * 360</f>
        <v>356.81894080025938</v>
      </c>
      <c r="N87" s="35">
        <v>5.3029999999999999E-8</v>
      </c>
      <c r="O87" s="35">
        <v>8.1614268409999996E-2</v>
      </c>
      <c r="P87" s="35">
        <v>39302.096962196003</v>
      </c>
      <c r="Q87" s="29">
        <f t="shared" si="68"/>
        <v>-4.127291331487672E-8</v>
      </c>
      <c r="R87" s="29">
        <f t="shared" si="69"/>
        <v>-4.1306168766512956E-8</v>
      </c>
      <c r="S87" s="29">
        <f t="shared" si="70"/>
        <v>-4.1306167134835406E-8</v>
      </c>
      <c r="T87" s="29">
        <f t="shared" si="71"/>
        <v>-4.130616713491103E-8</v>
      </c>
      <c r="V87" s="35">
        <v>3.5899999999999998E-9</v>
      </c>
      <c r="W87" s="35">
        <v>0.72354778897000005</v>
      </c>
      <c r="X87" s="35">
        <v>419.48464387519999</v>
      </c>
      <c r="Y87" s="29">
        <f t="shared" si="72"/>
        <v>1.1197756094079384E-9</v>
      </c>
      <c r="Z87" s="29">
        <f t="shared" si="73"/>
        <v>1.1198119914833723E-9</v>
      </c>
      <c r="AA87" s="29">
        <f t="shared" si="74"/>
        <v>1.1198119896971831E-9</v>
      </c>
      <c r="AB87" s="29">
        <f t="shared" si="75"/>
        <v>1.1198119896972681E-9</v>
      </c>
      <c r="AD87" s="35"/>
      <c r="AE87" s="35"/>
      <c r="AF87" s="35"/>
      <c r="AL87" s="35"/>
      <c r="AM87" s="35"/>
      <c r="AN87" s="35"/>
      <c r="AT87" s="35"/>
      <c r="AU87" s="35"/>
      <c r="AV87" s="35"/>
      <c r="BB87" s="35"/>
      <c r="BC87" s="35"/>
      <c r="BD87" s="35"/>
      <c r="BJ87" s="35">
        <v>8.02E-9</v>
      </c>
      <c r="BK87" s="35">
        <v>5.3723489251999998</v>
      </c>
      <c r="BL87" s="35">
        <v>10497.144865076199</v>
      </c>
      <c r="BM87" s="29">
        <f t="shared" si="80"/>
        <v>8.0039321545108301E-9</v>
      </c>
      <c r="BN87" s="29">
        <f t="shared" si="81"/>
        <v>8.0037964320553511E-9</v>
      </c>
      <c r="BO87" s="29">
        <f t="shared" si="82"/>
        <v>8.0037964387326872E-9</v>
      </c>
      <c r="BP87" s="29">
        <f t="shared" si="83"/>
        <v>8.0037964387323679E-9</v>
      </c>
      <c r="BR87" s="35">
        <v>8.4999999999999996E-10</v>
      </c>
      <c r="BS87" s="35">
        <v>6.04057728058</v>
      </c>
      <c r="BT87" s="35">
        <v>21202.093703745999</v>
      </c>
      <c r="BU87" s="29">
        <f t="shared" si="84"/>
        <v>9.7690182005483447E-11</v>
      </c>
      <c r="BV87" s="29">
        <f t="shared" si="85"/>
        <v>9.7234955353696104E-11</v>
      </c>
      <c r="BW87" s="29">
        <f t="shared" si="86"/>
        <v>9.7234977703953133E-11</v>
      </c>
      <c r="BX87" s="29">
        <f t="shared" si="87"/>
        <v>9.7234977702897133E-11</v>
      </c>
      <c r="BZ87" s="35"/>
      <c r="CA87" s="35"/>
      <c r="CB87" s="35"/>
      <c r="CH87" s="35"/>
      <c r="CI87" s="35"/>
      <c r="CJ87" s="35"/>
      <c r="CP87" s="35"/>
      <c r="CQ87" s="35"/>
      <c r="CR87" s="35"/>
      <c r="CX87" s="35"/>
      <c r="CY87" s="35"/>
      <c r="CZ87" s="35"/>
      <c r="DF87" s="35">
        <v>1.2779999999999999E-8</v>
      </c>
      <c r="DG87" s="35">
        <v>1.3574728729700001</v>
      </c>
      <c r="DH87" s="35">
        <v>47162.516354635198</v>
      </c>
      <c r="DI87" s="29">
        <f t="shared" si="88"/>
        <v>8.7419163047212405E-9</v>
      </c>
      <c r="DJ87" s="29">
        <f t="shared" si="89"/>
        <v>8.7530896850567452E-9</v>
      </c>
      <c r="DK87" s="29">
        <f t="shared" si="90"/>
        <v>8.7530891368048167E-9</v>
      </c>
      <c r="DL87" s="29">
        <f t="shared" si="91"/>
        <v>8.7530891368312815E-9</v>
      </c>
      <c r="DN87" s="35">
        <v>6.9E-10</v>
      </c>
      <c r="DO87" s="35">
        <v>0.83385751986000001</v>
      </c>
      <c r="DP87" s="35">
        <v>3128.3887650958</v>
      </c>
      <c r="DQ87" s="29">
        <f t="shared" si="92"/>
        <v>1.3130057516385146E-10</v>
      </c>
      <c r="DR87" s="29">
        <f t="shared" si="93"/>
        <v>1.3135445935856601E-10</v>
      </c>
      <c r="DS87" s="29">
        <f t="shared" si="94"/>
        <v>1.3135445671312029E-10</v>
      </c>
      <c r="DT87" s="29">
        <f t="shared" si="95"/>
        <v>1.3135445671324543E-10</v>
      </c>
      <c r="DV87" s="35"/>
      <c r="DW87" s="35"/>
      <c r="DX87" s="35"/>
      <c r="ED87" s="35"/>
      <c r="EE87" s="35"/>
      <c r="EF87" s="35"/>
      <c r="EL87" s="35"/>
      <c r="EM87" s="35"/>
      <c r="EN87" s="35"/>
      <c r="ET87" s="35"/>
      <c r="EU87" s="35"/>
      <c r="EV87" s="35"/>
    </row>
    <row r="88" spans="1:152" s="29" customFormat="1" ht="13.5" x14ac:dyDescent="0.3">
      <c r="N88" s="35">
        <v>4.2540000000000002E-8</v>
      </c>
      <c r="O88" s="35">
        <v>5.3604611329500003</v>
      </c>
      <c r="P88" s="35">
        <v>21535.9496445154</v>
      </c>
      <c r="Q88" s="29">
        <f t="shared" si="68"/>
        <v>-4.2092767723010986E-8</v>
      </c>
      <c r="R88" s="29">
        <f t="shared" si="69"/>
        <v>-4.2096130432645223E-8</v>
      </c>
      <c r="S88" s="29">
        <f t="shared" si="70"/>
        <v>-4.209613026786166E-8</v>
      </c>
      <c r="T88" s="29">
        <f t="shared" si="71"/>
        <v>-4.2096130267869667E-8</v>
      </c>
      <c r="V88" s="35">
        <v>4.49E-9</v>
      </c>
      <c r="W88" s="35">
        <v>1.44520508753</v>
      </c>
      <c r="X88" s="35">
        <v>8662.2403235630009</v>
      </c>
      <c r="Y88" s="29">
        <f t="shared" si="72"/>
        <v>-3.2398252199240915E-9</v>
      </c>
      <c r="Z88" s="29">
        <f t="shared" si="73"/>
        <v>-3.2405098475681828E-9</v>
      </c>
      <c r="AA88" s="29">
        <f t="shared" si="74"/>
        <v>-3.2405098139600393E-9</v>
      </c>
      <c r="AB88" s="29">
        <f t="shared" si="75"/>
        <v>-3.2405098139616291E-9</v>
      </c>
      <c r="AD88" s="35"/>
      <c r="AE88" s="35"/>
      <c r="AF88" s="35"/>
      <c r="AL88" s="35"/>
      <c r="AM88" s="35"/>
      <c r="AN88" s="35"/>
      <c r="AT88" s="35"/>
      <c r="AU88" s="35"/>
      <c r="AV88" s="35"/>
      <c r="BB88" s="35"/>
      <c r="BC88" s="35"/>
      <c r="BD88" s="35"/>
      <c r="BJ88" s="35">
        <v>7.4999999999999993E-9</v>
      </c>
      <c r="BK88" s="35">
        <v>3.85219782842</v>
      </c>
      <c r="BL88" s="35">
        <v>21228.392023545799</v>
      </c>
      <c r="BM88" s="29">
        <f t="shared" si="80"/>
        <v>-7.4787672827814421E-9</v>
      </c>
      <c r="BN88" s="29">
        <f t="shared" si="81"/>
        <v>-7.4784617812541046E-9</v>
      </c>
      <c r="BO88" s="29">
        <f t="shared" si="82"/>
        <v>-7.4784617963063135E-9</v>
      </c>
      <c r="BP88" s="29">
        <f t="shared" si="83"/>
        <v>-7.4784617963056021E-9</v>
      </c>
      <c r="BR88" s="35">
        <v>8.3000000000000003E-10</v>
      </c>
      <c r="BS88" s="35">
        <v>0.19985600927</v>
      </c>
      <c r="BT88" s="35">
        <v>14919.0178537546</v>
      </c>
      <c r="BU88" s="29">
        <f t="shared" si="84"/>
        <v>-6.8014195653080651E-10</v>
      </c>
      <c r="BV88" s="29">
        <f t="shared" si="85"/>
        <v>-6.8032237259386676E-10</v>
      </c>
      <c r="BW88" s="29">
        <f t="shared" si="86"/>
        <v>-6.8032236373868106E-10</v>
      </c>
      <c r="BX88" s="29">
        <f t="shared" si="87"/>
        <v>-6.8032236373909992E-10</v>
      </c>
      <c r="BZ88" s="35"/>
      <c r="CA88" s="35"/>
      <c r="CB88" s="35"/>
      <c r="CH88" s="35"/>
      <c r="CI88" s="35"/>
      <c r="CJ88" s="35"/>
      <c r="CP88" s="35"/>
      <c r="CQ88" s="35"/>
      <c r="CR88" s="35"/>
      <c r="CX88" s="35"/>
      <c r="CY88" s="35"/>
      <c r="CZ88" s="35"/>
      <c r="DF88" s="35">
        <v>9.1700000000000004E-9</v>
      </c>
      <c r="DG88" s="35">
        <v>6.2633764876500004</v>
      </c>
      <c r="DH88" s="35">
        <v>20618.019358533598</v>
      </c>
      <c r="DI88" s="29">
        <f t="shared" si="88"/>
        <v>-2.501440938568322E-9</v>
      </c>
      <c r="DJ88" s="29">
        <f t="shared" si="89"/>
        <v>-2.4968154108017958E-9</v>
      </c>
      <c r="DK88" s="29">
        <f t="shared" si="90"/>
        <v>-2.4968156379106866E-9</v>
      </c>
      <c r="DL88" s="29">
        <f t="shared" si="91"/>
        <v>-2.4968156379001533E-9</v>
      </c>
      <c r="DN88" s="35">
        <v>8.0999999999999999E-10</v>
      </c>
      <c r="DO88" s="35">
        <v>4.8802504236699997</v>
      </c>
      <c r="DP88" s="35">
        <v>4732.0306273433998</v>
      </c>
      <c r="DQ88" s="29">
        <f t="shared" si="92"/>
        <v>8.0873080448978189E-10</v>
      </c>
      <c r="DR88" s="29">
        <f t="shared" si="93"/>
        <v>8.087362524827979E-10</v>
      </c>
      <c r="DS88" s="29">
        <f t="shared" si="94"/>
        <v>8.0873625221561422E-10</v>
      </c>
      <c r="DT88" s="29">
        <f t="shared" si="95"/>
        <v>8.0873625221562704E-10</v>
      </c>
      <c r="DV88" s="35"/>
      <c r="DW88" s="35"/>
      <c r="DX88" s="35"/>
      <c r="ED88" s="35"/>
      <c r="EE88" s="35"/>
      <c r="EF88" s="35"/>
      <c r="EL88" s="35"/>
      <c r="EM88" s="35"/>
      <c r="EN88" s="35"/>
      <c r="ET88" s="35"/>
      <c r="EU88" s="35"/>
      <c r="EV88" s="35"/>
    </row>
    <row r="89" spans="1:152" s="29" customFormat="1" ht="13.5" x14ac:dyDescent="0.3">
      <c r="A89" s="29" t="s">
        <v>193</v>
      </c>
      <c r="B89" s="29" t="s">
        <v>194</v>
      </c>
      <c r="C89" s="29" t="s">
        <v>195</v>
      </c>
      <c r="D89" s="29" t="s">
        <v>225</v>
      </c>
      <c r="E89" s="29" t="s">
        <v>226</v>
      </c>
      <c r="F89" s="29" t="s">
        <v>227</v>
      </c>
      <c r="N89" s="35">
        <v>3.763E-8</v>
      </c>
      <c r="O89" s="35">
        <v>1.0530459731499999</v>
      </c>
      <c r="P89" s="35">
        <v>19.669760899789999</v>
      </c>
      <c r="Q89" s="29">
        <f t="shared" si="68"/>
        <v>7.4123406003605522E-9</v>
      </c>
      <c r="R89" s="29">
        <f t="shared" si="69"/>
        <v>7.4123590523754832E-9</v>
      </c>
      <c r="S89" s="29">
        <f t="shared" si="70"/>
        <v>7.4123590514695731E-9</v>
      </c>
      <c r="T89" s="29">
        <f t="shared" si="71"/>
        <v>7.4123590514696145E-9</v>
      </c>
      <c r="V89" s="35">
        <v>3.53E-9</v>
      </c>
      <c r="W89" s="35">
        <v>2.2219549233599998</v>
      </c>
      <c r="X89" s="35">
        <v>51066.427731055002</v>
      </c>
      <c r="Y89" s="29">
        <f t="shared" si="72"/>
        <v>-2.2368183769393184E-9</v>
      </c>
      <c r="Z89" s="29">
        <f t="shared" si="73"/>
        <v>-2.2332705044650571E-9</v>
      </c>
      <c r="AA89" s="29">
        <f t="shared" si="74"/>
        <v>-2.2332706787417977E-9</v>
      </c>
      <c r="AB89" s="29">
        <f t="shared" si="75"/>
        <v>-2.233270678733406E-9</v>
      </c>
      <c r="AD89" s="35"/>
      <c r="AE89" s="35"/>
      <c r="AF89" s="35"/>
      <c r="AL89" s="35"/>
      <c r="AM89" s="35"/>
      <c r="AN89" s="35"/>
      <c r="AT89" s="35"/>
      <c r="AU89" s="35"/>
      <c r="AV89" s="35"/>
      <c r="BB89" s="35"/>
      <c r="BC89" s="35"/>
      <c r="BD89" s="35"/>
      <c r="BJ89" s="35">
        <v>6.9999999999999998E-9</v>
      </c>
      <c r="BK89" s="35">
        <v>1.9809795718800001</v>
      </c>
      <c r="BL89" s="35">
        <v>3930.2096962196001</v>
      </c>
      <c r="BM89" s="29">
        <f t="shared" si="80"/>
        <v>-6.912353857761681E-9</v>
      </c>
      <c r="BN89" s="29">
        <f t="shared" si="81"/>
        <v>-6.9122434697006322E-9</v>
      </c>
      <c r="BO89" s="29">
        <f t="shared" si="82"/>
        <v>-6.9122434751218706E-9</v>
      </c>
      <c r="BP89" s="29">
        <f t="shared" si="83"/>
        <v>-6.9122434751216191E-9</v>
      </c>
      <c r="BR89" s="35">
        <v>7.7000000000000003E-10</v>
      </c>
      <c r="BS89" s="35">
        <v>5.5013231061000001</v>
      </c>
      <c r="BT89" s="35">
        <v>5661.3320491521999</v>
      </c>
      <c r="BU89" s="29">
        <f t="shared" si="84"/>
        <v>-7.6848628843362775E-10</v>
      </c>
      <c r="BV89" s="29">
        <f t="shared" si="85"/>
        <v>-7.6849322736807685E-10</v>
      </c>
      <c r="BW89" s="29">
        <f t="shared" si="86"/>
        <v>-7.6849322702779811E-10</v>
      </c>
      <c r="BX89" s="29">
        <f t="shared" si="87"/>
        <v>-7.6849322702781383E-10</v>
      </c>
      <c r="BZ89" s="35"/>
      <c r="CA89" s="35"/>
      <c r="CB89" s="35"/>
      <c r="CH89" s="35"/>
      <c r="CI89" s="35"/>
      <c r="CJ89" s="35"/>
      <c r="CP89" s="35"/>
      <c r="CQ89" s="35"/>
      <c r="CR89" s="35"/>
      <c r="CX89" s="35"/>
      <c r="CY89" s="35"/>
      <c r="CZ89" s="35"/>
      <c r="DF89" s="35">
        <v>9.05E-9</v>
      </c>
      <c r="DG89" s="35">
        <v>1.1274020356100001</v>
      </c>
      <c r="DH89" s="35">
        <v>12592.4500197826</v>
      </c>
      <c r="DI89" s="29">
        <f t="shared" si="88"/>
        <v>-1.0983178231132857E-9</v>
      </c>
      <c r="DJ89" s="29">
        <f t="shared" si="89"/>
        <v>-1.1011941094362519E-9</v>
      </c>
      <c r="DK89" s="29">
        <f t="shared" si="90"/>
        <v>-1.1011939682266752E-9</v>
      </c>
      <c r="DL89" s="29">
        <f t="shared" si="91"/>
        <v>-1.1011939682333131E-9</v>
      </c>
      <c r="DN89" s="35">
        <v>5.9000000000000003E-10</v>
      </c>
      <c r="DO89" s="35">
        <v>3.3434803372499999</v>
      </c>
      <c r="DP89" s="35">
        <v>10787.6303445458</v>
      </c>
      <c r="DQ89" s="29">
        <f t="shared" si="92"/>
        <v>-5.1325825967465937E-10</v>
      </c>
      <c r="DR89" s="29">
        <f t="shared" si="93"/>
        <v>-5.1317842540200191E-10</v>
      </c>
      <c r="DS89" s="29">
        <f t="shared" si="94"/>
        <v>-5.1317842932244717E-10</v>
      </c>
      <c r="DT89" s="29">
        <f t="shared" si="95"/>
        <v>-5.1317842932226509E-10</v>
      </c>
      <c r="DV89" s="35"/>
      <c r="DW89" s="35"/>
      <c r="DX89" s="35"/>
      <c r="ED89" s="35"/>
      <c r="EE89" s="35"/>
      <c r="EF89" s="35"/>
      <c r="EL89" s="35"/>
      <c r="EM89" s="35"/>
      <c r="EN89" s="35"/>
      <c r="ET89" s="35"/>
      <c r="EU89" s="35"/>
      <c r="EV89" s="35"/>
    </row>
    <row r="90" spans="1:152" s="29" customFormat="1" ht="13.5" x14ac:dyDescent="0.3">
      <c r="A90" s="29">
        <f>E86*COS(C87)*COS(A87)</f>
        <v>0.60525270005344622</v>
      </c>
      <c r="B90" s="29">
        <f>E86*COS(C87)*SIN(A87)</f>
        <v>-0.40260981248496225</v>
      </c>
      <c r="C90" s="29">
        <f>E86*SIN(C87)</f>
        <v>-4.0400575636648769E-2</v>
      </c>
      <c r="D90" s="29">
        <f>A90-$D$9</f>
        <v>1.5899954124699698</v>
      </c>
      <c r="E90" s="29">
        <f>B90-$E$9</f>
        <v>-0.23642305957610182</v>
      </c>
      <c r="F90" s="29">
        <f>C90-$F$9</f>
        <v>-4.0399030825484378E-2</v>
      </c>
      <c r="N90" s="35">
        <v>4.4069999999999997E-8</v>
      </c>
      <c r="O90" s="35">
        <v>4.0257537451700003</v>
      </c>
      <c r="P90" s="35">
        <v>74.781598567299994</v>
      </c>
      <c r="Q90" s="29">
        <f t="shared" si="68"/>
        <v>2.2201226517578378E-8</v>
      </c>
      <c r="R90" s="29">
        <f t="shared" si="69"/>
        <v>2.2201154128415407E-8</v>
      </c>
      <c r="S90" s="29">
        <f t="shared" si="70"/>
        <v>2.2201154131969392E-8</v>
      </c>
      <c r="T90" s="29">
        <f t="shared" si="71"/>
        <v>2.220115413196922E-8</v>
      </c>
      <c r="V90" s="35">
        <v>3.24E-9</v>
      </c>
      <c r="W90" s="35">
        <v>1.4030843906699999</v>
      </c>
      <c r="X90" s="35">
        <v>29580.474708443799</v>
      </c>
      <c r="Y90" s="29">
        <f t="shared" si="72"/>
        <v>-1.2270515303254954E-9</v>
      </c>
      <c r="Z90" s="29">
        <f t="shared" si="73"/>
        <v>-1.2293066465059026E-9</v>
      </c>
      <c r="AA90" s="29">
        <f t="shared" si="74"/>
        <v>-1.2293065358071808E-9</v>
      </c>
      <c r="AB90" s="29">
        <f t="shared" si="75"/>
        <v>-1.2293065358124631E-9</v>
      </c>
      <c r="AD90" s="35"/>
      <c r="AE90" s="35"/>
      <c r="AF90" s="35"/>
      <c r="AL90" s="35"/>
      <c r="AM90" s="35"/>
      <c r="AN90" s="35"/>
      <c r="AT90" s="35"/>
      <c r="AU90" s="35"/>
      <c r="AV90" s="35"/>
      <c r="BB90" s="35"/>
      <c r="BC90" s="35"/>
      <c r="BD90" s="35"/>
      <c r="BJ90" s="35">
        <v>7.1900000000000002E-9</v>
      </c>
      <c r="BK90" s="35">
        <v>6.1159680020699998</v>
      </c>
      <c r="BL90" s="35">
        <v>10218.808470518399</v>
      </c>
      <c r="BM90" s="29">
        <f t="shared" si="80"/>
        <v>-5.5047240243394744E-9</v>
      </c>
      <c r="BN90" s="29">
        <f t="shared" si="81"/>
        <v>-5.5035219857822598E-9</v>
      </c>
      <c r="BO90" s="29">
        <f t="shared" si="82"/>
        <v>-5.5035220448059095E-9</v>
      </c>
      <c r="BP90" s="29">
        <f t="shared" si="83"/>
        <v>-5.5035220448031483E-9</v>
      </c>
      <c r="BR90" s="35">
        <v>7.7000000000000003E-10</v>
      </c>
      <c r="BS90" s="35">
        <v>2.0017392732600001</v>
      </c>
      <c r="BT90" s="35">
        <v>10228.538017396</v>
      </c>
      <c r="BU90" s="29">
        <f t="shared" si="84"/>
        <v>4.4155794681587766E-11</v>
      </c>
      <c r="BV90" s="29">
        <f t="shared" si="85"/>
        <v>4.3955856323530637E-11</v>
      </c>
      <c r="BW90" s="29">
        <f t="shared" si="86"/>
        <v>4.395586613964374E-11</v>
      </c>
      <c r="BX90" s="29">
        <f t="shared" si="87"/>
        <v>4.395586613918492E-11</v>
      </c>
      <c r="BZ90" s="35"/>
      <c r="CA90" s="35"/>
      <c r="CB90" s="35"/>
      <c r="CH90" s="35"/>
      <c r="CI90" s="35"/>
      <c r="CJ90" s="35"/>
      <c r="CP90" s="35"/>
      <c r="CQ90" s="35"/>
      <c r="CR90" s="35"/>
      <c r="CX90" s="35"/>
      <c r="CY90" s="35"/>
      <c r="CZ90" s="35"/>
      <c r="DF90" s="35">
        <v>1.0929999999999999E-8</v>
      </c>
      <c r="DG90" s="35">
        <v>4.6445172060499997</v>
      </c>
      <c r="DH90" s="35">
        <v>33019.021112204602</v>
      </c>
      <c r="DI90" s="29">
        <f t="shared" si="88"/>
        <v>9.1301348669302055E-9</v>
      </c>
      <c r="DJ90" s="29">
        <f t="shared" si="89"/>
        <v>9.1351765761252899E-9</v>
      </c>
      <c r="DK90" s="29">
        <f t="shared" si="90"/>
        <v>9.1351763287590586E-9</v>
      </c>
      <c r="DL90" s="29">
        <f t="shared" si="91"/>
        <v>9.1351763287706573E-9</v>
      </c>
      <c r="DN90" s="35">
        <v>6.0999999999999996E-10</v>
      </c>
      <c r="DO90" s="35">
        <v>4.0446999660000003E-2</v>
      </c>
      <c r="DP90" s="35">
        <v>9161.0171630225996</v>
      </c>
      <c r="DQ90" s="29">
        <f t="shared" si="92"/>
        <v>-2.3356235914346982E-10</v>
      </c>
      <c r="DR90" s="29">
        <f t="shared" si="93"/>
        <v>-2.3369361893108846E-10</v>
      </c>
      <c r="DS90" s="29">
        <f t="shared" si="94"/>
        <v>-2.3369361248715819E-10</v>
      </c>
      <c r="DT90" s="29">
        <f t="shared" si="95"/>
        <v>-2.3369361248746243E-10</v>
      </c>
      <c r="DV90" s="35"/>
      <c r="DW90" s="35"/>
      <c r="DX90" s="35"/>
      <c r="ED90" s="35"/>
      <c r="EE90" s="35"/>
      <c r="EF90" s="35"/>
      <c r="EL90" s="35"/>
      <c r="EM90" s="35"/>
      <c r="EN90" s="35"/>
      <c r="ET90" s="35"/>
      <c r="EU90" s="35"/>
      <c r="EV90" s="35"/>
    </row>
    <row r="91" spans="1:152" s="29" customFormat="1" ht="13.5" x14ac:dyDescent="0.3">
      <c r="N91" s="35">
        <v>4.1449999999999997E-8</v>
      </c>
      <c r="O91" s="35">
        <v>1.14356412295</v>
      </c>
      <c r="P91" s="35">
        <v>9676.4810341156008</v>
      </c>
      <c r="Q91" s="29">
        <f t="shared" si="68"/>
        <v>1.3919607789820402E-8</v>
      </c>
      <c r="R91" s="29">
        <f t="shared" si="69"/>
        <v>1.3929213824974494E-8</v>
      </c>
      <c r="S91" s="29">
        <f t="shared" si="70"/>
        <v>1.3929213353383592E-8</v>
      </c>
      <c r="T91" s="29">
        <f t="shared" si="71"/>
        <v>1.3929213353405782E-8</v>
      </c>
      <c r="V91" s="35">
        <v>4.4299999999999998E-9</v>
      </c>
      <c r="W91" s="35">
        <v>1.9386435339800001</v>
      </c>
      <c r="X91" s="35">
        <v>9146.7900690210008</v>
      </c>
      <c r="Y91" s="29">
        <f t="shared" si="72"/>
        <v>4.2365718538655045E-9</v>
      </c>
      <c r="Z91" s="29">
        <f t="shared" si="73"/>
        <v>4.2362706078644264E-9</v>
      </c>
      <c r="AA91" s="29">
        <f t="shared" si="74"/>
        <v>4.2362706226598536E-9</v>
      </c>
      <c r="AB91" s="29">
        <f t="shared" si="75"/>
        <v>4.2362706226591538E-9</v>
      </c>
      <c r="AD91" s="35"/>
      <c r="AE91" s="35"/>
      <c r="AF91" s="35"/>
      <c r="AL91" s="35"/>
      <c r="AM91" s="35"/>
      <c r="AN91" s="35"/>
      <c r="AT91" s="35"/>
      <c r="AU91" s="35"/>
      <c r="AV91" s="35"/>
      <c r="BB91" s="35"/>
      <c r="BC91" s="35"/>
      <c r="BD91" s="35"/>
      <c r="BJ91" s="35">
        <v>6.72E-9</v>
      </c>
      <c r="BK91" s="35">
        <v>6.2342960121899997</v>
      </c>
      <c r="BL91" s="35">
        <v>14765.239043269799</v>
      </c>
      <c r="BM91" s="29">
        <f t="shared" si="80"/>
        <v>3.5994670404844299E-9</v>
      </c>
      <c r="BN91" s="29">
        <f t="shared" si="81"/>
        <v>3.6015973152860273E-9</v>
      </c>
      <c r="BO91" s="29">
        <f t="shared" si="82"/>
        <v>3.6015972107118371E-9</v>
      </c>
      <c r="BP91" s="29">
        <f t="shared" si="83"/>
        <v>3.6015972107168362E-9</v>
      </c>
      <c r="BR91" s="35">
        <v>9.2999999999999999E-10</v>
      </c>
      <c r="BS91" s="35">
        <v>1.8546626881899999</v>
      </c>
      <c r="BT91" s="35">
        <v>45585.172812187397</v>
      </c>
      <c r="BU91" s="29">
        <f t="shared" si="84"/>
        <v>6.2872889420449192E-10</v>
      </c>
      <c r="BV91" s="29">
        <f t="shared" si="85"/>
        <v>6.2952278433412675E-10</v>
      </c>
      <c r="BW91" s="29">
        <f t="shared" si="86"/>
        <v>6.2952274537862129E-10</v>
      </c>
      <c r="BX91" s="29">
        <f t="shared" si="87"/>
        <v>6.2952274538041131E-10</v>
      </c>
      <c r="BZ91" s="35"/>
      <c r="CA91" s="35"/>
      <c r="CB91" s="35"/>
      <c r="CH91" s="35"/>
      <c r="CI91" s="35"/>
      <c r="CJ91" s="35"/>
      <c r="CP91" s="35"/>
      <c r="CQ91" s="35"/>
      <c r="CR91" s="35"/>
      <c r="CX91" s="35"/>
      <c r="CY91" s="35"/>
      <c r="CZ91" s="35"/>
      <c r="DF91" s="35">
        <v>1.014E-8</v>
      </c>
      <c r="DG91" s="35">
        <v>1.0925940643300001</v>
      </c>
      <c r="DH91" s="35">
        <v>1059.3819301891999</v>
      </c>
      <c r="DI91" s="29">
        <f t="shared" si="88"/>
        <v>8.6414627955821273E-9</v>
      </c>
      <c r="DJ91" s="29">
        <f t="shared" si="89"/>
        <v>8.6413198849918588E-9</v>
      </c>
      <c r="DK91" s="29">
        <f t="shared" si="90"/>
        <v>8.6413198920082661E-9</v>
      </c>
      <c r="DL91" s="29">
        <f t="shared" si="91"/>
        <v>8.6413198920079452E-9</v>
      </c>
      <c r="DN91" s="35">
        <v>6.3999999999999996E-10</v>
      </c>
      <c r="DO91" s="35">
        <v>4.1312733393799999</v>
      </c>
      <c r="DP91" s="35">
        <v>9992.8729037722005</v>
      </c>
      <c r="DQ91" s="29">
        <f t="shared" si="92"/>
        <v>-6.3843527728106186E-10</v>
      </c>
      <c r="DR91" s="29">
        <f t="shared" si="93"/>
        <v>-6.3842389212027672E-10</v>
      </c>
      <c r="DS91" s="29">
        <f t="shared" si="94"/>
        <v>-6.3842389268024697E-10</v>
      </c>
      <c r="DT91" s="29">
        <f t="shared" si="95"/>
        <v>-6.3842389268022009E-10</v>
      </c>
      <c r="DV91" s="35"/>
      <c r="DW91" s="35"/>
      <c r="DX91" s="35"/>
      <c r="ED91" s="35"/>
      <c r="EE91" s="35"/>
      <c r="EF91" s="35"/>
      <c r="EL91" s="35"/>
      <c r="EM91" s="35"/>
      <c r="EN91" s="35"/>
      <c r="ET91" s="35"/>
      <c r="EU91" s="35"/>
      <c r="EV91" s="35"/>
    </row>
    <row r="92" spans="1:152" s="29" customFormat="1" ht="13.5" x14ac:dyDescent="0.3">
      <c r="A92" s="33" t="s">
        <v>26</v>
      </c>
      <c r="B92" s="32" t="s">
        <v>196</v>
      </c>
      <c r="C92" s="33" t="s">
        <v>230</v>
      </c>
      <c r="D92" s="33" t="s">
        <v>26</v>
      </c>
      <c r="E92" s="33" t="s">
        <v>26</v>
      </c>
      <c r="F92" s="33" t="s">
        <v>26</v>
      </c>
      <c r="N92" s="35">
        <v>4.318E-8</v>
      </c>
      <c r="O92" s="35">
        <v>4.3828997058499999</v>
      </c>
      <c r="P92" s="35">
        <v>316.39186965660002</v>
      </c>
      <c r="Q92" s="29">
        <f t="shared" si="68"/>
        <v>-4.2977330807253356E-8</v>
      </c>
      <c r="R92" s="29">
        <f t="shared" si="69"/>
        <v>-4.2977364423652083E-8</v>
      </c>
      <c r="S92" s="29">
        <f t="shared" si="70"/>
        <v>-4.2977364422001739E-8</v>
      </c>
      <c r="T92" s="29">
        <f t="shared" si="71"/>
        <v>-4.2977364422001818E-8</v>
      </c>
      <c r="V92" s="35">
        <v>3.1399999999999999E-9</v>
      </c>
      <c r="W92" s="35">
        <v>0.96837035283999995</v>
      </c>
      <c r="X92" s="35">
        <v>20618.019358533598</v>
      </c>
      <c r="Y92" s="29">
        <f t="shared" si="72"/>
        <v>-2.9938224715658111E-9</v>
      </c>
      <c r="Z92" s="29">
        <f t="shared" si="73"/>
        <v>-2.9933256316600587E-9</v>
      </c>
      <c r="AA92" s="29">
        <f t="shared" si="74"/>
        <v>-2.9933256560727981E-9</v>
      </c>
      <c r="AB92" s="29">
        <f t="shared" si="75"/>
        <v>-2.9933256560716657E-9</v>
      </c>
      <c r="AD92" s="35"/>
      <c r="AE92" s="35"/>
      <c r="AF92" s="35"/>
      <c r="AL92" s="35"/>
      <c r="AM92" s="35"/>
      <c r="AN92" s="35"/>
      <c r="AT92" s="35"/>
      <c r="AU92" s="35"/>
      <c r="AV92" s="35"/>
      <c r="BB92" s="35"/>
      <c r="BC92" s="35"/>
      <c r="BD92" s="35"/>
      <c r="BJ92" s="35">
        <v>6.3899999999999996E-9</v>
      </c>
      <c r="BK92" s="35">
        <v>5.3756643735800003</v>
      </c>
      <c r="BL92" s="35">
        <v>1589.0728952838001</v>
      </c>
      <c r="BM92" s="29">
        <f t="shared" si="80"/>
        <v>6.2206975754258416E-9</v>
      </c>
      <c r="BN92" s="29">
        <f t="shared" si="81"/>
        <v>6.220638530012253E-9</v>
      </c>
      <c r="BO92" s="29">
        <f t="shared" si="82"/>
        <v>6.2206385329113606E-9</v>
      </c>
      <c r="BP92" s="29">
        <f t="shared" si="83"/>
        <v>6.22063853291122E-9</v>
      </c>
      <c r="BR92" s="35">
        <v>6.6E-10</v>
      </c>
      <c r="BS92" s="35">
        <v>3.2582612415600001</v>
      </c>
      <c r="BT92" s="35">
        <v>1109.3785520934</v>
      </c>
      <c r="BU92" s="29">
        <f t="shared" si="84"/>
        <v>-4.9858779658088994E-10</v>
      </c>
      <c r="BV92" s="29">
        <f t="shared" si="85"/>
        <v>-4.9857559760599247E-10</v>
      </c>
      <c r="BW92" s="29">
        <f t="shared" si="86"/>
        <v>-4.9857559820491404E-10</v>
      </c>
      <c r="BX92" s="29">
        <f t="shared" si="87"/>
        <v>-4.9857559820488644E-10</v>
      </c>
      <c r="BZ92" s="35"/>
      <c r="CA92" s="35"/>
      <c r="CB92" s="35"/>
      <c r="CH92" s="35"/>
      <c r="CI92" s="35"/>
      <c r="CJ92" s="35"/>
      <c r="CP92" s="35"/>
      <c r="CQ92" s="35"/>
      <c r="CR92" s="35"/>
      <c r="CX92" s="35"/>
      <c r="CY92" s="35"/>
      <c r="CZ92" s="35"/>
      <c r="DF92" s="35">
        <v>7.8299999999999996E-9</v>
      </c>
      <c r="DG92" s="35">
        <v>2.02118183873</v>
      </c>
      <c r="DH92" s="35">
        <v>24356.780788641601</v>
      </c>
      <c r="DI92" s="29">
        <f t="shared" si="88"/>
        <v>-1.6322141842833008E-9</v>
      </c>
      <c r="DJ92" s="29">
        <f t="shared" si="89"/>
        <v>-1.6274710322611741E-9</v>
      </c>
      <c r="DK92" s="29">
        <f t="shared" si="90"/>
        <v>-1.6274712651432504E-9</v>
      </c>
      <c r="DL92" s="29">
        <f t="shared" si="91"/>
        <v>-1.6274712651323664E-9</v>
      </c>
      <c r="DN92" s="35">
        <v>6E-10</v>
      </c>
      <c r="DO92" s="35">
        <v>6.2460398663200003</v>
      </c>
      <c r="DP92" s="35">
        <v>32217.2001810808</v>
      </c>
      <c r="DQ92" s="29">
        <f t="shared" si="92"/>
        <v>-9.3263779507770157E-11</v>
      </c>
      <c r="DR92" s="29">
        <f t="shared" si="93"/>
        <v>-9.277820059468909E-11</v>
      </c>
      <c r="DS92" s="29">
        <f t="shared" si="94"/>
        <v>-9.2778224435909136E-11</v>
      </c>
      <c r="DT92" s="29">
        <f t="shared" si="95"/>
        <v>-9.2778224434763465E-11</v>
      </c>
      <c r="DV92" s="35"/>
      <c r="DW92" s="35"/>
      <c r="DX92" s="35"/>
      <c r="ED92" s="35"/>
      <c r="EE92" s="35"/>
      <c r="EF92" s="35"/>
      <c r="EL92" s="35"/>
      <c r="EM92" s="35"/>
      <c r="EN92" s="35"/>
      <c r="ET92" s="35"/>
      <c r="EU92" s="35"/>
      <c r="EV92" s="35"/>
    </row>
    <row r="93" spans="1:152" s="29" customFormat="1" ht="13.5" x14ac:dyDescent="0.3">
      <c r="N93" s="35">
        <v>3.6419999999999998E-8</v>
      </c>
      <c r="O93" s="35">
        <v>6.11733529325</v>
      </c>
      <c r="P93" s="35">
        <v>3128.3887650958</v>
      </c>
      <c r="Q93" s="29">
        <f t="shared" si="68"/>
        <v>3.3826954510967994E-8</v>
      </c>
      <c r="R93" s="29">
        <f t="shared" si="69"/>
        <v>3.3828028006130559E-8</v>
      </c>
      <c r="S93" s="29">
        <f t="shared" si="70"/>
        <v>3.3828027953432139E-8</v>
      </c>
      <c r="T93" s="29">
        <f t="shared" si="71"/>
        <v>3.3828027953434634E-8</v>
      </c>
      <c r="V93" s="35">
        <v>3.24E-9</v>
      </c>
      <c r="W93" s="35">
        <v>5.1075906817099996</v>
      </c>
      <c r="X93" s="35">
        <v>24356.780788641601</v>
      </c>
      <c r="Y93" s="29">
        <f t="shared" si="72"/>
        <v>4.9959189025433557E-10</v>
      </c>
      <c r="Z93" s="29">
        <f t="shared" si="73"/>
        <v>4.9760915638048758E-10</v>
      </c>
      <c r="AA93" s="29">
        <f t="shared" si="74"/>
        <v>4.9760925372820484E-10</v>
      </c>
      <c r="AB93" s="29">
        <f t="shared" si="75"/>
        <v>4.9760925372365514E-10</v>
      </c>
      <c r="AD93" s="35"/>
      <c r="AE93" s="35"/>
      <c r="AF93" s="35"/>
      <c r="AL93" s="35"/>
      <c r="AM93" s="35"/>
      <c r="AN93" s="35"/>
      <c r="AT93" s="35"/>
      <c r="AU93" s="35"/>
      <c r="AV93" s="35"/>
      <c r="BB93" s="35"/>
      <c r="BC93" s="35"/>
      <c r="BD93" s="35"/>
      <c r="BJ93" s="35">
        <v>6.0500000000000004E-9</v>
      </c>
      <c r="BK93" s="35">
        <v>2.4233039112000001</v>
      </c>
      <c r="BL93" s="35">
        <v>10251.313218846801</v>
      </c>
      <c r="BM93" s="29">
        <f t="shared" si="80"/>
        <v>4.5406665719645622E-9</v>
      </c>
      <c r="BN93" s="29">
        <f t="shared" si="81"/>
        <v>4.5396242500404084E-9</v>
      </c>
      <c r="BO93" s="29">
        <f t="shared" si="82"/>
        <v>4.539624301221193E-9</v>
      </c>
      <c r="BP93" s="29">
        <f t="shared" si="83"/>
        <v>4.5396243012188066E-9</v>
      </c>
      <c r="BR93" s="35">
        <v>8.9000000000000003E-10</v>
      </c>
      <c r="BS93" s="35">
        <v>0.64100435647999998</v>
      </c>
      <c r="BT93" s="35">
        <v>3154.6870848956</v>
      </c>
      <c r="BU93" s="29">
        <f t="shared" si="84"/>
        <v>-3.8100963400378083E-11</v>
      </c>
      <c r="BV93" s="29">
        <f t="shared" si="85"/>
        <v>-3.8029636629774166E-11</v>
      </c>
      <c r="BW93" s="29">
        <f t="shared" si="86"/>
        <v>-3.8029640131593801E-11</v>
      </c>
      <c r="BX93" s="29">
        <f t="shared" si="87"/>
        <v>-3.8029640131429534E-11</v>
      </c>
      <c r="BZ93" s="35"/>
      <c r="CA93" s="35"/>
      <c r="CB93" s="35"/>
      <c r="CH93" s="35"/>
      <c r="CI93" s="35"/>
      <c r="CJ93" s="35"/>
      <c r="CP93" s="35"/>
      <c r="CQ93" s="35"/>
      <c r="CR93" s="35"/>
      <c r="CX93" s="35"/>
      <c r="CY93" s="35"/>
      <c r="CZ93" s="35"/>
      <c r="DF93" s="35">
        <v>7.7900000000000006E-9</v>
      </c>
      <c r="DG93" s="35">
        <v>0.41585274010000001</v>
      </c>
      <c r="DH93" s="35">
        <v>3340.6124266997999</v>
      </c>
      <c r="DI93" s="29">
        <f t="shared" si="88"/>
        <v>-2.3329014027062452E-9</v>
      </c>
      <c r="DJ93" s="29">
        <f t="shared" si="89"/>
        <v>-2.3335327343506721E-9</v>
      </c>
      <c r="DK93" s="29">
        <f t="shared" si="90"/>
        <v>-2.3335327033556169E-9</v>
      </c>
      <c r="DL93" s="29">
        <f t="shared" si="91"/>
        <v>-2.3335327033570955E-9</v>
      </c>
      <c r="DN93" s="35">
        <v>5.4E-10</v>
      </c>
      <c r="DO93" s="35">
        <v>3.3844989319600001</v>
      </c>
      <c r="DP93" s="35">
        <v>10426.584641649</v>
      </c>
      <c r="DQ93" s="29">
        <f t="shared" si="92"/>
        <v>-5.3916554461061477E-10</v>
      </c>
      <c r="DR93" s="29">
        <f t="shared" si="93"/>
        <v>-5.3915756972137678E-10</v>
      </c>
      <c r="DS93" s="29">
        <f t="shared" si="94"/>
        <v>-5.391575701138379E-10</v>
      </c>
      <c r="DT93" s="29">
        <f t="shared" si="95"/>
        <v>-5.3915757011381908E-10</v>
      </c>
      <c r="DV93" s="35"/>
      <c r="DW93" s="35"/>
      <c r="DX93" s="35"/>
      <c r="ED93" s="35"/>
      <c r="EE93" s="35"/>
      <c r="EF93" s="35"/>
      <c r="EL93" s="35"/>
      <c r="EM93" s="35"/>
      <c r="EN93" s="35"/>
      <c r="ET93" s="35"/>
      <c r="EU93" s="35"/>
      <c r="EV93" s="35"/>
    </row>
    <row r="94" spans="1:152" s="29" customFormat="1" ht="13.5" x14ac:dyDescent="0.3">
      <c r="A94" s="29" t="s">
        <v>198</v>
      </c>
      <c r="B94" s="29" t="s">
        <v>199</v>
      </c>
      <c r="C94" s="29" t="s">
        <v>200</v>
      </c>
      <c r="N94" s="35">
        <v>3.2380000000000003E-8</v>
      </c>
      <c r="O94" s="35">
        <v>5.39551036769</v>
      </c>
      <c r="P94" s="35">
        <v>419.48464387519999</v>
      </c>
      <c r="Q94" s="29">
        <f t="shared" si="68"/>
        <v>3.0331236204794552E-8</v>
      </c>
      <c r="R94" s="29">
        <f t="shared" si="69"/>
        <v>3.0331115299660274E-8</v>
      </c>
      <c r="S94" s="29">
        <f t="shared" si="70"/>
        <v>3.0331115305596248E-8</v>
      </c>
      <c r="T94" s="29">
        <f t="shared" si="71"/>
        <v>3.0331115305595964E-8</v>
      </c>
      <c r="V94" s="35">
        <v>3.24E-9</v>
      </c>
      <c r="W94" s="35">
        <v>1.80146948625</v>
      </c>
      <c r="X94" s="35">
        <v>18830.384650137301</v>
      </c>
      <c r="Y94" s="29">
        <f t="shared" si="72"/>
        <v>3.1520946782036096E-9</v>
      </c>
      <c r="Z94" s="29">
        <f t="shared" si="73"/>
        <v>3.1517354013835889E-9</v>
      </c>
      <c r="AA94" s="29">
        <f t="shared" si="74"/>
        <v>3.1517354190401293E-9</v>
      </c>
      <c r="AB94" s="29">
        <f t="shared" si="75"/>
        <v>3.1517354190393178E-9</v>
      </c>
      <c r="AD94" s="35"/>
      <c r="AE94" s="35"/>
      <c r="AF94" s="35"/>
      <c r="AL94" s="35"/>
      <c r="AM94" s="35"/>
      <c r="AN94" s="35"/>
      <c r="AT94" s="35"/>
      <c r="AU94" s="35"/>
      <c r="AV94" s="35"/>
      <c r="BB94" s="35"/>
      <c r="BC94" s="35"/>
      <c r="BD94" s="35"/>
      <c r="BJ94" s="35">
        <v>7.2600000000000002E-9</v>
      </c>
      <c r="BK94" s="35">
        <v>6.1668378180200003</v>
      </c>
      <c r="BL94" s="35">
        <v>18875.525869773999</v>
      </c>
      <c r="BM94" s="29">
        <f t="shared" si="80"/>
        <v>1.1041924487948314E-9</v>
      </c>
      <c r="BN94" s="29">
        <f t="shared" si="81"/>
        <v>1.1007483669894999E-9</v>
      </c>
      <c r="BO94" s="29">
        <f t="shared" si="82"/>
        <v>1.1007485360842172E-9</v>
      </c>
      <c r="BP94" s="29">
        <f t="shared" si="83"/>
        <v>1.1007485360760587E-9</v>
      </c>
      <c r="BR94" s="35">
        <v>6.0999999999999996E-10</v>
      </c>
      <c r="BS94" s="35">
        <v>3.8004302773599998</v>
      </c>
      <c r="BT94" s="35">
        <v>11272.6674764002</v>
      </c>
      <c r="BU94" s="29">
        <f t="shared" si="84"/>
        <v>-2.1252257310403284E-11</v>
      </c>
      <c r="BV94" s="29">
        <f t="shared" si="85"/>
        <v>-2.1426998171835986E-11</v>
      </c>
      <c r="BW94" s="29">
        <f t="shared" si="86"/>
        <v>-2.1426989592909768E-11</v>
      </c>
      <c r="BX94" s="29">
        <f t="shared" si="87"/>
        <v>-2.1426989593325607E-11</v>
      </c>
      <c r="BZ94" s="35"/>
      <c r="CA94" s="35"/>
      <c r="CB94" s="35"/>
      <c r="CH94" s="35"/>
      <c r="CI94" s="35"/>
      <c r="CJ94" s="35"/>
      <c r="CP94" s="35"/>
      <c r="CQ94" s="35"/>
      <c r="CR94" s="35"/>
      <c r="CX94" s="35"/>
      <c r="CY94" s="35"/>
      <c r="CZ94" s="35"/>
      <c r="DF94" s="35">
        <v>6.9999999999999998E-9</v>
      </c>
      <c r="DG94" s="35">
        <v>1.1493681571400001</v>
      </c>
      <c r="DH94" s="35">
        <v>16983.996147456601</v>
      </c>
      <c r="DI94" s="29">
        <f t="shared" si="88"/>
        <v>5.9985441000840142E-9</v>
      </c>
      <c r="DJ94" s="29">
        <f t="shared" si="89"/>
        <v>6.000101682557671E-9</v>
      </c>
      <c r="DK94" s="29">
        <f t="shared" si="90"/>
        <v>6.0001016061150329E-9</v>
      </c>
      <c r="DL94" s="29">
        <f t="shared" si="91"/>
        <v>6.0001016061185169E-9</v>
      </c>
      <c r="DN94" s="35">
        <v>5.4E-10</v>
      </c>
      <c r="DO94" s="35">
        <v>5.1593911964399997</v>
      </c>
      <c r="DP94" s="35">
        <v>28286.990484861199</v>
      </c>
      <c r="DQ94" s="29">
        <f t="shared" si="92"/>
        <v>5.0500635689142673E-10</v>
      </c>
      <c r="DR94" s="29">
        <f t="shared" si="93"/>
        <v>5.048686813242398E-10</v>
      </c>
      <c r="DS94" s="29">
        <f t="shared" si="94"/>
        <v>5.0486868808988579E-10</v>
      </c>
      <c r="DT94" s="29">
        <f t="shared" si="95"/>
        <v>5.0486868808957001E-10</v>
      </c>
      <c r="DV94" s="35"/>
      <c r="DW94" s="35"/>
      <c r="DX94" s="35"/>
      <c r="ED94" s="35"/>
      <c r="EE94" s="35"/>
      <c r="EF94" s="35"/>
      <c r="EL94" s="35"/>
      <c r="EM94" s="35"/>
      <c r="EN94" s="35"/>
      <c r="ET94" s="35"/>
      <c r="EU94" s="35"/>
      <c r="EV94" s="35"/>
    </row>
    <row r="95" spans="1:152" s="29" customFormat="1" ht="13.5" x14ac:dyDescent="0.3">
      <c r="A95" s="29">
        <f>F86</f>
        <v>1.6079842525555132</v>
      </c>
      <c r="B95" s="29">
        <f xml:space="preserve"> 0.0057755183 * A95</f>
        <v>9.2869424767461888E-3</v>
      </c>
      <c r="C95" s="29">
        <f xml:space="preserve"> Tau - B95/DAYSinMILLENNIUM</f>
        <v>1.6241869952667222E-2</v>
      </c>
      <c r="N95" s="35">
        <v>3.9090000000000001E-8</v>
      </c>
      <c r="O95" s="35">
        <v>4.0526363532999996</v>
      </c>
      <c r="P95" s="35">
        <v>9690.7081281171995</v>
      </c>
      <c r="Q95" s="29">
        <f t="shared" si="68"/>
        <v>-1.3180287742417473E-8</v>
      </c>
      <c r="R95" s="29">
        <f t="shared" si="69"/>
        <v>-1.318935547987847E-8</v>
      </c>
      <c r="S95" s="29">
        <f t="shared" si="70"/>
        <v>-1.3189355034714332E-8</v>
      </c>
      <c r="T95" s="29">
        <f t="shared" si="71"/>
        <v>-1.318935503473525E-8</v>
      </c>
      <c r="V95" s="35">
        <v>3.7E-9</v>
      </c>
      <c r="W95" s="35">
        <v>6.16895004656</v>
      </c>
      <c r="X95" s="35">
        <v>2218.7571041868</v>
      </c>
      <c r="Y95" s="29">
        <f t="shared" si="72"/>
        <v>-7.5584280486264638E-10</v>
      </c>
      <c r="Z95" s="29">
        <f t="shared" si="73"/>
        <v>-7.5604714631892117E-10</v>
      </c>
      <c r="AA95" s="29">
        <f t="shared" si="74"/>
        <v>-7.5604713628678268E-10</v>
      </c>
      <c r="AB95" s="29">
        <f t="shared" si="75"/>
        <v>-7.560471362872459E-10</v>
      </c>
      <c r="AD95" s="35"/>
      <c r="AE95" s="35"/>
      <c r="AF95" s="35"/>
      <c r="AL95" s="35"/>
      <c r="AM95" s="35"/>
      <c r="AN95" s="35"/>
      <c r="AT95" s="35"/>
      <c r="AU95" s="35"/>
      <c r="AV95" s="35"/>
      <c r="BB95" s="35"/>
      <c r="BC95" s="35"/>
      <c r="BD95" s="35"/>
      <c r="BJ95" s="35">
        <v>6.1300000000000001E-9</v>
      </c>
      <c r="BK95" s="35">
        <v>5.9973118069</v>
      </c>
      <c r="BL95" s="35">
        <v>4732.0306273433998</v>
      </c>
      <c r="BM95" s="29">
        <f t="shared" si="80"/>
        <v>2.3744084759280307E-9</v>
      </c>
      <c r="BN95" s="29">
        <f t="shared" si="81"/>
        <v>2.3750884645588327E-9</v>
      </c>
      <c r="BO95" s="29">
        <f t="shared" si="82"/>
        <v>2.3750884311753887E-9</v>
      </c>
      <c r="BP95" s="29">
        <f t="shared" si="83"/>
        <v>2.3750884311769946E-9</v>
      </c>
      <c r="BR95" s="35">
        <v>7.7000000000000003E-10</v>
      </c>
      <c r="BS95" s="35">
        <v>1.8551635895</v>
      </c>
      <c r="BT95" s="35">
        <v>3532.0606928113998</v>
      </c>
      <c r="BU95" s="29">
        <f t="shared" si="84"/>
        <v>-6.8729512666864156E-10</v>
      </c>
      <c r="BV95" s="29">
        <f t="shared" si="85"/>
        <v>-6.8726394424098482E-10</v>
      </c>
      <c r="BW95" s="29">
        <f t="shared" si="86"/>
        <v>-6.8726394577203378E-10</v>
      </c>
      <c r="BX95" s="29">
        <f t="shared" si="87"/>
        <v>-6.8726394577196223E-10</v>
      </c>
      <c r="BZ95" s="35"/>
      <c r="CA95" s="35"/>
      <c r="CB95" s="35"/>
      <c r="CH95" s="35"/>
      <c r="CI95" s="35"/>
      <c r="CJ95" s="35"/>
      <c r="CP95" s="35"/>
      <c r="CQ95" s="35"/>
      <c r="CR95" s="35"/>
      <c r="CX95" s="35"/>
      <c r="CY95" s="35"/>
      <c r="CZ95" s="35"/>
      <c r="DF95" s="35">
        <v>8.7799999999999999E-9</v>
      </c>
      <c r="DG95" s="35">
        <v>0.87852464963999999</v>
      </c>
      <c r="DH95" s="35">
        <v>38734.378324465601</v>
      </c>
      <c r="DI95" s="29">
        <f t="shared" si="88"/>
        <v>-9.5440966667176187E-10</v>
      </c>
      <c r="DJ95" s="29">
        <f t="shared" si="89"/>
        <v>-9.4581286074320191E-10</v>
      </c>
      <c r="DK95" s="29">
        <f t="shared" si="90"/>
        <v>-9.458132828294784E-10</v>
      </c>
      <c r="DL95" s="29">
        <f t="shared" si="91"/>
        <v>-9.4581328280863883E-10</v>
      </c>
      <c r="DN95" s="35">
        <v>6.3E-10</v>
      </c>
      <c r="DO95" s="35">
        <v>4.3233924508300001</v>
      </c>
      <c r="DP95" s="35">
        <v>12592.4500197826</v>
      </c>
      <c r="DQ95" s="29">
        <f t="shared" si="92"/>
        <v>4.2343886557766569E-11</v>
      </c>
      <c r="DR95" s="29">
        <f t="shared" si="93"/>
        <v>4.2545150861967392E-11</v>
      </c>
      <c r="DS95" s="29">
        <f t="shared" si="94"/>
        <v>4.2545140980928502E-11</v>
      </c>
      <c r="DT95" s="29">
        <f t="shared" si="95"/>
        <v>4.2545140981392996E-11</v>
      </c>
      <c r="DV95" s="35"/>
      <c r="DW95" s="35"/>
      <c r="DX95" s="35"/>
      <c r="ED95" s="35"/>
      <c r="EE95" s="35"/>
      <c r="EF95" s="35"/>
      <c r="EL95" s="35"/>
      <c r="EM95" s="35"/>
      <c r="EN95" s="35"/>
      <c r="ET95" s="35"/>
      <c r="EU95" s="35"/>
      <c r="EV95" s="35"/>
    </row>
    <row r="96" spans="1:152" s="29" customFormat="1" ht="13.5" x14ac:dyDescent="0.3">
      <c r="N96" s="35">
        <v>3.152E-8</v>
      </c>
      <c r="O96" s="35">
        <v>0.72553551730999999</v>
      </c>
      <c r="P96" s="35">
        <v>16496.361396202399</v>
      </c>
      <c r="Q96" s="29">
        <f t="shared" si="68"/>
        <v>1.6238079882701546E-9</v>
      </c>
      <c r="R96" s="29">
        <f t="shared" si="69"/>
        <v>1.6106039784161759E-9</v>
      </c>
      <c r="S96" s="29">
        <f t="shared" si="70"/>
        <v>1.6106046266776919E-9</v>
      </c>
      <c r="T96" s="29">
        <f t="shared" si="71"/>
        <v>1.6106046266472725E-9</v>
      </c>
      <c r="V96" s="35">
        <v>2.7799999999999999E-9</v>
      </c>
      <c r="W96" s="35">
        <v>2.2042910837499998</v>
      </c>
      <c r="X96" s="35">
        <v>18844.6117441389</v>
      </c>
      <c r="Y96" s="29">
        <f t="shared" si="72"/>
        <v>2.560090928301889E-9</v>
      </c>
      <c r="Z96" s="29">
        <f t="shared" si="73"/>
        <v>2.5606098968588799E-9</v>
      </c>
      <c r="AA96" s="29">
        <f t="shared" si="74"/>
        <v>2.5606098713943597E-9</v>
      </c>
      <c r="AB96" s="29">
        <f t="shared" si="75"/>
        <v>2.5606098713955285E-9</v>
      </c>
      <c r="AD96" s="35"/>
      <c r="AE96" s="35"/>
      <c r="AF96" s="35"/>
      <c r="AL96" s="35"/>
      <c r="AM96" s="35"/>
      <c r="AN96" s="35"/>
      <c r="AT96" s="35"/>
      <c r="AU96" s="35"/>
      <c r="AV96" s="35"/>
      <c r="BB96" s="35"/>
      <c r="BC96" s="35"/>
      <c r="BD96" s="35"/>
      <c r="BJ96" s="35">
        <v>7.2E-9</v>
      </c>
      <c r="BK96" s="35">
        <v>3.84286345199</v>
      </c>
      <c r="BL96" s="35">
        <v>10207.762621903599</v>
      </c>
      <c r="BM96" s="29">
        <f t="shared" si="80"/>
        <v>7.1996593704950273E-9</v>
      </c>
      <c r="BN96" s="29">
        <f t="shared" si="81"/>
        <v>7.1996409497408605E-9</v>
      </c>
      <c r="BO96" s="29">
        <f t="shared" si="82"/>
        <v>7.1996409506571401E-9</v>
      </c>
      <c r="BP96" s="29">
        <f t="shared" si="83"/>
        <v>7.1996409506570954E-9</v>
      </c>
      <c r="BR96" s="35">
        <v>6.2000000000000003E-10</v>
      </c>
      <c r="BS96" s="35">
        <v>0.81341290650999998</v>
      </c>
      <c r="BT96" s="35">
        <v>382.89653222319998</v>
      </c>
      <c r="BU96" s="29">
        <f t="shared" si="84"/>
        <v>4.5398799505088537E-10</v>
      </c>
      <c r="BV96" s="29">
        <f t="shared" si="85"/>
        <v>4.5399210609817984E-10</v>
      </c>
      <c r="BW96" s="29">
        <f t="shared" si="86"/>
        <v>4.5399210589634736E-10</v>
      </c>
      <c r="BX96" s="29">
        <f t="shared" si="87"/>
        <v>4.5399210589635713E-10</v>
      </c>
      <c r="BZ96" s="35"/>
      <c r="CA96" s="35"/>
      <c r="CB96" s="35"/>
      <c r="CH96" s="35"/>
      <c r="CI96" s="35"/>
      <c r="CJ96" s="35"/>
      <c r="CP96" s="35"/>
      <c r="CQ96" s="35"/>
      <c r="CR96" s="35"/>
      <c r="CX96" s="35"/>
      <c r="CY96" s="35"/>
      <c r="CZ96" s="35"/>
      <c r="DF96" s="35">
        <v>6.2300000000000002E-9</v>
      </c>
      <c r="DG96" s="35">
        <v>0.89976912165</v>
      </c>
      <c r="DH96" s="35">
        <v>17778.116266948899</v>
      </c>
      <c r="DI96" s="29">
        <f t="shared" si="88"/>
        <v>5.0575824580186539E-9</v>
      </c>
      <c r="DJ96" s="29">
        <f t="shared" si="89"/>
        <v>5.0592264311205705E-9</v>
      </c>
      <c r="DK96" s="29">
        <f t="shared" si="90"/>
        <v>5.0592263504344934E-9</v>
      </c>
      <c r="DL96" s="29">
        <f t="shared" si="91"/>
        <v>5.0592263504382132E-9</v>
      </c>
      <c r="DN96" s="35">
        <v>6E-10</v>
      </c>
      <c r="DO96" s="35">
        <v>4.4875384616999998</v>
      </c>
      <c r="DP96" s="35">
        <v>18875.525869773999</v>
      </c>
      <c r="DQ96" s="29">
        <f t="shared" si="92"/>
        <v>-5.9941447639904281E-10</v>
      </c>
      <c r="DR96" s="29">
        <f t="shared" si="93"/>
        <v>-5.9942712655706522E-10</v>
      </c>
      <c r="DS96" s="29">
        <f t="shared" si="94"/>
        <v>-5.9942712593939043E-10</v>
      </c>
      <c r="DT96" s="29">
        <f t="shared" si="95"/>
        <v>-5.9942712593942021E-10</v>
      </c>
      <c r="DV96" s="35"/>
      <c r="DW96" s="35"/>
      <c r="DX96" s="35"/>
      <c r="ED96" s="35"/>
      <c r="EE96" s="35"/>
      <c r="EF96" s="35"/>
      <c r="EL96" s="35"/>
      <c r="EM96" s="35"/>
      <c r="EN96" s="35"/>
      <c r="ET96" s="35"/>
      <c r="EU96" s="35"/>
      <c r="EV96" s="35"/>
    </row>
    <row r="97" spans="1:152" s="29" customFormat="1" ht="13.5" x14ac:dyDescent="0.3">
      <c r="A97" s="29" t="s">
        <v>201</v>
      </c>
      <c r="B97" s="29" t="s">
        <v>202</v>
      </c>
      <c r="C97" s="29" t="s">
        <v>203</v>
      </c>
      <c r="D97" s="29" t="s">
        <v>204</v>
      </c>
      <c r="E97" s="29" t="s">
        <v>205</v>
      </c>
      <c r="F97" s="29" t="s">
        <v>206</v>
      </c>
      <c r="N97" s="35">
        <v>3.4959999999999997E-8</v>
      </c>
      <c r="O97" s="35">
        <v>0.72414615704999996</v>
      </c>
      <c r="P97" s="35">
        <v>3723.5089589230001</v>
      </c>
      <c r="Q97" s="29">
        <f t="shared" si="68"/>
        <v>-2.0987019130332765E-9</v>
      </c>
      <c r="R97" s="29">
        <f t="shared" si="69"/>
        <v>-2.1020059315851598E-9</v>
      </c>
      <c r="S97" s="29">
        <f t="shared" si="70"/>
        <v>-2.102005769373621E-9</v>
      </c>
      <c r="T97" s="29">
        <f t="shared" si="71"/>
        <v>-2.1020057693813076E-9</v>
      </c>
      <c r="V97" s="35">
        <v>2.86E-9</v>
      </c>
      <c r="W97" s="35">
        <v>3.0845943843499999</v>
      </c>
      <c r="X97" s="35">
        <v>17277.406931833801</v>
      </c>
      <c r="Y97" s="29">
        <f t="shared" si="72"/>
        <v>1.6423953072756565E-9</v>
      </c>
      <c r="Z97" s="29">
        <f t="shared" si="73"/>
        <v>1.6434237744766847E-9</v>
      </c>
      <c r="AA97" s="29">
        <f t="shared" si="74"/>
        <v>1.6434237239914504E-9</v>
      </c>
      <c r="AB97" s="29">
        <f t="shared" si="75"/>
        <v>1.6434237239938455E-9</v>
      </c>
      <c r="AD97" s="35"/>
      <c r="AE97" s="35"/>
      <c r="AF97" s="35"/>
      <c r="AL97" s="35"/>
      <c r="AM97" s="35"/>
      <c r="AN97" s="35"/>
      <c r="AT97" s="35"/>
      <c r="AU97" s="35"/>
      <c r="AV97" s="35"/>
      <c r="BB97" s="35"/>
      <c r="BC97" s="35"/>
      <c r="BD97" s="35"/>
      <c r="BJ97" s="35">
        <v>6.3700000000000001E-9</v>
      </c>
      <c r="BK97" s="35">
        <v>6.1705389115599996</v>
      </c>
      <c r="BL97" s="35">
        <v>10220.399093211799</v>
      </c>
      <c r="BM97" s="29">
        <f t="shared" si="80"/>
        <v>-5.1903054085842937E-9</v>
      </c>
      <c r="BN97" s="29">
        <f t="shared" si="81"/>
        <v>-5.1893455208176415E-9</v>
      </c>
      <c r="BO97" s="29">
        <f t="shared" si="82"/>
        <v>-5.1893455679522002E-9</v>
      </c>
      <c r="BP97" s="29">
        <f t="shared" si="83"/>
        <v>-5.189345567949995E-9</v>
      </c>
      <c r="BR97" s="35">
        <v>7.2E-10</v>
      </c>
      <c r="BS97" s="35">
        <v>2.3531296500500001</v>
      </c>
      <c r="BT97" s="35">
        <v>9103.9069941176003</v>
      </c>
      <c r="BU97" s="29">
        <f t="shared" ref="BU97:BU128" si="96">BR97*COS(BS97+BT97*$C$32)</f>
        <v>6.0279989202265073E-10</v>
      </c>
      <c r="BV97" s="29">
        <f t="shared" ref="BV97:BV133" si="97">BR97*COS(BS97+BT97*$C$53)</f>
        <v>6.0270872879519128E-10</v>
      </c>
      <c r="BW97" s="29">
        <f t="shared" ref="BW97:BW133" si="98">BR97*COS(BS97+BT97*$C$74)</f>
        <v>6.0270873327166601E-10</v>
      </c>
      <c r="BX97" s="29">
        <f t="shared" ref="BX97:BX133" si="99">BR97*COS(BS97+BT97*$C$95)</f>
        <v>6.0270873327146449E-10</v>
      </c>
      <c r="BZ97" s="35"/>
      <c r="CA97" s="35"/>
      <c r="CB97" s="35"/>
      <c r="CH97" s="35"/>
      <c r="CI97" s="35"/>
      <c r="CJ97" s="35"/>
      <c r="CP97" s="35"/>
      <c r="CQ97" s="35"/>
      <c r="CR97" s="35"/>
      <c r="CX97" s="35"/>
      <c r="CY97" s="35"/>
      <c r="CZ97" s="35"/>
      <c r="DF97" s="35">
        <v>6.0799999999999997E-9</v>
      </c>
      <c r="DG97" s="35">
        <v>1.58476225197</v>
      </c>
      <c r="DH97" s="35">
        <v>9573.3882598969994</v>
      </c>
      <c r="DI97" s="29">
        <f t="shared" si="88"/>
        <v>6.0799270130708975E-9</v>
      </c>
      <c r="DJ97" s="29">
        <f t="shared" si="89"/>
        <v>6.0799195809361278E-9</v>
      </c>
      <c r="DK97" s="29">
        <f t="shared" si="90"/>
        <v>6.0799195813098546E-9</v>
      </c>
      <c r="DL97" s="29">
        <f t="shared" si="91"/>
        <v>6.0799195813098364E-9</v>
      </c>
      <c r="DN97" s="35">
        <v>5.7E-10</v>
      </c>
      <c r="DO97" s="35">
        <v>3.6491208531299999</v>
      </c>
      <c r="DP97" s="35">
        <v>10007.099997773799</v>
      </c>
      <c r="DQ97" s="29">
        <f t="shared" ref="DQ97:DQ128" si="100">DN97*COS(DO97+DP97*$C$32)</f>
        <v>-5.4088127384814292E-10</v>
      </c>
      <c r="DR97" s="29">
        <f t="shared" ref="DR97:DR128" si="101">DN97*COS(DO97+DP97*$C$53)</f>
        <v>-5.4083549148216025E-10</v>
      </c>
      <c r="DS97" s="29">
        <f t="shared" ref="DS97:DS128" si="102">DN97*COS(DO97+DP97*$C$74)</f>
        <v>-5.408354937307217E-10</v>
      </c>
      <c r="DT97" s="29">
        <f t="shared" ref="DT97:DT128" si="103">DN97*COS(DO97+DP97*$C$95)</f>
        <v>-5.4083549373061417E-10</v>
      </c>
      <c r="DV97" s="35"/>
      <c r="DW97" s="35"/>
      <c r="DX97" s="35"/>
      <c r="ED97" s="35"/>
      <c r="EE97" s="35"/>
      <c r="EF97" s="35"/>
      <c r="EL97" s="35"/>
      <c r="EM97" s="35"/>
      <c r="EN97" s="35"/>
      <c r="ET97" s="35"/>
      <c r="EU97" s="35"/>
      <c r="EV97" s="35"/>
    </row>
    <row r="98" spans="1:152" s="29" customFormat="1" ht="13.5" x14ac:dyDescent="0.3">
      <c r="A98" s="29">
        <f>SUM(T1:T367)</f>
        <v>3.1721988977313349</v>
      </c>
      <c r="B98" s="29">
        <f>SUM(AB1:AB215)</f>
        <v>10213.529791770688</v>
      </c>
      <c r="C98" s="29">
        <f>SUM(AJ1:AJ70)</f>
        <v>5.1314078645947365E-4</v>
      </c>
      <c r="D98" s="29">
        <f>SUM(AR1:AR9)</f>
        <v>3.7053536301000065E-7</v>
      </c>
      <c r="E98" s="29">
        <f>SUM(AZ1:AZ5)</f>
        <v>-1.1571059732605207E-6</v>
      </c>
      <c r="F98" s="29">
        <f>SUM(BH1:BH5)</f>
        <v>-8.1932820626480108E-9</v>
      </c>
      <c r="N98" s="35">
        <v>3.7550000000000002E-8</v>
      </c>
      <c r="O98" s="35">
        <v>3.80208713127</v>
      </c>
      <c r="P98" s="35">
        <v>19786.673806107901</v>
      </c>
      <c r="Q98" s="29">
        <f t="shared" si="68"/>
        <v>7.6346432655785582E-10</v>
      </c>
      <c r="R98" s="29">
        <f t="shared" si="69"/>
        <v>7.4457575974408579E-10</v>
      </c>
      <c r="S98" s="29">
        <f t="shared" si="70"/>
        <v>7.4457668708942167E-10</v>
      </c>
      <c r="T98" s="29">
        <f t="shared" si="71"/>
        <v>7.4457668704460668E-10</v>
      </c>
      <c r="V98" s="35">
        <v>3.8300000000000002E-9</v>
      </c>
      <c r="W98" s="35">
        <v>0.13890934755000001</v>
      </c>
      <c r="X98" s="35">
        <v>4732.0306273433998</v>
      </c>
      <c r="Y98" s="29">
        <f t="shared" si="72"/>
        <v>-1.0353417009168544E-10</v>
      </c>
      <c r="Z98" s="29">
        <f t="shared" si="73"/>
        <v>-1.0307349774843173E-10</v>
      </c>
      <c r="AA98" s="29">
        <f t="shared" si="74"/>
        <v>-1.0307352036534389E-10</v>
      </c>
      <c r="AB98" s="29">
        <f t="shared" si="75"/>
        <v>-1.0307352036425573E-10</v>
      </c>
      <c r="AD98" s="35"/>
      <c r="AE98" s="35"/>
      <c r="AF98" s="35"/>
      <c r="AL98" s="35"/>
      <c r="AM98" s="35"/>
      <c r="AN98" s="35"/>
      <c r="AT98" s="35"/>
      <c r="AU98" s="35"/>
      <c r="AV98" s="35"/>
      <c r="BB98" s="35"/>
      <c r="BC98" s="35"/>
      <c r="BD98" s="35"/>
      <c r="BJ98" s="35">
        <v>5.1499999999999998E-9</v>
      </c>
      <c r="BK98" s="35">
        <v>1.0300147829299999</v>
      </c>
      <c r="BL98" s="35">
        <v>22779.4372461938</v>
      </c>
      <c r="BM98" s="29">
        <f t="shared" si="80"/>
        <v>4.9149057731675201E-9</v>
      </c>
      <c r="BN98" s="29">
        <f t="shared" si="81"/>
        <v>4.9157959383369786E-9</v>
      </c>
      <c r="BO98" s="29">
        <f t="shared" si="82"/>
        <v>4.9157958946744833E-9</v>
      </c>
      <c r="BP98" s="29">
        <f t="shared" si="83"/>
        <v>4.9157958946764908E-9</v>
      </c>
      <c r="BR98" s="35">
        <v>5.3000000000000003E-10</v>
      </c>
      <c r="BS98" s="35">
        <v>3.2196938951099998</v>
      </c>
      <c r="BT98" s="35">
        <v>20452.8694122218</v>
      </c>
      <c r="BU98" s="29">
        <f t="shared" si="96"/>
        <v>-3.9233227105288724E-10</v>
      </c>
      <c r="BV98" s="29">
        <f t="shared" si="97"/>
        <v>-3.9214689988960373E-10</v>
      </c>
      <c r="BW98" s="29">
        <f t="shared" si="98"/>
        <v>-3.9214690899305388E-10</v>
      </c>
      <c r="BX98" s="29">
        <f t="shared" si="99"/>
        <v>-3.921469089926283E-10</v>
      </c>
      <c r="BZ98" s="35"/>
      <c r="CA98" s="35"/>
      <c r="CB98" s="35"/>
      <c r="CH98" s="35"/>
      <c r="CI98" s="35"/>
      <c r="CJ98" s="35"/>
      <c r="CP98" s="35"/>
      <c r="CQ98" s="35"/>
      <c r="CR98" s="35"/>
      <c r="CX98" s="35"/>
      <c r="CY98" s="35"/>
      <c r="CZ98" s="35"/>
      <c r="DF98" s="35">
        <v>8.0000000000000005E-9</v>
      </c>
      <c r="DG98" s="35">
        <v>3.94213003073</v>
      </c>
      <c r="DH98" s="35">
        <v>10138.5039476437</v>
      </c>
      <c r="DI98" s="29">
        <f t="shared" si="88"/>
        <v>4.0817800108875985E-9</v>
      </c>
      <c r="DJ98" s="29">
        <f t="shared" si="89"/>
        <v>4.0800061449235664E-9</v>
      </c>
      <c r="DK98" s="29">
        <f t="shared" si="90"/>
        <v>4.0800062320188755E-9</v>
      </c>
      <c r="DL98" s="29">
        <f t="shared" si="91"/>
        <v>4.0800062320147686E-9</v>
      </c>
      <c r="DN98" s="35">
        <v>4.8999999999999996E-10</v>
      </c>
      <c r="DO98" s="35">
        <v>5.1026726249100003</v>
      </c>
      <c r="DP98" s="35">
        <v>19573.374710669901</v>
      </c>
      <c r="DQ98" s="29">
        <f t="shared" si="100"/>
        <v>-4.118249551066065E-10</v>
      </c>
      <c r="DR98" s="29">
        <f t="shared" si="101"/>
        <v>-4.1169275483958788E-10</v>
      </c>
      <c r="DS98" s="29">
        <f t="shared" si="102"/>
        <v>-4.1169276133251475E-10</v>
      </c>
      <c r="DT98" s="29">
        <f t="shared" si="103"/>
        <v>-4.1169276133219753E-10</v>
      </c>
      <c r="DV98" s="35"/>
      <c r="DW98" s="35"/>
      <c r="DX98" s="35"/>
      <c r="ED98" s="35"/>
      <c r="EE98" s="35"/>
      <c r="EF98" s="35"/>
      <c r="EL98" s="35"/>
      <c r="EM98" s="35"/>
      <c r="EN98" s="35"/>
      <c r="ET98" s="35"/>
      <c r="EU98" s="35"/>
      <c r="EV98" s="35"/>
    </row>
    <row r="99" spans="1:152" s="29" customFormat="1" ht="13.5" x14ac:dyDescent="0.3">
      <c r="N99" s="35">
        <v>2.8909999999999999E-8</v>
      </c>
      <c r="O99" s="35">
        <v>3.3378273777</v>
      </c>
      <c r="P99" s="35">
        <v>32217.2001810808</v>
      </c>
      <c r="Q99" s="29">
        <f t="shared" si="68"/>
        <v>1.0976609632391952E-8</v>
      </c>
      <c r="R99" s="29">
        <f t="shared" si="69"/>
        <v>1.0954696252714978E-8</v>
      </c>
      <c r="S99" s="29">
        <f t="shared" si="70"/>
        <v>1.0954697328741607E-8</v>
      </c>
      <c r="T99" s="29">
        <f t="shared" si="71"/>
        <v>1.0954697328689902E-8</v>
      </c>
      <c r="V99" s="35">
        <v>2.9199999999999998E-9</v>
      </c>
      <c r="W99" s="35">
        <v>0.43528982258999999</v>
      </c>
      <c r="X99" s="35">
        <v>29088.811415985001</v>
      </c>
      <c r="Y99" s="29">
        <f t="shared" si="72"/>
        <v>-2.421608986044854E-10</v>
      </c>
      <c r="Z99" s="29">
        <f t="shared" si="73"/>
        <v>-2.4000847683365522E-10</v>
      </c>
      <c r="AA99" s="29">
        <f t="shared" si="74"/>
        <v>-2.4000858251080362E-10</v>
      </c>
      <c r="AB99" s="29">
        <f t="shared" si="75"/>
        <v>-2.4000858250584101E-10</v>
      </c>
      <c r="AD99" s="35"/>
      <c r="AE99" s="35"/>
      <c r="AF99" s="35"/>
      <c r="AL99" s="35"/>
      <c r="AM99" s="35"/>
      <c r="AN99" s="35"/>
      <c r="AT99" s="35"/>
      <c r="AU99" s="35"/>
      <c r="AV99" s="35"/>
      <c r="BB99" s="35"/>
      <c r="BC99" s="35"/>
      <c r="BD99" s="35"/>
      <c r="BJ99" s="35">
        <v>5.7399999999999996E-9</v>
      </c>
      <c r="BK99" s="35">
        <v>0.43813688571999998</v>
      </c>
      <c r="BL99" s="35">
        <v>17085.958665722199</v>
      </c>
      <c r="BM99" s="29">
        <f t="shared" si="80"/>
        <v>4.8422341589597135E-10</v>
      </c>
      <c r="BN99" s="29">
        <f t="shared" si="81"/>
        <v>4.8670824335309116E-10</v>
      </c>
      <c r="BO99" s="29">
        <f t="shared" si="82"/>
        <v>4.8670812136187788E-10</v>
      </c>
      <c r="BP99" s="29">
        <f t="shared" si="83"/>
        <v>4.8670812136772977E-10</v>
      </c>
      <c r="BR99" s="35">
        <v>6.6999999999999996E-10</v>
      </c>
      <c r="BS99" s="35">
        <v>1.4209054213100001</v>
      </c>
      <c r="BT99" s="35">
        <v>24356.780788641601</v>
      </c>
      <c r="BU99" s="29">
        <f t="shared" si="96"/>
        <v>2.5489969222775996E-10</v>
      </c>
      <c r="BV99" s="29">
        <f t="shared" si="97"/>
        <v>2.5528339260694534E-10</v>
      </c>
      <c r="BW99" s="29">
        <f t="shared" si="98"/>
        <v>2.5528337377144092E-10</v>
      </c>
      <c r="BX99" s="29">
        <f t="shared" si="99"/>
        <v>2.5528337377232124E-10</v>
      </c>
      <c r="BZ99" s="35"/>
      <c r="CA99" s="35"/>
      <c r="CB99" s="35"/>
      <c r="CH99" s="35"/>
      <c r="CI99" s="35"/>
      <c r="CJ99" s="35"/>
      <c r="CP99" s="35"/>
      <c r="CQ99" s="35"/>
      <c r="CR99" s="35"/>
      <c r="CX99" s="35"/>
      <c r="CY99" s="35"/>
      <c r="CZ99" s="35"/>
      <c r="DF99" s="35">
        <v>7.6000000000000002E-9</v>
      </c>
      <c r="DG99" s="35">
        <v>1.3185131374800001</v>
      </c>
      <c r="DH99" s="35">
        <v>9967.4538999815995</v>
      </c>
      <c r="DI99" s="29">
        <f t="shared" si="88"/>
        <v>7.5101021482214966E-9</v>
      </c>
      <c r="DJ99" s="29">
        <f t="shared" si="89"/>
        <v>7.5098065165701402E-9</v>
      </c>
      <c r="DK99" s="29">
        <f t="shared" si="90"/>
        <v>7.5098065310961034E-9</v>
      </c>
      <c r="DL99" s="29">
        <f t="shared" si="91"/>
        <v>7.50980653109544E-9</v>
      </c>
      <c r="DN99" s="35">
        <v>4.7000000000000003E-10</v>
      </c>
      <c r="DO99" s="35">
        <v>5.7944496073799998</v>
      </c>
      <c r="DP99" s="35">
        <v>68050.423878511501</v>
      </c>
      <c r="DQ99" s="29">
        <f t="shared" si="100"/>
        <v>2.2916091388726181E-10</v>
      </c>
      <c r="DR99" s="29">
        <f t="shared" si="101"/>
        <v>2.2845052475248738E-10</v>
      </c>
      <c r="DS99" s="29">
        <f t="shared" si="102"/>
        <v>2.2845055964608998E-10</v>
      </c>
      <c r="DT99" s="29">
        <f t="shared" si="103"/>
        <v>2.2845055964440892E-10</v>
      </c>
      <c r="DV99" s="35"/>
      <c r="DW99" s="35"/>
      <c r="DX99" s="35"/>
      <c r="ED99" s="35"/>
      <c r="EE99" s="35"/>
      <c r="EF99" s="35"/>
      <c r="EL99" s="35"/>
      <c r="EM99" s="35"/>
      <c r="EN99" s="35"/>
      <c r="ET99" s="35"/>
      <c r="EU99" s="35"/>
      <c r="EV99" s="35"/>
    </row>
    <row r="100" spans="1:152" s="29" customFormat="1" ht="13.5" x14ac:dyDescent="0.3">
      <c r="A100" s="29" t="s">
        <v>207</v>
      </c>
      <c r="B100" s="29" t="s">
        <v>208</v>
      </c>
      <c r="C100" s="29" t="s">
        <v>209</v>
      </c>
      <c r="D100" s="29" t="s">
        <v>210</v>
      </c>
      <c r="E100" s="29" t="s">
        <v>211</v>
      </c>
      <c r="F100" s="29" t="s">
        <v>212</v>
      </c>
      <c r="N100" s="35">
        <v>3.016E-8</v>
      </c>
      <c r="O100" s="35">
        <v>1.57249112496</v>
      </c>
      <c r="P100" s="35">
        <v>17277.406931833801</v>
      </c>
      <c r="Q100" s="29">
        <f t="shared" si="68"/>
        <v>2.5664542823319692E-8</v>
      </c>
      <c r="R100" s="29">
        <f t="shared" si="69"/>
        <v>2.5657580784448967E-8</v>
      </c>
      <c r="S100" s="29">
        <f t="shared" si="70"/>
        <v>2.5657581126374681E-8</v>
      </c>
      <c r="T100" s="29">
        <f t="shared" si="71"/>
        <v>2.5657581126358462E-8</v>
      </c>
      <c r="V100" s="35">
        <v>2.7299999999999999E-9</v>
      </c>
      <c r="W100" s="35">
        <v>5.8441540716800002</v>
      </c>
      <c r="X100" s="35">
        <v>9573.3882598969994</v>
      </c>
      <c r="Y100" s="29">
        <f t="shared" si="72"/>
        <v>-1.2068313682799441E-9</v>
      </c>
      <c r="Z100" s="29">
        <f t="shared" si="73"/>
        <v>-1.2074274295018311E-9</v>
      </c>
      <c r="AA100" s="29">
        <f t="shared" si="74"/>
        <v>-1.2074274002397451E-9</v>
      </c>
      <c r="AB100" s="29">
        <f t="shared" si="75"/>
        <v>-1.2074274002411368E-9</v>
      </c>
      <c r="AD100" s="35"/>
      <c r="AE100" s="35"/>
      <c r="AF100" s="35"/>
      <c r="AL100" s="35"/>
      <c r="AM100" s="35"/>
      <c r="AN100" s="35"/>
      <c r="AT100" s="35"/>
      <c r="AU100" s="35"/>
      <c r="AV100" s="35"/>
      <c r="BB100" s="35"/>
      <c r="BC100" s="35"/>
      <c r="BD100" s="35"/>
      <c r="BJ100" s="35">
        <v>5.1000000000000002E-9</v>
      </c>
      <c r="BK100" s="35">
        <v>1.4106515985100001</v>
      </c>
      <c r="BL100" s="35">
        <v>9161.0171630225996</v>
      </c>
      <c r="BM100" s="29">
        <f t="shared" si="80"/>
        <v>4.2278021271195396E-9</v>
      </c>
      <c r="BN100" s="29">
        <f t="shared" si="81"/>
        <v>4.2271375893215247E-9</v>
      </c>
      <c r="BO100" s="29">
        <f t="shared" si="82"/>
        <v>4.2271376219528519E-9</v>
      </c>
      <c r="BP100" s="29">
        <f t="shared" si="83"/>
        <v>4.2271376219513109E-9</v>
      </c>
      <c r="BR100" s="35">
        <v>5.6000000000000003E-10</v>
      </c>
      <c r="BS100" s="35">
        <v>2.9773307019800002</v>
      </c>
      <c r="BT100" s="35">
        <v>30110.165673538399</v>
      </c>
      <c r="BU100" s="29">
        <f t="shared" si="96"/>
        <v>-1.9949457387841018E-10</v>
      </c>
      <c r="BV100" s="29">
        <f t="shared" si="97"/>
        <v>-1.9909389303834215E-10</v>
      </c>
      <c r="BW100" s="29">
        <f t="shared" si="98"/>
        <v>-1.9909391271279026E-10</v>
      </c>
      <c r="BX100" s="29">
        <f t="shared" si="99"/>
        <v>-1.9909391271186793E-10</v>
      </c>
      <c r="BZ100" s="35"/>
      <c r="CA100" s="35"/>
      <c r="CB100" s="35"/>
      <c r="CH100" s="35"/>
      <c r="CI100" s="35"/>
      <c r="CJ100" s="35"/>
      <c r="CP100" s="35"/>
      <c r="CQ100" s="35"/>
      <c r="CR100" s="35"/>
      <c r="CX100" s="35"/>
      <c r="CY100" s="35"/>
      <c r="CZ100" s="35"/>
      <c r="DF100" s="35">
        <v>8.02E-9</v>
      </c>
      <c r="DG100" s="35">
        <v>2.7817337020799999</v>
      </c>
      <c r="DH100" s="35">
        <v>51092.726050854799</v>
      </c>
      <c r="DI100" s="29">
        <f t="shared" si="88"/>
        <v>-7.97799568239521E-9</v>
      </c>
      <c r="DJ100" s="29">
        <f t="shared" si="89"/>
        <v>-7.9790539324063313E-9</v>
      </c>
      <c r="DK100" s="29">
        <f t="shared" si="90"/>
        <v>-7.9790538807817394E-9</v>
      </c>
      <c r="DL100" s="29">
        <f t="shared" si="91"/>
        <v>-7.9790538807842243E-9</v>
      </c>
      <c r="DN100" s="35">
        <v>5.1999999999999996E-10</v>
      </c>
      <c r="DO100" s="35">
        <v>3.5665842055199999</v>
      </c>
      <c r="DP100" s="35">
        <v>7255.5696517344004</v>
      </c>
      <c r="DQ100" s="29">
        <f t="shared" si="100"/>
        <v>-2.30606143149056E-10</v>
      </c>
      <c r="DR100" s="29">
        <f t="shared" si="101"/>
        <v>-2.3052015355510054E-10</v>
      </c>
      <c r="DS100" s="29">
        <f t="shared" si="102"/>
        <v>-2.3052015777698412E-10</v>
      </c>
      <c r="DT100" s="29">
        <f t="shared" si="103"/>
        <v>-2.3052015777678541E-10</v>
      </c>
      <c r="DV100" s="35"/>
      <c r="DW100" s="35"/>
      <c r="DX100" s="35"/>
      <c r="ED100" s="35"/>
      <c r="EE100" s="35"/>
      <c r="EF100" s="35"/>
      <c r="EL100" s="35"/>
      <c r="EM100" s="35"/>
      <c r="EN100" s="35"/>
      <c r="ET100" s="35"/>
      <c r="EU100" s="35"/>
      <c r="EV100" s="35"/>
    </row>
    <row r="101" spans="1:152" s="29" customFormat="1" ht="13.5" x14ac:dyDescent="0.3">
      <c r="A101" s="29">
        <f>SUM(BP1:BP210)</f>
        <v>-5.5488039989716069E-2</v>
      </c>
      <c r="B101" s="29">
        <f>SUM(BX1:BX133)</f>
        <v>-1.9684983850237884E-3</v>
      </c>
      <c r="C101" s="29">
        <f>SUM(CF1:CF59)</f>
        <v>2.09779306257429E-4</v>
      </c>
      <c r="D101" s="29">
        <f>SUM(CN1:CN15)</f>
        <v>2.0414185470734476E-6</v>
      </c>
      <c r="E101" s="29">
        <f>SUM(CV1:CV5)</f>
        <v>-1.3643416885845184E-7</v>
      </c>
      <c r="F101" s="29">
        <f>SUM(DD1:DD4)</f>
        <v>-1.179635524248273E-10</v>
      </c>
      <c r="N101" s="35">
        <v>3.8250000000000002E-8</v>
      </c>
      <c r="O101" s="35">
        <v>0.19612312903000001</v>
      </c>
      <c r="P101" s="35">
        <v>426.59819087599999</v>
      </c>
      <c r="Q101" s="29">
        <f t="shared" si="68"/>
        <v>2.5481967078601106E-8</v>
      </c>
      <c r="R101" s="29">
        <f t="shared" si="69"/>
        <v>2.5482276507887667E-8</v>
      </c>
      <c r="S101" s="29">
        <f t="shared" si="70"/>
        <v>2.5482276492696174E-8</v>
      </c>
      <c r="T101" s="29">
        <f t="shared" si="71"/>
        <v>2.5482276492696908E-8</v>
      </c>
      <c r="V101" s="35">
        <v>3.24E-9</v>
      </c>
      <c r="W101" s="35">
        <v>2.1414454278099999</v>
      </c>
      <c r="X101" s="35">
        <v>9999.9864507729999</v>
      </c>
      <c r="Y101" s="29">
        <f t="shared" si="72"/>
        <v>1.1820037980829575E-9</v>
      </c>
      <c r="Z101" s="29">
        <f t="shared" si="73"/>
        <v>1.1827708300504328E-9</v>
      </c>
      <c r="AA101" s="29">
        <f t="shared" si="74"/>
        <v>1.1827707923945597E-9</v>
      </c>
      <c r="AB101" s="29">
        <f t="shared" si="75"/>
        <v>1.1827707923963601E-9</v>
      </c>
      <c r="AD101" s="35"/>
      <c r="AE101" s="35"/>
      <c r="AF101" s="35"/>
      <c r="AL101" s="35"/>
      <c r="AM101" s="35"/>
      <c r="AN101" s="35"/>
      <c r="AT101" s="35"/>
      <c r="AU101" s="35"/>
      <c r="AV101" s="35"/>
      <c r="BB101" s="35"/>
      <c r="BC101" s="35"/>
      <c r="BD101" s="35"/>
      <c r="BJ101" s="35">
        <v>5.69E-9</v>
      </c>
      <c r="BK101" s="35">
        <v>3.3460142512500002</v>
      </c>
      <c r="BL101" s="35">
        <v>3340.6124266997999</v>
      </c>
      <c r="BM101" s="29">
        <f t="shared" si="80"/>
        <v>2.8053568623584114E-9</v>
      </c>
      <c r="BN101" s="29">
        <f t="shared" si="81"/>
        <v>2.8057773530162585E-9</v>
      </c>
      <c r="BO101" s="29">
        <f t="shared" si="82"/>
        <v>2.8057773323726056E-9</v>
      </c>
      <c r="BP101" s="29">
        <f t="shared" si="83"/>
        <v>2.8057773323735903E-9</v>
      </c>
      <c r="BR101" s="35">
        <v>5.1E-10</v>
      </c>
      <c r="BS101" s="35">
        <v>4.2240666344699997</v>
      </c>
      <c r="BT101" s="35">
        <v>20809.4676246452</v>
      </c>
      <c r="BU101" s="29">
        <f t="shared" si="96"/>
        <v>-4.9722037465162697E-10</v>
      </c>
      <c r="BV101" s="29">
        <f t="shared" si="97"/>
        <v>-4.9716027258895675E-10</v>
      </c>
      <c r="BW101" s="29">
        <f t="shared" si="98"/>
        <v>-4.971602755431103E-10</v>
      </c>
      <c r="BX101" s="29">
        <f t="shared" si="99"/>
        <v>-4.9716027554296803E-10</v>
      </c>
      <c r="BZ101" s="35"/>
      <c r="CA101" s="35"/>
      <c r="CB101" s="35"/>
      <c r="CH101" s="35"/>
      <c r="CI101" s="35"/>
      <c r="CJ101" s="35"/>
      <c r="CP101" s="35"/>
      <c r="CQ101" s="35"/>
      <c r="CR101" s="35"/>
      <c r="CX101" s="35"/>
      <c r="CY101" s="35"/>
      <c r="CZ101" s="35"/>
      <c r="DF101" s="35">
        <v>6.6400000000000002E-9</v>
      </c>
      <c r="DG101" s="35">
        <v>4.4586468239999997</v>
      </c>
      <c r="DH101" s="35">
        <v>3128.3887650958</v>
      </c>
      <c r="DI101" s="29">
        <f t="shared" si="88"/>
        <v>1.9097809719342816E-9</v>
      </c>
      <c r="DJ101" s="29">
        <f t="shared" si="89"/>
        <v>1.9092750915070917E-9</v>
      </c>
      <c r="DK101" s="29">
        <f t="shared" si="90"/>
        <v>1.9092751163437902E-9</v>
      </c>
      <c r="DL101" s="29">
        <f t="shared" si="91"/>
        <v>1.9092751163426156E-9</v>
      </c>
      <c r="DN101" s="35">
        <v>5.0000000000000003E-10</v>
      </c>
      <c r="DO101" s="35">
        <v>1.61783309819</v>
      </c>
      <c r="DP101" s="35">
        <v>36949.230808424203</v>
      </c>
      <c r="DQ101" s="29">
        <f t="shared" si="100"/>
        <v>6.4014346174122639E-11</v>
      </c>
      <c r="DR101" s="29">
        <f t="shared" si="101"/>
        <v>6.3548420437005097E-11</v>
      </c>
      <c r="DS101" s="29">
        <f t="shared" si="102"/>
        <v>6.3548443313163758E-11</v>
      </c>
      <c r="DT101" s="29">
        <f t="shared" si="103"/>
        <v>6.3548443312092494E-11</v>
      </c>
      <c r="DV101" s="35"/>
      <c r="DW101" s="35"/>
      <c r="DX101" s="35"/>
      <c r="ED101" s="35"/>
      <c r="EE101" s="35"/>
      <c r="EF101" s="35"/>
      <c r="EL101" s="35"/>
      <c r="EM101" s="35"/>
      <c r="EN101" s="35"/>
      <c r="ET101" s="35"/>
      <c r="EU101" s="35"/>
      <c r="EV101" s="35"/>
    </row>
    <row r="102" spans="1:152" s="29" customFormat="1" ht="13.5" x14ac:dyDescent="0.3">
      <c r="N102" s="35">
        <v>3.798E-8</v>
      </c>
      <c r="O102" s="35">
        <v>0.45524571742999997</v>
      </c>
      <c r="P102" s="35">
        <v>10316.3783204296</v>
      </c>
      <c r="Q102" s="29">
        <f t="shared" si="68"/>
        <v>-2.3693194822342057E-9</v>
      </c>
      <c r="R102" s="29">
        <f t="shared" si="69"/>
        <v>-2.3792629023893989E-9</v>
      </c>
      <c r="S102" s="29">
        <f t="shared" si="70"/>
        <v>-2.3792624142181448E-9</v>
      </c>
      <c r="T102" s="29">
        <f t="shared" si="71"/>
        <v>-2.379262414240769E-9</v>
      </c>
      <c r="V102" s="35">
        <v>2.64E-9</v>
      </c>
      <c r="W102" s="35">
        <v>5.2040702955400002</v>
      </c>
      <c r="X102" s="35">
        <v>220.41264243879999</v>
      </c>
      <c r="Y102" s="29">
        <f t="shared" si="72"/>
        <v>-2.1162888601648238E-9</v>
      </c>
      <c r="Z102" s="29">
        <f t="shared" si="73"/>
        <v>-2.1162800146726555E-9</v>
      </c>
      <c r="AA102" s="29">
        <f t="shared" si="74"/>
        <v>-2.1162800151069278E-9</v>
      </c>
      <c r="AB102" s="29">
        <f t="shared" si="75"/>
        <v>-2.1162800151069079E-9</v>
      </c>
      <c r="AD102" s="35"/>
      <c r="AE102" s="35"/>
      <c r="AF102" s="35"/>
      <c r="AL102" s="35"/>
      <c r="AM102" s="35"/>
      <c r="AN102" s="35"/>
      <c r="AT102" s="35"/>
      <c r="AU102" s="35"/>
      <c r="AV102" s="35"/>
      <c r="BB102" s="35"/>
      <c r="BC102" s="35"/>
      <c r="BD102" s="35"/>
      <c r="BJ102" s="35">
        <v>6.0799999999999997E-9</v>
      </c>
      <c r="BK102" s="35">
        <v>1.2523624196800001</v>
      </c>
      <c r="BL102" s="35">
        <v>10175.257873575199</v>
      </c>
      <c r="BM102" s="29">
        <f t="shared" si="80"/>
        <v>-6.0794520568764785E-9</v>
      </c>
      <c r="BN102" s="29">
        <f t="shared" si="81"/>
        <v>-6.0794729724235185E-9</v>
      </c>
      <c r="BO102" s="29">
        <f t="shared" si="82"/>
        <v>-6.0794729714066522E-9</v>
      </c>
      <c r="BP102" s="29">
        <f t="shared" si="83"/>
        <v>-6.0794729714067001E-9</v>
      </c>
      <c r="BR102" s="35">
        <v>5.7999999999999996E-10</v>
      </c>
      <c r="BS102" s="35">
        <v>6.2076193603099998</v>
      </c>
      <c r="BT102" s="35">
        <v>29088.811415985001</v>
      </c>
      <c r="BU102" s="29">
        <f t="shared" si="96"/>
        <v>2.4063973196764905E-10</v>
      </c>
      <c r="BV102" s="29">
        <f t="shared" si="97"/>
        <v>2.4103000029784193E-10</v>
      </c>
      <c r="BW102" s="29">
        <f t="shared" si="98"/>
        <v>2.4102998114071397E-10</v>
      </c>
      <c r="BX102" s="29">
        <f t="shared" si="99"/>
        <v>2.4102998114161358E-10</v>
      </c>
      <c r="BZ102" s="35"/>
      <c r="CA102" s="35"/>
      <c r="CB102" s="35"/>
      <c r="CH102" s="35"/>
      <c r="CI102" s="35"/>
      <c r="CJ102" s="35"/>
      <c r="CP102" s="35"/>
      <c r="CQ102" s="35"/>
      <c r="CR102" s="35"/>
      <c r="CX102" s="35"/>
      <c r="CY102" s="35"/>
      <c r="CZ102" s="35"/>
      <c r="DF102" s="35">
        <v>6.7400000000000003E-9</v>
      </c>
      <c r="DG102" s="35">
        <v>5.1121493999799998</v>
      </c>
      <c r="DH102" s="35">
        <v>382.89653222319998</v>
      </c>
      <c r="DI102" s="29">
        <f t="shared" si="88"/>
        <v>2.2193445288002283E-9</v>
      </c>
      <c r="DJ102" s="29">
        <f t="shared" si="89"/>
        <v>2.2192825668831349E-9</v>
      </c>
      <c r="DK102" s="29">
        <f t="shared" si="90"/>
        <v>2.2192825699251744E-9</v>
      </c>
      <c r="DL102" s="29">
        <f t="shared" si="91"/>
        <v>2.2192825699250387E-9</v>
      </c>
      <c r="DN102" s="35">
        <v>5.3000000000000003E-10</v>
      </c>
      <c r="DO102" s="35">
        <v>2.64370544855</v>
      </c>
      <c r="DP102" s="35">
        <v>15874.617595363199</v>
      </c>
      <c r="DQ102" s="29">
        <f t="shared" si="100"/>
        <v>-5.1014192832054312E-10</v>
      </c>
      <c r="DR102" s="29">
        <f t="shared" si="101"/>
        <v>-5.1008387421113879E-10</v>
      </c>
      <c r="DS102" s="29">
        <f t="shared" si="102"/>
        <v>-5.1008387706336549E-10</v>
      </c>
      <c r="DT102" s="29">
        <f t="shared" si="103"/>
        <v>-5.1008387706323459E-10</v>
      </c>
      <c r="DV102" s="35"/>
      <c r="DW102" s="35"/>
      <c r="DX102" s="35"/>
      <c r="ED102" s="35"/>
      <c r="EE102" s="35"/>
      <c r="EF102" s="35"/>
      <c r="EL102" s="35"/>
      <c r="EM102" s="35"/>
      <c r="EN102" s="35"/>
      <c r="ET102" s="35"/>
      <c r="EU102" s="35"/>
      <c r="EV102" s="35"/>
    </row>
    <row r="103" spans="1:152" s="29" customFormat="1" ht="13.5" x14ac:dyDescent="0.3">
      <c r="A103" s="29" t="s">
        <v>213</v>
      </c>
      <c r="B103" s="29" t="s">
        <v>214</v>
      </c>
      <c r="C103" s="29" t="s">
        <v>215</v>
      </c>
      <c r="D103" s="29" t="s">
        <v>216</v>
      </c>
      <c r="E103" s="29" t="s">
        <v>217</v>
      </c>
      <c r="F103" s="29" t="s">
        <v>218</v>
      </c>
      <c r="N103" s="35">
        <v>2.5699999999999999E-8</v>
      </c>
      <c r="O103" s="35">
        <v>1.2081347410700001</v>
      </c>
      <c r="P103" s="35">
        <v>13936.794505133999</v>
      </c>
      <c r="Q103" s="29">
        <f t="shared" si="68"/>
        <v>5.039650772902743E-9</v>
      </c>
      <c r="R103" s="29">
        <f t="shared" si="69"/>
        <v>5.0485811468429675E-9</v>
      </c>
      <c r="S103" s="29">
        <f t="shared" si="70"/>
        <v>5.0485807084184543E-9</v>
      </c>
      <c r="T103" s="29">
        <f t="shared" si="71"/>
        <v>5.0485807084392239E-9</v>
      </c>
      <c r="V103" s="35">
        <v>2.5399999999999999E-9</v>
      </c>
      <c r="W103" s="35">
        <v>0.34411959301</v>
      </c>
      <c r="X103" s="35">
        <v>28521.092778254599</v>
      </c>
      <c r="Y103" s="29">
        <f t="shared" si="72"/>
        <v>4.941807243004345E-10</v>
      </c>
      <c r="Z103" s="29">
        <f t="shared" si="73"/>
        <v>4.923737350620213E-10</v>
      </c>
      <c r="AA103" s="29">
        <f t="shared" si="74"/>
        <v>4.9237382378316956E-10</v>
      </c>
      <c r="AB103" s="29">
        <f t="shared" si="75"/>
        <v>4.9237382377892023E-10</v>
      </c>
      <c r="AD103" s="35"/>
      <c r="AE103" s="35"/>
      <c r="AF103" s="35"/>
      <c r="AL103" s="35"/>
      <c r="AM103" s="35"/>
      <c r="AN103" s="35"/>
      <c r="AT103" s="35"/>
      <c r="AU103" s="35"/>
      <c r="AV103" s="35"/>
      <c r="BB103" s="35"/>
      <c r="BC103" s="35"/>
      <c r="BD103" s="35"/>
      <c r="BJ103" s="35">
        <v>5.2400000000000001E-9</v>
      </c>
      <c r="BK103" s="35">
        <v>2.3979424866999999</v>
      </c>
      <c r="BL103" s="35">
        <v>26087.903141574199</v>
      </c>
      <c r="BM103" s="29">
        <f t="shared" si="80"/>
        <v>2.1802650867821179E-9</v>
      </c>
      <c r="BN103" s="29">
        <f t="shared" si="81"/>
        <v>2.1771038246382742E-9</v>
      </c>
      <c r="BO103" s="29">
        <f t="shared" si="82"/>
        <v>2.1771039798650308E-9</v>
      </c>
      <c r="BP103" s="29">
        <f t="shared" si="83"/>
        <v>2.1771039798577156E-9</v>
      </c>
      <c r="BR103" s="35">
        <v>6.0999999999999996E-10</v>
      </c>
      <c r="BS103" s="35">
        <v>3.2730949432199998</v>
      </c>
      <c r="BT103" s="35">
        <v>49515.382508406998</v>
      </c>
      <c r="BU103" s="29">
        <f t="shared" si="96"/>
        <v>-6.0648231459960274E-10</v>
      </c>
      <c r="BV103" s="29">
        <f t="shared" si="97"/>
        <v>-6.0656419559206021E-10</v>
      </c>
      <c r="BW103" s="29">
        <f t="shared" si="98"/>
        <v>-6.0656419159568959E-10</v>
      </c>
      <c r="BX103" s="29">
        <f t="shared" si="99"/>
        <v>-6.0656419159587343E-10</v>
      </c>
      <c r="BZ103" s="35"/>
      <c r="CA103" s="35"/>
      <c r="CB103" s="35"/>
      <c r="CH103" s="35"/>
      <c r="CI103" s="35"/>
      <c r="CJ103" s="35"/>
      <c r="CP103" s="35"/>
      <c r="CQ103" s="35"/>
      <c r="CR103" s="35"/>
      <c r="CX103" s="35"/>
      <c r="CY103" s="35"/>
      <c r="CZ103" s="35"/>
      <c r="DF103" s="35">
        <v>5.3000000000000003E-9</v>
      </c>
      <c r="DG103" s="35">
        <v>0.85392938402999996</v>
      </c>
      <c r="DH103" s="35">
        <v>10234.060941703399</v>
      </c>
      <c r="DI103" s="29">
        <f t="shared" si="88"/>
        <v>-4.4618867943366955E-9</v>
      </c>
      <c r="DJ103" s="29">
        <f t="shared" si="89"/>
        <v>-4.4626309810566357E-9</v>
      </c>
      <c r="DK103" s="29">
        <f t="shared" si="90"/>
        <v>-4.4626309445279254E-9</v>
      </c>
      <c r="DL103" s="29">
        <f t="shared" si="91"/>
        <v>-4.4626309445296327E-9</v>
      </c>
      <c r="DN103" s="35">
        <v>4.0000000000000001E-10</v>
      </c>
      <c r="DO103" s="35">
        <v>3.9346653096400002</v>
      </c>
      <c r="DP103" s="35">
        <v>20419.457545421101</v>
      </c>
      <c r="DQ103" s="29">
        <f t="shared" si="100"/>
        <v>-3.3782355829368921E-10</v>
      </c>
      <c r="DR103" s="29">
        <f t="shared" si="101"/>
        <v>-3.3771230445179881E-10</v>
      </c>
      <c r="DS103" s="29">
        <f t="shared" si="102"/>
        <v>-3.3771230991608006E-10</v>
      </c>
      <c r="DT103" s="29">
        <f t="shared" si="103"/>
        <v>-3.3771230991582421E-10</v>
      </c>
      <c r="DV103" s="35"/>
      <c r="DW103" s="35"/>
      <c r="DX103" s="35"/>
      <c r="ED103" s="35"/>
      <c r="EE103" s="35"/>
      <c r="EF103" s="35"/>
      <c r="EL103" s="35"/>
      <c r="EM103" s="35"/>
      <c r="EN103" s="35"/>
      <c r="ET103" s="35"/>
      <c r="EU103" s="35"/>
      <c r="EV103" s="35"/>
    </row>
    <row r="104" spans="1:152" s="29" customFormat="1" ht="13.5" x14ac:dyDescent="0.3">
      <c r="A104" s="29">
        <f>SUM(DL1:DL330)</f>
        <v>0.72805603156669585</v>
      </c>
      <c r="B104" s="29">
        <f>SUM(DT1:DT180)</f>
        <v>-3.3353330115232541E-4</v>
      </c>
      <c r="C104" s="29">
        <f>SUM(EB1:EB63)</f>
        <v>3.8195248627340957E-6</v>
      </c>
      <c r="D104" s="29">
        <f>SUM(EJ1:EJ7)</f>
        <v>4.2081176646697802E-7</v>
      </c>
      <c r="E104" s="29">
        <f>SUM(ER1:ER3)</f>
        <v>-5.1493424856851005E-9</v>
      </c>
      <c r="F104" s="29">
        <f>SUM(EZ1:EZ2)</f>
        <v>-4.3923206030150632E-10</v>
      </c>
      <c r="N104" s="35">
        <v>2.796E-8</v>
      </c>
      <c r="O104" s="35">
        <v>3.6512896907400001</v>
      </c>
      <c r="P104" s="35">
        <v>206.1855484372</v>
      </c>
      <c r="Q104" s="29">
        <f t="shared" si="68"/>
        <v>2.1076649077561445E-8</v>
      </c>
      <c r="R104" s="29">
        <f t="shared" si="69"/>
        <v>2.1076745398591109E-8</v>
      </c>
      <c r="S104" s="29">
        <f t="shared" si="70"/>
        <v>2.10767453938622E-8</v>
      </c>
      <c r="T104" s="29">
        <f t="shared" si="71"/>
        <v>2.1076745393862428E-8</v>
      </c>
      <c r="V104" s="35">
        <v>3E-9</v>
      </c>
      <c r="W104" s="35">
        <v>3.76014360906</v>
      </c>
      <c r="X104" s="35">
        <v>8094.5216858326003</v>
      </c>
      <c r="Y104" s="29">
        <f t="shared" si="72"/>
        <v>-2.9697904079805861E-9</v>
      </c>
      <c r="Z104" s="29">
        <f t="shared" si="73"/>
        <v>-2.9698777522360067E-9</v>
      </c>
      <c r="AA104" s="29">
        <f t="shared" si="74"/>
        <v>-2.9698777479509022E-9</v>
      </c>
      <c r="AB104" s="29">
        <f t="shared" si="75"/>
        <v>-2.9698777479510953E-9</v>
      </c>
      <c r="AD104" s="35"/>
      <c r="AE104" s="35"/>
      <c r="AF104" s="35"/>
      <c r="AL104" s="35"/>
      <c r="AM104" s="35"/>
      <c r="AN104" s="35"/>
      <c r="AT104" s="35"/>
      <c r="AU104" s="35"/>
      <c r="AV104" s="35"/>
      <c r="BB104" s="35"/>
      <c r="BC104" s="35"/>
      <c r="BD104" s="35"/>
      <c r="BJ104" s="35">
        <v>5.4199999999999999E-9</v>
      </c>
      <c r="BK104" s="35">
        <v>1.3466564673200001</v>
      </c>
      <c r="BL104" s="35">
        <v>29088.811415985001</v>
      </c>
      <c r="BM104" s="29">
        <f t="shared" si="80"/>
        <v>-4.5442837934862342E-9</v>
      </c>
      <c r="BN104" s="29">
        <f t="shared" si="81"/>
        <v>-4.5420976355172908E-9</v>
      </c>
      <c r="BO104" s="29">
        <f t="shared" si="82"/>
        <v>-4.5420977429085036E-9</v>
      </c>
      <c r="BP104" s="29">
        <f t="shared" si="83"/>
        <v>-4.5420977429034603E-9</v>
      </c>
      <c r="BR104" s="35">
        <v>4.6000000000000001E-10</v>
      </c>
      <c r="BS104" s="35">
        <v>5.4944347623500001</v>
      </c>
      <c r="BT104" s="35">
        <v>31441.677569756801</v>
      </c>
      <c r="BU104" s="29">
        <f t="shared" si="96"/>
        <v>2.6918918318934984E-10</v>
      </c>
      <c r="BV104" s="29">
        <f t="shared" si="97"/>
        <v>2.6948731328306949E-10</v>
      </c>
      <c r="BW104" s="29">
        <f t="shared" si="98"/>
        <v>2.6948729865048661E-10</v>
      </c>
      <c r="BX104" s="29">
        <f t="shared" si="99"/>
        <v>2.6948729865120714E-10</v>
      </c>
      <c r="BZ104" s="35"/>
      <c r="CA104" s="35"/>
      <c r="CB104" s="35"/>
      <c r="CH104" s="35"/>
      <c r="CI104" s="35"/>
      <c r="CJ104" s="35"/>
      <c r="CP104" s="35"/>
      <c r="CQ104" s="35"/>
      <c r="CR104" s="35"/>
      <c r="CX104" s="35"/>
      <c r="CY104" s="35"/>
      <c r="CZ104" s="35"/>
      <c r="DF104" s="35">
        <v>5.0899999999999996E-9</v>
      </c>
      <c r="DG104" s="35">
        <v>3.5680937459500002</v>
      </c>
      <c r="DH104" s="35">
        <v>28286.990484861199</v>
      </c>
      <c r="DI104" s="29">
        <f t="shared" si="88"/>
        <v>-1.8997144565496078E-9</v>
      </c>
      <c r="DJ104" s="29">
        <f t="shared" si="89"/>
        <v>-1.903110492012068E-9</v>
      </c>
      <c r="DK104" s="29">
        <f t="shared" si="90"/>
        <v>-1.9031103253065731E-9</v>
      </c>
      <c r="DL104" s="29">
        <f t="shared" si="91"/>
        <v>-1.9031103253143557E-9</v>
      </c>
      <c r="DN104" s="35">
        <v>5.1E-10</v>
      </c>
      <c r="DO104" s="35">
        <v>0.79154899900999998</v>
      </c>
      <c r="DP104" s="35">
        <v>23581.258177317599</v>
      </c>
      <c r="DQ104" s="29">
        <f t="shared" si="100"/>
        <v>4.4218849997424313E-10</v>
      </c>
      <c r="DR104" s="29">
        <f t="shared" si="101"/>
        <v>4.4234078503573744E-10</v>
      </c>
      <c r="DS104" s="29">
        <f t="shared" si="102"/>
        <v>4.4234077756315549E-10</v>
      </c>
      <c r="DT104" s="29">
        <f t="shared" si="103"/>
        <v>4.4234077756351619E-10</v>
      </c>
      <c r="DV104" s="35"/>
      <c r="DW104" s="35"/>
      <c r="DX104" s="35"/>
      <c r="ED104" s="35"/>
      <c r="EE104" s="35"/>
      <c r="EF104" s="35"/>
      <c r="EL104" s="35"/>
      <c r="EM104" s="35"/>
      <c r="EN104" s="35"/>
      <c r="ET104" s="35"/>
      <c r="EU104" s="35"/>
      <c r="EV104" s="35"/>
    </row>
    <row r="105" spans="1:152" s="29" customFormat="1" ht="13.5" x14ac:dyDescent="0.3">
      <c r="N105" s="35">
        <v>2.466E-8</v>
      </c>
      <c r="O105" s="35">
        <v>3.6198867637299998</v>
      </c>
      <c r="P105" s="35">
        <v>1551.0452226479999</v>
      </c>
      <c r="Q105" s="29">
        <f t="shared" si="68"/>
        <v>-2.1183141611738345E-8</v>
      </c>
      <c r="R105" s="29">
        <f t="shared" si="69"/>
        <v>-2.1183639514608703E-8</v>
      </c>
      <c r="S105" s="29">
        <f t="shared" si="70"/>
        <v>-2.1183639490164795E-8</v>
      </c>
      <c r="T105" s="29">
        <f t="shared" si="71"/>
        <v>-2.1183639490165963E-8</v>
      </c>
      <c r="V105" s="35">
        <v>3.0100000000000002E-9</v>
      </c>
      <c r="W105" s="35">
        <v>3.6445798164899998</v>
      </c>
      <c r="X105" s="35">
        <v>20400.2727726222</v>
      </c>
      <c r="Y105" s="29">
        <f t="shared" si="72"/>
        <v>-1.1833906868624592E-9</v>
      </c>
      <c r="Z105" s="29">
        <f t="shared" si="73"/>
        <v>-1.1819548884628977E-9</v>
      </c>
      <c r="AA105" s="29">
        <f t="shared" si="74"/>
        <v>-1.1819549589617835E-9</v>
      </c>
      <c r="AB105" s="29">
        <f t="shared" si="75"/>
        <v>-1.1819549589584791E-9</v>
      </c>
      <c r="AD105" s="35"/>
      <c r="AE105" s="35"/>
      <c r="AF105" s="35"/>
      <c r="AL105" s="35"/>
      <c r="AM105" s="35"/>
      <c r="AN105" s="35"/>
      <c r="AT105" s="35"/>
      <c r="AU105" s="35"/>
      <c r="AV105" s="35"/>
      <c r="BB105" s="35"/>
      <c r="BC105" s="35"/>
      <c r="BD105" s="35"/>
      <c r="BJ105" s="35">
        <v>5.2700000000000002E-9</v>
      </c>
      <c r="BK105" s="35">
        <v>4.0199427082700003</v>
      </c>
      <c r="BL105" s="35">
        <v>18849.227549974199</v>
      </c>
      <c r="BM105" s="29">
        <f t="shared" si="80"/>
        <v>-3.4759403678341815E-9</v>
      </c>
      <c r="BN105" s="29">
        <f t="shared" si="81"/>
        <v>-3.4740414315009996E-9</v>
      </c>
      <c r="BO105" s="29">
        <f t="shared" si="82"/>
        <v>-3.4740415247494828E-9</v>
      </c>
      <c r="BP105" s="29">
        <f t="shared" si="83"/>
        <v>-3.4740415247452025E-9</v>
      </c>
      <c r="BR105" s="35">
        <v>5.0000000000000003E-10</v>
      </c>
      <c r="BS105" s="35">
        <v>4.16651052942</v>
      </c>
      <c r="BT105" s="35">
        <v>13341.674311306801</v>
      </c>
      <c r="BU105" s="29">
        <f t="shared" si="96"/>
        <v>2.9120619488772861E-10</v>
      </c>
      <c r="BV105" s="29">
        <f t="shared" si="97"/>
        <v>2.9134406338437245E-10</v>
      </c>
      <c r="BW105" s="29">
        <f t="shared" si="98"/>
        <v>2.9134405661649426E-10</v>
      </c>
      <c r="BX105" s="29">
        <f t="shared" si="99"/>
        <v>2.9134405661680611E-10</v>
      </c>
      <c r="BZ105" s="35"/>
      <c r="CA105" s="35"/>
      <c r="CB105" s="35"/>
      <c r="CH105" s="35"/>
      <c r="CI105" s="35"/>
      <c r="CJ105" s="35"/>
      <c r="CP105" s="35"/>
      <c r="CQ105" s="35"/>
      <c r="CR105" s="35"/>
      <c r="CX105" s="35"/>
      <c r="CY105" s="35"/>
      <c r="CZ105" s="35"/>
      <c r="DF105" s="35">
        <v>6E-9</v>
      </c>
      <c r="DG105" s="35">
        <v>4.25927726907</v>
      </c>
      <c r="DH105" s="35">
        <v>41962.520736937397</v>
      </c>
      <c r="DI105" s="29">
        <f t="shared" si="88"/>
        <v>3.5244168969092979E-9</v>
      </c>
      <c r="DJ105" s="29">
        <f t="shared" si="89"/>
        <v>3.5295960063618666E-9</v>
      </c>
      <c r="DK105" s="29">
        <f t="shared" si="90"/>
        <v>3.5295957521903182E-9</v>
      </c>
      <c r="DL105" s="29">
        <f t="shared" si="91"/>
        <v>3.5295957522019016E-9</v>
      </c>
      <c r="DN105" s="35">
        <v>3.7999999999999998E-10</v>
      </c>
      <c r="DO105" s="35">
        <v>1.7742823941800001</v>
      </c>
      <c r="DP105" s="35">
        <v>10103.079224991599</v>
      </c>
      <c r="DQ105" s="29">
        <f t="shared" si="100"/>
        <v>-3.0548204066698241E-10</v>
      </c>
      <c r="DR105" s="29">
        <f t="shared" si="101"/>
        <v>-3.0542396937127674E-10</v>
      </c>
      <c r="DS105" s="29">
        <f t="shared" si="102"/>
        <v>-3.0542397222280457E-10</v>
      </c>
      <c r="DT105" s="29">
        <f t="shared" si="103"/>
        <v>-3.0542397222266964E-10</v>
      </c>
      <c r="DV105" s="35"/>
      <c r="DW105" s="35"/>
      <c r="DX105" s="35"/>
      <c r="ED105" s="35"/>
      <c r="EE105" s="35"/>
      <c r="EF105" s="35"/>
      <c r="EL105" s="35"/>
      <c r="EM105" s="35"/>
      <c r="EN105" s="35"/>
      <c r="ET105" s="35"/>
      <c r="EU105" s="35"/>
      <c r="EV105" s="35"/>
    </row>
    <row r="106" spans="1:152" s="29" customFormat="1" ht="13.5" x14ac:dyDescent="0.3">
      <c r="A106" s="37" t="s">
        <v>219</v>
      </c>
      <c r="B106" s="37" t="s">
        <v>220</v>
      </c>
      <c r="C106" s="37" t="s">
        <v>221</v>
      </c>
      <c r="D106" s="37" t="s">
        <v>222</v>
      </c>
      <c r="E106" s="37" t="s">
        <v>223</v>
      </c>
      <c r="F106" s="37" t="s">
        <v>224</v>
      </c>
      <c r="N106" s="35">
        <v>3.1079999999999998E-8</v>
      </c>
      <c r="O106" s="35">
        <v>1.5032580666399999</v>
      </c>
      <c r="P106" s="35">
        <v>43232.306658415597</v>
      </c>
      <c r="Q106" s="29">
        <f t="shared" si="68"/>
        <v>3.1056494206295657E-8</v>
      </c>
      <c r="R106" s="29">
        <f t="shared" si="69"/>
        <v>3.1055146906349655E-8</v>
      </c>
      <c r="S106" s="29">
        <f t="shared" si="70"/>
        <v>3.1055146973417108E-8</v>
      </c>
      <c r="T106" s="29">
        <f t="shared" si="71"/>
        <v>3.1055146973413859E-8</v>
      </c>
      <c r="V106" s="35">
        <v>2.8699999999999998E-9</v>
      </c>
      <c r="W106" s="35">
        <v>1.8400353659799999</v>
      </c>
      <c r="X106" s="35">
        <v>1589.0728952838001</v>
      </c>
      <c r="Y106" s="29">
        <f t="shared" si="72"/>
        <v>-2.3278959709905424E-9</v>
      </c>
      <c r="Z106" s="29">
        <f t="shared" si="73"/>
        <v>-2.3278281420632215E-9</v>
      </c>
      <c r="AA106" s="29">
        <f t="shared" si="74"/>
        <v>-2.3278281453934031E-9</v>
      </c>
      <c r="AB106" s="29">
        <f t="shared" si="75"/>
        <v>-2.3278281453932422E-9</v>
      </c>
      <c r="AD106" s="35"/>
      <c r="AE106" s="35"/>
      <c r="AF106" s="35"/>
      <c r="AL106" s="35"/>
      <c r="AM106" s="35"/>
      <c r="AN106" s="35"/>
      <c r="AT106" s="35"/>
      <c r="AU106" s="35"/>
      <c r="AV106" s="35"/>
      <c r="BB106" s="35"/>
      <c r="BC106" s="35"/>
      <c r="BD106" s="35"/>
      <c r="BJ106" s="35">
        <v>5.69E-9</v>
      </c>
      <c r="BK106" s="35">
        <v>1.65498800378</v>
      </c>
      <c r="BL106" s="35">
        <v>39264.069289560197</v>
      </c>
      <c r="BM106" s="29">
        <f t="shared" si="80"/>
        <v>3.6271075759739384E-10</v>
      </c>
      <c r="BN106" s="29">
        <f t="shared" si="81"/>
        <v>3.5704130622987758E-10</v>
      </c>
      <c r="BO106" s="29">
        <f t="shared" si="82"/>
        <v>3.570415845823999E-10</v>
      </c>
      <c r="BP106" s="29">
        <f t="shared" si="83"/>
        <v>3.5704158456948787E-10</v>
      </c>
      <c r="BR106" s="35">
        <v>4.7000000000000003E-10</v>
      </c>
      <c r="BS106" s="35">
        <v>1.25473247769</v>
      </c>
      <c r="BT106" s="35">
        <v>33019.021112204602</v>
      </c>
      <c r="BU106" s="29">
        <f t="shared" si="96"/>
        <v>-4.4404638082481181E-10</v>
      </c>
      <c r="BV106" s="29">
        <f t="shared" si="97"/>
        <v>-4.4417553996421384E-10</v>
      </c>
      <c r="BW106" s="29">
        <f t="shared" si="98"/>
        <v>-4.4417553363079091E-10</v>
      </c>
      <c r="BX106" s="29">
        <f t="shared" si="99"/>
        <v>-4.4417553363108787E-10</v>
      </c>
      <c r="BZ106" s="35"/>
      <c r="CA106" s="35"/>
      <c r="CB106" s="35"/>
      <c r="CH106" s="35"/>
      <c r="CI106" s="35"/>
      <c r="CJ106" s="35"/>
      <c r="CP106" s="35"/>
      <c r="CQ106" s="35"/>
      <c r="CR106" s="35"/>
      <c r="CX106" s="35"/>
      <c r="CY106" s="35"/>
      <c r="CZ106" s="35"/>
      <c r="DF106" s="35">
        <v>6.0099999999999997E-9</v>
      </c>
      <c r="DG106" s="35">
        <v>5.7814413789500003</v>
      </c>
      <c r="DH106" s="35">
        <v>213.29909543799999</v>
      </c>
      <c r="DI106" s="29">
        <f t="shared" si="88"/>
        <v>-5.9140217626711509E-9</v>
      </c>
      <c r="DJ106" s="29">
        <f t="shared" si="89"/>
        <v>-5.9140159604117399E-9</v>
      </c>
      <c r="DK106" s="29">
        <f t="shared" si="90"/>
        <v>-5.9140159606966102E-9</v>
      </c>
      <c r="DL106" s="29">
        <f t="shared" si="91"/>
        <v>-5.9140159606965944E-9</v>
      </c>
      <c r="DN106" s="35">
        <v>4.8999999999999996E-10</v>
      </c>
      <c r="DO106" s="35">
        <v>1.1242364445499999</v>
      </c>
      <c r="DP106" s="35">
        <v>3442.5749449653999</v>
      </c>
      <c r="DQ106" s="29">
        <f t="shared" si="100"/>
        <v>4.3245586864008724E-10</v>
      </c>
      <c r="DR106" s="29">
        <f t="shared" si="101"/>
        <v>4.324760348783266E-10</v>
      </c>
      <c r="DS106" s="29">
        <f t="shared" si="102"/>
        <v>4.324760338883389E-10</v>
      </c>
      <c r="DT106" s="29">
        <f t="shared" si="103"/>
        <v>4.3247603388838636E-10</v>
      </c>
      <c r="DV106" s="35"/>
      <c r="DW106" s="35"/>
      <c r="DX106" s="35"/>
      <c r="ED106" s="35"/>
      <c r="EE106" s="35"/>
      <c r="EF106" s="35"/>
      <c r="EL106" s="35"/>
      <c r="EM106" s="35"/>
      <c r="EN106" s="35"/>
      <c r="ET106" s="35"/>
      <c r="EU106" s="35"/>
      <c r="EV106" s="35"/>
    </row>
    <row r="107" spans="1:152" s="29" customFormat="1" ht="13.5" x14ac:dyDescent="0.3">
      <c r="A107" s="29">
        <f>((((F98*C95+E98)*C95+D98)*C95+C98)*C95+B98)*C95 + A98</f>
        <v>169.05902166873037</v>
      </c>
      <c r="B107" s="29">
        <f>DEGREES(A107)</f>
        <v>9686.3684302289821</v>
      </c>
      <c r="C107" s="29">
        <f>((((F101*C95+E101)*C95+D101)*C95+C101)*C95+B101)*C95 + A101</f>
        <v>-5.551995673631787E-2</v>
      </c>
      <c r="D107" s="29">
        <f>DEGREES(C107)</f>
        <v>-3.1810591997399382</v>
      </c>
      <c r="E107" s="29">
        <f>((((F104*C95+E104)*C95+D104)*C95+C104)*C95+B104)*C95 + A104</f>
        <v>0.72805061537158056</v>
      </c>
      <c r="F107" s="29">
        <f>SQRT(D111*D111+E111*E111+F111*F111)</f>
        <v>1.6079842525553181</v>
      </c>
      <c r="N107" s="35">
        <v>2.976E-8</v>
      </c>
      <c r="O107" s="35">
        <v>4.7941500130400003</v>
      </c>
      <c r="P107" s="35">
        <v>29088.811415985001</v>
      </c>
      <c r="Q107" s="29">
        <f t="shared" si="68"/>
        <v>2.8677836470096428E-8</v>
      </c>
      <c r="R107" s="29">
        <f t="shared" si="69"/>
        <v>2.8671946648699934E-8</v>
      </c>
      <c r="S107" s="29">
        <f t="shared" si="70"/>
        <v>2.8671946938247887E-8</v>
      </c>
      <c r="T107" s="29">
        <f t="shared" si="71"/>
        <v>2.8671946938234288E-8</v>
      </c>
      <c r="V107" s="35">
        <v>2.0599999999999999E-9</v>
      </c>
      <c r="W107" s="35">
        <v>0.97167234722999996</v>
      </c>
      <c r="X107" s="35">
        <v>10234.060941703399</v>
      </c>
      <c r="Y107" s="29">
        <f t="shared" si="72"/>
        <v>-1.591636190832243E-9</v>
      </c>
      <c r="Z107" s="29">
        <f t="shared" si="73"/>
        <v>-1.5919764567762588E-9</v>
      </c>
      <c r="AA107" s="29">
        <f t="shared" si="74"/>
        <v>-1.5919764400734203E-9</v>
      </c>
      <c r="AB107" s="29">
        <f t="shared" si="75"/>
        <v>-1.5919764400742006E-9</v>
      </c>
      <c r="AD107" s="35"/>
      <c r="AE107" s="35"/>
      <c r="AF107" s="35"/>
      <c r="AL107" s="35"/>
      <c r="AM107" s="35"/>
      <c r="AN107" s="35"/>
      <c r="AT107" s="35"/>
      <c r="AU107" s="35"/>
      <c r="AV107" s="35"/>
      <c r="BB107" s="35"/>
      <c r="BC107" s="35"/>
      <c r="BD107" s="35"/>
      <c r="BJ107" s="35">
        <v>5.1799999999999999E-9</v>
      </c>
      <c r="BK107" s="35">
        <v>4.96996115446</v>
      </c>
      <c r="BL107" s="35">
        <v>30213.258447757002</v>
      </c>
      <c r="BM107" s="29">
        <f t="shared" si="80"/>
        <v>4.0242565582031725E-9</v>
      </c>
      <c r="BN107" s="29">
        <f t="shared" si="81"/>
        <v>4.0217496857573445E-9</v>
      </c>
      <c r="BO107" s="29">
        <f t="shared" si="82"/>
        <v>4.0217498088914827E-9</v>
      </c>
      <c r="BP107" s="29">
        <f t="shared" si="83"/>
        <v>4.0217498088857297E-9</v>
      </c>
      <c r="BR107" s="35">
        <v>4.7000000000000003E-10</v>
      </c>
      <c r="BS107" s="35">
        <v>2.0340204438899998</v>
      </c>
      <c r="BT107" s="35">
        <v>23958.6317852334</v>
      </c>
      <c r="BU107" s="29">
        <f t="shared" si="96"/>
        <v>-1.8478432744276297E-11</v>
      </c>
      <c r="BV107" s="29">
        <f t="shared" si="97"/>
        <v>-1.8192322775505073E-11</v>
      </c>
      <c r="BW107" s="29">
        <f t="shared" si="98"/>
        <v>-1.8192336822342277E-11</v>
      </c>
      <c r="BX107" s="29">
        <f t="shared" si="99"/>
        <v>-1.8192336821674868E-11</v>
      </c>
      <c r="BZ107" s="35"/>
      <c r="CA107" s="35"/>
      <c r="CB107" s="35"/>
      <c r="CH107" s="35"/>
      <c r="CI107" s="35"/>
      <c r="CJ107" s="35"/>
      <c r="CP107" s="35"/>
      <c r="CQ107" s="35"/>
      <c r="CR107" s="35"/>
      <c r="CX107" s="35"/>
      <c r="CY107" s="35"/>
      <c r="CZ107" s="35"/>
      <c r="DF107" s="35">
        <v>5.9500000000000003E-9</v>
      </c>
      <c r="DG107" s="35">
        <v>2.8304510458799998</v>
      </c>
      <c r="DH107" s="35">
        <v>22805.7355659936</v>
      </c>
      <c r="DI107" s="29">
        <f t="shared" si="88"/>
        <v>-4.874506136834813E-9</v>
      </c>
      <c r="DJ107" s="29">
        <f t="shared" si="89"/>
        <v>-4.8725267267152501E-9</v>
      </c>
      <c r="DK107" s="29">
        <f t="shared" si="90"/>
        <v>-4.8725268239354063E-9</v>
      </c>
      <c r="DL107" s="29">
        <f t="shared" si="91"/>
        <v>-4.8725268239307476E-9</v>
      </c>
      <c r="DN107" s="35">
        <v>4.0000000000000001E-10</v>
      </c>
      <c r="DO107" s="35">
        <v>5.2287448797499998</v>
      </c>
      <c r="DP107" s="35">
        <v>21535.9496445154</v>
      </c>
      <c r="DQ107" s="29">
        <f t="shared" si="100"/>
        <v>-3.9996400253432797E-10</v>
      </c>
      <c r="DR107" s="29">
        <f t="shared" si="101"/>
        <v>-3.9996688115566455E-10</v>
      </c>
      <c r="DS107" s="29">
        <f t="shared" si="102"/>
        <v>-3.9996688101728168E-10</v>
      </c>
      <c r="DT107" s="29">
        <f t="shared" si="103"/>
        <v>-3.999668810172884E-10</v>
      </c>
      <c r="DV107" s="35"/>
      <c r="DW107" s="35"/>
      <c r="DX107" s="35"/>
      <c r="ED107" s="35"/>
      <c r="EE107" s="35"/>
      <c r="EF107" s="35"/>
      <c r="EL107" s="35"/>
      <c r="EM107" s="35"/>
      <c r="EN107" s="35"/>
      <c r="ET107" s="35"/>
      <c r="EU107" s="35"/>
      <c r="EV107" s="35"/>
    </row>
    <row r="108" spans="1:152" s="29" customFormat="1" ht="13.5" x14ac:dyDescent="0.3">
      <c r="A108" s="29">
        <f>RADIANS(B108)</f>
        <v>5.696203682061129</v>
      </c>
      <c r="B108" s="29">
        <f>B107 - INT( B107 / 360 ) * 360</f>
        <v>326.36843022898211</v>
      </c>
      <c r="C108" s="29">
        <f>RADIANS(D108)</f>
        <v>6.2276653504432682</v>
      </c>
      <c r="D108" s="29">
        <f>D107 - INT( D107 / 360 ) * 360</f>
        <v>356.81894080026007</v>
      </c>
      <c r="N108" s="35">
        <v>2.2169999999999999E-8</v>
      </c>
      <c r="O108" s="35">
        <v>3.5962368171399999</v>
      </c>
      <c r="P108" s="35">
        <v>24356.780788641601</v>
      </c>
      <c r="Q108" s="29">
        <f t="shared" si="68"/>
        <v>-2.1663083736144479E-8</v>
      </c>
      <c r="R108" s="29">
        <f t="shared" si="69"/>
        <v>-2.1665998976310675E-8</v>
      </c>
      <c r="S108" s="29">
        <f t="shared" si="70"/>
        <v>-2.1665998833389906E-8</v>
      </c>
      <c r="T108" s="29">
        <f t="shared" si="71"/>
        <v>-2.1665998833396587E-8</v>
      </c>
      <c r="V108" s="35">
        <v>2.1200000000000001E-9</v>
      </c>
      <c r="W108" s="35">
        <v>0.24173677599999999</v>
      </c>
      <c r="X108" s="35">
        <v>36.027866677399999</v>
      </c>
      <c r="Y108" s="29">
        <f t="shared" si="72"/>
        <v>1.4355831308104848E-9</v>
      </c>
      <c r="Z108" s="29">
        <f t="shared" si="73"/>
        <v>1.4355845598952431E-9</v>
      </c>
      <c r="AA108" s="29">
        <f t="shared" si="74"/>
        <v>1.4355845598250819E-9</v>
      </c>
      <c r="AB108" s="29">
        <f t="shared" si="75"/>
        <v>1.4355845598250852E-9</v>
      </c>
      <c r="AD108" s="35"/>
      <c r="AE108" s="35"/>
      <c r="AF108" s="35"/>
      <c r="AL108" s="35"/>
      <c r="AM108" s="35"/>
      <c r="AN108" s="35"/>
      <c r="AT108" s="35"/>
      <c r="AU108" s="35"/>
      <c r="AV108" s="35"/>
      <c r="BB108" s="35"/>
      <c r="BC108" s="35"/>
      <c r="BD108" s="35"/>
      <c r="BJ108" s="35">
        <v>5.14E-9</v>
      </c>
      <c r="BK108" s="35">
        <v>5.7841300783799996</v>
      </c>
      <c r="BL108" s="35">
        <v>12592.4500197826</v>
      </c>
      <c r="BM108" s="29">
        <f t="shared" si="80"/>
        <v>-5.0594028390151922E-9</v>
      </c>
      <c r="BN108" s="29">
        <f t="shared" si="81"/>
        <v>-5.0591122701066946E-9</v>
      </c>
      <c r="BO108" s="29">
        <f t="shared" si="82"/>
        <v>-5.0591122843850149E-9</v>
      </c>
      <c r="BP108" s="29">
        <f t="shared" si="83"/>
        <v>-5.059112284384344E-9</v>
      </c>
      <c r="BR108" s="35">
        <v>3.6E-10</v>
      </c>
      <c r="BS108" s="35">
        <v>5.2440931110499998</v>
      </c>
      <c r="BT108" s="35">
        <v>3149.1641605882</v>
      </c>
      <c r="BU108" s="29">
        <f t="shared" si="96"/>
        <v>3.5561833253173274E-10</v>
      </c>
      <c r="BV108" s="29">
        <f t="shared" si="97"/>
        <v>3.5561384745371542E-10</v>
      </c>
      <c r="BW108" s="29">
        <f t="shared" si="98"/>
        <v>3.5561384767396803E-10</v>
      </c>
      <c r="BX108" s="29">
        <f t="shared" si="99"/>
        <v>3.5561384767395769E-10</v>
      </c>
      <c r="BZ108" s="35"/>
      <c r="CA108" s="35"/>
      <c r="CB108" s="35"/>
      <c r="CH108" s="35"/>
      <c r="CI108" s="35"/>
      <c r="CJ108" s="35"/>
      <c r="CP108" s="35"/>
      <c r="CQ108" s="35"/>
      <c r="CR108" s="35"/>
      <c r="CX108" s="35"/>
      <c r="CY108" s="35"/>
      <c r="CZ108" s="35"/>
      <c r="DF108" s="35">
        <v>6.7299999999999997E-9</v>
      </c>
      <c r="DG108" s="35">
        <v>6.0607990842100001</v>
      </c>
      <c r="DH108" s="35">
        <v>36949.230808424203</v>
      </c>
      <c r="DI108" s="29">
        <f t="shared" si="88"/>
        <v>-6.6631715287259304E-9</v>
      </c>
      <c r="DJ108" s="29">
        <f t="shared" si="89"/>
        <v>-6.6622797313653846E-9</v>
      </c>
      <c r="DK108" s="29">
        <f t="shared" si="90"/>
        <v>-6.6622797752928325E-9</v>
      </c>
      <c r="DL108" s="29">
        <f t="shared" si="91"/>
        <v>-6.6622797752907761E-9</v>
      </c>
      <c r="DN108" s="35">
        <v>3.7999999999999998E-10</v>
      </c>
      <c r="DO108" s="35">
        <v>1.12473430132</v>
      </c>
      <c r="DP108" s="35">
        <v>7.1135470007999997</v>
      </c>
      <c r="DQ108" s="29">
        <f t="shared" si="100"/>
        <v>1.2332490367444961E-10</v>
      </c>
      <c r="DR108" s="29">
        <f t="shared" si="101"/>
        <v>1.2332496868833488E-10</v>
      </c>
      <c r="DS108" s="29">
        <f t="shared" si="102"/>
        <v>1.2332496868514304E-10</v>
      </c>
      <c r="DT108" s="29">
        <f t="shared" si="103"/>
        <v>1.233249686851432E-10</v>
      </c>
      <c r="DV108" s="35"/>
      <c r="DW108" s="35"/>
      <c r="DX108" s="35"/>
      <c r="ED108" s="35"/>
      <c r="EE108" s="35"/>
      <c r="EF108" s="35"/>
      <c r="EL108" s="35"/>
      <c r="EM108" s="35"/>
      <c r="EN108" s="35"/>
      <c r="ET108" s="35"/>
      <c r="EU108" s="35"/>
      <c r="EV108" s="35"/>
    </row>
    <row r="109" spans="1:152" s="29" customFormat="1" ht="13.5" x14ac:dyDescent="0.3">
      <c r="N109" s="35">
        <v>2.227E-8</v>
      </c>
      <c r="O109" s="35">
        <v>4.9605922193999996</v>
      </c>
      <c r="P109" s="35">
        <v>536.80451209540001</v>
      </c>
      <c r="Q109" s="29">
        <f t="shared" si="68"/>
        <v>9.8438379827872714E-9</v>
      </c>
      <c r="R109" s="29">
        <f t="shared" si="69"/>
        <v>9.844110650152284E-9</v>
      </c>
      <c r="S109" s="29">
        <f t="shared" si="70"/>
        <v>9.8441106367655867E-9</v>
      </c>
      <c r="T109" s="29">
        <f t="shared" si="71"/>
        <v>9.8441106367662253E-9</v>
      </c>
      <c r="V109" s="35">
        <v>2.16E-9</v>
      </c>
      <c r="W109" s="35">
        <v>5.8861892303000003</v>
      </c>
      <c r="X109" s="35">
        <v>18875.525869773999</v>
      </c>
      <c r="Y109" s="29">
        <f t="shared" si="72"/>
        <v>-2.7564723991811784E-10</v>
      </c>
      <c r="Z109" s="29">
        <f t="shared" si="73"/>
        <v>-2.7667544035446253E-10</v>
      </c>
      <c r="AA109" s="29">
        <f t="shared" si="74"/>
        <v>-2.7667538987613943E-10</v>
      </c>
      <c r="AB109" s="29">
        <f t="shared" si="75"/>
        <v>-2.7667538987857481E-10</v>
      </c>
      <c r="AD109" s="35"/>
      <c r="AE109" s="35"/>
      <c r="AF109" s="35"/>
      <c r="AL109" s="35"/>
      <c r="AM109" s="35"/>
      <c r="AN109" s="35"/>
      <c r="AT109" s="35"/>
      <c r="AU109" s="35"/>
      <c r="AV109" s="35"/>
      <c r="BB109" s="35"/>
      <c r="BC109" s="35"/>
      <c r="BD109" s="35"/>
      <c r="BJ109" s="35">
        <v>5.38E-9</v>
      </c>
      <c r="BK109" s="35">
        <v>4.5619849392200003</v>
      </c>
      <c r="BL109" s="35">
        <v>10063.722349076401</v>
      </c>
      <c r="BM109" s="29">
        <f t="shared" si="80"/>
        <v>-3.1882831794241168E-10</v>
      </c>
      <c r="BN109" s="29">
        <f t="shared" si="81"/>
        <v>-3.20202605190291E-10</v>
      </c>
      <c r="BO109" s="29">
        <f t="shared" si="82"/>
        <v>-3.2020253771968157E-10</v>
      </c>
      <c r="BP109" s="29">
        <f t="shared" si="83"/>
        <v>-3.2020253772288699E-10</v>
      </c>
      <c r="BR109" s="35">
        <v>3.7999999999999998E-10</v>
      </c>
      <c r="BS109" s="35">
        <v>4.1533782966899997</v>
      </c>
      <c r="BT109" s="35">
        <v>18849.227549974199</v>
      </c>
      <c r="BU109" s="29">
        <f t="shared" si="96"/>
        <v>-2.8640847784805034E-10</v>
      </c>
      <c r="BV109" s="29">
        <f t="shared" si="97"/>
        <v>-2.8628874722406057E-10</v>
      </c>
      <c r="BW109" s="29">
        <f t="shared" si="98"/>
        <v>-2.8628875310388861E-10</v>
      </c>
      <c r="BX109" s="29">
        <f t="shared" si="99"/>
        <v>-2.8628875310361874E-10</v>
      </c>
      <c r="BZ109" s="35"/>
      <c r="CA109" s="35"/>
      <c r="CB109" s="35"/>
      <c r="CH109" s="35"/>
      <c r="CI109" s="35"/>
      <c r="CJ109" s="35"/>
      <c r="CP109" s="35"/>
      <c r="CQ109" s="35"/>
      <c r="CR109" s="35"/>
      <c r="CX109" s="35"/>
      <c r="CY109" s="35"/>
      <c r="CZ109" s="35"/>
      <c r="DF109" s="35">
        <v>5.3499999999999999E-9</v>
      </c>
      <c r="DG109" s="35">
        <v>5.8542251971099999</v>
      </c>
      <c r="DH109" s="35">
        <v>9103.9069941176003</v>
      </c>
      <c r="DI109" s="29">
        <f t="shared" si="88"/>
        <v>-5.2220885132947053E-9</v>
      </c>
      <c r="DJ109" s="29">
        <f t="shared" si="89"/>
        <v>-5.2218191784744574E-9</v>
      </c>
      <c r="DK109" s="29">
        <f t="shared" si="90"/>
        <v>-5.2218191917043883E-9</v>
      </c>
      <c r="DL109" s="29">
        <f t="shared" si="91"/>
        <v>-5.2218191917037927E-9</v>
      </c>
      <c r="DN109" s="35">
        <v>3.7999999999999998E-10</v>
      </c>
      <c r="DO109" s="35">
        <v>0.11510547453</v>
      </c>
      <c r="DP109" s="35">
        <v>11272.6674764002</v>
      </c>
      <c r="DQ109" s="29">
        <f t="shared" si="100"/>
        <v>2.0779720237962813E-10</v>
      </c>
      <c r="DR109" s="29">
        <f t="shared" si="101"/>
        <v>2.0788838745189195E-10</v>
      </c>
      <c r="DS109" s="29">
        <f t="shared" si="102"/>
        <v>2.0788838297554518E-10</v>
      </c>
      <c r="DT109" s="29">
        <f t="shared" si="103"/>
        <v>2.0788838297576216E-10</v>
      </c>
      <c r="DV109" s="35"/>
      <c r="DW109" s="35"/>
      <c r="DX109" s="35"/>
      <c r="ED109" s="35"/>
      <c r="EE109" s="35"/>
      <c r="EF109" s="35"/>
      <c r="EL109" s="35"/>
      <c r="EM109" s="35"/>
      <c r="EN109" s="35"/>
      <c r="ET109" s="35"/>
      <c r="EU109" s="35"/>
      <c r="EV109" s="35"/>
    </row>
    <row r="110" spans="1:152" s="29" customFormat="1" ht="13.5" x14ac:dyDescent="0.3">
      <c r="A110" s="29" t="s">
        <v>193</v>
      </c>
      <c r="B110" s="29" t="s">
        <v>194</v>
      </c>
      <c r="C110" s="29" t="s">
        <v>195</v>
      </c>
      <c r="D110" s="29" t="s">
        <v>225</v>
      </c>
      <c r="E110" s="29" t="s">
        <v>226</v>
      </c>
      <c r="F110" s="29" t="s">
        <v>227</v>
      </c>
      <c r="N110" s="35">
        <v>2.3969999999999999E-8</v>
      </c>
      <c r="O110" s="35">
        <v>3.4524968842699999</v>
      </c>
      <c r="P110" s="35">
        <v>19374.302709233601</v>
      </c>
      <c r="Q110" s="29">
        <f t="shared" si="68"/>
        <v>-1.6229119621441184E-8</v>
      </c>
      <c r="R110" s="29">
        <f t="shared" si="69"/>
        <v>-1.623780792398204E-8</v>
      </c>
      <c r="S110" s="29">
        <f t="shared" si="70"/>
        <v>-1.6237807497523232E-8</v>
      </c>
      <c r="T110" s="29">
        <f t="shared" si="71"/>
        <v>-1.6237807497543276E-8</v>
      </c>
      <c r="V110" s="35">
        <v>1.9800000000000002E-9</v>
      </c>
      <c r="W110" s="35">
        <v>1.89506914939</v>
      </c>
      <c r="X110" s="35">
        <v>20452.8694122218</v>
      </c>
      <c r="Y110" s="29">
        <f t="shared" si="72"/>
        <v>9.3390579348376793E-10</v>
      </c>
      <c r="Z110" s="29">
        <f t="shared" si="73"/>
        <v>9.3481365753191346E-10</v>
      </c>
      <c r="AA110" s="29">
        <f t="shared" si="74"/>
        <v>9.3481361296629217E-10</v>
      </c>
      <c r="AB110" s="29">
        <f t="shared" si="75"/>
        <v>9.3481361296837563E-10</v>
      </c>
      <c r="AD110" s="35"/>
      <c r="AE110" s="35"/>
      <c r="AF110" s="35"/>
      <c r="AL110" s="35"/>
      <c r="AM110" s="35"/>
      <c r="AN110" s="35"/>
      <c r="AT110" s="35"/>
      <c r="AU110" s="35"/>
      <c r="AV110" s="35"/>
      <c r="BB110" s="35"/>
      <c r="BC110" s="35"/>
      <c r="BD110" s="35"/>
      <c r="BJ110" s="35">
        <v>4.8399999999999998E-9</v>
      </c>
      <c r="BK110" s="35">
        <v>4.1853802738099999</v>
      </c>
      <c r="BL110" s="35">
        <v>14919.0178537546</v>
      </c>
      <c r="BM110" s="29">
        <f t="shared" si="80"/>
        <v>5.6266180512213702E-10</v>
      </c>
      <c r="BN110" s="29">
        <f t="shared" si="81"/>
        <v>5.6448538637925532E-10</v>
      </c>
      <c r="BO110" s="29">
        <f t="shared" si="82"/>
        <v>5.6448529685189693E-10</v>
      </c>
      <c r="BP110" s="29">
        <f t="shared" si="83"/>
        <v>5.644852968561322E-10</v>
      </c>
      <c r="BR110" s="35">
        <v>4.2E-10</v>
      </c>
      <c r="BS110" s="35">
        <v>0.43005959574000002</v>
      </c>
      <c r="BT110" s="35">
        <v>1589.0728952838001</v>
      </c>
      <c r="BU110" s="29">
        <f t="shared" si="96"/>
        <v>1.8793287265558607E-10</v>
      </c>
      <c r="BV110" s="29">
        <f t="shared" si="97"/>
        <v>1.879480493751411E-10</v>
      </c>
      <c r="BW110" s="29">
        <f t="shared" si="98"/>
        <v>1.8794804863004147E-10</v>
      </c>
      <c r="BX110" s="29">
        <f t="shared" si="99"/>
        <v>1.8794804863007748E-10</v>
      </c>
      <c r="BZ110" s="35"/>
      <c r="CA110" s="35"/>
      <c r="CB110" s="35"/>
      <c r="CH110" s="35"/>
      <c r="CI110" s="35"/>
      <c r="CJ110" s="35"/>
      <c r="CP110" s="35"/>
      <c r="CQ110" s="35"/>
      <c r="CR110" s="35"/>
      <c r="CX110" s="35"/>
      <c r="CY110" s="35"/>
      <c r="CZ110" s="35"/>
      <c r="DF110" s="35">
        <v>5.4400000000000002E-9</v>
      </c>
      <c r="DG110" s="35">
        <v>5.4480607479999996</v>
      </c>
      <c r="DH110" s="35">
        <v>3723.5089589230001</v>
      </c>
      <c r="DI110" s="29">
        <f t="shared" si="88"/>
        <v>-5.4335920459895661E-9</v>
      </c>
      <c r="DJ110" s="29">
        <f t="shared" si="89"/>
        <v>-5.4335670295519813E-9</v>
      </c>
      <c r="DK110" s="29">
        <f t="shared" si="90"/>
        <v>-5.4335670307813685E-9</v>
      </c>
      <c r="DL110" s="29">
        <f t="shared" si="91"/>
        <v>-5.4335670307813115E-9</v>
      </c>
      <c r="DN110" s="35">
        <v>3.6E-10</v>
      </c>
      <c r="DO110" s="35">
        <v>2.0247632498299999</v>
      </c>
      <c r="DP110" s="35">
        <v>7058.5984613153996</v>
      </c>
      <c r="DQ110" s="29">
        <f t="shared" si="100"/>
        <v>-3.2709956860165493E-10</v>
      </c>
      <c r="DR110" s="29">
        <f t="shared" si="101"/>
        <v>-3.2712654898790696E-10</v>
      </c>
      <c r="DS110" s="29">
        <f t="shared" si="102"/>
        <v>-3.2712654766355311E-10</v>
      </c>
      <c r="DT110" s="29">
        <f t="shared" si="103"/>
        <v>-3.2712654766361505E-10</v>
      </c>
      <c r="DV110" s="35"/>
      <c r="DW110" s="35"/>
      <c r="DX110" s="35"/>
      <c r="ED110" s="35"/>
      <c r="EE110" s="35"/>
      <c r="EF110" s="35"/>
      <c r="EL110" s="35"/>
      <c r="EM110" s="35"/>
      <c r="EN110" s="35"/>
      <c r="ET110" s="35"/>
      <c r="EU110" s="35"/>
      <c r="EV110" s="35"/>
    </row>
    <row r="111" spans="1:152" s="29" customFormat="1" ht="13.5" x14ac:dyDescent="0.3">
      <c r="A111" s="29">
        <f>E107*COS(C108)*COS(A108)</f>
        <v>0.60525270005319154</v>
      </c>
      <c r="B111" s="29">
        <f>E107*COS(C108)*SIN(A108)</f>
        <v>-0.40260981248534733</v>
      </c>
      <c r="C111" s="29">
        <f>E107*SIN(C108)</f>
        <v>-4.0400575636640422E-2</v>
      </c>
      <c r="D111" s="29">
        <f>A111-$D$9</f>
        <v>1.5899954124697153</v>
      </c>
      <c r="E111" s="29">
        <f>B111-$E$9</f>
        <v>-0.2364230595764869</v>
      </c>
      <c r="F111" s="29">
        <f>C111-$F$9</f>
        <v>-4.039903082547603E-2</v>
      </c>
      <c r="N111" s="35">
        <v>2.4620000000000001E-8</v>
      </c>
      <c r="O111" s="35">
        <v>0.53295178257999998</v>
      </c>
      <c r="P111" s="35">
        <v>19360.075615231901</v>
      </c>
      <c r="Q111" s="29">
        <f t="shared" si="68"/>
        <v>1.683209072660358E-8</v>
      </c>
      <c r="R111" s="29">
        <f t="shared" si="69"/>
        <v>1.6840933620037895E-8</v>
      </c>
      <c r="S111" s="29">
        <f t="shared" si="70"/>
        <v>1.6840933185993394E-8</v>
      </c>
      <c r="T111" s="29">
        <f t="shared" si="71"/>
        <v>1.6840933186013809E-8</v>
      </c>
      <c r="V111" s="35">
        <v>2.5800000000000002E-9</v>
      </c>
      <c r="W111" s="35">
        <v>6.2761135509399999</v>
      </c>
      <c r="X111" s="35">
        <v>1551.0452226479999</v>
      </c>
      <c r="Y111" s="29">
        <f t="shared" si="72"/>
        <v>2.5764990352388872E-9</v>
      </c>
      <c r="Z111" s="29">
        <f t="shared" si="73"/>
        <v>2.5765043323050298E-9</v>
      </c>
      <c r="AA111" s="29">
        <f t="shared" si="74"/>
        <v>2.5765043320450672E-9</v>
      </c>
      <c r="AB111" s="29">
        <f t="shared" si="75"/>
        <v>2.5765043320450792E-9</v>
      </c>
      <c r="AD111" s="35"/>
      <c r="AE111" s="35"/>
      <c r="AF111" s="35"/>
      <c r="AL111" s="35"/>
      <c r="AM111" s="35"/>
      <c r="AN111" s="35"/>
      <c r="AT111" s="35"/>
      <c r="AU111" s="35"/>
      <c r="AV111" s="35"/>
      <c r="BB111" s="35"/>
      <c r="BC111" s="35"/>
      <c r="BD111" s="35"/>
      <c r="BJ111" s="35">
        <v>4.9300000000000001E-9</v>
      </c>
      <c r="BK111" s="35">
        <v>4.7993938273900003</v>
      </c>
      <c r="BL111" s="35">
        <v>9146.7900690210008</v>
      </c>
      <c r="BM111" s="29">
        <f t="shared" si="80"/>
        <v>-4.1306669541414961E-9</v>
      </c>
      <c r="BN111" s="29">
        <f t="shared" si="81"/>
        <v>-4.1300409257370872E-9</v>
      </c>
      <c r="BO111" s="29">
        <f t="shared" si="82"/>
        <v>-4.1300409564777062E-9</v>
      </c>
      <c r="BP111" s="29">
        <f t="shared" si="83"/>
        <v>-4.1300409564762529E-9</v>
      </c>
      <c r="BR111" s="35">
        <v>4.0999999999999998E-10</v>
      </c>
      <c r="BS111" s="35">
        <v>1.21289342964</v>
      </c>
      <c r="BT111" s="35">
        <v>12592.4500197826</v>
      </c>
      <c r="BU111" s="29">
        <f t="shared" si="96"/>
        <v>-1.4826300639768319E-11</v>
      </c>
      <c r="BV111" s="29">
        <f t="shared" si="97"/>
        <v>-1.495749382573303E-11</v>
      </c>
      <c r="BW111" s="29">
        <f t="shared" si="98"/>
        <v>-1.4957487384792358E-11</v>
      </c>
      <c r="BX111" s="29">
        <f t="shared" si="99"/>
        <v>-1.4957487385095132E-11</v>
      </c>
      <c r="BZ111" s="35"/>
      <c r="CA111" s="35"/>
      <c r="CB111" s="35"/>
      <c r="CH111" s="35"/>
      <c r="CI111" s="35"/>
      <c r="CJ111" s="35"/>
      <c r="CP111" s="35"/>
      <c r="CQ111" s="35"/>
      <c r="CR111" s="35"/>
      <c r="CX111" s="35"/>
      <c r="CY111" s="35"/>
      <c r="CZ111" s="35"/>
      <c r="DF111" s="35">
        <v>4.9200000000000004E-9</v>
      </c>
      <c r="DG111" s="35">
        <v>3.8380240489299999</v>
      </c>
      <c r="DH111" s="35">
        <v>27991.401813159999</v>
      </c>
      <c r="DI111" s="29">
        <f t="shared" si="88"/>
        <v>4.8208655481095887E-9</v>
      </c>
      <c r="DJ111" s="29">
        <f t="shared" si="89"/>
        <v>4.8201649045971687E-9</v>
      </c>
      <c r="DK111" s="29">
        <f t="shared" si="90"/>
        <v>4.820164939055503E-9</v>
      </c>
      <c r="DL111" s="29">
        <f t="shared" si="91"/>
        <v>4.8201649390538775E-9</v>
      </c>
      <c r="DN111" s="35">
        <v>4.7000000000000003E-10</v>
      </c>
      <c r="DO111" s="35">
        <v>5.5894323900000001E-2</v>
      </c>
      <c r="DP111" s="35">
        <v>12432.0426503978</v>
      </c>
      <c r="DQ111" s="29">
        <f t="shared" si="100"/>
        <v>2.8701094031544054E-10</v>
      </c>
      <c r="DR111" s="29">
        <f t="shared" si="101"/>
        <v>2.8712858086368337E-10</v>
      </c>
      <c r="DS111" s="29">
        <f t="shared" si="102"/>
        <v>2.8712857508878531E-10</v>
      </c>
      <c r="DT111" s="29">
        <f t="shared" si="103"/>
        <v>2.8712857508906024E-10</v>
      </c>
      <c r="DV111" s="35"/>
      <c r="DW111" s="35"/>
      <c r="DX111" s="35"/>
      <c r="ED111" s="35"/>
      <c r="EE111" s="35"/>
      <c r="EF111" s="35"/>
      <c r="EL111" s="35"/>
      <c r="EM111" s="35"/>
      <c r="EN111" s="35"/>
      <c r="ET111" s="35"/>
      <c r="EU111" s="35"/>
      <c r="EV111" s="35"/>
    </row>
    <row r="112" spans="1:152" s="29" customFormat="1" ht="13.5" x14ac:dyDescent="0.3">
      <c r="N112" s="35">
        <v>2.2049999999999999E-8</v>
      </c>
      <c r="O112" s="35">
        <v>2.7039930996299999</v>
      </c>
      <c r="P112" s="35">
        <v>12592.4500197826</v>
      </c>
      <c r="Q112" s="29">
        <f t="shared" si="68"/>
        <v>2.1902155016994928E-8</v>
      </c>
      <c r="R112" s="29">
        <f t="shared" si="69"/>
        <v>2.1901337673805287E-8</v>
      </c>
      <c r="S112" s="29">
        <f t="shared" si="70"/>
        <v>2.1901337713988172E-8</v>
      </c>
      <c r="T112" s="29">
        <f t="shared" si="71"/>
        <v>2.1901337713986283E-8</v>
      </c>
      <c r="V112" s="35">
        <v>1.97E-9</v>
      </c>
      <c r="W112" s="35">
        <v>2.0922267532399998</v>
      </c>
      <c r="X112" s="35">
        <v>9683.5945811164001</v>
      </c>
      <c r="Y112" s="29">
        <f t="shared" si="72"/>
        <v>-1.3015448719544578E-9</v>
      </c>
      <c r="Z112" s="29">
        <f t="shared" si="73"/>
        <v>-1.3011807053864559E-9</v>
      </c>
      <c r="AA112" s="29">
        <f t="shared" si="74"/>
        <v>-1.3011807232672984E-9</v>
      </c>
      <c r="AB112" s="29">
        <f t="shared" si="75"/>
        <v>-1.3011807232664158E-9</v>
      </c>
      <c r="AD112" s="35"/>
      <c r="AE112" s="35"/>
      <c r="AF112" s="35"/>
      <c r="AL112" s="35"/>
      <c r="AM112" s="35"/>
      <c r="AN112" s="35"/>
      <c r="AT112" s="35"/>
      <c r="AU112" s="35"/>
      <c r="AV112" s="35"/>
      <c r="BB112" s="35"/>
      <c r="BC112" s="35"/>
      <c r="BD112" s="35"/>
      <c r="BJ112" s="35">
        <v>4.2700000000000004E-9</v>
      </c>
      <c r="BK112" s="35">
        <v>3.7687686894899999</v>
      </c>
      <c r="BL112" s="35">
        <v>11272.6674764002</v>
      </c>
      <c r="BM112" s="29">
        <f t="shared" si="80"/>
        <v>-2.8378157363940371E-10</v>
      </c>
      <c r="BN112" s="29">
        <f t="shared" si="81"/>
        <v>-2.8500279120025884E-10</v>
      </c>
      <c r="BO112" s="29">
        <f t="shared" si="82"/>
        <v>-2.8500273124469037E-10</v>
      </c>
      <c r="BP112" s="29">
        <f t="shared" si="83"/>
        <v>-2.8500273124759656E-10</v>
      </c>
      <c r="BR112" s="35">
        <v>3.7999999999999998E-10</v>
      </c>
      <c r="BS112" s="35">
        <v>5.9192828714400001</v>
      </c>
      <c r="BT112" s="35">
        <v>28521.092778254599</v>
      </c>
      <c r="BU112" s="29">
        <f t="shared" si="96"/>
        <v>-1.8624110398432367E-10</v>
      </c>
      <c r="BV112" s="29">
        <f t="shared" si="97"/>
        <v>-1.8648127076818656E-10</v>
      </c>
      <c r="BW112" s="29">
        <f t="shared" si="98"/>
        <v>-1.8648125897951872E-10</v>
      </c>
      <c r="BX112" s="29">
        <f t="shared" si="99"/>
        <v>-1.8648125898008335E-10</v>
      </c>
      <c r="BZ112" s="35"/>
      <c r="CA112" s="35"/>
      <c r="CB112" s="35"/>
      <c r="CH112" s="35"/>
      <c r="CI112" s="35"/>
      <c r="CJ112" s="35"/>
      <c r="CP112" s="35"/>
      <c r="CQ112" s="35"/>
      <c r="CR112" s="35"/>
      <c r="CX112" s="35"/>
      <c r="CY112" s="35"/>
      <c r="CZ112" s="35"/>
      <c r="DF112" s="35">
        <v>6.3499999999999998E-9</v>
      </c>
      <c r="DG112" s="35">
        <v>0.76494024848999997</v>
      </c>
      <c r="DH112" s="35">
        <v>8094.5216858326003</v>
      </c>
      <c r="DI112" s="29">
        <f t="shared" si="88"/>
        <v>6.087704261625306E-9</v>
      </c>
      <c r="DJ112" s="29">
        <f t="shared" si="89"/>
        <v>6.0880758910605804E-9</v>
      </c>
      <c r="DK112" s="29">
        <f t="shared" si="90"/>
        <v>6.0880758728216507E-9</v>
      </c>
      <c r="DL112" s="29">
        <f t="shared" si="91"/>
        <v>6.0880758728224713E-9</v>
      </c>
      <c r="DN112" s="35">
        <v>3.4000000000000001E-10</v>
      </c>
      <c r="DO112" s="35">
        <v>3.4548111499799998</v>
      </c>
      <c r="DP112" s="35">
        <v>9830.3890139878004</v>
      </c>
      <c r="DQ112" s="29">
        <f t="shared" si="100"/>
        <v>3.2994074239100127E-10</v>
      </c>
      <c r="DR112" s="29">
        <f t="shared" si="101"/>
        <v>3.2992021216114593E-10</v>
      </c>
      <c r="DS112" s="29">
        <f t="shared" si="102"/>
        <v>3.299202131695903E-10</v>
      </c>
      <c r="DT112" s="29">
        <f t="shared" si="103"/>
        <v>3.2992021316954361E-10</v>
      </c>
      <c r="DV112" s="35"/>
      <c r="DW112" s="35"/>
      <c r="DX112" s="35"/>
      <c r="ED112" s="35"/>
      <c r="EE112" s="35"/>
      <c r="EF112" s="35"/>
      <c r="EL112" s="35"/>
      <c r="EM112" s="35"/>
      <c r="EN112" s="35"/>
      <c r="ET112" s="35"/>
      <c r="EU112" s="35"/>
      <c r="EV112" s="35"/>
    </row>
    <row r="113" spans="1:152" s="29" customFormat="1" ht="13.5" x14ac:dyDescent="0.3">
      <c r="N113" s="35">
        <v>2.2300000000000001E-8</v>
      </c>
      <c r="O113" s="35">
        <v>3.0141346591299998</v>
      </c>
      <c r="P113" s="35">
        <v>18875.525869773999</v>
      </c>
      <c r="Q113" s="29">
        <f t="shared" si="68"/>
        <v>-3.1465793724738842E-9</v>
      </c>
      <c r="R113" s="29">
        <f t="shared" si="69"/>
        <v>-3.1359830387322825E-9</v>
      </c>
      <c r="S113" s="29">
        <f t="shared" si="70"/>
        <v>-3.135983558981011E-9</v>
      </c>
      <c r="T113" s="29">
        <f t="shared" si="71"/>
        <v>-3.1359835589559106E-9</v>
      </c>
      <c r="V113" s="35">
        <v>2.1700000000000002E-9</v>
      </c>
      <c r="W113" s="35">
        <v>5.7947258936399999</v>
      </c>
      <c r="X113" s="35">
        <v>9103.9069941176003</v>
      </c>
      <c r="Y113" s="29">
        <f t="shared" si="72"/>
        <v>-2.0863223385603459E-9</v>
      </c>
      <c r="Z113" s="29">
        <f t="shared" si="73"/>
        <v>-2.0861841317712517E-9</v>
      </c>
      <c r="AA113" s="29">
        <f t="shared" si="74"/>
        <v>-2.0861841385592935E-9</v>
      </c>
      <c r="AB113" s="29">
        <f t="shared" si="75"/>
        <v>-2.0861841385589878E-9</v>
      </c>
      <c r="AD113" s="35"/>
      <c r="AE113" s="35"/>
      <c r="AF113" s="35"/>
      <c r="AL113" s="35"/>
      <c r="AM113" s="35"/>
      <c r="AN113" s="35"/>
      <c r="AT113" s="35"/>
      <c r="AU113" s="35"/>
      <c r="AV113" s="35"/>
      <c r="BB113" s="35"/>
      <c r="BC113" s="35"/>
      <c r="BD113" s="35"/>
      <c r="BJ113" s="35">
        <v>4.9499999999999997E-9</v>
      </c>
      <c r="BK113" s="35">
        <v>0.49175293655000002</v>
      </c>
      <c r="BL113" s="35">
        <v>45585.172812187397</v>
      </c>
      <c r="BM113" s="29">
        <f t="shared" si="80"/>
        <v>4.2595767551824955E-9</v>
      </c>
      <c r="BN113" s="29">
        <f t="shared" si="81"/>
        <v>4.2566510546640183E-9</v>
      </c>
      <c r="BO113" s="29">
        <f t="shared" si="82"/>
        <v>4.2566511984425175E-9</v>
      </c>
      <c r="BP113" s="29">
        <f t="shared" si="83"/>
        <v>4.2566511984359108E-9</v>
      </c>
      <c r="BR113" s="35">
        <v>3.3E-10</v>
      </c>
      <c r="BS113" s="35">
        <v>3.9824169927900002</v>
      </c>
      <c r="BT113" s="35">
        <v>4732.0306273433998</v>
      </c>
      <c r="BU113" s="29">
        <f t="shared" si="96"/>
        <v>2.1980882899572459E-10</v>
      </c>
      <c r="BV113" s="29">
        <f t="shared" si="97"/>
        <v>2.1977921111468095E-10</v>
      </c>
      <c r="BW113" s="29">
        <f t="shared" si="98"/>
        <v>2.1977921256885963E-10</v>
      </c>
      <c r="BX113" s="29">
        <f t="shared" si="99"/>
        <v>2.1977921256878966E-10</v>
      </c>
      <c r="BZ113" s="35"/>
      <c r="CA113" s="35"/>
      <c r="CB113" s="35"/>
      <c r="CH113" s="35"/>
      <c r="CI113" s="35"/>
      <c r="CJ113" s="35"/>
      <c r="CP113" s="35"/>
      <c r="CQ113" s="35"/>
      <c r="CR113" s="35"/>
      <c r="CX113" s="35"/>
      <c r="CY113" s="35"/>
      <c r="CZ113" s="35"/>
      <c r="DF113" s="35">
        <v>4.3400000000000003E-9</v>
      </c>
      <c r="DG113" s="35">
        <v>6.2221448773499999</v>
      </c>
      <c r="DH113" s="35">
        <v>27197.281693667599</v>
      </c>
      <c r="DI113" s="29">
        <f t="shared" si="88"/>
        <v>-1.2018675406088257E-9</v>
      </c>
      <c r="DJ113" s="29">
        <f t="shared" si="89"/>
        <v>-1.1989832680369058E-9</v>
      </c>
      <c r="DK113" s="29">
        <f t="shared" si="90"/>
        <v>-1.1989834096553916E-9</v>
      </c>
      <c r="DL113" s="29">
        <f t="shared" si="91"/>
        <v>-1.1989834096487527E-9</v>
      </c>
      <c r="DN113" s="35">
        <v>4.5E-10</v>
      </c>
      <c r="DO113" s="35">
        <v>4.59817214088</v>
      </c>
      <c r="DP113" s="35">
        <v>10192.510150718599</v>
      </c>
      <c r="DQ113" s="29">
        <f t="shared" si="100"/>
        <v>3.9537457602369434E-10</v>
      </c>
      <c r="DR113" s="29">
        <f t="shared" si="101"/>
        <v>3.9543025656454492E-10</v>
      </c>
      <c r="DS113" s="29">
        <f t="shared" si="102"/>
        <v>3.9543025383154555E-10</v>
      </c>
      <c r="DT113" s="29">
        <f t="shared" si="103"/>
        <v>3.9543025383167376E-10</v>
      </c>
      <c r="DV113" s="35"/>
      <c r="DW113" s="35"/>
      <c r="DX113" s="35"/>
      <c r="ED113" s="35"/>
      <c r="EE113" s="35"/>
      <c r="EF113" s="35"/>
      <c r="EL113" s="35"/>
      <c r="EM113" s="35"/>
      <c r="EN113" s="35"/>
      <c r="ET113" s="35"/>
      <c r="EU113" s="35"/>
      <c r="EV113" s="35"/>
    </row>
    <row r="114" spans="1:152" s="29" customFormat="1" ht="13.5" x14ac:dyDescent="0.3">
      <c r="A114" s="29" t="s">
        <v>130</v>
      </c>
      <c r="B114" s="18"/>
      <c r="C114" s="29" t="s">
        <v>191</v>
      </c>
      <c r="D114" s="29" t="s">
        <v>144</v>
      </c>
      <c r="N114" s="35">
        <v>1.8580000000000002E-8</v>
      </c>
      <c r="O114" s="35">
        <v>4.0612915278299999</v>
      </c>
      <c r="P114" s="35">
        <v>2379.1644735716</v>
      </c>
      <c r="Q114" s="29">
        <f t="shared" si="68"/>
        <v>5.347365355434037E-9</v>
      </c>
      <c r="R114" s="29">
        <f t="shared" si="69"/>
        <v>5.3462888831133169E-9</v>
      </c>
      <c r="S114" s="29">
        <f t="shared" si="70"/>
        <v>5.3462889359635679E-9</v>
      </c>
      <c r="T114" s="29">
        <f t="shared" si="71"/>
        <v>5.3462889359610392E-9</v>
      </c>
      <c r="V114" s="35">
        <v>1.8800000000000001E-9</v>
      </c>
      <c r="W114" s="35">
        <v>0.39123199129000003</v>
      </c>
      <c r="X114" s="35">
        <v>19573.374710669901</v>
      </c>
      <c r="Y114" s="29">
        <f t="shared" si="72"/>
        <v>-1.0172260925941254E-9</v>
      </c>
      <c r="Z114" s="29">
        <f t="shared" si="73"/>
        <v>-1.0180128479343662E-9</v>
      </c>
      <c r="AA114" s="29">
        <f t="shared" si="74"/>
        <v>-1.0180128093144962E-9</v>
      </c>
      <c r="AB114" s="29">
        <f t="shared" si="75"/>
        <v>-1.018012809316383E-9</v>
      </c>
      <c r="AD114" s="35"/>
      <c r="AE114" s="35"/>
      <c r="AF114" s="35"/>
      <c r="AL114" s="35"/>
      <c r="AM114" s="35"/>
      <c r="AN114" s="35"/>
      <c r="AT114" s="35"/>
      <c r="AU114" s="35"/>
      <c r="AV114" s="35"/>
      <c r="BB114" s="35"/>
      <c r="BC114" s="35"/>
      <c r="BD114" s="35"/>
      <c r="BJ114" s="35">
        <v>4.9399999999999999E-9</v>
      </c>
      <c r="BK114" s="35">
        <v>3.74345863918</v>
      </c>
      <c r="BL114" s="35">
        <v>31441.677569756801</v>
      </c>
      <c r="BM114" s="29">
        <f t="shared" si="80"/>
        <v>3.4229049103255684E-9</v>
      </c>
      <c r="BN114" s="29">
        <f t="shared" si="81"/>
        <v>3.420056114696878E-9</v>
      </c>
      <c r="BO114" s="29">
        <f t="shared" si="82"/>
        <v>3.4200562546132474E-9</v>
      </c>
      <c r="BP114" s="29">
        <f t="shared" si="83"/>
        <v>3.4200562546067635E-9</v>
      </c>
      <c r="BR114" s="35">
        <v>3.4999999999999998E-10</v>
      </c>
      <c r="BS114" s="35">
        <v>2.2441721826699998</v>
      </c>
      <c r="BT114" s="35">
        <v>16496.361396202399</v>
      </c>
      <c r="BU114" s="29">
        <f t="shared" si="96"/>
        <v>3.4999993270918735E-10</v>
      </c>
      <c r="BV114" s="29">
        <f t="shared" si="97"/>
        <v>3.4999981088111621E-10</v>
      </c>
      <c r="BW114" s="29">
        <f t="shared" si="98"/>
        <v>3.4999981088860902E-10</v>
      </c>
      <c r="BX114" s="29">
        <f t="shared" si="99"/>
        <v>3.4999981088860866E-10</v>
      </c>
      <c r="BZ114" s="35"/>
      <c r="CA114" s="35"/>
      <c r="CB114" s="35"/>
      <c r="CH114" s="35"/>
      <c r="CI114" s="35"/>
      <c r="CJ114" s="35"/>
      <c r="CP114" s="35"/>
      <c r="CQ114" s="35"/>
      <c r="CR114" s="35"/>
      <c r="CX114" s="35"/>
      <c r="CY114" s="35"/>
      <c r="CZ114" s="35"/>
      <c r="DF114" s="35">
        <v>4.5900000000000001E-9</v>
      </c>
      <c r="DG114" s="35">
        <v>3.5506288547899998</v>
      </c>
      <c r="DH114" s="35">
        <v>20213.271996984</v>
      </c>
      <c r="DI114" s="29">
        <f t="shared" si="88"/>
        <v>1.8483436497718778E-9</v>
      </c>
      <c r="DJ114" s="29">
        <f t="shared" si="89"/>
        <v>1.8461840009517629E-9</v>
      </c>
      <c r="DK114" s="29">
        <f t="shared" si="90"/>
        <v>1.8461841069924919E-9</v>
      </c>
      <c r="DL114" s="29">
        <f t="shared" si="91"/>
        <v>1.8461841069874755E-9</v>
      </c>
      <c r="DN114" s="35">
        <v>3.7000000000000001E-10</v>
      </c>
      <c r="DO114" s="35">
        <v>4.9395967536400001</v>
      </c>
      <c r="DP114" s="35">
        <v>3340.6124266997999</v>
      </c>
      <c r="DQ114" s="29">
        <f t="shared" si="100"/>
        <v>-3.2597673826364884E-10</v>
      </c>
      <c r="DR114" s="29">
        <f t="shared" si="101"/>
        <v>-3.2596186854457435E-10</v>
      </c>
      <c r="DS114" s="29">
        <f t="shared" si="102"/>
        <v>-3.2596186927466666E-10</v>
      </c>
      <c r="DT114" s="29">
        <f t="shared" si="103"/>
        <v>-3.2596186927463181E-10</v>
      </c>
      <c r="DV114" s="35"/>
      <c r="DW114" s="35"/>
      <c r="DX114" s="35"/>
      <c r="ED114" s="35"/>
      <c r="EE114" s="35"/>
      <c r="EF114" s="35"/>
      <c r="EL114" s="35"/>
      <c r="EM114" s="35"/>
      <c r="EN114" s="35"/>
      <c r="ET114" s="35"/>
      <c r="EU114" s="35"/>
      <c r="EV114" s="35"/>
    </row>
    <row r="115" spans="1:152" s="29" customFormat="1" ht="15.5" x14ac:dyDescent="0.35">
      <c r="A115" s="29">
        <f xml:space="preserve"> 0.0000993650849745 * ( e * COS( e - A27 )  -  1 )</f>
        <v>-9.7724266159777474E-5</v>
      </c>
      <c r="C115" s="170">
        <f xml:space="preserve"> SD_AT_1_AU/ F107 / SECSinMINUTE</f>
        <v>8.6443632628310271E-2</v>
      </c>
      <c r="D115" s="170">
        <f xml:space="preserve"> 60 * DEGREES( ASIN( EQ_EARTH_RADIUS_KM / F107 / KMSinAU ) )</f>
        <v>9.115085135082085E-2</v>
      </c>
      <c r="N115" s="35">
        <v>1.8069999999999999E-8</v>
      </c>
      <c r="O115" s="35">
        <v>3.15086214479</v>
      </c>
      <c r="P115" s="35">
        <v>9573.3882598969994</v>
      </c>
      <c r="Q115" s="29">
        <f t="shared" si="68"/>
        <v>1.734028837845467E-10</v>
      </c>
      <c r="R115" s="29">
        <f t="shared" si="69"/>
        <v>1.7780140983675239E-10</v>
      </c>
      <c r="S115" s="29">
        <f t="shared" si="70"/>
        <v>1.7780119388977663E-10</v>
      </c>
      <c r="T115" s="29">
        <f t="shared" si="71"/>
        <v>1.7780119390004776E-10</v>
      </c>
      <c r="V115" s="35">
        <v>1.9500000000000001E-9</v>
      </c>
      <c r="W115" s="35">
        <v>6.23142464829</v>
      </c>
      <c r="X115" s="35">
        <v>30110.165673538399</v>
      </c>
      <c r="Y115" s="29">
        <f t="shared" si="72"/>
        <v>8.9483018304689102E-10</v>
      </c>
      <c r="Z115" s="29">
        <f t="shared" si="73"/>
        <v>8.9350342366856442E-10</v>
      </c>
      <c r="AA115" s="29">
        <f t="shared" si="74"/>
        <v>8.935034888191943E-10</v>
      </c>
      <c r="AB115" s="29">
        <f t="shared" si="75"/>
        <v>8.9350348881614004E-10</v>
      </c>
      <c r="AD115" s="35"/>
      <c r="AE115" s="35"/>
      <c r="AF115" s="35"/>
      <c r="AL115" s="35"/>
      <c r="AM115" s="35"/>
      <c r="AN115" s="35"/>
      <c r="AT115" s="35"/>
      <c r="AU115" s="35"/>
      <c r="AV115" s="35"/>
      <c r="BB115" s="35"/>
      <c r="BC115" s="35"/>
      <c r="BD115" s="35"/>
      <c r="BJ115" s="35">
        <v>5.2400000000000001E-9</v>
      </c>
      <c r="BK115" s="35">
        <v>0.97991794166000001</v>
      </c>
      <c r="BL115" s="35">
        <v>30110.165673538399</v>
      </c>
      <c r="BM115" s="29">
        <f t="shared" si="80"/>
        <v>5.2298097259546538E-9</v>
      </c>
      <c r="BN115" s="29">
        <f t="shared" si="81"/>
        <v>5.2295581129546031E-9</v>
      </c>
      <c r="BO115" s="29">
        <f t="shared" si="82"/>
        <v>5.2295581253828892E-9</v>
      </c>
      <c r="BP115" s="29">
        <f t="shared" si="83"/>
        <v>5.2295581253823069E-9</v>
      </c>
      <c r="BR115" s="35">
        <v>4.0000000000000001E-10</v>
      </c>
      <c r="BS115" s="35">
        <v>6.1329394272800002</v>
      </c>
      <c r="BT115" s="35">
        <v>26087.903141574199</v>
      </c>
      <c r="BU115" s="29">
        <f t="shared" si="96"/>
        <v>-3.4137295067595906E-10</v>
      </c>
      <c r="BV115" s="29">
        <f t="shared" si="97"/>
        <v>-3.4123457932564912E-10</v>
      </c>
      <c r="BW115" s="29">
        <f t="shared" si="98"/>
        <v>-3.4123458612272348E-10</v>
      </c>
      <c r="BX115" s="29">
        <f t="shared" si="99"/>
        <v>-3.4123458612240321E-10</v>
      </c>
      <c r="BZ115" s="35"/>
      <c r="CA115" s="35"/>
      <c r="CB115" s="35"/>
      <c r="CH115" s="35"/>
      <c r="CI115" s="35"/>
      <c r="CJ115" s="35"/>
      <c r="CP115" s="35"/>
      <c r="CQ115" s="35"/>
      <c r="CR115" s="35"/>
      <c r="CX115" s="35"/>
      <c r="CY115" s="35"/>
      <c r="CZ115" s="35"/>
      <c r="DF115" s="35">
        <v>3.9799999999999999E-9</v>
      </c>
      <c r="DG115" s="35">
        <v>6.1626997578399996</v>
      </c>
      <c r="DH115" s="35">
        <v>10426.584641649</v>
      </c>
      <c r="DI115" s="29">
        <f t="shared" si="88"/>
        <v>3.6357281125480226E-9</v>
      </c>
      <c r="DJ115" s="29">
        <f t="shared" si="89"/>
        <v>3.6352986931457052E-9</v>
      </c>
      <c r="DK115" s="29">
        <f t="shared" si="90"/>
        <v>3.635298714234519E-9</v>
      </c>
      <c r="DL115" s="29">
        <f t="shared" si="91"/>
        <v>3.6352987142335061E-9</v>
      </c>
      <c r="DN115" s="35">
        <v>4.3999999999999998E-10</v>
      </c>
      <c r="DO115" s="35">
        <v>0.70533027806000004</v>
      </c>
      <c r="DP115" s="35">
        <v>20213.271996984</v>
      </c>
      <c r="DQ115" s="29">
        <f t="shared" si="100"/>
        <v>-2.87056043855099E-10</v>
      </c>
      <c r="DR115" s="29">
        <f t="shared" si="101"/>
        <v>-2.8688461393522223E-10</v>
      </c>
      <c r="DS115" s="29">
        <f t="shared" si="102"/>
        <v>-2.8688462235349785E-10</v>
      </c>
      <c r="DT115" s="29">
        <f t="shared" si="103"/>
        <v>-2.8688462235309961E-10</v>
      </c>
      <c r="DV115" s="35"/>
      <c r="DW115" s="35"/>
      <c r="DX115" s="35"/>
      <c r="ED115" s="35"/>
      <c r="EE115" s="35"/>
      <c r="EF115" s="35"/>
      <c r="EL115" s="35"/>
      <c r="EM115" s="35"/>
      <c r="EN115" s="35"/>
      <c r="ET115" s="35"/>
      <c r="EU115" s="35"/>
      <c r="EV115" s="35"/>
    </row>
    <row r="116" spans="1:152" s="29" customFormat="1" ht="13.5" x14ac:dyDescent="0.3">
      <c r="N116" s="35">
        <v>2.2379999999999999E-8</v>
      </c>
      <c r="O116" s="35">
        <v>5.5221692507600002</v>
      </c>
      <c r="P116" s="35">
        <v>10138.5039476437</v>
      </c>
      <c r="Q116" s="29">
        <f t="shared" si="68"/>
        <v>1.9141386583851558E-8</v>
      </c>
      <c r="R116" s="29">
        <f t="shared" si="69"/>
        <v>1.9144375410919988E-8</v>
      </c>
      <c r="S116" s="29">
        <f t="shared" si="70"/>
        <v>1.9144375264213571E-8</v>
      </c>
      <c r="T116" s="29">
        <f t="shared" si="71"/>
        <v>1.9144375264220486E-8</v>
      </c>
      <c r="V116" s="35">
        <v>1.87E-9</v>
      </c>
      <c r="W116" s="35">
        <v>5.4967035164500002</v>
      </c>
      <c r="X116" s="35">
        <v>170.67287061920001</v>
      </c>
      <c r="Y116" s="29">
        <f t="shared" si="72"/>
        <v>-7.535763351425955E-10</v>
      </c>
      <c r="Z116" s="29">
        <f t="shared" si="73"/>
        <v>-7.5356890785689965E-10</v>
      </c>
      <c r="AA116" s="29">
        <f t="shared" si="74"/>
        <v>-7.5356890822154526E-10</v>
      </c>
      <c r="AB116" s="29">
        <f t="shared" si="75"/>
        <v>-7.5356890822152696E-10</v>
      </c>
      <c r="AD116" s="35"/>
      <c r="AE116" s="35"/>
      <c r="AF116" s="35"/>
      <c r="AL116" s="35"/>
      <c r="AM116" s="35"/>
      <c r="AN116" s="35"/>
      <c r="AT116" s="35"/>
      <c r="AU116" s="35"/>
      <c r="AV116" s="35"/>
      <c r="BB116" s="35"/>
      <c r="BC116" s="35"/>
      <c r="BD116" s="35"/>
      <c r="BJ116" s="35">
        <v>4.8300000000000001E-9</v>
      </c>
      <c r="BK116" s="35">
        <v>1.87898057316</v>
      </c>
      <c r="BL116" s="35">
        <v>51066.427731055002</v>
      </c>
      <c r="BM116" s="29">
        <f t="shared" si="80"/>
        <v>-1.6257617071336477E-9</v>
      </c>
      <c r="BN116" s="29">
        <f t="shared" si="81"/>
        <v>-1.6198545824836494E-9</v>
      </c>
      <c r="BO116" s="29">
        <f t="shared" si="82"/>
        <v>-1.619854872563493E-9</v>
      </c>
      <c r="BP116" s="29">
        <f t="shared" si="83"/>
        <v>-1.6198548725495257E-9</v>
      </c>
      <c r="BR116" s="35">
        <v>4.3999999999999998E-10</v>
      </c>
      <c r="BS116" s="35">
        <v>1.7812329486</v>
      </c>
      <c r="BT116" s="35">
        <v>426.59819087599999</v>
      </c>
      <c r="BU116" s="29">
        <f t="shared" si="96"/>
        <v>-3.3230395491876954E-10</v>
      </c>
      <c r="BV116" s="29">
        <f t="shared" si="97"/>
        <v>-3.3230082653817987E-10</v>
      </c>
      <c r="BW116" s="29">
        <f t="shared" si="98"/>
        <v>-3.3230082669176978E-10</v>
      </c>
      <c r="BX116" s="29">
        <f t="shared" si="99"/>
        <v>-3.3230082669176259E-10</v>
      </c>
      <c r="BZ116" s="35"/>
      <c r="CA116" s="35"/>
      <c r="CB116" s="35"/>
      <c r="CH116" s="35"/>
      <c r="CI116" s="35"/>
      <c r="CJ116" s="35"/>
      <c r="CP116" s="35"/>
      <c r="CQ116" s="35"/>
      <c r="CR116" s="35"/>
      <c r="CX116" s="35"/>
      <c r="CY116" s="35"/>
      <c r="CZ116" s="35"/>
      <c r="DF116" s="35">
        <v>3.7799999999999998E-9</v>
      </c>
      <c r="DG116" s="35">
        <v>2.41665947591</v>
      </c>
      <c r="DH116" s="35">
        <v>18844.6117441389</v>
      </c>
      <c r="DI116" s="29">
        <f t="shared" si="88"/>
        <v>3.0922119055521763E-9</v>
      </c>
      <c r="DJ116" s="29">
        <f t="shared" si="89"/>
        <v>3.0932533080393097E-9</v>
      </c>
      <c r="DK116" s="29">
        <f t="shared" si="90"/>
        <v>3.0932532569287056E-9</v>
      </c>
      <c r="DL116" s="29">
        <f t="shared" si="91"/>
        <v>3.0932532569310519E-9</v>
      </c>
      <c r="DN116" s="35">
        <v>3.4000000000000001E-10</v>
      </c>
      <c r="DO116" s="35">
        <v>2.1648764276499999</v>
      </c>
      <c r="DP116" s="35">
        <v>64460.698681961403</v>
      </c>
      <c r="DQ116" s="29">
        <f t="shared" si="100"/>
        <v>3.3548521204886295E-10</v>
      </c>
      <c r="DR116" s="29">
        <f t="shared" si="101"/>
        <v>3.3539424541507169E-10</v>
      </c>
      <c r="DS116" s="29">
        <f t="shared" si="102"/>
        <v>3.3539424990324218E-10</v>
      </c>
      <c r="DT116" s="29">
        <f t="shared" si="103"/>
        <v>3.3539424990302659E-10</v>
      </c>
      <c r="DV116" s="35"/>
      <c r="DW116" s="35"/>
      <c r="DX116" s="35"/>
      <c r="ED116" s="35"/>
      <c r="EE116" s="35"/>
      <c r="EF116" s="35"/>
      <c r="EL116" s="35"/>
      <c r="EM116" s="35"/>
      <c r="EN116" s="35"/>
      <c r="ET116" s="35"/>
      <c r="EU116" s="35"/>
      <c r="EV116" s="35"/>
    </row>
    <row r="117" spans="1:152" s="29" customFormat="1" ht="13.5" x14ac:dyDescent="0.3">
      <c r="A117" s="32" t="s">
        <v>80</v>
      </c>
      <c r="B117" s="32" t="s">
        <v>82</v>
      </c>
      <c r="C117" s="32" t="s">
        <v>26</v>
      </c>
      <c r="D117" s="32" t="s">
        <v>26</v>
      </c>
      <c r="E117" s="32" t="s">
        <v>26</v>
      </c>
      <c r="F117" s="32" t="s">
        <v>26</v>
      </c>
      <c r="N117" s="35">
        <v>2.1950000000000001E-8</v>
      </c>
      <c r="O117" s="35">
        <v>2.32046770554</v>
      </c>
      <c r="P117" s="35">
        <v>8094.5216858326003</v>
      </c>
      <c r="Q117" s="29">
        <f t="shared" si="68"/>
        <v>-5.9214541187093329E-9</v>
      </c>
      <c r="R117" s="29">
        <f t="shared" si="69"/>
        <v>-5.9171036661475657E-9</v>
      </c>
      <c r="S117" s="29">
        <f t="shared" si="70"/>
        <v>-5.9171038797405131E-9</v>
      </c>
      <c r="T117" s="29">
        <f t="shared" si="71"/>
        <v>-5.9171038797309004E-9</v>
      </c>
      <c r="V117" s="35">
        <v>1.7800000000000001E-9</v>
      </c>
      <c r="W117" s="35">
        <v>4.9004285465899997</v>
      </c>
      <c r="X117" s="35">
        <v>10787.6303445458</v>
      </c>
      <c r="Y117" s="29">
        <f t="shared" si="72"/>
        <v>-8.9921282391872947E-10</v>
      </c>
      <c r="Z117" s="29">
        <f t="shared" si="73"/>
        <v>-8.9963416531809362E-10</v>
      </c>
      <c r="AA117" s="29">
        <f t="shared" si="74"/>
        <v>-8.9963414463382077E-10</v>
      </c>
      <c r="AB117" s="29">
        <f t="shared" si="75"/>
        <v>-8.9963414463482466E-10</v>
      </c>
      <c r="AD117" s="35"/>
      <c r="AE117" s="35"/>
      <c r="AF117" s="35"/>
      <c r="AL117" s="35"/>
      <c r="AM117" s="35"/>
      <c r="AN117" s="35"/>
      <c r="AT117" s="35"/>
      <c r="AU117" s="35"/>
      <c r="AV117" s="35"/>
      <c r="BB117" s="35"/>
      <c r="BC117" s="35"/>
      <c r="BD117" s="35"/>
      <c r="BJ117" s="35">
        <v>5.0499999999999997E-9</v>
      </c>
      <c r="BK117" s="35">
        <v>3.7004747421199999</v>
      </c>
      <c r="BL117" s="35">
        <v>20400.2727726222</v>
      </c>
      <c r="BM117" s="29">
        <f t="shared" si="80"/>
        <v>-2.2417262070780781E-9</v>
      </c>
      <c r="BN117" s="29">
        <f t="shared" si="81"/>
        <v>-2.2393785724609486E-9</v>
      </c>
      <c r="BO117" s="29">
        <f t="shared" si="82"/>
        <v>-2.2393786877337711E-9</v>
      </c>
      <c r="BP117" s="29">
        <f t="shared" si="83"/>
        <v>-2.239378687728368E-9</v>
      </c>
      <c r="BR117" s="35">
        <v>4.0999999999999998E-10</v>
      </c>
      <c r="BS117" s="35">
        <v>3.1674490985500001</v>
      </c>
      <c r="BT117" s="35">
        <v>39264.069289560197</v>
      </c>
      <c r="BU117" s="29">
        <f t="shared" si="96"/>
        <v>4.0999390358554935E-10</v>
      </c>
      <c r="BV117" s="29">
        <f t="shared" si="97"/>
        <v>4.09995931493055E-10</v>
      </c>
      <c r="BW117" s="29">
        <f t="shared" si="98"/>
        <v>4.0999593140352568E-10</v>
      </c>
      <c r="BX117" s="29">
        <f t="shared" si="99"/>
        <v>4.0999593140352982E-10</v>
      </c>
      <c r="BZ117" s="35"/>
      <c r="CA117" s="35"/>
      <c r="CB117" s="35"/>
      <c r="CH117" s="35"/>
      <c r="CI117" s="35"/>
      <c r="CJ117" s="35"/>
      <c r="CP117" s="35"/>
      <c r="CQ117" s="35"/>
      <c r="CR117" s="35"/>
      <c r="CX117" s="35"/>
      <c r="CY117" s="35"/>
      <c r="CZ117" s="35"/>
      <c r="DF117" s="35">
        <v>4.2100000000000001E-9</v>
      </c>
      <c r="DG117" s="35">
        <v>4.8655269795400002</v>
      </c>
      <c r="DH117" s="35">
        <v>9146.7900690210008</v>
      </c>
      <c r="DI117" s="29">
        <f t="shared" si="88"/>
        <v>-3.671567752952278E-9</v>
      </c>
      <c r="DJ117" s="29">
        <f t="shared" si="89"/>
        <v>-3.6710885335406439E-9</v>
      </c>
      <c r="DK117" s="29">
        <f t="shared" si="90"/>
        <v>-3.6710885570730022E-9</v>
      </c>
      <c r="DL117" s="29">
        <f t="shared" si="91"/>
        <v>-3.6710885570718896E-9</v>
      </c>
      <c r="DN117" s="35">
        <v>3.1000000000000002E-10</v>
      </c>
      <c r="DO117" s="35">
        <v>1.5761239731900001</v>
      </c>
      <c r="DP117" s="35">
        <v>36147.409877300401</v>
      </c>
      <c r="DQ117" s="29">
        <f t="shared" si="100"/>
        <v>-1.1211498296047031E-10</v>
      </c>
      <c r="DR117" s="29">
        <f t="shared" si="101"/>
        <v>-1.1238058131720976E-10</v>
      </c>
      <c r="DS117" s="29">
        <f t="shared" si="102"/>
        <v>-1.1238056827987831E-10</v>
      </c>
      <c r="DT117" s="29">
        <f t="shared" si="103"/>
        <v>-1.1238056828050238E-10</v>
      </c>
      <c r="DV117" s="35"/>
      <c r="DW117" s="35"/>
      <c r="DX117" s="35"/>
      <c r="ED117" s="35"/>
      <c r="EE117" s="35"/>
      <c r="EF117" s="35"/>
      <c r="EL117" s="35"/>
      <c r="EM117" s="35"/>
      <c r="EN117" s="35"/>
      <c r="ET117" s="35"/>
      <c r="EU117" s="35"/>
      <c r="EV117" s="35"/>
    </row>
    <row r="118" spans="1:152" s="29" customFormat="1" ht="13.5" x14ac:dyDescent="0.3">
      <c r="N118" s="35">
        <v>2.1010000000000001E-8</v>
      </c>
      <c r="O118" s="35">
        <v>2.9042130297500002</v>
      </c>
      <c r="P118" s="35">
        <v>9967.4538999815995</v>
      </c>
      <c r="Q118" s="29">
        <f t="shared" si="68"/>
        <v>2.9121985538366782E-9</v>
      </c>
      <c r="R118" s="29">
        <f t="shared" si="69"/>
        <v>2.9174719917276426E-9</v>
      </c>
      <c r="S118" s="29">
        <f t="shared" si="70"/>
        <v>2.9174717328312663E-9</v>
      </c>
      <c r="T118" s="29">
        <f t="shared" si="71"/>
        <v>2.9174717328430937E-9</v>
      </c>
      <c r="V118" s="35">
        <v>1.8800000000000001E-9</v>
      </c>
      <c r="W118" s="35">
        <v>1.62614804098</v>
      </c>
      <c r="X118" s="35">
        <v>9161.0171630225996</v>
      </c>
      <c r="Y118" s="29">
        <f t="shared" si="72"/>
        <v>1.7472688842302013E-9</v>
      </c>
      <c r="Z118" s="29">
        <f t="shared" si="73"/>
        <v>1.7471072061477969E-9</v>
      </c>
      <c r="AA118" s="29">
        <f t="shared" si="74"/>
        <v>1.7471072140877613E-9</v>
      </c>
      <c r="AB118" s="29">
        <f t="shared" si="75"/>
        <v>1.7471072140873866E-9</v>
      </c>
      <c r="AD118" s="35"/>
      <c r="AE118" s="35"/>
      <c r="AF118" s="35"/>
      <c r="AL118" s="35"/>
      <c r="AM118" s="35"/>
      <c r="AN118" s="35"/>
      <c r="AT118" s="35"/>
      <c r="AU118" s="35"/>
      <c r="AV118" s="35"/>
      <c r="BB118" s="35"/>
      <c r="BC118" s="35"/>
      <c r="BD118" s="35"/>
      <c r="BJ118" s="35">
        <v>3.5100000000000001E-9</v>
      </c>
      <c r="BK118" s="35">
        <v>4.3402657448999999</v>
      </c>
      <c r="BL118" s="35">
        <v>10137.0194749354</v>
      </c>
      <c r="BM118" s="29">
        <f t="shared" si="80"/>
        <v>2.7700128470460864E-9</v>
      </c>
      <c r="BN118" s="29">
        <f t="shared" si="81"/>
        <v>2.7694570984173739E-9</v>
      </c>
      <c r="BO118" s="29">
        <f t="shared" si="82"/>
        <v>2.7694571257065409E-9</v>
      </c>
      <c r="BP118" s="29">
        <f t="shared" si="83"/>
        <v>2.7694571257052538E-9</v>
      </c>
      <c r="BR118" s="35">
        <v>3.3E-10</v>
      </c>
      <c r="BS118" s="35">
        <v>4.96183427323</v>
      </c>
      <c r="BT118" s="35">
        <v>536.80451209540001</v>
      </c>
      <c r="BU118" s="29">
        <f t="shared" si="96"/>
        <v>1.454996047524895E-10</v>
      </c>
      <c r="BV118" s="29">
        <f t="shared" si="97"/>
        <v>1.4550364764583518E-10</v>
      </c>
      <c r="BW118" s="29">
        <f t="shared" si="98"/>
        <v>1.4550364744734846E-10</v>
      </c>
      <c r="BX118" s="29">
        <f t="shared" si="99"/>
        <v>1.455036474473574E-10</v>
      </c>
      <c r="BZ118" s="35"/>
      <c r="CA118" s="35"/>
      <c r="CB118" s="35"/>
      <c r="CH118" s="35"/>
      <c r="CI118" s="35"/>
      <c r="CJ118" s="35"/>
      <c r="CP118" s="35"/>
      <c r="CQ118" s="35"/>
      <c r="CR118" s="35"/>
      <c r="CX118" s="35"/>
      <c r="CY118" s="35"/>
      <c r="CZ118" s="35"/>
      <c r="DF118" s="35">
        <v>5.0000000000000001E-9</v>
      </c>
      <c r="DG118" s="35">
        <v>4.2035145864399999</v>
      </c>
      <c r="DH118" s="35">
        <v>55022.9357470744</v>
      </c>
      <c r="DI118" s="29">
        <f t="shared" si="88"/>
        <v>4.0832368252137839E-9</v>
      </c>
      <c r="DJ118" s="29">
        <f t="shared" si="89"/>
        <v>4.0791954791084543E-9</v>
      </c>
      <c r="DK118" s="29">
        <f t="shared" si="90"/>
        <v>4.0791956777158503E-9</v>
      </c>
      <c r="DL118" s="29">
        <f t="shared" si="91"/>
        <v>4.0791956777063178E-9</v>
      </c>
      <c r="DN118" s="35">
        <v>2.8000000000000002E-10</v>
      </c>
      <c r="DO118" s="35">
        <v>2.5645476040199999</v>
      </c>
      <c r="DP118" s="35">
        <v>94138.327020085693</v>
      </c>
      <c r="DQ118" s="29">
        <f t="shared" si="100"/>
        <v>6.4359574237010753E-12</v>
      </c>
      <c r="DR118" s="29">
        <f t="shared" si="101"/>
        <v>5.7658797647258105E-12</v>
      </c>
      <c r="DS118" s="29">
        <f t="shared" si="102"/>
        <v>5.7659126632574869E-12</v>
      </c>
      <c r="DT118" s="29">
        <f t="shared" si="103"/>
        <v>5.7659126617298605E-12</v>
      </c>
      <c r="DV118" s="35"/>
      <c r="DW118" s="35"/>
      <c r="DX118" s="35"/>
      <c r="ED118" s="35"/>
      <c r="EE118" s="35"/>
      <c r="EF118" s="35"/>
      <c r="EL118" s="35"/>
      <c r="EM118" s="35"/>
      <c r="EN118" s="35"/>
      <c r="ET118" s="35"/>
      <c r="EU118" s="35"/>
      <c r="EV118" s="35"/>
    </row>
    <row r="119" spans="1:152" s="29" customFormat="1" ht="13.5" x14ac:dyDescent="0.3">
      <c r="A119" s="29" t="s">
        <v>132</v>
      </c>
      <c r="B119" s="29" t="s">
        <v>133</v>
      </c>
      <c r="N119" s="35">
        <v>1.9160000000000001E-8</v>
      </c>
      <c r="O119" s="35">
        <v>4.56513949099</v>
      </c>
      <c r="P119" s="35">
        <v>2218.7571041868</v>
      </c>
      <c r="Q119" s="29">
        <f t="shared" si="68"/>
        <v>-1.8616540096552534E-8</v>
      </c>
      <c r="R119" s="29">
        <f t="shared" si="69"/>
        <v>-1.8616284438904992E-8</v>
      </c>
      <c r="S119" s="29">
        <f t="shared" si="70"/>
        <v>-1.8616284451458027E-8</v>
      </c>
      <c r="T119" s="29">
        <f t="shared" si="71"/>
        <v>-1.8616284451457447E-8</v>
      </c>
      <c r="V119" s="35">
        <v>2.11E-9</v>
      </c>
      <c r="W119" s="35">
        <v>2.7188456839200001</v>
      </c>
      <c r="X119" s="35">
        <v>15720.8387848784</v>
      </c>
      <c r="Y119" s="29">
        <f t="shared" si="72"/>
        <v>1.9049924276711614E-9</v>
      </c>
      <c r="Z119" s="29">
        <f t="shared" si="73"/>
        <v>1.9053549414927987E-9</v>
      </c>
      <c r="AA119" s="29">
        <f t="shared" si="74"/>
        <v>1.905354923702519E-9</v>
      </c>
      <c r="AB119" s="29">
        <f t="shared" si="75"/>
        <v>1.9053549237033433E-9</v>
      </c>
      <c r="AD119" s="35"/>
      <c r="AE119" s="35"/>
      <c r="AF119" s="35"/>
      <c r="AL119" s="35"/>
      <c r="AM119" s="35"/>
      <c r="AN119" s="35"/>
      <c r="AT119" s="35"/>
      <c r="AU119" s="35"/>
      <c r="AV119" s="35"/>
      <c r="BB119" s="35"/>
      <c r="BC119" s="35"/>
      <c r="BD119" s="35"/>
      <c r="BJ119" s="35">
        <v>3.5499999999999999E-9</v>
      </c>
      <c r="BK119" s="35">
        <v>5.5667255463099998</v>
      </c>
      <c r="BL119" s="35">
        <v>18837.498197138098</v>
      </c>
      <c r="BM119" s="29">
        <f t="shared" si="80"/>
        <v>-3.1056186224796215E-9</v>
      </c>
      <c r="BN119" s="29">
        <f t="shared" si="81"/>
        <v>-3.1064420233688045E-9</v>
      </c>
      <c r="BO119" s="29">
        <f t="shared" si="82"/>
        <v>-3.1064419829611081E-9</v>
      </c>
      <c r="BP119" s="29">
        <f t="shared" si="83"/>
        <v>-3.1064419829629639E-9</v>
      </c>
      <c r="BR119" s="35">
        <v>3.4000000000000001E-10</v>
      </c>
      <c r="BS119" s="35">
        <v>0.12963030501</v>
      </c>
      <c r="BT119" s="35">
        <v>30213.258447757002</v>
      </c>
      <c r="BU119" s="29">
        <f t="shared" si="96"/>
        <v>2.4603182042210439E-10</v>
      </c>
      <c r="BV119" s="29">
        <f t="shared" si="97"/>
        <v>2.4621202982317899E-10</v>
      </c>
      <c r="BW119" s="29">
        <f t="shared" si="98"/>
        <v>2.4621202097929569E-10</v>
      </c>
      <c r="BX119" s="29">
        <f t="shared" si="99"/>
        <v>2.4621202097970886E-10</v>
      </c>
      <c r="BZ119" s="35"/>
      <c r="CA119" s="35"/>
      <c r="CB119" s="35"/>
      <c r="CH119" s="35"/>
      <c r="CI119" s="35"/>
      <c r="CJ119" s="35"/>
      <c r="CP119" s="35"/>
      <c r="CQ119" s="35"/>
      <c r="CR119" s="35"/>
      <c r="CX119" s="35"/>
      <c r="CY119" s="35"/>
      <c r="CZ119" s="35"/>
      <c r="DF119" s="35">
        <v>4.0400000000000001E-9</v>
      </c>
      <c r="DG119" s="35">
        <v>4.9583441078200003</v>
      </c>
      <c r="DH119" s="35">
        <v>37410.567239878597</v>
      </c>
      <c r="DI119" s="29">
        <f t="shared" si="88"/>
        <v>-4.0377055562333493E-9</v>
      </c>
      <c r="DJ119" s="29">
        <f t="shared" si="89"/>
        <v>-4.0375742261026655E-9</v>
      </c>
      <c r="DK119" s="29">
        <f t="shared" si="90"/>
        <v>-4.0375742326400476E-9</v>
      </c>
      <c r="DL119" s="29">
        <f t="shared" si="91"/>
        <v>-4.0375742326397291E-9</v>
      </c>
      <c r="DN119" s="35">
        <v>3.3E-10</v>
      </c>
      <c r="DO119" s="35">
        <v>1.0890726856199999</v>
      </c>
      <c r="DP119" s="35">
        <v>29864.334027309</v>
      </c>
      <c r="DQ119" s="29">
        <f t="shared" si="100"/>
        <v>-2.2886944128667326E-10</v>
      </c>
      <c r="DR119" s="29">
        <f t="shared" si="101"/>
        <v>-2.2868884378140092E-10</v>
      </c>
      <c r="DS119" s="29">
        <f t="shared" si="102"/>
        <v>-2.2868885265114161E-10</v>
      </c>
      <c r="DT119" s="29">
        <f t="shared" si="103"/>
        <v>-2.2868885265072236E-10</v>
      </c>
      <c r="DV119" s="35"/>
      <c r="DW119" s="35"/>
      <c r="DX119" s="35"/>
      <c r="ED119" s="35"/>
      <c r="EE119" s="35"/>
      <c r="EF119" s="35"/>
      <c r="EL119" s="35"/>
      <c r="EM119" s="35"/>
      <c r="EN119" s="35"/>
      <c r="ET119" s="35"/>
      <c r="EU119" s="35"/>
      <c r="EV119" s="35"/>
    </row>
    <row r="120" spans="1:152" s="29" customFormat="1" ht="13.5" x14ac:dyDescent="0.3">
      <c r="A120" s="29">
        <f>A27+A115+Δ_Psi</f>
        <v>6.4502585013242006</v>
      </c>
      <c r="B120" s="34">
        <v>0</v>
      </c>
      <c r="N120" s="35">
        <v>1.467E-8</v>
      </c>
      <c r="O120" s="35">
        <v>2.42640162465</v>
      </c>
      <c r="P120" s="35">
        <v>10234.060941703399</v>
      </c>
      <c r="Q120" s="29">
        <f t="shared" si="68"/>
        <v>7.9379022459366216E-9</v>
      </c>
      <c r="R120" s="29">
        <f t="shared" si="69"/>
        <v>7.9346915916593829E-9</v>
      </c>
      <c r="S120" s="29">
        <f t="shared" si="70"/>
        <v>7.9346917493008568E-9</v>
      </c>
      <c r="T120" s="29">
        <f t="shared" si="71"/>
        <v>7.9346917492934932E-9</v>
      </c>
      <c r="V120" s="35">
        <v>1.7700000000000001E-9</v>
      </c>
      <c r="W120" s="35">
        <v>1.88170417337</v>
      </c>
      <c r="X120" s="35">
        <v>33019.021112204602</v>
      </c>
      <c r="Y120" s="29">
        <f t="shared" si="72"/>
        <v>-1.0139021361943794E-9</v>
      </c>
      <c r="Z120" s="29">
        <f t="shared" si="73"/>
        <v>-1.0151198817535491E-9</v>
      </c>
      <c r="AA120" s="29">
        <f t="shared" si="74"/>
        <v>-1.0151198219855124E-9</v>
      </c>
      <c r="AB120" s="29">
        <f t="shared" si="75"/>
        <v>-1.0151198219883149E-9</v>
      </c>
      <c r="AD120" s="35"/>
      <c r="AE120" s="35"/>
      <c r="AF120" s="35"/>
      <c r="AL120" s="35"/>
      <c r="AM120" s="35"/>
      <c r="AN120" s="35"/>
      <c r="AT120" s="35"/>
      <c r="AU120" s="35"/>
      <c r="AV120" s="35"/>
      <c r="BB120" s="35"/>
      <c r="BC120" s="35"/>
      <c r="BD120" s="35"/>
      <c r="BJ120" s="35">
        <v>3.2799999999999998E-9</v>
      </c>
      <c r="BK120" s="35">
        <v>3.7842737890999998</v>
      </c>
      <c r="BL120" s="35">
        <v>6681.2248533995999</v>
      </c>
      <c r="BM120" s="29">
        <f t="shared" si="80"/>
        <v>2.2915269265067716E-9</v>
      </c>
      <c r="BN120" s="29">
        <f t="shared" si="81"/>
        <v>2.2911282088233122E-9</v>
      </c>
      <c r="BO120" s="29">
        <f t="shared" si="82"/>
        <v>2.2911282284001329E-9</v>
      </c>
      <c r="BP120" s="29">
        <f t="shared" si="83"/>
        <v>2.291128228399199E-9</v>
      </c>
      <c r="BR120" s="35">
        <v>3.6E-10</v>
      </c>
      <c r="BS120" s="35">
        <v>5.4116732157299996</v>
      </c>
      <c r="BT120" s="35">
        <v>522.57741809380002</v>
      </c>
      <c r="BU120" s="29">
        <f t="shared" si="96"/>
        <v>8.4819523937210872E-11</v>
      </c>
      <c r="BV120" s="29">
        <f t="shared" si="97"/>
        <v>8.482417288341676E-11</v>
      </c>
      <c r="BW120" s="29">
        <f t="shared" si="98"/>
        <v>8.4824172655175114E-11</v>
      </c>
      <c r="BX120" s="29">
        <f t="shared" si="99"/>
        <v>8.4824172655185686E-11</v>
      </c>
      <c r="BZ120" s="35"/>
      <c r="CA120" s="35"/>
      <c r="CB120" s="35"/>
      <c r="CH120" s="35"/>
      <c r="CI120" s="35"/>
      <c r="CJ120" s="35"/>
      <c r="CP120" s="35"/>
      <c r="CQ120" s="35"/>
      <c r="CR120" s="35"/>
      <c r="CX120" s="35"/>
      <c r="CY120" s="35"/>
      <c r="CZ120" s="35"/>
      <c r="DF120" s="35">
        <v>4.0199999999999998E-9</v>
      </c>
      <c r="DG120" s="35">
        <v>2.9796324694499998</v>
      </c>
      <c r="DH120" s="35">
        <v>10220.399093211799</v>
      </c>
      <c r="DI120" s="29">
        <f t="shared" si="88"/>
        <v>3.1566515358111571E-9</v>
      </c>
      <c r="DJ120" s="29">
        <f t="shared" si="89"/>
        <v>3.1560045462836806E-9</v>
      </c>
      <c r="DK120" s="29">
        <f t="shared" si="90"/>
        <v>3.1560045780530422E-9</v>
      </c>
      <c r="DL120" s="29">
        <f t="shared" si="91"/>
        <v>3.1560045780515558E-9</v>
      </c>
      <c r="DN120" s="35">
        <v>2.8999999999999998E-10</v>
      </c>
      <c r="DO120" s="35">
        <v>0.59718407064000001</v>
      </c>
      <c r="DP120" s="35">
        <v>59728.668054618</v>
      </c>
      <c r="DQ120" s="29">
        <f t="shared" si="100"/>
        <v>-2.8966363927946509E-10</v>
      </c>
      <c r="DR120" s="29">
        <f t="shared" si="101"/>
        <v>-2.896420983099392E-10</v>
      </c>
      <c r="DS120" s="29">
        <f t="shared" si="102"/>
        <v>-2.8964209938390093E-10</v>
      </c>
      <c r="DT120" s="29">
        <f t="shared" si="103"/>
        <v>-2.8964209938385016E-10</v>
      </c>
      <c r="DV120" s="35"/>
      <c r="DW120" s="35"/>
      <c r="DX120" s="35"/>
      <c r="ED120" s="35"/>
      <c r="EE120" s="35"/>
      <c r="EF120" s="35"/>
      <c r="EL120" s="35"/>
      <c r="EM120" s="35"/>
      <c r="EN120" s="35"/>
      <c r="ET120" s="35"/>
      <c r="EU120" s="35"/>
      <c r="EV120" s="35"/>
    </row>
    <row r="121" spans="1:152" s="29" customFormat="1" ht="13.5" x14ac:dyDescent="0.3">
      <c r="B121" s="34"/>
      <c r="N121" s="35">
        <v>1.726E-8</v>
      </c>
      <c r="O121" s="35">
        <v>5.5979069384500004</v>
      </c>
      <c r="P121" s="35">
        <v>20452.8694122218</v>
      </c>
      <c r="Q121" s="29">
        <f t="shared" si="68"/>
        <v>1.2082787997647069E-9</v>
      </c>
      <c r="R121" s="29">
        <f t="shared" si="69"/>
        <v>1.1993243270340217E-9</v>
      </c>
      <c r="S121" s="29">
        <f t="shared" si="70"/>
        <v>1.19932476666421E-9</v>
      </c>
      <c r="T121" s="29">
        <f t="shared" si="71"/>
        <v>1.1993247666436562E-9</v>
      </c>
      <c r="V121" s="35">
        <v>2.09E-9</v>
      </c>
      <c r="W121" s="35">
        <v>2.6603342211599998</v>
      </c>
      <c r="X121" s="35">
        <v>3442.5749449653999</v>
      </c>
      <c r="Y121" s="29">
        <f t="shared" si="72"/>
        <v>-9.1812368796492448E-10</v>
      </c>
      <c r="Z121" s="29">
        <f t="shared" si="73"/>
        <v>-9.1795933207093984E-10</v>
      </c>
      <c r="AA121" s="29">
        <f t="shared" si="74"/>
        <v>-9.1795934014022682E-10</v>
      </c>
      <c r="AB121" s="29">
        <f t="shared" si="75"/>
        <v>-9.1795934013984001E-10</v>
      </c>
      <c r="AD121" s="35"/>
      <c r="AE121" s="35"/>
      <c r="AF121" s="35"/>
      <c r="AL121" s="35"/>
      <c r="AM121" s="35"/>
      <c r="AN121" s="35"/>
      <c r="AT121" s="35"/>
      <c r="AU121" s="35"/>
      <c r="AV121" s="35"/>
      <c r="BB121" s="35"/>
      <c r="BC121" s="35"/>
      <c r="BD121" s="35"/>
      <c r="BJ121" s="35">
        <v>3.4900000000000001E-9</v>
      </c>
      <c r="BK121" s="35">
        <v>4.2055074967200001</v>
      </c>
      <c r="BL121" s="35">
        <v>20956.2620575166</v>
      </c>
      <c r="BM121" s="29">
        <f t="shared" si="80"/>
        <v>1.8848663885779832E-9</v>
      </c>
      <c r="BN121" s="29">
        <f t="shared" si="81"/>
        <v>1.8833009669500381E-9</v>
      </c>
      <c r="BO121" s="29">
        <f t="shared" si="82"/>
        <v>1.8833010438182425E-9</v>
      </c>
      <c r="BP121" s="29">
        <f t="shared" si="83"/>
        <v>1.8833010438145678E-9</v>
      </c>
      <c r="BR121" s="35">
        <v>2.7E-10</v>
      </c>
      <c r="BS121" s="35">
        <v>4.44250239485</v>
      </c>
      <c r="BT121" s="35">
        <v>17277.406931833801</v>
      </c>
      <c r="BU121" s="29">
        <f t="shared" si="96"/>
        <v>-1.8329103032402589E-10</v>
      </c>
      <c r="BV121" s="29">
        <f t="shared" si="97"/>
        <v>-1.8320391568028744E-10</v>
      </c>
      <c r="BW121" s="29">
        <f t="shared" si="98"/>
        <v>-1.8320391995808462E-10</v>
      </c>
      <c r="BX121" s="29">
        <f t="shared" si="99"/>
        <v>-1.8320391995788168E-10</v>
      </c>
      <c r="BZ121" s="35"/>
      <c r="CA121" s="35"/>
      <c r="CB121" s="35"/>
      <c r="CH121" s="35"/>
      <c r="CI121" s="35"/>
      <c r="CJ121" s="35"/>
      <c r="CP121" s="35"/>
      <c r="CQ121" s="35"/>
      <c r="CR121" s="35"/>
      <c r="CX121" s="35"/>
      <c r="CY121" s="35"/>
      <c r="CZ121" s="35"/>
      <c r="DF121" s="35">
        <v>4.6399999999999997E-9</v>
      </c>
      <c r="DG121" s="35">
        <v>2.59869499733</v>
      </c>
      <c r="DH121" s="35">
        <v>18734.405422919601</v>
      </c>
      <c r="DI121" s="29">
        <f t="shared" si="88"/>
        <v>2.5259789267343476E-9</v>
      </c>
      <c r="DJ121" s="29">
        <f t="shared" si="89"/>
        <v>2.5241245272517018E-9</v>
      </c>
      <c r="DK121" s="29">
        <f t="shared" si="90"/>
        <v>2.524124618308254E-9</v>
      </c>
      <c r="DL121" s="29">
        <f t="shared" si="91"/>
        <v>2.5241246183042703E-9</v>
      </c>
      <c r="DN121" s="35">
        <v>3.1000000000000002E-10</v>
      </c>
      <c r="DO121" s="35">
        <v>3.04423979263</v>
      </c>
      <c r="DP121" s="35">
        <v>40879.440504643797</v>
      </c>
      <c r="DQ121" s="29">
        <f t="shared" si="100"/>
        <v>1.7107925978110266E-10</v>
      </c>
      <c r="DR121" s="29">
        <f t="shared" si="101"/>
        <v>1.7134788772080667E-10</v>
      </c>
      <c r="DS121" s="29">
        <f t="shared" si="102"/>
        <v>1.7134787453696629E-10</v>
      </c>
      <c r="DT121" s="29">
        <f t="shared" si="103"/>
        <v>1.7134787453758303E-10</v>
      </c>
      <c r="DV121" s="35"/>
      <c r="DW121" s="35"/>
      <c r="DX121" s="35"/>
      <c r="ED121" s="35"/>
      <c r="EE121" s="35"/>
      <c r="EF121" s="35"/>
      <c r="EL121" s="35"/>
      <c r="EM121" s="35"/>
      <c r="EN121" s="35"/>
      <c r="ET121" s="35"/>
      <c r="EU121" s="35"/>
      <c r="EV121" s="35"/>
    </row>
    <row r="122" spans="1:152" s="29" customFormat="1" ht="13.5" x14ac:dyDescent="0.3">
      <c r="A122" s="33" t="s">
        <v>26</v>
      </c>
      <c r="B122" s="32" t="s">
        <v>82</v>
      </c>
      <c r="C122" s="32" t="s">
        <v>80</v>
      </c>
      <c r="D122" s="33" t="s">
        <v>26</v>
      </c>
      <c r="E122" s="33" t="s">
        <v>26</v>
      </c>
      <c r="F122" s="33" t="s">
        <v>26</v>
      </c>
      <c r="N122" s="35">
        <v>1.455E-8</v>
      </c>
      <c r="O122" s="35">
        <v>2.44757248737</v>
      </c>
      <c r="P122" s="35">
        <v>1589.0728952838001</v>
      </c>
      <c r="Q122" s="29">
        <f t="shared" si="68"/>
        <v>-1.4547846395356479E-8</v>
      </c>
      <c r="R122" s="29">
        <f t="shared" si="69"/>
        <v>-1.4547836268592488E-8</v>
      </c>
      <c r="S122" s="29">
        <f t="shared" si="70"/>
        <v>-1.4547836269090247E-8</v>
      </c>
      <c r="T122" s="29">
        <f t="shared" si="71"/>
        <v>-1.4547836269090224E-8</v>
      </c>
      <c r="V122" s="35">
        <v>1.6399999999999999E-9</v>
      </c>
      <c r="W122" s="35">
        <v>4.9224009302600003</v>
      </c>
      <c r="X122" s="35">
        <v>10426.584641649</v>
      </c>
      <c r="Y122" s="29">
        <f t="shared" si="72"/>
        <v>-1.4494152076493123E-10</v>
      </c>
      <c r="Z122" s="29">
        <f t="shared" si="73"/>
        <v>-1.4537461449709233E-10</v>
      </c>
      <c r="AA122" s="29">
        <f t="shared" si="74"/>
        <v>-1.4537459323440855E-10</v>
      </c>
      <c r="AB122" s="29">
        <f t="shared" si="75"/>
        <v>-1.4537459323542997E-10</v>
      </c>
      <c r="AD122" s="35"/>
      <c r="AE122" s="35"/>
      <c r="AF122" s="35"/>
      <c r="AL122" s="35"/>
      <c r="AM122" s="35"/>
      <c r="AN122" s="35"/>
      <c r="AT122" s="35"/>
      <c r="AU122" s="35"/>
      <c r="AV122" s="35"/>
      <c r="BB122" s="35"/>
      <c r="BC122" s="35"/>
      <c r="BD122" s="35"/>
      <c r="BJ122" s="35">
        <v>3.3299999999999999E-9</v>
      </c>
      <c r="BK122" s="35">
        <v>4.4496928173899999</v>
      </c>
      <c r="BL122" s="35">
        <v>28521.092778254599</v>
      </c>
      <c r="BM122" s="29">
        <f t="shared" si="80"/>
        <v>-3.0526733723183791E-9</v>
      </c>
      <c r="BN122" s="29">
        <f t="shared" si="81"/>
        <v>-3.0517077033985142E-9</v>
      </c>
      <c r="BO122" s="29">
        <f t="shared" si="82"/>
        <v>-3.0517077508477775E-9</v>
      </c>
      <c r="BP122" s="29">
        <f t="shared" si="83"/>
        <v>-3.0517077508455053E-9</v>
      </c>
      <c r="BR122" s="35">
        <v>3.4000000000000001E-10</v>
      </c>
      <c r="BS122" s="35">
        <v>5.9454130375099998</v>
      </c>
      <c r="BT122" s="35">
        <v>9929.4262273458007</v>
      </c>
      <c r="BU122" s="29">
        <f t="shared" si="96"/>
        <v>-2.5702029865731355E-10</v>
      </c>
      <c r="BV122" s="29">
        <f t="shared" si="97"/>
        <v>-2.5707648686374821E-10</v>
      </c>
      <c r="BW122" s="29">
        <f t="shared" si="98"/>
        <v>-2.5707648410556584E-10</v>
      </c>
      <c r="BX122" s="29">
        <f t="shared" si="99"/>
        <v>-2.5707648410569866E-10</v>
      </c>
      <c r="BZ122" s="35"/>
      <c r="CA122" s="35"/>
      <c r="CB122" s="35"/>
      <c r="CH122" s="35"/>
      <c r="CI122" s="35"/>
      <c r="CJ122" s="35"/>
      <c r="CP122" s="35"/>
      <c r="CQ122" s="35"/>
      <c r="CR122" s="35"/>
      <c r="CX122" s="35"/>
      <c r="CY122" s="35"/>
      <c r="CZ122" s="35"/>
      <c r="DF122" s="35">
        <v>3.5199999999999998E-9</v>
      </c>
      <c r="DG122" s="35">
        <v>8.9630763589999995E-2</v>
      </c>
      <c r="DH122" s="35">
        <v>10103.079224991599</v>
      </c>
      <c r="DI122" s="29">
        <f t="shared" si="88"/>
        <v>2.4014995782297092E-9</v>
      </c>
      <c r="DJ122" s="29">
        <f t="shared" si="89"/>
        <v>2.4021606360931584E-9</v>
      </c>
      <c r="DK122" s="29">
        <f t="shared" si="90"/>
        <v>2.4021606036421541E-9</v>
      </c>
      <c r="DL122" s="29">
        <f t="shared" si="91"/>
        <v>2.4021606036436902E-9</v>
      </c>
      <c r="DN122" s="35">
        <v>3.4999999999999998E-10</v>
      </c>
      <c r="DO122" s="35">
        <v>0.32247158762</v>
      </c>
      <c r="DP122" s="35">
        <v>1589.0728952838001</v>
      </c>
      <c r="DQ122" s="29">
        <f t="shared" si="100"/>
        <v>1.8931602076766151E-10</v>
      </c>
      <c r="DR122" s="29">
        <f t="shared" si="101"/>
        <v>1.8932791537142731E-10</v>
      </c>
      <c r="DS122" s="29">
        <f t="shared" si="102"/>
        <v>1.8932791478746455E-10</v>
      </c>
      <c r="DT122" s="29">
        <f t="shared" si="103"/>
        <v>1.8932791478749278E-10</v>
      </c>
      <c r="DV122" s="35"/>
      <c r="DW122" s="35"/>
      <c r="DX122" s="35"/>
      <c r="ED122" s="35"/>
      <c r="EE122" s="35"/>
      <c r="EF122" s="35"/>
      <c r="EL122" s="35"/>
      <c r="EM122" s="35"/>
      <c r="EN122" s="35"/>
      <c r="ET122" s="35"/>
      <c r="EU122" s="35"/>
      <c r="EV122" s="35"/>
    </row>
    <row r="123" spans="1:152" s="29" customFormat="1" ht="13.5" x14ac:dyDescent="0.3">
      <c r="B123" s="34"/>
      <c r="N123" s="35">
        <v>1.9910000000000001E-8</v>
      </c>
      <c r="O123" s="35">
        <v>4.0462339035900001</v>
      </c>
      <c r="P123" s="35">
        <v>31749.235190726398</v>
      </c>
      <c r="Q123" s="29">
        <f t="shared" si="68"/>
        <v>-4.3370615796255018E-9</v>
      </c>
      <c r="R123" s="29">
        <f t="shared" si="69"/>
        <v>-4.3527476003922366E-9</v>
      </c>
      <c r="S123" s="29">
        <f t="shared" si="70"/>
        <v>-4.352746830351192E-9</v>
      </c>
      <c r="T123" s="29">
        <f t="shared" si="71"/>
        <v>-4.3527468303865316E-9</v>
      </c>
      <c r="V123" s="35">
        <v>1.86E-9</v>
      </c>
      <c r="W123" s="35">
        <v>5.1367881206800003</v>
      </c>
      <c r="X123" s="35">
        <v>7255.5696517344004</v>
      </c>
      <c r="Y123" s="29">
        <f t="shared" si="72"/>
        <v>-1.6675832214618166E-9</v>
      </c>
      <c r="Z123" s="29">
        <f t="shared" si="73"/>
        <v>-1.6677351902406162E-9</v>
      </c>
      <c r="AA123" s="29">
        <f t="shared" si="74"/>
        <v>-1.6677351827810463E-9</v>
      </c>
      <c r="AB123" s="29">
        <f t="shared" si="75"/>
        <v>-1.6677351827813974E-9</v>
      </c>
      <c r="AD123" s="35"/>
      <c r="AE123" s="35"/>
      <c r="AF123" s="35"/>
      <c r="AL123" s="35"/>
      <c r="AM123" s="35"/>
      <c r="AN123" s="35"/>
      <c r="AT123" s="35"/>
      <c r="AU123" s="35"/>
      <c r="AV123" s="35"/>
      <c r="BB123" s="35"/>
      <c r="BC123" s="35"/>
      <c r="BD123" s="35"/>
      <c r="BJ123" s="35">
        <v>2.9600000000000001E-9</v>
      </c>
      <c r="BK123" s="35">
        <v>2.8320551564600001</v>
      </c>
      <c r="BL123" s="35">
        <v>17277.406931833801</v>
      </c>
      <c r="BM123" s="29">
        <f t="shared" si="80"/>
        <v>2.2513901958599624E-9</v>
      </c>
      <c r="BN123" s="29">
        <f t="shared" si="81"/>
        <v>2.2522342124729964E-9</v>
      </c>
      <c r="BO123" s="29">
        <f t="shared" si="82"/>
        <v>2.2522341710463235E-9</v>
      </c>
      <c r="BP123" s="29">
        <f t="shared" si="83"/>
        <v>2.2522341710482888E-9</v>
      </c>
      <c r="BR123" s="35">
        <v>3.3E-10</v>
      </c>
      <c r="BS123" s="35">
        <v>0.40689057274000001</v>
      </c>
      <c r="BT123" s="35">
        <v>10497.144865076199</v>
      </c>
      <c r="BU123" s="29">
        <f t="shared" si="96"/>
        <v>1.0267244731074575E-10</v>
      </c>
      <c r="BV123" s="29">
        <f t="shared" si="97"/>
        <v>1.0275615429984995E-10</v>
      </c>
      <c r="BW123" s="29">
        <f t="shared" si="98"/>
        <v>1.0275615019040783E-10</v>
      </c>
      <c r="BX123" s="29">
        <f t="shared" si="99"/>
        <v>1.0275615019060391E-10</v>
      </c>
      <c r="BZ123" s="35"/>
      <c r="CA123" s="35"/>
      <c r="CB123" s="35"/>
      <c r="CH123" s="35"/>
      <c r="CI123" s="35"/>
      <c r="CJ123" s="35"/>
      <c r="CP123" s="35"/>
      <c r="CQ123" s="35"/>
      <c r="CR123" s="35"/>
      <c r="CX123" s="35"/>
      <c r="CY123" s="35"/>
      <c r="CZ123" s="35"/>
      <c r="DF123" s="35">
        <v>3.48E-9</v>
      </c>
      <c r="DG123" s="35">
        <v>4.9026033936399998</v>
      </c>
      <c r="DH123" s="35">
        <v>18830.384650137301</v>
      </c>
      <c r="DI123" s="29">
        <f t="shared" si="88"/>
        <v>-3.3502471333628907E-9</v>
      </c>
      <c r="DJ123" s="29">
        <f t="shared" si="89"/>
        <v>-3.3497959951937929E-9</v>
      </c>
      <c r="DK123" s="29">
        <f t="shared" si="90"/>
        <v>-3.3497960173614086E-9</v>
      </c>
      <c r="DL123" s="29">
        <f t="shared" si="91"/>
        <v>-3.3497960173603904E-9</v>
      </c>
      <c r="DN123" s="35">
        <v>3.1000000000000002E-10</v>
      </c>
      <c r="DO123" s="35">
        <v>3.2772731890600002</v>
      </c>
      <c r="DP123" s="35">
        <v>19992.8593545451</v>
      </c>
      <c r="DQ123" s="29">
        <f t="shared" si="100"/>
        <v>9.0790313934150779E-11</v>
      </c>
      <c r="DR123" s="29">
        <f t="shared" si="101"/>
        <v>9.0940986231009236E-11</v>
      </c>
      <c r="DS123" s="29">
        <f t="shared" si="102"/>
        <v>9.0940978834263625E-11</v>
      </c>
      <c r="DT123" s="29">
        <f t="shared" si="103"/>
        <v>9.0940978834617387E-11</v>
      </c>
      <c r="DV123" s="35"/>
      <c r="DW123" s="35"/>
      <c r="DX123" s="35"/>
      <c r="ED123" s="35"/>
      <c r="EE123" s="35"/>
      <c r="EF123" s="35"/>
      <c r="EL123" s="35"/>
      <c r="EM123" s="35"/>
      <c r="EN123" s="35"/>
      <c r="ET123" s="35"/>
      <c r="EU123" s="35"/>
      <c r="EV123" s="35"/>
    </row>
    <row r="124" spans="1:152" s="29" customFormat="1" ht="13.5" x14ac:dyDescent="0.3">
      <c r="A124" s="29" t="s">
        <v>80</v>
      </c>
      <c r="B124" s="34"/>
      <c r="C124" s="29" t="s">
        <v>82</v>
      </c>
      <c r="N124" s="35">
        <v>1.406E-8</v>
      </c>
      <c r="O124" s="35">
        <v>2.71736996917</v>
      </c>
      <c r="P124" s="35">
        <v>16983.996147456601</v>
      </c>
      <c r="Q124" s="29">
        <f t="shared" si="68"/>
        <v>-7.2131733707960688E-9</v>
      </c>
      <c r="R124" s="29">
        <f t="shared" si="69"/>
        <v>-7.2079606967181012E-9</v>
      </c>
      <c r="S124" s="29">
        <f t="shared" si="70"/>
        <v>-7.2079609526693258E-9</v>
      </c>
      <c r="T124" s="29">
        <f t="shared" si="71"/>
        <v>-7.2079609526576609E-9</v>
      </c>
      <c r="V124" s="35">
        <v>1.7700000000000001E-9</v>
      </c>
      <c r="W124" s="35">
        <v>5.7020682196700001</v>
      </c>
      <c r="X124" s="35">
        <v>9992.8729037722005</v>
      </c>
      <c r="Y124" s="29">
        <f t="shared" si="72"/>
        <v>-1.23697330376823E-10</v>
      </c>
      <c r="Z124" s="29">
        <f t="shared" si="73"/>
        <v>-1.241459729373512E-10</v>
      </c>
      <c r="AA124" s="29">
        <f t="shared" si="74"/>
        <v>-1.2414595091128421E-10</v>
      </c>
      <c r="AB124" s="29">
        <f t="shared" si="75"/>
        <v>-1.2414595091233804E-10</v>
      </c>
      <c r="AD124" s="35"/>
      <c r="AE124" s="35"/>
      <c r="AF124" s="35"/>
      <c r="AL124" s="35"/>
      <c r="AM124" s="35"/>
      <c r="AN124" s="35"/>
      <c r="AT124" s="35"/>
      <c r="AU124" s="35"/>
      <c r="AV124" s="35"/>
      <c r="BB124" s="35"/>
      <c r="BC124" s="35"/>
      <c r="BD124" s="35"/>
      <c r="BJ124" s="35">
        <v>3.1099999999999998E-9</v>
      </c>
      <c r="BK124" s="35">
        <v>2.5733413289699998</v>
      </c>
      <c r="BL124" s="35">
        <v>20809.4676246452</v>
      </c>
      <c r="BM124" s="29">
        <f t="shared" si="80"/>
        <v>9.3173275862405178E-10</v>
      </c>
      <c r="BN124" s="29">
        <f t="shared" si="81"/>
        <v>9.3330264455388947E-10</v>
      </c>
      <c r="BO124" s="29">
        <f t="shared" si="82"/>
        <v>9.3330256748607461E-10</v>
      </c>
      <c r="BP124" s="29">
        <f t="shared" si="83"/>
        <v>9.3330256748978472E-10</v>
      </c>
      <c r="BR124" s="35">
        <v>2.3000000000000001E-10</v>
      </c>
      <c r="BS124" s="35">
        <v>2.59067946967</v>
      </c>
      <c r="BT124" s="35">
        <v>10175.257873575199</v>
      </c>
      <c r="BU124" s="29">
        <f t="shared" si="96"/>
        <v>-4.9980379039143341E-11</v>
      </c>
      <c r="BV124" s="29">
        <f t="shared" si="97"/>
        <v>-5.0038463569736441E-11</v>
      </c>
      <c r="BW124" s="29">
        <f t="shared" si="98"/>
        <v>-5.0038460718137844E-11</v>
      </c>
      <c r="BX124" s="29">
        <f t="shared" si="99"/>
        <v>-5.0038460718271834E-11</v>
      </c>
      <c r="BZ124" s="35"/>
      <c r="CA124" s="35"/>
      <c r="CB124" s="35"/>
      <c r="CH124" s="35"/>
      <c r="CI124" s="35"/>
      <c r="CJ124" s="35"/>
      <c r="CP124" s="35"/>
      <c r="CQ124" s="35"/>
      <c r="CR124" s="35"/>
      <c r="CX124" s="35"/>
      <c r="CY124" s="35"/>
      <c r="CZ124" s="35"/>
      <c r="DF124" s="35">
        <v>3.3799999999999999E-9</v>
      </c>
      <c r="DG124" s="35">
        <v>3.22520096478</v>
      </c>
      <c r="DH124" s="35">
        <v>24150.080051345001</v>
      </c>
      <c r="DI124" s="29">
        <f t="shared" si="88"/>
        <v>3.1483241759122808E-9</v>
      </c>
      <c r="DJ124" s="29">
        <f t="shared" si="89"/>
        <v>3.1475683794727625E-9</v>
      </c>
      <c r="DK124" s="29">
        <f t="shared" si="90"/>
        <v>3.1475684166080286E-9</v>
      </c>
      <c r="DL124" s="29">
        <f t="shared" si="91"/>
        <v>3.1475684166062778E-9</v>
      </c>
      <c r="DN124" s="35">
        <v>2.7E-10</v>
      </c>
      <c r="DO124" s="35">
        <v>5.8370574855099999</v>
      </c>
      <c r="DP124" s="35">
        <v>17085.958665722199</v>
      </c>
      <c r="DQ124" s="29">
        <f t="shared" si="100"/>
        <v>2.2252429104709837E-10</v>
      </c>
      <c r="DR124" s="29">
        <f t="shared" si="101"/>
        <v>2.2259070440503278E-10</v>
      </c>
      <c r="DS124" s="29">
        <f t="shared" si="102"/>
        <v>2.2259070114547717E-10</v>
      </c>
      <c r="DT124" s="29">
        <f t="shared" si="103"/>
        <v>2.2259070114563354E-10</v>
      </c>
      <c r="DV124" s="35"/>
      <c r="DW124" s="35"/>
      <c r="DX124" s="35"/>
      <c r="ED124" s="35"/>
      <c r="EE124" s="35"/>
      <c r="EF124" s="35"/>
      <c r="EL124" s="35"/>
      <c r="EM124" s="35"/>
      <c r="EN124" s="35"/>
      <c r="ET124" s="35"/>
      <c r="EU124" s="35"/>
      <c r="EV124" s="35"/>
    </row>
    <row r="125" spans="1:152" s="29" customFormat="1" ht="13.5" x14ac:dyDescent="0.3">
      <c r="A125" s="29">
        <f>ATAN2(D111,E111)</f>
        <v>-0.14761261528118985</v>
      </c>
      <c r="B125" s="34"/>
      <c r="C125" s="29">
        <f>ATAN2(SQRT(D111*D111+E111*E111),F111)</f>
        <v>-2.5126665300218856E-2</v>
      </c>
      <c r="N125" s="35">
        <v>1.658E-8</v>
      </c>
      <c r="O125" s="35">
        <v>0.11252373291999999</v>
      </c>
      <c r="P125" s="35">
        <v>153.7788104848</v>
      </c>
      <c r="Q125" s="29">
        <f t="shared" si="68"/>
        <v>-1.4293512374357097E-8</v>
      </c>
      <c r="R125" s="29">
        <f t="shared" si="69"/>
        <v>-1.4293479521038758E-8</v>
      </c>
      <c r="S125" s="29">
        <f t="shared" si="70"/>
        <v>-1.4293479522651709E-8</v>
      </c>
      <c r="T125" s="29">
        <f t="shared" si="71"/>
        <v>-1.4293479522651635E-8</v>
      </c>
      <c r="V125" s="35">
        <v>2.1400000000000001E-9</v>
      </c>
      <c r="W125" s="35">
        <v>2.7002719664799999</v>
      </c>
      <c r="X125" s="35">
        <v>3128.3887650958</v>
      </c>
      <c r="Y125" s="29">
        <f t="shared" si="72"/>
        <v>-2.1284017608783779E-9</v>
      </c>
      <c r="Z125" s="29">
        <f t="shared" si="73"/>
        <v>-2.1284194533283661E-9</v>
      </c>
      <c r="AA125" s="29">
        <f t="shared" si="74"/>
        <v>-2.1284194524600788E-9</v>
      </c>
      <c r="AB125" s="29">
        <f t="shared" si="75"/>
        <v>-2.1284194524601197E-9</v>
      </c>
      <c r="AD125" s="35"/>
      <c r="AE125" s="35"/>
      <c r="AF125" s="35"/>
      <c r="AL125" s="35"/>
      <c r="AM125" s="35"/>
      <c r="AN125" s="35"/>
      <c r="AT125" s="35"/>
      <c r="AU125" s="35"/>
      <c r="AV125" s="35"/>
      <c r="BB125" s="35"/>
      <c r="BC125" s="35"/>
      <c r="BD125" s="35"/>
      <c r="BJ125" s="35">
        <v>2.9400000000000002E-9</v>
      </c>
      <c r="BK125" s="35">
        <v>0.75089224483000006</v>
      </c>
      <c r="BL125" s="35">
        <v>3149.1641605882</v>
      </c>
      <c r="BM125" s="29">
        <f t="shared" si="80"/>
        <v>-1.8512181950322311E-10</v>
      </c>
      <c r="BN125" s="29">
        <f t="shared" si="81"/>
        <v>-1.8488686437728265E-10</v>
      </c>
      <c r="BO125" s="29">
        <f t="shared" si="82"/>
        <v>-1.8488687591252578E-10</v>
      </c>
      <c r="BP125" s="29">
        <f t="shared" si="83"/>
        <v>-1.8488687591198369E-10</v>
      </c>
      <c r="BR125" s="35">
        <v>2.1999999999999999E-10</v>
      </c>
      <c r="BS125" s="35">
        <v>0.69625017370999998</v>
      </c>
      <c r="BT125" s="35">
        <v>19999.972901545902</v>
      </c>
      <c r="BU125" s="29">
        <f t="shared" si="96"/>
        <v>8.1373215370532919E-11</v>
      </c>
      <c r="BV125" s="29">
        <f t="shared" si="97"/>
        <v>8.1269258522540623E-11</v>
      </c>
      <c r="BW125" s="29">
        <f t="shared" si="98"/>
        <v>8.126926362686098E-11</v>
      </c>
      <c r="BX125" s="29">
        <f t="shared" si="99"/>
        <v>8.1269263626616936E-11</v>
      </c>
      <c r="BZ125" s="35"/>
      <c r="CA125" s="35"/>
      <c r="CB125" s="35"/>
      <c r="CH125" s="35"/>
      <c r="CI125" s="35"/>
      <c r="CJ125" s="35"/>
      <c r="CP125" s="35"/>
      <c r="CQ125" s="35"/>
      <c r="CR125" s="35"/>
      <c r="CX125" s="35"/>
      <c r="CY125" s="35"/>
      <c r="CZ125" s="35"/>
      <c r="DF125" s="35">
        <v>3.7499999999999997E-9</v>
      </c>
      <c r="DG125" s="35">
        <v>6.1753208813600002</v>
      </c>
      <c r="DH125" s="35">
        <v>26087.903141574199</v>
      </c>
      <c r="DI125" s="29">
        <f t="shared" si="88"/>
        <v>-3.2803079352817404E-9</v>
      </c>
      <c r="DJ125" s="29">
        <f t="shared" si="89"/>
        <v>-3.2791017980372374E-9</v>
      </c>
      <c r="DK125" s="29">
        <f t="shared" si="90"/>
        <v>-3.2791018572883746E-9</v>
      </c>
      <c r="DL125" s="29">
        <f t="shared" si="91"/>
        <v>-3.2791018572855824E-9</v>
      </c>
      <c r="DN125" s="35">
        <v>3.1999999999999998E-10</v>
      </c>
      <c r="DO125" s="35">
        <v>2.6426078826000001</v>
      </c>
      <c r="DP125" s="35">
        <v>41962.520736937397</v>
      </c>
      <c r="DQ125" s="29">
        <f t="shared" si="100"/>
        <v>2.5008218631530681E-10</v>
      </c>
      <c r="DR125" s="29">
        <f t="shared" si="101"/>
        <v>2.4986902022234513E-10</v>
      </c>
      <c r="DS125" s="29">
        <f t="shared" si="102"/>
        <v>2.4986903069479176E-10</v>
      </c>
      <c r="DT125" s="29">
        <f t="shared" si="103"/>
        <v>2.4986903069431442E-10</v>
      </c>
      <c r="DV125" s="35"/>
      <c r="DW125" s="35"/>
      <c r="DX125" s="35"/>
      <c r="ED125" s="35"/>
      <c r="EE125" s="35"/>
      <c r="EF125" s="35"/>
      <c r="EL125" s="35"/>
      <c r="EM125" s="35"/>
      <c r="EN125" s="35"/>
      <c r="ET125" s="35"/>
      <c r="EU125" s="35"/>
      <c r="EV125" s="35"/>
    </row>
    <row r="126" spans="1:152" s="29" customFormat="1" ht="13.5" x14ac:dyDescent="0.3">
      <c r="A126" s="29">
        <f>DEGREES(A125)</f>
        <v>-8.4575798585005</v>
      </c>
      <c r="B126" s="34">
        <f xml:space="preserve"> A126 - INT( A126 / 360 ) * 360</f>
        <v>351.54242014149952</v>
      </c>
      <c r="C126" s="29">
        <f>DEGREES(C125)</f>
        <v>-1.439651874940356</v>
      </c>
      <c r="N126" s="35">
        <v>1.8510000000000002E-8</v>
      </c>
      <c r="O126" s="35">
        <v>2.9289802793900002</v>
      </c>
      <c r="P126" s="35">
        <v>47162.516354635198</v>
      </c>
      <c r="Q126" s="29">
        <f t="shared" si="68"/>
        <v>-1.3511173601116896E-8</v>
      </c>
      <c r="R126" s="29">
        <f t="shared" si="69"/>
        <v>-1.3495991517660436E-8</v>
      </c>
      <c r="S126" s="29">
        <f t="shared" si="70"/>
        <v>-1.3495992263506436E-8</v>
      </c>
      <c r="T126" s="29">
        <f t="shared" si="71"/>
        <v>-1.3495992263470432E-8</v>
      </c>
      <c r="V126" s="35">
        <v>2.0799999999999998E-9</v>
      </c>
      <c r="W126" s="35">
        <v>3.3887652685399998</v>
      </c>
      <c r="X126" s="35">
        <v>17778.116266948899</v>
      </c>
      <c r="Y126" s="29">
        <f t="shared" si="72"/>
        <v>-2.0791225799426219E-9</v>
      </c>
      <c r="Z126" s="29">
        <f t="shared" si="73"/>
        <v>-2.0790950592341278E-9</v>
      </c>
      <c r="AA126" s="29">
        <f t="shared" si="74"/>
        <v>-2.0790950605956957E-9</v>
      </c>
      <c r="AB126" s="29">
        <f t="shared" si="75"/>
        <v>-2.0790950605956328E-9</v>
      </c>
      <c r="AD126" s="35"/>
      <c r="AE126" s="35"/>
      <c r="AF126" s="35"/>
      <c r="AL126" s="35"/>
      <c r="AM126" s="35"/>
      <c r="AN126" s="35"/>
      <c r="AT126" s="35"/>
      <c r="AU126" s="35"/>
      <c r="AV126" s="35"/>
      <c r="BB126" s="35"/>
      <c r="BC126" s="35"/>
      <c r="BD126" s="35"/>
      <c r="BJ126" s="35">
        <v>3.77E-9</v>
      </c>
      <c r="BK126" s="35">
        <v>3.9814330877500002</v>
      </c>
      <c r="BL126" s="35">
        <v>21202.093703745999</v>
      </c>
      <c r="BM126" s="29">
        <f t="shared" si="80"/>
        <v>-3.5105434547984992E-9</v>
      </c>
      <c r="BN126" s="29">
        <f t="shared" si="81"/>
        <v>-3.5098019811682311E-9</v>
      </c>
      <c r="BO126" s="29">
        <f t="shared" si="82"/>
        <v>-3.5098020175962623E-9</v>
      </c>
      <c r="BP126" s="29">
        <f t="shared" si="83"/>
        <v>-3.5098020175945413E-9</v>
      </c>
      <c r="BR126" s="35">
        <v>2.3000000000000001E-10</v>
      </c>
      <c r="BS126" s="35">
        <v>3.7616210163299999</v>
      </c>
      <c r="BT126" s="35">
        <v>10251.313218846801</v>
      </c>
      <c r="BU126" s="29">
        <f t="shared" si="96"/>
        <v>1.8767531599655379E-10</v>
      </c>
      <c r="BV126" s="29">
        <f t="shared" si="97"/>
        <v>1.8770996731100474E-10</v>
      </c>
      <c r="BW126" s="29">
        <f t="shared" si="98"/>
        <v>1.877099656100976E-10</v>
      </c>
      <c r="BX126" s="29">
        <f t="shared" si="99"/>
        <v>1.8770996561017693E-10</v>
      </c>
      <c r="BZ126" s="35"/>
      <c r="CA126" s="35"/>
      <c r="CB126" s="35"/>
      <c r="CH126" s="35"/>
      <c r="CI126" s="35"/>
      <c r="CJ126" s="35"/>
      <c r="CP126" s="35"/>
      <c r="CQ126" s="35"/>
      <c r="CR126" s="35"/>
      <c r="CX126" s="35"/>
      <c r="CY126" s="35"/>
      <c r="CZ126" s="35"/>
      <c r="DF126" s="35">
        <v>4.25E-9</v>
      </c>
      <c r="DG126" s="35">
        <v>1.2005257828</v>
      </c>
      <c r="DH126" s="35">
        <v>40879.440504643797</v>
      </c>
      <c r="DI126" s="29">
        <f t="shared" si="88"/>
        <v>2.7808353033656964E-9</v>
      </c>
      <c r="DJ126" s="29">
        <f t="shared" si="89"/>
        <v>2.7774930245476305E-9</v>
      </c>
      <c r="DK126" s="29">
        <f t="shared" si="90"/>
        <v>2.7774931887116708E-9</v>
      </c>
      <c r="DL126" s="29">
        <f t="shared" si="91"/>
        <v>2.7774931887039908E-9</v>
      </c>
      <c r="DN126" s="35">
        <v>2.8000000000000002E-10</v>
      </c>
      <c r="DO126" s="35">
        <v>4.9061331728699997</v>
      </c>
      <c r="DP126" s="35">
        <v>29050.783743349199</v>
      </c>
      <c r="DQ126" s="29">
        <f t="shared" si="100"/>
        <v>1.998104995028031E-10</v>
      </c>
      <c r="DR126" s="29">
        <f t="shared" si="101"/>
        <v>1.9966554935618198E-10</v>
      </c>
      <c r="DS126" s="29">
        <f t="shared" si="102"/>
        <v>1.9966555647523784E-10</v>
      </c>
      <c r="DT126" s="29">
        <f t="shared" si="103"/>
        <v>1.9966555647490312E-10</v>
      </c>
      <c r="DV126" s="35"/>
      <c r="DW126" s="35"/>
      <c r="DX126" s="35"/>
      <c r="ED126" s="35"/>
      <c r="EE126" s="35"/>
      <c r="EF126" s="35"/>
      <c r="EL126" s="35"/>
      <c r="EM126" s="35"/>
      <c r="EN126" s="35"/>
      <c r="ET126" s="35"/>
      <c r="EU126" s="35"/>
      <c r="EV126" s="35"/>
    </row>
    <row r="127" spans="1:152" s="29" customFormat="1" ht="13.5" x14ac:dyDescent="0.3">
      <c r="N127" s="35">
        <v>1.4920000000000001E-8</v>
      </c>
      <c r="O127" s="35">
        <v>1.0751389275300001</v>
      </c>
      <c r="P127" s="35">
        <v>9103.9069941176003</v>
      </c>
      <c r="Q127" s="29">
        <f t="shared" si="68"/>
        <v>-4.2064251315849756E-9</v>
      </c>
      <c r="R127" s="29">
        <f t="shared" si="69"/>
        <v>-4.2097387385628404E-9</v>
      </c>
      <c r="S127" s="29">
        <f t="shared" si="70"/>
        <v>-4.2097385758859956E-9</v>
      </c>
      <c r="T127" s="29">
        <f t="shared" si="71"/>
        <v>-4.2097385758933178E-9</v>
      </c>
      <c r="V127" s="35">
        <v>1.4700000000000001E-9</v>
      </c>
      <c r="W127" s="35">
        <v>4.2500878285499999</v>
      </c>
      <c r="X127" s="35">
        <v>16983.996147456601</v>
      </c>
      <c r="Y127" s="29">
        <f t="shared" si="72"/>
        <v>-1.2896019713423595E-9</v>
      </c>
      <c r="Z127" s="29">
        <f t="shared" si="73"/>
        <v>-1.2899065583701646E-9</v>
      </c>
      <c r="AA127" s="29">
        <f t="shared" si="74"/>
        <v>-1.2899065434222532E-9</v>
      </c>
      <c r="AB127" s="29">
        <f t="shared" si="75"/>
        <v>-1.2899065434229346E-9</v>
      </c>
      <c r="AD127" s="35"/>
      <c r="AE127" s="35"/>
      <c r="AF127" s="35"/>
      <c r="AL127" s="35"/>
      <c r="AM127" s="35"/>
      <c r="AN127" s="35"/>
      <c r="AT127" s="35"/>
      <c r="AU127" s="35"/>
      <c r="AV127" s="35"/>
      <c r="BB127" s="35"/>
      <c r="BC127" s="35"/>
      <c r="BD127" s="35"/>
      <c r="BJ127" s="35">
        <v>2.7200000000000001E-9</v>
      </c>
      <c r="BK127" s="35">
        <v>5.5618308248900004</v>
      </c>
      <c r="BL127" s="35">
        <v>16496.361396202399</v>
      </c>
      <c r="BM127" s="29">
        <f t="shared" si="80"/>
        <v>-2.6782447563053165E-9</v>
      </c>
      <c r="BN127" s="29">
        <f t="shared" si="81"/>
        <v>-2.6784436677036032E-9</v>
      </c>
      <c r="BO127" s="29">
        <f t="shared" si="82"/>
        <v>-2.6784436579495602E-9</v>
      </c>
      <c r="BP127" s="29">
        <f t="shared" si="83"/>
        <v>-2.678443657950018E-9</v>
      </c>
      <c r="BR127" s="35">
        <v>2.3000000000000001E-10</v>
      </c>
      <c r="BS127" s="35">
        <v>0.62711494266000001</v>
      </c>
      <c r="BT127" s="35">
        <v>35371.887265976402</v>
      </c>
      <c r="BU127" s="29">
        <f t="shared" si="96"/>
        <v>-2.2434789573008803E-10</v>
      </c>
      <c r="BV127" s="29">
        <f t="shared" si="97"/>
        <v>-2.2439338362715736E-10</v>
      </c>
      <c r="BW127" s="29">
        <f t="shared" si="98"/>
        <v>-2.2439338139836664E-10</v>
      </c>
      <c r="BX127" s="29">
        <f t="shared" si="99"/>
        <v>-2.2439338139846993E-10</v>
      </c>
      <c r="BZ127" s="35"/>
      <c r="CA127" s="35"/>
      <c r="CB127" s="35"/>
      <c r="CH127" s="35"/>
      <c r="CI127" s="35"/>
      <c r="CJ127" s="35"/>
      <c r="CP127" s="35"/>
      <c r="CQ127" s="35"/>
      <c r="CR127" s="35"/>
      <c r="CX127" s="35"/>
      <c r="CY127" s="35"/>
      <c r="CZ127" s="35"/>
      <c r="DF127" s="35">
        <v>4.08E-9</v>
      </c>
      <c r="DG127" s="35">
        <v>3.1283306070500001</v>
      </c>
      <c r="DH127" s="35">
        <v>9050.8108418032007</v>
      </c>
      <c r="DI127" s="29">
        <f t="shared" si="88"/>
        <v>3.2086205510081473E-9</v>
      </c>
      <c r="DJ127" s="29">
        <f t="shared" si="89"/>
        <v>3.2080404798319989E-9</v>
      </c>
      <c r="DK127" s="29">
        <f t="shared" si="90"/>
        <v>3.2080405083149946E-9</v>
      </c>
      <c r="DL127" s="29">
        <f t="shared" si="91"/>
        <v>3.2080405083136335E-9</v>
      </c>
      <c r="DN127" s="35">
        <v>2.5000000000000002E-10</v>
      </c>
      <c r="DO127" s="35">
        <v>4.5505038973899996</v>
      </c>
      <c r="DP127" s="35">
        <v>14919.0178537546</v>
      </c>
      <c r="DQ127" s="29">
        <f t="shared" si="100"/>
        <v>-6.1513682485277625E-11</v>
      </c>
      <c r="DR127" s="29">
        <f t="shared" si="101"/>
        <v>-6.1421755405329749E-11</v>
      </c>
      <c r="DS127" s="29">
        <f t="shared" si="102"/>
        <v>-6.1421759918738501E-11</v>
      </c>
      <c r="DT127" s="29">
        <f t="shared" si="103"/>
        <v>-6.1421759918524985E-11</v>
      </c>
      <c r="DV127" s="35"/>
      <c r="DW127" s="35"/>
      <c r="DX127" s="35"/>
      <c r="ED127" s="35"/>
      <c r="EE127" s="35"/>
      <c r="EF127" s="35"/>
      <c r="EL127" s="35"/>
      <c r="EM127" s="35"/>
      <c r="EN127" s="35"/>
      <c r="ET127" s="35"/>
      <c r="EU127" s="35"/>
      <c r="EV127" s="35"/>
    </row>
    <row r="128" spans="1:152" s="29" customFormat="1" ht="13.5" x14ac:dyDescent="0.3">
      <c r="A128" s="41" t="s">
        <v>26</v>
      </c>
      <c r="B128" s="42" t="s">
        <v>79</v>
      </c>
      <c r="C128" s="41" t="s">
        <v>26</v>
      </c>
      <c r="D128" s="41" t="s">
        <v>26</v>
      </c>
      <c r="E128" s="41" t="s">
        <v>26</v>
      </c>
      <c r="F128" s="41" t="s">
        <v>26</v>
      </c>
      <c r="N128" s="35">
        <v>1.247E-8</v>
      </c>
      <c r="O128" s="35">
        <v>2.4843356589600001</v>
      </c>
      <c r="P128" s="35">
        <v>17778.116266948899</v>
      </c>
      <c r="Q128" s="29">
        <f t="shared" si="68"/>
        <v>-7.4201911563049089E-9</v>
      </c>
      <c r="R128" s="29">
        <f t="shared" si="69"/>
        <v>-7.4156598940431349E-9</v>
      </c>
      <c r="S128" s="29">
        <f t="shared" si="70"/>
        <v>-7.4156601165442939E-9</v>
      </c>
      <c r="T128" s="29">
        <f t="shared" si="71"/>
        <v>-7.4156601165340369E-9</v>
      </c>
      <c r="V128" s="35">
        <v>1.4800000000000001E-9</v>
      </c>
      <c r="W128" s="35">
        <v>3.4640441812999998</v>
      </c>
      <c r="X128" s="35">
        <v>21202.093703745999</v>
      </c>
      <c r="Y128" s="29">
        <f t="shared" si="72"/>
        <v>-9.3089411139567009E-10</v>
      </c>
      <c r="Z128" s="29">
        <f t="shared" si="73"/>
        <v>-9.3027367908831409E-10</v>
      </c>
      <c r="AA128" s="29">
        <f t="shared" si="74"/>
        <v>-9.3027370955536242E-10</v>
      </c>
      <c r="AB128" s="29">
        <f t="shared" si="75"/>
        <v>-9.3027370955392292E-10</v>
      </c>
      <c r="AD128" s="35"/>
      <c r="AE128" s="35"/>
      <c r="AF128" s="35"/>
      <c r="AL128" s="35"/>
      <c r="AM128" s="35"/>
      <c r="AN128" s="35"/>
      <c r="AT128" s="35"/>
      <c r="AU128" s="35"/>
      <c r="AV128" s="35"/>
      <c r="BB128" s="35"/>
      <c r="BC128" s="35"/>
      <c r="BD128" s="35"/>
      <c r="BJ128" s="35">
        <v>3.1399999999999999E-9</v>
      </c>
      <c r="BK128" s="35">
        <v>2.5846070929999999E-2</v>
      </c>
      <c r="BL128" s="35">
        <v>13745.346239022399</v>
      </c>
      <c r="BM128" s="29">
        <f t="shared" si="80"/>
        <v>-3.0620794862993257E-9</v>
      </c>
      <c r="BN128" s="29">
        <f t="shared" si="81"/>
        <v>-3.0623222700781022E-9</v>
      </c>
      <c r="BO128" s="29">
        <f t="shared" si="82"/>
        <v>-3.0623222581677229E-9</v>
      </c>
      <c r="BP128" s="29">
        <f t="shared" si="83"/>
        <v>-3.0623222581682954E-9</v>
      </c>
      <c r="BR128" s="35">
        <v>2.1999999999999999E-10</v>
      </c>
      <c r="BS128" s="35">
        <v>4.6414297877599999</v>
      </c>
      <c r="BT128" s="35">
        <v>19889.766580326501</v>
      </c>
      <c r="BU128" s="29">
        <f t="shared" si="96"/>
        <v>1.2557866660280967E-10</v>
      </c>
      <c r="BV128" s="29">
        <f t="shared" si="97"/>
        <v>1.2567000758827048E-10</v>
      </c>
      <c r="BW128" s="29">
        <f t="shared" si="98"/>
        <v>1.2567000310463287E-10</v>
      </c>
      <c r="BX128" s="29">
        <f t="shared" si="99"/>
        <v>1.2567000310484842E-10</v>
      </c>
      <c r="BZ128" s="35"/>
      <c r="CA128" s="35"/>
      <c r="CB128" s="35"/>
      <c r="CH128" s="35"/>
      <c r="CI128" s="35"/>
      <c r="CJ128" s="35"/>
      <c r="CP128" s="35"/>
      <c r="CQ128" s="35"/>
      <c r="CR128" s="35"/>
      <c r="CX128" s="35"/>
      <c r="CY128" s="35"/>
      <c r="CZ128" s="35"/>
      <c r="DF128" s="35">
        <v>3.8499999999999997E-9</v>
      </c>
      <c r="DG128" s="35">
        <v>1.9428469017600001</v>
      </c>
      <c r="DH128" s="35">
        <v>283.85931886520001</v>
      </c>
      <c r="DI128" s="29">
        <f t="shared" si="88"/>
        <v>3.7104409692002742E-9</v>
      </c>
      <c r="DJ128" s="29">
        <f t="shared" si="89"/>
        <v>3.7104483832224864E-9</v>
      </c>
      <c r="DK128" s="29">
        <f t="shared" si="90"/>
        <v>3.7104483828584963E-9</v>
      </c>
      <c r="DL128" s="29">
        <f t="shared" si="91"/>
        <v>3.7104483828585136E-9</v>
      </c>
      <c r="DN128" s="35">
        <v>2.8000000000000002E-10</v>
      </c>
      <c r="DO128" s="35">
        <v>3.5885161495700002</v>
      </c>
      <c r="DP128" s="35">
        <v>40853.142184844</v>
      </c>
      <c r="DQ128" s="29">
        <f t="shared" si="100"/>
        <v>1.2617403597380649E-10</v>
      </c>
      <c r="DR128" s="29">
        <f t="shared" si="101"/>
        <v>1.2643362496080835E-10</v>
      </c>
      <c r="DS128" s="29">
        <f t="shared" si="102"/>
        <v>1.2643361221954936E-10</v>
      </c>
      <c r="DT128" s="29">
        <f t="shared" si="103"/>
        <v>1.2643361222014581E-10</v>
      </c>
      <c r="DV128" s="35"/>
      <c r="DW128" s="35"/>
      <c r="DX128" s="35"/>
      <c r="ED128" s="35"/>
      <c r="EE128" s="35"/>
      <c r="EF128" s="35"/>
      <c r="EL128" s="35"/>
      <c r="EM128" s="35"/>
      <c r="EN128" s="35"/>
      <c r="ET128" s="35"/>
      <c r="EU128" s="35"/>
      <c r="EV128" s="35"/>
    </row>
    <row r="129" spans="1:152" s="29" customFormat="1" ht="13.5" x14ac:dyDescent="0.3">
      <c r="N129" s="35">
        <v>1.5489999999999998E-8</v>
      </c>
      <c r="O129" s="35">
        <v>4.205536543</v>
      </c>
      <c r="P129" s="35">
        <v>3442.5749449653999</v>
      </c>
      <c r="Q129" s="29">
        <f t="shared" ref="Q129:Q192" si="104">N129*COS(O129+P129*$C$32)</f>
        <v>-1.408492340165864E-8</v>
      </c>
      <c r="R129" s="29">
        <f t="shared" ref="R129:R192" si="105">N129*COS(O129+P129*$C$53)</f>
        <v>-1.4085487633428152E-8</v>
      </c>
      <c r="S129" s="29">
        <f t="shared" ref="S129:S192" si="106">N129*COS(O129+P129*$C$74)</f>
        <v>-1.4085487605729632E-8</v>
      </c>
      <c r="T129" s="29">
        <f t="shared" ref="T129:T192" si="107">N129*COS(O129+P129*$C$95)</f>
        <v>-1.4085487605730959E-8</v>
      </c>
      <c r="V129" s="35">
        <v>1.8899999999999999E-9</v>
      </c>
      <c r="W129" s="35">
        <v>1.43553862242</v>
      </c>
      <c r="X129" s="35">
        <v>2379.1644735716</v>
      </c>
      <c r="Y129" s="29">
        <f t="shared" ref="Y129:Y192" si="108">V129*COS(W129+X129*$C$32)</f>
        <v>-1.3659945329642922E-9</v>
      </c>
      <c r="Z129" s="29">
        <f t="shared" ref="Z129:Z192" si="109">V129*COS(W129+X129*$C$53)</f>
        <v>-1.3659155102762753E-9</v>
      </c>
      <c r="AA129" s="29">
        <f t="shared" ref="AA129:AA192" si="110">V129*COS(W129+X129*$C$74)</f>
        <v>-1.3659155141560437E-9</v>
      </c>
      <c r="AB129" s="29">
        <f t="shared" ref="AB129:AB192" si="111">V129*COS(W129+X129*$C$95)</f>
        <v>-1.365915514155858E-9</v>
      </c>
      <c r="AD129" s="35"/>
      <c r="AE129" s="35"/>
      <c r="AF129" s="35"/>
      <c r="AL129" s="35"/>
      <c r="AM129" s="35"/>
      <c r="AN129" s="35"/>
      <c r="AT129" s="35"/>
      <c r="AU129" s="35"/>
      <c r="AV129" s="35"/>
      <c r="BB129" s="35"/>
      <c r="BC129" s="35"/>
      <c r="BD129" s="35"/>
      <c r="BJ129" s="35">
        <v>2.6299999999999998E-9</v>
      </c>
      <c r="BK129" s="35">
        <v>0.55328410984999998</v>
      </c>
      <c r="BL129" s="35">
        <v>36147.409877300401</v>
      </c>
      <c r="BM129" s="29">
        <f t="shared" ref="BM129:BM192" si="112">BJ129*COS(BK129+BL129*$C$32)</f>
        <v>-2.5884885723240794E-9</v>
      </c>
      <c r="BN129" s="29">
        <f t="shared" ref="BN129:BN192" si="113">BJ129*COS(BK129+BL129*$C$53)</f>
        <v>-2.5889152753778138E-9</v>
      </c>
      <c r="BO129" s="29">
        <f t="shared" ref="BO129:BO192" si="114">BJ129*COS(BK129+BL129*$C$74)</f>
        <v>-2.588915254482337E-9</v>
      </c>
      <c r="BP129" s="29">
        <f t="shared" ref="BP129:BP192" si="115">BJ129*COS(BK129+BL129*$C$95)</f>
        <v>-2.588915254483337E-9</v>
      </c>
      <c r="BR129" s="35">
        <v>2.0000000000000001E-10</v>
      </c>
      <c r="BS129" s="35">
        <v>4.0131548010699998</v>
      </c>
      <c r="BT129" s="35">
        <v>26709.646942413401</v>
      </c>
      <c r="BU129" s="29">
        <f>BR129*COS(BS129+BT129*$C$32)</f>
        <v>-8.2232527069492117E-11</v>
      </c>
      <c r="BV129" s="29">
        <f t="shared" si="97"/>
        <v>-8.2356327356395271E-11</v>
      </c>
      <c r="BW129" s="29">
        <f t="shared" si="98"/>
        <v>-8.2356321279315502E-11</v>
      </c>
      <c r="BX129" s="29">
        <f t="shared" si="99"/>
        <v>-8.2356321279595231E-11</v>
      </c>
      <c r="BZ129" s="35"/>
      <c r="CA129" s="35"/>
      <c r="CB129" s="35"/>
      <c r="CH129" s="35"/>
      <c r="CI129" s="35"/>
      <c r="CJ129" s="35"/>
      <c r="CP129" s="35"/>
      <c r="CQ129" s="35"/>
      <c r="CR129" s="35"/>
      <c r="CX129" s="35"/>
      <c r="CY129" s="35"/>
      <c r="CZ129" s="35"/>
      <c r="DF129" s="35">
        <v>3.3700000000000001E-9</v>
      </c>
      <c r="DG129" s="35">
        <v>4.8783869927200003</v>
      </c>
      <c r="DH129" s="35">
        <v>12432.0426503978</v>
      </c>
      <c r="DI129" s="29">
        <f t="shared" ref="DI129:DI192" si="116">DF129*COS(DG129+DH129*$C$32)</f>
        <v>2.8786434742020761E-9</v>
      </c>
      <c r="DJ129" s="29">
        <f t="shared" ref="DJ129:DJ192" si="117">DF129*COS(DG129+DH129*$C$53)</f>
        <v>2.8780894224533799E-9</v>
      </c>
      <c r="DK129" s="29">
        <f t="shared" ref="DK129:DK192" si="118">DF129*COS(DG129+DH129*$C$74)</f>
        <v>2.878089449661797E-9</v>
      </c>
      <c r="DL129" s="29">
        <f t="shared" ref="DL129:DL192" si="119">DF129*COS(DG129+DH129*$C$95)</f>
        <v>2.8780894496605013E-9</v>
      </c>
      <c r="DN129" s="35">
        <v>2.8999999999999998E-10</v>
      </c>
      <c r="DO129" s="35">
        <v>2.79705093386</v>
      </c>
      <c r="DP129" s="35">
        <v>20007.086448546801</v>
      </c>
      <c r="DQ129" s="29">
        <f t="shared" ref="DQ129:DQ160" si="120">DN129*COS(DO129+DP129*$C$32)</f>
        <v>1.5068244078994759E-10</v>
      </c>
      <c r="DR129" s="29">
        <f t="shared" ref="DR129:DR160" si="121">DN129*COS(DO129+DP129*$C$53)</f>
        <v>1.5080847437757544E-10</v>
      </c>
      <c r="DS129" s="29">
        <f t="shared" ref="DS129:DS160" si="122">DN129*COS(DO129+DP129*$C$74)</f>
        <v>1.5080846819086556E-10</v>
      </c>
      <c r="DT129" s="29">
        <f t="shared" ref="DT129:DT160" si="123">DN129*COS(DO129+DP129*$C$95)</f>
        <v>1.5080846819116125E-10</v>
      </c>
      <c r="DV129" s="35"/>
      <c r="DW129" s="35"/>
      <c r="DX129" s="35"/>
      <c r="ED129" s="35"/>
      <c r="EE129" s="35"/>
      <c r="EF129" s="35"/>
      <c r="EL129" s="35"/>
      <c r="EM129" s="35"/>
      <c r="EN129" s="35"/>
      <c r="ET129" s="35"/>
      <c r="EU129" s="35"/>
      <c r="EV129" s="35"/>
    </row>
    <row r="130" spans="1:152" s="29" customFormat="1" ht="13.5" x14ac:dyDescent="0.3">
      <c r="A130" s="29" t="s">
        <v>130</v>
      </c>
      <c r="B130" s="29" t="s">
        <v>131</v>
      </c>
      <c r="N130" s="35">
        <v>1.2429999999999999E-8</v>
      </c>
      <c r="O130" s="35">
        <v>3.9545243859900001</v>
      </c>
      <c r="P130" s="35">
        <v>170.67287061920001</v>
      </c>
      <c r="Q130" s="29">
        <f t="shared" si="104"/>
        <v>1.1228050545459025E-8</v>
      </c>
      <c r="R130" s="29">
        <f t="shared" si="105"/>
        <v>1.1228073687355214E-8</v>
      </c>
      <c r="S130" s="29">
        <f t="shared" si="106"/>
        <v>1.122807368621906E-8</v>
      </c>
      <c r="T130" s="29">
        <f t="shared" si="107"/>
        <v>1.1228073686219116E-8</v>
      </c>
      <c r="V130" s="35">
        <v>1.39E-9</v>
      </c>
      <c r="W130" s="35">
        <v>2.9915437954100002</v>
      </c>
      <c r="X130" s="35">
        <v>110.2063212194</v>
      </c>
      <c r="Y130" s="29">
        <f t="shared" si="108"/>
        <v>9.5992487237101633E-11</v>
      </c>
      <c r="Z130" s="29">
        <f t="shared" si="109"/>
        <v>9.5988601377496199E-11</v>
      </c>
      <c r="AA130" s="29">
        <f t="shared" si="110"/>
        <v>9.5988601568274266E-11</v>
      </c>
      <c r="AB130" s="29">
        <f t="shared" si="111"/>
        <v>9.5988601568264405E-11</v>
      </c>
      <c r="AD130" s="35"/>
      <c r="AE130" s="35"/>
      <c r="AF130" s="35"/>
      <c r="AL130" s="35"/>
      <c r="AM130" s="35"/>
      <c r="AN130" s="35"/>
      <c r="AT130" s="35"/>
      <c r="AU130" s="35"/>
      <c r="AV130" s="35"/>
      <c r="BB130" s="35"/>
      <c r="BC130" s="35"/>
      <c r="BD130" s="35"/>
      <c r="BJ130" s="35">
        <v>2.86E-9</v>
      </c>
      <c r="BK130" s="35">
        <v>5.1640890221499998</v>
      </c>
      <c r="BL130" s="35">
        <v>426.59819087599999</v>
      </c>
      <c r="BM130" s="29">
        <f t="shared" si="112"/>
        <v>2.5453122972223718E-9</v>
      </c>
      <c r="BN130" s="29">
        <f t="shared" si="113"/>
        <v>2.5452981497863055E-9</v>
      </c>
      <c r="BO130" s="29">
        <f t="shared" si="114"/>
        <v>2.5452981504808861E-9</v>
      </c>
      <c r="BP130" s="29">
        <f t="shared" si="115"/>
        <v>2.5452981504808514E-9</v>
      </c>
      <c r="BR130" s="35">
        <v>2.0000000000000001E-10</v>
      </c>
      <c r="BS130" s="35">
        <v>4.0334440067999999</v>
      </c>
      <c r="BT130" s="35">
        <v>29573.361161443001</v>
      </c>
      <c r="BU130" s="29">
        <f>BR130*COS(BS130+BT130*$C$32)</f>
        <v>1.6991541685324193E-10</v>
      </c>
      <c r="BV130" s="29">
        <f t="shared" si="97"/>
        <v>1.6999469703296983E-10</v>
      </c>
      <c r="BW130" s="29">
        <f t="shared" si="98"/>
        <v>1.6999469314303725E-10</v>
      </c>
      <c r="BX130" s="29">
        <f t="shared" si="99"/>
        <v>1.6999469314322292E-10</v>
      </c>
      <c r="BZ130" s="35"/>
      <c r="CA130" s="35"/>
      <c r="CB130" s="35"/>
      <c r="CH130" s="35"/>
      <c r="CI130" s="35"/>
      <c r="CJ130" s="35"/>
      <c r="CP130" s="35"/>
      <c r="CQ130" s="35"/>
      <c r="CR130" s="35"/>
      <c r="CX130" s="35"/>
      <c r="CY130" s="35"/>
      <c r="CZ130" s="35"/>
      <c r="DF130" s="35">
        <v>3.2599999999999999E-9</v>
      </c>
      <c r="DG130" s="35">
        <v>4.2736974142599999</v>
      </c>
      <c r="DH130" s="35">
        <v>26735.945262213201</v>
      </c>
      <c r="DI130" s="29">
        <f t="shared" si="116"/>
        <v>8.5051407722233636E-10</v>
      </c>
      <c r="DJ130" s="29">
        <f t="shared" si="117"/>
        <v>8.4837439379657874E-10</v>
      </c>
      <c r="DK130" s="29">
        <f t="shared" si="118"/>
        <v>8.4837449885486184E-10</v>
      </c>
      <c r="DL130" s="29">
        <f t="shared" si="119"/>
        <v>8.4837449884985202E-10</v>
      </c>
      <c r="DN130" s="35">
        <v>3.3E-10</v>
      </c>
      <c r="DO130" s="35">
        <v>0.93862065616000001</v>
      </c>
      <c r="DP130" s="35">
        <v>15720.8387848784</v>
      </c>
      <c r="DQ130" s="29">
        <f t="shared" si="120"/>
        <v>7.6850445196066663E-11</v>
      </c>
      <c r="DR130" s="29">
        <f t="shared" si="121"/>
        <v>7.6722151203077547E-11</v>
      </c>
      <c r="DS130" s="29">
        <f t="shared" si="122"/>
        <v>7.6722157502020637E-11</v>
      </c>
      <c r="DT130" s="29">
        <f t="shared" si="123"/>
        <v>7.6722157501710483E-11</v>
      </c>
      <c r="DV130" s="35"/>
      <c r="DW130" s="35"/>
      <c r="DX130" s="35"/>
      <c r="ED130" s="35"/>
      <c r="EE130" s="35"/>
      <c r="EF130" s="35"/>
      <c r="EL130" s="35"/>
      <c r="EM130" s="35"/>
      <c r="EN130" s="35"/>
      <c r="ET130" s="35"/>
      <c r="EU130" s="35"/>
      <c r="EV130" s="35"/>
    </row>
    <row r="131" spans="1:152" s="29" customFormat="1" ht="13.5" x14ac:dyDescent="0.3">
      <c r="A131" s="29">
        <f xml:space="preserve"> 0.0000993650849745 * ( e * COS(p-A125) - COS(A27-A125) ) / COS(C125)</f>
        <v>-9.5125107230947207E-5</v>
      </c>
      <c r="B131" s="29">
        <f>0.0000993650849745 * SIN(C125) * ( e *SIN(p-A125) - SIN(A27-A125) )</f>
        <v>7.3421687875020461E-7</v>
      </c>
      <c r="N131" s="35">
        <v>1.6940000000000001E-8</v>
      </c>
      <c r="O131" s="35">
        <v>6.2069448040599999</v>
      </c>
      <c r="P131" s="35">
        <v>33019.021112204602</v>
      </c>
      <c r="Q131" s="29">
        <f t="shared" si="104"/>
        <v>-9.1940512402509106E-9</v>
      </c>
      <c r="R131" s="29">
        <f t="shared" si="105"/>
        <v>-9.1821023803254863E-9</v>
      </c>
      <c r="S131" s="29">
        <f t="shared" si="106"/>
        <v>-9.1821029671174023E-9</v>
      </c>
      <c r="T131" s="29">
        <f t="shared" si="107"/>
        <v>-9.1821029670898903E-9</v>
      </c>
      <c r="V131" s="35">
        <v>1.5900000000000001E-9</v>
      </c>
      <c r="W131" s="35">
        <v>5.2385167960499999</v>
      </c>
      <c r="X131" s="35">
        <v>10007.099997773799</v>
      </c>
      <c r="Y131" s="29">
        <f t="shared" si="108"/>
        <v>-4.7355011531441288E-10</v>
      </c>
      <c r="Z131" s="29">
        <f t="shared" si="109"/>
        <v>-4.7393632394526881E-10</v>
      </c>
      <c r="AA131" s="29">
        <f t="shared" si="110"/>
        <v>-4.7393630498496951E-10</v>
      </c>
      <c r="AB131" s="29">
        <f t="shared" si="111"/>
        <v>-4.7393630498587537E-10</v>
      </c>
      <c r="AD131" s="35"/>
      <c r="AE131" s="35"/>
      <c r="AF131" s="35"/>
      <c r="AL131" s="35"/>
      <c r="AM131" s="35"/>
      <c r="AN131" s="35"/>
      <c r="AT131" s="35"/>
      <c r="AU131" s="35"/>
      <c r="AV131" s="35"/>
      <c r="BB131" s="35"/>
      <c r="BC131" s="35"/>
      <c r="BD131" s="35"/>
      <c r="BJ131" s="35">
        <v>2.7900000000000001E-9</v>
      </c>
      <c r="BK131" s="35">
        <v>4.2987161594299996</v>
      </c>
      <c r="BL131" s="35">
        <v>19999.972901545902</v>
      </c>
      <c r="BM131" s="29">
        <f t="shared" si="112"/>
        <v>-2.0770911202713851E-9</v>
      </c>
      <c r="BN131" s="29">
        <f t="shared" si="113"/>
        <v>-2.0761435572331859E-9</v>
      </c>
      <c r="BO131" s="29">
        <f t="shared" si="114"/>
        <v>-2.0761436037673653E-9</v>
      </c>
      <c r="BP131" s="29">
        <f t="shared" si="115"/>
        <v>-2.0761436037651406E-9</v>
      </c>
      <c r="BR131" s="35">
        <v>2.3000000000000001E-10</v>
      </c>
      <c r="BS131" s="35">
        <v>0.90416640594999997</v>
      </c>
      <c r="BT131" s="35">
        <v>8094.5216858326003</v>
      </c>
      <c r="BU131" s="29">
        <f>BR131*COS(BS131+BT131*$C$32)</f>
        <v>2.0928692857829917E-10</v>
      </c>
      <c r="BV131" s="29">
        <f t="shared" si="97"/>
        <v>2.0930655736067336E-10</v>
      </c>
      <c r="BW131" s="29">
        <f t="shared" si="98"/>
        <v>2.0930655639720996E-10</v>
      </c>
      <c r="BX131" s="29">
        <f t="shared" si="99"/>
        <v>2.0930655639725331E-10</v>
      </c>
      <c r="BZ131" s="35"/>
      <c r="CA131" s="35"/>
      <c r="CB131" s="35"/>
      <c r="CH131" s="35"/>
      <c r="CI131" s="35"/>
      <c r="CJ131" s="35"/>
      <c r="CP131" s="35"/>
      <c r="CQ131" s="35"/>
      <c r="CR131" s="35"/>
      <c r="CX131" s="35"/>
      <c r="CY131" s="35"/>
      <c r="CZ131" s="35"/>
      <c r="DF131" s="35">
        <v>3.0899999999999999E-9</v>
      </c>
      <c r="DG131" s="35">
        <v>0.50597475052999996</v>
      </c>
      <c r="DH131" s="35">
        <v>38204.687359370997</v>
      </c>
      <c r="DI131" s="29">
        <f t="shared" si="116"/>
        <v>1.636023128128187E-9</v>
      </c>
      <c r="DJ131" s="29">
        <f t="shared" si="117"/>
        <v>1.6334758360812779E-9</v>
      </c>
      <c r="DK131" s="29">
        <f t="shared" si="118"/>
        <v>1.6334759611793089E-9</v>
      </c>
      <c r="DL131" s="29">
        <f t="shared" si="119"/>
        <v>1.6334759611733452E-9</v>
      </c>
      <c r="DN131" s="35">
        <v>2.4E-10</v>
      </c>
      <c r="DO131" s="35">
        <v>2.7497063710099998</v>
      </c>
      <c r="DP131" s="35">
        <v>18947.704518357601</v>
      </c>
      <c r="DQ131" s="29">
        <f t="shared" si="120"/>
        <v>-2.0811759054383446E-10</v>
      </c>
      <c r="DR131" s="29">
        <f t="shared" si="121"/>
        <v>-2.0805997838837477E-10</v>
      </c>
      <c r="DS131" s="29">
        <f t="shared" si="122"/>
        <v>-2.0805998121804963E-10</v>
      </c>
      <c r="DT131" s="29">
        <f t="shared" si="123"/>
        <v>-2.0805998121792043E-10</v>
      </c>
      <c r="DV131" s="35"/>
      <c r="DW131" s="35"/>
      <c r="DX131" s="35"/>
      <c r="ED131" s="35"/>
      <c r="EE131" s="35"/>
      <c r="EF131" s="35"/>
      <c r="EL131" s="35"/>
      <c r="EM131" s="35"/>
      <c r="EN131" s="35"/>
      <c r="ET131" s="35"/>
      <c r="EU131" s="35"/>
      <c r="EV131" s="35"/>
    </row>
    <row r="132" spans="1:152" s="29" customFormat="1" ht="13.5" x14ac:dyDescent="0.3">
      <c r="N132" s="35">
        <v>1.221E-8</v>
      </c>
      <c r="O132" s="35">
        <v>4.7793182060200001</v>
      </c>
      <c r="P132" s="35">
        <v>30110.165673538399</v>
      </c>
      <c r="Q132" s="29">
        <f t="shared" si="104"/>
        <v>-1.0108733616864149E-8</v>
      </c>
      <c r="R132" s="29">
        <f t="shared" si="105"/>
        <v>-1.0113973804112464E-8</v>
      </c>
      <c r="S132" s="29">
        <f t="shared" si="106"/>
        <v>-1.011397354698894E-8</v>
      </c>
      <c r="T132" s="29">
        <f t="shared" si="107"/>
        <v>-1.0113973547000993E-8</v>
      </c>
      <c r="V132" s="35">
        <v>1.3600000000000001E-9</v>
      </c>
      <c r="W132" s="35">
        <v>0.88942869763999999</v>
      </c>
      <c r="X132" s="35">
        <v>22805.7355659936</v>
      </c>
      <c r="Y132" s="29">
        <f t="shared" si="108"/>
        <v>1.1301801929245497E-9</v>
      </c>
      <c r="Z132" s="29">
        <f t="shared" si="109"/>
        <v>1.1306186921837876E-9</v>
      </c>
      <c r="AA132" s="29">
        <f t="shared" si="110"/>
        <v>1.1306186706648227E-9</v>
      </c>
      <c r="AB132" s="29">
        <f t="shared" si="111"/>
        <v>1.1306186706658538E-9</v>
      </c>
      <c r="AD132" s="35"/>
      <c r="AE132" s="35"/>
      <c r="AF132" s="35"/>
      <c r="AL132" s="35"/>
      <c r="AM132" s="35"/>
      <c r="AN132" s="35"/>
      <c r="AT132" s="35"/>
      <c r="AU132" s="35"/>
      <c r="AV132" s="35"/>
      <c r="BB132" s="35"/>
      <c r="BC132" s="35"/>
      <c r="BD132" s="35"/>
      <c r="BJ132" s="35">
        <v>2.7999999999999998E-9</v>
      </c>
      <c r="BK132" s="35">
        <v>1.92925047377</v>
      </c>
      <c r="BL132" s="35">
        <v>49515.382508406998</v>
      </c>
      <c r="BM132" s="29">
        <f t="shared" si="112"/>
        <v>-9.1895943478433475E-10</v>
      </c>
      <c r="BN132" s="29">
        <f t="shared" si="113"/>
        <v>-9.156286339995694E-10</v>
      </c>
      <c r="BO132" s="29">
        <f t="shared" si="114"/>
        <v>-9.1562879756190024E-10</v>
      </c>
      <c r="BP132" s="29">
        <f t="shared" si="115"/>
        <v>-9.1562879755437972E-10</v>
      </c>
      <c r="BR132" s="35">
        <v>2.1999999999999999E-10</v>
      </c>
      <c r="BS132" s="35">
        <v>1.92092469688</v>
      </c>
      <c r="BT132" s="35">
        <v>17085.958665722199</v>
      </c>
      <c r="BU132" s="29">
        <f>BR132*COS(BS132+BT132*$C$32)</f>
        <v>-2.1673611504433774E-10</v>
      </c>
      <c r="BV132" s="29">
        <f t="shared" si="97"/>
        <v>-2.1671969170774763E-10</v>
      </c>
      <c r="BW132" s="29">
        <f t="shared" si="98"/>
        <v>-2.1671969251506113E-10</v>
      </c>
      <c r="BX132" s="29">
        <f t="shared" si="99"/>
        <v>-2.1671969251502243E-10</v>
      </c>
      <c r="BZ132" s="35"/>
      <c r="CA132" s="35"/>
      <c r="CB132" s="35"/>
      <c r="CH132" s="35"/>
      <c r="CI132" s="35"/>
      <c r="CJ132" s="35"/>
      <c r="CP132" s="35"/>
      <c r="CQ132" s="35"/>
      <c r="CR132" s="35"/>
      <c r="CX132" s="35"/>
      <c r="CY132" s="35"/>
      <c r="CZ132" s="35"/>
      <c r="DF132" s="35">
        <v>3.29E-9</v>
      </c>
      <c r="DG132" s="35">
        <v>3.8843059915299998</v>
      </c>
      <c r="DH132" s="35">
        <v>29864.334027309</v>
      </c>
      <c r="DI132" s="29">
        <f t="shared" si="116"/>
        <v>1.3416436145987382E-9</v>
      </c>
      <c r="DJ132" s="29">
        <f t="shared" si="117"/>
        <v>1.3393620537735312E-9</v>
      </c>
      <c r="DK132" s="29">
        <f t="shared" si="118"/>
        <v>1.3393621658065915E-9</v>
      </c>
      <c r="DL132" s="29">
        <f t="shared" si="119"/>
        <v>1.3393621658012961E-9</v>
      </c>
      <c r="DN132" s="35">
        <v>2.4E-10</v>
      </c>
      <c r="DO132" s="35">
        <v>4.3896686140899996</v>
      </c>
      <c r="DP132" s="35">
        <v>46386.993743311199</v>
      </c>
      <c r="DQ132" s="29">
        <f t="shared" si="120"/>
        <v>-1.868378204739274E-10</v>
      </c>
      <c r="DR132" s="29">
        <f t="shared" si="121"/>
        <v>-1.8701536816183577E-10</v>
      </c>
      <c r="DS132" s="29">
        <f t="shared" si="122"/>
        <v>-1.8701535945144336E-10</v>
      </c>
      <c r="DT132" s="29">
        <f t="shared" si="123"/>
        <v>-1.8701535945185378E-10</v>
      </c>
      <c r="DV132" s="35"/>
      <c r="DW132" s="35"/>
      <c r="DX132" s="35"/>
      <c r="ED132" s="35"/>
      <c r="EE132" s="35"/>
      <c r="EF132" s="35"/>
      <c r="EL132" s="35"/>
      <c r="EM132" s="35"/>
      <c r="EN132" s="35"/>
      <c r="ET132" s="35"/>
      <c r="EU132" s="35"/>
      <c r="EV132" s="35"/>
    </row>
    <row r="133" spans="1:152" s="29" customFormat="1" ht="13.5" x14ac:dyDescent="0.3">
      <c r="A133" s="29" t="s">
        <v>80</v>
      </c>
      <c r="C133" s="29" t="s">
        <v>82</v>
      </c>
      <c r="N133" s="35">
        <v>1.206E-8</v>
      </c>
      <c r="O133" s="35">
        <v>0.30531303095000001</v>
      </c>
      <c r="P133" s="35">
        <v>29864.334027309</v>
      </c>
      <c r="Q133" s="29">
        <f t="shared" si="104"/>
        <v>2.0938865398316475E-10</v>
      </c>
      <c r="R133" s="29">
        <f t="shared" si="105"/>
        <v>2.185452830430719E-10</v>
      </c>
      <c r="S133" s="29">
        <f t="shared" si="106"/>
        <v>2.1854483349795709E-10</v>
      </c>
      <c r="T133" s="29">
        <f t="shared" si="107"/>
        <v>2.1854483351920511E-10</v>
      </c>
      <c r="V133" s="35">
        <v>1.55E-9</v>
      </c>
      <c r="W133" s="35">
        <v>5.90500835975</v>
      </c>
      <c r="X133" s="35">
        <v>12592.4500197826</v>
      </c>
      <c r="Y133" s="29">
        <f t="shared" si="108"/>
        <v>-1.5475315945156608E-9</v>
      </c>
      <c r="Z133" s="29">
        <f t="shared" si="109"/>
        <v>-1.5475035169796282E-9</v>
      </c>
      <c r="AA133" s="29">
        <f t="shared" si="110"/>
        <v>-1.5475035183619996E-9</v>
      </c>
      <c r="AB133" s="29">
        <f t="shared" si="111"/>
        <v>-1.5475035183619349E-9</v>
      </c>
      <c r="AD133" s="35"/>
      <c r="AE133" s="35"/>
      <c r="AF133" s="35"/>
      <c r="AL133" s="35"/>
      <c r="AM133" s="35"/>
      <c r="AN133" s="35"/>
      <c r="AT133" s="35"/>
      <c r="AU133" s="35"/>
      <c r="AV133" s="35"/>
      <c r="BB133" s="35"/>
      <c r="BC133" s="35"/>
      <c r="BD133" s="35"/>
      <c r="BJ133" s="35">
        <v>2.6500000000000002E-9</v>
      </c>
      <c r="BK133" s="35">
        <v>4.8116840214699996</v>
      </c>
      <c r="BL133" s="35">
        <v>20235.122826310399</v>
      </c>
      <c r="BM133" s="29">
        <f t="shared" si="112"/>
        <v>2.3749969756801427E-9</v>
      </c>
      <c r="BN133" s="29">
        <f t="shared" si="113"/>
        <v>2.3756015093943618E-9</v>
      </c>
      <c r="BO133" s="29">
        <f t="shared" si="114"/>
        <v>2.375601479730052E-9</v>
      </c>
      <c r="BP133" s="29">
        <f t="shared" si="115"/>
        <v>2.3756014797314537E-9</v>
      </c>
      <c r="BR133" s="35">
        <v>1.8999999999999999E-10</v>
      </c>
      <c r="BS133" s="35">
        <v>5.0493894264400003</v>
      </c>
      <c r="BT133" s="35">
        <v>6681.2248533995999</v>
      </c>
      <c r="BU133" s="29">
        <f>BR133*COS(BS133+BT133*$C$32)</f>
        <v>1.6958610267852508E-10</v>
      </c>
      <c r="BV133" s="29">
        <f t="shared" si="97"/>
        <v>1.6960065563815763E-10</v>
      </c>
      <c r="BW133" s="29">
        <f t="shared" si="98"/>
        <v>1.6960065492379468E-10</v>
      </c>
      <c r="BX133" s="29">
        <f t="shared" si="99"/>
        <v>1.6960065492382875E-10</v>
      </c>
      <c r="BZ133" s="35"/>
      <c r="CA133" s="35"/>
      <c r="CB133" s="35"/>
      <c r="CH133" s="35"/>
      <c r="CI133" s="35"/>
      <c r="CJ133" s="35"/>
      <c r="CP133" s="35"/>
      <c r="CQ133" s="35"/>
      <c r="CR133" s="35"/>
      <c r="CX133" s="35"/>
      <c r="CY133" s="35"/>
      <c r="CZ133" s="35"/>
      <c r="DF133" s="35">
        <v>3.1300000000000002E-9</v>
      </c>
      <c r="DG133" s="35">
        <v>1.3613875254300001</v>
      </c>
      <c r="DH133" s="35">
        <v>10192.510150718599</v>
      </c>
      <c r="DI133" s="29">
        <f t="shared" si="116"/>
        <v>-2.8796680037711024E-9</v>
      </c>
      <c r="DJ133" s="29">
        <f t="shared" si="117"/>
        <v>-2.8799857908774465E-9</v>
      </c>
      <c r="DK133" s="29">
        <f t="shared" si="118"/>
        <v>-2.8799857752803497E-9</v>
      </c>
      <c r="DL133" s="29">
        <f t="shared" si="119"/>
        <v>-2.8799857752810818E-9</v>
      </c>
      <c r="DN133" s="35">
        <v>2.4E-10</v>
      </c>
      <c r="DO133" s="35">
        <v>0.73361964525000001</v>
      </c>
      <c r="DP133" s="35">
        <v>9411.4646150871995</v>
      </c>
      <c r="DQ133" s="29">
        <f t="shared" si="120"/>
        <v>-2.2590703245970376E-10</v>
      </c>
      <c r="DR133" s="29">
        <f t="shared" si="121"/>
        <v>-2.2588763446789109E-10</v>
      </c>
      <c r="DS133" s="29">
        <f t="shared" si="122"/>
        <v>-2.2588763542056059E-10</v>
      </c>
      <c r="DT133" s="29">
        <f t="shared" si="123"/>
        <v>-2.2588763542051683E-10</v>
      </c>
      <c r="DV133" s="35"/>
      <c r="DW133" s="35"/>
      <c r="DX133" s="35"/>
      <c r="ED133" s="35"/>
      <c r="EE133" s="35"/>
      <c r="EF133" s="35"/>
      <c r="EL133" s="35"/>
      <c r="EM133" s="35"/>
      <c r="EN133" s="35"/>
      <c r="ET133" s="35"/>
      <c r="EU133" s="35"/>
      <c r="EV133" s="35"/>
    </row>
    <row r="134" spans="1:152" s="29" customFormat="1" ht="13.5" x14ac:dyDescent="0.3">
      <c r="A134" s="29">
        <f>A125+A131+Δ_Psi</f>
        <v>-0.14772311507609434</v>
      </c>
      <c r="B134" s="29">
        <f>DEGREES(A134)</f>
        <v>-8.4639110303855887</v>
      </c>
      <c r="C134" s="31">
        <f>C125+B131</f>
        <v>-2.5125931083340106E-2</v>
      </c>
      <c r="D134" s="29">
        <f>DEGREES(C134)</f>
        <v>-1.4396098074119563</v>
      </c>
      <c r="N134" s="35">
        <v>1.2380000000000001E-8</v>
      </c>
      <c r="O134" s="35">
        <v>5.0558182060799997</v>
      </c>
      <c r="P134" s="35">
        <v>20213.271996984</v>
      </c>
      <c r="Q134" s="29">
        <f t="shared" si="104"/>
        <v>1.1634325398847436E-8</v>
      </c>
      <c r="R134" s="29">
        <f t="shared" si="105"/>
        <v>1.1636498817378316E-8</v>
      </c>
      <c r="S134" s="29">
        <f t="shared" si="106"/>
        <v>1.1636498710748986E-8</v>
      </c>
      <c r="T134" s="29">
        <f t="shared" si="107"/>
        <v>1.163649871075403E-8</v>
      </c>
      <c r="V134" s="35">
        <v>1.51E-9</v>
      </c>
      <c r="W134" s="35">
        <v>3.4226189749999997E-2</v>
      </c>
      <c r="X134" s="35">
        <v>27991.401813159999</v>
      </c>
      <c r="Y134" s="29">
        <f t="shared" si="108"/>
        <v>-9.8141171784545076E-10</v>
      </c>
      <c r="Z134" s="29">
        <f t="shared" si="109"/>
        <v>-9.8059468006881438E-10</v>
      </c>
      <c r="AA134" s="29">
        <f t="shared" si="110"/>
        <v>-9.8059472019383009E-10</v>
      </c>
      <c r="AB134" s="29">
        <f t="shared" si="111"/>
        <v>-9.8059472019193729E-10</v>
      </c>
      <c r="AD134" s="35"/>
      <c r="AE134" s="35"/>
      <c r="AF134" s="35"/>
      <c r="AL134" s="35"/>
      <c r="AM134" s="35"/>
      <c r="AN134" s="35"/>
      <c r="AT134" s="35"/>
      <c r="AU134" s="35"/>
      <c r="AV134" s="35"/>
      <c r="BB134" s="35"/>
      <c r="BC134" s="35"/>
      <c r="BD134" s="35"/>
      <c r="BJ134" s="35">
        <v>2.7299999999999999E-9</v>
      </c>
      <c r="BK134" s="35">
        <v>5.1274005155899998</v>
      </c>
      <c r="BL134" s="35">
        <v>35371.887265976402</v>
      </c>
      <c r="BM134" s="29">
        <f t="shared" si="112"/>
        <v>-2.7431281543591739E-11</v>
      </c>
      <c r="BN134" s="29">
        <f t="shared" si="113"/>
        <v>-2.4975980715261534E-11</v>
      </c>
      <c r="BO134" s="29">
        <f t="shared" si="114"/>
        <v>-2.4976101259732869E-11</v>
      </c>
      <c r="BP134" s="29">
        <f t="shared" si="115"/>
        <v>-2.4976101254146531E-11</v>
      </c>
      <c r="BR134" s="35"/>
      <c r="BS134" s="35"/>
      <c r="BT134" s="35"/>
      <c r="BZ134" s="35"/>
      <c r="CA134" s="35"/>
      <c r="CB134" s="35"/>
      <c r="CH134" s="35"/>
      <c r="CI134" s="35"/>
      <c r="CJ134" s="35"/>
      <c r="CP134" s="35"/>
      <c r="CQ134" s="35"/>
      <c r="CR134" s="35"/>
      <c r="CX134" s="35"/>
      <c r="CY134" s="35"/>
      <c r="CZ134" s="35"/>
      <c r="DF134" s="35">
        <v>3.4699999999999998E-9</v>
      </c>
      <c r="DG134" s="35">
        <v>3.5843980720899999</v>
      </c>
      <c r="DH134" s="35">
        <v>27490.692478044799</v>
      </c>
      <c r="DI134" s="29">
        <f t="shared" si="116"/>
        <v>-2.3222914095751279E-9</v>
      </c>
      <c r="DJ134" s="29">
        <f t="shared" si="117"/>
        <v>-2.3240931564467303E-9</v>
      </c>
      <c r="DK134" s="29">
        <f t="shared" si="118"/>
        <v>-2.3240930680171548E-9</v>
      </c>
      <c r="DL134" s="29">
        <f t="shared" si="119"/>
        <v>-2.324093068021402E-9</v>
      </c>
      <c r="DN134" s="35">
        <v>2.8000000000000002E-10</v>
      </c>
      <c r="DO134" s="35">
        <v>4.1955978401299996</v>
      </c>
      <c r="DP134" s="35">
        <v>37674.996394276401</v>
      </c>
      <c r="DQ134" s="29">
        <f t="shared" si="120"/>
        <v>2.6236662132440703E-10</v>
      </c>
      <c r="DR134" s="29">
        <f t="shared" si="121"/>
        <v>2.6246018619009488E-10</v>
      </c>
      <c r="DS134" s="29">
        <f t="shared" si="122"/>
        <v>2.6246018160240282E-10</v>
      </c>
      <c r="DT134" s="29">
        <f t="shared" si="123"/>
        <v>2.624601816026135E-10</v>
      </c>
      <c r="DV134" s="35"/>
      <c r="DW134" s="35"/>
      <c r="DX134" s="35"/>
      <c r="ED134" s="35"/>
      <c r="EE134" s="35"/>
      <c r="EF134" s="35"/>
      <c r="EL134" s="35"/>
      <c r="EM134" s="35"/>
      <c r="EN134" s="35"/>
      <c r="ET134" s="35"/>
      <c r="EU134" s="35"/>
      <c r="EV134" s="35"/>
    </row>
    <row r="135" spans="1:152" s="29" customFormat="1" ht="13.5" x14ac:dyDescent="0.3">
      <c r="B135" s="29">
        <f xml:space="preserve"> B134 - INT( B134 / 360 ) * 360</f>
        <v>351.53608896961441</v>
      </c>
      <c r="N135" s="35">
        <v>1.152E-8</v>
      </c>
      <c r="O135" s="35">
        <v>3.2622991948100002</v>
      </c>
      <c r="P135" s="35">
        <v>11.729352836</v>
      </c>
      <c r="Q135" s="29">
        <f t="shared" si="104"/>
        <v>-1.0966610206125337E-8</v>
      </c>
      <c r="R135" s="29">
        <f t="shared" si="105"/>
        <v>-1.0966611258221097E-8</v>
      </c>
      <c r="S135" s="29">
        <f t="shared" si="106"/>
        <v>-1.0966611258169443E-8</v>
      </c>
      <c r="T135" s="29">
        <f t="shared" si="107"/>
        <v>-1.0966611258169445E-8</v>
      </c>
      <c r="V135" s="35">
        <v>1.5300000000000001E-9</v>
      </c>
      <c r="W135" s="35">
        <v>4.0174377032299997</v>
      </c>
      <c r="X135" s="35">
        <v>33794.543723528601</v>
      </c>
      <c r="Y135" s="29">
        <f t="shared" si="108"/>
        <v>1.5298179679814728E-9</v>
      </c>
      <c r="Z135" s="29">
        <f t="shared" si="109"/>
        <v>1.5297971229682245E-9</v>
      </c>
      <c r="AA135" s="29">
        <f t="shared" si="110"/>
        <v>1.5297971240193486E-9</v>
      </c>
      <c r="AB135" s="29">
        <f t="shared" si="111"/>
        <v>1.5297971240192975E-9</v>
      </c>
      <c r="AD135" s="35"/>
      <c r="AE135" s="35"/>
      <c r="AF135" s="35"/>
      <c r="AL135" s="35"/>
      <c r="AM135" s="35"/>
      <c r="AN135" s="35"/>
      <c r="AT135" s="35"/>
      <c r="AU135" s="35"/>
      <c r="AV135" s="35"/>
      <c r="BB135" s="35"/>
      <c r="BC135" s="35"/>
      <c r="BD135" s="35"/>
      <c r="BJ135" s="35">
        <v>3.0600000000000002E-9</v>
      </c>
      <c r="BK135" s="35">
        <v>5.2890379486899999</v>
      </c>
      <c r="BL135" s="35">
        <v>382.89653222319998</v>
      </c>
      <c r="BM135" s="29">
        <f t="shared" si="112"/>
        <v>1.5003050545134234E-9</v>
      </c>
      <c r="BN135" s="29">
        <f t="shared" si="113"/>
        <v>1.500279088620933E-9</v>
      </c>
      <c r="BO135" s="29">
        <f t="shared" si="114"/>
        <v>1.5002790898957378E-9</v>
      </c>
      <c r="BP135" s="29">
        <f t="shared" si="115"/>
        <v>1.5002790898956811E-9</v>
      </c>
      <c r="BR135" s="35"/>
      <c r="BS135" s="35"/>
      <c r="BT135" s="35"/>
      <c r="BZ135" s="35"/>
      <c r="CA135" s="35"/>
      <c r="CB135" s="35"/>
      <c r="CH135" s="35"/>
      <c r="CI135" s="35"/>
      <c r="CJ135" s="35"/>
      <c r="CP135" s="35"/>
      <c r="CQ135" s="35"/>
      <c r="CR135" s="35"/>
      <c r="CX135" s="35"/>
      <c r="CY135" s="35"/>
      <c r="CZ135" s="35"/>
      <c r="DF135" s="35">
        <v>2.5099999999999998E-9</v>
      </c>
      <c r="DG135" s="35">
        <v>3.7861845704700001</v>
      </c>
      <c r="DH135" s="35">
        <v>10063.722349076401</v>
      </c>
      <c r="DI135" s="29">
        <f t="shared" si="116"/>
        <v>-1.8608174456565455E-9</v>
      </c>
      <c r="DJ135" s="29">
        <f t="shared" si="117"/>
        <v>-1.8612484343326966E-9</v>
      </c>
      <c r="DK135" s="29">
        <f t="shared" si="118"/>
        <v>-1.8612484131761449E-9</v>
      </c>
      <c r="DL135" s="29">
        <f t="shared" si="119"/>
        <v>-1.8612484131771502E-9</v>
      </c>
      <c r="DN135" s="35">
        <v>2.3000000000000001E-10</v>
      </c>
      <c r="DO135" s="35">
        <v>1.0002373553799999</v>
      </c>
      <c r="DP135" s="35">
        <v>22779.4372461938</v>
      </c>
      <c r="DQ135" s="29">
        <f t="shared" si="120"/>
        <v>2.2144869678495115E-10</v>
      </c>
      <c r="DR135" s="29">
        <f t="shared" si="121"/>
        <v>2.214846484209089E-10</v>
      </c>
      <c r="DS135" s="29">
        <f t="shared" si="122"/>
        <v>2.2148464665767445E-10</v>
      </c>
      <c r="DT135" s="29">
        <f t="shared" si="123"/>
        <v>2.2148464665775552E-10</v>
      </c>
      <c r="DV135" s="35"/>
      <c r="DW135" s="35"/>
      <c r="DX135" s="35"/>
      <c r="ED135" s="35"/>
      <c r="EE135" s="35"/>
      <c r="EF135" s="35"/>
      <c r="EL135" s="35"/>
      <c r="EM135" s="35"/>
      <c r="EN135" s="35"/>
      <c r="ET135" s="35"/>
      <c r="EU135" s="35"/>
      <c r="EV135" s="35"/>
    </row>
    <row r="136" spans="1:152" s="29" customFormat="1" ht="13.5" x14ac:dyDescent="0.3">
      <c r="N136" s="35">
        <v>1.179E-8</v>
      </c>
      <c r="O136" s="35">
        <v>1.6949107479100001</v>
      </c>
      <c r="P136" s="35">
        <v>20400.2727726222</v>
      </c>
      <c r="Q136" s="29">
        <f t="shared" si="104"/>
        <v>1.1786260931219155E-8</v>
      </c>
      <c r="R136" s="29">
        <f t="shared" si="105"/>
        <v>1.1786413359076066E-8</v>
      </c>
      <c r="S136" s="29">
        <f t="shared" si="106"/>
        <v>1.1786413351670411E-8</v>
      </c>
      <c r="T136" s="29">
        <f t="shared" si="107"/>
        <v>1.1786413351670757E-8</v>
      </c>
      <c r="V136" s="35">
        <v>1.21E-9</v>
      </c>
      <c r="W136" s="35">
        <v>0.51392111798999995</v>
      </c>
      <c r="X136" s="35">
        <v>21535.9496445154</v>
      </c>
      <c r="Y136" s="29">
        <f t="shared" si="108"/>
        <v>1.3287051323707845E-11</v>
      </c>
      <c r="Z136" s="29">
        <f t="shared" si="109"/>
        <v>1.2624486541315073E-11</v>
      </c>
      <c r="AA136" s="29">
        <f t="shared" si="110"/>
        <v>1.2624519070262239E-11</v>
      </c>
      <c r="AB136" s="29">
        <f t="shared" si="111"/>
        <v>1.2624519068680372E-11</v>
      </c>
      <c r="AD136" s="35"/>
      <c r="AE136" s="35"/>
      <c r="AF136" s="35"/>
      <c r="AL136" s="35"/>
      <c r="AM136" s="35"/>
      <c r="AN136" s="35"/>
      <c r="AT136" s="35"/>
      <c r="AU136" s="35"/>
      <c r="AV136" s="35"/>
      <c r="BB136" s="35"/>
      <c r="BC136" s="35"/>
      <c r="BD136" s="35"/>
      <c r="BJ136" s="35">
        <v>2.23E-9</v>
      </c>
      <c r="BK136" s="35">
        <v>2.5059172407400001</v>
      </c>
      <c r="BL136" s="35">
        <v>26709.646942413401</v>
      </c>
      <c r="BM136" s="29">
        <f t="shared" si="112"/>
        <v>-2.0869160554445318E-9</v>
      </c>
      <c r="BN136" s="29">
        <f t="shared" si="113"/>
        <v>-2.0863818040683097E-9</v>
      </c>
      <c r="BO136" s="29">
        <f t="shared" si="114"/>
        <v>-2.0863818303211637E-9</v>
      </c>
      <c r="BP136" s="29">
        <f t="shared" si="115"/>
        <v>-2.0863818303199552E-9</v>
      </c>
      <c r="BR136" s="35"/>
      <c r="BS136" s="35"/>
      <c r="BT136" s="35"/>
      <c r="BZ136" s="35"/>
      <c r="CA136" s="35"/>
      <c r="CB136" s="35"/>
      <c r="CH136" s="35"/>
      <c r="CI136" s="35"/>
      <c r="CJ136" s="35"/>
      <c r="CP136" s="35"/>
      <c r="CQ136" s="35"/>
      <c r="CR136" s="35"/>
      <c r="CX136" s="35"/>
      <c r="CY136" s="35"/>
      <c r="CZ136" s="35"/>
      <c r="DF136" s="35">
        <v>2.4399999999999998E-9</v>
      </c>
      <c r="DG136" s="35">
        <v>3.8352334266799999</v>
      </c>
      <c r="DH136" s="35">
        <v>9411.4646150871995</v>
      </c>
      <c r="DI136" s="29">
        <f t="shared" si="116"/>
        <v>2.2619599016846595E-9</v>
      </c>
      <c r="DJ136" s="29">
        <f t="shared" si="117"/>
        <v>2.2617408796111315E-9</v>
      </c>
      <c r="DK136" s="29">
        <f t="shared" si="118"/>
        <v>2.2617408903672844E-9</v>
      </c>
      <c r="DL136" s="29">
        <f t="shared" si="119"/>
        <v>2.2617408903667902E-9</v>
      </c>
      <c r="DN136" s="35">
        <v>2.5999999999999998E-10</v>
      </c>
      <c r="DO136" s="35">
        <v>0.46990555736</v>
      </c>
      <c r="DP136" s="35">
        <v>13745.346239022399</v>
      </c>
      <c r="DQ136" s="29">
        <f t="shared" si="120"/>
        <v>-2.0422838525985136E-10</v>
      </c>
      <c r="DR136" s="29">
        <f t="shared" si="121"/>
        <v>-2.0428461105978722E-10</v>
      </c>
      <c r="DS136" s="29">
        <f t="shared" si="122"/>
        <v>-2.042846082999728E-10</v>
      </c>
      <c r="DT136" s="29">
        <f t="shared" si="123"/>
        <v>-2.0428460830010535E-10</v>
      </c>
      <c r="DV136" s="35"/>
      <c r="DW136" s="35"/>
      <c r="DX136" s="35"/>
      <c r="ED136" s="35"/>
      <c r="EE136" s="35"/>
      <c r="EF136" s="35"/>
      <c r="EL136" s="35"/>
      <c r="EM136" s="35"/>
      <c r="EN136" s="35"/>
      <c r="ET136" s="35"/>
      <c r="EU136" s="35"/>
      <c r="EV136" s="35"/>
    </row>
    <row r="137" spans="1:152" s="29" customFormat="1" ht="13.5" x14ac:dyDescent="0.3">
      <c r="A137" s="33" t="s">
        <v>26</v>
      </c>
      <c r="B137" s="33" t="s">
        <v>163</v>
      </c>
      <c r="C137" s="33" t="s">
        <v>164</v>
      </c>
      <c r="D137" s="33" t="s">
        <v>134</v>
      </c>
      <c r="E137" s="33" t="s">
        <v>26</v>
      </c>
      <c r="F137" s="33" t="s">
        <v>26</v>
      </c>
      <c r="N137" s="35">
        <v>1.165E-8</v>
      </c>
      <c r="O137" s="35">
        <v>2.8899512814700001</v>
      </c>
      <c r="P137" s="35">
        <v>574.34479833479998</v>
      </c>
      <c r="Q137" s="29">
        <f t="shared" si="104"/>
        <v>1.0951774117405207E-8</v>
      </c>
      <c r="R137" s="29">
        <f t="shared" si="105"/>
        <v>1.0951716100504613E-8</v>
      </c>
      <c r="S137" s="29">
        <f t="shared" si="106"/>
        <v>1.0951716103353023E-8</v>
      </c>
      <c r="T137" s="29">
        <f t="shared" si="107"/>
        <v>1.0951716103352897E-8</v>
      </c>
      <c r="V137" s="35">
        <v>1.09E-9</v>
      </c>
      <c r="W137" s="35">
        <v>2.2538861676100002</v>
      </c>
      <c r="X137" s="35">
        <v>26735.945262213201</v>
      </c>
      <c r="Y137" s="29">
        <f t="shared" si="108"/>
        <v>-1.0713871020970425E-9</v>
      </c>
      <c r="Z137" s="29">
        <f t="shared" si="109"/>
        <v>-1.0712504990243652E-9</v>
      </c>
      <c r="AA137" s="29">
        <f t="shared" si="110"/>
        <v>-1.0712505057431036E-9</v>
      </c>
      <c r="AB137" s="29">
        <f t="shared" si="111"/>
        <v>-1.071250505742783E-9</v>
      </c>
      <c r="AD137" s="35"/>
      <c r="AE137" s="35"/>
      <c r="AF137" s="35"/>
      <c r="AL137" s="35"/>
      <c r="AM137" s="35"/>
      <c r="AN137" s="35"/>
      <c r="AT137" s="35"/>
      <c r="AU137" s="35"/>
      <c r="AV137" s="35"/>
      <c r="BB137" s="35"/>
      <c r="BC137" s="35"/>
      <c r="BD137" s="35"/>
      <c r="BJ137" s="35">
        <v>2.3499999999999999E-9</v>
      </c>
      <c r="BK137" s="35">
        <v>5.9652239511799996</v>
      </c>
      <c r="BL137" s="35">
        <v>10198.033075026</v>
      </c>
      <c r="BM137" s="29">
        <f t="shared" si="112"/>
        <v>-8.7997287568932259E-10</v>
      </c>
      <c r="BN137" s="29">
        <f t="shared" si="113"/>
        <v>-8.7940780196368375E-10</v>
      </c>
      <c r="BO137" s="29">
        <f t="shared" si="114"/>
        <v>-8.7940782970760987E-10</v>
      </c>
      <c r="BP137" s="29">
        <f t="shared" si="115"/>
        <v>-8.7940782970630913E-10</v>
      </c>
      <c r="BR137" s="35"/>
      <c r="BS137" s="35"/>
      <c r="BT137" s="35"/>
      <c r="BZ137" s="35"/>
      <c r="CA137" s="35"/>
      <c r="CB137" s="35"/>
      <c r="CH137" s="35"/>
      <c r="CI137" s="35"/>
      <c r="CJ137" s="35"/>
      <c r="CP137" s="35"/>
      <c r="CQ137" s="35"/>
      <c r="CR137" s="35"/>
      <c r="CX137" s="35"/>
      <c r="CY137" s="35"/>
      <c r="CZ137" s="35"/>
      <c r="DF137" s="35">
        <v>2.81E-9</v>
      </c>
      <c r="DG137" s="35">
        <v>4.5089520623299997</v>
      </c>
      <c r="DH137" s="35">
        <v>32217.2001810808</v>
      </c>
      <c r="DI137" s="29">
        <f t="shared" si="116"/>
        <v>2.8098532800606227E-9</v>
      </c>
      <c r="DJ137" s="29">
        <f t="shared" si="117"/>
        <v>2.8098288139007508E-9</v>
      </c>
      <c r="DK137" s="29">
        <f t="shared" si="118"/>
        <v>2.8098288151482128E-9</v>
      </c>
      <c r="DL137" s="29">
        <f t="shared" si="119"/>
        <v>2.8098288151481532E-9</v>
      </c>
      <c r="DN137" s="35">
        <v>2.8000000000000002E-10</v>
      </c>
      <c r="DO137" s="35">
        <v>4.6518129212600003</v>
      </c>
      <c r="DP137" s="35">
        <v>1551.0452226479999</v>
      </c>
      <c r="DQ137" s="29">
        <f t="shared" si="120"/>
        <v>-3.9285488052052033E-13</v>
      </c>
      <c r="DR137" s="29">
        <f t="shared" si="121"/>
        <v>-4.0389785082736458E-13</v>
      </c>
      <c r="DS137" s="29">
        <f t="shared" si="122"/>
        <v>-4.0389730866889991E-13</v>
      </c>
      <c r="DT137" s="29">
        <f t="shared" si="123"/>
        <v>-4.0389730869476359E-13</v>
      </c>
      <c r="DV137" s="35"/>
      <c r="DW137" s="35"/>
      <c r="DX137" s="35"/>
      <c r="ED137" s="35"/>
      <c r="EE137" s="35"/>
      <c r="EF137" s="35"/>
      <c r="EL137" s="35"/>
      <c r="EM137" s="35"/>
      <c r="EN137" s="35"/>
      <c r="ET137" s="35"/>
      <c r="EU137" s="35"/>
      <c r="EV137" s="35"/>
    </row>
    <row r="138" spans="1:152" s="29" customFormat="1" ht="13.5" x14ac:dyDescent="0.3">
      <c r="N138" s="35">
        <v>1.3060000000000001E-8</v>
      </c>
      <c r="O138" s="35">
        <v>0.14519588607</v>
      </c>
      <c r="P138" s="35">
        <v>9146.7900690210008</v>
      </c>
      <c r="Q138" s="29">
        <f t="shared" si="104"/>
        <v>-6.4807276030627887E-9</v>
      </c>
      <c r="R138" s="29">
        <f t="shared" si="105"/>
        <v>-6.4833645597218699E-9</v>
      </c>
      <c r="S138" s="29">
        <f t="shared" si="106"/>
        <v>-6.4833644302679518E-9</v>
      </c>
      <c r="T138" s="29">
        <f t="shared" si="107"/>
        <v>-6.4833644302740738E-9</v>
      </c>
      <c r="V138" s="35">
        <v>1.09E-9</v>
      </c>
      <c r="W138" s="35">
        <v>0.78612823474000004</v>
      </c>
      <c r="X138" s="35">
        <v>6681.2248533995999</v>
      </c>
      <c r="Y138" s="29">
        <f t="shared" si="108"/>
        <v>-8.6517890687286562E-10</v>
      </c>
      <c r="Z138" s="29">
        <f t="shared" si="109"/>
        <v>-8.6506625981455467E-10</v>
      </c>
      <c r="AA138" s="29">
        <f t="shared" si="110"/>
        <v>-8.6506626534561798E-10</v>
      </c>
      <c r="AB138" s="29">
        <f t="shared" si="111"/>
        <v>-8.6506626534535411E-10</v>
      </c>
      <c r="AD138" s="35"/>
      <c r="AE138" s="35"/>
      <c r="AF138" s="35"/>
      <c r="AL138" s="35"/>
      <c r="AM138" s="35"/>
      <c r="AN138" s="35"/>
      <c r="AT138" s="35"/>
      <c r="AU138" s="35"/>
      <c r="AV138" s="35"/>
      <c r="BB138" s="35"/>
      <c r="BC138" s="35"/>
      <c r="BD138" s="35"/>
      <c r="BJ138" s="35">
        <v>2.3400000000000002E-9</v>
      </c>
      <c r="BK138" s="35">
        <v>3.5286658326699998</v>
      </c>
      <c r="BL138" s="35">
        <v>10228.538017396</v>
      </c>
      <c r="BM138" s="29">
        <f t="shared" si="112"/>
        <v>2.3397865528202987E-9</v>
      </c>
      <c r="BN138" s="29">
        <f t="shared" si="113"/>
        <v>2.3397946937554524E-9</v>
      </c>
      <c r="BO138" s="29">
        <f t="shared" si="114"/>
        <v>2.3397946933596555E-9</v>
      </c>
      <c r="BP138" s="29">
        <f t="shared" si="115"/>
        <v>2.3397946933596741E-9</v>
      </c>
      <c r="BR138" s="35"/>
      <c r="BS138" s="35"/>
      <c r="BT138" s="35"/>
      <c r="BZ138" s="35"/>
      <c r="CA138" s="35"/>
      <c r="CB138" s="35"/>
      <c r="CH138" s="35"/>
      <c r="CI138" s="35"/>
      <c r="CJ138" s="35"/>
      <c r="CP138" s="35"/>
      <c r="CQ138" s="35"/>
      <c r="CR138" s="35"/>
      <c r="CX138" s="35"/>
      <c r="CY138" s="35"/>
      <c r="CZ138" s="35"/>
      <c r="DF138" s="35">
        <v>2.3699999999999999E-9</v>
      </c>
      <c r="DG138" s="35">
        <v>0.87748812244999996</v>
      </c>
      <c r="DH138" s="35">
        <v>6681.2248533995999</v>
      </c>
      <c r="DI138" s="29">
        <f t="shared" si="116"/>
        <v>-2.0048414661559982E-9</v>
      </c>
      <c r="DJ138" s="29">
        <f t="shared" si="117"/>
        <v>-2.0046267126131777E-9</v>
      </c>
      <c r="DK138" s="29">
        <f t="shared" si="118"/>
        <v>-2.0046267231580054E-9</v>
      </c>
      <c r="DL138" s="29">
        <f t="shared" si="119"/>
        <v>-2.0046267231575025E-9</v>
      </c>
      <c r="DN138" s="35">
        <v>2.5000000000000002E-10</v>
      </c>
      <c r="DO138" s="35">
        <v>4.1869027076499998</v>
      </c>
      <c r="DP138" s="35">
        <v>44007.829269739603</v>
      </c>
      <c r="DQ138" s="29">
        <f t="shared" si="120"/>
        <v>-2.2320189995958044E-10</v>
      </c>
      <c r="DR138" s="29">
        <f t="shared" si="121"/>
        <v>-2.2307574907194464E-10</v>
      </c>
      <c r="DS138" s="29">
        <f t="shared" si="122"/>
        <v>-2.2307575527222166E-10</v>
      </c>
      <c r="DT138" s="29">
        <f t="shared" si="123"/>
        <v>-2.2307575527192656E-10</v>
      </c>
      <c r="DV138" s="35"/>
      <c r="DW138" s="35"/>
      <c r="DX138" s="35"/>
      <c r="ED138" s="35"/>
      <c r="EE138" s="35"/>
      <c r="EF138" s="35"/>
      <c r="EL138" s="35"/>
      <c r="EM138" s="35"/>
      <c r="EN138" s="35"/>
      <c r="ET138" s="35"/>
      <c r="EU138" s="35"/>
      <c r="EV138" s="35"/>
    </row>
    <row r="139" spans="1:152" s="29" customFormat="1" ht="13.5" x14ac:dyDescent="0.3">
      <c r="A139" s="29" t="s">
        <v>165</v>
      </c>
      <c r="B139" s="29" t="s">
        <v>166</v>
      </c>
      <c r="C139" s="29" t="s">
        <v>36</v>
      </c>
      <c r="D139" s="29" t="s">
        <v>167</v>
      </c>
      <c r="E139" s="29" t="s">
        <v>168</v>
      </c>
      <c r="N139" s="35">
        <v>1.1129999999999999E-8</v>
      </c>
      <c r="O139" s="35">
        <v>1.52598846804</v>
      </c>
      <c r="P139" s="35">
        <v>10426.584641649</v>
      </c>
      <c r="Q139" s="29">
        <f t="shared" si="104"/>
        <v>3.7464667766944154E-9</v>
      </c>
      <c r="R139" s="29">
        <f t="shared" si="105"/>
        <v>3.7492452572071682E-9</v>
      </c>
      <c r="S139" s="29">
        <f t="shared" si="106"/>
        <v>3.7492451208028675E-9</v>
      </c>
      <c r="T139" s="29">
        <f t="shared" si="107"/>
        <v>3.7492451208094205E-9</v>
      </c>
      <c r="V139" s="35">
        <v>1.2199999999999999E-9</v>
      </c>
      <c r="W139" s="35">
        <v>4.84805105466</v>
      </c>
      <c r="X139" s="35">
        <v>19992.8593545451</v>
      </c>
      <c r="Y139" s="29">
        <f t="shared" si="108"/>
        <v>-1.1664984326736155E-9</v>
      </c>
      <c r="Z139" s="29">
        <f t="shared" si="109"/>
        <v>-1.166316628939893E-9</v>
      </c>
      <c r="AA139" s="29">
        <f t="shared" si="110"/>
        <v>-1.1663166378730259E-9</v>
      </c>
      <c r="AB139" s="29">
        <f t="shared" si="111"/>
        <v>-1.1663166378725987E-9</v>
      </c>
      <c r="AD139" s="35"/>
      <c r="AE139" s="35"/>
      <c r="AF139" s="35"/>
      <c r="AL139" s="35"/>
      <c r="AM139" s="35"/>
      <c r="AN139" s="35"/>
      <c r="AT139" s="35"/>
      <c r="AU139" s="35"/>
      <c r="AV139" s="35"/>
      <c r="BB139" s="35"/>
      <c r="BC139" s="35"/>
      <c r="BD139" s="35"/>
      <c r="BJ139" s="35">
        <v>2.2400000000000001E-9</v>
      </c>
      <c r="BK139" s="35">
        <v>6.2456197978899999</v>
      </c>
      <c r="BL139" s="35">
        <v>7064.1213856227996</v>
      </c>
      <c r="BM139" s="29">
        <f t="shared" si="112"/>
        <v>-6.5002671187528726E-11</v>
      </c>
      <c r="BN139" s="29">
        <f t="shared" si="113"/>
        <v>-6.4600484014007344E-11</v>
      </c>
      <c r="BO139" s="29">
        <f t="shared" si="114"/>
        <v>-6.4600503759588313E-11</v>
      </c>
      <c r="BP139" s="29">
        <f t="shared" si="115"/>
        <v>-6.4600503758665567E-11</v>
      </c>
      <c r="BR139" s="35"/>
      <c r="BS139" s="35"/>
      <c r="BT139" s="35"/>
      <c r="BZ139" s="35"/>
      <c r="CA139" s="35"/>
      <c r="CB139" s="35"/>
      <c r="CH139" s="35"/>
      <c r="CI139" s="35"/>
      <c r="CJ139" s="35"/>
      <c r="CP139" s="35"/>
      <c r="CQ139" s="35"/>
      <c r="CR139" s="35"/>
      <c r="CX139" s="35"/>
      <c r="CY139" s="35"/>
      <c r="CZ139" s="35"/>
      <c r="DF139" s="35">
        <v>3.1500000000000001E-9</v>
      </c>
      <c r="DG139" s="35">
        <v>5.6265777823300001</v>
      </c>
      <c r="DH139" s="35">
        <v>58953.145443294001</v>
      </c>
      <c r="DI139" s="29">
        <f t="shared" si="116"/>
        <v>-7.4646829490818053E-10</v>
      </c>
      <c r="DJ139" s="29">
        <f t="shared" si="117"/>
        <v>-7.4188000802483391E-10</v>
      </c>
      <c r="DK139" s="29">
        <f t="shared" si="118"/>
        <v>-7.4188023332947095E-10</v>
      </c>
      <c r="DL139" s="29">
        <f t="shared" si="119"/>
        <v>-7.4188023331868172E-10</v>
      </c>
      <c r="DN139" s="35">
        <v>2.1999999999999999E-10</v>
      </c>
      <c r="DO139" s="35">
        <v>0.98102807789000002</v>
      </c>
      <c r="DP139" s="35">
        <v>426.59819087599999</v>
      </c>
      <c r="DQ139" s="29">
        <f t="shared" si="120"/>
        <v>-1.2271745558771775E-11</v>
      </c>
      <c r="DR139" s="29">
        <f t="shared" si="121"/>
        <v>-1.2269362860932632E-11</v>
      </c>
      <c r="DS139" s="29">
        <f t="shared" si="122"/>
        <v>-1.2269362977912459E-11</v>
      </c>
      <c r="DT139" s="29">
        <f t="shared" si="123"/>
        <v>-1.2269362977906606E-11</v>
      </c>
      <c r="DV139" s="35"/>
      <c r="DW139" s="35"/>
      <c r="DX139" s="35"/>
      <c r="ED139" s="35"/>
      <c r="EE139" s="35"/>
      <c r="EF139" s="35"/>
      <c r="EL139" s="35"/>
      <c r="EM139" s="35"/>
      <c r="EN139" s="35"/>
      <c r="ET139" s="35"/>
      <c r="EU139" s="35"/>
      <c r="EV139" s="35"/>
    </row>
    <row r="140" spans="1:152" s="29" customFormat="1" ht="15.5" x14ac:dyDescent="0.35">
      <c r="A140" s="29">
        <f>ATAN2( COS(A134), SIN(A134)*COS(Eps) - TAN(C134)*SIN(Eps) )</f>
        <v>-0.12576047609324037</v>
      </c>
      <c r="B140" s="29">
        <f>DEGREES(A140)</f>
        <v>-7.2055445096985604</v>
      </c>
      <c r="C140" s="29">
        <f>ASIN( SIN(C134)*COS(Eps) + COS(C134)*SIN(Eps)*SIN(A134) )</f>
        <v>-8.1659918293693817E-2</v>
      </c>
      <c r="D140" s="170">
        <f>DEGREES(C140)</f>
        <v>-4.678768673611799</v>
      </c>
      <c r="E140" s="29">
        <f>GAST-B141</f>
        <v>-218.59468817616172</v>
      </c>
      <c r="N140" s="35">
        <v>1.104E-8</v>
      </c>
      <c r="O140" s="35">
        <v>2.5879142381300002</v>
      </c>
      <c r="P140" s="35">
        <v>18849.227549974199</v>
      </c>
      <c r="Q140" s="29">
        <f t="shared" si="104"/>
        <v>7.2111386538255916E-9</v>
      </c>
      <c r="R140" s="29">
        <f t="shared" si="105"/>
        <v>7.2151444367089812E-9</v>
      </c>
      <c r="S140" s="29">
        <f t="shared" si="106"/>
        <v>7.2151442400844587E-9</v>
      </c>
      <c r="T140" s="29">
        <f t="shared" si="107"/>
        <v>7.2151442400934832E-9</v>
      </c>
      <c r="V140" s="35">
        <v>1.1200000000000001E-9</v>
      </c>
      <c r="W140" s="35">
        <v>3.3179666960400001</v>
      </c>
      <c r="X140" s="35">
        <v>36949.230808424203</v>
      </c>
      <c r="Y140" s="29">
        <f t="shared" si="108"/>
        <v>1.0830109195372972E-9</v>
      </c>
      <c r="Z140" s="29">
        <f t="shared" si="109"/>
        <v>1.0832786387712327E-9</v>
      </c>
      <c r="AA140" s="29">
        <f t="shared" si="110"/>
        <v>1.0832786256509382E-9</v>
      </c>
      <c r="AB140" s="29">
        <f t="shared" si="111"/>
        <v>1.0832786256515526E-9</v>
      </c>
      <c r="AD140" s="35"/>
      <c r="AE140" s="35"/>
      <c r="AF140" s="35"/>
      <c r="AL140" s="35"/>
      <c r="AM140" s="35"/>
      <c r="AN140" s="35"/>
      <c r="AT140" s="35"/>
      <c r="AU140" s="35"/>
      <c r="AV140" s="35"/>
      <c r="BB140" s="35"/>
      <c r="BC140" s="35"/>
      <c r="BD140" s="35"/>
      <c r="BJ140" s="35">
        <v>2.5099999999999998E-9</v>
      </c>
      <c r="BK140" s="35">
        <v>2.8473927424499998</v>
      </c>
      <c r="BL140" s="35">
        <v>33019.021112204602</v>
      </c>
      <c r="BM140" s="29">
        <f t="shared" si="112"/>
        <v>8.7419097628316905E-10</v>
      </c>
      <c r="BN140" s="29">
        <f t="shared" si="113"/>
        <v>8.7221523779720273E-10</v>
      </c>
      <c r="BO140" s="29">
        <f t="shared" si="114"/>
        <v>8.7221533481179709E-10</v>
      </c>
      <c r="BP140" s="29">
        <f t="shared" si="115"/>
        <v>8.7221533480724842E-10</v>
      </c>
      <c r="BR140" s="35"/>
      <c r="BS140" s="35"/>
      <c r="BT140" s="35"/>
      <c r="BZ140" s="35"/>
      <c r="CA140" s="35"/>
      <c r="CB140" s="35"/>
      <c r="CH140" s="35"/>
      <c r="CI140" s="35"/>
      <c r="CJ140" s="35"/>
      <c r="CP140" s="35"/>
      <c r="CQ140" s="35"/>
      <c r="CR140" s="35"/>
      <c r="CX140" s="35"/>
      <c r="CY140" s="35"/>
      <c r="CZ140" s="35"/>
      <c r="DF140" s="35">
        <v>3.1099999999999998E-9</v>
      </c>
      <c r="DG140" s="35">
        <v>4.1562612149099998</v>
      </c>
      <c r="DH140" s="35">
        <v>10175.1525105732</v>
      </c>
      <c r="DI140" s="29">
        <f t="shared" si="116"/>
        <v>3.0309285559918056E-9</v>
      </c>
      <c r="DJ140" s="29">
        <f t="shared" si="117"/>
        <v>3.0307481645484368E-9</v>
      </c>
      <c r="DK140" s="29">
        <f t="shared" si="118"/>
        <v>3.0307481734098118E-9</v>
      </c>
      <c r="DL140" s="29">
        <f t="shared" si="119"/>
        <v>3.0307481734093953E-9</v>
      </c>
      <c r="DN140" s="35">
        <v>3E-10</v>
      </c>
      <c r="DO140" s="35">
        <v>1.2498603348699999</v>
      </c>
      <c r="DP140" s="35">
        <v>27461.710848065399</v>
      </c>
      <c r="DQ140" s="29">
        <f t="shared" si="120"/>
        <v>1.1595681310840066E-10</v>
      </c>
      <c r="DR140" s="29">
        <f t="shared" si="121"/>
        <v>1.1614998852096762E-10</v>
      </c>
      <c r="DS140" s="29">
        <f t="shared" si="122"/>
        <v>1.1614997903834521E-10</v>
      </c>
      <c r="DT140" s="29">
        <f t="shared" si="123"/>
        <v>1.1614997903878547E-10</v>
      </c>
      <c r="DV140" s="35"/>
      <c r="DW140" s="35"/>
      <c r="DX140" s="35"/>
      <c r="ED140" s="35"/>
      <c r="EE140" s="35"/>
      <c r="EF140" s="35"/>
      <c r="EL140" s="35"/>
      <c r="EM140" s="35"/>
      <c r="EN140" s="35"/>
      <c r="ET140" s="35"/>
      <c r="EU140" s="35"/>
      <c r="EV140" s="35"/>
    </row>
    <row r="141" spans="1:152" s="29" customFormat="1" ht="15.5" x14ac:dyDescent="0.35">
      <c r="B141" s="29">
        <f xml:space="preserve"> B140 - INT( B140 / 360 ) * 360</f>
        <v>352.79445549030146</v>
      </c>
      <c r="E141" s="170">
        <f xml:space="preserve"> E140 - INT( E140 / 360 ) * 360</f>
        <v>141.40531182383828</v>
      </c>
      <c r="N141" s="35">
        <v>1.0449999999999999E-8</v>
      </c>
      <c r="O141" s="35">
        <v>0.57539216419999994</v>
      </c>
      <c r="P141" s="35">
        <v>15874.617595363199</v>
      </c>
      <c r="Q141" s="29">
        <f t="shared" si="104"/>
        <v>7.2905283735900148E-9</v>
      </c>
      <c r="R141" s="29">
        <f t="shared" si="105"/>
        <v>7.2935498016229154E-9</v>
      </c>
      <c r="S141" s="29">
        <f t="shared" si="106"/>
        <v>7.2935496533140315E-9</v>
      </c>
      <c r="T141" s="29">
        <f t="shared" si="107"/>
        <v>7.2935496533208384E-9</v>
      </c>
      <c r="V141" s="35">
        <v>1.0600000000000001E-9</v>
      </c>
      <c r="W141" s="35">
        <v>3.3450723676499998</v>
      </c>
      <c r="X141" s="35">
        <v>10103.079224991599</v>
      </c>
      <c r="Y141" s="29">
        <f t="shared" si="108"/>
        <v>-6.3045561231190157E-10</v>
      </c>
      <c r="Z141" s="29">
        <f t="shared" si="109"/>
        <v>-6.3067450045750423E-10</v>
      </c>
      <c r="AA141" s="29">
        <f t="shared" si="110"/>
        <v>-6.3067448971212626E-10</v>
      </c>
      <c r="AB141" s="29">
        <f t="shared" si="111"/>
        <v>-6.3067448971263477E-10</v>
      </c>
      <c r="AD141" s="35"/>
      <c r="AE141" s="35"/>
      <c r="AF141" s="35"/>
      <c r="AL141" s="35"/>
      <c r="AM141" s="35"/>
      <c r="AN141" s="35"/>
      <c r="AT141" s="35"/>
      <c r="AU141" s="35"/>
      <c r="AV141" s="35"/>
      <c r="BB141" s="35"/>
      <c r="BC141" s="35"/>
      <c r="BD141" s="35"/>
      <c r="BJ141" s="35">
        <v>1.9599999999999998E-9</v>
      </c>
      <c r="BK141" s="35">
        <v>1.5061039379000001</v>
      </c>
      <c r="BL141" s="35">
        <v>31749.235190726398</v>
      </c>
      <c r="BM141" s="29">
        <f t="shared" si="112"/>
        <v>-7.3040431721426186E-10</v>
      </c>
      <c r="BN141" s="29">
        <f t="shared" si="113"/>
        <v>-7.2893573790010742E-10</v>
      </c>
      <c r="BO141" s="29">
        <f t="shared" si="114"/>
        <v>-7.2893581001218418E-10</v>
      </c>
      <c r="BP141" s="29">
        <f t="shared" si="115"/>
        <v>-7.2893581000887484E-10</v>
      </c>
      <c r="BR141" s="35"/>
      <c r="BS141" s="35"/>
      <c r="BT141" s="35"/>
      <c r="BZ141" s="35"/>
      <c r="CA141" s="35"/>
      <c r="CB141" s="35"/>
      <c r="CH141" s="35"/>
      <c r="CI141" s="35"/>
      <c r="CJ141" s="35"/>
      <c r="CP141" s="35"/>
      <c r="CQ141" s="35"/>
      <c r="CR141" s="35"/>
      <c r="CX141" s="35"/>
      <c r="CY141" s="35"/>
      <c r="CZ141" s="35"/>
      <c r="DF141" s="35">
        <v>2.4699999999999999E-9</v>
      </c>
      <c r="DG141" s="35">
        <v>2.5363759411300002</v>
      </c>
      <c r="DH141" s="35">
        <v>16522.659716002199</v>
      </c>
      <c r="DI141" s="29">
        <f t="shared" si="116"/>
        <v>1.8590462323417002E-9</v>
      </c>
      <c r="DJ141" s="29">
        <f t="shared" si="117"/>
        <v>1.8597293252629015E-9</v>
      </c>
      <c r="DK141" s="29">
        <f t="shared" si="118"/>
        <v>1.8597292917342798E-9</v>
      </c>
      <c r="DL141" s="29">
        <f t="shared" si="119"/>
        <v>1.8597292917358504E-9</v>
      </c>
      <c r="DN141" s="35">
        <v>2.7E-10</v>
      </c>
      <c r="DO141" s="35">
        <v>3.9498682348599998</v>
      </c>
      <c r="DP141" s="35">
        <v>17468.855197945399</v>
      </c>
      <c r="DQ141" s="29">
        <f t="shared" si="120"/>
        <v>5.9306356467121742E-11</v>
      </c>
      <c r="DR141" s="29">
        <f t="shared" si="121"/>
        <v>5.9189348408702486E-11</v>
      </c>
      <c r="DS141" s="29">
        <f t="shared" si="122"/>
        <v>5.918935415355514E-11</v>
      </c>
      <c r="DT141" s="29">
        <f t="shared" si="123"/>
        <v>5.9189354153285608E-11</v>
      </c>
      <c r="DV141" s="35"/>
      <c r="DW141" s="35"/>
      <c r="DX141" s="35"/>
      <c r="ED141" s="35"/>
      <c r="EE141" s="35"/>
      <c r="EF141" s="35"/>
      <c r="EL141" s="35"/>
      <c r="EM141" s="35"/>
      <c r="EN141" s="35"/>
      <c r="ET141" s="35"/>
      <c r="EU141" s="35"/>
      <c r="EV141" s="35"/>
    </row>
    <row r="142" spans="1:152" s="29" customFormat="1" ht="13.5" x14ac:dyDescent="0.3">
      <c r="N142" s="35">
        <v>1.3599999999999999E-8</v>
      </c>
      <c r="O142" s="35">
        <v>2.4197659545699999</v>
      </c>
      <c r="P142" s="35">
        <v>38734.378324465601</v>
      </c>
      <c r="Q142" s="29">
        <f t="shared" si="104"/>
        <v>-1.3557192883419822E-8</v>
      </c>
      <c r="R142" s="29">
        <f t="shared" si="105"/>
        <v>-1.355824824974212E-8</v>
      </c>
      <c r="S142" s="29">
        <f t="shared" si="106"/>
        <v>-1.3558248198251318E-8</v>
      </c>
      <c r="T142" s="29">
        <f t="shared" si="107"/>
        <v>-1.3558248198253859E-8</v>
      </c>
      <c r="V142" s="35">
        <v>1.14E-9</v>
      </c>
      <c r="W142" s="35">
        <v>4.3638400019599999</v>
      </c>
      <c r="X142" s="35">
        <v>20007.086448546801</v>
      </c>
      <c r="Y142" s="29">
        <f t="shared" si="108"/>
        <v>-9.7164925649466092E-10</v>
      </c>
      <c r="Z142" s="29">
        <f t="shared" si="109"/>
        <v>-9.7134580723561979E-10</v>
      </c>
      <c r="AA142" s="29">
        <f t="shared" si="110"/>
        <v>-9.7134582213974993E-10</v>
      </c>
      <c r="AB142" s="29">
        <f t="shared" si="111"/>
        <v>-9.7134582213903752E-10</v>
      </c>
      <c r="AD142" s="35"/>
      <c r="AE142" s="35"/>
      <c r="AF142" s="35"/>
      <c r="AL142" s="35"/>
      <c r="AM142" s="35"/>
      <c r="AN142" s="35"/>
      <c r="AT142" s="35"/>
      <c r="AU142" s="35"/>
      <c r="AV142" s="35"/>
      <c r="BB142" s="35"/>
      <c r="BC142" s="35"/>
      <c r="BD142" s="35"/>
      <c r="BJ142" s="35">
        <v>1.92E-9</v>
      </c>
      <c r="BK142" s="35">
        <v>1.6932144257199999</v>
      </c>
      <c r="BL142" s="35">
        <v>13341.674311306801</v>
      </c>
      <c r="BM142" s="29">
        <f t="shared" si="112"/>
        <v>8.9446037085980014E-11</v>
      </c>
      <c r="BN142" s="29">
        <f t="shared" si="113"/>
        <v>8.8795387652249632E-11</v>
      </c>
      <c r="BO142" s="29">
        <f t="shared" si="114"/>
        <v>8.8795419596357884E-11</v>
      </c>
      <c r="BP142" s="29">
        <f t="shared" si="115"/>
        <v>8.8795419594886084E-11</v>
      </c>
      <c r="BR142" s="35"/>
      <c r="BS142" s="35"/>
      <c r="BT142" s="35"/>
      <c r="BZ142" s="35"/>
      <c r="CA142" s="35"/>
      <c r="CB142" s="35"/>
      <c r="CH142" s="35"/>
      <c r="CI142" s="35"/>
      <c r="CJ142" s="35"/>
      <c r="CP142" s="35"/>
      <c r="CQ142" s="35"/>
      <c r="CR142" s="35"/>
      <c r="CX142" s="35"/>
      <c r="CY142" s="35"/>
      <c r="CZ142" s="35"/>
      <c r="DF142" s="35">
        <v>2.1900000000000001E-9</v>
      </c>
      <c r="DG142" s="35">
        <v>5.0872938325100003</v>
      </c>
      <c r="DH142" s="35">
        <v>7058.5984613153996</v>
      </c>
      <c r="DI142" s="29">
        <f t="shared" si="116"/>
        <v>2.0558782040229565E-9</v>
      </c>
      <c r="DJ142" s="29">
        <f t="shared" si="117"/>
        <v>2.0560136136621051E-9</v>
      </c>
      <c r="DK142" s="29">
        <f t="shared" si="118"/>
        <v>2.056013607015742E-9</v>
      </c>
      <c r="DL142" s="29">
        <f t="shared" si="119"/>
        <v>2.0560136070160526E-9</v>
      </c>
      <c r="DN142" s="35">
        <v>2.1E-10</v>
      </c>
      <c r="DO142" s="35">
        <v>6.0989750815699999</v>
      </c>
      <c r="DP142" s="35">
        <v>18300.693685042701</v>
      </c>
      <c r="DQ142" s="29">
        <f t="shared" si="120"/>
        <v>-3.6197912393372886E-11</v>
      </c>
      <c r="DR142" s="29">
        <f t="shared" si="121"/>
        <v>-3.6101649536191739E-11</v>
      </c>
      <c r="DS142" s="29">
        <f t="shared" si="122"/>
        <v>-3.6101654262447685E-11</v>
      </c>
      <c r="DT142" s="29">
        <f t="shared" si="123"/>
        <v>-3.6101654262224256E-11</v>
      </c>
      <c r="DV142" s="35"/>
      <c r="DW142" s="35"/>
      <c r="DX142" s="35"/>
      <c r="ED142" s="35"/>
      <c r="EE142" s="35"/>
      <c r="EF142" s="35"/>
      <c r="EL142" s="35"/>
      <c r="EM142" s="35"/>
      <c r="EN142" s="35"/>
      <c r="ET142" s="35"/>
      <c r="EU142" s="35"/>
      <c r="EV142" s="35"/>
    </row>
    <row r="143" spans="1:152" s="29" customFormat="1" ht="13.5" x14ac:dyDescent="0.3">
      <c r="A143" s="33" t="s">
        <v>26</v>
      </c>
      <c r="B143" s="32" t="s">
        <v>27</v>
      </c>
      <c r="C143" s="33" t="s">
        <v>26</v>
      </c>
      <c r="D143" s="33" t="s">
        <v>26</v>
      </c>
      <c r="E143" s="33" t="s">
        <v>26</v>
      </c>
      <c r="F143" s="33" t="s">
        <v>26</v>
      </c>
      <c r="N143" s="35">
        <v>9.8099999999999998E-9</v>
      </c>
      <c r="O143" s="35">
        <v>4.3793072779799997</v>
      </c>
      <c r="P143" s="35">
        <v>110.2063212194</v>
      </c>
      <c r="Q143" s="29">
        <f t="shared" si="104"/>
        <v>9.746414552707252E-9</v>
      </c>
      <c r="R143" s="29">
        <f t="shared" si="105"/>
        <v>9.7464114277854142E-9</v>
      </c>
      <c r="S143" s="29">
        <f t="shared" si="106"/>
        <v>9.7464114279388363E-9</v>
      </c>
      <c r="T143" s="29">
        <f t="shared" si="107"/>
        <v>9.7464114279388281E-9</v>
      </c>
      <c r="V143" s="35">
        <v>9.7999999999999992E-10</v>
      </c>
      <c r="W143" s="35">
        <v>5.0771173675099996</v>
      </c>
      <c r="X143" s="35">
        <v>135.62532501000001</v>
      </c>
      <c r="Y143" s="29">
        <f t="shared" si="108"/>
        <v>5.3217815214475003E-10</v>
      </c>
      <c r="Z143" s="29">
        <f t="shared" si="109"/>
        <v>5.3218099005252771E-10</v>
      </c>
      <c r="AA143" s="29">
        <f t="shared" si="110"/>
        <v>5.3218098991320061E-10</v>
      </c>
      <c r="AB143" s="29">
        <f t="shared" si="111"/>
        <v>5.321809899132065E-10</v>
      </c>
      <c r="AD143" s="35"/>
      <c r="AE143" s="35"/>
      <c r="AF143" s="35"/>
      <c r="AL143" s="35"/>
      <c r="AM143" s="35"/>
      <c r="AN143" s="35"/>
      <c r="AT143" s="35"/>
      <c r="AU143" s="35"/>
      <c r="AV143" s="35"/>
      <c r="BB143" s="35"/>
      <c r="BC143" s="35"/>
      <c r="BD143" s="35"/>
      <c r="BJ143" s="35">
        <v>1.8E-9</v>
      </c>
      <c r="BK143" s="35">
        <v>6.1935308707600001</v>
      </c>
      <c r="BL143" s="35">
        <v>39793.760254654801</v>
      </c>
      <c r="BM143" s="29">
        <f t="shared" si="112"/>
        <v>1.0737184805399915E-9</v>
      </c>
      <c r="BN143" s="29">
        <f t="shared" si="113"/>
        <v>1.0722561126754735E-9</v>
      </c>
      <c r="BO143" s="29">
        <f t="shared" si="114"/>
        <v>1.0722561844979996E-9</v>
      </c>
      <c r="BP143" s="29">
        <f t="shared" si="115"/>
        <v>1.072256184494548E-9</v>
      </c>
      <c r="BR143" s="35"/>
      <c r="BS143" s="35"/>
      <c r="BT143" s="35"/>
      <c r="BZ143" s="35"/>
      <c r="CA143" s="35"/>
      <c r="CB143" s="35"/>
      <c r="CH143" s="35"/>
      <c r="CI143" s="35"/>
      <c r="CJ143" s="35"/>
      <c r="CP143" s="35"/>
      <c r="CQ143" s="35"/>
      <c r="CR143" s="35"/>
      <c r="CX143" s="35"/>
      <c r="CY143" s="35"/>
      <c r="CZ143" s="35"/>
      <c r="DF143" s="35">
        <v>2.9100000000000001E-9</v>
      </c>
      <c r="DG143" s="35">
        <v>3.7256721705600002</v>
      </c>
      <c r="DH143" s="35">
        <v>29999.959352319001</v>
      </c>
      <c r="DI143" s="29">
        <f t="shared" si="116"/>
        <v>1.8238461263783231E-9</v>
      </c>
      <c r="DJ143" s="29">
        <f t="shared" si="117"/>
        <v>1.8255753213677926E-9</v>
      </c>
      <c r="DK143" s="29">
        <f t="shared" si="118"/>
        <v>1.8255752364984495E-9</v>
      </c>
      <c r="DL143" s="29">
        <f t="shared" si="119"/>
        <v>1.8255752365024427E-9</v>
      </c>
      <c r="DN143" s="35">
        <v>2.5000000000000002E-10</v>
      </c>
      <c r="DO143" s="35">
        <v>4.7587562388800002</v>
      </c>
      <c r="DP143" s="35">
        <v>27991.401813159999</v>
      </c>
      <c r="DQ143" s="29">
        <f t="shared" si="120"/>
        <v>1.8800935195587071E-10</v>
      </c>
      <c r="DR143" s="29">
        <f t="shared" si="121"/>
        <v>1.8812658684187347E-10</v>
      </c>
      <c r="DS143" s="29">
        <f t="shared" si="122"/>
        <v>1.8812658108851552E-10</v>
      </c>
      <c r="DT143" s="29">
        <f t="shared" si="123"/>
        <v>1.8812658108878692E-10</v>
      </c>
      <c r="DV143" s="35"/>
      <c r="DW143" s="35"/>
      <c r="DX143" s="35"/>
      <c r="ED143" s="35"/>
      <c r="EE143" s="35"/>
      <c r="EF143" s="35"/>
      <c r="EL143" s="35"/>
      <c r="EM143" s="35"/>
      <c r="EN143" s="35"/>
      <c r="ET143" s="35"/>
      <c r="EU143" s="35"/>
      <c r="EV143" s="35"/>
    </row>
    <row r="144" spans="1:152" s="29" customFormat="1" ht="13.5" x14ac:dyDescent="0.3">
      <c r="N144" s="35">
        <v>1.095E-8</v>
      </c>
      <c r="O144" s="35">
        <v>0.49492867814000002</v>
      </c>
      <c r="P144" s="35">
        <v>51066.427731055002</v>
      </c>
      <c r="Q144" s="29">
        <f t="shared" si="104"/>
        <v>9.4474898947642486E-9</v>
      </c>
      <c r="R144" s="29">
        <f t="shared" si="105"/>
        <v>9.4546703969715331E-9</v>
      </c>
      <c r="S144" s="29">
        <f t="shared" si="106"/>
        <v>9.4546700448330204E-9</v>
      </c>
      <c r="T144" s="29">
        <f t="shared" si="107"/>
        <v>9.454670044849976E-9</v>
      </c>
      <c r="V144" s="35">
        <v>1.2E-9</v>
      </c>
      <c r="W144" s="35">
        <v>5.4187061504700003</v>
      </c>
      <c r="X144" s="35">
        <v>37724.753419748202</v>
      </c>
      <c r="Y144" s="29">
        <f t="shared" si="108"/>
        <v>-8.7511867559516365E-10</v>
      </c>
      <c r="Z144" s="29">
        <f t="shared" si="109"/>
        <v>-8.7433065786478096E-10</v>
      </c>
      <c r="AA144" s="29">
        <f t="shared" si="110"/>
        <v>-8.7433069657263342E-10</v>
      </c>
      <c r="AB144" s="29">
        <f t="shared" si="111"/>
        <v>-8.743306965707645E-10</v>
      </c>
      <c r="AD144" s="35"/>
      <c r="AE144" s="35"/>
      <c r="AF144" s="35"/>
      <c r="AL144" s="35"/>
      <c r="AM144" s="35"/>
      <c r="AN144" s="35"/>
      <c r="AT144" s="35"/>
      <c r="AU144" s="35"/>
      <c r="AV144" s="35"/>
      <c r="BB144" s="35"/>
      <c r="BC144" s="35"/>
      <c r="BD144" s="35"/>
      <c r="BJ144" s="35">
        <v>1.99E-9</v>
      </c>
      <c r="BK144" s="35">
        <v>1.1643332188</v>
      </c>
      <c r="BL144" s="35">
        <v>22805.7355659936</v>
      </c>
      <c r="BM144" s="29">
        <f t="shared" si="112"/>
        <v>1.2911403358450807E-9</v>
      </c>
      <c r="BN144" s="29">
        <f t="shared" si="113"/>
        <v>1.2920182416548353E-9</v>
      </c>
      <c r="BO144" s="29">
        <f t="shared" si="114"/>
        <v>1.2920181985643609E-9</v>
      </c>
      <c r="BP144" s="29">
        <f t="shared" si="115"/>
        <v>1.2920181985664258E-9</v>
      </c>
      <c r="BR144" s="35"/>
      <c r="BS144" s="35"/>
      <c r="BT144" s="35"/>
      <c r="BZ144" s="35"/>
      <c r="CA144" s="35"/>
      <c r="CB144" s="35"/>
      <c r="CH144" s="35"/>
      <c r="CI144" s="35"/>
      <c r="CJ144" s="35"/>
      <c r="CP144" s="35"/>
      <c r="CQ144" s="35"/>
      <c r="CR144" s="35"/>
      <c r="CX144" s="35"/>
      <c r="CY144" s="35"/>
      <c r="CZ144" s="35"/>
      <c r="DF144" s="35">
        <v>2.6700000000000001E-9</v>
      </c>
      <c r="DG144" s="35">
        <v>2.9768550399099998</v>
      </c>
      <c r="DH144" s="35">
        <v>19573.374710669901</v>
      </c>
      <c r="DI144" s="29">
        <f t="shared" si="116"/>
        <v>2.4121399508503296E-9</v>
      </c>
      <c r="DJ144" s="29">
        <f t="shared" si="117"/>
        <v>2.4127094028213007E-9</v>
      </c>
      <c r="DK144" s="29">
        <f t="shared" si="118"/>
        <v>2.4127093748785044E-9</v>
      </c>
      <c r="DL144" s="29">
        <f t="shared" si="119"/>
        <v>2.4127093748798696E-9</v>
      </c>
      <c r="DN144" s="35">
        <v>2.1999999999999999E-10</v>
      </c>
      <c r="DO144" s="35">
        <v>2.9528148167300001</v>
      </c>
      <c r="DP144" s="35">
        <v>40077.619573520002</v>
      </c>
      <c r="DQ144" s="29">
        <f t="shared" si="120"/>
        <v>1.9922799350204387E-10</v>
      </c>
      <c r="DR144" s="29">
        <f t="shared" si="121"/>
        <v>1.9932298776143096E-10</v>
      </c>
      <c r="DS144" s="29">
        <f t="shared" si="122"/>
        <v>1.9932298310273874E-10</v>
      </c>
      <c r="DT144" s="29">
        <f t="shared" si="123"/>
        <v>1.9932298310296107E-10</v>
      </c>
      <c r="DV144" s="35"/>
      <c r="DW144" s="35"/>
      <c r="DX144" s="35"/>
      <c r="ED144" s="35"/>
      <c r="EE144" s="35"/>
      <c r="EF144" s="35"/>
      <c r="EL144" s="35"/>
      <c r="EM144" s="35"/>
      <c r="EN144" s="35"/>
      <c r="ET144" s="35"/>
      <c r="EU144" s="35"/>
      <c r="EV144" s="35"/>
    </row>
    <row r="145" spans="1:152" s="29" customFormat="1" ht="13.5" x14ac:dyDescent="0.3">
      <c r="A145" s="29" t="s">
        <v>231</v>
      </c>
      <c r="B145" s="29" t="s">
        <v>232</v>
      </c>
      <c r="C145" s="29" t="s">
        <v>233</v>
      </c>
      <c r="D145" s="29" t="s">
        <v>234</v>
      </c>
      <c r="E145" s="29" t="s">
        <v>235</v>
      </c>
      <c r="F145" s="29" t="s">
        <v>27</v>
      </c>
      <c r="N145" s="35">
        <v>1.146E-8</v>
      </c>
      <c r="O145" s="35">
        <v>4.5424145421500004</v>
      </c>
      <c r="P145" s="35">
        <v>10220.399093211799</v>
      </c>
      <c r="Q145" s="29">
        <f t="shared" si="104"/>
        <v>7.1678729271744011E-9</v>
      </c>
      <c r="R145" s="29">
        <f t="shared" si="105"/>
        <v>7.1701964362930296E-9</v>
      </c>
      <c r="S145" s="29">
        <f t="shared" si="106"/>
        <v>7.1701963222315952E-9</v>
      </c>
      <c r="T145" s="29">
        <f t="shared" si="107"/>
        <v>7.1701963222369297E-9</v>
      </c>
      <c r="V145" s="35">
        <v>1.03E-9</v>
      </c>
      <c r="W145" s="35">
        <v>2.6261024442499998</v>
      </c>
      <c r="X145" s="35">
        <v>20213.271996984</v>
      </c>
      <c r="Y145" s="29">
        <f t="shared" si="108"/>
        <v>-5.0288860583234118E-10</v>
      </c>
      <c r="Z145" s="29">
        <f t="shared" si="109"/>
        <v>-5.0335054470401624E-10</v>
      </c>
      <c r="AA145" s="29">
        <f t="shared" si="110"/>
        <v>-5.0335052202822036E-10</v>
      </c>
      <c r="AB145" s="29">
        <f t="shared" si="111"/>
        <v>-5.0335052202929311E-10</v>
      </c>
      <c r="AD145" s="35"/>
      <c r="AE145" s="35"/>
      <c r="AF145" s="35"/>
      <c r="AL145" s="35"/>
      <c r="AM145" s="35"/>
      <c r="AN145" s="35"/>
      <c r="AT145" s="35"/>
      <c r="AU145" s="35"/>
      <c r="AV145" s="35"/>
      <c r="BB145" s="35"/>
      <c r="BC145" s="35"/>
      <c r="BD145" s="35"/>
      <c r="BJ145" s="35">
        <v>1.8E-9</v>
      </c>
      <c r="BK145" s="35">
        <v>3.72646417141</v>
      </c>
      <c r="BL145" s="35">
        <v>1551.0452226479999</v>
      </c>
      <c r="BM145" s="29">
        <f t="shared" si="112"/>
        <v>-1.4394128997030535E-9</v>
      </c>
      <c r="BN145" s="29">
        <f t="shared" si="113"/>
        <v>-1.4394555237962956E-9</v>
      </c>
      <c r="BO145" s="29">
        <f t="shared" si="114"/>
        <v>-1.4394555217037059E-9</v>
      </c>
      <c r="BP145" s="29">
        <f t="shared" si="115"/>
        <v>-1.4394555217038057E-9</v>
      </c>
      <c r="BR145" s="35"/>
      <c r="BS145" s="35"/>
      <c r="BT145" s="35"/>
      <c r="BZ145" s="35"/>
      <c r="CA145" s="35"/>
      <c r="CB145" s="35"/>
      <c r="CH145" s="35"/>
      <c r="CI145" s="35"/>
      <c r="CJ145" s="35"/>
      <c r="CP145" s="35"/>
      <c r="CQ145" s="35"/>
      <c r="CR145" s="35"/>
      <c r="CX145" s="35"/>
      <c r="CY145" s="35"/>
      <c r="CZ145" s="35"/>
      <c r="DF145" s="35">
        <v>2.7999999999999998E-9</v>
      </c>
      <c r="DG145" s="35">
        <v>3.70200084294</v>
      </c>
      <c r="DH145" s="35">
        <v>47623.852786089599</v>
      </c>
      <c r="DI145" s="29">
        <f t="shared" si="116"/>
        <v>-9.3520612980931858E-10</v>
      </c>
      <c r="DJ145" s="29">
        <f t="shared" si="117"/>
        <v>-9.3840140147034851E-10</v>
      </c>
      <c r="DK145" s="29">
        <f t="shared" si="118"/>
        <v>-9.3840124463112485E-10</v>
      </c>
      <c r="DL145" s="29">
        <f t="shared" si="119"/>
        <v>-9.3840124463832257E-10</v>
      </c>
      <c r="DN145" s="35">
        <v>2.8000000000000002E-10</v>
      </c>
      <c r="DO145" s="35">
        <v>6.1203826495499998</v>
      </c>
      <c r="DP145" s="35">
        <v>38500.276031072201</v>
      </c>
      <c r="DQ145" s="29">
        <f t="shared" si="120"/>
        <v>-2.7993047362599467E-10</v>
      </c>
      <c r="DR145" s="29">
        <f t="shared" si="121"/>
        <v>-2.7992423134001618E-10</v>
      </c>
      <c r="DS145" s="29">
        <f t="shared" si="122"/>
        <v>-2.7992423165306863E-10</v>
      </c>
      <c r="DT145" s="29">
        <f t="shared" si="123"/>
        <v>-2.7992423165305384E-10</v>
      </c>
      <c r="DV145" s="35"/>
      <c r="DW145" s="35"/>
      <c r="DX145" s="35"/>
      <c r="ED145" s="35"/>
      <c r="EE145" s="35"/>
      <c r="EF145" s="35"/>
      <c r="EL145" s="35"/>
      <c r="EM145" s="35"/>
      <c r="EN145" s="35"/>
      <c r="ET145" s="35"/>
      <c r="EU145" s="35"/>
      <c r="EV145" s="35"/>
    </row>
    <row r="146" spans="1:152" s="29" customFormat="1" ht="15.5" x14ac:dyDescent="0.35">
      <c r="A146" s="29">
        <f>(E107*E107+F107*F107-B9*B9)/(2*E107*F107)</f>
        <v>0.90473468941306923</v>
      </c>
      <c r="B146" s="29">
        <f>ACOS(A146)</f>
        <v>0.44003984859342338</v>
      </c>
      <c r="C146" s="29">
        <f>DEGREES(B146)</f>
        <v>25.212426141978913</v>
      </c>
      <c r="D146" s="29">
        <f>C146/100</f>
        <v>0.25212426141978911</v>
      </c>
      <c r="E146" s="29">
        <f>(1+A146)/2</f>
        <v>0.95236734470653461</v>
      </c>
      <c r="F146" s="170">
        <f>-4.4+5*LOG10(E107*F107)+((-C146*0.00000065+0.000239)*C146+0.00009)*C146</f>
        <v>-3.9140071320825309</v>
      </c>
      <c r="N146" s="35">
        <v>9.8099999999999998E-9</v>
      </c>
      <c r="O146" s="35">
        <v>1.65915064733</v>
      </c>
      <c r="P146" s="35">
        <v>10103.079224991599</v>
      </c>
      <c r="Q146" s="29">
        <f t="shared" si="104"/>
        <v>-7.1637812941161041E-9</v>
      </c>
      <c r="R146" s="29">
        <f t="shared" si="105"/>
        <v>-7.1620593486279966E-9</v>
      </c>
      <c r="S146" s="29">
        <f t="shared" si="106"/>
        <v>-7.1620594331791894E-9</v>
      </c>
      <c r="T146" s="29">
        <f t="shared" si="107"/>
        <v>-7.1620594331751875E-9</v>
      </c>
      <c r="V146" s="35">
        <v>8.4999999999999996E-10</v>
      </c>
      <c r="W146" s="35">
        <v>5.0480820208699999</v>
      </c>
      <c r="X146" s="35">
        <v>9830.3890139878004</v>
      </c>
      <c r="Y146" s="29">
        <f t="shared" si="108"/>
        <v>1.8664171492791586E-10</v>
      </c>
      <c r="Z146" s="29">
        <f t="shared" si="109"/>
        <v>1.86848991756284E-10</v>
      </c>
      <c r="AA146" s="29">
        <f t="shared" si="110"/>
        <v>1.8684898158024642E-10</v>
      </c>
      <c r="AB146" s="29">
        <f t="shared" si="111"/>
        <v>1.8684898158071779E-10</v>
      </c>
      <c r="AD146" s="35"/>
      <c r="AE146" s="35"/>
      <c r="AF146" s="35"/>
      <c r="AL146" s="35"/>
      <c r="AM146" s="35"/>
      <c r="AN146" s="35"/>
      <c r="AT146" s="35"/>
      <c r="AU146" s="35"/>
      <c r="AV146" s="35"/>
      <c r="BB146" s="35"/>
      <c r="BC146" s="35"/>
      <c r="BD146" s="35"/>
      <c r="BJ146" s="35">
        <v>1.73E-9</v>
      </c>
      <c r="BK146" s="35">
        <v>3.35235705827</v>
      </c>
      <c r="BL146" s="35">
        <v>53445.592204626599</v>
      </c>
      <c r="BM146" s="29">
        <f t="shared" si="112"/>
        <v>-6.4472332084965276E-10</v>
      </c>
      <c r="BN146" s="29">
        <f t="shared" si="113"/>
        <v>-6.4690441205649736E-10</v>
      </c>
      <c r="BO146" s="29">
        <f t="shared" si="114"/>
        <v>-6.4690430500443127E-10</v>
      </c>
      <c r="BP146" s="29">
        <f t="shared" si="115"/>
        <v>-6.469043050093564E-10</v>
      </c>
      <c r="BR146" s="35"/>
      <c r="BS146" s="35"/>
      <c r="BT146" s="35"/>
      <c r="BZ146" s="35"/>
      <c r="CA146" s="35"/>
      <c r="CB146" s="35"/>
      <c r="CH146" s="35"/>
      <c r="CI146" s="35"/>
      <c r="CJ146" s="35"/>
      <c r="CP146" s="35"/>
      <c r="CQ146" s="35"/>
      <c r="CR146" s="35"/>
      <c r="CX146" s="35"/>
      <c r="CY146" s="35"/>
      <c r="CZ146" s="35"/>
      <c r="DF146" s="35">
        <v>2.3899999999999998E-9</v>
      </c>
      <c r="DG146" s="35">
        <v>3.9454578206700002</v>
      </c>
      <c r="DH146" s="35">
        <v>9580.5018068978006</v>
      </c>
      <c r="DI146" s="29">
        <f t="shared" si="116"/>
        <v>-1.8729485988838978E-9</v>
      </c>
      <c r="DJ146" s="29">
        <f t="shared" si="117"/>
        <v>-1.8725868720374372E-9</v>
      </c>
      <c r="DK146" s="29">
        <f t="shared" si="118"/>
        <v>-1.8725868897992565E-9</v>
      </c>
      <c r="DL146" s="29">
        <f t="shared" si="119"/>
        <v>-1.8725868897984546E-9</v>
      </c>
      <c r="DN146" s="35">
        <v>2.1999999999999999E-10</v>
      </c>
      <c r="DO146" s="35">
        <v>4.1118420132100004</v>
      </c>
      <c r="DP146" s="35">
        <v>19779.5602591071</v>
      </c>
      <c r="DQ146" s="29">
        <f t="shared" si="120"/>
        <v>4.6839867091546441E-11</v>
      </c>
      <c r="DR146" s="29">
        <f t="shared" si="121"/>
        <v>4.6731750193622288E-11</v>
      </c>
      <c r="DS146" s="29">
        <f t="shared" si="122"/>
        <v>4.6731755501951628E-11</v>
      </c>
      <c r="DT146" s="29">
        <f t="shared" si="123"/>
        <v>4.6731755501695008E-11</v>
      </c>
      <c r="DV146" s="35"/>
      <c r="DW146" s="35"/>
      <c r="DX146" s="35"/>
      <c r="ED146" s="35"/>
      <c r="EE146" s="35"/>
      <c r="EF146" s="35"/>
      <c r="EL146" s="35"/>
      <c r="EM146" s="35"/>
      <c r="EN146" s="35"/>
      <c r="ET146" s="35"/>
      <c r="EU146" s="35"/>
      <c r="EV146" s="35"/>
    </row>
    <row r="147" spans="1:152" s="29" customFormat="1" ht="13.5" x14ac:dyDescent="0.3">
      <c r="N147" s="35">
        <v>1.27E-8</v>
      </c>
      <c r="O147" s="35">
        <v>4.6937430613200002</v>
      </c>
      <c r="P147" s="35">
        <v>9050.8108418032007</v>
      </c>
      <c r="Q147" s="29">
        <f t="shared" si="104"/>
        <v>7.8982415185625102E-9</v>
      </c>
      <c r="R147" s="29">
        <f t="shared" si="105"/>
        <v>7.9005301026606147E-9</v>
      </c>
      <c r="S147" s="29">
        <f t="shared" si="106"/>
        <v>7.9005299903119397E-9</v>
      </c>
      <c r="T147" s="29">
        <f t="shared" si="107"/>
        <v>7.9005299903173081E-9</v>
      </c>
      <c r="V147" s="35">
        <v>1.03E-9</v>
      </c>
      <c r="W147" s="35">
        <v>2.0154938381599998</v>
      </c>
      <c r="X147" s="35">
        <v>45585.172812187397</v>
      </c>
      <c r="Y147" s="29">
        <f t="shared" si="108"/>
        <v>5.6580893368890234E-10</v>
      </c>
      <c r="Z147" s="29">
        <f t="shared" si="109"/>
        <v>5.6680617599983766E-10</v>
      </c>
      <c r="AA147" s="29">
        <f t="shared" si="110"/>
        <v>5.6680612705862945E-10</v>
      </c>
      <c r="AB147" s="29">
        <f t="shared" si="111"/>
        <v>5.6680612706087835E-10</v>
      </c>
      <c r="AD147" s="35"/>
      <c r="AE147" s="35"/>
      <c r="AF147" s="35"/>
      <c r="AL147" s="35"/>
      <c r="AM147" s="35"/>
      <c r="AN147" s="35"/>
      <c r="AT147" s="35"/>
      <c r="AU147" s="35"/>
      <c r="AV147" s="35"/>
      <c r="BB147" s="35"/>
      <c r="BC147" s="35"/>
      <c r="BD147" s="35"/>
      <c r="BJ147" s="35">
        <v>1.9500000000000001E-9</v>
      </c>
      <c r="BK147" s="35">
        <v>1.51901264131</v>
      </c>
      <c r="BL147" s="35">
        <v>43232.306658415597</v>
      </c>
      <c r="BM147" s="29">
        <f t="shared" si="112"/>
        <v>1.9494779489671682E-9</v>
      </c>
      <c r="BN147" s="29">
        <f t="shared" si="113"/>
        <v>1.9494271721733202E-9</v>
      </c>
      <c r="BO147" s="29">
        <f t="shared" si="114"/>
        <v>1.9494271747240545E-9</v>
      </c>
      <c r="BP147" s="29">
        <f t="shared" si="115"/>
        <v>1.9494271747239308E-9</v>
      </c>
      <c r="BR147" s="35"/>
      <c r="BS147" s="35"/>
      <c r="BT147" s="35"/>
      <c r="BZ147" s="35"/>
      <c r="CA147" s="35"/>
      <c r="CB147" s="35"/>
      <c r="CH147" s="35"/>
      <c r="CI147" s="35"/>
      <c r="CJ147" s="35"/>
      <c r="CP147" s="35"/>
      <c r="CQ147" s="35"/>
      <c r="CR147" s="35"/>
      <c r="CX147" s="35"/>
      <c r="CY147" s="35"/>
      <c r="CZ147" s="35"/>
      <c r="DF147" s="35">
        <v>2.4600000000000002E-9</v>
      </c>
      <c r="DG147" s="35">
        <v>2.1824488393000001</v>
      </c>
      <c r="DH147" s="35">
        <v>9161.0171630225996</v>
      </c>
      <c r="DI147" s="29">
        <f t="shared" si="116"/>
        <v>2.4210077588964948E-9</v>
      </c>
      <c r="DJ147" s="29">
        <f t="shared" si="117"/>
        <v>2.4211093160674448E-9</v>
      </c>
      <c r="DK147" s="29">
        <f t="shared" si="118"/>
        <v>2.4211093110846875E-9</v>
      </c>
      <c r="DL147" s="29">
        <f t="shared" si="119"/>
        <v>2.4211093110849228E-9</v>
      </c>
      <c r="DN147" s="35">
        <v>2.7E-10</v>
      </c>
      <c r="DO147" s="35">
        <v>3.7244644608000002</v>
      </c>
      <c r="DP147" s="35">
        <v>19793.787353108801</v>
      </c>
      <c r="DQ147" s="29">
        <f t="shared" si="120"/>
        <v>1.5718110472019284E-11</v>
      </c>
      <c r="DR147" s="29">
        <f t="shared" si="121"/>
        <v>1.5582446131788586E-11</v>
      </c>
      <c r="DS147" s="29">
        <f t="shared" si="122"/>
        <v>1.5582452792384982E-11</v>
      </c>
      <c r="DT147" s="29">
        <f t="shared" si="123"/>
        <v>1.5582452792063215E-11</v>
      </c>
      <c r="DV147" s="35"/>
      <c r="DW147" s="35"/>
      <c r="DX147" s="35"/>
      <c r="ED147" s="35"/>
      <c r="EE147" s="35"/>
      <c r="EF147" s="35"/>
      <c r="EL147" s="35"/>
      <c r="EM147" s="35"/>
      <c r="EN147" s="35"/>
      <c r="ET147" s="35"/>
      <c r="EU147" s="35"/>
      <c r="EV147" s="35"/>
    </row>
    <row r="148" spans="1:152" s="29" customFormat="1" ht="13.5" x14ac:dyDescent="0.3">
      <c r="N148" s="35">
        <v>1.0649999999999999E-8</v>
      </c>
      <c r="O148" s="35">
        <v>4.4164525888700004</v>
      </c>
      <c r="P148" s="35">
        <v>22805.7355659936</v>
      </c>
      <c r="Q148" s="29">
        <f t="shared" si="104"/>
        <v>-5.9738133848950057E-9</v>
      </c>
      <c r="R148" s="29">
        <f t="shared" si="105"/>
        <v>-5.9789251846191939E-9</v>
      </c>
      <c r="S148" s="29">
        <f t="shared" si="106"/>
        <v>-5.9789249337026818E-9</v>
      </c>
      <c r="T148" s="29">
        <f t="shared" si="107"/>
        <v>-5.9789249337147057E-9</v>
      </c>
      <c r="V148" s="35">
        <v>8.7999999999999996E-10</v>
      </c>
      <c r="W148" s="35">
        <v>2.6261381693099999</v>
      </c>
      <c r="X148" s="35">
        <v>21.8508293264</v>
      </c>
      <c r="Y148" s="29">
        <f t="shared" si="108"/>
        <v>-8.6868198009434282E-10</v>
      </c>
      <c r="Z148" s="29">
        <f t="shared" si="109"/>
        <v>-8.6868190192919274E-10</v>
      </c>
      <c r="AA148" s="29">
        <f t="shared" si="110"/>
        <v>-8.6868190193303034E-10</v>
      </c>
      <c r="AB148" s="29">
        <f t="shared" si="111"/>
        <v>-8.6868190193303013E-10</v>
      </c>
      <c r="AD148" s="35"/>
      <c r="AE148" s="35"/>
      <c r="AF148" s="35"/>
      <c r="AL148" s="35"/>
      <c r="AM148" s="35"/>
      <c r="AN148" s="35"/>
      <c r="AT148" s="35"/>
      <c r="AU148" s="35"/>
      <c r="AV148" s="35"/>
      <c r="BB148" s="35"/>
      <c r="BC148" s="35"/>
      <c r="BD148" s="35"/>
      <c r="BJ148" s="35">
        <v>1.74E-9</v>
      </c>
      <c r="BK148" s="35">
        <v>2.8404966269299998</v>
      </c>
      <c r="BL148" s="35">
        <v>9967.4538999815995</v>
      </c>
      <c r="BM148" s="29">
        <f t="shared" si="112"/>
        <v>3.5041426955278897E-10</v>
      </c>
      <c r="BN148" s="29">
        <f t="shared" si="113"/>
        <v>3.5084622168429875E-10</v>
      </c>
      <c r="BO148" s="29">
        <f t="shared" si="114"/>
        <v>3.5084620047803565E-10</v>
      </c>
      <c r="BP148" s="29">
        <f t="shared" si="115"/>
        <v>3.5084620047900443E-10</v>
      </c>
      <c r="BR148" s="35"/>
      <c r="BS148" s="35"/>
      <c r="BT148" s="35"/>
      <c r="BZ148" s="35"/>
      <c r="CA148" s="35"/>
      <c r="CB148" s="35"/>
      <c r="CH148" s="35"/>
      <c r="CI148" s="35"/>
      <c r="CJ148" s="35"/>
      <c r="CP148" s="35"/>
      <c r="CQ148" s="35"/>
      <c r="CR148" s="35"/>
      <c r="CX148" s="35"/>
      <c r="CY148" s="35"/>
      <c r="CZ148" s="35"/>
      <c r="DF148" s="35">
        <v>2.5300000000000002E-9</v>
      </c>
      <c r="DG148" s="35">
        <v>2.6950654701599999</v>
      </c>
      <c r="DH148" s="35">
        <v>3442.5749449653999</v>
      </c>
      <c r="DI148" s="29">
        <f t="shared" si="116"/>
        <v>-1.1896642579078633E-9</v>
      </c>
      <c r="DJ148" s="29">
        <f t="shared" si="117"/>
        <v>-1.1894687987365768E-9</v>
      </c>
      <c r="DK148" s="29">
        <f t="shared" si="118"/>
        <v>-1.1894688083329419E-9</v>
      </c>
      <c r="DL148" s="29">
        <f t="shared" si="119"/>
        <v>-1.1894688083324817E-9</v>
      </c>
      <c r="DN148" s="35">
        <v>2.0000000000000001E-10</v>
      </c>
      <c r="DO148" s="35">
        <v>4.2708662736800003</v>
      </c>
      <c r="DP148" s="35">
        <v>31441.677569756801</v>
      </c>
      <c r="DQ148" s="29">
        <f t="shared" si="120"/>
        <v>1.9232721106591487E-10</v>
      </c>
      <c r="DR148" s="29">
        <f t="shared" si="121"/>
        <v>1.9228328538609225E-10</v>
      </c>
      <c r="DS148" s="29">
        <f t="shared" si="122"/>
        <v>1.9228328754565713E-10</v>
      </c>
      <c r="DT148" s="29">
        <f t="shared" si="123"/>
        <v>1.9228328754555707E-10</v>
      </c>
      <c r="DV148" s="35"/>
      <c r="DW148" s="35"/>
      <c r="DX148" s="35"/>
      <c r="ED148" s="35"/>
      <c r="EE148" s="35"/>
      <c r="EF148" s="35"/>
      <c r="EL148" s="35"/>
      <c r="EM148" s="35"/>
      <c r="EN148" s="35"/>
      <c r="ET148" s="35"/>
      <c r="EU148" s="35"/>
      <c r="EV148" s="35"/>
    </row>
    <row r="149" spans="1:152" s="29" customFormat="1" ht="13.5" x14ac:dyDescent="0.3">
      <c r="N149" s="35">
        <v>8.5400000000000007E-9</v>
      </c>
      <c r="O149" s="35">
        <v>2.3443792695700001</v>
      </c>
      <c r="P149" s="35">
        <v>6681.2248533995999</v>
      </c>
      <c r="Q149" s="29">
        <f t="shared" si="104"/>
        <v>-5.2791208334457073E-9</v>
      </c>
      <c r="R149" s="29">
        <f t="shared" si="105"/>
        <v>-5.2802611842836582E-9</v>
      </c>
      <c r="S149" s="29">
        <f t="shared" si="106"/>
        <v>-5.2802611283014384E-9</v>
      </c>
      <c r="T149" s="29">
        <f t="shared" si="107"/>
        <v>-5.2802611283041093E-9</v>
      </c>
      <c r="V149" s="35">
        <v>8.3999999999999999E-10</v>
      </c>
      <c r="W149" s="35">
        <v>3.5035588017300001</v>
      </c>
      <c r="X149" s="35">
        <v>639.89728631399998</v>
      </c>
      <c r="Y149" s="29">
        <f t="shared" si="108"/>
        <v>2.0004825275820171E-10</v>
      </c>
      <c r="Z149" s="29">
        <f t="shared" si="109"/>
        <v>2.0006152711886651E-10</v>
      </c>
      <c r="AA149" s="29">
        <f t="shared" si="110"/>
        <v>2.0006152646715761E-10</v>
      </c>
      <c r="AB149" s="29">
        <f t="shared" si="111"/>
        <v>2.0006152646718951E-10</v>
      </c>
      <c r="AD149" s="35"/>
      <c r="AE149" s="35"/>
      <c r="AF149" s="35"/>
      <c r="AL149" s="35"/>
      <c r="AM149" s="35"/>
      <c r="AN149" s="35"/>
      <c r="AT149" s="35"/>
      <c r="AU149" s="35"/>
      <c r="AV149" s="35"/>
      <c r="BB149" s="35"/>
      <c r="BC149" s="35"/>
      <c r="BD149" s="35"/>
      <c r="BJ149" s="35">
        <v>1.63E-9</v>
      </c>
      <c r="BK149" s="35">
        <v>4.2916053771899998</v>
      </c>
      <c r="BL149" s="35">
        <v>36949.230808424203</v>
      </c>
      <c r="BM149" s="29">
        <f t="shared" si="112"/>
        <v>5.4272227797923714E-10</v>
      </c>
      <c r="BN149" s="29">
        <f t="shared" si="113"/>
        <v>5.4416608616118625E-10</v>
      </c>
      <c r="BO149" s="29">
        <f t="shared" si="114"/>
        <v>5.4416601528872566E-10</v>
      </c>
      <c r="BP149" s="29">
        <f t="shared" si="115"/>
        <v>5.4416601529204452E-10</v>
      </c>
      <c r="BR149" s="35"/>
      <c r="BS149" s="35"/>
      <c r="BT149" s="35"/>
      <c r="BZ149" s="35"/>
      <c r="CA149" s="35"/>
      <c r="CB149" s="35"/>
      <c r="CH149" s="35"/>
      <c r="CI149" s="35"/>
      <c r="CJ149" s="35"/>
      <c r="CP149" s="35"/>
      <c r="CQ149" s="35"/>
      <c r="CR149" s="35"/>
      <c r="CX149" s="35"/>
      <c r="CY149" s="35"/>
      <c r="CZ149" s="35"/>
      <c r="DF149" s="35">
        <v>2.6500000000000002E-9</v>
      </c>
      <c r="DG149" s="35">
        <v>2.6281180123699999</v>
      </c>
      <c r="DH149" s="35">
        <v>44809.650200863398</v>
      </c>
      <c r="DI149" s="29">
        <f t="shared" si="116"/>
        <v>-3.9129398596736947E-12</v>
      </c>
      <c r="DJ149" s="29">
        <f t="shared" si="117"/>
        <v>-8.9353689010279021E-13</v>
      </c>
      <c r="DK149" s="29">
        <f t="shared" si="118"/>
        <v>-8.9368512885180905E-13</v>
      </c>
      <c r="DL149" s="29">
        <f t="shared" si="119"/>
        <v>-8.9368512192259652E-13</v>
      </c>
      <c r="DN149" s="35">
        <v>2.1999999999999999E-10</v>
      </c>
      <c r="DO149" s="35">
        <v>4.99040169444</v>
      </c>
      <c r="DP149" s="35">
        <v>31022.753170856198</v>
      </c>
      <c r="DQ149" s="29">
        <f t="shared" si="120"/>
        <v>2.193086839452522E-10</v>
      </c>
      <c r="DR149" s="29">
        <f t="shared" si="121"/>
        <v>2.1929486873041673E-10</v>
      </c>
      <c r="DS149" s="29">
        <f t="shared" si="122"/>
        <v>2.1929486941202982E-10</v>
      </c>
      <c r="DT149" s="29">
        <f t="shared" si="123"/>
        <v>2.1929486941199779E-10</v>
      </c>
      <c r="DV149" s="35"/>
      <c r="DW149" s="35"/>
      <c r="DX149" s="35"/>
      <c r="ED149" s="35"/>
      <c r="EE149" s="35"/>
      <c r="EF149" s="35"/>
      <c r="EL149" s="35"/>
      <c r="EM149" s="35"/>
      <c r="EN149" s="35"/>
      <c r="ET149" s="35"/>
      <c r="EU149" s="35"/>
      <c r="EV149" s="35"/>
    </row>
    <row r="150" spans="1:152" s="29" customFormat="1" ht="13.5" x14ac:dyDescent="0.3">
      <c r="G150" s="2"/>
      <c r="N150" s="35">
        <v>1.104E-8</v>
      </c>
      <c r="O150" s="35">
        <v>0.49781459713999998</v>
      </c>
      <c r="P150" s="35">
        <v>1.4844727083</v>
      </c>
      <c r="Q150" s="29">
        <f t="shared" si="104"/>
        <v>9.5701449396203868E-9</v>
      </c>
      <c r="R150" s="29">
        <f t="shared" si="105"/>
        <v>9.5701451473765121E-9</v>
      </c>
      <c r="S150" s="29">
        <f t="shared" si="106"/>
        <v>9.570145147366313E-9</v>
      </c>
      <c r="T150" s="29">
        <f t="shared" si="107"/>
        <v>9.570145147366313E-9</v>
      </c>
      <c r="V150" s="35">
        <v>9.900000000000001E-10</v>
      </c>
      <c r="W150" s="35">
        <v>0.61079620894999997</v>
      </c>
      <c r="X150" s="35">
        <v>41654.963115967803</v>
      </c>
      <c r="Y150" s="29">
        <f t="shared" si="108"/>
        <v>1.5100917976563988E-10</v>
      </c>
      <c r="Z150" s="29">
        <f t="shared" si="109"/>
        <v>1.4997277549065788E-10</v>
      </c>
      <c r="AA150" s="29">
        <f t="shared" si="110"/>
        <v>1.4997282637744284E-10</v>
      </c>
      <c r="AB150" s="29">
        <f t="shared" si="111"/>
        <v>1.4997282637499532E-10</v>
      </c>
      <c r="AD150" s="35"/>
      <c r="AE150" s="35"/>
      <c r="AF150" s="35"/>
      <c r="AL150" s="35"/>
      <c r="AM150" s="35"/>
      <c r="AN150" s="35"/>
      <c r="AT150" s="35"/>
      <c r="AU150" s="35"/>
      <c r="AV150" s="35"/>
      <c r="BB150" s="35"/>
      <c r="BC150" s="35"/>
      <c r="BD150" s="35"/>
      <c r="BJ150" s="35">
        <v>1.69E-9</v>
      </c>
      <c r="BK150" s="35">
        <v>0.37000676558000001</v>
      </c>
      <c r="BL150" s="35">
        <v>10459.117192440401</v>
      </c>
      <c r="BM150" s="29">
        <f t="shared" si="112"/>
        <v>1.3949215111127813E-9</v>
      </c>
      <c r="BN150" s="29">
        <f t="shared" si="113"/>
        <v>1.395175202235234E-9</v>
      </c>
      <c r="BO150" s="29">
        <f t="shared" si="114"/>
        <v>1.3951751897826E-9</v>
      </c>
      <c r="BP150" s="29">
        <f t="shared" si="115"/>
        <v>1.3951751897831962E-9</v>
      </c>
      <c r="BR150" s="35"/>
      <c r="BS150" s="35"/>
      <c r="BT150" s="35"/>
      <c r="BZ150" s="35"/>
      <c r="CA150" s="35"/>
      <c r="CB150" s="35"/>
      <c r="CH150" s="35"/>
      <c r="CI150" s="35"/>
      <c r="CJ150" s="35"/>
      <c r="CP150" s="35"/>
      <c r="CQ150" s="35"/>
      <c r="CR150" s="35"/>
      <c r="CX150" s="35"/>
      <c r="CY150" s="35"/>
      <c r="CZ150" s="35"/>
      <c r="DF150" s="35">
        <v>1.9399999999999999E-9</v>
      </c>
      <c r="DG150" s="35">
        <v>4.7892613617500004</v>
      </c>
      <c r="DH150" s="35">
        <v>33794.543723528601</v>
      </c>
      <c r="DI150" s="29">
        <f t="shared" si="116"/>
        <v>1.4109870068209338E-9</v>
      </c>
      <c r="DJ150" s="29">
        <f t="shared" si="117"/>
        <v>1.4121306015267601E-9</v>
      </c>
      <c r="DK150" s="29">
        <f t="shared" si="118"/>
        <v>1.4121305454070399E-9</v>
      </c>
      <c r="DL150" s="29">
        <f t="shared" si="119"/>
        <v>1.4121305454097621E-9</v>
      </c>
      <c r="DN150" s="35">
        <v>2.3000000000000001E-10</v>
      </c>
      <c r="DO150" s="35">
        <v>1.3350513212199999</v>
      </c>
      <c r="DP150" s="35">
        <v>65236.221293285402</v>
      </c>
      <c r="DQ150" s="29">
        <f t="shared" si="120"/>
        <v>1.3127116837056878E-10</v>
      </c>
      <c r="DR150" s="29">
        <f t="shared" si="121"/>
        <v>1.3095770889964546E-10</v>
      </c>
      <c r="DS150" s="29">
        <f t="shared" si="122"/>
        <v>1.3095772429790071E-10</v>
      </c>
      <c r="DT150" s="29">
        <f t="shared" si="123"/>
        <v>1.3095772429716987E-10</v>
      </c>
      <c r="DV150" s="35"/>
      <c r="DW150" s="35"/>
      <c r="DX150" s="35"/>
      <c r="ED150" s="35"/>
      <c r="EE150" s="35"/>
      <c r="EF150" s="35"/>
      <c r="EL150" s="35"/>
      <c r="EM150" s="35"/>
      <c r="EN150" s="35"/>
      <c r="ET150" s="35"/>
      <c r="EU150" s="35"/>
      <c r="EV150" s="35"/>
    </row>
    <row r="151" spans="1:152" s="29" customFormat="1" ht="13.5" x14ac:dyDescent="0.3">
      <c r="G151" s="2"/>
      <c r="N151" s="35">
        <v>1.075E-8</v>
      </c>
      <c r="O151" s="35">
        <v>1.0985759316099999</v>
      </c>
      <c r="P151" s="35">
        <v>377.37360791579999</v>
      </c>
      <c r="Q151" s="29">
        <f t="shared" si="104"/>
        <v>6.2997564616417584E-9</v>
      </c>
      <c r="R151" s="29">
        <f t="shared" si="105"/>
        <v>6.2998400459684512E-9</v>
      </c>
      <c r="S151" s="29">
        <f t="shared" si="106"/>
        <v>6.2998400418648611E-9</v>
      </c>
      <c r="T151" s="29">
        <f t="shared" si="107"/>
        <v>6.2998400418650547E-9</v>
      </c>
      <c r="V151" s="35">
        <v>8.7999999999999996E-10</v>
      </c>
      <c r="W151" s="35">
        <v>3.6383670026199999</v>
      </c>
      <c r="X151" s="35">
        <v>49515.382508406998</v>
      </c>
      <c r="Y151" s="29">
        <f t="shared" si="108"/>
        <v>-7.8349421406287893E-10</v>
      </c>
      <c r="Z151" s="29">
        <f t="shared" si="109"/>
        <v>-7.8399805824464036E-10</v>
      </c>
      <c r="AA151" s="29">
        <f t="shared" si="110"/>
        <v>-7.8399803353875961E-10</v>
      </c>
      <c r="AB151" s="29">
        <f t="shared" si="111"/>
        <v>-7.8399803353989564E-10</v>
      </c>
      <c r="AD151" s="35"/>
      <c r="AE151" s="35"/>
      <c r="AF151" s="35"/>
      <c r="AL151" s="35"/>
      <c r="AM151" s="35"/>
      <c r="AN151" s="35"/>
      <c r="AT151" s="35"/>
      <c r="AU151" s="35"/>
      <c r="AV151" s="35"/>
      <c r="BB151" s="35"/>
      <c r="BC151" s="35"/>
      <c r="BD151" s="35"/>
      <c r="BJ151" s="35">
        <v>1.37E-9</v>
      </c>
      <c r="BK151" s="35">
        <v>5.61149803116</v>
      </c>
      <c r="BL151" s="35">
        <v>10529.6774158676</v>
      </c>
      <c r="BM151" s="29">
        <f t="shared" si="112"/>
        <v>1.0440925532393634E-9</v>
      </c>
      <c r="BN151" s="29">
        <f t="shared" si="113"/>
        <v>1.0443300045503797E-9</v>
      </c>
      <c r="BO151" s="29">
        <f t="shared" si="114"/>
        <v>1.0443299928944412E-9</v>
      </c>
      <c r="BP151" s="29">
        <f t="shared" si="115"/>
        <v>1.0443299928949957E-9</v>
      </c>
      <c r="BR151" s="35"/>
      <c r="BS151" s="35"/>
      <c r="BT151" s="35"/>
      <c r="BZ151" s="35"/>
      <c r="CA151" s="35"/>
      <c r="CB151" s="35"/>
      <c r="CH151" s="35"/>
      <c r="CI151" s="35"/>
      <c r="CJ151" s="35"/>
      <c r="CP151" s="35"/>
      <c r="CQ151" s="35"/>
      <c r="CR151" s="35"/>
      <c r="CX151" s="35"/>
      <c r="CY151" s="35"/>
      <c r="CZ151" s="35"/>
      <c r="DF151" s="35">
        <v>1.87E-9</v>
      </c>
      <c r="DG151" s="35">
        <v>3.6562088109499999</v>
      </c>
      <c r="DH151" s="35">
        <v>20452.8694122218</v>
      </c>
      <c r="DI151" s="29">
        <f t="shared" si="116"/>
        <v>-1.7860144395800491E-9</v>
      </c>
      <c r="DJ151" s="29">
        <f t="shared" si="117"/>
        <v>-1.7857260177151955E-9</v>
      </c>
      <c r="DK151" s="29">
        <f t="shared" si="118"/>
        <v>-1.7857260318871992E-9</v>
      </c>
      <c r="DL151" s="29">
        <f t="shared" si="119"/>
        <v>-1.7857260318865369E-9</v>
      </c>
      <c r="DN151" s="35">
        <v>2.1E-10</v>
      </c>
      <c r="DO151" s="35">
        <v>4.4689735346799999</v>
      </c>
      <c r="DP151" s="35">
        <v>53285.184835241802</v>
      </c>
      <c r="DQ151" s="29">
        <f t="shared" si="120"/>
        <v>-2.0063343219822538E-10</v>
      </c>
      <c r="DR151" s="29">
        <f t="shared" si="121"/>
        <v>-2.0054921934957047E-10</v>
      </c>
      <c r="DS151" s="29">
        <f t="shared" si="122"/>
        <v>-2.0054922349306803E-10</v>
      </c>
      <c r="DT151" s="29">
        <f t="shared" si="123"/>
        <v>-2.0054922349287683E-10</v>
      </c>
      <c r="DV151" s="35"/>
      <c r="DW151" s="35"/>
      <c r="DX151" s="35"/>
      <c r="ED151" s="35"/>
      <c r="EE151" s="35"/>
      <c r="EF151" s="35"/>
      <c r="EL151" s="35"/>
      <c r="EM151" s="35"/>
      <c r="EN151" s="35"/>
      <c r="ET151" s="35"/>
      <c r="EU151" s="35"/>
      <c r="EV151" s="35"/>
    </row>
    <row r="152" spans="1:152" s="29" customFormat="1" ht="13.5" x14ac:dyDescent="0.3">
      <c r="N152" s="35">
        <v>1.1140000000000001E-8</v>
      </c>
      <c r="O152" s="35">
        <v>4.3502477580600001</v>
      </c>
      <c r="P152" s="35">
        <v>51092.726050854799</v>
      </c>
      <c r="Q152" s="29">
        <f t="shared" si="104"/>
        <v>1.1133565750794496E-9</v>
      </c>
      <c r="R152" s="29">
        <f t="shared" si="105"/>
        <v>1.0989554486914252E-9</v>
      </c>
      <c r="S152" s="29">
        <f t="shared" si="106"/>
        <v>1.0989561557654136E-9</v>
      </c>
      <c r="T152" s="29">
        <f t="shared" si="107"/>
        <v>1.0989561557313857E-9</v>
      </c>
      <c r="V152" s="35">
        <v>9.7999999999999992E-10</v>
      </c>
      <c r="W152" s="35">
        <v>2.42401801881</v>
      </c>
      <c r="X152" s="35">
        <v>23581.258177317599</v>
      </c>
      <c r="Y152" s="29">
        <f t="shared" si="108"/>
        <v>-5.3972162059758914E-10</v>
      </c>
      <c r="Z152" s="29">
        <f t="shared" si="109"/>
        <v>-5.3923104899750356E-10</v>
      </c>
      <c r="AA152" s="29">
        <f t="shared" si="110"/>
        <v>-5.3923107308703837E-10</v>
      </c>
      <c r="AB152" s="29">
        <f t="shared" si="111"/>
        <v>-5.3923107308587546E-10</v>
      </c>
      <c r="AD152" s="35"/>
      <c r="AE152" s="35"/>
      <c r="AF152" s="35"/>
      <c r="AL152" s="35"/>
      <c r="AM152" s="35"/>
      <c r="AN152" s="35"/>
      <c r="AT152" s="35"/>
      <c r="AU152" s="35"/>
      <c r="AV152" s="35"/>
      <c r="BB152" s="35"/>
      <c r="BC152" s="35"/>
      <c r="BD152" s="35"/>
      <c r="BJ152" s="35">
        <v>1.39E-9</v>
      </c>
      <c r="BK152" s="35">
        <v>0.87847805052000005</v>
      </c>
      <c r="BL152" s="35">
        <v>16522.659716002199</v>
      </c>
      <c r="BM152" s="29">
        <f t="shared" si="112"/>
        <v>8.2072590485930772E-10</v>
      </c>
      <c r="BN152" s="29">
        <f t="shared" si="113"/>
        <v>8.2025451666960739E-10</v>
      </c>
      <c r="BO152" s="29">
        <f t="shared" si="114"/>
        <v>8.2025453981612509E-10</v>
      </c>
      <c r="BP152" s="29">
        <f t="shared" si="115"/>
        <v>8.2025453981504065E-10</v>
      </c>
      <c r="BR152" s="35"/>
      <c r="BS152" s="35"/>
      <c r="BT152" s="35"/>
      <c r="BZ152" s="35"/>
      <c r="CA152" s="35"/>
      <c r="CB152" s="35"/>
      <c r="CH152" s="35"/>
      <c r="CI152" s="35"/>
      <c r="CJ152" s="35"/>
      <c r="CP152" s="35"/>
      <c r="CQ152" s="35"/>
      <c r="CR152" s="35"/>
      <c r="CX152" s="35"/>
      <c r="CY152" s="35"/>
      <c r="CZ152" s="35"/>
      <c r="DF152" s="35">
        <v>2.2400000000000001E-9</v>
      </c>
      <c r="DG152" s="35">
        <v>2.4360186312700001</v>
      </c>
      <c r="DH152" s="35">
        <v>9992.8729037722005</v>
      </c>
      <c r="DI152" s="29">
        <f t="shared" si="116"/>
        <v>4.3271721061914124E-10</v>
      </c>
      <c r="DJ152" s="29">
        <f t="shared" si="117"/>
        <v>4.3327564597854946E-10</v>
      </c>
      <c r="DK152" s="29">
        <f t="shared" si="118"/>
        <v>4.3327561856265639E-10</v>
      </c>
      <c r="DL152" s="29">
        <f t="shared" si="119"/>
        <v>4.3327561856396809E-10</v>
      </c>
      <c r="DN152" s="35">
        <v>2.0000000000000001E-10</v>
      </c>
      <c r="DO152" s="35">
        <v>4.15140915983</v>
      </c>
      <c r="DP152" s="35">
        <v>2218.7571041868</v>
      </c>
      <c r="DQ152" s="29">
        <f t="shared" si="120"/>
        <v>-1.5891675617054639E-10</v>
      </c>
      <c r="DR152" s="29">
        <f t="shared" si="121"/>
        <v>-1.5890990509311499E-10</v>
      </c>
      <c r="DS152" s="29">
        <f t="shared" si="122"/>
        <v>-1.5890990542948286E-10</v>
      </c>
      <c r="DT152" s="29">
        <f t="shared" si="123"/>
        <v>-1.589099054294673E-10</v>
      </c>
      <c r="DV152" s="35"/>
      <c r="DW152" s="35"/>
      <c r="DX152" s="35"/>
      <c r="ED152" s="35"/>
      <c r="EE152" s="35"/>
      <c r="EF152" s="35"/>
      <c r="EL152" s="35"/>
      <c r="EM152" s="35"/>
      <c r="EN152" s="35"/>
      <c r="ET152" s="35"/>
      <c r="EU152" s="35"/>
      <c r="EV152" s="35"/>
    </row>
    <row r="153" spans="1:152" s="29" customFormat="1" ht="13.5" x14ac:dyDescent="0.3">
      <c r="N153" s="35">
        <v>8.2900000000000001E-9</v>
      </c>
      <c r="O153" s="35">
        <v>5.4119627457800004</v>
      </c>
      <c r="P153" s="35">
        <v>27991.401813159999</v>
      </c>
      <c r="Q153" s="29">
        <f t="shared" si="104"/>
        <v>1.6302384097951389E-9</v>
      </c>
      <c r="R153" s="29">
        <f t="shared" si="105"/>
        <v>1.6360232032915697E-9</v>
      </c>
      <c r="S153" s="29">
        <f t="shared" si="106"/>
        <v>1.6360229193049818E-9</v>
      </c>
      <c r="T153" s="29">
        <f t="shared" si="107"/>
        <v>1.6360229193183787E-9</v>
      </c>
      <c r="V153" s="35">
        <v>8.0999999999999999E-10</v>
      </c>
      <c r="W153" s="35">
        <v>0.46468679834999999</v>
      </c>
      <c r="X153" s="35">
        <v>77.673770427999997</v>
      </c>
      <c r="Y153" s="29">
        <f t="shared" si="108"/>
        <v>-1.2541577984226936E-10</v>
      </c>
      <c r="Z153" s="29">
        <f t="shared" si="109"/>
        <v>-1.2541419934374481E-10</v>
      </c>
      <c r="AA153" s="29">
        <f t="shared" si="110"/>
        <v>-1.2541419942134009E-10</v>
      </c>
      <c r="AB153" s="29">
        <f t="shared" si="111"/>
        <v>-1.2541419942133635E-10</v>
      </c>
      <c r="AD153" s="35"/>
      <c r="AE153" s="35"/>
      <c r="AF153" s="35"/>
      <c r="AL153" s="35"/>
      <c r="AM153" s="35"/>
      <c r="AN153" s="35"/>
      <c r="AT153" s="35"/>
      <c r="AU153" s="35"/>
      <c r="AV153" s="35"/>
      <c r="BB153" s="35"/>
      <c r="BC153" s="35"/>
      <c r="BD153" s="35"/>
      <c r="BJ153" s="35">
        <v>1.39E-9</v>
      </c>
      <c r="BK153" s="35">
        <v>4.1257647542699996</v>
      </c>
      <c r="BL153" s="35">
        <v>36301.188687785099</v>
      </c>
      <c r="BM153" s="29">
        <f t="shared" si="112"/>
        <v>-1.3891419875033311E-9</v>
      </c>
      <c r="BN153" s="29">
        <f t="shared" si="113"/>
        <v>-1.3890963216417385E-9</v>
      </c>
      <c r="BO153" s="29">
        <f t="shared" si="114"/>
        <v>-1.3890963239127711E-9</v>
      </c>
      <c r="BP153" s="29">
        <f t="shared" si="115"/>
        <v>-1.389096323912663E-9</v>
      </c>
      <c r="BR153" s="35"/>
      <c r="BS153" s="35"/>
      <c r="BT153" s="35"/>
      <c r="BZ153" s="35"/>
      <c r="CA153" s="35"/>
      <c r="CB153" s="35"/>
      <c r="CH153" s="35"/>
      <c r="CI153" s="35"/>
      <c r="CJ153" s="35"/>
      <c r="CP153" s="35"/>
      <c r="CQ153" s="35"/>
      <c r="CR153" s="35"/>
      <c r="CX153" s="35"/>
      <c r="CY153" s="35"/>
      <c r="CZ153" s="35"/>
      <c r="DF153" s="35">
        <v>1.9300000000000002E-9</v>
      </c>
      <c r="DG153" s="35">
        <v>2.5511216184499999</v>
      </c>
      <c r="DH153" s="35">
        <v>2379.1644735716</v>
      </c>
      <c r="DI153" s="29">
        <f t="shared" si="116"/>
        <v>-1.8112908129212392E-9</v>
      </c>
      <c r="DJ153" s="29">
        <f t="shared" si="117"/>
        <v>-1.8113311259577475E-9</v>
      </c>
      <c r="DK153" s="29">
        <f t="shared" si="118"/>
        <v>-1.811331123978728E-9</v>
      </c>
      <c r="DL153" s="29">
        <f t="shared" si="119"/>
        <v>-1.8113311239788227E-9</v>
      </c>
      <c r="DN153" s="35">
        <v>2.5000000000000002E-10</v>
      </c>
      <c r="DO153" s="35">
        <v>2.1844718296500001</v>
      </c>
      <c r="DP153" s="35">
        <v>27511.4678735372</v>
      </c>
      <c r="DQ153" s="29">
        <f t="shared" si="120"/>
        <v>-2.4370439808313306E-10</v>
      </c>
      <c r="DR153" s="29">
        <f t="shared" si="121"/>
        <v>-2.4366533799461726E-10</v>
      </c>
      <c r="DS153" s="29">
        <f t="shared" si="122"/>
        <v>-2.4366533991521339E-10</v>
      </c>
      <c r="DT153" s="29">
        <f t="shared" si="123"/>
        <v>-2.4366533991512121E-10</v>
      </c>
      <c r="DV153" s="35"/>
      <c r="DW153" s="35"/>
      <c r="DX153" s="35"/>
      <c r="ED153" s="35"/>
      <c r="EE153" s="35"/>
      <c r="EF153" s="35"/>
      <c r="EL153" s="35"/>
      <c r="EM153" s="35"/>
      <c r="EN153" s="35"/>
      <c r="ET153" s="35"/>
      <c r="EU153" s="35"/>
      <c r="EV153" s="35"/>
    </row>
    <row r="154" spans="1:152" s="29" customFormat="1" ht="13.5" x14ac:dyDescent="0.3">
      <c r="N154" s="35">
        <v>8.9999999999999995E-9</v>
      </c>
      <c r="O154" s="35">
        <v>2.7419537961699998</v>
      </c>
      <c r="P154" s="35">
        <v>41962.520736937397</v>
      </c>
      <c r="Q154" s="29">
        <f t="shared" si="104"/>
        <v>7.5557978967793459E-9</v>
      </c>
      <c r="R154" s="29">
        <f t="shared" si="105"/>
        <v>7.5505761926656226E-9</v>
      </c>
      <c r="S154" s="29">
        <f t="shared" si="106"/>
        <v>7.5505764492380168E-9</v>
      </c>
      <c r="T154" s="29">
        <f t="shared" si="107"/>
        <v>7.5505764492263238E-9</v>
      </c>
      <c r="V154" s="35">
        <v>9.2000000000000003E-10</v>
      </c>
      <c r="W154" s="35">
        <v>4.8253005172899996</v>
      </c>
      <c r="X154" s="35">
        <v>29043.670196348299</v>
      </c>
      <c r="Y154" s="29">
        <f t="shared" si="108"/>
        <v>5.1815384210494363E-10</v>
      </c>
      <c r="Z154" s="29">
        <f t="shared" si="109"/>
        <v>5.1759228078960623E-10</v>
      </c>
      <c r="AA154" s="29">
        <f t="shared" si="110"/>
        <v>5.1759230836660751E-10</v>
      </c>
      <c r="AB154" s="29">
        <f t="shared" si="111"/>
        <v>5.175923083653105E-10</v>
      </c>
      <c r="AD154" s="35"/>
      <c r="AE154" s="35"/>
      <c r="AF154" s="35"/>
      <c r="AL154" s="35"/>
      <c r="AM154" s="35"/>
      <c r="AN154" s="35"/>
      <c r="AT154" s="35"/>
      <c r="AU154" s="35"/>
      <c r="AV154" s="35"/>
      <c r="BB154" s="35"/>
      <c r="BC154" s="35"/>
      <c r="BD154" s="35"/>
      <c r="BJ154" s="35">
        <v>1.27E-9</v>
      </c>
      <c r="BK154" s="35">
        <v>5.1444775861599998</v>
      </c>
      <c r="BL154" s="35">
        <v>5481.2549188676003</v>
      </c>
      <c r="BM154" s="29">
        <f t="shared" si="112"/>
        <v>1.2662043344624004E-9</v>
      </c>
      <c r="BN154" s="29">
        <f t="shared" si="113"/>
        <v>1.2661906473970555E-9</v>
      </c>
      <c r="BO154" s="29">
        <f t="shared" si="114"/>
        <v>1.2661906480696311E-9</v>
      </c>
      <c r="BP154" s="29">
        <f t="shared" si="115"/>
        <v>1.2661906480695988E-9</v>
      </c>
      <c r="BR154" s="35"/>
      <c r="BS154" s="35"/>
      <c r="BT154" s="35"/>
      <c r="BZ154" s="35"/>
      <c r="CA154" s="35"/>
      <c r="CB154" s="35"/>
      <c r="CH154" s="35"/>
      <c r="CI154" s="35"/>
      <c r="CJ154" s="35"/>
      <c r="CP154" s="35"/>
      <c r="CQ154" s="35"/>
      <c r="CR154" s="35"/>
      <c r="CX154" s="35"/>
      <c r="CY154" s="35"/>
      <c r="CZ154" s="35"/>
      <c r="DF154" s="35">
        <v>2.0099999999999999E-9</v>
      </c>
      <c r="DG154" s="35">
        <v>1.9035690573299999</v>
      </c>
      <c r="DH154" s="35">
        <v>1551.0452226479999</v>
      </c>
      <c r="DI154" s="29">
        <f t="shared" si="116"/>
        <v>-7.6779451966707507E-10</v>
      </c>
      <c r="DJ154" s="29">
        <f t="shared" si="117"/>
        <v>-7.6772125769056223E-10</v>
      </c>
      <c r="DK154" s="29">
        <f t="shared" si="118"/>
        <v>-7.6772126128741392E-10</v>
      </c>
      <c r="DL154" s="29">
        <f t="shared" si="119"/>
        <v>-7.6772126128724228E-10</v>
      </c>
      <c r="DN154" s="35">
        <v>1.8999999999999999E-10</v>
      </c>
      <c r="DO154" s="35">
        <v>1.4365341034900001</v>
      </c>
      <c r="DP154" s="35">
        <v>27197.281693667599</v>
      </c>
      <c r="DQ154" s="29">
        <f t="shared" si="120"/>
        <v>-1.8592924948827148E-10</v>
      </c>
      <c r="DR154" s="29">
        <f t="shared" si="121"/>
        <v>-1.8595625828834665E-10</v>
      </c>
      <c r="DS154" s="29">
        <f t="shared" si="122"/>
        <v>-1.8595625696452279E-10</v>
      </c>
      <c r="DT154" s="29">
        <f t="shared" si="123"/>
        <v>-1.8595625696458486E-10</v>
      </c>
      <c r="DV154" s="35"/>
      <c r="DW154" s="35"/>
      <c r="DX154" s="35"/>
      <c r="ED154" s="35"/>
      <c r="EE154" s="35"/>
      <c r="EF154" s="35"/>
      <c r="EL154" s="35"/>
      <c r="EM154" s="35"/>
      <c r="EN154" s="35"/>
      <c r="ET154" s="35"/>
      <c r="EU154" s="35"/>
      <c r="EV154" s="35"/>
    </row>
    <row r="155" spans="1:152" s="29" customFormat="1" ht="13.5" x14ac:dyDescent="0.3">
      <c r="N155" s="35">
        <v>1.0099999999999999E-8</v>
      </c>
      <c r="O155" s="35">
        <v>2.9609207345200002</v>
      </c>
      <c r="P155" s="35">
        <v>135.62532501000001</v>
      </c>
      <c r="Q155" s="29">
        <f t="shared" si="104"/>
        <v>4.4053718036665614E-9</v>
      </c>
      <c r="R155" s="29">
        <f t="shared" si="105"/>
        <v>4.4053404605536713E-9</v>
      </c>
      <c r="S155" s="29">
        <f t="shared" si="106"/>
        <v>4.4053404620924803E-9</v>
      </c>
      <c r="T155" s="29">
        <f t="shared" si="107"/>
        <v>4.4053404620923993E-9</v>
      </c>
      <c r="V155" s="35">
        <v>1.02E-9</v>
      </c>
      <c r="W155" s="35">
        <v>4.2705123689400004</v>
      </c>
      <c r="X155" s="35">
        <v>15874.617595363199</v>
      </c>
      <c r="Y155" s="29">
        <f t="shared" si="108"/>
        <v>-2.211964746123535E-10</v>
      </c>
      <c r="Z155" s="29">
        <f t="shared" si="109"/>
        <v>-2.2159838376278692E-10</v>
      </c>
      <c r="AA155" s="29">
        <f t="shared" si="110"/>
        <v>-2.215983640318044E-10</v>
      </c>
      <c r="AB155" s="29">
        <f t="shared" si="111"/>
        <v>-2.2159836403270993E-10</v>
      </c>
      <c r="AD155" s="35"/>
      <c r="AE155" s="35"/>
      <c r="AF155" s="35"/>
      <c r="AL155" s="35"/>
      <c r="AM155" s="35"/>
      <c r="AN155" s="35"/>
      <c r="AT155" s="35"/>
      <c r="AU155" s="35"/>
      <c r="AV155" s="35"/>
      <c r="BB155" s="35"/>
      <c r="BC155" s="35"/>
      <c r="BD155" s="35"/>
      <c r="BJ155" s="35">
        <v>1.31E-9</v>
      </c>
      <c r="BK155" s="35">
        <v>3.11317801589</v>
      </c>
      <c r="BL155" s="35">
        <v>9896.8936765544004</v>
      </c>
      <c r="BM155" s="29">
        <f t="shared" si="112"/>
        <v>1.1529632459151374E-9</v>
      </c>
      <c r="BN155" s="29">
        <f t="shared" si="113"/>
        <v>1.1531197159045465E-9</v>
      </c>
      <c r="BO155" s="29">
        <f t="shared" si="114"/>
        <v>1.1531197082243774E-9</v>
      </c>
      <c r="BP155" s="29">
        <f t="shared" si="115"/>
        <v>1.1531197082247308E-9</v>
      </c>
      <c r="BR155" s="35"/>
      <c r="BS155" s="35"/>
      <c r="BT155" s="35"/>
      <c r="BZ155" s="35"/>
      <c r="CA155" s="35"/>
      <c r="CB155" s="35"/>
      <c r="CH155" s="35"/>
      <c r="CI155" s="35"/>
      <c r="CJ155" s="35"/>
      <c r="CP155" s="35"/>
      <c r="CQ155" s="35"/>
      <c r="CR155" s="35"/>
      <c r="CX155" s="35"/>
      <c r="CY155" s="35"/>
      <c r="CZ155" s="35"/>
      <c r="DF155" s="35">
        <v>1.7599999999999999E-9</v>
      </c>
      <c r="DG155" s="35">
        <v>4.2983761655299997</v>
      </c>
      <c r="DH155" s="35">
        <v>10137.0194749354</v>
      </c>
      <c r="DI155" s="29">
        <f t="shared" si="116"/>
        <v>1.3424673690556057E-9</v>
      </c>
      <c r="DJ155" s="29">
        <f t="shared" si="117"/>
        <v>1.3421739563168331E-9</v>
      </c>
      <c r="DK155" s="29">
        <f t="shared" si="118"/>
        <v>1.3421739707242109E-9</v>
      </c>
      <c r="DL155" s="29">
        <f t="shared" si="119"/>
        <v>1.3421739707235314E-9</v>
      </c>
      <c r="DN155" s="35">
        <v>2.7E-10</v>
      </c>
      <c r="DO155" s="35">
        <v>1.22555218015</v>
      </c>
      <c r="DP155" s="35">
        <v>42430.485727291802</v>
      </c>
      <c r="DQ155" s="29">
        <f t="shared" si="120"/>
        <v>1.9321050576474864E-10</v>
      </c>
      <c r="DR155" s="29">
        <f t="shared" si="121"/>
        <v>1.9300691324484146E-10</v>
      </c>
      <c r="DS155" s="29">
        <f t="shared" si="122"/>
        <v>1.9300692324581006E-10</v>
      </c>
      <c r="DT155" s="29">
        <f t="shared" si="123"/>
        <v>1.9300692324533782E-10</v>
      </c>
      <c r="DV155" s="35"/>
      <c r="DW155" s="35"/>
      <c r="DX155" s="35"/>
      <c r="ED155" s="35"/>
      <c r="EE155" s="35"/>
      <c r="EF155" s="35"/>
      <c r="EL155" s="35"/>
      <c r="EM155" s="35"/>
      <c r="EN155" s="35"/>
      <c r="ET155" s="35"/>
      <c r="EU155" s="35"/>
      <c r="EV155" s="35"/>
    </row>
    <row r="156" spans="1:152" s="29" customFormat="1" ht="13.5" x14ac:dyDescent="0.3">
      <c r="N156" s="35">
        <v>7.6799999999999999E-9</v>
      </c>
      <c r="O156" s="35">
        <v>3.9826086049399998</v>
      </c>
      <c r="P156" s="35">
        <v>18844.6117441389</v>
      </c>
      <c r="Q156" s="29">
        <f t="shared" si="104"/>
        <v>-4.3866744750886712E-9</v>
      </c>
      <c r="R156" s="29">
        <f t="shared" si="105"/>
        <v>-4.3836533093050119E-9</v>
      </c>
      <c r="S156" s="29">
        <f t="shared" si="106"/>
        <v>-4.3836534576549628E-9</v>
      </c>
      <c r="T156" s="29">
        <f t="shared" si="107"/>
        <v>-4.3836534576481518E-9</v>
      </c>
      <c r="V156" s="35">
        <v>8.9999999999999999E-10</v>
      </c>
      <c r="W156" s="35">
        <v>4.3407577674400004</v>
      </c>
      <c r="X156" s="35">
        <v>29057.897290349902</v>
      </c>
      <c r="Y156" s="29">
        <f t="shared" si="108"/>
        <v>3.0420631402162933E-10</v>
      </c>
      <c r="Z156" s="29">
        <f t="shared" si="109"/>
        <v>3.0358038654842147E-10</v>
      </c>
      <c r="AA156" s="29">
        <f t="shared" si="110"/>
        <v>3.0358041728262159E-10</v>
      </c>
      <c r="AB156" s="29">
        <f t="shared" si="111"/>
        <v>3.0358041728117681E-10</v>
      </c>
      <c r="AD156" s="35"/>
      <c r="AE156" s="35"/>
      <c r="AF156" s="35"/>
      <c r="AL156" s="35"/>
      <c r="AM156" s="35"/>
      <c r="AN156" s="35"/>
      <c r="AT156" s="35"/>
      <c r="AU156" s="35"/>
      <c r="AV156" s="35"/>
      <c r="BB156" s="35"/>
      <c r="BC156" s="35"/>
      <c r="BD156" s="35"/>
      <c r="BJ156" s="35">
        <v>1.31E-9</v>
      </c>
      <c r="BK156" s="35">
        <v>0.89697384734999996</v>
      </c>
      <c r="BL156" s="35">
        <v>3442.5749449653999</v>
      </c>
      <c r="BM156" s="29">
        <f t="shared" si="112"/>
        <v>1.2652105430750114E-9</v>
      </c>
      <c r="BN156" s="29">
        <f t="shared" si="113"/>
        <v>1.265240267311383E-9</v>
      </c>
      <c r="BO156" s="29">
        <f t="shared" si="114"/>
        <v>1.2652402658522985E-9</v>
      </c>
      <c r="BP156" s="29">
        <f t="shared" si="115"/>
        <v>1.2652402658523684E-9</v>
      </c>
      <c r="BR156" s="35"/>
      <c r="BS156" s="35"/>
      <c r="BT156" s="35"/>
      <c r="BZ156" s="35"/>
      <c r="CA156" s="35"/>
      <c r="CB156" s="35"/>
      <c r="CH156" s="35"/>
      <c r="CI156" s="35"/>
      <c r="CJ156" s="35"/>
      <c r="CP156" s="35"/>
      <c r="CQ156" s="35"/>
      <c r="CR156" s="35"/>
      <c r="CX156" s="35"/>
      <c r="CY156" s="35"/>
      <c r="CZ156" s="35"/>
      <c r="DF156" s="35">
        <v>1.8400000000000001E-9</v>
      </c>
      <c r="DG156" s="35">
        <v>6.16061560223</v>
      </c>
      <c r="DH156" s="35">
        <v>36147.409877300401</v>
      </c>
      <c r="DI156" s="29">
        <f t="shared" si="116"/>
        <v>-1.6165600063735249E-9</v>
      </c>
      <c r="DJ156" s="29">
        <f t="shared" si="117"/>
        <v>-1.6157515614110575E-9</v>
      </c>
      <c r="DK156" s="29">
        <f t="shared" si="118"/>
        <v>-1.6157516011355058E-9</v>
      </c>
      <c r="DL156" s="29">
        <f t="shared" si="119"/>
        <v>-1.6157516011336043E-9</v>
      </c>
      <c r="DN156" s="35">
        <v>1.8999999999999999E-10</v>
      </c>
      <c r="DO156" s="35">
        <v>3.6505433889300001</v>
      </c>
      <c r="DP156" s="35">
        <v>49515.382508406998</v>
      </c>
      <c r="DQ156" s="29">
        <f t="shared" si="120"/>
        <v>-1.6809764958154382E-10</v>
      </c>
      <c r="DR156" s="29">
        <f t="shared" si="121"/>
        <v>-1.6820902022432012E-10</v>
      </c>
      <c r="DS156" s="29">
        <f t="shared" si="122"/>
        <v>-1.6820901476308895E-10</v>
      </c>
      <c r="DT156" s="29">
        <f t="shared" si="123"/>
        <v>-1.6820901476334007E-10</v>
      </c>
      <c r="DV156" s="35"/>
      <c r="DW156" s="35"/>
      <c r="DX156" s="35"/>
      <c r="ED156" s="35"/>
      <c r="EE156" s="35"/>
      <c r="EF156" s="35"/>
      <c r="EL156" s="35"/>
      <c r="EM156" s="35"/>
      <c r="EN156" s="35"/>
      <c r="ET156" s="35"/>
      <c r="EU156" s="35"/>
      <c r="EV156" s="35"/>
    </row>
    <row r="157" spans="1:152" s="29" customFormat="1" ht="13.5" x14ac:dyDescent="0.3">
      <c r="N157" s="35">
        <v>1.0179999999999999E-8</v>
      </c>
      <c r="O157" s="35">
        <v>1.3689105075200001</v>
      </c>
      <c r="P157" s="35">
        <v>36949.230808424203</v>
      </c>
      <c r="Q157" s="29">
        <f t="shared" si="104"/>
        <v>-1.2241432481664872E-9</v>
      </c>
      <c r="R157" s="29">
        <f t="shared" si="105"/>
        <v>-1.2336376886967299E-9</v>
      </c>
      <c r="S157" s="29">
        <f t="shared" si="106"/>
        <v>-1.2336372225906889E-9</v>
      </c>
      <c r="T157" s="29">
        <f t="shared" si="107"/>
        <v>-1.2336372226125161E-9</v>
      </c>
      <c r="V157" s="35">
        <v>8.0999999999999999E-10</v>
      </c>
      <c r="W157" s="35">
        <v>1.8964223360000001E-2</v>
      </c>
      <c r="X157" s="35">
        <v>24150.080051345001</v>
      </c>
      <c r="Y157" s="29">
        <f t="shared" si="108"/>
        <v>-7.3386553453060502E-10</v>
      </c>
      <c r="Z157" s="29">
        <f t="shared" si="109"/>
        <v>-7.3365486432347028E-10</v>
      </c>
      <c r="AA157" s="29">
        <f t="shared" si="110"/>
        <v>-7.3365487467320001E-10</v>
      </c>
      <c r="AB157" s="29">
        <f t="shared" si="111"/>
        <v>-7.3365487467271218E-10</v>
      </c>
      <c r="AD157" s="35"/>
      <c r="AE157" s="35"/>
      <c r="AF157" s="35"/>
      <c r="AL157" s="35"/>
      <c r="AM157" s="35"/>
      <c r="AN157" s="35"/>
      <c r="AT157" s="35"/>
      <c r="AU157" s="35"/>
      <c r="AV157" s="35"/>
      <c r="BB157" s="35"/>
      <c r="BC157" s="35"/>
      <c r="BD157" s="35"/>
      <c r="BJ157" s="35">
        <v>1.21E-9</v>
      </c>
      <c r="BK157" s="35">
        <v>1.3280211290699999</v>
      </c>
      <c r="BL157" s="35">
        <v>38734.378324465601</v>
      </c>
      <c r="BM157" s="29">
        <f t="shared" si="112"/>
        <v>-6.4110896701704354E-10</v>
      </c>
      <c r="BN157" s="29">
        <f t="shared" si="113"/>
        <v>-6.4009793594425045E-10</v>
      </c>
      <c r="BO157" s="29">
        <f t="shared" si="114"/>
        <v>-6.4009798559648243E-10</v>
      </c>
      <c r="BP157" s="29">
        <f t="shared" si="115"/>
        <v>-6.4009798559403088E-10</v>
      </c>
      <c r="BR157" s="35"/>
      <c r="BS157" s="35"/>
      <c r="BT157" s="35"/>
      <c r="BZ157" s="35"/>
      <c r="CA157" s="35"/>
      <c r="CB157" s="35"/>
      <c r="CH157" s="35"/>
      <c r="CI157" s="35"/>
      <c r="CJ157" s="35"/>
      <c r="CP157" s="35"/>
      <c r="CQ157" s="35"/>
      <c r="CR157" s="35"/>
      <c r="CX157" s="35"/>
      <c r="CY157" s="35"/>
      <c r="CZ157" s="35"/>
      <c r="DF157" s="35">
        <v>1.75E-9</v>
      </c>
      <c r="DG157" s="35">
        <v>2.7198479704</v>
      </c>
      <c r="DH157" s="35">
        <v>20809.4676246452</v>
      </c>
      <c r="DI157" s="29">
        <f t="shared" si="116"/>
        <v>2.7493432184440981E-10</v>
      </c>
      <c r="DJ157" s="29">
        <f t="shared" si="117"/>
        <v>2.7584876701935065E-10</v>
      </c>
      <c r="DK157" s="29">
        <f t="shared" si="118"/>
        <v>2.7584872212616485E-10</v>
      </c>
      <c r="DL157" s="29">
        <f t="shared" si="119"/>
        <v>2.7584872212832596E-10</v>
      </c>
      <c r="DN157" s="35">
        <v>2.1999999999999999E-10</v>
      </c>
      <c r="DO157" s="35">
        <v>5.8838081171100001</v>
      </c>
      <c r="DP157" s="35">
        <v>10218.808470518399</v>
      </c>
      <c r="DQ157" s="29">
        <f t="shared" si="120"/>
        <v>-1.3135239182530108E-10</v>
      </c>
      <c r="DR157" s="29">
        <f t="shared" si="121"/>
        <v>-1.3130653002832862E-10</v>
      </c>
      <c r="DS157" s="29">
        <f t="shared" si="122"/>
        <v>-1.3130653228014816E-10</v>
      </c>
      <c r="DT157" s="29">
        <f t="shared" si="123"/>
        <v>-1.313065322800428E-10</v>
      </c>
      <c r="DV157" s="35"/>
      <c r="DW157" s="35"/>
      <c r="DX157" s="35"/>
      <c r="ED157" s="35"/>
      <c r="EE157" s="35"/>
      <c r="EF157" s="35"/>
      <c r="EL157" s="35"/>
      <c r="EM157" s="35"/>
      <c r="EN157" s="35"/>
      <c r="ET157" s="35"/>
      <c r="EU157" s="35"/>
      <c r="EV157" s="35"/>
    </row>
    <row r="158" spans="1:152" s="29" customFormat="1" ht="13.5" x14ac:dyDescent="0.3">
      <c r="N158" s="35">
        <v>7.2600000000000002E-9</v>
      </c>
      <c r="O158" s="35">
        <v>1.6772877396500001</v>
      </c>
      <c r="P158" s="35">
        <v>21202.093703745999</v>
      </c>
      <c r="Q158" s="29">
        <f t="shared" si="104"/>
        <v>6.4914751919124154E-9</v>
      </c>
      <c r="R158" s="29">
        <f t="shared" si="105"/>
        <v>6.4932268621250435E-9</v>
      </c>
      <c r="S158" s="29">
        <f t="shared" si="106"/>
        <v>6.493226776172309E-9</v>
      </c>
      <c r="T158" s="29">
        <f t="shared" si="107"/>
        <v>6.4932267761763697E-9</v>
      </c>
      <c r="V158" s="35">
        <v>9.2999999999999999E-10</v>
      </c>
      <c r="W158" s="35">
        <v>1.79250830018</v>
      </c>
      <c r="X158" s="35">
        <v>12432.0426503978</v>
      </c>
      <c r="Y158" s="29">
        <f t="shared" si="108"/>
        <v>-8.2009721273179962E-10</v>
      </c>
      <c r="Z158" s="29">
        <f t="shared" si="109"/>
        <v>-8.199585339181853E-10</v>
      </c>
      <c r="AA158" s="29">
        <f t="shared" si="110"/>
        <v>-8.1995854072867968E-10</v>
      </c>
      <c r="AB158" s="29">
        <f t="shared" si="111"/>
        <v>-8.1995854072835532E-10</v>
      </c>
      <c r="AD158" s="35"/>
      <c r="AE158" s="35"/>
      <c r="AF158" s="35"/>
      <c r="AL158" s="35"/>
      <c r="AM158" s="35"/>
      <c r="AN158" s="35"/>
      <c r="AT158" s="35"/>
      <c r="AU158" s="35"/>
      <c r="AV158" s="35"/>
      <c r="BB158" s="35"/>
      <c r="BC158" s="35"/>
      <c r="BD158" s="35"/>
      <c r="BJ158" s="35">
        <v>1.2199999999999999E-9</v>
      </c>
      <c r="BK158" s="35">
        <v>1.5901718304400001</v>
      </c>
      <c r="BL158" s="35">
        <v>10110.192771992401</v>
      </c>
      <c r="BM158" s="29">
        <f t="shared" si="112"/>
        <v>-9.2873464529943046E-10</v>
      </c>
      <c r="BN158" s="29">
        <f t="shared" si="113"/>
        <v>-9.2853123889553008E-10</v>
      </c>
      <c r="BO158" s="29">
        <f t="shared" si="114"/>
        <v>-9.2853124888334359E-10</v>
      </c>
      <c r="BP158" s="29">
        <f t="shared" si="115"/>
        <v>-9.2853124888287127E-10</v>
      </c>
      <c r="BR158" s="35"/>
      <c r="BS158" s="35"/>
      <c r="BT158" s="35"/>
      <c r="BZ158" s="35"/>
      <c r="CA158" s="35"/>
      <c r="CB158" s="35"/>
      <c r="CH158" s="35"/>
      <c r="CI158" s="35"/>
      <c r="CJ158" s="35"/>
      <c r="CP158" s="35"/>
      <c r="CQ158" s="35"/>
      <c r="CR158" s="35"/>
      <c r="CX158" s="35"/>
      <c r="CY158" s="35"/>
      <c r="CZ158" s="35"/>
      <c r="DF158" s="35">
        <v>1.86E-9</v>
      </c>
      <c r="DG158" s="35">
        <v>2.55098927966</v>
      </c>
      <c r="DH158" s="35">
        <v>14919.0178537546</v>
      </c>
      <c r="DI158" s="29">
        <f t="shared" si="116"/>
        <v>1.8299124403832922E-9</v>
      </c>
      <c r="DJ158" s="29">
        <f t="shared" si="117"/>
        <v>1.8297859091453358E-9</v>
      </c>
      <c r="DK158" s="29">
        <f t="shared" si="118"/>
        <v>1.8297859153638942E-9</v>
      </c>
      <c r="DL158" s="29">
        <f t="shared" si="119"/>
        <v>1.8297859153636001E-9</v>
      </c>
      <c r="DN158" s="35">
        <v>1.8E-10</v>
      </c>
      <c r="DO158" s="35">
        <v>2.2985335576499999</v>
      </c>
      <c r="DP158" s="35">
        <v>19264.096388014201</v>
      </c>
      <c r="DQ158" s="29">
        <f t="shared" si="120"/>
        <v>9.3482980547424702E-11</v>
      </c>
      <c r="DR158" s="29">
        <f t="shared" si="121"/>
        <v>9.3558316755390869E-11</v>
      </c>
      <c r="DS158" s="29">
        <f t="shared" si="122"/>
        <v>9.3558313057279181E-11</v>
      </c>
      <c r="DT158" s="29">
        <f t="shared" si="123"/>
        <v>9.3558313057454027E-11</v>
      </c>
      <c r="DV158" s="35"/>
      <c r="DW158" s="35"/>
      <c r="DX158" s="35"/>
      <c r="ED158" s="35"/>
      <c r="EE158" s="35"/>
      <c r="EF158" s="35"/>
      <c r="EL158" s="35"/>
      <c r="EM158" s="35"/>
      <c r="EN158" s="35"/>
      <c r="ET158" s="35"/>
      <c r="EU158" s="35"/>
      <c r="EV158" s="35"/>
    </row>
    <row r="159" spans="1:152" s="29" customFormat="1" ht="13.5" x14ac:dyDescent="0.3">
      <c r="N159" s="35">
        <v>7.2699999999999999E-9</v>
      </c>
      <c r="O159" s="35">
        <v>0.89048212541000005</v>
      </c>
      <c r="P159" s="35">
        <v>467.96499035440002</v>
      </c>
      <c r="Q159" s="29">
        <f t="shared" si="104"/>
        <v>-4.3249093954594997E-9</v>
      </c>
      <c r="R159" s="29">
        <f t="shared" si="105"/>
        <v>-4.3248398606710072E-9</v>
      </c>
      <c r="S159" s="29">
        <f t="shared" si="106"/>
        <v>-4.3248398640848535E-9</v>
      </c>
      <c r="T159" s="29">
        <f t="shared" si="107"/>
        <v>-4.3248398640846873E-9</v>
      </c>
      <c r="V159" s="35">
        <v>8.6999999999999999E-10</v>
      </c>
      <c r="W159" s="35">
        <v>5.2515702144600001</v>
      </c>
      <c r="X159" s="35">
        <v>14128.242771245599</v>
      </c>
      <c r="Y159" s="29">
        <f t="shared" si="108"/>
        <v>-5.4186462487741851E-10</v>
      </c>
      <c r="Z159" s="29">
        <f t="shared" si="109"/>
        <v>-5.4162006954017964E-10</v>
      </c>
      <c r="AA159" s="29">
        <f t="shared" si="110"/>
        <v>-5.4162008154843142E-10</v>
      </c>
      <c r="AB159" s="29">
        <f t="shared" si="111"/>
        <v>-5.4162008154787028E-10</v>
      </c>
      <c r="AD159" s="35"/>
      <c r="AE159" s="35"/>
      <c r="AF159" s="35"/>
      <c r="AL159" s="35"/>
      <c r="AM159" s="35"/>
      <c r="AN159" s="35"/>
      <c r="AT159" s="35"/>
      <c r="AU159" s="35"/>
      <c r="AV159" s="35"/>
      <c r="BB159" s="35"/>
      <c r="BC159" s="35"/>
      <c r="BD159" s="35"/>
      <c r="BJ159" s="35">
        <v>1.2300000000000001E-9</v>
      </c>
      <c r="BK159" s="35">
        <v>2.33714216061</v>
      </c>
      <c r="BL159" s="35">
        <v>10316.3783204296</v>
      </c>
      <c r="BM159" s="29">
        <f t="shared" si="112"/>
        <v>1.1921640646791035E-9</v>
      </c>
      <c r="BN159" s="29">
        <f t="shared" si="113"/>
        <v>1.1922434354768259E-9</v>
      </c>
      <c r="BO159" s="29">
        <f t="shared" si="114"/>
        <v>1.192243431582106E-9</v>
      </c>
      <c r="BP159" s="29">
        <f t="shared" si="115"/>
        <v>1.1922434315822865E-9</v>
      </c>
      <c r="BR159" s="35"/>
      <c r="BS159" s="35"/>
      <c r="BT159" s="35"/>
      <c r="BZ159" s="35"/>
      <c r="CA159" s="35"/>
      <c r="CB159" s="35"/>
      <c r="CH159" s="35"/>
      <c r="CI159" s="35"/>
      <c r="CJ159" s="35"/>
      <c r="CP159" s="35"/>
      <c r="CQ159" s="35"/>
      <c r="CR159" s="35"/>
      <c r="CX159" s="35"/>
      <c r="CY159" s="35"/>
      <c r="CZ159" s="35"/>
      <c r="DF159" s="35">
        <v>1.61E-9</v>
      </c>
      <c r="DG159" s="35">
        <v>4.1327256712300002</v>
      </c>
      <c r="DH159" s="35">
        <v>23958.6317852334</v>
      </c>
      <c r="DI159" s="29">
        <f t="shared" si="116"/>
        <v>-1.3578577678252722E-9</v>
      </c>
      <c r="DJ159" s="29">
        <f t="shared" si="117"/>
        <v>-1.3583845153193399E-9</v>
      </c>
      <c r="DK159" s="29">
        <f t="shared" si="118"/>
        <v>-1.3583844894708577E-9</v>
      </c>
      <c r="DL159" s="29">
        <f t="shared" si="119"/>
        <v>-1.3583844894720858E-9</v>
      </c>
      <c r="DN159" s="35">
        <v>1.7000000000000001E-10</v>
      </c>
      <c r="DO159" s="35">
        <v>5.4442990653100001</v>
      </c>
      <c r="DP159" s="35">
        <v>6681.2248533995999</v>
      </c>
      <c r="DQ159" s="29">
        <f t="shared" si="120"/>
        <v>1.1056371306677034E-10</v>
      </c>
      <c r="DR159" s="29">
        <f t="shared" si="121"/>
        <v>1.1058564969813894E-10</v>
      </c>
      <c r="DS159" s="29">
        <f t="shared" si="122"/>
        <v>1.1058564862122997E-10</v>
      </c>
      <c r="DT159" s="29">
        <f t="shared" si="123"/>
        <v>1.1058564862128135E-10</v>
      </c>
      <c r="DV159" s="35"/>
      <c r="DW159" s="35"/>
      <c r="DX159" s="35"/>
      <c r="ED159" s="35"/>
      <c r="EE159" s="35"/>
      <c r="EF159" s="35"/>
      <c r="EL159" s="35"/>
      <c r="EM159" s="35"/>
      <c r="EN159" s="35"/>
      <c r="ET159" s="35"/>
      <c r="EU159" s="35"/>
      <c r="EV159" s="35"/>
    </row>
    <row r="160" spans="1:152" s="29" customFormat="1" ht="13.5" x14ac:dyDescent="0.3">
      <c r="N160" s="35">
        <v>8.6900000000000004E-9</v>
      </c>
      <c r="O160" s="35">
        <v>2.9376767982700001</v>
      </c>
      <c r="P160" s="35">
        <v>10192.510150718599</v>
      </c>
      <c r="Q160" s="29">
        <f t="shared" si="104"/>
        <v>3.4491917512360596E-9</v>
      </c>
      <c r="R160" s="29">
        <f t="shared" si="105"/>
        <v>3.4471244519392742E-9</v>
      </c>
      <c r="S160" s="29">
        <f t="shared" si="106"/>
        <v>3.4471245534395805E-9</v>
      </c>
      <c r="T160" s="29">
        <f t="shared" si="107"/>
        <v>3.4471245534348193E-9</v>
      </c>
      <c r="V160" s="35">
        <v>8.9000000000000003E-10</v>
      </c>
      <c r="W160" s="35">
        <v>5.6575699675299997</v>
      </c>
      <c r="X160" s="35">
        <v>377.37360791579999</v>
      </c>
      <c r="Y160" s="29">
        <f t="shared" si="108"/>
        <v>6.3300216305303233E-10</v>
      </c>
      <c r="Z160" s="29">
        <f t="shared" si="109"/>
        <v>6.3299615971941469E-10</v>
      </c>
      <c r="AA160" s="29">
        <f t="shared" si="110"/>
        <v>6.3299616001415269E-10</v>
      </c>
      <c r="AB160" s="29">
        <f t="shared" si="111"/>
        <v>6.3299616001413935E-10</v>
      </c>
      <c r="AD160" s="35"/>
      <c r="AE160" s="35"/>
      <c r="AF160" s="35"/>
      <c r="AL160" s="35"/>
      <c r="AM160" s="35"/>
      <c r="AN160" s="35"/>
      <c r="AT160" s="35"/>
      <c r="AU160" s="35"/>
      <c r="AV160" s="35"/>
      <c r="BB160" s="35"/>
      <c r="BC160" s="35"/>
      <c r="BD160" s="35"/>
      <c r="BJ160" s="35">
        <v>1.33E-9</v>
      </c>
      <c r="BK160" s="35">
        <v>2.9068239930400002</v>
      </c>
      <c r="BL160" s="35">
        <v>9793.8009023358009</v>
      </c>
      <c r="BM160" s="29">
        <f t="shared" si="112"/>
        <v>2.4424616389297874E-10</v>
      </c>
      <c r="BN160" s="29">
        <f t="shared" si="113"/>
        <v>2.4392057676305369E-10</v>
      </c>
      <c r="BO160" s="29">
        <f t="shared" si="114"/>
        <v>2.4392059274823481E-10</v>
      </c>
      <c r="BP160" s="29">
        <f t="shared" si="115"/>
        <v>2.4392059274745447E-10</v>
      </c>
      <c r="BR160" s="35"/>
      <c r="BS160" s="35"/>
      <c r="BT160" s="35"/>
      <c r="BZ160" s="35"/>
      <c r="CA160" s="35"/>
      <c r="CB160" s="35"/>
      <c r="CH160" s="35"/>
      <c r="CI160" s="35"/>
      <c r="CJ160" s="35"/>
      <c r="CP160" s="35"/>
      <c r="CQ160" s="35"/>
      <c r="CR160" s="35"/>
      <c r="CX160" s="35"/>
      <c r="CY160" s="35"/>
      <c r="CZ160" s="35"/>
      <c r="DF160" s="35">
        <v>2.21E-9</v>
      </c>
      <c r="DG160" s="35">
        <v>4.8355237761399996</v>
      </c>
      <c r="DH160" s="35">
        <v>20277.007895287399</v>
      </c>
      <c r="DI160" s="29">
        <f t="shared" si="116"/>
        <v>8.749497057628396E-10</v>
      </c>
      <c r="DJ160" s="29">
        <f t="shared" si="117"/>
        <v>8.7599594809625791E-10</v>
      </c>
      <c r="DK160" s="29">
        <f t="shared" si="118"/>
        <v>8.7599589673629014E-10</v>
      </c>
      <c r="DL160" s="29">
        <f t="shared" si="119"/>
        <v>8.7599589673871203E-10</v>
      </c>
      <c r="DN160" s="35">
        <v>2.0000000000000001E-10</v>
      </c>
      <c r="DO160" s="35">
        <v>3.6811663777299999</v>
      </c>
      <c r="DP160" s="35">
        <v>14128.242771245599</v>
      </c>
      <c r="DQ160" s="29">
        <f t="shared" si="120"/>
        <v>1.5642207507015815E-10</v>
      </c>
      <c r="DR160" s="29">
        <f t="shared" si="121"/>
        <v>1.5646683708643361E-10</v>
      </c>
      <c r="DS160" s="29">
        <f t="shared" si="122"/>
        <v>1.5646683488932131E-10</v>
      </c>
      <c r="DT160" s="29">
        <f t="shared" si="123"/>
        <v>1.5646683488942399E-10</v>
      </c>
      <c r="DV160" s="35"/>
      <c r="DW160" s="35"/>
      <c r="DX160" s="35"/>
      <c r="ED160" s="35"/>
      <c r="EE160" s="35"/>
      <c r="EF160" s="35"/>
      <c r="EL160" s="35"/>
      <c r="EM160" s="35"/>
      <c r="EN160" s="35"/>
      <c r="ET160" s="35"/>
      <c r="EU160" s="35"/>
      <c r="EV160" s="35"/>
    </row>
    <row r="161" spans="14:152" s="29" customFormat="1" ht="13.5" x14ac:dyDescent="0.3">
      <c r="N161" s="35">
        <v>6.96E-9</v>
      </c>
      <c r="O161" s="35">
        <v>5.3569803941399998</v>
      </c>
      <c r="P161" s="35">
        <v>10063.722349076401</v>
      </c>
      <c r="Q161" s="29">
        <f t="shared" si="104"/>
        <v>4.6708942068850753E-9</v>
      </c>
      <c r="R161" s="29">
        <f t="shared" si="105"/>
        <v>4.6695736647072311E-9</v>
      </c>
      <c r="S161" s="29">
        <f t="shared" si="106"/>
        <v>4.6695737295472277E-9</v>
      </c>
      <c r="T161" s="29">
        <f t="shared" si="107"/>
        <v>4.6695737295441481E-9</v>
      </c>
      <c r="V161" s="35">
        <v>9.6999999999999996E-10</v>
      </c>
      <c r="W161" s="35">
        <v>5.6794287324099999</v>
      </c>
      <c r="X161" s="35">
        <v>227.47613278899999</v>
      </c>
      <c r="Y161" s="29">
        <f t="shared" si="108"/>
        <v>-9.6875330022308979E-10</v>
      </c>
      <c r="Z161" s="29">
        <f t="shared" si="109"/>
        <v>-9.6875301583811085E-10</v>
      </c>
      <c r="AA161" s="29">
        <f t="shared" si="110"/>
        <v>-9.6875301585207366E-10</v>
      </c>
      <c r="AB161" s="29">
        <f t="shared" si="111"/>
        <v>-9.6875301585207304E-10</v>
      </c>
      <c r="AD161" s="35"/>
      <c r="AE161" s="35"/>
      <c r="AF161" s="35"/>
      <c r="AL161" s="35"/>
      <c r="AM161" s="35"/>
      <c r="AN161" s="35"/>
      <c r="AT161" s="35"/>
      <c r="AU161" s="35"/>
      <c r="AV161" s="35"/>
      <c r="BB161" s="35"/>
      <c r="BC161" s="35"/>
      <c r="BD161" s="35"/>
      <c r="BJ161" s="35">
        <v>1.1100000000000001E-9</v>
      </c>
      <c r="BK161" s="35">
        <v>2.5207763476</v>
      </c>
      <c r="BL161" s="35">
        <v>13936.794505133999</v>
      </c>
      <c r="BM161" s="29">
        <f t="shared" si="112"/>
        <v>-9.9681150779448906E-10</v>
      </c>
      <c r="BN161" s="29">
        <f t="shared" si="113"/>
        <v>-9.9663839157105757E-10</v>
      </c>
      <c r="BO161" s="29">
        <f t="shared" si="114"/>
        <v>-9.9663840007333607E-10</v>
      </c>
      <c r="BP161" s="29">
        <f t="shared" si="115"/>
        <v>-9.9663840007293344E-10</v>
      </c>
      <c r="BR161" s="35"/>
      <c r="BS161" s="35"/>
      <c r="BT161" s="35"/>
      <c r="BZ161" s="35"/>
      <c r="CA161" s="35"/>
      <c r="CB161" s="35"/>
      <c r="CH161" s="35"/>
      <c r="CI161" s="35"/>
      <c r="CJ161" s="35"/>
      <c r="CP161" s="35"/>
      <c r="CQ161" s="35"/>
      <c r="CR161" s="35"/>
      <c r="CX161" s="35"/>
      <c r="CY161" s="35"/>
      <c r="CZ161" s="35"/>
      <c r="DF161" s="35">
        <v>1.6000000000000001E-9</v>
      </c>
      <c r="DG161" s="35">
        <v>1.8147264272900001</v>
      </c>
      <c r="DH161" s="35">
        <v>10787.6303445458</v>
      </c>
      <c r="DI161" s="29">
        <f t="shared" si="116"/>
        <v>7.2988413209169623E-10</v>
      </c>
      <c r="DJ161" s="29">
        <f t="shared" si="117"/>
        <v>7.302746626967433E-10</v>
      </c>
      <c r="DK161" s="29">
        <f t="shared" si="118"/>
        <v>7.3027464352482648E-10</v>
      </c>
      <c r="DL161" s="29">
        <f t="shared" si="119"/>
        <v>7.3027464352575706E-10</v>
      </c>
      <c r="DN161" s="35">
        <v>2.1E-10</v>
      </c>
      <c r="DO161" s="35">
        <v>4.3031619053199996</v>
      </c>
      <c r="DP161" s="35">
        <v>44809.650200863398</v>
      </c>
      <c r="DQ161" s="29">
        <f t="shared" ref="DQ161:DQ180" si="124">DN161*COS(DO161+DP161*$C$32)</f>
        <v>-2.088274452865635E-10</v>
      </c>
      <c r="DR161" s="29">
        <f t="shared" ref="DR161:DR180" si="125">DN161*COS(DO161+DP161*$C$53)</f>
        <v>-2.0885255962068874E-10</v>
      </c>
      <c r="DS161" s="29">
        <f t="shared" ref="DS161:DS180" si="126">DN161*COS(DO161+DP161*$C$74)</f>
        <v>-2.0885255839434657E-10</v>
      </c>
      <c r="DT161" s="29">
        <f t="shared" ref="DT161:DT180" si="127">DN161*COS(DO161+DP161*$C$95)</f>
        <v>-2.088525583944039E-10</v>
      </c>
      <c r="DV161" s="35"/>
      <c r="DW161" s="35"/>
      <c r="DX161" s="35"/>
      <c r="ED161" s="35"/>
      <c r="EE161" s="35"/>
      <c r="EF161" s="35"/>
      <c r="EL161" s="35"/>
      <c r="EM161" s="35"/>
      <c r="EN161" s="35"/>
      <c r="ET161" s="35"/>
      <c r="EU161" s="35"/>
      <c r="EV161" s="35"/>
    </row>
    <row r="162" spans="14:152" s="29" customFormat="1" ht="13.5" x14ac:dyDescent="0.3">
      <c r="N162" s="35">
        <v>9.1999999999999997E-9</v>
      </c>
      <c r="O162" s="35">
        <v>4.1712892358799998</v>
      </c>
      <c r="P162" s="35">
        <v>18734.405422919601</v>
      </c>
      <c r="Q162" s="29">
        <f t="shared" si="104"/>
        <v>7.7082274711839772E-9</v>
      </c>
      <c r="R162" s="29">
        <f t="shared" si="105"/>
        <v>7.7106190533197311E-9</v>
      </c>
      <c r="S162" s="29">
        <f t="shared" si="106"/>
        <v>7.7106189359469894E-9</v>
      </c>
      <c r="T162" s="29">
        <f t="shared" si="107"/>
        <v>7.710618935952409E-9</v>
      </c>
      <c r="V162" s="35">
        <v>7.5999999999999996E-10</v>
      </c>
      <c r="W162" s="35">
        <v>2.9336391325900002</v>
      </c>
      <c r="X162" s="35">
        <v>38204.687359370997</v>
      </c>
      <c r="Y162" s="29">
        <f t="shared" si="108"/>
        <v>1.1805532734937633E-10</v>
      </c>
      <c r="Z162" s="29">
        <f t="shared" si="109"/>
        <v>1.1878461188250706E-10</v>
      </c>
      <c r="AA162" s="29">
        <f t="shared" si="110"/>
        <v>1.1878457608077998E-10</v>
      </c>
      <c r="AB162" s="29">
        <f t="shared" si="111"/>
        <v>1.1878457608248679E-10</v>
      </c>
      <c r="AD162" s="35"/>
      <c r="AE162" s="35"/>
      <c r="AF162" s="35"/>
      <c r="AL162" s="35"/>
      <c r="AM162" s="35"/>
      <c r="AN162" s="35"/>
      <c r="AT162" s="35"/>
      <c r="AU162" s="35"/>
      <c r="AV162" s="35"/>
      <c r="BB162" s="35"/>
      <c r="BC162" s="35"/>
      <c r="BD162" s="35"/>
      <c r="BJ162" s="35">
        <v>1.2E-9</v>
      </c>
      <c r="BK162" s="35">
        <v>0.36076947165000001</v>
      </c>
      <c r="BL162" s="35">
        <v>536.80451209540001</v>
      </c>
      <c r="BM162" s="29">
        <f t="shared" si="112"/>
        <v>-1.1291745234017096E-9</v>
      </c>
      <c r="BN162" s="29">
        <f t="shared" si="113"/>
        <v>-1.1291689793915371E-9</v>
      </c>
      <c r="BO162" s="29">
        <f t="shared" si="114"/>
        <v>-1.1291689796637274E-9</v>
      </c>
      <c r="BP162" s="29">
        <f t="shared" si="115"/>
        <v>-1.1291689796637152E-9</v>
      </c>
      <c r="BR162" s="35"/>
      <c r="BS162" s="35"/>
      <c r="BT162" s="35"/>
      <c r="BZ162" s="35"/>
      <c r="CA162" s="35"/>
      <c r="CB162" s="35"/>
      <c r="CH162" s="35"/>
      <c r="CI162" s="35"/>
      <c r="CJ162" s="35"/>
      <c r="CP162" s="35"/>
      <c r="CQ162" s="35"/>
      <c r="CR162" s="35"/>
      <c r="CX162" s="35"/>
      <c r="CY162" s="35"/>
      <c r="CZ162" s="35"/>
      <c r="DF162" s="35">
        <v>1.99E-9</v>
      </c>
      <c r="DG162" s="35">
        <v>5.7425979832999996</v>
      </c>
      <c r="DH162" s="35">
        <v>30666.154958432799</v>
      </c>
      <c r="DI162" s="29">
        <f t="shared" si="116"/>
        <v>7.8691748651860824E-10</v>
      </c>
      <c r="DJ162" s="29">
        <f t="shared" si="117"/>
        <v>7.8834250148163884E-10</v>
      </c>
      <c r="DK162" s="29">
        <f t="shared" si="118"/>
        <v>7.8834243153167499E-10</v>
      </c>
      <c r="DL162" s="29">
        <f t="shared" si="119"/>
        <v>7.8834243153499861E-10</v>
      </c>
      <c r="DN162" s="35">
        <v>2.0000000000000001E-10</v>
      </c>
      <c r="DO162" s="35">
        <v>2.48583613985</v>
      </c>
      <c r="DP162" s="35">
        <v>33794.543723528601</v>
      </c>
      <c r="DQ162" s="29">
        <f t="shared" si="124"/>
        <v>4.7533466058133149E-12</v>
      </c>
      <c r="DR162" s="29">
        <f t="shared" si="125"/>
        <v>4.5815311906726198E-12</v>
      </c>
      <c r="DS162" s="29">
        <f t="shared" si="126"/>
        <v>4.5815396261136473E-12</v>
      </c>
      <c r="DT162" s="29">
        <f t="shared" si="127"/>
        <v>4.5815396257044829E-12</v>
      </c>
      <c r="DV162" s="35"/>
      <c r="DW162" s="35"/>
      <c r="DX162" s="35"/>
      <c r="ED162" s="35"/>
      <c r="EE162" s="35"/>
      <c r="EF162" s="35"/>
      <c r="EL162" s="35"/>
      <c r="EM162" s="35"/>
      <c r="EN162" s="35"/>
      <c r="ET162" s="35"/>
      <c r="EU162" s="35"/>
      <c r="EV162" s="35"/>
    </row>
    <row r="163" spans="14:152" s="29" customFormat="1" ht="13.5" x14ac:dyDescent="0.3">
      <c r="N163" s="35">
        <v>6.9100000000000003E-9</v>
      </c>
      <c r="O163" s="35">
        <v>1.50594097883</v>
      </c>
      <c r="P163" s="35">
        <v>27197.281693667599</v>
      </c>
      <c r="Q163" s="29">
        <f t="shared" si="104"/>
        <v>-6.6470063201391392E-9</v>
      </c>
      <c r="R163" s="29">
        <f t="shared" si="105"/>
        <v>-6.6483105523328767E-9</v>
      </c>
      <c r="S163" s="29">
        <f t="shared" si="106"/>
        <v>-6.6483104883791703E-9</v>
      </c>
      <c r="T163" s="29">
        <f t="shared" si="107"/>
        <v>-6.648310488382168E-9</v>
      </c>
      <c r="V163" s="35">
        <v>9.0999999999999996E-10</v>
      </c>
      <c r="W163" s="35">
        <v>2.6054424206700002</v>
      </c>
      <c r="X163" s="35">
        <v>1052.2683831884001</v>
      </c>
      <c r="Y163" s="29">
        <f t="shared" si="108"/>
        <v>6.0282419787477737E-10</v>
      </c>
      <c r="Z163" s="29">
        <f t="shared" si="109"/>
        <v>6.0284243737640651E-10</v>
      </c>
      <c r="AA163" s="29">
        <f t="shared" si="110"/>
        <v>6.0284243648094245E-10</v>
      </c>
      <c r="AB163" s="29">
        <f t="shared" si="111"/>
        <v>6.0284243648098598E-10</v>
      </c>
      <c r="AD163" s="35"/>
      <c r="AE163" s="35"/>
      <c r="AF163" s="35"/>
      <c r="AL163" s="35"/>
      <c r="AM163" s="35"/>
      <c r="AN163" s="35"/>
      <c r="AT163" s="35"/>
      <c r="AU163" s="35"/>
      <c r="AV163" s="35"/>
      <c r="BB163" s="35"/>
      <c r="BC163" s="35"/>
      <c r="BD163" s="35"/>
      <c r="BJ163" s="35">
        <v>1.15E-9</v>
      </c>
      <c r="BK163" s="35">
        <v>2.5335558205900002</v>
      </c>
      <c r="BL163" s="35">
        <v>26735.945262213201</v>
      </c>
      <c r="BM163" s="29">
        <f t="shared" si="112"/>
        <v>-1.1448577676861179E-9</v>
      </c>
      <c r="BN163" s="29">
        <f t="shared" si="113"/>
        <v>-1.1449313535699166E-9</v>
      </c>
      <c r="BO163" s="29">
        <f t="shared" si="114"/>
        <v>-1.1449313499701755E-9</v>
      </c>
      <c r="BP163" s="29">
        <f t="shared" si="115"/>
        <v>-1.1449313499703471E-9</v>
      </c>
      <c r="BR163" s="35"/>
      <c r="BS163" s="35"/>
      <c r="BT163" s="35"/>
      <c r="BZ163" s="35"/>
      <c r="CA163" s="35"/>
      <c r="CB163" s="35"/>
      <c r="CH163" s="35"/>
      <c r="CI163" s="35"/>
      <c r="CJ163" s="35"/>
      <c r="CP163" s="35"/>
      <c r="CQ163" s="35"/>
      <c r="CR163" s="35"/>
      <c r="CX163" s="35"/>
      <c r="CY163" s="35"/>
      <c r="CZ163" s="35"/>
      <c r="DF163" s="35">
        <v>1.6000000000000001E-9</v>
      </c>
      <c r="DG163" s="35">
        <v>4.4627060549299999</v>
      </c>
      <c r="DH163" s="35">
        <v>18947.704518357601</v>
      </c>
      <c r="DI163" s="29">
        <f t="shared" si="116"/>
        <v>-5.9217762443713201E-10</v>
      </c>
      <c r="DJ163" s="29">
        <f t="shared" si="117"/>
        <v>-5.9289368313512305E-10</v>
      </c>
      <c r="DK163" s="29">
        <f t="shared" si="118"/>
        <v>-5.9289364798334342E-10</v>
      </c>
      <c r="DL163" s="29">
        <f t="shared" si="119"/>
        <v>-5.9289364798494846E-10</v>
      </c>
      <c r="DN163" s="35">
        <v>1.7000000000000001E-10</v>
      </c>
      <c r="DO163" s="35">
        <v>3.0273539398399998</v>
      </c>
      <c r="DP163" s="35">
        <v>28528.2063252554</v>
      </c>
      <c r="DQ163" s="29">
        <f t="shared" si="124"/>
        <v>2.4902220475430585E-11</v>
      </c>
      <c r="DR163" s="29">
        <f t="shared" si="125"/>
        <v>2.5024201908551468E-11</v>
      </c>
      <c r="DS163" s="29">
        <f t="shared" si="126"/>
        <v>2.5024195920154168E-11</v>
      </c>
      <c r="DT163" s="29">
        <f t="shared" si="127"/>
        <v>2.5024195920440912E-11</v>
      </c>
      <c r="DV163" s="35"/>
      <c r="DW163" s="35"/>
      <c r="DX163" s="35"/>
      <c r="ED163" s="35"/>
      <c r="EE163" s="35"/>
      <c r="EF163" s="35"/>
      <c r="EL163" s="35"/>
      <c r="EM163" s="35"/>
      <c r="EN163" s="35"/>
      <c r="ET163" s="35"/>
      <c r="EU163" s="35"/>
      <c r="EV163" s="35"/>
    </row>
    <row r="164" spans="14:152" s="29" customFormat="1" ht="13.5" x14ac:dyDescent="0.3">
      <c r="N164" s="35">
        <v>8.3500000000000003E-9</v>
      </c>
      <c r="O164" s="35">
        <v>0.48050621092000001</v>
      </c>
      <c r="P164" s="35">
        <v>20618.019358533598</v>
      </c>
      <c r="Q164" s="29">
        <f t="shared" si="104"/>
        <v>-5.8521779999966265E-9</v>
      </c>
      <c r="R164" s="29">
        <f t="shared" si="105"/>
        <v>-5.8490546486758286E-9</v>
      </c>
      <c r="S164" s="29">
        <f t="shared" si="106"/>
        <v>-5.8490548020574108E-9</v>
      </c>
      <c r="T164" s="29">
        <f t="shared" si="107"/>
        <v>-5.8490548020502971E-9</v>
      </c>
      <c r="V164" s="35">
        <v>8.6999999999999999E-10</v>
      </c>
      <c r="W164" s="35">
        <v>3.82284200928</v>
      </c>
      <c r="X164" s="35">
        <v>27511.4678735372</v>
      </c>
      <c r="Y164" s="29">
        <f t="shared" si="108"/>
        <v>-1.3630526291363677E-10</v>
      </c>
      <c r="Z164" s="29">
        <f t="shared" si="109"/>
        <v>-1.369063204624883E-10</v>
      </c>
      <c r="AA164" s="29">
        <f t="shared" si="110"/>
        <v>-1.3690629095499557E-10</v>
      </c>
      <c r="AB164" s="29">
        <f t="shared" si="111"/>
        <v>-1.3690629095641185E-10</v>
      </c>
      <c r="AD164" s="35"/>
      <c r="AE164" s="35"/>
      <c r="AF164" s="35"/>
      <c r="AL164" s="35"/>
      <c r="AM164" s="35"/>
      <c r="AN164" s="35"/>
      <c r="AT164" s="35"/>
      <c r="AU164" s="35"/>
      <c r="AV164" s="35"/>
      <c r="BB164" s="35"/>
      <c r="BC164" s="35"/>
      <c r="BD164" s="35"/>
      <c r="BJ164" s="35">
        <v>1.08E-9</v>
      </c>
      <c r="BK164" s="35">
        <v>2.6583963432500002</v>
      </c>
      <c r="BL164" s="35">
        <v>10232.9553071107</v>
      </c>
      <c r="BM164" s="29">
        <f t="shared" si="112"/>
        <v>7.6396602102411045E-10</v>
      </c>
      <c r="BN164" s="29">
        <f t="shared" si="113"/>
        <v>7.6376736359446369E-10</v>
      </c>
      <c r="BO164" s="29">
        <f t="shared" si="114"/>
        <v>7.6376737334888508E-10</v>
      </c>
      <c r="BP164" s="29">
        <f t="shared" si="115"/>
        <v>7.637673733484293E-10</v>
      </c>
      <c r="BR164" s="35"/>
      <c r="BS164" s="35"/>
      <c r="BT164" s="35"/>
      <c r="BZ164" s="35"/>
      <c r="CA164" s="35"/>
      <c r="CB164" s="35"/>
      <c r="CH164" s="35"/>
      <c r="CI164" s="35"/>
      <c r="CJ164" s="35"/>
      <c r="CP164" s="35"/>
      <c r="CQ164" s="35"/>
      <c r="CR164" s="35"/>
      <c r="CX164" s="35"/>
      <c r="CY164" s="35"/>
      <c r="CZ164" s="35"/>
      <c r="DF164" s="35">
        <v>1.87E-9</v>
      </c>
      <c r="DG164" s="35">
        <v>2.9868859758799999</v>
      </c>
      <c r="DH164" s="35">
        <v>2218.7571041868</v>
      </c>
      <c r="DI164" s="29">
        <f t="shared" si="116"/>
        <v>4.5575959372298977E-10</v>
      </c>
      <c r="DJ164" s="29">
        <f t="shared" si="117"/>
        <v>4.5586191231741627E-10</v>
      </c>
      <c r="DK164" s="29">
        <f t="shared" si="118"/>
        <v>4.5586190729409353E-10</v>
      </c>
      <c r="DL164" s="29">
        <f t="shared" si="119"/>
        <v>4.5586190729432545E-10</v>
      </c>
      <c r="DN164" s="35">
        <v>1.8999999999999999E-10</v>
      </c>
      <c r="DO164" s="35">
        <v>5.9265685067399998</v>
      </c>
      <c r="DP164" s="35">
        <v>22805.7355659936</v>
      </c>
      <c r="DQ164" s="29">
        <f t="shared" si="124"/>
        <v>1.5054256456068673E-10</v>
      </c>
      <c r="DR164" s="29">
        <f t="shared" si="125"/>
        <v>1.5047531932110756E-10</v>
      </c>
      <c r="DS164" s="29">
        <f t="shared" si="126"/>
        <v>1.5047532262378172E-10</v>
      </c>
      <c r="DT164" s="29">
        <f t="shared" si="127"/>
        <v>1.5047532262362347E-10</v>
      </c>
      <c r="DV164" s="35"/>
      <c r="DW164" s="35"/>
      <c r="DX164" s="35"/>
      <c r="ED164" s="35"/>
      <c r="EE164" s="35"/>
      <c r="EF164" s="35"/>
      <c r="EL164" s="35"/>
      <c r="EM164" s="35"/>
      <c r="EN164" s="35"/>
      <c r="ET164" s="35"/>
      <c r="EU164" s="35"/>
      <c r="EV164" s="35"/>
    </row>
    <row r="165" spans="14:152" s="29" customFormat="1" ht="13.5" x14ac:dyDescent="0.3">
      <c r="N165" s="35">
        <v>7.1099999999999996E-9</v>
      </c>
      <c r="O165" s="35">
        <v>0.19750098222000001</v>
      </c>
      <c r="P165" s="35">
        <v>18830.384650137301</v>
      </c>
      <c r="Q165" s="29">
        <f t="shared" si="104"/>
        <v>-1.8734621734349231E-9</v>
      </c>
      <c r="R165" s="29">
        <f t="shared" si="105"/>
        <v>-1.8767459879671708E-9</v>
      </c>
      <c r="S165" s="29">
        <f t="shared" si="106"/>
        <v>-1.8767458267578652E-9</v>
      </c>
      <c r="T165" s="29">
        <f t="shared" si="107"/>
        <v>-1.8767458267652717E-9</v>
      </c>
      <c r="V165" s="35">
        <v>7.2999999999999996E-10</v>
      </c>
      <c r="W165" s="35">
        <v>4.7528075515400001</v>
      </c>
      <c r="X165" s="35">
        <v>40879.440504643797</v>
      </c>
      <c r="Y165" s="29">
        <f t="shared" si="108"/>
        <v>-6.5832905446209217E-10</v>
      </c>
      <c r="Z165" s="29">
        <f t="shared" si="109"/>
        <v>-6.5800081007499746E-10</v>
      </c>
      <c r="AA165" s="29">
        <f t="shared" si="110"/>
        <v>-6.580008262077247E-10</v>
      </c>
      <c r="AB165" s="29">
        <f t="shared" si="111"/>
        <v>-6.5800082620697E-10</v>
      </c>
      <c r="AD165" s="35"/>
      <c r="AE165" s="35"/>
      <c r="AF165" s="35"/>
      <c r="AL165" s="35"/>
      <c r="AM165" s="35"/>
      <c r="AN165" s="35"/>
      <c r="AT165" s="35"/>
      <c r="AU165" s="35"/>
      <c r="AV165" s="35"/>
      <c r="BB165" s="35"/>
      <c r="BC165" s="35"/>
      <c r="BD165" s="35"/>
      <c r="BJ165" s="35">
        <v>1.08E-9</v>
      </c>
      <c r="BK165" s="35">
        <v>0.55230439694</v>
      </c>
      <c r="BL165" s="35">
        <v>10193.6157853112</v>
      </c>
      <c r="BM165" s="29">
        <f t="shared" si="112"/>
        <v>-9.9953083268412161E-10</v>
      </c>
      <c r="BN165" s="29">
        <f t="shared" si="113"/>
        <v>-9.9942476891711821E-10</v>
      </c>
      <c r="BO165" s="29">
        <f t="shared" si="114"/>
        <v>-9.9942477412600109E-10</v>
      </c>
      <c r="BP165" s="29">
        <f t="shared" si="115"/>
        <v>-9.9942477412575686E-10</v>
      </c>
      <c r="BR165" s="35"/>
      <c r="BS165" s="35"/>
      <c r="BT165" s="35"/>
      <c r="BZ165" s="35"/>
      <c r="CA165" s="35"/>
      <c r="CB165" s="35"/>
      <c r="CH165" s="35"/>
      <c r="CI165" s="35"/>
      <c r="CJ165" s="35"/>
      <c r="CP165" s="35"/>
      <c r="CQ165" s="35"/>
      <c r="CR165" s="35"/>
      <c r="CX165" s="35"/>
      <c r="CY165" s="35"/>
      <c r="CZ165" s="35"/>
      <c r="DF165" s="35">
        <v>1.8899999999999999E-9</v>
      </c>
      <c r="DG165" s="35">
        <v>5.34607810282</v>
      </c>
      <c r="DH165" s="35">
        <v>10007.099997773799</v>
      </c>
      <c r="DI165" s="29">
        <f t="shared" si="116"/>
        <v>-3.6595481206681523E-10</v>
      </c>
      <c r="DJ165" s="29">
        <f t="shared" si="117"/>
        <v>-3.6642662006850677E-10</v>
      </c>
      <c r="DK165" s="29">
        <f t="shared" si="118"/>
        <v>-3.6642659690550466E-10</v>
      </c>
      <c r="DL165" s="29">
        <f t="shared" si="119"/>
        <v>-3.6642659690661132E-10</v>
      </c>
      <c r="DN165" s="35">
        <v>2.1999999999999999E-10</v>
      </c>
      <c r="DO165" s="35">
        <v>5.3082757279099999</v>
      </c>
      <c r="DP165" s="35">
        <v>10207.762621903599</v>
      </c>
      <c r="DQ165" s="29">
        <f t="shared" si="124"/>
        <v>2.5268603165326041E-11</v>
      </c>
      <c r="DR165" s="29">
        <f t="shared" si="125"/>
        <v>2.5325327166996458E-11</v>
      </c>
      <c r="DS165" s="29">
        <f t="shared" si="126"/>
        <v>2.5325324382151391E-11</v>
      </c>
      <c r="DT165" s="29">
        <f t="shared" si="127"/>
        <v>2.5325324382288037E-11</v>
      </c>
      <c r="DV165" s="35"/>
      <c r="DW165" s="35"/>
      <c r="DX165" s="35"/>
      <c r="ED165" s="35"/>
      <c r="EE165" s="35"/>
      <c r="EF165" s="35"/>
      <c r="EL165" s="35"/>
      <c r="EM165" s="35"/>
      <c r="EN165" s="35"/>
      <c r="ET165" s="35"/>
      <c r="EU165" s="35"/>
      <c r="EV165" s="35"/>
    </row>
    <row r="166" spans="14:152" s="29" customFormat="1" ht="13.5" x14ac:dyDescent="0.3">
      <c r="N166" s="35">
        <v>8.1099999999999995E-9</v>
      </c>
      <c r="O166" s="35">
        <v>0.16685071959</v>
      </c>
      <c r="P166" s="35">
        <v>12432.0426503978</v>
      </c>
      <c r="Q166" s="29">
        <f t="shared" si="104"/>
        <v>4.2108834163802198E-9</v>
      </c>
      <c r="R166" s="29">
        <f t="shared" si="105"/>
        <v>4.2130742463113609E-9</v>
      </c>
      <c r="S166" s="29">
        <f t="shared" si="106"/>
        <v>4.2130741387621607E-9</v>
      </c>
      <c r="T166" s="29">
        <f t="shared" si="107"/>
        <v>4.2130741387672826E-9</v>
      </c>
      <c r="V166" s="35">
        <v>6.6999999999999996E-10</v>
      </c>
      <c r="W166" s="35">
        <v>3.5481526252600002</v>
      </c>
      <c r="X166" s="35">
        <v>30666.154958432799</v>
      </c>
      <c r="Y166" s="29">
        <f t="shared" si="108"/>
        <v>3.4481865841946974E-10</v>
      </c>
      <c r="Z166" s="29">
        <f t="shared" si="109"/>
        <v>3.4437061325959252E-10</v>
      </c>
      <c r="AA166" s="29">
        <f t="shared" si="110"/>
        <v>3.4437063526170444E-10</v>
      </c>
      <c r="AB166" s="29">
        <f t="shared" si="111"/>
        <v>3.4437063526065899E-10</v>
      </c>
      <c r="AD166" s="35"/>
      <c r="AE166" s="35"/>
      <c r="AF166" s="35"/>
      <c r="AL166" s="35"/>
      <c r="AM166" s="35"/>
      <c r="AN166" s="35"/>
      <c r="AT166" s="35"/>
      <c r="AU166" s="35"/>
      <c r="AV166" s="35"/>
      <c r="BB166" s="35"/>
      <c r="BC166" s="35"/>
      <c r="BD166" s="35"/>
      <c r="BJ166" s="35">
        <v>1.38E-9</v>
      </c>
      <c r="BK166" s="35">
        <v>1.0691923924</v>
      </c>
      <c r="BL166" s="35">
        <v>65236.221293285402</v>
      </c>
      <c r="BM166" s="29">
        <f t="shared" si="112"/>
        <v>4.6223204513984432E-10</v>
      </c>
      <c r="BN166" s="29">
        <f t="shared" si="113"/>
        <v>4.6007450398140359E-10</v>
      </c>
      <c r="BO166" s="29">
        <f t="shared" si="114"/>
        <v>4.6007460993776893E-10</v>
      </c>
      <c r="BP166" s="29">
        <f t="shared" si="115"/>
        <v>4.6007460993273993E-10</v>
      </c>
      <c r="BR166" s="35"/>
      <c r="BS166" s="35"/>
      <c r="BT166" s="35"/>
      <c r="BZ166" s="35"/>
      <c r="CA166" s="35"/>
      <c r="CB166" s="35"/>
      <c r="CH166" s="35"/>
      <c r="CI166" s="35"/>
      <c r="CJ166" s="35"/>
      <c r="CP166" s="35"/>
      <c r="CQ166" s="35"/>
      <c r="CR166" s="35"/>
      <c r="CX166" s="35"/>
      <c r="CY166" s="35"/>
      <c r="CZ166" s="35"/>
      <c r="DF166" s="35">
        <v>1.9800000000000002E-9</v>
      </c>
      <c r="DG166" s="35">
        <v>0.77846666691999999</v>
      </c>
      <c r="DH166" s="35">
        <v>62883.355139513602</v>
      </c>
      <c r="DI166" s="29">
        <f t="shared" si="116"/>
        <v>-8.879954086161604E-10</v>
      </c>
      <c r="DJ166" s="29">
        <f t="shared" si="117"/>
        <v>-8.9082397628924521E-10</v>
      </c>
      <c r="DK166" s="29">
        <f t="shared" si="118"/>
        <v>-8.9082383747549541E-10</v>
      </c>
      <c r="DL166" s="29">
        <f t="shared" si="119"/>
        <v>-8.908238374821295E-10</v>
      </c>
      <c r="DN166" s="35">
        <v>2.0000000000000001E-10</v>
      </c>
      <c r="DO166" s="35">
        <v>0.75829381378000005</v>
      </c>
      <c r="DP166" s="35">
        <v>18314.920779044402</v>
      </c>
      <c r="DQ166" s="29">
        <f t="shared" si="124"/>
        <v>-1.950041843496772E-10</v>
      </c>
      <c r="DR166" s="29">
        <f t="shared" si="125"/>
        <v>-1.949834754691367E-10</v>
      </c>
      <c r="DS166" s="29">
        <f t="shared" si="126"/>
        <v>-1.9498347648688448E-10</v>
      </c>
      <c r="DT166" s="29">
        <f t="shared" si="127"/>
        <v>-1.9498347648683642E-10</v>
      </c>
      <c r="DV166" s="35"/>
      <c r="DW166" s="35"/>
      <c r="DX166" s="35"/>
      <c r="ED166" s="35"/>
      <c r="EE166" s="35"/>
      <c r="EF166" s="35"/>
      <c r="EL166" s="35"/>
      <c r="EM166" s="35"/>
      <c r="EN166" s="35"/>
      <c r="ET166" s="35"/>
      <c r="EU166" s="35"/>
      <c r="EV166" s="35"/>
    </row>
    <row r="167" spans="14:152" s="29" customFormat="1" ht="13.5" x14ac:dyDescent="0.3">
      <c r="N167" s="35">
        <v>7.5599999999999995E-9</v>
      </c>
      <c r="O167" s="35">
        <v>3.7902262322600002</v>
      </c>
      <c r="P167" s="35">
        <v>9161.0171630225996</v>
      </c>
      <c r="Q167" s="29">
        <f t="shared" si="104"/>
        <v>-1.6148627385114314E-9</v>
      </c>
      <c r="R167" s="29">
        <f t="shared" si="105"/>
        <v>-1.6131422992856069E-9</v>
      </c>
      <c r="S167" s="29">
        <f t="shared" si="106"/>
        <v>-1.6131423837532738E-9</v>
      </c>
      <c r="T167" s="29">
        <f t="shared" si="107"/>
        <v>-1.6131423837492854E-9</v>
      </c>
      <c r="V167" s="35">
        <v>6.6999999999999996E-10</v>
      </c>
      <c r="W167" s="35">
        <v>5.8135081805700004</v>
      </c>
      <c r="X167" s="35">
        <v>20809.4676246452</v>
      </c>
      <c r="Y167" s="29">
        <f t="shared" si="108"/>
        <v>-1.3684346129771798E-10</v>
      </c>
      <c r="Z167" s="29">
        <f t="shared" si="109"/>
        <v>-1.3719048795736136E-10</v>
      </c>
      <c r="AA167" s="29">
        <f t="shared" si="110"/>
        <v>-1.3719047092088019E-10</v>
      </c>
      <c r="AB167" s="29">
        <f t="shared" si="111"/>
        <v>-1.3719047092170034E-10</v>
      </c>
      <c r="AD167" s="35"/>
      <c r="AE167" s="35"/>
      <c r="AF167" s="35"/>
      <c r="AL167" s="35"/>
      <c r="AM167" s="35"/>
      <c r="AN167" s="35"/>
      <c r="AT167" s="35"/>
      <c r="AU167" s="35"/>
      <c r="AV167" s="35"/>
      <c r="BB167" s="35"/>
      <c r="BC167" s="35"/>
      <c r="BD167" s="35"/>
      <c r="BJ167" s="35">
        <v>1.01E-9</v>
      </c>
      <c r="BK167" s="35">
        <v>3.17012502017</v>
      </c>
      <c r="BL167" s="35">
        <v>19317.1925403286</v>
      </c>
      <c r="BM167" s="29">
        <f t="shared" si="112"/>
        <v>-9.3685610668095708E-10</v>
      </c>
      <c r="BN167" s="29">
        <f t="shared" si="113"/>
        <v>-9.3667063887819191E-10</v>
      </c>
      <c r="BO167" s="29">
        <f t="shared" si="114"/>
        <v>-9.3667064798935702E-10</v>
      </c>
      <c r="BP167" s="29">
        <f t="shared" si="115"/>
        <v>-9.3667064798892751E-10</v>
      </c>
      <c r="BR167" s="35"/>
      <c r="BS167" s="35"/>
      <c r="BT167" s="35"/>
      <c r="BZ167" s="35"/>
      <c r="CA167" s="35"/>
      <c r="CB167" s="35"/>
      <c r="CH167" s="35"/>
      <c r="CI167" s="35"/>
      <c r="CJ167" s="35"/>
      <c r="CP167" s="35"/>
      <c r="CQ167" s="35"/>
      <c r="CR167" s="35"/>
      <c r="CX167" s="35"/>
      <c r="CY167" s="35"/>
      <c r="CZ167" s="35"/>
      <c r="DF167" s="35">
        <v>1.44E-9</v>
      </c>
      <c r="DG167" s="35">
        <v>5.0026196392399997</v>
      </c>
      <c r="DH167" s="35">
        <v>9264.1099372412009</v>
      </c>
      <c r="DI167" s="29">
        <f t="shared" si="116"/>
        <v>-5.6882956909283505E-11</v>
      </c>
      <c r="DJ167" s="29">
        <f t="shared" si="117"/>
        <v>-5.7221901661685388E-11</v>
      </c>
      <c r="DK167" s="29">
        <f t="shared" si="118"/>
        <v>-5.7221885021168107E-11</v>
      </c>
      <c r="DL167" s="29">
        <f t="shared" si="119"/>
        <v>-5.7221885021945108E-11</v>
      </c>
      <c r="DN167" s="35">
        <v>1.7000000000000001E-10</v>
      </c>
      <c r="DO167" s="35">
        <v>5.6331574412599998</v>
      </c>
      <c r="DP167" s="35">
        <v>16522.659716002199</v>
      </c>
      <c r="DQ167" s="29">
        <f t="shared" si="124"/>
        <v>-1.3283620735769018E-10</v>
      </c>
      <c r="DR167" s="29">
        <f t="shared" si="125"/>
        <v>-1.3288076615536401E-10</v>
      </c>
      <c r="DS167" s="29">
        <f t="shared" si="126"/>
        <v>-1.3288076396831039E-10</v>
      </c>
      <c r="DT167" s="29">
        <f t="shared" si="127"/>
        <v>-1.3288076396841285E-10</v>
      </c>
      <c r="DV167" s="35"/>
      <c r="DW167" s="35"/>
      <c r="DX167" s="35"/>
      <c r="ED167" s="35"/>
      <c r="EE167" s="35"/>
      <c r="EF167" s="35"/>
      <c r="EL167" s="35"/>
      <c r="EM167" s="35"/>
      <c r="EN167" s="35"/>
      <c r="ET167" s="35"/>
      <c r="EU167" s="35"/>
      <c r="EV167" s="35"/>
    </row>
    <row r="168" spans="14:152" s="29" customFormat="1" ht="13.5" x14ac:dyDescent="0.3">
      <c r="N168" s="35">
        <v>6.2199999999999996E-9</v>
      </c>
      <c r="O168" s="35">
        <v>5.3365950773800002</v>
      </c>
      <c r="P168" s="35">
        <v>9411.4646150871995</v>
      </c>
      <c r="Q168" s="29">
        <f t="shared" si="104"/>
        <v>2.726806520460502E-9</v>
      </c>
      <c r="R168" s="29">
        <f t="shared" si="105"/>
        <v>2.7281442892436127E-9</v>
      </c>
      <c r="S168" s="29">
        <f t="shared" si="106"/>
        <v>2.7281442235691704E-9</v>
      </c>
      <c r="T168" s="29">
        <f t="shared" si="107"/>
        <v>2.7281442235721888E-9</v>
      </c>
      <c r="V168" s="35">
        <v>6.3999999999999996E-10</v>
      </c>
      <c r="W168" s="35">
        <v>4.2477267814499999</v>
      </c>
      <c r="X168" s="35">
        <v>153.7788104848</v>
      </c>
      <c r="Y168" s="29">
        <f t="shared" si="108"/>
        <v>5.7284689654673331E-10</v>
      </c>
      <c r="Z168" s="29">
        <f t="shared" si="109"/>
        <v>5.7284801247089216E-10</v>
      </c>
      <c r="AA168" s="29">
        <f t="shared" si="110"/>
        <v>5.7284801241610592E-10</v>
      </c>
      <c r="AB168" s="29">
        <f t="shared" si="111"/>
        <v>5.7284801241610841E-10</v>
      </c>
      <c r="AD168" s="35"/>
      <c r="AE168" s="35"/>
      <c r="AF168" s="35"/>
      <c r="AL168" s="35"/>
      <c r="AM168" s="35"/>
      <c r="AN168" s="35"/>
      <c r="AT168" s="35"/>
      <c r="AU168" s="35"/>
      <c r="AV168" s="35"/>
      <c r="BB168" s="35"/>
      <c r="BC168" s="35"/>
      <c r="BD168" s="35"/>
      <c r="BJ168" s="35">
        <v>1.27E-9</v>
      </c>
      <c r="BK168" s="35">
        <v>5.63110477712</v>
      </c>
      <c r="BL168" s="35">
        <v>10288.067144778301</v>
      </c>
      <c r="BM168" s="29">
        <f t="shared" si="112"/>
        <v>-1.2678065793599885E-9</v>
      </c>
      <c r="BN168" s="29">
        <f t="shared" si="113"/>
        <v>-1.2677870183141077E-9</v>
      </c>
      <c r="BO168" s="29">
        <f t="shared" si="114"/>
        <v>-1.2677870192765939E-9</v>
      </c>
      <c r="BP168" s="29">
        <f t="shared" si="115"/>
        <v>-1.267787019276547E-9</v>
      </c>
      <c r="BR168" s="35"/>
      <c r="BS168" s="35"/>
      <c r="BT168" s="35"/>
      <c r="BZ168" s="35"/>
      <c r="CA168" s="35"/>
      <c r="CB168" s="35"/>
      <c r="CH168" s="35"/>
      <c r="CI168" s="35"/>
      <c r="CJ168" s="35"/>
      <c r="CP168" s="35"/>
      <c r="CQ168" s="35"/>
      <c r="CR168" s="35"/>
      <c r="CX168" s="35"/>
      <c r="CY168" s="35"/>
      <c r="CZ168" s="35"/>
      <c r="DF168" s="35">
        <v>1.7100000000000001E-9</v>
      </c>
      <c r="DG168" s="35">
        <v>2.0521262456799998</v>
      </c>
      <c r="DH168" s="35">
        <v>7255.5696517344004</v>
      </c>
      <c r="DI168" s="29">
        <f t="shared" si="116"/>
        <v>1.4875190316568166E-9</v>
      </c>
      <c r="DJ168" s="29">
        <f t="shared" si="117"/>
        <v>1.4876746130683448E-9</v>
      </c>
      <c r="DK168" s="29">
        <f t="shared" si="118"/>
        <v>1.4876746054312608E-9</v>
      </c>
      <c r="DL168" s="29">
        <f t="shared" si="119"/>
        <v>1.4876746054316202E-9</v>
      </c>
      <c r="DN168" s="35">
        <v>1.5999999999999999E-10</v>
      </c>
      <c r="DO168" s="35">
        <v>1.71021408448</v>
      </c>
      <c r="DP168" s="35">
        <v>536.80451209540001</v>
      </c>
      <c r="DQ168" s="29">
        <f t="shared" si="124"/>
        <v>-8.588769494656931E-11</v>
      </c>
      <c r="DR168" s="29">
        <f t="shared" si="125"/>
        <v>-8.5889537549181401E-11</v>
      </c>
      <c r="DS168" s="29">
        <f t="shared" si="126"/>
        <v>-8.5889537458718525E-11</v>
      </c>
      <c r="DT168" s="29">
        <f t="shared" si="127"/>
        <v>-8.5889537458722597E-11</v>
      </c>
      <c r="DV168" s="35"/>
      <c r="DW168" s="35"/>
      <c r="DX168" s="35"/>
      <c r="ED168" s="35"/>
      <c r="EE168" s="35"/>
      <c r="EF168" s="35"/>
      <c r="EL168" s="35"/>
      <c r="EM168" s="35"/>
      <c r="EN168" s="35"/>
      <c r="ET168" s="35"/>
      <c r="EU168" s="35"/>
      <c r="EV168" s="35"/>
    </row>
    <row r="169" spans="14:152" s="29" customFormat="1" ht="13.5" x14ac:dyDescent="0.3">
      <c r="N169" s="35">
        <v>8.6200000000000004E-9</v>
      </c>
      <c r="O169" s="35">
        <v>5.7270535640500002</v>
      </c>
      <c r="P169" s="35">
        <v>10175.1525105732</v>
      </c>
      <c r="Q169" s="29">
        <f t="shared" si="104"/>
        <v>1.9314401181140061E-9</v>
      </c>
      <c r="R169" s="29">
        <f t="shared" si="105"/>
        <v>1.933613590049412E-9</v>
      </c>
      <c r="S169" s="29">
        <f t="shared" si="106"/>
        <v>1.9336134833450569E-9</v>
      </c>
      <c r="T169" s="29">
        <f t="shared" si="107"/>
        <v>1.9336134833500704E-9</v>
      </c>
      <c r="V169" s="35">
        <v>6.3999999999999996E-10</v>
      </c>
      <c r="W169" s="35">
        <v>2.9945474910900001</v>
      </c>
      <c r="X169" s="35">
        <v>27197.281693667599</v>
      </c>
      <c r="Y169" s="29">
        <f t="shared" si="108"/>
        <v>1.2375369006915598E-10</v>
      </c>
      <c r="Z169" s="29">
        <f t="shared" si="109"/>
        <v>1.2331941584475267E-10</v>
      </c>
      <c r="AA169" s="29">
        <f t="shared" si="110"/>
        <v>1.2331943716705132E-10</v>
      </c>
      <c r="AB169" s="29">
        <f t="shared" si="111"/>
        <v>1.2331943716605175E-10</v>
      </c>
      <c r="AD169" s="35"/>
      <c r="AE169" s="35"/>
      <c r="AF169" s="35"/>
      <c r="AL169" s="35"/>
      <c r="AM169" s="35"/>
      <c r="AN169" s="35"/>
      <c r="AT169" s="35"/>
      <c r="AU169" s="35"/>
      <c r="AV169" s="35"/>
      <c r="BB169" s="35"/>
      <c r="BC169" s="35"/>
      <c r="BD169" s="35"/>
      <c r="BJ169" s="35">
        <v>1.27E-9</v>
      </c>
      <c r="BK169" s="35">
        <v>3.8627812702500002</v>
      </c>
      <c r="BL169" s="35">
        <v>10138.5039476437</v>
      </c>
      <c r="BM169" s="29">
        <f t="shared" si="112"/>
        <v>5.5936565078493522E-10</v>
      </c>
      <c r="BN169" s="29">
        <f t="shared" si="113"/>
        <v>5.5907169734785117E-10</v>
      </c>
      <c r="BO169" s="29">
        <f t="shared" si="114"/>
        <v>5.5907171178052372E-10</v>
      </c>
      <c r="BP169" s="29">
        <f t="shared" si="115"/>
        <v>5.5907171177984316E-10</v>
      </c>
      <c r="BR169" s="35"/>
      <c r="BS169" s="35"/>
      <c r="BT169" s="35"/>
      <c r="BZ169" s="35"/>
      <c r="CA169" s="35"/>
      <c r="CB169" s="35"/>
      <c r="CH169" s="35"/>
      <c r="CI169" s="35"/>
      <c r="CJ169" s="35"/>
      <c r="CP169" s="35"/>
      <c r="CQ169" s="35"/>
      <c r="CR169" s="35"/>
      <c r="CX169" s="35"/>
      <c r="CY169" s="35"/>
      <c r="CZ169" s="35"/>
      <c r="DF169" s="35">
        <v>1.8800000000000001E-9</v>
      </c>
      <c r="DG169" s="35">
        <v>4.0817353455900003</v>
      </c>
      <c r="DH169" s="35">
        <v>48739.859897082999</v>
      </c>
      <c r="DI169" s="29">
        <f t="shared" si="116"/>
        <v>-1.1884016209348329E-9</v>
      </c>
      <c r="DJ169" s="29">
        <f t="shared" si="117"/>
        <v>-1.1902060985653174E-9</v>
      </c>
      <c r="DK169" s="29">
        <f t="shared" si="118"/>
        <v>-1.1902060100186591E-9</v>
      </c>
      <c r="DL169" s="29">
        <f t="shared" si="119"/>
        <v>-1.1902060100227952E-9</v>
      </c>
      <c r="DN169" s="35">
        <v>1.5E-10</v>
      </c>
      <c r="DO169" s="35">
        <v>5.2701688004099996</v>
      </c>
      <c r="DP169" s="35">
        <v>53445.592204626599</v>
      </c>
      <c r="DQ169" s="29">
        <f t="shared" si="124"/>
        <v>1.4990880582362374E-10</v>
      </c>
      <c r="DR169" s="29">
        <f t="shared" si="125"/>
        <v>1.4990156027209676E-10</v>
      </c>
      <c r="DS169" s="29">
        <f t="shared" si="126"/>
        <v>1.499015606346151E-10</v>
      </c>
      <c r="DT169" s="29">
        <f t="shared" si="127"/>
        <v>1.499015606345984E-10</v>
      </c>
      <c r="DV169" s="35"/>
      <c r="DW169" s="35"/>
      <c r="DX169" s="35"/>
      <c r="ED169" s="35"/>
      <c r="EE169" s="35"/>
      <c r="EF169" s="35"/>
      <c r="EL169" s="35"/>
      <c r="EM169" s="35"/>
      <c r="EN169" s="35"/>
      <c r="ET169" s="35"/>
      <c r="EU169" s="35"/>
      <c r="EV169" s="35"/>
    </row>
    <row r="170" spans="14:152" s="29" customFormat="1" ht="13.5" x14ac:dyDescent="0.3">
      <c r="N170" s="35">
        <v>8.5299999999999993E-9</v>
      </c>
      <c r="O170" s="35">
        <v>0.10404188453</v>
      </c>
      <c r="P170" s="35">
        <v>2107.0345075424002</v>
      </c>
      <c r="Q170" s="29">
        <f t="shared" si="104"/>
        <v>-8.3029502011120623E-9</v>
      </c>
      <c r="R170" s="29">
        <f t="shared" si="105"/>
        <v>-8.3028454483246047E-9</v>
      </c>
      <c r="S170" s="29">
        <f t="shared" si="106"/>
        <v>-8.3028454534680518E-9</v>
      </c>
      <c r="T170" s="29">
        <f t="shared" si="107"/>
        <v>-8.3028454534678153E-9</v>
      </c>
      <c r="V170" s="35">
        <v>6.9999999999999996E-10</v>
      </c>
      <c r="W170" s="35">
        <v>4.0386800974200003</v>
      </c>
      <c r="X170" s="35">
        <v>56600.279289522201</v>
      </c>
      <c r="Y170" s="29">
        <f t="shared" si="108"/>
        <v>6.7001630207943992E-10</v>
      </c>
      <c r="Z170" s="29">
        <f t="shared" si="109"/>
        <v>6.6972391400974208E-10</v>
      </c>
      <c r="AA170" s="29">
        <f t="shared" si="110"/>
        <v>6.6972392839868305E-10</v>
      </c>
      <c r="AB170" s="29">
        <f t="shared" si="111"/>
        <v>6.6972392839801169E-10</v>
      </c>
      <c r="AD170" s="35"/>
      <c r="AE170" s="35"/>
      <c r="AF170" s="35"/>
      <c r="AL170" s="35"/>
      <c r="AM170" s="35"/>
      <c r="AN170" s="35"/>
      <c r="AT170" s="35"/>
      <c r="AU170" s="35"/>
      <c r="AV170" s="35"/>
      <c r="BB170" s="35"/>
      <c r="BC170" s="35"/>
      <c r="BD170" s="35"/>
      <c r="BJ170" s="35">
        <v>1.37E-9</v>
      </c>
      <c r="BK170" s="35">
        <v>2.9335065945999999</v>
      </c>
      <c r="BL170" s="35">
        <v>47162.516354635198</v>
      </c>
      <c r="BM170" s="29">
        <f t="shared" si="112"/>
        <v>-1.0042448664683694E-9</v>
      </c>
      <c r="BN170" s="29">
        <f t="shared" si="113"/>
        <v>-1.0031266156436838E-9</v>
      </c>
      <c r="BO170" s="29">
        <f t="shared" si="114"/>
        <v>-1.0031266705800016E-9</v>
      </c>
      <c r="BP170" s="29">
        <f t="shared" si="115"/>
        <v>-1.0031266705773496E-9</v>
      </c>
      <c r="BR170" s="35"/>
      <c r="BS170" s="35"/>
      <c r="BT170" s="35"/>
      <c r="BZ170" s="35"/>
      <c r="CA170" s="35"/>
      <c r="CB170" s="35"/>
      <c r="CH170" s="35"/>
      <c r="CI170" s="35"/>
      <c r="CJ170" s="35"/>
      <c r="CP170" s="35"/>
      <c r="CQ170" s="35"/>
      <c r="CR170" s="35"/>
      <c r="CX170" s="35"/>
      <c r="CY170" s="35"/>
      <c r="CZ170" s="35"/>
      <c r="DF170" s="35">
        <v>1.4599999999999999E-9</v>
      </c>
      <c r="DG170" s="35">
        <v>3.9419171570199998</v>
      </c>
      <c r="DH170" s="35">
        <v>6309.3741697912001</v>
      </c>
      <c r="DI170" s="29">
        <f t="shared" si="116"/>
        <v>1.3469911493916319E-9</v>
      </c>
      <c r="DJ170" s="29">
        <f t="shared" si="117"/>
        <v>1.3469007739997984E-9</v>
      </c>
      <c r="DK170" s="29">
        <f t="shared" si="118"/>
        <v>1.3469007784376619E-9</v>
      </c>
      <c r="DL170" s="29">
        <f t="shared" si="119"/>
        <v>1.3469007784374539E-9</v>
      </c>
      <c r="DN170" s="35">
        <v>1.7000000000000001E-10</v>
      </c>
      <c r="DO170" s="35">
        <v>5.6144339587700003</v>
      </c>
      <c r="DP170" s="35">
        <v>47938.038965959197</v>
      </c>
      <c r="DQ170" s="29">
        <f t="shared" si="124"/>
        <v>6.489616307565194E-11</v>
      </c>
      <c r="DR170" s="29">
        <f t="shared" si="125"/>
        <v>6.4704587312408978E-11</v>
      </c>
      <c r="DS170" s="29">
        <f t="shared" si="126"/>
        <v>6.4704596720249059E-11</v>
      </c>
      <c r="DT170" s="29">
        <f t="shared" si="127"/>
        <v>6.4704596719802252E-11</v>
      </c>
      <c r="DV170" s="35"/>
      <c r="DW170" s="35"/>
      <c r="DX170" s="35"/>
      <c r="ED170" s="35"/>
      <c r="EE170" s="35"/>
      <c r="EF170" s="35"/>
      <c r="EL170" s="35"/>
      <c r="EM170" s="35"/>
      <c r="EN170" s="35"/>
      <c r="ET170" s="35"/>
      <c r="EU170" s="35"/>
      <c r="EV170" s="35"/>
    </row>
    <row r="171" spans="14:152" s="29" customFormat="1" ht="13.5" x14ac:dyDescent="0.3">
      <c r="N171" s="35">
        <v>7.4199999999999996E-9</v>
      </c>
      <c r="O171" s="35">
        <v>3.9636589205099999</v>
      </c>
      <c r="P171" s="35">
        <v>813.55028395980003</v>
      </c>
      <c r="Q171" s="29">
        <f t="shared" si="104"/>
        <v>-7.5185283987780245E-10</v>
      </c>
      <c r="R171" s="29">
        <f t="shared" si="105"/>
        <v>-7.5200554396179722E-10</v>
      </c>
      <c r="S171" s="29">
        <f t="shared" si="106"/>
        <v>-7.5200553646474158E-10</v>
      </c>
      <c r="T171" s="29">
        <f t="shared" si="107"/>
        <v>-7.5200553646510875E-10</v>
      </c>
      <c r="V171" s="35">
        <v>7.1000000000000003E-10</v>
      </c>
      <c r="W171" s="35">
        <v>4.3362880685</v>
      </c>
      <c r="X171" s="35">
        <v>39264.069289560197</v>
      </c>
      <c r="Y171" s="29">
        <f t="shared" si="108"/>
        <v>2.741991425526213E-10</v>
      </c>
      <c r="Z171" s="29">
        <f t="shared" si="109"/>
        <v>2.7485286566722356E-10</v>
      </c>
      <c r="AA171" s="29">
        <f t="shared" si="110"/>
        <v>2.7485283357917332E-10</v>
      </c>
      <c r="AB171" s="29">
        <f t="shared" si="111"/>
        <v>2.7485283358066178E-10</v>
      </c>
      <c r="AD171" s="35"/>
      <c r="AE171" s="35"/>
      <c r="AF171" s="35"/>
      <c r="AL171" s="35"/>
      <c r="AM171" s="35"/>
      <c r="AN171" s="35"/>
      <c r="AT171" s="35"/>
      <c r="AU171" s="35"/>
      <c r="AV171" s="35"/>
      <c r="BB171" s="35"/>
      <c r="BC171" s="35"/>
      <c r="BD171" s="35"/>
      <c r="BJ171" s="35">
        <v>9.5000000000000003E-10</v>
      </c>
      <c r="BK171" s="35">
        <v>5.0391788433400002</v>
      </c>
      <c r="BL171" s="35">
        <v>52175.806283148399</v>
      </c>
      <c r="BM171" s="29">
        <f t="shared" si="112"/>
        <v>-4.2959783303253072E-10</v>
      </c>
      <c r="BN171" s="29">
        <f t="shared" si="113"/>
        <v>-4.3072159053727179E-10</v>
      </c>
      <c r="BO171" s="29">
        <f t="shared" si="114"/>
        <v>-4.3072153538461169E-10</v>
      </c>
      <c r="BP171" s="29">
        <f t="shared" si="115"/>
        <v>-4.3072153538721079E-10</v>
      </c>
      <c r="BR171" s="35"/>
      <c r="BS171" s="35"/>
      <c r="BT171" s="35"/>
      <c r="BZ171" s="35"/>
      <c r="CA171" s="35"/>
      <c r="CB171" s="35"/>
      <c r="CH171" s="35"/>
      <c r="CI171" s="35"/>
      <c r="CJ171" s="35"/>
      <c r="CP171" s="35"/>
      <c r="CQ171" s="35"/>
      <c r="CR171" s="35"/>
      <c r="CX171" s="35"/>
      <c r="CY171" s="35"/>
      <c r="CZ171" s="35"/>
      <c r="DF171" s="35">
        <v>1.4599999999999999E-9</v>
      </c>
      <c r="DG171" s="35">
        <v>5.0631355811800001</v>
      </c>
      <c r="DH171" s="35">
        <v>39264.069289560197</v>
      </c>
      <c r="DI171" s="29">
        <f t="shared" si="116"/>
        <v>-4.7357720754780613E-10</v>
      </c>
      <c r="DJ171" s="29">
        <f t="shared" si="117"/>
        <v>-4.7219813938904416E-10</v>
      </c>
      <c r="DK171" s="29">
        <f t="shared" si="118"/>
        <v>-4.721982071064527E-10</v>
      </c>
      <c r="DL171" s="29">
        <f t="shared" si="119"/>
        <v>-4.7219820710331149E-10</v>
      </c>
      <c r="DN171" s="35">
        <v>1.5E-10</v>
      </c>
      <c r="DO171" s="35">
        <v>5.8111028445099997</v>
      </c>
      <c r="DP171" s="35">
        <v>43071.8992890308</v>
      </c>
      <c r="DQ171" s="29">
        <f t="shared" si="124"/>
        <v>-1.3905127768225124E-11</v>
      </c>
      <c r="DR171" s="29">
        <f t="shared" si="125"/>
        <v>-1.3741545177994749E-11</v>
      </c>
      <c r="DS171" s="29">
        <f t="shared" si="126"/>
        <v>-1.3741553209546142E-11</v>
      </c>
      <c r="DT171" s="29">
        <f t="shared" si="127"/>
        <v>-1.3741553209155573E-11</v>
      </c>
      <c r="DV171" s="35"/>
      <c r="DW171" s="35"/>
      <c r="DX171" s="35"/>
      <c r="ED171" s="35"/>
      <c r="EE171" s="35"/>
      <c r="EF171" s="35"/>
      <c r="EL171" s="35"/>
      <c r="EM171" s="35"/>
      <c r="EN171" s="35"/>
      <c r="ET171" s="35"/>
      <c r="EU171" s="35"/>
      <c r="EV171" s="35"/>
    </row>
    <row r="172" spans="14:152" s="29" customFormat="1" ht="13.5" x14ac:dyDescent="0.3">
      <c r="N172" s="35">
        <v>7.0500000000000003E-9</v>
      </c>
      <c r="O172" s="35">
        <v>0.71229660616000001</v>
      </c>
      <c r="P172" s="35">
        <v>220.41264243879999</v>
      </c>
      <c r="Q172" s="29">
        <f t="shared" si="104"/>
        <v>-2.8758267022988339E-9</v>
      </c>
      <c r="R172" s="29">
        <f t="shared" si="105"/>
        <v>-2.8758627774692798E-9</v>
      </c>
      <c r="S172" s="29">
        <f t="shared" si="106"/>
        <v>-2.875862775698155E-9</v>
      </c>
      <c r="T172" s="29">
        <f t="shared" si="107"/>
        <v>-2.8758627756982414E-9</v>
      </c>
      <c r="V172" s="35">
        <v>6.9E-10</v>
      </c>
      <c r="W172" s="35">
        <v>1.73648747605</v>
      </c>
      <c r="X172" s="35">
        <v>37410.567239878597</v>
      </c>
      <c r="Y172" s="29">
        <f t="shared" si="108"/>
        <v>6.8552373369140804E-10</v>
      </c>
      <c r="Z172" s="29">
        <f t="shared" si="109"/>
        <v>6.8544878035804046E-10</v>
      </c>
      <c r="AA172" s="29">
        <f t="shared" si="110"/>
        <v>6.8544878405312626E-10</v>
      </c>
      <c r="AB172" s="29">
        <f t="shared" si="111"/>
        <v>6.8544878405294635E-10</v>
      </c>
      <c r="AD172" s="35"/>
      <c r="AE172" s="35"/>
      <c r="AF172" s="35"/>
      <c r="AL172" s="35"/>
      <c r="AM172" s="35"/>
      <c r="AN172" s="35"/>
      <c r="AT172" s="35"/>
      <c r="AU172" s="35"/>
      <c r="AV172" s="35"/>
      <c r="BB172" s="35"/>
      <c r="BC172" s="35"/>
      <c r="BD172" s="35"/>
      <c r="BJ172" s="35">
        <v>9.4000000000000006E-10</v>
      </c>
      <c r="BK172" s="35">
        <v>0.71308489207000003</v>
      </c>
      <c r="BL172" s="35">
        <v>38500.276031072201</v>
      </c>
      <c r="BM172" s="29">
        <f t="shared" si="112"/>
        <v>-6.1783626221567968E-10</v>
      </c>
      <c r="BN172" s="29">
        <f t="shared" si="113"/>
        <v>-6.1852949872124772E-10</v>
      </c>
      <c r="BO172" s="29">
        <f t="shared" si="114"/>
        <v>-6.1852946470109408E-10</v>
      </c>
      <c r="BP172" s="29">
        <f t="shared" si="115"/>
        <v>-6.1852946470270346E-10</v>
      </c>
      <c r="BR172" s="35"/>
      <c r="BS172" s="35"/>
      <c r="BT172" s="35"/>
      <c r="BZ172" s="35"/>
      <c r="CA172" s="35"/>
      <c r="CB172" s="35"/>
      <c r="CH172" s="35"/>
      <c r="CI172" s="35"/>
      <c r="CJ172" s="35"/>
      <c r="CP172" s="35"/>
      <c r="CQ172" s="35"/>
      <c r="CR172" s="35"/>
      <c r="CX172" s="35"/>
      <c r="CY172" s="35"/>
      <c r="CZ172" s="35"/>
      <c r="DF172" s="35">
        <v>1.3500000000000001E-9</v>
      </c>
      <c r="DG172" s="35">
        <v>5.93689169614</v>
      </c>
      <c r="DH172" s="35">
        <v>37724.753419748202</v>
      </c>
      <c r="DI172" s="29">
        <f t="shared" si="116"/>
        <v>-1.312780225770248E-9</v>
      </c>
      <c r="DJ172" s="29">
        <f t="shared" si="117"/>
        <v>-1.3124776372403636E-9</v>
      </c>
      <c r="DK172" s="29">
        <f t="shared" si="118"/>
        <v>-1.3124776521257353E-9</v>
      </c>
      <c r="DL172" s="29">
        <f t="shared" si="119"/>
        <v>-1.3124776521250167E-9</v>
      </c>
      <c r="DN172" s="35">
        <v>1.5E-10</v>
      </c>
      <c r="DO172" s="35">
        <v>4.9623766700300003</v>
      </c>
      <c r="DP172" s="35">
        <v>19999.972901545902</v>
      </c>
      <c r="DQ172" s="29">
        <f t="shared" si="124"/>
        <v>-1.4965957844164755E-10</v>
      </c>
      <c r="DR172" s="29">
        <f t="shared" si="125"/>
        <v>-1.4965442272429431E-10</v>
      </c>
      <c r="DS172" s="29">
        <f t="shared" si="126"/>
        <v>-1.4965442297836643E-10</v>
      </c>
      <c r="DT172" s="29">
        <f t="shared" si="127"/>
        <v>-1.4965442297835428E-10</v>
      </c>
      <c r="DV172" s="35"/>
      <c r="DW172" s="35"/>
      <c r="DX172" s="35"/>
      <c r="ED172" s="35"/>
      <c r="EE172" s="35"/>
      <c r="EF172" s="35"/>
      <c r="EL172" s="35"/>
      <c r="EM172" s="35"/>
      <c r="EN172" s="35"/>
      <c r="ET172" s="35"/>
      <c r="EU172" s="35"/>
      <c r="EV172" s="35"/>
    </row>
    <row r="173" spans="14:152" s="29" customFormat="1" ht="13.5" x14ac:dyDescent="0.3">
      <c r="N173" s="35">
        <v>5.8399999999999997E-9</v>
      </c>
      <c r="O173" s="35">
        <v>1.7190069269999999</v>
      </c>
      <c r="P173" s="35">
        <v>36.027866677399999</v>
      </c>
      <c r="Q173" s="29">
        <f t="shared" si="104"/>
        <v>-3.9091684084427996E-9</v>
      </c>
      <c r="R173" s="29">
        <f t="shared" si="105"/>
        <v>-3.9091644337958088E-9</v>
      </c>
      <c r="S173" s="29">
        <f t="shared" si="106"/>
        <v>-3.9091644339909474E-9</v>
      </c>
      <c r="T173" s="29">
        <f t="shared" si="107"/>
        <v>-3.9091644339909374E-9</v>
      </c>
      <c r="V173" s="35">
        <v>6.5000000000000003E-10</v>
      </c>
      <c r="W173" s="35">
        <v>1.08206062736</v>
      </c>
      <c r="X173" s="35">
        <v>68050.423878511501</v>
      </c>
      <c r="Y173" s="29">
        <f t="shared" si="108"/>
        <v>5.6750220668463961E-10</v>
      </c>
      <c r="Z173" s="29">
        <f t="shared" si="109"/>
        <v>5.6804974834728139E-10</v>
      </c>
      <c r="AA173" s="29">
        <f t="shared" si="110"/>
        <v>5.6804972150727343E-10</v>
      </c>
      <c r="AB173" s="29">
        <f t="shared" si="111"/>
        <v>5.6804972150856652E-10</v>
      </c>
      <c r="AD173" s="35"/>
      <c r="AE173" s="35"/>
      <c r="AF173" s="35"/>
      <c r="AL173" s="35"/>
      <c r="AM173" s="35"/>
      <c r="AN173" s="35"/>
      <c r="AT173" s="35"/>
      <c r="AU173" s="35"/>
      <c r="AV173" s="35"/>
      <c r="BB173" s="35"/>
      <c r="BC173" s="35"/>
      <c r="BD173" s="35"/>
      <c r="BJ173" s="35">
        <v>9.2000000000000003E-10</v>
      </c>
      <c r="BK173" s="35">
        <v>5.4620462488600001</v>
      </c>
      <c r="BL173" s="35">
        <v>11764.330768858999</v>
      </c>
      <c r="BM173" s="29">
        <f t="shared" si="112"/>
        <v>-1.7152262375464746E-10</v>
      </c>
      <c r="BN173" s="29">
        <f t="shared" si="113"/>
        <v>-1.7125223469923564E-10</v>
      </c>
      <c r="BO173" s="29">
        <f t="shared" si="114"/>
        <v>-1.7125224797448027E-10</v>
      </c>
      <c r="BP173" s="29">
        <f t="shared" si="115"/>
        <v>-1.7125224797383799E-10</v>
      </c>
      <c r="BR173" s="35"/>
      <c r="BS173" s="35"/>
      <c r="BT173" s="35"/>
      <c r="BZ173" s="35"/>
      <c r="CA173" s="35"/>
      <c r="CB173" s="35"/>
      <c r="CH173" s="35"/>
      <c r="CI173" s="35"/>
      <c r="CJ173" s="35"/>
      <c r="CP173" s="35"/>
      <c r="CQ173" s="35"/>
      <c r="CR173" s="35"/>
      <c r="CX173" s="35"/>
      <c r="CY173" s="35"/>
      <c r="CZ173" s="35"/>
      <c r="DF173" s="35">
        <v>1.39E-9</v>
      </c>
      <c r="DG173" s="35">
        <v>2.8126602589599998</v>
      </c>
      <c r="DH173" s="35">
        <v>20.775395492400001</v>
      </c>
      <c r="DI173" s="29">
        <f t="shared" si="116"/>
        <v>-1.3899497935770353E-9</v>
      </c>
      <c r="DJ173" s="29">
        <f t="shared" si="117"/>
        <v>-1.3899497998177993E-9</v>
      </c>
      <c r="DK173" s="29">
        <f t="shared" si="118"/>
        <v>-1.389949799817493E-9</v>
      </c>
      <c r="DL173" s="29">
        <f t="shared" si="119"/>
        <v>-1.389949799817493E-9</v>
      </c>
      <c r="DN173" s="35">
        <v>1.8E-10</v>
      </c>
      <c r="DO173" s="35">
        <v>0.55618686515000004</v>
      </c>
      <c r="DP173" s="35">
        <v>14765.239043269799</v>
      </c>
      <c r="DQ173" s="29">
        <f t="shared" si="124"/>
        <v>-7.1651036495218576E-12</v>
      </c>
      <c r="DR173" s="29">
        <f t="shared" si="125"/>
        <v>-7.0975769180907699E-12</v>
      </c>
      <c r="DS173" s="29">
        <f t="shared" si="126"/>
        <v>-7.0975802333658905E-12</v>
      </c>
      <c r="DT173" s="29">
        <f t="shared" si="127"/>
        <v>-7.0975802332074208E-12</v>
      </c>
      <c r="DV173" s="35"/>
      <c r="DW173" s="35"/>
      <c r="DX173" s="35"/>
      <c r="ED173" s="35"/>
      <c r="EE173" s="35"/>
      <c r="EF173" s="35"/>
      <c r="EL173" s="35"/>
      <c r="EM173" s="35"/>
      <c r="EN173" s="35"/>
      <c r="ET173" s="35"/>
      <c r="EU173" s="35"/>
      <c r="EV173" s="35"/>
    </row>
    <row r="174" spans="14:152" s="29" customFormat="1" ht="13.5" x14ac:dyDescent="0.3">
      <c r="N174" s="35">
        <v>6.1200000000000004E-9</v>
      </c>
      <c r="O174" s="35">
        <v>0.36418385449000001</v>
      </c>
      <c r="P174" s="35">
        <v>949.17560896980001</v>
      </c>
      <c r="Q174" s="29">
        <f t="shared" si="104"/>
        <v>-6.1038645602149968E-9</v>
      </c>
      <c r="R174" s="29">
        <f t="shared" si="105"/>
        <v>-6.1038752772106294E-9</v>
      </c>
      <c r="S174" s="29">
        <f t="shared" si="106"/>
        <v>-6.1038752766845615E-9</v>
      </c>
      <c r="T174" s="29">
        <f t="shared" si="107"/>
        <v>-6.1038752766845864E-9</v>
      </c>
      <c r="V174" s="35">
        <v>6.2000000000000003E-10</v>
      </c>
      <c r="W174" s="35">
        <v>4.7769845464999996</v>
      </c>
      <c r="X174" s="35">
        <v>3914.9572250346</v>
      </c>
      <c r="Y174" s="29">
        <f t="shared" si="108"/>
        <v>4.5291606909192437E-10</v>
      </c>
      <c r="Z174" s="29">
        <f t="shared" si="109"/>
        <v>4.5287391844808928E-10</v>
      </c>
      <c r="AA174" s="29">
        <f t="shared" si="110"/>
        <v>4.5287392051760051E-10</v>
      </c>
      <c r="AB174" s="29">
        <f t="shared" si="111"/>
        <v>4.528739205175042E-10</v>
      </c>
      <c r="AD174" s="35"/>
      <c r="AE174" s="35"/>
      <c r="AF174" s="35"/>
      <c r="AL174" s="35"/>
      <c r="AM174" s="35"/>
      <c r="AN174" s="35"/>
      <c r="AT174" s="35"/>
      <c r="AU174" s="35"/>
      <c r="AV174" s="35"/>
      <c r="BB174" s="35"/>
      <c r="BC174" s="35"/>
      <c r="BD174" s="35"/>
      <c r="BJ174" s="35">
        <v>9.5999999999999999E-10</v>
      </c>
      <c r="BK174" s="35">
        <v>1.5291477441200001</v>
      </c>
      <c r="BL174" s="35">
        <v>9690.7081281171995</v>
      </c>
      <c r="BM174" s="29">
        <f t="shared" si="112"/>
        <v>-2.5993317516682101E-10</v>
      </c>
      <c r="BN174" s="29">
        <f t="shared" si="113"/>
        <v>-2.597054493960568E-10</v>
      </c>
      <c r="BO174" s="29">
        <f t="shared" si="114"/>
        <v>-2.5970546057672161E-10</v>
      </c>
      <c r="BP174" s="29">
        <f t="shared" si="115"/>
        <v>-2.5970546057619625E-10</v>
      </c>
      <c r="BR174" s="35"/>
      <c r="BS174" s="35"/>
      <c r="BT174" s="35"/>
      <c r="BZ174" s="35"/>
      <c r="CA174" s="35"/>
      <c r="CB174" s="35"/>
      <c r="CH174" s="35"/>
      <c r="CI174" s="35"/>
      <c r="CJ174" s="35"/>
      <c r="CP174" s="35"/>
      <c r="CQ174" s="35"/>
      <c r="CR174" s="35"/>
      <c r="CX174" s="35"/>
      <c r="CY174" s="35"/>
      <c r="CZ174" s="35"/>
      <c r="DF174" s="35">
        <v>1.7700000000000001E-9</v>
      </c>
      <c r="DG174" s="35">
        <v>5.1622480465700002</v>
      </c>
      <c r="DH174" s="35">
        <v>9835.9119382951994</v>
      </c>
      <c r="DI174" s="29">
        <f t="shared" si="116"/>
        <v>3.0997502778389864E-11</v>
      </c>
      <c r="DJ174" s="29">
        <f t="shared" si="117"/>
        <v>3.1440115799795692E-11</v>
      </c>
      <c r="DK174" s="29">
        <f t="shared" si="118"/>
        <v>3.1440094069591053E-11</v>
      </c>
      <c r="DL174" s="29">
        <f t="shared" si="119"/>
        <v>3.1440094070647324E-11</v>
      </c>
      <c r="DN174" s="35">
        <v>1.4000000000000001E-10</v>
      </c>
      <c r="DO174" s="35">
        <v>3.4814427241399999</v>
      </c>
      <c r="DP174" s="35">
        <v>29786.660256881001</v>
      </c>
      <c r="DQ174" s="29">
        <f t="shared" si="124"/>
        <v>-1.3260834239240312E-10</v>
      </c>
      <c r="DR174" s="29">
        <f t="shared" si="125"/>
        <v>-1.3264230335436561E-10</v>
      </c>
      <c r="DS174" s="29">
        <f t="shared" si="126"/>
        <v>-1.3264230168890737E-10</v>
      </c>
      <c r="DT174" s="29">
        <f t="shared" si="127"/>
        <v>-1.3264230168898628E-10</v>
      </c>
      <c r="DV174" s="35"/>
      <c r="DW174" s="35"/>
      <c r="DX174" s="35"/>
      <c r="ED174" s="35"/>
      <c r="EE174" s="35"/>
      <c r="EF174" s="35"/>
      <c r="EL174" s="35"/>
      <c r="EM174" s="35"/>
      <c r="EN174" s="35"/>
      <c r="ET174" s="35"/>
      <c r="EU174" s="35"/>
      <c r="EV174" s="35"/>
    </row>
    <row r="175" spans="14:152" s="29" customFormat="1" ht="13.5" x14ac:dyDescent="0.3">
      <c r="N175" s="35">
        <v>5.8699999999999998E-9</v>
      </c>
      <c r="O175" s="35">
        <v>1.5864894929</v>
      </c>
      <c r="P175" s="35">
        <v>6.6285589000099998</v>
      </c>
      <c r="Q175" s="29">
        <f t="shared" si="104"/>
        <v>-7.2225030454887583E-10</v>
      </c>
      <c r="R175" s="29">
        <f t="shared" si="105"/>
        <v>-7.2224932269121789E-10</v>
      </c>
      <c r="S175" s="29">
        <f t="shared" si="106"/>
        <v>-7.2224932273942267E-10</v>
      </c>
      <c r="T175" s="29">
        <f t="shared" si="107"/>
        <v>-7.2224932273942008E-10</v>
      </c>
      <c r="V175" s="35">
        <v>6.0999999999999996E-10</v>
      </c>
      <c r="W175" s="35">
        <v>4.9612101469100001</v>
      </c>
      <c r="X175" s="35">
        <v>34596.364654652403</v>
      </c>
      <c r="Y175" s="29">
        <f t="shared" si="108"/>
        <v>1.1264422603151686E-10</v>
      </c>
      <c r="Z175" s="29">
        <f t="shared" si="109"/>
        <v>1.1317157028651055E-10</v>
      </c>
      <c r="AA175" s="29">
        <f t="shared" si="110"/>
        <v>1.1317154439849261E-10</v>
      </c>
      <c r="AB175" s="29">
        <f t="shared" si="111"/>
        <v>1.1317154439971922E-10</v>
      </c>
      <c r="AD175" s="35"/>
      <c r="AE175" s="35"/>
      <c r="AF175" s="35"/>
      <c r="AL175" s="35"/>
      <c r="AM175" s="35"/>
      <c r="AN175" s="35"/>
      <c r="AT175" s="35"/>
      <c r="AU175" s="35"/>
      <c r="AV175" s="35"/>
      <c r="BB175" s="35"/>
      <c r="BC175" s="35"/>
      <c r="BD175" s="35"/>
      <c r="BJ175" s="35">
        <v>1.01E-9</v>
      </c>
      <c r="BK175" s="35">
        <v>0.83318284426</v>
      </c>
      <c r="BL175" s="35">
        <v>6489.776587288</v>
      </c>
      <c r="BM175" s="29">
        <f t="shared" si="112"/>
        <v>8.4775170640291346E-10</v>
      </c>
      <c r="BN175" s="29">
        <f t="shared" si="113"/>
        <v>8.4766109709190623E-10</v>
      </c>
      <c r="BO175" s="29">
        <f t="shared" si="114"/>
        <v>8.4766110154097212E-10</v>
      </c>
      <c r="BP175" s="29">
        <f t="shared" si="115"/>
        <v>8.4766110154076129E-10</v>
      </c>
      <c r="BR175" s="35"/>
      <c r="BS175" s="35"/>
      <c r="BT175" s="35"/>
      <c r="BZ175" s="35"/>
      <c r="CA175" s="35"/>
      <c r="CB175" s="35"/>
      <c r="CH175" s="35"/>
      <c r="CI175" s="35"/>
      <c r="CJ175" s="35"/>
      <c r="CP175" s="35"/>
      <c r="CQ175" s="35"/>
      <c r="CR175" s="35"/>
      <c r="CX175" s="35"/>
      <c r="CY175" s="35"/>
      <c r="CZ175" s="35"/>
      <c r="DF175" s="35">
        <v>1.19E-9</v>
      </c>
      <c r="DG175" s="35">
        <v>1.37254262864</v>
      </c>
      <c r="DH175" s="35">
        <v>40077.619573520002</v>
      </c>
      <c r="DI175" s="29">
        <f t="shared" si="116"/>
        <v>4.9453021504309164E-10</v>
      </c>
      <c r="DJ175" s="29">
        <f t="shared" si="117"/>
        <v>4.9342693611083834E-10</v>
      </c>
      <c r="DK175" s="29">
        <f t="shared" si="118"/>
        <v>4.9342699028924578E-10</v>
      </c>
      <c r="DL175" s="29">
        <f t="shared" si="119"/>
        <v>4.9342699028666043E-10</v>
      </c>
      <c r="DN175" s="35">
        <v>1.5E-10</v>
      </c>
      <c r="DO175" s="35">
        <v>5.8413262783600004</v>
      </c>
      <c r="DP175" s="35">
        <v>10228.538017396</v>
      </c>
      <c r="DQ175" s="29">
        <f t="shared" si="124"/>
        <v>-1.0283382324599454E-10</v>
      </c>
      <c r="DR175" s="29">
        <f t="shared" si="125"/>
        <v>-1.0280541767562802E-10</v>
      </c>
      <c r="DS175" s="29">
        <f t="shared" si="126"/>
        <v>-1.0280541907037964E-10</v>
      </c>
      <c r="DT175" s="29">
        <f t="shared" si="127"/>
        <v>-1.0280541907031134E-10</v>
      </c>
      <c r="DV175" s="35"/>
      <c r="DW175" s="35"/>
      <c r="DX175" s="35"/>
      <c r="ED175" s="35"/>
      <c r="EE175" s="35"/>
      <c r="EF175" s="35"/>
      <c r="EL175" s="35"/>
      <c r="EM175" s="35"/>
      <c r="EN175" s="35"/>
      <c r="ET175" s="35"/>
      <c r="EU175" s="35"/>
      <c r="EV175" s="35"/>
    </row>
    <row r="176" spans="14:152" s="29" customFormat="1" ht="13.5" x14ac:dyDescent="0.3">
      <c r="N176" s="35">
        <v>5.8100000000000004E-9</v>
      </c>
      <c r="O176" s="35">
        <v>5.4928890880400001</v>
      </c>
      <c r="P176" s="35">
        <v>6309.3741697912001</v>
      </c>
      <c r="Q176" s="29">
        <f t="shared" si="104"/>
        <v>2.3471172620408103E-9</v>
      </c>
      <c r="R176" s="29">
        <f t="shared" si="105"/>
        <v>2.3479698947599069E-9</v>
      </c>
      <c r="S176" s="29">
        <f t="shared" si="106"/>
        <v>2.3479698529010784E-9</v>
      </c>
      <c r="T176" s="29">
        <f t="shared" si="107"/>
        <v>2.3479698529030417E-9</v>
      </c>
      <c r="V176" s="35">
        <v>6.3E-10</v>
      </c>
      <c r="W176" s="35">
        <v>5.0486506759900003</v>
      </c>
      <c r="X176" s="35">
        <v>53445.592204626599</v>
      </c>
      <c r="Y176" s="29">
        <f t="shared" si="108"/>
        <v>6.0940640099703901E-10</v>
      </c>
      <c r="Z176" s="29">
        <f t="shared" si="109"/>
        <v>6.0918872386777777E-10</v>
      </c>
      <c r="AA176" s="29">
        <f t="shared" si="110"/>
        <v>6.0918873458232496E-10</v>
      </c>
      <c r="AB176" s="29">
        <f t="shared" si="111"/>
        <v>6.0918873458183207E-10</v>
      </c>
      <c r="AD176" s="35"/>
      <c r="AE176" s="35"/>
      <c r="AF176" s="35"/>
      <c r="AL176" s="35"/>
      <c r="AM176" s="35"/>
      <c r="AN176" s="35"/>
      <c r="AT176" s="35"/>
      <c r="AU176" s="35"/>
      <c r="AV176" s="35"/>
      <c r="BB176" s="35"/>
      <c r="BC176" s="35"/>
      <c r="BD176" s="35"/>
      <c r="BJ176" s="35">
        <v>1.15E-9</v>
      </c>
      <c r="BK176" s="35">
        <v>3.7644361224499998</v>
      </c>
      <c r="BL176" s="35">
        <v>522.57741809380002</v>
      </c>
      <c r="BM176" s="29">
        <f t="shared" si="112"/>
        <v>1.0936696843057216E-9</v>
      </c>
      <c r="BN176" s="29">
        <f t="shared" si="113"/>
        <v>1.0936649602618727E-9</v>
      </c>
      <c r="BO176" s="29">
        <f t="shared" si="114"/>
        <v>1.0936649604938062E-9</v>
      </c>
      <c r="BP176" s="29">
        <f t="shared" si="115"/>
        <v>1.0936649604937955E-9</v>
      </c>
      <c r="BR176" s="35"/>
      <c r="BS176" s="35"/>
      <c r="BT176" s="35"/>
      <c r="BZ176" s="35"/>
      <c r="CA176" s="35"/>
      <c r="CB176" s="35"/>
      <c r="CH176" s="35"/>
      <c r="CI176" s="35"/>
      <c r="CJ176" s="35"/>
      <c r="CP176" s="35"/>
      <c r="CQ176" s="35"/>
      <c r="CR176" s="35"/>
      <c r="CX176" s="35"/>
      <c r="CY176" s="35"/>
      <c r="CZ176" s="35"/>
      <c r="DF176" s="35">
        <v>1.2E-9</v>
      </c>
      <c r="DG176" s="35">
        <v>0.21443767468</v>
      </c>
      <c r="DH176" s="35">
        <v>31022.753170856198</v>
      </c>
      <c r="DI176" s="29">
        <f t="shared" si="116"/>
        <v>1.7086355529155106E-10</v>
      </c>
      <c r="DJ176" s="29">
        <f t="shared" si="117"/>
        <v>1.7180045498672249E-10</v>
      </c>
      <c r="DK176" s="29">
        <f t="shared" si="118"/>
        <v>1.7180040899188062E-10</v>
      </c>
      <c r="DL176" s="29">
        <f t="shared" si="119"/>
        <v>1.718004089940409E-10</v>
      </c>
      <c r="DN176" s="35">
        <v>1.5999999999999999E-10</v>
      </c>
      <c r="DO176" s="35">
        <v>1.05720065324</v>
      </c>
      <c r="DP176" s="35">
        <v>26735.945262213201</v>
      </c>
      <c r="DQ176" s="29">
        <f t="shared" si="124"/>
        <v>-3.0067192098410001E-11</v>
      </c>
      <c r="DR176" s="29">
        <f t="shared" si="125"/>
        <v>-2.9960350445765798E-11</v>
      </c>
      <c r="DS176" s="29">
        <f t="shared" si="126"/>
        <v>-2.9960355691541607E-11</v>
      </c>
      <c r="DT176" s="29">
        <f t="shared" si="127"/>
        <v>-2.996035569129145E-11</v>
      </c>
      <c r="DV176" s="35"/>
      <c r="DW176" s="35"/>
      <c r="DX176" s="35"/>
      <c r="ED176" s="35"/>
      <c r="EE176" s="35"/>
      <c r="EF176" s="35"/>
      <c r="EL176" s="35"/>
      <c r="EM176" s="35"/>
      <c r="EN176" s="35"/>
      <c r="ET176" s="35"/>
      <c r="EU176" s="35"/>
      <c r="EV176" s="35"/>
    </row>
    <row r="177" spans="14:152" s="29" customFormat="1" ht="13.5" x14ac:dyDescent="0.3">
      <c r="N177" s="35">
        <v>5.8100000000000004E-9</v>
      </c>
      <c r="O177" s="35">
        <v>4.8035323785299999</v>
      </c>
      <c r="P177" s="35">
        <v>24150.080051345001</v>
      </c>
      <c r="Q177" s="29">
        <f t="shared" si="104"/>
        <v>2.0731411489475794E-9</v>
      </c>
      <c r="R177" s="29">
        <f t="shared" si="105"/>
        <v>2.0764736819703945E-9</v>
      </c>
      <c r="S177" s="29">
        <f t="shared" si="106"/>
        <v>2.0764735183775604E-9</v>
      </c>
      <c r="T177" s="29">
        <f t="shared" si="107"/>
        <v>2.0764735183852718E-9</v>
      </c>
      <c r="V177" s="35">
        <v>5.7999999999999996E-10</v>
      </c>
      <c r="W177" s="35">
        <v>3.7401049415099998</v>
      </c>
      <c r="X177" s="35">
        <v>1066.49547719</v>
      </c>
      <c r="Y177" s="29">
        <f t="shared" si="108"/>
        <v>-3.4714544090811929E-10</v>
      </c>
      <c r="Z177" s="29">
        <f t="shared" si="109"/>
        <v>-3.4713284053005181E-10</v>
      </c>
      <c r="AA177" s="29">
        <f t="shared" si="110"/>
        <v>-3.471328411486777E-10</v>
      </c>
      <c r="AB177" s="29">
        <f t="shared" si="111"/>
        <v>-3.4713284114864963E-10</v>
      </c>
      <c r="AD177" s="35"/>
      <c r="AE177" s="35"/>
      <c r="AF177" s="35"/>
      <c r="AL177" s="35"/>
      <c r="AM177" s="35"/>
      <c r="AN177" s="35"/>
      <c r="AT177" s="35"/>
      <c r="AU177" s="35"/>
      <c r="AV177" s="35"/>
      <c r="BB177" s="35"/>
      <c r="BC177" s="35"/>
      <c r="BD177" s="35"/>
      <c r="BJ177" s="35">
        <v>8.9000000000000003E-10</v>
      </c>
      <c r="BK177" s="35">
        <v>2.53312656681</v>
      </c>
      <c r="BL177" s="35">
        <v>10735.862964304801</v>
      </c>
      <c r="BM177" s="29">
        <f t="shared" si="112"/>
        <v>4.9965977963409413E-10</v>
      </c>
      <c r="BN177" s="29">
        <f t="shared" si="113"/>
        <v>4.9986081686074959E-10</v>
      </c>
      <c r="BO177" s="29">
        <f t="shared" si="114"/>
        <v>4.9986080699166039E-10</v>
      </c>
      <c r="BP177" s="29">
        <f t="shared" si="115"/>
        <v>4.9986080699212082E-10</v>
      </c>
      <c r="BR177" s="35"/>
      <c r="BS177" s="35"/>
      <c r="BT177" s="35"/>
      <c r="BZ177" s="35"/>
      <c r="CA177" s="35"/>
      <c r="CB177" s="35"/>
      <c r="CH177" s="35"/>
      <c r="CI177" s="35"/>
      <c r="CJ177" s="35"/>
      <c r="CP177" s="35"/>
      <c r="CQ177" s="35"/>
      <c r="CR177" s="35"/>
      <c r="CX177" s="35"/>
      <c r="CY177" s="35"/>
      <c r="CZ177" s="35"/>
      <c r="DF177" s="35">
        <v>1.2799999999999999E-9</v>
      </c>
      <c r="DG177" s="35">
        <v>2.9245888779799998</v>
      </c>
      <c r="DH177" s="35">
        <v>7.1135470007999997</v>
      </c>
      <c r="DI177" s="29">
        <f t="shared" si="116"/>
        <v>-1.2734165900969911E-9</v>
      </c>
      <c r="DJ177" s="29">
        <f t="shared" si="117"/>
        <v>-1.2734165666451616E-9</v>
      </c>
      <c r="DK177" s="29">
        <f t="shared" si="118"/>
        <v>-1.273416566646313E-9</v>
      </c>
      <c r="DL177" s="29">
        <f t="shared" si="119"/>
        <v>-1.273416566646313E-9</v>
      </c>
      <c r="DN177" s="35">
        <v>1.4000000000000001E-10</v>
      </c>
      <c r="DO177" s="35">
        <v>6.0846203030200003</v>
      </c>
      <c r="DP177" s="35">
        <v>35371.887265976402</v>
      </c>
      <c r="DQ177" s="29">
        <f t="shared" si="124"/>
        <v>-1.1526735697121108E-10</v>
      </c>
      <c r="DR177" s="29">
        <f t="shared" si="125"/>
        <v>-1.1519584509585695E-10</v>
      </c>
      <c r="DS177" s="29">
        <f t="shared" si="126"/>
        <v>-1.1519584860904849E-10</v>
      </c>
      <c r="DT177" s="29">
        <f t="shared" si="127"/>
        <v>-1.1519584860888568E-10</v>
      </c>
      <c r="DV177" s="35"/>
      <c r="DW177" s="35"/>
      <c r="DX177" s="35"/>
      <c r="ED177" s="35"/>
      <c r="EE177" s="35"/>
      <c r="EF177" s="35"/>
      <c r="EL177" s="35"/>
      <c r="EM177" s="35"/>
      <c r="EN177" s="35"/>
      <c r="ET177" s="35"/>
      <c r="EU177" s="35"/>
      <c r="EV177" s="35"/>
    </row>
    <row r="178" spans="14:152" s="29" customFormat="1" ht="13.5" x14ac:dyDescent="0.3">
      <c r="N178" s="35">
        <v>5.1600000000000004E-9</v>
      </c>
      <c r="O178" s="35">
        <v>6.0732880256100001</v>
      </c>
      <c r="P178" s="35">
        <v>38.133035637799999</v>
      </c>
      <c r="Q178" s="29">
        <f t="shared" si="104"/>
        <v>4.733462697753683E-9</v>
      </c>
      <c r="R178" s="29">
        <f t="shared" si="105"/>
        <v>4.7334646896072872E-9</v>
      </c>
      <c r="S178" s="29">
        <f t="shared" si="106"/>
        <v>4.7334646895094955E-9</v>
      </c>
      <c r="T178" s="29">
        <f t="shared" si="107"/>
        <v>4.7334646895095012E-9</v>
      </c>
      <c r="V178" s="35">
        <v>5.7E-10</v>
      </c>
      <c r="W178" s="35">
        <v>5.3935589014099996</v>
      </c>
      <c r="X178" s="35">
        <v>20419.457545421101</v>
      </c>
      <c r="Y178" s="29">
        <f t="shared" si="108"/>
        <v>-3.5706219730952096E-10</v>
      </c>
      <c r="Z178" s="29">
        <f t="shared" si="109"/>
        <v>-3.5729283922512072E-10</v>
      </c>
      <c r="AA178" s="29">
        <f t="shared" si="110"/>
        <v>-3.5729282790403916E-10</v>
      </c>
      <c r="AB178" s="29">
        <f t="shared" si="111"/>
        <v>-3.5729282790456928E-10</v>
      </c>
      <c r="AD178" s="35"/>
      <c r="AE178" s="35"/>
      <c r="AF178" s="35"/>
      <c r="AL178" s="35"/>
      <c r="AM178" s="35"/>
      <c r="AN178" s="35"/>
      <c r="AT178" s="35"/>
      <c r="AU178" s="35"/>
      <c r="AV178" s="35"/>
      <c r="BB178" s="35"/>
      <c r="BC178" s="35"/>
      <c r="BD178" s="35"/>
      <c r="BJ178" s="35">
        <v>8.1999999999999996E-10</v>
      </c>
      <c r="BK178" s="35">
        <v>0.85628515615</v>
      </c>
      <c r="BL178" s="35">
        <v>2379.1644735716</v>
      </c>
      <c r="BM178" s="29">
        <f t="shared" si="112"/>
        <v>-1.8575769104323306E-10</v>
      </c>
      <c r="BN178" s="29">
        <f t="shared" si="113"/>
        <v>-1.8570937340927378E-10</v>
      </c>
      <c r="BO178" s="29">
        <f t="shared" si="114"/>
        <v>-1.85709375781461E-10</v>
      </c>
      <c r="BP178" s="29">
        <f t="shared" si="115"/>
        <v>-1.857093757813475E-10</v>
      </c>
      <c r="BR178" s="35"/>
      <c r="BS178" s="35"/>
      <c r="BT178" s="35"/>
      <c r="BZ178" s="35"/>
      <c r="CA178" s="35"/>
      <c r="CB178" s="35"/>
      <c r="CH178" s="35"/>
      <c r="CI178" s="35"/>
      <c r="CJ178" s="35"/>
      <c r="CP178" s="35"/>
      <c r="CQ178" s="35"/>
      <c r="CR178" s="35"/>
      <c r="CX178" s="35"/>
      <c r="CY178" s="35"/>
      <c r="CZ178" s="35"/>
      <c r="DF178" s="35">
        <v>1.5E-9</v>
      </c>
      <c r="DG178" s="35">
        <v>5.73646272556</v>
      </c>
      <c r="DH178" s="35">
        <v>632.78373931320004</v>
      </c>
      <c r="DI178" s="29">
        <f t="shared" si="116"/>
        <v>-1.4302710289148965E-9</v>
      </c>
      <c r="DJ178" s="29">
        <f t="shared" si="117"/>
        <v>-1.4302783018318976E-9</v>
      </c>
      <c r="DK178" s="29">
        <f t="shared" si="118"/>
        <v>-1.4302783014748403E-9</v>
      </c>
      <c r="DL178" s="29">
        <f t="shared" si="119"/>
        <v>-1.4302783014748581E-9</v>
      </c>
      <c r="DN178" s="35">
        <v>1.4000000000000001E-10</v>
      </c>
      <c r="DO178" s="35">
        <v>2.8453287188999998</v>
      </c>
      <c r="DP178" s="35">
        <v>574.34479833479998</v>
      </c>
      <c r="DQ178" s="29">
        <f t="shared" si="124"/>
        <v>1.2934877600849609E-10</v>
      </c>
      <c r="DR178" s="29">
        <f t="shared" si="125"/>
        <v>1.2934799376589363E-10</v>
      </c>
      <c r="DS178" s="29">
        <f t="shared" si="126"/>
        <v>1.2934799380429878E-10</v>
      </c>
      <c r="DT178" s="29">
        <f t="shared" si="127"/>
        <v>1.2934799380429697E-10</v>
      </c>
      <c r="DV178" s="35"/>
      <c r="DW178" s="35"/>
      <c r="DX178" s="35"/>
      <c r="ED178" s="35"/>
      <c r="EE178" s="35"/>
      <c r="EF178" s="35"/>
      <c r="EL178" s="35"/>
      <c r="EM178" s="35"/>
      <c r="EN178" s="35"/>
      <c r="ET178" s="35"/>
      <c r="EU178" s="35"/>
      <c r="EV178" s="35"/>
    </row>
    <row r="179" spans="14:152" s="29" customFormat="1" ht="13.5" x14ac:dyDescent="0.3">
      <c r="N179" s="35">
        <v>6.2700000000000001E-9</v>
      </c>
      <c r="O179" s="35">
        <v>5.4728142495399998</v>
      </c>
      <c r="P179" s="35">
        <v>9580.5018068978006</v>
      </c>
      <c r="Q179" s="29">
        <f t="shared" si="104"/>
        <v>-4.1045600511340048E-9</v>
      </c>
      <c r="R179" s="29">
        <f t="shared" si="105"/>
        <v>-4.105714578442605E-9</v>
      </c>
      <c r="S179" s="29">
        <f t="shared" si="106"/>
        <v>-4.1057145217667082E-9</v>
      </c>
      <c r="T179" s="29">
        <f t="shared" si="107"/>
        <v>-4.1057145217692675E-9</v>
      </c>
      <c r="V179" s="35">
        <v>5.7E-10</v>
      </c>
      <c r="W179" s="35">
        <v>3.5939951849399998</v>
      </c>
      <c r="X179" s="35">
        <v>735.87651353180001</v>
      </c>
      <c r="Y179" s="29">
        <f t="shared" si="108"/>
        <v>-5.6254243457938992E-10</v>
      </c>
      <c r="Z179" s="29">
        <f t="shared" si="109"/>
        <v>-5.6254071485265771E-10</v>
      </c>
      <c r="AA179" s="29">
        <f t="shared" si="110"/>
        <v>-5.6254071493709331E-10</v>
      </c>
      <c r="AB179" s="29">
        <f t="shared" si="111"/>
        <v>-5.6254071493708907E-10</v>
      </c>
      <c r="AD179" s="35"/>
      <c r="AE179" s="35"/>
      <c r="AF179" s="35"/>
      <c r="AL179" s="35"/>
      <c r="AM179" s="35"/>
      <c r="AN179" s="35"/>
      <c r="AT179" s="35"/>
      <c r="AU179" s="35"/>
      <c r="AV179" s="35"/>
      <c r="BB179" s="35"/>
      <c r="BC179" s="35"/>
      <c r="BD179" s="35"/>
      <c r="BJ179" s="35">
        <v>1.03E-9</v>
      </c>
      <c r="BK179" s="35">
        <v>5.2268323762</v>
      </c>
      <c r="BL179" s="35">
        <v>103.0927742186</v>
      </c>
      <c r="BM179" s="29">
        <f t="shared" si="112"/>
        <v>8.3944881206989996E-10</v>
      </c>
      <c r="BN179" s="29">
        <f t="shared" si="113"/>
        <v>8.3945037663593407E-10</v>
      </c>
      <c r="BO179" s="29">
        <f t="shared" si="114"/>
        <v>8.3945037655912146E-10</v>
      </c>
      <c r="BP179" s="29">
        <f t="shared" si="115"/>
        <v>8.3945037655912518E-10</v>
      </c>
      <c r="BR179" s="35"/>
      <c r="BS179" s="35"/>
      <c r="BT179" s="35"/>
      <c r="BZ179" s="35"/>
      <c r="CA179" s="35"/>
      <c r="CB179" s="35"/>
      <c r="CH179" s="35"/>
      <c r="CI179" s="35"/>
      <c r="CJ179" s="35"/>
      <c r="CP179" s="35"/>
      <c r="CQ179" s="35"/>
      <c r="CR179" s="35"/>
      <c r="CX179" s="35"/>
      <c r="CY179" s="35"/>
      <c r="CZ179" s="35"/>
      <c r="DF179" s="35">
        <v>1.0600000000000001E-9</v>
      </c>
      <c r="DG179" s="35">
        <v>0.62224833817000003</v>
      </c>
      <c r="DH179" s="35">
        <v>11272.6674764002</v>
      </c>
      <c r="DI179" s="29">
        <f t="shared" si="116"/>
        <v>7.5657883059427317E-11</v>
      </c>
      <c r="DJ179" s="29">
        <f t="shared" si="117"/>
        <v>7.5960939056405622E-11</v>
      </c>
      <c r="DK179" s="29">
        <f t="shared" si="118"/>
        <v>7.5960924177908719E-11</v>
      </c>
      <c r="DL179" s="29">
        <f t="shared" si="119"/>
        <v>7.5960924178629917E-11</v>
      </c>
      <c r="DN179" s="35">
        <v>1.5E-10</v>
      </c>
      <c r="DO179" s="35">
        <v>5.3451771513999997</v>
      </c>
      <c r="DP179" s="35">
        <v>10198.033075026</v>
      </c>
      <c r="DQ179" s="29">
        <f t="shared" si="124"/>
        <v>3.5106753524489986E-11</v>
      </c>
      <c r="DR179" s="29">
        <f t="shared" si="125"/>
        <v>3.5144568610346958E-11</v>
      </c>
      <c r="DS179" s="29">
        <f t="shared" si="126"/>
        <v>3.5144566753861281E-11</v>
      </c>
      <c r="DT179" s="29">
        <f t="shared" si="127"/>
        <v>3.5144566753948316E-11</v>
      </c>
      <c r="DV179" s="35"/>
      <c r="DW179" s="35"/>
      <c r="DX179" s="35"/>
      <c r="ED179" s="35"/>
      <c r="EE179" s="35"/>
      <c r="EF179" s="35"/>
      <c r="EL179" s="35"/>
      <c r="EM179" s="35"/>
      <c r="EN179" s="35"/>
      <c r="ET179" s="35"/>
      <c r="EU179" s="35"/>
      <c r="EV179" s="35"/>
    </row>
    <row r="180" spans="14:152" s="29" customFormat="1" ht="13.5" x14ac:dyDescent="0.3">
      <c r="N180" s="35">
        <v>6.0099999999999997E-9</v>
      </c>
      <c r="O180" s="35">
        <v>1.40500080774</v>
      </c>
      <c r="P180" s="35">
        <v>1162.4747044077999</v>
      </c>
      <c r="Q180" s="29">
        <f t="shared" si="104"/>
        <v>8.0626086543036304E-10</v>
      </c>
      <c r="R180" s="29">
        <f t="shared" si="105"/>
        <v>8.0643690786033506E-10</v>
      </c>
      <c r="S180" s="29">
        <f t="shared" si="106"/>
        <v>8.064368992174858E-10</v>
      </c>
      <c r="T180" s="29">
        <f t="shared" si="107"/>
        <v>8.0643689921790901E-10</v>
      </c>
      <c r="V180" s="35">
        <v>6.5000000000000003E-10</v>
      </c>
      <c r="W180" s="35">
        <v>2.1032200007399999</v>
      </c>
      <c r="X180" s="35">
        <v>74.781598567299994</v>
      </c>
      <c r="Y180" s="29">
        <f t="shared" si="108"/>
        <v>-6.3993345013809475E-10</v>
      </c>
      <c r="Z180" s="29">
        <f t="shared" si="109"/>
        <v>-6.3993366681880718E-10</v>
      </c>
      <c r="AA180" s="29">
        <f t="shared" si="110"/>
        <v>-6.3993366680816933E-10</v>
      </c>
      <c r="AB180" s="29">
        <f t="shared" si="111"/>
        <v>-6.3993366680816974E-10</v>
      </c>
      <c r="AD180" s="35"/>
      <c r="AE180" s="35"/>
      <c r="AF180" s="35"/>
      <c r="AL180" s="35"/>
      <c r="AM180" s="35"/>
      <c r="AN180" s="35"/>
      <c r="AT180" s="35"/>
      <c r="AU180" s="35"/>
      <c r="AV180" s="35"/>
      <c r="BB180" s="35"/>
      <c r="BC180" s="35"/>
      <c r="BD180" s="35"/>
      <c r="BJ180" s="35">
        <v>8.9999999999999999E-10</v>
      </c>
      <c r="BK180" s="35">
        <v>2.1242358662699998</v>
      </c>
      <c r="BL180" s="35">
        <v>28313.288804660999</v>
      </c>
      <c r="BM180" s="29">
        <f t="shared" si="112"/>
        <v>-8.8678300961500241E-10</v>
      </c>
      <c r="BN180" s="29">
        <f t="shared" si="113"/>
        <v>-8.8689341576629809E-10</v>
      </c>
      <c r="BO180" s="29">
        <f t="shared" si="114"/>
        <v>-8.8689341035715417E-10</v>
      </c>
      <c r="BP180" s="29">
        <f t="shared" si="115"/>
        <v>-8.8689341035740656E-10</v>
      </c>
      <c r="BR180" s="35"/>
      <c r="BS180" s="35"/>
      <c r="BT180" s="35"/>
      <c r="BZ180" s="35"/>
      <c r="CA180" s="35"/>
      <c r="CB180" s="35"/>
      <c r="CH180" s="35"/>
      <c r="CI180" s="35"/>
      <c r="CJ180" s="35"/>
      <c r="CP180" s="35"/>
      <c r="CQ180" s="35"/>
      <c r="CR180" s="35"/>
      <c r="CX180" s="35"/>
      <c r="CY180" s="35"/>
      <c r="CZ180" s="35"/>
      <c r="DF180" s="35">
        <v>1.14E-9</v>
      </c>
      <c r="DG180" s="35">
        <v>2.6330132651999998</v>
      </c>
      <c r="DH180" s="35">
        <v>17468.855197945399</v>
      </c>
      <c r="DI180" s="29">
        <f t="shared" si="116"/>
        <v>-1.0135849170010227E-9</v>
      </c>
      <c r="DJ180" s="29">
        <f t="shared" si="117"/>
        <v>-1.0138165824776855E-9</v>
      </c>
      <c r="DK180" s="29">
        <f t="shared" si="118"/>
        <v>-1.0138165711088693E-9</v>
      </c>
      <c r="DL180" s="29">
        <f t="shared" si="119"/>
        <v>-1.0138165711094028E-9</v>
      </c>
      <c r="DN180" s="35">
        <v>1.2999999999999999E-10</v>
      </c>
      <c r="DO180" s="35">
        <v>0.45004137508999997</v>
      </c>
      <c r="DP180" s="35">
        <v>20452.8694122218</v>
      </c>
      <c r="DQ180" s="29">
        <f t="shared" si="124"/>
        <v>1.2141683440310561E-10</v>
      </c>
      <c r="DR180" s="29">
        <f t="shared" si="125"/>
        <v>1.2139265898079227E-10</v>
      </c>
      <c r="DS180" s="29">
        <f t="shared" si="126"/>
        <v>1.2139266016849699E-10</v>
      </c>
      <c r="DT180" s="29">
        <f t="shared" si="127"/>
        <v>1.2139266016844147E-10</v>
      </c>
      <c r="DV180" s="35"/>
      <c r="DW180" s="35"/>
      <c r="DX180" s="35"/>
      <c r="ED180" s="35"/>
      <c r="EE180" s="35"/>
      <c r="EF180" s="35"/>
      <c r="EL180" s="35"/>
      <c r="EM180" s="35"/>
      <c r="EN180" s="35"/>
      <c r="ET180" s="35"/>
      <c r="EU180" s="35"/>
      <c r="EV180" s="35"/>
    </row>
    <row r="181" spans="14:152" s="29" customFormat="1" ht="13.5" x14ac:dyDescent="0.3">
      <c r="N181" s="35">
        <v>6.2000000000000001E-9</v>
      </c>
      <c r="O181" s="35">
        <v>4.0068104266700004</v>
      </c>
      <c r="P181" s="35">
        <v>9992.8729037722005</v>
      </c>
      <c r="Q181" s="29">
        <f t="shared" si="104"/>
        <v>-6.0832105062176849E-9</v>
      </c>
      <c r="R181" s="29">
        <f t="shared" si="105"/>
        <v>-6.0829059747383975E-9</v>
      </c>
      <c r="S181" s="29">
        <f t="shared" si="106"/>
        <v>-6.0829059896991178E-9</v>
      </c>
      <c r="T181" s="29">
        <f t="shared" si="107"/>
        <v>-6.0829059896984014E-9</v>
      </c>
      <c r="V181" s="35">
        <v>7.2999999999999996E-10</v>
      </c>
      <c r="W181" s="35">
        <v>1.3108364883500001</v>
      </c>
      <c r="X181" s="35">
        <v>11272.6674764002</v>
      </c>
      <c r="Y181" s="29">
        <f t="shared" si="108"/>
        <v>-4.2246189111561498E-10</v>
      </c>
      <c r="Z181" s="29">
        <f t="shared" si="109"/>
        <v>-4.2229122886643809E-10</v>
      </c>
      <c r="AA181" s="29">
        <f t="shared" si="110"/>
        <v>-4.2229123724601815E-10</v>
      </c>
      <c r="AB181" s="29">
        <f t="shared" si="111"/>
        <v>-4.2229123724561201E-10</v>
      </c>
      <c r="AD181" s="35"/>
      <c r="AE181" s="35"/>
      <c r="AF181" s="35"/>
      <c r="AL181" s="35"/>
      <c r="AM181" s="35"/>
      <c r="AN181" s="35"/>
      <c r="AT181" s="35"/>
      <c r="AU181" s="35"/>
      <c r="AV181" s="35"/>
      <c r="BB181" s="35"/>
      <c r="BC181" s="35"/>
      <c r="BD181" s="35"/>
      <c r="BJ181" s="35">
        <v>8.9999999999999999E-10</v>
      </c>
      <c r="BK181" s="35">
        <v>0.39668501735</v>
      </c>
      <c r="BL181" s="35">
        <v>9580.5018068978006</v>
      </c>
      <c r="BM181" s="29">
        <f t="shared" si="112"/>
        <v>4.2622645417548158E-10</v>
      </c>
      <c r="BN181" s="29">
        <f t="shared" si="113"/>
        <v>4.2603333971496087E-10</v>
      </c>
      <c r="BO181" s="29">
        <f t="shared" si="114"/>
        <v>4.2603334919659593E-10</v>
      </c>
      <c r="BP181" s="29">
        <f t="shared" si="115"/>
        <v>4.2603334919616781E-10</v>
      </c>
      <c r="BR181" s="35"/>
      <c r="BS181" s="35"/>
      <c r="BT181" s="35"/>
      <c r="BZ181" s="35"/>
      <c r="CA181" s="35"/>
      <c r="CB181" s="35"/>
      <c r="CH181" s="35"/>
      <c r="CI181" s="35"/>
      <c r="CJ181" s="35"/>
      <c r="CP181" s="35"/>
      <c r="CQ181" s="35"/>
      <c r="CR181" s="35"/>
      <c r="CX181" s="35"/>
      <c r="CY181" s="35"/>
      <c r="CZ181" s="35"/>
      <c r="DF181" s="35">
        <v>1.2300000000000001E-9</v>
      </c>
      <c r="DG181" s="35">
        <v>6.2251884371099999</v>
      </c>
      <c r="DH181" s="35">
        <v>53285.184835241802</v>
      </c>
      <c r="DI181" s="29">
        <f t="shared" si="116"/>
        <v>-1.4037545173033958E-10</v>
      </c>
      <c r="DJ181" s="29">
        <f t="shared" si="117"/>
        <v>-1.4203097245089007E-10</v>
      </c>
      <c r="DK181" s="29">
        <f t="shared" si="118"/>
        <v>-1.4203089117889867E-10</v>
      </c>
      <c r="DL181" s="29">
        <f t="shared" si="119"/>
        <v>-1.4203089118264895E-10</v>
      </c>
      <c r="DN181" s="35"/>
      <c r="DO181" s="35"/>
      <c r="DP181" s="35"/>
      <c r="DV181" s="35"/>
      <c r="DW181" s="35"/>
      <c r="DX181" s="35"/>
      <c r="ED181" s="35"/>
      <c r="EE181" s="35"/>
      <c r="EF181" s="35"/>
      <c r="EL181" s="35"/>
      <c r="EM181" s="35"/>
      <c r="EN181" s="35"/>
      <c r="ET181" s="35"/>
      <c r="EU181" s="35"/>
      <c r="EV181" s="35"/>
    </row>
    <row r="182" spans="14:152" s="29" customFormat="1" ht="13.5" x14ac:dyDescent="0.3">
      <c r="N182" s="35">
        <v>6.1099999999999998E-9</v>
      </c>
      <c r="O182" s="35">
        <v>3.6201099862900001</v>
      </c>
      <c r="P182" s="35">
        <v>7255.5696517344004</v>
      </c>
      <c r="Q182" s="29">
        <f t="shared" si="104"/>
        <v>-2.9987257571362509E-9</v>
      </c>
      <c r="R182" s="29">
        <f t="shared" si="105"/>
        <v>-2.9977435662688079E-9</v>
      </c>
      <c r="S182" s="29">
        <f t="shared" si="106"/>
        <v>-2.9977436144923366E-9</v>
      </c>
      <c r="T182" s="29">
        <f t="shared" si="107"/>
        <v>-2.9977436144900672E-9</v>
      </c>
      <c r="V182" s="35">
        <v>5.4999999999999996E-10</v>
      </c>
      <c r="W182" s="35">
        <v>1.3316129809799999</v>
      </c>
      <c r="X182" s="35">
        <v>18300.693685042701</v>
      </c>
      <c r="Y182" s="29">
        <f t="shared" si="108"/>
        <v>-5.4615828749714351E-10</v>
      </c>
      <c r="Z182" s="29">
        <f t="shared" si="109"/>
        <v>-5.46188425826746E-10</v>
      </c>
      <c r="AA182" s="29">
        <f t="shared" si="110"/>
        <v>-5.4618842434999575E-10</v>
      </c>
      <c r="AB182" s="29">
        <f t="shared" si="111"/>
        <v>-5.4618842435006555E-10</v>
      </c>
      <c r="AD182" s="35"/>
      <c r="AE182" s="35"/>
      <c r="AF182" s="35"/>
      <c r="AL182" s="35"/>
      <c r="AM182" s="35"/>
      <c r="AN182" s="35"/>
      <c r="AT182" s="35"/>
      <c r="AU182" s="35"/>
      <c r="AV182" s="35"/>
      <c r="BB182" s="35"/>
      <c r="BC182" s="35"/>
      <c r="BD182" s="35"/>
      <c r="BJ182" s="35">
        <v>7.4000000000000003E-10</v>
      </c>
      <c r="BK182" s="35">
        <v>6.0268009554999997</v>
      </c>
      <c r="BL182" s="35">
        <v>3723.5089589230001</v>
      </c>
      <c r="BM182" s="29">
        <f t="shared" si="112"/>
        <v>-6.3840308026986494E-10</v>
      </c>
      <c r="BN182" s="29">
        <f t="shared" si="113"/>
        <v>-6.3843850850904189E-10</v>
      </c>
      <c r="BO182" s="29">
        <f t="shared" si="114"/>
        <v>-6.3843850676982E-10</v>
      </c>
      <c r="BP182" s="29">
        <f t="shared" si="115"/>
        <v>-6.384385067699051E-10</v>
      </c>
      <c r="BR182" s="35"/>
      <c r="BS182" s="35"/>
      <c r="BT182" s="35"/>
      <c r="BZ182" s="35"/>
      <c r="CA182" s="35"/>
      <c r="CB182" s="35"/>
      <c r="CH182" s="35"/>
      <c r="CI182" s="35"/>
      <c r="CJ182" s="35"/>
      <c r="CP182" s="35"/>
      <c r="CQ182" s="35"/>
      <c r="CR182" s="35"/>
      <c r="CX182" s="35"/>
      <c r="CY182" s="35"/>
      <c r="CZ182" s="35"/>
      <c r="DF182" s="35">
        <v>1.07E-9</v>
      </c>
      <c r="DG182" s="35">
        <v>1.1725897890000001</v>
      </c>
      <c r="DH182" s="35">
        <v>43071.8992890308</v>
      </c>
      <c r="DI182" s="29">
        <f t="shared" si="116"/>
        <v>-1.0551655535941327E-9</v>
      </c>
      <c r="DJ182" s="29">
        <f t="shared" si="117"/>
        <v>-1.0553593805693837E-9</v>
      </c>
      <c r="DK182" s="29">
        <f t="shared" si="118"/>
        <v>-1.0553593710844508E-9</v>
      </c>
      <c r="DL182" s="29">
        <f t="shared" si="119"/>
        <v>-1.0553593710849122E-9</v>
      </c>
      <c r="DN182" s="35"/>
      <c r="DO182" s="35"/>
      <c r="DP182" s="35"/>
      <c r="DV182" s="35"/>
      <c r="DW182" s="35"/>
      <c r="DX182" s="35"/>
      <c r="ED182" s="35"/>
      <c r="EE182" s="35"/>
      <c r="EF182" s="35"/>
      <c r="EL182" s="35"/>
      <c r="EM182" s="35"/>
      <c r="EN182" s="35"/>
      <c r="ET182" s="35"/>
      <c r="EU182" s="35"/>
      <c r="EV182" s="35"/>
    </row>
    <row r="183" spans="14:152" s="29" customFormat="1" ht="13.5" x14ac:dyDescent="0.3">
      <c r="N183" s="35">
        <v>6.9699999999999997E-9</v>
      </c>
      <c r="O183" s="35">
        <v>2.2235963072699998</v>
      </c>
      <c r="P183" s="35">
        <v>348.92442044799998</v>
      </c>
      <c r="Q183" s="29">
        <f t="shared" si="104"/>
        <v>-2.5649804984360082E-10</v>
      </c>
      <c r="R183" s="29">
        <f t="shared" si="105"/>
        <v>-2.5643625193272512E-10</v>
      </c>
      <c r="S183" s="29">
        <f t="shared" si="106"/>
        <v>-2.5643625496671494E-10</v>
      </c>
      <c r="T183" s="29">
        <f t="shared" si="107"/>
        <v>-2.5643625496657881E-10</v>
      </c>
      <c r="V183" s="35">
        <v>6.5000000000000003E-10</v>
      </c>
      <c r="W183" s="35">
        <v>4.2115052264099999</v>
      </c>
      <c r="X183" s="35">
        <v>49.757025471799999</v>
      </c>
      <c r="Y183" s="29">
        <f t="shared" si="108"/>
        <v>1.965941451567316E-10</v>
      </c>
      <c r="Z183" s="29">
        <f t="shared" si="109"/>
        <v>1.965933612948573E-10</v>
      </c>
      <c r="AA183" s="29">
        <f t="shared" si="110"/>
        <v>1.9659336133334095E-10</v>
      </c>
      <c r="AB183" s="29">
        <f t="shared" si="111"/>
        <v>1.9659336133333927E-10</v>
      </c>
      <c r="AD183" s="35"/>
      <c r="AE183" s="35"/>
      <c r="AF183" s="35"/>
      <c r="AL183" s="35"/>
      <c r="AM183" s="35"/>
      <c r="AN183" s="35"/>
      <c r="AT183" s="35"/>
      <c r="AU183" s="35"/>
      <c r="AV183" s="35"/>
      <c r="BB183" s="35"/>
      <c r="BC183" s="35"/>
      <c r="BD183" s="35"/>
      <c r="BJ183" s="35">
        <v>8.0999999999999999E-10</v>
      </c>
      <c r="BK183" s="35">
        <v>5.2504505798499999</v>
      </c>
      <c r="BL183" s="35">
        <v>10419.471094648199</v>
      </c>
      <c r="BM183" s="29">
        <f t="shared" si="112"/>
        <v>1.0019705352537905E-10</v>
      </c>
      <c r="BN183" s="29">
        <f t="shared" si="113"/>
        <v>9.9984095846509476E-11</v>
      </c>
      <c r="BO183" s="29">
        <f t="shared" si="114"/>
        <v>9.9984106301900844E-11</v>
      </c>
      <c r="BP183" s="29">
        <f t="shared" si="115"/>
        <v>9.9984106301421092E-11</v>
      </c>
      <c r="BR183" s="35"/>
      <c r="BS183" s="35"/>
      <c r="BT183" s="35"/>
      <c r="BZ183" s="35"/>
      <c r="CA183" s="35"/>
      <c r="CB183" s="35"/>
      <c r="CH183" s="35"/>
      <c r="CI183" s="35"/>
      <c r="CJ183" s="35"/>
      <c r="CP183" s="35"/>
      <c r="CQ183" s="35"/>
      <c r="CR183" s="35"/>
      <c r="CX183" s="35"/>
      <c r="CY183" s="35"/>
      <c r="CZ183" s="35"/>
      <c r="DF183" s="35">
        <v>1.03E-9</v>
      </c>
      <c r="DG183" s="35">
        <v>1.0961378158099999</v>
      </c>
      <c r="DH183" s="35">
        <v>41654.963115967803</v>
      </c>
      <c r="DI183" s="29">
        <f t="shared" si="116"/>
        <v>6.1384979634178096E-10</v>
      </c>
      <c r="DJ183" s="29">
        <f t="shared" si="117"/>
        <v>6.1297340654524822E-10</v>
      </c>
      <c r="DK183" s="29">
        <f t="shared" si="118"/>
        <v>6.1297344958881262E-10</v>
      </c>
      <c r="DL183" s="29">
        <f t="shared" si="119"/>
        <v>6.1297344958674239E-10</v>
      </c>
      <c r="DN183" s="35"/>
      <c r="DO183" s="35"/>
      <c r="DP183" s="35"/>
      <c r="DV183" s="35"/>
      <c r="DW183" s="35"/>
      <c r="DX183" s="35"/>
      <c r="ED183" s="35"/>
      <c r="EE183" s="35"/>
      <c r="EF183" s="35"/>
      <c r="EL183" s="35"/>
      <c r="EM183" s="35"/>
      <c r="EN183" s="35"/>
      <c r="ET183" s="35"/>
      <c r="EU183" s="35"/>
      <c r="EV183" s="35"/>
    </row>
    <row r="184" spans="14:152" s="29" customFormat="1" ht="13.5" x14ac:dyDescent="0.3">
      <c r="N184" s="35">
        <v>6.9299999999999999E-9</v>
      </c>
      <c r="O184" s="35">
        <v>5.7743207285100002</v>
      </c>
      <c r="P184" s="35">
        <v>55022.9357470744</v>
      </c>
      <c r="Q184" s="29">
        <f t="shared" si="104"/>
        <v>3.99950364783438E-9</v>
      </c>
      <c r="R184" s="29">
        <f t="shared" si="105"/>
        <v>4.0074177841349959E-9</v>
      </c>
      <c r="S184" s="29">
        <f t="shared" si="106"/>
        <v>4.007417395780075E-9</v>
      </c>
      <c r="T184" s="29">
        <f t="shared" si="107"/>
        <v>4.0074173957987147E-9</v>
      </c>
      <c r="V184" s="35">
        <v>6.0999999999999996E-10</v>
      </c>
      <c r="W184" s="35">
        <v>5.6616167940200004</v>
      </c>
      <c r="X184" s="35">
        <v>17468.855197945399</v>
      </c>
      <c r="Y184" s="29">
        <f t="shared" si="108"/>
        <v>5.7037727182338678E-10</v>
      </c>
      <c r="Z184" s="29">
        <f t="shared" si="109"/>
        <v>5.7047327739194309E-10</v>
      </c>
      <c r="AA184" s="29">
        <f t="shared" si="110"/>
        <v>5.7047327268126716E-10</v>
      </c>
      <c r="AB184" s="29">
        <f t="shared" si="111"/>
        <v>5.7047327268148813E-10</v>
      </c>
      <c r="AD184" s="35"/>
      <c r="AE184" s="35"/>
      <c r="AF184" s="35"/>
      <c r="AL184" s="35"/>
      <c r="AM184" s="35"/>
      <c r="AN184" s="35"/>
      <c r="AT184" s="35"/>
      <c r="AU184" s="35"/>
      <c r="AV184" s="35"/>
      <c r="BB184" s="35"/>
      <c r="BC184" s="35"/>
      <c r="BD184" s="35"/>
      <c r="BJ184" s="35">
        <v>8.0000000000000003E-10</v>
      </c>
      <c r="BK184" s="35">
        <v>4.2372459822100002</v>
      </c>
      <c r="BL184" s="35">
        <v>10007.099997773799</v>
      </c>
      <c r="BM184" s="29">
        <f t="shared" si="112"/>
        <v>-7.7163090751528941E-10</v>
      </c>
      <c r="BN184" s="29">
        <f t="shared" si="113"/>
        <v>-7.7168461169938335E-10</v>
      </c>
      <c r="BO184" s="29">
        <f t="shared" si="114"/>
        <v>-7.7168460906398354E-10</v>
      </c>
      <c r="BP184" s="29">
        <f t="shared" si="115"/>
        <v>-7.7168460906410948E-10</v>
      </c>
      <c r="BR184" s="35"/>
      <c r="BS184" s="35"/>
      <c r="BT184" s="35"/>
      <c r="BZ184" s="35"/>
      <c r="CA184" s="35"/>
      <c r="CB184" s="35"/>
      <c r="CH184" s="35"/>
      <c r="CI184" s="35"/>
      <c r="CJ184" s="35"/>
      <c r="CP184" s="35"/>
      <c r="CQ184" s="35"/>
      <c r="CR184" s="35"/>
      <c r="CX184" s="35"/>
      <c r="CY184" s="35"/>
      <c r="CZ184" s="35"/>
      <c r="DF184" s="35">
        <v>1.09E-9</v>
      </c>
      <c r="DG184" s="35">
        <v>2.0141266708500001</v>
      </c>
      <c r="DH184" s="35">
        <v>20419.457545421101</v>
      </c>
      <c r="DI184" s="29">
        <f t="shared" si="116"/>
        <v>8.6375879825138822E-10</v>
      </c>
      <c r="DJ184" s="29">
        <f t="shared" si="117"/>
        <v>8.6410388068583505E-10</v>
      </c>
      <c r="DK184" s="29">
        <f t="shared" si="118"/>
        <v>8.6410386374960959E-10</v>
      </c>
      <c r="DL184" s="29">
        <f t="shared" si="119"/>
        <v>8.6410386375040275E-10</v>
      </c>
      <c r="DN184" s="35"/>
      <c r="DO184" s="35"/>
      <c r="DP184" s="35"/>
      <c r="DV184" s="35"/>
      <c r="DW184" s="35"/>
      <c r="DX184" s="35"/>
      <c r="ED184" s="35"/>
      <c r="EE184" s="35"/>
      <c r="EF184" s="35"/>
      <c r="EL184" s="35"/>
      <c r="EM184" s="35"/>
      <c r="EN184" s="35"/>
      <c r="ET184" s="35"/>
      <c r="EU184" s="35"/>
      <c r="EV184" s="35"/>
    </row>
    <row r="185" spans="14:152" s="29" customFormat="1" ht="13.5" x14ac:dyDescent="0.3">
      <c r="N185" s="35">
        <v>4.9399999999999999E-9</v>
      </c>
      <c r="O185" s="35">
        <v>0.29761886865999998</v>
      </c>
      <c r="P185" s="35">
        <v>7058.5984613153996</v>
      </c>
      <c r="Q185" s="29">
        <f t="shared" si="104"/>
        <v>-1.3390870648538263E-9</v>
      </c>
      <c r="R185" s="29">
        <f t="shared" si="105"/>
        <v>-1.3382335956290256E-9</v>
      </c>
      <c r="S185" s="29">
        <f t="shared" si="106"/>
        <v>-1.3382336375314864E-9</v>
      </c>
      <c r="T185" s="29">
        <f t="shared" si="107"/>
        <v>-1.3382336375295268E-9</v>
      </c>
      <c r="V185" s="35">
        <v>5.3000000000000003E-10</v>
      </c>
      <c r="W185" s="35">
        <v>4.3023123383500002</v>
      </c>
      <c r="X185" s="35">
        <v>18849.227549974199</v>
      </c>
      <c r="Y185" s="29">
        <f t="shared" si="108"/>
        <v>-4.4672772678374919E-10</v>
      </c>
      <c r="Z185" s="29">
        <f t="shared" si="109"/>
        <v>-4.4659098622282601E-10</v>
      </c>
      <c r="AA185" s="29">
        <f t="shared" si="110"/>
        <v>-4.4659099293866632E-10</v>
      </c>
      <c r="AB185" s="29">
        <f t="shared" si="111"/>
        <v>-4.4659099293835804E-10</v>
      </c>
      <c r="AD185" s="35"/>
      <c r="AE185" s="35"/>
      <c r="AF185" s="35"/>
      <c r="AL185" s="35"/>
      <c r="AM185" s="35"/>
      <c r="AN185" s="35"/>
      <c r="AT185" s="35"/>
      <c r="AU185" s="35"/>
      <c r="AV185" s="35"/>
      <c r="BB185" s="35"/>
      <c r="BC185" s="35"/>
      <c r="BD185" s="35"/>
      <c r="BJ185" s="35">
        <v>9.0999999999999996E-10</v>
      </c>
      <c r="BK185" s="35">
        <v>2.4887414794699998</v>
      </c>
      <c r="BL185" s="35">
        <v>10846.0692855242</v>
      </c>
      <c r="BM185" s="29">
        <f t="shared" si="112"/>
        <v>-8.3042146438817816E-10</v>
      </c>
      <c r="BN185" s="29">
        <f t="shared" si="113"/>
        <v>-8.3031879640813188E-10</v>
      </c>
      <c r="BO185" s="29">
        <f t="shared" si="114"/>
        <v>-8.3031880145020117E-10</v>
      </c>
      <c r="BP185" s="29">
        <f t="shared" si="115"/>
        <v>-8.3031880144996842E-10</v>
      </c>
      <c r="BR185" s="35"/>
      <c r="BS185" s="35"/>
      <c r="BT185" s="35"/>
      <c r="BZ185" s="35"/>
      <c r="CA185" s="35"/>
      <c r="CB185" s="35"/>
      <c r="CH185" s="35"/>
      <c r="CI185" s="35"/>
      <c r="CJ185" s="35"/>
      <c r="CP185" s="35"/>
      <c r="CQ185" s="35"/>
      <c r="CR185" s="35"/>
      <c r="CX185" s="35"/>
      <c r="CY185" s="35"/>
      <c r="CZ185" s="35"/>
      <c r="DF185" s="35">
        <v>1.02E-9</v>
      </c>
      <c r="DG185" s="35">
        <v>4.2340696434799998</v>
      </c>
      <c r="DH185" s="35">
        <v>10251.313218846801</v>
      </c>
      <c r="DI185" s="29">
        <f t="shared" si="116"/>
        <v>4.7279904562584438E-10</v>
      </c>
      <c r="DJ185" s="29">
        <f t="shared" si="117"/>
        <v>4.7303461988655215E-10</v>
      </c>
      <c r="DK185" s="29">
        <f t="shared" si="118"/>
        <v>4.7303460832172801E-10</v>
      </c>
      <c r="DL185" s="29">
        <f t="shared" si="119"/>
        <v>4.7303460832226744E-10</v>
      </c>
      <c r="DN185" s="35"/>
      <c r="DO185" s="35"/>
      <c r="DP185" s="35"/>
      <c r="DV185" s="35"/>
      <c r="DW185" s="35"/>
      <c r="DX185" s="35"/>
      <c r="ED185" s="35"/>
      <c r="EE185" s="35"/>
      <c r="EF185" s="35"/>
      <c r="EL185" s="35"/>
      <c r="EM185" s="35"/>
      <c r="EN185" s="35"/>
      <c r="ET185" s="35"/>
      <c r="EU185" s="35"/>
      <c r="EV185" s="35"/>
    </row>
    <row r="186" spans="14:152" s="29" customFormat="1" ht="13.5" x14ac:dyDescent="0.3">
      <c r="N186" s="35">
        <v>5.6299999999999998E-9</v>
      </c>
      <c r="O186" s="35">
        <v>0.24172140474000001</v>
      </c>
      <c r="P186" s="35">
        <v>37410.567239878597</v>
      </c>
      <c r="Q186" s="29">
        <f t="shared" si="104"/>
        <v>-2.1353907893941185E-10</v>
      </c>
      <c r="R186" s="29">
        <f t="shared" si="105"/>
        <v>-2.1889070824266416E-10</v>
      </c>
      <c r="S186" s="29">
        <f t="shared" si="106"/>
        <v>-2.1889044550737214E-10</v>
      </c>
      <c r="T186" s="29">
        <f t="shared" si="107"/>
        <v>-2.1889044552016363E-10</v>
      </c>
      <c r="V186" s="35">
        <v>5.4999999999999996E-10</v>
      </c>
      <c r="W186" s="35">
        <v>2.63906959481</v>
      </c>
      <c r="X186" s="35">
        <v>52670.0695933026</v>
      </c>
      <c r="Y186" s="29">
        <f t="shared" si="108"/>
        <v>-4.9619053819700987E-10</v>
      </c>
      <c r="Z186" s="29">
        <f t="shared" si="109"/>
        <v>-4.9650785547577075E-10</v>
      </c>
      <c r="AA186" s="29">
        <f t="shared" si="110"/>
        <v>-4.9650783991883825E-10</v>
      </c>
      <c r="AB186" s="29">
        <f t="shared" si="111"/>
        <v>-4.9650783991956451E-10</v>
      </c>
      <c r="AD186" s="35"/>
      <c r="AE186" s="35"/>
      <c r="AF186" s="35"/>
      <c r="AL186" s="35"/>
      <c r="AM186" s="35"/>
      <c r="AN186" s="35"/>
      <c r="AT186" s="35"/>
      <c r="AU186" s="35"/>
      <c r="AV186" s="35"/>
      <c r="BB186" s="35"/>
      <c r="BC186" s="35"/>
      <c r="BD186" s="35"/>
      <c r="BJ186" s="35">
        <v>8.4999999999999996E-10</v>
      </c>
      <c r="BK186" s="35">
        <v>3.8278479032099999</v>
      </c>
      <c r="BL186" s="35">
        <v>51868.248662178798</v>
      </c>
      <c r="BM186" s="29">
        <f t="shared" si="112"/>
        <v>-3.252847639781637E-10</v>
      </c>
      <c r="BN186" s="29">
        <f t="shared" si="113"/>
        <v>-3.2632019233846191E-10</v>
      </c>
      <c r="BO186" s="29">
        <f t="shared" si="114"/>
        <v>-3.2632014151765564E-10</v>
      </c>
      <c r="BP186" s="29">
        <f t="shared" si="115"/>
        <v>-3.2632014152006475E-10</v>
      </c>
      <c r="BR186" s="35"/>
      <c r="BS186" s="35"/>
      <c r="BT186" s="35"/>
      <c r="BZ186" s="35"/>
      <c r="CA186" s="35"/>
      <c r="CB186" s="35"/>
      <c r="CH186" s="35"/>
      <c r="CI186" s="35"/>
      <c r="CJ186" s="35"/>
      <c r="CP186" s="35"/>
      <c r="CQ186" s="35"/>
      <c r="CR186" s="35"/>
      <c r="CX186" s="35"/>
      <c r="CY186" s="35"/>
      <c r="CZ186" s="35"/>
      <c r="DF186" s="35">
        <v>1.1599999999999999E-9</v>
      </c>
      <c r="DG186" s="35">
        <v>1.2773172860599999</v>
      </c>
      <c r="DH186" s="35">
        <v>10199.0584522094</v>
      </c>
      <c r="DI186" s="29">
        <f t="shared" si="116"/>
        <v>-1.0568302829214456E-9</v>
      </c>
      <c r="DJ186" s="29">
        <f t="shared" si="117"/>
        <v>-1.0569542715358878E-9</v>
      </c>
      <c r="DK186" s="29">
        <f t="shared" si="118"/>
        <v>-1.0569542654503591E-9</v>
      </c>
      <c r="DL186" s="29">
        <f t="shared" si="119"/>
        <v>-1.0569542654506443E-9</v>
      </c>
      <c r="DN186" s="35"/>
      <c r="DO186" s="35"/>
      <c r="DP186" s="35"/>
      <c r="DV186" s="35"/>
      <c r="DW186" s="35"/>
      <c r="DX186" s="35"/>
      <c r="ED186" s="35"/>
      <c r="EE186" s="35"/>
      <c r="EF186" s="35"/>
      <c r="EL186" s="35"/>
      <c r="EM186" s="35"/>
      <c r="EN186" s="35"/>
      <c r="ET186" s="35"/>
      <c r="EU186" s="35"/>
      <c r="EV186" s="35"/>
    </row>
    <row r="187" spans="14:152" s="29" customFormat="1" ht="13.5" x14ac:dyDescent="0.3">
      <c r="N187" s="35">
        <v>4.8699999999999999E-9</v>
      </c>
      <c r="O187" s="35">
        <v>5.8691721651700002</v>
      </c>
      <c r="P187" s="35">
        <v>10137.0194749354</v>
      </c>
      <c r="Q187" s="29">
        <f t="shared" si="104"/>
        <v>3.1493090647002347E-9</v>
      </c>
      <c r="R187" s="29">
        <f t="shared" si="105"/>
        <v>3.1502664496232269E-9</v>
      </c>
      <c r="S187" s="29">
        <f t="shared" si="106"/>
        <v>3.1502664026252564E-9</v>
      </c>
      <c r="T187" s="29">
        <f t="shared" si="107"/>
        <v>3.1502664026274728E-9</v>
      </c>
      <c r="V187" s="35">
        <v>5.0000000000000003E-10</v>
      </c>
      <c r="W187" s="35">
        <v>5.6980305427899998</v>
      </c>
      <c r="X187" s="35">
        <v>39793.760254654801</v>
      </c>
      <c r="Y187" s="29">
        <f t="shared" si="108"/>
        <v>7.1576111430204562E-11</v>
      </c>
      <c r="Z187" s="29">
        <f t="shared" si="109"/>
        <v>7.1075357448445387E-11</v>
      </c>
      <c r="AA187" s="29">
        <f t="shared" si="110"/>
        <v>7.1075382034963436E-11</v>
      </c>
      <c r="AB187" s="29">
        <f t="shared" si="111"/>
        <v>7.1075382033781835E-11</v>
      </c>
      <c r="AD187" s="35"/>
      <c r="AE187" s="35"/>
      <c r="AF187" s="35"/>
      <c r="AL187" s="35"/>
      <c r="AM187" s="35"/>
      <c r="AN187" s="35"/>
      <c r="AT187" s="35"/>
      <c r="AU187" s="35"/>
      <c r="AV187" s="35"/>
      <c r="BB187" s="35"/>
      <c r="BC187" s="35"/>
      <c r="BD187" s="35"/>
      <c r="BJ187" s="35">
        <v>8.0999999999999999E-10</v>
      </c>
      <c r="BK187" s="35">
        <v>2.2623521419100001</v>
      </c>
      <c r="BL187" s="35">
        <v>3903.9113764198</v>
      </c>
      <c r="BM187" s="29">
        <f t="shared" si="112"/>
        <v>-7.7281681822588321E-10</v>
      </c>
      <c r="BN187" s="29">
        <f t="shared" si="113"/>
        <v>-7.7279273242643169E-10</v>
      </c>
      <c r="BO187" s="29">
        <f t="shared" si="114"/>
        <v>-7.7279273360912068E-10</v>
      </c>
      <c r="BP187" s="29">
        <f t="shared" si="115"/>
        <v>-7.7279273360906557E-10</v>
      </c>
      <c r="BR187" s="35"/>
      <c r="BS187" s="35"/>
      <c r="BT187" s="35"/>
      <c r="BZ187" s="35"/>
      <c r="CA187" s="35"/>
      <c r="CB187" s="35"/>
      <c r="CH187" s="35"/>
      <c r="CI187" s="35"/>
      <c r="CJ187" s="35"/>
      <c r="CP187" s="35"/>
      <c r="CQ187" s="35"/>
      <c r="CR187" s="35"/>
      <c r="CX187" s="35"/>
      <c r="CY187" s="35"/>
      <c r="CZ187" s="35"/>
      <c r="DF187" s="35">
        <v>1.03E-9</v>
      </c>
      <c r="DG187" s="35">
        <v>5.2588753846499996</v>
      </c>
      <c r="DH187" s="35">
        <v>9830.3890139878004</v>
      </c>
      <c r="DI187" s="29">
        <f t="shared" si="116"/>
        <v>1.0906496502346294E-11</v>
      </c>
      <c r="DJ187" s="29">
        <f t="shared" si="117"/>
        <v>1.1163942920194185E-11</v>
      </c>
      <c r="DK187" s="29">
        <f t="shared" si="118"/>
        <v>1.1163930280794665E-11</v>
      </c>
      <c r="DL187" s="29">
        <f t="shared" si="119"/>
        <v>1.1163930281380118E-11</v>
      </c>
      <c r="DN187" s="35"/>
      <c r="DO187" s="35"/>
      <c r="DP187" s="35"/>
      <c r="DV187" s="35"/>
      <c r="DW187" s="35"/>
      <c r="DX187" s="35"/>
      <c r="ED187" s="35"/>
      <c r="EE187" s="35"/>
      <c r="EF187" s="35"/>
      <c r="EL187" s="35"/>
      <c r="EM187" s="35"/>
      <c r="EN187" s="35"/>
      <c r="ET187" s="35"/>
      <c r="EU187" s="35"/>
      <c r="EV187" s="35"/>
    </row>
    <row r="188" spans="14:152" s="29" customFormat="1" ht="13.5" x14ac:dyDescent="0.3">
      <c r="N188" s="35">
        <v>4.9300000000000001E-9</v>
      </c>
      <c r="O188" s="35">
        <v>2.0453483385400002</v>
      </c>
      <c r="P188" s="35">
        <v>735.87651353180001</v>
      </c>
      <c r="Q188" s="29">
        <f t="shared" si="104"/>
        <v>6.8691874712851618E-10</v>
      </c>
      <c r="R188" s="29">
        <f t="shared" si="105"/>
        <v>6.8701009490225899E-10</v>
      </c>
      <c r="S188" s="29">
        <f t="shared" si="106"/>
        <v>6.8701009041751298E-10</v>
      </c>
      <c r="T188" s="29">
        <f t="shared" si="107"/>
        <v>6.870100904177297E-10</v>
      </c>
      <c r="V188" s="35">
        <v>4.8999999999999996E-10</v>
      </c>
      <c r="W188" s="35">
        <v>0.77345264124000002</v>
      </c>
      <c r="X188" s="35">
        <v>35371.887265976402</v>
      </c>
      <c r="Y188" s="29">
        <f t="shared" si="108"/>
        <v>-4.5710755000761625E-10</v>
      </c>
      <c r="Z188" s="29">
        <f t="shared" si="109"/>
        <v>-4.5726611367517344E-10</v>
      </c>
      <c r="AA188" s="29">
        <f t="shared" si="110"/>
        <v>-4.5726610589950673E-10</v>
      </c>
      <c r="AB188" s="29">
        <f t="shared" si="111"/>
        <v>-4.5726610589986708E-10</v>
      </c>
      <c r="AD188" s="35"/>
      <c r="AE188" s="35"/>
      <c r="AF188" s="35"/>
      <c r="AL188" s="35"/>
      <c r="AM188" s="35"/>
      <c r="AN188" s="35"/>
      <c r="AT188" s="35"/>
      <c r="AU188" s="35"/>
      <c r="AV188" s="35"/>
      <c r="BB188" s="35"/>
      <c r="BC188" s="35"/>
      <c r="BD188" s="35"/>
      <c r="BJ188" s="35">
        <v>9.6999999999999996E-10</v>
      </c>
      <c r="BK188" s="35">
        <v>0.77295091599999999</v>
      </c>
      <c r="BL188" s="35">
        <v>18307.8072320436</v>
      </c>
      <c r="BM188" s="29">
        <f t="shared" si="112"/>
        <v>-9.1926409502884444E-10</v>
      </c>
      <c r="BN188" s="29">
        <f t="shared" si="113"/>
        <v>-9.1911986879938949E-10</v>
      </c>
      <c r="BO188" s="29">
        <f t="shared" si="114"/>
        <v>-9.1911987588512005E-10</v>
      </c>
      <c r="BP188" s="29">
        <f t="shared" si="115"/>
        <v>-9.1911987588478525E-10</v>
      </c>
      <c r="BR188" s="35"/>
      <c r="BS188" s="35"/>
      <c r="BT188" s="35"/>
      <c r="BZ188" s="35"/>
      <c r="CA188" s="35"/>
      <c r="CB188" s="35"/>
      <c r="CH188" s="35"/>
      <c r="CI188" s="35"/>
      <c r="CJ188" s="35"/>
      <c r="CP188" s="35"/>
      <c r="CQ188" s="35"/>
      <c r="CR188" s="35"/>
      <c r="CX188" s="35"/>
      <c r="CY188" s="35"/>
      <c r="CZ188" s="35"/>
      <c r="DF188" s="35">
        <v>1.1200000000000001E-9</v>
      </c>
      <c r="DG188" s="35">
        <v>2.2443689406399998</v>
      </c>
      <c r="DH188" s="35">
        <v>18204.714457824899</v>
      </c>
      <c r="DI188" s="29">
        <f t="shared" si="116"/>
        <v>-9.6755025187760581E-10</v>
      </c>
      <c r="DJ188" s="29">
        <f t="shared" si="117"/>
        <v>-9.6728901054078919E-10</v>
      </c>
      <c r="DK188" s="29">
        <f t="shared" si="118"/>
        <v>-9.6728902337162194E-10</v>
      </c>
      <c r="DL188" s="29">
        <f t="shared" si="119"/>
        <v>-9.672890233710121E-10</v>
      </c>
      <c r="DN188" s="35"/>
      <c r="DO188" s="35"/>
      <c r="DP188" s="35"/>
      <c r="DV188" s="35"/>
      <c r="DW188" s="35"/>
      <c r="DX188" s="35"/>
      <c r="ED188" s="35"/>
      <c r="EE188" s="35"/>
      <c r="EF188" s="35"/>
      <c r="EL188" s="35"/>
      <c r="EM188" s="35"/>
      <c r="EN188" s="35"/>
      <c r="ET188" s="35"/>
      <c r="EU188" s="35"/>
      <c r="EV188" s="35"/>
    </row>
    <row r="189" spans="14:152" s="29" customFormat="1" ht="13.5" x14ac:dyDescent="0.3">
      <c r="N189" s="35">
        <v>6.3600000000000004E-9</v>
      </c>
      <c r="O189" s="35">
        <v>2.7970739232600002</v>
      </c>
      <c r="P189" s="35">
        <v>40879.440504643797</v>
      </c>
      <c r="Q189" s="29">
        <f t="shared" si="104"/>
        <v>4.7008296873338073E-9</v>
      </c>
      <c r="R189" s="29">
        <f t="shared" si="105"/>
        <v>4.7052801001662382E-9</v>
      </c>
      <c r="S189" s="29">
        <f t="shared" si="106"/>
        <v>4.7052798817964196E-9</v>
      </c>
      <c r="T189" s="29">
        <f t="shared" si="107"/>
        <v>4.7052798818066361E-9</v>
      </c>
      <c r="V189" s="35">
        <v>4.8E-10</v>
      </c>
      <c r="W189" s="35">
        <v>6.0056597759299999</v>
      </c>
      <c r="X189" s="35">
        <v>283.85931886520001</v>
      </c>
      <c r="Y189" s="29">
        <f t="shared" si="108"/>
        <v>-1.7781943730642595E-10</v>
      </c>
      <c r="Z189" s="29">
        <f t="shared" si="109"/>
        <v>-1.7782265535797862E-10</v>
      </c>
      <c r="AA189" s="29">
        <f t="shared" si="110"/>
        <v>-1.7782265519998761E-10</v>
      </c>
      <c r="AB189" s="29">
        <f t="shared" si="111"/>
        <v>-1.7782265519999552E-10</v>
      </c>
      <c r="AD189" s="35"/>
      <c r="AE189" s="35"/>
      <c r="AF189" s="35"/>
      <c r="AL189" s="35"/>
      <c r="AM189" s="35"/>
      <c r="AN189" s="35"/>
      <c r="AT189" s="35"/>
      <c r="AU189" s="35"/>
      <c r="AV189" s="35"/>
      <c r="BB189" s="35"/>
      <c r="BC189" s="35"/>
      <c r="BD189" s="35"/>
      <c r="BJ189" s="35">
        <v>9.4000000000000006E-10</v>
      </c>
      <c r="BK189" s="35">
        <v>0.17063414792000001</v>
      </c>
      <c r="BL189" s="35">
        <v>6872.6731195111997</v>
      </c>
      <c r="BM189" s="29">
        <f t="shared" si="112"/>
        <v>2.5012298156005261E-10</v>
      </c>
      <c r="BN189" s="29">
        <f t="shared" si="113"/>
        <v>2.4996463020904388E-10</v>
      </c>
      <c r="BO189" s="29">
        <f t="shared" si="114"/>
        <v>2.4996463798355072E-10</v>
      </c>
      <c r="BP189" s="29">
        <f t="shared" si="115"/>
        <v>2.499646379831773E-10</v>
      </c>
      <c r="BR189" s="35"/>
      <c r="BS189" s="35"/>
      <c r="BT189" s="35"/>
      <c r="BZ189" s="35"/>
      <c r="CA189" s="35"/>
      <c r="CB189" s="35"/>
      <c r="CH189" s="35"/>
      <c r="CI189" s="35"/>
      <c r="CJ189" s="35"/>
      <c r="CP189" s="35"/>
      <c r="CQ189" s="35"/>
      <c r="CR189" s="35"/>
      <c r="CX189" s="35"/>
      <c r="CY189" s="35"/>
      <c r="CZ189" s="35"/>
      <c r="DF189" s="35">
        <v>1.1100000000000001E-9</v>
      </c>
      <c r="DG189" s="35">
        <v>2.2354785795500001</v>
      </c>
      <c r="DH189" s="35">
        <v>8521.1198767086007</v>
      </c>
      <c r="DI189" s="29">
        <f t="shared" si="116"/>
        <v>-8.219020366627511E-10</v>
      </c>
      <c r="DJ189" s="29">
        <f t="shared" si="117"/>
        <v>-8.2174037203789044E-10</v>
      </c>
      <c r="DK189" s="29">
        <f t="shared" si="118"/>
        <v>-8.2174037997582113E-10</v>
      </c>
      <c r="DL189" s="29">
        <f t="shared" si="119"/>
        <v>-8.2174037997543929E-10</v>
      </c>
      <c r="DN189" s="35"/>
      <c r="DO189" s="35"/>
      <c r="DP189" s="35"/>
      <c r="DV189" s="35"/>
      <c r="DW189" s="35"/>
      <c r="DX189" s="35"/>
      <c r="ED189" s="35"/>
      <c r="EE189" s="35"/>
      <c r="EF189" s="35"/>
      <c r="EL189" s="35"/>
      <c r="EM189" s="35"/>
      <c r="EN189" s="35"/>
      <c r="ET189" s="35"/>
      <c r="EU189" s="35"/>
      <c r="EV189" s="35"/>
    </row>
    <row r="190" spans="14:152" s="29" customFormat="1" ht="13.5" x14ac:dyDescent="0.3">
      <c r="N190" s="35">
        <v>5.1899999999999997E-9</v>
      </c>
      <c r="O190" s="35">
        <v>4.1394565762999997</v>
      </c>
      <c r="P190" s="35">
        <v>16522.659716002199</v>
      </c>
      <c r="Q190" s="29">
        <f t="shared" si="104"/>
        <v>-3.5415104579438185E-9</v>
      </c>
      <c r="R190" s="29">
        <f t="shared" si="105"/>
        <v>-3.5399162067976329E-9</v>
      </c>
      <c r="S190" s="29">
        <f t="shared" si="106"/>
        <v>-3.5399162850832725E-9</v>
      </c>
      <c r="T190" s="29">
        <f t="shared" si="107"/>
        <v>-3.5399162850796052E-9</v>
      </c>
      <c r="V190" s="35">
        <v>4.7000000000000003E-10</v>
      </c>
      <c r="W190" s="35">
        <v>2.6329985949400001</v>
      </c>
      <c r="X190" s="35">
        <v>51868.248662178798</v>
      </c>
      <c r="Y190" s="29">
        <f t="shared" si="108"/>
        <v>-4.6993401454248604E-10</v>
      </c>
      <c r="Z190" s="29">
        <f t="shared" si="109"/>
        <v>-4.6992321911771803E-10</v>
      </c>
      <c r="AA190" s="29">
        <f t="shared" si="110"/>
        <v>-4.6992321966778776E-10</v>
      </c>
      <c r="AB190" s="29">
        <f t="shared" si="111"/>
        <v>-4.6992321966776171E-10</v>
      </c>
      <c r="AD190" s="35"/>
      <c r="AE190" s="35"/>
      <c r="AF190" s="35"/>
      <c r="AL190" s="35"/>
      <c r="AM190" s="35"/>
      <c r="AN190" s="35"/>
      <c r="AT190" s="35"/>
      <c r="AU190" s="35"/>
      <c r="AV190" s="35"/>
      <c r="BB190" s="35"/>
      <c r="BC190" s="35"/>
      <c r="BD190" s="35"/>
      <c r="BJ190" s="35">
        <v>8.0000000000000003E-10</v>
      </c>
      <c r="BK190" s="35">
        <v>5.6225410273899996</v>
      </c>
      <c r="BL190" s="35">
        <v>29999.959352319001</v>
      </c>
      <c r="BM190" s="29">
        <f t="shared" si="112"/>
        <v>-7.5113970656879909E-10</v>
      </c>
      <c r="BN190" s="29">
        <f t="shared" si="113"/>
        <v>-7.5092948382974632E-10</v>
      </c>
      <c r="BO190" s="29">
        <f t="shared" si="114"/>
        <v>-7.5092949416142956E-10</v>
      </c>
      <c r="BP190" s="29">
        <f t="shared" si="115"/>
        <v>-7.5092949416094339E-10</v>
      </c>
      <c r="BR190" s="35"/>
      <c r="BS190" s="35"/>
      <c r="BT190" s="35"/>
      <c r="BZ190" s="35"/>
      <c r="CA190" s="35"/>
      <c r="CB190" s="35"/>
      <c r="CH190" s="35"/>
      <c r="CI190" s="35"/>
      <c r="CJ190" s="35"/>
      <c r="CP190" s="35"/>
      <c r="CQ190" s="35"/>
      <c r="CR190" s="35"/>
      <c r="CX190" s="35"/>
      <c r="CY190" s="35"/>
      <c r="CZ190" s="35"/>
      <c r="DF190" s="35">
        <v>1.1800000000000001E-9</v>
      </c>
      <c r="DG190" s="35">
        <v>0.23754207199999999</v>
      </c>
      <c r="DH190" s="35">
        <v>10497.144865076199</v>
      </c>
      <c r="DI190" s="29">
        <f t="shared" si="116"/>
        <v>5.508866000473108E-10</v>
      </c>
      <c r="DJ190" s="29">
        <f t="shared" si="117"/>
        <v>5.5116511159997969E-10</v>
      </c>
      <c r="DK190" s="29">
        <f t="shared" si="118"/>
        <v>5.5116509792732843E-10</v>
      </c>
      <c r="DL190" s="29">
        <f t="shared" si="119"/>
        <v>5.5116509792798087E-10</v>
      </c>
      <c r="DN190" s="35"/>
      <c r="DO190" s="35"/>
      <c r="DP190" s="35"/>
      <c r="DV190" s="35"/>
      <c r="DW190" s="35"/>
      <c r="DX190" s="35"/>
      <c r="ED190" s="35"/>
      <c r="EE190" s="35"/>
      <c r="EF190" s="35"/>
      <c r="EL190" s="35"/>
      <c r="EM190" s="35"/>
      <c r="EN190" s="35"/>
      <c r="ET190" s="35"/>
      <c r="EU190" s="35"/>
      <c r="EV190" s="35"/>
    </row>
    <row r="191" spans="14:152" s="29" customFormat="1" ht="13.5" x14ac:dyDescent="0.3">
      <c r="N191" s="35">
        <v>5.3499999999999999E-9</v>
      </c>
      <c r="O191" s="35">
        <v>4.6056959782</v>
      </c>
      <c r="P191" s="35">
        <v>19573.374710669901</v>
      </c>
      <c r="Q191" s="29">
        <f t="shared" si="104"/>
        <v>-2.5703395035069603E-9</v>
      </c>
      <c r="R191" s="29">
        <f t="shared" si="105"/>
        <v>-2.5680039139729113E-9</v>
      </c>
      <c r="S191" s="29">
        <f t="shared" si="106"/>
        <v>-2.5680040286552043E-9</v>
      </c>
      <c r="T191" s="29">
        <f t="shared" si="107"/>
        <v>-2.5680040286496014E-9</v>
      </c>
      <c r="V191" s="35">
        <v>4.6000000000000001E-10</v>
      </c>
      <c r="W191" s="35">
        <v>5.1050818429999999E-2</v>
      </c>
      <c r="X191" s="35">
        <v>38526.574350871997</v>
      </c>
      <c r="Y191" s="29">
        <f t="shared" si="108"/>
        <v>-3.747305204453452E-10</v>
      </c>
      <c r="Z191" s="29">
        <f t="shared" si="109"/>
        <v>-3.749916976300945E-10</v>
      </c>
      <c r="AA191" s="29">
        <f t="shared" si="110"/>
        <v>-3.7499168481633015E-10</v>
      </c>
      <c r="AB191" s="29">
        <f t="shared" si="111"/>
        <v>-3.7499168481693596E-10</v>
      </c>
      <c r="AD191" s="35"/>
      <c r="AE191" s="35"/>
      <c r="AF191" s="35"/>
      <c r="AL191" s="35"/>
      <c r="AM191" s="35"/>
      <c r="AN191" s="35"/>
      <c r="AT191" s="35"/>
      <c r="AU191" s="35"/>
      <c r="AV191" s="35"/>
      <c r="BB191" s="35"/>
      <c r="BC191" s="35"/>
      <c r="BD191" s="35"/>
      <c r="BJ191" s="35">
        <v>6.8000000000000003E-10</v>
      </c>
      <c r="BK191" s="35">
        <v>2.7176293667000002</v>
      </c>
      <c r="BL191" s="35">
        <v>16983.996147456601</v>
      </c>
      <c r="BM191" s="29">
        <f t="shared" si="112"/>
        <v>-3.4901042179895801E-10</v>
      </c>
      <c r="BN191" s="29">
        <f t="shared" si="113"/>
        <v>-3.4875835430385111E-10</v>
      </c>
      <c r="BO191" s="29">
        <f t="shared" si="114"/>
        <v>-3.4875836668079771E-10</v>
      </c>
      <c r="BP191" s="29">
        <f t="shared" si="115"/>
        <v>-3.4875836668023362E-10</v>
      </c>
      <c r="BR191" s="35"/>
      <c r="BS191" s="35"/>
      <c r="BT191" s="35"/>
      <c r="BZ191" s="35"/>
      <c r="CA191" s="35"/>
      <c r="CB191" s="35"/>
      <c r="CH191" s="35"/>
      <c r="CI191" s="35"/>
      <c r="CJ191" s="35"/>
      <c r="CP191" s="35"/>
      <c r="CQ191" s="35"/>
      <c r="CR191" s="35"/>
      <c r="CX191" s="35"/>
      <c r="CY191" s="35"/>
      <c r="CZ191" s="35"/>
      <c r="DF191" s="35">
        <v>1.2300000000000001E-9</v>
      </c>
      <c r="DG191" s="35">
        <v>0.88054816668000002</v>
      </c>
      <c r="DH191" s="35">
        <v>34596.364654652403</v>
      </c>
      <c r="DI191" s="29">
        <f t="shared" si="116"/>
        <v>-1.1096819564207672E-9</v>
      </c>
      <c r="DJ191" s="29">
        <f t="shared" si="117"/>
        <v>-1.1101482703061593E-9</v>
      </c>
      <c r="DK191" s="29">
        <f t="shared" si="118"/>
        <v>-1.110148247433389E-9</v>
      </c>
      <c r="DL191" s="29">
        <f t="shared" si="119"/>
        <v>-1.1101482474344729E-9</v>
      </c>
      <c r="DN191" s="35"/>
      <c r="DO191" s="35"/>
      <c r="DP191" s="35"/>
      <c r="DV191" s="35"/>
      <c r="DW191" s="35"/>
      <c r="DX191" s="35"/>
      <c r="ED191" s="35"/>
      <c r="EE191" s="35"/>
      <c r="EF191" s="35"/>
      <c r="EL191" s="35"/>
      <c r="EM191" s="35"/>
      <c r="EN191" s="35"/>
      <c r="ET191" s="35"/>
      <c r="EU191" s="35"/>
      <c r="EV191" s="35"/>
    </row>
    <row r="192" spans="14:152" s="29" customFormat="1" ht="13.5" x14ac:dyDescent="0.3">
      <c r="N192" s="35">
        <v>5.5500000000000001E-9</v>
      </c>
      <c r="O192" s="35">
        <v>5.8812042126300001</v>
      </c>
      <c r="P192" s="35">
        <v>26735.945262213201</v>
      </c>
      <c r="Q192" s="29">
        <f t="shared" si="104"/>
        <v>5.3010363090102532E-9</v>
      </c>
      <c r="R192" s="29">
        <f t="shared" si="105"/>
        <v>5.3021524693902988E-9</v>
      </c>
      <c r="S192" s="29">
        <f t="shared" si="106"/>
        <v>5.3021524146520858E-9</v>
      </c>
      <c r="T192" s="29">
        <f t="shared" si="107"/>
        <v>5.3021524146546956E-9</v>
      </c>
      <c r="V192" s="35">
        <v>5.0000000000000003E-10</v>
      </c>
      <c r="W192" s="35">
        <v>4.3754927400200003</v>
      </c>
      <c r="X192" s="35">
        <v>28513.979231253699</v>
      </c>
      <c r="Y192" s="29">
        <f t="shared" si="108"/>
        <v>-4.124573258015129E-10</v>
      </c>
      <c r="Z192" s="29">
        <f t="shared" si="109"/>
        <v>-4.1225230046638884E-10</v>
      </c>
      <c r="AA192" s="29">
        <f t="shared" si="110"/>
        <v>-4.1225231053750517E-10</v>
      </c>
      <c r="AB192" s="29">
        <f t="shared" si="111"/>
        <v>-4.1225231053702266E-10</v>
      </c>
      <c r="AD192" s="35"/>
      <c r="AE192" s="35"/>
      <c r="AF192" s="35"/>
      <c r="AL192" s="35"/>
      <c r="AM192" s="35"/>
      <c r="AN192" s="35"/>
      <c r="AT192" s="35"/>
      <c r="AU192" s="35"/>
      <c r="AV192" s="35"/>
      <c r="BB192" s="35"/>
      <c r="BC192" s="35"/>
      <c r="BD192" s="35"/>
      <c r="BJ192" s="35">
        <v>6.6E-10</v>
      </c>
      <c r="BK192" s="35">
        <v>0.76731351735999997</v>
      </c>
      <c r="BL192" s="35">
        <v>20.775395492400001</v>
      </c>
      <c r="BM192" s="29">
        <f t="shared" si="112"/>
        <v>2.965788991861544E-10</v>
      </c>
      <c r="BN192" s="29">
        <f t="shared" si="113"/>
        <v>2.9657921065783252E-10</v>
      </c>
      <c r="BO192" s="29">
        <f t="shared" si="114"/>
        <v>2.9657921064254063E-10</v>
      </c>
      <c r="BP192" s="29">
        <f t="shared" si="115"/>
        <v>2.9657921064254146E-10</v>
      </c>
      <c r="BR192" s="35"/>
      <c r="BS192" s="35"/>
      <c r="BT192" s="35"/>
      <c r="BZ192" s="35"/>
      <c r="CA192" s="35"/>
      <c r="CB192" s="35"/>
      <c r="CH192" s="35"/>
      <c r="CI192" s="35"/>
      <c r="CJ192" s="35"/>
      <c r="CP192" s="35"/>
      <c r="CQ192" s="35"/>
      <c r="CR192" s="35"/>
      <c r="CX192" s="35"/>
      <c r="CY192" s="35"/>
      <c r="CZ192" s="35"/>
      <c r="DF192" s="35">
        <v>1.02E-9</v>
      </c>
      <c r="DG192" s="35">
        <v>4.3943864662000003</v>
      </c>
      <c r="DH192" s="35">
        <v>18300.693685042701</v>
      </c>
      <c r="DI192" s="29">
        <f t="shared" si="116"/>
        <v>1.0192066333941683E-9</v>
      </c>
      <c r="DJ192" s="29">
        <f t="shared" si="117"/>
        <v>1.0192252401608747E-9</v>
      </c>
      <c r="DK192" s="29">
        <f t="shared" si="118"/>
        <v>1.0192252392527855E-9</v>
      </c>
      <c r="DL192" s="29">
        <f t="shared" si="119"/>
        <v>1.0192252392528285E-9</v>
      </c>
      <c r="DN192" s="35"/>
      <c r="DO192" s="35"/>
      <c r="DP192" s="35"/>
      <c r="DV192" s="35"/>
      <c r="DW192" s="35"/>
      <c r="DX192" s="35"/>
      <c r="ED192" s="35"/>
      <c r="EE192" s="35"/>
      <c r="EF192" s="35"/>
      <c r="EL192" s="35"/>
      <c r="EM192" s="35"/>
      <c r="EN192" s="35"/>
      <c r="ET192" s="35"/>
      <c r="EU192" s="35"/>
      <c r="EV192" s="35"/>
    </row>
    <row r="193" spans="14:152" s="29" customFormat="1" ht="13.5" x14ac:dyDescent="0.3">
      <c r="N193" s="35">
        <v>4.3999999999999997E-9</v>
      </c>
      <c r="O193" s="35">
        <v>5.6149064979499999</v>
      </c>
      <c r="P193" s="35">
        <v>23958.6317852334</v>
      </c>
      <c r="Q193" s="29">
        <f t="shared" ref="Q193:Q256" si="128">N193*COS(O193+P193*$C$32)</f>
        <v>2.0264380695351011E-9</v>
      </c>
      <c r="R193" s="29">
        <f t="shared" ref="R193:R256" si="129">N193*COS(O193+P193*$C$53)</f>
        <v>2.0240583820932988E-9</v>
      </c>
      <c r="S193" s="29">
        <f t="shared" ref="S193:S256" si="130">N193*COS(O193+P193*$C$74)</f>
        <v>2.0240584989433463E-9</v>
      </c>
      <c r="T193" s="29">
        <f t="shared" ref="T193:T256" si="131">N193*COS(O193+P193*$C$95)</f>
        <v>2.0240584989377943E-9</v>
      </c>
      <c r="V193" s="35">
        <v>4.6000000000000001E-10</v>
      </c>
      <c r="W193" s="35">
        <v>2.93422086586</v>
      </c>
      <c r="X193" s="35">
        <v>27682.140744156401</v>
      </c>
      <c r="Y193" s="29">
        <f t="shared" ref="Y193:Y215" si="132">V193*COS(W193+X193*$C$32)</f>
        <v>4.5446308410931E-10</v>
      </c>
      <c r="Z193" s="29">
        <f t="shared" ref="Z193:Z215" si="133">V193*COS(W193+X193*$C$53)</f>
        <v>4.5451305800901897E-10</v>
      </c>
      <c r="AA193" s="29">
        <f t="shared" ref="AA193:AA215" si="134">V193*COS(W193+X193*$C$74)</f>
        <v>4.5451305556105699E-10</v>
      </c>
      <c r="AB193" s="29">
        <f t="shared" ref="AB193:AB215" si="135">V193*COS(W193+X193*$C$95)</f>
        <v>4.5451305556117383E-10</v>
      </c>
      <c r="AD193" s="35"/>
      <c r="AE193" s="35"/>
      <c r="AF193" s="35"/>
      <c r="AL193" s="35"/>
      <c r="AM193" s="35"/>
      <c r="AN193" s="35"/>
      <c r="AT193" s="35"/>
      <c r="AU193" s="35"/>
      <c r="AV193" s="35"/>
      <c r="BB193" s="35"/>
      <c r="BC193" s="35"/>
      <c r="BD193" s="35"/>
      <c r="BJ193" s="35">
        <v>7.5E-10</v>
      </c>
      <c r="BK193" s="35">
        <v>0.36155638007000002</v>
      </c>
      <c r="BL193" s="35">
        <v>39302.096962196003</v>
      </c>
      <c r="BM193" s="29">
        <f t="shared" ref="BM193:BM210" si="136">BJ193*COS(BK193+BL193*$C$32)</f>
        <v>-4.3088018482523722E-10</v>
      </c>
      <c r="BN193" s="29">
        <f t="shared" ref="BN193:BN210" si="137">BJ193*COS(BK193+BL193*$C$53)</f>
        <v>-4.3149344810561049E-10</v>
      </c>
      <c r="BO193" s="29">
        <f t="shared" ref="BO193:BO210" si="138">BJ193*COS(BK193+BL193*$C$74)</f>
        <v>-4.3149341800777392E-10</v>
      </c>
      <c r="BP193" s="29">
        <f t="shared" ref="BP193:BP210" si="139">BJ193*COS(BK193+BL193*$C$95)</f>
        <v>-4.3149341800916875E-10</v>
      </c>
      <c r="BR193" s="35"/>
      <c r="BS193" s="35"/>
      <c r="BT193" s="35"/>
      <c r="BZ193" s="35"/>
      <c r="CA193" s="35"/>
      <c r="CB193" s="35"/>
      <c r="CH193" s="35"/>
      <c r="CI193" s="35"/>
      <c r="CJ193" s="35"/>
      <c r="CP193" s="35"/>
      <c r="CQ193" s="35"/>
      <c r="CR193" s="35"/>
      <c r="CX193" s="35"/>
      <c r="CY193" s="35"/>
      <c r="CZ193" s="35"/>
      <c r="DF193" s="35">
        <v>1.31E-9</v>
      </c>
      <c r="DG193" s="35">
        <v>6.0171165211500002</v>
      </c>
      <c r="DH193" s="35">
        <v>9367.2027114598004</v>
      </c>
      <c r="DI193" s="29">
        <f t="shared" ref="DI193:DI256" si="140">DF193*COS(DG193+DH193*$C$32)</f>
        <v>6.1904520022393379E-10</v>
      </c>
      <c r="DJ193" s="29">
        <f t="shared" ref="DJ193:DJ256" si="141">DF193*COS(DG193+DH193*$C$53)</f>
        <v>6.1932016816020517E-10</v>
      </c>
      <c r="DK193" s="29">
        <f t="shared" ref="DK193:DK256" si="142">DF193*COS(DG193+DH193*$C$74)</f>
        <v>6.1932015466140598E-10</v>
      </c>
      <c r="DL193" s="29">
        <f t="shared" ref="DL193:DL256" si="143">DF193*COS(DG193+DH193*$C$95)</f>
        <v>6.1932015466202936E-10</v>
      </c>
      <c r="DN193" s="35"/>
      <c r="DO193" s="35"/>
      <c r="DP193" s="35"/>
      <c r="DV193" s="35"/>
      <c r="DW193" s="35"/>
      <c r="DX193" s="35"/>
      <c r="ED193" s="35"/>
      <c r="EE193" s="35"/>
      <c r="EF193" s="35"/>
      <c r="EL193" s="35"/>
      <c r="EM193" s="35"/>
      <c r="EN193" s="35"/>
      <c r="ET193" s="35"/>
      <c r="EU193" s="35"/>
      <c r="EV193" s="35"/>
    </row>
    <row r="194" spans="14:152" s="29" customFormat="1" ht="13.5" x14ac:dyDescent="0.3">
      <c r="N194" s="35">
        <v>5.4100000000000001E-9</v>
      </c>
      <c r="O194" s="35">
        <v>0.62494922735000003</v>
      </c>
      <c r="P194" s="35">
        <v>10007.099997773799</v>
      </c>
      <c r="Q194" s="29">
        <f t="shared" si="128"/>
        <v>5.2982592337343978E-9</v>
      </c>
      <c r="R194" s="29">
        <f t="shared" si="129"/>
        <v>5.2979807211038029E-9</v>
      </c>
      <c r="S194" s="29">
        <f t="shared" si="130"/>
        <v>5.2979807347859013E-9</v>
      </c>
      <c r="T194" s="29">
        <f t="shared" si="131"/>
        <v>5.2979807347852478E-9</v>
      </c>
      <c r="V194" s="35">
        <v>5.1E-10</v>
      </c>
      <c r="W194" s="35">
        <v>5.4597958475099997</v>
      </c>
      <c r="X194" s="35">
        <v>60530.488985741802</v>
      </c>
      <c r="Y194" s="29">
        <f t="shared" si="132"/>
        <v>-2.7037570995049031E-10</v>
      </c>
      <c r="Z194" s="29">
        <f t="shared" si="133"/>
        <v>-2.697098175271853E-10</v>
      </c>
      <c r="AA194" s="29">
        <f t="shared" si="134"/>
        <v>-2.6970985023509036E-10</v>
      </c>
      <c r="AB194" s="29">
        <f t="shared" si="135"/>
        <v>-2.6970985023356488E-10</v>
      </c>
      <c r="AD194" s="35"/>
      <c r="AE194" s="35"/>
      <c r="AF194" s="35"/>
      <c r="AL194" s="35"/>
      <c r="AM194" s="35"/>
      <c r="AN194" s="35"/>
      <c r="AT194" s="35"/>
      <c r="AU194" s="35"/>
      <c r="AV194" s="35"/>
      <c r="BB194" s="35"/>
      <c r="BC194" s="35"/>
      <c r="BD194" s="35"/>
      <c r="BJ194" s="35">
        <v>7.5E-10</v>
      </c>
      <c r="BK194" s="35">
        <v>2.2732716597399998</v>
      </c>
      <c r="BL194" s="35">
        <v>8521.1198767086007</v>
      </c>
      <c r="BM194" s="29">
        <f t="shared" si="136"/>
        <v>-5.7398892620110964E-10</v>
      </c>
      <c r="BN194" s="29">
        <f t="shared" si="137"/>
        <v>-5.7388431730094937E-10</v>
      </c>
      <c r="BO194" s="29">
        <f t="shared" si="138"/>
        <v>-5.7388432243742281E-10</v>
      </c>
      <c r="BP194" s="29">
        <f t="shared" si="139"/>
        <v>-5.738843224371758E-10</v>
      </c>
      <c r="BR194" s="35"/>
      <c r="BS194" s="35"/>
      <c r="BT194" s="35"/>
      <c r="BZ194" s="35"/>
      <c r="CA194" s="35"/>
      <c r="CB194" s="35"/>
      <c r="CH194" s="35"/>
      <c r="CI194" s="35"/>
      <c r="CJ194" s="35"/>
      <c r="CP194" s="35"/>
      <c r="CQ194" s="35"/>
      <c r="CR194" s="35"/>
      <c r="CX194" s="35"/>
      <c r="CY194" s="35"/>
      <c r="CZ194" s="35"/>
      <c r="DF194" s="35">
        <v>1.0000000000000001E-9</v>
      </c>
      <c r="DG194" s="35">
        <v>5.0053238960900002</v>
      </c>
      <c r="DH194" s="35">
        <v>10175.257873575199</v>
      </c>
      <c r="DI194" s="29">
        <f t="shared" si="140"/>
        <v>8.1108337585343511E-10</v>
      </c>
      <c r="DJ194" s="29">
        <f t="shared" si="141"/>
        <v>8.1123468865426545E-10</v>
      </c>
      <c r="DK194" s="29">
        <f t="shared" si="142"/>
        <v>8.112346812268424E-10</v>
      </c>
      <c r="DL194" s="29">
        <f t="shared" si="143"/>
        <v>8.1123468122719137E-10</v>
      </c>
      <c r="DN194" s="35"/>
      <c r="DO194" s="35"/>
      <c r="DP194" s="35"/>
      <c r="DV194" s="35"/>
      <c r="DW194" s="35"/>
      <c r="DX194" s="35"/>
      <c r="ED194" s="35"/>
      <c r="EE194" s="35"/>
      <c r="EF194" s="35"/>
      <c r="EL194" s="35"/>
      <c r="EM194" s="35"/>
      <c r="EN194" s="35"/>
      <c r="ET194" s="35"/>
      <c r="EU194" s="35"/>
      <c r="EV194" s="35"/>
    </row>
    <row r="195" spans="14:152" s="29" customFormat="1" ht="13.5" x14ac:dyDescent="0.3">
      <c r="N195" s="35">
        <v>4.2700000000000004E-9</v>
      </c>
      <c r="O195" s="35">
        <v>4.0233562050099998</v>
      </c>
      <c r="P195" s="35">
        <v>14.227094001599999</v>
      </c>
      <c r="Q195" s="29">
        <f t="shared" si="128"/>
        <v>-1.8878407292632738E-9</v>
      </c>
      <c r="R195" s="29">
        <f t="shared" si="129"/>
        <v>-1.8878421148050914E-9</v>
      </c>
      <c r="S195" s="29">
        <f t="shared" si="130"/>
        <v>-1.8878421147370666E-9</v>
      </c>
      <c r="T195" s="29">
        <f t="shared" si="131"/>
        <v>-1.8878421147370703E-9</v>
      </c>
      <c r="V195" s="35">
        <v>4.5E-10</v>
      </c>
      <c r="W195" s="35">
        <v>5.5949290822300002</v>
      </c>
      <c r="X195" s="35">
        <v>467.96499035440002</v>
      </c>
      <c r="Y195" s="29">
        <f t="shared" si="132"/>
        <v>3.6382518013939044E-10</v>
      </c>
      <c r="Z195" s="29">
        <f t="shared" si="133"/>
        <v>3.6382833129187779E-10</v>
      </c>
      <c r="AA195" s="29">
        <f t="shared" si="134"/>
        <v>3.6382833113717232E-10</v>
      </c>
      <c r="AB195" s="29">
        <f t="shared" si="135"/>
        <v>3.6382833113717986E-10</v>
      </c>
      <c r="AD195" s="35"/>
      <c r="AE195" s="35"/>
      <c r="AF195" s="35"/>
      <c r="AL195" s="35"/>
      <c r="AM195" s="35"/>
      <c r="AN195" s="35"/>
      <c r="AT195" s="35"/>
      <c r="AU195" s="35"/>
      <c r="AV195" s="35"/>
      <c r="BB195" s="35"/>
      <c r="BC195" s="35"/>
      <c r="BD195" s="35"/>
      <c r="BJ195" s="35">
        <v>5.7999999999999996E-10</v>
      </c>
      <c r="BK195" s="35">
        <v>2.14482855875</v>
      </c>
      <c r="BL195" s="35">
        <v>8631.3261979279996</v>
      </c>
      <c r="BM195" s="29">
        <f t="shared" si="136"/>
        <v>-3.3156873854305338E-10</v>
      </c>
      <c r="BN195" s="29">
        <f t="shared" si="137"/>
        <v>-3.3167317352731202E-10</v>
      </c>
      <c r="BO195" s="29">
        <f t="shared" si="138"/>
        <v>-3.3167316840043888E-10</v>
      </c>
      <c r="BP195" s="29">
        <f t="shared" si="139"/>
        <v>-3.3167316840068228E-10</v>
      </c>
      <c r="BR195" s="35"/>
      <c r="BS195" s="35"/>
      <c r="BT195" s="35"/>
      <c r="BZ195" s="35"/>
      <c r="CA195" s="35"/>
      <c r="CB195" s="35"/>
      <c r="CH195" s="35"/>
      <c r="CI195" s="35"/>
      <c r="CJ195" s="35"/>
      <c r="CP195" s="35"/>
      <c r="CQ195" s="35"/>
      <c r="CR195" s="35"/>
      <c r="CX195" s="35"/>
      <c r="CY195" s="35"/>
      <c r="CZ195" s="35"/>
      <c r="DF195" s="35">
        <v>1.07E-9</v>
      </c>
      <c r="DG195" s="35">
        <v>0.41270197502</v>
      </c>
      <c r="DH195" s="35">
        <v>40853.142184844</v>
      </c>
      <c r="DI195" s="29">
        <f t="shared" si="140"/>
        <v>-5.1456495140282662E-10</v>
      </c>
      <c r="DJ195" s="29">
        <f t="shared" si="141"/>
        <v>-5.1553921653918209E-10</v>
      </c>
      <c r="DK195" s="29">
        <f t="shared" si="142"/>
        <v>-5.1553916872096565E-10</v>
      </c>
      <c r="DL195" s="29">
        <f t="shared" si="143"/>
        <v>-5.1553916872320421E-10</v>
      </c>
      <c r="DN195" s="35"/>
      <c r="DO195" s="35"/>
      <c r="DP195" s="35"/>
      <c r="DV195" s="35"/>
      <c r="DW195" s="35"/>
      <c r="DX195" s="35"/>
      <c r="ED195" s="35"/>
      <c r="EE195" s="35"/>
      <c r="EF195" s="35"/>
      <c r="EL195" s="35"/>
      <c r="EM195" s="35"/>
      <c r="EN195" s="35"/>
      <c r="ET195" s="35"/>
      <c r="EU195" s="35"/>
      <c r="EV195" s="35"/>
    </row>
    <row r="196" spans="14:152" s="29" customFormat="1" ht="13.5" x14ac:dyDescent="0.3">
      <c r="N196" s="35">
        <v>4.3400000000000003E-9</v>
      </c>
      <c r="O196" s="35">
        <v>0.29028429048999999</v>
      </c>
      <c r="P196" s="35">
        <v>9264.1099372412009</v>
      </c>
      <c r="Q196" s="29">
        <f t="shared" si="128"/>
        <v>4.3366217718297567E-9</v>
      </c>
      <c r="R196" s="29">
        <f t="shared" si="129"/>
        <v>4.3365813215890996E-9</v>
      </c>
      <c r="S196" s="29">
        <f t="shared" si="130"/>
        <v>4.3365813235809232E-9</v>
      </c>
      <c r="T196" s="29">
        <f t="shared" si="131"/>
        <v>4.3365813235808297E-9</v>
      </c>
      <c r="V196" s="35">
        <v>4.5E-10</v>
      </c>
      <c r="W196" s="35">
        <v>2.3468040100100001</v>
      </c>
      <c r="X196" s="35">
        <v>9411.4646150871995</v>
      </c>
      <c r="Y196" s="29">
        <f t="shared" si="132"/>
        <v>-1.3384736794454583E-10</v>
      </c>
      <c r="Z196" s="29">
        <f t="shared" si="133"/>
        <v>-1.3395017973834542E-10</v>
      </c>
      <c r="AA196" s="29">
        <f t="shared" si="134"/>
        <v>-1.3395017469094885E-10</v>
      </c>
      <c r="AB196" s="29">
        <f t="shared" si="135"/>
        <v>-1.3395017469118082E-10</v>
      </c>
      <c r="AD196" s="35"/>
      <c r="AE196" s="35"/>
      <c r="AF196" s="35"/>
      <c r="AL196" s="35"/>
      <c r="AM196" s="35"/>
      <c r="AN196" s="35"/>
      <c r="AT196" s="35"/>
      <c r="AU196" s="35"/>
      <c r="AV196" s="35"/>
      <c r="BB196" s="35"/>
      <c r="BC196" s="35"/>
      <c r="BD196" s="35"/>
      <c r="BJ196" s="35">
        <v>6.3999999999999996E-10</v>
      </c>
      <c r="BK196" s="35">
        <v>5.8356905130100003</v>
      </c>
      <c r="BL196" s="35">
        <v>2118.7638603783998</v>
      </c>
      <c r="BM196" s="29">
        <f t="shared" si="136"/>
        <v>-5.3099130104861153E-10</v>
      </c>
      <c r="BN196" s="29">
        <f t="shared" si="137"/>
        <v>-5.3097205191408385E-10</v>
      </c>
      <c r="BO196" s="29">
        <f t="shared" si="138"/>
        <v>-5.3097205285916572E-10</v>
      </c>
      <c r="BP196" s="29">
        <f t="shared" si="139"/>
        <v>-5.309720528591226E-10</v>
      </c>
      <c r="BR196" s="35"/>
      <c r="BS196" s="35"/>
      <c r="BT196" s="35"/>
      <c r="BZ196" s="35"/>
      <c r="CA196" s="35"/>
      <c r="CB196" s="35"/>
      <c r="CH196" s="35"/>
      <c r="CI196" s="35"/>
      <c r="CJ196" s="35"/>
      <c r="CP196" s="35"/>
      <c r="CQ196" s="35"/>
      <c r="CR196" s="35"/>
      <c r="CX196" s="35"/>
      <c r="CY196" s="35"/>
      <c r="CZ196" s="35"/>
      <c r="DF196" s="35">
        <v>1.32E-9</v>
      </c>
      <c r="DG196" s="35">
        <v>5.4500834276100001</v>
      </c>
      <c r="DH196" s="35">
        <v>11506.7697697936</v>
      </c>
      <c r="DI196" s="29">
        <f t="shared" si="140"/>
        <v>-1.0055989519023034E-9</v>
      </c>
      <c r="DJ196" s="29">
        <f t="shared" si="141"/>
        <v>-1.0058490969729633E-9</v>
      </c>
      <c r="DK196" s="29">
        <f t="shared" si="142"/>
        <v>-1.0058490846941218E-9</v>
      </c>
      <c r="DL196" s="29">
        <f t="shared" si="143"/>
        <v>-1.005849084694705E-9</v>
      </c>
      <c r="DN196" s="35"/>
      <c r="DO196" s="35"/>
      <c r="DP196" s="35"/>
      <c r="DV196" s="35"/>
      <c r="DW196" s="35"/>
      <c r="DX196" s="35"/>
      <c r="ED196" s="35"/>
      <c r="EE196" s="35"/>
      <c r="EF196" s="35"/>
      <c r="EL196" s="35"/>
      <c r="EM196" s="35"/>
      <c r="EN196" s="35"/>
      <c r="ET196" s="35"/>
      <c r="EU196" s="35"/>
      <c r="EV196" s="35"/>
    </row>
    <row r="197" spans="14:152" s="29" customFormat="1" ht="13.5" x14ac:dyDescent="0.3">
      <c r="N197" s="35">
        <v>4.5100000000000003E-9</v>
      </c>
      <c r="O197" s="35">
        <v>1.66320363626</v>
      </c>
      <c r="P197" s="35">
        <v>26087.903141574199</v>
      </c>
      <c r="Q197" s="29">
        <f t="shared" si="128"/>
        <v>-1.3569351032060703E-9</v>
      </c>
      <c r="R197" s="29">
        <f t="shared" si="129"/>
        <v>-1.3597878921552954E-9</v>
      </c>
      <c r="S197" s="29">
        <f t="shared" si="130"/>
        <v>-1.3597877521113378E-9</v>
      </c>
      <c r="T197" s="29">
        <f t="shared" si="131"/>
        <v>-1.3597877521179377E-9</v>
      </c>
      <c r="V197" s="35">
        <v>4.5E-10</v>
      </c>
      <c r="W197" s="35">
        <v>2.9992651110000001E-2</v>
      </c>
      <c r="X197" s="35">
        <v>44809.650200863398</v>
      </c>
      <c r="Y197" s="29">
        <f t="shared" si="132"/>
        <v>2.332665426451623E-10</v>
      </c>
      <c r="Z197" s="29">
        <f t="shared" si="133"/>
        <v>2.3282792780653616E-10</v>
      </c>
      <c r="AA197" s="29">
        <f t="shared" si="134"/>
        <v>2.3282794934791559E-10</v>
      </c>
      <c r="AB197" s="29">
        <f t="shared" si="135"/>
        <v>2.328279493469087E-10</v>
      </c>
      <c r="AD197" s="35"/>
      <c r="AE197" s="35"/>
      <c r="AF197" s="35"/>
      <c r="AL197" s="35"/>
      <c r="AM197" s="35"/>
      <c r="AN197" s="35"/>
      <c r="AT197" s="35"/>
      <c r="AU197" s="35"/>
      <c r="AV197" s="35"/>
      <c r="BB197" s="35"/>
      <c r="BC197" s="35"/>
      <c r="BD197" s="35"/>
      <c r="BJ197" s="35">
        <v>5.7999999999999996E-10</v>
      </c>
      <c r="BK197" s="35">
        <v>2.9852420982400001</v>
      </c>
      <c r="BL197" s="35">
        <v>19889.766580326501</v>
      </c>
      <c r="BM197" s="29">
        <f t="shared" si="136"/>
        <v>4.4625535300597035E-10</v>
      </c>
      <c r="BN197" s="29">
        <f t="shared" si="137"/>
        <v>4.4606792619940222E-10</v>
      </c>
      <c r="BO197" s="29">
        <f t="shared" si="138"/>
        <v>4.4606793540400597E-10</v>
      </c>
      <c r="BP197" s="29">
        <f t="shared" si="139"/>
        <v>4.4606793540356348E-10</v>
      </c>
      <c r="BR197" s="35"/>
      <c r="BS197" s="35"/>
      <c r="BT197" s="35"/>
      <c r="BZ197" s="35"/>
      <c r="CA197" s="35"/>
      <c r="CB197" s="35"/>
      <c r="CH197" s="35"/>
      <c r="CI197" s="35"/>
      <c r="CJ197" s="35"/>
      <c r="CP197" s="35"/>
      <c r="CQ197" s="35"/>
      <c r="CR197" s="35"/>
      <c r="CX197" s="35"/>
      <c r="CY197" s="35"/>
      <c r="CZ197" s="35"/>
      <c r="DF197" s="35">
        <v>9.7999999999999992E-10</v>
      </c>
      <c r="DG197" s="35">
        <v>1.07722950958</v>
      </c>
      <c r="DH197" s="35">
        <v>13553.8979729108</v>
      </c>
      <c r="DI197" s="29">
        <f t="shared" si="140"/>
        <v>2.5578165743858097E-10</v>
      </c>
      <c r="DJ197" s="29">
        <f t="shared" si="141"/>
        <v>2.561076843528833E-10</v>
      </c>
      <c r="DK197" s="29">
        <f t="shared" si="142"/>
        <v>2.561076683472412E-10</v>
      </c>
      <c r="DL197" s="29">
        <f t="shared" si="143"/>
        <v>2.5610766834799398E-10</v>
      </c>
      <c r="DN197" s="35"/>
      <c r="DO197" s="35"/>
      <c r="DP197" s="35"/>
      <c r="DV197" s="35"/>
      <c r="DW197" s="35"/>
      <c r="DX197" s="35"/>
      <c r="ED197" s="35"/>
      <c r="EE197" s="35"/>
      <c r="EF197" s="35"/>
      <c r="EL197" s="35"/>
      <c r="EM197" s="35"/>
      <c r="EN197" s="35"/>
      <c r="ET197" s="35"/>
      <c r="EU197" s="35"/>
      <c r="EV197" s="35"/>
    </row>
    <row r="198" spans="14:152" s="29" customFormat="1" ht="13.5" x14ac:dyDescent="0.3">
      <c r="N198" s="35">
        <v>4.2199999999999999E-9</v>
      </c>
      <c r="O198" s="35">
        <v>3.3841358267400001</v>
      </c>
      <c r="P198" s="35">
        <v>10787.6303445458</v>
      </c>
      <c r="Q198" s="29">
        <f t="shared" si="128"/>
        <v>-3.7526570438147425E-9</v>
      </c>
      <c r="R198" s="29">
        <f t="shared" si="129"/>
        <v>-3.7521274229593917E-9</v>
      </c>
      <c r="S198" s="29">
        <f t="shared" si="130"/>
        <v>-3.752127448968282E-9</v>
      </c>
      <c r="T198" s="29">
        <f t="shared" si="131"/>
        <v>-3.7521274489670189E-9</v>
      </c>
      <c r="V198" s="35">
        <v>4.3000000000000001E-10</v>
      </c>
      <c r="W198" s="35">
        <v>5.6272567354399996</v>
      </c>
      <c r="X198" s="35">
        <v>14.227094001599999</v>
      </c>
      <c r="Y198" s="29">
        <f t="shared" si="132"/>
        <v>3.9177260749275521E-10</v>
      </c>
      <c r="Z198" s="29">
        <f t="shared" si="133"/>
        <v>3.9177254337424914E-10</v>
      </c>
      <c r="AA198" s="29">
        <f t="shared" si="134"/>
        <v>3.9177254337739708E-10</v>
      </c>
      <c r="AB198" s="29">
        <f t="shared" si="135"/>
        <v>3.9177254337739692E-10</v>
      </c>
      <c r="AD198" s="35"/>
      <c r="AE198" s="35"/>
      <c r="AF198" s="35"/>
      <c r="AL198" s="35"/>
      <c r="AM198" s="35"/>
      <c r="AN198" s="35"/>
      <c r="AT198" s="35"/>
      <c r="AU198" s="35"/>
      <c r="AV198" s="35"/>
      <c r="BB198" s="35"/>
      <c r="BC198" s="35"/>
      <c r="BD198" s="35"/>
      <c r="BJ198" s="35">
        <v>5.4E-10</v>
      </c>
      <c r="BK198" s="35">
        <v>1.7826066833300001</v>
      </c>
      <c r="BL198" s="35">
        <v>40077.619573520002</v>
      </c>
      <c r="BM198" s="29">
        <f t="shared" si="136"/>
        <v>4.0161500041045448E-10</v>
      </c>
      <c r="BN198" s="29">
        <f t="shared" si="137"/>
        <v>4.0124692820884555E-10</v>
      </c>
      <c r="BO198" s="29">
        <f t="shared" si="138"/>
        <v>4.0124694628969547E-10</v>
      </c>
      <c r="BP198" s="29">
        <f t="shared" si="139"/>
        <v>4.0124694628883272E-10</v>
      </c>
      <c r="BR198" s="35"/>
      <c r="BS198" s="35"/>
      <c r="BT198" s="35"/>
      <c r="BZ198" s="35"/>
      <c r="CA198" s="35"/>
      <c r="CB198" s="35"/>
      <c r="CH198" s="35"/>
      <c r="CI198" s="35"/>
      <c r="CJ198" s="35"/>
      <c r="CP198" s="35"/>
      <c r="CQ198" s="35"/>
      <c r="CR198" s="35"/>
      <c r="CX198" s="35"/>
      <c r="CY198" s="35"/>
      <c r="CZ198" s="35"/>
      <c r="DF198" s="35">
        <v>9.4000000000000006E-10</v>
      </c>
      <c r="DG198" s="35">
        <v>2.9172009759000002</v>
      </c>
      <c r="DH198" s="35">
        <v>44007.829269739603</v>
      </c>
      <c r="DI198" s="29">
        <f t="shared" si="140"/>
        <v>1.5547408341083646E-10</v>
      </c>
      <c r="DJ198" s="29">
        <f t="shared" si="141"/>
        <v>1.5651136735764307E-10</v>
      </c>
      <c r="DK198" s="29">
        <f t="shared" si="142"/>
        <v>1.5651131643664801E-10</v>
      </c>
      <c r="DL198" s="29">
        <f t="shared" si="143"/>
        <v>1.565113164390716E-10</v>
      </c>
      <c r="DN198" s="35"/>
      <c r="DO198" s="35"/>
      <c r="DP198" s="35"/>
      <c r="DV198" s="35"/>
      <c r="DW198" s="35"/>
      <c r="DX198" s="35"/>
      <c r="ED198" s="35"/>
      <c r="EE198" s="35"/>
      <c r="EF198" s="35"/>
      <c r="EL198" s="35"/>
      <c r="EM198" s="35"/>
      <c r="EN198" s="35"/>
      <c r="ET198" s="35"/>
      <c r="EU198" s="35"/>
      <c r="EV198" s="35"/>
    </row>
    <row r="199" spans="14:152" s="29" customFormat="1" ht="13.5" x14ac:dyDescent="0.3">
      <c r="N199" s="35">
        <v>5.69E-9</v>
      </c>
      <c r="O199" s="35">
        <v>5.14001758731</v>
      </c>
      <c r="P199" s="35">
        <v>27490.692478044799</v>
      </c>
      <c r="Q199" s="29">
        <f t="shared" si="128"/>
        <v>4.1696129348022422E-9</v>
      </c>
      <c r="R199" s="29">
        <f t="shared" si="129"/>
        <v>4.1669054878894669E-9</v>
      </c>
      <c r="S199" s="29">
        <f t="shared" si="130"/>
        <v>4.1669056208625868E-9</v>
      </c>
      <c r="T199" s="29">
        <f t="shared" si="131"/>
        <v>4.1669056208561993E-9</v>
      </c>
      <c r="V199" s="35">
        <v>4.7000000000000003E-10</v>
      </c>
      <c r="W199" s="35">
        <v>3.7356727574900002</v>
      </c>
      <c r="X199" s="35">
        <v>64460.698681961403</v>
      </c>
      <c r="Y199" s="29">
        <f t="shared" si="132"/>
        <v>7.6338836137015662E-11</v>
      </c>
      <c r="Z199" s="29">
        <f t="shared" si="133"/>
        <v>7.7098869045843807E-11</v>
      </c>
      <c r="AA199" s="29">
        <f t="shared" si="134"/>
        <v>7.7098831736730314E-11</v>
      </c>
      <c r="AB199" s="29">
        <f t="shared" si="135"/>
        <v>7.7098831738522413E-11</v>
      </c>
      <c r="AD199" s="35"/>
      <c r="AE199" s="35"/>
      <c r="AF199" s="35"/>
      <c r="AL199" s="35"/>
      <c r="AM199" s="35"/>
      <c r="AN199" s="35"/>
      <c r="AT199" s="35"/>
      <c r="AU199" s="35"/>
      <c r="AV199" s="35"/>
      <c r="BB199" s="35"/>
      <c r="BC199" s="35"/>
      <c r="BD199" s="35"/>
      <c r="BJ199" s="35">
        <v>5.4999999999999996E-10</v>
      </c>
      <c r="BK199" s="35">
        <v>4.70485939861</v>
      </c>
      <c r="BL199" s="35">
        <v>639.89728631399998</v>
      </c>
      <c r="BM199" s="29">
        <f t="shared" si="136"/>
        <v>-4.5081929868573474E-10</v>
      </c>
      <c r="BN199" s="29">
        <f t="shared" si="137"/>
        <v>-4.508141723080516E-10</v>
      </c>
      <c r="BO199" s="29">
        <f t="shared" si="138"/>
        <v>-4.5081417255973613E-10</v>
      </c>
      <c r="BP199" s="29">
        <f t="shared" si="139"/>
        <v>-4.5081417255972388E-10</v>
      </c>
      <c r="BR199" s="35"/>
      <c r="BS199" s="35"/>
      <c r="BT199" s="35"/>
      <c r="BZ199" s="35"/>
      <c r="CA199" s="35"/>
      <c r="CB199" s="35"/>
      <c r="CH199" s="35"/>
      <c r="CI199" s="35"/>
      <c r="CJ199" s="35"/>
      <c r="CP199" s="35"/>
      <c r="CQ199" s="35"/>
      <c r="CR199" s="35"/>
      <c r="CX199" s="35"/>
      <c r="CY199" s="35"/>
      <c r="CZ199" s="35"/>
      <c r="DF199" s="35">
        <v>9.6999999999999996E-10</v>
      </c>
      <c r="DG199" s="35">
        <v>1.0400422363399999</v>
      </c>
      <c r="DH199" s="35">
        <v>68050.423878511501</v>
      </c>
      <c r="DI199" s="29">
        <f t="shared" si="140"/>
        <v>8.6600712293291949E-10</v>
      </c>
      <c r="DJ199" s="29">
        <f t="shared" si="141"/>
        <v>8.6676191638762274E-10</v>
      </c>
      <c r="DK199" s="29">
        <f t="shared" si="142"/>
        <v>8.6676187939446669E-10</v>
      </c>
      <c r="DL199" s="29">
        <f t="shared" si="143"/>
        <v>8.6676187939624885E-10</v>
      </c>
      <c r="DN199" s="35"/>
      <c r="DO199" s="35"/>
      <c r="DP199" s="35"/>
      <c r="DV199" s="35"/>
      <c r="DW199" s="35"/>
      <c r="DX199" s="35"/>
      <c r="ED199" s="35"/>
      <c r="EE199" s="35"/>
      <c r="EF199" s="35"/>
      <c r="EL199" s="35"/>
      <c r="EM199" s="35"/>
      <c r="EN199" s="35"/>
      <c r="ET199" s="35"/>
      <c r="EU199" s="35"/>
      <c r="EV199" s="35"/>
    </row>
    <row r="200" spans="14:152" s="29" customFormat="1" ht="13.5" x14ac:dyDescent="0.3">
      <c r="N200" s="35">
        <v>4.2100000000000001E-9</v>
      </c>
      <c r="O200" s="35">
        <v>4.23407313457</v>
      </c>
      <c r="P200" s="35">
        <v>39793.760254654801</v>
      </c>
      <c r="Q200" s="29">
        <f t="shared" si="128"/>
        <v>-4.0786160381171846E-9</v>
      </c>
      <c r="R200" s="29">
        <f t="shared" si="129"/>
        <v>-4.0796698699936591E-9</v>
      </c>
      <c r="S200" s="29">
        <f t="shared" si="130"/>
        <v>-4.0796698183578606E-9</v>
      </c>
      <c r="T200" s="29">
        <f t="shared" si="131"/>
        <v>-4.079669818360343E-9</v>
      </c>
      <c r="V200" s="35">
        <v>4.6000000000000001E-10</v>
      </c>
      <c r="W200" s="35">
        <v>0.12586526755999999</v>
      </c>
      <c r="X200" s="35">
        <v>57375.8019008462</v>
      </c>
      <c r="Y200" s="29">
        <f t="shared" si="132"/>
        <v>-2.3469117577202685E-10</v>
      </c>
      <c r="Z200" s="29">
        <f t="shared" si="133"/>
        <v>-2.3411373778743454E-10</v>
      </c>
      <c r="AA200" s="29">
        <f t="shared" si="134"/>
        <v>-2.3411376614918398E-10</v>
      </c>
      <c r="AB200" s="29">
        <f t="shared" si="135"/>
        <v>-2.3411376614787849E-10</v>
      </c>
      <c r="AD200" s="35"/>
      <c r="AE200" s="35"/>
      <c r="AF200" s="35"/>
      <c r="AL200" s="35"/>
      <c r="AM200" s="35"/>
      <c r="AN200" s="35"/>
      <c r="AT200" s="35"/>
      <c r="AU200" s="35"/>
      <c r="AV200" s="35"/>
      <c r="BB200" s="35"/>
      <c r="BC200" s="35"/>
      <c r="BD200" s="35"/>
      <c r="BJ200" s="35">
        <v>6E-10</v>
      </c>
      <c r="BK200" s="35">
        <v>5.8966189291999997</v>
      </c>
      <c r="BL200" s="35">
        <v>41962.520736937397</v>
      </c>
      <c r="BM200" s="29">
        <f t="shared" si="136"/>
        <v>-5.079381326213015E-10</v>
      </c>
      <c r="BN200" s="29">
        <f t="shared" si="137"/>
        <v>-5.0759707220046965E-10</v>
      </c>
      <c r="BO200" s="29">
        <f t="shared" si="138"/>
        <v>-5.0759708895913552E-10</v>
      </c>
      <c r="BP200" s="29">
        <f t="shared" si="139"/>
        <v>-5.0759708895837173E-10</v>
      </c>
      <c r="BR200" s="35"/>
      <c r="BS200" s="35"/>
      <c r="BT200" s="35"/>
      <c r="BZ200" s="35"/>
      <c r="CA200" s="35"/>
      <c r="CB200" s="35"/>
      <c r="CH200" s="35"/>
      <c r="CI200" s="35"/>
      <c r="CJ200" s="35"/>
      <c r="CP200" s="35"/>
      <c r="CQ200" s="35"/>
      <c r="CR200" s="35"/>
      <c r="CX200" s="35"/>
      <c r="CY200" s="35"/>
      <c r="CZ200" s="35"/>
      <c r="DF200" s="35">
        <v>1.27E-9</v>
      </c>
      <c r="DG200" s="35">
        <v>2.2021537268300002</v>
      </c>
      <c r="DH200" s="35">
        <v>66813.564835733196</v>
      </c>
      <c r="DI200" s="29">
        <f t="shared" si="140"/>
        <v>1.1746221738740536E-9</v>
      </c>
      <c r="DJ200" s="29">
        <f t="shared" si="141"/>
        <v>1.1754408262581542E-9</v>
      </c>
      <c r="DK200" s="29">
        <f t="shared" si="142"/>
        <v>1.1754407861494124E-9</v>
      </c>
      <c r="DL200" s="29">
        <f t="shared" si="143"/>
        <v>1.1754407861512711E-9</v>
      </c>
      <c r="DN200" s="35"/>
      <c r="DO200" s="35"/>
      <c r="DP200" s="35"/>
      <c r="DV200" s="35"/>
      <c r="DW200" s="35"/>
      <c r="DX200" s="35"/>
      <c r="ED200" s="35"/>
      <c r="EE200" s="35"/>
      <c r="EF200" s="35"/>
      <c r="EL200" s="35"/>
      <c r="EM200" s="35"/>
      <c r="EN200" s="35"/>
      <c r="ET200" s="35"/>
      <c r="EU200" s="35"/>
      <c r="EV200" s="35"/>
    </row>
    <row r="201" spans="14:152" s="29" customFormat="1" ht="13.5" x14ac:dyDescent="0.3">
      <c r="N201" s="35">
        <v>4.5800000000000003E-9</v>
      </c>
      <c r="O201" s="35">
        <v>5.2878636881999999</v>
      </c>
      <c r="P201" s="35">
        <v>49.757025471799999</v>
      </c>
      <c r="Q201" s="29">
        <f t="shared" si="128"/>
        <v>4.5000065173302777E-9</v>
      </c>
      <c r="R201" s="29">
        <f t="shared" si="129"/>
        <v>4.500005439053889E-9</v>
      </c>
      <c r="S201" s="29">
        <f t="shared" si="130"/>
        <v>4.5000054391068269E-9</v>
      </c>
      <c r="T201" s="29">
        <f t="shared" si="131"/>
        <v>4.5000054391068253E-9</v>
      </c>
      <c r="V201" s="35">
        <v>4.3999999999999998E-10</v>
      </c>
      <c r="W201" s="35">
        <v>2.0311442607600001</v>
      </c>
      <c r="X201" s="35">
        <v>18314.920779044402</v>
      </c>
      <c r="Y201" s="29">
        <f t="shared" si="132"/>
        <v>-2.1936265715634374E-10</v>
      </c>
      <c r="Z201" s="29">
        <f t="shared" si="133"/>
        <v>-2.1954026101624742E-10</v>
      </c>
      <c r="AA201" s="29">
        <f t="shared" si="134"/>
        <v>-2.1954025229789231E-10</v>
      </c>
      <c r="AB201" s="29">
        <f t="shared" si="135"/>
        <v>-2.1954025229830414E-10</v>
      </c>
      <c r="AD201" s="35"/>
      <c r="AE201" s="35"/>
      <c r="AF201" s="35"/>
      <c r="AL201" s="35"/>
      <c r="AM201" s="35"/>
      <c r="AN201" s="35"/>
      <c r="AT201" s="35"/>
      <c r="AU201" s="35"/>
      <c r="AV201" s="35"/>
      <c r="BB201" s="35"/>
      <c r="BC201" s="35"/>
      <c r="BD201" s="35"/>
      <c r="BJ201" s="35">
        <v>6.6E-10</v>
      </c>
      <c r="BK201" s="35">
        <v>2.24746237999</v>
      </c>
      <c r="BL201" s="35">
        <v>74.781598567299994</v>
      </c>
      <c r="BM201" s="29">
        <f t="shared" si="136"/>
        <v>-6.2639884536034299E-10</v>
      </c>
      <c r="BN201" s="29">
        <f t="shared" si="137"/>
        <v>-6.2639924069262041E-10</v>
      </c>
      <c r="BO201" s="29">
        <f t="shared" si="138"/>
        <v>-6.2639924067321134E-10</v>
      </c>
      <c r="BP201" s="29">
        <f t="shared" si="139"/>
        <v>-6.2639924067321237E-10</v>
      </c>
      <c r="BR201" s="35"/>
      <c r="BS201" s="35"/>
      <c r="BT201" s="35"/>
      <c r="BZ201" s="35"/>
      <c r="CA201" s="35"/>
      <c r="CB201" s="35"/>
      <c r="CH201" s="35"/>
      <c r="CI201" s="35"/>
      <c r="CJ201" s="35"/>
      <c r="CP201" s="35"/>
      <c r="CQ201" s="35"/>
      <c r="CR201" s="35"/>
      <c r="CX201" s="35"/>
      <c r="CY201" s="35"/>
      <c r="CZ201" s="35"/>
      <c r="DF201" s="35">
        <v>1.1100000000000001E-9</v>
      </c>
      <c r="DG201" s="35">
        <v>1.5782383903199999</v>
      </c>
      <c r="DH201" s="35">
        <v>29043.670196348299</v>
      </c>
      <c r="DI201" s="29">
        <f t="shared" si="140"/>
        <v>-5.2513182052895932E-10</v>
      </c>
      <c r="DJ201" s="29">
        <f t="shared" si="141"/>
        <v>-5.2440947199368526E-10</v>
      </c>
      <c r="DK201" s="29">
        <f t="shared" si="142"/>
        <v>-5.2440950746468909E-10</v>
      </c>
      <c r="DL201" s="29">
        <f t="shared" si="143"/>
        <v>-5.2440950746302087E-10</v>
      </c>
      <c r="DN201" s="35"/>
      <c r="DO201" s="35"/>
      <c r="DP201" s="35"/>
      <c r="DV201" s="35"/>
      <c r="DW201" s="35"/>
      <c r="DX201" s="35"/>
      <c r="ED201" s="35"/>
      <c r="EE201" s="35"/>
      <c r="EF201" s="35"/>
      <c r="EL201" s="35"/>
      <c r="EM201" s="35"/>
      <c r="EN201" s="35"/>
      <c r="ET201" s="35"/>
      <c r="EU201" s="35"/>
      <c r="EV201" s="35"/>
    </row>
    <row r="202" spans="14:152" s="29" customFormat="1" ht="13.5" x14ac:dyDescent="0.3">
      <c r="N202" s="35">
        <v>4.18E-9</v>
      </c>
      <c r="O202" s="35">
        <v>5.6909779078999998</v>
      </c>
      <c r="P202" s="35">
        <v>14765.239043269799</v>
      </c>
      <c r="Q202" s="29">
        <f t="shared" si="128"/>
        <v>3.7413729504388706E-9</v>
      </c>
      <c r="R202" s="29">
        <f t="shared" si="129"/>
        <v>3.7420725162752414E-9</v>
      </c>
      <c r="S202" s="29">
        <f t="shared" si="130"/>
        <v>3.7420724819427387E-9</v>
      </c>
      <c r="T202" s="29">
        <f t="shared" si="131"/>
        <v>3.7420724819443798E-9</v>
      </c>
      <c r="V202" s="35">
        <v>3.9E-10</v>
      </c>
      <c r="W202" s="35">
        <v>0.99375127466000002</v>
      </c>
      <c r="X202" s="35">
        <v>94138.327020085693</v>
      </c>
      <c r="Y202" s="29">
        <f t="shared" si="132"/>
        <v>-3.8989696087754234E-10</v>
      </c>
      <c r="Z202" s="29">
        <f t="shared" si="133"/>
        <v>-3.8991730187709899E-10</v>
      </c>
      <c r="AA202" s="29">
        <f t="shared" si="134"/>
        <v>-3.8991730093329041E-10</v>
      </c>
      <c r="AB202" s="29">
        <f t="shared" si="135"/>
        <v>-3.899173009333342E-10</v>
      </c>
      <c r="AD202" s="35"/>
      <c r="AE202" s="35"/>
      <c r="AF202" s="35"/>
      <c r="AL202" s="35"/>
      <c r="AM202" s="35"/>
      <c r="AN202" s="35"/>
      <c r="AT202" s="35"/>
      <c r="AU202" s="35"/>
      <c r="AV202" s="35"/>
      <c r="BB202" s="35"/>
      <c r="BC202" s="35"/>
      <c r="BD202" s="35"/>
      <c r="BJ202" s="35">
        <v>6.0999999999999996E-10</v>
      </c>
      <c r="BK202" s="35">
        <v>3.4072618159100001</v>
      </c>
      <c r="BL202" s="35">
        <v>27490.692478044799</v>
      </c>
      <c r="BM202" s="29">
        <f t="shared" si="136"/>
        <v>-4.8172186910242634E-10</v>
      </c>
      <c r="BN202" s="29">
        <f t="shared" si="137"/>
        <v>-4.8198334181767182E-10</v>
      </c>
      <c r="BO202" s="29">
        <f t="shared" si="138"/>
        <v>-4.8198332898634989E-10</v>
      </c>
      <c r="BP202" s="29">
        <f t="shared" si="139"/>
        <v>-4.8198332898696614E-10</v>
      </c>
      <c r="BR202" s="35"/>
      <c r="BS202" s="35"/>
      <c r="BT202" s="35"/>
      <c r="BZ202" s="35"/>
      <c r="CA202" s="35"/>
      <c r="CB202" s="35"/>
      <c r="CH202" s="35"/>
      <c r="CI202" s="35"/>
      <c r="CJ202" s="35"/>
      <c r="CP202" s="35"/>
      <c r="CQ202" s="35"/>
      <c r="CR202" s="35"/>
      <c r="CX202" s="35"/>
      <c r="CY202" s="35"/>
      <c r="CZ202" s="35"/>
      <c r="DF202" s="35">
        <v>1.1800000000000001E-9</v>
      </c>
      <c r="DG202" s="35">
        <v>2.3326817689000001</v>
      </c>
      <c r="DH202" s="35">
        <v>18314.920779044402</v>
      </c>
      <c r="DI202" s="29">
        <f t="shared" si="140"/>
        <v>-2.579594475307988E-10</v>
      </c>
      <c r="DJ202" s="29">
        <f t="shared" si="141"/>
        <v>-2.5849565709456826E-10</v>
      </c>
      <c r="DK202" s="29">
        <f t="shared" si="142"/>
        <v>-2.584956307705476E-10</v>
      </c>
      <c r="DL202" s="29">
        <f t="shared" si="143"/>
        <v>-2.5849563077179106E-10</v>
      </c>
      <c r="DN202" s="35"/>
      <c r="DO202" s="35"/>
      <c r="DP202" s="35"/>
      <c r="DV202" s="35"/>
      <c r="DW202" s="35"/>
      <c r="DX202" s="35"/>
      <c r="ED202" s="35"/>
      <c r="EE202" s="35"/>
      <c r="EF202" s="35"/>
      <c r="EL202" s="35"/>
      <c r="EM202" s="35"/>
      <c r="EN202" s="35"/>
      <c r="ET202" s="35"/>
      <c r="EU202" s="35"/>
      <c r="EV202" s="35"/>
    </row>
    <row r="203" spans="14:152" s="29" customFormat="1" ht="13.5" x14ac:dyDescent="0.3">
      <c r="N203" s="35">
        <v>4.7500000000000003E-9</v>
      </c>
      <c r="O203" s="35">
        <v>0.97544690438000003</v>
      </c>
      <c r="P203" s="35">
        <v>1052.2683831884001</v>
      </c>
      <c r="Q203" s="29">
        <f t="shared" si="128"/>
        <v>3.3658773836761262E-9</v>
      </c>
      <c r="R203" s="29">
        <f t="shared" si="129"/>
        <v>3.3657877045784942E-9</v>
      </c>
      <c r="S203" s="29">
        <f t="shared" si="130"/>
        <v>3.3657877089813802E-9</v>
      </c>
      <c r="T203" s="29">
        <f t="shared" si="131"/>
        <v>3.3657877089811775E-9</v>
      </c>
      <c r="V203" s="35">
        <v>5.3000000000000003E-10</v>
      </c>
      <c r="W203" s="35">
        <v>0.41974404621</v>
      </c>
      <c r="X203" s="35">
        <v>30831.3049047446</v>
      </c>
      <c r="Y203" s="29">
        <f t="shared" si="132"/>
        <v>5.0033945253281544E-11</v>
      </c>
      <c r="Z203" s="29">
        <f t="shared" si="133"/>
        <v>4.962028497144227E-11</v>
      </c>
      <c r="AA203" s="29">
        <f t="shared" si="134"/>
        <v>4.9620305280993591E-11</v>
      </c>
      <c r="AB203" s="29">
        <f t="shared" si="135"/>
        <v>4.9620305280033757E-11</v>
      </c>
      <c r="AD203" s="35"/>
      <c r="AE203" s="35"/>
      <c r="AF203" s="35"/>
      <c r="AL203" s="35"/>
      <c r="AM203" s="35"/>
      <c r="AN203" s="35"/>
      <c r="AT203" s="35"/>
      <c r="AU203" s="35"/>
      <c r="AV203" s="35"/>
      <c r="BB203" s="35"/>
      <c r="BC203" s="35"/>
      <c r="BD203" s="35"/>
      <c r="BJ203" s="35">
        <v>5.1E-10</v>
      </c>
      <c r="BK203" s="35">
        <v>3.0781118003899999</v>
      </c>
      <c r="BL203" s="35">
        <v>24150.080051345001</v>
      </c>
      <c r="BM203" s="29">
        <f t="shared" si="136"/>
        <v>4.4271722459042839E-10</v>
      </c>
      <c r="BN203" s="29">
        <f t="shared" si="137"/>
        <v>4.4256166762491668E-10</v>
      </c>
      <c r="BO203" s="29">
        <f t="shared" si="138"/>
        <v>4.4256167526614519E-10</v>
      </c>
      <c r="BP203" s="29">
        <f t="shared" si="139"/>
        <v>4.4256167526578501E-10</v>
      </c>
      <c r="BR203" s="35"/>
      <c r="BS203" s="35"/>
      <c r="BT203" s="35"/>
      <c r="BZ203" s="35"/>
      <c r="CA203" s="35"/>
      <c r="CB203" s="35"/>
      <c r="CH203" s="35"/>
      <c r="CI203" s="35"/>
      <c r="CJ203" s="35"/>
      <c r="CP203" s="35"/>
      <c r="CQ203" s="35"/>
      <c r="CR203" s="35"/>
      <c r="CX203" s="35"/>
      <c r="CY203" s="35"/>
      <c r="CZ203" s="35"/>
      <c r="DF203" s="35">
        <v>8.9999999999999999E-10</v>
      </c>
      <c r="DG203" s="35">
        <v>2.4235305612500002</v>
      </c>
      <c r="DH203" s="35">
        <v>32858.613742819703</v>
      </c>
      <c r="DI203" s="29">
        <f t="shared" si="140"/>
        <v>-4.0611236384567602E-10</v>
      </c>
      <c r="DJ203" s="29">
        <f t="shared" si="141"/>
        <v>-4.0544116822421061E-10</v>
      </c>
      <c r="DK203" s="29">
        <f t="shared" si="142"/>
        <v>-4.0544120118375472E-10</v>
      </c>
      <c r="DL203" s="29">
        <f t="shared" si="143"/>
        <v>-4.0544120118220174E-10</v>
      </c>
      <c r="DN203" s="35"/>
      <c r="DO203" s="35"/>
      <c r="DP203" s="35"/>
      <c r="DV203" s="35"/>
      <c r="DW203" s="35"/>
      <c r="DX203" s="35"/>
      <c r="ED203" s="35"/>
      <c r="EE203" s="35"/>
      <c r="EF203" s="35"/>
      <c r="EL203" s="35"/>
      <c r="EM203" s="35"/>
      <c r="EN203" s="35"/>
      <c r="ET203" s="35"/>
      <c r="EU203" s="35"/>
      <c r="EV203" s="35"/>
    </row>
    <row r="204" spans="14:152" s="29" customFormat="1" ht="13.5" x14ac:dyDescent="0.3">
      <c r="N204" s="35">
        <v>3.8700000000000001E-9</v>
      </c>
      <c r="O204" s="35">
        <v>4.4166516299899996</v>
      </c>
      <c r="P204" s="35">
        <v>21.8508293264</v>
      </c>
      <c r="Q204" s="29">
        <f t="shared" si="128"/>
        <v>2.2882159740788793E-10</v>
      </c>
      <c r="R204" s="29">
        <f t="shared" si="129"/>
        <v>2.2881945095049856E-10</v>
      </c>
      <c r="S204" s="29">
        <f t="shared" si="130"/>
        <v>2.288194510558787E-10</v>
      </c>
      <c r="T204" s="29">
        <f t="shared" si="131"/>
        <v>2.2881945105587527E-10</v>
      </c>
      <c r="V204" s="35">
        <v>5.4999999999999996E-10</v>
      </c>
      <c r="W204" s="35">
        <v>1.38351566741</v>
      </c>
      <c r="X204" s="35">
        <v>38500.276031072201</v>
      </c>
      <c r="Y204" s="29">
        <f t="shared" si="132"/>
        <v>-2.5710478876745691E-11</v>
      </c>
      <c r="Z204" s="29">
        <f t="shared" si="133"/>
        <v>-2.6248309261221188E-11</v>
      </c>
      <c r="AA204" s="29">
        <f t="shared" si="134"/>
        <v>-2.6248282856855652E-11</v>
      </c>
      <c r="AB204" s="29">
        <f t="shared" si="135"/>
        <v>-2.6248282858104786E-11</v>
      </c>
      <c r="AD204" s="35"/>
      <c r="AE204" s="35"/>
      <c r="AF204" s="35"/>
      <c r="AL204" s="35"/>
      <c r="AM204" s="35"/>
      <c r="AN204" s="35"/>
      <c r="AT204" s="35"/>
      <c r="AU204" s="35"/>
      <c r="AV204" s="35"/>
      <c r="BB204" s="35"/>
      <c r="BC204" s="35"/>
      <c r="BD204" s="35"/>
      <c r="BJ204" s="35">
        <v>5.7E-10</v>
      </c>
      <c r="BK204" s="35">
        <v>2.3008137123500001</v>
      </c>
      <c r="BL204" s="35">
        <v>20529.663866640502</v>
      </c>
      <c r="BM204" s="29">
        <f t="shared" si="136"/>
        <v>-5.2299770714314594E-10</v>
      </c>
      <c r="BN204" s="29">
        <f t="shared" si="137"/>
        <v>-5.2287931679447188E-10</v>
      </c>
      <c r="BO204" s="29">
        <f t="shared" si="138"/>
        <v>-5.2287932261038135E-10</v>
      </c>
      <c r="BP204" s="29">
        <f t="shared" si="139"/>
        <v>-5.2287932261011045E-10</v>
      </c>
      <c r="BR204" s="35"/>
      <c r="BS204" s="35"/>
      <c r="BT204" s="35"/>
      <c r="BZ204" s="35"/>
      <c r="CA204" s="35"/>
      <c r="CB204" s="35"/>
      <c r="CH204" s="35"/>
      <c r="CI204" s="35"/>
      <c r="CJ204" s="35"/>
      <c r="CP204" s="35"/>
      <c r="CQ204" s="35"/>
      <c r="CR204" s="35"/>
      <c r="CX204" s="35"/>
      <c r="CY204" s="35"/>
      <c r="CZ204" s="35"/>
      <c r="DF204" s="35">
        <v>1.09E-9</v>
      </c>
      <c r="DG204" s="35">
        <v>3.82796787296</v>
      </c>
      <c r="DH204" s="35">
        <v>19470.281936451302</v>
      </c>
      <c r="DI204" s="29">
        <f t="shared" si="140"/>
        <v>1.0121633360097173E-9</v>
      </c>
      <c r="DJ204" s="29">
        <f t="shared" si="141"/>
        <v>1.0119629486471114E-9</v>
      </c>
      <c r="DK204" s="29">
        <f t="shared" si="142"/>
        <v>1.0119629584912973E-9</v>
      </c>
      <c r="DL204" s="29">
        <f t="shared" si="143"/>
        <v>1.0119629584908138E-9</v>
      </c>
      <c r="DN204" s="35"/>
      <c r="DO204" s="35"/>
      <c r="DP204" s="35"/>
      <c r="DV204" s="35"/>
      <c r="DW204" s="35"/>
      <c r="DX204" s="35"/>
      <c r="ED204" s="35"/>
      <c r="EE204" s="35"/>
      <c r="EF204" s="35"/>
      <c r="EL204" s="35"/>
      <c r="EM204" s="35"/>
      <c r="EN204" s="35"/>
      <c r="ET204" s="35"/>
      <c r="EU204" s="35"/>
      <c r="EV204" s="35"/>
    </row>
    <row r="205" spans="14:152" s="29" customFormat="1" ht="13.5" x14ac:dyDescent="0.3">
      <c r="N205" s="35">
        <v>5.2300000000000003E-9</v>
      </c>
      <c r="O205" s="35">
        <v>2.9051242686999998</v>
      </c>
      <c r="P205" s="35">
        <v>20235.122826310399</v>
      </c>
      <c r="Q205" s="29">
        <f t="shared" si="128"/>
        <v>6.460665271325454E-10</v>
      </c>
      <c r="R205" s="29">
        <f t="shared" si="129"/>
        <v>6.4339606704593862E-10</v>
      </c>
      <c r="S205" s="29">
        <f t="shared" si="130"/>
        <v>6.4339619815708585E-10</v>
      </c>
      <c r="T205" s="29">
        <f t="shared" si="131"/>
        <v>6.4339619815089016E-10</v>
      </c>
      <c r="V205" s="35">
        <v>4.0999999999999998E-10</v>
      </c>
      <c r="W205" s="35">
        <v>4.4701276890899999</v>
      </c>
      <c r="X205" s="35">
        <v>40077.619573520002</v>
      </c>
      <c r="Y205" s="29">
        <f t="shared" si="132"/>
        <v>-1.5381339173373739E-10</v>
      </c>
      <c r="Z205" s="29">
        <f t="shared" si="133"/>
        <v>-1.5342600820517797E-10</v>
      </c>
      <c r="AA205" s="29">
        <f t="shared" si="134"/>
        <v>-1.5342602722780628E-10</v>
      </c>
      <c r="AB205" s="29">
        <f t="shared" si="135"/>
        <v>-1.5342602722689856E-10</v>
      </c>
      <c r="AD205" s="35"/>
      <c r="AE205" s="35"/>
      <c r="AF205" s="35"/>
      <c r="AL205" s="35"/>
      <c r="AM205" s="35"/>
      <c r="AN205" s="35"/>
      <c r="AT205" s="35"/>
      <c r="AU205" s="35"/>
      <c r="AV205" s="35"/>
      <c r="BB205" s="35"/>
      <c r="BC205" s="35"/>
      <c r="BD205" s="35"/>
      <c r="BJ205" s="35">
        <v>5.1999999999999996E-10</v>
      </c>
      <c r="BK205" s="35">
        <v>2.3719246423300002</v>
      </c>
      <c r="BL205" s="35">
        <v>29573.361161443001</v>
      </c>
      <c r="BM205" s="29">
        <f t="shared" si="136"/>
        <v>2.3312886994161995E-10</v>
      </c>
      <c r="BN205" s="29">
        <f t="shared" si="137"/>
        <v>2.327792755479194E-10</v>
      </c>
      <c r="BO205" s="29">
        <f t="shared" si="138"/>
        <v>2.3277929271462713E-10</v>
      </c>
      <c r="BP205" s="29">
        <f t="shared" si="139"/>
        <v>2.3277929271380778E-10</v>
      </c>
      <c r="BR205" s="35"/>
      <c r="BS205" s="35"/>
      <c r="BT205" s="35"/>
      <c r="BZ205" s="35"/>
      <c r="CA205" s="35"/>
      <c r="CB205" s="35"/>
      <c r="CH205" s="35"/>
      <c r="CI205" s="35"/>
      <c r="CJ205" s="35"/>
      <c r="CP205" s="35"/>
      <c r="CQ205" s="35"/>
      <c r="CR205" s="35"/>
      <c r="CX205" s="35"/>
      <c r="CY205" s="35"/>
      <c r="CZ205" s="35"/>
      <c r="DF205" s="35">
        <v>1.1100000000000001E-9</v>
      </c>
      <c r="DG205" s="35">
        <v>4.4766695757599999</v>
      </c>
      <c r="DH205" s="35">
        <v>29057.897290349902</v>
      </c>
      <c r="DI205" s="29">
        <f t="shared" si="140"/>
        <v>5.1327407035950868E-10</v>
      </c>
      <c r="DJ205" s="29">
        <f t="shared" si="141"/>
        <v>5.1254673442748212E-10</v>
      </c>
      <c r="DK205" s="29">
        <f t="shared" si="142"/>
        <v>5.1254677014316691E-10</v>
      </c>
      <c r="DL205" s="29">
        <f t="shared" si="143"/>
        <v>5.1254677014148794E-10</v>
      </c>
      <c r="DN205" s="35"/>
      <c r="DO205" s="35"/>
      <c r="DP205" s="35"/>
      <c r="DV205" s="35"/>
      <c r="DW205" s="35"/>
      <c r="DX205" s="35"/>
      <c r="ED205" s="35"/>
      <c r="EE205" s="35"/>
      <c r="EF205" s="35"/>
      <c r="EL205" s="35"/>
      <c r="EM205" s="35"/>
      <c r="EN205" s="35"/>
      <c r="ET205" s="35"/>
      <c r="EU205" s="35"/>
      <c r="EV205" s="35"/>
    </row>
    <row r="206" spans="14:152" s="29" customFormat="1" ht="13.5" x14ac:dyDescent="0.3">
      <c r="N206" s="35">
        <v>5.0600000000000003E-9</v>
      </c>
      <c r="O206" s="35">
        <v>5.26999314618</v>
      </c>
      <c r="P206" s="35">
        <v>29999.959352319001</v>
      </c>
      <c r="Q206" s="29">
        <f t="shared" si="128"/>
        <v>-3.8575152967149588E-9</v>
      </c>
      <c r="R206" s="29">
        <f t="shared" si="129"/>
        <v>-3.8550162102944702E-9</v>
      </c>
      <c r="S206" s="29">
        <f t="shared" si="130"/>
        <v>-3.8550163330430355E-9</v>
      </c>
      <c r="T206" s="29">
        <f t="shared" si="131"/>
        <v>-3.8550163330372602E-9</v>
      </c>
      <c r="V206" s="35">
        <v>4.0999999999999998E-10</v>
      </c>
      <c r="W206" s="35">
        <v>0.36665992483999998</v>
      </c>
      <c r="X206" s="35">
        <v>19999.972901545902</v>
      </c>
      <c r="Y206" s="29">
        <f t="shared" si="132"/>
        <v>2.0199787114027631E-11</v>
      </c>
      <c r="Z206" s="29">
        <f t="shared" si="133"/>
        <v>1.9991532410182738E-11</v>
      </c>
      <c r="AA206" s="29">
        <f t="shared" si="134"/>
        <v>1.9991542634660463E-11</v>
      </c>
      <c r="AB206" s="29">
        <f t="shared" si="135"/>
        <v>1.9991542634171622E-11</v>
      </c>
      <c r="AD206" s="35"/>
      <c r="AE206" s="35"/>
      <c r="AF206" s="35"/>
      <c r="AL206" s="35"/>
      <c r="AM206" s="35"/>
      <c r="AN206" s="35"/>
      <c r="AT206" s="35"/>
      <c r="AU206" s="35"/>
      <c r="AV206" s="35"/>
      <c r="BB206" s="35"/>
      <c r="BC206" s="35"/>
      <c r="BD206" s="35"/>
      <c r="BJ206" s="35">
        <v>5.1999999999999996E-10</v>
      </c>
      <c r="BK206" s="35">
        <v>4.7661040913199999</v>
      </c>
      <c r="BL206" s="35">
        <v>57375.8019008462</v>
      </c>
      <c r="BM206" s="29">
        <f t="shared" si="136"/>
        <v>4.6519106344045835E-10</v>
      </c>
      <c r="BN206" s="29">
        <f t="shared" si="137"/>
        <v>4.6552958295838518E-10</v>
      </c>
      <c r="BO206" s="29">
        <f t="shared" si="138"/>
        <v>4.6552956636297431E-10</v>
      </c>
      <c r="BP206" s="29">
        <f t="shared" si="139"/>
        <v>4.6552956636373821E-10</v>
      </c>
      <c r="BR206" s="35"/>
      <c r="BS206" s="35"/>
      <c r="BT206" s="35"/>
      <c r="BZ206" s="35"/>
      <c r="CA206" s="35"/>
      <c r="CB206" s="35"/>
      <c r="CH206" s="35"/>
      <c r="CI206" s="35"/>
      <c r="CJ206" s="35"/>
      <c r="CP206" s="35"/>
      <c r="CQ206" s="35"/>
      <c r="CR206" s="35"/>
      <c r="CX206" s="35"/>
      <c r="CY206" s="35"/>
      <c r="CZ206" s="35"/>
      <c r="DF206" s="35">
        <v>1.01E-9</v>
      </c>
      <c r="DG206" s="35">
        <v>3.4152849366</v>
      </c>
      <c r="DH206" s="35">
        <v>19264.096388014201</v>
      </c>
      <c r="DI206" s="29">
        <f t="shared" si="140"/>
        <v>-5.4559061299809763E-10</v>
      </c>
      <c r="DJ206" s="29">
        <f t="shared" si="141"/>
        <v>-5.4517420515499194E-10</v>
      </c>
      <c r="DK206" s="29">
        <f t="shared" si="142"/>
        <v>-5.451742256019203E-10</v>
      </c>
      <c r="DL206" s="29">
        <f t="shared" si="143"/>
        <v>-5.4517422560095374E-10</v>
      </c>
      <c r="DN206" s="35"/>
      <c r="DO206" s="35"/>
      <c r="DP206" s="35"/>
      <c r="DV206" s="35"/>
      <c r="DW206" s="35"/>
      <c r="DX206" s="35"/>
      <c r="ED206" s="35"/>
      <c r="EE206" s="35"/>
      <c r="EF206" s="35"/>
      <c r="EL206" s="35"/>
      <c r="EM206" s="35"/>
      <c r="EN206" s="35"/>
      <c r="ET206" s="35"/>
      <c r="EU206" s="35"/>
      <c r="EV206" s="35"/>
    </row>
    <row r="207" spans="14:152" s="29" customFormat="1" ht="13.5" x14ac:dyDescent="0.3">
      <c r="N207" s="35">
        <v>4.3800000000000002E-9</v>
      </c>
      <c r="O207" s="35">
        <v>2.4945707113200002</v>
      </c>
      <c r="P207" s="35">
        <v>20956.2620575166</v>
      </c>
      <c r="Q207" s="29">
        <f t="shared" si="128"/>
        <v>-3.9805624400791644E-9</v>
      </c>
      <c r="R207" s="29">
        <f t="shared" si="129"/>
        <v>-3.9815356527033848E-9</v>
      </c>
      <c r="S207" s="29">
        <f t="shared" si="130"/>
        <v>-3.9815356049508246E-9</v>
      </c>
      <c r="T207" s="29">
        <f t="shared" si="131"/>
        <v>-3.9815356049531076E-9</v>
      </c>
      <c r="V207" s="35">
        <v>4.0000000000000001E-10</v>
      </c>
      <c r="W207" s="35">
        <v>3.0635858635500002</v>
      </c>
      <c r="X207" s="35">
        <v>813.55028395980003</v>
      </c>
      <c r="Y207" s="29">
        <f t="shared" si="132"/>
        <v>-3.3692839556762346E-10</v>
      </c>
      <c r="Z207" s="29">
        <f t="shared" si="133"/>
        <v>-3.3693285532074357E-10</v>
      </c>
      <c r="AA207" s="29">
        <f t="shared" si="134"/>
        <v>-3.3693285510179387E-10</v>
      </c>
      <c r="AB207" s="29">
        <f t="shared" si="135"/>
        <v>-3.3693285510180458E-10</v>
      </c>
      <c r="AD207" s="35"/>
      <c r="AE207" s="35"/>
      <c r="AF207" s="35"/>
      <c r="AL207" s="35"/>
      <c r="AM207" s="35"/>
      <c r="AN207" s="35"/>
      <c r="AT207" s="35"/>
      <c r="AU207" s="35"/>
      <c r="AV207" s="35"/>
      <c r="BB207" s="35"/>
      <c r="BC207" s="35"/>
      <c r="BD207" s="35"/>
      <c r="BJ207" s="35">
        <v>4.7000000000000003E-10</v>
      </c>
      <c r="BK207" s="35">
        <v>1.6163028885599999</v>
      </c>
      <c r="BL207" s="35">
        <v>30831.3049047446</v>
      </c>
      <c r="BM207" s="29">
        <f t="shared" si="136"/>
        <v>4.5173590656579757E-10</v>
      </c>
      <c r="BN207" s="29">
        <f t="shared" si="137"/>
        <v>4.5163404969741001E-10</v>
      </c>
      <c r="BO207" s="29">
        <f t="shared" si="138"/>
        <v>4.5163405470493097E-10</v>
      </c>
      <c r="BP207" s="29">
        <f t="shared" si="139"/>
        <v>4.5163405470469434E-10</v>
      </c>
      <c r="BR207" s="35"/>
      <c r="BS207" s="35"/>
      <c r="BT207" s="35"/>
      <c r="BZ207" s="35"/>
      <c r="CA207" s="35"/>
      <c r="CB207" s="35"/>
      <c r="CH207" s="35"/>
      <c r="CI207" s="35"/>
      <c r="CJ207" s="35"/>
      <c r="CP207" s="35"/>
      <c r="CQ207" s="35"/>
      <c r="CR207" s="35"/>
      <c r="CX207" s="35"/>
      <c r="CY207" s="35"/>
      <c r="CZ207" s="35"/>
      <c r="DF207" s="35">
        <v>9.2000000000000003E-10</v>
      </c>
      <c r="DG207" s="35">
        <v>3.6628979951199998</v>
      </c>
      <c r="DH207" s="35">
        <v>22645.328196608702</v>
      </c>
      <c r="DI207" s="29">
        <f t="shared" si="140"/>
        <v>6.6810512519930573E-10</v>
      </c>
      <c r="DJ207" s="29">
        <f t="shared" si="141"/>
        <v>6.684692075597576E-10</v>
      </c>
      <c r="DK207" s="29">
        <f t="shared" si="142"/>
        <v>6.6846918969043498E-10</v>
      </c>
      <c r="DL207" s="29">
        <f t="shared" si="143"/>
        <v>6.6846918969129741E-10</v>
      </c>
      <c r="DN207" s="35"/>
      <c r="DO207" s="35"/>
      <c r="DP207" s="35"/>
      <c r="DV207" s="35"/>
      <c r="DW207" s="35"/>
      <c r="DX207" s="35"/>
      <c r="ED207" s="35"/>
      <c r="EE207" s="35"/>
      <c r="EF207" s="35"/>
      <c r="EL207" s="35"/>
      <c r="EM207" s="35"/>
      <c r="EN207" s="35"/>
      <c r="ET207" s="35"/>
      <c r="EU207" s="35"/>
      <c r="EV207" s="35"/>
    </row>
    <row r="208" spans="14:152" s="29" customFormat="1" ht="13.5" x14ac:dyDescent="0.3">
      <c r="N208" s="35">
        <v>5.3000000000000003E-9</v>
      </c>
      <c r="O208" s="35">
        <v>0.71368442157</v>
      </c>
      <c r="P208" s="35">
        <v>33794.543723528601</v>
      </c>
      <c r="Q208" s="29">
        <f t="shared" si="128"/>
        <v>-5.2166465230010849E-9</v>
      </c>
      <c r="R208" s="29">
        <f t="shared" si="129"/>
        <v>-5.2158400509655055E-9</v>
      </c>
      <c r="S208" s="29">
        <f t="shared" si="130"/>
        <v>-5.2158400906541665E-9</v>
      </c>
      <c r="T208" s="29">
        <f t="shared" si="131"/>
        <v>-5.2158400906522408E-9</v>
      </c>
      <c r="V208" s="35">
        <v>4.0000000000000001E-10</v>
      </c>
      <c r="W208" s="35">
        <v>2.16802870803</v>
      </c>
      <c r="X208" s="35">
        <v>59728.668054618</v>
      </c>
      <c r="Y208" s="29">
        <f t="shared" si="132"/>
        <v>-1.924053749335773E-11</v>
      </c>
      <c r="Z208" s="29">
        <f t="shared" si="133"/>
        <v>-1.9847312411575615E-11</v>
      </c>
      <c r="AA208" s="29">
        <f t="shared" si="134"/>
        <v>-1.984728262284392E-11</v>
      </c>
      <c r="AB208" s="29">
        <f t="shared" si="135"/>
        <v>-1.9847282624251905E-11</v>
      </c>
      <c r="AD208" s="35"/>
      <c r="AE208" s="35"/>
      <c r="AF208" s="35"/>
      <c r="AL208" s="35"/>
      <c r="AM208" s="35"/>
      <c r="AN208" s="35"/>
      <c r="AT208" s="35"/>
      <c r="AU208" s="35"/>
      <c r="AV208" s="35"/>
      <c r="BB208" s="35"/>
      <c r="BC208" s="35"/>
      <c r="BD208" s="35"/>
      <c r="BJ208" s="35">
        <v>5.4E-10</v>
      </c>
      <c r="BK208" s="35">
        <v>5.8968419725699999</v>
      </c>
      <c r="BL208" s="35">
        <v>19903.9936743281</v>
      </c>
      <c r="BM208" s="29">
        <f t="shared" si="136"/>
        <v>-4.1585215986996754E-10</v>
      </c>
      <c r="BN208" s="29">
        <f t="shared" si="137"/>
        <v>-4.1567776180760554E-10</v>
      </c>
      <c r="BO208" s="29">
        <f t="shared" si="138"/>
        <v>-4.156777703723614E-10</v>
      </c>
      <c r="BP208" s="29">
        <f t="shared" si="139"/>
        <v>-4.1567777037194988E-10</v>
      </c>
      <c r="BR208" s="35"/>
      <c r="BS208" s="35"/>
      <c r="BT208" s="35"/>
      <c r="BZ208" s="35"/>
      <c r="CA208" s="35"/>
      <c r="CB208" s="35"/>
      <c r="CH208" s="35"/>
      <c r="CI208" s="35"/>
      <c r="CJ208" s="35"/>
      <c r="CP208" s="35"/>
      <c r="CQ208" s="35"/>
      <c r="CR208" s="35"/>
      <c r="CX208" s="35"/>
      <c r="CY208" s="35"/>
      <c r="CZ208" s="35"/>
      <c r="DF208" s="35">
        <v>9.4000000000000006E-10</v>
      </c>
      <c r="DG208" s="35">
        <v>6.0753080579100001</v>
      </c>
      <c r="DH208" s="35">
        <v>10846.0692855242</v>
      </c>
      <c r="DI208" s="29">
        <f t="shared" si="140"/>
        <v>9.3973698043736419E-10</v>
      </c>
      <c r="DJ208" s="29">
        <f t="shared" si="141"/>
        <v>9.3974307693448496E-10</v>
      </c>
      <c r="DK208" s="29">
        <f t="shared" si="142"/>
        <v>9.3974307663692989E-10</v>
      </c>
      <c r="DL208" s="29">
        <f t="shared" si="143"/>
        <v>9.3974307663694375E-10</v>
      </c>
      <c r="DN208" s="35"/>
      <c r="DO208" s="35"/>
      <c r="DP208" s="35"/>
      <c r="DV208" s="35"/>
      <c r="DW208" s="35"/>
      <c r="DX208" s="35"/>
      <c r="ED208" s="35"/>
      <c r="EE208" s="35"/>
      <c r="EF208" s="35"/>
      <c r="EL208" s="35"/>
      <c r="EM208" s="35"/>
      <c r="EN208" s="35"/>
      <c r="ET208" s="35"/>
      <c r="EU208" s="35"/>
      <c r="EV208" s="35"/>
    </row>
    <row r="209" spans="14:152" s="29" customFormat="1" ht="13.5" x14ac:dyDescent="0.3">
      <c r="N209" s="35">
        <v>3.8199999999999996E-9</v>
      </c>
      <c r="O209" s="35">
        <v>1.9211936547999999</v>
      </c>
      <c r="P209" s="35">
        <v>3.9321532631</v>
      </c>
      <c r="Q209" s="29">
        <f t="shared" si="128"/>
        <v>-1.5376085773044348E-9</v>
      </c>
      <c r="R209" s="29">
        <f t="shared" si="129"/>
        <v>-1.537608227669474E-9</v>
      </c>
      <c r="S209" s="29">
        <f t="shared" si="130"/>
        <v>-1.5376082276866393E-9</v>
      </c>
      <c r="T209" s="29">
        <f t="shared" si="131"/>
        <v>-1.5376082276866383E-9</v>
      </c>
      <c r="V209" s="35">
        <v>3.7000000000000001E-10</v>
      </c>
      <c r="W209" s="35">
        <v>1.0873910042099999</v>
      </c>
      <c r="X209" s="35">
        <v>17085.958665722199</v>
      </c>
      <c r="Y209" s="29">
        <f t="shared" si="132"/>
        <v>-1.9803955409293722E-10</v>
      </c>
      <c r="Z209" s="29">
        <f t="shared" si="133"/>
        <v>-1.9790375197763508E-10</v>
      </c>
      <c r="AA209" s="29">
        <f t="shared" si="134"/>
        <v>-1.9790375864580409E-10</v>
      </c>
      <c r="AB209" s="29">
        <f t="shared" si="135"/>
        <v>-1.9790375864548421E-10</v>
      </c>
      <c r="AD209" s="35"/>
      <c r="AE209" s="35"/>
      <c r="AF209" s="35"/>
      <c r="AL209" s="35"/>
      <c r="AM209" s="35"/>
      <c r="AN209" s="35"/>
      <c r="AT209" s="35"/>
      <c r="AU209" s="35"/>
      <c r="AV209" s="35"/>
      <c r="BB209" s="35"/>
      <c r="BC209" s="35"/>
      <c r="BD209" s="35"/>
      <c r="BJ209" s="35">
        <v>4.0000000000000001E-10</v>
      </c>
      <c r="BK209" s="35">
        <v>5.3210184742399997</v>
      </c>
      <c r="BL209" s="35">
        <v>42430.485727291802</v>
      </c>
      <c r="BM209" s="29">
        <f t="shared" si="136"/>
        <v>-3.9349788091263825E-10</v>
      </c>
      <c r="BN209" s="29">
        <f t="shared" si="137"/>
        <v>-3.9357514839623793E-10</v>
      </c>
      <c r="BO209" s="29">
        <f t="shared" si="138"/>
        <v>-3.9357514461400633E-10</v>
      </c>
      <c r="BP209" s="29">
        <f t="shared" si="139"/>
        <v>-3.9357514461418495E-10</v>
      </c>
      <c r="BR209" s="35"/>
      <c r="BS209" s="35"/>
      <c r="BT209" s="35"/>
      <c r="BZ209" s="35"/>
      <c r="CA209" s="35"/>
      <c r="CB209" s="35"/>
      <c r="CH209" s="35"/>
      <c r="CI209" s="35"/>
      <c r="CJ209" s="35"/>
      <c r="CP209" s="35"/>
      <c r="CQ209" s="35"/>
      <c r="CR209" s="35"/>
      <c r="CX209" s="35"/>
      <c r="CY209" s="35"/>
      <c r="CZ209" s="35"/>
      <c r="DF209" s="35">
        <v>1.14E-9</v>
      </c>
      <c r="DG209" s="35">
        <v>4.0271865343100002</v>
      </c>
      <c r="DH209" s="35">
        <v>7576.5600735739999</v>
      </c>
      <c r="DI209" s="29">
        <f t="shared" si="140"/>
        <v>1.6993099787111474E-10</v>
      </c>
      <c r="DJ209" s="29">
        <f t="shared" si="141"/>
        <v>1.7014816552396579E-10</v>
      </c>
      <c r="DK209" s="29">
        <f t="shared" si="142"/>
        <v>1.7014815486220836E-10</v>
      </c>
      <c r="DL209" s="29">
        <f t="shared" si="143"/>
        <v>1.7014815486270493E-10</v>
      </c>
      <c r="DN209" s="35"/>
      <c r="DO209" s="35"/>
      <c r="DP209" s="35"/>
      <c r="DV209" s="35"/>
      <c r="DW209" s="35"/>
      <c r="DX209" s="35"/>
      <c r="ED209" s="35"/>
      <c r="EE209" s="35"/>
      <c r="EF209" s="35"/>
      <c r="EL209" s="35"/>
      <c r="EM209" s="35"/>
      <c r="EN209" s="35"/>
      <c r="ET209" s="35"/>
      <c r="EU209" s="35"/>
      <c r="EV209" s="35"/>
    </row>
    <row r="210" spans="14:152" s="29" customFormat="1" ht="13.5" x14ac:dyDescent="0.3">
      <c r="N210" s="35">
        <v>3.65E-9</v>
      </c>
      <c r="O210" s="35">
        <v>3.8171532878400001</v>
      </c>
      <c r="P210" s="35">
        <v>20419.457545421101</v>
      </c>
      <c r="Q210" s="29">
        <f t="shared" si="128"/>
        <v>-2.8322384223241345E-9</v>
      </c>
      <c r="R210" s="29">
        <f t="shared" si="129"/>
        <v>-2.8310426112914068E-9</v>
      </c>
      <c r="S210" s="29">
        <f t="shared" si="130"/>
        <v>-2.8310426700189038E-9</v>
      </c>
      <c r="T210" s="29">
        <f t="shared" si="131"/>
        <v>-2.831042670016285E-9</v>
      </c>
      <c r="V210" s="35">
        <v>3.9E-10</v>
      </c>
      <c r="W210" s="35">
        <v>1.3104030987499999</v>
      </c>
      <c r="X210" s="35">
        <v>48739.859897082999</v>
      </c>
      <c r="Y210" s="29">
        <f t="shared" si="132"/>
        <v>1.2047116613588242E-10</v>
      </c>
      <c r="Z210" s="29">
        <f t="shared" si="133"/>
        <v>1.2093077545690482E-10</v>
      </c>
      <c r="AA210" s="29">
        <f t="shared" si="134"/>
        <v>1.2093075289676562E-10</v>
      </c>
      <c r="AB210" s="29">
        <f t="shared" si="135"/>
        <v>1.2093075289781942E-10</v>
      </c>
      <c r="AD210" s="35"/>
      <c r="AE210" s="35"/>
      <c r="AF210" s="35"/>
      <c r="AL210" s="35"/>
      <c r="AM210" s="35"/>
      <c r="AN210" s="35"/>
      <c r="AT210" s="35"/>
      <c r="AU210" s="35"/>
      <c r="AV210" s="35"/>
      <c r="BB210" s="35"/>
      <c r="BC210" s="35"/>
      <c r="BD210" s="35"/>
      <c r="BJ210" s="35">
        <v>5.1E-10</v>
      </c>
      <c r="BK210" s="35">
        <v>5.2918679556899999</v>
      </c>
      <c r="BL210" s="35">
        <v>29587.5882554446</v>
      </c>
      <c r="BM210" s="29">
        <f t="shared" si="136"/>
        <v>-2.3293230354835983E-10</v>
      </c>
      <c r="BN210" s="29">
        <f t="shared" si="137"/>
        <v>-2.3259090252998443E-10</v>
      </c>
      <c r="BO210" s="29">
        <f t="shared" si="138"/>
        <v>-2.3259091929442402E-10</v>
      </c>
      <c r="BP210" s="29">
        <f t="shared" si="139"/>
        <v>-2.3259091929362424E-10</v>
      </c>
      <c r="BR210" s="35"/>
      <c r="BS210" s="35"/>
      <c r="BT210" s="35"/>
      <c r="BZ210" s="35"/>
      <c r="CA210" s="35"/>
      <c r="CB210" s="35"/>
      <c r="CH210" s="35"/>
      <c r="CI210" s="35"/>
      <c r="CJ210" s="35"/>
      <c r="CP210" s="35"/>
      <c r="CQ210" s="35"/>
      <c r="CR210" s="35"/>
      <c r="CX210" s="35"/>
      <c r="CY210" s="35"/>
      <c r="CZ210" s="35"/>
      <c r="DF210" s="35">
        <v>8.6999999999999999E-10</v>
      </c>
      <c r="DG210" s="35">
        <v>6.0184245930299998</v>
      </c>
      <c r="DH210" s="35">
        <v>17085.958665722199</v>
      </c>
      <c r="DI210" s="29">
        <f t="shared" si="140"/>
        <v>6.1638704350232679E-10</v>
      </c>
      <c r="DJ210" s="29">
        <f t="shared" si="141"/>
        <v>6.1665372945649581E-10</v>
      </c>
      <c r="DK210" s="29">
        <f t="shared" si="142"/>
        <v>6.166537163663133E-10</v>
      </c>
      <c r="DL210" s="29">
        <f t="shared" si="143"/>
        <v>6.1665371636694123E-10</v>
      </c>
      <c r="DN210" s="35"/>
      <c r="DO210" s="35"/>
      <c r="DP210" s="35"/>
      <c r="DV210" s="35"/>
      <c r="DW210" s="35"/>
      <c r="DX210" s="35"/>
      <c r="ED210" s="35"/>
      <c r="EE210" s="35"/>
      <c r="EF210" s="35"/>
      <c r="EL210" s="35"/>
      <c r="EM210" s="35"/>
      <c r="EN210" s="35"/>
      <c r="ET210" s="35"/>
      <c r="EU210" s="35"/>
      <c r="EV210" s="35"/>
    </row>
    <row r="211" spans="14:152" s="29" customFormat="1" ht="13.5" x14ac:dyDescent="0.3">
      <c r="N211" s="35">
        <v>4.2599999999999998E-9</v>
      </c>
      <c r="O211" s="35">
        <v>2.0638408360799998</v>
      </c>
      <c r="P211" s="35">
        <v>38204.687359370997</v>
      </c>
      <c r="Q211" s="29">
        <f t="shared" si="128"/>
        <v>3.642774896905857E-9</v>
      </c>
      <c r="R211" s="29">
        <f t="shared" si="129"/>
        <v>3.6449186953820296E-9</v>
      </c>
      <c r="S211" s="29">
        <f t="shared" si="130"/>
        <v>3.6449185902159293E-9</v>
      </c>
      <c r="T211" s="29">
        <f t="shared" si="131"/>
        <v>3.6449185902209428E-9</v>
      </c>
      <c r="V211" s="35">
        <v>3.6E-10</v>
      </c>
      <c r="W211" s="35">
        <v>1.4328067791400001</v>
      </c>
      <c r="X211" s="35">
        <v>42456.784047091598</v>
      </c>
      <c r="Y211" s="29">
        <f t="shared" si="132"/>
        <v>3.5653118731998774E-10</v>
      </c>
      <c r="Z211" s="29">
        <f t="shared" si="133"/>
        <v>3.5647715767988345E-10</v>
      </c>
      <c r="AA211" s="29">
        <f t="shared" si="134"/>
        <v>3.5647716034268905E-10</v>
      </c>
      <c r="AB211" s="29">
        <f t="shared" si="135"/>
        <v>3.5647716034256342E-10</v>
      </c>
      <c r="AD211" s="35"/>
      <c r="AE211" s="35"/>
      <c r="AF211" s="35"/>
      <c r="AL211" s="35"/>
      <c r="AM211" s="35"/>
      <c r="AN211" s="35"/>
      <c r="AT211" s="35"/>
      <c r="AU211" s="35"/>
      <c r="AV211" s="35"/>
      <c r="BB211" s="35"/>
      <c r="BC211" s="35"/>
      <c r="BD211" s="35"/>
      <c r="BJ211" s="35"/>
      <c r="BK211" s="35"/>
      <c r="BL211" s="35"/>
      <c r="BR211" s="35"/>
      <c r="BS211" s="35"/>
      <c r="BT211" s="35"/>
      <c r="BZ211" s="35"/>
      <c r="CA211" s="35"/>
      <c r="CB211" s="35"/>
      <c r="CH211" s="35"/>
      <c r="CI211" s="35"/>
      <c r="CJ211" s="35"/>
      <c r="CP211" s="35"/>
      <c r="CQ211" s="35"/>
      <c r="CR211" s="35"/>
      <c r="CX211" s="35"/>
      <c r="CY211" s="35"/>
      <c r="CZ211" s="35"/>
      <c r="DF211" s="35">
        <v>1.09E-9</v>
      </c>
      <c r="DG211" s="35">
        <v>5.4688660730900001</v>
      </c>
      <c r="DH211" s="35">
        <v>52670.0695933026</v>
      </c>
      <c r="DI211" s="29">
        <f t="shared" si="140"/>
        <v>1.0801937905302578E-9</v>
      </c>
      <c r="DJ211" s="29">
        <f t="shared" si="141"/>
        <v>1.0803881960999146E-9</v>
      </c>
      <c r="DK211" s="29">
        <f t="shared" si="142"/>
        <v>1.0803881866030784E-9</v>
      </c>
      <c r="DL211" s="29">
        <f t="shared" si="143"/>
        <v>1.0803881866035218E-9</v>
      </c>
      <c r="DN211" s="35"/>
      <c r="DO211" s="35"/>
      <c r="DP211" s="35"/>
      <c r="DV211" s="35"/>
      <c r="DW211" s="35"/>
      <c r="DX211" s="35"/>
      <c r="ED211" s="35"/>
      <c r="EE211" s="35"/>
      <c r="EF211" s="35"/>
      <c r="EL211" s="35"/>
      <c r="EM211" s="35"/>
      <c r="EN211" s="35"/>
      <c r="ET211" s="35"/>
      <c r="EU211" s="35"/>
      <c r="EV211" s="35"/>
    </row>
    <row r="212" spans="14:152" s="29" customFormat="1" ht="13.5" x14ac:dyDescent="0.3">
      <c r="N212" s="35">
        <v>4.9600000000000002E-9</v>
      </c>
      <c r="O212" s="35">
        <v>0.44077356178999999</v>
      </c>
      <c r="P212" s="35">
        <v>9835.9119382951994</v>
      </c>
      <c r="Q212" s="29">
        <f t="shared" si="128"/>
        <v>-4.9582454716576871E-9</v>
      </c>
      <c r="R212" s="29">
        <f t="shared" si="129"/>
        <v>-4.9582123240186742E-9</v>
      </c>
      <c r="S212" s="29">
        <f t="shared" si="130"/>
        <v>-4.9582123256536827E-9</v>
      </c>
      <c r="T212" s="29">
        <f t="shared" si="131"/>
        <v>-4.9582123256536033E-9</v>
      </c>
      <c r="V212" s="35">
        <v>3.7000000000000001E-10</v>
      </c>
      <c r="W212" s="35">
        <v>0.14190533463999999</v>
      </c>
      <c r="X212" s="35">
        <v>29050.783743349199</v>
      </c>
      <c r="Y212" s="29">
        <f t="shared" si="132"/>
        <v>2.7253435201773565E-10</v>
      </c>
      <c r="Z212" s="29">
        <f t="shared" si="133"/>
        <v>2.7271913454640836E-10</v>
      </c>
      <c r="AA212" s="29">
        <f t="shared" si="134"/>
        <v>2.72719125478094E-10</v>
      </c>
      <c r="AB212" s="29">
        <f t="shared" si="135"/>
        <v>2.7271912547852041E-10</v>
      </c>
      <c r="AD212" s="35"/>
      <c r="AE212" s="35"/>
      <c r="AF212" s="35"/>
      <c r="AL212" s="35"/>
      <c r="AM212" s="35"/>
      <c r="AN212" s="35"/>
      <c r="AT212" s="35"/>
      <c r="AU212" s="35"/>
      <c r="AV212" s="35"/>
      <c r="BB212" s="35"/>
      <c r="BC212" s="35"/>
      <c r="BD212" s="35"/>
      <c r="BJ212" s="35"/>
      <c r="BK212" s="35"/>
      <c r="BL212" s="35"/>
      <c r="BR212" s="35"/>
      <c r="BS212" s="35"/>
      <c r="BT212" s="35"/>
      <c r="BZ212" s="35"/>
      <c r="CA212" s="35"/>
      <c r="CB212" s="35"/>
      <c r="CH212" s="35"/>
      <c r="CI212" s="35"/>
      <c r="CJ212" s="35"/>
      <c r="CP212" s="35"/>
      <c r="CQ212" s="35"/>
      <c r="CR212" s="35"/>
      <c r="CX212" s="35"/>
      <c r="CY212" s="35"/>
      <c r="CZ212" s="35"/>
      <c r="DF212" s="35">
        <v>1.07E-9</v>
      </c>
      <c r="DG212" s="35">
        <v>0.54805946712999998</v>
      </c>
      <c r="DH212" s="35">
        <v>34363.365597556003</v>
      </c>
      <c r="DI212" s="29">
        <f t="shared" si="140"/>
        <v>9.2361225467684782E-10</v>
      </c>
      <c r="DJ212" s="29">
        <f t="shared" si="141"/>
        <v>9.2313986927370701E-10</v>
      </c>
      <c r="DK212" s="29">
        <f t="shared" si="142"/>
        <v>9.2313989248298103E-10</v>
      </c>
      <c r="DL212" s="29">
        <f t="shared" si="143"/>
        <v>9.2313989248187385E-10</v>
      </c>
      <c r="DN212" s="35"/>
      <c r="DO212" s="35"/>
      <c r="DP212" s="35"/>
      <c r="DV212" s="35"/>
      <c r="DW212" s="35"/>
      <c r="DX212" s="35"/>
      <c r="ED212" s="35"/>
      <c r="EE212" s="35"/>
      <c r="EF212" s="35"/>
      <c r="EL212" s="35"/>
      <c r="EM212" s="35"/>
      <c r="EN212" s="35"/>
      <c r="ET212" s="35"/>
      <c r="EU212" s="35"/>
      <c r="EV212" s="35"/>
    </row>
    <row r="213" spans="14:152" s="29" customFormat="1" ht="13.5" x14ac:dyDescent="0.3">
      <c r="N213" s="35">
        <v>4.1000000000000003E-9</v>
      </c>
      <c r="O213" s="35">
        <v>4.9334632600299999</v>
      </c>
      <c r="P213" s="35">
        <v>19264.096388014201</v>
      </c>
      <c r="Q213" s="29">
        <f t="shared" si="128"/>
        <v>-3.5620379248413691E-9</v>
      </c>
      <c r="R213" s="29">
        <f t="shared" si="129"/>
        <v>-3.5630319875832407E-9</v>
      </c>
      <c r="S213" s="29">
        <f t="shared" si="130"/>
        <v>-3.5630319388002988E-9</v>
      </c>
      <c r="T213" s="29">
        <f t="shared" si="131"/>
        <v>-3.5630319388026054E-9</v>
      </c>
      <c r="V213" s="35">
        <v>3.7000000000000001E-10</v>
      </c>
      <c r="W213" s="35">
        <v>3.6679217927800001</v>
      </c>
      <c r="X213" s="35">
        <v>20956.2620575166</v>
      </c>
      <c r="Y213" s="29">
        <f t="shared" si="132"/>
        <v>1.2186371289015254E-11</v>
      </c>
      <c r="Z213" s="29">
        <f t="shared" si="133"/>
        <v>1.1989316269166839E-11</v>
      </c>
      <c r="AA213" s="29">
        <f t="shared" si="134"/>
        <v>1.1989325943755112E-11</v>
      </c>
      <c r="AB213" s="29">
        <f t="shared" si="135"/>
        <v>1.1989325943292652E-11</v>
      </c>
      <c r="AD213" s="35"/>
      <c r="AE213" s="35"/>
      <c r="AF213" s="35"/>
      <c r="AL213" s="35"/>
      <c r="AM213" s="35"/>
      <c r="AN213" s="35"/>
      <c r="AT213" s="35"/>
      <c r="AU213" s="35"/>
      <c r="AV213" s="35"/>
      <c r="BB213" s="35"/>
      <c r="BC213" s="35"/>
      <c r="BD213" s="35"/>
      <c r="BJ213" s="35"/>
      <c r="BK213" s="35"/>
      <c r="BL213" s="35"/>
      <c r="BR213" s="35"/>
      <c r="BS213" s="35"/>
      <c r="BT213" s="35"/>
      <c r="BZ213" s="35"/>
      <c r="CA213" s="35"/>
      <c r="CB213" s="35"/>
      <c r="CH213" s="35"/>
      <c r="CI213" s="35"/>
      <c r="CJ213" s="35"/>
      <c r="CP213" s="35"/>
      <c r="CQ213" s="35"/>
      <c r="CR213" s="35"/>
      <c r="CX213" s="35"/>
      <c r="CY213" s="35"/>
      <c r="CZ213" s="35"/>
      <c r="DF213" s="35">
        <v>1.08E-9</v>
      </c>
      <c r="DG213" s="35">
        <v>5.4446061070700003</v>
      </c>
      <c r="DH213" s="35">
        <v>19050.797292576201</v>
      </c>
      <c r="DI213" s="29">
        <f t="shared" si="140"/>
        <v>8.2156176427480591E-10</v>
      </c>
      <c r="DJ213" s="29">
        <f t="shared" si="141"/>
        <v>8.2190125451994339E-10</v>
      </c>
      <c r="DK213" s="29">
        <f t="shared" si="142"/>
        <v>8.2190123785728578E-10</v>
      </c>
      <c r="DL213" s="29">
        <f t="shared" si="143"/>
        <v>8.2190123785804245E-10</v>
      </c>
      <c r="DN213" s="35"/>
      <c r="DO213" s="35"/>
      <c r="DP213" s="35"/>
      <c r="DV213" s="35"/>
      <c r="DW213" s="35"/>
      <c r="DX213" s="35"/>
      <c r="ED213" s="35"/>
      <c r="EE213" s="35"/>
      <c r="EF213" s="35"/>
      <c r="EL213" s="35"/>
      <c r="EM213" s="35"/>
      <c r="EN213" s="35"/>
      <c r="ET213" s="35"/>
      <c r="EU213" s="35"/>
      <c r="EV213" s="35"/>
    </row>
    <row r="214" spans="14:152" s="29" customFormat="1" ht="13.5" x14ac:dyDescent="0.3">
      <c r="N214" s="35">
        <v>3.8000000000000001E-9</v>
      </c>
      <c r="O214" s="35">
        <v>3.7957335863099999</v>
      </c>
      <c r="P214" s="35">
        <v>8521.1198767086007</v>
      </c>
      <c r="Q214" s="29">
        <f t="shared" si="128"/>
        <v>-2.5835317932677278E-9</v>
      </c>
      <c r="R214" s="29">
        <f t="shared" si="129"/>
        <v>-2.5841355163711591E-9</v>
      </c>
      <c r="S214" s="29">
        <f t="shared" si="130"/>
        <v>-2.5841354867341306E-9</v>
      </c>
      <c r="T214" s="29">
        <f t="shared" si="131"/>
        <v>-2.5841354867355562E-9</v>
      </c>
      <c r="V214" s="35">
        <v>2.5000000000000002E-10</v>
      </c>
      <c r="W214" s="35">
        <v>3.3887618065199998</v>
      </c>
      <c r="X214" s="35">
        <v>7058.5984613153996</v>
      </c>
      <c r="Y214" s="29">
        <f t="shared" si="132"/>
        <v>5.5546277248779062E-11</v>
      </c>
      <c r="Z214" s="29">
        <f t="shared" si="133"/>
        <v>5.5502527270897483E-11</v>
      </c>
      <c r="AA214" s="29">
        <f t="shared" si="134"/>
        <v>5.55025294188635E-11</v>
      </c>
      <c r="AB214" s="29">
        <f t="shared" si="135"/>
        <v>5.5502529418763043E-11</v>
      </c>
      <c r="AD214" s="35"/>
      <c r="AE214" s="35"/>
      <c r="AF214" s="35"/>
      <c r="AL214" s="35"/>
      <c r="AM214" s="35"/>
      <c r="AN214" s="35"/>
      <c r="AT214" s="35"/>
      <c r="AU214" s="35"/>
      <c r="AV214" s="35"/>
      <c r="BB214" s="35"/>
      <c r="BC214" s="35"/>
      <c r="BD214" s="35"/>
      <c r="BJ214" s="35"/>
      <c r="BK214" s="35"/>
      <c r="BL214" s="35"/>
      <c r="BR214" s="35"/>
      <c r="BS214" s="35"/>
      <c r="BT214" s="35"/>
      <c r="BZ214" s="35"/>
      <c r="CA214" s="35"/>
      <c r="CB214" s="35"/>
      <c r="CH214" s="35"/>
      <c r="CI214" s="35"/>
      <c r="CJ214" s="35"/>
      <c r="CP214" s="35"/>
      <c r="CQ214" s="35"/>
      <c r="CR214" s="35"/>
      <c r="CX214" s="35"/>
      <c r="CY214" s="35"/>
      <c r="CZ214" s="35"/>
      <c r="DF214" s="35">
        <v>7.5999999999999996E-10</v>
      </c>
      <c r="DG214" s="35">
        <v>6.1517736865400003</v>
      </c>
      <c r="DH214" s="35">
        <v>27682.140744156401</v>
      </c>
      <c r="DI214" s="29">
        <f t="shared" si="140"/>
        <v>-7.3976534098452778E-10</v>
      </c>
      <c r="DJ214" s="29">
        <f t="shared" si="141"/>
        <v>-7.3988777822531341E-10</v>
      </c>
      <c r="DK214" s="29">
        <f t="shared" si="142"/>
        <v>-7.3988777222320383E-10</v>
      </c>
      <c r="DL214" s="29">
        <f t="shared" si="143"/>
        <v>-7.3988777222349014E-10</v>
      </c>
      <c r="DN214" s="35"/>
      <c r="DO214" s="35"/>
      <c r="DP214" s="35"/>
      <c r="DV214" s="35"/>
      <c r="DW214" s="35"/>
      <c r="DX214" s="35"/>
      <c r="ED214" s="35"/>
      <c r="EE214" s="35"/>
      <c r="EF214" s="35"/>
      <c r="EL214" s="35"/>
      <c r="EM214" s="35"/>
      <c r="EN214" s="35"/>
      <c r="ET214" s="35"/>
      <c r="EU214" s="35"/>
      <c r="EV214" s="35"/>
    </row>
    <row r="215" spans="14:152" s="29" customFormat="1" ht="13.5" x14ac:dyDescent="0.3">
      <c r="N215" s="35">
        <v>3.34E-9</v>
      </c>
      <c r="O215" s="35">
        <v>5.51158557799</v>
      </c>
      <c r="P215" s="35">
        <v>10251.313218846801</v>
      </c>
      <c r="Q215" s="29">
        <f t="shared" si="128"/>
        <v>-2.3855735654738886E-9</v>
      </c>
      <c r="R215" s="29">
        <f t="shared" si="129"/>
        <v>-2.3849641382666487E-9</v>
      </c>
      <c r="S215" s="29">
        <f t="shared" si="130"/>
        <v>-2.3849641681907002E-9</v>
      </c>
      <c r="T215" s="29">
        <f t="shared" si="131"/>
        <v>-2.3849641681893047E-9</v>
      </c>
      <c r="V215" s="35">
        <v>3.1000000000000002E-10</v>
      </c>
      <c r="W215" s="35">
        <v>6.16829805337</v>
      </c>
      <c r="X215" s="35">
        <v>10192.510150718599</v>
      </c>
      <c r="Y215" s="29">
        <f t="shared" si="132"/>
        <v>-1.4785467550297516E-10</v>
      </c>
      <c r="Z215" s="29">
        <f t="shared" si="133"/>
        <v>-1.4778405487419596E-10</v>
      </c>
      <c r="AA215" s="29">
        <f t="shared" si="134"/>
        <v>-1.4778405834157866E-10</v>
      </c>
      <c r="AB215" s="29">
        <f t="shared" si="135"/>
        <v>-1.4778405834141601E-10</v>
      </c>
      <c r="AD215" s="35"/>
      <c r="AE215" s="35"/>
      <c r="AF215" s="35"/>
      <c r="AL215" s="35"/>
      <c r="AM215" s="35"/>
      <c r="AN215" s="35"/>
      <c r="AT215" s="35"/>
      <c r="AU215" s="35"/>
      <c r="AV215" s="35"/>
      <c r="BB215" s="35"/>
      <c r="BC215" s="35"/>
      <c r="BD215" s="35"/>
      <c r="BJ215" s="35"/>
      <c r="BK215" s="35"/>
      <c r="BL215" s="35"/>
      <c r="BR215" s="35"/>
      <c r="BS215" s="35"/>
      <c r="BT215" s="35"/>
      <c r="BZ215" s="35"/>
      <c r="CA215" s="35"/>
      <c r="CB215" s="35"/>
      <c r="CH215" s="35"/>
      <c r="CI215" s="35"/>
      <c r="CJ215" s="35"/>
      <c r="CP215" s="35"/>
      <c r="CQ215" s="35"/>
      <c r="CR215" s="35"/>
      <c r="CX215" s="35"/>
      <c r="CY215" s="35"/>
      <c r="CZ215" s="35"/>
      <c r="DF215" s="35">
        <v>1.07E-9</v>
      </c>
      <c r="DG215" s="35">
        <v>4.8052540406300004</v>
      </c>
      <c r="DH215" s="35">
        <v>8144.2787113043996</v>
      </c>
      <c r="DI215" s="29">
        <f t="shared" si="140"/>
        <v>4.4069224144082089E-10</v>
      </c>
      <c r="DJ215" s="29">
        <f t="shared" si="141"/>
        <v>4.4049031353395658E-10</v>
      </c>
      <c r="DK215" s="29">
        <f t="shared" si="142"/>
        <v>4.4049032344814656E-10</v>
      </c>
      <c r="DL215" s="29">
        <f t="shared" si="143"/>
        <v>4.4049032344767543E-10</v>
      </c>
      <c r="DN215" s="35"/>
      <c r="DO215" s="35"/>
      <c r="DP215" s="35"/>
      <c r="DV215" s="35"/>
      <c r="DW215" s="35"/>
      <c r="DX215" s="35"/>
      <c r="ED215" s="35"/>
      <c r="EE215" s="35"/>
      <c r="EF215" s="35"/>
      <c r="EL215" s="35"/>
      <c r="EM215" s="35"/>
      <c r="EN215" s="35"/>
      <c r="ET215" s="35"/>
      <c r="EU215" s="35"/>
      <c r="EV215" s="35"/>
    </row>
    <row r="216" spans="14:152" s="29" customFormat="1" ht="13.5" x14ac:dyDescent="0.3">
      <c r="N216" s="35">
        <v>4.1199999999999998E-9</v>
      </c>
      <c r="O216" s="35">
        <v>2.5612967072799999</v>
      </c>
      <c r="P216" s="35">
        <v>77.673770427999997</v>
      </c>
      <c r="Q216" s="29">
        <f t="shared" si="128"/>
        <v>-3.2002983421664752E-9</v>
      </c>
      <c r="R216" s="29">
        <f t="shared" si="129"/>
        <v>-3.200303466832714E-9</v>
      </c>
      <c r="S216" s="29">
        <f t="shared" si="130"/>
        <v>-3.2003034665811163E-9</v>
      </c>
      <c r="T216" s="29">
        <f t="shared" si="131"/>
        <v>-3.2003034665811279E-9</v>
      </c>
      <c r="V216" s="35"/>
      <c r="W216" s="35"/>
      <c r="X216" s="35"/>
      <c r="AD216" s="35"/>
      <c r="AE216" s="35"/>
      <c r="AF216" s="35"/>
      <c r="AL216" s="35"/>
      <c r="AM216" s="35"/>
      <c r="AN216" s="35"/>
      <c r="AT216" s="35"/>
      <c r="AU216" s="35"/>
      <c r="AV216" s="35"/>
      <c r="BB216" s="35"/>
      <c r="BC216" s="35"/>
      <c r="BD216" s="35"/>
      <c r="BJ216" s="35"/>
      <c r="BK216" s="35"/>
      <c r="BL216" s="35"/>
      <c r="BR216" s="35"/>
      <c r="BS216" s="35"/>
      <c r="BT216" s="35"/>
      <c r="BZ216" s="35"/>
      <c r="CA216" s="35"/>
      <c r="CB216" s="35"/>
      <c r="CH216" s="35"/>
      <c r="CI216" s="35"/>
      <c r="CJ216" s="35"/>
      <c r="CP216" s="35"/>
      <c r="CQ216" s="35"/>
      <c r="CR216" s="35"/>
      <c r="CX216" s="35"/>
      <c r="CY216" s="35"/>
      <c r="CZ216" s="35"/>
      <c r="DF216" s="35">
        <v>7.2999999999999996E-10</v>
      </c>
      <c r="DG216" s="35">
        <v>1.60549217847</v>
      </c>
      <c r="DH216" s="35">
        <v>20956.2620575166</v>
      </c>
      <c r="DI216" s="29">
        <f t="shared" si="140"/>
        <v>-6.5454192435709206E-10</v>
      </c>
      <c r="DJ216" s="29">
        <f t="shared" si="141"/>
        <v>-6.5436959557280917E-10</v>
      </c>
      <c r="DK216" s="29">
        <f t="shared" si="142"/>
        <v>-6.5436960403792917E-10</v>
      </c>
      <c r="DL216" s="29">
        <f t="shared" si="143"/>
        <v>-6.5436960403752447E-10</v>
      </c>
      <c r="DN216" s="35"/>
      <c r="DO216" s="35"/>
      <c r="DP216" s="35"/>
      <c r="DV216" s="35"/>
      <c r="DW216" s="35"/>
      <c r="DX216" s="35"/>
      <c r="ED216" s="35"/>
      <c r="EE216" s="35"/>
      <c r="EF216" s="35"/>
      <c r="EL216" s="35"/>
      <c r="EM216" s="35"/>
      <c r="EN216" s="35"/>
      <c r="ET216" s="35"/>
      <c r="EU216" s="35"/>
      <c r="EV216" s="35"/>
    </row>
    <row r="217" spans="14:152" s="29" customFormat="1" ht="13.5" x14ac:dyDescent="0.3">
      <c r="N217" s="35">
        <v>4.18E-9</v>
      </c>
      <c r="O217" s="35">
        <v>2.37865963521</v>
      </c>
      <c r="P217" s="35">
        <v>32.532550791399999</v>
      </c>
      <c r="Q217" s="29">
        <f t="shared" si="128"/>
        <v>-4.0655545732256915E-9</v>
      </c>
      <c r="R217" s="29">
        <f t="shared" si="129"/>
        <v>-4.0655537696405887E-9</v>
      </c>
      <c r="S217" s="29">
        <f t="shared" si="130"/>
        <v>-4.0655537696800411E-9</v>
      </c>
      <c r="T217" s="29">
        <f t="shared" si="131"/>
        <v>-4.0655537696800386E-9</v>
      </c>
      <c r="V217" s="35"/>
      <c r="W217" s="35"/>
      <c r="X217" s="35"/>
      <c r="AD217" s="35"/>
      <c r="AE217" s="35"/>
      <c r="AF217" s="35"/>
      <c r="AL217" s="35"/>
      <c r="AM217" s="35"/>
      <c r="AN217" s="35"/>
      <c r="AT217" s="35"/>
      <c r="AU217" s="35"/>
      <c r="AV217" s="35"/>
      <c r="BB217" s="35"/>
      <c r="BC217" s="35"/>
      <c r="BD217" s="35"/>
      <c r="BJ217" s="35"/>
      <c r="BK217" s="35"/>
      <c r="BL217" s="35"/>
      <c r="BR217" s="35"/>
      <c r="BS217" s="35"/>
      <c r="BT217" s="35"/>
      <c r="BZ217" s="35"/>
      <c r="CA217" s="35"/>
      <c r="CB217" s="35"/>
      <c r="CH217" s="35"/>
      <c r="CI217" s="35"/>
      <c r="CJ217" s="35"/>
      <c r="CP217" s="35"/>
      <c r="CQ217" s="35"/>
      <c r="CR217" s="35"/>
      <c r="CX217" s="35"/>
      <c r="CY217" s="35"/>
      <c r="CZ217" s="35"/>
      <c r="DF217" s="35">
        <v>9.6999999999999996E-10</v>
      </c>
      <c r="DG217" s="35">
        <v>5.1354205113000004</v>
      </c>
      <c r="DH217" s="35">
        <v>22779.4372461938</v>
      </c>
      <c r="DI217" s="29">
        <f t="shared" si="140"/>
        <v>-2.9004898208897278E-10</v>
      </c>
      <c r="DJ217" s="29">
        <f t="shared" si="141"/>
        <v>-2.905850748366582E-10</v>
      </c>
      <c r="DK217" s="29">
        <f t="shared" si="142"/>
        <v>-2.9058504851938558E-10</v>
      </c>
      <c r="DL217" s="29">
        <f t="shared" si="143"/>
        <v>-2.9058504852059554E-10</v>
      </c>
      <c r="DN217" s="35"/>
      <c r="DO217" s="35"/>
      <c r="DP217" s="35"/>
      <c r="DV217" s="35"/>
      <c r="DW217" s="35"/>
      <c r="DX217" s="35"/>
      <c r="ED217" s="35"/>
      <c r="EE217" s="35"/>
      <c r="EF217" s="35"/>
      <c r="EL217" s="35"/>
      <c r="EM217" s="35"/>
      <c r="EN217" s="35"/>
      <c r="ET217" s="35"/>
      <c r="EU217" s="35"/>
      <c r="EV217" s="35"/>
    </row>
    <row r="218" spans="14:152" s="29" customFormat="1" ht="13.5" x14ac:dyDescent="0.3">
      <c r="N218" s="35">
        <v>3.2500000000000002E-9</v>
      </c>
      <c r="O218" s="35">
        <v>6.0302052346500004</v>
      </c>
      <c r="P218" s="35">
        <v>18947.704518357601</v>
      </c>
      <c r="Q218" s="29">
        <f t="shared" si="128"/>
        <v>3.0152270691326992E-9</v>
      </c>
      <c r="R218" s="29">
        <f t="shared" si="129"/>
        <v>3.0146423963451064E-9</v>
      </c>
      <c r="S218" s="29">
        <f t="shared" si="130"/>
        <v>3.0146424250670031E-9</v>
      </c>
      <c r="T218" s="29">
        <f t="shared" si="131"/>
        <v>3.0146424250656916E-9</v>
      </c>
      <c r="V218" s="35"/>
      <c r="W218" s="35"/>
      <c r="X218" s="35"/>
      <c r="AD218" s="35"/>
      <c r="AE218" s="35"/>
      <c r="AF218" s="35"/>
      <c r="AL218" s="35"/>
      <c r="AM218" s="35"/>
      <c r="AN218" s="35"/>
      <c r="AT218" s="35"/>
      <c r="AU218" s="35"/>
      <c r="AV218" s="35"/>
      <c r="BB218" s="35"/>
      <c r="BC218" s="35"/>
      <c r="BD218" s="35"/>
      <c r="BJ218" s="35"/>
      <c r="BK218" s="35"/>
      <c r="BL218" s="35"/>
      <c r="BR218" s="35"/>
      <c r="BS218" s="35"/>
      <c r="BT218" s="35"/>
      <c r="BZ218" s="35"/>
      <c r="CA218" s="35"/>
      <c r="CB218" s="35"/>
      <c r="CH218" s="35"/>
      <c r="CI218" s="35"/>
      <c r="CJ218" s="35"/>
      <c r="CP218" s="35"/>
      <c r="CQ218" s="35"/>
      <c r="CR218" s="35"/>
      <c r="CX218" s="35"/>
      <c r="CY218" s="35"/>
      <c r="CZ218" s="35"/>
      <c r="DF218" s="35">
        <v>6.8000000000000003E-10</v>
      </c>
      <c r="DG218" s="35">
        <v>2.3130044714400002</v>
      </c>
      <c r="DH218" s="35">
        <v>8631.3261979279996</v>
      </c>
      <c r="DI218" s="29">
        <f t="shared" si="140"/>
        <v>-2.8986287112591812E-10</v>
      </c>
      <c r="DJ218" s="29">
        <f t="shared" si="141"/>
        <v>-2.8999786769437606E-10</v>
      </c>
      <c r="DK218" s="29">
        <f t="shared" si="142"/>
        <v>-2.8999786106702392E-10</v>
      </c>
      <c r="DL218" s="29">
        <f t="shared" si="143"/>
        <v>-2.8999786106733861E-10</v>
      </c>
      <c r="DN218" s="35"/>
      <c r="DO218" s="35"/>
      <c r="DP218" s="35"/>
      <c r="DV218" s="35"/>
      <c r="DW218" s="35"/>
      <c r="DX218" s="35"/>
      <c r="ED218" s="35"/>
      <c r="EE218" s="35"/>
      <c r="EF218" s="35"/>
      <c r="EL218" s="35"/>
      <c r="EM218" s="35"/>
      <c r="EN218" s="35"/>
      <c r="ET218" s="35"/>
      <c r="EU218" s="35"/>
      <c r="EV218" s="35"/>
    </row>
    <row r="219" spans="14:152" s="29" customFormat="1" ht="13.5" x14ac:dyDescent="0.3">
      <c r="N219" s="35">
        <v>4.0000000000000002E-9</v>
      </c>
      <c r="O219" s="35">
        <v>0.91999360201000002</v>
      </c>
      <c r="P219" s="35">
        <v>227.47613278899999</v>
      </c>
      <c r="Q219" s="29">
        <f t="shared" si="128"/>
        <v>-3.9038490457734155E-10</v>
      </c>
      <c r="R219" s="29">
        <f t="shared" si="129"/>
        <v>-3.9040793072635601E-10</v>
      </c>
      <c r="S219" s="29">
        <f t="shared" si="130"/>
        <v>-3.9040792959587732E-10</v>
      </c>
      <c r="T219" s="29">
        <f t="shared" si="131"/>
        <v>-3.9040792959593037E-10</v>
      </c>
      <c r="V219" s="35"/>
      <c r="W219" s="35"/>
      <c r="X219" s="35"/>
      <c r="AD219" s="35"/>
      <c r="AE219" s="35"/>
      <c r="AF219" s="35"/>
      <c r="AL219" s="35"/>
      <c r="AM219" s="35"/>
      <c r="AN219" s="35"/>
      <c r="AT219" s="35"/>
      <c r="AU219" s="35"/>
      <c r="AV219" s="35"/>
      <c r="BB219" s="35"/>
      <c r="BC219" s="35"/>
      <c r="BD219" s="35"/>
      <c r="BJ219" s="35"/>
      <c r="BK219" s="35"/>
      <c r="BL219" s="35"/>
      <c r="BR219" s="35"/>
      <c r="BS219" s="35"/>
      <c r="BT219" s="35"/>
      <c r="BZ219" s="35"/>
      <c r="CA219" s="35"/>
      <c r="CB219" s="35"/>
      <c r="CH219" s="35"/>
      <c r="CI219" s="35"/>
      <c r="CJ219" s="35"/>
      <c r="CP219" s="35"/>
      <c r="CQ219" s="35"/>
      <c r="CR219" s="35"/>
      <c r="CX219" s="35"/>
      <c r="CY219" s="35"/>
      <c r="CZ219" s="35"/>
      <c r="DF219" s="35">
        <v>9.0999999999999996E-10</v>
      </c>
      <c r="DG219" s="35">
        <v>4.2865274395300004</v>
      </c>
      <c r="DH219" s="35">
        <v>10110.192771992401</v>
      </c>
      <c r="DI219" s="29">
        <f t="shared" si="140"/>
        <v>3.7107342563419358E-10</v>
      </c>
      <c r="DJ219" s="29">
        <f t="shared" si="141"/>
        <v>3.7085980656218778E-10</v>
      </c>
      <c r="DK219" s="29">
        <f t="shared" si="142"/>
        <v>3.7085981705049115E-10</v>
      </c>
      <c r="DL219" s="29">
        <f t="shared" si="143"/>
        <v>3.708598170499951E-10</v>
      </c>
      <c r="DN219" s="35"/>
      <c r="DO219" s="35"/>
      <c r="DP219" s="35"/>
      <c r="DV219" s="35"/>
      <c r="DW219" s="35"/>
      <c r="DX219" s="35"/>
      <c r="ED219" s="35"/>
      <c r="EE219" s="35"/>
      <c r="EF219" s="35"/>
      <c r="EL219" s="35"/>
      <c r="EM219" s="35"/>
      <c r="EN219" s="35"/>
      <c r="ET219" s="35"/>
      <c r="EU219" s="35"/>
      <c r="EV219" s="35"/>
    </row>
    <row r="220" spans="14:152" s="29" customFormat="1" ht="13.5" x14ac:dyDescent="0.3">
      <c r="N220" s="35">
        <v>4.3699999999999996E-9</v>
      </c>
      <c r="O220" s="35">
        <v>0.91420135162000005</v>
      </c>
      <c r="P220" s="35">
        <v>58953.145443294001</v>
      </c>
      <c r="Q220" s="29">
        <f t="shared" si="128"/>
        <v>-4.2455118239769082E-9</v>
      </c>
      <c r="R220" s="29">
        <f t="shared" si="129"/>
        <v>-4.2470594955157288E-9</v>
      </c>
      <c r="S220" s="29">
        <f t="shared" si="130"/>
        <v>-4.2470594197664583E-9</v>
      </c>
      <c r="T220" s="29">
        <f t="shared" si="131"/>
        <v>-4.2470594197700846E-9</v>
      </c>
      <c r="V220" s="35"/>
      <c r="W220" s="35"/>
      <c r="X220" s="35"/>
      <c r="AD220" s="35"/>
      <c r="AE220" s="35"/>
      <c r="AF220" s="35"/>
      <c r="AL220" s="35"/>
      <c r="AM220" s="35"/>
      <c r="AN220" s="35"/>
      <c r="AT220" s="35"/>
      <c r="AU220" s="35"/>
      <c r="AV220" s="35"/>
      <c r="BB220" s="35"/>
      <c r="BC220" s="35"/>
      <c r="BD220" s="35"/>
      <c r="BJ220" s="35"/>
      <c r="BK220" s="35"/>
      <c r="BL220" s="35"/>
      <c r="BR220" s="35"/>
      <c r="BS220" s="35"/>
      <c r="BT220" s="35"/>
      <c r="BZ220" s="35"/>
      <c r="CA220" s="35"/>
      <c r="CB220" s="35"/>
      <c r="CH220" s="35"/>
      <c r="CI220" s="35"/>
      <c r="CJ220" s="35"/>
      <c r="CP220" s="35"/>
      <c r="CQ220" s="35"/>
      <c r="CR220" s="35"/>
      <c r="CX220" s="35"/>
      <c r="CY220" s="35"/>
      <c r="CZ220" s="35"/>
      <c r="DF220" s="35">
        <v>9.2999999999999999E-10</v>
      </c>
      <c r="DG220" s="35">
        <v>5.2729060926400004</v>
      </c>
      <c r="DH220" s="35">
        <v>522.57741809380002</v>
      </c>
      <c r="DI220" s="29">
        <f t="shared" si="140"/>
        <v>3.4202893690478438E-10</v>
      </c>
      <c r="DJ220" s="29">
        <f t="shared" si="141"/>
        <v>3.4204042848682268E-10</v>
      </c>
      <c r="DK220" s="29">
        <f t="shared" si="142"/>
        <v>3.4204042792264161E-10</v>
      </c>
      <c r="DL220" s="29">
        <f t="shared" si="143"/>
        <v>3.4204042792266616E-10</v>
      </c>
      <c r="DN220" s="35"/>
      <c r="DO220" s="35"/>
      <c r="DP220" s="35"/>
      <c r="DV220" s="35"/>
      <c r="DW220" s="35"/>
      <c r="DX220" s="35"/>
      <c r="ED220" s="35"/>
      <c r="EE220" s="35"/>
      <c r="EF220" s="35"/>
      <c r="EL220" s="35"/>
      <c r="EM220" s="35"/>
      <c r="EN220" s="35"/>
      <c r="ET220" s="35"/>
      <c r="EU220" s="35"/>
      <c r="EV220" s="35"/>
    </row>
    <row r="221" spans="14:152" s="29" customFormat="1" ht="13.5" x14ac:dyDescent="0.3">
      <c r="N221" s="35">
        <v>3.6E-9</v>
      </c>
      <c r="O221" s="35">
        <v>0.82477639126000002</v>
      </c>
      <c r="P221" s="35">
        <v>22.775201450800001</v>
      </c>
      <c r="Q221" s="29">
        <f t="shared" si="128"/>
        <v>1.3222902169178298E-9</v>
      </c>
      <c r="R221" s="29">
        <f t="shared" si="129"/>
        <v>1.32229215601169E-9</v>
      </c>
      <c r="S221" s="29">
        <f t="shared" si="130"/>
        <v>1.3222921559164896E-9</v>
      </c>
      <c r="T221" s="29">
        <f t="shared" si="131"/>
        <v>1.322292155916494E-9</v>
      </c>
      <c r="V221" s="35"/>
      <c r="W221" s="35"/>
      <c r="X221" s="35"/>
      <c r="AD221" s="35"/>
      <c r="AE221" s="35"/>
      <c r="AF221" s="35"/>
      <c r="AL221" s="35"/>
      <c r="AM221" s="35"/>
      <c r="AN221" s="35"/>
      <c r="AT221" s="35"/>
      <c r="AU221" s="35"/>
      <c r="AV221" s="35"/>
      <c r="BB221" s="35"/>
      <c r="BC221" s="35"/>
      <c r="BD221" s="35"/>
      <c r="BJ221" s="35"/>
      <c r="BK221" s="35"/>
      <c r="BL221" s="35"/>
      <c r="BR221" s="35"/>
      <c r="BS221" s="35"/>
      <c r="BT221" s="35"/>
      <c r="BZ221" s="35"/>
      <c r="CA221" s="35"/>
      <c r="CB221" s="35"/>
      <c r="CH221" s="35"/>
      <c r="CI221" s="35"/>
      <c r="CJ221" s="35"/>
      <c r="CP221" s="35"/>
      <c r="CQ221" s="35"/>
      <c r="CR221" s="35"/>
      <c r="CX221" s="35"/>
      <c r="CY221" s="35"/>
      <c r="CZ221" s="35"/>
      <c r="DF221" s="35">
        <v>7.1000000000000003E-10</v>
      </c>
      <c r="DG221" s="35">
        <v>3.6556596169</v>
      </c>
      <c r="DH221" s="35">
        <v>11764.330768858999</v>
      </c>
      <c r="DI221" s="29">
        <f t="shared" si="140"/>
        <v>7.0918035017711388E-10</v>
      </c>
      <c r="DJ221" s="29">
        <f t="shared" si="141"/>
        <v>7.0917011600737895E-10</v>
      </c>
      <c r="DK221" s="29">
        <f t="shared" si="142"/>
        <v>7.0917011651138765E-10</v>
      </c>
      <c r="DL221" s="29">
        <f t="shared" si="143"/>
        <v>7.0917011651136324E-10</v>
      </c>
      <c r="DN221" s="35"/>
      <c r="DO221" s="35"/>
      <c r="DP221" s="35"/>
      <c r="DV221" s="35"/>
      <c r="DW221" s="35"/>
      <c r="DX221" s="35"/>
      <c r="ED221" s="35"/>
      <c r="EE221" s="35"/>
      <c r="EF221" s="35"/>
      <c r="EL221" s="35"/>
      <c r="EM221" s="35"/>
      <c r="EN221" s="35"/>
      <c r="ET221" s="35"/>
      <c r="EU221" s="35"/>
      <c r="EV221" s="35"/>
    </row>
    <row r="222" spans="14:152" s="29" customFormat="1" ht="13.5" x14ac:dyDescent="0.3">
      <c r="N222" s="35">
        <v>4.1299999999999996E-9</v>
      </c>
      <c r="O222" s="35">
        <v>4.22381905655</v>
      </c>
      <c r="P222" s="35">
        <v>44809.650200863398</v>
      </c>
      <c r="Q222" s="29">
        <f t="shared" si="128"/>
        <v>-4.1285628992366585E-9</v>
      </c>
      <c r="R222" s="29">
        <f t="shared" si="129"/>
        <v>-4.1286843477313972E-9</v>
      </c>
      <c r="S222" s="29">
        <f t="shared" si="130"/>
        <v>-4.1286843419004058E-9</v>
      </c>
      <c r="T222" s="29">
        <f t="shared" si="131"/>
        <v>-4.1286843419006788E-9</v>
      </c>
      <c r="V222" s="35"/>
      <c r="W222" s="35"/>
      <c r="X222" s="35"/>
      <c r="AD222" s="35"/>
      <c r="AE222" s="35"/>
      <c r="AF222" s="35"/>
      <c r="AL222" s="35"/>
      <c r="AM222" s="35"/>
      <c r="AN222" s="35"/>
      <c r="AT222" s="35"/>
      <c r="AU222" s="35"/>
      <c r="AV222" s="35"/>
      <c r="BB222" s="35"/>
      <c r="BC222" s="35"/>
      <c r="BD222" s="35"/>
      <c r="BJ222" s="35"/>
      <c r="BK222" s="35"/>
      <c r="BL222" s="35"/>
      <c r="BR222" s="35"/>
      <c r="BS222" s="35"/>
      <c r="BT222" s="35"/>
      <c r="BZ222" s="35"/>
      <c r="CA222" s="35"/>
      <c r="CB222" s="35"/>
      <c r="CH222" s="35"/>
      <c r="CI222" s="35"/>
      <c r="CJ222" s="35"/>
      <c r="CP222" s="35"/>
      <c r="CQ222" s="35"/>
      <c r="CR222" s="35"/>
      <c r="CX222" s="35"/>
      <c r="CY222" s="35"/>
      <c r="CZ222" s="35"/>
      <c r="DF222" s="35">
        <v>8.9000000000000003E-10</v>
      </c>
      <c r="DG222" s="35">
        <v>1.7971296320600001</v>
      </c>
      <c r="DH222" s="35">
        <v>45585.172812187397</v>
      </c>
      <c r="DI222" s="29">
        <f t="shared" si="140"/>
        <v>6.3840059744613742E-10</v>
      </c>
      <c r="DJ222" s="29">
        <f t="shared" si="141"/>
        <v>6.3911895649192597E-10</v>
      </c>
      <c r="DK222" s="29">
        <f t="shared" si="142"/>
        <v>6.391189212449576E-10</v>
      </c>
      <c r="DL222" s="29">
        <f t="shared" si="143"/>
        <v>6.3911892124657712E-10</v>
      </c>
      <c r="DN222" s="35"/>
      <c r="DO222" s="35"/>
      <c r="DP222" s="35"/>
      <c r="DV222" s="35"/>
      <c r="DW222" s="35"/>
      <c r="DX222" s="35"/>
      <c r="ED222" s="35"/>
      <c r="EE222" s="35"/>
      <c r="EF222" s="35"/>
      <c r="EL222" s="35"/>
      <c r="EM222" s="35"/>
      <c r="EN222" s="35"/>
      <c r="ET222" s="35"/>
      <c r="EU222" s="35"/>
      <c r="EV222" s="35"/>
    </row>
    <row r="223" spans="14:152" s="29" customFormat="1" ht="13.5" x14ac:dyDescent="0.3">
      <c r="N223" s="35">
        <v>3.7499999999999997E-9</v>
      </c>
      <c r="O223" s="35">
        <v>3.1565729189599998</v>
      </c>
      <c r="P223" s="35">
        <v>19992.8593545451</v>
      </c>
      <c r="Q223" s="29">
        <f t="shared" si="128"/>
        <v>1.5220085838516438E-9</v>
      </c>
      <c r="R223" s="29">
        <f t="shared" si="129"/>
        <v>1.523750689661186E-9</v>
      </c>
      <c r="S223" s="29">
        <f t="shared" si="130"/>
        <v>1.523750604141403E-9</v>
      </c>
      <c r="T223" s="29">
        <f t="shared" si="131"/>
        <v>1.5237506041454932E-9</v>
      </c>
      <c r="V223" s="35"/>
      <c r="W223" s="35"/>
      <c r="X223" s="35"/>
      <c r="AD223" s="35"/>
      <c r="AE223" s="35"/>
      <c r="AF223" s="35"/>
      <c r="AL223" s="35"/>
      <c r="AM223" s="35"/>
      <c r="AN223" s="35"/>
      <c r="AT223" s="35"/>
      <c r="AU223" s="35"/>
      <c r="AV223" s="35"/>
      <c r="BB223" s="35"/>
      <c r="BC223" s="35"/>
      <c r="BD223" s="35"/>
      <c r="BJ223" s="35"/>
      <c r="BK223" s="35"/>
      <c r="BL223" s="35"/>
      <c r="BR223" s="35"/>
      <c r="BS223" s="35"/>
      <c r="BT223" s="35"/>
      <c r="BZ223" s="35"/>
      <c r="CA223" s="35"/>
      <c r="CB223" s="35"/>
      <c r="CH223" s="35"/>
      <c r="CI223" s="35"/>
      <c r="CJ223" s="35"/>
      <c r="CP223" s="35"/>
      <c r="CQ223" s="35"/>
      <c r="CR223" s="35"/>
      <c r="CX223" s="35"/>
      <c r="CY223" s="35"/>
      <c r="CZ223" s="35"/>
      <c r="DF223" s="35">
        <v>6.6999999999999996E-10</v>
      </c>
      <c r="DG223" s="35">
        <v>2.2590007158400001</v>
      </c>
      <c r="DH223" s="35">
        <v>9360.0891644589992</v>
      </c>
      <c r="DI223" s="29">
        <f t="shared" si="140"/>
        <v>-6.3016866143726161E-10</v>
      </c>
      <c r="DJ223" s="29">
        <f t="shared" si="141"/>
        <v>-6.3022280576849898E-10</v>
      </c>
      <c r="DK223" s="29">
        <f t="shared" si="142"/>
        <v>-6.3022280311114104E-10</v>
      </c>
      <c r="DL223" s="29">
        <f t="shared" si="143"/>
        <v>-6.3022280311126388E-10</v>
      </c>
      <c r="DN223" s="35"/>
      <c r="DO223" s="35"/>
      <c r="DP223" s="35"/>
      <c r="DV223" s="35"/>
      <c r="DW223" s="35"/>
      <c r="DX223" s="35"/>
      <c r="ED223" s="35"/>
      <c r="EE223" s="35"/>
      <c r="EF223" s="35"/>
      <c r="EL223" s="35"/>
      <c r="EM223" s="35"/>
      <c r="EN223" s="35"/>
      <c r="ET223" s="35"/>
      <c r="EU223" s="35"/>
      <c r="EV223" s="35"/>
    </row>
    <row r="224" spans="14:152" s="29" customFormat="1" ht="13.5" x14ac:dyDescent="0.3">
      <c r="N224" s="35">
        <v>3.7099999999999998E-9</v>
      </c>
      <c r="O224" s="35">
        <v>6.0537087427499996</v>
      </c>
      <c r="P224" s="35">
        <v>20007.086448546801</v>
      </c>
      <c r="Q224" s="29">
        <f t="shared" si="128"/>
        <v>-1.5510113151315744E-9</v>
      </c>
      <c r="R224" s="29">
        <f t="shared" si="129"/>
        <v>-1.5527256538795423E-9</v>
      </c>
      <c r="S224" s="29">
        <f t="shared" si="130"/>
        <v>-1.5527255697232797E-9</v>
      </c>
      <c r="T224" s="29">
        <f t="shared" si="131"/>
        <v>-1.5527255697273019E-9</v>
      </c>
      <c r="V224" s="35"/>
      <c r="W224" s="35"/>
      <c r="X224" s="35"/>
      <c r="AD224" s="35"/>
      <c r="AE224" s="35"/>
      <c r="AF224" s="35"/>
      <c r="AL224" s="35"/>
      <c r="AM224" s="35"/>
      <c r="AN224" s="35"/>
      <c r="AT224" s="35"/>
      <c r="AU224" s="35"/>
      <c r="AV224" s="35"/>
      <c r="BB224" s="35"/>
      <c r="BC224" s="35"/>
      <c r="BD224" s="35"/>
      <c r="BJ224" s="35"/>
      <c r="BK224" s="35"/>
      <c r="BL224" s="35"/>
      <c r="BR224" s="35"/>
      <c r="BS224" s="35"/>
      <c r="BT224" s="35"/>
      <c r="BZ224" s="35"/>
      <c r="CA224" s="35"/>
      <c r="CB224" s="35"/>
      <c r="CH224" s="35"/>
      <c r="CI224" s="35"/>
      <c r="CJ224" s="35"/>
      <c r="CP224" s="35"/>
      <c r="CQ224" s="35"/>
      <c r="CR224" s="35"/>
      <c r="CX224" s="35"/>
      <c r="CY224" s="35"/>
      <c r="CZ224" s="35"/>
      <c r="DF224" s="35">
        <v>8.4999999999999996E-10</v>
      </c>
      <c r="DG224" s="35">
        <v>0.67062144972000004</v>
      </c>
      <c r="DH224" s="35">
        <v>56600.279289522201</v>
      </c>
      <c r="DI224" s="29">
        <f t="shared" si="140"/>
        <v>-7.3755699616849698E-10</v>
      </c>
      <c r="DJ224" s="29">
        <f t="shared" si="141"/>
        <v>-7.3694816290017401E-10</v>
      </c>
      <c r="DK224" s="29">
        <f t="shared" si="142"/>
        <v>-7.369481928285159E-10</v>
      </c>
      <c r="DL224" s="29">
        <f t="shared" si="143"/>
        <v>-7.3694819282711942E-10</v>
      </c>
      <c r="DN224" s="35"/>
      <c r="DO224" s="35"/>
      <c r="DP224" s="35"/>
      <c r="DV224" s="35"/>
      <c r="DW224" s="35"/>
      <c r="DX224" s="35"/>
      <c r="ED224" s="35"/>
      <c r="EE224" s="35"/>
      <c r="EF224" s="35"/>
      <c r="EL224" s="35"/>
      <c r="EM224" s="35"/>
      <c r="EN224" s="35"/>
      <c r="ET224" s="35"/>
      <c r="EU224" s="35"/>
      <c r="EV224" s="35"/>
    </row>
    <row r="225" spans="14:152" s="29" customFormat="1" ht="13.5" x14ac:dyDescent="0.3">
      <c r="N225" s="35">
        <v>3.6100000000000001E-9</v>
      </c>
      <c r="O225" s="35">
        <v>5.4437122790399997</v>
      </c>
      <c r="P225" s="35">
        <v>19470.281936451302</v>
      </c>
      <c r="Q225" s="29">
        <f t="shared" si="128"/>
        <v>1.1877175319674049E-9</v>
      </c>
      <c r="R225" s="29">
        <f t="shared" si="129"/>
        <v>1.1894051274269728E-9</v>
      </c>
      <c r="S225" s="29">
        <f t="shared" si="130"/>
        <v>1.1894050445811495E-9</v>
      </c>
      <c r="T225" s="29">
        <f t="shared" si="131"/>
        <v>1.1894050445850247E-9</v>
      </c>
      <c r="V225" s="35"/>
      <c r="W225" s="35"/>
      <c r="X225" s="35"/>
      <c r="AD225" s="35"/>
      <c r="AE225" s="35"/>
      <c r="AF225" s="35"/>
      <c r="AL225" s="35"/>
      <c r="AM225" s="35"/>
      <c r="AN225" s="35"/>
      <c r="AT225" s="35"/>
      <c r="AU225" s="35"/>
      <c r="AV225" s="35"/>
      <c r="BB225" s="35"/>
      <c r="BC225" s="35"/>
      <c r="BD225" s="35"/>
      <c r="BJ225" s="35"/>
      <c r="BK225" s="35"/>
      <c r="BL225" s="35"/>
      <c r="BR225" s="35"/>
      <c r="BS225" s="35"/>
      <c r="BT225" s="35"/>
      <c r="BZ225" s="35"/>
      <c r="CA225" s="35"/>
      <c r="CB225" s="35"/>
      <c r="CH225" s="35"/>
      <c r="CI225" s="35"/>
      <c r="CJ225" s="35"/>
      <c r="CP225" s="35"/>
      <c r="CQ225" s="35"/>
      <c r="CR225" s="35"/>
      <c r="CX225" s="35"/>
      <c r="CY225" s="35"/>
      <c r="CZ225" s="35"/>
      <c r="DF225" s="35">
        <v>8.0000000000000003E-10</v>
      </c>
      <c r="DG225" s="35">
        <v>1.5827808107700001</v>
      </c>
      <c r="DH225" s="35">
        <v>19992.8593545451</v>
      </c>
      <c r="DI225" s="29">
        <f t="shared" si="140"/>
        <v>7.30169031550229E-10</v>
      </c>
      <c r="DJ225" s="29">
        <f t="shared" si="141"/>
        <v>7.3000275959878644E-10</v>
      </c>
      <c r="DK225" s="29">
        <f t="shared" si="142"/>
        <v>7.3000276776661182E-10</v>
      </c>
      <c r="DL225" s="29">
        <f t="shared" si="143"/>
        <v>7.3000276776622119E-10</v>
      </c>
      <c r="DN225" s="35"/>
      <c r="DO225" s="35"/>
      <c r="DP225" s="35"/>
      <c r="DV225" s="35"/>
      <c r="DW225" s="35"/>
      <c r="DX225" s="35"/>
      <c r="ED225" s="35"/>
      <c r="EE225" s="35"/>
      <c r="EF225" s="35"/>
      <c r="EL225" s="35"/>
      <c r="EM225" s="35"/>
      <c r="EN225" s="35"/>
      <c r="ET225" s="35"/>
      <c r="EU225" s="35"/>
      <c r="EV225" s="35"/>
    </row>
    <row r="226" spans="14:152" s="29" customFormat="1" ht="13.5" x14ac:dyDescent="0.3">
      <c r="N226" s="35">
        <v>3.8600000000000003E-9</v>
      </c>
      <c r="O226" s="35">
        <v>5.2812054040499996</v>
      </c>
      <c r="P226" s="35">
        <v>47623.852786089599</v>
      </c>
      <c r="Q226" s="29">
        <f t="shared" si="128"/>
        <v>3.6490406356495689E-9</v>
      </c>
      <c r="R226" s="29">
        <f t="shared" si="129"/>
        <v>3.6475138375409625E-9</v>
      </c>
      <c r="S226" s="29">
        <f t="shared" si="130"/>
        <v>3.6475139126309536E-9</v>
      </c>
      <c r="T226" s="29">
        <f t="shared" si="131"/>
        <v>3.6475139126275076E-9</v>
      </c>
      <c r="V226" s="35"/>
      <c r="W226" s="35"/>
      <c r="X226" s="35"/>
      <c r="AD226" s="35"/>
      <c r="AE226" s="35"/>
      <c r="AF226" s="35"/>
      <c r="AL226" s="35"/>
      <c r="AM226" s="35"/>
      <c r="AN226" s="35"/>
      <c r="AT226" s="35"/>
      <c r="AU226" s="35"/>
      <c r="AV226" s="35"/>
      <c r="BB226" s="35"/>
      <c r="BC226" s="35"/>
      <c r="BD226" s="35"/>
      <c r="BJ226" s="35"/>
      <c r="BK226" s="35"/>
      <c r="BL226" s="35"/>
      <c r="BR226" s="35"/>
      <c r="BS226" s="35"/>
      <c r="BT226" s="35"/>
      <c r="BZ226" s="35"/>
      <c r="CA226" s="35"/>
      <c r="CB226" s="35"/>
      <c r="CH226" s="35"/>
      <c r="CI226" s="35"/>
      <c r="CJ226" s="35"/>
      <c r="CP226" s="35"/>
      <c r="CQ226" s="35"/>
      <c r="CR226" s="35"/>
      <c r="CX226" s="35"/>
      <c r="CY226" s="35"/>
      <c r="CZ226" s="35"/>
      <c r="DF226" s="35">
        <v>6.5000000000000003E-10</v>
      </c>
      <c r="DG226" s="35">
        <v>6.2347232559699997</v>
      </c>
      <c r="DH226" s="35">
        <v>10419.471094648199</v>
      </c>
      <c r="DI226" s="29">
        <f t="shared" si="140"/>
        <v>5.8170917084713125E-10</v>
      </c>
      <c r="DJ226" s="29">
        <f t="shared" si="141"/>
        <v>5.8163231088288486E-10</v>
      </c>
      <c r="DK226" s="29">
        <f t="shared" si="142"/>
        <v>5.8163231465734928E-10</v>
      </c>
      <c r="DL226" s="29">
        <f t="shared" si="143"/>
        <v>5.8163231465717609E-10</v>
      </c>
      <c r="DN226" s="35"/>
      <c r="DO226" s="35"/>
      <c r="DP226" s="35"/>
      <c r="DV226" s="35"/>
      <c r="DW226" s="35"/>
      <c r="DX226" s="35"/>
      <c r="ED226" s="35"/>
      <c r="EE226" s="35"/>
      <c r="EF226" s="35"/>
      <c r="EL226" s="35"/>
      <c r="EM226" s="35"/>
      <c r="EN226" s="35"/>
      <c r="ET226" s="35"/>
      <c r="EU226" s="35"/>
      <c r="EV226" s="35"/>
    </row>
    <row r="227" spans="14:152" s="29" customFormat="1" ht="13.5" x14ac:dyDescent="0.3">
      <c r="N227" s="35">
        <v>3.8899999999999996E-9</v>
      </c>
      <c r="O227" s="35">
        <v>0.73216672240000003</v>
      </c>
      <c r="P227" s="35">
        <v>19050.797292576201</v>
      </c>
      <c r="Q227" s="29">
        <f t="shared" si="128"/>
        <v>-2.5248395948130114E-9</v>
      </c>
      <c r="R227" s="29">
        <f t="shared" si="129"/>
        <v>-2.5234057852538677E-9</v>
      </c>
      <c r="S227" s="29">
        <f t="shared" si="130"/>
        <v>-2.523405855661782E-9</v>
      </c>
      <c r="T227" s="29">
        <f t="shared" si="131"/>
        <v>-2.5234058556585846E-9</v>
      </c>
      <c r="V227" s="35"/>
      <c r="W227" s="35"/>
      <c r="X227" s="35"/>
      <c r="AD227" s="35"/>
      <c r="AE227" s="35"/>
      <c r="AF227" s="35"/>
      <c r="AL227" s="35"/>
      <c r="AM227" s="35"/>
      <c r="AN227" s="35"/>
      <c r="AT227" s="35"/>
      <c r="AU227" s="35"/>
      <c r="AV227" s="35"/>
      <c r="BB227" s="35"/>
      <c r="BC227" s="35"/>
      <c r="BD227" s="35"/>
      <c r="BJ227" s="35"/>
      <c r="BK227" s="35"/>
      <c r="BL227" s="35"/>
      <c r="BR227" s="35"/>
      <c r="BS227" s="35"/>
      <c r="BT227" s="35"/>
      <c r="BZ227" s="35"/>
      <c r="CA227" s="35"/>
      <c r="CB227" s="35"/>
      <c r="CH227" s="35"/>
      <c r="CI227" s="35"/>
      <c r="CJ227" s="35"/>
      <c r="CP227" s="35"/>
      <c r="CQ227" s="35"/>
      <c r="CR227" s="35"/>
      <c r="CX227" s="35"/>
      <c r="CY227" s="35"/>
      <c r="CZ227" s="35"/>
      <c r="DF227" s="35">
        <v>6.3999999999999996E-10</v>
      </c>
      <c r="DG227" s="35">
        <v>0.53356325917000003</v>
      </c>
      <c r="DH227" s="35">
        <v>17248.4253018544</v>
      </c>
      <c r="DI227" s="29">
        <f t="shared" si="140"/>
        <v>-3.0225039451970013E-10</v>
      </c>
      <c r="DJ227" s="29">
        <f t="shared" si="141"/>
        <v>-3.0249778492407045E-10</v>
      </c>
      <c r="DK227" s="29">
        <f t="shared" si="142"/>
        <v>-3.0249777277978163E-10</v>
      </c>
      <c r="DL227" s="29">
        <f t="shared" si="143"/>
        <v>-3.0249777278035875E-10</v>
      </c>
      <c r="DN227" s="35"/>
      <c r="DO227" s="35"/>
      <c r="DP227" s="35"/>
      <c r="DV227" s="35"/>
      <c r="DW227" s="35"/>
      <c r="DX227" s="35"/>
      <c r="ED227" s="35"/>
      <c r="EE227" s="35"/>
      <c r="EF227" s="35"/>
      <c r="EL227" s="35"/>
      <c r="EM227" s="35"/>
      <c r="EN227" s="35"/>
      <c r="ET227" s="35"/>
      <c r="EU227" s="35"/>
      <c r="EV227" s="35"/>
    </row>
    <row r="228" spans="14:152" s="29" customFormat="1" ht="13.5" x14ac:dyDescent="0.3">
      <c r="N228" s="35">
        <v>3.2000000000000001E-9</v>
      </c>
      <c r="O228" s="35">
        <v>2.8481159119399999</v>
      </c>
      <c r="P228" s="35">
        <v>10199.0584522094</v>
      </c>
      <c r="Q228" s="29">
        <f t="shared" si="128"/>
        <v>1.3192786616559555E-9</v>
      </c>
      <c r="R228" s="29">
        <f t="shared" si="129"/>
        <v>1.3185225495397181E-9</v>
      </c>
      <c r="S228" s="29">
        <f t="shared" si="130"/>
        <v>1.3185225866635398E-9</v>
      </c>
      <c r="T228" s="29">
        <f t="shared" si="131"/>
        <v>1.3185225866617994E-9</v>
      </c>
      <c r="V228" s="35"/>
      <c r="W228" s="35"/>
      <c r="X228" s="35"/>
      <c r="AD228" s="35"/>
      <c r="AE228" s="35"/>
      <c r="AF228" s="35"/>
      <c r="AL228" s="35"/>
      <c r="AM228" s="35"/>
      <c r="AN228" s="35"/>
      <c r="AT228" s="35"/>
      <c r="AU228" s="35"/>
      <c r="AV228" s="35"/>
      <c r="BB228" s="35"/>
      <c r="BC228" s="35"/>
      <c r="BD228" s="35"/>
      <c r="BJ228" s="35"/>
      <c r="BK228" s="35"/>
      <c r="BL228" s="35"/>
      <c r="BR228" s="35"/>
      <c r="BS228" s="35"/>
      <c r="BT228" s="35"/>
      <c r="BZ228" s="35"/>
      <c r="CA228" s="35"/>
      <c r="CB228" s="35"/>
      <c r="CH228" s="35"/>
      <c r="CI228" s="35"/>
      <c r="CJ228" s="35"/>
      <c r="CP228" s="35"/>
      <c r="CQ228" s="35"/>
      <c r="CR228" s="35"/>
      <c r="CX228" s="35"/>
      <c r="CY228" s="35"/>
      <c r="CZ228" s="35"/>
      <c r="DF228" s="35">
        <v>8.4999999999999996E-10</v>
      </c>
      <c r="DG228" s="35">
        <v>4.52011215904</v>
      </c>
      <c r="DH228" s="35">
        <v>29786.660256881001</v>
      </c>
      <c r="DI228" s="29">
        <f t="shared" si="140"/>
        <v>-1.7363613074844342E-10</v>
      </c>
      <c r="DJ228" s="29">
        <f t="shared" si="141"/>
        <v>-1.7426629578535283E-10</v>
      </c>
      <c r="DK228" s="29">
        <f t="shared" si="142"/>
        <v>-1.7426626484962052E-10</v>
      </c>
      <c r="DL228" s="29">
        <f t="shared" si="143"/>
        <v>-1.7426626485108654E-10</v>
      </c>
      <c r="DN228" s="35"/>
      <c r="DO228" s="35"/>
      <c r="DP228" s="35"/>
      <c r="DV228" s="35"/>
      <c r="DW228" s="35"/>
      <c r="DX228" s="35"/>
      <c r="ED228" s="35"/>
      <c r="EE228" s="35"/>
      <c r="EF228" s="35"/>
      <c r="EL228" s="35"/>
      <c r="EM228" s="35"/>
      <c r="EN228" s="35"/>
      <c r="ET228" s="35"/>
      <c r="EU228" s="35"/>
      <c r="EV228" s="35"/>
    </row>
    <row r="229" spans="14:152" s="29" customFormat="1" ht="13.5" x14ac:dyDescent="0.3">
      <c r="N229" s="35">
        <v>3.8600000000000003E-9</v>
      </c>
      <c r="O229" s="35">
        <v>3.8875416553100002</v>
      </c>
      <c r="P229" s="35">
        <v>1975.4925458560001</v>
      </c>
      <c r="Q229" s="29">
        <f t="shared" si="128"/>
        <v>-5.9602391851150965E-10</v>
      </c>
      <c r="R229" s="29">
        <f t="shared" si="129"/>
        <v>-5.9621548731343659E-10</v>
      </c>
      <c r="S229" s="29">
        <f t="shared" si="130"/>
        <v>-5.9621547790833213E-10</v>
      </c>
      <c r="T229" s="29">
        <f t="shared" si="131"/>
        <v>-5.9621547790876567E-10</v>
      </c>
      <c r="V229" s="35"/>
      <c r="W229" s="35"/>
      <c r="X229" s="35"/>
      <c r="AD229" s="35"/>
      <c r="AE229" s="35"/>
      <c r="AF229" s="35"/>
      <c r="AL229" s="35"/>
      <c r="AM229" s="35"/>
      <c r="AN229" s="35"/>
      <c r="AT229" s="35"/>
      <c r="AU229" s="35"/>
      <c r="AV229" s="35"/>
      <c r="BB229" s="35"/>
      <c r="BC229" s="35"/>
      <c r="BD229" s="35"/>
      <c r="BJ229" s="35"/>
      <c r="BK229" s="35"/>
      <c r="BL229" s="35"/>
      <c r="BR229" s="35"/>
      <c r="BS229" s="35"/>
      <c r="BT229" s="35"/>
      <c r="BZ229" s="35"/>
      <c r="CA229" s="35"/>
      <c r="CB229" s="35"/>
      <c r="CH229" s="35"/>
      <c r="CI229" s="35"/>
      <c r="CJ229" s="35"/>
      <c r="CP229" s="35"/>
      <c r="CQ229" s="35"/>
      <c r="CR229" s="35"/>
      <c r="CX229" s="35"/>
      <c r="CY229" s="35"/>
      <c r="CZ229" s="35"/>
      <c r="DF229" s="35">
        <v>6.8000000000000003E-10</v>
      </c>
      <c r="DG229" s="35">
        <v>4.4823526655399997</v>
      </c>
      <c r="DH229" s="35">
        <v>10632.770190086199</v>
      </c>
      <c r="DI229" s="29">
        <f t="shared" si="140"/>
        <v>2.1473855669061779E-10</v>
      </c>
      <c r="DJ229" s="29">
        <f t="shared" si="141"/>
        <v>2.1491298916538178E-10</v>
      </c>
      <c r="DK229" s="29">
        <f t="shared" si="142"/>
        <v>2.1491298060193176E-10</v>
      </c>
      <c r="DL229" s="29">
        <f t="shared" si="143"/>
        <v>2.1491298060233519E-10</v>
      </c>
      <c r="DN229" s="35"/>
      <c r="DO229" s="35"/>
      <c r="DP229" s="35"/>
      <c r="DV229" s="35"/>
      <c r="DW229" s="35"/>
      <c r="DX229" s="35"/>
      <c r="ED229" s="35"/>
      <c r="EE229" s="35"/>
      <c r="EF229" s="35"/>
      <c r="EL229" s="35"/>
      <c r="EM229" s="35"/>
      <c r="EN229" s="35"/>
      <c r="ET229" s="35"/>
      <c r="EU229" s="35"/>
      <c r="EV229" s="35"/>
    </row>
    <row r="230" spans="14:152" s="29" customFormat="1" ht="13.5" x14ac:dyDescent="0.3">
      <c r="N230" s="35">
        <v>2.76E-9</v>
      </c>
      <c r="O230" s="35">
        <v>4.3397918081400002</v>
      </c>
      <c r="P230" s="35">
        <v>20809.4676246452</v>
      </c>
      <c r="Q230" s="29">
        <f t="shared" si="128"/>
        <v>-2.7437369199250841E-9</v>
      </c>
      <c r="R230" s="29">
        <f t="shared" si="129"/>
        <v>-2.7435782306801616E-9</v>
      </c>
      <c r="S230" s="29">
        <f t="shared" si="130"/>
        <v>-2.743578238489934E-9</v>
      </c>
      <c r="T230" s="29">
        <f t="shared" si="131"/>
        <v>-2.743578238489558E-9</v>
      </c>
      <c r="V230" s="35"/>
      <c r="W230" s="35"/>
      <c r="X230" s="35"/>
      <c r="AD230" s="35"/>
      <c r="AE230" s="35"/>
      <c r="AF230" s="35"/>
      <c r="AL230" s="35"/>
      <c r="AM230" s="35"/>
      <c r="AN230" s="35"/>
      <c r="AT230" s="35"/>
      <c r="AU230" s="35"/>
      <c r="AV230" s="35"/>
      <c r="BB230" s="35"/>
      <c r="BC230" s="35"/>
      <c r="BD230" s="35"/>
      <c r="BJ230" s="35"/>
      <c r="BK230" s="35"/>
      <c r="BL230" s="35"/>
      <c r="BR230" s="35"/>
      <c r="BS230" s="35"/>
      <c r="BT230" s="35"/>
      <c r="BZ230" s="35"/>
      <c r="CA230" s="35"/>
      <c r="CB230" s="35"/>
      <c r="CH230" s="35"/>
      <c r="CI230" s="35"/>
      <c r="CJ230" s="35"/>
      <c r="CP230" s="35"/>
      <c r="CQ230" s="35"/>
      <c r="CR230" s="35"/>
      <c r="CX230" s="35"/>
      <c r="CY230" s="35"/>
      <c r="CZ230" s="35"/>
      <c r="DF230" s="35">
        <v>6.3999999999999996E-10</v>
      </c>
      <c r="DG230" s="35">
        <v>4.33495700921</v>
      </c>
      <c r="DH230" s="35">
        <v>47938.038965959197</v>
      </c>
      <c r="DI230" s="29">
        <f t="shared" si="140"/>
        <v>-4.9643709188500467E-10</v>
      </c>
      <c r="DJ230" s="29">
        <f t="shared" si="141"/>
        <v>-4.9692907748545531E-10</v>
      </c>
      <c r="DK230" s="29">
        <f t="shared" si="142"/>
        <v>-4.9692905334937131E-10</v>
      </c>
      <c r="DL230" s="29">
        <f t="shared" si="143"/>
        <v>-4.9692905335051758E-10</v>
      </c>
      <c r="DN230" s="35"/>
      <c r="DO230" s="35"/>
      <c r="DP230" s="35"/>
      <c r="DV230" s="35"/>
      <c r="DW230" s="35"/>
      <c r="DX230" s="35"/>
      <c r="ED230" s="35"/>
      <c r="EE230" s="35"/>
      <c r="EF230" s="35"/>
      <c r="EL230" s="35"/>
      <c r="EM230" s="35"/>
      <c r="EN230" s="35"/>
      <c r="ET230" s="35"/>
      <c r="EU230" s="35"/>
      <c r="EV230" s="35"/>
    </row>
    <row r="231" spans="14:152" s="29" customFormat="1" ht="13.5" x14ac:dyDescent="0.3">
      <c r="N231" s="35">
        <v>2.76E-9</v>
      </c>
      <c r="O231" s="35">
        <v>0.50647429772999997</v>
      </c>
      <c r="P231" s="35">
        <v>9830.3890139878004</v>
      </c>
      <c r="Q231" s="29">
        <f t="shared" si="128"/>
        <v>-2.7564672984315734E-9</v>
      </c>
      <c r="R231" s="29">
        <f t="shared" si="129"/>
        <v>-2.7564323176916307E-9</v>
      </c>
      <c r="S231" s="29">
        <f t="shared" si="130"/>
        <v>-2.7564323194132491E-9</v>
      </c>
      <c r="T231" s="29">
        <f t="shared" si="131"/>
        <v>-2.7564323194131689E-9</v>
      </c>
      <c r="V231" s="35"/>
      <c r="W231" s="35"/>
      <c r="X231" s="35"/>
      <c r="AD231" s="35"/>
      <c r="AE231" s="35"/>
      <c r="AF231" s="35"/>
      <c r="AL231" s="35"/>
      <c r="AM231" s="35"/>
      <c r="AN231" s="35"/>
      <c r="AT231" s="35"/>
      <c r="AU231" s="35"/>
      <c r="AV231" s="35"/>
      <c r="BB231" s="35"/>
      <c r="BC231" s="35"/>
      <c r="BD231" s="35"/>
      <c r="BJ231" s="35"/>
      <c r="BK231" s="35"/>
      <c r="BL231" s="35"/>
      <c r="BR231" s="35"/>
      <c r="BS231" s="35"/>
      <c r="BT231" s="35"/>
      <c r="BZ231" s="35"/>
      <c r="CA231" s="35"/>
      <c r="CB231" s="35"/>
      <c r="CH231" s="35"/>
      <c r="CI231" s="35"/>
      <c r="CJ231" s="35"/>
      <c r="CP231" s="35"/>
      <c r="CQ231" s="35"/>
      <c r="CR231" s="35"/>
      <c r="CX231" s="35"/>
      <c r="CY231" s="35"/>
      <c r="CZ231" s="35"/>
      <c r="DF231" s="35">
        <v>7.1000000000000003E-10</v>
      </c>
      <c r="DG231" s="35">
        <v>3.0385848413700001</v>
      </c>
      <c r="DH231" s="35">
        <v>11787.1059703098</v>
      </c>
      <c r="DI231" s="29">
        <f t="shared" si="140"/>
        <v>6.7928456800989841E-10</v>
      </c>
      <c r="DJ231" s="29">
        <f t="shared" si="141"/>
        <v>6.7922262405711364E-10</v>
      </c>
      <c r="DK231" s="29">
        <f t="shared" si="142"/>
        <v>6.7922262709976879E-10</v>
      </c>
      <c r="DL231" s="29">
        <f t="shared" si="143"/>
        <v>6.7922262709962765E-10</v>
      </c>
      <c r="DN231" s="35"/>
      <c r="DO231" s="35"/>
      <c r="DP231" s="35"/>
      <c r="DV231" s="35"/>
      <c r="DW231" s="35"/>
      <c r="DX231" s="35"/>
      <c r="ED231" s="35"/>
      <c r="EE231" s="35"/>
      <c r="EF231" s="35"/>
      <c r="EL231" s="35"/>
      <c r="EM231" s="35"/>
      <c r="EN231" s="35"/>
      <c r="ET231" s="35"/>
      <c r="EU231" s="35"/>
      <c r="EV231" s="35"/>
    </row>
    <row r="232" spans="14:152" s="29" customFormat="1" ht="13.5" x14ac:dyDescent="0.3">
      <c r="N232" s="35">
        <v>3.0899999999999999E-9</v>
      </c>
      <c r="O232" s="35">
        <v>3.7929910066799999</v>
      </c>
      <c r="P232" s="35">
        <v>18204.714457824899</v>
      </c>
      <c r="Q232" s="29">
        <f t="shared" si="128"/>
        <v>-1.6152083387682579E-9</v>
      </c>
      <c r="R232" s="29">
        <f t="shared" si="129"/>
        <v>-1.6164275552812269E-9</v>
      </c>
      <c r="S232" s="29">
        <f t="shared" si="130"/>
        <v>-1.61642749543182E-9</v>
      </c>
      <c r="T232" s="29">
        <f t="shared" si="131"/>
        <v>-1.6164274954346643E-9</v>
      </c>
      <c r="V232" s="35"/>
      <c r="W232" s="35"/>
      <c r="X232" s="35"/>
      <c r="AD232" s="35"/>
      <c r="AE232" s="35"/>
      <c r="AF232" s="35"/>
      <c r="AL232" s="35"/>
      <c r="AM232" s="35"/>
      <c r="AN232" s="35"/>
      <c r="AT232" s="35"/>
      <c r="AU232" s="35"/>
      <c r="AV232" s="35"/>
      <c r="BB232" s="35"/>
      <c r="BC232" s="35"/>
      <c r="BD232" s="35"/>
      <c r="BJ232" s="35"/>
      <c r="BK232" s="35"/>
      <c r="BL232" s="35"/>
      <c r="BR232" s="35"/>
      <c r="BS232" s="35"/>
      <c r="BT232" s="35"/>
      <c r="BZ232" s="35"/>
      <c r="CA232" s="35"/>
      <c r="CB232" s="35"/>
      <c r="CH232" s="35"/>
      <c r="CI232" s="35"/>
      <c r="CJ232" s="35"/>
      <c r="CP232" s="35"/>
      <c r="CQ232" s="35"/>
      <c r="CR232" s="35"/>
      <c r="CX232" s="35"/>
      <c r="CY232" s="35"/>
      <c r="CZ232" s="35"/>
      <c r="DF232" s="35">
        <v>8.6999999999999999E-10</v>
      </c>
      <c r="DG232" s="35">
        <v>4.8182306317199997</v>
      </c>
      <c r="DH232" s="35">
        <v>2107.0345075424002</v>
      </c>
      <c r="DI232" s="29">
        <f t="shared" si="140"/>
        <v>1.9786901514048977E-10</v>
      </c>
      <c r="DJ232" s="29">
        <f t="shared" si="141"/>
        <v>1.9791440498908147E-10</v>
      </c>
      <c r="DK232" s="29">
        <f t="shared" si="142"/>
        <v>1.9791440276066993E-10</v>
      </c>
      <c r="DL232" s="29">
        <f t="shared" si="143"/>
        <v>1.9791440276077226E-10</v>
      </c>
      <c r="DN232" s="35"/>
      <c r="DO232" s="35"/>
      <c r="DP232" s="35"/>
      <c r="DV232" s="35"/>
      <c r="DW232" s="35"/>
      <c r="DX232" s="35"/>
      <c r="ED232" s="35"/>
      <c r="EE232" s="35"/>
      <c r="EF232" s="35"/>
      <c r="EL232" s="35"/>
      <c r="EM232" s="35"/>
      <c r="EN232" s="35"/>
      <c r="ET232" s="35"/>
      <c r="EU232" s="35"/>
      <c r="EV232" s="35"/>
    </row>
    <row r="233" spans="14:152" s="29" customFormat="1" ht="13.5" x14ac:dyDescent="0.3">
      <c r="N233" s="35">
        <v>3.77E-9</v>
      </c>
      <c r="O233" s="35">
        <v>0.73768791281000001</v>
      </c>
      <c r="P233" s="35">
        <v>11506.7697697936</v>
      </c>
      <c r="Q233" s="29">
        <f t="shared" si="128"/>
        <v>2.4421564686033584E-9</v>
      </c>
      <c r="R233" s="29">
        <f t="shared" si="129"/>
        <v>2.4413160301110671E-9</v>
      </c>
      <c r="S233" s="29">
        <f t="shared" si="130"/>
        <v>2.4413160713778034E-9</v>
      </c>
      <c r="T233" s="29">
        <f t="shared" si="131"/>
        <v>2.4413160713758438E-9</v>
      </c>
      <c r="V233" s="35"/>
      <c r="W233" s="35"/>
      <c r="X233" s="35"/>
      <c r="AD233" s="35"/>
      <c r="AE233" s="35"/>
      <c r="AF233" s="35"/>
      <c r="AL233" s="35"/>
      <c r="AM233" s="35"/>
      <c r="AN233" s="35"/>
      <c r="AT233" s="35"/>
      <c r="AU233" s="35"/>
      <c r="AV233" s="35"/>
      <c r="BB233" s="35"/>
      <c r="BC233" s="35"/>
      <c r="BD233" s="35"/>
      <c r="BJ233" s="35"/>
      <c r="BK233" s="35"/>
      <c r="BL233" s="35"/>
      <c r="BR233" s="35"/>
      <c r="BS233" s="35"/>
      <c r="BT233" s="35"/>
      <c r="BZ233" s="35"/>
      <c r="CA233" s="35"/>
      <c r="CB233" s="35"/>
      <c r="CH233" s="35"/>
      <c r="CI233" s="35"/>
      <c r="CJ233" s="35"/>
      <c r="CP233" s="35"/>
      <c r="CQ233" s="35"/>
      <c r="CR233" s="35"/>
      <c r="CX233" s="35"/>
      <c r="CY233" s="35"/>
      <c r="CZ233" s="35"/>
      <c r="DF233" s="35">
        <v>6.9999999999999996E-10</v>
      </c>
      <c r="DG233" s="35">
        <v>2.3564806103399998</v>
      </c>
      <c r="DH233" s="35">
        <v>11794.152207007801</v>
      </c>
      <c r="DI233" s="29">
        <f t="shared" si="140"/>
        <v>4.5517775744571292E-10</v>
      </c>
      <c r="DJ233" s="29">
        <f t="shared" si="141"/>
        <v>4.5501825176536013E-10</v>
      </c>
      <c r="DK233" s="29">
        <f t="shared" si="142"/>
        <v>4.5501825959735257E-10</v>
      </c>
      <c r="DL233" s="29">
        <f t="shared" si="143"/>
        <v>4.550182595969746E-10</v>
      </c>
      <c r="DN233" s="35"/>
      <c r="DO233" s="35"/>
      <c r="DP233" s="35"/>
      <c r="DV233" s="35"/>
      <c r="DW233" s="35"/>
      <c r="DX233" s="35"/>
      <c r="ED233" s="35"/>
      <c r="EE233" s="35"/>
      <c r="EF233" s="35"/>
      <c r="EL233" s="35"/>
      <c r="EM233" s="35"/>
      <c r="EN233" s="35"/>
      <c r="ET233" s="35"/>
      <c r="EU233" s="35"/>
      <c r="EV233" s="35"/>
    </row>
    <row r="234" spans="14:152" s="29" customFormat="1" ht="13.5" x14ac:dyDescent="0.3">
      <c r="N234" s="35">
        <v>3.22E-9</v>
      </c>
      <c r="O234" s="35">
        <v>0.96138442099999999</v>
      </c>
      <c r="P234" s="35">
        <v>30666.154958432799</v>
      </c>
      <c r="Q234" s="29">
        <f t="shared" si="128"/>
        <v>-2.86298192913432E-9</v>
      </c>
      <c r="R234" s="29">
        <f t="shared" si="129"/>
        <v>-2.8618319357964338E-9</v>
      </c>
      <c r="S234" s="29">
        <f t="shared" si="130"/>
        <v>-2.8618319922985705E-9</v>
      </c>
      <c r="T234" s="29">
        <f t="shared" si="131"/>
        <v>-2.8618319922958855E-9</v>
      </c>
      <c r="V234" s="35"/>
      <c r="W234" s="35"/>
      <c r="X234" s="35"/>
      <c r="AD234" s="35"/>
      <c r="AE234" s="35"/>
      <c r="AF234" s="35"/>
      <c r="AL234" s="35"/>
      <c r="AM234" s="35"/>
      <c r="AN234" s="35"/>
      <c r="AT234" s="35"/>
      <c r="AU234" s="35"/>
      <c r="AV234" s="35"/>
      <c r="BB234" s="35"/>
      <c r="BC234" s="35"/>
      <c r="BD234" s="35"/>
      <c r="BJ234" s="35"/>
      <c r="BK234" s="35"/>
      <c r="BL234" s="35"/>
      <c r="BR234" s="35"/>
      <c r="BS234" s="35"/>
      <c r="BT234" s="35"/>
      <c r="BZ234" s="35"/>
      <c r="CA234" s="35"/>
      <c r="CB234" s="35"/>
      <c r="CH234" s="35"/>
      <c r="CI234" s="35"/>
      <c r="CJ234" s="35"/>
      <c r="CP234" s="35"/>
      <c r="CQ234" s="35"/>
      <c r="CR234" s="35"/>
      <c r="CX234" s="35"/>
      <c r="CY234" s="35"/>
      <c r="CZ234" s="35"/>
      <c r="DF234" s="35">
        <v>8.0000000000000003E-10</v>
      </c>
      <c r="DG234" s="35">
        <v>2.3324809412800001</v>
      </c>
      <c r="DH234" s="35">
        <v>38526.574350871997</v>
      </c>
      <c r="DI234" s="29">
        <f t="shared" si="140"/>
        <v>7.76791941653879E-10</v>
      </c>
      <c r="DJ234" s="29">
        <f t="shared" si="141"/>
        <v>7.7660416840248609E-10</v>
      </c>
      <c r="DK234" s="29">
        <f t="shared" si="142"/>
        <v>7.7660417763958304E-10</v>
      </c>
      <c r="DL234" s="29">
        <f t="shared" si="143"/>
        <v>7.7660417763914629E-10</v>
      </c>
      <c r="DN234" s="35"/>
      <c r="DO234" s="35"/>
      <c r="DP234" s="35"/>
      <c r="DV234" s="35"/>
      <c r="DW234" s="35"/>
      <c r="DX234" s="35"/>
      <c r="ED234" s="35"/>
      <c r="EE234" s="35"/>
      <c r="EF234" s="35"/>
      <c r="EL234" s="35"/>
      <c r="EM234" s="35"/>
      <c r="EN234" s="35"/>
      <c r="ET234" s="35"/>
      <c r="EU234" s="35"/>
      <c r="EV234" s="35"/>
    </row>
    <row r="235" spans="14:152" s="29" customFormat="1" ht="13.5" x14ac:dyDescent="0.3">
      <c r="N235" s="35">
        <v>3.6300000000000001E-9</v>
      </c>
      <c r="O235" s="35">
        <v>1.3047240669</v>
      </c>
      <c r="P235" s="35">
        <v>9367.2027114598004</v>
      </c>
      <c r="Q235" s="29">
        <f t="shared" si="128"/>
        <v>-3.1991200771653153E-9</v>
      </c>
      <c r="R235" s="29">
        <f t="shared" si="129"/>
        <v>-3.198711409084926E-9</v>
      </c>
      <c r="S235" s="29">
        <f t="shared" si="130"/>
        <v>-3.1987114291531047E-9</v>
      </c>
      <c r="T235" s="29">
        <f t="shared" si="131"/>
        <v>-3.1987114291521775E-9</v>
      </c>
      <c r="V235" s="35"/>
      <c r="W235" s="35"/>
      <c r="X235" s="35"/>
      <c r="AD235" s="35"/>
      <c r="AE235" s="35"/>
      <c r="AF235" s="35"/>
      <c r="AL235" s="35"/>
      <c r="AM235" s="35"/>
      <c r="AN235" s="35"/>
      <c r="AT235" s="35"/>
      <c r="AU235" s="35"/>
      <c r="AV235" s="35"/>
      <c r="BB235" s="35"/>
      <c r="BC235" s="35"/>
      <c r="BD235" s="35"/>
      <c r="BJ235" s="35"/>
      <c r="BK235" s="35"/>
      <c r="BL235" s="35"/>
      <c r="BR235" s="35"/>
      <c r="BS235" s="35"/>
      <c r="BT235" s="35"/>
      <c r="BZ235" s="35"/>
      <c r="CA235" s="35"/>
      <c r="CB235" s="35"/>
      <c r="CH235" s="35"/>
      <c r="CI235" s="35"/>
      <c r="CJ235" s="35"/>
      <c r="CP235" s="35"/>
      <c r="CQ235" s="35"/>
      <c r="CR235" s="35"/>
      <c r="CX235" s="35"/>
      <c r="CY235" s="35"/>
      <c r="CZ235" s="35"/>
      <c r="DF235" s="35">
        <v>6.9999999999999996E-10</v>
      </c>
      <c r="DG235" s="35">
        <v>3.7045406110000001</v>
      </c>
      <c r="DH235" s="35">
        <v>8734.4189721465991</v>
      </c>
      <c r="DI235" s="29">
        <f t="shared" si="140"/>
        <v>3.4538259843620554E-10</v>
      </c>
      <c r="DJ235" s="29">
        <f t="shared" si="141"/>
        <v>3.4551781446149756E-10</v>
      </c>
      <c r="DK235" s="29">
        <f t="shared" si="142"/>
        <v>3.4551780782344935E-10</v>
      </c>
      <c r="DL235" s="29">
        <f t="shared" si="143"/>
        <v>3.4551780782376083E-10</v>
      </c>
      <c r="DN235" s="35"/>
      <c r="DO235" s="35"/>
      <c r="DP235" s="35"/>
      <c r="DV235" s="35"/>
      <c r="DW235" s="35"/>
      <c r="DX235" s="35"/>
      <c r="ED235" s="35"/>
      <c r="EE235" s="35"/>
      <c r="EF235" s="35"/>
      <c r="EL235" s="35"/>
      <c r="EM235" s="35"/>
      <c r="EN235" s="35"/>
      <c r="ET235" s="35"/>
      <c r="EU235" s="35"/>
      <c r="EV235" s="35"/>
    </row>
    <row r="236" spans="14:152" s="29" customFormat="1" ht="13.5" x14ac:dyDescent="0.3">
      <c r="N236" s="35">
        <v>3.6600000000000002E-9</v>
      </c>
      <c r="O236" s="35">
        <v>2.79972786028</v>
      </c>
      <c r="P236" s="35">
        <v>11272.6674764002</v>
      </c>
      <c r="Q236" s="29">
        <f t="shared" si="128"/>
        <v>-3.1481220095327941E-9</v>
      </c>
      <c r="R236" s="29">
        <f t="shared" si="129"/>
        <v>-3.1486569709483689E-9</v>
      </c>
      <c r="S236" s="29">
        <f t="shared" si="130"/>
        <v>-3.1486569446905837E-9</v>
      </c>
      <c r="T236" s="29">
        <f t="shared" si="131"/>
        <v>-3.1486569446918563E-9</v>
      </c>
      <c r="V236" s="35"/>
      <c r="W236" s="35"/>
      <c r="X236" s="35"/>
      <c r="AD236" s="35"/>
      <c r="AE236" s="35"/>
      <c r="AF236" s="35"/>
      <c r="AL236" s="35"/>
      <c r="AM236" s="35"/>
      <c r="AN236" s="35"/>
      <c r="AT236" s="35"/>
      <c r="AU236" s="35"/>
      <c r="AV236" s="35"/>
      <c r="BB236" s="35"/>
      <c r="BC236" s="35"/>
      <c r="BD236" s="35"/>
      <c r="BJ236" s="35"/>
      <c r="BK236" s="35"/>
      <c r="BL236" s="35"/>
      <c r="BR236" s="35"/>
      <c r="BS236" s="35"/>
      <c r="BT236" s="35"/>
      <c r="BZ236" s="35"/>
      <c r="CA236" s="35"/>
      <c r="CB236" s="35"/>
      <c r="CH236" s="35"/>
      <c r="CI236" s="35"/>
      <c r="CJ236" s="35"/>
      <c r="CP236" s="35"/>
      <c r="CQ236" s="35"/>
      <c r="CR236" s="35"/>
      <c r="CX236" s="35"/>
      <c r="CY236" s="35"/>
      <c r="CZ236" s="35"/>
      <c r="DF236" s="35">
        <v>7.7000000000000003E-10</v>
      </c>
      <c r="DG236" s="35">
        <v>4.4956918546700004</v>
      </c>
      <c r="DH236" s="35">
        <v>20007.086448546801</v>
      </c>
      <c r="DI236" s="29">
        <f t="shared" si="140"/>
        <v>-7.0353869317930145E-10</v>
      </c>
      <c r="DJ236" s="29">
        <f t="shared" si="141"/>
        <v>-7.0337939853589168E-10</v>
      </c>
      <c r="DK236" s="29">
        <f t="shared" si="142"/>
        <v>-7.0337940636099256E-10</v>
      </c>
      <c r="DL236" s="29">
        <f t="shared" si="143"/>
        <v>-7.0337940636061858E-10</v>
      </c>
      <c r="DN236" s="35"/>
      <c r="DO236" s="35"/>
      <c r="DP236" s="35"/>
      <c r="DV236" s="35"/>
      <c r="DW236" s="35"/>
      <c r="DX236" s="35"/>
      <c r="ED236" s="35"/>
      <c r="EE236" s="35"/>
      <c r="EF236" s="35"/>
      <c r="EL236" s="35"/>
      <c r="EM236" s="35"/>
      <c r="EN236" s="35"/>
      <c r="ET236" s="35"/>
      <c r="EU236" s="35"/>
      <c r="EV236" s="35"/>
    </row>
    <row r="237" spans="14:152" s="29" customFormat="1" ht="13.5" x14ac:dyDescent="0.3">
      <c r="N237" s="35">
        <v>2.7099999999999999E-9</v>
      </c>
      <c r="O237" s="35">
        <v>4.6614133819300001</v>
      </c>
      <c r="P237" s="35">
        <v>846.08283475120004</v>
      </c>
      <c r="Q237" s="29">
        <f t="shared" si="128"/>
        <v>2.4447274892816642E-9</v>
      </c>
      <c r="R237" s="29">
        <f t="shared" si="129"/>
        <v>2.4447023313181767E-9</v>
      </c>
      <c r="S237" s="29">
        <f t="shared" si="130"/>
        <v>2.4447023325533418E-9</v>
      </c>
      <c r="T237" s="29">
        <f t="shared" si="131"/>
        <v>2.4447023325532839E-9</v>
      </c>
      <c r="V237" s="35"/>
      <c r="W237" s="35"/>
      <c r="X237" s="35"/>
      <c r="AD237" s="35"/>
      <c r="AE237" s="35"/>
      <c r="AF237" s="35"/>
      <c r="AL237" s="35"/>
      <c r="AM237" s="35"/>
      <c r="AN237" s="35"/>
      <c r="AT237" s="35"/>
      <c r="AU237" s="35"/>
      <c r="AV237" s="35"/>
      <c r="BB237" s="35"/>
      <c r="BC237" s="35"/>
      <c r="BD237" s="35"/>
      <c r="BJ237" s="35"/>
      <c r="BK237" s="35"/>
      <c r="BL237" s="35"/>
      <c r="BR237" s="35"/>
      <c r="BS237" s="35"/>
      <c r="BT237" s="35"/>
      <c r="BZ237" s="35"/>
      <c r="CA237" s="35"/>
      <c r="CB237" s="35"/>
      <c r="CH237" s="35"/>
      <c r="CI237" s="35"/>
      <c r="CJ237" s="35"/>
      <c r="CP237" s="35"/>
      <c r="CQ237" s="35"/>
      <c r="CR237" s="35"/>
      <c r="CX237" s="35"/>
      <c r="CY237" s="35"/>
      <c r="CZ237" s="35"/>
      <c r="DF237" s="35">
        <v>7.2E-10</v>
      </c>
      <c r="DG237" s="35">
        <v>1.1941042446800001</v>
      </c>
      <c r="DH237" s="35">
        <v>10217.2176994741</v>
      </c>
      <c r="DI237" s="29">
        <f t="shared" si="140"/>
        <v>-5.7893563217994914E-10</v>
      </c>
      <c r="DJ237" s="29">
        <f t="shared" si="141"/>
        <v>-5.7904682139580884E-10</v>
      </c>
      <c r="DK237" s="29">
        <f t="shared" si="142"/>
        <v>-5.7904681593789394E-10</v>
      </c>
      <c r="DL237" s="29">
        <f t="shared" si="143"/>
        <v>-5.7904681593814933E-10</v>
      </c>
      <c r="DN237" s="35"/>
      <c r="DO237" s="35"/>
      <c r="DP237" s="35"/>
      <c r="DV237" s="35"/>
      <c r="DW237" s="35"/>
      <c r="DX237" s="35"/>
      <c r="ED237" s="35"/>
      <c r="EE237" s="35"/>
      <c r="EF237" s="35"/>
      <c r="EL237" s="35"/>
      <c r="EM237" s="35"/>
      <c r="EN237" s="35"/>
      <c r="ET237" s="35"/>
      <c r="EU237" s="35"/>
      <c r="EV237" s="35"/>
    </row>
    <row r="238" spans="14:152" s="29" customFormat="1" ht="13.5" x14ac:dyDescent="0.3">
      <c r="N238" s="35">
        <v>2.5899999999999999E-9</v>
      </c>
      <c r="O238" s="35">
        <v>0.42031175749999999</v>
      </c>
      <c r="P238" s="35">
        <v>39264.069289560197</v>
      </c>
      <c r="Q238" s="29">
        <f t="shared" si="128"/>
        <v>-2.3856401188241873E-9</v>
      </c>
      <c r="R238" s="29">
        <f t="shared" si="129"/>
        <v>-2.3866456792694734E-9</v>
      </c>
      <c r="S238" s="29">
        <f t="shared" si="130"/>
        <v>-2.3866456299595112E-9</v>
      </c>
      <c r="T238" s="29">
        <f t="shared" si="131"/>
        <v>-2.3866456299617983E-9</v>
      </c>
      <c r="V238" s="35"/>
      <c r="W238" s="35"/>
      <c r="X238" s="35"/>
      <c r="AD238" s="35"/>
      <c r="AE238" s="35"/>
      <c r="AF238" s="35"/>
      <c r="AL238" s="35"/>
      <c r="AM238" s="35"/>
      <c r="AN238" s="35"/>
      <c r="AT238" s="35"/>
      <c r="AU238" s="35"/>
      <c r="AV238" s="35"/>
      <c r="BB238" s="35"/>
      <c r="BC238" s="35"/>
      <c r="BD238" s="35"/>
      <c r="BJ238" s="35"/>
      <c r="BK238" s="35"/>
      <c r="BL238" s="35"/>
      <c r="BR238" s="35"/>
      <c r="BS238" s="35"/>
      <c r="BT238" s="35"/>
      <c r="BZ238" s="35"/>
      <c r="CA238" s="35"/>
      <c r="CB238" s="35"/>
      <c r="CH238" s="35"/>
      <c r="CI238" s="35"/>
      <c r="CJ238" s="35"/>
      <c r="CP238" s="35"/>
      <c r="CQ238" s="35"/>
      <c r="CR238" s="35"/>
      <c r="CX238" s="35"/>
      <c r="CY238" s="35"/>
      <c r="CZ238" s="35"/>
      <c r="DF238" s="35">
        <v>6.8000000000000003E-10</v>
      </c>
      <c r="DG238" s="35">
        <v>2.0184106018299999</v>
      </c>
      <c r="DH238" s="35">
        <v>14128.242771245599</v>
      </c>
      <c r="DI238" s="29">
        <f t="shared" si="140"/>
        <v>3.7310638486179129E-10</v>
      </c>
      <c r="DJ238" s="29">
        <f t="shared" si="141"/>
        <v>3.7290212960812629E-10</v>
      </c>
      <c r="DK238" s="29">
        <f t="shared" si="142"/>
        <v>3.7290213963729593E-10</v>
      </c>
      <c r="DL238" s="29">
        <f t="shared" si="143"/>
        <v>3.7290213963682728E-10</v>
      </c>
      <c r="DN238" s="35"/>
      <c r="DO238" s="35"/>
      <c r="DP238" s="35"/>
      <c r="DV238" s="35"/>
      <c r="DW238" s="35"/>
      <c r="DX238" s="35"/>
      <c r="ED238" s="35"/>
      <c r="EE238" s="35"/>
      <c r="EF238" s="35"/>
      <c r="EL238" s="35"/>
      <c r="EM238" s="35"/>
      <c r="EN238" s="35"/>
      <c r="ET238" s="35"/>
      <c r="EU238" s="35"/>
      <c r="EV238" s="35"/>
    </row>
    <row r="239" spans="14:152" s="29" customFormat="1" ht="13.5" x14ac:dyDescent="0.3">
      <c r="N239" s="35">
        <v>2.8499999999999999E-9</v>
      </c>
      <c r="O239" s="35">
        <v>0.40546033634</v>
      </c>
      <c r="P239" s="35">
        <v>30.914125635000001</v>
      </c>
      <c r="Q239" s="29">
        <f t="shared" si="128"/>
        <v>1.7546506568549114E-9</v>
      </c>
      <c r="R239" s="29">
        <f t="shared" si="129"/>
        <v>1.7546524222233423E-9</v>
      </c>
      <c r="S239" s="29">
        <f t="shared" si="130"/>
        <v>1.754652422136671E-9</v>
      </c>
      <c r="T239" s="29">
        <f t="shared" si="131"/>
        <v>1.7546524221366749E-9</v>
      </c>
      <c r="V239" s="35"/>
      <c r="W239" s="35"/>
      <c r="X239" s="35"/>
      <c r="AD239" s="35"/>
      <c r="AE239" s="35"/>
      <c r="AF239" s="35"/>
      <c r="AL239" s="35"/>
      <c r="AM239" s="35"/>
      <c r="AN239" s="35"/>
      <c r="AT239" s="35"/>
      <c r="AU239" s="35"/>
      <c r="AV239" s="35"/>
      <c r="BB239" s="35"/>
      <c r="BC239" s="35"/>
      <c r="BD239" s="35"/>
      <c r="BJ239" s="35"/>
      <c r="BK239" s="35"/>
      <c r="BL239" s="35"/>
      <c r="BR239" s="35"/>
      <c r="BS239" s="35"/>
      <c r="BT239" s="35"/>
      <c r="BZ239" s="35"/>
      <c r="CA239" s="35"/>
      <c r="CB239" s="35"/>
      <c r="CH239" s="35"/>
      <c r="CI239" s="35"/>
      <c r="CJ239" s="35"/>
      <c r="CP239" s="35"/>
      <c r="CQ239" s="35"/>
      <c r="CR239" s="35"/>
      <c r="CX239" s="35"/>
      <c r="CY239" s="35"/>
      <c r="CZ239" s="35"/>
      <c r="DF239" s="35">
        <v>6.3999999999999996E-10</v>
      </c>
      <c r="DG239" s="35">
        <v>5.3929395165400003</v>
      </c>
      <c r="DH239" s="35">
        <v>7880.0891533389904</v>
      </c>
      <c r="DI239" s="29">
        <f t="shared" si="140"/>
        <v>8.7510370797921978E-11</v>
      </c>
      <c r="DJ239" s="29">
        <f t="shared" si="141"/>
        <v>8.7637402066177557E-11</v>
      </c>
      <c r="DK239" s="29">
        <f t="shared" si="142"/>
        <v>8.763739582961513E-11</v>
      </c>
      <c r="DL239" s="29">
        <f t="shared" si="143"/>
        <v>8.7637395829921446E-11</v>
      </c>
      <c r="DN239" s="35"/>
      <c r="DO239" s="35"/>
      <c r="DP239" s="35"/>
      <c r="DV239" s="35"/>
      <c r="DW239" s="35"/>
      <c r="DX239" s="35"/>
      <c r="ED239" s="35"/>
      <c r="EE239" s="35"/>
      <c r="EF239" s="35"/>
      <c r="EL239" s="35"/>
      <c r="EM239" s="35"/>
      <c r="EN239" s="35"/>
      <c r="ET239" s="35"/>
      <c r="EU239" s="35"/>
      <c r="EV239" s="35"/>
    </row>
    <row r="240" spans="14:152" s="29" customFormat="1" ht="13.5" x14ac:dyDescent="0.3">
      <c r="N240" s="35">
        <v>2.4699999999999999E-9</v>
      </c>
      <c r="O240" s="35">
        <v>4.8067642694200003</v>
      </c>
      <c r="P240" s="35">
        <v>36147.409877300401</v>
      </c>
      <c r="Q240" s="29">
        <f t="shared" si="128"/>
        <v>6.8497544327738244E-10</v>
      </c>
      <c r="R240" s="29">
        <f t="shared" si="129"/>
        <v>6.8715638193795042E-10</v>
      </c>
      <c r="S240" s="29">
        <f t="shared" si="130"/>
        <v>6.8715627487810851E-10</v>
      </c>
      <c r="T240" s="29">
        <f t="shared" si="131"/>
        <v>6.871562748832332E-10</v>
      </c>
      <c r="V240" s="35"/>
      <c r="W240" s="35"/>
      <c r="X240" s="35"/>
      <c r="AD240" s="35"/>
      <c r="AE240" s="35"/>
      <c r="AF240" s="35"/>
      <c r="AL240" s="35"/>
      <c r="AM240" s="35"/>
      <c r="AN240" s="35"/>
      <c r="AT240" s="35"/>
      <c r="AU240" s="35"/>
      <c r="AV240" s="35"/>
      <c r="BB240" s="35"/>
      <c r="BC240" s="35"/>
      <c r="BD240" s="35"/>
      <c r="BJ240" s="35"/>
      <c r="BK240" s="35"/>
      <c r="BL240" s="35"/>
      <c r="BR240" s="35"/>
      <c r="BS240" s="35"/>
      <c r="BT240" s="35"/>
      <c r="BZ240" s="35"/>
      <c r="CA240" s="35"/>
      <c r="CB240" s="35"/>
      <c r="CH240" s="35"/>
      <c r="CI240" s="35"/>
      <c r="CJ240" s="35"/>
      <c r="CP240" s="35"/>
      <c r="CQ240" s="35"/>
      <c r="CR240" s="35"/>
      <c r="CX240" s="35"/>
      <c r="CY240" s="35"/>
      <c r="CZ240" s="35"/>
      <c r="DF240" s="35">
        <v>6.6E-10</v>
      </c>
      <c r="DG240" s="35">
        <v>3.2046707112699999</v>
      </c>
      <c r="DH240" s="35">
        <v>14765.239043269799</v>
      </c>
      <c r="DI240" s="29">
        <f t="shared" si="140"/>
        <v>-2.8903220555885179E-10</v>
      </c>
      <c r="DJ240" s="29">
        <f t="shared" si="141"/>
        <v>-2.8925495323844031E-10</v>
      </c>
      <c r="DK240" s="29">
        <f t="shared" si="142"/>
        <v>-2.8925494230355908E-10</v>
      </c>
      <c r="DL240" s="29">
        <f t="shared" si="143"/>
        <v>-2.8925494230408176E-10</v>
      </c>
      <c r="DN240" s="35"/>
      <c r="DO240" s="35"/>
      <c r="DP240" s="35"/>
      <c r="DV240" s="35"/>
      <c r="DW240" s="35"/>
      <c r="DX240" s="35"/>
      <c r="ED240" s="35"/>
      <c r="EE240" s="35"/>
      <c r="EF240" s="35"/>
      <c r="EL240" s="35"/>
      <c r="EM240" s="35"/>
      <c r="EN240" s="35"/>
      <c r="ET240" s="35"/>
      <c r="EU240" s="35"/>
      <c r="EV240" s="35"/>
    </row>
    <row r="241" spans="14:152" s="29" customFormat="1" ht="13.5" x14ac:dyDescent="0.3">
      <c r="N241" s="35">
        <v>2.64E-9</v>
      </c>
      <c r="O241" s="35">
        <v>2.7160817758300002</v>
      </c>
      <c r="P241" s="35">
        <v>11.045700263900001</v>
      </c>
      <c r="Q241" s="29">
        <f t="shared" si="128"/>
        <v>-2.5604516077271634E-9</v>
      </c>
      <c r="R241" s="29">
        <f t="shared" si="129"/>
        <v>-2.5604514270789868E-9</v>
      </c>
      <c r="S241" s="29">
        <f t="shared" si="130"/>
        <v>-2.5604514270878558E-9</v>
      </c>
      <c r="T241" s="29">
        <f t="shared" si="131"/>
        <v>-2.5604514270878554E-9</v>
      </c>
      <c r="V241" s="35"/>
      <c r="W241" s="35"/>
      <c r="X241" s="35"/>
      <c r="AD241" s="35"/>
      <c r="AE241" s="35"/>
      <c r="AF241" s="35"/>
      <c r="AL241" s="35"/>
      <c r="AM241" s="35"/>
      <c r="AN241" s="35"/>
      <c r="AT241" s="35"/>
      <c r="AU241" s="35"/>
      <c r="AV241" s="35"/>
      <c r="BB241" s="35"/>
      <c r="BC241" s="35"/>
      <c r="BD241" s="35"/>
      <c r="BJ241" s="35"/>
      <c r="BK241" s="35"/>
      <c r="BL241" s="35"/>
      <c r="BR241" s="35"/>
      <c r="BS241" s="35"/>
      <c r="BT241" s="35"/>
      <c r="BZ241" s="35"/>
      <c r="CA241" s="35"/>
      <c r="CB241" s="35"/>
      <c r="CH241" s="35"/>
      <c r="CI241" s="35"/>
      <c r="CJ241" s="35"/>
      <c r="CP241" s="35"/>
      <c r="CQ241" s="35"/>
      <c r="CR241" s="35"/>
      <c r="CX241" s="35"/>
      <c r="CY241" s="35"/>
      <c r="CZ241" s="35"/>
      <c r="DF241" s="35">
        <v>8.0000000000000003E-10</v>
      </c>
      <c r="DG241" s="35">
        <v>3.4162045776999999</v>
      </c>
      <c r="DH241" s="35">
        <v>48417.972905581897</v>
      </c>
      <c r="DI241" s="29">
        <f t="shared" si="140"/>
        <v>-2.3236025276572849E-10</v>
      </c>
      <c r="DJ241" s="29">
        <f t="shared" si="141"/>
        <v>-2.3330253548650455E-10</v>
      </c>
      <c r="DK241" s="29">
        <f t="shared" si="142"/>
        <v>-2.3330248923348454E-10</v>
      </c>
      <c r="DL241" s="29">
        <f t="shared" si="143"/>
        <v>-2.3330248923565946E-10</v>
      </c>
      <c r="DN241" s="35"/>
      <c r="DO241" s="35"/>
      <c r="DP241" s="35"/>
      <c r="DV241" s="35"/>
      <c r="DW241" s="35"/>
      <c r="DX241" s="35"/>
      <c r="ED241" s="35"/>
      <c r="EE241" s="35"/>
      <c r="EF241" s="35"/>
      <c r="EL241" s="35"/>
      <c r="EM241" s="35"/>
      <c r="EN241" s="35"/>
      <c r="ET241" s="35"/>
      <c r="EU241" s="35"/>
      <c r="EV241" s="35"/>
    </row>
    <row r="242" spans="14:152" s="29" customFormat="1" ht="13.5" x14ac:dyDescent="0.3">
      <c r="N242" s="35">
        <v>2.33E-9</v>
      </c>
      <c r="O242" s="35">
        <v>2.7642384288700002</v>
      </c>
      <c r="P242" s="35">
        <v>187.92514776260001</v>
      </c>
      <c r="Q242" s="29">
        <f t="shared" si="128"/>
        <v>2.0808394102710759E-9</v>
      </c>
      <c r="R242" s="29">
        <f t="shared" si="129"/>
        <v>2.0808344008088006E-9</v>
      </c>
      <c r="S242" s="29">
        <f t="shared" si="130"/>
        <v>2.0808344010547433E-9</v>
      </c>
      <c r="T242" s="29">
        <f t="shared" si="131"/>
        <v>2.0808344010547321E-9</v>
      </c>
      <c r="V242" s="35"/>
      <c r="W242" s="35"/>
      <c r="X242" s="35"/>
      <c r="AD242" s="35"/>
      <c r="AE242" s="35"/>
      <c r="AF242" s="35"/>
      <c r="AL242" s="35"/>
      <c r="AM242" s="35"/>
      <c r="AN242" s="35"/>
      <c r="AT242" s="35"/>
      <c r="AU242" s="35"/>
      <c r="AV242" s="35"/>
      <c r="BB242" s="35"/>
      <c r="BC242" s="35"/>
      <c r="BD242" s="35"/>
      <c r="BJ242" s="35"/>
      <c r="BK242" s="35"/>
      <c r="BL242" s="35"/>
      <c r="BR242" s="35"/>
      <c r="BS242" s="35"/>
      <c r="BT242" s="35"/>
      <c r="BZ242" s="35"/>
      <c r="CA242" s="35"/>
      <c r="CB242" s="35"/>
      <c r="CH242" s="35"/>
      <c r="CI242" s="35"/>
      <c r="CJ242" s="35"/>
      <c r="CP242" s="35"/>
      <c r="CQ242" s="35"/>
      <c r="CR242" s="35"/>
      <c r="CX242" s="35"/>
      <c r="CY242" s="35"/>
      <c r="CZ242" s="35"/>
      <c r="DF242" s="35">
        <v>8.0000000000000003E-10</v>
      </c>
      <c r="DG242" s="35">
        <v>3.3965116157100002</v>
      </c>
      <c r="DH242" s="35">
        <v>245.83164622940001</v>
      </c>
      <c r="DI242" s="29">
        <f t="shared" si="140"/>
        <v>3.585223771875831E-10</v>
      </c>
      <c r="DJ242" s="29">
        <f t="shared" si="141"/>
        <v>3.5852684759929607E-10</v>
      </c>
      <c r="DK242" s="29">
        <f t="shared" si="142"/>
        <v>3.5852684737981993E-10</v>
      </c>
      <c r="DL242" s="29">
        <f t="shared" si="143"/>
        <v>3.5852684737983006E-10</v>
      </c>
      <c r="DN242" s="35"/>
      <c r="DO242" s="35"/>
      <c r="DP242" s="35"/>
      <c r="DV242" s="35"/>
      <c r="DW242" s="35"/>
      <c r="DX242" s="35"/>
      <c r="ED242" s="35"/>
      <c r="EE242" s="35"/>
      <c r="EF242" s="35"/>
      <c r="EL242" s="35"/>
      <c r="EM242" s="35"/>
      <c r="EN242" s="35"/>
      <c r="ET242" s="35"/>
      <c r="EU242" s="35"/>
      <c r="EV242" s="35"/>
    </row>
    <row r="243" spans="14:152" s="29" customFormat="1" ht="13.5" x14ac:dyDescent="0.3">
      <c r="N243" s="35">
        <v>2.4800000000000001E-9</v>
      </c>
      <c r="O243" s="35">
        <v>1.60765612338</v>
      </c>
      <c r="P243" s="35">
        <v>10497.144865076199</v>
      </c>
      <c r="Q243" s="29">
        <f t="shared" si="128"/>
        <v>-1.9183431930195903E-9</v>
      </c>
      <c r="R243" s="29">
        <f t="shared" si="129"/>
        <v>-1.9179236023292106E-9</v>
      </c>
      <c r="S243" s="29">
        <f t="shared" si="130"/>
        <v>-1.9179236229325057E-9</v>
      </c>
      <c r="T243" s="29">
        <f t="shared" si="131"/>
        <v>-1.9179236229315226E-9</v>
      </c>
      <c r="V243" s="35"/>
      <c r="W243" s="35"/>
      <c r="X243" s="35"/>
      <c r="AD243" s="35"/>
      <c r="AE243" s="35"/>
      <c r="AF243" s="35"/>
      <c r="AL243" s="35"/>
      <c r="AM243" s="35"/>
      <c r="AN243" s="35"/>
      <c r="AT243" s="35"/>
      <c r="AU243" s="35"/>
      <c r="AV243" s="35"/>
      <c r="BB243" s="35"/>
      <c r="BC243" s="35"/>
      <c r="BD243" s="35"/>
      <c r="BJ243" s="35"/>
      <c r="BK243" s="35"/>
      <c r="BL243" s="35"/>
      <c r="BR243" s="35"/>
      <c r="BS243" s="35"/>
      <c r="BT243" s="35"/>
      <c r="BZ243" s="35"/>
      <c r="CA243" s="35"/>
      <c r="CB243" s="35"/>
      <c r="CH243" s="35"/>
      <c r="CI243" s="35"/>
      <c r="CJ243" s="35"/>
      <c r="CP243" s="35"/>
      <c r="CQ243" s="35"/>
      <c r="CR243" s="35"/>
      <c r="CX243" s="35"/>
      <c r="CY243" s="35"/>
      <c r="CZ243" s="35"/>
      <c r="DF243" s="35">
        <v>6.6E-10</v>
      </c>
      <c r="DG243" s="35">
        <v>5.8541444020400002</v>
      </c>
      <c r="DH243" s="35">
        <v>9793.8009023358009</v>
      </c>
      <c r="DI243" s="29">
        <f t="shared" si="140"/>
        <v>6.3228970640902656E-12</v>
      </c>
      <c r="DJ243" s="29">
        <f t="shared" si="141"/>
        <v>6.4872504311383394E-12</v>
      </c>
      <c r="DK243" s="29">
        <f t="shared" si="142"/>
        <v>6.4872423621643059E-12</v>
      </c>
      <c r="DL243" s="29">
        <f t="shared" si="143"/>
        <v>6.4872423625582111E-12</v>
      </c>
      <c r="DN243" s="35"/>
      <c r="DO243" s="35"/>
      <c r="DP243" s="35"/>
      <c r="DV243" s="35"/>
      <c r="DW243" s="35"/>
      <c r="DX243" s="35"/>
      <c r="ED243" s="35"/>
      <c r="EE243" s="35"/>
      <c r="EF243" s="35"/>
      <c r="EL243" s="35"/>
      <c r="EM243" s="35"/>
      <c r="EN243" s="35"/>
      <c r="ET243" s="35"/>
      <c r="EU243" s="35"/>
      <c r="EV243" s="35"/>
    </row>
    <row r="244" spans="14:152" s="29" customFormat="1" ht="13.5" x14ac:dyDescent="0.3">
      <c r="N244" s="35">
        <v>2.7099999999999999E-9</v>
      </c>
      <c r="O244" s="35">
        <v>0.82348919629999995</v>
      </c>
      <c r="P244" s="35">
        <v>19793.787353108801</v>
      </c>
      <c r="Q244" s="29">
        <f t="shared" si="128"/>
        <v>-7.9792218542453286E-10</v>
      </c>
      <c r="R244" s="29">
        <f t="shared" si="129"/>
        <v>-7.9661858599490543E-10</v>
      </c>
      <c r="S244" s="29">
        <f t="shared" si="130"/>
        <v>-7.966186500006371E-10</v>
      </c>
      <c r="T244" s="29">
        <f t="shared" si="131"/>
        <v>-7.96618649997545E-10</v>
      </c>
      <c r="V244" s="35"/>
      <c r="W244" s="35"/>
      <c r="X244" s="35"/>
      <c r="AD244" s="35"/>
      <c r="AE244" s="35"/>
      <c r="AF244" s="35"/>
      <c r="AL244" s="35"/>
      <c r="AM244" s="35"/>
      <c r="AN244" s="35"/>
      <c r="AT244" s="35"/>
      <c r="AU244" s="35"/>
      <c r="AV244" s="35"/>
      <c r="BB244" s="35"/>
      <c r="BC244" s="35"/>
      <c r="BD244" s="35"/>
      <c r="BJ244" s="35"/>
      <c r="BK244" s="35"/>
      <c r="BL244" s="35"/>
      <c r="BR244" s="35"/>
      <c r="BS244" s="35"/>
      <c r="BT244" s="35"/>
      <c r="BZ244" s="35"/>
      <c r="CA244" s="35"/>
      <c r="CB244" s="35"/>
      <c r="CH244" s="35"/>
      <c r="CI244" s="35"/>
      <c r="CJ244" s="35"/>
      <c r="CP244" s="35"/>
      <c r="CQ244" s="35"/>
      <c r="CR244" s="35"/>
      <c r="CX244" s="35"/>
      <c r="CY244" s="35"/>
      <c r="CZ244" s="35"/>
      <c r="DF244" s="35">
        <v>8.1999999999999996E-10</v>
      </c>
      <c r="DG244" s="35">
        <v>3.6259290864399998</v>
      </c>
      <c r="DH244" s="35">
        <v>70743.774531952702</v>
      </c>
      <c r="DI244" s="29">
        <f t="shared" si="140"/>
        <v>-7.7691894671745918E-10</v>
      </c>
      <c r="DJ244" s="29">
        <f t="shared" si="141"/>
        <v>-7.7644586963254936E-10</v>
      </c>
      <c r="DK244" s="29">
        <f t="shared" si="142"/>
        <v>-7.7644589292013878E-10</v>
      </c>
      <c r="DL244" s="29">
        <f t="shared" si="143"/>
        <v>-7.7644589291899965E-10</v>
      </c>
      <c r="DN244" s="35"/>
      <c r="DO244" s="35"/>
      <c r="DP244" s="35"/>
      <c r="DV244" s="35"/>
      <c r="DW244" s="35"/>
      <c r="DX244" s="35"/>
      <c r="ED244" s="35"/>
      <c r="EE244" s="35"/>
      <c r="EF244" s="35"/>
      <c r="EL244" s="35"/>
      <c r="EM244" s="35"/>
      <c r="EN244" s="35"/>
      <c r="ET244" s="35"/>
      <c r="EU244" s="35"/>
      <c r="EV244" s="35"/>
    </row>
    <row r="245" spans="14:152" s="29" customFormat="1" ht="13.5" x14ac:dyDescent="0.3">
      <c r="N245" s="35">
        <v>2.2499999999999999E-9</v>
      </c>
      <c r="O245" s="35">
        <v>3.8008095701600002</v>
      </c>
      <c r="P245" s="35">
        <v>8631.3261979279996</v>
      </c>
      <c r="Q245" s="29">
        <f t="shared" si="128"/>
        <v>1.9488308906983024E-9</v>
      </c>
      <c r="R245" s="29">
        <f t="shared" si="129"/>
        <v>1.948584040564249E-9</v>
      </c>
      <c r="S245" s="29">
        <f t="shared" si="130"/>
        <v>1.9485840526857305E-9</v>
      </c>
      <c r="T245" s="29">
        <f t="shared" si="131"/>
        <v>1.9485840526851552E-9</v>
      </c>
      <c r="V245" s="35"/>
      <c r="W245" s="35"/>
      <c r="X245" s="35"/>
      <c r="AD245" s="35"/>
      <c r="AE245" s="35"/>
      <c r="AF245" s="35"/>
      <c r="AL245" s="35"/>
      <c r="AM245" s="35"/>
      <c r="AN245" s="35"/>
      <c r="AT245" s="35"/>
      <c r="AU245" s="35"/>
      <c r="AV245" s="35"/>
      <c r="BB245" s="35"/>
      <c r="BC245" s="35"/>
      <c r="BD245" s="35"/>
      <c r="BJ245" s="35"/>
      <c r="BK245" s="35"/>
      <c r="BL245" s="35"/>
      <c r="BR245" s="35"/>
      <c r="BS245" s="35"/>
      <c r="BT245" s="35"/>
      <c r="BZ245" s="35"/>
      <c r="CA245" s="35"/>
      <c r="CB245" s="35"/>
      <c r="CH245" s="35"/>
      <c r="CI245" s="35"/>
      <c r="CJ245" s="35"/>
      <c r="CP245" s="35"/>
      <c r="CQ245" s="35"/>
      <c r="CR245" s="35"/>
      <c r="CX245" s="35"/>
      <c r="CY245" s="35"/>
      <c r="CZ245" s="35"/>
      <c r="DF245" s="35">
        <v>5.7999999999999996E-10</v>
      </c>
      <c r="DG245" s="35">
        <v>4.9517494221199998</v>
      </c>
      <c r="DH245" s="35">
        <v>30110.165673538399</v>
      </c>
      <c r="DI245" s="29">
        <f t="shared" si="140"/>
        <v>-4.1724985908129809E-10</v>
      </c>
      <c r="DJ245" s="29">
        <f t="shared" si="141"/>
        <v>-4.1755818313729032E-10</v>
      </c>
      <c r="DK245" s="29">
        <f t="shared" si="142"/>
        <v>-4.1755816800600769E-10</v>
      </c>
      <c r="DL245" s="29">
        <f t="shared" si="143"/>
        <v>-4.1755816800671705E-10</v>
      </c>
      <c r="DN245" s="35"/>
      <c r="DO245" s="35"/>
      <c r="DP245" s="35"/>
      <c r="DV245" s="35"/>
      <c r="DW245" s="35"/>
      <c r="DX245" s="35"/>
      <c r="ED245" s="35"/>
      <c r="EE245" s="35"/>
      <c r="EF245" s="35"/>
      <c r="EL245" s="35"/>
      <c r="EM245" s="35"/>
      <c r="EN245" s="35"/>
      <c r="ET245" s="35"/>
      <c r="EU245" s="35"/>
      <c r="EV245" s="35"/>
    </row>
    <row r="246" spans="14:152" s="29" customFormat="1" ht="13.5" x14ac:dyDescent="0.3">
      <c r="N246" s="35">
        <v>2.6299999999999998E-9</v>
      </c>
      <c r="O246" s="35">
        <v>1.92311689852</v>
      </c>
      <c r="P246" s="35">
        <v>37724.753419748202</v>
      </c>
      <c r="Q246" s="29">
        <f t="shared" si="128"/>
        <v>1.1752395529021748E-9</v>
      </c>
      <c r="R246" s="29">
        <f t="shared" si="129"/>
        <v>1.1729820881800949E-9</v>
      </c>
      <c r="S246" s="29">
        <f t="shared" si="130"/>
        <v>1.1729821990378898E-9</v>
      </c>
      <c r="T246" s="29">
        <f t="shared" si="131"/>
        <v>1.1729821990325375E-9</v>
      </c>
      <c r="V246" s="35"/>
      <c r="W246" s="35"/>
      <c r="X246" s="35"/>
      <c r="AD246" s="35"/>
      <c r="AE246" s="35"/>
      <c r="AF246" s="35"/>
      <c r="AL246" s="35"/>
      <c r="AM246" s="35"/>
      <c r="AN246" s="35"/>
      <c r="AT246" s="35"/>
      <c r="AU246" s="35"/>
      <c r="AV246" s="35"/>
      <c r="BB246" s="35"/>
      <c r="BC246" s="35"/>
      <c r="BD246" s="35"/>
      <c r="BJ246" s="35"/>
      <c r="BK246" s="35"/>
      <c r="BL246" s="35"/>
      <c r="BR246" s="35"/>
      <c r="BS246" s="35"/>
      <c r="BT246" s="35"/>
      <c r="BZ246" s="35"/>
      <c r="CA246" s="35"/>
      <c r="CB246" s="35"/>
      <c r="CH246" s="35"/>
      <c r="CI246" s="35"/>
      <c r="CJ246" s="35"/>
      <c r="CP246" s="35"/>
      <c r="CQ246" s="35"/>
      <c r="CR246" s="35"/>
      <c r="CX246" s="35"/>
      <c r="CY246" s="35"/>
      <c r="CZ246" s="35"/>
      <c r="DF246" s="35">
        <v>7.8999999999999996E-10</v>
      </c>
      <c r="DG246" s="35">
        <v>6.2416147103300004</v>
      </c>
      <c r="DH246" s="35">
        <v>6037.2442037620003</v>
      </c>
      <c r="DI246" s="29">
        <f t="shared" si="140"/>
        <v>-6.4050095272409457E-10</v>
      </c>
      <c r="DJ246" s="29">
        <f t="shared" si="141"/>
        <v>-6.4057193660015549E-10</v>
      </c>
      <c r="DK246" s="29">
        <f t="shared" si="142"/>
        <v>-6.4057193311554259E-10</v>
      </c>
      <c r="DL246" s="29">
        <f t="shared" si="143"/>
        <v>-6.4057193311570689E-10</v>
      </c>
      <c r="DN246" s="35"/>
      <c r="DO246" s="35"/>
      <c r="DP246" s="35"/>
      <c r="DV246" s="35"/>
      <c r="DW246" s="35"/>
      <c r="DX246" s="35"/>
      <c r="ED246" s="35"/>
      <c r="EE246" s="35"/>
      <c r="EF246" s="35"/>
      <c r="EL246" s="35"/>
      <c r="EM246" s="35"/>
      <c r="EN246" s="35"/>
      <c r="ET246" s="35"/>
      <c r="EU246" s="35"/>
      <c r="EV246" s="35"/>
    </row>
    <row r="247" spans="14:152" s="29" customFormat="1" ht="13.5" x14ac:dyDescent="0.3">
      <c r="N247" s="35">
        <v>2.1400000000000001E-9</v>
      </c>
      <c r="O247" s="35">
        <v>5.0166379509199999</v>
      </c>
      <c r="P247" s="35">
        <v>639.89728631399998</v>
      </c>
      <c r="Q247" s="29">
        <f t="shared" si="128"/>
        <v>-2.0455673530751903E-9</v>
      </c>
      <c r="R247" s="29">
        <f t="shared" si="129"/>
        <v>-2.045557123352394E-9</v>
      </c>
      <c r="S247" s="29">
        <f t="shared" si="130"/>
        <v>-2.0455571238546398E-9</v>
      </c>
      <c r="T247" s="29">
        <f t="shared" si="131"/>
        <v>-2.045557123854615E-9</v>
      </c>
      <c r="V247" s="35"/>
      <c r="W247" s="35"/>
      <c r="X247" s="35"/>
      <c r="AD247" s="35"/>
      <c r="AE247" s="35"/>
      <c r="AF247" s="35"/>
      <c r="AL247" s="35"/>
      <c r="AM247" s="35"/>
      <c r="AN247" s="35"/>
      <c r="AT247" s="35"/>
      <c r="AU247" s="35"/>
      <c r="AV247" s="35"/>
      <c r="BB247" s="35"/>
      <c r="BC247" s="35"/>
      <c r="BD247" s="35"/>
      <c r="BJ247" s="35"/>
      <c r="BK247" s="35"/>
      <c r="BL247" s="35"/>
      <c r="BR247" s="35"/>
      <c r="BS247" s="35"/>
      <c r="BT247" s="35"/>
      <c r="BZ247" s="35"/>
      <c r="CA247" s="35"/>
      <c r="CB247" s="35"/>
      <c r="CH247" s="35"/>
      <c r="CI247" s="35"/>
      <c r="CJ247" s="35"/>
      <c r="CP247" s="35"/>
      <c r="CQ247" s="35"/>
      <c r="CR247" s="35"/>
      <c r="CX247" s="35"/>
      <c r="CY247" s="35"/>
      <c r="CZ247" s="35"/>
      <c r="DF247" s="35">
        <v>6.9E-10</v>
      </c>
      <c r="DG247" s="35">
        <v>5.5018365844500003</v>
      </c>
      <c r="DH247" s="35">
        <v>19793.787353108801</v>
      </c>
      <c r="DI247" s="29">
        <f t="shared" si="140"/>
        <v>6.6594563002735531E-10</v>
      </c>
      <c r="DJ247" s="29">
        <f t="shared" si="141"/>
        <v>6.6603644295478745E-10</v>
      </c>
      <c r="DK247" s="29">
        <f t="shared" si="142"/>
        <v>6.6603643850042885E-10</v>
      </c>
      <c r="DL247" s="29">
        <f t="shared" si="143"/>
        <v>6.6603643850064412E-10</v>
      </c>
      <c r="DN247" s="35"/>
      <c r="DO247" s="35"/>
      <c r="DP247" s="35"/>
      <c r="DV247" s="35"/>
      <c r="DW247" s="35"/>
      <c r="DX247" s="35"/>
      <c r="ED247" s="35"/>
      <c r="EE247" s="35"/>
      <c r="EF247" s="35"/>
      <c r="EL247" s="35"/>
      <c r="EM247" s="35"/>
      <c r="EN247" s="35"/>
      <c r="ET247" s="35"/>
      <c r="EU247" s="35"/>
      <c r="EV247" s="35"/>
    </row>
    <row r="248" spans="14:152" s="29" customFormat="1" ht="13.5" x14ac:dyDescent="0.3">
      <c r="N248" s="35">
        <v>2.8900000000000002E-9</v>
      </c>
      <c r="O248" s="35">
        <v>0.12342601246</v>
      </c>
      <c r="P248" s="35">
        <v>20277.007895287399</v>
      </c>
      <c r="Q248" s="29">
        <f t="shared" si="128"/>
        <v>-2.6541956409724598E-9</v>
      </c>
      <c r="R248" s="29">
        <f t="shared" si="129"/>
        <v>-2.6536057622788512E-9</v>
      </c>
      <c r="S248" s="29">
        <f t="shared" si="130"/>
        <v>-2.6536057912564964E-9</v>
      </c>
      <c r="T248" s="29">
        <f t="shared" si="131"/>
        <v>-2.6536057912551295E-9</v>
      </c>
      <c r="V248" s="35"/>
      <c r="W248" s="35"/>
      <c r="X248" s="35"/>
      <c r="AD248" s="35"/>
      <c r="AE248" s="35"/>
      <c r="AF248" s="35"/>
      <c r="AL248" s="35"/>
      <c r="AM248" s="35"/>
      <c r="AN248" s="35"/>
      <c r="AT248" s="35"/>
      <c r="AU248" s="35"/>
      <c r="AV248" s="35"/>
      <c r="BB248" s="35"/>
      <c r="BC248" s="35"/>
      <c r="BD248" s="35"/>
      <c r="BJ248" s="35"/>
      <c r="BK248" s="35"/>
      <c r="BL248" s="35"/>
      <c r="BR248" s="35"/>
      <c r="BS248" s="35"/>
      <c r="BT248" s="35"/>
      <c r="BZ248" s="35"/>
      <c r="CA248" s="35"/>
      <c r="CB248" s="35"/>
      <c r="CH248" s="35"/>
      <c r="CI248" s="35"/>
      <c r="CJ248" s="35"/>
      <c r="CP248" s="35"/>
      <c r="CQ248" s="35"/>
      <c r="CR248" s="35"/>
      <c r="CX248" s="35"/>
      <c r="CY248" s="35"/>
      <c r="CZ248" s="35"/>
      <c r="DF248" s="35">
        <v>5.6000000000000003E-10</v>
      </c>
      <c r="DG248" s="35">
        <v>1.24148350566</v>
      </c>
      <c r="DH248" s="35">
        <v>10207.762621903599</v>
      </c>
      <c r="DI248" s="29">
        <f t="shared" si="140"/>
        <v>-4.8303447987301851E-10</v>
      </c>
      <c r="DJ248" s="29">
        <f t="shared" si="141"/>
        <v>-4.8310800499399819E-10</v>
      </c>
      <c r="DK248" s="29">
        <f t="shared" si="142"/>
        <v>-4.8310800138505271E-10</v>
      </c>
      <c r="DL248" s="29">
        <f t="shared" si="143"/>
        <v>-4.8310800138522983E-10</v>
      </c>
      <c r="DN248" s="35"/>
      <c r="DO248" s="35"/>
      <c r="DP248" s="35"/>
      <c r="DV248" s="35"/>
      <c r="DW248" s="35"/>
      <c r="DX248" s="35"/>
      <c r="ED248" s="35"/>
      <c r="EE248" s="35"/>
      <c r="EF248" s="35"/>
      <c r="EL248" s="35"/>
      <c r="EM248" s="35"/>
      <c r="EN248" s="35"/>
      <c r="ET248" s="35"/>
      <c r="EU248" s="35"/>
      <c r="EV248" s="35"/>
    </row>
    <row r="249" spans="14:152" s="29" customFormat="1" ht="13.5" x14ac:dyDescent="0.3">
      <c r="N249" s="35">
        <v>2.1000000000000002E-9</v>
      </c>
      <c r="O249" s="35">
        <v>0.12771800253999999</v>
      </c>
      <c r="P249" s="35">
        <v>29.821438148799999</v>
      </c>
      <c r="Q249" s="29">
        <f t="shared" si="128"/>
        <v>1.7187612486588153E-9</v>
      </c>
      <c r="R249" s="29">
        <f t="shared" si="129"/>
        <v>1.7187621635974652E-9</v>
      </c>
      <c r="S249" s="29">
        <f t="shared" si="130"/>
        <v>1.718762163552546E-9</v>
      </c>
      <c r="T249" s="29">
        <f t="shared" si="131"/>
        <v>1.7187621635525481E-9</v>
      </c>
      <c r="V249" s="35"/>
      <c r="W249" s="35"/>
      <c r="X249" s="35"/>
      <c r="AD249" s="35"/>
      <c r="AE249" s="35"/>
      <c r="AF249" s="35"/>
      <c r="AL249" s="35"/>
      <c r="AM249" s="35"/>
      <c r="AN249" s="35"/>
      <c r="AT249" s="35"/>
      <c r="AU249" s="35"/>
      <c r="AV249" s="35"/>
      <c r="BB249" s="35"/>
      <c r="BC249" s="35"/>
      <c r="BD249" s="35"/>
      <c r="BJ249" s="35"/>
      <c r="BK249" s="35"/>
      <c r="BL249" s="35"/>
      <c r="BR249" s="35"/>
      <c r="BS249" s="35"/>
      <c r="BT249" s="35"/>
      <c r="BZ249" s="35"/>
      <c r="CA249" s="35"/>
      <c r="CB249" s="35"/>
      <c r="CH249" s="35"/>
      <c r="CI249" s="35"/>
      <c r="CJ249" s="35"/>
      <c r="CP249" s="35"/>
      <c r="CQ249" s="35"/>
      <c r="CR249" s="35"/>
      <c r="CX249" s="35"/>
      <c r="CY249" s="35"/>
      <c r="CZ249" s="35"/>
      <c r="DF249" s="35">
        <v>6.9999999999999996E-10</v>
      </c>
      <c r="DG249" s="35">
        <v>2.45123308846</v>
      </c>
      <c r="DH249" s="35">
        <v>10218.808470518399</v>
      </c>
      <c r="DI249" s="29">
        <f t="shared" si="140"/>
        <v>2.3926829413093127E-10</v>
      </c>
      <c r="DJ249" s="29">
        <f t="shared" si="141"/>
        <v>2.3909735420569536E-10</v>
      </c>
      <c r="DK249" s="29">
        <f t="shared" si="142"/>
        <v>2.3909736259845059E-10</v>
      </c>
      <c r="DL249" s="29">
        <f t="shared" si="143"/>
        <v>2.3909736259805794E-10</v>
      </c>
      <c r="DN249" s="35"/>
      <c r="DO249" s="35"/>
      <c r="DP249" s="35"/>
      <c r="DV249" s="35"/>
      <c r="DW249" s="35"/>
      <c r="DX249" s="35"/>
      <c r="ED249" s="35"/>
      <c r="EE249" s="35"/>
      <c r="EF249" s="35"/>
      <c r="EL249" s="35"/>
      <c r="EM249" s="35"/>
      <c r="EN249" s="35"/>
      <c r="ET249" s="35"/>
      <c r="EU249" s="35"/>
      <c r="EV249" s="35"/>
    </row>
    <row r="250" spans="14:152" s="29" customFormat="1" ht="13.5" x14ac:dyDescent="0.3">
      <c r="N250" s="35">
        <v>2.2699999999999998E-9</v>
      </c>
      <c r="O250" s="35">
        <v>4.1803660980100004</v>
      </c>
      <c r="P250" s="35">
        <v>17468.855197945399</v>
      </c>
      <c r="Q250" s="29">
        <f t="shared" si="128"/>
        <v>9.9136961681469768E-10</v>
      </c>
      <c r="R250" s="29">
        <f t="shared" si="129"/>
        <v>9.9046244901419785E-10</v>
      </c>
      <c r="S250" s="29">
        <f t="shared" si="130"/>
        <v>9.9046249355682725E-10</v>
      </c>
      <c r="T250" s="29">
        <f t="shared" si="131"/>
        <v>9.9046249355473738E-10</v>
      </c>
      <c r="V250" s="35"/>
      <c r="W250" s="35"/>
      <c r="X250" s="35"/>
      <c r="AD250" s="35"/>
      <c r="AE250" s="35"/>
      <c r="AF250" s="35"/>
      <c r="AL250" s="35"/>
      <c r="AM250" s="35"/>
      <c r="AN250" s="35"/>
      <c r="AT250" s="35"/>
      <c r="AU250" s="35"/>
      <c r="AV250" s="35"/>
      <c r="BB250" s="35"/>
      <c r="BC250" s="35"/>
      <c r="BD250" s="35"/>
      <c r="BJ250" s="35"/>
      <c r="BK250" s="35"/>
      <c r="BL250" s="35"/>
      <c r="BR250" s="35"/>
      <c r="BS250" s="35"/>
      <c r="BT250" s="35"/>
      <c r="BZ250" s="35"/>
      <c r="CA250" s="35"/>
      <c r="CB250" s="35"/>
      <c r="CH250" s="35"/>
      <c r="CI250" s="35"/>
      <c r="CJ250" s="35"/>
      <c r="CP250" s="35"/>
      <c r="CQ250" s="35"/>
      <c r="CR250" s="35"/>
      <c r="CX250" s="35"/>
      <c r="CY250" s="35"/>
      <c r="CZ250" s="35"/>
      <c r="DF250" s="35">
        <v>6.3999999999999996E-10</v>
      </c>
      <c r="DG250" s="35">
        <v>5.5398310450099997</v>
      </c>
      <c r="DH250" s="35">
        <v>10735.862964304801</v>
      </c>
      <c r="DI250" s="29">
        <f t="shared" si="140"/>
        <v>-4.272653870668433E-10</v>
      </c>
      <c r="DJ250" s="29">
        <f t="shared" si="141"/>
        <v>-4.2739544682436904E-10</v>
      </c>
      <c r="DK250" s="29">
        <f t="shared" si="142"/>
        <v>-4.2739544043981472E-10</v>
      </c>
      <c r="DL250" s="29">
        <f t="shared" si="143"/>
        <v>-4.2739544044011266E-10</v>
      </c>
      <c r="DN250" s="35"/>
      <c r="DO250" s="35"/>
      <c r="DP250" s="35"/>
      <c r="DV250" s="35"/>
      <c r="DW250" s="35"/>
      <c r="DX250" s="35"/>
      <c r="ED250" s="35"/>
      <c r="EE250" s="35"/>
      <c r="EF250" s="35"/>
      <c r="EL250" s="35"/>
      <c r="EM250" s="35"/>
      <c r="EN250" s="35"/>
      <c r="ET250" s="35"/>
      <c r="EU250" s="35"/>
      <c r="EV250" s="35"/>
    </row>
    <row r="251" spans="14:152" s="29" customFormat="1" ht="13.5" x14ac:dyDescent="0.3">
      <c r="N251" s="35">
        <v>2.7400000000000001E-9</v>
      </c>
      <c r="O251" s="35">
        <v>2.3492934299999999</v>
      </c>
      <c r="P251" s="35">
        <v>62883.355139513602</v>
      </c>
      <c r="Q251" s="29">
        <f t="shared" si="128"/>
        <v>2.4490263787512668E-9</v>
      </c>
      <c r="R251" s="29">
        <f t="shared" si="129"/>
        <v>2.4470584897923836E-9</v>
      </c>
      <c r="S251" s="29">
        <f t="shared" si="130"/>
        <v>2.4470585865602477E-9</v>
      </c>
      <c r="T251" s="29">
        <f t="shared" si="131"/>
        <v>2.447058586555623E-9</v>
      </c>
      <c r="V251" s="35"/>
      <c r="W251" s="35"/>
      <c r="X251" s="35"/>
      <c r="AD251" s="35"/>
      <c r="AE251" s="35"/>
      <c r="AF251" s="35"/>
      <c r="AL251" s="35"/>
      <c r="AM251" s="35"/>
      <c r="AN251" s="35"/>
      <c r="AT251" s="35"/>
      <c r="AU251" s="35"/>
      <c r="AV251" s="35"/>
      <c r="BB251" s="35"/>
      <c r="BC251" s="35"/>
      <c r="BD251" s="35"/>
      <c r="BJ251" s="35"/>
      <c r="BK251" s="35"/>
      <c r="BL251" s="35"/>
      <c r="BR251" s="35"/>
      <c r="BS251" s="35"/>
      <c r="BT251" s="35"/>
      <c r="BZ251" s="35"/>
      <c r="CA251" s="35"/>
      <c r="CB251" s="35"/>
      <c r="CH251" s="35"/>
      <c r="CI251" s="35"/>
      <c r="CJ251" s="35"/>
      <c r="CP251" s="35"/>
      <c r="CQ251" s="35"/>
      <c r="CR251" s="35"/>
      <c r="CX251" s="35"/>
      <c r="CY251" s="35"/>
      <c r="CZ251" s="35"/>
      <c r="DF251" s="35">
        <v>5.4E-10</v>
      </c>
      <c r="DG251" s="35">
        <v>3.6225971324000001</v>
      </c>
      <c r="DH251" s="35">
        <v>27461.710848065399</v>
      </c>
      <c r="DI251" s="29">
        <f t="shared" si="140"/>
        <v>-4.9629780526625091E-10</v>
      </c>
      <c r="DJ251" s="29">
        <f t="shared" si="141"/>
        <v>-4.9644628649682568E-10</v>
      </c>
      <c r="DK251" s="29">
        <f t="shared" si="142"/>
        <v>-4.9644627921303107E-10</v>
      </c>
      <c r="DL251" s="29">
        <f t="shared" si="143"/>
        <v>-4.9644627921336928E-10</v>
      </c>
      <c r="DN251" s="35"/>
      <c r="DO251" s="35"/>
      <c r="DP251" s="35"/>
      <c r="DV251" s="35"/>
      <c r="DW251" s="35"/>
      <c r="DX251" s="35"/>
      <c r="ED251" s="35"/>
      <c r="EE251" s="35"/>
      <c r="EF251" s="35"/>
      <c r="EL251" s="35"/>
      <c r="EM251" s="35"/>
      <c r="EN251" s="35"/>
      <c r="ET251" s="35"/>
      <c r="EU251" s="35"/>
      <c r="EV251" s="35"/>
    </row>
    <row r="252" spans="14:152" s="29" customFormat="1" ht="13.5" x14ac:dyDescent="0.3">
      <c r="N252" s="35">
        <v>2.6000000000000001E-9</v>
      </c>
      <c r="O252" s="35">
        <v>5.6525450165500004</v>
      </c>
      <c r="P252" s="35">
        <v>48739.859897082999</v>
      </c>
      <c r="Q252" s="29">
        <f t="shared" si="128"/>
        <v>2.0146671796005395E-9</v>
      </c>
      <c r="R252" s="29">
        <f t="shared" si="129"/>
        <v>2.0126287795736623E-9</v>
      </c>
      <c r="S252" s="29">
        <f t="shared" si="130"/>
        <v>2.0126288797255856E-9</v>
      </c>
      <c r="T252" s="29">
        <f t="shared" si="131"/>
        <v>2.0126288797209075E-9</v>
      </c>
      <c r="V252" s="35"/>
      <c r="W252" s="35"/>
      <c r="X252" s="35"/>
      <c r="AD252" s="35"/>
      <c r="AE252" s="35"/>
      <c r="AF252" s="35"/>
      <c r="AL252" s="35"/>
      <c r="AM252" s="35"/>
      <c r="AN252" s="35"/>
      <c r="AT252" s="35"/>
      <c r="AU252" s="35"/>
      <c r="AV252" s="35"/>
      <c r="BB252" s="35"/>
      <c r="BC252" s="35"/>
      <c r="BD252" s="35"/>
      <c r="BJ252" s="35"/>
      <c r="BK252" s="35"/>
      <c r="BL252" s="35"/>
      <c r="BR252" s="35"/>
      <c r="BS252" s="35"/>
      <c r="BT252" s="35"/>
      <c r="BZ252" s="35"/>
      <c r="CA252" s="35"/>
      <c r="CB252" s="35"/>
      <c r="CH252" s="35"/>
      <c r="CI252" s="35"/>
      <c r="CJ252" s="35"/>
      <c r="CP252" s="35"/>
      <c r="CQ252" s="35"/>
      <c r="CR252" s="35"/>
      <c r="CX252" s="35"/>
      <c r="CY252" s="35"/>
      <c r="CZ252" s="35"/>
      <c r="DF252" s="35">
        <v>7.2999999999999996E-10</v>
      </c>
      <c r="DG252" s="35">
        <v>1.7588248092400001</v>
      </c>
      <c r="DH252" s="35">
        <v>1589.0728952838001</v>
      </c>
      <c r="DI252" s="29">
        <f t="shared" si="140"/>
        <v>-5.5552518000375931E-10</v>
      </c>
      <c r="DJ252" s="29">
        <f t="shared" si="141"/>
        <v>-5.5550604341000877E-10</v>
      </c>
      <c r="DK252" s="29">
        <f t="shared" si="142"/>
        <v>-5.5550604434954987E-10</v>
      </c>
      <c r="DL252" s="29">
        <f t="shared" si="143"/>
        <v>-5.5550604434950438E-10</v>
      </c>
      <c r="DN252" s="35"/>
      <c r="DO252" s="35"/>
      <c r="DP252" s="35"/>
      <c r="DV252" s="35"/>
      <c r="DW252" s="35"/>
      <c r="DX252" s="35"/>
      <c r="ED252" s="35"/>
      <c r="EE252" s="35"/>
      <c r="EF252" s="35"/>
      <c r="EL252" s="35"/>
      <c r="EM252" s="35"/>
      <c r="EN252" s="35"/>
      <c r="ET252" s="35"/>
      <c r="EU252" s="35"/>
      <c r="EV252" s="35"/>
    </row>
    <row r="253" spans="14:152" s="29" customFormat="1" ht="13.5" x14ac:dyDescent="0.3">
      <c r="N253" s="35">
        <v>2.7099999999999999E-9</v>
      </c>
      <c r="O253" s="35">
        <v>4.95325404028</v>
      </c>
      <c r="P253" s="35">
        <v>4214.0690150848004</v>
      </c>
      <c r="Q253" s="29">
        <f t="shared" si="128"/>
        <v>-1.1289937846456346E-9</v>
      </c>
      <c r="R253" s="29">
        <f t="shared" si="129"/>
        <v>-1.1292577642206821E-9</v>
      </c>
      <c r="S253" s="29">
        <f t="shared" si="130"/>
        <v>-1.1292577512608598E-9</v>
      </c>
      <c r="T253" s="29">
        <f t="shared" si="131"/>
        <v>-1.129257751261455E-9</v>
      </c>
      <c r="V253" s="35"/>
      <c r="W253" s="35"/>
      <c r="X253" s="35"/>
      <c r="AD253" s="35"/>
      <c r="AE253" s="35"/>
      <c r="AF253" s="35"/>
      <c r="AL253" s="35"/>
      <c r="AM253" s="35"/>
      <c r="AN253" s="35"/>
      <c r="AT253" s="35"/>
      <c r="AU253" s="35"/>
      <c r="AV253" s="35"/>
      <c r="BB253" s="35"/>
      <c r="BC253" s="35"/>
      <c r="BD253" s="35"/>
      <c r="BJ253" s="35"/>
      <c r="BK253" s="35"/>
      <c r="BL253" s="35"/>
      <c r="BR253" s="35"/>
      <c r="BS253" s="35"/>
      <c r="BT253" s="35"/>
      <c r="BZ253" s="35"/>
      <c r="CA253" s="35"/>
      <c r="CB253" s="35"/>
      <c r="CH253" s="35"/>
      <c r="CI253" s="35"/>
      <c r="CJ253" s="35"/>
      <c r="CP253" s="35"/>
      <c r="CQ253" s="35"/>
      <c r="CR253" s="35"/>
      <c r="CX253" s="35"/>
      <c r="CY253" s="35"/>
      <c r="CZ253" s="35"/>
      <c r="DF253" s="35">
        <v>7.5E-10</v>
      </c>
      <c r="DG253" s="35">
        <v>3.3824481984600001</v>
      </c>
      <c r="DH253" s="35">
        <v>4214.0690150848004</v>
      </c>
      <c r="DI253" s="29">
        <f t="shared" si="140"/>
        <v>-6.8181346209696298E-10</v>
      </c>
      <c r="DJ253" s="29">
        <f t="shared" si="141"/>
        <v>-6.8177997721239494E-10</v>
      </c>
      <c r="DK253" s="29">
        <f t="shared" si="142"/>
        <v>-6.8177997885653552E-10</v>
      </c>
      <c r="DL253" s="29">
        <f t="shared" si="143"/>
        <v>-6.8177997885645993E-10</v>
      </c>
      <c r="DN253" s="35"/>
      <c r="DO253" s="35"/>
      <c r="DP253" s="35"/>
      <c r="DV253" s="35"/>
      <c r="DW253" s="35"/>
      <c r="DX253" s="35"/>
      <c r="ED253" s="35"/>
      <c r="EE253" s="35"/>
      <c r="EF253" s="35"/>
      <c r="EL253" s="35"/>
      <c r="EM253" s="35"/>
      <c r="EN253" s="35"/>
      <c r="ET253" s="35"/>
      <c r="EU253" s="35"/>
      <c r="EV253" s="35"/>
    </row>
    <row r="254" spans="14:152" s="29" customFormat="1" ht="13.5" x14ac:dyDescent="0.3">
      <c r="N254" s="35">
        <v>2.1900000000000001E-9</v>
      </c>
      <c r="O254" s="35">
        <v>2.0877522801400001</v>
      </c>
      <c r="P254" s="35">
        <v>194.97138446060001</v>
      </c>
      <c r="Q254" s="29">
        <f t="shared" si="128"/>
        <v>1.1298401455317206E-9</v>
      </c>
      <c r="R254" s="29">
        <f t="shared" si="129"/>
        <v>1.1298308447459821E-9</v>
      </c>
      <c r="S254" s="29">
        <f t="shared" si="130"/>
        <v>1.1298308452026087E-9</v>
      </c>
      <c r="T254" s="29">
        <f t="shared" si="131"/>
        <v>1.1298308452025854E-9</v>
      </c>
      <c r="V254" s="35"/>
      <c r="W254" s="35"/>
      <c r="X254" s="35"/>
      <c r="AD254" s="35"/>
      <c r="AE254" s="35"/>
      <c r="AF254" s="35"/>
      <c r="AL254" s="35"/>
      <c r="AM254" s="35"/>
      <c r="AN254" s="35"/>
      <c r="AT254" s="35"/>
      <c r="AU254" s="35"/>
      <c r="AV254" s="35"/>
      <c r="BB254" s="35"/>
      <c r="BC254" s="35"/>
      <c r="BD254" s="35"/>
      <c r="BJ254" s="35"/>
      <c r="BK254" s="35"/>
      <c r="BL254" s="35"/>
      <c r="BR254" s="35"/>
      <c r="BS254" s="35"/>
      <c r="BT254" s="35"/>
      <c r="BZ254" s="35"/>
      <c r="CA254" s="35"/>
      <c r="CB254" s="35"/>
      <c r="CH254" s="35"/>
      <c r="CI254" s="35"/>
      <c r="CJ254" s="35"/>
      <c r="CP254" s="35"/>
      <c r="CQ254" s="35"/>
      <c r="CR254" s="35"/>
      <c r="CX254" s="35"/>
      <c r="CY254" s="35"/>
      <c r="CZ254" s="35"/>
      <c r="DF254" s="35">
        <v>5.4E-10</v>
      </c>
      <c r="DG254" s="35">
        <v>0.64971567468000002</v>
      </c>
      <c r="DH254" s="35">
        <v>9929.4262273458007</v>
      </c>
      <c r="DI254" s="29">
        <f t="shared" si="140"/>
        <v>7.0214452209540534E-11</v>
      </c>
      <c r="DJ254" s="29">
        <f t="shared" si="141"/>
        <v>7.0079267907966253E-11</v>
      </c>
      <c r="DK254" s="29">
        <f t="shared" si="142"/>
        <v>7.0079274545008471E-11</v>
      </c>
      <c r="DL254" s="29">
        <f t="shared" si="143"/>
        <v>7.0079274544688895E-11</v>
      </c>
      <c r="DN254" s="35"/>
      <c r="DO254" s="35"/>
      <c r="DP254" s="35"/>
      <c r="DV254" s="35"/>
      <c r="DW254" s="35"/>
      <c r="DX254" s="35"/>
      <c r="ED254" s="35"/>
      <c r="EE254" s="35"/>
      <c r="EF254" s="35"/>
      <c r="EL254" s="35"/>
      <c r="EM254" s="35"/>
      <c r="EN254" s="35"/>
      <c r="ET254" s="35"/>
      <c r="EU254" s="35"/>
      <c r="EV254" s="35"/>
    </row>
    <row r="255" spans="14:152" s="29" customFormat="1" ht="13.5" x14ac:dyDescent="0.3">
      <c r="N255" s="35">
        <v>1.9099999999999998E-9</v>
      </c>
      <c r="O255" s="35">
        <v>2.4926724833299998</v>
      </c>
      <c r="P255" s="35">
        <v>568.82187402739999</v>
      </c>
      <c r="Q255" s="29">
        <f t="shared" si="128"/>
        <v>1.2820162530265338E-9</v>
      </c>
      <c r="R255" s="29">
        <f t="shared" si="129"/>
        <v>1.2819957749230195E-9</v>
      </c>
      <c r="S255" s="29">
        <f t="shared" si="130"/>
        <v>1.2819957759284064E-9</v>
      </c>
      <c r="T255" s="29">
        <f t="shared" si="131"/>
        <v>1.2819957759283614E-9</v>
      </c>
      <c r="V255" s="35"/>
      <c r="W255" s="35"/>
      <c r="X255" s="35"/>
      <c r="AD255" s="35"/>
      <c r="AE255" s="35"/>
      <c r="AF255" s="35"/>
      <c r="AL255" s="35"/>
      <c r="AM255" s="35"/>
      <c r="AN255" s="35"/>
      <c r="AT255" s="35"/>
      <c r="AU255" s="35"/>
      <c r="AV255" s="35"/>
      <c r="BB255" s="35"/>
      <c r="BC255" s="35"/>
      <c r="BD255" s="35"/>
      <c r="BJ255" s="35"/>
      <c r="BK255" s="35"/>
      <c r="BL255" s="35"/>
      <c r="BR255" s="35"/>
      <c r="BS255" s="35"/>
      <c r="BT255" s="35"/>
      <c r="BZ255" s="35"/>
      <c r="CA255" s="35"/>
      <c r="CB255" s="35"/>
      <c r="CH255" s="35"/>
      <c r="CI255" s="35"/>
      <c r="CJ255" s="35"/>
      <c r="CP255" s="35"/>
      <c r="CQ255" s="35"/>
      <c r="CR255" s="35"/>
      <c r="CX255" s="35"/>
      <c r="CY255" s="35"/>
      <c r="CZ255" s="35"/>
      <c r="DF255" s="35">
        <v>5.4E-10</v>
      </c>
      <c r="DG255" s="35">
        <v>3.4095963722999998</v>
      </c>
      <c r="DH255" s="35">
        <v>18418.013553262899</v>
      </c>
      <c r="DI255" s="29">
        <f t="shared" si="140"/>
        <v>3.0963405953993262E-10</v>
      </c>
      <c r="DJ255" s="29">
        <f t="shared" si="141"/>
        <v>3.0984121698005379E-10</v>
      </c>
      <c r="DK255" s="29">
        <f t="shared" si="142"/>
        <v>3.0984120681125674E-10</v>
      </c>
      <c r="DL255" s="29">
        <f t="shared" si="143"/>
        <v>3.0984120681173433E-10</v>
      </c>
      <c r="DN255" s="35"/>
      <c r="DO255" s="35"/>
      <c r="DP255" s="35"/>
      <c r="DV255" s="35"/>
      <c r="DW255" s="35"/>
      <c r="DX255" s="35"/>
      <c r="ED255" s="35"/>
      <c r="EE255" s="35"/>
      <c r="EF255" s="35"/>
      <c r="EL255" s="35"/>
      <c r="EM255" s="35"/>
      <c r="EN255" s="35"/>
      <c r="ET255" s="35"/>
      <c r="EU255" s="35"/>
      <c r="EV255" s="35"/>
    </row>
    <row r="256" spans="14:152" s="29" customFormat="1" ht="13.5" x14ac:dyDescent="0.3">
      <c r="N256" s="35">
        <v>2.5000000000000001E-9</v>
      </c>
      <c r="O256" s="35">
        <v>1.52909737354</v>
      </c>
      <c r="P256" s="35">
        <v>6037.2442037620003</v>
      </c>
      <c r="Q256" s="29">
        <f t="shared" si="128"/>
        <v>1.4631841495184975E-9</v>
      </c>
      <c r="R256" s="29">
        <f t="shared" si="129"/>
        <v>1.4628729495138799E-9</v>
      </c>
      <c r="S256" s="29">
        <f t="shared" si="130"/>
        <v>1.4628729647932216E-9</v>
      </c>
      <c r="T256" s="29">
        <f t="shared" si="131"/>
        <v>1.4628729647925013E-9</v>
      </c>
      <c r="V256" s="35"/>
      <c r="W256" s="35"/>
      <c r="X256" s="35"/>
      <c r="AD256" s="35"/>
      <c r="AE256" s="35"/>
      <c r="AF256" s="35"/>
      <c r="AL256" s="35"/>
      <c r="AM256" s="35"/>
      <c r="AN256" s="35"/>
      <c r="AT256" s="35"/>
      <c r="AU256" s="35"/>
      <c r="AV256" s="35"/>
      <c r="BB256" s="35"/>
      <c r="BC256" s="35"/>
      <c r="BD256" s="35"/>
      <c r="BJ256" s="35"/>
      <c r="BK256" s="35"/>
      <c r="BL256" s="35"/>
      <c r="BR256" s="35"/>
      <c r="BS256" s="35"/>
      <c r="BT256" s="35"/>
      <c r="BZ256" s="35"/>
      <c r="CA256" s="35"/>
      <c r="CB256" s="35"/>
      <c r="CH256" s="35"/>
      <c r="CI256" s="35"/>
      <c r="CJ256" s="35"/>
      <c r="CP256" s="35"/>
      <c r="CQ256" s="35"/>
      <c r="CR256" s="35"/>
      <c r="CX256" s="35"/>
      <c r="CY256" s="35"/>
      <c r="CZ256" s="35"/>
      <c r="DF256" s="35">
        <v>5.6000000000000003E-10</v>
      </c>
      <c r="DG256" s="35">
        <v>3.6581500653800001</v>
      </c>
      <c r="DH256" s="35">
        <v>14169.793562230399</v>
      </c>
      <c r="DI256" s="29">
        <f t="shared" si="140"/>
        <v>1.3648231620182728E-10</v>
      </c>
      <c r="DJ256" s="29">
        <f t="shared" si="141"/>
        <v>1.366779926361534E-10</v>
      </c>
      <c r="DK256" s="29">
        <f t="shared" si="142"/>
        <v>1.366779830297817E-10</v>
      </c>
      <c r="DL256" s="29">
        <f t="shared" si="143"/>
        <v>1.3667798303024474E-10</v>
      </c>
      <c r="DN256" s="35"/>
      <c r="DO256" s="35"/>
      <c r="DP256" s="35"/>
      <c r="DV256" s="35"/>
      <c r="DW256" s="35"/>
      <c r="DX256" s="35"/>
      <c r="ED256" s="35"/>
      <c r="EE256" s="35"/>
      <c r="EF256" s="35"/>
      <c r="EL256" s="35"/>
      <c r="EM256" s="35"/>
      <c r="EN256" s="35"/>
      <c r="ET256" s="35"/>
      <c r="EU256" s="35"/>
      <c r="EV256" s="35"/>
    </row>
    <row r="257" spans="14:152" s="29" customFormat="1" ht="13.5" x14ac:dyDescent="0.3">
      <c r="N257" s="35">
        <v>2.3100000000000001E-9</v>
      </c>
      <c r="O257" s="35">
        <v>5.2367442949800003</v>
      </c>
      <c r="P257" s="35">
        <v>491.66329245880002</v>
      </c>
      <c r="Q257" s="29">
        <f t="shared" ref="Q257:Q320" si="144">N257*COS(O257+P257*$C$32)</f>
        <v>1.8306489624859282E-9</v>
      </c>
      <c r="R257" s="29">
        <f t="shared" ref="R257:R320" si="145">N257*COS(O257+P257*$C$53)</f>
        <v>1.8306665753162934E-9</v>
      </c>
      <c r="S257" s="29">
        <f t="shared" ref="S257:S320" si="146">N257*COS(O257+P257*$C$74)</f>
        <v>1.8306665744515921E-9</v>
      </c>
      <c r="T257" s="29">
        <f t="shared" ref="T257:T320" si="147">N257*COS(O257+P257*$C$95)</f>
        <v>1.8306665744516345E-9</v>
      </c>
      <c r="V257" s="35"/>
      <c r="W257" s="35"/>
      <c r="X257" s="35"/>
      <c r="AD257" s="35"/>
      <c r="AE257" s="35"/>
      <c r="AF257" s="35"/>
      <c r="AL257" s="35"/>
      <c r="AM257" s="35"/>
      <c r="AN257" s="35"/>
      <c r="AT257" s="35"/>
      <c r="AU257" s="35"/>
      <c r="AV257" s="35"/>
      <c r="BB257" s="35"/>
      <c r="BC257" s="35"/>
      <c r="BD257" s="35"/>
      <c r="BJ257" s="35"/>
      <c r="BK257" s="35"/>
      <c r="BL257" s="35"/>
      <c r="BR257" s="35"/>
      <c r="BS257" s="35"/>
      <c r="BT257" s="35"/>
      <c r="BZ257" s="35"/>
      <c r="CA257" s="35"/>
      <c r="CB257" s="35"/>
      <c r="CH257" s="35"/>
      <c r="CI257" s="35"/>
      <c r="CJ257" s="35"/>
      <c r="CP257" s="35"/>
      <c r="CQ257" s="35"/>
      <c r="CR257" s="35"/>
      <c r="CX257" s="35"/>
      <c r="CY257" s="35"/>
      <c r="CZ257" s="35"/>
      <c r="DF257" s="35">
        <v>5.6000000000000003E-10</v>
      </c>
      <c r="DG257" s="35">
        <v>0.71243223808</v>
      </c>
      <c r="DH257" s="35">
        <v>9896.8936765544004</v>
      </c>
      <c r="DI257" s="29">
        <f t="shared" ref="DI257:DI320" si="148">DF257*COS(DG257+DH257*$C$32)</f>
        <v>-1.8425762203060902E-10</v>
      </c>
      <c r="DJ257" s="29">
        <f t="shared" ref="DJ257:DJ320" si="149">DF257*COS(DG257+DH257*$C$53)</f>
        <v>-1.843906951835296E-10</v>
      </c>
      <c r="DK257" s="29">
        <f t="shared" ref="DK257:DK320" si="150">DF257*COS(DG257+DH257*$C$74)</f>
        <v>-1.843906886505324E-10</v>
      </c>
      <c r="DL257" s="29">
        <f t="shared" ref="DL257:DL320" si="151">DF257*COS(DG257+DH257*$C$95)</f>
        <v>-1.8439068865084802E-10</v>
      </c>
      <c r="DN257" s="35"/>
      <c r="DO257" s="35"/>
      <c r="DP257" s="35"/>
      <c r="DV257" s="35"/>
      <c r="DW257" s="35"/>
      <c r="DX257" s="35"/>
      <c r="ED257" s="35"/>
      <c r="EE257" s="35"/>
      <c r="EF257" s="35"/>
      <c r="EL257" s="35"/>
      <c r="EM257" s="35"/>
      <c r="EN257" s="35"/>
      <c r="ET257" s="35"/>
      <c r="EU257" s="35"/>
      <c r="EV257" s="35"/>
    </row>
    <row r="258" spans="14:152" s="29" customFormat="1" ht="13.5" x14ac:dyDescent="0.3">
      <c r="N258" s="35">
        <v>1.8199999999999999E-9</v>
      </c>
      <c r="O258" s="35">
        <v>4.9804604257099996</v>
      </c>
      <c r="P258" s="35">
        <v>18418.013553262899</v>
      </c>
      <c r="Q258" s="29">
        <f t="shared" si="144"/>
        <v>-1.4911567677364777E-9</v>
      </c>
      <c r="R258" s="29">
        <f t="shared" si="145"/>
        <v>-1.4906679170258378E-9</v>
      </c>
      <c r="S258" s="29">
        <f t="shared" si="146"/>
        <v>-1.4906679410341556E-9</v>
      </c>
      <c r="T258" s="29">
        <f t="shared" si="147"/>
        <v>-1.4906679410330277E-9</v>
      </c>
      <c r="V258" s="35"/>
      <c r="W258" s="35"/>
      <c r="X258" s="35"/>
      <c r="AD258" s="35"/>
      <c r="AE258" s="35"/>
      <c r="AF258" s="35"/>
      <c r="AL258" s="35"/>
      <c r="AM258" s="35"/>
      <c r="AN258" s="35"/>
      <c r="AT258" s="35"/>
      <c r="AU258" s="35"/>
      <c r="AV258" s="35"/>
      <c r="BB258" s="35"/>
      <c r="BC258" s="35"/>
      <c r="BD258" s="35"/>
      <c r="BJ258" s="35"/>
      <c r="BK258" s="35"/>
      <c r="BL258" s="35"/>
      <c r="BR258" s="35"/>
      <c r="BS258" s="35"/>
      <c r="BT258" s="35"/>
      <c r="BZ258" s="35"/>
      <c r="CA258" s="35"/>
      <c r="CB258" s="35"/>
      <c r="CH258" s="35"/>
      <c r="CI258" s="35"/>
      <c r="CJ258" s="35"/>
      <c r="CP258" s="35"/>
      <c r="CQ258" s="35"/>
      <c r="CR258" s="35"/>
      <c r="CX258" s="35"/>
      <c r="CY258" s="35"/>
      <c r="CZ258" s="35"/>
      <c r="DF258" s="35">
        <v>5.1999999999999996E-10</v>
      </c>
      <c r="DG258" s="35">
        <v>1.3334813193999999</v>
      </c>
      <c r="DH258" s="35">
        <v>20400.2727726222</v>
      </c>
      <c r="DI258" s="29">
        <f t="shared" si="148"/>
        <v>4.9088032633490869E-10</v>
      </c>
      <c r="DJ258" s="29">
        <f t="shared" si="149"/>
        <v>4.9079126174208109E-10</v>
      </c>
      <c r="DK258" s="29">
        <f t="shared" si="150"/>
        <v>4.9079126611798347E-10</v>
      </c>
      <c r="DL258" s="29">
        <f t="shared" si="151"/>
        <v>4.9079126611777833E-10</v>
      </c>
      <c r="DN258" s="35"/>
      <c r="DO258" s="35"/>
      <c r="DP258" s="35"/>
      <c r="DV258" s="35"/>
      <c r="DW258" s="35"/>
      <c r="DX258" s="35"/>
      <c r="ED258" s="35"/>
      <c r="EE258" s="35"/>
      <c r="EF258" s="35"/>
      <c r="EL258" s="35"/>
      <c r="EM258" s="35"/>
      <c r="EN258" s="35"/>
      <c r="ET258" s="35"/>
      <c r="EU258" s="35"/>
      <c r="EV258" s="35"/>
    </row>
    <row r="259" spans="14:152" s="29" customFormat="1" ht="13.5" x14ac:dyDescent="0.3">
      <c r="N259" s="35">
        <v>1.8800000000000001E-9</v>
      </c>
      <c r="O259" s="35">
        <v>2.8227363960299998</v>
      </c>
      <c r="P259" s="35">
        <v>1385.8952763361999</v>
      </c>
      <c r="Q259" s="29">
        <f t="shared" si="144"/>
        <v>1.8426888607492108E-9</v>
      </c>
      <c r="R259" s="29">
        <f t="shared" si="145"/>
        <v>1.8427019931477759E-9</v>
      </c>
      <c r="S259" s="29">
        <f t="shared" si="146"/>
        <v>1.842701992503092E-9</v>
      </c>
      <c r="T259" s="29">
        <f t="shared" si="147"/>
        <v>1.8427019925031224E-9</v>
      </c>
      <c r="V259" s="35"/>
      <c r="W259" s="35"/>
      <c r="X259" s="35"/>
      <c r="AD259" s="35"/>
      <c r="AE259" s="35"/>
      <c r="AF259" s="35"/>
      <c r="AL259" s="35"/>
      <c r="AM259" s="35"/>
      <c r="AN259" s="35"/>
      <c r="AT259" s="35"/>
      <c r="AU259" s="35"/>
      <c r="AV259" s="35"/>
      <c r="BB259" s="35"/>
      <c r="BC259" s="35"/>
      <c r="BD259" s="35"/>
      <c r="BJ259" s="35"/>
      <c r="BK259" s="35"/>
      <c r="BL259" s="35"/>
      <c r="BR259" s="35"/>
      <c r="BS259" s="35"/>
      <c r="BT259" s="35"/>
      <c r="BZ259" s="35"/>
      <c r="CA259" s="35"/>
      <c r="CB259" s="35"/>
      <c r="CH259" s="35"/>
      <c r="CI259" s="35"/>
      <c r="CJ259" s="35"/>
      <c r="CP259" s="35"/>
      <c r="CQ259" s="35"/>
      <c r="CR259" s="35"/>
      <c r="CX259" s="35"/>
      <c r="CY259" s="35"/>
      <c r="CZ259" s="35"/>
      <c r="DF259" s="35">
        <v>6.6999999999999996E-10</v>
      </c>
      <c r="DG259" s="35">
        <v>3.1280659540000002</v>
      </c>
      <c r="DH259" s="35">
        <v>5481.2549188676003</v>
      </c>
      <c r="DI259" s="29">
        <f t="shared" si="148"/>
        <v>-3.3462255102729066E-10</v>
      </c>
      <c r="DJ259" s="29">
        <f t="shared" si="149"/>
        <v>-3.3470344847009064E-10</v>
      </c>
      <c r="DK259" s="29">
        <f t="shared" si="150"/>
        <v>-3.3470344449855012E-10</v>
      </c>
      <c r="DL259" s="29">
        <f t="shared" si="151"/>
        <v>-3.3470344449874807E-10</v>
      </c>
      <c r="DN259" s="35"/>
      <c r="DO259" s="35"/>
      <c r="DP259" s="35"/>
      <c r="DV259" s="35"/>
      <c r="DW259" s="35"/>
      <c r="DX259" s="35"/>
      <c r="ED259" s="35"/>
      <c r="EE259" s="35"/>
      <c r="EF259" s="35"/>
      <c r="EL259" s="35"/>
      <c r="EM259" s="35"/>
      <c r="EN259" s="35"/>
      <c r="ET259" s="35"/>
      <c r="EU259" s="35"/>
      <c r="EV259" s="35"/>
    </row>
    <row r="260" spans="14:152" s="29" customFormat="1" ht="13.5" x14ac:dyDescent="0.3">
      <c r="N260" s="35">
        <v>2.04E-9</v>
      </c>
      <c r="O260" s="35">
        <v>4.0993979619900003</v>
      </c>
      <c r="P260" s="35">
        <v>14919.0178537546</v>
      </c>
      <c r="Q260" s="29">
        <f t="shared" si="144"/>
        <v>4.102789211386516E-10</v>
      </c>
      <c r="R260" s="29">
        <f t="shared" si="145"/>
        <v>4.1103696016626699E-10</v>
      </c>
      <c r="S260" s="29">
        <f t="shared" si="146"/>
        <v>4.1103692295153081E-10</v>
      </c>
      <c r="T260" s="29">
        <f t="shared" si="147"/>
        <v>4.1103692295329131E-10</v>
      </c>
      <c r="V260" s="35"/>
      <c r="W260" s="35"/>
      <c r="X260" s="35"/>
      <c r="AD260" s="35"/>
      <c r="AE260" s="35"/>
      <c r="AF260" s="35"/>
      <c r="AL260" s="35"/>
      <c r="AM260" s="35"/>
      <c r="AN260" s="35"/>
      <c r="AT260" s="35"/>
      <c r="AU260" s="35"/>
      <c r="AV260" s="35"/>
      <c r="BB260" s="35"/>
      <c r="BC260" s="35"/>
      <c r="BD260" s="35"/>
      <c r="BJ260" s="35"/>
      <c r="BK260" s="35"/>
      <c r="BL260" s="35"/>
      <c r="BR260" s="35"/>
      <c r="BS260" s="35"/>
      <c r="BT260" s="35"/>
      <c r="BZ260" s="35"/>
      <c r="CA260" s="35"/>
      <c r="CB260" s="35"/>
      <c r="CH260" s="35"/>
      <c r="CI260" s="35"/>
      <c r="CJ260" s="35"/>
      <c r="CP260" s="35"/>
      <c r="CQ260" s="35"/>
      <c r="CR260" s="35"/>
      <c r="CX260" s="35"/>
      <c r="CY260" s="35"/>
      <c r="CZ260" s="35"/>
      <c r="DF260" s="35">
        <v>5.7999999999999996E-10</v>
      </c>
      <c r="DG260" s="35">
        <v>0.54482893546</v>
      </c>
      <c r="DH260" s="35">
        <v>28313.288804660999</v>
      </c>
      <c r="DI260" s="29">
        <f t="shared" si="148"/>
        <v>-9.4110346626215666E-11</v>
      </c>
      <c r="DJ260" s="29">
        <f t="shared" si="149"/>
        <v>-9.3698292600009099E-11</v>
      </c>
      <c r="DK260" s="29">
        <f t="shared" si="150"/>
        <v>-9.3698312831133481E-11</v>
      </c>
      <c r="DL260" s="29">
        <f t="shared" si="151"/>
        <v>-9.3698312830189939E-11</v>
      </c>
      <c r="DN260" s="35"/>
      <c r="DO260" s="35"/>
      <c r="DP260" s="35"/>
      <c r="DV260" s="35"/>
      <c r="DW260" s="35"/>
      <c r="DX260" s="35"/>
      <c r="ED260" s="35"/>
      <c r="EE260" s="35"/>
      <c r="EF260" s="35"/>
      <c r="EL260" s="35"/>
      <c r="EM260" s="35"/>
      <c r="EN260" s="35"/>
      <c r="ET260" s="35"/>
      <c r="EU260" s="35"/>
      <c r="EV260" s="35"/>
    </row>
    <row r="261" spans="14:152" s="29" customFormat="1" ht="13.5" x14ac:dyDescent="0.3">
      <c r="N261" s="35">
        <v>1.7599999999999999E-9</v>
      </c>
      <c r="O261" s="35">
        <v>3.8240098246000001</v>
      </c>
      <c r="P261" s="35">
        <v>9360.0891644589992</v>
      </c>
      <c r="Q261" s="29">
        <f t="shared" si="144"/>
        <v>5.8820215299720443E-10</v>
      </c>
      <c r="R261" s="29">
        <f t="shared" si="145"/>
        <v>5.8780733562960002E-10</v>
      </c>
      <c r="S261" s="29">
        <f t="shared" si="146"/>
        <v>5.8780735501410908E-10</v>
      </c>
      <c r="T261" s="29">
        <f t="shared" si="147"/>
        <v>5.8780735501321324E-10</v>
      </c>
      <c r="V261" s="35"/>
      <c r="W261" s="35"/>
      <c r="X261" s="35"/>
      <c r="AD261" s="35"/>
      <c r="AE261" s="35"/>
      <c r="AF261" s="35"/>
      <c r="AL261" s="35"/>
      <c r="AM261" s="35"/>
      <c r="AN261" s="35"/>
      <c r="AT261" s="35"/>
      <c r="AU261" s="35"/>
      <c r="AV261" s="35"/>
      <c r="BB261" s="35"/>
      <c r="BC261" s="35"/>
      <c r="BD261" s="35"/>
      <c r="BJ261" s="35"/>
      <c r="BK261" s="35"/>
      <c r="BL261" s="35"/>
      <c r="BR261" s="35"/>
      <c r="BS261" s="35"/>
      <c r="BT261" s="35"/>
      <c r="BZ261" s="35"/>
      <c r="CA261" s="35"/>
      <c r="CB261" s="35"/>
      <c r="CH261" s="35"/>
      <c r="CI261" s="35"/>
      <c r="CJ261" s="35"/>
      <c r="CP261" s="35"/>
      <c r="CQ261" s="35"/>
      <c r="CR261" s="35"/>
      <c r="CX261" s="35"/>
      <c r="CY261" s="35"/>
      <c r="CZ261" s="35"/>
      <c r="DF261" s="35">
        <v>5.4E-10</v>
      </c>
      <c r="DG261" s="35">
        <v>0.15603935681</v>
      </c>
      <c r="DH261" s="35">
        <v>19580.488257670801</v>
      </c>
      <c r="DI261" s="29">
        <f t="shared" si="148"/>
        <v>-3.44301668421658E-10</v>
      </c>
      <c r="DJ261" s="29">
        <f t="shared" si="149"/>
        <v>-3.4450874531733753E-10</v>
      </c>
      <c r="DK261" s="29">
        <f t="shared" si="150"/>
        <v>-3.4450873515291823E-10</v>
      </c>
      <c r="DL261" s="29">
        <f t="shared" si="151"/>
        <v>-3.4450873515341464E-10</v>
      </c>
      <c r="DN261" s="35"/>
      <c r="DO261" s="35"/>
      <c r="DP261" s="35"/>
      <c r="DV261" s="35"/>
      <c r="DW261" s="35"/>
      <c r="DX261" s="35"/>
      <c r="ED261" s="35"/>
      <c r="EE261" s="35"/>
      <c r="EF261" s="35"/>
      <c r="EL261" s="35"/>
      <c r="EM261" s="35"/>
      <c r="EN261" s="35"/>
      <c r="ET261" s="35"/>
      <c r="EU261" s="35"/>
      <c r="EV261" s="35"/>
    </row>
    <row r="262" spans="14:152" s="29" customFormat="1" ht="13.5" x14ac:dyDescent="0.3">
      <c r="N262" s="35">
        <v>1.9800000000000002E-9</v>
      </c>
      <c r="O262" s="35">
        <v>2.76491873243</v>
      </c>
      <c r="P262" s="35">
        <v>10217.2176994741</v>
      </c>
      <c r="Q262" s="29">
        <f t="shared" si="144"/>
        <v>1.1771880357105632E-9</v>
      </c>
      <c r="R262" s="29">
        <f t="shared" si="145"/>
        <v>1.1767743835010243E-9</v>
      </c>
      <c r="S262" s="29">
        <f t="shared" si="146"/>
        <v>1.1767744038113768E-9</v>
      </c>
      <c r="T262" s="29">
        <f t="shared" si="147"/>
        <v>1.1767744038104265E-9</v>
      </c>
      <c r="V262" s="35"/>
      <c r="W262" s="35"/>
      <c r="X262" s="35"/>
      <c r="AD262" s="35"/>
      <c r="AE262" s="35"/>
      <c r="AF262" s="35"/>
      <c r="AL262" s="35"/>
      <c r="AM262" s="35"/>
      <c r="AN262" s="35"/>
      <c r="AT262" s="35"/>
      <c r="AU262" s="35"/>
      <c r="AV262" s="35"/>
      <c r="BB262" s="35"/>
      <c r="BC262" s="35"/>
      <c r="BD262" s="35"/>
      <c r="BJ262" s="35"/>
      <c r="BK262" s="35"/>
      <c r="BL262" s="35"/>
      <c r="BR262" s="35"/>
      <c r="BS262" s="35"/>
      <c r="BT262" s="35"/>
      <c r="BZ262" s="35"/>
      <c r="CA262" s="35"/>
      <c r="CB262" s="35"/>
      <c r="CH262" s="35"/>
      <c r="CI262" s="35"/>
      <c r="CJ262" s="35"/>
      <c r="CP262" s="35"/>
      <c r="CQ262" s="35"/>
      <c r="CR262" s="35"/>
      <c r="CX262" s="35"/>
      <c r="CY262" s="35"/>
      <c r="CZ262" s="35"/>
      <c r="DF262" s="35">
        <v>5.1E-10</v>
      </c>
      <c r="DG262" s="35">
        <v>3.3751547351000002</v>
      </c>
      <c r="DH262" s="35">
        <v>9256.9963902403997</v>
      </c>
      <c r="DI262" s="29">
        <f t="shared" si="148"/>
        <v>-4.9861233951238962E-10</v>
      </c>
      <c r="DJ262" s="29">
        <f t="shared" si="149"/>
        <v>-4.9858709941238013E-10</v>
      </c>
      <c r="DK262" s="29">
        <f t="shared" si="150"/>
        <v>-4.9858710065222988E-10</v>
      </c>
      <c r="DL262" s="29">
        <f t="shared" si="151"/>
        <v>-4.9858710065217198E-10</v>
      </c>
      <c r="DN262" s="35"/>
      <c r="DO262" s="35"/>
      <c r="DP262" s="35"/>
      <c r="DV262" s="35"/>
      <c r="DW262" s="35"/>
      <c r="DX262" s="35"/>
      <c r="ED262" s="35"/>
      <c r="EE262" s="35"/>
      <c r="EF262" s="35"/>
      <c r="EL262" s="35"/>
      <c r="EM262" s="35"/>
      <c r="EN262" s="35"/>
      <c r="ET262" s="35"/>
      <c r="EU262" s="35"/>
      <c r="EV262" s="35"/>
    </row>
    <row r="263" spans="14:152" s="29" customFormat="1" ht="13.5" x14ac:dyDescent="0.3">
      <c r="N263" s="35">
        <v>1.68E-9</v>
      </c>
      <c r="O263" s="35">
        <v>5.1926838420200001</v>
      </c>
      <c r="P263" s="35">
        <v>1066.49547719</v>
      </c>
      <c r="Q263" s="29">
        <f t="shared" si="144"/>
        <v>-1.4550533194679847E-9</v>
      </c>
      <c r="R263" s="29">
        <f t="shared" si="145"/>
        <v>-1.4550760921890746E-9</v>
      </c>
      <c r="S263" s="29">
        <f t="shared" si="146"/>
        <v>-1.4550760910710668E-9</v>
      </c>
      <c r="T263" s="29">
        <f t="shared" si="147"/>
        <v>-1.4550760910711175E-9</v>
      </c>
      <c r="V263" s="35"/>
      <c r="W263" s="35"/>
      <c r="X263" s="35"/>
      <c r="AD263" s="35"/>
      <c r="AE263" s="35"/>
      <c r="AF263" s="35"/>
      <c r="AL263" s="35"/>
      <c r="AM263" s="35"/>
      <c r="AN263" s="35"/>
      <c r="AT263" s="35"/>
      <c r="AU263" s="35"/>
      <c r="AV263" s="35"/>
      <c r="BB263" s="35"/>
      <c r="BC263" s="35"/>
      <c r="BD263" s="35"/>
      <c r="BJ263" s="35"/>
      <c r="BK263" s="35"/>
      <c r="BL263" s="35"/>
      <c r="BR263" s="35"/>
      <c r="BS263" s="35"/>
      <c r="BT263" s="35"/>
      <c r="BZ263" s="35"/>
      <c r="CA263" s="35"/>
      <c r="CB263" s="35"/>
      <c r="CH263" s="35"/>
      <c r="CI263" s="35"/>
      <c r="CJ263" s="35"/>
      <c r="CP263" s="35"/>
      <c r="CQ263" s="35"/>
      <c r="CR263" s="35"/>
      <c r="CX263" s="35"/>
      <c r="CY263" s="35"/>
      <c r="CZ263" s="35"/>
      <c r="DF263" s="35">
        <v>6.3E-10</v>
      </c>
      <c r="DG263" s="35">
        <v>3.3884897094999999</v>
      </c>
      <c r="DH263" s="35">
        <v>49515.382508406998</v>
      </c>
      <c r="DI263" s="29">
        <f t="shared" si="148"/>
        <v>-6.1442244573826497E-10</v>
      </c>
      <c r="DJ263" s="29">
        <f t="shared" si="149"/>
        <v>-6.1459725693200843E-10</v>
      </c>
      <c r="DK263" s="29">
        <f t="shared" si="150"/>
        <v>-6.1459724837351319E-10</v>
      </c>
      <c r="DL263" s="29">
        <f t="shared" si="151"/>
        <v>-6.1459724837390672E-10</v>
      </c>
      <c r="DN263" s="35"/>
      <c r="DO263" s="35"/>
      <c r="DP263" s="35"/>
      <c r="DV263" s="35"/>
      <c r="DW263" s="35"/>
      <c r="DX263" s="35"/>
      <c r="ED263" s="35"/>
      <c r="EE263" s="35"/>
      <c r="EF263" s="35"/>
      <c r="EL263" s="35"/>
      <c r="EM263" s="35"/>
      <c r="EN263" s="35"/>
      <c r="ET263" s="35"/>
      <c r="EU263" s="35"/>
      <c r="EV263" s="35"/>
    </row>
    <row r="264" spans="14:152" s="29" customFormat="1" ht="13.5" x14ac:dyDescent="0.3">
      <c r="N264" s="35">
        <v>1.99E-9</v>
      </c>
      <c r="O264" s="35">
        <v>1.95301487982</v>
      </c>
      <c r="P264" s="35">
        <v>7564.8307207380003</v>
      </c>
      <c r="Q264" s="29">
        <f t="shared" si="144"/>
        <v>1.3230532807156994E-9</v>
      </c>
      <c r="R264" s="29">
        <f t="shared" si="145"/>
        <v>1.3227673241848399E-9</v>
      </c>
      <c r="S264" s="29">
        <f t="shared" si="146"/>
        <v>1.3227673382251942E-9</v>
      </c>
      <c r="T264" s="29">
        <f t="shared" si="147"/>
        <v>1.3227673382245181E-9</v>
      </c>
      <c r="V264" s="35"/>
      <c r="W264" s="35"/>
      <c r="X264" s="35"/>
      <c r="AD264" s="35"/>
      <c r="AE264" s="35"/>
      <c r="AF264" s="35"/>
      <c r="AL264" s="35"/>
      <c r="AM264" s="35"/>
      <c r="AN264" s="35"/>
      <c r="AT264" s="35"/>
      <c r="AU264" s="35"/>
      <c r="AV264" s="35"/>
      <c r="BB264" s="35"/>
      <c r="BC264" s="35"/>
      <c r="BD264" s="35"/>
      <c r="BJ264" s="35"/>
      <c r="BK264" s="35"/>
      <c r="BL264" s="35"/>
      <c r="BR264" s="35"/>
      <c r="BS264" s="35"/>
      <c r="BT264" s="35"/>
      <c r="BZ264" s="35"/>
      <c r="CA264" s="35"/>
      <c r="CB264" s="35"/>
      <c r="CH264" s="35"/>
      <c r="CI264" s="35"/>
      <c r="CJ264" s="35"/>
      <c r="CP264" s="35"/>
      <c r="CQ264" s="35"/>
      <c r="CR264" s="35"/>
      <c r="CX264" s="35"/>
      <c r="CY264" s="35"/>
      <c r="CZ264" s="35"/>
      <c r="DF264" s="35">
        <v>6.9E-10</v>
      </c>
      <c r="DG264" s="35">
        <v>4.9091765140100003</v>
      </c>
      <c r="DH264" s="35">
        <v>63498.470381452702</v>
      </c>
      <c r="DI264" s="29">
        <f t="shared" si="148"/>
        <v>6.117437887257953E-10</v>
      </c>
      <c r="DJ264" s="29">
        <f t="shared" si="149"/>
        <v>6.1122765697842357E-10</v>
      </c>
      <c r="DK264" s="29">
        <f t="shared" si="150"/>
        <v>6.1122768235728677E-10</v>
      </c>
      <c r="DL264" s="29">
        <f t="shared" si="151"/>
        <v>6.1122768235604931E-10</v>
      </c>
      <c r="DN264" s="35"/>
      <c r="DO264" s="35"/>
      <c r="DP264" s="35"/>
      <c r="DV264" s="35"/>
      <c r="DW264" s="35"/>
      <c r="DX264" s="35"/>
      <c r="ED264" s="35"/>
      <c r="EE264" s="35"/>
      <c r="EF264" s="35"/>
      <c r="EL264" s="35"/>
      <c r="EM264" s="35"/>
      <c r="EN264" s="35"/>
      <c r="ET264" s="35"/>
      <c r="EU264" s="35"/>
      <c r="EV264" s="35"/>
    </row>
    <row r="265" spans="14:152" s="29" customFormat="1" ht="13.5" x14ac:dyDescent="0.3">
      <c r="N265" s="35">
        <v>1.7100000000000001E-9</v>
      </c>
      <c r="O265" s="35">
        <v>2.59623459612</v>
      </c>
      <c r="P265" s="35">
        <v>20405.795696929599</v>
      </c>
      <c r="Q265" s="29">
        <f t="shared" si="144"/>
        <v>9.0046863875047165E-10</v>
      </c>
      <c r="R265" s="29">
        <f t="shared" si="145"/>
        <v>9.0122279901890515E-10</v>
      </c>
      <c r="S265" s="29">
        <f t="shared" si="146"/>
        <v>9.0122276199909423E-10</v>
      </c>
      <c r="T265" s="29">
        <f t="shared" si="147"/>
        <v>9.0122276200082904E-10</v>
      </c>
      <c r="V265" s="35"/>
      <c r="W265" s="35"/>
      <c r="X265" s="35"/>
      <c r="AD265" s="35"/>
      <c r="AE265" s="35"/>
      <c r="AF265" s="35"/>
      <c r="AL265" s="35"/>
      <c r="AM265" s="35"/>
      <c r="AN265" s="35"/>
      <c r="AT265" s="35"/>
      <c r="AU265" s="35"/>
      <c r="AV265" s="35"/>
      <c r="BB265" s="35"/>
      <c r="BC265" s="35"/>
      <c r="BD265" s="35"/>
      <c r="BJ265" s="35"/>
      <c r="BK265" s="35"/>
      <c r="BL265" s="35"/>
      <c r="BR265" s="35"/>
      <c r="BS265" s="35"/>
      <c r="BT265" s="35"/>
      <c r="BZ265" s="35"/>
      <c r="CA265" s="35"/>
      <c r="CB265" s="35"/>
      <c r="CH265" s="35"/>
      <c r="CI265" s="35"/>
      <c r="CJ265" s="35"/>
      <c r="CP265" s="35"/>
      <c r="CQ265" s="35"/>
      <c r="CR265" s="35"/>
      <c r="CX265" s="35"/>
      <c r="CY265" s="35"/>
      <c r="CZ265" s="35"/>
      <c r="DF265" s="35">
        <v>5.7E-10</v>
      </c>
      <c r="DG265" s="35">
        <v>5.0743774203000003</v>
      </c>
      <c r="DH265" s="35">
        <v>18521.106327481601</v>
      </c>
      <c r="DI265" s="29">
        <f t="shared" si="148"/>
        <v>-2.2879285780975986E-10</v>
      </c>
      <c r="DJ265" s="29">
        <f t="shared" si="149"/>
        <v>-2.2903869754820721E-10</v>
      </c>
      <c r="DK265" s="29">
        <f t="shared" si="150"/>
        <v>-2.2903868547987079E-10</v>
      </c>
      <c r="DL265" s="29">
        <f t="shared" si="151"/>
        <v>-2.2903868548043451E-10</v>
      </c>
      <c r="DN265" s="35"/>
      <c r="DO265" s="35"/>
      <c r="DP265" s="35"/>
      <c r="DV265" s="35"/>
      <c r="DW265" s="35"/>
      <c r="DX265" s="35"/>
      <c r="ED265" s="35"/>
      <c r="EE265" s="35"/>
      <c r="EF265" s="35"/>
      <c r="EL265" s="35"/>
      <c r="EM265" s="35"/>
      <c r="EN265" s="35"/>
      <c r="ET265" s="35"/>
      <c r="EU265" s="35"/>
      <c r="EV265" s="35"/>
    </row>
    <row r="266" spans="14:152" s="29" customFormat="1" ht="13.5" x14ac:dyDescent="0.3">
      <c r="N266" s="35">
        <v>1.7200000000000001E-9</v>
      </c>
      <c r="O266" s="35">
        <v>5.2933213262300001</v>
      </c>
      <c r="P266" s="35">
        <v>11764.330768858999</v>
      </c>
      <c r="Q266" s="29">
        <f t="shared" si="144"/>
        <v>-3.2351339998947802E-11</v>
      </c>
      <c r="R266" s="29">
        <f t="shared" si="145"/>
        <v>-3.1836912819167654E-11</v>
      </c>
      <c r="S266" s="29">
        <f t="shared" si="146"/>
        <v>-3.1836938075264072E-11</v>
      </c>
      <c r="T266" s="29">
        <f t="shared" si="147"/>
        <v>-3.1836938074042151E-11</v>
      </c>
      <c r="V266" s="35"/>
      <c r="W266" s="35"/>
      <c r="X266" s="35"/>
      <c r="AD266" s="35"/>
      <c r="AE266" s="35"/>
      <c r="AF266" s="35"/>
      <c r="AL266" s="35"/>
      <c r="AM266" s="35"/>
      <c r="AN266" s="35"/>
      <c r="AT266" s="35"/>
      <c r="AU266" s="35"/>
      <c r="AV266" s="35"/>
      <c r="BB266" s="35"/>
      <c r="BC266" s="35"/>
      <c r="BD266" s="35"/>
      <c r="BJ266" s="35"/>
      <c r="BK266" s="35"/>
      <c r="BL266" s="35"/>
      <c r="BR266" s="35"/>
      <c r="BS266" s="35"/>
      <c r="BT266" s="35"/>
      <c r="BZ266" s="35"/>
      <c r="CA266" s="35"/>
      <c r="CB266" s="35"/>
      <c r="CH266" s="35"/>
      <c r="CI266" s="35"/>
      <c r="CJ266" s="35"/>
      <c r="CP266" s="35"/>
      <c r="CQ266" s="35"/>
      <c r="CR266" s="35"/>
      <c r="CX266" s="35"/>
      <c r="CY266" s="35"/>
      <c r="CZ266" s="35"/>
      <c r="DF266" s="35">
        <v>5.0000000000000003E-10</v>
      </c>
      <c r="DG266" s="35">
        <v>1.5915682365399999</v>
      </c>
      <c r="DH266" s="35">
        <v>18631.312648700899</v>
      </c>
      <c r="DI266" s="29">
        <f t="shared" si="148"/>
        <v>-4.3011179090030337E-10</v>
      </c>
      <c r="DJ266" s="29">
        <f t="shared" si="149"/>
        <v>-4.299909565722272E-10</v>
      </c>
      <c r="DK266" s="29">
        <f t="shared" si="150"/>
        <v>-4.2999096250700754E-10</v>
      </c>
      <c r="DL266" s="29">
        <f t="shared" si="151"/>
        <v>-4.2999096250673193E-10</v>
      </c>
      <c r="DN266" s="35"/>
      <c r="DO266" s="35"/>
      <c r="DP266" s="35"/>
      <c r="DV266" s="35"/>
      <c r="DW266" s="35"/>
      <c r="DX266" s="35"/>
      <c r="ED266" s="35"/>
      <c r="EE266" s="35"/>
      <c r="EF266" s="35"/>
      <c r="EL266" s="35"/>
      <c r="EM266" s="35"/>
      <c r="EN266" s="35"/>
      <c r="ET266" s="35"/>
      <c r="EU266" s="35"/>
      <c r="EV266" s="35"/>
    </row>
    <row r="267" spans="14:152" s="29" customFormat="1" ht="13.5" x14ac:dyDescent="0.3">
      <c r="N267" s="35">
        <v>1.6500000000000001E-9</v>
      </c>
      <c r="O267" s="35">
        <v>2.8855790802499999</v>
      </c>
      <c r="P267" s="35">
        <v>10207.762621903599</v>
      </c>
      <c r="Q267" s="29">
        <f t="shared" si="144"/>
        <v>9.368073757400214E-10</v>
      </c>
      <c r="R267" s="29">
        <f t="shared" si="145"/>
        <v>9.3645479486754312E-10</v>
      </c>
      <c r="S267" s="29">
        <f t="shared" si="146"/>
        <v>9.3645481217918699E-10</v>
      </c>
      <c r="T267" s="29">
        <f t="shared" si="147"/>
        <v>9.3645481217833768E-10</v>
      </c>
      <c r="V267" s="35"/>
      <c r="W267" s="35"/>
      <c r="X267" s="35"/>
      <c r="AD267" s="35"/>
      <c r="AE267" s="35"/>
      <c r="AF267" s="35"/>
      <c r="AL267" s="35"/>
      <c r="AM267" s="35"/>
      <c r="AN267" s="35"/>
      <c r="AT267" s="35"/>
      <c r="AU267" s="35"/>
      <c r="AV267" s="35"/>
      <c r="BB267" s="35"/>
      <c r="BC267" s="35"/>
      <c r="BD267" s="35"/>
      <c r="BJ267" s="35"/>
      <c r="BK267" s="35"/>
      <c r="BL267" s="35"/>
      <c r="BR267" s="35"/>
      <c r="BS267" s="35"/>
      <c r="BT267" s="35"/>
      <c r="BZ267" s="35"/>
      <c r="CA267" s="35"/>
      <c r="CB267" s="35"/>
      <c r="CH267" s="35"/>
      <c r="CI267" s="35"/>
      <c r="CJ267" s="35"/>
      <c r="CP267" s="35"/>
      <c r="CQ267" s="35"/>
      <c r="CR267" s="35"/>
      <c r="CX267" s="35"/>
      <c r="CY267" s="35"/>
      <c r="CZ267" s="35"/>
      <c r="DF267" s="35">
        <v>5.4E-10</v>
      </c>
      <c r="DG267" s="35">
        <v>6.2581620866599996</v>
      </c>
      <c r="DH267" s="35">
        <v>37674.996394276401</v>
      </c>
      <c r="DI267" s="29">
        <f t="shared" si="148"/>
        <v>-4.0517618678720959E-10</v>
      </c>
      <c r="DJ267" s="29">
        <f t="shared" si="149"/>
        <v>-4.0483402402714609E-10</v>
      </c>
      <c r="DK267" s="29">
        <f t="shared" si="150"/>
        <v>-4.0483404083488336E-10</v>
      </c>
      <c r="DL267" s="29">
        <f t="shared" si="151"/>
        <v>-4.048340408341114E-10</v>
      </c>
      <c r="DN267" s="35"/>
      <c r="DO267" s="35"/>
      <c r="DP267" s="35"/>
      <c r="DV267" s="35"/>
      <c r="DW267" s="35"/>
      <c r="DX267" s="35"/>
      <c r="ED267" s="35"/>
      <c r="EE267" s="35"/>
      <c r="EF267" s="35"/>
      <c r="EL267" s="35"/>
      <c r="EM267" s="35"/>
      <c r="EN267" s="35"/>
      <c r="ET267" s="35"/>
      <c r="EU267" s="35"/>
      <c r="EV267" s="35"/>
    </row>
    <row r="268" spans="14:152" s="29" customFormat="1" ht="13.5" x14ac:dyDescent="0.3">
      <c r="N268" s="35">
        <v>1.6399999999999999E-9</v>
      </c>
      <c r="O268" s="35">
        <v>3.25435371801</v>
      </c>
      <c r="P268" s="35">
        <v>3914.9572250346</v>
      </c>
      <c r="Q268" s="29">
        <f t="shared" si="144"/>
        <v>-1.0609790990743728E-9</v>
      </c>
      <c r="R268" s="29">
        <f t="shared" si="145"/>
        <v>-1.0611035850035448E-9</v>
      </c>
      <c r="S268" s="29">
        <f t="shared" si="146"/>
        <v>-1.0611035788921212E-9</v>
      </c>
      <c r="T268" s="29">
        <f t="shared" si="147"/>
        <v>-1.0611035788924056E-9</v>
      </c>
      <c r="V268" s="35"/>
      <c r="W268" s="35"/>
      <c r="X268" s="35"/>
      <c r="AD268" s="35"/>
      <c r="AE268" s="35"/>
      <c r="AF268" s="35"/>
      <c r="AL268" s="35"/>
      <c r="AM268" s="35"/>
      <c r="AN268" s="35"/>
      <c r="AT268" s="35"/>
      <c r="AU268" s="35"/>
      <c r="AV268" s="35"/>
      <c r="BB268" s="35"/>
      <c r="BC268" s="35"/>
      <c r="BD268" s="35"/>
      <c r="BJ268" s="35"/>
      <c r="BK268" s="35"/>
      <c r="BL268" s="35"/>
      <c r="BR268" s="35"/>
      <c r="BS268" s="35"/>
      <c r="BT268" s="35"/>
      <c r="BZ268" s="35"/>
      <c r="CA268" s="35"/>
      <c r="CB268" s="35"/>
      <c r="CH268" s="35"/>
      <c r="CI268" s="35"/>
      <c r="CJ268" s="35"/>
      <c r="CP268" s="35"/>
      <c r="CQ268" s="35"/>
      <c r="CR268" s="35"/>
      <c r="CX268" s="35"/>
      <c r="CY268" s="35"/>
      <c r="CZ268" s="35"/>
      <c r="DF268" s="35">
        <v>5.7E-10</v>
      </c>
      <c r="DG268" s="35">
        <v>5.4806546091900001</v>
      </c>
      <c r="DH268" s="35">
        <v>24383.079108441401</v>
      </c>
      <c r="DI268" s="29">
        <f t="shared" si="148"/>
        <v>4.6530251025085188E-10</v>
      </c>
      <c r="DJ268" s="29">
        <f t="shared" si="149"/>
        <v>4.6509829678651463E-10</v>
      </c>
      <c r="DK268" s="29">
        <f t="shared" si="150"/>
        <v>4.6509830681682619E-10</v>
      </c>
      <c r="DL268" s="29">
        <f t="shared" si="151"/>
        <v>4.650983068163579E-10</v>
      </c>
      <c r="DN268" s="35"/>
      <c r="DO268" s="35"/>
      <c r="DP268" s="35"/>
      <c r="DV268" s="35"/>
      <c r="DW268" s="35"/>
      <c r="DX268" s="35"/>
      <c r="ED268" s="35"/>
      <c r="EE268" s="35"/>
      <c r="EF268" s="35"/>
      <c r="EL268" s="35"/>
      <c r="EM268" s="35"/>
      <c r="EN268" s="35"/>
      <c r="ET268" s="35"/>
      <c r="EU268" s="35"/>
      <c r="EV268" s="35"/>
    </row>
    <row r="269" spans="14:152" s="29" customFormat="1" ht="13.5" x14ac:dyDescent="0.3">
      <c r="N269" s="35">
        <v>2.0000000000000001E-9</v>
      </c>
      <c r="O269" s="35">
        <v>3.8244321809000001</v>
      </c>
      <c r="P269" s="35">
        <v>18314.920779044402</v>
      </c>
      <c r="Q269" s="29">
        <f t="shared" si="144"/>
        <v>1.9110063768319983E-9</v>
      </c>
      <c r="R269" s="29">
        <f t="shared" si="145"/>
        <v>1.9107314228384361E-9</v>
      </c>
      <c r="S269" s="29">
        <f t="shared" si="146"/>
        <v>1.9107314363475706E-9</v>
      </c>
      <c r="T269" s="29">
        <f t="shared" si="147"/>
        <v>1.9107314363469329E-9</v>
      </c>
      <c r="V269" s="35"/>
      <c r="W269" s="35"/>
      <c r="X269" s="35"/>
      <c r="AD269" s="35"/>
      <c r="AE269" s="35"/>
      <c r="AF269" s="35"/>
      <c r="AL269" s="35"/>
      <c r="AM269" s="35"/>
      <c r="AN269" s="35"/>
      <c r="AT269" s="35"/>
      <c r="AU269" s="35"/>
      <c r="AV269" s="35"/>
      <c r="BB269" s="35"/>
      <c r="BC269" s="35"/>
      <c r="BD269" s="35"/>
      <c r="BJ269" s="35"/>
      <c r="BK269" s="35"/>
      <c r="BL269" s="35"/>
      <c r="BR269" s="35"/>
      <c r="BS269" s="35"/>
      <c r="BT269" s="35"/>
      <c r="BZ269" s="35"/>
      <c r="CA269" s="35"/>
      <c r="CB269" s="35"/>
      <c r="CH269" s="35"/>
      <c r="CI269" s="35"/>
      <c r="CJ269" s="35"/>
      <c r="CP269" s="35"/>
      <c r="CQ269" s="35"/>
      <c r="CR269" s="35"/>
      <c r="CX269" s="35"/>
      <c r="CY269" s="35"/>
      <c r="CZ269" s="35"/>
      <c r="DF269" s="35">
        <v>4.5E-10</v>
      </c>
      <c r="DG269" s="35">
        <v>1.1046649066000001</v>
      </c>
      <c r="DH269" s="35">
        <v>10408.2569306716</v>
      </c>
      <c r="DI269" s="29">
        <f t="shared" si="148"/>
        <v>3.9306810277019213E-10</v>
      </c>
      <c r="DJ269" s="29">
        <f t="shared" si="149"/>
        <v>3.9312607071300537E-10</v>
      </c>
      <c r="DK269" s="29">
        <f t="shared" si="150"/>
        <v>3.9312606786772477E-10</v>
      </c>
      <c r="DL269" s="29">
        <f t="shared" si="151"/>
        <v>3.9312606786785546E-10</v>
      </c>
      <c r="DN269" s="35"/>
      <c r="DO269" s="35"/>
      <c r="DP269" s="35"/>
      <c r="DV269" s="35"/>
      <c r="DW269" s="35"/>
      <c r="DX269" s="35"/>
      <c r="ED269" s="35"/>
      <c r="EE269" s="35"/>
      <c r="EF269" s="35"/>
      <c r="EL269" s="35"/>
      <c r="EM269" s="35"/>
      <c r="EN269" s="35"/>
      <c r="ET269" s="35"/>
      <c r="EU269" s="35"/>
      <c r="EV269" s="35"/>
    </row>
    <row r="270" spans="14:152" s="29" customFormat="1" ht="13.5" x14ac:dyDescent="0.3">
      <c r="N270" s="35">
        <v>1.69E-9</v>
      </c>
      <c r="O270" s="35">
        <v>1.78341902878</v>
      </c>
      <c r="P270" s="35">
        <v>31022.753170856198</v>
      </c>
      <c r="Q270" s="29">
        <f t="shared" si="144"/>
        <v>-1.6723413721629685E-9</v>
      </c>
      <c r="R270" s="29">
        <f t="shared" si="145"/>
        <v>-1.6721486385123053E-9</v>
      </c>
      <c r="S270" s="29">
        <f t="shared" si="146"/>
        <v>-1.6721486480001817E-9</v>
      </c>
      <c r="T270" s="29">
        <f t="shared" si="147"/>
        <v>-1.6721486479997361E-9</v>
      </c>
      <c r="V270" s="35"/>
      <c r="W270" s="35"/>
      <c r="X270" s="35"/>
      <c r="AD270" s="35"/>
      <c r="AE270" s="35"/>
      <c r="AF270" s="35"/>
      <c r="AL270" s="35"/>
      <c r="AM270" s="35"/>
      <c r="AN270" s="35"/>
      <c r="AT270" s="35"/>
      <c r="AU270" s="35"/>
      <c r="AV270" s="35"/>
      <c r="BB270" s="35"/>
      <c r="BC270" s="35"/>
      <c r="BD270" s="35"/>
      <c r="BJ270" s="35"/>
      <c r="BK270" s="35"/>
      <c r="BL270" s="35"/>
      <c r="BR270" s="35"/>
      <c r="BS270" s="35"/>
      <c r="BT270" s="35"/>
      <c r="BZ270" s="35"/>
      <c r="CA270" s="35"/>
      <c r="CB270" s="35"/>
      <c r="CH270" s="35"/>
      <c r="CI270" s="35"/>
      <c r="CJ270" s="35"/>
      <c r="CP270" s="35"/>
      <c r="CQ270" s="35"/>
      <c r="CR270" s="35"/>
      <c r="CX270" s="35"/>
      <c r="CY270" s="35"/>
      <c r="CZ270" s="35"/>
      <c r="DF270" s="35">
        <v>5.1E-10</v>
      </c>
      <c r="DG270" s="35">
        <v>3.61196470313</v>
      </c>
      <c r="DH270" s="35">
        <v>426.59819087599999</v>
      </c>
      <c r="DI270" s="29">
        <f t="shared" si="148"/>
        <v>-2.2405541093992137E-10</v>
      </c>
      <c r="DJ270" s="29">
        <f t="shared" si="149"/>
        <v>-2.2406038060445095E-10</v>
      </c>
      <c r="DK270" s="29">
        <f t="shared" si="150"/>
        <v>-2.2406038036046413E-10</v>
      </c>
      <c r="DL270" s="29">
        <f t="shared" si="151"/>
        <v>-2.2406038036047555E-10</v>
      </c>
      <c r="DN270" s="35"/>
      <c r="DO270" s="35"/>
      <c r="DP270" s="35"/>
      <c r="DV270" s="35"/>
      <c r="DW270" s="35"/>
      <c r="DX270" s="35"/>
      <c r="ED270" s="35"/>
      <c r="EE270" s="35"/>
      <c r="EF270" s="35"/>
      <c r="EL270" s="35"/>
      <c r="EM270" s="35"/>
      <c r="EN270" s="35"/>
      <c r="ET270" s="35"/>
      <c r="EU270" s="35"/>
      <c r="EV270" s="35"/>
    </row>
    <row r="271" spans="14:152" s="29" customFormat="1" ht="13.5" x14ac:dyDescent="0.3">
      <c r="N271" s="35">
        <v>1.79E-9</v>
      </c>
      <c r="O271" s="35">
        <v>0.90840065586999996</v>
      </c>
      <c r="P271" s="35">
        <v>7880.0891533389904</v>
      </c>
      <c r="Q271" s="29">
        <f t="shared" si="144"/>
        <v>-1.7826446940664467E-9</v>
      </c>
      <c r="R271" s="29">
        <f t="shared" si="145"/>
        <v>-1.7826771393464301E-9</v>
      </c>
      <c r="S271" s="29">
        <f t="shared" si="146"/>
        <v>-1.7826771377552735E-9</v>
      </c>
      <c r="T271" s="29">
        <f t="shared" si="147"/>
        <v>-1.7826771377553517E-9</v>
      </c>
      <c r="V271" s="35"/>
      <c r="W271" s="35"/>
      <c r="X271" s="35"/>
      <c r="AD271" s="35"/>
      <c r="AE271" s="35"/>
      <c r="AF271" s="35"/>
      <c r="AL271" s="35"/>
      <c r="AM271" s="35"/>
      <c r="AN271" s="35"/>
      <c r="AT271" s="35"/>
      <c r="AU271" s="35"/>
      <c r="AV271" s="35"/>
      <c r="BB271" s="35"/>
      <c r="BC271" s="35"/>
      <c r="BD271" s="35"/>
      <c r="BJ271" s="35"/>
      <c r="BK271" s="35"/>
      <c r="BL271" s="35"/>
      <c r="BR271" s="35"/>
      <c r="BS271" s="35"/>
      <c r="BT271" s="35"/>
      <c r="BZ271" s="35"/>
      <c r="CA271" s="35"/>
      <c r="CB271" s="35"/>
      <c r="CH271" s="35"/>
      <c r="CI271" s="35"/>
      <c r="CJ271" s="35"/>
      <c r="CP271" s="35"/>
      <c r="CQ271" s="35"/>
      <c r="CR271" s="35"/>
      <c r="CX271" s="35"/>
      <c r="CY271" s="35"/>
      <c r="CZ271" s="35"/>
      <c r="DF271" s="35">
        <v>5.7E-10</v>
      </c>
      <c r="DG271" s="35">
        <v>2.0956771126699998</v>
      </c>
      <c r="DH271" s="35">
        <v>60530.488985741802</v>
      </c>
      <c r="DI271" s="29">
        <f t="shared" si="148"/>
        <v>1.8807093269750164E-10</v>
      </c>
      <c r="DJ271" s="29">
        <f t="shared" si="149"/>
        <v>1.8724253107038582E-10</v>
      </c>
      <c r="DK271" s="29">
        <f t="shared" si="150"/>
        <v>1.8724257175194175E-10</v>
      </c>
      <c r="DL271" s="29">
        <f t="shared" si="151"/>
        <v>1.8724257175004435E-10</v>
      </c>
      <c r="DN271" s="35"/>
      <c r="DO271" s="35"/>
      <c r="DP271" s="35"/>
      <c r="DV271" s="35"/>
      <c r="DW271" s="35"/>
      <c r="DX271" s="35"/>
      <c r="ED271" s="35"/>
      <c r="EE271" s="35"/>
      <c r="EF271" s="35"/>
      <c r="EL271" s="35"/>
      <c r="EM271" s="35"/>
      <c r="EN271" s="35"/>
      <c r="ET271" s="35"/>
      <c r="EU271" s="35"/>
      <c r="EV271" s="35"/>
    </row>
    <row r="272" spans="14:152" s="29" customFormat="1" ht="13.5" x14ac:dyDescent="0.3">
      <c r="N272" s="35">
        <v>1.63E-9</v>
      </c>
      <c r="O272" s="35">
        <v>2.7966503781399998</v>
      </c>
      <c r="P272" s="35">
        <v>41.550790984800003</v>
      </c>
      <c r="Q272" s="29">
        <f t="shared" si="144"/>
        <v>-1.5420905707293744E-9</v>
      </c>
      <c r="R272" s="29">
        <f t="shared" si="145"/>
        <v>-1.5420911286507463E-9</v>
      </c>
      <c r="S272" s="29">
        <f t="shared" si="146"/>
        <v>-1.5420911286233548E-9</v>
      </c>
      <c r="T272" s="29">
        <f t="shared" si="147"/>
        <v>-1.5420911286233563E-9</v>
      </c>
      <c r="V272" s="35"/>
      <c r="W272" s="35"/>
      <c r="X272" s="35"/>
      <c r="AD272" s="35"/>
      <c r="AE272" s="35"/>
      <c r="AF272" s="35"/>
      <c r="AL272" s="35"/>
      <c r="AM272" s="35"/>
      <c r="AN272" s="35"/>
      <c r="AT272" s="35"/>
      <c r="AU272" s="35"/>
      <c r="AV272" s="35"/>
      <c r="BB272" s="35"/>
      <c r="BC272" s="35"/>
      <c r="BD272" s="35"/>
      <c r="BJ272" s="35"/>
      <c r="BK272" s="35"/>
      <c r="BL272" s="35"/>
      <c r="BR272" s="35"/>
      <c r="BS272" s="35"/>
      <c r="BT272" s="35"/>
      <c r="BZ272" s="35"/>
      <c r="CA272" s="35"/>
      <c r="CB272" s="35"/>
      <c r="CH272" s="35"/>
      <c r="CI272" s="35"/>
      <c r="CJ272" s="35"/>
      <c r="CP272" s="35"/>
      <c r="CQ272" s="35"/>
      <c r="CR272" s="35"/>
      <c r="CX272" s="35"/>
      <c r="CY272" s="35"/>
      <c r="CZ272" s="35"/>
      <c r="DF272" s="35">
        <v>6E-10</v>
      </c>
      <c r="DG272" s="35">
        <v>5.9465988999699997</v>
      </c>
      <c r="DH272" s="35">
        <v>13897.663596201201</v>
      </c>
      <c r="DI272" s="29">
        <f t="shared" si="148"/>
        <v>4.1506186773981807E-10</v>
      </c>
      <c r="DJ272" s="29">
        <f t="shared" si="149"/>
        <v>4.1490873126924392E-10</v>
      </c>
      <c r="DK272" s="29">
        <f t="shared" si="150"/>
        <v>4.1490873878880553E-10</v>
      </c>
      <c r="DL272" s="29">
        <f t="shared" si="151"/>
        <v>4.1490873878844829E-10</v>
      </c>
      <c r="DN272" s="35"/>
      <c r="DO272" s="35"/>
      <c r="DP272" s="35"/>
      <c r="DV272" s="35"/>
      <c r="DW272" s="35"/>
      <c r="DX272" s="35"/>
      <c r="ED272" s="35"/>
      <c r="EE272" s="35"/>
      <c r="EF272" s="35"/>
      <c r="EL272" s="35"/>
      <c r="EM272" s="35"/>
      <c r="EN272" s="35"/>
      <c r="ET272" s="35"/>
      <c r="EU272" s="35"/>
      <c r="EV272" s="35"/>
    </row>
    <row r="273" spans="14:152" s="29" customFormat="1" ht="13.5" x14ac:dyDescent="0.3">
      <c r="N273" s="35">
        <v>1.5400000000000001E-9</v>
      </c>
      <c r="O273" s="35">
        <v>3.90796293476</v>
      </c>
      <c r="P273" s="35">
        <v>30213.258447757002</v>
      </c>
      <c r="Q273" s="29">
        <f t="shared" si="144"/>
        <v>-2.6402688002990038E-10</v>
      </c>
      <c r="R273" s="29">
        <f t="shared" si="145"/>
        <v>-2.6519238628380894E-10</v>
      </c>
      <c r="S273" s="29">
        <f t="shared" si="146"/>
        <v>-2.6519232906667033E-10</v>
      </c>
      <c r="T273" s="29">
        <f t="shared" si="147"/>
        <v>-2.6519232906934347E-10</v>
      </c>
      <c r="V273" s="35"/>
      <c r="W273" s="35"/>
      <c r="X273" s="35"/>
      <c r="AD273" s="35"/>
      <c r="AE273" s="35"/>
      <c r="AF273" s="35"/>
      <c r="AL273" s="35"/>
      <c r="AM273" s="35"/>
      <c r="AN273" s="35"/>
      <c r="AT273" s="35"/>
      <c r="AU273" s="35"/>
      <c r="AV273" s="35"/>
      <c r="BB273" s="35"/>
      <c r="BC273" s="35"/>
      <c r="BD273" s="35"/>
      <c r="BJ273" s="35"/>
      <c r="BK273" s="35"/>
      <c r="BL273" s="35"/>
      <c r="BR273" s="35"/>
      <c r="BS273" s="35"/>
      <c r="BT273" s="35"/>
      <c r="BZ273" s="35"/>
      <c r="CA273" s="35"/>
      <c r="CB273" s="35"/>
      <c r="CH273" s="35"/>
      <c r="CI273" s="35"/>
      <c r="CJ273" s="35"/>
      <c r="CP273" s="35"/>
      <c r="CQ273" s="35"/>
      <c r="CR273" s="35"/>
      <c r="CX273" s="35"/>
      <c r="CY273" s="35"/>
      <c r="CZ273" s="35"/>
      <c r="DF273" s="35">
        <v>5.1E-10</v>
      </c>
      <c r="DG273" s="35">
        <v>5.4723851771999996</v>
      </c>
      <c r="DH273" s="35">
        <v>57837.138332300601</v>
      </c>
      <c r="DI273" s="29">
        <f t="shared" si="148"/>
        <v>-3.6887357471284781E-10</v>
      </c>
      <c r="DJ273" s="29">
        <f t="shared" si="149"/>
        <v>-3.6835523770007575E-10</v>
      </c>
      <c r="DK273" s="29">
        <f t="shared" si="150"/>
        <v>-3.6835526316757332E-10</v>
      </c>
      <c r="DL273" s="29">
        <f t="shared" si="151"/>
        <v>-3.6835526316637034E-10</v>
      </c>
      <c r="DN273" s="35"/>
      <c r="DO273" s="35"/>
      <c r="DP273" s="35"/>
      <c r="DV273" s="35"/>
      <c r="DW273" s="35"/>
      <c r="DX273" s="35"/>
      <c r="ED273" s="35"/>
      <c r="EE273" s="35"/>
      <c r="EF273" s="35"/>
      <c r="EL273" s="35"/>
      <c r="EM273" s="35"/>
      <c r="EN273" s="35"/>
      <c r="ET273" s="35"/>
      <c r="EU273" s="35"/>
      <c r="EV273" s="35"/>
    </row>
    <row r="274" spans="14:152" s="29" customFormat="1" ht="13.5" x14ac:dyDescent="0.3">
      <c r="N274" s="35">
        <v>1.5300000000000001E-9</v>
      </c>
      <c r="O274" s="35">
        <v>7.4632407819999996E-2</v>
      </c>
      <c r="P274" s="35">
        <v>28528.2063252554</v>
      </c>
      <c r="Q274" s="29">
        <f t="shared" si="144"/>
        <v>6.4024784100534806E-11</v>
      </c>
      <c r="R274" s="29">
        <f t="shared" si="145"/>
        <v>6.291587556309182E-11</v>
      </c>
      <c r="S274" s="29">
        <f t="shared" si="146"/>
        <v>6.2915930006151539E-11</v>
      </c>
      <c r="T274" s="29">
        <f t="shared" si="147"/>
        <v>6.2915930003544641E-11</v>
      </c>
      <c r="V274" s="35"/>
      <c r="W274" s="35"/>
      <c r="X274" s="35"/>
      <c r="AD274" s="35"/>
      <c r="AE274" s="35"/>
      <c r="AF274" s="35"/>
      <c r="AL274" s="35"/>
      <c r="AM274" s="35"/>
      <c r="AN274" s="35"/>
      <c r="AT274" s="35"/>
      <c r="AU274" s="35"/>
      <c r="AV274" s="35"/>
      <c r="BB274" s="35"/>
      <c r="BC274" s="35"/>
      <c r="BD274" s="35"/>
      <c r="BJ274" s="35"/>
      <c r="BK274" s="35"/>
      <c r="BL274" s="35"/>
      <c r="BR274" s="35"/>
      <c r="BS274" s="35"/>
      <c r="BT274" s="35"/>
      <c r="BZ274" s="35"/>
      <c r="CA274" s="35"/>
      <c r="CB274" s="35"/>
      <c r="CH274" s="35"/>
      <c r="CI274" s="35"/>
      <c r="CJ274" s="35"/>
      <c r="CP274" s="35"/>
      <c r="CQ274" s="35"/>
      <c r="CR274" s="35"/>
      <c r="CX274" s="35"/>
      <c r="CY274" s="35"/>
      <c r="CZ274" s="35"/>
      <c r="DF274" s="35">
        <v>5.1E-10</v>
      </c>
      <c r="DG274" s="35">
        <v>2.3243847842799998</v>
      </c>
      <c r="DH274" s="35">
        <v>19779.5602591071</v>
      </c>
      <c r="DI274" s="29">
        <f t="shared" si="148"/>
        <v>-5.0999886453648646E-10</v>
      </c>
      <c r="DJ274" s="29">
        <f t="shared" si="149"/>
        <v>-5.0999825877224063E-10</v>
      </c>
      <c r="DK274" s="29">
        <f t="shared" si="150"/>
        <v>-5.0999825880514753E-10</v>
      </c>
      <c r="DL274" s="29">
        <f t="shared" si="151"/>
        <v>-5.0999825880514588E-10</v>
      </c>
      <c r="DN274" s="35"/>
      <c r="DO274" s="35"/>
      <c r="DP274" s="35"/>
      <c r="DV274" s="35"/>
      <c r="DW274" s="35"/>
      <c r="DX274" s="35"/>
      <c r="ED274" s="35"/>
      <c r="EE274" s="35"/>
      <c r="EF274" s="35"/>
      <c r="EL274" s="35"/>
      <c r="EM274" s="35"/>
      <c r="EN274" s="35"/>
      <c r="ET274" s="35"/>
      <c r="EU274" s="35"/>
      <c r="EV274" s="35"/>
    </row>
    <row r="275" spans="14:152" s="29" customFormat="1" ht="13.5" x14ac:dyDescent="0.3">
      <c r="N275" s="35">
        <v>1.9399999999999999E-9</v>
      </c>
      <c r="O275" s="35">
        <v>5.9583870683800004</v>
      </c>
      <c r="P275" s="35">
        <v>8617.0991039264009</v>
      </c>
      <c r="Q275" s="29">
        <f t="shared" si="144"/>
        <v>3.2371805858424894E-10</v>
      </c>
      <c r="R275" s="29">
        <f t="shared" si="145"/>
        <v>3.2413716722259963E-10</v>
      </c>
      <c r="S275" s="29">
        <f t="shared" si="146"/>
        <v>3.2413714664667473E-10</v>
      </c>
      <c r="T275" s="29">
        <f t="shared" si="147"/>
        <v>3.2413714664765329E-10</v>
      </c>
      <c r="V275" s="35"/>
      <c r="W275" s="35"/>
      <c r="X275" s="35"/>
      <c r="AD275" s="35"/>
      <c r="AE275" s="35"/>
      <c r="AF275" s="35"/>
      <c r="AL275" s="35"/>
      <c r="AM275" s="35"/>
      <c r="AN275" s="35"/>
      <c r="AT275" s="35"/>
      <c r="AU275" s="35"/>
      <c r="AV275" s="35"/>
      <c r="BB275" s="35"/>
      <c r="BC275" s="35"/>
      <c r="BD275" s="35"/>
      <c r="BJ275" s="35"/>
      <c r="BK275" s="35"/>
      <c r="BL275" s="35"/>
      <c r="BR275" s="35"/>
      <c r="BS275" s="35"/>
      <c r="BT275" s="35"/>
      <c r="BZ275" s="35"/>
      <c r="CA275" s="35"/>
      <c r="CB275" s="35"/>
      <c r="CH275" s="35"/>
      <c r="CI275" s="35"/>
      <c r="CJ275" s="35"/>
      <c r="CP275" s="35"/>
      <c r="CQ275" s="35"/>
      <c r="CR275" s="35"/>
      <c r="CX275" s="35"/>
      <c r="CY275" s="35"/>
      <c r="CZ275" s="35"/>
      <c r="DF275" s="35">
        <v>5.1999999999999996E-10</v>
      </c>
      <c r="DG275" s="35">
        <v>3.2376632881799998</v>
      </c>
      <c r="DH275" s="35">
        <v>18940.590971356702</v>
      </c>
      <c r="DI275" s="29">
        <f t="shared" si="148"/>
        <v>-5.1424516795405814E-10</v>
      </c>
      <c r="DJ275" s="29">
        <f t="shared" si="149"/>
        <v>-5.1420795261526395E-10</v>
      </c>
      <c r="DK275" s="29">
        <f t="shared" si="150"/>
        <v>-5.1420795444529301E-10</v>
      </c>
      <c r="DL275" s="29">
        <f t="shared" si="151"/>
        <v>-5.1420795444520946E-10</v>
      </c>
      <c r="DN275" s="35"/>
      <c r="DO275" s="35"/>
      <c r="DP275" s="35"/>
      <c r="DV275" s="35"/>
      <c r="DW275" s="35"/>
      <c r="DX275" s="35"/>
      <c r="ED275" s="35"/>
      <c r="EE275" s="35"/>
      <c r="EF275" s="35"/>
      <c r="EL275" s="35"/>
      <c r="EM275" s="35"/>
      <c r="EN275" s="35"/>
      <c r="ET275" s="35"/>
      <c r="EU275" s="35"/>
      <c r="EV275" s="35"/>
    </row>
    <row r="276" spans="14:152" s="29" customFormat="1" ht="13.5" x14ac:dyDescent="0.3">
      <c r="N276" s="35">
        <v>1.7100000000000001E-9</v>
      </c>
      <c r="O276" s="35">
        <v>4.5820632440900004</v>
      </c>
      <c r="P276" s="35">
        <v>20447.346487914401</v>
      </c>
      <c r="Q276" s="29">
        <f t="shared" si="144"/>
        <v>-1.4707874978853428E-9</v>
      </c>
      <c r="R276" s="29">
        <f t="shared" si="145"/>
        <v>-1.4712408228617183E-9</v>
      </c>
      <c r="S276" s="29">
        <f t="shared" si="146"/>
        <v>-1.4712408006153554E-9</v>
      </c>
      <c r="T276" s="29">
        <f t="shared" si="147"/>
        <v>-1.4712408006163958E-9</v>
      </c>
      <c r="V276" s="35"/>
      <c r="W276" s="35"/>
      <c r="X276" s="35"/>
      <c r="AD276" s="35"/>
      <c r="AE276" s="35"/>
      <c r="AF276" s="35"/>
      <c r="AL276" s="35"/>
      <c r="AM276" s="35"/>
      <c r="AN276" s="35"/>
      <c r="AT276" s="35"/>
      <c r="AU276" s="35"/>
      <c r="AV276" s="35"/>
      <c r="BB276" s="35"/>
      <c r="BC276" s="35"/>
      <c r="BD276" s="35"/>
      <c r="BJ276" s="35"/>
      <c r="BK276" s="35"/>
      <c r="BL276" s="35"/>
      <c r="BR276" s="35"/>
      <c r="BS276" s="35"/>
      <c r="BT276" s="35"/>
      <c r="BZ276" s="35"/>
      <c r="CA276" s="35"/>
      <c r="CB276" s="35"/>
      <c r="CH276" s="35"/>
      <c r="CI276" s="35"/>
      <c r="CJ276" s="35"/>
      <c r="CP276" s="35"/>
      <c r="CQ276" s="35"/>
      <c r="CR276" s="35"/>
      <c r="CX276" s="35"/>
      <c r="CY276" s="35"/>
      <c r="CZ276" s="35"/>
      <c r="DF276" s="35">
        <v>4.3000000000000001E-10</v>
      </c>
      <c r="DG276" s="35">
        <v>5.7492151090899997</v>
      </c>
      <c r="DH276" s="35">
        <v>51868.248662178798</v>
      </c>
      <c r="DI276" s="29">
        <f t="shared" si="148"/>
        <v>4.2961838885004878E-10</v>
      </c>
      <c r="DJ276" s="29">
        <f t="shared" si="149"/>
        <v>4.2959412781190101E-10</v>
      </c>
      <c r="DK276" s="29">
        <f t="shared" si="150"/>
        <v>4.295941290213482E-10</v>
      </c>
      <c r="DL276" s="29">
        <f t="shared" si="151"/>
        <v>4.2959412902129087E-10</v>
      </c>
      <c r="DN276" s="35"/>
      <c r="DO276" s="35"/>
      <c r="DP276" s="35"/>
      <c r="DV276" s="35"/>
      <c r="DW276" s="35"/>
      <c r="DX276" s="35"/>
      <c r="ED276" s="35"/>
      <c r="EE276" s="35"/>
      <c r="EF276" s="35"/>
      <c r="EL276" s="35"/>
      <c r="EM276" s="35"/>
      <c r="EN276" s="35"/>
      <c r="ET276" s="35"/>
      <c r="EU276" s="35"/>
      <c r="EV276" s="35"/>
    </row>
    <row r="277" spans="14:152" s="29" customFormat="1" ht="13.5" x14ac:dyDescent="0.3">
      <c r="N277" s="35">
        <v>1.5E-9</v>
      </c>
      <c r="O277" s="35">
        <v>2.1164758622900002</v>
      </c>
      <c r="P277" s="35">
        <v>17248.4253018544</v>
      </c>
      <c r="Q277" s="29">
        <f t="shared" si="144"/>
        <v>1.3306698321585404E-9</v>
      </c>
      <c r="R277" s="29">
        <f t="shared" si="145"/>
        <v>1.3303660599224031E-9</v>
      </c>
      <c r="S277" s="29">
        <f t="shared" si="146"/>
        <v>1.3303660748424873E-9</v>
      </c>
      <c r="T277" s="29">
        <f t="shared" si="147"/>
        <v>1.3303660748417784E-9</v>
      </c>
      <c r="V277" s="35"/>
      <c r="W277" s="35"/>
      <c r="X277" s="35"/>
      <c r="AD277" s="35"/>
      <c r="AE277" s="35"/>
      <c r="AF277" s="35"/>
      <c r="AL277" s="35"/>
      <c r="AM277" s="35"/>
      <c r="AN277" s="35"/>
      <c r="AT277" s="35"/>
      <c r="AU277" s="35"/>
      <c r="AV277" s="35"/>
      <c r="BB277" s="35"/>
      <c r="BC277" s="35"/>
      <c r="BD277" s="35"/>
      <c r="BJ277" s="35"/>
      <c r="BK277" s="35"/>
      <c r="BL277" s="35"/>
      <c r="BR277" s="35"/>
      <c r="BS277" s="35"/>
      <c r="BT277" s="35"/>
      <c r="BZ277" s="35"/>
      <c r="CA277" s="35"/>
      <c r="CB277" s="35"/>
      <c r="CH277" s="35"/>
      <c r="CI277" s="35"/>
      <c r="CJ277" s="35"/>
      <c r="CP277" s="35"/>
      <c r="CQ277" s="35"/>
      <c r="CR277" s="35"/>
      <c r="CX277" s="35"/>
      <c r="CY277" s="35"/>
      <c r="CZ277" s="35"/>
      <c r="DF277" s="35">
        <v>4.8E-10</v>
      </c>
      <c r="DG277" s="35">
        <v>1.12206254877</v>
      </c>
      <c r="DH277" s="35">
        <v>9779.5738083342003</v>
      </c>
      <c r="DI277" s="29">
        <f t="shared" si="148"/>
        <v>-4.6382420152916646E-10</v>
      </c>
      <c r="DJ277" s="29">
        <f t="shared" si="149"/>
        <v>-4.6379346145950236E-10</v>
      </c>
      <c r="DK277" s="29">
        <f t="shared" si="150"/>
        <v>-4.6379346296940005E-10</v>
      </c>
      <c r="DL277" s="29">
        <f t="shared" si="151"/>
        <v>-4.6379346296932974E-10</v>
      </c>
      <c r="DN277" s="35"/>
      <c r="DO277" s="35"/>
      <c r="DP277" s="35"/>
      <c r="DV277" s="35"/>
      <c r="DW277" s="35"/>
      <c r="DX277" s="35"/>
      <c r="ED277" s="35"/>
      <c r="EE277" s="35"/>
      <c r="EF277" s="35"/>
      <c r="EL277" s="35"/>
      <c r="EM277" s="35"/>
      <c r="EN277" s="35"/>
      <c r="ET277" s="35"/>
      <c r="EU277" s="35"/>
      <c r="EV277" s="35"/>
    </row>
    <row r="278" spans="14:152" s="29" customFormat="1" ht="13.5" x14ac:dyDescent="0.3">
      <c r="N278" s="35">
        <v>1.49E-9</v>
      </c>
      <c r="O278" s="35">
        <v>2.1725998631999999</v>
      </c>
      <c r="P278" s="35">
        <v>9929.4262273458007</v>
      </c>
      <c r="Q278" s="29">
        <f t="shared" si="144"/>
        <v>1.4849342038826194E-9</v>
      </c>
      <c r="R278" s="29">
        <f t="shared" si="145"/>
        <v>1.4849651514742087E-9</v>
      </c>
      <c r="S278" s="29">
        <f t="shared" si="146"/>
        <v>1.4849651499571467E-9</v>
      </c>
      <c r="T278" s="29">
        <f t="shared" si="147"/>
        <v>1.4849651499572199E-9</v>
      </c>
      <c r="V278" s="35"/>
      <c r="W278" s="35"/>
      <c r="X278" s="35"/>
      <c r="AD278" s="35"/>
      <c r="AE278" s="35"/>
      <c r="AF278" s="35"/>
      <c r="AL278" s="35"/>
      <c r="AM278" s="35"/>
      <c r="AN278" s="35"/>
      <c r="AT278" s="35"/>
      <c r="AU278" s="35"/>
      <c r="AV278" s="35"/>
      <c r="BB278" s="35"/>
      <c r="BC278" s="35"/>
      <c r="BD278" s="35"/>
      <c r="BJ278" s="35"/>
      <c r="BK278" s="35"/>
      <c r="BL278" s="35"/>
      <c r="BR278" s="35"/>
      <c r="BS278" s="35"/>
      <c r="BT278" s="35"/>
      <c r="BZ278" s="35"/>
      <c r="CA278" s="35"/>
      <c r="CB278" s="35"/>
      <c r="CH278" s="35"/>
      <c r="CI278" s="35"/>
      <c r="CJ278" s="35"/>
      <c r="CP278" s="35"/>
      <c r="CQ278" s="35"/>
      <c r="CR278" s="35"/>
      <c r="CX278" s="35"/>
      <c r="CY278" s="35"/>
      <c r="CZ278" s="35"/>
      <c r="DF278" s="35">
        <v>5.7999999999999996E-10</v>
      </c>
      <c r="DG278" s="35">
        <v>3.0864608389699999</v>
      </c>
      <c r="DH278" s="35">
        <v>12074.488407524001</v>
      </c>
      <c r="DI278" s="29">
        <f t="shared" si="148"/>
        <v>-1.6701639611685239E-10</v>
      </c>
      <c r="DJ278" s="29">
        <f t="shared" si="149"/>
        <v>-1.6718691952680055E-10</v>
      </c>
      <c r="DK278" s="29">
        <f t="shared" si="150"/>
        <v>-1.6718691115526855E-10</v>
      </c>
      <c r="DL278" s="29">
        <f t="shared" si="151"/>
        <v>-1.6718691115566316E-10</v>
      </c>
      <c r="DN278" s="35"/>
      <c r="DO278" s="35"/>
      <c r="DP278" s="35"/>
      <c r="DV278" s="35"/>
      <c r="DW278" s="35"/>
      <c r="DX278" s="35"/>
      <c r="ED278" s="35"/>
      <c r="EE278" s="35"/>
      <c r="EF278" s="35"/>
      <c r="EL278" s="35"/>
      <c r="EM278" s="35"/>
      <c r="EN278" s="35"/>
      <c r="ET278" s="35"/>
      <c r="EU278" s="35"/>
      <c r="EV278" s="35"/>
    </row>
    <row r="279" spans="14:152" s="29" customFormat="1" ht="13.5" x14ac:dyDescent="0.3">
      <c r="N279" s="35">
        <v>1.9099999999999998E-9</v>
      </c>
      <c r="O279" s="35">
        <v>0.82310353823000004</v>
      </c>
      <c r="P279" s="35">
        <v>52670.0695933026</v>
      </c>
      <c r="Q279" s="29">
        <f t="shared" si="144"/>
        <v>-3.81078189881562E-10</v>
      </c>
      <c r="R279" s="29">
        <f t="shared" si="145"/>
        <v>-3.78571275983933E-10</v>
      </c>
      <c r="S279" s="29">
        <f t="shared" si="146"/>
        <v>-3.7857139907833349E-10</v>
      </c>
      <c r="T279" s="29">
        <f t="shared" si="147"/>
        <v>-3.7857139907258696E-10</v>
      </c>
      <c r="V279" s="35"/>
      <c r="W279" s="35"/>
      <c r="X279" s="35"/>
      <c r="AD279" s="35"/>
      <c r="AE279" s="35"/>
      <c r="AF279" s="35"/>
      <c r="AL279" s="35"/>
      <c r="AM279" s="35"/>
      <c r="AN279" s="35"/>
      <c r="AT279" s="35"/>
      <c r="AU279" s="35"/>
      <c r="AV279" s="35"/>
      <c r="BB279" s="35"/>
      <c r="BC279" s="35"/>
      <c r="BD279" s="35"/>
      <c r="BJ279" s="35"/>
      <c r="BK279" s="35"/>
      <c r="BL279" s="35"/>
      <c r="BR279" s="35"/>
      <c r="BS279" s="35"/>
      <c r="BT279" s="35"/>
      <c r="BZ279" s="35"/>
      <c r="CA279" s="35"/>
      <c r="CB279" s="35"/>
      <c r="CH279" s="35"/>
      <c r="CI279" s="35"/>
      <c r="CJ279" s="35"/>
      <c r="CP279" s="35"/>
      <c r="CQ279" s="35"/>
      <c r="CR279" s="35"/>
      <c r="CX279" s="35"/>
      <c r="CY279" s="35"/>
      <c r="CZ279" s="35"/>
      <c r="DF279" s="35">
        <v>4.6000000000000001E-10</v>
      </c>
      <c r="DG279" s="35">
        <v>4.0753602688799999</v>
      </c>
      <c r="DH279" s="35">
        <v>7863.9425107881998</v>
      </c>
      <c r="DI279" s="29">
        <f t="shared" si="148"/>
        <v>4.5509265224405838E-10</v>
      </c>
      <c r="DJ279" s="29">
        <f t="shared" si="149"/>
        <v>4.5507924328981162E-10</v>
      </c>
      <c r="DK279" s="29">
        <f t="shared" si="150"/>
        <v>4.550792439485764E-10</v>
      </c>
      <c r="DL279" s="29">
        <f t="shared" si="151"/>
        <v>4.550792439485459E-10</v>
      </c>
      <c r="DN279" s="35"/>
      <c r="DO279" s="35"/>
      <c r="DP279" s="35"/>
      <c r="DV279" s="35"/>
      <c r="DW279" s="35"/>
      <c r="DX279" s="35"/>
      <c r="ED279" s="35"/>
      <c r="EE279" s="35"/>
      <c r="EF279" s="35"/>
      <c r="EL279" s="35"/>
      <c r="EM279" s="35"/>
      <c r="EN279" s="35"/>
      <c r="ET279" s="35"/>
      <c r="EU279" s="35"/>
      <c r="EV279" s="35"/>
    </row>
    <row r="280" spans="14:152" s="29" customFormat="1" ht="13.5" x14ac:dyDescent="0.3">
      <c r="N280" s="35">
        <v>1.4800000000000001E-9</v>
      </c>
      <c r="O280" s="35">
        <v>2.9431592148500001</v>
      </c>
      <c r="P280" s="35">
        <v>41654.963115967803</v>
      </c>
      <c r="Q280" s="29">
        <f t="shared" si="144"/>
        <v>9.0284310241729866E-10</v>
      </c>
      <c r="R280" s="29">
        <f t="shared" si="145"/>
        <v>9.04084720671557E-10</v>
      </c>
      <c r="S280" s="29">
        <f t="shared" si="146"/>
        <v>9.0408465973874164E-10</v>
      </c>
      <c r="T280" s="29">
        <f t="shared" si="147"/>
        <v>9.0408465974167234E-10</v>
      </c>
      <c r="V280" s="35"/>
      <c r="W280" s="35"/>
      <c r="X280" s="35"/>
      <c r="AD280" s="35"/>
      <c r="AE280" s="35"/>
      <c r="AF280" s="35"/>
      <c r="AL280" s="35"/>
      <c r="AM280" s="35"/>
      <c r="AN280" s="35"/>
      <c r="AT280" s="35"/>
      <c r="AU280" s="35"/>
      <c r="AV280" s="35"/>
      <c r="BB280" s="35"/>
      <c r="BC280" s="35"/>
      <c r="BD280" s="35"/>
      <c r="BJ280" s="35"/>
      <c r="BK280" s="35"/>
      <c r="BL280" s="35"/>
      <c r="BR280" s="35"/>
      <c r="BS280" s="35"/>
      <c r="BT280" s="35"/>
      <c r="BZ280" s="35"/>
      <c r="CA280" s="35"/>
      <c r="CB280" s="35"/>
      <c r="CH280" s="35"/>
      <c r="CI280" s="35"/>
      <c r="CJ280" s="35"/>
      <c r="CP280" s="35"/>
      <c r="CQ280" s="35"/>
      <c r="CR280" s="35"/>
      <c r="CX280" s="35"/>
      <c r="CY280" s="35"/>
      <c r="CZ280" s="35"/>
      <c r="DF280" s="35">
        <v>4.5E-10</v>
      </c>
      <c r="DG280" s="35">
        <v>4.75746520642</v>
      </c>
      <c r="DH280" s="35">
        <v>7856.8962740901898</v>
      </c>
      <c r="DI280" s="29">
        <f t="shared" si="148"/>
        <v>4.1062149477064749E-10</v>
      </c>
      <c r="DJ280" s="29">
        <f t="shared" si="149"/>
        <v>4.1065826478519834E-10</v>
      </c>
      <c r="DK280" s="29">
        <f t="shared" si="150"/>
        <v>4.1065826298036422E-10</v>
      </c>
      <c r="DL280" s="29">
        <f t="shared" si="151"/>
        <v>4.1065826298044792E-10</v>
      </c>
      <c r="DN280" s="35"/>
      <c r="DO280" s="35"/>
      <c r="DP280" s="35"/>
      <c r="DV280" s="35"/>
      <c r="DW280" s="35"/>
      <c r="DX280" s="35"/>
      <c r="ED280" s="35"/>
      <c r="EE280" s="35"/>
      <c r="EF280" s="35"/>
      <c r="EL280" s="35"/>
      <c r="EM280" s="35"/>
      <c r="EN280" s="35"/>
      <c r="ET280" s="35"/>
      <c r="EU280" s="35"/>
      <c r="EV280" s="35"/>
    </row>
    <row r="281" spans="14:152" s="29" customFormat="1" ht="13.5" x14ac:dyDescent="0.3">
      <c r="N281" s="35">
        <v>1.49E-9</v>
      </c>
      <c r="O281" s="35">
        <v>4.4979803972600001</v>
      </c>
      <c r="P281" s="35">
        <v>30831.3049047446</v>
      </c>
      <c r="Q281" s="29">
        <f t="shared" si="144"/>
        <v>-1.2782860019505656E-9</v>
      </c>
      <c r="R281" s="29">
        <f t="shared" si="145"/>
        <v>-1.2776854367904086E-9</v>
      </c>
      <c r="S281" s="29">
        <f t="shared" si="146"/>
        <v>-1.2776854662946503E-9</v>
      </c>
      <c r="T281" s="29">
        <f t="shared" si="147"/>
        <v>-1.2776854662932557E-9</v>
      </c>
      <c r="V281" s="35"/>
      <c r="W281" s="35"/>
      <c r="X281" s="35"/>
      <c r="AD281" s="35"/>
      <c r="AE281" s="35"/>
      <c r="AF281" s="35"/>
      <c r="AL281" s="35"/>
      <c r="AM281" s="35"/>
      <c r="AN281" s="35"/>
      <c r="AT281" s="35"/>
      <c r="AU281" s="35"/>
      <c r="AV281" s="35"/>
      <c r="BB281" s="35"/>
      <c r="BC281" s="35"/>
      <c r="BD281" s="35"/>
      <c r="BJ281" s="35"/>
      <c r="BK281" s="35"/>
      <c r="BL281" s="35"/>
      <c r="BR281" s="35"/>
      <c r="BS281" s="35"/>
      <c r="BT281" s="35"/>
      <c r="BZ281" s="35"/>
      <c r="CA281" s="35"/>
      <c r="CB281" s="35"/>
      <c r="CH281" s="35"/>
      <c r="CI281" s="35"/>
      <c r="CJ281" s="35"/>
      <c r="CP281" s="35"/>
      <c r="CQ281" s="35"/>
      <c r="CR281" s="35"/>
      <c r="CX281" s="35"/>
      <c r="CY281" s="35"/>
      <c r="CZ281" s="35"/>
      <c r="DF281" s="35">
        <v>5.4E-10</v>
      </c>
      <c r="DG281" s="35">
        <v>4.4352823663400001</v>
      </c>
      <c r="DH281" s="35">
        <v>8617.0991039264009</v>
      </c>
      <c r="DI281" s="29">
        <f t="shared" si="148"/>
        <v>5.3611940491190955E-10</v>
      </c>
      <c r="DJ281" s="29">
        <f t="shared" si="149"/>
        <v>5.3610523265930158E-10</v>
      </c>
      <c r="DK281" s="29">
        <f t="shared" si="150"/>
        <v>5.3610523335572582E-10</v>
      </c>
      <c r="DL281" s="29">
        <f t="shared" si="151"/>
        <v>5.3610523335569273E-10</v>
      </c>
      <c r="DN281" s="35"/>
      <c r="DO281" s="35"/>
      <c r="DP281" s="35"/>
      <c r="DV281" s="35"/>
      <c r="DW281" s="35"/>
      <c r="DX281" s="35"/>
      <c r="ED281" s="35"/>
      <c r="EE281" s="35"/>
      <c r="EF281" s="35"/>
      <c r="EL281" s="35"/>
      <c r="EM281" s="35"/>
      <c r="EN281" s="35"/>
      <c r="ET281" s="35"/>
      <c r="EU281" s="35"/>
      <c r="EV281" s="35"/>
    </row>
    <row r="282" spans="14:152" s="29" customFormat="1" ht="13.5" x14ac:dyDescent="0.3">
      <c r="N282" s="35">
        <v>1.8400000000000001E-9</v>
      </c>
      <c r="O282" s="35">
        <v>2.4692334870099999</v>
      </c>
      <c r="P282" s="35">
        <v>34596.364654652403</v>
      </c>
      <c r="Q282" s="29">
        <f t="shared" si="144"/>
        <v>8.2326759393330648E-10</v>
      </c>
      <c r="R282" s="29">
        <f t="shared" si="145"/>
        <v>8.2181968730403943E-10</v>
      </c>
      <c r="S282" s="29">
        <f t="shared" si="146"/>
        <v>8.2181975840517988E-10</v>
      </c>
      <c r="T282" s="29">
        <f t="shared" si="147"/>
        <v>8.2181975840181098E-10</v>
      </c>
      <c r="V282" s="35"/>
      <c r="W282" s="35"/>
      <c r="X282" s="35"/>
      <c r="AD282" s="35"/>
      <c r="AE282" s="35"/>
      <c r="AF282" s="35"/>
      <c r="AL282" s="35"/>
      <c r="AM282" s="35"/>
      <c r="AN282" s="35"/>
      <c r="AT282" s="35"/>
      <c r="AU282" s="35"/>
      <c r="AV282" s="35"/>
      <c r="BB282" s="35"/>
      <c r="BC282" s="35"/>
      <c r="BD282" s="35"/>
      <c r="BJ282" s="35"/>
      <c r="BK282" s="35"/>
      <c r="BL282" s="35"/>
      <c r="BR282" s="35"/>
      <c r="BS282" s="35"/>
      <c r="BT282" s="35"/>
      <c r="BZ282" s="35"/>
      <c r="CA282" s="35"/>
      <c r="CB282" s="35"/>
      <c r="CH282" s="35"/>
      <c r="CI282" s="35"/>
      <c r="CJ282" s="35"/>
      <c r="CP282" s="35"/>
      <c r="CQ282" s="35"/>
      <c r="CR282" s="35"/>
      <c r="CX282" s="35"/>
      <c r="CY282" s="35"/>
      <c r="CZ282" s="35"/>
      <c r="DF282" s="35">
        <v>5.0000000000000003E-10</v>
      </c>
      <c r="DG282" s="35">
        <v>3.7056998297499999</v>
      </c>
      <c r="DH282" s="35">
        <v>42456.784047091598</v>
      </c>
      <c r="DI282" s="29">
        <f t="shared" si="148"/>
        <v>-2.6693226521484107E-10</v>
      </c>
      <c r="DJ282" s="29">
        <f t="shared" si="149"/>
        <v>-2.6647568359115069E-10</v>
      </c>
      <c r="DK282" s="29">
        <f t="shared" si="150"/>
        <v>-2.6647570601483697E-10</v>
      </c>
      <c r="DL282" s="29">
        <f t="shared" si="151"/>
        <v>-2.664757060137788E-10</v>
      </c>
      <c r="DN282" s="35"/>
      <c r="DO282" s="35"/>
      <c r="DP282" s="35"/>
      <c r="DV282" s="35"/>
      <c r="DW282" s="35"/>
      <c r="DX282" s="35"/>
      <c r="ED282" s="35"/>
      <c r="EE282" s="35"/>
      <c r="EF282" s="35"/>
      <c r="EL282" s="35"/>
      <c r="EM282" s="35"/>
      <c r="EN282" s="35"/>
      <c r="ET282" s="35"/>
      <c r="EU282" s="35"/>
      <c r="EV282" s="35"/>
    </row>
    <row r="283" spans="14:152" s="29" customFormat="1" ht="13.5" x14ac:dyDescent="0.3">
      <c r="N283" s="35">
        <v>1.4599999999999999E-9</v>
      </c>
      <c r="O283" s="35">
        <v>2.6945293029999999</v>
      </c>
      <c r="P283" s="35">
        <v>43071.8992890308</v>
      </c>
      <c r="Q283" s="29">
        <f t="shared" si="144"/>
        <v>1.7166770675785258E-10</v>
      </c>
      <c r="R283" s="29">
        <f t="shared" si="145"/>
        <v>1.7007968754884302E-10</v>
      </c>
      <c r="S283" s="29">
        <f t="shared" si="146"/>
        <v>1.7007976551823174E-10</v>
      </c>
      <c r="T283" s="29">
        <f t="shared" si="147"/>
        <v>1.700797655144401E-10</v>
      </c>
      <c r="V283" s="35"/>
      <c r="W283" s="35"/>
      <c r="X283" s="35"/>
      <c r="AD283" s="35"/>
      <c r="AE283" s="35"/>
      <c r="AF283" s="35"/>
      <c r="AL283" s="35"/>
      <c r="AM283" s="35"/>
      <c r="AN283" s="35"/>
      <c r="AT283" s="35"/>
      <c r="AU283" s="35"/>
      <c r="AV283" s="35"/>
      <c r="BB283" s="35"/>
      <c r="BC283" s="35"/>
      <c r="BD283" s="35"/>
      <c r="BJ283" s="35"/>
      <c r="BK283" s="35"/>
      <c r="BL283" s="35"/>
      <c r="BR283" s="35"/>
      <c r="BS283" s="35"/>
      <c r="BT283" s="35"/>
      <c r="BZ283" s="35"/>
      <c r="CA283" s="35"/>
      <c r="CB283" s="35"/>
      <c r="CH283" s="35"/>
      <c r="CI283" s="35"/>
      <c r="CJ283" s="35"/>
      <c r="CP283" s="35"/>
      <c r="CQ283" s="35"/>
      <c r="CR283" s="35"/>
      <c r="CX283" s="35"/>
      <c r="CY283" s="35"/>
      <c r="CZ283" s="35"/>
      <c r="DF283" s="35">
        <v>4.3999999999999998E-10</v>
      </c>
      <c r="DG283" s="35">
        <v>1.2924891115499999</v>
      </c>
      <c r="DH283" s="35">
        <v>69166.430989504996</v>
      </c>
      <c r="DI283" s="29">
        <f t="shared" si="148"/>
        <v>4.3999691448480068E-10</v>
      </c>
      <c r="DJ283" s="29">
        <f t="shared" si="149"/>
        <v>4.3999333596714517E-10</v>
      </c>
      <c r="DK283" s="29">
        <f t="shared" si="150"/>
        <v>4.3999333617624092E-10</v>
      </c>
      <c r="DL283" s="29">
        <f t="shared" si="151"/>
        <v>4.3999333617623099E-10</v>
      </c>
      <c r="DN283" s="35"/>
      <c r="DO283" s="35"/>
      <c r="DP283" s="35"/>
      <c r="DV283" s="35"/>
      <c r="DW283" s="35"/>
      <c r="DX283" s="35"/>
      <c r="ED283" s="35"/>
      <c r="EE283" s="35"/>
      <c r="EF283" s="35"/>
      <c r="EL283" s="35"/>
      <c r="EM283" s="35"/>
      <c r="EN283" s="35"/>
      <c r="ET283" s="35"/>
      <c r="EU283" s="35"/>
      <c r="EV283" s="35"/>
    </row>
    <row r="284" spans="14:152" s="29" customFormat="1" ht="13.5" x14ac:dyDescent="0.3">
      <c r="N284" s="35">
        <v>1.5900000000000001E-9</v>
      </c>
      <c r="O284" s="35">
        <v>2.1113771357000002</v>
      </c>
      <c r="P284" s="35">
        <v>19317.1925403286</v>
      </c>
      <c r="Q284" s="29">
        <f t="shared" si="144"/>
        <v>-2.0475557614313203E-10</v>
      </c>
      <c r="R284" s="29">
        <f t="shared" si="145"/>
        <v>-2.0398106520619554E-10</v>
      </c>
      <c r="S284" s="29">
        <f t="shared" si="146"/>
        <v>-2.0398110323233552E-10</v>
      </c>
      <c r="T284" s="29">
        <f t="shared" si="147"/>
        <v>-2.0398110323054281E-10</v>
      </c>
      <c r="V284" s="35"/>
      <c r="W284" s="35"/>
      <c r="X284" s="35"/>
      <c r="AD284" s="35"/>
      <c r="AE284" s="35"/>
      <c r="AF284" s="35"/>
      <c r="AL284" s="35"/>
      <c r="AM284" s="35"/>
      <c r="AN284" s="35"/>
      <c r="AT284" s="35"/>
      <c r="AU284" s="35"/>
      <c r="AV284" s="35"/>
      <c r="BB284" s="35"/>
      <c r="BC284" s="35"/>
      <c r="BD284" s="35"/>
      <c r="BJ284" s="35"/>
      <c r="BK284" s="35"/>
      <c r="BL284" s="35"/>
      <c r="BR284" s="35"/>
      <c r="BS284" s="35"/>
      <c r="BT284" s="35"/>
      <c r="BZ284" s="35"/>
      <c r="CA284" s="35"/>
      <c r="CB284" s="35"/>
      <c r="CH284" s="35"/>
      <c r="CI284" s="35"/>
      <c r="CJ284" s="35"/>
      <c r="CP284" s="35"/>
      <c r="CQ284" s="35"/>
      <c r="CR284" s="35"/>
      <c r="CX284" s="35"/>
      <c r="CY284" s="35"/>
      <c r="CZ284" s="35"/>
      <c r="DF284" s="35">
        <v>4.6000000000000001E-10</v>
      </c>
      <c r="DG284" s="35">
        <v>0.41229872113999999</v>
      </c>
      <c r="DH284" s="35">
        <v>7564.8307207380003</v>
      </c>
      <c r="DI284" s="29">
        <f t="shared" si="148"/>
        <v>-3.3425549118596618E-10</v>
      </c>
      <c r="DJ284" s="29">
        <f t="shared" si="149"/>
        <v>-3.3431627437899001E-10</v>
      </c>
      <c r="DK284" s="29">
        <f t="shared" si="150"/>
        <v>-3.3431627139511798E-10</v>
      </c>
      <c r="DL284" s="29">
        <f t="shared" si="151"/>
        <v>-3.3431627139526165E-10</v>
      </c>
      <c r="DN284" s="35"/>
      <c r="DO284" s="35"/>
      <c r="DP284" s="35"/>
      <c r="DV284" s="35"/>
      <c r="DW284" s="35"/>
      <c r="DX284" s="35"/>
      <c r="ED284" s="35"/>
      <c r="EE284" s="35"/>
      <c r="EF284" s="35"/>
      <c r="EL284" s="35"/>
      <c r="EM284" s="35"/>
      <c r="EN284" s="35"/>
      <c r="ET284" s="35"/>
      <c r="EU284" s="35"/>
      <c r="EV284" s="35"/>
    </row>
    <row r="285" spans="14:152" s="29" customFormat="1" ht="13.5" x14ac:dyDescent="0.3">
      <c r="N285" s="35">
        <v>1.5400000000000001E-9</v>
      </c>
      <c r="O285" s="35">
        <v>2.7653616465400002</v>
      </c>
      <c r="P285" s="35">
        <v>28513.979231253699</v>
      </c>
      <c r="Q285" s="29">
        <f t="shared" si="144"/>
        <v>9.1977967210285067E-10</v>
      </c>
      <c r="R285" s="29">
        <f t="shared" si="145"/>
        <v>9.2067496572099707E-10</v>
      </c>
      <c r="S285" s="29">
        <f t="shared" si="146"/>
        <v>9.2067492177809667E-10</v>
      </c>
      <c r="T285" s="29">
        <f t="shared" si="147"/>
        <v>9.2067492178020185E-10</v>
      </c>
      <c r="V285" s="35"/>
      <c r="W285" s="35"/>
      <c r="X285" s="35"/>
      <c r="AD285" s="35"/>
      <c r="AE285" s="35"/>
      <c r="AF285" s="35"/>
      <c r="AL285" s="35"/>
      <c r="AM285" s="35"/>
      <c r="AN285" s="35"/>
      <c r="AT285" s="35"/>
      <c r="AU285" s="35"/>
      <c r="AV285" s="35"/>
      <c r="BB285" s="35"/>
      <c r="BC285" s="35"/>
      <c r="BD285" s="35"/>
      <c r="BJ285" s="35"/>
      <c r="BK285" s="35"/>
      <c r="BL285" s="35"/>
      <c r="BR285" s="35"/>
      <c r="BS285" s="35"/>
      <c r="BT285" s="35"/>
      <c r="BZ285" s="35"/>
      <c r="CA285" s="35"/>
      <c r="CB285" s="35"/>
      <c r="CH285" s="35"/>
      <c r="CI285" s="35"/>
      <c r="CJ285" s="35"/>
      <c r="CP285" s="35"/>
      <c r="CQ285" s="35"/>
      <c r="CR285" s="35"/>
      <c r="CX285" s="35"/>
      <c r="CY285" s="35"/>
      <c r="CZ285" s="35"/>
      <c r="DF285" s="35">
        <v>4.3999999999999998E-10</v>
      </c>
      <c r="DG285" s="35">
        <v>6.1793738830700002</v>
      </c>
      <c r="DH285" s="35">
        <v>13341.674311306801</v>
      </c>
      <c r="DI285" s="29">
        <f t="shared" si="148"/>
        <v>-4.32920641679892E-10</v>
      </c>
      <c r="DJ285" s="29">
        <f t="shared" si="149"/>
        <v>-4.3289394827300183E-10</v>
      </c>
      <c r="DK285" s="29">
        <f t="shared" si="150"/>
        <v>-4.3289394958474671E-10</v>
      </c>
      <c r="DL285" s="29">
        <f t="shared" si="151"/>
        <v>-4.3289394958468627E-10</v>
      </c>
      <c r="DN285" s="35"/>
      <c r="DO285" s="35"/>
      <c r="DP285" s="35"/>
      <c r="DV285" s="35"/>
      <c r="DW285" s="35"/>
      <c r="DX285" s="35"/>
      <c r="ED285" s="35"/>
      <c r="EE285" s="35"/>
      <c r="EF285" s="35"/>
      <c r="EL285" s="35"/>
      <c r="EM285" s="35"/>
      <c r="EN285" s="35"/>
      <c r="ET285" s="35"/>
      <c r="EU285" s="35"/>
      <c r="EV285" s="35"/>
    </row>
    <row r="286" spans="14:152" s="29" customFormat="1" ht="13.5" x14ac:dyDescent="0.3">
      <c r="N286" s="35">
        <v>1.3999999999999999E-9</v>
      </c>
      <c r="O286" s="35">
        <v>4.9459503868599999</v>
      </c>
      <c r="P286" s="35">
        <v>9256.9963902403997</v>
      </c>
      <c r="Q286" s="29">
        <f t="shared" si="144"/>
        <v>-2.9419725575206936E-10</v>
      </c>
      <c r="R286" s="29">
        <f t="shared" si="145"/>
        <v>-2.9451942477128839E-10</v>
      </c>
      <c r="S286" s="29">
        <f t="shared" si="146"/>
        <v>-2.9451940895468596E-10</v>
      </c>
      <c r="T286" s="29">
        <f t="shared" si="147"/>
        <v>-2.9451940895542504E-10</v>
      </c>
      <c r="V286" s="35"/>
      <c r="W286" s="35"/>
      <c r="X286" s="35"/>
      <c r="AD286" s="35"/>
      <c r="AE286" s="35"/>
      <c r="AF286" s="35"/>
      <c r="AL286" s="35"/>
      <c r="AM286" s="35"/>
      <c r="AN286" s="35"/>
      <c r="AT286" s="35"/>
      <c r="AU286" s="35"/>
      <c r="AV286" s="35"/>
      <c r="BB286" s="35"/>
      <c r="BC286" s="35"/>
      <c r="BD286" s="35"/>
      <c r="BJ286" s="35"/>
      <c r="BK286" s="35"/>
      <c r="BL286" s="35"/>
      <c r="BR286" s="35"/>
      <c r="BS286" s="35"/>
      <c r="BT286" s="35"/>
      <c r="BZ286" s="35"/>
      <c r="CA286" s="35"/>
      <c r="CB286" s="35"/>
      <c r="CH286" s="35"/>
      <c r="CI286" s="35"/>
      <c r="CJ286" s="35"/>
      <c r="CP286" s="35"/>
      <c r="CQ286" s="35"/>
      <c r="CR286" s="35"/>
      <c r="CX286" s="35"/>
      <c r="CY286" s="35"/>
      <c r="CZ286" s="35"/>
      <c r="DF286" s="35">
        <v>5.3000000000000003E-10</v>
      </c>
      <c r="DG286" s="35">
        <v>4.7138853188900001</v>
      </c>
      <c r="DH286" s="35">
        <v>53445.592204626599</v>
      </c>
      <c r="DI286" s="29">
        <f t="shared" si="148"/>
        <v>4.400575933848165E-10</v>
      </c>
      <c r="DJ286" s="29">
        <f t="shared" si="149"/>
        <v>4.3965576922706841E-10</v>
      </c>
      <c r="DK286" s="29">
        <f t="shared" si="150"/>
        <v>4.3965578897468918E-10</v>
      </c>
      <c r="DL286" s="29">
        <f t="shared" si="151"/>
        <v>4.3965578897378068E-10</v>
      </c>
      <c r="DN286" s="35"/>
      <c r="DO286" s="35"/>
      <c r="DP286" s="35"/>
      <c r="DV286" s="35"/>
      <c r="DW286" s="35"/>
      <c r="DX286" s="35"/>
      <c r="ED286" s="35"/>
      <c r="EE286" s="35"/>
      <c r="EF286" s="35"/>
      <c r="EL286" s="35"/>
      <c r="EM286" s="35"/>
      <c r="EN286" s="35"/>
      <c r="ET286" s="35"/>
      <c r="EU286" s="35"/>
      <c r="EV286" s="35"/>
    </row>
    <row r="287" spans="14:152" s="29" customFormat="1" ht="13.5" x14ac:dyDescent="0.3">
      <c r="N287" s="35">
        <v>1.4100000000000001E-9</v>
      </c>
      <c r="O287" s="35">
        <v>2.5724845815399999</v>
      </c>
      <c r="P287" s="35">
        <v>13553.8979729108</v>
      </c>
      <c r="Q287" s="29">
        <f t="shared" si="144"/>
        <v>-1.3294716028776586E-9</v>
      </c>
      <c r="R287" s="29">
        <f t="shared" si="145"/>
        <v>-1.3293096503368115E-9</v>
      </c>
      <c r="S287" s="29">
        <f t="shared" si="146"/>
        <v>-1.3293096582917955E-9</v>
      </c>
      <c r="T287" s="29">
        <f t="shared" si="147"/>
        <v>-1.3293096582914214E-9</v>
      </c>
      <c r="V287" s="35"/>
      <c r="W287" s="35"/>
      <c r="X287" s="35"/>
      <c r="AD287" s="35"/>
      <c r="AE287" s="35"/>
      <c r="AF287" s="35"/>
      <c r="AL287" s="35"/>
      <c r="AM287" s="35"/>
      <c r="AN287" s="35"/>
      <c r="AT287" s="35"/>
      <c r="AU287" s="35"/>
      <c r="AV287" s="35"/>
      <c r="BB287" s="35"/>
      <c r="BC287" s="35"/>
      <c r="BD287" s="35"/>
      <c r="BJ287" s="35"/>
      <c r="BK287" s="35"/>
      <c r="BL287" s="35"/>
      <c r="BR287" s="35"/>
      <c r="BS287" s="35"/>
      <c r="BT287" s="35"/>
      <c r="BZ287" s="35"/>
      <c r="CA287" s="35"/>
      <c r="CB287" s="35"/>
      <c r="CH287" s="35"/>
      <c r="CI287" s="35"/>
      <c r="CJ287" s="35"/>
      <c r="CP287" s="35"/>
      <c r="CQ287" s="35"/>
      <c r="CR287" s="35"/>
      <c r="CX287" s="35"/>
      <c r="CY287" s="35"/>
      <c r="CZ287" s="35"/>
      <c r="DF287" s="35">
        <v>4.0999999999999998E-10</v>
      </c>
      <c r="DG287" s="35">
        <v>3.4800303782799999</v>
      </c>
      <c r="DH287" s="35">
        <v>37895.426290367403</v>
      </c>
      <c r="DI287" s="29">
        <f t="shared" si="148"/>
        <v>-4.086943693635922E-10</v>
      </c>
      <c r="DJ287" s="29">
        <f t="shared" si="149"/>
        <v>-4.0872568333379531E-10</v>
      </c>
      <c r="DK287" s="29">
        <f t="shared" si="150"/>
        <v>-4.0872568180574069E-10</v>
      </c>
      <c r="DL287" s="29">
        <f t="shared" si="151"/>
        <v>-4.087256818058141E-10</v>
      </c>
      <c r="DN287" s="35"/>
      <c r="DO287" s="35"/>
      <c r="DP287" s="35"/>
      <c r="DV287" s="35"/>
      <c r="DW287" s="35"/>
      <c r="DX287" s="35"/>
      <c r="ED287" s="35"/>
      <c r="EE287" s="35"/>
      <c r="EF287" s="35"/>
      <c r="EL287" s="35"/>
      <c r="EM287" s="35"/>
      <c r="EN287" s="35"/>
      <c r="ET287" s="35"/>
      <c r="EU287" s="35"/>
      <c r="EV287" s="35"/>
    </row>
    <row r="288" spans="14:152" s="29" customFormat="1" ht="13.5" x14ac:dyDescent="0.3">
      <c r="N288" s="35">
        <v>1.37E-9</v>
      </c>
      <c r="O288" s="35">
        <v>1.6648232757500001</v>
      </c>
      <c r="P288" s="35">
        <v>2636.7254726370002</v>
      </c>
      <c r="Q288" s="29">
        <f t="shared" si="144"/>
        <v>1.1970315764479594E-9</v>
      </c>
      <c r="R288" s="29">
        <f t="shared" si="145"/>
        <v>1.1970762490892957E-9</v>
      </c>
      <c r="S288" s="29">
        <f t="shared" si="146"/>
        <v>1.1970762468962074E-9</v>
      </c>
      <c r="T288" s="29">
        <f t="shared" si="147"/>
        <v>1.1970762468963116E-9</v>
      </c>
      <c r="V288" s="35"/>
      <c r="W288" s="35"/>
      <c r="X288" s="35"/>
      <c r="AD288" s="35"/>
      <c r="AE288" s="35"/>
      <c r="AF288" s="35"/>
      <c r="AL288" s="35"/>
      <c r="AM288" s="35"/>
      <c r="AN288" s="35"/>
      <c r="AT288" s="35"/>
      <c r="AU288" s="35"/>
      <c r="AV288" s="35"/>
      <c r="BB288" s="35"/>
      <c r="BC288" s="35"/>
      <c r="BD288" s="35"/>
      <c r="BJ288" s="35"/>
      <c r="BK288" s="35"/>
      <c r="BL288" s="35"/>
      <c r="BR288" s="35"/>
      <c r="BS288" s="35"/>
      <c r="BT288" s="35"/>
      <c r="BZ288" s="35"/>
      <c r="CA288" s="35"/>
      <c r="CB288" s="35"/>
      <c r="CH288" s="35"/>
      <c r="CI288" s="35"/>
      <c r="CJ288" s="35"/>
      <c r="CP288" s="35"/>
      <c r="CQ288" s="35"/>
      <c r="CR288" s="35"/>
      <c r="CX288" s="35"/>
      <c r="CY288" s="35"/>
      <c r="CZ288" s="35"/>
      <c r="DF288" s="35">
        <v>4.0000000000000001E-10</v>
      </c>
      <c r="DG288" s="35">
        <v>1.2330554626000001</v>
      </c>
      <c r="DH288" s="35">
        <v>10228.538017396</v>
      </c>
      <c r="DI288" s="29">
        <f t="shared" si="148"/>
        <v>-2.6112980157573321E-10</v>
      </c>
      <c r="DJ288" s="29">
        <f t="shared" si="149"/>
        <v>-2.6120859983640693E-10</v>
      </c>
      <c r="DK288" s="29">
        <f t="shared" si="150"/>
        <v>-2.6120859596821389E-10</v>
      </c>
      <c r="DL288" s="29">
        <f t="shared" si="151"/>
        <v>-2.6120859596839468E-10</v>
      </c>
      <c r="DN288" s="35"/>
      <c r="DO288" s="35"/>
      <c r="DP288" s="35"/>
      <c r="DV288" s="35"/>
      <c r="DW288" s="35"/>
      <c r="DX288" s="35"/>
      <c r="ED288" s="35"/>
      <c r="EE288" s="35"/>
      <c r="EF288" s="35"/>
      <c r="EL288" s="35"/>
      <c r="EM288" s="35"/>
      <c r="EN288" s="35"/>
      <c r="ET288" s="35"/>
      <c r="EU288" s="35"/>
      <c r="EV288" s="35"/>
    </row>
    <row r="289" spans="14:152" s="29" customFormat="1" ht="13.5" x14ac:dyDescent="0.3">
      <c r="N289" s="35">
        <v>1.3999999999999999E-9</v>
      </c>
      <c r="O289" s="35">
        <v>5.2303960599000003</v>
      </c>
      <c r="P289" s="35">
        <v>22645.328196608702</v>
      </c>
      <c r="Q289" s="29">
        <f t="shared" si="144"/>
        <v>-9.5911657673975525E-10</v>
      </c>
      <c r="R289" s="29">
        <f t="shared" si="145"/>
        <v>-9.5852917313390447E-10</v>
      </c>
      <c r="S289" s="29">
        <f t="shared" si="146"/>
        <v>-9.5852920198051084E-10</v>
      </c>
      <c r="T289" s="29">
        <f t="shared" si="147"/>
        <v>-9.5852920197911849E-10</v>
      </c>
      <c r="V289" s="35"/>
      <c r="W289" s="35"/>
      <c r="X289" s="35"/>
      <c r="AD289" s="35"/>
      <c r="AE289" s="35"/>
      <c r="AF289" s="35"/>
      <c r="AL289" s="35"/>
      <c r="AM289" s="35"/>
      <c r="AN289" s="35"/>
      <c r="AT289" s="35"/>
      <c r="AU289" s="35"/>
      <c r="AV289" s="35"/>
      <c r="BB289" s="35"/>
      <c r="BC289" s="35"/>
      <c r="BD289" s="35"/>
      <c r="BJ289" s="35"/>
      <c r="BK289" s="35"/>
      <c r="BL289" s="35"/>
      <c r="BR289" s="35"/>
      <c r="BS289" s="35"/>
      <c r="BT289" s="35"/>
      <c r="BZ289" s="35"/>
      <c r="CA289" s="35"/>
      <c r="CB289" s="35"/>
      <c r="CH289" s="35"/>
      <c r="CI289" s="35"/>
      <c r="CJ289" s="35"/>
      <c r="CP289" s="35"/>
      <c r="CQ289" s="35"/>
      <c r="CR289" s="35"/>
      <c r="CX289" s="35"/>
      <c r="CY289" s="35"/>
      <c r="CZ289" s="35"/>
      <c r="DF289" s="35">
        <v>5.3000000000000003E-10</v>
      </c>
      <c r="DG289" s="35">
        <v>5.0497987466099996</v>
      </c>
      <c r="DH289" s="35">
        <v>74673.984228172398</v>
      </c>
      <c r="DI289" s="29">
        <f t="shared" si="148"/>
        <v>2.6778853983012091E-10</v>
      </c>
      <c r="DJ289" s="29">
        <f t="shared" si="149"/>
        <v>2.6691961144159917E-10</v>
      </c>
      <c r="DK289" s="29">
        <f t="shared" si="150"/>
        <v>2.6691965412558128E-10</v>
      </c>
      <c r="DL289" s="29">
        <f t="shared" si="151"/>
        <v>2.6691965412360318E-10</v>
      </c>
      <c r="DN289" s="35"/>
      <c r="DO289" s="35"/>
      <c r="DP289" s="35"/>
      <c r="DV289" s="35"/>
      <c r="DW289" s="35"/>
      <c r="DX289" s="35"/>
      <c r="ED289" s="35"/>
      <c r="EE289" s="35"/>
      <c r="EF289" s="35"/>
      <c r="EL289" s="35"/>
      <c r="EM289" s="35"/>
      <c r="EN289" s="35"/>
      <c r="ET289" s="35"/>
      <c r="EU289" s="35"/>
      <c r="EV289" s="35"/>
    </row>
    <row r="290" spans="14:152" s="29" customFormat="1" ht="13.5" x14ac:dyDescent="0.3">
      <c r="N290" s="35">
        <v>1.32E-9</v>
      </c>
      <c r="O290" s="35">
        <v>5.3569059972800002</v>
      </c>
      <c r="P290" s="35">
        <v>19624.750161298201</v>
      </c>
      <c r="Q290" s="29">
        <f t="shared" si="144"/>
        <v>-1.1481346082954737E-9</v>
      </c>
      <c r="R290" s="29">
        <f t="shared" si="145"/>
        <v>-1.1484594677769466E-9</v>
      </c>
      <c r="S290" s="29">
        <f t="shared" si="146"/>
        <v>-1.1484594518348742E-9</v>
      </c>
      <c r="T290" s="29">
        <f t="shared" si="147"/>
        <v>-1.1484594518356509E-9</v>
      </c>
      <c r="V290" s="35"/>
      <c r="W290" s="35"/>
      <c r="X290" s="35"/>
      <c r="AD290" s="35"/>
      <c r="AE290" s="35"/>
      <c r="AF290" s="35"/>
      <c r="AL290" s="35"/>
      <c r="AM290" s="35"/>
      <c r="AN290" s="35"/>
      <c r="AT290" s="35"/>
      <c r="AU290" s="35"/>
      <c r="AV290" s="35"/>
      <c r="BB290" s="35"/>
      <c r="BC290" s="35"/>
      <c r="BD290" s="35"/>
      <c r="BJ290" s="35"/>
      <c r="BK290" s="35"/>
      <c r="BL290" s="35"/>
      <c r="BR290" s="35"/>
      <c r="BS290" s="35"/>
      <c r="BT290" s="35"/>
      <c r="BZ290" s="35"/>
      <c r="CA290" s="35"/>
      <c r="CB290" s="35"/>
      <c r="CH290" s="35"/>
      <c r="CI290" s="35"/>
      <c r="CJ290" s="35"/>
      <c r="CP290" s="35"/>
      <c r="CQ290" s="35"/>
      <c r="CR290" s="35"/>
      <c r="CX290" s="35"/>
      <c r="CY290" s="35"/>
      <c r="CZ290" s="35"/>
      <c r="DF290" s="35">
        <v>3.9E-10</v>
      </c>
      <c r="DG290" s="35">
        <v>1.3664601303199999</v>
      </c>
      <c r="DH290" s="35">
        <v>21202.093703745999</v>
      </c>
      <c r="DI290" s="29">
        <f t="shared" si="148"/>
        <v>3.8541700002846372E-10</v>
      </c>
      <c r="DJ290" s="29">
        <f t="shared" si="149"/>
        <v>3.8544908248614332E-10</v>
      </c>
      <c r="DK290" s="29">
        <f t="shared" si="150"/>
        <v>3.8544908091379013E-10</v>
      </c>
      <c r="DL290" s="29">
        <f t="shared" si="151"/>
        <v>3.8544908091386442E-10</v>
      </c>
      <c r="DN290" s="35"/>
      <c r="DO290" s="35"/>
      <c r="DP290" s="35"/>
      <c r="DV290" s="35"/>
      <c r="DW290" s="35"/>
      <c r="DX290" s="35"/>
      <c r="ED290" s="35"/>
      <c r="EE290" s="35"/>
      <c r="EF290" s="35"/>
      <c r="EL290" s="35"/>
      <c r="EM290" s="35"/>
      <c r="EN290" s="35"/>
      <c r="ET290" s="35"/>
      <c r="EU290" s="35"/>
      <c r="EV290" s="35"/>
    </row>
    <row r="291" spans="14:152" s="29" customFormat="1" ht="13.5" x14ac:dyDescent="0.3">
      <c r="N291" s="35">
        <v>1.3999999999999999E-9</v>
      </c>
      <c r="O291" s="35">
        <v>2.9063771261400002</v>
      </c>
      <c r="P291" s="35">
        <v>48947.663870676603</v>
      </c>
      <c r="Q291" s="29">
        <f t="shared" si="144"/>
        <v>1.3978582374252004E-9</v>
      </c>
      <c r="R291" s="29">
        <f t="shared" si="145"/>
        <v>1.3977608086147997E-9</v>
      </c>
      <c r="S291" s="29">
        <f t="shared" si="146"/>
        <v>1.3977608134512552E-9</v>
      </c>
      <c r="T291" s="29">
        <f t="shared" si="147"/>
        <v>1.3977608134510302E-9</v>
      </c>
      <c r="V291" s="35"/>
      <c r="W291" s="35"/>
      <c r="X291" s="35"/>
      <c r="AD291" s="35"/>
      <c r="AE291" s="35"/>
      <c r="AF291" s="35"/>
      <c r="AL291" s="35"/>
      <c r="AM291" s="35"/>
      <c r="AN291" s="35"/>
      <c r="AT291" s="35"/>
      <c r="AU291" s="35"/>
      <c r="AV291" s="35"/>
      <c r="BB291" s="35"/>
      <c r="BC291" s="35"/>
      <c r="BD291" s="35"/>
      <c r="BJ291" s="35"/>
      <c r="BK291" s="35"/>
      <c r="BL291" s="35"/>
      <c r="BR291" s="35"/>
      <c r="BS291" s="35"/>
      <c r="BT291" s="35"/>
      <c r="BZ291" s="35"/>
      <c r="CA291" s="35"/>
      <c r="CB291" s="35"/>
      <c r="CH291" s="35"/>
      <c r="CI291" s="35"/>
      <c r="CJ291" s="35"/>
      <c r="CP291" s="35"/>
      <c r="CQ291" s="35"/>
      <c r="CR291" s="35"/>
      <c r="CX291" s="35"/>
      <c r="CY291" s="35"/>
      <c r="CZ291" s="35"/>
      <c r="DF291" s="35">
        <v>3.9E-10</v>
      </c>
      <c r="DG291" s="35">
        <v>2.1537602520100001</v>
      </c>
      <c r="DH291" s="35">
        <v>8947.7180675845993</v>
      </c>
      <c r="DI291" s="29">
        <f t="shared" si="148"/>
        <v>-3.8416537308268545E-10</v>
      </c>
      <c r="DJ291" s="29">
        <f t="shared" si="149"/>
        <v>-3.841500720104522E-10</v>
      </c>
      <c r="DK291" s="29">
        <f t="shared" si="150"/>
        <v>-3.8415007276215284E-10</v>
      </c>
      <c r="DL291" s="29">
        <f t="shared" si="151"/>
        <v>-3.841500727621165E-10</v>
      </c>
      <c r="DN291" s="35"/>
      <c r="DO291" s="35"/>
      <c r="DP291" s="35"/>
      <c r="DV291" s="35"/>
      <c r="DW291" s="35"/>
      <c r="DX291" s="35"/>
      <c r="ED291" s="35"/>
      <c r="EE291" s="35"/>
      <c r="EF291" s="35"/>
      <c r="EL291" s="35"/>
      <c r="EM291" s="35"/>
      <c r="EN291" s="35"/>
      <c r="ET291" s="35"/>
      <c r="EU291" s="35"/>
      <c r="EV291" s="35"/>
    </row>
    <row r="292" spans="14:152" s="29" customFormat="1" ht="13.5" x14ac:dyDescent="0.3">
      <c r="N292" s="35">
        <v>1.2900000000000001E-9</v>
      </c>
      <c r="O292" s="35">
        <v>3.95303623681</v>
      </c>
      <c r="P292" s="35">
        <v>32858.613742819703</v>
      </c>
      <c r="Q292" s="29">
        <f t="shared" si="144"/>
        <v>-1.1742490483428699E-9</v>
      </c>
      <c r="R292" s="29">
        <f t="shared" si="145"/>
        <v>-1.1746948673090706E-9</v>
      </c>
      <c r="S292" s="29">
        <f t="shared" si="146"/>
        <v>-1.1746948454415529E-9</v>
      </c>
      <c r="T292" s="29">
        <f t="shared" si="147"/>
        <v>-1.1746948454425832E-9</v>
      </c>
      <c r="V292" s="35"/>
      <c r="W292" s="35"/>
      <c r="X292" s="35"/>
      <c r="AD292" s="35"/>
      <c r="AE292" s="35"/>
      <c r="AF292" s="35"/>
      <c r="AL292" s="35"/>
      <c r="AM292" s="35"/>
      <c r="AN292" s="35"/>
      <c r="AT292" s="35"/>
      <c r="AU292" s="35"/>
      <c r="AV292" s="35"/>
      <c r="BB292" s="35"/>
      <c r="BC292" s="35"/>
      <c r="BD292" s="35"/>
      <c r="BJ292" s="35"/>
      <c r="BK292" s="35"/>
      <c r="BL292" s="35"/>
      <c r="BR292" s="35"/>
      <c r="BS292" s="35"/>
      <c r="BT292" s="35"/>
      <c r="BZ292" s="35"/>
      <c r="CA292" s="35"/>
      <c r="CB292" s="35"/>
      <c r="CH292" s="35"/>
      <c r="CI292" s="35"/>
      <c r="CJ292" s="35"/>
      <c r="CP292" s="35"/>
      <c r="CQ292" s="35"/>
      <c r="CR292" s="35"/>
      <c r="CX292" s="35"/>
      <c r="CY292" s="35"/>
      <c r="CZ292" s="35"/>
      <c r="DF292" s="35">
        <v>4.0999999999999998E-10</v>
      </c>
      <c r="DG292" s="35">
        <v>6.1753298446000002</v>
      </c>
      <c r="DH292" s="35">
        <v>65236.221293285402</v>
      </c>
      <c r="DI292" s="29">
        <f t="shared" si="148"/>
        <v>-3.040677169631427E-10</v>
      </c>
      <c r="DJ292" s="29">
        <f t="shared" si="149"/>
        <v>-3.0452352072349938E-10</v>
      </c>
      <c r="DK292" s="29">
        <f t="shared" si="150"/>
        <v>-3.045234983662113E-10</v>
      </c>
      <c r="DL292" s="29">
        <f t="shared" si="151"/>
        <v>-3.0452349836727242E-10</v>
      </c>
      <c r="DN292" s="35"/>
      <c r="DO292" s="35"/>
      <c r="DP292" s="35"/>
      <c r="DV292" s="35"/>
      <c r="DW292" s="35"/>
      <c r="DX292" s="35"/>
      <c r="ED292" s="35"/>
      <c r="EE292" s="35"/>
      <c r="EF292" s="35"/>
      <c r="EL292" s="35"/>
      <c r="EM292" s="35"/>
      <c r="EN292" s="35"/>
      <c r="ET292" s="35"/>
      <c r="EU292" s="35"/>
      <c r="EV292" s="35"/>
    </row>
    <row r="293" spans="14:152" s="29" customFormat="1" ht="13.5" x14ac:dyDescent="0.3">
      <c r="N293" s="35">
        <v>1.56E-9</v>
      </c>
      <c r="O293" s="35">
        <v>6.0114331638699996</v>
      </c>
      <c r="P293" s="35">
        <v>29057.897290349902</v>
      </c>
      <c r="Q293" s="29">
        <f t="shared" si="144"/>
        <v>1.4082891014563202E-9</v>
      </c>
      <c r="R293" s="29">
        <f t="shared" si="145"/>
        <v>1.4087845432600757E-9</v>
      </c>
      <c r="S293" s="29">
        <f t="shared" si="146"/>
        <v>1.4087845189550625E-9</v>
      </c>
      <c r="T293" s="29">
        <f t="shared" si="147"/>
        <v>1.4087845189562052E-9</v>
      </c>
      <c r="V293" s="35"/>
      <c r="W293" s="35"/>
      <c r="X293" s="35"/>
      <c r="AD293" s="35"/>
      <c r="AE293" s="35"/>
      <c r="AF293" s="35"/>
      <c r="AL293" s="35"/>
      <c r="AM293" s="35"/>
      <c r="AN293" s="35"/>
      <c r="AT293" s="35"/>
      <c r="AU293" s="35"/>
      <c r="AV293" s="35"/>
      <c r="BB293" s="35"/>
      <c r="BC293" s="35"/>
      <c r="BD293" s="35"/>
      <c r="BJ293" s="35"/>
      <c r="BK293" s="35"/>
      <c r="BL293" s="35"/>
      <c r="BR293" s="35"/>
      <c r="BS293" s="35"/>
      <c r="BT293" s="35"/>
      <c r="BZ293" s="35"/>
      <c r="CA293" s="35"/>
      <c r="CB293" s="35"/>
      <c r="CH293" s="35"/>
      <c r="CI293" s="35"/>
      <c r="CJ293" s="35"/>
      <c r="CP293" s="35"/>
      <c r="CQ293" s="35"/>
      <c r="CR293" s="35"/>
      <c r="CX293" s="35"/>
      <c r="CY293" s="35"/>
      <c r="CZ293" s="35"/>
      <c r="DF293" s="35">
        <v>5.1999999999999996E-10</v>
      </c>
      <c r="DG293" s="35">
        <v>1.2905233149299999</v>
      </c>
      <c r="DH293" s="35">
        <v>90394.8230130507</v>
      </c>
      <c r="DI293" s="29">
        <f t="shared" si="148"/>
        <v>3.6541533692246418E-10</v>
      </c>
      <c r="DJ293" s="29">
        <f t="shared" si="149"/>
        <v>3.6456400983061037E-10</v>
      </c>
      <c r="DK293" s="29">
        <f t="shared" si="150"/>
        <v>3.6456405167414452E-10</v>
      </c>
      <c r="DL293" s="29">
        <f t="shared" si="151"/>
        <v>3.645640516722054E-10</v>
      </c>
      <c r="DN293" s="35"/>
      <c r="DO293" s="35"/>
      <c r="DP293" s="35"/>
      <c r="DV293" s="35"/>
      <c r="DW293" s="35"/>
      <c r="DX293" s="35"/>
      <c r="ED293" s="35"/>
      <c r="EE293" s="35"/>
      <c r="EF293" s="35"/>
      <c r="EL293" s="35"/>
      <c r="EM293" s="35"/>
      <c r="EN293" s="35"/>
      <c r="ET293" s="35"/>
      <c r="EU293" s="35"/>
      <c r="EV293" s="35"/>
    </row>
    <row r="294" spans="14:152" s="29" customFormat="1" ht="13.5" x14ac:dyDescent="0.3">
      <c r="N294" s="35">
        <v>1.3399999999999999E-9</v>
      </c>
      <c r="O294" s="35">
        <v>5.7524167511800002</v>
      </c>
      <c r="P294" s="35">
        <v>68050.423878511501</v>
      </c>
      <c r="Q294" s="29">
        <f t="shared" si="144"/>
        <v>6.0361439822683062E-10</v>
      </c>
      <c r="R294" s="29">
        <f t="shared" si="145"/>
        <v>6.015433905619962E-10</v>
      </c>
      <c r="S294" s="29">
        <f t="shared" si="146"/>
        <v>6.0154349228308023E-10</v>
      </c>
      <c r="T294" s="29">
        <f t="shared" si="147"/>
        <v>6.015434922781797E-10</v>
      </c>
      <c r="V294" s="35"/>
      <c r="W294" s="35"/>
      <c r="X294" s="35"/>
      <c r="AD294" s="35"/>
      <c r="AE294" s="35"/>
      <c r="AF294" s="35"/>
      <c r="AL294" s="35"/>
      <c r="AM294" s="35"/>
      <c r="AN294" s="35"/>
      <c r="AT294" s="35"/>
      <c r="AU294" s="35"/>
      <c r="AV294" s="35"/>
      <c r="BB294" s="35"/>
      <c r="BC294" s="35"/>
      <c r="BD294" s="35"/>
      <c r="BJ294" s="35"/>
      <c r="BK294" s="35"/>
      <c r="BL294" s="35"/>
      <c r="BR294" s="35"/>
      <c r="BS294" s="35"/>
      <c r="BT294" s="35"/>
      <c r="BZ294" s="35"/>
      <c r="CA294" s="35"/>
      <c r="CB294" s="35"/>
      <c r="CH294" s="35"/>
      <c r="CI294" s="35"/>
      <c r="CJ294" s="35"/>
      <c r="CP294" s="35"/>
      <c r="CQ294" s="35"/>
      <c r="CR294" s="35"/>
      <c r="CX294" s="35"/>
      <c r="CY294" s="35"/>
      <c r="CZ294" s="35"/>
      <c r="DF294" s="35">
        <v>3.9E-10</v>
      </c>
      <c r="DG294" s="35">
        <v>0.70253732683000003</v>
      </c>
      <c r="DH294" s="35">
        <v>18093.374699549899</v>
      </c>
      <c r="DI294" s="29">
        <f t="shared" si="148"/>
        <v>2.8892839845453841E-10</v>
      </c>
      <c r="DJ294" s="29">
        <f t="shared" si="149"/>
        <v>2.8880785041520708E-10</v>
      </c>
      <c r="DK294" s="29">
        <f t="shared" si="150"/>
        <v>2.8880785633506348E-10</v>
      </c>
      <c r="DL294" s="29">
        <f t="shared" si="151"/>
        <v>2.8880785633478038E-10</v>
      </c>
      <c r="DN294" s="35"/>
      <c r="DO294" s="35"/>
      <c r="DP294" s="35"/>
      <c r="DV294" s="35"/>
      <c r="DW294" s="35"/>
      <c r="DX294" s="35"/>
      <c r="ED294" s="35"/>
      <c r="EE294" s="35"/>
      <c r="EF294" s="35"/>
      <c r="EL294" s="35"/>
      <c r="EM294" s="35"/>
      <c r="EN294" s="35"/>
      <c r="ET294" s="35"/>
      <c r="EU294" s="35"/>
      <c r="EV294" s="35"/>
    </row>
    <row r="295" spans="14:152" s="29" customFormat="1" ht="13.5" x14ac:dyDescent="0.3">
      <c r="N295" s="35">
        <v>1.5400000000000001E-9</v>
      </c>
      <c r="O295" s="35">
        <v>3.66827363753</v>
      </c>
      <c r="P295" s="35">
        <v>276.74577186440001</v>
      </c>
      <c r="Q295" s="29">
        <f t="shared" si="144"/>
        <v>-4.6856975088429422E-10</v>
      </c>
      <c r="R295" s="29">
        <f t="shared" si="145"/>
        <v>-4.6855942776977045E-10</v>
      </c>
      <c r="S295" s="29">
        <f t="shared" si="146"/>
        <v>-4.6855942827658794E-10</v>
      </c>
      <c r="T295" s="29">
        <f t="shared" si="147"/>
        <v>-4.6855942827656447E-10</v>
      </c>
      <c r="V295" s="35"/>
      <c r="W295" s="35"/>
      <c r="X295" s="35"/>
      <c r="AD295" s="35"/>
      <c r="AE295" s="35"/>
      <c r="AF295" s="35"/>
      <c r="AL295" s="35"/>
      <c r="AM295" s="35"/>
      <c r="AN295" s="35"/>
      <c r="AT295" s="35"/>
      <c r="AU295" s="35"/>
      <c r="AV295" s="35"/>
      <c r="BB295" s="35"/>
      <c r="BC295" s="35"/>
      <c r="BD295" s="35"/>
      <c r="BJ295" s="35"/>
      <c r="BK295" s="35"/>
      <c r="BL295" s="35"/>
      <c r="BR295" s="35"/>
      <c r="BS295" s="35"/>
      <c r="BT295" s="35"/>
      <c r="BZ295" s="35"/>
      <c r="CA295" s="35"/>
      <c r="CB295" s="35"/>
      <c r="CH295" s="35"/>
      <c r="CI295" s="35"/>
      <c r="CJ295" s="35"/>
      <c r="CP295" s="35"/>
      <c r="CQ295" s="35"/>
      <c r="CR295" s="35"/>
      <c r="CX295" s="35"/>
      <c r="CY295" s="35"/>
      <c r="CZ295" s="35"/>
      <c r="DF295" s="35">
        <v>5.1999999999999996E-10</v>
      </c>
      <c r="DG295" s="35">
        <v>1.1816437745099999</v>
      </c>
      <c r="DH295" s="35">
        <v>10211.8010735027</v>
      </c>
      <c r="DI295" s="29">
        <f t="shared" si="148"/>
        <v>-4.4701118222719354E-10</v>
      </c>
      <c r="DJ295" s="29">
        <f t="shared" si="149"/>
        <v>-4.4708015143292442E-10</v>
      </c>
      <c r="DK295" s="29">
        <f t="shared" si="150"/>
        <v>-4.4708014804759719E-10</v>
      </c>
      <c r="DL295" s="29">
        <f t="shared" si="151"/>
        <v>-4.470801480477557E-10</v>
      </c>
      <c r="DN295" s="35"/>
      <c r="DO295" s="35"/>
      <c r="DP295" s="35"/>
      <c r="DV295" s="35"/>
      <c r="DW295" s="35"/>
      <c r="DX295" s="35"/>
      <c r="ED295" s="35"/>
      <c r="EE295" s="35"/>
      <c r="EF295" s="35"/>
      <c r="EL295" s="35"/>
      <c r="EM295" s="35"/>
      <c r="EN295" s="35"/>
      <c r="ET295" s="35"/>
      <c r="EU295" s="35"/>
      <c r="EV295" s="35"/>
    </row>
    <row r="296" spans="14:152" s="29" customFormat="1" ht="13.5" x14ac:dyDescent="0.3">
      <c r="N296" s="35">
        <v>1.7599999999999999E-9</v>
      </c>
      <c r="O296" s="35">
        <v>3.7729838117700001</v>
      </c>
      <c r="P296" s="35">
        <v>66813.564835733196</v>
      </c>
      <c r="Q296" s="29">
        <f t="shared" si="144"/>
        <v>-6.6922813748560075E-10</v>
      </c>
      <c r="R296" s="29">
        <f t="shared" si="145"/>
        <v>-6.6646169883024131E-10</v>
      </c>
      <c r="S296" s="29">
        <f t="shared" si="146"/>
        <v>-6.6646183469671133E-10</v>
      </c>
      <c r="T296" s="29">
        <f t="shared" si="147"/>
        <v>-6.6646183469041494E-10</v>
      </c>
      <c r="V296" s="35"/>
      <c r="W296" s="35"/>
      <c r="X296" s="35"/>
      <c r="AD296" s="35"/>
      <c r="AE296" s="35"/>
      <c r="AF296" s="35"/>
      <c r="AL296" s="35"/>
      <c r="AM296" s="35"/>
      <c r="AN296" s="35"/>
      <c r="AT296" s="35"/>
      <c r="AU296" s="35"/>
      <c r="AV296" s="35"/>
      <c r="BB296" s="35"/>
      <c r="BC296" s="35"/>
      <c r="BD296" s="35"/>
      <c r="BJ296" s="35"/>
      <c r="BK296" s="35"/>
      <c r="BL296" s="35"/>
      <c r="BR296" s="35"/>
      <c r="BS296" s="35"/>
      <c r="BT296" s="35"/>
      <c r="BZ296" s="35"/>
      <c r="CA296" s="35"/>
      <c r="CB296" s="35"/>
      <c r="CH296" s="35"/>
      <c r="CI296" s="35"/>
      <c r="CJ296" s="35"/>
      <c r="CP296" s="35"/>
      <c r="CQ296" s="35"/>
      <c r="CR296" s="35"/>
      <c r="CX296" s="35"/>
      <c r="CY296" s="35"/>
      <c r="CZ296" s="35"/>
      <c r="DF296" s="35">
        <v>4.7000000000000003E-10</v>
      </c>
      <c r="DG296" s="35">
        <v>1.78672260794</v>
      </c>
      <c r="DH296" s="35">
        <v>10401.2106939736</v>
      </c>
      <c r="DI296" s="29">
        <f t="shared" si="148"/>
        <v>2.2314124836747707E-10</v>
      </c>
      <c r="DJ296" s="29">
        <f t="shared" si="149"/>
        <v>2.2325064196275666E-10</v>
      </c>
      <c r="DK296" s="29">
        <f t="shared" si="150"/>
        <v>2.2325063659241723E-10</v>
      </c>
      <c r="DL296" s="29">
        <f t="shared" si="151"/>
        <v>2.2325063659266409E-10</v>
      </c>
      <c r="DN296" s="35"/>
      <c r="DO296" s="35"/>
      <c r="DP296" s="35"/>
      <c r="DV296" s="35"/>
      <c r="DW296" s="35"/>
      <c r="DX296" s="35"/>
      <c r="ED296" s="35"/>
      <c r="EE296" s="35"/>
      <c r="EF296" s="35"/>
      <c r="EL296" s="35"/>
      <c r="EM296" s="35"/>
      <c r="EN296" s="35"/>
      <c r="ET296" s="35"/>
      <c r="EU296" s="35"/>
      <c r="EV296" s="35"/>
    </row>
    <row r="297" spans="14:152" s="29" customFormat="1" ht="13.5" x14ac:dyDescent="0.3">
      <c r="N297" s="35">
        <v>1.26E-9</v>
      </c>
      <c r="O297" s="35">
        <v>5.0021774022300001</v>
      </c>
      <c r="P297" s="35">
        <v>27461.710848065399</v>
      </c>
      <c r="Q297" s="29">
        <f t="shared" si="144"/>
        <v>2.6742180767867678E-10</v>
      </c>
      <c r="R297" s="29">
        <f t="shared" si="145"/>
        <v>2.6656195074825244E-10</v>
      </c>
      <c r="S297" s="29">
        <f t="shared" si="146"/>
        <v>2.6656199296641126E-10</v>
      </c>
      <c r="T297" s="29">
        <f t="shared" si="147"/>
        <v>2.6656199296445126E-10</v>
      </c>
      <c r="V297" s="35"/>
      <c r="W297" s="35"/>
      <c r="X297" s="35"/>
      <c r="AD297" s="35"/>
      <c r="AE297" s="35"/>
      <c r="AF297" s="35"/>
      <c r="AL297" s="35"/>
      <c r="AM297" s="35"/>
      <c r="AN297" s="35"/>
      <c r="AT297" s="35"/>
      <c r="AU297" s="35"/>
      <c r="AV297" s="35"/>
      <c r="BB297" s="35"/>
      <c r="BC297" s="35"/>
      <c r="BD297" s="35"/>
      <c r="BJ297" s="35"/>
      <c r="BK297" s="35"/>
      <c r="BL297" s="35"/>
      <c r="BR297" s="35"/>
      <c r="BS297" s="35"/>
      <c r="BT297" s="35"/>
      <c r="BZ297" s="35"/>
      <c r="CA297" s="35"/>
      <c r="CB297" s="35"/>
      <c r="CH297" s="35"/>
      <c r="CI297" s="35"/>
      <c r="CJ297" s="35"/>
      <c r="CP297" s="35"/>
      <c r="CQ297" s="35"/>
      <c r="CR297" s="35"/>
      <c r="CX297" s="35"/>
      <c r="CY297" s="35"/>
      <c r="CZ297" s="35"/>
      <c r="DF297" s="35">
        <v>4.0000000000000001E-10</v>
      </c>
      <c r="DG297" s="35">
        <v>3.6696141680199998</v>
      </c>
      <c r="DH297" s="35">
        <v>10198.033075026</v>
      </c>
      <c r="DI297" s="29">
        <f t="shared" si="148"/>
        <v>3.7696790154241406E-10</v>
      </c>
      <c r="DJ297" s="29">
        <f t="shared" si="149"/>
        <v>3.7693320012588443E-10</v>
      </c>
      <c r="DK297" s="29">
        <f t="shared" si="150"/>
        <v>3.7693320183018363E-10</v>
      </c>
      <c r="DL297" s="29">
        <f t="shared" si="151"/>
        <v>3.7693320183010376E-10</v>
      </c>
      <c r="DN297" s="35"/>
      <c r="DO297" s="35"/>
      <c r="DP297" s="35"/>
      <c r="DV297" s="35"/>
      <c r="DW297" s="35"/>
      <c r="DX297" s="35"/>
      <c r="ED297" s="35"/>
      <c r="EE297" s="35"/>
      <c r="EF297" s="35"/>
      <c r="EL297" s="35"/>
      <c r="EM297" s="35"/>
      <c r="EN297" s="35"/>
      <c r="ET297" s="35"/>
      <c r="EU297" s="35"/>
      <c r="EV297" s="35"/>
    </row>
    <row r="298" spans="14:152" s="29" customFormat="1" ht="13.5" x14ac:dyDescent="0.3">
      <c r="N298" s="35">
        <v>1.3500000000000001E-9</v>
      </c>
      <c r="O298" s="35">
        <v>1.3480701392000001</v>
      </c>
      <c r="P298" s="35">
        <v>53285.184835241802</v>
      </c>
      <c r="Q298" s="29">
        <f t="shared" si="144"/>
        <v>1.2977582619876441E-9</v>
      </c>
      <c r="R298" s="29">
        <f t="shared" si="145"/>
        <v>1.2972531547624703E-9</v>
      </c>
      <c r="S298" s="29">
        <f t="shared" si="146"/>
        <v>1.2972531796193496E-9</v>
      </c>
      <c r="T298" s="29">
        <f t="shared" si="147"/>
        <v>1.2972531796182027E-9</v>
      </c>
      <c r="V298" s="35"/>
      <c r="W298" s="35"/>
      <c r="X298" s="35"/>
      <c r="AD298" s="35"/>
      <c r="AE298" s="35"/>
      <c r="AF298" s="35"/>
      <c r="AL298" s="35"/>
      <c r="AM298" s="35"/>
      <c r="AN298" s="35"/>
      <c r="AT298" s="35"/>
      <c r="AU298" s="35"/>
      <c r="AV298" s="35"/>
      <c r="BB298" s="35"/>
      <c r="BC298" s="35"/>
      <c r="BD298" s="35"/>
      <c r="BJ298" s="35"/>
      <c r="BK298" s="35"/>
      <c r="BL298" s="35"/>
      <c r="BR298" s="35"/>
      <c r="BS298" s="35"/>
      <c r="BT298" s="35"/>
      <c r="BZ298" s="35"/>
      <c r="CA298" s="35"/>
      <c r="CB298" s="35"/>
      <c r="CH298" s="35"/>
      <c r="CI298" s="35"/>
      <c r="CJ298" s="35"/>
      <c r="CP298" s="35"/>
      <c r="CQ298" s="35"/>
      <c r="CR298" s="35"/>
      <c r="CX298" s="35"/>
      <c r="CY298" s="35"/>
      <c r="CZ298" s="35"/>
      <c r="DF298" s="35">
        <v>5.1E-10</v>
      </c>
      <c r="DG298" s="35">
        <v>2.7169858901800001</v>
      </c>
      <c r="DH298" s="35">
        <v>94325.032709270396</v>
      </c>
      <c r="DI298" s="29">
        <f t="shared" si="148"/>
        <v>-3.378186728738454E-11</v>
      </c>
      <c r="DJ298" s="29">
        <f t="shared" si="149"/>
        <v>-3.2561247803400454E-11</v>
      </c>
      <c r="DK298" s="29">
        <f t="shared" si="150"/>
        <v>-3.2561307734771866E-11</v>
      </c>
      <c r="DL298" s="29">
        <f t="shared" si="151"/>
        <v>-3.2561307731878769E-11</v>
      </c>
      <c r="DN298" s="35"/>
      <c r="DO298" s="35"/>
      <c r="DP298" s="35"/>
      <c r="DV298" s="35"/>
      <c r="DW298" s="35"/>
      <c r="DX298" s="35"/>
      <c r="ED298" s="35"/>
      <c r="EE298" s="35"/>
      <c r="EF298" s="35"/>
      <c r="EL298" s="35"/>
      <c r="EM298" s="35"/>
      <c r="EN298" s="35"/>
      <c r="ET298" s="35"/>
      <c r="EU298" s="35"/>
      <c r="EV298" s="35"/>
    </row>
    <row r="299" spans="14:152" s="29" customFormat="1" ht="13.5" x14ac:dyDescent="0.3">
      <c r="N299" s="35">
        <v>1.5E-9</v>
      </c>
      <c r="O299" s="35">
        <v>0.25029475344000002</v>
      </c>
      <c r="P299" s="35">
        <v>290.97286586600001</v>
      </c>
      <c r="Q299" s="29">
        <f t="shared" si="144"/>
        <v>3.9120844250279383E-10</v>
      </c>
      <c r="R299" s="29">
        <f t="shared" si="145"/>
        <v>3.9119772850797367E-10</v>
      </c>
      <c r="S299" s="29">
        <f t="shared" si="146"/>
        <v>3.9119772903398056E-10</v>
      </c>
      <c r="T299" s="29">
        <f t="shared" si="147"/>
        <v>3.9119772903395616E-10</v>
      </c>
      <c r="V299" s="35"/>
      <c r="W299" s="35"/>
      <c r="X299" s="35"/>
      <c r="AD299" s="35"/>
      <c r="AE299" s="35"/>
      <c r="AF299" s="35"/>
      <c r="AL299" s="35"/>
      <c r="AM299" s="35"/>
      <c r="AN299" s="35"/>
      <c r="AT299" s="35"/>
      <c r="AU299" s="35"/>
      <c r="AV299" s="35"/>
      <c r="BB299" s="35"/>
      <c r="BC299" s="35"/>
      <c r="BD299" s="35"/>
      <c r="BJ299" s="35"/>
      <c r="BK299" s="35"/>
      <c r="BL299" s="35"/>
      <c r="BR299" s="35"/>
      <c r="BS299" s="35"/>
      <c r="BT299" s="35"/>
      <c r="BZ299" s="35"/>
      <c r="CA299" s="35"/>
      <c r="CB299" s="35"/>
      <c r="CH299" s="35"/>
      <c r="CI299" s="35"/>
      <c r="CJ299" s="35"/>
      <c r="CP299" s="35"/>
      <c r="CQ299" s="35"/>
      <c r="CR299" s="35"/>
      <c r="CX299" s="35"/>
      <c r="CY299" s="35"/>
      <c r="CZ299" s="35"/>
      <c r="DF299" s="35">
        <v>3.6E-10</v>
      </c>
      <c r="DG299" s="35">
        <v>1.2509171161999999</v>
      </c>
      <c r="DH299" s="35">
        <v>10323.491867430401</v>
      </c>
      <c r="DI299" s="29">
        <f t="shared" si="148"/>
        <v>2.7017207089661816E-10</v>
      </c>
      <c r="DJ299" s="29">
        <f t="shared" si="149"/>
        <v>2.7010960680055052E-10</v>
      </c>
      <c r="DK299" s="29">
        <f t="shared" si="150"/>
        <v>2.7010960986769839E-10</v>
      </c>
      <c r="DL299" s="29">
        <f t="shared" si="151"/>
        <v>2.7010960986755632E-10</v>
      </c>
      <c r="DN299" s="35"/>
      <c r="DO299" s="35"/>
      <c r="DP299" s="35"/>
      <c r="DV299" s="35"/>
      <c r="DW299" s="35"/>
      <c r="DX299" s="35"/>
      <c r="ED299" s="35"/>
      <c r="EE299" s="35"/>
      <c r="EF299" s="35"/>
      <c r="EL299" s="35"/>
      <c r="EM299" s="35"/>
      <c r="EN299" s="35"/>
      <c r="ET299" s="35"/>
      <c r="EU299" s="35"/>
      <c r="EV299" s="35"/>
    </row>
    <row r="300" spans="14:152" s="29" customFormat="1" ht="13.5" x14ac:dyDescent="0.3">
      <c r="N300" s="35">
        <v>1.5199999999999999E-9</v>
      </c>
      <c r="O300" s="35">
        <v>3.1303567009200002</v>
      </c>
      <c r="P300" s="35">
        <v>29043.670196348299</v>
      </c>
      <c r="Q300" s="29">
        <f t="shared" si="144"/>
        <v>-1.3523370111428315E-9</v>
      </c>
      <c r="R300" s="29">
        <f t="shared" si="145"/>
        <v>-1.3528491396958006E-9</v>
      </c>
      <c r="S300" s="29">
        <f t="shared" si="146"/>
        <v>-1.3528491145707607E-9</v>
      </c>
      <c r="T300" s="29">
        <f t="shared" si="147"/>
        <v>-1.3528491145719425E-9</v>
      </c>
      <c r="V300" s="35"/>
      <c r="W300" s="35"/>
      <c r="X300" s="35"/>
      <c r="AD300" s="35"/>
      <c r="AE300" s="35"/>
      <c r="AF300" s="35"/>
      <c r="AL300" s="35"/>
      <c r="AM300" s="35"/>
      <c r="AN300" s="35"/>
      <c r="AT300" s="35"/>
      <c r="AU300" s="35"/>
      <c r="AV300" s="35"/>
      <c r="BB300" s="35"/>
      <c r="BC300" s="35"/>
      <c r="BD300" s="35"/>
      <c r="BJ300" s="35"/>
      <c r="BK300" s="35"/>
      <c r="BL300" s="35"/>
      <c r="BR300" s="35"/>
      <c r="BS300" s="35"/>
      <c r="BT300" s="35"/>
      <c r="BZ300" s="35"/>
      <c r="CA300" s="35"/>
      <c r="CB300" s="35"/>
      <c r="CH300" s="35"/>
      <c r="CI300" s="35"/>
      <c r="CJ300" s="35"/>
      <c r="CP300" s="35"/>
      <c r="CQ300" s="35"/>
      <c r="CR300" s="35"/>
      <c r="CX300" s="35"/>
      <c r="CY300" s="35"/>
      <c r="CZ300" s="35"/>
      <c r="DF300" s="35">
        <v>4.8999999999999996E-10</v>
      </c>
      <c r="DG300" s="35">
        <v>1.2133595941999999</v>
      </c>
      <c r="DH300" s="35">
        <v>9721.6222537522008</v>
      </c>
      <c r="DI300" s="29">
        <f t="shared" si="148"/>
        <v>-2.1775502044213292E-10</v>
      </c>
      <c r="DJ300" s="29">
        <f t="shared" si="149"/>
        <v>-2.1764650522678621E-10</v>
      </c>
      <c r="DK300" s="29">
        <f t="shared" si="150"/>
        <v>-2.1764651055470766E-10</v>
      </c>
      <c r="DL300" s="29">
        <f t="shared" si="151"/>
        <v>-2.1764651055445811E-10</v>
      </c>
      <c r="DN300" s="35"/>
      <c r="DO300" s="35"/>
      <c r="DP300" s="35"/>
      <c r="DV300" s="35"/>
      <c r="DW300" s="35"/>
      <c r="DX300" s="35"/>
      <c r="ED300" s="35"/>
      <c r="EE300" s="35"/>
      <c r="EF300" s="35"/>
      <c r="EL300" s="35"/>
      <c r="EM300" s="35"/>
      <c r="EN300" s="35"/>
      <c r="ET300" s="35"/>
      <c r="EU300" s="35"/>
      <c r="EV300" s="35"/>
    </row>
    <row r="301" spans="14:152" s="29" customFormat="1" ht="13.5" x14ac:dyDescent="0.3">
      <c r="N301" s="35">
        <v>1.69E-9</v>
      </c>
      <c r="O301" s="35">
        <v>5.0434810942999997</v>
      </c>
      <c r="P301" s="35">
        <v>73.297125859000005</v>
      </c>
      <c r="Q301" s="29">
        <f t="shared" si="144"/>
        <v>1.6879533122143075E-9</v>
      </c>
      <c r="R301" s="29">
        <f t="shared" si="145"/>
        <v>1.6879531572428802E-9</v>
      </c>
      <c r="S301" s="29">
        <f t="shared" si="146"/>
        <v>1.6879531572504886E-9</v>
      </c>
      <c r="T301" s="29">
        <f t="shared" si="147"/>
        <v>1.6879531572504882E-9</v>
      </c>
      <c r="V301" s="35"/>
      <c r="W301" s="35"/>
      <c r="X301" s="35"/>
      <c r="AD301" s="35"/>
      <c r="AE301" s="35"/>
      <c r="AF301" s="35"/>
      <c r="AL301" s="35"/>
      <c r="AM301" s="35"/>
      <c r="AN301" s="35"/>
      <c r="AT301" s="35"/>
      <c r="AU301" s="35"/>
      <c r="AV301" s="35"/>
      <c r="BB301" s="35"/>
      <c r="BC301" s="35"/>
      <c r="BD301" s="35"/>
      <c r="BJ301" s="35"/>
      <c r="BK301" s="35"/>
      <c r="BL301" s="35"/>
      <c r="BR301" s="35"/>
      <c r="BS301" s="35"/>
      <c r="BT301" s="35"/>
      <c r="BZ301" s="35"/>
      <c r="CA301" s="35"/>
      <c r="CB301" s="35"/>
      <c r="CH301" s="35"/>
      <c r="CI301" s="35"/>
      <c r="CJ301" s="35"/>
      <c r="CP301" s="35"/>
      <c r="CQ301" s="35"/>
      <c r="CR301" s="35"/>
      <c r="CX301" s="35"/>
      <c r="CY301" s="35"/>
      <c r="CZ301" s="35"/>
      <c r="DF301" s="35">
        <v>4.2E-10</v>
      </c>
      <c r="DG301" s="35">
        <v>6.0596823017299997</v>
      </c>
      <c r="DH301" s="35">
        <v>105460.99111839</v>
      </c>
      <c r="DI301" s="29">
        <f t="shared" si="148"/>
        <v>-3.6960978151067368E-10</v>
      </c>
      <c r="DJ301" s="29">
        <f t="shared" si="149"/>
        <v>-3.7014335499063604E-10</v>
      </c>
      <c r="DK301" s="29">
        <f t="shared" si="150"/>
        <v>-3.701433288599674E-10</v>
      </c>
      <c r="DL301" s="29">
        <f t="shared" si="151"/>
        <v>-3.7014332886118594E-10</v>
      </c>
      <c r="DN301" s="35"/>
      <c r="DO301" s="35"/>
      <c r="DP301" s="35"/>
      <c r="DV301" s="35"/>
      <c r="DW301" s="35"/>
      <c r="DX301" s="35"/>
      <c r="ED301" s="35"/>
      <c r="EE301" s="35"/>
      <c r="EF301" s="35"/>
      <c r="EL301" s="35"/>
      <c r="EM301" s="35"/>
      <c r="EN301" s="35"/>
      <c r="ET301" s="35"/>
      <c r="EU301" s="35"/>
      <c r="EV301" s="35"/>
    </row>
    <row r="302" spans="14:152" s="29" customFormat="1" ht="13.5" x14ac:dyDescent="0.3">
      <c r="N302" s="35">
        <v>1.6600000000000001E-9</v>
      </c>
      <c r="O302" s="35">
        <v>5.3921994803500004</v>
      </c>
      <c r="P302" s="35">
        <v>41236.038717067197</v>
      </c>
      <c r="Q302" s="29">
        <f t="shared" si="144"/>
        <v>-1.5864488635569138E-9</v>
      </c>
      <c r="R302" s="29">
        <f t="shared" si="145"/>
        <v>-1.5859356261991725E-9</v>
      </c>
      <c r="S302" s="29">
        <f t="shared" si="146"/>
        <v>-1.5859356514395586E-9</v>
      </c>
      <c r="T302" s="29">
        <f t="shared" si="147"/>
        <v>-1.5859356514383879E-9</v>
      </c>
      <c r="V302" s="35"/>
      <c r="W302" s="35"/>
      <c r="X302" s="35"/>
      <c r="AD302" s="35"/>
      <c r="AE302" s="35"/>
      <c r="AF302" s="35"/>
      <c r="AL302" s="35"/>
      <c r="AM302" s="35"/>
      <c r="AN302" s="35"/>
      <c r="AT302" s="35"/>
      <c r="AU302" s="35"/>
      <c r="AV302" s="35"/>
      <c r="BB302" s="35"/>
      <c r="BC302" s="35"/>
      <c r="BD302" s="35"/>
      <c r="BJ302" s="35"/>
      <c r="BK302" s="35"/>
      <c r="BL302" s="35"/>
      <c r="BR302" s="35"/>
      <c r="BS302" s="35"/>
      <c r="BT302" s="35"/>
      <c r="BZ302" s="35"/>
      <c r="CA302" s="35"/>
      <c r="CB302" s="35"/>
      <c r="CH302" s="35"/>
      <c r="CI302" s="35"/>
      <c r="CJ302" s="35"/>
      <c r="CP302" s="35"/>
      <c r="CQ302" s="35"/>
      <c r="CR302" s="35"/>
      <c r="CX302" s="35"/>
      <c r="CY302" s="35"/>
      <c r="CZ302" s="35"/>
      <c r="DF302" s="35">
        <v>4.6000000000000001E-10</v>
      </c>
      <c r="DG302" s="35">
        <v>5.0697874827499998</v>
      </c>
      <c r="DH302" s="35">
        <v>20350.3050211464</v>
      </c>
      <c r="DI302" s="29">
        <f t="shared" si="148"/>
        <v>-3.9141371429957344E-10</v>
      </c>
      <c r="DJ302" s="29">
        <f t="shared" si="149"/>
        <v>-3.9128861764874744E-10</v>
      </c>
      <c r="DK302" s="29">
        <f t="shared" si="150"/>
        <v>-3.9128862379299297E-10</v>
      </c>
      <c r="DL302" s="29">
        <f t="shared" si="151"/>
        <v>-3.9128862379270428E-10</v>
      </c>
      <c r="DN302" s="35"/>
      <c r="DO302" s="35"/>
      <c r="DP302" s="35"/>
      <c r="DV302" s="35"/>
      <c r="DW302" s="35"/>
      <c r="DX302" s="35"/>
      <c r="ED302" s="35"/>
      <c r="EE302" s="35"/>
      <c r="EF302" s="35"/>
      <c r="EL302" s="35"/>
      <c r="EM302" s="35"/>
      <c r="EN302" s="35"/>
      <c r="ET302" s="35"/>
      <c r="EU302" s="35"/>
      <c r="EV302" s="35"/>
    </row>
    <row r="303" spans="14:152" s="29" customFormat="1" ht="13.5" x14ac:dyDescent="0.3">
      <c r="N303" s="35">
        <v>1.63E-9</v>
      </c>
      <c r="O303" s="35">
        <v>5.5979607098699997</v>
      </c>
      <c r="P303" s="35">
        <v>7576.5600735739999</v>
      </c>
      <c r="Q303" s="29">
        <f t="shared" si="144"/>
        <v>-1.6117839471255542E-9</v>
      </c>
      <c r="R303" s="29">
        <f t="shared" si="145"/>
        <v>-1.6117371011296563E-9</v>
      </c>
      <c r="S303" s="29">
        <f t="shared" si="146"/>
        <v>-1.6117371034310467E-9</v>
      </c>
      <c r="T303" s="29">
        <f t="shared" si="147"/>
        <v>-1.6117371034309361E-9</v>
      </c>
      <c r="V303" s="35"/>
      <c r="W303" s="35"/>
      <c r="X303" s="35"/>
      <c r="AD303" s="35"/>
      <c r="AE303" s="35"/>
      <c r="AF303" s="35"/>
      <c r="AL303" s="35"/>
      <c r="AM303" s="35"/>
      <c r="AN303" s="35"/>
      <c r="AT303" s="35"/>
      <c r="AU303" s="35"/>
      <c r="AV303" s="35"/>
      <c r="BB303" s="35"/>
      <c r="BC303" s="35"/>
      <c r="BD303" s="35"/>
      <c r="BJ303" s="35"/>
      <c r="BK303" s="35"/>
      <c r="BL303" s="35"/>
      <c r="BR303" s="35"/>
      <c r="BS303" s="35"/>
      <c r="BT303" s="35"/>
      <c r="BZ303" s="35"/>
      <c r="CA303" s="35"/>
      <c r="CB303" s="35"/>
      <c r="CH303" s="35"/>
      <c r="CI303" s="35"/>
      <c r="CJ303" s="35"/>
      <c r="CP303" s="35"/>
      <c r="CQ303" s="35"/>
      <c r="CR303" s="35"/>
      <c r="CX303" s="35"/>
      <c r="CY303" s="35"/>
      <c r="CZ303" s="35"/>
      <c r="DF303" s="35">
        <v>4.0000000000000001E-10</v>
      </c>
      <c r="DG303" s="35">
        <v>1.97645050921</v>
      </c>
      <c r="DH303" s="35">
        <v>32243.4985008806</v>
      </c>
      <c r="DI303" s="29">
        <f t="shared" si="148"/>
        <v>-2.072952863671481E-10</v>
      </c>
      <c r="DJ303" s="29">
        <f t="shared" si="149"/>
        <v>-2.075756903585753E-10</v>
      </c>
      <c r="DK303" s="29">
        <f t="shared" si="150"/>
        <v>-2.0757567659544507E-10</v>
      </c>
      <c r="DL303" s="29">
        <f t="shared" si="151"/>
        <v>-2.0757567659610588E-10</v>
      </c>
      <c r="DN303" s="35"/>
      <c r="DO303" s="35"/>
      <c r="DP303" s="35"/>
      <c r="DV303" s="35"/>
      <c r="DW303" s="35"/>
      <c r="DX303" s="35"/>
      <c r="ED303" s="35"/>
      <c r="EE303" s="35"/>
      <c r="EF303" s="35"/>
      <c r="EL303" s="35"/>
      <c r="EM303" s="35"/>
      <c r="EN303" s="35"/>
      <c r="ET303" s="35"/>
      <c r="EU303" s="35"/>
      <c r="EV303" s="35"/>
    </row>
    <row r="304" spans="14:152" s="29" customFormat="1" ht="13.5" x14ac:dyDescent="0.3">
      <c r="N304" s="35">
        <v>1.26E-9</v>
      </c>
      <c r="O304" s="35">
        <v>0.77391784606000003</v>
      </c>
      <c r="P304" s="35">
        <v>49.996621904199998</v>
      </c>
      <c r="Q304" s="29">
        <f t="shared" si="144"/>
        <v>-1.9102659261417838E-11</v>
      </c>
      <c r="R304" s="29">
        <f t="shared" si="145"/>
        <v>-1.9101057620535082E-11</v>
      </c>
      <c r="S304" s="29">
        <f t="shared" si="146"/>
        <v>-1.9101057699168057E-11</v>
      </c>
      <c r="T304" s="29">
        <f t="shared" si="147"/>
        <v>-1.91010576991647E-11</v>
      </c>
      <c r="V304" s="35"/>
      <c r="W304" s="35"/>
      <c r="X304" s="35"/>
      <c r="AD304" s="35"/>
      <c r="AE304" s="35"/>
      <c r="AF304" s="35"/>
      <c r="AL304" s="35"/>
      <c r="AM304" s="35"/>
      <c r="AN304" s="35"/>
      <c r="AT304" s="35"/>
      <c r="AU304" s="35"/>
      <c r="AV304" s="35"/>
      <c r="BB304" s="35"/>
      <c r="BC304" s="35"/>
      <c r="BD304" s="35"/>
      <c r="BJ304" s="35"/>
      <c r="BK304" s="35"/>
      <c r="BL304" s="35"/>
      <c r="BR304" s="35"/>
      <c r="BS304" s="35"/>
      <c r="BT304" s="35"/>
      <c r="BZ304" s="35"/>
      <c r="CA304" s="35"/>
      <c r="CB304" s="35"/>
      <c r="CH304" s="35"/>
      <c r="CI304" s="35"/>
      <c r="CJ304" s="35"/>
      <c r="CP304" s="35"/>
      <c r="CQ304" s="35"/>
      <c r="CR304" s="35"/>
      <c r="CX304" s="35"/>
      <c r="CY304" s="35"/>
      <c r="CZ304" s="35"/>
      <c r="DF304" s="35">
        <v>3.6E-10</v>
      </c>
      <c r="DG304" s="35">
        <v>4.9670221696099999</v>
      </c>
      <c r="DH304" s="35">
        <v>36301.188687785099</v>
      </c>
      <c r="DI304" s="29">
        <f t="shared" si="148"/>
        <v>-2.4922939500520014E-10</v>
      </c>
      <c r="DJ304" s="29">
        <f t="shared" si="149"/>
        <v>-2.4946907676494269E-10</v>
      </c>
      <c r="DK304" s="29">
        <f t="shared" si="150"/>
        <v>-2.4946906500290251E-10</v>
      </c>
      <c r="DL304" s="29">
        <f t="shared" si="151"/>
        <v>-2.4946906500346314E-10</v>
      </c>
      <c r="DN304" s="35"/>
      <c r="DO304" s="35"/>
      <c r="DP304" s="35"/>
      <c r="DV304" s="35"/>
      <c r="DW304" s="35"/>
      <c r="DX304" s="35"/>
      <c r="ED304" s="35"/>
      <c r="EE304" s="35"/>
      <c r="EF304" s="35"/>
      <c r="EL304" s="35"/>
      <c r="EM304" s="35"/>
      <c r="EN304" s="35"/>
      <c r="ET304" s="35"/>
      <c r="EU304" s="35"/>
      <c r="EV304" s="35"/>
    </row>
    <row r="305" spans="14:152" s="29" customFormat="1" ht="13.5" x14ac:dyDescent="0.3">
      <c r="N305" s="35">
        <v>1.63E-9</v>
      </c>
      <c r="O305" s="35">
        <v>0.44241846674000002</v>
      </c>
      <c r="P305" s="35">
        <v>20350.3050211464</v>
      </c>
      <c r="Q305" s="29">
        <f t="shared" si="144"/>
        <v>-7.3541507677151121E-10</v>
      </c>
      <c r="R305" s="29">
        <f t="shared" si="145"/>
        <v>-7.3616770831045205E-10</v>
      </c>
      <c r="S305" s="29">
        <f t="shared" si="146"/>
        <v>-7.3616767136452263E-10</v>
      </c>
      <c r="T305" s="29">
        <f t="shared" si="147"/>
        <v>-7.3616767136625868E-10</v>
      </c>
      <c r="V305" s="35"/>
      <c r="W305" s="35"/>
      <c r="X305" s="35"/>
      <c r="AD305" s="35"/>
      <c r="AE305" s="35"/>
      <c r="AF305" s="35"/>
      <c r="AL305" s="35"/>
      <c r="AM305" s="35"/>
      <c r="AN305" s="35"/>
      <c r="AT305" s="35"/>
      <c r="AU305" s="35"/>
      <c r="AV305" s="35"/>
      <c r="BB305" s="35"/>
      <c r="BC305" s="35"/>
      <c r="BD305" s="35"/>
      <c r="BJ305" s="35"/>
      <c r="BK305" s="35"/>
      <c r="BL305" s="35"/>
      <c r="BR305" s="35"/>
      <c r="BS305" s="35"/>
      <c r="BT305" s="35"/>
      <c r="BZ305" s="35"/>
      <c r="CA305" s="35"/>
      <c r="CB305" s="35"/>
      <c r="CH305" s="35"/>
      <c r="CI305" s="35"/>
      <c r="CJ305" s="35"/>
      <c r="CP305" s="35"/>
      <c r="CQ305" s="35"/>
      <c r="CR305" s="35"/>
      <c r="CX305" s="35"/>
      <c r="CY305" s="35"/>
      <c r="CZ305" s="35"/>
      <c r="DF305" s="35">
        <v>3.7000000000000001E-10</v>
      </c>
      <c r="DG305" s="35">
        <v>5.2964293556199999</v>
      </c>
      <c r="DH305" s="35">
        <v>38.027672635800002</v>
      </c>
      <c r="DI305" s="29">
        <f t="shared" si="148"/>
        <v>3.4507946434432961E-10</v>
      </c>
      <c r="DJ305" s="29">
        <f t="shared" si="149"/>
        <v>3.4507933526402509E-10</v>
      </c>
      <c r="DK305" s="29">
        <f t="shared" si="150"/>
        <v>3.4507933527036238E-10</v>
      </c>
      <c r="DL305" s="29">
        <f t="shared" si="151"/>
        <v>3.4507933527036207E-10</v>
      </c>
      <c r="DN305" s="35"/>
      <c r="DO305" s="35"/>
      <c r="DP305" s="35"/>
      <c r="DV305" s="35"/>
      <c r="DW305" s="35"/>
      <c r="DX305" s="35"/>
      <c r="ED305" s="35"/>
      <c r="EE305" s="35"/>
      <c r="EF305" s="35"/>
      <c r="EL305" s="35"/>
      <c r="EM305" s="35"/>
      <c r="EN305" s="35"/>
      <c r="ET305" s="35"/>
      <c r="EU305" s="35"/>
      <c r="EV305" s="35"/>
    </row>
    <row r="306" spans="14:152" s="29" customFormat="1" ht="13.5" x14ac:dyDescent="0.3">
      <c r="N306" s="35">
        <v>1.3600000000000001E-9</v>
      </c>
      <c r="O306" s="35">
        <v>3.0906636891199999</v>
      </c>
      <c r="P306" s="35">
        <v>418.92439890060001</v>
      </c>
      <c r="Q306" s="29">
        <f t="shared" si="144"/>
        <v>-1.2125254887766008E-9</v>
      </c>
      <c r="R306" s="29">
        <f t="shared" si="145"/>
        <v>-1.2125320498255798E-9</v>
      </c>
      <c r="S306" s="29">
        <f t="shared" si="146"/>
        <v>-1.2125320495034662E-9</v>
      </c>
      <c r="T306" s="29">
        <f t="shared" si="147"/>
        <v>-1.2125320495034815E-9</v>
      </c>
      <c r="V306" s="35"/>
      <c r="W306" s="35"/>
      <c r="X306" s="35"/>
      <c r="AD306" s="35"/>
      <c r="AE306" s="35"/>
      <c r="AF306" s="35"/>
      <c r="AL306" s="35"/>
      <c r="AM306" s="35"/>
      <c r="AN306" s="35"/>
      <c r="AT306" s="35"/>
      <c r="AU306" s="35"/>
      <c r="AV306" s="35"/>
      <c r="BB306" s="35"/>
      <c r="BC306" s="35"/>
      <c r="BD306" s="35"/>
      <c r="BJ306" s="35"/>
      <c r="BK306" s="35"/>
      <c r="BL306" s="35"/>
      <c r="BR306" s="35"/>
      <c r="BS306" s="35"/>
      <c r="BT306" s="35"/>
      <c r="BZ306" s="35"/>
      <c r="CA306" s="35"/>
      <c r="CB306" s="35"/>
      <c r="CH306" s="35"/>
      <c r="CI306" s="35"/>
      <c r="CJ306" s="35"/>
      <c r="CP306" s="35"/>
      <c r="CQ306" s="35"/>
      <c r="CR306" s="35"/>
      <c r="CX306" s="35"/>
      <c r="CY306" s="35"/>
      <c r="CZ306" s="35"/>
      <c r="DF306" s="35">
        <v>3.9E-10</v>
      </c>
      <c r="DG306" s="35">
        <v>0.52064327313000003</v>
      </c>
      <c r="DH306" s="35">
        <v>26709.646942413401</v>
      </c>
      <c r="DI306" s="29">
        <f t="shared" si="148"/>
        <v>2.7279117738052464E-10</v>
      </c>
      <c r="DJ306" s="29">
        <f t="shared" si="149"/>
        <v>2.7298041004867404E-10</v>
      </c>
      <c r="DK306" s="29">
        <f t="shared" si="150"/>
        <v>2.7298040076133021E-10</v>
      </c>
      <c r="DL306" s="29">
        <f t="shared" si="151"/>
        <v>2.7298040076175765E-10</v>
      </c>
      <c r="DN306" s="35"/>
      <c r="DO306" s="35"/>
      <c r="DP306" s="35"/>
      <c r="DV306" s="35"/>
      <c r="DW306" s="35"/>
      <c r="DX306" s="35"/>
      <c r="ED306" s="35"/>
      <c r="EE306" s="35"/>
      <c r="EF306" s="35"/>
      <c r="EL306" s="35"/>
      <c r="EM306" s="35"/>
      <c r="EN306" s="35"/>
      <c r="ET306" s="35"/>
      <c r="EU306" s="35"/>
      <c r="EV306" s="35"/>
    </row>
    <row r="307" spans="14:152" s="29" customFormat="1" ht="13.5" x14ac:dyDescent="0.3">
      <c r="N307" s="35">
        <v>1.5400000000000001E-9</v>
      </c>
      <c r="O307" s="35">
        <v>0.47086190960000002</v>
      </c>
      <c r="P307" s="35">
        <v>28418.000004035999</v>
      </c>
      <c r="Q307" s="29">
        <f t="shared" si="144"/>
        <v>-1.5032425576135334E-9</v>
      </c>
      <c r="R307" s="29">
        <f t="shared" si="145"/>
        <v>-1.5034838437855352E-9</v>
      </c>
      <c r="S307" s="29">
        <f t="shared" si="146"/>
        <v>-1.5034838319587715E-9</v>
      </c>
      <c r="T307" s="29">
        <f t="shared" si="147"/>
        <v>-1.50348383195934E-9</v>
      </c>
      <c r="V307" s="35"/>
      <c r="W307" s="35"/>
      <c r="X307" s="35"/>
      <c r="AD307" s="35"/>
      <c r="AE307" s="35"/>
      <c r="AF307" s="35"/>
      <c r="AL307" s="35"/>
      <c r="AM307" s="35"/>
      <c r="AN307" s="35"/>
      <c r="AT307" s="35"/>
      <c r="AU307" s="35"/>
      <c r="AV307" s="35"/>
      <c r="BB307" s="35"/>
      <c r="BC307" s="35"/>
      <c r="BD307" s="35"/>
      <c r="BJ307" s="35"/>
      <c r="BK307" s="35"/>
      <c r="BL307" s="35"/>
      <c r="BR307" s="35"/>
      <c r="BS307" s="35"/>
      <c r="BT307" s="35"/>
      <c r="BZ307" s="35"/>
      <c r="CA307" s="35"/>
      <c r="CB307" s="35"/>
      <c r="CH307" s="35"/>
      <c r="CI307" s="35"/>
      <c r="CJ307" s="35"/>
      <c r="CP307" s="35"/>
      <c r="CQ307" s="35"/>
      <c r="CR307" s="35"/>
      <c r="CX307" s="35"/>
      <c r="CY307" s="35"/>
      <c r="CZ307" s="35"/>
      <c r="DF307" s="35">
        <v>3.4999999999999998E-10</v>
      </c>
      <c r="DG307" s="35">
        <v>2.3411212465500002</v>
      </c>
      <c r="DH307" s="35">
        <v>58946.516884393903</v>
      </c>
      <c r="DI307" s="29">
        <f t="shared" si="148"/>
        <v>-4.2958748974784675E-12</v>
      </c>
      <c r="DJ307" s="29">
        <f t="shared" si="149"/>
        <v>-4.8204324825543224E-12</v>
      </c>
      <c r="DK307" s="29">
        <f t="shared" si="150"/>
        <v>-4.8204067294316611E-12</v>
      </c>
      <c r="DL307" s="29">
        <f t="shared" si="151"/>
        <v>-4.8204067306650464E-12</v>
      </c>
      <c r="DN307" s="35"/>
      <c r="DO307" s="35"/>
      <c r="DP307" s="35"/>
      <c r="DV307" s="35"/>
      <c r="DW307" s="35"/>
      <c r="DX307" s="35"/>
      <c r="ED307" s="35"/>
      <c r="EE307" s="35"/>
      <c r="EF307" s="35"/>
      <c r="EL307" s="35"/>
      <c r="EM307" s="35"/>
      <c r="EN307" s="35"/>
      <c r="ET307" s="35"/>
      <c r="EU307" s="35"/>
      <c r="EV307" s="35"/>
    </row>
    <row r="308" spans="14:152" s="29" customFormat="1" ht="13.5" x14ac:dyDescent="0.3">
      <c r="N308" s="35">
        <v>1.2E-9</v>
      </c>
      <c r="O308" s="35">
        <v>0.88536981985999996</v>
      </c>
      <c r="P308" s="35">
        <v>29573.361161443001</v>
      </c>
      <c r="Q308" s="29">
        <f t="shared" si="144"/>
        <v>-1.0235735922332492E-9</v>
      </c>
      <c r="R308" s="29">
        <f t="shared" si="145"/>
        <v>-1.0240442932256983E-9</v>
      </c>
      <c r="S308" s="29">
        <f t="shared" si="146"/>
        <v>-1.0240442701306587E-9</v>
      </c>
      <c r="T308" s="29">
        <f t="shared" si="147"/>
        <v>-1.0240442701317611E-9</v>
      </c>
      <c r="V308" s="35"/>
      <c r="W308" s="35"/>
      <c r="X308" s="35"/>
      <c r="AD308" s="35"/>
      <c r="AE308" s="35"/>
      <c r="AF308" s="35"/>
      <c r="AL308" s="35"/>
      <c r="AM308" s="35"/>
      <c r="AN308" s="35"/>
      <c r="AT308" s="35"/>
      <c r="AU308" s="35"/>
      <c r="AV308" s="35"/>
      <c r="BB308" s="35"/>
      <c r="BC308" s="35"/>
      <c r="BD308" s="35"/>
      <c r="BJ308" s="35"/>
      <c r="BK308" s="35"/>
      <c r="BL308" s="35"/>
      <c r="BR308" s="35"/>
      <c r="BS308" s="35"/>
      <c r="BT308" s="35"/>
      <c r="BZ308" s="35"/>
      <c r="CA308" s="35"/>
      <c r="CB308" s="35"/>
      <c r="CH308" s="35"/>
      <c r="CI308" s="35"/>
      <c r="CJ308" s="35"/>
      <c r="CP308" s="35"/>
      <c r="CQ308" s="35"/>
      <c r="CR308" s="35"/>
      <c r="CX308" s="35"/>
      <c r="CY308" s="35"/>
      <c r="CZ308" s="35"/>
      <c r="DF308" s="35">
        <v>3.4000000000000001E-10</v>
      </c>
      <c r="DG308" s="35">
        <v>1.82989750626</v>
      </c>
      <c r="DH308" s="35">
        <v>17675.023492730401</v>
      </c>
      <c r="DI308" s="29">
        <f t="shared" si="148"/>
        <v>3.3752455074701331E-10</v>
      </c>
      <c r="DJ308" s="29">
        <f t="shared" si="149"/>
        <v>3.3750611091521574E-10</v>
      </c>
      <c r="DK308" s="29">
        <f t="shared" si="150"/>
        <v>3.375061118221972E-10</v>
      </c>
      <c r="DL308" s="29">
        <f t="shared" si="151"/>
        <v>3.3750611182215517E-10</v>
      </c>
      <c r="DN308" s="35"/>
      <c r="DO308" s="35"/>
      <c r="DP308" s="35"/>
      <c r="DV308" s="35"/>
      <c r="DW308" s="35"/>
      <c r="DX308" s="35"/>
      <c r="ED308" s="35"/>
      <c r="EE308" s="35"/>
      <c r="EF308" s="35"/>
      <c r="EL308" s="35"/>
      <c r="EM308" s="35"/>
      <c r="EN308" s="35"/>
      <c r="ET308" s="35"/>
      <c r="EU308" s="35"/>
      <c r="EV308" s="35"/>
    </row>
    <row r="309" spans="14:152" s="29" customFormat="1" ht="13.5" x14ac:dyDescent="0.3">
      <c r="N309" s="35">
        <v>1.32E-9</v>
      </c>
      <c r="O309" s="35">
        <v>1.4800976904000001</v>
      </c>
      <c r="P309" s="35">
        <v>17085.958665722199</v>
      </c>
      <c r="Q309" s="29">
        <f t="shared" si="144"/>
        <v>-1.0794375950370092E-9</v>
      </c>
      <c r="R309" s="29">
        <f t="shared" si="145"/>
        <v>-1.0791074187990178E-9</v>
      </c>
      <c r="S309" s="29">
        <f t="shared" si="146"/>
        <v>-1.0791074350141347E-9</v>
      </c>
      <c r="T309" s="29">
        <f t="shared" si="147"/>
        <v>-1.079107435013357E-9</v>
      </c>
      <c r="V309" s="35"/>
      <c r="W309" s="35"/>
      <c r="X309" s="35"/>
      <c r="AD309" s="35"/>
      <c r="AE309" s="35"/>
      <c r="AF309" s="35"/>
      <c r="AL309" s="35"/>
      <c r="AM309" s="35"/>
      <c r="AN309" s="35"/>
      <c r="AT309" s="35"/>
      <c r="AU309" s="35"/>
      <c r="AV309" s="35"/>
      <c r="BB309" s="35"/>
      <c r="BC309" s="35"/>
      <c r="BD309" s="35"/>
      <c r="BJ309" s="35"/>
      <c r="BK309" s="35"/>
      <c r="BL309" s="35"/>
      <c r="BR309" s="35"/>
      <c r="BS309" s="35"/>
      <c r="BT309" s="35"/>
      <c r="BZ309" s="35"/>
      <c r="CA309" s="35"/>
      <c r="CB309" s="35"/>
      <c r="CH309" s="35"/>
      <c r="CI309" s="35"/>
      <c r="CJ309" s="35"/>
      <c r="CP309" s="35"/>
      <c r="CQ309" s="35"/>
      <c r="CR309" s="35"/>
      <c r="CX309" s="35"/>
      <c r="CY309" s="35"/>
      <c r="CZ309" s="35"/>
      <c r="DF309" s="35">
        <v>3.4000000000000001E-10</v>
      </c>
      <c r="DG309" s="35">
        <v>0.76493664110000004</v>
      </c>
      <c r="DH309" s="35">
        <v>55798.458358398399</v>
      </c>
      <c r="DI309" s="29">
        <f t="shared" si="148"/>
        <v>-2.159447854560804E-10</v>
      </c>
      <c r="DJ309" s="29">
        <f t="shared" si="149"/>
        <v>-2.1557196261374782E-10</v>
      </c>
      <c r="DK309" s="29">
        <f t="shared" si="150"/>
        <v>-2.1557198092828069E-10</v>
      </c>
      <c r="DL309" s="29">
        <f t="shared" si="151"/>
        <v>-2.1557198092741385E-10</v>
      </c>
      <c r="DN309" s="35"/>
      <c r="DO309" s="35"/>
      <c r="DP309" s="35"/>
      <c r="DV309" s="35"/>
      <c r="DW309" s="35"/>
      <c r="DX309" s="35"/>
      <c r="ED309" s="35"/>
      <c r="EE309" s="35"/>
      <c r="EF309" s="35"/>
      <c r="EL309" s="35"/>
      <c r="EM309" s="35"/>
      <c r="EN309" s="35"/>
      <c r="ET309" s="35"/>
      <c r="EU309" s="35"/>
      <c r="EV309" s="35"/>
    </row>
    <row r="310" spans="14:152" s="29" customFormat="1" ht="13.5" x14ac:dyDescent="0.3">
      <c r="N310" s="35">
        <v>1.26E-9</v>
      </c>
      <c r="O310" s="35">
        <v>1.3949776096399999</v>
      </c>
      <c r="P310" s="35">
        <v>966.97087743559996</v>
      </c>
      <c r="Q310" s="29">
        <f t="shared" si="144"/>
        <v>-2.2352182278727075E-10</v>
      </c>
      <c r="R310" s="29">
        <f t="shared" si="145"/>
        <v>-2.2355231179814726E-10</v>
      </c>
      <c r="S310" s="29">
        <f t="shared" si="146"/>
        <v>-2.235523103012805E-10</v>
      </c>
      <c r="T310" s="29">
        <f t="shared" si="147"/>
        <v>-2.2355231030135099E-10</v>
      </c>
      <c r="V310" s="35"/>
      <c r="W310" s="35"/>
      <c r="X310" s="35"/>
      <c r="AD310" s="35"/>
      <c r="AE310" s="35"/>
      <c r="AF310" s="35"/>
      <c r="AL310" s="35"/>
      <c r="AM310" s="35"/>
      <c r="AN310" s="35"/>
      <c r="AT310" s="35"/>
      <c r="AU310" s="35"/>
      <c r="AV310" s="35"/>
      <c r="BB310" s="35"/>
      <c r="BC310" s="35"/>
      <c r="BD310" s="35"/>
      <c r="BJ310" s="35"/>
      <c r="BK310" s="35"/>
      <c r="BL310" s="35"/>
      <c r="BR310" s="35"/>
      <c r="BS310" s="35"/>
      <c r="BT310" s="35"/>
      <c r="BZ310" s="35"/>
      <c r="CA310" s="35"/>
      <c r="CB310" s="35"/>
      <c r="CH310" s="35"/>
      <c r="CI310" s="35"/>
      <c r="CJ310" s="35"/>
      <c r="CP310" s="35"/>
      <c r="CQ310" s="35"/>
      <c r="CR310" s="35"/>
      <c r="CX310" s="35"/>
      <c r="CY310" s="35"/>
      <c r="CZ310" s="35"/>
      <c r="DF310" s="35">
        <v>3.4999999999999998E-10</v>
      </c>
      <c r="DG310" s="35">
        <v>1.0935367514700001</v>
      </c>
      <c r="DH310" s="35">
        <v>69159.802430604905</v>
      </c>
      <c r="DI310" s="29">
        <f t="shared" si="148"/>
        <v>3.3327853329356962E-10</v>
      </c>
      <c r="DJ310" s="29">
        <f t="shared" si="149"/>
        <v>3.3309004583292314E-10</v>
      </c>
      <c r="DK310" s="29">
        <f t="shared" si="150"/>
        <v>3.3309005511209494E-10</v>
      </c>
      <c r="DL310" s="29">
        <f t="shared" si="151"/>
        <v>3.3309005511165508E-10</v>
      </c>
      <c r="DN310" s="35"/>
      <c r="DO310" s="35"/>
      <c r="DP310" s="35"/>
      <c r="DV310" s="35"/>
      <c r="DW310" s="35"/>
      <c r="DX310" s="35"/>
      <c r="ED310" s="35"/>
      <c r="EE310" s="35"/>
      <c r="EF310" s="35"/>
      <c r="EL310" s="35"/>
      <c r="EM310" s="35"/>
      <c r="EN310" s="35"/>
      <c r="ET310" s="35"/>
      <c r="EU310" s="35"/>
      <c r="EV310" s="35"/>
    </row>
    <row r="311" spans="14:152" s="29" customFormat="1" ht="13.5" x14ac:dyDescent="0.3">
      <c r="N311" s="35">
        <v>1.43E-9</v>
      </c>
      <c r="O311" s="35">
        <v>3.8402679795800001</v>
      </c>
      <c r="P311" s="35">
        <v>14128.242771245599</v>
      </c>
      <c r="Q311" s="29">
        <f t="shared" si="144"/>
        <v>9.6311574861429026E-10</v>
      </c>
      <c r="R311" s="29">
        <f t="shared" si="145"/>
        <v>9.6349541956726636E-10</v>
      </c>
      <c r="S311" s="29">
        <f t="shared" si="146"/>
        <v>9.6349540093023099E-10</v>
      </c>
      <c r="T311" s="29">
        <f t="shared" si="147"/>
        <v>9.6349540093110181E-10</v>
      </c>
      <c r="V311" s="35"/>
      <c r="W311" s="35"/>
      <c r="X311" s="35"/>
      <c r="AD311" s="35"/>
      <c r="AE311" s="35"/>
      <c r="AF311" s="35"/>
      <c r="AL311" s="35"/>
      <c r="AM311" s="35"/>
      <c r="AN311" s="35"/>
      <c r="AT311" s="35"/>
      <c r="AU311" s="35"/>
      <c r="AV311" s="35"/>
      <c r="BB311" s="35"/>
      <c r="BC311" s="35"/>
      <c r="BD311" s="35"/>
      <c r="BJ311" s="35"/>
      <c r="BK311" s="35"/>
      <c r="BL311" s="35"/>
      <c r="BR311" s="35"/>
      <c r="BS311" s="35"/>
      <c r="BT311" s="35"/>
      <c r="BZ311" s="35"/>
      <c r="CA311" s="35"/>
      <c r="CB311" s="35"/>
      <c r="CH311" s="35"/>
      <c r="CI311" s="35"/>
      <c r="CJ311" s="35"/>
      <c r="CP311" s="35"/>
      <c r="CQ311" s="35"/>
      <c r="CR311" s="35"/>
      <c r="CX311" s="35"/>
      <c r="CY311" s="35"/>
      <c r="CZ311" s="35"/>
      <c r="DF311" s="35">
        <v>3.1000000000000002E-10</v>
      </c>
      <c r="DG311" s="35">
        <v>5.5914833029700004</v>
      </c>
      <c r="DH311" s="35">
        <v>10639.883737087001</v>
      </c>
      <c r="DI311" s="29">
        <f t="shared" si="148"/>
        <v>-2.4348067731484853E-10</v>
      </c>
      <c r="DJ311" s="29">
        <f t="shared" si="149"/>
        <v>-2.4342875663005482E-10</v>
      </c>
      <c r="DK311" s="29">
        <f t="shared" si="150"/>
        <v>-2.4342875917955751E-10</v>
      </c>
      <c r="DL311" s="29">
        <f t="shared" si="151"/>
        <v>-2.4342875917943752E-10</v>
      </c>
      <c r="DN311" s="35"/>
      <c r="DO311" s="35"/>
      <c r="DP311" s="35"/>
      <c r="DV311" s="35"/>
      <c r="DW311" s="35"/>
      <c r="DX311" s="35"/>
      <c r="ED311" s="35"/>
      <c r="EE311" s="35"/>
      <c r="EF311" s="35"/>
      <c r="EL311" s="35"/>
      <c r="EM311" s="35"/>
      <c r="EN311" s="35"/>
      <c r="ET311" s="35"/>
      <c r="EU311" s="35"/>
      <c r="EV311" s="35"/>
    </row>
    <row r="312" spans="14:152" s="29" customFormat="1" ht="13.5" x14ac:dyDescent="0.3">
      <c r="N312" s="35">
        <v>1.4700000000000001E-9</v>
      </c>
      <c r="O312" s="35">
        <v>2.1162742780400001</v>
      </c>
      <c r="P312" s="35">
        <v>34363.365597556003</v>
      </c>
      <c r="Q312" s="29">
        <f t="shared" si="144"/>
        <v>7.4544808201170167E-10</v>
      </c>
      <c r="R312" s="29">
        <f t="shared" si="145"/>
        <v>7.4655484182812098E-10</v>
      </c>
      <c r="S312" s="29">
        <f t="shared" si="146"/>
        <v>7.4655478750524148E-10</v>
      </c>
      <c r="T312" s="29">
        <f t="shared" si="147"/>
        <v>7.4655478750783283E-10</v>
      </c>
      <c r="V312" s="35"/>
      <c r="W312" s="35"/>
      <c r="X312" s="35"/>
      <c r="AD312" s="35"/>
      <c r="AE312" s="35"/>
      <c r="AF312" s="35"/>
      <c r="AL312" s="35"/>
      <c r="AM312" s="35"/>
      <c r="AN312" s="35"/>
      <c r="AT312" s="35"/>
      <c r="AU312" s="35"/>
      <c r="AV312" s="35"/>
      <c r="BB312" s="35"/>
      <c r="BC312" s="35"/>
      <c r="BD312" s="35"/>
      <c r="BJ312" s="35"/>
      <c r="BK312" s="35"/>
      <c r="BL312" s="35"/>
      <c r="BR312" s="35"/>
      <c r="BS312" s="35"/>
      <c r="BT312" s="35"/>
      <c r="BZ312" s="35"/>
      <c r="CA312" s="35"/>
      <c r="CB312" s="35"/>
      <c r="CH312" s="35"/>
      <c r="CI312" s="35"/>
      <c r="CJ312" s="35"/>
      <c r="CP312" s="35"/>
      <c r="CQ312" s="35"/>
      <c r="CR312" s="35"/>
      <c r="CX312" s="35"/>
      <c r="CY312" s="35"/>
      <c r="CZ312" s="35"/>
      <c r="DF312" s="35">
        <v>3.1999999999999998E-10</v>
      </c>
      <c r="DG312" s="35">
        <v>3.3296078187</v>
      </c>
      <c r="DH312" s="35">
        <v>71519.297143276795</v>
      </c>
      <c r="DI312" s="29">
        <f t="shared" si="148"/>
        <v>-2.6548638651910691E-10</v>
      </c>
      <c r="DJ312" s="29">
        <f t="shared" si="149"/>
        <v>-2.6516105647551406E-10</v>
      </c>
      <c r="DK312" s="29">
        <f t="shared" si="150"/>
        <v>-2.6516107246925748E-10</v>
      </c>
      <c r="DL312" s="29">
        <f t="shared" si="151"/>
        <v>-2.6516107246848361E-10</v>
      </c>
      <c r="DN312" s="35"/>
      <c r="DO312" s="35"/>
      <c r="DP312" s="35"/>
      <c r="DV312" s="35"/>
      <c r="DW312" s="35"/>
      <c r="DX312" s="35"/>
      <c r="ED312" s="35"/>
      <c r="EE312" s="35"/>
      <c r="EF312" s="35"/>
      <c r="EL312" s="35"/>
      <c r="EM312" s="35"/>
      <c r="EN312" s="35"/>
      <c r="ET312" s="35"/>
      <c r="EU312" s="35"/>
      <c r="EV312" s="35"/>
    </row>
    <row r="313" spans="14:152" s="29" customFormat="1" ht="13.5" x14ac:dyDescent="0.3">
      <c r="N313" s="35">
        <v>1.0600000000000001E-9</v>
      </c>
      <c r="O313" s="35">
        <v>2.0469693229299999</v>
      </c>
      <c r="P313" s="35">
        <v>37674.996394276401</v>
      </c>
      <c r="Q313" s="29">
        <f t="shared" si="144"/>
        <v>-2.3240387892072533E-10</v>
      </c>
      <c r="R313" s="29">
        <f t="shared" si="145"/>
        <v>-2.3339452518511268E-10</v>
      </c>
      <c r="S313" s="29">
        <f t="shared" si="146"/>
        <v>-2.333944765541959E-10</v>
      </c>
      <c r="T313" s="29">
        <f t="shared" si="147"/>
        <v>-2.3339447655642939E-10</v>
      </c>
      <c r="V313" s="35"/>
      <c r="W313" s="35"/>
      <c r="X313" s="35"/>
      <c r="AD313" s="35"/>
      <c r="AE313" s="35"/>
      <c r="AF313" s="35"/>
      <c r="AL313" s="35"/>
      <c r="AM313" s="35"/>
      <c r="AN313" s="35"/>
      <c r="AT313" s="35"/>
      <c r="AU313" s="35"/>
      <c r="AV313" s="35"/>
      <c r="BB313" s="35"/>
      <c r="BC313" s="35"/>
      <c r="BD313" s="35"/>
      <c r="BJ313" s="35"/>
      <c r="BK313" s="35"/>
      <c r="BL313" s="35"/>
      <c r="BR313" s="35"/>
      <c r="BS313" s="35"/>
      <c r="BT313" s="35"/>
      <c r="BZ313" s="35"/>
      <c r="CA313" s="35"/>
      <c r="CB313" s="35"/>
      <c r="CH313" s="35"/>
      <c r="CI313" s="35"/>
      <c r="CJ313" s="35"/>
      <c r="CP313" s="35"/>
      <c r="CQ313" s="35"/>
      <c r="CR313" s="35"/>
      <c r="CX313" s="35"/>
      <c r="CY313" s="35"/>
      <c r="CZ313" s="35"/>
      <c r="DF313" s="35">
        <v>3.1000000000000002E-10</v>
      </c>
      <c r="DG313" s="35">
        <v>5.9819144639199999</v>
      </c>
      <c r="DH313" s="35">
        <v>24341.528317456599</v>
      </c>
      <c r="DI313" s="29">
        <f t="shared" si="148"/>
        <v>2.1832657709695564E-10</v>
      </c>
      <c r="DJ313" s="29">
        <f t="shared" si="149"/>
        <v>2.1819032037611587E-10</v>
      </c>
      <c r="DK313" s="29">
        <f t="shared" si="150"/>
        <v>2.1819032706773995E-10</v>
      </c>
      <c r="DL313" s="29">
        <f t="shared" si="151"/>
        <v>2.1819032706741446E-10</v>
      </c>
      <c r="DN313" s="35"/>
      <c r="DO313" s="35"/>
      <c r="DP313" s="35"/>
      <c r="DV313" s="35"/>
      <c r="DW313" s="35"/>
      <c r="DX313" s="35"/>
      <c r="ED313" s="35"/>
      <c r="EE313" s="35"/>
      <c r="EF313" s="35"/>
      <c r="EL313" s="35"/>
      <c r="EM313" s="35"/>
      <c r="EN313" s="35"/>
      <c r="ET313" s="35"/>
      <c r="EU313" s="35"/>
      <c r="EV313" s="35"/>
    </row>
    <row r="314" spans="14:152" s="29" customFormat="1" ht="13.5" x14ac:dyDescent="0.3">
      <c r="N314" s="35">
        <v>1.0600000000000001E-9</v>
      </c>
      <c r="O314" s="35">
        <v>1.43873202489</v>
      </c>
      <c r="P314" s="35">
        <v>27682.140744156401</v>
      </c>
      <c r="Q314" s="29">
        <f t="shared" si="144"/>
        <v>2.4229609028573185E-10</v>
      </c>
      <c r="R314" s="29">
        <f t="shared" si="145"/>
        <v>2.4156966277851933E-10</v>
      </c>
      <c r="S314" s="29">
        <f t="shared" si="146"/>
        <v>2.4156969844572192E-10</v>
      </c>
      <c r="T314" s="29">
        <f t="shared" si="147"/>
        <v>2.4156969844402052E-10</v>
      </c>
      <c r="V314" s="35"/>
      <c r="W314" s="35"/>
      <c r="X314" s="35"/>
      <c r="AD314" s="35"/>
      <c r="AE314" s="35"/>
      <c r="AF314" s="35"/>
      <c r="AL314" s="35"/>
      <c r="AM314" s="35"/>
      <c r="AN314" s="35"/>
      <c r="AT314" s="35"/>
      <c r="AU314" s="35"/>
      <c r="AV314" s="35"/>
      <c r="BB314" s="35"/>
      <c r="BC314" s="35"/>
      <c r="BD314" s="35"/>
      <c r="BJ314" s="35"/>
      <c r="BK314" s="35"/>
      <c r="BL314" s="35"/>
      <c r="BR314" s="35"/>
      <c r="BS314" s="35"/>
      <c r="BT314" s="35"/>
      <c r="BZ314" s="35"/>
      <c r="CA314" s="35"/>
      <c r="CB314" s="35"/>
      <c r="CH314" s="35"/>
      <c r="CI314" s="35"/>
      <c r="CJ314" s="35"/>
      <c r="CP314" s="35"/>
      <c r="CQ314" s="35"/>
      <c r="CR314" s="35"/>
      <c r="CX314" s="35"/>
      <c r="CY314" s="35"/>
      <c r="CZ314" s="35"/>
      <c r="DF314" s="35">
        <v>3.1000000000000002E-10</v>
      </c>
      <c r="DG314" s="35">
        <v>0.68615213144999998</v>
      </c>
      <c r="DH314" s="35">
        <v>10202.239845947101</v>
      </c>
      <c r="DI314" s="29">
        <f t="shared" si="148"/>
        <v>-3.0796849021273986E-10</v>
      </c>
      <c r="DJ314" s="29">
        <f t="shared" si="149"/>
        <v>-3.0795928823125286E-10</v>
      </c>
      <c r="DK314" s="29">
        <f t="shared" si="150"/>
        <v>-3.0795928868353604E-10</v>
      </c>
      <c r="DL314" s="29">
        <f t="shared" si="151"/>
        <v>-3.0795928868351479E-10</v>
      </c>
      <c r="DN314" s="35"/>
      <c r="DO314" s="35"/>
      <c r="DP314" s="35"/>
      <c r="DV314" s="35"/>
      <c r="DW314" s="35"/>
      <c r="DX314" s="35"/>
      <c r="ED314" s="35"/>
      <c r="EE314" s="35"/>
      <c r="EF314" s="35"/>
      <c r="EL314" s="35"/>
      <c r="EM314" s="35"/>
      <c r="EN314" s="35"/>
      <c r="ET314" s="35"/>
      <c r="EU314" s="35"/>
      <c r="EV314" s="35"/>
    </row>
    <row r="315" spans="14:152" s="29" customFormat="1" ht="13.5" x14ac:dyDescent="0.3">
      <c r="N315" s="35">
        <v>1.49E-9</v>
      </c>
      <c r="O315" s="35">
        <v>9.2865087939999993E-2</v>
      </c>
      <c r="P315" s="35">
        <v>8144.2787113043996</v>
      </c>
      <c r="Q315" s="29">
        <f t="shared" si="144"/>
        <v>1.357756928772111E-9</v>
      </c>
      <c r="R315" s="29">
        <f t="shared" si="145"/>
        <v>1.3578839846887643E-9</v>
      </c>
      <c r="S315" s="29">
        <f t="shared" si="146"/>
        <v>1.3578839784523358E-9</v>
      </c>
      <c r="T315" s="29">
        <f t="shared" si="147"/>
        <v>1.3578839784526323E-9</v>
      </c>
      <c r="V315" s="35"/>
      <c r="W315" s="35"/>
      <c r="X315" s="35"/>
      <c r="AD315" s="35"/>
      <c r="AE315" s="35"/>
      <c r="AF315" s="35"/>
      <c r="AL315" s="35"/>
      <c r="AM315" s="35"/>
      <c r="AN315" s="35"/>
      <c r="AT315" s="35"/>
      <c r="AU315" s="35"/>
      <c r="AV315" s="35"/>
      <c r="BB315" s="35"/>
      <c r="BC315" s="35"/>
      <c r="BD315" s="35"/>
      <c r="BJ315" s="35"/>
      <c r="BK315" s="35"/>
      <c r="BL315" s="35"/>
      <c r="BR315" s="35"/>
      <c r="BS315" s="35"/>
      <c r="BT315" s="35"/>
      <c r="BZ315" s="35"/>
      <c r="CA315" s="35"/>
      <c r="CB315" s="35"/>
      <c r="CH315" s="35"/>
      <c r="CI315" s="35"/>
      <c r="CJ315" s="35"/>
      <c r="CP315" s="35"/>
      <c r="CQ315" s="35"/>
      <c r="CR315" s="35"/>
      <c r="CX315" s="35"/>
      <c r="CY315" s="35"/>
      <c r="CZ315" s="35"/>
      <c r="DF315" s="35">
        <v>3E-10</v>
      </c>
      <c r="DG315" s="35">
        <v>4.4203994294699998</v>
      </c>
      <c r="DH315" s="35">
        <v>10459.117192440401</v>
      </c>
      <c r="DI315" s="29">
        <f t="shared" si="148"/>
        <v>-1.8619719642089973E-11</v>
      </c>
      <c r="DJ315" s="29">
        <f t="shared" si="149"/>
        <v>-1.8699349958192502E-11</v>
      </c>
      <c r="DK315" s="29">
        <f t="shared" si="150"/>
        <v>-1.8699346048746201E-11</v>
      </c>
      <c r="DL315" s="29">
        <f t="shared" si="151"/>
        <v>-1.8699346048933418E-11</v>
      </c>
      <c r="DN315" s="35"/>
      <c r="DO315" s="35"/>
      <c r="DP315" s="35"/>
      <c r="DV315" s="35"/>
      <c r="DW315" s="35"/>
      <c r="DX315" s="35"/>
      <c r="ED315" s="35"/>
      <c r="EE315" s="35"/>
      <c r="EF315" s="35"/>
      <c r="EL315" s="35"/>
      <c r="EM315" s="35"/>
      <c r="EN315" s="35"/>
      <c r="ET315" s="35"/>
      <c r="EU315" s="35"/>
      <c r="EV315" s="35"/>
    </row>
    <row r="316" spans="14:152" s="29" customFormat="1" ht="13.5" x14ac:dyDescent="0.3">
      <c r="N316" s="35">
        <v>1.03E-9</v>
      </c>
      <c r="O316" s="35">
        <v>1.99204147E-2</v>
      </c>
      <c r="P316" s="35">
        <v>18300.693685042701</v>
      </c>
      <c r="Q316" s="29">
        <f t="shared" si="144"/>
        <v>-3.7952808425662636E-10</v>
      </c>
      <c r="R316" s="29">
        <f t="shared" si="145"/>
        <v>-3.7908246640539141E-10</v>
      </c>
      <c r="S316" s="29">
        <f t="shared" si="146"/>
        <v>-3.7908248828519568E-10</v>
      </c>
      <c r="T316" s="29">
        <f t="shared" si="147"/>
        <v>-3.7908248828416134E-10</v>
      </c>
      <c r="V316" s="35"/>
      <c r="W316" s="35"/>
      <c r="X316" s="35"/>
      <c r="AD316" s="35"/>
      <c r="AE316" s="35"/>
      <c r="AF316" s="35"/>
      <c r="AL316" s="35"/>
      <c r="AM316" s="35"/>
      <c r="AN316" s="35"/>
      <c r="AT316" s="35"/>
      <c r="AU316" s="35"/>
      <c r="AV316" s="35"/>
      <c r="BB316" s="35"/>
      <c r="BC316" s="35"/>
      <c r="BD316" s="35"/>
      <c r="BJ316" s="35"/>
      <c r="BK316" s="35"/>
      <c r="BL316" s="35"/>
      <c r="BR316" s="35"/>
      <c r="BS316" s="35"/>
      <c r="BT316" s="35"/>
      <c r="BZ316" s="35"/>
      <c r="CA316" s="35"/>
      <c r="CB316" s="35"/>
      <c r="CH316" s="35"/>
      <c r="CI316" s="35"/>
      <c r="CJ316" s="35"/>
      <c r="CP316" s="35"/>
      <c r="CQ316" s="35"/>
      <c r="CR316" s="35"/>
      <c r="CX316" s="35"/>
      <c r="CY316" s="35"/>
      <c r="CZ316" s="35"/>
      <c r="DF316" s="35">
        <v>2.8999999999999998E-10</v>
      </c>
      <c r="DG316" s="35">
        <v>1.3036770153899999</v>
      </c>
      <c r="DH316" s="35">
        <v>20103.065675764501</v>
      </c>
      <c r="DI316" s="29">
        <f t="shared" si="148"/>
        <v>1.3413861483115638E-10</v>
      </c>
      <c r="DJ316" s="29">
        <f t="shared" si="149"/>
        <v>1.3427002572942472E-10</v>
      </c>
      <c r="DK316" s="29">
        <f t="shared" si="150"/>
        <v>1.3427001927861476E-10</v>
      </c>
      <c r="DL316" s="29">
        <f t="shared" si="151"/>
        <v>1.3427001927892159E-10</v>
      </c>
      <c r="DN316" s="35"/>
      <c r="DO316" s="35"/>
      <c r="DP316" s="35"/>
      <c r="DV316" s="35"/>
      <c r="DW316" s="35"/>
      <c r="DX316" s="35"/>
      <c r="ED316" s="35"/>
      <c r="EE316" s="35"/>
      <c r="EF316" s="35"/>
      <c r="EL316" s="35"/>
      <c r="EM316" s="35"/>
      <c r="EN316" s="35"/>
      <c r="ET316" s="35"/>
      <c r="EU316" s="35"/>
      <c r="EV316" s="35"/>
    </row>
    <row r="317" spans="14:152" s="29" customFormat="1" ht="13.5" x14ac:dyDescent="0.3">
      <c r="N317" s="35">
        <v>1.21E-9</v>
      </c>
      <c r="O317" s="35">
        <v>3.57602835443</v>
      </c>
      <c r="P317" s="35">
        <v>45.141219636599999</v>
      </c>
      <c r="Q317" s="29">
        <f t="shared" si="144"/>
        <v>-4.747397110637428E-10</v>
      </c>
      <c r="R317" s="29">
        <f t="shared" si="145"/>
        <v>-4.7474098857282571E-10</v>
      </c>
      <c r="S317" s="29">
        <f t="shared" si="146"/>
        <v>-4.7474098851010588E-10</v>
      </c>
      <c r="T317" s="29">
        <f t="shared" si="147"/>
        <v>-4.7474098851010877E-10</v>
      </c>
      <c r="V317" s="35"/>
      <c r="W317" s="35"/>
      <c r="X317" s="35"/>
      <c r="AD317" s="35"/>
      <c r="AE317" s="35"/>
      <c r="AF317" s="35"/>
      <c r="AL317" s="35"/>
      <c r="AM317" s="35"/>
      <c r="AN317" s="35"/>
      <c r="AT317" s="35"/>
      <c r="AU317" s="35"/>
      <c r="AV317" s="35"/>
      <c r="BB317" s="35"/>
      <c r="BC317" s="35"/>
      <c r="BD317" s="35"/>
      <c r="BJ317" s="35"/>
      <c r="BK317" s="35"/>
      <c r="BL317" s="35"/>
      <c r="BR317" s="35"/>
      <c r="BS317" s="35"/>
      <c r="BT317" s="35"/>
      <c r="BZ317" s="35"/>
      <c r="CA317" s="35"/>
      <c r="CB317" s="35"/>
      <c r="CH317" s="35"/>
      <c r="CI317" s="35"/>
      <c r="CJ317" s="35"/>
      <c r="CP317" s="35"/>
      <c r="CQ317" s="35"/>
      <c r="CR317" s="35"/>
      <c r="CX317" s="35"/>
      <c r="CY317" s="35"/>
      <c r="CZ317" s="35"/>
      <c r="DF317" s="35">
        <v>3.1000000000000002E-10</v>
      </c>
      <c r="DG317" s="35">
        <v>4.5179334799699999</v>
      </c>
      <c r="DH317" s="35">
        <v>2957.7158944766002</v>
      </c>
      <c r="DI317" s="29">
        <f t="shared" si="148"/>
        <v>-2.0454131711102948E-10</v>
      </c>
      <c r="DJ317" s="29">
        <f t="shared" si="149"/>
        <v>-2.0452379744007939E-10</v>
      </c>
      <c r="DK317" s="29">
        <f t="shared" si="150"/>
        <v>-2.0452379830024306E-10</v>
      </c>
      <c r="DL317" s="29">
        <f t="shared" si="151"/>
        <v>-2.045237983002017E-10</v>
      </c>
      <c r="DN317" s="35"/>
      <c r="DO317" s="35"/>
      <c r="DP317" s="35"/>
      <c r="DV317" s="35"/>
      <c r="DW317" s="35"/>
      <c r="DX317" s="35"/>
      <c r="ED317" s="35"/>
      <c r="EE317" s="35"/>
      <c r="EF317" s="35"/>
      <c r="EL317" s="35"/>
      <c r="EM317" s="35"/>
      <c r="EN317" s="35"/>
      <c r="ET317" s="35"/>
      <c r="EU317" s="35"/>
      <c r="EV317" s="35"/>
    </row>
    <row r="318" spans="14:152" s="29" customFormat="1" ht="13.5" x14ac:dyDescent="0.3">
      <c r="N318" s="35">
        <v>1.25E-9</v>
      </c>
      <c r="O318" s="35">
        <v>0.11630302078</v>
      </c>
      <c r="P318" s="35">
        <v>149.56319713459999</v>
      </c>
      <c r="Q318" s="29">
        <f t="shared" si="144"/>
        <v>-1.0344144154896254E-9</v>
      </c>
      <c r="R318" s="29">
        <f t="shared" si="145"/>
        <v>-1.0344117466215014E-9</v>
      </c>
      <c r="S318" s="29">
        <f t="shared" si="146"/>
        <v>-1.0344117467525308E-9</v>
      </c>
      <c r="T318" s="29">
        <f t="shared" si="147"/>
        <v>-1.0344117467525248E-9</v>
      </c>
      <c r="V318" s="35"/>
      <c r="W318" s="35"/>
      <c r="X318" s="35"/>
      <c r="AD318" s="35"/>
      <c r="AE318" s="35"/>
      <c r="AF318" s="35"/>
      <c r="AL318" s="35"/>
      <c r="AM318" s="35"/>
      <c r="AN318" s="35"/>
      <c r="AT318" s="35"/>
      <c r="AU318" s="35"/>
      <c r="AV318" s="35"/>
      <c r="BB318" s="35"/>
      <c r="BC318" s="35"/>
      <c r="BD318" s="35"/>
      <c r="BJ318" s="35"/>
      <c r="BK318" s="35"/>
      <c r="BL318" s="35"/>
      <c r="BR318" s="35"/>
      <c r="BS318" s="35"/>
      <c r="BT318" s="35"/>
      <c r="BZ318" s="35"/>
      <c r="CA318" s="35"/>
      <c r="CB318" s="35"/>
      <c r="CH318" s="35"/>
      <c r="CI318" s="35"/>
      <c r="CJ318" s="35"/>
      <c r="CP318" s="35"/>
      <c r="CQ318" s="35"/>
      <c r="CR318" s="35"/>
      <c r="CX318" s="35"/>
      <c r="CY318" s="35"/>
      <c r="CZ318" s="35"/>
      <c r="DF318" s="35">
        <v>3.4999999999999998E-10</v>
      </c>
      <c r="DG318" s="35">
        <v>4.0563432128999999</v>
      </c>
      <c r="DH318" s="35">
        <v>19903.9936743281</v>
      </c>
      <c r="DI318" s="29">
        <f t="shared" si="148"/>
        <v>2.8701906727768026E-10</v>
      </c>
      <c r="DJ318" s="29">
        <f t="shared" si="149"/>
        <v>2.8712040410637107E-10</v>
      </c>
      <c r="DK318" s="29">
        <f t="shared" si="150"/>
        <v>2.871203991330044E-10</v>
      </c>
      <c r="DL318" s="29">
        <f t="shared" si="151"/>
        <v>2.8712039913324336E-10</v>
      </c>
      <c r="DN318" s="35"/>
      <c r="DO318" s="35"/>
      <c r="DP318" s="35"/>
      <c r="DV318" s="35"/>
      <c r="DW318" s="35"/>
      <c r="DX318" s="35"/>
      <c r="ED318" s="35"/>
      <c r="EE318" s="35"/>
      <c r="EF318" s="35"/>
      <c r="EL318" s="35"/>
      <c r="EM318" s="35"/>
      <c r="EN318" s="35"/>
      <c r="ET318" s="35"/>
      <c r="EU318" s="35"/>
      <c r="EV318" s="35"/>
    </row>
    <row r="319" spans="14:152" s="29" customFormat="1" ht="13.5" x14ac:dyDescent="0.3">
      <c r="N319" s="35">
        <v>1.02E-9</v>
      </c>
      <c r="O319" s="35">
        <v>4.1794709773000003</v>
      </c>
      <c r="P319" s="35">
        <v>2333.1963928720002</v>
      </c>
      <c r="Q319" s="29">
        <f t="shared" si="144"/>
        <v>-3.3678732728034055E-10</v>
      </c>
      <c r="R319" s="29">
        <f t="shared" si="145"/>
        <v>-3.3684444679227612E-10</v>
      </c>
      <c r="S319" s="29">
        <f t="shared" si="146"/>
        <v>-3.3684444398800175E-10</v>
      </c>
      <c r="T319" s="29">
        <f t="shared" si="147"/>
        <v>-3.3684444398813172E-10</v>
      </c>
      <c r="V319" s="35"/>
      <c r="W319" s="35"/>
      <c r="X319" s="35"/>
      <c r="AD319" s="35"/>
      <c r="AE319" s="35"/>
      <c r="AF319" s="35"/>
      <c r="AL319" s="35"/>
      <c r="AM319" s="35"/>
      <c r="AN319" s="35"/>
      <c r="AT319" s="35"/>
      <c r="AU319" s="35"/>
      <c r="AV319" s="35"/>
      <c r="BB319" s="35"/>
      <c r="BC319" s="35"/>
      <c r="BD319" s="35"/>
      <c r="BJ319" s="35"/>
      <c r="BK319" s="35"/>
      <c r="BL319" s="35"/>
      <c r="BR319" s="35"/>
      <c r="BS319" s="35"/>
      <c r="BT319" s="35"/>
      <c r="BZ319" s="35"/>
      <c r="CA319" s="35"/>
      <c r="CB319" s="35"/>
      <c r="CH319" s="35"/>
      <c r="CI319" s="35"/>
      <c r="CJ319" s="35"/>
      <c r="CP319" s="35"/>
      <c r="CQ319" s="35"/>
      <c r="CR319" s="35"/>
      <c r="CX319" s="35"/>
      <c r="CY319" s="35"/>
      <c r="CZ319" s="35"/>
      <c r="DF319" s="35">
        <v>3E-10</v>
      </c>
      <c r="DG319" s="35">
        <v>1.32113757427</v>
      </c>
      <c r="DH319" s="35">
        <v>574.34479833479998</v>
      </c>
      <c r="DI319" s="29">
        <f t="shared" si="148"/>
        <v>-1.017380541251332E-10</v>
      </c>
      <c r="DJ319" s="29">
        <f t="shared" si="149"/>
        <v>-1.017421757320408E-10</v>
      </c>
      <c r="DK319" s="29">
        <f t="shared" si="150"/>
        <v>-1.0174217552968961E-10</v>
      </c>
      <c r="DL319" s="29">
        <f t="shared" si="151"/>
        <v>-1.0174217552969913E-10</v>
      </c>
      <c r="DN319" s="35"/>
      <c r="DO319" s="35"/>
      <c r="DP319" s="35"/>
      <c r="DV319" s="35"/>
      <c r="DW319" s="35"/>
      <c r="DX319" s="35"/>
      <c r="ED319" s="35"/>
      <c r="EE319" s="35"/>
      <c r="EF319" s="35"/>
      <c r="EL319" s="35"/>
      <c r="EM319" s="35"/>
      <c r="EN319" s="35"/>
      <c r="ET319" s="35"/>
      <c r="EU319" s="35"/>
      <c r="EV319" s="35"/>
    </row>
    <row r="320" spans="14:152" s="29" customFormat="1" ht="13.5" x14ac:dyDescent="0.3">
      <c r="N320" s="35">
        <v>9.900000000000001E-10</v>
      </c>
      <c r="O320" s="35">
        <v>1.5132474165700001</v>
      </c>
      <c r="P320" s="35">
        <v>10419.471094648199</v>
      </c>
      <c r="Q320" s="29">
        <f t="shared" si="144"/>
        <v>4.4976272551087165E-10</v>
      </c>
      <c r="R320" s="29">
        <f t="shared" si="145"/>
        <v>4.4999637127764881E-10</v>
      </c>
      <c r="S320" s="29">
        <f t="shared" si="146"/>
        <v>4.4999635980751731E-10</v>
      </c>
      <c r="T320" s="29">
        <f t="shared" si="147"/>
        <v>4.4999635980804366E-10</v>
      </c>
      <c r="V320" s="35"/>
      <c r="W320" s="35"/>
      <c r="X320" s="35"/>
      <c r="AD320" s="35"/>
      <c r="AE320" s="35"/>
      <c r="AF320" s="35"/>
      <c r="AL320" s="35"/>
      <c r="AM320" s="35"/>
      <c r="AN320" s="35"/>
      <c r="AT320" s="35"/>
      <c r="AU320" s="35"/>
      <c r="AV320" s="35"/>
      <c r="BB320" s="35"/>
      <c r="BC320" s="35"/>
      <c r="BD320" s="35"/>
      <c r="BJ320" s="35"/>
      <c r="BK320" s="35"/>
      <c r="BL320" s="35"/>
      <c r="BR320" s="35"/>
      <c r="BS320" s="35"/>
      <c r="BT320" s="35"/>
      <c r="BZ320" s="35"/>
      <c r="CA320" s="35"/>
      <c r="CB320" s="35"/>
      <c r="CH320" s="35"/>
      <c r="CI320" s="35"/>
      <c r="CJ320" s="35"/>
      <c r="CP320" s="35"/>
      <c r="CQ320" s="35"/>
      <c r="CR320" s="35"/>
      <c r="CX320" s="35"/>
      <c r="CY320" s="35"/>
      <c r="CZ320" s="35"/>
      <c r="DF320" s="35">
        <v>2.8999999999999998E-10</v>
      </c>
      <c r="DG320" s="35">
        <v>3.3650664584899999</v>
      </c>
      <c r="DH320" s="35">
        <v>10288.067144778301</v>
      </c>
      <c r="DI320" s="29">
        <f t="shared" si="148"/>
        <v>1.9852726634647096E-10</v>
      </c>
      <c r="DJ320" s="29">
        <f t="shared" si="149"/>
        <v>1.9858255990219363E-10</v>
      </c>
      <c r="DK320" s="29">
        <f t="shared" si="150"/>
        <v>1.9858255718786998E-10</v>
      </c>
      <c r="DL320" s="29">
        <f t="shared" si="151"/>
        <v>1.985825571880021E-10</v>
      </c>
      <c r="DN320" s="35"/>
      <c r="DO320" s="35"/>
      <c r="DP320" s="35"/>
      <c r="DV320" s="35"/>
      <c r="DW320" s="35"/>
      <c r="DX320" s="35"/>
      <c r="ED320" s="35"/>
      <c r="EE320" s="35"/>
      <c r="EF320" s="35"/>
      <c r="EL320" s="35"/>
      <c r="EM320" s="35"/>
      <c r="EN320" s="35"/>
      <c r="ET320" s="35"/>
      <c r="EU320" s="35"/>
      <c r="EV320" s="35"/>
    </row>
    <row r="321" spans="14:152" s="29" customFormat="1" ht="13.5" x14ac:dyDescent="0.3">
      <c r="N321" s="35">
        <v>1.33E-9</v>
      </c>
      <c r="O321" s="35">
        <v>3.0218329367600001</v>
      </c>
      <c r="P321" s="35">
        <v>76251.327770620104</v>
      </c>
      <c r="Q321" s="29">
        <f t="shared" ref="Q321:Q367" si="152">N321*COS(O321+P321*$C$32)</f>
        <v>-1.1276800949149219E-9</v>
      </c>
      <c r="R321" s="29">
        <f t="shared" ref="R321:R367" si="153">N321*COS(O321+P321*$C$53)</f>
        <v>-1.1290451782000258E-9</v>
      </c>
      <c r="S321" s="29">
        <f t="shared" ref="S321:S367" si="154">N321*COS(O321+P321*$C$74)</f>
        <v>-1.1290451112849799E-9</v>
      </c>
      <c r="T321" s="29">
        <f t="shared" ref="T321:T367" si="155">N321*COS(O321+P321*$C$95)</f>
        <v>-1.1290451112880169E-9</v>
      </c>
      <c r="V321" s="35"/>
      <c r="W321" s="35"/>
      <c r="X321" s="35"/>
      <c r="AD321" s="35"/>
      <c r="AE321" s="35"/>
      <c r="AF321" s="35"/>
      <c r="AL321" s="35"/>
      <c r="AM321" s="35"/>
      <c r="AN321" s="35"/>
      <c r="AT321" s="35"/>
      <c r="AU321" s="35"/>
      <c r="AV321" s="35"/>
      <c r="BB321" s="35"/>
      <c r="BC321" s="35"/>
      <c r="BD321" s="35"/>
      <c r="BJ321" s="35"/>
      <c r="BK321" s="35"/>
      <c r="BL321" s="35"/>
      <c r="BR321" s="35"/>
      <c r="BS321" s="35"/>
      <c r="BT321" s="35"/>
      <c r="BZ321" s="35"/>
      <c r="CA321" s="35"/>
      <c r="CB321" s="35"/>
      <c r="CH321" s="35"/>
      <c r="CI321" s="35"/>
      <c r="CJ321" s="35"/>
      <c r="CP321" s="35"/>
      <c r="CQ321" s="35"/>
      <c r="CR321" s="35"/>
      <c r="CX321" s="35"/>
      <c r="CY321" s="35"/>
      <c r="CZ321" s="35"/>
      <c r="DF321" s="35">
        <v>2.8999999999999998E-10</v>
      </c>
      <c r="DG321" s="35">
        <v>1.40019042576</v>
      </c>
      <c r="DH321" s="35">
        <v>9988.9407505091003</v>
      </c>
      <c r="DI321" s="29">
        <f t="shared" ref="DI321:DI330" si="156">DF321*COS(DG321+DH321*$C$32)</f>
        <v>2.7896878939003252E-10</v>
      </c>
      <c r="DJ321" s="29">
        <f t="shared" ref="DJ321:DJ330" si="157">DF321*COS(DG321+DH321*$C$53)</f>
        <v>2.7898890275984675E-10</v>
      </c>
      <c r="DK321" s="29">
        <f t="shared" ref="DK321:DK330" si="158">DF321*COS(DG321+DH321*$C$74)</f>
        <v>2.7898890177281395E-10</v>
      </c>
      <c r="DL321" s="29">
        <f t="shared" ref="DL321:DL330" si="159">DF321*COS(DG321+DH321*$C$95)</f>
        <v>2.789889017728612E-10</v>
      </c>
      <c r="DN321" s="35"/>
      <c r="DO321" s="35"/>
      <c r="DP321" s="35"/>
      <c r="DV321" s="35"/>
      <c r="DW321" s="35"/>
      <c r="DX321" s="35"/>
      <c r="ED321" s="35"/>
      <c r="EE321" s="35"/>
      <c r="EF321" s="35"/>
      <c r="EL321" s="35"/>
      <c r="EM321" s="35"/>
      <c r="EN321" s="35"/>
      <c r="ET321" s="35"/>
      <c r="EU321" s="35"/>
      <c r="EV321" s="35"/>
    </row>
    <row r="322" spans="14:152" s="29" customFormat="1" ht="13.5" x14ac:dyDescent="0.3">
      <c r="N322" s="35">
        <v>1.3600000000000001E-9</v>
      </c>
      <c r="O322" s="35">
        <v>4.1751719726800003</v>
      </c>
      <c r="P322" s="35">
        <v>3646.3503773543998</v>
      </c>
      <c r="Q322" s="29">
        <f t="shared" si="152"/>
        <v>1.1472109079794806E-9</v>
      </c>
      <c r="R322" s="29">
        <f t="shared" si="153"/>
        <v>1.1472786254521474E-9</v>
      </c>
      <c r="S322" s="29">
        <f t="shared" si="154"/>
        <v>1.1472786221277743E-9</v>
      </c>
      <c r="T322" s="29">
        <f t="shared" si="155"/>
        <v>1.1472786221279298E-9</v>
      </c>
      <c r="V322" s="35"/>
      <c r="W322" s="35"/>
      <c r="X322" s="35"/>
      <c r="AD322" s="35"/>
      <c r="AE322" s="35"/>
      <c r="AF322" s="35"/>
      <c r="AL322" s="35"/>
      <c r="AM322" s="35"/>
      <c r="AN322" s="35"/>
      <c r="AT322" s="35"/>
      <c r="AU322" s="35"/>
      <c r="AV322" s="35"/>
      <c r="BB322" s="35"/>
      <c r="BC322" s="35"/>
      <c r="BD322" s="35"/>
      <c r="BJ322" s="35"/>
      <c r="BK322" s="35"/>
      <c r="BL322" s="35"/>
      <c r="BR322" s="35"/>
      <c r="BS322" s="35"/>
      <c r="BT322" s="35"/>
      <c r="BZ322" s="35"/>
      <c r="CA322" s="35"/>
      <c r="CB322" s="35"/>
      <c r="CH322" s="35"/>
      <c r="CI322" s="35"/>
      <c r="CJ322" s="35"/>
      <c r="CP322" s="35"/>
      <c r="CQ322" s="35"/>
      <c r="CR322" s="35"/>
      <c r="CX322" s="35"/>
      <c r="CY322" s="35"/>
      <c r="CZ322" s="35"/>
      <c r="DF322" s="35">
        <v>3.1999999999999998E-10</v>
      </c>
      <c r="DG322" s="35">
        <v>0.21932095318</v>
      </c>
      <c r="DH322" s="35">
        <v>24978.524589480799</v>
      </c>
      <c r="DI322" s="29">
        <f t="shared" si="156"/>
        <v>-2.542712467759543E-10</v>
      </c>
      <c r="DJ322" s="29">
        <f t="shared" si="157"/>
        <v>-2.5439459312449202E-10</v>
      </c>
      <c r="DK322" s="29">
        <f t="shared" si="158"/>
        <v>-2.5439458707127214E-10</v>
      </c>
      <c r="DL322" s="29">
        <f t="shared" si="159"/>
        <v>-2.5439458707155901E-10</v>
      </c>
      <c r="DN322" s="35"/>
      <c r="DO322" s="35"/>
      <c r="DP322" s="35"/>
      <c r="DV322" s="35"/>
      <c r="DW322" s="35"/>
      <c r="DX322" s="35"/>
      <c r="ED322" s="35"/>
      <c r="EE322" s="35"/>
      <c r="EF322" s="35"/>
      <c r="EL322" s="35"/>
      <c r="EM322" s="35"/>
      <c r="EN322" s="35"/>
      <c r="ET322" s="35"/>
      <c r="EU322" s="35"/>
      <c r="EV322" s="35"/>
    </row>
    <row r="323" spans="14:152" s="29" customFormat="1" ht="13.5" x14ac:dyDescent="0.3">
      <c r="N323" s="35">
        <v>1.2300000000000001E-9</v>
      </c>
      <c r="O323" s="35">
        <v>0.44045588681999998</v>
      </c>
      <c r="P323" s="35">
        <v>515.46387109299997</v>
      </c>
      <c r="Q323" s="29">
        <f t="shared" si="152"/>
        <v>-1.0066060975876709E-9</v>
      </c>
      <c r="R323" s="29">
        <f t="shared" si="153"/>
        <v>-1.0065968327770603E-9</v>
      </c>
      <c r="S323" s="29">
        <f t="shared" si="154"/>
        <v>-1.0065968332319247E-9</v>
      </c>
      <c r="T323" s="29">
        <f t="shared" si="155"/>
        <v>-1.0065968332319021E-9</v>
      </c>
      <c r="V323" s="35"/>
      <c r="W323" s="35"/>
      <c r="X323" s="35"/>
      <c r="AD323" s="35"/>
      <c r="AE323" s="35"/>
      <c r="AF323" s="35"/>
      <c r="AL323" s="35"/>
      <c r="AM323" s="35"/>
      <c r="AN323" s="35"/>
      <c r="AT323" s="35"/>
      <c r="AU323" s="35"/>
      <c r="AV323" s="35"/>
      <c r="BB323" s="35"/>
      <c r="BC323" s="35"/>
      <c r="BD323" s="35"/>
      <c r="BJ323" s="35"/>
      <c r="BK323" s="35"/>
      <c r="BL323" s="35"/>
      <c r="BR323" s="35"/>
      <c r="BS323" s="35"/>
      <c r="BT323" s="35"/>
      <c r="BZ323" s="35"/>
      <c r="CA323" s="35"/>
      <c r="CB323" s="35"/>
      <c r="CH323" s="35"/>
      <c r="CI323" s="35"/>
      <c r="CJ323" s="35"/>
      <c r="CP323" s="35"/>
      <c r="CQ323" s="35"/>
      <c r="CR323" s="35"/>
      <c r="CX323" s="35"/>
      <c r="CY323" s="35"/>
      <c r="CZ323" s="35"/>
      <c r="DF323" s="35">
        <v>3.4000000000000001E-10</v>
      </c>
      <c r="DG323" s="35">
        <v>5.2294594722700003</v>
      </c>
      <c r="DH323" s="35">
        <v>8673.9696763989996</v>
      </c>
      <c r="DI323" s="29">
        <f t="shared" si="156"/>
        <v>-9.2159598036131303E-12</v>
      </c>
      <c r="DJ323" s="29">
        <f t="shared" si="157"/>
        <v>-9.1409975969497224E-12</v>
      </c>
      <c r="DK323" s="29">
        <f t="shared" si="158"/>
        <v>-9.1410012772511824E-12</v>
      </c>
      <c r="DL323" s="29">
        <f t="shared" si="159"/>
        <v>-9.1410012770773064E-12</v>
      </c>
      <c r="DN323" s="35"/>
      <c r="DO323" s="35"/>
      <c r="DP323" s="35"/>
      <c r="DV323" s="35"/>
      <c r="DW323" s="35"/>
      <c r="DX323" s="35"/>
      <c r="ED323" s="35"/>
      <c r="EE323" s="35"/>
      <c r="EF323" s="35"/>
      <c r="EL323" s="35"/>
      <c r="EM323" s="35"/>
      <c r="EN323" s="35"/>
      <c r="ET323" s="35"/>
      <c r="EU323" s="35"/>
      <c r="EV323" s="35"/>
    </row>
    <row r="324" spans="14:152" s="29" customFormat="1" ht="13.5" x14ac:dyDescent="0.3">
      <c r="N324" s="35">
        <v>1.13E-9</v>
      </c>
      <c r="O324" s="35">
        <v>5.6926139771799997</v>
      </c>
      <c r="P324" s="35">
        <v>10110.192771992401</v>
      </c>
      <c r="Q324" s="29">
        <f t="shared" si="152"/>
        <v>1.0933728374286344E-9</v>
      </c>
      <c r="R324" s="29">
        <f t="shared" si="153"/>
        <v>1.0934461632832114E-9</v>
      </c>
      <c r="S324" s="29">
        <f t="shared" si="154"/>
        <v>1.0934461596850272E-9</v>
      </c>
      <c r="T324" s="29">
        <f t="shared" si="155"/>
        <v>1.0934461596851974E-9</v>
      </c>
      <c r="V324" s="35"/>
      <c r="W324" s="35"/>
      <c r="X324" s="35"/>
      <c r="AD324" s="35"/>
      <c r="AE324" s="35"/>
      <c r="AF324" s="35"/>
      <c r="AL324" s="35"/>
      <c r="AM324" s="35"/>
      <c r="AN324" s="35"/>
      <c r="AT324" s="35"/>
      <c r="AU324" s="35"/>
      <c r="AV324" s="35"/>
      <c r="BB324" s="35"/>
      <c r="BC324" s="35"/>
      <c r="BD324" s="35"/>
      <c r="BJ324" s="35"/>
      <c r="BK324" s="35"/>
      <c r="BL324" s="35"/>
      <c r="BR324" s="35"/>
      <c r="BS324" s="35"/>
      <c r="BT324" s="35"/>
      <c r="BZ324" s="35"/>
      <c r="CA324" s="35"/>
      <c r="CB324" s="35"/>
      <c r="CH324" s="35"/>
      <c r="CI324" s="35"/>
      <c r="CJ324" s="35"/>
      <c r="CP324" s="35"/>
      <c r="CQ324" s="35"/>
      <c r="CR324" s="35"/>
      <c r="CX324" s="35"/>
      <c r="CY324" s="35"/>
      <c r="CZ324" s="35"/>
      <c r="DF324" s="35">
        <v>3.9E-10</v>
      </c>
      <c r="DG324" s="35">
        <v>4.5088317115800001</v>
      </c>
      <c r="DH324" s="35">
        <v>16004.6981037436</v>
      </c>
      <c r="DI324" s="29">
        <f t="shared" si="156"/>
        <v>3.3008078989827701E-10</v>
      </c>
      <c r="DJ324" s="29">
        <f t="shared" si="157"/>
        <v>3.3016529531131758E-10</v>
      </c>
      <c r="DK324" s="29">
        <f t="shared" si="158"/>
        <v>3.3016529116383466E-10</v>
      </c>
      <c r="DL324" s="29">
        <f t="shared" si="159"/>
        <v>3.3016529116403525E-10</v>
      </c>
      <c r="DN324" s="35"/>
      <c r="DO324" s="35"/>
      <c r="DP324" s="35"/>
      <c r="DV324" s="35"/>
      <c r="DW324" s="35"/>
      <c r="DX324" s="35"/>
      <c r="ED324" s="35"/>
      <c r="EE324" s="35"/>
      <c r="EF324" s="35"/>
      <c r="EL324" s="35"/>
      <c r="EM324" s="35"/>
      <c r="EN324" s="35"/>
      <c r="ET324" s="35"/>
      <c r="EU324" s="35"/>
      <c r="EV324" s="35"/>
    </row>
    <row r="325" spans="14:152" s="29" customFormat="1" ht="13.5" x14ac:dyDescent="0.3">
      <c r="N325" s="35">
        <v>9.7999999999999992E-10</v>
      </c>
      <c r="O325" s="35">
        <v>6.2379790046699997</v>
      </c>
      <c r="P325" s="35">
        <v>202.25339517410001</v>
      </c>
      <c r="Q325" s="29">
        <f t="shared" si="152"/>
        <v>-9.7528057509647815E-10</v>
      </c>
      <c r="R325" s="29">
        <f t="shared" si="153"/>
        <v>-9.7528106910838613E-10</v>
      </c>
      <c r="S325" s="29">
        <f t="shared" si="154"/>
        <v>-9.7528106908413299E-10</v>
      </c>
      <c r="T325" s="29">
        <f t="shared" si="155"/>
        <v>-9.7528106908413423E-10</v>
      </c>
      <c r="V325" s="35"/>
      <c r="W325" s="35"/>
      <c r="X325" s="35"/>
      <c r="AD325" s="35"/>
      <c r="AE325" s="35"/>
      <c r="AF325" s="35"/>
      <c r="AL325" s="35"/>
      <c r="AM325" s="35"/>
      <c r="AN325" s="35"/>
      <c r="AT325" s="35"/>
      <c r="AU325" s="35"/>
      <c r="AV325" s="35"/>
      <c r="BB325" s="35"/>
      <c r="BC325" s="35"/>
      <c r="BD325" s="35"/>
      <c r="BJ325" s="35"/>
      <c r="BK325" s="35"/>
      <c r="BL325" s="35"/>
      <c r="BR325" s="35"/>
      <c r="BS325" s="35"/>
      <c r="BT325" s="35"/>
      <c r="BZ325" s="35"/>
      <c r="CA325" s="35"/>
      <c r="CB325" s="35"/>
      <c r="CH325" s="35"/>
      <c r="CI325" s="35"/>
      <c r="CJ325" s="35"/>
      <c r="CP325" s="35"/>
      <c r="CQ325" s="35"/>
      <c r="CR325" s="35"/>
      <c r="CX325" s="35"/>
      <c r="CY325" s="35"/>
      <c r="CZ325" s="35"/>
      <c r="DF325" s="35">
        <v>2.8000000000000002E-10</v>
      </c>
      <c r="DG325" s="35">
        <v>2.32945945641</v>
      </c>
      <c r="DH325" s="35">
        <v>11392.4800852506</v>
      </c>
      <c r="DI325" s="29">
        <f t="shared" si="156"/>
        <v>1.1930515690766523E-10</v>
      </c>
      <c r="DJ325" s="29">
        <f t="shared" si="157"/>
        <v>1.1923177226575509E-10</v>
      </c>
      <c r="DK325" s="29">
        <f t="shared" si="158"/>
        <v>1.1923177586885096E-10</v>
      </c>
      <c r="DL325" s="29">
        <f t="shared" si="159"/>
        <v>1.1923177586867813E-10</v>
      </c>
      <c r="DN325" s="35"/>
      <c r="DO325" s="35"/>
      <c r="DP325" s="35"/>
      <c r="DV325" s="35"/>
      <c r="DW325" s="35"/>
      <c r="DX325" s="35"/>
      <c r="ED325" s="35"/>
      <c r="EE325" s="35"/>
      <c r="EF325" s="35"/>
      <c r="EL325" s="35"/>
      <c r="EM325" s="35"/>
      <c r="EN325" s="35"/>
      <c r="ET325" s="35"/>
      <c r="EU325" s="35"/>
      <c r="EV325" s="35"/>
    </row>
    <row r="326" spans="14:152" s="29" customFormat="1" ht="13.5" x14ac:dyDescent="0.3">
      <c r="N326" s="35">
        <v>9.900000000000001E-10</v>
      </c>
      <c r="O326" s="35">
        <v>3.7562753019700001</v>
      </c>
      <c r="P326" s="35">
        <v>59728.668054618</v>
      </c>
      <c r="Q326" s="29">
        <f t="shared" si="152"/>
        <v>9.8953442607177085E-10</v>
      </c>
      <c r="R326" s="29">
        <f t="shared" si="153"/>
        <v>9.8948717831624213E-10</v>
      </c>
      <c r="S326" s="29">
        <f t="shared" si="154"/>
        <v>9.8948718069191333E-10</v>
      </c>
      <c r="T326" s="29">
        <f t="shared" si="155"/>
        <v>9.8948718069180104E-10</v>
      </c>
      <c r="V326" s="35"/>
      <c r="W326" s="35"/>
      <c r="X326" s="35"/>
      <c r="AD326" s="35"/>
      <c r="AE326" s="35"/>
      <c r="AF326" s="35"/>
      <c r="AL326" s="35"/>
      <c r="AM326" s="35"/>
      <c r="AN326" s="35"/>
      <c r="AT326" s="35"/>
      <c r="AU326" s="35"/>
      <c r="AV326" s="35"/>
      <c r="BB326" s="35"/>
      <c r="BC326" s="35"/>
      <c r="BD326" s="35"/>
      <c r="BJ326" s="35"/>
      <c r="BK326" s="35"/>
      <c r="BL326" s="35"/>
      <c r="BR326" s="35"/>
      <c r="BS326" s="35"/>
      <c r="BT326" s="35"/>
      <c r="BZ326" s="35"/>
      <c r="CA326" s="35"/>
      <c r="CB326" s="35"/>
      <c r="CH326" s="35"/>
      <c r="CI326" s="35"/>
      <c r="CJ326" s="35"/>
      <c r="CP326" s="35"/>
      <c r="CQ326" s="35"/>
      <c r="CR326" s="35"/>
      <c r="CX326" s="35"/>
      <c r="CY326" s="35"/>
      <c r="CZ326" s="35"/>
      <c r="DF326" s="35">
        <v>3.4000000000000001E-10</v>
      </c>
      <c r="DG326" s="35">
        <v>3.9249896783499998</v>
      </c>
      <c r="DH326" s="35">
        <v>536.80451209540001</v>
      </c>
      <c r="DI326" s="29">
        <f t="shared" si="156"/>
        <v>3.3898360892241683E-10</v>
      </c>
      <c r="DJ326" s="29">
        <f t="shared" si="157"/>
        <v>3.3898396746589632E-10</v>
      </c>
      <c r="DK326" s="29">
        <f t="shared" si="158"/>
        <v>3.3898396744829505E-10</v>
      </c>
      <c r="DL326" s="29">
        <f t="shared" si="159"/>
        <v>3.3898396744829583E-10</v>
      </c>
      <c r="DN326" s="35"/>
      <c r="DO326" s="35"/>
      <c r="DP326" s="35"/>
      <c r="DV326" s="35"/>
      <c r="DW326" s="35"/>
      <c r="DX326" s="35"/>
      <c r="ED326" s="35"/>
      <c r="EE326" s="35"/>
      <c r="EF326" s="35"/>
      <c r="EL326" s="35"/>
      <c r="EM326" s="35"/>
      <c r="EN326" s="35"/>
      <c r="ET326" s="35"/>
      <c r="EU326" s="35"/>
      <c r="EV326" s="35"/>
    </row>
    <row r="327" spans="14:152" s="29" customFormat="1" ht="13.5" x14ac:dyDescent="0.3">
      <c r="N327" s="35">
        <v>1.01E-9</v>
      </c>
      <c r="O327" s="35">
        <v>4.6283255753599999</v>
      </c>
      <c r="P327" s="35">
        <v>65236.221293285402</v>
      </c>
      <c r="Q327" s="29">
        <f t="shared" si="152"/>
        <v>-6.9514673743645052E-10</v>
      </c>
      <c r="R327" s="29">
        <f t="shared" si="153"/>
        <v>-6.939303581150583E-10</v>
      </c>
      <c r="S327" s="29">
        <f t="shared" si="154"/>
        <v>-6.9393041788052588E-10</v>
      </c>
      <c r="T327" s="29">
        <f t="shared" si="155"/>
        <v>-6.9393041787768927E-10</v>
      </c>
      <c r="V327" s="35"/>
      <c r="W327" s="35"/>
      <c r="X327" s="35"/>
      <c r="AD327" s="35"/>
      <c r="AE327" s="35"/>
      <c r="AF327" s="35"/>
      <c r="AL327" s="35"/>
      <c r="AM327" s="35"/>
      <c r="AN327" s="35"/>
      <c r="AT327" s="35"/>
      <c r="AU327" s="35"/>
      <c r="AV327" s="35"/>
      <c r="BB327" s="35"/>
      <c r="BC327" s="35"/>
      <c r="BD327" s="35"/>
      <c r="BJ327" s="35"/>
      <c r="BK327" s="35"/>
      <c r="BL327" s="35"/>
      <c r="BR327" s="35"/>
      <c r="BS327" s="35"/>
      <c r="BT327" s="35"/>
      <c r="BZ327" s="35"/>
      <c r="CA327" s="35"/>
      <c r="CB327" s="35"/>
      <c r="CH327" s="35"/>
      <c r="CI327" s="35"/>
      <c r="CJ327" s="35"/>
      <c r="CP327" s="35"/>
      <c r="CQ327" s="35"/>
      <c r="CR327" s="35"/>
      <c r="CX327" s="35"/>
      <c r="CY327" s="35"/>
      <c r="CZ327" s="35"/>
      <c r="DF327" s="35">
        <v>3.1999999999999998E-10</v>
      </c>
      <c r="DG327" s="35">
        <v>5.4697271625499999</v>
      </c>
      <c r="DH327" s="35">
        <v>64607.848933546098</v>
      </c>
      <c r="DI327" s="29">
        <f t="shared" si="156"/>
        <v>2.338170501667787E-10</v>
      </c>
      <c r="DJ327" s="29">
        <f t="shared" si="157"/>
        <v>2.3345782694749627E-10</v>
      </c>
      <c r="DK327" s="29">
        <f t="shared" si="158"/>
        <v>2.3345784459916131E-10</v>
      </c>
      <c r="DL327" s="29">
        <f t="shared" si="159"/>
        <v>2.3345784459831536E-10</v>
      </c>
      <c r="DN327" s="35"/>
      <c r="DO327" s="35"/>
      <c r="DP327" s="35"/>
      <c r="DV327" s="35"/>
      <c r="DW327" s="35"/>
      <c r="DX327" s="35"/>
      <c r="ED327" s="35"/>
      <c r="EE327" s="35"/>
      <c r="EF327" s="35"/>
      <c r="EL327" s="35"/>
      <c r="EM327" s="35"/>
      <c r="EN327" s="35"/>
      <c r="ET327" s="35"/>
      <c r="EU327" s="35"/>
      <c r="EV327" s="35"/>
    </row>
    <row r="328" spans="14:152" s="29" customFormat="1" ht="13.5" x14ac:dyDescent="0.3">
      <c r="N328" s="35">
        <v>1.1100000000000001E-9</v>
      </c>
      <c r="O328" s="35">
        <v>1.2594726758799999</v>
      </c>
      <c r="P328" s="35">
        <v>10846.0692855242</v>
      </c>
      <c r="Q328" s="29">
        <f t="shared" si="152"/>
        <v>8.8472559786566228E-11</v>
      </c>
      <c r="R328" s="29">
        <f t="shared" si="153"/>
        <v>8.8777707766045881E-11</v>
      </c>
      <c r="S328" s="29">
        <f t="shared" si="154"/>
        <v>8.8777692784868335E-11</v>
      </c>
      <c r="T328" s="29">
        <f t="shared" si="155"/>
        <v>8.8777692785560181E-11</v>
      </c>
      <c r="V328" s="35"/>
      <c r="W328" s="35"/>
      <c r="X328" s="35"/>
      <c r="AD328" s="35"/>
      <c r="AE328" s="35"/>
      <c r="AF328" s="35"/>
      <c r="AL328" s="35"/>
      <c r="AM328" s="35"/>
      <c r="AN328" s="35"/>
      <c r="AT328" s="35"/>
      <c r="AU328" s="35"/>
      <c r="AV328" s="35"/>
      <c r="BB328" s="35"/>
      <c r="BC328" s="35"/>
      <c r="BD328" s="35"/>
      <c r="BJ328" s="35"/>
      <c r="BK328" s="35"/>
      <c r="BL328" s="35"/>
      <c r="BR328" s="35"/>
      <c r="BS328" s="35"/>
      <c r="BT328" s="35"/>
      <c r="BZ328" s="35"/>
      <c r="CA328" s="35"/>
      <c r="CB328" s="35"/>
      <c r="CH328" s="35"/>
      <c r="CI328" s="35"/>
      <c r="CJ328" s="35"/>
      <c r="CP328" s="35"/>
      <c r="CQ328" s="35"/>
      <c r="CR328" s="35"/>
      <c r="CX328" s="35"/>
      <c r="CY328" s="35"/>
      <c r="CZ328" s="35"/>
      <c r="DF328" s="35">
        <v>2.8000000000000002E-10</v>
      </c>
      <c r="DG328" s="35">
        <v>2.38858990128</v>
      </c>
      <c r="DH328" s="35">
        <v>20235.122826310399</v>
      </c>
      <c r="DI328" s="29">
        <f t="shared" si="156"/>
        <v>-1.0714826872222748E-10</v>
      </c>
      <c r="DJ328" s="29">
        <f t="shared" si="157"/>
        <v>-1.0728135673036687E-10</v>
      </c>
      <c r="DK328" s="29">
        <f t="shared" si="158"/>
        <v>-1.0728135019707199E-10</v>
      </c>
      <c r="DL328" s="29">
        <f t="shared" si="159"/>
        <v>-1.0728135019738072E-10</v>
      </c>
      <c r="DN328" s="35"/>
      <c r="DO328" s="35"/>
      <c r="DP328" s="35"/>
      <c r="DV328" s="35"/>
      <c r="DW328" s="35"/>
      <c r="DX328" s="35"/>
      <c r="ED328" s="35"/>
      <c r="EE328" s="35"/>
      <c r="EF328" s="35"/>
      <c r="EL328" s="35"/>
      <c r="EM328" s="35"/>
      <c r="EN328" s="35"/>
      <c r="ET328" s="35"/>
      <c r="EU328" s="35"/>
      <c r="EV328" s="35"/>
    </row>
    <row r="329" spans="14:152" s="29" customFormat="1" ht="13.5" x14ac:dyDescent="0.3">
      <c r="N329" s="35">
        <v>1.0999999999999999E-9</v>
      </c>
      <c r="O329" s="35">
        <v>5.8745557753600002</v>
      </c>
      <c r="P329" s="35">
        <v>38500.276031072201</v>
      </c>
      <c r="Q329" s="29">
        <f t="shared" si="152"/>
        <v>-1.0606999742331002E-9</v>
      </c>
      <c r="R329" s="29">
        <f t="shared" si="153"/>
        <v>-1.0604141925598367E-9</v>
      </c>
      <c r="S329" s="29">
        <f t="shared" si="154"/>
        <v>-1.0604142066153405E-9</v>
      </c>
      <c r="T329" s="29">
        <f t="shared" si="155"/>
        <v>-1.0604142066146755E-9</v>
      </c>
      <c r="V329" s="35"/>
      <c r="W329" s="35"/>
      <c r="X329" s="35"/>
      <c r="AD329" s="35"/>
      <c r="AE329" s="35"/>
      <c r="AF329" s="35"/>
      <c r="AL329" s="35"/>
      <c r="AM329" s="35"/>
      <c r="AN329" s="35"/>
      <c r="AT329" s="35"/>
      <c r="AU329" s="35"/>
      <c r="AV329" s="35"/>
      <c r="BB329" s="35"/>
      <c r="BC329" s="35"/>
      <c r="BD329" s="35"/>
      <c r="BJ329" s="35"/>
      <c r="BK329" s="35"/>
      <c r="BL329" s="35"/>
      <c r="BR329" s="35"/>
      <c r="BS329" s="35"/>
      <c r="BT329" s="35"/>
      <c r="BZ329" s="35"/>
      <c r="CA329" s="35"/>
      <c r="CB329" s="35"/>
      <c r="CH329" s="35"/>
      <c r="CI329" s="35"/>
      <c r="CJ329" s="35"/>
      <c r="CP329" s="35"/>
      <c r="CQ329" s="35"/>
      <c r="CR329" s="35"/>
      <c r="CX329" s="35"/>
      <c r="CY329" s="35"/>
      <c r="CZ329" s="35"/>
      <c r="DF329" s="35">
        <v>3E-10</v>
      </c>
      <c r="DG329" s="35">
        <v>3.3458584397900002</v>
      </c>
      <c r="DH329" s="35">
        <v>39793.760254654801</v>
      </c>
      <c r="DI329" s="29">
        <f t="shared" si="156"/>
        <v>-2.4103478589652793E-10</v>
      </c>
      <c r="DJ329" s="29">
        <f t="shared" si="157"/>
        <v>-2.4085393290261589E-10</v>
      </c>
      <c r="DK329" s="29">
        <f t="shared" si="158"/>
        <v>-2.4085394178772443E-10</v>
      </c>
      <c r="DL329" s="29">
        <f t="shared" si="159"/>
        <v>-2.4085394178729745E-10</v>
      </c>
      <c r="DN329" s="35"/>
      <c r="DO329" s="35"/>
      <c r="DP329" s="35"/>
      <c r="DV329" s="35"/>
      <c r="DW329" s="35"/>
      <c r="DX329" s="35"/>
      <c r="ED329" s="35"/>
      <c r="EE329" s="35"/>
      <c r="EF329" s="35"/>
      <c r="EL329" s="35"/>
      <c r="EM329" s="35"/>
      <c r="EN329" s="35"/>
      <c r="ET329" s="35"/>
      <c r="EU329" s="35"/>
      <c r="EV329" s="35"/>
    </row>
    <row r="330" spans="14:152" s="29" customFormat="1" ht="13.5" x14ac:dyDescent="0.3">
      <c r="N330" s="35">
        <v>1.2799999999999999E-9</v>
      </c>
      <c r="O330" s="35">
        <v>6.0102456216000002</v>
      </c>
      <c r="P330" s="35">
        <v>90394.8230130507</v>
      </c>
      <c r="Q330" s="29">
        <f t="shared" si="152"/>
        <v>-9.0405422421639392E-10</v>
      </c>
      <c r="R330" s="29">
        <f t="shared" si="153"/>
        <v>-9.0613460621484107E-10</v>
      </c>
      <c r="S330" s="29">
        <f t="shared" si="154"/>
        <v>-9.0613450419513565E-10</v>
      </c>
      <c r="T330" s="29">
        <f t="shared" si="155"/>
        <v>-9.061345041998634E-10</v>
      </c>
      <c r="V330" s="35"/>
      <c r="W330" s="35"/>
      <c r="X330" s="35"/>
      <c r="AD330" s="35"/>
      <c r="AE330" s="35"/>
      <c r="AF330" s="35"/>
      <c r="AL330" s="35"/>
      <c r="AM330" s="35"/>
      <c r="AN330" s="35"/>
      <c r="AT330" s="35"/>
      <c r="AU330" s="35"/>
      <c r="AV330" s="35"/>
      <c r="BB330" s="35"/>
      <c r="BC330" s="35"/>
      <c r="BD330" s="35"/>
      <c r="BJ330" s="35"/>
      <c r="BK330" s="35"/>
      <c r="BL330" s="35"/>
      <c r="BR330" s="35"/>
      <c r="BS330" s="35"/>
      <c r="BT330" s="35"/>
      <c r="BZ330" s="35"/>
      <c r="CA330" s="35"/>
      <c r="CB330" s="35"/>
      <c r="CH330" s="35"/>
      <c r="CI330" s="35"/>
      <c r="CJ330" s="35"/>
      <c r="CP330" s="35"/>
      <c r="CQ330" s="35"/>
      <c r="CR330" s="35"/>
      <c r="CX330" s="35"/>
      <c r="CY330" s="35"/>
      <c r="CZ330" s="35"/>
      <c r="DF330" s="35">
        <v>2.5999999999999998E-10</v>
      </c>
      <c r="DG330" s="35">
        <v>5.36096904409</v>
      </c>
      <c r="DH330" s="35">
        <v>1478.8665740644001</v>
      </c>
      <c r="DI330" s="29">
        <f t="shared" si="156"/>
        <v>-1.1648882372620949E-10</v>
      </c>
      <c r="DJ330" s="29">
        <f t="shared" si="157"/>
        <v>-1.1649756445528569E-10</v>
      </c>
      <c r="DK330" s="29">
        <f t="shared" si="158"/>
        <v>-1.164975640261593E-10</v>
      </c>
      <c r="DL330" s="29">
        <f t="shared" si="159"/>
        <v>-1.1649756402618078E-10</v>
      </c>
      <c r="DN330" s="35"/>
      <c r="DO330" s="35"/>
      <c r="DP330" s="35"/>
      <c r="DV330" s="35"/>
      <c r="DW330" s="35"/>
      <c r="DX330" s="35"/>
      <c r="ED330" s="35"/>
      <c r="EE330" s="35"/>
      <c r="EF330" s="35"/>
      <c r="EL330" s="35"/>
      <c r="EM330" s="35"/>
      <c r="EN330" s="35"/>
      <c r="ET330" s="35"/>
      <c r="EU330" s="35"/>
      <c r="EV330" s="35"/>
    </row>
    <row r="331" spans="14:152" s="29" customFormat="1" ht="13.5" x14ac:dyDescent="0.3">
      <c r="N331" s="35">
        <v>9.0999999999999996E-10</v>
      </c>
      <c r="O331" s="35">
        <v>1.77665981007</v>
      </c>
      <c r="P331" s="35">
        <v>1539.3158698120001</v>
      </c>
      <c r="Q331" s="29">
        <f t="shared" si="152"/>
        <v>-6.7759135663255922E-11</v>
      </c>
      <c r="R331" s="29">
        <f t="shared" si="153"/>
        <v>-6.7723616205324665E-11</v>
      </c>
      <c r="S331" s="29">
        <f t="shared" si="154"/>
        <v>-6.7723617949169087E-11</v>
      </c>
      <c r="T331" s="29">
        <f t="shared" si="155"/>
        <v>-6.772361794908527E-11</v>
      </c>
      <c r="V331" s="35"/>
      <c r="W331" s="35"/>
      <c r="X331" s="35"/>
      <c r="AD331" s="35"/>
      <c r="AE331" s="35"/>
      <c r="AF331" s="35"/>
      <c r="AL331" s="35"/>
      <c r="AM331" s="35"/>
      <c r="AN331" s="35"/>
      <c r="AT331" s="35"/>
      <c r="AU331" s="35"/>
      <c r="AV331" s="35"/>
      <c r="BB331" s="35"/>
      <c r="BC331" s="35"/>
      <c r="BD331" s="35"/>
      <c r="BJ331" s="35"/>
      <c r="BK331" s="35"/>
      <c r="BL331" s="35"/>
      <c r="BR331" s="35"/>
      <c r="BS331" s="35"/>
      <c r="BT331" s="35"/>
      <c r="BZ331" s="35"/>
      <c r="CA331" s="35"/>
      <c r="CB331" s="35"/>
      <c r="CH331" s="35"/>
      <c r="CI331" s="35"/>
      <c r="CJ331" s="35"/>
      <c r="CP331" s="35"/>
      <c r="CQ331" s="35"/>
      <c r="CR331" s="35"/>
      <c r="CX331" s="35"/>
      <c r="CY331" s="35"/>
      <c r="CZ331" s="35"/>
      <c r="DF331" s="35"/>
      <c r="DG331" s="35"/>
      <c r="DH331" s="35"/>
      <c r="DN331" s="35"/>
      <c r="DO331" s="35"/>
      <c r="DP331" s="35"/>
      <c r="DV331" s="35"/>
      <c r="DW331" s="35"/>
      <c r="DX331" s="35"/>
      <c r="ED331" s="35"/>
      <c r="EE331" s="35"/>
      <c r="EF331" s="35"/>
      <c r="EL331" s="35"/>
      <c r="EM331" s="35"/>
      <c r="EN331" s="35"/>
      <c r="ET331" s="35"/>
      <c r="EU331" s="35"/>
      <c r="EV331" s="35"/>
    </row>
    <row r="332" spans="14:152" s="29" customFormat="1" ht="13.5" x14ac:dyDescent="0.3">
      <c r="N332" s="35">
        <v>9.2000000000000003E-10</v>
      </c>
      <c r="O332" s="35">
        <v>0.99804571578000001</v>
      </c>
      <c r="P332" s="35">
        <v>95.979227217800002</v>
      </c>
      <c r="Q332" s="29">
        <f t="shared" si="152"/>
        <v>-7.6718659884652452E-10</v>
      </c>
      <c r="R332" s="29">
        <f t="shared" si="153"/>
        <v>-7.6718535963860182E-10</v>
      </c>
      <c r="S332" s="29">
        <f t="shared" si="154"/>
        <v>-7.6718535969944136E-10</v>
      </c>
      <c r="T332" s="29">
        <f t="shared" si="155"/>
        <v>-7.6718535969943816E-10</v>
      </c>
      <c r="V332" s="35"/>
      <c r="W332" s="35"/>
      <c r="X332" s="35"/>
      <c r="AD332" s="35"/>
      <c r="AE332" s="35"/>
      <c r="AF332" s="35"/>
      <c r="AL332" s="35"/>
      <c r="AM332" s="35"/>
      <c r="AN332" s="35"/>
      <c r="AT332" s="35"/>
      <c r="AU332" s="35"/>
      <c r="AV332" s="35"/>
      <c r="BB332" s="35"/>
      <c r="BC332" s="35"/>
      <c r="BD332" s="35"/>
      <c r="BJ332" s="35"/>
      <c r="BK332" s="35"/>
      <c r="BL332" s="35"/>
      <c r="BR332" s="35"/>
      <c r="BS332" s="35"/>
      <c r="BT332" s="35"/>
      <c r="BZ332" s="35"/>
      <c r="CA332" s="35"/>
      <c r="CB332" s="35"/>
      <c r="CH332" s="35"/>
      <c r="CI332" s="35"/>
      <c r="CJ332" s="35"/>
      <c r="CP332" s="35"/>
      <c r="CQ332" s="35"/>
      <c r="CR332" s="35"/>
      <c r="CX332" s="35"/>
      <c r="CY332" s="35"/>
      <c r="CZ332" s="35"/>
      <c r="DF332" s="35"/>
      <c r="DG332" s="35"/>
      <c r="DH332" s="35"/>
      <c r="DN332" s="35"/>
      <c r="DO332" s="35"/>
      <c r="DP332" s="35"/>
      <c r="DV332" s="35"/>
      <c r="DW332" s="35"/>
      <c r="DX332" s="35"/>
      <c r="ED332" s="35"/>
      <c r="EE332" s="35"/>
      <c r="EF332" s="35"/>
      <c r="EL332" s="35"/>
      <c r="EM332" s="35"/>
      <c r="EN332" s="35"/>
      <c r="ET332" s="35"/>
      <c r="EU332" s="35"/>
      <c r="EV332" s="35"/>
    </row>
    <row r="333" spans="14:152" s="29" customFormat="1" ht="13.5" x14ac:dyDescent="0.3">
      <c r="N333" s="35">
        <v>1.2E-9</v>
      </c>
      <c r="O333" s="35">
        <v>3.9306086624400001</v>
      </c>
      <c r="P333" s="35">
        <v>38526.574350871997</v>
      </c>
      <c r="Q333" s="29">
        <f t="shared" si="152"/>
        <v>2.5499505612026812E-10</v>
      </c>
      <c r="R333" s="29">
        <f t="shared" si="153"/>
        <v>2.5614364792853707E-10</v>
      </c>
      <c r="S333" s="29">
        <f t="shared" si="154"/>
        <v>2.5614359154399871E-10</v>
      </c>
      <c r="T333" s="29">
        <f t="shared" si="155"/>
        <v>2.561435915466643E-10</v>
      </c>
      <c r="V333" s="35"/>
      <c r="W333" s="35"/>
      <c r="X333" s="35"/>
      <c r="AD333" s="35"/>
      <c r="AE333" s="35"/>
      <c r="AF333" s="35"/>
      <c r="AL333" s="35"/>
      <c r="AM333" s="35"/>
      <c r="AN333" s="35"/>
      <c r="AT333" s="35"/>
      <c r="AU333" s="35"/>
      <c r="AV333" s="35"/>
      <c r="BB333" s="35"/>
      <c r="BC333" s="35"/>
      <c r="BD333" s="35"/>
      <c r="BJ333" s="35"/>
      <c r="BK333" s="35"/>
      <c r="BL333" s="35"/>
      <c r="BR333" s="35"/>
      <c r="BS333" s="35"/>
      <c r="BT333" s="35"/>
      <c r="BZ333" s="35"/>
      <c r="CA333" s="35"/>
      <c r="CB333" s="35"/>
      <c r="CH333" s="35"/>
      <c r="CI333" s="35"/>
      <c r="CJ333" s="35"/>
      <c r="CP333" s="35"/>
      <c r="CQ333" s="35"/>
      <c r="CR333" s="35"/>
      <c r="CX333" s="35"/>
      <c r="CY333" s="35"/>
      <c r="CZ333" s="35"/>
      <c r="DF333" s="35"/>
      <c r="DG333" s="35"/>
      <c r="DH333" s="35"/>
      <c r="DN333" s="35"/>
      <c r="DO333" s="35"/>
      <c r="DP333" s="35"/>
      <c r="DV333" s="35"/>
      <c r="DW333" s="35"/>
      <c r="DX333" s="35"/>
      <c r="ED333" s="35"/>
      <c r="EE333" s="35"/>
      <c r="EF333" s="35"/>
      <c r="EL333" s="35"/>
      <c r="EM333" s="35"/>
      <c r="EN333" s="35"/>
      <c r="ET333" s="35"/>
      <c r="EU333" s="35"/>
      <c r="EV333" s="35"/>
    </row>
    <row r="334" spans="14:152" s="29" customFormat="1" ht="13.5" x14ac:dyDescent="0.3">
      <c r="N334" s="35">
        <v>1.1700000000000001E-9</v>
      </c>
      <c r="O334" s="35">
        <v>2.2414329954899999</v>
      </c>
      <c r="P334" s="35">
        <v>56600.279289522201</v>
      </c>
      <c r="Q334" s="29">
        <f t="shared" si="152"/>
        <v>-5.8154895584324831E-10</v>
      </c>
      <c r="R334" s="29">
        <f t="shared" si="153"/>
        <v>-5.8300948264381844E-10</v>
      </c>
      <c r="S334" s="29">
        <f t="shared" si="154"/>
        <v>-5.8300941096840877E-10</v>
      </c>
      <c r="T334" s="29">
        <f t="shared" si="155"/>
        <v>-5.8300941097175317E-10</v>
      </c>
      <c r="V334" s="35"/>
      <c r="W334" s="35"/>
      <c r="X334" s="35"/>
      <c r="AD334" s="35"/>
      <c r="AE334" s="35"/>
      <c r="AF334" s="35"/>
      <c r="AL334" s="35"/>
      <c r="AM334" s="35"/>
      <c r="AN334" s="35"/>
      <c r="AT334" s="35"/>
      <c r="AU334" s="35"/>
      <c r="AV334" s="35"/>
      <c r="BB334" s="35"/>
      <c r="BC334" s="35"/>
      <c r="BD334" s="35"/>
      <c r="BJ334" s="35"/>
      <c r="BK334" s="35"/>
      <c r="BL334" s="35"/>
      <c r="BR334" s="35"/>
      <c r="BS334" s="35"/>
      <c r="BT334" s="35"/>
      <c r="BZ334" s="35"/>
      <c r="CA334" s="35"/>
      <c r="CB334" s="35"/>
      <c r="CH334" s="35"/>
      <c r="CI334" s="35"/>
      <c r="CJ334" s="35"/>
      <c r="CP334" s="35"/>
      <c r="CQ334" s="35"/>
      <c r="CR334" s="35"/>
      <c r="CX334" s="35"/>
      <c r="CY334" s="35"/>
      <c r="CZ334" s="35"/>
      <c r="DF334" s="35"/>
      <c r="DG334" s="35"/>
      <c r="DH334" s="35"/>
      <c r="DN334" s="35"/>
      <c r="DO334" s="35"/>
      <c r="DP334" s="35"/>
      <c r="DV334" s="35"/>
      <c r="DW334" s="35"/>
      <c r="DX334" s="35"/>
      <c r="ED334" s="35"/>
      <c r="EE334" s="35"/>
      <c r="EF334" s="35"/>
      <c r="EL334" s="35"/>
      <c r="EM334" s="35"/>
      <c r="EN334" s="35"/>
      <c r="ET334" s="35"/>
      <c r="EU334" s="35"/>
      <c r="EV334" s="35"/>
    </row>
    <row r="335" spans="14:152" s="29" customFormat="1" ht="13.5" x14ac:dyDescent="0.3">
      <c r="N335" s="35">
        <v>1.1800000000000001E-9</v>
      </c>
      <c r="O335" s="35">
        <v>6.0912132593999999</v>
      </c>
      <c r="P335" s="35">
        <v>29786.660256881001</v>
      </c>
      <c r="Q335" s="29">
        <f t="shared" si="152"/>
        <v>1.1551907022283419E-9</v>
      </c>
      <c r="R335" s="29">
        <f t="shared" si="153"/>
        <v>1.1550080677953707E-9</v>
      </c>
      <c r="S335" s="29">
        <f t="shared" si="154"/>
        <v>1.15500807677814E-9</v>
      </c>
      <c r="T335" s="29">
        <f t="shared" si="155"/>
        <v>1.1550080767777143E-9</v>
      </c>
      <c r="V335" s="35"/>
      <c r="W335" s="35"/>
      <c r="X335" s="35"/>
      <c r="AD335" s="35"/>
      <c r="AE335" s="35"/>
      <c r="AF335" s="35"/>
      <c r="AL335" s="35"/>
      <c r="AM335" s="35"/>
      <c r="AN335" s="35"/>
      <c r="AT335" s="35"/>
      <c r="AU335" s="35"/>
      <c r="AV335" s="35"/>
      <c r="BB335" s="35"/>
      <c r="BC335" s="35"/>
      <c r="BD335" s="35"/>
      <c r="BJ335" s="35"/>
      <c r="BK335" s="35"/>
      <c r="BL335" s="35"/>
      <c r="BR335" s="35"/>
      <c r="BS335" s="35"/>
      <c r="BT335" s="35"/>
      <c r="BZ335" s="35"/>
      <c r="CA335" s="35"/>
      <c r="CB335" s="35"/>
      <c r="CH335" s="35"/>
      <c r="CI335" s="35"/>
      <c r="CJ335" s="35"/>
      <c r="CP335" s="35"/>
      <c r="CQ335" s="35"/>
      <c r="CR335" s="35"/>
      <c r="CX335" s="35"/>
      <c r="CY335" s="35"/>
      <c r="CZ335" s="35"/>
      <c r="DF335" s="35"/>
      <c r="DG335" s="35"/>
      <c r="DH335" s="35"/>
      <c r="DN335" s="35"/>
      <c r="DO335" s="35"/>
      <c r="DP335" s="35"/>
      <c r="DV335" s="35"/>
      <c r="DW335" s="35"/>
      <c r="DX335" s="35"/>
      <c r="ED335" s="35"/>
      <c r="EE335" s="35"/>
      <c r="EF335" s="35"/>
      <c r="EL335" s="35"/>
      <c r="EM335" s="35"/>
      <c r="EN335" s="35"/>
      <c r="ET335" s="35"/>
      <c r="EU335" s="35"/>
      <c r="EV335" s="35"/>
    </row>
    <row r="336" spans="14:152" s="29" customFormat="1" ht="13.5" x14ac:dyDescent="0.3">
      <c r="N336" s="35">
        <v>9.7999999999999992E-10</v>
      </c>
      <c r="O336" s="35">
        <v>4.6093815620700003</v>
      </c>
      <c r="P336" s="35">
        <v>11787.1059703098</v>
      </c>
      <c r="Q336" s="29">
        <f t="shared" si="152"/>
        <v>2.8512879857248702E-10</v>
      </c>
      <c r="R336" s="29">
        <f t="shared" si="153"/>
        <v>2.854098014510687E-10</v>
      </c>
      <c r="S336" s="29">
        <f t="shared" si="154"/>
        <v>2.8540978765577557E-10</v>
      </c>
      <c r="T336" s="29">
        <f t="shared" si="155"/>
        <v>2.8540978765641508E-10</v>
      </c>
      <c r="V336" s="35"/>
      <c r="W336" s="35"/>
      <c r="X336" s="35"/>
      <c r="AD336" s="35"/>
      <c r="AE336" s="35"/>
      <c r="AF336" s="35"/>
      <c r="AL336" s="35"/>
      <c r="AM336" s="35"/>
      <c r="AN336" s="35"/>
      <c r="AT336" s="35"/>
      <c r="AU336" s="35"/>
      <c r="AV336" s="35"/>
      <c r="BB336" s="35"/>
      <c r="BC336" s="35"/>
      <c r="BD336" s="35"/>
      <c r="BJ336" s="35"/>
      <c r="BK336" s="35"/>
      <c r="BL336" s="35"/>
      <c r="BR336" s="35"/>
      <c r="BS336" s="35"/>
      <c r="BT336" s="35"/>
      <c r="BZ336" s="35"/>
      <c r="CA336" s="35"/>
      <c r="CB336" s="35"/>
      <c r="CH336" s="35"/>
      <c r="CI336" s="35"/>
      <c r="CJ336" s="35"/>
      <c r="CP336" s="35"/>
      <c r="CQ336" s="35"/>
      <c r="CR336" s="35"/>
      <c r="CX336" s="35"/>
      <c r="CY336" s="35"/>
      <c r="CZ336" s="35"/>
      <c r="DF336" s="35"/>
      <c r="DG336" s="35"/>
      <c r="DH336" s="35"/>
      <c r="DN336" s="35"/>
      <c r="DO336" s="35"/>
      <c r="DP336" s="35"/>
      <c r="DV336" s="35"/>
      <c r="DW336" s="35"/>
      <c r="DX336" s="35"/>
      <c r="ED336" s="35"/>
      <c r="EE336" s="35"/>
      <c r="EF336" s="35"/>
      <c r="EL336" s="35"/>
      <c r="EM336" s="35"/>
      <c r="EN336" s="35"/>
      <c r="ET336" s="35"/>
      <c r="EU336" s="35"/>
      <c r="EV336" s="35"/>
    </row>
    <row r="337" spans="14:152" s="29" customFormat="1" ht="13.5" x14ac:dyDescent="0.3">
      <c r="N337" s="35">
        <v>9.6999999999999996E-10</v>
      </c>
      <c r="O337" s="35">
        <v>3.92727733144</v>
      </c>
      <c r="P337" s="35">
        <v>11794.152207007801</v>
      </c>
      <c r="Q337" s="29">
        <f t="shared" si="152"/>
        <v>7.3692517391414685E-10</v>
      </c>
      <c r="R337" s="29">
        <f t="shared" si="153"/>
        <v>7.3711429911810871E-10</v>
      </c>
      <c r="S337" s="29">
        <f t="shared" si="154"/>
        <v>7.3711428983456712E-10</v>
      </c>
      <c r="T337" s="29">
        <f t="shared" si="155"/>
        <v>7.3711428983501504E-10</v>
      </c>
      <c r="V337" s="35"/>
      <c r="W337" s="35"/>
      <c r="X337" s="35"/>
      <c r="AD337" s="35"/>
      <c r="AE337" s="35"/>
      <c r="AF337" s="35"/>
      <c r="AL337" s="35"/>
      <c r="AM337" s="35"/>
      <c r="AN337" s="35"/>
      <c r="AT337" s="35"/>
      <c r="AU337" s="35"/>
      <c r="AV337" s="35"/>
      <c r="BB337" s="35"/>
      <c r="BC337" s="35"/>
      <c r="BD337" s="35"/>
      <c r="BJ337" s="35"/>
      <c r="BK337" s="35"/>
      <c r="BL337" s="35"/>
      <c r="BR337" s="35"/>
      <c r="BS337" s="35"/>
      <c r="BT337" s="35"/>
      <c r="BZ337" s="35"/>
      <c r="CA337" s="35"/>
      <c r="CB337" s="35"/>
      <c r="CH337" s="35"/>
      <c r="CI337" s="35"/>
      <c r="CJ337" s="35"/>
      <c r="CP337" s="35"/>
      <c r="CQ337" s="35"/>
      <c r="CR337" s="35"/>
      <c r="CX337" s="35"/>
      <c r="CY337" s="35"/>
      <c r="CZ337" s="35"/>
      <c r="DF337" s="35"/>
      <c r="DG337" s="35"/>
      <c r="DH337" s="35"/>
      <c r="DN337" s="35"/>
      <c r="DO337" s="35"/>
      <c r="DP337" s="35"/>
      <c r="DV337" s="35"/>
      <c r="DW337" s="35"/>
      <c r="DX337" s="35"/>
      <c r="ED337" s="35"/>
      <c r="EE337" s="35"/>
      <c r="EF337" s="35"/>
      <c r="EL337" s="35"/>
      <c r="EM337" s="35"/>
      <c r="EN337" s="35"/>
      <c r="ET337" s="35"/>
      <c r="EU337" s="35"/>
      <c r="EV337" s="35"/>
    </row>
    <row r="338" spans="14:152" s="29" customFormat="1" ht="13.5" x14ac:dyDescent="0.3">
      <c r="N338" s="35">
        <v>9.2999999999999999E-10</v>
      </c>
      <c r="O338" s="35">
        <v>5.2339543504300003</v>
      </c>
      <c r="P338" s="35">
        <v>14169.793562230399</v>
      </c>
      <c r="Q338" s="29">
        <f t="shared" si="152"/>
        <v>-9.0308059156746382E-10</v>
      </c>
      <c r="R338" s="29">
        <f t="shared" si="153"/>
        <v>-9.0300049593104929E-10</v>
      </c>
      <c r="S338" s="29">
        <f t="shared" si="154"/>
        <v>-9.0300049986625176E-10</v>
      </c>
      <c r="T338" s="29">
        <f t="shared" si="155"/>
        <v>-9.0300049986606213E-10</v>
      </c>
      <c r="V338" s="35"/>
      <c r="W338" s="35"/>
      <c r="X338" s="35"/>
      <c r="AD338" s="35"/>
      <c r="AE338" s="35"/>
      <c r="AF338" s="35"/>
      <c r="AL338" s="35"/>
      <c r="AM338" s="35"/>
      <c r="AN338" s="35"/>
      <c r="AT338" s="35"/>
      <c r="AU338" s="35"/>
      <c r="AV338" s="35"/>
      <c r="BB338" s="35"/>
      <c r="BC338" s="35"/>
      <c r="BD338" s="35"/>
      <c r="BJ338" s="35"/>
      <c r="BK338" s="35"/>
      <c r="BL338" s="35"/>
      <c r="BR338" s="35"/>
      <c r="BS338" s="35"/>
      <c r="BT338" s="35"/>
      <c r="BZ338" s="35"/>
      <c r="CA338" s="35"/>
      <c r="CB338" s="35"/>
      <c r="CH338" s="35"/>
      <c r="CI338" s="35"/>
      <c r="CJ338" s="35"/>
      <c r="CP338" s="35"/>
      <c r="CQ338" s="35"/>
      <c r="CR338" s="35"/>
      <c r="CX338" s="35"/>
      <c r="CY338" s="35"/>
      <c r="CZ338" s="35"/>
      <c r="DF338" s="35"/>
      <c r="DG338" s="35"/>
      <c r="DH338" s="35"/>
      <c r="DN338" s="35"/>
      <c r="DO338" s="35"/>
      <c r="DP338" s="35"/>
      <c r="DV338" s="35"/>
      <c r="DW338" s="35"/>
      <c r="DX338" s="35"/>
      <c r="ED338" s="35"/>
      <c r="EE338" s="35"/>
      <c r="EF338" s="35"/>
      <c r="EL338" s="35"/>
      <c r="EM338" s="35"/>
      <c r="EN338" s="35"/>
      <c r="ET338" s="35"/>
      <c r="EU338" s="35"/>
      <c r="EV338" s="35"/>
    </row>
    <row r="339" spans="14:152" s="29" customFormat="1" ht="13.5" x14ac:dyDescent="0.3">
      <c r="N339" s="35">
        <v>9.5999999999999999E-10</v>
      </c>
      <c r="O339" s="35">
        <v>5.2752570903800002</v>
      </c>
      <c r="P339" s="35">
        <v>8734.4189721465991</v>
      </c>
      <c r="Q339" s="29">
        <f t="shared" si="152"/>
        <v>-8.3497058288515796E-10</v>
      </c>
      <c r="R339" s="29">
        <f t="shared" si="153"/>
        <v>-8.3486534850834013E-10</v>
      </c>
      <c r="S339" s="29">
        <f t="shared" si="154"/>
        <v>-8.3486535367586046E-10</v>
      </c>
      <c r="T339" s="29">
        <f t="shared" si="155"/>
        <v>-8.34865353675618E-10</v>
      </c>
      <c r="V339" s="35"/>
      <c r="W339" s="35"/>
      <c r="X339" s="35"/>
      <c r="AD339" s="35"/>
      <c r="AE339" s="35"/>
      <c r="AF339" s="35"/>
      <c r="AL339" s="35"/>
      <c r="AM339" s="35"/>
      <c r="AN339" s="35"/>
      <c r="AT339" s="35"/>
      <c r="AU339" s="35"/>
      <c r="AV339" s="35"/>
      <c r="BB339" s="35"/>
      <c r="BC339" s="35"/>
      <c r="BD339" s="35"/>
      <c r="BJ339" s="35"/>
      <c r="BK339" s="35"/>
      <c r="BL339" s="35"/>
      <c r="BR339" s="35"/>
      <c r="BS339" s="35"/>
      <c r="BT339" s="35"/>
      <c r="BZ339" s="35"/>
      <c r="CA339" s="35"/>
      <c r="CB339" s="35"/>
      <c r="CH339" s="35"/>
      <c r="CI339" s="35"/>
      <c r="CJ339" s="35"/>
      <c r="CP339" s="35"/>
      <c r="CQ339" s="35"/>
      <c r="CR339" s="35"/>
      <c r="CX339" s="35"/>
      <c r="CY339" s="35"/>
      <c r="CZ339" s="35"/>
      <c r="DF339" s="35"/>
      <c r="DG339" s="35"/>
      <c r="DH339" s="35"/>
      <c r="DN339" s="35"/>
      <c r="DO339" s="35"/>
      <c r="DP339" s="35"/>
      <c r="DV339" s="35"/>
      <c r="DW339" s="35"/>
      <c r="DX339" s="35"/>
      <c r="ED339" s="35"/>
      <c r="EE339" s="35"/>
      <c r="EF339" s="35"/>
      <c r="EL339" s="35"/>
      <c r="EM339" s="35"/>
      <c r="EN339" s="35"/>
      <c r="ET339" s="35"/>
      <c r="EU339" s="35"/>
      <c r="EV339" s="35"/>
    </row>
    <row r="340" spans="14:152" s="29" customFormat="1" ht="13.5" x14ac:dyDescent="0.3">
      <c r="N340" s="35">
        <v>9.4000000000000006E-10</v>
      </c>
      <c r="O340" s="35">
        <v>0.18166654804999999</v>
      </c>
      <c r="P340" s="35">
        <v>67589.0874470571</v>
      </c>
      <c r="Q340" s="29">
        <f t="shared" si="152"/>
        <v>-2.8269817351993482E-11</v>
      </c>
      <c r="R340" s="29">
        <f t="shared" si="153"/>
        <v>-2.9884548994612579E-11</v>
      </c>
      <c r="S340" s="29">
        <f t="shared" si="154"/>
        <v>-2.9884469720960113E-11</v>
      </c>
      <c r="T340" s="29">
        <f t="shared" si="155"/>
        <v>-2.9884469724591708E-11</v>
      </c>
      <c r="V340" s="35"/>
      <c r="W340" s="35"/>
      <c r="X340" s="35"/>
      <c r="AD340" s="35"/>
      <c r="AE340" s="35"/>
      <c r="AF340" s="35"/>
      <c r="AL340" s="35"/>
      <c r="AM340" s="35"/>
      <c r="AN340" s="35"/>
      <c r="AT340" s="35"/>
      <c r="AU340" s="35"/>
      <c r="AV340" s="35"/>
      <c r="BB340" s="35"/>
      <c r="BC340" s="35"/>
      <c r="BD340" s="35"/>
      <c r="BJ340" s="35"/>
      <c r="BK340" s="35"/>
      <c r="BL340" s="35"/>
      <c r="BR340" s="35"/>
      <c r="BS340" s="35"/>
      <c r="BT340" s="35"/>
      <c r="BZ340" s="35"/>
      <c r="CA340" s="35"/>
      <c r="CB340" s="35"/>
      <c r="CH340" s="35"/>
      <c r="CI340" s="35"/>
      <c r="CJ340" s="35"/>
      <c r="CP340" s="35"/>
      <c r="CQ340" s="35"/>
      <c r="CR340" s="35"/>
      <c r="CX340" s="35"/>
      <c r="CY340" s="35"/>
      <c r="CZ340" s="35"/>
      <c r="DF340" s="35"/>
      <c r="DG340" s="35"/>
      <c r="DH340" s="35"/>
      <c r="DN340" s="35"/>
      <c r="DO340" s="35"/>
      <c r="DP340" s="35"/>
      <c r="DV340" s="35"/>
      <c r="DW340" s="35"/>
      <c r="DX340" s="35"/>
      <c r="ED340" s="35"/>
      <c r="EE340" s="35"/>
      <c r="EF340" s="35"/>
      <c r="EL340" s="35"/>
      <c r="EM340" s="35"/>
      <c r="EN340" s="35"/>
      <c r="ET340" s="35"/>
      <c r="EU340" s="35"/>
      <c r="EV340" s="35"/>
    </row>
    <row r="341" spans="14:152" s="29" customFormat="1" ht="13.5" x14ac:dyDescent="0.3">
      <c r="N341" s="35">
        <v>1.0999999999999999E-9</v>
      </c>
      <c r="O341" s="35">
        <v>4.9627928707600004</v>
      </c>
      <c r="P341" s="35">
        <v>48417.972905581897</v>
      </c>
      <c r="Q341" s="29">
        <f t="shared" si="152"/>
        <v>1.0445370769727673E-9</v>
      </c>
      <c r="R341" s="29">
        <f t="shared" si="153"/>
        <v>1.044111686810809E-9</v>
      </c>
      <c r="S341" s="29">
        <f t="shared" si="154"/>
        <v>1.0441117077343349E-9</v>
      </c>
      <c r="T341" s="29">
        <f t="shared" si="155"/>
        <v>1.044111707733351E-9</v>
      </c>
      <c r="V341" s="35"/>
      <c r="W341" s="35"/>
      <c r="X341" s="35"/>
      <c r="AD341" s="35"/>
      <c r="AE341" s="35"/>
      <c r="AF341" s="35"/>
      <c r="AL341" s="35"/>
      <c r="AM341" s="35"/>
      <c r="AN341" s="35"/>
      <c r="AT341" s="35"/>
      <c r="AU341" s="35"/>
      <c r="AV341" s="35"/>
      <c r="BB341" s="35"/>
      <c r="BC341" s="35"/>
      <c r="BD341" s="35"/>
      <c r="BJ341" s="35"/>
      <c r="BK341" s="35"/>
      <c r="BL341" s="35"/>
      <c r="BR341" s="35"/>
      <c r="BS341" s="35"/>
      <c r="BT341" s="35"/>
      <c r="BZ341" s="35"/>
      <c r="CA341" s="35"/>
      <c r="CB341" s="35"/>
      <c r="CH341" s="35"/>
      <c r="CI341" s="35"/>
      <c r="CJ341" s="35"/>
      <c r="CP341" s="35"/>
      <c r="CQ341" s="35"/>
      <c r="CR341" s="35"/>
      <c r="CX341" s="35"/>
      <c r="CY341" s="35"/>
      <c r="CZ341" s="35"/>
      <c r="DF341" s="35"/>
      <c r="DG341" s="35"/>
      <c r="DH341" s="35"/>
      <c r="DN341" s="35"/>
      <c r="DO341" s="35"/>
      <c r="DP341" s="35"/>
      <c r="DV341" s="35"/>
      <c r="DW341" s="35"/>
      <c r="DX341" s="35"/>
      <c r="ED341" s="35"/>
      <c r="EE341" s="35"/>
      <c r="EF341" s="35"/>
      <c r="EL341" s="35"/>
      <c r="EM341" s="35"/>
      <c r="EN341" s="35"/>
      <c r="ET341" s="35"/>
      <c r="EU341" s="35"/>
      <c r="EV341" s="35"/>
    </row>
    <row r="342" spans="14:152" s="29" customFormat="1" ht="13.5" x14ac:dyDescent="0.3">
      <c r="N342" s="35">
        <v>8.6000000000000003E-10</v>
      </c>
      <c r="O342" s="35">
        <v>0.39533409505</v>
      </c>
      <c r="P342" s="35">
        <v>3956.5080160194002</v>
      </c>
      <c r="Q342" s="29">
        <f t="shared" si="152"/>
        <v>-2.1599383316452388E-10</v>
      </c>
      <c r="R342" s="29">
        <f t="shared" si="153"/>
        <v>-2.1591008573730914E-10</v>
      </c>
      <c r="S342" s="29">
        <f t="shared" si="154"/>
        <v>-2.1591008984897178E-10</v>
      </c>
      <c r="T342" s="29">
        <f t="shared" si="155"/>
        <v>-2.1591008984877067E-10</v>
      </c>
      <c r="V342" s="35"/>
      <c r="W342" s="35"/>
      <c r="X342" s="35"/>
      <c r="AD342" s="35"/>
      <c r="AE342" s="35"/>
      <c r="AF342" s="35"/>
      <c r="AL342" s="35"/>
      <c r="AM342" s="35"/>
      <c r="AN342" s="35"/>
      <c r="AT342" s="35"/>
      <c r="AU342" s="35"/>
      <c r="AV342" s="35"/>
      <c r="BB342" s="35"/>
      <c r="BC342" s="35"/>
      <c r="BD342" s="35"/>
      <c r="BJ342" s="35"/>
      <c r="BK342" s="35"/>
      <c r="BL342" s="35"/>
      <c r="BR342" s="35"/>
      <c r="BS342" s="35"/>
      <c r="BT342" s="35"/>
      <c r="BZ342" s="35"/>
      <c r="CA342" s="35"/>
      <c r="CB342" s="35"/>
      <c r="CH342" s="35"/>
      <c r="CI342" s="35"/>
      <c r="CJ342" s="35"/>
      <c r="CP342" s="35"/>
      <c r="CQ342" s="35"/>
      <c r="CR342" s="35"/>
      <c r="CX342" s="35"/>
      <c r="CY342" s="35"/>
      <c r="CZ342" s="35"/>
      <c r="DF342" s="35"/>
      <c r="DG342" s="35"/>
      <c r="DH342" s="35"/>
      <c r="DN342" s="35"/>
      <c r="DO342" s="35"/>
      <c r="DP342" s="35"/>
      <c r="DV342" s="35"/>
      <c r="DW342" s="35"/>
      <c r="DX342" s="35"/>
      <c r="ED342" s="35"/>
      <c r="EE342" s="35"/>
      <c r="EF342" s="35"/>
      <c r="EL342" s="35"/>
      <c r="EM342" s="35"/>
      <c r="EN342" s="35"/>
      <c r="ET342" s="35"/>
      <c r="EU342" s="35"/>
      <c r="EV342" s="35"/>
    </row>
    <row r="343" spans="14:152" s="29" customFormat="1" ht="13.5" x14ac:dyDescent="0.3">
      <c r="N343" s="35">
        <v>8.4999999999999996E-10</v>
      </c>
      <c r="O343" s="35">
        <v>5.69642646462</v>
      </c>
      <c r="P343" s="35">
        <v>37703.978024255797</v>
      </c>
      <c r="Q343" s="29">
        <f t="shared" si="152"/>
        <v>-5.8406364822730642E-10</v>
      </c>
      <c r="R343" s="29">
        <f t="shared" si="153"/>
        <v>-5.8347132211918445E-10</v>
      </c>
      <c r="S343" s="29">
        <f t="shared" si="154"/>
        <v>-5.8347135121281859E-10</v>
      </c>
      <c r="T343" s="29">
        <f t="shared" si="155"/>
        <v>-5.8347135121141321E-10</v>
      </c>
      <c r="V343" s="35"/>
      <c r="W343" s="35"/>
      <c r="X343" s="35"/>
      <c r="AD343" s="35"/>
      <c r="AE343" s="35"/>
      <c r="AF343" s="35"/>
      <c r="AL343" s="35"/>
      <c r="AM343" s="35"/>
      <c r="AN343" s="35"/>
      <c r="AT343" s="35"/>
      <c r="AU343" s="35"/>
      <c r="AV343" s="35"/>
      <c r="BB343" s="35"/>
      <c r="BC343" s="35"/>
      <c r="BD343" s="35"/>
      <c r="BJ343" s="35"/>
      <c r="BK343" s="35"/>
      <c r="BL343" s="35"/>
      <c r="BR343" s="35"/>
      <c r="BS343" s="35"/>
      <c r="BT343" s="35"/>
      <c r="BZ343" s="35"/>
      <c r="CA343" s="35"/>
      <c r="CB343" s="35"/>
      <c r="CH343" s="35"/>
      <c r="CI343" s="35"/>
      <c r="CJ343" s="35"/>
      <c r="CP343" s="35"/>
      <c r="CQ343" s="35"/>
      <c r="CR343" s="35"/>
      <c r="CX343" s="35"/>
      <c r="CY343" s="35"/>
      <c r="CZ343" s="35"/>
      <c r="DF343" s="35"/>
      <c r="DG343" s="35"/>
      <c r="DH343" s="35"/>
      <c r="DN343" s="35"/>
      <c r="DO343" s="35"/>
      <c r="DP343" s="35"/>
      <c r="DV343" s="35"/>
      <c r="DW343" s="35"/>
      <c r="DX343" s="35"/>
      <c r="ED343" s="35"/>
      <c r="EE343" s="35"/>
      <c r="EF343" s="35"/>
      <c r="EL343" s="35"/>
      <c r="EM343" s="35"/>
      <c r="EN343" s="35"/>
      <c r="ET343" s="35"/>
      <c r="EU343" s="35"/>
      <c r="EV343" s="35"/>
    </row>
    <row r="344" spans="14:152" s="29" customFormat="1" ht="13.5" x14ac:dyDescent="0.3">
      <c r="N344" s="35">
        <v>1.14E-9</v>
      </c>
      <c r="O344" s="35">
        <v>5.1967628542800002</v>
      </c>
      <c r="P344" s="35">
        <v>70743.774531952702</v>
      </c>
      <c r="Q344" s="29">
        <f t="shared" si="152"/>
        <v>-3.6460903401174032E-10</v>
      </c>
      <c r="R344" s="29">
        <f t="shared" si="153"/>
        <v>-3.6655140494441547E-10</v>
      </c>
      <c r="S344" s="29">
        <f t="shared" si="154"/>
        <v>-3.6655130961201417E-10</v>
      </c>
      <c r="T344" s="29">
        <f t="shared" si="155"/>
        <v>-3.6655130961667756E-10</v>
      </c>
      <c r="V344" s="35"/>
      <c r="W344" s="35"/>
      <c r="X344" s="35"/>
      <c r="AD344" s="35"/>
      <c r="AE344" s="35"/>
      <c r="AF344" s="35"/>
      <c r="AL344" s="35"/>
      <c r="AM344" s="35"/>
      <c r="AN344" s="35"/>
      <c r="AT344" s="35"/>
      <c r="AU344" s="35"/>
      <c r="AV344" s="35"/>
      <c r="BB344" s="35"/>
      <c r="BC344" s="35"/>
      <c r="BD344" s="35"/>
      <c r="BJ344" s="35"/>
      <c r="BK344" s="35"/>
      <c r="BL344" s="35"/>
      <c r="BR344" s="35"/>
      <c r="BS344" s="35"/>
      <c r="BT344" s="35"/>
      <c r="BZ344" s="35"/>
      <c r="CA344" s="35"/>
      <c r="CB344" s="35"/>
      <c r="CH344" s="35"/>
      <c r="CI344" s="35"/>
      <c r="CJ344" s="35"/>
      <c r="CP344" s="35"/>
      <c r="CQ344" s="35"/>
      <c r="CR344" s="35"/>
      <c r="CX344" s="35"/>
      <c r="CY344" s="35"/>
      <c r="CZ344" s="35"/>
      <c r="DF344" s="35"/>
      <c r="DG344" s="35"/>
      <c r="DH344" s="35"/>
      <c r="DN344" s="35"/>
      <c r="DO344" s="35"/>
      <c r="DP344" s="35"/>
      <c r="DV344" s="35"/>
      <c r="DW344" s="35"/>
      <c r="DX344" s="35"/>
      <c r="ED344" s="35"/>
      <c r="EE344" s="35"/>
      <c r="EF344" s="35"/>
      <c r="EL344" s="35"/>
      <c r="EM344" s="35"/>
      <c r="EN344" s="35"/>
      <c r="ET344" s="35"/>
      <c r="EU344" s="35"/>
      <c r="EV344" s="35"/>
    </row>
    <row r="345" spans="14:152" s="29" customFormat="1" ht="13.5" x14ac:dyDescent="0.3">
      <c r="N345" s="35">
        <v>8.0999999999999999E-10</v>
      </c>
      <c r="O345" s="35">
        <v>5.5132481518400001</v>
      </c>
      <c r="P345" s="35">
        <v>412.3710968744</v>
      </c>
      <c r="Q345" s="29">
        <f t="shared" si="152"/>
        <v>7.5937132209248604E-10</v>
      </c>
      <c r="R345" s="29">
        <f t="shared" si="153"/>
        <v>7.5936836639927815E-10</v>
      </c>
      <c r="S345" s="29">
        <f t="shared" si="154"/>
        <v>7.5936836654439128E-10</v>
      </c>
      <c r="T345" s="29">
        <f t="shared" si="155"/>
        <v>7.5936836654438424E-10</v>
      </c>
      <c r="V345" s="35"/>
      <c r="W345" s="35"/>
      <c r="X345" s="35"/>
      <c r="AD345" s="35"/>
      <c r="AE345" s="35"/>
      <c r="AF345" s="35"/>
      <c r="AL345" s="35"/>
      <c r="AM345" s="35"/>
      <c r="AN345" s="35"/>
      <c r="AT345" s="35"/>
      <c r="AU345" s="35"/>
      <c r="AV345" s="35"/>
      <c r="BB345" s="35"/>
      <c r="BC345" s="35"/>
      <c r="BD345" s="35"/>
      <c r="BJ345" s="35"/>
      <c r="BK345" s="35"/>
      <c r="BL345" s="35"/>
      <c r="BR345" s="35"/>
      <c r="BS345" s="35"/>
      <c r="BT345" s="35"/>
      <c r="BZ345" s="35"/>
      <c r="CA345" s="35"/>
      <c r="CB345" s="35"/>
      <c r="CH345" s="35"/>
      <c r="CI345" s="35"/>
      <c r="CJ345" s="35"/>
      <c r="CP345" s="35"/>
      <c r="CQ345" s="35"/>
      <c r="CR345" s="35"/>
      <c r="CX345" s="35"/>
      <c r="CY345" s="35"/>
      <c r="CZ345" s="35"/>
      <c r="DF345" s="35"/>
      <c r="DG345" s="35"/>
      <c r="DH345" s="35"/>
      <c r="DN345" s="35"/>
      <c r="DO345" s="35"/>
      <c r="DP345" s="35"/>
      <c r="DV345" s="35"/>
      <c r="DW345" s="35"/>
      <c r="DX345" s="35"/>
      <c r="ED345" s="35"/>
      <c r="EE345" s="35"/>
      <c r="EF345" s="35"/>
      <c r="EL345" s="35"/>
      <c r="EM345" s="35"/>
      <c r="EN345" s="35"/>
      <c r="ET345" s="35"/>
      <c r="EU345" s="35"/>
      <c r="EV345" s="35"/>
    </row>
    <row r="346" spans="14:152" s="29" customFormat="1" ht="13.5" x14ac:dyDescent="0.3">
      <c r="N346" s="35">
        <v>8.9000000000000003E-10</v>
      </c>
      <c r="O346" s="35">
        <v>2.1340977182800001</v>
      </c>
      <c r="P346" s="35">
        <v>44768.099409878603</v>
      </c>
      <c r="Q346" s="29">
        <f t="shared" si="152"/>
        <v>8.1856500693138771E-10</v>
      </c>
      <c r="R346" s="29">
        <f t="shared" si="153"/>
        <v>8.1896216566079236E-10</v>
      </c>
      <c r="S346" s="29">
        <f t="shared" si="154"/>
        <v>8.1896214618821452E-10</v>
      </c>
      <c r="T346" s="29">
        <f t="shared" si="155"/>
        <v>8.1896214618912556E-10</v>
      </c>
      <c r="V346" s="35"/>
      <c r="W346" s="35"/>
      <c r="X346" s="35"/>
      <c r="AD346" s="35"/>
      <c r="AE346" s="35"/>
      <c r="AF346" s="35"/>
      <c r="AL346" s="35"/>
      <c r="AM346" s="35"/>
      <c r="AN346" s="35"/>
      <c r="AT346" s="35"/>
      <c r="AU346" s="35"/>
      <c r="AV346" s="35"/>
      <c r="BB346" s="35"/>
      <c r="BC346" s="35"/>
      <c r="BD346" s="35"/>
      <c r="BJ346" s="35"/>
      <c r="BK346" s="35"/>
      <c r="BL346" s="35"/>
      <c r="BR346" s="35"/>
      <c r="BS346" s="35"/>
      <c r="BT346" s="35"/>
      <c r="BZ346" s="35"/>
      <c r="CA346" s="35"/>
      <c r="CB346" s="35"/>
      <c r="CH346" s="35"/>
      <c r="CI346" s="35"/>
      <c r="CJ346" s="35"/>
      <c r="CP346" s="35"/>
      <c r="CQ346" s="35"/>
      <c r="CR346" s="35"/>
      <c r="CX346" s="35"/>
      <c r="CY346" s="35"/>
      <c r="CZ346" s="35"/>
      <c r="DF346" s="35"/>
      <c r="DG346" s="35"/>
      <c r="DH346" s="35"/>
      <c r="DN346" s="35"/>
      <c r="DO346" s="35"/>
      <c r="DP346" s="35"/>
      <c r="DV346" s="35"/>
      <c r="DW346" s="35"/>
      <c r="DX346" s="35"/>
      <c r="ED346" s="35"/>
      <c r="EE346" s="35"/>
      <c r="EF346" s="35"/>
      <c r="EL346" s="35"/>
      <c r="EM346" s="35"/>
      <c r="EN346" s="35"/>
      <c r="ET346" s="35"/>
      <c r="EU346" s="35"/>
      <c r="EV346" s="35"/>
    </row>
    <row r="347" spans="14:152" s="29" customFormat="1" ht="13.5" x14ac:dyDescent="0.3">
      <c r="N347" s="35">
        <v>8.3999999999999999E-10</v>
      </c>
      <c r="O347" s="35">
        <v>6.0247590457799998</v>
      </c>
      <c r="P347" s="35">
        <v>10632.770190086199</v>
      </c>
      <c r="Q347" s="29">
        <f t="shared" si="152"/>
        <v>-7.8916486592357275E-10</v>
      </c>
      <c r="R347" s="29">
        <f t="shared" si="153"/>
        <v>-7.8908703077793112E-10</v>
      </c>
      <c r="S347" s="29">
        <f t="shared" si="154"/>
        <v>-7.8908703460069607E-10</v>
      </c>
      <c r="T347" s="29">
        <f t="shared" si="155"/>
        <v>-7.8908703460051606E-10</v>
      </c>
      <c r="V347" s="35"/>
      <c r="W347" s="35"/>
      <c r="X347" s="35"/>
      <c r="AD347" s="35"/>
      <c r="AE347" s="35"/>
      <c r="AF347" s="35"/>
      <c r="AL347" s="35"/>
      <c r="AM347" s="35"/>
      <c r="AN347" s="35"/>
      <c r="AT347" s="35"/>
      <c r="AU347" s="35"/>
      <c r="AV347" s="35"/>
      <c r="BB347" s="35"/>
      <c r="BC347" s="35"/>
      <c r="BD347" s="35"/>
      <c r="BJ347" s="35"/>
      <c r="BK347" s="35"/>
      <c r="BL347" s="35"/>
      <c r="BR347" s="35"/>
      <c r="BS347" s="35"/>
      <c r="BT347" s="35"/>
      <c r="BZ347" s="35"/>
      <c r="CA347" s="35"/>
      <c r="CB347" s="35"/>
      <c r="CH347" s="35"/>
      <c r="CI347" s="35"/>
      <c r="CJ347" s="35"/>
      <c r="CP347" s="35"/>
      <c r="CQ347" s="35"/>
      <c r="CR347" s="35"/>
      <c r="CX347" s="35"/>
      <c r="CY347" s="35"/>
      <c r="CZ347" s="35"/>
      <c r="DF347" s="35"/>
      <c r="DG347" s="35"/>
      <c r="DH347" s="35"/>
      <c r="DN347" s="35"/>
      <c r="DO347" s="35"/>
      <c r="DP347" s="35"/>
      <c r="DV347" s="35"/>
      <c r="DW347" s="35"/>
      <c r="DX347" s="35"/>
      <c r="ED347" s="35"/>
      <c r="EE347" s="35"/>
      <c r="EF347" s="35"/>
      <c r="EL347" s="35"/>
      <c r="EM347" s="35"/>
      <c r="EN347" s="35"/>
      <c r="ET347" s="35"/>
      <c r="EU347" s="35"/>
      <c r="EV347" s="35"/>
    </row>
    <row r="348" spans="14:152" s="29" customFormat="1" ht="13.5" x14ac:dyDescent="0.3">
      <c r="N348" s="35">
        <v>8.4999999999999996E-10</v>
      </c>
      <c r="O348" s="35">
        <v>4.6091261444200002</v>
      </c>
      <c r="P348" s="35">
        <v>45585.172812187397</v>
      </c>
      <c r="Q348" s="29">
        <f t="shared" si="152"/>
        <v>-7.6857671694971061E-10</v>
      </c>
      <c r="R348" s="29">
        <f t="shared" si="153"/>
        <v>-7.6899699344707675E-10</v>
      </c>
      <c r="S348" s="29">
        <f t="shared" si="154"/>
        <v>-7.6899697283884103E-10</v>
      </c>
      <c r="T348" s="29">
        <f t="shared" si="155"/>
        <v>-7.6899697283978795E-10</v>
      </c>
      <c r="V348" s="35"/>
      <c r="W348" s="35"/>
      <c r="X348" s="35"/>
      <c r="AD348" s="35"/>
      <c r="AE348" s="35"/>
      <c r="AF348" s="35"/>
      <c r="AL348" s="35"/>
      <c r="AM348" s="35"/>
      <c r="AN348" s="35"/>
      <c r="AT348" s="35"/>
      <c r="AU348" s="35"/>
      <c r="AV348" s="35"/>
      <c r="BB348" s="35"/>
      <c r="BC348" s="35"/>
      <c r="BD348" s="35"/>
      <c r="BJ348" s="35"/>
      <c r="BK348" s="35"/>
      <c r="BL348" s="35"/>
      <c r="BR348" s="35"/>
      <c r="BS348" s="35"/>
      <c r="BT348" s="35"/>
      <c r="BZ348" s="35"/>
      <c r="CA348" s="35"/>
      <c r="CB348" s="35"/>
      <c r="CH348" s="35"/>
      <c r="CI348" s="35"/>
      <c r="CJ348" s="35"/>
      <c r="CP348" s="35"/>
      <c r="CQ348" s="35"/>
      <c r="CR348" s="35"/>
      <c r="CX348" s="35"/>
      <c r="CY348" s="35"/>
      <c r="CZ348" s="35"/>
      <c r="DF348" s="35"/>
      <c r="DG348" s="35"/>
      <c r="DH348" s="35"/>
      <c r="DN348" s="35"/>
      <c r="DO348" s="35"/>
      <c r="DP348" s="35"/>
      <c r="DV348" s="35"/>
      <c r="DW348" s="35"/>
      <c r="DX348" s="35"/>
      <c r="ED348" s="35"/>
      <c r="EE348" s="35"/>
      <c r="EF348" s="35"/>
      <c r="EL348" s="35"/>
      <c r="EM348" s="35"/>
      <c r="EN348" s="35"/>
      <c r="ET348" s="35"/>
      <c r="EU348" s="35"/>
      <c r="EV348" s="35"/>
    </row>
    <row r="349" spans="14:152" s="29" customFormat="1" ht="13.5" x14ac:dyDescent="0.3">
      <c r="N349" s="35">
        <v>7.7999999999999999E-10</v>
      </c>
      <c r="O349" s="35">
        <v>4.4735860343200002</v>
      </c>
      <c r="P349" s="35">
        <v>114.43928868521</v>
      </c>
      <c r="Q349" s="29">
        <f t="shared" si="152"/>
        <v>7.790595257347787E-10</v>
      </c>
      <c r="R349" s="29">
        <f t="shared" si="153"/>
        <v>7.7905963715677948E-10</v>
      </c>
      <c r="S349" s="29">
        <f t="shared" si="154"/>
        <v>7.7905963715130934E-10</v>
      </c>
      <c r="T349" s="29">
        <f t="shared" si="155"/>
        <v>7.7905963715130965E-10</v>
      </c>
      <c r="V349" s="35"/>
      <c r="W349" s="35"/>
      <c r="X349" s="35"/>
      <c r="AD349" s="35"/>
      <c r="AE349" s="35"/>
      <c r="AF349" s="35"/>
      <c r="AL349" s="35"/>
      <c r="AM349" s="35"/>
      <c r="AN349" s="35"/>
      <c r="AT349" s="35"/>
      <c r="AU349" s="35"/>
      <c r="AV349" s="35"/>
      <c r="BB349" s="35"/>
      <c r="BC349" s="35"/>
      <c r="BD349" s="35"/>
      <c r="BJ349" s="35"/>
      <c r="BK349" s="35"/>
      <c r="BL349" s="35"/>
      <c r="BR349" s="35"/>
      <c r="BS349" s="35"/>
      <c r="BT349" s="35"/>
      <c r="BZ349" s="35"/>
      <c r="CA349" s="35"/>
      <c r="CB349" s="35"/>
      <c r="CH349" s="35"/>
      <c r="CI349" s="35"/>
      <c r="CJ349" s="35"/>
      <c r="CP349" s="35"/>
      <c r="CQ349" s="35"/>
      <c r="CR349" s="35"/>
      <c r="CX349" s="35"/>
      <c r="CY349" s="35"/>
      <c r="CZ349" s="35"/>
      <c r="DF349" s="35"/>
      <c r="DG349" s="35"/>
      <c r="DH349" s="35"/>
      <c r="DN349" s="35"/>
      <c r="DO349" s="35"/>
      <c r="DP349" s="35"/>
      <c r="DV349" s="35"/>
      <c r="DW349" s="35"/>
      <c r="DX349" s="35"/>
      <c r="ED349" s="35"/>
      <c r="EE349" s="35"/>
      <c r="EF349" s="35"/>
      <c r="EL349" s="35"/>
      <c r="EM349" s="35"/>
      <c r="EN349" s="35"/>
      <c r="ET349" s="35"/>
      <c r="EU349" s="35"/>
      <c r="EV349" s="35"/>
    </row>
    <row r="350" spans="14:152" s="29" customFormat="1" ht="13.5" x14ac:dyDescent="0.3">
      <c r="N350" s="35">
        <v>9.6999999999999996E-10</v>
      </c>
      <c r="O350" s="35">
        <v>4.0222336353500001</v>
      </c>
      <c r="P350" s="35">
        <v>10218.808470518399</v>
      </c>
      <c r="Q350" s="29">
        <f t="shared" si="152"/>
        <v>9.1150762572529239E-10</v>
      </c>
      <c r="R350" s="29">
        <f t="shared" si="153"/>
        <v>9.1159379484682218E-10</v>
      </c>
      <c r="S350" s="29">
        <f t="shared" si="154"/>
        <v>9.11593790617828E-10</v>
      </c>
      <c r="T350" s="29">
        <f t="shared" si="155"/>
        <v>9.1159379061802591E-10</v>
      </c>
      <c r="V350" s="35"/>
      <c r="W350" s="35"/>
      <c r="X350" s="35"/>
      <c r="AD350" s="35"/>
      <c r="AE350" s="35"/>
      <c r="AF350" s="35"/>
      <c r="AL350" s="35"/>
      <c r="AM350" s="35"/>
      <c r="AN350" s="35"/>
      <c r="AT350" s="35"/>
      <c r="AU350" s="35"/>
      <c r="AV350" s="35"/>
      <c r="BB350" s="35"/>
      <c r="BC350" s="35"/>
      <c r="BD350" s="35"/>
      <c r="BJ350" s="35"/>
      <c r="BK350" s="35"/>
      <c r="BL350" s="35"/>
      <c r="BR350" s="35"/>
      <c r="BS350" s="35"/>
      <c r="BT350" s="35"/>
      <c r="BZ350" s="35"/>
      <c r="CA350" s="35"/>
      <c r="CB350" s="35"/>
      <c r="CH350" s="35"/>
      <c r="CI350" s="35"/>
      <c r="CJ350" s="35"/>
      <c r="CP350" s="35"/>
      <c r="CQ350" s="35"/>
      <c r="CR350" s="35"/>
      <c r="CX350" s="35"/>
      <c r="CY350" s="35"/>
      <c r="CZ350" s="35"/>
      <c r="DF350" s="35"/>
      <c r="DG350" s="35"/>
      <c r="DH350" s="35"/>
      <c r="DN350" s="35"/>
      <c r="DO350" s="35"/>
      <c r="DP350" s="35"/>
      <c r="DV350" s="35"/>
      <c r="DW350" s="35"/>
      <c r="DX350" s="35"/>
      <c r="ED350" s="35"/>
      <c r="EE350" s="35"/>
      <c r="EF350" s="35"/>
      <c r="EL350" s="35"/>
      <c r="EM350" s="35"/>
      <c r="EN350" s="35"/>
      <c r="ET350" s="35"/>
      <c r="EU350" s="35"/>
      <c r="EV350" s="35"/>
    </row>
    <row r="351" spans="14:152" s="29" customFormat="1" ht="13.5" x14ac:dyDescent="0.3">
      <c r="N351" s="35">
        <v>8.0999999999999999E-10</v>
      </c>
      <c r="O351" s="35">
        <v>1.03870237004</v>
      </c>
      <c r="P351" s="35">
        <v>9793.8009023358009</v>
      </c>
      <c r="Q351" s="29">
        <f t="shared" si="152"/>
        <v>-8.0486748994228649E-10</v>
      </c>
      <c r="R351" s="29">
        <f t="shared" si="153"/>
        <v>-8.0484479305577757E-10</v>
      </c>
      <c r="S351" s="29">
        <f t="shared" si="154"/>
        <v>-8.0484479417131407E-10</v>
      </c>
      <c r="T351" s="29">
        <f t="shared" si="155"/>
        <v>-8.0484479417125958E-10</v>
      </c>
      <c r="V351" s="35"/>
      <c r="W351" s="35"/>
      <c r="X351" s="35"/>
      <c r="AD351" s="35"/>
      <c r="AE351" s="35"/>
      <c r="AF351" s="35"/>
      <c r="AL351" s="35"/>
      <c r="AM351" s="35"/>
      <c r="AN351" s="35"/>
      <c r="AT351" s="35"/>
      <c r="AU351" s="35"/>
      <c r="AV351" s="35"/>
      <c r="BB351" s="35"/>
      <c r="BC351" s="35"/>
      <c r="BD351" s="35"/>
      <c r="BJ351" s="35"/>
      <c r="BK351" s="35"/>
      <c r="BL351" s="35"/>
      <c r="BR351" s="35"/>
      <c r="BS351" s="35"/>
      <c r="BT351" s="35"/>
      <c r="BZ351" s="35"/>
      <c r="CA351" s="35"/>
      <c r="CB351" s="35"/>
      <c r="CH351" s="35"/>
      <c r="CI351" s="35"/>
      <c r="CJ351" s="35"/>
      <c r="CP351" s="35"/>
      <c r="CQ351" s="35"/>
      <c r="CR351" s="35"/>
      <c r="CX351" s="35"/>
      <c r="CY351" s="35"/>
      <c r="CZ351" s="35"/>
      <c r="DF351" s="35"/>
      <c r="DG351" s="35"/>
      <c r="DH351" s="35"/>
      <c r="DN351" s="35"/>
      <c r="DO351" s="35"/>
      <c r="DP351" s="35"/>
      <c r="DV351" s="35"/>
      <c r="DW351" s="35"/>
      <c r="DX351" s="35"/>
      <c r="ED351" s="35"/>
      <c r="EE351" s="35"/>
      <c r="EF351" s="35"/>
      <c r="EL351" s="35"/>
      <c r="EM351" s="35"/>
      <c r="EN351" s="35"/>
      <c r="ET351" s="35"/>
      <c r="EU351" s="35"/>
      <c r="EV351" s="35"/>
    </row>
    <row r="352" spans="14:152" s="29" customFormat="1" ht="13.5" x14ac:dyDescent="0.3">
      <c r="N352" s="35">
        <v>9.2000000000000003E-10</v>
      </c>
      <c r="O352" s="35">
        <v>0.80301220092000003</v>
      </c>
      <c r="P352" s="35">
        <v>24383.079108441401</v>
      </c>
      <c r="Q352" s="29">
        <f t="shared" si="152"/>
        <v>5.0498098658001608E-10</v>
      </c>
      <c r="R352" s="29">
        <f t="shared" si="153"/>
        <v>5.0545768365648576E-10</v>
      </c>
      <c r="S352" s="29">
        <f t="shared" si="154"/>
        <v>5.0545766025766495E-10</v>
      </c>
      <c r="T352" s="29">
        <f t="shared" si="155"/>
        <v>5.0545766025875735E-10</v>
      </c>
      <c r="V352" s="35"/>
      <c r="W352" s="35"/>
      <c r="X352" s="35"/>
      <c r="AD352" s="35"/>
      <c r="AE352" s="35"/>
      <c r="AF352" s="35"/>
      <c r="AL352" s="35"/>
      <c r="AM352" s="35"/>
      <c r="AN352" s="35"/>
      <c r="AT352" s="35"/>
      <c r="AU352" s="35"/>
      <c r="AV352" s="35"/>
      <c r="BB352" s="35"/>
      <c r="BC352" s="35"/>
      <c r="BD352" s="35"/>
      <c r="BJ352" s="35"/>
      <c r="BK352" s="35"/>
      <c r="BL352" s="35"/>
      <c r="BR352" s="35"/>
      <c r="BS352" s="35"/>
      <c r="BT352" s="35"/>
      <c r="BZ352" s="35"/>
      <c r="CA352" s="35"/>
      <c r="CB352" s="35"/>
      <c r="CH352" s="35"/>
      <c r="CI352" s="35"/>
      <c r="CJ352" s="35"/>
      <c r="CP352" s="35"/>
      <c r="CQ352" s="35"/>
      <c r="CR352" s="35"/>
      <c r="CX352" s="35"/>
      <c r="CY352" s="35"/>
      <c r="CZ352" s="35"/>
      <c r="DF352" s="35"/>
      <c r="DG352" s="35"/>
      <c r="DH352" s="35"/>
      <c r="DN352" s="35"/>
      <c r="DO352" s="35"/>
      <c r="DP352" s="35"/>
      <c r="DV352" s="35"/>
      <c r="DW352" s="35"/>
      <c r="DX352" s="35"/>
      <c r="ED352" s="35"/>
      <c r="EE352" s="35"/>
      <c r="EF352" s="35"/>
      <c r="EL352" s="35"/>
      <c r="EM352" s="35"/>
      <c r="EN352" s="35"/>
      <c r="ET352" s="35"/>
      <c r="EU352" s="35"/>
      <c r="EV352" s="35"/>
    </row>
    <row r="353" spans="14:152" s="29" customFormat="1" ht="13.5" x14ac:dyDescent="0.3">
      <c r="N353" s="35">
        <v>8.6999999999999999E-10</v>
      </c>
      <c r="O353" s="35">
        <v>2.1512479093799999</v>
      </c>
      <c r="P353" s="35">
        <v>28313.288804660999</v>
      </c>
      <c r="Q353" s="29">
        <f t="shared" si="152"/>
        <v>-8.5289864910383542E-10</v>
      </c>
      <c r="R353" s="29">
        <f t="shared" si="153"/>
        <v>-8.5302200551544928E-10</v>
      </c>
      <c r="S353" s="29">
        <f t="shared" si="154"/>
        <v>-8.5302199947007712E-10</v>
      </c>
      <c r="T353" s="29">
        <f t="shared" si="155"/>
        <v>-8.5302199947035908E-10</v>
      </c>
      <c r="V353" s="35"/>
      <c r="W353" s="35"/>
      <c r="X353" s="35"/>
      <c r="AD353" s="35"/>
      <c r="AE353" s="35"/>
      <c r="AF353" s="35"/>
      <c r="AL353" s="35"/>
      <c r="AM353" s="35"/>
      <c r="AN353" s="35"/>
      <c r="AT353" s="35"/>
      <c r="AU353" s="35"/>
      <c r="AV353" s="35"/>
      <c r="BB353" s="35"/>
      <c r="BC353" s="35"/>
      <c r="BD353" s="35"/>
      <c r="BJ353" s="35"/>
      <c r="BK353" s="35"/>
      <c r="BL353" s="35"/>
      <c r="BR353" s="35"/>
      <c r="BS353" s="35"/>
      <c r="BT353" s="35"/>
      <c r="BZ353" s="35"/>
      <c r="CA353" s="35"/>
      <c r="CB353" s="35"/>
      <c r="CH353" s="35"/>
      <c r="CI353" s="35"/>
      <c r="CJ353" s="35"/>
      <c r="CP353" s="35"/>
      <c r="CQ353" s="35"/>
      <c r="CR353" s="35"/>
      <c r="CX353" s="35"/>
      <c r="CY353" s="35"/>
      <c r="CZ353" s="35"/>
      <c r="DF353" s="35"/>
      <c r="DG353" s="35"/>
      <c r="DH353" s="35"/>
      <c r="DN353" s="35"/>
      <c r="DO353" s="35"/>
      <c r="DP353" s="35"/>
      <c r="DV353" s="35"/>
      <c r="DW353" s="35"/>
      <c r="DX353" s="35"/>
      <c r="ED353" s="35"/>
      <c r="EE353" s="35"/>
      <c r="EF353" s="35"/>
      <c r="EL353" s="35"/>
      <c r="EM353" s="35"/>
      <c r="EN353" s="35"/>
      <c r="ET353" s="35"/>
      <c r="EU353" s="35"/>
      <c r="EV353" s="35"/>
    </row>
    <row r="354" spans="14:152" s="29" customFormat="1" ht="13.5" x14ac:dyDescent="0.3">
      <c r="N354" s="35">
        <v>7.5E-10</v>
      </c>
      <c r="O354" s="35">
        <v>5.1786867935499998</v>
      </c>
      <c r="P354" s="35">
        <v>63658.877750837601</v>
      </c>
      <c r="Q354" s="29">
        <f t="shared" si="152"/>
        <v>-5.4996694404037531E-10</v>
      </c>
      <c r="R354" s="29">
        <f t="shared" si="153"/>
        <v>-5.4914079462473468E-10</v>
      </c>
      <c r="S354" s="29">
        <f t="shared" si="154"/>
        <v>-5.4914083522019561E-10</v>
      </c>
      <c r="T354" s="29">
        <f t="shared" si="155"/>
        <v>-5.4914083521822113E-10</v>
      </c>
      <c r="V354" s="35"/>
      <c r="W354" s="35"/>
      <c r="X354" s="35"/>
      <c r="AD354" s="35"/>
      <c r="AE354" s="35"/>
      <c r="AF354" s="35"/>
      <c r="AL354" s="35"/>
      <c r="AM354" s="35"/>
      <c r="AN354" s="35"/>
      <c r="AT354" s="35"/>
      <c r="AU354" s="35"/>
      <c r="AV354" s="35"/>
      <c r="BB354" s="35"/>
      <c r="BC354" s="35"/>
      <c r="BD354" s="35"/>
      <c r="BJ354" s="35"/>
      <c r="BK354" s="35"/>
      <c r="BL354" s="35"/>
      <c r="BR354" s="35"/>
      <c r="BS354" s="35"/>
      <c r="BT354" s="35"/>
      <c r="BZ354" s="35"/>
      <c r="CA354" s="35"/>
      <c r="CB354" s="35"/>
      <c r="CH354" s="35"/>
      <c r="CI354" s="35"/>
      <c r="CJ354" s="35"/>
      <c r="CP354" s="35"/>
      <c r="CQ354" s="35"/>
      <c r="CR354" s="35"/>
      <c r="CX354" s="35"/>
      <c r="CY354" s="35"/>
      <c r="CZ354" s="35"/>
      <c r="DF354" s="35"/>
      <c r="DG354" s="35"/>
      <c r="DH354" s="35"/>
      <c r="DN354" s="35"/>
      <c r="DO354" s="35"/>
      <c r="DP354" s="35"/>
      <c r="DV354" s="35"/>
      <c r="DW354" s="35"/>
      <c r="DX354" s="35"/>
      <c r="ED354" s="35"/>
      <c r="EE354" s="35"/>
      <c r="EF354" s="35"/>
      <c r="EL354" s="35"/>
      <c r="EM354" s="35"/>
      <c r="EN354" s="35"/>
      <c r="ET354" s="35"/>
      <c r="EU354" s="35"/>
      <c r="EV354" s="35"/>
    </row>
    <row r="355" spans="14:152" s="29" customFormat="1" ht="13.5" x14ac:dyDescent="0.3">
      <c r="N355" s="35">
        <v>7.7999999999999999E-10</v>
      </c>
      <c r="O355" s="35">
        <v>5.8192731366499997</v>
      </c>
      <c r="P355" s="35">
        <v>567.71863773040002</v>
      </c>
      <c r="Q355" s="29">
        <f t="shared" si="152"/>
        <v>-6.1241439996687805E-10</v>
      </c>
      <c r="R355" s="29">
        <f t="shared" si="153"/>
        <v>-6.1240742658288275E-10</v>
      </c>
      <c r="S355" s="29">
        <f t="shared" si="154"/>
        <v>-6.124074269252464E-10</v>
      </c>
      <c r="T355" s="29">
        <f t="shared" si="155"/>
        <v>-6.1240742692523099E-10</v>
      </c>
      <c r="V355" s="35"/>
      <c r="W355" s="35"/>
      <c r="X355" s="35"/>
      <c r="AD355" s="35"/>
      <c r="AE355" s="35"/>
      <c r="AF355" s="35"/>
      <c r="AL355" s="35"/>
      <c r="AM355" s="35"/>
      <c r="AN355" s="35"/>
      <c r="AT355" s="35"/>
      <c r="AU355" s="35"/>
      <c r="AV355" s="35"/>
      <c r="BB355" s="35"/>
      <c r="BC355" s="35"/>
      <c r="BD355" s="35"/>
      <c r="BJ355" s="35"/>
      <c r="BK355" s="35"/>
      <c r="BL355" s="35"/>
      <c r="BR355" s="35"/>
      <c r="BS355" s="35"/>
      <c r="BT355" s="35"/>
      <c r="BZ355" s="35"/>
      <c r="CA355" s="35"/>
      <c r="CB355" s="35"/>
      <c r="CH355" s="35"/>
      <c r="CI355" s="35"/>
      <c r="CJ355" s="35"/>
      <c r="CP355" s="35"/>
      <c r="CQ355" s="35"/>
      <c r="CR355" s="35"/>
      <c r="CX355" s="35"/>
      <c r="CY355" s="35"/>
      <c r="CZ355" s="35"/>
      <c r="DF355" s="35"/>
      <c r="DG355" s="35"/>
      <c r="DH355" s="35"/>
      <c r="DN355" s="35"/>
      <c r="DO355" s="35"/>
      <c r="DP355" s="35"/>
      <c r="DV355" s="35"/>
      <c r="DW355" s="35"/>
      <c r="DX355" s="35"/>
      <c r="ED355" s="35"/>
      <c r="EE355" s="35"/>
      <c r="EF355" s="35"/>
      <c r="EL355" s="35"/>
      <c r="EM355" s="35"/>
      <c r="EN355" s="35"/>
      <c r="ET355" s="35"/>
      <c r="EU355" s="35"/>
      <c r="EV355" s="35"/>
    </row>
    <row r="356" spans="14:152" s="29" customFormat="1" ht="13.5" x14ac:dyDescent="0.3">
      <c r="N356" s="35">
        <v>7.5E-10</v>
      </c>
      <c r="O356" s="35">
        <v>1.7261819248100001</v>
      </c>
      <c r="P356" s="35">
        <v>19580.488257670801</v>
      </c>
      <c r="Q356" s="29">
        <f t="shared" si="152"/>
        <v>5.7746563182432156E-10</v>
      </c>
      <c r="R356" s="29">
        <f t="shared" si="153"/>
        <v>5.7722728616995504E-10</v>
      </c>
      <c r="S356" s="29">
        <f t="shared" si="154"/>
        <v>5.7722729787513405E-10</v>
      </c>
      <c r="T356" s="29">
        <f t="shared" si="155"/>
        <v>5.7722729787456247E-10</v>
      </c>
      <c r="V356" s="35"/>
      <c r="W356" s="35"/>
      <c r="X356" s="35"/>
      <c r="AD356" s="35"/>
      <c r="AE356" s="35"/>
      <c r="AF356" s="35"/>
      <c r="AL356" s="35"/>
      <c r="AM356" s="35"/>
      <c r="AN356" s="35"/>
      <c r="AT356" s="35"/>
      <c r="AU356" s="35"/>
      <c r="AV356" s="35"/>
      <c r="BB356" s="35"/>
      <c r="BC356" s="35"/>
      <c r="BD356" s="35"/>
      <c r="BJ356" s="35"/>
      <c r="BK356" s="35"/>
      <c r="BL356" s="35"/>
      <c r="BR356" s="35"/>
      <c r="BS356" s="35"/>
      <c r="BT356" s="35"/>
      <c r="BZ356" s="35"/>
      <c r="CA356" s="35"/>
      <c r="CB356" s="35"/>
      <c r="CH356" s="35"/>
      <c r="CI356" s="35"/>
      <c r="CJ356" s="35"/>
      <c r="CP356" s="35"/>
      <c r="CQ356" s="35"/>
      <c r="CR356" s="35"/>
      <c r="CX356" s="35"/>
      <c r="CY356" s="35"/>
      <c r="CZ356" s="35"/>
      <c r="DF356" s="35"/>
      <c r="DG356" s="35"/>
      <c r="DH356" s="35"/>
      <c r="DN356" s="35"/>
      <c r="DO356" s="35"/>
      <c r="DP356" s="35"/>
      <c r="DV356" s="35"/>
      <c r="DW356" s="35"/>
      <c r="DX356" s="35"/>
      <c r="ED356" s="35"/>
      <c r="EE356" s="35"/>
      <c r="EF356" s="35"/>
      <c r="EL356" s="35"/>
      <c r="EM356" s="35"/>
      <c r="EN356" s="35"/>
      <c r="ET356" s="35"/>
      <c r="EU356" s="35"/>
      <c r="EV356" s="35"/>
    </row>
    <row r="357" spans="14:152" s="29" customFormat="1" ht="13.5" x14ac:dyDescent="0.3">
      <c r="N357" s="35">
        <v>7.1000000000000003E-10</v>
      </c>
      <c r="O357" s="35">
        <v>0.10259261763999999</v>
      </c>
      <c r="P357" s="35">
        <v>90695.752075120297</v>
      </c>
      <c r="Q357" s="29">
        <f t="shared" si="152"/>
        <v>-6.9074135228472636E-10</v>
      </c>
      <c r="R357" s="29">
        <f t="shared" si="153"/>
        <v>-6.9036073961206302E-10</v>
      </c>
      <c r="S357" s="29">
        <f t="shared" si="154"/>
        <v>-6.9036075838851698E-10</v>
      </c>
      <c r="T357" s="29">
        <f t="shared" si="155"/>
        <v>-6.9036075838761205E-10</v>
      </c>
      <c r="V357" s="35"/>
      <c r="W357" s="35"/>
      <c r="X357" s="35"/>
      <c r="AD357" s="35"/>
      <c r="AE357" s="35"/>
      <c r="AF357" s="35"/>
      <c r="AL357" s="35"/>
      <c r="AM357" s="35"/>
      <c r="AN357" s="35"/>
      <c r="AT357" s="35"/>
      <c r="AU357" s="35"/>
      <c r="AV357" s="35"/>
      <c r="BB357" s="35"/>
      <c r="BC357" s="35"/>
      <c r="BD357" s="35"/>
      <c r="BJ357" s="35"/>
      <c r="BK357" s="35"/>
      <c r="BL357" s="35"/>
      <c r="BR357" s="35"/>
      <c r="BS357" s="35"/>
      <c r="BT357" s="35"/>
      <c r="BZ357" s="35"/>
      <c r="CA357" s="35"/>
      <c r="CB357" s="35"/>
      <c r="CH357" s="35"/>
      <c r="CI357" s="35"/>
      <c r="CJ357" s="35"/>
      <c r="CP357" s="35"/>
      <c r="CQ357" s="35"/>
      <c r="CR357" s="35"/>
      <c r="CX357" s="35"/>
      <c r="CY357" s="35"/>
      <c r="CZ357" s="35"/>
      <c r="DF357" s="35"/>
      <c r="DG357" s="35"/>
      <c r="DH357" s="35"/>
      <c r="DN357" s="35"/>
      <c r="DO357" s="35"/>
      <c r="DP357" s="35"/>
      <c r="DV357" s="35"/>
      <c r="DW357" s="35"/>
      <c r="DX357" s="35"/>
      <c r="ED357" s="35"/>
      <c r="EE357" s="35"/>
      <c r="EF357" s="35"/>
      <c r="EL357" s="35"/>
      <c r="EM357" s="35"/>
      <c r="EN357" s="35"/>
      <c r="ET357" s="35"/>
      <c r="EU357" s="35"/>
      <c r="EV357" s="35"/>
    </row>
    <row r="358" spans="14:152" s="29" customFormat="1" ht="13.5" x14ac:dyDescent="0.3">
      <c r="N358" s="35">
        <v>7.7000000000000003E-10</v>
      </c>
      <c r="O358" s="35">
        <v>6.1601206770400001</v>
      </c>
      <c r="P358" s="35">
        <v>1573.8204240988</v>
      </c>
      <c r="Q358" s="29">
        <f t="shared" si="152"/>
        <v>7.3422573222926432E-10</v>
      </c>
      <c r="R358" s="29">
        <f t="shared" si="153"/>
        <v>7.3423501490986519E-10</v>
      </c>
      <c r="S358" s="29">
        <f t="shared" si="154"/>
        <v>7.3423501445415754E-10</v>
      </c>
      <c r="T358" s="29">
        <f t="shared" si="155"/>
        <v>7.3423501445417894E-10</v>
      </c>
      <c r="V358" s="35"/>
      <c r="W358" s="35"/>
      <c r="X358" s="35"/>
      <c r="AD358" s="35"/>
      <c r="AE358" s="35"/>
      <c r="AF358" s="35"/>
      <c r="AL358" s="35"/>
      <c r="AM358" s="35"/>
      <c r="AN358" s="35"/>
      <c r="AT358" s="35"/>
      <c r="AU358" s="35"/>
      <c r="AV358" s="35"/>
      <c r="BB358" s="35"/>
      <c r="BC358" s="35"/>
      <c r="BD358" s="35"/>
      <c r="BJ358" s="35"/>
      <c r="BK358" s="35"/>
      <c r="BL358" s="35"/>
      <c r="BR358" s="35"/>
      <c r="BS358" s="35"/>
      <c r="BT358" s="35"/>
      <c r="BZ358" s="35"/>
      <c r="CA358" s="35"/>
      <c r="CB358" s="35"/>
      <c r="CH358" s="35"/>
      <c r="CI358" s="35"/>
      <c r="CJ358" s="35"/>
      <c r="CP358" s="35"/>
      <c r="CQ358" s="35"/>
      <c r="CR358" s="35"/>
      <c r="CX358" s="35"/>
      <c r="CY358" s="35"/>
      <c r="CZ358" s="35"/>
      <c r="DF358" s="35"/>
      <c r="DG358" s="35"/>
      <c r="DH358" s="35"/>
      <c r="DN358" s="35"/>
      <c r="DO358" s="35"/>
      <c r="DP358" s="35"/>
      <c r="DV358" s="35"/>
      <c r="DW358" s="35"/>
      <c r="DX358" s="35"/>
      <c r="ED358" s="35"/>
      <c r="EE358" s="35"/>
      <c r="EF358" s="35"/>
      <c r="EL358" s="35"/>
      <c r="EM358" s="35"/>
      <c r="EN358" s="35"/>
      <c r="ET358" s="35"/>
      <c r="EU358" s="35"/>
      <c r="EV358" s="35"/>
    </row>
    <row r="359" spans="14:152" s="29" customFormat="1" ht="13.5" x14ac:dyDescent="0.3">
      <c r="N359" s="35">
        <v>7.5999999999999996E-10</v>
      </c>
      <c r="O359" s="35">
        <v>5.1288430755099998</v>
      </c>
      <c r="P359" s="35">
        <v>49515.382508406998</v>
      </c>
      <c r="Q359" s="29">
        <f t="shared" si="152"/>
        <v>2.9062737718542581E-10</v>
      </c>
      <c r="R359" s="29">
        <f t="shared" si="153"/>
        <v>2.8974299447312692E-10</v>
      </c>
      <c r="S359" s="29">
        <f t="shared" si="154"/>
        <v>2.8974303790344614E-10</v>
      </c>
      <c r="T359" s="29">
        <f t="shared" si="155"/>
        <v>2.8974303790144922E-10</v>
      </c>
      <c r="V359" s="35"/>
      <c r="W359" s="35"/>
      <c r="X359" s="35"/>
      <c r="AD359" s="35"/>
      <c r="AE359" s="35"/>
      <c r="AF359" s="35"/>
      <c r="AL359" s="35"/>
      <c r="AM359" s="35"/>
      <c r="AN359" s="35"/>
      <c r="AT359" s="35"/>
      <c r="AU359" s="35"/>
      <c r="AV359" s="35"/>
      <c r="BB359" s="35"/>
      <c r="BC359" s="35"/>
      <c r="BD359" s="35"/>
      <c r="BJ359" s="35"/>
      <c r="BK359" s="35"/>
      <c r="BL359" s="35"/>
      <c r="BR359" s="35"/>
      <c r="BS359" s="35"/>
      <c r="BT359" s="35"/>
      <c r="BZ359" s="35"/>
      <c r="CA359" s="35"/>
      <c r="CB359" s="35"/>
      <c r="CH359" s="35"/>
      <c r="CI359" s="35"/>
      <c r="CJ359" s="35"/>
      <c r="CP359" s="35"/>
      <c r="CQ359" s="35"/>
      <c r="CR359" s="35"/>
      <c r="CX359" s="35"/>
      <c r="CY359" s="35"/>
      <c r="CZ359" s="35"/>
      <c r="DF359" s="35"/>
      <c r="DG359" s="35"/>
      <c r="DH359" s="35"/>
      <c r="DN359" s="35"/>
      <c r="DO359" s="35"/>
      <c r="DP359" s="35"/>
      <c r="DV359" s="35"/>
      <c r="DW359" s="35"/>
      <c r="DX359" s="35"/>
      <c r="ED359" s="35"/>
      <c r="EE359" s="35"/>
      <c r="EF359" s="35"/>
      <c r="EL359" s="35"/>
      <c r="EM359" s="35"/>
      <c r="EN359" s="35"/>
      <c r="ET359" s="35"/>
      <c r="EU359" s="35"/>
      <c r="EV359" s="35"/>
    </row>
    <row r="360" spans="14:152" s="29" customFormat="1" ht="13.5" x14ac:dyDescent="0.3">
      <c r="N360" s="35">
        <v>6.9E-10</v>
      </c>
      <c r="O360" s="35">
        <v>0.29569499484</v>
      </c>
      <c r="P360" s="35">
        <v>10175.257873575199</v>
      </c>
      <c r="Q360" s="29">
        <f t="shared" si="152"/>
        <v>-4.0514521704241737E-10</v>
      </c>
      <c r="R360" s="29">
        <f t="shared" si="153"/>
        <v>-4.0500069381979901E-10</v>
      </c>
      <c r="S360" s="29">
        <f t="shared" si="154"/>
        <v>-4.0500070091588386E-10</v>
      </c>
      <c r="T360" s="29">
        <f t="shared" si="155"/>
        <v>-4.050007009155504E-10</v>
      </c>
      <c r="V360" s="35"/>
      <c r="W360" s="35"/>
      <c r="X360" s="35"/>
      <c r="AD360" s="35"/>
      <c r="AE360" s="35"/>
      <c r="AF360" s="35"/>
      <c r="AL360" s="35"/>
      <c r="AM360" s="35"/>
      <c r="AN360" s="35"/>
      <c r="AT360" s="35"/>
      <c r="AU360" s="35"/>
      <c r="AV360" s="35"/>
      <c r="BB360" s="35"/>
      <c r="BC360" s="35"/>
      <c r="BD360" s="35"/>
      <c r="BJ360" s="35"/>
      <c r="BK360" s="35"/>
      <c r="BL360" s="35"/>
      <c r="BR360" s="35"/>
      <c r="BS360" s="35"/>
      <c r="BT360" s="35"/>
      <c r="BZ360" s="35"/>
      <c r="CA360" s="35"/>
      <c r="CB360" s="35"/>
      <c r="CH360" s="35"/>
      <c r="CI360" s="35"/>
      <c r="CJ360" s="35"/>
      <c r="CP360" s="35"/>
      <c r="CQ360" s="35"/>
      <c r="CR360" s="35"/>
      <c r="CX360" s="35"/>
      <c r="CY360" s="35"/>
      <c r="CZ360" s="35"/>
      <c r="DF360" s="35"/>
      <c r="DG360" s="35"/>
      <c r="DH360" s="35"/>
      <c r="DN360" s="35"/>
      <c r="DO360" s="35"/>
      <c r="DP360" s="35"/>
      <c r="DV360" s="35"/>
      <c r="DW360" s="35"/>
      <c r="DX360" s="35"/>
      <c r="ED360" s="35"/>
      <c r="EE360" s="35"/>
      <c r="EF360" s="35"/>
      <c r="EL360" s="35"/>
      <c r="EM360" s="35"/>
      <c r="EN360" s="35"/>
      <c r="ET360" s="35"/>
      <c r="EU360" s="35"/>
      <c r="EV360" s="35"/>
    </row>
    <row r="361" spans="14:152" s="29" customFormat="1" ht="13.5" x14ac:dyDescent="0.3">
      <c r="N361" s="35">
        <v>6.0999999999999996E-10</v>
      </c>
      <c r="O361" s="35">
        <v>4.8038554928100003</v>
      </c>
      <c r="P361" s="35">
        <v>19889.766580326501</v>
      </c>
      <c r="Q361" s="29">
        <f t="shared" si="152"/>
        <v>2.6261724126017976E-10</v>
      </c>
      <c r="R361" s="29">
        <f t="shared" si="153"/>
        <v>2.6289565916322455E-10</v>
      </c>
      <c r="S361" s="29">
        <f t="shared" si="154"/>
        <v>2.6289564549582336E-10</v>
      </c>
      <c r="T361" s="29">
        <f t="shared" si="155"/>
        <v>2.628956454964804E-10</v>
      </c>
      <c r="V361" s="35"/>
      <c r="W361" s="35"/>
      <c r="X361" s="35"/>
      <c r="AD361" s="35"/>
      <c r="AE361" s="35"/>
      <c r="AF361" s="35"/>
      <c r="AL361" s="35"/>
      <c r="AM361" s="35"/>
      <c r="AN361" s="35"/>
      <c r="AT361" s="35"/>
      <c r="AU361" s="35"/>
      <c r="AV361" s="35"/>
      <c r="BB361" s="35"/>
      <c r="BC361" s="35"/>
      <c r="BD361" s="35"/>
      <c r="BJ361" s="35"/>
      <c r="BK361" s="35"/>
      <c r="BL361" s="35"/>
      <c r="BR361" s="35"/>
      <c r="BS361" s="35"/>
      <c r="BT361" s="35"/>
      <c r="BZ361" s="35"/>
      <c r="CA361" s="35"/>
      <c r="CB361" s="35"/>
      <c r="CH361" s="35"/>
      <c r="CI361" s="35"/>
      <c r="CJ361" s="35"/>
      <c r="CP361" s="35"/>
      <c r="CQ361" s="35"/>
      <c r="CR361" s="35"/>
      <c r="CX361" s="35"/>
      <c r="CY361" s="35"/>
      <c r="CZ361" s="35"/>
      <c r="DF361" s="35"/>
      <c r="DG361" s="35"/>
      <c r="DH361" s="35"/>
      <c r="DN361" s="35"/>
      <c r="DO361" s="35"/>
      <c r="DP361" s="35"/>
      <c r="DV361" s="35"/>
      <c r="DW361" s="35"/>
      <c r="DX361" s="35"/>
      <c r="ED361" s="35"/>
      <c r="EE361" s="35"/>
      <c r="EF361" s="35"/>
      <c r="EL361" s="35"/>
      <c r="EM361" s="35"/>
      <c r="EN361" s="35"/>
      <c r="ET361" s="35"/>
      <c r="EU361" s="35"/>
      <c r="EV361" s="35"/>
    </row>
    <row r="362" spans="14:152" s="29" customFormat="1" ht="13.5" x14ac:dyDescent="0.3">
      <c r="N362" s="35">
        <v>6E-10</v>
      </c>
      <c r="O362" s="35">
        <v>4.5668504022600001</v>
      </c>
      <c r="P362" s="35">
        <v>30426.557543194998</v>
      </c>
      <c r="Q362" s="29">
        <f t="shared" si="152"/>
        <v>-4.3431538238230245E-10</v>
      </c>
      <c r="R362" s="29">
        <f t="shared" si="153"/>
        <v>-4.3399497653227304E-10</v>
      </c>
      <c r="S362" s="29">
        <f t="shared" si="154"/>
        <v>-4.3399499226908956E-10</v>
      </c>
      <c r="T362" s="29">
        <f t="shared" si="155"/>
        <v>-4.3399499226835952E-10</v>
      </c>
      <c r="V362" s="35"/>
      <c r="W362" s="35"/>
      <c r="X362" s="35"/>
      <c r="AD362" s="35"/>
      <c r="AE362" s="35"/>
      <c r="AF362" s="35"/>
      <c r="AL362" s="35"/>
      <c r="AM362" s="35"/>
      <c r="AN362" s="35"/>
      <c r="AT362" s="35"/>
      <c r="AU362" s="35"/>
      <c r="AV362" s="35"/>
      <c r="BB362" s="35"/>
      <c r="BC362" s="35"/>
      <c r="BD362" s="35"/>
      <c r="BJ362" s="35"/>
      <c r="BK362" s="35"/>
      <c r="BL362" s="35"/>
      <c r="BR362" s="35"/>
      <c r="BS362" s="35"/>
      <c r="BT362" s="35"/>
      <c r="BZ362" s="35"/>
      <c r="CA362" s="35"/>
      <c r="CB362" s="35"/>
      <c r="CH362" s="35"/>
      <c r="CI362" s="35"/>
      <c r="CJ362" s="35"/>
      <c r="CP362" s="35"/>
      <c r="CQ362" s="35"/>
      <c r="CR362" s="35"/>
      <c r="CX362" s="35"/>
      <c r="CY362" s="35"/>
      <c r="CZ362" s="35"/>
      <c r="DF362" s="35"/>
      <c r="DG362" s="35"/>
      <c r="DH362" s="35"/>
      <c r="DN362" s="35"/>
      <c r="DO362" s="35"/>
      <c r="DP362" s="35"/>
      <c r="DV362" s="35"/>
      <c r="DW362" s="35"/>
      <c r="DX362" s="35"/>
      <c r="ED362" s="35"/>
      <c r="EE362" s="35"/>
      <c r="EF362" s="35"/>
      <c r="EL362" s="35"/>
      <c r="EM362" s="35"/>
      <c r="EN362" s="35"/>
      <c r="ET362" s="35"/>
      <c r="EU362" s="35"/>
      <c r="EV362" s="35"/>
    </row>
    <row r="363" spans="14:152" s="29" customFormat="1" ht="13.5" x14ac:dyDescent="0.3">
      <c r="N363" s="35">
        <v>6.2000000000000003E-10</v>
      </c>
      <c r="O363" s="35">
        <v>4.1622281269899997</v>
      </c>
      <c r="P363" s="35">
        <v>42430.485727291802</v>
      </c>
      <c r="Q363" s="29">
        <f t="shared" si="152"/>
        <v>-3.4626057905559466E-10</v>
      </c>
      <c r="R363" s="29">
        <f t="shared" si="153"/>
        <v>-3.4570549943960742E-10</v>
      </c>
      <c r="S363" s="29">
        <f t="shared" si="154"/>
        <v>-3.4570552670133455E-10</v>
      </c>
      <c r="T363" s="29">
        <f t="shared" si="155"/>
        <v>-3.457055267000473E-10</v>
      </c>
      <c r="V363" s="35"/>
      <c r="W363" s="35"/>
      <c r="X363" s="35"/>
      <c r="AD363" s="35"/>
      <c r="AE363" s="35"/>
      <c r="AF363" s="35"/>
      <c r="AL363" s="35"/>
      <c r="AM363" s="35"/>
      <c r="AN363" s="35"/>
      <c r="AT363" s="35"/>
      <c r="AU363" s="35"/>
      <c r="AV363" s="35"/>
      <c r="BB363" s="35"/>
      <c r="BC363" s="35"/>
      <c r="BD363" s="35"/>
      <c r="BJ363" s="35"/>
      <c r="BK363" s="35"/>
      <c r="BL363" s="35"/>
      <c r="BR363" s="35"/>
      <c r="BS363" s="35"/>
      <c r="BT363" s="35"/>
      <c r="BZ363" s="35"/>
      <c r="CA363" s="35"/>
      <c r="CB363" s="35"/>
      <c r="CH363" s="35"/>
      <c r="CI363" s="35"/>
      <c r="CJ363" s="35"/>
      <c r="CP363" s="35"/>
      <c r="CQ363" s="35"/>
      <c r="CR363" s="35"/>
      <c r="CX363" s="35"/>
      <c r="CY363" s="35"/>
      <c r="CZ363" s="35"/>
      <c r="DF363" s="35"/>
      <c r="DG363" s="35"/>
      <c r="DH363" s="35"/>
      <c r="DN363" s="35"/>
      <c r="DO363" s="35"/>
      <c r="DP363" s="35"/>
      <c r="DV363" s="35"/>
      <c r="DW363" s="35"/>
      <c r="DX363" s="35"/>
      <c r="ED363" s="35"/>
      <c r="EE363" s="35"/>
      <c r="EF363" s="35"/>
      <c r="EL363" s="35"/>
      <c r="EM363" s="35"/>
      <c r="EN363" s="35"/>
      <c r="ET363" s="35"/>
      <c r="EU363" s="35"/>
      <c r="EV363" s="35"/>
    </row>
    <row r="364" spans="14:152" s="29" customFormat="1" ht="13.5" x14ac:dyDescent="0.3">
      <c r="N364" s="35">
        <v>5.0000000000000003E-10</v>
      </c>
      <c r="O364" s="35">
        <v>6.1789983900100003</v>
      </c>
      <c r="P364" s="35">
        <v>22779.4372461938</v>
      </c>
      <c r="Q364" s="29">
        <f t="shared" si="152"/>
        <v>3.3711176823724339E-10</v>
      </c>
      <c r="R364" s="29">
        <f t="shared" si="153"/>
        <v>3.3689782517520039E-10</v>
      </c>
      <c r="S364" s="29">
        <f t="shared" si="154"/>
        <v>3.3689783568158624E-10</v>
      </c>
      <c r="T364" s="29">
        <f t="shared" si="155"/>
        <v>3.3689783568110317E-10</v>
      </c>
      <c r="V364" s="35"/>
      <c r="W364" s="35"/>
      <c r="X364" s="35"/>
      <c r="AD364" s="35"/>
      <c r="AE364" s="35"/>
      <c r="AF364" s="35"/>
      <c r="AL364" s="35"/>
      <c r="AM364" s="35"/>
      <c r="AN364" s="35"/>
      <c r="AT364" s="35"/>
      <c r="AU364" s="35"/>
      <c r="AV364" s="35"/>
      <c r="BB364" s="35"/>
      <c r="BC364" s="35"/>
      <c r="BD364" s="35"/>
      <c r="BJ364" s="35"/>
      <c r="BK364" s="35"/>
      <c r="BL364" s="35"/>
      <c r="BR364" s="35"/>
      <c r="BS364" s="35"/>
      <c r="BT364" s="35"/>
      <c r="BZ364" s="35"/>
      <c r="CA364" s="35"/>
      <c r="CB364" s="35"/>
      <c r="CH364" s="35"/>
      <c r="CI364" s="35"/>
      <c r="CJ364" s="35"/>
      <c r="CP364" s="35"/>
      <c r="CQ364" s="35"/>
      <c r="CR364" s="35"/>
      <c r="CX364" s="35"/>
      <c r="CY364" s="35"/>
      <c r="CZ364" s="35"/>
      <c r="DF364" s="35"/>
      <c r="DG364" s="35"/>
      <c r="DH364" s="35"/>
      <c r="DN364" s="35"/>
      <c r="DO364" s="35"/>
      <c r="DP364" s="35"/>
      <c r="DV364" s="35"/>
      <c r="DW364" s="35"/>
      <c r="DX364" s="35"/>
      <c r="ED364" s="35"/>
      <c r="EE364" s="35"/>
      <c r="EF364" s="35"/>
      <c r="EL364" s="35"/>
      <c r="EM364" s="35"/>
      <c r="EN364" s="35"/>
      <c r="ET364" s="35"/>
      <c r="EU364" s="35"/>
      <c r="EV364" s="35"/>
    </row>
    <row r="365" spans="14:152" s="29" customFormat="1" ht="13.5" x14ac:dyDescent="0.3">
      <c r="N365" s="35">
        <v>4.8E-10</v>
      </c>
      <c r="O365" s="35">
        <v>1.5254675801599999</v>
      </c>
      <c r="P365" s="35">
        <v>20639.87018786</v>
      </c>
      <c r="Q365" s="29">
        <f t="shared" si="152"/>
        <v>-3.9461913244476232E-10</v>
      </c>
      <c r="R365" s="29">
        <f t="shared" si="153"/>
        <v>-3.9476249507488424E-10</v>
      </c>
      <c r="S365" s="29">
        <f t="shared" si="154"/>
        <v>-3.9476248803912407E-10</v>
      </c>
      <c r="T365" s="29">
        <f t="shared" si="155"/>
        <v>-3.9476248803944998E-10</v>
      </c>
      <c r="V365" s="35"/>
      <c r="W365" s="35"/>
      <c r="X365" s="35"/>
      <c r="AD365" s="35"/>
      <c r="AE365" s="35"/>
      <c r="AF365" s="35"/>
      <c r="AL365" s="35"/>
      <c r="AM365" s="35"/>
      <c r="AN365" s="35"/>
      <c r="AT365" s="35"/>
      <c r="AU365" s="35"/>
      <c r="AV365" s="35"/>
      <c r="BB365" s="35"/>
      <c r="BC365" s="35"/>
      <c r="BD365" s="35"/>
      <c r="BJ365" s="35"/>
      <c r="BK365" s="35"/>
      <c r="BL365" s="35"/>
      <c r="BR365" s="35"/>
      <c r="BS365" s="35"/>
      <c r="BT365" s="35"/>
      <c r="BZ365" s="35"/>
      <c r="CA365" s="35"/>
      <c r="CB365" s="35"/>
      <c r="CH365" s="35"/>
      <c r="CI365" s="35"/>
      <c r="CJ365" s="35"/>
      <c r="CP365" s="35"/>
      <c r="CQ365" s="35"/>
      <c r="CR365" s="35"/>
      <c r="CX365" s="35"/>
      <c r="CY365" s="35"/>
      <c r="CZ365" s="35"/>
      <c r="DF365" s="35"/>
      <c r="DG365" s="35"/>
      <c r="DH365" s="35"/>
      <c r="DN365" s="35"/>
      <c r="DO365" s="35"/>
      <c r="DP365" s="35"/>
      <c r="DV365" s="35"/>
      <c r="DW365" s="35"/>
      <c r="DX365" s="35"/>
      <c r="ED365" s="35"/>
      <c r="EE365" s="35"/>
      <c r="EF365" s="35"/>
      <c r="EL365" s="35"/>
      <c r="EM365" s="35"/>
      <c r="EN365" s="35"/>
      <c r="ET365" s="35"/>
      <c r="EU365" s="35"/>
      <c r="EV365" s="35"/>
    </row>
    <row r="366" spans="14:152" s="29" customFormat="1" ht="13.5" x14ac:dyDescent="0.3">
      <c r="N366" s="35">
        <v>4.6000000000000001E-10</v>
      </c>
      <c r="O366" s="35">
        <v>4.41738494249</v>
      </c>
      <c r="P366" s="35">
        <v>34570.0663348526</v>
      </c>
      <c r="Q366" s="29">
        <f t="shared" si="152"/>
        <v>4.211187861441905E-10</v>
      </c>
      <c r="R366" s="29">
        <f t="shared" si="153"/>
        <v>4.2128132479249949E-10</v>
      </c>
      <c r="S366" s="29">
        <f t="shared" si="154"/>
        <v>4.2128131682059757E-10</v>
      </c>
      <c r="T366" s="29">
        <f t="shared" si="155"/>
        <v>4.212813168209756E-10</v>
      </c>
      <c r="V366" s="35"/>
      <c r="W366" s="35"/>
      <c r="X366" s="35"/>
      <c r="AD366" s="35"/>
      <c r="AE366" s="35"/>
      <c r="AF366" s="35"/>
      <c r="AL366" s="35"/>
      <c r="AM366" s="35"/>
      <c r="AN366" s="35"/>
      <c r="AT366" s="35"/>
      <c r="AU366" s="35"/>
      <c r="AV366" s="35"/>
      <c r="BB366" s="35"/>
      <c r="BC366" s="35"/>
      <c r="BD366" s="35"/>
      <c r="BJ366" s="35"/>
      <c r="BK366" s="35"/>
      <c r="BL366" s="35"/>
      <c r="BR366" s="35"/>
      <c r="BS366" s="35"/>
      <c r="BT366" s="35"/>
      <c r="BZ366" s="35"/>
      <c r="CA366" s="35"/>
      <c r="CB366" s="35"/>
      <c r="CH366" s="35"/>
      <c r="CI366" s="35"/>
      <c r="CJ366" s="35"/>
      <c r="CP366" s="35"/>
      <c r="CQ366" s="35"/>
      <c r="CR366" s="35"/>
      <c r="CX366" s="35"/>
      <c r="CY366" s="35"/>
      <c r="CZ366" s="35"/>
      <c r="DF366" s="35"/>
      <c r="DG366" s="35"/>
      <c r="DH366" s="35"/>
      <c r="DN366" s="35"/>
      <c r="DO366" s="35"/>
      <c r="DP366" s="35"/>
      <c r="DV366" s="35"/>
      <c r="DW366" s="35"/>
      <c r="DX366" s="35"/>
      <c r="ED366" s="35"/>
      <c r="EE366" s="35"/>
      <c r="EF366" s="35"/>
      <c r="EL366" s="35"/>
      <c r="EM366" s="35"/>
      <c r="EN366" s="35"/>
      <c r="ET366" s="35"/>
      <c r="EU366" s="35"/>
      <c r="EV366" s="35"/>
    </row>
    <row r="367" spans="14:152" s="29" customFormat="1" ht="13.5" x14ac:dyDescent="0.3">
      <c r="N367" s="35">
        <v>3.7000000000000001E-10</v>
      </c>
      <c r="O367" s="35">
        <v>4.6967508775900004</v>
      </c>
      <c r="P367" s="35">
        <v>44007.829269739603</v>
      </c>
      <c r="Q367" s="29">
        <f t="shared" si="152"/>
        <v>-3.6966444529464891E-10</v>
      </c>
      <c r="R367" s="29">
        <f t="shared" si="153"/>
        <v>-3.6968184305678313E-10</v>
      </c>
      <c r="S367" s="29">
        <f t="shared" si="154"/>
        <v>-3.6968184221399687E-10</v>
      </c>
      <c r="T367" s="29">
        <f t="shared" si="155"/>
        <v>-3.6968184221403699E-10</v>
      </c>
      <c r="V367" s="35"/>
      <c r="W367" s="35"/>
      <c r="X367" s="35"/>
      <c r="AD367" s="35"/>
      <c r="AE367" s="35"/>
      <c r="AF367" s="35"/>
      <c r="AL367" s="35"/>
      <c r="AM367" s="35"/>
      <c r="AN367" s="35"/>
      <c r="AT367" s="35"/>
      <c r="AU367" s="35"/>
      <c r="AV367" s="35"/>
      <c r="BB367" s="35"/>
      <c r="BC367" s="35"/>
      <c r="BD367" s="35"/>
      <c r="BJ367" s="35"/>
      <c r="BK367" s="35"/>
      <c r="BL367" s="35"/>
      <c r="BR367" s="35"/>
      <c r="BS367" s="35"/>
      <c r="BT367" s="35"/>
      <c r="BZ367" s="35"/>
      <c r="CA367" s="35"/>
      <c r="CB367" s="35"/>
      <c r="CH367" s="35"/>
      <c r="CI367" s="35"/>
      <c r="CJ367" s="35"/>
      <c r="CP367" s="35"/>
      <c r="CQ367" s="35"/>
      <c r="CR367" s="35"/>
      <c r="CX367" s="35"/>
      <c r="CY367" s="35"/>
      <c r="CZ367" s="35"/>
      <c r="DF367" s="35"/>
      <c r="DG367" s="35"/>
      <c r="DH367" s="35"/>
      <c r="DN367" s="35"/>
      <c r="DO367" s="35"/>
      <c r="DP367" s="35"/>
      <c r="DV367" s="35"/>
      <c r="DW367" s="35"/>
      <c r="DX367" s="35"/>
      <c r="ED367" s="35"/>
      <c r="EE367" s="35"/>
      <c r="EF367" s="35"/>
      <c r="EL367" s="35"/>
      <c r="EM367" s="35"/>
      <c r="EN367" s="35"/>
      <c r="ET367" s="35"/>
      <c r="EU367" s="35"/>
      <c r="EV367" s="35"/>
    </row>
  </sheetData>
  <sheetProtection sheet="1" objects="1" scenarios="1"/>
  <customSheetViews>
    <customSheetView guid="{CF7DD578-E3A2-43CE-B6A7-FBD754B1EE99}" scale="115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S559"/>
  <sheetViews>
    <sheetView zoomScale="115" zoomScaleNormal="115" workbookViewId="0"/>
  </sheetViews>
  <sheetFormatPr defaultRowHeight="12.5" customHeight="1" x14ac:dyDescent="0.25"/>
  <cols>
    <col min="1" max="1" width="9.26953125" bestFit="1" customWidth="1"/>
    <col min="3" max="3" width="9.26953125" bestFit="1" customWidth="1"/>
    <col min="5" max="6" width="9.26953125" bestFit="1" customWidth="1"/>
    <col min="7" max="7" width="12.7265625" bestFit="1" customWidth="1"/>
    <col min="13" max="13" width="12.08984375" bestFit="1" customWidth="1"/>
    <col min="14" max="15" width="8.81640625" bestFit="1" customWidth="1"/>
    <col min="16" max="16" width="12.7265625" bestFit="1" customWidth="1"/>
    <col min="18" max="18" width="12.08984375" bestFit="1" customWidth="1"/>
    <col min="19" max="20" width="8.81640625" bestFit="1" customWidth="1"/>
    <col min="21" max="21" width="12.7265625" bestFit="1" customWidth="1"/>
    <col min="23" max="23" width="12.08984375" bestFit="1" customWidth="1"/>
    <col min="24" max="25" width="8.81640625" bestFit="1" customWidth="1"/>
    <col min="26" max="26" width="12.7265625" bestFit="1" customWidth="1"/>
    <col min="28" max="28" width="12.08984375" bestFit="1" customWidth="1"/>
    <col min="29" max="30" width="8.81640625" bestFit="1" customWidth="1"/>
    <col min="31" max="31" width="12.7265625" bestFit="1" customWidth="1"/>
    <col min="33" max="33" width="12.08984375" bestFit="1" customWidth="1"/>
    <col min="34" max="35" width="8.81640625" bestFit="1" customWidth="1"/>
    <col min="36" max="36" width="12.7265625" bestFit="1" customWidth="1"/>
    <col min="38" max="38" width="9.08984375" bestFit="1" customWidth="1"/>
    <col min="39" max="40" width="8.81640625" bestFit="1" customWidth="1"/>
    <col min="41" max="41" width="12.7265625" bestFit="1" customWidth="1"/>
    <col min="43" max="43" width="12.08984375" bestFit="1" customWidth="1"/>
    <col min="44" max="45" width="8.81640625" bestFit="1" customWidth="1"/>
    <col min="46" max="46" width="12.7265625" bestFit="1" customWidth="1"/>
    <col min="48" max="48" width="11.81640625" bestFit="1" customWidth="1"/>
    <col min="49" max="50" width="8.81640625" bestFit="1" customWidth="1"/>
    <col min="51" max="51" width="12.7265625" bestFit="1" customWidth="1"/>
    <col min="53" max="53" width="10.08984375" bestFit="1" customWidth="1"/>
    <col min="54" max="55" width="8.81640625" bestFit="1" customWidth="1"/>
    <col min="56" max="56" width="12.7265625" bestFit="1" customWidth="1"/>
    <col min="58" max="60" width="8.81640625" bestFit="1" customWidth="1"/>
    <col min="61" max="61" width="12.7265625" bestFit="1" customWidth="1"/>
    <col min="63" max="65" width="8.81640625" bestFit="1" customWidth="1"/>
    <col min="66" max="66" width="12.7265625" bestFit="1" customWidth="1"/>
    <col min="68" max="68" width="12.08984375" bestFit="1" customWidth="1"/>
    <col min="69" max="70" width="8.81640625" bestFit="1" customWidth="1"/>
    <col min="71" max="71" width="12.7265625" bestFit="1" customWidth="1"/>
    <col min="73" max="73" width="12.08984375" bestFit="1" customWidth="1"/>
    <col min="74" max="75" width="8.81640625" bestFit="1" customWidth="1"/>
    <col min="76" max="76" width="12.7265625" bestFit="1" customWidth="1"/>
    <col min="78" max="78" width="12.08984375" bestFit="1" customWidth="1"/>
    <col min="79" max="80" width="8.81640625" bestFit="1" customWidth="1"/>
    <col min="81" max="81" width="12.7265625" bestFit="1" customWidth="1"/>
    <col min="83" max="83" width="12.08984375" bestFit="1" customWidth="1"/>
    <col min="84" max="85" width="8.81640625" bestFit="1" customWidth="1"/>
    <col min="86" max="86" width="12.7265625" bestFit="1" customWidth="1"/>
    <col min="88" max="88" width="10.08984375" bestFit="1" customWidth="1"/>
    <col min="89" max="90" width="8.81640625" bestFit="1" customWidth="1"/>
    <col min="91" max="91" width="12.7265625" bestFit="1" customWidth="1"/>
    <col min="93" max="95" width="8.81640625" bestFit="1" customWidth="1"/>
    <col min="96" max="96" width="12.7265625" bestFit="1" customWidth="1"/>
  </cols>
  <sheetData>
    <row r="1" spans="1:97" ht="18" x14ac:dyDescent="0.4">
      <c r="A1" s="3" t="s">
        <v>537</v>
      </c>
      <c r="B1" s="2"/>
      <c r="C1" s="2"/>
      <c r="D1" s="2"/>
      <c r="E1" s="2"/>
      <c r="F1" s="2"/>
      <c r="G1" s="2"/>
      <c r="H1" s="2"/>
      <c r="I1" s="2"/>
      <c r="J1" s="2"/>
      <c r="K1" s="2"/>
      <c r="L1" s="2" t="s">
        <v>84</v>
      </c>
      <c r="M1" s="2">
        <v>1.7534704567299999</v>
      </c>
      <c r="N1" s="2">
        <v>0</v>
      </c>
      <c r="O1" s="2">
        <v>0</v>
      </c>
      <c r="P1" s="2">
        <f t="shared" ref="P1:P64" si="0">M1*COS(N1+O1*Tau)</f>
        <v>1.7534704567299999</v>
      </c>
      <c r="Q1" s="2" t="s">
        <v>85</v>
      </c>
      <c r="R1" s="2">
        <v>6283.3196674749106</v>
      </c>
      <c r="S1" s="2">
        <v>0</v>
      </c>
      <c r="T1" s="2">
        <v>0</v>
      </c>
      <c r="U1" s="2">
        <f t="shared" ref="U1:U64" si="1">R1*COS(S1+T1*Tau)</f>
        <v>6283.3196674749106</v>
      </c>
      <c r="V1" s="2" t="s">
        <v>86</v>
      </c>
      <c r="W1" s="2">
        <v>5.2918870000000001E-4</v>
      </c>
      <c r="X1" s="2">
        <v>0</v>
      </c>
      <c r="Y1" s="2">
        <v>0</v>
      </c>
      <c r="Z1" s="2">
        <f t="shared" ref="Z1:Z64" si="2">W1*COS(X1+Y1*Tau)</f>
        <v>5.2918870000000001E-4</v>
      </c>
      <c r="AA1" s="2" t="s">
        <v>87</v>
      </c>
      <c r="AB1" s="2">
        <v>2.89226E-6</v>
      </c>
      <c r="AC1" s="2">
        <v>5.8438419872300003</v>
      </c>
      <c r="AD1" s="2">
        <v>6283.0758499914</v>
      </c>
      <c r="AE1" s="2">
        <f t="shared" ref="AE1:AE22" si="3">AB1*COS(AC1+AD1*Tau)</f>
        <v>1.3663856093906556E-6</v>
      </c>
      <c r="AF1" s="2" t="s">
        <v>88</v>
      </c>
      <c r="AG1" s="2">
        <v>1.14084E-6</v>
      </c>
      <c r="AH1" s="2">
        <v>3.1415926535900001</v>
      </c>
      <c r="AI1" s="2">
        <v>0</v>
      </c>
      <c r="AJ1" s="2">
        <f t="shared" ref="AJ1:AJ11" si="4">AG1*COS(AH1+AI1*Tau)</f>
        <v>-1.14084E-6</v>
      </c>
      <c r="AK1" s="2" t="s">
        <v>89</v>
      </c>
      <c r="AL1" s="2">
        <v>8.7799999999999999E-9</v>
      </c>
      <c r="AM1" s="2">
        <v>3.1415926535900001</v>
      </c>
      <c r="AN1" s="2">
        <v>0</v>
      </c>
      <c r="AO1" s="2">
        <f>AL1*COS(AM1+AN1*Tau)</f>
        <v>-8.7799999999999999E-9</v>
      </c>
      <c r="AP1" s="2" t="s">
        <v>90</v>
      </c>
      <c r="AQ1" s="2">
        <v>2.7962E-6</v>
      </c>
      <c r="AR1" s="2">
        <v>3.19870156017</v>
      </c>
      <c r="AS1" s="2">
        <v>84334.661581308203</v>
      </c>
      <c r="AT1" s="2">
        <f t="shared" ref="AT1:AT64" si="5">AQ1*COS(AR1+AS1*Tau)</f>
        <v>-2.7878150534683094E-6</v>
      </c>
      <c r="AU1" s="2" t="s">
        <v>91</v>
      </c>
      <c r="AV1" s="2">
        <v>9.0299999999999995E-8</v>
      </c>
      <c r="AW1" s="2">
        <v>3.8972906189000001</v>
      </c>
      <c r="AX1" s="2">
        <v>5507.5532386674004</v>
      </c>
      <c r="AY1" s="2">
        <f t="shared" ref="AY1:AY64" si="6">AV1*COS(AW1+AX1*Tau)</f>
        <v>5.6316123750536157E-8</v>
      </c>
      <c r="AZ1" s="2" t="s">
        <v>92</v>
      </c>
      <c r="BA1" s="2">
        <v>1.6619999999999999E-8</v>
      </c>
      <c r="BB1" s="2">
        <v>1.6270320917300001</v>
      </c>
      <c r="BC1" s="2">
        <v>84334.661581308203</v>
      </c>
      <c r="BD1" s="2">
        <f t="shared" ref="BD1:BD49" si="7">BA1*COS(BB1+BC1*Tau)</f>
        <v>-1.271665436269226E-9</v>
      </c>
      <c r="BE1" s="2" t="s">
        <v>93</v>
      </c>
      <c r="BF1" s="2">
        <v>1.0999999999999999E-10</v>
      </c>
      <c r="BG1" s="2">
        <v>0.23877262398999999</v>
      </c>
      <c r="BH1" s="2">
        <v>7860.4193924392002</v>
      </c>
      <c r="BI1" s="2">
        <f t="shared" ref="BI1:BI11" si="8">BF1*COS(BG1+BH1*Tau)</f>
        <v>-6.8513431573712751E-11</v>
      </c>
      <c r="BJ1" s="2" t="s">
        <v>94</v>
      </c>
      <c r="BK1" s="2">
        <v>3.9999999999999998E-11</v>
      </c>
      <c r="BL1" s="2">
        <v>0.79662198848999999</v>
      </c>
      <c r="BM1" s="2">
        <v>6438.4962494256006</v>
      </c>
      <c r="BN1" s="2">
        <f>BK1*COS(BL1+BM1*Tau)</f>
        <v>5.0524903407136377E-12</v>
      </c>
      <c r="BO1" s="2" t="s">
        <v>95</v>
      </c>
      <c r="BP1" s="2">
        <v>1.0001398879900001</v>
      </c>
      <c r="BQ1" s="2">
        <v>0</v>
      </c>
      <c r="BR1" s="2">
        <v>0</v>
      </c>
      <c r="BS1" s="2">
        <f t="shared" ref="BS1:BS64" si="9">BP1*COS(BQ1+BR1*Tau)</f>
        <v>1.0001398879900001</v>
      </c>
      <c r="BT1" s="2" t="s">
        <v>96</v>
      </c>
      <c r="BU1" s="2">
        <v>1.0301860800000001E-3</v>
      </c>
      <c r="BV1" s="2">
        <v>1.10748969588</v>
      </c>
      <c r="BW1" s="2">
        <v>6283.0758499914</v>
      </c>
      <c r="BX1" s="2">
        <f t="shared" ref="BX1:BX64" si="10">BU1*COS(BV1+BW1*Tau)</f>
        <v>-8.9605190745747519E-4</v>
      </c>
      <c r="BY1" s="2" t="s">
        <v>97</v>
      </c>
      <c r="BZ1" s="2">
        <v>4.3593849999999999E-5</v>
      </c>
      <c r="CA1" s="2">
        <v>5.7845513373799999</v>
      </c>
      <c r="CB1" s="2">
        <v>6283.0758499914</v>
      </c>
      <c r="CC1" s="2">
        <f t="shared" ref="CC1:CC64" si="11">BZ1*COS(CA1+CB1*Tau)</f>
        <v>2.283552845117511E-5</v>
      </c>
      <c r="CD1" s="2" t="s">
        <v>98</v>
      </c>
      <c r="CE1" s="2">
        <v>1.4459499999999999E-6</v>
      </c>
      <c r="CF1" s="2">
        <v>4.2731943514799999</v>
      </c>
      <c r="CG1" s="2">
        <v>6283.0758499914</v>
      </c>
      <c r="CH1" s="2">
        <f t="shared" ref="CH1:CH27" si="12">CE1*COS(CF1+CG1*Tau)</f>
        <v>1.2745171810008081E-6</v>
      </c>
      <c r="CI1" s="2" t="s">
        <v>99</v>
      </c>
      <c r="CJ1" s="2">
        <v>3.8579999999999999E-8</v>
      </c>
      <c r="CK1" s="2">
        <v>2.5638438733900002</v>
      </c>
      <c r="CL1" s="2">
        <v>6283.0758499914</v>
      </c>
      <c r="CM1" s="2">
        <f t="shared" ref="CM1:CM10" si="13">CJ1*COS(CK1+CL1*Tau)</f>
        <v>-2.2743212189680864E-8</v>
      </c>
      <c r="CN1" s="2" t="s">
        <v>100</v>
      </c>
      <c r="CO1" s="2">
        <v>8.6000000000000003E-10</v>
      </c>
      <c r="CP1" s="2">
        <v>1.2157974168700001</v>
      </c>
      <c r="CQ1" s="2">
        <v>6283.0758499914</v>
      </c>
      <c r="CR1" s="2">
        <f>CO1*COS(CP1+CQ1*Tau)</f>
        <v>-7.8951042748935665E-10</v>
      </c>
      <c r="CS1" s="2"/>
    </row>
    <row r="2" spans="1:97" x14ac:dyDescent="0.25">
      <c r="I2" s="154"/>
      <c r="J2" s="154"/>
      <c r="K2" s="154"/>
      <c r="L2" s="154"/>
      <c r="M2" s="2">
        <v>3.3416564560000001E-2</v>
      </c>
      <c r="N2" s="2">
        <v>4.6692568041699998</v>
      </c>
      <c r="O2" s="2">
        <v>6283.0758499914</v>
      </c>
      <c r="P2" s="2">
        <f t="shared" si="0"/>
        <v>3.3263234326855975E-2</v>
      </c>
      <c r="Q2" s="154"/>
      <c r="R2" s="2">
        <v>2.06058863E-3</v>
      </c>
      <c r="S2" s="2">
        <v>2.67823455584</v>
      </c>
      <c r="T2" s="2">
        <v>6283.0758499914</v>
      </c>
      <c r="U2" s="2">
        <f t="shared" si="1"/>
        <v>-1.0168097701194635E-3</v>
      </c>
      <c r="V2" s="154"/>
      <c r="W2" s="2">
        <v>8.719837E-5</v>
      </c>
      <c r="X2" s="2">
        <v>1.07209665242</v>
      </c>
      <c r="Y2" s="2">
        <v>6283.0758499914</v>
      </c>
      <c r="Z2" s="2">
        <f t="shared" si="2"/>
        <v>-7.4274853590081566E-5</v>
      </c>
      <c r="AA2" s="154"/>
      <c r="AB2" s="2">
        <v>3.4955E-7</v>
      </c>
      <c r="AC2" s="2">
        <v>0</v>
      </c>
      <c r="AD2" s="2">
        <v>0</v>
      </c>
      <c r="AE2" s="2">
        <f t="shared" si="3"/>
        <v>3.4955E-7</v>
      </c>
      <c r="AF2" s="154"/>
      <c r="AG2" s="2">
        <v>7.7169999999999996E-8</v>
      </c>
      <c r="AH2" s="2">
        <v>4.1344658935799998</v>
      </c>
      <c r="AI2" s="2">
        <v>6283.0758499914</v>
      </c>
      <c r="AJ2" s="2">
        <f t="shared" si="4"/>
        <v>6.2327113921618419E-8</v>
      </c>
      <c r="AK2" s="2"/>
      <c r="AL2" s="2">
        <v>1.7200000000000001E-9</v>
      </c>
      <c r="AM2" s="2">
        <v>2.7657906951000002</v>
      </c>
      <c r="AN2" s="2">
        <v>6283.0758499914</v>
      </c>
      <c r="AO2" s="2">
        <f>AL2*COS(AM2+AN2*Tau)</f>
        <v>-7.1467588968036195E-10</v>
      </c>
      <c r="AP2" s="2"/>
      <c r="AQ2" s="2">
        <v>1.0164299999999999E-6</v>
      </c>
      <c r="AR2" s="2">
        <v>5.4224861925600001</v>
      </c>
      <c r="AS2" s="2">
        <v>5507.5532386674004</v>
      </c>
      <c r="AT2" s="2">
        <f t="shared" si="5"/>
        <v>8.2261280667752772E-7</v>
      </c>
      <c r="AU2" s="2"/>
      <c r="AV2" s="2">
        <v>6.1770000000000003E-8</v>
      </c>
      <c r="AW2" s="2">
        <v>1.73038850355</v>
      </c>
      <c r="AX2" s="2">
        <v>5223.6939198022001</v>
      </c>
      <c r="AY2" s="2">
        <f t="shared" si="6"/>
        <v>1.1014938558693944E-8</v>
      </c>
      <c r="AZ2" s="2"/>
      <c r="BA2" s="2">
        <v>4.9200000000000004E-9</v>
      </c>
      <c r="BB2" s="2">
        <v>2.41382223971</v>
      </c>
      <c r="BC2" s="2">
        <v>1047.7473117546999</v>
      </c>
      <c r="BD2" s="2">
        <f t="shared" si="7"/>
        <v>4.1108916657158755E-9</v>
      </c>
      <c r="BE2" s="2"/>
      <c r="BF2" s="2">
        <v>8.9999999999999999E-11</v>
      </c>
      <c r="BG2" s="2">
        <v>1.1606998260900001</v>
      </c>
      <c r="BH2" s="2">
        <v>5507.5532386674004</v>
      </c>
      <c r="BI2" s="2">
        <f t="shared" si="8"/>
        <v>-7.9308769888494098E-11</v>
      </c>
      <c r="BJ2" s="2"/>
      <c r="BK2" s="2">
        <v>5.0000000000000002E-11</v>
      </c>
      <c r="BL2" s="2">
        <v>0.84308705203000001</v>
      </c>
      <c r="BM2" s="2">
        <v>1047.7473117546999</v>
      </c>
      <c r="BN2" s="2">
        <f>BK2*COS(BL2+BM2*Tau)</f>
        <v>2.7473496381529324E-11</v>
      </c>
      <c r="BO2" s="2"/>
      <c r="BP2" s="2">
        <v>1.6706996259999999E-2</v>
      </c>
      <c r="BQ2" s="2">
        <v>3.09846350771</v>
      </c>
      <c r="BR2" s="2">
        <v>6283.0758499914</v>
      </c>
      <c r="BS2" s="2">
        <f t="shared" si="9"/>
        <v>-1.5985783374342123E-3</v>
      </c>
      <c r="BT2" s="2"/>
      <c r="BU2" s="2">
        <v>1.721238E-5</v>
      </c>
      <c r="BV2" s="2">
        <v>1.06442301418</v>
      </c>
      <c r="BW2" s="2">
        <v>12566.1516999828</v>
      </c>
      <c r="BX2" s="2">
        <f t="shared" si="10"/>
        <v>-9.8854326597643924E-6</v>
      </c>
      <c r="BY2" s="2"/>
      <c r="BZ2" s="2">
        <v>1.2363299999999999E-6</v>
      </c>
      <c r="CA2" s="2">
        <v>5.57934722157</v>
      </c>
      <c r="CB2" s="2">
        <v>12566.1516999828</v>
      </c>
      <c r="CC2" s="2">
        <f t="shared" si="11"/>
        <v>-8.5312848813917941E-7</v>
      </c>
      <c r="CD2" s="2"/>
      <c r="CE2" s="2">
        <v>6.7290000000000002E-8</v>
      </c>
      <c r="CF2" s="2">
        <v>3.9169760866200001</v>
      </c>
      <c r="CG2" s="2">
        <v>12566.1516999828</v>
      </c>
      <c r="CH2" s="2">
        <f t="shared" si="12"/>
        <v>5.2744104660897754E-8</v>
      </c>
      <c r="CI2" s="2"/>
      <c r="CJ2" s="2">
        <v>3.0600000000000002E-9</v>
      </c>
      <c r="CK2" s="2">
        <v>2.2676950122999999</v>
      </c>
      <c r="CL2" s="2">
        <v>12566.1516999828</v>
      </c>
      <c r="CM2" s="2">
        <f t="shared" si="13"/>
        <v>1.7062703006015454E-9</v>
      </c>
      <c r="CN2" s="2"/>
      <c r="CO2" s="2">
        <v>1.2E-10</v>
      </c>
      <c r="CP2" s="2">
        <v>0.65617264033</v>
      </c>
      <c r="CQ2" s="2">
        <v>12566.1516999828</v>
      </c>
      <c r="CR2" s="2">
        <f>CO2*COS(CP2+CQ2*Tau)</f>
        <v>-1.0225452911496959E-10</v>
      </c>
    </row>
    <row r="3" spans="1:97" x14ac:dyDescent="0.25">
      <c r="I3" s="154"/>
      <c r="J3" s="154"/>
      <c r="K3" s="154"/>
      <c r="L3" s="154"/>
      <c r="M3" s="2">
        <v>3.4894275000000002E-4</v>
      </c>
      <c r="N3" s="2">
        <v>4.6261024175900003</v>
      </c>
      <c r="O3" s="2">
        <v>12566.1516999828</v>
      </c>
      <c r="P3" s="2">
        <f t="shared" si="0"/>
        <v>6.6479201676114446E-5</v>
      </c>
      <c r="Q3" s="154"/>
      <c r="R3" s="2">
        <v>4.3034300000000002E-5</v>
      </c>
      <c r="S3" s="2">
        <v>2.63512650414</v>
      </c>
      <c r="T3" s="2">
        <v>12566.1516999828</v>
      </c>
      <c r="U3" s="2">
        <f t="shared" si="1"/>
        <v>3.5226880154490514E-5</v>
      </c>
      <c r="V3" s="154"/>
      <c r="W3" s="2">
        <v>3.0912499999999998E-6</v>
      </c>
      <c r="X3" s="2">
        <v>0.86728818831999999</v>
      </c>
      <c r="Y3" s="2">
        <v>12566.1516999828</v>
      </c>
      <c r="Z3" s="2">
        <f t="shared" si="2"/>
        <v>-2.2366268679334295E-6</v>
      </c>
      <c r="AA3" s="154"/>
      <c r="AB3" s="2">
        <v>1.6819E-7</v>
      </c>
      <c r="AC3" s="2">
        <v>5.4876691234799999</v>
      </c>
      <c r="AD3" s="2">
        <v>12566.1516999828</v>
      </c>
      <c r="AE3" s="2">
        <f t="shared" si="3"/>
        <v>-1.0442766590280932E-7</v>
      </c>
      <c r="AF3" s="154"/>
      <c r="AG3" s="2">
        <v>7.6500000000000007E-9</v>
      </c>
      <c r="AH3" s="2">
        <v>3.8380377621399999</v>
      </c>
      <c r="AI3" s="2">
        <v>12566.1516999828</v>
      </c>
      <c r="AJ3" s="2">
        <f t="shared" si="4"/>
        <v>6.3522499292601218E-9</v>
      </c>
      <c r="AK3" s="2"/>
      <c r="AL3" s="2">
        <v>5.0000000000000003E-10</v>
      </c>
      <c r="AM3" s="2">
        <v>2.0135329818200001</v>
      </c>
      <c r="AN3" s="2">
        <v>155.42039943419999</v>
      </c>
      <c r="AO3" s="2">
        <f>AL3*COS(AM3+AN3*Tau)</f>
        <v>-8.6824682674185951E-11</v>
      </c>
      <c r="AP3" s="2"/>
      <c r="AQ3" s="2">
        <v>8.0444999999999998E-7</v>
      </c>
      <c r="AR3" s="2">
        <v>3.8801320445799998</v>
      </c>
      <c r="AS3" s="2">
        <v>5223.6939198022001</v>
      </c>
      <c r="AT3" s="2">
        <f t="shared" si="5"/>
        <v>5.8407552613687427E-7</v>
      </c>
      <c r="AU3" s="2"/>
      <c r="AV3" s="2">
        <v>3.8000000000000003E-8</v>
      </c>
      <c r="AW3" s="2">
        <v>5.2440414573399998</v>
      </c>
      <c r="AX3" s="2">
        <v>2352.8661537717999</v>
      </c>
      <c r="AY3" s="2">
        <f t="shared" si="6"/>
        <v>3.2915594204078809E-8</v>
      </c>
      <c r="AZ3" s="2"/>
      <c r="BA3" s="2">
        <v>3.4400000000000001E-9</v>
      </c>
      <c r="BB3" s="2">
        <v>2.24353004539</v>
      </c>
      <c r="BC3" s="2">
        <v>5507.5532386674004</v>
      </c>
      <c r="BD3" s="2">
        <f t="shared" si="7"/>
        <v>-2.8575809351391013E-9</v>
      </c>
      <c r="BE3" s="2"/>
      <c r="BF3" s="2">
        <v>7.9999999999999995E-11</v>
      </c>
      <c r="BG3" s="2">
        <v>1.6535755292500001</v>
      </c>
      <c r="BH3" s="2">
        <v>5884.9268465832001</v>
      </c>
      <c r="BI3" s="2">
        <f t="shared" si="8"/>
        <v>-7.9060208123778596E-11</v>
      </c>
      <c r="BJ3" s="2"/>
      <c r="BK3" s="2">
        <v>5.0000000000000002E-11</v>
      </c>
      <c r="BL3" s="2">
        <v>5.7115723030000003E-2</v>
      </c>
      <c r="BM3" s="2">
        <v>84334.661581308203</v>
      </c>
      <c r="BN3" s="2">
        <f>BK3*COS(BL3+BM3*Tau)</f>
        <v>4.9850038953556579E-11</v>
      </c>
      <c r="BO3" s="2"/>
      <c r="BP3" s="2">
        <v>1.3956023E-4</v>
      </c>
      <c r="BQ3" s="2">
        <v>3.0552460961999999</v>
      </c>
      <c r="BR3" s="2">
        <v>12566.1516999828</v>
      </c>
      <c r="BS3" s="2">
        <f t="shared" si="9"/>
        <v>1.3700246014259533E-4</v>
      </c>
      <c r="BT3" s="2"/>
      <c r="BU3" s="2">
        <v>7.0221500000000002E-6</v>
      </c>
      <c r="BV3" s="2">
        <v>3.1415926535900001</v>
      </c>
      <c r="BW3" s="2">
        <v>0</v>
      </c>
      <c r="BX3" s="2">
        <f t="shared" si="10"/>
        <v>-7.0221500000000002E-6</v>
      </c>
      <c r="BY3" s="2"/>
      <c r="BZ3" s="2">
        <v>1.2340999999999999E-7</v>
      </c>
      <c r="CA3" s="2">
        <v>3.1415926535900001</v>
      </c>
      <c r="CB3" s="2">
        <v>0</v>
      </c>
      <c r="CC3" s="2">
        <f t="shared" si="11"/>
        <v>-1.2340999999999999E-7</v>
      </c>
      <c r="CD3" s="2"/>
      <c r="CE3" s="2">
        <v>7.7400000000000002E-9</v>
      </c>
      <c r="CF3" s="2">
        <v>0</v>
      </c>
      <c r="CG3" s="2">
        <v>0</v>
      </c>
      <c r="CH3" s="2">
        <f t="shared" si="12"/>
        <v>7.7400000000000002E-9</v>
      </c>
      <c r="CI3" s="2"/>
      <c r="CJ3" s="2">
        <v>5.3000000000000003E-10</v>
      </c>
      <c r="CK3" s="2">
        <v>3.4403147192399999</v>
      </c>
      <c r="CL3" s="2">
        <v>5573.1428014331004</v>
      </c>
      <c r="CM3" s="2">
        <f t="shared" si="13"/>
        <v>5.0801110188527927E-10</v>
      </c>
      <c r="CN3" s="2"/>
      <c r="CO3" s="2">
        <v>9.9999999999999994E-12</v>
      </c>
      <c r="CP3" s="2">
        <v>0.38068797141999999</v>
      </c>
      <c r="CQ3" s="2">
        <v>18849.227549974199</v>
      </c>
      <c r="CR3" s="2">
        <f>CO3*COS(CP3+CQ3*Tau)</f>
        <v>2.2075264597954142E-12</v>
      </c>
    </row>
    <row r="4" spans="1:97" x14ac:dyDescent="0.25">
      <c r="I4" s="2"/>
      <c r="J4" s="2"/>
      <c r="K4" s="154"/>
      <c r="L4" s="154"/>
      <c r="M4" s="2">
        <v>3.4175709999999999E-5</v>
      </c>
      <c r="N4" s="2">
        <v>2.8288657960600001</v>
      </c>
      <c r="O4" s="2">
        <v>3.5231183490000002</v>
      </c>
      <c r="P4" s="2">
        <f t="shared" si="0"/>
        <v>-3.3066224781944772E-5</v>
      </c>
      <c r="Q4" s="154"/>
      <c r="R4" s="2">
        <v>4.25264E-6</v>
      </c>
      <c r="S4" s="2">
        <v>1.5904698072900001</v>
      </c>
      <c r="T4" s="2">
        <v>3.5231183490000002</v>
      </c>
      <c r="U4" s="2">
        <f t="shared" si="1"/>
        <v>-3.2668713615181817E-7</v>
      </c>
      <c r="V4" s="154"/>
      <c r="W4" s="2">
        <v>2.7338999999999999E-7</v>
      </c>
      <c r="X4" s="2">
        <v>5.2978716910000001E-2</v>
      </c>
      <c r="Y4" s="2">
        <v>3.5231183490000002</v>
      </c>
      <c r="Z4" s="2">
        <f t="shared" si="2"/>
        <v>2.7173162457563425E-7</v>
      </c>
      <c r="AA4" s="154"/>
      <c r="AB4" s="2">
        <v>2.962E-8</v>
      </c>
      <c r="AC4" s="2">
        <v>5.1957726520199996</v>
      </c>
      <c r="AD4" s="2">
        <v>155.42039943419999</v>
      </c>
      <c r="AE4" s="2">
        <f t="shared" si="3"/>
        <v>3.953898809784938E-9</v>
      </c>
      <c r="AF4" s="154"/>
      <c r="AG4" s="2">
        <v>4.2000000000000004E-9</v>
      </c>
      <c r="AH4" s="2">
        <v>0.41925861858000002</v>
      </c>
      <c r="AI4" s="2">
        <v>155.42039943419999</v>
      </c>
      <c r="AJ4" s="2">
        <f t="shared" si="4"/>
        <v>-4.1179301627074796E-9</v>
      </c>
      <c r="AK4" s="2"/>
      <c r="AL4" s="2">
        <v>2.8000000000000002E-10</v>
      </c>
      <c r="AM4" s="2">
        <v>2.21496423926</v>
      </c>
      <c r="AN4" s="2">
        <v>12566.1516999828</v>
      </c>
      <c r="AO4" s="2">
        <f>AL4*COS(AM4+AN4*Tau)</f>
        <v>1.4366177029130248E-10</v>
      </c>
      <c r="AP4" s="2"/>
      <c r="AQ4" s="2">
        <v>4.3805999999999999E-7</v>
      </c>
      <c r="AR4" s="2">
        <v>3.70444689758</v>
      </c>
      <c r="AS4" s="2">
        <v>2352.8661537717999</v>
      </c>
      <c r="AT4" s="2">
        <f t="shared" si="5"/>
        <v>-2.0695353189623609E-7</v>
      </c>
      <c r="AU4" s="2"/>
      <c r="AV4" s="2">
        <v>2.8340000000000001E-8</v>
      </c>
      <c r="AW4" s="2">
        <v>2.4734503745</v>
      </c>
      <c r="AX4" s="2">
        <v>1577.3435424478</v>
      </c>
      <c r="AY4" s="2">
        <f t="shared" si="6"/>
        <v>-2.7872774542030698E-8</v>
      </c>
      <c r="AZ4" s="2"/>
      <c r="BA4" s="2">
        <v>2.5800000000000002E-9</v>
      </c>
      <c r="BB4" s="2">
        <v>6.0090689631099998</v>
      </c>
      <c r="BC4" s="2">
        <v>5223.6939198022001</v>
      </c>
      <c r="BD4" s="2">
        <f t="shared" si="7"/>
        <v>-2.4969432429195847E-9</v>
      </c>
      <c r="BE4" s="2"/>
      <c r="BF4" s="2">
        <v>7.9999999999999995E-11</v>
      </c>
      <c r="BG4" s="2">
        <v>2.86720038197</v>
      </c>
      <c r="BH4" s="2">
        <v>7058.5984613153996</v>
      </c>
      <c r="BI4" s="2">
        <f t="shared" si="8"/>
        <v>-2.3450964839781311E-11</v>
      </c>
      <c r="BJ4" s="2"/>
      <c r="BK4" s="2">
        <v>3E-11</v>
      </c>
      <c r="BL4" s="2">
        <v>3.4677989568599998</v>
      </c>
      <c r="BM4" s="2">
        <v>6279.5527316424004</v>
      </c>
      <c r="BN4" s="2">
        <f>BK4*COS(BL4+BM4*Tau)</f>
        <v>6.4380376664399317E-12</v>
      </c>
      <c r="BO4" s="2"/>
      <c r="BP4" s="2">
        <v>3.0837199999999997E-5</v>
      </c>
      <c r="BQ4" s="2">
        <v>5.1984667438100001</v>
      </c>
      <c r="BR4" s="2">
        <v>77713.771468120496</v>
      </c>
      <c r="BS4" s="2">
        <f t="shared" si="9"/>
        <v>-6.5857643299085997E-6</v>
      </c>
      <c r="BT4" s="2"/>
      <c r="BU4" s="2">
        <v>3.2346000000000001E-7</v>
      </c>
      <c r="BV4" s="2">
        <v>1.0216905914900001</v>
      </c>
      <c r="BW4" s="2">
        <v>18849.227549974199</v>
      </c>
      <c r="BX4" s="2">
        <f t="shared" si="10"/>
        <v>2.4588752670562912E-7</v>
      </c>
      <c r="BY4" s="2"/>
      <c r="BZ4" s="2">
        <v>8.7919999999999996E-8</v>
      </c>
      <c r="CA4" s="2">
        <v>3.6277773339500001</v>
      </c>
      <c r="CB4" s="2">
        <v>77713.771468120496</v>
      </c>
      <c r="CC4" s="2">
        <f t="shared" si="11"/>
        <v>-8.5893581083848642E-8</v>
      </c>
      <c r="CD4" s="2"/>
      <c r="CE4" s="2">
        <v>2.4699999999999999E-9</v>
      </c>
      <c r="CF4" s="2">
        <v>3.7301929878100002</v>
      </c>
      <c r="CG4" s="2">
        <v>18849.227549974199</v>
      </c>
      <c r="CH4" s="2">
        <f t="shared" si="12"/>
        <v>-1.0307898457373361E-9</v>
      </c>
      <c r="CI4" s="2"/>
      <c r="CJ4" s="2">
        <v>1.5E-10</v>
      </c>
      <c r="CK4" s="2">
        <v>2.0479457343599998</v>
      </c>
      <c r="CL4" s="2">
        <v>18849.227549974199</v>
      </c>
      <c r="CM4" s="2">
        <f t="shared" si="13"/>
        <v>1.4243019073616723E-10</v>
      </c>
      <c r="CN4" s="2"/>
      <c r="CO4" s="2"/>
      <c r="CP4" s="2"/>
      <c r="CQ4" s="2"/>
      <c r="CR4" s="2"/>
    </row>
    <row r="5" spans="1:97" x14ac:dyDescent="0.25">
      <c r="I5" s="2"/>
      <c r="J5" s="2"/>
      <c r="K5" s="154"/>
      <c r="L5" s="156"/>
      <c r="M5" s="2">
        <v>3.4970559999999997E-5</v>
      </c>
      <c r="N5" s="2">
        <v>2.7441180097100002</v>
      </c>
      <c r="O5" s="2">
        <v>5753.3848848968</v>
      </c>
      <c r="P5" s="2">
        <f t="shared" si="0"/>
        <v>-1.2692096008323987E-5</v>
      </c>
      <c r="Q5" s="157"/>
      <c r="R5" s="2">
        <v>1.0897699999999999E-6</v>
      </c>
      <c r="S5" s="2">
        <v>2.9661800199299999</v>
      </c>
      <c r="T5" s="2">
        <v>1577.3435424478</v>
      </c>
      <c r="U5" s="2">
        <f t="shared" si="1"/>
        <v>-1.0375266247820296E-6</v>
      </c>
      <c r="V5" s="157"/>
      <c r="W5" s="2">
        <v>1.6334000000000001E-7</v>
      </c>
      <c r="X5" s="2">
        <v>5.1882669103600003</v>
      </c>
      <c r="Y5" s="2">
        <v>26.298319799800002</v>
      </c>
      <c r="Z5" s="2">
        <f t="shared" si="2"/>
        <v>1.2825390573599299E-7</v>
      </c>
      <c r="AA5" s="157"/>
      <c r="AB5" s="2">
        <v>1.288E-8</v>
      </c>
      <c r="AC5" s="2">
        <v>4.7220025223500004</v>
      </c>
      <c r="AD5" s="2">
        <v>3.5231183490000002</v>
      </c>
      <c r="AE5" s="2">
        <f t="shared" si="3"/>
        <v>8.6020256583864641E-10</v>
      </c>
      <c r="AF5" s="157"/>
      <c r="AG5" s="2">
        <v>4.0000000000000001E-10</v>
      </c>
      <c r="AH5" s="2">
        <v>3.5984758584000001</v>
      </c>
      <c r="AI5" s="2">
        <v>18849.227549974199</v>
      </c>
      <c r="AJ5" s="2">
        <f t="shared" si="4"/>
        <v>-1.1774229526073251E-10</v>
      </c>
      <c r="AK5" s="2"/>
      <c r="AL5" s="2">
        <v>5.0000000000000002E-11</v>
      </c>
      <c r="AM5" s="2">
        <v>1.75600058765</v>
      </c>
      <c r="AN5" s="2">
        <v>18849.227549974199</v>
      </c>
      <c r="AO5" s="2">
        <f>AL5*COS(AM5+AN5*Tau)</f>
        <v>4.998163765416948E-11</v>
      </c>
      <c r="AP5" s="2"/>
      <c r="AQ5" s="2">
        <v>3.1932999999999999E-7</v>
      </c>
      <c r="AR5" s="2">
        <v>4.0002636978100004</v>
      </c>
      <c r="AS5" s="2">
        <v>1577.3435424478</v>
      </c>
      <c r="AT5" s="2">
        <f t="shared" si="5"/>
        <v>-7.1499070920481E-8</v>
      </c>
      <c r="AU5" s="2"/>
      <c r="AV5" s="2">
        <v>1.817E-8</v>
      </c>
      <c r="AW5" s="2">
        <v>0.41874743765</v>
      </c>
      <c r="AX5" s="2">
        <v>6283.0758499914</v>
      </c>
      <c r="AY5" s="2">
        <f t="shared" si="6"/>
        <v>-6.5035326502492301E-9</v>
      </c>
      <c r="AZ5" s="2"/>
      <c r="BA5" s="2">
        <v>1.31E-9</v>
      </c>
      <c r="BB5" s="2">
        <v>0.95447345240000003</v>
      </c>
      <c r="BC5" s="2">
        <v>6283.0758499914</v>
      </c>
      <c r="BD5" s="2">
        <f t="shared" si="7"/>
        <v>-1.0276002650806134E-9</v>
      </c>
      <c r="BE5" s="2"/>
      <c r="BF5" s="2">
        <v>7.0000000000000004E-11</v>
      </c>
      <c r="BG5" s="2">
        <v>3.0481874166599998</v>
      </c>
      <c r="BH5" s="2">
        <v>5486.7778431750003</v>
      </c>
      <c r="BI5" s="2">
        <f t="shared" si="8"/>
        <v>-3.4363102232767841E-11</v>
      </c>
      <c r="BJ5" s="2"/>
      <c r="BK5" s="2">
        <v>3E-11</v>
      </c>
      <c r="BL5" s="2">
        <v>2.8982220121200002</v>
      </c>
      <c r="BM5" s="2">
        <v>6127.6554505572003</v>
      </c>
      <c r="BN5" s="2">
        <f>BK5*COS(BL5+BM5*Tau)</f>
        <v>-9.4711487284281601E-12</v>
      </c>
      <c r="BO5" s="2"/>
      <c r="BP5" s="2">
        <v>1.6284610000000001E-5</v>
      </c>
      <c r="BQ5" s="2">
        <v>1.17387749012</v>
      </c>
      <c r="BR5" s="2">
        <v>5753.3848848968</v>
      </c>
      <c r="BS5" s="2">
        <f t="shared" si="9"/>
        <v>1.5170937611478379E-5</v>
      </c>
      <c r="BT5" s="2"/>
      <c r="BU5" s="2">
        <v>3.0798999999999999E-7</v>
      </c>
      <c r="BV5" s="2">
        <v>2.8435380483200001</v>
      </c>
      <c r="BW5" s="2">
        <v>5507.5532386674004</v>
      </c>
      <c r="BX5" s="2">
        <f t="shared" si="10"/>
        <v>-1.1433753190802997E-7</v>
      </c>
      <c r="BY5" s="2"/>
      <c r="BZ5" s="2">
        <v>5.6890000000000002E-8</v>
      </c>
      <c r="CA5" s="2">
        <v>1.8695890508399999</v>
      </c>
      <c r="CB5" s="2">
        <v>5573.1428014331004</v>
      </c>
      <c r="CC5" s="2">
        <f t="shared" si="11"/>
        <v>-1.6212858713703746E-8</v>
      </c>
      <c r="CD5" s="2"/>
      <c r="CE5" s="2">
        <v>3.6E-10</v>
      </c>
      <c r="CF5" s="2">
        <v>2.8008140904999999</v>
      </c>
      <c r="CG5" s="2">
        <v>6286.5989683403996</v>
      </c>
      <c r="CH5" s="2">
        <f t="shared" si="12"/>
        <v>-1.1878419645156456E-10</v>
      </c>
      <c r="CI5" s="2"/>
      <c r="CJ5" s="2">
        <v>1.2999999999999999E-10</v>
      </c>
      <c r="CK5" s="2">
        <v>2.0568887367299999</v>
      </c>
      <c r="CL5" s="2">
        <v>77713.771468120496</v>
      </c>
      <c r="CM5" s="2">
        <f t="shared" si="13"/>
        <v>2.7761664547406914E-11</v>
      </c>
      <c r="CN5" s="2"/>
      <c r="CO5" s="2"/>
      <c r="CP5" s="2"/>
      <c r="CQ5" s="2"/>
      <c r="CR5" s="2"/>
    </row>
    <row r="6" spans="1:97" ht="13.5" x14ac:dyDescent="0.3">
      <c r="A6" s="158" t="s">
        <v>26</v>
      </c>
      <c r="B6" s="159" t="s">
        <v>103</v>
      </c>
      <c r="C6" s="158" t="s">
        <v>26</v>
      </c>
      <c r="D6" s="158" t="s">
        <v>26</v>
      </c>
      <c r="E6" s="158" t="s">
        <v>26</v>
      </c>
      <c r="F6" s="158" t="s">
        <v>26</v>
      </c>
      <c r="G6" s="154"/>
      <c r="H6" s="154"/>
      <c r="I6" s="2"/>
      <c r="J6" s="2"/>
      <c r="K6" s="154"/>
      <c r="L6" s="154"/>
      <c r="M6" s="2">
        <v>3.135896E-5</v>
      </c>
      <c r="N6" s="2">
        <v>3.6276704175800001</v>
      </c>
      <c r="O6" s="2">
        <v>77713.771468120496</v>
      </c>
      <c r="P6" s="2">
        <f t="shared" si="0"/>
        <v>-3.0635469001926129E-5</v>
      </c>
      <c r="Q6" s="154"/>
      <c r="R6" s="2">
        <v>9.3478000000000001E-7</v>
      </c>
      <c r="S6" s="2">
        <v>2.5921283536500002</v>
      </c>
      <c r="T6" s="2">
        <v>18849.227549974199</v>
      </c>
      <c r="U6" s="2">
        <f t="shared" si="1"/>
        <v>6.0759403412616087E-7</v>
      </c>
      <c r="V6" s="154"/>
      <c r="W6" s="2">
        <v>1.5752E-7</v>
      </c>
      <c r="X6" s="2">
        <v>3.6845788943</v>
      </c>
      <c r="Y6" s="2">
        <v>155.42039943419999</v>
      </c>
      <c r="Z6" s="2">
        <f t="shared" si="2"/>
        <v>1.5708558688374117E-7</v>
      </c>
      <c r="AA6" s="154"/>
      <c r="AB6" s="2">
        <v>6.3499999999999998E-9</v>
      </c>
      <c r="AC6" s="2">
        <v>5.9692593714099997</v>
      </c>
      <c r="AD6" s="2">
        <v>242.72860397400001</v>
      </c>
      <c r="AE6" s="2">
        <f t="shared" si="3"/>
        <v>-5.612187645184537E-9</v>
      </c>
      <c r="AF6" s="154"/>
      <c r="AG6" s="2">
        <v>4.0999999999999998E-10</v>
      </c>
      <c r="AH6" s="2">
        <v>3.1439841407700002</v>
      </c>
      <c r="AI6" s="2">
        <v>3.5231183490000002</v>
      </c>
      <c r="AJ6" s="2">
        <f t="shared" si="4"/>
        <v>-4.0927169039211675E-10</v>
      </c>
      <c r="AK6" s="154"/>
      <c r="AL6" s="155"/>
      <c r="AM6" s="155"/>
      <c r="AN6" s="155"/>
      <c r="AO6" s="154"/>
      <c r="AP6" s="154"/>
      <c r="AQ6" s="2">
        <v>2.2723999999999999E-7</v>
      </c>
      <c r="AR6" s="2">
        <v>3.9847383156</v>
      </c>
      <c r="AS6" s="2">
        <v>1047.7473117546999</v>
      </c>
      <c r="AT6" s="2">
        <f t="shared" si="5"/>
        <v>-1.2487267395343478E-7</v>
      </c>
      <c r="AU6" s="2"/>
      <c r="AV6" s="2">
        <v>1.4990000000000001E-8</v>
      </c>
      <c r="AW6" s="2">
        <v>1.83320979291</v>
      </c>
      <c r="AX6" s="2">
        <v>5856.4776591153995</v>
      </c>
      <c r="AY6" s="2">
        <f t="shared" si="6"/>
        <v>-1.3588512441288237E-8</v>
      </c>
      <c r="AZ6" s="2"/>
      <c r="BA6" s="2">
        <v>8.6000000000000003E-10</v>
      </c>
      <c r="BB6" s="2">
        <v>1.6753024730299999</v>
      </c>
      <c r="BC6" s="2">
        <v>7860.4193924392002</v>
      </c>
      <c r="BD6" s="2">
        <f t="shared" si="7"/>
        <v>-7.3846246608338613E-10</v>
      </c>
      <c r="BE6" s="2"/>
      <c r="BF6" s="2">
        <v>7.0000000000000004E-11</v>
      </c>
      <c r="BG6" s="2">
        <v>2.5943710378499998</v>
      </c>
      <c r="BH6" s="2">
        <v>529.69096509459996</v>
      </c>
      <c r="BI6" s="2">
        <f t="shared" si="8"/>
        <v>1.4042799400843439E-11</v>
      </c>
      <c r="BJ6" s="2"/>
      <c r="BK6" s="2"/>
      <c r="BL6" s="2"/>
      <c r="BM6" s="2"/>
      <c r="BN6" s="2"/>
      <c r="BO6" s="2"/>
      <c r="BP6" s="2">
        <v>1.5755680000000001E-5</v>
      </c>
      <c r="BQ6" s="2">
        <v>2.8468524582499999</v>
      </c>
      <c r="BR6" s="2">
        <v>7860.4193924392002</v>
      </c>
      <c r="BS6" s="2">
        <f t="shared" si="9"/>
        <v>2.1809146789725419E-6</v>
      </c>
      <c r="BT6" s="2"/>
      <c r="BU6" s="2">
        <v>2.4970999999999998E-7</v>
      </c>
      <c r="BV6" s="2">
        <v>1.3190670948200001</v>
      </c>
      <c r="BW6" s="2">
        <v>5223.6939198022001</v>
      </c>
      <c r="BX6" s="2">
        <f t="shared" si="10"/>
        <v>-5.7424322741489342E-8</v>
      </c>
      <c r="BY6" s="2"/>
      <c r="BZ6" s="2">
        <v>3.3010000000000002E-8</v>
      </c>
      <c r="CA6" s="2">
        <v>5.47027913302</v>
      </c>
      <c r="CB6" s="2">
        <v>18849.227549974199</v>
      </c>
      <c r="CC6" s="2">
        <f t="shared" si="11"/>
        <v>-2.724827447884033E-8</v>
      </c>
      <c r="CD6" s="2"/>
      <c r="CE6" s="2">
        <v>3.3E-10</v>
      </c>
      <c r="CF6" s="2">
        <v>5.6221660277499996</v>
      </c>
      <c r="CG6" s="2">
        <v>6127.6554505572003</v>
      </c>
      <c r="CH6" s="2">
        <f t="shared" si="12"/>
        <v>-3.1778886386238037E-11</v>
      </c>
      <c r="CI6" s="2"/>
      <c r="CJ6" s="2">
        <v>7.0000000000000004E-11</v>
      </c>
      <c r="CK6" s="2">
        <v>4.4121885448000002</v>
      </c>
      <c r="CL6" s="2">
        <v>161000.68573767401</v>
      </c>
      <c r="CM6" s="2">
        <f t="shared" si="13"/>
        <v>5.2636053065496725E-11</v>
      </c>
      <c r="CN6" s="154"/>
      <c r="CO6" s="155"/>
      <c r="CP6" s="155"/>
      <c r="CQ6" s="155"/>
      <c r="CR6" s="154"/>
    </row>
    <row r="7" spans="1:97" ht="13.5" x14ac:dyDescent="0.3">
      <c r="A7" s="154"/>
      <c r="B7" s="154"/>
      <c r="C7" s="154"/>
      <c r="D7" s="154"/>
      <c r="E7" s="154"/>
      <c r="F7" s="154"/>
      <c r="G7" s="154"/>
      <c r="H7" s="154"/>
      <c r="I7" s="2"/>
      <c r="J7" s="2"/>
      <c r="K7" s="154"/>
      <c r="L7" s="154"/>
      <c r="M7" s="2">
        <v>2.6762180000000001E-5</v>
      </c>
      <c r="N7" s="2">
        <v>4.4180835139700001</v>
      </c>
      <c r="O7" s="2">
        <v>7860.4193924392002</v>
      </c>
      <c r="P7" s="2">
        <f t="shared" si="0"/>
        <v>2.6502940909933756E-5</v>
      </c>
      <c r="Q7" s="154"/>
      <c r="R7" s="2">
        <v>1.1926100000000001E-6</v>
      </c>
      <c r="S7" s="2">
        <v>5.79557487799</v>
      </c>
      <c r="T7" s="2">
        <v>26.298319799800002</v>
      </c>
      <c r="U7" s="2">
        <f t="shared" si="1"/>
        <v>1.1904297799039322E-6</v>
      </c>
      <c r="V7" s="154"/>
      <c r="W7" s="2">
        <v>9.5410000000000005E-8</v>
      </c>
      <c r="X7" s="2">
        <v>0.75742297675000003</v>
      </c>
      <c r="Y7" s="2">
        <v>18849.227549974199</v>
      </c>
      <c r="Z7" s="2">
        <f t="shared" si="2"/>
        <v>5.3819065186500189E-8</v>
      </c>
      <c r="AA7" s="154"/>
      <c r="AB7" s="2">
        <v>7.1399999999999997E-9</v>
      </c>
      <c r="AC7" s="2">
        <v>5.3004580912800003</v>
      </c>
      <c r="AD7" s="2">
        <v>18849.227549974199</v>
      </c>
      <c r="AE7" s="2">
        <f t="shared" si="3"/>
        <v>-6.4901129989684629E-9</v>
      </c>
      <c r="AF7" s="154"/>
      <c r="AG7" s="2">
        <v>3.4999999999999998E-10</v>
      </c>
      <c r="AH7" s="2">
        <v>5.0029894082600004</v>
      </c>
      <c r="AI7" s="2">
        <v>5573.1428014331004</v>
      </c>
      <c r="AJ7" s="2">
        <f t="shared" si="4"/>
        <v>1.0249015528636399E-10</v>
      </c>
      <c r="AK7" s="154"/>
      <c r="AL7" s="155"/>
      <c r="AM7" s="155"/>
      <c r="AN7" s="155"/>
      <c r="AO7" s="154"/>
      <c r="AP7" s="154"/>
      <c r="AQ7" s="2">
        <v>1.6392E-7</v>
      </c>
      <c r="AR7" s="2">
        <v>3.5645611978199998</v>
      </c>
      <c r="AS7" s="2">
        <v>5856.4776591153995</v>
      </c>
      <c r="AT7" s="2">
        <f t="shared" si="5"/>
        <v>-4.4560871579540048E-8</v>
      </c>
      <c r="AU7" s="2"/>
      <c r="AV7" s="2">
        <v>1.466E-8</v>
      </c>
      <c r="AW7" s="2">
        <v>5.6940192601700002</v>
      </c>
      <c r="AX7" s="2">
        <v>5753.3848848968</v>
      </c>
      <c r="AY7" s="2">
        <f t="shared" si="6"/>
        <v>2.6206221875367707E-9</v>
      </c>
      <c r="AZ7" s="2"/>
      <c r="BA7" s="2">
        <v>8.9999999999999999E-10</v>
      </c>
      <c r="BB7" s="2">
        <v>0.97606804451999996</v>
      </c>
      <c r="BC7" s="2">
        <v>1577.3435424478</v>
      </c>
      <c r="BD7" s="2">
        <f t="shared" si="7"/>
        <v>9.7387584786323306E-11</v>
      </c>
      <c r="BE7" s="2"/>
      <c r="BF7" s="2">
        <v>7.9999999999999995E-11</v>
      </c>
      <c r="BG7" s="2">
        <v>4.02863090524</v>
      </c>
      <c r="BH7" s="2">
        <v>6256.7775301915999</v>
      </c>
      <c r="BI7" s="2">
        <f t="shared" si="8"/>
        <v>3.1683411559904661E-11</v>
      </c>
      <c r="BJ7" s="154"/>
      <c r="BK7" s="155"/>
      <c r="BL7" s="155"/>
      <c r="BM7" s="155"/>
      <c r="BN7" s="154"/>
      <c r="BO7" s="2"/>
      <c r="BP7" s="2">
        <v>9.2479899999999995E-6</v>
      </c>
      <c r="BQ7" s="2">
        <v>5.4529223408399998</v>
      </c>
      <c r="BR7" s="2">
        <v>11506.7697697936</v>
      </c>
      <c r="BS7" s="2">
        <f t="shared" si="9"/>
        <v>-7.028243933462341E-6</v>
      </c>
      <c r="BT7" s="2"/>
      <c r="BU7" s="2">
        <v>1.8484999999999999E-7</v>
      </c>
      <c r="BV7" s="2">
        <v>1.42429748614</v>
      </c>
      <c r="BW7" s="2">
        <v>1577.3435424478</v>
      </c>
      <c r="BX7" s="2">
        <f t="shared" si="10"/>
        <v>-6.1611754477334674E-8</v>
      </c>
      <c r="BY7" s="2"/>
      <c r="BZ7" s="2">
        <v>1.4710000000000001E-8</v>
      </c>
      <c r="CA7" s="2">
        <v>4.4802888561699996</v>
      </c>
      <c r="CB7" s="2">
        <v>5507.5532386674004</v>
      </c>
      <c r="CC7" s="2">
        <f t="shared" si="11"/>
        <v>1.3989004631372092E-8</v>
      </c>
      <c r="CD7" s="2"/>
      <c r="CE7" s="2">
        <v>1.8999999999999999E-10</v>
      </c>
      <c r="CF7" s="2">
        <v>3.7129262180199998</v>
      </c>
      <c r="CG7" s="2">
        <v>6438.4962494255997</v>
      </c>
      <c r="CH7" s="2">
        <f t="shared" si="12"/>
        <v>1.8710816114152186E-11</v>
      </c>
      <c r="CI7" s="2"/>
      <c r="CJ7" s="2">
        <v>5.0000000000000002E-11</v>
      </c>
      <c r="CK7" s="2">
        <v>5.2615465310699996</v>
      </c>
      <c r="CL7" s="2">
        <v>6438.4962494255997</v>
      </c>
      <c r="CM7" s="2">
        <f t="shared" si="13"/>
        <v>-4.9635543881549309E-11</v>
      </c>
      <c r="CN7" s="154"/>
      <c r="CO7" s="155"/>
      <c r="CP7" s="155"/>
      <c r="CQ7" s="155"/>
      <c r="CR7" s="154"/>
    </row>
    <row r="8" spans="1:97" ht="13.5" x14ac:dyDescent="0.3">
      <c r="A8" s="154" t="s">
        <v>104</v>
      </c>
      <c r="B8" s="154" t="s">
        <v>105</v>
      </c>
      <c r="C8" s="154" t="s">
        <v>106</v>
      </c>
      <c r="D8" s="154" t="s">
        <v>107</v>
      </c>
      <c r="E8" s="154" t="s">
        <v>108</v>
      </c>
      <c r="F8" s="154" t="s">
        <v>109</v>
      </c>
      <c r="G8" s="154"/>
      <c r="H8" s="2"/>
      <c r="I8" s="154"/>
      <c r="J8" s="154"/>
      <c r="K8" s="154"/>
      <c r="L8" s="154"/>
      <c r="M8" s="2">
        <v>2.3426869999999999E-5</v>
      </c>
      <c r="N8" s="2">
        <v>6.1351623763100003</v>
      </c>
      <c r="O8" s="2">
        <v>3930.2096962196001</v>
      </c>
      <c r="P8" s="2">
        <f t="shared" si="0"/>
        <v>1.5387658835253531E-5</v>
      </c>
      <c r="Q8" s="154"/>
      <c r="R8" s="2">
        <v>7.2122E-7</v>
      </c>
      <c r="S8" s="2">
        <v>1.1384615819599999</v>
      </c>
      <c r="T8" s="2">
        <v>529.69096509459996</v>
      </c>
      <c r="U8" s="2">
        <f t="shared" si="1"/>
        <v>-6.853145782808059E-7</v>
      </c>
      <c r="V8" s="154"/>
      <c r="W8" s="2">
        <v>8.9369999999999999E-8</v>
      </c>
      <c r="X8" s="2">
        <v>2.0570541911800002</v>
      </c>
      <c r="Y8" s="2">
        <v>77713.771468120496</v>
      </c>
      <c r="Z8" s="2">
        <f t="shared" si="2"/>
        <v>1.9070630795502067E-8</v>
      </c>
      <c r="AA8" s="154"/>
      <c r="AB8" s="2">
        <v>4.0199999999999998E-9</v>
      </c>
      <c r="AC8" s="2">
        <v>3.7868298241899998</v>
      </c>
      <c r="AD8" s="2">
        <v>553.5694028424</v>
      </c>
      <c r="AE8" s="2">
        <f t="shared" si="3"/>
        <v>3.9304434856382696E-9</v>
      </c>
      <c r="AF8" s="154"/>
      <c r="AG8" s="2">
        <v>1.2999999999999999E-10</v>
      </c>
      <c r="AH8" s="2">
        <v>0.48794833701000001</v>
      </c>
      <c r="AI8" s="2">
        <v>77713.771468120496</v>
      </c>
      <c r="AJ8" s="2">
        <f t="shared" si="4"/>
        <v>1.2705244652439569E-10</v>
      </c>
      <c r="AK8" s="154"/>
      <c r="AL8" s="155"/>
      <c r="AM8" s="155"/>
      <c r="AN8" s="155"/>
      <c r="AO8" s="154"/>
      <c r="AP8" s="154"/>
      <c r="AQ8" s="2">
        <v>1.8141000000000001E-7</v>
      </c>
      <c r="AR8" s="2">
        <v>4.9836747026300001</v>
      </c>
      <c r="AS8" s="2">
        <v>6283.0758499914</v>
      </c>
      <c r="AT8" s="2">
        <f t="shared" si="5"/>
        <v>1.7709339381715699E-7</v>
      </c>
      <c r="AU8" s="2"/>
      <c r="AV8" s="2">
        <v>1.301E-8</v>
      </c>
      <c r="AW8" s="2">
        <v>2.1889006631400001</v>
      </c>
      <c r="AX8" s="2">
        <v>9437.7629348869996</v>
      </c>
      <c r="AY8" s="2">
        <f t="shared" si="6"/>
        <v>-4.263587909500707E-10</v>
      </c>
      <c r="AZ8" s="2"/>
      <c r="BA8" s="2">
        <v>8.9999999999999999E-10</v>
      </c>
      <c r="BB8" s="2">
        <v>0.37899871725000001</v>
      </c>
      <c r="BC8" s="2">
        <v>2352.8661537717999</v>
      </c>
      <c r="BD8" s="2">
        <f t="shared" si="7"/>
        <v>5.6304221707089246E-10</v>
      </c>
      <c r="BE8" s="2"/>
      <c r="BF8" s="2">
        <v>7.9999999999999995E-11</v>
      </c>
      <c r="BG8" s="2">
        <v>2.4200350892700002</v>
      </c>
      <c r="BH8" s="2">
        <v>5753.3848848968</v>
      </c>
      <c r="BI8" s="2">
        <f t="shared" si="8"/>
        <v>-3.7853484811639243E-12</v>
      </c>
      <c r="BJ8" s="154"/>
      <c r="BK8" s="155"/>
      <c r="BL8" s="155"/>
      <c r="BM8" s="155"/>
      <c r="BN8" s="154"/>
      <c r="BO8" s="2"/>
      <c r="BP8" s="2">
        <v>5.4244400000000004E-6</v>
      </c>
      <c r="BQ8" s="2">
        <v>4.5640914977699998</v>
      </c>
      <c r="BR8" s="2">
        <v>3930.2096962196001</v>
      </c>
      <c r="BS8" s="2">
        <f t="shared" si="9"/>
        <v>4.0892213919770186E-6</v>
      </c>
      <c r="BT8" s="2"/>
      <c r="BU8" s="2">
        <v>1.0078000000000001E-7</v>
      </c>
      <c r="BV8" s="2">
        <v>5.9137819464800003</v>
      </c>
      <c r="BW8" s="2">
        <v>10977.078804699</v>
      </c>
      <c r="BX8" s="2">
        <f t="shared" si="10"/>
        <v>-4.1018371772426007E-8</v>
      </c>
      <c r="BY8" s="2"/>
      <c r="BZ8" s="2">
        <v>1.013E-8</v>
      </c>
      <c r="CA8" s="2">
        <v>2.8145641769399998</v>
      </c>
      <c r="CB8" s="2">
        <v>5223.6939198022001</v>
      </c>
      <c r="CC8" s="2">
        <f t="shared" si="11"/>
        <v>9.655325013709184E-9</v>
      </c>
      <c r="CD8" s="2"/>
      <c r="CE8" s="2">
        <v>1.5999999999999999E-10</v>
      </c>
      <c r="CF8" s="2">
        <v>4.2601148423200002</v>
      </c>
      <c r="CG8" s="2">
        <v>6525.8044539654002</v>
      </c>
      <c r="CH8" s="2">
        <f t="shared" si="12"/>
        <v>-1.5305083788866763E-10</v>
      </c>
      <c r="CI8" s="2"/>
      <c r="CJ8" s="2">
        <v>5.0000000000000002E-11</v>
      </c>
      <c r="CK8" s="2">
        <v>4.0769512604899996</v>
      </c>
      <c r="CL8" s="2">
        <v>6127.6554505572003</v>
      </c>
      <c r="CM8" s="2">
        <f t="shared" si="13"/>
        <v>-4.9874497255084687E-11</v>
      </c>
      <c r="CN8" s="154"/>
      <c r="CO8" s="155"/>
      <c r="CP8" s="155"/>
      <c r="CQ8" s="155"/>
      <c r="CR8" s="154"/>
    </row>
    <row r="9" spans="1:97" ht="13.5" x14ac:dyDescent="0.3">
      <c r="A9" s="73">
        <f>SUM(P1:P559)</f>
        <v>1.7867390029651913</v>
      </c>
      <c r="B9" s="73">
        <f>SUM(U1:U341)</f>
        <v>6283.3186865217685</v>
      </c>
      <c r="C9" s="73">
        <f>SUM(Z1:Z142)</f>
        <v>4.5347843899149116E-4</v>
      </c>
      <c r="D9" s="73">
        <f>SUM(AE1:AE22)</f>
        <v>1.6094555990610579E-6</v>
      </c>
      <c r="E9" s="73">
        <f>SUM(AJ1:AJ11)</f>
        <v>-1.0766382279013136E-6</v>
      </c>
      <c r="F9" s="73">
        <f>SUM(AO1:AO5)</f>
        <v>-9.3878571644090754E-9</v>
      </c>
      <c r="G9" s="154"/>
      <c r="H9" s="2"/>
      <c r="I9" s="154"/>
      <c r="J9" s="154"/>
      <c r="K9" s="153"/>
      <c r="L9" s="154"/>
      <c r="M9" s="2">
        <v>1.2731659999999999E-5</v>
      </c>
      <c r="N9" s="2">
        <v>2.03709655772</v>
      </c>
      <c r="O9" s="2">
        <v>529.69096509459996</v>
      </c>
      <c r="P9" s="2">
        <f t="shared" si="0"/>
        <v>-4.4288938654066192E-6</v>
      </c>
      <c r="Q9" s="154"/>
      <c r="R9" s="2">
        <v>6.7767999999999996E-7</v>
      </c>
      <c r="S9" s="2">
        <v>1.8747230479100001</v>
      </c>
      <c r="T9" s="2">
        <v>398.14900340819997</v>
      </c>
      <c r="U9" s="2">
        <f t="shared" si="1"/>
        <v>-3.1739951244812522E-7</v>
      </c>
      <c r="V9" s="154"/>
      <c r="W9" s="2">
        <v>6.9520000000000003E-8</v>
      </c>
      <c r="X9" s="2">
        <v>0.82673305409999998</v>
      </c>
      <c r="Y9" s="2">
        <v>775.52261132399997</v>
      </c>
      <c r="Z9" s="2">
        <f t="shared" si="2"/>
        <v>4.5551050089028792E-8</v>
      </c>
      <c r="AA9" s="154"/>
      <c r="AB9" s="2">
        <v>7.2E-10</v>
      </c>
      <c r="AC9" s="2">
        <v>4.2976812618000002</v>
      </c>
      <c r="AD9" s="2">
        <v>6286.5989683403996</v>
      </c>
      <c r="AE9" s="2">
        <f t="shared" si="3"/>
        <v>6.6027353401672572E-10</v>
      </c>
      <c r="AF9" s="154"/>
      <c r="AG9" s="2">
        <v>1E-10</v>
      </c>
      <c r="AH9" s="2">
        <v>5.6480176635000001</v>
      </c>
      <c r="AI9" s="2">
        <v>6127.6554505572003</v>
      </c>
      <c r="AJ9" s="2">
        <f t="shared" si="4"/>
        <v>-7.0538857253292501E-12</v>
      </c>
      <c r="AK9" s="154"/>
      <c r="AL9" s="155"/>
      <c r="AM9" s="155"/>
      <c r="AN9" s="155"/>
      <c r="AO9" s="154"/>
      <c r="AP9" s="154"/>
      <c r="AQ9" s="2">
        <v>1.4443E-7</v>
      </c>
      <c r="AR9" s="2">
        <v>3.7027561491399998</v>
      </c>
      <c r="AS9" s="2">
        <v>9437.7629348869996</v>
      </c>
      <c r="AT9" s="2">
        <f t="shared" si="5"/>
        <v>1.4384910391569858E-7</v>
      </c>
      <c r="AU9" s="2"/>
      <c r="AV9" s="2">
        <v>1.233E-8</v>
      </c>
      <c r="AW9" s="2">
        <v>4.9522245147600001</v>
      </c>
      <c r="AX9" s="2">
        <v>10213.285546211</v>
      </c>
      <c r="AY9" s="2">
        <f t="shared" si="6"/>
        <v>4.590159730085662E-9</v>
      </c>
      <c r="AZ9" s="2"/>
      <c r="BA9" s="2">
        <v>8.9000000000000003E-10</v>
      </c>
      <c r="BB9" s="2">
        <v>6.2580750796300002</v>
      </c>
      <c r="BC9" s="2">
        <v>10213.285546211</v>
      </c>
      <c r="BD9" s="2">
        <f t="shared" si="7"/>
        <v>-7.1044602684515874E-10</v>
      </c>
      <c r="BE9" s="2"/>
      <c r="BF9" s="2">
        <v>6E-11</v>
      </c>
      <c r="BG9" s="2">
        <v>0.84181087594000004</v>
      </c>
      <c r="BH9" s="2">
        <v>6275.9623029905997</v>
      </c>
      <c r="BI9" s="2">
        <f t="shared" si="8"/>
        <v>-3.7426945540147862E-11</v>
      </c>
      <c r="BJ9" s="154"/>
      <c r="BK9" s="155"/>
      <c r="BL9" s="155"/>
      <c r="BM9" s="155"/>
      <c r="BN9" s="154"/>
      <c r="BO9" s="2"/>
      <c r="BP9" s="2">
        <v>4.7211000000000004E-6</v>
      </c>
      <c r="BQ9" s="2">
        <v>3.6610002214900002</v>
      </c>
      <c r="BR9" s="2">
        <v>5884.9268465832001</v>
      </c>
      <c r="BS9" s="2">
        <f t="shared" si="9"/>
        <v>1.3192050859852934E-6</v>
      </c>
      <c r="BT9" s="2"/>
      <c r="BU9" s="2">
        <v>8.6340000000000004E-8</v>
      </c>
      <c r="BV9" s="2">
        <v>0.27146150602000002</v>
      </c>
      <c r="BW9" s="2">
        <v>5486.7778431750003</v>
      </c>
      <c r="BX9" s="2">
        <f t="shared" si="10"/>
        <v>1.2753704354149646E-8</v>
      </c>
      <c r="BY9" s="2"/>
      <c r="BZ9" s="2">
        <v>8.5400000000000007E-9</v>
      </c>
      <c r="CA9" s="2">
        <v>3.1087824123600001</v>
      </c>
      <c r="CB9" s="2">
        <v>1577.3435424478</v>
      </c>
      <c r="CC9" s="2">
        <f t="shared" si="11"/>
        <v>-7.676780076244631E-9</v>
      </c>
      <c r="CD9" s="2"/>
      <c r="CE9" s="2">
        <v>1.5999999999999999E-10</v>
      </c>
      <c r="CF9" s="2">
        <v>3.50416887054</v>
      </c>
      <c r="CG9" s="2">
        <v>6256.7775301915999</v>
      </c>
      <c r="CH9" s="2">
        <f t="shared" si="12"/>
        <v>-1.8718470853363176E-11</v>
      </c>
      <c r="CI9" s="2"/>
      <c r="CJ9" s="2">
        <v>6E-11</v>
      </c>
      <c r="CK9" s="2">
        <v>3.81514213664</v>
      </c>
      <c r="CL9" s="2">
        <v>149854.40013480699</v>
      </c>
      <c r="CM9" s="2">
        <f t="shared" si="13"/>
        <v>5.9402295680856327E-11</v>
      </c>
      <c r="CN9" s="154"/>
      <c r="CO9" s="155"/>
      <c r="CP9" s="155"/>
      <c r="CQ9" s="155"/>
      <c r="CR9" s="154"/>
    </row>
    <row r="10" spans="1:97" ht="13.5" x14ac:dyDescent="0.3">
      <c r="A10" s="154"/>
      <c r="B10" s="154"/>
      <c r="C10" s="154"/>
      <c r="D10" s="154"/>
      <c r="E10" s="154"/>
      <c r="F10" s="154"/>
      <c r="G10" s="154"/>
      <c r="H10" s="2"/>
      <c r="I10" s="156"/>
      <c r="J10" s="156"/>
      <c r="K10" s="153"/>
      <c r="L10" s="156"/>
      <c r="M10" s="2">
        <v>1.324292E-5</v>
      </c>
      <c r="N10" s="2">
        <v>0.74246356351999998</v>
      </c>
      <c r="O10" s="2">
        <v>11506.7697697936</v>
      </c>
      <c r="P10" s="2">
        <f t="shared" si="0"/>
        <v>8.6266718899204029E-6</v>
      </c>
      <c r="Q10" s="156"/>
      <c r="R10" s="2">
        <v>6.7326999999999999E-7</v>
      </c>
      <c r="S10" s="2">
        <v>4.4091823516800002</v>
      </c>
      <c r="T10" s="2">
        <v>5507.5532386674004</v>
      </c>
      <c r="U10" s="2">
        <f t="shared" si="1"/>
        <v>6.2386065623655436E-7</v>
      </c>
      <c r="V10" s="156"/>
      <c r="W10" s="2">
        <v>5.0640000000000002E-8</v>
      </c>
      <c r="X10" s="2">
        <v>4.6628452527100004</v>
      </c>
      <c r="Y10" s="2">
        <v>1577.3435424478</v>
      </c>
      <c r="Z10" s="2">
        <f t="shared" si="2"/>
        <v>2.1421191744430128E-8</v>
      </c>
      <c r="AA10" s="156"/>
      <c r="AB10" s="2">
        <v>6.6999999999999996E-10</v>
      </c>
      <c r="AC10" s="2">
        <v>0.90721687647000004</v>
      </c>
      <c r="AD10" s="2">
        <v>6127.6554505572003</v>
      </c>
      <c r="AE10" s="2">
        <f t="shared" si="3"/>
        <v>6.6671873040566145E-10</v>
      </c>
      <c r="AF10" s="156"/>
      <c r="AG10" s="2">
        <v>7.9999999999999995E-11</v>
      </c>
      <c r="AH10" s="2">
        <v>2.8416057060500002</v>
      </c>
      <c r="AI10" s="2">
        <v>161000.68573767401</v>
      </c>
      <c r="AJ10" s="2">
        <f t="shared" si="4"/>
        <v>-5.2725350420944135E-11</v>
      </c>
      <c r="AK10" s="156"/>
      <c r="AL10" s="155"/>
      <c r="AM10" s="155"/>
      <c r="AN10" s="155"/>
      <c r="AO10" s="156"/>
      <c r="AP10" s="156"/>
      <c r="AQ10" s="2">
        <v>1.4303999999999999E-7</v>
      </c>
      <c r="AR10" s="2">
        <v>3.4111785752500001</v>
      </c>
      <c r="AS10" s="2">
        <v>10213.285546211</v>
      </c>
      <c r="AT10" s="2">
        <f t="shared" si="5"/>
        <v>1.3428383365193012E-7</v>
      </c>
      <c r="AU10" s="2"/>
      <c r="AV10" s="2">
        <v>1.021E-8</v>
      </c>
      <c r="AW10" s="2">
        <v>0.12866660208</v>
      </c>
      <c r="AX10" s="2">
        <v>7860.4193924392002</v>
      </c>
      <c r="AY10" s="2">
        <f t="shared" si="6"/>
        <v>-5.4430642317638366E-9</v>
      </c>
      <c r="AZ10" s="2"/>
      <c r="BA10" s="2">
        <v>7.5E-10</v>
      </c>
      <c r="BB10" s="2">
        <v>0.84213523740999996</v>
      </c>
      <c r="BC10" s="2">
        <v>167621.575850861</v>
      </c>
      <c r="BD10" s="2">
        <f t="shared" si="7"/>
        <v>-6.8278425811886571E-10</v>
      </c>
      <c r="BE10" s="2"/>
      <c r="BF10" s="2">
        <v>6E-11</v>
      </c>
      <c r="BG10" s="2">
        <v>5.4016092946800001</v>
      </c>
      <c r="BH10" s="2">
        <v>1577.3435424478</v>
      </c>
      <c r="BI10" s="2">
        <f t="shared" si="8"/>
        <v>5.5373593803623237E-11</v>
      </c>
      <c r="BJ10" s="156"/>
      <c r="BK10" s="155"/>
      <c r="BL10" s="155"/>
      <c r="BM10" s="155"/>
      <c r="BN10" s="156"/>
      <c r="BO10" s="2"/>
      <c r="BP10" s="2">
        <v>3.2878000000000001E-6</v>
      </c>
      <c r="BQ10" s="2">
        <v>5.8998364648199999</v>
      </c>
      <c r="BR10" s="2">
        <v>5223.6939198022001</v>
      </c>
      <c r="BS10" s="2">
        <f t="shared" si="9"/>
        <v>-3.0727815265197997E-6</v>
      </c>
      <c r="BT10" s="2"/>
      <c r="BU10" s="2">
        <v>8.6540000000000006E-8</v>
      </c>
      <c r="BV10" s="2">
        <v>1.42046854427</v>
      </c>
      <c r="BW10" s="2">
        <v>6275.9623029905997</v>
      </c>
      <c r="BX10" s="2">
        <f t="shared" si="10"/>
        <v>-8.2185788594399988E-8</v>
      </c>
      <c r="BY10" s="2"/>
      <c r="BZ10" s="2">
        <v>1.102E-8</v>
      </c>
      <c r="CA10" s="2">
        <v>2.8417399240300001</v>
      </c>
      <c r="CB10" s="2">
        <v>161000.68573767401</v>
      </c>
      <c r="CC10" s="2">
        <f t="shared" si="11"/>
        <v>-7.2618045605593407E-9</v>
      </c>
      <c r="CD10" s="2"/>
      <c r="CE10" s="2">
        <v>1.4000000000000001E-10</v>
      </c>
      <c r="CF10" s="2">
        <v>3.6212762111400001</v>
      </c>
      <c r="CG10" s="2">
        <v>25132.3033999656</v>
      </c>
      <c r="CH10" s="2">
        <f t="shared" si="12"/>
        <v>-1.3496962549323724E-10</v>
      </c>
      <c r="CI10" s="2"/>
      <c r="CJ10" s="2">
        <v>3E-11</v>
      </c>
      <c r="CK10" s="2">
        <v>1.2817574981099999</v>
      </c>
      <c r="CL10" s="2">
        <v>6286.5989683403996</v>
      </c>
      <c r="CM10" s="2">
        <f t="shared" si="13"/>
        <v>-2.8793917352687293E-11</v>
      </c>
      <c r="CN10" s="156"/>
      <c r="CO10" s="155"/>
      <c r="CP10" s="155"/>
      <c r="CQ10" s="155"/>
      <c r="CR10" s="156"/>
    </row>
    <row r="11" spans="1:97" ht="13.5" x14ac:dyDescent="0.3">
      <c r="A11" s="154" t="s">
        <v>110</v>
      </c>
      <c r="B11" s="154" t="s">
        <v>111</v>
      </c>
      <c r="C11" s="154" t="s">
        <v>112</v>
      </c>
      <c r="D11" s="154" t="s">
        <v>113</v>
      </c>
      <c r="E11" s="154" t="s">
        <v>114</v>
      </c>
      <c r="F11" s="154" t="s">
        <v>115</v>
      </c>
      <c r="G11" s="154"/>
      <c r="H11" s="2"/>
      <c r="I11" s="154"/>
      <c r="J11" s="154"/>
      <c r="K11" s="154"/>
      <c r="L11" s="154"/>
      <c r="M11" s="2">
        <v>9.0185500000000002E-6</v>
      </c>
      <c r="N11" s="2">
        <v>2.04505443513</v>
      </c>
      <c r="O11" s="2">
        <v>26.298319799800002</v>
      </c>
      <c r="P11" s="2">
        <f t="shared" si="0"/>
        <v>-7.0722733682363112E-6</v>
      </c>
      <c r="Q11" s="154"/>
      <c r="R11" s="2">
        <v>5.9027E-7</v>
      </c>
      <c r="S11" s="2">
        <v>2.8879703846</v>
      </c>
      <c r="T11" s="2">
        <v>5223.6939198022001</v>
      </c>
      <c r="U11" s="2">
        <f t="shared" si="1"/>
        <v>5.7419225560257586E-7</v>
      </c>
      <c r="V11" s="154"/>
      <c r="W11" s="2">
        <v>4.0609999999999998E-8</v>
      </c>
      <c r="X11" s="2">
        <v>1.03057162962</v>
      </c>
      <c r="Y11" s="2">
        <v>7.1135470007999997</v>
      </c>
      <c r="Z11" s="2">
        <f t="shared" si="2"/>
        <v>1.6732773785093731E-8</v>
      </c>
      <c r="AA11" s="154"/>
      <c r="AB11" s="2">
        <v>3.6E-10</v>
      </c>
      <c r="AC11" s="2">
        <v>5.2402964801399996</v>
      </c>
      <c r="AD11" s="2">
        <v>6438.4962494256006</v>
      </c>
      <c r="AE11" s="2">
        <f t="shared" si="3"/>
        <v>-3.5637331762768647E-10</v>
      </c>
      <c r="AF11" s="154"/>
      <c r="AG11" s="2">
        <v>1.9999999999999999E-11</v>
      </c>
      <c r="AH11" s="2">
        <v>0.54912904657999995</v>
      </c>
      <c r="AI11" s="2">
        <v>6438.4962494256006</v>
      </c>
      <c r="AJ11" s="2">
        <f t="shared" si="4"/>
        <v>-2.4109694963459772E-12</v>
      </c>
      <c r="AK11" s="154"/>
      <c r="AL11" s="155"/>
      <c r="AM11" s="155"/>
      <c r="AN11" s="155"/>
      <c r="AO11" s="154"/>
      <c r="AP11" s="154"/>
      <c r="AQ11" s="2">
        <v>1.1246E-7</v>
      </c>
      <c r="AR11" s="2">
        <v>4.8282069053000001</v>
      </c>
      <c r="AS11" s="2">
        <v>14143.495242430599</v>
      </c>
      <c r="AT11" s="2">
        <f t="shared" si="5"/>
        <v>-5.3592612294106996E-8</v>
      </c>
      <c r="AU11" s="2"/>
      <c r="AV11" s="2">
        <v>9.8199999999999996E-9</v>
      </c>
      <c r="AW11" s="2">
        <v>9.0054532849999994E-2</v>
      </c>
      <c r="AX11" s="2">
        <v>14143.495242430599</v>
      </c>
      <c r="AY11" s="2">
        <f t="shared" si="6"/>
        <v>-8.7509233605901614E-9</v>
      </c>
      <c r="AZ11" s="2"/>
      <c r="BA11" s="2">
        <v>5.1999999999999996E-10</v>
      </c>
      <c r="BB11" s="2">
        <v>1.70501566089</v>
      </c>
      <c r="BC11" s="2">
        <v>14143.495242430599</v>
      </c>
      <c r="BD11" s="2">
        <f t="shared" si="7"/>
        <v>2.5617497903897682E-10</v>
      </c>
      <c r="BE11" s="2"/>
      <c r="BF11" s="2">
        <v>7.0000000000000004E-11</v>
      </c>
      <c r="BG11" s="2">
        <v>2.73399865247</v>
      </c>
      <c r="BH11" s="2">
        <v>6309.3741697912001</v>
      </c>
      <c r="BI11" s="2">
        <f t="shared" si="8"/>
        <v>-2.3207795637864636E-12</v>
      </c>
      <c r="BJ11" s="154"/>
      <c r="BK11" s="155"/>
      <c r="BL11" s="155"/>
      <c r="BM11" s="155"/>
      <c r="BN11" s="154"/>
      <c r="BO11" s="2"/>
      <c r="BP11" s="2">
        <v>3.4598299999999999E-6</v>
      </c>
      <c r="BQ11" s="2">
        <v>0.96368617687000002</v>
      </c>
      <c r="BR11" s="2">
        <v>5507.5532386674004</v>
      </c>
      <c r="BS11" s="2">
        <f t="shared" si="9"/>
        <v>-2.6697069898569427E-6</v>
      </c>
      <c r="BT11" s="2"/>
      <c r="BU11" s="2">
        <v>5.0689999999999999E-8</v>
      </c>
      <c r="BV11" s="2">
        <v>1.6861342673399999</v>
      </c>
      <c r="BW11" s="2">
        <v>5088.6288397668004</v>
      </c>
      <c r="BX11" s="2">
        <f t="shared" si="10"/>
        <v>-4.4775685848529885E-8</v>
      </c>
      <c r="BY11" s="2"/>
      <c r="BZ11" s="2">
        <v>6.48E-9</v>
      </c>
      <c r="CA11" s="2">
        <v>5.4734949854400003</v>
      </c>
      <c r="CB11" s="2">
        <v>775.52261132399997</v>
      </c>
      <c r="CC11" s="2">
        <f t="shared" si="11"/>
        <v>4.6062465723823105E-9</v>
      </c>
      <c r="CD11" s="2"/>
      <c r="CE11" s="2">
        <v>1.0999999999999999E-10</v>
      </c>
      <c r="CF11" s="2">
        <v>4.3920095881899996</v>
      </c>
      <c r="CG11" s="2">
        <v>4705.7323075435997</v>
      </c>
      <c r="CH11" s="2">
        <f t="shared" si="12"/>
        <v>7.1819160612416088E-11</v>
      </c>
      <c r="CI11" s="2"/>
      <c r="CJ11" s="2"/>
      <c r="CK11" s="2"/>
      <c r="CL11" s="2"/>
      <c r="CM11" s="2"/>
      <c r="CN11" s="154"/>
      <c r="CO11" s="155"/>
      <c r="CP11" s="155"/>
      <c r="CQ11" s="155"/>
      <c r="CR11" s="154"/>
    </row>
    <row r="12" spans="1:97" ht="13.5" x14ac:dyDescent="0.3">
      <c r="A12" s="73">
        <f>SUM(AT1:AT184)</f>
        <v>-1.5474852883558771E-6</v>
      </c>
      <c r="B12" s="73">
        <f>SUM(AY1:AY99)</f>
        <v>3.7800928064085592E-8</v>
      </c>
      <c r="C12" s="73">
        <f>SUM(BD1:BD49)</f>
        <v>-5.5009879124117857E-9</v>
      </c>
      <c r="D12" s="73">
        <f>SUM(BI1:BI11)</f>
        <v>-2.2712974547926146E-10</v>
      </c>
      <c r="E12" s="73">
        <f>SUM(BN1:BN5)</f>
        <v>7.9342914613811309E-11</v>
      </c>
      <c r="F12" s="154">
        <v>0</v>
      </c>
      <c r="G12" s="154"/>
      <c r="H12" s="154"/>
      <c r="I12" s="154"/>
      <c r="J12" s="154"/>
      <c r="K12" s="154"/>
      <c r="L12" s="154"/>
      <c r="M12" s="2">
        <v>1.199167E-5</v>
      </c>
      <c r="N12" s="2">
        <v>1.10962944315</v>
      </c>
      <c r="O12" s="2">
        <v>1577.3435424478</v>
      </c>
      <c r="P12" s="2">
        <f t="shared" si="0"/>
        <v>-3.0144698912437977E-7</v>
      </c>
      <c r="Q12" s="154"/>
      <c r="R12" s="2">
        <v>5.5975999999999998E-7</v>
      </c>
      <c r="S12" s="2">
        <v>2.1747168026099999</v>
      </c>
      <c r="T12" s="2">
        <v>155.42039943419999</v>
      </c>
      <c r="U12" s="2">
        <f t="shared" si="1"/>
        <v>-7.4727477731568848E-9</v>
      </c>
      <c r="V12" s="154"/>
      <c r="W12" s="2">
        <v>3.463E-8</v>
      </c>
      <c r="X12" s="2">
        <v>5.1407463281099997</v>
      </c>
      <c r="Y12" s="2">
        <v>796.29800681640006</v>
      </c>
      <c r="Z12" s="2">
        <f t="shared" si="2"/>
        <v>2.4730204743369752E-8</v>
      </c>
      <c r="AA12" s="154"/>
      <c r="AB12" s="2">
        <v>2.4E-10</v>
      </c>
      <c r="AC12" s="2">
        <v>5.1600396071599999</v>
      </c>
      <c r="AD12" s="2">
        <v>25132.3033999656</v>
      </c>
      <c r="AE12" s="2">
        <f t="shared" si="3"/>
        <v>5.6313576982039292E-11</v>
      </c>
      <c r="AF12" s="154"/>
      <c r="AG12" s="2"/>
      <c r="AH12" s="2"/>
      <c r="AI12" s="2"/>
      <c r="AJ12" s="2"/>
      <c r="AK12" s="154"/>
      <c r="AL12" s="155"/>
      <c r="AM12" s="155"/>
      <c r="AN12" s="155"/>
      <c r="AO12" s="154"/>
      <c r="AP12" s="154"/>
      <c r="AQ12" s="2">
        <v>1.09E-7</v>
      </c>
      <c r="AR12" s="2">
        <v>2.0857456232699998</v>
      </c>
      <c r="AS12" s="2">
        <v>6812.766815086</v>
      </c>
      <c r="AT12" s="2">
        <f t="shared" si="5"/>
        <v>1.0203791876500953E-7</v>
      </c>
      <c r="AU12" s="2"/>
      <c r="AV12" s="2">
        <v>8.6499999999999997E-9</v>
      </c>
      <c r="AW12" s="2">
        <v>1.73949953555</v>
      </c>
      <c r="AX12" s="2">
        <v>3930.2096962196001</v>
      </c>
      <c r="AY12" s="2">
        <f t="shared" si="6"/>
        <v>-7.9675430752690456E-9</v>
      </c>
      <c r="AZ12" s="2"/>
      <c r="BA12" s="2">
        <v>5.7E-10</v>
      </c>
      <c r="BB12" s="2">
        <v>6.1529583367900003</v>
      </c>
      <c r="BC12" s="2">
        <v>12194.032914620901</v>
      </c>
      <c r="BD12" s="2">
        <f t="shared" si="7"/>
        <v>-5.699962182642378E-10</v>
      </c>
      <c r="BE12" s="154"/>
      <c r="BF12" s="155"/>
      <c r="BG12" s="155"/>
      <c r="BH12" s="155"/>
      <c r="BI12" s="154"/>
      <c r="BJ12" s="154"/>
      <c r="BK12" s="155"/>
      <c r="BL12" s="155"/>
      <c r="BM12" s="155"/>
      <c r="BN12" s="154"/>
      <c r="BO12" s="2"/>
      <c r="BP12" s="2">
        <v>3.0678399999999999E-6</v>
      </c>
      <c r="BQ12" s="2">
        <v>0.29867139512000002</v>
      </c>
      <c r="BR12" s="2">
        <v>5573.1428014331004</v>
      </c>
      <c r="BS12" s="2">
        <f t="shared" si="9"/>
        <v>-2.9405156448859876E-6</v>
      </c>
      <c r="BT12" s="2"/>
      <c r="BU12" s="2">
        <v>4.985E-8</v>
      </c>
      <c r="BV12" s="2">
        <v>6.0140177070399998</v>
      </c>
      <c r="BW12" s="2">
        <v>6286.5989683403996</v>
      </c>
      <c r="BX12" s="2">
        <f t="shared" si="10"/>
        <v>1.3039150540356144E-8</v>
      </c>
      <c r="BY12" s="2"/>
      <c r="BZ12" s="2">
        <v>6.0900000000000003E-9</v>
      </c>
      <c r="CA12" s="2">
        <v>1.37969434104</v>
      </c>
      <c r="CB12" s="2">
        <v>6438.4962494256006</v>
      </c>
      <c r="CC12" s="2">
        <f t="shared" si="11"/>
        <v>3.9683878707044961E-9</v>
      </c>
      <c r="CD12" s="2"/>
      <c r="CE12" s="2">
        <v>1.0999999999999999E-10</v>
      </c>
      <c r="CF12" s="2">
        <v>5.2232712705899997</v>
      </c>
      <c r="CG12" s="2">
        <v>6040.3472460173998</v>
      </c>
      <c r="CH12" s="2">
        <f t="shared" si="12"/>
        <v>-1.0360734921110795E-10</v>
      </c>
      <c r="CI12" s="154"/>
      <c r="CJ12" s="155"/>
      <c r="CK12" s="155"/>
      <c r="CL12" s="155"/>
      <c r="CM12" s="154"/>
      <c r="CN12" s="154"/>
      <c r="CO12" s="155"/>
      <c r="CP12" s="155"/>
      <c r="CQ12" s="155"/>
      <c r="CR12" s="154"/>
    </row>
    <row r="13" spans="1:97" ht="13.5" x14ac:dyDescent="0.3">
      <c r="A13" s="154"/>
      <c r="B13" s="154"/>
      <c r="C13" s="154"/>
      <c r="D13" s="154"/>
      <c r="E13" s="154"/>
      <c r="F13" s="154"/>
      <c r="G13" s="154"/>
      <c r="H13" s="154"/>
      <c r="I13" s="154"/>
      <c r="J13" s="154"/>
      <c r="K13" s="154"/>
      <c r="L13" s="154"/>
      <c r="M13" s="2">
        <v>8.5722299999999994E-6</v>
      </c>
      <c r="N13" s="2">
        <v>3.5084915695699999</v>
      </c>
      <c r="O13" s="2">
        <v>398.14900340819997</v>
      </c>
      <c r="P13" s="2">
        <f t="shared" si="0"/>
        <v>-7.3062072905918012E-6</v>
      </c>
      <c r="Q13" s="154"/>
      <c r="R13" s="2">
        <v>4.5406999999999999E-7</v>
      </c>
      <c r="S13" s="2">
        <v>0.39803079805000002</v>
      </c>
      <c r="T13" s="2">
        <v>796.29800681640006</v>
      </c>
      <c r="U13" s="2">
        <f t="shared" si="1"/>
        <v>3.275426463785711E-7</v>
      </c>
      <c r="V13" s="154"/>
      <c r="W13" s="2">
        <v>3.1690000000000001E-8</v>
      </c>
      <c r="X13" s="2">
        <v>6.0529185117099997</v>
      </c>
      <c r="Y13" s="2">
        <v>5507.5532386674004</v>
      </c>
      <c r="Z13" s="2">
        <f t="shared" si="2"/>
        <v>9.7443526753109213E-9</v>
      </c>
      <c r="AA13" s="154"/>
      <c r="AB13" s="2">
        <v>2.3000000000000001E-10</v>
      </c>
      <c r="AC13" s="2">
        <v>3.01921570335</v>
      </c>
      <c r="AD13" s="2">
        <v>6309.3741697912001</v>
      </c>
      <c r="AE13" s="2">
        <f t="shared" si="3"/>
        <v>5.7361187702356211E-11</v>
      </c>
      <c r="AF13" s="154"/>
      <c r="AG13" s="155"/>
      <c r="AH13" s="155"/>
      <c r="AI13" s="155"/>
      <c r="AJ13" s="154"/>
      <c r="AK13" s="154"/>
      <c r="AL13" s="155"/>
      <c r="AM13" s="155"/>
      <c r="AN13" s="155"/>
      <c r="AO13" s="154"/>
      <c r="AP13" s="154"/>
      <c r="AQ13" s="2">
        <v>9.7139999999999995E-8</v>
      </c>
      <c r="AR13" s="2">
        <v>3.47303947752</v>
      </c>
      <c r="AS13" s="2">
        <v>4694.0029547076001</v>
      </c>
      <c r="AT13" s="2">
        <f t="shared" si="5"/>
        <v>-3.7655193629509348E-8</v>
      </c>
      <c r="AU13" s="2"/>
      <c r="AV13" s="2">
        <v>5.8100000000000004E-9</v>
      </c>
      <c r="AW13" s="2">
        <v>2.2694917406699999</v>
      </c>
      <c r="AX13" s="2">
        <v>5884.9268465832001</v>
      </c>
      <c r="AY13" s="2">
        <f t="shared" si="6"/>
        <v>-5.1996376426015143E-9</v>
      </c>
      <c r="AZ13" s="2"/>
      <c r="BA13" s="2">
        <v>5.1E-10</v>
      </c>
      <c r="BB13" s="2">
        <v>1.2761601674</v>
      </c>
      <c r="BC13" s="2">
        <v>5753.3848848968</v>
      </c>
      <c r="BD13" s="2">
        <f t="shared" si="7"/>
        <v>4.5371271014516736E-10</v>
      </c>
      <c r="BE13" s="154"/>
      <c r="BF13" s="155"/>
      <c r="BG13" s="155"/>
      <c r="BH13" s="155"/>
      <c r="BI13" s="154"/>
      <c r="BJ13" s="154"/>
      <c r="BK13" s="155"/>
      <c r="BL13" s="155"/>
      <c r="BM13" s="155"/>
      <c r="BN13" s="154"/>
      <c r="BO13" s="2"/>
      <c r="BP13" s="2">
        <v>1.7484399999999999E-6</v>
      </c>
      <c r="BQ13" s="2">
        <v>3.01193636534</v>
      </c>
      <c r="BR13" s="2">
        <v>18849.227549974199</v>
      </c>
      <c r="BS13" s="2">
        <f t="shared" si="9"/>
        <v>4.9621302659852146E-7</v>
      </c>
      <c r="BT13" s="2"/>
      <c r="BU13" s="2">
        <v>4.6690000000000003E-8</v>
      </c>
      <c r="BV13" s="2">
        <v>5.9872449407300001</v>
      </c>
      <c r="BW13" s="2">
        <v>529.69096509459996</v>
      </c>
      <c r="BX13" s="2">
        <f t="shared" si="10"/>
        <v>-2.0445625050923193E-8</v>
      </c>
      <c r="BY13" s="2"/>
      <c r="BZ13" s="2">
        <v>4.9900000000000003E-9</v>
      </c>
      <c r="CA13" s="2">
        <v>4.4164924225000002</v>
      </c>
      <c r="CB13" s="2">
        <v>6286.5989683403996</v>
      </c>
      <c r="CC13" s="2">
        <f t="shared" si="11"/>
        <v>4.7796703342856541E-9</v>
      </c>
      <c r="CD13" s="2"/>
      <c r="CE13" s="2">
        <v>1E-10</v>
      </c>
      <c r="CF13" s="2">
        <v>4.2804525464700003</v>
      </c>
      <c r="CG13" s="2">
        <v>83996.847318111802</v>
      </c>
      <c r="CH13" s="2">
        <f t="shared" si="12"/>
        <v>3.7542772115080098E-11</v>
      </c>
      <c r="CI13" s="154"/>
      <c r="CJ13" s="155"/>
      <c r="CK13" s="155"/>
      <c r="CL13" s="155"/>
      <c r="CM13" s="154"/>
      <c r="CN13" s="154"/>
      <c r="CO13" s="155"/>
      <c r="CP13" s="155"/>
      <c r="CQ13" s="155"/>
      <c r="CR13" s="154"/>
    </row>
    <row r="14" spans="1:97" ht="13.5" x14ac:dyDescent="0.3">
      <c r="A14" s="154" t="s">
        <v>116</v>
      </c>
      <c r="B14" s="154" t="s">
        <v>117</v>
      </c>
      <c r="C14" s="154" t="s">
        <v>118</v>
      </c>
      <c r="D14" s="154" t="s">
        <v>119</v>
      </c>
      <c r="E14" s="154" t="s">
        <v>120</v>
      </c>
      <c r="F14" s="154" t="s">
        <v>121</v>
      </c>
      <c r="G14" s="154"/>
      <c r="H14" s="156"/>
      <c r="I14" s="153"/>
      <c r="J14" s="153"/>
      <c r="K14" s="153"/>
      <c r="L14" s="154"/>
      <c r="M14" s="2">
        <v>7.7978599999999992E-6</v>
      </c>
      <c r="N14" s="2">
        <v>1.17882652114</v>
      </c>
      <c r="O14" s="2">
        <v>5223.6939198022001</v>
      </c>
      <c r="P14" s="2">
        <f t="shared" si="0"/>
        <v>-2.8364046852828777E-6</v>
      </c>
      <c r="Q14" s="154"/>
      <c r="R14" s="2">
        <v>3.6369E-7</v>
      </c>
      <c r="S14" s="2">
        <v>0.46624739835000001</v>
      </c>
      <c r="T14" s="2">
        <v>775.52261132399997</v>
      </c>
      <c r="U14" s="2">
        <f t="shared" si="1"/>
        <v>3.198916405128144E-7</v>
      </c>
      <c r="V14" s="154"/>
      <c r="W14" s="2">
        <v>3.0199999999999999E-8</v>
      </c>
      <c r="X14" s="2">
        <v>1.1924650644100001</v>
      </c>
      <c r="Y14" s="2">
        <v>242.72860397400001</v>
      </c>
      <c r="Z14" s="2">
        <f t="shared" si="2"/>
        <v>1.2381851616595563E-8</v>
      </c>
      <c r="AA14" s="154"/>
      <c r="AB14" s="2">
        <v>1.7000000000000001E-10</v>
      </c>
      <c r="AC14" s="2">
        <v>5.8286357350199998</v>
      </c>
      <c r="AD14" s="2">
        <v>6525.8044539654002</v>
      </c>
      <c r="AE14" s="2">
        <f t="shared" si="3"/>
        <v>4.9186573591672766E-11</v>
      </c>
      <c r="AF14" s="154"/>
      <c r="AG14" s="155"/>
      <c r="AH14" s="155"/>
      <c r="AI14" s="155"/>
      <c r="AJ14" s="154"/>
      <c r="AK14" s="154"/>
      <c r="AL14" s="155"/>
      <c r="AM14" s="155"/>
      <c r="AN14" s="155"/>
      <c r="AO14" s="154"/>
      <c r="AP14" s="154"/>
      <c r="AQ14" s="2">
        <v>1.0367E-7</v>
      </c>
      <c r="AR14" s="2">
        <v>4.0566392794599997</v>
      </c>
      <c r="AS14" s="2">
        <v>71092.881354932601</v>
      </c>
      <c r="AT14" s="2">
        <f t="shared" si="5"/>
        <v>-9.0583062378809715E-8</v>
      </c>
      <c r="AU14" s="2"/>
      <c r="AV14" s="2">
        <v>5.2400000000000001E-9</v>
      </c>
      <c r="AW14" s="2">
        <v>5.65662503159</v>
      </c>
      <c r="AX14" s="2">
        <v>529.69096509459996</v>
      </c>
      <c r="AY14" s="2">
        <f t="shared" si="6"/>
        <v>-6.4104119300436912E-10</v>
      </c>
      <c r="AZ14" s="2"/>
      <c r="BA14" s="2">
        <v>5.1E-10</v>
      </c>
      <c r="BB14" s="2">
        <v>5.3722973868199997</v>
      </c>
      <c r="BC14" s="2">
        <v>6812.766815086</v>
      </c>
      <c r="BD14" s="2">
        <f t="shared" si="7"/>
        <v>-4.9832478927565554E-10</v>
      </c>
      <c r="BE14" s="154"/>
      <c r="BF14" s="155"/>
      <c r="BG14" s="155"/>
      <c r="BH14" s="155"/>
      <c r="BI14" s="154"/>
      <c r="BJ14" s="154"/>
      <c r="BK14" s="155"/>
      <c r="BL14" s="155"/>
      <c r="BM14" s="155"/>
      <c r="BN14" s="154"/>
      <c r="BO14" s="2"/>
      <c r="BP14" s="2">
        <v>2.4318900000000001E-6</v>
      </c>
      <c r="BQ14" s="2">
        <v>4.2734953615300002</v>
      </c>
      <c r="BR14" s="2">
        <v>11790.629088658799</v>
      </c>
      <c r="BS14" s="2">
        <f t="shared" si="9"/>
        <v>1.3202626523499421E-6</v>
      </c>
      <c r="BT14" s="2"/>
      <c r="BU14" s="2">
        <v>4.395E-8</v>
      </c>
      <c r="BV14" s="2">
        <v>0.51800238019</v>
      </c>
      <c r="BW14" s="2">
        <v>4694.0029547076001</v>
      </c>
      <c r="BX14" s="2">
        <f t="shared" si="10"/>
        <v>9.226826143272926E-9</v>
      </c>
      <c r="BY14" s="2"/>
      <c r="BZ14" s="2">
        <v>4.1700000000000003E-9</v>
      </c>
      <c r="CA14" s="2">
        <v>0.90242451175000005</v>
      </c>
      <c r="CB14" s="2">
        <v>10977.078804699</v>
      </c>
      <c r="CC14" s="2">
        <f t="shared" si="11"/>
        <v>-4.1399077036649318E-9</v>
      </c>
      <c r="CD14" s="2"/>
      <c r="CE14" s="2">
        <v>8.9999999999999999E-11</v>
      </c>
      <c r="CF14" s="2">
        <v>1.5686409649399999</v>
      </c>
      <c r="CG14" s="2">
        <v>5507.5532386674004</v>
      </c>
      <c r="CH14" s="2">
        <f t="shared" si="12"/>
        <v>-8.9679316564776369E-11</v>
      </c>
      <c r="CI14" s="154"/>
      <c r="CJ14" s="155"/>
      <c r="CK14" s="155"/>
      <c r="CL14" s="155"/>
      <c r="CM14" s="154"/>
      <c r="CN14" s="154"/>
      <c r="CO14" s="155"/>
      <c r="CP14" s="155"/>
      <c r="CQ14" s="155"/>
      <c r="CR14" s="154"/>
    </row>
    <row r="15" spans="1:97" ht="13.5" x14ac:dyDescent="0.3">
      <c r="A15" s="73">
        <f>SUM(BS1:BS526)</f>
        <v>0.99868205989901293</v>
      </c>
      <c r="B15" s="73">
        <f>SUM(BX1:BX292)</f>
        <v>-9.1310300159552391E-4</v>
      </c>
      <c r="C15" s="73">
        <f>SUM(CC1:CC139)</f>
        <v>2.1754050334299217E-5</v>
      </c>
      <c r="D15" s="73">
        <f>SUM(CH1:CH27)</f>
        <v>1.3332029380197705E-6</v>
      </c>
      <c r="E15" s="73">
        <f>SUM(CM1:CM10)</f>
        <v>-2.0375004541653436E-8</v>
      </c>
      <c r="F15" s="73">
        <f>SUM(CR1:CR3)</f>
        <v>-8.895574301445309E-10</v>
      </c>
      <c r="G15" s="154"/>
      <c r="H15" s="154"/>
      <c r="I15" s="153"/>
      <c r="J15" s="154"/>
      <c r="K15" s="154"/>
      <c r="L15" s="154"/>
      <c r="M15" s="2">
        <v>9.9025000000000005E-6</v>
      </c>
      <c r="N15" s="2">
        <v>5.23268129594</v>
      </c>
      <c r="O15" s="2">
        <v>5884.9268465832001</v>
      </c>
      <c r="P15" s="2">
        <f t="shared" si="0"/>
        <v>9.5055998838287224E-6</v>
      </c>
      <c r="Q15" s="154"/>
      <c r="R15" s="2">
        <v>2.8957999999999998E-7</v>
      </c>
      <c r="S15" s="2">
        <v>2.6470738388199999</v>
      </c>
      <c r="T15" s="2">
        <v>7.1135470007999997</v>
      </c>
      <c r="U15" s="2">
        <f t="shared" si="1"/>
        <v>-2.6903198228697329E-7</v>
      </c>
      <c r="V15" s="154"/>
      <c r="W15" s="2">
        <v>2.8859999999999998E-8</v>
      </c>
      <c r="X15" s="2">
        <v>6.1165262715499997</v>
      </c>
      <c r="Y15" s="2">
        <v>529.69096509459996</v>
      </c>
      <c r="Z15" s="2">
        <f t="shared" si="2"/>
        <v>-1.587734622744916E-8</v>
      </c>
      <c r="AA15" s="154"/>
      <c r="AB15" s="2">
        <v>1.7000000000000001E-10</v>
      </c>
      <c r="AC15" s="2">
        <v>3.6777286393000002</v>
      </c>
      <c r="AD15" s="2">
        <v>71430.695618129001</v>
      </c>
      <c r="AE15" s="2">
        <f t="shared" si="3"/>
        <v>1.9078677043204043E-11</v>
      </c>
      <c r="AF15" s="154"/>
      <c r="AG15" s="155"/>
      <c r="AH15" s="155"/>
      <c r="AI15" s="155"/>
      <c r="AJ15" s="154"/>
      <c r="AK15" s="154"/>
      <c r="AL15" s="155"/>
      <c r="AM15" s="155"/>
      <c r="AN15" s="155"/>
      <c r="AO15" s="154"/>
      <c r="AP15" s="154"/>
      <c r="AQ15" s="2">
        <v>8.7750000000000002E-8</v>
      </c>
      <c r="AR15" s="2">
        <v>4.44016515669</v>
      </c>
      <c r="AS15" s="2">
        <v>5753.3848848968</v>
      </c>
      <c r="AT15" s="2">
        <f t="shared" si="5"/>
        <v>-7.7147606629576823E-8</v>
      </c>
      <c r="AU15" s="2"/>
      <c r="AV15" s="2">
        <v>4.73E-9</v>
      </c>
      <c r="AW15" s="2">
        <v>6.22750969242</v>
      </c>
      <c r="AX15" s="2">
        <v>6309.3741697912001</v>
      </c>
      <c r="AY15" s="2">
        <f t="shared" si="6"/>
        <v>-1.4823236689021209E-9</v>
      </c>
      <c r="AZ15" s="2"/>
      <c r="BA15" s="2">
        <v>3.4000000000000001E-10</v>
      </c>
      <c r="BB15" s="2">
        <v>1.73672994279</v>
      </c>
      <c r="BC15" s="2">
        <v>7058.5984613153996</v>
      </c>
      <c r="BD15" s="2">
        <f t="shared" si="7"/>
        <v>-3.3653833092652486E-10</v>
      </c>
      <c r="BE15" s="154"/>
      <c r="BF15" s="155"/>
      <c r="BG15" s="155"/>
      <c r="BH15" s="155"/>
      <c r="BI15" s="154"/>
      <c r="BJ15" s="154"/>
      <c r="BK15" s="155"/>
      <c r="BL15" s="155"/>
      <c r="BM15" s="155"/>
      <c r="BN15" s="154"/>
      <c r="BO15" s="2"/>
      <c r="BP15" s="2">
        <v>2.1182899999999998E-6</v>
      </c>
      <c r="BQ15" s="2">
        <v>5.8471454031399999</v>
      </c>
      <c r="BR15" s="2">
        <v>1577.3435424478</v>
      </c>
      <c r="BS15" s="2">
        <f t="shared" si="9"/>
        <v>2.1156142760106534E-6</v>
      </c>
      <c r="BT15" s="2"/>
      <c r="BU15" s="2">
        <v>3.8719999999999999E-8</v>
      </c>
      <c r="BV15" s="2">
        <v>4.7496983343699997</v>
      </c>
      <c r="BW15" s="2">
        <v>2544.3144198834002</v>
      </c>
      <c r="BX15" s="2">
        <f t="shared" si="10"/>
        <v>-1.9275930368867166E-8</v>
      </c>
      <c r="BY15" s="2"/>
      <c r="BZ15" s="2">
        <v>4.0199999999999998E-9</v>
      </c>
      <c r="CA15" s="2">
        <v>3.2037658529000002</v>
      </c>
      <c r="CB15" s="2">
        <v>5088.6288397668004</v>
      </c>
      <c r="CC15" s="2">
        <f t="shared" si="11"/>
        <v>-2.0704627611021555E-9</v>
      </c>
      <c r="CD15" s="2"/>
      <c r="CE15" s="2">
        <v>1.0999999999999999E-10</v>
      </c>
      <c r="CF15" s="2">
        <v>1.37795688024</v>
      </c>
      <c r="CG15" s="2">
        <v>6309.3741697912001</v>
      </c>
      <c r="CH15" s="2">
        <f t="shared" si="12"/>
        <v>-1.0819126807041283E-10</v>
      </c>
      <c r="CI15" s="154"/>
      <c r="CJ15" s="155"/>
      <c r="CK15" s="155"/>
      <c r="CL15" s="155"/>
      <c r="CM15" s="154"/>
      <c r="CN15" s="154"/>
      <c r="CO15" s="155"/>
      <c r="CP15" s="155"/>
      <c r="CQ15" s="155"/>
      <c r="CR15" s="154"/>
    </row>
    <row r="16" spans="1:97" ht="13.5" x14ac:dyDescent="0.3">
      <c r="A16" s="154"/>
      <c r="B16" s="154"/>
      <c r="C16" s="154"/>
      <c r="D16" s="154"/>
      <c r="E16" s="154"/>
      <c r="F16" s="154"/>
      <c r="G16" s="154"/>
      <c r="H16" s="154"/>
      <c r="I16" s="153"/>
      <c r="J16" s="154"/>
      <c r="K16" s="154"/>
      <c r="L16" s="154"/>
      <c r="M16" s="2">
        <v>7.5314100000000003E-6</v>
      </c>
      <c r="N16" s="2">
        <v>2.5333905381799999</v>
      </c>
      <c r="O16" s="2">
        <v>5507.5532386674004</v>
      </c>
      <c r="P16" s="2">
        <f t="shared" si="0"/>
        <v>-4.796863747605048E-6</v>
      </c>
      <c r="Q16" s="154"/>
      <c r="R16" s="2">
        <v>1.9097E-7</v>
      </c>
      <c r="S16" s="2">
        <v>1.84628332577</v>
      </c>
      <c r="T16" s="2">
        <v>5486.7778431750003</v>
      </c>
      <c r="U16" s="2">
        <f t="shared" si="1"/>
        <v>-1.8898708095547751E-7</v>
      </c>
      <c r="V16" s="154"/>
      <c r="W16" s="2">
        <v>3.8099999999999997E-8</v>
      </c>
      <c r="X16" s="2">
        <v>3.4405080349000001</v>
      </c>
      <c r="Y16" s="2">
        <v>5573.1428014331004</v>
      </c>
      <c r="Z16" s="2">
        <f t="shared" si="2"/>
        <v>3.6521387477052623E-8</v>
      </c>
      <c r="AA16" s="154"/>
      <c r="AB16" s="2">
        <v>8.9999999999999999E-11</v>
      </c>
      <c r="AC16" s="2">
        <v>4.5846729449900003</v>
      </c>
      <c r="AD16" s="2">
        <v>1577.3435424478</v>
      </c>
      <c r="AE16" s="2">
        <f t="shared" si="3"/>
        <v>3.1586013064305502E-11</v>
      </c>
      <c r="AF16" s="154"/>
      <c r="AG16" s="155"/>
      <c r="AH16" s="155"/>
      <c r="AI16" s="155"/>
      <c r="AJ16" s="154"/>
      <c r="AK16" s="154"/>
      <c r="AL16" s="155"/>
      <c r="AM16" s="155"/>
      <c r="AN16" s="155"/>
      <c r="AO16" s="154"/>
      <c r="AP16" s="154"/>
      <c r="AQ16" s="2">
        <v>8.3659999999999996E-8</v>
      </c>
      <c r="AR16" s="2">
        <v>4.9925151218000003</v>
      </c>
      <c r="AS16" s="2">
        <v>7084.8967811151997</v>
      </c>
      <c r="AT16" s="2">
        <f t="shared" si="5"/>
        <v>6.4833045186104349E-8</v>
      </c>
      <c r="AU16" s="2"/>
      <c r="AV16" s="2">
        <v>4.5100000000000003E-9</v>
      </c>
      <c r="AW16" s="2">
        <v>1.5328861921300001</v>
      </c>
      <c r="AX16" s="2">
        <v>18073.7049386502</v>
      </c>
      <c r="AY16" s="2">
        <f t="shared" si="6"/>
        <v>4.3957183967302242E-9</v>
      </c>
      <c r="AZ16" s="2"/>
      <c r="BA16" s="2">
        <v>3.7999999999999998E-10</v>
      </c>
      <c r="BB16" s="2">
        <v>2.77761031485</v>
      </c>
      <c r="BC16" s="2">
        <v>10988.808157535001</v>
      </c>
      <c r="BD16" s="2">
        <f t="shared" si="7"/>
        <v>2.1927687842738521E-10</v>
      </c>
      <c r="BE16" s="154"/>
      <c r="BF16" s="155"/>
      <c r="BG16" s="155"/>
      <c r="BH16" s="155"/>
      <c r="BI16" s="154"/>
      <c r="BJ16" s="154"/>
      <c r="BK16" s="155"/>
      <c r="BL16" s="155"/>
      <c r="BM16" s="155"/>
      <c r="BN16" s="154"/>
      <c r="BO16" s="2"/>
      <c r="BP16" s="2">
        <v>1.8575199999999999E-6</v>
      </c>
      <c r="BQ16" s="2">
        <v>5.0219444717800004</v>
      </c>
      <c r="BR16" s="2">
        <v>10977.078804699</v>
      </c>
      <c r="BS16" s="2">
        <f t="shared" si="9"/>
        <v>8.4564800840352213E-7</v>
      </c>
      <c r="BT16" s="2"/>
      <c r="BU16" s="2">
        <v>3.7499999999999998E-8</v>
      </c>
      <c r="BV16" s="2">
        <v>5.0709768556799997</v>
      </c>
      <c r="BW16" s="2">
        <v>796.29800681640006</v>
      </c>
      <c r="BX16" s="2">
        <f t="shared" si="10"/>
        <v>2.4884589178379284E-8</v>
      </c>
      <c r="BY16" s="2"/>
      <c r="BZ16" s="2">
        <v>3.5100000000000001E-9</v>
      </c>
      <c r="CA16" s="2">
        <v>1.8107922777000001</v>
      </c>
      <c r="CB16" s="2">
        <v>5486.7778431750003</v>
      </c>
      <c r="CC16" s="2">
        <f t="shared" si="11"/>
        <v>-3.4534653067542612E-9</v>
      </c>
      <c r="CD16" s="2"/>
      <c r="CE16" s="2">
        <v>1E-10</v>
      </c>
      <c r="CF16" s="2">
        <v>5.1993795906800004</v>
      </c>
      <c r="CG16" s="2">
        <v>71430.695618129001</v>
      </c>
      <c r="CH16" s="2">
        <f t="shared" si="12"/>
        <v>-9.869695310776872E-11</v>
      </c>
      <c r="CI16" s="154"/>
      <c r="CJ16" s="155"/>
      <c r="CK16" s="155"/>
      <c r="CL16" s="155"/>
      <c r="CM16" s="154"/>
      <c r="CN16" s="154"/>
      <c r="CO16" s="155"/>
      <c r="CP16" s="155"/>
      <c r="CQ16" s="155"/>
      <c r="CR16" s="154"/>
    </row>
    <row r="17" spans="1:96" ht="13.5" x14ac:dyDescent="0.3">
      <c r="A17" s="169" t="s">
        <v>122</v>
      </c>
      <c r="B17" s="129"/>
      <c r="C17" s="169" t="s">
        <v>124</v>
      </c>
      <c r="D17" s="169" t="s">
        <v>125</v>
      </c>
      <c r="E17" s="129"/>
      <c r="F17" s="160"/>
      <c r="G17" s="160"/>
      <c r="H17" s="154"/>
      <c r="I17" s="153"/>
      <c r="J17" s="154"/>
      <c r="K17" s="154"/>
      <c r="L17" s="154"/>
      <c r="M17" s="2">
        <v>5.05264E-6</v>
      </c>
      <c r="N17" s="2">
        <v>4.5829256305200001</v>
      </c>
      <c r="O17" s="2">
        <v>18849.227549974199</v>
      </c>
      <c r="P17" s="2">
        <f t="shared" si="0"/>
        <v>-4.8451647631845693E-6</v>
      </c>
      <c r="Q17" s="154"/>
      <c r="R17" s="2">
        <v>2.0844000000000001E-7</v>
      </c>
      <c r="S17" s="2">
        <v>5.3413827514900003</v>
      </c>
      <c r="T17" s="2">
        <v>0.98032106819999998</v>
      </c>
      <c r="U17" s="2">
        <f t="shared" si="1"/>
        <v>1.2529981789407249E-7</v>
      </c>
      <c r="V17" s="154"/>
      <c r="W17" s="2">
        <v>2.714E-8</v>
      </c>
      <c r="X17" s="2">
        <v>0.30637881025000002</v>
      </c>
      <c r="Y17" s="2">
        <v>398.14900340819997</v>
      </c>
      <c r="Z17" s="2">
        <f t="shared" si="2"/>
        <v>2.3947944674295509E-8</v>
      </c>
      <c r="AA17" s="154"/>
      <c r="AB17" s="2">
        <v>7.9999999999999995E-11</v>
      </c>
      <c r="AC17" s="2">
        <v>1.40626662824</v>
      </c>
      <c r="AD17" s="2">
        <v>11856.2186514245</v>
      </c>
      <c r="AE17" s="2">
        <f t="shared" si="3"/>
        <v>5.5448035634171216E-11</v>
      </c>
      <c r="AF17" s="154"/>
      <c r="AG17" s="155"/>
      <c r="AH17" s="155"/>
      <c r="AI17" s="155"/>
      <c r="AJ17" s="154"/>
      <c r="AK17" s="154"/>
      <c r="AL17" s="155"/>
      <c r="AM17" s="155"/>
      <c r="AN17" s="155"/>
      <c r="AO17" s="154"/>
      <c r="AP17" s="154"/>
      <c r="AQ17" s="2">
        <v>6.9209999999999996E-8</v>
      </c>
      <c r="AR17" s="2">
        <v>4.3255905407300004</v>
      </c>
      <c r="AS17" s="2">
        <v>6275.9623029905997</v>
      </c>
      <c r="AT17" s="2">
        <f t="shared" si="5"/>
        <v>5.8820276315188783E-8</v>
      </c>
      <c r="AU17" s="2"/>
      <c r="AV17" s="2">
        <v>3.6399999999999998E-9</v>
      </c>
      <c r="AW17" s="2">
        <v>3.6161447737399999</v>
      </c>
      <c r="AX17" s="2">
        <v>13367.972631106601</v>
      </c>
      <c r="AY17" s="2">
        <f t="shared" si="6"/>
        <v>2.467615102611467E-9</v>
      </c>
      <c r="AZ17" s="2"/>
      <c r="BA17" s="2">
        <v>4.6000000000000001E-10</v>
      </c>
      <c r="BB17" s="2">
        <v>3.3861709901400001</v>
      </c>
      <c r="BC17" s="2">
        <v>156475.290247995</v>
      </c>
      <c r="BD17" s="2">
        <f t="shared" si="7"/>
        <v>4.5473695890822915E-10</v>
      </c>
      <c r="BE17" s="154"/>
      <c r="BF17" s="155"/>
      <c r="BG17" s="155"/>
      <c r="BH17" s="155"/>
      <c r="BI17" s="154"/>
      <c r="BJ17" s="154"/>
      <c r="BK17" s="155"/>
      <c r="BL17" s="155"/>
      <c r="BM17" s="155"/>
      <c r="BN17" s="154"/>
      <c r="BO17" s="2"/>
      <c r="BP17" s="2">
        <v>1.09835E-6</v>
      </c>
      <c r="BQ17" s="2">
        <v>5.0551063628500001</v>
      </c>
      <c r="BR17" s="2">
        <v>5486.7778431750003</v>
      </c>
      <c r="BS17" s="2">
        <f t="shared" si="9"/>
        <v>1.0950954190327763E-6</v>
      </c>
      <c r="BT17" s="2"/>
      <c r="BU17" s="2">
        <v>4.1000000000000003E-8</v>
      </c>
      <c r="BV17" s="2">
        <v>1.0842478609199999</v>
      </c>
      <c r="BW17" s="2">
        <v>9437.7629348869996</v>
      </c>
      <c r="BX17" s="2">
        <f t="shared" si="10"/>
        <v>-3.7209853457760391E-8</v>
      </c>
      <c r="BY17" s="2"/>
      <c r="BZ17" s="2">
        <v>4.6699999999999998E-9</v>
      </c>
      <c r="CA17" s="2">
        <v>3.6575370273800001</v>
      </c>
      <c r="CB17" s="2">
        <v>7084.8967811151997</v>
      </c>
      <c r="CC17" s="2">
        <f t="shared" si="11"/>
        <v>3.7153599963674131E-9</v>
      </c>
      <c r="CD17" s="2"/>
      <c r="CE17" s="2">
        <v>8.9999999999999999E-11</v>
      </c>
      <c r="CF17" s="2">
        <v>0.4727519993</v>
      </c>
      <c r="CG17" s="2">
        <v>6279.5527316424004</v>
      </c>
      <c r="CH17" s="2">
        <f t="shared" si="12"/>
        <v>-3.1942863653640931E-11</v>
      </c>
      <c r="CI17" s="154"/>
      <c r="CJ17" s="155"/>
      <c r="CK17" s="155"/>
      <c r="CL17" s="155"/>
      <c r="CM17" s="154"/>
      <c r="CN17" s="154"/>
      <c r="CO17" s="155"/>
      <c r="CP17" s="155"/>
      <c r="CQ17" s="155"/>
      <c r="CR17" s="154"/>
    </row>
    <row r="18" spans="1:96" ht="13.5" x14ac:dyDescent="0.3">
      <c r="A18" s="73">
        <f>((((F9*Tau+E9)*Tau+D9)*Tau+C9)*Tau+B9)*Tau + A9</f>
        <v>103.83974386156162</v>
      </c>
      <c r="B18" s="154"/>
      <c r="C18" s="73">
        <f>((((F12*Tau+E12)*Tau+D12)*Tau+C12)*Tau+B12)*Tau + A12</f>
        <v>-1.5468727817606928E-6</v>
      </c>
      <c r="D18" s="73">
        <f>DEGREES(C18)</f>
        <v>-8.8629281838548967E-5</v>
      </c>
      <c r="F18" s="154"/>
      <c r="G18" s="154"/>
      <c r="H18" s="153"/>
      <c r="I18" s="154"/>
      <c r="J18" s="154"/>
      <c r="K18" s="154"/>
      <c r="L18" s="154"/>
      <c r="M18" s="2">
        <v>4.9237900000000003E-6</v>
      </c>
      <c r="N18" s="2">
        <v>4.2050663986099996</v>
      </c>
      <c r="O18" s="2">
        <v>775.52261132399997</v>
      </c>
      <c r="P18" s="2">
        <f t="shared" si="0"/>
        <v>-2.2638104726068179E-6</v>
      </c>
      <c r="Q18" s="154"/>
      <c r="R18" s="2">
        <v>1.8507999999999999E-7</v>
      </c>
      <c r="S18" s="2">
        <v>4.9685512457699996</v>
      </c>
      <c r="T18" s="2">
        <v>213.29909543799999</v>
      </c>
      <c r="U18" s="2">
        <f t="shared" si="1"/>
        <v>-1.0126584777824072E-7</v>
      </c>
      <c r="V18" s="154"/>
      <c r="W18" s="2">
        <v>2.3709999999999999E-8</v>
      </c>
      <c r="X18" s="2">
        <v>4.3811883816700004</v>
      </c>
      <c r="Y18" s="2">
        <v>5223.6939198022001</v>
      </c>
      <c r="Z18" s="2">
        <f t="shared" si="2"/>
        <v>7.2670751429679852E-9</v>
      </c>
      <c r="AA18" s="154"/>
      <c r="AB18" s="2">
        <v>7.9999999999999995E-11</v>
      </c>
      <c r="AC18" s="2">
        <v>5.0756125719599998</v>
      </c>
      <c r="AD18" s="2">
        <v>6256.7775301915999</v>
      </c>
      <c r="AE18" s="2">
        <f t="shared" si="3"/>
        <v>7.945668552861871E-11</v>
      </c>
      <c r="AF18" s="154"/>
      <c r="AG18" s="155"/>
      <c r="AH18" s="155"/>
      <c r="AI18" s="155"/>
      <c r="AJ18" s="154"/>
      <c r="AK18" s="154"/>
      <c r="AL18" s="155"/>
      <c r="AM18" s="155"/>
      <c r="AN18" s="155"/>
      <c r="AO18" s="154"/>
      <c r="AP18" s="154"/>
      <c r="AQ18" s="2">
        <v>9.1450000000000002E-8</v>
      </c>
      <c r="AR18" s="2">
        <v>1.1418264661299999</v>
      </c>
      <c r="AS18" s="2">
        <v>6620.8901131878001</v>
      </c>
      <c r="AT18" s="2">
        <f t="shared" si="5"/>
        <v>-2.6385478692094449E-8</v>
      </c>
      <c r="AU18" s="2"/>
      <c r="AV18" s="2">
        <v>3.72E-9</v>
      </c>
      <c r="AW18" s="2">
        <v>3.2247072131999999</v>
      </c>
      <c r="AX18" s="2">
        <v>6275.9623029905997</v>
      </c>
      <c r="AY18" s="2">
        <f t="shared" si="6"/>
        <v>-3.162773419893501E-10</v>
      </c>
      <c r="AZ18" s="2"/>
      <c r="BA18" s="2">
        <v>2.1E-10</v>
      </c>
      <c r="BB18" s="2">
        <v>1.9524834922800001</v>
      </c>
      <c r="BC18" s="2">
        <v>8827.3902698748007</v>
      </c>
      <c r="BD18" s="2">
        <f t="shared" si="7"/>
        <v>1.4437269754691028E-10</v>
      </c>
      <c r="BE18" s="154"/>
      <c r="BF18" s="155"/>
      <c r="BG18" s="155"/>
      <c r="BH18" s="155"/>
      <c r="BI18" s="154"/>
      <c r="BJ18" s="154"/>
      <c r="BK18" s="155"/>
      <c r="BL18" s="155"/>
      <c r="BM18" s="155"/>
      <c r="BN18" s="154"/>
      <c r="BO18" s="2"/>
      <c r="BP18" s="2">
        <v>9.8315999999999992E-7</v>
      </c>
      <c r="BQ18" s="2">
        <v>0.88681311276999997</v>
      </c>
      <c r="BR18" s="2">
        <v>6069.7767545533998</v>
      </c>
      <c r="BS18" s="2">
        <f t="shared" si="9"/>
        <v>4.8109158631453807E-7</v>
      </c>
      <c r="BT18" s="2"/>
      <c r="BU18" s="2">
        <v>3.5180000000000001E-8</v>
      </c>
      <c r="BV18" s="2">
        <v>2.2902162720000001E-2</v>
      </c>
      <c r="BW18" s="2">
        <v>83996.847318111802</v>
      </c>
      <c r="BX18" s="2">
        <f t="shared" si="10"/>
        <v>2.3489283782626759E-8</v>
      </c>
      <c r="BY18" s="2"/>
      <c r="BZ18" s="2">
        <v>4.5800000000000003E-9</v>
      </c>
      <c r="CA18" s="2">
        <v>5.3858531474299998</v>
      </c>
      <c r="CB18" s="2">
        <v>149854.40013480699</v>
      </c>
      <c r="CC18" s="2">
        <f t="shared" si="11"/>
        <v>6.4524436408475913E-10</v>
      </c>
      <c r="CD18" s="2"/>
      <c r="CE18" s="2">
        <v>8.9999999999999999E-11</v>
      </c>
      <c r="CF18" s="2">
        <v>0.74642756528999998</v>
      </c>
      <c r="CG18" s="2">
        <v>5729.5064471490005</v>
      </c>
      <c r="CH18" s="2">
        <f t="shared" si="12"/>
        <v>8.1300403159672276E-11</v>
      </c>
      <c r="CI18" s="154"/>
      <c r="CJ18" s="155"/>
      <c r="CK18" s="155"/>
      <c r="CL18" s="155"/>
      <c r="CM18" s="154"/>
      <c r="CN18" s="154"/>
      <c r="CO18" s="155"/>
      <c r="CP18" s="155"/>
      <c r="CQ18" s="155"/>
      <c r="CR18" s="154"/>
    </row>
    <row r="19" spans="1:96" ht="13.5" x14ac:dyDescent="0.3">
      <c r="A19" s="73">
        <f>RADIANS(A24)</f>
        <v>3.3087789466882405</v>
      </c>
      <c r="C19" s="73">
        <f>RADIANS(D19)</f>
        <v>6.2831837603068044</v>
      </c>
      <c r="D19" s="73">
        <f>D18 - INT( D18 / 360 ) * 360</f>
        <v>359.99991137071817</v>
      </c>
      <c r="E19" s="154"/>
      <c r="F19" s="154"/>
      <c r="G19" s="154"/>
      <c r="H19" s="153"/>
      <c r="I19" s="154"/>
      <c r="J19" s="154"/>
      <c r="K19" s="154"/>
      <c r="L19" s="154"/>
      <c r="M19" s="2">
        <v>3.5665500000000002E-6</v>
      </c>
      <c r="N19" s="2">
        <v>2.9195411686699999</v>
      </c>
      <c r="O19" s="2">
        <v>6.7310302799999999E-2</v>
      </c>
      <c r="P19" s="2">
        <f t="shared" si="0"/>
        <v>-3.4798396276575224E-6</v>
      </c>
      <c r="Q19" s="154"/>
      <c r="R19" s="2">
        <v>1.6233E-7</v>
      </c>
      <c r="S19" s="2">
        <v>3.2164830470000003E-2</v>
      </c>
      <c r="T19" s="2">
        <v>2544.3144198834002</v>
      </c>
      <c r="U19" s="2">
        <f t="shared" si="1"/>
        <v>-1.4119868222823107E-7</v>
      </c>
      <c r="V19" s="154"/>
      <c r="W19" s="2">
        <v>2.538E-8</v>
      </c>
      <c r="X19" s="2">
        <v>2.2799281067899999</v>
      </c>
      <c r="Y19" s="2">
        <v>553.5694028424</v>
      </c>
      <c r="Z19" s="2">
        <f t="shared" si="2"/>
        <v>6.9009020836249153E-9</v>
      </c>
      <c r="AA19" s="154"/>
      <c r="AB19" s="2">
        <v>7.0000000000000004E-11</v>
      </c>
      <c r="AC19" s="2">
        <v>2.82473374405</v>
      </c>
      <c r="AD19" s="2">
        <v>83996.847318111802</v>
      </c>
      <c r="AE19" s="2">
        <f t="shared" si="3"/>
        <v>-6.1432935985021791E-11</v>
      </c>
      <c r="AF19" s="154"/>
      <c r="AG19" s="155"/>
      <c r="AH19" s="155"/>
      <c r="AI19" s="155"/>
      <c r="AJ19" s="154"/>
      <c r="AK19" s="154"/>
      <c r="AL19" s="155"/>
      <c r="AM19" s="155"/>
      <c r="AN19" s="155"/>
      <c r="AO19" s="154"/>
      <c r="AP19" s="154"/>
      <c r="AQ19" s="2">
        <v>7.1939999999999994E-8</v>
      </c>
      <c r="AR19" s="2">
        <v>3.60193205752</v>
      </c>
      <c r="AS19" s="2">
        <v>529.69096509459996</v>
      </c>
      <c r="AT19" s="2">
        <f t="shared" si="5"/>
        <v>6.7296602261104533E-8</v>
      </c>
      <c r="AU19" s="2"/>
      <c r="AV19" s="2">
        <v>2.6799999999999998E-9</v>
      </c>
      <c r="AW19" s="2">
        <v>2.34341267879</v>
      </c>
      <c r="AX19" s="2">
        <v>11790.629088658799</v>
      </c>
      <c r="AY19" s="2">
        <f t="shared" si="6"/>
        <v>1.5953816710193902E-9</v>
      </c>
      <c r="AZ19" s="2"/>
      <c r="BA19" s="2">
        <v>1.8E-10</v>
      </c>
      <c r="BB19" s="2">
        <v>3.3341922202799998</v>
      </c>
      <c r="BC19" s="2">
        <v>8429.2412664666008</v>
      </c>
      <c r="BD19" s="2">
        <f t="shared" si="7"/>
        <v>-7.6697424594333926E-11</v>
      </c>
      <c r="BE19" s="154"/>
      <c r="BF19" s="155"/>
      <c r="BG19" s="155"/>
      <c r="BH19" s="155"/>
      <c r="BI19" s="154"/>
      <c r="BJ19" s="154"/>
      <c r="BK19" s="155"/>
      <c r="BL19" s="155"/>
      <c r="BM19" s="155"/>
      <c r="BN19" s="154"/>
      <c r="BO19" s="2"/>
      <c r="BP19" s="2">
        <v>8.6499000000000002E-7</v>
      </c>
      <c r="BQ19" s="2">
        <v>5.6895977825399999</v>
      </c>
      <c r="BR19" s="2">
        <v>15720.8387848784</v>
      </c>
      <c r="BS19" s="2">
        <f t="shared" si="9"/>
        <v>-8.3281003704662438E-7</v>
      </c>
      <c r="BT19" s="2"/>
      <c r="BU19" s="2">
        <v>3.4359999999999998E-8</v>
      </c>
      <c r="BV19" s="2">
        <v>0.94937019623999996</v>
      </c>
      <c r="BW19" s="2">
        <v>71430.695618129001</v>
      </c>
      <c r="BX19" s="2">
        <f t="shared" si="10"/>
        <v>1.0179339224613666E-8</v>
      </c>
      <c r="BY19" s="2"/>
      <c r="BZ19" s="2">
        <v>3.0399999999999998E-9</v>
      </c>
      <c r="CA19" s="2">
        <v>3.5170109869299999</v>
      </c>
      <c r="CB19" s="2">
        <v>796.29800681640006</v>
      </c>
      <c r="CC19" s="2">
        <f t="shared" si="11"/>
        <v>-2.2399430564848695E-9</v>
      </c>
      <c r="CD19" s="2"/>
      <c r="CE19" s="2">
        <v>7.0000000000000004E-11</v>
      </c>
      <c r="CF19" s="2">
        <v>2.9737489155999999</v>
      </c>
      <c r="CG19" s="2">
        <v>775.52261132399997</v>
      </c>
      <c r="CH19" s="2">
        <f t="shared" si="12"/>
        <v>-6.9332037821033666E-11</v>
      </c>
      <c r="CI19" s="154"/>
      <c r="CJ19" s="155"/>
      <c r="CK19" s="155"/>
      <c r="CL19" s="155"/>
      <c r="CM19" s="154"/>
      <c r="CN19" s="154"/>
      <c r="CO19" s="155"/>
      <c r="CP19" s="155"/>
      <c r="CQ19" s="155"/>
      <c r="CR19" s="154"/>
    </row>
    <row r="20" spans="1:96" ht="13.5" x14ac:dyDescent="0.3">
      <c r="A20" s="154"/>
      <c r="B20" s="154"/>
      <c r="C20" s="154"/>
      <c r="D20" s="154"/>
      <c r="E20" s="154"/>
      <c r="F20" s="154"/>
      <c r="G20" s="154"/>
      <c r="H20" s="153"/>
      <c r="I20" s="2"/>
      <c r="J20" s="154"/>
      <c r="K20" s="154"/>
      <c r="L20" s="154"/>
      <c r="M20" s="2">
        <v>2.8412500000000001E-6</v>
      </c>
      <c r="N20" s="2">
        <v>1.8986903418600001</v>
      </c>
      <c r="O20" s="2">
        <v>796.29800681640006</v>
      </c>
      <c r="P20" s="2">
        <f t="shared" si="0"/>
        <v>-1.819303780269512E-6</v>
      </c>
      <c r="Q20" s="154"/>
      <c r="R20" s="2">
        <v>1.7293E-7</v>
      </c>
      <c r="S20" s="2">
        <v>2.9911686494900001</v>
      </c>
      <c r="T20" s="2">
        <v>6275.9623029905997</v>
      </c>
      <c r="U20" s="2">
        <f t="shared" si="1"/>
        <v>-5.4178331744538659E-8</v>
      </c>
      <c r="V20" s="154"/>
      <c r="W20" s="2">
        <v>2.079E-8</v>
      </c>
      <c r="X20" s="2">
        <v>3.75435330484</v>
      </c>
      <c r="Y20" s="2">
        <v>0.98032106819999998</v>
      </c>
      <c r="Z20" s="2">
        <f t="shared" si="2"/>
        <v>-1.6815009296782734E-8</v>
      </c>
      <c r="AA20" s="154"/>
      <c r="AB20" s="2">
        <v>5.0000000000000002E-11</v>
      </c>
      <c r="AC20" s="2">
        <v>2.71488713339</v>
      </c>
      <c r="AD20" s="2">
        <v>10977.078804699</v>
      </c>
      <c r="AE20" s="2">
        <f t="shared" si="3"/>
        <v>1.7701423978573805E-11</v>
      </c>
      <c r="AF20" s="154"/>
      <c r="AG20" s="155"/>
      <c r="AH20" s="155"/>
      <c r="AI20" s="155"/>
      <c r="AJ20" s="154"/>
      <c r="AK20" s="154"/>
      <c r="AL20" s="155"/>
      <c r="AM20" s="155"/>
      <c r="AN20" s="155"/>
      <c r="AO20" s="154"/>
      <c r="AP20" s="154"/>
      <c r="AQ20" s="2">
        <v>7.6980000000000005E-8</v>
      </c>
      <c r="AR20" s="2">
        <v>5.5542574588100004</v>
      </c>
      <c r="AS20" s="2">
        <v>167621.575850861</v>
      </c>
      <c r="AT20" s="2">
        <f t="shared" si="5"/>
        <v>3.187112156335445E-8</v>
      </c>
      <c r="AU20" s="2"/>
      <c r="AV20" s="2">
        <v>3.22E-9</v>
      </c>
      <c r="AW20" s="2">
        <v>0.94084045831999996</v>
      </c>
      <c r="AX20" s="2">
        <v>6069.7767545533998</v>
      </c>
      <c r="AY20" s="2">
        <f t="shared" si="6"/>
        <v>1.7249930963274174E-9</v>
      </c>
      <c r="AZ20" s="2"/>
      <c r="BA20" s="2">
        <v>1.8999999999999999E-10</v>
      </c>
      <c r="BB20" s="2">
        <v>4.3294516028699999</v>
      </c>
      <c r="BC20" s="2">
        <v>17789.845619784999</v>
      </c>
      <c r="BD20" s="2">
        <f t="shared" si="7"/>
        <v>-8.5819653009029717E-11</v>
      </c>
      <c r="BE20" s="154"/>
      <c r="BF20" s="155"/>
      <c r="BG20" s="155"/>
      <c r="BH20" s="155"/>
      <c r="BI20" s="154"/>
      <c r="BJ20" s="154"/>
      <c r="BK20" s="155"/>
      <c r="BL20" s="155"/>
      <c r="BM20" s="155"/>
      <c r="BN20" s="154"/>
      <c r="BO20" s="2"/>
      <c r="BP20" s="2">
        <v>8.5825E-7</v>
      </c>
      <c r="BQ20" s="2">
        <v>1.2708373335100001</v>
      </c>
      <c r="BR20" s="2">
        <v>161000.68573767401</v>
      </c>
      <c r="BS20" s="2">
        <f t="shared" si="9"/>
        <v>-6.4549219264459287E-7</v>
      </c>
      <c r="BT20" s="2"/>
      <c r="BU20" s="2">
        <v>3.2210000000000002E-8</v>
      </c>
      <c r="BV20" s="2">
        <v>6.15628775313</v>
      </c>
      <c r="BW20" s="2">
        <v>2146.1654164751999</v>
      </c>
      <c r="BX20" s="2">
        <f t="shared" si="10"/>
        <v>-3.1727099545363002E-8</v>
      </c>
      <c r="BY20" s="2"/>
      <c r="BZ20" s="2">
        <v>2.6599999999999999E-9</v>
      </c>
      <c r="CA20" s="2">
        <v>6.1741398269900003</v>
      </c>
      <c r="CB20" s="2">
        <v>6836.6452528338004</v>
      </c>
      <c r="CC20" s="2">
        <f t="shared" si="11"/>
        <v>-1.492071589630702E-9</v>
      </c>
      <c r="CD20" s="2"/>
      <c r="CE20" s="2">
        <v>7.0000000000000004E-11</v>
      </c>
      <c r="CF20" s="2">
        <v>3.2861569102099999</v>
      </c>
      <c r="CG20" s="2">
        <v>7058.5984613153996</v>
      </c>
      <c r="CH20" s="2">
        <f t="shared" si="12"/>
        <v>8.480624855264153E-12</v>
      </c>
      <c r="CI20" s="154"/>
      <c r="CJ20" s="155"/>
      <c r="CK20" s="155"/>
      <c r="CL20" s="155"/>
      <c r="CM20" s="154"/>
      <c r="CN20" s="154"/>
      <c r="CO20" s="155"/>
      <c r="CP20" s="155"/>
      <c r="CQ20" s="155"/>
      <c r="CR20" s="154"/>
    </row>
    <row r="21" spans="1:96" ht="13.5" x14ac:dyDescent="0.3">
      <c r="H21" s="153"/>
      <c r="I21" s="2"/>
      <c r="J21" s="154"/>
      <c r="K21" s="154"/>
      <c r="L21" s="154"/>
      <c r="M21" s="2">
        <v>2.4281000000000001E-6</v>
      </c>
      <c r="N21" s="2">
        <v>0.34481140906000002</v>
      </c>
      <c r="O21" s="2">
        <v>5486.7778431750003</v>
      </c>
      <c r="P21" s="2">
        <f t="shared" si="0"/>
        <v>1.8171290678509227E-7</v>
      </c>
      <c r="Q21" s="154"/>
      <c r="R21" s="2">
        <v>1.5832E-7</v>
      </c>
      <c r="S21" s="2">
        <v>1.4304928532500001</v>
      </c>
      <c r="T21" s="2">
        <v>2146.1654164751999</v>
      </c>
      <c r="U21" s="2">
        <f t="shared" si="1"/>
        <v>2.5218803540833709E-8</v>
      </c>
      <c r="V21" s="154"/>
      <c r="W21" s="2">
        <v>1.6750000000000001E-8</v>
      </c>
      <c r="X21" s="2">
        <v>0.90216407959</v>
      </c>
      <c r="Y21" s="2">
        <v>951.71840625060008</v>
      </c>
      <c r="Z21" s="2">
        <f t="shared" si="2"/>
        <v>-1.3315001668008508E-8</v>
      </c>
      <c r="AA21" s="154"/>
      <c r="AB21" s="2">
        <v>5.0000000000000002E-11</v>
      </c>
      <c r="AC21" s="2">
        <v>3.7687984727299999</v>
      </c>
      <c r="AD21" s="2">
        <v>12036.4607348882</v>
      </c>
      <c r="AE21" s="2">
        <f t="shared" si="3"/>
        <v>-1.1272214471979907E-11</v>
      </c>
      <c r="AF21" s="154"/>
      <c r="AG21" s="155"/>
      <c r="AH21" s="155"/>
      <c r="AI21" s="155"/>
      <c r="AJ21" s="154"/>
      <c r="AK21" s="154"/>
      <c r="AL21" s="155"/>
      <c r="AM21" s="155"/>
      <c r="AN21" s="155"/>
      <c r="AO21" s="154"/>
      <c r="AP21" s="154"/>
      <c r="AQ21" s="2">
        <v>5.285E-8</v>
      </c>
      <c r="AR21" s="2">
        <v>2.4844699156600001</v>
      </c>
      <c r="AS21" s="2">
        <v>4705.7323075435997</v>
      </c>
      <c r="AT21" s="2">
        <f t="shared" si="5"/>
        <v>-4.9183802157398417E-8</v>
      </c>
      <c r="AU21" s="2"/>
      <c r="AV21" s="2">
        <v>2.3199999999999998E-9</v>
      </c>
      <c r="AW21" s="2">
        <v>0.26781182579000001</v>
      </c>
      <c r="AX21" s="2">
        <v>7058.5984613153996</v>
      </c>
      <c r="AY21" s="2">
        <f t="shared" si="6"/>
        <v>-5.620502563043888E-10</v>
      </c>
      <c r="AZ21" s="2"/>
      <c r="BA21" s="2">
        <v>1.7000000000000001E-10</v>
      </c>
      <c r="BB21" s="2">
        <v>0.66191210655999999</v>
      </c>
      <c r="BC21" s="2">
        <v>6283.0085396885997</v>
      </c>
      <c r="BD21" s="2">
        <f t="shared" si="7"/>
        <v>-9.7125090006520898E-11</v>
      </c>
      <c r="BE21" s="154"/>
      <c r="BF21" s="155"/>
      <c r="BG21" s="155"/>
      <c r="BH21" s="155"/>
      <c r="BI21" s="154"/>
      <c r="BJ21" s="154"/>
      <c r="BK21" s="155"/>
      <c r="BL21" s="155"/>
      <c r="BM21" s="155"/>
      <c r="BN21" s="154"/>
      <c r="BO21" s="2"/>
      <c r="BP21" s="2">
        <v>6.2916E-7</v>
      </c>
      <c r="BQ21" s="2">
        <v>0.92177108831999999</v>
      </c>
      <c r="BR21" s="2">
        <v>529.69096509459996</v>
      </c>
      <c r="BS21" s="2">
        <f t="shared" si="9"/>
        <v>-6.2600560730079551E-7</v>
      </c>
      <c r="BT21" s="2"/>
      <c r="BU21" s="2">
        <v>3.414E-8</v>
      </c>
      <c r="BV21" s="2">
        <v>5.4121832253799997</v>
      </c>
      <c r="BW21" s="2">
        <v>775.52261132399997</v>
      </c>
      <c r="BX21" s="2">
        <f t="shared" si="10"/>
        <v>2.2751171040318981E-8</v>
      </c>
      <c r="BY21" s="2"/>
      <c r="BZ21" s="2">
        <v>2.7900000000000001E-9</v>
      </c>
      <c r="CA21" s="2">
        <v>1.84120501086</v>
      </c>
      <c r="CB21" s="2">
        <v>4694.0029547076001</v>
      </c>
      <c r="CC21" s="2">
        <f t="shared" si="11"/>
        <v>-2.5010922591031148E-9</v>
      </c>
      <c r="CD21" s="2"/>
      <c r="CE21" s="2">
        <v>7.0000000000000004E-11</v>
      </c>
      <c r="CF21" s="2">
        <v>2.1918440214200001</v>
      </c>
      <c r="CG21" s="2">
        <v>6812.766815086</v>
      </c>
      <c r="CH21" s="2">
        <f t="shared" si="12"/>
        <v>6.776730320824837E-11</v>
      </c>
      <c r="CI21" s="154"/>
      <c r="CJ21" s="155"/>
      <c r="CK21" s="155"/>
      <c r="CL21" s="155"/>
      <c r="CM21" s="154"/>
      <c r="CN21" s="154"/>
      <c r="CO21" s="155"/>
      <c r="CP21" s="155"/>
      <c r="CQ21" s="155"/>
      <c r="CR21" s="154"/>
    </row>
    <row r="22" spans="1:96" ht="14" x14ac:dyDescent="0.3">
      <c r="A22" s="173"/>
      <c r="B22" s="173"/>
      <c r="C22" s="173"/>
      <c r="D22" s="173"/>
      <c r="E22" s="173"/>
      <c r="F22" s="174"/>
      <c r="G22" s="174"/>
      <c r="H22" s="154"/>
      <c r="I22" s="2"/>
      <c r="J22" s="154"/>
      <c r="K22" s="154"/>
      <c r="L22" s="154"/>
      <c r="M22" s="2">
        <v>3.17087E-6</v>
      </c>
      <c r="N22" s="2">
        <v>5.8490195221799999</v>
      </c>
      <c r="O22" s="2">
        <v>11790.629088658799</v>
      </c>
      <c r="P22" s="2">
        <f t="shared" si="0"/>
        <v>-2.6710059616883509E-6</v>
      </c>
      <c r="Q22" s="154"/>
      <c r="R22" s="2">
        <v>1.4615E-7</v>
      </c>
      <c r="S22" s="2">
        <v>1.20532366323</v>
      </c>
      <c r="T22" s="2">
        <v>10977.078804699</v>
      </c>
      <c r="U22" s="2">
        <f t="shared" si="1"/>
        <v>-1.3326209040351083E-7</v>
      </c>
      <c r="V22" s="154"/>
      <c r="W22" s="2">
        <v>1.534E-8</v>
      </c>
      <c r="X22" s="2">
        <v>5.7590046275900004</v>
      </c>
      <c r="Y22" s="2">
        <v>1349.8674096587999</v>
      </c>
      <c r="Z22" s="2">
        <f t="shared" si="2"/>
        <v>-1.2738738527733091E-8</v>
      </c>
      <c r="AA22" s="154"/>
      <c r="AB22" s="2">
        <v>5.0000000000000002E-11</v>
      </c>
      <c r="AC22" s="2">
        <v>4.2841287333100002</v>
      </c>
      <c r="AD22" s="2">
        <v>6275.9623029905997</v>
      </c>
      <c r="AE22" s="2">
        <f t="shared" si="3"/>
        <v>4.1365386240245511E-11</v>
      </c>
      <c r="AF22" s="154"/>
      <c r="AG22" s="155"/>
      <c r="AH22" s="155"/>
      <c r="AI22" s="155"/>
      <c r="AJ22" s="154"/>
      <c r="AK22" s="154"/>
      <c r="AL22" s="155"/>
      <c r="AM22" s="155"/>
      <c r="AN22" s="155"/>
      <c r="AO22" s="154"/>
      <c r="AP22" s="154"/>
      <c r="AQ22" s="2">
        <v>5.208E-8</v>
      </c>
      <c r="AR22" s="2">
        <v>6.2499267453699998</v>
      </c>
      <c r="AS22" s="2">
        <v>18073.7049386502</v>
      </c>
      <c r="AT22" s="2">
        <f t="shared" si="5"/>
        <v>-1.1413522115661428E-8</v>
      </c>
      <c r="AU22" s="2"/>
      <c r="AV22" s="2">
        <v>2.16E-9</v>
      </c>
      <c r="AW22" s="2">
        <v>6.0595222132900002</v>
      </c>
      <c r="AX22" s="2">
        <v>10977.078804699</v>
      </c>
      <c r="AY22" s="2">
        <f t="shared" si="6"/>
        <v>-1.1563476355882633E-9</v>
      </c>
      <c r="AZ22" s="2"/>
      <c r="BA22" s="2">
        <v>1.8E-10</v>
      </c>
      <c r="BB22" s="2">
        <v>3.7488533307199998</v>
      </c>
      <c r="BC22" s="2">
        <v>11769.8536931664</v>
      </c>
      <c r="BD22" s="2">
        <f t="shared" si="7"/>
        <v>1.783660864846049E-10</v>
      </c>
      <c r="BE22" s="154"/>
      <c r="BF22" s="155"/>
      <c r="BG22" s="155"/>
      <c r="BH22" s="155"/>
      <c r="BI22" s="154"/>
      <c r="BJ22" s="154"/>
      <c r="BK22" s="155"/>
      <c r="BL22" s="155"/>
      <c r="BM22" s="155"/>
      <c r="BN22" s="154"/>
      <c r="BO22" s="2"/>
      <c r="BP22" s="2">
        <v>5.7056000000000005E-7</v>
      </c>
      <c r="BQ22" s="2">
        <v>2.0137429201399999</v>
      </c>
      <c r="BR22" s="2">
        <v>83996.847318111802</v>
      </c>
      <c r="BS22" s="2">
        <f t="shared" si="9"/>
        <v>-5.4317949620255691E-7</v>
      </c>
      <c r="BT22" s="2"/>
      <c r="BU22" s="2">
        <v>2.8629999999999999E-8</v>
      </c>
      <c r="BV22" s="2">
        <v>5.4843284714599996</v>
      </c>
      <c r="BW22" s="2">
        <v>10447.3878396044</v>
      </c>
      <c r="BX22" s="2">
        <f t="shared" si="10"/>
        <v>2.0762311414674857E-8</v>
      </c>
      <c r="BY22" s="2"/>
      <c r="BZ22" s="2">
        <v>2.6000000000000001E-9</v>
      </c>
      <c r="CA22" s="2">
        <v>1.4162954325099999</v>
      </c>
      <c r="CB22" s="2">
        <v>2146.1654164751999</v>
      </c>
      <c r="CC22" s="2">
        <f t="shared" si="11"/>
        <v>3.7767168298128501E-10</v>
      </c>
      <c r="CD22" s="2"/>
      <c r="CE22" s="2">
        <v>5.0000000000000002E-11</v>
      </c>
      <c r="CF22" s="2">
        <v>3.1541903443799999</v>
      </c>
      <c r="CG22" s="2">
        <v>529.69096509459996</v>
      </c>
      <c r="CH22" s="2">
        <f t="shared" si="12"/>
        <v>3.4511298513066832E-11</v>
      </c>
      <c r="CI22" s="154"/>
      <c r="CJ22" s="155"/>
      <c r="CK22" s="155"/>
      <c r="CL22" s="155"/>
      <c r="CM22" s="154"/>
      <c r="CN22" s="154"/>
      <c r="CO22" s="155"/>
      <c r="CP22" s="155"/>
      <c r="CQ22" s="155"/>
      <c r="CR22" s="154"/>
    </row>
    <row r="23" spans="1:96" ht="13.5" x14ac:dyDescent="0.3">
      <c r="A23" s="160" t="s">
        <v>123</v>
      </c>
      <c r="C23" s="160" t="s">
        <v>192</v>
      </c>
      <c r="D23" s="154"/>
      <c r="E23" s="168" t="s">
        <v>193</v>
      </c>
      <c r="F23" s="168" t="s">
        <v>194</v>
      </c>
      <c r="G23" s="168" t="s">
        <v>195</v>
      </c>
      <c r="H23" s="154"/>
      <c r="I23" s="2"/>
      <c r="J23" s="154"/>
      <c r="K23" s="154"/>
      <c r="L23" s="154"/>
      <c r="M23" s="2">
        <v>2.7103900000000001E-6</v>
      </c>
      <c r="N23" s="2">
        <v>0.31488607649</v>
      </c>
      <c r="O23" s="2">
        <v>10977.078804699</v>
      </c>
      <c r="P23" s="2">
        <f t="shared" si="0"/>
        <v>-2.4197669840575455E-6</v>
      </c>
      <c r="Q23" s="154"/>
      <c r="R23" s="2">
        <v>1.1877E-7</v>
      </c>
      <c r="S23" s="2">
        <v>3.2580481560700001</v>
      </c>
      <c r="T23" s="2">
        <v>5088.6288397668004</v>
      </c>
      <c r="U23" s="2">
        <f t="shared" si="1"/>
        <v>-5.5557729780528112E-8</v>
      </c>
      <c r="V23" s="154"/>
      <c r="W23" s="2">
        <v>1.2240000000000001E-8</v>
      </c>
      <c r="X23" s="2">
        <v>2.9732808840499998</v>
      </c>
      <c r="Y23" s="2">
        <v>2146.1654164751999</v>
      </c>
      <c r="Z23" s="2">
        <f t="shared" si="2"/>
        <v>1.213357913824384E-8</v>
      </c>
      <c r="AA23" s="154"/>
      <c r="AB23" s="2"/>
      <c r="AC23" s="2"/>
      <c r="AD23" s="2"/>
      <c r="AE23" s="2"/>
      <c r="AF23" s="154"/>
      <c r="AG23" s="155"/>
      <c r="AH23" s="155"/>
      <c r="AI23" s="155"/>
      <c r="AJ23" s="154"/>
      <c r="AK23" s="154"/>
      <c r="AL23" s="155"/>
      <c r="AM23" s="155"/>
      <c r="AN23" s="155"/>
      <c r="AO23" s="154"/>
      <c r="AP23" s="154"/>
      <c r="AQ23" s="2">
        <v>4.5289999999999997E-8</v>
      </c>
      <c r="AR23" s="2">
        <v>2.3382774735599998</v>
      </c>
      <c r="AS23" s="2">
        <v>6309.3741697912001</v>
      </c>
      <c r="AT23" s="2">
        <f t="shared" si="5"/>
        <v>-1.8834011165787286E-8</v>
      </c>
      <c r="AU23" s="2"/>
      <c r="AV23" s="2">
        <v>2.3199999999999998E-9</v>
      </c>
      <c r="AW23" s="2">
        <v>2.93325646109</v>
      </c>
      <c r="AX23" s="2">
        <v>22003.914634869801</v>
      </c>
      <c r="AY23" s="2">
        <f t="shared" si="6"/>
        <v>-1.3217731577714483E-9</v>
      </c>
      <c r="AZ23" s="2"/>
      <c r="BA23" s="2">
        <v>1.7000000000000001E-10</v>
      </c>
      <c r="BB23" s="2">
        <v>4.2305837077600001</v>
      </c>
      <c r="BC23" s="2">
        <v>10977.078804699</v>
      </c>
      <c r="BD23" s="2">
        <f t="shared" si="7"/>
        <v>1.6206309707120699E-10</v>
      </c>
      <c r="BE23" s="154"/>
      <c r="BF23" s="155"/>
      <c r="BG23" s="155"/>
      <c r="BH23" s="155"/>
      <c r="BI23" s="154"/>
      <c r="BJ23" s="154"/>
      <c r="BK23" s="155"/>
      <c r="BL23" s="155"/>
      <c r="BM23" s="155"/>
      <c r="BN23" s="154"/>
      <c r="BO23" s="2"/>
      <c r="BP23" s="2">
        <v>6.4903000000000004E-7</v>
      </c>
      <c r="BQ23" s="2">
        <v>0.27250613787</v>
      </c>
      <c r="BR23" s="2">
        <v>17260.154654690399</v>
      </c>
      <c r="BS23" s="2">
        <f t="shared" si="9"/>
        <v>-3.4608014788182566E-7</v>
      </c>
      <c r="BT23" s="2"/>
      <c r="BU23" s="2">
        <v>2.5200000000000001E-8</v>
      </c>
      <c r="BV23" s="2">
        <v>0.24276941146</v>
      </c>
      <c r="BW23" s="2">
        <v>398.14900340819997</v>
      </c>
      <c r="BX23" s="2">
        <f t="shared" si="10"/>
        <v>2.2944872422361405E-8</v>
      </c>
      <c r="BY23" s="2"/>
      <c r="BZ23" s="2">
        <v>2.6599999999999999E-9</v>
      </c>
      <c r="CA23" s="2">
        <v>3.13832905677</v>
      </c>
      <c r="CB23" s="2">
        <v>71430.695618129001</v>
      </c>
      <c r="CC23" s="2">
        <f t="shared" si="11"/>
        <v>1.6137402664961103E-9</v>
      </c>
      <c r="CD23" s="2"/>
      <c r="CE23" s="2">
        <v>6E-11</v>
      </c>
      <c r="CF23" s="2">
        <v>4.5472556704700002</v>
      </c>
      <c r="CG23" s="2">
        <v>1059.3819301891999</v>
      </c>
      <c r="CH23" s="2">
        <f t="shared" si="12"/>
        <v>-5.8315435101827362E-11</v>
      </c>
      <c r="CI23" s="154"/>
      <c r="CJ23" s="155"/>
      <c r="CK23" s="155"/>
      <c r="CL23" s="155"/>
      <c r="CM23" s="154"/>
      <c r="CN23" s="154"/>
      <c r="CO23" s="155"/>
      <c r="CP23" s="155"/>
      <c r="CQ23" s="155"/>
      <c r="CR23" s="154"/>
    </row>
    <row r="24" spans="1:96" ht="15.5" x14ac:dyDescent="0.35">
      <c r="A24" s="227">
        <f>MOD(DEGREES(A18),DEGSinCIRCLE)</f>
        <v>189.5790689869782</v>
      </c>
      <c r="B24" s="134"/>
      <c r="C24" s="227">
        <f>((((F15*Tau+E15)*Tau+D15)*Tau+C15)*Tau+B15)*Tau + A15</f>
        <v>0.99866723512000199</v>
      </c>
      <c r="D24" s="230"/>
      <c r="E24" s="227">
        <f>C24*COS(C19)*COS(A19)</f>
        <v>-0.98474271241652367</v>
      </c>
      <c r="F24" s="227">
        <f>C24*COS(C19)*SIN(A19)</f>
        <v>-0.16618675290886042</v>
      </c>
      <c r="G24" s="227">
        <f>C24*SIN(C19)</f>
        <v>-1.5448111643923074E-6</v>
      </c>
      <c r="H24" s="2"/>
      <c r="I24" s="2"/>
      <c r="J24" s="154"/>
      <c r="K24" s="154"/>
      <c r="L24" s="154"/>
      <c r="M24" s="2">
        <v>2.0615999999999999E-6</v>
      </c>
      <c r="N24" s="2">
        <v>4.80646606059</v>
      </c>
      <c r="O24" s="2">
        <v>2544.3144198834002</v>
      </c>
      <c r="P24" s="2">
        <f t="shared" si="0"/>
        <v>-1.1261153142434226E-6</v>
      </c>
      <c r="Q24" s="154"/>
      <c r="R24" s="2">
        <v>1.1514E-7</v>
      </c>
      <c r="S24" s="2">
        <v>2.0750241815499999</v>
      </c>
      <c r="T24" s="2">
        <v>4694.0029547076001</v>
      </c>
      <c r="U24" s="2">
        <f t="shared" si="1"/>
        <v>-1.1223040960254225E-7</v>
      </c>
      <c r="V24" s="154"/>
      <c r="W24" s="2">
        <v>1.4489999999999999E-8</v>
      </c>
      <c r="X24" s="2">
        <v>4.3641591396999999</v>
      </c>
      <c r="Y24" s="2">
        <v>1748.016413067</v>
      </c>
      <c r="Z24" s="2">
        <f t="shared" si="2"/>
        <v>3.3240458048213544E-9</v>
      </c>
      <c r="AA24" s="154"/>
      <c r="AB24" s="2"/>
      <c r="AC24" s="2"/>
      <c r="AD24" s="2"/>
      <c r="AE24" s="2"/>
      <c r="AF24" s="154"/>
      <c r="AG24" s="155"/>
      <c r="AH24" s="155"/>
      <c r="AI24" s="155"/>
      <c r="AJ24" s="154"/>
      <c r="AK24" s="154"/>
      <c r="AL24" s="155"/>
      <c r="AM24" s="155"/>
      <c r="AN24" s="155"/>
      <c r="AO24" s="154"/>
      <c r="AP24" s="154"/>
      <c r="AQ24" s="2">
        <v>5.5789999999999999E-8</v>
      </c>
      <c r="AR24" s="2">
        <v>4.4102365373800003</v>
      </c>
      <c r="AS24" s="2">
        <v>7860.4193924392002</v>
      </c>
      <c r="AT24" s="2">
        <f t="shared" si="5"/>
        <v>5.5308660224438128E-8</v>
      </c>
      <c r="AU24" s="2"/>
      <c r="AV24" s="2">
        <v>2.04E-9</v>
      </c>
      <c r="AW24" s="2">
        <v>3.8626484138200001</v>
      </c>
      <c r="AX24" s="2">
        <v>6496.3749454294002</v>
      </c>
      <c r="AY24" s="2">
        <f t="shared" si="6"/>
        <v>-1.706772469759772E-9</v>
      </c>
      <c r="AZ24" s="2"/>
      <c r="BA24" s="2">
        <v>1.7000000000000001E-10</v>
      </c>
      <c r="BB24" s="2">
        <v>1.7811616272099999</v>
      </c>
      <c r="BC24" s="2">
        <v>5486.7778431750003</v>
      </c>
      <c r="BD24" s="2">
        <f t="shared" si="7"/>
        <v>-1.6628812692580116E-10</v>
      </c>
      <c r="BE24" s="154"/>
      <c r="BF24" s="155"/>
      <c r="BG24" s="155"/>
      <c r="BH24" s="155"/>
      <c r="BI24" s="154"/>
      <c r="BJ24" s="154"/>
      <c r="BK24" s="155"/>
      <c r="BL24" s="155"/>
      <c r="BM24" s="155"/>
      <c r="BN24" s="154"/>
      <c r="BO24" s="2"/>
      <c r="BP24" s="2">
        <v>4.9383999999999998E-7</v>
      </c>
      <c r="BQ24" s="2">
        <v>3.2450124035900001</v>
      </c>
      <c r="BR24" s="2">
        <v>2544.3144198834002</v>
      </c>
      <c r="BS24" s="2">
        <f t="shared" si="9"/>
        <v>4.1111838525622165E-7</v>
      </c>
      <c r="BT24" s="2"/>
      <c r="BU24" s="2">
        <v>2.201E-8</v>
      </c>
      <c r="BV24" s="2">
        <v>4.9521619665100003</v>
      </c>
      <c r="BW24" s="2">
        <v>6812.766815086</v>
      </c>
      <c r="BX24" s="2">
        <f t="shared" si="10"/>
        <v>-1.7725888042070254E-8</v>
      </c>
      <c r="BY24" s="2"/>
      <c r="BZ24" s="2">
        <v>3.2099999999999999E-9</v>
      </c>
      <c r="CA24" s="2">
        <v>5.3531336704800001</v>
      </c>
      <c r="CB24" s="2">
        <v>3154.6870848956</v>
      </c>
      <c r="CC24" s="2">
        <f t="shared" si="11"/>
        <v>3.2070927393353432E-9</v>
      </c>
      <c r="CD24" s="2"/>
      <c r="CE24" s="2">
        <v>5.0000000000000002E-11</v>
      </c>
      <c r="CF24" s="2">
        <v>1.51104406936</v>
      </c>
      <c r="CG24" s="2">
        <v>7079.3738568077997</v>
      </c>
      <c r="CH24" s="2">
        <f t="shared" si="12"/>
        <v>-4.8388641291909083E-11</v>
      </c>
      <c r="CI24" s="154"/>
      <c r="CJ24" s="155"/>
      <c r="CK24" s="155"/>
      <c r="CL24" s="155"/>
      <c r="CM24" s="154"/>
      <c r="CN24" s="154"/>
      <c r="CO24" s="155"/>
      <c r="CP24" s="155"/>
      <c r="CQ24" s="155"/>
      <c r="CR24" s="154"/>
    </row>
    <row r="25" spans="1:96" ht="14" x14ac:dyDescent="0.3">
      <c r="A25" s="173" t="s">
        <v>538</v>
      </c>
      <c r="B25" s="173"/>
      <c r="C25" s="173"/>
      <c r="D25" s="173"/>
      <c r="E25" s="173"/>
      <c r="F25" s="174"/>
      <c r="G25" s="174"/>
      <c r="H25" s="2"/>
      <c r="I25" s="154"/>
      <c r="J25" s="154"/>
      <c r="K25" s="154"/>
      <c r="L25" s="154"/>
      <c r="M25" s="2">
        <v>2.0538499999999998E-6</v>
      </c>
      <c r="N25" s="2">
        <v>1.86947813692</v>
      </c>
      <c r="O25" s="2">
        <v>5573.1428014331004</v>
      </c>
      <c r="P25" s="2">
        <f t="shared" si="0"/>
        <v>-5.8553703332294743E-7</v>
      </c>
      <c r="Q25" s="154"/>
      <c r="R25" s="2">
        <v>9.7209999999999995E-8</v>
      </c>
      <c r="S25" s="2">
        <v>4.2392547223900001</v>
      </c>
      <c r="T25" s="2">
        <v>1349.8674096587999</v>
      </c>
      <c r="U25" s="2">
        <f t="shared" si="1"/>
        <v>4.9968953091703483E-8</v>
      </c>
      <c r="V25" s="154"/>
      <c r="W25" s="2">
        <v>1.3410000000000001E-8</v>
      </c>
      <c r="X25" s="2">
        <v>3.7206113086100001</v>
      </c>
      <c r="Y25" s="2">
        <v>1194.4470102246</v>
      </c>
      <c r="Z25" s="2">
        <f t="shared" si="2"/>
        <v>-5.7270122981170139E-9</v>
      </c>
      <c r="AA25" s="154"/>
      <c r="AB25" s="155"/>
      <c r="AC25" s="155"/>
      <c r="AD25" s="155"/>
      <c r="AE25" s="154"/>
      <c r="AF25" s="154"/>
      <c r="AG25" s="155"/>
      <c r="AH25" s="155"/>
      <c r="AI25" s="155"/>
      <c r="AJ25" s="154"/>
      <c r="AK25" s="154"/>
      <c r="AL25" s="155"/>
      <c r="AM25" s="155"/>
      <c r="AN25" s="155"/>
      <c r="AO25" s="154"/>
      <c r="AP25" s="154"/>
      <c r="AQ25" s="2">
        <v>4.7430000000000002E-8</v>
      </c>
      <c r="AR25" s="2">
        <v>0.70995680135999994</v>
      </c>
      <c r="AS25" s="2">
        <v>5884.9268465832001</v>
      </c>
      <c r="AT25" s="2">
        <f t="shared" si="5"/>
        <v>-2.1638695973088792E-8</v>
      </c>
      <c r="AU25" s="2"/>
      <c r="AV25" s="2">
        <v>2.0200000000000001E-9</v>
      </c>
      <c r="AW25" s="2">
        <v>2.81892511133</v>
      </c>
      <c r="AX25" s="2">
        <v>15720.8387848784</v>
      </c>
      <c r="AY25" s="2">
        <f t="shared" si="6"/>
        <v>1.7278320348998769E-9</v>
      </c>
      <c r="AZ25" s="2"/>
      <c r="BA25" s="2">
        <v>2.1E-10</v>
      </c>
      <c r="BB25" s="2">
        <v>1.3697291391799999</v>
      </c>
      <c r="BC25" s="2">
        <v>12036.4607348882</v>
      </c>
      <c r="BD25" s="2">
        <f t="shared" si="7"/>
        <v>-1.0345503081499627E-10</v>
      </c>
      <c r="BE25" s="154"/>
      <c r="BF25" s="155"/>
      <c r="BG25" s="155"/>
      <c r="BH25" s="155"/>
      <c r="BI25" s="154"/>
      <c r="BJ25" s="154"/>
      <c r="BK25" s="155"/>
      <c r="BL25" s="155"/>
      <c r="BM25" s="155"/>
      <c r="BN25" s="154"/>
      <c r="BO25" s="2"/>
      <c r="BP25" s="2">
        <v>5.5736000000000001E-7</v>
      </c>
      <c r="BQ25" s="2">
        <v>5.2415979893299998</v>
      </c>
      <c r="BR25" s="2">
        <v>71430.695618129001</v>
      </c>
      <c r="BS25" s="2">
        <f t="shared" si="9"/>
        <v>-5.5339232505410791E-7</v>
      </c>
      <c r="BT25" s="2"/>
      <c r="BU25" s="2">
        <v>2.1859999999999999E-8</v>
      </c>
      <c r="BV25" s="2">
        <v>0.41991743105000001</v>
      </c>
      <c r="BW25" s="2">
        <v>8031.0922630584</v>
      </c>
      <c r="BX25" s="2">
        <f t="shared" si="10"/>
        <v>1.0171634403122388E-8</v>
      </c>
      <c r="BY25" s="2"/>
      <c r="BZ25" s="2">
        <v>2.3800000000000001E-9</v>
      </c>
      <c r="CA25" s="2">
        <v>2.1772002001800002</v>
      </c>
      <c r="CB25" s="2">
        <v>155.42039943419999</v>
      </c>
      <c r="CC25" s="2">
        <f t="shared" si="11"/>
        <v>-2.5862743538085281E-11</v>
      </c>
      <c r="CD25" s="2"/>
      <c r="CE25" s="2">
        <v>7.0000000000000004E-11</v>
      </c>
      <c r="CF25" s="2">
        <v>2.9805205905299998</v>
      </c>
      <c r="CG25" s="2">
        <v>6681.2248533995999</v>
      </c>
      <c r="CH25" s="2">
        <f t="shared" si="12"/>
        <v>-2.1181244320765112E-12</v>
      </c>
      <c r="CI25" s="154"/>
      <c r="CJ25" s="155"/>
      <c r="CK25" s="155"/>
      <c r="CL25" s="155"/>
      <c r="CM25" s="154"/>
      <c r="CN25" s="154"/>
      <c r="CO25" s="155"/>
      <c r="CP25" s="155"/>
      <c r="CQ25" s="155"/>
      <c r="CR25" s="154"/>
    </row>
    <row r="26" spans="1:96" ht="14" x14ac:dyDescent="0.3">
      <c r="A26" s="173" t="s">
        <v>541</v>
      </c>
      <c r="B26" s="174"/>
      <c r="C26" s="174"/>
      <c r="D26" s="174"/>
      <c r="E26" s="174"/>
      <c r="F26" s="174"/>
      <c r="G26" s="174"/>
      <c r="H26" s="2"/>
      <c r="I26" s="154"/>
      <c r="J26" s="154"/>
      <c r="K26" s="154"/>
      <c r="L26" s="154"/>
      <c r="M26" s="2">
        <v>2.0226100000000002E-6</v>
      </c>
      <c r="N26" s="2">
        <v>2.4576779545799998</v>
      </c>
      <c r="O26" s="2">
        <v>6069.7767545533998</v>
      </c>
      <c r="P26" s="2">
        <f t="shared" si="0"/>
        <v>1.7638455489250599E-6</v>
      </c>
      <c r="Q26" s="154"/>
      <c r="R26" s="2">
        <v>9.9690000000000001E-8</v>
      </c>
      <c r="S26" s="2">
        <v>1.3026299109699999</v>
      </c>
      <c r="T26" s="2">
        <v>6286.5989683403996</v>
      </c>
      <c r="U26" s="2">
        <f t="shared" si="1"/>
        <v>-9.6245363734384877E-8</v>
      </c>
      <c r="V26" s="154"/>
      <c r="W26" s="2">
        <v>1.254E-8</v>
      </c>
      <c r="X26" s="2">
        <v>2.9484682662799999</v>
      </c>
      <c r="Y26" s="2">
        <v>6438.4962494256006</v>
      </c>
      <c r="Z26" s="2">
        <f t="shared" si="2"/>
        <v>9.5286286643008133E-9</v>
      </c>
      <c r="AA26" s="154"/>
      <c r="AB26" s="155"/>
      <c r="AC26" s="155"/>
      <c r="AD26" s="155"/>
      <c r="AE26" s="154"/>
      <c r="AF26" s="154"/>
      <c r="AG26" s="155"/>
      <c r="AH26" s="155"/>
      <c r="AI26" s="155"/>
      <c r="AJ26" s="154"/>
      <c r="AK26" s="154"/>
      <c r="AL26" s="155"/>
      <c r="AM26" s="155"/>
      <c r="AN26" s="155"/>
      <c r="AO26" s="154"/>
      <c r="AP26" s="154"/>
      <c r="AQ26" s="2">
        <v>4.3009999999999999E-8</v>
      </c>
      <c r="AR26" s="2">
        <v>1.10255777773</v>
      </c>
      <c r="AS26" s="2">
        <v>6681.2248533995999</v>
      </c>
      <c r="AT26" s="2">
        <f t="shared" si="5"/>
        <v>-4.0584606077057224E-8</v>
      </c>
      <c r="AU26" s="2"/>
      <c r="AV26" s="2">
        <v>1.85E-9</v>
      </c>
      <c r="AW26" s="2">
        <v>4.9351238185900002</v>
      </c>
      <c r="AX26" s="2">
        <v>12036.4607348882</v>
      </c>
      <c r="AY26" s="2">
        <f t="shared" si="6"/>
        <v>1.4928101070137825E-9</v>
      </c>
      <c r="AZ26" s="2"/>
      <c r="BA26" s="2">
        <v>1.7000000000000001E-10</v>
      </c>
      <c r="BB26" s="2">
        <v>2.7960109252900001</v>
      </c>
      <c r="BC26" s="2">
        <v>796.29800681640006</v>
      </c>
      <c r="BD26" s="2">
        <f t="shared" si="7"/>
        <v>-1.6996094172398016E-10</v>
      </c>
      <c r="BE26" s="154"/>
      <c r="BF26" s="155"/>
      <c r="BG26" s="155"/>
      <c r="BH26" s="155"/>
      <c r="BI26" s="154"/>
      <c r="BJ26" s="154"/>
      <c r="BK26" s="155"/>
      <c r="BL26" s="155"/>
      <c r="BM26" s="155"/>
      <c r="BN26" s="154"/>
      <c r="BO26" s="2"/>
      <c r="BP26" s="2">
        <v>4.2515000000000002E-7</v>
      </c>
      <c r="BQ26" s="2">
        <v>6.0111024200300003</v>
      </c>
      <c r="BR26" s="2">
        <v>6275.9623029905997</v>
      </c>
      <c r="BS26" s="2">
        <f t="shared" si="9"/>
        <v>1.8121162914113369E-7</v>
      </c>
      <c r="BT26" s="2"/>
      <c r="BU26" s="2">
        <v>2.838E-8</v>
      </c>
      <c r="BV26" s="2">
        <v>3.4203435136599998</v>
      </c>
      <c r="BW26" s="2">
        <v>2352.8661537717999</v>
      </c>
      <c r="BX26" s="2">
        <f t="shared" si="10"/>
        <v>-1.9881273986997445E-8</v>
      </c>
      <c r="BY26" s="2"/>
      <c r="BZ26" s="2">
        <v>2.93E-9</v>
      </c>
      <c r="CA26" s="2">
        <v>4.6150126814399997</v>
      </c>
      <c r="CB26" s="2">
        <v>4690.4798363585996</v>
      </c>
      <c r="CC26" s="2">
        <f t="shared" si="11"/>
        <v>1.8575476373227465E-9</v>
      </c>
      <c r="CD26" s="2"/>
      <c r="CE26" s="2">
        <v>5.0000000000000002E-11</v>
      </c>
      <c r="CF26" s="2">
        <v>2.3096123139100002</v>
      </c>
      <c r="CG26" s="2">
        <v>12036.4607348882</v>
      </c>
      <c r="CH26" s="2">
        <f t="shared" si="12"/>
        <v>-4.966519772928278E-11</v>
      </c>
      <c r="CI26" s="154"/>
      <c r="CJ26" s="155"/>
      <c r="CK26" s="155"/>
      <c r="CL26" s="155"/>
      <c r="CM26" s="154"/>
      <c r="CN26" s="154"/>
      <c r="CO26" s="155"/>
      <c r="CP26" s="155"/>
      <c r="CQ26" s="155"/>
      <c r="CR26" s="154"/>
    </row>
    <row r="27" spans="1:96" ht="13.5" x14ac:dyDescent="0.3">
      <c r="A27" s="73"/>
      <c r="B27" s="73"/>
      <c r="C27" s="154"/>
      <c r="D27" s="154"/>
      <c r="E27" s="154"/>
      <c r="F27" s="154"/>
      <c r="G27" s="154"/>
      <c r="H27" s="154"/>
      <c r="I27" s="154"/>
      <c r="J27" s="154"/>
      <c r="K27" s="154"/>
      <c r="L27" s="154"/>
      <c r="M27" s="2">
        <v>1.26184E-6</v>
      </c>
      <c r="N27" s="2">
        <v>1.0830263020999999</v>
      </c>
      <c r="O27" s="2">
        <v>20.775395492400001</v>
      </c>
      <c r="P27" s="2">
        <f t="shared" si="0"/>
        <v>1.8898899534103924E-7</v>
      </c>
      <c r="Q27" s="154"/>
      <c r="R27" s="2">
        <v>9.4520000000000002E-8</v>
      </c>
      <c r="S27" s="2">
        <v>2.6995706286400001</v>
      </c>
      <c r="T27" s="2">
        <v>242.72860397400001</v>
      </c>
      <c r="U27" s="2">
        <f t="shared" si="1"/>
        <v>8.8502257257939373E-8</v>
      </c>
      <c r="V27" s="154"/>
      <c r="W27" s="2">
        <v>9.9900000000000005E-9</v>
      </c>
      <c r="X27" s="2">
        <v>5.9864001446800001</v>
      </c>
      <c r="Y27" s="2">
        <v>6286.5989683403996</v>
      </c>
      <c r="Z27" s="2">
        <f t="shared" si="2"/>
        <v>2.8783251893575993E-9</v>
      </c>
      <c r="AA27" s="154"/>
      <c r="AB27" s="155"/>
      <c r="AC27" s="155"/>
      <c r="AD27" s="155"/>
      <c r="AE27" s="154"/>
      <c r="AF27" s="154"/>
      <c r="AG27" s="155"/>
      <c r="AH27" s="155"/>
      <c r="AI27" s="155"/>
      <c r="AJ27" s="154"/>
      <c r="AK27" s="154"/>
      <c r="AL27" s="155"/>
      <c r="AM27" s="155"/>
      <c r="AN27" s="155"/>
      <c r="AO27" s="154"/>
      <c r="AP27" s="154"/>
      <c r="AQ27" s="2">
        <v>3.8490000000000003E-8</v>
      </c>
      <c r="AR27" s="2">
        <v>1.82229412531</v>
      </c>
      <c r="AS27" s="2">
        <v>5486.7778431750003</v>
      </c>
      <c r="AT27" s="2">
        <f t="shared" si="5"/>
        <v>-3.79466813320224E-8</v>
      </c>
      <c r="AU27" s="2"/>
      <c r="AV27" s="2">
        <v>2.1999999999999998E-9</v>
      </c>
      <c r="AW27" s="2">
        <v>3.9930564374199999</v>
      </c>
      <c r="AX27" s="2">
        <v>6812.766815086</v>
      </c>
      <c r="AY27" s="2">
        <f t="shared" si="6"/>
        <v>5.0220684578329648E-11</v>
      </c>
      <c r="AZ27" s="2"/>
      <c r="BA27" s="2">
        <v>1.5E-10</v>
      </c>
      <c r="BB27" s="2">
        <v>0.43087848849999999</v>
      </c>
      <c r="BC27" s="2">
        <v>11790.629088658799</v>
      </c>
      <c r="BD27" s="2">
        <f t="shared" si="7"/>
        <v>-1.4348141884394393E-10</v>
      </c>
      <c r="BE27" s="154"/>
      <c r="BF27" s="155"/>
      <c r="BG27" s="155"/>
      <c r="BH27" s="155"/>
      <c r="BI27" s="154"/>
      <c r="BJ27" s="154"/>
      <c r="BK27" s="155"/>
      <c r="BL27" s="155"/>
      <c r="BM27" s="155"/>
      <c r="BN27" s="154"/>
      <c r="BO27" s="2"/>
      <c r="BP27" s="2">
        <v>4.6963E-7</v>
      </c>
      <c r="BQ27" s="2">
        <v>2.5780507038599998</v>
      </c>
      <c r="BR27" s="2">
        <v>775.52261132399997</v>
      </c>
      <c r="BS27" s="2">
        <f t="shared" si="9"/>
        <v>-4.0425784019159895E-7</v>
      </c>
      <c r="BT27" s="2"/>
      <c r="BU27" s="2">
        <v>2.5539999999999999E-8</v>
      </c>
      <c r="BV27" s="2">
        <v>6.1324187852499996</v>
      </c>
      <c r="BW27" s="2">
        <v>6438.4962494256006</v>
      </c>
      <c r="BX27" s="2">
        <f t="shared" si="10"/>
        <v>-1.8686317157367543E-8</v>
      </c>
      <c r="BY27" s="2"/>
      <c r="BZ27" s="2">
        <v>2.2900000000000002E-9</v>
      </c>
      <c r="CA27" s="2">
        <v>4.7596958806999998</v>
      </c>
      <c r="CB27" s="2">
        <v>7234.7942562420003</v>
      </c>
      <c r="CC27" s="2">
        <f t="shared" si="11"/>
        <v>-2.2155752056755683E-9</v>
      </c>
      <c r="CD27" s="2"/>
      <c r="CE27" s="2">
        <v>5.0000000000000002E-11</v>
      </c>
      <c r="CF27" s="2">
        <v>3.7110296691700002</v>
      </c>
      <c r="CG27" s="2">
        <v>6290.1893969922003</v>
      </c>
      <c r="CH27" s="2">
        <f t="shared" si="12"/>
        <v>2.9549029281129654E-11</v>
      </c>
      <c r="CI27" s="154"/>
      <c r="CJ27" s="155"/>
      <c r="CK27" s="155"/>
      <c r="CL27" s="155"/>
      <c r="CM27" s="154"/>
      <c r="CN27" s="154"/>
      <c r="CO27" s="155"/>
      <c r="CP27" s="155"/>
      <c r="CQ27" s="155"/>
      <c r="CR27" s="154"/>
    </row>
    <row r="28" spans="1:96" ht="13.5" x14ac:dyDescent="0.3">
      <c r="A28" s="154"/>
      <c r="B28" s="154"/>
      <c r="C28" s="154"/>
      <c r="D28" s="154"/>
      <c r="E28" s="154"/>
      <c r="F28" s="154"/>
      <c r="G28" s="154"/>
      <c r="H28" s="154"/>
      <c r="I28" s="154"/>
      <c r="J28" s="154"/>
      <c r="K28" s="154"/>
      <c r="L28" s="154"/>
      <c r="M28" s="2">
        <v>1.5551599999999999E-6</v>
      </c>
      <c r="N28" s="2">
        <v>0.83306073807000003</v>
      </c>
      <c r="O28" s="2">
        <v>213.29909543799999</v>
      </c>
      <c r="P28" s="2">
        <f t="shared" si="0"/>
        <v>-6.269489257727218E-7</v>
      </c>
      <c r="Q28" s="154"/>
      <c r="R28" s="2">
        <v>1.2461E-7</v>
      </c>
      <c r="S28" s="2">
        <v>2.8343228551199999</v>
      </c>
      <c r="T28" s="2">
        <v>1748.016413067</v>
      </c>
      <c r="U28" s="2">
        <f t="shared" si="1"/>
        <v>1.2235567170187878E-7</v>
      </c>
      <c r="V28" s="154"/>
      <c r="W28" s="2">
        <v>9.1700000000000004E-9</v>
      </c>
      <c r="X28" s="2">
        <v>4.7978868752199997</v>
      </c>
      <c r="Y28" s="2">
        <v>5088.6288397668004</v>
      </c>
      <c r="Z28" s="2">
        <f t="shared" si="2"/>
        <v>7.9682235215256341E-9</v>
      </c>
      <c r="AA28" s="154"/>
      <c r="AB28" s="155"/>
      <c r="AC28" s="155"/>
      <c r="AD28" s="155"/>
      <c r="AE28" s="154"/>
      <c r="AF28" s="154"/>
      <c r="AG28" s="155"/>
      <c r="AH28" s="155"/>
      <c r="AI28" s="155"/>
      <c r="AJ28" s="154"/>
      <c r="AK28" s="154"/>
      <c r="AL28" s="155"/>
      <c r="AM28" s="155"/>
      <c r="AN28" s="155"/>
      <c r="AO28" s="154"/>
      <c r="AP28" s="154"/>
      <c r="AQ28" s="2">
        <v>4.0930000000000003E-8</v>
      </c>
      <c r="AR28" s="2">
        <v>5.1170014120699996</v>
      </c>
      <c r="AS28" s="2">
        <v>13367.972631106601</v>
      </c>
      <c r="AT28" s="2">
        <f t="shared" si="5"/>
        <v>-2.8076641274988788E-8</v>
      </c>
      <c r="AU28" s="2"/>
      <c r="AV28" s="2">
        <v>1.6600000000000001E-9</v>
      </c>
      <c r="AW28" s="2">
        <v>1.7497000299900001</v>
      </c>
      <c r="AX28" s="2">
        <v>11506.7697697936</v>
      </c>
      <c r="AY28" s="2">
        <f t="shared" si="6"/>
        <v>1.6423653024445155E-9</v>
      </c>
      <c r="AZ28" s="2"/>
      <c r="BA28" s="2">
        <v>1.7000000000000001E-10</v>
      </c>
      <c r="BB28" s="2">
        <v>1.3513215276099999</v>
      </c>
      <c r="BC28" s="2">
        <v>78051.585731316896</v>
      </c>
      <c r="BD28" s="2">
        <f t="shared" si="7"/>
        <v>1.6818093124693723E-10</v>
      </c>
      <c r="BE28" s="154"/>
      <c r="BF28" s="155"/>
      <c r="BG28" s="155"/>
      <c r="BH28" s="155"/>
      <c r="BI28" s="154"/>
      <c r="BJ28" s="154"/>
      <c r="BK28" s="155"/>
      <c r="BL28" s="155"/>
      <c r="BM28" s="155"/>
      <c r="BN28" s="154"/>
      <c r="BO28" s="2"/>
      <c r="BP28" s="2">
        <v>3.8967999999999998E-7</v>
      </c>
      <c r="BQ28" s="2">
        <v>5.3607173816899998</v>
      </c>
      <c r="BR28" s="2">
        <v>4694.0029547076001</v>
      </c>
      <c r="BS28" s="2">
        <f t="shared" si="9"/>
        <v>3.8839645979384074E-7</v>
      </c>
      <c r="BT28" s="2"/>
      <c r="BU28" s="2">
        <v>1.932E-8</v>
      </c>
      <c r="BV28" s="2">
        <v>5.3137460836599999</v>
      </c>
      <c r="BW28" s="2">
        <v>8429.2412664666008</v>
      </c>
      <c r="BX28" s="2">
        <f t="shared" si="10"/>
        <v>-1.2766376879238476E-8</v>
      </c>
      <c r="BY28" s="2"/>
      <c r="BZ28" s="2">
        <v>2.11E-9</v>
      </c>
      <c r="CA28" s="2">
        <v>0.21868065484999999</v>
      </c>
      <c r="CB28" s="2">
        <v>4705.7323075435997</v>
      </c>
      <c r="CC28" s="2">
        <f t="shared" si="11"/>
        <v>6.6439142825083827E-10</v>
      </c>
      <c r="CD28" s="154"/>
      <c r="CE28" s="155"/>
      <c r="CF28" s="155"/>
      <c r="CG28" s="155"/>
      <c r="CH28" s="154"/>
      <c r="CI28" s="154"/>
      <c r="CJ28" s="155"/>
      <c r="CK28" s="155"/>
      <c r="CL28" s="155"/>
      <c r="CM28" s="154"/>
      <c r="CN28" s="154"/>
      <c r="CO28" s="155"/>
      <c r="CP28" s="155"/>
      <c r="CQ28" s="155"/>
      <c r="CR28" s="154"/>
    </row>
    <row r="29" spans="1:96" ht="13.5" x14ac:dyDescent="0.3">
      <c r="A29" s="158"/>
      <c r="B29" s="159"/>
      <c r="C29" s="158"/>
      <c r="D29" s="158"/>
      <c r="E29" s="158"/>
      <c r="F29" s="158"/>
      <c r="G29" s="154"/>
      <c r="H29" s="154"/>
      <c r="I29" s="154"/>
      <c r="J29" s="154"/>
      <c r="K29" s="154"/>
      <c r="L29" s="154"/>
      <c r="M29" s="2">
        <v>1.15132E-6</v>
      </c>
      <c r="N29" s="2">
        <v>0.64544911682999995</v>
      </c>
      <c r="O29" s="2">
        <v>0.98032106819999998</v>
      </c>
      <c r="P29" s="2">
        <f t="shared" si="0"/>
        <v>9.0856494609963836E-7</v>
      </c>
      <c r="Q29" s="154"/>
      <c r="R29" s="2">
        <v>1.1808E-7</v>
      </c>
      <c r="S29" s="2">
        <v>5.2737979048000003</v>
      </c>
      <c r="T29" s="2">
        <v>1194.4470102246</v>
      </c>
      <c r="U29" s="2">
        <f t="shared" si="1"/>
        <v>1.0586557324013652E-7</v>
      </c>
      <c r="V29" s="154"/>
      <c r="W29" s="2">
        <v>8.2800000000000004E-9</v>
      </c>
      <c r="X29" s="2">
        <v>3.3132107657200001</v>
      </c>
      <c r="Y29" s="2">
        <v>213.29909543799999</v>
      </c>
      <c r="Z29" s="2">
        <f t="shared" si="2"/>
        <v>7.2884718600033991E-9</v>
      </c>
      <c r="AA29" s="154"/>
      <c r="AB29" s="155"/>
      <c r="AC29" s="155"/>
      <c r="AD29" s="155"/>
      <c r="AE29" s="154"/>
      <c r="AF29" s="154"/>
      <c r="AG29" s="155"/>
      <c r="AH29" s="155"/>
      <c r="AI29" s="155"/>
      <c r="AJ29" s="154"/>
      <c r="AK29" s="154"/>
      <c r="AL29" s="155"/>
      <c r="AM29" s="155"/>
      <c r="AN29" s="155"/>
      <c r="AO29" s="154"/>
      <c r="AP29" s="154"/>
      <c r="AQ29" s="2">
        <v>3.6809999999999997E-8</v>
      </c>
      <c r="AR29" s="2">
        <v>0.43793170356</v>
      </c>
      <c r="AS29" s="2">
        <v>3154.6870848956</v>
      </c>
      <c r="AT29" s="2">
        <f t="shared" si="5"/>
        <v>5.8735695934333757E-9</v>
      </c>
      <c r="AU29" s="2"/>
      <c r="AV29" s="2">
        <v>2.1200000000000001E-9</v>
      </c>
      <c r="AW29" s="2">
        <v>1.5716628536899999</v>
      </c>
      <c r="AX29" s="2">
        <v>4694.0029547076001</v>
      </c>
      <c r="AY29" s="2">
        <f t="shared" si="6"/>
        <v>-1.5816788679213472E-9</v>
      </c>
      <c r="AZ29" s="2"/>
      <c r="BA29" s="2">
        <v>1.5E-10</v>
      </c>
      <c r="BB29" s="2">
        <v>1.17032155085</v>
      </c>
      <c r="BC29" s="2">
        <v>213.29909543799999</v>
      </c>
      <c r="BD29" s="2">
        <f t="shared" si="7"/>
        <v>-1.164115806386854E-11</v>
      </c>
      <c r="BE29" s="154"/>
      <c r="BF29" s="155"/>
      <c r="BG29" s="155"/>
      <c r="BH29" s="155"/>
      <c r="BI29" s="154"/>
      <c r="BJ29" s="154"/>
      <c r="BK29" s="155"/>
      <c r="BL29" s="155"/>
      <c r="BM29" s="155"/>
      <c r="BN29" s="154"/>
      <c r="BO29" s="2"/>
      <c r="BP29" s="2">
        <v>4.4661E-7</v>
      </c>
      <c r="BQ29" s="2">
        <v>5.5371580730199996</v>
      </c>
      <c r="BR29" s="2">
        <v>9437.7629348869996</v>
      </c>
      <c r="BS29" s="2">
        <f t="shared" si="9"/>
        <v>-7.7269019569104144E-8</v>
      </c>
      <c r="BT29" s="2"/>
      <c r="BU29" s="2">
        <v>2.4290000000000001E-8</v>
      </c>
      <c r="BV29" s="2">
        <v>3.09164528262</v>
      </c>
      <c r="BW29" s="2">
        <v>4690.4798363585996</v>
      </c>
      <c r="BX29" s="2">
        <f t="shared" si="10"/>
        <v>-1.8033530660789047E-8</v>
      </c>
      <c r="BY29" s="2"/>
      <c r="BZ29" s="2">
        <v>2.0099999999999999E-9</v>
      </c>
      <c r="CA29" s="2">
        <v>4.2190574335699997</v>
      </c>
      <c r="CB29" s="2">
        <v>1349.8674096587999</v>
      </c>
      <c r="CC29" s="2">
        <f t="shared" si="11"/>
        <v>1.067811772198502E-9</v>
      </c>
      <c r="CD29" s="154"/>
      <c r="CE29" s="155"/>
      <c r="CF29" s="155"/>
      <c r="CG29" s="155"/>
      <c r="CH29" s="154"/>
      <c r="CI29" s="154"/>
      <c r="CJ29" s="155"/>
      <c r="CK29" s="155"/>
      <c r="CL29" s="155"/>
      <c r="CM29" s="154"/>
      <c r="CN29" s="154"/>
      <c r="CO29" s="155"/>
      <c r="CP29" s="155"/>
      <c r="CQ29" s="155"/>
      <c r="CR29" s="154"/>
    </row>
    <row r="30" spans="1:96" ht="13.5" x14ac:dyDescent="0.3">
      <c r="A30" s="154"/>
      <c r="B30" s="154"/>
      <c r="C30" s="154"/>
      <c r="D30" s="154"/>
      <c r="E30" s="154"/>
      <c r="F30" s="154"/>
      <c r="G30" s="154"/>
      <c r="H30" s="154"/>
      <c r="I30" s="154"/>
      <c r="J30" s="154"/>
      <c r="K30" s="154"/>
      <c r="L30" s="154"/>
      <c r="M30" s="2">
        <v>1.02851E-6</v>
      </c>
      <c r="N30" s="2">
        <v>0.63599846726999998</v>
      </c>
      <c r="O30" s="2">
        <v>4694.0029547076001</v>
      </c>
      <c r="P30" s="2">
        <f t="shared" si="0"/>
        <v>9.6042675560051429E-8</v>
      </c>
      <c r="Q30" s="154"/>
      <c r="R30" s="2">
        <v>8.5770000000000006E-8</v>
      </c>
      <c r="S30" s="2">
        <v>5.6447586806699999</v>
      </c>
      <c r="T30" s="2">
        <v>951.71840625060008</v>
      </c>
      <c r="U30" s="2">
        <f t="shared" si="1"/>
        <v>-5.4072658986920611E-8</v>
      </c>
      <c r="V30" s="154"/>
      <c r="W30" s="2">
        <v>1.103E-8</v>
      </c>
      <c r="X30" s="2">
        <v>1.2710445447900001</v>
      </c>
      <c r="Y30" s="2">
        <v>161000.68573767401</v>
      </c>
      <c r="Z30" s="2">
        <f t="shared" si="2"/>
        <v>-8.2971995261748274E-9</v>
      </c>
      <c r="AA30" s="154"/>
      <c r="AB30" s="155"/>
      <c r="AC30" s="155"/>
      <c r="AD30" s="155"/>
      <c r="AE30" s="154"/>
      <c r="AF30" s="154"/>
      <c r="AG30" s="155"/>
      <c r="AH30" s="155"/>
      <c r="AI30" s="155"/>
      <c r="AJ30" s="154"/>
      <c r="AK30" s="154"/>
      <c r="AL30" s="155"/>
      <c r="AM30" s="155"/>
      <c r="AN30" s="155"/>
      <c r="AO30" s="154"/>
      <c r="AP30" s="154"/>
      <c r="AQ30" s="2">
        <v>3.4200000000000002E-8</v>
      </c>
      <c r="AR30" s="2">
        <v>5.4203480095199996</v>
      </c>
      <c r="AS30" s="2">
        <v>6069.7767545533998</v>
      </c>
      <c r="AT30" s="2">
        <f t="shared" si="5"/>
        <v>-3.2327182275057718E-8</v>
      </c>
      <c r="AU30" s="2"/>
      <c r="AV30" s="2">
        <v>1.57E-9</v>
      </c>
      <c r="AW30" s="2">
        <v>1.0825973478799999</v>
      </c>
      <c r="AX30" s="2">
        <v>5643.1785636774002</v>
      </c>
      <c r="AY30" s="2">
        <f t="shared" si="6"/>
        <v>9.6541004326886832E-11</v>
      </c>
      <c r="AZ30" s="2"/>
      <c r="BA30" s="2">
        <v>1.8E-10</v>
      </c>
      <c r="BB30" s="2">
        <v>2.8522151419899999</v>
      </c>
      <c r="BC30" s="2">
        <v>5088.6288397668004</v>
      </c>
      <c r="BD30" s="2">
        <f t="shared" si="7"/>
        <v>-1.4016763801356588E-10</v>
      </c>
      <c r="BE30" s="154"/>
      <c r="BF30" s="155"/>
      <c r="BG30" s="155"/>
      <c r="BH30" s="155"/>
      <c r="BI30" s="154"/>
      <c r="BJ30" s="154"/>
      <c r="BK30" s="155"/>
      <c r="BL30" s="155"/>
      <c r="BM30" s="155"/>
      <c r="BN30" s="154"/>
      <c r="BO30" s="2"/>
      <c r="BP30" s="2">
        <v>3.566E-7</v>
      </c>
      <c r="BQ30" s="2">
        <v>1.6746805899499999</v>
      </c>
      <c r="BR30" s="2">
        <v>12036.4607348882</v>
      </c>
      <c r="BS30" s="2">
        <f t="shared" si="9"/>
        <v>-2.6074502554893358E-7</v>
      </c>
      <c r="BT30" s="2"/>
      <c r="BU30" s="2">
        <v>1.7299999999999999E-8</v>
      </c>
      <c r="BV30" s="2">
        <v>1.5368620854999999</v>
      </c>
      <c r="BW30" s="2">
        <v>4705.7323075435997</v>
      </c>
      <c r="BX30" s="2">
        <f t="shared" si="10"/>
        <v>-1.4537354372207875E-8</v>
      </c>
      <c r="BY30" s="2"/>
      <c r="BZ30" s="2">
        <v>1.9500000000000001E-9</v>
      </c>
      <c r="CA30" s="2">
        <v>4.5780828536399998</v>
      </c>
      <c r="CB30" s="2">
        <v>529.69096509459996</v>
      </c>
      <c r="CC30" s="2">
        <f t="shared" si="11"/>
        <v>1.5928235579714833E-9</v>
      </c>
      <c r="CD30" s="154"/>
      <c r="CE30" s="155"/>
      <c r="CF30" s="155"/>
      <c r="CG30" s="155"/>
      <c r="CH30" s="154"/>
      <c r="CI30" s="154"/>
      <c r="CJ30" s="155"/>
      <c r="CK30" s="155"/>
      <c r="CL30" s="155"/>
      <c r="CM30" s="154"/>
      <c r="CN30" s="154"/>
      <c r="CO30" s="155"/>
      <c r="CP30" s="155"/>
      <c r="CQ30" s="155"/>
      <c r="CR30" s="154"/>
    </row>
    <row r="31" spans="1:96" ht="13.5" x14ac:dyDescent="0.3">
      <c r="A31" s="154"/>
      <c r="B31" s="154"/>
      <c r="C31" s="154"/>
      <c r="D31" s="154"/>
      <c r="E31" s="154"/>
      <c r="F31" s="154"/>
      <c r="G31" s="156"/>
      <c r="H31" s="154"/>
      <c r="I31" s="154"/>
      <c r="J31" s="154"/>
      <c r="K31" s="154"/>
      <c r="L31" s="154"/>
      <c r="M31" s="2">
        <v>1.01724E-6</v>
      </c>
      <c r="N31" s="2">
        <v>4.2667982136499996</v>
      </c>
      <c r="O31" s="2">
        <v>7.1135470007999997</v>
      </c>
      <c r="P31" s="2">
        <f t="shared" si="0"/>
        <v>-3.2968080441006408E-7</v>
      </c>
      <c r="Q31" s="154"/>
      <c r="R31" s="2">
        <v>1.0641E-7</v>
      </c>
      <c r="S31" s="2">
        <v>0.76614199202</v>
      </c>
      <c r="T31" s="2">
        <v>553.5694028424</v>
      </c>
      <c r="U31" s="2">
        <f t="shared" si="1"/>
        <v>-1.0058600256103479E-7</v>
      </c>
      <c r="V31" s="154"/>
      <c r="W31" s="2">
        <v>7.6199999999999997E-9</v>
      </c>
      <c r="X31" s="2">
        <v>3.4158276298799999</v>
      </c>
      <c r="Y31" s="2">
        <v>5486.7778431750003</v>
      </c>
      <c r="Z31" s="2">
        <f t="shared" si="2"/>
        <v>-1.1046812209890735E-9</v>
      </c>
      <c r="AA31" s="154"/>
      <c r="AB31" s="155"/>
      <c r="AC31" s="155"/>
      <c r="AD31" s="155"/>
      <c r="AE31" s="154"/>
      <c r="AF31" s="154"/>
      <c r="AG31" s="155"/>
      <c r="AH31" s="155"/>
      <c r="AI31" s="155"/>
      <c r="AJ31" s="154"/>
      <c r="AK31" s="154"/>
      <c r="AL31" s="155"/>
      <c r="AM31" s="155"/>
      <c r="AN31" s="155"/>
      <c r="AO31" s="154"/>
      <c r="AP31" s="154"/>
      <c r="AQ31" s="2">
        <v>3.6169999999999999E-8</v>
      </c>
      <c r="AR31" s="2">
        <v>6.0464193752600002</v>
      </c>
      <c r="AS31" s="2">
        <v>3930.2096962196001</v>
      </c>
      <c r="AT31" s="2">
        <f t="shared" si="5"/>
        <v>2.6081483526895858E-8</v>
      </c>
      <c r="AU31" s="2"/>
      <c r="AV31" s="2">
        <v>1.5400000000000001E-9</v>
      </c>
      <c r="AW31" s="2">
        <v>5.9943467841200002</v>
      </c>
      <c r="AX31" s="2">
        <v>5486.7778431750003</v>
      </c>
      <c r="AY31" s="2">
        <f t="shared" si="6"/>
        <v>1.002138246901937E-9</v>
      </c>
      <c r="AZ31" s="2"/>
      <c r="BA31" s="2">
        <v>1.7000000000000001E-10</v>
      </c>
      <c r="BB31" s="2">
        <v>0.21780913671999999</v>
      </c>
      <c r="BC31" s="2">
        <v>6283.1431602941902</v>
      </c>
      <c r="BD31" s="2">
        <f t="shared" si="7"/>
        <v>-2.8124399764254775E-11</v>
      </c>
      <c r="BE31" s="154"/>
      <c r="BF31" s="155"/>
      <c r="BG31" s="155"/>
      <c r="BH31" s="155"/>
      <c r="BI31" s="154"/>
      <c r="BJ31" s="154"/>
      <c r="BK31" s="155"/>
      <c r="BL31" s="155"/>
      <c r="BM31" s="155"/>
      <c r="BN31" s="154"/>
      <c r="BO31" s="2"/>
      <c r="BP31" s="2">
        <v>3.1921000000000001E-7</v>
      </c>
      <c r="BQ31" s="2">
        <v>0.18368229781000001</v>
      </c>
      <c r="BR31" s="2">
        <v>5088.6288397668004</v>
      </c>
      <c r="BS31" s="2">
        <f t="shared" si="9"/>
        <v>1.3002881195021983E-7</v>
      </c>
      <c r="BT31" s="2"/>
      <c r="BU31" s="2">
        <v>2.25E-8</v>
      </c>
      <c r="BV31" s="2">
        <v>3.6886363384199998</v>
      </c>
      <c r="BW31" s="2">
        <v>7084.8967811151997</v>
      </c>
      <c r="BX31" s="2">
        <f t="shared" si="10"/>
        <v>1.8315765533172043E-8</v>
      </c>
      <c r="BY31" s="2"/>
      <c r="BZ31" s="2">
        <v>2.5300000000000002E-9</v>
      </c>
      <c r="CA31" s="2">
        <v>2.8149629303900001</v>
      </c>
      <c r="CB31" s="2">
        <v>1748.016413067</v>
      </c>
      <c r="CC31" s="2">
        <f t="shared" si="11"/>
        <v>2.4744899689434301E-9</v>
      </c>
      <c r="CD31" s="154"/>
      <c r="CE31" s="155"/>
      <c r="CF31" s="155"/>
      <c r="CG31" s="155"/>
      <c r="CH31" s="154"/>
      <c r="CI31" s="154"/>
      <c r="CJ31" s="155"/>
      <c r="CK31" s="155"/>
      <c r="CL31" s="155"/>
      <c r="CM31" s="154"/>
      <c r="CN31" s="154"/>
      <c r="CO31" s="155"/>
      <c r="CP31" s="155"/>
      <c r="CQ31" s="155"/>
      <c r="CR31" s="154"/>
    </row>
    <row r="32" spans="1:96" ht="13.5" x14ac:dyDescent="0.3">
      <c r="A32" s="154"/>
      <c r="B32" s="73"/>
      <c r="C32" s="73"/>
      <c r="D32" s="154"/>
      <c r="E32" s="154"/>
      <c r="F32" s="154"/>
      <c r="G32" s="154"/>
      <c r="H32" s="154"/>
      <c r="I32" s="154"/>
      <c r="J32" s="154"/>
      <c r="K32" s="154"/>
      <c r="L32" s="154"/>
      <c r="M32" s="2">
        <v>9.9205999999999995E-7</v>
      </c>
      <c r="N32" s="2">
        <v>6.2099294025800003</v>
      </c>
      <c r="O32" s="2">
        <v>2146.1654164751999</v>
      </c>
      <c r="P32" s="2">
        <f t="shared" si="0"/>
        <v>-9.6660538119643914E-7</v>
      </c>
      <c r="Q32" s="154"/>
      <c r="R32" s="2">
        <v>7.5759999999999998E-8</v>
      </c>
      <c r="S32" s="2">
        <v>5.3006266488599998</v>
      </c>
      <c r="T32" s="2">
        <v>2352.8661537717999</v>
      </c>
      <c r="U32" s="2">
        <f t="shared" si="1"/>
        <v>6.7659277676776012E-8</v>
      </c>
      <c r="V32" s="154"/>
      <c r="W32" s="2">
        <v>1.044E-8</v>
      </c>
      <c r="X32" s="2">
        <v>0.60409577691000005</v>
      </c>
      <c r="Y32" s="2">
        <v>3154.6870848956</v>
      </c>
      <c r="Z32" s="2">
        <f t="shared" si="2"/>
        <v>-6.1747842807691916E-11</v>
      </c>
      <c r="AA32" s="154"/>
      <c r="AB32" s="155"/>
      <c r="AC32" s="155"/>
      <c r="AD32" s="155"/>
      <c r="AE32" s="154"/>
      <c r="AF32" s="154"/>
      <c r="AG32" s="155"/>
      <c r="AH32" s="155"/>
      <c r="AI32" s="155"/>
      <c r="AJ32" s="154"/>
      <c r="AK32" s="154"/>
      <c r="AL32" s="155"/>
      <c r="AM32" s="155"/>
      <c r="AN32" s="155"/>
      <c r="AO32" s="154"/>
      <c r="AP32" s="154"/>
      <c r="AQ32" s="2">
        <v>3.6699999999999998E-8</v>
      </c>
      <c r="AR32" s="2">
        <v>4.5821019222699997</v>
      </c>
      <c r="AS32" s="2">
        <v>12194.032914620901</v>
      </c>
      <c r="AT32" s="2">
        <f t="shared" si="5"/>
        <v>-1.3148158756796624E-10</v>
      </c>
      <c r="AU32" s="2"/>
      <c r="AV32" s="2">
        <v>1.44E-9</v>
      </c>
      <c r="AW32" s="2">
        <v>5.2328565608500002</v>
      </c>
      <c r="AX32" s="2">
        <v>78051.585731316896</v>
      </c>
      <c r="AY32" s="2">
        <f t="shared" si="6"/>
        <v>-1.1937259085319564E-9</v>
      </c>
      <c r="AZ32" s="2"/>
      <c r="BA32" s="2">
        <v>1.2999999999999999E-10</v>
      </c>
      <c r="BB32" s="2">
        <v>1.2120150438599999</v>
      </c>
      <c r="BC32" s="2">
        <v>25132.3033999656</v>
      </c>
      <c r="BD32" s="2">
        <f t="shared" si="7"/>
        <v>7.0106607911212796E-11</v>
      </c>
      <c r="BE32" s="154"/>
      <c r="BF32" s="155"/>
      <c r="BG32" s="155"/>
      <c r="BH32" s="155"/>
      <c r="BI32" s="154"/>
      <c r="BJ32" s="154"/>
      <c r="BK32" s="155"/>
      <c r="BL32" s="155"/>
      <c r="BM32" s="155"/>
      <c r="BN32" s="154"/>
      <c r="BO32" s="2"/>
      <c r="BP32" s="2">
        <v>3.1846000000000001E-7</v>
      </c>
      <c r="BQ32" s="2">
        <v>1.7777564208500001</v>
      </c>
      <c r="BR32" s="2">
        <v>398.14900340819997</v>
      </c>
      <c r="BS32" s="2">
        <f t="shared" si="9"/>
        <v>-1.2121300397056016E-7</v>
      </c>
      <c r="BT32" s="2"/>
      <c r="BU32" s="2">
        <v>2.0929999999999999E-8</v>
      </c>
      <c r="BV32" s="2">
        <v>1.2819178303200001</v>
      </c>
      <c r="BW32" s="2">
        <v>1748.016413067</v>
      </c>
      <c r="BX32" s="2">
        <f t="shared" si="10"/>
        <v>-3.5845595451969296E-9</v>
      </c>
      <c r="BY32" s="2"/>
      <c r="BZ32" s="2">
        <v>1.8199999999999999E-9</v>
      </c>
      <c r="CA32" s="2">
        <v>5.7045401138900003</v>
      </c>
      <c r="CB32" s="2">
        <v>6040.3472460173998</v>
      </c>
      <c r="CC32" s="2">
        <f t="shared" si="11"/>
        <v>-1.8025291543166754E-9</v>
      </c>
      <c r="CD32" s="154"/>
      <c r="CE32" s="155"/>
      <c r="CF32" s="155"/>
      <c r="CG32" s="155"/>
      <c r="CH32" s="154"/>
      <c r="CI32" s="154"/>
      <c r="CJ32" s="155"/>
      <c r="CK32" s="155"/>
      <c r="CL32" s="155"/>
      <c r="CM32" s="154"/>
      <c r="CN32" s="154"/>
      <c r="CO32" s="155"/>
      <c r="CP32" s="155"/>
      <c r="CQ32" s="155"/>
      <c r="CR32" s="154"/>
    </row>
    <row r="33" spans="1:96" ht="13.5" x14ac:dyDescent="0.3">
      <c r="A33" s="154"/>
      <c r="B33" s="154"/>
      <c r="C33" s="154"/>
      <c r="D33" s="154"/>
      <c r="E33" s="154"/>
      <c r="F33" s="154"/>
      <c r="G33" s="154"/>
      <c r="H33" s="154"/>
      <c r="I33" s="154"/>
      <c r="J33" s="154"/>
      <c r="K33" s="154"/>
      <c r="L33" s="154"/>
      <c r="M33" s="2">
        <v>1.3221199999999999E-6</v>
      </c>
      <c r="N33" s="2">
        <v>3.4111827555500001</v>
      </c>
      <c r="O33" s="2">
        <v>2942.4634232916001</v>
      </c>
      <c r="P33" s="2">
        <f t="shared" si="0"/>
        <v>7.8309433594198085E-7</v>
      </c>
      <c r="Q33" s="154"/>
      <c r="R33" s="2">
        <v>5.8339999999999998E-8</v>
      </c>
      <c r="S33" s="2">
        <v>1.76649917904</v>
      </c>
      <c r="T33" s="2">
        <v>1059.3819301891999</v>
      </c>
      <c r="U33" s="2">
        <f t="shared" si="1"/>
        <v>5.7896994699230863E-8</v>
      </c>
      <c r="V33" s="154"/>
      <c r="W33" s="2">
        <v>8.8699999999999994E-9</v>
      </c>
      <c r="X33" s="2">
        <v>5.23465144638</v>
      </c>
      <c r="Y33" s="2">
        <v>7084.8967811151997</v>
      </c>
      <c r="Z33" s="2">
        <f t="shared" si="2"/>
        <v>5.3291806848992056E-9</v>
      </c>
      <c r="AA33" s="154"/>
      <c r="AB33" s="155"/>
      <c r="AC33" s="155"/>
      <c r="AD33" s="155"/>
      <c r="AE33" s="154"/>
      <c r="AF33" s="154"/>
      <c r="AG33" s="155"/>
      <c r="AH33" s="155"/>
      <c r="AI33" s="155"/>
      <c r="AJ33" s="154"/>
      <c r="AK33" s="154"/>
      <c r="AL33" s="155"/>
      <c r="AM33" s="155"/>
      <c r="AN33" s="155"/>
      <c r="AO33" s="154"/>
      <c r="AP33" s="154"/>
      <c r="AQ33" s="2">
        <v>2.9180000000000001E-8</v>
      </c>
      <c r="AR33" s="2">
        <v>1.9546388112599999</v>
      </c>
      <c r="AS33" s="2">
        <v>10977.078804699</v>
      </c>
      <c r="AT33" s="2">
        <f t="shared" si="5"/>
        <v>-1.1319490982987884E-8</v>
      </c>
      <c r="AU33" s="2"/>
      <c r="AV33" s="2">
        <v>1.44E-9</v>
      </c>
      <c r="AW33" s="2">
        <v>1.16454655948</v>
      </c>
      <c r="AX33" s="2">
        <v>90617.737431299698</v>
      </c>
      <c r="AY33" s="2">
        <f t="shared" si="6"/>
        <v>-1.3037015611332646E-9</v>
      </c>
      <c r="AZ33" s="2"/>
      <c r="BA33" s="2">
        <v>1.2E-10</v>
      </c>
      <c r="BB33" s="2">
        <v>1.1295371219699999</v>
      </c>
      <c r="BC33" s="2">
        <v>90617.737431299698</v>
      </c>
      <c r="BD33" s="2">
        <f t="shared" si="7"/>
        <v>-1.0679149487201543E-10</v>
      </c>
      <c r="BE33" s="154"/>
      <c r="BF33" s="155"/>
      <c r="BG33" s="155"/>
      <c r="BH33" s="155"/>
      <c r="BI33" s="154"/>
      <c r="BJ33" s="154"/>
      <c r="BK33" s="155"/>
      <c r="BL33" s="155"/>
      <c r="BM33" s="155"/>
      <c r="BN33" s="154"/>
      <c r="BO33" s="2"/>
      <c r="BP33" s="2">
        <v>3.3192999999999998E-7</v>
      </c>
      <c r="BQ33" s="2">
        <v>0.24370300098</v>
      </c>
      <c r="BR33" s="2">
        <v>7084.8967811151997</v>
      </c>
      <c r="BS33" s="2">
        <f t="shared" si="9"/>
        <v>-2.0027743458933405E-7</v>
      </c>
      <c r="BT33" s="2"/>
      <c r="BU33" s="2">
        <v>1.441E-8</v>
      </c>
      <c r="BV33" s="2">
        <v>0.81656250862000002</v>
      </c>
      <c r="BW33" s="2">
        <v>14143.495242430599</v>
      </c>
      <c r="BX33" s="2">
        <f t="shared" si="10"/>
        <v>-5.2555540022431543E-9</v>
      </c>
      <c r="BY33" s="2"/>
      <c r="BZ33" s="2">
        <v>1.79E-9</v>
      </c>
      <c r="CA33" s="2">
        <v>6.0289709705299996</v>
      </c>
      <c r="CB33" s="2">
        <v>4292.3308329503998</v>
      </c>
      <c r="CC33" s="2">
        <f t="shared" si="11"/>
        <v>1.6837150200584093E-9</v>
      </c>
      <c r="CD33" s="154"/>
      <c r="CE33" s="155"/>
      <c r="CF33" s="155"/>
      <c r="CG33" s="155"/>
      <c r="CH33" s="154"/>
      <c r="CI33" s="154"/>
      <c r="CJ33" s="155"/>
      <c r="CK33" s="155"/>
      <c r="CL33" s="155"/>
      <c r="CM33" s="154"/>
      <c r="CN33" s="154"/>
      <c r="CO33" s="155"/>
      <c r="CP33" s="155"/>
      <c r="CQ33" s="155"/>
      <c r="CR33" s="154"/>
    </row>
    <row r="34" spans="1:96" ht="13.5" x14ac:dyDescent="0.3">
      <c r="A34" s="154"/>
      <c r="B34" s="154"/>
      <c r="C34" s="154"/>
      <c r="D34" s="154"/>
      <c r="E34" s="154"/>
      <c r="F34" s="154"/>
      <c r="G34" s="154"/>
      <c r="H34" s="154"/>
      <c r="I34" s="154"/>
      <c r="J34" s="154"/>
      <c r="K34" s="154"/>
      <c r="L34" s="154"/>
      <c r="M34" s="2">
        <v>9.7607000000000008E-7</v>
      </c>
      <c r="N34" s="2">
        <v>0.68101272270000002</v>
      </c>
      <c r="O34" s="2">
        <v>155.42039943419999</v>
      </c>
      <c r="P34" s="2">
        <f t="shared" si="0"/>
        <v>-9.7408776826746549E-7</v>
      </c>
      <c r="Q34" s="154"/>
      <c r="R34" s="2">
        <v>6.3850000000000006E-8</v>
      </c>
      <c r="S34" s="2">
        <v>2.6503398496699999</v>
      </c>
      <c r="T34" s="2">
        <v>9437.7629348869996</v>
      </c>
      <c r="U34" s="2">
        <f t="shared" si="1"/>
        <v>2.6539505184907437E-8</v>
      </c>
      <c r="V34" s="154"/>
      <c r="W34" s="2">
        <v>6.4499999999999999E-9</v>
      </c>
      <c r="X34" s="2">
        <v>1.60096192515</v>
      </c>
      <c r="Y34" s="2">
        <v>2544.3144198834002</v>
      </c>
      <c r="Z34" s="2">
        <f t="shared" si="2"/>
        <v>3.1709523989997803E-9</v>
      </c>
      <c r="AA34" s="154"/>
      <c r="AB34" s="155"/>
      <c r="AC34" s="155"/>
      <c r="AD34" s="155"/>
      <c r="AE34" s="154"/>
      <c r="AF34" s="154"/>
      <c r="AG34" s="155"/>
      <c r="AH34" s="155"/>
      <c r="AI34" s="155"/>
      <c r="AJ34" s="154"/>
      <c r="AK34" s="154"/>
      <c r="AL34" s="155"/>
      <c r="AM34" s="155"/>
      <c r="AN34" s="155"/>
      <c r="AO34" s="154"/>
      <c r="AP34" s="154"/>
      <c r="AQ34" s="2">
        <v>2.7970000000000002E-8</v>
      </c>
      <c r="AR34" s="2">
        <v>5.6125927504800002</v>
      </c>
      <c r="AS34" s="2">
        <v>11790.629088658799</v>
      </c>
      <c r="AT34" s="2">
        <f t="shared" si="5"/>
        <v>-1.9374617863392624E-8</v>
      </c>
      <c r="AU34" s="2"/>
      <c r="AV34" s="2">
        <v>1.37E-9</v>
      </c>
      <c r="AW34" s="2">
        <v>2.6776043602700002</v>
      </c>
      <c r="AX34" s="2">
        <v>6290.1893969922003</v>
      </c>
      <c r="AY34" s="2">
        <f t="shared" si="6"/>
        <v>-5.3495571782472245E-10</v>
      </c>
      <c r="AZ34" s="2"/>
      <c r="BA34" s="2">
        <v>1.2E-10</v>
      </c>
      <c r="BB34" s="2">
        <v>5.1371445259200001</v>
      </c>
      <c r="BC34" s="2">
        <v>7079.3738568077997</v>
      </c>
      <c r="BD34" s="2">
        <f t="shared" si="7"/>
        <v>8.8691178956656881E-11</v>
      </c>
      <c r="BE34" s="154"/>
      <c r="BF34" s="155"/>
      <c r="BG34" s="155"/>
      <c r="BH34" s="155"/>
      <c r="BI34" s="154"/>
      <c r="BJ34" s="154"/>
      <c r="BK34" s="155"/>
      <c r="BL34" s="155"/>
      <c r="BM34" s="155"/>
      <c r="BN34" s="154"/>
      <c r="BO34" s="2"/>
      <c r="BP34" s="2">
        <v>3.8244999999999999E-7</v>
      </c>
      <c r="BQ34" s="2">
        <v>2.3925534397399999</v>
      </c>
      <c r="BR34" s="2">
        <v>8827.3902698748007</v>
      </c>
      <c r="BS34" s="2">
        <f t="shared" si="9"/>
        <v>1.1956358483715204E-7</v>
      </c>
      <c r="BT34" s="2"/>
      <c r="BU34" s="2">
        <v>1.4829999999999999E-8</v>
      </c>
      <c r="BV34" s="2">
        <v>3.2222535777100001</v>
      </c>
      <c r="BW34" s="2">
        <v>7234.7942562420003</v>
      </c>
      <c r="BX34" s="2">
        <f t="shared" si="10"/>
        <v>3.2695105988409223E-9</v>
      </c>
      <c r="BY34" s="2"/>
      <c r="BZ34" s="2">
        <v>1.86E-9</v>
      </c>
      <c r="CA34" s="2">
        <v>1.5869099124399999</v>
      </c>
      <c r="CB34" s="2">
        <v>6309.3741697912001</v>
      </c>
      <c r="CC34" s="2">
        <f t="shared" si="11"/>
        <v>-1.7199434171358182E-9</v>
      </c>
      <c r="CD34" s="154"/>
      <c r="CE34" s="155"/>
      <c r="CF34" s="155"/>
      <c r="CG34" s="155"/>
      <c r="CH34" s="154"/>
      <c r="CI34" s="154"/>
      <c r="CJ34" s="155"/>
      <c r="CK34" s="155"/>
      <c r="CL34" s="155"/>
      <c r="CM34" s="154"/>
      <c r="CN34" s="154"/>
      <c r="CO34" s="155"/>
      <c r="CP34" s="155"/>
      <c r="CQ34" s="155"/>
      <c r="CR34" s="154"/>
    </row>
    <row r="35" spans="1:96" ht="13.5" x14ac:dyDescent="0.3">
      <c r="A35" s="73"/>
      <c r="B35" s="154"/>
      <c r="C35" s="154"/>
      <c r="D35" s="154"/>
      <c r="E35" s="154"/>
      <c r="F35" s="154"/>
      <c r="G35" s="154"/>
      <c r="H35" s="154"/>
      <c r="I35" s="154"/>
      <c r="J35" s="154"/>
      <c r="K35" s="154"/>
      <c r="L35" s="154"/>
      <c r="M35" s="2">
        <v>8.5127999999999998E-7</v>
      </c>
      <c r="N35" s="2">
        <v>1.2987074302499999</v>
      </c>
      <c r="O35" s="2">
        <v>6275.9623029905997</v>
      </c>
      <c r="P35" s="2">
        <f t="shared" si="0"/>
        <v>-7.7007838256788506E-7</v>
      </c>
      <c r="Q35" s="154"/>
      <c r="R35" s="2">
        <v>5.2229999999999999E-8</v>
      </c>
      <c r="S35" s="2">
        <v>5.6613576762399997</v>
      </c>
      <c r="T35" s="2">
        <v>71430.695618129001</v>
      </c>
      <c r="U35" s="2">
        <f t="shared" si="1"/>
        <v>-4.9891537215319384E-8</v>
      </c>
      <c r="V35" s="154"/>
      <c r="W35" s="2">
        <v>6.8100000000000003E-9</v>
      </c>
      <c r="X35" s="2">
        <v>3.43155669169</v>
      </c>
      <c r="Y35" s="2">
        <v>4694.0029547076001</v>
      </c>
      <c r="Z35" s="2">
        <f t="shared" si="2"/>
        <v>-2.8978814836749227E-9</v>
      </c>
      <c r="AA35" s="154"/>
      <c r="AB35" s="155"/>
      <c r="AC35" s="155"/>
      <c r="AD35" s="155"/>
      <c r="AE35" s="154"/>
      <c r="AF35" s="154"/>
      <c r="AG35" s="155"/>
      <c r="AH35" s="155"/>
      <c r="AI35" s="155"/>
      <c r="AJ35" s="154"/>
      <c r="AK35" s="154"/>
      <c r="AL35" s="155"/>
      <c r="AM35" s="155"/>
      <c r="AN35" s="155"/>
      <c r="AO35" s="154"/>
      <c r="AP35" s="154"/>
      <c r="AQ35" s="2">
        <v>2.5019999999999998E-8</v>
      </c>
      <c r="AR35" s="2">
        <v>0.60499729366999999</v>
      </c>
      <c r="AS35" s="2">
        <v>6496.3749454294002</v>
      </c>
      <c r="AT35" s="2">
        <f t="shared" si="5"/>
        <v>1.9205311256460002E-8</v>
      </c>
      <c r="AU35" s="2"/>
      <c r="AV35" s="2">
        <v>1.8E-9</v>
      </c>
      <c r="AW35" s="2">
        <v>2.06509026215</v>
      </c>
      <c r="AX35" s="2">
        <v>7084.8967811151997</v>
      </c>
      <c r="AY35" s="2">
        <f t="shared" si="6"/>
        <v>-1.1212730727865589E-9</v>
      </c>
      <c r="AZ35" s="2"/>
      <c r="BA35" s="2">
        <v>1.2999999999999999E-10</v>
      </c>
      <c r="BB35" s="2">
        <v>3.7984213521700001</v>
      </c>
      <c r="BC35" s="2">
        <v>4933.2084403325998</v>
      </c>
      <c r="BD35" s="2">
        <f t="shared" si="7"/>
        <v>-8.0816940781523813E-11</v>
      </c>
      <c r="BE35" s="154"/>
      <c r="BF35" s="155"/>
      <c r="BG35" s="155"/>
      <c r="BH35" s="155"/>
      <c r="BI35" s="154"/>
      <c r="BJ35" s="154"/>
      <c r="BK35" s="155"/>
      <c r="BL35" s="155"/>
      <c r="BM35" s="155"/>
      <c r="BN35" s="154"/>
      <c r="BO35" s="2"/>
      <c r="BP35" s="2">
        <v>2.8463999999999999E-7</v>
      </c>
      <c r="BQ35" s="2">
        <v>1.2134486817600001</v>
      </c>
      <c r="BR35" s="2">
        <v>6286.5989683403996</v>
      </c>
      <c r="BS35" s="2">
        <f t="shared" si="9"/>
        <v>-2.6710614207210844E-7</v>
      </c>
      <c r="BT35" s="2"/>
      <c r="BU35" s="2">
        <v>1.754E-8</v>
      </c>
      <c r="BV35" s="2">
        <v>3.2288370511200002</v>
      </c>
      <c r="BW35" s="2">
        <v>6279.5527316424004</v>
      </c>
      <c r="BX35" s="2">
        <f t="shared" si="10"/>
        <v>-3.9774416890386552E-10</v>
      </c>
      <c r="BY35" s="2"/>
      <c r="BZ35" s="2">
        <v>1.6999999999999999E-9</v>
      </c>
      <c r="CA35" s="2">
        <v>2.9022000971500002</v>
      </c>
      <c r="CB35" s="2">
        <v>9437.7629348869996</v>
      </c>
      <c r="CC35" s="2">
        <f t="shared" si="11"/>
        <v>1.0696379392451687E-9</v>
      </c>
      <c r="CD35" s="154"/>
      <c r="CE35" s="155"/>
      <c r="CF35" s="155"/>
      <c r="CG35" s="155"/>
      <c r="CH35" s="154"/>
      <c r="CI35" s="154"/>
      <c r="CJ35" s="155"/>
      <c r="CK35" s="155"/>
      <c r="CL35" s="155"/>
      <c r="CM35" s="154"/>
      <c r="CN35" s="154"/>
      <c r="CO35" s="155"/>
      <c r="CP35" s="155"/>
      <c r="CQ35" s="155"/>
      <c r="CR35" s="154"/>
    </row>
    <row r="36" spans="1:96" ht="13.5" x14ac:dyDescent="0.3">
      <c r="A36" s="154"/>
      <c r="B36" s="154"/>
      <c r="C36" s="154"/>
      <c r="D36" s="154"/>
      <c r="E36" s="154"/>
      <c r="F36" s="154"/>
      <c r="G36" s="156"/>
      <c r="H36" s="154"/>
      <c r="I36" s="154"/>
      <c r="J36" s="154"/>
      <c r="K36" s="154"/>
      <c r="L36" s="154"/>
      <c r="M36" s="2">
        <v>7.4651000000000003E-7</v>
      </c>
      <c r="N36" s="2">
        <v>1.7550891615899999</v>
      </c>
      <c r="O36" s="2">
        <v>5088.6288397668004</v>
      </c>
      <c r="P36" s="2">
        <f t="shared" si="0"/>
        <v>-6.819537460878546E-7</v>
      </c>
      <c r="Q36" s="154"/>
      <c r="R36" s="2">
        <v>5.3050000000000002E-8</v>
      </c>
      <c r="S36" s="2">
        <v>0.90857521574</v>
      </c>
      <c r="T36" s="2">
        <v>3154.6870848956</v>
      </c>
      <c r="U36" s="2">
        <f t="shared" si="1"/>
        <v>-1.6203265688571848E-8</v>
      </c>
      <c r="V36" s="154"/>
      <c r="W36" s="2">
        <v>6.0500000000000004E-9</v>
      </c>
      <c r="X36" s="2">
        <v>2.4780634054599999</v>
      </c>
      <c r="Y36" s="2">
        <v>10977.078804699</v>
      </c>
      <c r="Z36" s="2">
        <f t="shared" si="2"/>
        <v>7.5459029694449539E-10</v>
      </c>
      <c r="AA36" s="154"/>
      <c r="AB36" s="155"/>
      <c r="AC36" s="155"/>
      <c r="AD36" s="155"/>
      <c r="AE36" s="154"/>
      <c r="AF36" s="154"/>
      <c r="AG36" s="155"/>
      <c r="AH36" s="155"/>
      <c r="AI36" s="155"/>
      <c r="AJ36" s="154"/>
      <c r="AK36" s="154"/>
      <c r="AL36" s="155"/>
      <c r="AM36" s="155"/>
      <c r="AN36" s="155"/>
      <c r="AO36" s="154"/>
      <c r="AP36" s="154"/>
      <c r="AQ36" s="2">
        <v>2.3190000000000001E-8</v>
      </c>
      <c r="AR36" s="2">
        <v>5.0164821601399998</v>
      </c>
      <c r="AS36" s="2">
        <v>1059.3819301891999</v>
      </c>
      <c r="AT36" s="2">
        <f t="shared" si="5"/>
        <v>-2.2570281891232036E-8</v>
      </c>
      <c r="AU36" s="2"/>
      <c r="AV36" s="2">
        <v>1.21E-9</v>
      </c>
      <c r="AW36" s="2">
        <v>5.9021257494699997</v>
      </c>
      <c r="AX36" s="2">
        <v>9225.5392732830005</v>
      </c>
      <c r="AY36" s="2">
        <f t="shared" si="6"/>
        <v>2.8001353206730179E-10</v>
      </c>
      <c r="AZ36" s="2"/>
      <c r="BA36" s="2">
        <v>1.2E-10</v>
      </c>
      <c r="BB36" s="2">
        <v>4.8940797821300004</v>
      </c>
      <c r="BC36" s="2">
        <v>3738.7614301079998</v>
      </c>
      <c r="BD36" s="2">
        <f t="shared" si="7"/>
        <v>-1.1252617084481777E-10</v>
      </c>
      <c r="BE36" s="154"/>
      <c r="BF36" s="155"/>
      <c r="BG36" s="155"/>
      <c r="BH36" s="155"/>
      <c r="BI36" s="154"/>
      <c r="BJ36" s="154"/>
      <c r="BK36" s="155"/>
      <c r="BL36" s="155"/>
      <c r="BM36" s="155"/>
      <c r="BN36" s="154"/>
      <c r="BO36" s="2"/>
      <c r="BP36" s="2">
        <v>3.749E-7</v>
      </c>
      <c r="BQ36" s="2">
        <v>0.82952922332000001</v>
      </c>
      <c r="BR36" s="2">
        <v>19651.048481098002</v>
      </c>
      <c r="BS36" s="2">
        <f t="shared" si="9"/>
        <v>3.3876737653972412E-7</v>
      </c>
      <c r="BT36" s="2"/>
      <c r="BU36" s="2">
        <v>1.583E-8</v>
      </c>
      <c r="BV36" s="2">
        <v>4.0970234942800001</v>
      </c>
      <c r="BW36" s="2">
        <v>11499.656222792801</v>
      </c>
      <c r="BX36" s="2">
        <f t="shared" si="10"/>
        <v>-1.1431369488763916E-8</v>
      </c>
      <c r="BY36" s="2"/>
      <c r="BZ36" s="2">
        <v>1.6600000000000001E-9</v>
      </c>
      <c r="CA36" s="2">
        <v>1.99984925026</v>
      </c>
      <c r="CB36" s="2">
        <v>8031.0922630584</v>
      </c>
      <c r="CC36" s="2">
        <f t="shared" si="11"/>
        <v>1.4622294363393292E-9</v>
      </c>
      <c r="CD36" s="154"/>
      <c r="CE36" s="155"/>
      <c r="CF36" s="155"/>
      <c r="CG36" s="155"/>
      <c r="CH36" s="154"/>
      <c r="CI36" s="154"/>
      <c r="CJ36" s="155"/>
      <c r="CK36" s="155"/>
      <c r="CL36" s="155"/>
      <c r="CM36" s="154"/>
      <c r="CN36" s="154"/>
      <c r="CO36" s="155"/>
      <c r="CP36" s="155"/>
      <c r="CQ36" s="155"/>
      <c r="CR36" s="154"/>
    </row>
    <row r="37" spans="1:96" ht="13.5" x14ac:dyDescent="0.3">
      <c r="A37" s="154"/>
      <c r="B37" s="154"/>
      <c r="C37" s="154"/>
      <c r="D37" s="154"/>
      <c r="E37" s="154"/>
      <c r="F37" s="154"/>
      <c r="G37" s="154"/>
      <c r="H37" s="154"/>
      <c r="I37" s="154"/>
      <c r="J37" s="154"/>
      <c r="K37" s="154"/>
      <c r="L37" s="154"/>
      <c r="M37" s="2">
        <v>1.01895E-6</v>
      </c>
      <c r="N37" s="2">
        <v>0.97569221823999996</v>
      </c>
      <c r="O37" s="2">
        <v>15720.8387848784</v>
      </c>
      <c r="P37" s="2">
        <f t="shared" si="0"/>
        <v>2.7385725142946024E-7</v>
      </c>
      <c r="Q37" s="154"/>
      <c r="R37" s="2">
        <v>6.1010000000000002E-8</v>
      </c>
      <c r="S37" s="2">
        <v>4.66632584188</v>
      </c>
      <c r="T37" s="2">
        <v>4690.4798363585996</v>
      </c>
      <c r="U37" s="2">
        <f t="shared" si="1"/>
        <v>4.1047932737814887E-8</v>
      </c>
      <c r="V37" s="154"/>
      <c r="W37" s="2">
        <v>7.06E-9</v>
      </c>
      <c r="X37" s="2">
        <v>6.1939322257500002</v>
      </c>
      <c r="Y37" s="2">
        <v>4690.4798363585996</v>
      </c>
      <c r="Z37" s="2">
        <f t="shared" si="2"/>
        <v>5.4233360779927072E-9</v>
      </c>
      <c r="AA37" s="154"/>
      <c r="AB37" s="155"/>
      <c r="AC37" s="155"/>
      <c r="AD37" s="155"/>
      <c r="AE37" s="154"/>
      <c r="AF37" s="154"/>
      <c r="AG37" s="155"/>
      <c r="AH37" s="155"/>
      <c r="AI37" s="155"/>
      <c r="AJ37" s="154"/>
      <c r="AK37" s="154"/>
      <c r="AL37" s="155"/>
      <c r="AM37" s="155"/>
      <c r="AN37" s="155"/>
      <c r="AO37" s="154"/>
      <c r="AP37" s="154"/>
      <c r="AQ37" s="2">
        <v>2.6840000000000001E-8</v>
      </c>
      <c r="AR37" s="2">
        <v>1.3947039648799999</v>
      </c>
      <c r="AS37" s="2">
        <v>22003.914634869801</v>
      </c>
      <c r="AT37" s="2">
        <f t="shared" si="5"/>
        <v>2.1553534537030363E-8</v>
      </c>
      <c r="AU37" s="2"/>
      <c r="AV37" s="2">
        <v>1.5E-9</v>
      </c>
      <c r="AW37" s="2">
        <v>2.00175038718</v>
      </c>
      <c r="AX37" s="2">
        <v>5230.8074668030004</v>
      </c>
      <c r="AY37" s="2">
        <f t="shared" si="6"/>
        <v>8.0461813269217594E-10</v>
      </c>
      <c r="AZ37" s="2"/>
      <c r="BA37" s="2">
        <v>1.5E-10</v>
      </c>
      <c r="BB37" s="2">
        <v>6.0568232885200004</v>
      </c>
      <c r="BC37" s="2">
        <v>398.14900340819997</v>
      </c>
      <c r="BD37" s="2">
        <f t="shared" si="7"/>
        <v>1.4986229345784461E-10</v>
      </c>
      <c r="BE37" s="154"/>
      <c r="BF37" s="155"/>
      <c r="BG37" s="155"/>
      <c r="BH37" s="155"/>
      <c r="BI37" s="154"/>
      <c r="BJ37" s="154"/>
      <c r="BK37" s="155"/>
      <c r="BL37" s="155"/>
      <c r="BM37" s="155"/>
      <c r="BN37" s="154"/>
      <c r="BO37" s="2"/>
      <c r="BP37" s="2">
        <v>3.6956999999999999E-7</v>
      </c>
      <c r="BQ37" s="2">
        <v>4.9010759191400002</v>
      </c>
      <c r="BR37" s="2">
        <v>12139.5535091068</v>
      </c>
      <c r="BS37" s="2">
        <f t="shared" si="9"/>
        <v>1.9702769925336219E-7</v>
      </c>
      <c r="BT37" s="2"/>
      <c r="BU37" s="2">
        <v>1.5749999999999999E-8</v>
      </c>
      <c r="BV37" s="2">
        <v>5.5389017057499998</v>
      </c>
      <c r="BW37" s="2">
        <v>3154.6870848956</v>
      </c>
      <c r="BX37" s="2">
        <f t="shared" si="10"/>
        <v>1.5341215268349888E-8</v>
      </c>
      <c r="BY37" s="2"/>
      <c r="BZ37" s="2">
        <v>1.5799999999999999E-9</v>
      </c>
      <c r="CA37" s="2">
        <v>4.7837135519999997E-2</v>
      </c>
      <c r="CB37" s="2">
        <v>2544.3144198834002</v>
      </c>
      <c r="CC37" s="2">
        <f t="shared" si="11"/>
        <v>-1.3619384126449107E-9</v>
      </c>
      <c r="CD37" s="154"/>
      <c r="CE37" s="155"/>
      <c r="CF37" s="155"/>
      <c r="CG37" s="155"/>
      <c r="CH37" s="154"/>
      <c r="CI37" s="154"/>
      <c r="CJ37" s="155"/>
      <c r="CK37" s="155"/>
      <c r="CL37" s="155"/>
      <c r="CM37" s="154"/>
      <c r="CN37" s="154"/>
      <c r="CO37" s="155"/>
      <c r="CP37" s="155"/>
      <c r="CQ37" s="155"/>
      <c r="CR37" s="154"/>
    </row>
    <row r="38" spans="1:96" ht="13.5" x14ac:dyDescent="0.3">
      <c r="A38" s="154"/>
      <c r="B38" s="154"/>
      <c r="C38" s="154"/>
      <c r="D38" s="154"/>
      <c r="E38" s="154"/>
      <c r="F38" s="154"/>
      <c r="G38" s="154"/>
      <c r="H38" s="160"/>
      <c r="I38" s="160"/>
      <c r="J38" s="161"/>
      <c r="K38" s="161"/>
      <c r="L38" s="160"/>
      <c r="M38" s="2">
        <v>8.4710999999999997E-7</v>
      </c>
      <c r="N38" s="2">
        <v>3.67080093025</v>
      </c>
      <c r="O38" s="2">
        <v>71430.695618129001</v>
      </c>
      <c r="P38" s="2">
        <f t="shared" si="0"/>
        <v>1.0089817712457019E-7</v>
      </c>
      <c r="Q38" s="160"/>
      <c r="R38" s="2">
        <v>4.3299999999999997E-8</v>
      </c>
      <c r="S38" s="2">
        <v>0.24102555403000001</v>
      </c>
      <c r="T38" s="2">
        <v>6812.766815086</v>
      </c>
      <c r="U38" s="2">
        <f t="shared" si="1"/>
        <v>-2.5624163947485788E-8</v>
      </c>
      <c r="V38" s="160"/>
      <c r="W38" s="2">
        <v>6.4300000000000003E-9</v>
      </c>
      <c r="X38" s="2">
        <v>1.98042503148</v>
      </c>
      <c r="Y38" s="2">
        <v>801.82093112380005</v>
      </c>
      <c r="Z38" s="2">
        <f t="shared" si="2"/>
        <v>-4.8994676311849257E-9</v>
      </c>
      <c r="AA38" s="160"/>
      <c r="AB38" s="155"/>
      <c r="AC38" s="155"/>
      <c r="AD38" s="155"/>
      <c r="AE38" s="160"/>
      <c r="AF38" s="160"/>
      <c r="AG38" s="155"/>
      <c r="AH38" s="155"/>
      <c r="AI38" s="155"/>
      <c r="AJ38" s="160"/>
      <c r="AK38" s="160"/>
      <c r="AL38" s="155"/>
      <c r="AM38" s="155"/>
      <c r="AN38" s="155"/>
      <c r="AO38" s="160"/>
      <c r="AP38" s="160"/>
      <c r="AQ38" s="2">
        <v>2.428E-8</v>
      </c>
      <c r="AR38" s="2">
        <v>3.24183056052</v>
      </c>
      <c r="AS38" s="2">
        <v>78051.585731316896</v>
      </c>
      <c r="AT38" s="2">
        <f t="shared" si="5"/>
        <v>-4.1864975920429452E-9</v>
      </c>
      <c r="AU38" s="2"/>
      <c r="AV38" s="2">
        <v>1.49E-9</v>
      </c>
      <c r="AW38" s="2">
        <v>5.0615725451599998</v>
      </c>
      <c r="AX38" s="2">
        <v>17298.182327326202</v>
      </c>
      <c r="AY38" s="2">
        <f t="shared" si="6"/>
        <v>-1.4770558609029556E-9</v>
      </c>
      <c r="AZ38" s="2"/>
      <c r="BA38" s="2">
        <v>1.4000000000000001E-10</v>
      </c>
      <c r="BB38" s="2">
        <v>4.8102929185600001</v>
      </c>
      <c r="BC38" s="2">
        <v>4694.0029547076001</v>
      </c>
      <c r="BD38" s="2">
        <f t="shared" si="7"/>
        <v>1.1299081416545368E-10</v>
      </c>
      <c r="BE38" s="160"/>
      <c r="BF38" s="155"/>
      <c r="BG38" s="155"/>
      <c r="BH38" s="155"/>
      <c r="BI38" s="160"/>
      <c r="BJ38" s="160"/>
      <c r="BK38" s="155"/>
      <c r="BL38" s="155"/>
      <c r="BM38" s="155"/>
      <c r="BN38" s="160"/>
      <c r="BO38" s="2"/>
      <c r="BP38" s="2">
        <v>3.4536999999999998E-7</v>
      </c>
      <c r="BQ38" s="2">
        <v>1.8427069328200001</v>
      </c>
      <c r="BR38" s="2">
        <v>2942.4634232916001</v>
      </c>
      <c r="BS38" s="2">
        <f t="shared" si="9"/>
        <v>2.7874408695261202E-7</v>
      </c>
      <c r="BT38" s="2"/>
      <c r="BU38" s="2">
        <v>1.8469999999999999E-8</v>
      </c>
      <c r="BV38" s="2">
        <v>1.8204033536299999</v>
      </c>
      <c r="BW38" s="2">
        <v>7632.9432596502002</v>
      </c>
      <c r="BX38" s="2">
        <f t="shared" si="10"/>
        <v>1.831375749614572E-8</v>
      </c>
      <c r="BY38" s="2"/>
      <c r="BZ38" s="2">
        <v>1.97E-9</v>
      </c>
      <c r="CA38" s="2">
        <v>2.0108363950200001</v>
      </c>
      <c r="CB38" s="2">
        <v>1194.4470102246</v>
      </c>
      <c r="CC38" s="2">
        <f t="shared" si="11"/>
        <v>-1.647584358372373E-9</v>
      </c>
      <c r="CD38" s="160"/>
      <c r="CE38" s="155"/>
      <c r="CF38" s="155"/>
      <c r="CG38" s="155"/>
      <c r="CH38" s="160"/>
      <c r="CI38" s="160"/>
      <c r="CJ38" s="155"/>
      <c r="CK38" s="155"/>
      <c r="CL38" s="155"/>
      <c r="CM38" s="160"/>
      <c r="CN38" s="160"/>
      <c r="CO38" s="155"/>
      <c r="CP38" s="155"/>
      <c r="CQ38" s="155"/>
      <c r="CR38" s="160"/>
    </row>
    <row r="39" spans="1:96" ht="13.5" x14ac:dyDescent="0.3">
      <c r="A39" s="154"/>
      <c r="B39" s="154"/>
      <c r="C39" s="154"/>
      <c r="D39" s="154"/>
      <c r="E39" s="154"/>
      <c r="F39" s="154"/>
      <c r="G39" s="154"/>
      <c r="H39" s="154"/>
      <c r="I39" s="154"/>
      <c r="J39" s="161"/>
      <c r="K39" s="154"/>
      <c r="L39" s="154"/>
      <c r="M39" s="2">
        <v>7.3547000000000001E-7</v>
      </c>
      <c r="N39" s="2">
        <v>4.67926565481</v>
      </c>
      <c r="O39" s="2">
        <v>801.82093112380005</v>
      </c>
      <c r="P39" s="2">
        <f t="shared" si="0"/>
        <v>3.0230969222641027E-7</v>
      </c>
      <c r="Q39" s="154"/>
      <c r="R39" s="2">
        <v>5.0409999999999999E-8</v>
      </c>
      <c r="S39" s="2">
        <v>1.4249010370899999</v>
      </c>
      <c r="T39" s="2">
        <v>6438.4962494256006</v>
      </c>
      <c r="U39" s="2">
        <f t="shared" si="1"/>
        <v>3.4542817995815758E-8</v>
      </c>
      <c r="V39" s="154"/>
      <c r="W39" s="2">
        <v>5.0199999999999996E-9</v>
      </c>
      <c r="X39" s="2">
        <v>1.4439437536299999</v>
      </c>
      <c r="Y39" s="2">
        <v>6836.6452528338004</v>
      </c>
      <c r="Z39" s="2">
        <f t="shared" si="2"/>
        <v>4.1050776727234572E-9</v>
      </c>
      <c r="AA39" s="154"/>
      <c r="AB39" s="155"/>
      <c r="AC39" s="155"/>
      <c r="AD39" s="155"/>
      <c r="AE39" s="154"/>
      <c r="AF39" s="154"/>
      <c r="AG39" s="155"/>
      <c r="AH39" s="155"/>
      <c r="AI39" s="155"/>
      <c r="AJ39" s="154"/>
      <c r="AK39" s="154"/>
      <c r="AL39" s="155"/>
      <c r="AM39" s="155"/>
      <c r="AN39" s="155"/>
      <c r="AO39" s="154"/>
      <c r="AP39" s="154"/>
      <c r="AQ39" s="2">
        <v>2.1200000000000001E-8</v>
      </c>
      <c r="AR39" s="2">
        <v>4.3069100028499996</v>
      </c>
      <c r="AS39" s="2">
        <v>5643.1785636774002</v>
      </c>
      <c r="AT39" s="2">
        <f t="shared" si="5"/>
        <v>-3.0475034966629664E-9</v>
      </c>
      <c r="AU39" s="2"/>
      <c r="AV39" s="2">
        <v>1.1800000000000001E-9</v>
      </c>
      <c r="AW39" s="2">
        <v>5.3997905803800004</v>
      </c>
      <c r="AX39" s="2">
        <v>3340.6124266997999</v>
      </c>
      <c r="AY39" s="2">
        <f t="shared" si="6"/>
        <v>-1.1793733231761619E-9</v>
      </c>
      <c r="AZ39" s="2"/>
      <c r="BA39" s="2">
        <v>1.0999999999999999E-10</v>
      </c>
      <c r="BB39" s="2">
        <v>0.61684523405000002</v>
      </c>
      <c r="BC39" s="2">
        <v>3128.3887650958</v>
      </c>
      <c r="BD39" s="2">
        <f t="shared" si="7"/>
        <v>4.369267616770778E-11</v>
      </c>
      <c r="BE39" s="154"/>
      <c r="BF39" s="155"/>
      <c r="BG39" s="155"/>
      <c r="BH39" s="155"/>
      <c r="BI39" s="154"/>
      <c r="BJ39" s="154"/>
      <c r="BK39" s="155"/>
      <c r="BL39" s="155"/>
      <c r="BM39" s="155"/>
      <c r="BN39" s="154"/>
      <c r="BO39" s="2"/>
      <c r="BP39" s="2">
        <v>2.6274999999999999E-7</v>
      </c>
      <c r="BQ39" s="2">
        <v>4.5889685040100003</v>
      </c>
      <c r="BR39" s="2">
        <v>10447.3878396044</v>
      </c>
      <c r="BS39" s="2">
        <f t="shared" si="9"/>
        <v>-2.2056441985370316E-8</v>
      </c>
      <c r="BT39" s="2"/>
      <c r="BU39" s="2">
        <v>1.5040000000000001E-8</v>
      </c>
      <c r="BV39" s="2">
        <v>3.6329338572599998</v>
      </c>
      <c r="BW39" s="2">
        <v>11513.883316794399</v>
      </c>
      <c r="BX39" s="2">
        <f t="shared" si="10"/>
        <v>-8.1649642368853674E-9</v>
      </c>
      <c r="BY39" s="2"/>
      <c r="BZ39" s="2">
        <v>1.6500000000000001E-9</v>
      </c>
      <c r="CA39" s="2">
        <v>5.7837259677799997</v>
      </c>
      <c r="CB39" s="2">
        <v>83996.847318111802</v>
      </c>
      <c r="CC39" s="2">
        <f t="shared" si="11"/>
        <v>1.5676159479350341E-9</v>
      </c>
      <c r="CD39" s="154"/>
      <c r="CE39" s="155"/>
      <c r="CF39" s="155"/>
      <c r="CG39" s="155"/>
      <c r="CH39" s="154"/>
      <c r="CI39" s="154"/>
      <c r="CJ39" s="155"/>
      <c r="CK39" s="155"/>
      <c r="CL39" s="155"/>
      <c r="CM39" s="154"/>
      <c r="CN39" s="154"/>
      <c r="CO39" s="155"/>
      <c r="CP39" s="155"/>
      <c r="CQ39" s="155"/>
      <c r="CR39" s="154"/>
    </row>
    <row r="40" spans="1:96" ht="13.5" x14ac:dyDescent="0.3">
      <c r="A40" s="154"/>
      <c r="B40" s="154"/>
      <c r="C40" s="154"/>
      <c r="D40" s="154"/>
      <c r="E40" s="154"/>
      <c r="F40" s="154"/>
      <c r="G40" s="154"/>
      <c r="H40" s="154"/>
      <c r="I40" s="154"/>
      <c r="J40" s="154"/>
      <c r="K40" s="154"/>
      <c r="L40" s="154"/>
      <c r="M40" s="2">
        <v>7.3873999999999996E-7</v>
      </c>
      <c r="N40" s="2">
        <v>3.5031944316699999</v>
      </c>
      <c r="O40" s="2">
        <v>3154.6870848956</v>
      </c>
      <c r="P40" s="2">
        <f t="shared" si="0"/>
        <v>-1.7314492310486296E-7</v>
      </c>
      <c r="Q40" s="154"/>
      <c r="R40" s="2">
        <v>4.259E-8</v>
      </c>
      <c r="S40" s="2">
        <v>0.77355900599000005</v>
      </c>
      <c r="T40" s="2">
        <v>10447.3878396044</v>
      </c>
      <c r="U40" s="2">
        <f t="shared" si="1"/>
        <v>2.9275044312557854E-8</v>
      </c>
      <c r="V40" s="154"/>
      <c r="W40" s="2">
        <v>4.9E-9</v>
      </c>
      <c r="X40" s="2">
        <v>2.3412952419400002</v>
      </c>
      <c r="Y40" s="2">
        <v>1592.5960136327999</v>
      </c>
      <c r="Z40" s="2">
        <f t="shared" si="2"/>
        <v>-4.8892472237079453E-9</v>
      </c>
      <c r="AA40" s="154"/>
      <c r="AB40" s="155"/>
      <c r="AC40" s="155"/>
      <c r="AD40" s="155"/>
      <c r="AE40" s="154"/>
      <c r="AF40" s="154"/>
      <c r="AG40" s="155"/>
      <c r="AH40" s="155"/>
      <c r="AI40" s="155"/>
      <c r="AJ40" s="154"/>
      <c r="AK40" s="154"/>
      <c r="AL40" s="155"/>
      <c r="AM40" s="155"/>
      <c r="AN40" s="155"/>
      <c r="AO40" s="154"/>
      <c r="AP40" s="154"/>
      <c r="AQ40" s="2">
        <v>2.257E-8</v>
      </c>
      <c r="AR40" s="2">
        <v>3.1555722561800001</v>
      </c>
      <c r="AS40" s="2">
        <v>90617.737431299698</v>
      </c>
      <c r="AT40" s="2">
        <f t="shared" si="5"/>
        <v>-4.1453725235638088E-10</v>
      </c>
      <c r="AU40" s="2"/>
      <c r="AV40" s="2">
        <v>1.61E-9</v>
      </c>
      <c r="AW40" s="2">
        <v>3.3242199969100001</v>
      </c>
      <c r="AX40" s="2">
        <v>6283.3196674749006</v>
      </c>
      <c r="AY40" s="2">
        <f t="shared" si="6"/>
        <v>2.1491427909534994E-10</v>
      </c>
      <c r="AZ40" s="2"/>
      <c r="BA40" s="2">
        <v>1.0999999999999999E-10</v>
      </c>
      <c r="BB40" s="2">
        <v>5.3287653849999996</v>
      </c>
      <c r="BC40" s="2">
        <v>6040.3472460173998</v>
      </c>
      <c r="BD40" s="2">
        <f t="shared" si="7"/>
        <v>-1.0692244745696028E-10</v>
      </c>
      <c r="BE40" s="154"/>
      <c r="BF40" s="155"/>
      <c r="BG40" s="155"/>
      <c r="BH40" s="155"/>
      <c r="BI40" s="154"/>
      <c r="BJ40" s="154"/>
      <c r="BK40" s="155"/>
      <c r="BL40" s="155"/>
      <c r="BM40" s="155"/>
      <c r="BN40" s="154"/>
      <c r="BO40" s="2"/>
      <c r="BP40" s="2">
        <v>2.4596000000000001E-7</v>
      </c>
      <c r="BQ40" s="2">
        <v>3.78660875483</v>
      </c>
      <c r="BR40" s="2">
        <v>8429.2412664666008</v>
      </c>
      <c r="BS40" s="2">
        <f t="shared" si="9"/>
        <v>-1.9152895237443587E-7</v>
      </c>
      <c r="BT40" s="2"/>
      <c r="BU40" s="2">
        <v>1.337E-8</v>
      </c>
      <c r="BV40" s="2">
        <v>4.6444086433900003</v>
      </c>
      <c r="BW40" s="2">
        <v>6836.6452528338004</v>
      </c>
      <c r="BX40" s="2">
        <f t="shared" si="10"/>
        <v>-1.1367094132906494E-8</v>
      </c>
      <c r="BY40" s="2"/>
      <c r="BZ40" s="2">
        <v>2.1400000000000001E-9</v>
      </c>
      <c r="CA40" s="2">
        <v>3.3828593431899998</v>
      </c>
      <c r="CB40" s="2">
        <v>7632.9432596502002</v>
      </c>
      <c r="CC40" s="2">
        <f t="shared" si="11"/>
        <v>-2.6005628577059699E-10</v>
      </c>
      <c r="CD40" s="154"/>
      <c r="CE40" s="155"/>
      <c r="CF40" s="155"/>
      <c r="CG40" s="155"/>
      <c r="CH40" s="154"/>
      <c r="CI40" s="154"/>
      <c r="CJ40" s="155"/>
      <c r="CK40" s="155"/>
      <c r="CL40" s="155"/>
      <c r="CM40" s="154"/>
      <c r="CN40" s="154"/>
      <c r="CO40" s="155"/>
      <c r="CP40" s="155"/>
      <c r="CQ40" s="155"/>
      <c r="CR40" s="154"/>
    </row>
    <row r="41" spans="1:96" ht="13.5" x14ac:dyDescent="0.3">
      <c r="A41" s="154"/>
      <c r="B41" s="154"/>
      <c r="C41" s="154"/>
      <c r="D41" s="154"/>
      <c r="E41" s="154"/>
      <c r="F41" s="154"/>
      <c r="G41" s="154"/>
      <c r="H41" s="154"/>
      <c r="I41" s="154"/>
      <c r="J41" s="154"/>
      <c r="K41" s="154"/>
      <c r="L41" s="154"/>
      <c r="M41" s="2">
        <v>7.8756000000000005E-7</v>
      </c>
      <c r="N41" s="2">
        <v>3.03698313141</v>
      </c>
      <c r="O41" s="2">
        <v>12036.4607348882</v>
      </c>
      <c r="P41" s="2">
        <f t="shared" si="0"/>
        <v>-6.4480746383557283E-7</v>
      </c>
      <c r="Q41" s="154"/>
      <c r="R41" s="2">
        <v>5.198E-8</v>
      </c>
      <c r="S41" s="2">
        <v>1.85353197345</v>
      </c>
      <c r="T41" s="2">
        <v>801.82093112380005</v>
      </c>
      <c r="U41" s="2">
        <f t="shared" si="1"/>
        <v>-3.5028625897101738E-8</v>
      </c>
      <c r="V41" s="154"/>
      <c r="W41" s="2">
        <v>4.5800000000000003E-9</v>
      </c>
      <c r="X41" s="2">
        <v>1.30876448575</v>
      </c>
      <c r="Y41" s="2">
        <v>4292.3308329503998</v>
      </c>
      <c r="Z41" s="2">
        <f t="shared" si="2"/>
        <v>-1.5209706374237866E-9</v>
      </c>
      <c r="AA41" s="154"/>
      <c r="AB41" s="155"/>
      <c r="AC41" s="155"/>
      <c r="AD41" s="155"/>
      <c r="AE41" s="154"/>
      <c r="AF41" s="154"/>
      <c r="AG41" s="155"/>
      <c r="AH41" s="155"/>
      <c r="AI41" s="155"/>
      <c r="AJ41" s="154"/>
      <c r="AK41" s="154"/>
      <c r="AL41" s="155"/>
      <c r="AM41" s="155"/>
      <c r="AN41" s="155"/>
      <c r="AO41" s="154"/>
      <c r="AP41" s="154"/>
      <c r="AQ41" s="2">
        <v>1.8130000000000001E-8</v>
      </c>
      <c r="AR41" s="2">
        <v>3.7557421828500002</v>
      </c>
      <c r="AS41" s="2">
        <v>3340.6124266997999</v>
      </c>
      <c r="AT41" s="2">
        <f t="shared" si="5"/>
        <v>1.9153774555493199E-9</v>
      </c>
      <c r="AU41" s="2"/>
      <c r="AV41" s="2">
        <v>1.21E-9</v>
      </c>
      <c r="AW41" s="2">
        <v>4.3672219316199996</v>
      </c>
      <c r="AX41" s="2">
        <v>19651.048481098002</v>
      </c>
      <c r="AY41" s="2">
        <f t="shared" si="6"/>
        <v>-1.2086893805230412E-9</v>
      </c>
      <c r="AZ41" s="2"/>
      <c r="BA41" s="2">
        <v>1.4000000000000001E-10</v>
      </c>
      <c r="BB41" s="2">
        <v>5.2722735028600001</v>
      </c>
      <c r="BC41" s="2">
        <v>4535.0594369244</v>
      </c>
      <c r="BD41" s="2">
        <f t="shared" si="7"/>
        <v>-1.2946500445321813E-10</v>
      </c>
      <c r="BE41" s="154"/>
      <c r="BF41" s="155"/>
      <c r="BG41" s="155"/>
      <c r="BH41" s="155"/>
      <c r="BI41" s="154"/>
      <c r="BJ41" s="154"/>
      <c r="BK41" s="155"/>
      <c r="BL41" s="155"/>
      <c r="BM41" s="155"/>
      <c r="BN41" s="154"/>
      <c r="BO41" s="2"/>
      <c r="BP41" s="2">
        <v>2.3587000000000001E-7</v>
      </c>
      <c r="BQ41" s="2">
        <v>0.26866117066</v>
      </c>
      <c r="BR41" s="2">
        <v>796.29800681640006</v>
      </c>
      <c r="BS41" s="2">
        <f t="shared" si="9"/>
        <v>1.8979715019799075E-7</v>
      </c>
      <c r="BT41" s="2"/>
      <c r="BU41" s="2">
        <v>1.275E-8</v>
      </c>
      <c r="BV41" s="2">
        <v>2.69341415363</v>
      </c>
      <c r="BW41" s="2">
        <v>1349.8674096587999</v>
      </c>
      <c r="BX41" s="2">
        <f t="shared" si="10"/>
        <v>1.1096723056424026E-8</v>
      </c>
      <c r="BY41" s="2"/>
      <c r="BZ41" s="2">
        <v>1.3999999999999999E-9</v>
      </c>
      <c r="CA41" s="2">
        <v>0.36401486094000002</v>
      </c>
      <c r="CB41" s="2">
        <v>10447.3878396044</v>
      </c>
      <c r="CC41" s="2">
        <f t="shared" si="11"/>
        <v>1.2876287944918569E-9</v>
      </c>
      <c r="CD41" s="154"/>
      <c r="CE41" s="155"/>
      <c r="CF41" s="155"/>
      <c r="CG41" s="155"/>
      <c r="CH41" s="154"/>
      <c r="CI41" s="154"/>
      <c r="CJ41" s="155"/>
      <c r="CK41" s="155"/>
      <c r="CL41" s="155"/>
      <c r="CM41" s="154"/>
      <c r="CN41" s="154"/>
      <c r="CO41" s="155"/>
      <c r="CP41" s="155"/>
      <c r="CQ41" s="155"/>
      <c r="CR41" s="154"/>
    </row>
    <row r="42" spans="1:96" ht="13.5" x14ac:dyDescent="0.3">
      <c r="A42" s="154"/>
      <c r="B42" s="154"/>
      <c r="C42" s="154"/>
      <c r="D42" s="154"/>
      <c r="E42" s="154"/>
      <c r="F42" s="154"/>
      <c r="G42" s="154"/>
      <c r="H42" s="154"/>
      <c r="I42" s="154"/>
      <c r="J42" s="154"/>
      <c r="K42" s="154"/>
      <c r="L42" s="154"/>
      <c r="M42" s="2">
        <v>7.9637000000000003E-7</v>
      </c>
      <c r="N42" s="2">
        <v>1.807913307</v>
      </c>
      <c r="O42" s="2">
        <v>17260.154654690399</v>
      </c>
      <c r="P42" s="2">
        <f t="shared" si="0"/>
        <v>6.5826046697851296E-7</v>
      </c>
      <c r="Q42" s="154"/>
      <c r="R42" s="2">
        <v>3.7440000000000003E-8</v>
      </c>
      <c r="S42" s="2">
        <v>2.0011951648799999</v>
      </c>
      <c r="T42" s="2">
        <v>8031.0922630584</v>
      </c>
      <c r="U42" s="2">
        <f t="shared" si="1"/>
        <v>3.2955556102878357E-8</v>
      </c>
      <c r="V42" s="154"/>
      <c r="W42" s="2">
        <v>4.3100000000000002E-9</v>
      </c>
      <c r="X42" s="2">
        <v>3.5264214939999997E-2</v>
      </c>
      <c r="Y42" s="2">
        <v>7234.7942562420003</v>
      </c>
      <c r="Z42" s="2">
        <f t="shared" si="2"/>
        <v>-1.1400094482010043E-9</v>
      </c>
      <c r="AA42" s="154"/>
      <c r="AB42" s="155"/>
      <c r="AC42" s="155"/>
      <c r="AD42" s="155"/>
      <c r="AE42" s="154"/>
      <c r="AF42" s="154"/>
      <c r="AG42" s="155"/>
      <c r="AH42" s="155"/>
      <c r="AI42" s="155"/>
      <c r="AJ42" s="154"/>
      <c r="AK42" s="154"/>
      <c r="AL42" s="155"/>
      <c r="AM42" s="155"/>
      <c r="AN42" s="155"/>
      <c r="AO42" s="154"/>
      <c r="AP42" s="154"/>
      <c r="AQ42" s="2">
        <v>2.2259999999999999E-8</v>
      </c>
      <c r="AR42" s="2">
        <v>2.79699346659</v>
      </c>
      <c r="AS42" s="2">
        <v>12036.4607348882</v>
      </c>
      <c r="AT42" s="2">
        <f t="shared" si="5"/>
        <v>-2.0740763264487683E-8</v>
      </c>
      <c r="AU42" s="2"/>
      <c r="AV42" s="2">
        <v>1.1599999999999999E-9</v>
      </c>
      <c r="AW42" s="2">
        <v>5.8346285850699999</v>
      </c>
      <c r="AX42" s="2">
        <v>4705.7323075435997</v>
      </c>
      <c r="AY42" s="2">
        <f t="shared" si="6"/>
        <v>9.6823737777516588E-10</v>
      </c>
      <c r="AZ42" s="2"/>
      <c r="BA42" s="2">
        <v>1.0999999999999999E-10</v>
      </c>
      <c r="BB42" s="2">
        <v>2.3929209945099998</v>
      </c>
      <c r="BC42" s="2">
        <v>5331.3574437407997</v>
      </c>
      <c r="BD42" s="2">
        <f t="shared" si="7"/>
        <v>5.7600571741388361E-11</v>
      </c>
      <c r="BE42" s="154"/>
      <c r="BF42" s="155"/>
      <c r="BG42" s="155"/>
      <c r="BH42" s="155"/>
      <c r="BI42" s="154"/>
      <c r="BJ42" s="154"/>
      <c r="BK42" s="155"/>
      <c r="BL42" s="155"/>
      <c r="BM42" s="155"/>
      <c r="BN42" s="154"/>
      <c r="BO42" s="2"/>
      <c r="BP42" s="2">
        <v>2.7793E-7</v>
      </c>
      <c r="BQ42" s="2">
        <v>1.89934330904</v>
      </c>
      <c r="BR42" s="2">
        <v>6279.5527316424004</v>
      </c>
      <c r="BS42" s="2">
        <f t="shared" si="9"/>
        <v>-2.7131436508756554E-7</v>
      </c>
      <c r="BT42" s="2"/>
      <c r="BU42" s="2">
        <v>1.352E-8</v>
      </c>
      <c r="BV42" s="2">
        <v>6.1510158025699999</v>
      </c>
      <c r="BW42" s="2">
        <v>5746.2713378959997</v>
      </c>
      <c r="BX42" s="2">
        <f t="shared" si="10"/>
        <v>6.7317194623995294E-9</v>
      </c>
      <c r="BY42" s="2"/>
      <c r="BZ42" s="2">
        <v>1.51E-9</v>
      </c>
      <c r="CA42" s="2">
        <v>0.95153163030999999</v>
      </c>
      <c r="CB42" s="2">
        <v>6127.6554505572003</v>
      </c>
      <c r="CC42" s="2">
        <f t="shared" si="11"/>
        <v>1.5077419861192267E-9</v>
      </c>
      <c r="CD42" s="154"/>
      <c r="CE42" s="155"/>
      <c r="CF42" s="155"/>
      <c r="CG42" s="155"/>
      <c r="CH42" s="154"/>
      <c r="CI42" s="154"/>
      <c r="CJ42" s="155"/>
      <c r="CK42" s="155"/>
      <c r="CL42" s="155"/>
      <c r="CM42" s="154"/>
      <c r="CN42" s="154"/>
      <c r="CO42" s="155"/>
      <c r="CP42" s="155"/>
      <c r="CQ42" s="155"/>
      <c r="CR42" s="154"/>
    </row>
    <row r="43" spans="1:96" ht="13.5" x14ac:dyDescent="0.3">
      <c r="A43" s="160"/>
      <c r="B43" s="160"/>
      <c r="C43" s="160"/>
      <c r="D43" s="160"/>
      <c r="E43" s="160"/>
      <c r="F43" s="160"/>
      <c r="G43" s="154"/>
      <c r="H43" s="154"/>
      <c r="I43" s="154"/>
      <c r="J43" s="154"/>
      <c r="K43" s="154"/>
      <c r="L43" s="154"/>
      <c r="M43" s="2">
        <v>8.5802999999999996E-7</v>
      </c>
      <c r="N43" s="2">
        <v>5.9832263125600003</v>
      </c>
      <c r="O43" s="2">
        <v>161000.68573767401</v>
      </c>
      <c r="P43" s="2">
        <f t="shared" si="0"/>
        <v>5.6548111672535045E-7</v>
      </c>
      <c r="Q43" s="154"/>
      <c r="R43" s="2">
        <v>3.5579999999999998E-8</v>
      </c>
      <c r="S43" s="2">
        <v>2.4290155268100002</v>
      </c>
      <c r="T43" s="2">
        <v>14143.495242430599</v>
      </c>
      <c r="U43" s="2">
        <f t="shared" si="1"/>
        <v>3.3640875983867123E-8</v>
      </c>
      <c r="V43" s="154"/>
      <c r="W43" s="2">
        <v>3.7900000000000004E-9</v>
      </c>
      <c r="X43" s="2">
        <v>3.17030522615</v>
      </c>
      <c r="Y43" s="2">
        <v>6309.3741697912001</v>
      </c>
      <c r="Z43" s="2">
        <f t="shared" si="2"/>
        <v>1.4868720730402605E-9</v>
      </c>
      <c r="AA43" s="154"/>
      <c r="AB43" s="155"/>
      <c r="AC43" s="155"/>
      <c r="AD43" s="155"/>
      <c r="AE43" s="154"/>
      <c r="AF43" s="154"/>
      <c r="AG43" s="155"/>
      <c r="AH43" s="155"/>
      <c r="AI43" s="155"/>
      <c r="AJ43" s="154"/>
      <c r="AK43" s="154"/>
      <c r="AL43" s="155"/>
      <c r="AM43" s="155"/>
      <c r="AN43" s="155"/>
      <c r="AO43" s="154"/>
      <c r="AP43" s="154"/>
      <c r="AQ43" s="2">
        <v>1.8880000000000001E-8</v>
      </c>
      <c r="AR43" s="2">
        <v>0.86991545823000005</v>
      </c>
      <c r="AS43" s="2">
        <v>8635.9420037632008</v>
      </c>
      <c r="AT43" s="2">
        <f t="shared" si="5"/>
        <v>-1.8349190330279023E-8</v>
      </c>
      <c r="AU43" s="2"/>
      <c r="AV43" s="2">
        <v>1.2799999999999999E-9</v>
      </c>
      <c r="AW43" s="2">
        <v>4.3548987336499998</v>
      </c>
      <c r="AX43" s="2">
        <v>25934.124331089399</v>
      </c>
      <c r="AY43" s="2">
        <f t="shared" si="6"/>
        <v>-1.425156652366827E-10</v>
      </c>
      <c r="AZ43" s="2"/>
      <c r="BA43" s="2">
        <v>1E-10</v>
      </c>
      <c r="BB43" s="2">
        <v>4.4529653271000003</v>
      </c>
      <c r="BC43" s="2">
        <v>6525.8044539654002</v>
      </c>
      <c r="BD43" s="2">
        <f t="shared" si="7"/>
        <v>-8.8296474415019922E-11</v>
      </c>
      <c r="BE43" s="154"/>
      <c r="BF43" s="155"/>
      <c r="BG43" s="155"/>
      <c r="BH43" s="155"/>
      <c r="BI43" s="154"/>
      <c r="BJ43" s="154"/>
      <c r="BK43" s="155"/>
      <c r="BL43" s="155"/>
      <c r="BM43" s="155"/>
      <c r="BN43" s="154"/>
      <c r="BO43" s="2"/>
      <c r="BP43" s="2">
        <v>2.3927E-7</v>
      </c>
      <c r="BQ43" s="2">
        <v>4.99598548138</v>
      </c>
      <c r="BR43" s="2">
        <v>5856.4776591153995</v>
      </c>
      <c r="BS43" s="2">
        <f t="shared" si="9"/>
        <v>2.1899054830048958E-7</v>
      </c>
      <c r="BT43" s="2"/>
      <c r="BU43" s="2">
        <v>1.125E-8</v>
      </c>
      <c r="BV43" s="2">
        <v>3.3567343949700001</v>
      </c>
      <c r="BW43" s="2">
        <v>17789.845619784999</v>
      </c>
      <c r="BX43" s="2">
        <f t="shared" si="10"/>
        <v>-1.115590225938936E-8</v>
      </c>
      <c r="BY43" s="2"/>
      <c r="BZ43" s="2">
        <v>1.3600000000000001E-9</v>
      </c>
      <c r="CA43" s="2">
        <v>1.48426306582</v>
      </c>
      <c r="CB43" s="2">
        <v>2352.8661537717999</v>
      </c>
      <c r="CC43" s="2">
        <f t="shared" si="11"/>
        <v>-5.6615400828938587E-10</v>
      </c>
      <c r="CD43" s="154"/>
      <c r="CE43" s="155"/>
      <c r="CF43" s="155"/>
      <c r="CG43" s="155"/>
      <c r="CH43" s="154"/>
      <c r="CI43" s="154"/>
      <c r="CJ43" s="155"/>
      <c r="CK43" s="155"/>
      <c r="CL43" s="155"/>
      <c r="CM43" s="154"/>
      <c r="CN43" s="154"/>
      <c r="CO43" s="155"/>
      <c r="CP43" s="155"/>
      <c r="CQ43" s="155"/>
      <c r="CR43" s="154"/>
    </row>
    <row r="44" spans="1:96" ht="13.5" x14ac:dyDescent="0.3">
      <c r="A44" s="154"/>
      <c r="B44" s="154"/>
      <c r="C44" s="154"/>
      <c r="D44" s="154"/>
      <c r="E44" s="154"/>
      <c r="F44" s="154"/>
      <c r="G44" s="154"/>
      <c r="H44" s="154"/>
      <c r="I44" s="154"/>
      <c r="J44" s="154"/>
      <c r="K44" s="154"/>
      <c r="L44" s="154"/>
      <c r="M44" s="2">
        <v>5.6963E-7</v>
      </c>
      <c r="N44" s="2">
        <v>2.7843039804299998</v>
      </c>
      <c r="O44" s="2">
        <v>6286.5989683403996</v>
      </c>
      <c r="P44" s="2">
        <f t="shared" si="0"/>
        <v>-1.9680483312580686E-7</v>
      </c>
      <c r="Q44" s="154"/>
      <c r="R44" s="2">
        <v>3.372E-8</v>
      </c>
      <c r="S44" s="2">
        <v>3.8621070012800001</v>
      </c>
      <c r="T44" s="2">
        <v>1592.5960136327999</v>
      </c>
      <c r="U44" s="2">
        <f t="shared" si="1"/>
        <v>-3.9109719362953175E-9</v>
      </c>
      <c r="V44" s="154"/>
      <c r="W44" s="2">
        <v>3.48E-9</v>
      </c>
      <c r="X44" s="2">
        <v>0.99049550008999998</v>
      </c>
      <c r="Y44" s="2">
        <v>6040.3472460173998</v>
      </c>
      <c r="Z44" s="2">
        <f t="shared" si="2"/>
        <v>4.7532149834535632E-10</v>
      </c>
      <c r="AA44" s="154"/>
      <c r="AB44" s="155"/>
      <c r="AC44" s="155"/>
      <c r="AD44" s="155"/>
      <c r="AE44" s="154"/>
      <c r="AF44" s="154"/>
      <c r="AG44" s="155"/>
      <c r="AH44" s="155"/>
      <c r="AI44" s="155"/>
      <c r="AJ44" s="154"/>
      <c r="AK44" s="154"/>
      <c r="AL44" s="155"/>
      <c r="AM44" s="155"/>
      <c r="AN44" s="155"/>
      <c r="AO44" s="154"/>
      <c r="AP44" s="154"/>
      <c r="AQ44" s="2">
        <v>1.517E-8</v>
      </c>
      <c r="AR44" s="2">
        <v>1.9585205570099999</v>
      </c>
      <c r="AS44" s="2">
        <v>398.14900340819997</v>
      </c>
      <c r="AT44" s="2">
        <f t="shared" si="5"/>
        <v>-8.2019642520098989E-9</v>
      </c>
      <c r="AU44" s="2"/>
      <c r="AV44" s="2">
        <v>1.43E-9</v>
      </c>
      <c r="AW44" s="2">
        <v>0</v>
      </c>
      <c r="AX44" s="2">
        <v>0</v>
      </c>
      <c r="AY44" s="2">
        <f t="shared" si="6"/>
        <v>1.43E-9</v>
      </c>
      <c r="AZ44" s="2"/>
      <c r="BA44" s="2">
        <v>1.4000000000000001E-10</v>
      </c>
      <c r="BB44" s="2">
        <v>4.6640098503700003</v>
      </c>
      <c r="BC44" s="2">
        <v>8031.0922630584</v>
      </c>
      <c r="BD44" s="2">
        <f t="shared" si="7"/>
        <v>-1.3998277667717714E-10</v>
      </c>
      <c r="BE44" s="154"/>
      <c r="BF44" s="155"/>
      <c r="BG44" s="155"/>
      <c r="BH44" s="155"/>
      <c r="BI44" s="154"/>
      <c r="BJ44" s="154"/>
      <c r="BK44" s="155"/>
      <c r="BL44" s="155"/>
      <c r="BM44" s="155"/>
      <c r="BN44" s="154"/>
      <c r="BO44" s="2"/>
      <c r="BP44" s="2">
        <v>2.0349E-7</v>
      </c>
      <c r="BQ44" s="2">
        <v>4.6526799543099999</v>
      </c>
      <c r="BR44" s="2">
        <v>2146.1654164751999</v>
      </c>
      <c r="BS44" s="2">
        <f t="shared" si="9"/>
        <v>-4.8481962951504229E-8</v>
      </c>
      <c r="BT44" s="2"/>
      <c r="BU44" s="2">
        <v>1.4699999999999999E-8</v>
      </c>
      <c r="BV44" s="2">
        <v>3.6528299175500001</v>
      </c>
      <c r="BW44" s="2">
        <v>1194.4470102246</v>
      </c>
      <c r="BX44" s="2">
        <f t="shared" si="10"/>
        <v>-7.163778339993832E-9</v>
      </c>
      <c r="BY44" s="2"/>
      <c r="BZ44" s="2">
        <v>1.27E-9</v>
      </c>
      <c r="CA44" s="2">
        <v>5.4847543513400003</v>
      </c>
      <c r="CB44" s="2">
        <v>951.71840625060008</v>
      </c>
      <c r="CC44" s="2">
        <f t="shared" si="11"/>
        <v>-6.3336504225132712E-10</v>
      </c>
      <c r="CD44" s="154"/>
      <c r="CE44" s="155"/>
      <c r="CF44" s="155"/>
      <c r="CG44" s="155"/>
      <c r="CH44" s="154"/>
      <c r="CI44" s="154"/>
      <c r="CJ44" s="155"/>
      <c r="CK44" s="155"/>
      <c r="CL44" s="155"/>
      <c r="CM44" s="154"/>
      <c r="CN44" s="154"/>
      <c r="CO44" s="155"/>
      <c r="CP44" s="155"/>
      <c r="CQ44" s="155"/>
      <c r="CR44" s="154"/>
    </row>
    <row r="45" spans="1:96" ht="13.5" x14ac:dyDescent="0.3">
      <c r="A45" s="154"/>
      <c r="B45" s="154"/>
      <c r="C45" s="154"/>
      <c r="D45" s="154"/>
      <c r="E45" s="154"/>
      <c r="F45" s="154"/>
      <c r="G45" s="154"/>
      <c r="H45" s="154"/>
      <c r="I45" s="154"/>
      <c r="J45" s="154"/>
      <c r="K45" s="154"/>
      <c r="L45" s="154"/>
      <c r="M45" s="2">
        <v>6.1147999999999997E-7</v>
      </c>
      <c r="N45" s="2">
        <v>1.81839811024</v>
      </c>
      <c r="O45" s="2">
        <v>7084.8967811151997</v>
      </c>
      <c r="P45" s="2">
        <f t="shared" si="0"/>
        <v>-4.861883643340099E-7</v>
      </c>
      <c r="Q45" s="154"/>
      <c r="R45" s="2">
        <v>3.3740000000000003E-8</v>
      </c>
      <c r="S45" s="2">
        <v>0.88776219727000005</v>
      </c>
      <c r="T45" s="2">
        <v>12036.4607348882</v>
      </c>
      <c r="U45" s="2">
        <f t="shared" si="1"/>
        <v>-1.1185235568011049E-9</v>
      </c>
      <c r="V45" s="154"/>
      <c r="W45" s="2">
        <v>3.8600000000000003E-9</v>
      </c>
      <c r="X45" s="2">
        <v>1.5701979726299999</v>
      </c>
      <c r="Y45" s="2">
        <v>71430.695618129001</v>
      </c>
      <c r="Z45" s="2">
        <f t="shared" si="2"/>
        <v>3.0747541373576342E-9</v>
      </c>
      <c r="AA45" s="154"/>
      <c r="AB45" s="155"/>
      <c r="AC45" s="155"/>
      <c r="AD45" s="155"/>
      <c r="AE45" s="154"/>
      <c r="AF45" s="154"/>
      <c r="AG45" s="155"/>
      <c r="AH45" s="155"/>
      <c r="AI45" s="155"/>
      <c r="AJ45" s="154"/>
      <c r="AK45" s="154"/>
      <c r="AL45" s="155"/>
      <c r="AM45" s="155"/>
      <c r="AN45" s="155"/>
      <c r="AO45" s="154"/>
      <c r="AP45" s="154"/>
      <c r="AQ45" s="2">
        <v>1.5810000000000001E-8</v>
      </c>
      <c r="AR45" s="2">
        <v>3.1997623094800001</v>
      </c>
      <c r="AS45" s="2">
        <v>5088.6288397668004</v>
      </c>
      <c r="AT45" s="2">
        <f t="shared" si="5"/>
        <v>-8.1969798981578613E-9</v>
      </c>
      <c r="AU45" s="2"/>
      <c r="AV45" s="2">
        <v>1.09E-9</v>
      </c>
      <c r="AW45" s="2">
        <v>2.5215783416600002</v>
      </c>
      <c r="AX45" s="2">
        <v>6438.4962494256006</v>
      </c>
      <c r="AY45" s="2">
        <f t="shared" si="6"/>
        <v>1.0473059083644858E-9</v>
      </c>
      <c r="AZ45" s="2"/>
      <c r="BA45" s="2">
        <v>1E-10</v>
      </c>
      <c r="BB45" s="2">
        <v>3.22472385926</v>
      </c>
      <c r="BC45" s="2">
        <v>9437.7629348869996</v>
      </c>
      <c r="BD45" s="2">
        <f t="shared" si="7"/>
        <v>8.4311268143930641E-11</v>
      </c>
      <c r="BE45" s="154"/>
      <c r="BF45" s="155"/>
      <c r="BG45" s="155"/>
      <c r="BH45" s="155"/>
      <c r="BI45" s="154"/>
      <c r="BJ45" s="154"/>
      <c r="BK45" s="155"/>
      <c r="BL45" s="155"/>
      <c r="BM45" s="155"/>
      <c r="BN45" s="154"/>
      <c r="BO45" s="2"/>
      <c r="BP45" s="2">
        <v>2.3286999999999999E-7</v>
      </c>
      <c r="BQ45" s="2">
        <v>2.8078365092799999</v>
      </c>
      <c r="BR45" s="2">
        <v>14143.495242430599</v>
      </c>
      <c r="BS45" s="2">
        <f t="shared" si="9"/>
        <v>2.3261119688713306E-7</v>
      </c>
      <c r="BT45" s="2"/>
      <c r="BU45" s="2">
        <v>1.1770000000000001E-8</v>
      </c>
      <c r="BV45" s="2">
        <v>2.5767610909199998</v>
      </c>
      <c r="BW45" s="2">
        <v>13367.972631106601</v>
      </c>
      <c r="BX45" s="2">
        <f t="shared" si="10"/>
        <v>1.1502736548569613E-8</v>
      </c>
      <c r="BY45" s="2"/>
      <c r="BZ45" s="2">
        <v>1.26E-9</v>
      </c>
      <c r="CA45" s="2">
        <v>5.2686650659199996</v>
      </c>
      <c r="CB45" s="2">
        <v>6279.5527316424004</v>
      </c>
      <c r="CC45" s="2">
        <f t="shared" si="11"/>
        <v>1.1365543780041785E-9</v>
      </c>
      <c r="CD45" s="154"/>
      <c r="CE45" s="155"/>
      <c r="CF45" s="155"/>
      <c r="CG45" s="155"/>
      <c r="CH45" s="154"/>
      <c r="CI45" s="154"/>
      <c r="CJ45" s="155"/>
      <c r="CK45" s="155"/>
      <c r="CL45" s="155"/>
      <c r="CM45" s="154"/>
      <c r="CN45" s="154"/>
      <c r="CO45" s="155"/>
      <c r="CP45" s="155"/>
      <c r="CQ45" s="155"/>
      <c r="CR45" s="154"/>
    </row>
    <row r="46" spans="1:96" ht="13.5" x14ac:dyDescent="0.3">
      <c r="A46" s="154"/>
      <c r="B46" s="154"/>
      <c r="C46" s="154"/>
      <c r="D46" s="154"/>
      <c r="E46" s="154"/>
      <c r="F46" s="154"/>
      <c r="G46" s="154"/>
      <c r="H46" s="154"/>
      <c r="I46" s="154"/>
      <c r="J46" s="154"/>
      <c r="K46" s="154"/>
      <c r="L46" s="154"/>
      <c r="M46" s="2">
        <v>6.9627000000000003E-7</v>
      </c>
      <c r="N46" s="2">
        <v>0.83297596965999998</v>
      </c>
      <c r="O46" s="2">
        <v>9437.7629348869996</v>
      </c>
      <c r="P46" s="2">
        <f t="shared" si="0"/>
        <v>-6.8475830502701214E-7</v>
      </c>
      <c r="Q46" s="154"/>
      <c r="R46" s="2">
        <v>3.1750000000000003E-8</v>
      </c>
      <c r="S46" s="2">
        <v>3.18785710594</v>
      </c>
      <c r="T46" s="2">
        <v>4705.7323075435997</v>
      </c>
      <c r="U46" s="2">
        <f t="shared" si="1"/>
        <v>-1.5019178935092429E-8</v>
      </c>
      <c r="V46" s="154"/>
      <c r="W46" s="2">
        <v>3.4699999999999998E-9</v>
      </c>
      <c r="X46" s="2">
        <v>0.67013291338000003</v>
      </c>
      <c r="Y46" s="2">
        <v>1059.3819301891999</v>
      </c>
      <c r="Z46" s="2">
        <f t="shared" si="2"/>
        <v>1.9528428231487587E-9</v>
      </c>
      <c r="AA46" s="154"/>
      <c r="AB46" s="155"/>
      <c r="AC46" s="155"/>
      <c r="AD46" s="155"/>
      <c r="AE46" s="154"/>
      <c r="AF46" s="154"/>
      <c r="AG46" s="155"/>
      <c r="AH46" s="155"/>
      <c r="AI46" s="155"/>
      <c r="AJ46" s="154"/>
      <c r="AK46" s="154"/>
      <c r="AL46" s="155"/>
      <c r="AM46" s="155"/>
      <c r="AN46" s="155"/>
      <c r="AO46" s="154"/>
      <c r="AP46" s="154"/>
      <c r="AQ46" s="2">
        <v>1.421E-8</v>
      </c>
      <c r="AR46" s="2">
        <v>6.2553088382700004</v>
      </c>
      <c r="AS46" s="2">
        <v>2544.3144198834002</v>
      </c>
      <c r="AT46" s="2">
        <f t="shared" si="5"/>
        <v>-1.2758615876989652E-8</v>
      </c>
      <c r="AU46" s="2"/>
      <c r="AV46" s="2">
        <v>9.900000000000001E-10</v>
      </c>
      <c r="AW46" s="2">
        <v>2.70727488041</v>
      </c>
      <c r="AX46" s="2">
        <v>5216.5803728013998</v>
      </c>
      <c r="AY46" s="2">
        <f t="shared" si="6"/>
        <v>8.5409552357263843E-10</v>
      </c>
      <c r="AZ46" s="2"/>
      <c r="BA46" s="2">
        <v>1.0999999999999999E-10</v>
      </c>
      <c r="BB46" s="2">
        <v>3.8091340443699999</v>
      </c>
      <c r="BC46" s="2">
        <v>801.82093112380005</v>
      </c>
      <c r="BD46" s="2">
        <f t="shared" si="7"/>
        <v>-4.7502605126792398E-11</v>
      </c>
      <c r="BE46" s="154"/>
      <c r="BF46" s="155"/>
      <c r="BG46" s="155"/>
      <c r="BH46" s="155"/>
      <c r="BI46" s="154"/>
      <c r="BJ46" s="154"/>
      <c r="BK46" s="155"/>
      <c r="BL46" s="155"/>
      <c r="BM46" s="155"/>
      <c r="BN46" s="154"/>
      <c r="BO46" s="2"/>
      <c r="BP46" s="2">
        <v>2.2102999999999999E-7</v>
      </c>
      <c r="BQ46" s="2">
        <v>1.9500470298799999</v>
      </c>
      <c r="BR46" s="2">
        <v>3154.6870848956</v>
      </c>
      <c r="BS46" s="2">
        <f t="shared" si="9"/>
        <v>-2.1575407773814594E-7</v>
      </c>
      <c r="BT46" s="2"/>
      <c r="BU46" s="2">
        <v>1.1010000000000001E-8</v>
      </c>
      <c r="BV46" s="2">
        <v>4.4974869655200003</v>
      </c>
      <c r="BW46" s="2">
        <v>4292.3308329503998</v>
      </c>
      <c r="BX46" s="2">
        <f t="shared" si="10"/>
        <v>4.1415167040728659E-9</v>
      </c>
      <c r="BY46" s="2"/>
      <c r="BZ46" s="2">
        <v>1.25E-9</v>
      </c>
      <c r="CA46" s="2">
        <v>3.75754889288</v>
      </c>
      <c r="CB46" s="2">
        <v>6812.766815086</v>
      </c>
      <c r="CC46" s="2">
        <f t="shared" si="11"/>
        <v>3.1934149798471554E-10</v>
      </c>
      <c r="CD46" s="154"/>
      <c r="CE46" s="155"/>
      <c r="CF46" s="155"/>
      <c r="CG46" s="155"/>
      <c r="CH46" s="154"/>
      <c r="CI46" s="154"/>
      <c r="CJ46" s="155"/>
      <c r="CK46" s="155"/>
      <c r="CL46" s="155"/>
      <c r="CM46" s="154"/>
      <c r="CN46" s="154"/>
      <c r="CO46" s="155"/>
      <c r="CP46" s="155"/>
      <c r="CQ46" s="155"/>
      <c r="CR46" s="154"/>
    </row>
    <row r="47" spans="1:96" ht="13.5" x14ac:dyDescent="0.3">
      <c r="A47" s="154"/>
      <c r="B47" s="154"/>
      <c r="C47" s="154"/>
      <c r="D47" s="154"/>
      <c r="E47" s="154"/>
      <c r="F47" s="154"/>
      <c r="G47" s="154"/>
      <c r="H47" s="154"/>
      <c r="I47" s="154"/>
      <c r="J47" s="154"/>
      <c r="K47" s="154"/>
      <c r="L47" s="154"/>
      <c r="M47" s="2">
        <v>5.6115999999999998E-7</v>
      </c>
      <c r="N47" s="2">
        <v>4.3869488077899996</v>
      </c>
      <c r="O47" s="2">
        <v>14143.495242430599</v>
      </c>
      <c r="P47" s="2">
        <f t="shared" si="0"/>
        <v>-3.1109419444841417E-8</v>
      </c>
      <c r="Q47" s="154"/>
      <c r="R47" s="2">
        <v>3.2210000000000002E-8</v>
      </c>
      <c r="S47" s="2">
        <v>0.61599835471999997</v>
      </c>
      <c r="T47" s="2">
        <v>8429.2412664666008</v>
      </c>
      <c r="U47" s="2">
        <f t="shared" si="1"/>
        <v>2.4485033275933008E-8</v>
      </c>
      <c r="V47" s="154"/>
      <c r="W47" s="2">
        <v>4.5800000000000003E-9</v>
      </c>
      <c r="X47" s="2">
        <v>3.8149944368100002</v>
      </c>
      <c r="Y47" s="2">
        <v>149854.40013480699</v>
      </c>
      <c r="Z47" s="2">
        <f t="shared" si="2"/>
        <v>4.5342799421682963E-9</v>
      </c>
      <c r="AA47" s="154"/>
      <c r="AB47" s="155"/>
      <c r="AC47" s="155"/>
      <c r="AD47" s="155"/>
      <c r="AE47" s="154"/>
      <c r="AF47" s="154"/>
      <c r="AG47" s="155"/>
      <c r="AH47" s="155"/>
      <c r="AI47" s="155"/>
      <c r="AJ47" s="154"/>
      <c r="AK47" s="154"/>
      <c r="AL47" s="155"/>
      <c r="AM47" s="155"/>
      <c r="AN47" s="155"/>
      <c r="AO47" s="154"/>
      <c r="AP47" s="154"/>
      <c r="AQ47" s="2">
        <v>1.5950000000000001E-8</v>
      </c>
      <c r="AR47" s="2">
        <v>0.25619915134999999</v>
      </c>
      <c r="AS47" s="2">
        <v>17298.182327326202</v>
      </c>
      <c r="AT47" s="2">
        <f t="shared" si="5"/>
        <v>6.2068520449319347E-10</v>
      </c>
      <c r="AU47" s="2"/>
      <c r="AV47" s="2">
        <v>1.03E-9</v>
      </c>
      <c r="AW47" s="2">
        <v>0.93782340879000003</v>
      </c>
      <c r="AX47" s="2">
        <v>8827.3902698748007</v>
      </c>
      <c r="AY47" s="2">
        <f t="shared" si="6"/>
        <v>1.0090801418145642E-9</v>
      </c>
      <c r="AZ47" s="2"/>
      <c r="BA47" s="2">
        <v>1E-10</v>
      </c>
      <c r="BB47" s="2">
        <v>5.1503213057500004</v>
      </c>
      <c r="BC47" s="2">
        <v>11371.7046897582</v>
      </c>
      <c r="BD47" s="2">
        <f t="shared" si="7"/>
        <v>2.1627386386823001E-11</v>
      </c>
      <c r="BE47" s="154"/>
      <c r="BF47" s="155"/>
      <c r="BG47" s="155"/>
      <c r="BH47" s="155"/>
      <c r="BI47" s="154"/>
      <c r="BJ47" s="154"/>
      <c r="BK47" s="155"/>
      <c r="BL47" s="155"/>
      <c r="BM47" s="155"/>
      <c r="BN47" s="154"/>
      <c r="BO47" s="2"/>
      <c r="BP47" s="2">
        <v>1.9506E-7</v>
      </c>
      <c r="BQ47" s="2">
        <v>5.3822737139300001</v>
      </c>
      <c r="BR47" s="2">
        <v>2352.8661537717999</v>
      </c>
      <c r="BS47" s="2">
        <f t="shared" si="9"/>
        <v>1.8078001834463893E-7</v>
      </c>
      <c r="BT47" s="2"/>
      <c r="BU47" s="2">
        <v>1.234E-8</v>
      </c>
      <c r="BV47" s="2">
        <v>5.6503650952099997</v>
      </c>
      <c r="BW47" s="2">
        <v>5760.4984318976003</v>
      </c>
      <c r="BX47" s="2">
        <f t="shared" si="10"/>
        <v>3.0722031154283399E-9</v>
      </c>
      <c r="BY47" s="2"/>
      <c r="BZ47" s="2">
        <v>1.01E-9</v>
      </c>
      <c r="CA47" s="2">
        <v>4.9501574614699999</v>
      </c>
      <c r="CB47" s="2">
        <v>398.14900340819997</v>
      </c>
      <c r="CC47" s="2">
        <f t="shared" si="11"/>
        <v>4.1301597915335946E-10</v>
      </c>
      <c r="CD47" s="154"/>
      <c r="CE47" s="155"/>
      <c r="CF47" s="155"/>
      <c r="CG47" s="155"/>
      <c r="CH47" s="154"/>
      <c r="CI47" s="154"/>
      <c r="CJ47" s="155"/>
      <c r="CK47" s="155"/>
      <c r="CL47" s="155"/>
      <c r="CM47" s="154"/>
      <c r="CN47" s="154"/>
      <c r="CO47" s="155"/>
      <c r="CP47" s="155"/>
      <c r="CQ47" s="155"/>
      <c r="CR47" s="154"/>
    </row>
    <row r="48" spans="1:96" ht="13.5" x14ac:dyDescent="0.3">
      <c r="A48" s="154"/>
      <c r="B48" s="154"/>
      <c r="C48" s="154"/>
      <c r="D48" s="154"/>
      <c r="E48" s="154"/>
      <c r="F48" s="154"/>
      <c r="G48" s="154"/>
      <c r="H48" s="154"/>
      <c r="I48" s="154"/>
      <c r="J48" s="154"/>
      <c r="K48" s="154"/>
      <c r="L48" s="154"/>
      <c r="M48" s="2">
        <v>6.2448999999999995E-7</v>
      </c>
      <c r="N48" s="2">
        <v>3.9776388058699998</v>
      </c>
      <c r="O48" s="2">
        <v>8827.3902698748007</v>
      </c>
      <c r="P48" s="2">
        <f t="shared" si="0"/>
        <v>-5.9591739137153021E-7</v>
      </c>
      <c r="Q48" s="154"/>
      <c r="R48" s="2">
        <v>4.1320000000000002E-8</v>
      </c>
      <c r="S48" s="2">
        <v>5.2399285970499996</v>
      </c>
      <c r="T48" s="2">
        <v>7084.8967811151997</v>
      </c>
      <c r="U48" s="2">
        <f t="shared" si="1"/>
        <v>2.4650796671953707E-8</v>
      </c>
      <c r="V48" s="154"/>
      <c r="W48" s="2">
        <v>3.0199999999999999E-9</v>
      </c>
      <c r="X48" s="2">
        <v>1.91760044838</v>
      </c>
      <c r="Y48" s="2">
        <v>10447.3878396044</v>
      </c>
      <c r="Z48" s="2">
        <f t="shared" si="2"/>
        <v>-1.1374936235787324E-9</v>
      </c>
      <c r="AA48" s="154"/>
      <c r="AB48" s="155"/>
      <c r="AC48" s="155"/>
      <c r="AD48" s="155"/>
      <c r="AE48" s="154"/>
      <c r="AF48" s="154"/>
      <c r="AG48" s="155"/>
      <c r="AH48" s="155"/>
      <c r="AI48" s="155"/>
      <c r="AJ48" s="154"/>
      <c r="AK48" s="154"/>
      <c r="AL48" s="155"/>
      <c r="AM48" s="155"/>
      <c r="AN48" s="155"/>
      <c r="AO48" s="154"/>
      <c r="AP48" s="154"/>
      <c r="AQ48" s="2">
        <v>1.391E-8</v>
      </c>
      <c r="AR48" s="2">
        <v>4.6996417556100001</v>
      </c>
      <c r="AS48" s="2">
        <v>7058.5984613153996</v>
      </c>
      <c r="AT48" s="2">
        <f t="shared" si="5"/>
        <v>1.3901056575077825E-8</v>
      </c>
      <c r="AU48" s="2"/>
      <c r="AV48" s="2">
        <v>8.1999999999999996E-10</v>
      </c>
      <c r="AW48" s="2">
        <v>4.2921468038999997</v>
      </c>
      <c r="AX48" s="2">
        <v>8635.9420037632008</v>
      </c>
      <c r="AY48" s="2">
        <f t="shared" si="6"/>
        <v>8.1924374378713804E-10</v>
      </c>
      <c r="AZ48" s="2"/>
      <c r="BA48" s="2">
        <v>1.2999999999999999E-10</v>
      </c>
      <c r="BB48" s="2">
        <v>0.98720797401000004</v>
      </c>
      <c r="BC48" s="2">
        <v>5729.5064471490005</v>
      </c>
      <c r="BD48" s="2">
        <f t="shared" si="7"/>
        <v>1.2734297447624928E-10</v>
      </c>
      <c r="BE48" s="154"/>
      <c r="BF48" s="155"/>
      <c r="BG48" s="155"/>
      <c r="BH48" s="155"/>
      <c r="BI48" s="154"/>
      <c r="BJ48" s="154"/>
      <c r="BK48" s="155"/>
      <c r="BL48" s="155"/>
      <c r="BM48" s="155"/>
      <c r="BN48" s="154"/>
      <c r="BO48" s="2"/>
      <c r="BP48" s="2">
        <v>1.7958E-7</v>
      </c>
      <c r="BQ48" s="2">
        <v>0.19871379384999999</v>
      </c>
      <c r="BR48" s="2">
        <v>6812.766815086</v>
      </c>
      <c r="BS48" s="2">
        <f t="shared" si="9"/>
        <v>-1.1230029479221595E-7</v>
      </c>
      <c r="BT48" s="2"/>
      <c r="BU48" s="2">
        <v>9.8400000000000008E-9</v>
      </c>
      <c r="BV48" s="2">
        <v>0.65517395136000001</v>
      </c>
      <c r="BW48" s="2">
        <v>5856.4776591153995</v>
      </c>
      <c r="BX48" s="2">
        <f t="shared" si="10"/>
        <v>4.2401748586187181E-10</v>
      </c>
      <c r="BY48" s="2"/>
      <c r="BZ48" s="2">
        <v>1.02E-9</v>
      </c>
      <c r="CA48" s="2">
        <v>0.68468295277000002</v>
      </c>
      <c r="CB48" s="2">
        <v>1592.5960136327999</v>
      </c>
      <c r="CC48" s="2">
        <f t="shared" si="11"/>
        <v>1.5452108243008725E-10</v>
      </c>
      <c r="CD48" s="154"/>
      <c r="CE48" s="155"/>
      <c r="CF48" s="155"/>
      <c r="CG48" s="155"/>
      <c r="CH48" s="154"/>
      <c r="CI48" s="154"/>
      <c r="CJ48" s="155"/>
      <c r="CK48" s="155"/>
      <c r="CL48" s="155"/>
      <c r="CM48" s="154"/>
      <c r="CN48" s="154"/>
      <c r="CO48" s="155"/>
      <c r="CP48" s="155"/>
      <c r="CQ48" s="155"/>
      <c r="CR48" s="154"/>
    </row>
    <row r="49" spans="1:96" ht="13.5" x14ac:dyDescent="0.3">
      <c r="A49" s="154"/>
      <c r="B49" s="154"/>
      <c r="C49" s="154"/>
      <c r="D49" s="154"/>
      <c r="E49" s="154"/>
      <c r="F49" s="154"/>
      <c r="G49" s="154"/>
      <c r="H49" s="154"/>
      <c r="I49" s="154"/>
      <c r="J49" s="154"/>
      <c r="K49" s="154"/>
      <c r="L49" s="154"/>
      <c r="M49" s="2">
        <v>5.1144999999999999E-7</v>
      </c>
      <c r="N49" s="2">
        <v>0.28306864501000001</v>
      </c>
      <c r="O49" s="2">
        <v>5856.4776591153995</v>
      </c>
      <c r="P49" s="2">
        <f t="shared" si="0"/>
        <v>2.0630970794790321E-7</v>
      </c>
      <c r="Q49" s="154"/>
      <c r="R49" s="2">
        <v>2.9700000000000001E-8</v>
      </c>
      <c r="S49" s="2">
        <v>6.0702631849300008</v>
      </c>
      <c r="T49" s="2">
        <v>4292.3308329503998</v>
      </c>
      <c r="U49" s="2">
        <f t="shared" si="1"/>
        <v>2.7496507468897637E-8</v>
      </c>
      <c r="V49" s="154"/>
      <c r="W49" s="2">
        <v>3.0699999999999999E-9</v>
      </c>
      <c r="X49" s="2">
        <v>3.5534334741600002</v>
      </c>
      <c r="Y49" s="2">
        <v>8031.0922630584</v>
      </c>
      <c r="Z49" s="2">
        <f t="shared" si="2"/>
        <v>-1.4065019848127618E-9</v>
      </c>
      <c r="AA49" s="154"/>
      <c r="AB49" s="155"/>
      <c r="AC49" s="155"/>
      <c r="AD49" s="155"/>
      <c r="AE49" s="154"/>
      <c r="AF49" s="154"/>
      <c r="AG49" s="155"/>
      <c r="AH49" s="155"/>
      <c r="AI49" s="155"/>
      <c r="AJ49" s="154"/>
      <c r="AK49" s="154"/>
      <c r="AL49" s="155"/>
      <c r="AM49" s="155"/>
      <c r="AN49" s="155"/>
      <c r="AO49" s="154"/>
      <c r="AP49" s="154"/>
      <c r="AQ49" s="2">
        <v>1.4780000000000001E-8</v>
      </c>
      <c r="AR49" s="2">
        <v>2.81808207569</v>
      </c>
      <c r="AS49" s="2">
        <v>25934.124331089399</v>
      </c>
      <c r="AT49" s="2">
        <f t="shared" si="5"/>
        <v>-1.4735530652491723E-8</v>
      </c>
      <c r="AU49" s="2"/>
      <c r="AV49" s="2">
        <v>7.8999999999999996E-10</v>
      </c>
      <c r="AW49" s="2">
        <v>2.2408573732599999</v>
      </c>
      <c r="AX49" s="2">
        <v>1059.3819301891999</v>
      </c>
      <c r="AY49" s="2">
        <f t="shared" si="6"/>
        <v>6.530518452077984E-10</v>
      </c>
      <c r="AZ49" s="2"/>
      <c r="BA49" s="2">
        <v>8.9999999999999999E-11</v>
      </c>
      <c r="BB49" s="2">
        <v>5.9419174359699998</v>
      </c>
      <c r="BC49" s="2">
        <v>7632.9432596502002</v>
      </c>
      <c r="BD49" s="2">
        <f t="shared" si="7"/>
        <v>-4.0012724951385027E-11</v>
      </c>
      <c r="BE49" s="154"/>
      <c r="BF49" s="155"/>
      <c r="BG49" s="155"/>
      <c r="BH49" s="155"/>
      <c r="BI49" s="154"/>
      <c r="BJ49" s="154"/>
      <c r="BK49" s="155"/>
      <c r="BL49" s="155"/>
      <c r="BM49" s="155"/>
      <c r="BN49" s="154"/>
      <c r="BO49" s="2"/>
      <c r="BP49" s="2">
        <v>1.7174E-7</v>
      </c>
      <c r="BQ49" s="2">
        <v>4.4331556073499998</v>
      </c>
      <c r="BR49" s="2">
        <v>10213.285546211</v>
      </c>
      <c r="BS49" s="2">
        <f t="shared" si="9"/>
        <v>1.3458498581673933E-7</v>
      </c>
      <c r="BT49" s="2"/>
      <c r="BU49" s="2">
        <v>9.2799999999999994E-9</v>
      </c>
      <c r="BV49" s="2">
        <v>2.3242031875100002</v>
      </c>
      <c r="BW49" s="2">
        <v>10213.285546211</v>
      </c>
      <c r="BX49" s="2">
        <f t="shared" si="10"/>
        <v>1.222431866761709E-9</v>
      </c>
      <c r="BY49" s="2"/>
      <c r="BZ49" s="2">
        <v>1.0000000000000001E-9</v>
      </c>
      <c r="CA49" s="2">
        <v>1.14568935785</v>
      </c>
      <c r="CB49" s="2">
        <v>3894.1818295421999</v>
      </c>
      <c r="CC49" s="2">
        <f t="shared" si="11"/>
        <v>8.0660913178368445E-12</v>
      </c>
      <c r="CD49" s="154"/>
      <c r="CE49" s="155"/>
      <c r="CF49" s="155"/>
      <c r="CG49" s="155"/>
      <c r="CH49" s="154"/>
      <c r="CI49" s="154"/>
      <c r="CJ49" s="155"/>
      <c r="CK49" s="155"/>
      <c r="CL49" s="155"/>
      <c r="CM49" s="154"/>
      <c r="CN49" s="154"/>
      <c r="CO49" s="155"/>
      <c r="CP49" s="155"/>
      <c r="CQ49" s="155"/>
      <c r="CR49" s="154"/>
    </row>
    <row r="50" spans="1:96" ht="13.5" x14ac:dyDescent="0.3">
      <c r="A50" s="158"/>
      <c r="B50" s="159"/>
      <c r="C50" s="158"/>
      <c r="D50" s="158"/>
      <c r="E50" s="158"/>
      <c r="F50" s="158"/>
      <c r="G50" s="154"/>
      <c r="H50" s="154"/>
      <c r="I50" s="154"/>
      <c r="J50" s="154"/>
      <c r="K50" s="154"/>
      <c r="L50" s="154"/>
      <c r="M50" s="2">
        <v>5.5576999999999995E-7</v>
      </c>
      <c r="N50" s="2">
        <v>3.4700600906200001</v>
      </c>
      <c r="O50" s="2">
        <v>6279.5527316424004</v>
      </c>
      <c r="P50" s="2">
        <f t="shared" si="0"/>
        <v>1.2049602594148801E-7</v>
      </c>
      <c r="Q50" s="154"/>
      <c r="R50" s="2">
        <v>2.9000000000000002E-8</v>
      </c>
      <c r="S50" s="2">
        <v>2.3246420841100002</v>
      </c>
      <c r="T50" s="2">
        <v>20.355319398799999</v>
      </c>
      <c r="U50" s="2">
        <f t="shared" si="1"/>
        <v>-2.5637411933090408E-8</v>
      </c>
      <c r="V50" s="154"/>
      <c r="W50" s="2">
        <v>3.9499999999999998E-9</v>
      </c>
      <c r="X50" s="2">
        <v>4.9370177661600003</v>
      </c>
      <c r="Y50" s="2">
        <v>7632.9432596502002</v>
      </c>
      <c r="Z50" s="2">
        <f t="shared" si="2"/>
        <v>-3.9281690401532575E-9</v>
      </c>
      <c r="AA50" s="154"/>
      <c r="AB50" s="155"/>
      <c r="AC50" s="155"/>
      <c r="AD50" s="155"/>
      <c r="AE50" s="154"/>
      <c r="AF50" s="154"/>
      <c r="AG50" s="155"/>
      <c r="AH50" s="155"/>
      <c r="AI50" s="155"/>
      <c r="AJ50" s="154"/>
      <c r="AK50" s="154"/>
      <c r="AL50" s="155"/>
      <c r="AM50" s="155"/>
      <c r="AN50" s="155"/>
      <c r="AO50" s="154"/>
      <c r="AP50" s="154"/>
      <c r="AQ50" s="2">
        <v>1.481E-8</v>
      </c>
      <c r="AR50" s="2">
        <v>3.65823554806</v>
      </c>
      <c r="AS50" s="2">
        <v>11506.7697697936</v>
      </c>
      <c r="AT50" s="2">
        <f t="shared" si="5"/>
        <v>-6.8865994563706312E-9</v>
      </c>
      <c r="AU50" s="2"/>
      <c r="AV50" s="2">
        <v>9.6999999999999996E-10</v>
      </c>
      <c r="AW50" s="2">
        <v>5.5095969236500002</v>
      </c>
      <c r="AX50" s="2">
        <v>29864.334027309</v>
      </c>
      <c r="AY50" s="2">
        <f t="shared" si="6"/>
        <v>8.6282154900541592E-10</v>
      </c>
      <c r="AZ50" s="154"/>
      <c r="BA50" s="155"/>
      <c r="BB50" s="155"/>
      <c r="BC50" s="155"/>
      <c r="BD50" s="154"/>
      <c r="BE50" s="154"/>
      <c r="BF50" s="155"/>
      <c r="BG50" s="155"/>
      <c r="BH50" s="155"/>
      <c r="BI50" s="154"/>
      <c r="BJ50" s="154"/>
      <c r="BK50" s="155"/>
      <c r="BL50" s="155"/>
      <c r="BM50" s="155"/>
      <c r="BN50" s="154"/>
      <c r="BO50" s="2"/>
      <c r="BP50" s="2">
        <v>1.6189999999999999E-7</v>
      </c>
      <c r="BQ50" s="2">
        <v>5.2316050785900003</v>
      </c>
      <c r="BR50" s="2">
        <v>17789.845619784999</v>
      </c>
      <c r="BS50" s="2">
        <f t="shared" si="9"/>
        <v>6.8006523443119991E-8</v>
      </c>
      <c r="BT50" s="2"/>
      <c r="BU50" s="2">
        <v>1.077E-8</v>
      </c>
      <c r="BV50" s="2">
        <v>5.8281216913199998</v>
      </c>
      <c r="BW50" s="2">
        <v>12036.4607348882</v>
      </c>
      <c r="BX50" s="2">
        <f t="shared" si="10"/>
        <v>1.0404890701608517E-8</v>
      </c>
      <c r="BY50" s="2"/>
      <c r="BZ50" s="2">
        <v>1.2900000000000001E-9</v>
      </c>
      <c r="CA50" s="2">
        <v>0.76540016965000002</v>
      </c>
      <c r="CB50" s="2">
        <v>553.5694028424</v>
      </c>
      <c r="CC50" s="2">
        <f t="shared" si="11"/>
        <v>-1.2197080522385136E-9</v>
      </c>
      <c r="CD50" s="154"/>
      <c r="CE50" s="155"/>
      <c r="CF50" s="155"/>
      <c r="CG50" s="155"/>
      <c r="CH50" s="154"/>
      <c r="CI50" s="154"/>
      <c r="CJ50" s="155"/>
      <c r="CK50" s="155"/>
      <c r="CL50" s="155"/>
      <c r="CM50" s="154"/>
      <c r="CN50" s="154"/>
      <c r="CO50" s="155"/>
      <c r="CP50" s="155"/>
      <c r="CQ50" s="155"/>
      <c r="CR50" s="154"/>
    </row>
    <row r="51" spans="1:96" ht="13.5" x14ac:dyDescent="0.3">
      <c r="A51" s="154"/>
      <c r="B51" s="154"/>
      <c r="C51" s="154"/>
      <c r="D51" s="154"/>
      <c r="E51" s="154"/>
      <c r="F51" s="154"/>
      <c r="G51" s="154"/>
      <c r="H51" s="154"/>
      <c r="I51" s="154"/>
      <c r="J51" s="154"/>
      <c r="K51" s="154"/>
      <c r="L51" s="154"/>
      <c r="M51" s="2">
        <v>4.1035999999999998E-7</v>
      </c>
      <c r="N51" s="2">
        <v>5.3681735140200004</v>
      </c>
      <c r="O51" s="2">
        <v>8429.2412664666008</v>
      </c>
      <c r="P51" s="2">
        <f t="shared" si="0"/>
        <v>-2.5400273225832539E-7</v>
      </c>
      <c r="Q51" s="154"/>
      <c r="R51" s="2">
        <v>3.5040000000000001E-8</v>
      </c>
      <c r="S51" s="2">
        <v>4.7997569435900003</v>
      </c>
      <c r="T51" s="2">
        <v>6279.5527316424004</v>
      </c>
      <c r="U51" s="2">
        <f t="shared" si="1"/>
        <v>3.503108763302903E-8</v>
      </c>
      <c r="V51" s="154"/>
      <c r="W51" s="2">
        <v>3.1399999999999999E-9</v>
      </c>
      <c r="X51" s="2">
        <v>3.1809369654699999</v>
      </c>
      <c r="Y51" s="2">
        <v>2352.8661537717999</v>
      </c>
      <c r="Z51" s="2">
        <f t="shared" si="2"/>
        <v>-2.6682928842833957E-9</v>
      </c>
      <c r="AA51" s="154"/>
      <c r="AB51" s="155"/>
      <c r="AC51" s="155"/>
      <c r="AD51" s="155"/>
      <c r="AE51" s="154"/>
      <c r="AF51" s="154"/>
      <c r="AG51" s="155"/>
      <c r="AH51" s="155"/>
      <c r="AI51" s="155"/>
      <c r="AJ51" s="154"/>
      <c r="AK51" s="154"/>
      <c r="AL51" s="155"/>
      <c r="AM51" s="155"/>
      <c r="AN51" s="155"/>
      <c r="AO51" s="154"/>
      <c r="AP51" s="154"/>
      <c r="AQ51" s="2">
        <v>1.693E-8</v>
      </c>
      <c r="AR51" s="2">
        <v>4.9568938529300004</v>
      </c>
      <c r="AS51" s="2">
        <v>156475.290247995</v>
      </c>
      <c r="AT51" s="2">
        <f t="shared" si="5"/>
        <v>-2.5524454501062997E-9</v>
      </c>
      <c r="AU51" s="2"/>
      <c r="AV51" s="2">
        <v>7.2E-10</v>
      </c>
      <c r="AW51" s="2">
        <v>0.21891639822</v>
      </c>
      <c r="AX51" s="2">
        <v>21228.392023545799</v>
      </c>
      <c r="AY51" s="2">
        <f t="shared" si="6"/>
        <v>6.0734968033052141E-10</v>
      </c>
      <c r="AZ51" s="154"/>
      <c r="BA51" s="155"/>
      <c r="BB51" s="155"/>
      <c r="BC51" s="155"/>
      <c r="BD51" s="154"/>
      <c r="BE51" s="154"/>
      <c r="BF51" s="155"/>
      <c r="BG51" s="155"/>
      <c r="BH51" s="155"/>
      <c r="BI51" s="154"/>
      <c r="BJ51" s="154"/>
      <c r="BK51" s="155"/>
      <c r="BL51" s="155"/>
      <c r="BM51" s="155"/>
      <c r="BN51" s="154"/>
      <c r="BO51" s="2"/>
      <c r="BP51" s="2">
        <v>1.7314E-7</v>
      </c>
      <c r="BQ51" s="2">
        <v>6.1520078791600001</v>
      </c>
      <c r="BR51" s="2">
        <v>16730.463689595799</v>
      </c>
      <c r="BS51" s="2">
        <f t="shared" si="9"/>
        <v>2.493193901030464E-8</v>
      </c>
      <c r="BT51" s="2"/>
      <c r="BU51" s="2">
        <v>9.1600000000000006E-9</v>
      </c>
      <c r="BV51" s="2">
        <v>0.76613009583000002</v>
      </c>
      <c r="BW51" s="2">
        <v>16730.463689595799</v>
      </c>
      <c r="BX51" s="2">
        <f t="shared" si="10"/>
        <v>-6.2625959989817041E-9</v>
      </c>
      <c r="BY51" s="2"/>
      <c r="BZ51" s="2">
        <v>1.09E-9</v>
      </c>
      <c r="CA51" s="2">
        <v>5.41063597567</v>
      </c>
      <c r="CB51" s="2">
        <v>6256.7775301915999</v>
      </c>
      <c r="CC51" s="2">
        <f t="shared" si="11"/>
        <v>1.0641046616985483E-9</v>
      </c>
      <c r="CD51" s="154"/>
      <c r="CE51" s="155"/>
      <c r="CF51" s="155"/>
      <c r="CG51" s="155"/>
      <c r="CH51" s="154"/>
      <c r="CI51" s="154"/>
      <c r="CJ51" s="155"/>
      <c r="CK51" s="155"/>
      <c r="CL51" s="155"/>
      <c r="CM51" s="154"/>
      <c r="CN51" s="154"/>
      <c r="CO51" s="155"/>
      <c r="CP51" s="155"/>
      <c r="CQ51" s="155"/>
      <c r="CR51" s="154"/>
    </row>
    <row r="52" spans="1:96" ht="13.5" x14ac:dyDescent="0.3">
      <c r="A52" s="154"/>
      <c r="B52" s="154"/>
      <c r="C52" s="154"/>
      <c r="D52" s="154"/>
      <c r="E52" s="154"/>
      <c r="F52" s="154"/>
      <c r="G52" s="154"/>
      <c r="H52" s="156"/>
      <c r="I52" s="156"/>
      <c r="J52" s="156"/>
      <c r="K52" s="156"/>
      <c r="L52" s="156"/>
      <c r="M52" s="2">
        <v>5.1605000000000002E-7</v>
      </c>
      <c r="N52" s="2">
        <v>1.33282746983</v>
      </c>
      <c r="O52" s="2">
        <v>1748.016413067</v>
      </c>
      <c r="P52" s="2">
        <f t="shared" si="0"/>
        <v>-6.2393802666993956E-8</v>
      </c>
      <c r="Q52" s="156"/>
      <c r="R52" s="2">
        <v>2.9499999999999999E-8</v>
      </c>
      <c r="S52" s="2">
        <v>1.4310887481700001</v>
      </c>
      <c r="T52" s="2">
        <v>5746.2713378959997</v>
      </c>
      <c r="U52" s="2">
        <f t="shared" si="1"/>
        <v>2.5693270164305559E-8</v>
      </c>
      <c r="V52" s="156"/>
      <c r="W52" s="2">
        <v>2.8200000000000002E-9</v>
      </c>
      <c r="X52" s="2">
        <v>4.4193643705200003</v>
      </c>
      <c r="Y52" s="2">
        <v>9437.7629348869996</v>
      </c>
      <c r="Z52" s="2">
        <f t="shared" si="2"/>
        <v>2.2837936438369659E-9</v>
      </c>
      <c r="AA52" s="156"/>
      <c r="AB52" s="155"/>
      <c r="AC52" s="155"/>
      <c r="AD52" s="155"/>
      <c r="AE52" s="156"/>
      <c r="AF52" s="156"/>
      <c r="AG52" s="155"/>
      <c r="AH52" s="155"/>
      <c r="AI52" s="155"/>
      <c r="AJ52" s="156"/>
      <c r="AK52" s="156"/>
      <c r="AL52" s="155"/>
      <c r="AM52" s="155"/>
      <c r="AN52" s="155"/>
      <c r="AO52" s="156"/>
      <c r="AP52" s="156"/>
      <c r="AQ52" s="2">
        <v>1.1830000000000001E-8</v>
      </c>
      <c r="AR52" s="2">
        <v>1.2934306124599999</v>
      </c>
      <c r="AS52" s="2">
        <v>775.52261132399997</v>
      </c>
      <c r="AT52" s="2">
        <f t="shared" si="5"/>
        <v>2.9013264451136366E-9</v>
      </c>
      <c r="AU52" s="2"/>
      <c r="AV52" s="2">
        <v>7.1000000000000003E-10</v>
      </c>
      <c r="AW52" s="2">
        <v>2.86755026812</v>
      </c>
      <c r="AX52" s="2">
        <v>6681.2248533995999</v>
      </c>
      <c r="AY52" s="2">
        <f t="shared" si="6"/>
        <v>-1.0134866711858992E-10</v>
      </c>
      <c r="AZ52" s="156"/>
      <c r="BA52" s="155"/>
      <c r="BB52" s="155"/>
      <c r="BC52" s="155"/>
      <c r="BD52" s="156"/>
      <c r="BE52" s="156"/>
      <c r="BF52" s="155"/>
      <c r="BG52" s="155"/>
      <c r="BH52" s="155"/>
      <c r="BI52" s="156"/>
      <c r="BJ52" s="156"/>
      <c r="BK52" s="155"/>
      <c r="BL52" s="155"/>
      <c r="BM52" s="155"/>
      <c r="BN52" s="156"/>
      <c r="BO52" s="2"/>
      <c r="BP52" s="2">
        <v>1.3813999999999999E-7</v>
      </c>
      <c r="BQ52" s="2">
        <v>5.1896207403199996</v>
      </c>
      <c r="BR52" s="2">
        <v>8031.0922630584</v>
      </c>
      <c r="BS52" s="2">
        <f t="shared" si="9"/>
        <v>-1.183916645921134E-7</v>
      </c>
      <c r="BT52" s="2"/>
      <c r="BU52" s="2">
        <v>8.7700000000000001E-9</v>
      </c>
      <c r="BV52" s="2">
        <v>1.5013750505100001</v>
      </c>
      <c r="BW52" s="2">
        <v>11926.254413668799</v>
      </c>
      <c r="BX52" s="2">
        <f t="shared" si="10"/>
        <v>7.9803555794215299E-9</v>
      </c>
      <c r="BY52" s="2"/>
      <c r="BZ52" s="2">
        <v>7.5E-10</v>
      </c>
      <c r="CA52" s="2">
        <v>5.8480432289299999</v>
      </c>
      <c r="CB52" s="2">
        <v>242.72860397400001</v>
      </c>
      <c r="CC52" s="2">
        <f t="shared" si="11"/>
        <v>-7.004219157701189E-10</v>
      </c>
      <c r="CD52" s="156"/>
      <c r="CE52" s="155"/>
      <c r="CF52" s="155"/>
      <c r="CG52" s="155"/>
      <c r="CH52" s="156"/>
      <c r="CI52" s="156"/>
      <c r="CJ52" s="155"/>
      <c r="CK52" s="155"/>
      <c r="CL52" s="155"/>
      <c r="CM52" s="156"/>
      <c r="CN52" s="156"/>
      <c r="CO52" s="155"/>
      <c r="CP52" s="155"/>
      <c r="CQ52" s="155"/>
      <c r="CR52" s="156"/>
    </row>
    <row r="53" spans="1:96" ht="13.5" x14ac:dyDescent="0.3">
      <c r="A53" s="154"/>
      <c r="B53" s="154"/>
      <c r="C53" s="154"/>
      <c r="D53" s="154"/>
      <c r="E53" s="154"/>
      <c r="F53" s="154"/>
      <c r="G53" s="154"/>
      <c r="H53" s="154"/>
      <c r="I53" s="154"/>
      <c r="J53" s="154"/>
      <c r="K53" s="154"/>
      <c r="L53" s="154"/>
      <c r="M53" s="2">
        <v>5.1992000000000001E-7</v>
      </c>
      <c r="N53" s="2">
        <v>0.18914945833999999</v>
      </c>
      <c r="O53" s="2">
        <v>12139.5535091068</v>
      </c>
      <c r="P53" s="2">
        <f t="shared" si="0"/>
        <v>-4.3999883072322385E-7</v>
      </c>
      <c r="Q53" s="154"/>
      <c r="R53" s="2">
        <v>2.6969999999999999E-8</v>
      </c>
      <c r="S53" s="2">
        <v>4.8036822519899998</v>
      </c>
      <c r="T53" s="2">
        <v>7234.7942562420003</v>
      </c>
      <c r="U53" s="2">
        <f t="shared" si="1"/>
        <v>-2.6368125546377089E-8</v>
      </c>
      <c r="V53" s="154"/>
      <c r="W53" s="2">
        <v>2.76E-9</v>
      </c>
      <c r="X53" s="2">
        <v>2.7131425455299998</v>
      </c>
      <c r="Y53" s="2">
        <v>3894.1818295421999</v>
      </c>
      <c r="Z53" s="2">
        <f t="shared" si="2"/>
        <v>-2.7598203638503984E-9</v>
      </c>
      <c r="AA53" s="154"/>
      <c r="AB53" s="155"/>
      <c r="AC53" s="155"/>
      <c r="AD53" s="155"/>
      <c r="AE53" s="154"/>
      <c r="AF53" s="154"/>
      <c r="AG53" s="155"/>
      <c r="AH53" s="155"/>
      <c r="AI53" s="155"/>
      <c r="AJ53" s="154"/>
      <c r="AK53" s="154"/>
      <c r="AL53" s="155"/>
      <c r="AM53" s="155"/>
      <c r="AN53" s="155"/>
      <c r="AO53" s="154"/>
      <c r="AP53" s="154"/>
      <c r="AQ53" s="2">
        <v>1.1140000000000001E-8</v>
      </c>
      <c r="AR53" s="2">
        <v>2.3788931184600002</v>
      </c>
      <c r="AS53" s="2">
        <v>3738.7614301079998</v>
      </c>
      <c r="AT53" s="2">
        <f t="shared" si="5"/>
        <v>1.0731603836989202E-8</v>
      </c>
      <c r="AU53" s="2"/>
      <c r="AV53" s="2">
        <v>7.4000000000000003E-10</v>
      </c>
      <c r="AW53" s="2">
        <v>2.20184828895</v>
      </c>
      <c r="AX53" s="2">
        <v>37724.753419748202</v>
      </c>
      <c r="AY53" s="2">
        <f t="shared" si="6"/>
        <v>5.0005558089276134E-10</v>
      </c>
      <c r="AZ53" s="154"/>
      <c r="BA53" s="155"/>
      <c r="BB53" s="155"/>
      <c r="BC53" s="155"/>
      <c r="BD53" s="154"/>
      <c r="BE53" s="154"/>
      <c r="BF53" s="155"/>
      <c r="BG53" s="155"/>
      <c r="BH53" s="155"/>
      <c r="BI53" s="154"/>
      <c r="BJ53" s="154"/>
      <c r="BK53" s="155"/>
      <c r="BL53" s="155"/>
      <c r="BM53" s="155"/>
      <c r="BN53" s="154"/>
      <c r="BO53" s="2"/>
      <c r="BP53" s="2">
        <v>1.8832999999999999E-7</v>
      </c>
      <c r="BQ53" s="2">
        <v>0.67306674027000002</v>
      </c>
      <c r="BR53" s="2">
        <v>149854.40013480699</v>
      </c>
      <c r="BS53" s="2">
        <f t="shared" si="9"/>
        <v>-1.8644108333856733E-7</v>
      </c>
      <c r="BT53" s="2"/>
      <c r="BU53" s="2">
        <v>1.023E-8</v>
      </c>
      <c r="BV53" s="2">
        <v>5.6207658982500002</v>
      </c>
      <c r="BW53" s="2">
        <v>6256.7775301915999</v>
      </c>
      <c r="BX53" s="2">
        <f t="shared" si="10"/>
        <v>9.304928647623276E-9</v>
      </c>
      <c r="BY53" s="2"/>
      <c r="BZ53" s="2">
        <v>9.5000000000000003E-10</v>
      </c>
      <c r="CA53" s="2">
        <v>1.9445224408299999</v>
      </c>
      <c r="CB53" s="2">
        <v>11856.2186514245</v>
      </c>
      <c r="CC53" s="2">
        <f t="shared" si="11"/>
        <v>9.1639875523364791E-10</v>
      </c>
      <c r="CD53" s="154"/>
      <c r="CE53" s="155"/>
      <c r="CF53" s="155"/>
      <c r="CG53" s="155"/>
      <c r="CH53" s="154"/>
      <c r="CI53" s="154"/>
      <c r="CJ53" s="155"/>
      <c r="CK53" s="155"/>
      <c r="CL53" s="155"/>
      <c r="CM53" s="154"/>
      <c r="CN53" s="154"/>
      <c r="CO53" s="155"/>
      <c r="CP53" s="155"/>
      <c r="CQ53" s="155"/>
      <c r="CR53" s="154"/>
    </row>
    <row r="54" spans="1:96" ht="13.5" x14ac:dyDescent="0.3">
      <c r="A54" s="154"/>
      <c r="B54" s="154"/>
      <c r="C54" s="154"/>
      <c r="D54" s="154"/>
      <c r="E54" s="154"/>
      <c r="F54" s="154"/>
      <c r="G54" s="154"/>
      <c r="H54" s="154"/>
      <c r="I54" s="154"/>
      <c r="J54" s="154"/>
      <c r="K54" s="154"/>
      <c r="L54" s="154"/>
      <c r="M54" s="2">
        <v>4.8999999999999997E-7</v>
      </c>
      <c r="N54" s="2">
        <v>0.48735065033000002</v>
      </c>
      <c r="O54" s="2">
        <v>1194.4470102246</v>
      </c>
      <c r="P54" s="2">
        <f t="shared" si="0"/>
        <v>2.4894403345414981E-7</v>
      </c>
      <c r="Q54" s="154"/>
      <c r="R54" s="2">
        <v>2.531E-8</v>
      </c>
      <c r="S54" s="2">
        <v>6.22290682655</v>
      </c>
      <c r="T54" s="2">
        <v>6836.6452528338004</v>
      </c>
      <c r="U54" s="2">
        <f t="shared" si="1"/>
        <v>-1.3158817360377113E-8</v>
      </c>
      <c r="V54" s="154"/>
      <c r="W54" s="2">
        <v>2.98E-9</v>
      </c>
      <c r="X54" s="2">
        <v>2.5203747421</v>
      </c>
      <c r="Y54" s="2">
        <v>6127.6554505572003</v>
      </c>
      <c r="Z54" s="2">
        <f t="shared" si="2"/>
        <v>1.6872003540216352E-10</v>
      </c>
      <c r="AA54" s="154"/>
      <c r="AB54" s="155"/>
      <c r="AC54" s="155"/>
      <c r="AD54" s="155"/>
      <c r="AE54" s="154"/>
      <c r="AF54" s="154"/>
      <c r="AG54" s="155"/>
      <c r="AH54" s="155"/>
      <c r="AI54" s="155"/>
      <c r="AJ54" s="154"/>
      <c r="AK54" s="154"/>
      <c r="AL54" s="155"/>
      <c r="AM54" s="155"/>
      <c r="AN54" s="155"/>
      <c r="AO54" s="154"/>
      <c r="AP54" s="154"/>
      <c r="AQ54" s="2">
        <v>9.94E-9</v>
      </c>
      <c r="AR54" s="2">
        <v>4.3008890042500001</v>
      </c>
      <c r="AS54" s="2">
        <v>9225.5392732830005</v>
      </c>
      <c r="AT54" s="2">
        <f t="shared" si="5"/>
        <v>-9.7357078848584852E-9</v>
      </c>
      <c r="AU54" s="2"/>
      <c r="AV54" s="2">
        <v>6.3E-10</v>
      </c>
      <c r="AW54" s="2">
        <v>4.4558662594799996</v>
      </c>
      <c r="AX54" s="2">
        <v>7079.3738568077997</v>
      </c>
      <c r="AY54" s="2">
        <f t="shared" si="6"/>
        <v>6.2894811199585823E-10</v>
      </c>
      <c r="AZ54" s="154"/>
      <c r="BA54" s="155"/>
      <c r="BB54" s="155"/>
      <c r="BC54" s="155"/>
      <c r="BD54" s="154"/>
      <c r="BE54" s="154"/>
      <c r="BF54" s="155"/>
      <c r="BG54" s="155"/>
      <c r="BH54" s="155"/>
      <c r="BI54" s="154"/>
      <c r="BJ54" s="154"/>
      <c r="BK54" s="155"/>
      <c r="BL54" s="155"/>
      <c r="BM54" s="155"/>
      <c r="BN54" s="154"/>
      <c r="BO54" s="2"/>
      <c r="BP54" s="2">
        <v>1.8330999999999999E-7</v>
      </c>
      <c r="BQ54" s="2">
        <v>2.2534873373400002</v>
      </c>
      <c r="BR54" s="2">
        <v>23581.258177317599</v>
      </c>
      <c r="BS54" s="2">
        <f t="shared" si="9"/>
        <v>-7.3525327473912644E-8</v>
      </c>
      <c r="BT54" s="2"/>
      <c r="BU54" s="2">
        <v>8.5099999999999998E-9</v>
      </c>
      <c r="BV54" s="2">
        <v>0.65709335533000002</v>
      </c>
      <c r="BW54" s="2">
        <v>155.42039943419999</v>
      </c>
      <c r="BX54" s="2">
        <f t="shared" si="10"/>
        <v>-8.5032531552099977E-9</v>
      </c>
      <c r="BY54" s="2"/>
      <c r="BZ54" s="2">
        <v>7.7000000000000003E-10</v>
      </c>
      <c r="CA54" s="2">
        <v>0.69373708194999995</v>
      </c>
      <c r="CB54" s="2">
        <v>8429.2412664666008</v>
      </c>
      <c r="CC54" s="2">
        <f t="shared" si="11"/>
        <v>6.2241476852830142E-10</v>
      </c>
      <c r="CD54" s="154"/>
      <c r="CE54" s="155"/>
      <c r="CF54" s="155"/>
      <c r="CG54" s="155"/>
      <c r="CH54" s="154"/>
      <c r="CI54" s="154"/>
      <c r="CJ54" s="155"/>
      <c r="CK54" s="155"/>
      <c r="CL54" s="155"/>
      <c r="CM54" s="154"/>
      <c r="CN54" s="154"/>
      <c r="CO54" s="155"/>
      <c r="CP54" s="155"/>
      <c r="CQ54" s="155"/>
      <c r="CR54" s="154"/>
    </row>
    <row r="55" spans="1:96" ht="13.5" x14ac:dyDescent="0.3">
      <c r="A55" s="154"/>
      <c r="B55" s="154"/>
      <c r="C55" s="154"/>
      <c r="D55" s="154"/>
      <c r="E55" s="154"/>
      <c r="F55" s="154"/>
      <c r="G55" s="154"/>
      <c r="H55" s="154"/>
      <c r="I55" s="154"/>
      <c r="J55" s="154"/>
      <c r="K55" s="154"/>
      <c r="L55" s="154"/>
      <c r="M55" s="2">
        <v>3.9200000000000002E-7</v>
      </c>
      <c r="N55" s="2">
        <v>6.1683299501600004</v>
      </c>
      <c r="O55" s="2">
        <v>10447.3878396044</v>
      </c>
      <c r="P55" s="2">
        <f t="shared" si="0"/>
        <v>3.9088392087354846E-7</v>
      </c>
      <c r="Q55" s="154"/>
      <c r="R55" s="2">
        <v>2.7450000000000001E-8</v>
      </c>
      <c r="S55" s="2">
        <v>0.93466065395999998</v>
      </c>
      <c r="T55" s="2">
        <v>5760.4984318976003</v>
      </c>
      <c r="U55" s="2">
        <f t="shared" si="1"/>
        <v>2.660819374268465E-8</v>
      </c>
      <c r="V55" s="154"/>
      <c r="W55" s="2">
        <v>2.2999999999999999E-9</v>
      </c>
      <c r="X55" s="2">
        <v>1.3779021554899999</v>
      </c>
      <c r="Y55" s="2">
        <v>4705.7323075435997</v>
      </c>
      <c r="Z55" s="2">
        <f t="shared" si="2"/>
        <v>-1.7109801798341538E-9</v>
      </c>
      <c r="AA55" s="154"/>
      <c r="AB55" s="155"/>
      <c r="AC55" s="155"/>
      <c r="AD55" s="155"/>
      <c r="AE55" s="154"/>
      <c r="AF55" s="154"/>
      <c r="AG55" s="155"/>
      <c r="AH55" s="155"/>
      <c r="AI55" s="155"/>
      <c r="AJ55" s="154"/>
      <c r="AK55" s="154"/>
      <c r="AL55" s="155"/>
      <c r="AM55" s="155"/>
      <c r="AN55" s="155"/>
      <c r="AO55" s="154"/>
      <c r="AP55" s="154"/>
      <c r="AQ55" s="2">
        <v>9.2400000000000004E-9</v>
      </c>
      <c r="AR55" s="2">
        <v>3.0645102681199998</v>
      </c>
      <c r="AS55" s="2">
        <v>4164.3119896130002</v>
      </c>
      <c r="AT55" s="2">
        <f t="shared" si="5"/>
        <v>-1.385506668210529E-10</v>
      </c>
      <c r="AU55" s="2"/>
      <c r="AV55" s="2">
        <v>6.0999999999999996E-10</v>
      </c>
      <c r="AW55" s="2">
        <v>0.63918772258000001</v>
      </c>
      <c r="AX55" s="2">
        <v>33794.543723528601</v>
      </c>
      <c r="AY55" s="2">
        <f t="shared" si="6"/>
        <v>-5.9072091819001701E-10</v>
      </c>
      <c r="AZ55" s="154"/>
      <c r="BA55" s="155"/>
      <c r="BB55" s="155"/>
      <c r="BC55" s="155"/>
      <c r="BD55" s="154"/>
      <c r="BE55" s="154"/>
      <c r="BF55" s="155"/>
      <c r="BG55" s="155"/>
      <c r="BH55" s="155"/>
      <c r="BI55" s="154"/>
      <c r="BJ55" s="154"/>
      <c r="BK55" s="155"/>
      <c r="BL55" s="155"/>
      <c r="BM55" s="155"/>
      <c r="BN55" s="154"/>
      <c r="BO55" s="2"/>
      <c r="BP55" s="2">
        <v>1.3640999999999999E-7</v>
      </c>
      <c r="BQ55" s="2">
        <v>3.6851611880399999</v>
      </c>
      <c r="BR55" s="2">
        <v>4705.7323075435997</v>
      </c>
      <c r="BS55" s="2">
        <f t="shared" si="9"/>
        <v>6.2207407887387836E-10</v>
      </c>
      <c r="BT55" s="2"/>
      <c r="BU55" s="2">
        <v>8.02E-9</v>
      </c>
      <c r="BV55" s="2">
        <v>4.1051913208800004</v>
      </c>
      <c r="BW55" s="2">
        <v>951.71840625060008</v>
      </c>
      <c r="BX55" s="2">
        <f t="shared" si="10"/>
        <v>6.0645353595639317E-9</v>
      </c>
      <c r="BY55" s="2"/>
      <c r="BZ55" s="2">
        <v>1.0000000000000001E-9</v>
      </c>
      <c r="CA55" s="2">
        <v>5.1972529213099996</v>
      </c>
      <c r="CB55" s="2">
        <v>244287.60000722701</v>
      </c>
      <c r="CC55" s="2">
        <f t="shared" si="11"/>
        <v>-3.4006323980165219E-10</v>
      </c>
      <c r="CD55" s="154"/>
      <c r="CE55" s="155"/>
      <c r="CF55" s="155"/>
      <c r="CG55" s="155"/>
      <c r="CH55" s="154"/>
      <c r="CI55" s="154"/>
      <c r="CJ55" s="155"/>
      <c r="CK55" s="155"/>
      <c r="CL55" s="155"/>
      <c r="CM55" s="154"/>
      <c r="CN55" s="154"/>
      <c r="CO55" s="155"/>
      <c r="CP55" s="155"/>
      <c r="CQ55" s="155"/>
      <c r="CR55" s="154"/>
    </row>
    <row r="56" spans="1:96" ht="13.5" x14ac:dyDescent="0.3">
      <c r="A56" s="154"/>
      <c r="B56" s="154"/>
      <c r="C56" s="154"/>
      <c r="D56" s="154"/>
      <c r="E56" s="154"/>
      <c r="F56" s="154"/>
      <c r="G56" s="154"/>
      <c r="H56" s="154"/>
      <c r="I56" s="154"/>
      <c r="J56" s="154"/>
      <c r="K56" s="154"/>
      <c r="L56" s="154"/>
      <c r="M56" s="2">
        <v>3.5566E-7</v>
      </c>
      <c r="N56" s="2">
        <v>1.77597314691</v>
      </c>
      <c r="O56" s="2">
        <v>6812.766815086</v>
      </c>
      <c r="P56" s="2">
        <f t="shared" si="0"/>
        <v>2.7896902779902326E-7</v>
      </c>
      <c r="Q56" s="154"/>
      <c r="R56" s="2">
        <v>3.25E-8</v>
      </c>
      <c r="S56" s="2">
        <v>3.3995464003800002</v>
      </c>
      <c r="T56" s="2">
        <v>7632.9432596502002</v>
      </c>
      <c r="U56" s="2">
        <f t="shared" si="1"/>
        <v>-4.4871881288365132E-9</v>
      </c>
      <c r="V56" s="154"/>
      <c r="W56" s="2">
        <v>2.52E-9</v>
      </c>
      <c r="X56" s="2">
        <v>0.55330133470999998</v>
      </c>
      <c r="Y56" s="2">
        <v>6279.5527316424004</v>
      </c>
      <c r="Z56" s="2">
        <f t="shared" si="2"/>
        <v>-1.0810644019782884E-9</v>
      </c>
      <c r="AA56" s="154"/>
      <c r="AB56" s="155"/>
      <c r="AC56" s="155"/>
      <c r="AD56" s="155"/>
      <c r="AE56" s="154"/>
      <c r="AF56" s="154"/>
      <c r="AG56" s="155"/>
      <c r="AH56" s="155"/>
      <c r="AI56" s="155"/>
      <c r="AJ56" s="154"/>
      <c r="AK56" s="154"/>
      <c r="AL56" s="155"/>
      <c r="AM56" s="155"/>
      <c r="AN56" s="155"/>
      <c r="AO56" s="154"/>
      <c r="AP56" s="154"/>
      <c r="AQ56" s="2">
        <v>8.6699999999999992E-9</v>
      </c>
      <c r="AR56" s="2">
        <v>0.55606931067999998</v>
      </c>
      <c r="AS56" s="2">
        <v>8429.2412664666008</v>
      </c>
      <c r="AT56" s="2">
        <f t="shared" si="5"/>
        <v>6.241445268769532E-9</v>
      </c>
      <c r="AU56" s="2"/>
      <c r="AV56" s="2">
        <v>4.7000000000000003E-10</v>
      </c>
      <c r="AW56" s="2">
        <v>2.0907023572400001</v>
      </c>
      <c r="AX56" s="2">
        <v>3128.3887650958</v>
      </c>
      <c r="AY56" s="2">
        <f t="shared" si="6"/>
        <v>-4.1123880095828765E-10</v>
      </c>
      <c r="AZ56" s="154"/>
      <c r="BA56" s="155"/>
      <c r="BB56" s="155"/>
      <c r="BC56" s="155"/>
      <c r="BD56" s="154"/>
      <c r="BE56" s="154"/>
      <c r="BF56" s="155"/>
      <c r="BG56" s="155"/>
      <c r="BH56" s="155"/>
      <c r="BI56" s="154"/>
      <c r="BJ56" s="154"/>
      <c r="BK56" s="155"/>
      <c r="BL56" s="155"/>
      <c r="BM56" s="155"/>
      <c r="BN56" s="154"/>
      <c r="BO56" s="2"/>
      <c r="BP56" s="2">
        <v>1.3138999999999999E-7</v>
      </c>
      <c r="BQ56" s="2">
        <v>0.65289581324000001</v>
      </c>
      <c r="BR56" s="2">
        <v>13367.972631106601</v>
      </c>
      <c r="BS56" s="2">
        <f t="shared" si="9"/>
        <v>-7.0523608102670462E-8</v>
      </c>
      <c r="BT56" s="2"/>
      <c r="BU56" s="2">
        <v>8.57E-9</v>
      </c>
      <c r="BV56" s="2">
        <v>1.41661697538</v>
      </c>
      <c r="BW56" s="2">
        <v>5753.3848848968</v>
      </c>
      <c r="BX56" s="2">
        <f t="shared" si="10"/>
        <v>7.0011685037882176E-9</v>
      </c>
      <c r="BY56" s="2"/>
      <c r="BZ56" s="2">
        <v>8.0000000000000003E-10</v>
      </c>
      <c r="CA56" s="2">
        <v>6.1844048370499998</v>
      </c>
      <c r="CB56" s="2">
        <v>1059.3819301891999</v>
      </c>
      <c r="CC56" s="2">
        <f t="shared" si="11"/>
        <v>-1.3626796928862032E-10</v>
      </c>
      <c r="CD56" s="154"/>
      <c r="CE56" s="155"/>
      <c r="CF56" s="155"/>
      <c r="CG56" s="155"/>
      <c r="CH56" s="154"/>
      <c r="CI56" s="154"/>
      <c r="CJ56" s="155"/>
      <c r="CK56" s="155"/>
      <c r="CL56" s="155"/>
      <c r="CM56" s="154"/>
      <c r="CN56" s="154"/>
      <c r="CO56" s="155"/>
      <c r="CP56" s="155"/>
      <c r="CQ56" s="155"/>
      <c r="CR56" s="154"/>
    </row>
    <row r="57" spans="1:96" ht="13.5" x14ac:dyDescent="0.3">
      <c r="A57" s="154"/>
      <c r="B57" s="154"/>
      <c r="C57" s="154"/>
      <c r="D57" s="154"/>
      <c r="E57" s="154"/>
      <c r="F57" s="154"/>
      <c r="G57" s="154"/>
      <c r="H57" s="156"/>
      <c r="I57" s="156"/>
      <c r="J57" s="156"/>
      <c r="K57" s="156"/>
      <c r="L57" s="156"/>
      <c r="M57" s="2">
        <v>3.6769999999999999E-7</v>
      </c>
      <c r="N57" s="2">
        <v>6.0413385934699999</v>
      </c>
      <c r="O57" s="2">
        <v>10213.285546211</v>
      </c>
      <c r="P57" s="2">
        <f t="shared" si="0"/>
        <v>-2.3902451823106991E-7</v>
      </c>
      <c r="Q57" s="156"/>
      <c r="R57" s="2">
        <v>2.2770000000000001E-8</v>
      </c>
      <c r="S57" s="2">
        <v>5.0027783767200003</v>
      </c>
      <c r="T57" s="2">
        <v>17789.845619784999</v>
      </c>
      <c r="U57" s="2">
        <f t="shared" si="1"/>
        <v>4.6280150293285828E-9</v>
      </c>
      <c r="V57" s="156"/>
      <c r="W57" s="2">
        <v>2.5500000000000001E-9</v>
      </c>
      <c r="X57" s="2">
        <v>5.2657018736900003</v>
      </c>
      <c r="Y57" s="2">
        <v>6812.766815086</v>
      </c>
      <c r="Z57" s="2">
        <f t="shared" si="2"/>
        <v>-2.4197626840189781E-9</v>
      </c>
      <c r="AA57" s="156"/>
      <c r="AB57" s="155"/>
      <c r="AC57" s="155"/>
      <c r="AD57" s="155"/>
      <c r="AE57" s="156"/>
      <c r="AF57" s="156"/>
      <c r="AG57" s="155"/>
      <c r="AH57" s="155"/>
      <c r="AI57" s="155"/>
      <c r="AJ57" s="156"/>
      <c r="AK57" s="156"/>
      <c r="AL57" s="155"/>
      <c r="AM57" s="155"/>
      <c r="AN57" s="155"/>
      <c r="AO57" s="156"/>
      <c r="AP57" s="156"/>
      <c r="AQ57" s="2">
        <v>9.8799999999999998E-9</v>
      </c>
      <c r="AR57" s="2">
        <v>5.9728610420799999</v>
      </c>
      <c r="AS57" s="2">
        <v>7079.3738568077997</v>
      </c>
      <c r="AT57" s="2">
        <f t="shared" si="5"/>
        <v>-3.9454780769620736E-11</v>
      </c>
      <c r="AU57" s="2"/>
      <c r="AV57" s="2">
        <v>4.7000000000000003E-10</v>
      </c>
      <c r="AW57" s="2">
        <v>3.325438433</v>
      </c>
      <c r="AX57" s="2">
        <v>26087.903141574199</v>
      </c>
      <c r="AY57" s="2">
        <f t="shared" si="6"/>
        <v>4.5926207641391721E-10</v>
      </c>
      <c r="AZ57" s="156"/>
      <c r="BA57" s="155"/>
      <c r="BB57" s="155"/>
      <c r="BC57" s="155"/>
      <c r="BD57" s="156"/>
      <c r="BE57" s="156"/>
      <c r="BF57" s="155"/>
      <c r="BG57" s="155"/>
      <c r="BH57" s="155"/>
      <c r="BI57" s="156"/>
      <c r="BJ57" s="156"/>
      <c r="BK57" s="155"/>
      <c r="BL57" s="155"/>
      <c r="BM57" s="155"/>
      <c r="BN57" s="156"/>
      <c r="BO57" s="2"/>
      <c r="BP57" s="2">
        <v>1.0414E-7</v>
      </c>
      <c r="BQ57" s="2">
        <v>4.33285688538</v>
      </c>
      <c r="BR57" s="2">
        <v>11769.8536931664</v>
      </c>
      <c r="BS57" s="2">
        <f t="shared" si="9"/>
        <v>7.8372330758850942E-8</v>
      </c>
      <c r="BT57" s="2"/>
      <c r="BU57" s="2">
        <v>9.94E-9</v>
      </c>
      <c r="BV57" s="2">
        <v>1.14418521187</v>
      </c>
      <c r="BW57" s="2">
        <v>1059.3819301891999</v>
      </c>
      <c r="BX57" s="2">
        <f t="shared" si="10"/>
        <v>8.7279306833545021E-9</v>
      </c>
      <c r="BY57" s="2"/>
      <c r="BZ57" s="2">
        <v>6.9E-10</v>
      </c>
      <c r="CA57" s="2">
        <v>5.2569988859499999</v>
      </c>
      <c r="CB57" s="2">
        <v>14143.495242430599</v>
      </c>
      <c r="CC57" s="2">
        <f t="shared" si="11"/>
        <v>-5.5126261900885193E-10</v>
      </c>
      <c r="CD57" s="156"/>
      <c r="CE57" s="155"/>
      <c r="CF57" s="155"/>
      <c r="CG57" s="155"/>
      <c r="CH57" s="156"/>
      <c r="CI57" s="156"/>
      <c r="CJ57" s="155"/>
      <c r="CK57" s="155"/>
      <c r="CL57" s="155"/>
      <c r="CM57" s="156"/>
      <c r="CN57" s="156"/>
      <c r="CO57" s="155"/>
      <c r="CP57" s="155"/>
      <c r="CQ57" s="155"/>
      <c r="CR57" s="156"/>
    </row>
    <row r="58" spans="1:96" ht="13.5" x14ac:dyDescent="0.3">
      <c r="A58" s="154"/>
      <c r="B58" s="154"/>
      <c r="C58" s="154"/>
      <c r="D58" s="154"/>
      <c r="E58" s="154"/>
      <c r="F58" s="154"/>
      <c r="G58" s="154"/>
      <c r="H58" s="154"/>
      <c r="I58" s="154"/>
      <c r="J58" s="154"/>
      <c r="K58" s="154"/>
      <c r="L58" s="154"/>
      <c r="M58" s="2">
        <v>3.6595999999999998E-7</v>
      </c>
      <c r="N58" s="2">
        <v>2.5695523862799998</v>
      </c>
      <c r="O58" s="2">
        <v>1059.3819301891999</v>
      </c>
      <c r="P58" s="2">
        <f t="shared" si="0"/>
        <v>2.1984767509863131E-7</v>
      </c>
      <c r="Q58" s="154"/>
      <c r="R58" s="2">
        <v>2.0750000000000001E-8</v>
      </c>
      <c r="S58" s="2">
        <v>3.9553497863399998</v>
      </c>
      <c r="T58" s="2">
        <v>10213.285546211</v>
      </c>
      <c r="U58" s="2">
        <f t="shared" si="1"/>
        <v>2.0366878750077881E-8</v>
      </c>
      <c r="V58" s="154"/>
      <c r="W58" s="2">
        <v>2.7499999999999998E-9</v>
      </c>
      <c r="X58" s="2">
        <v>0.67264264271999996</v>
      </c>
      <c r="Y58" s="2">
        <v>25132.3033999656</v>
      </c>
      <c r="Z58" s="2">
        <f t="shared" si="2"/>
        <v>2.4618936616656124E-9</v>
      </c>
      <c r="AA58" s="154"/>
      <c r="AB58" s="155"/>
      <c r="AC58" s="155"/>
      <c r="AD58" s="155"/>
      <c r="AE58" s="154"/>
      <c r="AF58" s="154"/>
      <c r="AG58" s="155"/>
      <c r="AH58" s="155"/>
      <c r="AI58" s="155"/>
      <c r="AJ58" s="154"/>
      <c r="AK58" s="154"/>
      <c r="AL58" s="155"/>
      <c r="AM58" s="155"/>
      <c r="AN58" s="155"/>
      <c r="AO58" s="154"/>
      <c r="AP58" s="154"/>
      <c r="AQ58" s="2">
        <v>8.2399999999999997E-9</v>
      </c>
      <c r="AR58" s="2">
        <v>1.5098480617300001</v>
      </c>
      <c r="AS58" s="2">
        <v>10447.3878396044</v>
      </c>
      <c r="AT58" s="2">
        <f t="shared" si="5"/>
        <v>1.7773360342650273E-10</v>
      </c>
      <c r="AU58" s="2"/>
      <c r="AV58" s="2">
        <v>4.8999999999999996E-10</v>
      </c>
      <c r="AW58" s="2">
        <v>1.6068090500500001</v>
      </c>
      <c r="AX58" s="2">
        <v>6702.5604938666002</v>
      </c>
      <c r="AY58" s="2">
        <f t="shared" si="6"/>
        <v>-4.2684046926957354E-10</v>
      </c>
      <c r="AZ58" s="154"/>
      <c r="BA58" s="155"/>
      <c r="BB58" s="155"/>
      <c r="BC58" s="155"/>
      <c r="BD58" s="154"/>
      <c r="BE58" s="154"/>
      <c r="BF58" s="155"/>
      <c r="BG58" s="155"/>
      <c r="BH58" s="155"/>
      <c r="BI58" s="154"/>
      <c r="BJ58" s="154"/>
      <c r="BK58" s="155"/>
      <c r="BL58" s="155"/>
      <c r="BM58" s="155"/>
      <c r="BN58" s="154"/>
      <c r="BO58" s="2"/>
      <c r="BP58" s="2">
        <v>9.9779999999999997E-8</v>
      </c>
      <c r="BQ58" s="2">
        <v>4.2012633635499999</v>
      </c>
      <c r="BR58" s="2">
        <v>6309.3741697912001</v>
      </c>
      <c r="BS58" s="2">
        <f t="shared" si="9"/>
        <v>9.8849274995218412E-8</v>
      </c>
      <c r="BT58" s="2"/>
      <c r="BU58" s="2">
        <v>8.1300000000000007E-9</v>
      </c>
      <c r="BV58" s="2">
        <v>1.63948433322</v>
      </c>
      <c r="BW58" s="2">
        <v>6681.2248533995999</v>
      </c>
      <c r="BX58" s="2">
        <f t="shared" si="10"/>
        <v>-7.9687534641038133E-9</v>
      </c>
      <c r="BY58" s="2"/>
      <c r="BZ58" s="2">
        <v>8.4999999999999996E-10</v>
      </c>
      <c r="CA58" s="2">
        <v>5.3948472549900002</v>
      </c>
      <c r="CB58" s="2">
        <v>25132.3033999656</v>
      </c>
      <c r="CC58" s="2">
        <f t="shared" si="11"/>
        <v>3.8620760524598308E-10</v>
      </c>
      <c r="CD58" s="154"/>
      <c r="CE58" s="155"/>
      <c r="CF58" s="155"/>
      <c r="CG58" s="155"/>
      <c r="CH58" s="154"/>
      <c r="CI58" s="154"/>
      <c r="CJ58" s="155"/>
      <c r="CK58" s="155"/>
      <c r="CL58" s="155"/>
      <c r="CM58" s="154"/>
      <c r="CN58" s="154"/>
      <c r="CO58" s="155"/>
      <c r="CP58" s="155"/>
      <c r="CQ58" s="155"/>
      <c r="CR58" s="154"/>
    </row>
    <row r="59" spans="1:96" ht="13.5" x14ac:dyDescent="0.3">
      <c r="A59" s="154"/>
      <c r="B59" s="154"/>
      <c r="C59" s="154"/>
      <c r="D59" s="154"/>
      <c r="E59" s="154"/>
      <c r="F59" s="154"/>
      <c r="G59" s="154"/>
      <c r="H59" s="154"/>
      <c r="I59" s="154"/>
      <c r="J59" s="154"/>
      <c r="K59" s="154"/>
      <c r="L59" s="154"/>
      <c r="M59" s="2">
        <v>3.3290999999999998E-7</v>
      </c>
      <c r="N59" s="2">
        <v>0.59309499459000004</v>
      </c>
      <c r="O59" s="2">
        <v>17789.845619784999</v>
      </c>
      <c r="P59" s="2">
        <f t="shared" si="0"/>
        <v>2.9096981592536235E-7</v>
      </c>
      <c r="Q59" s="154"/>
      <c r="R59" s="2">
        <v>2.0610000000000001E-8</v>
      </c>
      <c r="S59" s="2">
        <v>2.2241168307699999</v>
      </c>
      <c r="T59" s="2">
        <v>5856.4776591153995</v>
      </c>
      <c r="U59" s="2">
        <f t="shared" si="1"/>
        <v>-2.0589174815805022E-8</v>
      </c>
      <c r="V59" s="154"/>
      <c r="W59" s="2">
        <v>1.7800000000000001E-9</v>
      </c>
      <c r="X59" s="2">
        <v>0.92820785173999998</v>
      </c>
      <c r="Y59" s="2">
        <v>1990.745017041</v>
      </c>
      <c r="Z59" s="2">
        <f t="shared" si="2"/>
        <v>-4.8328036633519315E-10</v>
      </c>
      <c r="AA59" s="154"/>
      <c r="AB59" s="155"/>
      <c r="AC59" s="155"/>
      <c r="AD59" s="155"/>
      <c r="AE59" s="154"/>
      <c r="AF59" s="154"/>
      <c r="AG59" s="155"/>
      <c r="AH59" s="155"/>
      <c r="AI59" s="155"/>
      <c r="AJ59" s="154"/>
      <c r="AK59" s="154"/>
      <c r="AL59" s="155"/>
      <c r="AM59" s="155"/>
      <c r="AN59" s="155"/>
      <c r="AO59" s="154"/>
      <c r="AP59" s="154"/>
      <c r="AQ59" s="2">
        <v>9.1499999999999992E-9</v>
      </c>
      <c r="AR59" s="2">
        <v>0.12635654592000001</v>
      </c>
      <c r="AS59" s="2">
        <v>11015.106477334801</v>
      </c>
      <c r="AT59" s="2">
        <f t="shared" si="5"/>
        <v>-9.1433185965664413E-9</v>
      </c>
      <c r="AU59" s="2"/>
      <c r="AV59" s="2">
        <v>5.7E-10</v>
      </c>
      <c r="AW59" s="2">
        <v>0.11215813438</v>
      </c>
      <c r="AX59" s="2">
        <v>29088.811415985001</v>
      </c>
      <c r="AY59" s="2">
        <f t="shared" si="6"/>
        <v>1.3554836239198899E-10</v>
      </c>
      <c r="AZ59" s="154"/>
      <c r="BA59" s="155"/>
      <c r="BB59" s="155"/>
      <c r="BC59" s="155"/>
      <c r="BD59" s="154"/>
      <c r="BE59" s="154"/>
      <c r="BF59" s="155"/>
      <c r="BG59" s="155"/>
      <c r="BH59" s="155"/>
      <c r="BI59" s="154"/>
      <c r="BJ59" s="154"/>
      <c r="BK59" s="155"/>
      <c r="BL59" s="155"/>
      <c r="BM59" s="155"/>
      <c r="BN59" s="154"/>
      <c r="BO59" s="2"/>
      <c r="BP59" s="2">
        <v>1.0169000000000001E-7</v>
      </c>
      <c r="BQ59" s="2">
        <v>1.5939068136900001</v>
      </c>
      <c r="BR59" s="2">
        <v>4690.4798363585996</v>
      </c>
      <c r="BS59" s="2">
        <f t="shared" si="9"/>
        <v>-7.3454012821451157E-8</v>
      </c>
      <c r="BT59" s="2"/>
      <c r="BU59" s="2">
        <v>6.6199999999999999E-9</v>
      </c>
      <c r="BV59" s="2">
        <v>4.5520045225999999</v>
      </c>
      <c r="BW59" s="2">
        <v>5216.5803728013998</v>
      </c>
      <c r="BX59" s="2">
        <f t="shared" si="10"/>
        <v>1.6777647534102763E-9</v>
      </c>
      <c r="BY59" s="2"/>
      <c r="BZ59" s="2">
        <v>6.6E-10</v>
      </c>
      <c r="CA59" s="2">
        <v>0.51779993905999999</v>
      </c>
      <c r="CB59" s="2">
        <v>801.82093112380005</v>
      </c>
      <c r="CC59" s="2">
        <f t="shared" si="11"/>
        <v>3.7063254216347976E-10</v>
      </c>
      <c r="CD59" s="154"/>
      <c r="CE59" s="155"/>
      <c r="CF59" s="155"/>
      <c r="CG59" s="155"/>
      <c r="CH59" s="154"/>
      <c r="CI59" s="154"/>
      <c r="CJ59" s="155"/>
      <c r="CK59" s="155"/>
      <c r="CL59" s="155"/>
      <c r="CM59" s="154"/>
      <c r="CN59" s="154"/>
      <c r="CO59" s="155"/>
      <c r="CP59" s="155"/>
      <c r="CQ59" s="155"/>
      <c r="CR59" s="154"/>
    </row>
    <row r="60" spans="1:96" ht="13.5" x14ac:dyDescent="0.3">
      <c r="A60" s="154"/>
      <c r="B60" s="154"/>
      <c r="C60" s="154"/>
      <c r="D60" s="154"/>
      <c r="E60" s="154"/>
      <c r="F60" s="154"/>
      <c r="G60" s="154"/>
      <c r="H60" s="154"/>
      <c r="I60" s="154"/>
      <c r="J60" s="154"/>
      <c r="K60" s="154"/>
      <c r="L60" s="154"/>
      <c r="M60" s="2">
        <v>3.5954E-7</v>
      </c>
      <c r="N60" s="2">
        <v>1.70876111898</v>
      </c>
      <c r="O60" s="2">
        <v>2352.8661537717999</v>
      </c>
      <c r="P60" s="2">
        <f t="shared" si="0"/>
        <v>-2.1869159556751776E-7</v>
      </c>
      <c r="Q60" s="154"/>
      <c r="R60" s="2">
        <v>2.2519999999999999E-8</v>
      </c>
      <c r="S60" s="2">
        <v>5.6716649988499999</v>
      </c>
      <c r="T60" s="2">
        <v>11499.656222792801</v>
      </c>
      <c r="U60" s="2">
        <f t="shared" si="1"/>
        <v>-1.551565243823329E-8</v>
      </c>
      <c r="V60" s="154"/>
      <c r="W60" s="2">
        <v>2.21E-9</v>
      </c>
      <c r="X60" s="2">
        <v>0.63897368842000002</v>
      </c>
      <c r="Y60" s="2">
        <v>6256.7775301915999</v>
      </c>
      <c r="Z60" s="2">
        <f t="shared" si="2"/>
        <v>-3.5021351233370067E-10</v>
      </c>
      <c r="AA60" s="154"/>
      <c r="AB60" s="155"/>
      <c r="AC60" s="155"/>
      <c r="AD60" s="155"/>
      <c r="AE60" s="154"/>
      <c r="AF60" s="154"/>
      <c r="AG60" s="155"/>
      <c r="AH60" s="155"/>
      <c r="AI60" s="155"/>
      <c r="AJ60" s="154"/>
      <c r="AK60" s="154"/>
      <c r="AL60" s="155"/>
      <c r="AM60" s="155"/>
      <c r="AN60" s="155"/>
      <c r="AO60" s="154"/>
      <c r="AP60" s="154"/>
      <c r="AQ60" s="2">
        <v>7.4199999999999996E-9</v>
      </c>
      <c r="AR60" s="2">
        <v>1.99159139281</v>
      </c>
      <c r="AS60" s="2">
        <v>26087.903141574199</v>
      </c>
      <c r="AT60" s="2">
        <f t="shared" si="5"/>
        <v>1.6901529965876998E-10</v>
      </c>
      <c r="AU60" s="2"/>
      <c r="AV60" s="2">
        <v>5.6000000000000003E-10</v>
      </c>
      <c r="AW60" s="2">
        <v>5.4798293491100001</v>
      </c>
      <c r="AX60" s="2">
        <v>775.52261132399997</v>
      </c>
      <c r="AY60" s="2">
        <f t="shared" si="6"/>
        <v>4.0055765390891631E-10</v>
      </c>
      <c r="AZ60" s="154"/>
      <c r="BA60" s="155"/>
      <c r="BB60" s="155"/>
      <c r="BC60" s="155"/>
      <c r="BD60" s="154"/>
      <c r="BE60" s="154"/>
      <c r="BF60" s="155"/>
      <c r="BG60" s="155"/>
      <c r="BH60" s="155"/>
      <c r="BI60" s="154"/>
      <c r="BJ60" s="154"/>
      <c r="BK60" s="155"/>
      <c r="BL60" s="155"/>
      <c r="BM60" s="155"/>
      <c r="BN60" s="154"/>
      <c r="BO60" s="2"/>
      <c r="BP60" s="2">
        <v>7.5639999999999994E-8</v>
      </c>
      <c r="BQ60" s="2">
        <v>2.6256059738999999</v>
      </c>
      <c r="BR60" s="2">
        <v>6256.7775301915999</v>
      </c>
      <c r="BS60" s="2">
        <f t="shared" si="9"/>
        <v>-6.3477556337237206E-8</v>
      </c>
      <c r="BT60" s="2"/>
      <c r="BU60" s="2">
        <v>6.4400000000000001E-9</v>
      </c>
      <c r="BV60" s="2">
        <v>4.1947816873299999</v>
      </c>
      <c r="BW60" s="2">
        <v>6040.3472460173998</v>
      </c>
      <c r="BX60" s="2">
        <f t="shared" si="10"/>
        <v>-1.2775903934893878E-9</v>
      </c>
      <c r="BY60" s="2"/>
      <c r="BZ60" s="2">
        <v>5.4999999999999996E-10</v>
      </c>
      <c r="CA60" s="2">
        <v>5.1687820246099996</v>
      </c>
      <c r="CB60" s="2">
        <v>7058.5984613153996</v>
      </c>
      <c r="CC60" s="2">
        <f t="shared" si="11"/>
        <v>4.9917668919195804E-10</v>
      </c>
      <c r="CD60" s="154"/>
      <c r="CE60" s="155"/>
      <c r="CF60" s="155"/>
      <c r="CG60" s="155"/>
      <c r="CH60" s="154"/>
      <c r="CI60" s="154"/>
      <c r="CJ60" s="155"/>
      <c r="CK60" s="155"/>
      <c r="CL60" s="155"/>
      <c r="CM60" s="154"/>
      <c r="CN60" s="154"/>
      <c r="CO60" s="155"/>
      <c r="CP60" s="155"/>
      <c r="CQ60" s="155"/>
      <c r="CR60" s="154"/>
    </row>
    <row r="61" spans="1:96" ht="13.5" x14ac:dyDescent="0.3">
      <c r="A61" s="154"/>
      <c r="B61" s="154"/>
      <c r="C61" s="154"/>
      <c r="D61" s="154"/>
      <c r="E61" s="154"/>
      <c r="F61" s="154"/>
      <c r="G61" s="154"/>
      <c r="H61" s="154"/>
      <c r="I61" s="154"/>
      <c r="J61" s="154"/>
      <c r="K61" s="154"/>
      <c r="L61" s="154"/>
      <c r="M61" s="2">
        <v>4.0937999999999998E-7</v>
      </c>
      <c r="N61" s="2">
        <v>2.3985088170700002</v>
      </c>
      <c r="O61" s="2">
        <v>19651.048481098002</v>
      </c>
      <c r="P61" s="2">
        <f t="shared" si="0"/>
        <v>1.7602300776387206E-7</v>
      </c>
      <c r="Q61" s="154"/>
      <c r="R61" s="2">
        <v>2.1480000000000001E-8</v>
      </c>
      <c r="S61" s="2">
        <v>5.2018457823500004</v>
      </c>
      <c r="T61" s="2">
        <v>11513.883316794399</v>
      </c>
      <c r="U61" s="2">
        <f t="shared" si="1"/>
        <v>-1.8061021748549282E-8</v>
      </c>
      <c r="V61" s="154"/>
      <c r="W61" s="2">
        <v>1.55E-9</v>
      </c>
      <c r="X61" s="2">
        <v>0.77319790838000002</v>
      </c>
      <c r="Y61" s="2">
        <v>14143.495242430599</v>
      </c>
      <c r="Z61" s="2">
        <f t="shared" si="2"/>
        <v>-6.2734363709442781E-10</v>
      </c>
      <c r="AA61" s="154"/>
      <c r="AB61" s="155"/>
      <c r="AC61" s="155"/>
      <c r="AD61" s="155"/>
      <c r="AE61" s="154"/>
      <c r="AF61" s="154"/>
      <c r="AG61" s="155"/>
      <c r="AH61" s="155"/>
      <c r="AI61" s="155"/>
      <c r="AJ61" s="154"/>
      <c r="AK61" s="154"/>
      <c r="AL61" s="155"/>
      <c r="AM61" s="155"/>
      <c r="AN61" s="155"/>
      <c r="AO61" s="154"/>
      <c r="AP61" s="154"/>
      <c r="AQ61" s="2">
        <v>1.0390000000000001E-8</v>
      </c>
      <c r="AR61" s="2">
        <v>3.1415926535900001</v>
      </c>
      <c r="AS61" s="2">
        <v>0</v>
      </c>
      <c r="AT61" s="2">
        <f t="shared" si="5"/>
        <v>-1.0390000000000001E-8</v>
      </c>
      <c r="AU61" s="2"/>
      <c r="AV61" s="2">
        <v>5.0000000000000003E-10</v>
      </c>
      <c r="AW61" s="2">
        <v>1.8939678846300001</v>
      </c>
      <c r="AX61" s="2">
        <v>12139.5535091068</v>
      </c>
      <c r="AY61" s="2">
        <f t="shared" si="6"/>
        <v>-2.0743848212652195E-10</v>
      </c>
      <c r="AZ61" s="154"/>
      <c r="BA61" s="155"/>
      <c r="BB61" s="155"/>
      <c r="BC61" s="155"/>
      <c r="BD61" s="154"/>
      <c r="BE61" s="154"/>
      <c r="BF61" s="155"/>
      <c r="BG61" s="155"/>
      <c r="BH61" s="155"/>
      <c r="BI61" s="154"/>
      <c r="BJ61" s="154"/>
      <c r="BK61" s="155"/>
      <c r="BL61" s="155"/>
      <c r="BM61" s="155"/>
      <c r="BN61" s="154"/>
      <c r="BO61" s="2"/>
      <c r="BP61" s="2">
        <v>9.6610000000000003E-8</v>
      </c>
      <c r="BQ61" s="2">
        <v>3.6758679122000002</v>
      </c>
      <c r="BR61" s="2">
        <v>27511.4678735372</v>
      </c>
      <c r="BS61" s="2">
        <f t="shared" si="9"/>
        <v>-2.8946345755198245E-8</v>
      </c>
      <c r="BT61" s="2"/>
      <c r="BU61" s="2">
        <v>6.2600000000000003E-9</v>
      </c>
      <c r="BV61" s="2">
        <v>1.5076771359800001</v>
      </c>
      <c r="BW61" s="2">
        <v>5643.1785636774002</v>
      </c>
      <c r="BX61" s="2">
        <f t="shared" si="10"/>
        <v>2.9273751186782986E-9</v>
      </c>
      <c r="BY61" s="2"/>
      <c r="BZ61" s="2">
        <v>5.1E-10</v>
      </c>
      <c r="CA61" s="2">
        <v>3.88759155247</v>
      </c>
      <c r="CB61" s="2">
        <v>12036.4607348882</v>
      </c>
      <c r="CC61" s="2">
        <f t="shared" si="11"/>
        <v>-5.5280216757082016E-11</v>
      </c>
      <c r="CD61" s="154"/>
      <c r="CE61" s="155"/>
      <c r="CF61" s="155"/>
      <c r="CG61" s="155"/>
      <c r="CH61" s="154"/>
      <c r="CI61" s="154"/>
      <c r="CJ61" s="155"/>
      <c r="CK61" s="155"/>
      <c r="CL61" s="155"/>
      <c r="CM61" s="154"/>
      <c r="CN61" s="154"/>
      <c r="CO61" s="155"/>
      <c r="CP61" s="155"/>
      <c r="CQ61" s="155"/>
      <c r="CR61" s="154"/>
    </row>
    <row r="62" spans="1:96" ht="13.5" x14ac:dyDescent="0.3">
      <c r="A62" s="154"/>
      <c r="B62" s="154"/>
      <c r="C62" s="154"/>
      <c r="D62" s="154"/>
      <c r="E62" s="154"/>
      <c r="F62" s="154"/>
      <c r="G62" s="154"/>
      <c r="H62" s="154"/>
      <c r="I62" s="154"/>
      <c r="J62" s="154"/>
      <c r="K62" s="154"/>
      <c r="L62" s="154"/>
      <c r="M62" s="2">
        <v>3.0046999999999999E-7</v>
      </c>
      <c r="N62" s="2">
        <v>2.7397512393499999</v>
      </c>
      <c r="O62" s="2">
        <v>1349.8674096587999</v>
      </c>
      <c r="P62" s="2">
        <f t="shared" si="0"/>
        <v>2.6808184115445859E-7</v>
      </c>
      <c r="Q62" s="154"/>
      <c r="R62" s="2">
        <v>1.8860000000000001E-8</v>
      </c>
      <c r="S62" s="2">
        <v>0.53198320577000002</v>
      </c>
      <c r="T62" s="2">
        <v>3340.6124266997999</v>
      </c>
      <c r="U62" s="2">
        <f t="shared" si="1"/>
        <v>-3.525028633118665E-9</v>
      </c>
      <c r="V62" s="154"/>
      <c r="W62" s="2">
        <v>1.5E-9</v>
      </c>
      <c r="X62" s="2">
        <v>2.4047046556099998</v>
      </c>
      <c r="Y62" s="2">
        <v>426.59819087599999</v>
      </c>
      <c r="Z62" s="2">
        <f t="shared" si="2"/>
        <v>-1.4937511899255445E-9</v>
      </c>
      <c r="AA62" s="154"/>
      <c r="AB62" s="155"/>
      <c r="AC62" s="155"/>
      <c r="AD62" s="155"/>
      <c r="AE62" s="154"/>
      <c r="AF62" s="154"/>
      <c r="AG62" s="155"/>
      <c r="AH62" s="155"/>
      <c r="AI62" s="155"/>
      <c r="AJ62" s="154"/>
      <c r="AK62" s="154"/>
      <c r="AL62" s="155"/>
      <c r="AM62" s="155"/>
      <c r="AN62" s="155"/>
      <c r="AO62" s="154"/>
      <c r="AP62" s="154"/>
      <c r="AQ62" s="2">
        <v>8.5E-9</v>
      </c>
      <c r="AR62" s="2">
        <v>4.2412001609500001</v>
      </c>
      <c r="AS62" s="2">
        <v>29864.334027309</v>
      </c>
      <c r="AT62" s="2">
        <f t="shared" si="5"/>
        <v>5.959303880525992E-9</v>
      </c>
      <c r="AU62" s="2"/>
      <c r="AV62" s="2">
        <v>4.7000000000000003E-10</v>
      </c>
      <c r="AW62" s="2">
        <v>2.9721490724000001</v>
      </c>
      <c r="AX62" s="2">
        <v>20426.571092422</v>
      </c>
      <c r="AY62" s="2">
        <f t="shared" si="6"/>
        <v>-7.4305117510368285E-11</v>
      </c>
      <c r="AZ62" s="154"/>
      <c r="BA62" s="155"/>
      <c r="BB62" s="155"/>
      <c r="BC62" s="155"/>
      <c r="BD62" s="154"/>
      <c r="BE62" s="154"/>
      <c r="BF62" s="155"/>
      <c r="BG62" s="155"/>
      <c r="BH62" s="155"/>
      <c r="BI62" s="154"/>
      <c r="BJ62" s="154"/>
      <c r="BK62" s="155"/>
      <c r="BL62" s="155"/>
      <c r="BM62" s="155"/>
      <c r="BN62" s="154"/>
      <c r="BO62" s="2"/>
      <c r="BP62" s="2">
        <v>6.7430000000000002E-8</v>
      </c>
      <c r="BQ62" s="2">
        <v>0.56270332740999995</v>
      </c>
      <c r="BR62" s="2">
        <v>3340.6124266997999</v>
      </c>
      <c r="BS62" s="2">
        <f t="shared" si="9"/>
        <v>-1.0562424424493096E-8</v>
      </c>
      <c r="BT62" s="2"/>
      <c r="BU62" s="2">
        <v>5.8999999999999999E-9</v>
      </c>
      <c r="BV62" s="2">
        <v>6.1827714520499999</v>
      </c>
      <c r="BW62" s="2">
        <v>4164.3119896130002</v>
      </c>
      <c r="BX62" s="2">
        <f t="shared" si="10"/>
        <v>-4.9183286419049771E-11</v>
      </c>
      <c r="BY62" s="2"/>
      <c r="BZ62" s="2">
        <v>5.0000000000000003E-10</v>
      </c>
      <c r="CA62" s="2">
        <v>5.5763657053599998</v>
      </c>
      <c r="CB62" s="2">
        <v>6290.1893969922003</v>
      </c>
      <c r="CC62" s="2">
        <f t="shared" si="11"/>
        <v>3.0019261923371101E-10</v>
      </c>
      <c r="CD62" s="154"/>
      <c r="CE62" s="155"/>
      <c r="CF62" s="155"/>
      <c r="CG62" s="155"/>
      <c r="CH62" s="154"/>
      <c r="CI62" s="154"/>
      <c r="CJ62" s="155"/>
      <c r="CK62" s="155"/>
      <c r="CL62" s="155"/>
      <c r="CM62" s="154"/>
      <c r="CN62" s="154"/>
      <c r="CO62" s="155"/>
      <c r="CP62" s="155"/>
      <c r="CQ62" s="155"/>
      <c r="CR62" s="154"/>
    </row>
    <row r="63" spans="1:96" ht="13.5" x14ac:dyDescent="0.3">
      <c r="A63" s="154"/>
      <c r="B63" s="154"/>
      <c r="C63" s="154"/>
      <c r="D63" s="154"/>
      <c r="E63" s="154"/>
      <c r="F63" s="154"/>
      <c r="G63" s="154"/>
      <c r="H63" s="154"/>
      <c r="I63" s="154"/>
      <c r="J63" s="156"/>
      <c r="K63" s="156"/>
      <c r="L63" s="156"/>
      <c r="M63" s="2">
        <v>3.0412E-7</v>
      </c>
      <c r="N63" s="2">
        <v>0.44294464135</v>
      </c>
      <c r="O63" s="2">
        <v>83996.847318111802</v>
      </c>
      <c r="P63" s="2">
        <f t="shared" si="0"/>
        <v>9.3080525226414642E-8</v>
      </c>
      <c r="Q63" s="156"/>
      <c r="R63" s="2">
        <v>1.8749999999999999E-8</v>
      </c>
      <c r="S63" s="2">
        <v>4.7351197020700004</v>
      </c>
      <c r="T63" s="2">
        <v>83996.847318111802</v>
      </c>
      <c r="U63" s="2">
        <f t="shared" si="1"/>
        <v>1.3956116897185383E-8</v>
      </c>
      <c r="V63" s="156"/>
      <c r="W63" s="2">
        <v>1.9599999999999998E-9</v>
      </c>
      <c r="X63" s="2">
        <v>6.0687786501199996</v>
      </c>
      <c r="Y63" s="2">
        <v>640.87760738220004</v>
      </c>
      <c r="Z63" s="2">
        <f t="shared" si="2"/>
        <v>-1.4072653154773843E-9</v>
      </c>
      <c r="AA63" s="156"/>
      <c r="AB63" s="155"/>
      <c r="AC63" s="155"/>
      <c r="AD63" s="155"/>
      <c r="AE63" s="156"/>
      <c r="AF63" s="156"/>
      <c r="AG63" s="155"/>
      <c r="AH63" s="155"/>
      <c r="AI63" s="155"/>
      <c r="AJ63" s="156"/>
      <c r="AK63" s="156"/>
      <c r="AL63" s="155"/>
      <c r="AM63" s="155"/>
      <c r="AN63" s="155"/>
      <c r="AO63" s="156"/>
      <c r="AP63" s="156"/>
      <c r="AQ63" s="2">
        <v>7.5499999999999998E-9</v>
      </c>
      <c r="AR63" s="2">
        <v>2.8963187332000002</v>
      </c>
      <c r="AS63" s="2">
        <v>4732.0306273433998</v>
      </c>
      <c r="AT63" s="2">
        <f t="shared" si="5"/>
        <v>-2.6395042260005679E-9</v>
      </c>
      <c r="AU63" s="2"/>
      <c r="AV63" s="2">
        <v>4.0999999999999998E-10</v>
      </c>
      <c r="AW63" s="2">
        <v>5.5532939489000004</v>
      </c>
      <c r="AX63" s="2">
        <v>11015.106477334801</v>
      </c>
      <c r="AY63" s="2">
        <f t="shared" si="6"/>
        <v>-2.5663361854647871E-10</v>
      </c>
      <c r="AZ63" s="156"/>
      <c r="BA63" s="155"/>
      <c r="BB63" s="155"/>
      <c r="BC63" s="155"/>
      <c r="BD63" s="156"/>
      <c r="BE63" s="156"/>
      <c r="BF63" s="155"/>
      <c r="BG63" s="155"/>
      <c r="BH63" s="155"/>
      <c r="BI63" s="156"/>
      <c r="BJ63" s="156"/>
      <c r="BK63" s="155"/>
      <c r="BL63" s="155"/>
      <c r="BM63" s="155"/>
      <c r="BN63" s="156"/>
      <c r="BO63" s="2"/>
      <c r="BP63" s="2">
        <v>8.7429999999999996E-8</v>
      </c>
      <c r="BQ63" s="2">
        <v>6.0635912346099996</v>
      </c>
      <c r="BR63" s="2">
        <v>1748.016413067</v>
      </c>
      <c r="BS63" s="2">
        <f t="shared" si="9"/>
        <v>-8.6968180047451917E-8</v>
      </c>
      <c r="BT63" s="2"/>
      <c r="BU63" s="2">
        <v>6.3499999999999998E-9</v>
      </c>
      <c r="BV63" s="2">
        <v>0.52413263541999999</v>
      </c>
      <c r="BW63" s="2">
        <v>6290.1893969922003</v>
      </c>
      <c r="BX63" s="2">
        <f t="shared" si="10"/>
        <v>-3.5168859095526198E-9</v>
      </c>
      <c r="BY63" s="2"/>
      <c r="BZ63" s="2">
        <v>6.0999999999999996E-10</v>
      </c>
      <c r="CA63" s="2">
        <v>2.2435900326399998</v>
      </c>
      <c r="CB63" s="2">
        <v>8635.9420037632008</v>
      </c>
      <c r="CC63" s="2">
        <f t="shared" si="11"/>
        <v>-2.5695478144328419E-10</v>
      </c>
      <c r="CD63" s="154"/>
      <c r="CE63" s="155"/>
      <c r="CF63" s="155"/>
      <c r="CG63" s="155"/>
      <c r="CH63" s="154"/>
      <c r="CI63" s="154"/>
      <c r="CJ63" s="155"/>
      <c r="CK63" s="155"/>
      <c r="CL63" s="155"/>
      <c r="CM63" s="154"/>
      <c r="CN63" s="154"/>
      <c r="CO63" s="155"/>
      <c r="CP63" s="155"/>
      <c r="CQ63" s="155"/>
      <c r="CR63" s="154"/>
    </row>
    <row r="64" spans="1:96" ht="13.5" x14ac:dyDescent="0.3">
      <c r="A64" s="160"/>
      <c r="B64" s="160"/>
      <c r="C64" s="160"/>
      <c r="D64" s="160"/>
      <c r="E64" s="160"/>
      <c r="F64" s="160"/>
      <c r="G64" s="154"/>
      <c r="H64" s="154"/>
      <c r="I64" s="154"/>
      <c r="J64" s="154"/>
      <c r="K64" s="154"/>
      <c r="L64" s="154"/>
      <c r="M64" s="2">
        <v>2.3663E-7</v>
      </c>
      <c r="N64" s="2">
        <v>0.48473567762999997</v>
      </c>
      <c r="O64" s="2">
        <v>8031.0922630584</v>
      </c>
      <c r="P64" s="2">
        <f t="shared" si="0"/>
        <v>1.2344148592538647E-7</v>
      </c>
      <c r="Q64" s="154"/>
      <c r="R64" s="2">
        <v>2.0599999999999999E-8</v>
      </c>
      <c r="S64" s="2">
        <v>2.5498729399900002</v>
      </c>
      <c r="T64" s="2">
        <v>25132.3033999656</v>
      </c>
      <c r="U64" s="2">
        <f t="shared" si="1"/>
        <v>-1.4314840308909359E-8</v>
      </c>
      <c r="V64" s="154"/>
      <c r="W64" s="2">
        <v>1.37E-9</v>
      </c>
      <c r="X64" s="2">
        <v>2.2167946014500002</v>
      </c>
      <c r="Y64" s="2">
        <v>8429.2412664666008</v>
      </c>
      <c r="Z64" s="2">
        <f t="shared" si="2"/>
        <v>8.5848561505440533E-10</v>
      </c>
      <c r="AA64" s="154"/>
      <c r="AB64" s="155"/>
      <c r="AC64" s="155"/>
      <c r="AD64" s="155"/>
      <c r="AE64" s="154"/>
      <c r="AF64" s="154"/>
      <c r="AG64" s="155"/>
      <c r="AH64" s="155"/>
      <c r="AI64" s="155"/>
      <c r="AJ64" s="154"/>
      <c r="AK64" s="154"/>
      <c r="AL64" s="155"/>
      <c r="AM64" s="155"/>
      <c r="AN64" s="155"/>
      <c r="AO64" s="154"/>
      <c r="AP64" s="154"/>
      <c r="AQ64" s="2">
        <v>7.1399999999999997E-9</v>
      </c>
      <c r="AR64" s="2">
        <v>1.37548118603</v>
      </c>
      <c r="AS64" s="2">
        <v>2146.1654164751999</v>
      </c>
      <c r="AT64" s="2">
        <f t="shared" si="5"/>
        <v>7.4803795075208905E-10</v>
      </c>
      <c r="AU64" s="2"/>
      <c r="AV64" s="2">
        <v>4.0999999999999998E-10</v>
      </c>
      <c r="AW64" s="2">
        <v>5.9186114492400002</v>
      </c>
      <c r="AX64" s="2">
        <v>23581.258177317599</v>
      </c>
      <c r="AY64" s="2">
        <f t="shared" si="6"/>
        <v>3.3018895495844764E-10</v>
      </c>
      <c r="AZ64" s="154"/>
      <c r="BA64" s="155"/>
      <c r="BB64" s="155"/>
      <c r="BC64" s="155"/>
      <c r="BD64" s="154"/>
      <c r="BE64" s="154"/>
      <c r="BF64" s="155"/>
      <c r="BG64" s="155"/>
      <c r="BH64" s="155"/>
      <c r="BI64" s="154"/>
      <c r="BJ64" s="154"/>
      <c r="BK64" s="155"/>
      <c r="BL64" s="155"/>
      <c r="BM64" s="155"/>
      <c r="BN64" s="154"/>
      <c r="BO64" s="2"/>
      <c r="BP64" s="2">
        <v>7.7859999999999997E-8</v>
      </c>
      <c r="BQ64" s="2">
        <v>3.6737123563699998</v>
      </c>
      <c r="BR64" s="2">
        <v>12168.0026965746</v>
      </c>
      <c r="BS64" s="2">
        <f t="shared" si="9"/>
        <v>7.5568589243387226E-8</v>
      </c>
      <c r="BT64" s="2"/>
      <c r="BU64" s="2">
        <v>6.5000000000000003E-9</v>
      </c>
      <c r="BV64" s="2">
        <v>0.97935690350000004</v>
      </c>
      <c r="BW64" s="2">
        <v>25132.3033999656</v>
      </c>
      <c r="BX64" s="2">
        <f t="shared" si="10"/>
        <v>4.6729556819979251E-9</v>
      </c>
      <c r="BY64" s="2"/>
      <c r="BZ64" s="2">
        <v>5.0000000000000003E-10</v>
      </c>
      <c r="CA64" s="2">
        <v>5.5444190096600003</v>
      </c>
      <c r="CB64" s="2">
        <v>1990.745017041</v>
      </c>
      <c r="CC64" s="2">
        <f t="shared" si="11"/>
        <v>4.9203073637783606E-10</v>
      </c>
      <c r="CD64" s="154"/>
      <c r="CE64" s="155"/>
      <c r="CF64" s="155"/>
      <c r="CG64" s="155"/>
      <c r="CH64" s="154"/>
      <c r="CI64" s="154"/>
      <c r="CJ64" s="155"/>
      <c r="CK64" s="155"/>
      <c r="CL64" s="155"/>
      <c r="CM64" s="154"/>
      <c r="CN64" s="154"/>
      <c r="CO64" s="155"/>
      <c r="CP64" s="155"/>
      <c r="CQ64" s="155"/>
      <c r="CR64" s="154"/>
    </row>
    <row r="65" spans="1:96" ht="13.5" x14ac:dyDescent="0.3">
      <c r="A65" s="154"/>
      <c r="B65" s="154"/>
      <c r="C65" s="154"/>
      <c r="D65" s="154"/>
      <c r="E65" s="154"/>
      <c r="F65" s="154"/>
      <c r="G65" s="154"/>
      <c r="H65" s="154"/>
      <c r="I65" s="154"/>
      <c r="J65" s="154"/>
      <c r="K65" s="154"/>
      <c r="L65" s="154"/>
      <c r="M65" s="2">
        <v>2.3573999999999999E-7</v>
      </c>
      <c r="N65" s="2">
        <v>2.0652772004900002</v>
      </c>
      <c r="O65" s="2">
        <v>3340.6124266997999</v>
      </c>
      <c r="P65" s="2">
        <f t="shared" ref="P65:P128" si="14">M65*COS(N65+O65*Tau)</f>
        <v>2.2977094979863362E-7</v>
      </c>
      <c r="Q65" s="154"/>
      <c r="R65" s="2">
        <v>1.7940000000000001E-8</v>
      </c>
      <c r="S65" s="2">
        <v>1.4743540983100001</v>
      </c>
      <c r="T65" s="2">
        <v>4164.3119896130002</v>
      </c>
      <c r="U65" s="2">
        <f t="shared" ref="U65:U128" si="15">R65*COS(S65+T65*Tau)</f>
        <v>1.7939829122587266E-8</v>
      </c>
      <c r="V65" s="154"/>
      <c r="W65" s="2">
        <v>1.27E-9</v>
      </c>
      <c r="X65" s="2">
        <v>3.2609422317400001</v>
      </c>
      <c r="Y65" s="2">
        <v>17789.845619784999</v>
      </c>
      <c r="Z65" s="2">
        <f t="shared" ref="Z65:Z128" si="16">W65*COS(X65+Y65*Tau)</f>
        <v>-1.2692816064468504E-9</v>
      </c>
      <c r="AA65" s="154"/>
      <c r="AB65" s="155"/>
      <c r="AC65" s="155"/>
      <c r="AD65" s="155"/>
      <c r="AE65" s="154"/>
      <c r="AF65" s="154"/>
      <c r="AG65" s="155"/>
      <c r="AH65" s="155"/>
      <c r="AI65" s="155"/>
      <c r="AJ65" s="154"/>
      <c r="AK65" s="154"/>
      <c r="AL65" s="155"/>
      <c r="AM65" s="155"/>
      <c r="AN65" s="155"/>
      <c r="AO65" s="154"/>
      <c r="AP65" s="154"/>
      <c r="AQ65" s="2">
        <v>7.0800000000000004E-9</v>
      </c>
      <c r="AR65" s="2">
        <v>1.9140654236200001</v>
      </c>
      <c r="AS65" s="2">
        <v>8031.0922630584</v>
      </c>
      <c r="AT65" s="2">
        <f t="shared" ref="AT65:AT128" si="17">AQ65*COS(AR65+AS65*Tau)</f>
        <v>6.5007153961441489E-9</v>
      </c>
      <c r="AU65" s="2"/>
      <c r="AV65" s="2">
        <v>4.5E-10</v>
      </c>
      <c r="AW65" s="2">
        <v>4.9527329018100001</v>
      </c>
      <c r="AX65" s="2">
        <v>5863.5912061161998</v>
      </c>
      <c r="AY65" s="2">
        <f t="shared" ref="AY65:AY99" si="18">AV65*COS(AW65+AX65*Tau)</f>
        <v>4.23878650339962E-10</v>
      </c>
      <c r="AZ65" s="154"/>
      <c r="BA65" s="155"/>
      <c r="BB65" s="155"/>
      <c r="BC65" s="155"/>
      <c r="BD65" s="154"/>
      <c r="BE65" s="154"/>
      <c r="BF65" s="155"/>
      <c r="BG65" s="155"/>
      <c r="BH65" s="155"/>
      <c r="BI65" s="154"/>
      <c r="BJ65" s="154"/>
      <c r="BK65" s="155"/>
      <c r="BL65" s="155"/>
      <c r="BM65" s="155"/>
      <c r="BN65" s="154"/>
      <c r="BO65" s="2"/>
      <c r="BP65" s="2">
        <v>6.6329999999999999E-8</v>
      </c>
      <c r="BQ65" s="2">
        <v>5.6614927779200004</v>
      </c>
      <c r="BR65" s="2">
        <v>11371.7046897582</v>
      </c>
      <c r="BS65" s="2">
        <f t="shared" ref="BS65:BS128" si="19">BP65*COS(BQ65+BR65*Tau)</f>
        <v>-1.9168924672410647E-8</v>
      </c>
      <c r="BT65" s="2"/>
      <c r="BU65" s="2">
        <v>5.6800000000000002E-9</v>
      </c>
      <c r="BV65" s="2">
        <v>2.3012531587299998</v>
      </c>
      <c r="BW65" s="2">
        <v>10973.555686350001</v>
      </c>
      <c r="BX65" s="2">
        <f t="shared" ref="BX65:BX128" si="20">BU65*COS(BV65+BW65*Tau)</f>
        <v>-6.1778765773210424E-10</v>
      </c>
      <c r="BY65" s="2"/>
      <c r="BZ65" s="2">
        <v>5.6000000000000003E-10</v>
      </c>
      <c r="CA65" s="2">
        <v>4.0030107804000004</v>
      </c>
      <c r="CB65" s="2">
        <v>13367.972631106601</v>
      </c>
      <c r="CC65" s="2">
        <f t="shared" ref="CC65:CC128" si="21">BZ65*COS(CA65+CB65*Tau)</f>
        <v>1.9625559985634773E-10</v>
      </c>
      <c r="CD65" s="154"/>
      <c r="CE65" s="155"/>
      <c r="CF65" s="155"/>
      <c r="CG65" s="155"/>
      <c r="CH65" s="154"/>
      <c r="CI65" s="154"/>
      <c r="CJ65" s="155"/>
      <c r="CK65" s="155"/>
      <c r="CL65" s="155"/>
      <c r="CM65" s="154"/>
      <c r="CN65" s="154"/>
      <c r="CO65" s="155"/>
      <c r="CP65" s="155"/>
      <c r="CQ65" s="155"/>
      <c r="CR65" s="154"/>
    </row>
    <row r="66" spans="1:96" ht="13.5" x14ac:dyDescent="0.3">
      <c r="A66" s="154"/>
      <c r="B66" s="154"/>
      <c r="C66" s="154"/>
      <c r="D66" s="154"/>
      <c r="E66" s="154"/>
      <c r="F66" s="154"/>
      <c r="G66" s="154"/>
      <c r="H66" s="154"/>
      <c r="I66" s="154"/>
      <c r="J66" s="154"/>
      <c r="K66" s="154"/>
      <c r="L66" s="154"/>
      <c r="M66" s="2">
        <v>2.1089E-7</v>
      </c>
      <c r="N66" s="2">
        <v>4.1482546410100003</v>
      </c>
      <c r="O66" s="2">
        <v>951.71840625060008</v>
      </c>
      <c r="P66" s="2">
        <f t="shared" si="14"/>
        <v>1.5338133098460645E-7</v>
      </c>
      <c r="Q66" s="154"/>
      <c r="R66" s="2">
        <v>1.7780000000000001E-8</v>
      </c>
      <c r="S66" s="2">
        <v>3.0247309178099999</v>
      </c>
      <c r="T66" s="2">
        <v>5.5229243074000003</v>
      </c>
      <c r="U66" s="2">
        <f t="shared" si="15"/>
        <v>-1.777344304987578E-8</v>
      </c>
      <c r="V66" s="154"/>
      <c r="W66" s="2">
        <v>1.2799999999999999E-9</v>
      </c>
      <c r="X66" s="2">
        <v>5.4723727994600004</v>
      </c>
      <c r="Y66" s="2">
        <v>12036.4607348882</v>
      </c>
      <c r="Z66" s="2">
        <f t="shared" si="16"/>
        <v>1.274274263284589E-9</v>
      </c>
      <c r="AA66" s="154"/>
      <c r="AB66" s="155"/>
      <c r="AC66" s="155"/>
      <c r="AD66" s="155"/>
      <c r="AE66" s="154"/>
      <c r="AF66" s="154"/>
      <c r="AG66" s="155"/>
      <c r="AH66" s="155"/>
      <c r="AI66" s="155"/>
      <c r="AJ66" s="154"/>
      <c r="AK66" s="154"/>
      <c r="AL66" s="155"/>
      <c r="AM66" s="155"/>
      <c r="AN66" s="155"/>
      <c r="AO66" s="154"/>
      <c r="AP66" s="154"/>
      <c r="AQ66" s="2">
        <v>7.4600000000000003E-9</v>
      </c>
      <c r="AR66" s="2">
        <v>0.57893808615999998</v>
      </c>
      <c r="AS66" s="2">
        <v>796.29800681640006</v>
      </c>
      <c r="AT66" s="2">
        <f t="shared" si="17"/>
        <v>4.3638572585420165E-9</v>
      </c>
      <c r="AU66" s="2"/>
      <c r="AV66" s="2">
        <v>5.0000000000000003E-10</v>
      </c>
      <c r="AW66" s="2">
        <v>3.6274083509600001</v>
      </c>
      <c r="AX66" s="2">
        <v>41654.963115967803</v>
      </c>
      <c r="AY66" s="2">
        <f t="shared" si="18"/>
        <v>-1.4074036580821375E-11</v>
      </c>
      <c r="AZ66" s="154"/>
      <c r="BA66" s="155"/>
      <c r="BB66" s="155"/>
      <c r="BC66" s="155"/>
      <c r="BD66" s="154"/>
      <c r="BE66" s="154"/>
      <c r="BF66" s="155"/>
      <c r="BG66" s="155"/>
      <c r="BH66" s="155"/>
      <c r="BI66" s="154"/>
      <c r="BJ66" s="154"/>
      <c r="BK66" s="155"/>
      <c r="BL66" s="155"/>
      <c r="BM66" s="155"/>
      <c r="BN66" s="154"/>
      <c r="BO66" s="2"/>
      <c r="BP66" s="2">
        <v>7.7120000000000005E-8</v>
      </c>
      <c r="BQ66" s="2">
        <v>0.31242577788999998</v>
      </c>
      <c r="BR66" s="2">
        <v>7632.9432596502002</v>
      </c>
      <c r="BS66" s="2">
        <f t="shared" si="19"/>
        <v>1.4790552406831934E-8</v>
      </c>
      <c r="BT66" s="2"/>
      <c r="BU66" s="2">
        <v>5.4700000000000003E-9</v>
      </c>
      <c r="BV66" s="2">
        <v>5.2725641221300004</v>
      </c>
      <c r="BW66" s="2">
        <v>3340.6124266997999</v>
      </c>
      <c r="BX66" s="2">
        <f t="shared" si="20"/>
        <v>-5.4002910966458237E-9</v>
      </c>
      <c r="BY66" s="2"/>
      <c r="BZ66" s="2">
        <v>5.1999999999999996E-10</v>
      </c>
      <c r="CA66" s="2">
        <v>4.1313889803799997</v>
      </c>
      <c r="CB66" s="2">
        <v>7860.4193924392002</v>
      </c>
      <c r="CC66" s="2">
        <f t="shared" si="21"/>
        <v>5.143617924953485E-10</v>
      </c>
      <c r="CD66" s="154"/>
      <c r="CE66" s="155"/>
      <c r="CF66" s="155"/>
      <c r="CG66" s="155"/>
      <c r="CH66" s="154"/>
      <c r="CI66" s="154"/>
      <c r="CJ66" s="155"/>
      <c r="CK66" s="155"/>
      <c r="CL66" s="155"/>
      <c r="CM66" s="154"/>
      <c r="CN66" s="154"/>
      <c r="CO66" s="155"/>
      <c r="CP66" s="155"/>
      <c r="CQ66" s="155"/>
      <c r="CR66" s="154"/>
    </row>
    <row r="67" spans="1:96" ht="13.5" x14ac:dyDescent="0.3">
      <c r="A67" s="154"/>
      <c r="B67" s="154"/>
      <c r="C67" s="154"/>
      <c r="D67" s="154"/>
      <c r="E67" s="154"/>
      <c r="F67" s="154"/>
      <c r="G67" s="154"/>
      <c r="H67" s="154"/>
      <c r="I67" s="154"/>
      <c r="J67" s="154"/>
      <c r="K67" s="154"/>
      <c r="L67" s="154"/>
      <c r="M67" s="2">
        <v>2.4737999999999998E-7</v>
      </c>
      <c r="N67" s="2">
        <v>0.21484762137999999</v>
      </c>
      <c r="O67" s="2">
        <v>3.5904286517999999</v>
      </c>
      <c r="P67" s="2">
        <f t="shared" si="14"/>
        <v>2.3820774540195434E-7</v>
      </c>
      <c r="Q67" s="154"/>
      <c r="R67" s="2">
        <v>2.0289999999999998E-8</v>
      </c>
      <c r="S67" s="2">
        <v>0.90960209982999995</v>
      </c>
      <c r="T67" s="2">
        <v>6256.7775301915999</v>
      </c>
      <c r="U67" s="2">
        <f t="shared" si="15"/>
        <v>-8.4540095436420066E-9</v>
      </c>
      <c r="V67" s="154"/>
      <c r="W67" s="2">
        <v>1.2199999999999999E-9</v>
      </c>
      <c r="X67" s="2">
        <v>2.1629108275700002</v>
      </c>
      <c r="Y67" s="2">
        <v>10213.285546211</v>
      </c>
      <c r="Z67" s="2">
        <f t="shared" si="16"/>
        <v>-3.5595551575116019E-11</v>
      </c>
      <c r="AA67" s="154"/>
      <c r="AB67" s="155"/>
      <c r="AC67" s="155"/>
      <c r="AD67" s="155"/>
      <c r="AE67" s="154"/>
      <c r="AF67" s="154"/>
      <c r="AG67" s="155"/>
      <c r="AH67" s="155"/>
      <c r="AI67" s="155"/>
      <c r="AJ67" s="154"/>
      <c r="AK67" s="154"/>
      <c r="AL67" s="155"/>
      <c r="AM67" s="155"/>
      <c r="AN67" s="155"/>
      <c r="AO67" s="154"/>
      <c r="AP67" s="154"/>
      <c r="AQ67" s="2">
        <v>8.02E-9</v>
      </c>
      <c r="AR67" s="2">
        <v>5.1233913723000004</v>
      </c>
      <c r="AS67" s="2">
        <v>2942.4634232916001</v>
      </c>
      <c r="AT67" s="2">
        <f t="shared" si="17"/>
        <v>-7.0668488656671601E-9</v>
      </c>
      <c r="AU67" s="2"/>
      <c r="AV67" s="2">
        <v>3.7000000000000001E-10</v>
      </c>
      <c r="AW67" s="2">
        <v>6.0903346060099999</v>
      </c>
      <c r="AX67" s="2">
        <v>64809.8055049412</v>
      </c>
      <c r="AY67" s="2">
        <f t="shared" si="18"/>
        <v>-3.6998905735348752E-10</v>
      </c>
      <c r="AZ67" s="154"/>
      <c r="BA67" s="155"/>
      <c r="BB67" s="155"/>
      <c r="BC67" s="155"/>
      <c r="BD67" s="154"/>
      <c r="BE67" s="154"/>
      <c r="BF67" s="155"/>
      <c r="BG67" s="155"/>
      <c r="BH67" s="155"/>
      <c r="BI67" s="154"/>
      <c r="BJ67" s="154"/>
      <c r="BK67" s="155"/>
      <c r="BL67" s="155"/>
      <c r="BM67" s="155"/>
      <c r="BN67" s="154"/>
      <c r="BO67" s="2"/>
      <c r="BP67" s="2">
        <v>6.5919999999999997E-8</v>
      </c>
      <c r="BQ67" s="2">
        <v>3.1357626618799999</v>
      </c>
      <c r="BR67" s="2">
        <v>801.82093112380005</v>
      </c>
      <c r="BS67" s="2">
        <f t="shared" si="19"/>
        <v>-5.9331899842869571E-8</v>
      </c>
      <c r="BT67" s="2"/>
      <c r="BU67" s="2">
        <v>5.4700000000000003E-9</v>
      </c>
      <c r="BV67" s="2">
        <v>2.2014442288599998</v>
      </c>
      <c r="BW67" s="2">
        <v>1592.5960136327999</v>
      </c>
      <c r="BX67" s="2">
        <f t="shared" si="20"/>
        <v>-5.3542222511799815E-9</v>
      </c>
      <c r="BY67" s="2"/>
      <c r="BZ67" s="2">
        <v>5.1999999999999996E-10</v>
      </c>
      <c r="CA67" s="2">
        <v>3.9094305401099998</v>
      </c>
      <c r="CB67" s="2">
        <v>26.298319799800002</v>
      </c>
      <c r="CC67" s="2">
        <f t="shared" si="21"/>
        <v>-1.9086029697998506E-10</v>
      </c>
      <c r="CD67" s="154"/>
      <c r="CE67" s="155"/>
      <c r="CF67" s="155"/>
      <c r="CG67" s="155"/>
      <c r="CH67" s="154"/>
      <c r="CI67" s="154"/>
      <c r="CJ67" s="155"/>
      <c r="CK67" s="155"/>
      <c r="CL67" s="155"/>
      <c r="CM67" s="154"/>
      <c r="CN67" s="154"/>
      <c r="CO67" s="155"/>
      <c r="CP67" s="155"/>
      <c r="CQ67" s="155"/>
      <c r="CR67" s="154"/>
    </row>
    <row r="68" spans="1:96" ht="13.5" x14ac:dyDescent="0.3">
      <c r="A68" s="154"/>
      <c r="B68" s="154"/>
      <c r="C68" s="154"/>
      <c r="D68" s="154"/>
      <c r="E68" s="154"/>
      <c r="F68" s="154"/>
      <c r="G68" s="154"/>
      <c r="H68" s="154"/>
      <c r="I68" s="154"/>
      <c r="J68" s="154"/>
      <c r="K68" s="154"/>
      <c r="L68" s="154"/>
      <c r="M68" s="2">
        <v>2.5352000000000001E-7</v>
      </c>
      <c r="N68" s="2">
        <v>3.16470953405</v>
      </c>
      <c r="O68" s="2">
        <v>4690.4798363585996</v>
      </c>
      <c r="P68" s="2">
        <f t="shared" si="14"/>
        <v>-1.7531949638808838E-7</v>
      </c>
      <c r="Q68" s="154"/>
      <c r="R68" s="2">
        <v>2.0750000000000001E-8</v>
      </c>
      <c r="S68" s="2">
        <v>2.26767270157</v>
      </c>
      <c r="T68" s="2">
        <v>522.57741809380002</v>
      </c>
      <c r="U68" s="2">
        <f t="shared" si="15"/>
        <v>-4.9374454288883386E-9</v>
      </c>
      <c r="V68" s="154"/>
      <c r="W68" s="2">
        <v>1.1800000000000001E-9</v>
      </c>
      <c r="X68" s="2">
        <v>0.45789822268000002</v>
      </c>
      <c r="Y68" s="2">
        <v>7058.5984613153996</v>
      </c>
      <c r="Z68" s="2">
        <f t="shared" si="16"/>
        <v>-4.9703322301711333E-10</v>
      </c>
      <c r="AA68" s="154"/>
      <c r="AB68" s="155"/>
      <c r="AC68" s="155"/>
      <c r="AD68" s="155"/>
      <c r="AE68" s="154"/>
      <c r="AF68" s="154"/>
      <c r="AG68" s="155"/>
      <c r="AH68" s="155"/>
      <c r="AI68" s="155"/>
      <c r="AJ68" s="154"/>
      <c r="AK68" s="154"/>
      <c r="AL68" s="155"/>
      <c r="AM68" s="155"/>
      <c r="AN68" s="155"/>
      <c r="AO68" s="154"/>
      <c r="AP68" s="154"/>
      <c r="AQ68" s="2">
        <v>7.5100000000000007E-9</v>
      </c>
      <c r="AR68" s="2">
        <v>1.67479850166</v>
      </c>
      <c r="AS68" s="2">
        <v>21228.392023545799</v>
      </c>
      <c r="AT68" s="2">
        <f t="shared" si="17"/>
        <v>4.7331322477097719E-9</v>
      </c>
      <c r="AU68" s="2"/>
      <c r="AV68" s="2">
        <v>3.7000000000000001E-10</v>
      </c>
      <c r="AW68" s="2">
        <v>5.8615365543099998</v>
      </c>
      <c r="AX68" s="2">
        <v>12566.1516999828</v>
      </c>
      <c r="AY68" s="2">
        <f t="shared" si="18"/>
        <v>-3.1978901411112081E-10</v>
      </c>
      <c r="AZ68" s="154"/>
      <c r="BA68" s="155"/>
      <c r="BB68" s="155"/>
      <c r="BC68" s="155"/>
      <c r="BD68" s="154"/>
      <c r="BE68" s="154"/>
      <c r="BF68" s="155"/>
      <c r="BG68" s="155"/>
      <c r="BH68" s="155"/>
      <c r="BI68" s="154"/>
      <c r="BJ68" s="154"/>
      <c r="BK68" s="155"/>
      <c r="BL68" s="155"/>
      <c r="BM68" s="155"/>
      <c r="BN68" s="154"/>
      <c r="BO68" s="2"/>
      <c r="BP68" s="2">
        <v>7.4600000000000006E-8</v>
      </c>
      <c r="BQ68" s="2">
        <v>5.6475718814300002</v>
      </c>
      <c r="BR68" s="2">
        <v>11926.254413668799</v>
      </c>
      <c r="BS68" s="2">
        <f t="shared" si="19"/>
        <v>-1.0305392479284327E-8</v>
      </c>
      <c r="BT68" s="2"/>
      <c r="BU68" s="2">
        <v>5.2599999999999996E-9</v>
      </c>
      <c r="BV68" s="2">
        <v>0.92464258225999996</v>
      </c>
      <c r="BW68" s="2">
        <v>11371.7046897582</v>
      </c>
      <c r="BX68" s="2">
        <f t="shared" si="20"/>
        <v>-5.0712351692488536E-9</v>
      </c>
      <c r="BY68" s="2"/>
      <c r="BZ68" s="2">
        <v>4.0999999999999998E-10</v>
      </c>
      <c r="CA68" s="2">
        <v>3.5712848278</v>
      </c>
      <c r="CB68" s="2">
        <v>7079.3738568077997</v>
      </c>
      <c r="CC68" s="2">
        <f t="shared" si="21"/>
        <v>2.7766988832254276E-10</v>
      </c>
      <c r="CD68" s="154"/>
      <c r="CE68" s="155"/>
      <c r="CF68" s="155"/>
      <c r="CG68" s="155"/>
      <c r="CH68" s="154"/>
      <c r="CI68" s="154"/>
      <c r="CJ68" s="155"/>
      <c r="CK68" s="155"/>
      <c r="CL68" s="155"/>
      <c r="CM68" s="154"/>
      <c r="CN68" s="154"/>
      <c r="CO68" s="155"/>
      <c r="CP68" s="155"/>
      <c r="CQ68" s="155"/>
      <c r="CR68" s="154"/>
    </row>
    <row r="69" spans="1:96" ht="13.5" x14ac:dyDescent="0.3">
      <c r="A69" s="154"/>
      <c r="B69" s="154"/>
      <c r="C69" s="154"/>
      <c r="D69" s="154"/>
      <c r="E69" s="154"/>
      <c r="F69" s="154"/>
      <c r="G69" s="154"/>
      <c r="H69" s="154"/>
      <c r="I69" s="154"/>
      <c r="J69" s="154"/>
      <c r="K69" s="154"/>
      <c r="L69" s="154"/>
      <c r="M69" s="2">
        <v>2.2819999999999999E-7</v>
      </c>
      <c r="N69" s="2">
        <v>5.22197888032</v>
      </c>
      <c r="O69" s="2">
        <v>4705.7323075435997</v>
      </c>
      <c r="P69" s="2">
        <f t="shared" si="14"/>
        <v>2.281012608803701E-7</v>
      </c>
      <c r="Q69" s="154"/>
      <c r="R69" s="2">
        <v>1.7719999999999999E-8</v>
      </c>
      <c r="S69" s="2">
        <v>3.0262280235299999</v>
      </c>
      <c r="T69" s="2">
        <v>5753.3848848968</v>
      </c>
      <c r="U69" s="2">
        <f t="shared" si="15"/>
        <v>-1.0773596832274065E-8</v>
      </c>
      <c r="V69" s="154"/>
      <c r="W69" s="2">
        <v>1.4100000000000001E-9</v>
      </c>
      <c r="X69" s="2">
        <v>2.3493264740300002</v>
      </c>
      <c r="Y69" s="2">
        <v>11506.7697697936</v>
      </c>
      <c r="Z69" s="2">
        <f t="shared" si="16"/>
        <v>1.0359786176036336E-9</v>
      </c>
      <c r="AA69" s="154"/>
      <c r="AB69" s="155"/>
      <c r="AC69" s="155"/>
      <c r="AD69" s="155"/>
      <c r="AE69" s="154"/>
      <c r="AF69" s="154"/>
      <c r="AG69" s="155"/>
      <c r="AH69" s="155"/>
      <c r="AI69" s="155"/>
      <c r="AJ69" s="154"/>
      <c r="AK69" s="154"/>
      <c r="AL69" s="155"/>
      <c r="AM69" s="155"/>
      <c r="AN69" s="155"/>
      <c r="AO69" s="154"/>
      <c r="AP69" s="154"/>
      <c r="AQ69" s="2">
        <v>6.0200000000000003E-9</v>
      </c>
      <c r="AR69" s="2">
        <v>4.0997653882599998</v>
      </c>
      <c r="AS69" s="2">
        <v>64809.8055049412</v>
      </c>
      <c r="AT69" s="2">
        <f t="shared" si="17"/>
        <v>2.4111178331769864E-9</v>
      </c>
      <c r="AU69" s="2"/>
      <c r="AV69" s="2">
        <v>4.6000000000000001E-10</v>
      </c>
      <c r="AW69" s="2">
        <v>1.65798680284</v>
      </c>
      <c r="AX69" s="2">
        <v>25158.6017197654</v>
      </c>
      <c r="AY69" s="2">
        <f t="shared" si="18"/>
        <v>-1.374864376203437E-10</v>
      </c>
      <c r="AZ69" s="154"/>
      <c r="BA69" s="155"/>
      <c r="BB69" s="155"/>
      <c r="BC69" s="155"/>
      <c r="BD69" s="154"/>
      <c r="BE69" s="154"/>
      <c r="BF69" s="155"/>
      <c r="BG69" s="155"/>
      <c r="BH69" s="155"/>
      <c r="BI69" s="154"/>
      <c r="BJ69" s="154"/>
      <c r="BK69" s="155"/>
      <c r="BL69" s="155"/>
      <c r="BM69" s="155"/>
      <c r="BN69" s="154"/>
      <c r="BO69" s="2"/>
      <c r="BP69" s="2">
        <v>6.9329999999999999E-8</v>
      </c>
      <c r="BQ69" s="2">
        <v>2.923845864</v>
      </c>
      <c r="BR69" s="2">
        <v>6681.2248533995999</v>
      </c>
      <c r="BS69" s="2">
        <f t="shared" si="19"/>
        <v>-6.0198400633894499E-9</v>
      </c>
      <c r="BT69" s="2"/>
      <c r="BU69" s="2">
        <v>4.9E-9</v>
      </c>
      <c r="BV69" s="2">
        <v>5.9095138865500001</v>
      </c>
      <c r="BW69" s="2">
        <v>3894.1818295421999</v>
      </c>
      <c r="BX69" s="2">
        <f t="shared" si="20"/>
        <v>4.8953925118314285E-9</v>
      </c>
      <c r="BY69" s="2"/>
      <c r="BZ69" s="2">
        <v>5.6000000000000003E-10</v>
      </c>
      <c r="CA69" s="2">
        <v>2.7695900576099999</v>
      </c>
      <c r="CB69" s="2">
        <v>90955.551694496098</v>
      </c>
      <c r="CC69" s="2">
        <f t="shared" si="21"/>
        <v>-5.2210230674433513E-10</v>
      </c>
      <c r="CD69" s="154"/>
      <c r="CE69" s="155"/>
      <c r="CF69" s="155"/>
      <c r="CG69" s="155"/>
      <c r="CH69" s="154"/>
      <c r="CI69" s="154"/>
      <c r="CJ69" s="155"/>
      <c r="CK69" s="155"/>
      <c r="CL69" s="155"/>
      <c r="CM69" s="154"/>
      <c r="CN69" s="154"/>
      <c r="CO69" s="155"/>
      <c r="CP69" s="155"/>
      <c r="CQ69" s="155"/>
      <c r="CR69" s="154"/>
    </row>
    <row r="70" spans="1:96" ht="13.5" x14ac:dyDescent="0.3">
      <c r="A70" s="154"/>
      <c r="B70" s="154"/>
      <c r="C70" s="154"/>
      <c r="D70" s="154"/>
      <c r="E70" s="154"/>
      <c r="F70" s="154"/>
      <c r="G70" s="154"/>
      <c r="H70" s="154"/>
      <c r="I70" s="154"/>
      <c r="J70" s="154"/>
      <c r="K70" s="154"/>
      <c r="L70" s="154"/>
      <c r="M70" s="2">
        <v>2.1418999999999999E-7</v>
      </c>
      <c r="N70" s="2">
        <v>1.4256373552499999</v>
      </c>
      <c r="O70" s="2">
        <v>16730.463689595799</v>
      </c>
      <c r="P70" s="2">
        <f t="shared" si="14"/>
        <v>-2.1150574801886364E-7</v>
      </c>
      <c r="Q70" s="154"/>
      <c r="R70" s="2">
        <v>1.569E-8</v>
      </c>
      <c r="S70" s="2">
        <v>6.1241024278199996</v>
      </c>
      <c r="T70" s="2">
        <v>5216.5803728013998</v>
      </c>
      <c r="U70" s="2">
        <f t="shared" si="15"/>
        <v>-1.5182906692673687E-8</v>
      </c>
      <c r="V70" s="154"/>
      <c r="W70" s="2">
        <v>1.0000000000000001E-9</v>
      </c>
      <c r="X70" s="2">
        <v>0.85621569847000001</v>
      </c>
      <c r="Y70" s="2">
        <v>6290.1893969922003</v>
      </c>
      <c r="Z70" s="2">
        <f t="shared" si="16"/>
        <v>-7.9502728260873458E-10</v>
      </c>
      <c r="AA70" s="154"/>
      <c r="AB70" s="155"/>
      <c r="AC70" s="155"/>
      <c r="AD70" s="155"/>
      <c r="AE70" s="154"/>
      <c r="AF70" s="154"/>
      <c r="AG70" s="155"/>
      <c r="AH70" s="155"/>
      <c r="AI70" s="155"/>
      <c r="AJ70" s="154"/>
      <c r="AK70" s="154"/>
      <c r="AL70" s="155"/>
      <c r="AM70" s="155"/>
      <c r="AN70" s="155"/>
      <c r="AO70" s="154"/>
      <c r="AP70" s="154"/>
      <c r="AQ70" s="2">
        <v>5.9399999999999998E-9</v>
      </c>
      <c r="AR70" s="2">
        <v>3.4958070496200002</v>
      </c>
      <c r="AS70" s="2">
        <v>16496.361396202399</v>
      </c>
      <c r="AT70" s="2">
        <f t="shared" si="17"/>
        <v>1.8672936367224463E-9</v>
      </c>
      <c r="AU70" s="2"/>
      <c r="AV70" s="2">
        <v>3.7999999999999998E-10</v>
      </c>
      <c r="AW70" s="2">
        <v>2.0067365025099999</v>
      </c>
      <c r="AX70" s="2">
        <v>426.59819087599999</v>
      </c>
      <c r="AY70" s="2">
        <f t="shared" si="18"/>
        <v>-3.3541547099531887E-10</v>
      </c>
      <c r="AZ70" s="154"/>
      <c r="BA70" s="155"/>
      <c r="BB70" s="155"/>
      <c r="BC70" s="155"/>
      <c r="BD70" s="154"/>
      <c r="BE70" s="154"/>
      <c r="BF70" s="155"/>
      <c r="BG70" s="155"/>
      <c r="BH70" s="155"/>
      <c r="BI70" s="154"/>
      <c r="BJ70" s="154"/>
      <c r="BK70" s="155"/>
      <c r="BL70" s="155"/>
      <c r="BM70" s="155"/>
      <c r="BN70" s="154"/>
      <c r="BO70" s="2"/>
      <c r="BP70" s="2">
        <v>6.8019999999999996E-8</v>
      </c>
      <c r="BQ70" s="2">
        <v>1.4232980641999999</v>
      </c>
      <c r="BR70" s="2">
        <v>23013.5395395872</v>
      </c>
      <c r="BS70" s="2">
        <f t="shared" si="19"/>
        <v>-1.4413693169294603E-8</v>
      </c>
      <c r="BT70" s="2"/>
      <c r="BU70" s="2">
        <v>4.7799999999999996E-9</v>
      </c>
      <c r="BV70" s="2">
        <v>1.6685796317899999</v>
      </c>
      <c r="BW70" s="2">
        <v>12168.0026965746</v>
      </c>
      <c r="BX70" s="2">
        <f t="shared" si="20"/>
        <v>-9.0803554201510822E-10</v>
      </c>
      <c r="BY70" s="2"/>
      <c r="BZ70" s="2">
        <v>4.2E-10</v>
      </c>
      <c r="CA70" s="2">
        <v>1.9146118919899999</v>
      </c>
      <c r="CB70" s="2">
        <v>7477.5228602160005</v>
      </c>
      <c r="CC70" s="2">
        <f t="shared" si="21"/>
        <v>-2.7982035096966478E-10</v>
      </c>
      <c r="CD70" s="154"/>
      <c r="CE70" s="155"/>
      <c r="CF70" s="155"/>
      <c r="CG70" s="155"/>
      <c r="CH70" s="154"/>
      <c r="CI70" s="154"/>
      <c r="CJ70" s="155"/>
      <c r="CK70" s="155"/>
      <c r="CL70" s="155"/>
      <c r="CM70" s="154"/>
      <c r="CN70" s="154"/>
      <c r="CO70" s="155"/>
      <c r="CP70" s="155"/>
      <c r="CQ70" s="155"/>
      <c r="CR70" s="154"/>
    </row>
    <row r="71" spans="1:96" ht="13.5" x14ac:dyDescent="0.3">
      <c r="A71" s="158"/>
      <c r="B71" s="159"/>
      <c r="C71" s="158"/>
      <c r="D71" s="158"/>
      <c r="E71" s="158"/>
      <c r="F71" s="158"/>
      <c r="G71" s="154"/>
      <c r="H71" s="154"/>
      <c r="I71" s="154"/>
      <c r="J71" s="154"/>
      <c r="K71" s="154"/>
      <c r="L71" s="154"/>
      <c r="M71" s="2">
        <v>2.1890999999999999E-7</v>
      </c>
      <c r="N71" s="2">
        <v>5.5559430256200004</v>
      </c>
      <c r="O71" s="2">
        <v>553.5694028424</v>
      </c>
      <c r="P71" s="2">
        <f t="shared" si="14"/>
        <v>-8.7217888986531622E-8</v>
      </c>
      <c r="Q71" s="154"/>
      <c r="R71" s="2">
        <v>1.59E-8</v>
      </c>
      <c r="S71" s="2">
        <v>4.63713748247</v>
      </c>
      <c r="T71" s="2">
        <v>3.2863574178000001</v>
      </c>
      <c r="U71" s="2">
        <f t="shared" si="15"/>
        <v>-3.4778197283490585E-10</v>
      </c>
      <c r="V71" s="154"/>
      <c r="W71" s="2">
        <v>9.2000000000000003E-10</v>
      </c>
      <c r="X71" s="2">
        <v>5.1058747600199998</v>
      </c>
      <c r="Y71" s="2">
        <v>7079.3738568077997</v>
      </c>
      <c r="Z71" s="2">
        <f t="shared" si="16"/>
        <v>6.9900848183974801E-10</v>
      </c>
      <c r="AA71" s="154"/>
      <c r="AB71" s="155"/>
      <c r="AC71" s="155"/>
      <c r="AD71" s="155"/>
      <c r="AE71" s="154"/>
      <c r="AF71" s="154"/>
      <c r="AG71" s="155"/>
      <c r="AH71" s="155"/>
      <c r="AI71" s="155"/>
      <c r="AJ71" s="154"/>
      <c r="AK71" s="154"/>
      <c r="AL71" s="155"/>
      <c r="AM71" s="155"/>
      <c r="AN71" s="155"/>
      <c r="AO71" s="154"/>
      <c r="AP71" s="154"/>
      <c r="AQ71" s="2">
        <v>5.9200000000000002E-9</v>
      </c>
      <c r="AR71" s="2">
        <v>4.5948150431899997</v>
      </c>
      <c r="AS71" s="2">
        <v>4690.4798363585996</v>
      </c>
      <c r="AT71" s="2">
        <f t="shared" si="17"/>
        <v>3.6599047030208983E-9</v>
      </c>
      <c r="AU71" s="2"/>
      <c r="AV71" s="2">
        <v>3.6E-10</v>
      </c>
      <c r="AW71" s="2">
        <v>6.2437339665199998</v>
      </c>
      <c r="AX71" s="2">
        <v>6283.1431602941902</v>
      </c>
      <c r="AY71" s="2">
        <f t="shared" si="18"/>
        <v>3.2735856847848826E-11</v>
      </c>
      <c r="AZ71" s="154"/>
      <c r="BA71" s="155"/>
      <c r="BB71" s="155"/>
      <c r="BC71" s="155"/>
      <c r="BD71" s="154"/>
      <c r="BE71" s="154"/>
      <c r="BF71" s="155"/>
      <c r="BG71" s="155"/>
      <c r="BH71" s="155"/>
      <c r="BI71" s="154"/>
      <c r="BJ71" s="154"/>
      <c r="BK71" s="155"/>
      <c r="BL71" s="155"/>
      <c r="BM71" s="155"/>
      <c r="BN71" s="154"/>
      <c r="BO71" s="2"/>
      <c r="BP71" s="2">
        <v>6.1150000000000002E-8</v>
      </c>
      <c r="BQ71" s="2">
        <v>5.1339361545399997</v>
      </c>
      <c r="BR71" s="2">
        <v>1194.4470102246</v>
      </c>
      <c r="BS71" s="2">
        <f t="shared" si="19"/>
        <v>5.0513368657247607E-8</v>
      </c>
      <c r="BT71" s="2"/>
      <c r="BU71" s="2">
        <v>5.1600000000000004E-9</v>
      </c>
      <c r="BV71" s="2">
        <v>3.5980348388699999</v>
      </c>
      <c r="BW71" s="2">
        <v>10969.965257698201</v>
      </c>
      <c r="BX71" s="2">
        <f t="shared" si="20"/>
        <v>4.6656330973975201E-9</v>
      </c>
      <c r="BY71" s="2"/>
      <c r="BZ71" s="2">
        <v>4.2E-10</v>
      </c>
      <c r="CA71" s="2">
        <v>0.42728171713000002</v>
      </c>
      <c r="CB71" s="2">
        <v>10213.285546211</v>
      </c>
      <c r="CC71" s="2">
        <f t="shared" si="21"/>
        <v>-4.121200953728413E-10</v>
      </c>
      <c r="CD71" s="154"/>
      <c r="CE71" s="155"/>
      <c r="CF71" s="155"/>
      <c r="CG71" s="155"/>
      <c r="CH71" s="154"/>
      <c r="CI71" s="154"/>
      <c r="CJ71" s="155"/>
      <c r="CK71" s="155"/>
      <c r="CL71" s="155"/>
      <c r="CM71" s="154"/>
      <c r="CN71" s="154"/>
      <c r="CO71" s="155"/>
      <c r="CP71" s="155"/>
      <c r="CQ71" s="155"/>
      <c r="CR71" s="154"/>
    </row>
    <row r="72" spans="1:96" ht="13.5" x14ac:dyDescent="0.3">
      <c r="A72" s="154"/>
      <c r="B72" s="154"/>
      <c r="C72" s="154"/>
      <c r="D72" s="154"/>
      <c r="E72" s="154"/>
      <c r="F72" s="154"/>
      <c r="G72" s="154"/>
      <c r="H72" s="154"/>
      <c r="I72" s="154"/>
      <c r="J72" s="154"/>
      <c r="K72" s="154"/>
      <c r="L72" s="154"/>
      <c r="M72" s="2">
        <v>1.7480999999999999E-7</v>
      </c>
      <c r="N72" s="2">
        <v>4.5605290035900001</v>
      </c>
      <c r="O72" s="2">
        <v>135.0650800354</v>
      </c>
      <c r="P72" s="2">
        <f t="shared" si="14"/>
        <v>1.5577131579832043E-7</v>
      </c>
      <c r="Q72" s="154"/>
      <c r="R72" s="2">
        <v>1.5419999999999998E-8</v>
      </c>
      <c r="S72" s="2">
        <v>4.2000444856700003</v>
      </c>
      <c r="T72" s="2">
        <v>13367.972631106601</v>
      </c>
      <c r="U72" s="2">
        <f t="shared" si="15"/>
        <v>2.4722843487676752E-9</v>
      </c>
      <c r="V72" s="154"/>
      <c r="W72" s="2">
        <v>1.26E-9</v>
      </c>
      <c r="X72" s="2">
        <v>2.65428307012</v>
      </c>
      <c r="Y72" s="2">
        <v>88860.057070986601</v>
      </c>
      <c r="Z72" s="2">
        <f t="shared" si="16"/>
        <v>8.9804071884160338E-10</v>
      </c>
      <c r="AA72" s="154"/>
      <c r="AB72" s="155"/>
      <c r="AC72" s="155"/>
      <c r="AD72" s="155"/>
      <c r="AE72" s="154"/>
      <c r="AF72" s="154"/>
      <c r="AG72" s="155"/>
      <c r="AH72" s="155"/>
      <c r="AI72" s="155"/>
      <c r="AJ72" s="154"/>
      <c r="AK72" s="154"/>
      <c r="AL72" s="155"/>
      <c r="AM72" s="155"/>
      <c r="AN72" s="155"/>
      <c r="AO72" s="154"/>
      <c r="AP72" s="154"/>
      <c r="AQ72" s="2">
        <v>5.3000000000000003E-9</v>
      </c>
      <c r="AR72" s="2">
        <v>5.7397929520000002</v>
      </c>
      <c r="AS72" s="2">
        <v>8827.3902698748007</v>
      </c>
      <c r="AT72" s="2">
        <f t="shared" si="17"/>
        <v>-5.9398643829629279E-10</v>
      </c>
      <c r="AU72" s="2"/>
      <c r="AV72" s="2">
        <v>3.6E-10</v>
      </c>
      <c r="AW72" s="2">
        <v>0.40465162918000003</v>
      </c>
      <c r="AX72" s="2">
        <v>6283.0085396885997</v>
      </c>
      <c r="AY72" s="2">
        <f t="shared" si="18"/>
        <v>-1.2373323550940869E-10</v>
      </c>
      <c r="AZ72" s="154"/>
      <c r="BA72" s="155"/>
      <c r="BB72" s="155"/>
      <c r="BC72" s="155"/>
      <c r="BD72" s="154"/>
      <c r="BE72" s="154"/>
      <c r="BF72" s="155"/>
      <c r="BG72" s="155"/>
      <c r="BH72" s="155"/>
      <c r="BI72" s="154"/>
      <c r="BJ72" s="154"/>
      <c r="BK72" s="155"/>
      <c r="BL72" s="155"/>
      <c r="BM72" s="155"/>
      <c r="BN72" s="154"/>
      <c r="BO72" s="2"/>
      <c r="BP72" s="2">
        <v>6.4770000000000004E-8</v>
      </c>
      <c r="BQ72" s="2">
        <v>2.64986648492</v>
      </c>
      <c r="BR72" s="2">
        <v>19804.827291582798</v>
      </c>
      <c r="BS72" s="2">
        <f t="shared" si="19"/>
        <v>-4.8102371090393403E-8</v>
      </c>
      <c r="BT72" s="2"/>
      <c r="BU72" s="2">
        <v>5.1799999999999999E-9</v>
      </c>
      <c r="BV72" s="2">
        <v>3.9791441237299998</v>
      </c>
      <c r="BW72" s="2">
        <v>17298.182327326202</v>
      </c>
      <c r="BX72" s="2">
        <f t="shared" si="20"/>
        <v>-3.0109280471724753E-9</v>
      </c>
      <c r="BY72" s="2"/>
      <c r="BZ72" s="2">
        <v>4.2E-10</v>
      </c>
      <c r="CA72" s="2">
        <v>1.0941372445499999</v>
      </c>
      <c r="CB72" s="2">
        <v>709.93304855830002</v>
      </c>
      <c r="CC72" s="2">
        <f t="shared" si="21"/>
        <v>4.1928337464709008E-10</v>
      </c>
      <c r="CD72" s="154"/>
      <c r="CE72" s="155"/>
      <c r="CF72" s="155"/>
      <c r="CG72" s="155"/>
      <c r="CH72" s="154"/>
      <c r="CI72" s="154"/>
      <c r="CJ72" s="155"/>
      <c r="CK72" s="155"/>
      <c r="CL72" s="155"/>
      <c r="CM72" s="154"/>
      <c r="CN72" s="154"/>
      <c r="CO72" s="155"/>
      <c r="CP72" s="155"/>
      <c r="CQ72" s="155"/>
      <c r="CR72" s="154"/>
    </row>
    <row r="73" spans="1:96" ht="13.5" x14ac:dyDescent="0.3">
      <c r="A73" s="154"/>
      <c r="B73" s="154"/>
      <c r="C73" s="154"/>
      <c r="D73" s="154"/>
      <c r="E73" s="154"/>
      <c r="F73" s="154"/>
      <c r="G73" s="154"/>
      <c r="H73" s="154"/>
      <c r="I73" s="154"/>
      <c r="J73" s="154"/>
      <c r="K73" s="154"/>
      <c r="L73" s="154"/>
      <c r="M73" s="2">
        <v>1.9924999999999999E-7</v>
      </c>
      <c r="N73" s="2">
        <v>5.2220847126900001</v>
      </c>
      <c r="O73" s="2">
        <v>12168.0026965746</v>
      </c>
      <c r="P73" s="2">
        <f t="shared" si="14"/>
        <v>-4.3634943403294493E-8</v>
      </c>
      <c r="Q73" s="154"/>
      <c r="R73" s="2">
        <v>1.427E-8</v>
      </c>
      <c r="S73" s="2">
        <v>1.1908806171099999</v>
      </c>
      <c r="T73" s="2">
        <v>3894.1818295421999</v>
      </c>
      <c r="U73" s="2">
        <f t="shared" si="15"/>
        <v>-5.2965321113167278E-10</v>
      </c>
      <c r="V73" s="154"/>
      <c r="W73" s="2">
        <v>1.0600000000000001E-9</v>
      </c>
      <c r="X73" s="2">
        <v>5.8564671002199997</v>
      </c>
      <c r="Y73" s="2">
        <v>7860.4193924392002</v>
      </c>
      <c r="Z73" s="2">
        <f t="shared" si="16"/>
        <v>-7.3019951610072324E-12</v>
      </c>
      <c r="AA73" s="154"/>
      <c r="AB73" s="155"/>
      <c r="AC73" s="155"/>
      <c r="AD73" s="155"/>
      <c r="AE73" s="154"/>
      <c r="AF73" s="154"/>
      <c r="AG73" s="155"/>
      <c r="AH73" s="155"/>
      <c r="AI73" s="155"/>
      <c r="AJ73" s="154"/>
      <c r="AK73" s="154"/>
      <c r="AL73" s="155"/>
      <c r="AM73" s="155"/>
      <c r="AN73" s="155"/>
      <c r="AO73" s="154"/>
      <c r="AP73" s="154"/>
      <c r="AQ73" s="2">
        <v>5.0300000000000002E-9</v>
      </c>
      <c r="AR73" s="2">
        <v>5.6643313711200003</v>
      </c>
      <c r="AS73" s="2">
        <v>33794.543723528601</v>
      </c>
      <c r="AT73" s="2">
        <f t="shared" si="17"/>
        <v>-3.0499069615147738E-10</v>
      </c>
      <c r="AU73" s="2"/>
      <c r="AV73" s="2">
        <v>3.1999999999999998E-10</v>
      </c>
      <c r="AW73" s="2">
        <v>6.0370710353800003</v>
      </c>
      <c r="AX73" s="2">
        <v>2942.4634232916001</v>
      </c>
      <c r="AY73" s="2">
        <f t="shared" si="18"/>
        <v>-2.9203441776152153E-10</v>
      </c>
      <c r="AZ73" s="154"/>
      <c r="BA73" s="155"/>
      <c r="BB73" s="155"/>
      <c r="BC73" s="155"/>
      <c r="BD73" s="154"/>
      <c r="BE73" s="154"/>
      <c r="BF73" s="155"/>
      <c r="BG73" s="155"/>
      <c r="BH73" s="155"/>
      <c r="BI73" s="154"/>
      <c r="BJ73" s="154"/>
      <c r="BK73" s="155"/>
      <c r="BL73" s="155"/>
      <c r="BM73" s="155"/>
      <c r="BN73" s="154"/>
      <c r="BO73" s="2"/>
      <c r="BP73" s="2">
        <v>5.2329999999999999E-8</v>
      </c>
      <c r="BQ73" s="2">
        <v>4.6243405337399999</v>
      </c>
      <c r="BR73" s="2">
        <v>6438.4962494256006</v>
      </c>
      <c r="BS73" s="2">
        <f t="shared" si="19"/>
        <v>-3.8001980534132847E-8</v>
      </c>
      <c r="BT73" s="2"/>
      <c r="BU73" s="2">
        <v>5.3400000000000002E-9</v>
      </c>
      <c r="BV73" s="2">
        <v>5.0374092644199999</v>
      </c>
      <c r="BW73" s="2">
        <v>9917.6968745098002</v>
      </c>
      <c r="BX73" s="2">
        <f t="shared" si="20"/>
        <v>-4.9494919198241566E-9</v>
      </c>
      <c r="BY73" s="2"/>
      <c r="BZ73" s="2">
        <v>3.9E-10</v>
      </c>
      <c r="CA73" s="2">
        <v>3.9329806896099999</v>
      </c>
      <c r="CB73" s="2">
        <v>10973.555686350001</v>
      </c>
      <c r="CC73" s="2">
        <f t="shared" si="21"/>
        <v>3.8954987338626118E-10</v>
      </c>
      <c r="CD73" s="154"/>
      <c r="CE73" s="155"/>
      <c r="CF73" s="155"/>
      <c r="CG73" s="155"/>
      <c r="CH73" s="154"/>
      <c r="CI73" s="154"/>
      <c r="CJ73" s="155"/>
      <c r="CK73" s="155"/>
      <c r="CL73" s="155"/>
      <c r="CM73" s="154"/>
      <c r="CN73" s="154"/>
      <c r="CO73" s="155"/>
      <c r="CP73" s="155"/>
      <c r="CQ73" s="155"/>
      <c r="CR73" s="154"/>
    </row>
    <row r="74" spans="1:96" ht="13.5" x14ac:dyDescent="0.3">
      <c r="A74" s="154"/>
      <c r="B74" s="154"/>
      <c r="C74" s="154"/>
      <c r="D74" s="154"/>
      <c r="E74" s="154"/>
      <c r="F74" s="154"/>
      <c r="G74" s="154"/>
      <c r="H74" s="154"/>
      <c r="I74" s="154"/>
      <c r="J74" s="154"/>
      <c r="K74" s="154"/>
      <c r="L74" s="154"/>
      <c r="M74" s="2">
        <v>1.9859999999999999E-7</v>
      </c>
      <c r="N74" s="2">
        <v>5.7747016765300003</v>
      </c>
      <c r="O74" s="2">
        <v>6309.3741697912001</v>
      </c>
      <c r="P74" s="2">
        <f t="shared" si="14"/>
        <v>2.6542611341819415E-8</v>
      </c>
      <c r="Q74" s="154"/>
      <c r="R74" s="2">
        <v>1.3750000000000001E-8</v>
      </c>
      <c r="S74" s="2">
        <v>3.09301252193</v>
      </c>
      <c r="T74" s="2">
        <v>135.0650800354</v>
      </c>
      <c r="U74" s="2">
        <f t="shared" si="15"/>
        <v>7.4700699871357955E-9</v>
      </c>
      <c r="V74" s="154"/>
      <c r="W74" s="2">
        <v>8.3999999999999999E-10</v>
      </c>
      <c r="X74" s="2">
        <v>3.5745755426199999</v>
      </c>
      <c r="Y74" s="2">
        <v>16730.463689595799</v>
      </c>
      <c r="Z74" s="2">
        <f t="shared" si="16"/>
        <v>3.422574002735382E-10</v>
      </c>
      <c r="AA74" s="154"/>
      <c r="AB74" s="155"/>
      <c r="AC74" s="155"/>
      <c r="AD74" s="155"/>
      <c r="AE74" s="154"/>
      <c r="AF74" s="154"/>
      <c r="AG74" s="155"/>
      <c r="AH74" s="155"/>
      <c r="AI74" s="155"/>
      <c r="AJ74" s="154"/>
      <c r="AK74" s="154"/>
      <c r="AL74" s="155"/>
      <c r="AM74" s="155"/>
      <c r="AN74" s="155"/>
      <c r="AO74" s="154"/>
      <c r="AP74" s="154"/>
      <c r="AQ74" s="2">
        <v>4.8300000000000001E-9</v>
      </c>
      <c r="AR74" s="2">
        <v>1.57106522411</v>
      </c>
      <c r="AS74" s="2">
        <v>801.82093112380005</v>
      </c>
      <c r="AT74" s="2">
        <f t="shared" si="17"/>
        <v>-2.1312324045285147E-9</v>
      </c>
      <c r="AU74" s="2"/>
      <c r="AV74" s="2">
        <v>4.0999999999999998E-10</v>
      </c>
      <c r="AW74" s="2">
        <v>4.8680957028299998</v>
      </c>
      <c r="AX74" s="2">
        <v>1592.5960136327999</v>
      </c>
      <c r="AY74" s="2">
        <f t="shared" si="18"/>
        <v>3.1853316950345495E-10</v>
      </c>
      <c r="AZ74" s="154"/>
      <c r="BA74" s="155"/>
      <c r="BB74" s="155"/>
      <c r="BC74" s="155"/>
      <c r="BD74" s="154"/>
      <c r="BE74" s="154"/>
      <c r="BF74" s="155"/>
      <c r="BG74" s="155"/>
      <c r="BH74" s="155"/>
      <c r="BI74" s="154"/>
      <c r="BJ74" s="154"/>
      <c r="BK74" s="155"/>
      <c r="BL74" s="155"/>
      <c r="BM74" s="155"/>
      <c r="BN74" s="154"/>
      <c r="BO74" s="2"/>
      <c r="BP74" s="2">
        <v>6.1469999999999994E-8</v>
      </c>
      <c r="BQ74" s="2">
        <v>3.0286393666200002</v>
      </c>
      <c r="BR74" s="2">
        <v>233141.31440436101</v>
      </c>
      <c r="BS74" s="2">
        <f t="shared" si="19"/>
        <v>3.7007721409744588E-8</v>
      </c>
      <c r="BT74" s="2"/>
      <c r="BU74" s="2">
        <v>4.8699999999999999E-9</v>
      </c>
      <c r="BV74" s="2">
        <v>2.5054536926900002</v>
      </c>
      <c r="BW74" s="2">
        <v>6127.6554505572003</v>
      </c>
      <c r="BX74" s="2">
        <f t="shared" si="20"/>
        <v>3.4824260383251046E-10</v>
      </c>
      <c r="BY74" s="2"/>
      <c r="BZ74" s="2">
        <v>3.7999999999999998E-10</v>
      </c>
      <c r="CA74" s="2">
        <v>6.1793592534500004</v>
      </c>
      <c r="CB74" s="2">
        <v>9917.6968745098002</v>
      </c>
      <c r="CC74" s="2">
        <f t="shared" si="21"/>
        <v>-2.7618432402828271E-10</v>
      </c>
      <c r="CD74" s="154"/>
      <c r="CE74" s="155"/>
      <c r="CF74" s="155"/>
      <c r="CG74" s="155"/>
      <c r="CH74" s="154"/>
      <c r="CI74" s="154"/>
      <c r="CJ74" s="155"/>
      <c r="CK74" s="155"/>
      <c r="CL74" s="155"/>
      <c r="CM74" s="154"/>
      <c r="CN74" s="154"/>
      <c r="CO74" s="155"/>
      <c r="CP74" s="155"/>
      <c r="CQ74" s="155"/>
      <c r="CR74" s="154"/>
    </row>
    <row r="75" spans="1:96" ht="13.5" x14ac:dyDescent="0.3">
      <c r="A75" s="154"/>
      <c r="B75" s="154"/>
      <c r="C75" s="154"/>
      <c r="D75" s="154"/>
      <c r="E75" s="154"/>
      <c r="F75" s="154"/>
      <c r="G75" s="154"/>
      <c r="H75" s="154"/>
      <c r="I75" s="154"/>
      <c r="J75" s="154"/>
      <c r="K75" s="154"/>
      <c r="L75" s="154"/>
      <c r="M75" s="2">
        <v>2.03E-7</v>
      </c>
      <c r="N75" s="2">
        <v>0.37133792945999999</v>
      </c>
      <c r="O75" s="2">
        <v>283.85931886520001</v>
      </c>
      <c r="P75" s="2">
        <f t="shared" si="14"/>
        <v>5.4021709163702334E-8</v>
      </c>
      <c r="Q75" s="154"/>
      <c r="R75" s="2">
        <v>1.359E-8</v>
      </c>
      <c r="S75" s="2">
        <v>4.2453250664100004</v>
      </c>
      <c r="T75" s="2">
        <v>426.59819087599999</v>
      </c>
      <c r="U75" s="2">
        <f t="shared" si="15"/>
        <v>2.4131402734336317E-9</v>
      </c>
      <c r="V75" s="154"/>
      <c r="W75" s="2">
        <v>8.9000000000000003E-10</v>
      </c>
      <c r="X75" s="2">
        <v>4.2143325961800002</v>
      </c>
      <c r="Y75" s="2">
        <v>83996.847318111802</v>
      </c>
      <c r="Z75" s="2">
        <f t="shared" si="16"/>
        <v>2.7889807257464321E-10</v>
      </c>
      <c r="AA75" s="154"/>
      <c r="AB75" s="155"/>
      <c r="AC75" s="155"/>
      <c r="AD75" s="155"/>
      <c r="AE75" s="154"/>
      <c r="AF75" s="154"/>
      <c r="AG75" s="155"/>
      <c r="AH75" s="155"/>
      <c r="AI75" s="155"/>
      <c r="AJ75" s="154"/>
      <c r="AK75" s="154"/>
      <c r="AL75" s="155"/>
      <c r="AM75" s="155"/>
      <c r="AN75" s="155"/>
      <c r="AO75" s="154"/>
      <c r="AP75" s="154"/>
      <c r="AQ75" s="2">
        <v>4.3800000000000002E-9</v>
      </c>
      <c r="AR75" s="2">
        <v>6.7077337670000001E-2</v>
      </c>
      <c r="AS75" s="2">
        <v>3128.3887650958</v>
      </c>
      <c r="AT75" s="2">
        <f t="shared" si="17"/>
        <v>3.5836283825494606E-9</v>
      </c>
      <c r="AU75" s="2"/>
      <c r="AV75" s="2">
        <v>2.8000000000000002E-10</v>
      </c>
      <c r="AW75" s="2">
        <v>4.3835942373499996</v>
      </c>
      <c r="AX75" s="2">
        <v>7632.9432596502002</v>
      </c>
      <c r="AY75" s="2">
        <f t="shared" si="18"/>
        <v>-2.5233930642352633E-10</v>
      </c>
      <c r="AZ75" s="154"/>
      <c r="BA75" s="155"/>
      <c r="BB75" s="155"/>
      <c r="BC75" s="155"/>
      <c r="BD75" s="154"/>
      <c r="BE75" s="154"/>
      <c r="BF75" s="155"/>
      <c r="BG75" s="155"/>
      <c r="BH75" s="155"/>
      <c r="BI75" s="154"/>
      <c r="BJ75" s="154"/>
      <c r="BK75" s="155"/>
      <c r="BL75" s="155"/>
      <c r="BM75" s="155"/>
      <c r="BN75" s="154"/>
      <c r="BO75" s="2"/>
      <c r="BP75" s="2">
        <v>4.608E-8</v>
      </c>
      <c r="BQ75" s="2">
        <v>1.7219470272399999</v>
      </c>
      <c r="BR75" s="2">
        <v>7234.7942562420003</v>
      </c>
      <c r="BS75" s="2">
        <f t="shared" si="19"/>
        <v>4.5550085668498643E-8</v>
      </c>
      <c r="BT75" s="2"/>
      <c r="BU75" s="2">
        <v>4.1599999999999997E-9</v>
      </c>
      <c r="BV75" s="2">
        <v>4.0482817550299997</v>
      </c>
      <c r="BW75" s="2">
        <v>10984.192351699799</v>
      </c>
      <c r="BX75" s="2">
        <f t="shared" si="20"/>
        <v>4.040755250974093E-9</v>
      </c>
      <c r="BY75" s="2"/>
      <c r="BZ75" s="2">
        <v>4.8999999999999996E-10</v>
      </c>
      <c r="CA75" s="2">
        <v>0.83021145241000005</v>
      </c>
      <c r="CB75" s="2">
        <v>11506.7697697936</v>
      </c>
      <c r="CC75" s="2">
        <f t="shared" si="21"/>
        <v>3.5054699150447525E-10</v>
      </c>
      <c r="CD75" s="154"/>
      <c r="CE75" s="155"/>
      <c r="CF75" s="155"/>
      <c r="CG75" s="155"/>
      <c r="CH75" s="154"/>
      <c r="CI75" s="154"/>
      <c r="CJ75" s="155"/>
      <c r="CK75" s="155"/>
      <c r="CL75" s="155"/>
      <c r="CM75" s="154"/>
      <c r="CN75" s="154"/>
      <c r="CO75" s="155"/>
      <c r="CP75" s="155"/>
      <c r="CQ75" s="155"/>
      <c r="CR75" s="154"/>
    </row>
    <row r="76" spans="1:96" ht="13.5" x14ac:dyDescent="0.3">
      <c r="A76" s="154"/>
      <c r="B76" s="154"/>
      <c r="C76" s="154"/>
      <c r="D76" s="154"/>
      <c r="E76" s="154"/>
      <c r="F76" s="154"/>
      <c r="G76" s="154"/>
      <c r="H76" s="154"/>
      <c r="I76" s="154"/>
      <c r="J76" s="154"/>
      <c r="K76" s="154"/>
      <c r="L76" s="154"/>
      <c r="M76" s="2">
        <v>1.4420999999999999E-7</v>
      </c>
      <c r="N76" s="2">
        <v>4.19315332546</v>
      </c>
      <c r="O76" s="2">
        <v>242.72860397400001</v>
      </c>
      <c r="P76" s="2">
        <f t="shared" si="14"/>
        <v>-4.0067228488880012E-8</v>
      </c>
      <c r="Q76" s="154"/>
      <c r="R76" s="2">
        <v>1.3399999999999999E-8</v>
      </c>
      <c r="S76" s="2">
        <v>5.7651181862199996</v>
      </c>
      <c r="T76" s="2">
        <v>6040.3472460173998</v>
      </c>
      <c r="U76" s="2">
        <f t="shared" si="15"/>
        <v>-1.3134888683230231E-8</v>
      </c>
      <c r="V76" s="154"/>
      <c r="W76" s="2">
        <v>9.6999999999999996E-10</v>
      </c>
      <c r="X76" s="2">
        <v>5.5793828085500001</v>
      </c>
      <c r="Y76" s="2">
        <v>13367.972631106601</v>
      </c>
      <c r="Z76" s="2">
        <f t="shared" si="16"/>
        <v>-9.103629532750939E-10</v>
      </c>
      <c r="AA76" s="154"/>
      <c r="AB76" s="155"/>
      <c r="AC76" s="155"/>
      <c r="AD76" s="155"/>
      <c r="AE76" s="154"/>
      <c r="AF76" s="154"/>
      <c r="AG76" s="155"/>
      <c r="AH76" s="155"/>
      <c r="AI76" s="155"/>
      <c r="AJ76" s="154"/>
      <c r="AK76" s="154"/>
      <c r="AL76" s="155"/>
      <c r="AM76" s="155"/>
      <c r="AN76" s="155"/>
      <c r="AO76" s="154"/>
      <c r="AP76" s="154"/>
      <c r="AQ76" s="2">
        <v>4.2299999999999997E-9</v>
      </c>
      <c r="AR76" s="2">
        <v>2.8694459592700001</v>
      </c>
      <c r="AS76" s="2">
        <v>12566.1516999828</v>
      </c>
      <c r="AT76" s="2">
        <f t="shared" si="17"/>
        <v>3.9320868447538589E-9</v>
      </c>
      <c r="AU76" s="2"/>
      <c r="AV76" s="2">
        <v>2.8000000000000002E-10</v>
      </c>
      <c r="AW76" s="2">
        <v>6.03334294232</v>
      </c>
      <c r="AX76" s="2">
        <v>17789.845619784999</v>
      </c>
      <c r="AY76" s="2">
        <f t="shared" si="18"/>
        <v>2.6438374314234767E-10</v>
      </c>
      <c r="AZ76" s="154"/>
      <c r="BA76" s="155"/>
      <c r="BB76" s="155"/>
      <c r="BC76" s="155"/>
      <c r="BD76" s="154"/>
      <c r="BE76" s="154"/>
      <c r="BF76" s="155"/>
      <c r="BG76" s="155"/>
      <c r="BH76" s="155"/>
      <c r="BI76" s="154"/>
      <c r="BJ76" s="154"/>
      <c r="BK76" s="155"/>
      <c r="BL76" s="155"/>
      <c r="BM76" s="155"/>
      <c r="BN76" s="154"/>
      <c r="BO76" s="2"/>
      <c r="BP76" s="2">
        <v>4.2209999999999999E-8</v>
      </c>
      <c r="BQ76" s="2">
        <v>1.5569753372899999</v>
      </c>
      <c r="BR76" s="2">
        <v>7238.6755916000002</v>
      </c>
      <c r="BS76" s="2">
        <f t="shared" si="19"/>
        <v>4.0858515930870432E-8</v>
      </c>
      <c r="BT76" s="2"/>
      <c r="BU76" s="2">
        <v>5.38E-9</v>
      </c>
      <c r="BV76" s="2">
        <v>5.5408153980500003</v>
      </c>
      <c r="BW76" s="2">
        <v>553.5694028424</v>
      </c>
      <c r="BX76" s="2">
        <f t="shared" si="20"/>
        <v>-2.0686033444316702E-9</v>
      </c>
      <c r="BY76" s="2"/>
      <c r="BZ76" s="2">
        <v>5.3000000000000003E-10</v>
      </c>
      <c r="CA76" s="2">
        <v>1.4582835939700001</v>
      </c>
      <c r="CB76" s="2">
        <v>233141.31440436101</v>
      </c>
      <c r="CC76" s="2">
        <f t="shared" si="21"/>
        <v>4.2332537730527683E-10</v>
      </c>
      <c r="CD76" s="154"/>
      <c r="CE76" s="155"/>
      <c r="CF76" s="155"/>
      <c r="CG76" s="155"/>
      <c r="CH76" s="154"/>
      <c r="CI76" s="154"/>
      <c r="CJ76" s="155"/>
      <c r="CK76" s="155"/>
      <c r="CL76" s="155"/>
      <c r="CM76" s="154"/>
      <c r="CN76" s="154"/>
      <c r="CO76" s="155"/>
      <c r="CP76" s="155"/>
      <c r="CQ76" s="155"/>
      <c r="CR76" s="154"/>
    </row>
    <row r="77" spans="1:96" ht="13.5" x14ac:dyDescent="0.3">
      <c r="A77" s="154"/>
      <c r="B77" s="154"/>
      <c r="C77" s="154"/>
      <c r="D77" s="154"/>
      <c r="E77" s="154"/>
      <c r="F77" s="154"/>
      <c r="G77" s="154"/>
      <c r="H77" s="154"/>
      <c r="I77" s="154"/>
      <c r="J77" s="154"/>
      <c r="K77" s="154"/>
      <c r="L77" s="154"/>
      <c r="M77" s="2">
        <v>1.6224999999999999E-7</v>
      </c>
      <c r="N77" s="2">
        <v>5.9883772256399999</v>
      </c>
      <c r="O77" s="2">
        <v>11769.8536931664</v>
      </c>
      <c r="P77" s="2">
        <f t="shared" si="14"/>
        <v>-1.1679369037638254E-7</v>
      </c>
      <c r="Q77" s="154"/>
      <c r="R77" s="2">
        <v>1.284E-8</v>
      </c>
      <c r="S77" s="2">
        <v>3.0852466334400002</v>
      </c>
      <c r="T77" s="2">
        <v>5643.1785636774002</v>
      </c>
      <c r="U77" s="2">
        <f t="shared" si="15"/>
        <v>1.1308647040270033E-8</v>
      </c>
      <c r="V77" s="154"/>
      <c r="W77" s="2">
        <v>1.02E-9</v>
      </c>
      <c r="X77" s="2">
        <v>2.0585306022599998</v>
      </c>
      <c r="Y77" s="2">
        <v>87.308204539810006</v>
      </c>
      <c r="Z77" s="2">
        <f t="shared" si="16"/>
        <v>-9.6330231436952505E-10</v>
      </c>
      <c r="AA77" s="154"/>
      <c r="AB77" s="155"/>
      <c r="AC77" s="155"/>
      <c r="AD77" s="155"/>
      <c r="AE77" s="154"/>
      <c r="AF77" s="154"/>
      <c r="AG77" s="155"/>
      <c r="AH77" s="155"/>
      <c r="AI77" s="155"/>
      <c r="AJ77" s="154"/>
      <c r="AK77" s="154"/>
      <c r="AL77" s="155"/>
      <c r="AM77" s="155"/>
      <c r="AN77" s="155"/>
      <c r="AO77" s="154"/>
      <c r="AP77" s="154"/>
      <c r="AQ77" s="2">
        <v>5.04E-9</v>
      </c>
      <c r="AR77" s="2">
        <v>3.2620766915999999</v>
      </c>
      <c r="AS77" s="2">
        <v>7632.9432596502002</v>
      </c>
      <c r="AT77" s="2">
        <f t="shared" si="17"/>
        <v>-5.24199096923857E-12</v>
      </c>
      <c r="AU77" s="2"/>
      <c r="AV77" s="2">
        <v>2.5999999999999998E-10</v>
      </c>
      <c r="AW77" s="2">
        <v>3.8897133360799998</v>
      </c>
      <c r="AX77" s="2">
        <v>5331.3574437407997</v>
      </c>
      <c r="AY77" s="2">
        <f t="shared" si="18"/>
        <v>-2.1083157800208016E-10</v>
      </c>
      <c r="AZ77" s="154"/>
      <c r="BA77" s="155"/>
      <c r="BB77" s="155"/>
      <c r="BC77" s="155"/>
      <c r="BD77" s="154"/>
      <c r="BE77" s="154"/>
      <c r="BF77" s="155"/>
      <c r="BG77" s="155"/>
      <c r="BH77" s="155"/>
      <c r="BI77" s="154"/>
      <c r="BJ77" s="154"/>
      <c r="BK77" s="155"/>
      <c r="BL77" s="155"/>
      <c r="BM77" s="155"/>
      <c r="BN77" s="154"/>
      <c r="BO77" s="2"/>
      <c r="BP77" s="2">
        <v>5.3139999999999998E-8</v>
      </c>
      <c r="BQ77" s="2">
        <v>2.4071658084699998</v>
      </c>
      <c r="BR77" s="2">
        <v>11499.656222792801</v>
      </c>
      <c r="BS77" s="2">
        <f t="shared" si="19"/>
        <v>4.1057660382201853E-8</v>
      </c>
      <c r="BT77" s="2"/>
      <c r="BU77" s="2">
        <v>4.0199999999999998E-9</v>
      </c>
      <c r="BV77" s="2">
        <v>2.1654401923300002</v>
      </c>
      <c r="BW77" s="2">
        <v>7860.4193924392002</v>
      </c>
      <c r="BX77" s="2">
        <f t="shared" si="20"/>
        <v>-2.0755969231768021E-9</v>
      </c>
      <c r="BY77" s="2"/>
      <c r="BZ77" s="2">
        <v>4.7000000000000003E-10</v>
      </c>
      <c r="CA77" s="2">
        <v>6.21568666789</v>
      </c>
      <c r="CB77" s="2">
        <v>6681.2248533995999</v>
      </c>
      <c r="CC77" s="2">
        <f t="shared" si="21"/>
        <v>-2.9735771937116354E-11</v>
      </c>
      <c r="CD77" s="154"/>
      <c r="CE77" s="155"/>
      <c r="CF77" s="155"/>
      <c r="CG77" s="155"/>
      <c r="CH77" s="154"/>
      <c r="CI77" s="154"/>
      <c r="CJ77" s="155"/>
      <c r="CK77" s="155"/>
      <c r="CL77" s="155"/>
      <c r="CM77" s="154"/>
      <c r="CN77" s="154"/>
      <c r="CO77" s="155"/>
      <c r="CP77" s="155"/>
      <c r="CQ77" s="155"/>
      <c r="CR77" s="154"/>
    </row>
    <row r="78" spans="1:96" ht="13.5" x14ac:dyDescent="0.3">
      <c r="A78" s="154"/>
      <c r="B78" s="154"/>
      <c r="C78" s="154"/>
      <c r="D78" s="154"/>
      <c r="E78" s="154"/>
      <c r="F78" s="154"/>
      <c r="G78" s="154"/>
      <c r="H78" s="154"/>
      <c r="I78" s="154"/>
      <c r="J78" s="154"/>
      <c r="K78" s="154"/>
      <c r="L78" s="154"/>
      <c r="M78" s="2">
        <v>1.5076999999999999E-7</v>
      </c>
      <c r="N78" s="2">
        <v>4.1956718107300004</v>
      </c>
      <c r="O78" s="2">
        <v>6256.7775301915999</v>
      </c>
      <c r="P78" s="2">
        <f t="shared" si="14"/>
        <v>8.1898291264523261E-8</v>
      </c>
      <c r="Q78" s="154"/>
      <c r="R78" s="2">
        <v>1.2499999999999999E-8</v>
      </c>
      <c r="S78" s="2">
        <v>3.0774815714399999</v>
      </c>
      <c r="T78" s="2">
        <v>11926.254413668799</v>
      </c>
      <c r="U78" s="2">
        <f t="shared" si="15"/>
        <v>-5.2440079223214644E-9</v>
      </c>
      <c r="V78" s="154"/>
      <c r="W78" s="2">
        <v>8.0000000000000003E-10</v>
      </c>
      <c r="X78" s="2">
        <v>4.7379265181600001</v>
      </c>
      <c r="Y78" s="2">
        <v>11926.254413668799</v>
      </c>
      <c r="Z78" s="2">
        <f t="shared" si="16"/>
        <v>-6.9323314702870341E-10</v>
      </c>
      <c r="AA78" s="154"/>
      <c r="AB78" s="155"/>
      <c r="AC78" s="155"/>
      <c r="AD78" s="155"/>
      <c r="AE78" s="154"/>
      <c r="AF78" s="154"/>
      <c r="AG78" s="155"/>
      <c r="AH78" s="155"/>
      <c r="AI78" s="155"/>
      <c r="AJ78" s="154"/>
      <c r="AK78" s="154"/>
      <c r="AL78" s="155"/>
      <c r="AM78" s="155"/>
      <c r="AN78" s="155"/>
      <c r="AO78" s="154"/>
      <c r="AP78" s="154"/>
      <c r="AQ78" s="2">
        <v>5.52E-9</v>
      </c>
      <c r="AR78" s="2">
        <v>1.0292644045699999</v>
      </c>
      <c r="AS78" s="2">
        <v>239762.20451754899</v>
      </c>
      <c r="AT78" s="2">
        <f t="shared" si="17"/>
        <v>5.1796653337047503E-9</v>
      </c>
      <c r="AU78" s="2"/>
      <c r="AV78" s="2">
        <v>2.5999999999999998E-10</v>
      </c>
      <c r="AW78" s="2">
        <v>5.9493272405099997</v>
      </c>
      <c r="AX78" s="2">
        <v>16496.361396202399</v>
      </c>
      <c r="AY78" s="2">
        <f t="shared" si="18"/>
        <v>-2.1987901839105236E-10</v>
      </c>
      <c r="AZ78" s="154"/>
      <c r="BA78" s="155"/>
      <c r="BB78" s="155"/>
      <c r="BC78" s="155"/>
      <c r="BD78" s="154"/>
      <c r="BE78" s="154"/>
      <c r="BF78" s="155"/>
      <c r="BG78" s="155"/>
      <c r="BH78" s="155"/>
      <c r="BI78" s="154"/>
      <c r="BJ78" s="154"/>
      <c r="BK78" s="155"/>
      <c r="BL78" s="155"/>
      <c r="BM78" s="155"/>
      <c r="BN78" s="154"/>
      <c r="BO78" s="2"/>
      <c r="BP78" s="2">
        <v>5.128E-8</v>
      </c>
      <c r="BQ78" s="2">
        <v>5.3239896569000003</v>
      </c>
      <c r="BR78" s="2">
        <v>11513.883316794399</v>
      </c>
      <c r="BS78" s="2">
        <f t="shared" si="19"/>
        <v>-3.9414479233154337E-8</v>
      </c>
      <c r="BT78" s="2"/>
      <c r="BU78" s="2">
        <v>5.5299999999999997E-9</v>
      </c>
      <c r="BV78" s="2">
        <v>2.32177369366</v>
      </c>
      <c r="BW78" s="2">
        <v>11506.7697697936</v>
      </c>
      <c r="BX78" s="2">
        <f t="shared" si="20"/>
        <v>4.1648966548899052E-9</v>
      </c>
      <c r="BY78" s="2"/>
      <c r="BZ78" s="2">
        <v>3.7000000000000001E-10</v>
      </c>
      <c r="CA78" s="2">
        <v>0.36359309979999999</v>
      </c>
      <c r="CB78" s="2">
        <v>10177.257679533601</v>
      </c>
      <c r="CC78" s="2">
        <f t="shared" si="21"/>
        <v>-2.461714086222165E-10</v>
      </c>
      <c r="CD78" s="154"/>
      <c r="CE78" s="155"/>
      <c r="CF78" s="155"/>
      <c r="CG78" s="155"/>
      <c r="CH78" s="154"/>
      <c r="CI78" s="154"/>
      <c r="CJ78" s="155"/>
      <c r="CK78" s="155"/>
      <c r="CL78" s="155"/>
      <c r="CM78" s="154"/>
      <c r="CN78" s="154"/>
      <c r="CO78" s="155"/>
      <c r="CP78" s="155"/>
      <c r="CQ78" s="155"/>
      <c r="CR78" s="154"/>
    </row>
    <row r="79" spans="1:96" ht="13.5" x14ac:dyDescent="0.3">
      <c r="A79" s="154"/>
      <c r="B79" s="154"/>
      <c r="C79" s="154"/>
      <c r="D79" s="154"/>
      <c r="E79" s="154"/>
      <c r="F79" s="154"/>
      <c r="G79" s="154"/>
      <c r="H79" s="154"/>
      <c r="I79" s="154"/>
      <c r="J79" s="154"/>
      <c r="K79" s="154"/>
      <c r="L79" s="154"/>
      <c r="M79" s="2">
        <v>1.9124000000000001E-7</v>
      </c>
      <c r="N79" s="2">
        <v>3.8221999694900002</v>
      </c>
      <c r="O79" s="2">
        <v>23581.258177317599</v>
      </c>
      <c r="P79" s="2">
        <f t="shared" si="14"/>
        <v>-1.7534198920178625E-7</v>
      </c>
      <c r="Q79" s="154"/>
      <c r="R79" s="2">
        <v>1.5510000000000001E-8</v>
      </c>
      <c r="S79" s="2">
        <v>3.0766545145799999</v>
      </c>
      <c r="T79" s="2">
        <v>6681.2248533995999</v>
      </c>
      <c r="U79" s="2">
        <f t="shared" si="15"/>
        <v>1.0209110114420201E-9</v>
      </c>
      <c r="V79" s="154"/>
      <c r="W79" s="2">
        <v>8.0000000000000003E-10</v>
      </c>
      <c r="X79" s="2">
        <v>5.41418965044</v>
      </c>
      <c r="Y79" s="2">
        <v>10973.555686350001</v>
      </c>
      <c r="Z79" s="2">
        <f t="shared" si="16"/>
        <v>1.097624296182437E-10</v>
      </c>
      <c r="AA79" s="154"/>
      <c r="AB79" s="155"/>
      <c r="AC79" s="155"/>
      <c r="AD79" s="155"/>
      <c r="AE79" s="154"/>
      <c r="AF79" s="154"/>
      <c r="AG79" s="155"/>
      <c r="AH79" s="155"/>
      <c r="AI79" s="155"/>
      <c r="AJ79" s="154"/>
      <c r="AK79" s="154"/>
      <c r="AL79" s="155"/>
      <c r="AM79" s="155"/>
      <c r="AN79" s="155"/>
      <c r="AO79" s="154"/>
      <c r="AP79" s="154"/>
      <c r="AQ79" s="2">
        <v>4.2700000000000004E-9</v>
      </c>
      <c r="AR79" s="2">
        <v>3.6743437820999998</v>
      </c>
      <c r="AS79" s="2">
        <v>213.29909543799999</v>
      </c>
      <c r="AT79" s="2">
        <f t="shared" si="17"/>
        <v>2.8003125211010745E-9</v>
      </c>
      <c r="AU79" s="2"/>
      <c r="AV79" s="2">
        <v>3.1000000000000002E-10</v>
      </c>
      <c r="AW79" s="2">
        <v>1.4466633150299999</v>
      </c>
      <c r="AX79" s="2">
        <v>16730.463689595799</v>
      </c>
      <c r="AY79" s="2">
        <f t="shared" si="18"/>
        <v>-3.070759866244347E-10</v>
      </c>
      <c r="AZ79" s="154"/>
      <c r="BA79" s="155"/>
      <c r="BB79" s="155"/>
      <c r="BC79" s="155"/>
      <c r="BD79" s="154"/>
      <c r="BE79" s="154"/>
      <c r="BF79" s="155"/>
      <c r="BG79" s="155"/>
      <c r="BH79" s="155"/>
      <c r="BI79" s="154"/>
      <c r="BJ79" s="154"/>
      <c r="BK79" s="155"/>
      <c r="BL79" s="155"/>
      <c r="BM79" s="155"/>
      <c r="BN79" s="154"/>
      <c r="BO79" s="2"/>
      <c r="BP79" s="2">
        <v>4.7699999999999997E-8</v>
      </c>
      <c r="BQ79" s="2">
        <v>0.25554312006000002</v>
      </c>
      <c r="BR79" s="2">
        <v>11856.2186514245</v>
      </c>
      <c r="BS79" s="2">
        <f t="shared" si="19"/>
        <v>-1.7911613324000529E-8</v>
      </c>
      <c r="BT79" s="2"/>
      <c r="BU79" s="2">
        <v>3.6699999999999999E-9</v>
      </c>
      <c r="BV79" s="2">
        <v>3.3915253225000002</v>
      </c>
      <c r="BW79" s="2">
        <v>6496.3749454294002</v>
      </c>
      <c r="BX79" s="2">
        <f t="shared" si="20"/>
        <v>-1.8236169233963346E-9</v>
      </c>
      <c r="BY79" s="2"/>
      <c r="BZ79" s="2">
        <v>3.4999999999999998E-10</v>
      </c>
      <c r="CA79" s="2">
        <v>3.33024911524</v>
      </c>
      <c r="CB79" s="2">
        <v>5643.1785636774002</v>
      </c>
      <c r="CC79" s="2">
        <f t="shared" si="21"/>
        <v>2.588447186629117E-10</v>
      </c>
      <c r="CD79" s="154"/>
      <c r="CE79" s="155"/>
      <c r="CF79" s="155"/>
      <c r="CG79" s="155"/>
      <c r="CH79" s="154"/>
      <c r="CI79" s="154"/>
      <c r="CJ79" s="155"/>
      <c r="CK79" s="155"/>
      <c r="CL79" s="155"/>
      <c r="CM79" s="154"/>
      <c r="CN79" s="154"/>
      <c r="CO79" s="155"/>
      <c r="CP79" s="155"/>
      <c r="CQ79" s="155"/>
      <c r="CR79" s="154"/>
    </row>
    <row r="80" spans="1:96" ht="13.5" x14ac:dyDescent="0.3">
      <c r="A80" s="154"/>
      <c r="B80" s="154"/>
      <c r="C80" s="154"/>
      <c r="D80" s="154"/>
      <c r="E80" s="154"/>
      <c r="F80" s="154"/>
      <c r="G80" s="154"/>
      <c r="H80" s="154"/>
      <c r="I80" s="154"/>
      <c r="J80" s="154"/>
      <c r="K80" s="154"/>
      <c r="L80" s="154"/>
      <c r="M80" s="2">
        <v>1.8888000000000001E-7</v>
      </c>
      <c r="N80" s="2">
        <v>5.3862688096899998</v>
      </c>
      <c r="O80" s="2">
        <v>149854.40013480699</v>
      </c>
      <c r="P80" s="2">
        <f t="shared" si="14"/>
        <v>2.6532260739453608E-8</v>
      </c>
      <c r="Q80" s="154"/>
      <c r="R80" s="2">
        <v>1.268E-8</v>
      </c>
      <c r="S80" s="2">
        <v>2.0919601833099999</v>
      </c>
      <c r="T80" s="2">
        <v>6290.1893969922003</v>
      </c>
      <c r="U80" s="2">
        <f t="shared" si="15"/>
        <v>-1.057846085537596E-8</v>
      </c>
      <c r="V80" s="154"/>
      <c r="W80" s="2">
        <v>1.0600000000000001E-9</v>
      </c>
      <c r="X80" s="2">
        <v>4.1097899739899999</v>
      </c>
      <c r="Y80" s="2">
        <v>3496.0328261340001</v>
      </c>
      <c r="Z80" s="2">
        <f t="shared" si="16"/>
        <v>-3.8239050153919118E-10</v>
      </c>
      <c r="AA80" s="154"/>
      <c r="AB80" s="155"/>
      <c r="AC80" s="155"/>
      <c r="AD80" s="155"/>
      <c r="AE80" s="154"/>
      <c r="AF80" s="154"/>
      <c r="AG80" s="155"/>
      <c r="AH80" s="155"/>
      <c r="AI80" s="155"/>
      <c r="AJ80" s="154"/>
      <c r="AK80" s="154"/>
      <c r="AL80" s="155"/>
      <c r="AM80" s="155"/>
      <c r="AN80" s="155"/>
      <c r="AO80" s="154"/>
      <c r="AP80" s="154"/>
      <c r="AQ80" s="2">
        <v>4.0400000000000001E-9</v>
      </c>
      <c r="AR80" s="2">
        <v>1.46193297142</v>
      </c>
      <c r="AS80" s="2">
        <v>15720.8387848784</v>
      </c>
      <c r="AT80" s="2">
        <f t="shared" si="17"/>
        <v>2.7784086108493465E-9</v>
      </c>
      <c r="AU80" s="2"/>
      <c r="AV80" s="2">
        <v>2.5999999999999998E-10</v>
      </c>
      <c r="AW80" s="2">
        <v>6.26376705837</v>
      </c>
      <c r="AX80" s="2">
        <v>23543.230504681698</v>
      </c>
      <c r="AY80" s="2">
        <f t="shared" si="18"/>
        <v>1.6018177025738059E-10</v>
      </c>
      <c r="AZ80" s="154"/>
      <c r="BA80" s="155"/>
      <c r="BB80" s="155"/>
      <c r="BC80" s="155"/>
      <c r="BD80" s="154"/>
      <c r="BE80" s="154"/>
      <c r="BF80" s="155"/>
      <c r="BG80" s="155"/>
      <c r="BH80" s="155"/>
      <c r="BI80" s="154"/>
      <c r="BJ80" s="154"/>
      <c r="BK80" s="155"/>
      <c r="BL80" s="155"/>
      <c r="BM80" s="155"/>
      <c r="BN80" s="154"/>
      <c r="BO80" s="2"/>
      <c r="BP80" s="2">
        <v>5.519E-8</v>
      </c>
      <c r="BQ80" s="2">
        <v>2.0908915450199999</v>
      </c>
      <c r="BR80" s="2">
        <v>17298.182327326202</v>
      </c>
      <c r="BS80" s="2">
        <f t="shared" si="19"/>
        <v>5.2678812328145961E-8</v>
      </c>
      <c r="BT80" s="2"/>
      <c r="BU80" s="2">
        <v>3.6E-9</v>
      </c>
      <c r="BV80" s="2">
        <v>5.3437985328200002</v>
      </c>
      <c r="BW80" s="2">
        <v>7079.3738568077997</v>
      </c>
      <c r="BX80" s="2">
        <f t="shared" si="20"/>
        <v>2.1065519121078931E-9</v>
      </c>
      <c r="BY80" s="2"/>
      <c r="BZ80" s="2">
        <v>3.4000000000000001E-10</v>
      </c>
      <c r="CA80" s="2">
        <v>5.6344691533700004</v>
      </c>
      <c r="CB80" s="2">
        <v>6525.8044539654002</v>
      </c>
      <c r="CC80" s="2">
        <f t="shared" si="21"/>
        <v>3.3727909426732233E-11</v>
      </c>
      <c r="CD80" s="154"/>
      <c r="CE80" s="155"/>
      <c r="CF80" s="155"/>
      <c r="CG80" s="155"/>
      <c r="CH80" s="154"/>
      <c r="CI80" s="154"/>
      <c r="CJ80" s="155"/>
      <c r="CK80" s="155"/>
      <c r="CL80" s="155"/>
      <c r="CM80" s="154"/>
      <c r="CN80" s="154"/>
      <c r="CO80" s="155"/>
      <c r="CP80" s="155"/>
      <c r="CQ80" s="155"/>
      <c r="CR80" s="154"/>
    </row>
    <row r="81" spans="1:96" ht="13.5" x14ac:dyDescent="0.3">
      <c r="A81" s="154"/>
      <c r="B81" s="154"/>
      <c r="C81" s="154"/>
      <c r="D81" s="154"/>
      <c r="E81" s="154"/>
      <c r="F81" s="154"/>
      <c r="G81" s="154"/>
      <c r="H81" s="154"/>
      <c r="I81" s="154"/>
      <c r="J81" s="154"/>
      <c r="K81" s="154"/>
      <c r="L81" s="154"/>
      <c r="M81" s="2">
        <v>1.4345999999999999E-7</v>
      </c>
      <c r="N81" s="2">
        <v>3.72355084422</v>
      </c>
      <c r="O81" s="2">
        <v>38.027672635800002</v>
      </c>
      <c r="P81" s="2">
        <f t="shared" si="14"/>
        <v>-5.2037367400476462E-8</v>
      </c>
      <c r="Q81" s="154"/>
      <c r="R81" s="2">
        <v>1.144E-8</v>
      </c>
      <c r="S81" s="2">
        <v>3.2444469951400001</v>
      </c>
      <c r="T81" s="2">
        <v>12168.0026965746</v>
      </c>
      <c r="U81" s="2">
        <f t="shared" si="15"/>
        <v>1.1242562105723009E-8</v>
      </c>
      <c r="V81" s="154"/>
      <c r="W81" s="2">
        <v>1.02E-9</v>
      </c>
      <c r="X81" s="2">
        <v>3.6265000604300002</v>
      </c>
      <c r="Y81" s="2">
        <v>244287.60000722701</v>
      </c>
      <c r="Z81" s="2">
        <f t="shared" si="16"/>
        <v>9.5919554331659487E-10</v>
      </c>
      <c r="AA81" s="154"/>
      <c r="AB81" s="155"/>
      <c r="AC81" s="155"/>
      <c r="AD81" s="155"/>
      <c r="AE81" s="154"/>
      <c r="AF81" s="154"/>
      <c r="AG81" s="155"/>
      <c r="AH81" s="155"/>
      <c r="AI81" s="155"/>
      <c r="AJ81" s="154"/>
      <c r="AK81" s="154"/>
      <c r="AL81" s="155"/>
      <c r="AM81" s="155"/>
      <c r="AN81" s="155"/>
      <c r="AO81" s="154"/>
      <c r="AP81" s="154"/>
      <c r="AQ81" s="2">
        <v>5.0300000000000002E-9</v>
      </c>
      <c r="AR81" s="2">
        <v>4.8580244413400004</v>
      </c>
      <c r="AS81" s="2">
        <v>6290.1893969922003</v>
      </c>
      <c r="AT81" s="2">
        <f t="shared" si="17"/>
        <v>4.9210916149220902E-9</v>
      </c>
      <c r="AU81" s="2"/>
      <c r="AV81" s="2">
        <v>3.3E-10</v>
      </c>
      <c r="AW81" s="2">
        <v>0.93797239147</v>
      </c>
      <c r="AX81" s="2">
        <v>213.29909543799999</v>
      </c>
      <c r="AY81" s="2">
        <f t="shared" si="18"/>
        <v>-1.006803482829953E-10</v>
      </c>
      <c r="AZ81" s="154"/>
      <c r="BA81" s="155"/>
      <c r="BB81" s="155"/>
      <c r="BC81" s="155"/>
      <c r="BD81" s="154"/>
      <c r="BE81" s="154"/>
      <c r="BF81" s="155"/>
      <c r="BG81" s="155"/>
      <c r="BH81" s="155"/>
      <c r="BI81" s="154"/>
      <c r="BJ81" s="154"/>
      <c r="BK81" s="155"/>
      <c r="BL81" s="155"/>
      <c r="BM81" s="155"/>
      <c r="BN81" s="154"/>
      <c r="BO81" s="2"/>
      <c r="BP81" s="2">
        <v>5.6249999999999997E-8</v>
      </c>
      <c r="BQ81" s="2">
        <v>4.3405290305299999</v>
      </c>
      <c r="BR81" s="2">
        <v>90955.551694496098</v>
      </c>
      <c r="BS81" s="2">
        <f t="shared" si="19"/>
        <v>2.0348609408004108E-8</v>
      </c>
      <c r="BT81" s="2"/>
      <c r="BU81" s="2">
        <v>3.3700000000000001E-9</v>
      </c>
      <c r="BV81" s="2">
        <v>3.6156370404499998</v>
      </c>
      <c r="BW81" s="2">
        <v>11790.629088658799</v>
      </c>
      <c r="BX81" s="2">
        <f t="shared" si="20"/>
        <v>3.1781420193822208E-9</v>
      </c>
      <c r="BY81" s="2"/>
      <c r="BZ81" s="2">
        <v>3.4999999999999998E-10</v>
      </c>
      <c r="CA81" s="2">
        <v>5.3603385503799998</v>
      </c>
      <c r="CB81" s="2">
        <v>25158.6017197654</v>
      </c>
      <c r="CC81" s="2">
        <f t="shared" si="21"/>
        <v>2.662201830915465E-10</v>
      </c>
      <c r="CD81" s="154"/>
      <c r="CE81" s="155"/>
      <c r="CF81" s="155"/>
      <c r="CG81" s="155"/>
      <c r="CH81" s="154"/>
      <c r="CI81" s="154"/>
      <c r="CJ81" s="155"/>
      <c r="CK81" s="155"/>
      <c r="CL81" s="155"/>
      <c r="CM81" s="154"/>
      <c r="CN81" s="154"/>
      <c r="CO81" s="155"/>
      <c r="CP81" s="155"/>
      <c r="CQ81" s="155"/>
      <c r="CR81" s="154"/>
    </row>
    <row r="82" spans="1:96" ht="13.5" x14ac:dyDescent="0.3">
      <c r="A82" s="154"/>
      <c r="B82" s="154"/>
      <c r="C82" s="154"/>
      <c r="D82" s="154"/>
      <c r="E82" s="154"/>
      <c r="F82" s="154"/>
      <c r="G82" s="154"/>
      <c r="H82" s="154"/>
      <c r="I82" s="154"/>
      <c r="J82" s="154"/>
      <c r="K82" s="154"/>
      <c r="L82" s="154"/>
      <c r="M82" s="2">
        <v>1.7898000000000001E-7</v>
      </c>
      <c r="N82" s="2">
        <v>2.2149073564699999</v>
      </c>
      <c r="O82" s="2">
        <v>13367.972631106601</v>
      </c>
      <c r="P82" s="2">
        <f t="shared" si="14"/>
        <v>1.5016305289248905E-7</v>
      </c>
      <c r="Q82" s="154"/>
      <c r="R82" s="2">
        <v>1.248E-8</v>
      </c>
      <c r="S82" s="2">
        <v>3.4450493728499998</v>
      </c>
      <c r="T82" s="2">
        <v>536.80451209540001</v>
      </c>
      <c r="U82" s="2">
        <f t="shared" si="15"/>
        <v>1.1482173771479303E-8</v>
      </c>
      <c r="V82" s="154"/>
      <c r="W82" s="2">
        <v>7.5E-10</v>
      </c>
      <c r="X82" s="2">
        <v>4.8948316176900004</v>
      </c>
      <c r="Y82" s="2">
        <v>5643.1785636774002</v>
      </c>
      <c r="Z82" s="2">
        <f t="shared" si="16"/>
        <v>-5.0136466638566526E-10</v>
      </c>
      <c r="AA82" s="154"/>
      <c r="AB82" s="155"/>
      <c r="AC82" s="155"/>
      <c r="AD82" s="155"/>
      <c r="AE82" s="154"/>
      <c r="AF82" s="154"/>
      <c r="AG82" s="155"/>
      <c r="AH82" s="155"/>
      <c r="AI82" s="155"/>
      <c r="AJ82" s="154"/>
      <c r="AK82" s="154"/>
      <c r="AL82" s="155"/>
      <c r="AM82" s="155"/>
      <c r="AN82" s="155"/>
      <c r="AO82" s="154"/>
      <c r="AP82" s="154"/>
      <c r="AQ82" s="2">
        <v>4.1700000000000003E-9</v>
      </c>
      <c r="AR82" s="2">
        <v>0.81920713533</v>
      </c>
      <c r="AS82" s="2">
        <v>5216.5803728013998</v>
      </c>
      <c r="AT82" s="2">
        <f t="shared" si="17"/>
        <v>-3.1257785768005967E-9</v>
      </c>
      <c r="AU82" s="2"/>
      <c r="AV82" s="2">
        <v>2.5999999999999998E-10</v>
      </c>
      <c r="AW82" s="2">
        <v>3.7185843294400001</v>
      </c>
      <c r="AX82" s="2">
        <v>13095.8426650774</v>
      </c>
      <c r="AY82" s="2">
        <f t="shared" si="18"/>
        <v>-2.4423670000676092E-10</v>
      </c>
      <c r="AZ82" s="154"/>
      <c r="BA82" s="155"/>
      <c r="BB82" s="155"/>
      <c r="BC82" s="155"/>
      <c r="BD82" s="154"/>
      <c r="BE82" s="154"/>
      <c r="BF82" s="155"/>
      <c r="BG82" s="155"/>
      <c r="BH82" s="155"/>
      <c r="BI82" s="154"/>
      <c r="BJ82" s="154"/>
      <c r="BK82" s="155"/>
      <c r="BL82" s="155"/>
      <c r="BM82" s="155"/>
      <c r="BN82" s="154"/>
      <c r="BO82" s="2"/>
      <c r="BP82" s="2">
        <v>4.5779999999999997E-8</v>
      </c>
      <c r="BQ82" s="2">
        <v>4.4656964157000001</v>
      </c>
      <c r="BR82" s="2">
        <v>5746.2713378959997</v>
      </c>
      <c r="BS82" s="2">
        <f t="shared" si="19"/>
        <v>-4.204646940291585E-8</v>
      </c>
      <c r="BT82" s="2"/>
      <c r="BU82" s="2">
        <v>4.56E-9</v>
      </c>
      <c r="BV82" s="2">
        <v>0.30754294808999999</v>
      </c>
      <c r="BW82" s="2">
        <v>801.82093112380005</v>
      </c>
      <c r="BX82" s="2">
        <f t="shared" si="20"/>
        <v>3.2918268931736515E-9</v>
      </c>
      <c r="BY82" s="2"/>
      <c r="BZ82" s="2">
        <v>3.4000000000000001E-10</v>
      </c>
      <c r="CA82" s="2">
        <v>5.3631979832100001</v>
      </c>
      <c r="CB82" s="2">
        <v>4933.2084403325998</v>
      </c>
      <c r="CC82" s="2">
        <f t="shared" si="21"/>
        <v>-2.6758281596797699E-10</v>
      </c>
      <c r="CD82" s="154"/>
      <c r="CE82" s="155"/>
      <c r="CF82" s="155"/>
      <c r="CG82" s="155"/>
      <c r="CH82" s="154"/>
      <c r="CI82" s="154"/>
      <c r="CJ82" s="155"/>
      <c r="CK82" s="155"/>
      <c r="CL82" s="155"/>
      <c r="CM82" s="154"/>
      <c r="CN82" s="154"/>
      <c r="CO82" s="155"/>
      <c r="CP82" s="155"/>
      <c r="CQ82" s="155"/>
      <c r="CR82" s="154"/>
    </row>
    <row r="83" spans="1:96" ht="13.5" x14ac:dyDescent="0.3">
      <c r="A83" s="154"/>
      <c r="B83" s="154"/>
      <c r="C83" s="154"/>
      <c r="D83" s="154"/>
      <c r="E83" s="154"/>
      <c r="F83" s="154"/>
      <c r="G83" s="154"/>
      <c r="H83" s="154"/>
      <c r="I83" s="154"/>
      <c r="J83" s="154"/>
      <c r="K83" s="154"/>
      <c r="L83" s="154"/>
      <c r="M83" s="2">
        <v>1.2053999999999999E-7</v>
      </c>
      <c r="N83" s="2">
        <v>2.6222958834900001</v>
      </c>
      <c r="O83" s="2">
        <v>955.59974160860008</v>
      </c>
      <c r="P83" s="2">
        <f t="shared" si="14"/>
        <v>9.1686677110103098E-8</v>
      </c>
      <c r="Q83" s="154"/>
      <c r="R83" s="2">
        <v>1.118E-8</v>
      </c>
      <c r="S83" s="2">
        <v>2.3182967042499998</v>
      </c>
      <c r="T83" s="2">
        <v>16730.463689595799</v>
      </c>
      <c r="U83" s="2">
        <f t="shared" si="15"/>
        <v>-8.299837207206362E-9</v>
      </c>
      <c r="V83" s="154"/>
      <c r="W83" s="2">
        <v>8.6999999999999999E-10</v>
      </c>
      <c r="X83" s="2">
        <v>0.42863750683000001</v>
      </c>
      <c r="Y83" s="2">
        <v>11015.106477334801</v>
      </c>
      <c r="Z83" s="2">
        <f t="shared" si="16"/>
        <v>-8.3984355736618373E-10</v>
      </c>
      <c r="AA83" s="154"/>
      <c r="AB83" s="155"/>
      <c r="AC83" s="155"/>
      <c r="AD83" s="155"/>
      <c r="AE83" s="154"/>
      <c r="AF83" s="154"/>
      <c r="AG83" s="155"/>
      <c r="AH83" s="155"/>
      <c r="AI83" s="155"/>
      <c r="AJ83" s="154"/>
      <c r="AK83" s="154"/>
      <c r="AL83" s="155"/>
      <c r="AM83" s="155"/>
      <c r="AN83" s="155"/>
      <c r="AO83" s="154"/>
      <c r="AP83" s="154"/>
      <c r="AQ83" s="2">
        <v>3.65E-9</v>
      </c>
      <c r="AR83" s="2">
        <v>1.002966162E-2</v>
      </c>
      <c r="AS83" s="2">
        <v>12168.0026965746</v>
      </c>
      <c r="AT83" s="2">
        <f t="shared" si="17"/>
        <v>-3.5089791415708469E-9</v>
      </c>
      <c r="AU83" s="2"/>
      <c r="AV83" s="2">
        <v>2.7E-10</v>
      </c>
      <c r="AW83" s="2">
        <v>0.60565274405000002</v>
      </c>
      <c r="AX83" s="2">
        <v>10988.808157535001</v>
      </c>
      <c r="AY83" s="2">
        <f t="shared" si="18"/>
        <v>-2.6997375197089688E-10</v>
      </c>
      <c r="AZ83" s="154"/>
      <c r="BA83" s="155"/>
      <c r="BB83" s="155"/>
      <c r="BC83" s="155"/>
      <c r="BD83" s="154"/>
      <c r="BE83" s="154"/>
      <c r="BF83" s="155"/>
      <c r="BG83" s="155"/>
      <c r="BH83" s="155"/>
      <c r="BI83" s="154"/>
      <c r="BJ83" s="154"/>
      <c r="BK83" s="155"/>
      <c r="BL83" s="155"/>
      <c r="BM83" s="155"/>
      <c r="BN83" s="154"/>
      <c r="BO83" s="2"/>
      <c r="BP83" s="2">
        <v>3.7879999999999999E-8</v>
      </c>
      <c r="BQ83" s="2">
        <v>4.9072938350999999</v>
      </c>
      <c r="BR83" s="2">
        <v>4164.3119896130002</v>
      </c>
      <c r="BS83" s="2">
        <f t="shared" si="19"/>
        <v>-3.633079826622463E-8</v>
      </c>
      <c r="BT83" s="2"/>
      <c r="BU83" s="2">
        <v>4.1700000000000003E-9</v>
      </c>
      <c r="BV83" s="2">
        <v>3.7000930867399999</v>
      </c>
      <c r="BW83" s="2">
        <v>10575.406682941801</v>
      </c>
      <c r="BX83" s="2">
        <f t="shared" si="20"/>
        <v>3.7282702100018714E-9</v>
      </c>
      <c r="BY83" s="2"/>
      <c r="BZ83" s="2">
        <v>3.3E-10</v>
      </c>
      <c r="CA83" s="2">
        <v>4.2472233687200003</v>
      </c>
      <c r="CB83" s="2">
        <v>12569.6748183318</v>
      </c>
      <c r="CC83" s="2">
        <f t="shared" si="21"/>
        <v>1.6206089513117114E-10</v>
      </c>
      <c r="CD83" s="154"/>
      <c r="CE83" s="155"/>
      <c r="CF83" s="155"/>
      <c r="CG83" s="155"/>
      <c r="CH83" s="154"/>
      <c r="CI83" s="154"/>
      <c r="CJ83" s="155"/>
      <c r="CK83" s="155"/>
      <c r="CL83" s="155"/>
      <c r="CM83" s="154"/>
      <c r="CN83" s="154"/>
      <c r="CO83" s="155"/>
      <c r="CP83" s="155"/>
      <c r="CQ83" s="155"/>
      <c r="CR83" s="154"/>
    </row>
    <row r="84" spans="1:96" ht="13.5" x14ac:dyDescent="0.3">
      <c r="A84" s="154"/>
      <c r="B84" s="154"/>
      <c r="C84" s="154"/>
      <c r="D84" s="154"/>
      <c r="E84" s="154"/>
      <c r="F84" s="154"/>
      <c r="G84" s="154"/>
      <c r="H84" s="154"/>
      <c r="I84" s="154"/>
      <c r="J84" s="154"/>
      <c r="K84" s="154"/>
      <c r="L84" s="154"/>
      <c r="M84" s="2">
        <v>1.1287E-7</v>
      </c>
      <c r="N84" s="2">
        <v>0.17739328092000001</v>
      </c>
      <c r="O84" s="2">
        <v>4164.3119896130002</v>
      </c>
      <c r="P84" s="2">
        <f t="shared" si="14"/>
        <v>3.0048415946548547E-8</v>
      </c>
      <c r="Q84" s="154"/>
      <c r="R84" s="2">
        <v>1.105E-8</v>
      </c>
      <c r="S84" s="2">
        <v>5.3196600101899998</v>
      </c>
      <c r="T84" s="2">
        <v>23.8784377478</v>
      </c>
      <c r="U84" s="2">
        <f t="shared" si="15"/>
        <v>9.2689009441266909E-9</v>
      </c>
      <c r="V84" s="154"/>
      <c r="W84" s="2">
        <v>6.9E-10</v>
      </c>
      <c r="X84" s="2">
        <v>1.8890876072</v>
      </c>
      <c r="Y84" s="2">
        <v>10177.257679533601</v>
      </c>
      <c r="Z84" s="2">
        <f t="shared" si="16"/>
        <v>-5.3538162319194083E-10</v>
      </c>
      <c r="AA84" s="154"/>
      <c r="AB84" s="155"/>
      <c r="AC84" s="155"/>
      <c r="AD84" s="155"/>
      <c r="AE84" s="154"/>
      <c r="AF84" s="154"/>
      <c r="AG84" s="155"/>
      <c r="AH84" s="155"/>
      <c r="AI84" s="155"/>
      <c r="AJ84" s="154"/>
      <c r="AK84" s="154"/>
      <c r="AL84" s="155"/>
      <c r="AM84" s="155"/>
      <c r="AN84" s="155"/>
      <c r="AO84" s="154"/>
      <c r="AP84" s="154"/>
      <c r="AQ84" s="2">
        <v>3.6300000000000001E-9</v>
      </c>
      <c r="AR84" s="2">
        <v>1.28376436579</v>
      </c>
      <c r="AS84" s="2">
        <v>6206.8097787158003</v>
      </c>
      <c r="AT84" s="2">
        <f t="shared" si="17"/>
        <v>2.7739511408274315E-11</v>
      </c>
      <c r="AU84" s="2"/>
      <c r="AV84" s="2">
        <v>2.3000000000000001E-10</v>
      </c>
      <c r="AW84" s="2">
        <v>4.4438898555000002</v>
      </c>
      <c r="AX84" s="2">
        <v>18849.227549974199</v>
      </c>
      <c r="AY84" s="2">
        <f t="shared" si="18"/>
        <v>-2.0938681030754345E-10</v>
      </c>
      <c r="AZ84" s="154"/>
      <c r="BA84" s="155"/>
      <c r="BB84" s="155"/>
      <c r="BC84" s="155"/>
      <c r="BD84" s="154"/>
      <c r="BE84" s="154"/>
      <c r="BF84" s="155"/>
      <c r="BG84" s="155"/>
      <c r="BH84" s="155"/>
      <c r="BI84" s="154"/>
      <c r="BJ84" s="154"/>
      <c r="BK84" s="155"/>
      <c r="BL84" s="155"/>
      <c r="BM84" s="155"/>
      <c r="BN84" s="154"/>
      <c r="BO84" s="2"/>
      <c r="BP84" s="2">
        <v>5.3370000000000001E-8</v>
      </c>
      <c r="BQ84" s="2">
        <v>5.0995790510400001</v>
      </c>
      <c r="BR84" s="2">
        <v>31441.677569756801</v>
      </c>
      <c r="BS84" s="2">
        <f t="shared" si="19"/>
        <v>4.5476302303356592E-8</v>
      </c>
      <c r="BT84" s="2"/>
      <c r="BU84" s="2">
        <v>3.8099999999999999E-9</v>
      </c>
      <c r="BV84" s="2">
        <v>5.8203397180199996</v>
      </c>
      <c r="BW84" s="2">
        <v>7058.5984613153996</v>
      </c>
      <c r="BX84" s="2">
        <f t="shared" si="20"/>
        <v>1.7794878562010283E-9</v>
      </c>
      <c r="BY84" s="2"/>
      <c r="BZ84" s="2">
        <v>4.3000000000000001E-10</v>
      </c>
      <c r="CA84" s="2">
        <v>5.2637090340399997</v>
      </c>
      <c r="CB84" s="2">
        <v>10575.406682941801</v>
      </c>
      <c r="CC84" s="2">
        <f t="shared" si="21"/>
        <v>1.9536457937878596E-10</v>
      </c>
      <c r="CD84" s="154"/>
      <c r="CE84" s="155"/>
      <c r="CF84" s="155"/>
      <c r="CG84" s="155"/>
      <c r="CH84" s="154"/>
      <c r="CI84" s="154"/>
      <c r="CJ84" s="155"/>
      <c r="CK84" s="155"/>
      <c r="CL84" s="155"/>
      <c r="CM84" s="154"/>
      <c r="CN84" s="154"/>
      <c r="CO84" s="155"/>
      <c r="CP84" s="155"/>
      <c r="CQ84" s="155"/>
      <c r="CR84" s="154"/>
    </row>
    <row r="85" spans="1:96" ht="13.5" x14ac:dyDescent="0.3">
      <c r="A85" s="160"/>
      <c r="B85" s="160"/>
      <c r="C85" s="160"/>
      <c r="D85" s="160"/>
      <c r="E85" s="160"/>
      <c r="F85" s="160"/>
      <c r="G85" s="154"/>
      <c r="H85" s="154"/>
      <c r="I85" s="154"/>
      <c r="J85" s="154"/>
      <c r="K85" s="154"/>
      <c r="L85" s="154"/>
      <c r="M85" s="2">
        <v>1.3971E-7</v>
      </c>
      <c r="N85" s="2">
        <v>4.40138139996</v>
      </c>
      <c r="O85" s="2">
        <v>6681.2248533995999</v>
      </c>
      <c r="P85" s="2">
        <f t="shared" si="14"/>
        <v>1.3744782073220764E-7</v>
      </c>
      <c r="Q85" s="154"/>
      <c r="R85" s="2">
        <v>1.0509999999999999E-8</v>
      </c>
      <c r="S85" s="2">
        <v>3.7501594601399999</v>
      </c>
      <c r="T85" s="2">
        <v>7860.4193924392002</v>
      </c>
      <c r="U85" s="2">
        <f t="shared" si="15"/>
        <v>9.0754121310932701E-9</v>
      </c>
      <c r="V85" s="154"/>
      <c r="W85" s="2">
        <v>8.9000000000000003E-10</v>
      </c>
      <c r="X85" s="2">
        <v>1.3556727311900001</v>
      </c>
      <c r="Y85" s="2">
        <v>6681.2248533995999</v>
      </c>
      <c r="Z85" s="2">
        <f t="shared" si="16"/>
        <v>-8.8683835469534175E-10</v>
      </c>
      <c r="AA85" s="154"/>
      <c r="AB85" s="155"/>
      <c r="AC85" s="155"/>
      <c r="AD85" s="155"/>
      <c r="AE85" s="154"/>
      <c r="AF85" s="154"/>
      <c r="AG85" s="155"/>
      <c r="AH85" s="155"/>
      <c r="AI85" s="155"/>
      <c r="AJ85" s="154"/>
      <c r="AK85" s="154"/>
      <c r="AL85" s="155"/>
      <c r="AM85" s="155"/>
      <c r="AN85" s="155"/>
      <c r="AO85" s="154"/>
      <c r="AP85" s="154"/>
      <c r="AQ85" s="2">
        <v>3.53E-9</v>
      </c>
      <c r="AR85" s="2">
        <v>4.7005913311</v>
      </c>
      <c r="AS85" s="2">
        <v>7234.7942562420003</v>
      </c>
      <c r="AT85" s="2">
        <f t="shared" si="17"/>
        <v>-3.356583694153422E-9</v>
      </c>
      <c r="AU85" s="2"/>
      <c r="AV85" s="2">
        <v>2.8000000000000002E-10</v>
      </c>
      <c r="AW85" s="2">
        <v>1.53862289477</v>
      </c>
      <c r="AX85" s="2">
        <v>6279.4854213396002</v>
      </c>
      <c r="AY85" s="2">
        <f t="shared" si="18"/>
        <v>-2.7713445143069844E-10</v>
      </c>
      <c r="AZ85" s="154"/>
      <c r="BA85" s="155"/>
      <c r="BB85" s="155"/>
      <c r="BC85" s="155"/>
      <c r="BD85" s="154"/>
      <c r="BE85" s="154"/>
      <c r="BF85" s="155"/>
      <c r="BG85" s="155"/>
      <c r="BH85" s="155"/>
      <c r="BI85" s="154"/>
      <c r="BJ85" s="154"/>
      <c r="BK85" s="155"/>
      <c r="BL85" s="155"/>
      <c r="BM85" s="155"/>
      <c r="BN85" s="154"/>
      <c r="BO85" s="2"/>
      <c r="BP85" s="2">
        <v>3.9669999999999997E-8</v>
      </c>
      <c r="BQ85" s="2">
        <v>1.2005455517400001</v>
      </c>
      <c r="BR85" s="2">
        <v>1349.8674096587999</v>
      </c>
      <c r="BS85" s="2">
        <f t="shared" si="19"/>
        <v>-1.6789056404854343E-8</v>
      </c>
      <c r="BT85" s="2"/>
      <c r="BU85" s="2">
        <v>3.2099999999999999E-9</v>
      </c>
      <c r="BV85" s="2">
        <v>0.31988767354999997</v>
      </c>
      <c r="BW85" s="2">
        <v>16200.772724501199</v>
      </c>
      <c r="BX85" s="2">
        <f t="shared" si="20"/>
        <v>2.9006337200816226E-9</v>
      </c>
      <c r="BY85" s="2"/>
      <c r="BZ85" s="2">
        <v>4.2E-10</v>
      </c>
      <c r="CA85" s="2">
        <v>5.0883764507200002</v>
      </c>
      <c r="CB85" s="2">
        <v>11015.106477334801</v>
      </c>
      <c r="CC85" s="2">
        <f t="shared" si="21"/>
        <v>-8.8133578129955652E-11</v>
      </c>
      <c r="CD85" s="154"/>
      <c r="CE85" s="155"/>
      <c r="CF85" s="155"/>
      <c r="CG85" s="155"/>
      <c r="CH85" s="154"/>
      <c r="CI85" s="154"/>
      <c r="CJ85" s="155"/>
      <c r="CK85" s="155"/>
      <c r="CL85" s="155"/>
      <c r="CM85" s="154"/>
      <c r="CN85" s="154"/>
      <c r="CO85" s="155"/>
      <c r="CP85" s="155"/>
      <c r="CQ85" s="155"/>
      <c r="CR85" s="154"/>
    </row>
    <row r="86" spans="1:96" ht="13.5" x14ac:dyDescent="0.3">
      <c r="A86" s="154"/>
      <c r="B86" s="154"/>
      <c r="C86" s="154"/>
      <c r="D86" s="154"/>
      <c r="E86" s="154"/>
      <c r="F86" s="154"/>
      <c r="G86" s="154"/>
      <c r="H86" s="154"/>
      <c r="I86" s="154"/>
      <c r="J86" s="154"/>
      <c r="K86" s="154"/>
      <c r="L86" s="154"/>
      <c r="M86" s="2">
        <v>1.3621E-7</v>
      </c>
      <c r="N86" s="2">
        <v>1.8893447140699999</v>
      </c>
      <c r="O86" s="2">
        <v>7632.9432596502002</v>
      </c>
      <c r="P86" s="2">
        <f t="shared" si="14"/>
        <v>1.3351904990563586E-7</v>
      </c>
      <c r="Q86" s="154"/>
      <c r="R86" s="2">
        <v>1.0250000000000001E-8</v>
      </c>
      <c r="S86" s="2">
        <v>2.4468853423499999</v>
      </c>
      <c r="T86" s="2">
        <v>1990.745017041</v>
      </c>
      <c r="U86" s="2">
        <f t="shared" si="15"/>
        <v>-9.9965593807011139E-9</v>
      </c>
      <c r="V86" s="154"/>
      <c r="W86" s="2">
        <v>6.6E-10</v>
      </c>
      <c r="X86" s="2">
        <v>0.99455837265000002</v>
      </c>
      <c r="Y86" s="2">
        <v>6525.8044539654002</v>
      </c>
      <c r="Z86" s="2">
        <f t="shared" si="16"/>
        <v>6.5027923713816392E-10</v>
      </c>
      <c r="AA86" s="154"/>
      <c r="AB86" s="155"/>
      <c r="AC86" s="155"/>
      <c r="AD86" s="155"/>
      <c r="AE86" s="154"/>
      <c r="AF86" s="154"/>
      <c r="AG86" s="155"/>
      <c r="AH86" s="155"/>
      <c r="AI86" s="155"/>
      <c r="AJ86" s="154"/>
      <c r="AK86" s="154"/>
      <c r="AL86" s="155"/>
      <c r="AM86" s="155"/>
      <c r="AN86" s="155"/>
      <c r="AO86" s="154"/>
      <c r="AP86" s="154"/>
      <c r="AQ86" s="2">
        <v>4.1499999999999999E-9</v>
      </c>
      <c r="AR86" s="2">
        <v>0.96862624175000001</v>
      </c>
      <c r="AS86" s="2">
        <v>4136.9104335162001</v>
      </c>
      <c r="AT86" s="2">
        <f t="shared" si="17"/>
        <v>2.396582785538291E-9</v>
      </c>
      <c r="AU86" s="2"/>
      <c r="AV86" s="2">
        <v>2.8000000000000002E-10</v>
      </c>
      <c r="AW86" s="2">
        <v>1.9683181487200001</v>
      </c>
      <c r="AX86" s="2">
        <v>6286.6662786432007</v>
      </c>
      <c r="AY86" s="2">
        <f t="shared" si="18"/>
        <v>-2.5755380874204872E-10</v>
      </c>
      <c r="AZ86" s="154"/>
      <c r="BA86" s="155"/>
      <c r="BB86" s="155"/>
      <c r="BC86" s="155"/>
      <c r="BD86" s="154"/>
      <c r="BE86" s="154"/>
      <c r="BF86" s="155"/>
      <c r="BG86" s="155"/>
      <c r="BH86" s="155"/>
      <c r="BI86" s="154"/>
      <c r="BJ86" s="154"/>
      <c r="BK86" s="155"/>
      <c r="BL86" s="155"/>
      <c r="BM86" s="155"/>
      <c r="BN86" s="154"/>
      <c r="BO86" s="2"/>
      <c r="BP86" s="2">
        <v>4.0079999999999999E-8</v>
      </c>
      <c r="BQ86" s="2">
        <v>3.0300720439200002</v>
      </c>
      <c r="BR86" s="2">
        <v>1059.3819301891999</v>
      </c>
      <c r="BS86" s="2">
        <f t="shared" si="19"/>
        <v>7.3296202402437453E-9</v>
      </c>
      <c r="BT86" s="2"/>
      <c r="BU86" s="2">
        <v>3.6399999999999998E-9</v>
      </c>
      <c r="BV86" s="2">
        <v>1.0841430617700001</v>
      </c>
      <c r="BW86" s="2">
        <v>6309.3741697912001</v>
      </c>
      <c r="BX86" s="2">
        <f t="shared" si="20"/>
        <v>-3.6171044566302795E-9</v>
      </c>
      <c r="BY86" s="2"/>
      <c r="BZ86" s="2">
        <v>4.0000000000000001E-10</v>
      </c>
      <c r="CA86" s="2">
        <v>1.9833470318599999</v>
      </c>
      <c r="CB86" s="2">
        <v>6284.0561710596003</v>
      </c>
      <c r="CC86" s="2">
        <f t="shared" si="21"/>
        <v>-3.7208978166399546E-10</v>
      </c>
      <c r="CD86" s="154"/>
      <c r="CE86" s="155"/>
      <c r="CF86" s="155"/>
      <c r="CG86" s="155"/>
      <c r="CH86" s="154"/>
      <c r="CI86" s="154"/>
      <c r="CJ86" s="155"/>
      <c r="CK86" s="155"/>
      <c r="CL86" s="155"/>
      <c r="CM86" s="154"/>
      <c r="CN86" s="154"/>
      <c r="CO86" s="155"/>
      <c r="CP86" s="155"/>
      <c r="CQ86" s="155"/>
      <c r="CR86" s="154"/>
    </row>
    <row r="87" spans="1:96" ht="13.5" x14ac:dyDescent="0.3">
      <c r="A87" s="154"/>
      <c r="B87" s="154"/>
      <c r="C87" s="154"/>
      <c r="D87" s="154"/>
      <c r="E87" s="154"/>
      <c r="F87" s="154"/>
      <c r="G87" s="154"/>
      <c r="H87" s="154"/>
      <c r="I87" s="154"/>
      <c r="J87" s="154"/>
      <c r="K87" s="154"/>
      <c r="L87" s="154"/>
      <c r="M87" s="2">
        <v>1.2503E-7</v>
      </c>
      <c r="N87" s="2">
        <v>1.13052412208</v>
      </c>
      <c r="O87" s="2">
        <v>5.5229243074000003</v>
      </c>
      <c r="P87" s="2">
        <f t="shared" si="14"/>
        <v>4.2939387204910934E-8</v>
      </c>
      <c r="Q87" s="154"/>
      <c r="R87" s="2">
        <v>9.6199999999999995E-9</v>
      </c>
      <c r="S87" s="2">
        <v>0.81771017881999997</v>
      </c>
      <c r="T87" s="2">
        <v>3.8813353579999998</v>
      </c>
      <c r="U87" s="2">
        <f t="shared" si="15"/>
        <v>6.1238282746530873E-9</v>
      </c>
      <c r="V87" s="154"/>
      <c r="W87" s="2">
        <v>6.6999999999999996E-10</v>
      </c>
      <c r="X87" s="2">
        <v>5.5124099707000003</v>
      </c>
      <c r="Y87" s="2">
        <v>3097.8838227257902</v>
      </c>
      <c r="Z87" s="2">
        <f t="shared" si="16"/>
        <v>5.0337709630322032E-10</v>
      </c>
      <c r="AA87" s="154"/>
      <c r="AB87" s="155"/>
      <c r="AC87" s="155"/>
      <c r="AD87" s="155"/>
      <c r="AE87" s="154"/>
      <c r="AF87" s="154"/>
      <c r="AG87" s="155"/>
      <c r="AH87" s="155"/>
      <c r="AI87" s="155"/>
      <c r="AJ87" s="154"/>
      <c r="AK87" s="154"/>
      <c r="AL87" s="155"/>
      <c r="AM87" s="155"/>
      <c r="AN87" s="155"/>
      <c r="AO87" s="154"/>
      <c r="AP87" s="154"/>
      <c r="AQ87" s="2">
        <v>3.8700000000000001E-9</v>
      </c>
      <c r="AR87" s="2">
        <v>3.0914506141799998</v>
      </c>
      <c r="AS87" s="2">
        <v>25158.6017197654</v>
      </c>
      <c r="AT87" s="2">
        <f t="shared" si="17"/>
        <v>-3.8166798970007888E-9</v>
      </c>
      <c r="AU87" s="2"/>
      <c r="AV87" s="2">
        <v>2.8000000000000002E-10</v>
      </c>
      <c r="AW87" s="2">
        <v>5.7809491852899999</v>
      </c>
      <c r="AX87" s="2">
        <v>15110.4661198662</v>
      </c>
      <c r="AY87" s="2">
        <f t="shared" si="18"/>
        <v>2.7785519574397892E-10</v>
      </c>
      <c r="AZ87" s="154"/>
      <c r="BA87" s="155"/>
      <c r="BB87" s="155"/>
      <c r="BC87" s="155"/>
      <c r="BD87" s="154"/>
      <c r="BE87" s="154"/>
      <c r="BF87" s="155"/>
      <c r="BG87" s="155"/>
      <c r="BH87" s="155"/>
      <c r="BI87" s="154"/>
      <c r="BJ87" s="154"/>
      <c r="BK87" s="155"/>
      <c r="BL87" s="155"/>
      <c r="BM87" s="155"/>
      <c r="BN87" s="154"/>
      <c r="BO87" s="2"/>
      <c r="BP87" s="2">
        <v>3.4760000000000002E-8</v>
      </c>
      <c r="BQ87" s="2">
        <v>0.76080277029999999</v>
      </c>
      <c r="BR87" s="2">
        <v>10973.555686350001</v>
      </c>
      <c r="BS87" s="2">
        <f t="shared" si="19"/>
        <v>-3.4652586524524477E-8</v>
      </c>
      <c r="BT87" s="2"/>
      <c r="BU87" s="2">
        <v>2.9400000000000002E-9</v>
      </c>
      <c r="BV87" s="2">
        <v>4.5479860495700004</v>
      </c>
      <c r="BW87" s="2">
        <v>11856.2186514245</v>
      </c>
      <c r="BX87" s="2">
        <f t="shared" si="20"/>
        <v>-2.0379839485792987E-9</v>
      </c>
      <c r="BY87" s="2"/>
      <c r="BZ87" s="2">
        <v>4.2E-10</v>
      </c>
      <c r="CA87" s="2">
        <v>4.2249603750500002</v>
      </c>
      <c r="CB87" s="2">
        <v>88860.057070986601</v>
      </c>
      <c r="CC87" s="2">
        <f t="shared" si="21"/>
        <v>-2.9456822123401154E-10</v>
      </c>
      <c r="CD87" s="154"/>
      <c r="CE87" s="155"/>
      <c r="CF87" s="155"/>
      <c r="CG87" s="155"/>
      <c r="CH87" s="154"/>
      <c r="CI87" s="154"/>
      <c r="CJ87" s="155"/>
      <c r="CK87" s="155"/>
      <c r="CL87" s="155"/>
      <c r="CM87" s="154"/>
      <c r="CN87" s="154"/>
      <c r="CO87" s="155"/>
      <c r="CP87" s="155"/>
      <c r="CQ87" s="155"/>
      <c r="CR87" s="154"/>
    </row>
    <row r="88" spans="1:96" ht="13.5" x14ac:dyDescent="0.3">
      <c r="A88" s="154"/>
      <c r="B88" s="154"/>
      <c r="C88" s="154"/>
      <c r="D88" s="154"/>
      <c r="E88" s="154"/>
      <c r="F88" s="154"/>
      <c r="G88" s="154"/>
      <c r="H88" s="154"/>
      <c r="I88" s="154"/>
      <c r="J88" s="154"/>
      <c r="K88" s="154"/>
      <c r="L88" s="154"/>
      <c r="M88" s="2">
        <v>1.0498E-7</v>
      </c>
      <c r="N88" s="2">
        <v>5.3590951866900003</v>
      </c>
      <c r="O88" s="2">
        <v>1592.5960136327999</v>
      </c>
      <c r="P88" s="2">
        <f t="shared" si="14"/>
        <v>1.0308974344715302E-7</v>
      </c>
      <c r="Q88" s="154"/>
      <c r="R88" s="2">
        <v>9.1000000000000004E-9</v>
      </c>
      <c r="S88" s="2">
        <v>0.41727865299</v>
      </c>
      <c r="T88" s="2">
        <v>7079.3738568077997</v>
      </c>
      <c r="U88" s="2">
        <f t="shared" si="15"/>
        <v>-6.0793307780671991E-9</v>
      </c>
      <c r="V88" s="154"/>
      <c r="W88" s="2">
        <v>7.5999999999999996E-10</v>
      </c>
      <c r="X88" s="2">
        <v>2.72016814799</v>
      </c>
      <c r="Y88" s="2">
        <v>4164.3119896130002</v>
      </c>
      <c r="Z88" s="2">
        <f t="shared" si="16"/>
        <v>2.4580307332860115E-10</v>
      </c>
      <c r="AA88" s="154"/>
      <c r="AB88" s="155"/>
      <c r="AC88" s="155"/>
      <c r="AD88" s="155"/>
      <c r="AE88" s="154"/>
      <c r="AF88" s="154"/>
      <c r="AG88" s="155"/>
      <c r="AH88" s="155"/>
      <c r="AI88" s="155"/>
      <c r="AJ88" s="154"/>
      <c r="AK88" s="154"/>
      <c r="AL88" s="155"/>
      <c r="AM88" s="155"/>
      <c r="AN88" s="155"/>
      <c r="AO88" s="154"/>
      <c r="AP88" s="154"/>
      <c r="AQ88" s="2">
        <v>3.7300000000000001E-9</v>
      </c>
      <c r="AR88" s="2">
        <v>2.65119262792</v>
      </c>
      <c r="AS88" s="2">
        <v>7342.4577801805999</v>
      </c>
      <c r="AT88" s="2">
        <f t="shared" si="17"/>
        <v>-3.0455105747762484E-9</v>
      </c>
      <c r="AU88" s="2"/>
      <c r="AV88" s="2">
        <v>2.5999999999999998E-10</v>
      </c>
      <c r="AW88" s="2">
        <v>2.4816580984300001</v>
      </c>
      <c r="AX88" s="2">
        <v>5729.5064471490005</v>
      </c>
      <c r="AY88" s="2">
        <f t="shared" si="18"/>
        <v>7.1570951706170077E-11</v>
      </c>
      <c r="AZ88" s="154"/>
      <c r="BA88" s="155"/>
      <c r="BB88" s="155"/>
      <c r="BC88" s="155"/>
      <c r="BD88" s="154"/>
      <c r="BE88" s="154"/>
      <c r="BF88" s="155"/>
      <c r="BG88" s="155"/>
      <c r="BH88" s="155"/>
      <c r="BI88" s="154"/>
      <c r="BJ88" s="154"/>
      <c r="BK88" s="155"/>
      <c r="BL88" s="155"/>
      <c r="BM88" s="155"/>
      <c r="BN88" s="154"/>
      <c r="BO88" s="2"/>
      <c r="BP88" s="2">
        <v>4.2319999999999998E-8</v>
      </c>
      <c r="BQ88" s="2">
        <v>1.0548571311699999</v>
      </c>
      <c r="BR88" s="2">
        <v>5760.4984318976003</v>
      </c>
      <c r="BS88" s="2">
        <f t="shared" si="19"/>
        <v>3.9479150792024028E-8</v>
      </c>
      <c r="BT88" s="2"/>
      <c r="BU88" s="2">
        <v>2.8999999999999999E-9</v>
      </c>
      <c r="BV88" s="2">
        <v>1.26473978562</v>
      </c>
      <c r="BW88" s="2">
        <v>8635.9420037632008</v>
      </c>
      <c r="BX88" s="2">
        <f t="shared" si="20"/>
        <v>-2.8642702041794874E-9</v>
      </c>
      <c r="BY88" s="2"/>
      <c r="BZ88" s="2">
        <v>2.8999999999999998E-10</v>
      </c>
      <c r="CA88" s="2">
        <v>3.1908862817000001</v>
      </c>
      <c r="CB88" s="2">
        <v>11926.254413668799</v>
      </c>
      <c r="CC88" s="2">
        <f t="shared" si="21"/>
        <v>-1.5066892415102946E-10</v>
      </c>
      <c r="CD88" s="154"/>
      <c r="CE88" s="155"/>
      <c r="CF88" s="155"/>
      <c r="CG88" s="155"/>
      <c r="CH88" s="154"/>
      <c r="CI88" s="154"/>
      <c r="CJ88" s="155"/>
      <c r="CK88" s="155"/>
      <c r="CL88" s="155"/>
      <c r="CM88" s="154"/>
      <c r="CN88" s="154"/>
      <c r="CO88" s="155"/>
      <c r="CP88" s="155"/>
      <c r="CQ88" s="155"/>
      <c r="CR88" s="154"/>
    </row>
    <row r="89" spans="1:96" ht="13.5" x14ac:dyDescent="0.3">
      <c r="A89" s="154"/>
      <c r="B89" s="154"/>
      <c r="C89" s="154"/>
      <c r="D89" s="154"/>
      <c r="E89" s="154"/>
      <c r="F89" s="154"/>
      <c r="G89" s="154"/>
      <c r="H89" s="154"/>
      <c r="I89" s="154"/>
      <c r="J89" s="154"/>
      <c r="K89" s="154"/>
      <c r="L89" s="154"/>
      <c r="M89" s="2">
        <v>9.8029999999999998E-8</v>
      </c>
      <c r="N89" s="2">
        <v>0.99947478995000005</v>
      </c>
      <c r="O89" s="2">
        <v>11371.7046897582</v>
      </c>
      <c r="P89" s="2">
        <f t="shared" si="14"/>
        <v>-9.2301731539511712E-8</v>
      </c>
      <c r="Q89" s="154"/>
      <c r="R89" s="2">
        <v>8.8300000000000003E-9</v>
      </c>
      <c r="S89" s="2">
        <v>5.16833917651</v>
      </c>
      <c r="T89" s="2">
        <v>11790.629088658799</v>
      </c>
      <c r="U89" s="2">
        <f t="shared" si="15"/>
        <v>-2.7856883469429845E-9</v>
      </c>
      <c r="V89" s="154"/>
      <c r="W89" s="2">
        <v>6.3E-10</v>
      </c>
      <c r="X89" s="2">
        <v>1.4434990254</v>
      </c>
      <c r="Y89" s="2">
        <v>9917.6968745098002</v>
      </c>
      <c r="Z89" s="2">
        <f t="shared" si="16"/>
        <v>4.2184907817495097E-10</v>
      </c>
      <c r="AA89" s="154"/>
      <c r="AB89" s="155"/>
      <c r="AC89" s="155"/>
      <c r="AD89" s="155"/>
      <c r="AE89" s="154"/>
      <c r="AF89" s="154"/>
      <c r="AG89" s="155"/>
      <c r="AH89" s="155"/>
      <c r="AI89" s="155"/>
      <c r="AJ89" s="154"/>
      <c r="AK89" s="154"/>
      <c r="AL89" s="155"/>
      <c r="AM89" s="155"/>
      <c r="AN89" s="155"/>
      <c r="AO89" s="154"/>
      <c r="AP89" s="154"/>
      <c r="AQ89" s="2">
        <v>3.6100000000000001E-9</v>
      </c>
      <c r="AR89" s="2">
        <v>2.97762937739</v>
      </c>
      <c r="AS89" s="2">
        <v>9623.6882766912004</v>
      </c>
      <c r="AT89" s="2">
        <f t="shared" si="17"/>
        <v>-2.1388663072270978E-9</v>
      </c>
      <c r="AU89" s="2"/>
      <c r="AV89" s="2">
        <v>2.0000000000000001E-10</v>
      </c>
      <c r="AW89" s="2">
        <v>3.8565502949899999</v>
      </c>
      <c r="AX89" s="2">
        <v>9623.6882766912004</v>
      </c>
      <c r="AY89" s="2">
        <f t="shared" si="18"/>
        <v>-1.9966673776331109E-10</v>
      </c>
      <c r="AZ89" s="154"/>
      <c r="BA89" s="155"/>
      <c r="BB89" s="155"/>
      <c r="BC89" s="155"/>
      <c r="BD89" s="154"/>
      <c r="BE89" s="154"/>
      <c r="BF89" s="155"/>
      <c r="BG89" s="155"/>
      <c r="BH89" s="155"/>
      <c r="BI89" s="154"/>
      <c r="BJ89" s="154"/>
      <c r="BK89" s="155"/>
      <c r="BL89" s="155"/>
      <c r="BM89" s="155"/>
      <c r="BN89" s="154"/>
      <c r="BO89" s="2"/>
      <c r="BP89" s="2">
        <v>4.5820000000000003E-8</v>
      </c>
      <c r="BQ89" s="2">
        <v>3.7657002676300002</v>
      </c>
      <c r="BR89" s="2">
        <v>6386.1686242100004</v>
      </c>
      <c r="BS89" s="2">
        <f t="shared" si="19"/>
        <v>3.5771055839998541E-8</v>
      </c>
      <c r="BT89" s="2"/>
      <c r="BU89" s="2">
        <v>3.9899999999999997E-9</v>
      </c>
      <c r="BV89" s="2">
        <v>4.1699886630199998</v>
      </c>
      <c r="BW89" s="2">
        <v>26.298319799800002</v>
      </c>
      <c r="BX89" s="2">
        <f t="shared" si="20"/>
        <v>-4.5889264304786642E-10</v>
      </c>
      <c r="BY89" s="2"/>
      <c r="BZ89" s="2">
        <v>2.8999999999999998E-10</v>
      </c>
      <c r="CA89" s="2">
        <v>0.15217616683999999</v>
      </c>
      <c r="CB89" s="2">
        <v>12168.0026965746</v>
      </c>
      <c r="CC89" s="2">
        <f t="shared" si="21"/>
        <v>-2.8729326445960183E-10</v>
      </c>
      <c r="CD89" s="154"/>
      <c r="CE89" s="155"/>
      <c r="CF89" s="155"/>
      <c r="CG89" s="155"/>
      <c r="CH89" s="154"/>
      <c r="CI89" s="154"/>
      <c r="CJ89" s="155"/>
      <c r="CK89" s="155"/>
      <c r="CL89" s="155"/>
      <c r="CM89" s="154"/>
      <c r="CN89" s="154"/>
      <c r="CO89" s="155"/>
      <c r="CP89" s="155"/>
      <c r="CQ89" s="155"/>
      <c r="CR89" s="154"/>
    </row>
    <row r="90" spans="1:96" ht="13.5" x14ac:dyDescent="0.3">
      <c r="A90" s="154"/>
      <c r="B90" s="154"/>
      <c r="C90" s="154"/>
      <c r="D90" s="154"/>
      <c r="E90" s="154"/>
      <c r="F90" s="154"/>
      <c r="G90" s="154"/>
      <c r="H90" s="154"/>
      <c r="I90" s="154"/>
      <c r="J90" s="154"/>
      <c r="K90" s="154"/>
      <c r="L90" s="154"/>
      <c r="M90" s="2">
        <v>9.2200000000000005E-8</v>
      </c>
      <c r="N90" s="2">
        <v>4.5713860978099996</v>
      </c>
      <c r="O90" s="2">
        <v>4292.3308329503998</v>
      </c>
      <c r="P90" s="2">
        <f t="shared" si="14"/>
        <v>4.0894591071705318E-8</v>
      </c>
      <c r="Q90" s="154"/>
      <c r="R90" s="2">
        <v>9.5700000000000007E-9</v>
      </c>
      <c r="S90" s="2">
        <v>4.0767357373499999</v>
      </c>
      <c r="T90" s="2">
        <v>6127.6554505572003</v>
      </c>
      <c r="U90" s="2">
        <f t="shared" si="15"/>
        <v>-9.5458325068883874E-9</v>
      </c>
      <c r="V90" s="154"/>
      <c r="W90" s="2">
        <v>7.7999999999999999E-10</v>
      </c>
      <c r="X90" s="2">
        <v>3.5146973374699999</v>
      </c>
      <c r="Y90" s="2">
        <v>11856.2186514245</v>
      </c>
      <c r="Z90" s="2">
        <f t="shared" si="16"/>
        <v>2.0608068723654325E-10</v>
      </c>
      <c r="AA90" s="154"/>
      <c r="AB90" s="155"/>
      <c r="AC90" s="155"/>
      <c r="AD90" s="155"/>
      <c r="AE90" s="154"/>
      <c r="AF90" s="154"/>
      <c r="AG90" s="155"/>
      <c r="AH90" s="155"/>
      <c r="AI90" s="155"/>
      <c r="AJ90" s="154"/>
      <c r="AK90" s="154"/>
      <c r="AL90" s="155"/>
      <c r="AM90" s="155"/>
      <c r="AN90" s="155"/>
      <c r="AO90" s="154"/>
      <c r="AP90" s="154"/>
      <c r="AQ90" s="2">
        <v>4.18E-9</v>
      </c>
      <c r="AR90" s="2">
        <v>3.7575999444599999</v>
      </c>
      <c r="AS90" s="2">
        <v>5230.8074668030004</v>
      </c>
      <c r="AT90" s="2">
        <f t="shared" si="17"/>
        <v>3.0549432606397136E-9</v>
      </c>
      <c r="AU90" s="2"/>
      <c r="AV90" s="2">
        <v>2.1E-10</v>
      </c>
      <c r="AW90" s="2">
        <v>5.8300604714700004</v>
      </c>
      <c r="AX90" s="2">
        <v>7234.7942562420003</v>
      </c>
      <c r="AY90" s="2">
        <f t="shared" si="18"/>
        <v>-1.4407539483763643E-10</v>
      </c>
      <c r="AZ90" s="154"/>
      <c r="BA90" s="155"/>
      <c r="BB90" s="155"/>
      <c r="BC90" s="155"/>
      <c r="BD90" s="154"/>
      <c r="BE90" s="154"/>
      <c r="BF90" s="155"/>
      <c r="BG90" s="155"/>
      <c r="BH90" s="155"/>
      <c r="BI90" s="154"/>
      <c r="BJ90" s="154"/>
      <c r="BK90" s="155"/>
      <c r="BL90" s="155"/>
      <c r="BM90" s="155"/>
      <c r="BN90" s="154"/>
      <c r="BO90" s="2"/>
      <c r="BP90" s="2">
        <v>3.3349999999999998E-8</v>
      </c>
      <c r="BQ90" s="2">
        <v>3.1382994335399998</v>
      </c>
      <c r="BR90" s="2">
        <v>6836.6452528338004</v>
      </c>
      <c r="BS90" s="2">
        <f t="shared" si="19"/>
        <v>1.5688177795851602E-8</v>
      </c>
      <c r="BT90" s="2"/>
      <c r="BU90" s="2">
        <v>2.6200000000000001E-9</v>
      </c>
      <c r="BV90" s="2">
        <v>5.0831690634199997</v>
      </c>
      <c r="BW90" s="2">
        <v>10177.257679533601</v>
      </c>
      <c r="BX90" s="2">
        <f t="shared" si="20"/>
        <v>1.943385296868611E-9</v>
      </c>
      <c r="BY90" s="2"/>
      <c r="BZ90" s="2">
        <v>3E-10</v>
      </c>
      <c r="CA90" s="2">
        <v>1.61904744136</v>
      </c>
      <c r="CB90" s="2">
        <v>9779.1086761253991</v>
      </c>
      <c r="CC90" s="2">
        <f t="shared" si="21"/>
        <v>-2.9216257190081144E-10</v>
      </c>
      <c r="CD90" s="154"/>
      <c r="CE90" s="155"/>
      <c r="CF90" s="155"/>
      <c r="CG90" s="155"/>
      <c r="CH90" s="154"/>
      <c r="CI90" s="154"/>
      <c r="CJ90" s="155"/>
      <c r="CK90" s="155"/>
      <c r="CL90" s="155"/>
      <c r="CM90" s="154"/>
      <c r="CN90" s="154"/>
      <c r="CO90" s="155"/>
      <c r="CP90" s="155"/>
      <c r="CQ90" s="155"/>
      <c r="CR90" s="154"/>
    </row>
    <row r="91" spans="1:96" ht="13.5" x14ac:dyDescent="0.3">
      <c r="A91" s="154"/>
      <c r="B91" s="154"/>
      <c r="C91" s="154"/>
      <c r="D91" s="154"/>
      <c r="E91" s="154"/>
      <c r="F91" s="154"/>
      <c r="G91" s="154"/>
      <c r="H91" s="154"/>
      <c r="I91" s="154"/>
      <c r="J91" s="154"/>
      <c r="K91" s="154"/>
      <c r="L91" s="154"/>
      <c r="M91" s="2">
        <v>1.0327E-7</v>
      </c>
      <c r="N91" s="2">
        <v>6.1998256612500002</v>
      </c>
      <c r="O91" s="2">
        <v>6438.4962494256006</v>
      </c>
      <c r="P91" s="2">
        <f t="shared" si="14"/>
        <v>-7.064414369514686E-8</v>
      </c>
      <c r="Q91" s="154"/>
      <c r="R91" s="2">
        <v>1.11E-8</v>
      </c>
      <c r="S91" s="2">
        <v>3.90096793825</v>
      </c>
      <c r="T91" s="2">
        <v>11506.7697697936</v>
      </c>
      <c r="U91" s="2">
        <f t="shared" si="15"/>
        <v>-7.3721220606406022E-9</v>
      </c>
      <c r="V91" s="154"/>
      <c r="W91" s="2">
        <v>8.4999999999999996E-10</v>
      </c>
      <c r="X91" s="2">
        <v>0.50956043858</v>
      </c>
      <c r="Y91" s="2">
        <v>10575.406682941801</v>
      </c>
      <c r="Z91" s="2">
        <f t="shared" si="16"/>
        <v>-7.4042331870828449E-10</v>
      </c>
      <c r="AA91" s="154"/>
      <c r="AB91" s="155"/>
      <c r="AC91" s="155"/>
      <c r="AD91" s="155"/>
      <c r="AE91" s="154"/>
      <c r="AF91" s="154"/>
      <c r="AG91" s="155"/>
      <c r="AH91" s="155"/>
      <c r="AI91" s="155"/>
      <c r="AJ91" s="154"/>
      <c r="AK91" s="154"/>
      <c r="AL91" s="155"/>
      <c r="AM91" s="155"/>
      <c r="AN91" s="155"/>
      <c r="AO91" s="154"/>
      <c r="AP91" s="154"/>
      <c r="AQ91" s="2">
        <v>3.9600000000000004E-9</v>
      </c>
      <c r="AR91" s="2">
        <v>1.22507712354</v>
      </c>
      <c r="AS91" s="2">
        <v>6438.4962494256006</v>
      </c>
      <c r="AT91" s="2">
        <f t="shared" si="17"/>
        <v>2.0870512322514968E-9</v>
      </c>
      <c r="AU91" s="2"/>
      <c r="AV91" s="2">
        <v>2.1E-10</v>
      </c>
      <c r="AW91" s="2">
        <v>0.69628570421000002</v>
      </c>
      <c r="AX91" s="2">
        <v>398.14900340819997</v>
      </c>
      <c r="AY91" s="2">
        <f t="shared" si="18"/>
        <v>1.3383494114473675E-10</v>
      </c>
      <c r="AZ91" s="154"/>
      <c r="BA91" s="155"/>
      <c r="BB91" s="155"/>
      <c r="BC91" s="155"/>
      <c r="BD91" s="154"/>
      <c r="BE91" s="154"/>
      <c r="BF91" s="155"/>
      <c r="BG91" s="155"/>
      <c r="BH91" s="155"/>
      <c r="BI91" s="154"/>
      <c r="BJ91" s="154"/>
      <c r="BK91" s="155"/>
      <c r="BL91" s="155"/>
      <c r="BM91" s="155"/>
      <c r="BN91" s="154"/>
      <c r="BO91" s="2"/>
      <c r="BP91" s="2">
        <v>3.4179999999999999E-8</v>
      </c>
      <c r="BQ91" s="2">
        <v>3.0007239033399999</v>
      </c>
      <c r="BR91" s="2">
        <v>4292.3308329503998</v>
      </c>
      <c r="BS91" s="2">
        <f t="shared" si="19"/>
        <v>-3.0631910458582033E-8</v>
      </c>
      <c r="BT91" s="2"/>
      <c r="BU91" s="2">
        <v>2.4300000000000001E-9</v>
      </c>
      <c r="BV91" s="2">
        <v>2.2574609119</v>
      </c>
      <c r="BW91" s="2">
        <v>11712.955318230799</v>
      </c>
      <c r="BX91" s="2">
        <f t="shared" si="20"/>
        <v>-1.5837578169695863E-9</v>
      </c>
      <c r="BY91" s="2"/>
      <c r="BZ91" s="2">
        <v>2.7E-10</v>
      </c>
      <c r="CA91" s="2">
        <v>0.76388991415999996</v>
      </c>
      <c r="CB91" s="2">
        <v>1589.0728952838001</v>
      </c>
      <c r="CC91" s="2">
        <f t="shared" si="21"/>
        <v>3.5025829122227028E-11</v>
      </c>
      <c r="CD91" s="154"/>
      <c r="CE91" s="155"/>
      <c r="CF91" s="155"/>
      <c r="CG91" s="155"/>
      <c r="CH91" s="154"/>
      <c r="CI91" s="154"/>
      <c r="CJ91" s="155"/>
      <c r="CK91" s="155"/>
      <c r="CL91" s="155"/>
      <c r="CM91" s="154"/>
      <c r="CN91" s="154"/>
      <c r="CO91" s="155"/>
      <c r="CP91" s="155"/>
      <c r="CQ91" s="155"/>
      <c r="CR91" s="154"/>
    </row>
    <row r="92" spans="1:96" ht="13.5" x14ac:dyDescent="0.3">
      <c r="A92" s="158"/>
      <c r="B92" s="159"/>
      <c r="C92" s="158"/>
      <c r="D92" s="158"/>
      <c r="E92" s="158"/>
      <c r="F92" s="158"/>
      <c r="G92" s="154"/>
      <c r="H92" s="154"/>
      <c r="I92" s="154"/>
      <c r="J92" s="154"/>
      <c r="K92" s="154"/>
      <c r="L92" s="154"/>
      <c r="M92" s="2">
        <v>1.2003E-7</v>
      </c>
      <c r="N92" s="2">
        <v>1.0035145670000001</v>
      </c>
      <c r="O92" s="2">
        <v>632.78373931320004</v>
      </c>
      <c r="P92" s="2">
        <f t="shared" si="14"/>
        <v>3.381039751049703E-8</v>
      </c>
      <c r="Q92" s="154"/>
      <c r="R92" s="2">
        <v>8.02E-9</v>
      </c>
      <c r="S92" s="2">
        <v>3.8877887558199999</v>
      </c>
      <c r="T92" s="2">
        <v>10973.555686350001</v>
      </c>
      <c r="U92" s="2">
        <f t="shared" si="15"/>
        <v>7.9851622076692303E-9</v>
      </c>
      <c r="V92" s="154"/>
      <c r="W92" s="2">
        <v>6.6999999999999996E-10</v>
      </c>
      <c r="X92" s="2">
        <v>3.6204303340499999</v>
      </c>
      <c r="Y92" s="2">
        <v>16496.361396202399</v>
      </c>
      <c r="Z92" s="2">
        <f t="shared" si="16"/>
        <v>1.2992760884925139E-10</v>
      </c>
      <c r="AA92" s="154"/>
      <c r="AB92" s="155"/>
      <c r="AC92" s="155"/>
      <c r="AD92" s="155"/>
      <c r="AE92" s="154"/>
      <c r="AF92" s="154"/>
      <c r="AG92" s="155"/>
      <c r="AH92" s="155"/>
      <c r="AI92" s="155"/>
      <c r="AJ92" s="154"/>
      <c r="AK92" s="154"/>
      <c r="AL92" s="155"/>
      <c r="AM92" s="155"/>
      <c r="AN92" s="155"/>
      <c r="AO92" s="154"/>
      <c r="AP92" s="154"/>
      <c r="AQ92" s="2">
        <v>3.22E-9</v>
      </c>
      <c r="AR92" s="2">
        <v>1.21162178805</v>
      </c>
      <c r="AS92" s="2">
        <v>8662.2403235630009</v>
      </c>
      <c r="AT92" s="2">
        <f t="shared" si="17"/>
        <v>-2.7763592987647318E-9</v>
      </c>
      <c r="AU92" s="2"/>
      <c r="AV92" s="2">
        <v>2.1999999999999999E-10</v>
      </c>
      <c r="AW92" s="2">
        <v>5.0222280655500002</v>
      </c>
      <c r="AX92" s="2">
        <v>6127.6554505572003</v>
      </c>
      <c r="AY92" s="2">
        <f t="shared" si="18"/>
        <v>-1.4111903912779834E-10</v>
      </c>
      <c r="AZ92" s="154"/>
      <c r="BA92" s="155"/>
      <c r="BB92" s="155"/>
      <c r="BC92" s="155"/>
      <c r="BD92" s="154"/>
      <c r="BE92" s="154"/>
      <c r="BF92" s="155"/>
      <c r="BG92" s="155"/>
      <c r="BH92" s="155"/>
      <c r="BI92" s="154"/>
      <c r="BJ92" s="154"/>
      <c r="BK92" s="155"/>
      <c r="BL92" s="155"/>
      <c r="BM92" s="155"/>
      <c r="BN92" s="154"/>
      <c r="BO92" s="2"/>
      <c r="BP92" s="2">
        <v>3.5980000000000002E-8</v>
      </c>
      <c r="BQ92" s="2">
        <v>5.7071808432299997</v>
      </c>
      <c r="BR92" s="2">
        <v>5643.1785636774002</v>
      </c>
      <c r="BS92" s="2">
        <f t="shared" si="19"/>
        <v>-3.596758030669492E-8</v>
      </c>
      <c r="BT92" s="2"/>
      <c r="BU92" s="2">
        <v>2.3699999999999999E-9</v>
      </c>
      <c r="BV92" s="2">
        <v>1.0507057534599999</v>
      </c>
      <c r="BW92" s="2">
        <v>242.72860397400001</v>
      </c>
      <c r="BX92" s="2">
        <f t="shared" si="20"/>
        <v>6.5653289735737115E-10</v>
      </c>
      <c r="BY92" s="2"/>
      <c r="BZ92" s="2">
        <v>3.6E-10</v>
      </c>
      <c r="CA92" s="2">
        <v>2.74712003443</v>
      </c>
      <c r="CB92" s="2">
        <v>3738.7614301079998</v>
      </c>
      <c r="CC92" s="2">
        <f t="shared" si="21"/>
        <v>2.8878909173738154E-10</v>
      </c>
      <c r="CD92" s="154"/>
      <c r="CE92" s="155"/>
      <c r="CF92" s="155"/>
      <c r="CG92" s="155"/>
      <c r="CH92" s="154"/>
      <c r="CI92" s="154"/>
      <c r="CJ92" s="155"/>
      <c r="CK92" s="155"/>
      <c r="CL92" s="155"/>
      <c r="CM92" s="154"/>
      <c r="CN92" s="154"/>
      <c r="CO92" s="155"/>
      <c r="CP92" s="155"/>
      <c r="CQ92" s="155"/>
      <c r="CR92" s="154"/>
    </row>
    <row r="93" spans="1:96" ht="13.5" x14ac:dyDescent="0.3">
      <c r="A93" s="154"/>
      <c r="B93" s="154"/>
      <c r="C93" s="154"/>
      <c r="D93" s="154"/>
      <c r="E93" s="154"/>
      <c r="F93" s="154"/>
      <c r="G93" s="154"/>
      <c r="H93" s="154"/>
      <c r="I93" s="154"/>
      <c r="J93" s="154"/>
      <c r="K93" s="154"/>
      <c r="L93" s="154"/>
      <c r="M93" s="2">
        <v>1.0827E-7</v>
      </c>
      <c r="N93" s="2">
        <v>0.32734520222000002</v>
      </c>
      <c r="O93" s="2">
        <v>103.0927742186</v>
      </c>
      <c r="P93" s="2">
        <f t="shared" si="14"/>
        <v>-4.5230133187513383E-8</v>
      </c>
      <c r="Q93" s="154"/>
      <c r="R93" s="2">
        <v>7.8000000000000004E-9</v>
      </c>
      <c r="S93" s="2">
        <v>2.3993429375500002</v>
      </c>
      <c r="T93" s="2">
        <v>1589.0728952838001</v>
      </c>
      <c r="U93" s="2">
        <f t="shared" si="15"/>
        <v>-7.7833070571515343E-9</v>
      </c>
      <c r="V93" s="154"/>
      <c r="W93" s="2">
        <v>5.4999999999999996E-10</v>
      </c>
      <c r="X93" s="2">
        <v>5.2463751730799997</v>
      </c>
      <c r="Y93" s="2">
        <v>3340.6124266997999</v>
      </c>
      <c r="Z93" s="2">
        <f t="shared" si="16"/>
        <v>-5.4051271284358111E-10</v>
      </c>
      <c r="AA93" s="154"/>
      <c r="AB93" s="155"/>
      <c r="AC93" s="155"/>
      <c r="AD93" s="155"/>
      <c r="AE93" s="154"/>
      <c r="AF93" s="154"/>
      <c r="AG93" s="155"/>
      <c r="AH93" s="155"/>
      <c r="AI93" s="155"/>
      <c r="AJ93" s="154"/>
      <c r="AK93" s="154"/>
      <c r="AL93" s="155"/>
      <c r="AM93" s="155"/>
      <c r="AN93" s="155"/>
      <c r="AO93" s="154"/>
      <c r="AP93" s="154"/>
      <c r="AQ93" s="2">
        <v>2.8400000000000001E-9</v>
      </c>
      <c r="AR93" s="2">
        <v>5.6417032006800003</v>
      </c>
      <c r="AS93" s="2">
        <v>1589.0728952838001</v>
      </c>
      <c r="AT93" s="2">
        <f t="shared" si="17"/>
        <v>2.8382274890124545E-9</v>
      </c>
      <c r="AU93" s="2"/>
      <c r="AV93" s="2">
        <v>2.0000000000000001E-10</v>
      </c>
      <c r="AW93" s="2">
        <v>3.4761126528999999</v>
      </c>
      <c r="AX93" s="2">
        <v>6148.0107699560003</v>
      </c>
      <c r="AY93" s="2">
        <f t="shared" si="18"/>
        <v>-1.8847763912568063E-10</v>
      </c>
      <c r="AZ93" s="154"/>
      <c r="BA93" s="155"/>
      <c r="BB93" s="155"/>
      <c r="BC93" s="155"/>
      <c r="BD93" s="154"/>
      <c r="BE93" s="154"/>
      <c r="BF93" s="155"/>
      <c r="BG93" s="155"/>
      <c r="BH93" s="155"/>
      <c r="BI93" s="154"/>
      <c r="BJ93" s="154"/>
      <c r="BK93" s="155"/>
      <c r="BL93" s="155"/>
      <c r="BM93" s="155"/>
      <c r="BN93" s="154"/>
      <c r="BO93" s="2"/>
      <c r="BP93" s="2">
        <v>3.2369999999999998E-8</v>
      </c>
      <c r="BQ93" s="2">
        <v>4.1644877399400002</v>
      </c>
      <c r="BR93" s="2">
        <v>9917.6968745098002</v>
      </c>
      <c r="BS93" s="2">
        <f t="shared" si="19"/>
        <v>-9.9692930255675478E-9</v>
      </c>
      <c r="BT93" s="2"/>
      <c r="BU93" s="2">
        <v>2.7499999999999998E-9</v>
      </c>
      <c r="BV93" s="2">
        <v>3.45319481756</v>
      </c>
      <c r="BW93" s="2">
        <v>5884.9268465832001</v>
      </c>
      <c r="BX93" s="2">
        <f t="shared" si="20"/>
        <v>2.0713270262544877E-10</v>
      </c>
      <c r="BY93" s="2"/>
      <c r="BZ93" s="2">
        <v>3.3E-10</v>
      </c>
      <c r="CA93" s="2">
        <v>3.0880782956599999</v>
      </c>
      <c r="CB93" s="2">
        <v>3930.2096962196001</v>
      </c>
      <c r="CC93" s="2">
        <f t="shared" si="21"/>
        <v>-1.9230762540962552E-10</v>
      </c>
      <c r="CD93" s="154"/>
      <c r="CE93" s="155"/>
      <c r="CF93" s="155"/>
      <c r="CG93" s="155"/>
      <c r="CH93" s="154"/>
      <c r="CI93" s="154"/>
      <c r="CJ93" s="155"/>
      <c r="CK93" s="155"/>
      <c r="CL93" s="155"/>
      <c r="CM93" s="154"/>
      <c r="CN93" s="154"/>
      <c r="CO93" s="155"/>
      <c r="CP93" s="155"/>
      <c r="CQ93" s="155"/>
      <c r="CR93" s="154"/>
    </row>
    <row r="94" spans="1:96" ht="13.5" x14ac:dyDescent="0.3">
      <c r="A94" s="154"/>
      <c r="B94" s="154"/>
      <c r="C94" s="154"/>
      <c r="D94" s="154"/>
      <c r="E94" s="154"/>
      <c r="F94" s="154"/>
      <c r="G94" s="154"/>
      <c r="H94" s="154"/>
      <c r="I94" s="154"/>
      <c r="J94" s="154"/>
      <c r="K94" s="154"/>
      <c r="L94" s="154"/>
      <c r="M94" s="2">
        <v>8.3560000000000002E-8</v>
      </c>
      <c r="N94" s="2">
        <v>4.5390268594799998</v>
      </c>
      <c r="O94" s="2">
        <v>25132.3033999656</v>
      </c>
      <c r="P94" s="2">
        <f t="shared" si="14"/>
        <v>-3.1317017029217406E-8</v>
      </c>
      <c r="Q94" s="154"/>
      <c r="R94" s="2">
        <v>7.5800000000000007E-9</v>
      </c>
      <c r="S94" s="2">
        <v>1.3003436424799999</v>
      </c>
      <c r="T94" s="2">
        <v>103.0927742186</v>
      </c>
      <c r="U94" s="2">
        <f t="shared" si="15"/>
        <v>-7.4747640341313365E-9</v>
      </c>
      <c r="V94" s="154"/>
      <c r="W94" s="2">
        <v>4.8E-10</v>
      </c>
      <c r="X94" s="2">
        <v>5.4396677731400001</v>
      </c>
      <c r="Y94" s="2">
        <v>20426.571092422</v>
      </c>
      <c r="Z94" s="2">
        <f t="shared" si="16"/>
        <v>-2.3654699024118359E-10</v>
      </c>
      <c r="AA94" s="154"/>
      <c r="AB94" s="155"/>
      <c r="AC94" s="155"/>
      <c r="AD94" s="155"/>
      <c r="AE94" s="154"/>
      <c r="AF94" s="154"/>
      <c r="AG94" s="155"/>
      <c r="AH94" s="155"/>
      <c r="AI94" s="155"/>
      <c r="AJ94" s="154"/>
      <c r="AK94" s="154"/>
      <c r="AL94" s="155"/>
      <c r="AM94" s="155"/>
      <c r="AN94" s="155"/>
      <c r="AO94" s="154"/>
      <c r="AP94" s="154"/>
      <c r="AQ94" s="2">
        <v>3.7900000000000004E-9</v>
      </c>
      <c r="AR94" s="2">
        <v>1.7224843274799999</v>
      </c>
      <c r="AS94" s="2">
        <v>14945.3161735544</v>
      </c>
      <c r="AT94" s="2">
        <f t="shared" si="17"/>
        <v>3.1671140050354238E-9</v>
      </c>
      <c r="AU94" s="2"/>
      <c r="AV94" s="2">
        <v>2.0000000000000001E-10</v>
      </c>
      <c r="AW94" s="2">
        <v>0.90769829044000006</v>
      </c>
      <c r="AX94" s="2">
        <v>5481.2549188676003</v>
      </c>
      <c r="AY94" s="2">
        <f t="shared" si="18"/>
        <v>-7.7566081769067933E-11</v>
      </c>
      <c r="AZ94" s="154"/>
      <c r="BA94" s="155"/>
      <c r="BB94" s="155"/>
      <c r="BC94" s="155"/>
      <c r="BD94" s="154"/>
      <c r="BE94" s="154"/>
      <c r="BF94" s="155"/>
      <c r="BG94" s="155"/>
      <c r="BH94" s="155"/>
      <c r="BI94" s="154"/>
      <c r="BJ94" s="154"/>
      <c r="BK94" s="155"/>
      <c r="BL94" s="155"/>
      <c r="BM94" s="155"/>
      <c r="BN94" s="154"/>
      <c r="BO94" s="2"/>
      <c r="BP94" s="2">
        <v>4.154E-8</v>
      </c>
      <c r="BQ94" s="2">
        <v>2.5994129216199999</v>
      </c>
      <c r="BR94" s="2">
        <v>7058.5984613153996</v>
      </c>
      <c r="BS94" s="2">
        <f t="shared" si="19"/>
        <v>-2.2251481792810298E-8</v>
      </c>
      <c r="BT94" s="2"/>
      <c r="BU94" s="2">
        <v>2.5500000000000001E-9</v>
      </c>
      <c r="BV94" s="2">
        <v>5.3849683108699997</v>
      </c>
      <c r="BW94" s="2">
        <v>21228.392023545799</v>
      </c>
      <c r="BX94" s="2">
        <f t="shared" si="20"/>
        <v>-2.8827257796238516E-10</v>
      </c>
      <c r="BY94" s="2"/>
      <c r="BZ94" s="2">
        <v>3.1000000000000002E-10</v>
      </c>
      <c r="CA94" s="2">
        <v>5.3490661951299998</v>
      </c>
      <c r="CB94" s="2">
        <v>143571.32428481599</v>
      </c>
      <c r="CC94" s="2">
        <f t="shared" si="21"/>
        <v>3.0756425589049188E-10</v>
      </c>
      <c r="CD94" s="154"/>
      <c r="CE94" s="155"/>
      <c r="CF94" s="155"/>
      <c r="CG94" s="155"/>
      <c r="CH94" s="154"/>
      <c r="CI94" s="154"/>
      <c r="CJ94" s="155"/>
      <c r="CK94" s="155"/>
      <c r="CL94" s="155"/>
      <c r="CM94" s="154"/>
      <c r="CN94" s="154"/>
      <c r="CO94" s="155"/>
      <c r="CP94" s="155"/>
      <c r="CQ94" s="155"/>
      <c r="CR94" s="154"/>
    </row>
    <row r="95" spans="1:96" ht="13.5" x14ac:dyDescent="0.3">
      <c r="A95" s="154"/>
      <c r="B95" s="154"/>
      <c r="C95" s="154"/>
      <c r="D95" s="154"/>
      <c r="E95" s="154"/>
      <c r="F95" s="154"/>
      <c r="G95" s="154"/>
      <c r="H95" s="154"/>
      <c r="I95" s="154"/>
      <c r="J95" s="154"/>
      <c r="K95" s="154"/>
      <c r="L95" s="154"/>
      <c r="M95" s="2">
        <v>1.0005E-7</v>
      </c>
      <c r="N95" s="2">
        <v>6.0291496328000003</v>
      </c>
      <c r="O95" s="2">
        <v>5746.2713378959997</v>
      </c>
      <c r="P95" s="2">
        <f t="shared" si="14"/>
        <v>3.8898534397875013E-8</v>
      </c>
      <c r="Q95" s="154"/>
      <c r="R95" s="2">
        <v>7.4899999999999996E-9</v>
      </c>
      <c r="S95" s="2">
        <v>4.9627580330000001</v>
      </c>
      <c r="T95" s="2">
        <v>6496.3749454294002</v>
      </c>
      <c r="U95" s="2">
        <f t="shared" si="15"/>
        <v>-6.4982628379226402E-9</v>
      </c>
      <c r="V95" s="154"/>
      <c r="W95" s="2">
        <v>6.3999999999999996E-10</v>
      </c>
      <c r="X95" s="2">
        <v>5.7953581781299999</v>
      </c>
      <c r="Y95" s="2">
        <v>2388.8940204492001</v>
      </c>
      <c r="Z95" s="2">
        <f t="shared" si="16"/>
        <v>5.2338858337296954E-10</v>
      </c>
      <c r="AA95" s="154"/>
      <c r="AB95" s="155"/>
      <c r="AC95" s="155"/>
      <c r="AD95" s="155"/>
      <c r="AE95" s="154"/>
      <c r="AF95" s="154"/>
      <c r="AG95" s="155"/>
      <c r="AH95" s="155"/>
      <c r="AI95" s="155"/>
      <c r="AJ95" s="154"/>
      <c r="AK95" s="154"/>
      <c r="AL95" s="155"/>
      <c r="AM95" s="155"/>
      <c r="AN95" s="155"/>
      <c r="AO95" s="154"/>
      <c r="AP95" s="154"/>
      <c r="AQ95" s="2">
        <v>3.2000000000000001E-9</v>
      </c>
      <c r="AR95" s="2">
        <v>3.9416115996199999</v>
      </c>
      <c r="AS95" s="2">
        <v>7330.8231617460997</v>
      </c>
      <c r="AT95" s="2">
        <f t="shared" si="17"/>
        <v>-2.8295249296907443E-9</v>
      </c>
      <c r="AU95" s="2"/>
      <c r="AV95" s="2">
        <v>2.0000000000000001E-10</v>
      </c>
      <c r="AW95" s="2">
        <v>3.0815893029999999E-2</v>
      </c>
      <c r="AX95" s="2">
        <v>6418.1409300267997</v>
      </c>
      <c r="AY95" s="2">
        <f t="shared" si="18"/>
        <v>-1.6495051129813818E-10</v>
      </c>
      <c r="AZ95" s="154"/>
      <c r="BA95" s="155"/>
      <c r="BB95" s="155"/>
      <c r="BC95" s="155"/>
      <c r="BD95" s="154"/>
      <c r="BE95" s="154"/>
      <c r="BF95" s="155"/>
      <c r="BG95" s="155"/>
      <c r="BH95" s="155"/>
      <c r="BI95" s="154"/>
      <c r="BJ95" s="154"/>
      <c r="BK95" s="155"/>
      <c r="BL95" s="155"/>
      <c r="BM95" s="155"/>
      <c r="BN95" s="154"/>
      <c r="BO95" s="2"/>
      <c r="BP95" s="2">
        <v>3.3619999999999999E-8</v>
      </c>
      <c r="BQ95" s="2">
        <v>4.5457769796400003</v>
      </c>
      <c r="BR95" s="2">
        <v>4732.0306273433998</v>
      </c>
      <c r="BS95" s="2">
        <f t="shared" si="19"/>
        <v>3.2324716867953975E-8</v>
      </c>
      <c r="BT95" s="2"/>
      <c r="BU95" s="2">
        <v>3.0699999999999999E-9</v>
      </c>
      <c r="BV95" s="2">
        <v>4.2431352660400004</v>
      </c>
      <c r="BW95" s="2">
        <v>3738.7614301079998</v>
      </c>
      <c r="BX95" s="2">
        <f t="shared" si="20"/>
        <v>-1.6438765821394418E-9</v>
      </c>
      <c r="BY95" s="2"/>
      <c r="BZ95" s="2">
        <v>2.5000000000000002E-10</v>
      </c>
      <c r="CA95" s="2">
        <v>0.10240267493999999</v>
      </c>
      <c r="CB95" s="2">
        <v>22483.848574492498</v>
      </c>
      <c r="CC95" s="2">
        <f t="shared" si="21"/>
        <v>1.6349342375948628E-10</v>
      </c>
      <c r="CD95" s="154"/>
      <c r="CE95" s="155"/>
      <c r="CF95" s="155"/>
      <c r="CG95" s="155"/>
      <c r="CH95" s="154"/>
      <c r="CI95" s="154"/>
      <c r="CJ95" s="155"/>
      <c r="CK95" s="155"/>
      <c r="CL95" s="155"/>
      <c r="CM95" s="154"/>
      <c r="CN95" s="154"/>
      <c r="CO95" s="155"/>
      <c r="CP95" s="155"/>
      <c r="CQ95" s="155"/>
      <c r="CR95" s="154"/>
    </row>
    <row r="96" spans="1:96" ht="13.5" x14ac:dyDescent="0.3">
      <c r="A96" s="154"/>
      <c r="B96" s="154"/>
      <c r="C96" s="154"/>
      <c r="D96" s="154"/>
      <c r="E96" s="154"/>
      <c r="F96" s="154"/>
      <c r="G96" s="154"/>
      <c r="H96" s="154"/>
      <c r="I96" s="154"/>
      <c r="J96" s="154"/>
      <c r="K96" s="154"/>
      <c r="L96" s="154"/>
      <c r="M96" s="2">
        <v>8.4089999999999994E-8</v>
      </c>
      <c r="N96" s="2">
        <v>3.2994674418900001</v>
      </c>
      <c r="O96" s="2">
        <v>7234.7942562420003</v>
      </c>
      <c r="P96" s="2">
        <f t="shared" si="14"/>
        <v>1.215688547134207E-8</v>
      </c>
      <c r="Q96" s="154"/>
      <c r="R96" s="2">
        <v>7.6500000000000007E-9</v>
      </c>
      <c r="S96" s="2">
        <v>3.3631238842400002</v>
      </c>
      <c r="T96" s="2">
        <v>36.027866677399999</v>
      </c>
      <c r="U96" s="2">
        <f t="shared" si="15"/>
        <v>-5.292962677404781E-9</v>
      </c>
      <c r="V96" s="154"/>
      <c r="W96" s="2">
        <v>4.6000000000000001E-10</v>
      </c>
      <c r="X96" s="2">
        <v>5.4349996651900003</v>
      </c>
      <c r="Y96" s="2">
        <v>6275.9623029905997</v>
      </c>
      <c r="Z96" s="2">
        <f t="shared" si="16"/>
        <v>3.9110621067558599E-10</v>
      </c>
      <c r="AA96" s="154"/>
      <c r="AB96" s="155"/>
      <c r="AC96" s="155"/>
      <c r="AD96" s="155"/>
      <c r="AE96" s="154"/>
      <c r="AF96" s="154"/>
      <c r="AG96" s="155"/>
      <c r="AH96" s="155"/>
      <c r="AI96" s="155"/>
      <c r="AJ96" s="154"/>
      <c r="AK96" s="154"/>
      <c r="AL96" s="155"/>
      <c r="AM96" s="155"/>
      <c r="AN96" s="155"/>
      <c r="AO96" s="154"/>
      <c r="AP96" s="154"/>
      <c r="AQ96" s="2">
        <v>3.1300000000000002E-9</v>
      </c>
      <c r="AR96" s="2">
        <v>5.4760237644599998</v>
      </c>
      <c r="AS96" s="2">
        <v>1194.4470102246</v>
      </c>
      <c r="AT96" s="2">
        <f t="shared" si="17"/>
        <v>3.0274919134317568E-9</v>
      </c>
      <c r="AU96" s="2"/>
      <c r="AV96" s="2">
        <v>2.0000000000000001E-10</v>
      </c>
      <c r="AW96" s="2">
        <v>3.7422008492700001</v>
      </c>
      <c r="AX96" s="2">
        <v>1589.0728952838001</v>
      </c>
      <c r="AY96" s="2">
        <f t="shared" si="18"/>
        <v>-5.78366732975671E-11</v>
      </c>
      <c r="AZ96" s="154"/>
      <c r="BA96" s="155"/>
      <c r="BB96" s="155"/>
      <c r="BC96" s="155"/>
      <c r="BD96" s="154"/>
      <c r="BE96" s="154"/>
      <c r="BF96" s="155"/>
      <c r="BG96" s="155"/>
      <c r="BH96" s="155"/>
      <c r="BI96" s="154"/>
      <c r="BJ96" s="154"/>
      <c r="BK96" s="155"/>
      <c r="BL96" s="155"/>
      <c r="BM96" s="155"/>
      <c r="BN96" s="154"/>
      <c r="BO96" s="2"/>
      <c r="BP96" s="2">
        <v>2.9779999999999999E-8</v>
      </c>
      <c r="BQ96" s="2">
        <v>1.3056126882000001</v>
      </c>
      <c r="BR96" s="2">
        <v>6283.1431602941902</v>
      </c>
      <c r="BS96" s="2">
        <f t="shared" si="19"/>
        <v>-2.8298146210656723E-8</v>
      </c>
      <c r="BT96" s="2"/>
      <c r="BU96" s="2">
        <v>2.16E-9</v>
      </c>
      <c r="BV96" s="2">
        <v>3.4603789472800002</v>
      </c>
      <c r="BW96" s="2">
        <v>213.29909543799999</v>
      </c>
      <c r="BX96" s="2">
        <f t="shared" si="20"/>
        <v>1.7304927293972761E-9</v>
      </c>
      <c r="BY96" s="2"/>
      <c r="BZ96" s="2">
        <v>3E-10</v>
      </c>
      <c r="CA96" s="2">
        <v>3.47110495524</v>
      </c>
      <c r="CB96" s="2">
        <v>14945.3161735544</v>
      </c>
      <c r="CC96" s="2">
        <f t="shared" si="21"/>
        <v>1.1783512026573467E-10</v>
      </c>
      <c r="CD96" s="154"/>
      <c r="CE96" s="155"/>
      <c r="CF96" s="155"/>
      <c r="CG96" s="155"/>
      <c r="CH96" s="154"/>
      <c r="CI96" s="154"/>
      <c r="CJ96" s="155"/>
      <c r="CK96" s="155"/>
      <c r="CL96" s="155"/>
      <c r="CM96" s="154"/>
      <c r="CN96" s="154"/>
      <c r="CO96" s="155"/>
      <c r="CP96" s="155"/>
      <c r="CQ96" s="155"/>
      <c r="CR96" s="154"/>
    </row>
    <row r="97" spans="1:96" ht="13.5" x14ac:dyDescent="0.3">
      <c r="A97" s="154"/>
      <c r="B97" s="154"/>
      <c r="C97" s="154"/>
      <c r="D97" s="154"/>
      <c r="E97" s="154"/>
      <c r="F97" s="154"/>
      <c r="G97" s="154"/>
      <c r="H97" s="154"/>
      <c r="I97" s="154"/>
      <c r="J97" s="154"/>
      <c r="K97" s="154"/>
      <c r="L97" s="154"/>
      <c r="M97" s="2">
        <v>8.0060000000000004E-8</v>
      </c>
      <c r="N97" s="2">
        <v>5.8214527190699998</v>
      </c>
      <c r="O97" s="2">
        <v>28.449187467800002</v>
      </c>
      <c r="P97" s="2">
        <f t="shared" si="14"/>
        <v>8.0059995477050556E-8</v>
      </c>
      <c r="Q97" s="154"/>
      <c r="R97" s="2">
        <v>9.1499999999999992E-9</v>
      </c>
      <c r="S97" s="2">
        <v>5.41543742089</v>
      </c>
      <c r="T97" s="2">
        <v>206.1855484372</v>
      </c>
      <c r="U97" s="2">
        <f t="shared" si="15"/>
        <v>-7.2256430260568659E-9</v>
      </c>
      <c r="V97" s="154"/>
      <c r="W97" s="2">
        <v>5.0000000000000003E-10</v>
      </c>
      <c r="X97" s="2">
        <v>3.8626359861699999</v>
      </c>
      <c r="Y97" s="2">
        <v>5729.5064471490005</v>
      </c>
      <c r="Z97" s="2">
        <f t="shared" si="16"/>
        <v>-4.460799531032342E-10</v>
      </c>
      <c r="AA97" s="154"/>
      <c r="AB97" s="155"/>
      <c r="AC97" s="155"/>
      <c r="AD97" s="155"/>
      <c r="AE97" s="154"/>
      <c r="AF97" s="154"/>
      <c r="AG97" s="155"/>
      <c r="AH97" s="155"/>
      <c r="AI97" s="155"/>
      <c r="AJ97" s="154"/>
      <c r="AK97" s="154"/>
      <c r="AL97" s="155"/>
      <c r="AM97" s="155"/>
      <c r="AN97" s="155"/>
      <c r="AO97" s="154"/>
      <c r="AP97" s="154"/>
      <c r="AQ97" s="2">
        <v>2.9199999999999998E-9</v>
      </c>
      <c r="AR97" s="2">
        <v>1.3897132760299999</v>
      </c>
      <c r="AS97" s="2">
        <v>11769.8536931664</v>
      </c>
      <c r="AT97" s="2">
        <f t="shared" si="17"/>
        <v>-1.7752754917877845E-9</v>
      </c>
      <c r="AU97" s="2"/>
      <c r="AV97" s="2">
        <v>2.1E-10</v>
      </c>
      <c r="AW97" s="2">
        <v>4.0014926957599997</v>
      </c>
      <c r="AX97" s="2">
        <v>3154.6870848956</v>
      </c>
      <c r="AY97" s="2">
        <f t="shared" si="18"/>
        <v>5.433566144987183E-11</v>
      </c>
      <c r="AZ97" s="154"/>
      <c r="BA97" s="155"/>
      <c r="BB97" s="155"/>
      <c r="BC97" s="155"/>
      <c r="BD97" s="154"/>
      <c r="BE97" s="154"/>
      <c r="BF97" s="155"/>
      <c r="BG97" s="155"/>
      <c r="BH97" s="155"/>
      <c r="BI97" s="154"/>
      <c r="BJ97" s="154"/>
      <c r="BK97" s="155"/>
      <c r="BL97" s="155"/>
      <c r="BM97" s="155"/>
      <c r="BN97" s="154"/>
      <c r="BO97" s="2"/>
      <c r="BP97" s="2">
        <v>2.7649999999999999E-8</v>
      </c>
      <c r="BQ97" s="2">
        <v>0.51311975678999999</v>
      </c>
      <c r="BR97" s="2">
        <v>26.298319799800002</v>
      </c>
      <c r="BS97" s="2">
        <f t="shared" si="19"/>
        <v>1.6301959756043139E-8</v>
      </c>
      <c r="BT97" s="2"/>
      <c r="BU97" s="2">
        <v>1.9599999999999998E-9</v>
      </c>
      <c r="BV97" s="2">
        <v>0.69029243914000005</v>
      </c>
      <c r="BW97" s="2">
        <v>1990.745017041</v>
      </c>
      <c r="BX97" s="2">
        <f t="shared" si="20"/>
        <v>-7.2585462188445944E-11</v>
      </c>
      <c r="BY97" s="2"/>
      <c r="BZ97" s="2">
        <v>2.4E-10</v>
      </c>
      <c r="CA97" s="2">
        <v>1.1042501601900001</v>
      </c>
      <c r="CB97" s="2">
        <v>4535.0594369244</v>
      </c>
      <c r="CC97" s="2">
        <f t="shared" si="21"/>
        <v>1.9307294972182787E-10</v>
      </c>
      <c r="CD97" s="154"/>
      <c r="CE97" s="155"/>
      <c r="CF97" s="155"/>
      <c r="CG97" s="155"/>
      <c r="CH97" s="154"/>
      <c r="CI97" s="154"/>
      <c r="CJ97" s="155"/>
      <c r="CK97" s="155"/>
      <c r="CL97" s="155"/>
      <c r="CM97" s="154"/>
      <c r="CN97" s="154"/>
      <c r="CO97" s="155"/>
      <c r="CP97" s="155"/>
      <c r="CQ97" s="155"/>
      <c r="CR97" s="154"/>
    </row>
    <row r="98" spans="1:96" ht="13.5" x14ac:dyDescent="0.3">
      <c r="A98" s="154"/>
      <c r="B98" s="154"/>
      <c r="C98" s="154"/>
      <c r="D98" s="154"/>
      <c r="E98" s="154"/>
      <c r="F98" s="154"/>
      <c r="G98" s="154"/>
      <c r="H98" s="154"/>
      <c r="I98" s="154"/>
      <c r="J98" s="154"/>
      <c r="K98" s="154"/>
      <c r="L98" s="154"/>
      <c r="M98" s="2">
        <v>1.0523E-7</v>
      </c>
      <c r="N98" s="2">
        <v>0.93871805505999995</v>
      </c>
      <c r="O98" s="2">
        <v>11926.254413668799</v>
      </c>
      <c r="P98" s="2">
        <f t="shared" si="14"/>
        <v>1.0427183854758231E-7</v>
      </c>
      <c r="Q98" s="154"/>
      <c r="R98" s="2">
        <v>7.7599999999999997E-9</v>
      </c>
      <c r="S98" s="2">
        <v>2.5758909387100002</v>
      </c>
      <c r="T98" s="2">
        <v>11371.7046897582</v>
      </c>
      <c r="U98" s="2">
        <f t="shared" si="15"/>
        <v>2.6548058712577648E-9</v>
      </c>
      <c r="V98" s="154"/>
      <c r="W98" s="2">
        <v>4.3999999999999998E-10</v>
      </c>
      <c r="X98" s="2">
        <v>1.5226952922799999</v>
      </c>
      <c r="Y98" s="2">
        <v>12168.0026965746</v>
      </c>
      <c r="Z98" s="2">
        <f t="shared" si="16"/>
        <v>-1.4549397738490039E-10</v>
      </c>
      <c r="AA98" s="154"/>
      <c r="AB98" s="155"/>
      <c r="AC98" s="155"/>
      <c r="AD98" s="155"/>
      <c r="AE98" s="154"/>
      <c r="AF98" s="154"/>
      <c r="AG98" s="155"/>
      <c r="AH98" s="155"/>
      <c r="AI98" s="155"/>
      <c r="AJ98" s="154"/>
      <c r="AK98" s="154"/>
      <c r="AL98" s="155"/>
      <c r="AM98" s="155"/>
      <c r="AN98" s="155"/>
      <c r="AO98" s="154"/>
      <c r="AP98" s="154"/>
      <c r="AQ98" s="2">
        <v>3.05E-9</v>
      </c>
      <c r="AR98" s="2">
        <v>0.80429352049000002</v>
      </c>
      <c r="AS98" s="2">
        <v>37724.753419748202</v>
      </c>
      <c r="AT98" s="2">
        <f t="shared" si="17"/>
        <v>-1.8593189802487801E-9</v>
      </c>
      <c r="AU98" s="2"/>
      <c r="AV98" s="2">
        <v>1.8E-10</v>
      </c>
      <c r="AW98" s="2">
        <v>1.58348238359</v>
      </c>
      <c r="AX98" s="2">
        <v>2118.7638603783998</v>
      </c>
      <c r="AY98" s="2">
        <f t="shared" si="18"/>
        <v>-2.3707508961885929E-11</v>
      </c>
      <c r="AZ98" s="154"/>
      <c r="BA98" s="155"/>
      <c r="BB98" s="155"/>
      <c r="BC98" s="155"/>
      <c r="BD98" s="154"/>
      <c r="BE98" s="154"/>
      <c r="BF98" s="155"/>
      <c r="BG98" s="155"/>
      <c r="BH98" s="155"/>
      <c r="BI98" s="154"/>
      <c r="BJ98" s="154"/>
      <c r="BK98" s="155"/>
      <c r="BL98" s="155"/>
      <c r="BM98" s="155"/>
      <c r="BN98" s="154"/>
      <c r="BO98" s="2"/>
      <c r="BP98" s="2">
        <v>2.8019999999999999E-8</v>
      </c>
      <c r="BQ98" s="2">
        <v>5.6626324052100001</v>
      </c>
      <c r="BR98" s="2">
        <v>8635.9420037632008</v>
      </c>
      <c r="BS98" s="2">
        <f t="shared" si="19"/>
        <v>4.3910378528622632E-9</v>
      </c>
      <c r="BT98" s="2"/>
      <c r="BU98" s="2">
        <v>1.9800000000000002E-9</v>
      </c>
      <c r="BV98" s="2">
        <v>5.16301829964</v>
      </c>
      <c r="BW98" s="2">
        <v>12352.8526045448</v>
      </c>
      <c r="BX98" s="2">
        <f t="shared" si="20"/>
        <v>4.4425736874140764E-11</v>
      </c>
      <c r="BY98" s="2"/>
      <c r="BZ98" s="2">
        <v>2.4E-10</v>
      </c>
      <c r="CA98" s="2">
        <v>1.5803725978000001</v>
      </c>
      <c r="CB98" s="2">
        <v>6496.3749454294002</v>
      </c>
      <c r="CC98" s="2">
        <f t="shared" si="21"/>
        <v>2.306755389564481E-10</v>
      </c>
      <c r="CD98" s="154"/>
      <c r="CE98" s="155"/>
      <c r="CF98" s="155"/>
      <c r="CG98" s="155"/>
      <c r="CH98" s="154"/>
      <c r="CI98" s="154"/>
      <c r="CJ98" s="155"/>
      <c r="CK98" s="155"/>
      <c r="CL98" s="155"/>
      <c r="CM98" s="154"/>
      <c r="CN98" s="154"/>
      <c r="CO98" s="155"/>
      <c r="CP98" s="155"/>
      <c r="CQ98" s="155"/>
      <c r="CR98" s="154"/>
    </row>
    <row r="99" spans="1:96" ht="13.5" x14ac:dyDescent="0.3">
      <c r="A99" s="154"/>
      <c r="B99" s="154"/>
      <c r="C99" s="154"/>
      <c r="D99" s="154"/>
      <c r="E99" s="154"/>
      <c r="F99" s="154"/>
      <c r="G99" s="154"/>
      <c r="H99" s="154"/>
      <c r="I99" s="154"/>
      <c r="J99" s="154"/>
      <c r="K99" s="154"/>
      <c r="L99" s="154"/>
      <c r="M99" s="2">
        <v>7.6860000000000001E-8</v>
      </c>
      <c r="N99" s="2">
        <v>3.1214236317199999</v>
      </c>
      <c r="O99" s="2">
        <v>7238.6755916000002</v>
      </c>
      <c r="P99" s="2">
        <f t="shared" si="14"/>
        <v>1.9765293726309619E-8</v>
      </c>
      <c r="Q99" s="154"/>
      <c r="R99" s="2">
        <v>7.7200000000000006E-9</v>
      </c>
      <c r="S99" s="2">
        <v>3.9836920946399998</v>
      </c>
      <c r="T99" s="2">
        <v>955.59974160860008</v>
      </c>
      <c r="U99" s="2">
        <f t="shared" si="15"/>
        <v>6.1228604295375888E-9</v>
      </c>
      <c r="V99" s="154"/>
      <c r="W99" s="2">
        <v>5.7E-10</v>
      </c>
      <c r="X99" s="2">
        <v>4.9635237348599999</v>
      </c>
      <c r="Y99" s="2">
        <v>14945.3161735544</v>
      </c>
      <c r="Z99" s="2">
        <f t="shared" si="16"/>
        <v>-5.0505062936985902E-10</v>
      </c>
      <c r="AA99" s="154"/>
      <c r="AB99" s="155"/>
      <c r="AC99" s="155"/>
      <c r="AD99" s="155"/>
      <c r="AE99" s="154"/>
      <c r="AF99" s="154"/>
      <c r="AG99" s="155"/>
      <c r="AH99" s="155"/>
      <c r="AI99" s="155"/>
      <c r="AJ99" s="154"/>
      <c r="AK99" s="154"/>
      <c r="AL99" s="155"/>
      <c r="AM99" s="155"/>
      <c r="AN99" s="155"/>
      <c r="AO99" s="154"/>
      <c r="AP99" s="154"/>
      <c r="AQ99" s="2">
        <v>2.57E-9</v>
      </c>
      <c r="AR99" s="2">
        <v>5.8138280975700001</v>
      </c>
      <c r="AS99" s="2">
        <v>426.59819087599999</v>
      </c>
      <c r="AT99" s="2">
        <f t="shared" si="17"/>
        <v>2.5301991220029918E-9</v>
      </c>
      <c r="AU99" s="2"/>
      <c r="AV99" s="2">
        <v>1.8999999999999999E-10</v>
      </c>
      <c r="AW99" s="2">
        <v>0.85407021371000003</v>
      </c>
      <c r="AX99" s="2">
        <v>14712.317116458</v>
      </c>
      <c r="AY99" s="2">
        <f t="shared" si="18"/>
        <v>9.4712498004402743E-11</v>
      </c>
      <c r="AZ99" s="154"/>
      <c r="BA99" s="155"/>
      <c r="BB99" s="155"/>
      <c r="BC99" s="155"/>
      <c r="BD99" s="154"/>
      <c r="BE99" s="154"/>
      <c r="BF99" s="155"/>
      <c r="BG99" s="155"/>
      <c r="BH99" s="155"/>
      <c r="BI99" s="154"/>
      <c r="BJ99" s="154"/>
      <c r="BK99" s="155"/>
      <c r="BL99" s="155"/>
      <c r="BM99" s="155"/>
      <c r="BN99" s="154"/>
      <c r="BO99" s="2"/>
      <c r="BP99" s="2">
        <v>2.927E-8</v>
      </c>
      <c r="BQ99" s="2">
        <v>5.7378748154799997</v>
      </c>
      <c r="BR99" s="2">
        <v>16200.772724501199</v>
      </c>
      <c r="BS99" s="2">
        <f t="shared" si="19"/>
        <v>7.6084018641481064E-9</v>
      </c>
      <c r="BT99" s="2"/>
      <c r="BU99" s="2">
        <v>2.1400000000000001E-9</v>
      </c>
      <c r="BV99" s="2">
        <v>3.9187620027899999</v>
      </c>
      <c r="BW99" s="2">
        <v>13916.0191096416</v>
      </c>
      <c r="BX99" s="2">
        <f t="shared" si="20"/>
        <v>-1.7601243508570944E-9</v>
      </c>
      <c r="BY99" s="2"/>
      <c r="BZ99" s="2">
        <v>2.3000000000000001E-10</v>
      </c>
      <c r="CA99" s="2">
        <v>3.8771032143299999</v>
      </c>
      <c r="CB99" s="2">
        <v>6275.9623029905997</v>
      </c>
      <c r="CC99" s="2">
        <f t="shared" si="21"/>
        <v>1.2358675426563699E-10</v>
      </c>
      <c r="CD99" s="154"/>
      <c r="CE99" s="155"/>
      <c r="CF99" s="155"/>
      <c r="CG99" s="155"/>
      <c r="CH99" s="154"/>
      <c r="CI99" s="154"/>
      <c r="CJ99" s="155"/>
      <c r="CK99" s="155"/>
      <c r="CL99" s="155"/>
      <c r="CM99" s="154"/>
      <c r="CN99" s="154"/>
      <c r="CO99" s="155"/>
      <c r="CP99" s="155"/>
      <c r="CQ99" s="155"/>
      <c r="CR99" s="154"/>
    </row>
    <row r="100" spans="1:96" ht="13.5" x14ac:dyDescent="0.3">
      <c r="A100" s="154"/>
      <c r="B100" s="154"/>
      <c r="C100" s="154"/>
      <c r="D100" s="154"/>
      <c r="E100" s="154"/>
      <c r="F100" s="154"/>
      <c r="G100" s="154"/>
      <c r="H100" s="154"/>
      <c r="I100" s="154"/>
      <c r="J100" s="154"/>
      <c r="K100" s="154"/>
      <c r="L100" s="154"/>
      <c r="M100" s="2">
        <v>9.3779999999999997E-8</v>
      </c>
      <c r="N100" s="2">
        <v>2.6241424103200002</v>
      </c>
      <c r="O100" s="2">
        <v>5760.4984318976003</v>
      </c>
      <c r="P100" s="2">
        <f t="shared" si="14"/>
        <v>-3.3648033297291801E-8</v>
      </c>
      <c r="Q100" s="154"/>
      <c r="R100" s="2">
        <v>7.4899999999999996E-9</v>
      </c>
      <c r="S100" s="2">
        <v>5.1789000180500002</v>
      </c>
      <c r="T100" s="2">
        <v>10969.965257698201</v>
      </c>
      <c r="U100" s="2">
        <f t="shared" si="15"/>
        <v>3.1308169254874637E-9</v>
      </c>
      <c r="V100" s="154"/>
      <c r="W100" s="2">
        <v>4.5E-10</v>
      </c>
      <c r="X100" s="2">
        <v>1.0086123015999999</v>
      </c>
      <c r="Y100" s="2">
        <v>8635.9420037632008</v>
      </c>
      <c r="Z100" s="2">
        <f t="shared" si="16"/>
        <v>-4.4779699420444576E-10</v>
      </c>
      <c r="AA100" s="154"/>
      <c r="AB100" s="155"/>
      <c r="AC100" s="155"/>
      <c r="AD100" s="155"/>
      <c r="AE100" s="154"/>
      <c r="AF100" s="154"/>
      <c r="AG100" s="155"/>
      <c r="AH100" s="155"/>
      <c r="AI100" s="155"/>
      <c r="AJ100" s="154"/>
      <c r="AK100" s="154"/>
      <c r="AL100" s="155"/>
      <c r="AM100" s="155"/>
      <c r="AN100" s="155"/>
      <c r="AO100" s="154"/>
      <c r="AP100" s="154"/>
      <c r="AQ100" s="2">
        <v>2.6500000000000002E-9</v>
      </c>
      <c r="AR100" s="2">
        <v>6.1035850767099999</v>
      </c>
      <c r="AS100" s="2">
        <v>6836.6452528338004</v>
      </c>
      <c r="AT100" s="2">
        <f t="shared" si="17"/>
        <v>-1.6374214273913173E-9</v>
      </c>
      <c r="AU100" s="154"/>
      <c r="AV100" s="155"/>
      <c r="AW100" s="155"/>
      <c r="AX100" s="155"/>
      <c r="AY100" s="154"/>
      <c r="AZ100" s="154"/>
      <c r="BA100" s="155"/>
      <c r="BB100" s="155"/>
      <c r="BC100" s="155"/>
      <c r="BD100" s="154"/>
      <c r="BE100" s="154"/>
      <c r="BF100" s="155"/>
      <c r="BG100" s="155"/>
      <c r="BH100" s="155"/>
      <c r="BI100" s="154"/>
      <c r="BJ100" s="154"/>
      <c r="BK100" s="155"/>
      <c r="BL100" s="155"/>
      <c r="BM100" s="155"/>
      <c r="BN100" s="154"/>
      <c r="BO100" s="2"/>
      <c r="BP100" s="2">
        <v>3.1639999999999997E-8</v>
      </c>
      <c r="BQ100" s="2">
        <v>1.69140262657</v>
      </c>
      <c r="BR100" s="2">
        <v>11015.106477334801</v>
      </c>
      <c r="BS100" s="2">
        <f t="shared" si="19"/>
        <v>-1.3906981441395742E-9</v>
      </c>
      <c r="BT100" s="2"/>
      <c r="BU100" s="2">
        <v>2.1200000000000001E-9</v>
      </c>
      <c r="BV100" s="2">
        <v>4.0086119851699999</v>
      </c>
      <c r="BW100" s="2">
        <v>5230.8074668030004</v>
      </c>
      <c r="BX100" s="2">
        <f t="shared" si="20"/>
        <v>1.1414325584023032E-9</v>
      </c>
      <c r="BY100" s="2"/>
      <c r="BZ100" s="2">
        <v>2.5000000000000002E-10</v>
      </c>
      <c r="CA100" s="2">
        <v>3.9452977897000001</v>
      </c>
      <c r="CB100" s="2">
        <v>3128.3887650958</v>
      </c>
      <c r="CC100" s="2">
        <f t="shared" si="21"/>
        <v>-5.4950285023072553E-11</v>
      </c>
      <c r="CD100" s="154"/>
      <c r="CE100" s="155"/>
      <c r="CF100" s="155"/>
      <c r="CG100" s="155"/>
      <c r="CH100" s="154"/>
      <c r="CI100" s="154"/>
      <c r="CJ100" s="155"/>
      <c r="CK100" s="155"/>
      <c r="CL100" s="155"/>
      <c r="CM100" s="154"/>
      <c r="CN100" s="154"/>
      <c r="CO100" s="155"/>
      <c r="CP100" s="155"/>
      <c r="CQ100" s="155"/>
      <c r="CR100" s="154"/>
    </row>
    <row r="101" spans="1:96" ht="13.5" x14ac:dyDescent="0.3">
      <c r="A101" s="154"/>
      <c r="B101" s="154"/>
      <c r="C101" s="154"/>
      <c r="D101" s="154"/>
      <c r="E101" s="154"/>
      <c r="F101" s="154"/>
      <c r="G101" s="154"/>
      <c r="H101" s="154"/>
      <c r="I101" s="154"/>
      <c r="J101" s="154"/>
      <c r="K101" s="154"/>
      <c r="L101" s="154"/>
      <c r="M101" s="2">
        <v>8.1269999999999999E-8</v>
      </c>
      <c r="N101" s="2">
        <v>6.1122800178499999</v>
      </c>
      <c r="O101" s="2">
        <v>4732.0306273433998</v>
      </c>
      <c r="P101" s="2">
        <f t="shared" si="14"/>
        <v>2.2676384277683285E-8</v>
      </c>
      <c r="Q101" s="154"/>
      <c r="R101" s="2">
        <v>8.0600000000000007E-9</v>
      </c>
      <c r="S101" s="2">
        <v>0.34218864253999998</v>
      </c>
      <c r="T101" s="2">
        <v>9917.6968745098002</v>
      </c>
      <c r="U101" s="2">
        <f t="shared" si="15"/>
        <v>-2.8968627424387547E-9</v>
      </c>
      <c r="V101" s="154"/>
      <c r="W101" s="2">
        <v>4.3000000000000001E-10</v>
      </c>
      <c r="X101" s="2">
        <v>3.3068568335899999</v>
      </c>
      <c r="Y101" s="2">
        <v>9779.1086761253991</v>
      </c>
      <c r="Z101" s="2">
        <f t="shared" si="16"/>
        <v>1.4586766639134454E-10</v>
      </c>
      <c r="AA101" s="154"/>
      <c r="AB101" s="155"/>
      <c r="AC101" s="155"/>
      <c r="AD101" s="155"/>
      <c r="AE101" s="154"/>
      <c r="AF101" s="154"/>
      <c r="AG101" s="155"/>
      <c r="AH101" s="155"/>
      <c r="AI101" s="155"/>
      <c r="AJ101" s="154"/>
      <c r="AK101" s="154"/>
      <c r="AL101" s="155"/>
      <c r="AM101" s="155"/>
      <c r="AN101" s="155"/>
      <c r="AO101" s="154"/>
      <c r="AP101" s="154"/>
      <c r="AQ101" s="2">
        <v>2.5000000000000001E-9</v>
      </c>
      <c r="AR101" s="2">
        <v>4.5645289554700001</v>
      </c>
      <c r="AS101" s="2">
        <v>7477.5228602160005</v>
      </c>
      <c r="AT101" s="2">
        <f t="shared" si="17"/>
        <v>2.3484602404302578E-9</v>
      </c>
      <c r="AU101" s="154"/>
      <c r="AV101" s="155"/>
      <c r="AW101" s="155"/>
      <c r="AX101" s="155"/>
      <c r="AY101" s="154"/>
      <c r="AZ101" s="154"/>
      <c r="BA101" s="155"/>
      <c r="BB101" s="155"/>
      <c r="BC101" s="155"/>
      <c r="BD101" s="154"/>
      <c r="BE101" s="154"/>
      <c r="BF101" s="155"/>
      <c r="BG101" s="155"/>
      <c r="BH101" s="155"/>
      <c r="BI101" s="154"/>
      <c r="BJ101" s="154"/>
      <c r="BK101" s="155"/>
      <c r="BL101" s="155"/>
      <c r="BM101" s="155"/>
      <c r="BN101" s="154"/>
      <c r="BO101" s="2"/>
      <c r="BP101" s="2">
        <v>2.5979999999999998E-8</v>
      </c>
      <c r="BQ101" s="2">
        <v>2.9624411858599999</v>
      </c>
      <c r="BR101" s="2">
        <v>25132.3033999656</v>
      </c>
      <c r="BS101" s="2">
        <f t="shared" si="19"/>
        <v>-2.4029591896491687E-8</v>
      </c>
      <c r="BT101" s="2"/>
      <c r="BU101" s="2">
        <v>1.8400000000000001E-9</v>
      </c>
      <c r="BV101" s="2">
        <v>5.5980597661399996</v>
      </c>
      <c r="BW101" s="2">
        <v>6283.1431602941902</v>
      </c>
      <c r="BX101" s="2">
        <f t="shared" si="20"/>
        <v>1.2362438971042428E-9</v>
      </c>
      <c r="BY101" s="2"/>
      <c r="BZ101" s="2">
        <v>2.3000000000000001E-10</v>
      </c>
      <c r="CA101" s="2">
        <v>3.4468560960099999</v>
      </c>
      <c r="CB101" s="2">
        <v>4136.9104335162001</v>
      </c>
      <c r="CC101" s="2">
        <f t="shared" si="21"/>
        <v>1.0969632939284374E-11</v>
      </c>
      <c r="CD101" s="154"/>
      <c r="CE101" s="155"/>
      <c r="CF101" s="155"/>
      <c r="CG101" s="155"/>
      <c r="CH101" s="154"/>
      <c r="CI101" s="154"/>
      <c r="CJ101" s="155"/>
      <c r="CK101" s="155"/>
      <c r="CL101" s="155"/>
      <c r="CM101" s="154"/>
      <c r="CN101" s="154"/>
      <c r="CO101" s="155"/>
      <c r="CP101" s="155"/>
      <c r="CQ101" s="155"/>
      <c r="CR101" s="154"/>
    </row>
    <row r="102" spans="1:96" ht="13.5" x14ac:dyDescent="0.3">
      <c r="A102" s="154"/>
      <c r="B102" s="154"/>
      <c r="C102" s="154"/>
      <c r="D102" s="154"/>
      <c r="E102" s="154"/>
      <c r="F102" s="154"/>
      <c r="G102" s="154"/>
      <c r="H102" s="154"/>
      <c r="I102" s="154"/>
      <c r="J102" s="154"/>
      <c r="K102" s="154"/>
      <c r="L102" s="154"/>
      <c r="M102" s="2">
        <v>9.2319999999999996E-8</v>
      </c>
      <c r="N102" s="2">
        <v>0.48343968735999998</v>
      </c>
      <c r="O102" s="2">
        <v>522.57741809380002</v>
      </c>
      <c r="P102" s="2">
        <f t="shared" si="14"/>
        <v>-8.2980514076343441E-8</v>
      </c>
      <c r="Q102" s="154"/>
      <c r="R102" s="2">
        <v>7.2799999999999997E-9</v>
      </c>
      <c r="S102" s="2">
        <v>5.2096256378700003</v>
      </c>
      <c r="T102" s="2">
        <v>38.027672635800002</v>
      </c>
      <c r="U102" s="2">
        <f t="shared" si="15"/>
        <v>6.5363999805676802E-9</v>
      </c>
      <c r="V102" s="154"/>
      <c r="W102" s="2">
        <v>4.2E-10</v>
      </c>
      <c r="X102" s="2">
        <v>0.63481258929999995</v>
      </c>
      <c r="Y102" s="2">
        <v>2699.7348193175999</v>
      </c>
      <c r="Z102" s="2">
        <f t="shared" si="16"/>
        <v>3.6831736545180757E-10</v>
      </c>
      <c r="AA102" s="154"/>
      <c r="AB102" s="155"/>
      <c r="AC102" s="155"/>
      <c r="AD102" s="155"/>
      <c r="AE102" s="154"/>
      <c r="AF102" s="154"/>
      <c r="AG102" s="155"/>
      <c r="AH102" s="155"/>
      <c r="AI102" s="155"/>
      <c r="AJ102" s="154"/>
      <c r="AK102" s="154"/>
      <c r="AL102" s="155"/>
      <c r="AM102" s="155"/>
      <c r="AN102" s="155"/>
      <c r="AO102" s="154"/>
      <c r="AP102" s="154"/>
      <c r="AQ102" s="2">
        <v>2.6599999999999999E-9</v>
      </c>
      <c r="AR102" s="2">
        <v>2.62926282354</v>
      </c>
      <c r="AS102" s="2">
        <v>7238.6755916000002</v>
      </c>
      <c r="AT102" s="2">
        <f t="shared" si="17"/>
        <v>1.8175194859602419E-9</v>
      </c>
      <c r="AU102" s="154"/>
      <c r="AV102" s="155"/>
      <c r="AW102" s="155"/>
      <c r="AX102" s="155"/>
      <c r="AY102" s="154"/>
      <c r="AZ102" s="154"/>
      <c r="BA102" s="155"/>
      <c r="BB102" s="155"/>
      <c r="BC102" s="155"/>
      <c r="BD102" s="154"/>
      <c r="BE102" s="154"/>
      <c r="BF102" s="155"/>
      <c r="BG102" s="155"/>
      <c r="BH102" s="155"/>
      <c r="BI102" s="154"/>
      <c r="BJ102" s="154"/>
      <c r="BK102" s="155"/>
      <c r="BL102" s="155"/>
      <c r="BM102" s="155"/>
      <c r="BN102" s="154"/>
      <c r="BO102" s="2"/>
      <c r="BP102" s="2">
        <v>3.5189999999999999E-8</v>
      </c>
      <c r="BQ102" s="2">
        <v>3.6263932575300002</v>
      </c>
      <c r="BR102" s="2">
        <v>244287.60000722701</v>
      </c>
      <c r="BS102" s="2">
        <f t="shared" si="19"/>
        <v>3.3093524300963861E-8</v>
      </c>
      <c r="BT102" s="2"/>
      <c r="BU102" s="2">
        <v>1.8400000000000001E-9</v>
      </c>
      <c r="BV102" s="2">
        <v>2.8527539212400002</v>
      </c>
      <c r="BW102" s="2">
        <v>7238.6755916000002</v>
      </c>
      <c r="BX102" s="2">
        <f t="shared" si="20"/>
        <v>9.2819870921235842E-10</v>
      </c>
      <c r="BY102" s="2"/>
      <c r="BZ102" s="2">
        <v>2.3000000000000001E-10</v>
      </c>
      <c r="CA102" s="2">
        <v>3.8315602984899999</v>
      </c>
      <c r="CB102" s="2">
        <v>5753.3848848968</v>
      </c>
      <c r="CC102" s="2">
        <f t="shared" si="21"/>
        <v>-2.285605769570351E-10</v>
      </c>
      <c r="CD102" s="154"/>
      <c r="CE102" s="155"/>
      <c r="CF102" s="155"/>
      <c r="CG102" s="155"/>
      <c r="CH102" s="154"/>
      <c r="CI102" s="154"/>
      <c r="CJ102" s="155"/>
      <c r="CK102" s="155"/>
      <c r="CL102" s="155"/>
      <c r="CM102" s="154"/>
      <c r="CN102" s="154"/>
      <c r="CO102" s="155"/>
      <c r="CP102" s="155"/>
      <c r="CQ102" s="155"/>
      <c r="CR102" s="154"/>
    </row>
    <row r="103" spans="1:96" ht="13.5" x14ac:dyDescent="0.3">
      <c r="A103" s="154"/>
      <c r="B103" s="154"/>
      <c r="C103" s="154"/>
      <c r="D103" s="154"/>
      <c r="E103" s="154"/>
      <c r="F103" s="154"/>
      <c r="G103" s="154"/>
      <c r="H103" s="154"/>
      <c r="I103" s="154"/>
      <c r="J103" s="154"/>
      <c r="K103" s="154"/>
      <c r="L103" s="154"/>
      <c r="M103" s="2">
        <v>9.802E-8</v>
      </c>
      <c r="N103" s="2">
        <v>5.2441399114699996</v>
      </c>
      <c r="O103" s="2">
        <v>27511.4678735372</v>
      </c>
      <c r="P103" s="2">
        <f t="shared" si="14"/>
        <v>9.3442373486960989E-8</v>
      </c>
      <c r="Q103" s="154"/>
      <c r="R103" s="2">
        <v>6.8500000000000001E-9</v>
      </c>
      <c r="S103" s="2">
        <v>2.7759296185400002</v>
      </c>
      <c r="T103" s="2">
        <v>20.775395492400001</v>
      </c>
      <c r="U103" s="2">
        <f t="shared" si="15"/>
        <v>-6.847270447287924E-9</v>
      </c>
      <c r="V103" s="154"/>
      <c r="W103" s="2">
        <v>4.0999999999999998E-10</v>
      </c>
      <c r="X103" s="2">
        <v>5.6799676664099996</v>
      </c>
      <c r="Y103" s="2">
        <v>11712.955318230799</v>
      </c>
      <c r="Z103" s="2">
        <f t="shared" si="16"/>
        <v>1.705361865848588E-10</v>
      </c>
      <c r="AA103" s="154"/>
      <c r="AB103" s="155"/>
      <c r="AC103" s="155"/>
      <c r="AD103" s="155"/>
      <c r="AE103" s="154"/>
      <c r="AF103" s="154"/>
      <c r="AG103" s="155"/>
      <c r="AH103" s="155"/>
      <c r="AI103" s="155"/>
      <c r="AJ103" s="154"/>
      <c r="AK103" s="154"/>
      <c r="AL103" s="155"/>
      <c r="AM103" s="155"/>
      <c r="AN103" s="155"/>
      <c r="AO103" s="154"/>
      <c r="AP103" s="154"/>
      <c r="AQ103" s="2">
        <v>2.6299999999999998E-9</v>
      </c>
      <c r="AR103" s="2">
        <v>6.2208950123699998</v>
      </c>
      <c r="AS103" s="2">
        <v>6133.5126528567998</v>
      </c>
      <c r="AT103" s="2">
        <f t="shared" si="17"/>
        <v>1.4793869889775521E-9</v>
      </c>
      <c r="AU103" s="154"/>
      <c r="AV103" s="155"/>
      <c r="AW103" s="155"/>
      <c r="AX103" s="155"/>
      <c r="AY103" s="154"/>
      <c r="AZ103" s="154"/>
      <c r="BA103" s="155"/>
      <c r="BB103" s="155"/>
      <c r="BC103" s="155"/>
      <c r="BD103" s="154"/>
      <c r="BE103" s="154"/>
      <c r="BF103" s="155"/>
      <c r="BG103" s="155"/>
      <c r="BH103" s="155"/>
      <c r="BI103" s="154"/>
      <c r="BJ103" s="154"/>
      <c r="BK103" s="155"/>
      <c r="BL103" s="155"/>
      <c r="BM103" s="155"/>
      <c r="BN103" s="154"/>
      <c r="BO103" s="2"/>
      <c r="BP103" s="2">
        <v>2.6759999999999999E-8</v>
      </c>
      <c r="BQ103" s="2">
        <v>4.2072570085000001</v>
      </c>
      <c r="BR103" s="2">
        <v>18073.7049386502</v>
      </c>
      <c r="BS103" s="2">
        <f t="shared" si="19"/>
        <v>-2.0590420087865172E-8</v>
      </c>
      <c r="BT103" s="2"/>
      <c r="BU103" s="2">
        <v>1.79E-9</v>
      </c>
      <c r="BV103" s="2">
        <v>2.54259058334</v>
      </c>
      <c r="BW103" s="2">
        <v>14314.1681130498</v>
      </c>
      <c r="BX103" s="2">
        <f t="shared" si="20"/>
        <v>-1.4897324365086618E-9</v>
      </c>
      <c r="BY103" s="2"/>
      <c r="BZ103" s="2">
        <v>2.1999999999999999E-10</v>
      </c>
      <c r="CA103" s="2">
        <v>1.8695612806699999</v>
      </c>
      <c r="CB103" s="2">
        <v>16730.463689595799</v>
      </c>
      <c r="CC103" s="2">
        <f t="shared" si="21"/>
        <v>-2.1109824621848356E-10</v>
      </c>
      <c r="CD103" s="154"/>
      <c r="CE103" s="155"/>
      <c r="CF103" s="155"/>
      <c r="CG103" s="155"/>
      <c r="CH103" s="154"/>
      <c r="CI103" s="154"/>
      <c r="CJ103" s="155"/>
      <c r="CK103" s="155"/>
      <c r="CL103" s="155"/>
      <c r="CM103" s="154"/>
      <c r="CN103" s="154"/>
      <c r="CO103" s="155"/>
      <c r="CP103" s="155"/>
      <c r="CQ103" s="155"/>
      <c r="CR103" s="154"/>
    </row>
    <row r="104" spans="1:96" ht="13.5" x14ac:dyDescent="0.3">
      <c r="A104" s="154"/>
      <c r="B104" s="154"/>
      <c r="C104" s="154"/>
      <c r="D104" s="154"/>
      <c r="E104" s="154"/>
      <c r="F104" s="154"/>
      <c r="G104" s="154"/>
      <c r="H104" s="154"/>
      <c r="I104" s="154"/>
      <c r="J104" s="154"/>
      <c r="K104" s="154"/>
      <c r="L104" s="154"/>
      <c r="M104" s="2">
        <v>7.8709999999999995E-8</v>
      </c>
      <c r="N104" s="2">
        <v>0.99590177926000001</v>
      </c>
      <c r="O104" s="2">
        <v>5643.1785636774002</v>
      </c>
      <c r="P104" s="2">
        <f t="shared" si="14"/>
        <v>-1.9805804835082031E-9</v>
      </c>
      <c r="Q104" s="154"/>
      <c r="R104" s="2">
        <v>6.3600000000000004E-9</v>
      </c>
      <c r="S104" s="2">
        <v>4.2824219363199996</v>
      </c>
      <c r="T104" s="2">
        <v>28.449187467800002</v>
      </c>
      <c r="U104" s="2">
        <f t="shared" si="15"/>
        <v>2.0413163564542832E-10</v>
      </c>
      <c r="V104" s="154"/>
      <c r="W104" s="2">
        <v>5.6000000000000003E-10</v>
      </c>
      <c r="X104" s="2">
        <v>4.3402445146800002</v>
      </c>
      <c r="Y104" s="2">
        <v>90955.551694496098</v>
      </c>
      <c r="Z104" s="2">
        <f t="shared" si="16"/>
        <v>2.024331650810158E-10</v>
      </c>
      <c r="AA104" s="154"/>
      <c r="AB104" s="155"/>
      <c r="AC104" s="155"/>
      <c r="AD104" s="155"/>
      <c r="AE104" s="154"/>
      <c r="AF104" s="154"/>
      <c r="AG104" s="155"/>
      <c r="AH104" s="155"/>
      <c r="AI104" s="155"/>
      <c r="AJ104" s="154"/>
      <c r="AK104" s="154"/>
      <c r="AL104" s="155"/>
      <c r="AM104" s="155"/>
      <c r="AN104" s="155"/>
      <c r="AO104" s="154"/>
      <c r="AP104" s="154"/>
      <c r="AQ104" s="2">
        <v>3.0600000000000002E-9</v>
      </c>
      <c r="AR104" s="2">
        <v>2.7968238053099999</v>
      </c>
      <c r="AS104" s="2">
        <v>1748.016413067</v>
      </c>
      <c r="AT104" s="2">
        <f t="shared" si="17"/>
        <v>2.9808063364377545E-9</v>
      </c>
      <c r="AU104" s="154"/>
      <c r="AV104" s="155"/>
      <c r="AW104" s="155"/>
      <c r="AX104" s="155"/>
      <c r="AY104" s="154"/>
      <c r="AZ104" s="154"/>
      <c r="BA104" s="155"/>
      <c r="BB104" s="155"/>
      <c r="BC104" s="155"/>
      <c r="BD104" s="154"/>
      <c r="BE104" s="154"/>
      <c r="BF104" s="155"/>
      <c r="BG104" s="155"/>
      <c r="BH104" s="155"/>
      <c r="BI104" s="154"/>
      <c r="BJ104" s="154"/>
      <c r="BK104" s="155"/>
      <c r="BL104" s="155"/>
      <c r="BM104" s="155"/>
      <c r="BN104" s="154"/>
      <c r="BO104" s="2"/>
      <c r="BP104" s="2">
        <v>2.9779999999999999E-8</v>
      </c>
      <c r="BQ104" s="2">
        <v>1.74971565805</v>
      </c>
      <c r="BR104" s="2">
        <v>6283.0085396885997</v>
      </c>
      <c r="BS104" s="2">
        <f t="shared" si="19"/>
        <v>-2.9547180502330988E-8</v>
      </c>
      <c r="BT104" s="2"/>
      <c r="BU104" s="2">
        <v>2.2499999999999999E-9</v>
      </c>
      <c r="BV104" s="2">
        <v>1.64458698399</v>
      </c>
      <c r="BW104" s="2">
        <v>4732.0306273433998</v>
      </c>
      <c r="BX104" s="2">
        <f t="shared" si="20"/>
        <v>-2.2483685949441291E-9</v>
      </c>
      <c r="BY104" s="2"/>
      <c r="BZ104" s="2">
        <v>2.5000000000000002E-10</v>
      </c>
      <c r="CA104" s="2">
        <v>2.4218893385500002</v>
      </c>
      <c r="CB104" s="2">
        <v>5729.5064471490005</v>
      </c>
      <c r="CC104" s="2">
        <f t="shared" si="21"/>
        <v>8.3051703779635584E-11</v>
      </c>
      <c r="CD104" s="154"/>
      <c r="CE104" s="155"/>
      <c r="CF104" s="155"/>
      <c r="CG104" s="155"/>
      <c r="CH104" s="154"/>
      <c r="CI104" s="154"/>
      <c r="CJ104" s="155"/>
      <c r="CK104" s="155"/>
      <c r="CL104" s="155"/>
      <c r="CM104" s="154"/>
      <c r="CN104" s="154"/>
      <c r="CO104" s="155"/>
      <c r="CP104" s="155"/>
      <c r="CQ104" s="155"/>
      <c r="CR104" s="154"/>
    </row>
    <row r="105" spans="1:96" ht="13.5" x14ac:dyDescent="0.3">
      <c r="A105" s="154"/>
      <c r="B105" s="154"/>
      <c r="C105" s="154"/>
      <c r="D105" s="154"/>
      <c r="E105" s="154"/>
      <c r="F105" s="154"/>
      <c r="G105" s="154"/>
      <c r="H105" s="154"/>
      <c r="I105" s="154"/>
      <c r="J105" s="154"/>
      <c r="K105" s="154"/>
      <c r="L105" s="154"/>
      <c r="M105" s="2">
        <v>8.1229999999999993E-8</v>
      </c>
      <c r="N105" s="2">
        <v>6.2705301364999997</v>
      </c>
      <c r="O105" s="2">
        <v>426.59819087599999</v>
      </c>
      <c r="P105" s="2">
        <f t="shared" si="14"/>
        <v>6.5495924617068738E-8</v>
      </c>
      <c r="Q105" s="154"/>
      <c r="R105" s="2">
        <v>6.0799999999999997E-9</v>
      </c>
      <c r="S105" s="2">
        <v>5.6327850890600004</v>
      </c>
      <c r="T105" s="2">
        <v>10984.192351699799</v>
      </c>
      <c r="U105" s="2">
        <f t="shared" si="15"/>
        <v>-1.5261074480183894E-9</v>
      </c>
      <c r="V105" s="154"/>
      <c r="W105" s="2">
        <v>4.0999999999999998E-10</v>
      </c>
      <c r="X105" s="2">
        <v>5.8172221284500001</v>
      </c>
      <c r="Y105" s="2">
        <v>709.93304855830002</v>
      </c>
      <c r="Z105" s="2">
        <f t="shared" si="16"/>
        <v>2.8316981251748669E-11</v>
      </c>
      <c r="AA105" s="154"/>
      <c r="AB105" s="155"/>
      <c r="AC105" s="155"/>
      <c r="AD105" s="155"/>
      <c r="AE105" s="154"/>
      <c r="AF105" s="154"/>
      <c r="AG105" s="155"/>
      <c r="AH105" s="155"/>
      <c r="AI105" s="155"/>
      <c r="AJ105" s="154"/>
      <c r="AK105" s="154"/>
      <c r="AL105" s="155"/>
      <c r="AM105" s="155"/>
      <c r="AN105" s="155"/>
      <c r="AO105" s="154"/>
      <c r="AP105" s="154"/>
      <c r="AQ105" s="2">
        <v>2.3600000000000001E-9</v>
      </c>
      <c r="AR105" s="2">
        <v>2.4609302371399999</v>
      </c>
      <c r="AS105" s="2">
        <v>11371.7046897582</v>
      </c>
      <c r="AT105" s="2">
        <f t="shared" si="17"/>
        <v>5.4768509933908743E-10</v>
      </c>
      <c r="AU105" s="154"/>
      <c r="AV105" s="155"/>
      <c r="AW105" s="155"/>
      <c r="AX105" s="155"/>
      <c r="AY105" s="154"/>
      <c r="AZ105" s="154"/>
      <c r="BA105" s="155"/>
      <c r="BB105" s="155"/>
      <c r="BC105" s="155"/>
      <c r="BD105" s="154"/>
      <c r="BE105" s="154"/>
      <c r="BF105" s="155"/>
      <c r="BG105" s="155"/>
      <c r="BH105" s="155"/>
      <c r="BI105" s="154"/>
      <c r="BJ105" s="154"/>
      <c r="BK105" s="155"/>
      <c r="BL105" s="155"/>
      <c r="BM105" s="155"/>
      <c r="BN105" s="154"/>
      <c r="BO105" s="2"/>
      <c r="BP105" s="2">
        <v>2.2869999999999999E-8</v>
      </c>
      <c r="BQ105" s="2">
        <v>1.06975704977</v>
      </c>
      <c r="BR105" s="2">
        <v>14314.1681130498</v>
      </c>
      <c r="BS105" s="2">
        <f t="shared" si="19"/>
        <v>1.0756649564420193E-8</v>
      </c>
      <c r="BT105" s="2"/>
      <c r="BU105" s="2">
        <v>2.3600000000000001E-9</v>
      </c>
      <c r="BV105" s="2">
        <v>5.5882612571500001</v>
      </c>
      <c r="BW105" s="2">
        <v>6069.7767545533998</v>
      </c>
      <c r="BX105" s="2">
        <f t="shared" si="20"/>
        <v>-2.070661679809358E-9</v>
      </c>
      <c r="BY105" s="2"/>
      <c r="BZ105" s="2">
        <v>2.0000000000000001E-10</v>
      </c>
      <c r="CA105" s="2">
        <v>1.7820835292699999</v>
      </c>
      <c r="CB105" s="2">
        <v>17789.845619784999</v>
      </c>
      <c r="CC105" s="2">
        <f t="shared" si="21"/>
        <v>-2.5048933384119736E-11</v>
      </c>
      <c r="CD105" s="154"/>
      <c r="CE105" s="155"/>
      <c r="CF105" s="155"/>
      <c r="CG105" s="155"/>
      <c r="CH105" s="154"/>
      <c r="CI105" s="154"/>
      <c r="CJ105" s="155"/>
      <c r="CK105" s="155"/>
      <c r="CL105" s="155"/>
      <c r="CM105" s="154"/>
      <c r="CN105" s="154"/>
      <c r="CO105" s="155"/>
      <c r="CP105" s="155"/>
      <c r="CQ105" s="155"/>
      <c r="CR105" s="154"/>
    </row>
    <row r="106" spans="1:96" ht="13.5" x14ac:dyDescent="0.3">
      <c r="A106" s="160"/>
      <c r="B106" s="160"/>
      <c r="C106" s="160"/>
      <c r="D106" s="160"/>
      <c r="E106" s="160"/>
      <c r="F106" s="162"/>
      <c r="G106" s="154"/>
      <c r="H106" s="154"/>
      <c r="I106" s="154"/>
      <c r="J106" s="154"/>
      <c r="K106" s="154"/>
      <c r="L106" s="154"/>
      <c r="M106" s="2">
        <v>9.048E-8</v>
      </c>
      <c r="N106" s="2">
        <v>5.3368633589699996</v>
      </c>
      <c r="O106" s="2">
        <v>6386.1686242100004</v>
      </c>
      <c r="P106" s="2">
        <f t="shared" si="14"/>
        <v>-5.6568923089526261E-8</v>
      </c>
      <c r="Q106" s="154"/>
      <c r="R106" s="2">
        <v>7.0399999999999997E-9</v>
      </c>
      <c r="S106" s="2">
        <v>5.6073882366500003</v>
      </c>
      <c r="T106" s="2">
        <v>3738.7614301079998</v>
      </c>
      <c r="U106" s="2">
        <f t="shared" si="15"/>
        <v>-6.5923904089293104E-9</v>
      </c>
      <c r="V106" s="154"/>
      <c r="W106" s="2">
        <v>5.3000000000000003E-10</v>
      </c>
      <c r="X106" s="2">
        <v>6.1705208714299999</v>
      </c>
      <c r="Y106" s="2">
        <v>233141.31440436101</v>
      </c>
      <c r="Z106" s="2">
        <f t="shared" si="16"/>
        <v>-3.1896173080247615E-10</v>
      </c>
      <c r="AA106" s="154"/>
      <c r="AB106" s="155"/>
      <c r="AC106" s="155"/>
      <c r="AD106" s="155"/>
      <c r="AE106" s="154"/>
      <c r="AF106" s="154"/>
      <c r="AG106" s="155"/>
      <c r="AH106" s="155"/>
      <c r="AI106" s="155"/>
      <c r="AJ106" s="154"/>
      <c r="AK106" s="154"/>
      <c r="AL106" s="155"/>
      <c r="AM106" s="155"/>
      <c r="AN106" s="155"/>
      <c r="AO106" s="154"/>
      <c r="AP106" s="154"/>
      <c r="AQ106" s="2">
        <v>3.1599999999999998E-9</v>
      </c>
      <c r="AR106" s="2">
        <v>1.6266280500600001</v>
      </c>
      <c r="AS106" s="2">
        <v>250908.49012041499</v>
      </c>
      <c r="AT106" s="2">
        <f t="shared" si="17"/>
        <v>1.8861394113143349E-9</v>
      </c>
      <c r="AU106" s="154"/>
      <c r="AV106" s="155"/>
      <c r="AW106" s="155"/>
      <c r="AX106" s="155"/>
      <c r="AY106" s="154"/>
      <c r="AZ106" s="154"/>
      <c r="BA106" s="155"/>
      <c r="BB106" s="155"/>
      <c r="BC106" s="155"/>
      <c r="BD106" s="154"/>
      <c r="BE106" s="154"/>
      <c r="BF106" s="155"/>
      <c r="BG106" s="155"/>
      <c r="BH106" s="155"/>
      <c r="BI106" s="154"/>
      <c r="BJ106" s="154"/>
      <c r="BK106" s="155"/>
      <c r="BL106" s="155"/>
      <c r="BM106" s="155"/>
      <c r="BN106" s="154"/>
      <c r="BO106" s="2"/>
      <c r="BP106" s="2">
        <v>2.8629999999999999E-8</v>
      </c>
      <c r="BQ106" s="2">
        <v>5.9283813139700001</v>
      </c>
      <c r="BR106" s="2">
        <v>14712.317116458</v>
      </c>
      <c r="BS106" s="2">
        <f t="shared" si="19"/>
        <v>2.8264635071905608E-8</v>
      </c>
      <c r="BT106" s="2"/>
      <c r="BU106" s="2">
        <v>1.87E-9</v>
      </c>
      <c r="BV106" s="2">
        <v>2.7280598544300001</v>
      </c>
      <c r="BW106" s="2">
        <v>6062.6632075526004</v>
      </c>
      <c r="BX106" s="2">
        <f t="shared" si="20"/>
        <v>1.470106495236468E-9</v>
      </c>
      <c r="BY106" s="2"/>
      <c r="BZ106" s="2">
        <v>2.1E-10</v>
      </c>
      <c r="CA106" s="2">
        <v>4.3036308740000004</v>
      </c>
      <c r="CB106" s="2">
        <v>16858.482532933202</v>
      </c>
      <c r="CC106" s="2">
        <f t="shared" si="21"/>
        <v>-1.8119463296208674E-11</v>
      </c>
      <c r="CD106" s="154"/>
      <c r="CE106" s="155"/>
      <c r="CF106" s="155"/>
      <c r="CG106" s="155"/>
      <c r="CH106" s="154"/>
      <c r="CI106" s="154"/>
      <c r="CJ106" s="155"/>
      <c r="CK106" s="155"/>
      <c r="CL106" s="155"/>
      <c r="CM106" s="154"/>
      <c r="CN106" s="154"/>
      <c r="CO106" s="155"/>
      <c r="CP106" s="155"/>
      <c r="CQ106" s="155"/>
      <c r="CR106" s="154"/>
    </row>
    <row r="107" spans="1:96" ht="13.5" x14ac:dyDescent="0.3">
      <c r="A107" s="154"/>
      <c r="B107" s="154"/>
      <c r="C107" s="154"/>
      <c r="D107" s="154"/>
      <c r="E107" s="154"/>
      <c r="F107" s="154"/>
      <c r="G107" s="154"/>
      <c r="H107" s="154"/>
      <c r="I107" s="154"/>
      <c r="J107" s="154"/>
      <c r="K107" s="154"/>
      <c r="L107" s="154"/>
      <c r="M107" s="2">
        <v>8.6200000000000004E-8</v>
      </c>
      <c r="N107" s="2">
        <v>4.1653821088800003</v>
      </c>
      <c r="O107" s="2">
        <v>7058.5984613153996</v>
      </c>
      <c r="P107" s="2">
        <f t="shared" si="14"/>
        <v>7.2566235198458914E-8</v>
      </c>
      <c r="Q107" s="154"/>
      <c r="R107" s="2">
        <v>6.8500000000000001E-9</v>
      </c>
      <c r="S107" s="2">
        <v>0.38876148682</v>
      </c>
      <c r="T107" s="2">
        <v>15.252471184999999</v>
      </c>
      <c r="U107" s="2">
        <f t="shared" si="15"/>
        <v>5.5086785850913475E-9</v>
      </c>
      <c r="V107" s="154"/>
      <c r="W107" s="2">
        <v>3.7000000000000001E-10</v>
      </c>
      <c r="X107" s="2">
        <v>3.12495025087</v>
      </c>
      <c r="Y107" s="2">
        <v>16200.772724501199</v>
      </c>
      <c r="Z107" s="2">
        <f t="shared" si="16"/>
        <v>-2.6325398522043455E-10</v>
      </c>
      <c r="AA107" s="154"/>
      <c r="AB107" s="155"/>
      <c r="AC107" s="155"/>
      <c r="AD107" s="155"/>
      <c r="AE107" s="154"/>
      <c r="AF107" s="154"/>
      <c r="AG107" s="155"/>
      <c r="AH107" s="155"/>
      <c r="AI107" s="155"/>
      <c r="AJ107" s="154"/>
      <c r="AK107" s="154"/>
      <c r="AL107" s="155"/>
      <c r="AM107" s="155"/>
      <c r="AN107" s="155"/>
      <c r="AO107" s="154"/>
      <c r="AP107" s="154"/>
      <c r="AQ107" s="2">
        <v>2.16E-9</v>
      </c>
      <c r="AR107" s="2">
        <v>3.6872127518500002</v>
      </c>
      <c r="AS107" s="2">
        <v>5849.3641121146002</v>
      </c>
      <c r="AT107" s="2">
        <f t="shared" si="17"/>
        <v>-5.7238327877572914E-10</v>
      </c>
      <c r="AU107" s="154"/>
      <c r="AV107" s="155"/>
      <c r="AW107" s="155"/>
      <c r="AX107" s="155"/>
      <c r="AY107" s="154"/>
      <c r="AZ107" s="154"/>
      <c r="BA107" s="155"/>
      <c r="BB107" s="155"/>
      <c r="BC107" s="155"/>
      <c r="BD107" s="154"/>
      <c r="BE107" s="154"/>
      <c r="BF107" s="155"/>
      <c r="BG107" s="155"/>
      <c r="BH107" s="155"/>
      <c r="BI107" s="154"/>
      <c r="BJ107" s="154"/>
      <c r="BK107" s="155"/>
      <c r="BL107" s="155"/>
      <c r="BM107" s="155"/>
      <c r="BN107" s="154"/>
      <c r="BO107" s="2"/>
      <c r="BP107" s="2">
        <v>3.0710000000000002E-8</v>
      </c>
      <c r="BQ107" s="2">
        <v>0.23793217002</v>
      </c>
      <c r="BR107" s="2">
        <v>35371.887265976402</v>
      </c>
      <c r="BS107" s="2">
        <f t="shared" si="19"/>
        <v>-3.0282599923725675E-8</v>
      </c>
      <c r="BT107" s="2"/>
      <c r="BU107" s="2">
        <v>1.8400000000000001E-9</v>
      </c>
      <c r="BV107" s="2">
        <v>6.0421627359799999</v>
      </c>
      <c r="BW107" s="2">
        <v>6283.0085396885997</v>
      </c>
      <c r="BX107" s="2">
        <f t="shared" si="20"/>
        <v>5.3463816604094706E-10</v>
      </c>
      <c r="BY107" s="2"/>
      <c r="BZ107" s="2">
        <v>2.1E-10</v>
      </c>
      <c r="CA107" s="2">
        <v>0.49258939821999997</v>
      </c>
      <c r="CB107" s="2">
        <v>29088.811415985001</v>
      </c>
      <c r="CC107" s="2">
        <f t="shared" si="21"/>
        <v>-2.9371998408187752E-11</v>
      </c>
      <c r="CD107" s="154"/>
      <c r="CE107" s="155"/>
      <c r="CF107" s="155"/>
      <c r="CG107" s="155"/>
      <c r="CH107" s="154"/>
      <c r="CI107" s="154"/>
      <c r="CJ107" s="155"/>
      <c r="CK107" s="155"/>
      <c r="CL107" s="155"/>
      <c r="CM107" s="154"/>
      <c r="CN107" s="154"/>
      <c r="CO107" s="155"/>
      <c r="CP107" s="155"/>
      <c r="CQ107" s="155"/>
      <c r="CR107" s="154"/>
    </row>
    <row r="108" spans="1:96" ht="13.5" x14ac:dyDescent="0.3">
      <c r="A108" s="154"/>
      <c r="B108" s="154"/>
      <c r="C108" s="154"/>
      <c r="D108" s="154"/>
      <c r="E108" s="154"/>
      <c r="F108" s="154"/>
      <c r="G108" s="154"/>
      <c r="H108" s="154"/>
      <c r="I108" s="154"/>
      <c r="J108" s="154"/>
      <c r="K108" s="154"/>
      <c r="L108" s="154"/>
      <c r="M108" s="2">
        <v>6.2970000000000001E-8</v>
      </c>
      <c r="N108" s="2">
        <v>4.7172481931699997</v>
      </c>
      <c r="O108" s="2">
        <v>6836.6452528338004</v>
      </c>
      <c r="P108" s="2">
        <f t="shared" si="14"/>
        <v>-5.5807384669444464E-8</v>
      </c>
      <c r="Q108" s="154"/>
      <c r="R108" s="2">
        <v>6.0099999999999997E-9</v>
      </c>
      <c r="S108" s="2">
        <v>0.73489602442000002</v>
      </c>
      <c r="T108" s="2">
        <v>419.48464387519999</v>
      </c>
      <c r="U108" s="2">
        <f t="shared" si="15"/>
        <v>1.809690856377733E-9</v>
      </c>
      <c r="V108" s="154"/>
      <c r="W108" s="2">
        <v>3.4999999999999998E-10</v>
      </c>
      <c r="X108" s="2">
        <v>5.7697345849500001</v>
      </c>
      <c r="Y108" s="2">
        <v>12569.6748183318</v>
      </c>
      <c r="Z108" s="2">
        <f t="shared" si="16"/>
        <v>-2.9623587959823528E-10</v>
      </c>
      <c r="AA108" s="154"/>
      <c r="AB108" s="155"/>
      <c r="AC108" s="155"/>
      <c r="AD108" s="155"/>
      <c r="AE108" s="154"/>
      <c r="AF108" s="154"/>
      <c r="AG108" s="155"/>
      <c r="AH108" s="155"/>
      <c r="AI108" s="155"/>
      <c r="AJ108" s="154"/>
      <c r="AK108" s="154"/>
      <c r="AL108" s="155"/>
      <c r="AM108" s="155"/>
      <c r="AN108" s="155"/>
      <c r="AO108" s="154"/>
      <c r="AP108" s="154"/>
      <c r="AQ108" s="2">
        <v>2.2999999999999999E-9</v>
      </c>
      <c r="AR108" s="2">
        <v>0.36165162947000001</v>
      </c>
      <c r="AS108" s="2">
        <v>5863.5912061161998</v>
      </c>
      <c r="AT108" s="2">
        <f t="shared" si="17"/>
        <v>5.0437304153144506E-10</v>
      </c>
      <c r="AU108" s="154"/>
      <c r="AV108" s="155"/>
      <c r="AW108" s="155"/>
      <c r="AX108" s="155"/>
      <c r="AY108" s="154"/>
      <c r="AZ108" s="154"/>
      <c r="BA108" s="155"/>
      <c r="BB108" s="155"/>
      <c r="BC108" s="155"/>
      <c r="BD108" s="154"/>
      <c r="BE108" s="154"/>
      <c r="BF108" s="155"/>
      <c r="BG108" s="155"/>
      <c r="BH108" s="155"/>
      <c r="BI108" s="154"/>
      <c r="BJ108" s="154"/>
      <c r="BK108" s="155"/>
      <c r="BL108" s="155"/>
      <c r="BM108" s="155"/>
      <c r="BN108" s="154"/>
      <c r="BO108" s="2"/>
      <c r="BP108" s="2">
        <v>2.6560000000000001E-8</v>
      </c>
      <c r="BQ108" s="2">
        <v>0.89959301780000001</v>
      </c>
      <c r="BR108" s="2">
        <v>12352.8526045448</v>
      </c>
      <c r="BS108" s="2">
        <f t="shared" si="19"/>
        <v>2.3663156366412942E-8</v>
      </c>
      <c r="BT108" s="2"/>
      <c r="BU108" s="2">
        <v>2.2999999999999999E-9</v>
      </c>
      <c r="BV108" s="2">
        <v>3.6259133508599999</v>
      </c>
      <c r="BW108" s="2">
        <v>6284.0561710596003</v>
      </c>
      <c r="BX108" s="2">
        <f t="shared" si="20"/>
        <v>9.9532783140157459E-10</v>
      </c>
      <c r="BY108" s="2"/>
      <c r="BZ108" s="2">
        <v>2.5000000000000002E-10</v>
      </c>
      <c r="CA108" s="2">
        <v>1.3303025044400001</v>
      </c>
      <c r="CB108" s="2">
        <v>6282.0955289231997</v>
      </c>
      <c r="CC108" s="2">
        <f t="shared" si="21"/>
        <v>-2.381506624227858E-10</v>
      </c>
      <c r="CD108" s="154"/>
      <c r="CE108" s="155"/>
      <c r="CF108" s="155"/>
      <c r="CG108" s="155"/>
      <c r="CH108" s="154"/>
      <c r="CI108" s="154"/>
      <c r="CJ108" s="155"/>
      <c r="CK108" s="155"/>
      <c r="CL108" s="155"/>
      <c r="CM108" s="154"/>
      <c r="CN108" s="154"/>
      <c r="CO108" s="155"/>
      <c r="CP108" s="155"/>
      <c r="CQ108" s="155"/>
      <c r="CR108" s="154"/>
    </row>
    <row r="109" spans="1:96" ht="13.5" x14ac:dyDescent="0.3">
      <c r="A109" s="154"/>
      <c r="B109" s="154"/>
      <c r="C109" s="154"/>
      <c r="D109" s="154"/>
      <c r="E109" s="154"/>
      <c r="F109" s="154"/>
      <c r="G109" s="154"/>
      <c r="H109" s="154"/>
      <c r="I109" s="154"/>
      <c r="J109" s="154"/>
      <c r="K109" s="154"/>
      <c r="L109" s="154"/>
      <c r="M109" s="2">
        <v>7.575E-8</v>
      </c>
      <c r="N109" s="2">
        <v>3.97382858911</v>
      </c>
      <c r="O109" s="2">
        <v>11499.656222792801</v>
      </c>
      <c r="P109" s="2">
        <f t="shared" si="14"/>
        <v>-4.7847875358600864E-8</v>
      </c>
      <c r="Q109" s="154"/>
      <c r="R109" s="2">
        <v>7.1600000000000001E-9</v>
      </c>
      <c r="S109" s="2">
        <v>2.6527979143799998</v>
      </c>
      <c r="T109" s="2">
        <v>6309.3741697912001</v>
      </c>
      <c r="U109" s="2">
        <f t="shared" si="15"/>
        <v>-8.170397404908047E-10</v>
      </c>
      <c r="V109" s="154"/>
      <c r="W109" s="2">
        <v>3.7000000000000001E-10</v>
      </c>
      <c r="X109" s="2">
        <v>0.31656444325999999</v>
      </c>
      <c r="Y109" s="2">
        <v>24356.780788641601</v>
      </c>
      <c r="Z109" s="2">
        <f t="shared" si="16"/>
        <v>3.6892702028116308E-10</v>
      </c>
      <c r="AA109" s="154"/>
      <c r="AB109" s="155"/>
      <c r="AC109" s="155"/>
      <c r="AD109" s="155"/>
      <c r="AE109" s="154"/>
      <c r="AF109" s="154"/>
      <c r="AG109" s="155"/>
      <c r="AH109" s="155"/>
      <c r="AI109" s="155"/>
      <c r="AJ109" s="154"/>
      <c r="AK109" s="154"/>
      <c r="AL109" s="155"/>
      <c r="AM109" s="155"/>
      <c r="AN109" s="155"/>
      <c r="AO109" s="154"/>
      <c r="AP109" s="154"/>
      <c r="AQ109" s="2">
        <v>2.33E-9</v>
      </c>
      <c r="AR109" s="2">
        <v>5.0350993385800002</v>
      </c>
      <c r="AS109" s="2">
        <v>20426.571092422</v>
      </c>
      <c r="AT109" s="2">
        <f t="shared" si="17"/>
        <v>-1.8535827819273609E-9</v>
      </c>
      <c r="AU109" s="154"/>
      <c r="AV109" s="155"/>
      <c r="AW109" s="155"/>
      <c r="AX109" s="155"/>
      <c r="AY109" s="154"/>
      <c r="AZ109" s="154"/>
      <c r="BA109" s="155"/>
      <c r="BB109" s="155"/>
      <c r="BC109" s="155"/>
      <c r="BD109" s="154"/>
      <c r="BE109" s="154"/>
      <c r="BF109" s="155"/>
      <c r="BG109" s="155"/>
      <c r="BH109" s="155"/>
      <c r="BI109" s="154"/>
      <c r="BJ109" s="154"/>
      <c r="BK109" s="155"/>
      <c r="BL109" s="155"/>
      <c r="BM109" s="155"/>
      <c r="BN109" s="154"/>
      <c r="BO109" s="2"/>
      <c r="BP109" s="2">
        <v>2.4150000000000001E-8</v>
      </c>
      <c r="BQ109" s="2">
        <v>2.7997517625700001</v>
      </c>
      <c r="BR109" s="2">
        <v>709.93304855830002</v>
      </c>
      <c r="BS109" s="2">
        <f t="shared" si="19"/>
        <v>-4.6378301395430552E-9</v>
      </c>
      <c r="BT109" s="2"/>
      <c r="BU109" s="2">
        <v>1.63E-9</v>
      </c>
      <c r="BV109" s="2">
        <v>2.1911739680300002</v>
      </c>
      <c r="BW109" s="2">
        <v>18073.7049386502</v>
      </c>
      <c r="BX109" s="2">
        <f t="shared" si="20"/>
        <v>1.4797814702329322E-9</v>
      </c>
      <c r="BY109" s="2"/>
      <c r="BZ109" s="2">
        <v>2.7E-10</v>
      </c>
      <c r="CA109" s="2">
        <v>2.5478581226400001</v>
      </c>
      <c r="CB109" s="2">
        <v>3496.0328261340001</v>
      </c>
      <c r="CC109" s="2">
        <f t="shared" si="21"/>
        <v>-2.5267283929537044E-10</v>
      </c>
      <c r="CD109" s="154"/>
      <c r="CE109" s="155"/>
      <c r="CF109" s="155"/>
      <c r="CG109" s="155"/>
      <c r="CH109" s="154"/>
      <c r="CI109" s="154"/>
      <c r="CJ109" s="155"/>
      <c r="CK109" s="155"/>
      <c r="CL109" s="155"/>
      <c r="CM109" s="154"/>
      <c r="CN109" s="154"/>
      <c r="CO109" s="155"/>
      <c r="CP109" s="155"/>
      <c r="CQ109" s="155"/>
      <c r="CR109" s="154"/>
    </row>
    <row r="110" spans="1:96" ht="13.5" x14ac:dyDescent="0.3">
      <c r="A110" s="154"/>
      <c r="B110" s="154"/>
      <c r="C110" s="154"/>
      <c r="D110" s="154"/>
      <c r="E110" s="154"/>
      <c r="F110" s="154"/>
      <c r="G110" s="154"/>
      <c r="H110" s="154"/>
      <c r="I110" s="154"/>
      <c r="J110" s="154"/>
      <c r="K110" s="154"/>
      <c r="L110" s="154"/>
      <c r="M110" s="2">
        <v>7.7560000000000001E-8</v>
      </c>
      <c r="N110" s="2">
        <v>2.9572905676299999</v>
      </c>
      <c r="O110" s="2">
        <v>23013.5395395872</v>
      </c>
      <c r="P110" s="2">
        <f t="shared" si="14"/>
        <v>7.5142580973525087E-8</v>
      </c>
      <c r="Q110" s="154"/>
      <c r="R110" s="2">
        <v>5.8399999999999997E-9</v>
      </c>
      <c r="S110" s="2">
        <v>5.5450256822700004</v>
      </c>
      <c r="T110" s="2">
        <v>17298.182327326202</v>
      </c>
      <c r="U110" s="2">
        <f t="shared" si="15"/>
        <v>-4.7687375157524391E-9</v>
      </c>
      <c r="V110" s="154"/>
      <c r="W110" s="2">
        <v>3.4999999999999998E-10</v>
      </c>
      <c r="X110" s="2">
        <v>0.96229051027000001</v>
      </c>
      <c r="Y110" s="2">
        <v>17298.182327326202</v>
      </c>
      <c r="Z110" s="2">
        <f t="shared" si="16"/>
        <v>2.372941523744845E-10</v>
      </c>
      <c r="AA110" s="154"/>
      <c r="AB110" s="155"/>
      <c r="AC110" s="155"/>
      <c r="AD110" s="155"/>
      <c r="AE110" s="154"/>
      <c r="AF110" s="154"/>
      <c r="AG110" s="155"/>
      <c r="AH110" s="155"/>
      <c r="AI110" s="155"/>
      <c r="AJ110" s="154"/>
      <c r="AK110" s="154"/>
      <c r="AL110" s="155"/>
      <c r="AM110" s="155"/>
      <c r="AN110" s="155"/>
      <c r="AO110" s="154"/>
      <c r="AP110" s="154"/>
      <c r="AQ110" s="2">
        <v>2.0000000000000001E-9</v>
      </c>
      <c r="AR110" s="2">
        <v>5.8607315905900004</v>
      </c>
      <c r="AS110" s="2">
        <v>4535.0594369244</v>
      </c>
      <c r="AT110" s="2">
        <f t="shared" si="17"/>
        <v>-1.1159110776246499E-9</v>
      </c>
      <c r="AU110" s="154"/>
      <c r="AV110" s="155"/>
      <c r="AW110" s="155"/>
      <c r="AX110" s="155"/>
      <c r="AY110" s="154"/>
      <c r="AZ110" s="154"/>
      <c r="BA110" s="155"/>
      <c r="BB110" s="155"/>
      <c r="BC110" s="155"/>
      <c r="BD110" s="154"/>
      <c r="BE110" s="154"/>
      <c r="BF110" s="155"/>
      <c r="BG110" s="155"/>
      <c r="BH110" s="155"/>
      <c r="BI110" s="154"/>
      <c r="BJ110" s="154"/>
      <c r="BK110" s="155"/>
      <c r="BL110" s="155"/>
      <c r="BM110" s="155"/>
      <c r="BN110" s="154"/>
      <c r="BO110" s="2"/>
      <c r="BP110" s="2">
        <v>2.8139999999999999E-8</v>
      </c>
      <c r="BQ110" s="2">
        <v>3.51488206882</v>
      </c>
      <c r="BR110" s="2">
        <v>21228.392023545799</v>
      </c>
      <c r="BS110" s="2">
        <f t="shared" si="19"/>
        <v>-2.5778752655602164E-8</v>
      </c>
      <c r="BT110" s="2"/>
      <c r="BU110" s="2">
        <v>1.7200000000000001E-9</v>
      </c>
      <c r="BV110" s="2">
        <v>0.97612950740000004</v>
      </c>
      <c r="BW110" s="2">
        <v>3930.2096962196001</v>
      </c>
      <c r="BX110" s="2">
        <f t="shared" si="20"/>
        <v>-6.8171725947748634E-10</v>
      </c>
      <c r="BY110" s="2"/>
      <c r="BZ110" s="2">
        <v>2.1999999999999999E-10</v>
      </c>
      <c r="CA110" s="2">
        <v>1.1123252195</v>
      </c>
      <c r="CB110" s="2">
        <v>12721.572099417001</v>
      </c>
      <c r="CC110" s="2">
        <f t="shared" si="21"/>
        <v>2.0350898972428238E-10</v>
      </c>
      <c r="CD110" s="154"/>
      <c r="CE110" s="155"/>
      <c r="CF110" s="155"/>
      <c r="CG110" s="155"/>
      <c r="CH110" s="154"/>
      <c r="CI110" s="154"/>
      <c r="CJ110" s="155"/>
      <c r="CK110" s="155"/>
      <c r="CL110" s="155"/>
      <c r="CM110" s="154"/>
      <c r="CN110" s="154"/>
      <c r="CO110" s="155"/>
      <c r="CP110" s="155"/>
      <c r="CQ110" s="155"/>
      <c r="CR110" s="154"/>
    </row>
    <row r="111" spans="1:96" ht="13.5" x14ac:dyDescent="0.3">
      <c r="A111" s="154"/>
      <c r="B111" s="154"/>
      <c r="C111" s="154"/>
      <c r="D111" s="154"/>
      <c r="E111" s="154"/>
      <c r="F111" s="154"/>
      <c r="G111" s="154"/>
      <c r="H111" s="154"/>
      <c r="I111" s="154"/>
      <c r="J111" s="154"/>
      <c r="K111" s="154"/>
      <c r="L111" s="154"/>
      <c r="M111" s="2">
        <v>7.3140000000000005E-8</v>
      </c>
      <c r="N111" s="2">
        <v>0.60652505806000001</v>
      </c>
      <c r="O111" s="2">
        <v>11513.883316794399</v>
      </c>
      <c r="P111" s="2">
        <f t="shared" si="14"/>
        <v>4.6502742943129285E-8</v>
      </c>
      <c r="Q111" s="154"/>
      <c r="R111" s="2">
        <v>6.5000000000000003E-9</v>
      </c>
      <c r="S111" s="2">
        <v>1.1337965640600001</v>
      </c>
      <c r="T111" s="2">
        <v>7058.5984613153996</v>
      </c>
      <c r="U111" s="2">
        <f t="shared" si="15"/>
        <v>-5.8240125532100196E-9</v>
      </c>
      <c r="V111" s="154"/>
      <c r="W111" s="2">
        <v>3.3E-10</v>
      </c>
      <c r="X111" s="2">
        <v>5.2313035586699996</v>
      </c>
      <c r="Y111" s="2">
        <v>5331.3574437407997</v>
      </c>
      <c r="Z111" s="2">
        <f t="shared" si="16"/>
        <v>-2.4886323341134995E-10</v>
      </c>
      <c r="AA111" s="154"/>
      <c r="AB111" s="155"/>
      <c r="AC111" s="155"/>
      <c r="AD111" s="155"/>
      <c r="AE111" s="154"/>
      <c r="AF111" s="154"/>
      <c r="AG111" s="155"/>
      <c r="AH111" s="155"/>
      <c r="AI111" s="155"/>
      <c r="AJ111" s="154"/>
      <c r="AK111" s="154"/>
      <c r="AL111" s="155"/>
      <c r="AM111" s="155"/>
      <c r="AN111" s="155"/>
      <c r="AO111" s="154"/>
      <c r="AP111" s="154"/>
      <c r="AQ111" s="2">
        <v>2.7700000000000002E-9</v>
      </c>
      <c r="AR111" s="2">
        <v>4.6540029239500003</v>
      </c>
      <c r="AS111" s="2">
        <v>82239.166957798807</v>
      </c>
      <c r="AT111" s="2">
        <f t="shared" si="17"/>
        <v>-1.2906176852913994E-9</v>
      </c>
      <c r="AU111" s="154"/>
      <c r="AV111" s="155"/>
      <c r="AW111" s="155"/>
      <c r="AX111" s="155"/>
      <c r="AY111" s="154"/>
      <c r="AZ111" s="154"/>
      <c r="BA111" s="155"/>
      <c r="BB111" s="155"/>
      <c r="BC111" s="155"/>
      <c r="BD111" s="154"/>
      <c r="BE111" s="154"/>
      <c r="BF111" s="155"/>
      <c r="BG111" s="155"/>
      <c r="BH111" s="155"/>
      <c r="BI111" s="154"/>
      <c r="BJ111" s="154"/>
      <c r="BK111" s="155"/>
      <c r="BL111" s="155"/>
      <c r="BM111" s="155"/>
      <c r="BN111" s="154"/>
      <c r="BO111" s="2"/>
      <c r="BP111" s="2">
        <v>1.9770000000000001E-8</v>
      </c>
      <c r="BQ111" s="2">
        <v>2.6135829755</v>
      </c>
      <c r="BR111" s="2">
        <v>951.71840625060008</v>
      </c>
      <c r="BS111" s="2">
        <f t="shared" si="19"/>
        <v>1.4078902029102072E-8</v>
      </c>
      <c r="BT111" s="2"/>
      <c r="BU111" s="2">
        <v>2.1499999999999998E-9</v>
      </c>
      <c r="BV111" s="2">
        <v>1.0467284402799999</v>
      </c>
      <c r="BW111" s="2">
        <v>3496.0328261340001</v>
      </c>
      <c r="BX111" s="2">
        <f t="shared" si="20"/>
        <v>6.1590198620518971E-10</v>
      </c>
      <c r="BY111" s="2"/>
      <c r="BZ111" s="2">
        <v>2.1E-10</v>
      </c>
      <c r="CA111" s="2">
        <v>5.9775908163700002</v>
      </c>
      <c r="CB111" s="2">
        <v>7.1135470007999997</v>
      </c>
      <c r="CC111" s="2">
        <f t="shared" si="21"/>
        <v>2.062186282141941E-10</v>
      </c>
      <c r="CD111" s="154"/>
      <c r="CE111" s="155"/>
      <c r="CF111" s="155"/>
      <c r="CG111" s="155"/>
      <c r="CH111" s="154"/>
      <c r="CI111" s="154"/>
      <c r="CJ111" s="155"/>
      <c r="CK111" s="155"/>
      <c r="CL111" s="155"/>
      <c r="CM111" s="154"/>
      <c r="CN111" s="154"/>
      <c r="CO111" s="155"/>
      <c r="CP111" s="155"/>
      <c r="CQ111" s="155"/>
      <c r="CR111" s="154"/>
    </row>
    <row r="112" spans="1:96" ht="13.5" x14ac:dyDescent="0.3">
      <c r="A112" s="154"/>
      <c r="B112" s="154"/>
      <c r="C112" s="154"/>
      <c r="D112" s="154"/>
      <c r="E112" s="154"/>
      <c r="F112" s="154"/>
      <c r="G112" s="154"/>
      <c r="H112" s="154"/>
      <c r="I112" s="154"/>
      <c r="J112" s="154"/>
      <c r="K112" s="154"/>
      <c r="L112" s="154"/>
      <c r="M112" s="2">
        <v>5.9550000000000001E-8</v>
      </c>
      <c r="N112" s="2">
        <v>2.8764104797100001</v>
      </c>
      <c r="O112" s="2">
        <v>6283.1431602941902</v>
      </c>
      <c r="P112" s="2">
        <f t="shared" si="14"/>
        <v>-1.855086574573386E-8</v>
      </c>
      <c r="Q112" s="154"/>
      <c r="R112" s="2">
        <v>6.8800000000000002E-9</v>
      </c>
      <c r="S112" s="2">
        <v>2.59683891779</v>
      </c>
      <c r="T112" s="2">
        <v>3496.0328261340001</v>
      </c>
      <c r="U112" s="2">
        <f t="shared" si="15"/>
        <v>-6.5494851271851076E-9</v>
      </c>
      <c r="V112" s="154"/>
      <c r="W112" s="2">
        <v>3.4999999999999998E-10</v>
      </c>
      <c r="X112" s="2">
        <v>0.62517020592999994</v>
      </c>
      <c r="Y112" s="2">
        <v>25158.6017197654</v>
      </c>
      <c r="Z112" s="2">
        <f t="shared" si="16"/>
        <v>2.3322020106079979E-10</v>
      </c>
      <c r="AA112" s="154"/>
      <c r="AB112" s="155"/>
      <c r="AC112" s="155"/>
      <c r="AD112" s="155"/>
      <c r="AE112" s="154"/>
      <c r="AF112" s="154"/>
      <c r="AG112" s="155"/>
      <c r="AH112" s="155"/>
      <c r="AI112" s="155"/>
      <c r="AJ112" s="154"/>
      <c r="AK112" s="154"/>
      <c r="AL112" s="155"/>
      <c r="AM112" s="155"/>
      <c r="AN112" s="155"/>
      <c r="AO112" s="154"/>
      <c r="AP112" s="154"/>
      <c r="AQ112" s="2">
        <v>2.09E-9</v>
      </c>
      <c r="AR112" s="2">
        <v>3.7232320080400001</v>
      </c>
      <c r="AS112" s="2">
        <v>10973.555686350001</v>
      </c>
      <c r="AT112" s="2">
        <f t="shared" si="17"/>
        <v>2.0209330171435871E-9</v>
      </c>
      <c r="AU112" s="154"/>
      <c r="AV112" s="155"/>
      <c r="AW112" s="155"/>
      <c r="AX112" s="155"/>
      <c r="AY112" s="154"/>
      <c r="AZ112" s="154"/>
      <c r="BA112" s="155"/>
      <c r="BB112" s="155"/>
      <c r="BC112" s="155"/>
      <c r="BD112" s="154"/>
      <c r="BE112" s="154"/>
      <c r="BF112" s="155"/>
      <c r="BG112" s="155"/>
      <c r="BH112" s="155"/>
      <c r="BI112" s="154"/>
      <c r="BJ112" s="154"/>
      <c r="BK112" s="155"/>
      <c r="BL112" s="155"/>
      <c r="BM112" s="155"/>
      <c r="BN112" s="154"/>
      <c r="BO112" s="2"/>
      <c r="BP112" s="2">
        <v>2.5480000000000001E-8</v>
      </c>
      <c r="BQ112" s="2">
        <v>2.4768468657499998</v>
      </c>
      <c r="BR112" s="2">
        <v>6208.2942514241004</v>
      </c>
      <c r="BS112" s="2">
        <f t="shared" si="19"/>
        <v>-2.3835457628983173E-8</v>
      </c>
      <c r="BT112" s="2"/>
      <c r="BU112" s="2">
        <v>1.69E-9</v>
      </c>
      <c r="BV112" s="2">
        <v>4.7508447900600004</v>
      </c>
      <c r="BW112" s="2">
        <v>17267.268201691099</v>
      </c>
      <c r="BX112" s="2">
        <f t="shared" si="20"/>
        <v>-1.3131164200962304E-9</v>
      </c>
      <c r="BY112" s="2"/>
      <c r="BZ112" s="2">
        <v>1.8999999999999999E-10</v>
      </c>
      <c r="CA112" s="2">
        <v>0.80292033311</v>
      </c>
      <c r="CB112" s="2">
        <v>16062.1845261168</v>
      </c>
      <c r="CC112" s="2">
        <f t="shared" si="21"/>
        <v>-1.1342836182165055E-10</v>
      </c>
      <c r="CD112" s="154"/>
      <c r="CE112" s="155"/>
      <c r="CF112" s="155"/>
      <c r="CG112" s="155"/>
      <c r="CH112" s="154"/>
      <c r="CI112" s="154"/>
      <c r="CJ112" s="155"/>
      <c r="CK112" s="155"/>
      <c r="CL112" s="155"/>
      <c r="CM112" s="154"/>
      <c r="CN112" s="154"/>
      <c r="CO112" s="155"/>
      <c r="CP112" s="155"/>
      <c r="CQ112" s="155"/>
      <c r="CR112" s="154"/>
    </row>
    <row r="113" spans="1:96" ht="13.5" x14ac:dyDescent="0.3">
      <c r="A113" s="163"/>
      <c r="B113" s="163"/>
      <c r="C113" s="163"/>
      <c r="D113" s="163"/>
      <c r="E113" s="154"/>
      <c r="F113" s="154"/>
      <c r="G113" s="154"/>
      <c r="H113" s="154"/>
      <c r="I113" s="154"/>
      <c r="J113" s="154"/>
      <c r="K113" s="154"/>
      <c r="L113" s="154"/>
      <c r="M113" s="2">
        <v>6.5340000000000001E-8</v>
      </c>
      <c r="N113" s="2">
        <v>5.79072926033</v>
      </c>
      <c r="O113" s="2">
        <v>18073.7049386502</v>
      </c>
      <c r="P113" s="2">
        <f t="shared" si="14"/>
        <v>-4.1092673976122139E-8</v>
      </c>
      <c r="Q113" s="154"/>
      <c r="R113" s="2">
        <v>4.8499999999999996E-9</v>
      </c>
      <c r="S113" s="2">
        <v>0.44467180946000001</v>
      </c>
      <c r="T113" s="2">
        <v>12352.8526045448</v>
      </c>
      <c r="U113" s="2">
        <f t="shared" si="15"/>
        <v>4.849341279175722E-9</v>
      </c>
      <c r="V113" s="154"/>
      <c r="W113" s="2">
        <v>3.4999999999999998E-10</v>
      </c>
      <c r="X113" s="2">
        <v>0.80004512129000005</v>
      </c>
      <c r="Y113" s="2">
        <v>13916.0191096416</v>
      </c>
      <c r="Z113" s="2">
        <f t="shared" si="16"/>
        <v>2.8324191584306155E-10</v>
      </c>
      <c r="AA113" s="154"/>
      <c r="AB113" s="155"/>
      <c r="AC113" s="155"/>
      <c r="AD113" s="155"/>
      <c r="AE113" s="154"/>
      <c r="AF113" s="154"/>
      <c r="AG113" s="155"/>
      <c r="AH113" s="155"/>
      <c r="AI113" s="155"/>
      <c r="AJ113" s="154"/>
      <c r="AK113" s="154"/>
      <c r="AL113" s="155"/>
      <c r="AM113" s="155"/>
      <c r="AN113" s="155"/>
      <c r="AO113" s="154"/>
      <c r="AP113" s="154"/>
      <c r="AQ113" s="2">
        <v>1.99E-9</v>
      </c>
      <c r="AR113" s="2">
        <v>5.0518662255500004</v>
      </c>
      <c r="AS113" s="2">
        <v>5429.8794682394</v>
      </c>
      <c r="AT113" s="2">
        <f t="shared" si="17"/>
        <v>1.0678583153439906E-9</v>
      </c>
      <c r="AU113" s="154"/>
      <c r="AV113" s="155"/>
      <c r="AW113" s="155"/>
      <c r="AX113" s="155"/>
      <c r="AY113" s="154"/>
      <c r="AZ113" s="154"/>
      <c r="BA113" s="155"/>
      <c r="BB113" s="155"/>
      <c r="BC113" s="155"/>
      <c r="BD113" s="154"/>
      <c r="BE113" s="154"/>
      <c r="BF113" s="155"/>
      <c r="BG113" s="155"/>
      <c r="BH113" s="155"/>
      <c r="BI113" s="154"/>
      <c r="BJ113" s="154"/>
      <c r="BK113" s="155"/>
      <c r="BL113" s="155"/>
      <c r="BM113" s="155"/>
      <c r="BN113" s="154"/>
      <c r="BO113" s="2"/>
      <c r="BP113" s="2">
        <v>1.9989999999999999E-8</v>
      </c>
      <c r="BQ113" s="2">
        <v>0.56090388160000004</v>
      </c>
      <c r="BR113" s="2">
        <v>7079.3738568077997</v>
      </c>
      <c r="BS113" s="2">
        <f t="shared" si="19"/>
        <v>-1.5346033149196421E-8</v>
      </c>
      <c r="BT113" s="2"/>
      <c r="BU113" s="2">
        <v>1.5199999999999999E-9</v>
      </c>
      <c r="BV113" s="2">
        <v>0.19390712179</v>
      </c>
      <c r="BW113" s="2">
        <v>9779.1086761253991</v>
      </c>
      <c r="BX113" s="2">
        <f t="shared" si="20"/>
        <v>-5.5636384692143189E-10</v>
      </c>
      <c r="BY113" s="2"/>
      <c r="BZ113" s="2">
        <v>2.3000000000000001E-10</v>
      </c>
      <c r="CA113" s="2">
        <v>4.1245484876900003</v>
      </c>
      <c r="CB113" s="2">
        <v>2388.8940204492001</v>
      </c>
      <c r="CC113" s="2">
        <f t="shared" si="21"/>
        <v>1.129254192456447E-10</v>
      </c>
      <c r="CD113" s="154"/>
      <c r="CE113" s="155"/>
      <c r="CF113" s="155"/>
      <c r="CG113" s="155"/>
      <c r="CH113" s="154"/>
      <c r="CI113" s="154"/>
      <c r="CJ113" s="155"/>
      <c r="CK113" s="155"/>
      <c r="CL113" s="155"/>
      <c r="CM113" s="154"/>
      <c r="CN113" s="154"/>
      <c r="CO113" s="155"/>
      <c r="CP113" s="155"/>
      <c r="CQ113" s="155"/>
      <c r="CR113" s="154"/>
    </row>
    <row r="114" spans="1:96" ht="13.5" x14ac:dyDescent="0.3">
      <c r="A114" s="154"/>
      <c r="B114" s="154"/>
      <c r="C114" s="154"/>
      <c r="D114" s="154"/>
      <c r="E114" s="154"/>
      <c r="F114" s="154"/>
      <c r="G114" s="154"/>
      <c r="H114" s="154"/>
      <c r="I114" s="154"/>
      <c r="J114" s="154"/>
      <c r="K114" s="154"/>
      <c r="L114" s="154"/>
      <c r="M114" s="2">
        <v>7.1880000000000006E-8</v>
      </c>
      <c r="N114" s="2">
        <v>3.9983150869899999</v>
      </c>
      <c r="O114" s="2">
        <v>74.78159856729998</v>
      </c>
      <c r="P114" s="2">
        <f t="shared" si="14"/>
        <v>3.4493968476016787E-8</v>
      </c>
      <c r="Q114" s="154"/>
      <c r="R114" s="2">
        <v>5.28E-9</v>
      </c>
      <c r="S114" s="2">
        <v>2.7493696768100002</v>
      </c>
      <c r="T114" s="2">
        <v>3930.2096962196001</v>
      </c>
      <c r="U114" s="2">
        <f t="shared" si="15"/>
        <v>-4.3278060972875608E-9</v>
      </c>
      <c r="V114" s="154"/>
      <c r="W114" s="2">
        <v>3.7000000000000001E-10</v>
      </c>
      <c r="X114" s="2">
        <v>2.89336088688</v>
      </c>
      <c r="Y114" s="2">
        <v>12721.572099417001</v>
      </c>
      <c r="Z114" s="2">
        <f t="shared" si="16"/>
        <v>-2.0888489154024654E-10</v>
      </c>
      <c r="AA114" s="154"/>
      <c r="AB114" s="155"/>
      <c r="AC114" s="155"/>
      <c r="AD114" s="155"/>
      <c r="AE114" s="154"/>
      <c r="AF114" s="154"/>
      <c r="AG114" s="155"/>
      <c r="AH114" s="155"/>
      <c r="AI114" s="155"/>
      <c r="AJ114" s="154"/>
      <c r="AK114" s="154"/>
      <c r="AL114" s="155"/>
      <c r="AM114" s="155"/>
      <c r="AN114" s="155"/>
      <c r="AO114" s="154"/>
      <c r="AP114" s="154"/>
      <c r="AQ114" s="2">
        <v>2.5599999999999998E-9</v>
      </c>
      <c r="AR114" s="2">
        <v>2.4092327977000001</v>
      </c>
      <c r="AS114" s="2">
        <v>19651.048481098002</v>
      </c>
      <c r="AT114" s="2">
        <f t="shared" si="17"/>
        <v>1.0758861491348312E-9</v>
      </c>
      <c r="AU114" s="154"/>
      <c r="AV114" s="155"/>
      <c r="AW114" s="155"/>
      <c r="AX114" s="155"/>
      <c r="AY114" s="154"/>
      <c r="AZ114" s="154"/>
      <c r="BA114" s="155"/>
      <c r="BB114" s="155"/>
      <c r="BC114" s="155"/>
      <c r="BD114" s="154"/>
      <c r="BE114" s="154"/>
      <c r="BF114" s="155"/>
      <c r="BG114" s="155"/>
      <c r="BH114" s="155"/>
      <c r="BI114" s="154"/>
      <c r="BJ114" s="154"/>
      <c r="BK114" s="155"/>
      <c r="BL114" s="155"/>
      <c r="BM114" s="155"/>
      <c r="BN114" s="154"/>
      <c r="BO114" s="2"/>
      <c r="BP114" s="2">
        <v>2.3050000000000001E-8</v>
      </c>
      <c r="BQ114" s="2">
        <v>1.0537646162800001</v>
      </c>
      <c r="BR114" s="2">
        <v>22483.848574492498</v>
      </c>
      <c r="BS114" s="2">
        <f t="shared" si="19"/>
        <v>-5.4462781622997933E-9</v>
      </c>
      <c r="BT114" s="2"/>
      <c r="BU114" s="2">
        <v>1.8199999999999999E-9</v>
      </c>
      <c r="BV114" s="2">
        <v>5.1628811825499996</v>
      </c>
      <c r="BW114" s="2">
        <v>17253.0411076895</v>
      </c>
      <c r="BX114" s="2">
        <f t="shared" si="20"/>
        <v>-1.5972337198732549E-9</v>
      </c>
      <c r="BY114" s="2"/>
      <c r="BZ114" s="2">
        <v>2.1999999999999999E-10</v>
      </c>
      <c r="CA114" s="2">
        <v>4.9266315216800001</v>
      </c>
      <c r="CB114" s="2">
        <v>18875.525869773999</v>
      </c>
      <c r="CC114" s="2">
        <f t="shared" si="21"/>
        <v>-1.9480510319284831E-10</v>
      </c>
      <c r="CD114" s="154"/>
      <c r="CE114" s="155"/>
      <c r="CF114" s="155"/>
      <c r="CG114" s="155"/>
      <c r="CH114" s="154"/>
      <c r="CI114" s="154"/>
      <c r="CJ114" s="155"/>
      <c r="CK114" s="155"/>
      <c r="CL114" s="155"/>
      <c r="CM114" s="154"/>
      <c r="CN114" s="154"/>
      <c r="CO114" s="155"/>
      <c r="CP114" s="155"/>
      <c r="CQ114" s="155"/>
      <c r="CR114" s="154"/>
    </row>
    <row r="115" spans="1:96" ht="13.5" x14ac:dyDescent="0.3">
      <c r="A115" s="154"/>
      <c r="B115" s="154"/>
      <c r="C115" s="154"/>
      <c r="D115" s="154"/>
      <c r="E115" s="154"/>
      <c r="F115" s="154"/>
      <c r="G115" s="154"/>
      <c r="H115" s="154"/>
      <c r="I115" s="154"/>
      <c r="J115" s="154"/>
      <c r="K115" s="154"/>
      <c r="L115" s="154"/>
      <c r="M115" s="2">
        <v>7.3459999999999997E-8</v>
      </c>
      <c r="N115" s="2">
        <v>4.3858236543700002</v>
      </c>
      <c r="O115" s="2">
        <v>316.39186965660002</v>
      </c>
      <c r="P115" s="2">
        <f t="shared" si="14"/>
        <v>-7.3094110061546017E-8</v>
      </c>
      <c r="Q115" s="154"/>
      <c r="R115" s="2">
        <v>5.9699999999999999E-9</v>
      </c>
      <c r="S115" s="2">
        <v>5.2766828177700003</v>
      </c>
      <c r="T115" s="2">
        <v>10575.406682941801</v>
      </c>
      <c r="U115" s="2">
        <f t="shared" si="15"/>
        <v>2.6431630520642664E-9</v>
      </c>
      <c r="V115" s="154"/>
      <c r="W115" s="2">
        <v>3E-10</v>
      </c>
      <c r="X115" s="2">
        <v>4.5019840240100004</v>
      </c>
      <c r="Y115" s="2">
        <v>23543.230504681698</v>
      </c>
      <c r="Z115" s="2">
        <f t="shared" si="16"/>
        <v>-2.6709251511813989E-10</v>
      </c>
      <c r="AA115" s="154"/>
      <c r="AB115" s="155"/>
      <c r="AC115" s="155"/>
      <c r="AD115" s="155"/>
      <c r="AE115" s="154"/>
      <c r="AF115" s="154"/>
      <c r="AG115" s="155"/>
      <c r="AH115" s="155"/>
      <c r="AI115" s="155"/>
      <c r="AJ115" s="154"/>
      <c r="AK115" s="154"/>
      <c r="AL115" s="155"/>
      <c r="AM115" s="155"/>
      <c r="AN115" s="155"/>
      <c r="AO115" s="154"/>
      <c r="AP115" s="154"/>
      <c r="AQ115" s="2">
        <v>2.1000000000000002E-9</v>
      </c>
      <c r="AR115" s="2">
        <v>4.5069190914400004</v>
      </c>
      <c r="AS115" s="2">
        <v>29088.811415985001</v>
      </c>
      <c r="AT115" s="2">
        <f t="shared" si="17"/>
        <v>1.7817604901895825E-9</v>
      </c>
      <c r="AU115" s="154"/>
      <c r="AV115" s="155"/>
      <c r="AW115" s="155"/>
      <c r="AX115" s="155"/>
      <c r="AY115" s="154"/>
      <c r="AZ115" s="154"/>
      <c r="BA115" s="155"/>
      <c r="BB115" s="155"/>
      <c r="BC115" s="155"/>
      <c r="BD115" s="154"/>
      <c r="BE115" s="154"/>
      <c r="BF115" s="155"/>
      <c r="BG115" s="155"/>
      <c r="BH115" s="155"/>
      <c r="BI115" s="154"/>
      <c r="BJ115" s="154"/>
      <c r="BK115" s="155"/>
      <c r="BL115" s="155"/>
      <c r="BM115" s="155"/>
      <c r="BN115" s="154"/>
      <c r="BO115" s="2"/>
      <c r="BP115" s="2">
        <v>1.8550000000000001E-8</v>
      </c>
      <c r="BQ115" s="2">
        <v>2.86090681163</v>
      </c>
      <c r="BR115" s="2">
        <v>5216.5803728013998</v>
      </c>
      <c r="BS115" s="2">
        <f t="shared" si="19"/>
        <v>1.7250467824248382E-8</v>
      </c>
      <c r="BT115" s="2"/>
      <c r="BU115" s="2">
        <v>1.49E-9</v>
      </c>
      <c r="BV115" s="2">
        <v>0.80944184259999996</v>
      </c>
      <c r="BW115" s="2">
        <v>709.93304855830002</v>
      </c>
      <c r="BX115" s="2">
        <f t="shared" si="20"/>
        <v>1.4520197067016453E-9</v>
      </c>
      <c r="BY115" s="2"/>
      <c r="BZ115" s="2">
        <v>2.3000000000000001E-10</v>
      </c>
      <c r="CA115" s="2">
        <v>5.6890205977099999</v>
      </c>
      <c r="CB115" s="2">
        <v>16460.333529524902</v>
      </c>
      <c r="CC115" s="2">
        <f t="shared" si="21"/>
        <v>-2.2088154152662919E-10</v>
      </c>
      <c r="CD115" s="154"/>
      <c r="CE115" s="155"/>
      <c r="CF115" s="155"/>
      <c r="CG115" s="155"/>
      <c r="CH115" s="154"/>
      <c r="CI115" s="154"/>
      <c r="CJ115" s="155"/>
      <c r="CK115" s="155"/>
      <c r="CL115" s="155"/>
      <c r="CM115" s="154"/>
      <c r="CN115" s="154"/>
      <c r="CO115" s="155"/>
      <c r="CP115" s="155"/>
      <c r="CQ115" s="155"/>
      <c r="CR115" s="154"/>
    </row>
    <row r="116" spans="1:96" ht="13.5" x14ac:dyDescent="0.3">
      <c r="A116" s="154"/>
      <c r="B116" s="154"/>
      <c r="C116" s="154"/>
      <c r="D116" s="154"/>
      <c r="E116" s="154"/>
      <c r="F116" s="154"/>
      <c r="G116" s="154"/>
      <c r="H116" s="154"/>
      <c r="I116" s="154"/>
      <c r="J116" s="154"/>
      <c r="K116" s="154"/>
      <c r="L116" s="154"/>
      <c r="M116" s="2">
        <v>5.4130000000000002E-8</v>
      </c>
      <c r="N116" s="2">
        <v>5.3919902464099998</v>
      </c>
      <c r="O116" s="2">
        <v>419.48464387519999</v>
      </c>
      <c r="P116" s="2">
        <f t="shared" si="14"/>
        <v>5.0638043371677068E-8</v>
      </c>
      <c r="Q116" s="154"/>
      <c r="R116" s="2">
        <v>5.8299999999999999E-9</v>
      </c>
      <c r="S116" s="2">
        <v>3.1892906780999999</v>
      </c>
      <c r="T116" s="2">
        <v>4732.0306273433998</v>
      </c>
      <c r="U116" s="2">
        <f t="shared" si="15"/>
        <v>-3.7388703563364094E-10</v>
      </c>
      <c r="V116" s="154"/>
      <c r="W116" s="2">
        <v>3E-10</v>
      </c>
      <c r="X116" s="2">
        <v>5.3135570869300004</v>
      </c>
      <c r="Y116" s="2">
        <v>18319.536584879599</v>
      </c>
      <c r="Z116" s="2">
        <f t="shared" si="16"/>
        <v>9.0413360840009927E-11</v>
      </c>
      <c r="AA116" s="154"/>
      <c r="AB116" s="155"/>
      <c r="AC116" s="155"/>
      <c r="AD116" s="155"/>
      <c r="AE116" s="154"/>
      <c r="AF116" s="154"/>
      <c r="AG116" s="155"/>
      <c r="AH116" s="155"/>
      <c r="AI116" s="155"/>
      <c r="AJ116" s="154"/>
      <c r="AK116" s="154"/>
      <c r="AL116" s="155"/>
      <c r="AM116" s="155"/>
      <c r="AN116" s="155"/>
      <c r="AO116" s="154"/>
      <c r="AP116" s="154"/>
      <c r="AQ116" s="2">
        <v>1.81E-9</v>
      </c>
      <c r="AR116" s="2">
        <v>6.0029478312700002</v>
      </c>
      <c r="AS116" s="2">
        <v>4292.3308329503998</v>
      </c>
      <c r="AT116" s="2">
        <f t="shared" si="17"/>
        <v>1.7179381157045765E-9</v>
      </c>
      <c r="AU116" s="154"/>
      <c r="AV116" s="155"/>
      <c r="AW116" s="155"/>
      <c r="AX116" s="155"/>
      <c r="AY116" s="154"/>
      <c r="AZ116" s="154"/>
      <c r="BA116" s="155"/>
      <c r="BB116" s="155"/>
      <c r="BC116" s="155"/>
      <c r="BD116" s="154"/>
      <c r="BE116" s="154"/>
      <c r="BF116" s="155"/>
      <c r="BG116" s="155"/>
      <c r="BH116" s="155"/>
      <c r="BI116" s="154"/>
      <c r="BJ116" s="154"/>
      <c r="BK116" s="155"/>
      <c r="BL116" s="155"/>
      <c r="BM116" s="155"/>
      <c r="BN116" s="154"/>
      <c r="BO116" s="2"/>
      <c r="BP116" s="2">
        <v>2.1570000000000001E-8</v>
      </c>
      <c r="BQ116" s="2">
        <v>1.3139674186100001</v>
      </c>
      <c r="BR116" s="2">
        <v>154717.60988768199</v>
      </c>
      <c r="BS116" s="2">
        <f t="shared" si="19"/>
        <v>1.2598124824417228E-8</v>
      </c>
      <c r="BT116" s="2"/>
      <c r="BU116" s="2">
        <v>1.63E-9</v>
      </c>
      <c r="BV116" s="2">
        <v>2.1920957039000002</v>
      </c>
      <c r="BW116" s="2">
        <v>6076.8903015542001</v>
      </c>
      <c r="BX116" s="2">
        <f t="shared" si="20"/>
        <v>1.5247368114151254E-9</v>
      </c>
      <c r="BY116" s="2"/>
      <c r="BZ116" s="2">
        <v>2.3000000000000001E-10</v>
      </c>
      <c r="CA116" s="2">
        <v>4.9734626564699997</v>
      </c>
      <c r="CB116" s="2">
        <v>17260.154654690399</v>
      </c>
      <c r="CC116" s="2">
        <f t="shared" si="21"/>
        <v>-1.9315885834724743E-10</v>
      </c>
      <c r="CD116" s="154"/>
      <c r="CE116" s="155"/>
      <c r="CF116" s="155"/>
      <c r="CG116" s="155"/>
      <c r="CH116" s="154"/>
      <c r="CI116" s="154"/>
      <c r="CJ116" s="155"/>
      <c r="CK116" s="155"/>
      <c r="CL116" s="155"/>
      <c r="CM116" s="154"/>
      <c r="CN116" s="154"/>
      <c r="CO116" s="155"/>
      <c r="CP116" s="155"/>
      <c r="CQ116" s="155"/>
      <c r="CR116" s="154"/>
    </row>
    <row r="117" spans="1:96" ht="13.5" x14ac:dyDescent="0.3">
      <c r="A117" s="159"/>
      <c r="B117" s="159"/>
      <c r="C117" s="159"/>
      <c r="D117" s="159"/>
      <c r="E117" s="159"/>
      <c r="F117" s="159"/>
      <c r="G117" s="154"/>
      <c r="H117" s="154"/>
      <c r="I117" s="154"/>
      <c r="J117" s="154"/>
      <c r="K117" s="154"/>
      <c r="L117" s="154"/>
      <c r="M117" s="2">
        <v>5.1270000000000002E-8</v>
      </c>
      <c r="N117" s="2">
        <v>2.3606284878600001</v>
      </c>
      <c r="O117" s="2">
        <v>10973.555686350001</v>
      </c>
      <c r="P117" s="2">
        <f t="shared" si="14"/>
        <v>-2.5422413641805269E-9</v>
      </c>
      <c r="Q117" s="154"/>
      <c r="R117" s="2">
        <v>5.2599999999999996E-9</v>
      </c>
      <c r="S117" s="2">
        <v>5.0169732154600002</v>
      </c>
      <c r="T117" s="2">
        <v>5884.9268465832001</v>
      </c>
      <c r="U117" s="2">
        <f t="shared" si="15"/>
        <v>5.2477093654188328E-9</v>
      </c>
      <c r="V117" s="154"/>
      <c r="W117" s="2">
        <v>2.8999999999999998E-10</v>
      </c>
      <c r="X117" s="2">
        <v>3.4727522997700002</v>
      </c>
      <c r="Y117" s="2">
        <v>13119.7211028251</v>
      </c>
      <c r="Z117" s="2">
        <f t="shared" si="16"/>
        <v>-2.8374911033601353E-10</v>
      </c>
      <c r="AA117" s="154"/>
      <c r="AB117" s="155"/>
      <c r="AC117" s="155"/>
      <c r="AD117" s="155"/>
      <c r="AE117" s="154"/>
      <c r="AF117" s="154"/>
      <c r="AG117" s="155"/>
      <c r="AH117" s="155"/>
      <c r="AI117" s="155"/>
      <c r="AJ117" s="154"/>
      <c r="AK117" s="154"/>
      <c r="AL117" s="155"/>
      <c r="AM117" s="155"/>
      <c r="AN117" s="155"/>
      <c r="AO117" s="154"/>
      <c r="AP117" s="154"/>
      <c r="AQ117" s="2">
        <v>2.4899999999999999E-9</v>
      </c>
      <c r="AR117" s="2">
        <v>0.12900984422</v>
      </c>
      <c r="AS117" s="2">
        <v>154379.795624486</v>
      </c>
      <c r="AT117" s="2">
        <f t="shared" si="17"/>
        <v>2.1115657686064901E-9</v>
      </c>
      <c r="AU117" s="154"/>
      <c r="AV117" s="155"/>
      <c r="AW117" s="155"/>
      <c r="AX117" s="155"/>
      <c r="AY117" s="154"/>
      <c r="AZ117" s="154"/>
      <c r="BA117" s="155"/>
      <c r="BB117" s="155"/>
      <c r="BC117" s="155"/>
      <c r="BD117" s="154"/>
      <c r="BE117" s="154"/>
      <c r="BF117" s="155"/>
      <c r="BG117" s="155"/>
      <c r="BH117" s="155"/>
      <c r="BI117" s="154"/>
      <c r="BJ117" s="154"/>
      <c r="BK117" s="155"/>
      <c r="BL117" s="155"/>
      <c r="BM117" s="155"/>
      <c r="BN117" s="154"/>
      <c r="BO117" s="2"/>
      <c r="BP117" s="2">
        <v>1.9700000000000001E-8</v>
      </c>
      <c r="BQ117" s="2">
        <v>4.3692987528899998</v>
      </c>
      <c r="BR117" s="2">
        <v>167283.76158766501</v>
      </c>
      <c r="BS117" s="2">
        <f t="shared" si="19"/>
        <v>1.4341344982128917E-8</v>
      </c>
      <c r="BT117" s="2"/>
      <c r="BU117" s="2">
        <v>1.86E-9</v>
      </c>
      <c r="BV117" s="2">
        <v>5.0115949708900001</v>
      </c>
      <c r="BW117" s="2">
        <v>11015.106477334801</v>
      </c>
      <c r="BX117" s="2">
        <f t="shared" si="20"/>
        <v>-2.4965920903548899E-10</v>
      </c>
      <c r="BY117" s="2"/>
      <c r="BZ117" s="2">
        <v>2.3000000000000001E-10</v>
      </c>
      <c r="CA117" s="2">
        <v>3.0302128372900001</v>
      </c>
      <c r="CB117" s="2">
        <v>66567.485865254203</v>
      </c>
      <c r="CC117" s="2">
        <f t="shared" si="21"/>
        <v>-2.1502134392890633E-10</v>
      </c>
      <c r="CD117" s="154"/>
      <c r="CE117" s="155"/>
      <c r="CF117" s="155"/>
      <c r="CG117" s="155"/>
      <c r="CH117" s="154"/>
      <c r="CI117" s="154"/>
      <c r="CJ117" s="155"/>
      <c r="CK117" s="155"/>
      <c r="CL117" s="155"/>
      <c r="CM117" s="154"/>
      <c r="CN117" s="154"/>
      <c r="CO117" s="155"/>
      <c r="CP117" s="155"/>
      <c r="CQ117" s="155"/>
      <c r="CR117" s="154"/>
    </row>
    <row r="118" spans="1:96" ht="13.5" x14ac:dyDescent="0.3">
      <c r="A118" s="154"/>
      <c r="B118" s="154"/>
      <c r="C118" s="154"/>
      <c r="D118" s="154"/>
      <c r="E118" s="154"/>
      <c r="F118" s="154"/>
      <c r="G118" s="154"/>
      <c r="H118" s="154"/>
      <c r="I118" s="154"/>
      <c r="J118" s="154"/>
      <c r="K118" s="154"/>
      <c r="L118" s="154"/>
      <c r="M118" s="2">
        <v>7.0560000000000004E-8</v>
      </c>
      <c r="N118" s="2">
        <v>0.32258441903000001</v>
      </c>
      <c r="O118" s="2">
        <v>263.08392337279997</v>
      </c>
      <c r="P118" s="2">
        <f t="shared" si="14"/>
        <v>-8.2242941978966543E-9</v>
      </c>
      <c r="Q118" s="154"/>
      <c r="R118" s="2">
        <v>5.4000000000000004E-9</v>
      </c>
      <c r="S118" s="2">
        <v>1.2917513707499999</v>
      </c>
      <c r="T118" s="2">
        <v>640.87760738220004</v>
      </c>
      <c r="U118" s="2">
        <f t="shared" si="15"/>
        <v>3.5003866215131305E-9</v>
      </c>
      <c r="V118" s="154"/>
      <c r="W118" s="2">
        <v>2.8999999999999998E-10</v>
      </c>
      <c r="X118" s="2">
        <v>3.11002782516</v>
      </c>
      <c r="Y118" s="2">
        <v>4136.9104335162001</v>
      </c>
      <c r="Z118" s="2">
        <f t="shared" si="16"/>
        <v>1.0878861813142088E-10</v>
      </c>
      <c r="AA118" s="154"/>
      <c r="AB118" s="155"/>
      <c r="AC118" s="155"/>
      <c r="AD118" s="155"/>
      <c r="AE118" s="154"/>
      <c r="AF118" s="154"/>
      <c r="AG118" s="155"/>
      <c r="AH118" s="155"/>
      <c r="AI118" s="155"/>
      <c r="AJ118" s="154"/>
      <c r="AK118" s="154"/>
      <c r="AL118" s="155"/>
      <c r="AM118" s="155"/>
      <c r="AN118" s="155"/>
      <c r="AO118" s="154"/>
      <c r="AP118" s="154"/>
      <c r="AQ118" s="2">
        <v>2.09E-9</v>
      </c>
      <c r="AR118" s="2">
        <v>3.8775945859799998</v>
      </c>
      <c r="AS118" s="2">
        <v>17789.845619784999</v>
      </c>
      <c r="AT118" s="2">
        <f t="shared" si="17"/>
        <v>-1.6634493208154147E-9</v>
      </c>
      <c r="AU118" s="154"/>
      <c r="AV118" s="155"/>
      <c r="AW118" s="155"/>
      <c r="AX118" s="155"/>
      <c r="AY118" s="154"/>
      <c r="AZ118" s="154"/>
      <c r="BA118" s="155"/>
      <c r="BB118" s="155"/>
      <c r="BC118" s="155"/>
      <c r="BD118" s="154"/>
      <c r="BE118" s="154"/>
      <c r="BF118" s="155"/>
      <c r="BG118" s="155"/>
      <c r="BH118" s="155"/>
      <c r="BI118" s="154"/>
      <c r="BJ118" s="154"/>
      <c r="BK118" s="155"/>
      <c r="BL118" s="155"/>
      <c r="BM118" s="155"/>
      <c r="BN118" s="154"/>
      <c r="BO118" s="2"/>
      <c r="BP118" s="2">
        <v>1.6350000000000001E-8</v>
      </c>
      <c r="BQ118" s="2">
        <v>5.8557160676400004</v>
      </c>
      <c r="BR118" s="2">
        <v>10984.192351699799</v>
      </c>
      <c r="BS118" s="2">
        <f t="shared" si="19"/>
        <v>-7.5014473332502196E-9</v>
      </c>
      <c r="BT118" s="2"/>
      <c r="BU118" s="2">
        <v>1.3399999999999999E-9</v>
      </c>
      <c r="BV118" s="2">
        <v>0.97765485759000004</v>
      </c>
      <c r="BW118" s="2">
        <v>65147.619768137702</v>
      </c>
      <c r="BX118" s="2">
        <f t="shared" si="20"/>
        <v>-1.2435363729738065E-9</v>
      </c>
      <c r="BY118" s="2"/>
      <c r="BZ118" s="2">
        <v>1.5999999999999999E-10</v>
      </c>
      <c r="CA118" s="2">
        <v>3.8974092525700001</v>
      </c>
      <c r="CB118" s="2">
        <v>5331.3574437407997</v>
      </c>
      <c r="CC118" s="2">
        <f t="shared" si="21"/>
        <v>-1.3045924147502481E-10</v>
      </c>
      <c r="CD118" s="154"/>
      <c r="CE118" s="155"/>
      <c r="CF118" s="155"/>
      <c r="CG118" s="155"/>
      <c r="CH118" s="154"/>
      <c r="CI118" s="154"/>
      <c r="CJ118" s="155"/>
      <c r="CK118" s="155"/>
      <c r="CL118" s="155"/>
      <c r="CM118" s="154"/>
      <c r="CN118" s="154"/>
      <c r="CO118" s="155"/>
      <c r="CP118" s="155"/>
      <c r="CQ118" s="155"/>
      <c r="CR118" s="154"/>
    </row>
    <row r="119" spans="1:96" ht="13.5" x14ac:dyDescent="0.3">
      <c r="A119" s="154"/>
      <c r="B119" s="154"/>
      <c r="C119" s="154"/>
      <c r="D119" s="154"/>
      <c r="E119" s="154"/>
      <c r="F119" s="154"/>
      <c r="G119" s="154"/>
      <c r="H119" s="154"/>
      <c r="I119" s="154"/>
      <c r="J119" s="154"/>
      <c r="K119" s="154"/>
      <c r="L119" s="154"/>
      <c r="M119" s="2">
        <v>6.6250000000000001E-8</v>
      </c>
      <c r="N119" s="2">
        <v>3.66475158672</v>
      </c>
      <c r="O119" s="2">
        <v>17298.182327326202</v>
      </c>
      <c r="P119" s="2">
        <f t="shared" si="14"/>
        <v>-1.9950279836000574E-8</v>
      </c>
      <c r="Q119" s="154"/>
      <c r="R119" s="2">
        <v>4.73E-9</v>
      </c>
      <c r="S119" s="2">
        <v>5.4995330697</v>
      </c>
      <c r="T119" s="2">
        <v>5230.8074668030004</v>
      </c>
      <c r="U119" s="2">
        <f t="shared" si="15"/>
        <v>-3.7699765794065139E-9</v>
      </c>
      <c r="V119" s="154"/>
      <c r="W119" s="2">
        <v>3.1999999999999998E-10</v>
      </c>
      <c r="X119" s="2">
        <v>5.5227325566700003</v>
      </c>
      <c r="Y119" s="2">
        <v>5753.3848848968</v>
      </c>
      <c r="Z119" s="2">
        <f t="shared" si="16"/>
        <v>2.7005579597775442E-12</v>
      </c>
      <c r="AA119" s="154"/>
      <c r="AB119" s="155"/>
      <c r="AC119" s="155"/>
      <c r="AD119" s="155"/>
      <c r="AE119" s="154"/>
      <c r="AF119" s="154"/>
      <c r="AG119" s="155"/>
      <c r="AH119" s="155"/>
      <c r="AI119" s="155"/>
      <c r="AJ119" s="154"/>
      <c r="AK119" s="154"/>
      <c r="AL119" s="155"/>
      <c r="AM119" s="155"/>
      <c r="AN119" s="155"/>
      <c r="AO119" s="154"/>
      <c r="AP119" s="154"/>
      <c r="AQ119" s="2">
        <v>2.2499999999999999E-9</v>
      </c>
      <c r="AR119" s="2">
        <v>3.1833965260500001</v>
      </c>
      <c r="AS119" s="2">
        <v>18875.525869773999</v>
      </c>
      <c r="AT119" s="2">
        <f t="shared" si="17"/>
        <v>-6.8817420231645231E-10</v>
      </c>
      <c r="AU119" s="154"/>
      <c r="AV119" s="155"/>
      <c r="AW119" s="155"/>
      <c r="AX119" s="155"/>
      <c r="AY119" s="154"/>
      <c r="AZ119" s="154"/>
      <c r="BA119" s="155"/>
      <c r="BB119" s="155"/>
      <c r="BC119" s="155"/>
      <c r="BD119" s="154"/>
      <c r="BE119" s="154"/>
      <c r="BF119" s="155"/>
      <c r="BG119" s="155"/>
      <c r="BH119" s="155"/>
      <c r="BI119" s="154"/>
      <c r="BJ119" s="154"/>
      <c r="BK119" s="155"/>
      <c r="BL119" s="155"/>
      <c r="BM119" s="155"/>
      <c r="BN119" s="154"/>
      <c r="BO119" s="2"/>
      <c r="BP119" s="2">
        <v>1.754E-8</v>
      </c>
      <c r="BQ119" s="2">
        <v>2.1445240883299999</v>
      </c>
      <c r="BR119" s="2">
        <v>6290.1893969922003</v>
      </c>
      <c r="BS119" s="2">
        <f t="shared" si="19"/>
        <v>-1.4104661455583229E-8</v>
      </c>
      <c r="BT119" s="2"/>
      <c r="BU119" s="2">
        <v>1.4100000000000001E-9</v>
      </c>
      <c r="BV119" s="2">
        <v>4.3842198131199996</v>
      </c>
      <c r="BW119" s="2">
        <v>4136.9104335162001</v>
      </c>
      <c r="BX119" s="2">
        <f t="shared" si="20"/>
        <v>-1.0953618675906612E-9</v>
      </c>
      <c r="BY119" s="2"/>
      <c r="BZ119" s="2">
        <v>1.7000000000000001E-10</v>
      </c>
      <c r="CA119" s="2">
        <v>3.0826867134799998</v>
      </c>
      <c r="CB119" s="2">
        <v>154717.60988768199</v>
      </c>
      <c r="CC119" s="2">
        <f t="shared" si="21"/>
        <v>-1.548207586831367E-10</v>
      </c>
      <c r="CD119" s="154"/>
      <c r="CE119" s="155"/>
      <c r="CF119" s="155"/>
      <c r="CG119" s="155"/>
      <c r="CH119" s="154"/>
      <c r="CI119" s="154"/>
      <c r="CJ119" s="155"/>
      <c r="CK119" s="155"/>
      <c r="CL119" s="155"/>
      <c r="CM119" s="154"/>
      <c r="CN119" s="154"/>
      <c r="CO119" s="155"/>
      <c r="CP119" s="155"/>
      <c r="CQ119" s="155"/>
      <c r="CR119" s="154"/>
    </row>
    <row r="120" spans="1:96" ht="13.5" x14ac:dyDescent="0.3">
      <c r="A120" s="154"/>
      <c r="B120" s="164"/>
      <c r="C120" s="154"/>
      <c r="D120" s="154"/>
      <c r="E120" s="154"/>
      <c r="F120" s="154"/>
      <c r="G120" s="154"/>
      <c r="H120" s="154"/>
      <c r="I120" s="154"/>
      <c r="J120" s="154"/>
      <c r="K120" s="154"/>
      <c r="L120" s="154"/>
      <c r="M120" s="2">
        <v>6.7620000000000006E-8</v>
      </c>
      <c r="N120" s="2">
        <v>5.9113253589900001</v>
      </c>
      <c r="O120" s="2">
        <v>90955.551694496098</v>
      </c>
      <c r="P120" s="2">
        <f t="shared" si="14"/>
        <v>6.3040364767366148E-8</v>
      </c>
      <c r="Q120" s="154"/>
      <c r="R120" s="2">
        <v>4.0599999999999996E-9</v>
      </c>
      <c r="S120" s="2">
        <v>5.2124845218899996</v>
      </c>
      <c r="T120" s="2">
        <v>220.41264243879999</v>
      </c>
      <c r="U120" s="2">
        <f t="shared" si="15"/>
        <v>-3.2749031438176377E-9</v>
      </c>
      <c r="V120" s="154"/>
      <c r="W120" s="2">
        <v>3.4999999999999998E-10</v>
      </c>
      <c r="X120" s="2">
        <v>3.7969999668000001</v>
      </c>
      <c r="Y120" s="2">
        <v>143571.32428481599</v>
      </c>
      <c r="Z120" s="2">
        <f t="shared" si="16"/>
        <v>-3.7277494985082083E-11</v>
      </c>
      <c r="AA120" s="154"/>
      <c r="AB120" s="155"/>
      <c r="AC120" s="155"/>
      <c r="AD120" s="155"/>
      <c r="AE120" s="154"/>
      <c r="AF120" s="154"/>
      <c r="AG120" s="155"/>
      <c r="AH120" s="155"/>
      <c r="AI120" s="155"/>
      <c r="AJ120" s="154"/>
      <c r="AK120" s="154"/>
      <c r="AL120" s="155"/>
      <c r="AM120" s="155"/>
      <c r="AN120" s="155"/>
      <c r="AO120" s="154"/>
      <c r="AP120" s="154"/>
      <c r="AQ120" s="2">
        <v>1.9099999999999998E-9</v>
      </c>
      <c r="AR120" s="2">
        <v>4.5389748929899998</v>
      </c>
      <c r="AS120" s="2">
        <v>18477.108764612301</v>
      </c>
      <c r="AT120" s="2">
        <f t="shared" si="17"/>
        <v>-1.9018795239442652E-9</v>
      </c>
      <c r="AU120" s="154"/>
      <c r="AV120" s="155"/>
      <c r="AW120" s="155"/>
      <c r="AX120" s="155"/>
      <c r="AY120" s="154"/>
      <c r="AZ120" s="154"/>
      <c r="BA120" s="155"/>
      <c r="BB120" s="155"/>
      <c r="BC120" s="155"/>
      <c r="BD120" s="154"/>
      <c r="BE120" s="154"/>
      <c r="BF120" s="155"/>
      <c r="BG120" s="155"/>
      <c r="BH120" s="155"/>
      <c r="BI120" s="154"/>
      <c r="BJ120" s="154"/>
      <c r="BK120" s="155"/>
      <c r="BL120" s="155"/>
      <c r="BM120" s="155"/>
      <c r="BN120" s="154"/>
      <c r="BO120" s="2"/>
      <c r="BP120" s="2">
        <v>2.154E-8</v>
      </c>
      <c r="BQ120" s="2">
        <v>6.0382834154299996</v>
      </c>
      <c r="BR120" s="2">
        <v>10873.986030480401</v>
      </c>
      <c r="BS120" s="2">
        <f t="shared" si="19"/>
        <v>1.9487864847232505E-8</v>
      </c>
      <c r="BT120" s="2"/>
      <c r="BU120" s="2">
        <v>1.5799999999999999E-9</v>
      </c>
      <c r="BV120" s="2">
        <v>4.6097428062699999</v>
      </c>
      <c r="BW120" s="2">
        <v>9623.6882766912004</v>
      </c>
      <c r="BX120" s="2">
        <f t="shared" si="20"/>
        <v>-1.2130637197990395E-9</v>
      </c>
      <c r="BY120" s="2"/>
      <c r="BZ120" s="2">
        <v>1.5999999999999999E-10</v>
      </c>
      <c r="CA120" s="2">
        <v>3.9508509973599999</v>
      </c>
      <c r="CB120" s="2">
        <v>3097.8838227257902</v>
      </c>
      <c r="CC120" s="2">
        <f t="shared" si="21"/>
        <v>-1.0447717058855823E-10</v>
      </c>
      <c r="CD120" s="154"/>
      <c r="CE120" s="155"/>
      <c r="CF120" s="155"/>
      <c r="CG120" s="155"/>
      <c r="CH120" s="154"/>
      <c r="CI120" s="154"/>
      <c r="CJ120" s="155"/>
      <c r="CK120" s="155"/>
      <c r="CL120" s="155"/>
      <c r="CM120" s="154"/>
      <c r="CN120" s="154"/>
      <c r="CO120" s="155"/>
      <c r="CP120" s="155"/>
      <c r="CQ120" s="155"/>
      <c r="CR120" s="154"/>
    </row>
    <row r="121" spans="1:96" ht="13.5" x14ac:dyDescent="0.3">
      <c r="A121" s="154"/>
      <c r="B121" s="164"/>
      <c r="C121" s="154"/>
      <c r="D121" s="154"/>
      <c r="E121" s="154"/>
      <c r="F121" s="154"/>
      <c r="G121" s="154"/>
      <c r="H121" s="154"/>
      <c r="I121" s="154"/>
      <c r="J121" s="154"/>
      <c r="K121" s="154"/>
      <c r="L121" s="154"/>
      <c r="M121" s="2">
        <v>4.9380000000000003E-8</v>
      </c>
      <c r="N121" s="2">
        <v>5.7367216567400003</v>
      </c>
      <c r="O121" s="2">
        <v>9917.6968745098002</v>
      </c>
      <c r="P121" s="2">
        <f t="shared" si="14"/>
        <v>-4.6957876240396728E-8</v>
      </c>
      <c r="Q121" s="154"/>
      <c r="R121" s="2">
        <v>3.9499999999999998E-9</v>
      </c>
      <c r="S121" s="2">
        <v>1.87474483222</v>
      </c>
      <c r="T121" s="2">
        <v>16200.772724501199</v>
      </c>
      <c r="U121" s="2">
        <f t="shared" si="15"/>
        <v>1.7485628595859179E-9</v>
      </c>
      <c r="V121" s="154"/>
      <c r="W121" s="2">
        <v>2.5999999999999998E-10</v>
      </c>
      <c r="X121" s="2">
        <v>1.5063420190700001</v>
      </c>
      <c r="Y121" s="2">
        <v>154717.60988768199</v>
      </c>
      <c r="Z121" s="2">
        <f t="shared" si="16"/>
        <v>1.0870396460699427E-10</v>
      </c>
      <c r="AA121" s="154"/>
      <c r="AB121" s="155"/>
      <c r="AC121" s="155"/>
      <c r="AD121" s="155"/>
      <c r="AE121" s="154"/>
      <c r="AF121" s="154"/>
      <c r="AG121" s="155"/>
      <c r="AH121" s="155"/>
      <c r="AI121" s="155"/>
      <c r="AJ121" s="154"/>
      <c r="AK121" s="154"/>
      <c r="AL121" s="155"/>
      <c r="AM121" s="155"/>
      <c r="AN121" s="155"/>
      <c r="AO121" s="154"/>
      <c r="AP121" s="154"/>
      <c r="AQ121" s="2">
        <v>1.7200000000000001E-9</v>
      </c>
      <c r="AR121" s="2">
        <v>2.09694183014</v>
      </c>
      <c r="AS121" s="2">
        <v>13095.8426650774</v>
      </c>
      <c r="AT121" s="2">
        <f t="shared" si="17"/>
        <v>6.7114348376526133E-10</v>
      </c>
      <c r="AU121" s="154"/>
      <c r="AV121" s="155"/>
      <c r="AW121" s="155"/>
      <c r="AX121" s="155"/>
      <c r="AY121" s="154"/>
      <c r="AZ121" s="154"/>
      <c r="BA121" s="155"/>
      <c r="BB121" s="155"/>
      <c r="BC121" s="155"/>
      <c r="BD121" s="154"/>
      <c r="BE121" s="154"/>
      <c r="BF121" s="155"/>
      <c r="BG121" s="155"/>
      <c r="BH121" s="155"/>
      <c r="BI121" s="154"/>
      <c r="BJ121" s="154"/>
      <c r="BK121" s="155"/>
      <c r="BL121" s="155"/>
      <c r="BM121" s="155"/>
      <c r="BN121" s="154"/>
      <c r="BO121" s="2"/>
      <c r="BP121" s="2">
        <v>1.714E-8</v>
      </c>
      <c r="BQ121" s="2">
        <v>3.7015769111300001</v>
      </c>
      <c r="BR121" s="2">
        <v>1592.5960136327999</v>
      </c>
      <c r="BS121" s="2">
        <f t="shared" si="19"/>
        <v>-4.683595139536573E-9</v>
      </c>
      <c r="BT121" s="2"/>
      <c r="BU121" s="2">
        <v>1.33E-9</v>
      </c>
      <c r="BV121" s="2">
        <v>3.30508592837</v>
      </c>
      <c r="BW121" s="2">
        <v>154717.60988768199</v>
      </c>
      <c r="BX121" s="2">
        <f t="shared" si="20"/>
        <v>-1.302583567455147E-9</v>
      </c>
      <c r="BY121" s="2"/>
      <c r="BZ121" s="2">
        <v>1.5999999999999999E-10</v>
      </c>
      <c r="CA121" s="2">
        <v>3.9904178394500001</v>
      </c>
      <c r="CB121" s="2">
        <v>6283.1431602941902</v>
      </c>
      <c r="CC121" s="2">
        <f t="shared" si="21"/>
        <v>1.1446639084219194E-10</v>
      </c>
      <c r="CD121" s="154"/>
      <c r="CE121" s="155"/>
      <c r="CF121" s="155"/>
      <c r="CG121" s="155"/>
      <c r="CH121" s="154"/>
      <c r="CI121" s="154"/>
      <c r="CJ121" s="155"/>
      <c r="CK121" s="155"/>
      <c r="CL121" s="155"/>
      <c r="CM121" s="154"/>
      <c r="CN121" s="154"/>
      <c r="CO121" s="155"/>
      <c r="CP121" s="155"/>
      <c r="CQ121" s="155"/>
      <c r="CR121" s="154"/>
    </row>
    <row r="122" spans="1:96" ht="13.5" x14ac:dyDescent="0.3">
      <c r="A122" s="158"/>
      <c r="B122" s="159"/>
      <c r="C122" s="159"/>
      <c r="D122" s="158"/>
      <c r="E122" s="158"/>
      <c r="F122" s="158"/>
      <c r="G122" s="154"/>
      <c r="H122" s="154"/>
      <c r="I122" s="154"/>
      <c r="J122" s="154"/>
      <c r="K122" s="154"/>
      <c r="L122" s="154"/>
      <c r="M122" s="2">
        <v>5.547E-8</v>
      </c>
      <c r="N122" s="2">
        <v>2.4515259766100002</v>
      </c>
      <c r="O122" s="2">
        <v>12352.8526045448</v>
      </c>
      <c r="P122" s="2">
        <f t="shared" si="14"/>
        <v>-2.4254300407500976E-8</v>
      </c>
      <c r="Q122" s="154"/>
      <c r="R122" s="2">
        <v>3.7E-9</v>
      </c>
      <c r="S122" s="2">
        <v>3.8492135471300002</v>
      </c>
      <c r="T122" s="2">
        <v>18073.7049386502</v>
      </c>
      <c r="U122" s="2">
        <f t="shared" si="15"/>
        <v>-1.8382397875853429E-9</v>
      </c>
      <c r="V122" s="154"/>
      <c r="W122" s="2">
        <v>3E-10</v>
      </c>
      <c r="X122" s="2">
        <v>3.5351908411799999</v>
      </c>
      <c r="Y122" s="2">
        <v>6284.0561710596003</v>
      </c>
      <c r="Z122" s="2">
        <f t="shared" si="16"/>
        <v>1.047888442269956E-10</v>
      </c>
      <c r="AA122" s="154"/>
      <c r="AB122" s="155"/>
      <c r="AC122" s="155"/>
      <c r="AD122" s="155"/>
      <c r="AE122" s="154"/>
      <c r="AF122" s="154"/>
      <c r="AG122" s="155"/>
      <c r="AH122" s="155"/>
      <c r="AI122" s="155"/>
      <c r="AJ122" s="154"/>
      <c r="AK122" s="154"/>
      <c r="AL122" s="155"/>
      <c r="AM122" s="155"/>
      <c r="AN122" s="155"/>
      <c r="AO122" s="154"/>
      <c r="AP122" s="154"/>
      <c r="AQ122" s="2">
        <v>1.8199999999999999E-9</v>
      </c>
      <c r="AR122" s="2">
        <v>3.161079435</v>
      </c>
      <c r="AS122" s="2">
        <v>16730.463689595799</v>
      </c>
      <c r="AT122" s="2">
        <f t="shared" si="17"/>
        <v>1.1216831586294442E-11</v>
      </c>
      <c r="AU122" s="154"/>
      <c r="AV122" s="155"/>
      <c r="AW122" s="155"/>
      <c r="AX122" s="155"/>
      <c r="AY122" s="154"/>
      <c r="AZ122" s="154"/>
      <c r="BA122" s="155"/>
      <c r="BB122" s="155"/>
      <c r="BC122" s="155"/>
      <c r="BD122" s="154"/>
      <c r="BE122" s="154"/>
      <c r="BF122" s="155"/>
      <c r="BG122" s="155"/>
      <c r="BH122" s="155"/>
      <c r="BI122" s="154"/>
      <c r="BJ122" s="154"/>
      <c r="BK122" s="155"/>
      <c r="BL122" s="155"/>
      <c r="BM122" s="155"/>
      <c r="BN122" s="154"/>
      <c r="BO122" s="2"/>
      <c r="BP122" s="2">
        <v>1.541E-8</v>
      </c>
      <c r="BQ122" s="2">
        <v>6.2159838073199998</v>
      </c>
      <c r="BR122" s="2">
        <v>23543.230504681698</v>
      </c>
      <c r="BS122" s="2">
        <f t="shared" si="19"/>
        <v>8.9032339880216444E-9</v>
      </c>
      <c r="BT122" s="2"/>
      <c r="BU122" s="2">
        <v>1.63E-9</v>
      </c>
      <c r="BV122" s="2">
        <v>6.1178262624500004</v>
      </c>
      <c r="BW122" s="2">
        <v>3.5231183490000002</v>
      </c>
      <c r="BX122" s="2">
        <f t="shared" si="20"/>
        <v>1.620479003742106E-9</v>
      </c>
      <c r="BY122" s="2"/>
      <c r="BZ122" s="2">
        <v>2.0000000000000001E-10</v>
      </c>
      <c r="CA122" s="2">
        <v>6.1064414018899997</v>
      </c>
      <c r="CB122" s="2">
        <v>167283.76158766501</v>
      </c>
      <c r="CC122" s="2">
        <f t="shared" si="21"/>
        <v>-1.5933349140168683E-10</v>
      </c>
      <c r="CD122" s="154"/>
      <c r="CE122" s="155"/>
      <c r="CF122" s="155"/>
      <c r="CG122" s="155"/>
      <c r="CH122" s="154"/>
      <c r="CI122" s="154"/>
      <c r="CJ122" s="155"/>
      <c r="CK122" s="155"/>
      <c r="CL122" s="155"/>
      <c r="CM122" s="154"/>
      <c r="CN122" s="154"/>
      <c r="CO122" s="155"/>
      <c r="CP122" s="155"/>
      <c r="CQ122" s="155"/>
      <c r="CR122" s="154"/>
    </row>
    <row r="123" spans="1:96" ht="13.5" x14ac:dyDescent="0.3">
      <c r="A123" s="154"/>
      <c r="B123" s="164"/>
      <c r="C123" s="154"/>
      <c r="D123" s="154"/>
      <c r="E123" s="154"/>
      <c r="F123" s="154"/>
      <c r="G123" s="154"/>
      <c r="H123" s="154"/>
      <c r="I123" s="154"/>
      <c r="J123" s="154"/>
      <c r="K123" s="154"/>
      <c r="L123" s="154"/>
      <c r="M123" s="2">
        <v>5.9580000000000001E-8</v>
      </c>
      <c r="N123" s="2">
        <v>3.3205134467600002</v>
      </c>
      <c r="O123" s="2">
        <v>6283.0085396885997</v>
      </c>
      <c r="P123" s="2">
        <f t="shared" si="14"/>
        <v>7.4356233330338302E-9</v>
      </c>
      <c r="Q123" s="154"/>
      <c r="R123" s="2">
        <v>3.6699999999999999E-9</v>
      </c>
      <c r="S123" s="2">
        <v>0.88533542777999996</v>
      </c>
      <c r="T123" s="2">
        <v>6283.1431602941902</v>
      </c>
      <c r="U123" s="2">
        <f t="shared" si="15"/>
        <v>-2.717422894046143E-9</v>
      </c>
      <c r="V123" s="154"/>
      <c r="W123" s="2">
        <v>2.3000000000000001E-10</v>
      </c>
      <c r="X123" s="2">
        <v>4.41808025967</v>
      </c>
      <c r="Y123" s="2">
        <v>5884.9268465832001</v>
      </c>
      <c r="Z123" s="2">
        <f t="shared" si="16"/>
        <v>1.983853121273305E-10</v>
      </c>
      <c r="AA123" s="154"/>
      <c r="AB123" s="155"/>
      <c r="AC123" s="155"/>
      <c r="AD123" s="155"/>
      <c r="AE123" s="154"/>
      <c r="AF123" s="154"/>
      <c r="AG123" s="155"/>
      <c r="AH123" s="155"/>
      <c r="AI123" s="155"/>
      <c r="AJ123" s="154"/>
      <c r="AK123" s="154"/>
      <c r="AL123" s="155"/>
      <c r="AM123" s="155"/>
      <c r="AN123" s="155"/>
      <c r="AO123" s="154"/>
      <c r="AP123" s="154"/>
      <c r="AQ123" s="2">
        <v>1.8800000000000001E-9</v>
      </c>
      <c r="AR123" s="2">
        <v>2.22746128596</v>
      </c>
      <c r="AS123" s="2">
        <v>41654.963115967803</v>
      </c>
      <c r="AT123" s="2">
        <f t="shared" si="17"/>
        <v>1.8428973518922961E-9</v>
      </c>
      <c r="AU123" s="154"/>
      <c r="AV123" s="155"/>
      <c r="AW123" s="155"/>
      <c r="AX123" s="155"/>
      <c r="AY123" s="154"/>
      <c r="AZ123" s="154"/>
      <c r="BA123" s="155"/>
      <c r="BB123" s="155"/>
      <c r="BC123" s="155"/>
      <c r="BD123" s="154"/>
      <c r="BE123" s="154"/>
      <c r="BF123" s="155"/>
      <c r="BG123" s="155"/>
      <c r="BH123" s="155"/>
      <c r="BI123" s="154"/>
      <c r="BJ123" s="154"/>
      <c r="BK123" s="155"/>
      <c r="BL123" s="155"/>
      <c r="BM123" s="155"/>
      <c r="BN123" s="154"/>
      <c r="BO123" s="2"/>
      <c r="BP123" s="2">
        <v>1.611E-8</v>
      </c>
      <c r="BQ123" s="2">
        <v>1.99824499377</v>
      </c>
      <c r="BR123" s="2">
        <v>10969.965257698201</v>
      </c>
      <c r="BS123" s="2">
        <f t="shared" si="19"/>
        <v>-7.3003721877346465E-9</v>
      </c>
      <c r="BT123" s="2"/>
      <c r="BU123" s="2">
        <v>1.74E-9</v>
      </c>
      <c r="BV123" s="2">
        <v>1.5807854218699999</v>
      </c>
      <c r="BW123" s="2">
        <v>7.1135470007999997</v>
      </c>
      <c r="BX123" s="2">
        <f t="shared" si="20"/>
        <v>-2.1784310842301893E-10</v>
      </c>
      <c r="BY123" s="2"/>
      <c r="BZ123" s="2">
        <v>1.5E-10</v>
      </c>
      <c r="CA123" s="2">
        <v>4.0977591460699996</v>
      </c>
      <c r="CB123" s="2">
        <v>11712.955318230799</v>
      </c>
      <c r="CC123" s="2">
        <f t="shared" si="21"/>
        <v>1.356877884716347E-10</v>
      </c>
      <c r="CD123" s="154"/>
      <c r="CE123" s="155"/>
      <c r="CF123" s="155"/>
      <c r="CG123" s="155"/>
      <c r="CH123" s="154"/>
      <c r="CI123" s="154"/>
      <c r="CJ123" s="155"/>
      <c r="CK123" s="155"/>
      <c r="CL123" s="155"/>
      <c r="CM123" s="154"/>
      <c r="CN123" s="154"/>
      <c r="CO123" s="155"/>
      <c r="CP123" s="155"/>
      <c r="CQ123" s="155"/>
      <c r="CR123" s="154"/>
    </row>
    <row r="124" spans="1:96" ht="13.5" x14ac:dyDescent="0.3">
      <c r="A124" s="154"/>
      <c r="B124" s="164"/>
      <c r="C124" s="154"/>
      <c r="D124" s="154"/>
      <c r="E124" s="154"/>
      <c r="F124" s="154"/>
      <c r="G124" s="154"/>
      <c r="H124" s="154"/>
      <c r="I124" s="154"/>
      <c r="J124" s="154"/>
      <c r="K124" s="154"/>
      <c r="L124" s="154"/>
      <c r="M124" s="2">
        <v>4.4710000000000001E-8</v>
      </c>
      <c r="N124" s="2">
        <v>2.0638599953600001</v>
      </c>
      <c r="O124" s="2">
        <v>7079.3738568077997</v>
      </c>
      <c r="P124" s="2">
        <f t="shared" si="14"/>
        <v>-3.0912168792467872E-8</v>
      </c>
      <c r="Q124" s="154"/>
      <c r="R124" s="2">
        <v>3.7900000000000004E-9</v>
      </c>
      <c r="S124" s="2">
        <v>0.37983009325</v>
      </c>
      <c r="T124" s="2">
        <v>10177.257679533601</v>
      </c>
      <c r="U124" s="2">
        <f t="shared" si="15"/>
        <v>-2.5672006222871799E-9</v>
      </c>
      <c r="V124" s="154"/>
      <c r="W124" s="2">
        <v>2.5000000000000002E-10</v>
      </c>
      <c r="X124" s="2">
        <v>1.38477355808</v>
      </c>
      <c r="Y124" s="2">
        <v>65147.619768137702</v>
      </c>
      <c r="Z124" s="2">
        <f t="shared" si="16"/>
        <v>-1.761612245684739E-10</v>
      </c>
      <c r="AA124" s="154"/>
      <c r="AB124" s="155"/>
      <c r="AC124" s="155"/>
      <c r="AD124" s="155"/>
      <c r="AE124" s="154"/>
      <c r="AF124" s="154"/>
      <c r="AG124" s="155"/>
      <c r="AH124" s="155"/>
      <c r="AI124" s="155"/>
      <c r="AJ124" s="154"/>
      <c r="AK124" s="154"/>
      <c r="AL124" s="155"/>
      <c r="AM124" s="155"/>
      <c r="AN124" s="155"/>
      <c r="AO124" s="154"/>
      <c r="AP124" s="154"/>
      <c r="AQ124" s="2">
        <v>1.6399999999999999E-9</v>
      </c>
      <c r="AR124" s="2">
        <v>5.1868627501700004</v>
      </c>
      <c r="AS124" s="2">
        <v>5481.2549188676003</v>
      </c>
      <c r="AT124" s="2">
        <f t="shared" si="17"/>
        <v>1.638998589095711E-9</v>
      </c>
      <c r="AU124" s="154"/>
      <c r="AV124" s="155"/>
      <c r="AW124" s="155"/>
      <c r="AX124" s="155"/>
      <c r="AY124" s="154"/>
      <c r="AZ124" s="154"/>
      <c r="BA124" s="155"/>
      <c r="BB124" s="155"/>
      <c r="BC124" s="155"/>
      <c r="BD124" s="154"/>
      <c r="BE124" s="154"/>
      <c r="BF124" s="155"/>
      <c r="BG124" s="155"/>
      <c r="BH124" s="155"/>
      <c r="BI124" s="154"/>
      <c r="BJ124" s="154"/>
      <c r="BK124" s="155"/>
      <c r="BL124" s="155"/>
      <c r="BM124" s="155"/>
      <c r="BN124" s="154"/>
      <c r="BO124" s="2"/>
      <c r="BP124" s="2">
        <v>1.712E-8</v>
      </c>
      <c r="BQ124" s="2">
        <v>1.34295663542</v>
      </c>
      <c r="BR124" s="2">
        <v>3128.3887650958</v>
      </c>
      <c r="BS124" s="2">
        <f t="shared" si="19"/>
        <v>-5.3470266951640838E-9</v>
      </c>
      <c r="BT124" s="2"/>
      <c r="BU124" s="2">
        <v>1.4100000000000001E-9</v>
      </c>
      <c r="BV124" s="2">
        <v>0.49976927273999999</v>
      </c>
      <c r="BW124" s="2">
        <v>25158.6017197654</v>
      </c>
      <c r="BX124" s="2">
        <f t="shared" si="20"/>
        <v>1.0636627430225734E-9</v>
      </c>
      <c r="BY124" s="2"/>
      <c r="BZ124" s="2">
        <v>1.5999999999999999E-10</v>
      </c>
      <c r="CA124" s="2">
        <v>5.7176994069999987</v>
      </c>
      <c r="CB124" s="2">
        <v>17298.182327326202</v>
      </c>
      <c r="CC124" s="2">
        <f t="shared" si="21"/>
        <v>-1.1283830716468825E-10</v>
      </c>
      <c r="CD124" s="154"/>
      <c r="CE124" s="155"/>
      <c r="CF124" s="155"/>
      <c r="CG124" s="155"/>
      <c r="CH124" s="154"/>
      <c r="CI124" s="154"/>
      <c r="CJ124" s="155"/>
      <c r="CK124" s="155"/>
      <c r="CL124" s="155"/>
      <c r="CM124" s="154"/>
      <c r="CN124" s="154"/>
      <c r="CO124" s="155"/>
      <c r="CP124" s="155"/>
      <c r="CQ124" s="155"/>
      <c r="CR124" s="154"/>
    </row>
    <row r="125" spans="1:96" ht="13.5" x14ac:dyDescent="0.3">
      <c r="A125" s="154"/>
      <c r="B125" s="164"/>
      <c r="C125" s="154"/>
      <c r="D125" s="154"/>
      <c r="E125" s="154"/>
      <c r="F125" s="154"/>
      <c r="G125" s="154"/>
      <c r="H125" s="154"/>
      <c r="I125" s="154"/>
      <c r="J125" s="154"/>
      <c r="K125" s="154"/>
      <c r="L125" s="154"/>
      <c r="M125" s="2">
        <v>6.1529999999999996E-8</v>
      </c>
      <c r="N125" s="2">
        <v>1.4582333114399999</v>
      </c>
      <c r="O125" s="2">
        <v>233141.31440436101</v>
      </c>
      <c r="P125" s="2">
        <f t="shared" si="14"/>
        <v>4.9143818491930664E-8</v>
      </c>
      <c r="Q125" s="154"/>
      <c r="R125" s="2">
        <v>3.5600000000000001E-9</v>
      </c>
      <c r="S125" s="2">
        <v>3.8414520491299999</v>
      </c>
      <c r="T125" s="2">
        <v>11712.955318230799</v>
      </c>
      <c r="U125" s="2">
        <f t="shared" si="15"/>
        <v>2.7303970611013398E-9</v>
      </c>
      <c r="V125" s="154"/>
      <c r="W125" s="2">
        <v>2.3000000000000001E-10</v>
      </c>
      <c r="X125" s="2">
        <v>3.4978254979700001</v>
      </c>
      <c r="Y125" s="2">
        <v>7477.5228602160005</v>
      </c>
      <c r="Z125" s="2">
        <f t="shared" si="16"/>
        <v>1.7340930980848274E-10</v>
      </c>
      <c r="AA125" s="154"/>
      <c r="AB125" s="155"/>
      <c r="AC125" s="155"/>
      <c r="AD125" s="155"/>
      <c r="AE125" s="154"/>
      <c r="AF125" s="154"/>
      <c r="AG125" s="155"/>
      <c r="AH125" s="155"/>
      <c r="AI125" s="155"/>
      <c r="AJ125" s="154"/>
      <c r="AK125" s="154"/>
      <c r="AL125" s="155"/>
      <c r="AM125" s="155"/>
      <c r="AN125" s="155"/>
      <c r="AO125" s="154"/>
      <c r="AP125" s="154"/>
      <c r="AQ125" s="2">
        <v>1.6000000000000001E-9</v>
      </c>
      <c r="AR125" s="2">
        <v>2.4929885515899999</v>
      </c>
      <c r="AS125" s="2">
        <v>12592.4500197826</v>
      </c>
      <c r="AT125" s="2">
        <f t="shared" si="17"/>
        <v>1.5152827290727768E-9</v>
      </c>
      <c r="AU125" s="154"/>
      <c r="AV125" s="155"/>
      <c r="AW125" s="155"/>
      <c r="AX125" s="155"/>
      <c r="AY125" s="154"/>
      <c r="AZ125" s="154"/>
      <c r="BA125" s="155"/>
      <c r="BB125" s="155"/>
      <c r="BC125" s="155"/>
      <c r="BD125" s="154"/>
      <c r="BE125" s="154"/>
      <c r="BF125" s="155"/>
      <c r="BG125" s="155"/>
      <c r="BH125" s="155"/>
      <c r="BI125" s="154"/>
      <c r="BJ125" s="154"/>
      <c r="BK125" s="155"/>
      <c r="BL125" s="155"/>
      <c r="BM125" s="155"/>
      <c r="BN125" s="154"/>
      <c r="BO125" s="2"/>
      <c r="BP125" s="2">
        <v>1.6420000000000001E-8</v>
      </c>
      <c r="BQ125" s="2">
        <v>5.5502666533899996</v>
      </c>
      <c r="BR125" s="2">
        <v>6496.3749454294002</v>
      </c>
      <c r="BS125" s="2">
        <f t="shared" si="19"/>
        <v>-7.3312420156694774E-9</v>
      </c>
      <c r="BT125" s="2"/>
      <c r="BU125" s="2">
        <v>1.2400000000000001E-9</v>
      </c>
      <c r="BV125" s="2">
        <v>6.0344046003100003</v>
      </c>
      <c r="BW125" s="2">
        <v>9225.5392732830005</v>
      </c>
      <c r="BX125" s="2">
        <f t="shared" si="20"/>
        <v>4.4355745843363184E-10</v>
      </c>
      <c r="BY125" s="2"/>
      <c r="BZ125" s="2">
        <v>1.5999999999999999E-10</v>
      </c>
      <c r="CA125" s="2">
        <v>3.28894009404</v>
      </c>
      <c r="CB125" s="2">
        <v>5884.9268465832001</v>
      </c>
      <c r="CC125" s="2">
        <f t="shared" si="21"/>
        <v>-1.4199269579781336E-11</v>
      </c>
      <c r="CD125" s="154"/>
      <c r="CE125" s="155"/>
      <c r="CF125" s="155"/>
      <c r="CG125" s="155"/>
      <c r="CH125" s="154"/>
      <c r="CI125" s="154"/>
      <c r="CJ125" s="155"/>
      <c r="CK125" s="155"/>
      <c r="CL125" s="155"/>
      <c r="CM125" s="154"/>
      <c r="CN125" s="154"/>
      <c r="CO125" s="155"/>
      <c r="CP125" s="155"/>
      <c r="CQ125" s="155"/>
      <c r="CR125" s="154"/>
    </row>
    <row r="126" spans="1:96" ht="13.5" x14ac:dyDescent="0.3">
      <c r="A126" s="154"/>
      <c r="B126" s="164"/>
      <c r="C126" s="154"/>
      <c r="D126" s="154"/>
      <c r="E126" s="154"/>
      <c r="F126" s="154"/>
      <c r="G126" s="154"/>
      <c r="H126" s="154"/>
      <c r="I126" s="154"/>
      <c r="J126" s="154"/>
      <c r="K126" s="154"/>
      <c r="L126" s="154"/>
      <c r="M126" s="2">
        <v>4.3480000000000003E-8</v>
      </c>
      <c r="N126" s="2">
        <v>4.4234217547999997</v>
      </c>
      <c r="O126" s="2">
        <v>5216.5803728013998</v>
      </c>
      <c r="P126" s="2">
        <f t="shared" si="14"/>
        <v>1.6321905239480694E-8</v>
      </c>
      <c r="Q126" s="154"/>
      <c r="R126" s="2">
        <v>3.7399999999999999E-9</v>
      </c>
      <c r="S126" s="2">
        <v>5.0157752060799998</v>
      </c>
      <c r="T126" s="2">
        <v>7.0462366980000004</v>
      </c>
      <c r="U126" s="2">
        <f t="shared" si="15"/>
        <v>1.5176116517944027E-9</v>
      </c>
      <c r="V126" s="154"/>
      <c r="W126" s="2">
        <v>1.8999999999999999E-10</v>
      </c>
      <c r="X126" s="2">
        <v>3.1432941371599998</v>
      </c>
      <c r="Y126" s="2">
        <v>6496.3749454294002</v>
      </c>
      <c r="Z126" s="2">
        <f t="shared" si="16"/>
        <v>-5.1006632435187399E-11</v>
      </c>
      <c r="AA126" s="154"/>
      <c r="AB126" s="155"/>
      <c r="AC126" s="155"/>
      <c r="AD126" s="155"/>
      <c r="AE126" s="154"/>
      <c r="AF126" s="154"/>
      <c r="AG126" s="155"/>
      <c r="AH126" s="155"/>
      <c r="AI126" s="155"/>
      <c r="AJ126" s="154"/>
      <c r="AK126" s="154"/>
      <c r="AL126" s="155"/>
      <c r="AM126" s="155"/>
      <c r="AN126" s="155"/>
      <c r="AO126" s="154"/>
      <c r="AP126" s="154"/>
      <c r="AQ126" s="2">
        <v>1.55E-9</v>
      </c>
      <c r="AR126" s="2">
        <v>1.5959543823</v>
      </c>
      <c r="AS126" s="2">
        <v>10021.8372800994</v>
      </c>
      <c r="AT126" s="2">
        <f t="shared" si="17"/>
        <v>8.2862077915138956E-10</v>
      </c>
      <c r="AU126" s="154"/>
      <c r="AV126" s="155"/>
      <c r="AW126" s="155"/>
      <c r="AX126" s="155"/>
      <c r="AY126" s="154"/>
      <c r="AZ126" s="154"/>
      <c r="BA126" s="155"/>
      <c r="BB126" s="155"/>
      <c r="BC126" s="155"/>
      <c r="BD126" s="154"/>
      <c r="BE126" s="154"/>
      <c r="BF126" s="155"/>
      <c r="BG126" s="155"/>
      <c r="BH126" s="155"/>
      <c r="BI126" s="154"/>
      <c r="BJ126" s="154"/>
      <c r="BK126" s="155"/>
      <c r="BL126" s="155"/>
      <c r="BM126" s="155"/>
      <c r="BN126" s="154"/>
      <c r="BO126" s="2"/>
      <c r="BP126" s="2">
        <v>1.5020000000000001E-8</v>
      </c>
      <c r="BQ126" s="2">
        <v>5.43948825854</v>
      </c>
      <c r="BR126" s="2">
        <v>155.42039943419999</v>
      </c>
      <c r="BS126" s="2">
        <f t="shared" si="19"/>
        <v>-1.6463095724856666E-9</v>
      </c>
      <c r="BT126" s="2"/>
      <c r="BU126" s="2">
        <v>1.5E-9</v>
      </c>
      <c r="BV126" s="2">
        <v>5.3016633681199998</v>
      </c>
      <c r="BW126" s="2">
        <v>13517.8701062334</v>
      </c>
      <c r="BX126" s="2">
        <f t="shared" si="20"/>
        <v>3.4725198703935638E-10</v>
      </c>
      <c r="BY126" s="2"/>
      <c r="BZ126" s="2">
        <v>1.5E-10</v>
      </c>
      <c r="CA126" s="2">
        <v>5.6478537716400004</v>
      </c>
      <c r="CB126" s="2">
        <v>12559.038152982001</v>
      </c>
      <c r="CC126" s="2">
        <f t="shared" si="21"/>
        <v>-9.8288919841236253E-11</v>
      </c>
      <c r="CD126" s="154"/>
      <c r="CE126" s="155"/>
      <c r="CF126" s="155"/>
      <c r="CG126" s="155"/>
      <c r="CH126" s="154"/>
      <c r="CI126" s="154"/>
      <c r="CJ126" s="155"/>
      <c r="CK126" s="155"/>
      <c r="CL126" s="155"/>
      <c r="CM126" s="154"/>
      <c r="CN126" s="154"/>
      <c r="CO126" s="155"/>
      <c r="CP126" s="155"/>
      <c r="CQ126" s="155"/>
      <c r="CR126" s="154"/>
    </row>
    <row r="127" spans="1:96" ht="13.5" x14ac:dyDescent="0.3">
      <c r="A127" s="154"/>
      <c r="B127" s="154"/>
      <c r="C127" s="154"/>
      <c r="D127" s="154"/>
      <c r="E127" s="154"/>
      <c r="F127" s="154"/>
      <c r="G127" s="154"/>
      <c r="H127" s="154"/>
      <c r="I127" s="154"/>
      <c r="J127" s="154"/>
      <c r="K127" s="154"/>
      <c r="L127" s="154"/>
      <c r="M127" s="2">
        <v>6.123E-8</v>
      </c>
      <c r="N127" s="2">
        <v>1.0749490525800001</v>
      </c>
      <c r="O127" s="2">
        <v>19804.827291582798</v>
      </c>
      <c r="P127" s="2">
        <f t="shared" si="14"/>
        <v>-4.081576784767676E-8</v>
      </c>
      <c r="Q127" s="154"/>
      <c r="R127" s="2">
        <v>3.8099999999999999E-9</v>
      </c>
      <c r="S127" s="2">
        <v>4.30250406634</v>
      </c>
      <c r="T127" s="2">
        <v>6062.6632075526004</v>
      </c>
      <c r="U127" s="2">
        <f t="shared" si="15"/>
        <v>-2.3656112503520713E-9</v>
      </c>
      <c r="V127" s="154"/>
      <c r="W127" s="2">
        <v>1.8999999999999999E-10</v>
      </c>
      <c r="X127" s="2">
        <v>2.2013512519899998</v>
      </c>
      <c r="Y127" s="2">
        <v>18073.7049386502</v>
      </c>
      <c r="Z127" s="2">
        <f t="shared" si="16"/>
        <v>1.7167012546782223E-10</v>
      </c>
      <c r="AA127" s="154"/>
      <c r="AB127" s="155"/>
      <c r="AC127" s="155"/>
      <c r="AD127" s="155"/>
      <c r="AE127" s="154"/>
      <c r="AF127" s="154"/>
      <c r="AG127" s="155"/>
      <c r="AH127" s="155"/>
      <c r="AI127" s="155"/>
      <c r="AJ127" s="154"/>
      <c r="AK127" s="154"/>
      <c r="AL127" s="155"/>
      <c r="AM127" s="155"/>
      <c r="AN127" s="155"/>
      <c r="AO127" s="154"/>
      <c r="AP127" s="154"/>
      <c r="AQ127" s="2">
        <v>1.3500000000000001E-9</v>
      </c>
      <c r="AR127" s="2">
        <v>0.21349051063999999</v>
      </c>
      <c r="AS127" s="2">
        <v>10988.808157535001</v>
      </c>
      <c r="AT127" s="2">
        <f t="shared" si="17"/>
        <v>-1.2545874357385802E-9</v>
      </c>
      <c r="AU127" s="154"/>
      <c r="AV127" s="155"/>
      <c r="AW127" s="155"/>
      <c r="AX127" s="155"/>
      <c r="AY127" s="154"/>
      <c r="AZ127" s="154"/>
      <c r="BA127" s="155"/>
      <c r="BB127" s="155"/>
      <c r="BC127" s="155"/>
      <c r="BD127" s="154"/>
      <c r="BE127" s="154"/>
      <c r="BF127" s="155"/>
      <c r="BG127" s="155"/>
      <c r="BH127" s="155"/>
      <c r="BI127" s="154"/>
      <c r="BJ127" s="154"/>
      <c r="BK127" s="155"/>
      <c r="BL127" s="155"/>
      <c r="BM127" s="155"/>
      <c r="BN127" s="154"/>
      <c r="BO127" s="2"/>
      <c r="BP127" s="2">
        <v>1.8270000000000001E-8</v>
      </c>
      <c r="BQ127" s="2">
        <v>5.9122748026099998</v>
      </c>
      <c r="BR127" s="2">
        <v>3738.7614301079998</v>
      </c>
      <c r="BS127" s="2">
        <f t="shared" si="19"/>
        <v>-1.4394977068000038E-8</v>
      </c>
      <c r="BT127" s="2"/>
      <c r="BU127" s="2">
        <v>1.27E-9</v>
      </c>
      <c r="BV127" s="2">
        <v>1.92389511438</v>
      </c>
      <c r="BW127" s="2">
        <v>22483.848574492498</v>
      </c>
      <c r="BX127" s="2">
        <f t="shared" si="20"/>
        <v>-1.1367836808445226E-9</v>
      </c>
      <c r="BY127" s="2"/>
      <c r="BZ127" s="2">
        <v>1.5999999999999999E-10</v>
      </c>
      <c r="CA127" s="2">
        <v>4.4345208093000004</v>
      </c>
      <c r="CB127" s="2">
        <v>6283.0085396885997</v>
      </c>
      <c r="CC127" s="2">
        <f t="shared" si="21"/>
        <v>1.5128039401885419E-10</v>
      </c>
      <c r="CD127" s="154"/>
      <c r="CE127" s="155"/>
      <c r="CF127" s="155"/>
      <c r="CG127" s="155"/>
      <c r="CH127" s="154"/>
      <c r="CI127" s="154"/>
      <c r="CJ127" s="155"/>
      <c r="CK127" s="155"/>
      <c r="CL127" s="155"/>
      <c r="CM127" s="154"/>
      <c r="CN127" s="154"/>
      <c r="CO127" s="155"/>
      <c r="CP127" s="155"/>
      <c r="CQ127" s="155"/>
      <c r="CR127" s="154"/>
    </row>
    <row r="128" spans="1:96" ht="13.5" x14ac:dyDescent="0.3">
      <c r="A128" s="165"/>
      <c r="B128" s="166"/>
      <c r="C128" s="165"/>
      <c r="D128" s="165"/>
      <c r="E128" s="165"/>
      <c r="F128" s="165"/>
      <c r="G128" s="154"/>
      <c r="H128" s="154"/>
      <c r="I128" s="154"/>
      <c r="J128" s="154"/>
      <c r="K128" s="154"/>
      <c r="L128" s="154"/>
      <c r="M128" s="2">
        <v>4.4880000000000002E-8</v>
      </c>
      <c r="N128" s="2">
        <v>3.6528503715</v>
      </c>
      <c r="O128" s="2">
        <v>206.1855484372</v>
      </c>
      <c r="P128" s="2">
        <f t="shared" si="14"/>
        <v>3.3785121997916293E-8</v>
      </c>
      <c r="Q128" s="154"/>
      <c r="R128" s="2">
        <v>4.7099999999999997E-9</v>
      </c>
      <c r="S128" s="2">
        <v>0.86381834647</v>
      </c>
      <c r="T128" s="2">
        <v>6069.7767545533998</v>
      </c>
      <c r="U128" s="2">
        <f t="shared" si="15"/>
        <v>2.209699602496234E-9</v>
      </c>
      <c r="V128" s="154"/>
      <c r="W128" s="2">
        <v>1.8999999999999999E-10</v>
      </c>
      <c r="X128" s="2">
        <v>4.9502025530899996</v>
      </c>
      <c r="Y128" s="2">
        <v>3930.2096962196001</v>
      </c>
      <c r="Z128" s="2">
        <f t="shared" si="16"/>
        <v>1.7969989814330234E-10</v>
      </c>
      <c r="AA128" s="154"/>
      <c r="AB128" s="155"/>
      <c r="AC128" s="155"/>
      <c r="AD128" s="155"/>
      <c r="AE128" s="154"/>
      <c r="AF128" s="154"/>
      <c r="AG128" s="155"/>
      <c r="AH128" s="155"/>
      <c r="AI128" s="155"/>
      <c r="AJ128" s="154"/>
      <c r="AK128" s="154"/>
      <c r="AL128" s="155"/>
      <c r="AM128" s="155"/>
      <c r="AN128" s="155"/>
      <c r="AO128" s="154"/>
      <c r="AP128" s="154"/>
      <c r="AQ128" s="2">
        <v>1.7800000000000001E-9</v>
      </c>
      <c r="AR128" s="2">
        <v>3.8037517796999998</v>
      </c>
      <c r="AS128" s="2">
        <v>23581.258177317599</v>
      </c>
      <c r="AT128" s="2">
        <f t="shared" si="17"/>
        <v>-1.6448564781602265E-9</v>
      </c>
      <c r="AU128" s="154"/>
      <c r="AV128" s="155"/>
      <c r="AW128" s="155"/>
      <c r="AX128" s="155"/>
      <c r="AY128" s="154"/>
      <c r="AZ128" s="154"/>
      <c r="BA128" s="155"/>
      <c r="BB128" s="155"/>
      <c r="BC128" s="155"/>
      <c r="BD128" s="154"/>
      <c r="BE128" s="154"/>
      <c r="BF128" s="155"/>
      <c r="BG128" s="155"/>
      <c r="BH128" s="155"/>
      <c r="BI128" s="154"/>
      <c r="BJ128" s="154"/>
      <c r="BK128" s="155"/>
      <c r="BL128" s="155"/>
      <c r="BM128" s="155"/>
      <c r="BN128" s="154"/>
      <c r="BO128" s="2"/>
      <c r="BP128" s="2">
        <v>1.726E-8</v>
      </c>
      <c r="BQ128" s="2">
        <v>2.1676498358299998</v>
      </c>
      <c r="BR128" s="2">
        <v>10575.406682941801</v>
      </c>
      <c r="BS128" s="2">
        <f t="shared" si="19"/>
        <v>-7.1338472761284391E-9</v>
      </c>
      <c r="BT128" s="2"/>
      <c r="BU128" s="2">
        <v>1.21E-9</v>
      </c>
      <c r="BV128" s="2">
        <v>2.3781312901099998</v>
      </c>
      <c r="BW128" s="2">
        <v>167283.76158766501</v>
      </c>
      <c r="BX128" s="2">
        <f t="shared" si="20"/>
        <v>3.9786087142729638E-10</v>
      </c>
      <c r="BY128" s="2"/>
      <c r="BZ128" s="2">
        <v>1.4000000000000001E-10</v>
      </c>
      <c r="CA128" s="2">
        <v>2.31721603062</v>
      </c>
      <c r="CB128" s="2">
        <v>5481.2549188676003</v>
      </c>
      <c r="CC128" s="2">
        <f t="shared" si="21"/>
        <v>-1.3608660476993247E-10</v>
      </c>
      <c r="CD128" s="154"/>
      <c r="CE128" s="155"/>
      <c r="CF128" s="155"/>
      <c r="CG128" s="155"/>
      <c r="CH128" s="154"/>
      <c r="CI128" s="154"/>
      <c r="CJ128" s="155"/>
      <c r="CK128" s="155"/>
      <c r="CL128" s="155"/>
      <c r="CM128" s="154"/>
      <c r="CN128" s="154"/>
      <c r="CO128" s="155"/>
      <c r="CP128" s="155"/>
      <c r="CQ128" s="155"/>
      <c r="CR128" s="154"/>
    </row>
    <row r="129" spans="1:96" ht="13.5" x14ac:dyDescent="0.3">
      <c r="A129" s="154"/>
      <c r="B129" s="154"/>
      <c r="C129" s="154"/>
      <c r="D129" s="154"/>
      <c r="E129" s="154"/>
      <c r="F129" s="154"/>
      <c r="G129" s="154"/>
      <c r="H129" s="154"/>
      <c r="I129" s="154"/>
      <c r="J129" s="154"/>
      <c r="K129" s="154"/>
      <c r="L129" s="154"/>
      <c r="M129" s="2">
        <v>4.0200000000000003E-8</v>
      </c>
      <c r="N129" s="2">
        <v>0.83995823170999995</v>
      </c>
      <c r="O129" s="2">
        <v>20.355319398799999</v>
      </c>
      <c r="P129" s="2">
        <f t="shared" ref="P129:P192" si="22">M129*COS(N129+O129*Tau)</f>
        <v>1.5663100755670393E-8</v>
      </c>
      <c r="Q129" s="154"/>
      <c r="R129" s="2">
        <v>3.6699999999999999E-9</v>
      </c>
      <c r="S129" s="2">
        <v>1.3294383976299999</v>
      </c>
      <c r="T129" s="2">
        <v>6283.0085396885997</v>
      </c>
      <c r="U129" s="2">
        <f t="shared" ref="U129:U192" si="23">R129*COS(S129+T129*Tau)</f>
        <v>-3.5113018443692077E-9</v>
      </c>
      <c r="V129" s="154"/>
      <c r="W129" s="2">
        <v>1.8999999999999999E-10</v>
      </c>
      <c r="X129" s="2">
        <v>0.57998702746999997</v>
      </c>
      <c r="Y129" s="2">
        <v>31415.379249957001</v>
      </c>
      <c r="Z129" s="2">
        <f t="shared" ref="Z129:Z142" si="24">W129*COS(X129+Y129*Tau)</f>
        <v>-5.9133130640639769E-11</v>
      </c>
      <c r="AA129" s="154"/>
      <c r="AB129" s="155"/>
      <c r="AC129" s="155"/>
      <c r="AD129" s="155"/>
      <c r="AE129" s="154"/>
      <c r="AF129" s="154"/>
      <c r="AG129" s="155"/>
      <c r="AH129" s="155"/>
      <c r="AI129" s="155"/>
      <c r="AJ129" s="154"/>
      <c r="AK129" s="154"/>
      <c r="AL129" s="155"/>
      <c r="AM129" s="155"/>
      <c r="AN129" s="155"/>
      <c r="AO129" s="154"/>
      <c r="AP129" s="154"/>
      <c r="AQ129" s="2">
        <v>1.2300000000000001E-9</v>
      </c>
      <c r="AR129" s="2">
        <v>1.66800739151</v>
      </c>
      <c r="AS129" s="2">
        <v>15110.4661198662</v>
      </c>
      <c r="AT129" s="2">
        <f t="shared" ref="AT129:AT184" si="25">AQ129*COS(AR129+AS129*Tau)</f>
        <v>-5.6317584974149234E-10</v>
      </c>
      <c r="AU129" s="154"/>
      <c r="AV129" s="155"/>
      <c r="AW129" s="155"/>
      <c r="AX129" s="155"/>
      <c r="AY129" s="154"/>
      <c r="AZ129" s="154"/>
      <c r="BA129" s="155"/>
      <c r="BB129" s="155"/>
      <c r="BC129" s="155"/>
      <c r="BD129" s="154"/>
      <c r="BE129" s="154"/>
      <c r="BF129" s="155"/>
      <c r="BG129" s="155"/>
      <c r="BH129" s="155"/>
      <c r="BI129" s="154"/>
      <c r="BJ129" s="154"/>
      <c r="BK129" s="155"/>
      <c r="BL129" s="155"/>
      <c r="BM129" s="155"/>
      <c r="BN129" s="154"/>
      <c r="BO129" s="2"/>
      <c r="BP129" s="2">
        <v>1.5320000000000001E-8</v>
      </c>
      <c r="BQ129" s="2">
        <v>5.3568310707000002</v>
      </c>
      <c r="BR129" s="2">
        <v>13521.751441591399</v>
      </c>
      <c r="BS129" s="2">
        <f t="shared" ref="BS129:BS192" si="26">BP129*COS(BQ129+BR129*Tau)</f>
        <v>5.2795012457272521E-9</v>
      </c>
      <c r="BT129" s="2"/>
      <c r="BU129" s="2">
        <v>1.2E-9</v>
      </c>
      <c r="BV129" s="2">
        <v>3.9842368485300002</v>
      </c>
      <c r="BW129" s="2">
        <v>4686.8894077067998</v>
      </c>
      <c r="BX129" s="2">
        <f t="shared" ref="BX129:BX192" si="27">BU129*COS(BV129+BW129*Tau)</f>
        <v>-2.8900837109240508E-12</v>
      </c>
      <c r="BY129" s="2"/>
      <c r="BZ129" s="2">
        <v>1.4000000000000001E-10</v>
      </c>
      <c r="CA129" s="2">
        <v>4.4347903230499996</v>
      </c>
      <c r="CB129" s="2">
        <v>13517.8701062334</v>
      </c>
      <c r="CC129" s="2">
        <f t="shared" ref="CC129:CC139" si="28">BZ129*COS(CA129+CB129*Tau)</f>
        <v>-8.2847752920052689E-11</v>
      </c>
      <c r="CD129" s="154"/>
      <c r="CE129" s="155"/>
      <c r="CF129" s="155"/>
      <c r="CG129" s="155"/>
      <c r="CH129" s="154"/>
      <c r="CI129" s="154"/>
      <c r="CJ129" s="155"/>
      <c r="CK129" s="155"/>
      <c r="CL129" s="155"/>
      <c r="CM129" s="154"/>
      <c r="CN129" s="154"/>
      <c r="CO129" s="155"/>
      <c r="CP129" s="155"/>
      <c r="CQ129" s="155"/>
      <c r="CR129" s="154"/>
    </row>
    <row r="130" spans="1:96" ht="13.5" x14ac:dyDescent="0.3">
      <c r="A130" s="154"/>
      <c r="B130" s="154"/>
      <c r="C130" s="154"/>
      <c r="D130" s="154"/>
      <c r="E130" s="154"/>
      <c r="F130" s="154"/>
      <c r="G130" s="154"/>
      <c r="H130" s="154"/>
      <c r="I130" s="154"/>
      <c r="J130" s="154"/>
      <c r="K130" s="154"/>
      <c r="L130" s="154"/>
      <c r="M130" s="2">
        <v>5.1879999999999999E-8</v>
      </c>
      <c r="N130" s="2">
        <v>4.06503864016</v>
      </c>
      <c r="O130" s="2">
        <v>6208.2942514241004</v>
      </c>
      <c r="P130" s="2">
        <f t="shared" si="22"/>
        <v>-1.74894632050573E-8</v>
      </c>
      <c r="Q130" s="154"/>
      <c r="R130" s="2">
        <v>4.5999999999999998E-9</v>
      </c>
      <c r="S130" s="2">
        <v>5.1966721957499997</v>
      </c>
      <c r="T130" s="2">
        <v>6284.0561710596003</v>
      </c>
      <c r="U130" s="2">
        <f t="shared" si="23"/>
        <v>4.1470361528126926E-9</v>
      </c>
      <c r="V130" s="154"/>
      <c r="W130" s="2">
        <v>2.1E-10</v>
      </c>
      <c r="X130" s="2">
        <v>1.75474323399</v>
      </c>
      <c r="Y130" s="2">
        <v>12139.5535091068</v>
      </c>
      <c r="Z130" s="2">
        <f t="shared" si="24"/>
        <v>-1.1279753206583148E-10</v>
      </c>
      <c r="AA130" s="154"/>
      <c r="AB130" s="155"/>
      <c r="AC130" s="155"/>
      <c r="AD130" s="155"/>
      <c r="AE130" s="154"/>
      <c r="AF130" s="154"/>
      <c r="AG130" s="155"/>
      <c r="AH130" s="155"/>
      <c r="AI130" s="155"/>
      <c r="AJ130" s="154"/>
      <c r="AK130" s="154"/>
      <c r="AL130" s="155"/>
      <c r="AM130" s="155"/>
      <c r="AN130" s="155"/>
      <c r="AO130" s="154"/>
      <c r="AP130" s="154"/>
      <c r="AQ130" s="2">
        <v>1.2199999999999999E-9</v>
      </c>
      <c r="AR130" s="2">
        <v>2.7267827224399999</v>
      </c>
      <c r="AS130" s="2">
        <v>18849.227549974199</v>
      </c>
      <c r="AT130" s="2">
        <f t="shared" si="25"/>
        <v>6.6133908617442128E-10</v>
      </c>
      <c r="AU130" s="154"/>
      <c r="AV130" s="155"/>
      <c r="AW130" s="155"/>
      <c r="AX130" s="155"/>
      <c r="AY130" s="154"/>
      <c r="AZ130" s="154"/>
      <c r="BA130" s="155"/>
      <c r="BB130" s="155"/>
      <c r="BC130" s="155"/>
      <c r="BD130" s="154"/>
      <c r="BE130" s="154"/>
      <c r="BF130" s="155"/>
      <c r="BG130" s="155"/>
      <c r="BH130" s="155"/>
      <c r="BI130" s="154"/>
      <c r="BJ130" s="154"/>
      <c r="BK130" s="155"/>
      <c r="BL130" s="155"/>
      <c r="BM130" s="155"/>
      <c r="BN130" s="154"/>
      <c r="BO130" s="2"/>
      <c r="BP130" s="2">
        <v>1.829E-8</v>
      </c>
      <c r="BQ130" s="2">
        <v>1.6600614873099999</v>
      </c>
      <c r="BR130" s="2">
        <v>39302.096962196003</v>
      </c>
      <c r="BS130" s="2">
        <f t="shared" si="26"/>
        <v>1.1592872257565012E-8</v>
      </c>
      <c r="BT130" s="2"/>
      <c r="BU130" s="2">
        <v>1.1700000000000001E-9</v>
      </c>
      <c r="BV130" s="2">
        <v>5.8107264221100001</v>
      </c>
      <c r="BW130" s="2">
        <v>12569.6748183318</v>
      </c>
      <c r="BX130" s="2">
        <f t="shared" si="27"/>
        <v>-1.0149773197145365E-9</v>
      </c>
      <c r="BY130" s="2"/>
      <c r="BZ130" s="2">
        <v>1.4000000000000001E-10</v>
      </c>
      <c r="CA130" s="2">
        <v>4.7320931293599999</v>
      </c>
      <c r="CB130" s="2">
        <v>7342.4577801805999</v>
      </c>
      <c r="CC130" s="2">
        <f t="shared" si="28"/>
        <v>-1.4726688886911672E-11</v>
      </c>
      <c r="CD130" s="154"/>
      <c r="CE130" s="155"/>
      <c r="CF130" s="155"/>
      <c r="CG130" s="155"/>
      <c r="CH130" s="154"/>
      <c r="CI130" s="154"/>
      <c r="CJ130" s="155"/>
      <c r="CK130" s="155"/>
      <c r="CL130" s="155"/>
      <c r="CM130" s="154"/>
      <c r="CN130" s="154"/>
      <c r="CO130" s="155"/>
      <c r="CP130" s="155"/>
      <c r="CQ130" s="155"/>
      <c r="CR130" s="154"/>
    </row>
    <row r="131" spans="1:96" ht="13.5" x14ac:dyDescent="0.3">
      <c r="A131" s="154"/>
      <c r="B131" s="154"/>
      <c r="C131" s="154"/>
      <c r="D131" s="154"/>
      <c r="E131" s="154"/>
      <c r="F131" s="154"/>
      <c r="G131" s="154"/>
      <c r="H131" s="154"/>
      <c r="I131" s="154"/>
      <c r="J131" s="154"/>
      <c r="K131" s="154"/>
      <c r="L131" s="154"/>
      <c r="M131" s="2">
        <v>5.3069999999999998E-8</v>
      </c>
      <c r="N131" s="2">
        <v>0.38217636096000002</v>
      </c>
      <c r="O131" s="2">
        <v>31441.677569756801</v>
      </c>
      <c r="P131" s="2">
        <f t="shared" si="22"/>
        <v>-2.7549097375323017E-8</v>
      </c>
      <c r="Q131" s="154"/>
      <c r="R131" s="2">
        <v>3.3299999999999999E-9</v>
      </c>
      <c r="S131" s="2">
        <v>5.5425620574099996</v>
      </c>
      <c r="T131" s="2">
        <v>4686.8894077067998</v>
      </c>
      <c r="U131" s="2">
        <f t="shared" si="23"/>
        <v>3.3296313754437367E-9</v>
      </c>
      <c r="V131" s="154"/>
      <c r="W131" s="2">
        <v>1.8999999999999999E-10</v>
      </c>
      <c r="X131" s="2">
        <v>3.9223307049899998</v>
      </c>
      <c r="Y131" s="2">
        <v>19651.048481098002</v>
      </c>
      <c r="Z131" s="2">
        <f t="shared" si="24"/>
        <v>-1.6751438695501195E-10</v>
      </c>
      <c r="AA131" s="154"/>
      <c r="AB131" s="155"/>
      <c r="AC131" s="155"/>
      <c r="AD131" s="155"/>
      <c r="AE131" s="154"/>
      <c r="AF131" s="154"/>
      <c r="AG131" s="155"/>
      <c r="AH131" s="155"/>
      <c r="AI131" s="155"/>
      <c r="AJ131" s="154"/>
      <c r="AK131" s="154"/>
      <c r="AL131" s="155"/>
      <c r="AM131" s="155"/>
      <c r="AN131" s="155"/>
      <c r="AO131" s="154"/>
      <c r="AP131" s="154"/>
      <c r="AQ131" s="2">
        <v>1.26E-9</v>
      </c>
      <c r="AR131" s="2">
        <v>1.1767551291</v>
      </c>
      <c r="AS131" s="2">
        <v>14919.0178537546</v>
      </c>
      <c r="AT131" s="2">
        <f t="shared" si="25"/>
        <v>2.0728097273295669E-11</v>
      </c>
      <c r="AU131" s="154"/>
      <c r="AV131" s="155"/>
      <c r="AW131" s="155"/>
      <c r="AX131" s="155"/>
      <c r="AY131" s="154"/>
      <c r="AZ131" s="154"/>
      <c r="BA131" s="155"/>
      <c r="BB131" s="155"/>
      <c r="BC131" s="155"/>
      <c r="BD131" s="154"/>
      <c r="BE131" s="154"/>
      <c r="BF131" s="155"/>
      <c r="BG131" s="155"/>
      <c r="BH131" s="155"/>
      <c r="BI131" s="154"/>
      <c r="BJ131" s="154"/>
      <c r="BK131" s="155"/>
      <c r="BL131" s="155"/>
      <c r="BM131" s="155"/>
      <c r="BN131" s="154"/>
      <c r="BO131" s="2"/>
      <c r="BP131" s="2">
        <v>1.6050000000000001E-8</v>
      </c>
      <c r="BQ131" s="2">
        <v>1.9092863763300001</v>
      </c>
      <c r="BR131" s="2">
        <v>6133.5126528567998</v>
      </c>
      <c r="BS131" s="2">
        <f t="shared" si="26"/>
        <v>8.69625226097568E-9</v>
      </c>
      <c r="BT131" s="2"/>
      <c r="BU131" s="2">
        <v>1.2199999999999999E-9</v>
      </c>
      <c r="BV131" s="2">
        <v>5.6097305422400003</v>
      </c>
      <c r="BW131" s="2">
        <v>5642.1982426092</v>
      </c>
      <c r="BX131" s="2">
        <f t="shared" si="27"/>
        <v>-1.2081233395413599E-9</v>
      </c>
      <c r="BY131" s="2"/>
      <c r="BZ131" s="2">
        <v>1.2E-10</v>
      </c>
      <c r="CA131" s="2">
        <v>0.64705975462999998</v>
      </c>
      <c r="CB131" s="2">
        <v>18073.7049386502</v>
      </c>
      <c r="CC131" s="2">
        <f t="shared" si="28"/>
        <v>5.3206167754162343E-11</v>
      </c>
      <c r="CD131" s="154"/>
      <c r="CE131" s="155"/>
      <c r="CF131" s="155"/>
      <c r="CG131" s="155"/>
      <c r="CH131" s="154"/>
      <c r="CI131" s="154"/>
      <c r="CJ131" s="155"/>
      <c r="CK131" s="155"/>
      <c r="CL131" s="155"/>
      <c r="CM131" s="154"/>
      <c r="CN131" s="154"/>
      <c r="CO131" s="155"/>
      <c r="CP131" s="155"/>
      <c r="CQ131" s="155"/>
      <c r="CR131" s="154"/>
    </row>
    <row r="132" spans="1:96" ht="13.5" x14ac:dyDescent="0.3">
      <c r="A132" s="154"/>
      <c r="B132" s="154"/>
      <c r="C132" s="154"/>
      <c r="D132" s="154"/>
      <c r="E132" s="154"/>
      <c r="F132" s="154"/>
      <c r="G132" s="154"/>
      <c r="H132" s="154"/>
      <c r="I132" s="154"/>
      <c r="J132" s="154"/>
      <c r="K132" s="154"/>
      <c r="L132" s="154"/>
      <c r="M132" s="2">
        <v>3.7849999999999998E-8</v>
      </c>
      <c r="N132" s="2">
        <v>2.3436921373300001</v>
      </c>
      <c r="O132" s="2">
        <v>3.8813353579999998</v>
      </c>
      <c r="P132" s="2">
        <f t="shared" si="22"/>
        <v>-2.8081840243015164E-8</v>
      </c>
      <c r="Q132" s="154"/>
      <c r="R132" s="2">
        <v>3.41E-9</v>
      </c>
      <c r="S132" s="2">
        <v>4.3652298993400001</v>
      </c>
      <c r="T132" s="2">
        <v>7238.6755916000002</v>
      </c>
      <c r="U132" s="2">
        <f t="shared" si="23"/>
        <v>-2.839050631887379E-9</v>
      </c>
      <c r="V132" s="154"/>
      <c r="W132" s="2">
        <v>1.4000000000000001E-10</v>
      </c>
      <c r="X132" s="2">
        <v>0.98131213224000002</v>
      </c>
      <c r="Y132" s="2">
        <v>12559.038152982001</v>
      </c>
      <c r="Z132" s="2">
        <f t="shared" si="24"/>
        <v>-1.0144102137358601E-10</v>
      </c>
      <c r="AA132" s="154"/>
      <c r="AB132" s="155"/>
      <c r="AC132" s="155"/>
      <c r="AD132" s="155"/>
      <c r="AE132" s="154"/>
      <c r="AF132" s="154"/>
      <c r="AG132" s="155"/>
      <c r="AH132" s="155"/>
      <c r="AI132" s="155"/>
      <c r="AJ132" s="154"/>
      <c r="AK132" s="154"/>
      <c r="AL132" s="155"/>
      <c r="AM132" s="155"/>
      <c r="AN132" s="155"/>
      <c r="AO132" s="154"/>
      <c r="AP132" s="154"/>
      <c r="AQ132" s="2">
        <v>1.4200000000000001E-9</v>
      </c>
      <c r="AR132" s="2">
        <v>3.9505344133200002</v>
      </c>
      <c r="AS132" s="2">
        <v>337.81426319640002</v>
      </c>
      <c r="AT132" s="2">
        <f t="shared" si="25"/>
        <v>-1.4198890573256456E-9</v>
      </c>
      <c r="AU132" s="154"/>
      <c r="AV132" s="155"/>
      <c r="AW132" s="155"/>
      <c r="AX132" s="155"/>
      <c r="AY132" s="154"/>
      <c r="AZ132" s="154"/>
      <c r="BA132" s="155"/>
      <c r="BB132" s="155"/>
      <c r="BC132" s="155"/>
      <c r="BD132" s="154"/>
      <c r="BE132" s="154"/>
      <c r="BF132" s="155"/>
      <c r="BG132" s="155"/>
      <c r="BH132" s="155"/>
      <c r="BI132" s="154"/>
      <c r="BJ132" s="154"/>
      <c r="BK132" s="155"/>
      <c r="BL132" s="155"/>
      <c r="BM132" s="155"/>
      <c r="BN132" s="154"/>
      <c r="BO132" s="2"/>
      <c r="BP132" s="2">
        <v>1.282E-8</v>
      </c>
      <c r="BQ132" s="2">
        <v>2.4601488041800001</v>
      </c>
      <c r="BR132" s="2">
        <v>13916.0191096416</v>
      </c>
      <c r="BS132" s="2">
        <f t="shared" si="26"/>
        <v>-8.4263677951757208E-9</v>
      </c>
      <c r="BT132" s="2"/>
      <c r="BU132" s="2">
        <v>1.57E-9</v>
      </c>
      <c r="BV132" s="2">
        <v>3.4023642600200001</v>
      </c>
      <c r="BW132" s="2">
        <v>16496.361396202399</v>
      </c>
      <c r="BX132" s="2">
        <f t="shared" si="27"/>
        <v>6.3045605317360714E-10</v>
      </c>
      <c r="BY132" s="2"/>
      <c r="BZ132" s="2">
        <v>1.0999999999999999E-10</v>
      </c>
      <c r="CA132" s="2">
        <v>1.5144333219999999</v>
      </c>
      <c r="CB132" s="2">
        <v>16200.772724501199</v>
      </c>
      <c r="CC132" s="2">
        <f t="shared" si="28"/>
        <v>8.034271185302543E-11</v>
      </c>
      <c r="CD132" s="154"/>
      <c r="CE132" s="155"/>
      <c r="CF132" s="155"/>
      <c r="CG132" s="155"/>
      <c r="CH132" s="154"/>
      <c r="CI132" s="154"/>
      <c r="CJ132" s="155"/>
      <c r="CK132" s="155"/>
      <c r="CL132" s="155"/>
      <c r="CM132" s="154"/>
      <c r="CN132" s="154"/>
      <c r="CO132" s="155"/>
      <c r="CP132" s="155"/>
      <c r="CQ132" s="155"/>
      <c r="CR132" s="154"/>
    </row>
    <row r="133" spans="1:96" ht="13.5" x14ac:dyDescent="0.3">
      <c r="A133" s="154"/>
      <c r="B133" s="154"/>
      <c r="C133" s="154"/>
      <c r="D133" s="154"/>
      <c r="E133" s="154"/>
      <c r="F133" s="154"/>
      <c r="G133" s="154"/>
      <c r="H133" s="154"/>
      <c r="I133" s="154"/>
      <c r="J133" s="154"/>
      <c r="K133" s="154"/>
      <c r="L133" s="154"/>
      <c r="M133" s="2">
        <v>4.4969999999999998E-8</v>
      </c>
      <c r="N133" s="2">
        <v>3.2723079684499998</v>
      </c>
      <c r="O133" s="2">
        <v>11015.106477334801</v>
      </c>
      <c r="P133" s="2">
        <f t="shared" si="22"/>
        <v>4.4944225022256331E-8</v>
      </c>
      <c r="Q133" s="154"/>
      <c r="R133" s="2">
        <v>3.36E-9</v>
      </c>
      <c r="S133" s="2">
        <v>4.0020587683500004</v>
      </c>
      <c r="T133" s="2">
        <v>3097.8838227257902</v>
      </c>
      <c r="U133" s="2">
        <f t="shared" si="23"/>
        <v>-2.0608893414357832E-9</v>
      </c>
      <c r="V133" s="154"/>
      <c r="W133" s="2">
        <v>1.8999999999999999E-10</v>
      </c>
      <c r="X133" s="2">
        <v>4.9330933372899999</v>
      </c>
      <c r="Y133" s="2">
        <v>2942.4634232916001</v>
      </c>
      <c r="Z133" s="2">
        <f t="shared" si="24"/>
        <v>-1.4740387626696711E-10</v>
      </c>
      <c r="AA133" s="154"/>
      <c r="AB133" s="155"/>
      <c r="AC133" s="155"/>
      <c r="AD133" s="155"/>
      <c r="AE133" s="154"/>
      <c r="AF133" s="154"/>
      <c r="AG133" s="155"/>
      <c r="AH133" s="155"/>
      <c r="AI133" s="155"/>
      <c r="AJ133" s="154"/>
      <c r="AK133" s="154"/>
      <c r="AL133" s="155"/>
      <c r="AM133" s="155"/>
      <c r="AN133" s="155"/>
      <c r="AO133" s="154"/>
      <c r="AP133" s="154"/>
      <c r="AQ133" s="2">
        <v>1.1599999999999999E-9</v>
      </c>
      <c r="AR133" s="2">
        <v>6.0634090622899999</v>
      </c>
      <c r="AS133" s="2">
        <v>6709.6740408674004</v>
      </c>
      <c r="AT133" s="2">
        <f t="shared" si="25"/>
        <v>-4.2282561460228074E-10</v>
      </c>
      <c r="AU133" s="154"/>
      <c r="AV133" s="155"/>
      <c r="AW133" s="155"/>
      <c r="AX133" s="155"/>
      <c r="AY133" s="154"/>
      <c r="AZ133" s="154"/>
      <c r="BA133" s="155"/>
      <c r="BB133" s="155"/>
      <c r="BC133" s="155"/>
      <c r="BD133" s="154"/>
      <c r="BE133" s="154"/>
      <c r="BF133" s="155"/>
      <c r="BG133" s="155"/>
      <c r="BH133" s="155"/>
      <c r="BI133" s="154"/>
      <c r="BJ133" s="154"/>
      <c r="BK133" s="155"/>
      <c r="BL133" s="155"/>
      <c r="BM133" s="155"/>
      <c r="BN133" s="154"/>
      <c r="BO133" s="2"/>
      <c r="BP133" s="2">
        <v>1.2110000000000001E-8</v>
      </c>
      <c r="BQ133" s="2">
        <v>4.4136063155</v>
      </c>
      <c r="BR133" s="2">
        <v>3894.1818295421999</v>
      </c>
      <c r="BS133" s="2">
        <f t="shared" si="26"/>
        <v>1.4287702339939059E-9</v>
      </c>
      <c r="BT133" s="2"/>
      <c r="BU133" s="2">
        <v>1.2900000000000001E-9</v>
      </c>
      <c r="BV133" s="2">
        <v>2.10705116371</v>
      </c>
      <c r="BW133" s="2">
        <v>1589.0728952838001</v>
      </c>
      <c r="BX133" s="2">
        <f t="shared" si="27"/>
        <v>-1.2083367090379863E-9</v>
      </c>
      <c r="BY133" s="2"/>
      <c r="BZ133" s="2">
        <v>1.0999999999999999E-10</v>
      </c>
      <c r="CA133" s="2">
        <v>0.88708889184999995</v>
      </c>
      <c r="CB133" s="2">
        <v>21228.392023545799</v>
      </c>
      <c r="CC133" s="2">
        <f t="shared" si="28"/>
        <v>1.0943698679678505E-10</v>
      </c>
      <c r="CD133" s="154"/>
      <c r="CE133" s="155"/>
      <c r="CF133" s="155"/>
      <c r="CG133" s="155"/>
      <c r="CH133" s="154"/>
      <c r="CI133" s="154"/>
      <c r="CJ133" s="155"/>
      <c r="CK133" s="155"/>
      <c r="CL133" s="155"/>
      <c r="CM133" s="154"/>
      <c r="CN133" s="154"/>
      <c r="CO133" s="155"/>
      <c r="CP133" s="155"/>
      <c r="CQ133" s="155"/>
      <c r="CR133" s="154"/>
    </row>
    <row r="134" spans="1:96" ht="13.5" x14ac:dyDescent="0.3">
      <c r="A134" s="154"/>
      <c r="B134" s="154"/>
      <c r="C134" s="167"/>
      <c r="D134" s="154"/>
      <c r="E134" s="154"/>
      <c r="F134" s="154"/>
      <c r="G134" s="154"/>
      <c r="H134" s="154"/>
      <c r="I134" s="154"/>
      <c r="J134" s="154"/>
      <c r="K134" s="154"/>
      <c r="L134" s="154"/>
      <c r="M134" s="2">
        <v>4.1320000000000002E-8</v>
      </c>
      <c r="N134" s="2">
        <v>0.92128915752999996</v>
      </c>
      <c r="O134" s="2">
        <v>3738.7614301079998</v>
      </c>
      <c r="P134" s="2">
        <f t="shared" si="22"/>
        <v>1.5510612943474568E-8</v>
      </c>
      <c r="Q134" s="154"/>
      <c r="R134" s="2">
        <v>3.5899999999999998E-9</v>
      </c>
      <c r="S134" s="2">
        <v>6.2267979028399996</v>
      </c>
      <c r="T134" s="2">
        <v>245.83164622940001</v>
      </c>
      <c r="U134" s="2">
        <f t="shared" si="23"/>
        <v>-2.5145557706793866E-9</v>
      </c>
      <c r="V134" s="154"/>
      <c r="W134" s="2">
        <v>1.5999999999999999E-10</v>
      </c>
      <c r="X134" s="2">
        <v>5.5599753455799998</v>
      </c>
      <c r="Y134" s="2">
        <v>8827.3902698748007</v>
      </c>
      <c r="Z134" s="2">
        <f t="shared" si="24"/>
        <v>-4.607828026355217E-11</v>
      </c>
      <c r="AA134" s="154"/>
      <c r="AB134" s="155"/>
      <c r="AC134" s="155"/>
      <c r="AD134" s="155"/>
      <c r="AE134" s="154"/>
      <c r="AF134" s="154"/>
      <c r="AG134" s="155"/>
      <c r="AH134" s="155"/>
      <c r="AI134" s="155"/>
      <c r="AJ134" s="154"/>
      <c r="AK134" s="154"/>
      <c r="AL134" s="155"/>
      <c r="AM134" s="155"/>
      <c r="AN134" s="155"/>
      <c r="AO134" s="154"/>
      <c r="AP134" s="154"/>
      <c r="AQ134" s="2">
        <v>1.37E-9</v>
      </c>
      <c r="AR134" s="2">
        <v>3.5214324675699999</v>
      </c>
      <c r="AS134" s="2">
        <v>12139.5535091068</v>
      </c>
      <c r="AT134" s="2">
        <f t="shared" si="25"/>
        <v>1.2767232003398007E-9</v>
      </c>
      <c r="AU134" s="154"/>
      <c r="AV134" s="155"/>
      <c r="AW134" s="155"/>
      <c r="AX134" s="155"/>
      <c r="AY134" s="154"/>
      <c r="AZ134" s="154"/>
      <c r="BA134" s="155"/>
      <c r="BB134" s="155"/>
      <c r="BC134" s="155"/>
      <c r="BD134" s="154"/>
      <c r="BE134" s="154"/>
      <c r="BF134" s="155"/>
      <c r="BG134" s="155"/>
      <c r="BH134" s="155"/>
      <c r="BI134" s="154"/>
      <c r="BJ134" s="154"/>
      <c r="BK134" s="155"/>
      <c r="BL134" s="155"/>
      <c r="BM134" s="155"/>
      <c r="BN134" s="154"/>
      <c r="BO134" s="2"/>
      <c r="BP134" s="2">
        <v>1.3939999999999999E-8</v>
      </c>
      <c r="BQ134" s="2">
        <v>1.7780192935400001</v>
      </c>
      <c r="BR134" s="2">
        <v>9225.5392732830005</v>
      </c>
      <c r="BS134" s="2">
        <f t="shared" si="26"/>
        <v>9.4916429324793611E-9</v>
      </c>
      <c r="BT134" s="2"/>
      <c r="BU134" s="2">
        <v>1.1599999999999999E-9</v>
      </c>
      <c r="BV134" s="2">
        <v>0.55839966736000002</v>
      </c>
      <c r="BW134" s="2">
        <v>5849.3641121146002</v>
      </c>
      <c r="BX134" s="2">
        <f t="shared" si="27"/>
        <v>2.9307196893620167E-10</v>
      </c>
      <c r="BY134" s="2"/>
      <c r="BZ134" s="2">
        <v>1.4000000000000001E-10</v>
      </c>
      <c r="CA134" s="2">
        <v>4.5011650853400003</v>
      </c>
      <c r="CB134" s="2">
        <v>640.87760738220004</v>
      </c>
      <c r="CC134" s="2">
        <f t="shared" si="28"/>
        <v>-9.7766550057687551E-11</v>
      </c>
      <c r="CD134" s="154"/>
      <c r="CE134" s="155"/>
      <c r="CF134" s="155"/>
      <c r="CG134" s="155"/>
      <c r="CH134" s="154"/>
      <c r="CI134" s="154"/>
      <c r="CJ134" s="155"/>
      <c r="CK134" s="155"/>
      <c r="CL134" s="155"/>
      <c r="CM134" s="154"/>
      <c r="CN134" s="154"/>
      <c r="CO134" s="155"/>
      <c r="CP134" s="155"/>
      <c r="CQ134" s="155"/>
      <c r="CR134" s="154"/>
    </row>
    <row r="135" spans="1:96" ht="13.5" x14ac:dyDescent="0.3">
      <c r="A135" s="154"/>
      <c r="B135" s="154"/>
      <c r="C135" s="154"/>
      <c r="D135" s="154"/>
      <c r="E135" s="154"/>
      <c r="F135" s="154"/>
      <c r="G135" s="154"/>
      <c r="H135" s="154"/>
      <c r="I135" s="154"/>
      <c r="J135" s="154"/>
      <c r="K135" s="154"/>
      <c r="L135" s="154"/>
      <c r="M135" s="2">
        <v>3.5210000000000002E-8</v>
      </c>
      <c r="N135" s="2">
        <v>5.9784480710799999</v>
      </c>
      <c r="O135" s="2">
        <v>3894.1818295421999</v>
      </c>
      <c r="P135" s="2">
        <f t="shared" si="22"/>
        <v>3.4988197449472298E-8</v>
      </c>
      <c r="Q135" s="154"/>
      <c r="R135" s="2">
        <v>3.0699999999999999E-9</v>
      </c>
      <c r="S135" s="2">
        <v>2.3529901092399998</v>
      </c>
      <c r="T135" s="2">
        <v>170.67287061920001</v>
      </c>
      <c r="U135" s="2">
        <f t="shared" si="23"/>
        <v>1.2311932978139918E-9</v>
      </c>
      <c r="V135" s="154"/>
      <c r="W135" s="2">
        <v>1.2999999999999999E-10</v>
      </c>
      <c r="X135" s="2">
        <v>1.68808165516</v>
      </c>
      <c r="Y135" s="2">
        <v>4535.0594369244</v>
      </c>
      <c r="Z135" s="2">
        <f t="shared" si="24"/>
        <v>1.2982305365727986E-10</v>
      </c>
      <c r="AA135" s="154"/>
      <c r="AB135" s="155"/>
      <c r="AC135" s="155"/>
      <c r="AD135" s="155"/>
      <c r="AE135" s="154"/>
      <c r="AF135" s="154"/>
      <c r="AG135" s="155"/>
      <c r="AH135" s="155"/>
      <c r="AI135" s="155"/>
      <c r="AJ135" s="154"/>
      <c r="AK135" s="154"/>
      <c r="AL135" s="155"/>
      <c r="AM135" s="155"/>
      <c r="AN135" s="155"/>
      <c r="AO135" s="154"/>
      <c r="AP135" s="154"/>
      <c r="AQ135" s="2">
        <v>1.3600000000000001E-9</v>
      </c>
      <c r="AR135" s="2">
        <v>2.9217911354199999</v>
      </c>
      <c r="AS135" s="2">
        <v>32217.2001810808</v>
      </c>
      <c r="AT135" s="2">
        <f t="shared" si="25"/>
        <v>-3.6149434810116893E-11</v>
      </c>
      <c r="AU135" s="154"/>
      <c r="AV135" s="155"/>
      <c r="AW135" s="155"/>
      <c r="AX135" s="155"/>
      <c r="AY135" s="154"/>
      <c r="AZ135" s="154"/>
      <c r="BA135" s="155"/>
      <c r="BB135" s="155"/>
      <c r="BC135" s="155"/>
      <c r="BD135" s="154"/>
      <c r="BE135" s="154"/>
      <c r="BF135" s="155"/>
      <c r="BG135" s="155"/>
      <c r="BH135" s="155"/>
      <c r="BI135" s="154"/>
      <c r="BJ135" s="154"/>
      <c r="BK135" s="155"/>
      <c r="BL135" s="155"/>
      <c r="BM135" s="155"/>
      <c r="BN135" s="154"/>
      <c r="BO135" s="2"/>
      <c r="BP135" s="2">
        <v>1.571E-8</v>
      </c>
      <c r="BQ135" s="2">
        <v>4.95512957592</v>
      </c>
      <c r="BR135" s="2">
        <v>25158.6017197654</v>
      </c>
      <c r="BS135" s="2">
        <f t="shared" si="26"/>
        <v>6.9613673513053182E-9</v>
      </c>
      <c r="BT135" s="2"/>
      <c r="BU135" s="2">
        <v>1.2300000000000001E-9</v>
      </c>
      <c r="BV135" s="2">
        <v>1.52961392771</v>
      </c>
      <c r="BW135" s="2">
        <v>12559.038152982001</v>
      </c>
      <c r="BX135" s="2">
        <f t="shared" si="27"/>
        <v>-3.1872968118329765E-10</v>
      </c>
      <c r="BY135" s="2"/>
      <c r="BZ135" s="2">
        <v>1.0999999999999999E-10</v>
      </c>
      <c r="CA135" s="2">
        <v>4.6433999619800002</v>
      </c>
      <c r="CB135" s="2">
        <v>11790.629088658799</v>
      </c>
      <c r="CC135" s="2">
        <f t="shared" si="28"/>
        <v>2.2282178204033578E-11</v>
      </c>
      <c r="CD135" s="154"/>
      <c r="CE135" s="155"/>
      <c r="CF135" s="155"/>
      <c r="CG135" s="155"/>
      <c r="CH135" s="154"/>
      <c r="CI135" s="154"/>
      <c r="CJ135" s="155"/>
      <c r="CK135" s="155"/>
      <c r="CL135" s="155"/>
      <c r="CM135" s="154"/>
      <c r="CN135" s="154"/>
      <c r="CO135" s="155"/>
      <c r="CP135" s="155"/>
      <c r="CQ135" s="155"/>
      <c r="CR135" s="154"/>
    </row>
    <row r="136" spans="1:96" ht="13.5" x14ac:dyDescent="0.3">
      <c r="A136" s="154"/>
      <c r="B136" s="154"/>
      <c r="C136" s="154"/>
      <c r="D136" s="154"/>
      <c r="E136" s="154"/>
      <c r="F136" s="154"/>
      <c r="G136" s="154"/>
      <c r="H136" s="154"/>
      <c r="I136" s="154"/>
      <c r="J136" s="154"/>
      <c r="K136" s="154"/>
      <c r="L136" s="154"/>
      <c r="M136" s="2">
        <v>4.2149999999999997E-8</v>
      </c>
      <c r="N136" s="2">
        <v>1.9060112062300001</v>
      </c>
      <c r="O136" s="2">
        <v>245.83164622940001</v>
      </c>
      <c r="P136" s="2">
        <f t="shared" si="22"/>
        <v>3.9074009672716931E-8</v>
      </c>
      <c r="Q136" s="154"/>
      <c r="R136" s="2">
        <v>3.4299999999999999E-9</v>
      </c>
      <c r="S136" s="2">
        <v>3.7716492714299998</v>
      </c>
      <c r="T136" s="2">
        <v>6076.8903015542001</v>
      </c>
      <c r="U136" s="2">
        <f t="shared" si="23"/>
        <v>-1.2406752214220781E-9</v>
      </c>
      <c r="V136" s="154"/>
      <c r="W136" s="2">
        <v>1.2999999999999999E-10</v>
      </c>
      <c r="X136" s="2">
        <v>0.33982116160999998</v>
      </c>
      <c r="Y136" s="2">
        <v>4933.2084403325998</v>
      </c>
      <c r="Z136" s="2">
        <f t="shared" si="24"/>
        <v>4.5048230307297677E-11</v>
      </c>
      <c r="AA136" s="154"/>
      <c r="AB136" s="155"/>
      <c r="AC136" s="155"/>
      <c r="AD136" s="155"/>
      <c r="AE136" s="154"/>
      <c r="AF136" s="154"/>
      <c r="AG136" s="155"/>
      <c r="AH136" s="155"/>
      <c r="AI136" s="155"/>
      <c r="AJ136" s="154"/>
      <c r="AK136" s="154"/>
      <c r="AL136" s="155"/>
      <c r="AM136" s="155"/>
      <c r="AN136" s="155"/>
      <c r="AO136" s="154"/>
      <c r="AP136" s="154"/>
      <c r="AQ136" s="2">
        <v>1.0999999999999999E-9</v>
      </c>
      <c r="AR136" s="2">
        <v>3.51203379263</v>
      </c>
      <c r="AS136" s="2">
        <v>18052.929543157799</v>
      </c>
      <c r="AT136" s="2">
        <f t="shared" si="25"/>
        <v>1.694692862556998E-10</v>
      </c>
      <c r="AU136" s="154"/>
      <c r="AV136" s="155"/>
      <c r="AW136" s="155"/>
      <c r="AX136" s="155"/>
      <c r="AY136" s="154"/>
      <c r="AZ136" s="154"/>
      <c r="BA136" s="155"/>
      <c r="BB136" s="155"/>
      <c r="BC136" s="155"/>
      <c r="BD136" s="154"/>
      <c r="BE136" s="154"/>
      <c r="BF136" s="155"/>
      <c r="BG136" s="155"/>
      <c r="BH136" s="155"/>
      <c r="BI136" s="154"/>
      <c r="BJ136" s="154"/>
      <c r="BK136" s="155"/>
      <c r="BL136" s="155"/>
      <c r="BM136" s="155"/>
      <c r="BN136" s="154"/>
      <c r="BO136" s="2"/>
      <c r="BP136" s="2">
        <v>1.205E-8</v>
      </c>
      <c r="BQ136" s="2">
        <v>1.19212540615</v>
      </c>
      <c r="BR136" s="2">
        <v>3.5231183490000002</v>
      </c>
      <c r="BS136" s="2">
        <f t="shared" si="26"/>
        <v>3.8070948729067076E-9</v>
      </c>
      <c r="BT136" s="2"/>
      <c r="BU136" s="2">
        <v>1.1100000000000001E-9</v>
      </c>
      <c r="BV136" s="2">
        <v>0.44848279675000002</v>
      </c>
      <c r="BW136" s="2">
        <v>6172.8695287720002</v>
      </c>
      <c r="BX136" s="2">
        <f t="shared" si="27"/>
        <v>1.0927321463890275E-9</v>
      </c>
      <c r="BY136" s="2"/>
      <c r="BZ136" s="2">
        <v>1.0999999999999999E-10</v>
      </c>
      <c r="CA136" s="2">
        <v>1.3106429824600001</v>
      </c>
      <c r="CB136" s="2">
        <v>4164.3119896130002</v>
      </c>
      <c r="CC136" s="2">
        <f t="shared" si="28"/>
        <v>1.0844993428563176E-10</v>
      </c>
      <c r="CD136" s="154"/>
      <c r="CE136" s="155"/>
      <c r="CF136" s="155"/>
      <c r="CG136" s="155"/>
      <c r="CH136" s="154"/>
      <c r="CI136" s="154"/>
      <c r="CJ136" s="155"/>
      <c r="CK136" s="155"/>
      <c r="CL136" s="155"/>
      <c r="CM136" s="154"/>
      <c r="CN136" s="154"/>
      <c r="CO136" s="155"/>
      <c r="CP136" s="155"/>
      <c r="CQ136" s="155"/>
      <c r="CR136" s="154"/>
    </row>
    <row r="137" spans="1:96" ht="13.5" x14ac:dyDescent="0.3">
      <c r="A137" s="158"/>
      <c r="B137" s="158"/>
      <c r="C137" s="158"/>
      <c r="D137" s="158"/>
      <c r="E137" s="158"/>
      <c r="F137" s="158"/>
      <c r="G137" s="154"/>
      <c r="H137" s="154"/>
      <c r="I137" s="154"/>
      <c r="J137" s="154"/>
      <c r="K137" s="154"/>
      <c r="L137" s="154"/>
      <c r="M137" s="2">
        <v>3.7009999999999999E-8</v>
      </c>
      <c r="N137" s="2">
        <v>5.0306939792599996</v>
      </c>
      <c r="O137" s="2">
        <v>536.80451209540001</v>
      </c>
      <c r="P137" s="2">
        <f t="shared" si="22"/>
        <v>1.3993726339813346E-8</v>
      </c>
      <c r="Q137" s="154"/>
      <c r="R137" s="2">
        <v>2.9600000000000001E-9</v>
      </c>
      <c r="S137" s="2">
        <v>5.4415222748099996</v>
      </c>
      <c r="T137" s="2">
        <v>17260.154654690399</v>
      </c>
      <c r="U137" s="2">
        <f t="shared" si="23"/>
        <v>-2.9434541500830054E-9</v>
      </c>
      <c r="V137" s="154"/>
      <c r="W137" s="2">
        <v>1.2E-10</v>
      </c>
      <c r="X137" s="2">
        <v>1.85426309994</v>
      </c>
      <c r="Y137" s="2">
        <v>5856.4776591153995</v>
      </c>
      <c r="Z137" s="2">
        <f t="shared" si="24"/>
        <v>-1.0982306539858493E-10</v>
      </c>
      <c r="AA137" s="154"/>
      <c r="AB137" s="155"/>
      <c r="AC137" s="155"/>
      <c r="AD137" s="155"/>
      <c r="AE137" s="154"/>
      <c r="AF137" s="154"/>
      <c r="AG137" s="155"/>
      <c r="AH137" s="155"/>
      <c r="AI137" s="155"/>
      <c r="AJ137" s="154"/>
      <c r="AK137" s="154"/>
      <c r="AL137" s="155"/>
      <c r="AM137" s="155"/>
      <c r="AN137" s="155"/>
      <c r="AO137" s="154"/>
      <c r="AP137" s="154"/>
      <c r="AQ137" s="2">
        <v>1.4700000000000001E-9</v>
      </c>
      <c r="AR137" s="2">
        <v>4.6337197140799997</v>
      </c>
      <c r="AS137" s="2">
        <v>22805.7355659936</v>
      </c>
      <c r="AT137" s="2">
        <f t="shared" si="25"/>
        <v>-5.4283770351091677E-10</v>
      </c>
      <c r="AU137" s="154"/>
      <c r="AV137" s="155"/>
      <c r="AW137" s="155"/>
      <c r="AX137" s="155"/>
      <c r="AY137" s="154"/>
      <c r="AZ137" s="154"/>
      <c r="BA137" s="155"/>
      <c r="BB137" s="155"/>
      <c r="BC137" s="155"/>
      <c r="BD137" s="154"/>
      <c r="BE137" s="154"/>
      <c r="BF137" s="155"/>
      <c r="BG137" s="155"/>
      <c r="BH137" s="155"/>
      <c r="BI137" s="154"/>
      <c r="BJ137" s="154"/>
      <c r="BK137" s="155"/>
      <c r="BL137" s="155"/>
      <c r="BM137" s="155"/>
      <c r="BN137" s="154"/>
      <c r="BO137" s="2"/>
      <c r="BP137" s="2">
        <v>1.132E-8</v>
      </c>
      <c r="BQ137" s="2">
        <v>2.6983008495499998</v>
      </c>
      <c r="BR137" s="2">
        <v>6040.3472460173998</v>
      </c>
      <c r="BS137" s="2">
        <f t="shared" si="26"/>
        <v>1.0897648317167606E-8</v>
      </c>
      <c r="BT137" s="2"/>
      <c r="BU137" s="2">
        <v>1.2300000000000001E-9</v>
      </c>
      <c r="BV137" s="2">
        <v>5.8164556899099997</v>
      </c>
      <c r="BW137" s="2">
        <v>6282.0955289231997</v>
      </c>
      <c r="BX137" s="2">
        <f t="shared" si="27"/>
        <v>6.2747744924943224E-10</v>
      </c>
      <c r="BY137" s="2"/>
      <c r="BZ137" s="2">
        <v>8.9999999999999999E-11</v>
      </c>
      <c r="CA137" s="2">
        <v>3.0223898930500002</v>
      </c>
      <c r="CB137" s="2">
        <v>23543.230504681698</v>
      </c>
      <c r="CC137" s="2">
        <f t="shared" si="28"/>
        <v>-4.8109604060830907E-11</v>
      </c>
      <c r="CD137" s="154"/>
      <c r="CE137" s="155"/>
      <c r="CF137" s="155"/>
      <c r="CG137" s="155"/>
      <c r="CH137" s="154"/>
      <c r="CI137" s="154"/>
      <c r="CJ137" s="155"/>
      <c r="CK137" s="155"/>
      <c r="CL137" s="155"/>
      <c r="CM137" s="154"/>
      <c r="CN137" s="154"/>
      <c r="CO137" s="155"/>
      <c r="CP137" s="155"/>
      <c r="CQ137" s="155"/>
      <c r="CR137" s="154"/>
    </row>
    <row r="138" spans="1:96" ht="13.5" x14ac:dyDescent="0.3">
      <c r="A138" s="154"/>
      <c r="B138" s="154"/>
      <c r="C138" s="154"/>
      <c r="D138" s="154"/>
      <c r="E138" s="154"/>
      <c r="F138" s="154"/>
      <c r="G138" s="154"/>
      <c r="H138" s="154"/>
      <c r="I138" s="154"/>
      <c r="J138" s="154"/>
      <c r="K138" s="154"/>
      <c r="L138" s="154"/>
      <c r="M138" s="2">
        <v>3.8649999999999999E-8</v>
      </c>
      <c r="N138" s="2">
        <v>1.82634360607</v>
      </c>
      <c r="O138" s="2">
        <v>11856.2186514245</v>
      </c>
      <c r="P138" s="2">
        <f t="shared" si="22"/>
        <v>3.5821659446497651E-8</v>
      </c>
      <c r="Q138" s="154"/>
      <c r="R138" s="2">
        <v>3.2799999999999998E-9</v>
      </c>
      <c r="S138" s="2">
        <v>0.13837875384000001</v>
      </c>
      <c r="T138" s="2">
        <v>11015.106477334801</v>
      </c>
      <c r="U138" s="2">
        <f t="shared" si="23"/>
        <v>-3.2788746887317438E-9</v>
      </c>
      <c r="V138" s="154"/>
      <c r="W138" s="2">
        <v>1E-10</v>
      </c>
      <c r="X138" s="2">
        <v>4.8276399684499998</v>
      </c>
      <c r="Y138" s="2">
        <v>13095.8426650774</v>
      </c>
      <c r="Z138" s="2">
        <f t="shared" si="24"/>
        <v>-7.2548786307538535E-11</v>
      </c>
      <c r="AA138" s="154"/>
      <c r="AB138" s="155"/>
      <c r="AC138" s="155"/>
      <c r="AD138" s="155"/>
      <c r="AE138" s="154"/>
      <c r="AF138" s="154"/>
      <c r="AG138" s="155"/>
      <c r="AH138" s="155"/>
      <c r="AI138" s="155"/>
      <c r="AJ138" s="154"/>
      <c r="AK138" s="154"/>
      <c r="AL138" s="155"/>
      <c r="AM138" s="155"/>
      <c r="AN138" s="155"/>
      <c r="AO138" s="154"/>
      <c r="AP138" s="154"/>
      <c r="AQ138" s="2">
        <v>1.08E-9</v>
      </c>
      <c r="AR138" s="2">
        <v>5.45280814878</v>
      </c>
      <c r="AS138" s="2">
        <v>7.1135470007999997</v>
      </c>
      <c r="AT138" s="2">
        <f t="shared" si="25"/>
        <v>8.1561421279271486E-10</v>
      </c>
      <c r="AU138" s="154"/>
      <c r="AV138" s="155"/>
      <c r="AW138" s="155"/>
      <c r="AX138" s="155"/>
      <c r="AY138" s="154"/>
      <c r="AZ138" s="154"/>
      <c r="BA138" s="155"/>
      <c r="BB138" s="155"/>
      <c r="BC138" s="155"/>
      <c r="BD138" s="154"/>
      <c r="BE138" s="154"/>
      <c r="BF138" s="155"/>
      <c r="BG138" s="155"/>
      <c r="BH138" s="155"/>
      <c r="BI138" s="154"/>
      <c r="BJ138" s="154"/>
      <c r="BK138" s="155"/>
      <c r="BL138" s="155"/>
      <c r="BM138" s="155"/>
      <c r="BN138" s="154"/>
      <c r="BO138" s="2"/>
      <c r="BP138" s="2">
        <v>1.5040000000000001E-8</v>
      </c>
      <c r="BQ138" s="2">
        <v>5.77002730341</v>
      </c>
      <c r="BR138" s="2">
        <v>18209.3302636601</v>
      </c>
      <c r="BS138" s="2">
        <f t="shared" si="26"/>
        <v>1.5004387153434163E-8</v>
      </c>
      <c r="BT138" s="2"/>
      <c r="BU138" s="2">
        <v>1.5E-9</v>
      </c>
      <c r="BV138" s="2">
        <v>4.2627840922300004</v>
      </c>
      <c r="BW138" s="2">
        <v>3128.3887650958</v>
      </c>
      <c r="BX138" s="2">
        <f t="shared" si="27"/>
        <v>1.4359329798879493E-10</v>
      </c>
      <c r="BY138" s="2"/>
      <c r="BZ138" s="2">
        <v>8.9999999999999999E-11</v>
      </c>
      <c r="CA138" s="2">
        <v>2.0499940238100001</v>
      </c>
      <c r="CB138" s="2">
        <v>22003.914634869801</v>
      </c>
      <c r="CC138" s="2">
        <f t="shared" si="28"/>
        <v>2.4619803556242635E-11</v>
      </c>
      <c r="CD138" s="154"/>
      <c r="CE138" s="155"/>
      <c r="CF138" s="155"/>
      <c r="CG138" s="155"/>
      <c r="CH138" s="154"/>
      <c r="CI138" s="154"/>
      <c r="CJ138" s="155"/>
      <c r="CK138" s="155"/>
      <c r="CL138" s="155"/>
      <c r="CM138" s="154"/>
      <c r="CN138" s="154"/>
      <c r="CO138" s="155"/>
      <c r="CP138" s="155"/>
      <c r="CQ138" s="155"/>
      <c r="CR138" s="154"/>
    </row>
    <row r="139" spans="1:96" ht="13.5" x14ac:dyDescent="0.3">
      <c r="A139" s="154"/>
      <c r="B139" s="154"/>
      <c r="C139" s="154"/>
      <c r="D139" s="154"/>
      <c r="E139" s="154"/>
      <c r="F139" s="154"/>
      <c r="G139" s="154"/>
      <c r="H139" s="154"/>
      <c r="I139" s="154"/>
      <c r="J139" s="154"/>
      <c r="K139" s="154"/>
      <c r="L139" s="154"/>
      <c r="M139" s="2">
        <v>3.6519999999999999E-8</v>
      </c>
      <c r="N139" s="2">
        <v>1.01838584934</v>
      </c>
      <c r="O139" s="2">
        <v>16200.772724501199</v>
      </c>
      <c r="P139" s="2">
        <f t="shared" si="22"/>
        <v>3.5331141136471165E-8</v>
      </c>
      <c r="Q139" s="154"/>
      <c r="R139" s="2">
        <v>2.6799999999999998E-9</v>
      </c>
      <c r="S139" s="2">
        <v>1.1390455063</v>
      </c>
      <c r="T139" s="2">
        <v>12569.6748183318</v>
      </c>
      <c r="U139" s="2">
        <f t="shared" si="23"/>
        <v>-1.2374016857008206E-9</v>
      </c>
      <c r="V139" s="154"/>
      <c r="W139" s="2">
        <v>1.0999999999999999E-10</v>
      </c>
      <c r="X139" s="2">
        <v>5.3800549057099998</v>
      </c>
      <c r="Y139" s="2">
        <v>11790.629088658799</v>
      </c>
      <c r="Z139" s="2">
        <f t="shared" si="24"/>
        <v>-5.5862649272560108E-11</v>
      </c>
      <c r="AA139" s="154"/>
      <c r="AB139" s="155"/>
      <c r="AC139" s="155"/>
      <c r="AD139" s="155"/>
      <c r="AE139" s="154"/>
      <c r="AF139" s="154"/>
      <c r="AG139" s="155"/>
      <c r="AH139" s="155"/>
      <c r="AI139" s="155"/>
      <c r="AJ139" s="154"/>
      <c r="AK139" s="154"/>
      <c r="AL139" s="155"/>
      <c r="AM139" s="155"/>
      <c r="AN139" s="155"/>
      <c r="AO139" s="154"/>
      <c r="AP139" s="154"/>
      <c r="AQ139" s="2">
        <v>1.4800000000000001E-9</v>
      </c>
      <c r="AR139" s="2">
        <v>0.65447253686999995</v>
      </c>
      <c r="AS139" s="2">
        <v>95480.947184174496</v>
      </c>
      <c r="AT139" s="2">
        <f t="shared" si="25"/>
        <v>1.2982942894981321E-9</v>
      </c>
      <c r="AU139" s="154"/>
      <c r="AV139" s="155"/>
      <c r="AW139" s="155"/>
      <c r="AX139" s="155"/>
      <c r="AY139" s="154"/>
      <c r="AZ139" s="154"/>
      <c r="BA139" s="155"/>
      <c r="BB139" s="155"/>
      <c r="BC139" s="155"/>
      <c r="BD139" s="154"/>
      <c r="BE139" s="154"/>
      <c r="BF139" s="155"/>
      <c r="BG139" s="155"/>
      <c r="BH139" s="155"/>
      <c r="BI139" s="154"/>
      <c r="BJ139" s="154"/>
      <c r="BK139" s="155"/>
      <c r="BL139" s="155"/>
      <c r="BM139" s="155"/>
      <c r="BN139" s="154"/>
      <c r="BO139" s="2"/>
      <c r="BP139" s="2">
        <v>1.393E-8</v>
      </c>
      <c r="BQ139" s="2">
        <v>1.62621805428</v>
      </c>
      <c r="BR139" s="2">
        <v>5120.6011455836006</v>
      </c>
      <c r="BS139" s="2">
        <f t="shared" si="26"/>
        <v>-1.3924336903738864E-8</v>
      </c>
      <c r="BT139" s="2"/>
      <c r="BU139" s="2">
        <v>1.0600000000000001E-9</v>
      </c>
      <c r="BV139" s="2">
        <v>2.27437761356</v>
      </c>
      <c r="BW139" s="2">
        <v>5429.8794682394</v>
      </c>
      <c r="BX139" s="2">
        <f t="shared" si="27"/>
        <v>-8.5004732718664073E-10</v>
      </c>
      <c r="BY139" s="2"/>
      <c r="BZ139" s="2">
        <v>8.9999999999999999E-11</v>
      </c>
      <c r="CA139" s="2">
        <v>4.9148811021799998</v>
      </c>
      <c r="CB139" s="2">
        <v>213.29909543799999</v>
      </c>
      <c r="CC139" s="2">
        <f t="shared" si="28"/>
        <v>-4.513105741072936E-11</v>
      </c>
      <c r="CD139" s="154"/>
      <c r="CE139" s="155"/>
      <c r="CF139" s="155"/>
      <c r="CG139" s="155"/>
      <c r="CH139" s="154"/>
      <c r="CI139" s="154"/>
      <c r="CJ139" s="155"/>
      <c r="CK139" s="155"/>
      <c r="CL139" s="155"/>
      <c r="CM139" s="154"/>
      <c r="CN139" s="154"/>
      <c r="CO139" s="155"/>
      <c r="CP139" s="155"/>
      <c r="CQ139" s="155"/>
      <c r="CR139" s="154"/>
    </row>
    <row r="140" spans="1:96" ht="13.5" x14ac:dyDescent="0.3">
      <c r="A140" s="154"/>
      <c r="B140" s="154"/>
      <c r="C140" s="154"/>
      <c r="D140" s="154"/>
      <c r="E140" s="154"/>
      <c r="F140" s="154"/>
      <c r="G140" s="154"/>
      <c r="H140" s="154"/>
      <c r="I140" s="154"/>
      <c r="J140" s="154"/>
      <c r="K140" s="154"/>
      <c r="L140" s="154"/>
      <c r="M140" s="2">
        <v>3.3899999999999999E-8</v>
      </c>
      <c r="N140" s="2">
        <v>0.97785123921999995</v>
      </c>
      <c r="O140" s="2">
        <v>8635.9420037632008</v>
      </c>
      <c r="P140" s="2">
        <f t="shared" si="22"/>
        <v>-3.3615038564315444E-8</v>
      </c>
      <c r="Q140" s="154"/>
      <c r="R140" s="2">
        <v>2.6299999999999998E-9</v>
      </c>
      <c r="S140" s="2">
        <v>5.3863367799999997E-3</v>
      </c>
      <c r="T140" s="2">
        <v>4136.9104335162001</v>
      </c>
      <c r="U140" s="2">
        <f t="shared" si="23"/>
        <v>-8.9586277006802049E-10</v>
      </c>
      <c r="V140" s="154"/>
      <c r="W140" s="2">
        <v>1E-10</v>
      </c>
      <c r="X140" s="2">
        <v>1.40815507226</v>
      </c>
      <c r="Y140" s="2">
        <v>10988.808157535001</v>
      </c>
      <c r="Z140" s="2">
        <f t="shared" si="24"/>
        <v>-6.8481520231998355E-11</v>
      </c>
      <c r="AA140" s="154"/>
      <c r="AB140" s="155"/>
      <c r="AC140" s="155"/>
      <c r="AD140" s="155"/>
      <c r="AE140" s="154"/>
      <c r="AF140" s="154"/>
      <c r="AG140" s="155"/>
      <c r="AH140" s="155"/>
      <c r="AI140" s="155"/>
      <c r="AJ140" s="154"/>
      <c r="AK140" s="154"/>
      <c r="AL140" s="155"/>
      <c r="AM140" s="155"/>
      <c r="AN140" s="155"/>
      <c r="AO140" s="154"/>
      <c r="AP140" s="154"/>
      <c r="AQ140" s="2">
        <v>1.19E-9</v>
      </c>
      <c r="AR140" s="2">
        <v>5.9211045898499997</v>
      </c>
      <c r="AS140" s="2">
        <v>33019.021112204602</v>
      </c>
      <c r="AT140" s="2">
        <f t="shared" si="25"/>
        <v>-3.378401266849064E-10</v>
      </c>
      <c r="AU140" s="154"/>
      <c r="AV140" s="155"/>
      <c r="AW140" s="155"/>
      <c r="AX140" s="155"/>
      <c r="AY140" s="154"/>
      <c r="AZ140" s="154"/>
      <c r="BA140" s="155"/>
      <c r="BB140" s="155"/>
      <c r="BC140" s="155"/>
      <c r="BD140" s="154"/>
      <c r="BE140" s="154"/>
      <c r="BF140" s="155"/>
      <c r="BG140" s="155"/>
      <c r="BH140" s="155"/>
      <c r="BI140" s="154"/>
      <c r="BJ140" s="154"/>
      <c r="BK140" s="155"/>
      <c r="BL140" s="155"/>
      <c r="BM140" s="155"/>
      <c r="BN140" s="154"/>
      <c r="BO140" s="2"/>
      <c r="BP140" s="2">
        <v>1.077E-8</v>
      </c>
      <c r="BQ140" s="2">
        <v>2.9393155423300001</v>
      </c>
      <c r="BR140" s="2">
        <v>17256.6315363414</v>
      </c>
      <c r="BS140" s="2">
        <f t="shared" si="26"/>
        <v>9.5708726739390007E-9</v>
      </c>
      <c r="BT140" s="2"/>
      <c r="BU140" s="2">
        <v>1.0399999999999999E-9</v>
      </c>
      <c r="BV140" s="2">
        <v>4.4274370772799996</v>
      </c>
      <c r="BW140" s="2">
        <v>23543.230504681698</v>
      </c>
      <c r="BX140" s="2">
        <f t="shared" si="27"/>
        <v>-9.5861981273455129E-10</v>
      </c>
      <c r="BY140" s="2"/>
      <c r="BZ140" s="2"/>
      <c r="CA140" s="2"/>
      <c r="CB140" s="2"/>
      <c r="CC140" s="2"/>
      <c r="CD140" s="154"/>
      <c r="CE140" s="155"/>
      <c r="CF140" s="155"/>
      <c r="CG140" s="155"/>
      <c r="CH140" s="154"/>
      <c r="CI140" s="154"/>
      <c r="CJ140" s="155"/>
      <c r="CK140" s="155"/>
      <c r="CL140" s="155"/>
      <c r="CM140" s="154"/>
      <c r="CN140" s="154"/>
      <c r="CO140" s="155"/>
      <c r="CP140" s="155"/>
      <c r="CQ140" s="155"/>
      <c r="CR140" s="154"/>
    </row>
    <row r="141" spans="1:96" ht="13.5" x14ac:dyDescent="0.3">
      <c r="A141" s="154"/>
      <c r="B141" s="154"/>
      <c r="C141" s="154"/>
      <c r="D141" s="154"/>
      <c r="E141" s="154"/>
      <c r="F141" s="154"/>
      <c r="G141" s="154"/>
      <c r="H141" s="154"/>
      <c r="I141" s="154"/>
      <c r="J141" s="154"/>
      <c r="K141" s="154"/>
      <c r="L141" s="154"/>
      <c r="M141" s="2">
        <v>3.7370000000000003E-8</v>
      </c>
      <c r="N141" s="2">
        <v>2.9538010782900002</v>
      </c>
      <c r="O141" s="2">
        <v>3128.3887650958</v>
      </c>
      <c r="P141" s="2">
        <f t="shared" si="22"/>
        <v>-3.500479408242188E-8</v>
      </c>
      <c r="Q141" s="154"/>
      <c r="R141" s="2">
        <v>2.8200000000000002E-9</v>
      </c>
      <c r="S141" s="2">
        <v>5.0439983748000001</v>
      </c>
      <c r="T141" s="2">
        <v>7477.5228602160005</v>
      </c>
      <c r="U141" s="2">
        <f t="shared" si="23"/>
        <v>1.9043225473380206E-9</v>
      </c>
      <c r="V141" s="154"/>
      <c r="W141" s="2">
        <v>1.0999999999999999E-10</v>
      </c>
      <c r="X141" s="2">
        <v>3.0500526743099998</v>
      </c>
      <c r="Y141" s="2">
        <v>17260.154654690399</v>
      </c>
      <c r="Z141" s="2">
        <f t="shared" si="24"/>
        <v>8.7944603751206306E-11</v>
      </c>
      <c r="AA141" s="154"/>
      <c r="AB141" s="155"/>
      <c r="AC141" s="155"/>
      <c r="AD141" s="155"/>
      <c r="AE141" s="154"/>
      <c r="AF141" s="154"/>
      <c r="AG141" s="155"/>
      <c r="AH141" s="155"/>
      <c r="AI141" s="155"/>
      <c r="AJ141" s="154"/>
      <c r="AK141" s="154"/>
      <c r="AL141" s="155"/>
      <c r="AM141" s="155"/>
      <c r="AN141" s="155"/>
      <c r="AO141" s="154"/>
      <c r="AP141" s="154"/>
      <c r="AQ141" s="2">
        <v>1.0999999999999999E-9</v>
      </c>
      <c r="AR141" s="2">
        <v>5.3482420630599998</v>
      </c>
      <c r="AS141" s="2">
        <v>639.89728631399998</v>
      </c>
      <c r="AT141" s="2">
        <f t="shared" si="25"/>
        <v>-1.0993856328314231E-9</v>
      </c>
      <c r="AU141" s="154"/>
      <c r="AV141" s="155"/>
      <c r="AW141" s="155"/>
      <c r="AX141" s="155"/>
      <c r="AY141" s="154"/>
      <c r="AZ141" s="154"/>
      <c r="BA141" s="155"/>
      <c r="BB141" s="155"/>
      <c r="BC141" s="155"/>
      <c r="BD141" s="154"/>
      <c r="BE141" s="154"/>
      <c r="BF141" s="155"/>
      <c r="BG141" s="155"/>
      <c r="BH141" s="155"/>
      <c r="BI141" s="154"/>
      <c r="BJ141" s="154"/>
      <c r="BK141" s="155"/>
      <c r="BL141" s="155"/>
      <c r="BM141" s="155"/>
      <c r="BN141" s="154"/>
      <c r="BO141" s="2"/>
      <c r="BP141" s="2">
        <v>1.232E-8</v>
      </c>
      <c r="BQ141" s="2">
        <v>0.71655165307000002</v>
      </c>
      <c r="BR141" s="2">
        <v>143571.32428481599</v>
      </c>
      <c r="BS141" s="2">
        <f t="shared" si="26"/>
        <v>5.6116889881341789E-10</v>
      </c>
      <c r="BT141" s="2"/>
      <c r="BU141" s="2">
        <v>1.21E-9</v>
      </c>
      <c r="BV141" s="2">
        <v>0.39459045915000002</v>
      </c>
      <c r="BW141" s="2">
        <v>12132.439962106</v>
      </c>
      <c r="BX141" s="2">
        <f t="shared" si="27"/>
        <v>-1.0777401063661537E-9</v>
      </c>
      <c r="BY141" s="154"/>
      <c r="BZ141" s="155"/>
      <c r="CA141" s="155"/>
      <c r="CB141" s="155"/>
      <c r="CC141" s="154"/>
      <c r="CD141" s="154"/>
      <c r="CE141" s="155"/>
      <c r="CF141" s="155"/>
      <c r="CG141" s="155"/>
      <c r="CH141" s="154"/>
      <c r="CI141" s="154"/>
      <c r="CJ141" s="155"/>
      <c r="CK141" s="155"/>
      <c r="CL141" s="155"/>
      <c r="CM141" s="154"/>
      <c r="CN141" s="154"/>
      <c r="CO141" s="155"/>
      <c r="CP141" s="155"/>
      <c r="CQ141" s="155"/>
      <c r="CR141" s="154"/>
    </row>
    <row r="142" spans="1:96" ht="13.5" x14ac:dyDescent="0.3">
      <c r="A142" s="154"/>
      <c r="B142" s="154"/>
      <c r="C142" s="154"/>
      <c r="D142" s="154"/>
      <c r="E142" s="154"/>
      <c r="F142" s="154"/>
      <c r="G142" s="154"/>
      <c r="H142" s="154"/>
      <c r="I142" s="154"/>
      <c r="J142" s="154"/>
      <c r="K142" s="154"/>
      <c r="L142" s="154"/>
      <c r="M142" s="2">
        <v>3.5070000000000002E-8</v>
      </c>
      <c r="N142" s="2">
        <v>3.71291946325</v>
      </c>
      <c r="O142" s="2">
        <v>6290.1893969922003</v>
      </c>
      <c r="P142" s="2">
        <f t="shared" si="22"/>
        <v>2.0779115260214001E-8</v>
      </c>
      <c r="Q142" s="154"/>
      <c r="R142" s="2">
        <v>2.88E-9</v>
      </c>
      <c r="S142" s="2">
        <v>3.1340117751699998</v>
      </c>
      <c r="T142" s="2">
        <v>12559.038152982001</v>
      </c>
      <c r="U142" s="2">
        <f t="shared" si="23"/>
        <v>2.805128124789844E-9</v>
      </c>
      <c r="V142" s="154"/>
      <c r="W142" s="2">
        <v>1E-10</v>
      </c>
      <c r="X142" s="2">
        <v>4.93364992366</v>
      </c>
      <c r="Y142" s="2">
        <v>12352.8526045448</v>
      </c>
      <c r="Z142" s="2">
        <f t="shared" si="24"/>
        <v>-2.0545563536543864E-11</v>
      </c>
      <c r="AA142" s="154"/>
      <c r="AB142" s="155"/>
      <c r="AC142" s="155"/>
      <c r="AD142" s="155"/>
      <c r="AE142" s="154"/>
      <c r="AF142" s="154"/>
      <c r="AG142" s="155"/>
      <c r="AH142" s="155"/>
      <c r="AI142" s="155"/>
      <c r="AJ142" s="154"/>
      <c r="AK142" s="154"/>
      <c r="AL142" s="155"/>
      <c r="AM142" s="155"/>
      <c r="AN142" s="155"/>
      <c r="AO142" s="154"/>
      <c r="AP142" s="154"/>
      <c r="AQ142" s="2">
        <v>1.0600000000000001E-9</v>
      </c>
      <c r="AR142" s="2">
        <v>3.7108168262899999</v>
      </c>
      <c r="AS142" s="2">
        <v>14314.1681130498</v>
      </c>
      <c r="AT142" s="2">
        <f t="shared" si="25"/>
        <v>-8.8630825558060427E-10</v>
      </c>
      <c r="AU142" s="154"/>
      <c r="AV142" s="155"/>
      <c r="AW142" s="155"/>
      <c r="AX142" s="155"/>
      <c r="AY142" s="154"/>
      <c r="AZ142" s="154"/>
      <c r="BA142" s="155"/>
      <c r="BB142" s="155"/>
      <c r="BC142" s="155"/>
      <c r="BD142" s="154"/>
      <c r="BE142" s="154"/>
      <c r="BF142" s="155"/>
      <c r="BG142" s="155"/>
      <c r="BH142" s="155"/>
      <c r="BI142" s="154"/>
      <c r="BJ142" s="154"/>
      <c r="BK142" s="155"/>
      <c r="BL142" s="155"/>
      <c r="BM142" s="155"/>
      <c r="BN142" s="154"/>
      <c r="BO142" s="2"/>
      <c r="BP142" s="2">
        <v>1.0870000000000001E-8</v>
      </c>
      <c r="BQ142" s="2">
        <v>0.99769687938999996</v>
      </c>
      <c r="BR142" s="2">
        <v>955.59974160860008</v>
      </c>
      <c r="BS142" s="2">
        <f t="shared" si="26"/>
        <v>-7.4910315242728003E-9</v>
      </c>
      <c r="BT142" s="2"/>
      <c r="BU142" s="2">
        <v>1.0399999999999999E-9</v>
      </c>
      <c r="BV142" s="2">
        <v>2.4184260252700001</v>
      </c>
      <c r="BW142" s="2">
        <v>426.59819087599999</v>
      </c>
      <c r="BX142" s="2">
        <f t="shared" si="27"/>
        <v>-1.0368711627274704E-9</v>
      </c>
      <c r="BY142" s="154"/>
      <c r="BZ142" s="155"/>
      <c r="CA142" s="155"/>
      <c r="CB142" s="155"/>
      <c r="CC142" s="154"/>
      <c r="CD142" s="154"/>
      <c r="CE142" s="155"/>
      <c r="CF142" s="155"/>
      <c r="CG142" s="155"/>
      <c r="CH142" s="154"/>
      <c r="CI142" s="154"/>
      <c r="CJ142" s="155"/>
      <c r="CK142" s="155"/>
      <c r="CL142" s="155"/>
      <c r="CM142" s="154"/>
      <c r="CN142" s="154"/>
      <c r="CO142" s="155"/>
      <c r="CP142" s="155"/>
      <c r="CQ142" s="155"/>
      <c r="CR142" s="154"/>
    </row>
    <row r="143" spans="1:96" ht="13.5" x14ac:dyDescent="0.3">
      <c r="A143" s="158"/>
      <c r="B143" s="159"/>
      <c r="C143" s="158"/>
      <c r="D143" s="158"/>
      <c r="E143" s="158"/>
      <c r="F143" s="158"/>
      <c r="G143" s="154"/>
      <c r="H143" s="154"/>
      <c r="I143" s="154"/>
      <c r="J143" s="154"/>
      <c r="K143" s="154"/>
      <c r="L143" s="154"/>
      <c r="M143" s="2">
        <v>3.086E-8</v>
      </c>
      <c r="N143" s="2">
        <v>3.6464692151200002</v>
      </c>
      <c r="O143" s="2">
        <v>10.636665349799999</v>
      </c>
      <c r="P143" s="2">
        <f t="shared" si="22"/>
        <v>-2.4041696132797432E-8</v>
      </c>
      <c r="Q143" s="154"/>
      <c r="R143" s="2">
        <v>2.5899999999999999E-9</v>
      </c>
      <c r="S143" s="2">
        <v>0.93882269386999995</v>
      </c>
      <c r="T143" s="2">
        <v>5642.1982426092</v>
      </c>
      <c r="U143" s="2">
        <f t="shared" si="23"/>
        <v>-2.5384442523758435E-10</v>
      </c>
      <c r="V143" s="154"/>
      <c r="W143" s="155"/>
      <c r="X143" s="155"/>
      <c r="Y143" s="155"/>
      <c r="Z143" s="154"/>
      <c r="AA143" s="154"/>
      <c r="AB143" s="155"/>
      <c r="AC143" s="155"/>
      <c r="AD143" s="155"/>
      <c r="AE143" s="154"/>
      <c r="AF143" s="154"/>
      <c r="AG143" s="155"/>
      <c r="AH143" s="155"/>
      <c r="AI143" s="155"/>
      <c r="AJ143" s="154"/>
      <c r="AK143" s="154"/>
      <c r="AL143" s="155"/>
      <c r="AM143" s="155"/>
      <c r="AN143" s="155"/>
      <c r="AO143" s="154"/>
      <c r="AP143" s="154"/>
      <c r="AQ143" s="2">
        <v>1.39E-9</v>
      </c>
      <c r="AR143" s="2">
        <v>6.17607198418</v>
      </c>
      <c r="AS143" s="2">
        <v>24356.780788641601</v>
      </c>
      <c r="AT143" s="2">
        <f t="shared" si="25"/>
        <v>1.3069144520605286E-9</v>
      </c>
      <c r="AU143" s="154"/>
      <c r="AV143" s="155"/>
      <c r="AW143" s="155"/>
      <c r="AX143" s="155"/>
      <c r="AY143" s="154"/>
      <c r="AZ143" s="154"/>
      <c r="BA143" s="155"/>
      <c r="BB143" s="155"/>
      <c r="BC143" s="155"/>
      <c r="BD143" s="154"/>
      <c r="BE143" s="154"/>
      <c r="BF143" s="155"/>
      <c r="BG143" s="155"/>
      <c r="BH143" s="155"/>
      <c r="BI143" s="154"/>
      <c r="BJ143" s="154"/>
      <c r="BK143" s="155"/>
      <c r="BL143" s="155"/>
      <c r="BM143" s="155"/>
      <c r="BN143" s="154"/>
      <c r="BO143" s="2"/>
      <c r="BP143" s="2">
        <v>1.068E-8</v>
      </c>
      <c r="BQ143" s="2">
        <v>5.2847257623099999</v>
      </c>
      <c r="BR143" s="2">
        <v>65147.619768137702</v>
      </c>
      <c r="BS143" s="2">
        <f t="shared" si="26"/>
        <v>2.5162973985585537E-10</v>
      </c>
      <c r="BT143" s="2"/>
      <c r="BU143" s="2">
        <v>1.0999999999999999E-9</v>
      </c>
      <c r="BV143" s="2">
        <v>5.80381480447</v>
      </c>
      <c r="BW143" s="2">
        <v>16858.482532933202</v>
      </c>
      <c r="BX143" s="2">
        <f t="shared" si="27"/>
        <v>-1.0998630797686883E-9</v>
      </c>
      <c r="BY143" s="154"/>
      <c r="BZ143" s="155"/>
      <c r="CA143" s="155"/>
      <c r="CB143" s="155"/>
      <c r="CC143" s="154"/>
      <c r="CD143" s="154"/>
      <c r="CE143" s="155"/>
      <c r="CF143" s="155"/>
      <c r="CG143" s="155"/>
      <c r="CH143" s="154"/>
      <c r="CI143" s="154"/>
      <c r="CJ143" s="155"/>
      <c r="CK143" s="155"/>
      <c r="CL143" s="155"/>
      <c r="CM143" s="154"/>
      <c r="CN143" s="154"/>
      <c r="CO143" s="155"/>
      <c r="CP143" s="155"/>
      <c r="CQ143" s="155"/>
      <c r="CR143" s="154"/>
    </row>
    <row r="144" spans="1:96" ht="13.5" x14ac:dyDescent="0.3">
      <c r="A144" s="154"/>
      <c r="B144" s="154"/>
      <c r="C144" s="154"/>
      <c r="D144" s="154"/>
      <c r="E144" s="154"/>
      <c r="F144" s="154"/>
      <c r="G144" s="154"/>
      <c r="H144" s="154"/>
      <c r="I144" s="154"/>
      <c r="J144" s="154"/>
      <c r="K144" s="154"/>
      <c r="L144" s="154"/>
      <c r="M144" s="2">
        <v>3.3969999999999999E-8</v>
      </c>
      <c r="N144" s="2">
        <v>1.1059068401700001</v>
      </c>
      <c r="O144" s="2">
        <v>14712.317116458</v>
      </c>
      <c r="P144" s="2">
        <f t="shared" si="22"/>
        <v>9.0613832771260546E-9</v>
      </c>
      <c r="Q144" s="154"/>
      <c r="R144" s="2">
        <v>2.9199999999999998E-9</v>
      </c>
      <c r="S144" s="2">
        <v>1.9842002051400001</v>
      </c>
      <c r="T144" s="2">
        <v>12132.439962106</v>
      </c>
      <c r="U144" s="2">
        <f t="shared" si="23"/>
        <v>-1.2782775434344395E-9</v>
      </c>
      <c r="V144" s="154"/>
      <c r="W144" s="155"/>
      <c r="X144" s="155"/>
      <c r="Y144" s="155"/>
      <c r="Z144" s="154"/>
      <c r="AA144" s="154"/>
      <c r="AB144" s="155"/>
      <c r="AC144" s="155"/>
      <c r="AD144" s="155"/>
      <c r="AE144" s="154"/>
      <c r="AF144" s="154"/>
      <c r="AG144" s="155"/>
      <c r="AH144" s="155"/>
      <c r="AI144" s="155"/>
      <c r="AJ144" s="154"/>
      <c r="AK144" s="154"/>
      <c r="AL144" s="155"/>
      <c r="AM144" s="155"/>
      <c r="AN144" s="155"/>
      <c r="AO144" s="154"/>
      <c r="AP144" s="154"/>
      <c r="AQ144" s="2">
        <v>1.1800000000000001E-9</v>
      </c>
      <c r="AR144" s="2">
        <v>5.5973871267000002</v>
      </c>
      <c r="AS144" s="2">
        <v>161338.50000087</v>
      </c>
      <c r="AT144" s="2">
        <f t="shared" si="25"/>
        <v>1.1159341251020292E-9</v>
      </c>
      <c r="AU144" s="154"/>
      <c r="AV144" s="155"/>
      <c r="AW144" s="155"/>
      <c r="AX144" s="155"/>
      <c r="AY144" s="154"/>
      <c r="AZ144" s="154"/>
      <c r="BA144" s="155"/>
      <c r="BB144" s="155"/>
      <c r="BC144" s="155"/>
      <c r="BD144" s="154"/>
      <c r="BE144" s="154"/>
      <c r="BF144" s="155"/>
      <c r="BG144" s="155"/>
      <c r="BH144" s="155"/>
      <c r="BI144" s="154"/>
      <c r="BJ144" s="154"/>
      <c r="BK144" s="155"/>
      <c r="BL144" s="155"/>
      <c r="BM144" s="155"/>
      <c r="BN144" s="154"/>
      <c r="BO144" s="2"/>
      <c r="BP144" s="2">
        <v>9.8000000000000001E-9</v>
      </c>
      <c r="BQ144" s="2">
        <v>5.1094920460699997</v>
      </c>
      <c r="BR144" s="2">
        <v>6172.8695287720002</v>
      </c>
      <c r="BS144" s="2">
        <f t="shared" si="26"/>
        <v>1.2241384645045595E-9</v>
      </c>
      <c r="BT144" s="2"/>
      <c r="BU144" s="2">
        <v>1.0000000000000001E-9</v>
      </c>
      <c r="BV144" s="2">
        <v>2.93805577485</v>
      </c>
      <c r="BW144" s="2">
        <v>4535.0594369244</v>
      </c>
      <c r="BX144" s="2">
        <f t="shared" si="27"/>
        <v>3.6441388015565384E-10</v>
      </c>
      <c r="BY144" s="154"/>
      <c r="BZ144" s="155"/>
      <c r="CA144" s="155"/>
      <c r="CB144" s="155"/>
      <c r="CC144" s="154"/>
      <c r="CD144" s="154"/>
      <c r="CE144" s="155"/>
      <c r="CF144" s="155"/>
      <c r="CG144" s="155"/>
      <c r="CH144" s="154"/>
      <c r="CI144" s="154"/>
      <c r="CJ144" s="155"/>
      <c r="CK144" s="155"/>
      <c r="CL144" s="155"/>
      <c r="CM144" s="154"/>
      <c r="CN144" s="154"/>
      <c r="CO144" s="155"/>
      <c r="CP144" s="155"/>
      <c r="CQ144" s="155"/>
      <c r="CR144" s="154"/>
    </row>
    <row r="145" spans="1:96" ht="13.5" x14ac:dyDescent="0.3">
      <c r="A145" s="154"/>
      <c r="B145" s="154"/>
      <c r="C145" s="154"/>
      <c r="D145" s="154"/>
      <c r="E145" s="154"/>
      <c r="F145" s="154"/>
      <c r="G145" s="154"/>
      <c r="H145" s="154"/>
      <c r="I145" s="154"/>
      <c r="J145" s="154"/>
      <c r="K145" s="154"/>
      <c r="L145" s="154"/>
      <c r="M145" s="2">
        <v>3.3339999999999999E-8</v>
      </c>
      <c r="N145" s="2">
        <v>0.83684924911000003</v>
      </c>
      <c r="O145" s="2">
        <v>6496.3749454294002</v>
      </c>
      <c r="P145" s="2">
        <f t="shared" si="22"/>
        <v>2.9817053496349338E-8</v>
      </c>
      <c r="Q145" s="154"/>
      <c r="R145" s="2">
        <v>2.4699999999999999E-9</v>
      </c>
      <c r="S145" s="2">
        <v>3.8424479853200002</v>
      </c>
      <c r="T145" s="2">
        <v>5429.8794682394</v>
      </c>
      <c r="U145" s="2">
        <f t="shared" si="23"/>
        <v>-1.4810117029892005E-9</v>
      </c>
      <c r="V145" s="154"/>
      <c r="W145" s="155"/>
      <c r="X145" s="155"/>
      <c r="Y145" s="155"/>
      <c r="Z145" s="154"/>
      <c r="AA145" s="154"/>
      <c r="AB145" s="155"/>
      <c r="AC145" s="155"/>
      <c r="AD145" s="155"/>
      <c r="AE145" s="154"/>
      <c r="AF145" s="154"/>
      <c r="AG145" s="155"/>
      <c r="AH145" s="155"/>
      <c r="AI145" s="155"/>
      <c r="AJ145" s="154"/>
      <c r="AK145" s="154"/>
      <c r="AL145" s="155"/>
      <c r="AM145" s="155"/>
      <c r="AN145" s="155"/>
      <c r="AO145" s="154"/>
      <c r="AP145" s="154"/>
      <c r="AQ145" s="2">
        <v>1.1700000000000001E-9</v>
      </c>
      <c r="AR145" s="2">
        <v>3.6506527164000002</v>
      </c>
      <c r="AS145" s="2">
        <v>45585.172812187397</v>
      </c>
      <c r="AT145" s="2">
        <f t="shared" si="25"/>
        <v>-1.016973082811396E-9</v>
      </c>
      <c r="AU145" s="154"/>
      <c r="AV145" s="155"/>
      <c r="AW145" s="155"/>
      <c r="AX145" s="155"/>
      <c r="AY145" s="154"/>
      <c r="AZ145" s="154"/>
      <c r="BA145" s="155"/>
      <c r="BB145" s="155"/>
      <c r="BC145" s="155"/>
      <c r="BD145" s="154"/>
      <c r="BE145" s="154"/>
      <c r="BF145" s="155"/>
      <c r="BG145" s="155"/>
      <c r="BH145" s="155"/>
      <c r="BI145" s="154"/>
      <c r="BJ145" s="154"/>
      <c r="BK145" s="155"/>
      <c r="BL145" s="155"/>
      <c r="BM145" s="155"/>
      <c r="BN145" s="154"/>
      <c r="BO145" s="2"/>
      <c r="BP145" s="2">
        <v>1.1690000000000001E-8</v>
      </c>
      <c r="BQ145" s="2">
        <v>3.1166429086199998</v>
      </c>
      <c r="BR145" s="2">
        <v>14945.3161735544</v>
      </c>
      <c r="BS145" s="2">
        <f t="shared" si="26"/>
        <v>8.0375365889574202E-9</v>
      </c>
      <c r="BT145" s="2"/>
      <c r="BU145" s="2">
        <v>9.6999999999999996E-10</v>
      </c>
      <c r="BV145" s="2">
        <v>3.9793590498400002</v>
      </c>
      <c r="BW145" s="2">
        <v>6133.5126528567998</v>
      </c>
      <c r="BX145" s="2">
        <f t="shared" si="27"/>
        <v>-9.6739334638507301E-10</v>
      </c>
      <c r="BY145" s="154"/>
      <c r="BZ145" s="155"/>
      <c r="CA145" s="155"/>
      <c r="CB145" s="155"/>
      <c r="CC145" s="154"/>
      <c r="CD145" s="154"/>
      <c r="CE145" s="155"/>
      <c r="CF145" s="155"/>
      <c r="CG145" s="155"/>
      <c r="CH145" s="154"/>
      <c r="CI145" s="154"/>
      <c r="CJ145" s="155"/>
      <c r="CK145" s="155"/>
      <c r="CL145" s="155"/>
      <c r="CM145" s="154"/>
      <c r="CN145" s="154"/>
      <c r="CO145" s="155"/>
      <c r="CP145" s="155"/>
      <c r="CQ145" s="155"/>
      <c r="CR145" s="154"/>
    </row>
    <row r="146" spans="1:96" ht="13.5" x14ac:dyDescent="0.3">
      <c r="A146" s="154"/>
      <c r="B146" s="154"/>
      <c r="C146" s="154"/>
      <c r="D146" s="154"/>
      <c r="E146" s="154"/>
      <c r="F146" s="154"/>
      <c r="G146" s="154"/>
      <c r="H146" s="154"/>
      <c r="I146" s="154"/>
      <c r="J146" s="154"/>
      <c r="K146" s="154"/>
      <c r="L146" s="154"/>
      <c r="M146" s="2">
        <v>2.805E-8</v>
      </c>
      <c r="N146" s="2">
        <v>2.5850451414400002</v>
      </c>
      <c r="O146" s="2">
        <v>14314.1681130498</v>
      </c>
      <c r="P146" s="2">
        <f t="shared" si="22"/>
        <v>-2.3983659725538104E-8</v>
      </c>
      <c r="Q146" s="154"/>
      <c r="R146" s="2">
        <v>2.45E-9</v>
      </c>
      <c r="S146" s="2">
        <v>5.7046752172600002</v>
      </c>
      <c r="T146" s="2">
        <v>65147.619768137702</v>
      </c>
      <c r="U146" s="2">
        <f t="shared" si="23"/>
        <v>-9.4591436427893218E-10</v>
      </c>
      <c r="V146" s="154"/>
      <c r="W146" s="155"/>
      <c r="X146" s="155"/>
      <c r="Y146" s="155"/>
      <c r="Z146" s="154"/>
      <c r="AA146" s="154"/>
      <c r="AB146" s="155"/>
      <c r="AC146" s="155"/>
      <c r="AD146" s="155"/>
      <c r="AE146" s="154"/>
      <c r="AF146" s="154"/>
      <c r="AG146" s="155"/>
      <c r="AH146" s="155"/>
      <c r="AI146" s="155"/>
      <c r="AJ146" s="154"/>
      <c r="AK146" s="154"/>
      <c r="AL146" s="155"/>
      <c r="AM146" s="155"/>
      <c r="AN146" s="155"/>
      <c r="AO146" s="154"/>
      <c r="AP146" s="154"/>
      <c r="AQ146" s="2">
        <v>1.27E-9</v>
      </c>
      <c r="AR146" s="2">
        <v>4.7459657420900001</v>
      </c>
      <c r="AS146" s="2">
        <v>49515.382508407005</v>
      </c>
      <c r="AT146" s="2">
        <f t="shared" si="25"/>
        <v>1.2089953181889044E-11</v>
      </c>
      <c r="AU146" s="154"/>
      <c r="AV146" s="155"/>
      <c r="AW146" s="155"/>
      <c r="AX146" s="155"/>
      <c r="AY146" s="154"/>
      <c r="AZ146" s="154"/>
      <c r="BA146" s="155"/>
      <c r="BB146" s="155"/>
      <c r="BC146" s="155"/>
      <c r="BD146" s="154"/>
      <c r="BE146" s="154"/>
      <c r="BF146" s="155"/>
      <c r="BG146" s="155"/>
      <c r="BH146" s="155"/>
      <c r="BI146" s="154"/>
      <c r="BJ146" s="154"/>
      <c r="BK146" s="155"/>
      <c r="BL146" s="155"/>
      <c r="BM146" s="155"/>
      <c r="BN146" s="154"/>
      <c r="BO146" s="2"/>
      <c r="BP146" s="2">
        <v>1.2019999999999999E-8</v>
      </c>
      <c r="BQ146" s="2">
        <v>4.0299251040200001</v>
      </c>
      <c r="BR146" s="2">
        <v>553.5694028424</v>
      </c>
      <c r="BS146" s="2">
        <f t="shared" si="26"/>
        <v>1.0799363660848899E-8</v>
      </c>
      <c r="BT146" s="2"/>
      <c r="BU146" s="2">
        <v>1.0999999999999999E-9</v>
      </c>
      <c r="BV146" s="2">
        <v>6.2233901438599997</v>
      </c>
      <c r="BW146" s="2">
        <v>12146.667056107601</v>
      </c>
      <c r="BX146" s="2">
        <f t="shared" si="27"/>
        <v>-8.4469223259608124E-10</v>
      </c>
      <c r="BY146" s="154"/>
      <c r="BZ146" s="155"/>
      <c r="CA146" s="155"/>
      <c r="CB146" s="155"/>
      <c r="CC146" s="154"/>
      <c r="CD146" s="154"/>
      <c r="CE146" s="155"/>
      <c r="CF146" s="155"/>
      <c r="CG146" s="155"/>
      <c r="CH146" s="154"/>
      <c r="CI146" s="154"/>
      <c r="CJ146" s="155"/>
      <c r="CK146" s="155"/>
      <c r="CL146" s="155"/>
      <c r="CM146" s="154"/>
      <c r="CN146" s="154"/>
      <c r="CO146" s="155"/>
      <c r="CP146" s="155"/>
      <c r="CQ146" s="155"/>
      <c r="CR146" s="154"/>
    </row>
    <row r="147" spans="1:96" ht="13.5" x14ac:dyDescent="0.3">
      <c r="A147" s="154"/>
      <c r="B147" s="154"/>
      <c r="C147" s="154"/>
      <c r="D147" s="154"/>
      <c r="E147" s="154"/>
      <c r="F147" s="154"/>
      <c r="G147" s="154"/>
      <c r="H147" s="154"/>
      <c r="I147" s="154"/>
      <c r="J147" s="154"/>
      <c r="K147" s="154"/>
      <c r="L147" s="154"/>
      <c r="M147" s="2">
        <v>3.6500000000000003E-8</v>
      </c>
      <c r="N147" s="2">
        <v>1.08344142571</v>
      </c>
      <c r="O147" s="2">
        <v>88860.057070986601</v>
      </c>
      <c r="P147" s="2">
        <f t="shared" si="22"/>
        <v>2.5601298677953853E-8</v>
      </c>
      <c r="Q147" s="154"/>
      <c r="R147" s="2">
        <v>2.4100000000000002E-9</v>
      </c>
      <c r="S147" s="2">
        <v>0.99480969551999998</v>
      </c>
      <c r="T147" s="2">
        <v>3634.6210245184002</v>
      </c>
      <c r="U147" s="2">
        <f t="shared" si="23"/>
        <v>-2.2738942668819883E-9</v>
      </c>
      <c r="V147" s="154"/>
      <c r="W147" s="155"/>
      <c r="X147" s="155"/>
      <c r="Y147" s="155"/>
      <c r="Z147" s="154"/>
      <c r="AA147" s="154"/>
      <c r="AB147" s="155"/>
      <c r="AC147" s="155"/>
      <c r="AD147" s="155"/>
      <c r="AE147" s="154"/>
      <c r="AF147" s="154"/>
      <c r="AG147" s="155"/>
      <c r="AH147" s="155"/>
      <c r="AI147" s="155"/>
      <c r="AJ147" s="154"/>
      <c r="AK147" s="154"/>
      <c r="AL147" s="155"/>
      <c r="AM147" s="155"/>
      <c r="AN147" s="155"/>
      <c r="AO147" s="154"/>
      <c r="AP147" s="154"/>
      <c r="AQ147" s="2">
        <v>1.2E-9</v>
      </c>
      <c r="AR147" s="2">
        <v>1.0421149978499999</v>
      </c>
      <c r="AS147" s="2">
        <v>6915.8595893046004</v>
      </c>
      <c r="AT147" s="2">
        <f t="shared" si="25"/>
        <v>1.1560605923977443E-9</v>
      </c>
      <c r="AU147" s="154"/>
      <c r="AV147" s="155"/>
      <c r="AW147" s="155"/>
      <c r="AX147" s="155"/>
      <c r="AY147" s="154"/>
      <c r="AZ147" s="154"/>
      <c r="BA147" s="155"/>
      <c r="BB147" s="155"/>
      <c r="BC147" s="155"/>
      <c r="BD147" s="154"/>
      <c r="BE147" s="154"/>
      <c r="BF147" s="155"/>
      <c r="BG147" s="155"/>
      <c r="BH147" s="155"/>
      <c r="BI147" s="154"/>
      <c r="BJ147" s="154"/>
      <c r="BK147" s="155"/>
      <c r="BL147" s="155"/>
      <c r="BM147" s="155"/>
      <c r="BN147" s="154"/>
      <c r="BO147" s="2"/>
      <c r="BP147" s="2">
        <v>9.7900000000000003E-9</v>
      </c>
      <c r="BQ147" s="2">
        <v>2.00000879212</v>
      </c>
      <c r="BR147" s="2">
        <v>15110.4661198662</v>
      </c>
      <c r="BS147" s="2">
        <f t="shared" si="26"/>
        <v>-7.0745189803325536E-9</v>
      </c>
      <c r="BT147" s="2"/>
      <c r="BU147" s="2">
        <v>9.7999999999999992E-10</v>
      </c>
      <c r="BV147" s="2">
        <v>0.87576563708999999</v>
      </c>
      <c r="BW147" s="2">
        <v>6525.8044539654002</v>
      </c>
      <c r="BX147" s="2">
        <f t="shared" si="27"/>
        <v>9.7862138688276538E-10</v>
      </c>
      <c r="BY147" s="154"/>
      <c r="BZ147" s="155"/>
      <c r="CA147" s="155"/>
      <c r="CB147" s="155"/>
      <c r="CC147" s="154"/>
      <c r="CD147" s="154"/>
      <c r="CE147" s="155"/>
      <c r="CF147" s="155"/>
      <c r="CG147" s="155"/>
      <c r="CH147" s="154"/>
      <c r="CI147" s="154"/>
      <c r="CJ147" s="155"/>
      <c r="CK147" s="155"/>
      <c r="CL147" s="155"/>
      <c r="CM147" s="154"/>
      <c r="CN147" s="154"/>
      <c r="CO147" s="155"/>
      <c r="CP147" s="155"/>
      <c r="CQ147" s="155"/>
      <c r="CR147" s="154"/>
    </row>
    <row r="148" spans="1:96" ht="13.5" x14ac:dyDescent="0.3">
      <c r="A148" s="154"/>
      <c r="B148" s="154"/>
      <c r="C148" s="154"/>
      <c r="D148" s="154"/>
      <c r="E148" s="154"/>
      <c r="F148" s="153"/>
      <c r="G148" s="153"/>
      <c r="H148" s="154"/>
      <c r="I148" s="154"/>
      <c r="J148" s="154"/>
      <c r="K148" s="154"/>
      <c r="L148" s="154"/>
      <c r="M148" s="2">
        <v>3.3880000000000003E-8</v>
      </c>
      <c r="N148" s="2">
        <v>3.2018509605499998</v>
      </c>
      <c r="O148" s="2">
        <v>5120.6011455836006</v>
      </c>
      <c r="P148" s="2">
        <f t="shared" si="22"/>
        <v>-8.0216716078861921E-10</v>
      </c>
      <c r="Q148" s="154"/>
      <c r="R148" s="2">
        <v>2.4600000000000002E-9</v>
      </c>
      <c r="S148" s="2">
        <v>3.0616806993500001</v>
      </c>
      <c r="T148" s="2">
        <v>110.2063212194</v>
      </c>
      <c r="U148" s="2">
        <f t="shared" si="23"/>
        <v>3.4145208261035299E-10</v>
      </c>
      <c r="V148" s="154"/>
      <c r="W148" s="155"/>
      <c r="X148" s="155"/>
      <c r="Y148" s="155"/>
      <c r="Z148" s="154"/>
      <c r="AA148" s="154"/>
      <c r="AB148" s="155"/>
      <c r="AC148" s="155"/>
      <c r="AD148" s="155"/>
      <c r="AE148" s="154"/>
      <c r="AF148" s="154"/>
      <c r="AG148" s="155"/>
      <c r="AH148" s="155"/>
      <c r="AI148" s="155"/>
      <c r="AJ148" s="154"/>
      <c r="AK148" s="154"/>
      <c r="AL148" s="155"/>
      <c r="AM148" s="155"/>
      <c r="AN148" s="155"/>
      <c r="AO148" s="154"/>
      <c r="AP148" s="154"/>
      <c r="AQ148" s="2">
        <v>1.2E-9</v>
      </c>
      <c r="AR148" s="2">
        <v>5.60638811846</v>
      </c>
      <c r="AS148" s="2">
        <v>5650.2921106781996</v>
      </c>
      <c r="AT148" s="2">
        <f t="shared" si="25"/>
        <v>-1.1999202249869913E-9</v>
      </c>
      <c r="AU148" s="154"/>
      <c r="AV148" s="155"/>
      <c r="AW148" s="155"/>
      <c r="AX148" s="155"/>
      <c r="AY148" s="154"/>
      <c r="AZ148" s="154"/>
      <c r="BA148" s="155"/>
      <c r="BB148" s="155"/>
      <c r="BC148" s="155"/>
      <c r="BD148" s="154"/>
      <c r="BE148" s="154"/>
      <c r="BF148" s="155"/>
      <c r="BG148" s="155"/>
      <c r="BH148" s="155"/>
      <c r="BI148" s="154"/>
      <c r="BJ148" s="154"/>
      <c r="BK148" s="155"/>
      <c r="BL148" s="155"/>
      <c r="BM148" s="155"/>
      <c r="BN148" s="154"/>
      <c r="BO148" s="2"/>
      <c r="BP148" s="2">
        <v>9.6199999999999995E-9</v>
      </c>
      <c r="BQ148" s="2">
        <v>4.0238077140000001</v>
      </c>
      <c r="BR148" s="2">
        <v>6282.0955289231997</v>
      </c>
      <c r="BS148" s="2">
        <f t="shared" si="26"/>
        <v>6.9914243192822509E-9</v>
      </c>
      <c r="BT148" s="2"/>
      <c r="BU148" s="2">
        <v>9.7999999999999992E-10</v>
      </c>
      <c r="BV148" s="2">
        <v>3.1524842130100001</v>
      </c>
      <c r="BW148" s="2">
        <v>10440.274292603601</v>
      </c>
      <c r="BX148" s="2">
        <f t="shared" si="27"/>
        <v>-9.7791332359102936E-10</v>
      </c>
      <c r="BY148" s="154"/>
      <c r="BZ148" s="155"/>
      <c r="CA148" s="155"/>
      <c r="CB148" s="155"/>
      <c r="CC148" s="154"/>
      <c r="CD148" s="154"/>
      <c r="CE148" s="155"/>
      <c r="CF148" s="155"/>
      <c r="CG148" s="155"/>
      <c r="CH148" s="154"/>
      <c r="CI148" s="154"/>
      <c r="CJ148" s="155"/>
      <c r="CK148" s="155"/>
      <c r="CL148" s="155"/>
      <c r="CM148" s="154"/>
      <c r="CN148" s="154"/>
      <c r="CO148" s="155"/>
      <c r="CP148" s="155"/>
      <c r="CQ148" s="155"/>
      <c r="CR148" s="154"/>
    </row>
    <row r="149" spans="1:96" ht="13.5" x14ac:dyDescent="0.3">
      <c r="A149" s="154"/>
      <c r="B149" s="154"/>
      <c r="C149" s="154"/>
      <c r="D149" s="154"/>
      <c r="E149" s="154"/>
      <c r="F149" s="154"/>
      <c r="G149" s="154"/>
      <c r="H149" s="154"/>
      <c r="I149" s="154"/>
      <c r="J149" s="154"/>
      <c r="K149" s="154"/>
      <c r="L149" s="154"/>
      <c r="M149" s="2">
        <v>3.2520000000000003E-8</v>
      </c>
      <c r="N149" s="2">
        <v>3.4785975206200002</v>
      </c>
      <c r="O149" s="2">
        <v>6133.5126528567998</v>
      </c>
      <c r="P149" s="2">
        <f t="shared" si="22"/>
        <v>-2.7306629698520353E-8</v>
      </c>
      <c r="Q149" s="154"/>
      <c r="R149" s="2">
        <v>2.3899999999999998E-9</v>
      </c>
      <c r="S149" s="2">
        <v>6.1185590911399999</v>
      </c>
      <c r="T149" s="2">
        <v>11856.2186514245</v>
      </c>
      <c r="U149" s="2">
        <f t="shared" si="23"/>
        <v>-1.7229699060484634E-9</v>
      </c>
      <c r="V149" s="154"/>
      <c r="W149" s="155"/>
      <c r="X149" s="155"/>
      <c r="Y149" s="155"/>
      <c r="Z149" s="154"/>
      <c r="AA149" s="154"/>
      <c r="AB149" s="155"/>
      <c r="AC149" s="155"/>
      <c r="AD149" s="155"/>
      <c r="AE149" s="154"/>
      <c r="AF149" s="154"/>
      <c r="AG149" s="155"/>
      <c r="AH149" s="155"/>
      <c r="AI149" s="155"/>
      <c r="AJ149" s="154"/>
      <c r="AK149" s="154"/>
      <c r="AL149" s="155"/>
      <c r="AM149" s="155"/>
      <c r="AN149" s="155"/>
      <c r="AO149" s="154"/>
      <c r="AP149" s="154"/>
      <c r="AQ149" s="2">
        <v>1.15E-9</v>
      </c>
      <c r="AR149" s="2">
        <v>3.1066821328900001</v>
      </c>
      <c r="AS149" s="2">
        <v>14712.317116458</v>
      </c>
      <c r="AT149" s="2">
        <f t="shared" si="25"/>
        <v>-1.1353181186269673E-9</v>
      </c>
      <c r="AU149" s="154"/>
      <c r="AV149" s="155"/>
      <c r="AW149" s="155"/>
      <c r="AX149" s="155"/>
      <c r="AY149" s="154"/>
      <c r="AZ149" s="154"/>
      <c r="BA149" s="155"/>
      <c r="BB149" s="155"/>
      <c r="BC149" s="155"/>
      <c r="BD149" s="154"/>
      <c r="BE149" s="154"/>
      <c r="BF149" s="155"/>
      <c r="BG149" s="155"/>
      <c r="BH149" s="155"/>
      <c r="BI149" s="154"/>
      <c r="BJ149" s="154"/>
      <c r="BK149" s="155"/>
      <c r="BL149" s="155"/>
      <c r="BM149" s="155"/>
      <c r="BN149" s="154"/>
      <c r="BO149" s="2"/>
      <c r="BP149" s="2">
        <v>9.9900000000000005E-9</v>
      </c>
      <c r="BQ149" s="2">
        <v>3.6264300279000001</v>
      </c>
      <c r="BR149" s="2">
        <v>6262.3004544989999</v>
      </c>
      <c r="BS149" s="2">
        <f t="shared" si="26"/>
        <v>9.4468877539220148E-10</v>
      </c>
      <c r="BT149" s="2"/>
      <c r="BU149" s="2">
        <v>9.5000000000000003E-10</v>
      </c>
      <c r="BV149" s="2">
        <v>2.4616841109999998</v>
      </c>
      <c r="BW149" s="2">
        <v>3097.8838227257902</v>
      </c>
      <c r="BX149" s="2">
        <f t="shared" si="27"/>
        <v>-7.676899013764295E-10</v>
      </c>
      <c r="BY149" s="154"/>
      <c r="BZ149" s="155"/>
      <c r="CA149" s="155"/>
      <c r="CB149" s="155"/>
      <c r="CC149" s="154"/>
      <c r="CD149" s="154"/>
      <c r="CE149" s="155"/>
      <c r="CF149" s="155"/>
      <c r="CG149" s="155"/>
      <c r="CH149" s="154"/>
      <c r="CI149" s="154"/>
      <c r="CJ149" s="155"/>
      <c r="CK149" s="155"/>
      <c r="CL149" s="155"/>
      <c r="CM149" s="154"/>
      <c r="CN149" s="154"/>
      <c r="CO149" s="155"/>
      <c r="CP149" s="155"/>
      <c r="CQ149" s="155"/>
      <c r="CR149" s="154"/>
    </row>
    <row r="150" spans="1:96" ht="13.5" x14ac:dyDescent="0.3">
      <c r="A150" s="154"/>
      <c r="B150" s="154"/>
      <c r="C150" s="154"/>
      <c r="D150" s="154"/>
      <c r="E150" s="154"/>
      <c r="F150" s="154"/>
      <c r="G150" s="154"/>
      <c r="H150" s="154"/>
      <c r="I150" s="154"/>
      <c r="J150" s="154"/>
      <c r="K150" s="154"/>
      <c r="L150" s="154"/>
      <c r="M150" s="2">
        <v>2.5530000000000001E-8</v>
      </c>
      <c r="N150" s="2">
        <v>3.9486903418899999</v>
      </c>
      <c r="O150" s="2">
        <v>1990.745017041</v>
      </c>
      <c r="P150" s="2">
        <f t="shared" si="22"/>
        <v>3.9122411151037411E-9</v>
      </c>
      <c r="Q150" s="154"/>
      <c r="R150" s="2">
        <v>2.6299999999999998E-9</v>
      </c>
      <c r="S150" s="2">
        <v>0.66348415418999995</v>
      </c>
      <c r="T150" s="2">
        <v>21228.392023545799</v>
      </c>
      <c r="U150" s="2">
        <f t="shared" si="23"/>
        <v>2.6103282474890088E-9</v>
      </c>
      <c r="V150" s="154"/>
      <c r="W150" s="155"/>
      <c r="X150" s="155"/>
      <c r="Y150" s="155"/>
      <c r="Z150" s="154"/>
      <c r="AA150" s="154"/>
      <c r="AB150" s="155"/>
      <c r="AC150" s="155"/>
      <c r="AD150" s="155"/>
      <c r="AE150" s="154"/>
      <c r="AF150" s="154"/>
      <c r="AG150" s="155"/>
      <c r="AH150" s="155"/>
      <c r="AI150" s="155"/>
      <c r="AJ150" s="154"/>
      <c r="AK150" s="154"/>
      <c r="AL150" s="155"/>
      <c r="AM150" s="155"/>
      <c r="AN150" s="155"/>
      <c r="AO150" s="154"/>
      <c r="AP150" s="154"/>
      <c r="AQ150" s="2">
        <v>9.900000000000001E-10</v>
      </c>
      <c r="AR150" s="2">
        <v>0.69018940048999999</v>
      </c>
      <c r="AS150" s="2">
        <v>12779.4507954208</v>
      </c>
      <c r="AT150" s="2">
        <f t="shared" si="25"/>
        <v>6.0950027968554731E-10</v>
      </c>
      <c r="AU150" s="154"/>
      <c r="AV150" s="155"/>
      <c r="AW150" s="155"/>
      <c r="AX150" s="155"/>
      <c r="AY150" s="154"/>
      <c r="AZ150" s="154"/>
      <c r="BA150" s="155"/>
      <c r="BB150" s="155"/>
      <c r="BC150" s="155"/>
      <c r="BD150" s="154"/>
      <c r="BE150" s="154"/>
      <c r="BF150" s="155"/>
      <c r="BG150" s="155"/>
      <c r="BH150" s="155"/>
      <c r="BI150" s="154"/>
      <c r="BJ150" s="154"/>
      <c r="BK150" s="155"/>
      <c r="BL150" s="155"/>
      <c r="BM150" s="155"/>
      <c r="BN150" s="154"/>
      <c r="BO150" s="2"/>
      <c r="BP150" s="2">
        <v>1.03E-8</v>
      </c>
      <c r="BQ150" s="2">
        <v>5.84989900289</v>
      </c>
      <c r="BR150" s="2">
        <v>213.29909543799999</v>
      </c>
      <c r="BS150" s="2">
        <f t="shared" si="26"/>
        <v>-1.0237184163496877E-8</v>
      </c>
      <c r="BT150" s="2"/>
      <c r="BU150" s="2">
        <v>8.7999999999999996E-10</v>
      </c>
      <c r="BV150" s="2">
        <v>0.23371480284000001</v>
      </c>
      <c r="BW150" s="2">
        <v>13119.7211028251</v>
      </c>
      <c r="BX150" s="2">
        <f t="shared" si="27"/>
        <v>8.3926682304376775E-10</v>
      </c>
      <c r="BY150" s="154"/>
      <c r="BZ150" s="155"/>
      <c r="CA150" s="155"/>
      <c r="CB150" s="155"/>
      <c r="CC150" s="154"/>
      <c r="CD150" s="154"/>
      <c r="CE150" s="155"/>
      <c r="CF150" s="155"/>
      <c r="CG150" s="155"/>
      <c r="CH150" s="154"/>
      <c r="CI150" s="154"/>
      <c r="CJ150" s="155"/>
      <c r="CK150" s="155"/>
      <c r="CL150" s="155"/>
      <c r="CM150" s="154"/>
      <c r="CN150" s="154"/>
      <c r="CO150" s="155"/>
      <c r="CP150" s="155"/>
      <c r="CQ150" s="155"/>
      <c r="CR150" s="154"/>
    </row>
    <row r="151" spans="1:96" ht="13.5" x14ac:dyDescent="0.3">
      <c r="A151" s="154"/>
      <c r="B151" s="154"/>
      <c r="C151" s="154"/>
      <c r="D151" s="154"/>
      <c r="E151" s="154"/>
      <c r="F151" s="154"/>
      <c r="G151" s="154"/>
      <c r="H151" s="154"/>
      <c r="I151" s="154"/>
      <c r="J151" s="154"/>
      <c r="K151" s="154"/>
      <c r="L151" s="154"/>
      <c r="M151" s="2">
        <v>3.5199999999999998E-8</v>
      </c>
      <c r="N151" s="2">
        <v>2.05559692878</v>
      </c>
      <c r="O151" s="2">
        <v>244287.60000722701</v>
      </c>
      <c r="P151" s="2">
        <f t="shared" si="22"/>
        <v>1.1968129360610026E-8</v>
      </c>
      <c r="Q151" s="154"/>
      <c r="R151" s="2">
        <v>2.6200000000000001E-9</v>
      </c>
      <c r="S151" s="2">
        <v>1.51070507866</v>
      </c>
      <c r="T151" s="2">
        <v>12146.667056107601</v>
      </c>
      <c r="U151" s="2">
        <f t="shared" si="23"/>
        <v>-1.6788819608800494E-9</v>
      </c>
      <c r="V151" s="154"/>
      <c r="W151" s="155"/>
      <c r="X151" s="155"/>
      <c r="Y151" s="155"/>
      <c r="Z151" s="154"/>
      <c r="AA151" s="154"/>
      <c r="AB151" s="155"/>
      <c r="AC151" s="155"/>
      <c r="AD151" s="155"/>
      <c r="AE151" s="154"/>
      <c r="AF151" s="154"/>
      <c r="AG151" s="155"/>
      <c r="AH151" s="155"/>
      <c r="AI151" s="155"/>
      <c r="AJ151" s="154"/>
      <c r="AK151" s="154"/>
      <c r="AL151" s="155"/>
      <c r="AM151" s="155"/>
      <c r="AN151" s="155"/>
      <c r="AO151" s="154"/>
      <c r="AP151" s="154"/>
      <c r="AQ151" s="2">
        <v>9.6999999999999996E-10</v>
      </c>
      <c r="AR151" s="2">
        <v>1.07908724794</v>
      </c>
      <c r="AS151" s="2">
        <v>9917.6968745098002</v>
      </c>
      <c r="AT151" s="2">
        <f t="shared" si="25"/>
        <v>3.5009821275363938E-10</v>
      </c>
      <c r="AU151" s="154"/>
      <c r="AV151" s="155"/>
      <c r="AW151" s="155"/>
      <c r="AX151" s="155"/>
      <c r="AY151" s="154"/>
      <c r="AZ151" s="154"/>
      <c r="BA151" s="155"/>
      <c r="BB151" s="155"/>
      <c r="BC151" s="155"/>
      <c r="BD151" s="154"/>
      <c r="BE151" s="154"/>
      <c r="BF151" s="155"/>
      <c r="BG151" s="155"/>
      <c r="BH151" s="155"/>
      <c r="BI151" s="154"/>
      <c r="BJ151" s="154"/>
      <c r="BK151" s="155"/>
      <c r="BL151" s="155"/>
      <c r="BM151" s="155"/>
      <c r="BN151" s="154"/>
      <c r="BO151" s="2"/>
      <c r="BP151" s="2">
        <v>1.014E-8</v>
      </c>
      <c r="BQ151" s="2">
        <v>2.8422157821799998</v>
      </c>
      <c r="BR151" s="2">
        <v>8662.2403235630009</v>
      </c>
      <c r="BS151" s="2">
        <f t="shared" si="26"/>
        <v>5.6495121608597202E-9</v>
      </c>
      <c r="BT151" s="2"/>
      <c r="BU151" s="2">
        <v>9.7999999999999992E-10</v>
      </c>
      <c r="BV151" s="2">
        <v>5.7701649348900004</v>
      </c>
      <c r="BW151" s="2">
        <v>7342.4577801805999</v>
      </c>
      <c r="BX151" s="2">
        <f t="shared" si="27"/>
        <v>7.8715849418348238E-10</v>
      </c>
      <c r="BY151" s="154"/>
      <c r="BZ151" s="155"/>
      <c r="CA151" s="155"/>
      <c r="CB151" s="155"/>
      <c r="CC151" s="154"/>
      <c r="CD151" s="154"/>
      <c r="CE151" s="155"/>
      <c r="CF151" s="155"/>
      <c r="CG151" s="155"/>
      <c r="CH151" s="154"/>
      <c r="CI151" s="154"/>
      <c r="CJ151" s="155"/>
      <c r="CK151" s="155"/>
      <c r="CL151" s="155"/>
      <c r="CM151" s="154"/>
      <c r="CN151" s="154"/>
      <c r="CO151" s="155"/>
      <c r="CP151" s="155"/>
      <c r="CQ151" s="155"/>
      <c r="CR151" s="154"/>
    </row>
    <row r="152" spans="1:96" ht="13.5" x14ac:dyDescent="0.3">
      <c r="A152" s="154"/>
      <c r="B152" s="154"/>
      <c r="C152" s="154"/>
      <c r="D152" s="154"/>
      <c r="E152" s="154"/>
      <c r="F152" s="154"/>
      <c r="G152" s="154"/>
      <c r="H152" s="154"/>
      <c r="I152" s="154"/>
      <c r="J152" s="154"/>
      <c r="K152" s="154"/>
      <c r="L152" s="154"/>
      <c r="M152" s="2">
        <v>2.5650000000000001E-8</v>
      </c>
      <c r="N152" s="2">
        <v>1.560717849</v>
      </c>
      <c r="O152" s="2">
        <v>23543.230504681698</v>
      </c>
      <c r="P152" s="2">
        <f t="shared" si="22"/>
        <v>2.005553790973859E-8</v>
      </c>
      <c r="Q152" s="154"/>
      <c r="R152" s="2">
        <v>2.2999999999999999E-9</v>
      </c>
      <c r="S152" s="2">
        <v>1.75927314884</v>
      </c>
      <c r="T152" s="2">
        <v>9779.1086761253991</v>
      </c>
      <c r="U152" s="2">
        <f t="shared" si="23"/>
        <v>-2.1449280675435373E-9</v>
      </c>
      <c r="V152" s="154"/>
      <c r="W152" s="155"/>
      <c r="X152" s="155"/>
      <c r="Y152" s="155"/>
      <c r="Z152" s="154"/>
      <c r="AA152" s="154"/>
      <c r="AB152" s="155"/>
      <c r="AC152" s="155"/>
      <c r="AD152" s="155"/>
      <c r="AE152" s="154"/>
      <c r="AF152" s="154"/>
      <c r="AG152" s="155"/>
      <c r="AH152" s="155"/>
      <c r="AI152" s="155"/>
      <c r="AJ152" s="154"/>
      <c r="AK152" s="154"/>
      <c r="AL152" s="155"/>
      <c r="AM152" s="155"/>
      <c r="AN152" s="155"/>
      <c r="AO152" s="154"/>
      <c r="AP152" s="154"/>
      <c r="AQ152" s="2">
        <v>9.2999999999999999E-10</v>
      </c>
      <c r="AR152" s="2">
        <v>2.6229519731900002</v>
      </c>
      <c r="AS152" s="2">
        <v>17260.154654690399</v>
      </c>
      <c r="AT152" s="2">
        <f t="shared" si="25"/>
        <v>9.081414673324859E-10</v>
      </c>
      <c r="AU152" s="154"/>
      <c r="AV152" s="155"/>
      <c r="AW152" s="155"/>
      <c r="AX152" s="155"/>
      <c r="AY152" s="154"/>
      <c r="AZ152" s="154"/>
      <c r="BA152" s="155"/>
      <c r="BB152" s="155"/>
      <c r="BC152" s="155"/>
      <c r="BD152" s="154"/>
      <c r="BE152" s="154"/>
      <c r="BF152" s="155"/>
      <c r="BG152" s="155"/>
      <c r="BH152" s="155"/>
      <c r="BI152" s="154"/>
      <c r="BJ152" s="154"/>
      <c r="BK152" s="155"/>
      <c r="BL152" s="155"/>
      <c r="BM152" s="155"/>
      <c r="BN152" s="154"/>
      <c r="BO152" s="2"/>
      <c r="BP152" s="2">
        <v>1.185E-8</v>
      </c>
      <c r="BQ152" s="2">
        <v>1.51330541132</v>
      </c>
      <c r="BR152" s="2">
        <v>17654.780539749601</v>
      </c>
      <c r="BS152" s="2">
        <f t="shared" si="26"/>
        <v>8.5391821351105593E-9</v>
      </c>
      <c r="BT152" s="2"/>
      <c r="BU152" s="2">
        <v>9.2000000000000003E-10</v>
      </c>
      <c r="BV152" s="2">
        <v>6.0391555506300003</v>
      </c>
      <c r="BW152" s="2">
        <v>20426.571092422</v>
      </c>
      <c r="BX152" s="2">
        <f t="shared" si="27"/>
        <v>7.7350428185077886E-11</v>
      </c>
      <c r="BY152" s="154"/>
      <c r="BZ152" s="155"/>
      <c r="CA152" s="155"/>
      <c r="CB152" s="155"/>
      <c r="CC152" s="154"/>
      <c r="CD152" s="154"/>
      <c r="CE152" s="155"/>
      <c r="CF152" s="155"/>
      <c r="CG152" s="155"/>
      <c r="CH152" s="154"/>
      <c r="CI152" s="154"/>
      <c r="CJ152" s="155"/>
      <c r="CK152" s="155"/>
      <c r="CL152" s="155"/>
      <c r="CM152" s="154"/>
      <c r="CN152" s="154"/>
      <c r="CO152" s="155"/>
      <c r="CP152" s="155"/>
      <c r="CQ152" s="155"/>
      <c r="CR152" s="154"/>
    </row>
    <row r="153" spans="1:96" ht="13.5" x14ac:dyDescent="0.3">
      <c r="A153" s="154"/>
      <c r="B153" s="154"/>
      <c r="C153" s="154"/>
      <c r="D153" s="154"/>
      <c r="E153" s="154"/>
      <c r="F153" s="154"/>
      <c r="G153" s="154"/>
      <c r="H153" s="154"/>
      <c r="I153" s="154"/>
      <c r="J153" s="154"/>
      <c r="K153" s="154"/>
      <c r="L153" s="154"/>
      <c r="M153" s="2">
        <v>2.6210000000000001E-8</v>
      </c>
      <c r="N153" s="2">
        <v>3.85639359951</v>
      </c>
      <c r="O153" s="2">
        <v>266.60704172179999</v>
      </c>
      <c r="P153" s="2">
        <f t="shared" si="22"/>
        <v>-8.5579955650259185E-9</v>
      </c>
      <c r="Q153" s="154"/>
      <c r="R153" s="2">
        <v>2.23E-9</v>
      </c>
      <c r="S153" s="2">
        <v>2.00967043606</v>
      </c>
      <c r="T153" s="2">
        <v>6172.8695287720002</v>
      </c>
      <c r="U153" s="2">
        <f t="shared" si="23"/>
        <v>-3.7070396862185307E-10</v>
      </c>
      <c r="V153" s="154"/>
      <c r="W153" s="155"/>
      <c r="X153" s="155"/>
      <c r="Y153" s="155"/>
      <c r="Z153" s="154"/>
      <c r="AA153" s="154"/>
      <c r="AB153" s="155"/>
      <c r="AC153" s="155"/>
      <c r="AD153" s="155"/>
      <c r="AE153" s="154"/>
      <c r="AF153" s="154"/>
      <c r="AG153" s="155"/>
      <c r="AH153" s="155"/>
      <c r="AI153" s="155"/>
      <c r="AJ153" s="154"/>
      <c r="AK153" s="154"/>
      <c r="AL153" s="155"/>
      <c r="AM153" s="155"/>
      <c r="AN153" s="155"/>
      <c r="AO153" s="154"/>
      <c r="AP153" s="154"/>
      <c r="AQ153" s="2">
        <v>9.900000000000001E-10</v>
      </c>
      <c r="AR153" s="2">
        <v>4.4577468173200003</v>
      </c>
      <c r="AS153" s="2">
        <v>4933.2084403325998</v>
      </c>
      <c r="AT153" s="2">
        <f t="shared" si="25"/>
        <v>-9.6148335421938493E-10</v>
      </c>
      <c r="AU153" s="154"/>
      <c r="AV153" s="155"/>
      <c r="AW153" s="155"/>
      <c r="AX153" s="155"/>
      <c r="AY153" s="154"/>
      <c r="AZ153" s="154"/>
      <c r="BA153" s="155"/>
      <c r="BB153" s="155"/>
      <c r="BC153" s="155"/>
      <c r="BD153" s="154"/>
      <c r="BE153" s="154"/>
      <c r="BF153" s="155"/>
      <c r="BG153" s="155"/>
      <c r="BH153" s="155"/>
      <c r="BI153" s="154"/>
      <c r="BJ153" s="154"/>
      <c r="BK153" s="155"/>
      <c r="BL153" s="155"/>
      <c r="BM153" s="155"/>
      <c r="BN153" s="154"/>
      <c r="BO153" s="2"/>
      <c r="BP153" s="2">
        <v>9.6699999999999999E-9</v>
      </c>
      <c r="BQ153" s="2">
        <v>2.6708101756199998</v>
      </c>
      <c r="BR153" s="2">
        <v>5650.2921106781996</v>
      </c>
      <c r="BS153" s="2">
        <f t="shared" si="26"/>
        <v>9.4876967479617811E-9</v>
      </c>
      <c r="BT153" s="2"/>
      <c r="BU153" s="2">
        <v>9.5999999999999999E-10</v>
      </c>
      <c r="BV153" s="2">
        <v>5.5690929256099997</v>
      </c>
      <c r="BW153" s="2">
        <v>2388.8940204492001</v>
      </c>
      <c r="BX153" s="2">
        <f t="shared" si="27"/>
        <v>8.890172193345206E-10</v>
      </c>
      <c r="BY153" s="154"/>
      <c r="BZ153" s="155"/>
      <c r="CA153" s="155"/>
      <c r="CB153" s="155"/>
      <c r="CC153" s="154"/>
      <c r="CD153" s="154"/>
      <c r="CE153" s="155"/>
      <c r="CF153" s="155"/>
      <c r="CG153" s="155"/>
      <c r="CH153" s="154"/>
      <c r="CI153" s="154"/>
      <c r="CJ153" s="155"/>
      <c r="CK153" s="155"/>
      <c r="CL153" s="155"/>
      <c r="CM153" s="154"/>
      <c r="CN153" s="154"/>
      <c r="CO153" s="155"/>
      <c r="CP153" s="155"/>
      <c r="CQ153" s="155"/>
      <c r="CR153" s="154"/>
    </row>
    <row r="154" spans="1:96" ht="13.5" x14ac:dyDescent="0.3">
      <c r="A154" s="154"/>
      <c r="B154" s="154"/>
      <c r="C154" s="154"/>
      <c r="D154" s="154"/>
      <c r="E154" s="154"/>
      <c r="F154" s="154"/>
      <c r="G154" s="154"/>
      <c r="H154" s="154"/>
      <c r="I154" s="154"/>
      <c r="J154" s="154"/>
      <c r="K154" s="154"/>
      <c r="L154" s="154"/>
      <c r="M154" s="2">
        <v>2.955E-8</v>
      </c>
      <c r="N154" s="2">
        <v>3.3969294966699999</v>
      </c>
      <c r="O154" s="2">
        <v>9225.5392732830005</v>
      </c>
      <c r="P154" s="2">
        <f t="shared" si="22"/>
        <v>-2.2584576461610173E-8</v>
      </c>
      <c r="Q154" s="154"/>
      <c r="R154" s="2">
        <v>2.4600000000000002E-9</v>
      </c>
      <c r="S154" s="2">
        <v>1.10411690865</v>
      </c>
      <c r="T154" s="2">
        <v>6282.0955289231997</v>
      </c>
      <c r="U154" s="2">
        <f t="shared" si="23"/>
        <v>-2.1158815606178537E-9</v>
      </c>
      <c r="V154" s="154"/>
      <c r="W154" s="155"/>
      <c r="X154" s="155"/>
      <c r="Y154" s="155"/>
      <c r="Z154" s="154"/>
      <c r="AA154" s="154"/>
      <c r="AB154" s="155"/>
      <c r="AC154" s="155"/>
      <c r="AD154" s="155"/>
      <c r="AE154" s="154"/>
      <c r="AF154" s="154"/>
      <c r="AG154" s="155"/>
      <c r="AH154" s="155"/>
      <c r="AI154" s="155"/>
      <c r="AJ154" s="154"/>
      <c r="AK154" s="154"/>
      <c r="AL154" s="155"/>
      <c r="AM154" s="155"/>
      <c r="AN154" s="155"/>
      <c r="AO154" s="154"/>
      <c r="AP154" s="154"/>
      <c r="AQ154" s="2">
        <v>1.2300000000000001E-9</v>
      </c>
      <c r="AR154" s="2">
        <v>1.3748892208900001</v>
      </c>
      <c r="AS154" s="2">
        <v>28286.990484861199</v>
      </c>
      <c r="AT154" s="2">
        <f t="shared" si="25"/>
        <v>-6.5950186706776488E-10</v>
      </c>
      <c r="AU154" s="154"/>
      <c r="AV154" s="155"/>
      <c r="AW154" s="155"/>
      <c r="AX154" s="155"/>
      <c r="AY154" s="154"/>
      <c r="AZ154" s="154"/>
      <c r="BA154" s="155"/>
      <c r="BB154" s="155"/>
      <c r="BC154" s="155"/>
      <c r="BD154" s="154"/>
      <c r="BE154" s="154"/>
      <c r="BF154" s="155"/>
      <c r="BG154" s="155"/>
      <c r="BH154" s="155"/>
      <c r="BI154" s="154"/>
      <c r="BJ154" s="154"/>
      <c r="BK154" s="155"/>
      <c r="BL154" s="155"/>
      <c r="BM154" s="155"/>
      <c r="BN154" s="154"/>
      <c r="BO154" s="2"/>
      <c r="BP154" s="2">
        <v>1.222E-8</v>
      </c>
      <c r="BQ154" s="2">
        <v>2.6542378490399998</v>
      </c>
      <c r="BR154" s="2">
        <v>88860.057070986601</v>
      </c>
      <c r="BS154" s="2">
        <f t="shared" si="26"/>
        <v>8.709957118016918E-9</v>
      </c>
      <c r="BT154" s="2"/>
      <c r="BU154" s="2">
        <v>8.0999999999999999E-10</v>
      </c>
      <c r="BV154" s="2">
        <v>1.3213114769100001</v>
      </c>
      <c r="BW154" s="2">
        <v>5650.2921106781996</v>
      </c>
      <c r="BX154" s="2">
        <f t="shared" si="27"/>
        <v>3.2716303954912487E-10</v>
      </c>
      <c r="BY154" s="154"/>
      <c r="BZ154" s="155"/>
      <c r="CA154" s="155"/>
      <c r="CB154" s="155"/>
      <c r="CC154" s="154"/>
      <c r="CD154" s="154"/>
      <c r="CE154" s="155"/>
      <c r="CF154" s="155"/>
      <c r="CG154" s="155"/>
      <c r="CH154" s="154"/>
      <c r="CI154" s="154"/>
      <c r="CJ154" s="155"/>
      <c r="CK154" s="155"/>
      <c r="CL154" s="155"/>
      <c r="CM154" s="154"/>
      <c r="CN154" s="154"/>
      <c r="CO154" s="155"/>
      <c r="CP154" s="155"/>
      <c r="CQ154" s="155"/>
      <c r="CR154" s="154"/>
    </row>
    <row r="155" spans="1:96" ht="13.5" x14ac:dyDescent="0.3">
      <c r="A155" s="154"/>
      <c r="B155" s="154"/>
      <c r="C155" s="154"/>
      <c r="D155" s="154"/>
      <c r="E155" s="154"/>
      <c r="F155" s="154"/>
      <c r="G155" s="154"/>
      <c r="H155" s="154"/>
      <c r="I155" s="154"/>
      <c r="J155" s="154"/>
      <c r="K155" s="154"/>
      <c r="L155" s="154"/>
      <c r="M155" s="2">
        <v>2.8760000000000001E-8</v>
      </c>
      <c r="N155" s="2">
        <v>6.0263561746400001</v>
      </c>
      <c r="O155" s="2">
        <v>154717.60988768199</v>
      </c>
      <c r="P155" s="2">
        <f t="shared" si="22"/>
        <v>2.3344837237821671E-8</v>
      </c>
      <c r="Q155" s="154"/>
      <c r="R155" s="2">
        <v>2.21E-9</v>
      </c>
      <c r="S155" s="2">
        <v>3.0394524085399999</v>
      </c>
      <c r="T155" s="2">
        <v>8635.9420037632008</v>
      </c>
      <c r="U155" s="2">
        <f t="shared" si="23"/>
        <v>7.8070397784501258E-10</v>
      </c>
      <c r="V155" s="154"/>
      <c r="W155" s="155"/>
      <c r="X155" s="155"/>
      <c r="Y155" s="155"/>
      <c r="Z155" s="154"/>
      <c r="AA155" s="154"/>
      <c r="AB155" s="155"/>
      <c r="AC155" s="155"/>
      <c r="AD155" s="155"/>
      <c r="AE155" s="154"/>
      <c r="AF155" s="154"/>
      <c r="AG155" s="155"/>
      <c r="AH155" s="155"/>
      <c r="AI155" s="155"/>
      <c r="AJ155" s="154"/>
      <c r="AK155" s="154"/>
      <c r="AL155" s="155"/>
      <c r="AM155" s="155"/>
      <c r="AN155" s="155"/>
      <c r="AO155" s="154"/>
      <c r="AP155" s="154"/>
      <c r="AQ155" s="2">
        <v>1.21E-9</v>
      </c>
      <c r="AR155" s="2">
        <v>5.1976724981300002</v>
      </c>
      <c r="AS155" s="2">
        <v>27511.4678735372</v>
      </c>
      <c r="AT155" s="2">
        <f t="shared" si="25"/>
        <v>1.1352711747598278E-9</v>
      </c>
      <c r="AU155" s="154"/>
      <c r="AV155" s="155"/>
      <c r="AW155" s="155"/>
      <c r="AX155" s="155"/>
      <c r="AY155" s="154"/>
      <c r="AZ155" s="154"/>
      <c r="BA155" s="155"/>
      <c r="BB155" s="155"/>
      <c r="BC155" s="155"/>
      <c r="BD155" s="154"/>
      <c r="BE155" s="154"/>
      <c r="BF155" s="155"/>
      <c r="BG155" s="155"/>
      <c r="BH155" s="155"/>
      <c r="BI155" s="154"/>
      <c r="BJ155" s="154"/>
      <c r="BK155" s="155"/>
      <c r="BL155" s="155"/>
      <c r="BM155" s="155"/>
      <c r="BN155" s="154"/>
      <c r="BO155" s="2"/>
      <c r="BP155" s="2">
        <v>9.8099999999999998E-9</v>
      </c>
      <c r="BQ155" s="2">
        <v>2.3637036028299998</v>
      </c>
      <c r="BR155" s="2">
        <v>6206.8097787158003</v>
      </c>
      <c r="BS155" s="2">
        <f t="shared" si="26"/>
        <v>-8.616135137159065E-9</v>
      </c>
      <c r="BT155" s="2"/>
      <c r="BU155" s="2">
        <v>8.6000000000000003E-10</v>
      </c>
      <c r="BV155" s="2">
        <v>3.9452920052799998</v>
      </c>
      <c r="BW155" s="2">
        <v>10454.5013866052</v>
      </c>
      <c r="BX155" s="2">
        <f t="shared" si="27"/>
        <v>-4.9420328567016432E-10</v>
      </c>
      <c r="BY155" s="154"/>
      <c r="BZ155" s="155"/>
      <c r="CA155" s="155"/>
      <c r="CB155" s="155"/>
      <c r="CC155" s="154"/>
      <c r="CD155" s="154"/>
      <c r="CE155" s="155"/>
      <c r="CF155" s="155"/>
      <c r="CG155" s="155"/>
      <c r="CH155" s="154"/>
      <c r="CI155" s="154"/>
      <c r="CJ155" s="155"/>
      <c r="CK155" s="155"/>
      <c r="CL155" s="155"/>
      <c r="CM155" s="154"/>
      <c r="CN155" s="154"/>
      <c r="CO155" s="155"/>
      <c r="CP155" s="155"/>
      <c r="CQ155" s="155"/>
      <c r="CR155" s="154"/>
    </row>
    <row r="156" spans="1:96" ht="13.5" x14ac:dyDescent="0.3">
      <c r="A156" s="154"/>
      <c r="B156" s="154"/>
      <c r="C156" s="154"/>
      <c r="D156" s="154"/>
      <c r="E156" s="154"/>
      <c r="F156" s="154"/>
      <c r="G156" s="154"/>
      <c r="H156" s="154"/>
      <c r="I156" s="154"/>
      <c r="J156" s="154"/>
      <c r="K156" s="154"/>
      <c r="L156" s="154"/>
      <c r="M156" s="2">
        <v>2.3949999999999999E-8</v>
      </c>
      <c r="N156" s="2">
        <v>1.16131956403</v>
      </c>
      <c r="O156" s="2">
        <v>10984.192351699799</v>
      </c>
      <c r="P156" s="2">
        <f t="shared" si="22"/>
        <v>-2.1079330089185335E-8</v>
      </c>
      <c r="Q156" s="154"/>
      <c r="R156" s="2">
        <v>2.1400000000000001E-9</v>
      </c>
      <c r="S156" s="2">
        <v>4.0384086966300003</v>
      </c>
      <c r="T156" s="2">
        <v>14314.1681130498</v>
      </c>
      <c r="U156" s="2">
        <f t="shared" si="23"/>
        <v>-1.3164876637422399E-9</v>
      </c>
      <c r="V156" s="154"/>
      <c r="W156" s="155"/>
      <c r="X156" s="155"/>
      <c r="Y156" s="155"/>
      <c r="Z156" s="154"/>
      <c r="AA156" s="154"/>
      <c r="AB156" s="155"/>
      <c r="AC156" s="155"/>
      <c r="AD156" s="155"/>
      <c r="AE156" s="154"/>
      <c r="AF156" s="154"/>
      <c r="AG156" s="155"/>
      <c r="AH156" s="155"/>
      <c r="AI156" s="155"/>
      <c r="AJ156" s="154"/>
      <c r="AK156" s="154"/>
      <c r="AL156" s="155"/>
      <c r="AM156" s="155"/>
      <c r="AN156" s="155"/>
      <c r="AO156" s="154"/>
      <c r="AP156" s="154"/>
      <c r="AQ156" s="2">
        <v>1.0500000000000001E-9</v>
      </c>
      <c r="AR156" s="2">
        <v>0.87192267806000001</v>
      </c>
      <c r="AS156" s="2">
        <v>77375.95720492398</v>
      </c>
      <c r="AT156" s="2">
        <f t="shared" si="25"/>
        <v>5.961057599850499E-10</v>
      </c>
      <c r="AU156" s="154"/>
      <c r="AV156" s="155"/>
      <c r="AW156" s="155"/>
      <c r="AX156" s="155"/>
      <c r="AY156" s="154"/>
      <c r="AZ156" s="154"/>
      <c r="BA156" s="155"/>
      <c r="BB156" s="155"/>
      <c r="BC156" s="155"/>
      <c r="BD156" s="154"/>
      <c r="BE156" s="154"/>
      <c r="BF156" s="155"/>
      <c r="BG156" s="155"/>
      <c r="BH156" s="155"/>
      <c r="BI156" s="154"/>
      <c r="BJ156" s="154"/>
      <c r="BK156" s="155"/>
      <c r="BL156" s="155"/>
      <c r="BM156" s="155"/>
      <c r="BN156" s="154"/>
      <c r="BO156" s="2"/>
      <c r="BP156" s="2">
        <v>1.0330000000000001E-8</v>
      </c>
      <c r="BQ156" s="2">
        <v>0.13874927606000001</v>
      </c>
      <c r="BR156" s="2">
        <v>11712.955318230799</v>
      </c>
      <c r="BS156" s="2">
        <f t="shared" si="26"/>
        <v>-3.180642174489578E-9</v>
      </c>
      <c r="BT156" s="2"/>
      <c r="BU156" s="2">
        <v>7.5999999999999996E-10</v>
      </c>
      <c r="BV156" s="2">
        <v>2.7072971692499999</v>
      </c>
      <c r="BW156" s="2">
        <v>143571.32428481599</v>
      </c>
      <c r="BX156" s="2">
        <f t="shared" si="27"/>
        <v>-7.0735713249292163E-10</v>
      </c>
      <c r="BY156" s="154"/>
      <c r="BZ156" s="155"/>
      <c r="CA156" s="155"/>
      <c r="CB156" s="155"/>
      <c r="CC156" s="154"/>
      <c r="CD156" s="154"/>
      <c r="CE156" s="155"/>
      <c r="CF156" s="155"/>
      <c r="CG156" s="155"/>
      <c r="CH156" s="154"/>
      <c r="CI156" s="154"/>
      <c r="CJ156" s="155"/>
      <c r="CK156" s="155"/>
      <c r="CL156" s="155"/>
      <c r="CM156" s="154"/>
      <c r="CN156" s="154"/>
      <c r="CO156" s="155"/>
      <c r="CP156" s="155"/>
      <c r="CQ156" s="155"/>
      <c r="CR156" s="154"/>
    </row>
    <row r="157" spans="1:96" ht="13.5" x14ac:dyDescent="0.3">
      <c r="A157" s="154"/>
      <c r="B157" s="154"/>
      <c r="C157" s="154"/>
      <c r="D157" s="154"/>
      <c r="E157" s="154"/>
      <c r="F157" s="154"/>
      <c r="G157" s="154"/>
      <c r="H157" s="154"/>
      <c r="I157" s="154"/>
      <c r="J157" s="154"/>
      <c r="K157" s="154"/>
      <c r="L157" s="154"/>
      <c r="M157" s="2">
        <v>3.1610000000000003E-8</v>
      </c>
      <c r="N157" s="2">
        <v>1.32798718453</v>
      </c>
      <c r="O157" s="2">
        <v>10873.986030480401</v>
      </c>
      <c r="P157" s="2">
        <f t="shared" si="22"/>
        <v>-1.35252812020609E-8</v>
      </c>
      <c r="Q157" s="154"/>
      <c r="R157" s="2">
        <v>2.3600000000000001E-9</v>
      </c>
      <c r="S157" s="2">
        <v>5.4691507057999997</v>
      </c>
      <c r="T157" s="2">
        <v>13916.0191096416</v>
      </c>
      <c r="U157" s="2">
        <f t="shared" si="23"/>
        <v>1.302437140560845E-9</v>
      </c>
      <c r="V157" s="154"/>
      <c r="W157" s="155"/>
      <c r="X157" s="155"/>
      <c r="Y157" s="155"/>
      <c r="Z157" s="154"/>
      <c r="AA157" s="154"/>
      <c r="AB157" s="155"/>
      <c r="AC157" s="155"/>
      <c r="AD157" s="155"/>
      <c r="AE157" s="154"/>
      <c r="AF157" s="154"/>
      <c r="AG157" s="155"/>
      <c r="AH157" s="155"/>
      <c r="AI157" s="155"/>
      <c r="AJ157" s="154"/>
      <c r="AK157" s="154"/>
      <c r="AL157" s="155"/>
      <c r="AM157" s="155"/>
      <c r="AN157" s="155"/>
      <c r="AO157" s="154"/>
      <c r="AP157" s="154"/>
      <c r="AQ157" s="2">
        <v>8.6999999999999999E-10</v>
      </c>
      <c r="AR157" s="2">
        <v>3.9363781295</v>
      </c>
      <c r="AS157" s="2">
        <v>17654.780539749601</v>
      </c>
      <c r="AT157" s="2">
        <f t="shared" si="25"/>
        <v>-7.4863142257497607E-11</v>
      </c>
      <c r="AU157" s="154"/>
      <c r="AV157" s="155"/>
      <c r="AW157" s="155"/>
      <c r="AX157" s="155"/>
      <c r="AY157" s="154"/>
      <c r="AZ157" s="154"/>
      <c r="BA157" s="155"/>
      <c r="BB157" s="155"/>
      <c r="BC157" s="155"/>
      <c r="BD157" s="154"/>
      <c r="BE157" s="154"/>
      <c r="BF157" s="155"/>
      <c r="BG157" s="155"/>
      <c r="BH157" s="155"/>
      <c r="BI157" s="154"/>
      <c r="BJ157" s="154"/>
      <c r="BK157" s="155"/>
      <c r="BL157" s="155"/>
      <c r="BM157" s="155"/>
      <c r="BN157" s="154"/>
      <c r="BO157" s="2"/>
      <c r="BP157" s="2">
        <v>1.103E-8</v>
      </c>
      <c r="BQ157" s="2">
        <v>3.08477302937</v>
      </c>
      <c r="BR157" s="2">
        <v>43232.306658415597</v>
      </c>
      <c r="BS157" s="2">
        <f t="shared" si="26"/>
        <v>3.1073978295981664E-10</v>
      </c>
      <c r="BT157" s="2"/>
      <c r="BU157" s="2">
        <v>9.0999999999999996E-10</v>
      </c>
      <c r="BV157" s="2">
        <v>5.6410003415199998</v>
      </c>
      <c r="BW157" s="2">
        <v>8827.3902698748007</v>
      </c>
      <c r="BX157" s="2">
        <f t="shared" si="27"/>
        <v>-1.9067871236108831E-10</v>
      </c>
      <c r="BY157" s="154"/>
      <c r="BZ157" s="155"/>
      <c r="CA157" s="155"/>
      <c r="CB157" s="155"/>
      <c r="CC157" s="154"/>
      <c r="CD157" s="154"/>
      <c r="CE157" s="155"/>
      <c r="CF157" s="155"/>
      <c r="CG157" s="155"/>
      <c r="CH157" s="154"/>
      <c r="CI157" s="154"/>
      <c r="CJ157" s="155"/>
      <c r="CK157" s="155"/>
      <c r="CL157" s="155"/>
      <c r="CM157" s="154"/>
      <c r="CN157" s="154"/>
      <c r="CO157" s="155"/>
      <c r="CP157" s="155"/>
      <c r="CQ157" s="155"/>
      <c r="CR157" s="154"/>
    </row>
    <row r="158" spans="1:96" ht="13.5" x14ac:dyDescent="0.3">
      <c r="A158" s="154"/>
      <c r="B158" s="154"/>
      <c r="C158" s="154"/>
      <c r="D158" s="154"/>
      <c r="E158" s="154"/>
      <c r="F158" s="154"/>
      <c r="G158" s="154"/>
      <c r="H158" s="154"/>
      <c r="I158" s="154"/>
      <c r="J158" s="154"/>
      <c r="K158" s="154"/>
      <c r="L158" s="154"/>
      <c r="M158" s="2">
        <v>3.1629999999999999E-8</v>
      </c>
      <c r="N158" s="2">
        <v>5.0894646462899997</v>
      </c>
      <c r="O158" s="2">
        <v>21228.392023545799</v>
      </c>
      <c r="P158" s="2">
        <f t="shared" si="22"/>
        <v>-1.2573017262053609E-8</v>
      </c>
      <c r="Q158" s="154"/>
      <c r="R158" s="2">
        <v>2.2400000000000001E-9</v>
      </c>
      <c r="S158" s="2">
        <v>4.6840808945600001</v>
      </c>
      <c r="T158" s="2">
        <v>24072.9214697764</v>
      </c>
      <c r="U158" s="2">
        <f t="shared" si="23"/>
        <v>2.2089404661791446E-9</v>
      </c>
      <c r="V158" s="154"/>
      <c r="W158" s="155"/>
      <c r="X158" s="155"/>
      <c r="Y158" s="155"/>
      <c r="Z158" s="154"/>
      <c r="AA158" s="154"/>
      <c r="AB158" s="155"/>
      <c r="AC158" s="155"/>
      <c r="AD158" s="155"/>
      <c r="AE158" s="154"/>
      <c r="AF158" s="154"/>
      <c r="AG158" s="155"/>
      <c r="AH158" s="155"/>
      <c r="AI158" s="155"/>
      <c r="AJ158" s="154"/>
      <c r="AK158" s="154"/>
      <c r="AL158" s="155"/>
      <c r="AM158" s="155"/>
      <c r="AN158" s="155"/>
      <c r="AO158" s="154"/>
      <c r="AP158" s="154"/>
      <c r="AQ158" s="2">
        <v>1.2199999999999999E-9</v>
      </c>
      <c r="AR158" s="2">
        <v>2.2395606868</v>
      </c>
      <c r="AS158" s="2">
        <v>83997.091135595299</v>
      </c>
      <c r="AT158" s="2">
        <f t="shared" si="25"/>
        <v>-1.2159725615172351E-9</v>
      </c>
      <c r="AU158" s="154"/>
      <c r="AV158" s="155"/>
      <c r="AW158" s="155"/>
      <c r="AX158" s="155"/>
      <c r="AY158" s="154"/>
      <c r="AZ158" s="154"/>
      <c r="BA158" s="155"/>
      <c r="BB158" s="155"/>
      <c r="BC158" s="155"/>
      <c r="BD158" s="154"/>
      <c r="BE158" s="154"/>
      <c r="BF158" s="155"/>
      <c r="BG158" s="155"/>
      <c r="BH158" s="155"/>
      <c r="BI158" s="154"/>
      <c r="BJ158" s="154"/>
      <c r="BK158" s="155"/>
      <c r="BL158" s="155"/>
      <c r="BM158" s="155"/>
      <c r="BN158" s="154"/>
      <c r="BO158" s="2"/>
      <c r="BP158" s="2">
        <v>7.8100000000000001E-9</v>
      </c>
      <c r="BQ158" s="2">
        <v>2.5337273593199998</v>
      </c>
      <c r="BR158" s="2">
        <v>16496.361396202399</v>
      </c>
      <c r="BS158" s="2">
        <f t="shared" si="26"/>
        <v>7.486258693961128E-9</v>
      </c>
      <c r="BT158" s="2"/>
      <c r="BU158" s="2">
        <v>7.5999999999999996E-10</v>
      </c>
      <c r="BV158" s="2">
        <v>1.8078385669799999</v>
      </c>
      <c r="BW158" s="2">
        <v>28286.990484861199</v>
      </c>
      <c r="BX158" s="2">
        <f t="shared" si="27"/>
        <v>-6.3904729903347828E-10</v>
      </c>
      <c r="BY158" s="154"/>
      <c r="BZ158" s="155"/>
      <c r="CA158" s="155"/>
      <c r="CB158" s="155"/>
      <c r="CC158" s="154"/>
      <c r="CD158" s="154"/>
      <c r="CE158" s="155"/>
      <c r="CF158" s="155"/>
      <c r="CG158" s="155"/>
      <c r="CH158" s="154"/>
      <c r="CI158" s="154"/>
      <c r="CJ158" s="155"/>
      <c r="CK158" s="155"/>
      <c r="CL158" s="155"/>
      <c r="CM158" s="154"/>
      <c r="CN158" s="154"/>
      <c r="CO158" s="155"/>
      <c r="CP158" s="155"/>
      <c r="CQ158" s="155"/>
      <c r="CR158" s="154"/>
    </row>
    <row r="159" spans="1:96" ht="13.5" x14ac:dyDescent="0.3">
      <c r="A159" s="154"/>
      <c r="B159" s="154"/>
      <c r="C159" s="154"/>
      <c r="D159" s="154"/>
      <c r="E159" s="154"/>
      <c r="F159" s="154"/>
      <c r="G159" s="154"/>
      <c r="H159" s="154"/>
      <c r="I159" s="154"/>
      <c r="J159" s="154"/>
      <c r="K159" s="154"/>
      <c r="L159" s="154"/>
      <c r="M159" s="2">
        <v>2.3610000000000001E-8</v>
      </c>
      <c r="N159" s="2">
        <v>4.2721290699200001</v>
      </c>
      <c r="O159" s="2">
        <v>6040.3472460173998</v>
      </c>
      <c r="P159" s="2">
        <f t="shared" si="22"/>
        <v>-6.4579244003245391E-9</v>
      </c>
      <c r="Q159" s="154"/>
      <c r="R159" s="2">
        <v>2.1200000000000001E-9</v>
      </c>
      <c r="S159" s="2">
        <v>2.1369562549399999</v>
      </c>
      <c r="T159" s="2">
        <v>5849.3641121146002</v>
      </c>
      <c r="U159" s="2">
        <f t="shared" si="23"/>
        <v>-2.0553180761907866E-9</v>
      </c>
      <c r="V159" s="154"/>
      <c r="W159" s="155"/>
      <c r="X159" s="155"/>
      <c r="Y159" s="155"/>
      <c r="Z159" s="154"/>
      <c r="AA159" s="154"/>
      <c r="AB159" s="155"/>
      <c r="AC159" s="155"/>
      <c r="AD159" s="155"/>
      <c r="AE159" s="154"/>
      <c r="AF159" s="154"/>
      <c r="AG159" s="155"/>
      <c r="AH159" s="155"/>
      <c r="AI159" s="155"/>
      <c r="AJ159" s="154"/>
      <c r="AK159" s="154"/>
      <c r="AL159" s="155"/>
      <c r="AM159" s="155"/>
      <c r="AN159" s="155"/>
      <c r="AO159" s="154"/>
      <c r="AP159" s="154"/>
      <c r="AQ159" s="2">
        <v>8.6999999999999999E-10</v>
      </c>
      <c r="AR159" s="2">
        <v>4.1820160095199999</v>
      </c>
      <c r="AS159" s="2">
        <v>22779.4372461938</v>
      </c>
      <c r="AT159" s="2">
        <f t="shared" si="25"/>
        <v>-8.2753536432149554E-10</v>
      </c>
      <c r="AU159" s="154"/>
      <c r="AV159" s="155"/>
      <c r="AW159" s="155"/>
      <c r="AX159" s="155"/>
      <c r="AY159" s="154"/>
      <c r="AZ159" s="154"/>
      <c r="BA159" s="155"/>
      <c r="BB159" s="155"/>
      <c r="BC159" s="155"/>
      <c r="BD159" s="154"/>
      <c r="BE159" s="154"/>
      <c r="BF159" s="155"/>
      <c r="BG159" s="155"/>
      <c r="BH159" s="155"/>
      <c r="BI159" s="154"/>
      <c r="BJ159" s="154"/>
      <c r="BK159" s="155"/>
      <c r="BL159" s="155"/>
      <c r="BM159" s="155"/>
      <c r="BN159" s="154"/>
      <c r="BO159" s="2"/>
      <c r="BP159" s="2">
        <v>1.0190000000000001E-8</v>
      </c>
      <c r="BQ159" s="2">
        <v>3.04569392376</v>
      </c>
      <c r="BR159" s="2">
        <v>6037.2442037620003</v>
      </c>
      <c r="BS159" s="2">
        <f t="shared" si="26"/>
        <v>8.5733700757089287E-9</v>
      </c>
      <c r="BT159" s="2"/>
      <c r="BU159" s="2">
        <v>8.0999999999999999E-10</v>
      </c>
      <c r="BV159" s="2">
        <v>1.90858992196</v>
      </c>
      <c r="BW159" s="2">
        <v>29088.811415985001</v>
      </c>
      <c r="BX159" s="2">
        <f t="shared" si="27"/>
        <v>-8.0991521329925154E-10</v>
      </c>
      <c r="BY159" s="154"/>
      <c r="BZ159" s="155"/>
      <c r="CA159" s="155"/>
      <c r="CB159" s="155"/>
      <c r="CC159" s="154"/>
      <c r="CD159" s="154"/>
      <c r="CE159" s="155"/>
      <c r="CF159" s="155"/>
      <c r="CG159" s="155"/>
      <c r="CH159" s="154"/>
      <c r="CI159" s="154"/>
      <c r="CJ159" s="155"/>
      <c r="CK159" s="155"/>
      <c r="CL159" s="155"/>
      <c r="CM159" s="154"/>
      <c r="CN159" s="154"/>
      <c r="CO159" s="155"/>
      <c r="CP159" s="155"/>
      <c r="CQ159" s="155"/>
      <c r="CR159" s="154"/>
    </row>
    <row r="160" spans="1:96" ht="13.5" x14ac:dyDescent="0.3">
      <c r="A160" s="154"/>
      <c r="B160" s="154"/>
      <c r="C160" s="154"/>
      <c r="D160" s="154"/>
      <c r="E160" s="154"/>
      <c r="F160" s="154"/>
      <c r="G160" s="154"/>
      <c r="H160" s="154"/>
      <c r="I160" s="154"/>
      <c r="J160" s="154"/>
      <c r="K160" s="154"/>
      <c r="L160" s="154"/>
      <c r="M160" s="2">
        <v>3.03E-8</v>
      </c>
      <c r="N160" s="2">
        <v>1.8020993134700001</v>
      </c>
      <c r="O160" s="2">
        <v>35371.887265976402</v>
      </c>
      <c r="P160" s="2">
        <f t="shared" si="22"/>
        <v>-5.2354986613524322E-9</v>
      </c>
      <c r="Q160" s="154"/>
      <c r="R160" s="2">
        <v>2.0700000000000001E-9</v>
      </c>
      <c r="S160" s="2">
        <v>3.0772424640099998</v>
      </c>
      <c r="T160" s="2">
        <v>11.729352836</v>
      </c>
      <c r="U160" s="2">
        <f t="shared" si="23"/>
        <v>-2.0535492715897481E-9</v>
      </c>
      <c r="V160" s="154"/>
      <c r="W160" s="155"/>
      <c r="X160" s="155"/>
      <c r="Y160" s="155"/>
      <c r="Z160" s="154"/>
      <c r="AA160" s="154"/>
      <c r="AB160" s="155"/>
      <c r="AC160" s="155"/>
      <c r="AD160" s="155"/>
      <c r="AE160" s="154"/>
      <c r="AF160" s="154"/>
      <c r="AG160" s="155"/>
      <c r="AH160" s="155"/>
      <c r="AI160" s="155"/>
      <c r="AJ160" s="154"/>
      <c r="AK160" s="154"/>
      <c r="AL160" s="155"/>
      <c r="AM160" s="155"/>
      <c r="AN160" s="155"/>
      <c r="AO160" s="154"/>
      <c r="AP160" s="154"/>
      <c r="AQ160" s="2">
        <v>1.0399999999999999E-9</v>
      </c>
      <c r="AR160" s="2">
        <v>4.5958087729499999</v>
      </c>
      <c r="AS160" s="2">
        <v>1349.8674096587999</v>
      </c>
      <c r="AT160" s="2">
        <f t="shared" si="25"/>
        <v>1.8959035884629306E-10</v>
      </c>
      <c r="AU160" s="154"/>
      <c r="AV160" s="155"/>
      <c r="AW160" s="155"/>
      <c r="AX160" s="155"/>
      <c r="AY160" s="154"/>
      <c r="AZ160" s="154"/>
      <c r="BA160" s="155"/>
      <c r="BB160" s="155"/>
      <c r="BC160" s="155"/>
      <c r="BD160" s="154"/>
      <c r="BE160" s="154"/>
      <c r="BF160" s="155"/>
      <c r="BG160" s="155"/>
      <c r="BH160" s="155"/>
      <c r="BI160" s="154"/>
      <c r="BJ160" s="154"/>
      <c r="BK160" s="155"/>
      <c r="BL160" s="155"/>
      <c r="BM160" s="155"/>
      <c r="BN160" s="154"/>
      <c r="BO160" s="2"/>
      <c r="BP160" s="2">
        <v>7.9500000000000001E-9</v>
      </c>
      <c r="BQ160" s="2">
        <v>5.8066298911100001</v>
      </c>
      <c r="BR160" s="2">
        <v>5230.8074668030004</v>
      </c>
      <c r="BS160" s="2">
        <f t="shared" si="26"/>
        <v>-7.4913683280113703E-9</v>
      </c>
      <c r="BT160" s="2"/>
      <c r="BU160" s="2">
        <v>7.5E-10</v>
      </c>
      <c r="BV160" s="2">
        <v>3.4095589297800002</v>
      </c>
      <c r="BW160" s="2">
        <v>5481.2549188676003</v>
      </c>
      <c r="BX160" s="2">
        <f t="shared" si="27"/>
        <v>-1.7933705452334918E-10</v>
      </c>
      <c r="BY160" s="154"/>
      <c r="BZ160" s="155"/>
      <c r="CA160" s="155"/>
      <c r="CB160" s="155"/>
      <c r="CC160" s="154"/>
      <c r="CD160" s="154"/>
      <c r="CE160" s="155"/>
      <c r="CF160" s="155"/>
      <c r="CG160" s="155"/>
      <c r="CH160" s="154"/>
      <c r="CI160" s="154"/>
      <c r="CJ160" s="155"/>
      <c r="CK160" s="155"/>
      <c r="CL160" s="155"/>
      <c r="CM160" s="154"/>
      <c r="CN160" s="154"/>
      <c r="CO160" s="155"/>
      <c r="CP160" s="155"/>
      <c r="CQ160" s="155"/>
      <c r="CR160" s="154"/>
    </row>
    <row r="161" spans="1:96" ht="13.5" x14ac:dyDescent="0.3">
      <c r="A161" s="154"/>
      <c r="B161" s="154"/>
      <c r="C161" s="154"/>
      <c r="D161" s="154"/>
      <c r="E161" s="154"/>
      <c r="F161" s="154"/>
      <c r="G161" s="154"/>
      <c r="H161" s="154"/>
      <c r="I161" s="154"/>
      <c r="J161" s="154"/>
      <c r="K161" s="154"/>
      <c r="L161" s="154"/>
      <c r="M161" s="2">
        <v>2.3429999999999999E-8</v>
      </c>
      <c r="N161" s="2">
        <v>3.5768986049999998</v>
      </c>
      <c r="O161" s="2">
        <v>10969.965257698201</v>
      </c>
      <c r="P161" s="2">
        <f t="shared" si="22"/>
        <v>2.0968991319506358E-8</v>
      </c>
      <c r="Q161" s="154"/>
      <c r="R161" s="2">
        <v>2.0700000000000001E-9</v>
      </c>
      <c r="S161" s="2">
        <v>6.1030628274699996</v>
      </c>
      <c r="T161" s="2">
        <v>23543.230504681698</v>
      </c>
      <c r="U161" s="2">
        <f t="shared" si="23"/>
        <v>9.9795927748678504E-10</v>
      </c>
      <c r="V161" s="154"/>
      <c r="W161" s="155"/>
      <c r="X161" s="155"/>
      <c r="Y161" s="155"/>
      <c r="Z161" s="154"/>
      <c r="AA161" s="154"/>
      <c r="AB161" s="155"/>
      <c r="AC161" s="155"/>
      <c r="AD161" s="155"/>
      <c r="AE161" s="154"/>
      <c r="AF161" s="154"/>
      <c r="AG161" s="155"/>
      <c r="AH161" s="155"/>
      <c r="AI161" s="155"/>
      <c r="AJ161" s="154"/>
      <c r="AK161" s="154"/>
      <c r="AL161" s="155"/>
      <c r="AM161" s="155"/>
      <c r="AN161" s="155"/>
      <c r="AO161" s="154"/>
      <c r="AP161" s="154"/>
      <c r="AQ161" s="2">
        <v>1.02E-9</v>
      </c>
      <c r="AR161" s="2">
        <v>2.8354524841100002</v>
      </c>
      <c r="AS161" s="2">
        <v>12352.8526045448</v>
      </c>
      <c r="AT161" s="2">
        <f t="shared" si="25"/>
        <v>-7.5712522848055597E-10</v>
      </c>
      <c r="AU161" s="154"/>
      <c r="AV161" s="155"/>
      <c r="AW161" s="155"/>
      <c r="AX161" s="155"/>
      <c r="AY161" s="154"/>
      <c r="AZ161" s="154"/>
      <c r="BA161" s="155"/>
      <c r="BB161" s="155"/>
      <c r="BC161" s="155"/>
      <c r="BD161" s="154"/>
      <c r="BE161" s="154"/>
      <c r="BF161" s="155"/>
      <c r="BG161" s="155"/>
      <c r="BH161" s="155"/>
      <c r="BI161" s="154"/>
      <c r="BJ161" s="154"/>
      <c r="BK161" s="155"/>
      <c r="BL161" s="155"/>
      <c r="BM161" s="155"/>
      <c r="BN161" s="154"/>
      <c r="BO161" s="2"/>
      <c r="BP161" s="2">
        <v>8.1300000000000007E-9</v>
      </c>
      <c r="BQ161" s="2">
        <v>3.57710279439</v>
      </c>
      <c r="BR161" s="2">
        <v>10177.257679533601</v>
      </c>
      <c r="BS161" s="2">
        <f t="shared" si="26"/>
        <v>5.8312570345833505E-9</v>
      </c>
      <c r="BT161" s="2"/>
      <c r="BU161" s="2">
        <v>6.9E-10</v>
      </c>
      <c r="BV161" s="2">
        <v>4.4993617087300004</v>
      </c>
      <c r="BW161" s="2">
        <v>17256.6315363414</v>
      </c>
      <c r="BX161" s="2">
        <f t="shared" si="27"/>
        <v>-3.0980056406007905E-10</v>
      </c>
      <c r="BY161" s="154"/>
      <c r="BZ161" s="155"/>
      <c r="CA161" s="155"/>
      <c r="CB161" s="155"/>
      <c r="CC161" s="154"/>
      <c r="CD161" s="154"/>
      <c r="CE161" s="155"/>
      <c r="CF161" s="155"/>
      <c r="CG161" s="155"/>
      <c r="CH161" s="154"/>
      <c r="CI161" s="154"/>
      <c r="CJ161" s="155"/>
      <c r="CK161" s="155"/>
      <c r="CL161" s="155"/>
      <c r="CM161" s="154"/>
      <c r="CN161" s="154"/>
      <c r="CO161" s="155"/>
      <c r="CP161" s="155"/>
      <c r="CQ161" s="155"/>
      <c r="CR161" s="154"/>
    </row>
    <row r="162" spans="1:96" ht="13.5" x14ac:dyDescent="0.3">
      <c r="A162" s="154"/>
      <c r="B162" s="154"/>
      <c r="C162" s="154"/>
      <c r="D162" s="154"/>
      <c r="E162" s="154"/>
      <c r="F162" s="154"/>
      <c r="G162" s="154"/>
      <c r="H162" s="154"/>
      <c r="I162" s="154"/>
      <c r="J162" s="154"/>
      <c r="K162" s="154"/>
      <c r="L162" s="154"/>
      <c r="M162" s="2">
        <v>2.618E-8</v>
      </c>
      <c r="N162" s="2">
        <v>2.5787015652799998</v>
      </c>
      <c r="O162" s="2">
        <v>22483.848574492498</v>
      </c>
      <c r="P162" s="2">
        <f t="shared" si="22"/>
        <v>-2.5695541017636391E-8</v>
      </c>
      <c r="Q162" s="154"/>
      <c r="R162" s="2">
        <v>2.6599999999999999E-9</v>
      </c>
      <c r="S162" s="2">
        <v>1.0070956682300001</v>
      </c>
      <c r="T162" s="2">
        <v>2388.8940204492001</v>
      </c>
      <c r="U162" s="2">
        <f t="shared" si="23"/>
        <v>-1.3615606657884253E-9</v>
      </c>
      <c r="V162" s="154"/>
      <c r="W162" s="155"/>
      <c r="X162" s="155"/>
      <c r="Y162" s="155"/>
      <c r="Z162" s="154"/>
      <c r="AA162" s="154"/>
      <c r="AB162" s="155"/>
      <c r="AC162" s="155"/>
      <c r="AD162" s="155"/>
      <c r="AE162" s="154"/>
      <c r="AF162" s="154"/>
      <c r="AG162" s="155"/>
      <c r="AH162" s="155"/>
      <c r="AI162" s="155"/>
      <c r="AJ162" s="154"/>
      <c r="AK162" s="154"/>
      <c r="AL162" s="155"/>
      <c r="AM162" s="155"/>
      <c r="AN162" s="155"/>
      <c r="AO162" s="154"/>
      <c r="AP162" s="154"/>
      <c r="AQ162" s="2">
        <v>1.02E-9</v>
      </c>
      <c r="AR162" s="2">
        <v>3.9738652217100001</v>
      </c>
      <c r="AS162" s="2">
        <v>10818.1352869158</v>
      </c>
      <c r="AT162" s="2">
        <f t="shared" si="25"/>
        <v>-8.3597933178885516E-10</v>
      </c>
      <c r="AU162" s="154"/>
      <c r="AV162" s="155"/>
      <c r="AW162" s="155"/>
      <c r="AX162" s="155"/>
      <c r="AY162" s="154"/>
      <c r="AZ162" s="154"/>
      <c r="BA162" s="155"/>
      <c r="BB162" s="155"/>
      <c r="BC162" s="155"/>
      <c r="BD162" s="154"/>
      <c r="BE162" s="154"/>
      <c r="BF162" s="155"/>
      <c r="BG162" s="155"/>
      <c r="BH162" s="155"/>
      <c r="BI162" s="154"/>
      <c r="BJ162" s="154"/>
      <c r="BK162" s="155"/>
      <c r="BL162" s="155"/>
      <c r="BM162" s="155"/>
      <c r="BN162" s="154"/>
      <c r="BO162" s="2"/>
      <c r="BP162" s="2">
        <v>9.6199999999999995E-9</v>
      </c>
      <c r="BQ162" s="2">
        <v>5.3147059476600003</v>
      </c>
      <c r="BR162" s="2">
        <v>6284.0561710596003</v>
      </c>
      <c r="BS162" s="2">
        <f t="shared" si="26"/>
        <v>8.1221669324930062E-9</v>
      </c>
      <c r="BT162" s="2"/>
      <c r="BU162" s="2">
        <v>8.7999999999999996E-10</v>
      </c>
      <c r="BV162" s="2">
        <v>1.1009845435700001</v>
      </c>
      <c r="BW162" s="2">
        <v>11769.8536931664</v>
      </c>
      <c r="BX162" s="2">
        <f t="shared" si="27"/>
        <v>-7.1180745505553699E-10</v>
      </c>
      <c r="BY162" s="154"/>
      <c r="BZ162" s="155"/>
      <c r="CA162" s="155"/>
      <c r="CB162" s="155"/>
      <c r="CC162" s="154"/>
      <c r="CD162" s="154"/>
      <c r="CE162" s="155"/>
      <c r="CF162" s="155"/>
      <c r="CG162" s="155"/>
      <c r="CH162" s="154"/>
      <c r="CI162" s="154"/>
      <c r="CJ162" s="155"/>
      <c r="CK162" s="155"/>
      <c r="CL162" s="155"/>
      <c r="CM162" s="154"/>
      <c r="CN162" s="154"/>
      <c r="CO162" s="155"/>
      <c r="CP162" s="155"/>
      <c r="CQ162" s="155"/>
      <c r="CR162" s="154"/>
    </row>
    <row r="163" spans="1:96" ht="13.5" x14ac:dyDescent="0.3">
      <c r="A163" s="154"/>
      <c r="B163" s="154"/>
      <c r="C163" s="154"/>
      <c r="D163" s="154"/>
      <c r="E163" s="154"/>
      <c r="F163" s="154"/>
      <c r="G163" s="154"/>
      <c r="H163" s="154"/>
      <c r="I163" s="154"/>
      <c r="J163" s="154"/>
      <c r="K163" s="154"/>
      <c r="L163" s="154"/>
      <c r="M163" s="2">
        <v>2.1130000000000001E-8</v>
      </c>
      <c r="N163" s="2">
        <v>3.7139378025599998</v>
      </c>
      <c r="O163" s="2">
        <v>65147.619768137702</v>
      </c>
      <c r="P163" s="2">
        <f t="shared" si="22"/>
        <v>2.112413858128426E-8</v>
      </c>
      <c r="Q163" s="154"/>
      <c r="R163" s="2">
        <v>2.1700000000000002E-9</v>
      </c>
      <c r="S163" s="2">
        <v>6.2783703633499996</v>
      </c>
      <c r="T163" s="2">
        <v>17267.268201691099</v>
      </c>
      <c r="U163" s="2">
        <f t="shared" si="23"/>
        <v>-1.4376940238062221E-9</v>
      </c>
      <c r="V163" s="154"/>
      <c r="W163" s="155"/>
      <c r="X163" s="155"/>
      <c r="Y163" s="155"/>
      <c r="Z163" s="154"/>
      <c r="AA163" s="154"/>
      <c r="AB163" s="155"/>
      <c r="AC163" s="155"/>
      <c r="AD163" s="155"/>
      <c r="AE163" s="154"/>
      <c r="AF163" s="154"/>
      <c r="AG163" s="155"/>
      <c r="AH163" s="155"/>
      <c r="AI163" s="155"/>
      <c r="AJ163" s="154"/>
      <c r="AK163" s="154"/>
      <c r="AL163" s="155"/>
      <c r="AM163" s="155"/>
      <c r="AN163" s="155"/>
      <c r="AO163" s="154"/>
      <c r="AP163" s="154"/>
      <c r="AQ163" s="2">
        <v>1.01E-9</v>
      </c>
      <c r="AR163" s="2">
        <v>4.3289282585700004</v>
      </c>
      <c r="AS163" s="2">
        <v>36147.409877300401</v>
      </c>
      <c r="AT163" s="2">
        <f t="shared" si="25"/>
        <v>6.9495913908669494E-10</v>
      </c>
      <c r="AU163" s="154"/>
      <c r="AV163" s="155"/>
      <c r="AW163" s="155"/>
      <c r="AX163" s="155"/>
      <c r="AY163" s="154"/>
      <c r="AZ163" s="154"/>
      <c r="BA163" s="155"/>
      <c r="BB163" s="155"/>
      <c r="BC163" s="155"/>
      <c r="BD163" s="154"/>
      <c r="BE163" s="154"/>
      <c r="BF163" s="155"/>
      <c r="BG163" s="155"/>
      <c r="BH163" s="155"/>
      <c r="BI163" s="154"/>
      <c r="BJ163" s="154"/>
      <c r="BK163" s="155"/>
      <c r="BL163" s="155"/>
      <c r="BM163" s="155"/>
      <c r="BN163" s="154"/>
      <c r="BO163" s="2"/>
      <c r="BP163" s="2">
        <v>7.2099999999999997E-9</v>
      </c>
      <c r="BQ163" s="2">
        <v>5.9626430156700003</v>
      </c>
      <c r="BR163" s="2">
        <v>12559.038152982001</v>
      </c>
      <c r="BS163" s="2">
        <f t="shared" si="26"/>
        <v>-6.1785827366204624E-9</v>
      </c>
      <c r="BT163" s="2"/>
      <c r="BU163" s="2">
        <v>6.6E-10</v>
      </c>
      <c r="BV163" s="2">
        <v>2.7828580197699999</v>
      </c>
      <c r="BW163" s="2">
        <v>536.80451209540001</v>
      </c>
      <c r="BX163" s="2">
        <f t="shared" si="27"/>
        <v>3.1989409337214889E-10</v>
      </c>
      <c r="BY163" s="154"/>
      <c r="BZ163" s="155"/>
      <c r="CA163" s="155"/>
      <c r="CB163" s="155"/>
      <c r="CC163" s="154"/>
      <c r="CD163" s="154"/>
      <c r="CE163" s="155"/>
      <c r="CF163" s="155"/>
      <c r="CG163" s="155"/>
      <c r="CH163" s="154"/>
      <c r="CI163" s="154"/>
      <c r="CJ163" s="155"/>
      <c r="CK163" s="155"/>
      <c r="CL163" s="155"/>
      <c r="CM163" s="154"/>
      <c r="CN163" s="154"/>
      <c r="CO163" s="155"/>
      <c r="CP163" s="155"/>
      <c r="CQ163" s="155"/>
      <c r="CR163" s="154"/>
    </row>
    <row r="164" spans="1:96" ht="13.5" x14ac:dyDescent="0.3">
      <c r="A164" s="154"/>
      <c r="B164" s="154"/>
      <c r="C164" s="154"/>
      <c r="D164" s="154"/>
      <c r="E164" s="154"/>
      <c r="F164" s="154"/>
      <c r="G164" s="154"/>
      <c r="H164" s="154"/>
      <c r="I164" s="154"/>
      <c r="J164" s="154"/>
      <c r="K164" s="154"/>
      <c r="L164" s="154"/>
      <c r="M164" s="2">
        <v>2.0190000000000001E-8</v>
      </c>
      <c r="N164" s="2">
        <v>0.81393923319000006</v>
      </c>
      <c r="O164" s="2">
        <v>170.67287061920001</v>
      </c>
      <c r="P164" s="2">
        <f t="shared" si="22"/>
        <v>-1.8228942422753934E-8</v>
      </c>
      <c r="Q164" s="154"/>
      <c r="R164" s="2">
        <v>2.04E-9</v>
      </c>
      <c r="S164" s="2">
        <v>2.34615348695</v>
      </c>
      <c r="T164" s="2">
        <v>266.60704172179999</v>
      </c>
      <c r="U164" s="2">
        <f t="shared" si="23"/>
        <v>1.8843449508932108E-9</v>
      </c>
      <c r="V164" s="154"/>
      <c r="W164" s="155"/>
      <c r="X164" s="155"/>
      <c r="Y164" s="155"/>
      <c r="Z164" s="154"/>
      <c r="AA164" s="154"/>
      <c r="AB164" s="155"/>
      <c r="AC164" s="155"/>
      <c r="AD164" s="155"/>
      <c r="AE164" s="154"/>
      <c r="AF164" s="154"/>
      <c r="AG164" s="155"/>
      <c r="AH164" s="155"/>
      <c r="AI164" s="155"/>
      <c r="AJ164" s="154"/>
      <c r="AK164" s="154"/>
      <c r="AL164" s="155"/>
      <c r="AM164" s="155"/>
      <c r="AN164" s="155"/>
      <c r="AO164" s="154"/>
      <c r="AP164" s="154"/>
      <c r="AQ164" s="2">
        <v>9.4000000000000006E-10</v>
      </c>
      <c r="AR164" s="2">
        <v>5.0000170926100003</v>
      </c>
      <c r="AS164" s="2">
        <v>150192.214398004</v>
      </c>
      <c r="AT164" s="2">
        <f t="shared" si="25"/>
        <v>9.1143318843959622E-10</v>
      </c>
      <c r="AU164" s="154"/>
      <c r="AV164" s="155"/>
      <c r="AW164" s="155"/>
      <c r="AX164" s="155"/>
      <c r="AY164" s="154"/>
      <c r="AZ164" s="154"/>
      <c r="BA164" s="155"/>
      <c r="BB164" s="155"/>
      <c r="BC164" s="155"/>
      <c r="BD164" s="154"/>
      <c r="BE164" s="154"/>
      <c r="BF164" s="155"/>
      <c r="BG164" s="155"/>
      <c r="BH164" s="155"/>
      <c r="BI164" s="154"/>
      <c r="BJ164" s="154"/>
      <c r="BK164" s="155"/>
      <c r="BL164" s="155"/>
      <c r="BM164" s="155"/>
      <c r="BN164" s="154"/>
      <c r="BO164" s="2"/>
      <c r="BP164" s="2">
        <v>9.6600000000000001E-9</v>
      </c>
      <c r="BQ164" s="2">
        <v>2.74714939953</v>
      </c>
      <c r="BR164" s="2">
        <v>6244.9428143535997</v>
      </c>
      <c r="BS164" s="2">
        <f t="shared" si="26"/>
        <v>-8.4574564013943163E-9</v>
      </c>
      <c r="BT164" s="2"/>
      <c r="BU164" s="2">
        <v>6.8000000000000003E-10</v>
      </c>
      <c r="BV164" s="2">
        <v>3.8817977075800001</v>
      </c>
      <c r="BW164" s="2">
        <v>17260.154654690399</v>
      </c>
      <c r="BX164" s="2">
        <f t="shared" si="27"/>
        <v>6.4307452476320283E-11</v>
      </c>
      <c r="BY164" s="154"/>
      <c r="BZ164" s="155"/>
      <c r="CA164" s="155"/>
      <c r="CB164" s="155"/>
      <c r="CC164" s="154"/>
      <c r="CD164" s="154"/>
      <c r="CE164" s="155"/>
      <c r="CF164" s="155"/>
      <c r="CG164" s="155"/>
      <c r="CH164" s="154"/>
      <c r="CI164" s="154"/>
      <c r="CJ164" s="155"/>
      <c r="CK164" s="155"/>
      <c r="CL164" s="155"/>
      <c r="CM164" s="154"/>
      <c r="CN164" s="154"/>
      <c r="CO164" s="155"/>
      <c r="CP164" s="155"/>
      <c r="CQ164" s="155"/>
      <c r="CR164" s="154"/>
    </row>
    <row r="165" spans="1:96" ht="13.5" x14ac:dyDescent="0.3">
      <c r="A165" s="154"/>
      <c r="B165" s="154"/>
      <c r="C165" s="154"/>
      <c r="D165" s="154"/>
      <c r="E165" s="154"/>
      <c r="F165" s="154"/>
      <c r="G165" s="154"/>
      <c r="H165" s="154"/>
      <c r="I165" s="154"/>
      <c r="J165" s="154"/>
      <c r="K165" s="154"/>
      <c r="L165" s="154"/>
      <c r="M165" s="2">
        <v>2.0030000000000001E-8</v>
      </c>
      <c r="N165" s="2">
        <v>0.38091017375000003</v>
      </c>
      <c r="O165" s="2">
        <v>6172.8695287720002</v>
      </c>
      <c r="P165" s="2">
        <f t="shared" si="22"/>
        <v>1.9911028568022767E-8</v>
      </c>
      <c r="Q165" s="154"/>
      <c r="R165" s="2">
        <v>1.9500000000000001E-9</v>
      </c>
      <c r="S165" s="2">
        <v>5.5501554975299996</v>
      </c>
      <c r="T165" s="2">
        <v>6133.5126528567998</v>
      </c>
      <c r="U165" s="2">
        <f t="shared" si="23"/>
        <v>-1.4286068434995772E-10</v>
      </c>
      <c r="V165" s="154"/>
      <c r="W165" s="155"/>
      <c r="X165" s="155"/>
      <c r="Y165" s="155"/>
      <c r="Z165" s="154"/>
      <c r="AA165" s="154"/>
      <c r="AB165" s="155"/>
      <c r="AC165" s="155"/>
      <c r="AD165" s="155"/>
      <c r="AE165" s="154"/>
      <c r="AF165" s="154"/>
      <c r="AG165" s="155"/>
      <c r="AH165" s="155"/>
      <c r="AI165" s="155"/>
      <c r="AJ165" s="154"/>
      <c r="AK165" s="154"/>
      <c r="AL165" s="155"/>
      <c r="AM165" s="155"/>
      <c r="AN165" s="155"/>
      <c r="AO165" s="154"/>
      <c r="AP165" s="154"/>
      <c r="AQ165" s="2">
        <v>7.7000000000000003E-10</v>
      </c>
      <c r="AR165" s="2">
        <v>3.9719936929599999</v>
      </c>
      <c r="AS165" s="2">
        <v>1592.5960136327999</v>
      </c>
      <c r="AT165" s="2">
        <f t="shared" si="25"/>
        <v>-4.8961520055932578E-12</v>
      </c>
      <c r="AU165" s="154"/>
      <c r="AV165" s="155"/>
      <c r="AW165" s="155"/>
      <c r="AX165" s="155"/>
      <c r="AY165" s="154"/>
      <c r="AZ165" s="154"/>
      <c r="BA165" s="155"/>
      <c r="BB165" s="155"/>
      <c r="BC165" s="155"/>
      <c r="BD165" s="154"/>
      <c r="BE165" s="154"/>
      <c r="BF165" s="155"/>
      <c r="BG165" s="155"/>
      <c r="BH165" s="155"/>
      <c r="BI165" s="154"/>
      <c r="BJ165" s="154"/>
      <c r="BK165" s="155"/>
      <c r="BL165" s="155"/>
      <c r="BM165" s="155"/>
      <c r="BN165" s="154"/>
      <c r="BO165" s="2"/>
      <c r="BP165" s="2">
        <v>9.2099999999999994E-9</v>
      </c>
      <c r="BQ165" s="2">
        <v>0.10155275926</v>
      </c>
      <c r="BR165" s="2">
        <v>29088.811415985001</v>
      </c>
      <c r="BS165" s="2">
        <f t="shared" si="26"/>
        <v>2.2849247250212373E-9</v>
      </c>
      <c r="BT165" s="2"/>
      <c r="BU165" s="2">
        <v>8.3999999999999999E-10</v>
      </c>
      <c r="BV165" s="2">
        <v>1.5930330635400001</v>
      </c>
      <c r="BW165" s="2">
        <v>9380.9596727171975</v>
      </c>
      <c r="BX165" s="2">
        <f t="shared" si="27"/>
        <v>-8.3983933887920969E-10</v>
      </c>
      <c r="BY165" s="154"/>
      <c r="BZ165" s="155"/>
      <c r="CA165" s="155"/>
      <c r="CB165" s="155"/>
      <c r="CC165" s="154"/>
      <c r="CD165" s="154"/>
      <c r="CE165" s="155"/>
      <c r="CF165" s="155"/>
      <c r="CG165" s="155"/>
      <c r="CH165" s="154"/>
      <c r="CI165" s="154"/>
      <c r="CJ165" s="155"/>
      <c r="CK165" s="155"/>
      <c r="CL165" s="155"/>
      <c r="CM165" s="154"/>
      <c r="CN165" s="154"/>
      <c r="CO165" s="155"/>
      <c r="CP165" s="155"/>
      <c r="CQ165" s="155"/>
      <c r="CR165" s="154"/>
    </row>
    <row r="166" spans="1:96" ht="13.5" x14ac:dyDescent="0.3">
      <c r="A166" s="154"/>
      <c r="B166" s="154"/>
      <c r="C166" s="154"/>
      <c r="D166" s="154"/>
      <c r="E166" s="154"/>
      <c r="F166" s="154"/>
      <c r="G166" s="154"/>
      <c r="H166" s="154"/>
      <c r="I166" s="154"/>
      <c r="J166" s="154"/>
      <c r="K166" s="154"/>
      <c r="L166" s="154"/>
      <c r="M166" s="2">
        <v>2.5060000000000001E-8</v>
      </c>
      <c r="N166" s="2">
        <v>3.7437914243799999</v>
      </c>
      <c r="O166" s="2">
        <v>10575.406682941801</v>
      </c>
      <c r="P166" s="2">
        <f t="shared" si="22"/>
        <v>2.2874356539012527E-8</v>
      </c>
      <c r="Q166" s="154"/>
      <c r="R166" s="2">
        <v>1.8800000000000001E-9</v>
      </c>
      <c r="S166" s="2">
        <v>2.52667166175</v>
      </c>
      <c r="T166" s="2">
        <v>6525.8044539654002</v>
      </c>
      <c r="U166" s="2">
        <f t="shared" si="23"/>
        <v>-2.4959849743435673E-10</v>
      </c>
      <c r="V166" s="154"/>
      <c r="W166" s="155"/>
      <c r="X166" s="155"/>
      <c r="Y166" s="155"/>
      <c r="Z166" s="154"/>
      <c r="AA166" s="154"/>
      <c r="AB166" s="155"/>
      <c r="AC166" s="155"/>
      <c r="AD166" s="155"/>
      <c r="AE166" s="154"/>
      <c r="AF166" s="154"/>
      <c r="AG166" s="155"/>
      <c r="AH166" s="155"/>
      <c r="AI166" s="155"/>
      <c r="AJ166" s="154"/>
      <c r="AK166" s="154"/>
      <c r="AL166" s="155"/>
      <c r="AM166" s="155"/>
      <c r="AN166" s="155"/>
      <c r="AO166" s="154"/>
      <c r="AP166" s="154"/>
      <c r="AQ166" s="2">
        <v>1.0000000000000001E-9</v>
      </c>
      <c r="AR166" s="2">
        <v>6.0773309710200003</v>
      </c>
      <c r="AS166" s="2">
        <v>26735.945262213201</v>
      </c>
      <c r="AT166" s="2">
        <f t="shared" si="25"/>
        <v>8.7911924625662994E-10</v>
      </c>
      <c r="AU166" s="154"/>
      <c r="AV166" s="155"/>
      <c r="AW166" s="155"/>
      <c r="AX166" s="155"/>
      <c r="AY166" s="154"/>
      <c r="AZ166" s="154"/>
      <c r="BA166" s="155"/>
      <c r="BB166" s="155"/>
      <c r="BC166" s="155"/>
      <c r="BD166" s="154"/>
      <c r="BE166" s="154"/>
      <c r="BF166" s="155"/>
      <c r="BG166" s="155"/>
      <c r="BH166" s="155"/>
      <c r="BI166" s="154"/>
      <c r="BJ166" s="154"/>
      <c r="BK166" s="155"/>
      <c r="BL166" s="155"/>
      <c r="BM166" s="155"/>
      <c r="BN166" s="154"/>
      <c r="BO166" s="2"/>
      <c r="BP166" s="2">
        <v>6.9200000000000001E-9</v>
      </c>
      <c r="BQ166" s="2">
        <v>3.8976444754799999</v>
      </c>
      <c r="BR166" s="2">
        <v>1589.0728952838001</v>
      </c>
      <c r="BS166" s="2">
        <f t="shared" si="26"/>
        <v>-9.5145217437323132E-10</v>
      </c>
      <c r="BT166" s="2"/>
      <c r="BU166" s="2">
        <v>8.7999999999999996E-10</v>
      </c>
      <c r="BV166" s="2">
        <v>3.8807663676200002</v>
      </c>
      <c r="BW166" s="2">
        <v>7477.5228602160005</v>
      </c>
      <c r="BX166" s="2">
        <f t="shared" si="27"/>
        <v>8.3142886900226149E-10</v>
      </c>
      <c r="BY166" s="154"/>
      <c r="BZ166" s="155"/>
      <c r="CA166" s="155"/>
      <c r="CB166" s="155"/>
      <c r="CC166" s="154"/>
      <c r="CD166" s="154"/>
      <c r="CE166" s="155"/>
      <c r="CF166" s="155"/>
      <c r="CG166" s="155"/>
      <c r="CH166" s="154"/>
      <c r="CI166" s="154"/>
      <c r="CJ166" s="155"/>
      <c r="CK166" s="155"/>
      <c r="CL166" s="155"/>
      <c r="CM166" s="154"/>
      <c r="CN166" s="154"/>
      <c r="CO166" s="155"/>
      <c r="CP166" s="155"/>
      <c r="CQ166" s="155"/>
      <c r="CR166" s="154"/>
    </row>
    <row r="167" spans="1:96" ht="13.5" x14ac:dyDescent="0.3">
      <c r="A167" s="154"/>
      <c r="B167" s="154"/>
      <c r="C167" s="154"/>
      <c r="D167" s="154"/>
      <c r="E167" s="154"/>
      <c r="F167" s="154"/>
      <c r="G167" s="154"/>
      <c r="H167" s="154"/>
      <c r="I167" s="154"/>
      <c r="J167" s="154"/>
      <c r="K167" s="154"/>
      <c r="L167" s="154"/>
      <c r="M167" s="2">
        <v>2.3809999999999999E-8</v>
      </c>
      <c r="N167" s="2">
        <v>0.10581361289000001</v>
      </c>
      <c r="O167" s="2">
        <v>7.0462366980000004</v>
      </c>
      <c r="P167" s="2">
        <f t="shared" si="22"/>
        <v>2.3234777684122486E-8</v>
      </c>
      <c r="Q167" s="154"/>
      <c r="R167" s="2">
        <v>1.85E-9</v>
      </c>
      <c r="S167" s="2">
        <v>0.90960768343999998</v>
      </c>
      <c r="T167" s="2">
        <v>18319.536584879599</v>
      </c>
      <c r="U167" s="2">
        <f t="shared" si="23"/>
        <v>-1.8499950974100939E-9</v>
      </c>
      <c r="V167" s="154"/>
      <c r="W167" s="155"/>
      <c r="X167" s="155"/>
      <c r="Y167" s="155"/>
      <c r="Z167" s="154"/>
      <c r="AA167" s="154"/>
      <c r="AB167" s="155"/>
      <c r="AC167" s="155"/>
      <c r="AD167" s="155"/>
      <c r="AE167" s="154"/>
      <c r="AF167" s="154"/>
      <c r="AG167" s="155"/>
      <c r="AH167" s="155"/>
      <c r="AI167" s="155"/>
      <c r="AJ167" s="154"/>
      <c r="AK167" s="154"/>
      <c r="AL167" s="155"/>
      <c r="AM167" s="155"/>
      <c r="AN167" s="155"/>
      <c r="AO167" s="154"/>
      <c r="AP167" s="154"/>
      <c r="AQ167" s="2">
        <v>8.6000000000000003E-10</v>
      </c>
      <c r="AR167" s="2">
        <v>5.2602963825</v>
      </c>
      <c r="AS167" s="2">
        <v>28313.288804660999</v>
      </c>
      <c r="AT167" s="2">
        <f t="shared" si="25"/>
        <v>8.4816982539483112E-10</v>
      </c>
      <c r="AU167" s="154"/>
      <c r="AV167" s="155"/>
      <c r="AW167" s="155"/>
      <c r="AX167" s="155"/>
      <c r="AY167" s="154"/>
      <c r="AZ167" s="154"/>
      <c r="BA167" s="155"/>
      <c r="BB167" s="155"/>
      <c r="BC167" s="155"/>
      <c r="BD167" s="154"/>
      <c r="BE167" s="154"/>
      <c r="BF167" s="155"/>
      <c r="BG167" s="155"/>
      <c r="BH167" s="155"/>
      <c r="BI167" s="154"/>
      <c r="BJ167" s="154"/>
      <c r="BK167" s="155"/>
      <c r="BL167" s="155"/>
      <c r="BM167" s="155"/>
      <c r="BN167" s="154"/>
      <c r="BO167" s="2"/>
      <c r="BP167" s="2">
        <v>7.1900000000000002E-9</v>
      </c>
      <c r="BQ167" s="2">
        <v>5.9179145040199996</v>
      </c>
      <c r="BR167" s="2">
        <v>4136.9104335162001</v>
      </c>
      <c r="BS167" s="2">
        <f t="shared" si="26"/>
        <v>-4.7314894632172998E-9</v>
      </c>
      <c r="BT167" s="2"/>
      <c r="BU167" s="2">
        <v>6.0999999999999996E-10</v>
      </c>
      <c r="BV167" s="2">
        <v>6.1755820219700004</v>
      </c>
      <c r="BW167" s="2">
        <v>11087.285125918401</v>
      </c>
      <c r="BX167" s="2">
        <f t="shared" si="27"/>
        <v>-3.7911493627611067E-10</v>
      </c>
      <c r="BY167" s="154"/>
      <c r="BZ167" s="155"/>
      <c r="CA167" s="155"/>
      <c r="CB167" s="155"/>
      <c r="CC167" s="154"/>
      <c r="CD167" s="154"/>
      <c r="CE167" s="155"/>
      <c r="CF167" s="155"/>
      <c r="CG167" s="155"/>
      <c r="CH167" s="154"/>
      <c r="CI167" s="154"/>
      <c r="CJ167" s="155"/>
      <c r="CK167" s="155"/>
      <c r="CL167" s="155"/>
      <c r="CM167" s="154"/>
      <c r="CN167" s="154"/>
      <c r="CO167" s="155"/>
      <c r="CP167" s="155"/>
      <c r="CQ167" s="155"/>
      <c r="CR167" s="154"/>
    </row>
    <row r="168" spans="1:96" ht="13.5" x14ac:dyDescent="0.3">
      <c r="A168" s="154"/>
      <c r="B168" s="154"/>
      <c r="C168" s="154"/>
      <c r="D168" s="154"/>
      <c r="E168" s="154"/>
      <c r="F168" s="154"/>
      <c r="G168" s="154"/>
      <c r="H168" s="154"/>
      <c r="I168" s="154"/>
      <c r="J168" s="154"/>
      <c r="K168" s="154"/>
      <c r="L168" s="154"/>
      <c r="M168" s="2">
        <v>1.9490000000000001E-8</v>
      </c>
      <c r="N168" s="2">
        <v>4.8689251346900004</v>
      </c>
      <c r="O168" s="2">
        <v>36.027866677399999</v>
      </c>
      <c r="P168" s="2">
        <f t="shared" si="22"/>
        <v>1.3166276900225831E-8</v>
      </c>
      <c r="Q168" s="154"/>
      <c r="R168" s="2">
        <v>1.7700000000000001E-9</v>
      </c>
      <c r="S168" s="2">
        <v>1.73429218289</v>
      </c>
      <c r="T168" s="2">
        <v>154717.60988768199</v>
      </c>
      <c r="U168" s="2">
        <f t="shared" si="23"/>
        <v>3.5753021051564776E-10</v>
      </c>
      <c r="V168" s="154"/>
      <c r="W168" s="155"/>
      <c r="X168" s="155"/>
      <c r="Y168" s="155"/>
      <c r="Z168" s="154"/>
      <c r="AA168" s="154"/>
      <c r="AB168" s="155"/>
      <c r="AC168" s="155"/>
      <c r="AD168" s="155"/>
      <c r="AE168" s="154"/>
      <c r="AF168" s="154"/>
      <c r="AG168" s="155"/>
      <c r="AH168" s="155"/>
      <c r="AI168" s="155"/>
      <c r="AJ168" s="154"/>
      <c r="AK168" s="154"/>
      <c r="AL168" s="155"/>
      <c r="AM168" s="155"/>
      <c r="AN168" s="155"/>
      <c r="AO168" s="154"/>
      <c r="AP168" s="154"/>
      <c r="AQ168" s="2">
        <v>9.2999999999999999E-10</v>
      </c>
      <c r="AR168" s="2">
        <v>4.3190062025399998</v>
      </c>
      <c r="AS168" s="2">
        <v>44809.650200863398</v>
      </c>
      <c r="AT168" s="2">
        <f t="shared" si="25"/>
        <v>-9.231362770620092E-10</v>
      </c>
      <c r="AU168" s="154"/>
      <c r="AV168" s="155"/>
      <c r="AW168" s="155"/>
      <c r="AX168" s="155"/>
      <c r="AY168" s="154"/>
      <c r="AZ168" s="154"/>
      <c r="BA168" s="155"/>
      <c r="BB168" s="155"/>
      <c r="BC168" s="155"/>
      <c r="BD168" s="154"/>
      <c r="BE168" s="154"/>
      <c r="BF168" s="155"/>
      <c r="BG168" s="155"/>
      <c r="BH168" s="155"/>
      <c r="BI168" s="154"/>
      <c r="BJ168" s="154"/>
      <c r="BK168" s="155"/>
      <c r="BL168" s="155"/>
      <c r="BM168" s="155"/>
      <c r="BN168" s="154"/>
      <c r="BO168" s="2"/>
      <c r="BP168" s="2">
        <v>7.7200000000000006E-9</v>
      </c>
      <c r="BQ168" s="2">
        <v>4.0550568235300002</v>
      </c>
      <c r="BR168" s="2">
        <v>6127.6554505572003</v>
      </c>
      <c r="BS168" s="2">
        <f t="shared" si="26"/>
        <v>-7.6868093267920906E-9</v>
      </c>
      <c r="BT168" s="2"/>
      <c r="BU168" s="2">
        <v>6E-10</v>
      </c>
      <c r="BV168" s="2">
        <v>4.3482471581800004</v>
      </c>
      <c r="BW168" s="2">
        <v>6206.8097787158003</v>
      </c>
      <c r="BX168" s="2">
        <f t="shared" si="27"/>
        <v>-5.0790150588309614E-11</v>
      </c>
      <c r="BY168" s="154"/>
      <c r="BZ168" s="155"/>
      <c r="CA168" s="155"/>
      <c r="CB168" s="155"/>
      <c r="CC168" s="154"/>
      <c r="CD168" s="154"/>
      <c r="CE168" s="155"/>
      <c r="CF168" s="155"/>
      <c r="CG168" s="155"/>
      <c r="CH168" s="154"/>
      <c r="CI168" s="154"/>
      <c r="CJ168" s="155"/>
      <c r="CK168" s="155"/>
      <c r="CL168" s="155"/>
      <c r="CM168" s="154"/>
      <c r="CN168" s="154"/>
      <c r="CO168" s="155"/>
      <c r="CP168" s="155"/>
      <c r="CQ168" s="155"/>
      <c r="CR168" s="154"/>
    </row>
    <row r="169" spans="1:96" ht="13.5" x14ac:dyDescent="0.3">
      <c r="A169" s="154"/>
      <c r="B169" s="154"/>
      <c r="C169" s="154"/>
      <c r="D169" s="154"/>
      <c r="E169" s="154"/>
      <c r="F169" s="154"/>
      <c r="G169" s="154"/>
      <c r="H169" s="154"/>
      <c r="I169" s="154"/>
      <c r="J169" s="154"/>
      <c r="K169" s="154"/>
      <c r="L169" s="154"/>
      <c r="M169" s="2">
        <v>2.0739999999999999E-8</v>
      </c>
      <c r="N169" s="2">
        <v>4.2279477456999999</v>
      </c>
      <c r="O169" s="2">
        <v>5650.2921106781996</v>
      </c>
      <c r="P169" s="2">
        <f t="shared" si="22"/>
        <v>-3.7299088631871111E-9</v>
      </c>
      <c r="Q169" s="154"/>
      <c r="R169" s="2">
        <v>1.87E-9</v>
      </c>
      <c r="S169" s="2">
        <v>4.76483647432</v>
      </c>
      <c r="T169" s="2">
        <v>4535.0594369244</v>
      </c>
      <c r="U169" s="2">
        <f t="shared" si="23"/>
        <v>-1.8572112412914965E-9</v>
      </c>
      <c r="V169" s="154"/>
      <c r="W169" s="155"/>
      <c r="X169" s="155"/>
      <c r="Y169" s="155"/>
      <c r="Z169" s="154"/>
      <c r="AA169" s="154"/>
      <c r="AB169" s="155"/>
      <c r="AC169" s="155"/>
      <c r="AD169" s="155"/>
      <c r="AE169" s="154"/>
      <c r="AF169" s="154"/>
      <c r="AG169" s="155"/>
      <c r="AH169" s="155"/>
      <c r="AI169" s="155"/>
      <c r="AJ169" s="154"/>
      <c r="AK169" s="154"/>
      <c r="AL169" s="155"/>
      <c r="AM169" s="155"/>
      <c r="AN169" s="155"/>
      <c r="AO169" s="154"/>
      <c r="AP169" s="154"/>
      <c r="AQ169" s="2">
        <v>7.5999999999999996E-10</v>
      </c>
      <c r="AR169" s="2">
        <v>6.2274340593500002</v>
      </c>
      <c r="AS169" s="2">
        <v>13521.751441591399</v>
      </c>
      <c r="AT169" s="2">
        <f t="shared" si="25"/>
        <v>7.1434845833506501E-10</v>
      </c>
      <c r="AU169" s="154"/>
      <c r="AV169" s="155"/>
      <c r="AW169" s="155"/>
      <c r="AX169" s="155"/>
      <c r="AY169" s="154"/>
      <c r="AZ169" s="154"/>
      <c r="BA169" s="155"/>
      <c r="BB169" s="155"/>
      <c r="BC169" s="155"/>
      <c r="BD169" s="154"/>
      <c r="BE169" s="154"/>
      <c r="BF169" s="155"/>
      <c r="BG169" s="155"/>
      <c r="BH169" s="155"/>
      <c r="BI169" s="154"/>
      <c r="BJ169" s="154"/>
      <c r="BK169" s="155"/>
      <c r="BL169" s="155"/>
      <c r="BM169" s="155"/>
      <c r="BN169" s="154"/>
      <c r="BO169" s="2"/>
      <c r="BP169" s="2">
        <v>7.1200000000000002E-9</v>
      </c>
      <c r="BQ169" s="2">
        <v>5.4929153243900002</v>
      </c>
      <c r="BR169" s="2">
        <v>22003.914634869801</v>
      </c>
      <c r="BS169" s="2">
        <f t="shared" si="26"/>
        <v>1.7259511208472682E-10</v>
      </c>
      <c r="BT169" s="2"/>
      <c r="BU169" s="2">
        <v>8.1999999999999996E-10</v>
      </c>
      <c r="BV169" s="2">
        <v>4.5984320894300001</v>
      </c>
      <c r="BW169" s="2">
        <v>9388.0059094152002</v>
      </c>
      <c r="BX169" s="2">
        <f t="shared" si="27"/>
        <v>8.1999803217624754E-10</v>
      </c>
      <c r="BY169" s="154"/>
      <c r="BZ169" s="155"/>
      <c r="CA169" s="155"/>
      <c r="CB169" s="155"/>
      <c r="CC169" s="154"/>
      <c r="CD169" s="154"/>
      <c r="CE169" s="155"/>
      <c r="CF169" s="155"/>
      <c r="CG169" s="155"/>
      <c r="CH169" s="154"/>
      <c r="CI169" s="154"/>
      <c r="CJ169" s="155"/>
      <c r="CK169" s="155"/>
      <c r="CL169" s="155"/>
      <c r="CM169" s="154"/>
      <c r="CN169" s="154"/>
      <c r="CO169" s="155"/>
      <c r="CP169" s="155"/>
      <c r="CQ169" s="155"/>
      <c r="CR169" s="154"/>
    </row>
    <row r="170" spans="1:96" ht="13.5" x14ac:dyDescent="0.3">
      <c r="A170" s="154"/>
      <c r="B170" s="154"/>
      <c r="C170" s="154"/>
      <c r="D170" s="154"/>
      <c r="E170" s="154"/>
      <c r="F170" s="153"/>
      <c r="G170" s="153"/>
      <c r="H170" s="154"/>
      <c r="I170" s="154"/>
      <c r="J170" s="154"/>
      <c r="K170" s="154"/>
      <c r="L170" s="154"/>
      <c r="M170" s="2">
        <v>1.9239999999999999E-8</v>
      </c>
      <c r="N170" s="2">
        <v>5.5946054986</v>
      </c>
      <c r="O170" s="2">
        <v>6282.0955289231997</v>
      </c>
      <c r="P170" s="2">
        <f t="shared" si="22"/>
        <v>1.3215786210511585E-8</v>
      </c>
      <c r="Q170" s="154"/>
      <c r="R170" s="2">
        <v>1.86E-9</v>
      </c>
      <c r="S170" s="2">
        <v>4.6308049340700004</v>
      </c>
      <c r="T170" s="2">
        <v>10440.274292603601</v>
      </c>
      <c r="U170" s="2">
        <f t="shared" si="23"/>
        <v>-2.9218956472365119E-10</v>
      </c>
      <c r="V170" s="154"/>
      <c r="W170" s="155"/>
      <c r="X170" s="155"/>
      <c r="Y170" s="155"/>
      <c r="Z170" s="154"/>
      <c r="AA170" s="154"/>
      <c r="AB170" s="155"/>
      <c r="AC170" s="155"/>
      <c r="AD170" s="155"/>
      <c r="AE170" s="154"/>
      <c r="AF170" s="154"/>
      <c r="AG170" s="155"/>
      <c r="AH170" s="155"/>
      <c r="AI170" s="155"/>
      <c r="AJ170" s="154"/>
      <c r="AK170" s="154"/>
      <c r="AL170" s="155"/>
      <c r="AM170" s="155"/>
      <c r="AN170" s="155"/>
      <c r="AO170" s="154"/>
      <c r="AP170" s="154"/>
      <c r="AQ170" s="2">
        <v>7.2E-10</v>
      </c>
      <c r="AR170" s="2">
        <v>1.5582059774699999</v>
      </c>
      <c r="AS170" s="2">
        <v>6256.7775301915999</v>
      </c>
      <c r="AT170" s="2">
        <f t="shared" si="25"/>
        <v>-6.344558957050959E-10</v>
      </c>
      <c r="AU170" s="154"/>
      <c r="AV170" s="155"/>
      <c r="AW170" s="155"/>
      <c r="AX170" s="155"/>
      <c r="AY170" s="154"/>
      <c r="AZ170" s="154"/>
      <c r="BA170" s="155"/>
      <c r="BB170" s="155"/>
      <c r="BC170" s="155"/>
      <c r="BD170" s="154"/>
      <c r="BE170" s="154"/>
      <c r="BF170" s="155"/>
      <c r="BG170" s="155"/>
      <c r="BH170" s="155"/>
      <c r="BI170" s="154"/>
      <c r="BJ170" s="154"/>
      <c r="BK170" s="155"/>
      <c r="BL170" s="155"/>
      <c r="BM170" s="155"/>
      <c r="BN170" s="154"/>
      <c r="BO170" s="2"/>
      <c r="BP170" s="2">
        <v>6.72E-9</v>
      </c>
      <c r="BQ170" s="2">
        <v>1.60700490811</v>
      </c>
      <c r="BR170" s="2">
        <v>11087.285125918401</v>
      </c>
      <c r="BS170" s="2">
        <f t="shared" si="26"/>
        <v>5.8087563074185199E-9</v>
      </c>
      <c r="BT170" s="2"/>
      <c r="BU170" s="2">
        <v>7.8999999999999996E-10</v>
      </c>
      <c r="BV170" s="2">
        <v>1.6313123060100001</v>
      </c>
      <c r="BW170" s="2">
        <v>4933.2084403325998</v>
      </c>
      <c r="BX170" s="2">
        <f t="shared" si="27"/>
        <v>7.8780521311825362E-10</v>
      </c>
      <c r="BY170" s="154"/>
      <c r="BZ170" s="155"/>
      <c r="CA170" s="155"/>
      <c r="CB170" s="155"/>
      <c r="CC170" s="154"/>
      <c r="CD170" s="154"/>
      <c r="CE170" s="155"/>
      <c r="CF170" s="155"/>
      <c r="CG170" s="155"/>
      <c r="CH170" s="154"/>
      <c r="CI170" s="154"/>
      <c r="CJ170" s="155"/>
      <c r="CK170" s="155"/>
      <c r="CL170" s="155"/>
      <c r="CM170" s="154"/>
      <c r="CN170" s="154"/>
      <c r="CO170" s="155"/>
      <c r="CP170" s="155"/>
      <c r="CQ170" s="155"/>
      <c r="CR170" s="154"/>
    </row>
    <row r="171" spans="1:96" ht="13.5" x14ac:dyDescent="0.3">
      <c r="A171" s="154"/>
      <c r="B171" s="154"/>
      <c r="C171" s="154"/>
      <c r="D171" s="154"/>
      <c r="E171" s="154"/>
      <c r="F171" s="153"/>
      <c r="G171" s="153"/>
      <c r="H171" s="154"/>
      <c r="I171" s="154"/>
      <c r="J171" s="154"/>
      <c r="K171" s="154"/>
      <c r="L171" s="154"/>
      <c r="M171" s="2">
        <v>1.9490000000000001E-8</v>
      </c>
      <c r="N171" s="2">
        <v>1.0700251270300001</v>
      </c>
      <c r="O171" s="2">
        <v>5230.8074668030004</v>
      </c>
      <c r="P171" s="2">
        <f t="shared" si="22"/>
        <v>-6.9668670940723198E-9</v>
      </c>
      <c r="Q171" s="154"/>
      <c r="R171" s="2">
        <v>2.1499999999999998E-9</v>
      </c>
      <c r="S171" s="2">
        <v>2.8125545455999998</v>
      </c>
      <c r="T171" s="2">
        <v>7342.4577801805999</v>
      </c>
      <c r="U171" s="2">
        <f t="shared" si="23"/>
        <v>-1.9320845174068819E-9</v>
      </c>
      <c r="V171" s="154"/>
      <c r="W171" s="155"/>
      <c r="X171" s="155"/>
      <c r="Y171" s="155"/>
      <c r="Z171" s="154"/>
      <c r="AA171" s="154"/>
      <c r="AB171" s="155"/>
      <c r="AC171" s="155"/>
      <c r="AD171" s="155"/>
      <c r="AE171" s="154"/>
      <c r="AF171" s="154"/>
      <c r="AG171" s="155"/>
      <c r="AH171" s="155"/>
      <c r="AI171" s="155"/>
      <c r="AJ171" s="154"/>
      <c r="AK171" s="154"/>
      <c r="AL171" s="155"/>
      <c r="AM171" s="155"/>
      <c r="AN171" s="155"/>
      <c r="AO171" s="154"/>
      <c r="AP171" s="154"/>
      <c r="AQ171" s="2">
        <v>8.1999999999999996E-10</v>
      </c>
      <c r="AR171" s="2">
        <v>4.9520266455500002</v>
      </c>
      <c r="AS171" s="2">
        <v>10575.406682941801</v>
      </c>
      <c r="AT171" s="2">
        <f t="shared" si="25"/>
        <v>5.7861514395225095E-10</v>
      </c>
      <c r="AU171" s="154"/>
      <c r="AV171" s="155"/>
      <c r="AW171" s="155"/>
      <c r="AX171" s="155"/>
      <c r="AY171" s="154"/>
      <c r="AZ171" s="154"/>
      <c r="BA171" s="155"/>
      <c r="BB171" s="155"/>
      <c r="BC171" s="155"/>
      <c r="BD171" s="154"/>
      <c r="BE171" s="154"/>
      <c r="BF171" s="155"/>
      <c r="BG171" s="155"/>
      <c r="BH171" s="155"/>
      <c r="BI171" s="154"/>
      <c r="BJ171" s="154"/>
      <c r="BK171" s="155"/>
      <c r="BL171" s="155"/>
      <c r="BM171" s="155"/>
      <c r="BN171" s="154"/>
      <c r="BO171" s="2"/>
      <c r="BP171" s="2">
        <v>6.8999999999999997E-9</v>
      </c>
      <c r="BQ171" s="2">
        <v>4.5053982556300003</v>
      </c>
      <c r="BR171" s="2">
        <v>426.59819087599999</v>
      </c>
      <c r="BS171" s="2">
        <f t="shared" si="26"/>
        <v>2.9301592771559511E-9</v>
      </c>
      <c r="BT171" s="2"/>
      <c r="BU171" s="2">
        <v>7.7999999999999999E-10</v>
      </c>
      <c r="BV171" s="2">
        <v>4.2090575748400001</v>
      </c>
      <c r="BW171" s="2">
        <v>5729.5064471490005</v>
      </c>
      <c r="BX171" s="2">
        <f t="shared" si="27"/>
        <v>-7.7417674058275098E-10</v>
      </c>
      <c r="BY171" s="154"/>
      <c r="BZ171" s="155"/>
      <c r="CA171" s="155"/>
      <c r="CB171" s="155"/>
      <c r="CC171" s="154"/>
      <c r="CD171" s="154"/>
      <c r="CE171" s="155"/>
      <c r="CF171" s="155"/>
      <c r="CG171" s="155"/>
      <c r="CH171" s="154"/>
      <c r="CI171" s="154"/>
      <c r="CJ171" s="155"/>
      <c r="CK171" s="155"/>
      <c r="CL171" s="155"/>
      <c r="CM171" s="154"/>
      <c r="CN171" s="154"/>
      <c r="CO171" s="155"/>
      <c r="CP171" s="155"/>
      <c r="CQ171" s="155"/>
      <c r="CR171" s="154"/>
    </row>
    <row r="172" spans="1:96" ht="13.5" x14ac:dyDescent="0.3">
      <c r="A172" s="154"/>
      <c r="B172" s="154"/>
      <c r="C172" s="154"/>
      <c r="D172" s="154"/>
      <c r="E172" s="154"/>
      <c r="F172" s="153"/>
      <c r="G172" s="153"/>
      <c r="H172" s="154"/>
      <c r="I172" s="154"/>
      <c r="J172" s="154"/>
      <c r="K172" s="154"/>
      <c r="L172" s="154"/>
      <c r="M172" s="2">
        <v>1.988E-8</v>
      </c>
      <c r="N172" s="2">
        <v>5.1973604677100003</v>
      </c>
      <c r="O172" s="2">
        <v>6262.3004544989999</v>
      </c>
      <c r="P172" s="2">
        <f t="shared" si="22"/>
        <v>1.9790662187746087E-8</v>
      </c>
      <c r="Q172" s="154"/>
      <c r="R172" s="2">
        <v>1.7200000000000001E-9</v>
      </c>
      <c r="S172" s="2">
        <v>1.4555188855900001</v>
      </c>
      <c r="T172" s="2">
        <v>9225.5392732830005</v>
      </c>
      <c r="U172" s="2">
        <f t="shared" si="23"/>
        <v>1.510006343307618E-9</v>
      </c>
      <c r="V172" s="154"/>
      <c r="W172" s="155"/>
      <c r="X172" s="155"/>
      <c r="Y172" s="155"/>
      <c r="Z172" s="154"/>
      <c r="AA172" s="154"/>
      <c r="AB172" s="155"/>
      <c r="AC172" s="155"/>
      <c r="AD172" s="155"/>
      <c r="AE172" s="154"/>
      <c r="AF172" s="154"/>
      <c r="AG172" s="155"/>
      <c r="AH172" s="155"/>
      <c r="AI172" s="155"/>
      <c r="AJ172" s="154"/>
      <c r="AK172" s="154"/>
      <c r="AL172" s="155"/>
      <c r="AM172" s="155"/>
      <c r="AN172" s="155"/>
      <c r="AO172" s="154"/>
      <c r="AP172" s="154"/>
      <c r="AQ172" s="2">
        <v>8.1999999999999996E-10</v>
      </c>
      <c r="AR172" s="2">
        <v>1.69647647075</v>
      </c>
      <c r="AS172" s="2">
        <v>1990.745017041</v>
      </c>
      <c r="AT172" s="2">
        <f t="shared" si="25"/>
        <v>-7.0850685791323273E-10</v>
      </c>
      <c r="AU172" s="154"/>
      <c r="AV172" s="155"/>
      <c r="AW172" s="155"/>
      <c r="AX172" s="155"/>
      <c r="AY172" s="154"/>
      <c r="AZ172" s="154"/>
      <c r="BA172" s="155"/>
      <c r="BB172" s="155"/>
      <c r="BC172" s="155"/>
      <c r="BD172" s="154"/>
      <c r="BE172" s="154"/>
      <c r="BF172" s="155"/>
      <c r="BG172" s="155"/>
      <c r="BH172" s="155"/>
      <c r="BI172" s="154"/>
      <c r="BJ172" s="154"/>
      <c r="BK172" s="155"/>
      <c r="BL172" s="155"/>
      <c r="BM172" s="155"/>
      <c r="BN172" s="154"/>
      <c r="BO172" s="2"/>
      <c r="BP172" s="2">
        <v>8.5400000000000007E-9</v>
      </c>
      <c r="BQ172" s="2">
        <v>3.2610498159599999</v>
      </c>
      <c r="BR172" s="2">
        <v>20426.571092422</v>
      </c>
      <c r="BS172" s="2">
        <f t="shared" si="26"/>
        <v>-3.6966232125804847E-9</v>
      </c>
      <c r="BT172" s="2"/>
      <c r="BU172" s="2">
        <v>5.7E-10</v>
      </c>
      <c r="BV172" s="2">
        <v>5.4815792665099998</v>
      </c>
      <c r="BW172" s="2">
        <v>18319.536584879599</v>
      </c>
      <c r="BX172" s="2">
        <f t="shared" si="27"/>
        <v>7.8475611590159003E-11</v>
      </c>
      <c r="BY172" s="154"/>
      <c r="BZ172" s="155"/>
      <c r="CA172" s="155"/>
      <c r="CB172" s="155"/>
      <c r="CC172" s="154"/>
      <c r="CD172" s="154"/>
      <c r="CE172" s="155"/>
      <c r="CF172" s="155"/>
      <c r="CG172" s="155"/>
      <c r="CH172" s="154"/>
      <c r="CI172" s="154"/>
      <c r="CJ172" s="155"/>
      <c r="CK172" s="155"/>
      <c r="CL172" s="155"/>
      <c r="CM172" s="154"/>
      <c r="CN172" s="154"/>
      <c r="CO172" s="155"/>
      <c r="CP172" s="155"/>
      <c r="CQ172" s="155"/>
      <c r="CR172" s="154"/>
    </row>
    <row r="173" spans="1:96" ht="13.5" x14ac:dyDescent="0.3">
      <c r="A173" s="154"/>
      <c r="B173" s="154"/>
      <c r="C173" s="154"/>
      <c r="D173" s="154"/>
      <c r="E173" s="154"/>
      <c r="F173" s="154"/>
      <c r="G173" s="154"/>
      <c r="H173" s="154"/>
      <c r="I173" s="154"/>
      <c r="J173" s="154"/>
      <c r="K173" s="154"/>
      <c r="L173" s="154"/>
      <c r="M173" s="2">
        <v>1.887E-8</v>
      </c>
      <c r="N173" s="2">
        <v>3.74365662683</v>
      </c>
      <c r="O173" s="2">
        <v>23.8784377478</v>
      </c>
      <c r="P173" s="2">
        <f t="shared" si="22"/>
        <v>-1.035543311066387E-8</v>
      </c>
      <c r="Q173" s="154"/>
      <c r="R173" s="2">
        <v>1.62E-9</v>
      </c>
      <c r="S173" s="2">
        <v>3.3066190938800002</v>
      </c>
      <c r="T173" s="2">
        <v>639.89728631399998</v>
      </c>
      <c r="U173" s="2">
        <f t="shared" si="23"/>
        <v>6.8621329616439252E-10</v>
      </c>
      <c r="V173" s="154"/>
      <c r="W173" s="155"/>
      <c r="X173" s="155"/>
      <c r="Y173" s="155"/>
      <c r="Z173" s="154"/>
      <c r="AA173" s="154"/>
      <c r="AB173" s="155"/>
      <c r="AC173" s="155"/>
      <c r="AD173" s="155"/>
      <c r="AE173" s="154"/>
      <c r="AF173" s="154"/>
      <c r="AG173" s="155"/>
      <c r="AH173" s="155"/>
      <c r="AI173" s="155"/>
      <c r="AJ173" s="154"/>
      <c r="AK173" s="154"/>
      <c r="AL173" s="155"/>
      <c r="AM173" s="155"/>
      <c r="AN173" s="155"/>
      <c r="AO173" s="154"/>
      <c r="AP173" s="154"/>
      <c r="AQ173" s="2">
        <v>7.5E-10</v>
      </c>
      <c r="AR173" s="2">
        <v>2.2983609564399998</v>
      </c>
      <c r="AS173" s="2">
        <v>3634.6210245184002</v>
      </c>
      <c r="AT173" s="2">
        <f t="shared" si="25"/>
        <v>5.2785300080515196E-11</v>
      </c>
      <c r="AU173" s="154"/>
      <c r="AV173" s="155"/>
      <c r="AW173" s="155"/>
      <c r="AX173" s="155"/>
      <c r="AY173" s="154"/>
      <c r="AZ173" s="154"/>
      <c r="BA173" s="155"/>
      <c r="BB173" s="155"/>
      <c r="BC173" s="155"/>
      <c r="BD173" s="154"/>
      <c r="BE173" s="154"/>
      <c r="BF173" s="155"/>
      <c r="BG173" s="155"/>
      <c r="BH173" s="155"/>
      <c r="BI173" s="154"/>
      <c r="BJ173" s="154"/>
      <c r="BK173" s="155"/>
      <c r="BL173" s="155"/>
      <c r="BM173" s="155"/>
      <c r="BN173" s="154"/>
      <c r="BO173" s="2"/>
      <c r="BP173" s="2">
        <v>6.5599999999999997E-9</v>
      </c>
      <c r="BQ173" s="2">
        <v>4.3241018294</v>
      </c>
      <c r="BR173" s="2">
        <v>16858.482532933202</v>
      </c>
      <c r="BS173" s="2">
        <f t="shared" si="26"/>
        <v>-6.9967823811742494E-10</v>
      </c>
      <c r="BT173" s="2"/>
      <c r="BU173" s="2">
        <v>6E-10</v>
      </c>
      <c r="BV173" s="2">
        <v>1.0126178108399999</v>
      </c>
      <c r="BW173" s="2">
        <v>12721.572099417001</v>
      </c>
      <c r="BX173" s="2">
        <f t="shared" si="27"/>
        <v>5.749556290914358E-10</v>
      </c>
      <c r="BY173" s="154"/>
      <c r="BZ173" s="155"/>
      <c r="CA173" s="155"/>
      <c r="CB173" s="155"/>
      <c r="CC173" s="154"/>
      <c r="CD173" s="154"/>
      <c r="CE173" s="155"/>
      <c r="CF173" s="155"/>
      <c r="CG173" s="155"/>
      <c r="CH173" s="154"/>
      <c r="CI173" s="154"/>
      <c r="CJ173" s="155"/>
      <c r="CK173" s="155"/>
      <c r="CL173" s="155"/>
      <c r="CM173" s="154"/>
      <c r="CN173" s="154"/>
      <c r="CO173" s="155"/>
      <c r="CP173" s="155"/>
      <c r="CQ173" s="155"/>
      <c r="CR173" s="154"/>
    </row>
    <row r="174" spans="1:96" ht="13.5" x14ac:dyDescent="0.3">
      <c r="A174" s="154"/>
      <c r="B174" s="154"/>
      <c r="C174" s="154"/>
      <c r="D174" s="154"/>
      <c r="E174" s="154"/>
      <c r="F174" s="154"/>
      <c r="G174" s="154"/>
      <c r="H174" s="154"/>
      <c r="I174" s="154"/>
      <c r="J174" s="154"/>
      <c r="K174" s="154"/>
      <c r="L174" s="154"/>
      <c r="M174" s="2">
        <v>1.7870000000000001E-8</v>
      </c>
      <c r="N174" s="2">
        <v>1.25929682929</v>
      </c>
      <c r="O174" s="2">
        <v>12559.038152982001</v>
      </c>
      <c r="P174" s="2">
        <f t="shared" si="22"/>
        <v>-9.071447586447191E-9</v>
      </c>
      <c r="Q174" s="154"/>
      <c r="R174" s="2">
        <v>1.68E-9</v>
      </c>
      <c r="S174" s="2">
        <v>2.17671416605</v>
      </c>
      <c r="T174" s="2">
        <v>27.4015560968</v>
      </c>
      <c r="U174" s="2">
        <f t="shared" si="23"/>
        <v>-1.4580820484692514E-9</v>
      </c>
      <c r="V174" s="154"/>
      <c r="W174" s="155"/>
      <c r="X174" s="155"/>
      <c r="Y174" s="155"/>
      <c r="Z174" s="154"/>
      <c r="AA174" s="154"/>
      <c r="AB174" s="155"/>
      <c r="AC174" s="155"/>
      <c r="AD174" s="155"/>
      <c r="AE174" s="154"/>
      <c r="AF174" s="154"/>
      <c r="AG174" s="155"/>
      <c r="AH174" s="155"/>
      <c r="AI174" s="155"/>
      <c r="AJ174" s="154"/>
      <c r="AK174" s="154"/>
      <c r="AL174" s="155"/>
      <c r="AM174" s="155"/>
      <c r="AN174" s="155"/>
      <c r="AO174" s="154"/>
      <c r="AP174" s="154"/>
      <c r="AQ174" s="2">
        <v>7.5E-10</v>
      </c>
      <c r="AR174" s="2">
        <v>2.6636787655699998</v>
      </c>
      <c r="AS174" s="2">
        <v>16200.772724501199</v>
      </c>
      <c r="AT174" s="2">
        <f t="shared" si="25"/>
        <v>-2.4328427199389773E-10</v>
      </c>
      <c r="AU174" s="154"/>
      <c r="AV174" s="155"/>
      <c r="AW174" s="155"/>
      <c r="AX174" s="155"/>
      <c r="AY174" s="154"/>
      <c r="AZ174" s="154"/>
      <c r="BA174" s="155"/>
      <c r="BB174" s="155"/>
      <c r="BC174" s="155"/>
      <c r="BD174" s="154"/>
      <c r="BE174" s="154"/>
      <c r="BF174" s="155"/>
      <c r="BG174" s="155"/>
      <c r="BH174" s="155"/>
      <c r="BI174" s="154"/>
      <c r="BJ174" s="154"/>
      <c r="BK174" s="155"/>
      <c r="BL174" s="155"/>
      <c r="BM174" s="155"/>
      <c r="BN174" s="154"/>
      <c r="BO174" s="2"/>
      <c r="BP174" s="2">
        <v>8.4000000000000008E-9</v>
      </c>
      <c r="BQ174" s="2">
        <v>2.5957258522200002</v>
      </c>
      <c r="BR174" s="2">
        <v>28766.924424484001</v>
      </c>
      <c r="BS174" s="2">
        <f t="shared" si="26"/>
        <v>1.3133972575306244E-9</v>
      </c>
      <c r="BT174" s="2"/>
      <c r="BU174" s="2">
        <v>5.6000000000000003E-10</v>
      </c>
      <c r="BV174" s="2">
        <v>1.6303193569200001</v>
      </c>
      <c r="BW174" s="2">
        <v>15720.8387848784</v>
      </c>
      <c r="BX174" s="2">
        <f t="shared" si="27"/>
        <v>4.4781233613363297E-10</v>
      </c>
      <c r="BY174" s="154"/>
      <c r="BZ174" s="155"/>
      <c r="CA174" s="155"/>
      <c r="CB174" s="155"/>
      <c r="CC174" s="154"/>
      <c r="CD174" s="154"/>
      <c r="CE174" s="155"/>
      <c r="CF174" s="155"/>
      <c r="CG174" s="155"/>
      <c r="CH174" s="154"/>
      <c r="CI174" s="154"/>
      <c r="CJ174" s="155"/>
      <c r="CK174" s="155"/>
      <c r="CL174" s="155"/>
      <c r="CM174" s="154"/>
      <c r="CN174" s="154"/>
      <c r="CO174" s="155"/>
      <c r="CP174" s="155"/>
      <c r="CQ174" s="155"/>
      <c r="CR174" s="154"/>
    </row>
    <row r="175" spans="1:96" ht="13.5" x14ac:dyDescent="0.3">
      <c r="A175" s="154"/>
      <c r="B175" s="154"/>
      <c r="C175" s="154"/>
      <c r="D175" s="154"/>
      <c r="E175" s="154"/>
      <c r="F175" s="154"/>
      <c r="G175" s="154"/>
      <c r="H175" s="154"/>
      <c r="I175" s="154"/>
      <c r="J175" s="154"/>
      <c r="K175" s="154"/>
      <c r="L175" s="154"/>
      <c r="M175" s="2">
        <v>1.8830000000000001E-8</v>
      </c>
      <c r="N175" s="2">
        <v>1.90364058477</v>
      </c>
      <c r="O175" s="2">
        <v>15.252471184999999</v>
      </c>
      <c r="P175" s="2">
        <f t="shared" si="22"/>
        <v>-1.0328318835589605E-8</v>
      </c>
      <c r="Q175" s="154"/>
      <c r="R175" s="2">
        <v>1.6000000000000001E-9</v>
      </c>
      <c r="S175" s="2">
        <v>1.6816418047499999</v>
      </c>
      <c r="T175" s="2">
        <v>15110.4661198662</v>
      </c>
      <c r="U175" s="2">
        <f t="shared" si="23"/>
        <v>-7.5191182463660054E-10</v>
      </c>
      <c r="V175" s="154"/>
      <c r="W175" s="155"/>
      <c r="X175" s="155"/>
      <c r="Y175" s="155"/>
      <c r="Z175" s="154"/>
      <c r="AA175" s="154"/>
      <c r="AB175" s="155"/>
      <c r="AC175" s="155"/>
      <c r="AD175" s="155"/>
      <c r="AE175" s="154"/>
      <c r="AF175" s="154"/>
      <c r="AG175" s="155"/>
      <c r="AH175" s="155"/>
      <c r="AI175" s="155"/>
      <c r="AJ175" s="154"/>
      <c r="AK175" s="154"/>
      <c r="AL175" s="155"/>
      <c r="AM175" s="155"/>
      <c r="AN175" s="155"/>
      <c r="AO175" s="154"/>
      <c r="AP175" s="154"/>
      <c r="AQ175" s="2">
        <v>8.6999999999999999E-10</v>
      </c>
      <c r="AR175" s="2">
        <v>0.26630214763999999</v>
      </c>
      <c r="AS175" s="2">
        <v>31441.677569756801</v>
      </c>
      <c r="AT175" s="2">
        <f t="shared" si="25"/>
        <v>-3.6262506076918262E-10</v>
      </c>
      <c r="AU175" s="154"/>
      <c r="AV175" s="155"/>
      <c r="AW175" s="155"/>
      <c r="AX175" s="155"/>
      <c r="AY175" s="154"/>
      <c r="AZ175" s="154"/>
      <c r="BA175" s="155"/>
      <c r="BB175" s="155"/>
      <c r="BC175" s="155"/>
      <c r="BD175" s="154"/>
      <c r="BE175" s="154"/>
      <c r="BF175" s="155"/>
      <c r="BG175" s="155"/>
      <c r="BH175" s="155"/>
      <c r="BI175" s="154"/>
      <c r="BJ175" s="154"/>
      <c r="BK175" s="155"/>
      <c r="BL175" s="155"/>
      <c r="BM175" s="155"/>
      <c r="BN175" s="154"/>
      <c r="BO175" s="2"/>
      <c r="BP175" s="2">
        <v>6.9200000000000001E-9</v>
      </c>
      <c r="BQ175" s="2">
        <v>0.61650089010999998</v>
      </c>
      <c r="BR175" s="2">
        <v>11403.676995575001</v>
      </c>
      <c r="BS175" s="2">
        <f t="shared" si="26"/>
        <v>-6.1384425115283936E-9</v>
      </c>
      <c r="BT175" s="2"/>
      <c r="BU175" s="2">
        <v>5.4999999999999996E-10</v>
      </c>
      <c r="BV175" s="2">
        <v>0.24926735018000001</v>
      </c>
      <c r="BW175" s="2">
        <v>15110.4661198662</v>
      </c>
      <c r="BX175" s="2">
        <f t="shared" si="27"/>
        <v>4.4517530159446462E-10</v>
      </c>
      <c r="BY175" s="154"/>
      <c r="BZ175" s="155"/>
      <c r="CA175" s="155"/>
      <c r="CB175" s="155"/>
      <c r="CC175" s="154"/>
      <c r="CD175" s="154"/>
      <c r="CE175" s="155"/>
      <c r="CF175" s="155"/>
      <c r="CG175" s="155"/>
      <c r="CH175" s="154"/>
      <c r="CI175" s="154"/>
      <c r="CJ175" s="155"/>
      <c r="CK175" s="155"/>
      <c r="CL175" s="155"/>
      <c r="CM175" s="154"/>
      <c r="CN175" s="154"/>
      <c r="CO175" s="155"/>
      <c r="CP175" s="155"/>
      <c r="CQ175" s="155"/>
      <c r="CR175" s="154"/>
    </row>
    <row r="176" spans="1:96" ht="13.5" x14ac:dyDescent="0.3">
      <c r="A176" s="154"/>
      <c r="B176" s="154"/>
      <c r="C176" s="154"/>
      <c r="D176" s="154"/>
      <c r="E176" s="154"/>
      <c r="F176" s="154"/>
      <c r="G176" s="154"/>
      <c r="H176" s="154"/>
      <c r="I176" s="154"/>
      <c r="J176" s="154"/>
      <c r="K176" s="154"/>
      <c r="L176" s="154"/>
      <c r="M176" s="2">
        <v>1.8159999999999999E-8</v>
      </c>
      <c r="N176" s="2">
        <v>3.6808386844199998</v>
      </c>
      <c r="O176" s="2">
        <v>15110.4661198662</v>
      </c>
      <c r="P176" s="2">
        <f t="shared" si="22"/>
        <v>-1.1035921085967986E-8</v>
      </c>
      <c r="Q176" s="154"/>
      <c r="R176" s="2">
        <v>1.5799999999999999E-9</v>
      </c>
      <c r="S176" s="2">
        <v>0.13519771874</v>
      </c>
      <c r="T176" s="2">
        <v>13095.8426650774</v>
      </c>
      <c r="U176" s="2">
        <f t="shared" si="23"/>
        <v>1.1100577583618692E-9</v>
      </c>
      <c r="V176" s="154"/>
      <c r="W176" s="155"/>
      <c r="X176" s="155"/>
      <c r="Y176" s="155"/>
      <c r="Z176" s="154"/>
      <c r="AA176" s="154"/>
      <c r="AB176" s="155"/>
      <c r="AC176" s="155"/>
      <c r="AD176" s="155"/>
      <c r="AE176" s="154"/>
      <c r="AF176" s="154"/>
      <c r="AG176" s="155"/>
      <c r="AH176" s="155"/>
      <c r="AI176" s="155"/>
      <c r="AJ176" s="154"/>
      <c r="AK176" s="154"/>
      <c r="AL176" s="155"/>
      <c r="AM176" s="155"/>
      <c r="AN176" s="155"/>
      <c r="AO176" s="154"/>
      <c r="AP176" s="154"/>
      <c r="AQ176" s="2">
        <v>7.7000000000000003E-10</v>
      </c>
      <c r="AR176" s="2">
        <v>2.2553095413699999</v>
      </c>
      <c r="AS176" s="2">
        <v>5235.3285382367003</v>
      </c>
      <c r="AT176" s="2">
        <f t="shared" si="25"/>
        <v>5.9987854918358882E-10</v>
      </c>
      <c r="AU176" s="154"/>
      <c r="AV176" s="155"/>
      <c r="AW176" s="155"/>
      <c r="AX176" s="155"/>
      <c r="AY176" s="154"/>
      <c r="AZ176" s="154"/>
      <c r="BA176" s="155"/>
      <c r="BB176" s="155"/>
      <c r="BC176" s="155"/>
      <c r="BD176" s="154"/>
      <c r="BE176" s="154"/>
      <c r="BF176" s="155"/>
      <c r="BG176" s="155"/>
      <c r="BH176" s="155"/>
      <c r="BI176" s="154"/>
      <c r="BJ176" s="154"/>
      <c r="BK176" s="155"/>
      <c r="BL176" s="155"/>
      <c r="BM176" s="155"/>
      <c r="BN176" s="154"/>
      <c r="BO176" s="2"/>
      <c r="BP176" s="2">
        <v>6.9999999999999998E-9</v>
      </c>
      <c r="BQ176" s="2">
        <v>3.4090116714300001</v>
      </c>
      <c r="BR176" s="2">
        <v>7.1135470007999997</v>
      </c>
      <c r="BS176" s="2">
        <f t="shared" si="26"/>
        <v>-6.4929476544499013E-9</v>
      </c>
      <c r="BT176" s="2"/>
      <c r="BU176" s="2">
        <v>6.0999999999999996E-10</v>
      </c>
      <c r="BV176" s="2">
        <v>5.9305927966100001</v>
      </c>
      <c r="BW176" s="2">
        <v>12539.853380183</v>
      </c>
      <c r="BX176" s="2">
        <f t="shared" si="27"/>
        <v>-3.8624601161416562E-10</v>
      </c>
      <c r="BY176" s="154"/>
      <c r="BZ176" s="155"/>
      <c r="CA176" s="155"/>
      <c r="CB176" s="155"/>
      <c r="CC176" s="154"/>
      <c r="CD176" s="154"/>
      <c r="CE176" s="155"/>
      <c r="CF176" s="155"/>
      <c r="CG176" s="155"/>
      <c r="CH176" s="154"/>
      <c r="CI176" s="154"/>
      <c r="CJ176" s="155"/>
      <c r="CK176" s="155"/>
      <c r="CL176" s="155"/>
      <c r="CM176" s="154"/>
      <c r="CN176" s="154"/>
      <c r="CO176" s="155"/>
      <c r="CP176" s="155"/>
      <c r="CQ176" s="155"/>
      <c r="CR176" s="154"/>
    </row>
    <row r="177" spans="1:96" ht="13.5" x14ac:dyDescent="0.3">
      <c r="A177" s="154"/>
      <c r="B177" s="154"/>
      <c r="C177" s="154"/>
      <c r="D177" s="154"/>
      <c r="E177" s="154"/>
      <c r="F177" s="154"/>
      <c r="G177" s="154"/>
      <c r="H177" s="154"/>
      <c r="I177" s="154"/>
      <c r="J177" s="154"/>
      <c r="K177" s="154"/>
      <c r="L177" s="154"/>
      <c r="M177" s="2">
        <v>1.7010000000000001E-8</v>
      </c>
      <c r="N177" s="2">
        <v>4.4110589537999996</v>
      </c>
      <c r="O177" s="2">
        <v>110.2063212194</v>
      </c>
      <c r="P177" s="2">
        <f t="shared" si="22"/>
        <v>1.6952611766185302E-8</v>
      </c>
      <c r="Q177" s="154"/>
      <c r="R177" s="2">
        <v>1.8300000000000001E-9</v>
      </c>
      <c r="S177" s="2">
        <v>0.56281322070999995</v>
      </c>
      <c r="T177" s="2">
        <v>13517.8701062334</v>
      </c>
      <c r="U177" s="2">
        <f t="shared" si="23"/>
        <v>1.7908729578063544E-9</v>
      </c>
      <c r="V177" s="154"/>
      <c r="W177" s="155"/>
      <c r="X177" s="155"/>
      <c r="Y177" s="155"/>
      <c r="Z177" s="154"/>
      <c r="AA177" s="154"/>
      <c r="AB177" s="155"/>
      <c r="AC177" s="155"/>
      <c r="AD177" s="155"/>
      <c r="AE177" s="154"/>
      <c r="AF177" s="154"/>
      <c r="AG177" s="155"/>
      <c r="AH177" s="155"/>
      <c r="AI177" s="155"/>
      <c r="AJ177" s="154"/>
      <c r="AK177" s="154"/>
      <c r="AL177" s="155"/>
      <c r="AM177" s="155"/>
      <c r="AN177" s="155"/>
      <c r="AO177" s="154"/>
      <c r="AP177" s="154"/>
      <c r="AQ177" s="2">
        <v>7.5999999999999996E-10</v>
      </c>
      <c r="AR177" s="2">
        <v>1.09869730846</v>
      </c>
      <c r="AS177" s="2">
        <v>12903.9659631792</v>
      </c>
      <c r="AT177" s="2">
        <f t="shared" si="25"/>
        <v>-7.4532182391639022E-10</v>
      </c>
      <c r="AU177" s="154"/>
      <c r="AV177" s="155"/>
      <c r="AW177" s="155"/>
      <c r="AX177" s="155"/>
      <c r="AY177" s="154"/>
      <c r="AZ177" s="154"/>
      <c r="BA177" s="155"/>
      <c r="BB177" s="155"/>
      <c r="BC177" s="155"/>
      <c r="BD177" s="154"/>
      <c r="BE177" s="154"/>
      <c r="BF177" s="155"/>
      <c r="BG177" s="155"/>
      <c r="BH177" s="155"/>
      <c r="BI177" s="154"/>
      <c r="BJ177" s="154"/>
      <c r="BK177" s="155"/>
      <c r="BL177" s="155"/>
      <c r="BM177" s="155"/>
      <c r="BN177" s="154"/>
      <c r="BO177" s="2"/>
      <c r="BP177" s="2">
        <v>7.2600000000000002E-9</v>
      </c>
      <c r="BQ177" s="2">
        <v>4.243053594E-2</v>
      </c>
      <c r="BR177" s="2">
        <v>5481.2549188676003</v>
      </c>
      <c r="BS177" s="2">
        <f t="shared" si="26"/>
        <v>3.2684639616871473E-9</v>
      </c>
      <c r="BT177" s="2"/>
      <c r="BU177" s="2">
        <v>5.4999999999999996E-10</v>
      </c>
      <c r="BV177" s="2">
        <v>4.84298966314</v>
      </c>
      <c r="BW177" s="2">
        <v>13095.8426650774</v>
      </c>
      <c r="BX177" s="2">
        <f t="shared" si="27"/>
        <v>-3.9316123871496862E-10</v>
      </c>
      <c r="BY177" s="154"/>
      <c r="BZ177" s="155"/>
      <c r="CA177" s="155"/>
      <c r="CB177" s="155"/>
      <c r="CC177" s="154"/>
      <c r="CD177" s="154"/>
      <c r="CE177" s="155"/>
      <c r="CF177" s="155"/>
      <c r="CG177" s="155"/>
      <c r="CH177" s="154"/>
      <c r="CI177" s="154"/>
      <c r="CJ177" s="155"/>
      <c r="CK177" s="155"/>
      <c r="CL177" s="155"/>
      <c r="CM177" s="154"/>
      <c r="CN177" s="154"/>
      <c r="CO177" s="155"/>
      <c r="CP177" s="155"/>
      <c r="CQ177" s="155"/>
      <c r="CR177" s="154"/>
    </row>
    <row r="178" spans="1:96" ht="13.5" x14ac:dyDescent="0.3">
      <c r="A178" s="154"/>
      <c r="B178" s="154"/>
      <c r="C178" s="154"/>
      <c r="D178" s="154"/>
      <c r="E178" s="154"/>
      <c r="F178" s="154"/>
      <c r="G178" s="154"/>
      <c r="H178" s="154"/>
      <c r="I178" s="154"/>
      <c r="J178" s="154"/>
      <c r="K178" s="154"/>
      <c r="L178" s="154"/>
      <c r="M178" s="2">
        <v>1.99E-8</v>
      </c>
      <c r="N178" s="2">
        <v>3.93295788548</v>
      </c>
      <c r="O178" s="2">
        <v>6206.8097787158003</v>
      </c>
      <c r="P178" s="2">
        <f t="shared" si="22"/>
        <v>-9.5412833034904774E-9</v>
      </c>
      <c r="Q178" s="154"/>
      <c r="R178" s="2">
        <v>1.79E-9</v>
      </c>
      <c r="S178" s="2">
        <v>3.5845081161599999</v>
      </c>
      <c r="T178" s="2">
        <v>87.308204539810006</v>
      </c>
      <c r="U178" s="2">
        <f t="shared" si="23"/>
        <v>5.1214582839828352E-10</v>
      </c>
      <c r="V178" s="154"/>
      <c r="W178" s="155"/>
      <c r="X178" s="155"/>
      <c r="Y178" s="155"/>
      <c r="Z178" s="154"/>
      <c r="AA178" s="154"/>
      <c r="AB178" s="155"/>
      <c r="AC178" s="155"/>
      <c r="AD178" s="155"/>
      <c r="AE178" s="154"/>
      <c r="AF178" s="154"/>
      <c r="AG178" s="155"/>
      <c r="AH178" s="155"/>
      <c r="AI178" s="155"/>
      <c r="AJ178" s="154"/>
      <c r="AK178" s="154"/>
      <c r="AL178" s="155"/>
      <c r="AM178" s="155"/>
      <c r="AN178" s="155"/>
      <c r="AO178" s="154"/>
      <c r="AP178" s="154"/>
      <c r="AQ178" s="2">
        <v>5.7999999999999996E-10</v>
      </c>
      <c r="AR178" s="2">
        <v>4.2824613830700002</v>
      </c>
      <c r="AS178" s="2">
        <v>12559.038152982001</v>
      </c>
      <c r="AT178" s="2">
        <f t="shared" si="25"/>
        <v>3.514079974777598E-10</v>
      </c>
      <c r="AU178" s="154"/>
      <c r="AV178" s="155"/>
      <c r="AW178" s="155"/>
      <c r="AX178" s="155"/>
      <c r="AY178" s="154"/>
      <c r="AZ178" s="154"/>
      <c r="BA178" s="155"/>
      <c r="BB178" s="155"/>
      <c r="BC178" s="155"/>
      <c r="BD178" s="154"/>
      <c r="BE178" s="154"/>
      <c r="BF178" s="155"/>
      <c r="BG178" s="155"/>
      <c r="BH178" s="155"/>
      <c r="BI178" s="154"/>
      <c r="BJ178" s="154"/>
      <c r="BK178" s="155"/>
      <c r="BL178" s="155"/>
      <c r="BM178" s="155"/>
      <c r="BN178" s="154"/>
      <c r="BO178" s="2"/>
      <c r="BP178" s="2">
        <v>5.5700000000000004E-9</v>
      </c>
      <c r="BQ178" s="2">
        <v>4.78317696534</v>
      </c>
      <c r="BR178" s="2">
        <v>20199.094959632999</v>
      </c>
      <c r="BS178" s="2">
        <f t="shared" si="26"/>
        <v>5.5040324643636791E-9</v>
      </c>
      <c r="BT178" s="2"/>
      <c r="BU178" s="2">
        <v>6.6999999999999996E-10</v>
      </c>
      <c r="BV178" s="2">
        <v>6.1169058924700002</v>
      </c>
      <c r="BW178" s="2">
        <v>8662.2403235630009</v>
      </c>
      <c r="BX178" s="2">
        <f t="shared" si="27"/>
        <v>-4.4382341506902133E-10</v>
      </c>
      <c r="BY178" s="154"/>
      <c r="BZ178" s="155"/>
      <c r="CA178" s="155"/>
      <c r="CB178" s="155"/>
      <c r="CC178" s="154"/>
      <c r="CD178" s="154"/>
      <c r="CE178" s="155"/>
      <c r="CF178" s="155"/>
      <c r="CG178" s="155"/>
      <c r="CH178" s="154"/>
      <c r="CI178" s="154"/>
      <c r="CJ178" s="155"/>
      <c r="CK178" s="155"/>
      <c r="CL178" s="155"/>
      <c r="CM178" s="154"/>
      <c r="CN178" s="154"/>
      <c r="CO178" s="155"/>
      <c r="CP178" s="155"/>
      <c r="CQ178" s="155"/>
      <c r="CR178" s="154"/>
    </row>
    <row r="179" spans="1:96" ht="13.5" x14ac:dyDescent="0.3">
      <c r="A179" s="154"/>
      <c r="B179" s="154"/>
      <c r="C179" s="154"/>
      <c r="D179" s="154"/>
      <c r="E179" s="154"/>
      <c r="F179" s="154"/>
      <c r="G179" s="154"/>
      <c r="H179" s="154"/>
      <c r="I179" s="154"/>
      <c r="J179" s="154"/>
      <c r="K179" s="154"/>
      <c r="L179" s="154"/>
      <c r="M179" s="2">
        <v>2.103E-8</v>
      </c>
      <c r="N179" s="2">
        <v>0.75354917468000004</v>
      </c>
      <c r="O179" s="2">
        <v>13521.751441591399</v>
      </c>
      <c r="P179" s="2">
        <f t="shared" si="22"/>
        <v>1.88352400751339E-8</v>
      </c>
      <c r="Q179" s="154"/>
      <c r="R179" s="2">
        <v>1.5199999999999999E-9</v>
      </c>
      <c r="S179" s="2">
        <v>2.8407047681800002</v>
      </c>
      <c r="T179" s="2">
        <v>5650.2921106781996</v>
      </c>
      <c r="U179" s="2">
        <f t="shared" si="23"/>
        <v>1.420205055058643E-9</v>
      </c>
      <c r="V179" s="154"/>
      <c r="W179" s="155"/>
      <c r="X179" s="155"/>
      <c r="Y179" s="155"/>
      <c r="Z179" s="154"/>
      <c r="AA179" s="154"/>
      <c r="AB179" s="155"/>
      <c r="AC179" s="155"/>
      <c r="AD179" s="155"/>
      <c r="AE179" s="154"/>
      <c r="AF179" s="154"/>
      <c r="AG179" s="155"/>
      <c r="AH179" s="155"/>
      <c r="AI179" s="155"/>
      <c r="AJ179" s="154"/>
      <c r="AK179" s="154"/>
      <c r="AL179" s="155"/>
      <c r="AM179" s="155"/>
      <c r="AN179" s="155"/>
      <c r="AO179" s="154"/>
      <c r="AP179" s="154"/>
      <c r="AQ179" s="2">
        <v>6.3999999999999996E-10</v>
      </c>
      <c r="AR179" s="2">
        <v>5.5111283011400003</v>
      </c>
      <c r="AS179" s="2">
        <v>173904.65170085299</v>
      </c>
      <c r="AT179" s="2">
        <f t="shared" si="25"/>
        <v>-5.5454563998568608E-10</v>
      </c>
      <c r="AU179" s="154"/>
      <c r="AV179" s="155"/>
      <c r="AW179" s="155"/>
      <c r="AX179" s="155"/>
      <c r="AY179" s="154"/>
      <c r="AZ179" s="154"/>
      <c r="BA179" s="155"/>
      <c r="BB179" s="155"/>
      <c r="BC179" s="155"/>
      <c r="BD179" s="154"/>
      <c r="BE179" s="154"/>
      <c r="BF179" s="155"/>
      <c r="BG179" s="155"/>
      <c r="BH179" s="155"/>
      <c r="BI179" s="154"/>
      <c r="BJ179" s="154"/>
      <c r="BK179" s="155"/>
      <c r="BL179" s="155"/>
      <c r="BM179" s="155"/>
      <c r="BN179" s="154"/>
      <c r="BO179" s="2"/>
      <c r="BP179" s="2">
        <v>6.4899999999999997E-9</v>
      </c>
      <c r="BQ179" s="2">
        <v>1.04027912958</v>
      </c>
      <c r="BR179" s="2">
        <v>6062.6632075526004</v>
      </c>
      <c r="BS179" s="2">
        <f t="shared" si="26"/>
        <v>3.3881009919425691E-9</v>
      </c>
      <c r="BT179" s="2"/>
      <c r="BU179" s="2">
        <v>5.4E-10</v>
      </c>
      <c r="BV179" s="2">
        <v>5.7375063857099997</v>
      </c>
      <c r="BW179" s="2">
        <v>3634.6210245184002</v>
      </c>
      <c r="BX179" s="2">
        <f t="shared" si="27"/>
        <v>-1.9426070150857814E-10</v>
      </c>
      <c r="BY179" s="154"/>
      <c r="BZ179" s="155"/>
      <c r="CA179" s="155"/>
      <c r="CB179" s="155"/>
      <c r="CC179" s="154"/>
      <c r="CD179" s="154"/>
      <c r="CE179" s="155"/>
      <c r="CF179" s="155"/>
      <c r="CG179" s="155"/>
      <c r="CH179" s="154"/>
      <c r="CI179" s="154"/>
      <c r="CJ179" s="155"/>
      <c r="CK179" s="155"/>
      <c r="CL179" s="155"/>
      <c r="CM179" s="154"/>
      <c r="CN179" s="154"/>
      <c r="CO179" s="155"/>
      <c r="CP179" s="155"/>
      <c r="CQ179" s="155"/>
      <c r="CR179" s="154"/>
    </row>
    <row r="180" spans="1:96" ht="13.5" x14ac:dyDescent="0.3">
      <c r="A180" s="154"/>
      <c r="B180" s="154"/>
      <c r="C180" s="154"/>
      <c r="D180" s="154"/>
      <c r="E180" s="154"/>
      <c r="F180" s="154"/>
      <c r="G180" s="154"/>
      <c r="H180" s="154"/>
      <c r="I180" s="154"/>
      <c r="J180" s="154"/>
      <c r="K180" s="154"/>
      <c r="L180" s="154"/>
      <c r="M180" s="2">
        <v>1.7739999999999999E-8</v>
      </c>
      <c r="N180" s="2">
        <v>0.48747535361</v>
      </c>
      <c r="O180" s="2">
        <v>1551.0452226479999</v>
      </c>
      <c r="P180" s="2">
        <f t="shared" si="22"/>
        <v>1.5154778010987835E-8</v>
      </c>
      <c r="Q180" s="154"/>
      <c r="R180" s="2">
        <v>1.8199999999999999E-9</v>
      </c>
      <c r="S180" s="2">
        <v>0.44065530623999999</v>
      </c>
      <c r="T180" s="2">
        <v>17253.0411076895</v>
      </c>
      <c r="U180" s="2">
        <f t="shared" si="23"/>
        <v>-8.8816259004105858E-10</v>
      </c>
      <c r="V180" s="154"/>
      <c r="W180" s="155"/>
      <c r="X180" s="155"/>
      <c r="Y180" s="155"/>
      <c r="Z180" s="154"/>
      <c r="AA180" s="154"/>
      <c r="AB180" s="155"/>
      <c r="AC180" s="155"/>
      <c r="AD180" s="155"/>
      <c r="AE180" s="154"/>
      <c r="AF180" s="154"/>
      <c r="AG180" s="155"/>
      <c r="AH180" s="155"/>
      <c r="AI180" s="155"/>
      <c r="AJ180" s="154"/>
      <c r="AK180" s="154"/>
      <c r="AL180" s="155"/>
      <c r="AM180" s="155"/>
      <c r="AN180" s="155"/>
      <c r="AO180" s="154"/>
      <c r="AP180" s="154"/>
      <c r="AQ180" s="2">
        <v>5.6000000000000003E-10</v>
      </c>
      <c r="AR180" s="2">
        <v>2.6013379485099999</v>
      </c>
      <c r="AS180" s="2">
        <v>73188.375978442098</v>
      </c>
      <c r="AT180" s="2">
        <f t="shared" si="25"/>
        <v>-4.438789231822678E-10</v>
      </c>
      <c r="AU180" s="154"/>
      <c r="AV180" s="155"/>
      <c r="AW180" s="155"/>
      <c r="AX180" s="155"/>
      <c r="AY180" s="154"/>
      <c r="AZ180" s="154"/>
      <c r="BA180" s="155"/>
      <c r="BB180" s="155"/>
      <c r="BC180" s="155"/>
      <c r="BD180" s="154"/>
      <c r="BE180" s="154"/>
      <c r="BF180" s="155"/>
      <c r="BG180" s="155"/>
      <c r="BH180" s="155"/>
      <c r="BI180" s="154"/>
      <c r="BJ180" s="154"/>
      <c r="BK180" s="155"/>
      <c r="BL180" s="155"/>
      <c r="BM180" s="155"/>
      <c r="BN180" s="154"/>
      <c r="BO180" s="2"/>
      <c r="BP180" s="2">
        <v>6.3300000000000003E-9</v>
      </c>
      <c r="BQ180" s="2">
        <v>5.7022995916700001</v>
      </c>
      <c r="BR180" s="2">
        <v>45892.730433156903</v>
      </c>
      <c r="BS180" s="2">
        <f t="shared" si="26"/>
        <v>-6.1385330232692983E-9</v>
      </c>
      <c r="BT180" s="2"/>
      <c r="BU180" s="2">
        <v>7.4000000000000003E-10</v>
      </c>
      <c r="BV180" s="2">
        <v>1.05466745829</v>
      </c>
      <c r="BW180" s="2">
        <v>16460.333529524902</v>
      </c>
      <c r="BX180" s="2">
        <f t="shared" si="27"/>
        <v>-1.5026969914773552E-10</v>
      </c>
      <c r="BY180" s="154"/>
      <c r="BZ180" s="155"/>
      <c r="CA180" s="155"/>
      <c r="CB180" s="155"/>
      <c r="CC180" s="154"/>
      <c r="CD180" s="154"/>
      <c r="CE180" s="155"/>
      <c r="CF180" s="155"/>
      <c r="CG180" s="155"/>
      <c r="CH180" s="154"/>
      <c r="CI180" s="154"/>
      <c r="CJ180" s="155"/>
      <c r="CK180" s="155"/>
      <c r="CL180" s="155"/>
      <c r="CM180" s="154"/>
      <c r="CN180" s="154"/>
      <c r="CO180" s="155"/>
      <c r="CP180" s="155"/>
      <c r="CQ180" s="155"/>
      <c r="CR180" s="154"/>
    </row>
    <row r="181" spans="1:96" ht="13.5" x14ac:dyDescent="0.3">
      <c r="A181" s="154"/>
      <c r="B181" s="154"/>
      <c r="C181" s="154"/>
      <c r="D181" s="154"/>
      <c r="E181" s="154"/>
      <c r="F181" s="154"/>
      <c r="G181" s="154"/>
      <c r="H181" s="154"/>
      <c r="I181" s="154"/>
      <c r="J181" s="154"/>
      <c r="K181" s="154"/>
      <c r="L181" s="154"/>
      <c r="M181" s="2">
        <v>1.8819999999999999E-8</v>
      </c>
      <c r="N181" s="2">
        <v>0.86684493431999998</v>
      </c>
      <c r="O181" s="2">
        <v>22003.914634869801</v>
      </c>
      <c r="P181" s="2">
        <f t="shared" si="22"/>
        <v>1.8705090010225587E-8</v>
      </c>
      <c r="Q181" s="154"/>
      <c r="R181" s="2">
        <v>1.6000000000000001E-9</v>
      </c>
      <c r="S181" s="2">
        <v>5.9576726417100003</v>
      </c>
      <c r="T181" s="2">
        <v>4701.1165017084004</v>
      </c>
      <c r="U181" s="2">
        <f t="shared" si="23"/>
        <v>1.2916118027714509E-9</v>
      </c>
      <c r="V181" s="154"/>
      <c r="W181" s="155"/>
      <c r="X181" s="155"/>
      <c r="Y181" s="155"/>
      <c r="Z181" s="154"/>
      <c r="AA181" s="154"/>
      <c r="AB181" s="155"/>
      <c r="AC181" s="155"/>
      <c r="AD181" s="155"/>
      <c r="AE181" s="154"/>
      <c r="AF181" s="154"/>
      <c r="AG181" s="155"/>
      <c r="AH181" s="155"/>
      <c r="AI181" s="155"/>
      <c r="AJ181" s="154"/>
      <c r="AK181" s="154"/>
      <c r="AL181" s="155"/>
      <c r="AM181" s="155"/>
      <c r="AN181" s="155"/>
      <c r="AO181" s="154"/>
      <c r="AP181" s="154"/>
      <c r="AQ181" s="2">
        <v>5.4999999999999996E-10</v>
      </c>
      <c r="AR181" s="2">
        <v>5.8148315002200004</v>
      </c>
      <c r="AS181" s="2">
        <v>143233.51002161999</v>
      </c>
      <c r="AT181" s="2">
        <f t="shared" si="25"/>
        <v>2.3129142842131592E-10</v>
      </c>
      <c r="AU181" s="154"/>
      <c r="AV181" s="155"/>
      <c r="AW181" s="155"/>
      <c r="AX181" s="155"/>
      <c r="AY181" s="154"/>
      <c r="AZ181" s="154"/>
      <c r="BA181" s="155"/>
      <c r="BB181" s="155"/>
      <c r="BC181" s="155"/>
      <c r="BD181" s="154"/>
      <c r="BE181" s="154"/>
      <c r="BF181" s="155"/>
      <c r="BG181" s="155"/>
      <c r="BH181" s="155"/>
      <c r="BI181" s="154"/>
      <c r="BJ181" s="154"/>
      <c r="BK181" s="155"/>
      <c r="BL181" s="155"/>
      <c r="BM181" s="155"/>
      <c r="BN181" s="154"/>
      <c r="BO181" s="2"/>
      <c r="BP181" s="2">
        <v>5.9200000000000002E-9</v>
      </c>
      <c r="BQ181" s="2">
        <v>6.1183672965799998</v>
      </c>
      <c r="BR181" s="2">
        <v>9623.6882766912004</v>
      </c>
      <c r="BS181" s="2">
        <f t="shared" si="26"/>
        <v>3.5034262003563947E-9</v>
      </c>
      <c r="BT181" s="2"/>
      <c r="BU181" s="2">
        <v>5.3000000000000003E-10</v>
      </c>
      <c r="BV181" s="2">
        <v>2.29084335688</v>
      </c>
      <c r="BW181" s="2">
        <v>16062.1845261168</v>
      </c>
      <c r="BX181" s="2">
        <f t="shared" si="27"/>
        <v>3.9754042887197375E-10</v>
      </c>
      <c r="BY181" s="154"/>
      <c r="BZ181" s="155"/>
      <c r="CA181" s="155"/>
      <c r="CB181" s="155"/>
      <c r="CC181" s="154"/>
      <c r="CD181" s="154"/>
      <c r="CE181" s="155"/>
      <c r="CF181" s="155"/>
      <c r="CG181" s="155"/>
      <c r="CH181" s="154"/>
      <c r="CI181" s="154"/>
      <c r="CJ181" s="155"/>
      <c r="CK181" s="155"/>
      <c r="CL181" s="155"/>
      <c r="CM181" s="154"/>
      <c r="CN181" s="154"/>
      <c r="CO181" s="155"/>
      <c r="CP181" s="155"/>
      <c r="CQ181" s="155"/>
      <c r="CR181" s="154"/>
    </row>
    <row r="182" spans="1:96" ht="13.5" x14ac:dyDescent="0.3">
      <c r="A182" s="154"/>
      <c r="B182" s="154"/>
      <c r="C182" s="154"/>
      <c r="D182" s="154"/>
      <c r="E182" s="154"/>
      <c r="F182" s="154"/>
      <c r="G182" s="154"/>
      <c r="H182" s="154"/>
      <c r="I182" s="154"/>
      <c r="J182" s="154"/>
      <c r="K182" s="154"/>
      <c r="L182" s="154"/>
      <c r="M182" s="2">
        <v>1.9239999999999999E-8</v>
      </c>
      <c r="N182" s="2">
        <v>1.2289832413199999</v>
      </c>
      <c r="O182" s="2">
        <v>709.93304855830002</v>
      </c>
      <c r="P182" s="2">
        <f t="shared" si="22"/>
        <v>1.8881775042565336E-8</v>
      </c>
      <c r="Q182" s="154"/>
      <c r="R182" s="2">
        <v>1.4200000000000001E-9</v>
      </c>
      <c r="S182" s="2">
        <v>1.4629013752</v>
      </c>
      <c r="T182" s="2">
        <v>11087.285125918401</v>
      </c>
      <c r="U182" s="2">
        <f t="shared" si="23"/>
        <v>1.1121907768213604E-9</v>
      </c>
      <c r="V182" s="154"/>
      <c r="W182" s="155"/>
      <c r="X182" s="155"/>
      <c r="Y182" s="155"/>
      <c r="Z182" s="154"/>
      <c r="AA182" s="154"/>
      <c r="AB182" s="155"/>
      <c r="AC182" s="155"/>
      <c r="AD182" s="155"/>
      <c r="AE182" s="154"/>
      <c r="AF182" s="154"/>
      <c r="AG182" s="155"/>
      <c r="AH182" s="155"/>
      <c r="AI182" s="155"/>
      <c r="AJ182" s="154"/>
      <c r="AK182" s="154"/>
      <c r="AL182" s="155"/>
      <c r="AM182" s="155"/>
      <c r="AN182" s="155"/>
      <c r="AO182" s="154"/>
      <c r="AP182" s="154"/>
      <c r="AQ182" s="2">
        <v>5.4E-10</v>
      </c>
      <c r="AR182" s="2">
        <v>3.3848203150399998</v>
      </c>
      <c r="AS182" s="2">
        <v>323049.11878710199</v>
      </c>
      <c r="AT182" s="2">
        <f t="shared" si="25"/>
        <v>-4.0828597336881421E-10</v>
      </c>
      <c r="AU182" s="154"/>
      <c r="AV182" s="155"/>
      <c r="AW182" s="155"/>
      <c r="AX182" s="155"/>
      <c r="AY182" s="154"/>
      <c r="AZ182" s="154"/>
      <c r="BA182" s="155"/>
      <c r="BB182" s="155"/>
      <c r="BC182" s="155"/>
      <c r="BD182" s="154"/>
      <c r="BE182" s="154"/>
      <c r="BF182" s="155"/>
      <c r="BG182" s="155"/>
      <c r="BH182" s="155"/>
      <c r="BI182" s="154"/>
      <c r="BJ182" s="154"/>
      <c r="BK182" s="155"/>
      <c r="BL182" s="155"/>
      <c r="BM182" s="155"/>
      <c r="BN182" s="154"/>
      <c r="BO182" s="2"/>
      <c r="BP182" s="2">
        <v>5.2300000000000003E-9</v>
      </c>
      <c r="BQ182" s="2">
        <v>3.6284002126599999</v>
      </c>
      <c r="BR182" s="2">
        <v>5333.9002410215999</v>
      </c>
      <c r="BS182" s="2">
        <f t="shared" si="26"/>
        <v>-3.4707783912700779E-9</v>
      </c>
      <c r="BT182" s="2"/>
      <c r="BU182" s="2">
        <v>6.3999999999999996E-10</v>
      </c>
      <c r="BV182" s="2">
        <v>2.1351376792700001</v>
      </c>
      <c r="BW182" s="2">
        <v>7875.6718636242003</v>
      </c>
      <c r="BX182" s="2">
        <f t="shared" si="27"/>
        <v>-2.0442979272461567E-10</v>
      </c>
      <c r="BY182" s="154"/>
      <c r="BZ182" s="155"/>
      <c r="CA182" s="155"/>
      <c r="CB182" s="155"/>
      <c r="CC182" s="154"/>
      <c r="CD182" s="154"/>
      <c r="CE182" s="155"/>
      <c r="CF182" s="155"/>
      <c r="CG182" s="155"/>
      <c r="CH182" s="154"/>
      <c r="CI182" s="154"/>
      <c r="CJ182" s="155"/>
      <c r="CK182" s="155"/>
      <c r="CL182" s="155"/>
      <c r="CM182" s="154"/>
      <c r="CN182" s="154"/>
      <c r="CO182" s="155"/>
      <c r="CP182" s="155"/>
      <c r="CQ182" s="155"/>
      <c r="CR182" s="154"/>
    </row>
    <row r="183" spans="1:96" ht="13.5" x14ac:dyDescent="0.3">
      <c r="A183" s="154"/>
      <c r="B183" s="154"/>
      <c r="C183" s="154"/>
      <c r="D183" s="154"/>
      <c r="E183" s="154"/>
      <c r="F183" s="154"/>
      <c r="G183" s="154"/>
      <c r="H183" s="154"/>
      <c r="I183" s="154"/>
      <c r="J183" s="154"/>
      <c r="K183" s="154"/>
      <c r="L183" s="154"/>
      <c r="M183" s="2">
        <v>2.009E-8</v>
      </c>
      <c r="N183" s="2">
        <v>4.6285092197999997</v>
      </c>
      <c r="O183" s="2">
        <v>6037.2442037620003</v>
      </c>
      <c r="P183" s="2">
        <f t="shared" si="22"/>
        <v>-1.1060780591142778E-8</v>
      </c>
      <c r="Q183" s="154"/>
      <c r="R183" s="2">
        <v>1.4200000000000001E-9</v>
      </c>
      <c r="S183" s="2">
        <v>2.0446403608699999</v>
      </c>
      <c r="T183" s="2">
        <v>20426.571092422</v>
      </c>
      <c r="U183" s="2">
        <f t="shared" si="23"/>
        <v>9.8723351851120402E-10</v>
      </c>
      <c r="V183" s="154"/>
      <c r="W183" s="155"/>
      <c r="X183" s="155"/>
      <c r="Y183" s="155"/>
      <c r="Z183" s="154"/>
      <c r="AA183" s="154"/>
      <c r="AB183" s="155"/>
      <c r="AC183" s="155"/>
      <c r="AD183" s="155"/>
      <c r="AE183" s="154"/>
      <c r="AF183" s="154"/>
      <c r="AG183" s="155"/>
      <c r="AH183" s="155"/>
      <c r="AI183" s="155"/>
      <c r="AJ183" s="154"/>
      <c r="AK183" s="154"/>
      <c r="AL183" s="155"/>
      <c r="AM183" s="155"/>
      <c r="AN183" s="155"/>
      <c r="AO183" s="154"/>
      <c r="AP183" s="154"/>
      <c r="AQ183" s="2">
        <v>3.9E-10</v>
      </c>
      <c r="AR183" s="2">
        <v>3.28500401343</v>
      </c>
      <c r="AS183" s="2">
        <v>71768.509881325401</v>
      </c>
      <c r="AT183" s="2">
        <f t="shared" si="25"/>
        <v>3.7595728917277093E-10</v>
      </c>
      <c r="AU183" s="154"/>
      <c r="AV183" s="155"/>
      <c r="AW183" s="155"/>
      <c r="AX183" s="155"/>
      <c r="AY183" s="154"/>
      <c r="AZ183" s="154"/>
      <c r="BA183" s="155"/>
      <c r="BB183" s="155"/>
      <c r="BC183" s="155"/>
      <c r="BD183" s="154"/>
      <c r="BE183" s="154"/>
      <c r="BF183" s="155"/>
      <c r="BG183" s="155"/>
      <c r="BH183" s="155"/>
      <c r="BI183" s="154"/>
      <c r="BJ183" s="154"/>
      <c r="BK183" s="155"/>
      <c r="BL183" s="155"/>
      <c r="BM183" s="155"/>
      <c r="BN183" s="154"/>
      <c r="BO183" s="2"/>
      <c r="BP183" s="2">
        <v>6.0399999999999998E-9</v>
      </c>
      <c r="BQ183" s="2">
        <v>5.57734696185</v>
      </c>
      <c r="BR183" s="2">
        <v>10344.295065385801</v>
      </c>
      <c r="BS183" s="2">
        <f t="shared" si="26"/>
        <v>-4.2050344702796823E-9</v>
      </c>
      <c r="BT183" s="2"/>
      <c r="BU183" s="2">
        <v>6.6999999999999996E-10</v>
      </c>
      <c r="BV183" s="2">
        <v>7.0968075180000006E-2</v>
      </c>
      <c r="BW183" s="2">
        <v>14945.3161735544</v>
      </c>
      <c r="BX183" s="2">
        <f t="shared" si="27"/>
        <v>-4.1195221043216452E-10</v>
      </c>
      <c r="BY183" s="154"/>
      <c r="BZ183" s="155"/>
      <c r="CA183" s="155"/>
      <c r="CB183" s="155"/>
      <c r="CC183" s="154"/>
      <c r="CD183" s="154"/>
      <c r="CE183" s="155"/>
      <c r="CF183" s="155"/>
      <c r="CG183" s="155"/>
      <c r="CH183" s="154"/>
      <c r="CI183" s="154"/>
      <c r="CJ183" s="155"/>
      <c r="CK183" s="155"/>
      <c r="CL183" s="155"/>
      <c r="CM183" s="154"/>
      <c r="CN183" s="154"/>
      <c r="CO183" s="155"/>
      <c r="CP183" s="155"/>
      <c r="CQ183" s="155"/>
      <c r="CR183" s="154"/>
    </row>
    <row r="184" spans="1:96" ht="13.5" x14ac:dyDescent="0.3">
      <c r="A184" s="154"/>
      <c r="B184" s="154"/>
      <c r="C184" s="154"/>
      <c r="D184" s="154"/>
      <c r="E184" s="154"/>
      <c r="F184" s="154"/>
      <c r="G184" s="154"/>
      <c r="H184" s="154"/>
      <c r="I184" s="154"/>
      <c r="J184" s="154"/>
      <c r="K184" s="154"/>
      <c r="L184" s="154"/>
      <c r="M184" s="2">
        <v>1.9239999999999999E-8</v>
      </c>
      <c r="N184" s="2">
        <v>0.60231842508</v>
      </c>
      <c r="O184" s="2">
        <v>6284.0561710596003</v>
      </c>
      <c r="P184" s="2">
        <f t="shared" si="22"/>
        <v>-1.0310174857583434E-8</v>
      </c>
      <c r="Q184" s="154"/>
      <c r="R184" s="2">
        <v>1.31E-9</v>
      </c>
      <c r="S184" s="2">
        <v>5.40912137746</v>
      </c>
      <c r="T184" s="2">
        <v>2699.7348193175999</v>
      </c>
      <c r="U184" s="2">
        <f t="shared" si="23"/>
        <v>6.9945270032568079E-10</v>
      </c>
      <c r="V184" s="154"/>
      <c r="W184" s="155"/>
      <c r="X184" s="155"/>
      <c r="Y184" s="155"/>
      <c r="Z184" s="154"/>
      <c r="AA184" s="154"/>
      <c r="AB184" s="155"/>
      <c r="AC184" s="155"/>
      <c r="AD184" s="155"/>
      <c r="AE184" s="154"/>
      <c r="AF184" s="154"/>
      <c r="AG184" s="155"/>
      <c r="AH184" s="155"/>
      <c r="AI184" s="155"/>
      <c r="AJ184" s="154"/>
      <c r="AK184" s="154"/>
      <c r="AL184" s="155"/>
      <c r="AM184" s="155"/>
      <c r="AN184" s="155"/>
      <c r="AO184" s="154"/>
      <c r="AP184" s="154"/>
      <c r="AQ184" s="2">
        <v>3.9E-10</v>
      </c>
      <c r="AR184" s="2">
        <v>3.1123991068999999</v>
      </c>
      <c r="AS184" s="2">
        <v>96900.813281291004</v>
      </c>
      <c r="AT184" s="2">
        <f t="shared" si="25"/>
        <v>3.8745779612492569E-10</v>
      </c>
      <c r="AU184" s="154"/>
      <c r="AV184" s="155"/>
      <c r="AW184" s="155"/>
      <c r="AX184" s="155"/>
      <c r="AY184" s="154"/>
      <c r="AZ184" s="154"/>
      <c r="BA184" s="155"/>
      <c r="BB184" s="155"/>
      <c r="BC184" s="155"/>
      <c r="BD184" s="154"/>
      <c r="BE184" s="154"/>
      <c r="BF184" s="155"/>
      <c r="BG184" s="155"/>
      <c r="BH184" s="155"/>
      <c r="BI184" s="154"/>
      <c r="BJ184" s="154"/>
      <c r="BK184" s="155"/>
      <c r="BL184" s="155"/>
      <c r="BM184" s="155"/>
      <c r="BN184" s="154"/>
      <c r="BO184" s="2"/>
      <c r="BP184" s="2">
        <v>4.9600000000000002E-9</v>
      </c>
      <c r="BQ184" s="2">
        <v>2.2102349944899999</v>
      </c>
      <c r="BR184" s="2">
        <v>1990.745017041</v>
      </c>
      <c r="BS184" s="2">
        <f t="shared" si="26"/>
        <v>-4.9595269012954227E-9</v>
      </c>
      <c r="BT184" s="2"/>
      <c r="BU184" s="2">
        <v>5.1E-10</v>
      </c>
      <c r="BV184" s="2">
        <v>2.3151119442899999</v>
      </c>
      <c r="BW184" s="2">
        <v>6262.7205305926</v>
      </c>
      <c r="BX184" s="2">
        <f t="shared" si="27"/>
        <v>-4.7712639694506388E-10</v>
      </c>
      <c r="BY184" s="154"/>
      <c r="BZ184" s="155"/>
      <c r="CA184" s="155"/>
      <c r="CB184" s="155"/>
      <c r="CC184" s="154"/>
      <c r="CD184" s="154"/>
      <c r="CE184" s="155"/>
      <c r="CF184" s="155"/>
      <c r="CG184" s="155"/>
      <c r="CH184" s="154"/>
      <c r="CI184" s="154"/>
      <c r="CJ184" s="155"/>
      <c r="CK184" s="155"/>
      <c r="CL184" s="155"/>
      <c r="CM184" s="154"/>
      <c r="CN184" s="154"/>
      <c r="CO184" s="155"/>
      <c r="CP184" s="155"/>
      <c r="CQ184" s="155"/>
      <c r="CR184" s="154"/>
    </row>
    <row r="185" spans="1:96" ht="13.5" x14ac:dyDescent="0.3">
      <c r="A185" s="154"/>
      <c r="B185" s="154"/>
      <c r="C185" s="154"/>
      <c r="D185" s="154"/>
      <c r="E185" s="154"/>
      <c r="F185" s="154"/>
      <c r="G185" s="154"/>
      <c r="H185" s="154"/>
      <c r="I185" s="154"/>
      <c r="J185" s="154"/>
      <c r="K185" s="154"/>
      <c r="L185" s="154"/>
      <c r="M185" s="2">
        <v>1.5959999999999999E-8</v>
      </c>
      <c r="N185" s="2">
        <v>3.98332956992</v>
      </c>
      <c r="O185" s="2">
        <v>13916.0191096416</v>
      </c>
      <c r="P185" s="2">
        <f t="shared" si="22"/>
        <v>-1.2513833160491707E-8</v>
      </c>
      <c r="Q185" s="154"/>
      <c r="R185" s="2">
        <v>1.44E-9</v>
      </c>
      <c r="S185" s="2">
        <v>2.0731209048500001</v>
      </c>
      <c r="T185" s="2">
        <v>25158.6017197654</v>
      </c>
      <c r="U185" s="2">
        <f t="shared" si="23"/>
        <v>-9.4805873208664815E-10</v>
      </c>
      <c r="V185" s="154"/>
      <c r="W185" s="155"/>
      <c r="X185" s="155"/>
      <c r="Y185" s="155"/>
      <c r="Z185" s="154"/>
      <c r="AA185" s="154"/>
      <c r="AB185" s="155"/>
      <c r="AC185" s="155"/>
      <c r="AD185" s="155"/>
      <c r="AE185" s="154"/>
      <c r="AF185" s="154"/>
      <c r="AG185" s="155"/>
      <c r="AH185" s="155"/>
      <c r="AI185" s="155"/>
      <c r="AJ185" s="154"/>
      <c r="AK185" s="154"/>
      <c r="AL185" s="155"/>
      <c r="AM185" s="155"/>
      <c r="AN185" s="155"/>
      <c r="AO185" s="154"/>
      <c r="AP185" s="154"/>
      <c r="AQ185" s="2"/>
      <c r="AR185" s="2"/>
      <c r="AS185" s="2"/>
      <c r="AT185" s="2"/>
      <c r="AU185" s="154"/>
      <c r="AV185" s="155"/>
      <c r="AW185" s="155"/>
      <c r="AX185" s="155"/>
      <c r="AY185" s="154"/>
      <c r="AZ185" s="154"/>
      <c r="BA185" s="155"/>
      <c r="BB185" s="155"/>
      <c r="BC185" s="155"/>
      <c r="BD185" s="154"/>
      <c r="BE185" s="154"/>
      <c r="BF185" s="155"/>
      <c r="BG185" s="155"/>
      <c r="BH185" s="155"/>
      <c r="BI185" s="154"/>
      <c r="BJ185" s="154"/>
      <c r="BK185" s="155"/>
      <c r="BL185" s="155"/>
      <c r="BM185" s="155"/>
      <c r="BN185" s="154"/>
      <c r="BO185" s="2"/>
      <c r="BP185" s="2">
        <v>6.9100000000000003E-9</v>
      </c>
      <c r="BQ185" s="2">
        <v>1.9607173260199999</v>
      </c>
      <c r="BR185" s="2">
        <v>12416.588502848201</v>
      </c>
      <c r="BS185" s="2">
        <f t="shared" si="26"/>
        <v>-5.8030475360947343E-9</v>
      </c>
      <c r="BT185" s="2"/>
      <c r="BU185" s="2">
        <v>5.7E-10</v>
      </c>
      <c r="BV185" s="2">
        <v>5.7705547123700001</v>
      </c>
      <c r="BW185" s="2">
        <v>12043.574281888999</v>
      </c>
      <c r="BX185" s="2">
        <f t="shared" si="27"/>
        <v>5.4122563551561786E-10</v>
      </c>
      <c r="BY185" s="154"/>
      <c r="BZ185" s="155"/>
      <c r="CA185" s="155"/>
      <c r="CB185" s="155"/>
      <c r="CC185" s="154"/>
      <c r="CD185" s="154"/>
      <c r="CE185" s="155"/>
      <c r="CF185" s="155"/>
      <c r="CG185" s="155"/>
      <c r="CH185" s="154"/>
      <c r="CI185" s="154"/>
      <c r="CJ185" s="155"/>
      <c r="CK185" s="155"/>
      <c r="CL185" s="155"/>
      <c r="CM185" s="154"/>
      <c r="CN185" s="154"/>
      <c r="CO185" s="155"/>
      <c r="CP185" s="155"/>
      <c r="CQ185" s="155"/>
      <c r="CR185" s="154"/>
    </row>
    <row r="186" spans="1:96" ht="13.5" x14ac:dyDescent="0.3">
      <c r="A186" s="154"/>
      <c r="B186" s="154"/>
      <c r="C186" s="154"/>
      <c r="D186" s="154"/>
      <c r="E186" s="154"/>
      <c r="F186" s="154"/>
      <c r="G186" s="154"/>
      <c r="H186" s="154"/>
      <c r="I186" s="154"/>
      <c r="J186" s="154"/>
      <c r="K186" s="154"/>
      <c r="L186" s="154"/>
      <c r="M186" s="2">
        <v>1.6639999999999999E-8</v>
      </c>
      <c r="N186" s="2">
        <v>4.4193971546900004</v>
      </c>
      <c r="O186" s="2">
        <v>8662.2403235630009</v>
      </c>
      <c r="P186" s="2">
        <f t="shared" si="22"/>
        <v>1.3758564273300282E-8</v>
      </c>
      <c r="Q186" s="154"/>
      <c r="R186" s="2">
        <v>1.4700000000000001E-9</v>
      </c>
      <c r="S186" s="2">
        <v>6.1510698216800002</v>
      </c>
      <c r="T186" s="2">
        <v>9623.6882766912004</v>
      </c>
      <c r="U186" s="2">
        <f t="shared" si="23"/>
        <v>9.0821741669991619E-10</v>
      </c>
      <c r="V186" s="154"/>
      <c r="W186" s="155"/>
      <c r="X186" s="155"/>
      <c r="Y186" s="155"/>
      <c r="Z186" s="154"/>
      <c r="AA186" s="154"/>
      <c r="AB186" s="155"/>
      <c r="AC186" s="155"/>
      <c r="AD186" s="155"/>
      <c r="AE186" s="154"/>
      <c r="AF186" s="154"/>
      <c r="AG186" s="155"/>
      <c r="AH186" s="155"/>
      <c r="AI186" s="155"/>
      <c r="AJ186" s="154"/>
      <c r="AK186" s="154"/>
      <c r="AL186" s="155"/>
      <c r="AM186" s="155"/>
      <c r="AN186" s="155"/>
      <c r="AO186" s="154"/>
      <c r="AP186" s="154"/>
      <c r="AQ186" s="2"/>
      <c r="AR186" s="2"/>
      <c r="AS186" s="2"/>
      <c r="AT186" s="2"/>
      <c r="AU186" s="154"/>
      <c r="AV186" s="155"/>
      <c r="AW186" s="155"/>
      <c r="AX186" s="155"/>
      <c r="AY186" s="154"/>
      <c r="AZ186" s="154"/>
      <c r="BA186" s="155"/>
      <c r="BB186" s="155"/>
      <c r="BC186" s="155"/>
      <c r="BD186" s="154"/>
      <c r="BE186" s="154"/>
      <c r="BF186" s="155"/>
      <c r="BG186" s="155"/>
      <c r="BH186" s="155"/>
      <c r="BI186" s="154"/>
      <c r="BJ186" s="154"/>
      <c r="BK186" s="155"/>
      <c r="BL186" s="155"/>
      <c r="BM186" s="155"/>
      <c r="BN186" s="154"/>
      <c r="BO186" s="2"/>
      <c r="BP186" s="2">
        <v>6.4000000000000002E-9</v>
      </c>
      <c r="BQ186" s="2">
        <v>1.5907417203200001</v>
      </c>
      <c r="BR186" s="2">
        <v>18319.536584879599</v>
      </c>
      <c r="BS186" s="2">
        <f t="shared" si="26"/>
        <v>-4.9626077057071609E-9</v>
      </c>
      <c r="BT186" s="2"/>
      <c r="BU186" s="2">
        <v>5.6000000000000003E-10</v>
      </c>
      <c r="BV186" s="2">
        <v>4.4198079043099998</v>
      </c>
      <c r="BW186" s="2">
        <v>4701.1165017084004</v>
      </c>
      <c r="BX186" s="2">
        <f t="shared" si="27"/>
        <v>3.4521705453356039E-10</v>
      </c>
      <c r="BY186" s="154"/>
      <c r="BZ186" s="155"/>
      <c r="CA186" s="155"/>
      <c r="CB186" s="155"/>
      <c r="CC186" s="154"/>
      <c r="CD186" s="154"/>
      <c r="CE186" s="155"/>
      <c r="CF186" s="155"/>
      <c r="CG186" s="155"/>
      <c r="CH186" s="154"/>
      <c r="CI186" s="154"/>
      <c r="CJ186" s="155"/>
      <c r="CK186" s="155"/>
      <c r="CL186" s="155"/>
      <c r="CM186" s="154"/>
      <c r="CN186" s="154"/>
      <c r="CO186" s="155"/>
      <c r="CP186" s="155"/>
      <c r="CQ186" s="155"/>
      <c r="CR186" s="154"/>
    </row>
    <row r="187" spans="1:96" ht="13.5" x14ac:dyDescent="0.3">
      <c r="A187" s="154"/>
      <c r="B187" s="154"/>
      <c r="C187" s="154"/>
      <c r="D187" s="154"/>
      <c r="E187" s="154"/>
      <c r="F187" s="154"/>
      <c r="G187" s="154"/>
      <c r="H187" s="154"/>
      <c r="I187" s="154"/>
      <c r="J187" s="154"/>
      <c r="K187" s="154"/>
      <c r="L187" s="154"/>
      <c r="M187" s="2">
        <v>1.9709999999999999E-8</v>
      </c>
      <c r="N187" s="2">
        <v>1.0456050050300001</v>
      </c>
      <c r="O187" s="2">
        <v>18209.3302636601</v>
      </c>
      <c r="P187" s="2">
        <f t="shared" si="22"/>
        <v>1.5920870396275124E-9</v>
      </c>
      <c r="Q187" s="154"/>
      <c r="R187" s="2">
        <v>1.4100000000000001E-9</v>
      </c>
      <c r="S187" s="2">
        <v>5.5573997949800003</v>
      </c>
      <c r="T187" s="2">
        <v>10454.5013866052</v>
      </c>
      <c r="U187" s="2">
        <f t="shared" si="23"/>
        <v>1.1864171622699142E-9</v>
      </c>
      <c r="V187" s="154"/>
      <c r="W187" s="155"/>
      <c r="X187" s="155"/>
      <c r="Y187" s="155"/>
      <c r="Z187" s="154"/>
      <c r="AA187" s="154"/>
      <c r="AB187" s="155"/>
      <c r="AC187" s="155"/>
      <c r="AD187" s="155"/>
      <c r="AE187" s="154"/>
      <c r="AF187" s="154"/>
      <c r="AG187" s="155"/>
      <c r="AH187" s="155"/>
      <c r="AI187" s="155"/>
      <c r="AJ187" s="154"/>
      <c r="AK187" s="154"/>
      <c r="AL187" s="155"/>
      <c r="AM187" s="155"/>
      <c r="AN187" s="155"/>
      <c r="AO187" s="154"/>
      <c r="AP187" s="154"/>
      <c r="AQ187" s="2"/>
      <c r="AR187" s="2"/>
      <c r="AS187" s="2"/>
      <c r="AT187" s="2"/>
      <c r="AU187" s="154"/>
      <c r="AV187" s="155"/>
      <c r="AW187" s="155"/>
      <c r="AX187" s="155"/>
      <c r="AY187" s="154"/>
      <c r="AZ187" s="154"/>
      <c r="BA187" s="155"/>
      <c r="BB187" s="155"/>
      <c r="BC187" s="155"/>
      <c r="BD187" s="154"/>
      <c r="BE187" s="154"/>
      <c r="BF187" s="155"/>
      <c r="BG187" s="155"/>
      <c r="BH187" s="155"/>
      <c r="BI187" s="154"/>
      <c r="BJ187" s="154"/>
      <c r="BK187" s="155"/>
      <c r="BL187" s="155"/>
      <c r="BM187" s="155"/>
      <c r="BN187" s="154"/>
      <c r="BO187" s="2"/>
      <c r="BP187" s="2">
        <v>6.2499999999999997E-9</v>
      </c>
      <c r="BQ187" s="2">
        <v>3.8236279137800002</v>
      </c>
      <c r="BR187" s="2">
        <v>13517.8701062334</v>
      </c>
      <c r="BS187" s="2">
        <f t="shared" si="26"/>
        <v>-5.9200543164953109E-9</v>
      </c>
      <c r="BT187" s="2"/>
      <c r="BU187" s="2">
        <v>5.9000000000000003E-10</v>
      </c>
      <c r="BV187" s="2">
        <v>5.8796350007299996</v>
      </c>
      <c r="BW187" s="2">
        <v>5331.3574437407997</v>
      </c>
      <c r="BX187" s="2">
        <f t="shared" si="27"/>
        <v>-1.2068131573389631E-10</v>
      </c>
      <c r="BY187" s="154"/>
      <c r="BZ187" s="155"/>
      <c r="CA187" s="155"/>
      <c r="CB187" s="155"/>
      <c r="CC187" s="154"/>
      <c r="CD187" s="154"/>
      <c r="CE187" s="155"/>
      <c r="CF187" s="155"/>
      <c r="CG187" s="155"/>
      <c r="CH187" s="154"/>
      <c r="CI187" s="154"/>
      <c r="CJ187" s="155"/>
      <c r="CK187" s="155"/>
      <c r="CL187" s="155"/>
      <c r="CM187" s="154"/>
      <c r="CN187" s="154"/>
      <c r="CO187" s="155"/>
      <c r="CP187" s="155"/>
      <c r="CQ187" s="155"/>
      <c r="CR187" s="154"/>
    </row>
    <row r="188" spans="1:96" ht="13.5" x14ac:dyDescent="0.3">
      <c r="A188" s="154"/>
      <c r="B188" s="154"/>
      <c r="C188" s="154"/>
      <c r="D188" s="154"/>
      <c r="E188" s="154"/>
      <c r="F188" s="154"/>
      <c r="G188" s="154"/>
      <c r="H188" s="154"/>
      <c r="I188" s="154"/>
      <c r="J188" s="154"/>
      <c r="K188" s="154"/>
      <c r="L188" s="154"/>
      <c r="M188" s="2">
        <v>1.9420000000000001E-8</v>
      </c>
      <c r="N188" s="2">
        <v>4.3133597998899997</v>
      </c>
      <c r="O188" s="2">
        <v>6244.9428143535997</v>
      </c>
      <c r="P188" s="2">
        <f t="shared" si="22"/>
        <v>9.3055649954486531E-9</v>
      </c>
      <c r="Q188" s="154"/>
      <c r="R188" s="2">
        <v>1.3500000000000001E-9</v>
      </c>
      <c r="S188" s="2">
        <v>6.098110407E-2</v>
      </c>
      <c r="T188" s="2">
        <v>16723.350142595002</v>
      </c>
      <c r="U188" s="2">
        <f t="shared" si="23"/>
        <v>9.1567683577695185E-11</v>
      </c>
      <c r="V188" s="154"/>
      <c r="W188" s="155"/>
      <c r="X188" s="155"/>
      <c r="Y188" s="155"/>
      <c r="Z188" s="154"/>
      <c r="AA188" s="154"/>
      <c r="AB188" s="155"/>
      <c r="AC188" s="155"/>
      <c r="AD188" s="155"/>
      <c r="AE188" s="154"/>
      <c r="AF188" s="154"/>
      <c r="AG188" s="155"/>
      <c r="AH188" s="155"/>
      <c r="AI188" s="155"/>
      <c r="AJ188" s="154"/>
      <c r="AK188" s="154"/>
      <c r="AL188" s="155"/>
      <c r="AM188" s="155"/>
      <c r="AN188" s="155"/>
      <c r="AO188" s="154"/>
      <c r="AP188" s="154"/>
      <c r="AQ188" s="155"/>
      <c r="AR188" s="155"/>
      <c r="AS188" s="155"/>
      <c r="AT188" s="154"/>
      <c r="AU188" s="154"/>
      <c r="AV188" s="155"/>
      <c r="AW188" s="155"/>
      <c r="AX188" s="155"/>
      <c r="AY188" s="154"/>
      <c r="AZ188" s="154"/>
      <c r="BA188" s="155"/>
      <c r="BB188" s="155"/>
      <c r="BC188" s="155"/>
      <c r="BD188" s="154"/>
      <c r="BE188" s="154"/>
      <c r="BF188" s="155"/>
      <c r="BG188" s="155"/>
      <c r="BH188" s="155"/>
      <c r="BI188" s="154"/>
      <c r="BJ188" s="154"/>
      <c r="BK188" s="155"/>
      <c r="BL188" s="155"/>
      <c r="BM188" s="155"/>
      <c r="BN188" s="154"/>
      <c r="BO188" s="2"/>
      <c r="BP188" s="2">
        <v>6.6299999999999996E-9</v>
      </c>
      <c r="BQ188" s="2">
        <v>5.0844499677900004</v>
      </c>
      <c r="BR188" s="2">
        <v>283.85931886520001</v>
      </c>
      <c r="BS188" s="2">
        <f t="shared" si="26"/>
        <v>-6.3896500552342796E-9</v>
      </c>
      <c r="BT188" s="2"/>
      <c r="BU188" s="2">
        <v>5.7999999999999996E-10</v>
      </c>
      <c r="BV188" s="2">
        <v>2.3054616862800001</v>
      </c>
      <c r="BW188" s="2">
        <v>955.59974160860008</v>
      </c>
      <c r="BX188" s="2">
        <f t="shared" si="27"/>
        <v>3.0189826931124988E-10</v>
      </c>
      <c r="BY188" s="154"/>
      <c r="BZ188" s="155"/>
      <c r="CA188" s="155"/>
      <c r="CB188" s="155"/>
      <c r="CC188" s="154"/>
      <c r="CD188" s="154"/>
      <c r="CE188" s="155"/>
      <c r="CF188" s="155"/>
      <c r="CG188" s="155"/>
      <c r="CH188" s="154"/>
      <c r="CI188" s="154"/>
      <c r="CJ188" s="155"/>
      <c r="CK188" s="155"/>
      <c r="CL188" s="155"/>
      <c r="CM188" s="154"/>
      <c r="CN188" s="154"/>
      <c r="CO188" s="155"/>
      <c r="CP188" s="155"/>
      <c r="CQ188" s="155"/>
      <c r="CR188" s="154"/>
    </row>
    <row r="189" spans="1:96" ht="13.5" x14ac:dyDescent="0.3">
      <c r="A189" s="154"/>
      <c r="B189" s="154"/>
      <c r="C189" s="154"/>
      <c r="D189" s="154"/>
      <c r="E189" s="154"/>
      <c r="F189" s="154"/>
      <c r="G189" s="154"/>
      <c r="H189" s="154"/>
      <c r="I189" s="154"/>
      <c r="J189" s="154"/>
      <c r="K189" s="154"/>
      <c r="L189" s="154"/>
      <c r="M189" s="2">
        <v>1.4759999999999999E-8</v>
      </c>
      <c r="N189" s="2">
        <v>0.93271367330999999</v>
      </c>
      <c r="O189" s="2">
        <v>2379.1644735716</v>
      </c>
      <c r="P189" s="2">
        <f t="shared" si="22"/>
        <v>-4.4315666176387725E-9</v>
      </c>
      <c r="Q189" s="154"/>
      <c r="R189" s="2">
        <v>1.2400000000000001E-9</v>
      </c>
      <c r="S189" s="2">
        <v>5.8121802566899996</v>
      </c>
      <c r="T189" s="2">
        <v>17256.6315363414</v>
      </c>
      <c r="U189" s="2">
        <f t="shared" si="23"/>
        <v>-1.2133617248979422E-9</v>
      </c>
      <c r="V189" s="154"/>
      <c r="W189" s="155"/>
      <c r="X189" s="155"/>
      <c r="Y189" s="155"/>
      <c r="Z189" s="154"/>
      <c r="AA189" s="154"/>
      <c r="AB189" s="155"/>
      <c r="AC189" s="155"/>
      <c r="AD189" s="155"/>
      <c r="AE189" s="154"/>
      <c r="AF189" s="154"/>
      <c r="AG189" s="155"/>
      <c r="AH189" s="155"/>
      <c r="AI189" s="155"/>
      <c r="AJ189" s="154"/>
      <c r="AK189" s="154"/>
      <c r="AL189" s="155"/>
      <c r="AM189" s="155"/>
      <c r="AN189" s="155"/>
      <c r="AO189" s="154"/>
      <c r="AP189" s="154"/>
      <c r="AQ189" s="155"/>
      <c r="AR189" s="155"/>
      <c r="AS189" s="155"/>
      <c r="AT189" s="154"/>
      <c r="AU189" s="154"/>
      <c r="AV189" s="155"/>
      <c r="AW189" s="155"/>
      <c r="AX189" s="155"/>
      <c r="AY189" s="154"/>
      <c r="AZ189" s="154"/>
      <c r="BA189" s="155"/>
      <c r="BB189" s="155"/>
      <c r="BC189" s="155"/>
      <c r="BD189" s="154"/>
      <c r="BE189" s="154"/>
      <c r="BF189" s="155"/>
      <c r="BG189" s="155"/>
      <c r="BH189" s="155"/>
      <c r="BI189" s="154"/>
      <c r="BJ189" s="154"/>
      <c r="BK189" s="155"/>
      <c r="BL189" s="155"/>
      <c r="BM189" s="155"/>
      <c r="BN189" s="154"/>
      <c r="BO189" s="2"/>
      <c r="BP189" s="2">
        <v>4.7500000000000003E-9</v>
      </c>
      <c r="BQ189" s="2">
        <v>1.1702589428700001</v>
      </c>
      <c r="BR189" s="2">
        <v>12569.6748183318</v>
      </c>
      <c r="BS189" s="2">
        <f t="shared" si="26"/>
        <v>-2.060594987199989E-9</v>
      </c>
      <c r="BT189" s="2"/>
      <c r="BU189" s="2">
        <v>4.8999999999999996E-10</v>
      </c>
      <c r="BV189" s="2">
        <v>1.93839278478</v>
      </c>
      <c r="BW189" s="2">
        <v>5333.9002410215999</v>
      </c>
      <c r="BX189" s="2">
        <f t="shared" si="27"/>
        <v>4.0262201255095419E-10</v>
      </c>
      <c r="BY189" s="154"/>
      <c r="BZ189" s="155"/>
      <c r="CA189" s="155"/>
      <c r="CB189" s="155"/>
      <c r="CC189" s="154"/>
      <c r="CD189" s="154"/>
      <c r="CE189" s="155"/>
      <c r="CF189" s="155"/>
      <c r="CG189" s="155"/>
      <c r="CH189" s="154"/>
      <c r="CI189" s="154"/>
      <c r="CJ189" s="155"/>
      <c r="CK189" s="155"/>
      <c r="CL189" s="155"/>
      <c r="CM189" s="154"/>
      <c r="CN189" s="154"/>
      <c r="CO189" s="155"/>
      <c r="CP189" s="155"/>
      <c r="CQ189" s="155"/>
      <c r="CR189" s="154"/>
    </row>
    <row r="190" spans="1:96" ht="13.5" x14ac:dyDescent="0.3">
      <c r="A190" s="154"/>
      <c r="B190" s="154"/>
      <c r="C190" s="154"/>
      <c r="D190" s="154"/>
      <c r="E190" s="154"/>
      <c r="F190" s="154"/>
      <c r="G190" s="154"/>
      <c r="H190" s="154"/>
      <c r="I190" s="154"/>
      <c r="J190" s="154"/>
      <c r="K190" s="154"/>
      <c r="L190" s="154"/>
      <c r="M190" s="2">
        <v>1.81E-8</v>
      </c>
      <c r="N190" s="2">
        <v>0.49112137706999998</v>
      </c>
      <c r="O190" s="2">
        <v>1.4844727083</v>
      </c>
      <c r="P190" s="2">
        <f t="shared" si="22"/>
        <v>1.5750229352169402E-8</v>
      </c>
      <c r="Q190" s="154"/>
      <c r="R190" s="2">
        <v>1.2400000000000001E-9</v>
      </c>
      <c r="S190" s="2">
        <v>2.3629355162299999</v>
      </c>
      <c r="T190" s="2">
        <v>4933.2084403325998</v>
      </c>
      <c r="U190" s="2">
        <f t="shared" si="23"/>
        <v>8.584009197726485E-10</v>
      </c>
      <c r="V190" s="154"/>
      <c r="W190" s="155"/>
      <c r="X190" s="155"/>
      <c r="Y190" s="155"/>
      <c r="Z190" s="154"/>
      <c r="AA190" s="154"/>
      <c r="AB190" s="155"/>
      <c r="AC190" s="155"/>
      <c r="AD190" s="155"/>
      <c r="AE190" s="154"/>
      <c r="AF190" s="154"/>
      <c r="AG190" s="155"/>
      <c r="AH190" s="155"/>
      <c r="AI190" s="155"/>
      <c r="AJ190" s="154"/>
      <c r="AK190" s="154"/>
      <c r="AL190" s="155"/>
      <c r="AM190" s="155"/>
      <c r="AN190" s="155"/>
      <c r="AO190" s="154"/>
      <c r="AP190" s="154"/>
      <c r="AQ190" s="155"/>
      <c r="AR190" s="155"/>
      <c r="AS190" s="155"/>
      <c r="AT190" s="154"/>
      <c r="AU190" s="154"/>
      <c r="AV190" s="155"/>
      <c r="AW190" s="155"/>
      <c r="AX190" s="155"/>
      <c r="AY190" s="154"/>
      <c r="AZ190" s="154"/>
      <c r="BA190" s="155"/>
      <c r="BB190" s="155"/>
      <c r="BC190" s="155"/>
      <c r="BD190" s="154"/>
      <c r="BE190" s="154"/>
      <c r="BF190" s="155"/>
      <c r="BG190" s="155"/>
      <c r="BH190" s="155"/>
      <c r="BI190" s="154"/>
      <c r="BJ190" s="154"/>
      <c r="BK190" s="155"/>
      <c r="BL190" s="155"/>
      <c r="BM190" s="155"/>
      <c r="BN190" s="154"/>
      <c r="BO190" s="2"/>
      <c r="BP190" s="2">
        <v>6.6400000000000002E-9</v>
      </c>
      <c r="BQ190" s="2">
        <v>4.5002946996900004</v>
      </c>
      <c r="BR190" s="2">
        <v>47162.516354635198</v>
      </c>
      <c r="BS190" s="2">
        <f t="shared" si="26"/>
        <v>-4.5360088921739892E-9</v>
      </c>
      <c r="BT190" s="2"/>
      <c r="BU190" s="2">
        <v>4.8E-10</v>
      </c>
      <c r="BV190" s="2">
        <v>2.6997366226100001</v>
      </c>
      <c r="BW190" s="2">
        <v>6709.6740408674004</v>
      </c>
      <c r="BX190" s="2">
        <f t="shared" si="27"/>
        <v>7.2214946809355659E-11</v>
      </c>
      <c r="BY190" s="154"/>
      <c r="BZ190" s="155"/>
      <c r="CA190" s="155"/>
      <c r="CB190" s="155"/>
      <c r="CC190" s="154"/>
      <c r="CD190" s="154"/>
      <c r="CE190" s="155"/>
      <c r="CF190" s="155"/>
      <c r="CG190" s="155"/>
      <c r="CH190" s="154"/>
      <c r="CI190" s="154"/>
      <c r="CJ190" s="155"/>
      <c r="CK190" s="155"/>
      <c r="CL190" s="155"/>
      <c r="CM190" s="154"/>
      <c r="CN190" s="154"/>
      <c r="CO190" s="155"/>
      <c r="CP190" s="155"/>
      <c r="CQ190" s="155"/>
      <c r="CR190" s="154"/>
    </row>
    <row r="191" spans="1:96" ht="13.5" x14ac:dyDescent="0.3">
      <c r="A191" s="154"/>
      <c r="B191" s="154"/>
      <c r="C191" s="154"/>
      <c r="D191" s="154"/>
      <c r="E191" s="154"/>
      <c r="F191" s="154"/>
      <c r="G191" s="154"/>
      <c r="H191" s="154"/>
      <c r="I191" s="154"/>
      <c r="J191" s="154"/>
      <c r="K191" s="154"/>
      <c r="L191" s="154"/>
      <c r="M191" s="2">
        <v>1.3459999999999999E-8</v>
      </c>
      <c r="N191" s="2">
        <v>1.51574702235</v>
      </c>
      <c r="O191" s="2">
        <v>4136.9104335162001</v>
      </c>
      <c r="P191" s="2">
        <f t="shared" si="22"/>
        <v>1.2355019139428538E-8</v>
      </c>
      <c r="Q191" s="154"/>
      <c r="R191" s="2">
        <v>1.26E-9</v>
      </c>
      <c r="S191" s="2">
        <v>3.47435905118</v>
      </c>
      <c r="T191" s="2">
        <v>22483.848574492498</v>
      </c>
      <c r="U191" s="2">
        <f t="shared" si="23"/>
        <v>-5.8459098263911588E-10</v>
      </c>
      <c r="V191" s="154"/>
      <c r="W191" s="155"/>
      <c r="X191" s="155"/>
      <c r="Y191" s="155"/>
      <c r="Z191" s="154"/>
      <c r="AA191" s="154"/>
      <c r="AB191" s="155"/>
      <c r="AC191" s="155"/>
      <c r="AD191" s="155"/>
      <c r="AE191" s="154"/>
      <c r="AF191" s="154"/>
      <c r="AG191" s="155"/>
      <c r="AH191" s="155"/>
      <c r="AI191" s="155"/>
      <c r="AJ191" s="154"/>
      <c r="AK191" s="154"/>
      <c r="AL191" s="155"/>
      <c r="AM191" s="155"/>
      <c r="AN191" s="155"/>
      <c r="AO191" s="154"/>
      <c r="AP191" s="154"/>
      <c r="AQ191" s="155"/>
      <c r="AR191" s="155"/>
      <c r="AS191" s="155"/>
      <c r="AT191" s="154"/>
      <c r="AU191" s="154"/>
      <c r="AV191" s="155"/>
      <c r="AW191" s="155"/>
      <c r="AX191" s="155"/>
      <c r="AY191" s="154"/>
      <c r="AZ191" s="154"/>
      <c r="BA191" s="155"/>
      <c r="BB191" s="155"/>
      <c r="BC191" s="155"/>
      <c r="BD191" s="154"/>
      <c r="BE191" s="154"/>
      <c r="BF191" s="155"/>
      <c r="BG191" s="155"/>
      <c r="BH191" s="155"/>
      <c r="BI191" s="154"/>
      <c r="BJ191" s="154"/>
      <c r="BK191" s="155"/>
      <c r="BL191" s="155"/>
      <c r="BM191" s="155"/>
      <c r="BN191" s="154"/>
      <c r="BO191" s="2"/>
      <c r="BP191" s="2">
        <v>5.69E-9</v>
      </c>
      <c r="BQ191" s="2">
        <v>0.16310365162000001</v>
      </c>
      <c r="BR191" s="2">
        <v>17267.268201691099</v>
      </c>
      <c r="BS191" s="2">
        <f t="shared" si="26"/>
        <v>-3.0044718799209829E-9</v>
      </c>
      <c r="BT191" s="2"/>
      <c r="BU191" s="2">
        <v>6.3999999999999996E-10</v>
      </c>
      <c r="BV191" s="2">
        <v>1.6437989798099999</v>
      </c>
      <c r="BW191" s="2">
        <v>6262.3004544989999</v>
      </c>
      <c r="BX191" s="2">
        <f t="shared" si="27"/>
        <v>-6.080860054917565E-10</v>
      </c>
      <c r="BY191" s="154"/>
      <c r="BZ191" s="155"/>
      <c r="CA191" s="155"/>
      <c r="CB191" s="155"/>
      <c r="CC191" s="154"/>
      <c r="CD191" s="154"/>
      <c r="CE191" s="155"/>
      <c r="CF191" s="155"/>
      <c r="CG191" s="155"/>
      <c r="CH191" s="154"/>
      <c r="CI191" s="154"/>
      <c r="CJ191" s="155"/>
      <c r="CK191" s="155"/>
      <c r="CL191" s="155"/>
      <c r="CM191" s="154"/>
      <c r="CN191" s="154"/>
      <c r="CO191" s="155"/>
      <c r="CP191" s="155"/>
      <c r="CQ191" s="155"/>
      <c r="CR191" s="154"/>
    </row>
    <row r="192" spans="1:96" ht="13.5" x14ac:dyDescent="0.3">
      <c r="A192" s="154"/>
      <c r="B192" s="154"/>
      <c r="C192" s="154"/>
      <c r="D192" s="154"/>
      <c r="E192" s="154"/>
      <c r="F192" s="154"/>
      <c r="G192" s="154"/>
      <c r="H192" s="154"/>
      <c r="I192" s="154"/>
      <c r="J192" s="154"/>
      <c r="K192" s="154"/>
      <c r="L192" s="154"/>
      <c r="M192" s="2">
        <v>1.5279999999999999E-8</v>
      </c>
      <c r="N192" s="2">
        <v>5.6183571140400002</v>
      </c>
      <c r="O192" s="2">
        <v>6127.6554505572003</v>
      </c>
      <c r="P192" s="2">
        <f t="shared" si="22"/>
        <v>-1.5293776349816046E-9</v>
      </c>
      <c r="Q192" s="154"/>
      <c r="R192" s="2">
        <v>1.5900000000000001E-9</v>
      </c>
      <c r="S192" s="2">
        <v>5.6395475461800002</v>
      </c>
      <c r="T192" s="2">
        <v>5729.5064471490005</v>
      </c>
      <c r="U192" s="2">
        <f t="shared" si="23"/>
        <v>-4.1271605402810073E-10</v>
      </c>
      <c r="V192" s="154"/>
      <c r="W192" s="155"/>
      <c r="X192" s="155"/>
      <c r="Y192" s="155"/>
      <c r="Z192" s="154"/>
      <c r="AA192" s="154"/>
      <c r="AB192" s="155"/>
      <c r="AC192" s="155"/>
      <c r="AD192" s="155"/>
      <c r="AE192" s="154"/>
      <c r="AF192" s="154"/>
      <c r="AG192" s="155"/>
      <c r="AH192" s="155"/>
      <c r="AI192" s="155"/>
      <c r="AJ192" s="154"/>
      <c r="AK192" s="154"/>
      <c r="AL192" s="155"/>
      <c r="AM192" s="155"/>
      <c r="AN192" s="155"/>
      <c r="AO192" s="154"/>
      <c r="AP192" s="154"/>
      <c r="AQ192" s="155"/>
      <c r="AR192" s="155"/>
      <c r="AS192" s="155"/>
      <c r="AT192" s="154"/>
      <c r="AU192" s="154"/>
      <c r="AV192" s="155"/>
      <c r="AW192" s="155"/>
      <c r="AX192" s="155"/>
      <c r="AY192" s="154"/>
      <c r="AZ192" s="154"/>
      <c r="BA192" s="155"/>
      <c r="BB192" s="155"/>
      <c r="BC192" s="155"/>
      <c r="BD192" s="154"/>
      <c r="BE192" s="154"/>
      <c r="BF192" s="155"/>
      <c r="BG192" s="155"/>
      <c r="BH192" s="155"/>
      <c r="BI192" s="154"/>
      <c r="BJ192" s="154"/>
      <c r="BK192" s="155"/>
      <c r="BL192" s="155"/>
      <c r="BM192" s="155"/>
      <c r="BN192" s="154"/>
      <c r="BO192" s="2"/>
      <c r="BP192" s="2">
        <v>5.6800000000000002E-9</v>
      </c>
      <c r="BQ192" s="2">
        <v>3.8610096947399999</v>
      </c>
      <c r="BR192" s="2">
        <v>6076.8903015542001</v>
      </c>
      <c r="BS192" s="2">
        <f t="shared" si="26"/>
        <v>-2.5189017596118319E-9</v>
      </c>
      <c r="BT192" s="2"/>
      <c r="BU192" s="2">
        <v>4.6000000000000001E-10</v>
      </c>
      <c r="BV192" s="2">
        <v>3.9844960896099999</v>
      </c>
      <c r="BW192" s="2">
        <v>98068.536716305302</v>
      </c>
      <c r="BX192" s="2">
        <f t="shared" si="27"/>
        <v>2.9509103082265873E-10</v>
      </c>
      <c r="BY192" s="154"/>
      <c r="BZ192" s="155"/>
      <c r="CA192" s="155"/>
      <c r="CB192" s="155"/>
      <c r="CC192" s="154"/>
      <c r="CD192" s="154"/>
      <c r="CE192" s="155"/>
      <c r="CF192" s="155"/>
      <c r="CG192" s="155"/>
      <c r="CH192" s="154"/>
      <c r="CI192" s="154"/>
      <c r="CJ192" s="155"/>
      <c r="CK192" s="155"/>
      <c r="CL192" s="155"/>
      <c r="CM192" s="154"/>
      <c r="CN192" s="154"/>
      <c r="CO192" s="155"/>
      <c r="CP192" s="155"/>
      <c r="CQ192" s="155"/>
      <c r="CR192" s="154"/>
    </row>
    <row r="193" spans="1:96" ht="13.5" x14ac:dyDescent="0.3">
      <c r="A193" s="154"/>
      <c r="B193" s="154"/>
      <c r="C193" s="154"/>
      <c r="D193" s="154"/>
      <c r="E193" s="154"/>
      <c r="F193" s="154"/>
      <c r="G193" s="154"/>
      <c r="H193" s="154"/>
      <c r="I193" s="154"/>
      <c r="J193" s="154"/>
      <c r="K193" s="154"/>
      <c r="L193" s="154"/>
      <c r="M193" s="2">
        <v>1.791E-8</v>
      </c>
      <c r="N193" s="2">
        <v>3.2218727012600001</v>
      </c>
      <c r="O193" s="2">
        <v>39302.096962196003</v>
      </c>
      <c r="P193" s="2">
        <f t="shared" ref="P193:P256" si="29">M193*COS(N193+O193*Tau)</f>
        <v>1.3954231458579263E-8</v>
      </c>
      <c r="Q193" s="154"/>
      <c r="R193" s="2">
        <v>1.2300000000000001E-9</v>
      </c>
      <c r="S193" s="2">
        <v>3.9281596325599999</v>
      </c>
      <c r="T193" s="2">
        <v>17996.031168222202</v>
      </c>
      <c r="U193" s="2">
        <f t="shared" ref="U193:U256" si="30">R193*COS(S193+T193*Tau)</f>
        <v>7.5674548495709502E-10</v>
      </c>
      <c r="V193" s="154"/>
      <c r="W193" s="155"/>
      <c r="X193" s="155"/>
      <c r="Y193" s="155"/>
      <c r="Z193" s="154"/>
      <c r="AA193" s="154"/>
      <c r="AB193" s="155"/>
      <c r="AC193" s="155"/>
      <c r="AD193" s="155"/>
      <c r="AE193" s="154"/>
      <c r="AF193" s="154"/>
      <c r="AG193" s="155"/>
      <c r="AH193" s="155"/>
      <c r="AI193" s="155"/>
      <c r="AJ193" s="154"/>
      <c r="AK193" s="154"/>
      <c r="AL193" s="155"/>
      <c r="AM193" s="155"/>
      <c r="AN193" s="155"/>
      <c r="AO193" s="154"/>
      <c r="AP193" s="154"/>
      <c r="AQ193" s="155"/>
      <c r="AR193" s="155"/>
      <c r="AS193" s="155"/>
      <c r="AT193" s="154"/>
      <c r="AU193" s="154"/>
      <c r="AV193" s="155"/>
      <c r="AW193" s="155"/>
      <c r="AX193" s="155"/>
      <c r="AY193" s="154"/>
      <c r="AZ193" s="154"/>
      <c r="BA193" s="155"/>
      <c r="BB193" s="155"/>
      <c r="BC193" s="155"/>
      <c r="BD193" s="154"/>
      <c r="BE193" s="154"/>
      <c r="BF193" s="155"/>
      <c r="BG193" s="155"/>
      <c r="BH193" s="155"/>
      <c r="BI193" s="154"/>
      <c r="BJ193" s="154"/>
      <c r="BK193" s="155"/>
      <c r="BL193" s="155"/>
      <c r="BM193" s="155"/>
      <c r="BN193" s="154"/>
      <c r="BO193" s="2"/>
      <c r="BP193" s="2">
        <v>5.3899999999999998E-9</v>
      </c>
      <c r="BQ193" s="2">
        <v>4.8328227608600001</v>
      </c>
      <c r="BR193" s="2">
        <v>18422.6293590981</v>
      </c>
      <c r="BS193" s="2">
        <f t="shared" ref="BS193:BS256" si="31">BP193*COS(BQ193+BR193*Tau)</f>
        <v>-4.1800936294964245E-9</v>
      </c>
      <c r="BT193" s="2"/>
      <c r="BU193" s="2">
        <v>5.0000000000000003E-10</v>
      </c>
      <c r="BV193" s="2">
        <v>3.6887589300500001</v>
      </c>
      <c r="BW193" s="2">
        <v>12323.423096008801</v>
      </c>
      <c r="BX193" s="2">
        <f t="shared" ref="BX193:BX256" si="32">BU193*COS(BV193+BW193*Tau)</f>
        <v>-4.6812169433502024E-10</v>
      </c>
      <c r="BY193" s="154"/>
      <c r="BZ193" s="155"/>
      <c r="CA193" s="155"/>
      <c r="CB193" s="155"/>
      <c r="CC193" s="154"/>
      <c r="CD193" s="154"/>
      <c r="CE193" s="155"/>
      <c r="CF193" s="155"/>
      <c r="CG193" s="155"/>
      <c r="CH193" s="154"/>
      <c r="CI193" s="154"/>
      <c r="CJ193" s="155"/>
      <c r="CK193" s="155"/>
      <c r="CL193" s="155"/>
      <c r="CM193" s="154"/>
      <c r="CN193" s="154"/>
      <c r="CO193" s="155"/>
      <c r="CP193" s="155"/>
      <c r="CQ193" s="155"/>
      <c r="CR193" s="154"/>
    </row>
    <row r="194" spans="1:96" ht="13.5" x14ac:dyDescent="0.3">
      <c r="A194" s="154"/>
      <c r="B194" s="154"/>
      <c r="C194" s="154"/>
      <c r="D194" s="154"/>
      <c r="E194" s="154"/>
      <c r="F194" s="154"/>
      <c r="G194" s="154"/>
      <c r="H194" s="154"/>
      <c r="I194" s="154"/>
      <c r="J194" s="154"/>
      <c r="K194" s="154"/>
      <c r="L194" s="154"/>
      <c r="M194" s="2">
        <v>1.747E-8</v>
      </c>
      <c r="N194" s="2">
        <v>3.0563865673800001</v>
      </c>
      <c r="O194" s="2">
        <v>18319.536584879599</v>
      </c>
      <c r="P194" s="2">
        <f t="shared" si="29"/>
        <v>9.5488991759358694E-9</v>
      </c>
      <c r="Q194" s="154"/>
      <c r="R194" s="2">
        <v>1.4800000000000001E-9</v>
      </c>
      <c r="S194" s="2">
        <v>3.02509280598</v>
      </c>
      <c r="T194" s="2">
        <v>1551.0452226479999</v>
      </c>
      <c r="U194" s="2">
        <f t="shared" si="30"/>
        <v>-1.4775687544900229E-9</v>
      </c>
      <c r="V194" s="154"/>
      <c r="W194" s="155"/>
      <c r="X194" s="155"/>
      <c r="Y194" s="155"/>
      <c r="Z194" s="154"/>
      <c r="AA194" s="154"/>
      <c r="AB194" s="155"/>
      <c r="AC194" s="155"/>
      <c r="AD194" s="155"/>
      <c r="AE194" s="154"/>
      <c r="AF194" s="154"/>
      <c r="AG194" s="155"/>
      <c r="AH194" s="155"/>
      <c r="AI194" s="155"/>
      <c r="AJ194" s="154"/>
      <c r="AK194" s="154"/>
      <c r="AL194" s="155"/>
      <c r="AM194" s="155"/>
      <c r="AN194" s="155"/>
      <c r="AO194" s="154"/>
      <c r="AP194" s="154"/>
      <c r="AQ194" s="155"/>
      <c r="AR194" s="155"/>
      <c r="AS194" s="155"/>
      <c r="AT194" s="154"/>
      <c r="AU194" s="154"/>
      <c r="AV194" s="155"/>
      <c r="AW194" s="155"/>
      <c r="AX194" s="155"/>
      <c r="AY194" s="154"/>
      <c r="AZ194" s="154"/>
      <c r="BA194" s="155"/>
      <c r="BB194" s="155"/>
      <c r="BC194" s="155"/>
      <c r="BD194" s="154"/>
      <c r="BE194" s="154"/>
      <c r="BF194" s="155"/>
      <c r="BG194" s="155"/>
      <c r="BH194" s="155"/>
      <c r="BI194" s="154"/>
      <c r="BJ194" s="154"/>
      <c r="BK194" s="155"/>
      <c r="BL194" s="155"/>
      <c r="BM194" s="155"/>
      <c r="BN194" s="154"/>
      <c r="BO194" s="2"/>
      <c r="BP194" s="2">
        <v>4.66E-9</v>
      </c>
      <c r="BQ194" s="2">
        <v>0.75872342877999999</v>
      </c>
      <c r="BR194" s="2">
        <v>7342.4577801805999</v>
      </c>
      <c r="BS194" s="2">
        <f t="shared" si="31"/>
        <v>3.7554073878963909E-9</v>
      </c>
      <c r="BT194" s="2"/>
      <c r="BU194" s="2">
        <v>4.5E-10</v>
      </c>
      <c r="BV194" s="2">
        <v>3.30068569697</v>
      </c>
      <c r="BW194" s="2">
        <v>22003.914634869801</v>
      </c>
      <c r="BX194" s="2">
        <f t="shared" si="32"/>
        <v>-3.7211353989994033E-10</v>
      </c>
      <c r="BY194" s="154"/>
      <c r="BZ194" s="155"/>
      <c r="CA194" s="155"/>
      <c r="CB194" s="155"/>
      <c r="CC194" s="154"/>
      <c r="CD194" s="154"/>
      <c r="CE194" s="155"/>
      <c r="CF194" s="155"/>
      <c r="CG194" s="155"/>
      <c r="CH194" s="154"/>
      <c r="CI194" s="154"/>
      <c r="CJ194" s="155"/>
      <c r="CK194" s="155"/>
      <c r="CL194" s="155"/>
      <c r="CM194" s="154"/>
      <c r="CN194" s="154"/>
      <c r="CO194" s="155"/>
      <c r="CP194" s="155"/>
      <c r="CQ194" s="155"/>
      <c r="CR194" s="154"/>
    </row>
    <row r="195" spans="1:96" ht="13.5" x14ac:dyDescent="0.3">
      <c r="A195" s="154"/>
      <c r="B195" s="154"/>
      <c r="C195" s="154"/>
      <c r="D195" s="154"/>
      <c r="E195" s="154"/>
      <c r="F195" s="154"/>
      <c r="G195" s="154"/>
      <c r="H195" s="154"/>
      <c r="I195" s="154"/>
      <c r="J195" s="154"/>
      <c r="K195" s="154"/>
      <c r="L195" s="154"/>
      <c r="M195" s="2">
        <v>1.431E-8</v>
      </c>
      <c r="N195" s="2">
        <v>4.5115380859399998</v>
      </c>
      <c r="O195" s="2">
        <v>20426.571092422</v>
      </c>
      <c r="P195" s="2">
        <f t="shared" si="29"/>
        <v>-1.4194108095363937E-8</v>
      </c>
      <c r="Q195" s="154"/>
      <c r="R195" s="2">
        <v>1.2E-9</v>
      </c>
      <c r="S195" s="2">
        <v>5.9190434973199997</v>
      </c>
      <c r="T195" s="2">
        <v>6206.8097787158003</v>
      </c>
      <c r="U195" s="2">
        <f t="shared" si="30"/>
        <v>1.1956928725269344E-9</v>
      </c>
      <c r="V195" s="154"/>
      <c r="W195" s="155"/>
      <c r="X195" s="155"/>
      <c r="Y195" s="155"/>
      <c r="Z195" s="154"/>
      <c r="AA195" s="154"/>
      <c r="AB195" s="155"/>
      <c r="AC195" s="155"/>
      <c r="AD195" s="155"/>
      <c r="AE195" s="154"/>
      <c r="AF195" s="154"/>
      <c r="AG195" s="155"/>
      <c r="AH195" s="155"/>
      <c r="AI195" s="155"/>
      <c r="AJ195" s="154"/>
      <c r="AK195" s="154"/>
      <c r="AL195" s="155"/>
      <c r="AM195" s="155"/>
      <c r="AN195" s="155"/>
      <c r="AO195" s="154"/>
      <c r="AP195" s="154"/>
      <c r="AQ195" s="155"/>
      <c r="AR195" s="155"/>
      <c r="AS195" s="155"/>
      <c r="AT195" s="154"/>
      <c r="AU195" s="154"/>
      <c r="AV195" s="155"/>
      <c r="AW195" s="155"/>
      <c r="AX195" s="155"/>
      <c r="AY195" s="154"/>
      <c r="AZ195" s="154"/>
      <c r="BA195" s="155"/>
      <c r="BB195" s="155"/>
      <c r="BC195" s="155"/>
      <c r="BD195" s="154"/>
      <c r="BE195" s="154"/>
      <c r="BF195" s="155"/>
      <c r="BG195" s="155"/>
      <c r="BH195" s="155"/>
      <c r="BI195" s="154"/>
      <c r="BJ195" s="154"/>
      <c r="BK195" s="155"/>
      <c r="BL195" s="155"/>
      <c r="BM195" s="155"/>
      <c r="BN195" s="154"/>
      <c r="BO195" s="2"/>
      <c r="BP195" s="2">
        <v>5.4100000000000001E-9</v>
      </c>
      <c r="BQ195" s="2">
        <v>3.0721219050699999</v>
      </c>
      <c r="BR195" s="2">
        <v>226858.23855437001</v>
      </c>
      <c r="BS195" s="2">
        <f t="shared" si="31"/>
        <v>4.612505551680391E-9</v>
      </c>
      <c r="BT195" s="2"/>
      <c r="BU195" s="2">
        <v>4.7000000000000003E-10</v>
      </c>
      <c r="BV195" s="2">
        <v>1.2631715488099999</v>
      </c>
      <c r="BW195" s="2">
        <v>11919.140866668</v>
      </c>
      <c r="BX195" s="2">
        <f t="shared" si="32"/>
        <v>4.6871837955736535E-10</v>
      </c>
      <c r="BY195" s="154"/>
      <c r="BZ195" s="155"/>
      <c r="CA195" s="155"/>
      <c r="CB195" s="155"/>
      <c r="CC195" s="154"/>
      <c r="CD195" s="154"/>
      <c r="CE195" s="155"/>
      <c r="CF195" s="155"/>
      <c r="CG195" s="155"/>
      <c r="CH195" s="154"/>
      <c r="CI195" s="154"/>
      <c r="CJ195" s="155"/>
      <c r="CK195" s="155"/>
      <c r="CL195" s="155"/>
      <c r="CM195" s="154"/>
      <c r="CN195" s="154"/>
      <c r="CO195" s="155"/>
      <c r="CP195" s="155"/>
      <c r="CQ195" s="155"/>
      <c r="CR195" s="154"/>
    </row>
    <row r="196" spans="1:96" ht="13.5" x14ac:dyDescent="0.3">
      <c r="A196" s="154"/>
      <c r="B196" s="154"/>
      <c r="C196" s="154"/>
      <c r="D196" s="154"/>
      <c r="E196" s="154"/>
      <c r="F196" s="154"/>
      <c r="G196" s="154"/>
      <c r="H196" s="154"/>
      <c r="I196" s="154"/>
      <c r="J196" s="154"/>
      <c r="K196" s="154"/>
      <c r="L196" s="154"/>
      <c r="M196" s="2">
        <v>1.695E-8</v>
      </c>
      <c r="N196" s="2">
        <v>0.22047718414</v>
      </c>
      <c r="O196" s="2">
        <v>25158.6017197654</v>
      </c>
      <c r="P196" s="2">
        <f t="shared" si="29"/>
        <v>1.5358498905415968E-8</v>
      </c>
      <c r="Q196" s="154"/>
      <c r="R196" s="2">
        <v>1.3399999999999999E-9</v>
      </c>
      <c r="S196" s="2">
        <v>3.11122937825</v>
      </c>
      <c r="T196" s="2">
        <v>21954.157609397898</v>
      </c>
      <c r="U196" s="2">
        <f t="shared" si="30"/>
        <v>3.2154814090600363E-11</v>
      </c>
      <c r="V196" s="154"/>
      <c r="W196" s="155"/>
      <c r="X196" s="155"/>
      <c r="Y196" s="155"/>
      <c r="Z196" s="154"/>
      <c r="AA196" s="154"/>
      <c r="AB196" s="155"/>
      <c r="AC196" s="155"/>
      <c r="AD196" s="155"/>
      <c r="AE196" s="154"/>
      <c r="AF196" s="154"/>
      <c r="AG196" s="155"/>
      <c r="AH196" s="155"/>
      <c r="AI196" s="155"/>
      <c r="AJ196" s="154"/>
      <c r="AK196" s="154"/>
      <c r="AL196" s="155"/>
      <c r="AM196" s="155"/>
      <c r="AN196" s="155"/>
      <c r="AO196" s="154"/>
      <c r="AP196" s="154"/>
      <c r="AQ196" s="155"/>
      <c r="AR196" s="155"/>
      <c r="AS196" s="155"/>
      <c r="AT196" s="154"/>
      <c r="AU196" s="154"/>
      <c r="AV196" s="155"/>
      <c r="AW196" s="155"/>
      <c r="AX196" s="155"/>
      <c r="AY196" s="154"/>
      <c r="AZ196" s="154"/>
      <c r="BA196" s="155"/>
      <c r="BB196" s="155"/>
      <c r="BC196" s="155"/>
      <c r="BD196" s="154"/>
      <c r="BE196" s="154"/>
      <c r="BF196" s="155"/>
      <c r="BG196" s="155"/>
      <c r="BH196" s="155"/>
      <c r="BI196" s="154"/>
      <c r="BJ196" s="154"/>
      <c r="BK196" s="155"/>
      <c r="BL196" s="155"/>
      <c r="BM196" s="155"/>
      <c r="BN196" s="154"/>
      <c r="BO196" s="2"/>
      <c r="BP196" s="2">
        <v>4.5800000000000003E-9</v>
      </c>
      <c r="BQ196" s="2">
        <v>0.26774483096000001</v>
      </c>
      <c r="BR196" s="2">
        <v>4590.9101804889997</v>
      </c>
      <c r="BS196" s="2">
        <f t="shared" si="31"/>
        <v>3.867244390083266E-9</v>
      </c>
      <c r="BT196" s="2"/>
      <c r="BU196" s="2">
        <v>4.5E-10</v>
      </c>
      <c r="BV196" s="2">
        <v>0.89150445121999999</v>
      </c>
      <c r="BW196" s="2">
        <v>51868.248662178798</v>
      </c>
      <c r="BX196" s="2">
        <f t="shared" si="32"/>
        <v>8.3861490314640702E-11</v>
      </c>
      <c r="BY196" s="154"/>
      <c r="BZ196" s="155"/>
      <c r="CA196" s="155"/>
      <c r="CB196" s="155"/>
      <c r="CC196" s="154"/>
      <c r="CD196" s="154"/>
      <c r="CE196" s="155"/>
      <c r="CF196" s="155"/>
      <c r="CG196" s="155"/>
      <c r="CH196" s="154"/>
      <c r="CI196" s="154"/>
      <c r="CJ196" s="155"/>
      <c r="CK196" s="155"/>
      <c r="CL196" s="155"/>
      <c r="CM196" s="154"/>
      <c r="CN196" s="154"/>
      <c r="CO196" s="155"/>
      <c r="CP196" s="155"/>
      <c r="CQ196" s="155"/>
      <c r="CR196" s="154"/>
    </row>
    <row r="197" spans="1:96" ht="13.5" x14ac:dyDescent="0.3">
      <c r="A197" s="154"/>
      <c r="B197" s="154"/>
      <c r="C197" s="154"/>
      <c r="D197" s="154"/>
      <c r="E197" s="154"/>
      <c r="F197" s="154"/>
      <c r="G197" s="154"/>
      <c r="H197" s="154"/>
      <c r="I197" s="154"/>
      <c r="J197" s="154"/>
      <c r="K197" s="154"/>
      <c r="L197" s="154"/>
      <c r="M197" s="2">
        <v>1.242E-8</v>
      </c>
      <c r="N197" s="2">
        <v>4.4666576993299998</v>
      </c>
      <c r="O197" s="2">
        <v>17256.6315363414</v>
      </c>
      <c r="P197" s="2">
        <f t="shared" si="29"/>
        <v>-5.2105520692528941E-9</v>
      </c>
      <c r="Q197" s="154"/>
      <c r="R197" s="2">
        <v>1.19E-9</v>
      </c>
      <c r="S197" s="2">
        <v>5.5214112345000004</v>
      </c>
      <c r="T197" s="2">
        <v>709.93304855830002</v>
      </c>
      <c r="U197" s="2">
        <f t="shared" si="30"/>
        <v>-2.674566683010744E-10</v>
      </c>
      <c r="V197" s="154"/>
      <c r="W197" s="155"/>
      <c r="X197" s="155"/>
      <c r="Y197" s="155"/>
      <c r="Z197" s="154"/>
      <c r="AA197" s="154"/>
      <c r="AB197" s="155"/>
      <c r="AC197" s="155"/>
      <c r="AD197" s="155"/>
      <c r="AE197" s="154"/>
      <c r="AF197" s="154"/>
      <c r="AG197" s="155"/>
      <c r="AH197" s="155"/>
      <c r="AI197" s="155"/>
      <c r="AJ197" s="154"/>
      <c r="AK197" s="154"/>
      <c r="AL197" s="155"/>
      <c r="AM197" s="155"/>
      <c r="AN197" s="155"/>
      <c r="AO197" s="154"/>
      <c r="AP197" s="154"/>
      <c r="AQ197" s="155"/>
      <c r="AR197" s="155"/>
      <c r="AS197" s="155"/>
      <c r="AT197" s="154"/>
      <c r="AU197" s="154"/>
      <c r="AV197" s="155"/>
      <c r="AW197" s="155"/>
      <c r="AX197" s="155"/>
      <c r="AY197" s="154"/>
      <c r="AZ197" s="154"/>
      <c r="BA197" s="155"/>
      <c r="BB197" s="155"/>
      <c r="BC197" s="155"/>
      <c r="BD197" s="154"/>
      <c r="BE197" s="154"/>
      <c r="BF197" s="155"/>
      <c r="BG197" s="155"/>
      <c r="BH197" s="155"/>
      <c r="BI197" s="154"/>
      <c r="BJ197" s="154"/>
      <c r="BK197" s="155"/>
      <c r="BL197" s="155"/>
      <c r="BM197" s="155"/>
      <c r="BN197" s="154"/>
      <c r="BO197" s="2"/>
      <c r="BP197" s="2">
        <v>6.1E-9</v>
      </c>
      <c r="BQ197" s="2">
        <v>1.5359705129100001</v>
      </c>
      <c r="BR197" s="2">
        <v>33019.021112204602</v>
      </c>
      <c r="BS197" s="2">
        <f t="shared" si="31"/>
        <v>-4.9819197048409534E-9</v>
      </c>
      <c r="BT197" s="2"/>
      <c r="BU197" s="2">
        <v>4.3000000000000001E-10</v>
      </c>
      <c r="BV197" s="2">
        <v>1.61526242998</v>
      </c>
      <c r="BW197" s="2">
        <v>6277.552925684</v>
      </c>
      <c r="BX197" s="2">
        <f t="shared" si="32"/>
        <v>-4.2793942983691707E-10</v>
      </c>
      <c r="BY197" s="154"/>
      <c r="BZ197" s="155"/>
      <c r="CA197" s="155"/>
      <c r="CB197" s="155"/>
      <c r="CC197" s="154"/>
      <c r="CD197" s="154"/>
      <c r="CE197" s="155"/>
      <c r="CF197" s="155"/>
      <c r="CG197" s="155"/>
      <c r="CH197" s="154"/>
      <c r="CI197" s="154"/>
      <c r="CJ197" s="155"/>
      <c r="CK197" s="155"/>
      <c r="CL197" s="155"/>
      <c r="CM197" s="154"/>
      <c r="CN197" s="154"/>
      <c r="CO197" s="155"/>
      <c r="CP197" s="155"/>
      <c r="CQ197" s="155"/>
      <c r="CR197" s="154"/>
    </row>
    <row r="198" spans="1:96" ht="13.5" x14ac:dyDescent="0.3">
      <c r="A198" s="154"/>
      <c r="B198" s="154"/>
      <c r="C198" s="154"/>
      <c r="D198" s="154"/>
      <c r="E198" s="154"/>
      <c r="F198" s="154"/>
      <c r="G198" s="154"/>
      <c r="H198" s="154"/>
      <c r="I198" s="154"/>
      <c r="J198" s="154"/>
      <c r="K198" s="154"/>
      <c r="L198" s="154"/>
      <c r="M198" s="2">
        <v>1.4629999999999999E-8</v>
      </c>
      <c r="N198" s="2">
        <v>4.69242679213</v>
      </c>
      <c r="O198" s="2">
        <v>14945.3161735544</v>
      </c>
      <c r="P198" s="2">
        <f t="shared" si="29"/>
        <v>-1.0673330770394372E-8</v>
      </c>
      <c r="Q198" s="154"/>
      <c r="R198" s="2">
        <v>1.2199999999999999E-9</v>
      </c>
      <c r="S198" s="2">
        <v>3.0081342947900001</v>
      </c>
      <c r="T198" s="2">
        <v>19800.945956224801</v>
      </c>
      <c r="U198" s="2">
        <f t="shared" si="30"/>
        <v>-6.2914172397438237E-10</v>
      </c>
      <c r="V198" s="154"/>
      <c r="W198" s="155"/>
      <c r="X198" s="155"/>
      <c r="Y198" s="155"/>
      <c r="Z198" s="154"/>
      <c r="AA198" s="154"/>
      <c r="AB198" s="155"/>
      <c r="AC198" s="155"/>
      <c r="AD198" s="155"/>
      <c r="AE198" s="154"/>
      <c r="AF198" s="154"/>
      <c r="AG198" s="155"/>
      <c r="AH198" s="155"/>
      <c r="AI198" s="155"/>
      <c r="AJ198" s="154"/>
      <c r="AK198" s="154"/>
      <c r="AL198" s="155"/>
      <c r="AM198" s="155"/>
      <c r="AN198" s="155"/>
      <c r="AO198" s="154"/>
      <c r="AP198" s="154"/>
      <c r="AQ198" s="155"/>
      <c r="AR198" s="155"/>
      <c r="AS198" s="155"/>
      <c r="AT198" s="154"/>
      <c r="AU198" s="154"/>
      <c r="AV198" s="155"/>
      <c r="AW198" s="155"/>
      <c r="AX198" s="155"/>
      <c r="AY198" s="154"/>
      <c r="AZ198" s="154"/>
      <c r="BA198" s="155"/>
      <c r="BB198" s="155"/>
      <c r="BC198" s="155"/>
      <c r="BD198" s="154"/>
      <c r="BE198" s="154"/>
      <c r="BF198" s="155"/>
      <c r="BG198" s="155"/>
      <c r="BH198" s="155"/>
      <c r="BI198" s="154"/>
      <c r="BJ198" s="154"/>
      <c r="BK198" s="155"/>
      <c r="BL198" s="155"/>
      <c r="BM198" s="155"/>
      <c r="BN198" s="154"/>
      <c r="BO198" s="2"/>
      <c r="BP198" s="2">
        <v>6.17E-9</v>
      </c>
      <c r="BQ198" s="2">
        <v>2.6235632872600001</v>
      </c>
      <c r="BR198" s="2">
        <v>11190.377900137</v>
      </c>
      <c r="BS198" s="2">
        <f t="shared" si="31"/>
        <v>-3.4498529946784251E-9</v>
      </c>
      <c r="BT198" s="2"/>
      <c r="BU198" s="2">
        <v>4.3000000000000001E-10</v>
      </c>
      <c r="BV198" s="2">
        <v>5.7429532564499999</v>
      </c>
      <c r="BW198" s="2">
        <v>11403.676995575001</v>
      </c>
      <c r="BX198" s="2">
        <f t="shared" si="32"/>
        <v>-3.3520094520182738E-10</v>
      </c>
      <c r="BY198" s="154"/>
      <c r="BZ198" s="155"/>
      <c r="CA198" s="155"/>
      <c r="CB198" s="155"/>
      <c r="CC198" s="154"/>
      <c r="CD198" s="154"/>
      <c r="CE198" s="155"/>
      <c r="CF198" s="155"/>
      <c r="CG198" s="155"/>
      <c r="CH198" s="154"/>
      <c r="CI198" s="154"/>
      <c r="CJ198" s="155"/>
      <c r="CK198" s="155"/>
      <c r="CL198" s="155"/>
      <c r="CM198" s="154"/>
      <c r="CN198" s="154"/>
      <c r="CO198" s="155"/>
      <c r="CP198" s="155"/>
      <c r="CQ198" s="155"/>
      <c r="CR198" s="154"/>
    </row>
    <row r="199" spans="1:96" ht="13.5" x14ac:dyDescent="0.3">
      <c r="A199" s="154"/>
      <c r="B199" s="154"/>
      <c r="C199" s="154"/>
      <c r="D199" s="154"/>
      <c r="E199" s="154"/>
      <c r="F199" s="154"/>
      <c r="G199" s="154"/>
      <c r="H199" s="154"/>
      <c r="I199" s="154"/>
      <c r="J199" s="154"/>
      <c r="K199" s="154"/>
      <c r="L199" s="154"/>
      <c r="M199" s="2">
        <v>1.205E-8</v>
      </c>
      <c r="N199" s="2">
        <v>1.8691214465899999</v>
      </c>
      <c r="O199" s="2">
        <v>4590.9101804889997</v>
      </c>
      <c r="P199" s="2">
        <f t="shared" si="29"/>
        <v>6.141674138881379E-9</v>
      </c>
      <c r="Q199" s="154"/>
      <c r="R199" s="2">
        <v>1.27E-9</v>
      </c>
      <c r="S199" s="2">
        <v>1.37618620001</v>
      </c>
      <c r="T199" s="2">
        <v>14945.3161735544</v>
      </c>
      <c r="U199" s="2">
        <f t="shared" si="30"/>
        <v>7.615083028681866E-10</v>
      </c>
      <c r="V199" s="154"/>
      <c r="W199" s="155"/>
      <c r="X199" s="155"/>
      <c r="Y199" s="155"/>
      <c r="Z199" s="154"/>
      <c r="AA199" s="154"/>
      <c r="AB199" s="155"/>
      <c r="AC199" s="155"/>
      <c r="AD199" s="155"/>
      <c r="AE199" s="154"/>
      <c r="AF199" s="154"/>
      <c r="AG199" s="155"/>
      <c r="AH199" s="155"/>
      <c r="AI199" s="155"/>
      <c r="AJ199" s="154"/>
      <c r="AK199" s="154"/>
      <c r="AL199" s="155"/>
      <c r="AM199" s="155"/>
      <c r="AN199" s="155"/>
      <c r="AO199" s="154"/>
      <c r="AP199" s="154"/>
      <c r="AQ199" s="155"/>
      <c r="AR199" s="155"/>
      <c r="AS199" s="155"/>
      <c r="AT199" s="154"/>
      <c r="AU199" s="154"/>
      <c r="AV199" s="155"/>
      <c r="AW199" s="155"/>
      <c r="AX199" s="155"/>
      <c r="AY199" s="154"/>
      <c r="AZ199" s="154"/>
      <c r="BA199" s="155"/>
      <c r="BB199" s="155"/>
      <c r="BC199" s="155"/>
      <c r="BD199" s="154"/>
      <c r="BE199" s="154"/>
      <c r="BF199" s="155"/>
      <c r="BG199" s="155"/>
      <c r="BH199" s="155"/>
      <c r="BI199" s="154"/>
      <c r="BJ199" s="154"/>
      <c r="BK199" s="155"/>
      <c r="BL199" s="155"/>
      <c r="BM199" s="155"/>
      <c r="BN199" s="154"/>
      <c r="BO199" s="2"/>
      <c r="BP199" s="2">
        <v>5.4800000000000001E-9</v>
      </c>
      <c r="BQ199" s="2">
        <v>4.5579885579099999</v>
      </c>
      <c r="BR199" s="2">
        <v>18875.525869773999</v>
      </c>
      <c r="BS199" s="2">
        <f t="shared" si="31"/>
        <v>-5.4440342944345551E-9</v>
      </c>
      <c r="BT199" s="2"/>
      <c r="BU199" s="2">
        <v>4.3999999999999998E-10</v>
      </c>
      <c r="BV199" s="2">
        <v>3.4307064682199999</v>
      </c>
      <c r="BW199" s="2">
        <v>10021.8372800994</v>
      </c>
      <c r="BX199" s="2">
        <f t="shared" si="32"/>
        <v>-4.2033874875077802E-10</v>
      </c>
      <c r="BY199" s="154"/>
      <c r="BZ199" s="155"/>
      <c r="CA199" s="155"/>
      <c r="CB199" s="155"/>
      <c r="CC199" s="154"/>
      <c r="CD199" s="154"/>
      <c r="CE199" s="155"/>
      <c r="CF199" s="155"/>
      <c r="CG199" s="155"/>
      <c r="CH199" s="154"/>
      <c r="CI199" s="154"/>
      <c r="CJ199" s="155"/>
      <c r="CK199" s="155"/>
      <c r="CL199" s="155"/>
      <c r="CM199" s="154"/>
      <c r="CN199" s="154"/>
      <c r="CO199" s="155"/>
      <c r="CP199" s="155"/>
      <c r="CQ199" s="155"/>
      <c r="CR199" s="154"/>
    </row>
    <row r="200" spans="1:96" ht="13.5" x14ac:dyDescent="0.3">
      <c r="A200" s="154"/>
      <c r="B200" s="154"/>
      <c r="C200" s="154"/>
      <c r="D200" s="154"/>
      <c r="E200" s="154"/>
      <c r="F200" s="154"/>
      <c r="G200" s="154"/>
      <c r="H200" s="154"/>
      <c r="I200" s="154"/>
      <c r="J200" s="154"/>
      <c r="K200" s="154"/>
      <c r="L200" s="154"/>
      <c r="M200" s="2">
        <v>1.192E-8</v>
      </c>
      <c r="N200" s="2">
        <v>2.74227166898</v>
      </c>
      <c r="O200" s="2">
        <v>12569.6748183318</v>
      </c>
      <c r="P200" s="2">
        <f t="shared" si="29"/>
        <v>1.0746257251490473E-8</v>
      </c>
      <c r="Q200" s="154"/>
      <c r="R200" s="2">
        <v>1.4100000000000001E-9</v>
      </c>
      <c r="S200" s="2">
        <v>2.5688946872899998</v>
      </c>
      <c r="T200" s="2">
        <v>1052.2683831884001</v>
      </c>
      <c r="U200" s="2">
        <f t="shared" si="30"/>
        <v>9.7201737112696636E-10</v>
      </c>
      <c r="V200" s="154"/>
      <c r="W200" s="155"/>
      <c r="X200" s="155"/>
      <c r="Y200" s="155"/>
      <c r="Z200" s="154"/>
      <c r="AA200" s="154"/>
      <c r="AB200" s="155"/>
      <c r="AC200" s="155"/>
      <c r="AD200" s="155"/>
      <c r="AE200" s="154"/>
      <c r="AF200" s="154"/>
      <c r="AG200" s="155"/>
      <c r="AH200" s="155"/>
      <c r="AI200" s="155"/>
      <c r="AJ200" s="154"/>
      <c r="AK200" s="154"/>
      <c r="AL200" s="155"/>
      <c r="AM200" s="155"/>
      <c r="AN200" s="155"/>
      <c r="AO200" s="154"/>
      <c r="AP200" s="154"/>
      <c r="AQ200" s="155"/>
      <c r="AR200" s="155"/>
      <c r="AS200" s="155"/>
      <c r="AT200" s="154"/>
      <c r="AU200" s="154"/>
      <c r="AV200" s="155"/>
      <c r="AW200" s="155"/>
      <c r="AX200" s="155"/>
      <c r="AY200" s="154"/>
      <c r="AZ200" s="154"/>
      <c r="BA200" s="155"/>
      <c r="BB200" s="155"/>
      <c r="BC200" s="155"/>
      <c r="BD200" s="154"/>
      <c r="BE200" s="154"/>
      <c r="BF200" s="155"/>
      <c r="BG200" s="155"/>
      <c r="BH200" s="155"/>
      <c r="BI200" s="154"/>
      <c r="BJ200" s="154"/>
      <c r="BK200" s="155"/>
      <c r="BL200" s="155"/>
      <c r="BM200" s="155"/>
      <c r="BN200" s="154"/>
      <c r="BO200" s="2"/>
      <c r="BP200" s="2">
        <v>6.3300000000000003E-9</v>
      </c>
      <c r="BQ200" s="2">
        <v>4.6011028122799997</v>
      </c>
      <c r="BR200" s="2">
        <v>66567.485865254203</v>
      </c>
      <c r="BS200" s="2">
        <f t="shared" si="31"/>
        <v>2.2475523489195798E-9</v>
      </c>
      <c r="BT200" s="2"/>
      <c r="BU200" s="2">
        <v>5.6000000000000003E-10</v>
      </c>
      <c r="BV200" s="2">
        <v>2.4818337740000002E-2</v>
      </c>
      <c r="BW200" s="2">
        <v>15671.081759406599</v>
      </c>
      <c r="BX200" s="2">
        <f t="shared" si="32"/>
        <v>-5.5803093691048489E-10</v>
      </c>
      <c r="BY200" s="154"/>
      <c r="BZ200" s="155"/>
      <c r="CA200" s="155"/>
      <c r="CB200" s="155"/>
      <c r="CC200" s="154"/>
      <c r="CD200" s="154"/>
      <c r="CE200" s="155"/>
      <c r="CF200" s="155"/>
      <c r="CG200" s="155"/>
      <c r="CH200" s="154"/>
      <c r="CI200" s="154"/>
      <c r="CJ200" s="155"/>
      <c r="CK200" s="155"/>
      <c r="CL200" s="155"/>
      <c r="CM200" s="154"/>
      <c r="CN200" s="154"/>
      <c r="CO200" s="155"/>
      <c r="CP200" s="155"/>
      <c r="CQ200" s="155"/>
      <c r="CR200" s="154"/>
    </row>
    <row r="201" spans="1:96" ht="13.5" x14ac:dyDescent="0.3">
      <c r="A201" s="154"/>
      <c r="B201" s="154"/>
      <c r="C201" s="154"/>
      <c r="D201" s="154"/>
      <c r="E201" s="154"/>
      <c r="F201" s="154"/>
      <c r="G201" s="154"/>
      <c r="H201" s="154"/>
      <c r="I201" s="154"/>
      <c r="J201" s="154"/>
      <c r="K201" s="154"/>
      <c r="L201" s="154"/>
      <c r="M201" s="2">
        <v>1.222E-8</v>
      </c>
      <c r="N201" s="2">
        <v>5.18120087482</v>
      </c>
      <c r="O201" s="2">
        <v>5333.9002410215999</v>
      </c>
      <c r="P201" s="2">
        <f t="shared" si="29"/>
        <v>-9.2857672183708706E-9</v>
      </c>
      <c r="Q201" s="154"/>
      <c r="R201" s="2">
        <v>1.2300000000000001E-9</v>
      </c>
      <c r="S201" s="2">
        <v>2.83671175442</v>
      </c>
      <c r="T201" s="2">
        <v>11919.140866668</v>
      </c>
      <c r="U201" s="2">
        <f t="shared" si="30"/>
        <v>-9.4137991032291484E-11</v>
      </c>
      <c r="V201" s="154"/>
      <c r="W201" s="155"/>
      <c r="X201" s="155"/>
      <c r="Y201" s="155"/>
      <c r="Z201" s="154"/>
      <c r="AA201" s="154"/>
      <c r="AB201" s="155"/>
      <c r="AC201" s="155"/>
      <c r="AD201" s="155"/>
      <c r="AE201" s="154"/>
      <c r="AF201" s="154"/>
      <c r="AG201" s="155"/>
      <c r="AH201" s="155"/>
      <c r="AI201" s="155"/>
      <c r="AJ201" s="154"/>
      <c r="AK201" s="154"/>
      <c r="AL201" s="155"/>
      <c r="AM201" s="155"/>
      <c r="AN201" s="155"/>
      <c r="AO201" s="154"/>
      <c r="AP201" s="154"/>
      <c r="AQ201" s="155"/>
      <c r="AR201" s="155"/>
      <c r="AS201" s="155"/>
      <c r="AT201" s="154"/>
      <c r="AU201" s="154"/>
      <c r="AV201" s="155"/>
      <c r="AW201" s="155"/>
      <c r="AX201" s="155"/>
      <c r="AY201" s="154"/>
      <c r="AZ201" s="154"/>
      <c r="BA201" s="155"/>
      <c r="BB201" s="155"/>
      <c r="BC201" s="155"/>
      <c r="BD201" s="154"/>
      <c r="BE201" s="154"/>
      <c r="BF201" s="155"/>
      <c r="BG201" s="155"/>
      <c r="BH201" s="155"/>
      <c r="BI201" s="154"/>
      <c r="BJ201" s="154"/>
      <c r="BK201" s="155"/>
      <c r="BL201" s="155"/>
      <c r="BM201" s="155"/>
      <c r="BN201" s="154"/>
      <c r="BO201" s="2"/>
      <c r="BP201" s="2">
        <v>5.9600000000000001E-9</v>
      </c>
      <c r="BQ201" s="2">
        <v>5.7820239672199998</v>
      </c>
      <c r="BR201" s="2">
        <v>632.78373931320004</v>
      </c>
      <c r="BS201" s="2">
        <f t="shared" si="31"/>
        <v>-5.5952447577980906E-9</v>
      </c>
      <c r="BT201" s="2"/>
      <c r="BU201" s="2">
        <v>5.4999999999999996E-10</v>
      </c>
      <c r="BV201" s="2">
        <v>3.1427440342200001</v>
      </c>
      <c r="BW201" s="2">
        <v>33019.021112204602</v>
      </c>
      <c r="BX201" s="2">
        <f t="shared" si="32"/>
        <v>3.3332973623204084E-10</v>
      </c>
      <c r="BY201" s="154"/>
      <c r="BZ201" s="155"/>
      <c r="CA201" s="155"/>
      <c r="CB201" s="155"/>
      <c r="CC201" s="154"/>
      <c r="CD201" s="154"/>
      <c r="CE201" s="155"/>
      <c r="CF201" s="155"/>
      <c r="CG201" s="155"/>
      <c r="CH201" s="154"/>
      <c r="CI201" s="154"/>
      <c r="CJ201" s="155"/>
      <c r="CK201" s="155"/>
      <c r="CL201" s="155"/>
      <c r="CM201" s="154"/>
      <c r="CN201" s="154"/>
      <c r="CO201" s="155"/>
      <c r="CP201" s="155"/>
      <c r="CQ201" s="155"/>
      <c r="CR201" s="154"/>
    </row>
    <row r="202" spans="1:96" ht="13.5" x14ac:dyDescent="0.3">
      <c r="A202" s="154"/>
      <c r="B202" s="154"/>
      <c r="C202" s="154"/>
      <c r="D202" s="154"/>
      <c r="E202" s="154"/>
      <c r="F202" s="154"/>
      <c r="G202" s="154"/>
      <c r="H202" s="154"/>
      <c r="I202" s="154"/>
      <c r="J202" s="154"/>
      <c r="K202" s="154"/>
      <c r="L202" s="154"/>
      <c r="M202" s="2">
        <v>1.39E-8</v>
      </c>
      <c r="N202" s="2">
        <v>5.4289464898300004</v>
      </c>
      <c r="O202" s="2">
        <v>143571.32428481599</v>
      </c>
      <c r="P202" s="2">
        <f t="shared" si="29"/>
        <v>1.3885576708224535E-8</v>
      </c>
      <c r="Q202" s="154"/>
      <c r="R202" s="2">
        <v>1.1800000000000001E-9</v>
      </c>
      <c r="S202" s="2">
        <v>0.81934438215000005</v>
      </c>
      <c r="T202" s="2">
        <v>5331.3574437407997</v>
      </c>
      <c r="U202" s="2">
        <f t="shared" si="30"/>
        <v>1.0035658295217534E-9</v>
      </c>
      <c r="V202" s="154"/>
      <c r="W202" s="155"/>
      <c r="X202" s="155"/>
      <c r="Y202" s="155"/>
      <c r="Z202" s="154"/>
      <c r="AA202" s="154"/>
      <c r="AB202" s="155"/>
      <c r="AC202" s="155"/>
      <c r="AD202" s="155"/>
      <c r="AE202" s="154"/>
      <c r="AF202" s="154"/>
      <c r="AG202" s="155"/>
      <c r="AH202" s="155"/>
      <c r="AI202" s="155"/>
      <c r="AJ202" s="154"/>
      <c r="AK202" s="154"/>
      <c r="AL202" s="155"/>
      <c r="AM202" s="155"/>
      <c r="AN202" s="155"/>
      <c r="AO202" s="154"/>
      <c r="AP202" s="154"/>
      <c r="AQ202" s="155"/>
      <c r="AR202" s="155"/>
      <c r="AS202" s="155"/>
      <c r="AT202" s="154"/>
      <c r="AU202" s="154"/>
      <c r="AV202" s="155"/>
      <c r="AW202" s="155"/>
      <c r="AX202" s="155"/>
      <c r="AY202" s="154"/>
      <c r="AZ202" s="154"/>
      <c r="BA202" s="155"/>
      <c r="BB202" s="155"/>
      <c r="BC202" s="155"/>
      <c r="BD202" s="154"/>
      <c r="BE202" s="154"/>
      <c r="BF202" s="155"/>
      <c r="BG202" s="155"/>
      <c r="BH202" s="155"/>
      <c r="BI202" s="154"/>
      <c r="BJ202" s="154"/>
      <c r="BK202" s="155"/>
      <c r="BL202" s="155"/>
      <c r="BM202" s="155"/>
      <c r="BN202" s="154"/>
      <c r="BO202" s="2"/>
      <c r="BP202" s="2">
        <v>5.3300000000000004E-9</v>
      </c>
      <c r="BQ202" s="2">
        <v>5.0178688290400002</v>
      </c>
      <c r="BR202" s="2">
        <v>12132.439962106</v>
      </c>
      <c r="BS202" s="2">
        <f t="shared" si="31"/>
        <v>2.8359028389661784E-9</v>
      </c>
      <c r="BT202" s="2"/>
      <c r="BU202" s="2">
        <v>4.5E-10</v>
      </c>
      <c r="BV202" s="2">
        <v>3.0087728917700001</v>
      </c>
      <c r="BW202" s="2">
        <v>8982.8106693089976</v>
      </c>
      <c r="BX202" s="2">
        <f t="shared" si="32"/>
        <v>-1.4113073982379279E-10</v>
      </c>
      <c r="BY202" s="154"/>
      <c r="BZ202" s="155"/>
      <c r="CA202" s="155"/>
      <c r="CB202" s="155"/>
      <c r="CC202" s="154"/>
      <c r="CD202" s="154"/>
      <c r="CE202" s="155"/>
      <c r="CF202" s="155"/>
      <c r="CG202" s="155"/>
      <c r="CH202" s="154"/>
      <c r="CI202" s="154"/>
      <c r="CJ202" s="155"/>
      <c r="CK202" s="155"/>
      <c r="CL202" s="155"/>
      <c r="CM202" s="154"/>
      <c r="CN202" s="154"/>
      <c r="CO202" s="155"/>
      <c r="CP202" s="155"/>
      <c r="CQ202" s="155"/>
      <c r="CR202" s="154"/>
    </row>
    <row r="203" spans="1:96" ht="13.5" x14ac:dyDescent="0.3">
      <c r="A203" s="154"/>
      <c r="B203" s="154"/>
      <c r="C203" s="154"/>
      <c r="D203" s="154"/>
      <c r="E203" s="154"/>
      <c r="F203" s="154"/>
      <c r="G203" s="154"/>
      <c r="H203" s="154"/>
      <c r="I203" s="154"/>
      <c r="J203" s="154"/>
      <c r="K203" s="154"/>
      <c r="L203" s="154"/>
      <c r="M203" s="2">
        <v>1.473E-8</v>
      </c>
      <c r="N203" s="2">
        <v>1.70479245805</v>
      </c>
      <c r="O203" s="2">
        <v>11712.955318230799</v>
      </c>
      <c r="P203" s="2">
        <f t="shared" si="29"/>
        <v>-1.4035780689587661E-8</v>
      </c>
      <c r="Q203" s="154"/>
      <c r="R203" s="2">
        <v>1.51E-9</v>
      </c>
      <c r="S203" s="2">
        <v>2.68731829165</v>
      </c>
      <c r="T203" s="2">
        <v>11769.8536931664</v>
      </c>
      <c r="U203" s="2">
        <f t="shared" si="30"/>
        <v>9.0672620271202802E-10</v>
      </c>
      <c r="V203" s="154"/>
      <c r="W203" s="155"/>
      <c r="X203" s="155"/>
      <c r="Y203" s="155"/>
      <c r="Z203" s="154"/>
      <c r="AA203" s="154"/>
      <c r="AB203" s="155"/>
      <c r="AC203" s="155"/>
      <c r="AD203" s="155"/>
      <c r="AE203" s="154"/>
      <c r="AF203" s="154"/>
      <c r="AG203" s="155"/>
      <c r="AH203" s="155"/>
      <c r="AI203" s="155"/>
      <c r="AJ203" s="154"/>
      <c r="AK203" s="154"/>
      <c r="AL203" s="155"/>
      <c r="AM203" s="155"/>
      <c r="AN203" s="155"/>
      <c r="AO203" s="154"/>
      <c r="AP203" s="154"/>
      <c r="AQ203" s="155"/>
      <c r="AR203" s="155"/>
      <c r="AS203" s="155"/>
      <c r="AT203" s="154"/>
      <c r="AU203" s="154"/>
      <c r="AV203" s="155"/>
      <c r="AW203" s="155"/>
      <c r="AX203" s="155"/>
      <c r="AY203" s="154"/>
      <c r="AZ203" s="154"/>
      <c r="BA203" s="155"/>
      <c r="BB203" s="155"/>
      <c r="BC203" s="155"/>
      <c r="BD203" s="154"/>
      <c r="BE203" s="154"/>
      <c r="BF203" s="155"/>
      <c r="BG203" s="155"/>
      <c r="BH203" s="155"/>
      <c r="BI203" s="154"/>
      <c r="BJ203" s="154"/>
      <c r="BK203" s="155"/>
      <c r="BL203" s="155"/>
      <c r="BM203" s="155"/>
      <c r="BN203" s="154"/>
      <c r="BO203" s="2"/>
      <c r="BP203" s="2">
        <v>6.0300000000000001E-9</v>
      </c>
      <c r="BQ203" s="2">
        <v>5.384585548019996</v>
      </c>
      <c r="BR203" s="2">
        <v>316428.22867391497</v>
      </c>
      <c r="BS203" s="2">
        <f t="shared" si="31"/>
        <v>2.4632014484023006E-9</v>
      </c>
      <c r="BT203" s="2"/>
      <c r="BU203" s="2">
        <v>4.6000000000000001E-10</v>
      </c>
      <c r="BV203" s="2">
        <v>0.73303568428999999</v>
      </c>
      <c r="BW203" s="2">
        <v>6303.4311693902</v>
      </c>
      <c r="BX203" s="2">
        <f t="shared" si="32"/>
        <v>-3.8977343601992051E-10</v>
      </c>
      <c r="BY203" s="154"/>
      <c r="BZ203" s="155"/>
      <c r="CA203" s="155"/>
      <c r="CB203" s="155"/>
      <c r="CC203" s="154"/>
      <c r="CD203" s="154"/>
      <c r="CE203" s="155"/>
      <c r="CF203" s="155"/>
      <c r="CG203" s="155"/>
      <c r="CH203" s="154"/>
      <c r="CI203" s="154"/>
      <c r="CJ203" s="155"/>
      <c r="CK203" s="155"/>
      <c r="CL203" s="155"/>
      <c r="CM203" s="154"/>
      <c r="CN203" s="154"/>
      <c r="CO203" s="155"/>
      <c r="CP203" s="155"/>
      <c r="CQ203" s="155"/>
      <c r="CR203" s="154"/>
    </row>
    <row r="204" spans="1:96" ht="13.5" x14ac:dyDescent="0.3">
      <c r="A204" s="154"/>
      <c r="B204" s="154"/>
      <c r="C204" s="154"/>
      <c r="D204" s="154"/>
      <c r="E204" s="154"/>
      <c r="F204" s="154"/>
      <c r="G204" s="154"/>
      <c r="H204" s="154"/>
      <c r="I204" s="154"/>
      <c r="J204" s="154"/>
      <c r="K204" s="154"/>
      <c r="L204" s="154"/>
      <c r="M204" s="2">
        <v>1.3620000000000001E-8</v>
      </c>
      <c r="N204" s="2">
        <v>2.6106950329199998</v>
      </c>
      <c r="O204" s="2">
        <v>6062.6632075526004</v>
      </c>
      <c r="P204" s="2">
        <f t="shared" si="29"/>
        <v>1.1619409300882264E-8</v>
      </c>
      <c r="Q204" s="154"/>
      <c r="R204" s="2">
        <v>1.19E-9</v>
      </c>
      <c r="S204" s="2">
        <v>5.0883579763800002</v>
      </c>
      <c r="T204" s="2">
        <v>5481.2549188676003</v>
      </c>
      <c r="U204" s="2">
        <f t="shared" si="30"/>
        <v>1.1794189928526588E-9</v>
      </c>
      <c r="V204" s="154"/>
      <c r="W204" s="155"/>
      <c r="X204" s="155"/>
      <c r="Y204" s="155"/>
      <c r="Z204" s="154"/>
      <c r="AA204" s="154"/>
      <c r="AB204" s="155"/>
      <c r="AC204" s="155"/>
      <c r="AD204" s="155"/>
      <c r="AE204" s="154"/>
      <c r="AF204" s="154"/>
      <c r="AG204" s="155"/>
      <c r="AH204" s="155"/>
      <c r="AI204" s="155"/>
      <c r="AJ204" s="154"/>
      <c r="AK204" s="154"/>
      <c r="AL204" s="155"/>
      <c r="AM204" s="155"/>
      <c r="AN204" s="155"/>
      <c r="AO204" s="154"/>
      <c r="AP204" s="154"/>
      <c r="AQ204" s="155"/>
      <c r="AR204" s="155"/>
      <c r="AS204" s="155"/>
      <c r="AT204" s="154"/>
      <c r="AU204" s="154"/>
      <c r="AV204" s="155"/>
      <c r="AW204" s="155"/>
      <c r="AX204" s="155"/>
      <c r="AY204" s="154"/>
      <c r="AZ204" s="154"/>
      <c r="BA204" s="155"/>
      <c r="BB204" s="155"/>
      <c r="BC204" s="155"/>
      <c r="BD204" s="154"/>
      <c r="BE204" s="154"/>
      <c r="BF204" s="155"/>
      <c r="BG204" s="155"/>
      <c r="BH204" s="155"/>
      <c r="BI204" s="154"/>
      <c r="BJ204" s="154"/>
      <c r="BK204" s="155"/>
      <c r="BL204" s="155"/>
      <c r="BM204" s="155"/>
      <c r="BN204" s="154"/>
      <c r="BO204" s="2"/>
      <c r="BP204" s="2">
        <v>4.6900000000000001E-9</v>
      </c>
      <c r="BQ204" s="2">
        <v>0.59168241916999997</v>
      </c>
      <c r="BR204" s="2">
        <v>21954.157609397898</v>
      </c>
      <c r="BS204" s="2">
        <f t="shared" si="31"/>
        <v>2.6406094474038315E-9</v>
      </c>
      <c r="BT204" s="2"/>
      <c r="BU204" s="2">
        <v>4.8999999999999996E-10</v>
      </c>
      <c r="BV204" s="2">
        <v>1.60455690285</v>
      </c>
      <c r="BW204" s="2">
        <v>6303.8512454838001</v>
      </c>
      <c r="BX204" s="2">
        <f t="shared" si="32"/>
        <v>-4.653573041184267E-10</v>
      </c>
      <c r="BY204" s="154"/>
      <c r="BZ204" s="155"/>
      <c r="CA204" s="155"/>
      <c r="CB204" s="155"/>
      <c r="CC204" s="154"/>
      <c r="CD204" s="154"/>
      <c r="CE204" s="155"/>
      <c r="CF204" s="155"/>
      <c r="CG204" s="155"/>
      <c r="CH204" s="154"/>
      <c r="CI204" s="154"/>
      <c r="CJ204" s="155"/>
      <c r="CK204" s="155"/>
      <c r="CL204" s="155"/>
      <c r="CM204" s="154"/>
      <c r="CN204" s="154"/>
      <c r="CO204" s="155"/>
      <c r="CP204" s="155"/>
      <c r="CQ204" s="155"/>
      <c r="CR204" s="154"/>
    </row>
    <row r="205" spans="1:96" ht="13.5" x14ac:dyDescent="0.3">
      <c r="A205" s="154"/>
      <c r="B205" s="154"/>
      <c r="C205" s="154"/>
      <c r="D205" s="154"/>
      <c r="E205" s="154"/>
      <c r="F205" s="154"/>
      <c r="G205" s="154"/>
      <c r="H205" s="154"/>
      <c r="I205" s="154"/>
      <c r="J205" s="154"/>
      <c r="K205" s="154"/>
      <c r="L205" s="154"/>
      <c r="M205" s="2">
        <v>1.1479999999999999E-8</v>
      </c>
      <c r="N205" s="2">
        <v>6.0300180053999997</v>
      </c>
      <c r="O205" s="2">
        <v>3634.6210245184002</v>
      </c>
      <c r="P205" s="2">
        <f t="shared" si="29"/>
        <v>-7.0431425965673441E-9</v>
      </c>
      <c r="Q205" s="154"/>
      <c r="R205" s="2">
        <v>1.5300000000000001E-9</v>
      </c>
      <c r="S205" s="2">
        <v>2.4602179077900002</v>
      </c>
      <c r="T205" s="2">
        <v>11933.367960669601</v>
      </c>
      <c r="U205" s="2">
        <f t="shared" si="30"/>
        <v>1.0519472291224067E-10</v>
      </c>
      <c r="V205" s="154"/>
      <c r="W205" s="155"/>
      <c r="X205" s="155"/>
      <c r="Y205" s="155"/>
      <c r="Z205" s="154"/>
      <c r="AA205" s="154"/>
      <c r="AB205" s="155"/>
      <c r="AC205" s="155"/>
      <c r="AD205" s="155"/>
      <c r="AE205" s="154"/>
      <c r="AF205" s="154"/>
      <c r="AG205" s="155"/>
      <c r="AH205" s="155"/>
      <c r="AI205" s="155"/>
      <c r="AJ205" s="154"/>
      <c r="AK205" s="154"/>
      <c r="AL205" s="155"/>
      <c r="AM205" s="155"/>
      <c r="AN205" s="155"/>
      <c r="AO205" s="154"/>
      <c r="AP205" s="154"/>
      <c r="AQ205" s="155"/>
      <c r="AR205" s="155"/>
      <c r="AS205" s="155"/>
      <c r="AT205" s="154"/>
      <c r="AU205" s="154"/>
      <c r="AV205" s="155"/>
      <c r="AW205" s="155"/>
      <c r="AX205" s="155"/>
      <c r="AY205" s="154"/>
      <c r="AZ205" s="154"/>
      <c r="BA205" s="155"/>
      <c r="BB205" s="155"/>
      <c r="BC205" s="155"/>
      <c r="BD205" s="154"/>
      <c r="BE205" s="154"/>
      <c r="BF205" s="155"/>
      <c r="BG205" s="155"/>
      <c r="BH205" s="155"/>
      <c r="BI205" s="154"/>
      <c r="BJ205" s="154"/>
      <c r="BK205" s="155"/>
      <c r="BL205" s="155"/>
      <c r="BM205" s="155"/>
      <c r="BN205" s="154"/>
      <c r="BO205" s="2"/>
      <c r="BP205" s="2">
        <v>5.4800000000000001E-9</v>
      </c>
      <c r="BQ205" s="2">
        <v>3.5061316355800001</v>
      </c>
      <c r="BR205" s="2">
        <v>17253.0411076895</v>
      </c>
      <c r="BS205" s="2">
        <f t="shared" si="31"/>
        <v>3.0302311754385275E-9</v>
      </c>
      <c r="BT205" s="2"/>
      <c r="BU205" s="2">
        <v>4.5E-10</v>
      </c>
      <c r="BV205" s="2">
        <v>0.40210030323000001</v>
      </c>
      <c r="BW205" s="2">
        <v>6805.6532680852006</v>
      </c>
      <c r="BX205" s="2">
        <f t="shared" si="32"/>
        <v>-2.4951320995364049E-10</v>
      </c>
      <c r="BY205" s="154"/>
      <c r="BZ205" s="155"/>
      <c r="CA205" s="155"/>
      <c r="CB205" s="155"/>
      <c r="CC205" s="154"/>
      <c r="CD205" s="154"/>
      <c r="CE205" s="155"/>
      <c r="CF205" s="155"/>
      <c r="CG205" s="155"/>
      <c r="CH205" s="154"/>
      <c r="CI205" s="154"/>
      <c r="CJ205" s="155"/>
      <c r="CK205" s="155"/>
      <c r="CL205" s="155"/>
      <c r="CM205" s="154"/>
      <c r="CN205" s="154"/>
      <c r="CO205" s="155"/>
      <c r="CP205" s="155"/>
      <c r="CQ205" s="155"/>
      <c r="CR205" s="154"/>
    </row>
    <row r="206" spans="1:96" ht="13.5" x14ac:dyDescent="0.3">
      <c r="A206" s="154"/>
      <c r="B206" s="154"/>
      <c r="C206" s="154"/>
      <c r="D206" s="154"/>
      <c r="E206" s="154"/>
      <c r="F206" s="154"/>
      <c r="G206" s="154"/>
      <c r="H206" s="154"/>
      <c r="I206" s="154"/>
      <c r="J206" s="154"/>
      <c r="K206" s="154"/>
      <c r="L206" s="154"/>
      <c r="M206" s="2">
        <v>1.198E-8</v>
      </c>
      <c r="N206" s="2">
        <v>5.1529413042199996</v>
      </c>
      <c r="O206" s="2">
        <v>10177.257679533601</v>
      </c>
      <c r="P206" s="2">
        <f t="shared" si="29"/>
        <v>8.3044009922158316E-9</v>
      </c>
      <c r="Q206" s="154"/>
      <c r="R206" s="2">
        <v>1.08E-9</v>
      </c>
      <c r="S206" s="2">
        <v>1.04936452145</v>
      </c>
      <c r="T206" s="2">
        <v>11403.676995575001</v>
      </c>
      <c r="U206" s="2">
        <f t="shared" si="30"/>
        <v>-6.6051802603770077E-10</v>
      </c>
      <c r="V206" s="154"/>
      <c r="W206" s="155"/>
      <c r="X206" s="155"/>
      <c r="Y206" s="155"/>
      <c r="Z206" s="154"/>
      <c r="AA206" s="154"/>
      <c r="AB206" s="155"/>
      <c r="AC206" s="155"/>
      <c r="AD206" s="155"/>
      <c r="AE206" s="154"/>
      <c r="AF206" s="154"/>
      <c r="AG206" s="155"/>
      <c r="AH206" s="155"/>
      <c r="AI206" s="155"/>
      <c r="AJ206" s="154"/>
      <c r="AK206" s="154"/>
      <c r="AL206" s="155"/>
      <c r="AM206" s="155"/>
      <c r="AN206" s="155"/>
      <c r="AO206" s="154"/>
      <c r="AP206" s="154"/>
      <c r="AQ206" s="155"/>
      <c r="AR206" s="155"/>
      <c r="AS206" s="155"/>
      <c r="AT206" s="154"/>
      <c r="AU206" s="154"/>
      <c r="AV206" s="155"/>
      <c r="AW206" s="155"/>
      <c r="AX206" s="155"/>
      <c r="AY206" s="154"/>
      <c r="AZ206" s="154"/>
      <c r="BA206" s="155"/>
      <c r="BB206" s="155"/>
      <c r="BC206" s="155"/>
      <c r="BD206" s="154"/>
      <c r="BE206" s="154"/>
      <c r="BF206" s="155"/>
      <c r="BG206" s="155"/>
      <c r="BH206" s="155"/>
      <c r="BI206" s="154"/>
      <c r="BJ206" s="154"/>
      <c r="BK206" s="155"/>
      <c r="BL206" s="155"/>
      <c r="BM206" s="155"/>
      <c r="BN206" s="154"/>
      <c r="BO206" s="2"/>
      <c r="BP206" s="2">
        <v>5.0199999999999996E-9</v>
      </c>
      <c r="BQ206" s="2">
        <v>0.98804327588999996</v>
      </c>
      <c r="BR206" s="2">
        <v>11609.8625440122</v>
      </c>
      <c r="BS206" s="2">
        <f t="shared" si="31"/>
        <v>2.4600175291623368E-9</v>
      </c>
      <c r="BT206" s="2"/>
      <c r="BU206" s="2">
        <v>5.3000000000000003E-10</v>
      </c>
      <c r="BV206" s="2">
        <v>0.94869680175000004</v>
      </c>
      <c r="BW206" s="2">
        <v>10988.808157535001</v>
      </c>
      <c r="BX206" s="2">
        <f t="shared" si="32"/>
        <v>-4.9658542571787906E-10</v>
      </c>
      <c r="BY206" s="154"/>
      <c r="BZ206" s="155"/>
      <c r="CA206" s="155"/>
      <c r="CB206" s="155"/>
      <c r="CC206" s="154"/>
      <c r="CD206" s="154"/>
      <c r="CE206" s="155"/>
      <c r="CF206" s="155"/>
      <c r="CG206" s="155"/>
      <c r="CH206" s="154"/>
      <c r="CI206" s="154"/>
      <c r="CJ206" s="155"/>
      <c r="CK206" s="155"/>
      <c r="CL206" s="155"/>
      <c r="CM206" s="154"/>
      <c r="CN206" s="154"/>
      <c r="CO206" s="155"/>
      <c r="CP206" s="155"/>
      <c r="CQ206" s="155"/>
      <c r="CR206" s="154"/>
    </row>
    <row r="207" spans="1:96" ht="13.5" x14ac:dyDescent="0.3">
      <c r="A207" s="154"/>
      <c r="B207" s="154"/>
      <c r="C207" s="154"/>
      <c r="D207" s="154"/>
      <c r="E207" s="154"/>
      <c r="F207" s="154"/>
      <c r="G207" s="154"/>
      <c r="H207" s="154"/>
      <c r="I207" s="154"/>
      <c r="J207" s="154"/>
      <c r="K207" s="154"/>
      <c r="L207" s="154"/>
      <c r="M207" s="2">
        <v>1.2660000000000001E-8</v>
      </c>
      <c r="N207" s="2">
        <v>0.11421493643</v>
      </c>
      <c r="O207" s="2">
        <v>18422.6293590981</v>
      </c>
      <c r="P207" s="2">
        <f t="shared" si="29"/>
        <v>-8.0533341490033723E-9</v>
      </c>
      <c r="Q207" s="154"/>
      <c r="R207" s="2">
        <v>1.2799999999999999E-9</v>
      </c>
      <c r="S207" s="2">
        <v>0.99794735106999999</v>
      </c>
      <c r="T207" s="2">
        <v>8827.3902698748007</v>
      </c>
      <c r="U207" s="2">
        <f t="shared" si="30"/>
        <v>1.2671591581454548E-9</v>
      </c>
      <c r="V207" s="154"/>
      <c r="W207" s="155"/>
      <c r="X207" s="155"/>
      <c r="Y207" s="155"/>
      <c r="Z207" s="154"/>
      <c r="AA207" s="154"/>
      <c r="AB207" s="155"/>
      <c r="AC207" s="155"/>
      <c r="AD207" s="155"/>
      <c r="AE207" s="154"/>
      <c r="AF207" s="154"/>
      <c r="AG207" s="155"/>
      <c r="AH207" s="155"/>
      <c r="AI207" s="155"/>
      <c r="AJ207" s="154"/>
      <c r="AK207" s="154"/>
      <c r="AL207" s="155"/>
      <c r="AM207" s="155"/>
      <c r="AN207" s="155"/>
      <c r="AO207" s="154"/>
      <c r="AP207" s="154"/>
      <c r="AQ207" s="155"/>
      <c r="AR207" s="155"/>
      <c r="AS207" s="155"/>
      <c r="AT207" s="154"/>
      <c r="AU207" s="154"/>
      <c r="AV207" s="155"/>
      <c r="AW207" s="155"/>
      <c r="AX207" s="155"/>
      <c r="AY207" s="154"/>
      <c r="AZ207" s="154"/>
      <c r="BA207" s="155"/>
      <c r="BB207" s="155"/>
      <c r="BC207" s="155"/>
      <c r="BD207" s="154"/>
      <c r="BE207" s="154"/>
      <c r="BF207" s="155"/>
      <c r="BG207" s="155"/>
      <c r="BH207" s="155"/>
      <c r="BI207" s="154"/>
      <c r="BJ207" s="154"/>
      <c r="BK207" s="155"/>
      <c r="BL207" s="155"/>
      <c r="BM207" s="155"/>
      <c r="BN207" s="154"/>
      <c r="BO207" s="2"/>
      <c r="BP207" s="2">
        <v>5.6800000000000002E-9</v>
      </c>
      <c r="BQ207" s="2">
        <v>1.98497313089</v>
      </c>
      <c r="BR207" s="2">
        <v>7668.6374249424998</v>
      </c>
      <c r="BS207" s="2">
        <f t="shared" si="31"/>
        <v>3.643155948554207E-9</v>
      </c>
      <c r="BT207" s="2"/>
      <c r="BU207" s="2">
        <v>4.0999999999999998E-10</v>
      </c>
      <c r="BV207" s="2">
        <v>1.6112238432899999</v>
      </c>
      <c r="BW207" s="2">
        <v>6819.8803620868002</v>
      </c>
      <c r="BX207" s="2">
        <f t="shared" si="32"/>
        <v>3.0869184533059033E-10</v>
      </c>
      <c r="BY207" s="154"/>
      <c r="BZ207" s="155"/>
      <c r="CA207" s="155"/>
      <c r="CB207" s="155"/>
      <c r="CC207" s="154"/>
      <c r="CD207" s="154"/>
      <c r="CE207" s="155"/>
      <c r="CF207" s="155"/>
      <c r="CG207" s="155"/>
      <c r="CH207" s="154"/>
      <c r="CI207" s="154"/>
      <c r="CJ207" s="155"/>
      <c r="CK207" s="155"/>
      <c r="CL207" s="155"/>
      <c r="CM207" s="154"/>
      <c r="CN207" s="154"/>
      <c r="CO207" s="155"/>
      <c r="CP207" s="155"/>
      <c r="CQ207" s="155"/>
      <c r="CR207" s="154"/>
    </row>
    <row r="208" spans="1:96" ht="13.5" x14ac:dyDescent="0.3">
      <c r="A208" s="154"/>
      <c r="B208" s="154"/>
      <c r="C208" s="154"/>
      <c r="D208" s="154"/>
      <c r="E208" s="154"/>
      <c r="F208" s="154"/>
      <c r="G208" s="154"/>
      <c r="H208" s="154"/>
      <c r="I208" s="154"/>
      <c r="J208" s="154"/>
      <c r="K208" s="154"/>
      <c r="L208" s="154"/>
      <c r="M208" s="2">
        <v>1.411E-8</v>
      </c>
      <c r="N208" s="2">
        <v>1.0990885753399999</v>
      </c>
      <c r="O208" s="2">
        <v>3496.0328261340001</v>
      </c>
      <c r="P208" s="2">
        <f t="shared" si="29"/>
        <v>3.3289810629364659E-9</v>
      </c>
      <c r="Q208" s="154"/>
      <c r="R208" s="2">
        <v>1.44E-9</v>
      </c>
      <c r="S208" s="2">
        <v>2.5486974704200001</v>
      </c>
      <c r="T208" s="2">
        <v>227.47613278899999</v>
      </c>
      <c r="U208" s="2">
        <f t="shared" si="30"/>
        <v>1.4388571028371088E-9</v>
      </c>
      <c r="V208" s="154"/>
      <c r="W208" s="155"/>
      <c r="X208" s="155"/>
      <c r="Y208" s="155"/>
      <c r="Z208" s="154"/>
      <c r="AA208" s="154"/>
      <c r="AB208" s="155"/>
      <c r="AC208" s="155"/>
      <c r="AD208" s="155"/>
      <c r="AE208" s="154"/>
      <c r="AF208" s="154"/>
      <c r="AG208" s="155"/>
      <c r="AH208" s="155"/>
      <c r="AI208" s="155"/>
      <c r="AJ208" s="154"/>
      <c r="AK208" s="154"/>
      <c r="AL208" s="155"/>
      <c r="AM208" s="155"/>
      <c r="AN208" s="155"/>
      <c r="AO208" s="154"/>
      <c r="AP208" s="154"/>
      <c r="AQ208" s="155"/>
      <c r="AR208" s="155"/>
      <c r="AS208" s="155"/>
      <c r="AT208" s="154"/>
      <c r="AU208" s="154"/>
      <c r="AV208" s="155"/>
      <c r="AW208" s="155"/>
      <c r="AX208" s="155"/>
      <c r="AY208" s="154"/>
      <c r="AZ208" s="154"/>
      <c r="BA208" s="155"/>
      <c r="BB208" s="155"/>
      <c r="BC208" s="155"/>
      <c r="BD208" s="154"/>
      <c r="BE208" s="154"/>
      <c r="BF208" s="155"/>
      <c r="BG208" s="155"/>
      <c r="BH208" s="155"/>
      <c r="BI208" s="154"/>
      <c r="BJ208" s="154"/>
      <c r="BK208" s="155"/>
      <c r="BL208" s="155"/>
      <c r="BM208" s="155"/>
      <c r="BN208" s="154"/>
      <c r="BO208" s="2"/>
      <c r="BP208" s="2">
        <v>4.8200000000000003E-9</v>
      </c>
      <c r="BQ208" s="2">
        <v>1.6214180386399999</v>
      </c>
      <c r="BR208" s="2">
        <v>12146.667056107601</v>
      </c>
      <c r="BS208" s="2">
        <f t="shared" si="31"/>
        <v>-2.6608773951705101E-9</v>
      </c>
      <c r="BT208" s="2"/>
      <c r="BU208" s="2">
        <v>5.4999999999999996E-10</v>
      </c>
      <c r="BV208" s="2">
        <v>0.89439119424000002</v>
      </c>
      <c r="BW208" s="2">
        <v>11933.367960669601</v>
      </c>
      <c r="BX208" s="2">
        <f t="shared" si="32"/>
        <v>5.4887962685922176E-10</v>
      </c>
      <c r="BY208" s="154"/>
      <c r="BZ208" s="155"/>
      <c r="CA208" s="155"/>
      <c r="CB208" s="155"/>
      <c r="CC208" s="154"/>
      <c r="CD208" s="154"/>
      <c r="CE208" s="155"/>
      <c r="CF208" s="155"/>
      <c r="CG208" s="155"/>
      <c r="CH208" s="154"/>
      <c r="CI208" s="154"/>
      <c r="CJ208" s="155"/>
      <c r="CK208" s="155"/>
      <c r="CL208" s="155"/>
      <c r="CM208" s="154"/>
      <c r="CN208" s="154"/>
      <c r="CO208" s="155"/>
      <c r="CP208" s="155"/>
      <c r="CQ208" s="155"/>
      <c r="CR208" s="154"/>
    </row>
    <row r="209" spans="1:96" ht="13.5" x14ac:dyDescent="0.3">
      <c r="A209" s="154"/>
      <c r="B209" s="154"/>
      <c r="C209" s="154"/>
      <c r="D209" s="154"/>
      <c r="E209" s="154"/>
      <c r="F209" s="154"/>
      <c r="G209" s="154"/>
      <c r="H209" s="154"/>
      <c r="I209" s="154"/>
      <c r="J209" s="154"/>
      <c r="K209" s="154"/>
      <c r="L209" s="154"/>
      <c r="M209" s="2">
        <v>1.349E-8</v>
      </c>
      <c r="N209" s="2">
        <v>2.9980510963300002</v>
      </c>
      <c r="O209" s="2">
        <v>17654.780539749601</v>
      </c>
      <c r="P209" s="2">
        <f t="shared" si="29"/>
        <v>1.0154076631789036E-8</v>
      </c>
      <c r="Q209" s="154"/>
      <c r="R209" s="2">
        <v>1.5E-9</v>
      </c>
      <c r="S209" s="2">
        <v>4.5063143713600002</v>
      </c>
      <c r="T209" s="2">
        <v>2379.1644735716</v>
      </c>
      <c r="U209" s="2">
        <f t="shared" si="30"/>
        <v>1.0080531365159566E-9</v>
      </c>
      <c r="V209" s="154"/>
      <c r="W209" s="155"/>
      <c r="X209" s="155"/>
      <c r="Y209" s="155"/>
      <c r="Z209" s="154"/>
      <c r="AA209" s="154"/>
      <c r="AB209" s="155"/>
      <c r="AC209" s="155"/>
      <c r="AD209" s="155"/>
      <c r="AE209" s="154"/>
      <c r="AF209" s="154"/>
      <c r="AG209" s="155"/>
      <c r="AH209" s="155"/>
      <c r="AI209" s="155"/>
      <c r="AJ209" s="154"/>
      <c r="AK209" s="154"/>
      <c r="AL209" s="155"/>
      <c r="AM209" s="155"/>
      <c r="AN209" s="155"/>
      <c r="AO209" s="154"/>
      <c r="AP209" s="154"/>
      <c r="AQ209" s="155"/>
      <c r="AR209" s="155"/>
      <c r="AS209" s="155"/>
      <c r="AT209" s="154"/>
      <c r="AU209" s="154"/>
      <c r="AV209" s="155"/>
      <c r="AW209" s="155"/>
      <c r="AX209" s="155"/>
      <c r="AY209" s="154"/>
      <c r="AZ209" s="154"/>
      <c r="BA209" s="155"/>
      <c r="BB209" s="155"/>
      <c r="BC209" s="155"/>
      <c r="BD209" s="154"/>
      <c r="BE209" s="154"/>
      <c r="BF209" s="155"/>
      <c r="BG209" s="155"/>
      <c r="BH209" s="155"/>
      <c r="BI209" s="154"/>
      <c r="BJ209" s="154"/>
      <c r="BK209" s="155"/>
      <c r="BL209" s="155"/>
      <c r="BM209" s="155"/>
      <c r="BN209" s="154"/>
      <c r="BO209" s="2"/>
      <c r="BP209" s="2">
        <v>3.9099999999999999E-9</v>
      </c>
      <c r="BQ209" s="2">
        <v>3.6871838298899999</v>
      </c>
      <c r="BR209" s="2">
        <v>18052.929543157799</v>
      </c>
      <c r="BS209" s="2">
        <f t="shared" si="31"/>
        <v>-8.0035976006971122E-11</v>
      </c>
      <c r="BT209" s="2"/>
      <c r="BU209" s="2">
        <v>4.5E-10</v>
      </c>
      <c r="BV209" s="2">
        <v>3.8849538465600002</v>
      </c>
      <c r="BW209" s="2">
        <v>60530.488985741802</v>
      </c>
      <c r="BX209" s="2">
        <f t="shared" si="32"/>
        <v>3.82519216973939E-10</v>
      </c>
      <c r="BY209" s="154"/>
      <c r="BZ209" s="155"/>
      <c r="CA209" s="155"/>
      <c r="CB209" s="155"/>
      <c r="CC209" s="154"/>
      <c r="CD209" s="154"/>
      <c r="CE209" s="155"/>
      <c r="CF209" s="155"/>
      <c r="CG209" s="155"/>
      <c r="CH209" s="154"/>
      <c r="CI209" s="154"/>
      <c r="CJ209" s="155"/>
      <c r="CK209" s="155"/>
      <c r="CL209" s="155"/>
      <c r="CM209" s="154"/>
      <c r="CN209" s="154"/>
      <c r="CO209" s="155"/>
      <c r="CP209" s="155"/>
      <c r="CQ209" s="155"/>
      <c r="CR209" s="154"/>
    </row>
    <row r="210" spans="1:96" ht="13.5" x14ac:dyDescent="0.3">
      <c r="A210" s="154"/>
      <c r="B210" s="154"/>
      <c r="C210" s="154"/>
      <c r="D210" s="154"/>
      <c r="E210" s="154"/>
      <c r="F210" s="154"/>
      <c r="G210" s="154"/>
      <c r="H210" s="154"/>
      <c r="I210" s="154"/>
      <c r="J210" s="154"/>
      <c r="K210" s="154"/>
      <c r="L210" s="154"/>
      <c r="M210" s="2">
        <v>1.253E-8</v>
      </c>
      <c r="N210" s="2">
        <v>2.7985015284800001</v>
      </c>
      <c r="O210" s="2">
        <v>167283.76158766501</v>
      </c>
      <c r="P210" s="2">
        <f t="shared" si="29"/>
        <v>8.5904454757216676E-9</v>
      </c>
      <c r="Q210" s="154"/>
      <c r="R210" s="2">
        <v>1.07E-9</v>
      </c>
      <c r="S210" s="2">
        <v>1.79272017026</v>
      </c>
      <c r="T210" s="2">
        <v>13119.7211028251</v>
      </c>
      <c r="U210" s="2">
        <f t="shared" si="30"/>
        <v>3.3378069139529351E-10</v>
      </c>
      <c r="V210" s="154"/>
      <c r="W210" s="155"/>
      <c r="X210" s="155"/>
      <c r="Y210" s="155"/>
      <c r="Z210" s="154"/>
      <c r="AA210" s="154"/>
      <c r="AB210" s="155"/>
      <c r="AC210" s="155"/>
      <c r="AD210" s="155"/>
      <c r="AE210" s="154"/>
      <c r="AF210" s="154"/>
      <c r="AG210" s="155"/>
      <c r="AH210" s="155"/>
      <c r="AI210" s="155"/>
      <c r="AJ210" s="154"/>
      <c r="AK210" s="154"/>
      <c r="AL210" s="155"/>
      <c r="AM210" s="155"/>
      <c r="AN210" s="155"/>
      <c r="AO210" s="154"/>
      <c r="AP210" s="154"/>
      <c r="AQ210" s="155"/>
      <c r="AR210" s="155"/>
      <c r="AS210" s="155"/>
      <c r="AT210" s="154"/>
      <c r="AU210" s="154"/>
      <c r="AV210" s="155"/>
      <c r="AW210" s="155"/>
      <c r="AX210" s="155"/>
      <c r="AY210" s="154"/>
      <c r="AZ210" s="154"/>
      <c r="BA210" s="155"/>
      <c r="BB210" s="155"/>
      <c r="BC210" s="155"/>
      <c r="BD210" s="154"/>
      <c r="BE210" s="154"/>
      <c r="BF210" s="155"/>
      <c r="BG210" s="155"/>
      <c r="BH210" s="155"/>
      <c r="BI210" s="154"/>
      <c r="BJ210" s="154"/>
      <c r="BK210" s="155"/>
      <c r="BL210" s="155"/>
      <c r="BM210" s="155"/>
      <c r="BN210" s="154"/>
      <c r="BO210" s="2"/>
      <c r="BP210" s="2">
        <v>4.5699999999999997E-9</v>
      </c>
      <c r="BQ210" s="2">
        <v>3.7720573734</v>
      </c>
      <c r="BR210" s="2">
        <v>156137.47598479901</v>
      </c>
      <c r="BS210" s="2">
        <f t="shared" si="31"/>
        <v>1.0732162107182941E-9</v>
      </c>
      <c r="BT210" s="2"/>
      <c r="BU210" s="2">
        <v>4.0000000000000001E-10</v>
      </c>
      <c r="BV210" s="2">
        <v>4.7574090800100004</v>
      </c>
      <c r="BW210" s="2">
        <v>38526.574350871997</v>
      </c>
      <c r="BX210" s="2">
        <f t="shared" si="32"/>
        <v>-2.3002218865522279E-10</v>
      </c>
      <c r="BY210" s="154"/>
      <c r="BZ210" s="155"/>
      <c r="CA210" s="155"/>
      <c r="CB210" s="155"/>
      <c r="CC210" s="154"/>
      <c r="CD210" s="154"/>
      <c r="CE210" s="155"/>
      <c r="CF210" s="155"/>
      <c r="CG210" s="155"/>
      <c r="CH210" s="154"/>
      <c r="CI210" s="154"/>
      <c r="CJ210" s="155"/>
      <c r="CK210" s="155"/>
      <c r="CL210" s="155"/>
      <c r="CM210" s="154"/>
      <c r="CN210" s="154"/>
      <c r="CO210" s="155"/>
      <c r="CP210" s="155"/>
      <c r="CQ210" s="155"/>
      <c r="CR210" s="154"/>
    </row>
    <row r="211" spans="1:96" ht="13.5" x14ac:dyDescent="0.3">
      <c r="A211" s="154"/>
      <c r="B211" s="154"/>
      <c r="C211" s="154"/>
      <c r="D211" s="154"/>
      <c r="E211" s="154"/>
      <c r="F211" s="154"/>
      <c r="G211" s="154"/>
      <c r="H211" s="154"/>
      <c r="I211" s="154"/>
      <c r="J211" s="154"/>
      <c r="K211" s="154"/>
      <c r="L211" s="154"/>
      <c r="M211" s="2">
        <v>1.311E-8</v>
      </c>
      <c r="N211" s="2">
        <v>1.6094298487900001</v>
      </c>
      <c r="O211" s="2">
        <v>5481.2549188676003</v>
      </c>
      <c r="P211" s="2">
        <f t="shared" si="29"/>
        <v>-1.1683777008538852E-8</v>
      </c>
      <c r="Q211" s="154"/>
      <c r="R211" s="2">
        <v>1.07E-9</v>
      </c>
      <c r="S211" s="2">
        <v>4.4355681448600004</v>
      </c>
      <c r="T211" s="2">
        <v>18422.6293590981</v>
      </c>
      <c r="U211" s="2">
        <f t="shared" si="30"/>
        <v>-5.0384887466799765E-10</v>
      </c>
      <c r="V211" s="154"/>
      <c r="W211" s="155"/>
      <c r="X211" s="155"/>
      <c r="Y211" s="155"/>
      <c r="Z211" s="154"/>
      <c r="AA211" s="154"/>
      <c r="AB211" s="155"/>
      <c r="AC211" s="155"/>
      <c r="AD211" s="155"/>
      <c r="AE211" s="154"/>
      <c r="AF211" s="154"/>
      <c r="AG211" s="155"/>
      <c r="AH211" s="155"/>
      <c r="AI211" s="155"/>
      <c r="AJ211" s="154"/>
      <c r="AK211" s="154"/>
      <c r="AL211" s="155"/>
      <c r="AM211" s="155"/>
      <c r="AN211" s="155"/>
      <c r="AO211" s="154"/>
      <c r="AP211" s="154"/>
      <c r="AQ211" s="155"/>
      <c r="AR211" s="155"/>
      <c r="AS211" s="155"/>
      <c r="AT211" s="154"/>
      <c r="AU211" s="154"/>
      <c r="AV211" s="155"/>
      <c r="AW211" s="155"/>
      <c r="AX211" s="155"/>
      <c r="AY211" s="154"/>
      <c r="AZ211" s="154"/>
      <c r="BA211" s="155"/>
      <c r="BB211" s="155"/>
      <c r="BC211" s="155"/>
      <c r="BD211" s="154"/>
      <c r="BE211" s="154"/>
      <c r="BF211" s="155"/>
      <c r="BG211" s="155"/>
      <c r="BH211" s="155"/>
      <c r="BI211" s="154"/>
      <c r="BJ211" s="154"/>
      <c r="BK211" s="155"/>
      <c r="BL211" s="155"/>
      <c r="BM211" s="155"/>
      <c r="BN211" s="154"/>
      <c r="BO211" s="2"/>
      <c r="BP211" s="2">
        <v>4.01E-9</v>
      </c>
      <c r="BQ211" s="2">
        <v>5.2826065195799998</v>
      </c>
      <c r="BR211" s="2">
        <v>15671.081759406599</v>
      </c>
      <c r="BS211" s="2">
        <f t="shared" si="31"/>
        <v>-2.3601466861875451E-9</v>
      </c>
      <c r="BT211" s="2"/>
      <c r="BU211" s="2">
        <v>4.0000000000000001E-10</v>
      </c>
      <c r="BV211" s="2">
        <v>1.4992125188700001</v>
      </c>
      <c r="BW211" s="2">
        <v>18451.078546565899</v>
      </c>
      <c r="BX211" s="2">
        <f t="shared" si="32"/>
        <v>3.663370599300995E-10</v>
      </c>
      <c r="BY211" s="154"/>
      <c r="BZ211" s="155"/>
      <c r="CA211" s="155"/>
      <c r="CB211" s="155"/>
      <c r="CC211" s="154"/>
      <c r="CD211" s="154"/>
      <c r="CE211" s="155"/>
      <c r="CF211" s="155"/>
      <c r="CG211" s="155"/>
      <c r="CH211" s="154"/>
      <c r="CI211" s="154"/>
      <c r="CJ211" s="155"/>
      <c r="CK211" s="155"/>
      <c r="CL211" s="155"/>
      <c r="CM211" s="154"/>
      <c r="CN211" s="154"/>
      <c r="CO211" s="155"/>
      <c r="CP211" s="155"/>
      <c r="CQ211" s="155"/>
      <c r="CR211" s="154"/>
    </row>
    <row r="212" spans="1:96" ht="13.5" x14ac:dyDescent="0.3">
      <c r="A212" s="154"/>
      <c r="B212" s="154"/>
      <c r="C212" s="154"/>
      <c r="D212" s="154"/>
      <c r="E212" s="154"/>
      <c r="F212" s="154"/>
      <c r="G212" s="154"/>
      <c r="H212" s="154"/>
      <c r="I212" s="154"/>
      <c r="J212" s="154"/>
      <c r="K212" s="154"/>
      <c r="L212" s="154"/>
      <c r="M212" s="2">
        <v>1.0789999999999999E-8</v>
      </c>
      <c r="N212" s="2">
        <v>6.2030450178700001</v>
      </c>
      <c r="O212" s="2">
        <v>3.2863574178000001</v>
      </c>
      <c r="P212" s="2">
        <f t="shared" si="29"/>
        <v>1.0786135839969619E-8</v>
      </c>
      <c r="Q212" s="154"/>
      <c r="R212" s="2">
        <v>1.09E-9</v>
      </c>
      <c r="S212" s="2">
        <v>0.29269062317</v>
      </c>
      <c r="T212" s="2">
        <v>16737.5772365966</v>
      </c>
      <c r="U212" s="2">
        <f t="shared" si="30"/>
        <v>-4.1934480553925509E-10</v>
      </c>
      <c r="V212" s="154"/>
      <c r="W212" s="155"/>
      <c r="X212" s="155"/>
      <c r="Y212" s="155"/>
      <c r="Z212" s="154"/>
      <c r="AA212" s="154"/>
      <c r="AB212" s="155"/>
      <c r="AC212" s="155"/>
      <c r="AD212" s="155"/>
      <c r="AE212" s="154"/>
      <c r="AF212" s="154"/>
      <c r="AG212" s="155"/>
      <c r="AH212" s="155"/>
      <c r="AI212" s="155"/>
      <c r="AJ212" s="154"/>
      <c r="AK212" s="154"/>
      <c r="AL212" s="155"/>
      <c r="AM212" s="155"/>
      <c r="AN212" s="155"/>
      <c r="AO212" s="154"/>
      <c r="AP212" s="154"/>
      <c r="AQ212" s="155"/>
      <c r="AR212" s="155"/>
      <c r="AS212" s="155"/>
      <c r="AT212" s="154"/>
      <c r="AU212" s="154"/>
      <c r="AV212" s="155"/>
      <c r="AW212" s="155"/>
      <c r="AX212" s="155"/>
      <c r="AY212" s="154"/>
      <c r="AZ212" s="154"/>
      <c r="BA212" s="155"/>
      <c r="BB212" s="155"/>
      <c r="BC212" s="155"/>
      <c r="BD212" s="154"/>
      <c r="BE212" s="154"/>
      <c r="BF212" s="155"/>
      <c r="BG212" s="155"/>
      <c r="BH212" s="155"/>
      <c r="BI212" s="154"/>
      <c r="BJ212" s="154"/>
      <c r="BK212" s="155"/>
      <c r="BL212" s="155"/>
      <c r="BM212" s="155"/>
      <c r="BN212" s="154"/>
      <c r="BO212" s="2"/>
      <c r="BP212" s="2">
        <v>4.6900000000000001E-9</v>
      </c>
      <c r="BQ212" s="2">
        <v>1.80963184268</v>
      </c>
      <c r="BR212" s="2">
        <v>12562.6285816338</v>
      </c>
      <c r="BS212" s="2">
        <f t="shared" si="31"/>
        <v>3.5708902182871687E-10</v>
      </c>
      <c r="BT212" s="2"/>
      <c r="BU212" s="2">
        <v>4.0000000000000001E-10</v>
      </c>
      <c r="BV212" s="2">
        <v>3.7749829722800001</v>
      </c>
      <c r="BW212" s="2">
        <v>26087.903141574199</v>
      </c>
      <c r="BX212" s="2">
        <f t="shared" si="32"/>
        <v>3.8897073001273842E-10</v>
      </c>
      <c r="BY212" s="154"/>
      <c r="BZ212" s="155"/>
      <c r="CA212" s="155"/>
      <c r="CB212" s="155"/>
      <c r="CC212" s="154"/>
      <c r="CD212" s="154"/>
      <c r="CE212" s="155"/>
      <c r="CF212" s="155"/>
      <c r="CG212" s="155"/>
      <c r="CH212" s="154"/>
      <c r="CI212" s="154"/>
      <c r="CJ212" s="155"/>
      <c r="CK212" s="155"/>
      <c r="CL212" s="155"/>
      <c r="CM212" s="154"/>
      <c r="CN212" s="154"/>
      <c r="CO212" s="155"/>
      <c r="CP212" s="155"/>
      <c r="CQ212" s="155"/>
      <c r="CR212" s="154"/>
    </row>
    <row r="213" spans="1:96" ht="13.5" x14ac:dyDescent="0.3">
      <c r="A213" s="154"/>
      <c r="B213" s="154"/>
      <c r="C213" s="154"/>
      <c r="D213" s="154"/>
      <c r="E213" s="154"/>
      <c r="F213" s="154"/>
      <c r="G213" s="154"/>
      <c r="H213" s="154"/>
      <c r="I213" s="154"/>
      <c r="J213" s="154"/>
      <c r="K213" s="154"/>
      <c r="L213" s="154"/>
      <c r="M213" s="2">
        <v>1.181E-8</v>
      </c>
      <c r="N213" s="2">
        <v>1.2065377697799999</v>
      </c>
      <c r="O213" s="2">
        <v>131.54196168639999</v>
      </c>
      <c r="P213" s="2">
        <f t="shared" si="29"/>
        <v>-1.1571205332663108E-8</v>
      </c>
      <c r="Q213" s="154"/>
      <c r="R213" s="2">
        <v>1.4100000000000001E-9</v>
      </c>
      <c r="S213" s="2">
        <v>3.1897982625800001</v>
      </c>
      <c r="T213" s="2">
        <v>6262.3004544989999</v>
      </c>
      <c r="U213" s="2">
        <f t="shared" si="30"/>
        <v>-4.7277721565316435E-10</v>
      </c>
      <c r="V213" s="154"/>
      <c r="W213" s="155"/>
      <c r="X213" s="155"/>
      <c r="Y213" s="155"/>
      <c r="Z213" s="154"/>
      <c r="AA213" s="154"/>
      <c r="AB213" s="155"/>
      <c r="AC213" s="155"/>
      <c r="AD213" s="155"/>
      <c r="AE213" s="154"/>
      <c r="AF213" s="154"/>
      <c r="AG213" s="155"/>
      <c r="AH213" s="155"/>
      <c r="AI213" s="155"/>
      <c r="AJ213" s="154"/>
      <c r="AK213" s="154"/>
      <c r="AL213" s="155"/>
      <c r="AM213" s="155"/>
      <c r="AN213" s="155"/>
      <c r="AO213" s="154"/>
      <c r="AP213" s="154"/>
      <c r="AQ213" s="155"/>
      <c r="AR213" s="155"/>
      <c r="AS213" s="155"/>
      <c r="AT213" s="154"/>
      <c r="AU213" s="154"/>
      <c r="AV213" s="155"/>
      <c r="AW213" s="155"/>
      <c r="AX213" s="155"/>
      <c r="AY213" s="154"/>
      <c r="AZ213" s="154"/>
      <c r="BA213" s="155"/>
      <c r="BB213" s="155"/>
      <c r="BC213" s="155"/>
      <c r="BD213" s="154"/>
      <c r="BE213" s="154"/>
      <c r="BF213" s="155"/>
      <c r="BG213" s="155"/>
      <c r="BH213" s="155"/>
      <c r="BI213" s="154"/>
      <c r="BJ213" s="154"/>
      <c r="BK213" s="155"/>
      <c r="BL213" s="155"/>
      <c r="BM213" s="155"/>
      <c r="BN213" s="154"/>
      <c r="BO213" s="2"/>
      <c r="BP213" s="2">
        <v>5.0799999999999998E-9</v>
      </c>
      <c r="BQ213" s="2">
        <v>3.3639902469899998</v>
      </c>
      <c r="BR213" s="2">
        <v>20597.243963041201</v>
      </c>
      <c r="BS213" s="2">
        <f t="shared" si="31"/>
        <v>9.1477515843874298E-10</v>
      </c>
      <c r="BT213" s="2"/>
      <c r="BU213" s="2">
        <v>5.1E-10</v>
      </c>
      <c r="BV213" s="2">
        <v>1.70258603562</v>
      </c>
      <c r="BW213" s="2">
        <v>1551.0452226479999</v>
      </c>
      <c r="BX213" s="2">
        <f t="shared" si="32"/>
        <v>-9.6800140406364723E-11</v>
      </c>
      <c r="BY213" s="154"/>
      <c r="BZ213" s="155"/>
      <c r="CA213" s="155"/>
      <c r="CB213" s="155"/>
      <c r="CC213" s="154"/>
      <c r="CD213" s="154"/>
      <c r="CE213" s="155"/>
      <c r="CF213" s="155"/>
      <c r="CG213" s="155"/>
      <c r="CH213" s="154"/>
      <c r="CI213" s="154"/>
      <c r="CJ213" s="155"/>
      <c r="CK213" s="155"/>
      <c r="CL213" s="155"/>
      <c r="CM213" s="154"/>
      <c r="CN213" s="154"/>
      <c r="CO213" s="155"/>
      <c r="CP213" s="155"/>
      <c r="CQ213" s="155"/>
      <c r="CR213" s="154"/>
    </row>
    <row r="214" spans="1:96" ht="13.5" x14ac:dyDescent="0.3">
      <c r="A214" s="154"/>
      <c r="B214" s="154"/>
      <c r="C214" s="154"/>
      <c r="D214" s="154"/>
      <c r="E214" s="154"/>
      <c r="F214" s="154"/>
      <c r="G214" s="154"/>
      <c r="H214" s="154"/>
      <c r="I214" s="154"/>
      <c r="J214" s="154"/>
      <c r="K214" s="154"/>
      <c r="L214" s="154"/>
      <c r="M214" s="2">
        <v>1.254E-8</v>
      </c>
      <c r="N214" s="2">
        <v>5.4510327779800001</v>
      </c>
      <c r="O214" s="2">
        <v>6076.8903015542001</v>
      </c>
      <c r="P214" s="2">
        <f t="shared" si="29"/>
        <v>-1.1130482701396272E-8</v>
      </c>
      <c r="Q214" s="154"/>
      <c r="R214" s="2">
        <v>1.2199999999999999E-9</v>
      </c>
      <c r="S214" s="2">
        <v>4.2304002781300003</v>
      </c>
      <c r="T214" s="2">
        <v>29.429508536</v>
      </c>
      <c r="U214" s="2">
        <f t="shared" si="30"/>
        <v>-4.8771853518513553E-12</v>
      </c>
      <c r="V214" s="154"/>
      <c r="W214" s="155"/>
      <c r="X214" s="155"/>
      <c r="Y214" s="155"/>
      <c r="Z214" s="154"/>
      <c r="AA214" s="154"/>
      <c r="AB214" s="155"/>
      <c r="AC214" s="155"/>
      <c r="AD214" s="155"/>
      <c r="AE214" s="154"/>
      <c r="AF214" s="154"/>
      <c r="AG214" s="155"/>
      <c r="AH214" s="155"/>
      <c r="AI214" s="155"/>
      <c r="AJ214" s="154"/>
      <c r="AK214" s="154"/>
      <c r="AL214" s="155"/>
      <c r="AM214" s="155"/>
      <c r="AN214" s="155"/>
      <c r="AO214" s="154"/>
      <c r="AP214" s="154"/>
      <c r="AQ214" s="155"/>
      <c r="AR214" s="155"/>
      <c r="AS214" s="155"/>
      <c r="AT214" s="154"/>
      <c r="AU214" s="154"/>
      <c r="AV214" s="155"/>
      <c r="AW214" s="155"/>
      <c r="AX214" s="155"/>
      <c r="AY214" s="154"/>
      <c r="AZ214" s="154"/>
      <c r="BA214" s="155"/>
      <c r="BB214" s="155"/>
      <c r="BC214" s="155"/>
      <c r="BD214" s="154"/>
      <c r="BE214" s="154"/>
      <c r="BF214" s="155"/>
      <c r="BG214" s="155"/>
      <c r="BH214" s="155"/>
      <c r="BI214" s="154"/>
      <c r="BJ214" s="154"/>
      <c r="BK214" s="155"/>
      <c r="BL214" s="155"/>
      <c r="BM214" s="155"/>
      <c r="BN214" s="154"/>
      <c r="BO214" s="2"/>
      <c r="BP214" s="2">
        <v>4.4999999999999998E-9</v>
      </c>
      <c r="BQ214" s="2">
        <v>5.6605429924999999</v>
      </c>
      <c r="BR214" s="2">
        <v>10454.5013866052</v>
      </c>
      <c r="BS214" s="2">
        <f t="shared" si="31"/>
        <v>4.0166775547533416E-9</v>
      </c>
      <c r="BT214" s="2"/>
      <c r="BU214" s="2">
        <v>3.9E-10</v>
      </c>
      <c r="BV214" s="2">
        <v>2.9710069992600001</v>
      </c>
      <c r="BW214" s="2">
        <v>2118.7638603783998</v>
      </c>
      <c r="BX214" s="2">
        <f t="shared" si="32"/>
        <v>3.7076659486360007E-10</v>
      </c>
      <c r="BY214" s="154"/>
      <c r="BZ214" s="155"/>
      <c r="CA214" s="155"/>
      <c r="CB214" s="155"/>
      <c r="CC214" s="154"/>
      <c r="CD214" s="154"/>
      <c r="CE214" s="155"/>
      <c r="CF214" s="155"/>
      <c r="CG214" s="155"/>
      <c r="CH214" s="154"/>
      <c r="CI214" s="154"/>
      <c r="CJ214" s="155"/>
      <c r="CK214" s="155"/>
      <c r="CL214" s="155"/>
      <c r="CM214" s="154"/>
      <c r="CN214" s="154"/>
      <c r="CO214" s="155"/>
      <c r="CP214" s="155"/>
      <c r="CQ214" s="155"/>
      <c r="CR214" s="154"/>
    </row>
    <row r="215" spans="1:96" ht="13.5" x14ac:dyDescent="0.3">
      <c r="A215" s="154"/>
      <c r="B215" s="154"/>
      <c r="C215" s="154"/>
      <c r="D215" s="154"/>
      <c r="E215" s="154"/>
      <c r="F215" s="154"/>
      <c r="G215" s="154"/>
      <c r="H215" s="154"/>
      <c r="I215" s="154"/>
      <c r="J215" s="154"/>
      <c r="K215" s="154"/>
      <c r="L215" s="154"/>
      <c r="M215" s="2">
        <v>1.035E-8</v>
      </c>
      <c r="N215" s="2">
        <v>2.3214272274700001</v>
      </c>
      <c r="O215" s="2">
        <v>7342.4577801805999</v>
      </c>
      <c r="P215" s="2">
        <f t="shared" si="29"/>
        <v>-6.0602980483417866E-9</v>
      </c>
      <c r="Q215" s="154"/>
      <c r="R215" s="2">
        <v>1.1100000000000001E-9</v>
      </c>
      <c r="S215" s="2">
        <v>5.16954029551</v>
      </c>
      <c r="T215" s="2">
        <v>17782.732072784202</v>
      </c>
      <c r="U215" s="2">
        <f t="shared" si="30"/>
        <v>2.809601267318905E-10</v>
      </c>
      <c r="V215" s="154"/>
      <c r="W215" s="155"/>
      <c r="X215" s="155"/>
      <c r="Y215" s="155"/>
      <c r="Z215" s="154"/>
      <c r="AA215" s="154"/>
      <c r="AB215" s="155"/>
      <c r="AC215" s="155"/>
      <c r="AD215" s="155"/>
      <c r="AE215" s="154"/>
      <c r="AF215" s="154"/>
      <c r="AG215" s="155"/>
      <c r="AH215" s="155"/>
      <c r="AI215" s="155"/>
      <c r="AJ215" s="154"/>
      <c r="AK215" s="154"/>
      <c r="AL215" s="155"/>
      <c r="AM215" s="155"/>
      <c r="AN215" s="155"/>
      <c r="AO215" s="154"/>
      <c r="AP215" s="154"/>
      <c r="AQ215" s="155"/>
      <c r="AR215" s="155"/>
      <c r="AS215" s="155"/>
      <c r="AT215" s="154"/>
      <c r="AU215" s="154"/>
      <c r="AV215" s="155"/>
      <c r="AW215" s="155"/>
      <c r="AX215" s="155"/>
      <c r="AY215" s="154"/>
      <c r="AZ215" s="154"/>
      <c r="BA215" s="155"/>
      <c r="BB215" s="155"/>
      <c r="BC215" s="155"/>
      <c r="BD215" s="154"/>
      <c r="BE215" s="154"/>
      <c r="BF215" s="155"/>
      <c r="BG215" s="155"/>
      <c r="BH215" s="155"/>
      <c r="BI215" s="154"/>
      <c r="BJ215" s="154"/>
      <c r="BK215" s="155"/>
      <c r="BL215" s="155"/>
      <c r="BM215" s="155"/>
      <c r="BN215" s="154"/>
      <c r="BO215" s="2"/>
      <c r="BP215" s="2">
        <v>3.7499999999999997E-9</v>
      </c>
      <c r="BQ215" s="2">
        <v>4.9853463310499997</v>
      </c>
      <c r="BR215" s="2">
        <v>9779.1086761253991</v>
      </c>
      <c r="BS215" s="2">
        <f t="shared" si="31"/>
        <v>3.3704731435733844E-9</v>
      </c>
      <c r="BT215" s="2"/>
      <c r="BU215" s="2">
        <v>5.3000000000000003E-10</v>
      </c>
      <c r="BV215" s="2">
        <v>5.1985412307800001</v>
      </c>
      <c r="BW215" s="2">
        <v>77713.771468120496</v>
      </c>
      <c r="BX215" s="2">
        <f t="shared" si="32"/>
        <v>-1.1315118681689364E-10</v>
      </c>
      <c r="BY215" s="154"/>
      <c r="BZ215" s="155"/>
      <c r="CA215" s="155"/>
      <c r="CB215" s="155"/>
      <c r="CC215" s="154"/>
      <c r="CD215" s="154"/>
      <c r="CE215" s="155"/>
      <c r="CF215" s="155"/>
      <c r="CG215" s="155"/>
      <c r="CH215" s="154"/>
      <c r="CI215" s="154"/>
      <c r="CJ215" s="155"/>
      <c r="CK215" s="155"/>
      <c r="CL215" s="155"/>
      <c r="CM215" s="154"/>
      <c r="CN215" s="154"/>
      <c r="CO215" s="155"/>
      <c r="CP215" s="155"/>
      <c r="CQ215" s="155"/>
      <c r="CR215" s="154"/>
    </row>
    <row r="216" spans="1:96" ht="13.5" x14ac:dyDescent="0.3">
      <c r="A216" s="154"/>
      <c r="B216" s="154"/>
      <c r="C216" s="154"/>
      <c r="D216" s="154"/>
      <c r="E216" s="154"/>
      <c r="F216" s="154"/>
      <c r="G216" s="154"/>
      <c r="H216" s="154"/>
      <c r="I216" s="154"/>
      <c r="J216" s="154"/>
      <c r="K216" s="154"/>
      <c r="L216" s="154"/>
      <c r="M216" s="2">
        <v>1.117E-8</v>
      </c>
      <c r="N216" s="2">
        <v>0.38838354256000002</v>
      </c>
      <c r="O216" s="2">
        <v>949.17560896980001</v>
      </c>
      <c r="P216" s="2">
        <f t="shared" si="29"/>
        <v>-1.111767436046561E-8</v>
      </c>
      <c r="Q216" s="154"/>
      <c r="R216" s="2">
        <v>1.0000000000000001E-9</v>
      </c>
      <c r="S216" s="2">
        <v>3.5221387276099998</v>
      </c>
      <c r="T216" s="2">
        <v>18052.929543157799</v>
      </c>
      <c r="U216" s="2">
        <f t="shared" si="30"/>
        <v>1.4407099937476368E-10</v>
      </c>
      <c r="V216" s="154"/>
      <c r="W216" s="155"/>
      <c r="X216" s="155"/>
      <c r="Y216" s="155"/>
      <c r="Z216" s="154"/>
      <c r="AA216" s="154"/>
      <c r="AB216" s="155"/>
      <c r="AC216" s="155"/>
      <c r="AD216" s="155"/>
      <c r="AE216" s="154"/>
      <c r="AF216" s="154"/>
      <c r="AG216" s="155"/>
      <c r="AH216" s="155"/>
      <c r="AI216" s="155"/>
      <c r="AJ216" s="154"/>
      <c r="AK216" s="154"/>
      <c r="AL216" s="155"/>
      <c r="AM216" s="155"/>
      <c r="AN216" s="155"/>
      <c r="AO216" s="154"/>
      <c r="AP216" s="154"/>
      <c r="AQ216" s="155"/>
      <c r="AR216" s="155"/>
      <c r="AS216" s="155"/>
      <c r="AT216" s="154"/>
      <c r="AU216" s="154"/>
      <c r="AV216" s="155"/>
      <c r="AW216" s="155"/>
      <c r="AX216" s="155"/>
      <c r="AY216" s="154"/>
      <c r="AZ216" s="154"/>
      <c r="BA216" s="155"/>
      <c r="BB216" s="155"/>
      <c r="BC216" s="155"/>
      <c r="BD216" s="154"/>
      <c r="BE216" s="154"/>
      <c r="BF216" s="155"/>
      <c r="BG216" s="155"/>
      <c r="BH216" s="155"/>
      <c r="BI216" s="154"/>
      <c r="BJ216" s="154"/>
      <c r="BK216" s="155"/>
      <c r="BL216" s="155"/>
      <c r="BM216" s="155"/>
      <c r="BN216" s="154"/>
      <c r="BO216" s="2"/>
      <c r="BP216" s="2">
        <v>5.2300000000000003E-9</v>
      </c>
      <c r="BQ216" s="2">
        <v>0.97215560834000003</v>
      </c>
      <c r="BR216" s="2">
        <v>155427.54293624</v>
      </c>
      <c r="BS216" s="2">
        <f t="shared" si="31"/>
        <v>4.7529169151551487E-9</v>
      </c>
      <c r="BT216" s="2"/>
      <c r="BU216" s="2">
        <v>4.7000000000000003E-10</v>
      </c>
      <c r="BV216" s="2">
        <v>4.2635662871699997</v>
      </c>
      <c r="BW216" s="2">
        <v>21424.4666443034</v>
      </c>
      <c r="BX216" s="2">
        <f t="shared" si="32"/>
        <v>4.3662303552344316E-10</v>
      </c>
      <c r="BY216" s="154"/>
      <c r="BZ216" s="155"/>
      <c r="CA216" s="155"/>
      <c r="CB216" s="155"/>
      <c r="CC216" s="154"/>
      <c r="CD216" s="154"/>
      <c r="CE216" s="155"/>
      <c r="CF216" s="155"/>
      <c r="CG216" s="155"/>
      <c r="CH216" s="154"/>
      <c r="CI216" s="154"/>
      <c r="CJ216" s="155"/>
      <c r="CK216" s="155"/>
      <c r="CL216" s="155"/>
      <c r="CM216" s="154"/>
      <c r="CN216" s="154"/>
      <c r="CO216" s="155"/>
      <c r="CP216" s="155"/>
      <c r="CQ216" s="155"/>
      <c r="CR216" s="154"/>
    </row>
    <row r="217" spans="1:96" ht="13.5" x14ac:dyDescent="0.3">
      <c r="A217" s="154"/>
      <c r="B217" s="154"/>
      <c r="C217" s="154"/>
      <c r="D217" s="154"/>
      <c r="E217" s="154"/>
      <c r="F217" s="154"/>
      <c r="G217" s="154"/>
      <c r="H217" s="154"/>
      <c r="I217" s="154"/>
      <c r="J217" s="154"/>
      <c r="K217" s="154"/>
      <c r="L217" s="154"/>
      <c r="M217" s="2">
        <v>9.6600000000000001E-9</v>
      </c>
      <c r="N217" s="2">
        <v>3.1834189085100002</v>
      </c>
      <c r="O217" s="2">
        <v>11087.285125918401</v>
      </c>
      <c r="P217" s="2">
        <f t="shared" si="29"/>
        <v>4.8101385465166589E-9</v>
      </c>
      <c r="Q217" s="154"/>
      <c r="R217" s="2">
        <v>1.08E-9</v>
      </c>
      <c r="S217" s="2">
        <v>1.0851421299099999</v>
      </c>
      <c r="T217" s="2">
        <v>16858.482532933202</v>
      </c>
      <c r="U217" s="2">
        <f t="shared" si="30"/>
        <v>1.0253893222303026E-11</v>
      </c>
      <c r="V217" s="154"/>
      <c r="W217" s="155"/>
      <c r="X217" s="155"/>
      <c r="Y217" s="155"/>
      <c r="Z217" s="154"/>
      <c r="AA217" s="154"/>
      <c r="AB217" s="155"/>
      <c r="AC217" s="155"/>
      <c r="AD217" s="155"/>
      <c r="AE217" s="154"/>
      <c r="AF217" s="154"/>
      <c r="AG217" s="155"/>
      <c r="AH217" s="155"/>
      <c r="AI217" s="155"/>
      <c r="AJ217" s="154"/>
      <c r="AK217" s="154"/>
      <c r="AL217" s="155"/>
      <c r="AM217" s="155"/>
      <c r="AN217" s="155"/>
      <c r="AO217" s="154"/>
      <c r="AP217" s="154"/>
      <c r="AQ217" s="155"/>
      <c r="AR217" s="155"/>
      <c r="AS217" s="155"/>
      <c r="AT217" s="154"/>
      <c r="AU217" s="154"/>
      <c r="AV217" s="155"/>
      <c r="AW217" s="155"/>
      <c r="AX217" s="155"/>
      <c r="AY217" s="154"/>
      <c r="AZ217" s="154"/>
      <c r="BA217" s="155"/>
      <c r="BB217" s="155"/>
      <c r="BC217" s="155"/>
      <c r="BD217" s="154"/>
      <c r="BE217" s="154"/>
      <c r="BF217" s="155"/>
      <c r="BG217" s="155"/>
      <c r="BH217" s="155"/>
      <c r="BI217" s="154"/>
      <c r="BJ217" s="154"/>
      <c r="BK217" s="155"/>
      <c r="BL217" s="155"/>
      <c r="BM217" s="155"/>
      <c r="BN217" s="154"/>
      <c r="BO217" s="2"/>
      <c r="BP217" s="2">
        <v>4.0300000000000004E-9</v>
      </c>
      <c r="BQ217" s="2">
        <v>5.1393986650599999</v>
      </c>
      <c r="BR217" s="2">
        <v>1551.0452226479999</v>
      </c>
      <c r="BS217" s="2">
        <f t="shared" si="31"/>
        <v>1.8830349480338258E-9</v>
      </c>
      <c r="BT217" s="2"/>
      <c r="BU217" s="2">
        <v>3.7000000000000001E-10</v>
      </c>
      <c r="BV217" s="2">
        <v>0.62902722802</v>
      </c>
      <c r="BW217" s="2">
        <v>24356.780788641601</v>
      </c>
      <c r="BX217" s="2">
        <f t="shared" si="32"/>
        <v>3.424075970518411E-10</v>
      </c>
      <c r="BY217" s="154"/>
      <c r="BZ217" s="155"/>
      <c r="CA217" s="155"/>
      <c r="CB217" s="155"/>
      <c r="CC217" s="154"/>
      <c r="CD217" s="154"/>
      <c r="CE217" s="155"/>
      <c r="CF217" s="155"/>
      <c r="CG217" s="155"/>
      <c r="CH217" s="154"/>
      <c r="CI217" s="154"/>
      <c r="CJ217" s="155"/>
      <c r="CK217" s="155"/>
      <c r="CL217" s="155"/>
      <c r="CM217" s="154"/>
      <c r="CN217" s="154"/>
      <c r="CO217" s="155"/>
      <c r="CP217" s="155"/>
      <c r="CQ217" s="155"/>
      <c r="CR217" s="154"/>
    </row>
    <row r="218" spans="1:96" ht="13.5" x14ac:dyDescent="0.3">
      <c r="A218" s="154"/>
      <c r="B218" s="154"/>
      <c r="C218" s="154"/>
      <c r="D218" s="154"/>
      <c r="E218" s="154"/>
      <c r="F218" s="154"/>
      <c r="G218" s="154"/>
      <c r="H218" s="154"/>
      <c r="I218" s="154"/>
      <c r="J218" s="154"/>
      <c r="K218" s="154"/>
      <c r="L218" s="154"/>
      <c r="M218" s="2">
        <v>1.171E-8</v>
      </c>
      <c r="N218" s="2">
        <v>3.39635049962</v>
      </c>
      <c r="O218" s="2">
        <v>12562.6285816338</v>
      </c>
      <c r="P218" s="2">
        <f t="shared" si="29"/>
        <v>1.1660333455834506E-8</v>
      </c>
      <c r="Q218" s="154"/>
      <c r="R218" s="2">
        <v>1.0600000000000001E-9</v>
      </c>
      <c r="S218" s="2">
        <v>1.9608524840999999</v>
      </c>
      <c r="T218" s="2">
        <v>74.78159856729998</v>
      </c>
      <c r="U218" s="2">
        <f t="shared" si="30"/>
        <v>-1.0593926023375826E-9</v>
      </c>
      <c r="V218" s="154"/>
      <c r="W218" s="155"/>
      <c r="X218" s="155"/>
      <c r="Y218" s="155"/>
      <c r="Z218" s="154"/>
      <c r="AA218" s="154"/>
      <c r="AB218" s="155"/>
      <c r="AC218" s="155"/>
      <c r="AD218" s="155"/>
      <c r="AE218" s="154"/>
      <c r="AF218" s="154"/>
      <c r="AG218" s="155"/>
      <c r="AH218" s="155"/>
      <c r="AI218" s="155"/>
      <c r="AJ218" s="154"/>
      <c r="AK218" s="154"/>
      <c r="AL218" s="155"/>
      <c r="AM218" s="155"/>
      <c r="AN218" s="155"/>
      <c r="AO218" s="154"/>
      <c r="AP218" s="154"/>
      <c r="AQ218" s="155"/>
      <c r="AR218" s="155"/>
      <c r="AS218" s="155"/>
      <c r="AT218" s="154"/>
      <c r="AU218" s="154"/>
      <c r="AV218" s="155"/>
      <c r="AW218" s="155"/>
      <c r="AX218" s="155"/>
      <c r="AY218" s="154"/>
      <c r="AZ218" s="154"/>
      <c r="BA218" s="155"/>
      <c r="BB218" s="155"/>
      <c r="BC218" s="155"/>
      <c r="BD218" s="154"/>
      <c r="BE218" s="154"/>
      <c r="BF218" s="155"/>
      <c r="BG218" s="155"/>
      <c r="BH218" s="155"/>
      <c r="BI218" s="154"/>
      <c r="BJ218" s="154"/>
      <c r="BK218" s="155"/>
      <c r="BL218" s="155"/>
      <c r="BM218" s="155"/>
      <c r="BN218" s="154"/>
      <c r="BO218" s="2"/>
      <c r="BP218" s="2">
        <v>3.72E-9</v>
      </c>
      <c r="BQ218" s="2">
        <v>3.6988373880699998</v>
      </c>
      <c r="BR218" s="2">
        <v>9388.0059094152002</v>
      </c>
      <c r="BS218" s="2">
        <f t="shared" si="31"/>
        <v>2.30718251217662E-9</v>
      </c>
      <c r="BT218" s="2"/>
      <c r="BU218" s="2">
        <v>3.6E-10</v>
      </c>
      <c r="BV218" s="2">
        <v>0.11087914946999999</v>
      </c>
      <c r="BW218" s="2">
        <v>10344.295065385801</v>
      </c>
      <c r="BX218" s="2">
        <f t="shared" si="32"/>
        <v>1.6780862237677915E-11</v>
      </c>
      <c r="BY218" s="154"/>
      <c r="BZ218" s="155"/>
      <c r="CA218" s="155"/>
      <c r="CB218" s="155"/>
      <c r="CC218" s="154"/>
      <c r="CD218" s="154"/>
      <c r="CE218" s="155"/>
      <c r="CF218" s="155"/>
      <c r="CG218" s="155"/>
      <c r="CH218" s="154"/>
      <c r="CI218" s="154"/>
      <c r="CJ218" s="155"/>
      <c r="CK218" s="155"/>
      <c r="CL218" s="155"/>
      <c r="CM218" s="154"/>
      <c r="CN218" s="154"/>
      <c r="CO218" s="155"/>
      <c r="CP218" s="155"/>
      <c r="CQ218" s="155"/>
      <c r="CR218" s="154"/>
    </row>
    <row r="219" spans="1:96" ht="13.5" x14ac:dyDescent="0.3">
      <c r="A219" s="154"/>
      <c r="B219" s="154"/>
      <c r="C219" s="154"/>
      <c r="D219" s="154"/>
      <c r="E219" s="154"/>
      <c r="F219" s="154"/>
      <c r="G219" s="154"/>
      <c r="H219" s="154"/>
      <c r="I219" s="154"/>
      <c r="J219" s="154"/>
      <c r="K219" s="154"/>
      <c r="L219" s="154"/>
      <c r="M219" s="2">
        <v>1.1210000000000001E-8</v>
      </c>
      <c r="N219" s="2">
        <v>0.72627490378000004</v>
      </c>
      <c r="O219" s="2">
        <v>220.41264243879999</v>
      </c>
      <c r="P219" s="2">
        <f t="shared" si="29"/>
        <v>-4.4292593754085245E-9</v>
      </c>
      <c r="Q219" s="154"/>
      <c r="R219" s="2">
        <v>1.0999999999999999E-9</v>
      </c>
      <c r="S219" s="2">
        <v>2.3058237287300001</v>
      </c>
      <c r="T219" s="2">
        <v>16460.333529524902</v>
      </c>
      <c r="U219" s="2">
        <f t="shared" si="30"/>
        <v>9.5233597151263942E-10</v>
      </c>
      <c r="V219" s="154"/>
      <c r="W219" s="155"/>
      <c r="X219" s="155"/>
      <c r="Y219" s="155"/>
      <c r="Z219" s="154"/>
      <c r="AA219" s="154"/>
      <c r="AB219" s="155"/>
      <c r="AC219" s="155"/>
      <c r="AD219" s="155"/>
      <c r="AE219" s="154"/>
      <c r="AF219" s="154"/>
      <c r="AG219" s="155"/>
      <c r="AH219" s="155"/>
      <c r="AI219" s="155"/>
      <c r="AJ219" s="154"/>
      <c r="AK219" s="154"/>
      <c r="AL219" s="155"/>
      <c r="AM219" s="155"/>
      <c r="AN219" s="155"/>
      <c r="AO219" s="154"/>
      <c r="AP219" s="154"/>
      <c r="AQ219" s="155"/>
      <c r="AR219" s="155"/>
      <c r="AS219" s="155"/>
      <c r="AT219" s="154"/>
      <c r="AU219" s="154"/>
      <c r="AV219" s="155"/>
      <c r="AW219" s="155"/>
      <c r="AX219" s="155"/>
      <c r="AY219" s="154"/>
      <c r="AZ219" s="154"/>
      <c r="BA219" s="155"/>
      <c r="BB219" s="155"/>
      <c r="BC219" s="155"/>
      <c r="BD219" s="154"/>
      <c r="BE219" s="154"/>
      <c r="BF219" s="155"/>
      <c r="BG219" s="155"/>
      <c r="BH219" s="155"/>
      <c r="BI219" s="154"/>
      <c r="BJ219" s="154"/>
      <c r="BK219" s="155"/>
      <c r="BL219" s="155"/>
      <c r="BM219" s="155"/>
      <c r="BN219" s="154"/>
      <c r="BO219" s="2"/>
      <c r="BP219" s="2">
        <v>3.6699999999999999E-9</v>
      </c>
      <c r="BQ219" s="2">
        <v>4.4387565971600003</v>
      </c>
      <c r="BR219" s="2">
        <v>4535.0594369244</v>
      </c>
      <c r="BS219" s="2">
        <f t="shared" si="31"/>
        <v>-3.315578583458319E-9</v>
      </c>
      <c r="BT219" s="2"/>
      <c r="BU219" s="2">
        <v>3.6E-10</v>
      </c>
      <c r="BV219" s="2">
        <v>0.77037556319</v>
      </c>
      <c r="BW219" s="2">
        <v>12029.347187887401</v>
      </c>
      <c r="BX219" s="2">
        <f t="shared" si="32"/>
        <v>7.1438672834263667E-11</v>
      </c>
      <c r="BY219" s="154"/>
      <c r="BZ219" s="155"/>
      <c r="CA219" s="155"/>
      <c r="CB219" s="155"/>
      <c r="CC219" s="154"/>
      <c r="CD219" s="154"/>
      <c r="CE219" s="155"/>
      <c r="CF219" s="155"/>
      <c r="CG219" s="155"/>
      <c r="CH219" s="154"/>
      <c r="CI219" s="154"/>
      <c r="CJ219" s="155"/>
      <c r="CK219" s="155"/>
      <c r="CL219" s="155"/>
      <c r="CM219" s="154"/>
      <c r="CN219" s="154"/>
      <c r="CO219" s="155"/>
      <c r="CP219" s="155"/>
      <c r="CQ219" s="155"/>
      <c r="CR219" s="154"/>
    </row>
    <row r="220" spans="1:96" ht="13.5" x14ac:dyDescent="0.3">
      <c r="A220" s="154"/>
      <c r="B220" s="154"/>
      <c r="C220" s="154"/>
      <c r="D220" s="154"/>
      <c r="E220" s="154"/>
      <c r="F220" s="154"/>
      <c r="G220" s="154"/>
      <c r="H220" s="154"/>
      <c r="I220" s="154"/>
      <c r="J220" s="154"/>
      <c r="K220" s="154"/>
      <c r="L220" s="154"/>
      <c r="M220" s="2">
        <v>1.0239999999999999E-8</v>
      </c>
      <c r="N220" s="2">
        <v>2.1937831538600001</v>
      </c>
      <c r="O220" s="2">
        <v>11403.676995575001</v>
      </c>
      <c r="P220" s="2">
        <f t="shared" si="29"/>
        <v>4.7861896012240361E-9</v>
      </c>
      <c r="Q220" s="154"/>
      <c r="R220" s="2">
        <v>9.6999999999999996E-10</v>
      </c>
      <c r="S220" s="2">
        <v>3.5091894021000001</v>
      </c>
      <c r="T220" s="2">
        <v>5333.9002410215999</v>
      </c>
      <c r="U220" s="2">
        <f t="shared" si="30"/>
        <v>-5.5285424828829191E-10</v>
      </c>
      <c r="V220" s="154"/>
      <c r="W220" s="155"/>
      <c r="X220" s="155"/>
      <c r="Y220" s="155"/>
      <c r="Z220" s="154"/>
      <c r="AA220" s="154"/>
      <c r="AB220" s="155"/>
      <c r="AC220" s="155"/>
      <c r="AD220" s="155"/>
      <c r="AE220" s="154"/>
      <c r="AF220" s="154"/>
      <c r="AG220" s="155"/>
      <c r="AH220" s="155"/>
      <c r="AI220" s="155"/>
      <c r="AJ220" s="154"/>
      <c r="AK220" s="154"/>
      <c r="AL220" s="155"/>
      <c r="AM220" s="155"/>
      <c r="AN220" s="155"/>
      <c r="AO220" s="154"/>
      <c r="AP220" s="154"/>
      <c r="AQ220" s="155"/>
      <c r="AR220" s="155"/>
      <c r="AS220" s="155"/>
      <c r="AT220" s="154"/>
      <c r="AU220" s="154"/>
      <c r="AV220" s="155"/>
      <c r="AW220" s="155"/>
      <c r="AX220" s="155"/>
      <c r="AY220" s="154"/>
      <c r="AZ220" s="154"/>
      <c r="BA220" s="155"/>
      <c r="BB220" s="155"/>
      <c r="BC220" s="155"/>
      <c r="BD220" s="154"/>
      <c r="BE220" s="154"/>
      <c r="BF220" s="155"/>
      <c r="BG220" s="155"/>
      <c r="BH220" s="155"/>
      <c r="BI220" s="154"/>
      <c r="BJ220" s="154"/>
      <c r="BK220" s="155"/>
      <c r="BL220" s="155"/>
      <c r="BM220" s="155"/>
      <c r="BN220" s="154"/>
      <c r="BO220" s="2"/>
      <c r="BP220" s="2">
        <v>4.0599999999999996E-9</v>
      </c>
      <c r="BQ220" s="2">
        <v>4.2086315660000002</v>
      </c>
      <c r="BR220" s="2">
        <v>12592.4500197826</v>
      </c>
      <c r="BS220" s="2">
        <f t="shared" si="31"/>
        <v>7.3494369752265464E-10</v>
      </c>
      <c r="BT220" s="2"/>
      <c r="BU220" s="2">
        <v>3.4999999999999998E-10</v>
      </c>
      <c r="BV220" s="2">
        <v>3.3093399451500001</v>
      </c>
      <c r="BW220" s="2">
        <v>24072.9214697764</v>
      </c>
      <c r="BX220" s="2">
        <f t="shared" si="32"/>
        <v>1.0265391590315653E-11</v>
      </c>
      <c r="BY220" s="154"/>
      <c r="BZ220" s="155"/>
      <c r="CA220" s="155"/>
      <c r="CB220" s="155"/>
      <c r="CC220" s="154"/>
      <c r="CD220" s="154"/>
      <c r="CE220" s="155"/>
      <c r="CF220" s="155"/>
      <c r="CG220" s="155"/>
      <c r="CH220" s="154"/>
      <c r="CI220" s="154"/>
      <c r="CJ220" s="155"/>
      <c r="CK220" s="155"/>
      <c r="CL220" s="155"/>
      <c r="CM220" s="154"/>
      <c r="CN220" s="154"/>
      <c r="CO220" s="155"/>
      <c r="CP220" s="155"/>
      <c r="CQ220" s="155"/>
      <c r="CR220" s="154"/>
    </row>
    <row r="221" spans="1:96" ht="13.5" x14ac:dyDescent="0.3">
      <c r="A221" s="154"/>
      <c r="B221" s="154"/>
      <c r="C221" s="154"/>
      <c r="D221" s="154"/>
      <c r="E221" s="154"/>
      <c r="F221" s="154"/>
      <c r="G221" s="154"/>
      <c r="H221" s="154"/>
      <c r="I221" s="154"/>
      <c r="J221" s="154"/>
      <c r="K221" s="154"/>
      <c r="L221" s="154"/>
      <c r="M221" s="2">
        <v>8.8800000000000008E-9</v>
      </c>
      <c r="N221" s="2">
        <v>3.9117319928500001</v>
      </c>
      <c r="O221" s="2">
        <v>4686.8894077067998</v>
      </c>
      <c r="P221" s="2">
        <f t="shared" si="29"/>
        <v>-6.6460772194318573E-10</v>
      </c>
      <c r="Q221" s="154"/>
      <c r="R221" s="2">
        <v>9.900000000000001E-10</v>
      </c>
      <c r="S221" s="2">
        <v>3.5641733797400001</v>
      </c>
      <c r="T221" s="2">
        <v>735.87651353180001</v>
      </c>
      <c r="U221" s="2">
        <f t="shared" si="30"/>
        <v>-9.7185351690913343E-10</v>
      </c>
      <c r="V221" s="154"/>
      <c r="W221" s="155"/>
      <c r="X221" s="155"/>
      <c r="Y221" s="155"/>
      <c r="Z221" s="154"/>
      <c r="AA221" s="154"/>
      <c r="AB221" s="155"/>
      <c r="AC221" s="155"/>
      <c r="AD221" s="155"/>
      <c r="AE221" s="154"/>
      <c r="AF221" s="154"/>
      <c r="AG221" s="155"/>
      <c r="AH221" s="155"/>
      <c r="AI221" s="155"/>
      <c r="AJ221" s="154"/>
      <c r="AK221" s="154"/>
      <c r="AL221" s="155"/>
      <c r="AM221" s="155"/>
      <c r="AN221" s="155"/>
      <c r="AO221" s="154"/>
      <c r="AP221" s="154"/>
      <c r="AQ221" s="155"/>
      <c r="AR221" s="155"/>
      <c r="AS221" s="155"/>
      <c r="AT221" s="154"/>
      <c r="AU221" s="154"/>
      <c r="AV221" s="155"/>
      <c r="AW221" s="155"/>
      <c r="AX221" s="155"/>
      <c r="AY221" s="154"/>
      <c r="AZ221" s="154"/>
      <c r="BA221" s="155"/>
      <c r="BB221" s="155"/>
      <c r="BC221" s="155"/>
      <c r="BD221" s="154"/>
      <c r="BE221" s="154"/>
      <c r="BF221" s="155"/>
      <c r="BG221" s="155"/>
      <c r="BH221" s="155"/>
      <c r="BI221" s="154"/>
      <c r="BJ221" s="154"/>
      <c r="BK221" s="155"/>
      <c r="BL221" s="155"/>
      <c r="BM221" s="155"/>
      <c r="BN221" s="154"/>
      <c r="BO221" s="2"/>
      <c r="BP221" s="2">
        <v>3.6E-9</v>
      </c>
      <c r="BQ221" s="2">
        <v>2.53924644657</v>
      </c>
      <c r="BR221" s="2">
        <v>242.72860397400001</v>
      </c>
      <c r="BS221" s="2">
        <f t="shared" si="31"/>
        <v>3.529355562922602E-9</v>
      </c>
      <c r="BT221" s="2"/>
      <c r="BU221" s="2">
        <v>3.4999999999999998E-10</v>
      </c>
      <c r="BV221" s="2">
        <v>5.9365088701199999</v>
      </c>
      <c r="BW221" s="2">
        <v>31570.7996493912</v>
      </c>
      <c r="BX221" s="2">
        <f t="shared" si="32"/>
        <v>-3.2957174427247056E-10</v>
      </c>
      <c r="BY221" s="154"/>
      <c r="BZ221" s="155"/>
      <c r="CA221" s="155"/>
      <c r="CB221" s="155"/>
      <c r="CC221" s="154"/>
      <c r="CD221" s="154"/>
      <c r="CE221" s="155"/>
      <c r="CF221" s="155"/>
      <c r="CG221" s="155"/>
      <c r="CH221" s="154"/>
      <c r="CI221" s="154"/>
      <c r="CJ221" s="155"/>
      <c r="CK221" s="155"/>
      <c r="CL221" s="155"/>
      <c r="CM221" s="154"/>
      <c r="CN221" s="154"/>
      <c r="CO221" s="155"/>
      <c r="CP221" s="155"/>
      <c r="CQ221" s="155"/>
      <c r="CR221" s="154"/>
    </row>
    <row r="222" spans="1:96" ht="13.5" x14ac:dyDescent="0.3">
      <c r="A222" s="154"/>
      <c r="B222" s="154"/>
      <c r="C222" s="154"/>
      <c r="D222" s="154"/>
      <c r="E222" s="154"/>
      <c r="F222" s="154"/>
      <c r="G222" s="154"/>
      <c r="H222" s="154"/>
      <c r="I222" s="154"/>
      <c r="J222" s="154"/>
      <c r="K222" s="154"/>
      <c r="L222" s="154"/>
      <c r="M222" s="2">
        <v>9.1000000000000004E-9</v>
      </c>
      <c r="N222" s="2">
        <v>1.9880269508699999</v>
      </c>
      <c r="O222" s="2">
        <v>735.87651353180001</v>
      </c>
      <c r="P222" s="2">
        <f t="shared" si="29"/>
        <v>1.7821143873389493E-9</v>
      </c>
      <c r="Q222" s="154"/>
      <c r="R222" s="2">
        <v>9.4000000000000006E-10</v>
      </c>
      <c r="S222" s="2">
        <v>5.0185789422799996</v>
      </c>
      <c r="T222" s="2">
        <v>3128.3887650958</v>
      </c>
      <c r="U222" s="2">
        <f t="shared" si="30"/>
        <v>7.0723896639798908E-10</v>
      </c>
      <c r="V222" s="154"/>
      <c r="W222" s="155"/>
      <c r="X222" s="155"/>
      <c r="Y222" s="155"/>
      <c r="Z222" s="154"/>
      <c r="AA222" s="154"/>
      <c r="AB222" s="155"/>
      <c r="AC222" s="155"/>
      <c r="AD222" s="155"/>
      <c r="AE222" s="154"/>
      <c r="AF222" s="154"/>
      <c r="AG222" s="155"/>
      <c r="AH222" s="155"/>
      <c r="AI222" s="155"/>
      <c r="AJ222" s="154"/>
      <c r="AK222" s="154"/>
      <c r="AL222" s="155"/>
      <c r="AM222" s="155"/>
      <c r="AN222" s="155"/>
      <c r="AO222" s="154"/>
      <c r="AP222" s="154"/>
      <c r="AQ222" s="155"/>
      <c r="AR222" s="155"/>
      <c r="AS222" s="155"/>
      <c r="AT222" s="154"/>
      <c r="AU222" s="154"/>
      <c r="AV222" s="155"/>
      <c r="AW222" s="155"/>
      <c r="AX222" s="155"/>
      <c r="AY222" s="154"/>
      <c r="AZ222" s="154"/>
      <c r="BA222" s="155"/>
      <c r="BB222" s="155"/>
      <c r="BC222" s="155"/>
      <c r="BD222" s="154"/>
      <c r="BE222" s="154"/>
      <c r="BF222" s="155"/>
      <c r="BG222" s="155"/>
      <c r="BH222" s="155"/>
      <c r="BI222" s="154"/>
      <c r="BJ222" s="154"/>
      <c r="BK222" s="155"/>
      <c r="BL222" s="155"/>
      <c r="BM222" s="155"/>
      <c r="BN222" s="154"/>
      <c r="BO222" s="2"/>
      <c r="BP222" s="2">
        <v>4.7099999999999997E-9</v>
      </c>
      <c r="BQ222" s="2">
        <v>4.6190732481900003</v>
      </c>
      <c r="BR222" s="2">
        <v>5436.9930152402003</v>
      </c>
      <c r="BS222" s="2">
        <f t="shared" si="31"/>
        <v>1.1614465774406548E-9</v>
      </c>
      <c r="BT222" s="2"/>
      <c r="BU222" s="2">
        <v>3.6E-10</v>
      </c>
      <c r="BV222" s="2">
        <v>2.1510887476499998</v>
      </c>
      <c r="BW222" s="2">
        <v>30774.5016425748</v>
      </c>
      <c r="BX222" s="2">
        <f t="shared" si="32"/>
        <v>2.8273384721987176E-10</v>
      </c>
      <c r="BY222" s="154"/>
      <c r="BZ222" s="155"/>
      <c r="CA222" s="155"/>
      <c r="CB222" s="155"/>
      <c r="CC222" s="154"/>
      <c r="CD222" s="154"/>
      <c r="CE222" s="155"/>
      <c r="CF222" s="155"/>
      <c r="CG222" s="155"/>
      <c r="CH222" s="154"/>
      <c r="CI222" s="154"/>
      <c r="CJ222" s="155"/>
      <c r="CK222" s="155"/>
      <c r="CL222" s="155"/>
      <c r="CM222" s="154"/>
      <c r="CN222" s="154"/>
      <c r="CO222" s="155"/>
      <c r="CP222" s="155"/>
      <c r="CQ222" s="155"/>
      <c r="CR222" s="154"/>
    </row>
    <row r="223" spans="1:96" ht="13.5" x14ac:dyDescent="0.3">
      <c r="A223" s="154"/>
      <c r="B223" s="154"/>
      <c r="C223" s="154"/>
      <c r="D223" s="154"/>
      <c r="E223" s="154"/>
      <c r="F223" s="154"/>
      <c r="G223" s="154"/>
      <c r="H223" s="154"/>
      <c r="I223" s="154"/>
      <c r="J223" s="154"/>
      <c r="K223" s="154"/>
      <c r="L223" s="154"/>
      <c r="M223" s="2">
        <v>8.2999999999999999E-9</v>
      </c>
      <c r="N223" s="2">
        <v>0.48984915506999999</v>
      </c>
      <c r="O223" s="2">
        <v>24072.9214697764</v>
      </c>
      <c r="P223" s="2">
        <f t="shared" si="29"/>
        <v>-2.8572431923391595E-9</v>
      </c>
      <c r="Q223" s="154"/>
      <c r="R223" s="2">
        <v>9.6999999999999996E-10</v>
      </c>
      <c r="S223" s="2">
        <v>1.6557989389400001</v>
      </c>
      <c r="T223" s="2">
        <v>533.21408344359997</v>
      </c>
      <c r="U223" s="2">
        <f t="shared" si="30"/>
        <v>-6.0945242136813742E-10</v>
      </c>
      <c r="V223" s="154"/>
      <c r="W223" s="155"/>
      <c r="X223" s="155"/>
      <c r="Y223" s="155"/>
      <c r="Z223" s="154"/>
      <c r="AA223" s="154"/>
      <c r="AB223" s="155"/>
      <c r="AC223" s="155"/>
      <c r="AD223" s="155"/>
      <c r="AE223" s="154"/>
      <c r="AF223" s="154"/>
      <c r="AG223" s="155"/>
      <c r="AH223" s="155"/>
      <c r="AI223" s="155"/>
      <c r="AJ223" s="154"/>
      <c r="AK223" s="154"/>
      <c r="AL223" s="155"/>
      <c r="AM223" s="155"/>
      <c r="AN223" s="155"/>
      <c r="AO223" s="154"/>
      <c r="AP223" s="154"/>
      <c r="AQ223" s="155"/>
      <c r="AR223" s="155"/>
      <c r="AS223" s="155"/>
      <c r="AT223" s="154"/>
      <c r="AU223" s="154"/>
      <c r="AV223" s="155"/>
      <c r="AW223" s="155"/>
      <c r="AX223" s="155"/>
      <c r="AY223" s="154"/>
      <c r="AZ223" s="154"/>
      <c r="BA223" s="155"/>
      <c r="BB223" s="155"/>
      <c r="BC223" s="155"/>
      <c r="BD223" s="154"/>
      <c r="BE223" s="154"/>
      <c r="BF223" s="155"/>
      <c r="BG223" s="155"/>
      <c r="BH223" s="155"/>
      <c r="BI223" s="154"/>
      <c r="BJ223" s="154"/>
      <c r="BK223" s="155"/>
      <c r="BL223" s="155"/>
      <c r="BM223" s="155"/>
      <c r="BN223" s="154"/>
      <c r="BO223" s="2"/>
      <c r="BP223" s="2">
        <v>4.4100000000000003E-9</v>
      </c>
      <c r="BQ223" s="2">
        <v>5.8387296626199996</v>
      </c>
      <c r="BR223" s="2">
        <v>3496.0328261340001</v>
      </c>
      <c r="BS223" s="2">
        <f t="shared" si="31"/>
        <v>4.3122650467411955E-9</v>
      </c>
      <c r="BT223" s="2"/>
      <c r="BU223" s="2">
        <v>3.6E-10</v>
      </c>
      <c r="BV223" s="2">
        <v>1.7507882538199999</v>
      </c>
      <c r="BW223" s="2">
        <v>16207.886271502</v>
      </c>
      <c r="BX223" s="2">
        <f t="shared" si="32"/>
        <v>1.6207474215551158E-10</v>
      </c>
      <c r="BY223" s="154"/>
      <c r="BZ223" s="155"/>
      <c r="CA223" s="155"/>
      <c r="CB223" s="155"/>
      <c r="CC223" s="154"/>
      <c r="CD223" s="154"/>
      <c r="CE223" s="155"/>
      <c r="CF223" s="155"/>
      <c r="CG223" s="155"/>
      <c r="CH223" s="154"/>
      <c r="CI223" s="154"/>
      <c r="CJ223" s="155"/>
      <c r="CK223" s="155"/>
      <c r="CL223" s="155"/>
      <c r="CM223" s="154"/>
      <c r="CN223" s="154"/>
      <c r="CO223" s="155"/>
      <c r="CP223" s="155"/>
      <c r="CQ223" s="155"/>
      <c r="CR223" s="154"/>
    </row>
    <row r="224" spans="1:96" ht="13.5" x14ac:dyDescent="0.3">
      <c r="A224" s="154"/>
      <c r="B224" s="154"/>
      <c r="C224" s="154"/>
      <c r="D224" s="154"/>
      <c r="E224" s="154"/>
      <c r="F224" s="154"/>
      <c r="G224" s="154"/>
      <c r="H224" s="154"/>
      <c r="I224" s="154"/>
      <c r="J224" s="154"/>
      <c r="K224" s="154"/>
      <c r="L224" s="154"/>
      <c r="M224" s="2">
        <v>1.096E-8</v>
      </c>
      <c r="N224" s="2">
        <v>6.1737783561699997</v>
      </c>
      <c r="O224" s="2">
        <v>5436.9930152402003</v>
      </c>
      <c r="P224" s="2">
        <f t="shared" si="29"/>
        <v>1.0663661397702569E-8</v>
      </c>
      <c r="Q224" s="154"/>
      <c r="R224" s="2">
        <v>9.2000000000000003E-10</v>
      </c>
      <c r="S224" s="2">
        <v>0.89217162284999996</v>
      </c>
      <c r="T224" s="2">
        <v>29296.615389578601</v>
      </c>
      <c r="U224" s="2">
        <f t="shared" si="30"/>
        <v>6.4271709179988886E-10</v>
      </c>
      <c r="V224" s="154"/>
      <c r="W224" s="155"/>
      <c r="X224" s="155"/>
      <c r="Y224" s="155"/>
      <c r="Z224" s="154"/>
      <c r="AA224" s="154"/>
      <c r="AB224" s="155"/>
      <c r="AC224" s="155"/>
      <c r="AD224" s="155"/>
      <c r="AE224" s="154"/>
      <c r="AF224" s="154"/>
      <c r="AG224" s="155"/>
      <c r="AH224" s="155"/>
      <c r="AI224" s="155"/>
      <c r="AJ224" s="154"/>
      <c r="AK224" s="154"/>
      <c r="AL224" s="155"/>
      <c r="AM224" s="155"/>
      <c r="AN224" s="155"/>
      <c r="AO224" s="154"/>
      <c r="AP224" s="154"/>
      <c r="AQ224" s="155"/>
      <c r="AR224" s="155"/>
      <c r="AS224" s="155"/>
      <c r="AT224" s="154"/>
      <c r="AU224" s="154"/>
      <c r="AV224" s="155"/>
      <c r="AW224" s="155"/>
      <c r="AX224" s="155"/>
      <c r="AY224" s="154"/>
      <c r="AZ224" s="154"/>
      <c r="BA224" s="155"/>
      <c r="BB224" s="155"/>
      <c r="BC224" s="155"/>
      <c r="BD224" s="154"/>
      <c r="BE224" s="154"/>
      <c r="BF224" s="155"/>
      <c r="BG224" s="155"/>
      <c r="BH224" s="155"/>
      <c r="BI224" s="154"/>
      <c r="BJ224" s="154"/>
      <c r="BK224" s="155"/>
      <c r="BL224" s="155"/>
      <c r="BM224" s="155"/>
      <c r="BN224" s="154"/>
      <c r="BO224" s="2"/>
      <c r="BP224" s="2">
        <v>3.8499999999999997E-9</v>
      </c>
      <c r="BQ224" s="2">
        <v>4.9449668097300004</v>
      </c>
      <c r="BR224" s="2">
        <v>24356.780788641601</v>
      </c>
      <c r="BS224" s="2">
        <f t="shared" si="31"/>
        <v>-3.0072761516119902E-11</v>
      </c>
      <c r="BT224" s="2"/>
      <c r="BU224" s="2">
        <v>3.3E-10</v>
      </c>
      <c r="BV224" s="2">
        <v>5.0626417792099998</v>
      </c>
      <c r="BW224" s="2">
        <v>226858.23855437001</v>
      </c>
      <c r="BX224" s="2">
        <f t="shared" si="32"/>
        <v>4.2829465851405518E-11</v>
      </c>
      <c r="BY224" s="154"/>
      <c r="BZ224" s="155"/>
      <c r="CA224" s="155"/>
      <c r="CB224" s="155"/>
      <c r="CC224" s="154"/>
      <c r="CD224" s="154"/>
      <c r="CE224" s="155"/>
      <c r="CF224" s="155"/>
      <c r="CG224" s="155"/>
      <c r="CH224" s="154"/>
      <c r="CI224" s="154"/>
      <c r="CJ224" s="155"/>
      <c r="CK224" s="155"/>
      <c r="CL224" s="155"/>
      <c r="CM224" s="154"/>
      <c r="CN224" s="154"/>
      <c r="CO224" s="155"/>
      <c r="CP224" s="155"/>
      <c r="CQ224" s="155"/>
      <c r="CR224" s="154"/>
    </row>
    <row r="225" spans="1:96" ht="13.5" x14ac:dyDescent="0.3">
      <c r="A225" s="154"/>
      <c r="B225" s="154"/>
      <c r="C225" s="154"/>
      <c r="D225" s="154"/>
      <c r="E225" s="154"/>
      <c r="F225" s="154"/>
      <c r="G225" s="154"/>
      <c r="H225" s="154"/>
      <c r="I225" s="154"/>
      <c r="J225" s="154"/>
      <c r="K225" s="154"/>
      <c r="L225" s="154"/>
      <c r="M225" s="2">
        <v>9.0799999999999993E-9</v>
      </c>
      <c r="N225" s="2">
        <v>0.44959639432999998</v>
      </c>
      <c r="O225" s="2">
        <v>7477.5228602160005</v>
      </c>
      <c r="P225" s="2">
        <f t="shared" si="29"/>
        <v>-7.372178546346256E-9</v>
      </c>
      <c r="Q225" s="154"/>
      <c r="R225" s="2">
        <v>1.2300000000000001E-9</v>
      </c>
      <c r="S225" s="2">
        <v>3.1606205043300002</v>
      </c>
      <c r="T225" s="2">
        <v>9380.9596727171975</v>
      </c>
      <c r="U225" s="2">
        <f t="shared" si="30"/>
        <v>2.0109247200733448E-11</v>
      </c>
      <c r="V225" s="154"/>
      <c r="W225" s="155"/>
      <c r="X225" s="155"/>
      <c r="Y225" s="155"/>
      <c r="Z225" s="154"/>
      <c r="AA225" s="154"/>
      <c r="AB225" s="155"/>
      <c r="AC225" s="155"/>
      <c r="AD225" s="155"/>
      <c r="AE225" s="154"/>
      <c r="AF225" s="154"/>
      <c r="AG225" s="155"/>
      <c r="AH225" s="155"/>
      <c r="AI225" s="155"/>
      <c r="AJ225" s="154"/>
      <c r="AK225" s="154"/>
      <c r="AL225" s="155"/>
      <c r="AM225" s="155"/>
      <c r="AN225" s="155"/>
      <c r="AO225" s="154"/>
      <c r="AP225" s="154"/>
      <c r="AQ225" s="155"/>
      <c r="AR225" s="155"/>
      <c r="AS225" s="155"/>
      <c r="AT225" s="154"/>
      <c r="AU225" s="154"/>
      <c r="AV225" s="155"/>
      <c r="AW225" s="155"/>
      <c r="AX225" s="155"/>
      <c r="AY225" s="154"/>
      <c r="AZ225" s="154"/>
      <c r="BA225" s="155"/>
      <c r="BB225" s="155"/>
      <c r="BC225" s="155"/>
      <c r="BD225" s="154"/>
      <c r="BE225" s="154"/>
      <c r="BF225" s="155"/>
      <c r="BG225" s="155"/>
      <c r="BH225" s="155"/>
      <c r="BI225" s="154"/>
      <c r="BJ225" s="154"/>
      <c r="BK225" s="155"/>
      <c r="BL225" s="155"/>
      <c r="BM225" s="155"/>
      <c r="BN225" s="154"/>
      <c r="BO225" s="2"/>
      <c r="BP225" s="2">
        <v>3.4900000000000001E-9</v>
      </c>
      <c r="BQ225" s="2">
        <v>6.1501823178399997</v>
      </c>
      <c r="BR225" s="2">
        <v>19800.945956224801</v>
      </c>
      <c r="BS225" s="2">
        <f t="shared" si="31"/>
        <v>1.7983960749109252E-9</v>
      </c>
      <c r="BT225" s="2"/>
      <c r="BU225" s="2">
        <v>3.4000000000000001E-10</v>
      </c>
      <c r="BV225" s="2">
        <v>6.1689137880000002</v>
      </c>
      <c r="BW225" s="2">
        <v>24491.425792583399</v>
      </c>
      <c r="BX225" s="2">
        <f t="shared" si="32"/>
        <v>-8.7878209816823644E-11</v>
      </c>
      <c r="BY225" s="154"/>
      <c r="BZ225" s="155"/>
      <c r="CA225" s="155"/>
      <c r="CB225" s="155"/>
      <c r="CC225" s="154"/>
      <c r="CD225" s="154"/>
      <c r="CE225" s="155"/>
      <c r="CF225" s="155"/>
      <c r="CG225" s="155"/>
      <c r="CH225" s="154"/>
      <c r="CI225" s="154"/>
      <c r="CJ225" s="155"/>
      <c r="CK225" s="155"/>
      <c r="CL225" s="155"/>
      <c r="CM225" s="154"/>
      <c r="CN225" s="154"/>
      <c r="CO225" s="155"/>
      <c r="CP225" s="155"/>
      <c r="CQ225" s="155"/>
      <c r="CR225" s="154"/>
    </row>
    <row r="226" spans="1:96" ht="13.5" x14ac:dyDescent="0.3">
      <c r="A226" s="154"/>
      <c r="B226" s="154"/>
      <c r="C226" s="154"/>
      <c r="D226" s="154"/>
      <c r="E226" s="154"/>
      <c r="F226" s="154"/>
      <c r="G226" s="154"/>
      <c r="H226" s="154"/>
      <c r="I226" s="154"/>
      <c r="J226" s="154"/>
      <c r="K226" s="154"/>
      <c r="L226" s="154"/>
      <c r="M226" s="2">
        <v>9.7399999999999999E-9</v>
      </c>
      <c r="N226" s="2">
        <v>1.52996238356</v>
      </c>
      <c r="O226" s="2">
        <v>9623.6882766912004</v>
      </c>
      <c r="P226" s="2">
        <f t="shared" si="29"/>
        <v>7.0782093341319217E-9</v>
      </c>
      <c r="Q226" s="154"/>
      <c r="R226" s="2">
        <v>1.02E-9</v>
      </c>
      <c r="S226" s="2">
        <v>1.2049350056499999</v>
      </c>
      <c r="T226" s="2">
        <v>23020.653086587899</v>
      </c>
      <c r="U226" s="2">
        <f t="shared" si="30"/>
        <v>-3.1731992805099181E-10</v>
      </c>
      <c r="V226" s="154"/>
      <c r="W226" s="155"/>
      <c r="X226" s="155"/>
      <c r="Y226" s="155"/>
      <c r="Z226" s="154"/>
      <c r="AA226" s="154"/>
      <c r="AB226" s="155"/>
      <c r="AC226" s="155"/>
      <c r="AD226" s="155"/>
      <c r="AE226" s="154"/>
      <c r="AF226" s="154"/>
      <c r="AG226" s="155"/>
      <c r="AH226" s="155"/>
      <c r="AI226" s="155"/>
      <c r="AJ226" s="154"/>
      <c r="AK226" s="154"/>
      <c r="AL226" s="155"/>
      <c r="AM226" s="155"/>
      <c r="AN226" s="155"/>
      <c r="AO226" s="154"/>
      <c r="AP226" s="154"/>
      <c r="AQ226" s="155"/>
      <c r="AR226" s="155"/>
      <c r="AS226" s="155"/>
      <c r="AT226" s="154"/>
      <c r="AU226" s="154"/>
      <c r="AV226" s="155"/>
      <c r="AW226" s="155"/>
      <c r="AX226" s="155"/>
      <c r="AY226" s="154"/>
      <c r="AZ226" s="154"/>
      <c r="BA226" s="155"/>
      <c r="BB226" s="155"/>
      <c r="BC226" s="155"/>
      <c r="BD226" s="154"/>
      <c r="BE226" s="154"/>
      <c r="BF226" s="155"/>
      <c r="BG226" s="155"/>
      <c r="BH226" s="155"/>
      <c r="BI226" s="154"/>
      <c r="BJ226" s="154"/>
      <c r="BK226" s="155"/>
      <c r="BL226" s="155"/>
      <c r="BM226" s="155"/>
      <c r="BN226" s="154"/>
      <c r="BO226" s="2"/>
      <c r="BP226" s="2">
        <v>3.5499999999999999E-9</v>
      </c>
      <c r="BQ226" s="2">
        <v>0.21895678105999999</v>
      </c>
      <c r="BR226" s="2">
        <v>5429.8794682394</v>
      </c>
      <c r="BS226" s="2">
        <f t="shared" si="31"/>
        <v>3.2028962674214773E-9</v>
      </c>
      <c r="BT226" s="2"/>
      <c r="BU226" s="2">
        <v>3.4999999999999998E-10</v>
      </c>
      <c r="BV226" s="2">
        <v>3.1912069554900002</v>
      </c>
      <c r="BW226" s="2">
        <v>32217.2001810808</v>
      </c>
      <c r="BX226" s="2">
        <f t="shared" si="32"/>
        <v>8.4158450080570177E-11</v>
      </c>
      <c r="BY226" s="154"/>
      <c r="BZ226" s="155"/>
      <c r="CA226" s="155"/>
      <c r="CB226" s="155"/>
      <c r="CC226" s="154"/>
      <c r="CD226" s="154"/>
      <c r="CE226" s="155"/>
      <c r="CF226" s="155"/>
      <c r="CG226" s="155"/>
      <c r="CH226" s="154"/>
      <c r="CI226" s="154"/>
      <c r="CJ226" s="155"/>
      <c r="CK226" s="155"/>
      <c r="CL226" s="155"/>
      <c r="CM226" s="154"/>
      <c r="CN226" s="154"/>
      <c r="CO226" s="155"/>
      <c r="CP226" s="155"/>
      <c r="CQ226" s="155"/>
      <c r="CR226" s="154"/>
    </row>
    <row r="227" spans="1:96" ht="13.5" x14ac:dyDescent="0.3">
      <c r="A227" s="154"/>
      <c r="B227" s="154"/>
      <c r="C227" s="154"/>
      <c r="D227" s="154"/>
      <c r="E227" s="154"/>
      <c r="F227" s="154"/>
      <c r="G227" s="154"/>
      <c r="H227" s="154"/>
      <c r="I227" s="154"/>
      <c r="J227" s="154"/>
      <c r="K227" s="154"/>
      <c r="L227" s="154"/>
      <c r="M227" s="2">
        <v>8.4000000000000008E-9</v>
      </c>
      <c r="N227" s="2">
        <v>1.79543266333</v>
      </c>
      <c r="O227" s="2">
        <v>5429.8794682394</v>
      </c>
      <c r="P227" s="2">
        <f t="shared" si="29"/>
        <v>-3.6656285344602631E-9</v>
      </c>
      <c r="Q227" s="154"/>
      <c r="R227" s="2">
        <v>8.7999999999999996E-10</v>
      </c>
      <c r="S227" s="2">
        <v>2.21296088224</v>
      </c>
      <c r="T227" s="2">
        <v>12721.572099417001</v>
      </c>
      <c r="U227" s="2">
        <f t="shared" si="30"/>
        <v>7.0770082063169716E-11</v>
      </c>
      <c r="V227" s="154"/>
      <c r="W227" s="155"/>
      <c r="X227" s="155"/>
      <c r="Y227" s="155"/>
      <c r="Z227" s="154"/>
      <c r="AA227" s="154"/>
      <c r="AB227" s="155"/>
      <c r="AC227" s="155"/>
      <c r="AD227" s="155"/>
      <c r="AE227" s="154"/>
      <c r="AF227" s="154"/>
      <c r="AG227" s="155"/>
      <c r="AH227" s="155"/>
      <c r="AI227" s="155"/>
      <c r="AJ227" s="154"/>
      <c r="AK227" s="154"/>
      <c r="AL227" s="155"/>
      <c r="AM227" s="155"/>
      <c r="AN227" s="155"/>
      <c r="AO227" s="154"/>
      <c r="AP227" s="154"/>
      <c r="AQ227" s="155"/>
      <c r="AR227" s="155"/>
      <c r="AS227" s="155"/>
      <c r="AT227" s="154"/>
      <c r="AU227" s="154"/>
      <c r="AV227" s="155"/>
      <c r="AW227" s="155"/>
      <c r="AX227" s="155"/>
      <c r="AY227" s="154"/>
      <c r="AZ227" s="154"/>
      <c r="BA227" s="155"/>
      <c r="BB227" s="155"/>
      <c r="BC227" s="155"/>
      <c r="BD227" s="154"/>
      <c r="BE227" s="154"/>
      <c r="BF227" s="155"/>
      <c r="BG227" s="155"/>
      <c r="BH227" s="155"/>
      <c r="BI227" s="154"/>
      <c r="BJ227" s="154"/>
      <c r="BK227" s="155"/>
      <c r="BL227" s="155"/>
      <c r="BM227" s="155"/>
      <c r="BN227" s="154"/>
      <c r="BO227" s="2"/>
      <c r="BP227" s="2">
        <v>3.4400000000000001E-9</v>
      </c>
      <c r="BQ227" s="2">
        <v>5.6299372492800002</v>
      </c>
      <c r="BR227" s="2">
        <v>2379.1644735716</v>
      </c>
      <c r="BS227" s="2">
        <f t="shared" si="31"/>
        <v>3.2965747022784444E-9</v>
      </c>
      <c r="BT227" s="2"/>
      <c r="BU227" s="2">
        <v>3.4000000000000001E-10</v>
      </c>
      <c r="BV227" s="2">
        <v>2.3152865044299999</v>
      </c>
      <c r="BW227" s="2">
        <v>55798.458358398406</v>
      </c>
      <c r="BX227" s="2">
        <f t="shared" si="32"/>
        <v>-2.6697741325288629E-10</v>
      </c>
      <c r="BY227" s="154"/>
      <c r="BZ227" s="155"/>
      <c r="CA227" s="155"/>
      <c r="CB227" s="155"/>
      <c r="CC227" s="154"/>
      <c r="CD227" s="154"/>
      <c r="CE227" s="155"/>
      <c r="CF227" s="155"/>
      <c r="CG227" s="155"/>
      <c r="CH227" s="154"/>
      <c r="CI227" s="154"/>
      <c r="CJ227" s="155"/>
      <c r="CK227" s="155"/>
      <c r="CL227" s="155"/>
      <c r="CM227" s="154"/>
      <c r="CN227" s="154"/>
      <c r="CO227" s="155"/>
      <c r="CP227" s="155"/>
      <c r="CQ227" s="155"/>
      <c r="CR227" s="154"/>
    </row>
    <row r="228" spans="1:96" ht="13.5" x14ac:dyDescent="0.3">
      <c r="A228" s="154"/>
      <c r="B228" s="154"/>
      <c r="C228" s="154"/>
      <c r="D228" s="154"/>
      <c r="E228" s="154"/>
      <c r="F228" s="154"/>
      <c r="G228" s="154"/>
      <c r="H228" s="154"/>
      <c r="I228" s="154"/>
      <c r="J228" s="154"/>
      <c r="K228" s="154"/>
      <c r="L228" s="154"/>
      <c r="M228" s="2">
        <v>7.7799999999999992E-9</v>
      </c>
      <c r="N228" s="2">
        <v>6.1769917794599998</v>
      </c>
      <c r="O228" s="2">
        <v>38.133035637799999</v>
      </c>
      <c r="P228" s="2">
        <f t="shared" si="29"/>
        <v>6.7779195224263499E-9</v>
      </c>
      <c r="Q228" s="154"/>
      <c r="R228" s="2">
        <v>8.9000000000000003E-10</v>
      </c>
      <c r="S228" s="2">
        <v>1.5426472031</v>
      </c>
      <c r="T228" s="2">
        <v>20199.094959632999</v>
      </c>
      <c r="U228" s="2">
        <f t="shared" si="30"/>
        <v>-8.6166886805800131E-10</v>
      </c>
      <c r="V228" s="154"/>
      <c r="W228" s="155"/>
      <c r="X228" s="155"/>
      <c r="Y228" s="155"/>
      <c r="Z228" s="154"/>
      <c r="AA228" s="154"/>
      <c r="AB228" s="155"/>
      <c r="AC228" s="155"/>
      <c r="AD228" s="155"/>
      <c r="AE228" s="154"/>
      <c r="AF228" s="154"/>
      <c r="AG228" s="155"/>
      <c r="AH228" s="155"/>
      <c r="AI228" s="155"/>
      <c r="AJ228" s="154"/>
      <c r="AK228" s="154"/>
      <c r="AL228" s="155"/>
      <c r="AM228" s="155"/>
      <c r="AN228" s="155"/>
      <c r="AO228" s="154"/>
      <c r="AP228" s="154"/>
      <c r="AQ228" s="155"/>
      <c r="AR228" s="155"/>
      <c r="AS228" s="155"/>
      <c r="AT228" s="154"/>
      <c r="AU228" s="154"/>
      <c r="AV228" s="155"/>
      <c r="AW228" s="155"/>
      <c r="AX228" s="155"/>
      <c r="AY228" s="154"/>
      <c r="AZ228" s="154"/>
      <c r="BA228" s="155"/>
      <c r="BB228" s="155"/>
      <c r="BC228" s="155"/>
      <c r="BD228" s="154"/>
      <c r="BE228" s="154"/>
      <c r="BF228" s="155"/>
      <c r="BG228" s="155"/>
      <c r="BH228" s="155"/>
      <c r="BI228" s="154"/>
      <c r="BJ228" s="154"/>
      <c r="BK228" s="155"/>
      <c r="BL228" s="155"/>
      <c r="BM228" s="155"/>
      <c r="BN228" s="154"/>
      <c r="BO228" s="2"/>
      <c r="BP228" s="2">
        <v>3.8000000000000001E-9</v>
      </c>
      <c r="BQ228" s="2">
        <v>2.72105213143</v>
      </c>
      <c r="BR228" s="2">
        <v>11933.367960669601</v>
      </c>
      <c r="BS228" s="2">
        <f t="shared" si="31"/>
        <v>-7.25219658354132E-10</v>
      </c>
      <c r="BT228" s="2"/>
      <c r="BU228" s="2">
        <v>3.1999999999999998E-10</v>
      </c>
      <c r="BV228" s="2">
        <v>4.2144635704200004</v>
      </c>
      <c r="BW228" s="2">
        <v>15664.0355227085</v>
      </c>
      <c r="BX228" s="2">
        <f t="shared" si="32"/>
        <v>1.6816040455671139E-10</v>
      </c>
      <c r="BY228" s="154"/>
      <c r="BZ228" s="155"/>
      <c r="CA228" s="155"/>
      <c r="CB228" s="155"/>
      <c r="CC228" s="154"/>
      <c r="CD228" s="154"/>
      <c r="CE228" s="155"/>
      <c r="CF228" s="155"/>
      <c r="CG228" s="155"/>
      <c r="CH228" s="154"/>
      <c r="CI228" s="154"/>
      <c r="CJ228" s="155"/>
      <c r="CK228" s="155"/>
      <c r="CL228" s="155"/>
      <c r="CM228" s="154"/>
      <c r="CN228" s="154"/>
      <c r="CO228" s="155"/>
      <c r="CP228" s="155"/>
      <c r="CQ228" s="155"/>
      <c r="CR228" s="154"/>
    </row>
    <row r="229" spans="1:96" ht="13.5" x14ac:dyDescent="0.3">
      <c r="A229" s="154"/>
      <c r="B229" s="154"/>
      <c r="C229" s="154"/>
      <c r="D229" s="154"/>
      <c r="E229" s="154"/>
      <c r="F229" s="154"/>
      <c r="G229" s="154"/>
      <c r="H229" s="154"/>
      <c r="I229" s="154"/>
      <c r="J229" s="154"/>
      <c r="K229" s="154"/>
      <c r="L229" s="154"/>
      <c r="M229" s="2">
        <v>7.7599999999999997E-9</v>
      </c>
      <c r="N229" s="2">
        <v>4.0985540243300003</v>
      </c>
      <c r="O229" s="2">
        <v>14.227094001599999</v>
      </c>
      <c r="P229" s="2">
        <f t="shared" si="29"/>
        <v>-2.8982215049797245E-9</v>
      </c>
      <c r="Q229" s="154"/>
      <c r="R229" s="2">
        <v>1.13E-9</v>
      </c>
      <c r="S229" s="2">
        <v>4.8332070787000001</v>
      </c>
      <c r="T229" s="2">
        <v>16496.361396202399</v>
      </c>
      <c r="U229" s="2">
        <f t="shared" si="30"/>
        <v>-9.614708922889068E-10</v>
      </c>
      <c r="V229" s="154"/>
      <c r="W229" s="155"/>
      <c r="X229" s="155"/>
      <c r="Y229" s="155"/>
      <c r="Z229" s="154"/>
      <c r="AA229" s="154"/>
      <c r="AB229" s="155"/>
      <c r="AC229" s="155"/>
      <c r="AD229" s="155"/>
      <c r="AE229" s="154"/>
      <c r="AF229" s="154"/>
      <c r="AG229" s="155"/>
      <c r="AH229" s="155"/>
      <c r="AI229" s="155"/>
      <c r="AJ229" s="154"/>
      <c r="AK229" s="154"/>
      <c r="AL229" s="155"/>
      <c r="AM229" s="155"/>
      <c r="AN229" s="155"/>
      <c r="AO229" s="154"/>
      <c r="AP229" s="154"/>
      <c r="AQ229" s="155"/>
      <c r="AR229" s="155"/>
      <c r="AS229" s="155"/>
      <c r="AT229" s="154"/>
      <c r="AU229" s="154"/>
      <c r="AV229" s="155"/>
      <c r="AW229" s="155"/>
      <c r="AX229" s="155"/>
      <c r="AY229" s="154"/>
      <c r="AZ229" s="154"/>
      <c r="BA229" s="155"/>
      <c r="BB229" s="155"/>
      <c r="BC229" s="155"/>
      <c r="BD229" s="154"/>
      <c r="BE229" s="154"/>
      <c r="BF229" s="155"/>
      <c r="BG229" s="155"/>
      <c r="BH229" s="155"/>
      <c r="BI229" s="154"/>
      <c r="BJ229" s="154"/>
      <c r="BK229" s="155"/>
      <c r="BL229" s="155"/>
      <c r="BM229" s="155"/>
      <c r="BN229" s="154"/>
      <c r="BO229" s="2"/>
      <c r="BP229" s="2">
        <v>4.32E-9</v>
      </c>
      <c r="BQ229" s="2">
        <v>0.24221790536000001</v>
      </c>
      <c r="BR229" s="2">
        <v>17996.031168222202</v>
      </c>
      <c r="BS229" s="2">
        <f t="shared" si="31"/>
        <v>-4.0373288898257312E-9</v>
      </c>
      <c r="BT229" s="2"/>
      <c r="BU229" s="2">
        <v>3.9E-10</v>
      </c>
      <c r="BV229" s="2">
        <v>1.2497911779599999</v>
      </c>
      <c r="BW229" s="2">
        <v>6418.1409300267997</v>
      </c>
      <c r="BX229" s="2">
        <f t="shared" si="32"/>
        <v>9.6189292746895262E-11</v>
      </c>
      <c r="BY229" s="154"/>
      <c r="BZ229" s="155"/>
      <c r="CA229" s="155"/>
      <c r="CB229" s="155"/>
      <c r="CC229" s="154"/>
      <c r="CD229" s="154"/>
      <c r="CE229" s="155"/>
      <c r="CF229" s="155"/>
      <c r="CG229" s="155"/>
      <c r="CH229" s="154"/>
      <c r="CI229" s="154"/>
      <c r="CJ229" s="155"/>
      <c r="CK229" s="155"/>
      <c r="CL229" s="155"/>
      <c r="CM229" s="154"/>
      <c r="CN229" s="154"/>
      <c r="CO229" s="155"/>
      <c r="CP229" s="155"/>
      <c r="CQ229" s="155"/>
      <c r="CR229" s="154"/>
    </row>
    <row r="230" spans="1:96" ht="13.5" x14ac:dyDescent="0.3">
      <c r="A230" s="154"/>
      <c r="B230" s="154"/>
      <c r="C230" s="154"/>
      <c r="D230" s="154"/>
      <c r="E230" s="154"/>
      <c r="F230" s="154"/>
      <c r="G230" s="154"/>
      <c r="H230" s="154"/>
      <c r="I230" s="154"/>
      <c r="J230" s="154"/>
      <c r="K230" s="154"/>
      <c r="L230" s="154"/>
      <c r="M230" s="2">
        <v>1.068E-8</v>
      </c>
      <c r="N230" s="2">
        <v>4.6420017373500002</v>
      </c>
      <c r="O230" s="2">
        <v>43232.306658415597</v>
      </c>
      <c r="P230" s="2">
        <f t="shared" si="29"/>
        <v>-1.0670696257735158E-8</v>
      </c>
      <c r="Q230" s="154"/>
      <c r="R230" s="2">
        <v>1.21E-9</v>
      </c>
      <c r="S230" s="2">
        <v>6.1986035318199999</v>
      </c>
      <c r="T230" s="2">
        <v>9388.0059094152002</v>
      </c>
      <c r="U230" s="2">
        <f t="shared" si="30"/>
        <v>-3.2888979764370709E-11</v>
      </c>
      <c r="V230" s="154"/>
      <c r="W230" s="155"/>
      <c r="X230" s="155"/>
      <c r="Y230" s="155"/>
      <c r="Z230" s="154"/>
      <c r="AA230" s="154"/>
      <c r="AB230" s="155"/>
      <c r="AC230" s="155"/>
      <c r="AD230" s="155"/>
      <c r="AE230" s="154"/>
      <c r="AF230" s="154"/>
      <c r="AG230" s="155"/>
      <c r="AH230" s="155"/>
      <c r="AI230" s="155"/>
      <c r="AJ230" s="154"/>
      <c r="AK230" s="154"/>
      <c r="AL230" s="155"/>
      <c r="AM230" s="155"/>
      <c r="AN230" s="155"/>
      <c r="AO230" s="154"/>
      <c r="AP230" s="154"/>
      <c r="AQ230" s="155"/>
      <c r="AR230" s="155"/>
      <c r="AS230" s="155"/>
      <c r="AT230" s="154"/>
      <c r="AU230" s="154"/>
      <c r="AV230" s="155"/>
      <c r="AW230" s="155"/>
      <c r="AX230" s="155"/>
      <c r="AY230" s="154"/>
      <c r="AZ230" s="154"/>
      <c r="BA230" s="155"/>
      <c r="BB230" s="155"/>
      <c r="BC230" s="155"/>
      <c r="BD230" s="154"/>
      <c r="BE230" s="154"/>
      <c r="BF230" s="155"/>
      <c r="BG230" s="155"/>
      <c r="BH230" s="155"/>
      <c r="BI230" s="154"/>
      <c r="BJ230" s="154"/>
      <c r="BK230" s="155"/>
      <c r="BL230" s="155"/>
      <c r="BM230" s="155"/>
      <c r="BN230" s="154"/>
      <c r="BO230" s="2"/>
      <c r="BP230" s="2">
        <v>3.7799999999999998E-9</v>
      </c>
      <c r="BQ230" s="2">
        <v>5.2251755697400002</v>
      </c>
      <c r="BR230" s="2">
        <v>7477.5228602160005</v>
      </c>
      <c r="BS230" s="2">
        <f t="shared" si="31"/>
        <v>2.0084695912425074E-9</v>
      </c>
      <c r="BT230" s="2"/>
      <c r="BU230" s="2">
        <v>3.7000000000000001E-10</v>
      </c>
      <c r="BV230" s="2">
        <v>4.1194365577000003</v>
      </c>
      <c r="BW230" s="2">
        <v>2787.0430238573999</v>
      </c>
      <c r="BX230" s="2">
        <f t="shared" si="32"/>
        <v>2.3597834978123946E-10</v>
      </c>
      <c r="BY230" s="154"/>
      <c r="BZ230" s="155"/>
      <c r="CA230" s="155"/>
      <c r="CB230" s="155"/>
      <c r="CC230" s="154"/>
      <c r="CD230" s="154"/>
      <c r="CE230" s="155"/>
      <c r="CF230" s="155"/>
      <c r="CG230" s="155"/>
      <c r="CH230" s="154"/>
      <c r="CI230" s="154"/>
      <c r="CJ230" s="155"/>
      <c r="CK230" s="155"/>
      <c r="CL230" s="155"/>
      <c r="CM230" s="154"/>
      <c r="CN230" s="154"/>
      <c r="CO230" s="155"/>
      <c r="CP230" s="155"/>
      <c r="CQ230" s="155"/>
      <c r="CR230" s="154"/>
    </row>
    <row r="231" spans="1:96" ht="13.5" x14ac:dyDescent="0.3">
      <c r="A231" s="154"/>
      <c r="B231" s="154"/>
      <c r="C231" s="154"/>
      <c r="D231" s="154"/>
      <c r="E231" s="154"/>
      <c r="F231" s="154"/>
      <c r="G231" s="154"/>
      <c r="H231" s="154"/>
      <c r="I231" s="154"/>
      <c r="J231" s="154"/>
      <c r="K231" s="154"/>
      <c r="L231" s="154"/>
      <c r="M231" s="2">
        <v>9.5399999999999997E-9</v>
      </c>
      <c r="N231" s="2">
        <v>1.49988435748</v>
      </c>
      <c r="O231" s="2">
        <v>1162.4747044077999</v>
      </c>
      <c r="P231" s="2">
        <f t="shared" si="29"/>
        <v>3.7840365134428568E-10</v>
      </c>
      <c r="Q231" s="154"/>
      <c r="R231" s="2">
        <v>8.9000000000000003E-10</v>
      </c>
      <c r="S231" s="2">
        <v>4.0808227476500001</v>
      </c>
      <c r="T231" s="2">
        <v>22805.7355659936</v>
      </c>
      <c r="U231" s="2">
        <f t="shared" si="30"/>
        <v>-7.1404160576395182E-10</v>
      </c>
      <c r="V231" s="154"/>
      <c r="W231" s="155"/>
      <c r="X231" s="155"/>
      <c r="Y231" s="155"/>
      <c r="Z231" s="154"/>
      <c r="AA231" s="154"/>
      <c r="AB231" s="155"/>
      <c r="AC231" s="155"/>
      <c r="AD231" s="155"/>
      <c r="AE231" s="154"/>
      <c r="AF231" s="154"/>
      <c r="AG231" s="155"/>
      <c r="AH231" s="155"/>
      <c r="AI231" s="155"/>
      <c r="AJ231" s="154"/>
      <c r="AK231" s="154"/>
      <c r="AL231" s="155"/>
      <c r="AM231" s="155"/>
      <c r="AN231" s="155"/>
      <c r="AO231" s="154"/>
      <c r="AP231" s="154"/>
      <c r="AQ231" s="155"/>
      <c r="AR231" s="155"/>
      <c r="AS231" s="155"/>
      <c r="AT231" s="154"/>
      <c r="AU231" s="154"/>
      <c r="AV231" s="155"/>
      <c r="AW231" s="155"/>
      <c r="AX231" s="155"/>
      <c r="AY231" s="154"/>
      <c r="AZ231" s="154"/>
      <c r="BA231" s="155"/>
      <c r="BB231" s="155"/>
      <c r="BC231" s="155"/>
      <c r="BD231" s="154"/>
      <c r="BE231" s="154"/>
      <c r="BF231" s="155"/>
      <c r="BG231" s="155"/>
      <c r="BH231" s="155"/>
      <c r="BI231" s="154"/>
      <c r="BJ231" s="154"/>
      <c r="BK231" s="155"/>
      <c r="BL231" s="155"/>
      <c r="BM231" s="155"/>
      <c r="BN231" s="154"/>
      <c r="BO231" s="2"/>
      <c r="BP231" s="2">
        <v>3.3700000000000001E-9</v>
      </c>
      <c r="BQ231" s="2">
        <v>5.1088804143899997</v>
      </c>
      <c r="BR231" s="2">
        <v>5849.3641121146002</v>
      </c>
      <c r="BS231" s="2">
        <f t="shared" si="31"/>
        <v>3.0807751770906505E-9</v>
      </c>
      <c r="BT231" s="2"/>
      <c r="BU231" s="2">
        <v>3.1999999999999998E-10</v>
      </c>
      <c r="BV231" s="2">
        <v>1.6288771089</v>
      </c>
      <c r="BW231" s="2">
        <v>639.89728631399998</v>
      </c>
      <c r="BX231" s="2">
        <f t="shared" si="32"/>
        <v>2.7374871700768188E-10</v>
      </c>
      <c r="BY231" s="154"/>
      <c r="BZ231" s="155"/>
      <c r="CA231" s="155"/>
      <c r="CB231" s="155"/>
      <c r="CC231" s="154"/>
      <c r="CD231" s="154"/>
      <c r="CE231" s="155"/>
      <c r="CF231" s="155"/>
      <c r="CG231" s="155"/>
      <c r="CH231" s="154"/>
      <c r="CI231" s="154"/>
      <c r="CJ231" s="155"/>
      <c r="CK231" s="155"/>
      <c r="CL231" s="155"/>
      <c r="CM231" s="154"/>
      <c r="CN231" s="154"/>
      <c r="CO231" s="155"/>
      <c r="CP231" s="155"/>
      <c r="CQ231" s="155"/>
      <c r="CR231" s="154"/>
    </row>
    <row r="232" spans="1:96" ht="13.5" x14ac:dyDescent="0.3">
      <c r="A232" s="154"/>
      <c r="B232" s="154"/>
      <c r="C232" s="154"/>
      <c r="D232" s="154"/>
      <c r="E232" s="154"/>
      <c r="F232" s="154"/>
      <c r="G232" s="154"/>
      <c r="H232" s="154"/>
      <c r="I232" s="154"/>
      <c r="J232" s="154"/>
      <c r="K232" s="154"/>
      <c r="L232" s="154"/>
      <c r="M232" s="2">
        <v>9.0699999999999995E-9</v>
      </c>
      <c r="N232" s="2">
        <v>0.86986870809000005</v>
      </c>
      <c r="O232" s="2">
        <v>10344.295065385801</v>
      </c>
      <c r="P232" s="2">
        <f t="shared" si="29"/>
        <v>6.541830076978147E-9</v>
      </c>
      <c r="Q232" s="154"/>
      <c r="R232" s="2">
        <v>9.7999999999999992E-10</v>
      </c>
      <c r="S232" s="2">
        <v>1.0918183283</v>
      </c>
      <c r="T232" s="2">
        <v>12043.574281888999</v>
      </c>
      <c r="U232" s="2">
        <f t="shared" si="30"/>
        <v>-3.3857106405093219E-10</v>
      </c>
      <c r="V232" s="154"/>
      <c r="W232" s="155"/>
      <c r="X232" s="155"/>
      <c r="Y232" s="155"/>
      <c r="Z232" s="154"/>
      <c r="AA232" s="154"/>
      <c r="AB232" s="155"/>
      <c r="AC232" s="155"/>
      <c r="AD232" s="155"/>
      <c r="AE232" s="154"/>
      <c r="AF232" s="154"/>
      <c r="AG232" s="155"/>
      <c r="AH232" s="155"/>
      <c r="AI232" s="155"/>
      <c r="AJ232" s="154"/>
      <c r="AK232" s="154"/>
      <c r="AL232" s="155"/>
      <c r="AM232" s="155"/>
      <c r="AN232" s="155"/>
      <c r="AO232" s="154"/>
      <c r="AP232" s="154"/>
      <c r="AQ232" s="155"/>
      <c r="AR232" s="155"/>
      <c r="AS232" s="155"/>
      <c r="AT232" s="154"/>
      <c r="AU232" s="154"/>
      <c r="AV232" s="155"/>
      <c r="AW232" s="155"/>
      <c r="AX232" s="155"/>
      <c r="AY232" s="154"/>
      <c r="AZ232" s="154"/>
      <c r="BA232" s="155"/>
      <c r="BB232" s="155"/>
      <c r="BC232" s="155"/>
      <c r="BD232" s="154"/>
      <c r="BE232" s="154"/>
      <c r="BF232" s="155"/>
      <c r="BG232" s="155"/>
      <c r="BH232" s="155"/>
      <c r="BI232" s="154"/>
      <c r="BJ232" s="154"/>
      <c r="BK232" s="155"/>
      <c r="BL232" s="155"/>
      <c r="BM232" s="155"/>
      <c r="BN232" s="154"/>
      <c r="BO232" s="2"/>
      <c r="BP232" s="2">
        <v>3.1500000000000001E-9</v>
      </c>
      <c r="BQ232" s="2">
        <v>0.57827745122999996</v>
      </c>
      <c r="BR232" s="2">
        <v>10557.594160823801</v>
      </c>
      <c r="BS232" s="2">
        <f t="shared" si="31"/>
        <v>-2.3389230328083436E-9</v>
      </c>
      <c r="BT232" s="2"/>
      <c r="BU232" s="2">
        <v>3.7999999999999998E-10</v>
      </c>
      <c r="BV232" s="2">
        <v>5.8983294268500002</v>
      </c>
      <c r="BW232" s="2">
        <v>640.87760738220004</v>
      </c>
      <c r="BX232" s="2">
        <f t="shared" si="32"/>
        <v>-3.1374909636979019E-10</v>
      </c>
      <c r="BY232" s="154"/>
      <c r="BZ232" s="155"/>
      <c r="CA232" s="155"/>
      <c r="CB232" s="155"/>
      <c r="CC232" s="154"/>
      <c r="CD232" s="154"/>
      <c r="CE232" s="155"/>
      <c r="CF232" s="155"/>
      <c r="CG232" s="155"/>
      <c r="CH232" s="154"/>
      <c r="CI232" s="154"/>
      <c r="CJ232" s="155"/>
      <c r="CK232" s="155"/>
      <c r="CL232" s="155"/>
      <c r="CM232" s="154"/>
      <c r="CN232" s="154"/>
      <c r="CO232" s="155"/>
      <c r="CP232" s="155"/>
      <c r="CQ232" s="155"/>
      <c r="CR232" s="154"/>
    </row>
    <row r="233" spans="1:96" ht="13.5" x14ac:dyDescent="0.3">
      <c r="A233" s="154"/>
      <c r="B233" s="154"/>
      <c r="C233" s="154"/>
      <c r="D233" s="154"/>
      <c r="E233" s="154"/>
      <c r="F233" s="154"/>
      <c r="G233" s="154"/>
      <c r="H233" s="154"/>
      <c r="I233" s="154"/>
      <c r="J233" s="154"/>
      <c r="K233" s="154"/>
      <c r="L233" s="154"/>
      <c r="M233" s="2">
        <v>9.3100000000000003E-9</v>
      </c>
      <c r="N233" s="2">
        <v>4.0604468903099997</v>
      </c>
      <c r="O233" s="2">
        <v>28766.924424484001</v>
      </c>
      <c r="P233" s="2">
        <f t="shared" si="29"/>
        <v>9.2979301933137263E-9</v>
      </c>
      <c r="Q233" s="154"/>
      <c r="R233" s="2">
        <v>8.6000000000000003E-10</v>
      </c>
      <c r="S233" s="2">
        <v>1.1365502760499999</v>
      </c>
      <c r="T233" s="2">
        <v>143571.32428481599</v>
      </c>
      <c r="U233" s="2">
        <f t="shared" si="30"/>
        <v>-3.1454093769061945E-10</v>
      </c>
      <c r="V233" s="154"/>
      <c r="W233" s="155"/>
      <c r="X233" s="155"/>
      <c r="Y233" s="155"/>
      <c r="Z233" s="154"/>
      <c r="AA233" s="154"/>
      <c r="AB233" s="155"/>
      <c r="AC233" s="155"/>
      <c r="AD233" s="155"/>
      <c r="AE233" s="154"/>
      <c r="AF233" s="154"/>
      <c r="AG233" s="155"/>
      <c r="AH233" s="155"/>
      <c r="AI233" s="155"/>
      <c r="AJ233" s="154"/>
      <c r="AK233" s="154"/>
      <c r="AL233" s="155"/>
      <c r="AM233" s="155"/>
      <c r="AN233" s="155"/>
      <c r="AO233" s="154"/>
      <c r="AP233" s="154"/>
      <c r="AQ233" s="155"/>
      <c r="AR233" s="155"/>
      <c r="AS233" s="155"/>
      <c r="AT233" s="154"/>
      <c r="AU233" s="154"/>
      <c r="AV233" s="155"/>
      <c r="AW233" s="155"/>
      <c r="AX233" s="155"/>
      <c r="AY233" s="154"/>
      <c r="AZ233" s="154"/>
      <c r="BA233" s="155"/>
      <c r="BB233" s="155"/>
      <c r="BC233" s="155"/>
      <c r="BD233" s="154"/>
      <c r="BE233" s="154"/>
      <c r="BF233" s="155"/>
      <c r="BG233" s="155"/>
      <c r="BH233" s="155"/>
      <c r="BI233" s="154"/>
      <c r="BJ233" s="154"/>
      <c r="BK233" s="155"/>
      <c r="BL233" s="155"/>
      <c r="BM233" s="155"/>
      <c r="BN233" s="154"/>
      <c r="BO233" s="2"/>
      <c r="BP233" s="2">
        <v>3.1800000000000002E-9</v>
      </c>
      <c r="BQ233" s="2">
        <v>4.4995314139899998</v>
      </c>
      <c r="BR233" s="2">
        <v>3634.6210245184002</v>
      </c>
      <c r="BS233" s="2">
        <f t="shared" si="31"/>
        <v>2.4305323131408044E-9</v>
      </c>
      <c r="BT233" s="2"/>
      <c r="BU233" s="2">
        <v>3.1999999999999998E-10</v>
      </c>
      <c r="BV233" s="2">
        <v>1.7244232768800001</v>
      </c>
      <c r="BW233" s="2">
        <v>27433.8892158749</v>
      </c>
      <c r="BX233" s="2">
        <f t="shared" si="32"/>
        <v>1.1696043667028479E-10</v>
      </c>
      <c r="BY233" s="154"/>
      <c r="BZ233" s="155"/>
      <c r="CA233" s="155"/>
      <c r="CB233" s="155"/>
      <c r="CC233" s="154"/>
      <c r="CD233" s="154"/>
      <c r="CE233" s="155"/>
      <c r="CF233" s="155"/>
      <c r="CG233" s="155"/>
      <c r="CH233" s="154"/>
      <c r="CI233" s="154"/>
      <c r="CJ233" s="155"/>
      <c r="CK233" s="155"/>
      <c r="CL233" s="155"/>
      <c r="CM233" s="154"/>
      <c r="CN233" s="154"/>
      <c r="CO233" s="155"/>
      <c r="CP233" s="155"/>
      <c r="CQ233" s="155"/>
      <c r="CR233" s="154"/>
    </row>
    <row r="234" spans="1:96" ht="13.5" x14ac:dyDescent="0.3">
      <c r="A234" s="154"/>
      <c r="B234" s="154"/>
      <c r="C234" s="154"/>
      <c r="D234" s="154"/>
      <c r="E234" s="154"/>
      <c r="F234" s="154"/>
      <c r="G234" s="154"/>
      <c r="H234" s="154"/>
      <c r="I234" s="154"/>
      <c r="J234" s="154"/>
      <c r="K234" s="154"/>
      <c r="L234" s="154"/>
      <c r="M234" s="2">
        <v>7.3900000000000003E-9</v>
      </c>
      <c r="N234" s="2">
        <v>5.04368197372</v>
      </c>
      <c r="O234" s="2">
        <v>639.89728631399998</v>
      </c>
      <c r="P234" s="2">
        <f t="shared" si="29"/>
        <v>-7.1200220853331975E-9</v>
      </c>
      <c r="Q234" s="154"/>
      <c r="R234" s="2">
        <v>8.7999999999999996E-10</v>
      </c>
      <c r="S234" s="2">
        <v>5.9698047219100001</v>
      </c>
      <c r="T234" s="2">
        <v>107.66352393859999</v>
      </c>
      <c r="U234" s="2">
        <f t="shared" si="30"/>
        <v>1.1889047024281844E-10</v>
      </c>
      <c r="V234" s="154"/>
      <c r="W234" s="155"/>
      <c r="X234" s="155"/>
      <c r="Y234" s="155"/>
      <c r="Z234" s="154"/>
      <c r="AA234" s="154"/>
      <c r="AB234" s="155"/>
      <c r="AC234" s="155"/>
      <c r="AD234" s="155"/>
      <c r="AE234" s="154"/>
      <c r="AF234" s="154"/>
      <c r="AG234" s="155"/>
      <c r="AH234" s="155"/>
      <c r="AI234" s="155"/>
      <c r="AJ234" s="154"/>
      <c r="AK234" s="154"/>
      <c r="AL234" s="155"/>
      <c r="AM234" s="155"/>
      <c r="AN234" s="155"/>
      <c r="AO234" s="154"/>
      <c r="AP234" s="154"/>
      <c r="AQ234" s="155"/>
      <c r="AR234" s="155"/>
      <c r="AS234" s="155"/>
      <c r="AT234" s="154"/>
      <c r="AU234" s="154"/>
      <c r="AV234" s="155"/>
      <c r="AW234" s="155"/>
      <c r="AX234" s="155"/>
      <c r="AY234" s="154"/>
      <c r="AZ234" s="154"/>
      <c r="BA234" s="155"/>
      <c r="BB234" s="155"/>
      <c r="BC234" s="155"/>
      <c r="BD234" s="154"/>
      <c r="BE234" s="154"/>
      <c r="BF234" s="155"/>
      <c r="BG234" s="155"/>
      <c r="BH234" s="155"/>
      <c r="BI234" s="154"/>
      <c r="BJ234" s="154"/>
      <c r="BK234" s="155"/>
      <c r="BL234" s="155"/>
      <c r="BM234" s="155"/>
      <c r="BN234" s="154"/>
      <c r="BO234" s="2"/>
      <c r="BP234" s="2">
        <v>3.2299999999999998E-9</v>
      </c>
      <c r="BQ234" s="2">
        <v>1.5427428139299999</v>
      </c>
      <c r="BR234" s="2">
        <v>10440.274292603601</v>
      </c>
      <c r="BS234" s="2">
        <f t="shared" si="31"/>
        <v>3.360023139383003E-10</v>
      </c>
      <c r="BT234" s="2"/>
      <c r="BU234" s="2">
        <v>3.1000000000000002E-10</v>
      </c>
      <c r="BV234" s="2">
        <v>2.78828943753</v>
      </c>
      <c r="BW234" s="2">
        <v>12139.5535091068</v>
      </c>
      <c r="BX234" s="2">
        <f t="shared" si="32"/>
        <v>1.3943040865063921E-10</v>
      </c>
      <c r="BY234" s="154"/>
      <c r="BZ234" s="155"/>
      <c r="CA234" s="155"/>
      <c r="CB234" s="155"/>
      <c r="CC234" s="154"/>
      <c r="CD234" s="154"/>
      <c r="CE234" s="155"/>
      <c r="CF234" s="155"/>
      <c r="CG234" s="155"/>
      <c r="CH234" s="154"/>
      <c r="CI234" s="154"/>
      <c r="CJ234" s="155"/>
      <c r="CK234" s="155"/>
      <c r="CL234" s="155"/>
      <c r="CM234" s="154"/>
      <c r="CN234" s="154"/>
      <c r="CO234" s="155"/>
      <c r="CP234" s="155"/>
      <c r="CQ234" s="155"/>
      <c r="CR234" s="154"/>
    </row>
    <row r="235" spans="1:96" ht="13.5" x14ac:dyDescent="0.3">
      <c r="A235" s="154"/>
      <c r="B235" s="154"/>
      <c r="C235" s="154"/>
      <c r="D235" s="154"/>
      <c r="E235" s="154"/>
      <c r="F235" s="154"/>
      <c r="G235" s="154"/>
      <c r="H235" s="154"/>
      <c r="I235" s="154"/>
      <c r="J235" s="154"/>
      <c r="K235" s="154"/>
      <c r="L235" s="154"/>
      <c r="M235" s="2">
        <v>9.3700000000000005E-9</v>
      </c>
      <c r="N235" s="2">
        <v>3.4688469895999998</v>
      </c>
      <c r="O235" s="2">
        <v>1589.0728952838001</v>
      </c>
      <c r="P235" s="2">
        <f t="shared" si="29"/>
        <v>-5.0305098226584736E-9</v>
      </c>
      <c r="Q235" s="154"/>
      <c r="R235" s="2">
        <v>8.1999999999999996E-10</v>
      </c>
      <c r="S235" s="2">
        <v>5.0134040459399998</v>
      </c>
      <c r="T235" s="2">
        <v>22003.914634869801</v>
      </c>
      <c r="U235" s="2">
        <f t="shared" si="30"/>
        <v>-3.6055649890242404E-10</v>
      </c>
      <c r="V235" s="154"/>
      <c r="W235" s="155"/>
      <c r="X235" s="155"/>
      <c r="Y235" s="155"/>
      <c r="Z235" s="154"/>
      <c r="AA235" s="154"/>
      <c r="AB235" s="155"/>
      <c r="AC235" s="155"/>
      <c r="AD235" s="155"/>
      <c r="AE235" s="154"/>
      <c r="AF235" s="154"/>
      <c r="AG235" s="155"/>
      <c r="AH235" s="155"/>
      <c r="AI235" s="155"/>
      <c r="AJ235" s="154"/>
      <c r="AK235" s="154"/>
      <c r="AL235" s="155"/>
      <c r="AM235" s="155"/>
      <c r="AN235" s="155"/>
      <c r="AO235" s="154"/>
      <c r="AP235" s="154"/>
      <c r="AQ235" s="155"/>
      <c r="AR235" s="155"/>
      <c r="AS235" s="155"/>
      <c r="AT235" s="154"/>
      <c r="AU235" s="154"/>
      <c r="AV235" s="155"/>
      <c r="AW235" s="155"/>
      <c r="AX235" s="155"/>
      <c r="AY235" s="154"/>
      <c r="AZ235" s="154"/>
      <c r="BA235" s="155"/>
      <c r="BB235" s="155"/>
      <c r="BC235" s="155"/>
      <c r="BD235" s="154"/>
      <c r="BE235" s="154"/>
      <c r="BF235" s="155"/>
      <c r="BG235" s="155"/>
      <c r="BH235" s="155"/>
      <c r="BI235" s="154"/>
      <c r="BJ235" s="154"/>
      <c r="BK235" s="155"/>
      <c r="BL235" s="155"/>
      <c r="BM235" s="155"/>
      <c r="BN235" s="154"/>
      <c r="BO235" s="2"/>
      <c r="BP235" s="2">
        <v>3.0899999999999999E-9</v>
      </c>
      <c r="BQ235" s="2">
        <v>5.7683928439700001</v>
      </c>
      <c r="BR235" s="2">
        <v>20.775395492400001</v>
      </c>
      <c r="BS235" s="2">
        <f t="shared" si="31"/>
        <v>3.0415265050714233E-9</v>
      </c>
      <c r="BT235" s="2"/>
      <c r="BU235" s="2">
        <v>3.4999999999999998E-10</v>
      </c>
      <c r="BV235" s="2">
        <v>4.4460889652500004</v>
      </c>
      <c r="BW235" s="2">
        <v>18202.216716659299</v>
      </c>
      <c r="BX235" s="2">
        <f t="shared" si="32"/>
        <v>2.1857311398207256E-11</v>
      </c>
      <c r="BY235" s="154"/>
      <c r="BZ235" s="155"/>
      <c r="CA235" s="155"/>
      <c r="CB235" s="155"/>
      <c r="CC235" s="154"/>
      <c r="CD235" s="154"/>
      <c r="CE235" s="155"/>
      <c r="CF235" s="155"/>
      <c r="CG235" s="155"/>
      <c r="CH235" s="154"/>
      <c r="CI235" s="154"/>
      <c r="CJ235" s="155"/>
      <c r="CK235" s="155"/>
      <c r="CL235" s="155"/>
      <c r="CM235" s="154"/>
      <c r="CN235" s="154"/>
      <c r="CO235" s="155"/>
      <c r="CP235" s="155"/>
      <c r="CQ235" s="155"/>
      <c r="CR235" s="154"/>
    </row>
    <row r="236" spans="1:96" ht="13.5" x14ac:dyDescent="0.3">
      <c r="A236" s="154"/>
      <c r="B236" s="154"/>
      <c r="C236" s="154"/>
      <c r="D236" s="154"/>
      <c r="E236" s="154"/>
      <c r="F236" s="154"/>
      <c r="G236" s="154"/>
      <c r="H236" s="154"/>
      <c r="I236" s="154"/>
      <c r="J236" s="154"/>
      <c r="K236" s="154"/>
      <c r="L236" s="154"/>
      <c r="M236" s="2">
        <v>7.6299999999999995E-9</v>
      </c>
      <c r="N236" s="2">
        <v>5.8630493299799999</v>
      </c>
      <c r="O236" s="2">
        <v>16858.482532933202</v>
      </c>
      <c r="P236" s="2">
        <f t="shared" si="29"/>
        <v>-7.6085434162970402E-9</v>
      </c>
      <c r="Q236" s="154"/>
      <c r="R236" s="2">
        <v>9.4000000000000006E-10</v>
      </c>
      <c r="S236" s="2">
        <v>1.6961570047300001</v>
      </c>
      <c r="T236" s="2">
        <v>23006.425992586301</v>
      </c>
      <c r="U236" s="2">
        <f t="shared" si="30"/>
        <v>-5.2801213264269307E-11</v>
      </c>
      <c r="V236" s="154"/>
      <c r="W236" s="155"/>
      <c r="X236" s="155"/>
      <c r="Y236" s="155"/>
      <c r="Z236" s="154"/>
      <c r="AA236" s="154"/>
      <c r="AB236" s="155"/>
      <c r="AC236" s="155"/>
      <c r="AD236" s="155"/>
      <c r="AE236" s="154"/>
      <c r="AF236" s="154"/>
      <c r="AG236" s="155"/>
      <c r="AH236" s="155"/>
      <c r="AI236" s="155"/>
      <c r="AJ236" s="154"/>
      <c r="AK236" s="154"/>
      <c r="AL236" s="155"/>
      <c r="AM236" s="155"/>
      <c r="AN236" s="155"/>
      <c r="AO236" s="154"/>
      <c r="AP236" s="154"/>
      <c r="AQ236" s="155"/>
      <c r="AR236" s="155"/>
      <c r="AS236" s="155"/>
      <c r="AT236" s="154"/>
      <c r="AU236" s="154"/>
      <c r="AV236" s="155"/>
      <c r="AW236" s="155"/>
      <c r="AX236" s="155"/>
      <c r="AY236" s="154"/>
      <c r="AZ236" s="154"/>
      <c r="BA236" s="155"/>
      <c r="BB236" s="155"/>
      <c r="BC236" s="155"/>
      <c r="BD236" s="154"/>
      <c r="BE236" s="154"/>
      <c r="BF236" s="155"/>
      <c r="BG236" s="155"/>
      <c r="BH236" s="155"/>
      <c r="BI236" s="154"/>
      <c r="BJ236" s="154"/>
      <c r="BK236" s="155"/>
      <c r="BL236" s="155"/>
      <c r="BM236" s="155"/>
      <c r="BN236" s="154"/>
      <c r="BO236" s="2"/>
      <c r="BP236" s="2">
        <v>3.0100000000000002E-9</v>
      </c>
      <c r="BQ236" s="2">
        <v>2.3472760400800001</v>
      </c>
      <c r="BR236" s="2">
        <v>4686.8894077067998</v>
      </c>
      <c r="BS236" s="2">
        <f t="shared" si="31"/>
        <v>-3.0029259001948586E-9</v>
      </c>
      <c r="BT236" s="2"/>
      <c r="BU236" s="2">
        <v>3.4000000000000001E-10</v>
      </c>
      <c r="BV236" s="2">
        <v>3.9628798067600002</v>
      </c>
      <c r="BW236" s="2">
        <v>18216.443810661</v>
      </c>
      <c r="BX236" s="2">
        <f t="shared" si="32"/>
        <v>-6.4093179185910576E-11</v>
      </c>
      <c r="BY236" s="154"/>
      <c r="BZ236" s="155"/>
      <c r="CA236" s="155"/>
      <c r="CB236" s="155"/>
      <c r="CC236" s="154"/>
      <c r="CD236" s="154"/>
      <c r="CE236" s="155"/>
      <c r="CF236" s="155"/>
      <c r="CG236" s="155"/>
      <c r="CH236" s="154"/>
      <c r="CI236" s="154"/>
      <c r="CJ236" s="155"/>
      <c r="CK236" s="155"/>
      <c r="CL236" s="155"/>
      <c r="CM236" s="154"/>
      <c r="CN236" s="154"/>
      <c r="CO236" s="155"/>
      <c r="CP236" s="155"/>
      <c r="CQ236" s="155"/>
      <c r="CR236" s="154"/>
    </row>
    <row r="237" spans="1:96" ht="13.5" x14ac:dyDescent="0.3">
      <c r="A237" s="154"/>
      <c r="B237" s="154"/>
      <c r="C237" s="154"/>
      <c r="D237" s="154"/>
      <c r="E237" s="154"/>
      <c r="F237" s="154"/>
      <c r="G237" s="154"/>
      <c r="H237" s="154"/>
      <c r="I237" s="154"/>
      <c r="J237" s="154"/>
      <c r="K237" s="154"/>
      <c r="L237" s="154"/>
      <c r="M237" s="2">
        <v>9.53E-9</v>
      </c>
      <c r="N237" s="2">
        <v>4.2080149283499999</v>
      </c>
      <c r="O237" s="2">
        <v>11190.377900137</v>
      </c>
      <c r="P237" s="2">
        <f t="shared" si="29"/>
        <v>-7.8276133335721474E-9</v>
      </c>
      <c r="Q237" s="154"/>
      <c r="R237" s="2">
        <v>8.0999999999999999E-10</v>
      </c>
      <c r="S237" s="2">
        <v>3.0065781436500001</v>
      </c>
      <c r="T237" s="2">
        <v>2118.7638603783998</v>
      </c>
      <c r="U237" s="2">
        <f t="shared" si="30"/>
        <v>7.7850128160876141E-10</v>
      </c>
      <c r="V237" s="154"/>
      <c r="W237" s="155"/>
      <c r="X237" s="155"/>
      <c r="Y237" s="155"/>
      <c r="Z237" s="154"/>
      <c r="AA237" s="154"/>
      <c r="AB237" s="155"/>
      <c r="AC237" s="155"/>
      <c r="AD237" s="155"/>
      <c r="AE237" s="154"/>
      <c r="AF237" s="154"/>
      <c r="AG237" s="155"/>
      <c r="AH237" s="155"/>
      <c r="AI237" s="155"/>
      <c r="AJ237" s="154"/>
      <c r="AK237" s="154"/>
      <c r="AL237" s="155"/>
      <c r="AM237" s="155"/>
      <c r="AN237" s="155"/>
      <c r="AO237" s="154"/>
      <c r="AP237" s="154"/>
      <c r="AQ237" s="155"/>
      <c r="AR237" s="155"/>
      <c r="AS237" s="155"/>
      <c r="AT237" s="154"/>
      <c r="AU237" s="154"/>
      <c r="AV237" s="155"/>
      <c r="AW237" s="155"/>
      <c r="AX237" s="155"/>
      <c r="AY237" s="154"/>
      <c r="AZ237" s="154"/>
      <c r="BA237" s="155"/>
      <c r="BB237" s="155"/>
      <c r="BC237" s="155"/>
      <c r="BD237" s="154"/>
      <c r="BE237" s="154"/>
      <c r="BF237" s="155"/>
      <c r="BG237" s="155"/>
      <c r="BH237" s="155"/>
      <c r="BI237" s="154"/>
      <c r="BJ237" s="154"/>
      <c r="BK237" s="155"/>
      <c r="BL237" s="155"/>
      <c r="BM237" s="155"/>
      <c r="BN237" s="154"/>
      <c r="BO237" s="2"/>
      <c r="BP237" s="2">
        <v>4.1400000000000002E-9</v>
      </c>
      <c r="BQ237" s="2">
        <v>5.9323760230999998</v>
      </c>
      <c r="BR237" s="2">
        <v>51092.726050854799</v>
      </c>
      <c r="BS237" s="2">
        <f t="shared" si="31"/>
        <v>4.1143189216590679E-9</v>
      </c>
      <c r="BT237" s="2"/>
      <c r="BU237" s="2">
        <v>3.3E-10</v>
      </c>
      <c r="BV237" s="2">
        <v>4.7361133587399999</v>
      </c>
      <c r="BW237" s="2">
        <v>16723.350142595002</v>
      </c>
      <c r="BX237" s="2">
        <f t="shared" si="32"/>
        <v>3.2817781274789602E-10</v>
      </c>
      <c r="BY237" s="154"/>
      <c r="BZ237" s="155"/>
      <c r="CA237" s="155"/>
      <c r="CB237" s="155"/>
      <c r="CC237" s="154"/>
      <c r="CD237" s="154"/>
      <c r="CE237" s="155"/>
      <c r="CF237" s="155"/>
      <c r="CG237" s="155"/>
      <c r="CH237" s="154"/>
      <c r="CI237" s="154"/>
      <c r="CJ237" s="155"/>
      <c r="CK237" s="155"/>
      <c r="CL237" s="155"/>
      <c r="CM237" s="154"/>
      <c r="CN237" s="154"/>
      <c r="CO237" s="155"/>
      <c r="CP237" s="155"/>
      <c r="CQ237" s="155"/>
      <c r="CR237" s="154"/>
    </row>
    <row r="238" spans="1:96" ht="13.5" x14ac:dyDescent="0.3">
      <c r="A238" s="154"/>
      <c r="B238" s="154"/>
      <c r="C238" s="154"/>
      <c r="D238" s="154"/>
      <c r="E238" s="154"/>
      <c r="F238" s="154"/>
      <c r="G238" s="154"/>
      <c r="H238" s="154"/>
      <c r="I238" s="154"/>
      <c r="J238" s="154"/>
      <c r="K238" s="154"/>
      <c r="L238" s="154"/>
      <c r="M238" s="2">
        <v>7.0800000000000004E-9</v>
      </c>
      <c r="N238" s="2">
        <v>1.7289998894</v>
      </c>
      <c r="O238" s="2">
        <v>13095.8426650774</v>
      </c>
      <c r="P238" s="2">
        <f t="shared" si="29"/>
        <v>4.9224858047404666E-9</v>
      </c>
      <c r="Q238" s="154"/>
      <c r="R238" s="2">
        <v>9.7999999999999992E-10</v>
      </c>
      <c r="S238" s="2">
        <v>1.39215287161</v>
      </c>
      <c r="T238" s="2">
        <v>8662.2403235630009</v>
      </c>
      <c r="U238" s="2">
        <f t="shared" si="30"/>
        <v>-7.4211750362982533E-10</v>
      </c>
      <c r="V238" s="154"/>
      <c r="W238" s="155"/>
      <c r="X238" s="155"/>
      <c r="Y238" s="155"/>
      <c r="Z238" s="154"/>
      <c r="AA238" s="154"/>
      <c r="AB238" s="155"/>
      <c r="AC238" s="155"/>
      <c r="AD238" s="155"/>
      <c r="AE238" s="154"/>
      <c r="AF238" s="154"/>
      <c r="AG238" s="155"/>
      <c r="AH238" s="155"/>
      <c r="AI238" s="155"/>
      <c r="AJ238" s="154"/>
      <c r="AK238" s="154"/>
      <c r="AL238" s="155"/>
      <c r="AM238" s="155"/>
      <c r="AN238" s="155"/>
      <c r="AO238" s="154"/>
      <c r="AP238" s="154"/>
      <c r="AQ238" s="155"/>
      <c r="AR238" s="155"/>
      <c r="AS238" s="155"/>
      <c r="AT238" s="154"/>
      <c r="AU238" s="154"/>
      <c r="AV238" s="155"/>
      <c r="AW238" s="155"/>
      <c r="AX238" s="155"/>
      <c r="AY238" s="154"/>
      <c r="AZ238" s="154"/>
      <c r="BA238" s="155"/>
      <c r="BB238" s="155"/>
      <c r="BC238" s="155"/>
      <c r="BD238" s="154"/>
      <c r="BE238" s="154"/>
      <c r="BF238" s="155"/>
      <c r="BG238" s="155"/>
      <c r="BH238" s="155"/>
      <c r="BI238" s="154"/>
      <c r="BJ238" s="154"/>
      <c r="BK238" s="155"/>
      <c r="BL238" s="155"/>
      <c r="BM238" s="155"/>
      <c r="BN238" s="154"/>
      <c r="BO238" s="2"/>
      <c r="BP238" s="2">
        <v>3.6100000000000001E-9</v>
      </c>
      <c r="BQ238" s="2">
        <v>2.1639860954999999</v>
      </c>
      <c r="BR238" s="2">
        <v>28237.233459389401</v>
      </c>
      <c r="BS238" s="2">
        <f t="shared" si="31"/>
        <v>-1.8772093484322299E-9</v>
      </c>
      <c r="BT238" s="2"/>
      <c r="BU238" s="2">
        <v>3.4000000000000001E-10</v>
      </c>
      <c r="BV238" s="2">
        <v>1.4391028000499999</v>
      </c>
      <c r="BW238" s="2">
        <v>49515.382508407005</v>
      </c>
      <c r="BX238" s="2">
        <f t="shared" si="32"/>
        <v>5.2741328674811857E-11</v>
      </c>
      <c r="BY238" s="154"/>
      <c r="BZ238" s="155"/>
      <c r="CA238" s="155"/>
      <c r="CB238" s="155"/>
      <c r="CC238" s="154"/>
      <c r="CD238" s="154"/>
      <c r="CE238" s="155"/>
      <c r="CF238" s="155"/>
      <c r="CG238" s="155"/>
      <c r="CH238" s="154"/>
      <c r="CI238" s="154"/>
      <c r="CJ238" s="155"/>
      <c r="CK238" s="155"/>
      <c r="CL238" s="155"/>
      <c r="CM238" s="154"/>
      <c r="CN238" s="154"/>
      <c r="CO238" s="155"/>
      <c r="CP238" s="155"/>
      <c r="CQ238" s="155"/>
      <c r="CR238" s="154"/>
    </row>
    <row r="239" spans="1:96" ht="13.5" x14ac:dyDescent="0.3">
      <c r="A239" s="154"/>
      <c r="B239" s="154"/>
      <c r="C239" s="154"/>
      <c r="D239" s="154"/>
      <c r="E239" s="154"/>
      <c r="F239" s="154"/>
      <c r="G239" s="154"/>
      <c r="H239" s="154"/>
      <c r="I239" s="154"/>
      <c r="J239" s="154"/>
      <c r="K239" s="154"/>
      <c r="L239" s="154"/>
      <c r="M239" s="2">
        <v>9.6899999999999994E-9</v>
      </c>
      <c r="N239" s="2">
        <v>1.64439522215</v>
      </c>
      <c r="O239" s="2">
        <v>29088.811415985001</v>
      </c>
      <c r="P239" s="2">
        <f t="shared" si="29"/>
        <v>-9.3161971966914203E-9</v>
      </c>
      <c r="Q239" s="154"/>
      <c r="R239" s="2">
        <v>7.7000000000000003E-10</v>
      </c>
      <c r="S239" s="2">
        <v>3.3355519083999998</v>
      </c>
      <c r="T239" s="2">
        <v>15720.8387848784</v>
      </c>
      <c r="U239" s="2">
        <f t="shared" si="30"/>
        <v>3.7564323864474063E-10</v>
      </c>
      <c r="V239" s="154"/>
      <c r="W239" s="155"/>
      <c r="X239" s="155"/>
      <c r="Y239" s="155"/>
      <c r="Z239" s="154"/>
      <c r="AA239" s="154"/>
      <c r="AB239" s="155"/>
      <c r="AC239" s="155"/>
      <c r="AD239" s="155"/>
      <c r="AE239" s="154"/>
      <c r="AF239" s="154"/>
      <c r="AG239" s="155"/>
      <c r="AH239" s="155"/>
      <c r="AI239" s="155"/>
      <c r="AJ239" s="154"/>
      <c r="AK239" s="154"/>
      <c r="AL239" s="155"/>
      <c r="AM239" s="155"/>
      <c r="AN239" s="155"/>
      <c r="AO239" s="154"/>
      <c r="AP239" s="154"/>
      <c r="AQ239" s="155"/>
      <c r="AR239" s="155"/>
      <c r="AS239" s="155"/>
      <c r="AT239" s="154"/>
      <c r="AU239" s="154"/>
      <c r="AV239" s="155"/>
      <c r="AW239" s="155"/>
      <c r="AX239" s="155"/>
      <c r="AY239" s="154"/>
      <c r="AZ239" s="154"/>
      <c r="BA239" s="155"/>
      <c r="BB239" s="155"/>
      <c r="BC239" s="155"/>
      <c r="BD239" s="154"/>
      <c r="BE239" s="154"/>
      <c r="BF239" s="155"/>
      <c r="BG239" s="155"/>
      <c r="BH239" s="155"/>
      <c r="BI239" s="154"/>
      <c r="BJ239" s="154"/>
      <c r="BK239" s="155"/>
      <c r="BL239" s="155"/>
      <c r="BM239" s="155"/>
      <c r="BN239" s="154"/>
      <c r="BO239" s="2"/>
      <c r="BP239" s="2">
        <v>2.88E-9</v>
      </c>
      <c r="BQ239" s="2">
        <v>0.18376252189</v>
      </c>
      <c r="BR239" s="2">
        <v>13095.8426650774</v>
      </c>
      <c r="BS239" s="2">
        <f t="shared" si="31"/>
        <v>2.1205030302842597E-9</v>
      </c>
      <c r="BT239" s="2"/>
      <c r="BU239" s="2">
        <v>3.1000000000000002E-10</v>
      </c>
      <c r="BV239" s="2">
        <v>0.23302920160999999</v>
      </c>
      <c r="BW239" s="2">
        <v>23581.258177317599</v>
      </c>
      <c r="BX239" s="2">
        <f t="shared" si="32"/>
        <v>3.0978844436607062E-10</v>
      </c>
      <c r="BY239" s="154"/>
      <c r="BZ239" s="155"/>
      <c r="CA239" s="155"/>
      <c r="CB239" s="155"/>
      <c r="CC239" s="154"/>
      <c r="CD239" s="154"/>
      <c r="CE239" s="155"/>
      <c r="CF239" s="155"/>
      <c r="CG239" s="155"/>
      <c r="CH239" s="154"/>
      <c r="CI239" s="154"/>
      <c r="CJ239" s="155"/>
      <c r="CK239" s="155"/>
      <c r="CL239" s="155"/>
      <c r="CM239" s="154"/>
      <c r="CN239" s="154"/>
      <c r="CO239" s="155"/>
      <c r="CP239" s="155"/>
      <c r="CQ239" s="155"/>
      <c r="CR239" s="154"/>
    </row>
    <row r="240" spans="1:96" ht="13.5" x14ac:dyDescent="0.3">
      <c r="A240" s="154"/>
      <c r="B240" s="154"/>
      <c r="C240" s="154"/>
      <c r="D240" s="154"/>
      <c r="E240" s="154"/>
      <c r="F240" s="154"/>
      <c r="G240" s="154"/>
      <c r="H240" s="154"/>
      <c r="I240" s="154"/>
      <c r="J240" s="154"/>
      <c r="K240" s="154"/>
      <c r="L240" s="154"/>
      <c r="M240" s="2">
        <v>7.1699999999999998E-9</v>
      </c>
      <c r="N240" s="2">
        <v>0.16688678895</v>
      </c>
      <c r="O240" s="2">
        <v>11.729352836</v>
      </c>
      <c r="P240" s="2">
        <f t="shared" si="29"/>
        <v>6.7169404095075692E-9</v>
      </c>
      <c r="Q240" s="154"/>
      <c r="R240" s="2">
        <v>8.1999999999999996E-10</v>
      </c>
      <c r="S240" s="2">
        <v>5.8688011646399998</v>
      </c>
      <c r="T240" s="2">
        <v>2787.0430238573999</v>
      </c>
      <c r="U240" s="2">
        <f t="shared" si="30"/>
        <v>5.2864499707813068E-10</v>
      </c>
      <c r="V240" s="154"/>
      <c r="W240" s="155"/>
      <c r="X240" s="155"/>
      <c r="Y240" s="155"/>
      <c r="Z240" s="154"/>
      <c r="AA240" s="154"/>
      <c r="AB240" s="155"/>
      <c r="AC240" s="155"/>
      <c r="AD240" s="155"/>
      <c r="AE240" s="154"/>
      <c r="AF240" s="154"/>
      <c r="AG240" s="155"/>
      <c r="AH240" s="155"/>
      <c r="AI240" s="155"/>
      <c r="AJ240" s="154"/>
      <c r="AK240" s="154"/>
      <c r="AL240" s="155"/>
      <c r="AM240" s="155"/>
      <c r="AN240" s="155"/>
      <c r="AO240" s="154"/>
      <c r="AP240" s="154"/>
      <c r="AQ240" s="155"/>
      <c r="AR240" s="155"/>
      <c r="AS240" s="155"/>
      <c r="AT240" s="154"/>
      <c r="AU240" s="154"/>
      <c r="AV240" s="155"/>
      <c r="AW240" s="155"/>
      <c r="AX240" s="155"/>
      <c r="AY240" s="154"/>
      <c r="AZ240" s="154"/>
      <c r="BA240" s="155"/>
      <c r="BB240" s="155"/>
      <c r="BC240" s="155"/>
      <c r="BD240" s="154"/>
      <c r="BE240" s="154"/>
      <c r="BF240" s="155"/>
      <c r="BG240" s="155"/>
      <c r="BH240" s="155"/>
      <c r="BI240" s="154"/>
      <c r="BJ240" s="154"/>
      <c r="BK240" s="155"/>
      <c r="BL240" s="155"/>
      <c r="BM240" s="155"/>
      <c r="BN240" s="154"/>
      <c r="BO240" s="2"/>
      <c r="BP240" s="2">
        <v>2.7700000000000002E-9</v>
      </c>
      <c r="BQ240" s="2">
        <v>5.1295220504500003</v>
      </c>
      <c r="BR240" s="2">
        <v>13119.7211028251</v>
      </c>
      <c r="BS240" s="2">
        <f t="shared" si="31"/>
        <v>-3.3718429779479661E-10</v>
      </c>
      <c r="BT240" s="2"/>
      <c r="BU240" s="2">
        <v>2.8999999999999998E-10</v>
      </c>
      <c r="BV240" s="2">
        <v>2.0263384021999999</v>
      </c>
      <c r="BW240" s="2">
        <v>11609.8625440122</v>
      </c>
      <c r="BX240" s="2">
        <f t="shared" si="32"/>
        <v>-1.4564168101404587E-10</v>
      </c>
      <c r="BY240" s="154"/>
      <c r="BZ240" s="155"/>
      <c r="CA240" s="155"/>
      <c r="CB240" s="155"/>
      <c r="CC240" s="154"/>
      <c r="CD240" s="154"/>
      <c r="CE240" s="155"/>
      <c r="CF240" s="155"/>
      <c r="CG240" s="155"/>
      <c r="CH240" s="154"/>
      <c r="CI240" s="154"/>
      <c r="CJ240" s="155"/>
      <c r="CK240" s="155"/>
      <c r="CL240" s="155"/>
      <c r="CM240" s="154"/>
      <c r="CN240" s="154"/>
      <c r="CO240" s="155"/>
      <c r="CP240" s="155"/>
      <c r="CQ240" s="155"/>
      <c r="CR240" s="154"/>
    </row>
    <row r="241" spans="1:96" ht="13.5" x14ac:dyDescent="0.3">
      <c r="A241" s="154"/>
      <c r="B241" s="154"/>
      <c r="C241" s="154"/>
      <c r="D241" s="154"/>
      <c r="E241" s="154"/>
      <c r="F241" s="154"/>
      <c r="G241" s="154"/>
      <c r="H241" s="154"/>
      <c r="I241" s="154"/>
      <c r="J241" s="154"/>
      <c r="K241" s="154"/>
      <c r="L241" s="154"/>
      <c r="M241" s="2">
        <v>9.6199999999999995E-9</v>
      </c>
      <c r="N241" s="2">
        <v>3.53092337542</v>
      </c>
      <c r="O241" s="2">
        <v>12416.588502848201</v>
      </c>
      <c r="P241" s="2">
        <f t="shared" si="29"/>
        <v>-5.2273628574410307E-9</v>
      </c>
      <c r="Q241" s="154"/>
      <c r="R241" s="2">
        <v>7.5999999999999996E-10</v>
      </c>
      <c r="S241" s="2">
        <v>5.67183650604</v>
      </c>
      <c r="T241" s="2">
        <v>14.227094001599999</v>
      </c>
      <c r="U241" s="2">
        <f t="shared" si="30"/>
        <v>7.0570790435562962E-10</v>
      </c>
      <c r="V241" s="154"/>
      <c r="W241" s="155"/>
      <c r="X241" s="155"/>
      <c r="Y241" s="155"/>
      <c r="Z241" s="154"/>
      <c r="AA241" s="154"/>
      <c r="AB241" s="155"/>
      <c r="AC241" s="155"/>
      <c r="AD241" s="155"/>
      <c r="AE241" s="154"/>
      <c r="AF241" s="154"/>
      <c r="AG241" s="155"/>
      <c r="AH241" s="155"/>
      <c r="AI241" s="155"/>
      <c r="AJ241" s="154"/>
      <c r="AK241" s="154"/>
      <c r="AL241" s="155"/>
      <c r="AM241" s="155"/>
      <c r="AN241" s="155"/>
      <c r="AO241" s="154"/>
      <c r="AP241" s="154"/>
      <c r="AQ241" s="155"/>
      <c r="AR241" s="155"/>
      <c r="AS241" s="155"/>
      <c r="AT241" s="154"/>
      <c r="AU241" s="154"/>
      <c r="AV241" s="155"/>
      <c r="AW241" s="155"/>
      <c r="AX241" s="155"/>
      <c r="AY241" s="154"/>
      <c r="AZ241" s="154"/>
      <c r="BA241" s="155"/>
      <c r="BB241" s="155"/>
      <c r="BC241" s="155"/>
      <c r="BD241" s="154"/>
      <c r="BE241" s="154"/>
      <c r="BF241" s="155"/>
      <c r="BG241" s="155"/>
      <c r="BH241" s="155"/>
      <c r="BI241" s="154"/>
      <c r="BJ241" s="154"/>
      <c r="BK241" s="155"/>
      <c r="BL241" s="155"/>
      <c r="BM241" s="155"/>
      <c r="BN241" s="154"/>
      <c r="BO241" s="2"/>
      <c r="BP241" s="2">
        <v>3.2700000000000001E-9</v>
      </c>
      <c r="BQ241" s="2">
        <v>6.19222146204</v>
      </c>
      <c r="BR241" s="2">
        <v>6268.8487559898003</v>
      </c>
      <c r="BS241" s="2">
        <f t="shared" si="31"/>
        <v>1.1969183252406555E-9</v>
      </c>
      <c r="BT241" s="2"/>
      <c r="BU241" s="2">
        <v>3E-10</v>
      </c>
      <c r="BV241" s="2">
        <v>2.5492323024000001</v>
      </c>
      <c r="BW241" s="2">
        <v>9924.8104215105996</v>
      </c>
      <c r="BX241" s="2">
        <f t="shared" si="32"/>
        <v>2.7813555247784094E-10</v>
      </c>
      <c r="BY241" s="154"/>
      <c r="BZ241" s="155"/>
      <c r="CA241" s="155"/>
      <c r="CB241" s="155"/>
      <c r="CC241" s="154"/>
      <c r="CD241" s="154"/>
      <c r="CE241" s="155"/>
      <c r="CF241" s="155"/>
      <c r="CG241" s="155"/>
      <c r="CH241" s="154"/>
      <c r="CI241" s="154"/>
      <c r="CJ241" s="155"/>
      <c r="CK241" s="155"/>
      <c r="CL241" s="155"/>
      <c r="CM241" s="154"/>
      <c r="CN241" s="154"/>
      <c r="CO241" s="155"/>
      <c r="CP241" s="155"/>
      <c r="CQ241" s="155"/>
      <c r="CR241" s="154"/>
    </row>
    <row r="242" spans="1:96" ht="13.5" x14ac:dyDescent="0.3">
      <c r="A242" s="154"/>
      <c r="B242" s="154"/>
      <c r="C242" s="154"/>
      <c r="D242" s="154"/>
      <c r="E242" s="154"/>
      <c r="F242" s="154"/>
      <c r="G242" s="154"/>
      <c r="H242" s="154"/>
      <c r="I242" s="154"/>
      <c r="J242" s="154"/>
      <c r="K242" s="154"/>
      <c r="L242" s="154"/>
      <c r="M242" s="2">
        <v>7.4700000000000001E-9</v>
      </c>
      <c r="N242" s="2">
        <v>5.7786694034600004</v>
      </c>
      <c r="O242" s="2">
        <v>12592.4500197826</v>
      </c>
      <c r="P242" s="2">
        <f t="shared" si="29"/>
        <v>-7.3455626231148811E-9</v>
      </c>
      <c r="Q242" s="154"/>
      <c r="R242" s="2">
        <v>8.0999999999999999E-10</v>
      </c>
      <c r="S242" s="2">
        <v>6.1661945569899999</v>
      </c>
      <c r="T242" s="2">
        <v>1039.0266107903999</v>
      </c>
      <c r="U242" s="2">
        <f t="shared" si="30"/>
        <v>-4.0246506446607078E-10</v>
      </c>
      <c r="V242" s="154"/>
      <c r="W242" s="155"/>
      <c r="X242" s="155"/>
      <c r="Y242" s="155"/>
      <c r="Z242" s="154"/>
      <c r="AA242" s="154"/>
      <c r="AB242" s="155"/>
      <c r="AC242" s="155"/>
      <c r="AD242" s="155"/>
      <c r="AE242" s="154"/>
      <c r="AF242" s="154"/>
      <c r="AG242" s="155"/>
      <c r="AH242" s="155"/>
      <c r="AI242" s="155"/>
      <c r="AJ242" s="154"/>
      <c r="AK242" s="154"/>
      <c r="AL242" s="155"/>
      <c r="AM242" s="155"/>
      <c r="AN242" s="155"/>
      <c r="AO242" s="154"/>
      <c r="AP242" s="154"/>
      <c r="AQ242" s="155"/>
      <c r="AR242" s="155"/>
      <c r="AS242" s="155"/>
      <c r="AT242" s="154"/>
      <c r="AU242" s="154"/>
      <c r="AV242" s="155"/>
      <c r="AW242" s="155"/>
      <c r="AX242" s="155"/>
      <c r="AY242" s="154"/>
      <c r="AZ242" s="154"/>
      <c r="BA242" s="155"/>
      <c r="BB242" s="155"/>
      <c r="BC242" s="155"/>
      <c r="BD242" s="154"/>
      <c r="BE242" s="154"/>
      <c r="BF242" s="155"/>
      <c r="BG242" s="155"/>
      <c r="BH242" s="155"/>
      <c r="BI242" s="154"/>
      <c r="BJ242" s="154"/>
      <c r="BK242" s="155"/>
      <c r="BL242" s="155"/>
      <c r="BM242" s="155"/>
      <c r="BN242" s="154"/>
      <c r="BO242" s="2"/>
      <c r="BP242" s="2">
        <v>2.7299999999999999E-9</v>
      </c>
      <c r="BQ242" s="2">
        <v>0.30522428863000001</v>
      </c>
      <c r="BR242" s="2">
        <v>23141.558382924599</v>
      </c>
      <c r="BS242" s="2">
        <f t="shared" si="31"/>
        <v>1.8562192634379453E-9</v>
      </c>
      <c r="BT242" s="2"/>
      <c r="BU242" s="2">
        <v>3.1999999999999998E-10</v>
      </c>
      <c r="BV242" s="2">
        <v>4.9179319855800001</v>
      </c>
      <c r="BW242" s="2">
        <v>11300.584221356399</v>
      </c>
      <c r="BX242" s="2">
        <f t="shared" si="32"/>
        <v>3.1980713632426696E-10</v>
      </c>
      <c r="BY242" s="154"/>
      <c r="BZ242" s="155"/>
      <c r="CA242" s="155"/>
      <c r="CB242" s="155"/>
      <c r="CC242" s="154"/>
      <c r="CD242" s="154"/>
      <c r="CE242" s="155"/>
      <c r="CF242" s="155"/>
      <c r="CG242" s="155"/>
      <c r="CH242" s="154"/>
      <c r="CI242" s="154"/>
      <c r="CJ242" s="155"/>
      <c r="CK242" s="155"/>
      <c r="CL242" s="155"/>
      <c r="CM242" s="154"/>
      <c r="CN242" s="154"/>
      <c r="CO242" s="155"/>
      <c r="CP242" s="155"/>
      <c r="CQ242" s="155"/>
      <c r="CR242" s="154"/>
    </row>
    <row r="243" spans="1:96" ht="13.5" x14ac:dyDescent="0.3">
      <c r="A243" s="154"/>
      <c r="B243" s="154"/>
      <c r="C243" s="154"/>
      <c r="D243" s="154"/>
      <c r="E243" s="154"/>
      <c r="F243" s="154"/>
      <c r="G243" s="154"/>
      <c r="H243" s="154"/>
      <c r="I243" s="154"/>
      <c r="J243" s="154"/>
      <c r="K243" s="154"/>
      <c r="L243" s="154"/>
      <c r="M243" s="2">
        <v>6.72E-9</v>
      </c>
      <c r="N243" s="2">
        <v>1.9109579619399999</v>
      </c>
      <c r="O243" s="2">
        <v>3.9321532631</v>
      </c>
      <c r="P243" s="2">
        <f t="shared" si="29"/>
        <v>-2.6417967994406385E-9</v>
      </c>
      <c r="Q243" s="154"/>
      <c r="R243" s="2">
        <v>7.5999999999999996E-10</v>
      </c>
      <c r="S243" s="2">
        <v>3.2144988475599998</v>
      </c>
      <c r="T243" s="2">
        <v>111.18664228759999</v>
      </c>
      <c r="U243" s="2">
        <f t="shared" si="30"/>
        <v>2.3039052738849612E-10</v>
      </c>
      <c r="V243" s="154"/>
      <c r="W243" s="155"/>
      <c r="X243" s="155"/>
      <c r="Y243" s="155"/>
      <c r="Z243" s="154"/>
      <c r="AA243" s="154"/>
      <c r="AB243" s="155"/>
      <c r="AC243" s="155"/>
      <c r="AD243" s="155"/>
      <c r="AE243" s="154"/>
      <c r="AF243" s="154"/>
      <c r="AG243" s="155"/>
      <c r="AH243" s="155"/>
      <c r="AI243" s="155"/>
      <c r="AJ243" s="154"/>
      <c r="AK243" s="154"/>
      <c r="AL243" s="155"/>
      <c r="AM243" s="155"/>
      <c r="AN243" s="155"/>
      <c r="AO243" s="154"/>
      <c r="AP243" s="154"/>
      <c r="AQ243" s="155"/>
      <c r="AR243" s="155"/>
      <c r="AS243" s="155"/>
      <c r="AT243" s="154"/>
      <c r="AU243" s="154"/>
      <c r="AV243" s="155"/>
      <c r="AW243" s="155"/>
      <c r="AX243" s="155"/>
      <c r="AY243" s="154"/>
      <c r="AZ243" s="154"/>
      <c r="BA243" s="155"/>
      <c r="BB243" s="155"/>
      <c r="BC243" s="155"/>
      <c r="BD243" s="154"/>
      <c r="BE243" s="154"/>
      <c r="BF243" s="155"/>
      <c r="BG243" s="155"/>
      <c r="BH243" s="155"/>
      <c r="BI243" s="154"/>
      <c r="BJ243" s="154"/>
      <c r="BK243" s="155"/>
      <c r="BL243" s="155"/>
      <c r="BM243" s="155"/>
      <c r="BN243" s="154"/>
      <c r="BO243" s="2"/>
      <c r="BP243" s="2">
        <v>2.6700000000000001E-9</v>
      </c>
      <c r="BQ243" s="2">
        <v>5.7615258578599997</v>
      </c>
      <c r="BR243" s="2">
        <v>5966.6839803348003</v>
      </c>
      <c r="BS243" s="2">
        <f t="shared" si="31"/>
        <v>-1.4408660877672534E-9</v>
      </c>
      <c r="BT243" s="2"/>
      <c r="BU243" s="2">
        <v>2.8000000000000002E-10</v>
      </c>
      <c r="BV243" s="2">
        <v>0.26187189576999997</v>
      </c>
      <c r="BW243" s="2">
        <v>13521.751441591399</v>
      </c>
      <c r="BX243" s="2">
        <f t="shared" si="32"/>
        <v>2.798677039723107E-10</v>
      </c>
      <c r="BY243" s="154"/>
      <c r="BZ243" s="155"/>
      <c r="CA243" s="155"/>
      <c r="CB243" s="155"/>
      <c r="CC243" s="154"/>
      <c r="CD243" s="154"/>
      <c r="CE243" s="155"/>
      <c r="CF243" s="155"/>
      <c r="CG243" s="155"/>
      <c r="CH243" s="154"/>
      <c r="CI243" s="154"/>
      <c r="CJ243" s="155"/>
      <c r="CK243" s="155"/>
      <c r="CL243" s="155"/>
      <c r="CM243" s="154"/>
      <c r="CN243" s="154"/>
      <c r="CO243" s="155"/>
      <c r="CP243" s="155"/>
      <c r="CQ243" s="155"/>
      <c r="CR243" s="154"/>
    </row>
    <row r="244" spans="1:96" ht="13.5" x14ac:dyDescent="0.3">
      <c r="A244" s="154"/>
      <c r="B244" s="154"/>
      <c r="C244" s="154"/>
      <c r="D244" s="154"/>
      <c r="E244" s="154"/>
      <c r="F244" s="154"/>
      <c r="G244" s="154"/>
      <c r="H244" s="154"/>
      <c r="I244" s="154"/>
      <c r="J244" s="154"/>
      <c r="K244" s="154"/>
      <c r="L244" s="154"/>
      <c r="M244" s="2">
        <v>6.7100000000000002E-9</v>
      </c>
      <c r="N244" s="2">
        <v>5.4624084367699997</v>
      </c>
      <c r="O244" s="2">
        <v>18052.929543157799</v>
      </c>
      <c r="P244" s="2">
        <f t="shared" si="29"/>
        <v>-6.5410192241011818E-9</v>
      </c>
      <c r="Q244" s="154"/>
      <c r="R244" s="2">
        <v>7.7999999999999999E-10</v>
      </c>
      <c r="S244" s="2">
        <v>1.3753151837699999</v>
      </c>
      <c r="T244" s="2">
        <v>21947.111372700001</v>
      </c>
      <c r="U244" s="2">
        <f t="shared" si="30"/>
        <v>7.4433701481476735E-10</v>
      </c>
      <c r="V244" s="154"/>
      <c r="W244" s="155"/>
      <c r="X244" s="155"/>
      <c r="Y244" s="155"/>
      <c r="Z244" s="154"/>
      <c r="AA244" s="154"/>
      <c r="AB244" s="155"/>
      <c r="AC244" s="155"/>
      <c r="AD244" s="155"/>
      <c r="AE244" s="154"/>
      <c r="AF244" s="154"/>
      <c r="AG244" s="155"/>
      <c r="AH244" s="155"/>
      <c r="AI244" s="155"/>
      <c r="AJ244" s="154"/>
      <c r="AK244" s="154"/>
      <c r="AL244" s="155"/>
      <c r="AM244" s="155"/>
      <c r="AN244" s="155"/>
      <c r="AO244" s="154"/>
      <c r="AP244" s="154"/>
      <c r="AQ244" s="155"/>
      <c r="AR244" s="155"/>
      <c r="AS244" s="155"/>
      <c r="AT244" s="154"/>
      <c r="AU244" s="154"/>
      <c r="AV244" s="155"/>
      <c r="AW244" s="155"/>
      <c r="AX244" s="155"/>
      <c r="AY244" s="154"/>
      <c r="AZ244" s="154"/>
      <c r="BA244" s="155"/>
      <c r="BB244" s="155"/>
      <c r="BC244" s="155"/>
      <c r="BD244" s="154"/>
      <c r="BE244" s="154"/>
      <c r="BF244" s="155"/>
      <c r="BG244" s="155"/>
      <c r="BH244" s="155"/>
      <c r="BI244" s="154"/>
      <c r="BJ244" s="154"/>
      <c r="BK244" s="155"/>
      <c r="BL244" s="155"/>
      <c r="BM244" s="155"/>
      <c r="BN244" s="154"/>
      <c r="BO244" s="2"/>
      <c r="BP244" s="2">
        <v>3.0800000000000001E-9</v>
      </c>
      <c r="BQ244" s="2">
        <v>5.99280509979</v>
      </c>
      <c r="BR244" s="2">
        <v>22805.7355659936</v>
      </c>
      <c r="BS244" s="2">
        <f t="shared" si="31"/>
        <v>2.5593962840075003E-9</v>
      </c>
      <c r="BT244" s="2"/>
      <c r="BU244" s="2">
        <v>2.8000000000000002E-10</v>
      </c>
      <c r="BV244" s="2">
        <v>3.84568936822</v>
      </c>
      <c r="BW244" s="2">
        <v>2699.7348193175999</v>
      </c>
      <c r="BX244" s="2">
        <f t="shared" si="32"/>
        <v>-2.3564005238887377E-10</v>
      </c>
      <c r="BY244" s="154"/>
      <c r="BZ244" s="155"/>
      <c r="CA244" s="155"/>
      <c r="CB244" s="155"/>
      <c r="CC244" s="154"/>
      <c r="CD244" s="154"/>
      <c r="CE244" s="155"/>
      <c r="CF244" s="155"/>
      <c r="CG244" s="155"/>
      <c r="CH244" s="154"/>
      <c r="CI244" s="154"/>
      <c r="CJ244" s="155"/>
      <c r="CK244" s="155"/>
      <c r="CL244" s="155"/>
      <c r="CM244" s="154"/>
      <c r="CN244" s="154"/>
      <c r="CO244" s="155"/>
      <c r="CP244" s="155"/>
      <c r="CQ244" s="155"/>
      <c r="CR244" s="154"/>
    </row>
    <row r="245" spans="1:96" ht="13.5" x14ac:dyDescent="0.3">
      <c r="A245" s="154"/>
      <c r="B245" s="154"/>
      <c r="C245" s="154"/>
      <c r="D245" s="154"/>
      <c r="E245" s="154"/>
      <c r="F245" s="154"/>
      <c r="G245" s="154"/>
      <c r="H245" s="154"/>
      <c r="I245" s="154"/>
      <c r="J245" s="154"/>
      <c r="K245" s="154"/>
      <c r="L245" s="154"/>
      <c r="M245" s="2">
        <v>6.7500000000000001E-9</v>
      </c>
      <c r="N245" s="2">
        <v>6.2831155882300003</v>
      </c>
      <c r="O245" s="2">
        <v>4535.0594369244</v>
      </c>
      <c r="P245" s="2">
        <f t="shared" si="29"/>
        <v>-1.1388949900156456E-9</v>
      </c>
      <c r="Q245" s="154"/>
      <c r="R245" s="2">
        <v>7.4000000000000003E-10</v>
      </c>
      <c r="S245" s="2">
        <v>3.5881419505099998</v>
      </c>
      <c r="T245" s="2">
        <v>11609.8625440122</v>
      </c>
      <c r="U245" s="2">
        <f t="shared" si="30"/>
        <v>-6.4322678947252236E-10</v>
      </c>
      <c r="V245" s="154"/>
      <c r="W245" s="155"/>
      <c r="X245" s="155"/>
      <c r="Y245" s="155"/>
      <c r="Z245" s="154"/>
      <c r="AA245" s="154"/>
      <c r="AB245" s="155"/>
      <c r="AC245" s="155"/>
      <c r="AD245" s="155"/>
      <c r="AE245" s="154"/>
      <c r="AF245" s="154"/>
      <c r="AG245" s="155"/>
      <c r="AH245" s="155"/>
      <c r="AI245" s="155"/>
      <c r="AJ245" s="154"/>
      <c r="AK245" s="154"/>
      <c r="AL245" s="155"/>
      <c r="AM245" s="155"/>
      <c r="AN245" s="155"/>
      <c r="AO245" s="154"/>
      <c r="AP245" s="154"/>
      <c r="AQ245" s="155"/>
      <c r="AR245" s="155"/>
      <c r="AS245" s="155"/>
      <c r="AT245" s="154"/>
      <c r="AU245" s="154"/>
      <c r="AV245" s="155"/>
      <c r="AW245" s="155"/>
      <c r="AX245" s="155"/>
      <c r="AY245" s="154"/>
      <c r="AZ245" s="154"/>
      <c r="BA245" s="155"/>
      <c r="BB245" s="155"/>
      <c r="BC245" s="155"/>
      <c r="BD245" s="154"/>
      <c r="BE245" s="154"/>
      <c r="BF245" s="155"/>
      <c r="BG245" s="155"/>
      <c r="BH245" s="155"/>
      <c r="BI245" s="154"/>
      <c r="BJ245" s="154"/>
      <c r="BK245" s="155"/>
      <c r="BL245" s="155"/>
      <c r="BM245" s="155"/>
      <c r="BN245" s="154"/>
      <c r="BO245" s="2"/>
      <c r="BP245" s="2">
        <v>3.4499999999999999E-9</v>
      </c>
      <c r="BQ245" s="2">
        <v>2.92489919444</v>
      </c>
      <c r="BR245" s="2">
        <v>36949.230808424203</v>
      </c>
      <c r="BS245" s="2">
        <f t="shared" si="31"/>
        <v>3.4184472507251047E-9</v>
      </c>
      <c r="BT245" s="2"/>
      <c r="BU245" s="2">
        <v>2.8999999999999998E-10</v>
      </c>
      <c r="BV245" s="2">
        <v>1.8314972979399999</v>
      </c>
      <c r="BW245" s="2">
        <v>29822.783236324201</v>
      </c>
      <c r="BX245" s="2">
        <f t="shared" si="32"/>
        <v>-2.147729678036735E-10</v>
      </c>
      <c r="BY245" s="154"/>
      <c r="BZ245" s="155"/>
      <c r="CA245" s="155"/>
      <c r="CB245" s="155"/>
      <c r="CC245" s="154"/>
      <c r="CD245" s="154"/>
      <c r="CE245" s="155"/>
      <c r="CF245" s="155"/>
      <c r="CG245" s="155"/>
      <c r="CH245" s="154"/>
      <c r="CI245" s="154"/>
      <c r="CJ245" s="155"/>
      <c r="CK245" s="155"/>
      <c r="CL245" s="155"/>
      <c r="CM245" s="154"/>
      <c r="CN245" s="154"/>
      <c r="CO245" s="155"/>
      <c r="CP245" s="155"/>
      <c r="CQ245" s="155"/>
      <c r="CR245" s="154"/>
    </row>
    <row r="246" spans="1:96" ht="13.5" x14ac:dyDescent="0.3">
      <c r="A246" s="154"/>
      <c r="B246" s="154"/>
      <c r="C246" s="154"/>
      <c r="D246" s="154"/>
      <c r="E246" s="154"/>
      <c r="F246" s="154"/>
      <c r="G246" s="154"/>
      <c r="H246" s="154"/>
      <c r="I246" s="154"/>
      <c r="J246" s="154"/>
      <c r="K246" s="154"/>
      <c r="L246" s="154"/>
      <c r="M246" s="2">
        <v>6.8400000000000004E-9</v>
      </c>
      <c r="N246" s="2">
        <v>0.3997501208</v>
      </c>
      <c r="O246" s="2">
        <v>5849.3641121146002</v>
      </c>
      <c r="P246" s="2">
        <f t="shared" si="29"/>
        <v>2.7519708413265702E-9</v>
      </c>
      <c r="Q246" s="154"/>
      <c r="R246" s="2">
        <v>7.7000000000000003E-10</v>
      </c>
      <c r="S246" s="2">
        <v>4.8484648838800002</v>
      </c>
      <c r="T246" s="2">
        <v>22743.409379516401</v>
      </c>
      <c r="U246" s="2">
        <f t="shared" si="30"/>
        <v>-7.1070296654822331E-10</v>
      </c>
      <c r="V246" s="154"/>
      <c r="W246" s="155"/>
      <c r="X246" s="155"/>
      <c r="Y246" s="155"/>
      <c r="Z246" s="154"/>
      <c r="AA246" s="154"/>
      <c r="AB246" s="155"/>
      <c r="AC246" s="155"/>
      <c r="AD246" s="155"/>
      <c r="AE246" s="154"/>
      <c r="AF246" s="154"/>
      <c r="AG246" s="155"/>
      <c r="AH246" s="155"/>
      <c r="AI246" s="155"/>
      <c r="AJ246" s="154"/>
      <c r="AK246" s="154"/>
      <c r="AL246" s="155"/>
      <c r="AM246" s="155"/>
      <c r="AN246" s="155"/>
      <c r="AO246" s="154"/>
      <c r="AP246" s="154"/>
      <c r="AQ246" s="155"/>
      <c r="AR246" s="155"/>
      <c r="AS246" s="155"/>
      <c r="AT246" s="154"/>
      <c r="AU246" s="154"/>
      <c r="AV246" s="155"/>
      <c r="AW246" s="155"/>
      <c r="AX246" s="155"/>
      <c r="AY246" s="154"/>
      <c r="AZ246" s="154"/>
      <c r="BA246" s="155"/>
      <c r="BB246" s="155"/>
      <c r="BC246" s="155"/>
      <c r="BD246" s="154"/>
      <c r="BE246" s="154"/>
      <c r="BF246" s="155"/>
      <c r="BG246" s="155"/>
      <c r="BH246" s="155"/>
      <c r="BI246" s="154"/>
      <c r="BJ246" s="154"/>
      <c r="BK246" s="155"/>
      <c r="BL246" s="155"/>
      <c r="BM246" s="155"/>
      <c r="BN246" s="154"/>
      <c r="BO246" s="2"/>
      <c r="BP246" s="2">
        <v>2.5300000000000002E-9</v>
      </c>
      <c r="BQ246" s="2">
        <v>5.2099521950899996</v>
      </c>
      <c r="BR246" s="2">
        <v>24072.9214697764</v>
      </c>
      <c r="BS246" s="2">
        <f t="shared" si="31"/>
        <v>2.3685758341685055E-9</v>
      </c>
      <c r="BT246" s="2"/>
      <c r="BU246" s="2">
        <v>3.3E-10</v>
      </c>
      <c r="BV246" s="2">
        <v>4.6032009441500001</v>
      </c>
      <c r="BW246" s="2">
        <v>19004.647949408401</v>
      </c>
      <c r="BX246" s="2">
        <f t="shared" si="32"/>
        <v>2.0909770718057767E-10</v>
      </c>
      <c r="BY246" s="154"/>
      <c r="BZ246" s="155"/>
      <c r="CA246" s="155"/>
      <c r="CB246" s="155"/>
      <c r="CC246" s="154"/>
      <c r="CD246" s="154"/>
      <c r="CE246" s="155"/>
      <c r="CF246" s="155"/>
      <c r="CG246" s="155"/>
      <c r="CH246" s="154"/>
      <c r="CI246" s="154"/>
      <c r="CJ246" s="155"/>
      <c r="CK246" s="155"/>
      <c r="CL246" s="155"/>
      <c r="CM246" s="154"/>
      <c r="CN246" s="154"/>
      <c r="CO246" s="155"/>
      <c r="CP246" s="155"/>
      <c r="CQ246" s="155"/>
      <c r="CR246" s="154"/>
    </row>
    <row r="247" spans="1:96" ht="13.5" x14ac:dyDescent="0.3">
      <c r="A247" s="154"/>
      <c r="B247" s="154"/>
      <c r="C247" s="154"/>
      <c r="D247" s="154"/>
      <c r="E247" s="154"/>
      <c r="F247" s="154"/>
      <c r="G247" s="154"/>
      <c r="H247" s="154"/>
      <c r="I247" s="154"/>
      <c r="J247" s="154"/>
      <c r="K247" s="154"/>
      <c r="L247" s="154"/>
      <c r="M247" s="2">
        <v>7.9900000000000007E-9</v>
      </c>
      <c r="N247" s="2">
        <v>0.29851185293999999</v>
      </c>
      <c r="O247" s="2">
        <v>12132.439962106</v>
      </c>
      <c r="P247" s="2">
        <f t="shared" si="29"/>
        <v>-6.7353781604480341E-9</v>
      </c>
      <c r="Q247" s="154"/>
      <c r="R247" s="2">
        <v>8.9999999999999999E-10</v>
      </c>
      <c r="S247" s="2">
        <v>1.48869013606</v>
      </c>
      <c r="T247" s="2">
        <v>15671.081759406599</v>
      </c>
      <c r="U247" s="2">
        <f t="shared" si="30"/>
        <v>-2.0734813799238298E-11</v>
      </c>
      <c r="V247" s="154"/>
      <c r="W247" s="155"/>
      <c r="X247" s="155"/>
      <c r="Y247" s="155"/>
      <c r="Z247" s="154"/>
      <c r="AA247" s="154"/>
      <c r="AB247" s="155"/>
      <c r="AC247" s="155"/>
      <c r="AD247" s="155"/>
      <c r="AE247" s="154"/>
      <c r="AF247" s="154"/>
      <c r="AG247" s="155"/>
      <c r="AH247" s="155"/>
      <c r="AI247" s="155"/>
      <c r="AJ247" s="154"/>
      <c r="AK247" s="154"/>
      <c r="AL247" s="155"/>
      <c r="AM247" s="155"/>
      <c r="AN247" s="155"/>
      <c r="AO247" s="154"/>
      <c r="AP247" s="154"/>
      <c r="AQ247" s="155"/>
      <c r="AR247" s="155"/>
      <c r="AS247" s="155"/>
      <c r="AT247" s="154"/>
      <c r="AU247" s="154"/>
      <c r="AV247" s="155"/>
      <c r="AW247" s="155"/>
      <c r="AX247" s="155"/>
      <c r="AY247" s="154"/>
      <c r="AZ247" s="154"/>
      <c r="BA247" s="155"/>
      <c r="BB247" s="155"/>
      <c r="BC247" s="155"/>
      <c r="BD247" s="154"/>
      <c r="BE247" s="154"/>
      <c r="BF247" s="155"/>
      <c r="BG247" s="155"/>
      <c r="BH247" s="155"/>
      <c r="BI247" s="154"/>
      <c r="BJ247" s="154"/>
      <c r="BK247" s="155"/>
      <c r="BL247" s="155"/>
      <c r="BM247" s="155"/>
      <c r="BN247" s="154"/>
      <c r="BO247" s="2"/>
      <c r="BP247" s="2">
        <v>3.4200000000000002E-9</v>
      </c>
      <c r="BQ247" s="2">
        <v>5.7270258620899996</v>
      </c>
      <c r="BR247" s="2">
        <v>16460.333529524902</v>
      </c>
      <c r="BS247" s="2">
        <f t="shared" si="31"/>
        <v>-3.318267523003976E-9</v>
      </c>
      <c r="BT247" s="2"/>
      <c r="BU247" s="2">
        <v>2.7E-10</v>
      </c>
      <c r="BV247" s="2">
        <v>4.4618345028700004</v>
      </c>
      <c r="BW247" s="2">
        <v>6702.5604938666002</v>
      </c>
      <c r="BX247" s="2">
        <f t="shared" si="32"/>
        <v>2.6308644619561084E-10</v>
      </c>
      <c r="BY247" s="154"/>
      <c r="BZ247" s="155"/>
      <c r="CA247" s="155"/>
      <c r="CB247" s="155"/>
      <c r="CC247" s="154"/>
      <c r="CD247" s="154"/>
      <c r="CE247" s="155"/>
      <c r="CF247" s="155"/>
      <c r="CG247" s="155"/>
      <c r="CH247" s="154"/>
      <c r="CI247" s="154"/>
      <c r="CJ247" s="155"/>
      <c r="CK247" s="155"/>
      <c r="CL247" s="155"/>
      <c r="CM247" s="154"/>
      <c r="CN247" s="154"/>
      <c r="CO247" s="155"/>
      <c r="CP247" s="155"/>
      <c r="CQ247" s="155"/>
      <c r="CR247" s="154"/>
    </row>
    <row r="248" spans="1:96" ht="13.5" x14ac:dyDescent="0.3">
      <c r="A248" s="154"/>
      <c r="B248" s="154"/>
      <c r="C248" s="154"/>
      <c r="D248" s="154"/>
      <c r="E248" s="154"/>
      <c r="F248" s="154"/>
      <c r="G248" s="154"/>
      <c r="H248" s="154"/>
      <c r="I248" s="154"/>
      <c r="J248" s="154"/>
      <c r="K248" s="154"/>
      <c r="L248" s="154"/>
      <c r="M248" s="2">
        <v>7.5800000000000007E-9</v>
      </c>
      <c r="N248" s="2">
        <v>0.96370823331</v>
      </c>
      <c r="O248" s="2">
        <v>1052.2683831884001</v>
      </c>
      <c r="P248" s="2">
        <f t="shared" si="29"/>
        <v>5.3080789942691395E-9</v>
      </c>
      <c r="Q248" s="154"/>
      <c r="R248" s="2">
        <v>8.1999999999999996E-10</v>
      </c>
      <c r="S248" s="2">
        <v>3.4861839910899999</v>
      </c>
      <c r="T248" s="2">
        <v>29088.811415985001</v>
      </c>
      <c r="U248" s="2">
        <f t="shared" si="30"/>
        <v>-6.2904140690773957E-12</v>
      </c>
      <c r="V248" s="154"/>
      <c r="W248" s="155"/>
      <c r="X248" s="155"/>
      <c r="Y248" s="155"/>
      <c r="Z248" s="154"/>
      <c r="AA248" s="154"/>
      <c r="AB248" s="155"/>
      <c r="AC248" s="155"/>
      <c r="AD248" s="155"/>
      <c r="AE248" s="154"/>
      <c r="AF248" s="154"/>
      <c r="AG248" s="155"/>
      <c r="AH248" s="155"/>
      <c r="AI248" s="155"/>
      <c r="AJ248" s="154"/>
      <c r="AK248" s="154"/>
      <c r="AL248" s="155"/>
      <c r="AM248" s="155"/>
      <c r="AN248" s="155"/>
      <c r="AO248" s="154"/>
      <c r="AP248" s="154"/>
      <c r="AQ248" s="155"/>
      <c r="AR248" s="155"/>
      <c r="AS248" s="155"/>
      <c r="AT248" s="154"/>
      <c r="AU248" s="154"/>
      <c r="AV248" s="155"/>
      <c r="AW248" s="155"/>
      <c r="AX248" s="155"/>
      <c r="AY248" s="154"/>
      <c r="AZ248" s="154"/>
      <c r="BA248" s="155"/>
      <c r="BB248" s="155"/>
      <c r="BC248" s="155"/>
      <c r="BD248" s="154"/>
      <c r="BE248" s="154"/>
      <c r="BF248" s="155"/>
      <c r="BG248" s="155"/>
      <c r="BH248" s="155"/>
      <c r="BI248" s="154"/>
      <c r="BJ248" s="154"/>
      <c r="BK248" s="155"/>
      <c r="BL248" s="155"/>
      <c r="BM248" s="155"/>
      <c r="BN248" s="154"/>
      <c r="BO248" s="2"/>
      <c r="BP248" s="2">
        <v>2.6099999999999999E-9</v>
      </c>
      <c r="BQ248" s="2">
        <v>2.00304796059</v>
      </c>
      <c r="BR248" s="2">
        <v>6148.0107699560003</v>
      </c>
      <c r="BS248" s="2">
        <f t="shared" si="31"/>
        <v>6.289326839117225E-10</v>
      </c>
      <c r="BT248" s="2"/>
      <c r="BU248" s="2">
        <v>3E-10</v>
      </c>
      <c r="BV248" s="2">
        <v>4.4649407223999997</v>
      </c>
      <c r="BW248" s="2">
        <v>36147.409877300401</v>
      </c>
      <c r="BX248" s="2">
        <f t="shared" si="32"/>
        <v>1.7499962169024546E-10</v>
      </c>
      <c r="BY248" s="154"/>
      <c r="BZ248" s="155"/>
      <c r="CA248" s="155"/>
      <c r="CB248" s="155"/>
      <c r="CC248" s="154"/>
      <c r="CD248" s="154"/>
      <c r="CE248" s="155"/>
      <c r="CF248" s="155"/>
      <c r="CG248" s="155"/>
      <c r="CH248" s="154"/>
      <c r="CI248" s="154"/>
      <c r="CJ248" s="155"/>
      <c r="CK248" s="155"/>
      <c r="CL248" s="155"/>
      <c r="CM248" s="154"/>
      <c r="CN248" s="154"/>
      <c r="CO248" s="155"/>
      <c r="CP248" s="155"/>
      <c r="CQ248" s="155"/>
      <c r="CR248" s="154"/>
    </row>
    <row r="249" spans="1:96" ht="13.5" x14ac:dyDescent="0.3">
      <c r="A249" s="154"/>
      <c r="B249" s="154"/>
      <c r="C249" s="154"/>
      <c r="D249" s="154"/>
      <c r="E249" s="154"/>
      <c r="F249" s="154"/>
      <c r="G249" s="154"/>
      <c r="H249" s="154"/>
      <c r="I249" s="154"/>
      <c r="J249" s="154"/>
      <c r="K249" s="154"/>
      <c r="L249" s="154"/>
      <c r="M249" s="2">
        <v>7.8199999999999999E-9</v>
      </c>
      <c r="N249" s="2">
        <v>5.3387833991899996</v>
      </c>
      <c r="O249" s="2">
        <v>13517.8701062334</v>
      </c>
      <c r="P249" s="2">
        <f t="shared" si="29"/>
        <v>2.0914215285359579E-9</v>
      </c>
      <c r="Q249" s="154"/>
      <c r="R249" s="2">
        <v>6.9E-10</v>
      </c>
      <c r="S249" s="2">
        <v>3.5574647659299998</v>
      </c>
      <c r="T249" s="2">
        <v>4590.9101804889997</v>
      </c>
      <c r="U249" s="2">
        <f t="shared" si="30"/>
        <v>-6.3079747407210514E-10</v>
      </c>
      <c r="V249" s="154"/>
      <c r="W249" s="155"/>
      <c r="X249" s="155"/>
      <c r="Y249" s="155"/>
      <c r="Z249" s="154"/>
      <c r="AA249" s="154"/>
      <c r="AB249" s="155"/>
      <c r="AC249" s="155"/>
      <c r="AD249" s="155"/>
      <c r="AE249" s="154"/>
      <c r="AF249" s="154"/>
      <c r="AG249" s="155"/>
      <c r="AH249" s="155"/>
      <c r="AI249" s="155"/>
      <c r="AJ249" s="154"/>
      <c r="AK249" s="154"/>
      <c r="AL249" s="155"/>
      <c r="AM249" s="155"/>
      <c r="AN249" s="155"/>
      <c r="AO249" s="154"/>
      <c r="AP249" s="154"/>
      <c r="AQ249" s="155"/>
      <c r="AR249" s="155"/>
      <c r="AS249" s="155"/>
      <c r="AT249" s="154"/>
      <c r="AU249" s="154"/>
      <c r="AV249" s="155"/>
      <c r="AW249" s="155"/>
      <c r="AX249" s="155"/>
      <c r="AY249" s="154"/>
      <c r="AZ249" s="154"/>
      <c r="BA249" s="155"/>
      <c r="BB249" s="155"/>
      <c r="BC249" s="155"/>
      <c r="BD249" s="154"/>
      <c r="BE249" s="154"/>
      <c r="BF249" s="155"/>
      <c r="BG249" s="155"/>
      <c r="BH249" s="155"/>
      <c r="BI249" s="154"/>
      <c r="BJ249" s="154"/>
      <c r="BK249" s="155"/>
      <c r="BL249" s="155"/>
      <c r="BM249" s="155"/>
      <c r="BN249" s="154"/>
      <c r="BO249" s="2"/>
      <c r="BP249" s="2">
        <v>2.3800000000000001E-9</v>
      </c>
      <c r="BQ249" s="2">
        <v>5.0826439283899996</v>
      </c>
      <c r="BR249" s="2">
        <v>6915.8595893046004</v>
      </c>
      <c r="BS249" s="2">
        <f t="shared" si="31"/>
        <v>-9.2772021401051063E-10</v>
      </c>
      <c r="BT249" s="2"/>
      <c r="BU249" s="2">
        <v>2.7E-10</v>
      </c>
      <c r="BV249" s="2">
        <v>3.211931363E-2</v>
      </c>
      <c r="BW249" s="2">
        <v>6279.7894925736</v>
      </c>
      <c r="BX249" s="2">
        <f t="shared" si="32"/>
        <v>1.9950457685739273E-11</v>
      </c>
      <c r="BY249" s="154"/>
      <c r="BZ249" s="155"/>
      <c r="CA249" s="155"/>
      <c r="CB249" s="155"/>
      <c r="CC249" s="154"/>
      <c r="CD249" s="154"/>
      <c r="CE249" s="155"/>
      <c r="CF249" s="155"/>
      <c r="CG249" s="155"/>
      <c r="CH249" s="154"/>
      <c r="CI249" s="154"/>
      <c r="CJ249" s="155"/>
      <c r="CK249" s="155"/>
      <c r="CL249" s="155"/>
      <c r="CM249" s="154"/>
      <c r="CN249" s="154"/>
      <c r="CO249" s="155"/>
      <c r="CP249" s="155"/>
      <c r="CQ249" s="155"/>
      <c r="CR249" s="154"/>
    </row>
    <row r="250" spans="1:96" ht="13.5" x14ac:dyDescent="0.3">
      <c r="A250" s="154"/>
      <c r="B250" s="154"/>
      <c r="C250" s="154"/>
      <c r="D250" s="154"/>
      <c r="E250" s="154"/>
      <c r="F250" s="154"/>
      <c r="G250" s="154"/>
      <c r="H250" s="154"/>
      <c r="I250" s="154"/>
      <c r="J250" s="154"/>
      <c r="K250" s="154"/>
      <c r="L250" s="154"/>
      <c r="M250" s="2">
        <v>7.3E-9</v>
      </c>
      <c r="N250" s="2">
        <v>1.7010616029100001</v>
      </c>
      <c r="O250" s="2">
        <v>17267.268201691099</v>
      </c>
      <c r="P250" s="2">
        <f t="shared" si="29"/>
        <v>6.0694645963774929E-9</v>
      </c>
      <c r="Q250" s="154"/>
      <c r="R250" s="2">
        <v>6.9E-10</v>
      </c>
      <c r="S250" s="2">
        <v>1.93625656075</v>
      </c>
      <c r="T250" s="2">
        <v>135.62532501000001</v>
      </c>
      <c r="U250" s="2">
        <f t="shared" si="30"/>
        <v>-3.7427273119062031E-10</v>
      </c>
      <c r="V250" s="154"/>
      <c r="W250" s="155"/>
      <c r="X250" s="155"/>
      <c r="Y250" s="155"/>
      <c r="Z250" s="154"/>
      <c r="AA250" s="154"/>
      <c r="AB250" s="155"/>
      <c r="AC250" s="155"/>
      <c r="AD250" s="155"/>
      <c r="AE250" s="154"/>
      <c r="AF250" s="154"/>
      <c r="AG250" s="155"/>
      <c r="AH250" s="155"/>
      <c r="AI250" s="155"/>
      <c r="AJ250" s="154"/>
      <c r="AK250" s="154"/>
      <c r="AL250" s="155"/>
      <c r="AM250" s="155"/>
      <c r="AN250" s="155"/>
      <c r="AO250" s="154"/>
      <c r="AP250" s="154"/>
      <c r="AQ250" s="155"/>
      <c r="AR250" s="155"/>
      <c r="AS250" s="155"/>
      <c r="AT250" s="154"/>
      <c r="AU250" s="154"/>
      <c r="AV250" s="155"/>
      <c r="AW250" s="155"/>
      <c r="AX250" s="155"/>
      <c r="AY250" s="154"/>
      <c r="AZ250" s="154"/>
      <c r="BA250" s="155"/>
      <c r="BB250" s="155"/>
      <c r="BC250" s="155"/>
      <c r="BD250" s="154"/>
      <c r="BE250" s="154"/>
      <c r="BF250" s="155"/>
      <c r="BG250" s="155"/>
      <c r="BH250" s="155"/>
      <c r="BI250" s="154"/>
      <c r="BJ250" s="154"/>
      <c r="BK250" s="155"/>
      <c r="BL250" s="155"/>
      <c r="BM250" s="155"/>
      <c r="BN250" s="154"/>
      <c r="BO250" s="2"/>
      <c r="BP250" s="2">
        <v>2.4899999999999999E-9</v>
      </c>
      <c r="BQ250" s="2">
        <v>2.9476278974399999</v>
      </c>
      <c r="BR250" s="2">
        <v>135.0650800354</v>
      </c>
      <c r="BS250" s="2">
        <f t="shared" si="31"/>
        <v>1.0356353482671481E-9</v>
      </c>
      <c r="BT250" s="2"/>
      <c r="BU250" s="2">
        <v>2.5999999999999998E-10</v>
      </c>
      <c r="BV250" s="2">
        <v>5.4649732433300002</v>
      </c>
      <c r="BW250" s="2">
        <v>6245.0481773556003</v>
      </c>
      <c r="BX250" s="2">
        <f t="shared" si="32"/>
        <v>2.5912120514628381E-10</v>
      </c>
      <c r="BY250" s="154"/>
      <c r="BZ250" s="155"/>
      <c r="CA250" s="155"/>
      <c r="CB250" s="155"/>
      <c r="CC250" s="154"/>
      <c r="CD250" s="154"/>
      <c r="CE250" s="155"/>
      <c r="CF250" s="155"/>
      <c r="CG250" s="155"/>
      <c r="CH250" s="154"/>
      <c r="CI250" s="154"/>
      <c r="CJ250" s="155"/>
      <c r="CK250" s="155"/>
      <c r="CL250" s="155"/>
      <c r="CM250" s="154"/>
      <c r="CN250" s="154"/>
      <c r="CO250" s="155"/>
      <c r="CP250" s="155"/>
      <c r="CQ250" s="155"/>
      <c r="CR250" s="154"/>
    </row>
    <row r="251" spans="1:96" ht="13.5" x14ac:dyDescent="0.3">
      <c r="A251" s="154"/>
      <c r="B251" s="154"/>
      <c r="C251" s="154"/>
      <c r="D251" s="154"/>
      <c r="E251" s="154"/>
      <c r="F251" s="154"/>
      <c r="G251" s="154"/>
      <c r="H251" s="154"/>
      <c r="I251" s="154"/>
      <c r="J251" s="154"/>
      <c r="K251" s="154"/>
      <c r="L251" s="154"/>
      <c r="M251" s="2">
        <v>7.4899999999999996E-9</v>
      </c>
      <c r="N251" s="2">
        <v>2.5959990187500002</v>
      </c>
      <c r="O251" s="2">
        <v>11609.8625440122</v>
      </c>
      <c r="P251" s="2">
        <f t="shared" si="29"/>
        <v>-6.6608708332246517E-9</v>
      </c>
      <c r="Q251" s="154"/>
      <c r="R251" s="2">
        <v>6.9999999999999996E-10</v>
      </c>
      <c r="S251" s="2">
        <v>2.6654832223699998</v>
      </c>
      <c r="T251" s="2">
        <v>18875.525869773999</v>
      </c>
      <c r="U251" s="2">
        <f t="shared" si="30"/>
        <v>1.4391999389557544E-10</v>
      </c>
      <c r="V251" s="154"/>
      <c r="W251" s="155"/>
      <c r="X251" s="155"/>
      <c r="Y251" s="155"/>
      <c r="Z251" s="154"/>
      <c r="AA251" s="154"/>
      <c r="AB251" s="155"/>
      <c r="AC251" s="155"/>
      <c r="AD251" s="155"/>
      <c r="AE251" s="154"/>
      <c r="AF251" s="154"/>
      <c r="AG251" s="155"/>
      <c r="AH251" s="155"/>
      <c r="AI251" s="155"/>
      <c r="AJ251" s="154"/>
      <c r="AK251" s="154"/>
      <c r="AL251" s="155"/>
      <c r="AM251" s="155"/>
      <c r="AN251" s="155"/>
      <c r="AO251" s="154"/>
      <c r="AP251" s="154"/>
      <c r="AQ251" s="155"/>
      <c r="AR251" s="155"/>
      <c r="AS251" s="155"/>
      <c r="AT251" s="154"/>
      <c r="AU251" s="154"/>
      <c r="AV251" s="155"/>
      <c r="AW251" s="155"/>
      <c r="AX251" s="155"/>
      <c r="AY251" s="154"/>
      <c r="AZ251" s="154"/>
      <c r="BA251" s="155"/>
      <c r="BB251" s="155"/>
      <c r="BC251" s="155"/>
      <c r="BD251" s="154"/>
      <c r="BE251" s="154"/>
      <c r="BF251" s="155"/>
      <c r="BG251" s="155"/>
      <c r="BH251" s="155"/>
      <c r="BI251" s="154"/>
      <c r="BJ251" s="154"/>
      <c r="BK251" s="155"/>
      <c r="BL251" s="155"/>
      <c r="BM251" s="155"/>
      <c r="BN251" s="154"/>
      <c r="BO251" s="2"/>
      <c r="BP251" s="2">
        <v>3.0600000000000002E-9</v>
      </c>
      <c r="BQ251" s="2">
        <v>3.89764686987</v>
      </c>
      <c r="BR251" s="2">
        <v>10988.808157535001</v>
      </c>
      <c r="BS251" s="2">
        <f t="shared" si="31"/>
        <v>3.0187685327998812E-9</v>
      </c>
      <c r="BT251" s="2"/>
      <c r="BU251" s="2">
        <v>3.4999999999999998E-10</v>
      </c>
      <c r="BV251" s="2">
        <v>4.5269567411300002</v>
      </c>
      <c r="BW251" s="2">
        <v>36949.230808424203</v>
      </c>
      <c r="BX251" s="2">
        <f t="shared" si="32"/>
        <v>3.6365035332620862E-11</v>
      </c>
      <c r="BY251" s="154"/>
      <c r="BZ251" s="155"/>
      <c r="CA251" s="155"/>
      <c r="CB251" s="155"/>
      <c r="CC251" s="154"/>
      <c r="CD251" s="154"/>
      <c r="CE251" s="155"/>
      <c r="CF251" s="155"/>
      <c r="CG251" s="155"/>
      <c r="CH251" s="154"/>
      <c r="CI251" s="154"/>
      <c r="CJ251" s="155"/>
      <c r="CK251" s="155"/>
      <c r="CL251" s="155"/>
      <c r="CM251" s="154"/>
      <c r="CN251" s="154"/>
      <c r="CO251" s="155"/>
      <c r="CP251" s="155"/>
      <c r="CQ251" s="155"/>
      <c r="CR251" s="154"/>
    </row>
    <row r="252" spans="1:96" ht="13.5" x14ac:dyDescent="0.3">
      <c r="A252" s="154"/>
      <c r="B252" s="154"/>
      <c r="C252" s="154"/>
      <c r="D252" s="154"/>
      <c r="E252" s="154"/>
      <c r="F252" s="154"/>
      <c r="G252" s="154"/>
      <c r="H252" s="154"/>
      <c r="I252" s="154"/>
      <c r="J252" s="154"/>
      <c r="K252" s="154"/>
      <c r="L252" s="154"/>
      <c r="M252" s="2">
        <v>7.3399999999999999E-9</v>
      </c>
      <c r="N252" s="2">
        <v>2.7841778295199999</v>
      </c>
      <c r="O252" s="2">
        <v>640.87760738220004</v>
      </c>
      <c r="P252" s="2">
        <f t="shared" si="29"/>
        <v>5.9444096022489701E-9</v>
      </c>
      <c r="Q252" s="154"/>
      <c r="R252" s="2">
        <v>6.9E-10</v>
      </c>
      <c r="S252" s="2">
        <v>5.4147809373099998</v>
      </c>
      <c r="T252" s="2">
        <v>26735.945262213201</v>
      </c>
      <c r="U252" s="2">
        <f t="shared" si="30"/>
        <v>6.8054179281528194E-10</v>
      </c>
      <c r="V252" s="154"/>
      <c r="W252" s="155"/>
      <c r="X252" s="155"/>
      <c r="Y252" s="155"/>
      <c r="Z252" s="154"/>
      <c r="AA252" s="154"/>
      <c r="AB252" s="155"/>
      <c r="AC252" s="155"/>
      <c r="AD252" s="155"/>
      <c r="AE252" s="154"/>
      <c r="AF252" s="154"/>
      <c r="AG252" s="155"/>
      <c r="AH252" s="155"/>
      <c r="AI252" s="155"/>
      <c r="AJ252" s="154"/>
      <c r="AK252" s="154"/>
      <c r="AL252" s="155"/>
      <c r="AM252" s="155"/>
      <c r="AN252" s="155"/>
      <c r="AO252" s="154"/>
      <c r="AP252" s="154"/>
      <c r="AQ252" s="155"/>
      <c r="AR252" s="155"/>
      <c r="AS252" s="155"/>
      <c r="AT252" s="154"/>
      <c r="AU252" s="154"/>
      <c r="AV252" s="155"/>
      <c r="AW252" s="155"/>
      <c r="AX252" s="155"/>
      <c r="AY252" s="154"/>
      <c r="AZ252" s="154"/>
      <c r="BA252" s="155"/>
      <c r="BB252" s="155"/>
      <c r="BC252" s="155"/>
      <c r="BD252" s="154"/>
      <c r="BE252" s="154"/>
      <c r="BF252" s="155"/>
      <c r="BG252" s="155"/>
      <c r="BH252" s="155"/>
      <c r="BI252" s="154"/>
      <c r="BJ252" s="154"/>
      <c r="BK252" s="155"/>
      <c r="BL252" s="155"/>
      <c r="BM252" s="155"/>
      <c r="BN252" s="154"/>
      <c r="BO252" s="2"/>
      <c r="BP252" s="2">
        <v>3.05E-9</v>
      </c>
      <c r="BQ252" s="2">
        <v>5.8278121170000002E-2</v>
      </c>
      <c r="BR252" s="2">
        <v>4701.1165017084004</v>
      </c>
      <c r="BS252" s="2">
        <f t="shared" si="31"/>
        <v>1.6089899314205079E-9</v>
      </c>
      <c r="BT252" s="2"/>
      <c r="BU252" s="2">
        <v>2.7E-10</v>
      </c>
      <c r="BV252" s="2">
        <v>3.5252817760899999</v>
      </c>
      <c r="BW252" s="2">
        <v>10770.893256261799</v>
      </c>
      <c r="BX252" s="2">
        <f t="shared" si="32"/>
        <v>-2.2195601382464887E-10</v>
      </c>
      <c r="BY252" s="154"/>
      <c r="BZ252" s="155"/>
      <c r="CA252" s="155"/>
      <c r="CB252" s="155"/>
      <c r="CC252" s="154"/>
      <c r="CD252" s="154"/>
      <c r="CE252" s="155"/>
      <c r="CF252" s="155"/>
      <c r="CG252" s="155"/>
      <c r="CH252" s="154"/>
      <c r="CI252" s="154"/>
      <c r="CJ252" s="155"/>
      <c r="CK252" s="155"/>
      <c r="CL252" s="155"/>
      <c r="CM252" s="154"/>
      <c r="CN252" s="154"/>
      <c r="CO252" s="155"/>
      <c r="CP252" s="155"/>
      <c r="CQ252" s="155"/>
      <c r="CR252" s="154"/>
    </row>
    <row r="253" spans="1:96" ht="13.5" x14ac:dyDescent="0.3">
      <c r="A253" s="154"/>
      <c r="B253" s="154"/>
      <c r="C253" s="154"/>
      <c r="D253" s="154"/>
      <c r="E253" s="154"/>
      <c r="F253" s="154"/>
      <c r="G253" s="154"/>
      <c r="H253" s="154"/>
      <c r="I253" s="154"/>
      <c r="J253" s="154"/>
      <c r="K253" s="154"/>
      <c r="L253" s="154"/>
      <c r="M253" s="2">
        <v>6.8800000000000002E-9</v>
      </c>
      <c r="N253" s="2">
        <v>5.1504828746799998</v>
      </c>
      <c r="O253" s="2">
        <v>16496.361396202399</v>
      </c>
      <c r="P253" s="2">
        <f t="shared" si="29"/>
        <v>-6.6894508865592615E-9</v>
      </c>
      <c r="Q253" s="154"/>
      <c r="R253" s="2">
        <v>7.8999999999999996E-10</v>
      </c>
      <c r="S253" s="2">
        <v>5.1515451366200002</v>
      </c>
      <c r="T253" s="2">
        <v>12323.423096008801</v>
      </c>
      <c r="U253" s="2">
        <f t="shared" si="30"/>
        <v>-3.556832035804915E-10</v>
      </c>
      <c r="V253" s="154"/>
      <c r="W253" s="155"/>
      <c r="X253" s="155"/>
      <c r="Y253" s="155"/>
      <c r="Z253" s="154"/>
      <c r="AA253" s="154"/>
      <c r="AB253" s="155"/>
      <c r="AC253" s="155"/>
      <c r="AD253" s="155"/>
      <c r="AE253" s="154"/>
      <c r="AF253" s="154"/>
      <c r="AG253" s="155"/>
      <c r="AH253" s="155"/>
      <c r="AI253" s="155"/>
      <c r="AJ253" s="154"/>
      <c r="AK253" s="154"/>
      <c r="AL253" s="155"/>
      <c r="AM253" s="155"/>
      <c r="AN253" s="155"/>
      <c r="AO253" s="154"/>
      <c r="AP253" s="154"/>
      <c r="AQ253" s="155"/>
      <c r="AR253" s="155"/>
      <c r="AS253" s="155"/>
      <c r="AT253" s="154"/>
      <c r="AU253" s="154"/>
      <c r="AV253" s="155"/>
      <c r="AW253" s="155"/>
      <c r="AX253" s="155"/>
      <c r="AY253" s="154"/>
      <c r="AZ253" s="154"/>
      <c r="BA253" s="155"/>
      <c r="BB253" s="155"/>
      <c r="BC253" s="155"/>
      <c r="BD253" s="154"/>
      <c r="BE253" s="154"/>
      <c r="BF253" s="155"/>
      <c r="BG253" s="155"/>
      <c r="BH253" s="155"/>
      <c r="BI253" s="154"/>
      <c r="BJ253" s="154"/>
      <c r="BK253" s="155"/>
      <c r="BL253" s="155"/>
      <c r="BM253" s="155"/>
      <c r="BN253" s="154"/>
      <c r="BO253" s="2"/>
      <c r="BP253" s="2">
        <v>3.1899999999999999E-9</v>
      </c>
      <c r="BQ253" s="2">
        <v>2.9571286206399998</v>
      </c>
      <c r="BR253" s="2">
        <v>163096.18036118301</v>
      </c>
      <c r="BS253" s="2">
        <f t="shared" si="31"/>
        <v>2.8806625798983231E-9</v>
      </c>
      <c r="BT253" s="2"/>
      <c r="BU253" s="2">
        <v>2.5999999999999998E-10</v>
      </c>
      <c r="BV253" s="2">
        <v>1.48499438453</v>
      </c>
      <c r="BW253" s="2">
        <v>11080.1715789176</v>
      </c>
      <c r="BX253" s="2">
        <f t="shared" si="32"/>
        <v>1.8766886201138589E-10</v>
      </c>
      <c r="BY253" s="154"/>
      <c r="BZ253" s="155"/>
      <c r="CA253" s="155"/>
      <c r="CB253" s="155"/>
      <c r="CC253" s="154"/>
      <c r="CD253" s="154"/>
      <c r="CE253" s="155"/>
      <c r="CF253" s="155"/>
      <c r="CG253" s="155"/>
      <c r="CH253" s="154"/>
      <c r="CI253" s="154"/>
      <c r="CJ253" s="155"/>
      <c r="CK253" s="155"/>
      <c r="CL253" s="155"/>
      <c r="CM253" s="154"/>
      <c r="CN253" s="154"/>
      <c r="CO253" s="155"/>
      <c r="CP253" s="155"/>
      <c r="CQ253" s="155"/>
      <c r="CR253" s="154"/>
    </row>
    <row r="254" spans="1:96" ht="13.5" x14ac:dyDescent="0.3">
      <c r="A254" s="154"/>
      <c r="B254" s="154"/>
      <c r="C254" s="154"/>
      <c r="D254" s="154"/>
      <c r="E254" s="154"/>
      <c r="F254" s="154"/>
      <c r="G254" s="154"/>
      <c r="H254" s="154"/>
      <c r="I254" s="154"/>
      <c r="J254" s="154"/>
      <c r="K254" s="154"/>
      <c r="L254" s="154"/>
      <c r="M254" s="2">
        <v>7.6999999999999995E-9</v>
      </c>
      <c r="N254" s="2">
        <v>1.62469589333</v>
      </c>
      <c r="O254" s="2">
        <v>4701.1165017084004</v>
      </c>
      <c r="P254" s="2">
        <f t="shared" si="29"/>
        <v>-6.5235450529299812E-9</v>
      </c>
      <c r="Q254" s="154"/>
      <c r="R254" s="2">
        <v>9.4000000000000006E-10</v>
      </c>
      <c r="S254" s="2">
        <v>3.62899392448</v>
      </c>
      <c r="T254" s="2">
        <v>77713.771468120496</v>
      </c>
      <c r="U254" s="2">
        <f t="shared" si="30"/>
        <v>-9.1857789906085863E-10</v>
      </c>
      <c r="V254" s="154"/>
      <c r="W254" s="155"/>
      <c r="X254" s="155"/>
      <c r="Y254" s="155"/>
      <c r="Z254" s="154"/>
      <c r="AA254" s="154"/>
      <c r="AB254" s="155"/>
      <c r="AC254" s="155"/>
      <c r="AD254" s="155"/>
      <c r="AE254" s="154"/>
      <c r="AF254" s="154"/>
      <c r="AG254" s="155"/>
      <c r="AH254" s="155"/>
      <c r="AI254" s="155"/>
      <c r="AJ254" s="154"/>
      <c r="AK254" s="154"/>
      <c r="AL254" s="155"/>
      <c r="AM254" s="155"/>
      <c r="AN254" s="155"/>
      <c r="AO254" s="154"/>
      <c r="AP254" s="154"/>
      <c r="AQ254" s="155"/>
      <c r="AR254" s="155"/>
      <c r="AS254" s="155"/>
      <c r="AT254" s="154"/>
      <c r="AU254" s="154"/>
      <c r="AV254" s="155"/>
      <c r="AW254" s="155"/>
      <c r="AX254" s="155"/>
      <c r="AY254" s="154"/>
      <c r="AZ254" s="154"/>
      <c r="BA254" s="155"/>
      <c r="BB254" s="155"/>
      <c r="BC254" s="155"/>
      <c r="BD254" s="154"/>
      <c r="BE254" s="154"/>
      <c r="BF254" s="155"/>
      <c r="BG254" s="155"/>
      <c r="BH254" s="155"/>
      <c r="BI254" s="154"/>
      <c r="BJ254" s="154"/>
      <c r="BK254" s="155"/>
      <c r="BL254" s="155"/>
      <c r="BM254" s="155"/>
      <c r="BN254" s="154"/>
      <c r="BO254" s="2"/>
      <c r="BP254" s="2">
        <v>2.09E-9</v>
      </c>
      <c r="BQ254" s="2">
        <v>4.4376846144200002</v>
      </c>
      <c r="BR254" s="2">
        <v>6546.1597733642002</v>
      </c>
      <c r="BS254" s="2">
        <f t="shared" si="31"/>
        <v>-1.450132507058697E-9</v>
      </c>
      <c r="BT254" s="2"/>
      <c r="BU254" s="2">
        <v>3.4999999999999998E-10</v>
      </c>
      <c r="BV254" s="2">
        <v>2.8215438096200001</v>
      </c>
      <c r="BW254" s="2">
        <v>19402.7969528166</v>
      </c>
      <c r="BX254" s="2">
        <f t="shared" si="32"/>
        <v>-2.7673660009410753E-10</v>
      </c>
      <c r="BY254" s="154"/>
      <c r="BZ254" s="155"/>
      <c r="CA254" s="155"/>
      <c r="CB254" s="155"/>
      <c r="CC254" s="154"/>
      <c r="CD254" s="154"/>
      <c r="CE254" s="155"/>
      <c r="CF254" s="155"/>
      <c r="CG254" s="155"/>
      <c r="CH254" s="154"/>
      <c r="CI254" s="154"/>
      <c r="CJ254" s="155"/>
      <c r="CK254" s="155"/>
      <c r="CL254" s="155"/>
      <c r="CM254" s="154"/>
      <c r="CN254" s="154"/>
      <c r="CO254" s="155"/>
      <c r="CP254" s="155"/>
      <c r="CQ254" s="155"/>
      <c r="CR254" s="154"/>
    </row>
    <row r="255" spans="1:96" ht="13.5" x14ac:dyDescent="0.3">
      <c r="A255" s="154"/>
      <c r="B255" s="154"/>
      <c r="C255" s="154"/>
      <c r="D255" s="154"/>
      <c r="E255" s="154"/>
      <c r="F255" s="154"/>
      <c r="G255" s="154"/>
      <c r="H255" s="154"/>
      <c r="I255" s="154"/>
      <c r="J255" s="154"/>
      <c r="K255" s="154"/>
      <c r="L255" s="154"/>
      <c r="M255" s="2">
        <v>6.3300000000000003E-9</v>
      </c>
      <c r="N255" s="2">
        <v>2.2058789389300002</v>
      </c>
      <c r="O255" s="2">
        <v>25934.124331089399</v>
      </c>
      <c r="P255" s="2">
        <f t="shared" si="29"/>
        <v>-4.8828125062226204E-9</v>
      </c>
      <c r="Q255" s="154"/>
      <c r="R255" s="2">
        <v>7.7999999999999999E-10</v>
      </c>
      <c r="S255" s="2">
        <v>4.1701118204699998</v>
      </c>
      <c r="T255" s="2">
        <v>1066.49547719</v>
      </c>
      <c r="U255" s="2">
        <f t="shared" si="30"/>
        <v>-6.8483992834969205E-10</v>
      </c>
      <c r="V255" s="154"/>
      <c r="W255" s="155"/>
      <c r="X255" s="155"/>
      <c r="Y255" s="155"/>
      <c r="Z255" s="154"/>
      <c r="AA255" s="154"/>
      <c r="AB255" s="155"/>
      <c r="AC255" s="155"/>
      <c r="AD255" s="155"/>
      <c r="AE255" s="154"/>
      <c r="AF255" s="154"/>
      <c r="AG255" s="155"/>
      <c r="AH255" s="155"/>
      <c r="AI255" s="155"/>
      <c r="AJ255" s="154"/>
      <c r="AK255" s="154"/>
      <c r="AL255" s="155"/>
      <c r="AM255" s="155"/>
      <c r="AN255" s="155"/>
      <c r="AO255" s="154"/>
      <c r="AP255" s="154"/>
      <c r="AQ255" s="155"/>
      <c r="AR255" s="155"/>
      <c r="AS255" s="155"/>
      <c r="AT255" s="154"/>
      <c r="AU255" s="154"/>
      <c r="AV255" s="155"/>
      <c r="AW255" s="155"/>
      <c r="AX255" s="155"/>
      <c r="AY255" s="154"/>
      <c r="AZ255" s="154"/>
      <c r="BA255" s="155"/>
      <c r="BB255" s="155"/>
      <c r="BC255" s="155"/>
      <c r="BD255" s="154"/>
      <c r="BE255" s="154"/>
      <c r="BF255" s="155"/>
      <c r="BG255" s="155"/>
      <c r="BH255" s="155"/>
      <c r="BI255" s="154"/>
      <c r="BJ255" s="154"/>
      <c r="BK255" s="155"/>
      <c r="BL255" s="155"/>
      <c r="BM255" s="155"/>
      <c r="BN255" s="154"/>
      <c r="BO255" s="2"/>
      <c r="BP255" s="2">
        <v>2.7000000000000002E-9</v>
      </c>
      <c r="BQ255" s="2">
        <v>2.06643178717</v>
      </c>
      <c r="BR255" s="2">
        <v>4804.2092759269999</v>
      </c>
      <c r="BS255" s="2">
        <f t="shared" si="31"/>
        <v>-3.9732957230181671E-11</v>
      </c>
      <c r="BT255" s="2"/>
      <c r="BU255" s="2">
        <v>2.5000000000000002E-10</v>
      </c>
      <c r="BV255" s="2">
        <v>2.46339998836</v>
      </c>
      <c r="BW255" s="2">
        <v>6279.4854213396002</v>
      </c>
      <c r="BX255" s="2">
        <f t="shared" si="32"/>
        <v>-1.7744901727353988E-10</v>
      </c>
      <c r="BY255" s="154"/>
      <c r="BZ255" s="155"/>
      <c r="CA255" s="155"/>
      <c r="CB255" s="155"/>
      <c r="CC255" s="154"/>
      <c r="CD255" s="154"/>
      <c r="CE255" s="155"/>
      <c r="CF255" s="155"/>
      <c r="CG255" s="155"/>
      <c r="CH255" s="154"/>
      <c r="CI255" s="154"/>
      <c r="CJ255" s="155"/>
      <c r="CK255" s="155"/>
      <c r="CL255" s="155"/>
      <c r="CM255" s="154"/>
      <c r="CN255" s="154"/>
      <c r="CO255" s="155"/>
      <c r="CP255" s="155"/>
      <c r="CQ255" s="155"/>
      <c r="CR255" s="154"/>
    </row>
    <row r="256" spans="1:96" ht="13.5" x14ac:dyDescent="0.3">
      <c r="A256" s="154"/>
      <c r="B256" s="154"/>
      <c r="C256" s="154"/>
      <c r="D256" s="154"/>
      <c r="E256" s="154"/>
      <c r="F256" s="154"/>
      <c r="G256" s="154"/>
      <c r="H256" s="154"/>
      <c r="I256" s="154"/>
      <c r="J256" s="154"/>
      <c r="K256" s="154"/>
      <c r="L256" s="154"/>
      <c r="M256" s="2">
        <v>7.6000000000000002E-9</v>
      </c>
      <c r="N256" s="2">
        <v>4.2131721940300002</v>
      </c>
      <c r="O256" s="2">
        <v>377.37360791579999</v>
      </c>
      <c r="P256" s="2">
        <f t="shared" si="29"/>
        <v>-4.618388311729403E-9</v>
      </c>
      <c r="Q256" s="154"/>
      <c r="R256" s="2">
        <v>7.1000000000000003E-10</v>
      </c>
      <c r="S256" s="2">
        <v>3.89435637865</v>
      </c>
      <c r="T256" s="2">
        <v>22779.4372461938</v>
      </c>
      <c r="U256" s="2">
        <f t="shared" si="30"/>
        <v>-7.0975879256071566E-10</v>
      </c>
      <c r="V256" s="154"/>
      <c r="W256" s="155"/>
      <c r="X256" s="155"/>
      <c r="Y256" s="155"/>
      <c r="Z256" s="154"/>
      <c r="AA256" s="154"/>
      <c r="AB256" s="155"/>
      <c r="AC256" s="155"/>
      <c r="AD256" s="155"/>
      <c r="AE256" s="154"/>
      <c r="AF256" s="154"/>
      <c r="AG256" s="155"/>
      <c r="AH256" s="155"/>
      <c r="AI256" s="155"/>
      <c r="AJ256" s="154"/>
      <c r="AK256" s="154"/>
      <c r="AL256" s="155"/>
      <c r="AM256" s="155"/>
      <c r="AN256" s="155"/>
      <c r="AO256" s="154"/>
      <c r="AP256" s="154"/>
      <c r="AQ256" s="155"/>
      <c r="AR256" s="155"/>
      <c r="AS256" s="155"/>
      <c r="AT256" s="154"/>
      <c r="AU256" s="154"/>
      <c r="AV256" s="155"/>
      <c r="AW256" s="155"/>
      <c r="AX256" s="155"/>
      <c r="AY256" s="154"/>
      <c r="AZ256" s="154"/>
      <c r="BA256" s="155"/>
      <c r="BB256" s="155"/>
      <c r="BC256" s="155"/>
      <c r="BD256" s="154"/>
      <c r="BE256" s="154"/>
      <c r="BF256" s="155"/>
      <c r="BG256" s="155"/>
      <c r="BH256" s="155"/>
      <c r="BI256" s="154"/>
      <c r="BJ256" s="154"/>
      <c r="BK256" s="155"/>
      <c r="BL256" s="155"/>
      <c r="BM256" s="155"/>
      <c r="BN256" s="154"/>
      <c r="BO256" s="2"/>
      <c r="BP256" s="2">
        <v>2.1700000000000002E-9</v>
      </c>
      <c r="BQ256" s="2">
        <v>0.73691592311999998</v>
      </c>
      <c r="BR256" s="2">
        <v>6303.8512454838001</v>
      </c>
      <c r="BS256" s="2">
        <f t="shared" si="31"/>
        <v>-1.8509425110843927E-9</v>
      </c>
      <c r="BT256" s="2"/>
      <c r="BU256" s="2">
        <v>2.5999999999999998E-10</v>
      </c>
      <c r="BV256" s="2">
        <v>4.9768889464299999</v>
      </c>
      <c r="BW256" s="2">
        <v>16737.5772365966</v>
      </c>
      <c r="BX256" s="2">
        <f t="shared" si="32"/>
        <v>2.4271276860601839E-10</v>
      </c>
      <c r="BY256" s="154"/>
      <c r="BZ256" s="155"/>
      <c r="CA256" s="155"/>
      <c r="CB256" s="155"/>
      <c r="CC256" s="154"/>
      <c r="CD256" s="154"/>
      <c r="CE256" s="155"/>
      <c r="CF256" s="155"/>
      <c r="CG256" s="155"/>
      <c r="CH256" s="154"/>
      <c r="CI256" s="154"/>
      <c r="CJ256" s="155"/>
      <c r="CK256" s="155"/>
      <c r="CL256" s="155"/>
      <c r="CM256" s="154"/>
      <c r="CN256" s="154"/>
      <c r="CO256" s="155"/>
      <c r="CP256" s="155"/>
      <c r="CQ256" s="155"/>
      <c r="CR256" s="154"/>
    </row>
    <row r="257" spans="1:96" ht="13.5" x14ac:dyDescent="0.3">
      <c r="A257" s="154"/>
      <c r="B257" s="154"/>
      <c r="C257" s="154"/>
      <c r="D257" s="154"/>
      <c r="E257" s="154"/>
      <c r="F257" s="154"/>
      <c r="G257" s="154"/>
      <c r="H257" s="154"/>
      <c r="I257" s="154"/>
      <c r="J257" s="154"/>
      <c r="K257" s="154"/>
      <c r="L257" s="154"/>
      <c r="M257" s="2">
        <v>5.8399999999999997E-9</v>
      </c>
      <c r="N257" s="2">
        <v>2.1342012162300001</v>
      </c>
      <c r="O257" s="2">
        <v>10557.594160823801</v>
      </c>
      <c r="P257" s="2">
        <f t="shared" ref="P257:P320" si="33">M257*COS(N257+O257*Tau)</f>
        <v>-3.9758590292699606E-9</v>
      </c>
      <c r="Q257" s="154"/>
      <c r="R257" s="2">
        <v>6.3E-10</v>
      </c>
      <c r="S257" s="2">
        <v>4.5396878771400004</v>
      </c>
      <c r="T257" s="2">
        <v>8982.8106693089976</v>
      </c>
      <c r="U257" s="2">
        <f t="shared" ref="U257:U320" si="34">R257*COS(S257+T257*Tau)</f>
        <v>5.8986133604179016E-10</v>
      </c>
      <c r="V257" s="154"/>
      <c r="W257" s="155"/>
      <c r="X257" s="155"/>
      <c r="Y257" s="155"/>
      <c r="Z257" s="154"/>
      <c r="AA257" s="154"/>
      <c r="AB257" s="155"/>
      <c r="AC257" s="155"/>
      <c r="AD257" s="155"/>
      <c r="AE257" s="154"/>
      <c r="AF257" s="154"/>
      <c r="AG257" s="155"/>
      <c r="AH257" s="155"/>
      <c r="AI257" s="155"/>
      <c r="AJ257" s="154"/>
      <c r="AK257" s="154"/>
      <c r="AL257" s="155"/>
      <c r="AM257" s="155"/>
      <c r="AN257" s="155"/>
      <c r="AO257" s="154"/>
      <c r="AP257" s="154"/>
      <c r="AQ257" s="155"/>
      <c r="AR257" s="155"/>
      <c r="AS257" s="155"/>
      <c r="AT257" s="154"/>
      <c r="AU257" s="154"/>
      <c r="AV257" s="155"/>
      <c r="AW257" s="155"/>
      <c r="AX257" s="155"/>
      <c r="AY257" s="154"/>
      <c r="AZ257" s="154"/>
      <c r="BA257" s="155"/>
      <c r="BB257" s="155"/>
      <c r="BC257" s="155"/>
      <c r="BD257" s="154"/>
      <c r="BE257" s="154"/>
      <c r="BF257" s="155"/>
      <c r="BG257" s="155"/>
      <c r="BH257" s="155"/>
      <c r="BI257" s="154"/>
      <c r="BJ257" s="154"/>
      <c r="BK257" s="155"/>
      <c r="BL257" s="155"/>
      <c r="BM257" s="155"/>
      <c r="BN257" s="154"/>
      <c r="BO257" s="2"/>
      <c r="BP257" s="2">
        <v>2.0599999999999999E-9</v>
      </c>
      <c r="BQ257" s="2">
        <v>0.32075959414999999</v>
      </c>
      <c r="BR257" s="2">
        <v>25934.124331089399</v>
      </c>
      <c r="BS257" s="2">
        <f t="shared" ref="BS257:BS320" si="35">BP257*COS(BQ257+BR257*Tau)</f>
        <v>1.7379991492038911E-9</v>
      </c>
      <c r="BT257" s="2"/>
      <c r="BU257" s="2">
        <v>2.5999999999999998E-10</v>
      </c>
      <c r="BV257" s="2">
        <v>2.3613654152599999</v>
      </c>
      <c r="BW257" s="2">
        <v>17996.031168222202</v>
      </c>
      <c r="BX257" s="2">
        <f t="shared" ref="BX257:BX292" si="36">BU257*COS(BV257+BW257*Tau)</f>
        <v>2.0560686193145192E-10</v>
      </c>
      <c r="BY257" s="154"/>
      <c r="BZ257" s="155"/>
      <c r="CA257" s="155"/>
      <c r="CB257" s="155"/>
      <c r="CC257" s="154"/>
      <c r="CD257" s="154"/>
      <c r="CE257" s="155"/>
      <c r="CF257" s="155"/>
      <c r="CG257" s="155"/>
      <c r="CH257" s="154"/>
      <c r="CI257" s="154"/>
      <c r="CJ257" s="155"/>
      <c r="CK257" s="155"/>
      <c r="CL257" s="155"/>
      <c r="CM257" s="154"/>
      <c r="CN257" s="154"/>
      <c r="CO257" s="155"/>
      <c r="CP257" s="155"/>
      <c r="CQ257" s="155"/>
      <c r="CR257" s="154"/>
    </row>
    <row r="258" spans="1:96" ht="13.5" x14ac:dyDescent="0.3">
      <c r="A258" s="154"/>
      <c r="B258" s="154"/>
      <c r="C258" s="154"/>
      <c r="D258" s="154"/>
      <c r="E258" s="154"/>
      <c r="F258" s="154"/>
      <c r="G258" s="154"/>
      <c r="H258" s="154"/>
      <c r="I258" s="154"/>
      <c r="J258" s="154"/>
      <c r="K258" s="154"/>
      <c r="L258" s="154"/>
      <c r="M258" s="2">
        <v>5.7399999999999996E-9</v>
      </c>
      <c r="N258" s="2">
        <v>0.24250054587</v>
      </c>
      <c r="O258" s="2">
        <v>9779.1086761253991</v>
      </c>
      <c r="P258" s="2">
        <f t="shared" si="33"/>
        <v>-2.357993101027155E-9</v>
      </c>
      <c r="Q258" s="154"/>
      <c r="R258" s="2">
        <v>6.9E-10</v>
      </c>
      <c r="S258" s="2">
        <v>0.96028230548000004</v>
      </c>
      <c r="T258" s="2">
        <v>14919.0178537546</v>
      </c>
      <c r="U258" s="2">
        <f t="shared" si="34"/>
        <v>-1.3709618183915566E-10</v>
      </c>
      <c r="V258" s="154"/>
      <c r="W258" s="155"/>
      <c r="X258" s="155"/>
      <c r="Y258" s="155"/>
      <c r="Z258" s="154"/>
      <c r="AA258" s="154"/>
      <c r="AB258" s="155"/>
      <c r="AC258" s="155"/>
      <c r="AD258" s="155"/>
      <c r="AE258" s="154"/>
      <c r="AF258" s="154"/>
      <c r="AG258" s="155"/>
      <c r="AH258" s="155"/>
      <c r="AI258" s="155"/>
      <c r="AJ258" s="154"/>
      <c r="AK258" s="154"/>
      <c r="AL258" s="155"/>
      <c r="AM258" s="155"/>
      <c r="AN258" s="155"/>
      <c r="AO258" s="154"/>
      <c r="AP258" s="154"/>
      <c r="AQ258" s="155"/>
      <c r="AR258" s="155"/>
      <c r="AS258" s="155"/>
      <c r="AT258" s="154"/>
      <c r="AU258" s="154"/>
      <c r="AV258" s="155"/>
      <c r="AW258" s="155"/>
      <c r="AX258" s="155"/>
      <c r="AY258" s="154"/>
      <c r="AZ258" s="154"/>
      <c r="BA258" s="155"/>
      <c r="BB258" s="155"/>
      <c r="BC258" s="155"/>
      <c r="BD258" s="154"/>
      <c r="BE258" s="154"/>
      <c r="BF258" s="155"/>
      <c r="BG258" s="155"/>
      <c r="BH258" s="155"/>
      <c r="BI258" s="154"/>
      <c r="BJ258" s="154"/>
      <c r="BK258" s="155"/>
      <c r="BL258" s="155"/>
      <c r="BM258" s="155"/>
      <c r="BN258" s="154"/>
      <c r="BO258" s="2"/>
      <c r="BP258" s="2">
        <v>2.1799999999999999E-9</v>
      </c>
      <c r="BQ258" s="2">
        <v>0.18428135264000001</v>
      </c>
      <c r="BR258" s="2">
        <v>28286.990484861199</v>
      </c>
      <c r="BS258" s="2">
        <f t="shared" si="35"/>
        <v>1.2749857979841001E-9</v>
      </c>
      <c r="BT258" s="2"/>
      <c r="BU258" s="2">
        <v>2.8999999999999998E-10</v>
      </c>
      <c r="BV258" s="2">
        <v>4.1514865406099997</v>
      </c>
      <c r="BW258" s="2">
        <v>45892.730433156903</v>
      </c>
      <c r="BX258" s="2">
        <f t="shared" si="36"/>
        <v>-7.6391604100518163E-11</v>
      </c>
      <c r="BY258" s="154"/>
      <c r="BZ258" s="155"/>
      <c r="CA258" s="155"/>
      <c r="CB258" s="155"/>
      <c r="CC258" s="154"/>
      <c r="CD258" s="154"/>
      <c r="CE258" s="155"/>
      <c r="CF258" s="155"/>
      <c r="CG258" s="155"/>
      <c r="CH258" s="154"/>
      <c r="CI258" s="154"/>
      <c r="CJ258" s="155"/>
      <c r="CK258" s="155"/>
      <c r="CL258" s="155"/>
      <c r="CM258" s="154"/>
      <c r="CN258" s="154"/>
      <c r="CO258" s="155"/>
      <c r="CP258" s="155"/>
      <c r="CQ258" s="155"/>
      <c r="CR258" s="154"/>
    </row>
    <row r="259" spans="1:96" ht="13.5" x14ac:dyDescent="0.3">
      <c r="A259" s="154"/>
      <c r="B259" s="154"/>
      <c r="C259" s="154"/>
      <c r="D259" s="154"/>
      <c r="E259" s="154"/>
      <c r="F259" s="154"/>
      <c r="G259" s="154"/>
      <c r="H259" s="154"/>
      <c r="I259" s="154"/>
      <c r="J259" s="154"/>
      <c r="K259" s="154"/>
      <c r="L259" s="154"/>
      <c r="M259" s="2">
        <v>5.7299999999999999E-9</v>
      </c>
      <c r="N259" s="2">
        <v>3.1643526460900002</v>
      </c>
      <c r="O259" s="2">
        <v>533.21408344359997</v>
      </c>
      <c r="P259" s="2">
        <f t="shared" si="33"/>
        <v>4.2251964892357336E-9</v>
      </c>
      <c r="Q259" s="154"/>
      <c r="R259" s="2">
        <v>7.5999999999999996E-10</v>
      </c>
      <c r="S259" s="2">
        <v>3.2909221658900001</v>
      </c>
      <c r="T259" s="2">
        <v>2942.4634232916001</v>
      </c>
      <c r="U259" s="2">
        <f t="shared" si="34"/>
        <v>5.2036177651958269E-10</v>
      </c>
      <c r="V259" s="154"/>
      <c r="W259" s="155"/>
      <c r="X259" s="155"/>
      <c r="Y259" s="155"/>
      <c r="Z259" s="154"/>
      <c r="AA259" s="154"/>
      <c r="AB259" s="155"/>
      <c r="AC259" s="155"/>
      <c r="AD259" s="155"/>
      <c r="AE259" s="154"/>
      <c r="AF259" s="154"/>
      <c r="AG259" s="155"/>
      <c r="AH259" s="155"/>
      <c r="AI259" s="155"/>
      <c r="AJ259" s="154"/>
      <c r="AK259" s="154"/>
      <c r="AL259" s="155"/>
      <c r="AM259" s="155"/>
      <c r="AN259" s="155"/>
      <c r="AO259" s="154"/>
      <c r="AP259" s="154"/>
      <c r="AQ259" s="155"/>
      <c r="AR259" s="155"/>
      <c r="AS259" s="155"/>
      <c r="AT259" s="154"/>
      <c r="AU259" s="154"/>
      <c r="AV259" s="155"/>
      <c r="AW259" s="155"/>
      <c r="AX259" s="155"/>
      <c r="AY259" s="154"/>
      <c r="AZ259" s="154"/>
      <c r="BA259" s="155"/>
      <c r="BB259" s="155"/>
      <c r="BC259" s="155"/>
      <c r="BD259" s="154"/>
      <c r="BE259" s="154"/>
      <c r="BF259" s="155"/>
      <c r="BG259" s="155"/>
      <c r="BH259" s="155"/>
      <c r="BI259" s="154"/>
      <c r="BJ259" s="154"/>
      <c r="BK259" s="155"/>
      <c r="BL259" s="155"/>
      <c r="BM259" s="155"/>
      <c r="BN259" s="154"/>
      <c r="BO259" s="2"/>
      <c r="BP259" s="2">
        <v>2.0500000000000002E-9</v>
      </c>
      <c r="BQ259" s="2">
        <v>5.2131208740500004</v>
      </c>
      <c r="BR259" s="2">
        <v>20995.392966449399</v>
      </c>
      <c r="BS259" s="2">
        <f t="shared" si="35"/>
        <v>1.6407329472563198E-9</v>
      </c>
      <c r="BT259" s="2"/>
      <c r="BU259" s="2">
        <v>2.5999999999999998E-10</v>
      </c>
      <c r="BV259" s="2">
        <v>4.5071427271399997</v>
      </c>
      <c r="BW259" s="2">
        <v>17796.9591667858</v>
      </c>
      <c r="BX259" s="2">
        <f t="shared" si="36"/>
        <v>-4.5376036502947922E-11</v>
      </c>
      <c r="BY259" s="154"/>
      <c r="BZ259" s="155"/>
      <c r="CA259" s="155"/>
      <c r="CB259" s="155"/>
      <c r="CC259" s="154"/>
      <c r="CD259" s="154"/>
      <c r="CE259" s="155"/>
      <c r="CF259" s="155"/>
      <c r="CG259" s="155"/>
      <c r="CH259" s="154"/>
      <c r="CI259" s="154"/>
      <c r="CJ259" s="155"/>
      <c r="CK259" s="155"/>
      <c r="CL259" s="155"/>
      <c r="CM259" s="154"/>
      <c r="CN259" s="154"/>
      <c r="CO259" s="155"/>
      <c r="CP259" s="155"/>
      <c r="CQ259" s="155"/>
      <c r="CR259" s="154"/>
    </row>
    <row r="260" spans="1:96" ht="13.5" x14ac:dyDescent="0.3">
      <c r="A260" s="154"/>
      <c r="B260" s="154"/>
      <c r="C260" s="154"/>
      <c r="D260" s="154"/>
      <c r="E260" s="154"/>
      <c r="F260" s="154"/>
      <c r="G260" s="154"/>
      <c r="H260" s="154"/>
      <c r="I260" s="154"/>
      <c r="J260" s="154"/>
      <c r="K260" s="154"/>
      <c r="L260" s="154"/>
      <c r="M260" s="2">
        <v>6.8500000000000001E-9</v>
      </c>
      <c r="N260" s="2">
        <v>3.19344289472</v>
      </c>
      <c r="O260" s="2">
        <v>12146.667056107601</v>
      </c>
      <c r="P260" s="2">
        <f t="shared" si="33"/>
        <v>5.7162502164865021E-9</v>
      </c>
      <c r="Q260" s="154"/>
      <c r="R260" s="2">
        <v>6.3E-10</v>
      </c>
      <c r="S260" s="2">
        <v>4.0916784289299999</v>
      </c>
      <c r="T260" s="2">
        <v>16062.1845261168</v>
      </c>
      <c r="U260" s="2">
        <f t="shared" si="34"/>
        <v>2.9792755888918077E-10</v>
      </c>
      <c r="V260" s="154"/>
      <c r="W260" s="155"/>
      <c r="X260" s="155"/>
      <c r="Y260" s="155"/>
      <c r="Z260" s="154"/>
      <c r="AA260" s="154"/>
      <c r="AB260" s="155"/>
      <c r="AC260" s="155"/>
      <c r="AD260" s="155"/>
      <c r="AE260" s="154"/>
      <c r="AF260" s="154"/>
      <c r="AG260" s="155"/>
      <c r="AH260" s="155"/>
      <c r="AI260" s="155"/>
      <c r="AJ260" s="154"/>
      <c r="AK260" s="154"/>
      <c r="AL260" s="155"/>
      <c r="AM260" s="155"/>
      <c r="AN260" s="155"/>
      <c r="AO260" s="154"/>
      <c r="AP260" s="154"/>
      <c r="AQ260" s="155"/>
      <c r="AR260" s="155"/>
      <c r="AS260" s="155"/>
      <c r="AT260" s="154"/>
      <c r="AU260" s="154"/>
      <c r="AV260" s="155"/>
      <c r="AW260" s="155"/>
      <c r="AX260" s="155"/>
      <c r="AY260" s="154"/>
      <c r="AZ260" s="154"/>
      <c r="BA260" s="155"/>
      <c r="BB260" s="155"/>
      <c r="BC260" s="155"/>
      <c r="BD260" s="154"/>
      <c r="BE260" s="154"/>
      <c r="BF260" s="155"/>
      <c r="BG260" s="155"/>
      <c r="BH260" s="155"/>
      <c r="BI260" s="154"/>
      <c r="BJ260" s="154"/>
      <c r="BK260" s="155"/>
      <c r="BL260" s="155"/>
      <c r="BM260" s="155"/>
      <c r="BN260" s="154"/>
      <c r="BO260" s="2"/>
      <c r="BP260" s="2">
        <v>1.99E-9</v>
      </c>
      <c r="BQ260" s="2">
        <v>0.44384292490999999</v>
      </c>
      <c r="BR260" s="2">
        <v>16737.5772365966</v>
      </c>
      <c r="BS260" s="2">
        <f t="shared" si="35"/>
        <v>-1.033449720738664E-9</v>
      </c>
      <c r="BT260" s="2"/>
      <c r="BU260" s="2">
        <v>2.7E-10</v>
      </c>
      <c r="BV260" s="2">
        <v>4.7262522367399997</v>
      </c>
      <c r="BW260" s="2">
        <v>1066.49547719</v>
      </c>
      <c r="BX260" s="2">
        <f t="shared" si="36"/>
        <v>-2.6956132492384314E-10</v>
      </c>
      <c r="BY260" s="154"/>
      <c r="BZ260" s="155"/>
      <c r="CA260" s="155"/>
      <c r="CB260" s="155"/>
      <c r="CC260" s="154"/>
      <c r="CD260" s="154"/>
      <c r="CE260" s="155"/>
      <c r="CF260" s="155"/>
      <c r="CG260" s="155"/>
      <c r="CH260" s="154"/>
      <c r="CI260" s="154"/>
      <c r="CJ260" s="155"/>
      <c r="CK260" s="155"/>
      <c r="CL260" s="155"/>
      <c r="CM260" s="154"/>
      <c r="CN260" s="154"/>
      <c r="CO260" s="155"/>
      <c r="CP260" s="155"/>
      <c r="CQ260" s="155"/>
      <c r="CR260" s="154"/>
    </row>
    <row r="261" spans="1:96" ht="13.5" x14ac:dyDescent="0.3">
      <c r="A261" s="154"/>
      <c r="B261" s="154"/>
      <c r="C261" s="154"/>
      <c r="D261" s="154"/>
      <c r="E261" s="154"/>
      <c r="F261" s="154"/>
      <c r="G261" s="154"/>
      <c r="H261" s="154"/>
      <c r="I261" s="154"/>
      <c r="J261" s="154"/>
      <c r="K261" s="154"/>
      <c r="L261" s="154"/>
      <c r="M261" s="2">
        <v>6.7500000000000001E-9</v>
      </c>
      <c r="N261" s="2">
        <v>0.96179233958999999</v>
      </c>
      <c r="O261" s="2">
        <v>10454.5013866052</v>
      </c>
      <c r="P261" s="2">
        <f t="shared" si="33"/>
        <v>2.9608489163620997E-9</v>
      </c>
      <c r="Q261" s="154"/>
      <c r="R261" s="2">
        <v>6.5000000000000003E-10</v>
      </c>
      <c r="S261" s="2">
        <v>3.3458040718399999</v>
      </c>
      <c r="T261" s="2">
        <v>51.280337862410001</v>
      </c>
      <c r="U261" s="2">
        <f t="shared" si="34"/>
        <v>-3.3066668532525447E-10</v>
      </c>
      <c r="V261" s="154"/>
      <c r="W261" s="155"/>
      <c r="X261" s="155"/>
      <c r="Y261" s="155"/>
      <c r="Z261" s="154"/>
      <c r="AA261" s="154"/>
      <c r="AB261" s="155"/>
      <c r="AC261" s="155"/>
      <c r="AD261" s="155"/>
      <c r="AE261" s="154"/>
      <c r="AF261" s="154"/>
      <c r="AG261" s="155"/>
      <c r="AH261" s="155"/>
      <c r="AI261" s="155"/>
      <c r="AJ261" s="154"/>
      <c r="AK261" s="154"/>
      <c r="AL261" s="155"/>
      <c r="AM261" s="155"/>
      <c r="AN261" s="155"/>
      <c r="AO261" s="154"/>
      <c r="AP261" s="154"/>
      <c r="AQ261" s="155"/>
      <c r="AR261" s="155"/>
      <c r="AS261" s="155"/>
      <c r="AT261" s="154"/>
      <c r="AU261" s="154"/>
      <c r="AV261" s="155"/>
      <c r="AW261" s="155"/>
      <c r="AX261" s="155"/>
      <c r="AY261" s="154"/>
      <c r="AZ261" s="154"/>
      <c r="BA261" s="155"/>
      <c r="BB261" s="155"/>
      <c r="BC261" s="155"/>
      <c r="BD261" s="154"/>
      <c r="BE261" s="154"/>
      <c r="BF261" s="155"/>
      <c r="BG261" s="155"/>
      <c r="BH261" s="155"/>
      <c r="BI261" s="154"/>
      <c r="BJ261" s="154"/>
      <c r="BK261" s="155"/>
      <c r="BL261" s="155"/>
      <c r="BM261" s="155"/>
      <c r="BN261" s="154"/>
      <c r="BO261" s="2"/>
      <c r="BP261" s="2">
        <v>2.2999999999999999E-9</v>
      </c>
      <c r="BQ261" s="2">
        <v>6.0656739284899999</v>
      </c>
      <c r="BR261" s="2">
        <v>6287.0080032545002</v>
      </c>
      <c r="BS261" s="2">
        <f t="shared" si="35"/>
        <v>4.7123588645616336E-10</v>
      </c>
      <c r="BT261" s="2"/>
      <c r="BU261" s="2">
        <v>2.5000000000000002E-10</v>
      </c>
      <c r="BV261" s="2">
        <v>2.8930952885400001</v>
      </c>
      <c r="BW261" s="2">
        <v>6286.6662786432007</v>
      </c>
      <c r="BX261" s="2">
        <f t="shared" si="36"/>
        <v>-6.0125409944594761E-11</v>
      </c>
      <c r="BY261" s="154"/>
      <c r="BZ261" s="155"/>
      <c r="CA261" s="155"/>
      <c r="CB261" s="155"/>
      <c r="CC261" s="154"/>
      <c r="CD261" s="154"/>
      <c r="CE261" s="155"/>
      <c r="CF261" s="155"/>
      <c r="CG261" s="155"/>
      <c r="CH261" s="154"/>
      <c r="CI261" s="154"/>
      <c r="CJ261" s="155"/>
      <c r="CK261" s="155"/>
      <c r="CL261" s="155"/>
      <c r="CM261" s="154"/>
      <c r="CN261" s="154"/>
      <c r="CO261" s="155"/>
      <c r="CP261" s="155"/>
      <c r="CQ261" s="155"/>
      <c r="CR261" s="154"/>
    </row>
    <row r="262" spans="1:96" ht="13.5" x14ac:dyDescent="0.3">
      <c r="A262" s="154"/>
      <c r="B262" s="154"/>
      <c r="C262" s="154"/>
      <c r="D262" s="154"/>
      <c r="E262" s="154"/>
      <c r="F262" s="154"/>
      <c r="G262" s="154"/>
      <c r="H262" s="154"/>
      <c r="I262" s="154"/>
      <c r="J262" s="154"/>
      <c r="K262" s="154"/>
      <c r="L262" s="154"/>
      <c r="M262" s="2">
        <v>6.48E-9</v>
      </c>
      <c r="N262" s="2">
        <v>1.46327342555</v>
      </c>
      <c r="O262" s="2">
        <v>6268.8487559898003</v>
      </c>
      <c r="P262" s="2">
        <f t="shared" si="33"/>
        <v>-5.9902066398185365E-9</v>
      </c>
      <c r="Q262" s="154"/>
      <c r="R262" s="2">
        <v>6.5000000000000003E-10</v>
      </c>
      <c r="S262" s="2">
        <v>5.7575754487699999</v>
      </c>
      <c r="T262" s="2">
        <v>52670.0695933026</v>
      </c>
      <c r="U262" s="2">
        <f t="shared" si="34"/>
        <v>5.9272380257173468E-10</v>
      </c>
      <c r="V262" s="154"/>
      <c r="W262" s="155"/>
      <c r="X262" s="155"/>
      <c r="Y262" s="155"/>
      <c r="Z262" s="154"/>
      <c r="AA262" s="154"/>
      <c r="AB262" s="155"/>
      <c r="AC262" s="155"/>
      <c r="AD262" s="155"/>
      <c r="AE262" s="154"/>
      <c r="AF262" s="154"/>
      <c r="AG262" s="155"/>
      <c r="AH262" s="155"/>
      <c r="AI262" s="155"/>
      <c r="AJ262" s="154"/>
      <c r="AK262" s="154"/>
      <c r="AL262" s="155"/>
      <c r="AM262" s="155"/>
      <c r="AN262" s="155"/>
      <c r="AO262" s="154"/>
      <c r="AP262" s="154"/>
      <c r="AQ262" s="155"/>
      <c r="AR262" s="155"/>
      <c r="AS262" s="155"/>
      <c r="AT262" s="154"/>
      <c r="AU262" s="154"/>
      <c r="AV262" s="155"/>
      <c r="AW262" s="155"/>
      <c r="AX262" s="155"/>
      <c r="AY262" s="154"/>
      <c r="AZ262" s="154"/>
      <c r="BA262" s="155"/>
      <c r="BB262" s="155"/>
      <c r="BC262" s="155"/>
      <c r="BD262" s="154"/>
      <c r="BE262" s="154"/>
      <c r="BF262" s="155"/>
      <c r="BG262" s="155"/>
      <c r="BH262" s="155"/>
      <c r="BI262" s="154"/>
      <c r="BJ262" s="154"/>
      <c r="BK262" s="155"/>
      <c r="BL262" s="155"/>
      <c r="BM262" s="155"/>
      <c r="BN262" s="154"/>
      <c r="BO262" s="2"/>
      <c r="BP262" s="2">
        <v>2.1900000000000001E-9</v>
      </c>
      <c r="BQ262" s="2">
        <v>1.2919421630000001</v>
      </c>
      <c r="BR262" s="2">
        <v>5326.7866940207996</v>
      </c>
      <c r="BS262" s="2">
        <f t="shared" si="35"/>
        <v>2.1635623848863806E-9</v>
      </c>
      <c r="BT262" s="2"/>
      <c r="BU262" s="2">
        <v>2.7E-10</v>
      </c>
      <c r="BV262" s="2">
        <v>0.37462444357000002</v>
      </c>
      <c r="BW262" s="2">
        <v>12964.300703391</v>
      </c>
      <c r="BX262" s="2">
        <f t="shared" si="36"/>
        <v>-2.4279892277259234E-10</v>
      </c>
      <c r="BY262" s="154"/>
      <c r="BZ262" s="155"/>
      <c r="CA262" s="155"/>
      <c r="CB262" s="155"/>
      <c r="CC262" s="154"/>
      <c r="CD262" s="154"/>
      <c r="CE262" s="155"/>
      <c r="CF262" s="155"/>
      <c r="CG262" s="155"/>
      <c r="CH262" s="154"/>
      <c r="CI262" s="154"/>
      <c r="CJ262" s="155"/>
      <c r="CK262" s="155"/>
      <c r="CL262" s="155"/>
      <c r="CM262" s="154"/>
      <c r="CN262" s="154"/>
      <c r="CO262" s="155"/>
      <c r="CP262" s="155"/>
      <c r="CQ262" s="155"/>
      <c r="CR262" s="154"/>
    </row>
    <row r="263" spans="1:96" ht="13.5" x14ac:dyDescent="0.3">
      <c r="A263" s="154"/>
      <c r="B263" s="154"/>
      <c r="C263" s="154"/>
      <c r="D263" s="154"/>
      <c r="E263" s="154"/>
      <c r="F263" s="154"/>
      <c r="G263" s="154"/>
      <c r="H263" s="154"/>
      <c r="I263" s="154"/>
      <c r="J263" s="154"/>
      <c r="K263" s="154"/>
      <c r="L263" s="154"/>
      <c r="M263" s="2">
        <v>5.8900000000000001E-9</v>
      </c>
      <c r="N263" s="2">
        <v>2.50543543638</v>
      </c>
      <c r="O263" s="2">
        <v>3097.8838227257902</v>
      </c>
      <c r="P263" s="2">
        <f t="shared" si="33"/>
        <v>-4.906870368151843E-9</v>
      </c>
      <c r="Q263" s="154"/>
      <c r="R263" s="2">
        <v>6.8000000000000003E-10</v>
      </c>
      <c r="S263" s="2">
        <v>5.7588406755500001</v>
      </c>
      <c r="T263" s="2">
        <v>21424.4666443034</v>
      </c>
      <c r="U263" s="2">
        <f t="shared" si="34"/>
        <v>-2.0329948914887663E-10</v>
      </c>
      <c r="V263" s="154"/>
      <c r="W263" s="155"/>
      <c r="X263" s="155"/>
      <c r="Y263" s="155"/>
      <c r="Z263" s="154"/>
      <c r="AA263" s="154"/>
      <c r="AB263" s="155"/>
      <c r="AC263" s="155"/>
      <c r="AD263" s="155"/>
      <c r="AE263" s="154"/>
      <c r="AF263" s="154"/>
      <c r="AG263" s="155"/>
      <c r="AH263" s="155"/>
      <c r="AI263" s="155"/>
      <c r="AJ263" s="154"/>
      <c r="AK263" s="154"/>
      <c r="AL263" s="155"/>
      <c r="AM263" s="155"/>
      <c r="AN263" s="155"/>
      <c r="AO263" s="154"/>
      <c r="AP263" s="154"/>
      <c r="AQ263" s="155"/>
      <c r="AR263" s="155"/>
      <c r="AS263" s="155"/>
      <c r="AT263" s="154"/>
      <c r="AU263" s="154"/>
      <c r="AV263" s="155"/>
      <c r="AW263" s="155"/>
      <c r="AX263" s="155"/>
      <c r="AY263" s="154"/>
      <c r="AZ263" s="154"/>
      <c r="BA263" s="155"/>
      <c r="BB263" s="155"/>
      <c r="BC263" s="155"/>
      <c r="BD263" s="154"/>
      <c r="BE263" s="154"/>
      <c r="BF263" s="155"/>
      <c r="BG263" s="155"/>
      <c r="BH263" s="155"/>
      <c r="BI263" s="154"/>
      <c r="BJ263" s="154"/>
      <c r="BK263" s="155"/>
      <c r="BL263" s="155"/>
      <c r="BM263" s="155"/>
      <c r="BN263" s="154"/>
      <c r="BO263" s="2"/>
      <c r="BP263" s="2">
        <v>2.0099999999999999E-9</v>
      </c>
      <c r="BQ263" s="2">
        <v>1.74700937253</v>
      </c>
      <c r="BR263" s="2">
        <v>22743.409379516401</v>
      </c>
      <c r="BS263" s="2">
        <f t="shared" si="35"/>
        <v>1.8226800559955204E-9</v>
      </c>
      <c r="BT263" s="2"/>
      <c r="BU263" s="2">
        <v>2.8999999999999998E-10</v>
      </c>
      <c r="BV263" s="2">
        <v>4.9486001053299997</v>
      </c>
      <c r="BW263" s="2">
        <v>5863.5912061161998</v>
      </c>
      <c r="BX263" s="2">
        <f t="shared" si="36"/>
        <v>2.7276151436197907E-10</v>
      </c>
      <c r="BY263" s="154"/>
      <c r="BZ263" s="155"/>
      <c r="CA263" s="155"/>
      <c r="CB263" s="155"/>
      <c r="CC263" s="154"/>
      <c r="CD263" s="154"/>
      <c r="CE263" s="155"/>
      <c r="CF263" s="155"/>
      <c r="CG263" s="155"/>
      <c r="CH263" s="154"/>
      <c r="CI263" s="154"/>
      <c r="CJ263" s="155"/>
      <c r="CK263" s="155"/>
      <c r="CL263" s="155"/>
      <c r="CM263" s="154"/>
      <c r="CN263" s="154"/>
      <c r="CO263" s="155"/>
      <c r="CP263" s="155"/>
      <c r="CQ263" s="155"/>
      <c r="CR263" s="154"/>
    </row>
    <row r="264" spans="1:96" ht="13.5" x14ac:dyDescent="0.3">
      <c r="A264" s="154"/>
      <c r="B264" s="154"/>
      <c r="C264" s="154"/>
      <c r="D264" s="154"/>
      <c r="E264" s="154"/>
      <c r="F264" s="154"/>
      <c r="G264" s="154"/>
      <c r="H264" s="154"/>
      <c r="I264" s="154"/>
      <c r="J264" s="154"/>
      <c r="K264" s="154"/>
      <c r="L264" s="154"/>
      <c r="M264" s="2">
        <v>5.5100000000000002E-9</v>
      </c>
      <c r="N264" s="2">
        <v>5.2809902695600002</v>
      </c>
      <c r="O264" s="2">
        <v>9388.0059094152002</v>
      </c>
      <c r="P264" s="2">
        <f t="shared" si="33"/>
        <v>4.2831525220255681E-9</v>
      </c>
      <c r="Q264" s="154"/>
      <c r="R264" s="2">
        <v>5.7E-10</v>
      </c>
      <c r="S264" s="2">
        <v>5.4512239984999997</v>
      </c>
      <c r="T264" s="2">
        <v>12592.4500197826</v>
      </c>
      <c r="U264" s="2">
        <f t="shared" si="34"/>
        <v>-4.9740091115914275E-10</v>
      </c>
      <c r="V264" s="154"/>
      <c r="W264" s="155"/>
      <c r="X264" s="155"/>
      <c r="Y264" s="155"/>
      <c r="Z264" s="154"/>
      <c r="AA264" s="154"/>
      <c r="AB264" s="155"/>
      <c r="AC264" s="155"/>
      <c r="AD264" s="155"/>
      <c r="AE264" s="154"/>
      <c r="AF264" s="154"/>
      <c r="AG264" s="155"/>
      <c r="AH264" s="155"/>
      <c r="AI264" s="155"/>
      <c r="AJ264" s="154"/>
      <c r="AK264" s="154"/>
      <c r="AL264" s="155"/>
      <c r="AM264" s="155"/>
      <c r="AN264" s="155"/>
      <c r="AO264" s="154"/>
      <c r="AP264" s="154"/>
      <c r="AQ264" s="155"/>
      <c r="AR264" s="155"/>
      <c r="AS264" s="155"/>
      <c r="AT264" s="154"/>
      <c r="AU264" s="154"/>
      <c r="AV264" s="155"/>
      <c r="AW264" s="155"/>
      <c r="AX264" s="155"/>
      <c r="AY264" s="154"/>
      <c r="AZ264" s="154"/>
      <c r="BA264" s="155"/>
      <c r="BB264" s="155"/>
      <c r="BC264" s="155"/>
      <c r="BD264" s="154"/>
      <c r="BE264" s="154"/>
      <c r="BF264" s="155"/>
      <c r="BG264" s="155"/>
      <c r="BH264" s="155"/>
      <c r="BI264" s="154"/>
      <c r="BJ264" s="154"/>
      <c r="BK264" s="155"/>
      <c r="BL264" s="155"/>
      <c r="BM264" s="155"/>
      <c r="BN264" s="154"/>
      <c r="BO264" s="2"/>
      <c r="BP264" s="2">
        <v>2.0700000000000001E-9</v>
      </c>
      <c r="BQ264" s="2">
        <v>4.4544092727600004</v>
      </c>
      <c r="BR264" s="2">
        <v>6279.4854213396002</v>
      </c>
      <c r="BS264" s="2">
        <f t="shared" si="35"/>
        <v>1.9306683929098146E-9</v>
      </c>
      <c r="BT264" s="2"/>
      <c r="BU264" s="2">
        <v>3.1000000000000002E-10</v>
      </c>
      <c r="BV264" s="2">
        <v>3.9309611357700001</v>
      </c>
      <c r="BW264" s="2">
        <v>29864.334027309</v>
      </c>
      <c r="BX264" s="2">
        <f t="shared" si="36"/>
        <v>1.3947978941805783E-10</v>
      </c>
      <c r="BY264" s="154"/>
      <c r="BZ264" s="155"/>
      <c r="CA264" s="155"/>
      <c r="CB264" s="155"/>
      <c r="CC264" s="154"/>
      <c r="CD264" s="154"/>
      <c r="CE264" s="155"/>
      <c r="CF264" s="155"/>
      <c r="CG264" s="155"/>
      <c r="CH264" s="154"/>
      <c r="CI264" s="154"/>
      <c r="CJ264" s="155"/>
      <c r="CK264" s="155"/>
      <c r="CL264" s="155"/>
      <c r="CM264" s="154"/>
      <c r="CN264" s="154"/>
      <c r="CO264" s="155"/>
      <c r="CP264" s="155"/>
      <c r="CQ264" s="155"/>
      <c r="CR264" s="154"/>
    </row>
    <row r="265" spans="1:96" ht="13.5" x14ac:dyDescent="0.3">
      <c r="A265" s="154"/>
      <c r="B265" s="154"/>
      <c r="C265" s="154"/>
      <c r="D265" s="154"/>
      <c r="E265" s="154"/>
      <c r="F265" s="154"/>
      <c r="G265" s="154"/>
      <c r="H265" s="154"/>
      <c r="I265" s="154"/>
      <c r="J265" s="154"/>
      <c r="K265" s="154"/>
      <c r="L265" s="154"/>
      <c r="M265" s="2">
        <v>6.96E-9</v>
      </c>
      <c r="N265" s="2">
        <v>3.6534215001599999</v>
      </c>
      <c r="O265" s="2">
        <v>4804.2092759269999</v>
      </c>
      <c r="P265" s="2">
        <f t="shared" si="33"/>
        <v>6.9599924088467016E-9</v>
      </c>
      <c r="Q265" s="154"/>
      <c r="R265" s="2">
        <v>5.7E-10</v>
      </c>
      <c r="S265" s="2">
        <v>5.2504336255800004</v>
      </c>
      <c r="T265" s="2">
        <v>20995.392966449399</v>
      </c>
      <c r="U265" s="2">
        <f t="shared" si="34"/>
        <v>4.4313840166829285E-10</v>
      </c>
      <c r="V265" s="154"/>
      <c r="W265" s="155"/>
      <c r="X265" s="155"/>
      <c r="Y265" s="155"/>
      <c r="Z265" s="154"/>
      <c r="AA265" s="154"/>
      <c r="AB265" s="155"/>
      <c r="AC265" s="155"/>
      <c r="AD265" s="155"/>
      <c r="AE265" s="154"/>
      <c r="AF265" s="154"/>
      <c r="AG265" s="155"/>
      <c r="AH265" s="155"/>
      <c r="AI265" s="155"/>
      <c r="AJ265" s="154"/>
      <c r="AK265" s="154"/>
      <c r="AL265" s="155"/>
      <c r="AM265" s="155"/>
      <c r="AN265" s="155"/>
      <c r="AO265" s="154"/>
      <c r="AP265" s="154"/>
      <c r="AQ265" s="155"/>
      <c r="AR265" s="155"/>
      <c r="AS265" s="155"/>
      <c r="AT265" s="154"/>
      <c r="AU265" s="154"/>
      <c r="AV265" s="155"/>
      <c r="AW265" s="155"/>
      <c r="AX265" s="155"/>
      <c r="AY265" s="154"/>
      <c r="AZ265" s="154"/>
      <c r="BA265" s="155"/>
      <c r="BB265" s="155"/>
      <c r="BC265" s="155"/>
      <c r="BD265" s="154"/>
      <c r="BE265" s="154"/>
      <c r="BF265" s="155"/>
      <c r="BG265" s="155"/>
      <c r="BH265" s="155"/>
      <c r="BI265" s="154"/>
      <c r="BJ265" s="154"/>
      <c r="BK265" s="155"/>
      <c r="BL265" s="155"/>
      <c r="BM265" s="155"/>
      <c r="BN265" s="154"/>
      <c r="BO265" s="2"/>
      <c r="BP265" s="2">
        <v>2.69E-9</v>
      </c>
      <c r="BQ265" s="2">
        <v>6.0564044502999996</v>
      </c>
      <c r="BR265" s="2">
        <v>64471.991241744799</v>
      </c>
      <c r="BS265" s="2">
        <f t="shared" si="35"/>
        <v>-1.9308011759462702E-9</v>
      </c>
      <c r="BT265" s="2"/>
      <c r="BU265" s="2">
        <v>2.4E-10</v>
      </c>
      <c r="BV265" s="2">
        <v>6.1498719358400002</v>
      </c>
      <c r="BW265" s="2">
        <v>18606.4989460002</v>
      </c>
      <c r="BX265" s="2">
        <f t="shared" si="36"/>
        <v>2.1303360535260406E-10</v>
      </c>
      <c r="BY265" s="154"/>
      <c r="BZ265" s="155"/>
      <c r="CA265" s="155"/>
      <c r="CB265" s="155"/>
      <c r="CC265" s="154"/>
      <c r="CD265" s="154"/>
      <c r="CE265" s="155"/>
      <c r="CF265" s="155"/>
      <c r="CG265" s="155"/>
      <c r="CH265" s="154"/>
      <c r="CI265" s="154"/>
      <c r="CJ265" s="155"/>
      <c r="CK265" s="155"/>
      <c r="CL265" s="155"/>
      <c r="CM265" s="154"/>
      <c r="CN265" s="154"/>
      <c r="CO265" s="155"/>
      <c r="CP265" s="155"/>
      <c r="CQ265" s="155"/>
      <c r="CR265" s="154"/>
    </row>
    <row r="266" spans="1:96" ht="13.5" x14ac:dyDescent="0.3">
      <c r="A266" s="154"/>
      <c r="B266" s="154"/>
      <c r="C266" s="154"/>
      <c r="D266" s="154"/>
      <c r="E266" s="154"/>
      <c r="F266" s="154"/>
      <c r="G266" s="154"/>
      <c r="H266" s="154"/>
      <c r="I266" s="154"/>
      <c r="J266" s="154"/>
      <c r="K266" s="154"/>
      <c r="L266" s="154"/>
      <c r="M266" s="2">
        <v>6.6899999999999999E-9</v>
      </c>
      <c r="N266" s="2">
        <v>2.5103007702600002</v>
      </c>
      <c r="O266" s="2">
        <v>2388.8940204492001</v>
      </c>
      <c r="P266" s="2">
        <f t="shared" si="33"/>
        <v>-5.9653096693472337E-9</v>
      </c>
      <c r="Q266" s="154"/>
      <c r="R266" s="2">
        <v>7.2999999999999996E-10</v>
      </c>
      <c r="S266" s="2">
        <v>0.53299090807000005</v>
      </c>
      <c r="T266" s="2">
        <v>2301.58581590939</v>
      </c>
      <c r="U266" s="2">
        <f t="shared" si="34"/>
        <v>7.1303743536171616E-10</v>
      </c>
      <c r="V266" s="154"/>
      <c r="W266" s="155"/>
      <c r="X266" s="155"/>
      <c r="Y266" s="155"/>
      <c r="Z266" s="154"/>
      <c r="AA266" s="154"/>
      <c r="AB266" s="155"/>
      <c r="AC266" s="155"/>
      <c r="AD266" s="155"/>
      <c r="AE266" s="154"/>
      <c r="AF266" s="154"/>
      <c r="AG266" s="155"/>
      <c r="AH266" s="155"/>
      <c r="AI266" s="155"/>
      <c r="AJ266" s="154"/>
      <c r="AK266" s="154"/>
      <c r="AL266" s="155"/>
      <c r="AM266" s="155"/>
      <c r="AN266" s="155"/>
      <c r="AO266" s="154"/>
      <c r="AP266" s="154"/>
      <c r="AQ266" s="155"/>
      <c r="AR266" s="155"/>
      <c r="AS266" s="155"/>
      <c r="AT266" s="154"/>
      <c r="AU266" s="154"/>
      <c r="AV266" s="155"/>
      <c r="AW266" s="155"/>
      <c r="AX266" s="155"/>
      <c r="AY266" s="154"/>
      <c r="AZ266" s="154"/>
      <c r="BA266" s="155"/>
      <c r="BB266" s="155"/>
      <c r="BC266" s="155"/>
      <c r="BD266" s="154"/>
      <c r="BE266" s="154"/>
      <c r="BF266" s="155"/>
      <c r="BG266" s="155"/>
      <c r="BH266" s="155"/>
      <c r="BI266" s="154"/>
      <c r="BJ266" s="154"/>
      <c r="BK266" s="155"/>
      <c r="BL266" s="155"/>
      <c r="BM266" s="155"/>
      <c r="BN266" s="154"/>
      <c r="BO266" s="2"/>
      <c r="BP266" s="2">
        <v>1.9000000000000001E-9</v>
      </c>
      <c r="BQ266" s="2">
        <v>0.99256176518000006</v>
      </c>
      <c r="BR266" s="2">
        <v>29296.615389578601</v>
      </c>
      <c r="BS266" s="2">
        <f t="shared" si="35"/>
        <v>1.4569150875668034E-9</v>
      </c>
      <c r="BT266" s="2"/>
      <c r="BU266" s="2">
        <v>2.4E-10</v>
      </c>
      <c r="BV266" s="2">
        <v>3.7422596454699999</v>
      </c>
      <c r="BW266" s="2">
        <v>29026.4852295077</v>
      </c>
      <c r="BX266" s="2">
        <f t="shared" si="36"/>
        <v>-1.6601678435166156E-10</v>
      </c>
      <c r="BY266" s="154"/>
      <c r="BZ266" s="155"/>
      <c r="CA266" s="155"/>
      <c r="CB266" s="155"/>
      <c r="CC266" s="154"/>
      <c r="CD266" s="154"/>
      <c r="CE266" s="155"/>
      <c r="CF266" s="155"/>
      <c r="CG266" s="155"/>
      <c r="CH266" s="154"/>
      <c r="CI266" s="154"/>
      <c r="CJ266" s="155"/>
      <c r="CK266" s="155"/>
      <c r="CL266" s="155"/>
      <c r="CM266" s="154"/>
      <c r="CN266" s="154"/>
      <c r="CO266" s="155"/>
      <c r="CP266" s="155"/>
      <c r="CQ266" s="155"/>
      <c r="CR266" s="154"/>
    </row>
    <row r="267" spans="1:96" ht="13.5" x14ac:dyDescent="0.3">
      <c r="A267" s="154"/>
      <c r="B267" s="154"/>
      <c r="C267" s="154"/>
      <c r="D267" s="154"/>
      <c r="E267" s="154"/>
      <c r="F267" s="154"/>
      <c r="G267" s="154"/>
      <c r="H267" s="154"/>
      <c r="I267" s="154"/>
      <c r="J267" s="154"/>
      <c r="K267" s="154"/>
      <c r="L267" s="154"/>
      <c r="M267" s="2">
        <v>5.4999999999999996E-9</v>
      </c>
      <c r="N267" s="2">
        <v>6.8838643419999998E-2</v>
      </c>
      <c r="O267" s="2">
        <v>20199.094959632999</v>
      </c>
      <c r="P267" s="2">
        <f t="shared" si="33"/>
        <v>8.5455989808389604E-10</v>
      </c>
      <c r="Q267" s="154"/>
      <c r="R267" s="2">
        <v>6.9999999999999996E-10</v>
      </c>
      <c r="S267" s="2">
        <v>4.31243357502</v>
      </c>
      <c r="T267" s="2">
        <v>19402.7969528166</v>
      </c>
      <c r="U267" s="2">
        <f t="shared" si="34"/>
        <v>3.8301779971630891E-10</v>
      </c>
      <c r="V267" s="154"/>
      <c r="W267" s="155"/>
      <c r="X267" s="155"/>
      <c r="Y267" s="155"/>
      <c r="Z267" s="154"/>
      <c r="AA267" s="154"/>
      <c r="AB267" s="155"/>
      <c r="AC267" s="155"/>
      <c r="AD267" s="155"/>
      <c r="AE267" s="154"/>
      <c r="AF267" s="154"/>
      <c r="AG267" s="155"/>
      <c r="AH267" s="155"/>
      <c r="AI267" s="155"/>
      <c r="AJ267" s="154"/>
      <c r="AK267" s="154"/>
      <c r="AL267" s="155"/>
      <c r="AM267" s="155"/>
      <c r="AN267" s="155"/>
      <c r="AO267" s="154"/>
      <c r="AP267" s="154"/>
      <c r="AQ267" s="155"/>
      <c r="AR267" s="155"/>
      <c r="AS267" s="155"/>
      <c r="AT267" s="154"/>
      <c r="AU267" s="154"/>
      <c r="AV267" s="155"/>
      <c r="AW267" s="155"/>
      <c r="AX267" s="155"/>
      <c r="AY267" s="154"/>
      <c r="AZ267" s="154"/>
      <c r="BA267" s="155"/>
      <c r="BB267" s="155"/>
      <c r="BC267" s="155"/>
      <c r="BD267" s="154"/>
      <c r="BE267" s="154"/>
      <c r="BF267" s="155"/>
      <c r="BG267" s="155"/>
      <c r="BH267" s="155"/>
      <c r="BI267" s="154"/>
      <c r="BJ267" s="154"/>
      <c r="BK267" s="155"/>
      <c r="BL267" s="155"/>
      <c r="BM267" s="155"/>
      <c r="BN267" s="154"/>
      <c r="BO267" s="2"/>
      <c r="BP267" s="2">
        <v>2.3800000000000001E-9</v>
      </c>
      <c r="BQ267" s="2">
        <v>5.4247143122099999</v>
      </c>
      <c r="BR267" s="2">
        <v>39609.654583165597</v>
      </c>
      <c r="BS267" s="2">
        <f t="shared" si="35"/>
        <v>-5.1635001837078428E-11</v>
      </c>
      <c r="BT267" s="2"/>
      <c r="BU267" s="2">
        <v>2.5000000000000002E-10</v>
      </c>
      <c r="BV267" s="2">
        <v>5.7046062156500001</v>
      </c>
      <c r="BW267" s="2">
        <v>27707.542494294801</v>
      </c>
      <c r="BX267" s="2">
        <f t="shared" si="36"/>
        <v>-2.4518029465993322E-10</v>
      </c>
      <c r="BY267" s="154"/>
      <c r="BZ267" s="155"/>
      <c r="CA267" s="155"/>
      <c r="CB267" s="155"/>
      <c r="CC267" s="154"/>
      <c r="CD267" s="154"/>
      <c r="CE267" s="155"/>
      <c r="CF267" s="155"/>
      <c r="CG267" s="155"/>
      <c r="CH267" s="154"/>
      <c r="CI267" s="154"/>
      <c r="CJ267" s="155"/>
      <c r="CK267" s="155"/>
      <c r="CL267" s="155"/>
      <c r="CM267" s="154"/>
      <c r="CN267" s="154"/>
      <c r="CO267" s="155"/>
      <c r="CP267" s="155"/>
      <c r="CQ267" s="155"/>
      <c r="CR267" s="154"/>
    </row>
    <row r="268" spans="1:96" ht="13.5" x14ac:dyDescent="0.3">
      <c r="A268" s="154"/>
      <c r="B268" s="154"/>
      <c r="C268" s="154"/>
      <c r="D268" s="154"/>
      <c r="E268" s="154"/>
      <c r="F268" s="154"/>
      <c r="G268" s="154"/>
      <c r="H268" s="154"/>
      <c r="I268" s="154"/>
      <c r="J268" s="154"/>
      <c r="K268" s="154"/>
      <c r="L268" s="154"/>
      <c r="M268" s="2">
        <v>6.2900000000000004E-9</v>
      </c>
      <c r="N268" s="2">
        <v>4.1335099567500002</v>
      </c>
      <c r="O268" s="2">
        <v>45892.730433156903</v>
      </c>
      <c r="P268" s="2">
        <f t="shared" si="33"/>
        <v>-1.5475665661170683E-9</v>
      </c>
      <c r="Q268" s="154"/>
      <c r="R268" s="2">
        <v>6.6999999999999996E-10</v>
      </c>
      <c r="S268" s="2">
        <v>2.5385233666799998</v>
      </c>
      <c r="T268" s="2">
        <v>377.37360791579999</v>
      </c>
      <c r="U268" s="2">
        <f t="shared" si="34"/>
        <v>-4.8702638243008255E-10</v>
      </c>
      <c r="V268" s="154"/>
      <c r="W268" s="155"/>
      <c r="X268" s="155"/>
      <c r="Y268" s="155"/>
      <c r="Z268" s="154"/>
      <c r="AA268" s="154"/>
      <c r="AB268" s="155"/>
      <c r="AC268" s="155"/>
      <c r="AD268" s="155"/>
      <c r="AE268" s="154"/>
      <c r="AF268" s="154"/>
      <c r="AG268" s="155"/>
      <c r="AH268" s="155"/>
      <c r="AI268" s="155"/>
      <c r="AJ268" s="154"/>
      <c r="AK268" s="154"/>
      <c r="AL268" s="155"/>
      <c r="AM268" s="155"/>
      <c r="AN268" s="155"/>
      <c r="AO268" s="154"/>
      <c r="AP268" s="154"/>
      <c r="AQ268" s="155"/>
      <c r="AR268" s="155"/>
      <c r="AS268" s="155"/>
      <c r="AT268" s="154"/>
      <c r="AU268" s="154"/>
      <c r="AV268" s="155"/>
      <c r="AW268" s="155"/>
      <c r="AX268" s="155"/>
      <c r="AY268" s="154"/>
      <c r="AZ268" s="154"/>
      <c r="BA268" s="155"/>
      <c r="BB268" s="155"/>
      <c r="BC268" s="155"/>
      <c r="BD268" s="154"/>
      <c r="BE268" s="154"/>
      <c r="BF268" s="155"/>
      <c r="BG268" s="155"/>
      <c r="BH268" s="155"/>
      <c r="BI268" s="154"/>
      <c r="BJ268" s="154"/>
      <c r="BK268" s="155"/>
      <c r="BL268" s="155"/>
      <c r="BM268" s="155"/>
      <c r="BN268" s="154"/>
      <c r="BO268" s="2"/>
      <c r="BP268" s="2">
        <v>2.6200000000000001E-9</v>
      </c>
      <c r="BQ268" s="2">
        <v>5.2696192419800001</v>
      </c>
      <c r="BR268" s="2">
        <v>522.57741809380002</v>
      </c>
      <c r="BS268" s="2">
        <f t="shared" si="35"/>
        <v>9.7156818616045899E-10</v>
      </c>
      <c r="BT268" s="2"/>
      <c r="BU268" s="2">
        <v>2.5000000000000002E-10</v>
      </c>
      <c r="BV268" s="2">
        <v>5.3392884065199997</v>
      </c>
      <c r="BW268" s="2">
        <v>15141.390794311999</v>
      </c>
      <c r="BX268" s="2">
        <f t="shared" si="36"/>
        <v>2.4950027479935111E-10</v>
      </c>
      <c r="BY268" s="154"/>
      <c r="BZ268" s="155"/>
      <c r="CA268" s="155"/>
      <c r="CB268" s="155"/>
      <c r="CC268" s="154"/>
      <c r="CD268" s="154"/>
      <c r="CE268" s="155"/>
      <c r="CF268" s="155"/>
      <c r="CG268" s="155"/>
      <c r="CH268" s="154"/>
      <c r="CI268" s="154"/>
      <c r="CJ268" s="155"/>
      <c r="CK268" s="155"/>
      <c r="CL268" s="155"/>
      <c r="CM268" s="154"/>
      <c r="CN268" s="154"/>
      <c r="CO268" s="155"/>
      <c r="CP268" s="155"/>
      <c r="CQ268" s="155"/>
      <c r="CR268" s="154"/>
    </row>
    <row r="269" spans="1:96" ht="13.5" x14ac:dyDescent="0.3">
      <c r="A269" s="154"/>
      <c r="B269" s="154"/>
      <c r="C269" s="154"/>
      <c r="D269" s="154"/>
      <c r="E269" s="154"/>
      <c r="F269" s="154"/>
      <c r="G269" s="154"/>
      <c r="H269" s="154"/>
      <c r="I269" s="154"/>
      <c r="J269" s="154"/>
      <c r="K269" s="154"/>
      <c r="L269" s="154"/>
      <c r="M269" s="2">
        <v>6.7800000000000002E-9</v>
      </c>
      <c r="N269" s="2">
        <v>6.0919016353300002</v>
      </c>
      <c r="O269" s="2">
        <v>135.62532501000001</v>
      </c>
      <c r="P269" s="2">
        <f t="shared" si="33"/>
        <v>-2.8923611358071218E-9</v>
      </c>
      <c r="Q269" s="154"/>
      <c r="R269" s="2">
        <v>5.6000000000000003E-10</v>
      </c>
      <c r="S269" s="2">
        <v>3.2081684469499998</v>
      </c>
      <c r="T269" s="2">
        <v>24889.574795991601</v>
      </c>
      <c r="U269" s="2">
        <f t="shared" si="34"/>
        <v>3.2801299069589792E-10</v>
      </c>
      <c r="V269" s="154"/>
      <c r="W269" s="155"/>
      <c r="X269" s="155"/>
      <c r="Y269" s="155"/>
      <c r="Z269" s="154"/>
      <c r="AA269" s="154"/>
      <c r="AB269" s="155"/>
      <c r="AC269" s="155"/>
      <c r="AD269" s="155"/>
      <c r="AE269" s="154"/>
      <c r="AF269" s="154"/>
      <c r="AG269" s="155"/>
      <c r="AH269" s="155"/>
      <c r="AI269" s="155"/>
      <c r="AJ269" s="154"/>
      <c r="AK269" s="154"/>
      <c r="AL269" s="155"/>
      <c r="AM269" s="155"/>
      <c r="AN269" s="155"/>
      <c r="AO269" s="154"/>
      <c r="AP269" s="154"/>
      <c r="AQ269" s="155"/>
      <c r="AR269" s="155"/>
      <c r="AS269" s="155"/>
      <c r="AT269" s="154"/>
      <c r="AU269" s="154"/>
      <c r="AV269" s="155"/>
      <c r="AW269" s="155"/>
      <c r="AX269" s="155"/>
      <c r="AY269" s="154"/>
      <c r="AZ269" s="154"/>
      <c r="BA269" s="155"/>
      <c r="BB269" s="155"/>
      <c r="BC269" s="155"/>
      <c r="BD269" s="154"/>
      <c r="BE269" s="154"/>
      <c r="BF269" s="155"/>
      <c r="BG269" s="155"/>
      <c r="BH269" s="155"/>
      <c r="BI269" s="154"/>
      <c r="BJ269" s="154"/>
      <c r="BK269" s="155"/>
      <c r="BL269" s="155"/>
      <c r="BM269" s="155"/>
      <c r="BN269" s="154"/>
      <c r="BO269" s="2"/>
      <c r="BP269" s="2">
        <v>2.1000000000000002E-9</v>
      </c>
      <c r="BQ269" s="2">
        <v>4.6861818315799999</v>
      </c>
      <c r="BR269" s="2">
        <v>6254.6266625236003</v>
      </c>
      <c r="BS269" s="2">
        <f t="shared" si="35"/>
        <v>1.8001330555132932E-9</v>
      </c>
      <c r="BT269" s="2"/>
      <c r="BU269" s="2">
        <v>2.7E-10</v>
      </c>
      <c r="BV269" s="2">
        <v>3.0232089713999999</v>
      </c>
      <c r="BW269" s="2">
        <v>6286.3622074092009</v>
      </c>
      <c r="BX269" s="2">
        <f t="shared" si="36"/>
        <v>-3.1707724594837428E-11</v>
      </c>
      <c r="BY269" s="154"/>
      <c r="BZ269" s="155"/>
      <c r="CA269" s="155"/>
      <c r="CB269" s="155"/>
      <c r="CC269" s="154"/>
      <c r="CD269" s="154"/>
      <c r="CE269" s="155"/>
      <c r="CF269" s="155"/>
      <c r="CG269" s="155"/>
      <c r="CH269" s="154"/>
      <c r="CI269" s="154"/>
      <c r="CJ269" s="155"/>
      <c r="CK269" s="155"/>
      <c r="CL269" s="155"/>
      <c r="CM269" s="154"/>
      <c r="CN269" s="154"/>
      <c r="CO269" s="155"/>
      <c r="CP269" s="155"/>
      <c r="CQ269" s="155"/>
      <c r="CR269" s="154"/>
    </row>
    <row r="270" spans="1:96" ht="13.5" x14ac:dyDescent="0.3">
      <c r="A270" s="154"/>
      <c r="B270" s="154"/>
      <c r="C270" s="154"/>
      <c r="D270" s="154"/>
      <c r="E270" s="154"/>
      <c r="F270" s="154"/>
      <c r="G270" s="154"/>
      <c r="H270" s="154"/>
      <c r="I270" s="154"/>
      <c r="J270" s="154"/>
      <c r="K270" s="154"/>
      <c r="L270" s="154"/>
      <c r="M270" s="2">
        <v>5.93E-9</v>
      </c>
      <c r="N270" s="2">
        <v>1.50136257618</v>
      </c>
      <c r="O270" s="2">
        <v>226858.23855437001</v>
      </c>
      <c r="P270" s="2">
        <f t="shared" si="33"/>
        <v>-3.098726165665525E-9</v>
      </c>
      <c r="Q270" s="154"/>
      <c r="R270" s="2">
        <v>5.3000000000000003E-10</v>
      </c>
      <c r="S270" s="2">
        <v>3.1781659914199998</v>
      </c>
      <c r="T270" s="2">
        <v>18451.078546565899</v>
      </c>
      <c r="U270" s="2">
        <f t="shared" si="34"/>
        <v>1.5917444068013743E-10</v>
      </c>
      <c r="V270" s="154"/>
      <c r="W270" s="155"/>
      <c r="X270" s="155"/>
      <c r="Y270" s="155"/>
      <c r="Z270" s="154"/>
      <c r="AA270" s="154"/>
      <c r="AB270" s="155"/>
      <c r="AC270" s="155"/>
      <c r="AD270" s="155"/>
      <c r="AE270" s="154"/>
      <c r="AF270" s="154"/>
      <c r="AG270" s="155"/>
      <c r="AH270" s="155"/>
      <c r="AI270" s="155"/>
      <c r="AJ270" s="154"/>
      <c r="AK270" s="154"/>
      <c r="AL270" s="155"/>
      <c r="AM270" s="155"/>
      <c r="AN270" s="155"/>
      <c r="AO270" s="154"/>
      <c r="AP270" s="154"/>
      <c r="AQ270" s="155"/>
      <c r="AR270" s="155"/>
      <c r="AS270" s="155"/>
      <c r="AT270" s="154"/>
      <c r="AU270" s="154"/>
      <c r="AV270" s="155"/>
      <c r="AW270" s="155"/>
      <c r="AX270" s="155"/>
      <c r="AY270" s="154"/>
      <c r="AZ270" s="154"/>
      <c r="BA270" s="155"/>
      <c r="BB270" s="155"/>
      <c r="BC270" s="155"/>
      <c r="BD270" s="154"/>
      <c r="BE270" s="154"/>
      <c r="BF270" s="155"/>
      <c r="BG270" s="155"/>
      <c r="BH270" s="155"/>
      <c r="BI270" s="154"/>
      <c r="BJ270" s="154"/>
      <c r="BK270" s="155"/>
      <c r="BL270" s="155"/>
      <c r="BM270" s="155"/>
      <c r="BN270" s="154"/>
      <c r="BO270" s="2"/>
      <c r="BP270" s="2">
        <v>1.97E-9</v>
      </c>
      <c r="BQ270" s="2">
        <v>2.8062455408</v>
      </c>
      <c r="BR270" s="2">
        <v>4933.2084403325998</v>
      </c>
      <c r="BS270" s="2">
        <f t="shared" si="35"/>
        <v>6.2213483321617646E-10</v>
      </c>
      <c r="BT270" s="2"/>
      <c r="BU270" s="2">
        <v>2.3000000000000001E-10</v>
      </c>
      <c r="BV270" s="2">
        <v>0.28364955405999998</v>
      </c>
      <c r="BW270" s="2">
        <v>5327.4761083827998</v>
      </c>
      <c r="BX270" s="2">
        <f t="shared" si="36"/>
        <v>9.3398571589243135E-11</v>
      </c>
      <c r="BY270" s="154"/>
      <c r="BZ270" s="155"/>
      <c r="CA270" s="155"/>
      <c r="CB270" s="155"/>
      <c r="CC270" s="154"/>
      <c r="CD270" s="154"/>
      <c r="CE270" s="155"/>
      <c r="CF270" s="155"/>
      <c r="CG270" s="155"/>
      <c r="CH270" s="154"/>
      <c r="CI270" s="154"/>
      <c r="CJ270" s="155"/>
      <c r="CK270" s="155"/>
      <c r="CL270" s="155"/>
      <c r="CM270" s="154"/>
      <c r="CN270" s="154"/>
      <c r="CO270" s="155"/>
      <c r="CP270" s="155"/>
      <c r="CQ270" s="155"/>
      <c r="CR270" s="154"/>
    </row>
    <row r="271" spans="1:96" ht="13.5" x14ac:dyDescent="0.3">
      <c r="A271" s="154"/>
      <c r="B271" s="154"/>
      <c r="C271" s="154"/>
      <c r="D271" s="154"/>
      <c r="E271" s="154"/>
      <c r="F271" s="154"/>
      <c r="G271" s="154"/>
      <c r="H271" s="154"/>
      <c r="I271" s="154"/>
      <c r="J271" s="154"/>
      <c r="K271" s="154"/>
      <c r="L271" s="154"/>
      <c r="M271" s="2">
        <v>5.4199999999999999E-9</v>
      </c>
      <c r="N271" s="2">
        <v>3.5857364517299999</v>
      </c>
      <c r="O271" s="2">
        <v>6148.0107699560003</v>
      </c>
      <c r="P271" s="2">
        <f t="shared" si="33"/>
        <v>-5.2754455408640795E-9</v>
      </c>
      <c r="Q271" s="154"/>
      <c r="R271" s="2">
        <v>5.3000000000000003E-10</v>
      </c>
      <c r="S271" s="2">
        <v>3.6152927021600001</v>
      </c>
      <c r="T271" s="2">
        <v>77.673770427999997</v>
      </c>
      <c r="U271" s="2">
        <f t="shared" si="34"/>
        <v>8.677819363834874E-11</v>
      </c>
      <c r="V271" s="154"/>
      <c r="W271" s="155"/>
      <c r="X271" s="155"/>
      <c r="Y271" s="155"/>
      <c r="Z271" s="154"/>
      <c r="AA271" s="154"/>
      <c r="AB271" s="155"/>
      <c r="AC271" s="155"/>
      <c r="AD271" s="155"/>
      <c r="AE271" s="154"/>
      <c r="AF271" s="154"/>
      <c r="AG271" s="155"/>
      <c r="AH271" s="155"/>
      <c r="AI271" s="155"/>
      <c r="AJ271" s="154"/>
      <c r="AK271" s="154"/>
      <c r="AL271" s="155"/>
      <c r="AM271" s="155"/>
      <c r="AN271" s="155"/>
      <c r="AO271" s="154"/>
      <c r="AP271" s="154"/>
      <c r="AQ271" s="155"/>
      <c r="AR271" s="155"/>
      <c r="AS271" s="155"/>
      <c r="AT271" s="154"/>
      <c r="AU271" s="154"/>
      <c r="AV271" s="155"/>
      <c r="AW271" s="155"/>
      <c r="AX271" s="155"/>
      <c r="AY271" s="154"/>
      <c r="AZ271" s="154"/>
      <c r="BA271" s="155"/>
      <c r="BB271" s="155"/>
      <c r="BC271" s="155"/>
      <c r="BD271" s="154"/>
      <c r="BE271" s="154"/>
      <c r="BF271" s="155"/>
      <c r="BG271" s="155"/>
      <c r="BH271" s="155"/>
      <c r="BI271" s="154"/>
      <c r="BJ271" s="154"/>
      <c r="BK271" s="155"/>
      <c r="BL271" s="155"/>
      <c r="BM271" s="155"/>
      <c r="BN271" s="154"/>
      <c r="BO271" s="2"/>
      <c r="BP271" s="2">
        <v>2.52E-9</v>
      </c>
      <c r="BQ271" s="2">
        <v>4.3622015460799997</v>
      </c>
      <c r="BR271" s="2">
        <v>40879.440504643797</v>
      </c>
      <c r="BS271" s="2">
        <f t="shared" si="35"/>
        <v>-1.6868086844142175E-9</v>
      </c>
      <c r="BT271" s="2"/>
      <c r="BU271" s="2">
        <v>2.5999999999999998E-10</v>
      </c>
      <c r="BV271" s="2">
        <v>1.3424046168699999</v>
      </c>
      <c r="BW271" s="2">
        <v>18875.525869773999</v>
      </c>
      <c r="BX271" s="2">
        <f t="shared" si="36"/>
        <v>2.597853101159796E-10</v>
      </c>
      <c r="BY271" s="154"/>
      <c r="BZ271" s="155"/>
      <c r="CA271" s="155"/>
      <c r="CB271" s="155"/>
      <c r="CC271" s="154"/>
      <c r="CD271" s="154"/>
      <c r="CE271" s="155"/>
      <c r="CF271" s="155"/>
      <c r="CG271" s="155"/>
      <c r="CH271" s="154"/>
      <c r="CI271" s="154"/>
      <c r="CJ271" s="155"/>
      <c r="CK271" s="155"/>
      <c r="CL271" s="155"/>
      <c r="CM271" s="154"/>
      <c r="CN271" s="154"/>
      <c r="CO271" s="155"/>
      <c r="CP271" s="155"/>
      <c r="CQ271" s="155"/>
      <c r="CR271" s="154"/>
    </row>
    <row r="272" spans="1:96" ht="13.5" x14ac:dyDescent="0.3">
      <c r="A272" s="154"/>
      <c r="B272" s="154"/>
      <c r="C272" s="154"/>
      <c r="D272" s="154"/>
      <c r="E272" s="154"/>
      <c r="F272" s="154"/>
      <c r="G272" s="154"/>
      <c r="H272" s="154"/>
      <c r="I272" s="154"/>
      <c r="J272" s="154"/>
      <c r="K272" s="154"/>
      <c r="L272" s="154"/>
      <c r="M272" s="2">
        <v>6.82E-9</v>
      </c>
      <c r="N272" s="2">
        <v>5.0220306778800001</v>
      </c>
      <c r="O272" s="2">
        <v>17253.0411076895</v>
      </c>
      <c r="P272" s="2">
        <f t="shared" si="33"/>
        <v>-5.4669834433317968E-9</v>
      </c>
      <c r="Q272" s="154"/>
      <c r="R272" s="2">
        <v>5.3000000000000003E-10</v>
      </c>
      <c r="S272" s="2">
        <v>0.45467549335000002</v>
      </c>
      <c r="T272" s="2">
        <v>30666.154958432799</v>
      </c>
      <c r="U272" s="2">
        <f t="shared" si="34"/>
        <v>-2.9430757054600928E-10</v>
      </c>
      <c r="V272" s="154"/>
      <c r="W272" s="155"/>
      <c r="X272" s="155"/>
      <c r="Y272" s="155"/>
      <c r="Z272" s="154"/>
      <c r="AA272" s="154"/>
      <c r="AB272" s="155"/>
      <c r="AC272" s="155"/>
      <c r="AD272" s="155"/>
      <c r="AE272" s="154"/>
      <c r="AF272" s="154"/>
      <c r="AG272" s="155"/>
      <c r="AH272" s="155"/>
      <c r="AI272" s="155"/>
      <c r="AJ272" s="154"/>
      <c r="AK272" s="154"/>
      <c r="AL272" s="155"/>
      <c r="AM272" s="155"/>
      <c r="AN272" s="155"/>
      <c r="AO272" s="154"/>
      <c r="AP272" s="154"/>
      <c r="AQ272" s="155"/>
      <c r="AR272" s="155"/>
      <c r="AS272" s="155"/>
      <c r="AT272" s="154"/>
      <c r="AU272" s="154"/>
      <c r="AV272" s="155"/>
      <c r="AW272" s="155"/>
      <c r="AX272" s="155"/>
      <c r="AY272" s="154"/>
      <c r="AZ272" s="154"/>
      <c r="BA272" s="155"/>
      <c r="BB272" s="155"/>
      <c r="BC272" s="155"/>
      <c r="BD272" s="154"/>
      <c r="BE272" s="154"/>
      <c r="BF272" s="155"/>
      <c r="BG272" s="155"/>
      <c r="BH272" s="155"/>
      <c r="BI272" s="154"/>
      <c r="BJ272" s="154"/>
      <c r="BK272" s="155"/>
      <c r="BL272" s="155"/>
      <c r="BM272" s="155"/>
      <c r="BN272" s="154"/>
      <c r="BO272" s="2"/>
      <c r="BP272" s="2">
        <v>2.6099999999999999E-9</v>
      </c>
      <c r="BQ272" s="2">
        <v>1.07241516738</v>
      </c>
      <c r="BR272" s="2">
        <v>55022.9357470744</v>
      </c>
      <c r="BS272" s="2">
        <f t="shared" si="35"/>
        <v>-2.1471382366037971E-9</v>
      </c>
      <c r="BT272" s="2"/>
      <c r="BU272" s="2">
        <v>2.4E-10</v>
      </c>
      <c r="BV272" s="2">
        <v>1.33998410121</v>
      </c>
      <c r="BW272" s="2">
        <v>19800.945956224801</v>
      </c>
      <c r="BX272" s="2">
        <f t="shared" si="36"/>
        <v>-1.9262236457337846E-10</v>
      </c>
      <c r="BY272" s="154"/>
      <c r="BZ272" s="155"/>
      <c r="CA272" s="155"/>
      <c r="CB272" s="155"/>
      <c r="CC272" s="154"/>
      <c r="CD272" s="154"/>
      <c r="CE272" s="155"/>
      <c r="CF272" s="155"/>
      <c r="CG272" s="155"/>
      <c r="CH272" s="154"/>
      <c r="CI272" s="154"/>
      <c r="CJ272" s="155"/>
      <c r="CK272" s="155"/>
      <c r="CL272" s="155"/>
      <c r="CM272" s="154"/>
      <c r="CN272" s="154"/>
      <c r="CO272" s="155"/>
      <c r="CP272" s="155"/>
      <c r="CQ272" s="155"/>
      <c r="CR272" s="154"/>
    </row>
    <row r="273" spans="1:96" ht="13.5" x14ac:dyDescent="0.3">
      <c r="A273" s="154"/>
      <c r="B273" s="154"/>
      <c r="C273" s="154"/>
      <c r="D273" s="154"/>
      <c r="E273" s="154"/>
      <c r="F273" s="154"/>
      <c r="G273" s="154"/>
      <c r="H273" s="154"/>
      <c r="I273" s="154"/>
      <c r="J273" s="154"/>
      <c r="K273" s="154"/>
      <c r="L273" s="154"/>
      <c r="M273" s="2">
        <v>5.6500000000000001E-9</v>
      </c>
      <c r="N273" s="2">
        <v>4.2930923860999997</v>
      </c>
      <c r="O273" s="2">
        <v>11933.367960669601</v>
      </c>
      <c r="P273" s="2">
        <f t="shared" si="33"/>
        <v>-5.5448059356931854E-9</v>
      </c>
      <c r="Q273" s="154"/>
      <c r="R273" s="2">
        <v>6.0999999999999996E-10</v>
      </c>
      <c r="S273" s="2">
        <v>0.14807288453</v>
      </c>
      <c r="T273" s="2">
        <v>23013.5395395872</v>
      </c>
      <c r="U273" s="2">
        <f t="shared" si="34"/>
        <v>-6.0794789950931905E-10</v>
      </c>
      <c r="V273" s="154"/>
      <c r="W273" s="155"/>
      <c r="X273" s="155"/>
      <c r="Y273" s="155"/>
      <c r="Z273" s="154"/>
      <c r="AA273" s="154"/>
      <c r="AB273" s="155"/>
      <c r="AC273" s="155"/>
      <c r="AD273" s="155"/>
      <c r="AE273" s="154"/>
      <c r="AF273" s="154"/>
      <c r="AG273" s="155"/>
      <c r="AH273" s="155"/>
      <c r="AI273" s="155"/>
      <c r="AJ273" s="154"/>
      <c r="AK273" s="154"/>
      <c r="AL273" s="155"/>
      <c r="AM273" s="155"/>
      <c r="AN273" s="155"/>
      <c r="AO273" s="154"/>
      <c r="AP273" s="154"/>
      <c r="AQ273" s="155"/>
      <c r="AR273" s="155"/>
      <c r="AS273" s="155"/>
      <c r="AT273" s="154"/>
      <c r="AU273" s="154"/>
      <c r="AV273" s="155"/>
      <c r="AW273" s="155"/>
      <c r="AX273" s="155"/>
      <c r="AY273" s="154"/>
      <c r="AZ273" s="154"/>
      <c r="BA273" s="155"/>
      <c r="BB273" s="155"/>
      <c r="BC273" s="155"/>
      <c r="BD273" s="154"/>
      <c r="BE273" s="154"/>
      <c r="BF273" s="155"/>
      <c r="BG273" s="155"/>
      <c r="BH273" s="155"/>
      <c r="BI273" s="154"/>
      <c r="BJ273" s="154"/>
      <c r="BK273" s="155"/>
      <c r="BL273" s="155"/>
      <c r="BM273" s="155"/>
      <c r="BN273" s="154"/>
      <c r="BO273" s="2"/>
      <c r="BP273" s="2">
        <v>1.8899999999999999E-9</v>
      </c>
      <c r="BQ273" s="2">
        <v>3.8296673447599998</v>
      </c>
      <c r="BR273" s="2">
        <v>419.48464387519999</v>
      </c>
      <c r="BS273" s="2">
        <f t="shared" si="35"/>
        <v>-6.5283483998466279E-10</v>
      </c>
      <c r="BT273" s="2"/>
      <c r="BU273" s="2">
        <v>2.5000000000000002E-10</v>
      </c>
      <c r="BV273" s="2">
        <v>6.0017249400399999</v>
      </c>
      <c r="BW273" s="2">
        <v>6489.2613984285999</v>
      </c>
      <c r="BX273" s="2">
        <f t="shared" si="36"/>
        <v>-3.164228715862561E-11</v>
      </c>
      <c r="BY273" s="154"/>
      <c r="BZ273" s="155"/>
      <c r="CA273" s="155"/>
      <c r="CB273" s="155"/>
      <c r="CC273" s="154"/>
      <c r="CD273" s="154"/>
      <c r="CE273" s="155"/>
      <c r="CF273" s="155"/>
      <c r="CG273" s="155"/>
      <c r="CH273" s="154"/>
      <c r="CI273" s="154"/>
      <c r="CJ273" s="155"/>
      <c r="CK273" s="155"/>
      <c r="CL273" s="155"/>
      <c r="CM273" s="154"/>
      <c r="CN273" s="154"/>
      <c r="CO273" s="155"/>
      <c r="CP273" s="155"/>
      <c r="CQ273" s="155"/>
      <c r="CR273" s="154"/>
    </row>
    <row r="274" spans="1:96" ht="13.5" x14ac:dyDescent="0.3">
      <c r="A274" s="154"/>
      <c r="B274" s="154"/>
      <c r="C274" s="154"/>
      <c r="D274" s="154"/>
      <c r="E274" s="154"/>
      <c r="F274" s="154"/>
      <c r="G274" s="154"/>
      <c r="H274" s="154"/>
      <c r="I274" s="154"/>
      <c r="J274" s="154"/>
      <c r="K274" s="154"/>
      <c r="L274" s="154"/>
      <c r="M274" s="2">
        <v>4.8600000000000002E-9</v>
      </c>
      <c r="N274" s="2">
        <v>0.77746204893000004</v>
      </c>
      <c r="O274" s="2">
        <v>27.4015560968</v>
      </c>
      <c r="P274" s="2">
        <f t="shared" si="33"/>
        <v>1.6586333690263402E-9</v>
      </c>
      <c r="Q274" s="154"/>
      <c r="R274" s="2">
        <v>5.1E-10</v>
      </c>
      <c r="S274" s="2">
        <v>3.3280397290699999</v>
      </c>
      <c r="T274" s="2">
        <v>56.898374935600003</v>
      </c>
      <c r="U274" s="2">
        <f t="shared" si="34"/>
        <v>-2.2651031853154961E-10</v>
      </c>
      <c r="V274" s="154"/>
      <c r="W274" s="155"/>
      <c r="X274" s="155"/>
      <c r="Y274" s="155"/>
      <c r="Z274" s="154"/>
      <c r="AA274" s="154"/>
      <c r="AB274" s="155"/>
      <c r="AC274" s="155"/>
      <c r="AD274" s="155"/>
      <c r="AE274" s="154"/>
      <c r="AF274" s="154"/>
      <c r="AG274" s="155"/>
      <c r="AH274" s="155"/>
      <c r="AI274" s="155"/>
      <c r="AJ274" s="154"/>
      <c r="AK274" s="154"/>
      <c r="AL274" s="155"/>
      <c r="AM274" s="155"/>
      <c r="AN274" s="155"/>
      <c r="AO274" s="154"/>
      <c r="AP274" s="154"/>
      <c r="AQ274" s="155"/>
      <c r="AR274" s="155"/>
      <c r="AS274" s="155"/>
      <c r="AT274" s="154"/>
      <c r="AU274" s="154"/>
      <c r="AV274" s="155"/>
      <c r="AW274" s="155"/>
      <c r="AX274" s="155"/>
      <c r="AY274" s="154"/>
      <c r="AZ274" s="154"/>
      <c r="BA274" s="155"/>
      <c r="BB274" s="155"/>
      <c r="BC274" s="155"/>
      <c r="BD274" s="154"/>
      <c r="BE274" s="154"/>
      <c r="BF274" s="155"/>
      <c r="BG274" s="155"/>
      <c r="BH274" s="155"/>
      <c r="BI274" s="154"/>
      <c r="BJ274" s="154"/>
      <c r="BK274" s="155"/>
      <c r="BL274" s="155"/>
      <c r="BM274" s="155"/>
      <c r="BN274" s="154"/>
      <c r="BO274" s="2"/>
      <c r="BP274" s="2">
        <v>1.85E-9</v>
      </c>
      <c r="BQ274" s="2">
        <v>4.1432454137899999</v>
      </c>
      <c r="BR274" s="2">
        <v>5642.1982426092</v>
      </c>
      <c r="BS274" s="2">
        <f t="shared" si="35"/>
        <v>6.535976611184622E-11</v>
      </c>
      <c r="BT274" s="2"/>
      <c r="BU274" s="2">
        <v>2.1999999999999999E-10</v>
      </c>
      <c r="BV274" s="2">
        <v>1.8177797448399999</v>
      </c>
      <c r="BW274" s="2">
        <v>6288.5987742988</v>
      </c>
      <c r="BX274" s="2">
        <f t="shared" si="36"/>
        <v>-2.1118820346307959E-10</v>
      </c>
      <c r="BY274" s="154"/>
      <c r="BZ274" s="155"/>
      <c r="CA274" s="155"/>
      <c r="CB274" s="155"/>
      <c r="CC274" s="154"/>
      <c r="CD274" s="154"/>
      <c r="CE274" s="155"/>
      <c r="CF274" s="155"/>
      <c r="CG274" s="155"/>
      <c r="CH274" s="154"/>
      <c r="CI274" s="154"/>
      <c r="CJ274" s="155"/>
      <c r="CK274" s="155"/>
      <c r="CL274" s="155"/>
      <c r="CM274" s="154"/>
      <c r="CN274" s="154"/>
      <c r="CO274" s="155"/>
      <c r="CP274" s="155"/>
      <c r="CQ274" s="155"/>
      <c r="CR274" s="154"/>
    </row>
    <row r="275" spans="1:96" ht="13.5" x14ac:dyDescent="0.3">
      <c r="A275" s="154"/>
      <c r="B275" s="154"/>
      <c r="C275" s="154"/>
      <c r="D275" s="154"/>
      <c r="E275" s="154"/>
      <c r="F275" s="154"/>
      <c r="G275" s="154"/>
      <c r="H275" s="154"/>
      <c r="I275" s="154"/>
      <c r="J275" s="154"/>
      <c r="K275" s="154"/>
      <c r="L275" s="154"/>
      <c r="M275" s="2">
        <v>5.0300000000000002E-9</v>
      </c>
      <c r="N275" s="2">
        <v>0.58963565968999998</v>
      </c>
      <c r="O275" s="2">
        <v>15671.081759406599</v>
      </c>
      <c r="P275" s="2">
        <f t="shared" si="33"/>
        <v>-4.008252002358576E-9</v>
      </c>
      <c r="Q275" s="154"/>
      <c r="R275" s="2">
        <v>5.1999999999999996E-10</v>
      </c>
      <c r="S275" s="2">
        <v>3.4117762417700002</v>
      </c>
      <c r="T275" s="2">
        <v>23141.558382924599</v>
      </c>
      <c r="U275" s="2">
        <f t="shared" si="34"/>
        <v>-3.3999017044174486E-10</v>
      </c>
      <c r="V275" s="154"/>
      <c r="W275" s="155"/>
      <c r="X275" s="155"/>
      <c r="Y275" s="155"/>
      <c r="Z275" s="154"/>
      <c r="AA275" s="154"/>
      <c r="AB275" s="155"/>
      <c r="AC275" s="155"/>
      <c r="AD275" s="155"/>
      <c r="AE275" s="154"/>
      <c r="AF275" s="154"/>
      <c r="AG275" s="155"/>
      <c r="AH275" s="155"/>
      <c r="AI275" s="155"/>
      <c r="AJ275" s="154"/>
      <c r="AK275" s="154"/>
      <c r="AL275" s="155"/>
      <c r="AM275" s="155"/>
      <c r="AN275" s="155"/>
      <c r="AO275" s="154"/>
      <c r="AP275" s="154"/>
      <c r="AQ275" s="155"/>
      <c r="AR275" s="155"/>
      <c r="AS275" s="155"/>
      <c r="AT275" s="154"/>
      <c r="AU275" s="154"/>
      <c r="AV275" s="155"/>
      <c r="AW275" s="155"/>
      <c r="AX275" s="155"/>
      <c r="AY275" s="154"/>
      <c r="AZ275" s="154"/>
      <c r="BA275" s="155"/>
      <c r="BB275" s="155"/>
      <c r="BC275" s="155"/>
      <c r="BD275" s="154"/>
      <c r="BE275" s="154"/>
      <c r="BF275" s="155"/>
      <c r="BG275" s="155"/>
      <c r="BH275" s="155"/>
      <c r="BI275" s="154"/>
      <c r="BJ275" s="154"/>
      <c r="BK275" s="155"/>
      <c r="BL275" s="155"/>
      <c r="BM275" s="155"/>
      <c r="BN275" s="154"/>
      <c r="BO275" s="2"/>
      <c r="BP275" s="2">
        <v>2.4699999999999999E-9</v>
      </c>
      <c r="BQ275" s="2">
        <v>3.44855612987</v>
      </c>
      <c r="BR275" s="2">
        <v>6702.5604938666002</v>
      </c>
      <c r="BS275" s="2">
        <f t="shared" si="35"/>
        <v>1.7446403599990097E-9</v>
      </c>
      <c r="BT275" s="2"/>
      <c r="BU275" s="2">
        <v>2.1999999999999999E-10</v>
      </c>
      <c r="BV275" s="2">
        <v>3.5860360664000002</v>
      </c>
      <c r="BW275" s="2">
        <v>6915.8595893046004</v>
      </c>
      <c r="BX275" s="2">
        <f t="shared" si="36"/>
        <v>-2.0839700527451281E-10</v>
      </c>
      <c r="BY275" s="154"/>
      <c r="BZ275" s="155"/>
      <c r="CA275" s="155"/>
      <c r="CB275" s="155"/>
      <c r="CC275" s="154"/>
      <c r="CD275" s="154"/>
      <c r="CE275" s="155"/>
      <c r="CF275" s="155"/>
      <c r="CG275" s="155"/>
      <c r="CH275" s="154"/>
      <c r="CI275" s="154"/>
      <c r="CJ275" s="155"/>
      <c r="CK275" s="155"/>
      <c r="CL275" s="155"/>
      <c r="CM275" s="154"/>
      <c r="CN275" s="154"/>
      <c r="CO275" s="155"/>
      <c r="CP275" s="155"/>
      <c r="CQ275" s="155"/>
      <c r="CR275" s="154"/>
    </row>
    <row r="276" spans="1:96" ht="13.5" x14ac:dyDescent="0.3">
      <c r="A276" s="154"/>
      <c r="B276" s="154"/>
      <c r="C276" s="154"/>
      <c r="D276" s="154"/>
      <c r="E276" s="154"/>
      <c r="F276" s="154"/>
      <c r="G276" s="154"/>
      <c r="H276" s="154"/>
      <c r="I276" s="154"/>
      <c r="J276" s="154"/>
      <c r="K276" s="154"/>
      <c r="L276" s="154"/>
      <c r="M276" s="2">
        <v>6.1600000000000002E-9</v>
      </c>
      <c r="N276" s="2">
        <v>4.0653988412800004</v>
      </c>
      <c r="O276" s="2">
        <v>227.47613278899999</v>
      </c>
      <c r="P276" s="2">
        <f t="shared" si="33"/>
        <v>5.7781503019798926E-10</v>
      </c>
      <c r="Q276" s="154"/>
      <c r="R276" s="2">
        <v>5.7999999999999996E-10</v>
      </c>
      <c r="S276" s="2">
        <v>3.1363867720199998</v>
      </c>
      <c r="T276" s="2">
        <v>309.27832265580003</v>
      </c>
      <c r="U276" s="2">
        <f t="shared" si="34"/>
        <v>-1.7454138514362116E-10</v>
      </c>
      <c r="V276" s="154"/>
      <c r="W276" s="155"/>
      <c r="X276" s="155"/>
      <c r="Y276" s="155"/>
      <c r="Z276" s="154"/>
      <c r="AA276" s="154"/>
      <c r="AB276" s="155"/>
      <c r="AC276" s="155"/>
      <c r="AD276" s="155"/>
      <c r="AE276" s="154"/>
      <c r="AF276" s="154"/>
      <c r="AG276" s="155"/>
      <c r="AH276" s="155"/>
      <c r="AI276" s="155"/>
      <c r="AJ276" s="154"/>
      <c r="AK276" s="154"/>
      <c r="AL276" s="155"/>
      <c r="AM276" s="155"/>
      <c r="AN276" s="155"/>
      <c r="AO276" s="154"/>
      <c r="AP276" s="154"/>
      <c r="AQ276" s="155"/>
      <c r="AR276" s="155"/>
      <c r="AS276" s="155"/>
      <c r="AT276" s="154"/>
      <c r="AU276" s="154"/>
      <c r="AV276" s="155"/>
      <c r="AW276" s="155"/>
      <c r="AX276" s="155"/>
      <c r="AY276" s="154"/>
      <c r="AZ276" s="154"/>
      <c r="BA276" s="155"/>
      <c r="BB276" s="155"/>
      <c r="BC276" s="155"/>
      <c r="BD276" s="154"/>
      <c r="BE276" s="154"/>
      <c r="BF276" s="155"/>
      <c r="BG276" s="155"/>
      <c r="BH276" s="155"/>
      <c r="BI276" s="154"/>
      <c r="BJ276" s="154"/>
      <c r="BK276" s="155"/>
      <c r="BL276" s="155"/>
      <c r="BM276" s="155"/>
      <c r="BN276" s="154"/>
      <c r="BO276" s="2"/>
      <c r="BP276" s="2">
        <v>2.0500000000000002E-9</v>
      </c>
      <c r="BQ276" s="2">
        <v>4.0442404322299996</v>
      </c>
      <c r="BR276" s="2">
        <v>536.80451209540001</v>
      </c>
      <c r="BS276" s="2">
        <f t="shared" si="35"/>
        <v>2.0105125806558143E-9</v>
      </c>
      <c r="BT276" s="2"/>
      <c r="BU276" s="2">
        <v>2.8999999999999998E-10</v>
      </c>
      <c r="BV276" s="2">
        <v>2.0956444943900001</v>
      </c>
      <c r="BW276" s="2">
        <v>15265.8865193004</v>
      </c>
      <c r="BX276" s="2">
        <f t="shared" si="36"/>
        <v>8.1802861815043787E-11</v>
      </c>
      <c r="BY276" s="154"/>
      <c r="BZ276" s="155"/>
      <c r="CA276" s="155"/>
      <c r="CB276" s="155"/>
      <c r="CC276" s="154"/>
      <c r="CD276" s="154"/>
      <c r="CE276" s="155"/>
      <c r="CF276" s="155"/>
      <c r="CG276" s="155"/>
      <c r="CH276" s="154"/>
      <c r="CI276" s="154"/>
      <c r="CJ276" s="155"/>
      <c r="CK276" s="155"/>
      <c r="CL276" s="155"/>
      <c r="CM276" s="154"/>
      <c r="CN276" s="154"/>
      <c r="CO276" s="155"/>
      <c r="CP276" s="155"/>
      <c r="CQ276" s="155"/>
      <c r="CR276" s="154"/>
    </row>
    <row r="277" spans="1:96" ht="13.5" x14ac:dyDescent="0.3">
      <c r="A277" s="154"/>
      <c r="B277" s="154"/>
      <c r="C277" s="154"/>
      <c r="D277" s="154"/>
      <c r="E277" s="154"/>
      <c r="F277" s="154"/>
      <c r="G277" s="154"/>
      <c r="H277" s="154"/>
      <c r="I277" s="154"/>
      <c r="J277" s="154"/>
      <c r="K277" s="154"/>
      <c r="L277" s="154"/>
      <c r="M277" s="2">
        <v>5.8299999999999999E-9</v>
      </c>
      <c r="N277" s="2">
        <v>6.1269554199599998</v>
      </c>
      <c r="O277" s="2">
        <v>18875.525869773999</v>
      </c>
      <c r="P277" s="2">
        <f t="shared" si="33"/>
        <v>6.562464477445142E-10</v>
      </c>
      <c r="Q277" s="154"/>
      <c r="R277" s="2">
        <v>6.9999999999999996E-10</v>
      </c>
      <c r="S277" s="2">
        <v>2.50592323465</v>
      </c>
      <c r="T277" s="2">
        <v>31415.379249957001</v>
      </c>
      <c r="U277" s="2">
        <f t="shared" si="34"/>
        <v>-5.4796860763635904E-10</v>
      </c>
      <c r="V277" s="154"/>
      <c r="W277" s="155"/>
      <c r="X277" s="155"/>
      <c r="Y277" s="155"/>
      <c r="Z277" s="154"/>
      <c r="AA277" s="154"/>
      <c r="AB277" s="155"/>
      <c r="AC277" s="155"/>
      <c r="AD277" s="155"/>
      <c r="AE277" s="154"/>
      <c r="AF277" s="154"/>
      <c r="AG277" s="155"/>
      <c r="AH277" s="155"/>
      <c r="AI277" s="155"/>
      <c r="AJ277" s="154"/>
      <c r="AK277" s="154"/>
      <c r="AL277" s="155"/>
      <c r="AM277" s="155"/>
      <c r="AN277" s="155"/>
      <c r="AO277" s="154"/>
      <c r="AP277" s="154"/>
      <c r="AQ277" s="155"/>
      <c r="AR277" s="155"/>
      <c r="AS277" s="155"/>
      <c r="AT277" s="154"/>
      <c r="AU277" s="154"/>
      <c r="AV277" s="155"/>
      <c r="AW277" s="155"/>
      <c r="AX277" s="155"/>
      <c r="AY277" s="154"/>
      <c r="AZ277" s="154"/>
      <c r="BA277" s="155"/>
      <c r="BB277" s="155"/>
      <c r="BC277" s="155"/>
      <c r="BD277" s="154"/>
      <c r="BE277" s="154"/>
      <c r="BF277" s="155"/>
      <c r="BG277" s="155"/>
      <c r="BH277" s="155"/>
      <c r="BI277" s="154"/>
      <c r="BJ277" s="154"/>
      <c r="BK277" s="155"/>
      <c r="BL277" s="155"/>
      <c r="BM277" s="155"/>
      <c r="BN277" s="154"/>
      <c r="BO277" s="2"/>
      <c r="BP277" s="2">
        <v>1.9099999999999998E-9</v>
      </c>
      <c r="BQ277" s="2">
        <v>3.1408268608299998</v>
      </c>
      <c r="BR277" s="2">
        <v>16723.350142595002</v>
      </c>
      <c r="BS277" s="2">
        <f t="shared" si="35"/>
        <v>-2.4689463856187863E-10</v>
      </c>
      <c r="BT277" s="2"/>
      <c r="BU277" s="2">
        <v>2.1999999999999999E-10</v>
      </c>
      <c r="BV277" s="2">
        <v>1.02173599251</v>
      </c>
      <c r="BW277" s="2">
        <v>11925.274092600601</v>
      </c>
      <c r="BX277" s="2">
        <f t="shared" si="36"/>
        <v>2.1949223809042673E-10</v>
      </c>
      <c r="BY277" s="154"/>
      <c r="BZ277" s="155"/>
      <c r="CA277" s="155"/>
      <c r="CB277" s="155"/>
      <c r="CC277" s="154"/>
      <c r="CD277" s="154"/>
      <c r="CE277" s="155"/>
      <c r="CF277" s="155"/>
      <c r="CG277" s="155"/>
      <c r="CH277" s="154"/>
      <c r="CI277" s="154"/>
      <c r="CJ277" s="155"/>
      <c r="CK277" s="155"/>
      <c r="CL277" s="155"/>
      <c r="CM277" s="154"/>
      <c r="CN277" s="154"/>
      <c r="CO277" s="155"/>
      <c r="CP277" s="155"/>
      <c r="CQ277" s="155"/>
      <c r="CR277" s="154"/>
    </row>
    <row r="278" spans="1:96" ht="13.5" x14ac:dyDescent="0.3">
      <c r="A278" s="154"/>
      <c r="B278" s="154"/>
      <c r="C278" s="154"/>
      <c r="D278" s="154"/>
      <c r="E278" s="154"/>
      <c r="F278" s="154"/>
      <c r="G278" s="154"/>
      <c r="H278" s="154"/>
      <c r="I278" s="154"/>
      <c r="J278" s="154"/>
      <c r="K278" s="154"/>
      <c r="L278" s="154"/>
      <c r="M278" s="2">
        <v>5.3700000000000003E-9</v>
      </c>
      <c r="N278" s="2">
        <v>2.1505644097999999</v>
      </c>
      <c r="O278" s="2">
        <v>21954.157609397898</v>
      </c>
      <c r="P278" s="2">
        <f t="shared" si="33"/>
        <v>4.473671554313902E-9</v>
      </c>
      <c r="Q278" s="154"/>
      <c r="R278" s="2">
        <v>5.1999999999999996E-10</v>
      </c>
      <c r="S278" s="2">
        <v>5.1067337673799997</v>
      </c>
      <c r="T278" s="2">
        <v>17796.9591667858</v>
      </c>
      <c r="U278" s="2">
        <f t="shared" si="34"/>
        <v>2.1401329462607902E-10</v>
      </c>
      <c r="V278" s="154"/>
      <c r="W278" s="155"/>
      <c r="X278" s="155"/>
      <c r="Y278" s="155"/>
      <c r="Z278" s="154"/>
      <c r="AA278" s="154"/>
      <c r="AB278" s="155"/>
      <c r="AC278" s="155"/>
      <c r="AD278" s="155"/>
      <c r="AE278" s="154"/>
      <c r="AF278" s="154"/>
      <c r="AG278" s="155"/>
      <c r="AH278" s="155"/>
      <c r="AI278" s="155"/>
      <c r="AJ278" s="154"/>
      <c r="AK278" s="154"/>
      <c r="AL278" s="155"/>
      <c r="AM278" s="155"/>
      <c r="AN278" s="155"/>
      <c r="AO278" s="154"/>
      <c r="AP278" s="154"/>
      <c r="AQ278" s="155"/>
      <c r="AR278" s="155"/>
      <c r="AS278" s="155"/>
      <c r="AT278" s="154"/>
      <c r="AU278" s="154"/>
      <c r="AV278" s="155"/>
      <c r="AW278" s="155"/>
      <c r="AX278" s="155"/>
      <c r="AY278" s="154"/>
      <c r="AZ278" s="154"/>
      <c r="BA278" s="155"/>
      <c r="BB278" s="155"/>
      <c r="BC278" s="155"/>
      <c r="BD278" s="154"/>
      <c r="BE278" s="154"/>
      <c r="BF278" s="155"/>
      <c r="BG278" s="155"/>
      <c r="BH278" s="155"/>
      <c r="BI278" s="154"/>
      <c r="BJ278" s="154"/>
      <c r="BK278" s="155"/>
      <c r="BL278" s="155"/>
      <c r="BM278" s="155"/>
      <c r="BN278" s="154"/>
      <c r="BO278" s="2"/>
      <c r="BP278" s="2">
        <v>2.2200000000000002E-9</v>
      </c>
      <c r="BQ278" s="2">
        <v>5.1626390731900003</v>
      </c>
      <c r="BR278" s="2">
        <v>23539.707386332801</v>
      </c>
      <c r="BS278" s="2">
        <f t="shared" si="35"/>
        <v>-1.0537673259540622E-9</v>
      </c>
      <c r="BT278" s="2"/>
      <c r="BU278" s="2">
        <v>2.1999999999999999E-10</v>
      </c>
      <c r="BV278" s="2">
        <v>4.7466093233800004</v>
      </c>
      <c r="BW278" s="2">
        <v>28230.1872226913</v>
      </c>
      <c r="BX278" s="2">
        <f t="shared" si="36"/>
        <v>-2.7768860792033934E-11</v>
      </c>
      <c r="BY278" s="154"/>
      <c r="BZ278" s="155"/>
      <c r="CA278" s="155"/>
      <c r="CB278" s="155"/>
      <c r="CC278" s="154"/>
      <c r="CD278" s="154"/>
      <c r="CE278" s="155"/>
      <c r="CF278" s="155"/>
      <c r="CG278" s="155"/>
      <c r="CH278" s="154"/>
      <c r="CI278" s="154"/>
      <c r="CJ278" s="155"/>
      <c r="CK278" s="155"/>
      <c r="CL278" s="155"/>
      <c r="CM278" s="154"/>
      <c r="CN278" s="154"/>
      <c r="CO278" s="155"/>
      <c r="CP278" s="155"/>
      <c r="CQ278" s="155"/>
      <c r="CR278" s="154"/>
    </row>
    <row r="279" spans="1:96" ht="13.5" x14ac:dyDescent="0.3">
      <c r="A279" s="154"/>
      <c r="B279" s="154"/>
      <c r="C279" s="154"/>
      <c r="D279" s="154"/>
      <c r="E279" s="154"/>
      <c r="F279" s="154"/>
      <c r="G279" s="154"/>
      <c r="H279" s="154"/>
      <c r="I279" s="154"/>
      <c r="J279" s="154"/>
      <c r="K279" s="154"/>
      <c r="L279" s="154"/>
      <c r="M279" s="2">
        <v>6.6899999999999999E-9</v>
      </c>
      <c r="N279" s="2">
        <v>6.0698626956600004</v>
      </c>
      <c r="O279" s="2">
        <v>47162.516354635198</v>
      </c>
      <c r="P279" s="2">
        <f t="shared" si="33"/>
        <v>4.8800439589909078E-9</v>
      </c>
      <c r="Q279" s="154"/>
      <c r="R279" s="2">
        <v>6.6999999999999996E-10</v>
      </c>
      <c r="S279" s="2">
        <v>6.2791792045400001</v>
      </c>
      <c r="T279" s="2">
        <v>22345.260376108199</v>
      </c>
      <c r="U279" s="2">
        <f t="shared" si="34"/>
        <v>4.7813170399521982E-11</v>
      </c>
      <c r="V279" s="154"/>
      <c r="W279" s="155"/>
      <c r="X279" s="155"/>
      <c r="Y279" s="155"/>
      <c r="Z279" s="154"/>
      <c r="AA279" s="154"/>
      <c r="AB279" s="155"/>
      <c r="AC279" s="155"/>
      <c r="AD279" s="155"/>
      <c r="AE279" s="154"/>
      <c r="AF279" s="154"/>
      <c r="AG279" s="155"/>
      <c r="AH279" s="155"/>
      <c r="AI279" s="155"/>
      <c r="AJ279" s="154"/>
      <c r="AK279" s="154"/>
      <c r="AL279" s="155"/>
      <c r="AM279" s="155"/>
      <c r="AN279" s="155"/>
      <c r="AO279" s="154"/>
      <c r="AP279" s="154"/>
      <c r="AQ279" s="155"/>
      <c r="AR279" s="155"/>
      <c r="AS279" s="155"/>
      <c r="AT279" s="154"/>
      <c r="AU279" s="154"/>
      <c r="AV279" s="155"/>
      <c r="AW279" s="155"/>
      <c r="AX279" s="155"/>
      <c r="AY279" s="154"/>
      <c r="AZ279" s="154"/>
      <c r="BA279" s="155"/>
      <c r="BB279" s="155"/>
      <c r="BC279" s="155"/>
      <c r="BD279" s="154"/>
      <c r="BE279" s="154"/>
      <c r="BF279" s="155"/>
      <c r="BG279" s="155"/>
      <c r="BH279" s="155"/>
      <c r="BI279" s="154"/>
      <c r="BJ279" s="154"/>
      <c r="BK279" s="155"/>
      <c r="BL279" s="155"/>
      <c r="BM279" s="155"/>
      <c r="BN279" s="154"/>
      <c r="BO279" s="2"/>
      <c r="BP279" s="2">
        <v>1.8E-9</v>
      </c>
      <c r="BQ279" s="2">
        <v>4.56214752149</v>
      </c>
      <c r="BR279" s="2">
        <v>6489.2613984285999</v>
      </c>
      <c r="BS279" s="2">
        <f t="shared" si="35"/>
        <v>-1.7999832864567632E-9</v>
      </c>
      <c r="BT279" s="2"/>
      <c r="BU279" s="2">
        <v>2.1E-10</v>
      </c>
      <c r="BV279" s="2">
        <v>2.3068875143200001</v>
      </c>
      <c r="BW279" s="2">
        <v>5999.2165311261997</v>
      </c>
      <c r="BX279" s="2">
        <f t="shared" si="36"/>
        <v>1.4848767473158041E-10</v>
      </c>
      <c r="BY279" s="154"/>
      <c r="BZ279" s="155"/>
      <c r="CA279" s="155"/>
      <c r="CB279" s="155"/>
      <c r="CC279" s="154"/>
      <c r="CD279" s="154"/>
      <c r="CE279" s="155"/>
      <c r="CF279" s="155"/>
      <c r="CG279" s="155"/>
      <c r="CH279" s="154"/>
      <c r="CI279" s="154"/>
      <c r="CJ279" s="155"/>
      <c r="CK279" s="155"/>
      <c r="CL279" s="155"/>
      <c r="CM279" s="154"/>
      <c r="CN279" s="154"/>
      <c r="CO279" s="155"/>
      <c r="CP279" s="155"/>
      <c r="CQ279" s="155"/>
      <c r="CR279" s="154"/>
    </row>
    <row r="280" spans="1:96" ht="13.5" x14ac:dyDescent="0.3">
      <c r="A280" s="154"/>
      <c r="B280" s="154"/>
      <c r="C280" s="154"/>
      <c r="D280" s="154"/>
      <c r="E280" s="154"/>
      <c r="F280" s="154"/>
      <c r="G280" s="154"/>
      <c r="H280" s="154"/>
      <c r="I280" s="154"/>
      <c r="J280" s="154"/>
      <c r="K280" s="154"/>
      <c r="L280" s="154"/>
      <c r="M280" s="2">
        <v>4.7500000000000003E-9</v>
      </c>
      <c r="N280" s="2">
        <v>0.4034384211</v>
      </c>
      <c r="O280" s="2">
        <v>6915.8595893046004</v>
      </c>
      <c r="P280" s="2">
        <f t="shared" si="33"/>
        <v>4.4332972094005035E-9</v>
      </c>
      <c r="Q280" s="154"/>
      <c r="R280" s="2">
        <v>5.0000000000000003E-10</v>
      </c>
      <c r="S280" s="2">
        <v>0.42577644150999999</v>
      </c>
      <c r="T280" s="2">
        <v>25685.872802808</v>
      </c>
      <c r="U280" s="2">
        <f t="shared" si="34"/>
        <v>-4.8808064528166101E-10</v>
      </c>
      <c r="V280" s="154"/>
      <c r="W280" s="155"/>
      <c r="X280" s="155"/>
      <c r="Y280" s="155"/>
      <c r="Z280" s="154"/>
      <c r="AA280" s="154"/>
      <c r="AB280" s="155"/>
      <c r="AC280" s="155"/>
      <c r="AD280" s="155"/>
      <c r="AE280" s="154"/>
      <c r="AF280" s="154"/>
      <c r="AG280" s="155"/>
      <c r="AH280" s="155"/>
      <c r="AI280" s="155"/>
      <c r="AJ280" s="154"/>
      <c r="AK280" s="154"/>
      <c r="AL280" s="155"/>
      <c r="AM280" s="155"/>
      <c r="AN280" s="155"/>
      <c r="AO280" s="154"/>
      <c r="AP280" s="154"/>
      <c r="AQ280" s="155"/>
      <c r="AR280" s="155"/>
      <c r="AS280" s="155"/>
      <c r="AT280" s="154"/>
      <c r="AU280" s="154"/>
      <c r="AV280" s="155"/>
      <c r="AW280" s="155"/>
      <c r="AX280" s="155"/>
      <c r="AY280" s="154"/>
      <c r="AZ280" s="154"/>
      <c r="BA280" s="155"/>
      <c r="BB280" s="155"/>
      <c r="BC280" s="155"/>
      <c r="BD280" s="154"/>
      <c r="BE280" s="154"/>
      <c r="BF280" s="155"/>
      <c r="BG280" s="155"/>
      <c r="BH280" s="155"/>
      <c r="BI280" s="154"/>
      <c r="BJ280" s="154"/>
      <c r="BK280" s="155"/>
      <c r="BL280" s="155"/>
      <c r="BM280" s="155"/>
      <c r="BN280" s="154"/>
      <c r="BO280" s="2"/>
      <c r="BP280" s="2">
        <v>2.1900000000000001E-9</v>
      </c>
      <c r="BQ280" s="2">
        <v>0.80382553357999997</v>
      </c>
      <c r="BR280" s="2">
        <v>16627.3709153772</v>
      </c>
      <c r="BS280" s="2">
        <f t="shared" si="35"/>
        <v>1.6933752102414039E-9</v>
      </c>
      <c r="BT280" s="2"/>
      <c r="BU280" s="2">
        <v>2.1E-10</v>
      </c>
      <c r="BV280" s="2">
        <v>3.2265494442999998</v>
      </c>
      <c r="BW280" s="2">
        <v>25934.124331089399</v>
      </c>
      <c r="BX280" s="2">
        <f t="shared" si="36"/>
        <v>-1.9860925003467946E-10</v>
      </c>
      <c r="BY280" s="154"/>
      <c r="BZ280" s="155"/>
      <c r="CA280" s="155"/>
      <c r="CB280" s="155"/>
      <c r="CC280" s="154"/>
      <c r="CD280" s="154"/>
      <c r="CE280" s="155"/>
      <c r="CF280" s="155"/>
      <c r="CG280" s="155"/>
      <c r="CH280" s="154"/>
      <c r="CI280" s="154"/>
      <c r="CJ280" s="155"/>
      <c r="CK280" s="155"/>
      <c r="CL280" s="155"/>
      <c r="CM280" s="154"/>
      <c r="CN280" s="154"/>
      <c r="CO280" s="155"/>
      <c r="CP280" s="155"/>
      <c r="CQ280" s="155"/>
      <c r="CR280" s="154"/>
    </row>
    <row r="281" spans="1:96" ht="13.5" x14ac:dyDescent="0.3">
      <c r="A281" s="154"/>
      <c r="B281" s="154"/>
      <c r="C281" s="154"/>
      <c r="D281" s="154"/>
      <c r="E281" s="154"/>
      <c r="F281" s="154"/>
      <c r="G281" s="154"/>
      <c r="H281" s="154"/>
      <c r="I281" s="154"/>
      <c r="J281" s="154"/>
      <c r="K281" s="154"/>
      <c r="L281" s="154"/>
      <c r="M281" s="2">
        <v>5.4000000000000004E-9</v>
      </c>
      <c r="N281" s="2">
        <v>2.8344422217399998</v>
      </c>
      <c r="O281" s="2">
        <v>5326.7866940207996</v>
      </c>
      <c r="P281" s="2">
        <f t="shared" si="33"/>
        <v>9.8713340903001862E-10</v>
      </c>
      <c r="Q281" s="154"/>
      <c r="R281" s="2">
        <v>4.8E-10</v>
      </c>
      <c r="S281" s="2">
        <v>0.70204553332999997</v>
      </c>
      <c r="T281" s="2">
        <v>1162.4747044077999</v>
      </c>
      <c r="U281" s="2">
        <f t="shared" si="34"/>
        <v>3.566311834268723E-10</v>
      </c>
      <c r="V281" s="154"/>
      <c r="W281" s="155"/>
      <c r="X281" s="155"/>
      <c r="Y281" s="155"/>
      <c r="Z281" s="154"/>
      <c r="AA281" s="154"/>
      <c r="AB281" s="155"/>
      <c r="AC281" s="155"/>
      <c r="AD281" s="155"/>
      <c r="AE281" s="154"/>
      <c r="AF281" s="154"/>
      <c r="AG281" s="155"/>
      <c r="AH281" s="155"/>
      <c r="AI281" s="155"/>
      <c r="AJ281" s="154"/>
      <c r="AK281" s="154"/>
      <c r="AL281" s="155"/>
      <c r="AM281" s="155"/>
      <c r="AN281" s="155"/>
      <c r="AO281" s="154"/>
      <c r="AP281" s="154"/>
      <c r="AQ281" s="155"/>
      <c r="AR281" s="155"/>
      <c r="AS281" s="155"/>
      <c r="AT281" s="154"/>
      <c r="AU281" s="154"/>
      <c r="AV281" s="155"/>
      <c r="AW281" s="155"/>
      <c r="AX281" s="155"/>
      <c r="AY281" s="154"/>
      <c r="AZ281" s="154"/>
      <c r="BA281" s="155"/>
      <c r="BB281" s="155"/>
      <c r="BC281" s="155"/>
      <c r="BD281" s="154"/>
      <c r="BE281" s="154"/>
      <c r="BF281" s="155"/>
      <c r="BG281" s="155"/>
      <c r="BH281" s="155"/>
      <c r="BI281" s="154"/>
      <c r="BJ281" s="154"/>
      <c r="BK281" s="155"/>
      <c r="BL281" s="155"/>
      <c r="BM281" s="155"/>
      <c r="BN281" s="154"/>
      <c r="BO281" s="2"/>
      <c r="BP281" s="2">
        <v>2.2699999999999998E-9</v>
      </c>
      <c r="BQ281" s="2">
        <v>0.60156339451999996</v>
      </c>
      <c r="BR281" s="2">
        <v>5905.7022420756002</v>
      </c>
      <c r="BS281" s="2">
        <f t="shared" si="35"/>
        <v>-1.4672044853118023E-9</v>
      </c>
      <c r="BT281" s="2"/>
      <c r="BU281" s="2">
        <v>2.1E-10</v>
      </c>
      <c r="BV281" s="2">
        <v>3.0495672623800001</v>
      </c>
      <c r="BW281" s="2">
        <v>6566.9351688566003</v>
      </c>
      <c r="BX281" s="2">
        <f t="shared" si="36"/>
        <v>-2.0364186716085598E-10</v>
      </c>
      <c r="BY281" s="154"/>
      <c r="BZ281" s="155"/>
      <c r="CA281" s="155"/>
      <c r="CB281" s="155"/>
      <c r="CC281" s="154"/>
      <c r="CD281" s="154"/>
      <c r="CE281" s="155"/>
      <c r="CF281" s="155"/>
      <c r="CG281" s="155"/>
      <c r="CH281" s="154"/>
      <c r="CI281" s="154"/>
      <c r="CJ281" s="155"/>
      <c r="CK281" s="155"/>
      <c r="CL281" s="155"/>
      <c r="CM281" s="154"/>
      <c r="CN281" s="154"/>
      <c r="CO281" s="155"/>
      <c r="CP281" s="155"/>
      <c r="CQ281" s="155"/>
      <c r="CR281" s="154"/>
    </row>
    <row r="282" spans="1:96" ht="13.5" x14ac:dyDescent="0.3">
      <c r="A282" s="154"/>
      <c r="B282" s="154"/>
      <c r="C282" s="154"/>
      <c r="D282" s="154"/>
      <c r="E282" s="154"/>
      <c r="F282" s="154"/>
      <c r="G282" s="154"/>
      <c r="H282" s="154"/>
      <c r="I282" s="154"/>
      <c r="J282" s="154"/>
      <c r="K282" s="154"/>
      <c r="L282" s="154"/>
      <c r="M282" s="2">
        <v>5.3000000000000003E-9</v>
      </c>
      <c r="N282" s="2">
        <v>5.2635988526300004</v>
      </c>
      <c r="O282" s="2">
        <v>10988.808157535001</v>
      </c>
      <c r="P282" s="2">
        <f t="shared" si="33"/>
        <v>2.1458575679021105E-10</v>
      </c>
      <c r="Q282" s="154"/>
      <c r="R282" s="2">
        <v>6.6E-10</v>
      </c>
      <c r="S282" s="2">
        <v>3.6435002235899998</v>
      </c>
      <c r="T282" s="2">
        <v>15265.8865193004</v>
      </c>
      <c r="U282" s="2">
        <f t="shared" si="34"/>
        <v>6.3730212496405488E-10</v>
      </c>
      <c r="V282" s="154"/>
      <c r="W282" s="155"/>
      <c r="X282" s="155"/>
      <c r="Y282" s="155"/>
      <c r="Z282" s="154"/>
      <c r="AA282" s="154"/>
      <c r="AB282" s="155"/>
      <c r="AC282" s="155"/>
      <c r="AD282" s="155"/>
      <c r="AE282" s="154"/>
      <c r="AF282" s="154"/>
      <c r="AG282" s="155"/>
      <c r="AH282" s="155"/>
      <c r="AI282" s="155"/>
      <c r="AJ282" s="154"/>
      <c r="AK282" s="154"/>
      <c r="AL282" s="155"/>
      <c r="AM282" s="155"/>
      <c r="AN282" s="155"/>
      <c r="AO282" s="154"/>
      <c r="AP282" s="154"/>
      <c r="AQ282" s="155"/>
      <c r="AR282" s="155"/>
      <c r="AS282" s="155"/>
      <c r="AT282" s="154"/>
      <c r="AU282" s="154"/>
      <c r="AV282" s="155"/>
      <c r="AW282" s="155"/>
      <c r="AX282" s="155"/>
      <c r="AY282" s="154"/>
      <c r="AZ282" s="154"/>
      <c r="BA282" s="155"/>
      <c r="BB282" s="155"/>
      <c r="BC282" s="155"/>
      <c r="BD282" s="154"/>
      <c r="BE282" s="154"/>
      <c r="BF282" s="155"/>
      <c r="BG282" s="155"/>
      <c r="BH282" s="155"/>
      <c r="BI282" s="154"/>
      <c r="BJ282" s="154"/>
      <c r="BK282" s="155"/>
      <c r="BL282" s="155"/>
      <c r="BM282" s="155"/>
      <c r="BN282" s="154"/>
      <c r="BO282" s="2"/>
      <c r="BP282" s="2">
        <v>1.68E-9</v>
      </c>
      <c r="BQ282" s="2">
        <v>0.88753528160999995</v>
      </c>
      <c r="BR282" s="2">
        <v>16062.1845261168</v>
      </c>
      <c r="BS282" s="2">
        <f t="shared" si="35"/>
        <v>-8.8545130152269018E-10</v>
      </c>
      <c r="BT282" s="2"/>
      <c r="BU282" s="2">
        <v>2.7E-10</v>
      </c>
      <c r="BV282" s="2">
        <v>5.35653084499</v>
      </c>
      <c r="BW282" s="2">
        <v>33794.543723528601</v>
      </c>
      <c r="BX282" s="2">
        <f t="shared" si="36"/>
        <v>6.6047716967047827E-11</v>
      </c>
      <c r="BY282" s="154"/>
      <c r="BZ282" s="155"/>
      <c r="CA282" s="155"/>
      <c r="CB282" s="155"/>
      <c r="CC282" s="154"/>
      <c r="CD282" s="154"/>
      <c r="CE282" s="155"/>
      <c r="CF282" s="155"/>
      <c r="CG282" s="155"/>
      <c r="CH282" s="154"/>
      <c r="CI282" s="154"/>
      <c r="CJ282" s="155"/>
      <c r="CK282" s="155"/>
      <c r="CL282" s="155"/>
      <c r="CM282" s="154"/>
      <c r="CN282" s="154"/>
      <c r="CO282" s="155"/>
      <c r="CP282" s="155"/>
      <c r="CQ282" s="155"/>
      <c r="CR282" s="154"/>
    </row>
    <row r="283" spans="1:96" ht="13.5" x14ac:dyDescent="0.3">
      <c r="A283" s="154"/>
      <c r="B283" s="154"/>
      <c r="C283" s="154"/>
      <c r="D283" s="154"/>
      <c r="E283" s="154"/>
      <c r="F283" s="154"/>
      <c r="G283" s="154"/>
      <c r="H283" s="154"/>
      <c r="I283" s="154"/>
      <c r="J283" s="154"/>
      <c r="K283" s="154"/>
      <c r="L283" s="154"/>
      <c r="M283" s="2">
        <v>5.8200000000000002E-9</v>
      </c>
      <c r="N283" s="2">
        <v>3.2453309566400002</v>
      </c>
      <c r="O283" s="2">
        <v>153.7788104848</v>
      </c>
      <c r="P283" s="2">
        <f t="shared" si="33"/>
        <v>4.991280940243169E-9</v>
      </c>
      <c r="Q283" s="154"/>
      <c r="R283" s="2">
        <v>5.0000000000000003E-10</v>
      </c>
      <c r="S283" s="2">
        <v>5.7438291744000001</v>
      </c>
      <c r="T283" s="2">
        <v>19.669760899789999</v>
      </c>
      <c r="U283" s="2">
        <f t="shared" si="34"/>
        <v>4.8796160400099263E-10</v>
      </c>
      <c r="V283" s="154"/>
      <c r="W283" s="155"/>
      <c r="X283" s="155"/>
      <c r="Y283" s="155"/>
      <c r="Z283" s="154"/>
      <c r="AA283" s="154"/>
      <c r="AB283" s="155"/>
      <c r="AC283" s="155"/>
      <c r="AD283" s="155"/>
      <c r="AE283" s="154"/>
      <c r="AF283" s="154"/>
      <c r="AG283" s="155"/>
      <c r="AH283" s="155"/>
      <c r="AI283" s="155"/>
      <c r="AJ283" s="154"/>
      <c r="AK283" s="154"/>
      <c r="AL283" s="155"/>
      <c r="AM283" s="155"/>
      <c r="AN283" s="155"/>
      <c r="AO283" s="154"/>
      <c r="AP283" s="154"/>
      <c r="AQ283" s="155"/>
      <c r="AR283" s="155"/>
      <c r="AS283" s="155"/>
      <c r="AT283" s="154"/>
      <c r="AU283" s="154"/>
      <c r="AV283" s="155"/>
      <c r="AW283" s="155"/>
      <c r="AX283" s="155"/>
      <c r="AY283" s="154"/>
      <c r="AZ283" s="154"/>
      <c r="BA283" s="155"/>
      <c r="BB283" s="155"/>
      <c r="BC283" s="155"/>
      <c r="BD283" s="154"/>
      <c r="BE283" s="154"/>
      <c r="BF283" s="155"/>
      <c r="BG283" s="155"/>
      <c r="BH283" s="155"/>
      <c r="BI283" s="154"/>
      <c r="BJ283" s="154"/>
      <c r="BK283" s="155"/>
      <c r="BL283" s="155"/>
      <c r="BM283" s="155"/>
      <c r="BN283" s="154"/>
      <c r="BO283" s="2"/>
      <c r="BP283" s="2">
        <v>1.5799999999999999E-9</v>
      </c>
      <c r="BQ283" s="2">
        <v>0.92127725775000002</v>
      </c>
      <c r="BR283" s="2">
        <v>23937.856389740999</v>
      </c>
      <c r="BS283" s="2">
        <f t="shared" si="35"/>
        <v>1.559832373712678E-9</v>
      </c>
      <c r="BT283" s="2"/>
      <c r="BU283" s="2">
        <v>2.8000000000000002E-10</v>
      </c>
      <c r="BV283" s="2">
        <v>3.9116832481500001</v>
      </c>
      <c r="BW283" s="2">
        <v>18208.349942592002</v>
      </c>
      <c r="BX283" s="2">
        <f t="shared" si="36"/>
        <v>-1.0185257030831487E-10</v>
      </c>
      <c r="BY283" s="154"/>
      <c r="BZ283" s="155"/>
      <c r="CA283" s="155"/>
      <c r="CB283" s="155"/>
      <c r="CC283" s="154"/>
      <c r="CD283" s="154"/>
      <c r="CE283" s="155"/>
      <c r="CF283" s="155"/>
      <c r="CG283" s="155"/>
      <c r="CH283" s="154"/>
      <c r="CI283" s="154"/>
      <c r="CJ283" s="155"/>
      <c r="CK283" s="155"/>
      <c r="CL283" s="155"/>
      <c r="CM283" s="154"/>
      <c r="CN283" s="154"/>
      <c r="CO283" s="155"/>
      <c r="CP283" s="155"/>
      <c r="CQ283" s="155"/>
      <c r="CR283" s="154"/>
    </row>
    <row r="284" spans="1:96" ht="13.5" x14ac:dyDescent="0.3">
      <c r="A284" s="154"/>
      <c r="B284" s="154"/>
      <c r="C284" s="154"/>
      <c r="D284" s="154"/>
      <c r="E284" s="154"/>
      <c r="F284" s="154"/>
      <c r="G284" s="154"/>
      <c r="H284" s="154"/>
      <c r="I284" s="154"/>
      <c r="J284" s="154"/>
      <c r="K284" s="154"/>
      <c r="L284" s="154"/>
      <c r="M284" s="2">
        <v>6.41E-9</v>
      </c>
      <c r="N284" s="2">
        <v>3.2471179137099999</v>
      </c>
      <c r="O284" s="2">
        <v>2107.0345075424002</v>
      </c>
      <c r="P284" s="2">
        <f t="shared" si="33"/>
        <v>6.2415522816600146E-9</v>
      </c>
      <c r="Q284" s="154"/>
      <c r="R284" s="2">
        <v>5.0000000000000003E-10</v>
      </c>
      <c r="S284" s="2">
        <v>4.69825387775</v>
      </c>
      <c r="T284" s="2">
        <v>28237.233459389401</v>
      </c>
      <c r="U284" s="2">
        <f t="shared" si="34"/>
        <v>-3.0217020694313679E-11</v>
      </c>
      <c r="V284" s="154"/>
      <c r="W284" s="155"/>
      <c r="X284" s="155"/>
      <c r="Y284" s="155"/>
      <c r="Z284" s="154"/>
      <c r="AA284" s="154"/>
      <c r="AB284" s="155"/>
      <c r="AC284" s="155"/>
      <c r="AD284" s="155"/>
      <c r="AE284" s="154"/>
      <c r="AF284" s="154"/>
      <c r="AG284" s="155"/>
      <c r="AH284" s="155"/>
      <c r="AI284" s="155"/>
      <c r="AJ284" s="154"/>
      <c r="AK284" s="154"/>
      <c r="AL284" s="155"/>
      <c r="AM284" s="155"/>
      <c r="AN284" s="155"/>
      <c r="AO284" s="154"/>
      <c r="AP284" s="154"/>
      <c r="AQ284" s="155"/>
      <c r="AR284" s="155"/>
      <c r="AS284" s="155"/>
      <c r="AT284" s="154"/>
      <c r="AU284" s="154"/>
      <c r="AV284" s="155"/>
      <c r="AW284" s="155"/>
      <c r="AX284" s="155"/>
      <c r="AY284" s="154"/>
      <c r="AZ284" s="154"/>
      <c r="BA284" s="155"/>
      <c r="BB284" s="155"/>
      <c r="BC284" s="155"/>
      <c r="BD284" s="154"/>
      <c r="BE284" s="154"/>
      <c r="BF284" s="155"/>
      <c r="BG284" s="155"/>
      <c r="BH284" s="155"/>
      <c r="BI284" s="154"/>
      <c r="BJ284" s="154"/>
      <c r="BK284" s="155"/>
      <c r="BL284" s="155"/>
      <c r="BM284" s="155"/>
      <c r="BN284" s="154"/>
      <c r="BO284" s="2"/>
      <c r="BP284" s="2">
        <v>1.57E-9</v>
      </c>
      <c r="BQ284" s="2">
        <v>4.6960786816400004</v>
      </c>
      <c r="BR284" s="2">
        <v>6805.6532680852006</v>
      </c>
      <c r="BS284" s="2">
        <f t="shared" si="35"/>
        <v>-8.4014556319324484E-10</v>
      </c>
      <c r="BT284" s="2"/>
      <c r="BU284" s="2">
        <v>2.0000000000000001E-10</v>
      </c>
      <c r="BV284" s="2">
        <v>1.5229629331100001</v>
      </c>
      <c r="BW284" s="2">
        <v>135.0650800354</v>
      </c>
      <c r="BX284" s="2">
        <f t="shared" si="36"/>
        <v>-1.6782941279825543E-10</v>
      </c>
      <c r="BY284" s="154"/>
      <c r="BZ284" s="155"/>
      <c r="CA284" s="155"/>
      <c r="CB284" s="155"/>
      <c r="CC284" s="154"/>
      <c r="CD284" s="154"/>
      <c r="CE284" s="155"/>
      <c r="CF284" s="155"/>
      <c r="CG284" s="155"/>
      <c r="CH284" s="154"/>
      <c r="CI284" s="154"/>
      <c r="CJ284" s="155"/>
      <c r="CK284" s="155"/>
      <c r="CL284" s="155"/>
      <c r="CM284" s="154"/>
      <c r="CN284" s="154"/>
      <c r="CO284" s="155"/>
      <c r="CP284" s="155"/>
      <c r="CQ284" s="155"/>
      <c r="CR284" s="154"/>
    </row>
    <row r="285" spans="1:96" ht="13.5" x14ac:dyDescent="0.3">
      <c r="A285" s="154"/>
      <c r="B285" s="154"/>
      <c r="C285" s="154"/>
      <c r="D285" s="154"/>
      <c r="E285" s="154"/>
      <c r="F285" s="154"/>
      <c r="G285" s="154"/>
      <c r="H285" s="154"/>
      <c r="I285" s="154"/>
      <c r="J285" s="154"/>
      <c r="K285" s="154"/>
      <c r="L285" s="154"/>
      <c r="M285" s="2">
        <v>6.2099999999999999E-9</v>
      </c>
      <c r="N285" s="2">
        <v>3.0969852377899998</v>
      </c>
      <c r="O285" s="2">
        <v>33019.021112204602</v>
      </c>
      <c r="P285" s="2">
        <f t="shared" si="33"/>
        <v>3.5337058529230525E-9</v>
      </c>
      <c r="Q285" s="154"/>
      <c r="R285" s="2">
        <v>4.7000000000000003E-10</v>
      </c>
      <c r="S285" s="2">
        <v>5.7401584644200003</v>
      </c>
      <c r="T285" s="2">
        <v>12139.5535091068</v>
      </c>
      <c r="U285" s="2">
        <f t="shared" si="34"/>
        <v>-1.2843670190002782E-10</v>
      </c>
      <c r="V285" s="154"/>
      <c r="W285" s="155"/>
      <c r="X285" s="155"/>
      <c r="Y285" s="155"/>
      <c r="Z285" s="154"/>
      <c r="AA285" s="154"/>
      <c r="AB285" s="155"/>
      <c r="AC285" s="155"/>
      <c r="AD285" s="155"/>
      <c r="AE285" s="154"/>
      <c r="AF285" s="154"/>
      <c r="AG285" s="155"/>
      <c r="AH285" s="155"/>
      <c r="AI285" s="155"/>
      <c r="AJ285" s="154"/>
      <c r="AK285" s="154"/>
      <c r="AL285" s="155"/>
      <c r="AM285" s="155"/>
      <c r="AN285" s="155"/>
      <c r="AO285" s="154"/>
      <c r="AP285" s="154"/>
      <c r="AQ285" s="155"/>
      <c r="AR285" s="155"/>
      <c r="AS285" s="155"/>
      <c r="AT285" s="154"/>
      <c r="AU285" s="154"/>
      <c r="AV285" s="155"/>
      <c r="AW285" s="155"/>
      <c r="AX285" s="155"/>
      <c r="AY285" s="154"/>
      <c r="AZ285" s="154"/>
      <c r="BA285" s="155"/>
      <c r="BB285" s="155"/>
      <c r="BC285" s="155"/>
      <c r="BD285" s="154"/>
      <c r="BE285" s="154"/>
      <c r="BF285" s="155"/>
      <c r="BG285" s="155"/>
      <c r="BH285" s="155"/>
      <c r="BI285" s="154"/>
      <c r="BJ285" s="154"/>
      <c r="BK285" s="155"/>
      <c r="BL285" s="155"/>
      <c r="BM285" s="155"/>
      <c r="BN285" s="154"/>
      <c r="BO285" s="2"/>
      <c r="BP285" s="2">
        <v>2.0700000000000001E-9</v>
      </c>
      <c r="BQ285" s="2">
        <v>4.8841045133399996</v>
      </c>
      <c r="BR285" s="2">
        <v>6286.6662786432007</v>
      </c>
      <c r="BS285" s="2">
        <f t="shared" si="35"/>
        <v>2.0375385631956206E-9</v>
      </c>
      <c r="BT285" s="2"/>
      <c r="BU285" s="2">
        <v>2.1999999999999999E-10</v>
      </c>
      <c r="BV285" s="2">
        <v>4.6646283952100003</v>
      </c>
      <c r="BW285" s="2">
        <v>13362.4497067992</v>
      </c>
      <c r="BX285" s="2">
        <f t="shared" si="36"/>
        <v>-4.6690617294663412E-11</v>
      </c>
      <c r="BY285" s="154"/>
      <c r="BZ285" s="155"/>
      <c r="CA285" s="155"/>
      <c r="CB285" s="155"/>
      <c r="CC285" s="154"/>
      <c r="CD285" s="154"/>
      <c r="CE285" s="155"/>
      <c r="CF285" s="155"/>
      <c r="CG285" s="155"/>
      <c r="CH285" s="154"/>
      <c r="CI285" s="154"/>
      <c r="CJ285" s="155"/>
      <c r="CK285" s="155"/>
      <c r="CL285" s="155"/>
      <c r="CM285" s="154"/>
      <c r="CN285" s="154"/>
      <c r="CO285" s="155"/>
      <c r="CP285" s="155"/>
      <c r="CQ285" s="155"/>
      <c r="CR285" s="154"/>
    </row>
    <row r="286" spans="1:96" ht="13.5" x14ac:dyDescent="0.3">
      <c r="A286" s="154"/>
      <c r="B286" s="154"/>
      <c r="C286" s="154"/>
      <c r="D286" s="154"/>
      <c r="E286" s="154"/>
      <c r="F286" s="154"/>
      <c r="G286" s="154"/>
      <c r="H286" s="154"/>
      <c r="I286" s="154"/>
      <c r="J286" s="154"/>
      <c r="K286" s="154"/>
      <c r="L286" s="154"/>
      <c r="M286" s="2">
        <v>4.66E-9</v>
      </c>
      <c r="N286" s="2">
        <v>3.1498237219799998</v>
      </c>
      <c r="O286" s="2">
        <v>10440.274292603601</v>
      </c>
      <c r="P286" s="2">
        <f t="shared" si="33"/>
        <v>-4.6492525619030606E-9</v>
      </c>
      <c r="Q286" s="154"/>
      <c r="R286" s="2">
        <v>5.4E-10</v>
      </c>
      <c r="S286" s="2">
        <v>1.97301333704</v>
      </c>
      <c r="T286" s="2">
        <v>23581.258177317599</v>
      </c>
      <c r="U286" s="2">
        <f t="shared" si="34"/>
        <v>-7.1202452205485148E-11</v>
      </c>
      <c r="V286" s="154"/>
      <c r="W286" s="155"/>
      <c r="X286" s="155"/>
      <c r="Y286" s="155"/>
      <c r="Z286" s="154"/>
      <c r="AA286" s="154"/>
      <c r="AB286" s="155"/>
      <c r="AC286" s="155"/>
      <c r="AD286" s="155"/>
      <c r="AE286" s="154"/>
      <c r="AF286" s="154"/>
      <c r="AG286" s="155"/>
      <c r="AH286" s="155"/>
      <c r="AI286" s="155"/>
      <c r="AJ286" s="154"/>
      <c r="AK286" s="154"/>
      <c r="AL286" s="155"/>
      <c r="AM286" s="155"/>
      <c r="AN286" s="155"/>
      <c r="AO286" s="154"/>
      <c r="AP286" s="154"/>
      <c r="AQ286" s="155"/>
      <c r="AR286" s="155"/>
      <c r="AS286" s="155"/>
      <c r="AT286" s="154"/>
      <c r="AU286" s="154"/>
      <c r="AV286" s="155"/>
      <c r="AW286" s="155"/>
      <c r="AX286" s="155"/>
      <c r="AY286" s="154"/>
      <c r="AZ286" s="154"/>
      <c r="BA286" s="155"/>
      <c r="BB286" s="155"/>
      <c r="BC286" s="155"/>
      <c r="BD286" s="154"/>
      <c r="BE286" s="154"/>
      <c r="BF286" s="155"/>
      <c r="BG286" s="155"/>
      <c r="BH286" s="155"/>
      <c r="BI286" s="154"/>
      <c r="BJ286" s="154"/>
      <c r="BK286" s="155"/>
      <c r="BL286" s="155"/>
      <c r="BM286" s="155"/>
      <c r="BN286" s="154"/>
      <c r="BO286" s="2"/>
      <c r="BP286" s="2">
        <v>1.6000000000000001E-9</v>
      </c>
      <c r="BQ286" s="2">
        <v>4.9594382684599996</v>
      </c>
      <c r="BR286" s="2">
        <v>10021.8372800994</v>
      </c>
      <c r="BS286" s="2">
        <f t="shared" si="35"/>
        <v>-5.3680022259047852E-10</v>
      </c>
      <c r="BT286" s="2"/>
      <c r="BU286" s="2">
        <v>1.8999999999999999E-10</v>
      </c>
      <c r="BV286" s="2">
        <v>1.7812116786200001</v>
      </c>
      <c r="BW286" s="2">
        <v>156137.47598479901</v>
      </c>
      <c r="BX286" s="2">
        <f t="shared" si="36"/>
        <v>1.5043540096752727E-10</v>
      </c>
      <c r="BY286" s="154"/>
      <c r="BZ286" s="155"/>
      <c r="CA286" s="155"/>
      <c r="CB286" s="155"/>
      <c r="CC286" s="154"/>
      <c r="CD286" s="154"/>
      <c r="CE286" s="155"/>
      <c r="CF286" s="155"/>
      <c r="CG286" s="155"/>
      <c r="CH286" s="154"/>
      <c r="CI286" s="154"/>
      <c r="CJ286" s="155"/>
      <c r="CK286" s="155"/>
      <c r="CL286" s="155"/>
      <c r="CM286" s="154"/>
      <c r="CN286" s="154"/>
      <c r="CO286" s="155"/>
      <c r="CP286" s="155"/>
      <c r="CQ286" s="155"/>
      <c r="CR286" s="154"/>
    </row>
    <row r="287" spans="1:96" ht="13.5" x14ac:dyDescent="0.3">
      <c r="A287" s="154"/>
      <c r="B287" s="154"/>
      <c r="C287" s="154"/>
      <c r="D287" s="154"/>
      <c r="E287" s="154"/>
      <c r="F287" s="154"/>
      <c r="G287" s="154"/>
      <c r="H287" s="154"/>
      <c r="I287" s="154"/>
      <c r="J287" s="154"/>
      <c r="K287" s="154"/>
      <c r="L287" s="154"/>
      <c r="M287" s="2">
        <v>4.66E-9</v>
      </c>
      <c r="N287" s="2">
        <v>0.90708835656999998</v>
      </c>
      <c r="O287" s="2">
        <v>5966.6839803348003</v>
      </c>
      <c r="P287" s="2">
        <f t="shared" si="33"/>
        <v>-4.2397092536316548E-9</v>
      </c>
      <c r="Q287" s="154"/>
      <c r="R287" s="2">
        <v>4.8999999999999996E-10</v>
      </c>
      <c r="S287" s="2">
        <v>4.9822357902699999</v>
      </c>
      <c r="T287" s="2">
        <v>10021.8372800994</v>
      </c>
      <c r="U287" s="2">
        <f t="shared" si="34"/>
        <v>-1.5382993256214619E-10</v>
      </c>
      <c r="V287" s="154"/>
      <c r="W287" s="155"/>
      <c r="X287" s="155"/>
      <c r="Y287" s="155"/>
      <c r="Z287" s="154"/>
      <c r="AA287" s="154"/>
      <c r="AB287" s="155"/>
      <c r="AC287" s="155"/>
      <c r="AD287" s="155"/>
      <c r="AE287" s="154"/>
      <c r="AF287" s="154"/>
      <c r="AG287" s="155"/>
      <c r="AH287" s="155"/>
      <c r="AI287" s="155"/>
      <c r="AJ287" s="154"/>
      <c r="AK287" s="154"/>
      <c r="AL287" s="155"/>
      <c r="AM287" s="155"/>
      <c r="AN287" s="155"/>
      <c r="AO287" s="154"/>
      <c r="AP287" s="154"/>
      <c r="AQ287" s="155"/>
      <c r="AR287" s="155"/>
      <c r="AS287" s="155"/>
      <c r="AT287" s="154"/>
      <c r="AU287" s="154"/>
      <c r="AV287" s="155"/>
      <c r="AW287" s="155"/>
      <c r="AX287" s="155"/>
      <c r="AY287" s="154"/>
      <c r="AZ287" s="154"/>
      <c r="BA287" s="155"/>
      <c r="BB287" s="155"/>
      <c r="BC287" s="155"/>
      <c r="BD287" s="154"/>
      <c r="BE287" s="154"/>
      <c r="BF287" s="155"/>
      <c r="BG287" s="155"/>
      <c r="BH287" s="155"/>
      <c r="BI287" s="154"/>
      <c r="BJ287" s="154"/>
      <c r="BK287" s="155"/>
      <c r="BL287" s="155"/>
      <c r="BM287" s="155"/>
      <c r="BN287" s="154"/>
      <c r="BO287" s="2"/>
      <c r="BP287" s="2">
        <v>1.6600000000000001E-9</v>
      </c>
      <c r="BQ287" s="2">
        <v>0.97126433565000003</v>
      </c>
      <c r="BR287" s="2">
        <v>3097.8838227257902</v>
      </c>
      <c r="BS287" s="2">
        <f t="shared" si="35"/>
        <v>8.6696655000039011E-10</v>
      </c>
      <c r="BT287" s="2"/>
      <c r="BU287" s="2">
        <v>1.8999999999999999E-10</v>
      </c>
      <c r="BV287" s="2">
        <v>2.9996910222099999</v>
      </c>
      <c r="BW287" s="2">
        <v>19651.048481098002</v>
      </c>
      <c r="BX287" s="2">
        <f t="shared" si="36"/>
        <v>-2.9654596852300349E-11</v>
      </c>
      <c r="BY287" s="154"/>
      <c r="BZ287" s="155"/>
      <c r="CA287" s="155"/>
      <c r="CB287" s="155"/>
      <c r="CC287" s="154"/>
      <c r="CD287" s="154"/>
      <c r="CE287" s="155"/>
      <c r="CF287" s="155"/>
      <c r="CG287" s="155"/>
      <c r="CH287" s="154"/>
      <c r="CI287" s="154"/>
      <c r="CJ287" s="155"/>
      <c r="CK287" s="155"/>
      <c r="CL287" s="155"/>
      <c r="CM287" s="154"/>
      <c r="CN287" s="154"/>
      <c r="CO287" s="155"/>
      <c r="CP287" s="155"/>
      <c r="CQ287" s="155"/>
      <c r="CR287" s="154"/>
    </row>
    <row r="288" spans="1:96" ht="13.5" x14ac:dyDescent="0.3">
      <c r="A288" s="154"/>
      <c r="B288" s="154"/>
      <c r="C288" s="154"/>
      <c r="D288" s="154"/>
      <c r="E288" s="154"/>
      <c r="F288" s="154"/>
      <c r="G288" s="154"/>
      <c r="H288" s="154"/>
      <c r="I288" s="154"/>
      <c r="J288" s="154"/>
      <c r="K288" s="154"/>
      <c r="L288" s="154"/>
      <c r="M288" s="2">
        <v>5.28E-9</v>
      </c>
      <c r="N288" s="2">
        <v>0.81926454469999999</v>
      </c>
      <c r="O288" s="2">
        <v>813.55028395980003</v>
      </c>
      <c r="P288" s="2">
        <f t="shared" si="33"/>
        <v>5.4972602070778038E-10</v>
      </c>
      <c r="Q288" s="154"/>
      <c r="R288" s="2">
        <v>4.6000000000000001E-10</v>
      </c>
      <c r="S288" s="2">
        <v>5.4143170553899997</v>
      </c>
      <c r="T288" s="2">
        <v>33019.021112204602</v>
      </c>
      <c r="U288" s="2">
        <f t="shared" si="34"/>
        <v>9.9904904617892155E-11</v>
      </c>
      <c r="V288" s="154"/>
      <c r="W288" s="155"/>
      <c r="X288" s="155"/>
      <c r="Y288" s="155"/>
      <c r="Z288" s="154"/>
      <c r="AA288" s="154"/>
      <c r="AB288" s="155"/>
      <c r="AC288" s="155"/>
      <c r="AD288" s="155"/>
      <c r="AE288" s="154"/>
      <c r="AF288" s="154"/>
      <c r="AG288" s="155"/>
      <c r="AH288" s="155"/>
      <c r="AI288" s="155"/>
      <c r="AJ288" s="154"/>
      <c r="AK288" s="154"/>
      <c r="AL288" s="155"/>
      <c r="AM288" s="155"/>
      <c r="AN288" s="155"/>
      <c r="AO288" s="154"/>
      <c r="AP288" s="154"/>
      <c r="AQ288" s="155"/>
      <c r="AR288" s="155"/>
      <c r="AS288" s="155"/>
      <c r="AT288" s="154"/>
      <c r="AU288" s="154"/>
      <c r="AV288" s="155"/>
      <c r="AW288" s="155"/>
      <c r="AX288" s="155"/>
      <c r="AY288" s="154"/>
      <c r="AZ288" s="154"/>
      <c r="BA288" s="155"/>
      <c r="BB288" s="155"/>
      <c r="BC288" s="155"/>
      <c r="BD288" s="154"/>
      <c r="BE288" s="154"/>
      <c r="BF288" s="155"/>
      <c r="BG288" s="155"/>
      <c r="BH288" s="155"/>
      <c r="BI288" s="154"/>
      <c r="BJ288" s="154"/>
      <c r="BK288" s="155"/>
      <c r="BL288" s="155"/>
      <c r="BM288" s="155"/>
      <c r="BN288" s="154"/>
      <c r="BO288" s="2"/>
      <c r="BP288" s="2">
        <v>2.09E-9</v>
      </c>
      <c r="BQ288" s="2">
        <v>5.75663411805</v>
      </c>
      <c r="BR288" s="2">
        <v>3646.3503773543998</v>
      </c>
      <c r="BS288" s="2">
        <f t="shared" si="35"/>
        <v>-1.1412166718997307E-9</v>
      </c>
      <c r="BT288" s="2"/>
      <c r="BU288" s="2">
        <v>1.8999999999999999E-10</v>
      </c>
      <c r="BV288" s="2">
        <v>2.86664273362</v>
      </c>
      <c r="BW288" s="2">
        <v>18422.6293590981</v>
      </c>
      <c r="BX288" s="2">
        <f t="shared" si="36"/>
        <v>1.674491108114315E-10</v>
      </c>
      <c r="BY288" s="154"/>
      <c r="BZ288" s="155"/>
      <c r="CA288" s="155"/>
      <c r="CB288" s="155"/>
      <c r="CC288" s="154"/>
      <c r="CD288" s="154"/>
      <c r="CE288" s="155"/>
      <c r="CF288" s="155"/>
      <c r="CG288" s="155"/>
      <c r="CH288" s="154"/>
      <c r="CI288" s="154"/>
      <c r="CJ288" s="155"/>
      <c r="CK288" s="155"/>
      <c r="CL288" s="155"/>
      <c r="CM288" s="154"/>
      <c r="CN288" s="154"/>
      <c r="CO288" s="155"/>
      <c r="CP288" s="155"/>
      <c r="CQ288" s="155"/>
      <c r="CR288" s="154"/>
    </row>
    <row r="289" spans="1:96" ht="13.5" x14ac:dyDescent="0.3">
      <c r="A289" s="154"/>
      <c r="B289" s="154"/>
      <c r="C289" s="154"/>
      <c r="D289" s="154"/>
      <c r="E289" s="154"/>
      <c r="F289" s="154"/>
      <c r="G289" s="154"/>
      <c r="H289" s="154"/>
      <c r="I289" s="154"/>
      <c r="J289" s="154"/>
      <c r="K289" s="154"/>
      <c r="L289" s="154"/>
      <c r="M289" s="2">
        <v>6.0300000000000001E-9</v>
      </c>
      <c r="N289" s="2">
        <v>3.8137892192699998</v>
      </c>
      <c r="O289" s="2">
        <v>316428.22867391497</v>
      </c>
      <c r="P289" s="2">
        <f t="shared" si="33"/>
        <v>-5.5039566384205603E-9</v>
      </c>
      <c r="Q289" s="154"/>
      <c r="R289" s="2">
        <v>5.1E-10</v>
      </c>
      <c r="S289" s="2">
        <v>1.23882053879</v>
      </c>
      <c r="T289" s="2">
        <v>12539.853380183</v>
      </c>
      <c r="U289" s="2">
        <f t="shared" si="34"/>
        <v>-3.8799697337739219E-10</v>
      </c>
      <c r="V289" s="154"/>
      <c r="W289" s="155"/>
      <c r="X289" s="155"/>
      <c r="Y289" s="155"/>
      <c r="Z289" s="154"/>
      <c r="AA289" s="154"/>
      <c r="AB289" s="155"/>
      <c r="AC289" s="155"/>
      <c r="AD289" s="155"/>
      <c r="AE289" s="154"/>
      <c r="AF289" s="154"/>
      <c r="AG289" s="155"/>
      <c r="AH289" s="155"/>
      <c r="AI289" s="155"/>
      <c r="AJ289" s="154"/>
      <c r="AK289" s="154"/>
      <c r="AL289" s="155"/>
      <c r="AM289" s="155"/>
      <c r="AN289" s="155"/>
      <c r="AO289" s="154"/>
      <c r="AP289" s="154"/>
      <c r="AQ289" s="155"/>
      <c r="AR289" s="155"/>
      <c r="AS289" s="155"/>
      <c r="AT289" s="154"/>
      <c r="AU289" s="154"/>
      <c r="AV289" s="155"/>
      <c r="AW289" s="155"/>
      <c r="AX289" s="155"/>
      <c r="AY289" s="154"/>
      <c r="AZ289" s="154"/>
      <c r="BA289" s="155"/>
      <c r="BB289" s="155"/>
      <c r="BC289" s="155"/>
      <c r="BD289" s="154"/>
      <c r="BE289" s="154"/>
      <c r="BF289" s="155"/>
      <c r="BG289" s="155"/>
      <c r="BH289" s="155"/>
      <c r="BI289" s="154"/>
      <c r="BJ289" s="154"/>
      <c r="BK289" s="155"/>
      <c r="BL289" s="155"/>
      <c r="BM289" s="155"/>
      <c r="BN289" s="154"/>
      <c r="BO289" s="2"/>
      <c r="BP289" s="2">
        <v>1.75E-9</v>
      </c>
      <c r="BQ289" s="2">
        <v>6.1276282441200003</v>
      </c>
      <c r="BR289" s="2">
        <v>239424.39025435201</v>
      </c>
      <c r="BS289" s="2">
        <f t="shared" si="35"/>
        <v>1.2907086222325202E-9</v>
      </c>
      <c r="BT289" s="2"/>
      <c r="BU289" s="2">
        <v>2.5000000000000002E-10</v>
      </c>
      <c r="BV289" s="2">
        <v>0.94995632140999997</v>
      </c>
      <c r="BW289" s="2">
        <v>31415.379249957001</v>
      </c>
      <c r="BX289" s="2">
        <f t="shared" si="36"/>
        <v>-1.5844942839716024E-10</v>
      </c>
      <c r="BY289" s="154"/>
      <c r="BZ289" s="155"/>
      <c r="CA289" s="155"/>
      <c r="CB289" s="155"/>
      <c r="CC289" s="154"/>
      <c r="CD289" s="154"/>
      <c r="CE289" s="155"/>
      <c r="CF289" s="155"/>
      <c r="CG289" s="155"/>
      <c r="CH289" s="154"/>
      <c r="CI289" s="154"/>
      <c r="CJ289" s="155"/>
      <c r="CK289" s="155"/>
      <c r="CL289" s="155"/>
      <c r="CM289" s="154"/>
      <c r="CN289" s="154"/>
      <c r="CO289" s="155"/>
      <c r="CP289" s="155"/>
      <c r="CQ289" s="155"/>
      <c r="CR289" s="154"/>
    </row>
    <row r="290" spans="1:96" ht="13.5" x14ac:dyDescent="0.3">
      <c r="A290" s="154"/>
      <c r="B290" s="154"/>
      <c r="C290" s="154"/>
      <c r="D290" s="154"/>
      <c r="E290" s="154"/>
      <c r="F290" s="154"/>
      <c r="G290" s="154"/>
      <c r="H290" s="154"/>
      <c r="I290" s="154"/>
      <c r="J290" s="154"/>
      <c r="K290" s="154"/>
      <c r="L290" s="154"/>
      <c r="M290" s="2">
        <v>5.5899999999999999E-9</v>
      </c>
      <c r="N290" s="2">
        <v>1.8189480412400001</v>
      </c>
      <c r="O290" s="2">
        <v>17996.031168222202</v>
      </c>
      <c r="P290" s="2">
        <f t="shared" si="33"/>
        <v>2.0198166267449101E-9</v>
      </c>
      <c r="Q290" s="154"/>
      <c r="R290" s="2">
        <v>4.6000000000000001E-10</v>
      </c>
      <c r="S290" s="2">
        <v>2.4136997608600002</v>
      </c>
      <c r="T290" s="2">
        <v>98068.536716305302</v>
      </c>
      <c r="U290" s="2">
        <f t="shared" si="34"/>
        <v>3.5287573325583715E-10</v>
      </c>
      <c r="V290" s="154"/>
      <c r="W290" s="155"/>
      <c r="X290" s="155"/>
      <c r="Y290" s="155"/>
      <c r="Z290" s="154"/>
      <c r="AA290" s="154"/>
      <c r="AB290" s="155"/>
      <c r="AC290" s="155"/>
      <c r="AD290" s="155"/>
      <c r="AE290" s="154"/>
      <c r="AF290" s="154"/>
      <c r="AG290" s="155"/>
      <c r="AH290" s="155"/>
      <c r="AI290" s="155"/>
      <c r="AJ290" s="154"/>
      <c r="AK290" s="154"/>
      <c r="AL290" s="155"/>
      <c r="AM290" s="155"/>
      <c r="AN290" s="155"/>
      <c r="AO290" s="154"/>
      <c r="AP290" s="154"/>
      <c r="AQ290" s="155"/>
      <c r="AR290" s="155"/>
      <c r="AS290" s="155"/>
      <c r="AT290" s="154"/>
      <c r="AU290" s="154"/>
      <c r="AV290" s="155"/>
      <c r="AW290" s="155"/>
      <c r="AX290" s="155"/>
      <c r="AY290" s="154"/>
      <c r="AZ290" s="154"/>
      <c r="BA290" s="155"/>
      <c r="BB290" s="155"/>
      <c r="BC290" s="155"/>
      <c r="BD290" s="154"/>
      <c r="BE290" s="154"/>
      <c r="BF290" s="155"/>
      <c r="BG290" s="155"/>
      <c r="BH290" s="155"/>
      <c r="BI290" s="154"/>
      <c r="BJ290" s="154"/>
      <c r="BK290" s="155"/>
      <c r="BL290" s="155"/>
      <c r="BM290" s="155"/>
      <c r="BN290" s="154"/>
      <c r="BO290" s="2"/>
      <c r="BP290" s="2">
        <v>1.73E-9</v>
      </c>
      <c r="BQ290" s="2">
        <v>3.1388723497300002</v>
      </c>
      <c r="BR290" s="2">
        <v>6179.9830757727996</v>
      </c>
      <c r="BS290" s="2">
        <f t="shared" si="35"/>
        <v>-1.7081651845433773E-9</v>
      </c>
      <c r="BT290" s="2"/>
      <c r="BU290" s="2">
        <v>1.8999999999999999E-10</v>
      </c>
      <c r="BV290" s="2">
        <v>4.7143285149900001</v>
      </c>
      <c r="BW290" s="2">
        <v>77690.759505738402</v>
      </c>
      <c r="BX290" s="2">
        <f t="shared" si="36"/>
        <v>-1.6695184797086242E-10</v>
      </c>
      <c r="BY290" s="154"/>
      <c r="BZ290" s="155"/>
      <c r="CA290" s="155"/>
      <c r="CB290" s="155"/>
      <c r="CC290" s="154"/>
      <c r="CD290" s="154"/>
      <c r="CE290" s="155"/>
      <c r="CF290" s="155"/>
      <c r="CG290" s="155"/>
      <c r="CH290" s="154"/>
      <c r="CI290" s="154"/>
      <c r="CJ290" s="155"/>
      <c r="CK290" s="155"/>
      <c r="CL290" s="155"/>
      <c r="CM290" s="154"/>
      <c r="CN290" s="154"/>
      <c r="CO290" s="155"/>
      <c r="CP290" s="155"/>
      <c r="CQ290" s="155"/>
      <c r="CR290" s="154"/>
    </row>
    <row r="291" spans="1:96" ht="13.5" x14ac:dyDescent="0.3">
      <c r="A291" s="154"/>
      <c r="B291" s="154"/>
      <c r="C291" s="154"/>
      <c r="D291" s="154"/>
      <c r="E291" s="154"/>
      <c r="F291" s="154"/>
      <c r="G291" s="154"/>
      <c r="H291" s="154"/>
      <c r="I291" s="154"/>
      <c r="J291" s="154"/>
      <c r="K291" s="154"/>
      <c r="L291" s="154"/>
      <c r="M291" s="2">
        <v>4.3699999999999996E-9</v>
      </c>
      <c r="N291" s="2">
        <v>2.2862559443500001</v>
      </c>
      <c r="O291" s="2">
        <v>6303.8512454838001</v>
      </c>
      <c r="P291" s="2">
        <f t="shared" si="33"/>
        <v>-2.3604194576144356E-9</v>
      </c>
      <c r="Q291" s="154"/>
      <c r="R291" s="2">
        <v>4.3999999999999998E-10</v>
      </c>
      <c r="S291" s="2">
        <v>0.80750593745999999</v>
      </c>
      <c r="T291" s="2">
        <v>167283.76158766501</v>
      </c>
      <c r="U291" s="2">
        <f t="shared" si="34"/>
        <v>-4.1550944200478614E-10</v>
      </c>
      <c r="V291" s="154"/>
      <c r="W291" s="155"/>
      <c r="X291" s="155"/>
      <c r="Y291" s="155"/>
      <c r="Z291" s="154"/>
      <c r="AA291" s="154"/>
      <c r="AB291" s="155"/>
      <c r="AC291" s="155"/>
      <c r="AD291" s="155"/>
      <c r="AE291" s="154"/>
      <c r="AF291" s="154"/>
      <c r="AG291" s="155"/>
      <c r="AH291" s="155"/>
      <c r="AI291" s="155"/>
      <c r="AJ291" s="154"/>
      <c r="AK291" s="154"/>
      <c r="AL291" s="155"/>
      <c r="AM291" s="155"/>
      <c r="AN291" s="155"/>
      <c r="AO291" s="154"/>
      <c r="AP291" s="154"/>
      <c r="AQ291" s="155"/>
      <c r="AR291" s="155"/>
      <c r="AS291" s="155"/>
      <c r="AT291" s="154"/>
      <c r="AU291" s="154"/>
      <c r="AV291" s="155"/>
      <c r="AW291" s="155"/>
      <c r="AX291" s="155"/>
      <c r="AY291" s="154"/>
      <c r="AZ291" s="154"/>
      <c r="BA291" s="155"/>
      <c r="BB291" s="155"/>
      <c r="BC291" s="155"/>
      <c r="BD291" s="154"/>
      <c r="BE291" s="154"/>
      <c r="BF291" s="155"/>
      <c r="BG291" s="155"/>
      <c r="BH291" s="155"/>
      <c r="BI291" s="154"/>
      <c r="BJ291" s="154"/>
      <c r="BK291" s="155"/>
      <c r="BL291" s="155"/>
      <c r="BM291" s="155"/>
      <c r="BN291" s="154"/>
      <c r="BO291" s="2"/>
      <c r="BP291" s="2">
        <v>1.57E-9</v>
      </c>
      <c r="BQ291" s="2">
        <v>3.62822058179</v>
      </c>
      <c r="BR291" s="2">
        <v>18451.078546565899</v>
      </c>
      <c r="BS291" s="2">
        <f t="shared" si="35"/>
        <v>-2.2687935692837924E-10</v>
      </c>
      <c r="BT291" s="2"/>
      <c r="BU291" s="2">
        <v>1.8999999999999999E-10</v>
      </c>
      <c r="BV291" s="2">
        <v>2.5422739824099998</v>
      </c>
      <c r="BW291" s="2">
        <v>77736.783430502401</v>
      </c>
      <c r="BX291" s="2">
        <f t="shared" si="36"/>
        <v>-1.140658625179497E-10</v>
      </c>
      <c r="BY291" s="154"/>
      <c r="BZ291" s="155"/>
      <c r="CA291" s="155"/>
      <c r="CB291" s="155"/>
      <c r="CC291" s="154"/>
      <c r="CD291" s="154"/>
      <c r="CE291" s="155"/>
      <c r="CF291" s="155"/>
      <c r="CG291" s="155"/>
      <c r="CH291" s="154"/>
      <c r="CI291" s="154"/>
      <c r="CJ291" s="155"/>
      <c r="CK291" s="155"/>
      <c r="CL291" s="155"/>
      <c r="CM291" s="154"/>
      <c r="CN291" s="154"/>
      <c r="CO291" s="155"/>
      <c r="CP291" s="155"/>
      <c r="CQ291" s="155"/>
      <c r="CR291" s="154"/>
    </row>
    <row r="292" spans="1:96" ht="13.5" x14ac:dyDescent="0.3">
      <c r="A292" s="154"/>
      <c r="B292" s="154"/>
      <c r="C292" s="154"/>
      <c r="D292" s="154"/>
      <c r="E292" s="154"/>
      <c r="F292" s="154"/>
      <c r="G292" s="154"/>
      <c r="H292" s="154"/>
      <c r="I292" s="154"/>
      <c r="J292" s="154"/>
      <c r="K292" s="154"/>
      <c r="L292" s="154"/>
      <c r="M292" s="2">
        <v>5.1799999999999999E-9</v>
      </c>
      <c r="N292" s="2">
        <v>4.8606917832200001</v>
      </c>
      <c r="O292" s="2">
        <v>20597.243963041201</v>
      </c>
      <c r="P292" s="2">
        <f t="shared" si="33"/>
        <v>5.1503937685983285E-9</v>
      </c>
      <c r="Q292" s="154"/>
      <c r="R292" s="2">
        <v>4.5E-10</v>
      </c>
      <c r="S292" s="2">
        <v>4.3961358444499998</v>
      </c>
      <c r="T292" s="2">
        <v>433.71173787679999</v>
      </c>
      <c r="U292" s="2">
        <f t="shared" si="34"/>
        <v>1.9365008482117354E-10</v>
      </c>
      <c r="V292" s="154"/>
      <c r="W292" s="155"/>
      <c r="X292" s="155"/>
      <c r="Y292" s="155"/>
      <c r="Z292" s="154"/>
      <c r="AA292" s="154"/>
      <c r="AB292" s="155"/>
      <c r="AC292" s="155"/>
      <c r="AD292" s="155"/>
      <c r="AE292" s="154"/>
      <c r="AF292" s="154"/>
      <c r="AG292" s="155"/>
      <c r="AH292" s="155"/>
      <c r="AI292" s="155"/>
      <c r="AJ292" s="154"/>
      <c r="AK292" s="154"/>
      <c r="AL292" s="155"/>
      <c r="AM292" s="155"/>
      <c r="AN292" s="155"/>
      <c r="AO292" s="154"/>
      <c r="AP292" s="154"/>
      <c r="AQ292" s="155"/>
      <c r="AR292" s="155"/>
      <c r="AS292" s="155"/>
      <c r="AT292" s="154"/>
      <c r="AU292" s="154"/>
      <c r="AV292" s="155"/>
      <c r="AW292" s="155"/>
      <c r="AX292" s="155"/>
      <c r="AY292" s="154"/>
      <c r="AZ292" s="154"/>
      <c r="BA292" s="155"/>
      <c r="BB292" s="155"/>
      <c r="BC292" s="155"/>
      <c r="BD292" s="154"/>
      <c r="BE292" s="154"/>
      <c r="BF292" s="155"/>
      <c r="BG292" s="155"/>
      <c r="BH292" s="155"/>
      <c r="BI292" s="154"/>
      <c r="BJ292" s="154"/>
      <c r="BK292" s="155"/>
      <c r="BL292" s="155"/>
      <c r="BM292" s="155"/>
      <c r="BN292" s="154"/>
      <c r="BO292" s="2"/>
      <c r="BP292" s="2">
        <v>1.57E-9</v>
      </c>
      <c r="BQ292" s="2">
        <v>4.6769591223500004</v>
      </c>
      <c r="BR292" s="2">
        <v>6709.6740408674004</v>
      </c>
      <c r="BS292" s="2">
        <f t="shared" si="35"/>
        <v>1.332314967591426E-9</v>
      </c>
      <c r="BT292" s="2"/>
      <c r="BU292" s="2">
        <v>2.0000000000000001E-10</v>
      </c>
      <c r="BV292" s="2">
        <v>5.9191511711600002</v>
      </c>
      <c r="BW292" s="2">
        <v>48739.859897082999</v>
      </c>
      <c r="BX292" s="2">
        <f t="shared" si="36"/>
        <v>1.828066912981275E-10</v>
      </c>
      <c r="BY292" s="154"/>
      <c r="BZ292" s="155"/>
      <c r="CA292" s="155"/>
      <c r="CB292" s="155"/>
      <c r="CC292" s="154"/>
      <c r="CD292" s="154"/>
      <c r="CE292" s="155"/>
      <c r="CF292" s="155"/>
      <c r="CG292" s="155"/>
      <c r="CH292" s="154"/>
      <c r="CI292" s="154"/>
      <c r="CJ292" s="155"/>
      <c r="CK292" s="155"/>
      <c r="CL292" s="155"/>
      <c r="CM292" s="154"/>
      <c r="CN292" s="154"/>
      <c r="CO292" s="155"/>
      <c r="CP292" s="155"/>
      <c r="CQ292" s="155"/>
      <c r="CR292" s="154"/>
    </row>
    <row r="293" spans="1:96" ht="13.5" x14ac:dyDescent="0.3">
      <c r="A293" s="154"/>
      <c r="B293" s="154"/>
      <c r="C293" s="154"/>
      <c r="D293" s="154"/>
      <c r="E293" s="154"/>
      <c r="F293" s="154"/>
      <c r="G293" s="154"/>
      <c r="H293" s="154"/>
      <c r="I293" s="154"/>
      <c r="J293" s="154"/>
      <c r="K293" s="154"/>
      <c r="L293" s="154"/>
      <c r="M293" s="2">
        <v>4.2400000000000002E-9</v>
      </c>
      <c r="N293" s="2">
        <v>6.2352001869300002</v>
      </c>
      <c r="O293" s="2">
        <v>6489.2613984285999</v>
      </c>
      <c r="P293" s="2">
        <f t="shared" si="33"/>
        <v>4.5098387307995898E-10</v>
      </c>
      <c r="Q293" s="154"/>
      <c r="R293" s="2">
        <v>4.3999999999999998E-10</v>
      </c>
      <c r="S293" s="2">
        <v>2.5735820878500002</v>
      </c>
      <c r="T293" s="2">
        <v>12964.300703391</v>
      </c>
      <c r="U293" s="2">
        <f t="shared" si="34"/>
        <v>3.8824661043361849E-10</v>
      </c>
      <c r="V293" s="154"/>
      <c r="W293" s="155"/>
      <c r="X293" s="155"/>
      <c r="Y293" s="155"/>
      <c r="Z293" s="154"/>
      <c r="AA293" s="154"/>
      <c r="AB293" s="155"/>
      <c r="AC293" s="155"/>
      <c r="AD293" s="155"/>
      <c r="AE293" s="154"/>
      <c r="AF293" s="154"/>
      <c r="AG293" s="155"/>
      <c r="AH293" s="155"/>
      <c r="AI293" s="155"/>
      <c r="AJ293" s="154"/>
      <c r="AK293" s="154"/>
      <c r="AL293" s="155"/>
      <c r="AM293" s="155"/>
      <c r="AN293" s="155"/>
      <c r="AO293" s="154"/>
      <c r="AP293" s="154"/>
      <c r="AQ293" s="155"/>
      <c r="AR293" s="155"/>
      <c r="AS293" s="155"/>
      <c r="AT293" s="154"/>
      <c r="AU293" s="154"/>
      <c r="AV293" s="155"/>
      <c r="AW293" s="155"/>
      <c r="AX293" s="155"/>
      <c r="AY293" s="154"/>
      <c r="AZ293" s="154"/>
      <c r="BA293" s="155"/>
      <c r="BB293" s="155"/>
      <c r="BC293" s="155"/>
      <c r="BD293" s="154"/>
      <c r="BE293" s="154"/>
      <c r="BF293" s="155"/>
      <c r="BG293" s="155"/>
      <c r="BH293" s="155"/>
      <c r="BI293" s="154"/>
      <c r="BJ293" s="154"/>
      <c r="BK293" s="155"/>
      <c r="BL293" s="155"/>
      <c r="BM293" s="155"/>
      <c r="BN293" s="154"/>
      <c r="BO293" s="2"/>
      <c r="BP293" s="2">
        <v>1.4599999999999999E-9</v>
      </c>
      <c r="BQ293" s="2">
        <v>3.0950606973500001</v>
      </c>
      <c r="BR293" s="2">
        <v>4907.3020501456003</v>
      </c>
      <c r="BS293" s="2">
        <f t="shared" si="35"/>
        <v>6.3932961317495507E-10</v>
      </c>
      <c r="BT293" s="2"/>
      <c r="BU293" s="2"/>
      <c r="BV293" s="2"/>
      <c r="BW293" s="2"/>
      <c r="BX293" s="2"/>
      <c r="BY293" s="154"/>
      <c r="BZ293" s="155"/>
      <c r="CA293" s="155"/>
      <c r="CB293" s="155"/>
      <c r="CC293" s="154"/>
      <c r="CD293" s="154"/>
      <c r="CE293" s="155"/>
      <c r="CF293" s="155"/>
      <c r="CG293" s="155"/>
      <c r="CH293" s="154"/>
      <c r="CI293" s="154"/>
      <c r="CJ293" s="155"/>
      <c r="CK293" s="155"/>
      <c r="CL293" s="155"/>
      <c r="CM293" s="154"/>
      <c r="CN293" s="154"/>
      <c r="CO293" s="155"/>
      <c r="CP293" s="155"/>
      <c r="CQ293" s="155"/>
      <c r="CR293" s="154"/>
    </row>
    <row r="294" spans="1:96" ht="13.5" x14ac:dyDescent="0.3">
      <c r="A294" s="154"/>
      <c r="B294" s="154"/>
      <c r="C294" s="154"/>
      <c r="D294" s="154"/>
      <c r="E294" s="154"/>
      <c r="F294" s="154"/>
      <c r="G294" s="154"/>
      <c r="H294" s="154"/>
      <c r="I294" s="154"/>
      <c r="J294" s="154"/>
      <c r="K294" s="154"/>
      <c r="L294" s="154"/>
      <c r="M294" s="2">
        <v>5.1799999999999999E-9</v>
      </c>
      <c r="N294" s="2">
        <v>6.1761782675600001</v>
      </c>
      <c r="O294" s="2">
        <v>0.24381748349999999</v>
      </c>
      <c r="P294" s="2">
        <f t="shared" si="33"/>
        <v>5.1525219457126357E-9</v>
      </c>
      <c r="Q294" s="154"/>
      <c r="R294" s="2">
        <v>4.6000000000000001E-10</v>
      </c>
      <c r="S294" s="2">
        <v>0.26142733448</v>
      </c>
      <c r="T294" s="2">
        <v>11.045700263900001</v>
      </c>
      <c r="U294" s="2">
        <f t="shared" si="34"/>
        <v>4.1602291119361249E-10</v>
      </c>
      <c r="V294" s="154"/>
      <c r="W294" s="155"/>
      <c r="X294" s="155"/>
      <c r="Y294" s="155"/>
      <c r="Z294" s="154"/>
      <c r="AA294" s="154"/>
      <c r="AB294" s="155"/>
      <c r="AC294" s="155"/>
      <c r="AD294" s="155"/>
      <c r="AE294" s="154"/>
      <c r="AF294" s="154"/>
      <c r="AG294" s="155"/>
      <c r="AH294" s="155"/>
      <c r="AI294" s="155"/>
      <c r="AJ294" s="154"/>
      <c r="AK294" s="154"/>
      <c r="AL294" s="155"/>
      <c r="AM294" s="155"/>
      <c r="AN294" s="155"/>
      <c r="AO294" s="154"/>
      <c r="AP294" s="154"/>
      <c r="AQ294" s="155"/>
      <c r="AR294" s="155"/>
      <c r="AS294" s="155"/>
      <c r="AT294" s="154"/>
      <c r="AU294" s="154"/>
      <c r="AV294" s="155"/>
      <c r="AW294" s="155"/>
      <c r="AX294" s="155"/>
      <c r="AY294" s="154"/>
      <c r="AZ294" s="154"/>
      <c r="BA294" s="155"/>
      <c r="BB294" s="155"/>
      <c r="BC294" s="155"/>
      <c r="BD294" s="154"/>
      <c r="BE294" s="154"/>
      <c r="BF294" s="155"/>
      <c r="BG294" s="155"/>
      <c r="BH294" s="155"/>
      <c r="BI294" s="154"/>
      <c r="BJ294" s="154"/>
      <c r="BK294" s="155"/>
      <c r="BL294" s="155"/>
      <c r="BM294" s="155"/>
      <c r="BN294" s="154"/>
      <c r="BO294" s="2"/>
      <c r="BP294" s="2">
        <v>1.6500000000000001E-9</v>
      </c>
      <c r="BQ294" s="2">
        <v>2.2713912876000002</v>
      </c>
      <c r="BR294" s="2">
        <v>10660.6869350424</v>
      </c>
      <c r="BS294" s="2">
        <f t="shared" si="35"/>
        <v>1.4416080903948866E-9</v>
      </c>
      <c r="BT294" s="154"/>
      <c r="BU294" s="155"/>
      <c r="BV294" s="155"/>
      <c r="BW294" s="155"/>
      <c r="BX294" s="154"/>
      <c r="BY294" s="154"/>
      <c r="BZ294" s="155"/>
      <c r="CA294" s="155"/>
      <c r="CB294" s="155"/>
      <c r="CC294" s="154"/>
      <c r="CD294" s="154"/>
      <c r="CE294" s="155"/>
      <c r="CF294" s="155"/>
      <c r="CG294" s="155"/>
      <c r="CH294" s="154"/>
      <c r="CI294" s="154"/>
      <c r="CJ294" s="155"/>
      <c r="CK294" s="155"/>
      <c r="CL294" s="155"/>
      <c r="CM294" s="154"/>
      <c r="CN294" s="154"/>
      <c r="CO294" s="155"/>
      <c r="CP294" s="155"/>
      <c r="CQ294" s="155"/>
      <c r="CR294" s="154"/>
    </row>
    <row r="295" spans="1:96" ht="13.5" x14ac:dyDescent="0.3">
      <c r="A295" s="154"/>
      <c r="B295" s="154"/>
      <c r="C295" s="154"/>
      <c r="D295" s="154"/>
      <c r="E295" s="154"/>
      <c r="F295" s="154"/>
      <c r="G295" s="154"/>
      <c r="H295" s="154"/>
      <c r="I295" s="154"/>
      <c r="J295" s="154"/>
      <c r="K295" s="154"/>
      <c r="L295" s="154"/>
      <c r="M295" s="2">
        <v>4.0400000000000001E-9</v>
      </c>
      <c r="N295" s="2">
        <v>5.7280430425800004</v>
      </c>
      <c r="O295" s="2">
        <v>5642.1982426092</v>
      </c>
      <c r="P295" s="2">
        <f t="shared" si="33"/>
        <v>-4.0390805103234678E-9</v>
      </c>
      <c r="Q295" s="154"/>
      <c r="R295" s="2">
        <v>4.5E-10</v>
      </c>
      <c r="S295" s="2">
        <v>2.46230645202</v>
      </c>
      <c r="T295" s="2">
        <v>51868.248662178798</v>
      </c>
      <c r="U295" s="2">
        <f t="shared" si="34"/>
        <v>-4.4211725953807837E-10</v>
      </c>
      <c r="V295" s="154"/>
      <c r="W295" s="155"/>
      <c r="X295" s="155"/>
      <c r="Y295" s="155"/>
      <c r="Z295" s="154"/>
      <c r="AA295" s="154"/>
      <c r="AB295" s="155"/>
      <c r="AC295" s="155"/>
      <c r="AD295" s="155"/>
      <c r="AE295" s="154"/>
      <c r="AF295" s="154"/>
      <c r="AG295" s="155"/>
      <c r="AH295" s="155"/>
      <c r="AI295" s="155"/>
      <c r="AJ295" s="154"/>
      <c r="AK295" s="154"/>
      <c r="AL295" s="155"/>
      <c r="AM295" s="155"/>
      <c r="AN295" s="155"/>
      <c r="AO295" s="154"/>
      <c r="AP295" s="154"/>
      <c r="AQ295" s="155"/>
      <c r="AR295" s="155"/>
      <c r="AS295" s="155"/>
      <c r="AT295" s="154"/>
      <c r="AU295" s="154"/>
      <c r="AV295" s="155"/>
      <c r="AW295" s="155"/>
      <c r="AX295" s="155"/>
      <c r="AY295" s="154"/>
      <c r="AZ295" s="154"/>
      <c r="BA295" s="155"/>
      <c r="BB295" s="155"/>
      <c r="BC295" s="155"/>
      <c r="BD295" s="154"/>
      <c r="BE295" s="154"/>
      <c r="BF295" s="155"/>
      <c r="BG295" s="155"/>
      <c r="BH295" s="155"/>
      <c r="BI295" s="154"/>
      <c r="BJ295" s="154"/>
      <c r="BK295" s="155"/>
      <c r="BL295" s="155"/>
      <c r="BM295" s="155"/>
      <c r="BN295" s="154"/>
      <c r="BO295" s="2"/>
      <c r="BP295" s="2">
        <v>2.0099999999999999E-9</v>
      </c>
      <c r="BQ295" s="2">
        <v>1.67701267433</v>
      </c>
      <c r="BR295" s="2">
        <v>2107.0345075424002</v>
      </c>
      <c r="BS295" s="2">
        <f t="shared" si="35"/>
        <v>-4.5641222167275963E-10</v>
      </c>
      <c r="BT295" s="154"/>
      <c r="BU295" s="155"/>
      <c r="BV295" s="155"/>
      <c r="BW295" s="155"/>
      <c r="BX295" s="154"/>
      <c r="BY295" s="154"/>
      <c r="BZ295" s="155"/>
      <c r="CA295" s="155"/>
      <c r="CB295" s="155"/>
      <c r="CC295" s="154"/>
      <c r="CD295" s="154"/>
      <c r="CE295" s="155"/>
      <c r="CF295" s="155"/>
      <c r="CG295" s="155"/>
      <c r="CH295" s="154"/>
      <c r="CI295" s="154"/>
      <c r="CJ295" s="155"/>
      <c r="CK295" s="155"/>
      <c r="CL295" s="155"/>
      <c r="CM295" s="154"/>
      <c r="CN295" s="154"/>
      <c r="CO295" s="155"/>
      <c r="CP295" s="155"/>
      <c r="CQ295" s="155"/>
      <c r="CR295" s="154"/>
    </row>
    <row r="296" spans="1:96" ht="13.5" x14ac:dyDescent="0.3">
      <c r="A296" s="154"/>
      <c r="B296" s="154"/>
      <c r="C296" s="154"/>
      <c r="D296" s="154"/>
      <c r="E296" s="154"/>
      <c r="F296" s="154"/>
      <c r="G296" s="154"/>
      <c r="H296" s="154"/>
      <c r="I296" s="154"/>
      <c r="J296" s="154"/>
      <c r="K296" s="154"/>
      <c r="L296" s="154"/>
      <c r="M296" s="2">
        <v>4.5800000000000003E-9</v>
      </c>
      <c r="N296" s="2">
        <v>1.3411777391499999</v>
      </c>
      <c r="O296" s="2">
        <v>6287.0080032545002</v>
      </c>
      <c r="P296" s="2">
        <f t="shared" si="33"/>
        <v>-4.4711505930326287E-9</v>
      </c>
      <c r="Q296" s="154"/>
      <c r="R296" s="2">
        <v>4.8E-10</v>
      </c>
      <c r="S296" s="2">
        <v>0.89551707131000002</v>
      </c>
      <c r="T296" s="2">
        <v>56600.279289522201</v>
      </c>
      <c r="U296" s="2">
        <f t="shared" si="34"/>
        <v>-4.5922093504109627E-10</v>
      </c>
      <c r="V296" s="154"/>
      <c r="W296" s="155"/>
      <c r="X296" s="155"/>
      <c r="Y296" s="155"/>
      <c r="Z296" s="154"/>
      <c r="AA296" s="154"/>
      <c r="AB296" s="155"/>
      <c r="AC296" s="155"/>
      <c r="AD296" s="155"/>
      <c r="AE296" s="154"/>
      <c r="AF296" s="154"/>
      <c r="AG296" s="155"/>
      <c r="AH296" s="155"/>
      <c r="AI296" s="155"/>
      <c r="AJ296" s="154"/>
      <c r="AK296" s="154"/>
      <c r="AL296" s="155"/>
      <c r="AM296" s="155"/>
      <c r="AN296" s="155"/>
      <c r="AO296" s="154"/>
      <c r="AP296" s="154"/>
      <c r="AQ296" s="155"/>
      <c r="AR296" s="155"/>
      <c r="AS296" s="155"/>
      <c r="AT296" s="154"/>
      <c r="AU296" s="154"/>
      <c r="AV296" s="155"/>
      <c r="AW296" s="155"/>
      <c r="AX296" s="155"/>
      <c r="AY296" s="154"/>
      <c r="AZ296" s="154"/>
      <c r="BA296" s="155"/>
      <c r="BB296" s="155"/>
      <c r="BC296" s="155"/>
      <c r="BD296" s="154"/>
      <c r="BE296" s="154"/>
      <c r="BF296" s="155"/>
      <c r="BG296" s="155"/>
      <c r="BH296" s="155"/>
      <c r="BI296" s="154"/>
      <c r="BJ296" s="154"/>
      <c r="BK296" s="155"/>
      <c r="BL296" s="155"/>
      <c r="BM296" s="155"/>
      <c r="BN296" s="154"/>
      <c r="BO296" s="2"/>
      <c r="BP296" s="2">
        <v>1.44E-9</v>
      </c>
      <c r="BQ296" s="2">
        <v>3.9694774759200002</v>
      </c>
      <c r="BR296" s="2">
        <v>6019.9919266185998</v>
      </c>
      <c r="BS296" s="2">
        <f t="shared" si="35"/>
        <v>5.0215637712329243E-10</v>
      </c>
      <c r="BT296" s="154"/>
      <c r="BU296" s="155"/>
      <c r="BV296" s="155"/>
      <c r="BW296" s="155"/>
      <c r="BX296" s="154"/>
      <c r="BY296" s="154"/>
      <c r="BZ296" s="155"/>
      <c r="CA296" s="155"/>
      <c r="CB296" s="155"/>
      <c r="CC296" s="154"/>
      <c r="CD296" s="154"/>
      <c r="CE296" s="155"/>
      <c r="CF296" s="155"/>
      <c r="CG296" s="155"/>
      <c r="CH296" s="154"/>
      <c r="CI296" s="154"/>
      <c r="CJ296" s="155"/>
      <c r="CK296" s="155"/>
      <c r="CL296" s="155"/>
      <c r="CM296" s="154"/>
      <c r="CN296" s="154"/>
      <c r="CO296" s="155"/>
      <c r="CP296" s="155"/>
      <c r="CQ296" s="155"/>
      <c r="CR296" s="154"/>
    </row>
    <row r="297" spans="1:96" ht="13.5" x14ac:dyDescent="0.3">
      <c r="A297" s="154"/>
      <c r="B297" s="154"/>
      <c r="C297" s="154"/>
      <c r="D297" s="154"/>
      <c r="E297" s="154"/>
      <c r="F297" s="154"/>
      <c r="G297" s="154"/>
      <c r="H297" s="154"/>
      <c r="I297" s="154"/>
      <c r="J297" s="154"/>
      <c r="K297" s="154"/>
      <c r="L297" s="154"/>
      <c r="M297" s="2">
        <v>5.4800000000000001E-9</v>
      </c>
      <c r="N297" s="2">
        <v>5.6845445832000001</v>
      </c>
      <c r="O297" s="2">
        <v>155427.54293624</v>
      </c>
      <c r="P297" s="2">
        <f t="shared" si="33"/>
        <v>-2.2866758890185187E-9</v>
      </c>
      <c r="Q297" s="154"/>
      <c r="R297" s="2">
        <v>5.7E-10</v>
      </c>
      <c r="S297" s="2">
        <v>1.8641670700999999</v>
      </c>
      <c r="T297" s="2">
        <v>25287.723799399799</v>
      </c>
      <c r="U297" s="2">
        <f t="shared" si="34"/>
        <v>-2.904635269437247E-10</v>
      </c>
      <c r="V297" s="154"/>
      <c r="W297" s="155"/>
      <c r="X297" s="155"/>
      <c r="Y297" s="155"/>
      <c r="Z297" s="154"/>
      <c r="AA297" s="154"/>
      <c r="AB297" s="155"/>
      <c r="AC297" s="155"/>
      <c r="AD297" s="155"/>
      <c r="AE297" s="154"/>
      <c r="AF297" s="154"/>
      <c r="AG297" s="155"/>
      <c r="AH297" s="155"/>
      <c r="AI297" s="155"/>
      <c r="AJ297" s="154"/>
      <c r="AK297" s="154"/>
      <c r="AL297" s="155"/>
      <c r="AM297" s="155"/>
      <c r="AN297" s="155"/>
      <c r="AO297" s="154"/>
      <c r="AP297" s="154"/>
      <c r="AQ297" s="155"/>
      <c r="AR297" s="155"/>
      <c r="AS297" s="155"/>
      <c r="AT297" s="154"/>
      <c r="AU297" s="154"/>
      <c r="AV297" s="155"/>
      <c r="AW297" s="155"/>
      <c r="AX297" s="155"/>
      <c r="AY297" s="154"/>
      <c r="AZ297" s="154"/>
      <c r="BA297" s="155"/>
      <c r="BB297" s="155"/>
      <c r="BC297" s="155"/>
      <c r="BD297" s="154"/>
      <c r="BE297" s="154"/>
      <c r="BF297" s="155"/>
      <c r="BG297" s="155"/>
      <c r="BH297" s="155"/>
      <c r="BI297" s="154"/>
      <c r="BJ297" s="154"/>
      <c r="BK297" s="155"/>
      <c r="BL297" s="155"/>
      <c r="BM297" s="155"/>
      <c r="BN297" s="154"/>
      <c r="BO297" s="2"/>
      <c r="BP297" s="2">
        <v>1.7100000000000001E-9</v>
      </c>
      <c r="BQ297" s="2">
        <v>5.9130221672900003</v>
      </c>
      <c r="BR297" s="2">
        <v>6058.7310542895002</v>
      </c>
      <c r="BS297" s="2">
        <f t="shared" si="35"/>
        <v>-1.3656989443603511E-9</v>
      </c>
      <c r="BT297" s="154"/>
      <c r="BU297" s="155"/>
      <c r="BV297" s="155"/>
      <c r="BW297" s="155"/>
      <c r="BX297" s="154"/>
      <c r="BY297" s="154"/>
      <c r="BZ297" s="155"/>
      <c r="CA297" s="155"/>
      <c r="CB297" s="155"/>
      <c r="CC297" s="154"/>
      <c r="CD297" s="154"/>
      <c r="CE297" s="155"/>
      <c r="CF297" s="155"/>
      <c r="CG297" s="155"/>
      <c r="CH297" s="154"/>
      <c r="CI297" s="154"/>
      <c r="CJ297" s="155"/>
      <c r="CK297" s="155"/>
      <c r="CL297" s="155"/>
      <c r="CM297" s="154"/>
      <c r="CN297" s="154"/>
      <c r="CO297" s="155"/>
      <c r="CP297" s="155"/>
      <c r="CQ297" s="155"/>
      <c r="CR297" s="154"/>
    </row>
    <row r="298" spans="1:96" ht="13.5" x14ac:dyDescent="0.3">
      <c r="A298" s="154"/>
      <c r="B298" s="154"/>
      <c r="C298" s="154"/>
      <c r="D298" s="154"/>
      <c r="E298" s="154"/>
      <c r="F298" s="154"/>
      <c r="G298" s="154"/>
      <c r="H298" s="154"/>
      <c r="I298" s="154"/>
      <c r="J298" s="154"/>
      <c r="K298" s="154"/>
      <c r="L298" s="154"/>
      <c r="M298" s="2">
        <v>5.4700000000000003E-9</v>
      </c>
      <c r="N298" s="2">
        <v>1.0339147206099999</v>
      </c>
      <c r="O298" s="2">
        <v>3646.3503773543998</v>
      </c>
      <c r="P298" s="2">
        <f t="shared" si="33"/>
        <v>-4.6131641611691517E-9</v>
      </c>
      <c r="Q298" s="154"/>
      <c r="R298" s="2">
        <v>4.2E-10</v>
      </c>
      <c r="S298" s="2">
        <v>5.2637751343100003</v>
      </c>
      <c r="T298" s="2">
        <v>26084.021806216198</v>
      </c>
      <c r="U298" s="2">
        <f t="shared" si="34"/>
        <v>-3.7887511861790827E-11</v>
      </c>
      <c r="V298" s="154"/>
      <c r="W298" s="155"/>
      <c r="X298" s="155"/>
      <c r="Y298" s="155"/>
      <c r="Z298" s="154"/>
      <c r="AA298" s="154"/>
      <c r="AB298" s="155"/>
      <c r="AC298" s="155"/>
      <c r="AD298" s="155"/>
      <c r="AE298" s="154"/>
      <c r="AF298" s="154"/>
      <c r="AG298" s="155"/>
      <c r="AH298" s="155"/>
      <c r="AI298" s="155"/>
      <c r="AJ298" s="154"/>
      <c r="AK298" s="154"/>
      <c r="AL298" s="155"/>
      <c r="AM298" s="155"/>
      <c r="AN298" s="155"/>
      <c r="AO298" s="154"/>
      <c r="AP298" s="154"/>
      <c r="AQ298" s="155"/>
      <c r="AR298" s="155"/>
      <c r="AS298" s="155"/>
      <c r="AT298" s="154"/>
      <c r="AU298" s="154"/>
      <c r="AV298" s="155"/>
      <c r="AW298" s="155"/>
      <c r="AX298" s="155"/>
      <c r="AY298" s="154"/>
      <c r="AZ298" s="154"/>
      <c r="BA298" s="155"/>
      <c r="BB298" s="155"/>
      <c r="BC298" s="155"/>
      <c r="BD298" s="154"/>
      <c r="BE298" s="154"/>
      <c r="BF298" s="155"/>
      <c r="BG298" s="155"/>
      <c r="BH298" s="155"/>
      <c r="BI298" s="154"/>
      <c r="BJ298" s="154"/>
      <c r="BK298" s="155"/>
      <c r="BL298" s="155"/>
      <c r="BM298" s="155"/>
      <c r="BN298" s="154"/>
      <c r="BO298" s="2"/>
      <c r="BP298" s="2">
        <v>1.44E-9</v>
      </c>
      <c r="BQ298" s="2">
        <v>2.1315565512000001</v>
      </c>
      <c r="BR298" s="2">
        <v>26084.021806216198</v>
      </c>
      <c r="BS298" s="2">
        <f t="shared" si="35"/>
        <v>1.4333776274967113E-10</v>
      </c>
      <c r="BT298" s="154"/>
      <c r="BU298" s="155"/>
      <c r="BV298" s="155"/>
      <c r="BW298" s="155"/>
      <c r="BX298" s="154"/>
      <c r="BY298" s="154"/>
      <c r="BZ298" s="155"/>
      <c r="CA298" s="155"/>
      <c r="CB298" s="155"/>
      <c r="CC298" s="154"/>
      <c r="CD298" s="154"/>
      <c r="CE298" s="155"/>
      <c r="CF298" s="155"/>
      <c r="CG298" s="155"/>
      <c r="CH298" s="154"/>
      <c r="CI298" s="154"/>
      <c r="CJ298" s="155"/>
      <c r="CK298" s="155"/>
      <c r="CL298" s="155"/>
      <c r="CM298" s="154"/>
      <c r="CN298" s="154"/>
      <c r="CO298" s="155"/>
      <c r="CP298" s="155"/>
      <c r="CQ298" s="155"/>
      <c r="CR298" s="154"/>
    </row>
    <row r="299" spans="1:96" ht="13.5" x14ac:dyDescent="0.3">
      <c r="A299" s="154"/>
      <c r="B299" s="154"/>
      <c r="C299" s="154"/>
      <c r="D299" s="154"/>
      <c r="E299" s="154"/>
      <c r="F299" s="154"/>
      <c r="G299" s="154"/>
      <c r="H299" s="154"/>
      <c r="I299" s="154"/>
      <c r="J299" s="154"/>
      <c r="K299" s="154"/>
      <c r="L299" s="154"/>
      <c r="M299" s="2">
        <v>4.2800000000000001E-9</v>
      </c>
      <c r="N299" s="2">
        <v>4.6980098113800004</v>
      </c>
      <c r="O299" s="2">
        <v>846.08283475120004</v>
      </c>
      <c r="P299" s="2">
        <f t="shared" si="33"/>
        <v>3.9260321301437463E-9</v>
      </c>
      <c r="Q299" s="154"/>
      <c r="R299" s="2">
        <v>4.8999999999999996E-10</v>
      </c>
      <c r="S299" s="2">
        <v>3.17757670611</v>
      </c>
      <c r="T299" s="2">
        <v>6303.8512454838001</v>
      </c>
      <c r="U299" s="2">
        <f t="shared" si="34"/>
        <v>1.5447024422301272E-10</v>
      </c>
      <c r="V299" s="154"/>
      <c r="W299" s="155"/>
      <c r="X299" s="155"/>
      <c r="Y299" s="155"/>
      <c r="Z299" s="154"/>
      <c r="AA299" s="154"/>
      <c r="AB299" s="155"/>
      <c r="AC299" s="155"/>
      <c r="AD299" s="155"/>
      <c r="AE299" s="154"/>
      <c r="AF299" s="154"/>
      <c r="AG299" s="155"/>
      <c r="AH299" s="155"/>
      <c r="AI299" s="155"/>
      <c r="AJ299" s="154"/>
      <c r="AK299" s="154"/>
      <c r="AL299" s="155"/>
      <c r="AM299" s="155"/>
      <c r="AN299" s="155"/>
      <c r="AO299" s="154"/>
      <c r="AP299" s="154"/>
      <c r="AQ299" s="155"/>
      <c r="AR299" s="155"/>
      <c r="AS299" s="155"/>
      <c r="AT299" s="154"/>
      <c r="AU299" s="154"/>
      <c r="AV299" s="155"/>
      <c r="AW299" s="155"/>
      <c r="AX299" s="155"/>
      <c r="AY299" s="154"/>
      <c r="AZ299" s="154"/>
      <c r="BA299" s="155"/>
      <c r="BB299" s="155"/>
      <c r="BC299" s="155"/>
      <c r="BD299" s="154"/>
      <c r="BE299" s="154"/>
      <c r="BF299" s="155"/>
      <c r="BG299" s="155"/>
      <c r="BH299" s="155"/>
      <c r="BI299" s="154"/>
      <c r="BJ299" s="154"/>
      <c r="BK299" s="155"/>
      <c r="BL299" s="155"/>
      <c r="BM299" s="155"/>
      <c r="BN299" s="154"/>
      <c r="BO299" s="2"/>
      <c r="BP299" s="2">
        <v>1.51E-9</v>
      </c>
      <c r="BQ299" s="2">
        <v>0.67417383553999999</v>
      </c>
      <c r="BR299" s="2">
        <v>2388.8940204492001</v>
      </c>
      <c r="BS299" s="2">
        <f t="shared" si="35"/>
        <v>-3.0654725767813746E-10</v>
      </c>
      <c r="BT299" s="154"/>
      <c r="BU299" s="155"/>
      <c r="BV299" s="155"/>
      <c r="BW299" s="155"/>
      <c r="BX299" s="154"/>
      <c r="BY299" s="154"/>
      <c r="BZ299" s="155"/>
      <c r="CA299" s="155"/>
      <c r="CB299" s="155"/>
      <c r="CC299" s="154"/>
      <c r="CD299" s="154"/>
      <c r="CE299" s="155"/>
      <c r="CF299" s="155"/>
      <c r="CG299" s="155"/>
      <c r="CH299" s="154"/>
      <c r="CI299" s="154"/>
      <c r="CJ299" s="155"/>
      <c r="CK299" s="155"/>
      <c r="CL299" s="155"/>
      <c r="CM299" s="154"/>
      <c r="CN299" s="154"/>
      <c r="CO299" s="155"/>
      <c r="CP299" s="155"/>
      <c r="CQ299" s="155"/>
      <c r="CR299" s="154"/>
    </row>
    <row r="300" spans="1:96" ht="13.5" x14ac:dyDescent="0.3">
      <c r="A300" s="154"/>
      <c r="B300" s="154"/>
      <c r="C300" s="154"/>
      <c r="D300" s="154"/>
      <c r="E300" s="154"/>
      <c r="F300" s="154"/>
      <c r="G300" s="154"/>
      <c r="H300" s="154"/>
      <c r="I300" s="154"/>
      <c r="J300" s="154"/>
      <c r="K300" s="154"/>
      <c r="L300" s="154"/>
      <c r="M300" s="2">
        <v>4.1299999999999996E-9</v>
      </c>
      <c r="N300" s="2">
        <v>6.0252069940600004</v>
      </c>
      <c r="O300" s="2">
        <v>6279.4854213396002</v>
      </c>
      <c r="P300" s="2">
        <f t="shared" si="33"/>
        <v>1.4895985498704361E-9</v>
      </c>
      <c r="Q300" s="154"/>
      <c r="R300" s="2">
        <v>5.1999999999999996E-10</v>
      </c>
      <c r="S300" s="2">
        <v>3.6526605550900002</v>
      </c>
      <c r="T300" s="2">
        <v>7872.1487452751999</v>
      </c>
      <c r="U300" s="2">
        <f t="shared" si="34"/>
        <v>4.7143766066792146E-10</v>
      </c>
      <c r="V300" s="154"/>
      <c r="W300" s="155"/>
      <c r="X300" s="155"/>
      <c r="Y300" s="155"/>
      <c r="Z300" s="154"/>
      <c r="AA300" s="154"/>
      <c r="AB300" s="155"/>
      <c r="AC300" s="155"/>
      <c r="AD300" s="155"/>
      <c r="AE300" s="154"/>
      <c r="AF300" s="154"/>
      <c r="AG300" s="155"/>
      <c r="AH300" s="155"/>
      <c r="AI300" s="155"/>
      <c r="AJ300" s="154"/>
      <c r="AK300" s="154"/>
      <c r="AL300" s="155"/>
      <c r="AM300" s="155"/>
      <c r="AN300" s="155"/>
      <c r="AO300" s="154"/>
      <c r="AP300" s="154"/>
      <c r="AQ300" s="155"/>
      <c r="AR300" s="155"/>
      <c r="AS300" s="155"/>
      <c r="AT300" s="154"/>
      <c r="AU300" s="154"/>
      <c r="AV300" s="155"/>
      <c r="AW300" s="155"/>
      <c r="AX300" s="155"/>
      <c r="AY300" s="154"/>
      <c r="AZ300" s="154"/>
      <c r="BA300" s="155"/>
      <c r="BB300" s="155"/>
      <c r="BC300" s="155"/>
      <c r="BD300" s="154"/>
      <c r="BE300" s="154"/>
      <c r="BF300" s="155"/>
      <c r="BG300" s="155"/>
      <c r="BH300" s="155"/>
      <c r="BI300" s="154"/>
      <c r="BJ300" s="154"/>
      <c r="BK300" s="155"/>
      <c r="BL300" s="155"/>
      <c r="BM300" s="155"/>
      <c r="BN300" s="154"/>
      <c r="BO300" s="2"/>
      <c r="BP300" s="2">
        <v>1.8899999999999999E-9</v>
      </c>
      <c r="BQ300" s="2">
        <v>5.0712228103300001</v>
      </c>
      <c r="BR300" s="2">
        <v>263.08392337279997</v>
      </c>
      <c r="BS300" s="2">
        <f t="shared" si="35"/>
        <v>-1.8838682804984973E-9</v>
      </c>
      <c r="BT300" s="154"/>
      <c r="BU300" s="155"/>
      <c r="BV300" s="155"/>
      <c r="BW300" s="155"/>
      <c r="BX300" s="154"/>
      <c r="BY300" s="154"/>
      <c r="BZ300" s="155"/>
      <c r="CA300" s="155"/>
      <c r="CB300" s="155"/>
      <c r="CC300" s="154"/>
      <c r="CD300" s="154"/>
      <c r="CE300" s="155"/>
      <c r="CF300" s="155"/>
      <c r="CG300" s="155"/>
      <c r="CH300" s="154"/>
      <c r="CI300" s="154"/>
      <c r="CJ300" s="155"/>
      <c r="CK300" s="155"/>
      <c r="CL300" s="155"/>
      <c r="CM300" s="154"/>
      <c r="CN300" s="154"/>
      <c r="CO300" s="155"/>
      <c r="CP300" s="155"/>
      <c r="CQ300" s="155"/>
      <c r="CR300" s="154"/>
    </row>
    <row r="301" spans="1:96" ht="13.5" x14ac:dyDescent="0.3">
      <c r="A301" s="154"/>
      <c r="B301" s="154"/>
      <c r="C301" s="154"/>
      <c r="D301" s="154"/>
      <c r="E301" s="154"/>
      <c r="F301" s="154"/>
      <c r="G301" s="154"/>
      <c r="H301" s="154"/>
      <c r="I301" s="154"/>
      <c r="J301" s="154"/>
      <c r="K301" s="154"/>
      <c r="L301" s="154"/>
      <c r="M301" s="2">
        <v>5.3400000000000002E-9</v>
      </c>
      <c r="N301" s="2">
        <v>3.03030638223</v>
      </c>
      <c r="O301" s="2">
        <v>66567.485865254203</v>
      </c>
      <c r="P301" s="2">
        <f t="shared" si="33"/>
        <v>-4.99205733778054E-9</v>
      </c>
      <c r="Q301" s="154"/>
      <c r="R301" s="2">
        <v>4.0000000000000001E-10</v>
      </c>
      <c r="S301" s="2">
        <v>1.8189162993600001</v>
      </c>
      <c r="T301" s="2">
        <v>34596.364654652403</v>
      </c>
      <c r="U301" s="2">
        <f t="shared" si="34"/>
        <v>-7.4140701989293549E-11</v>
      </c>
      <c r="V301" s="154"/>
      <c r="W301" s="155"/>
      <c r="X301" s="155"/>
      <c r="Y301" s="155"/>
      <c r="Z301" s="154"/>
      <c r="AA301" s="154"/>
      <c r="AB301" s="155"/>
      <c r="AC301" s="155"/>
      <c r="AD301" s="155"/>
      <c r="AE301" s="154"/>
      <c r="AF301" s="154"/>
      <c r="AG301" s="155"/>
      <c r="AH301" s="155"/>
      <c r="AI301" s="155"/>
      <c r="AJ301" s="154"/>
      <c r="AK301" s="154"/>
      <c r="AL301" s="155"/>
      <c r="AM301" s="155"/>
      <c r="AN301" s="155"/>
      <c r="AO301" s="154"/>
      <c r="AP301" s="154"/>
      <c r="AQ301" s="155"/>
      <c r="AR301" s="155"/>
      <c r="AS301" s="155"/>
      <c r="AT301" s="154"/>
      <c r="AU301" s="154"/>
      <c r="AV301" s="155"/>
      <c r="AW301" s="155"/>
      <c r="AX301" s="155"/>
      <c r="AY301" s="154"/>
      <c r="AZ301" s="154"/>
      <c r="BA301" s="155"/>
      <c r="BB301" s="155"/>
      <c r="BC301" s="155"/>
      <c r="BD301" s="154"/>
      <c r="BE301" s="154"/>
      <c r="BF301" s="155"/>
      <c r="BG301" s="155"/>
      <c r="BH301" s="155"/>
      <c r="BI301" s="154"/>
      <c r="BJ301" s="154"/>
      <c r="BK301" s="155"/>
      <c r="BL301" s="155"/>
      <c r="BM301" s="155"/>
      <c r="BN301" s="154"/>
      <c r="BO301" s="2"/>
      <c r="BP301" s="2">
        <v>1.4599999999999999E-9</v>
      </c>
      <c r="BQ301" s="2">
        <v>5.1037387796799996</v>
      </c>
      <c r="BR301" s="2">
        <v>10770.893256261799</v>
      </c>
      <c r="BS301" s="2">
        <f t="shared" si="35"/>
        <v>-8.2210803251512318E-10</v>
      </c>
      <c r="BT301" s="154"/>
      <c r="BU301" s="155"/>
      <c r="BV301" s="155"/>
      <c r="BW301" s="155"/>
      <c r="BX301" s="154"/>
      <c r="BY301" s="154"/>
      <c r="BZ301" s="155"/>
      <c r="CA301" s="155"/>
      <c r="CB301" s="155"/>
      <c r="CC301" s="154"/>
      <c r="CD301" s="154"/>
      <c r="CE301" s="155"/>
      <c r="CF301" s="155"/>
      <c r="CG301" s="155"/>
      <c r="CH301" s="154"/>
      <c r="CI301" s="154"/>
      <c r="CJ301" s="155"/>
      <c r="CK301" s="155"/>
      <c r="CL301" s="155"/>
      <c r="CM301" s="154"/>
      <c r="CN301" s="154"/>
      <c r="CO301" s="155"/>
      <c r="CP301" s="155"/>
      <c r="CQ301" s="155"/>
      <c r="CR301" s="154"/>
    </row>
    <row r="302" spans="1:96" ht="13.5" x14ac:dyDescent="0.3">
      <c r="A302" s="154"/>
      <c r="B302" s="154"/>
      <c r="C302" s="154"/>
      <c r="D302" s="154"/>
      <c r="E302" s="154"/>
      <c r="F302" s="154"/>
      <c r="G302" s="154"/>
      <c r="H302" s="154"/>
      <c r="I302" s="154"/>
      <c r="J302" s="154"/>
      <c r="K302" s="154"/>
      <c r="L302" s="154"/>
      <c r="M302" s="2">
        <v>3.8300000000000002E-9</v>
      </c>
      <c r="N302" s="2">
        <v>1.49056949125</v>
      </c>
      <c r="O302" s="2">
        <v>19800.945956224801</v>
      </c>
      <c r="P302" s="2">
        <f t="shared" si="33"/>
        <v>-3.3818888227296657E-9</v>
      </c>
      <c r="Q302" s="154"/>
      <c r="R302" s="2">
        <v>4.3000000000000001E-10</v>
      </c>
      <c r="S302" s="2">
        <v>1.9416497806099999</v>
      </c>
      <c r="T302" s="2">
        <v>1903.4368125011999</v>
      </c>
      <c r="U302" s="2">
        <f t="shared" si="34"/>
        <v>5.559409299459103E-11</v>
      </c>
      <c r="V302" s="154"/>
      <c r="W302" s="155"/>
      <c r="X302" s="155"/>
      <c r="Y302" s="155"/>
      <c r="Z302" s="154"/>
      <c r="AA302" s="154"/>
      <c r="AB302" s="155"/>
      <c r="AC302" s="155"/>
      <c r="AD302" s="155"/>
      <c r="AE302" s="154"/>
      <c r="AF302" s="154"/>
      <c r="AG302" s="155"/>
      <c r="AH302" s="155"/>
      <c r="AI302" s="155"/>
      <c r="AJ302" s="154"/>
      <c r="AK302" s="154"/>
      <c r="AL302" s="155"/>
      <c r="AM302" s="155"/>
      <c r="AN302" s="155"/>
      <c r="AO302" s="154"/>
      <c r="AP302" s="154"/>
      <c r="AQ302" s="155"/>
      <c r="AR302" s="155"/>
      <c r="AS302" s="155"/>
      <c r="AT302" s="154"/>
      <c r="AU302" s="154"/>
      <c r="AV302" s="155"/>
      <c r="AW302" s="155"/>
      <c r="AX302" s="155"/>
      <c r="AY302" s="154"/>
      <c r="AZ302" s="154"/>
      <c r="BA302" s="155"/>
      <c r="BB302" s="155"/>
      <c r="BC302" s="155"/>
      <c r="BD302" s="154"/>
      <c r="BE302" s="154"/>
      <c r="BF302" s="155"/>
      <c r="BG302" s="155"/>
      <c r="BH302" s="155"/>
      <c r="BI302" s="154"/>
      <c r="BJ302" s="154"/>
      <c r="BK302" s="155"/>
      <c r="BL302" s="155"/>
      <c r="BM302" s="155"/>
      <c r="BN302" s="154"/>
      <c r="BO302" s="2"/>
      <c r="BP302" s="2">
        <v>1.87E-9</v>
      </c>
      <c r="BQ302" s="2">
        <v>1.2391544462699999</v>
      </c>
      <c r="BR302" s="2">
        <v>19402.7969528166</v>
      </c>
      <c r="BS302" s="2">
        <f t="shared" si="35"/>
        <v>-1.1276614966369124E-9</v>
      </c>
      <c r="BT302" s="154"/>
      <c r="BU302" s="155"/>
      <c r="BV302" s="155"/>
      <c r="BW302" s="155"/>
      <c r="BX302" s="154"/>
      <c r="BY302" s="154"/>
      <c r="BZ302" s="155"/>
      <c r="CA302" s="155"/>
      <c r="CB302" s="155"/>
      <c r="CC302" s="154"/>
      <c r="CD302" s="154"/>
      <c r="CE302" s="155"/>
      <c r="CF302" s="155"/>
      <c r="CG302" s="155"/>
      <c r="CH302" s="154"/>
      <c r="CI302" s="154"/>
      <c r="CJ302" s="155"/>
      <c r="CK302" s="155"/>
      <c r="CL302" s="155"/>
      <c r="CM302" s="154"/>
      <c r="CN302" s="154"/>
      <c r="CO302" s="155"/>
      <c r="CP302" s="155"/>
      <c r="CQ302" s="155"/>
      <c r="CR302" s="154"/>
    </row>
    <row r="303" spans="1:96" ht="13.5" x14ac:dyDescent="0.3">
      <c r="A303" s="154"/>
      <c r="B303" s="154"/>
      <c r="C303" s="154"/>
      <c r="D303" s="154"/>
      <c r="E303" s="154"/>
      <c r="F303" s="154"/>
      <c r="G303" s="154"/>
      <c r="H303" s="154"/>
      <c r="I303" s="154"/>
      <c r="J303" s="154"/>
      <c r="K303" s="154"/>
      <c r="L303" s="154"/>
      <c r="M303" s="2">
        <v>4.1000000000000003E-9</v>
      </c>
      <c r="N303" s="2">
        <v>5.28319622279</v>
      </c>
      <c r="O303" s="2">
        <v>18451.078546565899</v>
      </c>
      <c r="P303" s="2">
        <f t="shared" si="33"/>
        <v>-3.992782242103383E-9</v>
      </c>
      <c r="Q303" s="154"/>
      <c r="R303" s="2">
        <v>4.0999999999999998E-10</v>
      </c>
      <c r="S303" s="2">
        <v>0.74461854136000005</v>
      </c>
      <c r="T303" s="2">
        <v>23937.856389740999</v>
      </c>
      <c r="U303" s="2">
        <f t="shared" si="34"/>
        <v>4.0994275062348856E-10</v>
      </c>
      <c r="V303" s="154"/>
      <c r="W303" s="155"/>
      <c r="X303" s="155"/>
      <c r="Y303" s="155"/>
      <c r="Z303" s="154"/>
      <c r="AA303" s="154"/>
      <c r="AB303" s="155"/>
      <c r="AC303" s="155"/>
      <c r="AD303" s="155"/>
      <c r="AE303" s="154"/>
      <c r="AF303" s="154"/>
      <c r="AG303" s="155"/>
      <c r="AH303" s="155"/>
      <c r="AI303" s="155"/>
      <c r="AJ303" s="154"/>
      <c r="AK303" s="154"/>
      <c r="AL303" s="155"/>
      <c r="AM303" s="155"/>
      <c r="AN303" s="155"/>
      <c r="AO303" s="154"/>
      <c r="AP303" s="154"/>
      <c r="AQ303" s="155"/>
      <c r="AR303" s="155"/>
      <c r="AS303" s="155"/>
      <c r="AT303" s="154"/>
      <c r="AU303" s="154"/>
      <c r="AV303" s="155"/>
      <c r="AW303" s="155"/>
      <c r="AX303" s="155"/>
      <c r="AY303" s="154"/>
      <c r="AZ303" s="154"/>
      <c r="BA303" s="155"/>
      <c r="BB303" s="155"/>
      <c r="BC303" s="155"/>
      <c r="BD303" s="154"/>
      <c r="BE303" s="154"/>
      <c r="BF303" s="155"/>
      <c r="BG303" s="155"/>
      <c r="BH303" s="155"/>
      <c r="BI303" s="154"/>
      <c r="BJ303" s="154"/>
      <c r="BK303" s="155"/>
      <c r="BL303" s="155"/>
      <c r="BM303" s="155"/>
      <c r="BN303" s="154"/>
      <c r="BO303" s="2"/>
      <c r="BP303" s="2">
        <v>1.74E-9</v>
      </c>
      <c r="BQ303" s="2">
        <v>8.4072933909999994E-2</v>
      </c>
      <c r="BR303" s="2">
        <v>9380.9596727171975</v>
      </c>
      <c r="BS303" s="2">
        <f t="shared" si="35"/>
        <v>-1.414706092846729E-10</v>
      </c>
      <c r="BT303" s="154"/>
      <c r="BU303" s="155"/>
      <c r="BV303" s="155"/>
      <c r="BW303" s="155"/>
      <c r="BX303" s="154"/>
      <c r="BY303" s="154"/>
      <c r="BZ303" s="155"/>
      <c r="CA303" s="155"/>
      <c r="CB303" s="155"/>
      <c r="CC303" s="154"/>
      <c r="CD303" s="154"/>
      <c r="CE303" s="155"/>
      <c r="CF303" s="155"/>
      <c r="CG303" s="155"/>
      <c r="CH303" s="154"/>
      <c r="CI303" s="154"/>
      <c r="CJ303" s="155"/>
      <c r="CK303" s="155"/>
      <c r="CL303" s="155"/>
      <c r="CM303" s="154"/>
      <c r="CN303" s="154"/>
      <c r="CO303" s="155"/>
      <c r="CP303" s="155"/>
      <c r="CQ303" s="155"/>
      <c r="CR303" s="154"/>
    </row>
    <row r="304" spans="1:96" ht="13.5" x14ac:dyDescent="0.3">
      <c r="A304" s="154"/>
      <c r="B304" s="154"/>
      <c r="C304" s="154"/>
      <c r="D304" s="154"/>
      <c r="E304" s="154"/>
      <c r="F304" s="154"/>
      <c r="G304" s="154"/>
      <c r="H304" s="154"/>
      <c r="I304" s="154"/>
      <c r="J304" s="154"/>
      <c r="K304" s="154"/>
      <c r="L304" s="154"/>
      <c r="M304" s="2">
        <v>3.5199999999999998E-9</v>
      </c>
      <c r="N304" s="2">
        <v>4.6889160035900002</v>
      </c>
      <c r="O304" s="2">
        <v>4907.3020501456003</v>
      </c>
      <c r="P304" s="2">
        <f t="shared" si="33"/>
        <v>-3.1992671426161489E-9</v>
      </c>
      <c r="Q304" s="154"/>
      <c r="R304" s="2">
        <v>4.8E-10</v>
      </c>
      <c r="S304" s="2">
        <v>6.2603400818099999</v>
      </c>
      <c r="T304" s="2">
        <v>28286.990484861199</v>
      </c>
      <c r="U304" s="2">
        <f t="shared" si="34"/>
        <v>3.5479893170502981E-10</v>
      </c>
      <c r="V304" s="154"/>
      <c r="W304" s="155"/>
      <c r="X304" s="155"/>
      <c r="Y304" s="155"/>
      <c r="Z304" s="154"/>
      <c r="AA304" s="154"/>
      <c r="AB304" s="155"/>
      <c r="AC304" s="155"/>
      <c r="AD304" s="155"/>
      <c r="AE304" s="154"/>
      <c r="AF304" s="154"/>
      <c r="AG304" s="155"/>
      <c r="AH304" s="155"/>
      <c r="AI304" s="155"/>
      <c r="AJ304" s="154"/>
      <c r="AK304" s="154"/>
      <c r="AL304" s="155"/>
      <c r="AM304" s="155"/>
      <c r="AN304" s="155"/>
      <c r="AO304" s="154"/>
      <c r="AP304" s="154"/>
      <c r="AQ304" s="155"/>
      <c r="AR304" s="155"/>
      <c r="AS304" s="155"/>
      <c r="AT304" s="154"/>
      <c r="AU304" s="154"/>
      <c r="AV304" s="155"/>
      <c r="AW304" s="155"/>
      <c r="AX304" s="155"/>
      <c r="AY304" s="154"/>
      <c r="AZ304" s="154"/>
      <c r="BA304" s="155"/>
      <c r="BB304" s="155"/>
      <c r="BC304" s="155"/>
      <c r="BD304" s="154"/>
      <c r="BE304" s="154"/>
      <c r="BF304" s="155"/>
      <c r="BG304" s="155"/>
      <c r="BH304" s="155"/>
      <c r="BI304" s="154"/>
      <c r="BJ304" s="154"/>
      <c r="BK304" s="155"/>
      <c r="BL304" s="155"/>
      <c r="BM304" s="155"/>
      <c r="BN304" s="154"/>
      <c r="BO304" s="2"/>
      <c r="BP304" s="2">
        <v>1.37E-9</v>
      </c>
      <c r="BQ304" s="2">
        <v>1.2624741230900001</v>
      </c>
      <c r="BR304" s="2">
        <v>12566.2190102856</v>
      </c>
      <c r="BS304" s="2">
        <f t="shared" si="35"/>
        <v>-5.4939763257196361E-10</v>
      </c>
      <c r="BT304" s="154"/>
      <c r="BU304" s="155"/>
      <c r="BV304" s="155"/>
      <c r="BW304" s="155"/>
      <c r="BX304" s="154"/>
      <c r="BY304" s="154"/>
      <c r="BZ304" s="155"/>
      <c r="CA304" s="155"/>
      <c r="CB304" s="155"/>
      <c r="CC304" s="154"/>
      <c r="CD304" s="154"/>
      <c r="CE304" s="155"/>
      <c r="CF304" s="155"/>
      <c r="CG304" s="155"/>
      <c r="CH304" s="154"/>
      <c r="CI304" s="154"/>
      <c r="CJ304" s="155"/>
      <c r="CK304" s="155"/>
      <c r="CL304" s="155"/>
      <c r="CM304" s="154"/>
      <c r="CN304" s="154"/>
      <c r="CO304" s="155"/>
      <c r="CP304" s="155"/>
      <c r="CQ304" s="155"/>
      <c r="CR304" s="154"/>
    </row>
    <row r="305" spans="1:96" ht="13.5" x14ac:dyDescent="0.3">
      <c r="A305" s="154"/>
      <c r="B305" s="154"/>
      <c r="C305" s="154"/>
      <c r="D305" s="154"/>
      <c r="E305" s="154"/>
      <c r="F305" s="154"/>
      <c r="G305" s="154"/>
      <c r="H305" s="154"/>
      <c r="I305" s="154"/>
      <c r="J305" s="154"/>
      <c r="K305" s="154"/>
      <c r="L305" s="154"/>
      <c r="M305" s="2">
        <v>4.8E-9</v>
      </c>
      <c r="N305" s="2">
        <v>5.3657265109100001</v>
      </c>
      <c r="O305" s="2">
        <v>348.92442044799998</v>
      </c>
      <c r="P305" s="2">
        <f t="shared" si="33"/>
        <v>1.7921987850052463E-10</v>
      </c>
      <c r="Q305" s="154"/>
      <c r="R305" s="2">
        <v>4.5E-10</v>
      </c>
      <c r="S305" s="2">
        <v>5.4557501753000004</v>
      </c>
      <c r="T305" s="2">
        <v>60530.488985741802</v>
      </c>
      <c r="U305" s="2">
        <f t="shared" si="34"/>
        <v>-2.3702119947028609E-10</v>
      </c>
      <c r="V305" s="154"/>
      <c r="W305" s="155"/>
      <c r="X305" s="155"/>
      <c r="Y305" s="155"/>
      <c r="Z305" s="154"/>
      <c r="AA305" s="154"/>
      <c r="AB305" s="155"/>
      <c r="AC305" s="155"/>
      <c r="AD305" s="155"/>
      <c r="AE305" s="154"/>
      <c r="AF305" s="154"/>
      <c r="AG305" s="155"/>
      <c r="AH305" s="155"/>
      <c r="AI305" s="155"/>
      <c r="AJ305" s="154"/>
      <c r="AK305" s="154"/>
      <c r="AL305" s="155"/>
      <c r="AM305" s="155"/>
      <c r="AN305" s="155"/>
      <c r="AO305" s="154"/>
      <c r="AP305" s="154"/>
      <c r="AQ305" s="155"/>
      <c r="AR305" s="155"/>
      <c r="AS305" s="155"/>
      <c r="AT305" s="154"/>
      <c r="AU305" s="154"/>
      <c r="AV305" s="155"/>
      <c r="AW305" s="155"/>
      <c r="AX305" s="155"/>
      <c r="AY305" s="154"/>
      <c r="AZ305" s="154"/>
      <c r="BA305" s="155"/>
      <c r="BB305" s="155"/>
      <c r="BC305" s="155"/>
      <c r="BD305" s="154"/>
      <c r="BE305" s="154"/>
      <c r="BF305" s="155"/>
      <c r="BG305" s="155"/>
      <c r="BH305" s="155"/>
      <c r="BI305" s="154"/>
      <c r="BJ305" s="154"/>
      <c r="BK305" s="155"/>
      <c r="BL305" s="155"/>
      <c r="BM305" s="155"/>
      <c r="BN305" s="154"/>
      <c r="BO305" s="2"/>
      <c r="BP305" s="2">
        <v>1.37E-9</v>
      </c>
      <c r="BQ305" s="2">
        <v>3.52826010842</v>
      </c>
      <c r="BR305" s="2">
        <v>639.89728631399998</v>
      </c>
      <c r="BS305" s="2">
        <f t="shared" si="35"/>
        <v>2.9330587037147849E-10</v>
      </c>
      <c r="BT305" s="154"/>
      <c r="BU305" s="155"/>
      <c r="BV305" s="155"/>
      <c r="BW305" s="155"/>
      <c r="BX305" s="154"/>
      <c r="BY305" s="154"/>
      <c r="BZ305" s="155"/>
      <c r="CA305" s="155"/>
      <c r="CB305" s="155"/>
      <c r="CC305" s="154"/>
      <c r="CD305" s="154"/>
      <c r="CE305" s="155"/>
      <c r="CF305" s="155"/>
      <c r="CG305" s="155"/>
      <c r="CH305" s="154"/>
      <c r="CI305" s="154"/>
      <c r="CJ305" s="155"/>
      <c r="CK305" s="155"/>
      <c r="CL305" s="155"/>
      <c r="CM305" s="154"/>
      <c r="CN305" s="154"/>
      <c r="CO305" s="155"/>
      <c r="CP305" s="155"/>
      <c r="CQ305" s="155"/>
      <c r="CR305" s="154"/>
    </row>
    <row r="306" spans="1:96" ht="13.5" x14ac:dyDescent="0.3">
      <c r="A306" s="154"/>
      <c r="B306" s="154"/>
      <c r="C306" s="154"/>
      <c r="D306" s="154"/>
      <c r="E306" s="154"/>
      <c r="F306" s="154"/>
      <c r="G306" s="154"/>
      <c r="H306" s="154"/>
      <c r="I306" s="154"/>
      <c r="J306" s="154"/>
      <c r="K306" s="154"/>
      <c r="L306" s="154"/>
      <c r="M306" s="2">
        <v>3.4400000000000001E-9</v>
      </c>
      <c r="N306" s="2">
        <v>5.8915745289599997</v>
      </c>
      <c r="O306" s="2">
        <v>6546.1597733642002</v>
      </c>
      <c r="P306" s="2">
        <f t="shared" si="33"/>
        <v>2.1819249201732499E-9</v>
      </c>
      <c r="Q306" s="154"/>
      <c r="R306" s="2">
        <v>4.0000000000000001E-10</v>
      </c>
      <c r="S306" s="2">
        <v>2.92105728682</v>
      </c>
      <c r="T306" s="2">
        <v>21548.962369291799</v>
      </c>
      <c r="U306" s="2">
        <f t="shared" si="34"/>
        <v>1.9601191199389799E-10</v>
      </c>
      <c r="V306" s="154"/>
      <c r="W306" s="155"/>
      <c r="X306" s="155"/>
      <c r="Y306" s="155"/>
      <c r="Z306" s="154"/>
      <c r="AA306" s="154"/>
      <c r="AB306" s="155"/>
      <c r="AC306" s="155"/>
      <c r="AD306" s="155"/>
      <c r="AE306" s="154"/>
      <c r="AF306" s="154"/>
      <c r="AG306" s="155"/>
      <c r="AH306" s="155"/>
      <c r="AI306" s="155"/>
      <c r="AJ306" s="154"/>
      <c r="AK306" s="154"/>
      <c r="AL306" s="155"/>
      <c r="AM306" s="155"/>
      <c r="AN306" s="155"/>
      <c r="AO306" s="154"/>
      <c r="AP306" s="154"/>
      <c r="AQ306" s="155"/>
      <c r="AR306" s="155"/>
      <c r="AS306" s="155"/>
      <c r="AT306" s="154"/>
      <c r="AU306" s="154"/>
      <c r="AV306" s="155"/>
      <c r="AW306" s="155"/>
      <c r="AX306" s="155"/>
      <c r="AY306" s="154"/>
      <c r="AZ306" s="154"/>
      <c r="BA306" s="155"/>
      <c r="BB306" s="155"/>
      <c r="BC306" s="155"/>
      <c r="BD306" s="154"/>
      <c r="BE306" s="154"/>
      <c r="BF306" s="155"/>
      <c r="BG306" s="155"/>
      <c r="BH306" s="155"/>
      <c r="BI306" s="154"/>
      <c r="BJ306" s="154"/>
      <c r="BK306" s="155"/>
      <c r="BL306" s="155"/>
      <c r="BM306" s="155"/>
      <c r="BN306" s="154"/>
      <c r="BO306" s="2"/>
      <c r="BP306" s="2">
        <v>1.4800000000000001E-9</v>
      </c>
      <c r="BQ306" s="2">
        <v>1.76124372592</v>
      </c>
      <c r="BR306" s="2">
        <v>5888.4499649321997</v>
      </c>
      <c r="BS306" s="2">
        <f t="shared" si="35"/>
        <v>-1.4799028201040523E-9</v>
      </c>
      <c r="BT306" s="154"/>
      <c r="BU306" s="155"/>
      <c r="BV306" s="155"/>
      <c r="BW306" s="155"/>
      <c r="BX306" s="154"/>
      <c r="BY306" s="154"/>
      <c r="BZ306" s="155"/>
      <c r="CA306" s="155"/>
      <c r="CB306" s="155"/>
      <c r="CC306" s="154"/>
      <c r="CD306" s="154"/>
      <c r="CE306" s="155"/>
      <c r="CF306" s="155"/>
      <c r="CG306" s="155"/>
      <c r="CH306" s="154"/>
      <c r="CI306" s="154"/>
      <c r="CJ306" s="155"/>
      <c r="CK306" s="155"/>
      <c r="CL306" s="155"/>
      <c r="CM306" s="154"/>
      <c r="CN306" s="154"/>
      <c r="CO306" s="155"/>
      <c r="CP306" s="155"/>
      <c r="CQ306" s="155"/>
      <c r="CR306" s="154"/>
    </row>
    <row r="307" spans="1:96" ht="13.5" x14ac:dyDescent="0.3">
      <c r="A307" s="154"/>
      <c r="B307" s="154"/>
      <c r="C307" s="154"/>
      <c r="D307" s="154"/>
      <c r="E307" s="154"/>
      <c r="F307" s="154"/>
      <c r="G307" s="154"/>
      <c r="H307" s="154"/>
      <c r="I307" s="154"/>
      <c r="J307" s="154"/>
      <c r="K307" s="154"/>
      <c r="L307" s="154"/>
      <c r="M307" s="2">
        <v>3.3999999999999998E-9</v>
      </c>
      <c r="N307" s="2">
        <v>0.37557426440000002</v>
      </c>
      <c r="O307" s="2">
        <v>13119.7211028251</v>
      </c>
      <c r="P307" s="2">
        <f t="shared" si="33"/>
        <v>3.3546072600569572E-9</v>
      </c>
      <c r="Q307" s="154"/>
      <c r="R307" s="2">
        <v>4.0000000000000001E-10</v>
      </c>
      <c r="S307" s="2">
        <v>4.5020101610000002E-2</v>
      </c>
      <c r="T307" s="2">
        <v>38526.574350871997</v>
      </c>
      <c r="U307" s="2">
        <f t="shared" si="34"/>
        <v>-3.2724576762346177E-10</v>
      </c>
      <c r="V307" s="154"/>
      <c r="W307" s="155"/>
      <c r="X307" s="155"/>
      <c r="Y307" s="155"/>
      <c r="Z307" s="154"/>
      <c r="AA307" s="154"/>
      <c r="AB307" s="155"/>
      <c r="AC307" s="155"/>
      <c r="AD307" s="155"/>
      <c r="AE307" s="154"/>
      <c r="AF307" s="154"/>
      <c r="AG307" s="155"/>
      <c r="AH307" s="155"/>
      <c r="AI307" s="155"/>
      <c r="AJ307" s="154"/>
      <c r="AK307" s="154"/>
      <c r="AL307" s="155"/>
      <c r="AM307" s="155"/>
      <c r="AN307" s="155"/>
      <c r="AO307" s="154"/>
      <c r="AP307" s="154"/>
      <c r="AQ307" s="155"/>
      <c r="AR307" s="155"/>
      <c r="AS307" s="155"/>
      <c r="AT307" s="154"/>
      <c r="AU307" s="154"/>
      <c r="AV307" s="155"/>
      <c r="AW307" s="155"/>
      <c r="AX307" s="155"/>
      <c r="AY307" s="154"/>
      <c r="AZ307" s="154"/>
      <c r="BA307" s="155"/>
      <c r="BB307" s="155"/>
      <c r="BC307" s="155"/>
      <c r="BD307" s="154"/>
      <c r="BE307" s="154"/>
      <c r="BF307" s="155"/>
      <c r="BG307" s="155"/>
      <c r="BH307" s="155"/>
      <c r="BI307" s="154"/>
      <c r="BJ307" s="154"/>
      <c r="BK307" s="155"/>
      <c r="BL307" s="155"/>
      <c r="BM307" s="155"/>
      <c r="BN307" s="154"/>
      <c r="BO307" s="2"/>
      <c r="BP307" s="2">
        <v>1.6399999999999999E-9</v>
      </c>
      <c r="BQ307" s="2">
        <v>2.3919509508100001</v>
      </c>
      <c r="BR307" s="2">
        <v>6357.8574485586996</v>
      </c>
      <c r="BS307" s="2">
        <f t="shared" si="35"/>
        <v>6.5710567662527744E-10</v>
      </c>
      <c r="BT307" s="154"/>
      <c r="BU307" s="155"/>
      <c r="BV307" s="155"/>
      <c r="BW307" s="155"/>
      <c r="BX307" s="154"/>
      <c r="BY307" s="154"/>
      <c r="BZ307" s="155"/>
      <c r="CA307" s="155"/>
      <c r="CB307" s="155"/>
      <c r="CC307" s="154"/>
      <c r="CD307" s="154"/>
      <c r="CE307" s="155"/>
      <c r="CF307" s="155"/>
      <c r="CG307" s="155"/>
      <c r="CH307" s="154"/>
      <c r="CI307" s="154"/>
      <c r="CJ307" s="155"/>
      <c r="CK307" s="155"/>
      <c r="CL307" s="155"/>
      <c r="CM307" s="154"/>
      <c r="CN307" s="154"/>
      <c r="CO307" s="155"/>
      <c r="CP307" s="155"/>
      <c r="CQ307" s="155"/>
      <c r="CR307" s="154"/>
    </row>
    <row r="308" spans="1:96" ht="13.5" x14ac:dyDescent="0.3">
      <c r="A308" s="154"/>
      <c r="B308" s="154"/>
      <c r="C308" s="154"/>
      <c r="D308" s="154"/>
      <c r="E308" s="154"/>
      <c r="F308" s="154"/>
      <c r="G308" s="154"/>
      <c r="H308" s="154"/>
      <c r="I308" s="154"/>
      <c r="J308" s="154"/>
      <c r="K308" s="154"/>
      <c r="L308" s="154"/>
      <c r="M308" s="2">
        <v>4.3400000000000003E-9</v>
      </c>
      <c r="N308" s="2">
        <v>4.9841778590099999</v>
      </c>
      <c r="O308" s="2">
        <v>6702.5604938666002</v>
      </c>
      <c r="P308" s="2">
        <f t="shared" si="33"/>
        <v>3.1781062337509546E-9</v>
      </c>
      <c r="Q308" s="154"/>
      <c r="R308" s="2">
        <v>5.3000000000000003E-10</v>
      </c>
      <c r="S308" s="2">
        <v>3.6479104208200002</v>
      </c>
      <c r="T308" s="2">
        <v>11925.274092600601</v>
      </c>
      <c r="U308" s="2">
        <f t="shared" si="34"/>
        <v>-4.423431106468024E-10</v>
      </c>
      <c r="V308" s="154"/>
      <c r="W308" s="155"/>
      <c r="X308" s="155"/>
      <c r="Y308" s="155"/>
      <c r="Z308" s="154"/>
      <c r="AA308" s="154"/>
      <c r="AB308" s="155"/>
      <c r="AC308" s="155"/>
      <c r="AD308" s="155"/>
      <c r="AE308" s="154"/>
      <c r="AF308" s="154"/>
      <c r="AG308" s="155"/>
      <c r="AH308" s="155"/>
      <c r="AI308" s="155"/>
      <c r="AJ308" s="154"/>
      <c r="AK308" s="154"/>
      <c r="AL308" s="155"/>
      <c r="AM308" s="155"/>
      <c r="AN308" s="155"/>
      <c r="AO308" s="154"/>
      <c r="AP308" s="154"/>
      <c r="AQ308" s="155"/>
      <c r="AR308" s="155"/>
      <c r="AS308" s="155"/>
      <c r="AT308" s="154"/>
      <c r="AU308" s="154"/>
      <c r="AV308" s="155"/>
      <c r="AW308" s="155"/>
      <c r="AX308" s="155"/>
      <c r="AY308" s="154"/>
      <c r="AZ308" s="154"/>
      <c r="BA308" s="155"/>
      <c r="BB308" s="155"/>
      <c r="BC308" s="155"/>
      <c r="BD308" s="154"/>
      <c r="BE308" s="154"/>
      <c r="BF308" s="155"/>
      <c r="BG308" s="155"/>
      <c r="BH308" s="155"/>
      <c r="BI308" s="154"/>
      <c r="BJ308" s="154"/>
      <c r="BK308" s="155"/>
      <c r="BL308" s="155"/>
      <c r="BM308" s="155"/>
      <c r="BN308" s="154"/>
      <c r="BO308" s="2"/>
      <c r="BP308" s="2">
        <v>1.4599999999999999E-9</v>
      </c>
      <c r="BQ308" s="2">
        <v>2.4367581655300001</v>
      </c>
      <c r="BR308" s="2">
        <v>5881.4037282341997</v>
      </c>
      <c r="BS308" s="2">
        <f t="shared" si="35"/>
        <v>-1.2271782469627979E-9</v>
      </c>
      <c r="BT308" s="154"/>
      <c r="BU308" s="155"/>
      <c r="BV308" s="155"/>
      <c r="BW308" s="155"/>
      <c r="BX308" s="154"/>
      <c r="BY308" s="154"/>
      <c r="BZ308" s="155"/>
      <c r="CA308" s="155"/>
      <c r="CB308" s="155"/>
      <c r="CC308" s="154"/>
      <c r="CD308" s="154"/>
      <c r="CE308" s="155"/>
      <c r="CF308" s="155"/>
      <c r="CG308" s="155"/>
      <c r="CH308" s="154"/>
      <c r="CI308" s="154"/>
      <c r="CJ308" s="155"/>
      <c r="CK308" s="155"/>
      <c r="CL308" s="155"/>
      <c r="CM308" s="154"/>
      <c r="CN308" s="154"/>
      <c r="CO308" s="155"/>
      <c r="CP308" s="155"/>
      <c r="CQ308" s="155"/>
      <c r="CR308" s="154"/>
    </row>
    <row r="309" spans="1:96" ht="13.5" x14ac:dyDescent="0.3">
      <c r="A309" s="154"/>
      <c r="B309" s="154"/>
      <c r="C309" s="154"/>
      <c r="D309" s="154"/>
      <c r="E309" s="154"/>
      <c r="F309" s="154"/>
      <c r="G309" s="154"/>
      <c r="H309" s="154"/>
      <c r="I309" s="154"/>
      <c r="J309" s="154"/>
      <c r="K309" s="154"/>
      <c r="L309" s="154"/>
      <c r="M309" s="2">
        <v>3.3200000000000001E-9</v>
      </c>
      <c r="N309" s="2">
        <v>2.6890251912599998</v>
      </c>
      <c r="O309" s="2">
        <v>29296.615389578601</v>
      </c>
      <c r="P309" s="2">
        <f t="shared" si="33"/>
        <v>1.7951892138718204E-9</v>
      </c>
      <c r="Q309" s="154"/>
      <c r="R309" s="2">
        <v>4.0999999999999998E-10</v>
      </c>
      <c r="S309" s="2">
        <v>5.04048954693</v>
      </c>
      <c r="T309" s="2">
        <v>27832.0382192832</v>
      </c>
      <c r="U309" s="2">
        <f t="shared" si="34"/>
        <v>-6.6370403615961521E-12</v>
      </c>
      <c r="V309" s="154"/>
      <c r="W309" s="155"/>
      <c r="X309" s="155"/>
      <c r="Y309" s="155"/>
      <c r="Z309" s="154"/>
      <c r="AA309" s="154"/>
      <c r="AB309" s="155"/>
      <c r="AC309" s="155"/>
      <c r="AD309" s="155"/>
      <c r="AE309" s="154"/>
      <c r="AF309" s="154"/>
      <c r="AG309" s="155"/>
      <c r="AH309" s="155"/>
      <c r="AI309" s="155"/>
      <c r="AJ309" s="154"/>
      <c r="AK309" s="154"/>
      <c r="AL309" s="155"/>
      <c r="AM309" s="155"/>
      <c r="AN309" s="155"/>
      <c r="AO309" s="154"/>
      <c r="AP309" s="154"/>
      <c r="AQ309" s="155"/>
      <c r="AR309" s="155"/>
      <c r="AS309" s="155"/>
      <c r="AT309" s="154"/>
      <c r="AU309" s="154"/>
      <c r="AV309" s="155"/>
      <c r="AW309" s="155"/>
      <c r="AX309" s="155"/>
      <c r="AY309" s="154"/>
      <c r="AZ309" s="154"/>
      <c r="BA309" s="155"/>
      <c r="BB309" s="155"/>
      <c r="BC309" s="155"/>
      <c r="BD309" s="154"/>
      <c r="BE309" s="154"/>
      <c r="BF309" s="155"/>
      <c r="BG309" s="155"/>
      <c r="BH309" s="155"/>
      <c r="BI309" s="154"/>
      <c r="BJ309" s="154"/>
      <c r="BK309" s="155"/>
      <c r="BL309" s="155"/>
      <c r="BM309" s="155"/>
      <c r="BN309" s="154"/>
      <c r="BO309" s="2"/>
      <c r="BP309" s="2">
        <v>1.61E-9</v>
      </c>
      <c r="BQ309" s="2">
        <v>1.15721259372</v>
      </c>
      <c r="BR309" s="2">
        <v>26735.945262213201</v>
      </c>
      <c r="BS309" s="2">
        <f t="shared" si="35"/>
        <v>-4.5892631062468482E-10</v>
      </c>
      <c r="BT309" s="154"/>
      <c r="BU309" s="155"/>
      <c r="BV309" s="155"/>
      <c r="BW309" s="155"/>
      <c r="BX309" s="154"/>
      <c r="BY309" s="154"/>
      <c r="BZ309" s="155"/>
      <c r="CA309" s="155"/>
      <c r="CB309" s="155"/>
      <c r="CC309" s="154"/>
      <c r="CD309" s="154"/>
      <c r="CE309" s="155"/>
      <c r="CF309" s="155"/>
      <c r="CG309" s="155"/>
      <c r="CH309" s="154"/>
      <c r="CI309" s="154"/>
      <c r="CJ309" s="155"/>
      <c r="CK309" s="155"/>
      <c r="CL309" s="155"/>
      <c r="CM309" s="154"/>
      <c r="CN309" s="154"/>
      <c r="CO309" s="155"/>
      <c r="CP309" s="155"/>
      <c r="CQ309" s="155"/>
      <c r="CR309" s="154"/>
    </row>
    <row r="310" spans="1:96" ht="13.5" x14ac:dyDescent="0.3">
      <c r="A310" s="154"/>
      <c r="B310" s="154"/>
      <c r="C310" s="154"/>
      <c r="D310" s="154"/>
      <c r="E310" s="154"/>
      <c r="F310" s="154"/>
      <c r="G310" s="154"/>
      <c r="H310" s="154"/>
      <c r="I310" s="154"/>
      <c r="J310" s="154"/>
      <c r="K310" s="154"/>
      <c r="L310" s="154"/>
      <c r="M310" s="2">
        <v>4.4800000000000002E-9</v>
      </c>
      <c r="N310" s="2">
        <v>2.1647848025099998</v>
      </c>
      <c r="O310" s="2">
        <v>5905.7022420756002</v>
      </c>
      <c r="P310" s="2">
        <f t="shared" si="33"/>
        <v>-3.4402766098187437E-9</v>
      </c>
      <c r="Q310" s="154"/>
      <c r="R310" s="2">
        <v>4.2E-10</v>
      </c>
      <c r="S310" s="2">
        <v>5.19292937193</v>
      </c>
      <c r="T310" s="2">
        <v>19004.647949408401</v>
      </c>
      <c r="U310" s="2">
        <f t="shared" si="34"/>
        <v>4.0187737461333349E-10</v>
      </c>
      <c r="V310" s="154"/>
      <c r="W310" s="155"/>
      <c r="X310" s="155"/>
      <c r="Y310" s="155"/>
      <c r="Z310" s="154"/>
      <c r="AA310" s="154"/>
      <c r="AB310" s="155"/>
      <c r="AC310" s="155"/>
      <c r="AD310" s="155"/>
      <c r="AE310" s="154"/>
      <c r="AF310" s="154"/>
      <c r="AG310" s="155"/>
      <c r="AH310" s="155"/>
      <c r="AI310" s="155"/>
      <c r="AJ310" s="154"/>
      <c r="AK310" s="154"/>
      <c r="AL310" s="155"/>
      <c r="AM310" s="155"/>
      <c r="AN310" s="155"/>
      <c r="AO310" s="154"/>
      <c r="AP310" s="154"/>
      <c r="AQ310" s="155"/>
      <c r="AR310" s="155"/>
      <c r="AS310" s="155"/>
      <c r="AT310" s="154"/>
      <c r="AU310" s="154"/>
      <c r="AV310" s="155"/>
      <c r="AW310" s="155"/>
      <c r="AX310" s="155"/>
      <c r="AY310" s="154"/>
      <c r="AZ310" s="154"/>
      <c r="BA310" s="155"/>
      <c r="BB310" s="155"/>
      <c r="BC310" s="155"/>
      <c r="BD310" s="154"/>
      <c r="BE310" s="154"/>
      <c r="BF310" s="155"/>
      <c r="BG310" s="155"/>
      <c r="BH310" s="155"/>
      <c r="BI310" s="154"/>
      <c r="BJ310" s="154"/>
      <c r="BK310" s="155"/>
      <c r="BL310" s="155"/>
      <c r="BM310" s="155"/>
      <c r="BN310" s="154"/>
      <c r="BO310" s="2"/>
      <c r="BP310" s="2">
        <v>1.31E-9</v>
      </c>
      <c r="BQ310" s="2">
        <v>2.51859277344</v>
      </c>
      <c r="BR310" s="2">
        <v>6599.4677196479997</v>
      </c>
      <c r="BS310" s="2">
        <f t="shared" si="35"/>
        <v>-1.2695064064285414E-9</v>
      </c>
      <c r="BT310" s="154"/>
      <c r="BU310" s="155"/>
      <c r="BV310" s="155"/>
      <c r="BW310" s="155"/>
      <c r="BX310" s="154"/>
      <c r="BY310" s="154"/>
      <c r="BZ310" s="155"/>
      <c r="CA310" s="155"/>
      <c r="CB310" s="155"/>
      <c r="CC310" s="154"/>
      <c r="CD310" s="154"/>
      <c r="CE310" s="155"/>
      <c r="CF310" s="155"/>
      <c r="CG310" s="155"/>
      <c r="CH310" s="154"/>
      <c r="CI310" s="154"/>
      <c r="CJ310" s="155"/>
      <c r="CK310" s="155"/>
      <c r="CL310" s="155"/>
      <c r="CM310" s="154"/>
      <c r="CN310" s="154"/>
      <c r="CO310" s="155"/>
      <c r="CP310" s="155"/>
      <c r="CQ310" s="155"/>
      <c r="CR310" s="154"/>
    </row>
    <row r="311" spans="1:96" ht="13.5" x14ac:dyDescent="0.3">
      <c r="A311" s="154"/>
      <c r="B311" s="154"/>
      <c r="C311" s="154"/>
      <c r="D311" s="154"/>
      <c r="E311" s="154"/>
      <c r="F311" s="154"/>
      <c r="G311" s="154"/>
      <c r="H311" s="154"/>
      <c r="I311" s="154"/>
      <c r="J311" s="154"/>
      <c r="K311" s="154"/>
      <c r="L311" s="154"/>
      <c r="M311" s="2">
        <v>3.4400000000000001E-9</v>
      </c>
      <c r="N311" s="2">
        <v>2.0654663373500002</v>
      </c>
      <c r="O311" s="2">
        <v>49.757025471799999</v>
      </c>
      <c r="P311" s="2">
        <f t="shared" si="33"/>
        <v>-3.3172204815211896E-9</v>
      </c>
      <c r="Q311" s="154"/>
      <c r="R311" s="2">
        <v>4.0000000000000001E-10</v>
      </c>
      <c r="S311" s="2">
        <v>2.5712023342800001</v>
      </c>
      <c r="T311" s="2">
        <v>24356.780788641601</v>
      </c>
      <c r="U311" s="2">
        <f t="shared" si="34"/>
        <v>-2.7557350451763501E-10</v>
      </c>
      <c r="V311" s="154"/>
      <c r="W311" s="155"/>
      <c r="X311" s="155"/>
      <c r="Y311" s="155"/>
      <c r="Z311" s="154"/>
      <c r="AA311" s="154"/>
      <c r="AB311" s="155"/>
      <c r="AC311" s="155"/>
      <c r="AD311" s="155"/>
      <c r="AE311" s="154"/>
      <c r="AF311" s="154"/>
      <c r="AG311" s="155"/>
      <c r="AH311" s="155"/>
      <c r="AI311" s="155"/>
      <c r="AJ311" s="154"/>
      <c r="AK311" s="154"/>
      <c r="AL311" s="155"/>
      <c r="AM311" s="155"/>
      <c r="AN311" s="155"/>
      <c r="AO311" s="154"/>
      <c r="AP311" s="154"/>
      <c r="AQ311" s="155"/>
      <c r="AR311" s="155"/>
      <c r="AS311" s="155"/>
      <c r="AT311" s="154"/>
      <c r="AU311" s="154"/>
      <c r="AV311" s="155"/>
      <c r="AW311" s="155"/>
      <c r="AX311" s="155"/>
      <c r="AY311" s="154"/>
      <c r="AZ311" s="154"/>
      <c r="BA311" s="155"/>
      <c r="BB311" s="155"/>
      <c r="BC311" s="155"/>
      <c r="BD311" s="154"/>
      <c r="BE311" s="154"/>
      <c r="BF311" s="155"/>
      <c r="BG311" s="155"/>
      <c r="BH311" s="155"/>
      <c r="BI311" s="154"/>
      <c r="BJ311" s="154"/>
      <c r="BK311" s="155"/>
      <c r="BL311" s="155"/>
      <c r="BM311" s="155"/>
      <c r="BN311" s="154"/>
      <c r="BO311" s="2"/>
      <c r="BP311" s="2">
        <v>1.5300000000000001E-9</v>
      </c>
      <c r="BQ311" s="2">
        <v>5.8520368777899998</v>
      </c>
      <c r="BR311" s="2">
        <v>6281.5913772831</v>
      </c>
      <c r="BS311" s="2">
        <f t="shared" si="35"/>
        <v>7.4418523498869499E-10</v>
      </c>
      <c r="BT311" s="154"/>
      <c r="BU311" s="155"/>
      <c r="BV311" s="155"/>
      <c r="BW311" s="155"/>
      <c r="BX311" s="154"/>
      <c r="BY311" s="154"/>
      <c r="BZ311" s="155"/>
      <c r="CA311" s="155"/>
      <c r="CB311" s="155"/>
      <c r="CC311" s="154"/>
      <c r="CD311" s="154"/>
      <c r="CE311" s="155"/>
      <c r="CF311" s="155"/>
      <c r="CG311" s="155"/>
      <c r="CH311" s="154"/>
      <c r="CI311" s="154"/>
      <c r="CJ311" s="155"/>
      <c r="CK311" s="155"/>
      <c r="CL311" s="155"/>
      <c r="CM311" s="154"/>
      <c r="CN311" s="154"/>
      <c r="CO311" s="155"/>
      <c r="CP311" s="155"/>
      <c r="CQ311" s="155"/>
      <c r="CR311" s="154"/>
    </row>
    <row r="312" spans="1:96" ht="13.5" x14ac:dyDescent="0.3">
      <c r="A312" s="154"/>
      <c r="B312" s="154"/>
      <c r="C312" s="154"/>
      <c r="D312" s="154"/>
      <c r="E312" s="154"/>
      <c r="F312" s="154"/>
      <c r="G312" s="154"/>
      <c r="H312" s="154"/>
      <c r="I312" s="154"/>
      <c r="J312" s="154"/>
      <c r="K312" s="154"/>
      <c r="L312" s="154"/>
      <c r="M312" s="2">
        <v>3.1500000000000001E-9</v>
      </c>
      <c r="N312" s="2">
        <v>1.2402381180299999</v>
      </c>
      <c r="O312" s="2">
        <v>4061.2192153944002</v>
      </c>
      <c r="P312" s="2">
        <f t="shared" si="33"/>
        <v>-1.0567371160325254E-9</v>
      </c>
      <c r="Q312" s="154"/>
      <c r="R312" s="2">
        <v>3.7999999999999998E-10</v>
      </c>
      <c r="S312" s="2">
        <v>3.4919034146399999</v>
      </c>
      <c r="T312" s="2">
        <v>226858.23855437001</v>
      </c>
      <c r="U312" s="2">
        <f t="shared" si="34"/>
        <v>3.7678881586829991E-10</v>
      </c>
      <c r="V312" s="154"/>
      <c r="W312" s="155"/>
      <c r="X312" s="155"/>
      <c r="Y312" s="155"/>
      <c r="Z312" s="154"/>
      <c r="AA312" s="154"/>
      <c r="AB312" s="155"/>
      <c r="AC312" s="155"/>
      <c r="AD312" s="155"/>
      <c r="AE312" s="154"/>
      <c r="AF312" s="154"/>
      <c r="AG312" s="155"/>
      <c r="AH312" s="155"/>
      <c r="AI312" s="155"/>
      <c r="AJ312" s="154"/>
      <c r="AK312" s="154"/>
      <c r="AL312" s="155"/>
      <c r="AM312" s="155"/>
      <c r="AN312" s="155"/>
      <c r="AO312" s="154"/>
      <c r="AP312" s="154"/>
      <c r="AQ312" s="155"/>
      <c r="AR312" s="155"/>
      <c r="AS312" s="155"/>
      <c r="AT312" s="154"/>
      <c r="AU312" s="154"/>
      <c r="AV312" s="155"/>
      <c r="AW312" s="155"/>
      <c r="AX312" s="155"/>
      <c r="AY312" s="154"/>
      <c r="AZ312" s="154"/>
      <c r="BA312" s="155"/>
      <c r="BB312" s="155"/>
      <c r="BC312" s="155"/>
      <c r="BD312" s="154"/>
      <c r="BE312" s="154"/>
      <c r="BF312" s="155"/>
      <c r="BG312" s="155"/>
      <c r="BH312" s="155"/>
      <c r="BI312" s="154"/>
      <c r="BJ312" s="154"/>
      <c r="BK312" s="155"/>
      <c r="BL312" s="155"/>
      <c r="BM312" s="155"/>
      <c r="BN312" s="154"/>
      <c r="BO312" s="2"/>
      <c r="BP312" s="2">
        <v>1.51E-9</v>
      </c>
      <c r="BQ312" s="2">
        <v>3.7233853264899999</v>
      </c>
      <c r="BR312" s="2">
        <v>12669.244474201399</v>
      </c>
      <c r="BS312" s="2">
        <f t="shared" si="35"/>
        <v>-8.2753779683904265E-10</v>
      </c>
      <c r="BT312" s="154"/>
      <c r="BU312" s="155"/>
      <c r="BV312" s="155"/>
      <c r="BW312" s="155"/>
      <c r="BX312" s="154"/>
      <c r="BY312" s="154"/>
      <c r="BZ312" s="155"/>
      <c r="CA312" s="155"/>
      <c r="CB312" s="155"/>
      <c r="CC312" s="154"/>
      <c r="CD312" s="154"/>
      <c r="CE312" s="155"/>
      <c r="CF312" s="155"/>
      <c r="CG312" s="155"/>
      <c r="CH312" s="154"/>
      <c r="CI312" s="154"/>
      <c r="CJ312" s="155"/>
      <c r="CK312" s="155"/>
      <c r="CL312" s="155"/>
      <c r="CM312" s="154"/>
      <c r="CN312" s="154"/>
      <c r="CO312" s="155"/>
      <c r="CP312" s="155"/>
      <c r="CQ312" s="155"/>
      <c r="CR312" s="154"/>
    </row>
    <row r="313" spans="1:96" ht="13.5" x14ac:dyDescent="0.3">
      <c r="A313" s="154"/>
      <c r="B313" s="154"/>
      <c r="C313" s="154"/>
      <c r="D313" s="154"/>
      <c r="E313" s="154"/>
      <c r="F313" s="154"/>
      <c r="G313" s="154"/>
      <c r="H313" s="154"/>
      <c r="I313" s="154"/>
      <c r="J313" s="154"/>
      <c r="K313" s="154"/>
      <c r="L313" s="154"/>
      <c r="M313" s="2">
        <v>3.24E-9</v>
      </c>
      <c r="N313" s="2">
        <v>2.3089752692899999</v>
      </c>
      <c r="O313" s="2">
        <v>5017.5083713650001</v>
      </c>
      <c r="P313" s="2">
        <f t="shared" si="33"/>
        <v>-1.6952077470236293E-9</v>
      </c>
      <c r="Q313" s="154"/>
      <c r="R313" s="2">
        <v>3.9E-10</v>
      </c>
      <c r="S313" s="2">
        <v>4.61184303844</v>
      </c>
      <c r="T313" s="2">
        <v>95.979227217800002</v>
      </c>
      <c r="U313" s="2">
        <f t="shared" si="34"/>
        <v>3.8753648466621075E-10</v>
      </c>
      <c r="V313" s="154"/>
      <c r="W313" s="155"/>
      <c r="X313" s="155"/>
      <c r="Y313" s="155"/>
      <c r="Z313" s="154"/>
      <c r="AA313" s="154"/>
      <c r="AB313" s="155"/>
      <c r="AC313" s="155"/>
      <c r="AD313" s="155"/>
      <c r="AE313" s="154"/>
      <c r="AF313" s="154"/>
      <c r="AG313" s="155"/>
      <c r="AH313" s="155"/>
      <c r="AI313" s="155"/>
      <c r="AJ313" s="154"/>
      <c r="AK313" s="154"/>
      <c r="AL313" s="155"/>
      <c r="AM313" s="155"/>
      <c r="AN313" s="155"/>
      <c r="AO313" s="154"/>
      <c r="AP313" s="154"/>
      <c r="AQ313" s="155"/>
      <c r="AR313" s="155"/>
      <c r="AS313" s="155"/>
      <c r="AT313" s="154"/>
      <c r="AU313" s="154"/>
      <c r="AV313" s="155"/>
      <c r="AW313" s="155"/>
      <c r="AX313" s="155"/>
      <c r="AY313" s="154"/>
      <c r="AZ313" s="154"/>
      <c r="BA313" s="155"/>
      <c r="BB313" s="155"/>
      <c r="BC313" s="155"/>
      <c r="BD313" s="154"/>
      <c r="BE313" s="154"/>
      <c r="BF313" s="155"/>
      <c r="BG313" s="155"/>
      <c r="BH313" s="155"/>
      <c r="BI313" s="154"/>
      <c r="BJ313" s="154"/>
      <c r="BK313" s="155"/>
      <c r="BL313" s="155"/>
      <c r="BM313" s="155"/>
      <c r="BN313" s="154"/>
      <c r="BO313" s="2"/>
      <c r="BP313" s="2">
        <v>1.32E-9</v>
      </c>
      <c r="BQ313" s="2">
        <v>2.3841774188299998</v>
      </c>
      <c r="BR313" s="2">
        <v>6525.8044539654002</v>
      </c>
      <c r="BS313" s="2">
        <f t="shared" si="35"/>
        <v>1.232324245410637E-11</v>
      </c>
      <c r="BT313" s="154"/>
      <c r="BU313" s="155"/>
      <c r="BV313" s="155"/>
      <c r="BW313" s="155"/>
      <c r="BX313" s="154"/>
      <c r="BY313" s="154"/>
      <c r="BZ313" s="155"/>
      <c r="CA313" s="155"/>
      <c r="CB313" s="155"/>
      <c r="CC313" s="154"/>
      <c r="CD313" s="154"/>
      <c r="CE313" s="155"/>
      <c r="CF313" s="155"/>
      <c r="CG313" s="155"/>
      <c r="CH313" s="154"/>
      <c r="CI313" s="154"/>
      <c r="CJ313" s="155"/>
      <c r="CK313" s="155"/>
      <c r="CL313" s="155"/>
      <c r="CM313" s="154"/>
      <c r="CN313" s="154"/>
      <c r="CO313" s="155"/>
      <c r="CP313" s="155"/>
      <c r="CQ313" s="155"/>
      <c r="CR313" s="154"/>
    </row>
    <row r="314" spans="1:96" ht="13.5" x14ac:dyDescent="0.3">
      <c r="A314" s="154"/>
      <c r="B314" s="154"/>
      <c r="C314" s="154"/>
      <c r="D314" s="154"/>
      <c r="E314" s="154"/>
      <c r="F314" s="154"/>
      <c r="G314" s="154"/>
      <c r="H314" s="154"/>
      <c r="I314" s="154"/>
      <c r="J314" s="154"/>
      <c r="K314" s="154"/>
      <c r="L314" s="154"/>
      <c r="M314" s="2">
        <v>4.1299999999999996E-9</v>
      </c>
      <c r="N314" s="2">
        <v>0.17171692961999999</v>
      </c>
      <c r="O314" s="2">
        <v>6286.6662786432007</v>
      </c>
      <c r="P314" s="2">
        <f t="shared" si="33"/>
        <v>-7.2854735332066613E-10</v>
      </c>
      <c r="Q314" s="154"/>
      <c r="R314" s="2">
        <v>4.3000000000000001E-10</v>
      </c>
      <c r="S314" s="2">
        <v>2.20648228147</v>
      </c>
      <c r="T314" s="2">
        <v>13521.751441591399</v>
      </c>
      <c r="U314" s="2">
        <f t="shared" si="34"/>
        <v>-1.4464429752848799E-10</v>
      </c>
      <c r="V314" s="154"/>
      <c r="W314" s="155"/>
      <c r="X314" s="155"/>
      <c r="Y314" s="155"/>
      <c r="Z314" s="154"/>
      <c r="AA314" s="154"/>
      <c r="AB314" s="155"/>
      <c r="AC314" s="155"/>
      <c r="AD314" s="155"/>
      <c r="AE314" s="154"/>
      <c r="AF314" s="154"/>
      <c r="AG314" s="155"/>
      <c r="AH314" s="155"/>
      <c r="AI314" s="155"/>
      <c r="AJ314" s="154"/>
      <c r="AK314" s="154"/>
      <c r="AL314" s="155"/>
      <c r="AM314" s="155"/>
      <c r="AN314" s="155"/>
      <c r="AO314" s="154"/>
      <c r="AP314" s="154"/>
      <c r="AQ314" s="155"/>
      <c r="AR314" s="155"/>
      <c r="AS314" s="155"/>
      <c r="AT314" s="154"/>
      <c r="AU314" s="154"/>
      <c r="AV314" s="155"/>
      <c r="AW314" s="155"/>
      <c r="AX314" s="155"/>
      <c r="AY314" s="154"/>
      <c r="AZ314" s="154"/>
      <c r="BA314" s="155"/>
      <c r="BB314" s="155"/>
      <c r="BC314" s="155"/>
      <c r="BD314" s="154"/>
      <c r="BE314" s="154"/>
      <c r="BF314" s="155"/>
      <c r="BG314" s="155"/>
      <c r="BH314" s="155"/>
      <c r="BI314" s="154"/>
      <c r="BJ314" s="154"/>
      <c r="BK314" s="155"/>
      <c r="BL314" s="155"/>
      <c r="BM314" s="155"/>
      <c r="BN314" s="154"/>
      <c r="BO314" s="2"/>
      <c r="BP314" s="2">
        <v>1.2900000000000001E-9</v>
      </c>
      <c r="BQ314" s="2">
        <v>0.75556744142999999</v>
      </c>
      <c r="BR314" s="2">
        <v>5017.5083713650001</v>
      </c>
      <c r="BS314" s="2">
        <f t="shared" si="35"/>
        <v>1.087439227592338E-9</v>
      </c>
      <c r="BT314" s="154"/>
      <c r="BU314" s="155"/>
      <c r="BV314" s="155"/>
      <c r="BW314" s="155"/>
      <c r="BX314" s="154"/>
      <c r="BY314" s="154"/>
      <c r="BZ314" s="155"/>
      <c r="CA314" s="155"/>
      <c r="CB314" s="155"/>
      <c r="CC314" s="154"/>
      <c r="CD314" s="154"/>
      <c r="CE314" s="155"/>
      <c r="CF314" s="155"/>
      <c r="CG314" s="155"/>
      <c r="CH314" s="154"/>
      <c r="CI314" s="154"/>
      <c r="CJ314" s="155"/>
      <c r="CK314" s="155"/>
      <c r="CL314" s="155"/>
      <c r="CM314" s="154"/>
      <c r="CN314" s="154"/>
      <c r="CO314" s="155"/>
      <c r="CP314" s="155"/>
      <c r="CQ314" s="155"/>
      <c r="CR314" s="154"/>
    </row>
    <row r="315" spans="1:96" ht="13.5" x14ac:dyDescent="0.3">
      <c r="A315" s="154"/>
      <c r="B315" s="154"/>
      <c r="C315" s="154"/>
      <c r="D315" s="154"/>
      <c r="E315" s="154"/>
      <c r="F315" s="154"/>
      <c r="G315" s="154"/>
      <c r="H315" s="154"/>
      <c r="I315" s="154"/>
      <c r="J315" s="154"/>
      <c r="K315" s="154"/>
      <c r="L315" s="154"/>
      <c r="M315" s="2">
        <v>4.3100000000000002E-9</v>
      </c>
      <c r="N315" s="2">
        <v>3.8660110139300001</v>
      </c>
      <c r="O315" s="2">
        <v>12489.885628707199</v>
      </c>
      <c r="P315" s="2">
        <f t="shared" si="33"/>
        <v>3.5085961888243628E-9</v>
      </c>
      <c r="Q315" s="154"/>
      <c r="R315" s="2">
        <v>4.0000000000000001E-10</v>
      </c>
      <c r="S315" s="2">
        <v>5.8346194581899997</v>
      </c>
      <c r="T315" s="2">
        <v>16193.6591775003</v>
      </c>
      <c r="U315" s="2">
        <f t="shared" si="34"/>
        <v>9.6698757201193989E-11</v>
      </c>
      <c r="V315" s="154"/>
      <c r="W315" s="155"/>
      <c r="X315" s="155"/>
      <c r="Y315" s="155"/>
      <c r="Z315" s="154"/>
      <c r="AA315" s="154"/>
      <c r="AB315" s="155"/>
      <c r="AC315" s="155"/>
      <c r="AD315" s="155"/>
      <c r="AE315" s="154"/>
      <c r="AF315" s="154"/>
      <c r="AG315" s="155"/>
      <c r="AH315" s="155"/>
      <c r="AI315" s="155"/>
      <c r="AJ315" s="154"/>
      <c r="AK315" s="154"/>
      <c r="AL315" s="155"/>
      <c r="AM315" s="155"/>
      <c r="AN315" s="155"/>
      <c r="AO315" s="154"/>
      <c r="AP315" s="154"/>
      <c r="AQ315" s="155"/>
      <c r="AR315" s="155"/>
      <c r="AS315" s="155"/>
      <c r="AT315" s="154"/>
      <c r="AU315" s="154"/>
      <c r="AV315" s="155"/>
      <c r="AW315" s="155"/>
      <c r="AX315" s="155"/>
      <c r="AY315" s="154"/>
      <c r="AZ315" s="154"/>
      <c r="BA315" s="155"/>
      <c r="BB315" s="155"/>
      <c r="BC315" s="155"/>
      <c r="BD315" s="154"/>
      <c r="BE315" s="154"/>
      <c r="BF315" s="155"/>
      <c r="BG315" s="155"/>
      <c r="BH315" s="155"/>
      <c r="BI315" s="154"/>
      <c r="BJ315" s="154"/>
      <c r="BK315" s="155"/>
      <c r="BL315" s="155"/>
      <c r="BM315" s="155"/>
      <c r="BN315" s="154"/>
      <c r="BO315" s="2"/>
      <c r="BP315" s="2">
        <v>1.27E-9</v>
      </c>
      <c r="BQ315" s="2">
        <v>2.5493644099999998E-3</v>
      </c>
      <c r="BR315" s="2">
        <v>10027.903195729201</v>
      </c>
      <c r="BS315" s="2">
        <f t="shared" si="35"/>
        <v>1.1216879612842898E-9</v>
      </c>
      <c r="BT315" s="154"/>
      <c r="BU315" s="155"/>
      <c r="BV315" s="155"/>
      <c r="BW315" s="155"/>
      <c r="BX315" s="154"/>
      <c r="BY315" s="154"/>
      <c r="BZ315" s="155"/>
      <c r="CA315" s="155"/>
      <c r="CB315" s="155"/>
      <c r="CC315" s="154"/>
      <c r="CD315" s="154"/>
      <c r="CE315" s="155"/>
      <c r="CF315" s="155"/>
      <c r="CG315" s="155"/>
      <c r="CH315" s="154"/>
      <c r="CI315" s="154"/>
      <c r="CJ315" s="155"/>
      <c r="CK315" s="155"/>
      <c r="CL315" s="155"/>
      <c r="CM315" s="154"/>
      <c r="CN315" s="154"/>
      <c r="CO315" s="155"/>
      <c r="CP315" s="155"/>
      <c r="CQ315" s="155"/>
      <c r="CR315" s="154"/>
    </row>
    <row r="316" spans="1:96" ht="13.5" x14ac:dyDescent="0.3">
      <c r="A316" s="154"/>
      <c r="B316" s="154"/>
      <c r="C316" s="154"/>
      <c r="D316" s="154"/>
      <c r="E316" s="154"/>
      <c r="F316" s="154"/>
      <c r="G316" s="154"/>
      <c r="H316" s="154"/>
      <c r="I316" s="154"/>
      <c r="J316" s="154"/>
      <c r="K316" s="154"/>
      <c r="L316" s="154"/>
      <c r="M316" s="2">
        <v>3.4900000000000001E-9</v>
      </c>
      <c r="N316" s="2">
        <v>4.5537234297399998</v>
      </c>
      <c r="O316" s="2">
        <v>4933.2084403325998</v>
      </c>
      <c r="P316" s="2">
        <f t="shared" si="33"/>
        <v>-3.4535655561341596E-9</v>
      </c>
      <c r="Q316" s="154"/>
      <c r="R316" s="2">
        <v>4.5E-10</v>
      </c>
      <c r="S316" s="2">
        <v>3.7371437219499999</v>
      </c>
      <c r="T316" s="2">
        <v>7875.6718636242003</v>
      </c>
      <c r="U316" s="2">
        <f t="shared" si="34"/>
        <v>4.3070340986216205E-10</v>
      </c>
      <c r="V316" s="154"/>
      <c r="W316" s="155"/>
      <c r="X316" s="155"/>
      <c r="Y316" s="155"/>
      <c r="Z316" s="154"/>
      <c r="AA316" s="154"/>
      <c r="AB316" s="155"/>
      <c r="AC316" s="155"/>
      <c r="AD316" s="155"/>
      <c r="AE316" s="154"/>
      <c r="AF316" s="154"/>
      <c r="AG316" s="155"/>
      <c r="AH316" s="155"/>
      <c r="AI316" s="155"/>
      <c r="AJ316" s="154"/>
      <c r="AK316" s="154"/>
      <c r="AL316" s="155"/>
      <c r="AM316" s="155"/>
      <c r="AN316" s="155"/>
      <c r="AO316" s="154"/>
      <c r="AP316" s="154"/>
      <c r="AQ316" s="155"/>
      <c r="AR316" s="155"/>
      <c r="AS316" s="155"/>
      <c r="AT316" s="154"/>
      <c r="AU316" s="154"/>
      <c r="AV316" s="155"/>
      <c r="AW316" s="155"/>
      <c r="AX316" s="155"/>
      <c r="AY316" s="154"/>
      <c r="AZ316" s="154"/>
      <c r="BA316" s="155"/>
      <c r="BB316" s="155"/>
      <c r="BC316" s="155"/>
      <c r="BD316" s="154"/>
      <c r="BE316" s="154"/>
      <c r="BF316" s="155"/>
      <c r="BG316" s="155"/>
      <c r="BH316" s="155"/>
      <c r="BI316" s="154"/>
      <c r="BJ316" s="154"/>
      <c r="BK316" s="155"/>
      <c r="BL316" s="155"/>
      <c r="BM316" s="155"/>
      <c r="BN316" s="154"/>
      <c r="BO316" s="2"/>
      <c r="BP316" s="2">
        <v>1.4800000000000001E-9</v>
      </c>
      <c r="BQ316" s="2">
        <v>2.8510214552800002</v>
      </c>
      <c r="BR316" s="2">
        <v>6418.1409300267997</v>
      </c>
      <c r="BS316" s="2">
        <f t="shared" si="35"/>
        <v>1.4225072601074864E-9</v>
      </c>
      <c r="BT316" s="154"/>
      <c r="BU316" s="155"/>
      <c r="BV316" s="155"/>
      <c r="BW316" s="155"/>
      <c r="BX316" s="154"/>
      <c r="BY316" s="154"/>
      <c r="BZ316" s="155"/>
      <c r="CA316" s="155"/>
      <c r="CB316" s="155"/>
      <c r="CC316" s="154"/>
      <c r="CD316" s="154"/>
      <c r="CE316" s="155"/>
      <c r="CF316" s="155"/>
      <c r="CG316" s="155"/>
      <c r="CH316" s="154"/>
      <c r="CI316" s="154"/>
      <c r="CJ316" s="155"/>
      <c r="CK316" s="155"/>
      <c r="CL316" s="155"/>
      <c r="CM316" s="154"/>
      <c r="CN316" s="154"/>
      <c r="CO316" s="155"/>
      <c r="CP316" s="155"/>
      <c r="CQ316" s="155"/>
      <c r="CR316" s="154"/>
    </row>
    <row r="317" spans="1:96" ht="13.5" x14ac:dyDescent="0.3">
      <c r="A317" s="154"/>
      <c r="B317" s="154"/>
      <c r="C317" s="154"/>
      <c r="D317" s="154"/>
      <c r="E317" s="154"/>
      <c r="F317" s="154"/>
      <c r="G317" s="154"/>
      <c r="H317" s="154"/>
      <c r="I317" s="154"/>
      <c r="J317" s="154"/>
      <c r="K317" s="154"/>
      <c r="L317" s="154"/>
      <c r="M317" s="2">
        <v>3.2299999999999998E-9</v>
      </c>
      <c r="N317" s="2">
        <v>0.41971136083999999</v>
      </c>
      <c r="O317" s="2">
        <v>10770.893256261799</v>
      </c>
      <c r="P317" s="2">
        <f t="shared" si="33"/>
        <v>2.7197656522303902E-9</v>
      </c>
      <c r="Q317" s="154"/>
      <c r="R317" s="2">
        <v>4.3000000000000001E-10</v>
      </c>
      <c r="S317" s="2">
        <v>1.1407846500200001</v>
      </c>
      <c r="T317" s="2">
        <v>49.757025471799999</v>
      </c>
      <c r="U317" s="2">
        <f t="shared" si="34"/>
        <v>-1.5875147176424524E-10</v>
      </c>
      <c r="V317" s="154"/>
      <c r="W317" s="155"/>
      <c r="X317" s="155"/>
      <c r="Y317" s="155"/>
      <c r="Z317" s="154"/>
      <c r="AA317" s="154"/>
      <c r="AB317" s="155"/>
      <c r="AC317" s="155"/>
      <c r="AD317" s="155"/>
      <c r="AE317" s="154"/>
      <c r="AF317" s="154"/>
      <c r="AG317" s="155"/>
      <c r="AH317" s="155"/>
      <c r="AI317" s="155"/>
      <c r="AJ317" s="154"/>
      <c r="AK317" s="154"/>
      <c r="AL317" s="155"/>
      <c r="AM317" s="155"/>
      <c r="AN317" s="155"/>
      <c r="AO317" s="154"/>
      <c r="AP317" s="154"/>
      <c r="AQ317" s="155"/>
      <c r="AR317" s="155"/>
      <c r="AS317" s="155"/>
      <c r="AT317" s="154"/>
      <c r="AU317" s="154"/>
      <c r="AV317" s="155"/>
      <c r="AW317" s="155"/>
      <c r="AX317" s="155"/>
      <c r="AY317" s="154"/>
      <c r="AZ317" s="154"/>
      <c r="BA317" s="155"/>
      <c r="BB317" s="155"/>
      <c r="BC317" s="155"/>
      <c r="BD317" s="154"/>
      <c r="BE317" s="154"/>
      <c r="BF317" s="155"/>
      <c r="BG317" s="155"/>
      <c r="BH317" s="155"/>
      <c r="BI317" s="154"/>
      <c r="BJ317" s="154"/>
      <c r="BK317" s="155"/>
      <c r="BL317" s="155"/>
      <c r="BM317" s="155"/>
      <c r="BN317" s="154"/>
      <c r="BO317" s="2"/>
      <c r="BP317" s="2">
        <v>1.43E-9</v>
      </c>
      <c r="BQ317" s="2">
        <v>5.7446027936700004</v>
      </c>
      <c r="BR317" s="2">
        <v>26087.903141574199</v>
      </c>
      <c r="BS317" s="2">
        <f t="shared" si="35"/>
        <v>-8.4732148908854059E-10</v>
      </c>
      <c r="BT317" s="154"/>
      <c r="BU317" s="155"/>
      <c r="BV317" s="155"/>
      <c r="BW317" s="155"/>
      <c r="BX317" s="154"/>
      <c r="BY317" s="154"/>
      <c r="BZ317" s="155"/>
      <c r="CA317" s="155"/>
      <c r="CB317" s="155"/>
      <c r="CC317" s="154"/>
      <c r="CD317" s="154"/>
      <c r="CE317" s="155"/>
      <c r="CF317" s="155"/>
      <c r="CG317" s="155"/>
      <c r="CH317" s="154"/>
      <c r="CI317" s="154"/>
      <c r="CJ317" s="155"/>
      <c r="CK317" s="155"/>
      <c r="CL317" s="155"/>
      <c r="CM317" s="154"/>
      <c r="CN317" s="154"/>
      <c r="CO317" s="155"/>
      <c r="CP317" s="155"/>
      <c r="CQ317" s="155"/>
      <c r="CR317" s="154"/>
    </row>
    <row r="318" spans="1:96" ht="13.5" x14ac:dyDescent="0.3">
      <c r="A318" s="154"/>
      <c r="B318" s="154"/>
      <c r="C318" s="154"/>
      <c r="D318" s="154"/>
      <c r="E318" s="154"/>
      <c r="F318" s="154"/>
      <c r="G318" s="154"/>
      <c r="H318" s="154"/>
      <c r="I318" s="154"/>
      <c r="J318" s="154"/>
      <c r="K318" s="154"/>
      <c r="L318" s="154"/>
      <c r="M318" s="2">
        <v>3.41E-9</v>
      </c>
      <c r="N318" s="2">
        <v>2.6861286080700002</v>
      </c>
      <c r="O318" s="2">
        <v>11.045700263900001</v>
      </c>
      <c r="P318" s="2">
        <f t="shared" si="33"/>
        <v>-3.2808856754692187E-9</v>
      </c>
      <c r="Q318" s="154"/>
      <c r="R318" s="2">
        <v>3.7000000000000001E-10</v>
      </c>
      <c r="S318" s="2">
        <v>1.2939038381100001</v>
      </c>
      <c r="T318" s="2">
        <v>310.84079886839999</v>
      </c>
      <c r="U318" s="2">
        <f t="shared" si="34"/>
        <v>3.6934827387940735E-10</v>
      </c>
      <c r="V318" s="154"/>
      <c r="W318" s="155"/>
      <c r="X318" s="155"/>
      <c r="Y318" s="155"/>
      <c r="Z318" s="154"/>
      <c r="AA318" s="154"/>
      <c r="AB318" s="155"/>
      <c r="AC318" s="155"/>
      <c r="AD318" s="155"/>
      <c r="AE318" s="154"/>
      <c r="AF318" s="154"/>
      <c r="AG318" s="155"/>
      <c r="AH318" s="155"/>
      <c r="AI318" s="155"/>
      <c r="AJ318" s="154"/>
      <c r="AK318" s="154"/>
      <c r="AL318" s="155"/>
      <c r="AM318" s="155"/>
      <c r="AN318" s="155"/>
      <c r="AO318" s="154"/>
      <c r="AP318" s="154"/>
      <c r="AQ318" s="155"/>
      <c r="AR318" s="155"/>
      <c r="AS318" s="155"/>
      <c r="AT318" s="154"/>
      <c r="AU318" s="154"/>
      <c r="AV318" s="155"/>
      <c r="AW318" s="155"/>
      <c r="AX318" s="155"/>
      <c r="AY318" s="154"/>
      <c r="AZ318" s="154"/>
      <c r="BA318" s="155"/>
      <c r="BB318" s="155"/>
      <c r="BC318" s="155"/>
      <c r="BD318" s="154"/>
      <c r="BE318" s="154"/>
      <c r="BF318" s="155"/>
      <c r="BG318" s="155"/>
      <c r="BH318" s="155"/>
      <c r="BI318" s="154"/>
      <c r="BJ318" s="154"/>
      <c r="BK318" s="155"/>
      <c r="BL318" s="155"/>
      <c r="BM318" s="155"/>
      <c r="BN318" s="154"/>
      <c r="BO318" s="2"/>
      <c r="BP318" s="2">
        <v>1.7200000000000001E-9</v>
      </c>
      <c r="BQ318" s="2">
        <v>0.4128996224</v>
      </c>
      <c r="BR318" s="2">
        <v>174242.46596404901</v>
      </c>
      <c r="BS318" s="2">
        <f t="shared" si="35"/>
        <v>-1.7045398863221473E-9</v>
      </c>
      <c r="BT318" s="154"/>
      <c r="BU318" s="155"/>
      <c r="BV318" s="155"/>
      <c r="BW318" s="155"/>
      <c r="BX318" s="154"/>
      <c r="BY318" s="154"/>
      <c r="BZ318" s="155"/>
      <c r="CA318" s="155"/>
      <c r="CB318" s="155"/>
      <c r="CC318" s="154"/>
      <c r="CD318" s="154"/>
      <c r="CE318" s="155"/>
      <c r="CF318" s="155"/>
      <c r="CG318" s="155"/>
      <c r="CH318" s="154"/>
      <c r="CI318" s="154"/>
      <c r="CJ318" s="155"/>
      <c r="CK318" s="155"/>
      <c r="CL318" s="155"/>
      <c r="CM318" s="154"/>
      <c r="CN318" s="154"/>
      <c r="CO318" s="155"/>
      <c r="CP318" s="155"/>
      <c r="CQ318" s="155"/>
      <c r="CR318" s="154"/>
    </row>
    <row r="319" spans="1:96" ht="13.5" x14ac:dyDescent="0.3">
      <c r="A319" s="154"/>
      <c r="B319" s="154"/>
      <c r="C319" s="154"/>
      <c r="D319" s="154"/>
      <c r="E319" s="154"/>
      <c r="F319" s="154"/>
      <c r="G319" s="154"/>
      <c r="H319" s="154"/>
      <c r="I319" s="154"/>
      <c r="J319" s="154"/>
      <c r="K319" s="154"/>
      <c r="L319" s="154"/>
      <c r="M319" s="2">
        <v>3.1599999999999998E-9</v>
      </c>
      <c r="N319" s="2">
        <v>3.5293690665800002</v>
      </c>
      <c r="O319" s="2">
        <v>17782.732072784202</v>
      </c>
      <c r="P319" s="2">
        <f t="shared" si="33"/>
        <v>-3.1051878221796204E-9</v>
      </c>
      <c r="Q319" s="154"/>
      <c r="R319" s="2">
        <v>3.7999999999999998E-10</v>
      </c>
      <c r="S319" s="2">
        <v>0.95970925949999997</v>
      </c>
      <c r="T319" s="2">
        <v>664.75604512999996</v>
      </c>
      <c r="U319" s="2">
        <f t="shared" si="34"/>
        <v>2.6207456665899248E-10</v>
      </c>
      <c r="V319" s="154"/>
      <c r="W319" s="155"/>
      <c r="X319" s="155"/>
      <c r="Y319" s="155"/>
      <c r="Z319" s="154"/>
      <c r="AA319" s="154"/>
      <c r="AB319" s="155"/>
      <c r="AC319" s="155"/>
      <c r="AD319" s="155"/>
      <c r="AE319" s="154"/>
      <c r="AF319" s="154"/>
      <c r="AG319" s="155"/>
      <c r="AH319" s="155"/>
      <c r="AI319" s="155"/>
      <c r="AJ319" s="154"/>
      <c r="AK319" s="154"/>
      <c r="AL319" s="155"/>
      <c r="AM319" s="155"/>
      <c r="AN319" s="155"/>
      <c r="AO319" s="154"/>
      <c r="AP319" s="154"/>
      <c r="AQ319" s="155"/>
      <c r="AR319" s="155"/>
      <c r="AS319" s="155"/>
      <c r="AT319" s="154"/>
      <c r="AU319" s="154"/>
      <c r="AV319" s="155"/>
      <c r="AW319" s="155"/>
      <c r="AX319" s="155"/>
      <c r="AY319" s="154"/>
      <c r="AZ319" s="154"/>
      <c r="BA319" s="155"/>
      <c r="BB319" s="155"/>
      <c r="BC319" s="155"/>
      <c r="BD319" s="154"/>
      <c r="BE319" s="154"/>
      <c r="BF319" s="155"/>
      <c r="BG319" s="155"/>
      <c r="BH319" s="155"/>
      <c r="BI319" s="154"/>
      <c r="BJ319" s="154"/>
      <c r="BK319" s="155"/>
      <c r="BL319" s="155"/>
      <c r="BM319" s="155"/>
      <c r="BN319" s="154"/>
      <c r="BO319" s="2"/>
      <c r="BP319" s="2">
        <v>1.3600000000000001E-9</v>
      </c>
      <c r="BQ319" s="2">
        <v>4.15497742275</v>
      </c>
      <c r="BR319" s="2">
        <v>6311.5250374592006</v>
      </c>
      <c r="BS319" s="2">
        <f t="shared" si="35"/>
        <v>1.3451237311082056E-9</v>
      </c>
      <c r="BT319" s="154"/>
      <c r="BU319" s="155"/>
      <c r="BV319" s="155"/>
      <c r="BW319" s="155"/>
      <c r="BX319" s="154"/>
      <c r="BY319" s="154"/>
      <c r="BZ319" s="155"/>
      <c r="CA319" s="155"/>
      <c r="CB319" s="155"/>
      <c r="CC319" s="154"/>
      <c r="CD319" s="154"/>
      <c r="CE319" s="155"/>
      <c r="CF319" s="155"/>
      <c r="CG319" s="155"/>
      <c r="CH319" s="154"/>
      <c r="CI319" s="154"/>
      <c r="CJ319" s="155"/>
      <c r="CK319" s="155"/>
      <c r="CL319" s="155"/>
      <c r="CM319" s="154"/>
      <c r="CN319" s="154"/>
      <c r="CO319" s="155"/>
      <c r="CP319" s="155"/>
      <c r="CQ319" s="155"/>
      <c r="CR319" s="154"/>
    </row>
    <row r="320" spans="1:96" ht="13.5" x14ac:dyDescent="0.3">
      <c r="A320" s="154"/>
      <c r="B320" s="154"/>
      <c r="C320" s="154"/>
      <c r="D320" s="154"/>
      <c r="E320" s="154"/>
      <c r="F320" s="154"/>
      <c r="G320" s="154"/>
      <c r="H320" s="154"/>
      <c r="I320" s="154"/>
      <c r="J320" s="154"/>
      <c r="K320" s="154"/>
      <c r="L320" s="154"/>
      <c r="M320" s="2">
        <v>3.1500000000000001E-9</v>
      </c>
      <c r="N320" s="2">
        <v>5.6335726499899996</v>
      </c>
      <c r="O320" s="2">
        <v>568.82187402739999</v>
      </c>
      <c r="P320" s="2">
        <f t="shared" si="33"/>
        <v>-2.1127025456278801E-9</v>
      </c>
      <c r="Q320" s="154"/>
      <c r="R320" s="2">
        <v>3.7000000000000001E-10</v>
      </c>
      <c r="S320" s="2">
        <v>4.2753264946199998</v>
      </c>
      <c r="T320" s="2">
        <v>6709.6740408674004</v>
      </c>
      <c r="U320" s="2">
        <f t="shared" si="34"/>
        <v>3.6551760522198765E-10</v>
      </c>
      <c r="V320" s="154"/>
      <c r="W320" s="155"/>
      <c r="X320" s="155"/>
      <c r="Y320" s="155"/>
      <c r="Z320" s="154"/>
      <c r="AA320" s="154"/>
      <c r="AB320" s="155"/>
      <c r="AC320" s="155"/>
      <c r="AD320" s="155"/>
      <c r="AE320" s="154"/>
      <c r="AF320" s="154"/>
      <c r="AG320" s="155"/>
      <c r="AH320" s="155"/>
      <c r="AI320" s="155"/>
      <c r="AJ320" s="154"/>
      <c r="AK320" s="154"/>
      <c r="AL320" s="155"/>
      <c r="AM320" s="155"/>
      <c r="AN320" s="155"/>
      <c r="AO320" s="154"/>
      <c r="AP320" s="154"/>
      <c r="AQ320" s="155"/>
      <c r="AR320" s="155"/>
      <c r="AS320" s="155"/>
      <c r="AT320" s="154"/>
      <c r="AU320" s="154"/>
      <c r="AV320" s="155"/>
      <c r="AW320" s="155"/>
      <c r="AX320" s="155"/>
      <c r="AY320" s="154"/>
      <c r="AZ320" s="154"/>
      <c r="BA320" s="155"/>
      <c r="BB320" s="155"/>
      <c r="BC320" s="155"/>
      <c r="BD320" s="154"/>
      <c r="BE320" s="154"/>
      <c r="BF320" s="155"/>
      <c r="BG320" s="155"/>
      <c r="BH320" s="155"/>
      <c r="BI320" s="154"/>
      <c r="BJ320" s="154"/>
      <c r="BK320" s="155"/>
      <c r="BL320" s="155"/>
      <c r="BM320" s="155"/>
      <c r="BN320" s="154"/>
      <c r="BO320" s="2"/>
      <c r="BP320" s="2">
        <v>1.6999999999999999E-9</v>
      </c>
      <c r="BQ320" s="2">
        <v>5.9819491312900004</v>
      </c>
      <c r="BR320" s="2">
        <v>327574.514276781</v>
      </c>
      <c r="BS320" s="2">
        <f t="shared" si="35"/>
        <v>-2.6648546680220631E-10</v>
      </c>
      <c r="BT320" s="154"/>
      <c r="BU320" s="155"/>
      <c r="BV320" s="155"/>
      <c r="BW320" s="155"/>
      <c r="BX320" s="154"/>
      <c r="BY320" s="154"/>
      <c r="BZ320" s="155"/>
      <c r="CA320" s="155"/>
      <c r="CB320" s="155"/>
      <c r="CC320" s="154"/>
      <c r="CD320" s="154"/>
      <c r="CE320" s="155"/>
      <c r="CF320" s="155"/>
      <c r="CG320" s="155"/>
      <c r="CH320" s="154"/>
      <c r="CI320" s="154"/>
      <c r="CJ320" s="155"/>
      <c r="CK320" s="155"/>
      <c r="CL320" s="155"/>
      <c r="CM320" s="154"/>
      <c r="CN320" s="154"/>
      <c r="CO320" s="155"/>
      <c r="CP320" s="155"/>
      <c r="CQ320" s="155"/>
      <c r="CR320" s="154"/>
    </row>
    <row r="321" spans="1:96" ht="13.5" x14ac:dyDescent="0.3">
      <c r="A321" s="154"/>
      <c r="B321" s="154"/>
      <c r="C321" s="154"/>
      <c r="D321" s="154"/>
      <c r="E321" s="154"/>
      <c r="F321" s="154"/>
      <c r="G321" s="154"/>
      <c r="H321" s="154"/>
      <c r="I321" s="154"/>
      <c r="J321" s="154"/>
      <c r="K321" s="154"/>
      <c r="L321" s="154"/>
      <c r="M321" s="2">
        <v>3.3999999999999998E-9</v>
      </c>
      <c r="N321" s="2">
        <v>3.83571212349</v>
      </c>
      <c r="O321" s="2">
        <v>10660.6869350424</v>
      </c>
      <c r="P321" s="2">
        <f t="shared" ref="P321:P384" si="37">M321*COS(N321+O321*Tau)</f>
        <v>1.6731711539262532E-9</v>
      </c>
      <c r="Q321" s="154"/>
      <c r="R321" s="2">
        <v>3.7999999999999998E-10</v>
      </c>
      <c r="S321" s="2">
        <v>2.2010854104600002</v>
      </c>
      <c r="T321" s="2">
        <v>28628.3362260996</v>
      </c>
      <c r="U321" s="2">
        <f t="shared" ref="U321:U341" si="38">R321*COS(S321+T321*Tau)</f>
        <v>-2.3088282944924955E-10</v>
      </c>
      <c r="V321" s="154"/>
      <c r="W321" s="155"/>
      <c r="X321" s="155"/>
      <c r="Y321" s="155"/>
      <c r="Z321" s="154"/>
      <c r="AA321" s="154"/>
      <c r="AB321" s="155"/>
      <c r="AC321" s="155"/>
      <c r="AD321" s="155"/>
      <c r="AE321" s="154"/>
      <c r="AF321" s="154"/>
      <c r="AG321" s="155"/>
      <c r="AH321" s="155"/>
      <c r="AI321" s="155"/>
      <c r="AJ321" s="154"/>
      <c r="AK321" s="154"/>
      <c r="AL321" s="155"/>
      <c r="AM321" s="155"/>
      <c r="AN321" s="155"/>
      <c r="AO321" s="154"/>
      <c r="AP321" s="154"/>
      <c r="AQ321" s="155"/>
      <c r="AR321" s="155"/>
      <c r="AS321" s="155"/>
      <c r="AT321" s="154"/>
      <c r="AU321" s="154"/>
      <c r="AV321" s="155"/>
      <c r="AW321" s="155"/>
      <c r="AX321" s="155"/>
      <c r="AY321" s="154"/>
      <c r="AZ321" s="154"/>
      <c r="BA321" s="155"/>
      <c r="BB321" s="155"/>
      <c r="BC321" s="155"/>
      <c r="BD321" s="154"/>
      <c r="BE321" s="154"/>
      <c r="BF321" s="155"/>
      <c r="BG321" s="155"/>
      <c r="BH321" s="155"/>
      <c r="BI321" s="154"/>
      <c r="BJ321" s="154"/>
      <c r="BK321" s="155"/>
      <c r="BL321" s="155"/>
      <c r="BM321" s="155"/>
      <c r="BN321" s="154"/>
      <c r="BO321" s="2"/>
      <c r="BP321" s="2">
        <v>1.2400000000000001E-9</v>
      </c>
      <c r="BQ321" s="2">
        <v>1.6549760760400001</v>
      </c>
      <c r="BR321" s="2">
        <v>32217.2001810808</v>
      </c>
      <c r="BS321" s="2">
        <f t="shared" ref="BS321:BS384" si="39">BP321*COS(BQ321+BR321*Tau)</f>
        <v>-1.1925964764614016E-9</v>
      </c>
      <c r="BT321" s="154"/>
      <c r="BU321" s="155"/>
      <c r="BV321" s="155"/>
      <c r="BW321" s="155"/>
      <c r="BX321" s="154"/>
      <c r="BY321" s="154"/>
      <c r="BZ321" s="155"/>
      <c r="CA321" s="155"/>
      <c r="CB321" s="155"/>
      <c r="CC321" s="154"/>
      <c r="CD321" s="154"/>
      <c r="CE321" s="155"/>
      <c r="CF321" s="155"/>
      <c r="CG321" s="155"/>
      <c r="CH321" s="154"/>
      <c r="CI321" s="154"/>
      <c r="CJ321" s="155"/>
      <c r="CK321" s="155"/>
      <c r="CL321" s="155"/>
      <c r="CM321" s="154"/>
      <c r="CN321" s="154"/>
      <c r="CO321" s="155"/>
      <c r="CP321" s="155"/>
      <c r="CQ321" s="155"/>
      <c r="CR321" s="154"/>
    </row>
    <row r="322" spans="1:96" ht="13.5" x14ac:dyDescent="0.3">
      <c r="A322" s="154"/>
      <c r="B322" s="154"/>
      <c r="C322" s="154"/>
      <c r="D322" s="154"/>
      <c r="E322" s="154"/>
      <c r="F322" s="154"/>
      <c r="G322" s="154"/>
      <c r="H322" s="154"/>
      <c r="I322" s="154"/>
      <c r="J322" s="154"/>
      <c r="K322" s="154"/>
      <c r="L322" s="154"/>
      <c r="M322" s="2">
        <v>2.9699999999999999E-9</v>
      </c>
      <c r="N322" s="2">
        <v>0.62691416712000003</v>
      </c>
      <c r="O322" s="2">
        <v>20995.392966449399</v>
      </c>
      <c r="P322" s="2">
        <f t="shared" si="37"/>
        <v>-2.0655746439264563E-9</v>
      </c>
      <c r="Q322" s="154"/>
      <c r="R322" s="2">
        <v>3.9E-10</v>
      </c>
      <c r="S322" s="2">
        <v>0.85957361634999996</v>
      </c>
      <c r="T322" s="2">
        <v>16522.659716002199</v>
      </c>
      <c r="U322" s="2">
        <f t="shared" si="38"/>
        <v>2.2428448335225759E-10</v>
      </c>
      <c r="V322" s="154"/>
      <c r="W322" s="155"/>
      <c r="X322" s="155"/>
      <c r="Y322" s="155"/>
      <c r="Z322" s="154"/>
      <c r="AA322" s="154"/>
      <c r="AB322" s="155"/>
      <c r="AC322" s="155"/>
      <c r="AD322" s="155"/>
      <c r="AE322" s="154"/>
      <c r="AF322" s="154"/>
      <c r="AG322" s="155"/>
      <c r="AH322" s="155"/>
      <c r="AI322" s="155"/>
      <c r="AJ322" s="154"/>
      <c r="AK322" s="154"/>
      <c r="AL322" s="155"/>
      <c r="AM322" s="155"/>
      <c r="AN322" s="155"/>
      <c r="AO322" s="154"/>
      <c r="AP322" s="154"/>
      <c r="AQ322" s="155"/>
      <c r="AR322" s="155"/>
      <c r="AS322" s="155"/>
      <c r="AT322" s="154"/>
      <c r="AU322" s="154"/>
      <c r="AV322" s="155"/>
      <c r="AW322" s="155"/>
      <c r="AX322" s="155"/>
      <c r="AY322" s="154"/>
      <c r="AZ322" s="154"/>
      <c r="BA322" s="155"/>
      <c r="BB322" s="155"/>
      <c r="BC322" s="155"/>
      <c r="BD322" s="154"/>
      <c r="BE322" s="154"/>
      <c r="BF322" s="155"/>
      <c r="BG322" s="155"/>
      <c r="BH322" s="155"/>
      <c r="BI322" s="154"/>
      <c r="BJ322" s="154"/>
      <c r="BK322" s="155"/>
      <c r="BL322" s="155"/>
      <c r="BM322" s="155"/>
      <c r="BN322" s="154"/>
      <c r="BO322" s="2"/>
      <c r="BP322" s="2">
        <v>1.3600000000000001E-9</v>
      </c>
      <c r="BQ322" s="2">
        <v>2.48430783417</v>
      </c>
      <c r="BR322" s="2">
        <v>13341.674311306801</v>
      </c>
      <c r="BS322" s="2">
        <f t="shared" si="39"/>
        <v>1.0106211882507501E-9</v>
      </c>
      <c r="BT322" s="154"/>
      <c r="BU322" s="155"/>
      <c r="BV322" s="155"/>
      <c r="BW322" s="155"/>
      <c r="BX322" s="154"/>
      <c r="BY322" s="154"/>
      <c r="BZ322" s="155"/>
      <c r="CA322" s="155"/>
      <c r="CB322" s="155"/>
      <c r="CC322" s="154"/>
      <c r="CD322" s="154"/>
      <c r="CE322" s="155"/>
      <c r="CF322" s="155"/>
      <c r="CG322" s="155"/>
      <c r="CH322" s="154"/>
      <c r="CI322" s="154"/>
      <c r="CJ322" s="155"/>
      <c r="CK322" s="155"/>
      <c r="CL322" s="155"/>
      <c r="CM322" s="154"/>
      <c r="CN322" s="154"/>
      <c r="CO322" s="155"/>
      <c r="CP322" s="155"/>
      <c r="CQ322" s="155"/>
      <c r="CR322" s="154"/>
    </row>
    <row r="323" spans="1:96" ht="13.5" x14ac:dyDescent="0.3">
      <c r="A323" s="154"/>
      <c r="B323" s="154"/>
      <c r="C323" s="154"/>
      <c r="D323" s="154"/>
      <c r="E323" s="154"/>
      <c r="F323" s="154"/>
      <c r="G323" s="154"/>
      <c r="H323" s="154"/>
      <c r="I323" s="154"/>
      <c r="J323" s="154"/>
      <c r="K323" s="154"/>
      <c r="L323" s="154"/>
      <c r="M323" s="2">
        <v>4.0499999999999999E-9</v>
      </c>
      <c r="N323" s="2">
        <v>1.0008577947099999</v>
      </c>
      <c r="O323" s="2">
        <v>16460.333529524902</v>
      </c>
      <c r="P323" s="2">
        <f t="shared" si="37"/>
        <v>-1.0345172168834416E-9</v>
      </c>
      <c r="Q323" s="154"/>
      <c r="R323" s="2">
        <v>4.0000000000000001E-10</v>
      </c>
      <c r="S323" s="2">
        <v>4.35214003837</v>
      </c>
      <c r="T323" s="2">
        <v>48739.859897082999</v>
      </c>
      <c r="U323" s="2">
        <f t="shared" si="38"/>
        <v>-1.6087044549344705E-10</v>
      </c>
      <c r="V323" s="154"/>
      <c r="W323" s="155"/>
      <c r="X323" s="155"/>
      <c r="Y323" s="155"/>
      <c r="Z323" s="154"/>
      <c r="AA323" s="154"/>
      <c r="AB323" s="155"/>
      <c r="AC323" s="155"/>
      <c r="AD323" s="155"/>
      <c r="AE323" s="154"/>
      <c r="AF323" s="154"/>
      <c r="AG323" s="155"/>
      <c r="AH323" s="155"/>
      <c r="AI323" s="155"/>
      <c r="AJ323" s="154"/>
      <c r="AK323" s="154"/>
      <c r="AL323" s="155"/>
      <c r="AM323" s="155"/>
      <c r="AN323" s="155"/>
      <c r="AO323" s="154"/>
      <c r="AP323" s="154"/>
      <c r="AQ323" s="155"/>
      <c r="AR323" s="155"/>
      <c r="AS323" s="155"/>
      <c r="AT323" s="154"/>
      <c r="AU323" s="154"/>
      <c r="AV323" s="155"/>
      <c r="AW323" s="155"/>
      <c r="AX323" s="155"/>
      <c r="AY323" s="154"/>
      <c r="AZ323" s="154"/>
      <c r="BA323" s="155"/>
      <c r="BB323" s="155"/>
      <c r="BC323" s="155"/>
      <c r="BD323" s="154"/>
      <c r="BE323" s="154"/>
      <c r="BF323" s="155"/>
      <c r="BG323" s="155"/>
      <c r="BH323" s="155"/>
      <c r="BI323" s="154"/>
      <c r="BJ323" s="154"/>
      <c r="BK323" s="155"/>
      <c r="BL323" s="155"/>
      <c r="BM323" s="155"/>
      <c r="BN323" s="154"/>
      <c r="BO323" s="2"/>
      <c r="BP323" s="2">
        <v>1.6500000000000001E-9</v>
      </c>
      <c r="BQ323" s="2">
        <v>2.4966792459999998</v>
      </c>
      <c r="BR323" s="2">
        <v>58953.145443294001</v>
      </c>
      <c r="BS323" s="2">
        <f t="shared" si="39"/>
        <v>4.0972572546683233E-10</v>
      </c>
      <c r="BT323" s="154"/>
      <c r="BU323" s="155"/>
      <c r="BV323" s="155"/>
      <c r="BW323" s="155"/>
      <c r="BX323" s="154"/>
      <c r="BY323" s="154"/>
      <c r="BZ323" s="155"/>
      <c r="CA323" s="155"/>
      <c r="CB323" s="155"/>
      <c r="CC323" s="154"/>
      <c r="CD323" s="154"/>
      <c r="CE323" s="155"/>
      <c r="CF323" s="155"/>
      <c r="CG323" s="155"/>
      <c r="CH323" s="154"/>
      <c r="CI323" s="154"/>
      <c r="CJ323" s="155"/>
      <c r="CK323" s="155"/>
      <c r="CL323" s="155"/>
      <c r="CM323" s="154"/>
      <c r="CN323" s="154"/>
      <c r="CO323" s="155"/>
      <c r="CP323" s="155"/>
      <c r="CQ323" s="155"/>
      <c r="CR323" s="154"/>
    </row>
    <row r="324" spans="1:96" ht="13.5" x14ac:dyDescent="0.3">
      <c r="A324" s="154"/>
      <c r="B324" s="154"/>
      <c r="C324" s="154"/>
      <c r="D324" s="154"/>
      <c r="E324" s="154"/>
      <c r="F324" s="154"/>
      <c r="G324" s="154"/>
      <c r="H324" s="154"/>
      <c r="I324" s="154"/>
      <c r="J324" s="154"/>
      <c r="K324" s="154"/>
      <c r="L324" s="154"/>
      <c r="M324" s="2">
        <v>4.1400000000000002E-9</v>
      </c>
      <c r="N324" s="2">
        <v>1.2199875207599999</v>
      </c>
      <c r="O324" s="2">
        <v>51092.726050854799</v>
      </c>
      <c r="P324" s="2">
        <f t="shared" si="37"/>
        <v>-4.6041461964983735E-10</v>
      </c>
      <c r="Q324" s="154"/>
      <c r="R324" s="2">
        <v>3.6E-10</v>
      </c>
      <c r="S324" s="2">
        <v>1.6816766219399999</v>
      </c>
      <c r="T324" s="2">
        <v>10344.295065385801</v>
      </c>
      <c r="U324" s="2">
        <f t="shared" si="38"/>
        <v>3.5960866067871311E-10</v>
      </c>
      <c r="V324" s="154"/>
      <c r="W324" s="155"/>
      <c r="X324" s="155"/>
      <c r="Y324" s="155"/>
      <c r="Z324" s="154"/>
      <c r="AA324" s="154"/>
      <c r="AB324" s="155"/>
      <c r="AC324" s="155"/>
      <c r="AD324" s="155"/>
      <c r="AE324" s="154"/>
      <c r="AF324" s="154"/>
      <c r="AG324" s="155"/>
      <c r="AH324" s="155"/>
      <c r="AI324" s="155"/>
      <c r="AJ324" s="154"/>
      <c r="AK324" s="154"/>
      <c r="AL324" s="155"/>
      <c r="AM324" s="155"/>
      <c r="AN324" s="155"/>
      <c r="AO324" s="154"/>
      <c r="AP324" s="154"/>
      <c r="AQ324" s="155"/>
      <c r="AR324" s="155"/>
      <c r="AS324" s="155"/>
      <c r="AT324" s="154"/>
      <c r="AU324" s="154"/>
      <c r="AV324" s="155"/>
      <c r="AW324" s="155"/>
      <c r="AX324" s="155"/>
      <c r="AY324" s="154"/>
      <c r="AZ324" s="154"/>
      <c r="BA324" s="155"/>
      <c r="BB324" s="155"/>
      <c r="BC324" s="155"/>
      <c r="BD324" s="154"/>
      <c r="BE324" s="154"/>
      <c r="BF324" s="155"/>
      <c r="BG324" s="155"/>
      <c r="BH324" s="155"/>
      <c r="BI324" s="154"/>
      <c r="BJ324" s="154"/>
      <c r="BK324" s="155"/>
      <c r="BL324" s="155"/>
      <c r="BM324" s="155"/>
      <c r="BN324" s="154"/>
      <c r="BO324" s="2"/>
      <c r="BP324" s="2">
        <v>1.2300000000000001E-9</v>
      </c>
      <c r="BQ324" s="2">
        <v>3.4566056375400001</v>
      </c>
      <c r="BR324" s="2">
        <v>6277.552925684</v>
      </c>
      <c r="BS324" s="2">
        <f t="shared" si="39"/>
        <v>2.1125711135826417E-10</v>
      </c>
      <c r="BT324" s="154"/>
      <c r="BU324" s="155"/>
      <c r="BV324" s="155"/>
      <c r="BW324" s="155"/>
      <c r="BX324" s="154"/>
      <c r="BY324" s="154"/>
      <c r="BZ324" s="155"/>
      <c r="CA324" s="155"/>
      <c r="CB324" s="155"/>
      <c r="CC324" s="154"/>
      <c r="CD324" s="154"/>
      <c r="CE324" s="155"/>
      <c r="CF324" s="155"/>
      <c r="CG324" s="155"/>
      <c r="CH324" s="154"/>
      <c r="CI324" s="154"/>
      <c r="CJ324" s="155"/>
      <c r="CK324" s="155"/>
      <c r="CL324" s="155"/>
      <c r="CM324" s="154"/>
      <c r="CN324" s="154"/>
      <c r="CO324" s="155"/>
      <c r="CP324" s="155"/>
      <c r="CQ324" s="155"/>
      <c r="CR324" s="154"/>
    </row>
    <row r="325" spans="1:96" ht="13.5" x14ac:dyDescent="0.3">
      <c r="A325" s="154"/>
      <c r="B325" s="154"/>
      <c r="C325" s="154"/>
      <c r="D325" s="154"/>
      <c r="E325" s="154"/>
      <c r="F325" s="154"/>
      <c r="G325" s="154"/>
      <c r="H325" s="154"/>
      <c r="I325" s="154"/>
      <c r="J325" s="154"/>
      <c r="K325" s="154"/>
      <c r="L325" s="154"/>
      <c r="M325" s="2">
        <v>3.36E-9</v>
      </c>
      <c r="N325" s="2">
        <v>4.7146594522600003</v>
      </c>
      <c r="O325" s="2">
        <v>6179.9830757727996</v>
      </c>
      <c r="P325" s="2">
        <f t="shared" si="37"/>
        <v>-5.1558269913305136E-10</v>
      </c>
      <c r="Q325" s="154"/>
      <c r="R325" s="2">
        <v>4.0000000000000001E-10</v>
      </c>
      <c r="S325" s="2">
        <v>5.1321731906699997</v>
      </c>
      <c r="T325" s="2">
        <v>15664.0355227085</v>
      </c>
      <c r="U325" s="2">
        <f t="shared" si="38"/>
        <v>-1.4255753596148479E-10</v>
      </c>
      <c r="V325" s="154"/>
      <c r="W325" s="155"/>
      <c r="X325" s="155"/>
      <c r="Y325" s="155"/>
      <c r="Z325" s="154"/>
      <c r="AA325" s="154"/>
      <c r="AB325" s="155"/>
      <c r="AC325" s="155"/>
      <c r="AD325" s="155"/>
      <c r="AE325" s="154"/>
      <c r="AF325" s="154"/>
      <c r="AG325" s="155"/>
      <c r="AH325" s="155"/>
      <c r="AI325" s="155"/>
      <c r="AJ325" s="154"/>
      <c r="AK325" s="154"/>
      <c r="AL325" s="155"/>
      <c r="AM325" s="155"/>
      <c r="AN325" s="155"/>
      <c r="AO325" s="154"/>
      <c r="AP325" s="154"/>
      <c r="AQ325" s="155"/>
      <c r="AR325" s="155"/>
      <c r="AS325" s="155"/>
      <c r="AT325" s="154"/>
      <c r="AU325" s="154"/>
      <c r="AV325" s="155"/>
      <c r="AW325" s="155"/>
      <c r="AX325" s="155"/>
      <c r="AY325" s="154"/>
      <c r="AZ325" s="154"/>
      <c r="BA325" s="155"/>
      <c r="BB325" s="155"/>
      <c r="BC325" s="155"/>
      <c r="BD325" s="154"/>
      <c r="BE325" s="154"/>
      <c r="BF325" s="155"/>
      <c r="BG325" s="155"/>
      <c r="BH325" s="155"/>
      <c r="BI325" s="154"/>
      <c r="BJ325" s="154"/>
      <c r="BK325" s="155"/>
      <c r="BL325" s="155"/>
      <c r="BM325" s="155"/>
      <c r="BN325" s="154"/>
      <c r="BO325" s="2"/>
      <c r="BP325" s="2">
        <v>1.1700000000000001E-9</v>
      </c>
      <c r="BQ325" s="2">
        <v>0.86065134175000002</v>
      </c>
      <c r="BR325" s="2">
        <v>6245.0481773556003</v>
      </c>
      <c r="BS325" s="2">
        <f t="shared" si="39"/>
        <v>-2.2132018832630109E-10</v>
      </c>
      <c r="BT325" s="154"/>
      <c r="BU325" s="155"/>
      <c r="BV325" s="155"/>
      <c r="BW325" s="155"/>
      <c r="BX325" s="154"/>
      <c r="BY325" s="154"/>
      <c r="BZ325" s="155"/>
      <c r="CA325" s="155"/>
      <c r="CB325" s="155"/>
      <c r="CC325" s="154"/>
      <c r="CD325" s="154"/>
      <c r="CE325" s="155"/>
      <c r="CF325" s="155"/>
      <c r="CG325" s="155"/>
      <c r="CH325" s="154"/>
      <c r="CI325" s="154"/>
      <c r="CJ325" s="155"/>
      <c r="CK325" s="155"/>
      <c r="CL325" s="155"/>
      <c r="CM325" s="154"/>
      <c r="CN325" s="154"/>
      <c r="CO325" s="155"/>
      <c r="CP325" s="155"/>
      <c r="CQ325" s="155"/>
      <c r="CR325" s="154"/>
    </row>
    <row r="326" spans="1:96" ht="13.5" x14ac:dyDescent="0.3">
      <c r="A326" s="154"/>
      <c r="B326" s="154"/>
      <c r="C326" s="154"/>
      <c r="D326" s="154"/>
      <c r="E326" s="154"/>
      <c r="F326" s="154"/>
      <c r="G326" s="154"/>
      <c r="H326" s="154"/>
      <c r="I326" s="154"/>
      <c r="J326" s="154"/>
      <c r="K326" s="154"/>
      <c r="L326" s="154"/>
      <c r="M326" s="2">
        <v>3.6100000000000001E-9</v>
      </c>
      <c r="N326" s="2">
        <v>3.7122750835399998</v>
      </c>
      <c r="O326" s="2">
        <v>28237.233459389401</v>
      </c>
      <c r="P326" s="2">
        <f t="shared" si="37"/>
        <v>-3.1250009316336537E-9</v>
      </c>
      <c r="Q326" s="154"/>
      <c r="R326" s="2">
        <v>3.6E-10</v>
      </c>
      <c r="S326" s="2">
        <v>3.7218713249599999</v>
      </c>
      <c r="T326" s="2">
        <v>30774.5016425748</v>
      </c>
      <c r="U326" s="2">
        <f t="shared" si="38"/>
        <v>2.2285265146840958E-10</v>
      </c>
      <c r="V326" s="154"/>
      <c r="W326" s="155"/>
      <c r="X326" s="155"/>
      <c r="Y326" s="155"/>
      <c r="Z326" s="154"/>
      <c r="AA326" s="154"/>
      <c r="AB326" s="155"/>
      <c r="AC326" s="155"/>
      <c r="AD326" s="155"/>
      <c r="AE326" s="154"/>
      <c r="AF326" s="154"/>
      <c r="AG326" s="155"/>
      <c r="AH326" s="155"/>
      <c r="AI326" s="155"/>
      <c r="AJ326" s="154"/>
      <c r="AK326" s="154"/>
      <c r="AL326" s="155"/>
      <c r="AM326" s="155"/>
      <c r="AN326" s="155"/>
      <c r="AO326" s="154"/>
      <c r="AP326" s="154"/>
      <c r="AQ326" s="155"/>
      <c r="AR326" s="155"/>
      <c r="AS326" s="155"/>
      <c r="AT326" s="154"/>
      <c r="AU326" s="154"/>
      <c r="AV326" s="155"/>
      <c r="AW326" s="155"/>
      <c r="AX326" s="155"/>
      <c r="AY326" s="154"/>
      <c r="AZ326" s="154"/>
      <c r="BA326" s="155"/>
      <c r="BB326" s="155"/>
      <c r="BC326" s="155"/>
      <c r="BD326" s="154"/>
      <c r="BE326" s="154"/>
      <c r="BF326" s="155"/>
      <c r="BG326" s="155"/>
      <c r="BH326" s="155"/>
      <c r="BI326" s="154"/>
      <c r="BJ326" s="154"/>
      <c r="BK326" s="155"/>
      <c r="BL326" s="155"/>
      <c r="BM326" s="155"/>
      <c r="BN326" s="154"/>
      <c r="BO326" s="2"/>
      <c r="BP326" s="2">
        <v>1.49E-9</v>
      </c>
      <c r="BQ326" s="2">
        <v>5.6135828096299969</v>
      </c>
      <c r="BR326" s="2">
        <v>5729.5064471490005</v>
      </c>
      <c r="BS326" s="2">
        <f t="shared" si="39"/>
        <v>-4.239859279936129E-10</v>
      </c>
      <c r="BT326" s="154"/>
      <c r="BU326" s="155"/>
      <c r="BV326" s="155"/>
      <c r="BW326" s="155"/>
      <c r="BX326" s="154"/>
      <c r="BY326" s="154"/>
      <c r="BZ326" s="155"/>
      <c r="CA326" s="155"/>
      <c r="CB326" s="155"/>
      <c r="CC326" s="154"/>
      <c r="CD326" s="154"/>
      <c r="CE326" s="155"/>
      <c r="CF326" s="155"/>
      <c r="CG326" s="155"/>
      <c r="CH326" s="154"/>
      <c r="CI326" s="154"/>
      <c r="CJ326" s="155"/>
      <c r="CK326" s="155"/>
      <c r="CL326" s="155"/>
      <c r="CM326" s="154"/>
      <c r="CN326" s="154"/>
      <c r="CO326" s="155"/>
      <c r="CP326" s="155"/>
      <c r="CQ326" s="155"/>
      <c r="CR326" s="154"/>
    </row>
    <row r="327" spans="1:96" ht="13.5" x14ac:dyDescent="0.3">
      <c r="A327" s="154"/>
      <c r="B327" s="154"/>
      <c r="C327" s="154"/>
      <c r="D327" s="154"/>
      <c r="E327" s="154"/>
      <c r="F327" s="154"/>
      <c r="G327" s="154"/>
      <c r="H327" s="154"/>
      <c r="I327" s="154"/>
      <c r="J327" s="154"/>
      <c r="K327" s="154"/>
      <c r="L327" s="154"/>
      <c r="M327" s="2">
        <v>3.8499999999999997E-9</v>
      </c>
      <c r="N327" s="2">
        <v>6.21925225757</v>
      </c>
      <c r="O327" s="2">
        <v>24356.780788641601</v>
      </c>
      <c r="P327" s="2">
        <f t="shared" si="37"/>
        <v>3.673093703246311E-9</v>
      </c>
      <c r="Q327" s="154"/>
      <c r="R327" s="2">
        <v>3.6E-10</v>
      </c>
      <c r="S327" s="2">
        <v>3.3215845825699999</v>
      </c>
      <c r="T327" s="2">
        <v>16207.886271502</v>
      </c>
      <c r="U327" s="2">
        <f t="shared" si="38"/>
        <v>-3.2145260639624601E-10</v>
      </c>
      <c r="V327" s="154"/>
      <c r="W327" s="155"/>
      <c r="X327" s="155"/>
      <c r="Y327" s="155"/>
      <c r="Z327" s="154"/>
      <c r="AA327" s="154"/>
      <c r="AB327" s="155"/>
      <c r="AC327" s="155"/>
      <c r="AD327" s="155"/>
      <c r="AE327" s="154"/>
      <c r="AF327" s="154"/>
      <c r="AG327" s="155"/>
      <c r="AH327" s="155"/>
      <c r="AI327" s="155"/>
      <c r="AJ327" s="154"/>
      <c r="AK327" s="154"/>
      <c r="AL327" s="155"/>
      <c r="AM327" s="155"/>
      <c r="AN327" s="155"/>
      <c r="AO327" s="154"/>
      <c r="AP327" s="154"/>
      <c r="AQ327" s="155"/>
      <c r="AR327" s="155"/>
      <c r="AS327" s="155"/>
      <c r="AT327" s="154"/>
      <c r="AU327" s="154"/>
      <c r="AV327" s="155"/>
      <c r="AW327" s="155"/>
      <c r="AX327" s="155"/>
      <c r="AY327" s="154"/>
      <c r="AZ327" s="154"/>
      <c r="BA327" s="155"/>
      <c r="BB327" s="155"/>
      <c r="BC327" s="155"/>
      <c r="BD327" s="154"/>
      <c r="BE327" s="154"/>
      <c r="BF327" s="155"/>
      <c r="BG327" s="155"/>
      <c r="BH327" s="155"/>
      <c r="BI327" s="154"/>
      <c r="BJ327" s="154"/>
      <c r="BK327" s="155"/>
      <c r="BL327" s="155"/>
      <c r="BM327" s="155"/>
      <c r="BN327" s="154"/>
      <c r="BO327" s="2"/>
      <c r="BP327" s="2">
        <v>1.5300000000000001E-9</v>
      </c>
      <c r="BQ327" s="2">
        <v>0.26860029949999997</v>
      </c>
      <c r="BR327" s="2">
        <v>245.83164622940001</v>
      </c>
      <c r="BS327" s="2">
        <f t="shared" si="39"/>
        <v>-6.668977548342397E-10</v>
      </c>
      <c r="BT327" s="154"/>
      <c r="BU327" s="155"/>
      <c r="BV327" s="155"/>
      <c r="BW327" s="155"/>
      <c r="BX327" s="154"/>
      <c r="BY327" s="154"/>
      <c r="BZ327" s="155"/>
      <c r="CA327" s="155"/>
      <c r="CB327" s="155"/>
      <c r="CC327" s="154"/>
      <c r="CD327" s="154"/>
      <c r="CE327" s="155"/>
      <c r="CF327" s="155"/>
      <c r="CG327" s="155"/>
      <c r="CH327" s="154"/>
      <c r="CI327" s="154"/>
      <c r="CJ327" s="155"/>
      <c r="CK327" s="155"/>
      <c r="CL327" s="155"/>
      <c r="CM327" s="154"/>
      <c r="CN327" s="154"/>
      <c r="CO327" s="155"/>
      <c r="CP327" s="155"/>
      <c r="CQ327" s="155"/>
      <c r="CR327" s="154"/>
    </row>
    <row r="328" spans="1:96" ht="13.5" x14ac:dyDescent="0.3">
      <c r="A328" s="154"/>
      <c r="B328" s="154"/>
      <c r="C328" s="154"/>
      <c r="D328" s="154"/>
      <c r="E328" s="154"/>
      <c r="F328" s="154"/>
      <c r="G328" s="154"/>
      <c r="H328" s="154"/>
      <c r="I328" s="154"/>
      <c r="J328" s="154"/>
      <c r="K328" s="154"/>
      <c r="L328" s="154"/>
      <c r="M328" s="2">
        <v>3.2700000000000001E-9</v>
      </c>
      <c r="N328" s="2">
        <v>1.0560650471499999</v>
      </c>
      <c r="O328" s="2">
        <v>11919.140866668</v>
      </c>
      <c r="P328" s="2">
        <f t="shared" si="37"/>
        <v>3.2410167057705722E-9</v>
      </c>
      <c r="Q328" s="154"/>
      <c r="R328" s="2">
        <v>4.5E-10</v>
      </c>
      <c r="S328" s="2">
        <v>3.9420241860799998</v>
      </c>
      <c r="T328" s="2">
        <v>10988.808157535001</v>
      </c>
      <c r="U328" s="2">
        <f t="shared" si="38"/>
        <v>4.4023337110514598E-10</v>
      </c>
      <c r="V328" s="154"/>
      <c r="W328" s="155"/>
      <c r="X328" s="155"/>
      <c r="Y328" s="155"/>
      <c r="Z328" s="154"/>
      <c r="AA328" s="154"/>
      <c r="AB328" s="155"/>
      <c r="AC328" s="155"/>
      <c r="AD328" s="155"/>
      <c r="AE328" s="154"/>
      <c r="AF328" s="154"/>
      <c r="AG328" s="155"/>
      <c r="AH328" s="155"/>
      <c r="AI328" s="155"/>
      <c r="AJ328" s="154"/>
      <c r="AK328" s="154"/>
      <c r="AL328" s="155"/>
      <c r="AM328" s="155"/>
      <c r="AN328" s="155"/>
      <c r="AO328" s="154"/>
      <c r="AP328" s="154"/>
      <c r="AQ328" s="155"/>
      <c r="AR328" s="155"/>
      <c r="AS328" s="155"/>
      <c r="AT328" s="154"/>
      <c r="AU328" s="154"/>
      <c r="AV328" s="155"/>
      <c r="AW328" s="155"/>
      <c r="AX328" s="155"/>
      <c r="AY328" s="154"/>
      <c r="AZ328" s="154"/>
      <c r="BA328" s="155"/>
      <c r="BB328" s="155"/>
      <c r="BC328" s="155"/>
      <c r="BD328" s="154"/>
      <c r="BE328" s="154"/>
      <c r="BF328" s="155"/>
      <c r="BG328" s="155"/>
      <c r="BH328" s="155"/>
      <c r="BI328" s="154"/>
      <c r="BJ328" s="154"/>
      <c r="BK328" s="155"/>
      <c r="BL328" s="155"/>
      <c r="BM328" s="155"/>
      <c r="BN328" s="154"/>
      <c r="BO328" s="2"/>
      <c r="BP328" s="2">
        <v>1.2799999999999999E-9</v>
      </c>
      <c r="BQ328" s="2">
        <v>0.71204006588000002</v>
      </c>
      <c r="BR328" s="2">
        <v>103.0927742186</v>
      </c>
      <c r="BS328" s="2">
        <f t="shared" si="39"/>
        <v>-9.3207306642646467E-10</v>
      </c>
      <c r="BT328" s="154"/>
      <c r="BU328" s="155"/>
      <c r="BV328" s="155"/>
      <c r="BW328" s="155"/>
      <c r="BX328" s="154"/>
      <c r="BY328" s="154"/>
      <c r="BZ328" s="155"/>
      <c r="CA328" s="155"/>
      <c r="CB328" s="155"/>
      <c r="CC328" s="154"/>
      <c r="CD328" s="154"/>
      <c r="CE328" s="155"/>
      <c r="CF328" s="155"/>
      <c r="CG328" s="155"/>
      <c r="CH328" s="154"/>
      <c r="CI328" s="154"/>
      <c r="CJ328" s="155"/>
      <c r="CK328" s="155"/>
      <c r="CL328" s="155"/>
      <c r="CM328" s="154"/>
      <c r="CN328" s="154"/>
      <c r="CO328" s="155"/>
      <c r="CP328" s="155"/>
      <c r="CQ328" s="155"/>
      <c r="CR328" s="154"/>
    </row>
    <row r="329" spans="1:96" ht="13.5" x14ac:dyDescent="0.3">
      <c r="A329" s="154"/>
      <c r="B329" s="154"/>
      <c r="C329" s="154"/>
      <c r="D329" s="154"/>
      <c r="E329" s="154"/>
      <c r="F329" s="154"/>
      <c r="G329" s="154"/>
      <c r="H329" s="154"/>
      <c r="I329" s="154"/>
      <c r="J329" s="154"/>
      <c r="K329" s="154"/>
      <c r="L329" s="154"/>
      <c r="M329" s="2">
        <v>3.2700000000000001E-9</v>
      </c>
      <c r="N329" s="2">
        <v>6.1422242098900002</v>
      </c>
      <c r="O329" s="2">
        <v>6254.6266625236003</v>
      </c>
      <c r="P329" s="2">
        <f t="shared" si="37"/>
        <v>1.993844450928961E-9</v>
      </c>
      <c r="Q329" s="154"/>
      <c r="R329" s="2">
        <v>3.9E-10</v>
      </c>
      <c r="S329" s="2">
        <v>1.5194878619900001</v>
      </c>
      <c r="T329" s="2">
        <v>12029.347187887401</v>
      </c>
      <c r="U329" s="2">
        <f t="shared" si="38"/>
        <v>-2.0363036951984243E-10</v>
      </c>
      <c r="V329" s="154"/>
      <c r="W329" s="155"/>
      <c r="X329" s="155"/>
      <c r="Y329" s="155"/>
      <c r="Z329" s="154"/>
      <c r="AA329" s="154"/>
      <c r="AB329" s="155"/>
      <c r="AC329" s="155"/>
      <c r="AD329" s="155"/>
      <c r="AE329" s="154"/>
      <c r="AF329" s="154"/>
      <c r="AG329" s="155"/>
      <c r="AH329" s="155"/>
      <c r="AI329" s="155"/>
      <c r="AJ329" s="154"/>
      <c r="AK329" s="154"/>
      <c r="AL329" s="155"/>
      <c r="AM329" s="155"/>
      <c r="AN329" s="155"/>
      <c r="AO329" s="154"/>
      <c r="AP329" s="154"/>
      <c r="AQ329" s="155"/>
      <c r="AR329" s="155"/>
      <c r="AS329" s="155"/>
      <c r="AT329" s="154"/>
      <c r="AU329" s="154"/>
      <c r="AV329" s="155"/>
      <c r="AW329" s="155"/>
      <c r="AX329" s="155"/>
      <c r="AY329" s="154"/>
      <c r="AZ329" s="154"/>
      <c r="BA329" s="155"/>
      <c r="BB329" s="155"/>
      <c r="BC329" s="155"/>
      <c r="BD329" s="154"/>
      <c r="BE329" s="154"/>
      <c r="BF329" s="155"/>
      <c r="BG329" s="155"/>
      <c r="BH329" s="155"/>
      <c r="BI329" s="154"/>
      <c r="BJ329" s="154"/>
      <c r="BK329" s="155"/>
      <c r="BL329" s="155"/>
      <c r="BM329" s="155"/>
      <c r="BN329" s="154"/>
      <c r="BO329" s="2"/>
      <c r="BP329" s="2">
        <v>1.5900000000000001E-9</v>
      </c>
      <c r="BQ329" s="2">
        <v>2.43166592149</v>
      </c>
      <c r="BR329" s="2">
        <v>221995.02880149501</v>
      </c>
      <c r="BS329" s="2">
        <f t="shared" si="39"/>
        <v>1.0718686890446983E-10</v>
      </c>
      <c r="BT329" s="154"/>
      <c r="BU329" s="155"/>
      <c r="BV329" s="155"/>
      <c r="BW329" s="155"/>
      <c r="BX329" s="154"/>
      <c r="BY329" s="154"/>
      <c r="BZ329" s="155"/>
      <c r="CA329" s="155"/>
      <c r="CB329" s="155"/>
      <c r="CC329" s="154"/>
      <c r="CD329" s="154"/>
      <c r="CE329" s="155"/>
      <c r="CF329" s="155"/>
      <c r="CG329" s="155"/>
      <c r="CH329" s="154"/>
      <c r="CI329" s="154"/>
      <c r="CJ329" s="155"/>
      <c r="CK329" s="155"/>
      <c r="CL329" s="155"/>
      <c r="CM329" s="154"/>
      <c r="CN329" s="154"/>
      <c r="CO329" s="155"/>
      <c r="CP329" s="155"/>
      <c r="CQ329" s="155"/>
      <c r="CR329" s="154"/>
    </row>
    <row r="330" spans="1:96" ht="13.5" x14ac:dyDescent="0.3">
      <c r="A330" s="154"/>
      <c r="B330" s="154"/>
      <c r="C330" s="154"/>
      <c r="D330" s="154"/>
      <c r="E330" s="154"/>
      <c r="F330" s="154"/>
      <c r="G330" s="154"/>
      <c r="H330" s="154"/>
      <c r="I330" s="154"/>
      <c r="J330" s="154"/>
      <c r="K330" s="154"/>
      <c r="L330" s="154"/>
      <c r="M330" s="2">
        <v>2.6799999999999998E-9</v>
      </c>
      <c r="N330" s="2">
        <v>2.4722433973700002</v>
      </c>
      <c r="O330" s="2">
        <v>664.75604512999996</v>
      </c>
      <c r="P330" s="2">
        <f t="shared" si="37"/>
        <v>2.0449851952446695E-9</v>
      </c>
      <c r="Q330" s="154"/>
      <c r="R330" s="2">
        <v>2.5999999999999998E-10</v>
      </c>
      <c r="S330" s="2">
        <v>3.8768588317999999</v>
      </c>
      <c r="T330" s="2">
        <v>6262.7205305926</v>
      </c>
      <c r="U330" s="2">
        <f t="shared" si="38"/>
        <v>8.9631128493665238E-11</v>
      </c>
      <c r="V330" s="154"/>
      <c r="W330" s="155"/>
      <c r="X330" s="155"/>
      <c r="Y330" s="155"/>
      <c r="Z330" s="154"/>
      <c r="AA330" s="154"/>
      <c r="AB330" s="155"/>
      <c r="AC330" s="155"/>
      <c r="AD330" s="155"/>
      <c r="AE330" s="154"/>
      <c r="AF330" s="154"/>
      <c r="AG330" s="155"/>
      <c r="AH330" s="155"/>
      <c r="AI330" s="155"/>
      <c r="AJ330" s="154"/>
      <c r="AK330" s="154"/>
      <c r="AL330" s="155"/>
      <c r="AM330" s="155"/>
      <c r="AN330" s="155"/>
      <c r="AO330" s="154"/>
      <c r="AP330" s="154"/>
      <c r="AQ330" s="155"/>
      <c r="AR330" s="155"/>
      <c r="AS330" s="155"/>
      <c r="AT330" s="154"/>
      <c r="AU330" s="154"/>
      <c r="AV330" s="155"/>
      <c r="AW330" s="155"/>
      <c r="AX330" s="155"/>
      <c r="AY330" s="154"/>
      <c r="AZ330" s="154"/>
      <c r="BA330" s="155"/>
      <c r="BB330" s="155"/>
      <c r="BC330" s="155"/>
      <c r="BD330" s="154"/>
      <c r="BE330" s="154"/>
      <c r="BF330" s="155"/>
      <c r="BG330" s="155"/>
      <c r="BH330" s="155"/>
      <c r="BI330" s="154"/>
      <c r="BJ330" s="154"/>
      <c r="BK330" s="155"/>
      <c r="BL330" s="155"/>
      <c r="BM330" s="155"/>
      <c r="BN330" s="154"/>
      <c r="BO330" s="2"/>
      <c r="BP330" s="2">
        <v>1.3000000000000001E-9</v>
      </c>
      <c r="BQ330" s="2">
        <v>2.80707316718</v>
      </c>
      <c r="BR330" s="2">
        <v>6016.4688082696002</v>
      </c>
      <c r="BS330" s="2">
        <f t="shared" si="39"/>
        <v>1.2999835229613453E-9</v>
      </c>
      <c r="BT330" s="154"/>
      <c r="BU330" s="155"/>
      <c r="BV330" s="155"/>
      <c r="BW330" s="155"/>
      <c r="BX330" s="154"/>
      <c r="BY330" s="154"/>
      <c r="BZ330" s="155"/>
      <c r="CA330" s="155"/>
      <c r="CB330" s="155"/>
      <c r="CC330" s="154"/>
      <c r="CD330" s="154"/>
      <c r="CE330" s="155"/>
      <c r="CF330" s="155"/>
      <c r="CG330" s="155"/>
      <c r="CH330" s="154"/>
      <c r="CI330" s="154"/>
      <c r="CJ330" s="155"/>
      <c r="CK330" s="155"/>
      <c r="CL330" s="155"/>
      <c r="CM330" s="154"/>
      <c r="CN330" s="154"/>
      <c r="CO330" s="155"/>
      <c r="CP330" s="155"/>
      <c r="CQ330" s="155"/>
      <c r="CR330" s="154"/>
    </row>
    <row r="331" spans="1:96" ht="13.5" x14ac:dyDescent="0.3">
      <c r="A331" s="154"/>
      <c r="B331" s="154"/>
      <c r="C331" s="154"/>
      <c r="D331" s="154"/>
      <c r="E331" s="154"/>
      <c r="F331" s="154"/>
      <c r="G331" s="154"/>
      <c r="H331" s="154"/>
      <c r="I331" s="154"/>
      <c r="J331" s="154"/>
      <c r="K331" s="154"/>
      <c r="L331" s="154"/>
      <c r="M331" s="2">
        <v>2.69E-9</v>
      </c>
      <c r="N331" s="2">
        <v>1.86207884109</v>
      </c>
      <c r="O331" s="2">
        <v>23141.558382924599</v>
      </c>
      <c r="P331" s="2">
        <f t="shared" si="37"/>
        <v>1.9978130147600639E-9</v>
      </c>
      <c r="Q331" s="154"/>
      <c r="R331" s="2">
        <v>2.4E-10</v>
      </c>
      <c r="S331" s="2">
        <v>4.9180416346599998</v>
      </c>
      <c r="T331" s="2">
        <v>19651.048481098002</v>
      </c>
      <c r="U331" s="2">
        <f t="shared" si="38"/>
        <v>-2.10126368607179E-10</v>
      </c>
      <c r="V331" s="154"/>
      <c r="W331" s="155"/>
      <c r="X331" s="155"/>
      <c r="Y331" s="155"/>
      <c r="Z331" s="154"/>
      <c r="AA331" s="154"/>
      <c r="AB331" s="155"/>
      <c r="AC331" s="155"/>
      <c r="AD331" s="155"/>
      <c r="AE331" s="154"/>
      <c r="AF331" s="154"/>
      <c r="AG331" s="155"/>
      <c r="AH331" s="155"/>
      <c r="AI331" s="155"/>
      <c r="AJ331" s="154"/>
      <c r="AK331" s="154"/>
      <c r="AL331" s="155"/>
      <c r="AM331" s="155"/>
      <c r="AN331" s="155"/>
      <c r="AO331" s="154"/>
      <c r="AP331" s="154"/>
      <c r="AQ331" s="155"/>
      <c r="AR331" s="155"/>
      <c r="AS331" s="155"/>
      <c r="AT331" s="154"/>
      <c r="AU331" s="154"/>
      <c r="AV331" s="155"/>
      <c r="AW331" s="155"/>
      <c r="AX331" s="155"/>
      <c r="AY331" s="154"/>
      <c r="AZ331" s="154"/>
      <c r="BA331" s="155"/>
      <c r="BB331" s="155"/>
      <c r="BC331" s="155"/>
      <c r="BD331" s="154"/>
      <c r="BE331" s="154"/>
      <c r="BF331" s="155"/>
      <c r="BG331" s="155"/>
      <c r="BH331" s="155"/>
      <c r="BI331" s="154"/>
      <c r="BJ331" s="154"/>
      <c r="BK331" s="155"/>
      <c r="BL331" s="155"/>
      <c r="BM331" s="155"/>
      <c r="BN331" s="154"/>
      <c r="BO331" s="2"/>
      <c r="BP331" s="2">
        <v>1.37E-9</v>
      </c>
      <c r="BQ331" s="2">
        <v>1.7065770929399999</v>
      </c>
      <c r="BR331" s="2">
        <v>12566.08438968</v>
      </c>
      <c r="BS331" s="2">
        <f t="shared" si="39"/>
        <v>4.0116444910440576E-11</v>
      </c>
      <c r="BT331" s="154"/>
      <c r="BU331" s="155"/>
      <c r="BV331" s="155"/>
      <c r="BW331" s="155"/>
      <c r="BX331" s="154"/>
      <c r="BY331" s="154"/>
      <c r="BZ331" s="155"/>
      <c r="CA331" s="155"/>
      <c r="CB331" s="155"/>
      <c r="CC331" s="154"/>
      <c r="CD331" s="154"/>
      <c r="CE331" s="155"/>
      <c r="CF331" s="155"/>
      <c r="CG331" s="155"/>
      <c r="CH331" s="154"/>
      <c r="CI331" s="154"/>
      <c r="CJ331" s="155"/>
      <c r="CK331" s="155"/>
      <c r="CL331" s="155"/>
      <c r="CM331" s="154"/>
      <c r="CN331" s="154"/>
      <c r="CO331" s="155"/>
      <c r="CP331" s="155"/>
      <c r="CQ331" s="155"/>
      <c r="CR331" s="154"/>
    </row>
    <row r="332" spans="1:96" ht="13.5" x14ac:dyDescent="0.3">
      <c r="A332" s="154"/>
      <c r="B332" s="154"/>
      <c r="C332" s="154"/>
      <c r="D332" s="154"/>
      <c r="E332" s="154"/>
      <c r="F332" s="154"/>
      <c r="G332" s="154"/>
      <c r="H332" s="154"/>
      <c r="I332" s="154"/>
      <c r="J332" s="154"/>
      <c r="K332" s="154"/>
      <c r="L332" s="154"/>
      <c r="M332" s="2">
        <v>3.4499999999999999E-9</v>
      </c>
      <c r="N332" s="2">
        <v>0.93461290184000001</v>
      </c>
      <c r="O332" s="2">
        <v>6058.7310542895002</v>
      </c>
      <c r="P332" s="2">
        <f t="shared" si="37"/>
        <v>1.2787792053870369E-9</v>
      </c>
      <c r="Q332" s="154"/>
      <c r="R332" s="2">
        <v>2.3000000000000001E-10</v>
      </c>
      <c r="S332" s="2">
        <v>0.29300197708999998</v>
      </c>
      <c r="T332" s="2">
        <v>13362.4497067992</v>
      </c>
      <c r="U332" s="2">
        <f t="shared" si="38"/>
        <v>-1.9552326027533142E-10</v>
      </c>
      <c r="V332" s="154"/>
      <c r="W332" s="155"/>
      <c r="X332" s="155"/>
      <c r="Y332" s="155"/>
      <c r="Z332" s="154"/>
      <c r="AA332" s="154"/>
      <c r="AB332" s="155"/>
      <c r="AC332" s="155"/>
      <c r="AD332" s="155"/>
      <c r="AE332" s="154"/>
      <c r="AF332" s="154"/>
      <c r="AG332" s="155"/>
      <c r="AH332" s="155"/>
      <c r="AI332" s="155"/>
      <c r="AJ332" s="154"/>
      <c r="AK332" s="154"/>
      <c r="AL332" s="155"/>
      <c r="AM332" s="155"/>
      <c r="AN332" s="155"/>
      <c r="AO332" s="154"/>
      <c r="AP332" s="154"/>
      <c r="AQ332" s="155"/>
      <c r="AR332" s="155"/>
      <c r="AS332" s="155"/>
      <c r="AT332" s="154"/>
      <c r="AU332" s="154"/>
      <c r="AV332" s="155"/>
      <c r="AW332" s="155"/>
      <c r="AX332" s="155"/>
      <c r="AY332" s="154"/>
      <c r="AZ332" s="154"/>
      <c r="BA332" s="155"/>
      <c r="BB332" s="155"/>
      <c r="BC332" s="155"/>
      <c r="BD332" s="154"/>
      <c r="BE332" s="154"/>
      <c r="BF332" s="155"/>
      <c r="BG332" s="155"/>
      <c r="BH332" s="155"/>
      <c r="BI332" s="154"/>
      <c r="BJ332" s="154"/>
      <c r="BK332" s="155"/>
      <c r="BL332" s="155"/>
      <c r="BM332" s="155"/>
      <c r="BN332" s="154"/>
      <c r="BO332" s="2"/>
      <c r="BP332" s="2">
        <v>1.1100000000000001E-9</v>
      </c>
      <c r="BQ332" s="2">
        <v>1.5630564843200001</v>
      </c>
      <c r="BR332" s="2">
        <v>17782.732072784202</v>
      </c>
      <c r="BS332" s="2">
        <f t="shared" si="39"/>
        <v>2.3029400372666396E-10</v>
      </c>
      <c r="BT332" s="154"/>
      <c r="BU332" s="155"/>
      <c r="BV332" s="155"/>
      <c r="BW332" s="155"/>
      <c r="BX332" s="154"/>
      <c r="BY332" s="154"/>
      <c r="BZ332" s="155"/>
      <c r="CA332" s="155"/>
      <c r="CB332" s="155"/>
      <c r="CC332" s="154"/>
      <c r="CD332" s="154"/>
      <c r="CE332" s="155"/>
      <c r="CF332" s="155"/>
      <c r="CG332" s="155"/>
      <c r="CH332" s="154"/>
      <c r="CI332" s="154"/>
      <c r="CJ332" s="155"/>
      <c r="CK332" s="155"/>
      <c r="CL332" s="155"/>
      <c r="CM332" s="154"/>
      <c r="CN332" s="154"/>
      <c r="CO332" s="155"/>
      <c r="CP332" s="155"/>
      <c r="CQ332" s="155"/>
      <c r="CR332" s="154"/>
    </row>
    <row r="333" spans="1:96" ht="13.5" x14ac:dyDescent="0.3">
      <c r="A333" s="154"/>
      <c r="B333" s="154"/>
      <c r="C333" s="154"/>
      <c r="D333" s="154"/>
      <c r="E333" s="154"/>
      <c r="F333" s="154"/>
      <c r="G333" s="154"/>
      <c r="H333" s="154"/>
      <c r="I333" s="154"/>
      <c r="J333" s="154"/>
      <c r="K333" s="154"/>
      <c r="L333" s="154"/>
      <c r="M333" s="2">
        <v>2.9600000000000001E-9</v>
      </c>
      <c r="N333" s="2">
        <v>4.5168755718</v>
      </c>
      <c r="O333" s="2">
        <v>6418.1409300267997</v>
      </c>
      <c r="P333" s="2">
        <f t="shared" si="37"/>
        <v>-1.0833473313907521E-9</v>
      </c>
      <c r="Q333" s="154"/>
      <c r="R333" s="2">
        <v>2.1E-10</v>
      </c>
      <c r="S333" s="2">
        <v>3.1860567236300001</v>
      </c>
      <c r="T333" s="2">
        <v>6277.552925684</v>
      </c>
      <c r="U333" s="2">
        <f t="shared" si="38"/>
        <v>-2.0534391766451032E-11</v>
      </c>
      <c r="V333" s="154"/>
      <c r="W333" s="155"/>
      <c r="X333" s="155"/>
      <c r="Y333" s="155"/>
      <c r="Z333" s="154"/>
      <c r="AA333" s="154"/>
      <c r="AB333" s="155"/>
      <c r="AC333" s="155"/>
      <c r="AD333" s="155"/>
      <c r="AE333" s="154"/>
      <c r="AF333" s="154"/>
      <c r="AG333" s="155"/>
      <c r="AH333" s="155"/>
      <c r="AI333" s="155"/>
      <c r="AJ333" s="154"/>
      <c r="AK333" s="154"/>
      <c r="AL333" s="155"/>
      <c r="AM333" s="155"/>
      <c r="AN333" s="155"/>
      <c r="AO333" s="154"/>
      <c r="AP333" s="154"/>
      <c r="AQ333" s="155"/>
      <c r="AR333" s="155"/>
      <c r="AS333" s="155"/>
      <c r="AT333" s="154"/>
      <c r="AU333" s="154"/>
      <c r="AV333" s="155"/>
      <c r="AW333" s="155"/>
      <c r="AX333" s="155"/>
      <c r="AY333" s="154"/>
      <c r="AZ333" s="154"/>
      <c r="BA333" s="155"/>
      <c r="BB333" s="155"/>
      <c r="BC333" s="155"/>
      <c r="BD333" s="154"/>
      <c r="BE333" s="154"/>
      <c r="BF333" s="155"/>
      <c r="BG333" s="155"/>
      <c r="BH333" s="155"/>
      <c r="BI333" s="154"/>
      <c r="BJ333" s="154"/>
      <c r="BK333" s="155"/>
      <c r="BL333" s="155"/>
      <c r="BM333" s="155"/>
      <c r="BN333" s="154"/>
      <c r="BO333" s="2"/>
      <c r="BP333" s="2">
        <v>1.13E-9</v>
      </c>
      <c r="BQ333" s="2">
        <v>3.5830290410100001</v>
      </c>
      <c r="BR333" s="2">
        <v>25685.872802808</v>
      </c>
      <c r="BS333" s="2">
        <f t="shared" si="39"/>
        <v>1.1067676462045036E-9</v>
      </c>
      <c r="BT333" s="154"/>
      <c r="BU333" s="155"/>
      <c r="BV333" s="155"/>
      <c r="BW333" s="155"/>
      <c r="BX333" s="154"/>
      <c r="BY333" s="154"/>
      <c r="BZ333" s="155"/>
      <c r="CA333" s="155"/>
      <c r="CB333" s="155"/>
      <c r="CC333" s="154"/>
      <c r="CD333" s="154"/>
      <c r="CE333" s="155"/>
      <c r="CF333" s="155"/>
      <c r="CG333" s="155"/>
      <c r="CH333" s="154"/>
      <c r="CI333" s="154"/>
      <c r="CJ333" s="155"/>
      <c r="CK333" s="155"/>
      <c r="CL333" s="155"/>
      <c r="CM333" s="154"/>
      <c r="CN333" s="154"/>
      <c r="CO333" s="155"/>
      <c r="CP333" s="155"/>
      <c r="CQ333" s="155"/>
      <c r="CR333" s="154"/>
    </row>
    <row r="334" spans="1:96" ht="13.5" x14ac:dyDescent="0.3">
      <c r="A334" s="154"/>
      <c r="B334" s="154"/>
      <c r="C334" s="154"/>
      <c r="D334" s="154"/>
      <c r="E334" s="154"/>
      <c r="F334" s="154"/>
      <c r="G334" s="154"/>
      <c r="H334" s="154"/>
      <c r="I334" s="154"/>
      <c r="J334" s="154"/>
      <c r="K334" s="154"/>
      <c r="L334" s="154"/>
      <c r="M334" s="2">
        <v>3.53E-9</v>
      </c>
      <c r="N334" s="2">
        <v>4.5003365308200003</v>
      </c>
      <c r="O334" s="2">
        <v>36949.230808424203</v>
      </c>
      <c r="P334" s="2">
        <f t="shared" si="37"/>
        <v>4.6008712966170923E-10</v>
      </c>
      <c r="Q334" s="154"/>
      <c r="R334" s="2">
        <v>2.1E-10</v>
      </c>
      <c r="S334" s="2">
        <v>6.0754689113199998</v>
      </c>
      <c r="T334" s="2">
        <v>18139.294501415901</v>
      </c>
      <c r="U334" s="2">
        <f t="shared" si="38"/>
        <v>1.3038961412226008E-10</v>
      </c>
      <c r="V334" s="154"/>
      <c r="W334" s="155"/>
      <c r="X334" s="155"/>
      <c r="Y334" s="155"/>
      <c r="Z334" s="154"/>
      <c r="AA334" s="154"/>
      <c r="AB334" s="155"/>
      <c r="AC334" s="155"/>
      <c r="AD334" s="155"/>
      <c r="AE334" s="154"/>
      <c r="AF334" s="154"/>
      <c r="AG334" s="155"/>
      <c r="AH334" s="155"/>
      <c r="AI334" s="155"/>
      <c r="AJ334" s="154"/>
      <c r="AK334" s="154"/>
      <c r="AL334" s="155"/>
      <c r="AM334" s="155"/>
      <c r="AN334" s="155"/>
      <c r="AO334" s="154"/>
      <c r="AP334" s="154"/>
      <c r="AQ334" s="155"/>
      <c r="AR334" s="155"/>
      <c r="AS334" s="155"/>
      <c r="AT334" s="154"/>
      <c r="AU334" s="154"/>
      <c r="AV334" s="155"/>
      <c r="AW334" s="155"/>
      <c r="AX334" s="155"/>
      <c r="AY334" s="154"/>
      <c r="AZ334" s="154"/>
      <c r="BA334" s="155"/>
      <c r="BB334" s="155"/>
      <c r="BC334" s="155"/>
      <c r="BD334" s="154"/>
      <c r="BE334" s="154"/>
      <c r="BF334" s="155"/>
      <c r="BG334" s="155"/>
      <c r="BH334" s="155"/>
      <c r="BI334" s="154"/>
      <c r="BJ334" s="154"/>
      <c r="BK334" s="155"/>
      <c r="BL334" s="155"/>
      <c r="BM334" s="155"/>
      <c r="BN334" s="154"/>
      <c r="BO334" s="2"/>
      <c r="BP334" s="2">
        <v>1.09E-9</v>
      </c>
      <c r="BQ334" s="2">
        <v>3.26403795962</v>
      </c>
      <c r="BR334" s="2">
        <v>6819.8803620868002</v>
      </c>
      <c r="BS334" s="2">
        <f t="shared" si="39"/>
        <v>6.4771298710189229E-10</v>
      </c>
      <c r="BT334" s="154"/>
      <c r="BU334" s="155"/>
      <c r="BV334" s="155"/>
      <c r="BW334" s="155"/>
      <c r="BX334" s="154"/>
      <c r="BY334" s="154"/>
      <c r="BZ334" s="155"/>
      <c r="CA334" s="155"/>
      <c r="CB334" s="155"/>
      <c r="CC334" s="154"/>
      <c r="CD334" s="154"/>
      <c r="CE334" s="155"/>
      <c r="CF334" s="155"/>
      <c r="CG334" s="155"/>
      <c r="CH334" s="154"/>
      <c r="CI334" s="154"/>
      <c r="CJ334" s="155"/>
      <c r="CK334" s="155"/>
      <c r="CL334" s="155"/>
      <c r="CM334" s="154"/>
      <c r="CN334" s="154"/>
      <c r="CO334" s="155"/>
      <c r="CP334" s="155"/>
      <c r="CQ334" s="155"/>
      <c r="CR334" s="154"/>
    </row>
    <row r="335" spans="1:96" ht="13.5" x14ac:dyDescent="0.3">
      <c r="A335" s="154"/>
      <c r="B335" s="154"/>
      <c r="C335" s="154"/>
      <c r="D335" s="154"/>
      <c r="E335" s="154"/>
      <c r="F335" s="154"/>
      <c r="G335" s="154"/>
      <c r="H335" s="154"/>
      <c r="I335" s="154"/>
      <c r="J335" s="154"/>
      <c r="K335" s="154"/>
      <c r="L335" s="154"/>
      <c r="M335" s="2">
        <v>2.6000000000000001E-9</v>
      </c>
      <c r="N335" s="2">
        <v>4.0496354630500004</v>
      </c>
      <c r="O335" s="2">
        <v>6525.8044539654002</v>
      </c>
      <c r="P335" s="2">
        <f t="shared" si="37"/>
        <v>-2.5905411028443536E-9</v>
      </c>
      <c r="Q335" s="154"/>
      <c r="R335" s="2">
        <v>2.1999999999999999E-10</v>
      </c>
      <c r="S335" s="2">
        <v>2.3119993717699998</v>
      </c>
      <c r="T335" s="2">
        <v>6303.4311693902</v>
      </c>
      <c r="U335" s="2">
        <f t="shared" si="38"/>
        <v>-1.1530704693932568E-10</v>
      </c>
      <c r="V335" s="154"/>
      <c r="W335" s="155"/>
      <c r="X335" s="155"/>
      <c r="Y335" s="155"/>
      <c r="Z335" s="154"/>
      <c r="AA335" s="154"/>
      <c r="AB335" s="155"/>
      <c r="AC335" s="155"/>
      <c r="AD335" s="155"/>
      <c r="AE335" s="154"/>
      <c r="AF335" s="154"/>
      <c r="AG335" s="155"/>
      <c r="AH335" s="155"/>
      <c r="AI335" s="155"/>
      <c r="AJ335" s="154"/>
      <c r="AK335" s="154"/>
      <c r="AL335" s="155"/>
      <c r="AM335" s="155"/>
      <c r="AN335" s="155"/>
      <c r="AO335" s="154"/>
      <c r="AP335" s="154"/>
      <c r="AQ335" s="155"/>
      <c r="AR335" s="155"/>
      <c r="AS335" s="155"/>
      <c r="AT335" s="154"/>
      <c r="AU335" s="154"/>
      <c r="AV335" s="155"/>
      <c r="AW335" s="155"/>
      <c r="AX335" s="155"/>
      <c r="AY335" s="154"/>
      <c r="AZ335" s="154"/>
      <c r="BA335" s="155"/>
      <c r="BB335" s="155"/>
      <c r="BC335" s="155"/>
      <c r="BD335" s="154"/>
      <c r="BE335" s="154"/>
      <c r="BF335" s="155"/>
      <c r="BG335" s="155"/>
      <c r="BH335" s="155"/>
      <c r="BI335" s="154"/>
      <c r="BJ335" s="154"/>
      <c r="BK335" s="155"/>
      <c r="BL335" s="155"/>
      <c r="BM335" s="155"/>
      <c r="BN335" s="154"/>
      <c r="BO335" s="2"/>
      <c r="BP335" s="2">
        <v>1.2199999999999999E-9</v>
      </c>
      <c r="BQ335" s="2">
        <v>0.34120688217</v>
      </c>
      <c r="BR335" s="2">
        <v>1162.4747044077999</v>
      </c>
      <c r="BS335" s="2">
        <f t="shared" si="39"/>
        <v>1.1363579704651014E-9</v>
      </c>
      <c r="BT335" s="154"/>
      <c r="BU335" s="155"/>
      <c r="BV335" s="155"/>
      <c r="BW335" s="155"/>
      <c r="BX335" s="154"/>
      <c r="BY335" s="154"/>
      <c r="BZ335" s="155"/>
      <c r="CA335" s="155"/>
      <c r="CB335" s="155"/>
      <c r="CC335" s="154"/>
      <c r="CD335" s="154"/>
      <c r="CE335" s="155"/>
      <c r="CF335" s="155"/>
      <c r="CG335" s="155"/>
      <c r="CH335" s="154"/>
      <c r="CI335" s="154"/>
      <c r="CJ335" s="155"/>
      <c r="CK335" s="155"/>
      <c r="CL335" s="155"/>
      <c r="CM335" s="154"/>
      <c r="CN335" s="154"/>
      <c r="CO335" s="155"/>
      <c r="CP335" s="155"/>
      <c r="CQ335" s="155"/>
      <c r="CR335" s="154"/>
    </row>
    <row r="336" spans="1:96" ht="13.5" x14ac:dyDescent="0.3">
      <c r="A336" s="154"/>
      <c r="B336" s="154"/>
      <c r="C336" s="154"/>
      <c r="D336" s="154"/>
      <c r="E336" s="154"/>
      <c r="F336" s="154"/>
      <c r="G336" s="154"/>
      <c r="H336" s="154"/>
      <c r="I336" s="154"/>
      <c r="J336" s="154"/>
      <c r="K336" s="154"/>
      <c r="L336" s="154"/>
      <c r="M336" s="2">
        <v>2.98E-9</v>
      </c>
      <c r="N336" s="2">
        <v>2.2004672262199998</v>
      </c>
      <c r="O336" s="2">
        <v>156137.47598479901</v>
      </c>
      <c r="P336" s="2">
        <f t="shared" si="37"/>
        <v>2.8961054011293543E-9</v>
      </c>
      <c r="Q336" s="154"/>
      <c r="R336" s="2">
        <v>2.1E-10</v>
      </c>
      <c r="S336" s="2">
        <v>3.5841839439299998</v>
      </c>
      <c r="T336" s="2">
        <v>18209.3302636601</v>
      </c>
      <c r="U336" s="2">
        <f t="shared" si="38"/>
        <v>-1.3267868436017826E-10</v>
      </c>
      <c r="V336" s="154"/>
      <c r="W336" s="155"/>
      <c r="X336" s="155"/>
      <c r="Y336" s="155"/>
      <c r="Z336" s="154"/>
      <c r="AA336" s="154"/>
      <c r="AB336" s="155"/>
      <c r="AC336" s="155"/>
      <c r="AD336" s="155"/>
      <c r="AE336" s="154"/>
      <c r="AF336" s="154"/>
      <c r="AG336" s="155"/>
      <c r="AH336" s="155"/>
      <c r="AI336" s="155"/>
      <c r="AJ336" s="154"/>
      <c r="AK336" s="154"/>
      <c r="AL336" s="155"/>
      <c r="AM336" s="155"/>
      <c r="AN336" s="155"/>
      <c r="AO336" s="154"/>
      <c r="AP336" s="154"/>
      <c r="AQ336" s="155"/>
      <c r="AR336" s="155"/>
      <c r="AS336" s="155"/>
      <c r="AT336" s="154"/>
      <c r="AU336" s="154"/>
      <c r="AV336" s="155"/>
      <c r="AW336" s="155"/>
      <c r="AX336" s="155"/>
      <c r="AY336" s="154"/>
      <c r="AZ336" s="154"/>
      <c r="BA336" s="155"/>
      <c r="BB336" s="155"/>
      <c r="BC336" s="155"/>
      <c r="BD336" s="154"/>
      <c r="BE336" s="154"/>
      <c r="BF336" s="155"/>
      <c r="BG336" s="155"/>
      <c r="BH336" s="155"/>
      <c r="BI336" s="154"/>
      <c r="BJ336" s="154"/>
      <c r="BK336" s="155"/>
      <c r="BL336" s="155"/>
      <c r="BM336" s="155"/>
      <c r="BN336" s="154"/>
      <c r="BO336" s="2"/>
      <c r="BP336" s="2">
        <v>1.19E-9</v>
      </c>
      <c r="BQ336" s="2">
        <v>5.8464471827800004</v>
      </c>
      <c r="BR336" s="2">
        <v>12721.572099417001</v>
      </c>
      <c r="BS336" s="2">
        <f t="shared" si="39"/>
        <v>4.7585746247081176E-10</v>
      </c>
      <c r="BT336" s="154"/>
      <c r="BU336" s="155"/>
      <c r="BV336" s="155"/>
      <c r="BW336" s="155"/>
      <c r="BX336" s="154"/>
      <c r="BY336" s="154"/>
      <c r="BZ336" s="155"/>
      <c r="CA336" s="155"/>
      <c r="CB336" s="155"/>
      <c r="CC336" s="154"/>
      <c r="CD336" s="154"/>
      <c r="CE336" s="155"/>
      <c r="CF336" s="155"/>
      <c r="CG336" s="155"/>
      <c r="CH336" s="154"/>
      <c r="CI336" s="154"/>
      <c r="CJ336" s="155"/>
      <c r="CK336" s="155"/>
      <c r="CL336" s="155"/>
      <c r="CM336" s="154"/>
      <c r="CN336" s="154"/>
      <c r="CO336" s="155"/>
      <c r="CP336" s="155"/>
      <c r="CQ336" s="155"/>
      <c r="CR336" s="154"/>
    </row>
    <row r="337" spans="1:96" ht="13.5" x14ac:dyDescent="0.3">
      <c r="A337" s="154"/>
      <c r="B337" s="154"/>
      <c r="C337" s="154"/>
      <c r="D337" s="154"/>
      <c r="E337" s="154"/>
      <c r="F337" s="154"/>
      <c r="G337" s="154"/>
      <c r="H337" s="154"/>
      <c r="I337" s="154"/>
      <c r="J337" s="154"/>
      <c r="K337" s="154"/>
      <c r="L337" s="154"/>
      <c r="M337" s="2">
        <v>2.5300000000000002E-9</v>
      </c>
      <c r="N337" s="2">
        <v>3.4990083838400001</v>
      </c>
      <c r="O337" s="2">
        <v>29864.334027309</v>
      </c>
      <c r="P337" s="2">
        <f t="shared" si="37"/>
        <v>8.7873469166246988E-11</v>
      </c>
      <c r="Q337" s="154"/>
      <c r="R337" s="2">
        <v>2.5999999999999998E-10</v>
      </c>
      <c r="S337" s="2">
        <v>2.0680129690000002</v>
      </c>
      <c r="T337" s="2">
        <v>12573.265246983599</v>
      </c>
      <c r="U337" s="2">
        <f t="shared" si="38"/>
        <v>1.2632497089772619E-10</v>
      </c>
      <c r="V337" s="154"/>
      <c r="W337" s="155"/>
      <c r="X337" s="155"/>
      <c r="Y337" s="155"/>
      <c r="Z337" s="154"/>
      <c r="AA337" s="154"/>
      <c r="AB337" s="155"/>
      <c r="AC337" s="155"/>
      <c r="AD337" s="155"/>
      <c r="AE337" s="154"/>
      <c r="AF337" s="154"/>
      <c r="AG337" s="155"/>
      <c r="AH337" s="155"/>
      <c r="AI337" s="155"/>
      <c r="AJ337" s="154"/>
      <c r="AK337" s="154"/>
      <c r="AL337" s="155"/>
      <c r="AM337" s="155"/>
      <c r="AN337" s="155"/>
      <c r="AO337" s="154"/>
      <c r="AP337" s="154"/>
      <c r="AQ337" s="155"/>
      <c r="AR337" s="155"/>
      <c r="AS337" s="155"/>
      <c r="AT337" s="154"/>
      <c r="AU337" s="154"/>
      <c r="AV337" s="155"/>
      <c r="AW337" s="155"/>
      <c r="AX337" s="155"/>
      <c r="AY337" s="154"/>
      <c r="AZ337" s="154"/>
      <c r="BA337" s="155"/>
      <c r="BB337" s="155"/>
      <c r="BC337" s="155"/>
      <c r="BD337" s="154"/>
      <c r="BE337" s="154"/>
      <c r="BF337" s="155"/>
      <c r="BG337" s="155"/>
      <c r="BH337" s="155"/>
      <c r="BI337" s="154"/>
      <c r="BJ337" s="154"/>
      <c r="BK337" s="155"/>
      <c r="BL337" s="155"/>
      <c r="BM337" s="155"/>
      <c r="BN337" s="154"/>
      <c r="BO337" s="2"/>
      <c r="BP337" s="2">
        <v>1.44E-9</v>
      </c>
      <c r="BQ337" s="2">
        <v>2.2889967912600002</v>
      </c>
      <c r="BR337" s="2">
        <v>12489.885628707199</v>
      </c>
      <c r="BS337" s="2">
        <f t="shared" si="39"/>
        <v>-8.4359814185145774E-10</v>
      </c>
      <c r="BT337" s="154"/>
      <c r="BU337" s="155"/>
      <c r="BV337" s="155"/>
      <c r="BW337" s="155"/>
      <c r="BX337" s="154"/>
      <c r="BY337" s="154"/>
      <c r="BZ337" s="155"/>
      <c r="CA337" s="155"/>
      <c r="CB337" s="155"/>
      <c r="CC337" s="154"/>
      <c r="CD337" s="154"/>
      <c r="CE337" s="155"/>
      <c r="CF337" s="155"/>
      <c r="CG337" s="155"/>
      <c r="CH337" s="154"/>
      <c r="CI337" s="154"/>
      <c r="CJ337" s="155"/>
      <c r="CK337" s="155"/>
      <c r="CL337" s="155"/>
      <c r="CM337" s="154"/>
      <c r="CN337" s="154"/>
      <c r="CO337" s="155"/>
      <c r="CP337" s="155"/>
      <c r="CQ337" s="155"/>
      <c r="CR337" s="154"/>
    </row>
    <row r="338" spans="1:96" ht="13.5" x14ac:dyDescent="0.3">
      <c r="A338" s="154"/>
      <c r="B338" s="154"/>
      <c r="C338" s="154"/>
      <c r="D338" s="154"/>
      <c r="E338" s="154"/>
      <c r="F338" s="154"/>
      <c r="G338" s="154"/>
      <c r="H338" s="154"/>
      <c r="I338" s="154"/>
      <c r="J338" s="154"/>
      <c r="K338" s="154"/>
      <c r="L338" s="154"/>
      <c r="M338" s="2">
        <v>2.5399999999999999E-9</v>
      </c>
      <c r="N338" s="2">
        <v>2.4490169383499998</v>
      </c>
      <c r="O338" s="2">
        <v>5331.3574437407997</v>
      </c>
      <c r="P338" s="2">
        <f t="shared" si="37"/>
        <v>1.2066337239529872E-9</v>
      </c>
      <c r="Q338" s="154"/>
      <c r="R338" s="2">
        <v>2.1E-10</v>
      </c>
      <c r="S338" s="2">
        <v>1.5685772231699999</v>
      </c>
      <c r="T338" s="2">
        <v>13341.674311306801</v>
      </c>
      <c r="U338" s="2">
        <f t="shared" si="38"/>
        <v>-1.6370484141401374E-11</v>
      </c>
      <c r="V338" s="154"/>
      <c r="W338" s="155"/>
      <c r="X338" s="155"/>
      <c r="Y338" s="155"/>
      <c r="Z338" s="154"/>
      <c r="AA338" s="154"/>
      <c r="AB338" s="155"/>
      <c r="AC338" s="155"/>
      <c r="AD338" s="155"/>
      <c r="AE338" s="154"/>
      <c r="AF338" s="154"/>
      <c r="AG338" s="155"/>
      <c r="AH338" s="155"/>
      <c r="AI338" s="155"/>
      <c r="AJ338" s="154"/>
      <c r="AK338" s="154"/>
      <c r="AL338" s="155"/>
      <c r="AM338" s="155"/>
      <c r="AN338" s="155"/>
      <c r="AO338" s="154"/>
      <c r="AP338" s="154"/>
      <c r="AQ338" s="155"/>
      <c r="AR338" s="155"/>
      <c r="AS338" s="155"/>
      <c r="AT338" s="154"/>
      <c r="AU338" s="154"/>
      <c r="AV338" s="155"/>
      <c r="AW338" s="155"/>
      <c r="AX338" s="155"/>
      <c r="AY338" s="154"/>
      <c r="AZ338" s="154"/>
      <c r="BA338" s="155"/>
      <c r="BB338" s="155"/>
      <c r="BC338" s="155"/>
      <c r="BD338" s="154"/>
      <c r="BE338" s="154"/>
      <c r="BF338" s="155"/>
      <c r="BG338" s="155"/>
      <c r="BH338" s="155"/>
      <c r="BI338" s="154"/>
      <c r="BJ338" s="154"/>
      <c r="BK338" s="155"/>
      <c r="BL338" s="155"/>
      <c r="BM338" s="155"/>
      <c r="BN338" s="154"/>
      <c r="BO338" s="2"/>
      <c r="BP338" s="2">
        <v>1.37E-9</v>
      </c>
      <c r="BQ338" s="2">
        <v>5.8202976835399998</v>
      </c>
      <c r="BR338" s="2">
        <v>44809.650200863398</v>
      </c>
      <c r="BS338" s="2">
        <f t="shared" si="39"/>
        <v>7.1294911826970475E-11</v>
      </c>
      <c r="BT338" s="154"/>
      <c r="BU338" s="155"/>
      <c r="BV338" s="155"/>
      <c r="BW338" s="155"/>
      <c r="BX338" s="154"/>
      <c r="BY338" s="154"/>
      <c r="BZ338" s="155"/>
      <c r="CA338" s="155"/>
      <c r="CB338" s="155"/>
      <c r="CC338" s="154"/>
      <c r="CD338" s="154"/>
      <c r="CE338" s="155"/>
      <c r="CF338" s="155"/>
      <c r="CG338" s="155"/>
      <c r="CH338" s="154"/>
      <c r="CI338" s="154"/>
      <c r="CJ338" s="155"/>
      <c r="CK338" s="155"/>
      <c r="CL338" s="155"/>
      <c r="CM338" s="154"/>
      <c r="CN338" s="154"/>
      <c r="CO338" s="155"/>
      <c r="CP338" s="155"/>
      <c r="CQ338" s="155"/>
      <c r="CR338" s="154"/>
    </row>
    <row r="339" spans="1:96" ht="13.5" x14ac:dyDescent="0.3">
      <c r="A339" s="154"/>
      <c r="B339" s="154"/>
      <c r="C339" s="154"/>
      <c r="D339" s="154"/>
      <c r="E339" s="154"/>
      <c r="F339" s="154"/>
      <c r="G339" s="154"/>
      <c r="H339" s="154"/>
      <c r="I339" s="154"/>
      <c r="J339" s="154"/>
      <c r="K339" s="154"/>
      <c r="L339" s="154"/>
      <c r="M339" s="2">
        <v>2.9600000000000001E-9</v>
      </c>
      <c r="N339" s="2">
        <v>0.84347588787000005</v>
      </c>
      <c r="O339" s="2">
        <v>5729.5064471490005</v>
      </c>
      <c r="P339" s="2">
        <f t="shared" si="37"/>
        <v>2.7843203607954596E-9</v>
      </c>
      <c r="Q339" s="154"/>
      <c r="R339" s="2">
        <v>2.4E-10</v>
      </c>
      <c r="S339" s="2">
        <v>5.7260515867499997</v>
      </c>
      <c r="T339" s="2">
        <v>29864.334027309</v>
      </c>
      <c r="U339" s="2">
        <f t="shared" si="38"/>
        <v>1.849482531747498E-10</v>
      </c>
      <c r="V339" s="154"/>
      <c r="W339" s="155"/>
      <c r="X339" s="155"/>
      <c r="Y339" s="155"/>
      <c r="Z339" s="154"/>
      <c r="AA339" s="154"/>
      <c r="AB339" s="155"/>
      <c r="AC339" s="155"/>
      <c r="AD339" s="155"/>
      <c r="AE339" s="154"/>
      <c r="AF339" s="154"/>
      <c r="AG339" s="155"/>
      <c r="AH339" s="155"/>
      <c r="AI339" s="155"/>
      <c r="AJ339" s="154"/>
      <c r="AK339" s="154"/>
      <c r="AL339" s="155"/>
      <c r="AM339" s="155"/>
      <c r="AN339" s="155"/>
      <c r="AO339" s="154"/>
      <c r="AP339" s="154"/>
      <c r="AQ339" s="155"/>
      <c r="AR339" s="155"/>
      <c r="AS339" s="155"/>
      <c r="AT339" s="154"/>
      <c r="AU339" s="154"/>
      <c r="AV339" s="155"/>
      <c r="AW339" s="155"/>
      <c r="AX339" s="155"/>
      <c r="AY339" s="154"/>
      <c r="AZ339" s="154"/>
      <c r="BA339" s="155"/>
      <c r="BB339" s="155"/>
      <c r="BC339" s="155"/>
      <c r="BD339" s="154"/>
      <c r="BE339" s="154"/>
      <c r="BF339" s="155"/>
      <c r="BG339" s="155"/>
      <c r="BH339" s="155"/>
      <c r="BI339" s="154"/>
      <c r="BJ339" s="154"/>
      <c r="BK339" s="155"/>
      <c r="BL339" s="155"/>
      <c r="BM339" s="155"/>
      <c r="BN339" s="154"/>
      <c r="BO339" s="2"/>
      <c r="BP339" s="2">
        <v>1.07E-9</v>
      </c>
      <c r="BQ339" s="2">
        <v>2.4281854414000001</v>
      </c>
      <c r="BR339" s="2">
        <v>5547.1993364596001</v>
      </c>
      <c r="BS339" s="2">
        <f t="shared" si="39"/>
        <v>-1.6176755661664481E-10</v>
      </c>
      <c r="BT339" s="154"/>
      <c r="BU339" s="155"/>
      <c r="BV339" s="155"/>
      <c r="BW339" s="155"/>
      <c r="BX339" s="154"/>
      <c r="BY339" s="154"/>
      <c r="BZ339" s="155"/>
      <c r="CA339" s="155"/>
      <c r="CB339" s="155"/>
      <c r="CC339" s="154"/>
      <c r="CD339" s="154"/>
      <c r="CE339" s="155"/>
      <c r="CF339" s="155"/>
      <c r="CG339" s="155"/>
      <c r="CH339" s="154"/>
      <c r="CI339" s="154"/>
      <c r="CJ339" s="155"/>
      <c r="CK339" s="155"/>
      <c r="CL339" s="155"/>
      <c r="CM339" s="154"/>
      <c r="CN339" s="154"/>
      <c r="CO339" s="155"/>
      <c r="CP339" s="155"/>
      <c r="CQ339" s="155"/>
      <c r="CR339" s="154"/>
    </row>
    <row r="340" spans="1:96" ht="13.5" x14ac:dyDescent="0.3">
      <c r="A340" s="154"/>
      <c r="B340" s="154"/>
      <c r="C340" s="154"/>
      <c r="D340" s="154"/>
      <c r="E340" s="154"/>
      <c r="F340" s="154"/>
      <c r="G340" s="154"/>
      <c r="H340" s="154"/>
      <c r="I340" s="154"/>
      <c r="J340" s="154"/>
      <c r="K340" s="154"/>
      <c r="L340" s="154"/>
      <c r="M340" s="2">
        <v>2.98E-9</v>
      </c>
      <c r="N340" s="2">
        <v>1.2919470612499999</v>
      </c>
      <c r="O340" s="2">
        <v>22805.7355659936</v>
      </c>
      <c r="P340" s="2">
        <f t="shared" si="37"/>
        <v>1.6291491523616499E-9</v>
      </c>
      <c r="Q340" s="154"/>
      <c r="R340" s="2">
        <v>2.4E-10</v>
      </c>
      <c r="S340" s="2">
        <v>1.4023799320500001</v>
      </c>
      <c r="T340" s="2">
        <v>14712.317116458</v>
      </c>
      <c r="U340" s="2">
        <f t="shared" si="38"/>
        <v>-6.3490159316445052E-12</v>
      </c>
      <c r="V340" s="154"/>
      <c r="W340" s="155"/>
      <c r="X340" s="155"/>
      <c r="Y340" s="155"/>
      <c r="Z340" s="154"/>
      <c r="AA340" s="154"/>
      <c r="AB340" s="155"/>
      <c r="AC340" s="155"/>
      <c r="AD340" s="155"/>
      <c r="AE340" s="154"/>
      <c r="AF340" s="154"/>
      <c r="AG340" s="155"/>
      <c r="AH340" s="155"/>
      <c r="AI340" s="155"/>
      <c r="AJ340" s="154"/>
      <c r="AK340" s="154"/>
      <c r="AL340" s="155"/>
      <c r="AM340" s="155"/>
      <c r="AN340" s="155"/>
      <c r="AO340" s="154"/>
      <c r="AP340" s="154"/>
      <c r="AQ340" s="155"/>
      <c r="AR340" s="155"/>
      <c r="AS340" s="155"/>
      <c r="AT340" s="154"/>
      <c r="AU340" s="154"/>
      <c r="AV340" s="155"/>
      <c r="AW340" s="155"/>
      <c r="AX340" s="155"/>
      <c r="AY340" s="154"/>
      <c r="AZ340" s="154"/>
      <c r="BA340" s="155"/>
      <c r="BB340" s="155"/>
      <c r="BC340" s="155"/>
      <c r="BD340" s="154"/>
      <c r="BE340" s="154"/>
      <c r="BF340" s="155"/>
      <c r="BG340" s="155"/>
      <c r="BH340" s="155"/>
      <c r="BI340" s="154"/>
      <c r="BJ340" s="154"/>
      <c r="BK340" s="155"/>
      <c r="BL340" s="155"/>
      <c r="BM340" s="155"/>
      <c r="BN340" s="154"/>
      <c r="BO340" s="2"/>
      <c r="BP340" s="2">
        <v>1.3399999999999999E-9</v>
      </c>
      <c r="BQ340" s="2">
        <v>1.26539982939</v>
      </c>
      <c r="BR340" s="2">
        <v>5331.3574437407997</v>
      </c>
      <c r="BS340" s="2">
        <f t="shared" si="39"/>
        <v>1.3322151367312718E-9</v>
      </c>
      <c r="BT340" s="154"/>
      <c r="BU340" s="155"/>
      <c r="BV340" s="155"/>
      <c r="BW340" s="155"/>
      <c r="BX340" s="154"/>
      <c r="BY340" s="154"/>
      <c r="BZ340" s="155"/>
      <c r="CA340" s="155"/>
      <c r="CB340" s="155"/>
      <c r="CC340" s="154"/>
      <c r="CD340" s="154"/>
      <c r="CE340" s="155"/>
      <c r="CF340" s="155"/>
      <c r="CG340" s="155"/>
      <c r="CH340" s="154"/>
      <c r="CI340" s="154"/>
      <c r="CJ340" s="155"/>
      <c r="CK340" s="155"/>
      <c r="CL340" s="155"/>
      <c r="CM340" s="154"/>
      <c r="CN340" s="154"/>
      <c r="CO340" s="155"/>
      <c r="CP340" s="155"/>
      <c r="CQ340" s="155"/>
      <c r="CR340" s="154"/>
    </row>
    <row r="341" spans="1:96" ht="13.5" x14ac:dyDescent="0.3">
      <c r="A341" s="154"/>
      <c r="B341" s="154"/>
      <c r="C341" s="154"/>
      <c r="D341" s="154"/>
      <c r="E341" s="154"/>
      <c r="F341" s="154"/>
      <c r="G341" s="154"/>
      <c r="H341" s="154"/>
      <c r="I341" s="154"/>
      <c r="J341" s="154"/>
      <c r="K341" s="154"/>
      <c r="L341" s="154"/>
      <c r="M341" s="2">
        <v>2.4100000000000002E-9</v>
      </c>
      <c r="N341" s="2">
        <v>2.0072128080499998</v>
      </c>
      <c r="O341" s="2">
        <v>16737.5772365966</v>
      </c>
      <c r="P341" s="2">
        <f t="shared" si="37"/>
        <v>-2.0687731097805127E-9</v>
      </c>
      <c r="Q341" s="154"/>
      <c r="R341" s="2">
        <v>2.5000000000000002E-10</v>
      </c>
      <c r="S341" s="2">
        <v>5.7146609282199998</v>
      </c>
      <c r="T341" s="2">
        <v>25934.124331089399</v>
      </c>
      <c r="U341" s="2">
        <f t="shared" si="38"/>
        <v>2.3710312228092679E-10</v>
      </c>
      <c r="V341" s="154"/>
      <c r="W341" s="155"/>
      <c r="X341" s="155"/>
      <c r="Y341" s="155"/>
      <c r="Z341" s="154"/>
      <c r="AA341" s="154"/>
      <c r="AB341" s="155"/>
      <c r="AC341" s="155"/>
      <c r="AD341" s="155"/>
      <c r="AE341" s="154"/>
      <c r="AF341" s="154"/>
      <c r="AG341" s="155"/>
      <c r="AH341" s="155"/>
      <c r="AI341" s="155"/>
      <c r="AJ341" s="154"/>
      <c r="AK341" s="154"/>
      <c r="AL341" s="155"/>
      <c r="AM341" s="155"/>
      <c r="AN341" s="155"/>
      <c r="AO341" s="154"/>
      <c r="AP341" s="154"/>
      <c r="AQ341" s="155"/>
      <c r="AR341" s="155"/>
      <c r="AS341" s="155"/>
      <c r="AT341" s="154"/>
      <c r="AU341" s="154"/>
      <c r="AV341" s="155"/>
      <c r="AW341" s="155"/>
      <c r="AX341" s="155"/>
      <c r="AY341" s="154"/>
      <c r="AZ341" s="154"/>
      <c r="BA341" s="155"/>
      <c r="BB341" s="155"/>
      <c r="BC341" s="155"/>
      <c r="BD341" s="154"/>
      <c r="BE341" s="154"/>
      <c r="BF341" s="155"/>
      <c r="BG341" s="155"/>
      <c r="BH341" s="155"/>
      <c r="BI341" s="154"/>
      <c r="BJ341" s="154"/>
      <c r="BK341" s="155"/>
      <c r="BL341" s="155"/>
      <c r="BM341" s="155"/>
      <c r="BN341" s="154"/>
      <c r="BO341" s="2"/>
      <c r="BP341" s="2">
        <v>1.03E-9</v>
      </c>
      <c r="BQ341" s="2">
        <v>5.9651813059499998</v>
      </c>
      <c r="BR341" s="2">
        <v>6321.1035226271997</v>
      </c>
      <c r="BS341" s="2">
        <f t="shared" si="39"/>
        <v>-2.517679265019377E-10</v>
      </c>
      <c r="BT341" s="154"/>
      <c r="BU341" s="155"/>
      <c r="BV341" s="155"/>
      <c r="BW341" s="155"/>
      <c r="BX341" s="154"/>
      <c r="BY341" s="154"/>
      <c r="BZ341" s="155"/>
      <c r="CA341" s="155"/>
      <c r="CB341" s="155"/>
      <c r="CC341" s="154"/>
      <c r="CD341" s="154"/>
      <c r="CE341" s="155"/>
      <c r="CF341" s="155"/>
      <c r="CG341" s="155"/>
      <c r="CH341" s="154"/>
      <c r="CI341" s="154"/>
      <c r="CJ341" s="155"/>
      <c r="CK341" s="155"/>
      <c r="CL341" s="155"/>
      <c r="CM341" s="154"/>
      <c r="CN341" s="154"/>
      <c r="CO341" s="155"/>
      <c r="CP341" s="155"/>
      <c r="CQ341" s="155"/>
      <c r="CR341" s="154"/>
    </row>
    <row r="342" spans="1:96" ht="13.5" x14ac:dyDescent="0.3">
      <c r="A342" s="154"/>
      <c r="B342" s="154"/>
      <c r="C342" s="154"/>
      <c r="D342" s="154"/>
      <c r="E342" s="154"/>
      <c r="F342" s="154"/>
      <c r="G342" s="154"/>
      <c r="H342" s="154"/>
      <c r="I342" s="154"/>
      <c r="J342" s="154"/>
      <c r="K342" s="154"/>
      <c r="L342" s="154"/>
      <c r="M342" s="2">
        <v>3.1099999999999998E-9</v>
      </c>
      <c r="N342" s="2">
        <v>1.23668016334</v>
      </c>
      <c r="O342" s="2">
        <v>6281.5913772831</v>
      </c>
      <c r="P342" s="2">
        <f t="shared" si="37"/>
        <v>-2.851094805649095E-9</v>
      </c>
      <c r="Q342" s="154"/>
      <c r="R342" s="155"/>
      <c r="S342" s="155"/>
      <c r="T342" s="155"/>
      <c r="U342" s="154"/>
      <c r="V342" s="154"/>
      <c r="W342" s="155"/>
      <c r="X342" s="155"/>
      <c r="Y342" s="155"/>
      <c r="Z342" s="154"/>
      <c r="AA342" s="154"/>
      <c r="AB342" s="155"/>
      <c r="AC342" s="155"/>
      <c r="AD342" s="155"/>
      <c r="AE342" s="154"/>
      <c r="AF342" s="154"/>
      <c r="AG342" s="155"/>
      <c r="AH342" s="155"/>
      <c r="AI342" s="155"/>
      <c r="AJ342" s="154"/>
      <c r="AK342" s="154"/>
      <c r="AL342" s="155"/>
      <c r="AM342" s="155"/>
      <c r="AN342" s="155"/>
      <c r="AO342" s="154"/>
      <c r="AP342" s="154"/>
      <c r="AQ342" s="155"/>
      <c r="AR342" s="155"/>
      <c r="AS342" s="155"/>
      <c r="AT342" s="154"/>
      <c r="AU342" s="154"/>
      <c r="AV342" s="155"/>
      <c r="AW342" s="155"/>
      <c r="AX342" s="155"/>
      <c r="AY342" s="154"/>
      <c r="AZ342" s="154"/>
      <c r="BA342" s="155"/>
      <c r="BB342" s="155"/>
      <c r="BC342" s="155"/>
      <c r="BD342" s="154"/>
      <c r="BE342" s="154"/>
      <c r="BF342" s="155"/>
      <c r="BG342" s="155"/>
      <c r="BH342" s="155"/>
      <c r="BI342" s="154"/>
      <c r="BJ342" s="154"/>
      <c r="BK342" s="155"/>
      <c r="BL342" s="155"/>
      <c r="BM342" s="155"/>
      <c r="BN342" s="154"/>
      <c r="BO342" s="2"/>
      <c r="BP342" s="2">
        <v>1.09E-9</v>
      </c>
      <c r="BQ342" s="2">
        <v>0.33808549034000002</v>
      </c>
      <c r="BR342" s="2">
        <v>11300.584221356399</v>
      </c>
      <c r="BS342" s="2">
        <f t="shared" si="39"/>
        <v>-1.0645589898869193E-10</v>
      </c>
      <c r="BT342" s="154"/>
      <c r="BU342" s="155"/>
      <c r="BV342" s="155"/>
      <c r="BW342" s="155"/>
      <c r="BX342" s="154"/>
      <c r="BY342" s="154"/>
      <c r="BZ342" s="155"/>
      <c r="CA342" s="155"/>
      <c r="CB342" s="155"/>
      <c r="CC342" s="154"/>
      <c r="CD342" s="154"/>
      <c r="CE342" s="155"/>
      <c r="CF342" s="155"/>
      <c r="CG342" s="155"/>
      <c r="CH342" s="154"/>
      <c r="CI342" s="154"/>
      <c r="CJ342" s="155"/>
      <c r="CK342" s="155"/>
      <c r="CL342" s="155"/>
      <c r="CM342" s="154"/>
      <c r="CN342" s="154"/>
      <c r="CO342" s="155"/>
      <c r="CP342" s="155"/>
      <c r="CQ342" s="155"/>
      <c r="CR342" s="154"/>
    </row>
    <row r="343" spans="1:96" ht="13.5" x14ac:dyDescent="0.3">
      <c r="A343" s="154"/>
      <c r="B343" s="154"/>
      <c r="C343" s="154"/>
      <c r="D343" s="154"/>
      <c r="E343" s="154"/>
      <c r="F343" s="154"/>
      <c r="G343" s="154"/>
      <c r="H343" s="154"/>
      <c r="I343" s="154"/>
      <c r="J343" s="154"/>
      <c r="K343" s="154"/>
      <c r="L343" s="154"/>
      <c r="M343" s="2">
        <v>2.4E-9</v>
      </c>
      <c r="N343" s="2">
        <v>2.51650377121</v>
      </c>
      <c r="O343" s="2">
        <v>6245.0481773556003</v>
      </c>
      <c r="P343" s="2">
        <f t="shared" si="37"/>
        <v>-2.3095822262481623E-9</v>
      </c>
      <c r="Q343" s="154"/>
      <c r="R343" s="155"/>
      <c r="S343" s="155"/>
      <c r="T343" s="155"/>
      <c r="U343" s="154"/>
      <c r="V343" s="154"/>
      <c r="W343" s="155"/>
      <c r="X343" s="155"/>
      <c r="Y343" s="155"/>
      <c r="Z343" s="154"/>
      <c r="AA343" s="154"/>
      <c r="AB343" s="155"/>
      <c r="AC343" s="155"/>
      <c r="AD343" s="155"/>
      <c r="AE343" s="154"/>
      <c r="AF343" s="154"/>
      <c r="AG343" s="155"/>
      <c r="AH343" s="155"/>
      <c r="AI343" s="155"/>
      <c r="AJ343" s="154"/>
      <c r="AK343" s="154"/>
      <c r="AL343" s="155"/>
      <c r="AM343" s="155"/>
      <c r="AN343" s="155"/>
      <c r="AO343" s="154"/>
      <c r="AP343" s="154"/>
      <c r="AQ343" s="155"/>
      <c r="AR343" s="155"/>
      <c r="AS343" s="155"/>
      <c r="AT343" s="154"/>
      <c r="AU343" s="154"/>
      <c r="AV343" s="155"/>
      <c r="AW343" s="155"/>
      <c r="AX343" s="155"/>
      <c r="AY343" s="154"/>
      <c r="AZ343" s="154"/>
      <c r="BA343" s="155"/>
      <c r="BB343" s="155"/>
      <c r="BC343" s="155"/>
      <c r="BD343" s="154"/>
      <c r="BE343" s="154"/>
      <c r="BF343" s="155"/>
      <c r="BG343" s="155"/>
      <c r="BH343" s="155"/>
      <c r="BI343" s="154"/>
      <c r="BJ343" s="154"/>
      <c r="BK343" s="155"/>
      <c r="BL343" s="155"/>
      <c r="BM343" s="155"/>
      <c r="BN343" s="154"/>
      <c r="BO343" s="2"/>
      <c r="BP343" s="2">
        <v>1.2900000000000001E-9</v>
      </c>
      <c r="BQ343" s="2">
        <v>5.8918727732700003</v>
      </c>
      <c r="BR343" s="2">
        <v>12029.347187887401</v>
      </c>
      <c r="BS343" s="2">
        <f t="shared" si="39"/>
        <v>1.2618367003004273E-9</v>
      </c>
      <c r="BT343" s="154"/>
      <c r="BU343" s="155"/>
      <c r="BV343" s="155"/>
      <c r="BW343" s="155"/>
      <c r="BX343" s="154"/>
      <c r="BY343" s="154"/>
      <c r="BZ343" s="155"/>
      <c r="CA343" s="155"/>
      <c r="CB343" s="155"/>
      <c r="CC343" s="154"/>
      <c r="CD343" s="154"/>
      <c r="CE343" s="155"/>
      <c r="CF343" s="155"/>
      <c r="CG343" s="155"/>
      <c r="CH343" s="154"/>
      <c r="CI343" s="154"/>
      <c r="CJ343" s="155"/>
      <c r="CK343" s="155"/>
      <c r="CL343" s="155"/>
      <c r="CM343" s="154"/>
      <c r="CN343" s="154"/>
      <c r="CO343" s="155"/>
      <c r="CP343" s="155"/>
      <c r="CQ343" s="155"/>
      <c r="CR343" s="154"/>
    </row>
    <row r="344" spans="1:96" ht="13.5" x14ac:dyDescent="0.3">
      <c r="A344" s="154"/>
      <c r="B344" s="154"/>
      <c r="C344" s="154"/>
      <c r="D344" s="154"/>
      <c r="E344" s="154"/>
      <c r="F344" s="154"/>
      <c r="G344" s="154"/>
      <c r="H344" s="154"/>
      <c r="I344" s="154"/>
      <c r="J344" s="154"/>
      <c r="K344" s="154"/>
      <c r="L344" s="154"/>
      <c r="M344" s="2">
        <v>3.3200000000000001E-9</v>
      </c>
      <c r="N344" s="2">
        <v>3.5557694572399998</v>
      </c>
      <c r="O344" s="2">
        <v>7668.6374249424998</v>
      </c>
      <c r="P344" s="2">
        <f t="shared" si="37"/>
        <v>-2.547124139321125E-9</v>
      </c>
      <c r="Q344" s="154"/>
      <c r="R344" s="155"/>
      <c r="S344" s="155"/>
      <c r="T344" s="155"/>
      <c r="U344" s="154"/>
      <c r="V344" s="154"/>
      <c r="W344" s="155"/>
      <c r="X344" s="155"/>
      <c r="Y344" s="155"/>
      <c r="Z344" s="154"/>
      <c r="AA344" s="154"/>
      <c r="AB344" s="155"/>
      <c r="AC344" s="155"/>
      <c r="AD344" s="155"/>
      <c r="AE344" s="154"/>
      <c r="AF344" s="154"/>
      <c r="AG344" s="155"/>
      <c r="AH344" s="155"/>
      <c r="AI344" s="155"/>
      <c r="AJ344" s="154"/>
      <c r="AK344" s="154"/>
      <c r="AL344" s="155"/>
      <c r="AM344" s="155"/>
      <c r="AN344" s="155"/>
      <c r="AO344" s="154"/>
      <c r="AP344" s="154"/>
      <c r="AQ344" s="155"/>
      <c r="AR344" s="155"/>
      <c r="AS344" s="155"/>
      <c r="AT344" s="154"/>
      <c r="AU344" s="154"/>
      <c r="AV344" s="155"/>
      <c r="AW344" s="155"/>
      <c r="AX344" s="155"/>
      <c r="AY344" s="154"/>
      <c r="AZ344" s="154"/>
      <c r="BA344" s="155"/>
      <c r="BB344" s="155"/>
      <c r="BC344" s="155"/>
      <c r="BD344" s="154"/>
      <c r="BE344" s="154"/>
      <c r="BF344" s="155"/>
      <c r="BG344" s="155"/>
      <c r="BH344" s="155"/>
      <c r="BI344" s="154"/>
      <c r="BJ344" s="154"/>
      <c r="BK344" s="155"/>
      <c r="BL344" s="155"/>
      <c r="BM344" s="155"/>
      <c r="BN344" s="154"/>
      <c r="BO344" s="2"/>
      <c r="BP344" s="2">
        <v>1.2199999999999999E-9</v>
      </c>
      <c r="BQ344" s="2">
        <v>5.7732563463600002</v>
      </c>
      <c r="BR344" s="2">
        <v>11919.140866668</v>
      </c>
      <c r="BS344" s="2">
        <f t="shared" si="39"/>
        <v>-1.5626413587664914E-10</v>
      </c>
      <c r="BT344" s="154"/>
      <c r="BU344" s="155"/>
      <c r="BV344" s="155"/>
      <c r="BW344" s="155"/>
      <c r="BX344" s="154"/>
      <c r="BY344" s="154"/>
      <c r="BZ344" s="155"/>
      <c r="CA344" s="155"/>
      <c r="CB344" s="155"/>
      <c r="CC344" s="154"/>
      <c r="CD344" s="154"/>
      <c r="CE344" s="155"/>
      <c r="CF344" s="155"/>
      <c r="CG344" s="155"/>
      <c r="CH344" s="154"/>
      <c r="CI344" s="154"/>
      <c r="CJ344" s="155"/>
      <c r="CK344" s="155"/>
      <c r="CL344" s="155"/>
      <c r="CM344" s="154"/>
      <c r="CN344" s="154"/>
      <c r="CO344" s="155"/>
      <c r="CP344" s="155"/>
      <c r="CQ344" s="155"/>
      <c r="CR344" s="154"/>
    </row>
    <row r="345" spans="1:96" ht="13.5" x14ac:dyDescent="0.3">
      <c r="A345" s="154"/>
      <c r="B345" s="154"/>
      <c r="C345" s="154"/>
      <c r="D345" s="154"/>
      <c r="E345" s="154"/>
      <c r="F345" s="154"/>
      <c r="G345" s="154"/>
      <c r="H345" s="154"/>
      <c r="I345" s="154"/>
      <c r="J345" s="154"/>
      <c r="K345" s="154"/>
      <c r="L345" s="154"/>
      <c r="M345" s="2">
        <v>2.64E-9</v>
      </c>
      <c r="N345" s="2">
        <v>4.4405206120200003</v>
      </c>
      <c r="O345" s="2">
        <v>12964.300703391</v>
      </c>
      <c r="P345" s="2">
        <f t="shared" si="37"/>
        <v>5.0833292862790678E-10</v>
      </c>
      <c r="Q345" s="154"/>
      <c r="R345" s="155"/>
      <c r="S345" s="155"/>
      <c r="T345" s="155"/>
      <c r="U345" s="154"/>
      <c r="V345" s="154"/>
      <c r="W345" s="155"/>
      <c r="X345" s="155"/>
      <c r="Y345" s="155"/>
      <c r="Z345" s="154"/>
      <c r="AA345" s="154"/>
      <c r="AB345" s="155"/>
      <c r="AC345" s="155"/>
      <c r="AD345" s="155"/>
      <c r="AE345" s="154"/>
      <c r="AF345" s="154"/>
      <c r="AG345" s="155"/>
      <c r="AH345" s="155"/>
      <c r="AI345" s="155"/>
      <c r="AJ345" s="154"/>
      <c r="AK345" s="154"/>
      <c r="AL345" s="155"/>
      <c r="AM345" s="155"/>
      <c r="AN345" s="155"/>
      <c r="AO345" s="154"/>
      <c r="AP345" s="154"/>
      <c r="AQ345" s="155"/>
      <c r="AR345" s="155"/>
      <c r="AS345" s="155"/>
      <c r="AT345" s="154"/>
      <c r="AU345" s="154"/>
      <c r="AV345" s="155"/>
      <c r="AW345" s="155"/>
      <c r="AX345" s="155"/>
      <c r="AY345" s="154"/>
      <c r="AZ345" s="154"/>
      <c r="BA345" s="155"/>
      <c r="BB345" s="155"/>
      <c r="BC345" s="155"/>
      <c r="BD345" s="154"/>
      <c r="BE345" s="154"/>
      <c r="BF345" s="155"/>
      <c r="BG345" s="155"/>
      <c r="BH345" s="155"/>
      <c r="BI345" s="154"/>
      <c r="BJ345" s="154"/>
      <c r="BK345" s="155"/>
      <c r="BL345" s="155"/>
      <c r="BM345" s="155"/>
      <c r="BN345" s="154"/>
      <c r="BO345" s="2"/>
      <c r="BP345" s="2">
        <v>1.07E-9</v>
      </c>
      <c r="BQ345" s="2">
        <v>6.2499898934999996</v>
      </c>
      <c r="BR345" s="2">
        <v>77690.759505738402</v>
      </c>
      <c r="BS345" s="2">
        <f t="shared" si="39"/>
        <v>4.7746011913881062E-10</v>
      </c>
      <c r="BT345" s="154"/>
      <c r="BU345" s="155"/>
      <c r="BV345" s="155"/>
      <c r="BW345" s="155"/>
      <c r="BX345" s="154"/>
      <c r="BY345" s="154"/>
      <c r="BZ345" s="155"/>
      <c r="CA345" s="155"/>
      <c r="CB345" s="155"/>
      <c r="CC345" s="154"/>
      <c r="CD345" s="154"/>
      <c r="CE345" s="155"/>
      <c r="CF345" s="155"/>
      <c r="CG345" s="155"/>
      <c r="CH345" s="154"/>
      <c r="CI345" s="154"/>
      <c r="CJ345" s="155"/>
      <c r="CK345" s="155"/>
      <c r="CL345" s="155"/>
      <c r="CM345" s="154"/>
      <c r="CN345" s="154"/>
      <c r="CO345" s="155"/>
      <c r="CP345" s="155"/>
      <c r="CQ345" s="155"/>
      <c r="CR345" s="154"/>
    </row>
    <row r="346" spans="1:96" ht="13.5" x14ac:dyDescent="0.3">
      <c r="A346" s="154"/>
      <c r="B346" s="154"/>
      <c r="C346" s="154"/>
      <c r="D346" s="154"/>
      <c r="E346" s="154"/>
      <c r="F346" s="154"/>
      <c r="G346" s="154"/>
      <c r="H346" s="154"/>
      <c r="I346" s="154"/>
      <c r="J346" s="154"/>
      <c r="K346" s="154"/>
      <c r="L346" s="154"/>
      <c r="M346" s="2">
        <v>2.57E-9</v>
      </c>
      <c r="N346" s="2">
        <v>1.7965447194799999</v>
      </c>
      <c r="O346" s="2">
        <v>11080.1715789176</v>
      </c>
      <c r="P346" s="2">
        <f t="shared" si="37"/>
        <v>2.3109631730292217E-9</v>
      </c>
      <c r="Q346" s="154"/>
      <c r="R346" s="155"/>
      <c r="S346" s="155"/>
      <c r="T346" s="155"/>
      <c r="U346" s="154"/>
      <c r="V346" s="154"/>
      <c r="W346" s="155"/>
      <c r="X346" s="155"/>
      <c r="Y346" s="155"/>
      <c r="Z346" s="154"/>
      <c r="AA346" s="154"/>
      <c r="AB346" s="155"/>
      <c r="AC346" s="155"/>
      <c r="AD346" s="155"/>
      <c r="AE346" s="154"/>
      <c r="AF346" s="154"/>
      <c r="AG346" s="155"/>
      <c r="AH346" s="155"/>
      <c r="AI346" s="155"/>
      <c r="AJ346" s="154"/>
      <c r="AK346" s="154"/>
      <c r="AL346" s="155"/>
      <c r="AM346" s="155"/>
      <c r="AN346" s="155"/>
      <c r="AO346" s="154"/>
      <c r="AP346" s="154"/>
      <c r="AQ346" s="155"/>
      <c r="AR346" s="155"/>
      <c r="AS346" s="155"/>
      <c r="AT346" s="154"/>
      <c r="AU346" s="154"/>
      <c r="AV346" s="155"/>
      <c r="AW346" s="155"/>
      <c r="AX346" s="155"/>
      <c r="AY346" s="154"/>
      <c r="AZ346" s="154"/>
      <c r="BA346" s="155"/>
      <c r="BB346" s="155"/>
      <c r="BC346" s="155"/>
      <c r="BD346" s="154"/>
      <c r="BE346" s="154"/>
      <c r="BF346" s="155"/>
      <c r="BG346" s="155"/>
      <c r="BH346" s="155"/>
      <c r="BI346" s="154"/>
      <c r="BJ346" s="154"/>
      <c r="BK346" s="155"/>
      <c r="BL346" s="155"/>
      <c r="BM346" s="155"/>
      <c r="BN346" s="154"/>
      <c r="BO346" s="2"/>
      <c r="BP346" s="2">
        <v>1.07E-9</v>
      </c>
      <c r="BQ346" s="2">
        <v>1.0053558071299999</v>
      </c>
      <c r="BR346" s="2">
        <v>77736.783430502401</v>
      </c>
      <c r="BS346" s="2">
        <f t="shared" si="39"/>
        <v>8.3347249414533845E-10</v>
      </c>
      <c r="BT346" s="154"/>
      <c r="BU346" s="155"/>
      <c r="BV346" s="155"/>
      <c r="BW346" s="155"/>
      <c r="BX346" s="154"/>
      <c r="BY346" s="154"/>
      <c r="BZ346" s="155"/>
      <c r="CA346" s="155"/>
      <c r="CB346" s="155"/>
      <c r="CC346" s="154"/>
      <c r="CD346" s="154"/>
      <c r="CE346" s="155"/>
      <c r="CF346" s="155"/>
      <c r="CG346" s="155"/>
      <c r="CH346" s="154"/>
      <c r="CI346" s="154"/>
      <c r="CJ346" s="155"/>
      <c r="CK346" s="155"/>
      <c r="CL346" s="155"/>
      <c r="CM346" s="154"/>
      <c r="CN346" s="154"/>
      <c r="CO346" s="155"/>
      <c r="CP346" s="155"/>
      <c r="CQ346" s="155"/>
      <c r="CR346" s="154"/>
    </row>
    <row r="347" spans="1:96" ht="13.5" x14ac:dyDescent="0.3">
      <c r="A347" s="154"/>
      <c r="B347" s="154"/>
      <c r="C347" s="154"/>
      <c r="D347" s="154"/>
      <c r="E347" s="154"/>
      <c r="F347" s="154"/>
      <c r="G347" s="154"/>
      <c r="H347" s="154"/>
      <c r="I347" s="154"/>
      <c r="J347" s="154"/>
      <c r="K347" s="154"/>
      <c r="L347" s="154"/>
      <c r="M347" s="2">
        <v>2.6000000000000001E-9</v>
      </c>
      <c r="N347" s="2">
        <v>3.3307759842000002</v>
      </c>
      <c r="O347" s="2">
        <v>5888.4499649321997</v>
      </c>
      <c r="P347" s="2">
        <f t="shared" si="37"/>
        <v>2.6508284328028652E-11</v>
      </c>
      <c r="Q347" s="154"/>
      <c r="R347" s="155"/>
      <c r="S347" s="155"/>
      <c r="T347" s="155"/>
      <c r="U347" s="154"/>
      <c r="V347" s="154"/>
      <c r="W347" s="155"/>
      <c r="X347" s="155"/>
      <c r="Y347" s="155"/>
      <c r="Z347" s="154"/>
      <c r="AA347" s="154"/>
      <c r="AB347" s="155"/>
      <c r="AC347" s="155"/>
      <c r="AD347" s="155"/>
      <c r="AE347" s="154"/>
      <c r="AF347" s="154"/>
      <c r="AG347" s="155"/>
      <c r="AH347" s="155"/>
      <c r="AI347" s="155"/>
      <c r="AJ347" s="154"/>
      <c r="AK347" s="154"/>
      <c r="AL347" s="155"/>
      <c r="AM347" s="155"/>
      <c r="AN347" s="155"/>
      <c r="AO347" s="154"/>
      <c r="AP347" s="154"/>
      <c r="AQ347" s="155"/>
      <c r="AR347" s="155"/>
      <c r="AS347" s="155"/>
      <c r="AT347" s="154"/>
      <c r="AU347" s="154"/>
      <c r="AV347" s="155"/>
      <c r="AW347" s="155"/>
      <c r="AX347" s="155"/>
      <c r="AY347" s="154"/>
      <c r="AZ347" s="154"/>
      <c r="BA347" s="155"/>
      <c r="BB347" s="155"/>
      <c r="BC347" s="155"/>
      <c r="BD347" s="154"/>
      <c r="BE347" s="154"/>
      <c r="BF347" s="155"/>
      <c r="BG347" s="155"/>
      <c r="BH347" s="155"/>
      <c r="BI347" s="154"/>
      <c r="BJ347" s="154"/>
      <c r="BK347" s="155"/>
      <c r="BL347" s="155"/>
      <c r="BM347" s="155"/>
      <c r="BN347" s="154"/>
      <c r="BO347" s="2"/>
      <c r="BP347" s="2">
        <v>1.43E-9</v>
      </c>
      <c r="BQ347" s="2">
        <v>0.24122178431999999</v>
      </c>
      <c r="BR347" s="2">
        <v>4214.0690150848004</v>
      </c>
      <c r="BS347" s="2">
        <f t="shared" si="39"/>
        <v>1.3002091026671956E-9</v>
      </c>
      <c r="BT347" s="154"/>
      <c r="BU347" s="155"/>
      <c r="BV347" s="155"/>
      <c r="BW347" s="155"/>
      <c r="BX347" s="154"/>
      <c r="BY347" s="154"/>
      <c r="BZ347" s="155"/>
      <c r="CA347" s="155"/>
      <c r="CB347" s="155"/>
      <c r="CC347" s="154"/>
      <c r="CD347" s="154"/>
      <c r="CE347" s="155"/>
      <c r="CF347" s="155"/>
      <c r="CG347" s="155"/>
      <c r="CH347" s="154"/>
      <c r="CI347" s="154"/>
      <c r="CJ347" s="155"/>
      <c r="CK347" s="155"/>
      <c r="CL347" s="155"/>
      <c r="CM347" s="154"/>
      <c r="CN347" s="154"/>
      <c r="CO347" s="155"/>
      <c r="CP347" s="155"/>
      <c r="CQ347" s="155"/>
      <c r="CR347" s="154"/>
    </row>
    <row r="348" spans="1:96" ht="13.5" x14ac:dyDescent="0.3">
      <c r="A348" s="154"/>
      <c r="B348" s="154"/>
      <c r="C348" s="154"/>
      <c r="D348" s="154"/>
      <c r="E348" s="154"/>
      <c r="F348" s="154"/>
      <c r="G348" s="154"/>
      <c r="H348" s="154"/>
      <c r="I348" s="154"/>
      <c r="J348" s="154"/>
      <c r="K348" s="154"/>
      <c r="L348" s="154"/>
      <c r="M348" s="2">
        <v>2.8499999999999999E-9</v>
      </c>
      <c r="N348" s="2">
        <v>0.30886361429999998</v>
      </c>
      <c r="O348" s="2">
        <v>11823.1616394502</v>
      </c>
      <c r="P348" s="2">
        <f t="shared" si="37"/>
        <v>-2.1756339583012756E-9</v>
      </c>
      <c r="Q348" s="154"/>
      <c r="R348" s="155"/>
      <c r="S348" s="155"/>
      <c r="T348" s="155"/>
      <c r="U348" s="154"/>
      <c r="V348" s="154"/>
      <c r="W348" s="155"/>
      <c r="X348" s="155"/>
      <c r="Y348" s="155"/>
      <c r="Z348" s="154"/>
      <c r="AA348" s="154"/>
      <c r="AB348" s="155"/>
      <c r="AC348" s="155"/>
      <c r="AD348" s="155"/>
      <c r="AE348" s="154"/>
      <c r="AF348" s="154"/>
      <c r="AG348" s="155"/>
      <c r="AH348" s="155"/>
      <c r="AI348" s="155"/>
      <c r="AJ348" s="154"/>
      <c r="AK348" s="154"/>
      <c r="AL348" s="155"/>
      <c r="AM348" s="155"/>
      <c r="AN348" s="155"/>
      <c r="AO348" s="154"/>
      <c r="AP348" s="154"/>
      <c r="AQ348" s="155"/>
      <c r="AR348" s="155"/>
      <c r="AS348" s="155"/>
      <c r="AT348" s="154"/>
      <c r="AU348" s="154"/>
      <c r="AV348" s="155"/>
      <c r="AW348" s="155"/>
      <c r="AX348" s="155"/>
      <c r="AY348" s="154"/>
      <c r="AZ348" s="154"/>
      <c r="BA348" s="155"/>
      <c r="BB348" s="155"/>
      <c r="BC348" s="155"/>
      <c r="BD348" s="154"/>
      <c r="BE348" s="154"/>
      <c r="BF348" s="155"/>
      <c r="BG348" s="155"/>
      <c r="BH348" s="155"/>
      <c r="BI348" s="154"/>
      <c r="BJ348" s="154"/>
      <c r="BK348" s="155"/>
      <c r="BL348" s="155"/>
      <c r="BM348" s="155"/>
      <c r="BN348" s="154"/>
      <c r="BO348" s="2"/>
      <c r="BP348" s="2">
        <v>1.43E-9</v>
      </c>
      <c r="BQ348" s="2">
        <v>0.88529649733000004</v>
      </c>
      <c r="BR348" s="2">
        <v>7576.5600735740009</v>
      </c>
      <c r="BS348" s="2">
        <f t="shared" si="39"/>
        <v>-2.1357955648316553E-10</v>
      </c>
      <c r="BT348" s="154"/>
      <c r="BU348" s="155"/>
      <c r="BV348" s="155"/>
      <c r="BW348" s="155"/>
      <c r="BX348" s="154"/>
      <c r="BY348" s="154"/>
      <c r="BZ348" s="155"/>
      <c r="CA348" s="155"/>
      <c r="CB348" s="155"/>
      <c r="CC348" s="154"/>
      <c r="CD348" s="154"/>
      <c r="CE348" s="155"/>
      <c r="CF348" s="155"/>
      <c r="CG348" s="155"/>
      <c r="CH348" s="154"/>
      <c r="CI348" s="154"/>
      <c r="CJ348" s="155"/>
      <c r="CK348" s="155"/>
      <c r="CL348" s="155"/>
      <c r="CM348" s="154"/>
      <c r="CN348" s="154"/>
      <c r="CO348" s="155"/>
      <c r="CP348" s="155"/>
      <c r="CQ348" s="155"/>
      <c r="CR348" s="154"/>
    </row>
    <row r="349" spans="1:96" ht="13.5" x14ac:dyDescent="0.3">
      <c r="A349" s="154"/>
      <c r="B349" s="154"/>
      <c r="C349" s="154"/>
      <c r="D349" s="154"/>
      <c r="E349" s="154"/>
      <c r="F349" s="154"/>
      <c r="G349" s="154"/>
      <c r="H349" s="154"/>
      <c r="I349" s="154"/>
      <c r="J349" s="154"/>
      <c r="K349" s="154"/>
      <c r="L349" s="154"/>
      <c r="M349" s="2">
        <v>2.8999999999999999E-9</v>
      </c>
      <c r="N349" s="2">
        <v>5.7014188248300002</v>
      </c>
      <c r="O349" s="2">
        <v>77.673770427999997</v>
      </c>
      <c r="P349" s="2">
        <f t="shared" si="37"/>
        <v>2.255320488229577E-9</v>
      </c>
      <c r="Q349" s="154"/>
      <c r="R349" s="155"/>
      <c r="S349" s="155"/>
      <c r="T349" s="155"/>
      <c r="U349" s="154"/>
      <c r="V349" s="154"/>
      <c r="W349" s="155"/>
      <c r="X349" s="155"/>
      <c r="Y349" s="155"/>
      <c r="Z349" s="154"/>
      <c r="AA349" s="154"/>
      <c r="AB349" s="155"/>
      <c r="AC349" s="155"/>
      <c r="AD349" s="155"/>
      <c r="AE349" s="154"/>
      <c r="AF349" s="154"/>
      <c r="AG349" s="155"/>
      <c r="AH349" s="155"/>
      <c r="AI349" s="155"/>
      <c r="AJ349" s="154"/>
      <c r="AK349" s="154"/>
      <c r="AL349" s="155"/>
      <c r="AM349" s="155"/>
      <c r="AN349" s="155"/>
      <c r="AO349" s="154"/>
      <c r="AP349" s="154"/>
      <c r="AQ349" s="155"/>
      <c r="AR349" s="155"/>
      <c r="AS349" s="155"/>
      <c r="AT349" s="154"/>
      <c r="AU349" s="154"/>
      <c r="AV349" s="155"/>
      <c r="AW349" s="155"/>
      <c r="AX349" s="155"/>
      <c r="AY349" s="154"/>
      <c r="AZ349" s="154"/>
      <c r="BA349" s="155"/>
      <c r="BB349" s="155"/>
      <c r="BC349" s="155"/>
      <c r="BD349" s="154"/>
      <c r="BE349" s="154"/>
      <c r="BF349" s="155"/>
      <c r="BG349" s="155"/>
      <c r="BH349" s="155"/>
      <c r="BI349" s="154"/>
      <c r="BJ349" s="154"/>
      <c r="BK349" s="155"/>
      <c r="BL349" s="155"/>
      <c r="BM349" s="155"/>
      <c r="BN349" s="154"/>
      <c r="BO349" s="2"/>
      <c r="BP349" s="2">
        <v>1.07E-9</v>
      </c>
      <c r="BQ349" s="2">
        <v>2.92124030496</v>
      </c>
      <c r="BR349" s="2">
        <v>31415.379249957001</v>
      </c>
      <c r="BS349" s="2">
        <f t="shared" si="39"/>
        <v>-4.9775922222392717E-10</v>
      </c>
      <c r="BT349" s="154"/>
      <c r="BU349" s="155"/>
      <c r="BV349" s="155"/>
      <c r="BW349" s="155"/>
      <c r="BX349" s="154"/>
      <c r="BY349" s="154"/>
      <c r="BZ349" s="155"/>
      <c r="CA349" s="155"/>
      <c r="CB349" s="155"/>
      <c r="CC349" s="154"/>
      <c r="CD349" s="154"/>
      <c r="CE349" s="155"/>
      <c r="CF349" s="155"/>
      <c r="CG349" s="155"/>
      <c r="CH349" s="154"/>
      <c r="CI349" s="154"/>
      <c r="CJ349" s="155"/>
      <c r="CK349" s="155"/>
      <c r="CL349" s="155"/>
      <c r="CM349" s="154"/>
      <c r="CN349" s="154"/>
      <c r="CO349" s="155"/>
      <c r="CP349" s="155"/>
      <c r="CQ349" s="155"/>
      <c r="CR349" s="154"/>
    </row>
    <row r="350" spans="1:96" ht="13.5" x14ac:dyDescent="0.3">
      <c r="A350" s="154"/>
      <c r="B350" s="154"/>
      <c r="C350" s="154"/>
      <c r="D350" s="154"/>
      <c r="E350" s="154"/>
      <c r="F350" s="154"/>
      <c r="G350" s="154"/>
      <c r="H350" s="154"/>
      <c r="I350" s="154"/>
      <c r="J350" s="154"/>
      <c r="K350" s="154"/>
      <c r="L350" s="154"/>
      <c r="M350" s="2">
        <v>2.5500000000000001E-9</v>
      </c>
      <c r="N350" s="2">
        <v>4.0093966443999998</v>
      </c>
      <c r="O350" s="2">
        <v>5881.4037282341997</v>
      </c>
      <c r="P350" s="2">
        <f t="shared" si="37"/>
        <v>1.3854347563084697E-9</v>
      </c>
      <c r="Q350" s="154"/>
      <c r="R350" s="155"/>
      <c r="S350" s="155"/>
      <c r="T350" s="155"/>
      <c r="U350" s="154"/>
      <c r="V350" s="154"/>
      <c r="W350" s="155"/>
      <c r="X350" s="155"/>
      <c r="Y350" s="155"/>
      <c r="Z350" s="154"/>
      <c r="AA350" s="154"/>
      <c r="AB350" s="155"/>
      <c r="AC350" s="155"/>
      <c r="AD350" s="155"/>
      <c r="AE350" s="154"/>
      <c r="AF350" s="154"/>
      <c r="AG350" s="155"/>
      <c r="AH350" s="155"/>
      <c r="AI350" s="155"/>
      <c r="AJ350" s="154"/>
      <c r="AK350" s="154"/>
      <c r="AL350" s="155"/>
      <c r="AM350" s="155"/>
      <c r="AN350" s="155"/>
      <c r="AO350" s="154"/>
      <c r="AP350" s="154"/>
      <c r="AQ350" s="155"/>
      <c r="AR350" s="155"/>
      <c r="AS350" s="155"/>
      <c r="AT350" s="154"/>
      <c r="AU350" s="154"/>
      <c r="AV350" s="155"/>
      <c r="AW350" s="155"/>
      <c r="AX350" s="155"/>
      <c r="AY350" s="154"/>
      <c r="AZ350" s="154"/>
      <c r="BA350" s="155"/>
      <c r="BB350" s="155"/>
      <c r="BC350" s="155"/>
      <c r="BD350" s="154"/>
      <c r="BE350" s="154"/>
      <c r="BF350" s="155"/>
      <c r="BG350" s="155"/>
      <c r="BH350" s="155"/>
      <c r="BI350" s="154"/>
      <c r="BJ350" s="154"/>
      <c r="BK350" s="155"/>
      <c r="BL350" s="155"/>
      <c r="BM350" s="155"/>
      <c r="BN350" s="154"/>
      <c r="BO350" s="2"/>
      <c r="BP350" s="2">
        <v>9.900000000000001E-10</v>
      </c>
      <c r="BQ350" s="2">
        <v>5.7086222707200003</v>
      </c>
      <c r="BR350" s="2">
        <v>5540.0857894587998</v>
      </c>
      <c r="BS350" s="2">
        <f t="shared" si="39"/>
        <v>1.2682579758627513E-10</v>
      </c>
      <c r="BT350" s="154"/>
      <c r="BU350" s="155"/>
      <c r="BV350" s="155"/>
      <c r="BW350" s="155"/>
      <c r="BX350" s="154"/>
      <c r="BY350" s="154"/>
      <c r="BZ350" s="155"/>
      <c r="CA350" s="155"/>
      <c r="CB350" s="155"/>
      <c r="CC350" s="154"/>
      <c r="CD350" s="154"/>
      <c r="CE350" s="155"/>
      <c r="CF350" s="155"/>
      <c r="CG350" s="155"/>
      <c r="CH350" s="154"/>
      <c r="CI350" s="154"/>
      <c r="CJ350" s="155"/>
      <c r="CK350" s="155"/>
      <c r="CL350" s="155"/>
      <c r="CM350" s="154"/>
      <c r="CN350" s="154"/>
      <c r="CO350" s="155"/>
      <c r="CP350" s="155"/>
      <c r="CQ350" s="155"/>
      <c r="CR350" s="154"/>
    </row>
    <row r="351" spans="1:96" ht="13.5" x14ac:dyDescent="0.3">
      <c r="A351" s="154"/>
      <c r="B351" s="154"/>
      <c r="C351" s="154"/>
      <c r="D351" s="154"/>
      <c r="E351" s="154"/>
      <c r="F351" s="154"/>
      <c r="G351" s="154"/>
      <c r="H351" s="154"/>
      <c r="I351" s="154"/>
      <c r="J351" s="154"/>
      <c r="K351" s="154"/>
      <c r="L351" s="154"/>
      <c r="M351" s="2">
        <v>2.5300000000000002E-9</v>
      </c>
      <c r="N351" s="2">
        <v>4.7331849367799999</v>
      </c>
      <c r="O351" s="2">
        <v>16723.350142595002</v>
      </c>
      <c r="P351" s="2">
        <f t="shared" si="37"/>
        <v>2.5152415963005962E-9</v>
      </c>
      <c r="Q351" s="154"/>
      <c r="R351" s="155"/>
      <c r="S351" s="155"/>
      <c r="T351" s="155"/>
      <c r="U351" s="154"/>
      <c r="V351" s="154"/>
      <c r="W351" s="155"/>
      <c r="X351" s="155"/>
      <c r="Y351" s="155"/>
      <c r="Z351" s="154"/>
      <c r="AA351" s="154"/>
      <c r="AB351" s="155"/>
      <c r="AC351" s="155"/>
      <c r="AD351" s="155"/>
      <c r="AE351" s="154"/>
      <c r="AF351" s="154"/>
      <c r="AG351" s="155"/>
      <c r="AH351" s="155"/>
      <c r="AI351" s="155"/>
      <c r="AJ351" s="154"/>
      <c r="AK351" s="154"/>
      <c r="AL351" s="155"/>
      <c r="AM351" s="155"/>
      <c r="AN351" s="155"/>
      <c r="AO351" s="154"/>
      <c r="AP351" s="154"/>
      <c r="AQ351" s="155"/>
      <c r="AR351" s="155"/>
      <c r="AS351" s="155"/>
      <c r="AT351" s="154"/>
      <c r="AU351" s="154"/>
      <c r="AV351" s="155"/>
      <c r="AW351" s="155"/>
      <c r="AX351" s="155"/>
      <c r="AY351" s="154"/>
      <c r="AZ351" s="154"/>
      <c r="BA351" s="155"/>
      <c r="BB351" s="155"/>
      <c r="BC351" s="155"/>
      <c r="BD351" s="154"/>
      <c r="BE351" s="154"/>
      <c r="BF351" s="155"/>
      <c r="BG351" s="155"/>
      <c r="BH351" s="155"/>
      <c r="BI351" s="154"/>
      <c r="BJ351" s="154"/>
      <c r="BK351" s="155"/>
      <c r="BL351" s="155"/>
      <c r="BM351" s="155"/>
      <c r="BN351" s="154"/>
      <c r="BO351" s="2"/>
      <c r="BP351" s="2">
        <v>1.0999999999999999E-9</v>
      </c>
      <c r="BQ351" s="2">
        <v>0.37528037383000001</v>
      </c>
      <c r="BR351" s="2">
        <v>5863.5912061161998</v>
      </c>
      <c r="BS351" s="2">
        <f t="shared" si="39"/>
        <v>2.2657323017497433E-10</v>
      </c>
      <c r="BT351" s="154"/>
      <c r="BU351" s="155"/>
      <c r="BV351" s="155"/>
      <c r="BW351" s="155"/>
      <c r="BX351" s="154"/>
      <c r="BY351" s="154"/>
      <c r="BZ351" s="155"/>
      <c r="CA351" s="155"/>
      <c r="CB351" s="155"/>
      <c r="CC351" s="154"/>
      <c r="CD351" s="154"/>
      <c r="CE351" s="155"/>
      <c r="CF351" s="155"/>
      <c r="CG351" s="155"/>
      <c r="CH351" s="154"/>
      <c r="CI351" s="154"/>
      <c r="CJ351" s="155"/>
      <c r="CK351" s="155"/>
      <c r="CL351" s="155"/>
      <c r="CM351" s="154"/>
      <c r="CN351" s="154"/>
      <c r="CO351" s="155"/>
      <c r="CP351" s="155"/>
      <c r="CQ351" s="155"/>
      <c r="CR351" s="154"/>
    </row>
    <row r="352" spans="1:96" ht="13.5" x14ac:dyDescent="0.3">
      <c r="A352" s="154"/>
      <c r="B352" s="154"/>
      <c r="C352" s="154"/>
      <c r="D352" s="154"/>
      <c r="E352" s="154"/>
      <c r="F352" s="154"/>
      <c r="G352" s="154"/>
      <c r="H352" s="154"/>
      <c r="I352" s="154"/>
      <c r="J352" s="154"/>
      <c r="K352" s="154"/>
      <c r="L352" s="154"/>
      <c r="M352" s="2">
        <v>2.28E-9</v>
      </c>
      <c r="N352" s="2">
        <v>0.95333661323999996</v>
      </c>
      <c r="O352" s="2">
        <v>5540.0857894587998</v>
      </c>
      <c r="P352" s="2">
        <f t="shared" si="37"/>
        <v>-2.2466079280770558E-9</v>
      </c>
      <c r="Q352" s="154"/>
      <c r="R352" s="155"/>
      <c r="S352" s="155"/>
      <c r="T352" s="155"/>
      <c r="U352" s="154"/>
      <c r="V352" s="154"/>
      <c r="W352" s="155"/>
      <c r="X352" s="155"/>
      <c r="Y352" s="155"/>
      <c r="Z352" s="154"/>
      <c r="AA352" s="154"/>
      <c r="AB352" s="155"/>
      <c r="AC352" s="155"/>
      <c r="AD352" s="155"/>
      <c r="AE352" s="154"/>
      <c r="AF352" s="154"/>
      <c r="AG352" s="155"/>
      <c r="AH352" s="155"/>
      <c r="AI352" s="155"/>
      <c r="AJ352" s="154"/>
      <c r="AK352" s="154"/>
      <c r="AL352" s="155"/>
      <c r="AM352" s="155"/>
      <c r="AN352" s="155"/>
      <c r="AO352" s="154"/>
      <c r="AP352" s="154"/>
      <c r="AQ352" s="155"/>
      <c r="AR352" s="155"/>
      <c r="AS352" s="155"/>
      <c r="AT352" s="154"/>
      <c r="AU352" s="154"/>
      <c r="AV352" s="155"/>
      <c r="AW352" s="155"/>
      <c r="AX352" s="155"/>
      <c r="AY352" s="154"/>
      <c r="AZ352" s="154"/>
      <c r="BA352" s="155"/>
      <c r="BB352" s="155"/>
      <c r="BC352" s="155"/>
      <c r="BD352" s="154"/>
      <c r="BE352" s="154"/>
      <c r="BF352" s="155"/>
      <c r="BG352" s="155"/>
      <c r="BH352" s="155"/>
      <c r="BI352" s="154"/>
      <c r="BJ352" s="154"/>
      <c r="BK352" s="155"/>
      <c r="BL352" s="155"/>
      <c r="BM352" s="155"/>
      <c r="BN352" s="154"/>
      <c r="BO352" s="2"/>
      <c r="BP352" s="2">
        <v>1.0399999999999999E-9</v>
      </c>
      <c r="BQ352" s="2">
        <v>4.44107178366</v>
      </c>
      <c r="BR352" s="2">
        <v>2118.7638603783998</v>
      </c>
      <c r="BS352" s="2">
        <f t="shared" si="39"/>
        <v>4.2035982264313179E-10</v>
      </c>
      <c r="BT352" s="154"/>
      <c r="BU352" s="155"/>
      <c r="BV352" s="155"/>
      <c r="BW352" s="155"/>
      <c r="BX352" s="154"/>
      <c r="BY352" s="154"/>
      <c r="BZ352" s="155"/>
      <c r="CA352" s="155"/>
      <c r="CB352" s="155"/>
      <c r="CC352" s="154"/>
      <c r="CD352" s="154"/>
      <c r="CE352" s="155"/>
      <c r="CF352" s="155"/>
      <c r="CG352" s="155"/>
      <c r="CH352" s="154"/>
      <c r="CI352" s="154"/>
      <c r="CJ352" s="155"/>
      <c r="CK352" s="155"/>
      <c r="CL352" s="155"/>
      <c r="CM352" s="154"/>
      <c r="CN352" s="154"/>
      <c r="CO352" s="155"/>
      <c r="CP352" s="155"/>
      <c r="CQ352" s="155"/>
      <c r="CR352" s="154"/>
    </row>
    <row r="353" spans="1:96" ht="13.5" x14ac:dyDescent="0.3">
      <c r="A353" s="154"/>
      <c r="B353" s="154"/>
      <c r="C353" s="154"/>
      <c r="D353" s="154"/>
      <c r="E353" s="154"/>
      <c r="F353" s="154"/>
      <c r="G353" s="154"/>
      <c r="H353" s="154"/>
      <c r="I353" s="154"/>
      <c r="J353" s="154"/>
      <c r="K353" s="154"/>
      <c r="L353" s="154"/>
      <c r="M353" s="2">
        <v>3.1899999999999999E-9</v>
      </c>
      <c r="N353" s="2">
        <v>1.3863322918900001</v>
      </c>
      <c r="O353" s="2">
        <v>163096.18036118301</v>
      </c>
      <c r="P353" s="2">
        <f t="shared" si="37"/>
        <v>1.3703587432996048E-9</v>
      </c>
      <c r="Q353" s="154"/>
      <c r="R353" s="155"/>
      <c r="S353" s="155"/>
      <c r="T353" s="155"/>
      <c r="U353" s="154"/>
      <c r="V353" s="154"/>
      <c r="W353" s="155"/>
      <c r="X353" s="155"/>
      <c r="Y353" s="155"/>
      <c r="Z353" s="154"/>
      <c r="AA353" s="154"/>
      <c r="AB353" s="155"/>
      <c r="AC353" s="155"/>
      <c r="AD353" s="155"/>
      <c r="AE353" s="154"/>
      <c r="AF353" s="154"/>
      <c r="AG353" s="155"/>
      <c r="AH353" s="155"/>
      <c r="AI353" s="155"/>
      <c r="AJ353" s="154"/>
      <c r="AK353" s="154"/>
      <c r="AL353" s="155"/>
      <c r="AM353" s="155"/>
      <c r="AN353" s="155"/>
      <c r="AO353" s="154"/>
      <c r="AP353" s="154"/>
      <c r="AQ353" s="155"/>
      <c r="AR353" s="155"/>
      <c r="AS353" s="155"/>
      <c r="AT353" s="154"/>
      <c r="AU353" s="154"/>
      <c r="AV353" s="155"/>
      <c r="AW353" s="155"/>
      <c r="AX353" s="155"/>
      <c r="AY353" s="154"/>
      <c r="AZ353" s="154"/>
      <c r="BA353" s="155"/>
      <c r="BB353" s="155"/>
      <c r="BC353" s="155"/>
      <c r="BD353" s="154"/>
      <c r="BE353" s="154"/>
      <c r="BF353" s="155"/>
      <c r="BG353" s="155"/>
      <c r="BH353" s="155"/>
      <c r="BI353" s="154"/>
      <c r="BJ353" s="154"/>
      <c r="BK353" s="155"/>
      <c r="BL353" s="155"/>
      <c r="BM353" s="155"/>
      <c r="BN353" s="154"/>
      <c r="BO353" s="2"/>
      <c r="BP353" s="2">
        <v>9.7999999999999992E-10</v>
      </c>
      <c r="BQ353" s="2">
        <v>5.9587791670600003</v>
      </c>
      <c r="BR353" s="2">
        <v>4061.2192153944002</v>
      </c>
      <c r="BS353" s="2">
        <f t="shared" si="39"/>
        <v>-9.2521422603963632E-10</v>
      </c>
      <c r="BT353" s="154"/>
      <c r="BU353" s="155"/>
      <c r="BV353" s="155"/>
      <c r="BW353" s="155"/>
      <c r="BX353" s="154"/>
      <c r="BY353" s="154"/>
      <c r="BZ353" s="155"/>
      <c r="CA353" s="155"/>
      <c r="CB353" s="155"/>
      <c r="CC353" s="154"/>
      <c r="CD353" s="154"/>
      <c r="CE353" s="155"/>
      <c r="CF353" s="155"/>
      <c r="CG353" s="155"/>
      <c r="CH353" s="154"/>
      <c r="CI353" s="154"/>
      <c r="CJ353" s="155"/>
      <c r="CK353" s="155"/>
      <c r="CL353" s="155"/>
      <c r="CM353" s="154"/>
      <c r="CN353" s="154"/>
      <c r="CO353" s="155"/>
      <c r="CP353" s="155"/>
      <c r="CQ353" s="155"/>
      <c r="CR353" s="154"/>
    </row>
    <row r="354" spans="1:96" ht="13.5" x14ac:dyDescent="0.3">
      <c r="A354" s="154"/>
      <c r="B354" s="154"/>
      <c r="C354" s="154"/>
      <c r="D354" s="154"/>
      <c r="E354" s="154"/>
      <c r="F354" s="154"/>
      <c r="G354" s="154"/>
      <c r="H354" s="154"/>
      <c r="I354" s="154"/>
      <c r="J354" s="154"/>
      <c r="K354" s="154"/>
      <c r="L354" s="154"/>
      <c r="M354" s="2">
        <v>2.2400000000000001E-9</v>
      </c>
      <c r="N354" s="2">
        <v>1.65156322696</v>
      </c>
      <c r="O354" s="2">
        <v>10027.903195729201</v>
      </c>
      <c r="P354" s="2">
        <f t="shared" si="37"/>
        <v>8.9267228809944743E-10</v>
      </c>
      <c r="Q354" s="154"/>
      <c r="R354" s="155"/>
      <c r="S354" s="155"/>
      <c r="T354" s="155"/>
      <c r="U354" s="154"/>
      <c r="V354" s="154"/>
      <c r="W354" s="155"/>
      <c r="X354" s="155"/>
      <c r="Y354" s="155"/>
      <c r="Z354" s="154"/>
      <c r="AA354" s="154"/>
      <c r="AB354" s="155"/>
      <c r="AC354" s="155"/>
      <c r="AD354" s="155"/>
      <c r="AE354" s="154"/>
      <c r="AF354" s="154"/>
      <c r="AG354" s="155"/>
      <c r="AH354" s="155"/>
      <c r="AI354" s="155"/>
      <c r="AJ354" s="154"/>
      <c r="AK354" s="154"/>
      <c r="AL354" s="155"/>
      <c r="AM354" s="155"/>
      <c r="AN354" s="155"/>
      <c r="AO354" s="154"/>
      <c r="AP354" s="154"/>
      <c r="AQ354" s="155"/>
      <c r="AR354" s="155"/>
      <c r="AS354" s="155"/>
      <c r="AT354" s="154"/>
      <c r="AU354" s="154"/>
      <c r="AV354" s="155"/>
      <c r="AW354" s="155"/>
      <c r="AX354" s="155"/>
      <c r="AY354" s="154"/>
      <c r="AZ354" s="154"/>
      <c r="BA354" s="155"/>
      <c r="BB354" s="155"/>
      <c r="BC354" s="155"/>
      <c r="BD354" s="154"/>
      <c r="BE354" s="154"/>
      <c r="BF354" s="155"/>
      <c r="BG354" s="155"/>
      <c r="BH354" s="155"/>
      <c r="BI354" s="154"/>
      <c r="BJ354" s="154"/>
      <c r="BK354" s="155"/>
      <c r="BL354" s="155"/>
      <c r="BM354" s="155"/>
      <c r="BN354" s="154"/>
      <c r="BO354" s="2"/>
      <c r="BP354" s="2">
        <v>1.13E-9</v>
      </c>
      <c r="BQ354" s="2">
        <v>1.2420685738499999</v>
      </c>
      <c r="BR354" s="2">
        <v>84672.475844504603</v>
      </c>
      <c r="BS354" s="2">
        <f t="shared" si="39"/>
        <v>1.0095210759093812E-9</v>
      </c>
      <c r="BT354" s="154"/>
      <c r="BU354" s="155"/>
      <c r="BV354" s="155"/>
      <c r="BW354" s="155"/>
      <c r="BX354" s="154"/>
      <c r="BY354" s="154"/>
      <c r="BZ354" s="155"/>
      <c r="CA354" s="155"/>
      <c r="CB354" s="155"/>
      <c r="CC354" s="154"/>
      <c r="CD354" s="154"/>
      <c r="CE354" s="155"/>
      <c r="CF354" s="155"/>
      <c r="CG354" s="155"/>
      <c r="CH354" s="154"/>
      <c r="CI354" s="154"/>
      <c r="CJ354" s="155"/>
      <c r="CK354" s="155"/>
      <c r="CL354" s="155"/>
      <c r="CM354" s="154"/>
      <c r="CN354" s="154"/>
      <c r="CO354" s="155"/>
      <c r="CP354" s="155"/>
      <c r="CQ354" s="155"/>
      <c r="CR354" s="154"/>
    </row>
    <row r="355" spans="1:96" ht="13.5" x14ac:dyDescent="0.3">
      <c r="A355" s="154"/>
      <c r="B355" s="154"/>
      <c r="C355" s="154"/>
      <c r="D355" s="154"/>
      <c r="E355" s="154"/>
      <c r="F355" s="154"/>
      <c r="G355" s="154"/>
      <c r="H355" s="154"/>
      <c r="I355" s="154"/>
      <c r="J355" s="154"/>
      <c r="K355" s="154"/>
      <c r="L355" s="154"/>
      <c r="M355" s="2">
        <v>2.2600000000000001E-9</v>
      </c>
      <c r="N355" s="2">
        <v>0.34106460604</v>
      </c>
      <c r="O355" s="2">
        <v>17796.9591667858</v>
      </c>
      <c r="P355" s="2">
        <f t="shared" si="37"/>
        <v>2.1063321656364755E-9</v>
      </c>
      <c r="Q355" s="154"/>
      <c r="R355" s="155"/>
      <c r="S355" s="155"/>
      <c r="T355" s="155"/>
      <c r="U355" s="154"/>
      <c r="V355" s="154"/>
      <c r="W355" s="155"/>
      <c r="X355" s="155"/>
      <c r="Y355" s="155"/>
      <c r="Z355" s="154"/>
      <c r="AA355" s="154"/>
      <c r="AB355" s="155"/>
      <c r="AC355" s="155"/>
      <c r="AD355" s="155"/>
      <c r="AE355" s="154"/>
      <c r="AF355" s="154"/>
      <c r="AG355" s="155"/>
      <c r="AH355" s="155"/>
      <c r="AI355" s="155"/>
      <c r="AJ355" s="154"/>
      <c r="AK355" s="154"/>
      <c r="AL355" s="155"/>
      <c r="AM355" s="155"/>
      <c r="AN355" s="155"/>
      <c r="AO355" s="154"/>
      <c r="AP355" s="154"/>
      <c r="AQ355" s="155"/>
      <c r="AR355" s="155"/>
      <c r="AS355" s="155"/>
      <c r="AT355" s="154"/>
      <c r="AU355" s="154"/>
      <c r="AV355" s="155"/>
      <c r="AW355" s="155"/>
      <c r="AX355" s="155"/>
      <c r="AY355" s="154"/>
      <c r="AZ355" s="154"/>
      <c r="BA355" s="155"/>
      <c r="BB355" s="155"/>
      <c r="BC355" s="155"/>
      <c r="BD355" s="154"/>
      <c r="BE355" s="154"/>
      <c r="BF355" s="155"/>
      <c r="BG355" s="155"/>
      <c r="BH355" s="155"/>
      <c r="BI355" s="154"/>
      <c r="BJ355" s="154"/>
      <c r="BK355" s="155"/>
      <c r="BL355" s="155"/>
      <c r="BM355" s="155"/>
      <c r="BN355" s="154"/>
      <c r="BO355" s="2"/>
      <c r="BP355" s="2">
        <v>1.2400000000000001E-9</v>
      </c>
      <c r="BQ355" s="2">
        <v>2.5561902986699998</v>
      </c>
      <c r="BR355" s="2">
        <v>12539.853380183</v>
      </c>
      <c r="BS355" s="2">
        <f t="shared" si="39"/>
        <v>5.4254634227273507E-10</v>
      </c>
      <c r="BT355" s="154"/>
      <c r="BU355" s="155"/>
      <c r="BV355" s="155"/>
      <c r="BW355" s="155"/>
      <c r="BX355" s="154"/>
      <c r="BY355" s="154"/>
      <c r="BZ355" s="155"/>
      <c r="CA355" s="155"/>
      <c r="CB355" s="155"/>
      <c r="CC355" s="154"/>
      <c r="CD355" s="154"/>
      <c r="CE355" s="155"/>
      <c r="CF355" s="155"/>
      <c r="CG355" s="155"/>
      <c r="CH355" s="154"/>
      <c r="CI355" s="154"/>
      <c r="CJ355" s="155"/>
      <c r="CK355" s="155"/>
      <c r="CL355" s="155"/>
      <c r="CM355" s="154"/>
      <c r="CN355" s="154"/>
      <c r="CO355" s="155"/>
      <c r="CP355" s="155"/>
      <c r="CQ355" s="155"/>
      <c r="CR355" s="154"/>
    </row>
    <row r="356" spans="1:96" ht="13.5" x14ac:dyDescent="0.3">
      <c r="A356" s="154"/>
      <c r="B356" s="154"/>
      <c r="C356" s="154"/>
      <c r="D356" s="154"/>
      <c r="E356" s="154"/>
      <c r="F356" s="154"/>
      <c r="G356" s="154"/>
      <c r="H356" s="154"/>
      <c r="I356" s="154"/>
      <c r="J356" s="154"/>
      <c r="K356" s="154"/>
      <c r="L356" s="154"/>
      <c r="M356" s="2">
        <v>2.3600000000000001E-9</v>
      </c>
      <c r="N356" s="2">
        <v>4.1981743192199996</v>
      </c>
      <c r="O356" s="2">
        <v>19.669760899789999</v>
      </c>
      <c r="P356" s="2">
        <f t="shared" si="37"/>
        <v>-4.5668810708414239E-10</v>
      </c>
      <c r="Q356" s="154"/>
      <c r="R356" s="155"/>
      <c r="S356" s="155"/>
      <c r="T356" s="155"/>
      <c r="U356" s="154"/>
      <c r="V356" s="154"/>
      <c r="W356" s="155"/>
      <c r="X356" s="155"/>
      <c r="Y356" s="155"/>
      <c r="Z356" s="154"/>
      <c r="AA356" s="154"/>
      <c r="AB356" s="155"/>
      <c r="AC356" s="155"/>
      <c r="AD356" s="155"/>
      <c r="AE356" s="154"/>
      <c r="AF356" s="154"/>
      <c r="AG356" s="155"/>
      <c r="AH356" s="155"/>
      <c r="AI356" s="155"/>
      <c r="AJ356" s="154"/>
      <c r="AK356" s="154"/>
      <c r="AL356" s="155"/>
      <c r="AM356" s="155"/>
      <c r="AN356" s="155"/>
      <c r="AO356" s="154"/>
      <c r="AP356" s="154"/>
      <c r="AQ356" s="155"/>
      <c r="AR356" s="155"/>
      <c r="AS356" s="155"/>
      <c r="AT356" s="154"/>
      <c r="AU356" s="154"/>
      <c r="AV356" s="155"/>
      <c r="AW356" s="155"/>
      <c r="AX356" s="155"/>
      <c r="AY356" s="154"/>
      <c r="AZ356" s="154"/>
      <c r="BA356" s="155"/>
      <c r="BB356" s="155"/>
      <c r="BC356" s="155"/>
      <c r="BD356" s="154"/>
      <c r="BE356" s="154"/>
      <c r="BF356" s="155"/>
      <c r="BG356" s="155"/>
      <c r="BH356" s="155"/>
      <c r="BI356" s="154"/>
      <c r="BJ356" s="154"/>
      <c r="BK356" s="155"/>
      <c r="BL356" s="155"/>
      <c r="BM356" s="155"/>
      <c r="BN356" s="154"/>
      <c r="BO356" s="2"/>
      <c r="BP356" s="2">
        <v>1.0999999999999999E-9</v>
      </c>
      <c r="BQ356" s="2">
        <v>3.6695209432899998</v>
      </c>
      <c r="BR356" s="2">
        <v>238004.52415723601</v>
      </c>
      <c r="BS356" s="2">
        <f t="shared" si="39"/>
        <v>4.7126763689537144E-10</v>
      </c>
      <c r="BT356" s="154"/>
      <c r="BU356" s="155"/>
      <c r="BV356" s="155"/>
      <c r="BW356" s="155"/>
      <c r="BX356" s="154"/>
      <c r="BY356" s="154"/>
      <c r="BZ356" s="155"/>
      <c r="CA356" s="155"/>
      <c r="CB356" s="155"/>
      <c r="CC356" s="154"/>
      <c r="CD356" s="154"/>
      <c r="CE356" s="155"/>
      <c r="CF356" s="155"/>
      <c r="CG356" s="155"/>
      <c r="CH356" s="154"/>
      <c r="CI356" s="154"/>
      <c r="CJ356" s="155"/>
      <c r="CK356" s="155"/>
      <c r="CL356" s="155"/>
      <c r="CM356" s="154"/>
      <c r="CN356" s="154"/>
      <c r="CO356" s="155"/>
      <c r="CP356" s="155"/>
      <c r="CQ356" s="155"/>
      <c r="CR356" s="154"/>
    </row>
    <row r="357" spans="1:96" ht="13.5" x14ac:dyDescent="0.3">
      <c r="A357" s="154"/>
      <c r="B357" s="154"/>
      <c r="C357" s="154"/>
      <c r="D357" s="154"/>
      <c r="E357" s="154"/>
      <c r="F357" s="154"/>
      <c r="G357" s="154"/>
      <c r="H357" s="154"/>
      <c r="I357" s="154"/>
      <c r="J357" s="154"/>
      <c r="K357" s="154"/>
      <c r="L357" s="154"/>
      <c r="M357" s="2">
        <v>2.7999999999999998E-9</v>
      </c>
      <c r="N357" s="2">
        <v>4.1408026897000001</v>
      </c>
      <c r="O357" s="2">
        <v>12539.853380183</v>
      </c>
      <c r="P357" s="2">
        <f t="shared" si="37"/>
        <v>2.5005947525054228E-9</v>
      </c>
      <c r="Q357" s="154"/>
      <c r="R357" s="155"/>
      <c r="S357" s="155"/>
      <c r="T357" s="155"/>
      <c r="U357" s="154"/>
      <c r="V357" s="154"/>
      <c r="W357" s="155"/>
      <c r="X357" s="155"/>
      <c r="Y357" s="155"/>
      <c r="Z357" s="154"/>
      <c r="AA357" s="154"/>
      <c r="AB357" s="155"/>
      <c r="AC357" s="155"/>
      <c r="AD357" s="155"/>
      <c r="AE357" s="154"/>
      <c r="AF357" s="154"/>
      <c r="AG357" s="155"/>
      <c r="AH357" s="155"/>
      <c r="AI357" s="155"/>
      <c r="AJ357" s="154"/>
      <c r="AK357" s="154"/>
      <c r="AL357" s="155"/>
      <c r="AM357" s="155"/>
      <c r="AN357" s="155"/>
      <c r="AO357" s="154"/>
      <c r="AP357" s="154"/>
      <c r="AQ357" s="155"/>
      <c r="AR357" s="155"/>
      <c r="AS357" s="155"/>
      <c r="AT357" s="154"/>
      <c r="AU357" s="154"/>
      <c r="AV357" s="155"/>
      <c r="AW357" s="155"/>
      <c r="AX357" s="155"/>
      <c r="AY357" s="154"/>
      <c r="AZ357" s="154"/>
      <c r="BA357" s="155"/>
      <c r="BB357" s="155"/>
      <c r="BC357" s="155"/>
      <c r="BD357" s="154"/>
      <c r="BE357" s="154"/>
      <c r="BF357" s="155"/>
      <c r="BG357" s="155"/>
      <c r="BH357" s="155"/>
      <c r="BI357" s="154"/>
      <c r="BJ357" s="154"/>
      <c r="BK357" s="155"/>
      <c r="BL357" s="155"/>
      <c r="BM357" s="155"/>
      <c r="BN357" s="154"/>
      <c r="BO357" s="2"/>
      <c r="BP357" s="2">
        <v>1.1200000000000001E-9</v>
      </c>
      <c r="BQ357" s="2">
        <v>4.3251242294300001</v>
      </c>
      <c r="BR357" s="2">
        <v>97238.627544487405</v>
      </c>
      <c r="BS357" s="2">
        <f t="shared" si="39"/>
        <v>1.0692987081873185E-9</v>
      </c>
      <c r="BT357" s="154"/>
      <c r="BU357" s="155"/>
      <c r="BV357" s="155"/>
      <c r="BW357" s="155"/>
      <c r="BX357" s="154"/>
      <c r="BY357" s="154"/>
      <c r="BZ357" s="155"/>
      <c r="CA357" s="155"/>
      <c r="CB357" s="155"/>
      <c r="CC357" s="154"/>
      <c r="CD357" s="154"/>
      <c r="CE357" s="155"/>
      <c r="CF357" s="155"/>
      <c r="CG357" s="155"/>
      <c r="CH357" s="154"/>
      <c r="CI357" s="154"/>
      <c r="CJ357" s="155"/>
      <c r="CK357" s="155"/>
      <c r="CL357" s="155"/>
      <c r="CM357" s="154"/>
      <c r="CN357" s="154"/>
      <c r="CO357" s="155"/>
      <c r="CP357" s="155"/>
      <c r="CQ357" s="155"/>
      <c r="CR357" s="154"/>
    </row>
    <row r="358" spans="1:96" ht="13.5" x14ac:dyDescent="0.3">
      <c r="A358" s="154"/>
      <c r="B358" s="154"/>
      <c r="C358" s="154"/>
      <c r="D358" s="154"/>
      <c r="E358" s="154"/>
      <c r="F358" s="154"/>
      <c r="G358" s="154"/>
      <c r="H358" s="154"/>
      <c r="I358" s="154"/>
      <c r="J358" s="154"/>
      <c r="K358" s="154"/>
      <c r="L358" s="154"/>
      <c r="M358" s="2">
        <v>2.7499999999999998E-9</v>
      </c>
      <c r="N358" s="2">
        <v>5.5030693024800001</v>
      </c>
      <c r="O358" s="2">
        <v>32.532550791399999</v>
      </c>
      <c r="P358" s="2">
        <f t="shared" si="37"/>
        <v>2.663331081436242E-9</v>
      </c>
      <c r="Q358" s="154"/>
      <c r="R358" s="155"/>
      <c r="S358" s="155"/>
      <c r="T358" s="155"/>
      <c r="U358" s="154"/>
      <c r="V358" s="154"/>
      <c r="W358" s="155"/>
      <c r="X358" s="155"/>
      <c r="Y358" s="155"/>
      <c r="Z358" s="154"/>
      <c r="AA358" s="154"/>
      <c r="AB358" s="155"/>
      <c r="AC358" s="155"/>
      <c r="AD358" s="155"/>
      <c r="AE358" s="154"/>
      <c r="AF358" s="154"/>
      <c r="AG358" s="155"/>
      <c r="AH358" s="155"/>
      <c r="AI358" s="155"/>
      <c r="AJ358" s="154"/>
      <c r="AK358" s="154"/>
      <c r="AL358" s="155"/>
      <c r="AM358" s="155"/>
      <c r="AN358" s="155"/>
      <c r="AO358" s="154"/>
      <c r="AP358" s="154"/>
      <c r="AQ358" s="155"/>
      <c r="AR358" s="155"/>
      <c r="AS358" s="155"/>
      <c r="AT358" s="154"/>
      <c r="AU358" s="154"/>
      <c r="AV358" s="155"/>
      <c r="AW358" s="155"/>
      <c r="AX358" s="155"/>
      <c r="AY358" s="154"/>
      <c r="AZ358" s="154"/>
      <c r="BA358" s="155"/>
      <c r="BB358" s="155"/>
      <c r="BC358" s="155"/>
      <c r="BD358" s="154"/>
      <c r="BE358" s="154"/>
      <c r="BF358" s="155"/>
      <c r="BG358" s="155"/>
      <c r="BH358" s="155"/>
      <c r="BI358" s="154"/>
      <c r="BJ358" s="154"/>
      <c r="BK358" s="155"/>
      <c r="BL358" s="155"/>
      <c r="BM358" s="155"/>
      <c r="BN358" s="154"/>
      <c r="BO358" s="2"/>
      <c r="BP358" s="2">
        <v>9.6999999999999996E-10</v>
      </c>
      <c r="BQ358" s="2">
        <v>3.70151541181</v>
      </c>
      <c r="BR358" s="2">
        <v>11720.0688652316</v>
      </c>
      <c r="BS358" s="2">
        <f t="shared" si="39"/>
        <v>7.285496226724729E-10</v>
      </c>
      <c r="BT358" s="154"/>
      <c r="BU358" s="155"/>
      <c r="BV358" s="155"/>
      <c r="BW358" s="155"/>
      <c r="BX358" s="154"/>
      <c r="BY358" s="154"/>
      <c r="BZ358" s="155"/>
      <c r="CA358" s="155"/>
      <c r="CB358" s="155"/>
      <c r="CC358" s="154"/>
      <c r="CD358" s="154"/>
      <c r="CE358" s="155"/>
      <c r="CF358" s="155"/>
      <c r="CG358" s="155"/>
      <c r="CH358" s="154"/>
      <c r="CI358" s="154"/>
      <c r="CJ358" s="155"/>
      <c r="CK358" s="155"/>
      <c r="CL358" s="155"/>
      <c r="CM358" s="154"/>
      <c r="CN358" s="154"/>
      <c r="CO358" s="155"/>
      <c r="CP358" s="155"/>
      <c r="CQ358" s="155"/>
      <c r="CR358" s="154"/>
    </row>
    <row r="359" spans="1:96" ht="13.5" x14ac:dyDescent="0.3">
      <c r="A359" s="154"/>
      <c r="B359" s="154"/>
      <c r="C359" s="154"/>
      <c r="D359" s="154"/>
      <c r="E359" s="154"/>
      <c r="F359" s="154"/>
      <c r="G359" s="154"/>
      <c r="H359" s="154"/>
      <c r="I359" s="154"/>
      <c r="J359" s="154"/>
      <c r="K359" s="154"/>
      <c r="L359" s="154"/>
      <c r="M359" s="2">
        <v>2.23E-9</v>
      </c>
      <c r="N359" s="2">
        <v>5.23334210294</v>
      </c>
      <c r="O359" s="2">
        <v>56.898374935600003</v>
      </c>
      <c r="P359" s="2">
        <f t="shared" si="37"/>
        <v>2.2124040306429384E-9</v>
      </c>
      <c r="Q359" s="154"/>
      <c r="R359" s="155"/>
      <c r="S359" s="155"/>
      <c r="T359" s="155"/>
      <c r="U359" s="154"/>
      <c r="V359" s="154"/>
      <c r="W359" s="155"/>
      <c r="X359" s="155"/>
      <c r="Y359" s="155"/>
      <c r="Z359" s="154"/>
      <c r="AA359" s="154"/>
      <c r="AB359" s="155"/>
      <c r="AC359" s="155"/>
      <c r="AD359" s="155"/>
      <c r="AE359" s="154"/>
      <c r="AF359" s="154"/>
      <c r="AG359" s="155"/>
      <c r="AH359" s="155"/>
      <c r="AI359" s="155"/>
      <c r="AJ359" s="154"/>
      <c r="AK359" s="154"/>
      <c r="AL359" s="155"/>
      <c r="AM359" s="155"/>
      <c r="AN359" s="155"/>
      <c r="AO359" s="154"/>
      <c r="AP359" s="154"/>
      <c r="AQ359" s="155"/>
      <c r="AR359" s="155"/>
      <c r="AS359" s="155"/>
      <c r="AT359" s="154"/>
      <c r="AU359" s="154"/>
      <c r="AV359" s="155"/>
      <c r="AW359" s="155"/>
      <c r="AX359" s="155"/>
      <c r="AY359" s="154"/>
      <c r="AZ359" s="154"/>
      <c r="BA359" s="155"/>
      <c r="BB359" s="155"/>
      <c r="BC359" s="155"/>
      <c r="BD359" s="154"/>
      <c r="BE359" s="154"/>
      <c r="BF359" s="155"/>
      <c r="BG359" s="155"/>
      <c r="BH359" s="155"/>
      <c r="BI359" s="154"/>
      <c r="BJ359" s="154"/>
      <c r="BK359" s="155"/>
      <c r="BL359" s="155"/>
      <c r="BM359" s="155"/>
      <c r="BN359" s="154"/>
      <c r="BO359" s="2"/>
      <c r="BP359" s="2">
        <v>1.2E-9</v>
      </c>
      <c r="BQ359" s="2">
        <v>1.2689563025199999</v>
      </c>
      <c r="BR359" s="2">
        <v>12043.574281888999</v>
      </c>
      <c r="BS359" s="2">
        <f t="shared" si="39"/>
        <v>-6.0652500522559702E-10</v>
      </c>
      <c r="BT359" s="154"/>
      <c r="BU359" s="155"/>
      <c r="BV359" s="155"/>
      <c r="BW359" s="155"/>
      <c r="BX359" s="154"/>
      <c r="BY359" s="154"/>
      <c r="BZ359" s="155"/>
      <c r="CA359" s="155"/>
      <c r="CB359" s="155"/>
      <c r="CC359" s="154"/>
      <c r="CD359" s="154"/>
      <c r="CE359" s="155"/>
      <c r="CF359" s="155"/>
      <c r="CG359" s="155"/>
      <c r="CH359" s="154"/>
      <c r="CI359" s="154"/>
      <c r="CJ359" s="155"/>
      <c r="CK359" s="155"/>
      <c r="CL359" s="155"/>
      <c r="CM359" s="154"/>
      <c r="CN359" s="154"/>
      <c r="CO359" s="155"/>
      <c r="CP359" s="155"/>
      <c r="CQ359" s="155"/>
      <c r="CR359" s="154"/>
    </row>
    <row r="360" spans="1:96" ht="13.5" x14ac:dyDescent="0.3">
      <c r="A360" s="154"/>
      <c r="B360" s="154"/>
      <c r="C360" s="154"/>
      <c r="D360" s="154"/>
      <c r="E360" s="154"/>
      <c r="F360" s="154"/>
      <c r="G360" s="154"/>
      <c r="H360" s="154"/>
      <c r="I360" s="154"/>
      <c r="J360" s="154"/>
      <c r="K360" s="154"/>
      <c r="L360" s="154"/>
      <c r="M360" s="2">
        <v>2.1700000000000002E-9</v>
      </c>
      <c r="N360" s="2">
        <v>6.0858788178700003</v>
      </c>
      <c r="O360" s="2">
        <v>6805.6532680852006</v>
      </c>
      <c r="P360" s="2">
        <f t="shared" si="37"/>
        <v>-2.0122436556307045E-9</v>
      </c>
      <c r="Q360" s="154"/>
      <c r="R360" s="155"/>
      <c r="S360" s="155"/>
      <c r="T360" s="155"/>
      <c r="U360" s="154"/>
      <c r="V360" s="154"/>
      <c r="W360" s="155"/>
      <c r="X360" s="155"/>
      <c r="Y360" s="155"/>
      <c r="Z360" s="154"/>
      <c r="AA360" s="154"/>
      <c r="AB360" s="155"/>
      <c r="AC360" s="155"/>
      <c r="AD360" s="155"/>
      <c r="AE360" s="154"/>
      <c r="AF360" s="154"/>
      <c r="AG360" s="155"/>
      <c r="AH360" s="155"/>
      <c r="AI360" s="155"/>
      <c r="AJ360" s="154"/>
      <c r="AK360" s="154"/>
      <c r="AL360" s="155"/>
      <c r="AM360" s="155"/>
      <c r="AN360" s="155"/>
      <c r="AO360" s="154"/>
      <c r="AP360" s="154"/>
      <c r="AQ360" s="155"/>
      <c r="AR360" s="155"/>
      <c r="AS360" s="155"/>
      <c r="AT360" s="154"/>
      <c r="AU360" s="154"/>
      <c r="AV360" s="155"/>
      <c r="AW360" s="155"/>
      <c r="AX360" s="155"/>
      <c r="AY360" s="154"/>
      <c r="AZ360" s="154"/>
      <c r="BA360" s="155"/>
      <c r="BB360" s="155"/>
      <c r="BC360" s="155"/>
      <c r="BD360" s="154"/>
      <c r="BE360" s="154"/>
      <c r="BF360" s="155"/>
      <c r="BG360" s="155"/>
      <c r="BH360" s="155"/>
      <c r="BI360" s="154"/>
      <c r="BJ360" s="154"/>
      <c r="BK360" s="155"/>
      <c r="BL360" s="155"/>
      <c r="BM360" s="155"/>
      <c r="BN360" s="154"/>
      <c r="BO360" s="2"/>
      <c r="BP360" s="2">
        <v>9.4000000000000006E-10</v>
      </c>
      <c r="BQ360" s="2">
        <v>2.56461130309</v>
      </c>
      <c r="BR360" s="2">
        <v>19004.647949408401</v>
      </c>
      <c r="BS360" s="2">
        <f t="shared" si="39"/>
        <v>-9.176620283163309E-10</v>
      </c>
      <c r="BT360" s="154"/>
      <c r="BU360" s="155"/>
      <c r="BV360" s="155"/>
      <c r="BW360" s="155"/>
      <c r="BX360" s="154"/>
      <c r="BY360" s="154"/>
      <c r="BZ360" s="155"/>
      <c r="CA360" s="155"/>
      <c r="CB360" s="155"/>
      <c r="CC360" s="154"/>
      <c r="CD360" s="154"/>
      <c r="CE360" s="155"/>
      <c r="CF360" s="155"/>
      <c r="CG360" s="155"/>
      <c r="CH360" s="154"/>
      <c r="CI360" s="154"/>
      <c r="CJ360" s="155"/>
      <c r="CK360" s="155"/>
      <c r="CL360" s="155"/>
      <c r="CM360" s="154"/>
      <c r="CN360" s="154"/>
      <c r="CO360" s="155"/>
      <c r="CP360" s="155"/>
      <c r="CQ360" s="155"/>
      <c r="CR360" s="154"/>
    </row>
    <row r="361" spans="1:96" ht="13.5" x14ac:dyDescent="0.3">
      <c r="A361" s="154"/>
      <c r="B361" s="154"/>
      <c r="C361" s="154"/>
      <c r="D361" s="154"/>
      <c r="E361" s="154"/>
      <c r="F361" s="154"/>
      <c r="G361" s="154"/>
      <c r="H361" s="154"/>
      <c r="I361" s="154"/>
      <c r="J361" s="154"/>
      <c r="K361" s="154"/>
      <c r="L361" s="154"/>
      <c r="M361" s="2">
        <v>2.7999999999999998E-9</v>
      </c>
      <c r="N361" s="2">
        <v>4.5247204465299999</v>
      </c>
      <c r="O361" s="2">
        <v>6016.4688082696002</v>
      </c>
      <c r="P361" s="2">
        <f t="shared" si="37"/>
        <v>-3.9575551058818662E-10</v>
      </c>
      <c r="Q361" s="154"/>
      <c r="R361" s="155"/>
      <c r="S361" s="155"/>
      <c r="T361" s="155"/>
      <c r="U361" s="154"/>
      <c r="V361" s="154"/>
      <c r="W361" s="155"/>
      <c r="X361" s="155"/>
      <c r="Y361" s="155"/>
      <c r="Z361" s="154"/>
      <c r="AA361" s="154"/>
      <c r="AB361" s="155"/>
      <c r="AC361" s="155"/>
      <c r="AD361" s="155"/>
      <c r="AE361" s="154"/>
      <c r="AF361" s="154"/>
      <c r="AG361" s="155"/>
      <c r="AH361" s="155"/>
      <c r="AI361" s="155"/>
      <c r="AJ361" s="154"/>
      <c r="AK361" s="154"/>
      <c r="AL361" s="155"/>
      <c r="AM361" s="155"/>
      <c r="AN361" s="155"/>
      <c r="AO361" s="154"/>
      <c r="AP361" s="154"/>
      <c r="AQ361" s="155"/>
      <c r="AR361" s="155"/>
      <c r="AS361" s="155"/>
      <c r="AT361" s="154"/>
      <c r="AU361" s="154"/>
      <c r="AV361" s="155"/>
      <c r="AW361" s="155"/>
      <c r="AX361" s="155"/>
      <c r="AY361" s="154"/>
      <c r="AZ361" s="154"/>
      <c r="BA361" s="155"/>
      <c r="BB361" s="155"/>
      <c r="BC361" s="155"/>
      <c r="BD361" s="154"/>
      <c r="BE361" s="154"/>
      <c r="BF361" s="155"/>
      <c r="BG361" s="155"/>
      <c r="BH361" s="155"/>
      <c r="BI361" s="154"/>
      <c r="BJ361" s="154"/>
      <c r="BK361" s="155"/>
      <c r="BL361" s="155"/>
      <c r="BM361" s="155"/>
      <c r="BN361" s="154"/>
      <c r="BO361" s="2"/>
      <c r="BP361" s="2">
        <v>1.1700000000000001E-9</v>
      </c>
      <c r="BQ361" s="2">
        <v>3.6542562268399998</v>
      </c>
      <c r="BR361" s="2">
        <v>34520.309309380798</v>
      </c>
      <c r="BS361" s="2">
        <f t="shared" si="39"/>
        <v>4.7026189242782466E-10</v>
      </c>
      <c r="BT361" s="154"/>
      <c r="BU361" s="155"/>
      <c r="BV361" s="155"/>
      <c r="BW361" s="155"/>
      <c r="BX361" s="154"/>
      <c r="BY361" s="154"/>
      <c r="BZ361" s="155"/>
      <c r="CA361" s="155"/>
      <c r="CB361" s="155"/>
      <c r="CC361" s="154"/>
      <c r="CD361" s="154"/>
      <c r="CE361" s="155"/>
      <c r="CF361" s="155"/>
      <c r="CG361" s="155"/>
      <c r="CH361" s="154"/>
      <c r="CI361" s="154"/>
      <c r="CJ361" s="155"/>
      <c r="CK361" s="155"/>
      <c r="CL361" s="155"/>
      <c r="CM361" s="154"/>
      <c r="CN361" s="154"/>
      <c r="CO361" s="155"/>
      <c r="CP361" s="155"/>
      <c r="CQ361" s="155"/>
      <c r="CR361" s="154"/>
    </row>
    <row r="362" spans="1:96" ht="13.5" x14ac:dyDescent="0.3">
      <c r="A362" s="154"/>
      <c r="B362" s="154"/>
      <c r="C362" s="154"/>
      <c r="D362" s="154"/>
      <c r="E362" s="154"/>
      <c r="F362" s="154"/>
      <c r="G362" s="154"/>
      <c r="H362" s="154"/>
      <c r="I362" s="154"/>
      <c r="J362" s="154"/>
      <c r="K362" s="154"/>
      <c r="L362" s="154"/>
      <c r="M362" s="2">
        <v>2.2699999999999998E-9</v>
      </c>
      <c r="N362" s="2">
        <v>5.0650984373699997</v>
      </c>
      <c r="O362" s="2">
        <v>6277.552925684</v>
      </c>
      <c r="P362" s="2">
        <f t="shared" si="37"/>
        <v>2.2199852389096165E-9</v>
      </c>
      <c r="Q362" s="154"/>
      <c r="R362" s="155"/>
      <c r="S362" s="155"/>
      <c r="T362" s="155"/>
      <c r="U362" s="154"/>
      <c r="V362" s="154"/>
      <c r="W362" s="155"/>
      <c r="X362" s="155"/>
      <c r="Y362" s="155"/>
      <c r="Z362" s="154"/>
      <c r="AA362" s="154"/>
      <c r="AB362" s="155"/>
      <c r="AC362" s="155"/>
      <c r="AD362" s="155"/>
      <c r="AE362" s="154"/>
      <c r="AF362" s="154"/>
      <c r="AG362" s="155"/>
      <c r="AH362" s="155"/>
      <c r="AI362" s="155"/>
      <c r="AJ362" s="154"/>
      <c r="AK362" s="154"/>
      <c r="AL362" s="155"/>
      <c r="AM362" s="155"/>
      <c r="AN362" s="155"/>
      <c r="AO362" s="154"/>
      <c r="AP362" s="154"/>
      <c r="AQ362" s="155"/>
      <c r="AR362" s="155"/>
      <c r="AS362" s="155"/>
      <c r="AT362" s="154"/>
      <c r="AU362" s="154"/>
      <c r="AV362" s="155"/>
      <c r="AW362" s="155"/>
      <c r="AX362" s="155"/>
      <c r="AY362" s="154"/>
      <c r="AZ362" s="154"/>
      <c r="BA362" s="155"/>
      <c r="BB362" s="155"/>
      <c r="BC362" s="155"/>
      <c r="BD362" s="154"/>
      <c r="BE362" s="154"/>
      <c r="BF362" s="155"/>
      <c r="BG362" s="155"/>
      <c r="BH362" s="155"/>
      <c r="BI362" s="154"/>
      <c r="BJ362" s="154"/>
      <c r="BK362" s="155"/>
      <c r="BL362" s="155"/>
      <c r="BM362" s="155"/>
      <c r="BN362" s="154"/>
      <c r="BO362" s="2"/>
      <c r="BP362" s="2">
        <v>9.7999999999999992E-10</v>
      </c>
      <c r="BQ362" s="2">
        <v>0.13589994287000001</v>
      </c>
      <c r="BR362" s="2">
        <v>11080.1715789176</v>
      </c>
      <c r="BS362" s="2">
        <f t="shared" si="39"/>
        <v>-5.0611259915764954E-10</v>
      </c>
      <c r="BT362" s="154"/>
      <c r="BU362" s="155"/>
      <c r="BV362" s="155"/>
      <c r="BW362" s="155"/>
      <c r="BX362" s="154"/>
      <c r="BY362" s="154"/>
      <c r="BZ362" s="155"/>
      <c r="CA362" s="155"/>
      <c r="CB362" s="155"/>
      <c r="CC362" s="154"/>
      <c r="CD362" s="154"/>
      <c r="CE362" s="155"/>
      <c r="CF362" s="155"/>
      <c r="CG362" s="155"/>
      <c r="CH362" s="154"/>
      <c r="CI362" s="154"/>
      <c r="CJ362" s="155"/>
      <c r="CK362" s="155"/>
      <c r="CL362" s="155"/>
      <c r="CM362" s="154"/>
      <c r="CN362" s="154"/>
      <c r="CO362" s="155"/>
      <c r="CP362" s="155"/>
      <c r="CQ362" s="155"/>
      <c r="CR362" s="154"/>
    </row>
    <row r="363" spans="1:96" ht="13.5" x14ac:dyDescent="0.3">
      <c r="A363" s="154"/>
      <c r="B363" s="154"/>
      <c r="C363" s="154"/>
      <c r="D363" s="154"/>
      <c r="E363" s="154"/>
      <c r="F363" s="154"/>
      <c r="G363" s="154"/>
      <c r="H363" s="154"/>
      <c r="I363" s="154"/>
      <c r="J363" s="154"/>
      <c r="K363" s="154"/>
      <c r="L363" s="154"/>
      <c r="M363" s="2">
        <v>2.2600000000000001E-9</v>
      </c>
      <c r="N363" s="2">
        <v>5.1775515430499999</v>
      </c>
      <c r="O363" s="2">
        <v>11720.0688652316</v>
      </c>
      <c r="P363" s="2">
        <f t="shared" si="37"/>
        <v>1.645987595601049E-9</v>
      </c>
      <c r="Q363" s="154"/>
      <c r="R363" s="155"/>
      <c r="S363" s="155"/>
      <c r="T363" s="155"/>
      <c r="U363" s="154"/>
      <c r="V363" s="154"/>
      <c r="W363" s="155"/>
      <c r="X363" s="155"/>
      <c r="Y363" s="155"/>
      <c r="Z363" s="154"/>
      <c r="AA363" s="154"/>
      <c r="AB363" s="155"/>
      <c r="AC363" s="155"/>
      <c r="AD363" s="155"/>
      <c r="AE363" s="154"/>
      <c r="AF363" s="154"/>
      <c r="AG363" s="155"/>
      <c r="AH363" s="155"/>
      <c r="AI363" s="155"/>
      <c r="AJ363" s="154"/>
      <c r="AK363" s="154"/>
      <c r="AL363" s="155"/>
      <c r="AM363" s="155"/>
      <c r="AN363" s="155"/>
      <c r="AO363" s="154"/>
      <c r="AP363" s="154"/>
      <c r="AQ363" s="155"/>
      <c r="AR363" s="155"/>
      <c r="AS363" s="155"/>
      <c r="AT363" s="154"/>
      <c r="AU363" s="154"/>
      <c r="AV363" s="155"/>
      <c r="AW363" s="155"/>
      <c r="AX363" s="155"/>
      <c r="AY363" s="154"/>
      <c r="AZ363" s="154"/>
      <c r="BA363" s="155"/>
      <c r="BB363" s="155"/>
      <c r="BC363" s="155"/>
      <c r="BD363" s="154"/>
      <c r="BE363" s="154"/>
      <c r="BF363" s="155"/>
      <c r="BG363" s="155"/>
      <c r="BH363" s="155"/>
      <c r="BI363" s="154"/>
      <c r="BJ363" s="154"/>
      <c r="BK363" s="155"/>
      <c r="BL363" s="155"/>
      <c r="BM363" s="155"/>
      <c r="BN363" s="154"/>
      <c r="BO363" s="2"/>
      <c r="BP363" s="2">
        <v>9.6999999999999996E-10</v>
      </c>
      <c r="BQ363" s="2">
        <v>5.3833011525299996</v>
      </c>
      <c r="BR363" s="2">
        <v>7834.1210726394002</v>
      </c>
      <c r="BS363" s="2">
        <f t="shared" si="39"/>
        <v>7.5583819538769053E-10</v>
      </c>
      <c r="BT363" s="154"/>
      <c r="BU363" s="155"/>
      <c r="BV363" s="155"/>
      <c r="BW363" s="155"/>
      <c r="BX363" s="154"/>
      <c r="BY363" s="154"/>
      <c r="BZ363" s="155"/>
      <c r="CA363" s="155"/>
      <c r="CB363" s="155"/>
      <c r="CC363" s="154"/>
      <c r="CD363" s="154"/>
      <c r="CE363" s="155"/>
      <c r="CF363" s="155"/>
      <c r="CG363" s="155"/>
      <c r="CH363" s="154"/>
      <c r="CI363" s="154"/>
      <c r="CJ363" s="155"/>
      <c r="CK363" s="155"/>
      <c r="CL363" s="155"/>
      <c r="CM363" s="154"/>
      <c r="CN363" s="154"/>
      <c r="CO363" s="155"/>
      <c r="CP363" s="155"/>
      <c r="CQ363" s="155"/>
      <c r="CR363" s="154"/>
    </row>
    <row r="364" spans="1:96" ht="13.5" x14ac:dyDescent="0.3">
      <c r="A364" s="154"/>
      <c r="B364" s="154"/>
      <c r="C364" s="154"/>
      <c r="D364" s="154"/>
      <c r="E364" s="154"/>
      <c r="F364" s="154"/>
      <c r="G364" s="154"/>
      <c r="H364" s="154"/>
      <c r="I364" s="154"/>
      <c r="J364" s="154"/>
      <c r="K364" s="154"/>
      <c r="L364" s="154"/>
      <c r="M364" s="2">
        <v>2.45E-9</v>
      </c>
      <c r="N364" s="2">
        <v>3.9648627030600001</v>
      </c>
      <c r="O364" s="2">
        <v>22.775201450800001</v>
      </c>
      <c r="P364" s="2">
        <f t="shared" si="37"/>
        <v>-9.0332350493547075E-10</v>
      </c>
      <c r="Q364" s="154"/>
      <c r="R364" s="155"/>
      <c r="S364" s="155"/>
      <c r="T364" s="155"/>
      <c r="U364" s="154"/>
      <c r="V364" s="154"/>
      <c r="W364" s="155"/>
      <c r="X364" s="155"/>
      <c r="Y364" s="155"/>
      <c r="Z364" s="154"/>
      <c r="AA364" s="154"/>
      <c r="AB364" s="155"/>
      <c r="AC364" s="155"/>
      <c r="AD364" s="155"/>
      <c r="AE364" s="154"/>
      <c r="AF364" s="154"/>
      <c r="AG364" s="155"/>
      <c r="AH364" s="155"/>
      <c r="AI364" s="155"/>
      <c r="AJ364" s="154"/>
      <c r="AK364" s="154"/>
      <c r="AL364" s="155"/>
      <c r="AM364" s="155"/>
      <c r="AN364" s="155"/>
      <c r="AO364" s="154"/>
      <c r="AP364" s="154"/>
      <c r="AQ364" s="155"/>
      <c r="AR364" s="155"/>
      <c r="AS364" s="155"/>
      <c r="AT364" s="154"/>
      <c r="AU364" s="154"/>
      <c r="AV364" s="155"/>
      <c r="AW364" s="155"/>
      <c r="AX364" s="155"/>
      <c r="AY364" s="154"/>
      <c r="AZ364" s="154"/>
      <c r="BA364" s="155"/>
      <c r="BB364" s="155"/>
      <c r="BC364" s="155"/>
      <c r="BD364" s="154"/>
      <c r="BE364" s="154"/>
      <c r="BF364" s="155"/>
      <c r="BG364" s="155"/>
      <c r="BH364" s="155"/>
      <c r="BI364" s="154"/>
      <c r="BJ364" s="154"/>
      <c r="BK364" s="155"/>
      <c r="BL364" s="155"/>
      <c r="BM364" s="155"/>
      <c r="BN364" s="154"/>
      <c r="BO364" s="2"/>
      <c r="BP364" s="2">
        <v>9.6999999999999996E-10</v>
      </c>
      <c r="BQ364" s="2">
        <v>2.4672209672199998</v>
      </c>
      <c r="BR364" s="2">
        <v>71980.633574731095</v>
      </c>
      <c r="BS364" s="2">
        <f t="shared" si="39"/>
        <v>-9.410522616931772E-10</v>
      </c>
      <c r="BT364" s="154"/>
      <c r="BU364" s="155"/>
      <c r="BV364" s="155"/>
      <c r="BW364" s="155"/>
      <c r="BX364" s="154"/>
      <c r="BY364" s="154"/>
      <c r="BZ364" s="155"/>
      <c r="CA364" s="155"/>
      <c r="CB364" s="155"/>
      <c r="CC364" s="154"/>
      <c r="CD364" s="154"/>
      <c r="CE364" s="155"/>
      <c r="CF364" s="155"/>
      <c r="CG364" s="155"/>
      <c r="CH364" s="154"/>
      <c r="CI364" s="154"/>
      <c r="CJ364" s="155"/>
      <c r="CK364" s="155"/>
      <c r="CL364" s="155"/>
      <c r="CM364" s="154"/>
      <c r="CN364" s="154"/>
      <c r="CO364" s="155"/>
      <c r="CP364" s="155"/>
      <c r="CQ364" s="155"/>
      <c r="CR364" s="154"/>
    </row>
    <row r="365" spans="1:96" ht="13.5" x14ac:dyDescent="0.3">
      <c r="A365" s="154"/>
      <c r="B365" s="154"/>
      <c r="C365" s="154"/>
      <c r="D365" s="154"/>
      <c r="E365" s="154"/>
      <c r="F365" s="154"/>
      <c r="G365" s="154"/>
      <c r="H365" s="154"/>
      <c r="I365" s="154"/>
      <c r="J365" s="154"/>
      <c r="K365" s="154"/>
      <c r="L365" s="154"/>
      <c r="M365" s="2">
        <v>2.1999999999999998E-9</v>
      </c>
      <c r="N365" s="2">
        <v>4.7207808196999999</v>
      </c>
      <c r="O365" s="2">
        <v>6.6285589000099998</v>
      </c>
      <c r="P365" s="2">
        <f t="shared" si="37"/>
        <v>2.5474212315030555E-10</v>
      </c>
      <c r="Q365" s="154"/>
      <c r="R365" s="155"/>
      <c r="S365" s="155"/>
      <c r="T365" s="155"/>
      <c r="U365" s="154"/>
      <c r="V365" s="154"/>
      <c r="W365" s="155"/>
      <c r="X365" s="155"/>
      <c r="Y365" s="155"/>
      <c r="Z365" s="154"/>
      <c r="AA365" s="154"/>
      <c r="AB365" s="155"/>
      <c r="AC365" s="155"/>
      <c r="AD365" s="155"/>
      <c r="AE365" s="154"/>
      <c r="AF365" s="154"/>
      <c r="AG365" s="155"/>
      <c r="AH365" s="155"/>
      <c r="AI365" s="155"/>
      <c r="AJ365" s="154"/>
      <c r="AK365" s="154"/>
      <c r="AL365" s="155"/>
      <c r="AM365" s="155"/>
      <c r="AN365" s="155"/>
      <c r="AO365" s="154"/>
      <c r="AP365" s="154"/>
      <c r="AQ365" s="155"/>
      <c r="AR365" s="155"/>
      <c r="AS365" s="155"/>
      <c r="AT365" s="154"/>
      <c r="AU365" s="154"/>
      <c r="AV365" s="155"/>
      <c r="AW365" s="155"/>
      <c r="AX365" s="155"/>
      <c r="AY365" s="154"/>
      <c r="AZ365" s="154"/>
      <c r="BA365" s="155"/>
      <c r="BB365" s="155"/>
      <c r="BC365" s="155"/>
      <c r="BD365" s="154"/>
      <c r="BE365" s="154"/>
      <c r="BF365" s="155"/>
      <c r="BG365" s="155"/>
      <c r="BH365" s="155"/>
      <c r="BI365" s="154"/>
      <c r="BJ365" s="154"/>
      <c r="BK365" s="155"/>
      <c r="BL365" s="155"/>
      <c r="BM365" s="155"/>
      <c r="BN365" s="154"/>
      <c r="BO365" s="2"/>
      <c r="BP365" s="2">
        <v>9.5000000000000003E-10</v>
      </c>
      <c r="BQ365" s="2">
        <v>5.3695833045099999</v>
      </c>
      <c r="BR365" s="2">
        <v>6288.5987742988</v>
      </c>
      <c r="BS365" s="2">
        <f t="shared" si="39"/>
        <v>7.3013963087091658E-10</v>
      </c>
      <c r="BT365" s="154"/>
      <c r="BU365" s="155"/>
      <c r="BV365" s="155"/>
      <c r="BW365" s="155"/>
      <c r="BX365" s="154"/>
      <c r="BY365" s="154"/>
      <c r="BZ365" s="155"/>
      <c r="CA365" s="155"/>
      <c r="CB365" s="155"/>
      <c r="CC365" s="154"/>
      <c r="CD365" s="154"/>
      <c r="CE365" s="155"/>
      <c r="CF365" s="155"/>
      <c r="CG365" s="155"/>
      <c r="CH365" s="154"/>
      <c r="CI365" s="154"/>
      <c r="CJ365" s="155"/>
      <c r="CK365" s="155"/>
      <c r="CL365" s="155"/>
      <c r="CM365" s="154"/>
      <c r="CN365" s="154"/>
      <c r="CO365" s="155"/>
      <c r="CP365" s="155"/>
      <c r="CQ365" s="155"/>
      <c r="CR365" s="154"/>
    </row>
    <row r="366" spans="1:96" ht="13.5" x14ac:dyDescent="0.3">
      <c r="A366" s="154"/>
      <c r="B366" s="154"/>
      <c r="C366" s="154"/>
      <c r="D366" s="154"/>
      <c r="E366" s="154"/>
      <c r="F366" s="154"/>
      <c r="G366" s="154"/>
      <c r="H366" s="154"/>
      <c r="I366" s="154"/>
      <c r="J366" s="154"/>
      <c r="K366" s="154"/>
      <c r="L366" s="154"/>
      <c r="M366" s="2">
        <v>2.0700000000000001E-9</v>
      </c>
      <c r="N366" s="2">
        <v>5.7170140395100004</v>
      </c>
      <c r="O366" s="2">
        <v>41.550790984800003</v>
      </c>
      <c r="P366" s="2">
        <f t="shared" si="37"/>
        <v>2.0577845193357175E-9</v>
      </c>
      <c r="Q366" s="154"/>
      <c r="R366" s="155"/>
      <c r="S366" s="155"/>
      <c r="T366" s="155"/>
      <c r="U366" s="154"/>
      <c r="V366" s="154"/>
      <c r="W366" s="155"/>
      <c r="X366" s="155"/>
      <c r="Y366" s="155"/>
      <c r="Z366" s="154"/>
      <c r="AA366" s="154"/>
      <c r="AB366" s="155"/>
      <c r="AC366" s="155"/>
      <c r="AD366" s="155"/>
      <c r="AE366" s="154"/>
      <c r="AF366" s="154"/>
      <c r="AG366" s="155"/>
      <c r="AH366" s="155"/>
      <c r="AI366" s="155"/>
      <c r="AJ366" s="154"/>
      <c r="AK366" s="154"/>
      <c r="AL366" s="155"/>
      <c r="AM366" s="155"/>
      <c r="AN366" s="155"/>
      <c r="AO366" s="154"/>
      <c r="AP366" s="154"/>
      <c r="AQ366" s="155"/>
      <c r="AR366" s="155"/>
      <c r="AS366" s="155"/>
      <c r="AT366" s="154"/>
      <c r="AU366" s="154"/>
      <c r="AV366" s="155"/>
      <c r="AW366" s="155"/>
      <c r="AX366" s="155"/>
      <c r="AY366" s="154"/>
      <c r="AZ366" s="154"/>
      <c r="BA366" s="155"/>
      <c r="BB366" s="155"/>
      <c r="BC366" s="155"/>
      <c r="BD366" s="154"/>
      <c r="BE366" s="154"/>
      <c r="BF366" s="155"/>
      <c r="BG366" s="155"/>
      <c r="BH366" s="155"/>
      <c r="BI366" s="154"/>
      <c r="BJ366" s="154"/>
      <c r="BK366" s="155"/>
      <c r="BL366" s="155"/>
      <c r="BM366" s="155"/>
      <c r="BN366" s="154"/>
      <c r="BO366" s="2"/>
      <c r="BP366" s="2">
        <v>1.1100000000000001E-9</v>
      </c>
      <c r="BQ366" s="2">
        <v>5.0196192031300004</v>
      </c>
      <c r="BR366" s="2">
        <v>11823.1616394502</v>
      </c>
      <c r="BS366" s="2">
        <f t="shared" si="39"/>
        <v>-7.1561867838294397E-10</v>
      </c>
      <c r="BT366" s="154"/>
      <c r="BU366" s="155"/>
      <c r="BV366" s="155"/>
      <c r="BW366" s="155"/>
      <c r="BX366" s="154"/>
      <c r="BY366" s="154"/>
      <c r="BZ366" s="155"/>
      <c r="CA366" s="155"/>
      <c r="CB366" s="155"/>
      <c r="CC366" s="154"/>
      <c r="CD366" s="154"/>
      <c r="CE366" s="155"/>
      <c r="CF366" s="155"/>
      <c r="CG366" s="155"/>
      <c r="CH366" s="154"/>
      <c r="CI366" s="154"/>
      <c r="CJ366" s="155"/>
      <c r="CK366" s="155"/>
      <c r="CL366" s="155"/>
      <c r="CM366" s="154"/>
      <c r="CN366" s="154"/>
      <c r="CO366" s="155"/>
      <c r="CP366" s="155"/>
      <c r="CQ366" s="155"/>
      <c r="CR366" s="154"/>
    </row>
    <row r="367" spans="1:96" ht="13.5" x14ac:dyDescent="0.3">
      <c r="A367" s="154"/>
      <c r="B367" s="154"/>
      <c r="C367" s="154"/>
      <c r="D367" s="154"/>
      <c r="E367" s="154"/>
      <c r="F367" s="154"/>
      <c r="G367" s="154"/>
      <c r="H367" s="154"/>
      <c r="I367" s="154"/>
      <c r="J367" s="154"/>
      <c r="K367" s="154"/>
      <c r="L367" s="154"/>
      <c r="M367" s="2">
        <v>2.04E-9</v>
      </c>
      <c r="N367" s="2">
        <v>3.9122741125</v>
      </c>
      <c r="O367" s="2">
        <v>2699.7348193175999</v>
      </c>
      <c r="P367" s="2">
        <f t="shared" si="37"/>
        <v>-1.6396864252041317E-9</v>
      </c>
      <c r="Q367" s="154"/>
      <c r="R367" s="155"/>
      <c r="S367" s="155"/>
      <c r="T367" s="155"/>
      <c r="U367" s="154"/>
      <c r="V367" s="154"/>
      <c r="W367" s="155"/>
      <c r="X367" s="155"/>
      <c r="Y367" s="155"/>
      <c r="Z367" s="154"/>
      <c r="AA367" s="154"/>
      <c r="AB367" s="155"/>
      <c r="AC367" s="155"/>
      <c r="AD367" s="155"/>
      <c r="AE367" s="154"/>
      <c r="AF367" s="154"/>
      <c r="AG367" s="155"/>
      <c r="AH367" s="155"/>
      <c r="AI367" s="155"/>
      <c r="AJ367" s="154"/>
      <c r="AK367" s="154"/>
      <c r="AL367" s="155"/>
      <c r="AM367" s="155"/>
      <c r="AN367" s="155"/>
      <c r="AO367" s="154"/>
      <c r="AP367" s="154"/>
      <c r="AQ367" s="155"/>
      <c r="AR367" s="155"/>
      <c r="AS367" s="155"/>
      <c r="AT367" s="154"/>
      <c r="AU367" s="154"/>
      <c r="AV367" s="155"/>
      <c r="AW367" s="155"/>
      <c r="AX367" s="155"/>
      <c r="AY367" s="154"/>
      <c r="AZ367" s="154"/>
      <c r="BA367" s="155"/>
      <c r="BB367" s="155"/>
      <c r="BC367" s="155"/>
      <c r="BD367" s="154"/>
      <c r="BE367" s="154"/>
      <c r="BF367" s="155"/>
      <c r="BG367" s="155"/>
      <c r="BH367" s="155"/>
      <c r="BI367" s="154"/>
      <c r="BJ367" s="154"/>
      <c r="BK367" s="155"/>
      <c r="BL367" s="155"/>
      <c r="BM367" s="155"/>
      <c r="BN367" s="154"/>
      <c r="BO367" s="2"/>
      <c r="BP367" s="2">
        <v>8.9999999999999999E-10</v>
      </c>
      <c r="BQ367" s="2">
        <v>2.7229980452500002</v>
      </c>
      <c r="BR367" s="2">
        <v>26880.319813032602</v>
      </c>
      <c r="BS367" s="2">
        <f t="shared" si="39"/>
        <v>7.8431125148702159E-10</v>
      </c>
      <c r="BT367" s="154"/>
      <c r="BU367" s="155"/>
      <c r="BV367" s="155"/>
      <c r="BW367" s="155"/>
      <c r="BX367" s="154"/>
      <c r="BY367" s="154"/>
      <c r="BZ367" s="155"/>
      <c r="CA367" s="155"/>
      <c r="CB367" s="155"/>
      <c r="CC367" s="154"/>
      <c r="CD367" s="154"/>
      <c r="CE367" s="155"/>
      <c r="CF367" s="155"/>
      <c r="CG367" s="155"/>
      <c r="CH367" s="154"/>
      <c r="CI367" s="154"/>
      <c r="CJ367" s="155"/>
      <c r="CK367" s="155"/>
      <c r="CL367" s="155"/>
      <c r="CM367" s="154"/>
      <c r="CN367" s="154"/>
      <c r="CO367" s="155"/>
      <c r="CP367" s="155"/>
      <c r="CQ367" s="155"/>
      <c r="CR367" s="154"/>
    </row>
    <row r="368" spans="1:96" ht="13.5" x14ac:dyDescent="0.3">
      <c r="A368" s="154"/>
      <c r="B368" s="154"/>
      <c r="C368" s="154"/>
      <c r="D368" s="154"/>
      <c r="E368" s="154"/>
      <c r="F368" s="154"/>
      <c r="G368" s="154"/>
      <c r="H368" s="154"/>
      <c r="I368" s="154"/>
      <c r="J368" s="154"/>
      <c r="K368" s="154"/>
      <c r="L368" s="154"/>
      <c r="M368" s="2">
        <v>2.09E-9</v>
      </c>
      <c r="N368" s="2">
        <v>0.86881969011000004</v>
      </c>
      <c r="O368" s="2">
        <v>6321.1035226271997</v>
      </c>
      <c r="P368" s="2">
        <f t="shared" si="37"/>
        <v>-2.0704068376590062E-9</v>
      </c>
      <c r="Q368" s="154"/>
      <c r="R368" s="155"/>
      <c r="S368" s="155"/>
      <c r="T368" s="155"/>
      <c r="U368" s="154"/>
      <c r="V368" s="154"/>
      <c r="W368" s="155"/>
      <c r="X368" s="155"/>
      <c r="Y368" s="155"/>
      <c r="Z368" s="154"/>
      <c r="AA368" s="154"/>
      <c r="AB368" s="155"/>
      <c r="AC368" s="155"/>
      <c r="AD368" s="155"/>
      <c r="AE368" s="154"/>
      <c r="AF368" s="154"/>
      <c r="AG368" s="155"/>
      <c r="AH368" s="155"/>
      <c r="AI368" s="155"/>
      <c r="AJ368" s="154"/>
      <c r="AK368" s="154"/>
      <c r="AL368" s="155"/>
      <c r="AM368" s="155"/>
      <c r="AN368" s="155"/>
      <c r="AO368" s="154"/>
      <c r="AP368" s="154"/>
      <c r="AQ368" s="155"/>
      <c r="AR368" s="155"/>
      <c r="AS368" s="155"/>
      <c r="AT368" s="154"/>
      <c r="AU368" s="154"/>
      <c r="AV368" s="155"/>
      <c r="AW368" s="155"/>
      <c r="AX368" s="155"/>
      <c r="AY368" s="154"/>
      <c r="AZ368" s="154"/>
      <c r="BA368" s="155"/>
      <c r="BB368" s="155"/>
      <c r="BC368" s="155"/>
      <c r="BD368" s="154"/>
      <c r="BE368" s="154"/>
      <c r="BF368" s="155"/>
      <c r="BG368" s="155"/>
      <c r="BH368" s="155"/>
      <c r="BI368" s="154"/>
      <c r="BJ368" s="154"/>
      <c r="BK368" s="155"/>
      <c r="BL368" s="155"/>
      <c r="BM368" s="155"/>
      <c r="BN368" s="154"/>
      <c r="BO368" s="2"/>
      <c r="BP368" s="2">
        <v>9.900000000000001E-10</v>
      </c>
      <c r="BQ368" s="2">
        <v>0.90164266377000002</v>
      </c>
      <c r="BR368" s="2">
        <v>18635.928454536199</v>
      </c>
      <c r="BS368" s="2">
        <f t="shared" si="39"/>
        <v>-4.0436236633370789E-10</v>
      </c>
      <c r="BT368" s="154"/>
      <c r="BU368" s="155"/>
      <c r="BV368" s="155"/>
      <c r="BW368" s="155"/>
      <c r="BX368" s="154"/>
      <c r="BY368" s="154"/>
      <c r="BZ368" s="155"/>
      <c r="CA368" s="155"/>
      <c r="CB368" s="155"/>
      <c r="CC368" s="154"/>
      <c r="CD368" s="154"/>
      <c r="CE368" s="155"/>
      <c r="CF368" s="155"/>
      <c r="CG368" s="155"/>
      <c r="CH368" s="154"/>
      <c r="CI368" s="154"/>
      <c r="CJ368" s="155"/>
      <c r="CK368" s="155"/>
      <c r="CL368" s="155"/>
      <c r="CM368" s="154"/>
      <c r="CN368" s="154"/>
      <c r="CO368" s="155"/>
      <c r="CP368" s="155"/>
      <c r="CQ368" s="155"/>
      <c r="CR368" s="154"/>
    </row>
    <row r="369" spans="1:96" ht="13.5" x14ac:dyDescent="0.3">
      <c r="A369" s="154"/>
      <c r="B369" s="154"/>
      <c r="C369" s="154"/>
      <c r="D369" s="154"/>
      <c r="E369" s="154"/>
      <c r="F369" s="154"/>
      <c r="G369" s="154"/>
      <c r="H369" s="154"/>
      <c r="I369" s="154"/>
      <c r="J369" s="154"/>
      <c r="K369" s="154"/>
      <c r="L369" s="154"/>
      <c r="M369" s="2">
        <v>2.0000000000000001E-9</v>
      </c>
      <c r="N369" s="2">
        <v>2.1198444527300002</v>
      </c>
      <c r="O369" s="2">
        <v>4274.5183108323999</v>
      </c>
      <c r="P369" s="2">
        <f t="shared" si="37"/>
        <v>-1.5160621019762438E-9</v>
      </c>
      <c r="Q369" s="154"/>
      <c r="R369" s="155"/>
      <c r="S369" s="155"/>
      <c r="T369" s="155"/>
      <c r="U369" s="154"/>
      <c r="V369" s="154"/>
      <c r="W369" s="155"/>
      <c r="X369" s="155"/>
      <c r="Y369" s="155"/>
      <c r="Z369" s="154"/>
      <c r="AA369" s="154"/>
      <c r="AB369" s="155"/>
      <c r="AC369" s="155"/>
      <c r="AD369" s="155"/>
      <c r="AE369" s="154"/>
      <c r="AF369" s="154"/>
      <c r="AG369" s="155"/>
      <c r="AH369" s="155"/>
      <c r="AI369" s="155"/>
      <c r="AJ369" s="154"/>
      <c r="AK369" s="154"/>
      <c r="AL369" s="155"/>
      <c r="AM369" s="155"/>
      <c r="AN369" s="155"/>
      <c r="AO369" s="154"/>
      <c r="AP369" s="154"/>
      <c r="AQ369" s="155"/>
      <c r="AR369" s="155"/>
      <c r="AS369" s="155"/>
      <c r="AT369" s="154"/>
      <c r="AU369" s="154"/>
      <c r="AV369" s="155"/>
      <c r="AW369" s="155"/>
      <c r="AX369" s="155"/>
      <c r="AY369" s="154"/>
      <c r="AZ369" s="154"/>
      <c r="BA369" s="155"/>
      <c r="BB369" s="155"/>
      <c r="BC369" s="155"/>
      <c r="BD369" s="154"/>
      <c r="BE369" s="154"/>
      <c r="BF369" s="155"/>
      <c r="BG369" s="155"/>
      <c r="BH369" s="155"/>
      <c r="BI369" s="154"/>
      <c r="BJ369" s="154"/>
      <c r="BK369" s="155"/>
      <c r="BL369" s="155"/>
      <c r="BM369" s="155"/>
      <c r="BN369" s="154"/>
      <c r="BO369" s="2"/>
      <c r="BP369" s="2">
        <v>1.26E-9</v>
      </c>
      <c r="BQ369" s="2">
        <v>4.7872217784700002</v>
      </c>
      <c r="BR369" s="2">
        <v>305281.94307104801</v>
      </c>
      <c r="BS369" s="2">
        <f t="shared" si="39"/>
        <v>1.0595761322002548E-9</v>
      </c>
      <c r="BT369" s="154"/>
      <c r="BU369" s="155"/>
      <c r="BV369" s="155"/>
      <c r="BW369" s="155"/>
      <c r="BX369" s="154"/>
      <c r="BY369" s="154"/>
      <c r="BZ369" s="155"/>
      <c r="CA369" s="155"/>
      <c r="CB369" s="155"/>
      <c r="CC369" s="154"/>
      <c r="CD369" s="154"/>
      <c r="CE369" s="155"/>
      <c r="CF369" s="155"/>
      <c r="CG369" s="155"/>
      <c r="CH369" s="154"/>
      <c r="CI369" s="154"/>
      <c r="CJ369" s="155"/>
      <c r="CK369" s="155"/>
      <c r="CL369" s="155"/>
      <c r="CM369" s="154"/>
      <c r="CN369" s="154"/>
      <c r="CO369" s="155"/>
      <c r="CP369" s="155"/>
      <c r="CQ369" s="155"/>
      <c r="CR369" s="154"/>
    </row>
    <row r="370" spans="1:96" ht="13.5" x14ac:dyDescent="0.3">
      <c r="A370" s="154"/>
      <c r="B370" s="154"/>
      <c r="C370" s="154"/>
      <c r="D370" s="154"/>
      <c r="E370" s="154"/>
      <c r="F370" s="154"/>
      <c r="G370" s="154"/>
      <c r="H370" s="154"/>
      <c r="I370" s="154"/>
      <c r="J370" s="154"/>
      <c r="K370" s="154"/>
      <c r="L370" s="154"/>
      <c r="M370" s="2">
        <v>2.0000000000000001E-9</v>
      </c>
      <c r="N370" s="2">
        <v>5.3983988816300004</v>
      </c>
      <c r="O370" s="2">
        <v>6019.9919266185998</v>
      </c>
      <c r="P370" s="2">
        <f t="shared" si="37"/>
        <v>-1.7570032325548753E-9</v>
      </c>
      <c r="Q370" s="154"/>
      <c r="R370" s="155"/>
      <c r="S370" s="155"/>
      <c r="T370" s="155"/>
      <c r="U370" s="154"/>
      <c r="V370" s="154"/>
      <c r="W370" s="155"/>
      <c r="X370" s="155"/>
      <c r="Y370" s="155"/>
      <c r="Z370" s="154"/>
      <c r="AA370" s="154"/>
      <c r="AB370" s="155"/>
      <c r="AC370" s="155"/>
      <c r="AD370" s="155"/>
      <c r="AE370" s="154"/>
      <c r="AF370" s="154"/>
      <c r="AG370" s="155"/>
      <c r="AH370" s="155"/>
      <c r="AI370" s="155"/>
      <c r="AJ370" s="154"/>
      <c r="AK370" s="154"/>
      <c r="AL370" s="155"/>
      <c r="AM370" s="155"/>
      <c r="AN370" s="155"/>
      <c r="AO370" s="154"/>
      <c r="AP370" s="154"/>
      <c r="AQ370" s="155"/>
      <c r="AR370" s="155"/>
      <c r="AS370" s="155"/>
      <c r="AT370" s="154"/>
      <c r="AU370" s="154"/>
      <c r="AV370" s="155"/>
      <c r="AW370" s="155"/>
      <c r="AX370" s="155"/>
      <c r="AY370" s="154"/>
      <c r="AZ370" s="154"/>
      <c r="BA370" s="155"/>
      <c r="BB370" s="155"/>
      <c r="BC370" s="155"/>
      <c r="BD370" s="154"/>
      <c r="BE370" s="154"/>
      <c r="BF370" s="155"/>
      <c r="BG370" s="155"/>
      <c r="BH370" s="155"/>
      <c r="BI370" s="154"/>
      <c r="BJ370" s="154"/>
      <c r="BK370" s="155"/>
      <c r="BL370" s="155"/>
      <c r="BM370" s="155"/>
      <c r="BN370" s="154"/>
      <c r="BO370" s="2"/>
      <c r="BP370" s="2">
        <v>9.2999999999999999E-10</v>
      </c>
      <c r="BQ370" s="2">
        <v>0.21240380045999999</v>
      </c>
      <c r="BR370" s="2">
        <v>18139.294501415901</v>
      </c>
      <c r="BS370" s="2">
        <f t="shared" si="39"/>
        <v>8.2456915058648317E-10</v>
      </c>
      <c r="BT370" s="154"/>
      <c r="BU370" s="155"/>
      <c r="BV370" s="155"/>
      <c r="BW370" s="155"/>
      <c r="BX370" s="154"/>
      <c r="BY370" s="154"/>
      <c r="BZ370" s="155"/>
      <c r="CA370" s="155"/>
      <c r="CB370" s="155"/>
      <c r="CC370" s="154"/>
      <c r="CD370" s="154"/>
      <c r="CE370" s="155"/>
      <c r="CF370" s="155"/>
      <c r="CG370" s="155"/>
      <c r="CH370" s="154"/>
      <c r="CI370" s="154"/>
      <c r="CJ370" s="155"/>
      <c r="CK370" s="155"/>
      <c r="CL370" s="155"/>
      <c r="CM370" s="154"/>
      <c r="CN370" s="154"/>
      <c r="CO370" s="155"/>
      <c r="CP370" s="155"/>
      <c r="CQ370" s="155"/>
      <c r="CR370" s="154"/>
    </row>
    <row r="371" spans="1:96" ht="13.5" x14ac:dyDescent="0.3">
      <c r="A371" s="154"/>
      <c r="B371" s="154"/>
      <c r="C371" s="154"/>
      <c r="D371" s="154"/>
      <c r="E371" s="154"/>
      <c r="F371" s="154"/>
      <c r="G371" s="154"/>
      <c r="H371" s="154"/>
      <c r="I371" s="154"/>
      <c r="J371" s="154"/>
      <c r="K371" s="154"/>
      <c r="L371" s="154"/>
      <c r="M371" s="2">
        <v>2.09E-9</v>
      </c>
      <c r="N371" s="2">
        <v>5.6760629166300003</v>
      </c>
      <c r="O371" s="2">
        <v>11293.4706743556</v>
      </c>
      <c r="P371" s="2">
        <f t="shared" si="37"/>
        <v>1.7156072906464422E-9</v>
      </c>
      <c r="Q371" s="154"/>
      <c r="R371" s="155"/>
      <c r="S371" s="155"/>
      <c r="T371" s="155"/>
      <c r="U371" s="154"/>
      <c r="V371" s="154"/>
      <c r="W371" s="155"/>
      <c r="X371" s="155"/>
      <c r="Y371" s="155"/>
      <c r="Z371" s="154"/>
      <c r="AA371" s="154"/>
      <c r="AB371" s="155"/>
      <c r="AC371" s="155"/>
      <c r="AD371" s="155"/>
      <c r="AE371" s="154"/>
      <c r="AF371" s="154"/>
      <c r="AG371" s="155"/>
      <c r="AH371" s="155"/>
      <c r="AI371" s="155"/>
      <c r="AJ371" s="154"/>
      <c r="AK371" s="154"/>
      <c r="AL371" s="155"/>
      <c r="AM371" s="155"/>
      <c r="AN371" s="155"/>
      <c r="AO371" s="154"/>
      <c r="AP371" s="154"/>
      <c r="AQ371" s="155"/>
      <c r="AR371" s="155"/>
      <c r="AS371" s="155"/>
      <c r="AT371" s="154"/>
      <c r="AU371" s="154"/>
      <c r="AV371" s="155"/>
      <c r="AW371" s="155"/>
      <c r="AX371" s="155"/>
      <c r="AY371" s="154"/>
      <c r="AZ371" s="154"/>
      <c r="BA371" s="155"/>
      <c r="BB371" s="155"/>
      <c r="BC371" s="155"/>
      <c r="BD371" s="154"/>
      <c r="BE371" s="154"/>
      <c r="BF371" s="155"/>
      <c r="BG371" s="155"/>
      <c r="BH371" s="155"/>
      <c r="BI371" s="154"/>
      <c r="BJ371" s="154"/>
      <c r="BK371" s="155"/>
      <c r="BL371" s="155"/>
      <c r="BM371" s="155"/>
      <c r="BN371" s="154"/>
      <c r="BO371" s="2"/>
      <c r="BP371" s="2">
        <v>1.2400000000000001E-9</v>
      </c>
      <c r="BQ371" s="2">
        <v>5.0097949556600003</v>
      </c>
      <c r="BR371" s="2">
        <v>172146.97134054001</v>
      </c>
      <c r="BS371" s="2">
        <f t="shared" si="39"/>
        <v>3.3438157464722181E-10</v>
      </c>
      <c r="BT371" s="154"/>
      <c r="BU371" s="155"/>
      <c r="BV371" s="155"/>
      <c r="BW371" s="155"/>
      <c r="BX371" s="154"/>
      <c r="BY371" s="154"/>
      <c r="BZ371" s="155"/>
      <c r="CA371" s="155"/>
      <c r="CB371" s="155"/>
      <c r="CC371" s="154"/>
      <c r="CD371" s="154"/>
      <c r="CE371" s="155"/>
      <c r="CF371" s="155"/>
      <c r="CG371" s="155"/>
      <c r="CH371" s="154"/>
      <c r="CI371" s="154"/>
      <c r="CJ371" s="155"/>
      <c r="CK371" s="155"/>
      <c r="CL371" s="155"/>
      <c r="CM371" s="154"/>
      <c r="CN371" s="154"/>
      <c r="CO371" s="155"/>
      <c r="CP371" s="155"/>
      <c r="CQ371" s="155"/>
      <c r="CR371" s="154"/>
    </row>
    <row r="372" spans="1:96" ht="13.5" x14ac:dyDescent="0.3">
      <c r="A372" s="154"/>
      <c r="B372" s="154"/>
      <c r="C372" s="154"/>
      <c r="D372" s="154"/>
      <c r="E372" s="154"/>
      <c r="F372" s="154"/>
      <c r="G372" s="154"/>
      <c r="H372" s="154"/>
      <c r="I372" s="154"/>
      <c r="J372" s="154"/>
      <c r="K372" s="154"/>
      <c r="L372" s="154"/>
      <c r="M372" s="2">
        <v>2.52E-9</v>
      </c>
      <c r="N372" s="2">
        <v>1.64965729351</v>
      </c>
      <c r="O372" s="2">
        <v>9380.9596727171975</v>
      </c>
      <c r="P372" s="2">
        <f t="shared" si="37"/>
        <v>-2.5126907192521773E-9</v>
      </c>
      <c r="Q372" s="154"/>
      <c r="R372" s="155"/>
      <c r="S372" s="155"/>
      <c r="T372" s="155"/>
      <c r="U372" s="154"/>
      <c r="V372" s="154"/>
      <c r="W372" s="155"/>
      <c r="X372" s="155"/>
      <c r="Y372" s="155"/>
      <c r="Z372" s="154"/>
      <c r="AA372" s="154"/>
      <c r="AB372" s="155"/>
      <c r="AC372" s="155"/>
      <c r="AD372" s="155"/>
      <c r="AE372" s="154"/>
      <c r="AF372" s="154"/>
      <c r="AG372" s="155"/>
      <c r="AH372" s="155"/>
      <c r="AI372" s="155"/>
      <c r="AJ372" s="154"/>
      <c r="AK372" s="154"/>
      <c r="AL372" s="155"/>
      <c r="AM372" s="155"/>
      <c r="AN372" s="155"/>
      <c r="AO372" s="154"/>
      <c r="AP372" s="154"/>
      <c r="AQ372" s="155"/>
      <c r="AR372" s="155"/>
      <c r="AS372" s="155"/>
      <c r="AT372" s="154"/>
      <c r="AU372" s="154"/>
      <c r="AV372" s="155"/>
      <c r="AW372" s="155"/>
      <c r="AX372" s="155"/>
      <c r="AY372" s="154"/>
      <c r="AZ372" s="154"/>
      <c r="BA372" s="155"/>
      <c r="BB372" s="155"/>
      <c r="BC372" s="155"/>
      <c r="BD372" s="154"/>
      <c r="BE372" s="154"/>
      <c r="BF372" s="155"/>
      <c r="BG372" s="155"/>
      <c r="BH372" s="155"/>
      <c r="BI372" s="154"/>
      <c r="BJ372" s="154"/>
      <c r="BK372" s="155"/>
      <c r="BL372" s="155"/>
      <c r="BM372" s="155"/>
      <c r="BN372" s="154"/>
      <c r="BO372" s="2"/>
      <c r="BP372" s="2">
        <v>9.900000000000001E-10</v>
      </c>
      <c r="BQ372" s="2">
        <v>5.6709002647500002</v>
      </c>
      <c r="BR372" s="2">
        <v>16522.659716002199</v>
      </c>
      <c r="BS372" s="2">
        <f t="shared" si="39"/>
        <v>-7.4971253546337666E-10</v>
      </c>
      <c r="BT372" s="154"/>
      <c r="BU372" s="155"/>
      <c r="BV372" s="155"/>
      <c r="BW372" s="155"/>
      <c r="BX372" s="154"/>
      <c r="BY372" s="154"/>
      <c r="BZ372" s="155"/>
      <c r="CA372" s="155"/>
      <c r="CB372" s="155"/>
      <c r="CC372" s="154"/>
      <c r="CD372" s="154"/>
      <c r="CE372" s="155"/>
      <c r="CF372" s="155"/>
      <c r="CG372" s="155"/>
      <c r="CH372" s="154"/>
      <c r="CI372" s="154"/>
      <c r="CJ372" s="155"/>
      <c r="CK372" s="155"/>
      <c r="CL372" s="155"/>
      <c r="CM372" s="154"/>
      <c r="CN372" s="154"/>
      <c r="CO372" s="155"/>
      <c r="CP372" s="155"/>
      <c r="CQ372" s="155"/>
      <c r="CR372" s="154"/>
    </row>
    <row r="373" spans="1:96" ht="13.5" x14ac:dyDescent="0.3">
      <c r="A373" s="154"/>
      <c r="B373" s="154"/>
      <c r="C373" s="154"/>
      <c r="D373" s="154"/>
      <c r="E373" s="154"/>
      <c r="F373" s="154"/>
      <c r="G373" s="154"/>
      <c r="H373" s="154"/>
      <c r="I373" s="154"/>
      <c r="J373" s="154"/>
      <c r="K373" s="154"/>
      <c r="L373" s="154"/>
      <c r="M373" s="2">
        <v>2.7499999999999998E-9</v>
      </c>
      <c r="N373" s="2">
        <v>5.0482690350599997</v>
      </c>
      <c r="O373" s="2">
        <v>73.297125859000005</v>
      </c>
      <c r="P373" s="2">
        <f t="shared" si="37"/>
        <v>2.7472859152194453E-9</v>
      </c>
      <c r="Q373" s="154"/>
      <c r="R373" s="155"/>
      <c r="S373" s="155"/>
      <c r="T373" s="155"/>
      <c r="U373" s="154"/>
      <c r="V373" s="154"/>
      <c r="W373" s="155"/>
      <c r="X373" s="155"/>
      <c r="Y373" s="155"/>
      <c r="Z373" s="154"/>
      <c r="AA373" s="154"/>
      <c r="AB373" s="155"/>
      <c r="AC373" s="155"/>
      <c r="AD373" s="155"/>
      <c r="AE373" s="154"/>
      <c r="AF373" s="154"/>
      <c r="AG373" s="155"/>
      <c r="AH373" s="155"/>
      <c r="AI373" s="155"/>
      <c r="AJ373" s="154"/>
      <c r="AK373" s="154"/>
      <c r="AL373" s="155"/>
      <c r="AM373" s="155"/>
      <c r="AN373" s="155"/>
      <c r="AO373" s="154"/>
      <c r="AP373" s="154"/>
      <c r="AQ373" s="155"/>
      <c r="AR373" s="155"/>
      <c r="AS373" s="155"/>
      <c r="AT373" s="154"/>
      <c r="AU373" s="154"/>
      <c r="AV373" s="155"/>
      <c r="AW373" s="155"/>
      <c r="AX373" s="155"/>
      <c r="AY373" s="154"/>
      <c r="AZ373" s="154"/>
      <c r="BA373" s="155"/>
      <c r="BB373" s="155"/>
      <c r="BC373" s="155"/>
      <c r="BD373" s="154"/>
      <c r="BE373" s="154"/>
      <c r="BF373" s="155"/>
      <c r="BG373" s="155"/>
      <c r="BH373" s="155"/>
      <c r="BI373" s="154"/>
      <c r="BJ373" s="154"/>
      <c r="BK373" s="155"/>
      <c r="BL373" s="155"/>
      <c r="BM373" s="155"/>
      <c r="BN373" s="154"/>
      <c r="BO373" s="2"/>
      <c r="BP373" s="2">
        <v>9.2000000000000003E-10</v>
      </c>
      <c r="BQ373" s="2">
        <v>2.2818096367599998</v>
      </c>
      <c r="BR373" s="2">
        <v>12491.370101415499</v>
      </c>
      <c r="BS373" s="2">
        <f t="shared" si="39"/>
        <v>-5.2627077970646601E-10</v>
      </c>
      <c r="BT373" s="154"/>
      <c r="BU373" s="155"/>
      <c r="BV373" s="155"/>
      <c r="BW373" s="155"/>
      <c r="BX373" s="154"/>
      <c r="BY373" s="154"/>
      <c r="BZ373" s="155"/>
      <c r="CA373" s="155"/>
      <c r="CB373" s="155"/>
      <c r="CC373" s="154"/>
      <c r="CD373" s="154"/>
      <c r="CE373" s="155"/>
      <c r="CF373" s="155"/>
      <c r="CG373" s="155"/>
      <c r="CH373" s="154"/>
      <c r="CI373" s="154"/>
      <c r="CJ373" s="155"/>
      <c r="CK373" s="155"/>
      <c r="CL373" s="155"/>
      <c r="CM373" s="154"/>
      <c r="CN373" s="154"/>
      <c r="CO373" s="155"/>
      <c r="CP373" s="155"/>
      <c r="CQ373" s="155"/>
      <c r="CR373" s="154"/>
    </row>
    <row r="374" spans="1:96" ht="13.5" x14ac:dyDescent="0.3">
      <c r="A374" s="154"/>
      <c r="B374" s="154"/>
      <c r="C374" s="154"/>
      <c r="D374" s="154"/>
      <c r="E374" s="154"/>
      <c r="F374" s="154"/>
      <c r="G374" s="154"/>
      <c r="H374" s="154"/>
      <c r="I374" s="154"/>
      <c r="J374" s="154"/>
      <c r="K374" s="154"/>
      <c r="L374" s="154"/>
      <c r="M374" s="2">
        <v>2.0799999999999998E-9</v>
      </c>
      <c r="N374" s="2">
        <v>1.8820727713300001</v>
      </c>
      <c r="O374" s="2">
        <v>11300.584221356399</v>
      </c>
      <c r="P374" s="2">
        <f t="shared" si="37"/>
        <v>-2.0747576651805278E-9</v>
      </c>
      <c r="Q374" s="154"/>
      <c r="R374" s="155"/>
      <c r="S374" s="155"/>
      <c r="T374" s="155"/>
      <c r="U374" s="154"/>
      <c r="V374" s="154"/>
      <c r="W374" s="155"/>
      <c r="X374" s="155"/>
      <c r="Y374" s="155"/>
      <c r="Z374" s="154"/>
      <c r="AA374" s="154"/>
      <c r="AB374" s="155"/>
      <c r="AC374" s="155"/>
      <c r="AD374" s="155"/>
      <c r="AE374" s="154"/>
      <c r="AF374" s="154"/>
      <c r="AG374" s="155"/>
      <c r="AH374" s="155"/>
      <c r="AI374" s="155"/>
      <c r="AJ374" s="154"/>
      <c r="AK374" s="154"/>
      <c r="AL374" s="155"/>
      <c r="AM374" s="155"/>
      <c r="AN374" s="155"/>
      <c r="AO374" s="154"/>
      <c r="AP374" s="154"/>
      <c r="AQ374" s="155"/>
      <c r="AR374" s="155"/>
      <c r="AS374" s="155"/>
      <c r="AT374" s="154"/>
      <c r="AU374" s="154"/>
      <c r="AV374" s="155"/>
      <c r="AW374" s="155"/>
      <c r="AX374" s="155"/>
      <c r="AY374" s="154"/>
      <c r="AZ374" s="154"/>
      <c r="BA374" s="155"/>
      <c r="BB374" s="155"/>
      <c r="BC374" s="155"/>
      <c r="BD374" s="154"/>
      <c r="BE374" s="154"/>
      <c r="BF374" s="155"/>
      <c r="BG374" s="155"/>
      <c r="BH374" s="155"/>
      <c r="BI374" s="154"/>
      <c r="BJ374" s="154"/>
      <c r="BK374" s="155"/>
      <c r="BL374" s="155"/>
      <c r="BM374" s="155"/>
      <c r="BN374" s="154"/>
      <c r="BO374" s="2"/>
      <c r="BP374" s="2">
        <v>8.9999999999999999E-10</v>
      </c>
      <c r="BQ374" s="2">
        <v>4.50544881196</v>
      </c>
      <c r="BR374" s="2">
        <v>40077.619573520002</v>
      </c>
      <c r="BS374" s="2">
        <f t="shared" si="39"/>
        <v>-3.6688964434209211E-10</v>
      </c>
      <c r="BT374" s="154"/>
      <c r="BU374" s="155"/>
      <c r="BV374" s="155"/>
      <c r="BW374" s="155"/>
      <c r="BX374" s="154"/>
      <c r="BY374" s="154"/>
      <c r="BZ374" s="155"/>
      <c r="CA374" s="155"/>
      <c r="CB374" s="155"/>
      <c r="CC374" s="154"/>
      <c r="CD374" s="154"/>
      <c r="CE374" s="155"/>
      <c r="CF374" s="155"/>
      <c r="CG374" s="155"/>
      <c r="CH374" s="154"/>
      <c r="CI374" s="154"/>
      <c r="CJ374" s="155"/>
      <c r="CK374" s="155"/>
      <c r="CL374" s="155"/>
      <c r="CM374" s="154"/>
      <c r="CN374" s="154"/>
      <c r="CO374" s="155"/>
      <c r="CP374" s="155"/>
      <c r="CQ374" s="155"/>
      <c r="CR374" s="154"/>
    </row>
    <row r="375" spans="1:96" ht="13.5" x14ac:dyDescent="0.3">
      <c r="A375" s="154"/>
      <c r="B375" s="154"/>
      <c r="C375" s="154"/>
      <c r="D375" s="154"/>
      <c r="E375" s="154"/>
      <c r="F375" s="154"/>
      <c r="G375" s="154"/>
      <c r="H375" s="154"/>
      <c r="I375" s="154"/>
      <c r="J375" s="154"/>
      <c r="K375" s="154"/>
      <c r="L375" s="154"/>
      <c r="M375" s="2">
        <v>2.7200000000000001E-9</v>
      </c>
      <c r="N375" s="2">
        <v>0.74640926841999999</v>
      </c>
      <c r="O375" s="2">
        <v>1975.4925458560001</v>
      </c>
      <c r="P375" s="2">
        <f t="shared" si="37"/>
        <v>4.1875917382558758E-10</v>
      </c>
      <c r="Q375" s="154"/>
      <c r="R375" s="155"/>
      <c r="S375" s="155"/>
      <c r="T375" s="155"/>
      <c r="U375" s="154"/>
      <c r="V375" s="154"/>
      <c r="W375" s="155"/>
      <c r="X375" s="155"/>
      <c r="Y375" s="155"/>
      <c r="Z375" s="154"/>
      <c r="AA375" s="154"/>
      <c r="AB375" s="155"/>
      <c r="AC375" s="155"/>
      <c r="AD375" s="155"/>
      <c r="AE375" s="154"/>
      <c r="AF375" s="154"/>
      <c r="AG375" s="155"/>
      <c r="AH375" s="155"/>
      <c r="AI375" s="155"/>
      <c r="AJ375" s="154"/>
      <c r="AK375" s="154"/>
      <c r="AL375" s="155"/>
      <c r="AM375" s="155"/>
      <c r="AN375" s="155"/>
      <c r="AO375" s="154"/>
      <c r="AP375" s="154"/>
      <c r="AQ375" s="155"/>
      <c r="AR375" s="155"/>
      <c r="AS375" s="155"/>
      <c r="AT375" s="154"/>
      <c r="AU375" s="154"/>
      <c r="AV375" s="155"/>
      <c r="AW375" s="155"/>
      <c r="AX375" s="155"/>
      <c r="AY375" s="154"/>
      <c r="AZ375" s="154"/>
      <c r="BA375" s="155"/>
      <c r="BB375" s="155"/>
      <c r="BC375" s="155"/>
      <c r="BD375" s="154"/>
      <c r="BE375" s="154"/>
      <c r="BF375" s="155"/>
      <c r="BG375" s="155"/>
      <c r="BH375" s="155"/>
      <c r="BI375" s="154"/>
      <c r="BJ375" s="154"/>
      <c r="BK375" s="155"/>
      <c r="BL375" s="155"/>
      <c r="BM375" s="155"/>
      <c r="BN375" s="154"/>
      <c r="BO375" s="2"/>
      <c r="BP375" s="2">
        <v>1.0000000000000001E-9</v>
      </c>
      <c r="BQ375" s="2">
        <v>2.0063946161200001</v>
      </c>
      <c r="BR375" s="2">
        <v>12323.423096008801</v>
      </c>
      <c r="BS375" s="2">
        <f t="shared" si="39"/>
        <v>4.5340590780582864E-10</v>
      </c>
      <c r="BT375" s="154"/>
      <c r="BU375" s="155"/>
      <c r="BV375" s="155"/>
      <c r="BW375" s="155"/>
      <c r="BX375" s="154"/>
      <c r="BY375" s="154"/>
      <c r="BZ375" s="155"/>
      <c r="CA375" s="155"/>
      <c r="CB375" s="155"/>
      <c r="CC375" s="154"/>
      <c r="CD375" s="154"/>
      <c r="CE375" s="155"/>
      <c r="CF375" s="155"/>
      <c r="CG375" s="155"/>
      <c r="CH375" s="154"/>
      <c r="CI375" s="154"/>
      <c r="CJ375" s="155"/>
      <c r="CK375" s="155"/>
      <c r="CL375" s="155"/>
      <c r="CM375" s="154"/>
      <c r="CN375" s="154"/>
      <c r="CO375" s="155"/>
      <c r="CP375" s="155"/>
      <c r="CQ375" s="155"/>
      <c r="CR375" s="154"/>
    </row>
    <row r="376" spans="1:96" ht="13.5" x14ac:dyDescent="0.3">
      <c r="A376" s="154"/>
      <c r="B376" s="154"/>
      <c r="C376" s="154"/>
      <c r="D376" s="154"/>
      <c r="E376" s="154"/>
      <c r="F376" s="154"/>
      <c r="G376" s="154"/>
      <c r="H376" s="154"/>
      <c r="I376" s="154"/>
      <c r="J376" s="154"/>
      <c r="K376" s="154"/>
      <c r="L376" s="154"/>
      <c r="M376" s="2">
        <v>1.99E-9</v>
      </c>
      <c r="N376" s="2">
        <v>3.3083667239699999</v>
      </c>
      <c r="O376" s="2">
        <v>22743.409379516401</v>
      </c>
      <c r="P376" s="2">
        <f t="shared" si="37"/>
        <v>-8.2181074877282546E-10</v>
      </c>
      <c r="Q376" s="154"/>
      <c r="R376" s="155"/>
      <c r="S376" s="155"/>
      <c r="T376" s="155"/>
      <c r="U376" s="154"/>
      <c r="V376" s="154"/>
      <c r="W376" s="155"/>
      <c r="X376" s="155"/>
      <c r="Y376" s="155"/>
      <c r="Z376" s="154"/>
      <c r="AA376" s="154"/>
      <c r="AB376" s="155"/>
      <c r="AC376" s="155"/>
      <c r="AD376" s="155"/>
      <c r="AE376" s="154"/>
      <c r="AF376" s="154"/>
      <c r="AG376" s="155"/>
      <c r="AH376" s="155"/>
      <c r="AI376" s="155"/>
      <c r="AJ376" s="154"/>
      <c r="AK376" s="154"/>
      <c r="AL376" s="155"/>
      <c r="AM376" s="155"/>
      <c r="AN376" s="155"/>
      <c r="AO376" s="154"/>
      <c r="AP376" s="154"/>
      <c r="AQ376" s="155"/>
      <c r="AR376" s="155"/>
      <c r="AS376" s="155"/>
      <c r="AT376" s="154"/>
      <c r="AU376" s="154"/>
      <c r="AV376" s="155"/>
      <c r="AW376" s="155"/>
      <c r="AX376" s="155"/>
      <c r="AY376" s="154"/>
      <c r="AZ376" s="154"/>
      <c r="BA376" s="155"/>
      <c r="BB376" s="155"/>
      <c r="BC376" s="155"/>
      <c r="BD376" s="154"/>
      <c r="BE376" s="154"/>
      <c r="BF376" s="155"/>
      <c r="BG376" s="155"/>
      <c r="BH376" s="155"/>
      <c r="BI376" s="154"/>
      <c r="BJ376" s="154"/>
      <c r="BK376" s="155"/>
      <c r="BL376" s="155"/>
      <c r="BM376" s="155"/>
      <c r="BN376" s="154"/>
      <c r="BO376" s="2"/>
      <c r="BP376" s="2">
        <v>9.5000000000000003E-10</v>
      </c>
      <c r="BQ376" s="2">
        <v>5.6880197908700003</v>
      </c>
      <c r="BR376" s="2">
        <v>14919.0178537546</v>
      </c>
      <c r="BS376" s="2">
        <f t="shared" si="39"/>
        <v>-9.3384658251077244E-10</v>
      </c>
      <c r="BT376" s="154"/>
      <c r="BU376" s="155"/>
      <c r="BV376" s="155"/>
      <c r="BW376" s="155"/>
      <c r="BX376" s="154"/>
      <c r="BY376" s="154"/>
      <c r="BZ376" s="155"/>
      <c r="CA376" s="155"/>
      <c r="CB376" s="155"/>
      <c r="CC376" s="154"/>
      <c r="CD376" s="154"/>
      <c r="CE376" s="155"/>
      <c r="CF376" s="155"/>
      <c r="CG376" s="155"/>
      <c r="CH376" s="154"/>
      <c r="CI376" s="154"/>
      <c r="CJ376" s="155"/>
      <c r="CK376" s="155"/>
      <c r="CL376" s="155"/>
      <c r="CM376" s="154"/>
      <c r="CN376" s="154"/>
      <c r="CO376" s="155"/>
      <c r="CP376" s="155"/>
      <c r="CQ376" s="155"/>
      <c r="CR376" s="154"/>
    </row>
    <row r="377" spans="1:96" ht="13.5" x14ac:dyDescent="0.3">
      <c r="A377" s="154"/>
      <c r="B377" s="154"/>
      <c r="C377" s="154"/>
      <c r="D377" s="154"/>
      <c r="E377" s="154"/>
      <c r="F377" s="154"/>
      <c r="G377" s="154"/>
      <c r="H377" s="154"/>
      <c r="I377" s="154"/>
      <c r="J377" s="154"/>
      <c r="K377" s="154"/>
      <c r="L377" s="154"/>
      <c r="M377" s="2">
        <v>2.69E-9</v>
      </c>
      <c r="N377" s="2">
        <v>4.4856081215500003</v>
      </c>
      <c r="O377" s="2">
        <v>64471.991241744799</v>
      </c>
      <c r="P377" s="2">
        <f t="shared" si="37"/>
        <v>-1.8729940749568752E-9</v>
      </c>
      <c r="Q377" s="154"/>
      <c r="R377" s="155"/>
      <c r="S377" s="155"/>
      <c r="T377" s="155"/>
      <c r="U377" s="154"/>
      <c r="V377" s="154"/>
      <c r="W377" s="155"/>
      <c r="X377" s="155"/>
      <c r="Y377" s="155"/>
      <c r="Z377" s="154"/>
      <c r="AA377" s="154"/>
      <c r="AB377" s="155"/>
      <c r="AC377" s="155"/>
      <c r="AD377" s="155"/>
      <c r="AE377" s="154"/>
      <c r="AF377" s="154"/>
      <c r="AG377" s="155"/>
      <c r="AH377" s="155"/>
      <c r="AI377" s="155"/>
      <c r="AJ377" s="154"/>
      <c r="AK377" s="154"/>
      <c r="AL377" s="155"/>
      <c r="AM377" s="155"/>
      <c r="AN377" s="155"/>
      <c r="AO377" s="154"/>
      <c r="AP377" s="154"/>
      <c r="AQ377" s="155"/>
      <c r="AR377" s="155"/>
      <c r="AS377" s="155"/>
      <c r="AT377" s="154"/>
      <c r="AU377" s="154"/>
      <c r="AV377" s="155"/>
      <c r="AW377" s="155"/>
      <c r="AX377" s="155"/>
      <c r="AY377" s="154"/>
      <c r="AZ377" s="154"/>
      <c r="BA377" s="155"/>
      <c r="BB377" s="155"/>
      <c r="BC377" s="155"/>
      <c r="BD377" s="154"/>
      <c r="BE377" s="154"/>
      <c r="BF377" s="155"/>
      <c r="BG377" s="155"/>
      <c r="BH377" s="155"/>
      <c r="BI377" s="154"/>
      <c r="BJ377" s="154"/>
      <c r="BK377" s="155"/>
      <c r="BL377" s="155"/>
      <c r="BM377" s="155"/>
      <c r="BN377" s="154"/>
      <c r="BO377" s="2"/>
      <c r="BP377" s="2">
        <v>8.6999999999999999E-10</v>
      </c>
      <c r="BQ377" s="2">
        <v>1.86043406047</v>
      </c>
      <c r="BR377" s="2">
        <v>27707.542494294801</v>
      </c>
      <c r="BS377" s="2">
        <f t="shared" si="39"/>
        <v>7.6102196467627944E-10</v>
      </c>
      <c r="BT377" s="154"/>
      <c r="BU377" s="155"/>
      <c r="BV377" s="155"/>
      <c r="BW377" s="155"/>
      <c r="BX377" s="154"/>
      <c r="BY377" s="154"/>
      <c r="BZ377" s="155"/>
      <c r="CA377" s="155"/>
      <c r="CB377" s="155"/>
      <c r="CC377" s="154"/>
      <c r="CD377" s="154"/>
      <c r="CE377" s="155"/>
      <c r="CF377" s="155"/>
      <c r="CG377" s="155"/>
      <c r="CH377" s="154"/>
      <c r="CI377" s="154"/>
      <c r="CJ377" s="155"/>
      <c r="CK377" s="155"/>
      <c r="CL377" s="155"/>
      <c r="CM377" s="154"/>
      <c r="CN377" s="154"/>
      <c r="CO377" s="155"/>
      <c r="CP377" s="155"/>
      <c r="CQ377" s="155"/>
      <c r="CR377" s="154"/>
    </row>
    <row r="378" spans="1:96" ht="13.5" x14ac:dyDescent="0.3">
      <c r="A378" s="154"/>
      <c r="B378" s="154"/>
      <c r="C378" s="154"/>
      <c r="D378" s="154"/>
      <c r="E378" s="154"/>
      <c r="F378" s="154"/>
      <c r="G378" s="154"/>
      <c r="H378" s="154"/>
      <c r="I378" s="154"/>
      <c r="J378" s="154"/>
      <c r="K378" s="154"/>
      <c r="L378" s="154"/>
      <c r="M378" s="2">
        <v>1.92E-9</v>
      </c>
      <c r="N378" s="2">
        <v>2.1746423632499998</v>
      </c>
      <c r="O378" s="2">
        <v>5863.5912061161998</v>
      </c>
      <c r="P378" s="2">
        <f t="shared" si="37"/>
        <v>-1.9195724110184024E-9</v>
      </c>
      <c r="Q378" s="154"/>
      <c r="R378" s="155"/>
      <c r="S378" s="155"/>
      <c r="T378" s="155"/>
      <c r="U378" s="154"/>
      <c r="V378" s="154"/>
      <c r="W378" s="155"/>
      <c r="X378" s="155"/>
      <c r="Y378" s="155"/>
      <c r="Z378" s="154"/>
      <c r="AA378" s="154"/>
      <c r="AB378" s="155"/>
      <c r="AC378" s="155"/>
      <c r="AD378" s="155"/>
      <c r="AE378" s="154"/>
      <c r="AF378" s="154"/>
      <c r="AG378" s="155"/>
      <c r="AH378" s="155"/>
      <c r="AI378" s="155"/>
      <c r="AJ378" s="154"/>
      <c r="AK378" s="154"/>
      <c r="AL378" s="155"/>
      <c r="AM378" s="155"/>
      <c r="AN378" s="155"/>
      <c r="AO378" s="154"/>
      <c r="AP378" s="154"/>
      <c r="AQ378" s="155"/>
      <c r="AR378" s="155"/>
      <c r="AS378" s="155"/>
      <c r="AT378" s="154"/>
      <c r="AU378" s="154"/>
      <c r="AV378" s="155"/>
      <c r="AW378" s="155"/>
      <c r="AX378" s="155"/>
      <c r="AY378" s="154"/>
      <c r="AZ378" s="154"/>
      <c r="BA378" s="155"/>
      <c r="BB378" s="155"/>
      <c r="BC378" s="155"/>
      <c r="BD378" s="154"/>
      <c r="BE378" s="154"/>
      <c r="BF378" s="155"/>
      <c r="BG378" s="155"/>
      <c r="BH378" s="155"/>
      <c r="BI378" s="154"/>
      <c r="BJ378" s="154"/>
      <c r="BK378" s="155"/>
      <c r="BL378" s="155"/>
      <c r="BM378" s="155"/>
      <c r="BN378" s="154"/>
      <c r="BO378" s="2"/>
      <c r="BP378" s="2">
        <v>1.0500000000000001E-9</v>
      </c>
      <c r="BQ378" s="2">
        <v>3.02903468417</v>
      </c>
      <c r="BR378" s="2">
        <v>22345.260376108199</v>
      </c>
      <c r="BS378" s="2">
        <f t="shared" si="39"/>
        <v>3.8975669979884976E-11</v>
      </c>
      <c r="BT378" s="154"/>
      <c r="BU378" s="155"/>
      <c r="BV378" s="155"/>
      <c r="BW378" s="155"/>
      <c r="BX378" s="154"/>
      <c r="BY378" s="154"/>
      <c r="BZ378" s="155"/>
      <c r="CA378" s="155"/>
      <c r="CB378" s="155"/>
      <c r="CC378" s="154"/>
      <c r="CD378" s="154"/>
      <c r="CE378" s="155"/>
      <c r="CF378" s="155"/>
      <c r="CG378" s="155"/>
      <c r="CH378" s="154"/>
      <c r="CI378" s="154"/>
      <c r="CJ378" s="155"/>
      <c r="CK378" s="155"/>
      <c r="CL378" s="155"/>
      <c r="CM378" s="154"/>
      <c r="CN378" s="154"/>
      <c r="CO378" s="155"/>
      <c r="CP378" s="155"/>
      <c r="CQ378" s="155"/>
      <c r="CR378" s="154"/>
    </row>
    <row r="379" spans="1:96" ht="13.5" x14ac:dyDescent="0.3">
      <c r="A379" s="154"/>
      <c r="B379" s="154"/>
      <c r="C379" s="154"/>
      <c r="D379" s="154"/>
      <c r="E379" s="154"/>
      <c r="F379" s="154"/>
      <c r="G379" s="154"/>
      <c r="H379" s="154"/>
      <c r="I379" s="154"/>
      <c r="J379" s="154"/>
      <c r="K379" s="154"/>
      <c r="L379" s="154"/>
      <c r="M379" s="2">
        <v>2.28E-9</v>
      </c>
      <c r="N379" s="2">
        <v>5.8537311586899996</v>
      </c>
      <c r="O379" s="2">
        <v>128.0188433374</v>
      </c>
      <c r="P379" s="2">
        <f t="shared" si="37"/>
        <v>-1.7997403548494454E-10</v>
      </c>
      <c r="Q379" s="154"/>
      <c r="R379" s="155"/>
      <c r="S379" s="155"/>
      <c r="T379" s="155"/>
      <c r="U379" s="154"/>
      <c r="V379" s="154"/>
      <c r="W379" s="155"/>
      <c r="X379" s="155"/>
      <c r="Y379" s="155"/>
      <c r="Z379" s="154"/>
      <c r="AA379" s="154"/>
      <c r="AB379" s="155"/>
      <c r="AC379" s="155"/>
      <c r="AD379" s="155"/>
      <c r="AE379" s="154"/>
      <c r="AF379" s="154"/>
      <c r="AG379" s="155"/>
      <c r="AH379" s="155"/>
      <c r="AI379" s="155"/>
      <c r="AJ379" s="154"/>
      <c r="AK379" s="154"/>
      <c r="AL379" s="155"/>
      <c r="AM379" s="155"/>
      <c r="AN379" s="155"/>
      <c r="AO379" s="154"/>
      <c r="AP379" s="154"/>
      <c r="AQ379" s="155"/>
      <c r="AR379" s="155"/>
      <c r="AS379" s="155"/>
      <c r="AT379" s="154"/>
      <c r="AU379" s="154"/>
      <c r="AV379" s="155"/>
      <c r="AW379" s="155"/>
      <c r="AX379" s="155"/>
      <c r="AY379" s="154"/>
      <c r="AZ379" s="154"/>
      <c r="BA379" s="155"/>
      <c r="BB379" s="155"/>
      <c r="BC379" s="155"/>
      <c r="BD379" s="154"/>
      <c r="BE379" s="154"/>
      <c r="BF379" s="155"/>
      <c r="BG379" s="155"/>
      <c r="BH379" s="155"/>
      <c r="BI379" s="154"/>
      <c r="BJ379" s="154"/>
      <c r="BK379" s="155"/>
      <c r="BL379" s="155"/>
      <c r="BM379" s="155"/>
      <c r="BN379" s="154"/>
      <c r="BO379" s="2"/>
      <c r="BP379" s="2">
        <v>8.6999999999999999E-10</v>
      </c>
      <c r="BQ379" s="2">
        <v>5.4397016863800003</v>
      </c>
      <c r="BR379" s="2">
        <v>6272.0301497275004</v>
      </c>
      <c r="BS379" s="2">
        <f t="shared" si="39"/>
        <v>7.6548639836141869E-10</v>
      </c>
      <c r="BT379" s="154"/>
      <c r="BU379" s="155"/>
      <c r="BV379" s="155"/>
      <c r="BW379" s="155"/>
      <c r="BX379" s="154"/>
      <c r="BY379" s="154"/>
      <c r="BZ379" s="155"/>
      <c r="CA379" s="155"/>
      <c r="CB379" s="155"/>
      <c r="CC379" s="154"/>
      <c r="CD379" s="154"/>
      <c r="CE379" s="155"/>
      <c r="CF379" s="155"/>
      <c r="CG379" s="155"/>
      <c r="CH379" s="154"/>
      <c r="CI379" s="154"/>
      <c r="CJ379" s="155"/>
      <c r="CK379" s="155"/>
      <c r="CL379" s="155"/>
      <c r="CM379" s="154"/>
      <c r="CN379" s="154"/>
      <c r="CO379" s="155"/>
      <c r="CP379" s="155"/>
      <c r="CQ379" s="155"/>
      <c r="CR379" s="154"/>
    </row>
    <row r="380" spans="1:96" ht="13.5" x14ac:dyDescent="0.3">
      <c r="A380" s="154"/>
      <c r="B380" s="154"/>
      <c r="C380" s="154"/>
      <c r="D380" s="154"/>
      <c r="E380" s="154"/>
      <c r="F380" s="154"/>
      <c r="G380" s="154"/>
      <c r="H380" s="154"/>
      <c r="I380" s="154"/>
      <c r="J380" s="154"/>
      <c r="K380" s="154"/>
      <c r="L380" s="154"/>
      <c r="M380" s="2">
        <v>2.6099999999999999E-9</v>
      </c>
      <c r="N380" s="2">
        <v>2.6432118329500001</v>
      </c>
      <c r="O380" s="2">
        <v>55022.9357470744</v>
      </c>
      <c r="P380" s="2">
        <f t="shared" si="37"/>
        <v>-1.4838784431939391E-9</v>
      </c>
      <c r="Q380" s="154"/>
      <c r="R380" s="155"/>
      <c r="S380" s="155"/>
      <c r="T380" s="155"/>
      <c r="U380" s="154"/>
      <c r="V380" s="154"/>
      <c r="W380" s="155"/>
      <c r="X380" s="155"/>
      <c r="Y380" s="155"/>
      <c r="Z380" s="154"/>
      <c r="AA380" s="154"/>
      <c r="AB380" s="155"/>
      <c r="AC380" s="155"/>
      <c r="AD380" s="155"/>
      <c r="AE380" s="154"/>
      <c r="AF380" s="154"/>
      <c r="AG380" s="155"/>
      <c r="AH380" s="155"/>
      <c r="AI380" s="155"/>
      <c r="AJ380" s="154"/>
      <c r="AK380" s="154"/>
      <c r="AL380" s="155"/>
      <c r="AM380" s="155"/>
      <c r="AN380" s="155"/>
      <c r="AO380" s="154"/>
      <c r="AP380" s="154"/>
      <c r="AQ380" s="155"/>
      <c r="AR380" s="155"/>
      <c r="AS380" s="155"/>
      <c r="AT380" s="154"/>
      <c r="AU380" s="154"/>
      <c r="AV380" s="155"/>
      <c r="AW380" s="155"/>
      <c r="AX380" s="155"/>
      <c r="AY380" s="154"/>
      <c r="AZ380" s="154"/>
      <c r="BA380" s="155"/>
      <c r="BB380" s="155"/>
      <c r="BC380" s="155"/>
      <c r="BD380" s="154"/>
      <c r="BE380" s="154"/>
      <c r="BF380" s="155"/>
      <c r="BG380" s="155"/>
      <c r="BH380" s="155"/>
      <c r="BI380" s="154"/>
      <c r="BJ380" s="154"/>
      <c r="BK380" s="155"/>
      <c r="BL380" s="155"/>
      <c r="BM380" s="155"/>
      <c r="BN380" s="154"/>
      <c r="BO380" s="2"/>
      <c r="BP380" s="2">
        <v>8.9000000000000003E-10</v>
      </c>
      <c r="BQ380" s="2">
        <v>1.63389387182</v>
      </c>
      <c r="BR380" s="2">
        <v>33326.578733174203</v>
      </c>
      <c r="BS380" s="2">
        <f t="shared" si="39"/>
        <v>-7.4696338314858477E-10</v>
      </c>
      <c r="BT380" s="154"/>
      <c r="BU380" s="155"/>
      <c r="BV380" s="155"/>
      <c r="BW380" s="155"/>
      <c r="BX380" s="154"/>
      <c r="BY380" s="154"/>
      <c r="BZ380" s="155"/>
      <c r="CA380" s="155"/>
      <c r="CB380" s="155"/>
      <c r="CC380" s="154"/>
      <c r="CD380" s="154"/>
      <c r="CE380" s="155"/>
      <c r="CF380" s="155"/>
      <c r="CG380" s="155"/>
      <c r="CH380" s="154"/>
      <c r="CI380" s="154"/>
      <c r="CJ380" s="155"/>
      <c r="CK380" s="155"/>
      <c r="CL380" s="155"/>
      <c r="CM380" s="154"/>
      <c r="CN380" s="154"/>
      <c r="CO380" s="155"/>
      <c r="CP380" s="155"/>
      <c r="CQ380" s="155"/>
      <c r="CR380" s="154"/>
    </row>
    <row r="381" spans="1:96" ht="13.5" x14ac:dyDescent="0.3">
      <c r="A381" s="154"/>
      <c r="B381" s="154"/>
      <c r="C381" s="154"/>
      <c r="D381" s="154"/>
      <c r="E381" s="154"/>
      <c r="F381" s="154"/>
      <c r="G381" s="154"/>
      <c r="H381" s="154"/>
      <c r="I381" s="154"/>
      <c r="J381" s="154"/>
      <c r="K381" s="154"/>
      <c r="L381" s="154"/>
      <c r="M381" s="2">
        <v>2.1999999999999998E-9</v>
      </c>
      <c r="N381" s="2">
        <v>5.7501211007900004</v>
      </c>
      <c r="O381" s="2">
        <v>29.429508536</v>
      </c>
      <c r="P381" s="2">
        <f t="shared" si="37"/>
        <v>2.1966644791705941E-9</v>
      </c>
      <c r="Q381" s="154"/>
      <c r="R381" s="155"/>
      <c r="S381" s="155"/>
      <c r="T381" s="155"/>
      <c r="U381" s="154"/>
      <c r="V381" s="154"/>
      <c r="W381" s="155"/>
      <c r="X381" s="155"/>
      <c r="Y381" s="155"/>
      <c r="Z381" s="154"/>
      <c r="AA381" s="154"/>
      <c r="AB381" s="155"/>
      <c r="AC381" s="155"/>
      <c r="AD381" s="155"/>
      <c r="AE381" s="154"/>
      <c r="AF381" s="154"/>
      <c r="AG381" s="155"/>
      <c r="AH381" s="155"/>
      <c r="AI381" s="155"/>
      <c r="AJ381" s="154"/>
      <c r="AK381" s="154"/>
      <c r="AL381" s="155"/>
      <c r="AM381" s="155"/>
      <c r="AN381" s="155"/>
      <c r="AO381" s="154"/>
      <c r="AP381" s="154"/>
      <c r="AQ381" s="155"/>
      <c r="AR381" s="155"/>
      <c r="AS381" s="155"/>
      <c r="AT381" s="154"/>
      <c r="AU381" s="154"/>
      <c r="AV381" s="155"/>
      <c r="AW381" s="155"/>
      <c r="AX381" s="155"/>
      <c r="AY381" s="154"/>
      <c r="AZ381" s="154"/>
      <c r="BA381" s="155"/>
      <c r="BB381" s="155"/>
      <c r="BC381" s="155"/>
      <c r="BD381" s="154"/>
      <c r="BE381" s="154"/>
      <c r="BF381" s="155"/>
      <c r="BG381" s="155"/>
      <c r="BH381" s="155"/>
      <c r="BI381" s="154"/>
      <c r="BJ381" s="154"/>
      <c r="BK381" s="155"/>
      <c r="BL381" s="155"/>
      <c r="BM381" s="155"/>
      <c r="BN381" s="154"/>
      <c r="BO381" s="2"/>
      <c r="BP381" s="2">
        <v>8.1999999999999996E-10</v>
      </c>
      <c r="BQ381" s="2">
        <v>5.5829899335300004</v>
      </c>
      <c r="BR381" s="2">
        <v>10241.202291167199</v>
      </c>
      <c r="BS381" s="2">
        <f t="shared" si="39"/>
        <v>-5.2996650634333017E-10</v>
      </c>
      <c r="BT381" s="154"/>
      <c r="BU381" s="155"/>
      <c r="BV381" s="155"/>
      <c r="BW381" s="155"/>
      <c r="BX381" s="154"/>
      <c r="BY381" s="154"/>
      <c r="BZ381" s="155"/>
      <c r="CA381" s="155"/>
      <c r="CB381" s="155"/>
      <c r="CC381" s="154"/>
      <c r="CD381" s="154"/>
      <c r="CE381" s="155"/>
      <c r="CF381" s="155"/>
      <c r="CG381" s="155"/>
      <c r="CH381" s="154"/>
      <c r="CI381" s="154"/>
      <c r="CJ381" s="155"/>
      <c r="CK381" s="155"/>
      <c r="CL381" s="155"/>
      <c r="CM381" s="154"/>
      <c r="CN381" s="154"/>
      <c r="CO381" s="155"/>
      <c r="CP381" s="155"/>
      <c r="CQ381" s="155"/>
      <c r="CR381" s="154"/>
    </row>
    <row r="382" spans="1:96" ht="13.5" x14ac:dyDescent="0.3">
      <c r="A382" s="154"/>
      <c r="B382" s="154"/>
      <c r="C382" s="154"/>
      <c r="D382" s="154"/>
      <c r="E382" s="154"/>
      <c r="F382" s="154"/>
      <c r="G382" s="154"/>
      <c r="H382" s="154"/>
      <c r="I382" s="154"/>
      <c r="J382" s="154"/>
      <c r="K382" s="154"/>
      <c r="L382" s="154"/>
      <c r="M382" s="2">
        <v>1.87E-9</v>
      </c>
      <c r="N382" s="2">
        <v>4.03230554718</v>
      </c>
      <c r="O382" s="2">
        <v>467.96499035440002</v>
      </c>
      <c r="P382" s="2">
        <f t="shared" si="37"/>
        <v>1.1128063405088987E-9</v>
      </c>
      <c r="Q382" s="154"/>
      <c r="R382" s="155"/>
      <c r="S382" s="155"/>
      <c r="T382" s="155"/>
      <c r="U382" s="154"/>
      <c r="V382" s="154"/>
      <c r="W382" s="155"/>
      <c r="X382" s="155"/>
      <c r="Y382" s="155"/>
      <c r="Z382" s="154"/>
      <c r="AA382" s="154"/>
      <c r="AB382" s="155"/>
      <c r="AC382" s="155"/>
      <c r="AD382" s="155"/>
      <c r="AE382" s="154"/>
      <c r="AF382" s="154"/>
      <c r="AG382" s="155"/>
      <c r="AH382" s="155"/>
      <c r="AI382" s="155"/>
      <c r="AJ382" s="154"/>
      <c r="AK382" s="154"/>
      <c r="AL382" s="155"/>
      <c r="AM382" s="155"/>
      <c r="AN382" s="155"/>
      <c r="AO382" s="154"/>
      <c r="AP382" s="154"/>
      <c r="AQ382" s="155"/>
      <c r="AR382" s="155"/>
      <c r="AS382" s="155"/>
      <c r="AT382" s="154"/>
      <c r="AU382" s="154"/>
      <c r="AV382" s="155"/>
      <c r="AW382" s="155"/>
      <c r="AX382" s="155"/>
      <c r="AY382" s="154"/>
      <c r="AZ382" s="154"/>
      <c r="BA382" s="155"/>
      <c r="BB382" s="155"/>
      <c r="BC382" s="155"/>
      <c r="BD382" s="154"/>
      <c r="BE382" s="154"/>
      <c r="BF382" s="155"/>
      <c r="BG382" s="155"/>
      <c r="BH382" s="155"/>
      <c r="BI382" s="154"/>
      <c r="BJ382" s="154"/>
      <c r="BK382" s="155"/>
      <c r="BL382" s="155"/>
      <c r="BM382" s="155"/>
      <c r="BN382" s="154"/>
      <c r="BO382" s="2"/>
      <c r="BP382" s="2">
        <v>9.4000000000000006E-10</v>
      </c>
      <c r="BQ382" s="2">
        <v>5.47749711149</v>
      </c>
      <c r="BR382" s="2">
        <v>9924.8104215105996</v>
      </c>
      <c r="BS382" s="2">
        <f t="shared" si="39"/>
        <v>-9.2631912457248317E-10</v>
      </c>
      <c r="BT382" s="154"/>
      <c r="BU382" s="155"/>
      <c r="BV382" s="155"/>
      <c r="BW382" s="155"/>
      <c r="BX382" s="154"/>
      <c r="BY382" s="154"/>
      <c r="BZ382" s="155"/>
      <c r="CA382" s="155"/>
      <c r="CB382" s="155"/>
      <c r="CC382" s="154"/>
      <c r="CD382" s="154"/>
      <c r="CE382" s="155"/>
      <c r="CF382" s="155"/>
      <c r="CG382" s="155"/>
      <c r="CH382" s="154"/>
      <c r="CI382" s="154"/>
      <c r="CJ382" s="155"/>
      <c r="CK382" s="155"/>
      <c r="CL382" s="155"/>
      <c r="CM382" s="154"/>
      <c r="CN382" s="154"/>
      <c r="CO382" s="155"/>
      <c r="CP382" s="155"/>
      <c r="CQ382" s="155"/>
      <c r="CR382" s="154"/>
    </row>
    <row r="383" spans="1:96" ht="13.5" x14ac:dyDescent="0.3">
      <c r="A383" s="154"/>
      <c r="B383" s="154"/>
      <c r="C383" s="154"/>
      <c r="D383" s="154"/>
      <c r="E383" s="154"/>
      <c r="F383" s="154"/>
      <c r="G383" s="154"/>
      <c r="H383" s="154"/>
      <c r="I383" s="154"/>
      <c r="J383" s="154"/>
      <c r="K383" s="154"/>
      <c r="L383" s="154"/>
      <c r="M383" s="2">
        <v>2.0000000000000001E-9</v>
      </c>
      <c r="N383" s="2">
        <v>5.60556112058</v>
      </c>
      <c r="O383" s="2">
        <v>1066.49547719</v>
      </c>
      <c r="P383" s="2">
        <f t="shared" si="37"/>
        <v>-1.1855108587429031E-9</v>
      </c>
      <c r="Q383" s="154"/>
      <c r="R383" s="155"/>
      <c r="S383" s="155"/>
      <c r="T383" s="155"/>
      <c r="U383" s="154"/>
      <c r="V383" s="154"/>
      <c r="W383" s="155"/>
      <c r="X383" s="155"/>
      <c r="Y383" s="155"/>
      <c r="Z383" s="154"/>
      <c r="AA383" s="154"/>
      <c r="AB383" s="155"/>
      <c r="AC383" s="155"/>
      <c r="AD383" s="155"/>
      <c r="AE383" s="154"/>
      <c r="AF383" s="154"/>
      <c r="AG383" s="155"/>
      <c r="AH383" s="155"/>
      <c r="AI383" s="155"/>
      <c r="AJ383" s="154"/>
      <c r="AK383" s="154"/>
      <c r="AL383" s="155"/>
      <c r="AM383" s="155"/>
      <c r="AN383" s="155"/>
      <c r="AO383" s="154"/>
      <c r="AP383" s="154"/>
      <c r="AQ383" s="155"/>
      <c r="AR383" s="155"/>
      <c r="AS383" s="155"/>
      <c r="AT383" s="154"/>
      <c r="AU383" s="154"/>
      <c r="AV383" s="155"/>
      <c r="AW383" s="155"/>
      <c r="AX383" s="155"/>
      <c r="AY383" s="154"/>
      <c r="AZ383" s="154"/>
      <c r="BA383" s="155"/>
      <c r="BB383" s="155"/>
      <c r="BC383" s="155"/>
      <c r="BD383" s="154"/>
      <c r="BE383" s="154"/>
      <c r="BF383" s="155"/>
      <c r="BG383" s="155"/>
      <c r="BH383" s="155"/>
      <c r="BI383" s="154"/>
      <c r="BJ383" s="154"/>
      <c r="BK383" s="155"/>
      <c r="BL383" s="155"/>
      <c r="BM383" s="155"/>
      <c r="BN383" s="154"/>
      <c r="BO383" s="2"/>
      <c r="BP383" s="2">
        <v>8.1999999999999996E-10</v>
      </c>
      <c r="BQ383" s="2">
        <v>4.7198831414500004</v>
      </c>
      <c r="BR383" s="2">
        <v>15141.390794311999</v>
      </c>
      <c r="BS383" s="2">
        <f t="shared" si="39"/>
        <v>6.3624414266000988E-10</v>
      </c>
      <c r="BT383" s="154"/>
      <c r="BU383" s="155"/>
      <c r="BV383" s="155"/>
      <c r="BW383" s="155"/>
      <c r="BX383" s="154"/>
      <c r="BY383" s="154"/>
      <c r="BZ383" s="155"/>
      <c r="CA383" s="155"/>
      <c r="CB383" s="155"/>
      <c r="CC383" s="154"/>
      <c r="CD383" s="154"/>
      <c r="CE383" s="155"/>
      <c r="CF383" s="155"/>
      <c r="CG383" s="155"/>
      <c r="CH383" s="154"/>
      <c r="CI383" s="154"/>
      <c r="CJ383" s="155"/>
      <c r="CK383" s="155"/>
      <c r="CL383" s="155"/>
      <c r="CM383" s="154"/>
      <c r="CN383" s="154"/>
      <c r="CO383" s="155"/>
      <c r="CP383" s="155"/>
      <c r="CQ383" s="155"/>
      <c r="CR383" s="154"/>
    </row>
    <row r="384" spans="1:96" ht="13.5" x14ac:dyDescent="0.3">
      <c r="A384" s="154"/>
      <c r="B384" s="154"/>
      <c r="C384" s="154"/>
      <c r="D384" s="154"/>
      <c r="E384" s="154"/>
      <c r="F384" s="154"/>
      <c r="G384" s="154"/>
      <c r="H384" s="154"/>
      <c r="I384" s="154"/>
      <c r="J384" s="154"/>
      <c r="K384" s="154"/>
      <c r="L384" s="154"/>
      <c r="M384" s="2">
        <v>2.3100000000000001E-9</v>
      </c>
      <c r="N384" s="2">
        <v>1.09802712785</v>
      </c>
      <c r="O384" s="2">
        <v>12341.8069042809</v>
      </c>
      <c r="P384" s="2">
        <f t="shared" si="37"/>
        <v>2.0377170812432952E-9</v>
      </c>
      <c r="Q384" s="154"/>
      <c r="R384" s="155"/>
      <c r="S384" s="155"/>
      <c r="T384" s="155"/>
      <c r="U384" s="154"/>
      <c r="V384" s="154"/>
      <c r="W384" s="155"/>
      <c r="X384" s="155"/>
      <c r="Y384" s="155"/>
      <c r="Z384" s="154"/>
      <c r="AA384" s="154"/>
      <c r="AB384" s="155"/>
      <c r="AC384" s="155"/>
      <c r="AD384" s="155"/>
      <c r="AE384" s="154"/>
      <c r="AF384" s="154"/>
      <c r="AG384" s="155"/>
      <c r="AH384" s="155"/>
      <c r="AI384" s="155"/>
      <c r="AJ384" s="154"/>
      <c r="AK384" s="154"/>
      <c r="AL384" s="155"/>
      <c r="AM384" s="155"/>
      <c r="AN384" s="155"/>
      <c r="AO384" s="154"/>
      <c r="AP384" s="154"/>
      <c r="AQ384" s="155"/>
      <c r="AR384" s="155"/>
      <c r="AS384" s="155"/>
      <c r="AT384" s="154"/>
      <c r="AU384" s="154"/>
      <c r="AV384" s="155"/>
      <c r="AW384" s="155"/>
      <c r="AX384" s="155"/>
      <c r="AY384" s="154"/>
      <c r="AZ384" s="154"/>
      <c r="BA384" s="155"/>
      <c r="BB384" s="155"/>
      <c r="BC384" s="155"/>
      <c r="BD384" s="154"/>
      <c r="BE384" s="154"/>
      <c r="BF384" s="155"/>
      <c r="BG384" s="155"/>
      <c r="BH384" s="155"/>
      <c r="BI384" s="154"/>
      <c r="BJ384" s="154"/>
      <c r="BK384" s="155"/>
      <c r="BL384" s="155"/>
      <c r="BM384" s="155"/>
      <c r="BN384" s="154"/>
      <c r="BO384" s="2"/>
      <c r="BP384" s="2">
        <v>9.6999999999999996E-10</v>
      </c>
      <c r="BQ384" s="2">
        <v>5.6145877873799996</v>
      </c>
      <c r="BR384" s="2">
        <v>2787.0430238573999</v>
      </c>
      <c r="BS384" s="2">
        <f t="shared" si="39"/>
        <v>7.9172894961670383E-10</v>
      </c>
      <c r="BT384" s="154"/>
      <c r="BU384" s="155"/>
      <c r="BV384" s="155"/>
      <c r="BW384" s="155"/>
      <c r="BX384" s="154"/>
      <c r="BY384" s="154"/>
      <c r="BZ384" s="155"/>
      <c r="CA384" s="155"/>
      <c r="CB384" s="155"/>
      <c r="CC384" s="154"/>
      <c r="CD384" s="154"/>
      <c r="CE384" s="155"/>
      <c r="CF384" s="155"/>
      <c r="CG384" s="155"/>
      <c r="CH384" s="154"/>
      <c r="CI384" s="154"/>
      <c r="CJ384" s="155"/>
      <c r="CK384" s="155"/>
      <c r="CL384" s="155"/>
      <c r="CM384" s="154"/>
      <c r="CN384" s="154"/>
      <c r="CO384" s="155"/>
      <c r="CP384" s="155"/>
      <c r="CQ384" s="155"/>
      <c r="CR384" s="154"/>
    </row>
    <row r="385" spans="1:96" ht="13.5" x14ac:dyDescent="0.3">
      <c r="A385" s="154"/>
      <c r="B385" s="154"/>
      <c r="C385" s="154"/>
      <c r="D385" s="154"/>
      <c r="E385" s="154"/>
      <c r="F385" s="154"/>
      <c r="G385" s="154"/>
      <c r="H385" s="154"/>
      <c r="I385" s="154"/>
      <c r="J385" s="154"/>
      <c r="K385" s="154"/>
      <c r="L385" s="154"/>
      <c r="M385" s="2">
        <v>1.99E-9</v>
      </c>
      <c r="N385" s="2">
        <v>0.29500625200000002</v>
      </c>
      <c r="O385" s="2">
        <v>149.56319713459999</v>
      </c>
      <c r="P385" s="2">
        <f t="shared" ref="P385:P448" si="40">M385*COS(N385+O385*Tau)</f>
        <v>-1.8191533416769092E-9</v>
      </c>
      <c r="Q385" s="154"/>
      <c r="R385" s="155"/>
      <c r="S385" s="155"/>
      <c r="T385" s="155"/>
      <c r="U385" s="154"/>
      <c r="V385" s="154"/>
      <c r="W385" s="155"/>
      <c r="X385" s="155"/>
      <c r="Y385" s="155"/>
      <c r="Z385" s="154"/>
      <c r="AA385" s="154"/>
      <c r="AB385" s="155"/>
      <c r="AC385" s="155"/>
      <c r="AD385" s="155"/>
      <c r="AE385" s="154"/>
      <c r="AF385" s="154"/>
      <c r="AG385" s="155"/>
      <c r="AH385" s="155"/>
      <c r="AI385" s="155"/>
      <c r="AJ385" s="154"/>
      <c r="AK385" s="154"/>
      <c r="AL385" s="155"/>
      <c r="AM385" s="155"/>
      <c r="AN385" s="155"/>
      <c r="AO385" s="154"/>
      <c r="AP385" s="154"/>
      <c r="AQ385" s="155"/>
      <c r="AR385" s="155"/>
      <c r="AS385" s="155"/>
      <c r="AT385" s="154"/>
      <c r="AU385" s="154"/>
      <c r="AV385" s="155"/>
      <c r="AW385" s="155"/>
      <c r="AX385" s="155"/>
      <c r="AY385" s="154"/>
      <c r="AZ385" s="154"/>
      <c r="BA385" s="155"/>
      <c r="BB385" s="155"/>
      <c r="BC385" s="155"/>
      <c r="BD385" s="154"/>
      <c r="BE385" s="154"/>
      <c r="BF385" s="155"/>
      <c r="BG385" s="155"/>
      <c r="BH385" s="155"/>
      <c r="BI385" s="154"/>
      <c r="BJ385" s="154"/>
      <c r="BK385" s="155"/>
      <c r="BL385" s="155"/>
      <c r="BM385" s="155"/>
      <c r="BN385" s="154"/>
      <c r="BO385" s="2"/>
      <c r="BP385" s="2">
        <v>9.5999999999999999E-10</v>
      </c>
      <c r="BQ385" s="2">
        <v>3.8907394634800001</v>
      </c>
      <c r="BR385" s="2">
        <v>6379.0550772092001</v>
      </c>
      <c r="BS385" s="2">
        <f t="shared" ref="BS385:BS448" si="41">BP385*COS(BQ385+BR385*Tau)</f>
        <v>7.4372498097879036E-10</v>
      </c>
      <c r="BT385" s="154"/>
      <c r="BU385" s="155"/>
      <c r="BV385" s="155"/>
      <c r="BW385" s="155"/>
      <c r="BX385" s="154"/>
      <c r="BY385" s="154"/>
      <c r="BZ385" s="155"/>
      <c r="CA385" s="155"/>
      <c r="CB385" s="155"/>
      <c r="CC385" s="154"/>
      <c r="CD385" s="154"/>
      <c r="CE385" s="155"/>
      <c r="CF385" s="155"/>
      <c r="CG385" s="155"/>
      <c r="CH385" s="154"/>
      <c r="CI385" s="154"/>
      <c r="CJ385" s="155"/>
      <c r="CK385" s="155"/>
      <c r="CL385" s="155"/>
      <c r="CM385" s="154"/>
      <c r="CN385" s="154"/>
      <c r="CO385" s="155"/>
      <c r="CP385" s="155"/>
      <c r="CQ385" s="155"/>
      <c r="CR385" s="154"/>
    </row>
    <row r="386" spans="1:96" ht="13.5" x14ac:dyDescent="0.3">
      <c r="A386" s="154"/>
      <c r="B386" s="154"/>
      <c r="C386" s="154"/>
      <c r="D386" s="154"/>
      <c r="E386" s="154"/>
      <c r="F386" s="154"/>
      <c r="G386" s="154"/>
      <c r="H386" s="154"/>
      <c r="I386" s="154"/>
      <c r="J386" s="154"/>
      <c r="K386" s="154"/>
      <c r="L386" s="154"/>
      <c r="M386" s="2">
        <v>2.4899999999999999E-9</v>
      </c>
      <c r="N386" s="2">
        <v>5.1047321081400003</v>
      </c>
      <c r="O386" s="2">
        <v>7875.6718636242003</v>
      </c>
      <c r="P386" s="2">
        <f t="shared" si="40"/>
        <v>1.1874652482511898E-9</v>
      </c>
      <c r="Q386" s="154"/>
      <c r="R386" s="155"/>
      <c r="S386" s="155"/>
      <c r="T386" s="155"/>
      <c r="U386" s="154"/>
      <c r="V386" s="154"/>
      <c r="W386" s="155"/>
      <c r="X386" s="155"/>
      <c r="Y386" s="155"/>
      <c r="Z386" s="154"/>
      <c r="AA386" s="154"/>
      <c r="AB386" s="155"/>
      <c r="AC386" s="155"/>
      <c r="AD386" s="155"/>
      <c r="AE386" s="154"/>
      <c r="AF386" s="154"/>
      <c r="AG386" s="155"/>
      <c r="AH386" s="155"/>
      <c r="AI386" s="155"/>
      <c r="AJ386" s="154"/>
      <c r="AK386" s="154"/>
      <c r="AL386" s="155"/>
      <c r="AM386" s="155"/>
      <c r="AN386" s="155"/>
      <c r="AO386" s="154"/>
      <c r="AP386" s="154"/>
      <c r="AQ386" s="155"/>
      <c r="AR386" s="155"/>
      <c r="AS386" s="155"/>
      <c r="AT386" s="154"/>
      <c r="AU386" s="154"/>
      <c r="AV386" s="155"/>
      <c r="AW386" s="155"/>
      <c r="AX386" s="155"/>
      <c r="AY386" s="154"/>
      <c r="AZ386" s="154"/>
      <c r="BA386" s="155"/>
      <c r="BB386" s="155"/>
      <c r="BC386" s="155"/>
      <c r="BD386" s="154"/>
      <c r="BE386" s="154"/>
      <c r="BF386" s="155"/>
      <c r="BG386" s="155"/>
      <c r="BH386" s="155"/>
      <c r="BI386" s="154"/>
      <c r="BJ386" s="154"/>
      <c r="BK386" s="155"/>
      <c r="BL386" s="155"/>
      <c r="BM386" s="155"/>
      <c r="BN386" s="154"/>
      <c r="BO386" s="2"/>
      <c r="BP386" s="2">
        <v>8.0999999999999999E-10</v>
      </c>
      <c r="BQ386" s="2">
        <v>3.1303848244400001</v>
      </c>
      <c r="BR386" s="2">
        <v>36147.409877300401</v>
      </c>
      <c r="BS386" s="2">
        <f t="shared" si="41"/>
        <v>7.5022374702445037E-10</v>
      </c>
      <c r="BT386" s="154"/>
      <c r="BU386" s="155"/>
      <c r="BV386" s="155"/>
      <c r="BW386" s="155"/>
      <c r="BX386" s="154"/>
      <c r="BY386" s="154"/>
      <c r="BZ386" s="155"/>
      <c r="CA386" s="155"/>
      <c r="CB386" s="155"/>
      <c r="CC386" s="154"/>
      <c r="CD386" s="154"/>
      <c r="CE386" s="155"/>
      <c r="CF386" s="155"/>
      <c r="CG386" s="155"/>
      <c r="CH386" s="154"/>
      <c r="CI386" s="154"/>
      <c r="CJ386" s="155"/>
      <c r="CK386" s="155"/>
      <c r="CL386" s="155"/>
      <c r="CM386" s="154"/>
      <c r="CN386" s="154"/>
      <c r="CO386" s="155"/>
      <c r="CP386" s="155"/>
      <c r="CQ386" s="155"/>
      <c r="CR386" s="154"/>
    </row>
    <row r="387" spans="1:96" ht="13.5" x14ac:dyDescent="0.3">
      <c r="A387" s="154"/>
      <c r="B387" s="154"/>
      <c r="C387" s="154"/>
      <c r="D387" s="154"/>
      <c r="E387" s="154"/>
      <c r="F387" s="154"/>
      <c r="G387" s="154"/>
      <c r="H387" s="154"/>
      <c r="I387" s="154"/>
      <c r="J387" s="154"/>
      <c r="K387" s="154"/>
      <c r="L387" s="154"/>
      <c r="M387" s="2">
        <v>2.0799999999999998E-9</v>
      </c>
      <c r="N387" s="2">
        <v>0.93013835019000002</v>
      </c>
      <c r="O387" s="2">
        <v>14919.0178537546</v>
      </c>
      <c r="P387" s="2">
        <f t="shared" si="40"/>
        <v>-4.7452774087295346E-10</v>
      </c>
      <c r="Q387" s="154"/>
      <c r="R387" s="155"/>
      <c r="S387" s="155"/>
      <c r="T387" s="155"/>
      <c r="U387" s="154"/>
      <c r="V387" s="154"/>
      <c r="W387" s="155"/>
      <c r="X387" s="155"/>
      <c r="Y387" s="155"/>
      <c r="Z387" s="154"/>
      <c r="AA387" s="154"/>
      <c r="AB387" s="155"/>
      <c r="AC387" s="155"/>
      <c r="AD387" s="155"/>
      <c r="AE387" s="154"/>
      <c r="AF387" s="154"/>
      <c r="AG387" s="155"/>
      <c r="AH387" s="155"/>
      <c r="AI387" s="155"/>
      <c r="AJ387" s="154"/>
      <c r="AK387" s="154"/>
      <c r="AL387" s="155"/>
      <c r="AM387" s="155"/>
      <c r="AN387" s="155"/>
      <c r="AO387" s="154"/>
      <c r="AP387" s="154"/>
      <c r="AQ387" s="155"/>
      <c r="AR387" s="155"/>
      <c r="AS387" s="155"/>
      <c r="AT387" s="154"/>
      <c r="AU387" s="154"/>
      <c r="AV387" s="155"/>
      <c r="AW387" s="155"/>
      <c r="AX387" s="155"/>
      <c r="AY387" s="154"/>
      <c r="AZ387" s="154"/>
      <c r="BA387" s="155"/>
      <c r="BB387" s="155"/>
      <c r="BC387" s="155"/>
      <c r="BD387" s="154"/>
      <c r="BE387" s="154"/>
      <c r="BF387" s="155"/>
      <c r="BG387" s="155"/>
      <c r="BH387" s="155"/>
      <c r="BI387" s="154"/>
      <c r="BJ387" s="154"/>
      <c r="BK387" s="155"/>
      <c r="BL387" s="155"/>
      <c r="BM387" s="155"/>
      <c r="BN387" s="154"/>
      <c r="BO387" s="2"/>
      <c r="BP387" s="2">
        <v>1.0999999999999999E-9</v>
      </c>
      <c r="BQ387" s="2">
        <v>4.8997849229100003</v>
      </c>
      <c r="BR387" s="2">
        <v>72140.628666687306</v>
      </c>
      <c r="BS387" s="2">
        <f t="shared" si="41"/>
        <v>-8.1193572269390547E-11</v>
      </c>
      <c r="BT387" s="154"/>
      <c r="BU387" s="155"/>
      <c r="BV387" s="155"/>
      <c r="BW387" s="155"/>
      <c r="BX387" s="154"/>
      <c r="BY387" s="154"/>
      <c r="BZ387" s="155"/>
      <c r="CA387" s="155"/>
      <c r="CB387" s="155"/>
      <c r="CC387" s="154"/>
      <c r="CD387" s="154"/>
      <c r="CE387" s="155"/>
      <c r="CF387" s="155"/>
      <c r="CG387" s="155"/>
      <c r="CH387" s="154"/>
      <c r="CI387" s="154"/>
      <c r="CJ387" s="155"/>
      <c r="CK387" s="155"/>
      <c r="CL387" s="155"/>
      <c r="CM387" s="154"/>
      <c r="CN387" s="154"/>
      <c r="CO387" s="155"/>
      <c r="CP387" s="155"/>
      <c r="CQ387" s="155"/>
      <c r="CR387" s="154"/>
    </row>
    <row r="388" spans="1:96" ht="13.5" x14ac:dyDescent="0.3">
      <c r="A388" s="154"/>
      <c r="B388" s="154"/>
      <c r="C388" s="154"/>
      <c r="D388" s="154"/>
      <c r="E388" s="154"/>
      <c r="F388" s="154"/>
      <c r="G388" s="154"/>
      <c r="H388" s="154"/>
      <c r="I388" s="154"/>
      <c r="J388" s="154"/>
      <c r="K388" s="154"/>
      <c r="L388" s="154"/>
      <c r="M388" s="2">
        <v>1.79E-9</v>
      </c>
      <c r="N388" s="2">
        <v>0.87104393078999998</v>
      </c>
      <c r="O388" s="2">
        <v>12721.572099417001</v>
      </c>
      <c r="P388" s="2">
        <f t="shared" si="40"/>
        <v>1.7703333941143091E-9</v>
      </c>
      <c r="Q388" s="154"/>
      <c r="R388" s="155"/>
      <c r="S388" s="155"/>
      <c r="T388" s="155"/>
      <c r="U388" s="154"/>
      <c r="V388" s="154"/>
      <c r="W388" s="155"/>
      <c r="X388" s="155"/>
      <c r="Y388" s="155"/>
      <c r="Z388" s="154"/>
      <c r="AA388" s="154"/>
      <c r="AB388" s="155"/>
      <c r="AC388" s="155"/>
      <c r="AD388" s="155"/>
      <c r="AE388" s="154"/>
      <c r="AF388" s="154"/>
      <c r="AG388" s="155"/>
      <c r="AH388" s="155"/>
      <c r="AI388" s="155"/>
      <c r="AJ388" s="154"/>
      <c r="AK388" s="154"/>
      <c r="AL388" s="155"/>
      <c r="AM388" s="155"/>
      <c r="AN388" s="155"/>
      <c r="AO388" s="154"/>
      <c r="AP388" s="154"/>
      <c r="AQ388" s="155"/>
      <c r="AR388" s="155"/>
      <c r="AS388" s="155"/>
      <c r="AT388" s="154"/>
      <c r="AU388" s="154"/>
      <c r="AV388" s="155"/>
      <c r="AW388" s="155"/>
      <c r="AX388" s="155"/>
      <c r="AY388" s="154"/>
      <c r="AZ388" s="154"/>
      <c r="BA388" s="155"/>
      <c r="BB388" s="155"/>
      <c r="BC388" s="155"/>
      <c r="BD388" s="154"/>
      <c r="BE388" s="154"/>
      <c r="BF388" s="155"/>
      <c r="BG388" s="155"/>
      <c r="BH388" s="155"/>
      <c r="BI388" s="154"/>
      <c r="BJ388" s="154"/>
      <c r="BK388" s="155"/>
      <c r="BL388" s="155"/>
      <c r="BM388" s="155"/>
      <c r="BN388" s="154"/>
      <c r="BO388" s="2"/>
      <c r="BP388" s="2">
        <v>9.6999999999999996E-10</v>
      </c>
      <c r="BQ388" s="2">
        <v>5.2076456305900001</v>
      </c>
      <c r="BR388" s="2">
        <v>6303.4311693902</v>
      </c>
      <c r="BS388" s="2">
        <f t="shared" si="41"/>
        <v>6.94232701974564E-10</v>
      </c>
      <c r="BT388" s="154"/>
      <c r="BU388" s="155"/>
      <c r="BV388" s="155"/>
      <c r="BW388" s="155"/>
      <c r="BX388" s="154"/>
      <c r="BY388" s="154"/>
      <c r="BZ388" s="155"/>
      <c r="CA388" s="155"/>
      <c r="CB388" s="155"/>
      <c r="CC388" s="154"/>
      <c r="CD388" s="154"/>
      <c r="CE388" s="155"/>
      <c r="CF388" s="155"/>
      <c r="CG388" s="155"/>
      <c r="CH388" s="154"/>
      <c r="CI388" s="154"/>
      <c r="CJ388" s="155"/>
      <c r="CK388" s="155"/>
      <c r="CL388" s="155"/>
      <c r="CM388" s="154"/>
      <c r="CN388" s="154"/>
      <c r="CO388" s="155"/>
      <c r="CP388" s="155"/>
      <c r="CQ388" s="155"/>
      <c r="CR388" s="154"/>
    </row>
    <row r="389" spans="1:96" ht="13.5" x14ac:dyDescent="0.3">
      <c r="A389" s="154"/>
      <c r="B389" s="154"/>
      <c r="C389" s="154"/>
      <c r="D389" s="154"/>
      <c r="E389" s="154"/>
      <c r="F389" s="154"/>
      <c r="G389" s="154"/>
      <c r="H389" s="154"/>
      <c r="I389" s="154"/>
      <c r="J389" s="154"/>
      <c r="K389" s="154"/>
      <c r="L389" s="154"/>
      <c r="M389" s="2">
        <v>2.0299999999999998E-9</v>
      </c>
      <c r="N389" s="2">
        <v>1.56920753653</v>
      </c>
      <c r="O389" s="2">
        <v>28286.990484861199</v>
      </c>
      <c r="P389" s="2">
        <f t="shared" si="40"/>
        <v>-1.3988398392516123E-9</v>
      </c>
      <c r="Q389" s="154"/>
      <c r="R389" s="155"/>
      <c r="S389" s="155"/>
      <c r="T389" s="155"/>
      <c r="U389" s="154"/>
      <c r="V389" s="154"/>
      <c r="W389" s="155"/>
      <c r="X389" s="155"/>
      <c r="Y389" s="155"/>
      <c r="Z389" s="154"/>
      <c r="AA389" s="154"/>
      <c r="AB389" s="155"/>
      <c r="AC389" s="155"/>
      <c r="AD389" s="155"/>
      <c r="AE389" s="154"/>
      <c r="AF389" s="154"/>
      <c r="AG389" s="155"/>
      <c r="AH389" s="155"/>
      <c r="AI389" s="155"/>
      <c r="AJ389" s="154"/>
      <c r="AK389" s="154"/>
      <c r="AL389" s="155"/>
      <c r="AM389" s="155"/>
      <c r="AN389" s="155"/>
      <c r="AO389" s="154"/>
      <c r="AP389" s="154"/>
      <c r="AQ389" s="155"/>
      <c r="AR389" s="155"/>
      <c r="AS389" s="155"/>
      <c r="AT389" s="154"/>
      <c r="AU389" s="154"/>
      <c r="AV389" s="155"/>
      <c r="AW389" s="155"/>
      <c r="AX389" s="155"/>
      <c r="AY389" s="154"/>
      <c r="AZ389" s="154"/>
      <c r="BA389" s="155"/>
      <c r="BB389" s="155"/>
      <c r="BC389" s="155"/>
      <c r="BD389" s="154"/>
      <c r="BE389" s="154"/>
      <c r="BF389" s="155"/>
      <c r="BG389" s="155"/>
      <c r="BH389" s="155"/>
      <c r="BI389" s="154"/>
      <c r="BJ389" s="154"/>
      <c r="BK389" s="155"/>
      <c r="BL389" s="155"/>
      <c r="BM389" s="155"/>
      <c r="BN389" s="154"/>
      <c r="BO389" s="2"/>
      <c r="BP389" s="2">
        <v>8.1999999999999996E-10</v>
      </c>
      <c r="BQ389" s="2">
        <v>5.2634271613900001</v>
      </c>
      <c r="BR389" s="2">
        <v>9814.6041002912007</v>
      </c>
      <c r="BS389" s="2">
        <f t="shared" si="41"/>
        <v>2.1271852035608041E-10</v>
      </c>
      <c r="BT389" s="154"/>
      <c r="BU389" s="155"/>
      <c r="BV389" s="155"/>
      <c r="BW389" s="155"/>
      <c r="BX389" s="154"/>
      <c r="BY389" s="154"/>
      <c r="BZ389" s="155"/>
      <c r="CA389" s="155"/>
      <c r="CB389" s="155"/>
      <c r="CC389" s="154"/>
      <c r="CD389" s="154"/>
      <c r="CE389" s="155"/>
      <c r="CF389" s="155"/>
      <c r="CG389" s="155"/>
      <c r="CH389" s="154"/>
      <c r="CI389" s="154"/>
      <c r="CJ389" s="155"/>
      <c r="CK389" s="155"/>
      <c r="CL389" s="155"/>
      <c r="CM389" s="154"/>
      <c r="CN389" s="154"/>
      <c r="CO389" s="155"/>
      <c r="CP389" s="155"/>
      <c r="CQ389" s="155"/>
      <c r="CR389" s="154"/>
    </row>
    <row r="390" spans="1:96" ht="13.5" x14ac:dyDescent="0.3">
      <c r="A390" s="154"/>
      <c r="B390" s="154"/>
      <c r="C390" s="154"/>
      <c r="D390" s="154"/>
      <c r="E390" s="154"/>
      <c r="F390" s="154"/>
      <c r="G390" s="154"/>
      <c r="H390" s="154"/>
      <c r="I390" s="154"/>
      <c r="J390" s="154"/>
      <c r="K390" s="154"/>
      <c r="L390" s="154"/>
      <c r="M390" s="2">
        <v>1.79E-9</v>
      </c>
      <c r="N390" s="2">
        <v>2.4703638644299999</v>
      </c>
      <c r="O390" s="2">
        <v>16062.1845261168</v>
      </c>
      <c r="P390" s="2">
        <f t="shared" si="40"/>
        <v>1.5324397002393383E-9</v>
      </c>
      <c r="Q390" s="154"/>
      <c r="R390" s="155"/>
      <c r="S390" s="155"/>
      <c r="T390" s="155"/>
      <c r="U390" s="154"/>
      <c r="V390" s="154"/>
      <c r="W390" s="155"/>
      <c r="X390" s="155"/>
      <c r="Y390" s="155"/>
      <c r="Z390" s="154"/>
      <c r="AA390" s="154"/>
      <c r="AB390" s="155"/>
      <c r="AC390" s="155"/>
      <c r="AD390" s="155"/>
      <c r="AE390" s="154"/>
      <c r="AF390" s="154"/>
      <c r="AG390" s="155"/>
      <c r="AH390" s="155"/>
      <c r="AI390" s="155"/>
      <c r="AJ390" s="154"/>
      <c r="AK390" s="154"/>
      <c r="AL390" s="155"/>
      <c r="AM390" s="155"/>
      <c r="AN390" s="155"/>
      <c r="AO390" s="154"/>
      <c r="AP390" s="154"/>
      <c r="AQ390" s="155"/>
      <c r="AR390" s="155"/>
      <c r="AS390" s="155"/>
      <c r="AT390" s="154"/>
      <c r="AU390" s="154"/>
      <c r="AV390" s="155"/>
      <c r="AW390" s="155"/>
      <c r="AX390" s="155"/>
      <c r="AY390" s="154"/>
      <c r="AZ390" s="154"/>
      <c r="BA390" s="155"/>
      <c r="BB390" s="155"/>
      <c r="BC390" s="155"/>
      <c r="BD390" s="154"/>
      <c r="BE390" s="154"/>
      <c r="BF390" s="155"/>
      <c r="BG390" s="155"/>
      <c r="BH390" s="155"/>
      <c r="BI390" s="154"/>
      <c r="BJ390" s="154"/>
      <c r="BK390" s="155"/>
      <c r="BL390" s="155"/>
      <c r="BM390" s="155"/>
      <c r="BN390" s="154"/>
      <c r="BO390" s="2"/>
      <c r="BP390" s="2">
        <v>1.09E-9</v>
      </c>
      <c r="BQ390" s="2">
        <v>2.3555558977</v>
      </c>
      <c r="BR390" s="2">
        <v>83286.914269553497</v>
      </c>
      <c r="BS390" s="2">
        <f t="shared" si="41"/>
        <v>-5.2670715506539719E-10</v>
      </c>
      <c r="BT390" s="154"/>
      <c r="BU390" s="155"/>
      <c r="BV390" s="155"/>
      <c r="BW390" s="155"/>
      <c r="BX390" s="154"/>
      <c r="BY390" s="154"/>
      <c r="BZ390" s="155"/>
      <c r="CA390" s="155"/>
      <c r="CB390" s="155"/>
      <c r="CC390" s="154"/>
      <c r="CD390" s="154"/>
      <c r="CE390" s="155"/>
      <c r="CF390" s="155"/>
      <c r="CG390" s="155"/>
      <c r="CH390" s="154"/>
      <c r="CI390" s="154"/>
      <c r="CJ390" s="155"/>
      <c r="CK390" s="155"/>
      <c r="CL390" s="155"/>
      <c r="CM390" s="154"/>
      <c r="CN390" s="154"/>
      <c r="CO390" s="155"/>
      <c r="CP390" s="155"/>
      <c r="CQ390" s="155"/>
      <c r="CR390" s="154"/>
    </row>
    <row r="391" spans="1:96" ht="13.5" x14ac:dyDescent="0.3">
      <c r="A391" s="154"/>
      <c r="B391" s="154"/>
      <c r="C391" s="154"/>
      <c r="D391" s="154"/>
      <c r="E391" s="154"/>
      <c r="F391" s="154"/>
      <c r="G391" s="154"/>
      <c r="H391" s="154"/>
      <c r="I391" s="154"/>
      <c r="J391" s="154"/>
      <c r="K391" s="154"/>
      <c r="L391" s="154"/>
      <c r="M391" s="2">
        <v>1.9800000000000002E-9</v>
      </c>
      <c r="N391" s="2">
        <v>3.5406158850199998</v>
      </c>
      <c r="O391" s="2">
        <v>30.914125635000001</v>
      </c>
      <c r="P391" s="2">
        <f t="shared" si="40"/>
        <v>-1.2290386428411893E-9</v>
      </c>
      <c r="Q391" s="154"/>
      <c r="R391" s="155"/>
      <c r="S391" s="155"/>
      <c r="T391" s="155"/>
      <c r="U391" s="154"/>
      <c r="V391" s="154"/>
      <c r="W391" s="155"/>
      <c r="X391" s="155"/>
      <c r="Y391" s="155"/>
      <c r="Z391" s="154"/>
      <c r="AA391" s="154"/>
      <c r="AB391" s="155"/>
      <c r="AC391" s="155"/>
      <c r="AD391" s="155"/>
      <c r="AE391" s="154"/>
      <c r="AF391" s="154"/>
      <c r="AG391" s="155"/>
      <c r="AH391" s="155"/>
      <c r="AI391" s="155"/>
      <c r="AJ391" s="154"/>
      <c r="AK391" s="154"/>
      <c r="AL391" s="155"/>
      <c r="AM391" s="155"/>
      <c r="AN391" s="155"/>
      <c r="AO391" s="154"/>
      <c r="AP391" s="154"/>
      <c r="AQ391" s="155"/>
      <c r="AR391" s="155"/>
      <c r="AS391" s="155"/>
      <c r="AT391" s="154"/>
      <c r="AU391" s="154"/>
      <c r="AV391" s="155"/>
      <c r="AW391" s="155"/>
      <c r="AX391" s="155"/>
      <c r="AY391" s="154"/>
      <c r="AZ391" s="154"/>
      <c r="BA391" s="155"/>
      <c r="BB391" s="155"/>
      <c r="BC391" s="155"/>
      <c r="BD391" s="154"/>
      <c r="BE391" s="154"/>
      <c r="BF391" s="155"/>
      <c r="BG391" s="155"/>
      <c r="BH391" s="155"/>
      <c r="BI391" s="154"/>
      <c r="BJ391" s="154"/>
      <c r="BK391" s="155"/>
      <c r="BL391" s="155"/>
      <c r="BM391" s="155"/>
      <c r="BN391" s="154"/>
      <c r="BO391" s="2"/>
      <c r="BP391" s="2">
        <v>9.6999999999999996E-10</v>
      </c>
      <c r="BQ391" s="2">
        <v>2.5849295805699999</v>
      </c>
      <c r="BR391" s="2">
        <v>30666.154958432799</v>
      </c>
      <c r="BS391" s="2">
        <f t="shared" si="41"/>
        <v>-3.9784517404984626E-10</v>
      </c>
      <c r="BT391" s="154"/>
      <c r="BU391" s="155"/>
      <c r="BV391" s="155"/>
      <c r="BW391" s="155"/>
      <c r="BX391" s="154"/>
      <c r="BY391" s="154"/>
      <c r="BZ391" s="155"/>
      <c r="CA391" s="155"/>
      <c r="CB391" s="155"/>
      <c r="CC391" s="154"/>
      <c r="CD391" s="154"/>
      <c r="CE391" s="155"/>
      <c r="CF391" s="155"/>
      <c r="CG391" s="155"/>
      <c r="CH391" s="154"/>
      <c r="CI391" s="154"/>
      <c r="CJ391" s="155"/>
      <c r="CK391" s="155"/>
      <c r="CL391" s="155"/>
      <c r="CM391" s="154"/>
      <c r="CN391" s="154"/>
      <c r="CO391" s="155"/>
      <c r="CP391" s="155"/>
      <c r="CQ391" s="155"/>
      <c r="CR391" s="154"/>
    </row>
    <row r="392" spans="1:96" ht="13.5" x14ac:dyDescent="0.3">
      <c r="A392" s="154"/>
      <c r="B392" s="154"/>
      <c r="C392" s="154"/>
      <c r="D392" s="154"/>
      <c r="E392" s="154"/>
      <c r="F392" s="154"/>
      <c r="G392" s="154"/>
      <c r="H392" s="154"/>
      <c r="I392" s="154"/>
      <c r="J392" s="154"/>
      <c r="K392" s="154"/>
      <c r="L392" s="154"/>
      <c r="M392" s="2">
        <v>1.7100000000000001E-9</v>
      </c>
      <c r="N392" s="2">
        <v>3.4535651811300001</v>
      </c>
      <c r="O392" s="2">
        <v>5327.4761083827998</v>
      </c>
      <c r="P392" s="2">
        <f t="shared" si="40"/>
        <v>-7.3837288069505548E-10</v>
      </c>
      <c r="Q392" s="154"/>
      <c r="R392" s="155"/>
      <c r="S392" s="155"/>
      <c r="T392" s="155"/>
      <c r="U392" s="154"/>
      <c r="V392" s="154"/>
      <c r="W392" s="155"/>
      <c r="X392" s="155"/>
      <c r="Y392" s="155"/>
      <c r="Z392" s="154"/>
      <c r="AA392" s="154"/>
      <c r="AB392" s="155"/>
      <c r="AC392" s="155"/>
      <c r="AD392" s="155"/>
      <c r="AE392" s="154"/>
      <c r="AF392" s="154"/>
      <c r="AG392" s="155"/>
      <c r="AH392" s="155"/>
      <c r="AI392" s="155"/>
      <c r="AJ392" s="154"/>
      <c r="AK392" s="154"/>
      <c r="AL392" s="155"/>
      <c r="AM392" s="155"/>
      <c r="AN392" s="155"/>
      <c r="AO392" s="154"/>
      <c r="AP392" s="154"/>
      <c r="AQ392" s="155"/>
      <c r="AR392" s="155"/>
      <c r="AS392" s="155"/>
      <c r="AT392" s="154"/>
      <c r="AU392" s="154"/>
      <c r="AV392" s="155"/>
      <c r="AW392" s="155"/>
      <c r="AX392" s="155"/>
      <c r="AY392" s="154"/>
      <c r="AZ392" s="154"/>
      <c r="BA392" s="155"/>
      <c r="BB392" s="155"/>
      <c r="BC392" s="155"/>
      <c r="BD392" s="154"/>
      <c r="BE392" s="154"/>
      <c r="BF392" s="155"/>
      <c r="BG392" s="155"/>
      <c r="BH392" s="155"/>
      <c r="BI392" s="154"/>
      <c r="BJ392" s="154"/>
      <c r="BK392" s="155"/>
      <c r="BL392" s="155"/>
      <c r="BM392" s="155"/>
      <c r="BN392" s="154"/>
      <c r="BO392" s="2"/>
      <c r="BP392" s="2">
        <v>9.2999999999999999E-10</v>
      </c>
      <c r="BQ392" s="2">
        <v>1.32651591333</v>
      </c>
      <c r="BR392" s="2">
        <v>23020.653086587899</v>
      </c>
      <c r="BS392" s="2">
        <f t="shared" si="41"/>
        <v>-1.7999047521755875E-10</v>
      </c>
      <c r="BT392" s="154"/>
      <c r="BU392" s="155"/>
      <c r="BV392" s="155"/>
      <c r="BW392" s="155"/>
      <c r="BX392" s="154"/>
      <c r="BY392" s="154"/>
      <c r="BZ392" s="155"/>
      <c r="CA392" s="155"/>
      <c r="CB392" s="155"/>
      <c r="CC392" s="154"/>
      <c r="CD392" s="154"/>
      <c r="CE392" s="155"/>
      <c r="CF392" s="155"/>
      <c r="CG392" s="155"/>
      <c r="CH392" s="154"/>
      <c r="CI392" s="154"/>
      <c r="CJ392" s="155"/>
      <c r="CK392" s="155"/>
      <c r="CL392" s="155"/>
      <c r="CM392" s="154"/>
      <c r="CN392" s="154"/>
      <c r="CO392" s="155"/>
      <c r="CP392" s="155"/>
      <c r="CQ392" s="155"/>
      <c r="CR392" s="154"/>
    </row>
    <row r="393" spans="1:96" ht="13.5" x14ac:dyDescent="0.3">
      <c r="A393" s="154"/>
      <c r="B393" s="154"/>
      <c r="C393" s="154"/>
      <c r="D393" s="154"/>
      <c r="E393" s="154"/>
      <c r="F393" s="154"/>
      <c r="G393" s="154"/>
      <c r="H393" s="154"/>
      <c r="I393" s="154"/>
      <c r="J393" s="154"/>
      <c r="K393" s="154"/>
      <c r="L393" s="154"/>
      <c r="M393" s="2">
        <v>1.8300000000000001E-9</v>
      </c>
      <c r="N393" s="2">
        <v>0.72325421603999995</v>
      </c>
      <c r="O393" s="2">
        <v>6272.0301497275004</v>
      </c>
      <c r="P393" s="2">
        <f t="shared" si="40"/>
        <v>-8.6310244909267221E-10</v>
      </c>
      <c r="Q393" s="154"/>
      <c r="R393" s="155"/>
      <c r="S393" s="155"/>
      <c r="T393" s="155"/>
      <c r="U393" s="154"/>
      <c r="V393" s="154"/>
      <c r="W393" s="155"/>
      <c r="X393" s="155"/>
      <c r="Y393" s="155"/>
      <c r="Z393" s="154"/>
      <c r="AA393" s="154"/>
      <c r="AB393" s="155"/>
      <c r="AC393" s="155"/>
      <c r="AD393" s="155"/>
      <c r="AE393" s="154"/>
      <c r="AF393" s="154"/>
      <c r="AG393" s="155"/>
      <c r="AH393" s="155"/>
      <c r="AI393" s="155"/>
      <c r="AJ393" s="154"/>
      <c r="AK393" s="154"/>
      <c r="AL393" s="155"/>
      <c r="AM393" s="155"/>
      <c r="AN393" s="155"/>
      <c r="AO393" s="154"/>
      <c r="AP393" s="154"/>
      <c r="AQ393" s="155"/>
      <c r="AR393" s="155"/>
      <c r="AS393" s="155"/>
      <c r="AT393" s="154"/>
      <c r="AU393" s="154"/>
      <c r="AV393" s="155"/>
      <c r="AW393" s="155"/>
      <c r="AX393" s="155"/>
      <c r="AY393" s="154"/>
      <c r="AZ393" s="154"/>
      <c r="BA393" s="155"/>
      <c r="BB393" s="155"/>
      <c r="BC393" s="155"/>
      <c r="BD393" s="154"/>
      <c r="BE393" s="154"/>
      <c r="BF393" s="155"/>
      <c r="BG393" s="155"/>
      <c r="BH393" s="155"/>
      <c r="BI393" s="154"/>
      <c r="BJ393" s="154"/>
      <c r="BK393" s="155"/>
      <c r="BL393" s="155"/>
      <c r="BM393" s="155"/>
      <c r="BN393" s="154"/>
      <c r="BO393" s="2"/>
      <c r="BP393" s="2">
        <v>7.7999999999999999E-10</v>
      </c>
      <c r="BQ393" s="2">
        <v>3.9958863075400002</v>
      </c>
      <c r="BR393" s="2">
        <v>11293.4706743556</v>
      </c>
      <c r="BS393" s="2">
        <f t="shared" si="41"/>
        <v>3.7291964277809321E-10</v>
      </c>
      <c r="BT393" s="154"/>
      <c r="BU393" s="155"/>
      <c r="BV393" s="155"/>
      <c r="BW393" s="155"/>
      <c r="BX393" s="154"/>
      <c r="BY393" s="154"/>
      <c r="BZ393" s="155"/>
      <c r="CA393" s="155"/>
      <c r="CB393" s="155"/>
      <c r="CC393" s="154"/>
      <c r="CD393" s="154"/>
      <c r="CE393" s="155"/>
      <c r="CF393" s="155"/>
      <c r="CG393" s="155"/>
      <c r="CH393" s="154"/>
      <c r="CI393" s="154"/>
      <c r="CJ393" s="155"/>
      <c r="CK393" s="155"/>
      <c r="CL393" s="155"/>
      <c r="CM393" s="154"/>
      <c r="CN393" s="154"/>
      <c r="CO393" s="155"/>
      <c r="CP393" s="155"/>
      <c r="CQ393" s="155"/>
      <c r="CR393" s="154"/>
    </row>
    <row r="394" spans="1:96" ht="13.5" x14ac:dyDescent="0.3">
      <c r="A394" s="154"/>
      <c r="B394" s="154"/>
      <c r="C394" s="154"/>
      <c r="D394" s="154"/>
      <c r="E394" s="154"/>
      <c r="F394" s="154"/>
      <c r="G394" s="154"/>
      <c r="H394" s="154"/>
      <c r="I394" s="154"/>
      <c r="J394" s="154"/>
      <c r="K394" s="154"/>
      <c r="L394" s="154"/>
      <c r="M394" s="2">
        <v>2.16E-9</v>
      </c>
      <c r="N394" s="2">
        <v>2.97174580686</v>
      </c>
      <c r="O394" s="2">
        <v>19402.7969528166</v>
      </c>
      <c r="P394" s="2">
        <f t="shared" si="40"/>
        <v>-1.4907459712523894E-9</v>
      </c>
      <c r="Q394" s="154"/>
      <c r="R394" s="155"/>
      <c r="S394" s="155"/>
      <c r="T394" s="155"/>
      <c r="U394" s="154"/>
      <c r="V394" s="154"/>
      <c r="W394" s="155"/>
      <c r="X394" s="155"/>
      <c r="Y394" s="155"/>
      <c r="Z394" s="154"/>
      <c r="AA394" s="154"/>
      <c r="AB394" s="155"/>
      <c r="AC394" s="155"/>
      <c r="AD394" s="155"/>
      <c r="AE394" s="154"/>
      <c r="AF394" s="154"/>
      <c r="AG394" s="155"/>
      <c r="AH394" s="155"/>
      <c r="AI394" s="155"/>
      <c r="AJ394" s="154"/>
      <c r="AK394" s="154"/>
      <c r="AL394" s="155"/>
      <c r="AM394" s="155"/>
      <c r="AN394" s="155"/>
      <c r="AO394" s="154"/>
      <c r="AP394" s="154"/>
      <c r="AQ394" s="155"/>
      <c r="AR394" s="155"/>
      <c r="AS394" s="155"/>
      <c r="AT394" s="154"/>
      <c r="AU394" s="154"/>
      <c r="AV394" s="155"/>
      <c r="AW394" s="155"/>
      <c r="AX394" s="155"/>
      <c r="AY394" s="154"/>
      <c r="AZ394" s="154"/>
      <c r="BA394" s="155"/>
      <c r="BB394" s="155"/>
      <c r="BC394" s="155"/>
      <c r="BD394" s="154"/>
      <c r="BE394" s="154"/>
      <c r="BF394" s="155"/>
      <c r="BG394" s="155"/>
      <c r="BH394" s="155"/>
      <c r="BI394" s="154"/>
      <c r="BJ394" s="154"/>
      <c r="BK394" s="155"/>
      <c r="BL394" s="155"/>
      <c r="BM394" s="155"/>
      <c r="BN394" s="154"/>
      <c r="BO394" s="2"/>
      <c r="BP394" s="2">
        <v>8.9999999999999999E-10</v>
      </c>
      <c r="BQ394" s="2">
        <v>0.57771932737999998</v>
      </c>
      <c r="BR394" s="2">
        <v>26482.1708096244</v>
      </c>
      <c r="BS394" s="2">
        <f t="shared" si="41"/>
        <v>-8.5975668646195214E-10</v>
      </c>
      <c r="BT394" s="154"/>
      <c r="BU394" s="155"/>
      <c r="BV394" s="155"/>
      <c r="BW394" s="155"/>
      <c r="BX394" s="154"/>
      <c r="BY394" s="154"/>
      <c r="BZ394" s="155"/>
      <c r="CA394" s="155"/>
      <c r="CB394" s="155"/>
      <c r="CC394" s="154"/>
      <c r="CD394" s="154"/>
      <c r="CE394" s="155"/>
      <c r="CF394" s="155"/>
      <c r="CG394" s="155"/>
      <c r="CH394" s="154"/>
      <c r="CI394" s="154"/>
      <c r="CJ394" s="155"/>
      <c r="CK394" s="155"/>
      <c r="CL394" s="155"/>
      <c r="CM394" s="154"/>
      <c r="CN394" s="154"/>
      <c r="CO394" s="155"/>
      <c r="CP394" s="155"/>
      <c r="CQ394" s="155"/>
      <c r="CR394" s="154"/>
    </row>
    <row r="395" spans="1:96" ht="13.5" x14ac:dyDescent="0.3">
      <c r="A395" s="154"/>
      <c r="B395" s="154"/>
      <c r="C395" s="154"/>
      <c r="D395" s="154"/>
      <c r="E395" s="154"/>
      <c r="F395" s="154"/>
      <c r="G395" s="154"/>
      <c r="H395" s="154"/>
      <c r="I395" s="154"/>
      <c r="J395" s="154"/>
      <c r="K395" s="154"/>
      <c r="L395" s="154"/>
      <c r="M395" s="2">
        <v>1.68E-9</v>
      </c>
      <c r="N395" s="2">
        <v>2.5155055024199999</v>
      </c>
      <c r="O395" s="2">
        <v>23937.856389740999</v>
      </c>
      <c r="P395" s="2">
        <f t="shared" si="40"/>
        <v>-3.063533052880528E-10</v>
      </c>
      <c r="Q395" s="154"/>
      <c r="R395" s="155"/>
      <c r="S395" s="155"/>
      <c r="T395" s="155"/>
      <c r="U395" s="154"/>
      <c r="V395" s="154"/>
      <c r="W395" s="155"/>
      <c r="X395" s="155"/>
      <c r="Y395" s="155"/>
      <c r="Z395" s="154"/>
      <c r="AA395" s="154"/>
      <c r="AB395" s="155"/>
      <c r="AC395" s="155"/>
      <c r="AD395" s="155"/>
      <c r="AE395" s="154"/>
      <c r="AF395" s="154"/>
      <c r="AG395" s="155"/>
      <c r="AH395" s="155"/>
      <c r="AI395" s="155"/>
      <c r="AJ395" s="154"/>
      <c r="AK395" s="154"/>
      <c r="AL395" s="155"/>
      <c r="AM395" s="155"/>
      <c r="AN395" s="155"/>
      <c r="AO395" s="154"/>
      <c r="AP395" s="154"/>
      <c r="AQ395" s="155"/>
      <c r="AR395" s="155"/>
      <c r="AS395" s="155"/>
      <c r="AT395" s="154"/>
      <c r="AU395" s="154"/>
      <c r="AV395" s="155"/>
      <c r="AW395" s="155"/>
      <c r="AX395" s="155"/>
      <c r="AY395" s="154"/>
      <c r="AZ395" s="154"/>
      <c r="BA395" s="155"/>
      <c r="BB395" s="155"/>
      <c r="BC395" s="155"/>
      <c r="BD395" s="154"/>
      <c r="BE395" s="154"/>
      <c r="BF395" s="155"/>
      <c r="BG395" s="155"/>
      <c r="BH395" s="155"/>
      <c r="BI395" s="154"/>
      <c r="BJ395" s="154"/>
      <c r="BK395" s="155"/>
      <c r="BL395" s="155"/>
      <c r="BM395" s="155"/>
      <c r="BN395" s="154"/>
      <c r="BO395" s="2"/>
      <c r="BP395" s="2">
        <v>1.0600000000000001E-9</v>
      </c>
      <c r="BQ395" s="2">
        <v>3.9201270507300001</v>
      </c>
      <c r="BR395" s="2">
        <v>62883.355139513602</v>
      </c>
      <c r="BS395" s="2">
        <f t="shared" si="41"/>
        <v>4.7532731138631641E-10</v>
      </c>
      <c r="BT395" s="154"/>
      <c r="BU395" s="155"/>
      <c r="BV395" s="155"/>
      <c r="BW395" s="155"/>
      <c r="BX395" s="154"/>
      <c r="BY395" s="154"/>
      <c r="BZ395" s="155"/>
      <c r="CA395" s="155"/>
      <c r="CB395" s="155"/>
      <c r="CC395" s="154"/>
      <c r="CD395" s="154"/>
      <c r="CE395" s="155"/>
      <c r="CF395" s="155"/>
      <c r="CG395" s="155"/>
      <c r="CH395" s="154"/>
      <c r="CI395" s="154"/>
      <c r="CJ395" s="155"/>
      <c r="CK395" s="155"/>
      <c r="CL395" s="155"/>
      <c r="CM395" s="154"/>
      <c r="CN395" s="154"/>
      <c r="CO395" s="155"/>
      <c r="CP395" s="155"/>
      <c r="CQ395" s="155"/>
      <c r="CR395" s="154"/>
    </row>
    <row r="396" spans="1:96" ht="13.5" x14ac:dyDescent="0.3">
      <c r="A396" s="154"/>
      <c r="B396" s="154"/>
      <c r="C396" s="154"/>
      <c r="D396" s="154"/>
      <c r="E396" s="154"/>
      <c r="F396" s="154"/>
      <c r="G396" s="154"/>
      <c r="H396" s="154"/>
      <c r="I396" s="154"/>
      <c r="J396" s="154"/>
      <c r="K396" s="154"/>
      <c r="L396" s="154"/>
      <c r="M396" s="2">
        <v>1.9500000000000001E-9</v>
      </c>
      <c r="N396" s="2">
        <v>9.0453934250000007E-2</v>
      </c>
      <c r="O396" s="2">
        <v>156.40072050239999</v>
      </c>
      <c r="P396" s="2">
        <f t="shared" si="40"/>
        <v>-1.7009995177643994E-9</v>
      </c>
      <c r="Q396" s="154"/>
      <c r="R396" s="155"/>
      <c r="S396" s="155"/>
      <c r="T396" s="155"/>
      <c r="U396" s="154"/>
      <c r="V396" s="154"/>
      <c r="W396" s="155"/>
      <c r="X396" s="155"/>
      <c r="Y396" s="155"/>
      <c r="Z396" s="154"/>
      <c r="AA396" s="154"/>
      <c r="AB396" s="155"/>
      <c r="AC396" s="155"/>
      <c r="AD396" s="155"/>
      <c r="AE396" s="154"/>
      <c r="AF396" s="154"/>
      <c r="AG396" s="155"/>
      <c r="AH396" s="155"/>
      <c r="AI396" s="155"/>
      <c r="AJ396" s="154"/>
      <c r="AK396" s="154"/>
      <c r="AL396" s="155"/>
      <c r="AM396" s="155"/>
      <c r="AN396" s="155"/>
      <c r="AO396" s="154"/>
      <c r="AP396" s="154"/>
      <c r="AQ396" s="155"/>
      <c r="AR396" s="155"/>
      <c r="AS396" s="155"/>
      <c r="AT396" s="154"/>
      <c r="AU396" s="154"/>
      <c r="AV396" s="155"/>
      <c r="AW396" s="155"/>
      <c r="AX396" s="155"/>
      <c r="AY396" s="154"/>
      <c r="AZ396" s="154"/>
      <c r="BA396" s="155"/>
      <c r="BB396" s="155"/>
      <c r="BC396" s="155"/>
      <c r="BD396" s="154"/>
      <c r="BE396" s="154"/>
      <c r="BF396" s="155"/>
      <c r="BG396" s="155"/>
      <c r="BH396" s="155"/>
      <c r="BI396" s="154"/>
      <c r="BJ396" s="154"/>
      <c r="BK396" s="155"/>
      <c r="BL396" s="155"/>
      <c r="BM396" s="155"/>
      <c r="BN396" s="154"/>
      <c r="BO396" s="2"/>
      <c r="BP396" s="2">
        <v>9.7999999999999992E-10</v>
      </c>
      <c r="BQ396" s="2">
        <v>2.9439777352399998</v>
      </c>
      <c r="BR396" s="2">
        <v>316.39186965660002</v>
      </c>
      <c r="BS396" s="2">
        <f t="shared" si="41"/>
        <v>-2.2227253929267594E-10</v>
      </c>
      <c r="BT396" s="154"/>
      <c r="BU396" s="155"/>
      <c r="BV396" s="155"/>
      <c r="BW396" s="155"/>
      <c r="BX396" s="154"/>
      <c r="BY396" s="154"/>
      <c r="BZ396" s="155"/>
      <c r="CA396" s="155"/>
      <c r="CB396" s="155"/>
      <c r="CC396" s="154"/>
      <c r="CD396" s="154"/>
      <c r="CE396" s="155"/>
      <c r="CF396" s="155"/>
      <c r="CG396" s="155"/>
      <c r="CH396" s="154"/>
      <c r="CI396" s="154"/>
      <c r="CJ396" s="155"/>
      <c r="CK396" s="155"/>
      <c r="CL396" s="155"/>
      <c r="CM396" s="154"/>
      <c r="CN396" s="154"/>
      <c r="CO396" s="155"/>
      <c r="CP396" s="155"/>
      <c r="CQ396" s="155"/>
      <c r="CR396" s="154"/>
    </row>
    <row r="397" spans="1:96" ht="13.5" x14ac:dyDescent="0.3">
      <c r="A397" s="154"/>
      <c r="B397" s="154"/>
      <c r="C397" s="154"/>
      <c r="D397" s="154"/>
      <c r="E397" s="154"/>
      <c r="F397" s="154"/>
      <c r="G397" s="154"/>
      <c r="H397" s="154"/>
      <c r="I397" s="154"/>
      <c r="J397" s="154"/>
      <c r="K397" s="154"/>
      <c r="L397" s="154"/>
      <c r="M397" s="2">
        <v>1.79E-9</v>
      </c>
      <c r="N397" s="2">
        <v>4.4947179809</v>
      </c>
      <c r="O397" s="2">
        <v>31415.379249957001</v>
      </c>
      <c r="P397" s="2">
        <f t="shared" si="40"/>
        <v>1.5867492908795303E-9</v>
      </c>
      <c r="Q397" s="154"/>
      <c r="R397" s="155"/>
      <c r="S397" s="155"/>
      <c r="T397" s="155"/>
      <c r="U397" s="154"/>
      <c r="V397" s="154"/>
      <c r="W397" s="155"/>
      <c r="X397" s="155"/>
      <c r="Y397" s="155"/>
      <c r="Z397" s="154"/>
      <c r="AA397" s="154"/>
      <c r="AB397" s="155"/>
      <c r="AC397" s="155"/>
      <c r="AD397" s="155"/>
      <c r="AE397" s="154"/>
      <c r="AF397" s="154"/>
      <c r="AG397" s="155"/>
      <c r="AH397" s="155"/>
      <c r="AI397" s="155"/>
      <c r="AJ397" s="154"/>
      <c r="AK397" s="154"/>
      <c r="AL397" s="155"/>
      <c r="AM397" s="155"/>
      <c r="AN397" s="155"/>
      <c r="AO397" s="154"/>
      <c r="AP397" s="154"/>
      <c r="AQ397" s="155"/>
      <c r="AR397" s="155"/>
      <c r="AS397" s="155"/>
      <c r="AT397" s="154"/>
      <c r="AU397" s="154"/>
      <c r="AV397" s="155"/>
      <c r="AW397" s="155"/>
      <c r="AX397" s="155"/>
      <c r="AY397" s="154"/>
      <c r="AZ397" s="154"/>
      <c r="BA397" s="155"/>
      <c r="BB397" s="155"/>
      <c r="BC397" s="155"/>
      <c r="BD397" s="154"/>
      <c r="BE397" s="154"/>
      <c r="BF397" s="155"/>
      <c r="BG397" s="155"/>
      <c r="BH397" s="155"/>
      <c r="BI397" s="154"/>
      <c r="BJ397" s="154"/>
      <c r="BK397" s="155"/>
      <c r="BL397" s="155"/>
      <c r="BM397" s="155"/>
      <c r="BN397" s="154"/>
      <c r="BO397" s="2"/>
      <c r="BP397" s="2">
        <v>7.5999999999999996E-10</v>
      </c>
      <c r="BQ397" s="2">
        <v>3.9631041760799999</v>
      </c>
      <c r="BR397" s="2">
        <v>29026.4852295077</v>
      </c>
      <c r="BS397" s="2">
        <f t="shared" si="41"/>
        <v>-3.9272744213037835E-10</v>
      </c>
      <c r="BT397" s="154"/>
      <c r="BU397" s="155"/>
      <c r="BV397" s="155"/>
      <c r="BW397" s="155"/>
      <c r="BX397" s="154"/>
      <c r="BY397" s="154"/>
      <c r="BZ397" s="155"/>
      <c r="CA397" s="155"/>
      <c r="CB397" s="155"/>
      <c r="CC397" s="154"/>
      <c r="CD397" s="154"/>
      <c r="CE397" s="155"/>
      <c r="CF397" s="155"/>
      <c r="CG397" s="155"/>
      <c r="CH397" s="154"/>
      <c r="CI397" s="154"/>
      <c r="CJ397" s="155"/>
      <c r="CK397" s="155"/>
      <c r="CL397" s="155"/>
      <c r="CM397" s="154"/>
      <c r="CN397" s="154"/>
      <c r="CO397" s="155"/>
      <c r="CP397" s="155"/>
      <c r="CQ397" s="155"/>
      <c r="CR397" s="154"/>
    </row>
    <row r="398" spans="1:96" ht="13.5" x14ac:dyDescent="0.3">
      <c r="A398" s="154"/>
      <c r="B398" s="154"/>
      <c r="C398" s="154"/>
      <c r="D398" s="154"/>
      <c r="E398" s="154"/>
      <c r="F398" s="154"/>
      <c r="G398" s="154"/>
      <c r="H398" s="154"/>
      <c r="I398" s="154"/>
      <c r="J398" s="154"/>
      <c r="K398" s="154"/>
      <c r="L398" s="154"/>
      <c r="M398" s="2">
        <v>2.16E-9</v>
      </c>
      <c r="N398" s="2">
        <v>0.42177594328000001</v>
      </c>
      <c r="O398" s="2">
        <v>23539.707386332801</v>
      </c>
      <c r="P398" s="2">
        <f t="shared" si="40"/>
        <v>1.8711930522329316E-9</v>
      </c>
      <c r="Q398" s="154"/>
      <c r="R398" s="155"/>
      <c r="S398" s="155"/>
      <c r="T398" s="155"/>
      <c r="U398" s="154"/>
      <c r="V398" s="154"/>
      <c r="W398" s="155"/>
      <c r="X398" s="155"/>
      <c r="Y398" s="155"/>
      <c r="Z398" s="154"/>
      <c r="AA398" s="154"/>
      <c r="AB398" s="155"/>
      <c r="AC398" s="155"/>
      <c r="AD398" s="155"/>
      <c r="AE398" s="154"/>
      <c r="AF398" s="154"/>
      <c r="AG398" s="155"/>
      <c r="AH398" s="155"/>
      <c r="AI398" s="155"/>
      <c r="AJ398" s="154"/>
      <c r="AK398" s="154"/>
      <c r="AL398" s="155"/>
      <c r="AM398" s="155"/>
      <c r="AN398" s="155"/>
      <c r="AO398" s="154"/>
      <c r="AP398" s="154"/>
      <c r="AQ398" s="155"/>
      <c r="AR398" s="155"/>
      <c r="AS398" s="155"/>
      <c r="AT398" s="154"/>
      <c r="AU398" s="154"/>
      <c r="AV398" s="155"/>
      <c r="AW398" s="155"/>
      <c r="AX398" s="155"/>
      <c r="AY398" s="154"/>
      <c r="AZ398" s="154"/>
      <c r="BA398" s="155"/>
      <c r="BB398" s="155"/>
      <c r="BC398" s="155"/>
      <c r="BD398" s="154"/>
      <c r="BE398" s="154"/>
      <c r="BF398" s="155"/>
      <c r="BG398" s="155"/>
      <c r="BH398" s="155"/>
      <c r="BI398" s="154"/>
      <c r="BJ398" s="154"/>
      <c r="BK398" s="155"/>
      <c r="BL398" s="155"/>
      <c r="BM398" s="155"/>
      <c r="BN398" s="154"/>
      <c r="BO398" s="2"/>
      <c r="BP398" s="2">
        <v>7.7999999999999999E-10</v>
      </c>
      <c r="BQ398" s="2">
        <v>1.9706852930600001</v>
      </c>
      <c r="BR398" s="2">
        <v>90279.923168103196</v>
      </c>
      <c r="BS398" s="2">
        <f t="shared" si="41"/>
        <v>-3.0863411459454556E-10</v>
      </c>
      <c r="BT398" s="154"/>
      <c r="BU398" s="155"/>
      <c r="BV398" s="155"/>
      <c r="BW398" s="155"/>
      <c r="BX398" s="154"/>
      <c r="BY398" s="154"/>
      <c r="BZ398" s="155"/>
      <c r="CA398" s="155"/>
      <c r="CB398" s="155"/>
      <c r="CC398" s="154"/>
      <c r="CD398" s="154"/>
      <c r="CE398" s="155"/>
      <c r="CF398" s="155"/>
      <c r="CG398" s="155"/>
      <c r="CH398" s="154"/>
      <c r="CI398" s="154"/>
      <c r="CJ398" s="155"/>
      <c r="CK398" s="155"/>
      <c r="CL398" s="155"/>
      <c r="CM398" s="154"/>
      <c r="CN398" s="154"/>
      <c r="CO398" s="155"/>
      <c r="CP398" s="155"/>
      <c r="CQ398" s="155"/>
      <c r="CR398" s="154"/>
    </row>
    <row r="399" spans="1:96" ht="13.5" x14ac:dyDescent="0.3">
      <c r="A399" s="154"/>
      <c r="B399" s="154"/>
      <c r="C399" s="154"/>
      <c r="D399" s="154"/>
      <c r="E399" s="154"/>
      <c r="F399" s="154"/>
      <c r="G399" s="154"/>
      <c r="H399" s="154"/>
      <c r="I399" s="154"/>
      <c r="J399" s="154"/>
      <c r="K399" s="154"/>
      <c r="L399" s="154"/>
      <c r="M399" s="2">
        <v>1.8899999999999999E-9</v>
      </c>
      <c r="N399" s="2">
        <v>0.37542530191000001</v>
      </c>
      <c r="O399" s="2">
        <v>9814.6041002912007</v>
      </c>
      <c r="P399" s="2">
        <f t="shared" si="40"/>
        <v>-1.7115655907195534E-9</v>
      </c>
      <c r="Q399" s="154"/>
      <c r="R399" s="155"/>
      <c r="S399" s="155"/>
      <c r="T399" s="155"/>
      <c r="U399" s="154"/>
      <c r="V399" s="154"/>
      <c r="W399" s="155"/>
      <c r="X399" s="155"/>
      <c r="Y399" s="155"/>
      <c r="Z399" s="154"/>
      <c r="AA399" s="154"/>
      <c r="AB399" s="155"/>
      <c r="AC399" s="155"/>
      <c r="AD399" s="155"/>
      <c r="AE399" s="154"/>
      <c r="AF399" s="154"/>
      <c r="AG399" s="155"/>
      <c r="AH399" s="155"/>
      <c r="AI399" s="155"/>
      <c r="AJ399" s="154"/>
      <c r="AK399" s="154"/>
      <c r="AL399" s="155"/>
      <c r="AM399" s="155"/>
      <c r="AN399" s="155"/>
      <c r="AO399" s="154"/>
      <c r="AP399" s="154"/>
      <c r="AQ399" s="155"/>
      <c r="AR399" s="155"/>
      <c r="AS399" s="155"/>
      <c r="AT399" s="154"/>
      <c r="AU399" s="154"/>
      <c r="AV399" s="155"/>
      <c r="AW399" s="155"/>
      <c r="AX399" s="155"/>
      <c r="AY399" s="154"/>
      <c r="AZ399" s="154"/>
      <c r="BA399" s="155"/>
      <c r="BB399" s="155"/>
      <c r="BC399" s="155"/>
      <c r="BD399" s="154"/>
      <c r="BE399" s="154"/>
      <c r="BF399" s="155"/>
      <c r="BG399" s="155"/>
      <c r="BH399" s="155"/>
      <c r="BI399" s="154"/>
      <c r="BJ399" s="154"/>
      <c r="BK399" s="155"/>
      <c r="BL399" s="155"/>
      <c r="BM399" s="155"/>
      <c r="BN399" s="154"/>
      <c r="BO399" s="2"/>
      <c r="BP399" s="2">
        <v>7.5999999999999996E-10</v>
      </c>
      <c r="BQ399" s="2">
        <v>0.23027966595999999</v>
      </c>
      <c r="BR399" s="2">
        <v>21424.4666443034</v>
      </c>
      <c r="BS399" s="2">
        <f t="shared" si="41"/>
        <v>-6.6233419254113304E-10</v>
      </c>
      <c r="BT399" s="154"/>
      <c r="BU399" s="155"/>
      <c r="BV399" s="155"/>
      <c r="BW399" s="155"/>
      <c r="BX399" s="154"/>
      <c r="BY399" s="154"/>
      <c r="BZ399" s="155"/>
      <c r="CA399" s="155"/>
      <c r="CB399" s="155"/>
      <c r="CC399" s="154"/>
      <c r="CD399" s="154"/>
      <c r="CE399" s="155"/>
      <c r="CF399" s="155"/>
      <c r="CG399" s="155"/>
      <c r="CH399" s="154"/>
      <c r="CI399" s="154"/>
      <c r="CJ399" s="155"/>
      <c r="CK399" s="155"/>
      <c r="CL399" s="155"/>
      <c r="CM399" s="154"/>
      <c r="CN399" s="154"/>
      <c r="CO399" s="155"/>
      <c r="CP399" s="155"/>
      <c r="CQ399" s="155"/>
      <c r="CR399" s="154"/>
    </row>
    <row r="400" spans="1:96" ht="13.5" x14ac:dyDescent="0.3">
      <c r="A400" s="154"/>
      <c r="B400" s="154"/>
      <c r="C400" s="154"/>
      <c r="D400" s="154"/>
      <c r="E400" s="154"/>
      <c r="F400" s="154"/>
      <c r="G400" s="154"/>
      <c r="H400" s="154"/>
      <c r="I400" s="154"/>
      <c r="J400" s="154"/>
      <c r="K400" s="154"/>
      <c r="L400" s="154"/>
      <c r="M400" s="2">
        <v>2.1799999999999999E-9</v>
      </c>
      <c r="N400" s="2">
        <v>2.3683588002499998</v>
      </c>
      <c r="O400" s="2">
        <v>16627.3709153772</v>
      </c>
      <c r="P400" s="2">
        <f t="shared" si="40"/>
        <v>-1.3718078039284517E-9</v>
      </c>
      <c r="Q400" s="154"/>
      <c r="R400" s="155"/>
      <c r="S400" s="155"/>
      <c r="T400" s="155"/>
      <c r="U400" s="154"/>
      <c r="V400" s="154"/>
      <c r="W400" s="155"/>
      <c r="X400" s="155"/>
      <c r="Y400" s="155"/>
      <c r="Z400" s="154"/>
      <c r="AA400" s="154"/>
      <c r="AB400" s="155"/>
      <c r="AC400" s="155"/>
      <c r="AD400" s="155"/>
      <c r="AE400" s="154"/>
      <c r="AF400" s="154"/>
      <c r="AG400" s="155"/>
      <c r="AH400" s="155"/>
      <c r="AI400" s="155"/>
      <c r="AJ400" s="154"/>
      <c r="AK400" s="154"/>
      <c r="AL400" s="155"/>
      <c r="AM400" s="155"/>
      <c r="AN400" s="155"/>
      <c r="AO400" s="154"/>
      <c r="AP400" s="154"/>
      <c r="AQ400" s="155"/>
      <c r="AR400" s="155"/>
      <c r="AS400" s="155"/>
      <c r="AT400" s="154"/>
      <c r="AU400" s="154"/>
      <c r="AV400" s="155"/>
      <c r="AW400" s="155"/>
      <c r="AX400" s="155"/>
      <c r="AY400" s="154"/>
      <c r="AZ400" s="154"/>
      <c r="BA400" s="155"/>
      <c r="BB400" s="155"/>
      <c r="BC400" s="155"/>
      <c r="BD400" s="154"/>
      <c r="BE400" s="154"/>
      <c r="BF400" s="155"/>
      <c r="BG400" s="155"/>
      <c r="BH400" s="155"/>
      <c r="BI400" s="154"/>
      <c r="BJ400" s="154"/>
      <c r="BK400" s="155"/>
      <c r="BL400" s="155"/>
      <c r="BM400" s="155"/>
      <c r="BN400" s="154"/>
      <c r="BO400" s="2"/>
      <c r="BP400" s="2">
        <v>8.0000000000000003E-10</v>
      </c>
      <c r="BQ400" s="2">
        <v>2.2309974221200002</v>
      </c>
      <c r="BR400" s="2">
        <v>266.60704172179999</v>
      </c>
      <c r="BS400" s="2">
        <f t="shared" si="41"/>
        <v>7.6928151411985706E-10</v>
      </c>
      <c r="BT400" s="154"/>
      <c r="BU400" s="155"/>
      <c r="BV400" s="155"/>
      <c r="BW400" s="155"/>
      <c r="BX400" s="154"/>
      <c r="BY400" s="154"/>
      <c r="BZ400" s="155"/>
      <c r="CA400" s="155"/>
      <c r="CB400" s="155"/>
      <c r="CC400" s="154"/>
      <c r="CD400" s="154"/>
      <c r="CE400" s="155"/>
      <c r="CF400" s="155"/>
      <c r="CG400" s="155"/>
      <c r="CH400" s="154"/>
      <c r="CI400" s="154"/>
      <c r="CJ400" s="155"/>
      <c r="CK400" s="155"/>
      <c r="CL400" s="155"/>
      <c r="CM400" s="154"/>
      <c r="CN400" s="154"/>
      <c r="CO400" s="155"/>
      <c r="CP400" s="155"/>
      <c r="CQ400" s="155"/>
      <c r="CR400" s="154"/>
    </row>
    <row r="401" spans="1:96" ht="13.5" x14ac:dyDescent="0.3">
      <c r="A401" s="154"/>
      <c r="B401" s="154"/>
      <c r="C401" s="154"/>
      <c r="D401" s="154"/>
      <c r="E401" s="154"/>
      <c r="F401" s="154"/>
      <c r="G401" s="154"/>
      <c r="H401" s="154"/>
      <c r="I401" s="154"/>
      <c r="J401" s="154"/>
      <c r="K401" s="154"/>
      <c r="L401" s="154"/>
      <c r="M401" s="2">
        <v>1.6600000000000001E-9</v>
      </c>
      <c r="N401" s="2">
        <v>4.2318296844600001</v>
      </c>
      <c r="O401" s="2">
        <v>16840.670010815102</v>
      </c>
      <c r="P401" s="2">
        <f t="shared" si="40"/>
        <v>4.5032013344505294E-10</v>
      </c>
      <c r="Q401" s="154"/>
      <c r="R401" s="155"/>
      <c r="S401" s="155"/>
      <c r="T401" s="155"/>
      <c r="U401" s="154"/>
      <c r="V401" s="154"/>
      <c r="W401" s="155"/>
      <c r="X401" s="155"/>
      <c r="Y401" s="155"/>
      <c r="Z401" s="154"/>
      <c r="AA401" s="154"/>
      <c r="AB401" s="155"/>
      <c r="AC401" s="155"/>
      <c r="AD401" s="155"/>
      <c r="AE401" s="154"/>
      <c r="AF401" s="154"/>
      <c r="AG401" s="155"/>
      <c r="AH401" s="155"/>
      <c r="AI401" s="155"/>
      <c r="AJ401" s="154"/>
      <c r="AK401" s="154"/>
      <c r="AL401" s="155"/>
      <c r="AM401" s="155"/>
      <c r="AN401" s="155"/>
      <c r="AO401" s="154"/>
      <c r="AP401" s="154"/>
      <c r="AQ401" s="155"/>
      <c r="AR401" s="155"/>
      <c r="AS401" s="155"/>
      <c r="AT401" s="154"/>
      <c r="AU401" s="154"/>
      <c r="AV401" s="155"/>
      <c r="AW401" s="155"/>
      <c r="AX401" s="155"/>
      <c r="AY401" s="154"/>
      <c r="AZ401" s="154"/>
      <c r="BA401" s="155"/>
      <c r="BB401" s="155"/>
      <c r="BC401" s="155"/>
      <c r="BD401" s="154"/>
      <c r="BE401" s="154"/>
      <c r="BF401" s="155"/>
      <c r="BG401" s="155"/>
      <c r="BH401" s="155"/>
      <c r="BI401" s="154"/>
      <c r="BJ401" s="154"/>
      <c r="BK401" s="155"/>
      <c r="BL401" s="155"/>
      <c r="BM401" s="155"/>
      <c r="BN401" s="154"/>
      <c r="BO401" s="2"/>
      <c r="BP401" s="2">
        <v>7.8999999999999996E-10</v>
      </c>
      <c r="BQ401" s="2">
        <v>1.46227790922</v>
      </c>
      <c r="BR401" s="2">
        <v>8982.8106693089976</v>
      </c>
      <c r="BS401" s="2">
        <f t="shared" si="41"/>
        <v>-7.5594125358189395E-10</v>
      </c>
      <c r="BT401" s="154"/>
      <c r="BU401" s="155"/>
      <c r="BV401" s="155"/>
      <c r="BW401" s="155"/>
      <c r="BX401" s="154"/>
      <c r="BY401" s="154"/>
      <c r="BZ401" s="155"/>
      <c r="CA401" s="155"/>
      <c r="CB401" s="155"/>
      <c r="CC401" s="154"/>
      <c r="CD401" s="154"/>
      <c r="CE401" s="155"/>
      <c r="CF401" s="155"/>
      <c r="CG401" s="155"/>
      <c r="CH401" s="154"/>
      <c r="CI401" s="154"/>
      <c r="CJ401" s="155"/>
      <c r="CK401" s="155"/>
      <c r="CL401" s="155"/>
      <c r="CM401" s="154"/>
      <c r="CN401" s="154"/>
      <c r="CO401" s="155"/>
      <c r="CP401" s="155"/>
      <c r="CQ401" s="155"/>
      <c r="CR401" s="154"/>
    </row>
    <row r="402" spans="1:96" ht="13.5" x14ac:dyDescent="0.3">
      <c r="A402" s="154"/>
      <c r="B402" s="154"/>
      <c r="C402" s="154"/>
      <c r="D402" s="154"/>
      <c r="E402" s="154"/>
      <c r="F402" s="154"/>
      <c r="G402" s="154"/>
      <c r="H402" s="154"/>
      <c r="I402" s="154"/>
      <c r="J402" s="154"/>
      <c r="K402" s="154"/>
      <c r="L402" s="154"/>
      <c r="M402" s="2">
        <v>2.0000000000000001E-9</v>
      </c>
      <c r="N402" s="2">
        <v>2.0215325809800002</v>
      </c>
      <c r="O402" s="2">
        <v>16097.6799502826</v>
      </c>
      <c r="P402" s="2">
        <f t="shared" si="40"/>
        <v>1.8298964437767716E-9</v>
      </c>
      <c r="Q402" s="154"/>
      <c r="R402" s="155"/>
      <c r="S402" s="155"/>
      <c r="T402" s="155"/>
      <c r="U402" s="154"/>
      <c r="V402" s="154"/>
      <c r="W402" s="155"/>
      <c r="X402" s="155"/>
      <c r="Y402" s="155"/>
      <c r="Z402" s="154"/>
      <c r="AA402" s="154"/>
      <c r="AB402" s="155"/>
      <c r="AC402" s="155"/>
      <c r="AD402" s="155"/>
      <c r="AE402" s="154"/>
      <c r="AF402" s="154"/>
      <c r="AG402" s="155"/>
      <c r="AH402" s="155"/>
      <c r="AI402" s="155"/>
      <c r="AJ402" s="154"/>
      <c r="AK402" s="154"/>
      <c r="AL402" s="155"/>
      <c r="AM402" s="155"/>
      <c r="AN402" s="155"/>
      <c r="AO402" s="154"/>
      <c r="AP402" s="154"/>
      <c r="AQ402" s="155"/>
      <c r="AR402" s="155"/>
      <c r="AS402" s="155"/>
      <c r="AT402" s="154"/>
      <c r="AU402" s="154"/>
      <c r="AV402" s="155"/>
      <c r="AW402" s="155"/>
      <c r="AX402" s="155"/>
      <c r="AY402" s="154"/>
      <c r="AZ402" s="154"/>
      <c r="BA402" s="155"/>
      <c r="BB402" s="155"/>
      <c r="BC402" s="155"/>
      <c r="BD402" s="154"/>
      <c r="BE402" s="154"/>
      <c r="BF402" s="155"/>
      <c r="BG402" s="155"/>
      <c r="BH402" s="155"/>
      <c r="BI402" s="154"/>
      <c r="BJ402" s="154"/>
      <c r="BK402" s="155"/>
      <c r="BL402" s="155"/>
      <c r="BM402" s="155"/>
      <c r="BN402" s="154"/>
      <c r="BO402" s="2"/>
      <c r="BP402" s="2">
        <v>1.02E-9</v>
      </c>
      <c r="BQ402" s="2">
        <v>4.9212995356500002</v>
      </c>
      <c r="BR402" s="2">
        <v>5621.8429232103999</v>
      </c>
      <c r="BS402" s="2">
        <f t="shared" si="41"/>
        <v>-4.0855275009427077E-10</v>
      </c>
      <c r="BT402" s="154"/>
      <c r="BU402" s="155"/>
      <c r="BV402" s="155"/>
      <c r="BW402" s="155"/>
      <c r="BX402" s="154"/>
      <c r="BY402" s="154"/>
      <c r="BZ402" s="155"/>
      <c r="CA402" s="155"/>
      <c r="CB402" s="155"/>
      <c r="CC402" s="154"/>
      <c r="CD402" s="154"/>
      <c r="CE402" s="155"/>
      <c r="CF402" s="155"/>
      <c r="CG402" s="155"/>
      <c r="CH402" s="154"/>
      <c r="CI402" s="154"/>
      <c r="CJ402" s="155"/>
      <c r="CK402" s="155"/>
      <c r="CL402" s="155"/>
      <c r="CM402" s="154"/>
      <c r="CN402" s="154"/>
      <c r="CO402" s="155"/>
      <c r="CP402" s="155"/>
      <c r="CQ402" s="155"/>
      <c r="CR402" s="154"/>
    </row>
    <row r="403" spans="1:96" ht="13.5" x14ac:dyDescent="0.3">
      <c r="A403" s="154"/>
      <c r="B403" s="154"/>
      <c r="C403" s="154"/>
      <c r="D403" s="154"/>
      <c r="E403" s="154"/>
      <c r="F403" s="154"/>
      <c r="G403" s="154"/>
      <c r="H403" s="154"/>
      <c r="I403" s="154"/>
      <c r="J403" s="154"/>
      <c r="K403" s="154"/>
      <c r="L403" s="154"/>
      <c r="M403" s="2">
        <v>1.69E-9</v>
      </c>
      <c r="N403" s="2">
        <v>0.91318727</v>
      </c>
      <c r="O403" s="2">
        <v>95.979227217800002</v>
      </c>
      <c r="P403" s="2">
        <f t="shared" si="40"/>
        <v>-1.3251613501098312E-9</v>
      </c>
      <c r="Q403" s="154"/>
      <c r="R403" s="155"/>
      <c r="S403" s="155"/>
      <c r="T403" s="155"/>
      <c r="U403" s="154"/>
      <c r="V403" s="154"/>
      <c r="W403" s="155"/>
      <c r="X403" s="155"/>
      <c r="Y403" s="155"/>
      <c r="Z403" s="154"/>
      <c r="AA403" s="154"/>
      <c r="AB403" s="155"/>
      <c r="AC403" s="155"/>
      <c r="AD403" s="155"/>
      <c r="AE403" s="154"/>
      <c r="AF403" s="154"/>
      <c r="AG403" s="155"/>
      <c r="AH403" s="155"/>
      <c r="AI403" s="155"/>
      <c r="AJ403" s="154"/>
      <c r="AK403" s="154"/>
      <c r="AL403" s="155"/>
      <c r="AM403" s="155"/>
      <c r="AN403" s="155"/>
      <c r="AO403" s="154"/>
      <c r="AP403" s="154"/>
      <c r="AQ403" s="155"/>
      <c r="AR403" s="155"/>
      <c r="AS403" s="155"/>
      <c r="AT403" s="154"/>
      <c r="AU403" s="154"/>
      <c r="AV403" s="155"/>
      <c r="AW403" s="155"/>
      <c r="AX403" s="155"/>
      <c r="AY403" s="154"/>
      <c r="AZ403" s="154"/>
      <c r="BA403" s="155"/>
      <c r="BB403" s="155"/>
      <c r="BC403" s="155"/>
      <c r="BD403" s="154"/>
      <c r="BE403" s="154"/>
      <c r="BF403" s="155"/>
      <c r="BG403" s="155"/>
      <c r="BH403" s="155"/>
      <c r="BI403" s="154"/>
      <c r="BJ403" s="154"/>
      <c r="BK403" s="155"/>
      <c r="BL403" s="155"/>
      <c r="BM403" s="155"/>
      <c r="BN403" s="154"/>
      <c r="BO403" s="2"/>
      <c r="BP403" s="2">
        <v>1.0000000000000001E-9</v>
      </c>
      <c r="BQ403" s="2">
        <v>0.39243148320999999</v>
      </c>
      <c r="BR403" s="2">
        <v>24279.107018213501</v>
      </c>
      <c r="BS403" s="2">
        <f t="shared" si="41"/>
        <v>4.450853246024429E-10</v>
      </c>
      <c r="BT403" s="154"/>
      <c r="BU403" s="155"/>
      <c r="BV403" s="155"/>
      <c r="BW403" s="155"/>
      <c r="BX403" s="154"/>
      <c r="BY403" s="154"/>
      <c r="BZ403" s="155"/>
      <c r="CA403" s="155"/>
      <c r="CB403" s="155"/>
      <c r="CC403" s="154"/>
      <c r="CD403" s="154"/>
      <c r="CE403" s="155"/>
      <c r="CF403" s="155"/>
      <c r="CG403" s="155"/>
      <c r="CH403" s="154"/>
      <c r="CI403" s="154"/>
      <c r="CJ403" s="155"/>
      <c r="CK403" s="155"/>
      <c r="CL403" s="155"/>
      <c r="CM403" s="154"/>
      <c r="CN403" s="154"/>
      <c r="CO403" s="155"/>
      <c r="CP403" s="155"/>
      <c r="CQ403" s="155"/>
      <c r="CR403" s="154"/>
    </row>
    <row r="404" spans="1:96" ht="13.5" x14ac:dyDescent="0.3">
      <c r="A404" s="154"/>
      <c r="B404" s="154"/>
      <c r="C404" s="154"/>
      <c r="D404" s="154"/>
      <c r="E404" s="154"/>
      <c r="F404" s="154"/>
      <c r="G404" s="154"/>
      <c r="H404" s="154"/>
      <c r="I404" s="154"/>
      <c r="J404" s="154"/>
      <c r="K404" s="154"/>
      <c r="L404" s="154"/>
      <c r="M404" s="2">
        <v>2.11E-9</v>
      </c>
      <c r="N404" s="2">
        <v>5.7337063765699998</v>
      </c>
      <c r="O404" s="2">
        <v>151.89728108520001</v>
      </c>
      <c r="P404" s="2">
        <f t="shared" si="40"/>
        <v>-7.1721663354193239E-10</v>
      </c>
      <c r="Q404" s="154"/>
      <c r="R404" s="155"/>
      <c r="S404" s="155"/>
      <c r="T404" s="155"/>
      <c r="U404" s="154"/>
      <c r="V404" s="154"/>
      <c r="W404" s="155"/>
      <c r="X404" s="155"/>
      <c r="Y404" s="155"/>
      <c r="Z404" s="154"/>
      <c r="AA404" s="154"/>
      <c r="AB404" s="155"/>
      <c r="AC404" s="155"/>
      <c r="AD404" s="155"/>
      <c r="AE404" s="154"/>
      <c r="AF404" s="154"/>
      <c r="AG404" s="155"/>
      <c r="AH404" s="155"/>
      <c r="AI404" s="155"/>
      <c r="AJ404" s="154"/>
      <c r="AK404" s="154"/>
      <c r="AL404" s="155"/>
      <c r="AM404" s="155"/>
      <c r="AN404" s="155"/>
      <c r="AO404" s="154"/>
      <c r="AP404" s="154"/>
      <c r="AQ404" s="155"/>
      <c r="AR404" s="155"/>
      <c r="AS404" s="155"/>
      <c r="AT404" s="154"/>
      <c r="AU404" s="154"/>
      <c r="AV404" s="155"/>
      <c r="AW404" s="155"/>
      <c r="AX404" s="155"/>
      <c r="AY404" s="154"/>
      <c r="AZ404" s="154"/>
      <c r="BA404" s="155"/>
      <c r="BB404" s="155"/>
      <c r="BC404" s="155"/>
      <c r="BD404" s="154"/>
      <c r="BE404" s="154"/>
      <c r="BF404" s="155"/>
      <c r="BG404" s="155"/>
      <c r="BH404" s="155"/>
      <c r="BI404" s="154"/>
      <c r="BJ404" s="154"/>
      <c r="BK404" s="155"/>
      <c r="BL404" s="155"/>
      <c r="BM404" s="155"/>
      <c r="BN404" s="154"/>
      <c r="BO404" s="2"/>
      <c r="BP404" s="2">
        <v>7.1000000000000003E-10</v>
      </c>
      <c r="BQ404" s="2">
        <v>1.52014858474</v>
      </c>
      <c r="BR404" s="2">
        <v>33794.543723528601</v>
      </c>
      <c r="BS404" s="2">
        <f t="shared" si="41"/>
        <v>-5.741686016286307E-10</v>
      </c>
      <c r="BT404" s="154"/>
      <c r="BU404" s="155"/>
      <c r="BV404" s="155"/>
      <c r="BW404" s="155"/>
      <c r="BX404" s="154"/>
      <c r="BY404" s="154"/>
      <c r="BZ404" s="155"/>
      <c r="CA404" s="155"/>
      <c r="CB404" s="155"/>
      <c r="CC404" s="154"/>
      <c r="CD404" s="154"/>
      <c r="CE404" s="155"/>
      <c r="CF404" s="155"/>
      <c r="CG404" s="155"/>
      <c r="CH404" s="154"/>
      <c r="CI404" s="154"/>
      <c r="CJ404" s="155"/>
      <c r="CK404" s="155"/>
      <c r="CL404" s="155"/>
      <c r="CM404" s="154"/>
      <c r="CN404" s="154"/>
      <c r="CO404" s="155"/>
      <c r="CP404" s="155"/>
      <c r="CQ404" s="155"/>
      <c r="CR404" s="154"/>
    </row>
    <row r="405" spans="1:96" ht="13.5" x14ac:dyDescent="0.3">
      <c r="A405" s="154"/>
      <c r="B405" s="154"/>
      <c r="C405" s="154"/>
      <c r="D405" s="154"/>
      <c r="E405" s="154"/>
      <c r="F405" s="154"/>
      <c r="G405" s="154"/>
      <c r="H405" s="154"/>
      <c r="I405" s="154"/>
      <c r="J405" s="154"/>
      <c r="K405" s="154"/>
      <c r="L405" s="154"/>
      <c r="M405" s="2">
        <v>2.04E-9</v>
      </c>
      <c r="N405" s="2">
        <v>0.42643085174000001</v>
      </c>
      <c r="O405" s="2">
        <v>515.46387109299997</v>
      </c>
      <c r="P405" s="2">
        <f t="shared" si="40"/>
        <v>-1.6528872047464492E-9</v>
      </c>
      <c r="Q405" s="154"/>
      <c r="R405" s="155"/>
      <c r="S405" s="155"/>
      <c r="T405" s="155"/>
      <c r="U405" s="154"/>
      <c r="V405" s="154"/>
      <c r="W405" s="155"/>
      <c r="X405" s="155"/>
      <c r="Y405" s="155"/>
      <c r="Z405" s="154"/>
      <c r="AA405" s="154"/>
      <c r="AB405" s="155"/>
      <c r="AC405" s="155"/>
      <c r="AD405" s="155"/>
      <c r="AE405" s="154"/>
      <c r="AF405" s="154"/>
      <c r="AG405" s="155"/>
      <c r="AH405" s="155"/>
      <c r="AI405" s="155"/>
      <c r="AJ405" s="154"/>
      <c r="AK405" s="154"/>
      <c r="AL405" s="155"/>
      <c r="AM405" s="155"/>
      <c r="AN405" s="155"/>
      <c r="AO405" s="154"/>
      <c r="AP405" s="154"/>
      <c r="AQ405" s="155"/>
      <c r="AR405" s="155"/>
      <c r="AS405" s="155"/>
      <c r="AT405" s="154"/>
      <c r="AU405" s="154"/>
      <c r="AV405" s="155"/>
      <c r="AW405" s="155"/>
      <c r="AX405" s="155"/>
      <c r="AY405" s="154"/>
      <c r="AZ405" s="154"/>
      <c r="BA405" s="155"/>
      <c r="BB405" s="155"/>
      <c r="BC405" s="155"/>
      <c r="BD405" s="154"/>
      <c r="BE405" s="154"/>
      <c r="BF405" s="155"/>
      <c r="BG405" s="155"/>
      <c r="BH405" s="155"/>
      <c r="BI405" s="154"/>
      <c r="BJ405" s="154"/>
      <c r="BK405" s="155"/>
      <c r="BL405" s="155"/>
      <c r="BM405" s="155"/>
      <c r="BN405" s="154"/>
      <c r="BO405" s="2"/>
      <c r="BP405" s="2">
        <v>7.5999999999999996E-10</v>
      </c>
      <c r="BQ405" s="2">
        <v>0.22880641442999999</v>
      </c>
      <c r="BR405" s="2">
        <v>57375.8019008462</v>
      </c>
      <c r="BS405" s="2">
        <f t="shared" si="41"/>
        <v>-4.5286598444437354E-10</v>
      </c>
      <c r="BT405" s="154"/>
      <c r="BU405" s="155"/>
      <c r="BV405" s="155"/>
      <c r="BW405" s="155"/>
      <c r="BX405" s="154"/>
      <c r="BY405" s="154"/>
      <c r="BZ405" s="155"/>
      <c r="CA405" s="155"/>
      <c r="CB405" s="155"/>
      <c r="CC405" s="154"/>
      <c r="CD405" s="154"/>
      <c r="CE405" s="155"/>
      <c r="CF405" s="155"/>
      <c r="CG405" s="155"/>
      <c r="CH405" s="154"/>
      <c r="CI405" s="154"/>
      <c r="CJ405" s="155"/>
      <c r="CK405" s="155"/>
      <c r="CL405" s="155"/>
      <c r="CM405" s="154"/>
      <c r="CN405" s="154"/>
      <c r="CO405" s="155"/>
      <c r="CP405" s="155"/>
      <c r="CQ405" s="155"/>
      <c r="CR405" s="154"/>
    </row>
    <row r="406" spans="1:96" ht="13.5" x14ac:dyDescent="0.3">
      <c r="A406" s="154"/>
      <c r="B406" s="154"/>
      <c r="C406" s="154"/>
      <c r="D406" s="154"/>
      <c r="E406" s="154"/>
      <c r="F406" s="154"/>
      <c r="G406" s="154"/>
      <c r="H406" s="154"/>
      <c r="I406" s="154"/>
      <c r="J406" s="154"/>
      <c r="K406" s="154"/>
      <c r="L406" s="154"/>
      <c r="M406" s="2">
        <v>2.1200000000000001E-9</v>
      </c>
      <c r="N406" s="2">
        <v>3.0023353897699998</v>
      </c>
      <c r="O406" s="2">
        <v>12043.574281888999</v>
      </c>
      <c r="P406" s="2">
        <f t="shared" si="40"/>
        <v>-1.6317011189965179E-9</v>
      </c>
      <c r="Q406" s="154"/>
      <c r="R406" s="155"/>
      <c r="S406" s="155"/>
      <c r="T406" s="155"/>
      <c r="U406" s="154"/>
      <c r="V406" s="154"/>
      <c r="W406" s="155"/>
      <c r="X406" s="155"/>
      <c r="Y406" s="155"/>
      <c r="Z406" s="154"/>
      <c r="AA406" s="154"/>
      <c r="AB406" s="155"/>
      <c r="AC406" s="155"/>
      <c r="AD406" s="155"/>
      <c r="AE406" s="154"/>
      <c r="AF406" s="154"/>
      <c r="AG406" s="155"/>
      <c r="AH406" s="155"/>
      <c r="AI406" s="155"/>
      <c r="AJ406" s="154"/>
      <c r="AK406" s="154"/>
      <c r="AL406" s="155"/>
      <c r="AM406" s="155"/>
      <c r="AN406" s="155"/>
      <c r="AO406" s="154"/>
      <c r="AP406" s="154"/>
      <c r="AQ406" s="155"/>
      <c r="AR406" s="155"/>
      <c r="AS406" s="155"/>
      <c r="AT406" s="154"/>
      <c r="AU406" s="154"/>
      <c r="AV406" s="155"/>
      <c r="AW406" s="155"/>
      <c r="AX406" s="155"/>
      <c r="AY406" s="154"/>
      <c r="AZ406" s="154"/>
      <c r="BA406" s="155"/>
      <c r="BB406" s="155"/>
      <c r="BC406" s="155"/>
      <c r="BD406" s="154"/>
      <c r="BE406" s="154"/>
      <c r="BF406" s="155"/>
      <c r="BG406" s="155"/>
      <c r="BH406" s="155"/>
      <c r="BI406" s="154"/>
      <c r="BJ406" s="154"/>
      <c r="BK406" s="155"/>
      <c r="BL406" s="155"/>
      <c r="BM406" s="155"/>
      <c r="BN406" s="154"/>
      <c r="BO406" s="2"/>
      <c r="BP406" s="2">
        <v>9.0999999999999996E-10</v>
      </c>
      <c r="BQ406" s="2">
        <v>0.96515913903999995</v>
      </c>
      <c r="BR406" s="2">
        <v>48739.859897082999</v>
      </c>
      <c r="BS406" s="2">
        <f t="shared" si="41"/>
        <v>5.5741906273124313E-10</v>
      </c>
      <c r="BT406" s="154"/>
      <c r="BU406" s="155"/>
      <c r="BV406" s="155"/>
      <c r="BW406" s="155"/>
      <c r="BX406" s="154"/>
      <c r="BY406" s="154"/>
      <c r="BZ406" s="155"/>
      <c r="CA406" s="155"/>
      <c r="CB406" s="155"/>
      <c r="CC406" s="154"/>
      <c r="CD406" s="154"/>
      <c r="CE406" s="155"/>
      <c r="CF406" s="155"/>
      <c r="CG406" s="155"/>
      <c r="CH406" s="154"/>
      <c r="CI406" s="154"/>
      <c r="CJ406" s="155"/>
      <c r="CK406" s="155"/>
      <c r="CL406" s="155"/>
      <c r="CM406" s="154"/>
      <c r="CN406" s="154"/>
      <c r="CO406" s="155"/>
      <c r="CP406" s="155"/>
      <c r="CQ406" s="155"/>
      <c r="CR406" s="154"/>
    </row>
    <row r="407" spans="1:96" ht="13.5" x14ac:dyDescent="0.3">
      <c r="A407" s="154"/>
      <c r="B407" s="154"/>
      <c r="C407" s="154"/>
      <c r="D407" s="154"/>
      <c r="E407" s="154"/>
      <c r="F407" s="154"/>
      <c r="G407" s="154"/>
      <c r="H407" s="154"/>
      <c r="I407" s="154"/>
      <c r="J407" s="154"/>
      <c r="K407" s="154"/>
      <c r="L407" s="154"/>
      <c r="M407" s="2">
        <v>1.92E-9</v>
      </c>
      <c r="N407" s="2">
        <v>5.4615358982100002</v>
      </c>
      <c r="O407" s="2">
        <v>6379.0550772092001</v>
      </c>
      <c r="P407" s="2">
        <f t="shared" si="40"/>
        <v>-1.2140399501235025E-9</v>
      </c>
      <c r="Q407" s="154"/>
      <c r="R407" s="155"/>
      <c r="S407" s="155"/>
      <c r="T407" s="155"/>
      <c r="U407" s="154"/>
      <c r="V407" s="154"/>
      <c r="W407" s="155"/>
      <c r="X407" s="155"/>
      <c r="Y407" s="155"/>
      <c r="Z407" s="154"/>
      <c r="AA407" s="154"/>
      <c r="AB407" s="155"/>
      <c r="AC407" s="155"/>
      <c r="AD407" s="155"/>
      <c r="AE407" s="154"/>
      <c r="AF407" s="154"/>
      <c r="AG407" s="155"/>
      <c r="AH407" s="155"/>
      <c r="AI407" s="155"/>
      <c r="AJ407" s="154"/>
      <c r="AK407" s="154"/>
      <c r="AL407" s="155"/>
      <c r="AM407" s="155"/>
      <c r="AN407" s="155"/>
      <c r="AO407" s="154"/>
      <c r="AP407" s="154"/>
      <c r="AQ407" s="155"/>
      <c r="AR407" s="155"/>
      <c r="AS407" s="155"/>
      <c r="AT407" s="154"/>
      <c r="AU407" s="154"/>
      <c r="AV407" s="155"/>
      <c r="AW407" s="155"/>
      <c r="AX407" s="155"/>
      <c r="AY407" s="154"/>
      <c r="AZ407" s="154"/>
      <c r="BA407" s="155"/>
      <c r="BB407" s="155"/>
      <c r="BC407" s="155"/>
      <c r="BD407" s="154"/>
      <c r="BE407" s="154"/>
      <c r="BF407" s="155"/>
      <c r="BG407" s="155"/>
      <c r="BH407" s="155"/>
      <c r="BI407" s="154"/>
      <c r="BJ407" s="154"/>
      <c r="BK407" s="155"/>
      <c r="BL407" s="155"/>
      <c r="BM407" s="155"/>
      <c r="BN407" s="154"/>
      <c r="BO407" s="2"/>
      <c r="BP407" s="2">
        <v>7.5E-10</v>
      </c>
      <c r="BQ407" s="2">
        <v>2.7763858515700002</v>
      </c>
      <c r="BR407" s="2">
        <v>12964.300703391</v>
      </c>
      <c r="BS407" s="2">
        <f t="shared" si="41"/>
        <v>7.1930206190773488E-10</v>
      </c>
      <c r="BT407" s="154"/>
      <c r="BU407" s="155"/>
      <c r="BV407" s="155"/>
      <c r="BW407" s="155"/>
      <c r="BX407" s="154"/>
      <c r="BY407" s="154"/>
      <c r="BZ407" s="155"/>
      <c r="CA407" s="155"/>
      <c r="CB407" s="155"/>
      <c r="CC407" s="154"/>
      <c r="CD407" s="154"/>
      <c r="CE407" s="155"/>
      <c r="CF407" s="155"/>
      <c r="CG407" s="155"/>
      <c r="CH407" s="154"/>
      <c r="CI407" s="154"/>
      <c r="CJ407" s="155"/>
      <c r="CK407" s="155"/>
      <c r="CL407" s="155"/>
      <c r="CM407" s="154"/>
      <c r="CN407" s="154"/>
      <c r="CO407" s="155"/>
      <c r="CP407" s="155"/>
      <c r="CQ407" s="155"/>
      <c r="CR407" s="154"/>
    </row>
    <row r="408" spans="1:96" ht="13.5" x14ac:dyDescent="0.3">
      <c r="A408" s="154"/>
      <c r="B408" s="154"/>
      <c r="C408" s="154"/>
      <c r="D408" s="154"/>
      <c r="E408" s="154"/>
      <c r="F408" s="154"/>
      <c r="G408" s="154"/>
      <c r="H408" s="154"/>
      <c r="I408" s="154"/>
      <c r="J408" s="154"/>
      <c r="K408" s="154"/>
      <c r="L408" s="154"/>
      <c r="M408" s="2">
        <v>1.6500000000000001E-9</v>
      </c>
      <c r="N408" s="2">
        <v>1.38698167064</v>
      </c>
      <c r="O408" s="2">
        <v>4171.4255366138004</v>
      </c>
      <c r="P408" s="2">
        <f t="shared" si="40"/>
        <v>1.6495326918460599E-9</v>
      </c>
      <c r="Q408" s="154"/>
      <c r="R408" s="155"/>
      <c r="S408" s="155"/>
      <c r="T408" s="155"/>
      <c r="U408" s="154"/>
      <c r="V408" s="154"/>
      <c r="W408" s="155"/>
      <c r="X408" s="155"/>
      <c r="Y408" s="155"/>
      <c r="Z408" s="154"/>
      <c r="AA408" s="154"/>
      <c r="AB408" s="155"/>
      <c r="AC408" s="155"/>
      <c r="AD408" s="155"/>
      <c r="AE408" s="154"/>
      <c r="AF408" s="154"/>
      <c r="AG408" s="155"/>
      <c r="AH408" s="155"/>
      <c r="AI408" s="155"/>
      <c r="AJ408" s="154"/>
      <c r="AK408" s="154"/>
      <c r="AL408" s="155"/>
      <c r="AM408" s="155"/>
      <c r="AN408" s="155"/>
      <c r="AO408" s="154"/>
      <c r="AP408" s="154"/>
      <c r="AQ408" s="155"/>
      <c r="AR408" s="155"/>
      <c r="AS408" s="155"/>
      <c r="AT408" s="154"/>
      <c r="AU408" s="154"/>
      <c r="AV408" s="155"/>
      <c r="AW408" s="155"/>
      <c r="AX408" s="155"/>
      <c r="AY408" s="154"/>
      <c r="AZ408" s="154"/>
      <c r="BA408" s="155"/>
      <c r="BB408" s="155"/>
      <c r="BC408" s="155"/>
      <c r="BD408" s="154"/>
      <c r="BE408" s="154"/>
      <c r="BF408" s="155"/>
      <c r="BG408" s="155"/>
      <c r="BH408" s="155"/>
      <c r="BI408" s="154"/>
      <c r="BJ408" s="154"/>
      <c r="BK408" s="155"/>
      <c r="BL408" s="155"/>
      <c r="BM408" s="155"/>
      <c r="BN408" s="154"/>
      <c r="BO408" s="2"/>
      <c r="BP408" s="2">
        <v>7.7000000000000003E-10</v>
      </c>
      <c r="BQ408" s="2">
        <v>5.1884694634399997</v>
      </c>
      <c r="BR408" s="2">
        <v>11520.996863795201</v>
      </c>
      <c r="BS408" s="2">
        <f t="shared" si="41"/>
        <v>-6.0155634259064021E-10</v>
      </c>
      <c r="BT408" s="154"/>
      <c r="BU408" s="155"/>
      <c r="BV408" s="155"/>
      <c r="BW408" s="155"/>
      <c r="BX408" s="154"/>
      <c r="BY408" s="154"/>
      <c r="BZ408" s="155"/>
      <c r="CA408" s="155"/>
      <c r="CB408" s="155"/>
      <c r="CC408" s="154"/>
      <c r="CD408" s="154"/>
      <c r="CE408" s="155"/>
      <c r="CF408" s="155"/>
      <c r="CG408" s="155"/>
      <c r="CH408" s="154"/>
      <c r="CI408" s="154"/>
      <c r="CJ408" s="155"/>
      <c r="CK408" s="155"/>
      <c r="CL408" s="155"/>
      <c r="CM408" s="154"/>
      <c r="CN408" s="154"/>
      <c r="CO408" s="155"/>
      <c r="CP408" s="155"/>
      <c r="CQ408" s="155"/>
      <c r="CR408" s="154"/>
    </row>
    <row r="409" spans="1:96" ht="13.5" x14ac:dyDescent="0.3">
      <c r="A409" s="154"/>
      <c r="B409" s="154"/>
      <c r="C409" s="154"/>
      <c r="D409" s="154"/>
      <c r="E409" s="154"/>
      <c r="F409" s="154"/>
      <c r="G409" s="154"/>
      <c r="H409" s="154"/>
      <c r="I409" s="154"/>
      <c r="J409" s="154"/>
      <c r="K409" s="154"/>
      <c r="L409" s="154"/>
      <c r="M409" s="2">
        <v>1.6000000000000001E-9</v>
      </c>
      <c r="N409" s="2">
        <v>6.2379838333200004</v>
      </c>
      <c r="O409" s="2">
        <v>202.25339517410001</v>
      </c>
      <c r="P409" s="2">
        <f t="shared" si="40"/>
        <v>-1.5922940591641573E-9</v>
      </c>
      <c r="Q409" s="154"/>
      <c r="R409" s="155"/>
      <c r="S409" s="155"/>
      <c r="T409" s="155"/>
      <c r="U409" s="154"/>
      <c r="V409" s="154"/>
      <c r="W409" s="155"/>
      <c r="X409" s="155"/>
      <c r="Y409" s="155"/>
      <c r="Z409" s="154"/>
      <c r="AA409" s="154"/>
      <c r="AB409" s="155"/>
      <c r="AC409" s="155"/>
      <c r="AD409" s="155"/>
      <c r="AE409" s="154"/>
      <c r="AF409" s="154"/>
      <c r="AG409" s="155"/>
      <c r="AH409" s="155"/>
      <c r="AI409" s="155"/>
      <c r="AJ409" s="154"/>
      <c r="AK409" s="154"/>
      <c r="AL409" s="155"/>
      <c r="AM409" s="155"/>
      <c r="AN409" s="155"/>
      <c r="AO409" s="154"/>
      <c r="AP409" s="154"/>
      <c r="AQ409" s="155"/>
      <c r="AR409" s="155"/>
      <c r="AS409" s="155"/>
      <c r="AT409" s="154"/>
      <c r="AU409" s="154"/>
      <c r="AV409" s="155"/>
      <c r="AW409" s="155"/>
      <c r="AX409" s="155"/>
      <c r="AY409" s="154"/>
      <c r="AZ409" s="154"/>
      <c r="BA409" s="155"/>
      <c r="BB409" s="155"/>
      <c r="BC409" s="155"/>
      <c r="BD409" s="154"/>
      <c r="BE409" s="154"/>
      <c r="BF409" s="155"/>
      <c r="BG409" s="155"/>
      <c r="BH409" s="155"/>
      <c r="BI409" s="154"/>
      <c r="BJ409" s="154"/>
      <c r="BK409" s="155"/>
      <c r="BL409" s="155"/>
      <c r="BM409" s="155"/>
      <c r="BN409" s="154"/>
      <c r="BO409" s="2"/>
      <c r="BP409" s="2">
        <v>6.8000000000000003E-10</v>
      </c>
      <c r="BQ409" s="2">
        <v>0.50006599128999996</v>
      </c>
      <c r="BR409" s="2">
        <v>4274.5183108323999</v>
      </c>
      <c r="BS409" s="2">
        <f t="shared" si="41"/>
        <v>4.6821490927924479E-10</v>
      </c>
      <c r="BT409" s="154"/>
      <c r="BU409" s="155"/>
      <c r="BV409" s="155"/>
      <c r="BW409" s="155"/>
      <c r="BX409" s="154"/>
      <c r="BY409" s="154"/>
      <c r="BZ409" s="155"/>
      <c r="CA409" s="155"/>
      <c r="CB409" s="155"/>
      <c r="CC409" s="154"/>
      <c r="CD409" s="154"/>
      <c r="CE409" s="155"/>
      <c r="CF409" s="155"/>
      <c r="CG409" s="155"/>
      <c r="CH409" s="154"/>
      <c r="CI409" s="154"/>
      <c r="CJ409" s="155"/>
      <c r="CK409" s="155"/>
      <c r="CL409" s="155"/>
      <c r="CM409" s="154"/>
      <c r="CN409" s="154"/>
      <c r="CO409" s="155"/>
      <c r="CP409" s="155"/>
      <c r="CQ409" s="155"/>
      <c r="CR409" s="154"/>
    </row>
    <row r="410" spans="1:96" ht="13.5" x14ac:dyDescent="0.3">
      <c r="A410" s="154"/>
      <c r="B410" s="154"/>
      <c r="C410" s="154"/>
      <c r="D410" s="154"/>
      <c r="E410" s="154"/>
      <c r="F410" s="154"/>
      <c r="G410" s="154"/>
      <c r="H410" s="154"/>
      <c r="I410" s="154"/>
      <c r="J410" s="154"/>
      <c r="K410" s="154"/>
      <c r="L410" s="154"/>
      <c r="M410" s="2">
        <v>2.1499999999999998E-9</v>
      </c>
      <c r="N410" s="2">
        <v>0.20889073407</v>
      </c>
      <c r="O410" s="2">
        <v>5621.8429232103999</v>
      </c>
      <c r="P410" s="2">
        <f t="shared" si="40"/>
        <v>-1.9700157116932444E-9</v>
      </c>
      <c r="Q410" s="154"/>
      <c r="R410" s="155"/>
      <c r="S410" s="155"/>
      <c r="T410" s="155"/>
      <c r="U410" s="154"/>
      <c r="V410" s="154"/>
      <c r="W410" s="155"/>
      <c r="X410" s="155"/>
      <c r="Y410" s="155"/>
      <c r="Z410" s="154"/>
      <c r="AA410" s="154"/>
      <c r="AB410" s="155"/>
      <c r="AC410" s="155"/>
      <c r="AD410" s="155"/>
      <c r="AE410" s="154"/>
      <c r="AF410" s="154"/>
      <c r="AG410" s="155"/>
      <c r="AH410" s="155"/>
      <c r="AI410" s="155"/>
      <c r="AJ410" s="154"/>
      <c r="AK410" s="154"/>
      <c r="AL410" s="155"/>
      <c r="AM410" s="155"/>
      <c r="AN410" s="155"/>
      <c r="AO410" s="154"/>
      <c r="AP410" s="154"/>
      <c r="AQ410" s="155"/>
      <c r="AR410" s="155"/>
      <c r="AS410" s="155"/>
      <c r="AT410" s="154"/>
      <c r="AU410" s="154"/>
      <c r="AV410" s="155"/>
      <c r="AW410" s="155"/>
      <c r="AX410" s="155"/>
      <c r="AY410" s="154"/>
      <c r="AZ410" s="154"/>
      <c r="BA410" s="155"/>
      <c r="BB410" s="155"/>
      <c r="BC410" s="155"/>
      <c r="BD410" s="154"/>
      <c r="BE410" s="154"/>
      <c r="BF410" s="155"/>
      <c r="BG410" s="155"/>
      <c r="BH410" s="155"/>
      <c r="BI410" s="154"/>
      <c r="BJ410" s="154"/>
      <c r="BK410" s="155"/>
      <c r="BL410" s="155"/>
      <c r="BM410" s="155"/>
      <c r="BN410" s="154"/>
      <c r="BO410" s="2"/>
      <c r="BP410" s="2">
        <v>7.5E-10</v>
      </c>
      <c r="BQ410" s="2">
        <v>2.0732376280299998</v>
      </c>
      <c r="BR410" s="2">
        <v>15664.0355227085</v>
      </c>
      <c r="BS410" s="2">
        <f t="shared" si="41"/>
        <v>3.2423897016970114E-10</v>
      </c>
      <c r="BT410" s="154"/>
      <c r="BU410" s="155"/>
      <c r="BV410" s="155"/>
      <c r="BW410" s="155"/>
      <c r="BX410" s="154"/>
      <c r="BY410" s="154"/>
      <c r="BZ410" s="155"/>
      <c r="CA410" s="155"/>
      <c r="CB410" s="155"/>
      <c r="CC410" s="154"/>
      <c r="CD410" s="154"/>
      <c r="CE410" s="155"/>
      <c r="CF410" s="155"/>
      <c r="CG410" s="155"/>
      <c r="CH410" s="154"/>
      <c r="CI410" s="154"/>
      <c r="CJ410" s="155"/>
      <c r="CK410" s="155"/>
      <c r="CL410" s="155"/>
      <c r="CM410" s="154"/>
      <c r="CN410" s="154"/>
      <c r="CO410" s="155"/>
      <c r="CP410" s="155"/>
      <c r="CQ410" s="155"/>
      <c r="CR410" s="154"/>
    </row>
    <row r="411" spans="1:96" ht="13.5" x14ac:dyDescent="0.3">
      <c r="A411" s="154"/>
      <c r="B411" s="154"/>
      <c r="C411" s="154"/>
      <c r="D411" s="154"/>
      <c r="E411" s="154"/>
      <c r="F411" s="154"/>
      <c r="G411" s="154"/>
      <c r="H411" s="154"/>
      <c r="I411" s="154"/>
      <c r="J411" s="154"/>
      <c r="K411" s="154"/>
      <c r="L411" s="154"/>
      <c r="M411" s="2">
        <v>1.81E-9</v>
      </c>
      <c r="N411" s="2">
        <v>4.1243920362199997</v>
      </c>
      <c r="O411" s="2">
        <v>13341.674311306801</v>
      </c>
      <c r="P411" s="2">
        <f t="shared" si="40"/>
        <v>1.1151837203143589E-9</v>
      </c>
      <c r="Q411" s="154"/>
      <c r="R411" s="155"/>
      <c r="S411" s="155"/>
      <c r="T411" s="155"/>
      <c r="U411" s="154"/>
      <c r="V411" s="154"/>
      <c r="W411" s="155"/>
      <c r="X411" s="155"/>
      <c r="Y411" s="155"/>
      <c r="Z411" s="154"/>
      <c r="AA411" s="154"/>
      <c r="AB411" s="155"/>
      <c r="AC411" s="155"/>
      <c r="AD411" s="155"/>
      <c r="AE411" s="154"/>
      <c r="AF411" s="154"/>
      <c r="AG411" s="155"/>
      <c r="AH411" s="155"/>
      <c r="AI411" s="155"/>
      <c r="AJ411" s="154"/>
      <c r="AK411" s="154"/>
      <c r="AL411" s="155"/>
      <c r="AM411" s="155"/>
      <c r="AN411" s="155"/>
      <c r="AO411" s="154"/>
      <c r="AP411" s="154"/>
      <c r="AQ411" s="155"/>
      <c r="AR411" s="155"/>
      <c r="AS411" s="155"/>
      <c r="AT411" s="154"/>
      <c r="AU411" s="154"/>
      <c r="AV411" s="155"/>
      <c r="AW411" s="155"/>
      <c r="AX411" s="155"/>
      <c r="AY411" s="154"/>
      <c r="AZ411" s="154"/>
      <c r="BA411" s="155"/>
      <c r="BB411" s="155"/>
      <c r="BC411" s="155"/>
      <c r="BD411" s="154"/>
      <c r="BE411" s="154"/>
      <c r="BF411" s="155"/>
      <c r="BG411" s="155"/>
      <c r="BH411" s="155"/>
      <c r="BI411" s="154"/>
      <c r="BJ411" s="154"/>
      <c r="BK411" s="155"/>
      <c r="BL411" s="155"/>
      <c r="BM411" s="155"/>
      <c r="BN411" s="154"/>
      <c r="BO411" s="2"/>
      <c r="BP411" s="2">
        <v>7.4000000000000003E-10</v>
      </c>
      <c r="BQ411" s="2">
        <v>1.0188413492799999</v>
      </c>
      <c r="BR411" s="2">
        <v>6393.2821712107998</v>
      </c>
      <c r="BS411" s="2">
        <f t="shared" si="41"/>
        <v>-2.7825142592712769E-10</v>
      </c>
      <c r="BT411" s="154"/>
      <c r="BU411" s="155"/>
      <c r="BV411" s="155"/>
      <c r="BW411" s="155"/>
      <c r="BX411" s="154"/>
      <c r="BY411" s="154"/>
      <c r="BZ411" s="155"/>
      <c r="CA411" s="155"/>
      <c r="CB411" s="155"/>
      <c r="CC411" s="154"/>
      <c r="CD411" s="154"/>
      <c r="CE411" s="155"/>
      <c r="CF411" s="155"/>
      <c r="CG411" s="155"/>
      <c r="CH411" s="154"/>
      <c r="CI411" s="154"/>
      <c r="CJ411" s="155"/>
      <c r="CK411" s="155"/>
      <c r="CL411" s="155"/>
      <c r="CM411" s="154"/>
      <c r="CN411" s="154"/>
      <c r="CO411" s="155"/>
      <c r="CP411" s="155"/>
      <c r="CQ411" s="155"/>
      <c r="CR411" s="154"/>
    </row>
    <row r="412" spans="1:96" ht="13.5" x14ac:dyDescent="0.3">
      <c r="A412" s="154"/>
      <c r="B412" s="154"/>
      <c r="C412" s="154"/>
      <c r="D412" s="154"/>
      <c r="E412" s="154"/>
      <c r="F412" s="154"/>
      <c r="G412" s="154"/>
      <c r="H412" s="154"/>
      <c r="I412" s="154"/>
      <c r="J412" s="154"/>
      <c r="K412" s="154"/>
      <c r="L412" s="154"/>
      <c r="M412" s="2">
        <v>1.5300000000000001E-9</v>
      </c>
      <c r="N412" s="2">
        <v>1.2446084883599999</v>
      </c>
      <c r="O412" s="2">
        <v>29826.306354673201</v>
      </c>
      <c r="P412" s="2">
        <f t="shared" si="40"/>
        <v>-4.5841353559072892E-10</v>
      </c>
      <c r="Q412" s="154"/>
      <c r="R412" s="155"/>
      <c r="S412" s="155"/>
      <c r="T412" s="155"/>
      <c r="U412" s="154"/>
      <c r="V412" s="154"/>
      <c r="W412" s="155"/>
      <c r="X412" s="155"/>
      <c r="Y412" s="155"/>
      <c r="Z412" s="154"/>
      <c r="AA412" s="154"/>
      <c r="AB412" s="155"/>
      <c r="AC412" s="155"/>
      <c r="AD412" s="155"/>
      <c r="AE412" s="154"/>
      <c r="AF412" s="154"/>
      <c r="AG412" s="155"/>
      <c r="AH412" s="155"/>
      <c r="AI412" s="155"/>
      <c r="AJ412" s="154"/>
      <c r="AK412" s="154"/>
      <c r="AL412" s="155"/>
      <c r="AM412" s="155"/>
      <c r="AN412" s="155"/>
      <c r="AO412" s="154"/>
      <c r="AP412" s="154"/>
      <c r="AQ412" s="155"/>
      <c r="AR412" s="155"/>
      <c r="AS412" s="155"/>
      <c r="AT412" s="154"/>
      <c r="AU412" s="154"/>
      <c r="AV412" s="155"/>
      <c r="AW412" s="155"/>
      <c r="AX412" s="155"/>
      <c r="AY412" s="154"/>
      <c r="AZ412" s="154"/>
      <c r="BA412" s="155"/>
      <c r="BB412" s="155"/>
      <c r="BC412" s="155"/>
      <c r="BD412" s="154"/>
      <c r="BE412" s="154"/>
      <c r="BF412" s="155"/>
      <c r="BG412" s="155"/>
      <c r="BH412" s="155"/>
      <c r="BI412" s="154"/>
      <c r="BJ412" s="154"/>
      <c r="BK412" s="155"/>
      <c r="BL412" s="155"/>
      <c r="BM412" s="155"/>
      <c r="BN412" s="154"/>
      <c r="BO412" s="2"/>
      <c r="BP412" s="2">
        <v>7.7000000000000003E-10</v>
      </c>
      <c r="BQ412" s="2">
        <v>0.4666517878</v>
      </c>
      <c r="BR412" s="2">
        <v>16207.886271502</v>
      </c>
      <c r="BS412" s="2">
        <f t="shared" si="41"/>
        <v>7.5751300891920971E-10</v>
      </c>
      <c r="BT412" s="154"/>
      <c r="BU412" s="155"/>
      <c r="BV412" s="155"/>
      <c r="BW412" s="155"/>
      <c r="BX412" s="154"/>
      <c r="BY412" s="154"/>
      <c r="BZ412" s="155"/>
      <c r="CA412" s="155"/>
      <c r="CB412" s="155"/>
      <c r="CC412" s="154"/>
      <c r="CD412" s="154"/>
      <c r="CE412" s="155"/>
      <c r="CF412" s="155"/>
      <c r="CG412" s="155"/>
      <c r="CH412" s="154"/>
      <c r="CI412" s="154"/>
      <c r="CJ412" s="155"/>
      <c r="CK412" s="155"/>
      <c r="CL412" s="155"/>
      <c r="CM412" s="154"/>
      <c r="CN412" s="154"/>
      <c r="CO412" s="155"/>
      <c r="CP412" s="155"/>
      <c r="CQ412" s="155"/>
      <c r="CR412" s="154"/>
    </row>
    <row r="413" spans="1:96" ht="13.5" x14ac:dyDescent="0.3">
      <c r="A413" s="154"/>
      <c r="B413" s="154"/>
      <c r="C413" s="154"/>
      <c r="D413" s="154"/>
      <c r="E413" s="154"/>
      <c r="F413" s="154"/>
      <c r="G413" s="154"/>
      <c r="H413" s="154"/>
      <c r="I413" s="154"/>
      <c r="J413" s="154"/>
      <c r="K413" s="154"/>
      <c r="L413" s="154"/>
      <c r="M413" s="2">
        <v>1.5E-9</v>
      </c>
      <c r="N413" s="2">
        <v>3.1299975301799998</v>
      </c>
      <c r="O413" s="2">
        <v>799.82112516539996</v>
      </c>
      <c r="P413" s="2">
        <f t="shared" si="40"/>
        <v>-1.3740947615337557E-9</v>
      </c>
      <c r="Q413" s="154"/>
      <c r="R413" s="155"/>
      <c r="S413" s="155"/>
      <c r="T413" s="155"/>
      <c r="U413" s="154"/>
      <c r="V413" s="154"/>
      <c r="W413" s="155"/>
      <c r="X413" s="155"/>
      <c r="Y413" s="155"/>
      <c r="Z413" s="154"/>
      <c r="AA413" s="154"/>
      <c r="AB413" s="155"/>
      <c r="AC413" s="155"/>
      <c r="AD413" s="155"/>
      <c r="AE413" s="154"/>
      <c r="AF413" s="154"/>
      <c r="AG413" s="155"/>
      <c r="AH413" s="155"/>
      <c r="AI413" s="155"/>
      <c r="AJ413" s="154"/>
      <c r="AK413" s="154"/>
      <c r="AL413" s="155"/>
      <c r="AM413" s="155"/>
      <c r="AN413" s="155"/>
      <c r="AO413" s="154"/>
      <c r="AP413" s="154"/>
      <c r="AQ413" s="155"/>
      <c r="AR413" s="155"/>
      <c r="AS413" s="155"/>
      <c r="AT413" s="154"/>
      <c r="AU413" s="154"/>
      <c r="AV413" s="155"/>
      <c r="AW413" s="155"/>
      <c r="AX413" s="155"/>
      <c r="AY413" s="154"/>
      <c r="AZ413" s="154"/>
      <c r="BA413" s="155"/>
      <c r="BB413" s="155"/>
      <c r="BC413" s="155"/>
      <c r="BD413" s="154"/>
      <c r="BE413" s="154"/>
      <c r="BF413" s="155"/>
      <c r="BG413" s="155"/>
      <c r="BH413" s="155"/>
      <c r="BI413" s="154"/>
      <c r="BJ413" s="154"/>
      <c r="BK413" s="155"/>
      <c r="BL413" s="155"/>
      <c r="BM413" s="155"/>
      <c r="BN413" s="154"/>
      <c r="BO413" s="2"/>
      <c r="BP413" s="2">
        <v>8.0999999999999999E-10</v>
      </c>
      <c r="BQ413" s="2">
        <v>4.1045221948300004</v>
      </c>
      <c r="BR413" s="2">
        <v>161710.61878623199</v>
      </c>
      <c r="BS413" s="2">
        <f t="shared" si="41"/>
        <v>-3.8290199473718211E-10</v>
      </c>
      <c r="BT413" s="154"/>
      <c r="BU413" s="155"/>
      <c r="BV413" s="155"/>
      <c r="BW413" s="155"/>
      <c r="BX413" s="154"/>
      <c r="BY413" s="154"/>
      <c r="BZ413" s="155"/>
      <c r="CA413" s="155"/>
      <c r="CB413" s="155"/>
      <c r="CC413" s="154"/>
      <c r="CD413" s="154"/>
      <c r="CE413" s="155"/>
      <c r="CF413" s="155"/>
      <c r="CG413" s="155"/>
      <c r="CH413" s="154"/>
      <c r="CI413" s="154"/>
      <c r="CJ413" s="155"/>
      <c r="CK413" s="155"/>
      <c r="CL413" s="155"/>
      <c r="CM413" s="154"/>
      <c r="CN413" s="154"/>
      <c r="CO413" s="155"/>
      <c r="CP413" s="155"/>
      <c r="CQ413" s="155"/>
      <c r="CR413" s="154"/>
    </row>
    <row r="414" spans="1:96" ht="13.5" x14ac:dyDescent="0.3">
      <c r="A414" s="154"/>
      <c r="B414" s="154"/>
      <c r="C414" s="154"/>
      <c r="D414" s="154"/>
      <c r="E414" s="154"/>
      <c r="F414" s="154"/>
      <c r="G414" s="154"/>
      <c r="H414" s="154"/>
      <c r="I414" s="154"/>
      <c r="J414" s="154"/>
      <c r="K414" s="154"/>
      <c r="L414" s="154"/>
      <c r="M414" s="2">
        <v>1.75E-9</v>
      </c>
      <c r="N414" s="2">
        <v>4.5567160443699999</v>
      </c>
      <c r="O414" s="2">
        <v>239424.39025435201</v>
      </c>
      <c r="P414" s="2">
        <f t="shared" si="40"/>
        <v>-1.1819157084151938E-9</v>
      </c>
      <c r="Q414" s="154"/>
      <c r="R414" s="155"/>
      <c r="S414" s="155"/>
      <c r="T414" s="155"/>
      <c r="U414" s="154"/>
      <c r="V414" s="154"/>
      <c r="W414" s="155"/>
      <c r="X414" s="155"/>
      <c r="Y414" s="155"/>
      <c r="Z414" s="154"/>
      <c r="AA414" s="154"/>
      <c r="AB414" s="155"/>
      <c r="AC414" s="155"/>
      <c r="AD414" s="155"/>
      <c r="AE414" s="154"/>
      <c r="AF414" s="154"/>
      <c r="AG414" s="155"/>
      <c r="AH414" s="155"/>
      <c r="AI414" s="155"/>
      <c r="AJ414" s="154"/>
      <c r="AK414" s="154"/>
      <c r="AL414" s="155"/>
      <c r="AM414" s="155"/>
      <c r="AN414" s="155"/>
      <c r="AO414" s="154"/>
      <c r="AP414" s="154"/>
      <c r="AQ414" s="155"/>
      <c r="AR414" s="155"/>
      <c r="AS414" s="155"/>
      <c r="AT414" s="154"/>
      <c r="AU414" s="154"/>
      <c r="AV414" s="155"/>
      <c r="AW414" s="155"/>
      <c r="AX414" s="155"/>
      <c r="AY414" s="154"/>
      <c r="AZ414" s="154"/>
      <c r="BA414" s="155"/>
      <c r="BB414" s="155"/>
      <c r="BC414" s="155"/>
      <c r="BD414" s="154"/>
      <c r="BE414" s="154"/>
      <c r="BF414" s="155"/>
      <c r="BG414" s="155"/>
      <c r="BH414" s="155"/>
      <c r="BI414" s="154"/>
      <c r="BJ414" s="154"/>
      <c r="BK414" s="155"/>
      <c r="BL414" s="155"/>
      <c r="BM414" s="155"/>
      <c r="BN414" s="154"/>
      <c r="BO414" s="2"/>
      <c r="BP414" s="2">
        <v>6.6999999999999996E-10</v>
      </c>
      <c r="BQ414" s="2">
        <v>3.8384063088699998</v>
      </c>
      <c r="BR414" s="2">
        <v>6262.7205305926</v>
      </c>
      <c r="BS414" s="2">
        <f t="shared" si="41"/>
        <v>2.0662383915773037E-10</v>
      </c>
      <c r="BT414" s="154"/>
      <c r="BU414" s="155"/>
      <c r="BV414" s="155"/>
      <c r="BW414" s="155"/>
      <c r="BX414" s="154"/>
      <c r="BY414" s="154"/>
      <c r="BZ414" s="155"/>
      <c r="CA414" s="155"/>
      <c r="CB414" s="155"/>
      <c r="CC414" s="154"/>
      <c r="CD414" s="154"/>
      <c r="CE414" s="155"/>
      <c r="CF414" s="155"/>
      <c r="CG414" s="155"/>
      <c r="CH414" s="154"/>
      <c r="CI414" s="154"/>
      <c r="CJ414" s="155"/>
      <c r="CK414" s="155"/>
      <c r="CL414" s="155"/>
      <c r="CM414" s="154"/>
      <c r="CN414" s="154"/>
      <c r="CO414" s="155"/>
      <c r="CP414" s="155"/>
      <c r="CQ414" s="155"/>
      <c r="CR414" s="154"/>
    </row>
    <row r="415" spans="1:96" ht="13.5" x14ac:dyDescent="0.3">
      <c r="A415" s="154"/>
      <c r="B415" s="154"/>
      <c r="C415" s="154"/>
      <c r="D415" s="154"/>
      <c r="E415" s="154"/>
      <c r="F415" s="154"/>
      <c r="G415" s="154"/>
      <c r="H415" s="154"/>
      <c r="I415" s="154"/>
      <c r="J415" s="154"/>
      <c r="K415" s="154"/>
      <c r="L415" s="154"/>
      <c r="M415" s="2">
        <v>1.92E-9</v>
      </c>
      <c r="N415" s="2">
        <v>1.33928820063</v>
      </c>
      <c r="O415" s="2">
        <v>394.62588505920002</v>
      </c>
      <c r="P415" s="2">
        <f t="shared" si="40"/>
        <v>2.0165192255473256E-10</v>
      </c>
      <c r="Q415" s="154"/>
      <c r="R415" s="155"/>
      <c r="S415" s="155"/>
      <c r="T415" s="155"/>
      <c r="U415" s="154"/>
      <c r="V415" s="154"/>
      <c r="W415" s="155"/>
      <c r="X415" s="155"/>
      <c r="Y415" s="155"/>
      <c r="Z415" s="154"/>
      <c r="AA415" s="154"/>
      <c r="AB415" s="155"/>
      <c r="AC415" s="155"/>
      <c r="AD415" s="155"/>
      <c r="AE415" s="154"/>
      <c r="AF415" s="154"/>
      <c r="AG415" s="155"/>
      <c r="AH415" s="155"/>
      <c r="AI415" s="155"/>
      <c r="AJ415" s="154"/>
      <c r="AK415" s="154"/>
      <c r="AL415" s="155"/>
      <c r="AM415" s="155"/>
      <c r="AN415" s="155"/>
      <c r="AO415" s="154"/>
      <c r="AP415" s="154"/>
      <c r="AQ415" s="155"/>
      <c r="AR415" s="155"/>
      <c r="AS415" s="155"/>
      <c r="AT415" s="154"/>
      <c r="AU415" s="154"/>
      <c r="AV415" s="155"/>
      <c r="AW415" s="155"/>
      <c r="AX415" s="155"/>
      <c r="AY415" s="154"/>
      <c r="AZ415" s="154"/>
      <c r="BA415" s="155"/>
      <c r="BB415" s="155"/>
      <c r="BC415" s="155"/>
      <c r="BD415" s="154"/>
      <c r="BE415" s="154"/>
      <c r="BF415" s="155"/>
      <c r="BG415" s="155"/>
      <c r="BH415" s="155"/>
      <c r="BI415" s="154"/>
      <c r="BJ415" s="154"/>
      <c r="BK415" s="155"/>
      <c r="BL415" s="155"/>
      <c r="BM415" s="155"/>
      <c r="BN415" s="154"/>
      <c r="BO415" s="2"/>
      <c r="BP415" s="2">
        <v>7.1000000000000003E-10</v>
      </c>
      <c r="BQ415" s="2">
        <v>3.9141552329099998</v>
      </c>
      <c r="BR415" s="2">
        <v>7875.6718636242003</v>
      </c>
      <c r="BS415" s="2">
        <f t="shared" si="41"/>
        <v>7.0515441524580593E-10</v>
      </c>
      <c r="BT415" s="154"/>
      <c r="BU415" s="155"/>
      <c r="BV415" s="155"/>
      <c r="BW415" s="155"/>
      <c r="BX415" s="154"/>
      <c r="BY415" s="154"/>
      <c r="BZ415" s="155"/>
      <c r="CA415" s="155"/>
      <c r="CB415" s="155"/>
      <c r="CC415" s="154"/>
      <c r="CD415" s="154"/>
      <c r="CE415" s="155"/>
      <c r="CF415" s="155"/>
      <c r="CG415" s="155"/>
      <c r="CH415" s="154"/>
      <c r="CI415" s="154"/>
      <c r="CJ415" s="155"/>
      <c r="CK415" s="155"/>
      <c r="CL415" s="155"/>
      <c r="CM415" s="154"/>
      <c r="CN415" s="154"/>
      <c r="CO415" s="155"/>
      <c r="CP415" s="155"/>
      <c r="CQ415" s="155"/>
      <c r="CR415" s="154"/>
    </row>
    <row r="416" spans="1:96" ht="13.5" x14ac:dyDescent="0.3">
      <c r="A416" s="154"/>
      <c r="B416" s="154"/>
      <c r="C416" s="154"/>
      <c r="D416" s="154"/>
      <c r="E416" s="154"/>
      <c r="F416" s="154"/>
      <c r="G416" s="154"/>
      <c r="H416" s="154"/>
      <c r="I416" s="154"/>
      <c r="J416" s="154"/>
      <c r="K416" s="154"/>
      <c r="L416" s="154"/>
      <c r="M416" s="2">
        <v>1.49E-9</v>
      </c>
      <c r="N416" s="2">
        <v>2.65697593276</v>
      </c>
      <c r="O416" s="2">
        <v>21.335640467000001</v>
      </c>
      <c r="P416" s="2">
        <f t="shared" si="40"/>
        <v>-1.4758171955564086E-9</v>
      </c>
      <c r="Q416" s="154"/>
      <c r="R416" s="155"/>
      <c r="S416" s="155"/>
      <c r="T416" s="155"/>
      <c r="U416" s="154"/>
      <c r="V416" s="154"/>
      <c r="W416" s="155"/>
      <c r="X416" s="155"/>
      <c r="Y416" s="155"/>
      <c r="Z416" s="154"/>
      <c r="AA416" s="154"/>
      <c r="AB416" s="155"/>
      <c r="AC416" s="155"/>
      <c r="AD416" s="155"/>
      <c r="AE416" s="154"/>
      <c r="AF416" s="154"/>
      <c r="AG416" s="155"/>
      <c r="AH416" s="155"/>
      <c r="AI416" s="155"/>
      <c r="AJ416" s="154"/>
      <c r="AK416" s="154"/>
      <c r="AL416" s="155"/>
      <c r="AM416" s="155"/>
      <c r="AN416" s="155"/>
      <c r="AO416" s="154"/>
      <c r="AP416" s="154"/>
      <c r="AQ416" s="155"/>
      <c r="AR416" s="155"/>
      <c r="AS416" s="155"/>
      <c r="AT416" s="154"/>
      <c r="AU416" s="154"/>
      <c r="AV416" s="155"/>
      <c r="AW416" s="155"/>
      <c r="AX416" s="155"/>
      <c r="AY416" s="154"/>
      <c r="AZ416" s="154"/>
      <c r="BA416" s="155"/>
      <c r="BB416" s="155"/>
      <c r="BC416" s="155"/>
      <c r="BD416" s="154"/>
      <c r="BE416" s="154"/>
      <c r="BF416" s="155"/>
      <c r="BG416" s="155"/>
      <c r="BH416" s="155"/>
      <c r="BI416" s="154"/>
      <c r="BJ416" s="154"/>
      <c r="BK416" s="155"/>
      <c r="BL416" s="155"/>
      <c r="BM416" s="155"/>
      <c r="BN416" s="154"/>
      <c r="BO416" s="2"/>
      <c r="BP416" s="2">
        <v>8.0999999999999999E-10</v>
      </c>
      <c r="BQ416" s="2">
        <v>0.91938383236999999</v>
      </c>
      <c r="BR416" s="2">
        <v>74.78159856729998</v>
      </c>
      <c r="BS416" s="2">
        <f t="shared" si="41"/>
        <v>-4.3244264859526914E-10</v>
      </c>
      <c r="BT416" s="154"/>
      <c r="BU416" s="155"/>
      <c r="BV416" s="155"/>
      <c r="BW416" s="155"/>
      <c r="BX416" s="154"/>
      <c r="BY416" s="154"/>
      <c r="BZ416" s="155"/>
      <c r="CA416" s="155"/>
      <c r="CB416" s="155"/>
      <c r="CC416" s="154"/>
      <c r="CD416" s="154"/>
      <c r="CE416" s="155"/>
      <c r="CF416" s="155"/>
      <c r="CG416" s="155"/>
      <c r="CH416" s="154"/>
      <c r="CI416" s="154"/>
      <c r="CJ416" s="155"/>
      <c r="CK416" s="155"/>
      <c r="CL416" s="155"/>
      <c r="CM416" s="154"/>
      <c r="CN416" s="154"/>
      <c r="CO416" s="155"/>
      <c r="CP416" s="155"/>
      <c r="CQ416" s="155"/>
      <c r="CR416" s="154"/>
    </row>
    <row r="417" spans="1:96" ht="13.5" x14ac:dyDescent="0.3">
      <c r="A417" s="154"/>
      <c r="B417" s="154"/>
      <c r="C417" s="154"/>
      <c r="D417" s="154"/>
      <c r="E417" s="154"/>
      <c r="F417" s="154"/>
      <c r="G417" s="154"/>
      <c r="H417" s="154"/>
      <c r="I417" s="154"/>
      <c r="J417" s="154"/>
      <c r="K417" s="154"/>
      <c r="L417" s="154"/>
      <c r="M417" s="2">
        <v>1.4599999999999999E-9</v>
      </c>
      <c r="N417" s="2">
        <v>5.5802119172599998</v>
      </c>
      <c r="O417" s="2">
        <v>412.3710968744</v>
      </c>
      <c r="P417" s="2">
        <f t="shared" si="40"/>
        <v>1.399672979395222E-9</v>
      </c>
      <c r="Q417" s="154"/>
      <c r="R417" s="155"/>
      <c r="S417" s="155"/>
      <c r="T417" s="155"/>
      <c r="U417" s="154"/>
      <c r="V417" s="154"/>
      <c r="W417" s="155"/>
      <c r="X417" s="155"/>
      <c r="Y417" s="155"/>
      <c r="Z417" s="154"/>
      <c r="AA417" s="154"/>
      <c r="AB417" s="155"/>
      <c r="AC417" s="155"/>
      <c r="AD417" s="155"/>
      <c r="AE417" s="154"/>
      <c r="AF417" s="154"/>
      <c r="AG417" s="155"/>
      <c r="AH417" s="155"/>
      <c r="AI417" s="155"/>
      <c r="AJ417" s="154"/>
      <c r="AK417" s="154"/>
      <c r="AL417" s="155"/>
      <c r="AM417" s="155"/>
      <c r="AN417" s="155"/>
      <c r="AO417" s="154"/>
      <c r="AP417" s="154"/>
      <c r="AQ417" s="155"/>
      <c r="AR417" s="155"/>
      <c r="AS417" s="155"/>
      <c r="AT417" s="154"/>
      <c r="AU417" s="154"/>
      <c r="AV417" s="155"/>
      <c r="AW417" s="155"/>
      <c r="AX417" s="155"/>
      <c r="AY417" s="154"/>
      <c r="AZ417" s="154"/>
      <c r="BA417" s="155"/>
      <c r="BB417" s="155"/>
      <c r="BC417" s="155"/>
      <c r="BD417" s="154"/>
      <c r="BE417" s="154"/>
      <c r="BF417" s="155"/>
      <c r="BG417" s="155"/>
      <c r="BH417" s="155"/>
      <c r="BI417" s="154"/>
      <c r="BJ417" s="154"/>
      <c r="BK417" s="155"/>
      <c r="BL417" s="155"/>
      <c r="BM417" s="155"/>
      <c r="BN417" s="154"/>
      <c r="BO417" s="2"/>
      <c r="BP417" s="2">
        <v>8.3000000000000003E-10</v>
      </c>
      <c r="BQ417" s="2">
        <v>4.6991621879099998</v>
      </c>
      <c r="BR417" s="2">
        <v>23006.425992586301</v>
      </c>
      <c r="BS417" s="2">
        <f t="shared" si="41"/>
        <v>1.6065404717852222E-10</v>
      </c>
      <c r="BT417" s="154"/>
      <c r="BU417" s="155"/>
      <c r="BV417" s="155"/>
      <c r="BW417" s="155"/>
      <c r="BX417" s="154"/>
      <c r="BY417" s="154"/>
      <c r="BZ417" s="155"/>
      <c r="CA417" s="155"/>
      <c r="CB417" s="155"/>
      <c r="CC417" s="154"/>
      <c r="CD417" s="154"/>
      <c r="CE417" s="155"/>
      <c r="CF417" s="155"/>
      <c r="CG417" s="155"/>
      <c r="CH417" s="154"/>
      <c r="CI417" s="154"/>
      <c r="CJ417" s="155"/>
      <c r="CK417" s="155"/>
      <c r="CL417" s="155"/>
      <c r="CM417" s="154"/>
      <c r="CN417" s="154"/>
      <c r="CO417" s="155"/>
      <c r="CP417" s="155"/>
      <c r="CQ417" s="155"/>
      <c r="CR417" s="154"/>
    </row>
    <row r="418" spans="1:96" ht="13.5" x14ac:dyDescent="0.3">
      <c r="A418" s="154"/>
      <c r="B418" s="154"/>
      <c r="C418" s="154"/>
      <c r="D418" s="154"/>
      <c r="E418" s="154"/>
      <c r="F418" s="154"/>
      <c r="G418" s="154"/>
      <c r="H418" s="154"/>
      <c r="I418" s="154"/>
      <c r="J418" s="154"/>
      <c r="K418" s="154"/>
      <c r="L418" s="154"/>
      <c r="M418" s="2">
        <v>1.56E-9</v>
      </c>
      <c r="N418" s="2">
        <v>3.7565017550299999</v>
      </c>
      <c r="O418" s="2">
        <v>12323.423096008801</v>
      </c>
      <c r="P418" s="2">
        <f t="shared" si="40"/>
        <v>-1.4942917744010951E-9</v>
      </c>
      <c r="Q418" s="154"/>
      <c r="R418" s="155"/>
      <c r="S418" s="155"/>
      <c r="T418" s="155"/>
      <c r="U418" s="154"/>
      <c r="V418" s="154"/>
      <c r="W418" s="155"/>
      <c r="X418" s="155"/>
      <c r="Y418" s="155"/>
      <c r="Z418" s="154"/>
      <c r="AA418" s="154"/>
      <c r="AB418" s="155"/>
      <c r="AC418" s="155"/>
      <c r="AD418" s="155"/>
      <c r="AE418" s="154"/>
      <c r="AF418" s="154"/>
      <c r="AG418" s="155"/>
      <c r="AH418" s="155"/>
      <c r="AI418" s="155"/>
      <c r="AJ418" s="154"/>
      <c r="AK418" s="154"/>
      <c r="AL418" s="155"/>
      <c r="AM418" s="155"/>
      <c r="AN418" s="155"/>
      <c r="AO418" s="154"/>
      <c r="AP418" s="154"/>
      <c r="AQ418" s="155"/>
      <c r="AR418" s="155"/>
      <c r="AS418" s="155"/>
      <c r="AT418" s="154"/>
      <c r="AU418" s="154"/>
      <c r="AV418" s="155"/>
      <c r="AW418" s="155"/>
      <c r="AX418" s="155"/>
      <c r="AY418" s="154"/>
      <c r="AZ418" s="154"/>
      <c r="BA418" s="155"/>
      <c r="BB418" s="155"/>
      <c r="BC418" s="155"/>
      <c r="BD418" s="154"/>
      <c r="BE418" s="154"/>
      <c r="BF418" s="155"/>
      <c r="BG418" s="155"/>
      <c r="BH418" s="155"/>
      <c r="BI418" s="154"/>
      <c r="BJ418" s="154"/>
      <c r="BK418" s="155"/>
      <c r="BL418" s="155"/>
      <c r="BM418" s="155"/>
      <c r="BN418" s="154"/>
      <c r="BO418" s="2"/>
      <c r="BP418" s="2">
        <v>6.3E-10</v>
      </c>
      <c r="BQ418" s="2">
        <v>2.3255646587799998</v>
      </c>
      <c r="BR418" s="2">
        <v>6279.1945146334001</v>
      </c>
      <c r="BS418" s="2">
        <f t="shared" si="41"/>
        <v>-5.0568598984667604E-10</v>
      </c>
      <c r="BT418" s="154"/>
      <c r="BU418" s="155"/>
      <c r="BV418" s="155"/>
      <c r="BW418" s="155"/>
      <c r="BX418" s="154"/>
      <c r="BY418" s="154"/>
      <c r="BZ418" s="155"/>
      <c r="CA418" s="155"/>
      <c r="CB418" s="155"/>
      <c r="CC418" s="154"/>
      <c r="CD418" s="154"/>
      <c r="CE418" s="155"/>
      <c r="CF418" s="155"/>
      <c r="CG418" s="155"/>
      <c r="CH418" s="154"/>
      <c r="CI418" s="154"/>
      <c r="CJ418" s="155"/>
      <c r="CK418" s="155"/>
      <c r="CL418" s="155"/>
      <c r="CM418" s="154"/>
      <c r="CN418" s="154"/>
      <c r="CO418" s="155"/>
      <c r="CP418" s="155"/>
      <c r="CQ418" s="155"/>
      <c r="CR418" s="154"/>
    </row>
    <row r="419" spans="1:96" ht="13.5" x14ac:dyDescent="0.3">
      <c r="A419" s="154"/>
      <c r="B419" s="154"/>
      <c r="C419" s="154"/>
      <c r="D419" s="154"/>
      <c r="E419" s="154"/>
      <c r="F419" s="154"/>
      <c r="G419" s="154"/>
      <c r="H419" s="154"/>
      <c r="I419" s="154"/>
      <c r="J419" s="154"/>
      <c r="K419" s="154"/>
      <c r="L419" s="154"/>
      <c r="M419" s="2">
        <v>1.43E-9</v>
      </c>
      <c r="N419" s="2">
        <v>3.7570856660600001</v>
      </c>
      <c r="O419" s="2">
        <v>58864.543918146301</v>
      </c>
      <c r="P419" s="2">
        <f t="shared" si="40"/>
        <v>1.0329016561390068E-10</v>
      </c>
      <c r="Q419" s="154"/>
      <c r="R419" s="155"/>
      <c r="S419" s="155"/>
      <c r="T419" s="155"/>
      <c r="U419" s="154"/>
      <c r="V419" s="154"/>
      <c r="W419" s="155"/>
      <c r="X419" s="155"/>
      <c r="Y419" s="155"/>
      <c r="Z419" s="154"/>
      <c r="AA419" s="154"/>
      <c r="AB419" s="155"/>
      <c r="AC419" s="155"/>
      <c r="AD419" s="155"/>
      <c r="AE419" s="154"/>
      <c r="AF419" s="154"/>
      <c r="AG419" s="155"/>
      <c r="AH419" s="155"/>
      <c r="AI419" s="155"/>
      <c r="AJ419" s="154"/>
      <c r="AK419" s="154"/>
      <c r="AL419" s="155"/>
      <c r="AM419" s="155"/>
      <c r="AN419" s="155"/>
      <c r="AO419" s="154"/>
      <c r="AP419" s="154"/>
      <c r="AQ419" s="155"/>
      <c r="AR419" s="155"/>
      <c r="AS419" s="155"/>
      <c r="AT419" s="154"/>
      <c r="AU419" s="154"/>
      <c r="AV419" s="155"/>
      <c r="AW419" s="155"/>
      <c r="AX419" s="155"/>
      <c r="AY419" s="154"/>
      <c r="AZ419" s="154"/>
      <c r="BA419" s="155"/>
      <c r="BB419" s="155"/>
      <c r="BC419" s="155"/>
      <c r="BD419" s="154"/>
      <c r="BE419" s="154"/>
      <c r="BF419" s="155"/>
      <c r="BG419" s="155"/>
      <c r="BH419" s="155"/>
      <c r="BI419" s="154"/>
      <c r="BJ419" s="154"/>
      <c r="BK419" s="155"/>
      <c r="BL419" s="155"/>
      <c r="BM419" s="155"/>
      <c r="BN419" s="154"/>
      <c r="BO419" s="2"/>
      <c r="BP419" s="2">
        <v>6.5000000000000003E-10</v>
      </c>
      <c r="BQ419" s="2">
        <v>5.4193874544599998</v>
      </c>
      <c r="BR419" s="2">
        <v>28628.3362260996</v>
      </c>
      <c r="BS419" s="2">
        <f t="shared" si="41"/>
        <v>4.3333330605706556E-10</v>
      </c>
      <c r="BT419" s="154"/>
      <c r="BU419" s="155"/>
      <c r="BV419" s="155"/>
      <c r="BW419" s="155"/>
      <c r="BX419" s="154"/>
      <c r="BY419" s="154"/>
      <c r="BZ419" s="155"/>
      <c r="CA419" s="155"/>
      <c r="CB419" s="155"/>
      <c r="CC419" s="154"/>
      <c r="CD419" s="154"/>
      <c r="CE419" s="155"/>
      <c r="CF419" s="155"/>
      <c r="CG419" s="155"/>
      <c r="CH419" s="154"/>
      <c r="CI419" s="154"/>
      <c r="CJ419" s="155"/>
      <c r="CK419" s="155"/>
      <c r="CL419" s="155"/>
      <c r="CM419" s="154"/>
      <c r="CN419" s="154"/>
      <c r="CO419" s="155"/>
      <c r="CP419" s="155"/>
      <c r="CQ419" s="155"/>
      <c r="CR419" s="154"/>
    </row>
    <row r="420" spans="1:96" ht="13.5" x14ac:dyDescent="0.3">
      <c r="A420" s="154"/>
      <c r="B420" s="154"/>
      <c r="C420" s="154"/>
      <c r="D420" s="154"/>
      <c r="E420" s="154"/>
      <c r="F420" s="154"/>
      <c r="G420" s="154"/>
      <c r="H420" s="154"/>
      <c r="I420" s="154"/>
      <c r="J420" s="154"/>
      <c r="K420" s="154"/>
      <c r="L420" s="154"/>
      <c r="M420" s="2">
        <v>1.43E-9</v>
      </c>
      <c r="N420" s="2">
        <v>3.2824854772399998</v>
      </c>
      <c r="O420" s="2">
        <v>29.821438148799999</v>
      </c>
      <c r="P420" s="2">
        <f t="shared" si="40"/>
        <v>-1.1594684691010961E-9</v>
      </c>
      <c r="Q420" s="154"/>
      <c r="R420" s="155"/>
      <c r="S420" s="155"/>
      <c r="T420" s="155"/>
      <c r="U420" s="154"/>
      <c r="V420" s="154"/>
      <c r="W420" s="155"/>
      <c r="X420" s="155"/>
      <c r="Y420" s="155"/>
      <c r="Z420" s="154"/>
      <c r="AA420" s="154"/>
      <c r="AB420" s="155"/>
      <c r="AC420" s="155"/>
      <c r="AD420" s="155"/>
      <c r="AE420" s="154"/>
      <c r="AF420" s="154"/>
      <c r="AG420" s="155"/>
      <c r="AH420" s="155"/>
      <c r="AI420" s="155"/>
      <c r="AJ420" s="154"/>
      <c r="AK420" s="154"/>
      <c r="AL420" s="155"/>
      <c r="AM420" s="155"/>
      <c r="AN420" s="155"/>
      <c r="AO420" s="154"/>
      <c r="AP420" s="154"/>
      <c r="AQ420" s="155"/>
      <c r="AR420" s="155"/>
      <c r="AS420" s="155"/>
      <c r="AT420" s="154"/>
      <c r="AU420" s="154"/>
      <c r="AV420" s="155"/>
      <c r="AW420" s="155"/>
      <c r="AX420" s="155"/>
      <c r="AY420" s="154"/>
      <c r="AZ420" s="154"/>
      <c r="BA420" s="155"/>
      <c r="BB420" s="155"/>
      <c r="BC420" s="155"/>
      <c r="BD420" s="154"/>
      <c r="BE420" s="154"/>
      <c r="BF420" s="155"/>
      <c r="BG420" s="155"/>
      <c r="BH420" s="155"/>
      <c r="BI420" s="154"/>
      <c r="BJ420" s="154"/>
      <c r="BK420" s="155"/>
      <c r="BL420" s="155"/>
      <c r="BM420" s="155"/>
      <c r="BN420" s="154"/>
      <c r="BO420" s="2"/>
      <c r="BP420" s="2">
        <v>6.5000000000000003E-10</v>
      </c>
      <c r="BQ420" s="2">
        <v>3.0233677169400002</v>
      </c>
      <c r="BR420" s="2">
        <v>5959.570433334</v>
      </c>
      <c r="BS420" s="2">
        <f t="shared" si="41"/>
        <v>4.9171391475917858E-10</v>
      </c>
      <c r="BT420" s="154"/>
      <c r="BU420" s="155"/>
      <c r="BV420" s="155"/>
      <c r="BW420" s="155"/>
      <c r="BX420" s="154"/>
      <c r="BY420" s="154"/>
      <c r="BZ420" s="155"/>
      <c r="CA420" s="155"/>
      <c r="CB420" s="155"/>
      <c r="CC420" s="154"/>
      <c r="CD420" s="154"/>
      <c r="CE420" s="155"/>
      <c r="CF420" s="155"/>
      <c r="CG420" s="155"/>
      <c r="CH420" s="154"/>
      <c r="CI420" s="154"/>
      <c r="CJ420" s="155"/>
      <c r="CK420" s="155"/>
      <c r="CL420" s="155"/>
      <c r="CM420" s="154"/>
      <c r="CN420" s="154"/>
      <c r="CO420" s="155"/>
      <c r="CP420" s="155"/>
      <c r="CQ420" s="155"/>
      <c r="CR420" s="154"/>
    </row>
    <row r="421" spans="1:96" ht="13.5" x14ac:dyDescent="0.3">
      <c r="A421" s="154"/>
      <c r="B421" s="154"/>
      <c r="C421" s="154"/>
      <c r="D421" s="154"/>
      <c r="E421" s="154"/>
      <c r="F421" s="154"/>
      <c r="G421" s="154"/>
      <c r="H421" s="154"/>
      <c r="I421" s="154"/>
      <c r="J421" s="154"/>
      <c r="K421" s="154"/>
      <c r="L421" s="154"/>
      <c r="M421" s="2">
        <v>1.44E-9</v>
      </c>
      <c r="N421" s="2">
        <v>1.0786254659800001</v>
      </c>
      <c r="O421" s="2">
        <v>1265.5674786264001</v>
      </c>
      <c r="P421" s="2">
        <f t="shared" si="40"/>
        <v>-1.3490518601215302E-9</v>
      </c>
      <c r="Q421" s="154"/>
      <c r="R421" s="155"/>
      <c r="S421" s="155"/>
      <c r="T421" s="155"/>
      <c r="U421" s="154"/>
      <c r="V421" s="154"/>
      <c r="W421" s="155"/>
      <c r="X421" s="155"/>
      <c r="Y421" s="155"/>
      <c r="Z421" s="154"/>
      <c r="AA421" s="154"/>
      <c r="AB421" s="155"/>
      <c r="AC421" s="155"/>
      <c r="AD421" s="155"/>
      <c r="AE421" s="154"/>
      <c r="AF421" s="154"/>
      <c r="AG421" s="155"/>
      <c r="AH421" s="155"/>
      <c r="AI421" s="155"/>
      <c r="AJ421" s="154"/>
      <c r="AK421" s="154"/>
      <c r="AL421" s="155"/>
      <c r="AM421" s="155"/>
      <c r="AN421" s="155"/>
      <c r="AO421" s="154"/>
      <c r="AP421" s="154"/>
      <c r="AQ421" s="155"/>
      <c r="AR421" s="155"/>
      <c r="AS421" s="155"/>
      <c r="AT421" s="154"/>
      <c r="AU421" s="154"/>
      <c r="AV421" s="155"/>
      <c r="AW421" s="155"/>
      <c r="AX421" s="155"/>
      <c r="AY421" s="154"/>
      <c r="AZ421" s="154"/>
      <c r="BA421" s="155"/>
      <c r="BB421" s="155"/>
      <c r="BC421" s="155"/>
      <c r="BD421" s="154"/>
      <c r="BE421" s="154"/>
      <c r="BF421" s="155"/>
      <c r="BG421" s="155"/>
      <c r="BH421" s="155"/>
      <c r="BI421" s="154"/>
      <c r="BJ421" s="154"/>
      <c r="BK421" s="155"/>
      <c r="BL421" s="155"/>
      <c r="BM421" s="155"/>
      <c r="BN421" s="154"/>
      <c r="BO421" s="2"/>
      <c r="BP421" s="2">
        <v>6.3999999999999996E-10</v>
      </c>
      <c r="BQ421" s="2">
        <v>3.3103319836999998</v>
      </c>
      <c r="BR421" s="2">
        <v>2636.7254726370002</v>
      </c>
      <c r="BS421" s="2">
        <f t="shared" si="41"/>
        <v>-3.5215688263788446E-10</v>
      </c>
      <c r="BT421" s="154"/>
      <c r="BU421" s="155"/>
      <c r="BV421" s="155"/>
      <c r="BW421" s="155"/>
      <c r="BX421" s="154"/>
      <c r="BY421" s="154"/>
      <c r="BZ421" s="155"/>
      <c r="CA421" s="155"/>
      <c r="CB421" s="155"/>
      <c r="CC421" s="154"/>
      <c r="CD421" s="154"/>
      <c r="CE421" s="155"/>
      <c r="CF421" s="155"/>
      <c r="CG421" s="155"/>
      <c r="CH421" s="154"/>
      <c r="CI421" s="154"/>
      <c r="CJ421" s="155"/>
      <c r="CK421" s="155"/>
      <c r="CL421" s="155"/>
      <c r="CM421" s="154"/>
      <c r="CN421" s="154"/>
      <c r="CO421" s="155"/>
      <c r="CP421" s="155"/>
      <c r="CQ421" s="155"/>
      <c r="CR421" s="154"/>
    </row>
    <row r="422" spans="1:96" ht="13.5" x14ac:dyDescent="0.3">
      <c r="A422" s="154"/>
      <c r="B422" s="154"/>
      <c r="C422" s="154"/>
      <c r="D422" s="154"/>
      <c r="E422" s="154"/>
      <c r="F422" s="154"/>
      <c r="G422" s="154"/>
      <c r="H422" s="154"/>
      <c r="I422" s="154"/>
      <c r="J422" s="154"/>
      <c r="K422" s="154"/>
      <c r="L422" s="154"/>
      <c r="M422" s="2">
        <v>1.4800000000000001E-9</v>
      </c>
      <c r="N422" s="2">
        <v>0.23389236655000001</v>
      </c>
      <c r="O422" s="2">
        <v>10021.8372800994</v>
      </c>
      <c r="P422" s="2">
        <f t="shared" si="40"/>
        <v>1.3875660085801784E-9</v>
      </c>
      <c r="Q422" s="154"/>
      <c r="R422" s="155"/>
      <c r="S422" s="155"/>
      <c r="T422" s="155"/>
      <c r="U422" s="154"/>
      <c r="V422" s="154"/>
      <c r="W422" s="155"/>
      <c r="X422" s="155"/>
      <c r="Y422" s="155"/>
      <c r="Z422" s="154"/>
      <c r="AA422" s="154"/>
      <c r="AB422" s="155"/>
      <c r="AC422" s="155"/>
      <c r="AD422" s="155"/>
      <c r="AE422" s="154"/>
      <c r="AF422" s="154"/>
      <c r="AG422" s="155"/>
      <c r="AH422" s="155"/>
      <c r="AI422" s="155"/>
      <c r="AJ422" s="154"/>
      <c r="AK422" s="154"/>
      <c r="AL422" s="155"/>
      <c r="AM422" s="155"/>
      <c r="AN422" s="155"/>
      <c r="AO422" s="154"/>
      <c r="AP422" s="154"/>
      <c r="AQ422" s="155"/>
      <c r="AR422" s="155"/>
      <c r="AS422" s="155"/>
      <c r="AT422" s="154"/>
      <c r="AU422" s="154"/>
      <c r="AV422" s="155"/>
      <c r="AW422" s="155"/>
      <c r="AX422" s="155"/>
      <c r="AY422" s="154"/>
      <c r="AZ422" s="154"/>
      <c r="BA422" s="155"/>
      <c r="BB422" s="155"/>
      <c r="BC422" s="155"/>
      <c r="BD422" s="154"/>
      <c r="BE422" s="154"/>
      <c r="BF422" s="155"/>
      <c r="BG422" s="155"/>
      <c r="BH422" s="155"/>
      <c r="BI422" s="154"/>
      <c r="BJ422" s="154"/>
      <c r="BK422" s="155"/>
      <c r="BL422" s="155"/>
      <c r="BM422" s="155"/>
      <c r="BN422" s="154"/>
      <c r="BO422" s="2"/>
      <c r="BP422" s="2">
        <v>6.3999999999999996E-10</v>
      </c>
      <c r="BQ422" s="2">
        <v>0.18375587519</v>
      </c>
      <c r="BR422" s="2">
        <v>1066.49547719</v>
      </c>
      <c r="BS422" s="2">
        <f t="shared" si="41"/>
        <v>1.4397580891112785E-10</v>
      </c>
      <c r="BT422" s="154"/>
      <c r="BU422" s="155"/>
      <c r="BV422" s="155"/>
      <c r="BW422" s="155"/>
      <c r="BX422" s="154"/>
      <c r="BY422" s="154"/>
      <c r="BZ422" s="155"/>
      <c r="CA422" s="155"/>
      <c r="CB422" s="155"/>
      <c r="CC422" s="154"/>
      <c r="CD422" s="154"/>
      <c r="CE422" s="155"/>
      <c r="CF422" s="155"/>
      <c r="CG422" s="155"/>
      <c r="CH422" s="154"/>
      <c r="CI422" s="154"/>
      <c r="CJ422" s="155"/>
      <c r="CK422" s="155"/>
      <c r="CL422" s="155"/>
      <c r="CM422" s="154"/>
      <c r="CN422" s="154"/>
      <c r="CO422" s="155"/>
      <c r="CP422" s="155"/>
      <c r="CQ422" s="155"/>
      <c r="CR422" s="154"/>
    </row>
    <row r="423" spans="1:96" ht="13.5" x14ac:dyDescent="0.3">
      <c r="A423" s="154"/>
      <c r="B423" s="154"/>
      <c r="C423" s="154"/>
      <c r="D423" s="154"/>
      <c r="E423" s="154"/>
      <c r="F423" s="154"/>
      <c r="G423" s="154"/>
      <c r="H423" s="154"/>
      <c r="I423" s="154"/>
      <c r="J423" s="154"/>
      <c r="K423" s="154"/>
      <c r="L423" s="154"/>
      <c r="M423" s="2">
        <v>1.9300000000000002E-9</v>
      </c>
      <c r="N423" s="2">
        <v>5.9275108308600002</v>
      </c>
      <c r="O423" s="2">
        <v>40879.440504643797</v>
      </c>
      <c r="P423" s="2">
        <f t="shared" si="40"/>
        <v>-1.4409229150543616E-9</v>
      </c>
      <c r="Q423" s="154"/>
      <c r="R423" s="155"/>
      <c r="S423" s="155"/>
      <c r="T423" s="155"/>
      <c r="U423" s="154"/>
      <c r="V423" s="154"/>
      <c r="W423" s="155"/>
      <c r="X423" s="155"/>
      <c r="Y423" s="155"/>
      <c r="Z423" s="154"/>
      <c r="AA423" s="154"/>
      <c r="AB423" s="155"/>
      <c r="AC423" s="155"/>
      <c r="AD423" s="155"/>
      <c r="AE423" s="154"/>
      <c r="AF423" s="154"/>
      <c r="AG423" s="155"/>
      <c r="AH423" s="155"/>
      <c r="AI423" s="155"/>
      <c r="AJ423" s="154"/>
      <c r="AK423" s="154"/>
      <c r="AL423" s="155"/>
      <c r="AM423" s="155"/>
      <c r="AN423" s="155"/>
      <c r="AO423" s="154"/>
      <c r="AP423" s="154"/>
      <c r="AQ423" s="155"/>
      <c r="AR423" s="155"/>
      <c r="AS423" s="155"/>
      <c r="AT423" s="154"/>
      <c r="AU423" s="154"/>
      <c r="AV423" s="155"/>
      <c r="AW423" s="155"/>
      <c r="AX423" s="155"/>
      <c r="AY423" s="154"/>
      <c r="AZ423" s="154"/>
      <c r="BA423" s="155"/>
      <c r="BB423" s="155"/>
      <c r="BC423" s="155"/>
      <c r="BD423" s="154"/>
      <c r="BE423" s="154"/>
      <c r="BF423" s="155"/>
      <c r="BG423" s="155"/>
      <c r="BH423" s="155"/>
      <c r="BI423" s="154"/>
      <c r="BJ423" s="154"/>
      <c r="BK423" s="155"/>
      <c r="BL423" s="155"/>
      <c r="BM423" s="155"/>
      <c r="BN423" s="154"/>
      <c r="BO423" s="2"/>
      <c r="BP423" s="2">
        <v>8.0000000000000003E-10</v>
      </c>
      <c r="BQ423" s="2">
        <v>5.8123917161199996</v>
      </c>
      <c r="BR423" s="2">
        <v>12341.8069042809</v>
      </c>
      <c r="BS423" s="2">
        <f t="shared" si="41"/>
        <v>3.7820035304335805E-10</v>
      </c>
      <c r="BT423" s="154"/>
      <c r="BU423" s="155"/>
      <c r="BV423" s="155"/>
      <c r="BW423" s="155"/>
      <c r="BX423" s="154"/>
      <c r="BY423" s="154"/>
      <c r="BZ423" s="155"/>
      <c r="CA423" s="155"/>
      <c r="CB423" s="155"/>
      <c r="CC423" s="154"/>
      <c r="CD423" s="154"/>
      <c r="CE423" s="155"/>
      <c r="CF423" s="155"/>
      <c r="CG423" s="155"/>
      <c r="CH423" s="154"/>
      <c r="CI423" s="154"/>
      <c r="CJ423" s="155"/>
      <c r="CK423" s="155"/>
      <c r="CL423" s="155"/>
      <c r="CM423" s="154"/>
      <c r="CN423" s="154"/>
      <c r="CO423" s="155"/>
      <c r="CP423" s="155"/>
      <c r="CQ423" s="155"/>
      <c r="CR423" s="154"/>
    </row>
    <row r="424" spans="1:96" ht="13.5" x14ac:dyDescent="0.3">
      <c r="A424" s="154"/>
      <c r="B424" s="154"/>
      <c r="C424" s="154"/>
      <c r="D424" s="154"/>
      <c r="E424" s="154"/>
      <c r="F424" s="154"/>
      <c r="G424" s="154"/>
      <c r="H424" s="154"/>
      <c r="I424" s="154"/>
      <c r="J424" s="154"/>
      <c r="K424" s="154"/>
      <c r="L424" s="154"/>
      <c r="M424" s="2">
        <v>1.3999999999999999E-9</v>
      </c>
      <c r="N424" s="2">
        <v>4.97612440269</v>
      </c>
      <c r="O424" s="2">
        <v>158.94351778320001</v>
      </c>
      <c r="P424" s="2">
        <f t="shared" si="40"/>
        <v>4.0879455960936327E-10</v>
      </c>
      <c r="Q424" s="154"/>
      <c r="R424" s="155"/>
      <c r="S424" s="155"/>
      <c r="T424" s="155"/>
      <c r="U424" s="154"/>
      <c r="V424" s="154"/>
      <c r="W424" s="155"/>
      <c r="X424" s="155"/>
      <c r="Y424" s="155"/>
      <c r="Z424" s="154"/>
      <c r="AA424" s="154"/>
      <c r="AB424" s="155"/>
      <c r="AC424" s="155"/>
      <c r="AD424" s="155"/>
      <c r="AE424" s="154"/>
      <c r="AF424" s="154"/>
      <c r="AG424" s="155"/>
      <c r="AH424" s="155"/>
      <c r="AI424" s="155"/>
      <c r="AJ424" s="154"/>
      <c r="AK424" s="154"/>
      <c r="AL424" s="155"/>
      <c r="AM424" s="155"/>
      <c r="AN424" s="155"/>
      <c r="AO424" s="154"/>
      <c r="AP424" s="154"/>
      <c r="AQ424" s="155"/>
      <c r="AR424" s="155"/>
      <c r="AS424" s="155"/>
      <c r="AT424" s="154"/>
      <c r="AU424" s="154"/>
      <c r="AV424" s="155"/>
      <c r="AW424" s="155"/>
      <c r="AX424" s="155"/>
      <c r="AY424" s="154"/>
      <c r="AZ424" s="154"/>
      <c r="BA424" s="155"/>
      <c r="BB424" s="155"/>
      <c r="BC424" s="155"/>
      <c r="BD424" s="154"/>
      <c r="BE424" s="154"/>
      <c r="BF424" s="155"/>
      <c r="BG424" s="155"/>
      <c r="BH424" s="155"/>
      <c r="BI424" s="154"/>
      <c r="BJ424" s="154"/>
      <c r="BK424" s="155"/>
      <c r="BL424" s="155"/>
      <c r="BM424" s="155"/>
      <c r="BN424" s="154"/>
      <c r="BO424" s="2"/>
      <c r="BP424" s="2">
        <v>6.6E-10</v>
      </c>
      <c r="BQ424" s="2">
        <v>2.15105504851</v>
      </c>
      <c r="BR424" s="2">
        <v>38.027672635800002</v>
      </c>
      <c r="BS424" s="2">
        <f t="shared" si="41"/>
        <v>-6.1464226147504801E-10</v>
      </c>
      <c r="BT424" s="154"/>
      <c r="BU424" s="155"/>
      <c r="BV424" s="155"/>
      <c r="BW424" s="155"/>
      <c r="BX424" s="154"/>
      <c r="BY424" s="154"/>
      <c r="BZ424" s="155"/>
      <c r="CA424" s="155"/>
      <c r="CB424" s="155"/>
      <c r="CC424" s="154"/>
      <c r="CD424" s="154"/>
      <c r="CE424" s="155"/>
      <c r="CF424" s="155"/>
      <c r="CG424" s="155"/>
      <c r="CH424" s="154"/>
      <c r="CI424" s="154"/>
      <c r="CJ424" s="155"/>
      <c r="CK424" s="155"/>
      <c r="CL424" s="155"/>
      <c r="CM424" s="154"/>
      <c r="CN424" s="154"/>
      <c r="CO424" s="155"/>
      <c r="CP424" s="155"/>
      <c r="CQ424" s="155"/>
      <c r="CR424" s="154"/>
    </row>
    <row r="425" spans="1:96" ht="13.5" x14ac:dyDescent="0.3">
      <c r="A425" s="154"/>
      <c r="B425" s="154"/>
      <c r="C425" s="154"/>
      <c r="D425" s="154"/>
      <c r="E425" s="154"/>
      <c r="F425" s="154"/>
      <c r="G425" s="154"/>
      <c r="H425" s="154"/>
      <c r="I425" s="154"/>
      <c r="J425" s="154"/>
      <c r="K425" s="154"/>
      <c r="L425" s="154"/>
      <c r="M425" s="2">
        <v>1.4800000000000001E-9</v>
      </c>
      <c r="N425" s="2">
        <v>2.61640453469</v>
      </c>
      <c r="O425" s="2">
        <v>17157.0618804718</v>
      </c>
      <c r="P425" s="2">
        <f t="shared" si="40"/>
        <v>1.5815527980563496E-10</v>
      </c>
      <c r="Q425" s="154"/>
      <c r="R425" s="155"/>
      <c r="S425" s="155"/>
      <c r="T425" s="155"/>
      <c r="U425" s="154"/>
      <c r="V425" s="154"/>
      <c r="W425" s="155"/>
      <c r="X425" s="155"/>
      <c r="Y425" s="155"/>
      <c r="Z425" s="154"/>
      <c r="AA425" s="154"/>
      <c r="AB425" s="155"/>
      <c r="AC425" s="155"/>
      <c r="AD425" s="155"/>
      <c r="AE425" s="154"/>
      <c r="AF425" s="154"/>
      <c r="AG425" s="155"/>
      <c r="AH425" s="155"/>
      <c r="AI425" s="155"/>
      <c r="AJ425" s="154"/>
      <c r="AK425" s="154"/>
      <c r="AL425" s="155"/>
      <c r="AM425" s="155"/>
      <c r="AN425" s="155"/>
      <c r="AO425" s="154"/>
      <c r="AP425" s="154"/>
      <c r="AQ425" s="155"/>
      <c r="AR425" s="155"/>
      <c r="AS425" s="155"/>
      <c r="AT425" s="154"/>
      <c r="AU425" s="154"/>
      <c r="AV425" s="155"/>
      <c r="AW425" s="155"/>
      <c r="AX425" s="155"/>
      <c r="AY425" s="154"/>
      <c r="AZ425" s="154"/>
      <c r="BA425" s="155"/>
      <c r="BB425" s="155"/>
      <c r="BC425" s="155"/>
      <c r="BD425" s="154"/>
      <c r="BE425" s="154"/>
      <c r="BF425" s="155"/>
      <c r="BG425" s="155"/>
      <c r="BH425" s="155"/>
      <c r="BI425" s="154"/>
      <c r="BJ425" s="154"/>
      <c r="BK425" s="155"/>
      <c r="BL425" s="155"/>
      <c r="BM425" s="155"/>
      <c r="BN425" s="154"/>
      <c r="BO425" s="2"/>
      <c r="BP425" s="2">
        <v>6.2000000000000003E-10</v>
      </c>
      <c r="BQ425" s="2">
        <v>2.4331361497800001</v>
      </c>
      <c r="BR425" s="2">
        <v>10138.1095169486</v>
      </c>
      <c r="BS425" s="2">
        <f t="shared" si="41"/>
        <v>-5.148934163829224E-10</v>
      </c>
      <c r="BT425" s="154"/>
      <c r="BU425" s="155"/>
      <c r="BV425" s="155"/>
      <c r="BW425" s="155"/>
      <c r="BX425" s="154"/>
      <c r="BY425" s="154"/>
      <c r="BZ425" s="155"/>
      <c r="CA425" s="155"/>
      <c r="CB425" s="155"/>
      <c r="CC425" s="154"/>
      <c r="CD425" s="154"/>
      <c r="CE425" s="155"/>
      <c r="CF425" s="155"/>
      <c r="CG425" s="155"/>
      <c r="CH425" s="154"/>
      <c r="CI425" s="154"/>
      <c r="CJ425" s="155"/>
      <c r="CK425" s="155"/>
      <c r="CL425" s="155"/>
      <c r="CM425" s="154"/>
      <c r="CN425" s="154"/>
      <c r="CO425" s="155"/>
      <c r="CP425" s="155"/>
      <c r="CQ425" s="155"/>
      <c r="CR425" s="154"/>
    </row>
    <row r="426" spans="1:96" ht="13.5" x14ac:dyDescent="0.3">
      <c r="A426" s="154"/>
      <c r="B426" s="154"/>
      <c r="C426" s="154"/>
      <c r="D426" s="154"/>
      <c r="E426" s="154"/>
      <c r="F426" s="154"/>
      <c r="G426" s="154"/>
      <c r="H426" s="154"/>
      <c r="I426" s="154"/>
      <c r="J426" s="154"/>
      <c r="K426" s="154"/>
      <c r="L426" s="154"/>
      <c r="M426" s="2">
        <v>1.4100000000000001E-9</v>
      </c>
      <c r="N426" s="2">
        <v>3.66871308723</v>
      </c>
      <c r="O426" s="2">
        <v>26084.021806216198</v>
      </c>
      <c r="P426" s="2">
        <f t="shared" si="40"/>
        <v>1.4069240464156312E-9</v>
      </c>
      <c r="Q426" s="154"/>
      <c r="R426" s="155"/>
      <c r="S426" s="155"/>
      <c r="T426" s="155"/>
      <c r="U426" s="154"/>
      <c r="V426" s="154"/>
      <c r="W426" s="155"/>
      <c r="X426" s="155"/>
      <c r="Y426" s="155"/>
      <c r="Z426" s="154"/>
      <c r="AA426" s="154"/>
      <c r="AB426" s="155"/>
      <c r="AC426" s="155"/>
      <c r="AD426" s="155"/>
      <c r="AE426" s="154"/>
      <c r="AF426" s="154"/>
      <c r="AG426" s="155"/>
      <c r="AH426" s="155"/>
      <c r="AI426" s="155"/>
      <c r="AJ426" s="154"/>
      <c r="AK426" s="154"/>
      <c r="AL426" s="155"/>
      <c r="AM426" s="155"/>
      <c r="AN426" s="155"/>
      <c r="AO426" s="154"/>
      <c r="AP426" s="154"/>
      <c r="AQ426" s="155"/>
      <c r="AR426" s="155"/>
      <c r="AS426" s="155"/>
      <c r="AT426" s="154"/>
      <c r="AU426" s="154"/>
      <c r="AV426" s="155"/>
      <c r="AW426" s="155"/>
      <c r="AX426" s="155"/>
      <c r="AY426" s="154"/>
      <c r="AZ426" s="154"/>
      <c r="BA426" s="155"/>
      <c r="BB426" s="155"/>
      <c r="BC426" s="155"/>
      <c r="BD426" s="154"/>
      <c r="BE426" s="154"/>
      <c r="BF426" s="155"/>
      <c r="BG426" s="155"/>
      <c r="BH426" s="155"/>
      <c r="BI426" s="154"/>
      <c r="BJ426" s="154"/>
      <c r="BK426" s="155"/>
      <c r="BL426" s="155"/>
      <c r="BM426" s="155"/>
      <c r="BN426" s="154"/>
      <c r="BO426" s="2"/>
      <c r="BP426" s="2">
        <v>6E-10</v>
      </c>
      <c r="BQ426" s="2">
        <v>3.1615390646999999</v>
      </c>
      <c r="BR426" s="2">
        <v>5490.3009615240007</v>
      </c>
      <c r="BS426" s="2">
        <f t="shared" si="41"/>
        <v>-2.0153424402860902E-10</v>
      </c>
      <c r="BT426" s="154"/>
      <c r="BU426" s="155"/>
      <c r="BV426" s="155"/>
      <c r="BW426" s="155"/>
      <c r="BX426" s="154"/>
      <c r="BY426" s="154"/>
      <c r="BZ426" s="155"/>
      <c r="CA426" s="155"/>
      <c r="CB426" s="155"/>
      <c r="CC426" s="154"/>
      <c r="CD426" s="154"/>
      <c r="CE426" s="155"/>
      <c r="CF426" s="155"/>
      <c r="CG426" s="155"/>
      <c r="CH426" s="154"/>
      <c r="CI426" s="154"/>
      <c r="CJ426" s="155"/>
      <c r="CK426" s="155"/>
      <c r="CL426" s="155"/>
      <c r="CM426" s="154"/>
      <c r="CN426" s="154"/>
      <c r="CO426" s="155"/>
      <c r="CP426" s="155"/>
      <c r="CQ426" s="155"/>
      <c r="CR426" s="154"/>
    </row>
    <row r="427" spans="1:96" ht="13.5" x14ac:dyDescent="0.3">
      <c r="A427" s="154"/>
      <c r="B427" s="154"/>
      <c r="C427" s="154"/>
      <c r="D427" s="154"/>
      <c r="E427" s="154"/>
      <c r="F427" s="154"/>
      <c r="G427" s="154"/>
      <c r="H427" s="154"/>
      <c r="I427" s="154"/>
      <c r="J427" s="154"/>
      <c r="K427" s="154"/>
      <c r="L427" s="154"/>
      <c r="M427" s="2">
        <v>1.4700000000000001E-9</v>
      </c>
      <c r="N427" s="2">
        <v>5.0996817340299998</v>
      </c>
      <c r="O427" s="2">
        <v>661.23292678099972</v>
      </c>
      <c r="P427" s="2">
        <f t="shared" si="40"/>
        <v>-1.457328830719895E-9</v>
      </c>
      <c r="Q427" s="154"/>
      <c r="R427" s="155"/>
      <c r="S427" s="155"/>
      <c r="T427" s="155"/>
      <c r="U427" s="154"/>
      <c r="V427" s="154"/>
      <c r="W427" s="155"/>
      <c r="X427" s="155"/>
      <c r="Y427" s="155"/>
      <c r="Z427" s="154"/>
      <c r="AA427" s="154"/>
      <c r="AB427" s="155"/>
      <c r="AC427" s="155"/>
      <c r="AD427" s="155"/>
      <c r="AE427" s="154"/>
      <c r="AF427" s="154"/>
      <c r="AG427" s="155"/>
      <c r="AH427" s="155"/>
      <c r="AI427" s="155"/>
      <c r="AJ427" s="154"/>
      <c r="AK427" s="154"/>
      <c r="AL427" s="155"/>
      <c r="AM427" s="155"/>
      <c r="AN427" s="155"/>
      <c r="AO427" s="154"/>
      <c r="AP427" s="154"/>
      <c r="AQ427" s="155"/>
      <c r="AR427" s="155"/>
      <c r="AS427" s="155"/>
      <c r="AT427" s="154"/>
      <c r="AU427" s="154"/>
      <c r="AV427" s="155"/>
      <c r="AW427" s="155"/>
      <c r="AX427" s="155"/>
      <c r="AY427" s="154"/>
      <c r="AZ427" s="154"/>
      <c r="BA427" s="155"/>
      <c r="BB427" s="155"/>
      <c r="BC427" s="155"/>
      <c r="BD427" s="154"/>
      <c r="BE427" s="154"/>
      <c r="BF427" s="155"/>
      <c r="BG427" s="155"/>
      <c r="BH427" s="155"/>
      <c r="BI427" s="154"/>
      <c r="BJ427" s="154"/>
      <c r="BK427" s="155"/>
      <c r="BL427" s="155"/>
      <c r="BM427" s="155"/>
      <c r="BN427" s="154"/>
      <c r="BO427" s="2"/>
      <c r="BP427" s="2">
        <v>6.9E-10</v>
      </c>
      <c r="BQ427" s="2">
        <v>0.30764736333999998</v>
      </c>
      <c r="BR427" s="2">
        <v>7018.9523635231999</v>
      </c>
      <c r="BS427" s="2">
        <f t="shared" si="41"/>
        <v>2.4267818579314525E-10</v>
      </c>
      <c r="BT427" s="154"/>
      <c r="BU427" s="155"/>
      <c r="BV427" s="155"/>
      <c r="BW427" s="155"/>
      <c r="BX427" s="154"/>
      <c r="BY427" s="154"/>
      <c r="BZ427" s="155"/>
      <c r="CA427" s="155"/>
      <c r="CB427" s="155"/>
      <c r="CC427" s="154"/>
      <c r="CD427" s="154"/>
      <c r="CE427" s="155"/>
      <c r="CF427" s="155"/>
      <c r="CG427" s="155"/>
      <c r="CH427" s="154"/>
      <c r="CI427" s="154"/>
      <c r="CJ427" s="155"/>
      <c r="CK427" s="155"/>
      <c r="CL427" s="155"/>
      <c r="CM427" s="154"/>
      <c r="CN427" s="154"/>
      <c r="CO427" s="155"/>
      <c r="CP427" s="155"/>
      <c r="CQ427" s="155"/>
      <c r="CR427" s="154"/>
    </row>
    <row r="428" spans="1:96" ht="13.5" x14ac:dyDescent="0.3">
      <c r="A428" s="154"/>
      <c r="B428" s="154"/>
      <c r="C428" s="154"/>
      <c r="D428" s="154"/>
      <c r="E428" s="154"/>
      <c r="F428" s="154"/>
      <c r="G428" s="154"/>
      <c r="H428" s="154"/>
      <c r="I428" s="154"/>
      <c r="J428" s="154"/>
      <c r="K428" s="154"/>
      <c r="L428" s="154"/>
      <c r="M428" s="2">
        <v>1.4599999999999999E-9</v>
      </c>
      <c r="N428" s="2">
        <v>4.96885605695</v>
      </c>
      <c r="O428" s="2">
        <v>57375.8019008462</v>
      </c>
      <c r="P428" s="2">
        <f t="shared" si="40"/>
        <v>1.1479816518150813E-9</v>
      </c>
      <c r="Q428" s="154"/>
      <c r="R428" s="155"/>
      <c r="S428" s="155"/>
      <c r="T428" s="155"/>
      <c r="U428" s="154"/>
      <c r="V428" s="154"/>
      <c r="W428" s="155"/>
      <c r="X428" s="155"/>
      <c r="Y428" s="155"/>
      <c r="Z428" s="154"/>
      <c r="AA428" s="154"/>
      <c r="AB428" s="155"/>
      <c r="AC428" s="155"/>
      <c r="AD428" s="155"/>
      <c r="AE428" s="154"/>
      <c r="AF428" s="154"/>
      <c r="AG428" s="155"/>
      <c r="AH428" s="155"/>
      <c r="AI428" s="155"/>
      <c r="AJ428" s="154"/>
      <c r="AK428" s="154"/>
      <c r="AL428" s="155"/>
      <c r="AM428" s="155"/>
      <c r="AN428" s="155"/>
      <c r="AO428" s="154"/>
      <c r="AP428" s="154"/>
      <c r="AQ428" s="155"/>
      <c r="AR428" s="155"/>
      <c r="AS428" s="155"/>
      <c r="AT428" s="154"/>
      <c r="AU428" s="154"/>
      <c r="AV428" s="155"/>
      <c r="AW428" s="155"/>
      <c r="AX428" s="155"/>
      <c r="AY428" s="154"/>
      <c r="AZ428" s="154"/>
      <c r="BA428" s="155"/>
      <c r="BB428" s="155"/>
      <c r="BC428" s="155"/>
      <c r="BD428" s="154"/>
      <c r="BE428" s="154"/>
      <c r="BF428" s="155"/>
      <c r="BG428" s="155"/>
      <c r="BH428" s="155"/>
      <c r="BI428" s="154"/>
      <c r="BJ428" s="154"/>
      <c r="BK428" s="155"/>
      <c r="BL428" s="155"/>
      <c r="BM428" s="155"/>
      <c r="BN428" s="154"/>
      <c r="BO428" s="2"/>
      <c r="BP428" s="2">
        <v>6.8000000000000003E-10</v>
      </c>
      <c r="BQ428" s="2">
        <v>2.2444254863899999</v>
      </c>
      <c r="BR428" s="2">
        <v>24383.079108441401</v>
      </c>
      <c r="BS428" s="2">
        <f t="shared" si="41"/>
        <v>-5.1549914626957701E-10</v>
      </c>
      <c r="BT428" s="154"/>
      <c r="BU428" s="155"/>
      <c r="BV428" s="155"/>
      <c r="BW428" s="155"/>
      <c r="BX428" s="154"/>
      <c r="BY428" s="154"/>
      <c r="BZ428" s="155"/>
      <c r="CA428" s="155"/>
      <c r="CB428" s="155"/>
      <c r="CC428" s="154"/>
      <c r="CD428" s="154"/>
      <c r="CE428" s="155"/>
      <c r="CF428" s="155"/>
      <c r="CG428" s="155"/>
      <c r="CH428" s="154"/>
      <c r="CI428" s="154"/>
      <c r="CJ428" s="155"/>
      <c r="CK428" s="155"/>
      <c r="CL428" s="155"/>
      <c r="CM428" s="154"/>
      <c r="CN428" s="154"/>
      <c r="CO428" s="155"/>
      <c r="CP428" s="155"/>
      <c r="CQ428" s="155"/>
      <c r="CR428" s="154"/>
    </row>
    <row r="429" spans="1:96" ht="13.5" x14ac:dyDescent="0.3">
      <c r="A429" s="154"/>
      <c r="B429" s="154"/>
      <c r="C429" s="154"/>
      <c r="D429" s="154"/>
      <c r="E429" s="154"/>
      <c r="F429" s="154"/>
      <c r="G429" s="154"/>
      <c r="H429" s="154"/>
      <c r="I429" s="154"/>
      <c r="J429" s="154"/>
      <c r="K429" s="154"/>
      <c r="L429" s="154"/>
      <c r="M429" s="2">
        <v>1.4200000000000001E-9</v>
      </c>
      <c r="N429" s="2">
        <v>0.78678347838999996</v>
      </c>
      <c r="O429" s="2">
        <v>12779.4507954208</v>
      </c>
      <c r="P429" s="2">
        <f t="shared" si="40"/>
        <v>7.6223854104165289E-10</v>
      </c>
      <c r="Q429" s="154"/>
      <c r="R429" s="155"/>
      <c r="S429" s="155"/>
      <c r="T429" s="155"/>
      <c r="U429" s="154"/>
      <c r="V429" s="154"/>
      <c r="W429" s="155"/>
      <c r="X429" s="155"/>
      <c r="Y429" s="155"/>
      <c r="Z429" s="154"/>
      <c r="AA429" s="154"/>
      <c r="AB429" s="155"/>
      <c r="AC429" s="155"/>
      <c r="AD429" s="155"/>
      <c r="AE429" s="154"/>
      <c r="AF429" s="154"/>
      <c r="AG429" s="155"/>
      <c r="AH429" s="155"/>
      <c r="AI429" s="155"/>
      <c r="AJ429" s="154"/>
      <c r="AK429" s="154"/>
      <c r="AL429" s="155"/>
      <c r="AM429" s="155"/>
      <c r="AN429" s="155"/>
      <c r="AO429" s="154"/>
      <c r="AP429" s="154"/>
      <c r="AQ429" s="155"/>
      <c r="AR429" s="155"/>
      <c r="AS429" s="155"/>
      <c r="AT429" s="154"/>
      <c r="AU429" s="154"/>
      <c r="AV429" s="155"/>
      <c r="AW429" s="155"/>
      <c r="AX429" s="155"/>
      <c r="AY429" s="154"/>
      <c r="AZ429" s="154"/>
      <c r="BA429" s="155"/>
      <c r="BB429" s="155"/>
      <c r="BC429" s="155"/>
      <c r="BD429" s="154"/>
      <c r="BE429" s="154"/>
      <c r="BF429" s="155"/>
      <c r="BG429" s="155"/>
      <c r="BH429" s="155"/>
      <c r="BI429" s="154"/>
      <c r="BJ429" s="154"/>
      <c r="BK429" s="155"/>
      <c r="BL429" s="155"/>
      <c r="BM429" s="155"/>
      <c r="BN429" s="154"/>
      <c r="BO429" s="2"/>
      <c r="BP429" s="2">
        <v>7.7999999999999999E-10</v>
      </c>
      <c r="BQ429" s="2">
        <v>1.39649386463</v>
      </c>
      <c r="BR429" s="2">
        <v>9411.4646150871959</v>
      </c>
      <c r="BS429" s="2">
        <f t="shared" si="41"/>
        <v>-7.4077633636127626E-10</v>
      </c>
      <c r="BT429" s="154"/>
      <c r="BU429" s="155"/>
      <c r="BV429" s="155"/>
      <c r="BW429" s="155"/>
      <c r="BX429" s="154"/>
      <c r="BY429" s="154"/>
      <c r="BZ429" s="155"/>
      <c r="CA429" s="155"/>
      <c r="CB429" s="155"/>
      <c r="CC429" s="154"/>
      <c r="CD429" s="154"/>
      <c r="CE429" s="155"/>
      <c r="CF429" s="155"/>
      <c r="CG429" s="155"/>
      <c r="CH429" s="154"/>
      <c r="CI429" s="154"/>
      <c r="CJ429" s="155"/>
      <c r="CK429" s="155"/>
      <c r="CL429" s="155"/>
      <c r="CM429" s="154"/>
      <c r="CN429" s="154"/>
      <c r="CO429" s="155"/>
      <c r="CP429" s="155"/>
      <c r="CQ429" s="155"/>
      <c r="CR429" s="154"/>
    </row>
    <row r="430" spans="1:96" ht="13.5" x14ac:dyDescent="0.3">
      <c r="A430" s="154"/>
      <c r="B430" s="154"/>
      <c r="C430" s="154"/>
      <c r="D430" s="154"/>
      <c r="E430" s="154"/>
      <c r="F430" s="154"/>
      <c r="G430" s="154"/>
      <c r="H430" s="154"/>
      <c r="I430" s="154"/>
      <c r="J430" s="154"/>
      <c r="K430" s="154"/>
      <c r="L430" s="154"/>
      <c r="M430" s="2">
        <v>1.3399999999999999E-9</v>
      </c>
      <c r="N430" s="2">
        <v>4.7943263601200004</v>
      </c>
      <c r="O430" s="2">
        <v>111.18664228759999</v>
      </c>
      <c r="P430" s="2">
        <f t="shared" si="40"/>
        <v>1.273224741151931E-9</v>
      </c>
      <c r="Q430" s="154"/>
      <c r="R430" s="155"/>
      <c r="S430" s="155"/>
      <c r="T430" s="155"/>
      <c r="U430" s="154"/>
      <c r="V430" s="154"/>
      <c r="W430" s="155"/>
      <c r="X430" s="155"/>
      <c r="Y430" s="155"/>
      <c r="Z430" s="154"/>
      <c r="AA430" s="154"/>
      <c r="AB430" s="155"/>
      <c r="AC430" s="155"/>
      <c r="AD430" s="155"/>
      <c r="AE430" s="154"/>
      <c r="AF430" s="154"/>
      <c r="AG430" s="155"/>
      <c r="AH430" s="155"/>
      <c r="AI430" s="155"/>
      <c r="AJ430" s="154"/>
      <c r="AK430" s="154"/>
      <c r="AL430" s="155"/>
      <c r="AM430" s="155"/>
      <c r="AN430" s="155"/>
      <c r="AO430" s="154"/>
      <c r="AP430" s="154"/>
      <c r="AQ430" s="155"/>
      <c r="AR430" s="155"/>
      <c r="AS430" s="155"/>
      <c r="AT430" s="154"/>
      <c r="AU430" s="154"/>
      <c r="AV430" s="155"/>
      <c r="AW430" s="155"/>
      <c r="AX430" s="155"/>
      <c r="AY430" s="154"/>
      <c r="AZ430" s="154"/>
      <c r="BA430" s="155"/>
      <c r="BB430" s="155"/>
      <c r="BC430" s="155"/>
      <c r="BD430" s="154"/>
      <c r="BE430" s="154"/>
      <c r="BF430" s="155"/>
      <c r="BG430" s="155"/>
      <c r="BH430" s="155"/>
      <c r="BI430" s="154"/>
      <c r="BJ430" s="154"/>
      <c r="BK430" s="155"/>
      <c r="BL430" s="155"/>
      <c r="BM430" s="155"/>
      <c r="BN430" s="154"/>
      <c r="BO430" s="2"/>
      <c r="BP430" s="2">
        <v>6.3E-10</v>
      </c>
      <c r="BQ430" s="2">
        <v>0.72976362625000002</v>
      </c>
      <c r="BR430" s="2">
        <v>6286.9571853493999</v>
      </c>
      <c r="BS430" s="2">
        <f t="shared" si="41"/>
        <v>-4.2484941333321676E-10</v>
      </c>
      <c r="BT430" s="154"/>
      <c r="BU430" s="155"/>
      <c r="BV430" s="155"/>
      <c r="BW430" s="155"/>
      <c r="BX430" s="154"/>
      <c r="BY430" s="154"/>
      <c r="BZ430" s="155"/>
      <c r="CA430" s="155"/>
      <c r="CB430" s="155"/>
      <c r="CC430" s="154"/>
      <c r="CD430" s="154"/>
      <c r="CE430" s="155"/>
      <c r="CF430" s="155"/>
      <c r="CG430" s="155"/>
      <c r="CH430" s="154"/>
      <c r="CI430" s="154"/>
      <c r="CJ430" s="155"/>
      <c r="CK430" s="155"/>
      <c r="CL430" s="155"/>
      <c r="CM430" s="154"/>
      <c r="CN430" s="154"/>
      <c r="CO430" s="155"/>
      <c r="CP430" s="155"/>
      <c r="CQ430" s="155"/>
      <c r="CR430" s="154"/>
    </row>
    <row r="431" spans="1:96" ht="13.5" x14ac:dyDescent="0.3">
      <c r="A431" s="154"/>
      <c r="B431" s="154"/>
      <c r="C431" s="154"/>
      <c r="D431" s="154"/>
      <c r="E431" s="154"/>
      <c r="F431" s="154"/>
      <c r="G431" s="154"/>
      <c r="H431" s="154"/>
      <c r="I431" s="154"/>
      <c r="J431" s="154"/>
      <c r="K431" s="154"/>
      <c r="L431" s="154"/>
      <c r="M431" s="2">
        <v>1.3999999999999999E-9</v>
      </c>
      <c r="N431" s="2">
        <v>1.2774801337699999</v>
      </c>
      <c r="O431" s="2">
        <v>107.66352393859999</v>
      </c>
      <c r="P431" s="2">
        <f t="shared" si="40"/>
        <v>-1.3906798107534798E-9</v>
      </c>
      <c r="Q431" s="154"/>
      <c r="R431" s="155"/>
      <c r="S431" s="155"/>
      <c r="T431" s="155"/>
      <c r="U431" s="154"/>
      <c r="V431" s="154"/>
      <c r="W431" s="155"/>
      <c r="X431" s="155"/>
      <c r="Y431" s="155"/>
      <c r="Z431" s="154"/>
      <c r="AA431" s="154"/>
      <c r="AB431" s="155"/>
      <c r="AC431" s="155"/>
      <c r="AD431" s="155"/>
      <c r="AE431" s="154"/>
      <c r="AF431" s="154"/>
      <c r="AG431" s="155"/>
      <c r="AH431" s="155"/>
      <c r="AI431" s="155"/>
      <c r="AJ431" s="154"/>
      <c r="AK431" s="154"/>
      <c r="AL431" s="155"/>
      <c r="AM431" s="155"/>
      <c r="AN431" s="155"/>
      <c r="AO431" s="154"/>
      <c r="AP431" s="154"/>
      <c r="AQ431" s="155"/>
      <c r="AR431" s="155"/>
      <c r="AS431" s="155"/>
      <c r="AT431" s="154"/>
      <c r="AU431" s="154"/>
      <c r="AV431" s="155"/>
      <c r="AW431" s="155"/>
      <c r="AX431" s="155"/>
      <c r="AY431" s="154"/>
      <c r="AZ431" s="154"/>
      <c r="BA431" s="155"/>
      <c r="BB431" s="155"/>
      <c r="BC431" s="155"/>
      <c r="BD431" s="154"/>
      <c r="BE431" s="154"/>
      <c r="BF431" s="155"/>
      <c r="BG431" s="155"/>
      <c r="BH431" s="155"/>
      <c r="BI431" s="154"/>
      <c r="BJ431" s="154"/>
      <c r="BK431" s="155"/>
      <c r="BL431" s="155"/>
      <c r="BM431" s="155"/>
      <c r="BN431" s="154"/>
      <c r="BO431" s="2"/>
      <c r="BP431" s="2">
        <v>7.2999999999999996E-10</v>
      </c>
      <c r="BQ431" s="2">
        <v>4.9512591773099999</v>
      </c>
      <c r="BR431" s="2">
        <v>6453.7487206105998</v>
      </c>
      <c r="BS431" s="2">
        <f t="shared" si="41"/>
        <v>-7.1776109793510444E-10</v>
      </c>
      <c r="BT431" s="154"/>
      <c r="BU431" s="155"/>
      <c r="BV431" s="155"/>
      <c r="BW431" s="155"/>
      <c r="BX431" s="154"/>
      <c r="BY431" s="154"/>
      <c r="BZ431" s="155"/>
      <c r="CA431" s="155"/>
      <c r="CB431" s="155"/>
      <c r="CC431" s="154"/>
      <c r="CD431" s="154"/>
      <c r="CE431" s="155"/>
      <c r="CF431" s="155"/>
      <c r="CG431" s="155"/>
      <c r="CH431" s="154"/>
      <c r="CI431" s="154"/>
      <c r="CJ431" s="155"/>
      <c r="CK431" s="155"/>
      <c r="CL431" s="155"/>
      <c r="CM431" s="154"/>
      <c r="CN431" s="154"/>
      <c r="CO431" s="155"/>
      <c r="CP431" s="155"/>
      <c r="CQ431" s="155"/>
      <c r="CR431" s="154"/>
    </row>
    <row r="432" spans="1:96" ht="13.5" x14ac:dyDescent="0.3">
      <c r="A432" s="154"/>
      <c r="B432" s="154"/>
      <c r="C432" s="154"/>
      <c r="D432" s="154"/>
      <c r="E432" s="154"/>
      <c r="F432" s="154"/>
      <c r="G432" s="154"/>
      <c r="H432" s="154"/>
      <c r="I432" s="154"/>
      <c r="J432" s="154"/>
      <c r="K432" s="154"/>
      <c r="L432" s="154"/>
      <c r="M432" s="2">
        <v>1.69E-9</v>
      </c>
      <c r="N432" s="2">
        <v>2.7489354376200001</v>
      </c>
      <c r="O432" s="2">
        <v>26735.945262213201</v>
      </c>
      <c r="P432" s="2">
        <f t="shared" si="40"/>
        <v>-1.609452809457805E-9</v>
      </c>
      <c r="Q432" s="154"/>
      <c r="R432" s="155"/>
      <c r="S432" s="155"/>
      <c r="T432" s="155"/>
      <c r="U432" s="154"/>
      <c r="V432" s="154"/>
      <c r="W432" s="155"/>
      <c r="X432" s="155"/>
      <c r="Y432" s="155"/>
      <c r="Z432" s="154"/>
      <c r="AA432" s="154"/>
      <c r="AB432" s="155"/>
      <c r="AC432" s="155"/>
      <c r="AD432" s="155"/>
      <c r="AE432" s="154"/>
      <c r="AF432" s="154"/>
      <c r="AG432" s="155"/>
      <c r="AH432" s="155"/>
      <c r="AI432" s="155"/>
      <c r="AJ432" s="154"/>
      <c r="AK432" s="154"/>
      <c r="AL432" s="155"/>
      <c r="AM432" s="155"/>
      <c r="AN432" s="155"/>
      <c r="AO432" s="154"/>
      <c r="AP432" s="154"/>
      <c r="AQ432" s="155"/>
      <c r="AR432" s="155"/>
      <c r="AS432" s="155"/>
      <c r="AT432" s="154"/>
      <c r="AU432" s="154"/>
      <c r="AV432" s="155"/>
      <c r="AW432" s="155"/>
      <c r="AX432" s="155"/>
      <c r="AY432" s="154"/>
      <c r="AZ432" s="154"/>
      <c r="BA432" s="155"/>
      <c r="BB432" s="155"/>
      <c r="BC432" s="155"/>
      <c r="BD432" s="154"/>
      <c r="BE432" s="154"/>
      <c r="BF432" s="155"/>
      <c r="BG432" s="155"/>
      <c r="BH432" s="155"/>
      <c r="BI432" s="154"/>
      <c r="BJ432" s="154"/>
      <c r="BK432" s="155"/>
      <c r="BL432" s="155"/>
      <c r="BM432" s="155"/>
      <c r="BN432" s="154"/>
      <c r="BO432" s="2"/>
      <c r="BP432" s="2">
        <v>7.7999999999999999E-10</v>
      </c>
      <c r="BQ432" s="2">
        <v>0.32736023459000002</v>
      </c>
      <c r="BR432" s="2">
        <v>6528.9074962207997</v>
      </c>
      <c r="BS432" s="2">
        <f t="shared" si="41"/>
        <v>7.0405058968586928E-10</v>
      </c>
      <c r="BT432" s="154"/>
      <c r="BU432" s="155"/>
      <c r="BV432" s="155"/>
      <c r="BW432" s="155"/>
      <c r="BX432" s="154"/>
      <c r="BY432" s="154"/>
      <c r="BZ432" s="155"/>
      <c r="CA432" s="155"/>
      <c r="CB432" s="155"/>
      <c r="CC432" s="154"/>
      <c r="CD432" s="154"/>
      <c r="CE432" s="155"/>
      <c r="CF432" s="155"/>
      <c r="CG432" s="155"/>
      <c r="CH432" s="154"/>
      <c r="CI432" s="154"/>
      <c r="CJ432" s="155"/>
      <c r="CK432" s="155"/>
      <c r="CL432" s="155"/>
      <c r="CM432" s="154"/>
      <c r="CN432" s="154"/>
      <c r="CO432" s="155"/>
      <c r="CP432" s="155"/>
      <c r="CQ432" s="155"/>
      <c r="CR432" s="154"/>
    </row>
    <row r="433" spans="1:96" ht="13.5" x14ac:dyDescent="0.3">
      <c r="A433" s="154"/>
      <c r="B433" s="154"/>
      <c r="C433" s="154"/>
      <c r="D433" s="154"/>
      <c r="E433" s="154"/>
      <c r="F433" s="154"/>
      <c r="G433" s="154"/>
      <c r="H433" s="154"/>
      <c r="I433" s="154"/>
      <c r="J433" s="154"/>
      <c r="K433" s="154"/>
      <c r="L433" s="154"/>
      <c r="M433" s="2">
        <v>1.6500000000000001E-9</v>
      </c>
      <c r="N433" s="2">
        <v>3.95288000638</v>
      </c>
      <c r="O433" s="2">
        <v>6357.8574485586996</v>
      </c>
      <c r="P433" s="2">
        <f t="shared" si="40"/>
        <v>1.5182136681501709E-9</v>
      </c>
      <c r="Q433" s="154"/>
      <c r="R433" s="155"/>
      <c r="S433" s="155"/>
      <c r="T433" s="155"/>
      <c r="U433" s="154"/>
      <c r="V433" s="154"/>
      <c r="W433" s="155"/>
      <c r="X433" s="155"/>
      <c r="Y433" s="155"/>
      <c r="Z433" s="154"/>
      <c r="AA433" s="154"/>
      <c r="AB433" s="155"/>
      <c r="AC433" s="155"/>
      <c r="AD433" s="155"/>
      <c r="AE433" s="154"/>
      <c r="AF433" s="154"/>
      <c r="AG433" s="155"/>
      <c r="AH433" s="155"/>
      <c r="AI433" s="155"/>
      <c r="AJ433" s="154"/>
      <c r="AK433" s="154"/>
      <c r="AL433" s="155"/>
      <c r="AM433" s="155"/>
      <c r="AN433" s="155"/>
      <c r="AO433" s="154"/>
      <c r="AP433" s="154"/>
      <c r="AQ433" s="155"/>
      <c r="AR433" s="155"/>
      <c r="AS433" s="155"/>
      <c r="AT433" s="154"/>
      <c r="AU433" s="154"/>
      <c r="AV433" s="155"/>
      <c r="AW433" s="155"/>
      <c r="AX433" s="155"/>
      <c r="AY433" s="154"/>
      <c r="AZ433" s="154"/>
      <c r="BA433" s="155"/>
      <c r="BB433" s="155"/>
      <c r="BC433" s="155"/>
      <c r="BD433" s="154"/>
      <c r="BE433" s="154"/>
      <c r="BF433" s="155"/>
      <c r="BG433" s="155"/>
      <c r="BH433" s="155"/>
      <c r="BI433" s="154"/>
      <c r="BJ433" s="154"/>
      <c r="BK433" s="155"/>
      <c r="BL433" s="155"/>
      <c r="BM433" s="155"/>
      <c r="BN433" s="154"/>
      <c r="BO433" s="2"/>
      <c r="BP433" s="2">
        <v>5.9000000000000003E-10</v>
      </c>
      <c r="BQ433" s="2">
        <v>4.9536215157700001</v>
      </c>
      <c r="BR433" s="2">
        <v>35707.710082907397</v>
      </c>
      <c r="BS433" s="2">
        <f t="shared" si="41"/>
        <v>4.9406858205240065E-10</v>
      </c>
      <c r="BT433" s="154"/>
      <c r="BU433" s="155"/>
      <c r="BV433" s="155"/>
      <c r="BW433" s="155"/>
      <c r="BX433" s="154"/>
      <c r="BY433" s="154"/>
      <c r="BZ433" s="155"/>
      <c r="CA433" s="155"/>
      <c r="CB433" s="155"/>
      <c r="CC433" s="154"/>
      <c r="CD433" s="154"/>
      <c r="CE433" s="155"/>
      <c r="CF433" s="155"/>
      <c r="CG433" s="155"/>
      <c r="CH433" s="154"/>
      <c r="CI433" s="154"/>
      <c r="CJ433" s="155"/>
      <c r="CK433" s="155"/>
      <c r="CL433" s="155"/>
      <c r="CM433" s="154"/>
      <c r="CN433" s="154"/>
      <c r="CO433" s="155"/>
      <c r="CP433" s="155"/>
      <c r="CQ433" s="155"/>
      <c r="CR433" s="154"/>
    </row>
    <row r="434" spans="1:96" ht="13.5" x14ac:dyDescent="0.3">
      <c r="A434" s="154"/>
      <c r="B434" s="154"/>
      <c r="C434" s="154"/>
      <c r="D434" s="154"/>
      <c r="E434" s="154"/>
      <c r="F434" s="154"/>
      <c r="G434" s="154"/>
      <c r="H434" s="154"/>
      <c r="I434" s="154"/>
      <c r="J434" s="154"/>
      <c r="K434" s="154"/>
      <c r="L434" s="154"/>
      <c r="M434" s="2">
        <v>1.8300000000000001E-9</v>
      </c>
      <c r="N434" s="2">
        <v>5.4341835874099997</v>
      </c>
      <c r="O434" s="2">
        <v>369.69981594040001</v>
      </c>
      <c r="P434" s="2">
        <f t="shared" si="40"/>
        <v>7.8482136098966313E-10</v>
      </c>
      <c r="Q434" s="154"/>
      <c r="R434" s="155"/>
      <c r="S434" s="155"/>
      <c r="T434" s="155"/>
      <c r="U434" s="154"/>
      <c r="V434" s="154"/>
      <c r="W434" s="155"/>
      <c r="X434" s="155"/>
      <c r="Y434" s="155"/>
      <c r="Z434" s="154"/>
      <c r="AA434" s="154"/>
      <c r="AB434" s="155"/>
      <c r="AC434" s="155"/>
      <c r="AD434" s="155"/>
      <c r="AE434" s="154"/>
      <c r="AF434" s="154"/>
      <c r="AG434" s="155"/>
      <c r="AH434" s="155"/>
      <c r="AI434" s="155"/>
      <c r="AJ434" s="154"/>
      <c r="AK434" s="154"/>
      <c r="AL434" s="155"/>
      <c r="AM434" s="155"/>
      <c r="AN434" s="155"/>
      <c r="AO434" s="154"/>
      <c r="AP434" s="154"/>
      <c r="AQ434" s="155"/>
      <c r="AR434" s="155"/>
      <c r="AS434" s="155"/>
      <c r="AT434" s="154"/>
      <c r="AU434" s="154"/>
      <c r="AV434" s="155"/>
      <c r="AW434" s="155"/>
      <c r="AX434" s="155"/>
      <c r="AY434" s="154"/>
      <c r="AZ434" s="154"/>
      <c r="BA434" s="155"/>
      <c r="BB434" s="155"/>
      <c r="BC434" s="155"/>
      <c r="BD434" s="154"/>
      <c r="BE434" s="154"/>
      <c r="BF434" s="155"/>
      <c r="BG434" s="155"/>
      <c r="BH434" s="155"/>
      <c r="BI434" s="154"/>
      <c r="BJ434" s="154"/>
      <c r="BK434" s="155"/>
      <c r="BL434" s="155"/>
      <c r="BM434" s="155"/>
      <c r="BN434" s="154"/>
      <c r="BO434" s="2"/>
      <c r="BP434" s="2">
        <v>6.9999999999999996E-10</v>
      </c>
      <c r="BQ434" s="2">
        <v>2.3796272752499998</v>
      </c>
      <c r="BR434" s="2">
        <v>15508.6151232744</v>
      </c>
      <c r="BS434" s="2">
        <f t="shared" si="41"/>
        <v>-6.8603640040715973E-10</v>
      </c>
      <c r="BT434" s="154"/>
      <c r="BU434" s="155"/>
      <c r="BV434" s="155"/>
      <c r="BW434" s="155"/>
      <c r="BX434" s="154"/>
      <c r="BY434" s="154"/>
      <c r="BZ434" s="155"/>
      <c r="CA434" s="155"/>
      <c r="CB434" s="155"/>
      <c r="CC434" s="154"/>
      <c r="CD434" s="154"/>
      <c r="CE434" s="155"/>
      <c r="CF434" s="155"/>
      <c r="CG434" s="155"/>
      <c r="CH434" s="154"/>
      <c r="CI434" s="154"/>
      <c r="CJ434" s="155"/>
      <c r="CK434" s="155"/>
      <c r="CL434" s="155"/>
      <c r="CM434" s="154"/>
      <c r="CN434" s="154"/>
      <c r="CO434" s="155"/>
      <c r="CP434" s="155"/>
      <c r="CQ434" s="155"/>
      <c r="CR434" s="154"/>
    </row>
    <row r="435" spans="1:96" ht="13.5" x14ac:dyDescent="0.3">
      <c r="A435" s="154"/>
      <c r="B435" s="154"/>
      <c r="C435" s="154"/>
      <c r="D435" s="154"/>
      <c r="E435" s="154"/>
      <c r="F435" s="154"/>
      <c r="G435" s="154"/>
      <c r="H435" s="154"/>
      <c r="I435" s="154"/>
      <c r="J435" s="154"/>
      <c r="K435" s="154"/>
      <c r="L435" s="154"/>
      <c r="M435" s="2">
        <v>1.3399999999999999E-9</v>
      </c>
      <c r="N435" s="2">
        <v>3.0913286283299999</v>
      </c>
      <c r="O435" s="2">
        <v>17.812522118</v>
      </c>
      <c r="P435" s="2">
        <f t="shared" si="40"/>
        <v>-1.3018964504906169E-9</v>
      </c>
      <c r="Q435" s="154"/>
      <c r="R435" s="155"/>
      <c r="S435" s="155"/>
      <c r="T435" s="155"/>
      <c r="U435" s="154"/>
      <c r="V435" s="154"/>
      <c r="W435" s="155"/>
      <c r="X435" s="155"/>
      <c r="Y435" s="155"/>
      <c r="Z435" s="154"/>
      <c r="AA435" s="154"/>
      <c r="AB435" s="155"/>
      <c r="AC435" s="155"/>
      <c r="AD435" s="155"/>
      <c r="AE435" s="154"/>
      <c r="AF435" s="154"/>
      <c r="AG435" s="155"/>
      <c r="AH435" s="155"/>
      <c r="AI435" s="155"/>
      <c r="AJ435" s="154"/>
      <c r="AK435" s="154"/>
      <c r="AL435" s="155"/>
      <c r="AM435" s="155"/>
      <c r="AN435" s="155"/>
      <c r="AO435" s="154"/>
      <c r="AP435" s="154"/>
      <c r="AQ435" s="155"/>
      <c r="AR435" s="155"/>
      <c r="AS435" s="155"/>
      <c r="AT435" s="154"/>
      <c r="AU435" s="154"/>
      <c r="AV435" s="155"/>
      <c r="AW435" s="155"/>
      <c r="AX435" s="155"/>
      <c r="AY435" s="154"/>
      <c r="AZ435" s="154"/>
      <c r="BA435" s="155"/>
      <c r="BB435" s="155"/>
      <c r="BC435" s="155"/>
      <c r="BD435" s="154"/>
      <c r="BE435" s="154"/>
      <c r="BF435" s="155"/>
      <c r="BG435" s="155"/>
      <c r="BH435" s="155"/>
      <c r="BI435" s="154"/>
      <c r="BJ435" s="154"/>
      <c r="BK435" s="155"/>
      <c r="BL435" s="155"/>
      <c r="BM435" s="155"/>
      <c r="BN435" s="154"/>
      <c r="BO435" s="2"/>
      <c r="BP435" s="2">
        <v>7.2999999999999996E-10</v>
      </c>
      <c r="BQ435" s="2">
        <v>1.3522914311100001</v>
      </c>
      <c r="BR435" s="2">
        <v>5327.4761083827998</v>
      </c>
      <c r="BS435" s="2">
        <f t="shared" si="41"/>
        <v>7.2742648536993398E-10</v>
      </c>
      <c r="BT435" s="154"/>
      <c r="BU435" s="155"/>
      <c r="BV435" s="155"/>
      <c r="BW435" s="155"/>
      <c r="BX435" s="154"/>
      <c r="BY435" s="154"/>
      <c r="BZ435" s="155"/>
      <c r="CA435" s="155"/>
      <c r="CB435" s="155"/>
      <c r="CC435" s="154"/>
      <c r="CD435" s="154"/>
      <c r="CE435" s="155"/>
      <c r="CF435" s="155"/>
      <c r="CG435" s="155"/>
      <c r="CH435" s="154"/>
      <c r="CI435" s="154"/>
      <c r="CJ435" s="155"/>
      <c r="CK435" s="155"/>
      <c r="CL435" s="155"/>
      <c r="CM435" s="154"/>
      <c r="CN435" s="154"/>
      <c r="CO435" s="155"/>
      <c r="CP435" s="155"/>
      <c r="CQ435" s="155"/>
      <c r="CR435" s="154"/>
    </row>
    <row r="436" spans="1:96" ht="13.5" x14ac:dyDescent="0.3">
      <c r="A436" s="154"/>
      <c r="B436" s="154"/>
      <c r="C436" s="154"/>
      <c r="D436" s="154"/>
      <c r="E436" s="154"/>
      <c r="F436" s="154"/>
      <c r="G436" s="154"/>
      <c r="H436" s="154"/>
      <c r="I436" s="154"/>
      <c r="J436" s="154"/>
      <c r="K436" s="154"/>
      <c r="L436" s="154"/>
      <c r="M436" s="2">
        <v>1.32E-9</v>
      </c>
      <c r="N436" s="2">
        <v>3.0563389677899999</v>
      </c>
      <c r="O436" s="2">
        <v>22490.962121493401</v>
      </c>
      <c r="P436" s="2">
        <f t="shared" si="40"/>
        <v>-9.3295702238151442E-10</v>
      </c>
      <c r="Q436" s="154"/>
      <c r="R436" s="155"/>
      <c r="S436" s="155"/>
      <c r="T436" s="155"/>
      <c r="U436" s="154"/>
      <c r="V436" s="154"/>
      <c r="W436" s="155"/>
      <c r="X436" s="155"/>
      <c r="Y436" s="155"/>
      <c r="Z436" s="154"/>
      <c r="AA436" s="154"/>
      <c r="AB436" s="155"/>
      <c r="AC436" s="155"/>
      <c r="AD436" s="155"/>
      <c r="AE436" s="154"/>
      <c r="AF436" s="154"/>
      <c r="AG436" s="155"/>
      <c r="AH436" s="155"/>
      <c r="AI436" s="155"/>
      <c r="AJ436" s="154"/>
      <c r="AK436" s="154"/>
      <c r="AL436" s="155"/>
      <c r="AM436" s="155"/>
      <c r="AN436" s="155"/>
      <c r="AO436" s="154"/>
      <c r="AP436" s="154"/>
      <c r="AQ436" s="155"/>
      <c r="AR436" s="155"/>
      <c r="AS436" s="155"/>
      <c r="AT436" s="154"/>
      <c r="AU436" s="154"/>
      <c r="AV436" s="155"/>
      <c r="AW436" s="155"/>
      <c r="AX436" s="155"/>
      <c r="AY436" s="154"/>
      <c r="AZ436" s="154"/>
      <c r="BA436" s="155"/>
      <c r="BB436" s="155"/>
      <c r="BC436" s="155"/>
      <c r="BD436" s="154"/>
      <c r="BE436" s="154"/>
      <c r="BF436" s="155"/>
      <c r="BG436" s="155"/>
      <c r="BH436" s="155"/>
      <c r="BI436" s="154"/>
      <c r="BJ436" s="154"/>
      <c r="BK436" s="155"/>
      <c r="BL436" s="155"/>
      <c r="BM436" s="155"/>
      <c r="BN436" s="154"/>
      <c r="BO436" s="2"/>
      <c r="BP436" s="2">
        <v>7.2E-10</v>
      </c>
      <c r="BQ436" s="2">
        <v>5.9183352733400003</v>
      </c>
      <c r="BR436" s="2">
        <v>10881.0995774812</v>
      </c>
      <c r="BS436" s="2">
        <f t="shared" si="41"/>
        <v>6.5275140888426365E-10</v>
      </c>
      <c r="BT436" s="154"/>
      <c r="BU436" s="155"/>
      <c r="BV436" s="155"/>
      <c r="BW436" s="155"/>
      <c r="BX436" s="154"/>
      <c r="BY436" s="154"/>
      <c r="BZ436" s="155"/>
      <c r="CA436" s="155"/>
      <c r="CB436" s="155"/>
      <c r="CC436" s="154"/>
      <c r="CD436" s="154"/>
      <c r="CE436" s="155"/>
      <c r="CF436" s="155"/>
      <c r="CG436" s="155"/>
      <c r="CH436" s="154"/>
      <c r="CI436" s="154"/>
      <c r="CJ436" s="155"/>
      <c r="CK436" s="155"/>
      <c r="CL436" s="155"/>
      <c r="CM436" s="154"/>
      <c r="CN436" s="154"/>
      <c r="CO436" s="155"/>
      <c r="CP436" s="155"/>
      <c r="CQ436" s="155"/>
      <c r="CR436" s="154"/>
    </row>
    <row r="437" spans="1:96" ht="13.5" x14ac:dyDescent="0.3">
      <c r="A437" s="154"/>
      <c r="B437" s="154"/>
      <c r="C437" s="154"/>
      <c r="D437" s="154"/>
      <c r="E437" s="154"/>
      <c r="F437" s="154"/>
      <c r="G437" s="154"/>
      <c r="H437" s="154"/>
      <c r="I437" s="154"/>
      <c r="J437" s="154"/>
      <c r="K437" s="154"/>
      <c r="L437" s="154"/>
      <c r="M437" s="2">
        <v>1.3399999999999999E-9</v>
      </c>
      <c r="N437" s="2">
        <v>4.09472795832</v>
      </c>
      <c r="O437" s="2">
        <v>6599.4677196479997</v>
      </c>
      <c r="P437" s="2">
        <f t="shared" si="40"/>
        <v>-3.2365639256081443E-10</v>
      </c>
      <c r="Q437" s="154"/>
      <c r="R437" s="155"/>
      <c r="S437" s="155"/>
      <c r="T437" s="155"/>
      <c r="U437" s="154"/>
      <c r="V437" s="154"/>
      <c r="W437" s="155"/>
      <c r="X437" s="155"/>
      <c r="Y437" s="155"/>
      <c r="Z437" s="154"/>
      <c r="AA437" s="154"/>
      <c r="AB437" s="155"/>
      <c r="AC437" s="155"/>
      <c r="AD437" s="155"/>
      <c r="AE437" s="154"/>
      <c r="AF437" s="154"/>
      <c r="AG437" s="155"/>
      <c r="AH437" s="155"/>
      <c r="AI437" s="155"/>
      <c r="AJ437" s="154"/>
      <c r="AK437" s="154"/>
      <c r="AL437" s="155"/>
      <c r="AM437" s="155"/>
      <c r="AN437" s="155"/>
      <c r="AO437" s="154"/>
      <c r="AP437" s="154"/>
      <c r="AQ437" s="155"/>
      <c r="AR437" s="155"/>
      <c r="AS437" s="155"/>
      <c r="AT437" s="154"/>
      <c r="AU437" s="154"/>
      <c r="AV437" s="155"/>
      <c r="AW437" s="155"/>
      <c r="AX437" s="155"/>
      <c r="AY437" s="154"/>
      <c r="AZ437" s="154"/>
      <c r="BA437" s="155"/>
      <c r="BB437" s="155"/>
      <c r="BC437" s="155"/>
      <c r="BD437" s="154"/>
      <c r="BE437" s="154"/>
      <c r="BF437" s="155"/>
      <c r="BG437" s="155"/>
      <c r="BH437" s="155"/>
      <c r="BI437" s="154"/>
      <c r="BJ437" s="154"/>
      <c r="BK437" s="155"/>
      <c r="BL437" s="155"/>
      <c r="BM437" s="155"/>
      <c r="BN437" s="154"/>
      <c r="BO437" s="2"/>
      <c r="BP437" s="2">
        <v>5.9000000000000003E-10</v>
      </c>
      <c r="BQ437" s="2">
        <v>5.3623186842499999</v>
      </c>
      <c r="BR437" s="2">
        <v>10239.5838660108</v>
      </c>
      <c r="BS437" s="2">
        <f t="shared" si="41"/>
        <v>-2.5969020620582842E-10</v>
      </c>
      <c r="BT437" s="154"/>
      <c r="BU437" s="155"/>
      <c r="BV437" s="155"/>
      <c r="BW437" s="155"/>
      <c r="BX437" s="154"/>
      <c r="BY437" s="154"/>
      <c r="BZ437" s="155"/>
      <c r="CA437" s="155"/>
      <c r="CB437" s="155"/>
      <c r="CC437" s="154"/>
      <c r="CD437" s="154"/>
      <c r="CE437" s="155"/>
      <c r="CF437" s="155"/>
      <c r="CG437" s="155"/>
      <c r="CH437" s="154"/>
      <c r="CI437" s="154"/>
      <c r="CJ437" s="155"/>
      <c r="CK437" s="155"/>
      <c r="CL437" s="155"/>
      <c r="CM437" s="154"/>
      <c r="CN437" s="154"/>
      <c r="CO437" s="155"/>
      <c r="CP437" s="155"/>
      <c r="CQ437" s="155"/>
      <c r="CR437" s="154"/>
    </row>
    <row r="438" spans="1:96" ht="13.5" x14ac:dyDescent="0.3">
      <c r="A438" s="154"/>
      <c r="B438" s="154"/>
      <c r="C438" s="154"/>
      <c r="D438" s="154"/>
      <c r="E438" s="154"/>
      <c r="F438" s="154"/>
      <c r="G438" s="154"/>
      <c r="H438" s="154"/>
      <c r="I438" s="154"/>
      <c r="J438" s="154"/>
      <c r="K438" s="154"/>
      <c r="L438" s="154"/>
      <c r="M438" s="2">
        <v>1.81E-9</v>
      </c>
      <c r="N438" s="2">
        <v>4.2295068989100004</v>
      </c>
      <c r="O438" s="2">
        <v>966.97087743559996</v>
      </c>
      <c r="P438" s="2">
        <f t="shared" si="40"/>
        <v>8.444864106601446E-10</v>
      </c>
      <c r="Q438" s="154"/>
      <c r="R438" s="155"/>
      <c r="S438" s="155"/>
      <c r="T438" s="155"/>
      <c r="U438" s="154"/>
      <c r="V438" s="154"/>
      <c r="W438" s="155"/>
      <c r="X438" s="155"/>
      <c r="Y438" s="155"/>
      <c r="Z438" s="154"/>
      <c r="AA438" s="154"/>
      <c r="AB438" s="155"/>
      <c r="AC438" s="155"/>
      <c r="AD438" s="155"/>
      <c r="AE438" s="154"/>
      <c r="AF438" s="154"/>
      <c r="AG438" s="155"/>
      <c r="AH438" s="155"/>
      <c r="AI438" s="155"/>
      <c r="AJ438" s="154"/>
      <c r="AK438" s="154"/>
      <c r="AL438" s="155"/>
      <c r="AM438" s="155"/>
      <c r="AN438" s="155"/>
      <c r="AO438" s="154"/>
      <c r="AP438" s="154"/>
      <c r="AQ438" s="155"/>
      <c r="AR438" s="155"/>
      <c r="AS438" s="155"/>
      <c r="AT438" s="154"/>
      <c r="AU438" s="154"/>
      <c r="AV438" s="155"/>
      <c r="AW438" s="155"/>
      <c r="AX438" s="155"/>
      <c r="AY438" s="154"/>
      <c r="AZ438" s="154"/>
      <c r="BA438" s="155"/>
      <c r="BB438" s="155"/>
      <c r="BC438" s="155"/>
      <c r="BD438" s="154"/>
      <c r="BE438" s="154"/>
      <c r="BF438" s="155"/>
      <c r="BG438" s="155"/>
      <c r="BH438" s="155"/>
      <c r="BI438" s="154"/>
      <c r="BJ438" s="154"/>
      <c r="BK438" s="155"/>
      <c r="BL438" s="155"/>
      <c r="BM438" s="155"/>
      <c r="BN438" s="154"/>
      <c r="BO438" s="2"/>
      <c r="BP438" s="2">
        <v>5.9000000000000003E-10</v>
      </c>
      <c r="BQ438" s="2">
        <v>1.6315613496700001</v>
      </c>
      <c r="BR438" s="2">
        <v>61306.011597065801</v>
      </c>
      <c r="BS438" s="2">
        <f t="shared" si="41"/>
        <v>-5.7891726387898737E-11</v>
      </c>
      <c r="BT438" s="154"/>
      <c r="BU438" s="155"/>
      <c r="BV438" s="155"/>
      <c r="BW438" s="155"/>
      <c r="BX438" s="154"/>
      <c r="BY438" s="154"/>
      <c r="BZ438" s="155"/>
      <c r="CA438" s="155"/>
      <c r="CB438" s="155"/>
      <c r="CC438" s="154"/>
      <c r="CD438" s="154"/>
      <c r="CE438" s="155"/>
      <c r="CF438" s="155"/>
      <c r="CG438" s="155"/>
      <c r="CH438" s="154"/>
      <c r="CI438" s="154"/>
      <c r="CJ438" s="155"/>
      <c r="CK438" s="155"/>
      <c r="CL438" s="155"/>
      <c r="CM438" s="154"/>
      <c r="CN438" s="154"/>
      <c r="CO438" s="155"/>
      <c r="CP438" s="155"/>
      <c r="CQ438" s="155"/>
      <c r="CR438" s="154"/>
    </row>
    <row r="439" spans="1:96" ht="13.5" x14ac:dyDescent="0.3">
      <c r="A439" s="154"/>
      <c r="B439" s="154"/>
      <c r="C439" s="154"/>
      <c r="D439" s="154"/>
      <c r="E439" s="154"/>
      <c r="F439" s="154"/>
      <c r="G439" s="154"/>
      <c r="H439" s="154"/>
      <c r="I439" s="154"/>
      <c r="J439" s="154"/>
      <c r="K439" s="154"/>
      <c r="L439" s="154"/>
      <c r="M439" s="2">
        <v>1.5199999999999999E-9</v>
      </c>
      <c r="N439" s="2">
        <v>5.2888589441500002</v>
      </c>
      <c r="O439" s="2">
        <v>12669.244474201399</v>
      </c>
      <c r="P439" s="2">
        <f t="shared" si="40"/>
        <v>-1.2758248300538702E-9</v>
      </c>
      <c r="Q439" s="154"/>
      <c r="R439" s="155"/>
      <c r="S439" s="155"/>
      <c r="T439" s="155"/>
      <c r="U439" s="154"/>
      <c r="V439" s="154"/>
      <c r="W439" s="155"/>
      <c r="X439" s="155"/>
      <c r="Y439" s="155"/>
      <c r="Z439" s="154"/>
      <c r="AA439" s="154"/>
      <c r="AB439" s="155"/>
      <c r="AC439" s="155"/>
      <c r="AD439" s="155"/>
      <c r="AE439" s="154"/>
      <c r="AF439" s="154"/>
      <c r="AG439" s="155"/>
      <c r="AH439" s="155"/>
      <c r="AI439" s="155"/>
      <c r="AJ439" s="154"/>
      <c r="AK439" s="154"/>
      <c r="AL439" s="155"/>
      <c r="AM439" s="155"/>
      <c r="AN439" s="155"/>
      <c r="AO439" s="154"/>
      <c r="AP439" s="154"/>
      <c r="AQ439" s="155"/>
      <c r="AR439" s="155"/>
      <c r="AS439" s="155"/>
      <c r="AT439" s="154"/>
      <c r="AU439" s="154"/>
      <c r="AV439" s="155"/>
      <c r="AW439" s="155"/>
      <c r="AX439" s="155"/>
      <c r="AY439" s="154"/>
      <c r="AZ439" s="154"/>
      <c r="BA439" s="155"/>
      <c r="BB439" s="155"/>
      <c r="BC439" s="155"/>
      <c r="BD439" s="154"/>
      <c r="BE439" s="154"/>
      <c r="BF439" s="155"/>
      <c r="BG439" s="155"/>
      <c r="BH439" s="155"/>
      <c r="BI439" s="154"/>
      <c r="BJ439" s="154"/>
      <c r="BK439" s="155"/>
      <c r="BL439" s="155"/>
      <c r="BM439" s="155"/>
      <c r="BN439" s="154"/>
      <c r="BO439" s="2"/>
      <c r="BP439" s="2">
        <v>5.4E-10</v>
      </c>
      <c r="BQ439" s="2">
        <v>4.2949169042499999</v>
      </c>
      <c r="BR439" s="2">
        <v>21947.111372700001</v>
      </c>
      <c r="BS439" s="2">
        <f t="shared" si="41"/>
        <v>-4.6712559836816607E-10</v>
      </c>
      <c r="BT439" s="154"/>
      <c r="BU439" s="155"/>
      <c r="BV439" s="155"/>
      <c r="BW439" s="155"/>
      <c r="BX439" s="154"/>
      <c r="BY439" s="154"/>
      <c r="BZ439" s="155"/>
      <c r="CA439" s="155"/>
      <c r="CB439" s="155"/>
      <c r="CC439" s="154"/>
      <c r="CD439" s="154"/>
      <c r="CE439" s="155"/>
      <c r="CF439" s="155"/>
      <c r="CG439" s="155"/>
      <c r="CH439" s="154"/>
      <c r="CI439" s="154"/>
      <c r="CJ439" s="155"/>
      <c r="CK439" s="155"/>
      <c r="CL439" s="155"/>
      <c r="CM439" s="154"/>
      <c r="CN439" s="154"/>
      <c r="CO439" s="155"/>
      <c r="CP439" s="155"/>
      <c r="CQ439" s="155"/>
      <c r="CR439" s="154"/>
    </row>
    <row r="440" spans="1:96" ht="13.5" x14ac:dyDescent="0.3">
      <c r="A440" s="154"/>
      <c r="B440" s="154"/>
      <c r="C440" s="154"/>
      <c r="D440" s="154"/>
      <c r="E440" s="154"/>
      <c r="F440" s="154"/>
      <c r="G440" s="154"/>
      <c r="H440" s="154"/>
      <c r="I440" s="154"/>
      <c r="J440" s="154"/>
      <c r="K440" s="154"/>
      <c r="L440" s="154"/>
      <c r="M440" s="2">
        <v>1.5E-9</v>
      </c>
      <c r="N440" s="2">
        <v>5.8681943090799997</v>
      </c>
      <c r="O440" s="2">
        <v>97238.627544487405</v>
      </c>
      <c r="P440" s="2">
        <f t="shared" si="40"/>
        <v>-4.0633277726585096E-10</v>
      </c>
      <c r="Q440" s="154"/>
      <c r="R440" s="155"/>
      <c r="S440" s="155"/>
      <c r="T440" s="155"/>
      <c r="U440" s="154"/>
      <c r="V440" s="154"/>
      <c r="W440" s="155"/>
      <c r="X440" s="155"/>
      <c r="Y440" s="155"/>
      <c r="Z440" s="154"/>
      <c r="AA440" s="154"/>
      <c r="AB440" s="155"/>
      <c r="AC440" s="155"/>
      <c r="AD440" s="155"/>
      <c r="AE440" s="154"/>
      <c r="AF440" s="154"/>
      <c r="AG440" s="155"/>
      <c r="AH440" s="155"/>
      <c r="AI440" s="155"/>
      <c r="AJ440" s="154"/>
      <c r="AK440" s="154"/>
      <c r="AL440" s="155"/>
      <c r="AM440" s="155"/>
      <c r="AN440" s="155"/>
      <c r="AO440" s="154"/>
      <c r="AP440" s="154"/>
      <c r="AQ440" s="155"/>
      <c r="AR440" s="155"/>
      <c r="AS440" s="155"/>
      <c r="AT440" s="154"/>
      <c r="AU440" s="154"/>
      <c r="AV440" s="155"/>
      <c r="AW440" s="155"/>
      <c r="AX440" s="155"/>
      <c r="AY440" s="154"/>
      <c r="AZ440" s="154"/>
      <c r="BA440" s="155"/>
      <c r="BB440" s="155"/>
      <c r="BC440" s="155"/>
      <c r="BD440" s="154"/>
      <c r="BE440" s="154"/>
      <c r="BF440" s="155"/>
      <c r="BG440" s="155"/>
      <c r="BH440" s="155"/>
      <c r="BI440" s="154"/>
      <c r="BJ440" s="154"/>
      <c r="BK440" s="155"/>
      <c r="BL440" s="155"/>
      <c r="BM440" s="155"/>
      <c r="BN440" s="154"/>
      <c r="BO440" s="2"/>
      <c r="BP440" s="2">
        <v>5.7E-10</v>
      </c>
      <c r="BQ440" s="2">
        <v>5.8919013257500001</v>
      </c>
      <c r="BR440" s="2">
        <v>34513.263072682799</v>
      </c>
      <c r="BS440" s="2">
        <f t="shared" si="41"/>
        <v>3.2408402930789063E-10</v>
      </c>
      <c r="BT440" s="154"/>
      <c r="BU440" s="155"/>
      <c r="BV440" s="155"/>
      <c r="BW440" s="155"/>
      <c r="BX440" s="154"/>
      <c r="BY440" s="154"/>
      <c r="BZ440" s="155"/>
      <c r="CA440" s="155"/>
      <c r="CB440" s="155"/>
      <c r="CC440" s="154"/>
      <c r="CD440" s="154"/>
      <c r="CE440" s="155"/>
      <c r="CF440" s="155"/>
      <c r="CG440" s="155"/>
      <c r="CH440" s="154"/>
      <c r="CI440" s="154"/>
      <c r="CJ440" s="155"/>
      <c r="CK440" s="155"/>
      <c r="CL440" s="155"/>
      <c r="CM440" s="154"/>
      <c r="CN440" s="154"/>
      <c r="CO440" s="155"/>
      <c r="CP440" s="155"/>
      <c r="CQ440" s="155"/>
      <c r="CR440" s="154"/>
    </row>
    <row r="441" spans="1:96" ht="13.5" x14ac:dyDescent="0.3">
      <c r="A441" s="154"/>
      <c r="B441" s="154"/>
      <c r="C441" s="154"/>
      <c r="D441" s="154"/>
      <c r="E441" s="154"/>
      <c r="F441" s="154"/>
      <c r="G441" s="154"/>
      <c r="H441" s="154"/>
      <c r="I441" s="154"/>
      <c r="J441" s="154"/>
      <c r="K441" s="154"/>
      <c r="L441" s="154"/>
      <c r="M441" s="2">
        <v>1.4200000000000001E-9</v>
      </c>
      <c r="N441" s="2">
        <v>5.8726653252599998</v>
      </c>
      <c r="O441" s="2">
        <v>22476.735027491701</v>
      </c>
      <c r="P441" s="2">
        <f t="shared" si="40"/>
        <v>1.3827644256987801E-9</v>
      </c>
      <c r="Q441" s="154"/>
      <c r="R441" s="155"/>
      <c r="S441" s="155"/>
      <c r="T441" s="155"/>
      <c r="U441" s="154"/>
      <c r="V441" s="154"/>
      <c r="W441" s="155"/>
      <c r="X441" s="155"/>
      <c r="Y441" s="155"/>
      <c r="Z441" s="154"/>
      <c r="AA441" s="154"/>
      <c r="AB441" s="155"/>
      <c r="AC441" s="155"/>
      <c r="AD441" s="155"/>
      <c r="AE441" s="154"/>
      <c r="AF441" s="154"/>
      <c r="AG441" s="155"/>
      <c r="AH441" s="155"/>
      <c r="AI441" s="155"/>
      <c r="AJ441" s="154"/>
      <c r="AK441" s="154"/>
      <c r="AL441" s="155"/>
      <c r="AM441" s="155"/>
      <c r="AN441" s="155"/>
      <c r="AO441" s="154"/>
      <c r="AP441" s="154"/>
      <c r="AQ441" s="155"/>
      <c r="AR441" s="155"/>
      <c r="AS441" s="155"/>
      <c r="AT441" s="154"/>
      <c r="AU441" s="154"/>
      <c r="AV441" s="155"/>
      <c r="AW441" s="155"/>
      <c r="AX441" s="155"/>
      <c r="AY441" s="154"/>
      <c r="AZ441" s="154"/>
      <c r="BA441" s="155"/>
      <c r="BB441" s="155"/>
      <c r="BC441" s="155"/>
      <c r="BD441" s="154"/>
      <c r="BE441" s="154"/>
      <c r="BF441" s="155"/>
      <c r="BG441" s="155"/>
      <c r="BH441" s="155"/>
      <c r="BI441" s="154"/>
      <c r="BJ441" s="154"/>
      <c r="BK441" s="155"/>
      <c r="BL441" s="155"/>
      <c r="BM441" s="155"/>
      <c r="BN441" s="154"/>
      <c r="BO441" s="2"/>
      <c r="BP441" s="2">
        <v>7.4000000000000003E-10</v>
      </c>
      <c r="BQ441" s="2">
        <v>1.3823584530399999</v>
      </c>
      <c r="BR441" s="2">
        <v>9967.4538999815995</v>
      </c>
      <c r="BS441" s="2">
        <f t="shared" si="41"/>
        <v>7.3699729591443998E-10</v>
      </c>
      <c r="BT441" s="154"/>
      <c r="BU441" s="155"/>
      <c r="BV441" s="155"/>
      <c r="BW441" s="155"/>
      <c r="BX441" s="154"/>
      <c r="BY441" s="154"/>
      <c r="BZ441" s="155"/>
      <c r="CA441" s="155"/>
      <c r="CB441" s="155"/>
      <c r="CC441" s="154"/>
      <c r="CD441" s="154"/>
      <c r="CE441" s="155"/>
      <c r="CF441" s="155"/>
      <c r="CG441" s="155"/>
      <c r="CH441" s="154"/>
      <c r="CI441" s="154"/>
      <c r="CJ441" s="155"/>
      <c r="CK441" s="155"/>
      <c r="CL441" s="155"/>
      <c r="CM441" s="154"/>
      <c r="CN441" s="154"/>
      <c r="CO441" s="155"/>
      <c r="CP441" s="155"/>
      <c r="CQ441" s="155"/>
      <c r="CR441" s="154"/>
    </row>
    <row r="442" spans="1:96" ht="13.5" x14ac:dyDescent="0.3">
      <c r="A442" s="154"/>
      <c r="B442" s="154"/>
      <c r="C442" s="154"/>
      <c r="D442" s="154"/>
      <c r="E442" s="154"/>
      <c r="F442" s="154"/>
      <c r="G442" s="154"/>
      <c r="H442" s="154"/>
      <c r="I442" s="154"/>
      <c r="J442" s="154"/>
      <c r="K442" s="154"/>
      <c r="L442" s="154"/>
      <c r="M442" s="2">
        <v>1.45E-9</v>
      </c>
      <c r="N442" s="2">
        <v>5.0733078430400003</v>
      </c>
      <c r="O442" s="2">
        <v>87.308204539810006</v>
      </c>
      <c r="P442" s="2">
        <f t="shared" si="40"/>
        <v>1.4186946229225436E-9</v>
      </c>
      <c r="Q442" s="154"/>
      <c r="R442" s="155"/>
      <c r="S442" s="155"/>
      <c r="T442" s="155"/>
      <c r="U442" s="154"/>
      <c r="V442" s="154"/>
      <c r="W442" s="155"/>
      <c r="X442" s="155"/>
      <c r="Y442" s="155"/>
      <c r="Z442" s="154"/>
      <c r="AA442" s="154"/>
      <c r="AB442" s="155"/>
      <c r="AC442" s="155"/>
      <c r="AD442" s="155"/>
      <c r="AE442" s="154"/>
      <c r="AF442" s="154"/>
      <c r="AG442" s="155"/>
      <c r="AH442" s="155"/>
      <c r="AI442" s="155"/>
      <c r="AJ442" s="154"/>
      <c r="AK442" s="154"/>
      <c r="AL442" s="155"/>
      <c r="AM442" s="155"/>
      <c r="AN442" s="155"/>
      <c r="AO442" s="154"/>
      <c r="AP442" s="154"/>
      <c r="AQ442" s="155"/>
      <c r="AR442" s="155"/>
      <c r="AS442" s="155"/>
      <c r="AT442" s="154"/>
      <c r="AU442" s="154"/>
      <c r="AV442" s="155"/>
      <c r="AW442" s="155"/>
      <c r="AX442" s="155"/>
      <c r="AY442" s="154"/>
      <c r="AZ442" s="154"/>
      <c r="BA442" s="155"/>
      <c r="BB442" s="155"/>
      <c r="BC442" s="155"/>
      <c r="BD442" s="154"/>
      <c r="BE442" s="154"/>
      <c r="BF442" s="155"/>
      <c r="BG442" s="155"/>
      <c r="BH442" s="155"/>
      <c r="BI442" s="154"/>
      <c r="BJ442" s="154"/>
      <c r="BK442" s="155"/>
      <c r="BL442" s="155"/>
      <c r="BM442" s="155"/>
      <c r="BN442" s="154"/>
      <c r="BO442" s="2"/>
      <c r="BP442" s="2">
        <v>5.3000000000000003E-10</v>
      </c>
      <c r="BQ442" s="2">
        <v>3.8654330934400001</v>
      </c>
      <c r="BR442" s="2">
        <v>32370.9789915656</v>
      </c>
      <c r="BS442" s="2">
        <f t="shared" si="41"/>
        <v>-1.4296324377907539E-10</v>
      </c>
      <c r="BT442" s="154"/>
      <c r="BU442" s="155"/>
      <c r="BV442" s="155"/>
      <c r="BW442" s="155"/>
      <c r="BX442" s="154"/>
      <c r="BY442" s="154"/>
      <c r="BZ442" s="155"/>
      <c r="CA442" s="155"/>
      <c r="CB442" s="155"/>
      <c r="CC442" s="154"/>
      <c r="CD442" s="154"/>
      <c r="CE442" s="155"/>
      <c r="CF442" s="155"/>
      <c r="CG442" s="155"/>
      <c r="CH442" s="154"/>
      <c r="CI442" s="154"/>
      <c r="CJ442" s="155"/>
      <c r="CK442" s="155"/>
      <c r="CL442" s="155"/>
      <c r="CM442" s="154"/>
      <c r="CN442" s="154"/>
      <c r="CO442" s="155"/>
      <c r="CP442" s="155"/>
      <c r="CQ442" s="155"/>
      <c r="CR442" s="154"/>
    </row>
    <row r="443" spans="1:96" ht="13.5" x14ac:dyDescent="0.3">
      <c r="A443" s="154"/>
      <c r="B443" s="154"/>
      <c r="C443" s="154"/>
      <c r="D443" s="154"/>
      <c r="E443" s="154"/>
      <c r="F443" s="154"/>
      <c r="G443" s="154"/>
      <c r="H443" s="154"/>
      <c r="I443" s="154"/>
      <c r="J443" s="154"/>
      <c r="K443" s="154"/>
      <c r="L443" s="154"/>
      <c r="M443" s="2">
        <v>1.33E-9</v>
      </c>
      <c r="N443" s="2">
        <v>5.6547106713300002</v>
      </c>
      <c r="O443" s="2">
        <v>31.972305816799999</v>
      </c>
      <c r="P443" s="2">
        <f t="shared" si="40"/>
        <v>1.3220803408162522E-9</v>
      </c>
      <c r="Q443" s="154"/>
      <c r="R443" s="155"/>
      <c r="S443" s="155"/>
      <c r="T443" s="155"/>
      <c r="U443" s="154"/>
      <c r="V443" s="154"/>
      <c r="W443" s="155"/>
      <c r="X443" s="155"/>
      <c r="Y443" s="155"/>
      <c r="Z443" s="154"/>
      <c r="AA443" s="154"/>
      <c r="AB443" s="155"/>
      <c r="AC443" s="155"/>
      <c r="AD443" s="155"/>
      <c r="AE443" s="154"/>
      <c r="AF443" s="154"/>
      <c r="AG443" s="155"/>
      <c r="AH443" s="155"/>
      <c r="AI443" s="155"/>
      <c r="AJ443" s="154"/>
      <c r="AK443" s="154"/>
      <c r="AL443" s="155"/>
      <c r="AM443" s="155"/>
      <c r="AN443" s="155"/>
      <c r="AO443" s="154"/>
      <c r="AP443" s="154"/>
      <c r="AQ443" s="155"/>
      <c r="AR443" s="155"/>
      <c r="AS443" s="155"/>
      <c r="AT443" s="154"/>
      <c r="AU443" s="154"/>
      <c r="AV443" s="155"/>
      <c r="AW443" s="155"/>
      <c r="AX443" s="155"/>
      <c r="AY443" s="154"/>
      <c r="AZ443" s="154"/>
      <c r="BA443" s="155"/>
      <c r="BB443" s="155"/>
      <c r="BC443" s="155"/>
      <c r="BD443" s="154"/>
      <c r="BE443" s="154"/>
      <c r="BF443" s="155"/>
      <c r="BG443" s="155"/>
      <c r="BH443" s="155"/>
      <c r="BI443" s="154"/>
      <c r="BJ443" s="154"/>
      <c r="BK443" s="155"/>
      <c r="BL443" s="155"/>
      <c r="BM443" s="155"/>
      <c r="BN443" s="154"/>
      <c r="BO443" s="2"/>
      <c r="BP443" s="2">
        <v>5.4999999999999996E-10</v>
      </c>
      <c r="BQ443" s="2">
        <v>4.5179454485399999</v>
      </c>
      <c r="BR443" s="2">
        <v>34911.412076091001</v>
      </c>
      <c r="BS443" s="2">
        <f t="shared" si="41"/>
        <v>5.3620844742788537E-10</v>
      </c>
      <c r="BT443" s="154"/>
      <c r="BU443" s="155"/>
      <c r="BV443" s="155"/>
      <c r="BW443" s="155"/>
      <c r="BX443" s="154"/>
      <c r="BY443" s="154"/>
      <c r="BZ443" s="155"/>
      <c r="CA443" s="155"/>
      <c r="CB443" s="155"/>
      <c r="CC443" s="154"/>
      <c r="CD443" s="154"/>
      <c r="CE443" s="155"/>
      <c r="CF443" s="155"/>
      <c r="CG443" s="155"/>
      <c r="CH443" s="154"/>
      <c r="CI443" s="154"/>
      <c r="CJ443" s="155"/>
      <c r="CK443" s="155"/>
      <c r="CL443" s="155"/>
      <c r="CM443" s="154"/>
      <c r="CN443" s="154"/>
      <c r="CO443" s="155"/>
      <c r="CP443" s="155"/>
      <c r="CQ443" s="155"/>
      <c r="CR443" s="154"/>
    </row>
    <row r="444" spans="1:96" ht="13.5" x14ac:dyDescent="0.3">
      <c r="A444" s="154"/>
      <c r="B444" s="154"/>
      <c r="C444" s="154"/>
      <c r="D444" s="154"/>
      <c r="E444" s="154"/>
      <c r="F444" s="154"/>
      <c r="G444" s="154"/>
      <c r="H444" s="154"/>
      <c r="I444" s="154"/>
      <c r="J444" s="154"/>
      <c r="K444" s="154"/>
      <c r="L444" s="154"/>
      <c r="M444" s="2">
        <v>1.2400000000000001E-9</v>
      </c>
      <c r="N444" s="2">
        <v>2.8332621707199999</v>
      </c>
      <c r="O444" s="2">
        <v>12566.2190102856</v>
      </c>
      <c r="P444" s="2">
        <f t="shared" si="40"/>
        <v>1.1359217209751113E-9</v>
      </c>
      <c r="Q444" s="154"/>
      <c r="R444" s="155"/>
      <c r="S444" s="155"/>
      <c r="T444" s="155"/>
      <c r="U444" s="154"/>
      <c r="V444" s="154"/>
      <c r="W444" s="155"/>
      <c r="X444" s="155"/>
      <c r="Y444" s="155"/>
      <c r="Z444" s="154"/>
      <c r="AA444" s="154"/>
      <c r="AB444" s="155"/>
      <c r="AC444" s="155"/>
      <c r="AD444" s="155"/>
      <c r="AE444" s="154"/>
      <c r="AF444" s="154"/>
      <c r="AG444" s="155"/>
      <c r="AH444" s="155"/>
      <c r="AI444" s="155"/>
      <c r="AJ444" s="154"/>
      <c r="AK444" s="154"/>
      <c r="AL444" s="155"/>
      <c r="AM444" s="155"/>
      <c r="AN444" s="155"/>
      <c r="AO444" s="154"/>
      <c r="AP444" s="154"/>
      <c r="AQ444" s="155"/>
      <c r="AR444" s="155"/>
      <c r="AS444" s="155"/>
      <c r="AT444" s="154"/>
      <c r="AU444" s="154"/>
      <c r="AV444" s="155"/>
      <c r="AW444" s="155"/>
      <c r="AX444" s="155"/>
      <c r="AY444" s="154"/>
      <c r="AZ444" s="154"/>
      <c r="BA444" s="155"/>
      <c r="BB444" s="155"/>
      <c r="BC444" s="155"/>
      <c r="BD444" s="154"/>
      <c r="BE444" s="154"/>
      <c r="BF444" s="155"/>
      <c r="BG444" s="155"/>
      <c r="BH444" s="155"/>
      <c r="BI444" s="154"/>
      <c r="BJ444" s="154"/>
      <c r="BK444" s="155"/>
      <c r="BL444" s="155"/>
      <c r="BM444" s="155"/>
      <c r="BN444" s="154"/>
      <c r="BO444" s="2"/>
      <c r="BP444" s="2">
        <v>6.3E-10</v>
      </c>
      <c r="BQ444" s="2">
        <v>5.4147941205599999</v>
      </c>
      <c r="BR444" s="2">
        <v>11502.8376165305</v>
      </c>
      <c r="BS444" s="2">
        <f t="shared" si="41"/>
        <v>-5.1798727856569784E-10</v>
      </c>
      <c r="BT444" s="154"/>
      <c r="BU444" s="155"/>
      <c r="BV444" s="155"/>
      <c r="BW444" s="155"/>
      <c r="BX444" s="154"/>
      <c r="BY444" s="154"/>
      <c r="BZ444" s="155"/>
      <c r="CA444" s="155"/>
      <c r="CB444" s="155"/>
      <c r="CC444" s="154"/>
      <c r="CD444" s="154"/>
      <c r="CE444" s="155"/>
      <c r="CF444" s="155"/>
      <c r="CG444" s="155"/>
      <c r="CH444" s="154"/>
      <c r="CI444" s="154"/>
      <c r="CJ444" s="155"/>
      <c r="CK444" s="155"/>
      <c r="CL444" s="155"/>
      <c r="CM444" s="154"/>
      <c r="CN444" s="154"/>
      <c r="CO444" s="155"/>
      <c r="CP444" s="155"/>
      <c r="CQ444" s="155"/>
      <c r="CR444" s="154"/>
    </row>
    <row r="445" spans="1:96" ht="13.5" x14ac:dyDescent="0.3">
      <c r="A445" s="154"/>
      <c r="B445" s="154"/>
      <c r="C445" s="154"/>
      <c r="D445" s="154"/>
      <c r="E445" s="154"/>
      <c r="F445" s="154"/>
      <c r="G445" s="154"/>
      <c r="H445" s="154"/>
      <c r="I445" s="154"/>
      <c r="J445" s="154"/>
      <c r="K445" s="154"/>
      <c r="L445" s="154"/>
      <c r="M445" s="2">
        <v>1.3500000000000001E-9</v>
      </c>
      <c r="N445" s="2">
        <v>3.1286173164400002</v>
      </c>
      <c r="O445" s="2">
        <v>32217.2001810808</v>
      </c>
      <c r="P445" s="2">
        <f t="shared" si="40"/>
        <v>2.42012113488584E-10</v>
      </c>
      <c r="Q445" s="154"/>
      <c r="R445" s="155"/>
      <c r="S445" s="155"/>
      <c r="T445" s="155"/>
      <c r="U445" s="154"/>
      <c r="V445" s="154"/>
      <c r="W445" s="155"/>
      <c r="X445" s="155"/>
      <c r="Y445" s="155"/>
      <c r="Z445" s="154"/>
      <c r="AA445" s="154"/>
      <c r="AB445" s="155"/>
      <c r="AC445" s="155"/>
      <c r="AD445" s="155"/>
      <c r="AE445" s="154"/>
      <c r="AF445" s="154"/>
      <c r="AG445" s="155"/>
      <c r="AH445" s="155"/>
      <c r="AI445" s="155"/>
      <c r="AJ445" s="154"/>
      <c r="AK445" s="154"/>
      <c r="AL445" s="155"/>
      <c r="AM445" s="155"/>
      <c r="AN445" s="155"/>
      <c r="AO445" s="154"/>
      <c r="AP445" s="154"/>
      <c r="AQ445" s="155"/>
      <c r="AR445" s="155"/>
      <c r="AS445" s="155"/>
      <c r="AT445" s="154"/>
      <c r="AU445" s="154"/>
      <c r="AV445" s="155"/>
      <c r="AW445" s="155"/>
      <c r="AX445" s="155"/>
      <c r="AY445" s="154"/>
      <c r="AZ445" s="154"/>
      <c r="BA445" s="155"/>
      <c r="BB445" s="155"/>
      <c r="BC445" s="155"/>
      <c r="BD445" s="154"/>
      <c r="BE445" s="154"/>
      <c r="BF445" s="155"/>
      <c r="BG445" s="155"/>
      <c r="BH445" s="155"/>
      <c r="BI445" s="154"/>
      <c r="BJ445" s="154"/>
      <c r="BK445" s="155"/>
      <c r="BL445" s="155"/>
      <c r="BM445" s="155"/>
      <c r="BN445" s="154"/>
      <c r="BO445" s="2"/>
      <c r="BP445" s="2">
        <v>6.3E-10</v>
      </c>
      <c r="BQ445" s="2">
        <v>2.3441622074200001</v>
      </c>
      <c r="BR445" s="2">
        <v>11510.7019230567</v>
      </c>
      <c r="BS445" s="2">
        <f t="shared" si="41"/>
        <v>4.3701444981264679E-10</v>
      </c>
      <c r="BT445" s="154"/>
      <c r="BU445" s="155"/>
      <c r="BV445" s="155"/>
      <c r="BW445" s="155"/>
      <c r="BX445" s="154"/>
      <c r="BY445" s="154"/>
      <c r="BZ445" s="155"/>
      <c r="CA445" s="155"/>
      <c r="CB445" s="155"/>
      <c r="CC445" s="154"/>
      <c r="CD445" s="154"/>
      <c r="CE445" s="155"/>
      <c r="CF445" s="155"/>
      <c r="CG445" s="155"/>
      <c r="CH445" s="154"/>
      <c r="CI445" s="154"/>
      <c r="CJ445" s="155"/>
      <c r="CK445" s="155"/>
      <c r="CL445" s="155"/>
      <c r="CM445" s="154"/>
      <c r="CN445" s="154"/>
      <c r="CO445" s="155"/>
      <c r="CP445" s="155"/>
      <c r="CQ445" s="155"/>
      <c r="CR445" s="154"/>
    </row>
    <row r="446" spans="1:96" ht="13.5" x14ac:dyDescent="0.3">
      <c r="A446" s="154"/>
      <c r="B446" s="154"/>
      <c r="C446" s="154"/>
      <c r="D446" s="154"/>
      <c r="E446" s="154"/>
      <c r="F446" s="154"/>
      <c r="G446" s="154"/>
      <c r="H446" s="154"/>
      <c r="I446" s="154"/>
      <c r="J446" s="154"/>
      <c r="K446" s="154"/>
      <c r="L446" s="154"/>
      <c r="M446" s="2">
        <v>1.37E-9</v>
      </c>
      <c r="N446" s="2">
        <v>0.86487461903999996</v>
      </c>
      <c r="O446" s="2">
        <v>9924.8104215105996</v>
      </c>
      <c r="P446" s="2">
        <f t="shared" si="40"/>
        <v>3.6619505494179609E-10</v>
      </c>
      <c r="Q446" s="154"/>
      <c r="R446" s="155"/>
      <c r="S446" s="155"/>
      <c r="T446" s="155"/>
      <c r="U446" s="154"/>
      <c r="V446" s="154"/>
      <c r="W446" s="155"/>
      <c r="X446" s="155"/>
      <c r="Y446" s="155"/>
      <c r="Z446" s="154"/>
      <c r="AA446" s="154"/>
      <c r="AB446" s="155"/>
      <c r="AC446" s="155"/>
      <c r="AD446" s="155"/>
      <c r="AE446" s="154"/>
      <c r="AF446" s="154"/>
      <c r="AG446" s="155"/>
      <c r="AH446" s="155"/>
      <c r="AI446" s="155"/>
      <c r="AJ446" s="154"/>
      <c r="AK446" s="154"/>
      <c r="AL446" s="155"/>
      <c r="AM446" s="155"/>
      <c r="AN446" s="155"/>
      <c r="AO446" s="154"/>
      <c r="AP446" s="154"/>
      <c r="AQ446" s="155"/>
      <c r="AR446" s="155"/>
      <c r="AS446" s="155"/>
      <c r="AT446" s="154"/>
      <c r="AU446" s="154"/>
      <c r="AV446" s="155"/>
      <c r="AW446" s="155"/>
      <c r="AX446" s="155"/>
      <c r="AY446" s="154"/>
      <c r="AZ446" s="154"/>
      <c r="BA446" s="155"/>
      <c r="BB446" s="155"/>
      <c r="BC446" s="155"/>
      <c r="BD446" s="154"/>
      <c r="BE446" s="154"/>
      <c r="BF446" s="155"/>
      <c r="BG446" s="155"/>
      <c r="BH446" s="155"/>
      <c r="BI446" s="154"/>
      <c r="BJ446" s="154"/>
      <c r="BK446" s="155"/>
      <c r="BL446" s="155"/>
      <c r="BM446" s="155"/>
      <c r="BN446" s="154"/>
      <c r="BO446" s="2"/>
      <c r="BP446" s="2">
        <v>6.8000000000000003E-10</v>
      </c>
      <c r="BQ446" s="2">
        <v>0.77493931112000003</v>
      </c>
      <c r="BR446" s="2">
        <v>29864.334027309</v>
      </c>
      <c r="BS446" s="2">
        <f t="shared" si="41"/>
        <v>-2.9716154926587577E-10</v>
      </c>
      <c r="BT446" s="154"/>
      <c r="BU446" s="155"/>
      <c r="BV446" s="155"/>
      <c r="BW446" s="155"/>
      <c r="BX446" s="154"/>
      <c r="BY446" s="154"/>
      <c r="BZ446" s="155"/>
      <c r="CA446" s="155"/>
      <c r="CB446" s="155"/>
      <c r="CC446" s="154"/>
      <c r="CD446" s="154"/>
      <c r="CE446" s="155"/>
      <c r="CF446" s="155"/>
      <c r="CG446" s="155"/>
      <c r="CH446" s="154"/>
      <c r="CI446" s="154"/>
      <c r="CJ446" s="155"/>
      <c r="CK446" s="155"/>
      <c r="CL446" s="155"/>
      <c r="CM446" s="154"/>
      <c r="CN446" s="154"/>
      <c r="CO446" s="155"/>
      <c r="CP446" s="155"/>
      <c r="CQ446" s="155"/>
      <c r="CR446" s="154"/>
    </row>
    <row r="447" spans="1:96" ht="13.5" x14ac:dyDescent="0.3">
      <c r="A447" s="154"/>
      <c r="B447" s="154"/>
      <c r="C447" s="154"/>
      <c r="D447" s="154"/>
      <c r="E447" s="154"/>
      <c r="F447" s="154"/>
      <c r="G447" s="154"/>
      <c r="H447" s="154"/>
      <c r="I447" s="154"/>
      <c r="J447" s="154"/>
      <c r="K447" s="154"/>
      <c r="L447" s="154"/>
      <c r="M447" s="2">
        <v>1.7200000000000001E-9</v>
      </c>
      <c r="N447" s="2">
        <v>1.9836959511400001</v>
      </c>
      <c r="O447" s="2">
        <v>174242.46596404901</v>
      </c>
      <c r="P447" s="2">
        <f t="shared" si="40"/>
        <v>-2.3009514208497478E-10</v>
      </c>
      <c r="Q447" s="154"/>
      <c r="R447" s="155"/>
      <c r="S447" s="155"/>
      <c r="T447" s="155"/>
      <c r="U447" s="154"/>
      <c r="V447" s="154"/>
      <c r="W447" s="155"/>
      <c r="X447" s="155"/>
      <c r="Y447" s="155"/>
      <c r="Z447" s="154"/>
      <c r="AA447" s="154"/>
      <c r="AB447" s="155"/>
      <c r="AC447" s="155"/>
      <c r="AD447" s="155"/>
      <c r="AE447" s="154"/>
      <c r="AF447" s="154"/>
      <c r="AG447" s="155"/>
      <c r="AH447" s="155"/>
      <c r="AI447" s="155"/>
      <c r="AJ447" s="154"/>
      <c r="AK447" s="154"/>
      <c r="AL447" s="155"/>
      <c r="AM447" s="155"/>
      <c r="AN447" s="155"/>
      <c r="AO447" s="154"/>
      <c r="AP447" s="154"/>
      <c r="AQ447" s="155"/>
      <c r="AR447" s="155"/>
      <c r="AS447" s="155"/>
      <c r="AT447" s="154"/>
      <c r="AU447" s="154"/>
      <c r="AV447" s="155"/>
      <c r="AW447" s="155"/>
      <c r="AX447" s="155"/>
      <c r="AY447" s="154"/>
      <c r="AZ447" s="154"/>
      <c r="BA447" s="155"/>
      <c r="BB447" s="155"/>
      <c r="BC447" s="155"/>
      <c r="BD447" s="154"/>
      <c r="BE447" s="154"/>
      <c r="BF447" s="155"/>
      <c r="BG447" s="155"/>
      <c r="BH447" s="155"/>
      <c r="BI447" s="154"/>
      <c r="BJ447" s="154"/>
      <c r="BK447" s="155"/>
      <c r="BL447" s="155"/>
      <c r="BM447" s="155"/>
      <c r="BN447" s="154"/>
      <c r="BO447" s="2"/>
      <c r="BP447" s="2">
        <v>6E-10</v>
      </c>
      <c r="BQ447" s="2">
        <v>5.5702470349500004</v>
      </c>
      <c r="BR447" s="2">
        <v>5756.9080032457996</v>
      </c>
      <c r="BS447" s="2">
        <f t="shared" si="41"/>
        <v>6.7760693111723757E-11</v>
      </c>
      <c r="BT447" s="154"/>
      <c r="BU447" s="155"/>
      <c r="BV447" s="155"/>
      <c r="BW447" s="155"/>
      <c r="BX447" s="154"/>
      <c r="BY447" s="154"/>
      <c r="BZ447" s="155"/>
      <c r="CA447" s="155"/>
      <c r="CB447" s="155"/>
      <c r="CC447" s="154"/>
      <c r="CD447" s="154"/>
      <c r="CE447" s="155"/>
      <c r="CF447" s="155"/>
      <c r="CG447" s="155"/>
      <c r="CH447" s="154"/>
      <c r="CI447" s="154"/>
      <c r="CJ447" s="155"/>
      <c r="CK447" s="155"/>
      <c r="CL447" s="155"/>
      <c r="CM447" s="154"/>
      <c r="CN447" s="154"/>
      <c r="CO447" s="155"/>
      <c r="CP447" s="155"/>
      <c r="CQ447" s="155"/>
      <c r="CR447" s="154"/>
    </row>
    <row r="448" spans="1:96" ht="13.5" x14ac:dyDescent="0.3">
      <c r="A448" s="154"/>
      <c r="B448" s="154"/>
      <c r="C448" s="154"/>
      <c r="D448" s="154"/>
      <c r="E448" s="154"/>
      <c r="F448" s="154"/>
      <c r="G448" s="154"/>
      <c r="H448" s="154"/>
      <c r="I448" s="154"/>
      <c r="J448" s="154"/>
      <c r="K448" s="154"/>
      <c r="L448" s="154"/>
      <c r="M448" s="2">
        <v>1.6999999999999999E-9</v>
      </c>
      <c r="N448" s="2">
        <v>4.4111528025400002</v>
      </c>
      <c r="O448" s="2">
        <v>327574.514276781</v>
      </c>
      <c r="P448" s="2">
        <f t="shared" si="40"/>
        <v>-1.6789834705062648E-9</v>
      </c>
      <c r="Q448" s="154"/>
      <c r="R448" s="155"/>
      <c r="S448" s="155"/>
      <c r="T448" s="155"/>
      <c r="U448" s="154"/>
      <c r="V448" s="154"/>
      <c r="W448" s="155"/>
      <c r="X448" s="155"/>
      <c r="Y448" s="155"/>
      <c r="Z448" s="154"/>
      <c r="AA448" s="154"/>
      <c r="AB448" s="155"/>
      <c r="AC448" s="155"/>
      <c r="AD448" s="155"/>
      <c r="AE448" s="154"/>
      <c r="AF448" s="154"/>
      <c r="AG448" s="155"/>
      <c r="AH448" s="155"/>
      <c r="AI448" s="155"/>
      <c r="AJ448" s="154"/>
      <c r="AK448" s="154"/>
      <c r="AL448" s="155"/>
      <c r="AM448" s="155"/>
      <c r="AN448" s="155"/>
      <c r="AO448" s="154"/>
      <c r="AP448" s="154"/>
      <c r="AQ448" s="155"/>
      <c r="AR448" s="155"/>
      <c r="AS448" s="155"/>
      <c r="AT448" s="154"/>
      <c r="AU448" s="154"/>
      <c r="AV448" s="155"/>
      <c r="AW448" s="155"/>
      <c r="AX448" s="155"/>
      <c r="AY448" s="154"/>
      <c r="AZ448" s="154"/>
      <c r="BA448" s="155"/>
      <c r="BB448" s="155"/>
      <c r="BC448" s="155"/>
      <c r="BD448" s="154"/>
      <c r="BE448" s="154"/>
      <c r="BF448" s="155"/>
      <c r="BG448" s="155"/>
      <c r="BH448" s="155"/>
      <c r="BI448" s="154"/>
      <c r="BJ448" s="154"/>
      <c r="BK448" s="155"/>
      <c r="BL448" s="155"/>
      <c r="BM448" s="155"/>
      <c r="BN448" s="154"/>
      <c r="BO448" s="2"/>
      <c r="BP448" s="2">
        <v>7.2E-10</v>
      </c>
      <c r="BQ448" s="2">
        <v>2.8086308816600001</v>
      </c>
      <c r="BR448" s="2">
        <v>10866.872483479599</v>
      </c>
      <c r="BS448" s="2">
        <f t="shared" si="41"/>
        <v>-6.9996555717168129E-10</v>
      </c>
      <c r="BT448" s="154"/>
      <c r="BU448" s="155"/>
      <c r="BV448" s="155"/>
      <c r="BW448" s="155"/>
      <c r="BX448" s="154"/>
      <c r="BY448" s="154"/>
      <c r="BZ448" s="155"/>
      <c r="CA448" s="155"/>
      <c r="CB448" s="155"/>
      <c r="CC448" s="154"/>
      <c r="CD448" s="154"/>
      <c r="CE448" s="155"/>
      <c r="CF448" s="155"/>
      <c r="CG448" s="155"/>
      <c r="CH448" s="154"/>
      <c r="CI448" s="154"/>
      <c r="CJ448" s="155"/>
      <c r="CK448" s="155"/>
      <c r="CL448" s="155"/>
      <c r="CM448" s="154"/>
      <c r="CN448" s="154"/>
      <c r="CO448" s="155"/>
      <c r="CP448" s="155"/>
      <c r="CQ448" s="155"/>
      <c r="CR448" s="154"/>
    </row>
    <row r="449" spans="1:96" ht="13.5" x14ac:dyDescent="0.3">
      <c r="A449" s="154"/>
      <c r="B449" s="154"/>
      <c r="C449" s="154"/>
      <c r="D449" s="154"/>
      <c r="E449" s="154"/>
      <c r="F449" s="154"/>
      <c r="G449" s="154"/>
      <c r="H449" s="154"/>
      <c r="I449" s="154"/>
      <c r="J449" s="154"/>
      <c r="K449" s="154"/>
      <c r="L449" s="154"/>
      <c r="M449" s="2">
        <v>1.51E-9</v>
      </c>
      <c r="N449" s="2">
        <v>0.46542099527000003</v>
      </c>
      <c r="O449" s="2">
        <v>39609.654583165597</v>
      </c>
      <c r="P449" s="2">
        <f t="shared" ref="P449:P512" si="42">M449*COS(N449+O449*Tau)</f>
        <v>-1.4718692476950302E-9</v>
      </c>
      <c r="Q449" s="154"/>
      <c r="R449" s="155"/>
      <c r="S449" s="155"/>
      <c r="T449" s="155"/>
      <c r="U449" s="154"/>
      <c r="V449" s="154"/>
      <c r="W449" s="155"/>
      <c r="X449" s="155"/>
      <c r="Y449" s="155"/>
      <c r="Z449" s="154"/>
      <c r="AA449" s="154"/>
      <c r="AB449" s="155"/>
      <c r="AC449" s="155"/>
      <c r="AD449" s="155"/>
      <c r="AE449" s="154"/>
      <c r="AF449" s="154"/>
      <c r="AG449" s="155"/>
      <c r="AH449" s="155"/>
      <c r="AI449" s="155"/>
      <c r="AJ449" s="154"/>
      <c r="AK449" s="154"/>
      <c r="AL449" s="155"/>
      <c r="AM449" s="155"/>
      <c r="AN449" s="155"/>
      <c r="AO449" s="154"/>
      <c r="AP449" s="154"/>
      <c r="AQ449" s="155"/>
      <c r="AR449" s="155"/>
      <c r="AS449" s="155"/>
      <c r="AT449" s="154"/>
      <c r="AU449" s="154"/>
      <c r="AV449" s="155"/>
      <c r="AW449" s="155"/>
      <c r="AX449" s="155"/>
      <c r="AY449" s="154"/>
      <c r="AZ449" s="154"/>
      <c r="BA449" s="155"/>
      <c r="BB449" s="155"/>
      <c r="BC449" s="155"/>
      <c r="BD449" s="154"/>
      <c r="BE449" s="154"/>
      <c r="BF449" s="155"/>
      <c r="BG449" s="155"/>
      <c r="BH449" s="155"/>
      <c r="BI449" s="154"/>
      <c r="BJ449" s="154"/>
      <c r="BK449" s="155"/>
      <c r="BL449" s="155"/>
      <c r="BM449" s="155"/>
      <c r="BN449" s="154"/>
      <c r="BO449" s="2"/>
      <c r="BP449" s="2">
        <v>6.0999999999999996E-10</v>
      </c>
      <c r="BQ449" s="2">
        <v>2.6973699138399998</v>
      </c>
      <c r="BR449" s="2">
        <v>82576.981220995207</v>
      </c>
      <c r="BS449" s="2">
        <f t="shared" ref="BS449:BS512" si="43">BP449*COS(BQ449+BR449*Tau)</f>
        <v>4.6749704343888515E-10</v>
      </c>
      <c r="BT449" s="154"/>
      <c r="BU449" s="155"/>
      <c r="BV449" s="155"/>
      <c r="BW449" s="155"/>
      <c r="BX449" s="154"/>
      <c r="BY449" s="154"/>
      <c r="BZ449" s="155"/>
      <c r="CA449" s="155"/>
      <c r="CB449" s="155"/>
      <c r="CC449" s="154"/>
      <c r="CD449" s="154"/>
      <c r="CE449" s="155"/>
      <c r="CF449" s="155"/>
      <c r="CG449" s="155"/>
      <c r="CH449" s="154"/>
      <c r="CI449" s="154"/>
      <c r="CJ449" s="155"/>
      <c r="CK449" s="155"/>
      <c r="CL449" s="155"/>
      <c r="CM449" s="154"/>
      <c r="CN449" s="154"/>
      <c r="CO449" s="155"/>
      <c r="CP449" s="155"/>
      <c r="CQ449" s="155"/>
      <c r="CR449" s="154"/>
    </row>
    <row r="450" spans="1:96" ht="13.5" x14ac:dyDescent="0.3">
      <c r="A450" s="154"/>
      <c r="B450" s="154"/>
      <c r="C450" s="154"/>
      <c r="D450" s="154"/>
      <c r="E450" s="154"/>
      <c r="F450" s="154"/>
      <c r="G450" s="154"/>
      <c r="H450" s="154"/>
      <c r="I450" s="154"/>
      <c r="J450" s="154"/>
      <c r="K450" s="154"/>
      <c r="L450" s="154"/>
      <c r="M450" s="2">
        <v>1.4800000000000001E-9</v>
      </c>
      <c r="N450" s="2">
        <v>2.1343957111799998</v>
      </c>
      <c r="O450" s="2">
        <v>491.66329245880002</v>
      </c>
      <c r="P450" s="2">
        <f t="shared" si="42"/>
        <v>-1.1365663911404457E-9</v>
      </c>
      <c r="Q450" s="154"/>
      <c r="R450" s="155"/>
      <c r="S450" s="155"/>
      <c r="T450" s="155"/>
      <c r="U450" s="154"/>
      <c r="V450" s="154"/>
      <c r="W450" s="155"/>
      <c r="X450" s="155"/>
      <c r="Y450" s="155"/>
      <c r="Z450" s="154"/>
      <c r="AA450" s="154"/>
      <c r="AB450" s="155"/>
      <c r="AC450" s="155"/>
      <c r="AD450" s="155"/>
      <c r="AE450" s="154"/>
      <c r="AF450" s="154"/>
      <c r="AG450" s="155"/>
      <c r="AH450" s="155"/>
      <c r="AI450" s="155"/>
      <c r="AJ450" s="154"/>
      <c r="AK450" s="154"/>
      <c r="AL450" s="155"/>
      <c r="AM450" s="155"/>
      <c r="AN450" s="155"/>
      <c r="AO450" s="154"/>
      <c r="AP450" s="154"/>
      <c r="AQ450" s="155"/>
      <c r="AR450" s="155"/>
      <c r="AS450" s="155"/>
      <c r="AT450" s="154"/>
      <c r="AU450" s="154"/>
      <c r="AV450" s="155"/>
      <c r="AW450" s="155"/>
      <c r="AX450" s="155"/>
      <c r="AY450" s="154"/>
      <c r="AZ450" s="154"/>
      <c r="BA450" s="155"/>
      <c r="BB450" s="155"/>
      <c r="BC450" s="155"/>
      <c r="BD450" s="154"/>
      <c r="BE450" s="154"/>
      <c r="BF450" s="155"/>
      <c r="BG450" s="155"/>
      <c r="BH450" s="155"/>
      <c r="BI450" s="154"/>
      <c r="BJ450" s="154"/>
      <c r="BK450" s="155"/>
      <c r="BL450" s="155"/>
      <c r="BM450" s="155"/>
      <c r="BN450" s="154"/>
      <c r="BO450" s="2"/>
      <c r="BP450" s="2">
        <v>6.3E-10</v>
      </c>
      <c r="BQ450" s="2">
        <v>5.3206880725700003</v>
      </c>
      <c r="BR450" s="2">
        <v>3116.6594122597999</v>
      </c>
      <c r="BS450" s="2">
        <f t="shared" si="43"/>
        <v>5.1727042073015721E-10</v>
      </c>
      <c r="BT450" s="154"/>
      <c r="BU450" s="155"/>
      <c r="BV450" s="155"/>
      <c r="BW450" s="155"/>
      <c r="BX450" s="154"/>
      <c r="BY450" s="154"/>
      <c r="BZ450" s="155"/>
      <c r="CA450" s="155"/>
      <c r="CB450" s="155"/>
      <c r="CC450" s="154"/>
      <c r="CD450" s="154"/>
      <c r="CE450" s="155"/>
      <c r="CF450" s="155"/>
      <c r="CG450" s="155"/>
      <c r="CH450" s="154"/>
      <c r="CI450" s="154"/>
      <c r="CJ450" s="155"/>
      <c r="CK450" s="155"/>
      <c r="CL450" s="155"/>
      <c r="CM450" s="154"/>
      <c r="CN450" s="154"/>
      <c r="CO450" s="155"/>
      <c r="CP450" s="155"/>
      <c r="CQ450" s="155"/>
      <c r="CR450" s="154"/>
    </row>
    <row r="451" spans="1:96" ht="13.5" x14ac:dyDescent="0.3">
      <c r="A451" s="154"/>
      <c r="B451" s="154"/>
      <c r="C451" s="154"/>
      <c r="D451" s="154"/>
      <c r="E451" s="154"/>
      <c r="F451" s="154"/>
      <c r="G451" s="154"/>
      <c r="H451" s="154"/>
      <c r="I451" s="154"/>
      <c r="J451" s="154"/>
      <c r="K451" s="154"/>
      <c r="L451" s="154"/>
      <c r="M451" s="2">
        <v>1.5300000000000001E-9</v>
      </c>
      <c r="N451" s="2">
        <v>3.7880183034399999</v>
      </c>
      <c r="O451" s="2">
        <v>17363.2474289089</v>
      </c>
      <c r="P451" s="2">
        <f t="shared" si="42"/>
        <v>-1.5244937244370092E-9</v>
      </c>
      <c r="Q451" s="154"/>
      <c r="R451" s="155"/>
      <c r="S451" s="155"/>
      <c r="T451" s="155"/>
      <c r="U451" s="154"/>
      <c r="V451" s="154"/>
      <c r="W451" s="155"/>
      <c r="X451" s="155"/>
      <c r="Y451" s="155"/>
      <c r="Z451" s="154"/>
      <c r="AA451" s="154"/>
      <c r="AB451" s="155"/>
      <c r="AC451" s="155"/>
      <c r="AD451" s="155"/>
      <c r="AE451" s="154"/>
      <c r="AF451" s="154"/>
      <c r="AG451" s="155"/>
      <c r="AH451" s="155"/>
      <c r="AI451" s="155"/>
      <c r="AJ451" s="154"/>
      <c r="AK451" s="154"/>
      <c r="AL451" s="155"/>
      <c r="AM451" s="155"/>
      <c r="AN451" s="155"/>
      <c r="AO451" s="154"/>
      <c r="AP451" s="154"/>
      <c r="AQ451" s="155"/>
      <c r="AR451" s="155"/>
      <c r="AS451" s="155"/>
      <c r="AT451" s="154"/>
      <c r="AU451" s="154"/>
      <c r="AV451" s="155"/>
      <c r="AW451" s="155"/>
      <c r="AX451" s="155"/>
      <c r="AY451" s="154"/>
      <c r="AZ451" s="154"/>
      <c r="BA451" s="155"/>
      <c r="BB451" s="155"/>
      <c r="BC451" s="155"/>
      <c r="BD451" s="154"/>
      <c r="BE451" s="154"/>
      <c r="BF451" s="155"/>
      <c r="BG451" s="155"/>
      <c r="BH451" s="155"/>
      <c r="BI451" s="154"/>
      <c r="BJ451" s="154"/>
      <c r="BK451" s="155"/>
      <c r="BL451" s="155"/>
      <c r="BM451" s="155"/>
      <c r="BN451" s="154"/>
      <c r="BO451" s="2"/>
      <c r="BP451" s="2">
        <v>5.1999999999999996E-10</v>
      </c>
      <c r="BQ451" s="2">
        <v>1.02278758099</v>
      </c>
      <c r="BR451" s="2">
        <v>6272.4391846416001</v>
      </c>
      <c r="BS451" s="2">
        <f t="shared" si="43"/>
        <v>-3.7205556739377027E-10</v>
      </c>
      <c r="BT451" s="154"/>
      <c r="BU451" s="155"/>
      <c r="BV451" s="155"/>
      <c r="BW451" s="155"/>
      <c r="BX451" s="154"/>
      <c r="BY451" s="154"/>
      <c r="BZ451" s="155"/>
      <c r="CA451" s="155"/>
      <c r="CB451" s="155"/>
      <c r="CC451" s="154"/>
      <c r="CD451" s="154"/>
      <c r="CE451" s="155"/>
      <c r="CF451" s="155"/>
      <c r="CG451" s="155"/>
      <c r="CH451" s="154"/>
      <c r="CI451" s="154"/>
      <c r="CJ451" s="155"/>
      <c r="CK451" s="155"/>
      <c r="CL451" s="155"/>
      <c r="CM451" s="154"/>
      <c r="CN451" s="154"/>
      <c r="CO451" s="155"/>
      <c r="CP451" s="155"/>
      <c r="CQ451" s="155"/>
      <c r="CR451" s="154"/>
    </row>
    <row r="452" spans="1:96" ht="13.5" x14ac:dyDescent="0.3">
      <c r="A452" s="154"/>
      <c r="B452" s="154"/>
      <c r="C452" s="154"/>
      <c r="D452" s="154"/>
      <c r="E452" s="154"/>
      <c r="F452" s="154"/>
      <c r="G452" s="154"/>
      <c r="H452" s="154"/>
      <c r="I452" s="154"/>
      <c r="J452" s="154"/>
      <c r="K452" s="154"/>
      <c r="L452" s="154"/>
      <c r="M452" s="2">
        <v>1.6500000000000001E-9</v>
      </c>
      <c r="N452" s="2">
        <v>5.3165411045899997</v>
      </c>
      <c r="O452" s="2">
        <v>16943.762785033799</v>
      </c>
      <c r="P452" s="2">
        <f t="shared" si="42"/>
        <v>-1.007961532690247E-9</v>
      </c>
      <c r="Q452" s="154"/>
      <c r="R452" s="155"/>
      <c r="S452" s="155"/>
      <c r="T452" s="155"/>
      <c r="U452" s="154"/>
      <c r="V452" s="154"/>
      <c r="W452" s="155"/>
      <c r="X452" s="155"/>
      <c r="Y452" s="155"/>
      <c r="Z452" s="154"/>
      <c r="AA452" s="154"/>
      <c r="AB452" s="155"/>
      <c r="AC452" s="155"/>
      <c r="AD452" s="155"/>
      <c r="AE452" s="154"/>
      <c r="AF452" s="154"/>
      <c r="AG452" s="155"/>
      <c r="AH452" s="155"/>
      <c r="AI452" s="155"/>
      <c r="AJ452" s="154"/>
      <c r="AK452" s="154"/>
      <c r="AL452" s="155"/>
      <c r="AM452" s="155"/>
      <c r="AN452" s="155"/>
      <c r="AO452" s="154"/>
      <c r="AP452" s="154"/>
      <c r="AQ452" s="155"/>
      <c r="AR452" s="155"/>
      <c r="AS452" s="155"/>
      <c r="AT452" s="154"/>
      <c r="AU452" s="154"/>
      <c r="AV452" s="155"/>
      <c r="AW452" s="155"/>
      <c r="AX452" s="155"/>
      <c r="AY452" s="154"/>
      <c r="AZ452" s="154"/>
      <c r="BA452" s="155"/>
      <c r="BB452" s="155"/>
      <c r="BC452" s="155"/>
      <c r="BD452" s="154"/>
      <c r="BE452" s="154"/>
      <c r="BF452" s="155"/>
      <c r="BG452" s="155"/>
      <c r="BH452" s="155"/>
      <c r="BI452" s="154"/>
      <c r="BJ452" s="154"/>
      <c r="BK452" s="155"/>
      <c r="BL452" s="155"/>
      <c r="BM452" s="155"/>
      <c r="BN452" s="154"/>
      <c r="BO452" s="2"/>
      <c r="BP452" s="2">
        <v>6.9E-10</v>
      </c>
      <c r="BQ452" s="2">
        <v>5.0069855030800001</v>
      </c>
      <c r="BR452" s="2">
        <v>25287.723799399799</v>
      </c>
      <c r="BS452" s="2">
        <f t="shared" si="43"/>
        <v>3.5088574624428709E-10</v>
      </c>
      <c r="BT452" s="154"/>
      <c r="BU452" s="155"/>
      <c r="BV452" s="155"/>
      <c r="BW452" s="155"/>
      <c r="BX452" s="154"/>
      <c r="BY452" s="154"/>
      <c r="BZ452" s="155"/>
      <c r="CA452" s="155"/>
      <c r="CB452" s="155"/>
      <c r="CC452" s="154"/>
      <c r="CD452" s="154"/>
      <c r="CE452" s="155"/>
      <c r="CF452" s="155"/>
      <c r="CG452" s="155"/>
      <c r="CH452" s="154"/>
      <c r="CI452" s="154"/>
      <c r="CJ452" s="155"/>
      <c r="CK452" s="155"/>
      <c r="CL452" s="155"/>
      <c r="CM452" s="154"/>
      <c r="CN452" s="154"/>
      <c r="CO452" s="155"/>
      <c r="CP452" s="155"/>
      <c r="CQ452" s="155"/>
      <c r="CR452" s="154"/>
    </row>
    <row r="453" spans="1:96" ht="13.5" x14ac:dyDescent="0.3">
      <c r="A453" s="154"/>
      <c r="B453" s="154"/>
      <c r="C453" s="154"/>
      <c r="D453" s="154"/>
      <c r="E453" s="154"/>
      <c r="F453" s="154"/>
      <c r="G453" s="154"/>
      <c r="H453" s="154"/>
      <c r="I453" s="154"/>
      <c r="J453" s="154"/>
      <c r="K453" s="154"/>
      <c r="L453" s="154"/>
      <c r="M453" s="2">
        <v>1.6500000000000001E-9</v>
      </c>
      <c r="N453" s="2">
        <v>4.0674758781699998</v>
      </c>
      <c r="O453" s="2">
        <v>58953.145443294001</v>
      </c>
      <c r="P453" s="2">
        <f t="shared" si="42"/>
        <v>1.5983192515661427E-9</v>
      </c>
      <c r="Q453" s="154"/>
      <c r="R453" s="155"/>
      <c r="S453" s="155"/>
      <c r="T453" s="155"/>
      <c r="U453" s="154"/>
      <c r="V453" s="154"/>
      <c r="W453" s="155"/>
      <c r="X453" s="155"/>
      <c r="Y453" s="155"/>
      <c r="Z453" s="154"/>
      <c r="AA453" s="154"/>
      <c r="AB453" s="155"/>
      <c r="AC453" s="155"/>
      <c r="AD453" s="155"/>
      <c r="AE453" s="154"/>
      <c r="AF453" s="154"/>
      <c r="AG453" s="155"/>
      <c r="AH453" s="155"/>
      <c r="AI453" s="155"/>
      <c r="AJ453" s="154"/>
      <c r="AK453" s="154"/>
      <c r="AL453" s="155"/>
      <c r="AM453" s="155"/>
      <c r="AN453" s="155"/>
      <c r="AO453" s="154"/>
      <c r="AP453" s="154"/>
      <c r="AQ453" s="155"/>
      <c r="AR453" s="155"/>
      <c r="AS453" s="155"/>
      <c r="AT453" s="154"/>
      <c r="AU453" s="154"/>
      <c r="AV453" s="155"/>
      <c r="AW453" s="155"/>
      <c r="AX453" s="155"/>
      <c r="AY453" s="154"/>
      <c r="AZ453" s="154"/>
      <c r="BA453" s="155"/>
      <c r="BB453" s="155"/>
      <c r="BC453" s="155"/>
      <c r="BD453" s="154"/>
      <c r="BE453" s="154"/>
      <c r="BF453" s="155"/>
      <c r="BG453" s="155"/>
      <c r="BH453" s="155"/>
      <c r="BI453" s="154"/>
      <c r="BJ453" s="154"/>
      <c r="BK453" s="155"/>
      <c r="BL453" s="155"/>
      <c r="BM453" s="155"/>
      <c r="BN453" s="154"/>
      <c r="BO453" s="2"/>
      <c r="BP453" s="2">
        <v>6.6E-10</v>
      </c>
      <c r="BQ453" s="2">
        <v>6.1204794072800004</v>
      </c>
      <c r="BR453" s="2">
        <v>12074.488407524001</v>
      </c>
      <c r="BS453" s="2">
        <f t="shared" si="43"/>
        <v>2.5681504719258738E-10</v>
      </c>
      <c r="BT453" s="154"/>
      <c r="BU453" s="155"/>
      <c r="BV453" s="155"/>
      <c r="BW453" s="155"/>
      <c r="BX453" s="154"/>
      <c r="BY453" s="154"/>
      <c r="BZ453" s="155"/>
      <c r="CA453" s="155"/>
      <c r="CB453" s="155"/>
      <c r="CC453" s="154"/>
      <c r="CD453" s="154"/>
      <c r="CE453" s="155"/>
      <c r="CF453" s="155"/>
      <c r="CG453" s="155"/>
      <c r="CH453" s="154"/>
      <c r="CI453" s="154"/>
      <c r="CJ453" s="155"/>
      <c r="CK453" s="155"/>
      <c r="CL453" s="155"/>
      <c r="CM453" s="154"/>
      <c r="CN453" s="154"/>
      <c r="CO453" s="155"/>
      <c r="CP453" s="155"/>
      <c r="CQ453" s="155"/>
      <c r="CR453" s="154"/>
    </row>
    <row r="454" spans="1:96" ht="13.5" x14ac:dyDescent="0.3">
      <c r="A454" s="154"/>
      <c r="B454" s="154"/>
      <c r="C454" s="154"/>
      <c r="D454" s="154"/>
      <c r="E454" s="154"/>
      <c r="F454" s="154"/>
      <c r="G454" s="154"/>
      <c r="H454" s="154"/>
      <c r="I454" s="154"/>
      <c r="J454" s="154"/>
      <c r="K454" s="154"/>
      <c r="L454" s="154"/>
      <c r="M454" s="2">
        <v>1.1800000000000001E-9</v>
      </c>
      <c r="N454" s="2">
        <v>0.63846333238999997</v>
      </c>
      <c r="O454" s="2">
        <v>6.0659156298000001</v>
      </c>
      <c r="P454" s="2">
        <f t="shared" si="42"/>
        <v>8.7378761173991067E-10</v>
      </c>
      <c r="Q454" s="154"/>
      <c r="R454" s="155"/>
      <c r="S454" s="155"/>
      <c r="T454" s="155"/>
      <c r="U454" s="154"/>
      <c r="V454" s="154"/>
      <c r="W454" s="155"/>
      <c r="X454" s="155"/>
      <c r="Y454" s="155"/>
      <c r="Z454" s="154"/>
      <c r="AA454" s="154"/>
      <c r="AB454" s="155"/>
      <c r="AC454" s="155"/>
      <c r="AD454" s="155"/>
      <c r="AE454" s="154"/>
      <c r="AF454" s="154"/>
      <c r="AG454" s="155"/>
      <c r="AH454" s="155"/>
      <c r="AI454" s="155"/>
      <c r="AJ454" s="154"/>
      <c r="AK454" s="154"/>
      <c r="AL454" s="155"/>
      <c r="AM454" s="155"/>
      <c r="AN454" s="155"/>
      <c r="AO454" s="154"/>
      <c r="AP454" s="154"/>
      <c r="AQ454" s="155"/>
      <c r="AR454" s="155"/>
      <c r="AS454" s="155"/>
      <c r="AT454" s="154"/>
      <c r="AU454" s="154"/>
      <c r="AV454" s="155"/>
      <c r="AW454" s="155"/>
      <c r="AX454" s="155"/>
      <c r="AY454" s="154"/>
      <c r="AZ454" s="154"/>
      <c r="BA454" s="155"/>
      <c r="BB454" s="155"/>
      <c r="BC454" s="155"/>
      <c r="BD454" s="154"/>
      <c r="BE454" s="154"/>
      <c r="BF454" s="155"/>
      <c r="BG454" s="155"/>
      <c r="BH454" s="155"/>
      <c r="BI454" s="154"/>
      <c r="BJ454" s="154"/>
      <c r="BK454" s="155"/>
      <c r="BL454" s="155"/>
      <c r="BM454" s="155"/>
      <c r="BN454" s="154"/>
      <c r="BO454" s="2"/>
      <c r="BP454" s="2">
        <v>5.1E-10</v>
      </c>
      <c r="BQ454" s="2">
        <v>2.5951952756300001</v>
      </c>
      <c r="BR454" s="2">
        <v>11396.563448574199</v>
      </c>
      <c r="BS454" s="2">
        <f t="shared" si="43"/>
        <v>3.5584222918352005E-10</v>
      </c>
      <c r="BT454" s="154"/>
      <c r="BU454" s="155"/>
      <c r="BV454" s="155"/>
      <c r="BW454" s="155"/>
      <c r="BX454" s="154"/>
      <c r="BY454" s="154"/>
      <c r="BZ454" s="155"/>
      <c r="CA454" s="155"/>
      <c r="CB454" s="155"/>
      <c r="CC454" s="154"/>
      <c r="CD454" s="154"/>
      <c r="CE454" s="155"/>
      <c r="CF454" s="155"/>
      <c r="CG454" s="155"/>
      <c r="CH454" s="154"/>
      <c r="CI454" s="154"/>
      <c r="CJ454" s="155"/>
      <c r="CK454" s="155"/>
      <c r="CL454" s="155"/>
      <c r="CM454" s="154"/>
      <c r="CN454" s="154"/>
      <c r="CO454" s="155"/>
      <c r="CP454" s="155"/>
      <c r="CQ454" s="155"/>
      <c r="CR454" s="154"/>
    </row>
    <row r="455" spans="1:96" ht="13.5" x14ac:dyDescent="0.3">
      <c r="A455" s="154"/>
      <c r="B455" s="154"/>
      <c r="C455" s="154"/>
      <c r="D455" s="154"/>
      <c r="E455" s="154"/>
      <c r="F455" s="154"/>
      <c r="G455" s="154"/>
      <c r="H455" s="154"/>
      <c r="I455" s="154"/>
      <c r="J455" s="154"/>
      <c r="K455" s="154"/>
      <c r="L455" s="154"/>
      <c r="M455" s="2">
        <v>1.5900000000000001E-9</v>
      </c>
      <c r="N455" s="2">
        <v>0.86086959273999997</v>
      </c>
      <c r="O455" s="2">
        <v>221995.02880149501</v>
      </c>
      <c r="P455" s="2">
        <f t="shared" si="42"/>
        <v>1.5863829848020811E-9</v>
      </c>
      <c r="Q455" s="154"/>
      <c r="R455" s="155"/>
      <c r="S455" s="155"/>
      <c r="T455" s="155"/>
      <c r="U455" s="154"/>
      <c r="V455" s="154"/>
      <c r="W455" s="155"/>
      <c r="X455" s="155"/>
      <c r="Y455" s="155"/>
      <c r="Z455" s="154"/>
      <c r="AA455" s="154"/>
      <c r="AB455" s="155"/>
      <c r="AC455" s="155"/>
      <c r="AD455" s="155"/>
      <c r="AE455" s="154"/>
      <c r="AF455" s="154"/>
      <c r="AG455" s="155"/>
      <c r="AH455" s="155"/>
      <c r="AI455" s="155"/>
      <c r="AJ455" s="154"/>
      <c r="AK455" s="154"/>
      <c r="AL455" s="155"/>
      <c r="AM455" s="155"/>
      <c r="AN455" s="155"/>
      <c r="AO455" s="154"/>
      <c r="AP455" s="154"/>
      <c r="AQ455" s="155"/>
      <c r="AR455" s="155"/>
      <c r="AS455" s="155"/>
      <c r="AT455" s="154"/>
      <c r="AU455" s="154"/>
      <c r="AV455" s="155"/>
      <c r="AW455" s="155"/>
      <c r="AX455" s="155"/>
      <c r="AY455" s="154"/>
      <c r="AZ455" s="154"/>
      <c r="BA455" s="155"/>
      <c r="BB455" s="155"/>
      <c r="BC455" s="155"/>
      <c r="BD455" s="154"/>
      <c r="BE455" s="154"/>
      <c r="BF455" s="155"/>
      <c r="BG455" s="155"/>
      <c r="BH455" s="155"/>
      <c r="BI455" s="154"/>
      <c r="BJ455" s="154"/>
      <c r="BK455" s="155"/>
      <c r="BL455" s="155"/>
      <c r="BM455" s="155"/>
      <c r="BN455" s="154"/>
      <c r="BO455" s="2"/>
      <c r="BP455" s="2">
        <v>5.6000000000000003E-10</v>
      </c>
      <c r="BQ455" s="2">
        <v>2.5799597352100001</v>
      </c>
      <c r="BR455" s="2">
        <v>17892.9383940035</v>
      </c>
      <c r="BS455" s="2">
        <f t="shared" si="43"/>
        <v>-2.8970091784185653E-10</v>
      </c>
      <c r="BT455" s="154"/>
      <c r="BU455" s="155"/>
      <c r="BV455" s="155"/>
      <c r="BW455" s="155"/>
      <c r="BX455" s="154"/>
      <c r="BY455" s="154"/>
      <c r="BZ455" s="155"/>
      <c r="CA455" s="155"/>
      <c r="CB455" s="155"/>
      <c r="CC455" s="154"/>
      <c r="CD455" s="154"/>
      <c r="CE455" s="155"/>
      <c r="CF455" s="155"/>
      <c r="CG455" s="155"/>
      <c r="CH455" s="154"/>
      <c r="CI455" s="154"/>
      <c r="CJ455" s="155"/>
      <c r="CK455" s="155"/>
      <c r="CL455" s="155"/>
      <c r="CM455" s="154"/>
      <c r="CN455" s="154"/>
      <c r="CO455" s="155"/>
      <c r="CP455" s="155"/>
      <c r="CQ455" s="155"/>
      <c r="CR455" s="154"/>
    </row>
    <row r="456" spans="1:96" ht="13.5" x14ac:dyDescent="0.3">
      <c r="A456" s="154"/>
      <c r="B456" s="154"/>
      <c r="C456" s="154"/>
      <c r="D456" s="154"/>
      <c r="E456" s="154"/>
      <c r="F456" s="154"/>
      <c r="G456" s="154"/>
      <c r="H456" s="154"/>
      <c r="I456" s="154"/>
      <c r="J456" s="154"/>
      <c r="K456" s="154"/>
      <c r="L456" s="154"/>
      <c r="M456" s="2">
        <v>1.19E-9</v>
      </c>
      <c r="N456" s="2">
        <v>5.9643293241300004</v>
      </c>
      <c r="O456" s="2">
        <v>1385.8952763361999</v>
      </c>
      <c r="P456" s="2">
        <f t="shared" si="42"/>
        <v>-1.166382777949963E-9</v>
      </c>
      <c r="Q456" s="154"/>
      <c r="R456" s="155"/>
      <c r="S456" s="155"/>
      <c r="T456" s="155"/>
      <c r="U456" s="154"/>
      <c r="V456" s="154"/>
      <c r="W456" s="155"/>
      <c r="X456" s="155"/>
      <c r="Y456" s="155"/>
      <c r="Z456" s="154"/>
      <c r="AA456" s="154"/>
      <c r="AB456" s="155"/>
      <c r="AC456" s="155"/>
      <c r="AD456" s="155"/>
      <c r="AE456" s="154"/>
      <c r="AF456" s="154"/>
      <c r="AG456" s="155"/>
      <c r="AH456" s="155"/>
      <c r="AI456" s="155"/>
      <c r="AJ456" s="154"/>
      <c r="AK456" s="154"/>
      <c r="AL456" s="155"/>
      <c r="AM456" s="155"/>
      <c r="AN456" s="155"/>
      <c r="AO456" s="154"/>
      <c r="AP456" s="154"/>
      <c r="AQ456" s="155"/>
      <c r="AR456" s="155"/>
      <c r="AS456" s="155"/>
      <c r="AT456" s="154"/>
      <c r="AU456" s="154"/>
      <c r="AV456" s="155"/>
      <c r="AW456" s="155"/>
      <c r="AX456" s="155"/>
      <c r="AY456" s="154"/>
      <c r="AZ456" s="154"/>
      <c r="BA456" s="155"/>
      <c r="BB456" s="155"/>
      <c r="BC456" s="155"/>
      <c r="BD456" s="154"/>
      <c r="BE456" s="154"/>
      <c r="BF456" s="155"/>
      <c r="BG456" s="155"/>
      <c r="BH456" s="155"/>
      <c r="BI456" s="154"/>
      <c r="BJ456" s="154"/>
      <c r="BK456" s="155"/>
      <c r="BL456" s="155"/>
      <c r="BM456" s="155"/>
      <c r="BN456" s="154"/>
      <c r="BO456" s="2"/>
      <c r="BP456" s="2">
        <v>5.9000000000000003E-10</v>
      </c>
      <c r="BQ456" s="2">
        <v>0.44167237619999999</v>
      </c>
      <c r="BR456" s="2">
        <v>250570.675857219</v>
      </c>
      <c r="BS456" s="2">
        <f t="shared" si="43"/>
        <v>1.4659247189841673E-10</v>
      </c>
      <c r="BT456" s="154"/>
      <c r="BU456" s="155"/>
      <c r="BV456" s="155"/>
      <c r="BW456" s="155"/>
      <c r="BX456" s="154"/>
      <c r="BY456" s="154"/>
      <c r="BZ456" s="155"/>
      <c r="CA456" s="155"/>
      <c r="CB456" s="155"/>
      <c r="CC456" s="154"/>
      <c r="CD456" s="154"/>
      <c r="CE456" s="155"/>
      <c r="CF456" s="155"/>
      <c r="CG456" s="155"/>
      <c r="CH456" s="154"/>
      <c r="CI456" s="154"/>
      <c r="CJ456" s="155"/>
      <c r="CK456" s="155"/>
      <c r="CL456" s="155"/>
      <c r="CM456" s="154"/>
      <c r="CN456" s="154"/>
      <c r="CO456" s="155"/>
      <c r="CP456" s="155"/>
      <c r="CQ456" s="155"/>
      <c r="CR456" s="154"/>
    </row>
    <row r="457" spans="1:96" ht="13.5" x14ac:dyDescent="0.3">
      <c r="A457" s="154"/>
      <c r="B457" s="154"/>
      <c r="C457" s="154"/>
      <c r="D457" s="154"/>
      <c r="E457" s="154"/>
      <c r="F457" s="154"/>
      <c r="G457" s="154"/>
      <c r="H457" s="154"/>
      <c r="I457" s="154"/>
      <c r="J457" s="154"/>
      <c r="K457" s="154"/>
      <c r="L457" s="154"/>
      <c r="M457" s="2">
        <v>1.14E-9</v>
      </c>
      <c r="N457" s="2">
        <v>5.16516114595</v>
      </c>
      <c r="O457" s="2">
        <v>25685.872802808</v>
      </c>
      <c r="P457" s="2">
        <f t="shared" si="42"/>
        <v>2.1730489036271591E-10</v>
      </c>
      <c r="Q457" s="154"/>
      <c r="R457" s="155"/>
      <c r="S457" s="155"/>
      <c r="T457" s="155"/>
      <c r="U457" s="154"/>
      <c r="V457" s="154"/>
      <c r="W457" s="155"/>
      <c r="X457" s="155"/>
      <c r="Y457" s="155"/>
      <c r="Z457" s="154"/>
      <c r="AA457" s="154"/>
      <c r="AB457" s="155"/>
      <c r="AC457" s="155"/>
      <c r="AD457" s="155"/>
      <c r="AE457" s="154"/>
      <c r="AF457" s="154"/>
      <c r="AG457" s="155"/>
      <c r="AH457" s="155"/>
      <c r="AI457" s="155"/>
      <c r="AJ457" s="154"/>
      <c r="AK457" s="154"/>
      <c r="AL457" s="155"/>
      <c r="AM457" s="155"/>
      <c r="AN457" s="155"/>
      <c r="AO457" s="154"/>
      <c r="AP457" s="154"/>
      <c r="AQ457" s="155"/>
      <c r="AR457" s="155"/>
      <c r="AS457" s="155"/>
      <c r="AT457" s="154"/>
      <c r="AU457" s="154"/>
      <c r="AV457" s="155"/>
      <c r="AW457" s="155"/>
      <c r="AX457" s="155"/>
      <c r="AY457" s="154"/>
      <c r="AZ457" s="154"/>
      <c r="BA457" s="155"/>
      <c r="BB457" s="155"/>
      <c r="BC457" s="155"/>
      <c r="BD457" s="154"/>
      <c r="BE457" s="154"/>
      <c r="BF457" s="155"/>
      <c r="BG457" s="155"/>
      <c r="BH457" s="155"/>
      <c r="BI457" s="154"/>
      <c r="BJ457" s="154"/>
      <c r="BK457" s="155"/>
      <c r="BL457" s="155"/>
      <c r="BM457" s="155"/>
      <c r="BN457" s="154"/>
      <c r="BO457" s="2"/>
      <c r="BP457" s="2">
        <v>5.9000000000000003E-10</v>
      </c>
      <c r="BQ457" s="2">
        <v>3.8407014354300002</v>
      </c>
      <c r="BR457" s="2">
        <v>5483.2547248259998</v>
      </c>
      <c r="BS457" s="2">
        <f t="shared" si="43"/>
        <v>1.3000330928907396E-10</v>
      </c>
      <c r="BT457" s="154"/>
      <c r="BU457" s="155"/>
      <c r="BV457" s="155"/>
      <c r="BW457" s="155"/>
      <c r="BX457" s="154"/>
      <c r="BY457" s="154"/>
      <c r="BZ457" s="155"/>
      <c r="CA457" s="155"/>
      <c r="CB457" s="155"/>
      <c r="CC457" s="154"/>
      <c r="CD457" s="154"/>
      <c r="CE457" s="155"/>
      <c r="CF457" s="155"/>
      <c r="CG457" s="155"/>
      <c r="CH457" s="154"/>
      <c r="CI457" s="154"/>
      <c r="CJ457" s="155"/>
      <c r="CK457" s="155"/>
      <c r="CL457" s="155"/>
      <c r="CM457" s="154"/>
      <c r="CN457" s="154"/>
      <c r="CO457" s="155"/>
      <c r="CP457" s="155"/>
      <c r="CQ457" s="155"/>
      <c r="CR457" s="154"/>
    </row>
    <row r="458" spans="1:96" ht="13.5" x14ac:dyDescent="0.3">
      <c r="A458" s="154"/>
      <c r="B458" s="154"/>
      <c r="C458" s="154"/>
      <c r="D458" s="154"/>
      <c r="E458" s="154"/>
      <c r="F458" s="154"/>
      <c r="G458" s="154"/>
      <c r="H458" s="154"/>
      <c r="I458" s="154"/>
      <c r="J458" s="154"/>
      <c r="K458" s="154"/>
      <c r="L458" s="154"/>
      <c r="M458" s="2">
        <v>1.1200000000000001E-9</v>
      </c>
      <c r="N458" s="2">
        <v>3.3940372217800001</v>
      </c>
      <c r="O458" s="2">
        <v>21393.541969857601</v>
      </c>
      <c r="P458" s="2">
        <f t="shared" si="42"/>
        <v>6.1203085346577465E-10</v>
      </c>
      <c r="Q458" s="154"/>
      <c r="R458" s="155"/>
      <c r="S458" s="155"/>
      <c r="T458" s="155"/>
      <c r="U458" s="154"/>
      <c r="V458" s="154"/>
      <c r="W458" s="155"/>
      <c r="X458" s="155"/>
      <c r="Y458" s="155"/>
      <c r="Z458" s="154"/>
      <c r="AA458" s="154"/>
      <c r="AB458" s="155"/>
      <c r="AC458" s="155"/>
      <c r="AD458" s="155"/>
      <c r="AE458" s="154"/>
      <c r="AF458" s="154"/>
      <c r="AG458" s="155"/>
      <c r="AH458" s="155"/>
      <c r="AI458" s="155"/>
      <c r="AJ458" s="154"/>
      <c r="AK458" s="154"/>
      <c r="AL458" s="155"/>
      <c r="AM458" s="155"/>
      <c r="AN458" s="155"/>
      <c r="AO458" s="154"/>
      <c r="AP458" s="154"/>
      <c r="AQ458" s="155"/>
      <c r="AR458" s="155"/>
      <c r="AS458" s="155"/>
      <c r="AT458" s="154"/>
      <c r="AU458" s="154"/>
      <c r="AV458" s="155"/>
      <c r="AW458" s="155"/>
      <c r="AX458" s="155"/>
      <c r="AY458" s="154"/>
      <c r="AZ458" s="154"/>
      <c r="BA458" s="155"/>
      <c r="BB458" s="155"/>
      <c r="BC458" s="155"/>
      <c r="BD458" s="154"/>
      <c r="BE458" s="154"/>
      <c r="BF458" s="155"/>
      <c r="BG458" s="155"/>
      <c r="BH458" s="155"/>
      <c r="BI458" s="154"/>
      <c r="BJ458" s="154"/>
      <c r="BK458" s="155"/>
      <c r="BL458" s="155"/>
      <c r="BM458" s="155"/>
      <c r="BN458" s="154"/>
      <c r="BO458" s="2"/>
      <c r="BP458" s="2">
        <v>4.8999999999999996E-10</v>
      </c>
      <c r="BQ458" s="2">
        <v>0.54704693047999997</v>
      </c>
      <c r="BR458" s="2">
        <v>22594.054895711899</v>
      </c>
      <c r="BS458" s="2">
        <f t="shared" si="43"/>
        <v>-4.8941144690290542E-10</v>
      </c>
      <c r="BT458" s="154"/>
      <c r="BU458" s="155"/>
      <c r="BV458" s="155"/>
      <c r="BW458" s="155"/>
      <c r="BX458" s="154"/>
      <c r="BY458" s="154"/>
      <c r="BZ458" s="155"/>
      <c r="CA458" s="155"/>
      <c r="CB458" s="155"/>
      <c r="CC458" s="154"/>
      <c r="CD458" s="154"/>
      <c r="CE458" s="155"/>
      <c r="CF458" s="155"/>
      <c r="CG458" s="155"/>
      <c r="CH458" s="154"/>
      <c r="CI458" s="154"/>
      <c r="CJ458" s="155"/>
      <c r="CK458" s="155"/>
      <c r="CL458" s="155"/>
      <c r="CM458" s="154"/>
      <c r="CN458" s="154"/>
      <c r="CO458" s="155"/>
      <c r="CP458" s="155"/>
      <c r="CQ458" s="155"/>
      <c r="CR458" s="154"/>
    </row>
    <row r="459" spans="1:96" ht="13.5" x14ac:dyDescent="0.3">
      <c r="A459" s="154"/>
      <c r="B459" s="154"/>
      <c r="C459" s="154"/>
      <c r="D459" s="154"/>
      <c r="E459" s="154"/>
      <c r="F459" s="154"/>
      <c r="G459" s="154"/>
      <c r="H459" s="154"/>
      <c r="I459" s="154"/>
      <c r="J459" s="154"/>
      <c r="K459" s="154"/>
      <c r="L459" s="154"/>
      <c r="M459" s="2">
        <v>1.1200000000000001E-9</v>
      </c>
      <c r="N459" s="2">
        <v>4.9288923333500003</v>
      </c>
      <c r="O459" s="2">
        <v>56.8032621698</v>
      </c>
      <c r="P459" s="2">
        <f t="shared" si="42"/>
        <v>1.0172462911292459E-9</v>
      </c>
      <c r="Q459" s="154"/>
      <c r="R459" s="155"/>
      <c r="S459" s="155"/>
      <c r="T459" s="155"/>
      <c r="U459" s="154"/>
      <c r="V459" s="154"/>
      <c r="W459" s="155"/>
      <c r="X459" s="155"/>
      <c r="Y459" s="155"/>
      <c r="Z459" s="154"/>
      <c r="AA459" s="154"/>
      <c r="AB459" s="155"/>
      <c r="AC459" s="155"/>
      <c r="AD459" s="155"/>
      <c r="AE459" s="154"/>
      <c r="AF459" s="154"/>
      <c r="AG459" s="155"/>
      <c r="AH459" s="155"/>
      <c r="AI459" s="155"/>
      <c r="AJ459" s="154"/>
      <c r="AK459" s="154"/>
      <c r="AL459" s="155"/>
      <c r="AM459" s="155"/>
      <c r="AN459" s="155"/>
      <c r="AO459" s="154"/>
      <c r="AP459" s="154"/>
      <c r="AQ459" s="155"/>
      <c r="AR459" s="155"/>
      <c r="AS459" s="155"/>
      <c r="AT459" s="154"/>
      <c r="AU459" s="154"/>
      <c r="AV459" s="155"/>
      <c r="AW459" s="155"/>
      <c r="AX459" s="155"/>
      <c r="AY459" s="154"/>
      <c r="AZ459" s="154"/>
      <c r="BA459" s="155"/>
      <c r="BB459" s="155"/>
      <c r="BC459" s="155"/>
      <c r="BD459" s="154"/>
      <c r="BE459" s="154"/>
      <c r="BF459" s="155"/>
      <c r="BG459" s="155"/>
      <c r="BH459" s="155"/>
      <c r="BI459" s="154"/>
      <c r="BJ459" s="154"/>
      <c r="BK459" s="155"/>
      <c r="BL459" s="155"/>
      <c r="BM459" s="155"/>
      <c r="BN459" s="154"/>
      <c r="BO459" s="2"/>
      <c r="BP459" s="2">
        <v>6.5000000000000003E-10</v>
      </c>
      <c r="BQ459" s="2">
        <v>2.38423614501</v>
      </c>
      <c r="BR459" s="2">
        <v>52670.0695933026</v>
      </c>
      <c r="BS459" s="2">
        <f t="shared" si="43"/>
        <v>-6.3815477948303239E-10</v>
      </c>
      <c r="BT459" s="154"/>
      <c r="BU459" s="155"/>
      <c r="BV459" s="155"/>
      <c r="BW459" s="155"/>
      <c r="BX459" s="154"/>
      <c r="BY459" s="154"/>
      <c r="BZ459" s="155"/>
      <c r="CA459" s="155"/>
      <c r="CB459" s="155"/>
      <c r="CC459" s="154"/>
      <c r="CD459" s="154"/>
      <c r="CE459" s="155"/>
      <c r="CF459" s="155"/>
      <c r="CG459" s="155"/>
      <c r="CH459" s="154"/>
      <c r="CI459" s="154"/>
      <c r="CJ459" s="155"/>
      <c r="CK459" s="155"/>
      <c r="CL459" s="155"/>
      <c r="CM459" s="154"/>
      <c r="CN459" s="154"/>
      <c r="CO459" s="155"/>
      <c r="CP459" s="155"/>
      <c r="CQ459" s="155"/>
      <c r="CR459" s="154"/>
    </row>
    <row r="460" spans="1:96" ht="13.5" x14ac:dyDescent="0.3">
      <c r="A460" s="154"/>
      <c r="B460" s="154"/>
      <c r="C460" s="154"/>
      <c r="D460" s="154"/>
      <c r="E460" s="154"/>
      <c r="F460" s="154"/>
      <c r="G460" s="154"/>
      <c r="H460" s="154"/>
      <c r="I460" s="154"/>
      <c r="J460" s="154"/>
      <c r="K460" s="154"/>
      <c r="L460" s="154"/>
      <c r="M460" s="2">
        <v>1.19E-9</v>
      </c>
      <c r="N460" s="2">
        <v>2.4063763594199998</v>
      </c>
      <c r="O460" s="2">
        <v>18635.928454536199</v>
      </c>
      <c r="P460" s="2">
        <f t="shared" si="42"/>
        <v>-1.1159278210691732E-9</v>
      </c>
      <c r="Q460" s="154"/>
      <c r="R460" s="155"/>
      <c r="S460" s="155"/>
      <c r="T460" s="155"/>
      <c r="U460" s="154"/>
      <c r="V460" s="154"/>
      <c r="W460" s="155"/>
      <c r="X460" s="155"/>
      <c r="Y460" s="155"/>
      <c r="Z460" s="154"/>
      <c r="AA460" s="154"/>
      <c r="AB460" s="155"/>
      <c r="AC460" s="155"/>
      <c r="AD460" s="155"/>
      <c r="AE460" s="154"/>
      <c r="AF460" s="154"/>
      <c r="AG460" s="155"/>
      <c r="AH460" s="155"/>
      <c r="AI460" s="155"/>
      <c r="AJ460" s="154"/>
      <c r="AK460" s="154"/>
      <c r="AL460" s="155"/>
      <c r="AM460" s="155"/>
      <c r="AN460" s="155"/>
      <c r="AO460" s="154"/>
      <c r="AP460" s="154"/>
      <c r="AQ460" s="155"/>
      <c r="AR460" s="155"/>
      <c r="AS460" s="155"/>
      <c r="AT460" s="154"/>
      <c r="AU460" s="154"/>
      <c r="AV460" s="155"/>
      <c r="AW460" s="155"/>
      <c r="AX460" s="155"/>
      <c r="AY460" s="154"/>
      <c r="AZ460" s="154"/>
      <c r="BA460" s="155"/>
      <c r="BB460" s="155"/>
      <c r="BC460" s="155"/>
      <c r="BD460" s="154"/>
      <c r="BE460" s="154"/>
      <c r="BF460" s="155"/>
      <c r="BG460" s="155"/>
      <c r="BH460" s="155"/>
      <c r="BI460" s="154"/>
      <c r="BJ460" s="154"/>
      <c r="BK460" s="155"/>
      <c r="BL460" s="155"/>
      <c r="BM460" s="155"/>
      <c r="BN460" s="154"/>
      <c r="BO460" s="2"/>
      <c r="BP460" s="2">
        <v>6.9E-10</v>
      </c>
      <c r="BQ460" s="2">
        <v>5.3436373867100002</v>
      </c>
      <c r="BR460" s="2">
        <v>66813.564835733196</v>
      </c>
      <c r="BS460" s="2">
        <f t="shared" si="43"/>
        <v>-6.3820914146626625E-10</v>
      </c>
      <c r="BT460" s="154"/>
      <c r="BU460" s="155"/>
      <c r="BV460" s="155"/>
      <c r="BW460" s="155"/>
      <c r="BX460" s="154"/>
      <c r="BY460" s="154"/>
      <c r="BZ460" s="155"/>
      <c r="CA460" s="155"/>
      <c r="CB460" s="155"/>
      <c r="CC460" s="154"/>
      <c r="CD460" s="154"/>
      <c r="CE460" s="155"/>
      <c r="CF460" s="155"/>
      <c r="CG460" s="155"/>
      <c r="CH460" s="154"/>
      <c r="CI460" s="154"/>
      <c r="CJ460" s="155"/>
      <c r="CK460" s="155"/>
      <c r="CL460" s="155"/>
      <c r="CM460" s="154"/>
      <c r="CN460" s="154"/>
      <c r="CO460" s="155"/>
      <c r="CP460" s="155"/>
      <c r="CQ460" s="155"/>
      <c r="CR460" s="154"/>
    </row>
    <row r="461" spans="1:96" ht="13.5" x14ac:dyDescent="0.3">
      <c r="A461" s="154"/>
      <c r="B461" s="154"/>
      <c r="C461" s="154"/>
      <c r="D461" s="154"/>
      <c r="E461" s="154"/>
      <c r="F461" s="154"/>
      <c r="G461" s="154"/>
      <c r="H461" s="154"/>
      <c r="I461" s="154"/>
      <c r="J461" s="154"/>
      <c r="K461" s="154"/>
      <c r="L461" s="154"/>
      <c r="M461" s="2">
        <v>1.15E-9</v>
      </c>
      <c r="N461" s="2">
        <v>0.23374479050999999</v>
      </c>
      <c r="O461" s="2">
        <v>418.92439890060001</v>
      </c>
      <c r="P461" s="2">
        <f t="shared" si="42"/>
        <v>8.3775989439923667E-10</v>
      </c>
      <c r="Q461" s="154"/>
      <c r="R461" s="155"/>
      <c r="S461" s="155"/>
      <c r="T461" s="155"/>
      <c r="U461" s="154"/>
      <c r="V461" s="154"/>
      <c r="W461" s="155"/>
      <c r="X461" s="155"/>
      <c r="Y461" s="155"/>
      <c r="Z461" s="154"/>
      <c r="AA461" s="154"/>
      <c r="AB461" s="155"/>
      <c r="AC461" s="155"/>
      <c r="AD461" s="155"/>
      <c r="AE461" s="154"/>
      <c r="AF461" s="154"/>
      <c r="AG461" s="155"/>
      <c r="AH461" s="155"/>
      <c r="AI461" s="155"/>
      <c r="AJ461" s="154"/>
      <c r="AK461" s="154"/>
      <c r="AL461" s="155"/>
      <c r="AM461" s="155"/>
      <c r="AN461" s="155"/>
      <c r="AO461" s="154"/>
      <c r="AP461" s="154"/>
      <c r="AQ461" s="155"/>
      <c r="AR461" s="155"/>
      <c r="AS461" s="155"/>
      <c r="AT461" s="154"/>
      <c r="AU461" s="154"/>
      <c r="AV461" s="155"/>
      <c r="AW461" s="155"/>
      <c r="AX461" s="155"/>
      <c r="AY461" s="154"/>
      <c r="AZ461" s="154"/>
      <c r="BA461" s="155"/>
      <c r="BB461" s="155"/>
      <c r="BC461" s="155"/>
      <c r="BD461" s="154"/>
      <c r="BE461" s="154"/>
      <c r="BF461" s="155"/>
      <c r="BG461" s="155"/>
      <c r="BH461" s="155"/>
      <c r="BI461" s="154"/>
      <c r="BJ461" s="154"/>
      <c r="BK461" s="155"/>
      <c r="BL461" s="155"/>
      <c r="BM461" s="155"/>
      <c r="BN461" s="154"/>
      <c r="BO461" s="2"/>
      <c r="BP461" s="2">
        <v>5.7E-10</v>
      </c>
      <c r="BQ461" s="2">
        <v>5.4277050100700004</v>
      </c>
      <c r="BR461" s="2">
        <v>310145.15282392298</v>
      </c>
      <c r="BS461" s="2">
        <f t="shared" si="43"/>
        <v>-4.9561126847717877E-10</v>
      </c>
      <c r="BT461" s="154"/>
      <c r="BU461" s="155"/>
      <c r="BV461" s="155"/>
      <c r="BW461" s="155"/>
      <c r="BX461" s="154"/>
      <c r="BY461" s="154"/>
      <c r="BZ461" s="155"/>
      <c r="CA461" s="155"/>
      <c r="CB461" s="155"/>
      <c r="CC461" s="154"/>
      <c r="CD461" s="154"/>
      <c r="CE461" s="155"/>
      <c r="CF461" s="155"/>
      <c r="CG461" s="155"/>
      <c r="CH461" s="154"/>
      <c r="CI461" s="154"/>
      <c r="CJ461" s="155"/>
      <c r="CK461" s="155"/>
      <c r="CL461" s="155"/>
      <c r="CM461" s="154"/>
      <c r="CN461" s="154"/>
      <c r="CO461" s="155"/>
      <c r="CP461" s="155"/>
      <c r="CQ461" s="155"/>
      <c r="CR461" s="154"/>
    </row>
    <row r="462" spans="1:96" ht="13.5" x14ac:dyDescent="0.3">
      <c r="A462" s="154"/>
      <c r="B462" s="154"/>
      <c r="C462" s="154"/>
      <c r="D462" s="154"/>
      <c r="E462" s="154"/>
      <c r="F462" s="154"/>
      <c r="G462" s="154"/>
      <c r="H462" s="154"/>
      <c r="I462" s="154"/>
      <c r="J462" s="154"/>
      <c r="K462" s="154"/>
      <c r="L462" s="154"/>
      <c r="M462" s="2">
        <v>1.2199999999999999E-9</v>
      </c>
      <c r="N462" s="2">
        <v>0.93575234049</v>
      </c>
      <c r="O462" s="2">
        <v>24492.406113651501</v>
      </c>
      <c r="P462" s="2">
        <f t="shared" si="42"/>
        <v>-1.1840344958242391E-9</v>
      </c>
      <c r="Q462" s="154"/>
      <c r="R462" s="155"/>
      <c r="S462" s="155"/>
      <c r="T462" s="155"/>
      <c r="U462" s="154"/>
      <c r="V462" s="154"/>
      <c r="W462" s="155"/>
      <c r="X462" s="155"/>
      <c r="Y462" s="155"/>
      <c r="Z462" s="154"/>
      <c r="AA462" s="154"/>
      <c r="AB462" s="155"/>
      <c r="AC462" s="155"/>
      <c r="AD462" s="155"/>
      <c r="AE462" s="154"/>
      <c r="AF462" s="154"/>
      <c r="AG462" s="155"/>
      <c r="AH462" s="155"/>
      <c r="AI462" s="155"/>
      <c r="AJ462" s="154"/>
      <c r="AK462" s="154"/>
      <c r="AL462" s="155"/>
      <c r="AM462" s="155"/>
      <c r="AN462" s="155"/>
      <c r="AO462" s="154"/>
      <c r="AP462" s="154"/>
      <c r="AQ462" s="155"/>
      <c r="AR462" s="155"/>
      <c r="AS462" s="155"/>
      <c r="AT462" s="154"/>
      <c r="AU462" s="154"/>
      <c r="AV462" s="155"/>
      <c r="AW462" s="155"/>
      <c r="AX462" s="155"/>
      <c r="AY462" s="154"/>
      <c r="AZ462" s="154"/>
      <c r="BA462" s="155"/>
      <c r="BB462" s="155"/>
      <c r="BC462" s="155"/>
      <c r="BD462" s="154"/>
      <c r="BE462" s="154"/>
      <c r="BF462" s="155"/>
      <c r="BG462" s="155"/>
      <c r="BH462" s="155"/>
      <c r="BI462" s="154"/>
      <c r="BJ462" s="154"/>
      <c r="BK462" s="155"/>
      <c r="BL462" s="155"/>
      <c r="BM462" s="155"/>
      <c r="BN462" s="154"/>
      <c r="BO462" s="2"/>
      <c r="BP462" s="2">
        <v>5.3000000000000003E-10</v>
      </c>
      <c r="BQ462" s="2">
        <v>1.17760296075</v>
      </c>
      <c r="BR462" s="2">
        <v>149.56319713459999</v>
      </c>
      <c r="BS462" s="2">
        <f t="shared" si="43"/>
        <v>-4.7367786190739323E-10</v>
      </c>
      <c r="BT462" s="154"/>
      <c r="BU462" s="155"/>
      <c r="BV462" s="155"/>
      <c r="BW462" s="155"/>
      <c r="BX462" s="154"/>
      <c r="BY462" s="154"/>
      <c r="BZ462" s="155"/>
      <c r="CA462" s="155"/>
      <c r="CB462" s="155"/>
      <c r="CC462" s="154"/>
      <c r="CD462" s="154"/>
      <c r="CE462" s="155"/>
      <c r="CF462" s="155"/>
      <c r="CG462" s="155"/>
      <c r="CH462" s="154"/>
      <c r="CI462" s="154"/>
      <c r="CJ462" s="155"/>
      <c r="CK462" s="155"/>
      <c r="CL462" s="155"/>
      <c r="CM462" s="154"/>
      <c r="CN462" s="154"/>
      <c r="CO462" s="155"/>
      <c r="CP462" s="155"/>
      <c r="CQ462" s="155"/>
      <c r="CR462" s="154"/>
    </row>
    <row r="463" spans="1:96" ht="13.5" x14ac:dyDescent="0.3">
      <c r="A463" s="154"/>
      <c r="B463" s="154"/>
      <c r="C463" s="154"/>
      <c r="D463" s="154"/>
      <c r="E463" s="154"/>
      <c r="F463" s="154"/>
      <c r="G463" s="154"/>
      <c r="H463" s="154"/>
      <c r="I463" s="154"/>
      <c r="J463" s="154"/>
      <c r="K463" s="154"/>
      <c r="L463" s="154"/>
      <c r="M463" s="2">
        <v>1.15E-9</v>
      </c>
      <c r="N463" s="2">
        <v>4.58880032176</v>
      </c>
      <c r="O463" s="2">
        <v>26709.646942413401</v>
      </c>
      <c r="P463" s="2">
        <f t="shared" si="42"/>
        <v>1.740326403021227E-10</v>
      </c>
      <c r="Q463" s="154"/>
      <c r="R463" s="155"/>
      <c r="S463" s="155"/>
      <c r="T463" s="155"/>
      <c r="U463" s="154"/>
      <c r="V463" s="154"/>
      <c r="W463" s="155"/>
      <c r="X463" s="155"/>
      <c r="Y463" s="155"/>
      <c r="Z463" s="154"/>
      <c r="AA463" s="154"/>
      <c r="AB463" s="155"/>
      <c r="AC463" s="155"/>
      <c r="AD463" s="155"/>
      <c r="AE463" s="154"/>
      <c r="AF463" s="154"/>
      <c r="AG463" s="155"/>
      <c r="AH463" s="155"/>
      <c r="AI463" s="155"/>
      <c r="AJ463" s="154"/>
      <c r="AK463" s="154"/>
      <c r="AL463" s="155"/>
      <c r="AM463" s="155"/>
      <c r="AN463" s="155"/>
      <c r="AO463" s="154"/>
      <c r="AP463" s="154"/>
      <c r="AQ463" s="155"/>
      <c r="AR463" s="155"/>
      <c r="AS463" s="155"/>
      <c r="AT463" s="154"/>
      <c r="AU463" s="154"/>
      <c r="AV463" s="155"/>
      <c r="AW463" s="155"/>
      <c r="AX463" s="155"/>
      <c r="AY463" s="154"/>
      <c r="AZ463" s="154"/>
      <c r="BA463" s="155"/>
      <c r="BB463" s="155"/>
      <c r="BC463" s="155"/>
      <c r="BD463" s="154"/>
      <c r="BE463" s="154"/>
      <c r="BF463" s="155"/>
      <c r="BG463" s="155"/>
      <c r="BH463" s="155"/>
      <c r="BI463" s="154"/>
      <c r="BJ463" s="154"/>
      <c r="BK463" s="155"/>
      <c r="BL463" s="155"/>
      <c r="BM463" s="155"/>
      <c r="BN463" s="154"/>
      <c r="BO463" s="2"/>
      <c r="BP463" s="2">
        <v>6.0999999999999996E-10</v>
      </c>
      <c r="BQ463" s="2">
        <v>4.0209088721099997</v>
      </c>
      <c r="BR463" s="2">
        <v>34596.364654652403</v>
      </c>
      <c r="BS463" s="2">
        <f t="shared" si="43"/>
        <v>5.5065381938915898E-10</v>
      </c>
      <c r="BT463" s="154"/>
      <c r="BU463" s="155"/>
      <c r="BV463" s="155"/>
      <c r="BW463" s="155"/>
      <c r="BX463" s="154"/>
      <c r="BY463" s="154"/>
      <c r="BZ463" s="155"/>
      <c r="CA463" s="155"/>
      <c r="CB463" s="155"/>
      <c r="CC463" s="154"/>
      <c r="CD463" s="154"/>
      <c r="CE463" s="155"/>
      <c r="CF463" s="155"/>
      <c r="CG463" s="155"/>
      <c r="CH463" s="154"/>
      <c r="CI463" s="154"/>
      <c r="CJ463" s="155"/>
      <c r="CK463" s="155"/>
      <c r="CL463" s="155"/>
      <c r="CM463" s="154"/>
      <c r="CN463" s="154"/>
      <c r="CO463" s="155"/>
      <c r="CP463" s="155"/>
      <c r="CQ463" s="155"/>
      <c r="CR463" s="154"/>
    </row>
    <row r="464" spans="1:96" ht="13.5" x14ac:dyDescent="0.3">
      <c r="A464" s="154"/>
      <c r="B464" s="154"/>
      <c r="C464" s="154"/>
      <c r="D464" s="154"/>
      <c r="E464" s="154"/>
      <c r="F464" s="154"/>
      <c r="G464" s="154"/>
      <c r="H464" s="154"/>
      <c r="I464" s="154"/>
      <c r="J464" s="154"/>
      <c r="K464" s="154"/>
      <c r="L464" s="154"/>
      <c r="M464" s="2">
        <v>1.3000000000000001E-9</v>
      </c>
      <c r="N464" s="2">
        <v>4.8553925099999997</v>
      </c>
      <c r="O464" s="2">
        <v>22345.260376108199</v>
      </c>
      <c r="P464" s="2">
        <f t="shared" si="42"/>
        <v>-1.2691096019954449E-9</v>
      </c>
      <c r="Q464" s="154"/>
      <c r="R464" s="155"/>
      <c r="S464" s="155"/>
      <c r="T464" s="155"/>
      <c r="U464" s="154"/>
      <c r="V464" s="154"/>
      <c r="W464" s="155"/>
      <c r="X464" s="155"/>
      <c r="Y464" s="155"/>
      <c r="Z464" s="154"/>
      <c r="AA464" s="154"/>
      <c r="AB464" s="155"/>
      <c r="AC464" s="155"/>
      <c r="AD464" s="155"/>
      <c r="AE464" s="154"/>
      <c r="AF464" s="154"/>
      <c r="AG464" s="155"/>
      <c r="AH464" s="155"/>
      <c r="AI464" s="155"/>
      <c r="AJ464" s="154"/>
      <c r="AK464" s="154"/>
      <c r="AL464" s="155"/>
      <c r="AM464" s="155"/>
      <c r="AN464" s="155"/>
      <c r="AO464" s="154"/>
      <c r="AP464" s="154"/>
      <c r="AQ464" s="155"/>
      <c r="AR464" s="155"/>
      <c r="AS464" s="155"/>
      <c r="AT464" s="154"/>
      <c r="AU464" s="154"/>
      <c r="AV464" s="155"/>
      <c r="AW464" s="155"/>
      <c r="AX464" s="155"/>
      <c r="AY464" s="154"/>
      <c r="AZ464" s="154"/>
      <c r="BA464" s="155"/>
      <c r="BB464" s="155"/>
      <c r="BC464" s="155"/>
      <c r="BD464" s="154"/>
      <c r="BE464" s="154"/>
      <c r="BF464" s="155"/>
      <c r="BG464" s="155"/>
      <c r="BH464" s="155"/>
      <c r="BI464" s="154"/>
      <c r="BJ464" s="154"/>
      <c r="BK464" s="155"/>
      <c r="BL464" s="155"/>
      <c r="BM464" s="155"/>
      <c r="BN464" s="154"/>
      <c r="BO464" s="2"/>
      <c r="BP464" s="2">
        <v>4.8999999999999996E-10</v>
      </c>
      <c r="BQ464" s="2">
        <v>4.1836132051600003</v>
      </c>
      <c r="BR464" s="2">
        <v>18606.4989460002</v>
      </c>
      <c r="BS464" s="2">
        <f t="shared" si="43"/>
        <v>4.0691063076920504E-11</v>
      </c>
      <c r="BT464" s="154"/>
      <c r="BU464" s="155"/>
      <c r="BV464" s="155"/>
      <c r="BW464" s="155"/>
      <c r="BX464" s="154"/>
      <c r="BY464" s="154"/>
      <c r="BZ464" s="155"/>
      <c r="CA464" s="155"/>
      <c r="CB464" s="155"/>
      <c r="CC464" s="154"/>
      <c r="CD464" s="154"/>
      <c r="CE464" s="155"/>
      <c r="CF464" s="155"/>
      <c r="CG464" s="155"/>
      <c r="CH464" s="154"/>
      <c r="CI464" s="154"/>
      <c r="CJ464" s="155"/>
      <c r="CK464" s="155"/>
      <c r="CL464" s="155"/>
      <c r="CM464" s="154"/>
      <c r="CN464" s="154"/>
      <c r="CO464" s="155"/>
      <c r="CP464" s="155"/>
      <c r="CQ464" s="155"/>
      <c r="CR464" s="154"/>
    </row>
    <row r="465" spans="1:96" ht="13.5" x14ac:dyDescent="0.3">
      <c r="A465" s="154"/>
      <c r="B465" s="154"/>
      <c r="C465" s="154"/>
      <c r="D465" s="154"/>
      <c r="E465" s="154"/>
      <c r="F465" s="154"/>
      <c r="G465" s="154"/>
      <c r="H465" s="154"/>
      <c r="I465" s="154"/>
      <c r="J465" s="154"/>
      <c r="K465" s="154"/>
      <c r="L465" s="154"/>
      <c r="M465" s="2">
        <v>1.3999999999999999E-9</v>
      </c>
      <c r="N465" s="2">
        <v>1.09413073202</v>
      </c>
      <c r="O465" s="2">
        <v>44809.650200863398</v>
      </c>
      <c r="P465" s="2">
        <f t="shared" si="42"/>
        <v>1.3989740728040864E-9</v>
      </c>
      <c r="Q465" s="154"/>
      <c r="R465" s="155"/>
      <c r="S465" s="155"/>
      <c r="T465" s="155"/>
      <c r="U465" s="154"/>
      <c r="V465" s="154"/>
      <c r="W465" s="155"/>
      <c r="X465" s="155"/>
      <c r="Y465" s="155"/>
      <c r="Z465" s="154"/>
      <c r="AA465" s="154"/>
      <c r="AB465" s="155"/>
      <c r="AC465" s="155"/>
      <c r="AD465" s="155"/>
      <c r="AE465" s="154"/>
      <c r="AF465" s="154"/>
      <c r="AG465" s="155"/>
      <c r="AH465" s="155"/>
      <c r="AI465" s="155"/>
      <c r="AJ465" s="154"/>
      <c r="AK465" s="154"/>
      <c r="AL465" s="155"/>
      <c r="AM465" s="155"/>
      <c r="AN465" s="155"/>
      <c r="AO465" s="154"/>
      <c r="AP465" s="154"/>
      <c r="AQ465" s="155"/>
      <c r="AR465" s="155"/>
      <c r="AS465" s="155"/>
      <c r="AT465" s="154"/>
      <c r="AU465" s="154"/>
      <c r="AV465" s="155"/>
      <c r="AW465" s="155"/>
      <c r="AX465" s="155"/>
      <c r="AY465" s="154"/>
      <c r="AZ465" s="154"/>
      <c r="BA465" s="155"/>
      <c r="BB465" s="155"/>
      <c r="BC465" s="155"/>
      <c r="BD465" s="154"/>
      <c r="BE465" s="154"/>
      <c r="BF465" s="155"/>
      <c r="BG465" s="155"/>
      <c r="BH465" s="155"/>
      <c r="BI465" s="154"/>
      <c r="BJ465" s="154"/>
      <c r="BK465" s="155"/>
      <c r="BL465" s="155"/>
      <c r="BM465" s="155"/>
      <c r="BN465" s="154"/>
      <c r="BO465" s="2"/>
      <c r="BP465" s="2">
        <v>5.4999999999999996E-10</v>
      </c>
      <c r="BQ465" s="2">
        <v>0.83886167974000003</v>
      </c>
      <c r="BR465" s="2">
        <v>20452.8694122218</v>
      </c>
      <c r="BS465" s="2">
        <f t="shared" si="43"/>
        <v>5.4984935590685955E-10</v>
      </c>
      <c r="BT465" s="154"/>
      <c r="BU465" s="155"/>
      <c r="BV465" s="155"/>
      <c r="BW465" s="155"/>
      <c r="BX465" s="154"/>
      <c r="BY465" s="154"/>
      <c r="BZ465" s="155"/>
      <c r="CA465" s="155"/>
      <c r="CB465" s="155"/>
      <c r="CC465" s="154"/>
      <c r="CD465" s="154"/>
      <c r="CE465" s="155"/>
      <c r="CF465" s="155"/>
      <c r="CG465" s="155"/>
      <c r="CH465" s="154"/>
      <c r="CI465" s="154"/>
      <c r="CJ465" s="155"/>
      <c r="CK465" s="155"/>
      <c r="CL465" s="155"/>
      <c r="CM465" s="154"/>
      <c r="CN465" s="154"/>
      <c r="CO465" s="155"/>
      <c r="CP465" s="155"/>
      <c r="CQ465" s="155"/>
      <c r="CR465" s="154"/>
    </row>
    <row r="466" spans="1:96" ht="13.5" x14ac:dyDescent="0.3">
      <c r="A466" s="154"/>
      <c r="B466" s="154"/>
      <c r="C466" s="154"/>
      <c r="D466" s="154"/>
      <c r="E466" s="154"/>
      <c r="F466" s="154"/>
      <c r="G466" s="154"/>
      <c r="H466" s="154"/>
      <c r="I466" s="154"/>
      <c r="J466" s="154"/>
      <c r="K466" s="154"/>
      <c r="L466" s="154"/>
      <c r="M466" s="2">
        <v>1.1200000000000001E-9</v>
      </c>
      <c r="N466" s="2">
        <v>6.05401806281</v>
      </c>
      <c r="O466" s="2">
        <v>433.71173787679999</v>
      </c>
      <c r="P466" s="2">
        <f t="shared" si="42"/>
        <v>9.6523906578145504E-10</v>
      </c>
      <c r="Q466" s="154"/>
      <c r="R466" s="155"/>
      <c r="S466" s="155"/>
      <c r="T466" s="155"/>
      <c r="U466" s="154"/>
      <c r="V466" s="154"/>
      <c r="W466" s="155"/>
      <c r="X466" s="155"/>
      <c r="Y466" s="155"/>
      <c r="Z466" s="154"/>
      <c r="AA466" s="154"/>
      <c r="AB466" s="155"/>
      <c r="AC466" s="155"/>
      <c r="AD466" s="155"/>
      <c r="AE466" s="154"/>
      <c r="AF466" s="154"/>
      <c r="AG466" s="155"/>
      <c r="AH466" s="155"/>
      <c r="AI466" s="155"/>
      <c r="AJ466" s="154"/>
      <c r="AK466" s="154"/>
      <c r="AL466" s="155"/>
      <c r="AM466" s="155"/>
      <c r="AN466" s="155"/>
      <c r="AO466" s="154"/>
      <c r="AP466" s="154"/>
      <c r="AQ466" s="155"/>
      <c r="AR466" s="155"/>
      <c r="AS466" s="155"/>
      <c r="AT466" s="154"/>
      <c r="AU466" s="154"/>
      <c r="AV466" s="155"/>
      <c r="AW466" s="155"/>
      <c r="AX466" s="155"/>
      <c r="AY466" s="154"/>
      <c r="AZ466" s="154"/>
      <c r="BA466" s="155"/>
      <c r="BB466" s="155"/>
      <c r="BC466" s="155"/>
      <c r="BD466" s="154"/>
      <c r="BE466" s="154"/>
      <c r="BF466" s="155"/>
      <c r="BG466" s="155"/>
      <c r="BH466" s="155"/>
      <c r="BI466" s="154"/>
      <c r="BJ466" s="154"/>
      <c r="BK466" s="155"/>
      <c r="BL466" s="155"/>
      <c r="BM466" s="155"/>
      <c r="BN466" s="154"/>
      <c r="BO466" s="2"/>
      <c r="BP466" s="2">
        <v>5.0000000000000003E-10</v>
      </c>
      <c r="BQ466" s="2">
        <v>1.4632733195800001</v>
      </c>
      <c r="BR466" s="2">
        <v>37455.726495974399</v>
      </c>
      <c r="BS466" s="2">
        <f t="shared" si="43"/>
        <v>4.7031926374112667E-10</v>
      </c>
      <c r="BT466" s="154"/>
      <c r="BU466" s="155"/>
      <c r="BV466" s="155"/>
      <c r="BW466" s="155"/>
      <c r="BX466" s="154"/>
      <c r="BY466" s="154"/>
      <c r="BZ466" s="155"/>
      <c r="CA466" s="155"/>
      <c r="CB466" s="155"/>
      <c r="CC466" s="154"/>
      <c r="CD466" s="154"/>
      <c r="CE466" s="155"/>
      <c r="CF466" s="155"/>
      <c r="CG466" s="155"/>
      <c r="CH466" s="154"/>
      <c r="CI466" s="154"/>
      <c r="CJ466" s="155"/>
      <c r="CK466" s="155"/>
      <c r="CL466" s="155"/>
      <c r="CM466" s="154"/>
      <c r="CN466" s="154"/>
      <c r="CO466" s="155"/>
      <c r="CP466" s="155"/>
      <c r="CQ466" s="155"/>
      <c r="CR466" s="154"/>
    </row>
    <row r="467" spans="1:96" ht="13.5" x14ac:dyDescent="0.3">
      <c r="A467" s="154"/>
      <c r="B467" s="154"/>
      <c r="C467" s="154"/>
      <c r="D467" s="154"/>
      <c r="E467" s="154"/>
      <c r="F467" s="154"/>
      <c r="G467" s="154"/>
      <c r="H467" s="154"/>
      <c r="I467" s="154"/>
      <c r="J467" s="154"/>
      <c r="K467" s="154"/>
      <c r="L467" s="154"/>
      <c r="M467" s="2">
        <v>1.0399999999999999E-9</v>
      </c>
      <c r="N467" s="2">
        <v>1.5493154060200001</v>
      </c>
      <c r="O467" s="2">
        <v>127.9515330346</v>
      </c>
      <c r="P467" s="2">
        <f t="shared" si="42"/>
        <v>-9.1962609444383781E-10</v>
      </c>
      <c r="Q467" s="154"/>
      <c r="R467" s="155"/>
      <c r="S467" s="155"/>
      <c r="T467" s="155"/>
      <c r="U467" s="154"/>
      <c r="V467" s="154"/>
      <c r="W467" s="155"/>
      <c r="X467" s="155"/>
      <c r="Y467" s="155"/>
      <c r="Z467" s="154"/>
      <c r="AA467" s="154"/>
      <c r="AB467" s="155"/>
      <c r="AC467" s="155"/>
      <c r="AD467" s="155"/>
      <c r="AE467" s="154"/>
      <c r="AF467" s="154"/>
      <c r="AG467" s="155"/>
      <c r="AH467" s="155"/>
      <c r="AI467" s="155"/>
      <c r="AJ467" s="154"/>
      <c r="AK467" s="154"/>
      <c r="AL467" s="155"/>
      <c r="AM467" s="155"/>
      <c r="AN467" s="155"/>
      <c r="AO467" s="154"/>
      <c r="AP467" s="154"/>
      <c r="AQ467" s="155"/>
      <c r="AR467" s="155"/>
      <c r="AS467" s="155"/>
      <c r="AT467" s="154"/>
      <c r="AU467" s="154"/>
      <c r="AV467" s="155"/>
      <c r="AW467" s="155"/>
      <c r="AX467" s="155"/>
      <c r="AY467" s="154"/>
      <c r="AZ467" s="154"/>
      <c r="BA467" s="155"/>
      <c r="BB467" s="155"/>
      <c r="BC467" s="155"/>
      <c r="BD467" s="154"/>
      <c r="BE467" s="154"/>
      <c r="BF467" s="155"/>
      <c r="BG467" s="155"/>
      <c r="BH467" s="155"/>
      <c r="BI467" s="154"/>
      <c r="BJ467" s="154"/>
      <c r="BK467" s="155"/>
      <c r="BL467" s="155"/>
      <c r="BM467" s="155"/>
      <c r="BN467" s="154"/>
      <c r="BO467" s="2"/>
      <c r="BP467" s="2">
        <v>4.8E-10</v>
      </c>
      <c r="BQ467" s="2">
        <v>4.5385472716699997</v>
      </c>
      <c r="BR467" s="2">
        <v>29822.783236324201</v>
      </c>
      <c r="BS467" s="2">
        <f t="shared" si="43"/>
        <v>1.866620815163361E-10</v>
      </c>
      <c r="BT467" s="154"/>
      <c r="BU467" s="155"/>
      <c r="BV467" s="155"/>
      <c r="BW467" s="155"/>
      <c r="BX467" s="154"/>
      <c r="BY467" s="154"/>
      <c r="BZ467" s="155"/>
      <c r="CA467" s="155"/>
      <c r="CB467" s="155"/>
      <c r="CC467" s="154"/>
      <c r="CD467" s="154"/>
      <c r="CE467" s="155"/>
      <c r="CF467" s="155"/>
      <c r="CG467" s="155"/>
      <c r="CH467" s="154"/>
      <c r="CI467" s="154"/>
      <c r="CJ467" s="155"/>
      <c r="CK467" s="155"/>
      <c r="CL467" s="155"/>
      <c r="CM467" s="154"/>
      <c r="CN467" s="154"/>
      <c r="CO467" s="155"/>
      <c r="CP467" s="155"/>
      <c r="CQ467" s="155"/>
      <c r="CR467" s="154"/>
    </row>
    <row r="468" spans="1:96" ht="13.5" x14ac:dyDescent="0.3">
      <c r="A468" s="154"/>
      <c r="B468" s="154"/>
      <c r="C468" s="154"/>
      <c r="D468" s="154"/>
      <c r="E468" s="154"/>
      <c r="F468" s="154"/>
      <c r="G468" s="154"/>
      <c r="H468" s="154"/>
      <c r="I468" s="154"/>
      <c r="J468" s="154"/>
      <c r="K468" s="154"/>
      <c r="L468" s="154"/>
      <c r="M468" s="2">
        <v>1.0500000000000001E-9</v>
      </c>
      <c r="N468" s="2">
        <v>4.8262085888800001</v>
      </c>
      <c r="O468" s="2">
        <v>33794.543723528601</v>
      </c>
      <c r="P468" s="2">
        <f t="shared" si="42"/>
        <v>7.3653844343298566E-10</v>
      </c>
      <c r="Q468" s="154"/>
      <c r="R468" s="155"/>
      <c r="S468" s="155"/>
      <c r="T468" s="155"/>
      <c r="U468" s="154"/>
      <c r="V468" s="154"/>
      <c r="W468" s="155"/>
      <c r="X468" s="155"/>
      <c r="Y468" s="155"/>
      <c r="Z468" s="154"/>
      <c r="AA468" s="154"/>
      <c r="AB468" s="155"/>
      <c r="AC468" s="155"/>
      <c r="AD468" s="155"/>
      <c r="AE468" s="154"/>
      <c r="AF468" s="154"/>
      <c r="AG468" s="155"/>
      <c r="AH468" s="155"/>
      <c r="AI468" s="155"/>
      <c r="AJ468" s="154"/>
      <c r="AK468" s="154"/>
      <c r="AL468" s="155"/>
      <c r="AM468" s="155"/>
      <c r="AN468" s="155"/>
      <c r="AO468" s="154"/>
      <c r="AP468" s="154"/>
      <c r="AQ468" s="155"/>
      <c r="AR468" s="155"/>
      <c r="AS468" s="155"/>
      <c r="AT468" s="154"/>
      <c r="AU468" s="154"/>
      <c r="AV468" s="155"/>
      <c r="AW468" s="155"/>
      <c r="AX468" s="155"/>
      <c r="AY468" s="154"/>
      <c r="AZ468" s="154"/>
      <c r="BA468" s="155"/>
      <c r="BB468" s="155"/>
      <c r="BC468" s="155"/>
      <c r="BD468" s="154"/>
      <c r="BE468" s="154"/>
      <c r="BF468" s="155"/>
      <c r="BG468" s="155"/>
      <c r="BH468" s="155"/>
      <c r="BI468" s="154"/>
      <c r="BJ468" s="154"/>
      <c r="BK468" s="155"/>
      <c r="BL468" s="155"/>
      <c r="BM468" s="155"/>
      <c r="BN468" s="154"/>
      <c r="BO468" s="2"/>
      <c r="BP468" s="2">
        <v>5.7999999999999996E-10</v>
      </c>
      <c r="BQ468" s="2">
        <v>3.34847975377</v>
      </c>
      <c r="BR468" s="2">
        <v>33990.618344286202</v>
      </c>
      <c r="BS468" s="2">
        <f t="shared" si="43"/>
        <v>-4.6474649900144684E-10</v>
      </c>
      <c r="BT468" s="154"/>
      <c r="BU468" s="155"/>
      <c r="BV468" s="155"/>
      <c r="BW468" s="155"/>
      <c r="BX468" s="154"/>
      <c r="BY468" s="154"/>
      <c r="BZ468" s="155"/>
      <c r="CA468" s="155"/>
      <c r="CB468" s="155"/>
      <c r="CC468" s="154"/>
      <c r="CD468" s="154"/>
      <c r="CE468" s="155"/>
      <c r="CF468" s="155"/>
      <c r="CG468" s="155"/>
      <c r="CH468" s="154"/>
      <c r="CI468" s="154"/>
      <c r="CJ468" s="155"/>
      <c r="CK468" s="155"/>
      <c r="CL468" s="155"/>
      <c r="CM468" s="154"/>
      <c r="CN468" s="154"/>
      <c r="CO468" s="155"/>
      <c r="CP468" s="155"/>
      <c r="CQ468" s="155"/>
      <c r="CR468" s="154"/>
    </row>
    <row r="469" spans="1:96" ht="13.5" x14ac:dyDescent="0.3">
      <c r="A469" s="154"/>
      <c r="B469" s="154"/>
      <c r="C469" s="154"/>
      <c r="D469" s="154"/>
      <c r="E469" s="154"/>
      <c r="F469" s="154"/>
      <c r="G469" s="154"/>
      <c r="H469" s="154"/>
      <c r="I469" s="154"/>
      <c r="J469" s="154"/>
      <c r="K469" s="154"/>
      <c r="L469" s="154"/>
      <c r="M469" s="2">
        <v>1.02E-9</v>
      </c>
      <c r="N469" s="2">
        <v>4.1244849739099996</v>
      </c>
      <c r="O469" s="2">
        <v>15664.0355227085</v>
      </c>
      <c r="P469" s="2">
        <f t="shared" si="42"/>
        <v>6.1182182550725189E-10</v>
      </c>
      <c r="Q469" s="154"/>
      <c r="R469" s="155"/>
      <c r="S469" s="155"/>
      <c r="T469" s="155"/>
      <c r="U469" s="154"/>
      <c r="V469" s="154"/>
      <c r="W469" s="155"/>
      <c r="X469" s="155"/>
      <c r="Y469" s="155"/>
      <c r="Z469" s="154"/>
      <c r="AA469" s="154"/>
      <c r="AB469" s="155"/>
      <c r="AC469" s="155"/>
      <c r="AD469" s="155"/>
      <c r="AE469" s="154"/>
      <c r="AF469" s="154"/>
      <c r="AG469" s="155"/>
      <c r="AH469" s="155"/>
      <c r="AI469" s="155"/>
      <c r="AJ469" s="154"/>
      <c r="AK469" s="154"/>
      <c r="AL469" s="155"/>
      <c r="AM469" s="155"/>
      <c r="AN469" s="155"/>
      <c r="AO469" s="154"/>
      <c r="AP469" s="154"/>
      <c r="AQ469" s="155"/>
      <c r="AR469" s="155"/>
      <c r="AS469" s="155"/>
      <c r="AT469" s="154"/>
      <c r="AU469" s="154"/>
      <c r="AV469" s="155"/>
      <c r="AW469" s="155"/>
      <c r="AX469" s="155"/>
      <c r="AY469" s="154"/>
      <c r="AZ469" s="154"/>
      <c r="BA469" s="155"/>
      <c r="BB469" s="155"/>
      <c r="BC469" s="155"/>
      <c r="BD469" s="154"/>
      <c r="BE469" s="154"/>
      <c r="BF469" s="155"/>
      <c r="BG469" s="155"/>
      <c r="BH469" s="155"/>
      <c r="BI469" s="154"/>
      <c r="BJ469" s="154"/>
      <c r="BK469" s="155"/>
      <c r="BL469" s="155"/>
      <c r="BM469" s="155"/>
      <c r="BN469" s="154"/>
      <c r="BO469" s="2"/>
      <c r="BP469" s="2">
        <v>6.5000000000000003E-10</v>
      </c>
      <c r="BQ469" s="2">
        <v>1.45522693982</v>
      </c>
      <c r="BR469" s="2">
        <v>76251.327770620104</v>
      </c>
      <c r="BS469" s="2">
        <f t="shared" si="43"/>
        <v>-3.4692890507057551E-10</v>
      </c>
      <c r="BT469" s="154"/>
      <c r="BU469" s="155"/>
      <c r="BV469" s="155"/>
      <c r="BW469" s="155"/>
      <c r="BX469" s="154"/>
      <c r="BY469" s="154"/>
      <c r="BZ469" s="155"/>
      <c r="CA469" s="155"/>
      <c r="CB469" s="155"/>
      <c r="CC469" s="154"/>
      <c r="CD469" s="154"/>
      <c r="CE469" s="155"/>
      <c r="CF469" s="155"/>
      <c r="CG469" s="155"/>
      <c r="CH469" s="154"/>
      <c r="CI469" s="154"/>
      <c r="CJ469" s="155"/>
      <c r="CK469" s="155"/>
      <c r="CL469" s="155"/>
      <c r="CM469" s="154"/>
      <c r="CN469" s="154"/>
      <c r="CO469" s="155"/>
      <c r="CP469" s="155"/>
      <c r="CQ469" s="155"/>
      <c r="CR469" s="154"/>
    </row>
    <row r="470" spans="1:96" ht="13.5" x14ac:dyDescent="0.3">
      <c r="A470" s="154"/>
      <c r="B470" s="154"/>
      <c r="C470" s="154"/>
      <c r="D470" s="154"/>
      <c r="E470" s="154"/>
      <c r="F470" s="154"/>
      <c r="G470" s="154"/>
      <c r="H470" s="154"/>
      <c r="I470" s="154"/>
      <c r="J470" s="154"/>
      <c r="K470" s="154"/>
      <c r="L470" s="154"/>
      <c r="M470" s="2">
        <v>1.07E-9</v>
      </c>
      <c r="N470" s="2">
        <v>4.6791935646500002</v>
      </c>
      <c r="O470" s="2">
        <v>77690.759505738402</v>
      </c>
      <c r="P470" s="2">
        <f t="shared" si="42"/>
        <v>-9.5756557817791052E-10</v>
      </c>
      <c r="Q470" s="154"/>
      <c r="R470" s="155"/>
      <c r="S470" s="155"/>
      <c r="T470" s="155"/>
      <c r="U470" s="154"/>
      <c r="V470" s="154"/>
      <c r="W470" s="155"/>
      <c r="X470" s="155"/>
      <c r="Y470" s="155"/>
      <c r="Z470" s="154"/>
      <c r="AA470" s="154"/>
      <c r="AB470" s="155"/>
      <c r="AC470" s="155"/>
      <c r="AD470" s="155"/>
      <c r="AE470" s="154"/>
      <c r="AF470" s="154"/>
      <c r="AG470" s="155"/>
      <c r="AH470" s="155"/>
      <c r="AI470" s="155"/>
      <c r="AJ470" s="154"/>
      <c r="AK470" s="154"/>
      <c r="AL470" s="155"/>
      <c r="AM470" s="155"/>
      <c r="AN470" s="155"/>
      <c r="AO470" s="154"/>
      <c r="AP470" s="154"/>
      <c r="AQ470" s="155"/>
      <c r="AR470" s="155"/>
      <c r="AS470" s="155"/>
      <c r="AT470" s="154"/>
      <c r="AU470" s="154"/>
      <c r="AV470" s="155"/>
      <c r="AW470" s="155"/>
      <c r="AX470" s="155"/>
      <c r="AY470" s="154"/>
      <c r="AZ470" s="154"/>
      <c r="BA470" s="155"/>
      <c r="BB470" s="155"/>
      <c r="BC470" s="155"/>
      <c r="BD470" s="154"/>
      <c r="BE470" s="154"/>
      <c r="BF470" s="155"/>
      <c r="BG470" s="155"/>
      <c r="BH470" s="155"/>
      <c r="BI470" s="154"/>
      <c r="BJ470" s="154"/>
      <c r="BK470" s="155"/>
      <c r="BL470" s="155"/>
      <c r="BM470" s="155"/>
      <c r="BN470" s="154"/>
      <c r="BO470" s="2"/>
      <c r="BP470" s="2">
        <v>5.6000000000000003E-10</v>
      </c>
      <c r="BQ470" s="2">
        <v>2.3565066369199998</v>
      </c>
      <c r="BR470" s="2">
        <v>37724.753419748202</v>
      </c>
      <c r="BS470" s="2">
        <f t="shared" si="43"/>
        <v>4.3749135850265339E-10</v>
      </c>
      <c r="BT470" s="154"/>
      <c r="BU470" s="155"/>
      <c r="BV470" s="155"/>
      <c r="BW470" s="155"/>
      <c r="BX470" s="154"/>
      <c r="BY470" s="154"/>
      <c r="BZ470" s="155"/>
      <c r="CA470" s="155"/>
      <c r="CB470" s="155"/>
      <c r="CC470" s="154"/>
      <c r="CD470" s="154"/>
      <c r="CE470" s="155"/>
      <c r="CF470" s="155"/>
      <c r="CG470" s="155"/>
      <c r="CH470" s="154"/>
      <c r="CI470" s="154"/>
      <c r="CJ470" s="155"/>
      <c r="CK470" s="155"/>
      <c r="CL470" s="155"/>
      <c r="CM470" s="154"/>
      <c r="CN470" s="154"/>
      <c r="CO470" s="155"/>
      <c r="CP470" s="155"/>
      <c r="CQ470" s="155"/>
      <c r="CR470" s="154"/>
    </row>
    <row r="471" spans="1:96" ht="13.5" x14ac:dyDescent="0.3">
      <c r="A471" s="154"/>
      <c r="B471" s="154"/>
      <c r="C471" s="154"/>
      <c r="D471" s="154"/>
      <c r="E471" s="154"/>
      <c r="F471" s="154"/>
      <c r="G471" s="154"/>
      <c r="H471" s="154"/>
      <c r="I471" s="154"/>
      <c r="J471" s="154"/>
      <c r="K471" s="154"/>
      <c r="L471" s="154"/>
      <c r="M471" s="2">
        <v>1.1800000000000001E-9</v>
      </c>
      <c r="N471" s="2">
        <v>4.5232017011999996</v>
      </c>
      <c r="O471" s="2">
        <v>19004.647949408401</v>
      </c>
      <c r="P471" s="2">
        <f t="shared" si="42"/>
        <v>6.7233870518850825E-10</v>
      </c>
      <c r="Q471" s="154"/>
      <c r="R471" s="155"/>
      <c r="S471" s="155"/>
      <c r="T471" s="155"/>
      <c r="U471" s="154"/>
      <c r="V471" s="154"/>
      <c r="W471" s="155"/>
      <c r="X471" s="155"/>
      <c r="Y471" s="155"/>
      <c r="Z471" s="154"/>
      <c r="AA471" s="154"/>
      <c r="AB471" s="155"/>
      <c r="AC471" s="155"/>
      <c r="AD471" s="155"/>
      <c r="AE471" s="154"/>
      <c r="AF471" s="154"/>
      <c r="AG471" s="155"/>
      <c r="AH471" s="155"/>
      <c r="AI471" s="155"/>
      <c r="AJ471" s="154"/>
      <c r="AK471" s="154"/>
      <c r="AL471" s="155"/>
      <c r="AM471" s="155"/>
      <c r="AN471" s="155"/>
      <c r="AO471" s="154"/>
      <c r="AP471" s="154"/>
      <c r="AQ471" s="155"/>
      <c r="AR471" s="155"/>
      <c r="AS471" s="155"/>
      <c r="AT471" s="154"/>
      <c r="AU471" s="154"/>
      <c r="AV471" s="155"/>
      <c r="AW471" s="155"/>
      <c r="AX471" s="155"/>
      <c r="AY471" s="154"/>
      <c r="AZ471" s="154"/>
      <c r="BA471" s="155"/>
      <c r="BB471" s="155"/>
      <c r="BC471" s="155"/>
      <c r="BD471" s="154"/>
      <c r="BE471" s="154"/>
      <c r="BF471" s="155"/>
      <c r="BG471" s="155"/>
      <c r="BH471" s="155"/>
      <c r="BI471" s="154"/>
      <c r="BJ471" s="154"/>
      <c r="BK471" s="155"/>
      <c r="BL471" s="155"/>
      <c r="BM471" s="155"/>
      <c r="BN471" s="154"/>
      <c r="BO471" s="2"/>
      <c r="BP471" s="2">
        <v>5.1999999999999996E-10</v>
      </c>
      <c r="BQ471" s="2">
        <v>2.6155108149599999</v>
      </c>
      <c r="BR471" s="2">
        <v>5999.2165311261997</v>
      </c>
      <c r="BS471" s="2">
        <f t="shared" si="43"/>
        <v>4.620017637980357E-10</v>
      </c>
      <c r="BT471" s="154"/>
      <c r="BU471" s="155"/>
      <c r="BV471" s="155"/>
      <c r="BW471" s="155"/>
      <c r="BX471" s="154"/>
      <c r="BY471" s="154"/>
      <c r="BZ471" s="155"/>
      <c r="CA471" s="155"/>
      <c r="CB471" s="155"/>
      <c r="CC471" s="154"/>
      <c r="CD471" s="154"/>
      <c r="CE471" s="155"/>
      <c r="CF471" s="155"/>
      <c r="CG471" s="155"/>
      <c r="CH471" s="154"/>
      <c r="CI471" s="154"/>
      <c r="CJ471" s="155"/>
      <c r="CK471" s="155"/>
      <c r="CL471" s="155"/>
      <c r="CM471" s="154"/>
      <c r="CN471" s="154"/>
      <c r="CO471" s="155"/>
      <c r="CP471" s="155"/>
      <c r="CQ471" s="155"/>
      <c r="CR471" s="154"/>
    </row>
    <row r="472" spans="1:96" ht="13.5" x14ac:dyDescent="0.3">
      <c r="A472" s="154"/>
      <c r="B472" s="154"/>
      <c r="C472" s="154"/>
      <c r="D472" s="154"/>
      <c r="E472" s="154"/>
      <c r="F472" s="154"/>
      <c r="G472" s="154"/>
      <c r="H472" s="154"/>
      <c r="I472" s="154"/>
      <c r="J472" s="154"/>
      <c r="K472" s="154"/>
      <c r="L472" s="154"/>
      <c r="M472" s="2">
        <v>1.07E-9</v>
      </c>
      <c r="N472" s="2">
        <v>5.7177447855499999</v>
      </c>
      <c r="O472" s="2">
        <v>77736.783430502401</v>
      </c>
      <c r="P472" s="2">
        <f t="shared" si="42"/>
        <v>6.7098703363451082E-10</v>
      </c>
      <c r="Q472" s="154"/>
      <c r="R472" s="155"/>
      <c r="S472" s="155"/>
      <c r="T472" s="155"/>
      <c r="U472" s="154"/>
      <c r="V472" s="154"/>
      <c r="W472" s="155"/>
      <c r="X472" s="155"/>
      <c r="Y472" s="155"/>
      <c r="Z472" s="154"/>
      <c r="AA472" s="154"/>
      <c r="AB472" s="155"/>
      <c r="AC472" s="155"/>
      <c r="AD472" s="155"/>
      <c r="AE472" s="154"/>
      <c r="AF472" s="154"/>
      <c r="AG472" s="155"/>
      <c r="AH472" s="155"/>
      <c r="AI472" s="155"/>
      <c r="AJ472" s="154"/>
      <c r="AK472" s="154"/>
      <c r="AL472" s="155"/>
      <c r="AM472" s="155"/>
      <c r="AN472" s="155"/>
      <c r="AO472" s="154"/>
      <c r="AP472" s="154"/>
      <c r="AQ472" s="155"/>
      <c r="AR472" s="155"/>
      <c r="AS472" s="155"/>
      <c r="AT472" s="154"/>
      <c r="AU472" s="154"/>
      <c r="AV472" s="155"/>
      <c r="AW472" s="155"/>
      <c r="AX472" s="155"/>
      <c r="AY472" s="154"/>
      <c r="AZ472" s="154"/>
      <c r="BA472" s="155"/>
      <c r="BB472" s="155"/>
      <c r="BC472" s="155"/>
      <c r="BD472" s="154"/>
      <c r="BE472" s="154"/>
      <c r="BF472" s="155"/>
      <c r="BG472" s="155"/>
      <c r="BH472" s="155"/>
      <c r="BI472" s="154"/>
      <c r="BJ472" s="154"/>
      <c r="BK472" s="155"/>
      <c r="BL472" s="155"/>
      <c r="BM472" s="155"/>
      <c r="BN472" s="154"/>
      <c r="BO472" s="2"/>
      <c r="BP472" s="2">
        <v>5.3000000000000003E-10</v>
      </c>
      <c r="BQ472" s="2">
        <v>0.17334326093999999</v>
      </c>
      <c r="BR472" s="2">
        <v>77717.294586469405</v>
      </c>
      <c r="BS472" s="2">
        <f t="shared" si="43"/>
        <v>4.7235448095845617E-10</v>
      </c>
      <c r="BT472" s="154"/>
      <c r="BU472" s="155"/>
      <c r="BV472" s="155"/>
      <c r="BW472" s="155"/>
      <c r="BX472" s="154"/>
      <c r="BY472" s="154"/>
      <c r="BZ472" s="155"/>
      <c r="CA472" s="155"/>
      <c r="CB472" s="155"/>
      <c r="CC472" s="154"/>
      <c r="CD472" s="154"/>
      <c r="CE472" s="155"/>
      <c r="CF472" s="155"/>
      <c r="CG472" s="155"/>
      <c r="CH472" s="154"/>
      <c r="CI472" s="154"/>
      <c r="CJ472" s="155"/>
      <c r="CK472" s="155"/>
      <c r="CL472" s="155"/>
      <c r="CM472" s="154"/>
      <c r="CN472" s="154"/>
      <c r="CO472" s="155"/>
      <c r="CP472" s="155"/>
      <c r="CQ472" s="155"/>
      <c r="CR472" s="154"/>
    </row>
    <row r="473" spans="1:96" ht="13.5" x14ac:dyDescent="0.3">
      <c r="A473" s="154"/>
      <c r="B473" s="154"/>
      <c r="C473" s="154"/>
      <c r="D473" s="154"/>
      <c r="E473" s="154"/>
      <c r="F473" s="154"/>
      <c r="G473" s="154"/>
      <c r="H473" s="154"/>
      <c r="I473" s="154"/>
      <c r="J473" s="154"/>
      <c r="K473" s="154"/>
      <c r="L473" s="154"/>
      <c r="M473" s="2">
        <v>1.43E-9</v>
      </c>
      <c r="N473" s="2">
        <v>1.81201813018</v>
      </c>
      <c r="O473" s="2">
        <v>4214.0690150848004</v>
      </c>
      <c r="P473" s="2">
        <f t="shared" si="42"/>
        <v>5.9527830451741263E-10</v>
      </c>
      <c r="Q473" s="154"/>
      <c r="R473" s="155"/>
      <c r="S473" s="155"/>
      <c r="T473" s="155"/>
      <c r="U473" s="154"/>
      <c r="V473" s="154"/>
      <c r="W473" s="155"/>
      <c r="X473" s="155"/>
      <c r="Y473" s="155"/>
      <c r="Z473" s="154"/>
      <c r="AA473" s="154"/>
      <c r="AB473" s="155"/>
      <c r="AC473" s="155"/>
      <c r="AD473" s="155"/>
      <c r="AE473" s="154"/>
      <c r="AF473" s="154"/>
      <c r="AG473" s="155"/>
      <c r="AH473" s="155"/>
      <c r="AI473" s="155"/>
      <c r="AJ473" s="154"/>
      <c r="AK473" s="154"/>
      <c r="AL473" s="155"/>
      <c r="AM473" s="155"/>
      <c r="AN473" s="155"/>
      <c r="AO473" s="154"/>
      <c r="AP473" s="154"/>
      <c r="AQ473" s="155"/>
      <c r="AR473" s="155"/>
      <c r="AS473" s="155"/>
      <c r="AT473" s="154"/>
      <c r="AU473" s="154"/>
      <c r="AV473" s="155"/>
      <c r="AW473" s="155"/>
      <c r="AX473" s="155"/>
      <c r="AY473" s="154"/>
      <c r="AZ473" s="154"/>
      <c r="BA473" s="155"/>
      <c r="BB473" s="155"/>
      <c r="BC473" s="155"/>
      <c r="BD473" s="154"/>
      <c r="BE473" s="154"/>
      <c r="BF473" s="155"/>
      <c r="BG473" s="155"/>
      <c r="BH473" s="155"/>
      <c r="BI473" s="154"/>
      <c r="BJ473" s="154"/>
      <c r="BK473" s="155"/>
      <c r="BL473" s="155"/>
      <c r="BM473" s="155"/>
      <c r="BN473" s="154"/>
      <c r="BO473" s="2"/>
      <c r="BP473" s="2">
        <v>5.3000000000000003E-10</v>
      </c>
      <c r="BQ473" s="2">
        <v>0.79879700630999995</v>
      </c>
      <c r="BR473" s="2">
        <v>77710.248349771398</v>
      </c>
      <c r="BS473" s="2">
        <f t="shared" si="43"/>
        <v>5.2957023300924962E-10</v>
      </c>
      <c r="BT473" s="154"/>
      <c r="BU473" s="155"/>
      <c r="BV473" s="155"/>
      <c r="BW473" s="155"/>
      <c r="BX473" s="154"/>
      <c r="BY473" s="154"/>
      <c r="BZ473" s="155"/>
      <c r="CA473" s="155"/>
      <c r="CB473" s="155"/>
      <c r="CC473" s="154"/>
      <c r="CD473" s="154"/>
      <c r="CE473" s="155"/>
      <c r="CF473" s="155"/>
      <c r="CG473" s="155"/>
      <c r="CH473" s="154"/>
      <c r="CI473" s="154"/>
      <c r="CJ473" s="155"/>
      <c r="CK473" s="155"/>
      <c r="CL473" s="155"/>
      <c r="CM473" s="154"/>
      <c r="CN473" s="154"/>
      <c r="CO473" s="155"/>
      <c r="CP473" s="155"/>
      <c r="CQ473" s="155"/>
      <c r="CR473" s="154"/>
    </row>
    <row r="474" spans="1:96" ht="13.5" x14ac:dyDescent="0.3">
      <c r="A474" s="154"/>
      <c r="B474" s="154"/>
      <c r="C474" s="154"/>
      <c r="D474" s="154"/>
      <c r="E474" s="154"/>
      <c r="F474" s="154"/>
      <c r="G474" s="154"/>
      <c r="H474" s="154"/>
      <c r="I474" s="154"/>
      <c r="J474" s="154"/>
      <c r="K474" s="154"/>
      <c r="L474" s="154"/>
      <c r="M474" s="2">
        <v>1.25E-9</v>
      </c>
      <c r="N474" s="2">
        <v>1.14419195615</v>
      </c>
      <c r="O474" s="2">
        <v>625.67019231239999</v>
      </c>
      <c r="P474" s="2">
        <f t="shared" si="42"/>
        <v>3.8214158589808521E-10</v>
      </c>
      <c r="Q474" s="154"/>
      <c r="R474" s="155"/>
      <c r="S474" s="155"/>
      <c r="T474" s="155"/>
      <c r="U474" s="154"/>
      <c r="V474" s="154"/>
      <c r="W474" s="155"/>
      <c r="X474" s="155"/>
      <c r="Y474" s="155"/>
      <c r="Z474" s="154"/>
      <c r="AA474" s="154"/>
      <c r="AB474" s="155"/>
      <c r="AC474" s="155"/>
      <c r="AD474" s="155"/>
      <c r="AE474" s="154"/>
      <c r="AF474" s="154"/>
      <c r="AG474" s="155"/>
      <c r="AH474" s="155"/>
      <c r="AI474" s="155"/>
      <c r="AJ474" s="154"/>
      <c r="AK474" s="154"/>
      <c r="AL474" s="155"/>
      <c r="AM474" s="155"/>
      <c r="AN474" s="155"/>
      <c r="AO474" s="154"/>
      <c r="AP474" s="154"/>
      <c r="AQ474" s="155"/>
      <c r="AR474" s="155"/>
      <c r="AS474" s="155"/>
      <c r="AT474" s="154"/>
      <c r="AU474" s="154"/>
      <c r="AV474" s="155"/>
      <c r="AW474" s="155"/>
      <c r="AX474" s="155"/>
      <c r="AY474" s="154"/>
      <c r="AZ474" s="154"/>
      <c r="BA474" s="155"/>
      <c r="BB474" s="155"/>
      <c r="BC474" s="155"/>
      <c r="BD474" s="154"/>
      <c r="BE474" s="154"/>
      <c r="BF474" s="155"/>
      <c r="BG474" s="155"/>
      <c r="BH474" s="155"/>
      <c r="BI474" s="154"/>
      <c r="BJ474" s="154"/>
      <c r="BK474" s="155"/>
      <c r="BL474" s="155"/>
      <c r="BM474" s="155"/>
      <c r="BN474" s="154"/>
      <c r="BO474" s="2"/>
      <c r="BP474" s="2">
        <v>4.7000000000000003E-10</v>
      </c>
      <c r="BQ474" s="2">
        <v>0.43240779708999999</v>
      </c>
      <c r="BR474" s="2">
        <v>735.87651353180001</v>
      </c>
      <c r="BS474" s="2">
        <f t="shared" si="43"/>
        <v>4.6224298147066146E-10</v>
      </c>
      <c r="BT474" s="154"/>
      <c r="BU474" s="155"/>
      <c r="BV474" s="155"/>
      <c r="BW474" s="155"/>
      <c r="BX474" s="154"/>
      <c r="BY474" s="154"/>
      <c r="BZ474" s="155"/>
      <c r="CA474" s="155"/>
      <c r="CB474" s="155"/>
      <c r="CC474" s="154"/>
      <c r="CD474" s="154"/>
      <c r="CE474" s="155"/>
      <c r="CF474" s="155"/>
      <c r="CG474" s="155"/>
      <c r="CH474" s="154"/>
      <c r="CI474" s="154"/>
      <c r="CJ474" s="155"/>
      <c r="CK474" s="155"/>
      <c r="CL474" s="155"/>
      <c r="CM474" s="154"/>
      <c r="CN474" s="154"/>
      <c r="CO474" s="155"/>
      <c r="CP474" s="155"/>
      <c r="CQ474" s="155"/>
      <c r="CR474" s="154"/>
    </row>
    <row r="475" spans="1:96" ht="13.5" x14ac:dyDescent="0.3">
      <c r="A475" s="154"/>
      <c r="B475" s="154"/>
      <c r="C475" s="154"/>
      <c r="D475" s="154"/>
      <c r="E475" s="154"/>
      <c r="F475" s="154"/>
      <c r="G475" s="154"/>
      <c r="H475" s="154"/>
      <c r="I475" s="154"/>
      <c r="J475" s="154"/>
      <c r="K475" s="154"/>
      <c r="L475" s="154"/>
      <c r="M475" s="2">
        <v>1.2400000000000001E-9</v>
      </c>
      <c r="N475" s="2">
        <v>3.2773651405700002</v>
      </c>
      <c r="O475" s="2">
        <v>12566.08438968</v>
      </c>
      <c r="P475" s="2">
        <f t="shared" si="42"/>
        <v>1.2394685737613622E-9</v>
      </c>
      <c r="Q475" s="154"/>
      <c r="R475" s="155"/>
      <c r="S475" s="155"/>
      <c r="T475" s="155"/>
      <c r="U475" s="154"/>
      <c r="V475" s="154"/>
      <c r="W475" s="155"/>
      <c r="X475" s="155"/>
      <c r="Y475" s="155"/>
      <c r="Z475" s="154"/>
      <c r="AA475" s="154"/>
      <c r="AB475" s="155"/>
      <c r="AC475" s="155"/>
      <c r="AD475" s="155"/>
      <c r="AE475" s="154"/>
      <c r="AF475" s="154"/>
      <c r="AG475" s="155"/>
      <c r="AH475" s="155"/>
      <c r="AI475" s="155"/>
      <c r="AJ475" s="154"/>
      <c r="AK475" s="154"/>
      <c r="AL475" s="155"/>
      <c r="AM475" s="155"/>
      <c r="AN475" s="155"/>
      <c r="AO475" s="154"/>
      <c r="AP475" s="154"/>
      <c r="AQ475" s="155"/>
      <c r="AR475" s="155"/>
      <c r="AS475" s="155"/>
      <c r="AT475" s="154"/>
      <c r="AU475" s="154"/>
      <c r="AV475" s="155"/>
      <c r="AW475" s="155"/>
      <c r="AX475" s="155"/>
      <c r="AY475" s="154"/>
      <c r="AZ475" s="154"/>
      <c r="BA475" s="155"/>
      <c r="BB475" s="155"/>
      <c r="BC475" s="155"/>
      <c r="BD475" s="154"/>
      <c r="BE475" s="154"/>
      <c r="BF475" s="155"/>
      <c r="BG475" s="155"/>
      <c r="BH475" s="155"/>
      <c r="BI475" s="154"/>
      <c r="BJ475" s="154"/>
      <c r="BK475" s="155"/>
      <c r="BL475" s="155"/>
      <c r="BM475" s="155"/>
      <c r="BN475" s="154"/>
      <c r="BO475" s="2"/>
      <c r="BP475" s="2">
        <v>5.3000000000000003E-10</v>
      </c>
      <c r="BQ475" s="2">
        <v>4.5876326168599997</v>
      </c>
      <c r="BR475" s="2">
        <v>11616.976091013001</v>
      </c>
      <c r="BS475" s="2">
        <f t="shared" si="43"/>
        <v>3.2518758880979452E-11</v>
      </c>
      <c r="BT475" s="154"/>
      <c r="BU475" s="155"/>
      <c r="BV475" s="155"/>
      <c r="BW475" s="155"/>
      <c r="BX475" s="154"/>
      <c r="BY475" s="154"/>
      <c r="BZ475" s="155"/>
      <c r="CA475" s="155"/>
      <c r="CB475" s="155"/>
      <c r="CC475" s="154"/>
      <c r="CD475" s="154"/>
      <c r="CE475" s="155"/>
      <c r="CF475" s="155"/>
      <c r="CG475" s="155"/>
      <c r="CH475" s="154"/>
      <c r="CI475" s="154"/>
      <c r="CJ475" s="155"/>
      <c r="CK475" s="155"/>
      <c r="CL475" s="155"/>
      <c r="CM475" s="154"/>
      <c r="CN475" s="154"/>
      <c r="CO475" s="155"/>
      <c r="CP475" s="155"/>
      <c r="CQ475" s="155"/>
      <c r="CR475" s="154"/>
    </row>
    <row r="476" spans="1:96" ht="13.5" x14ac:dyDescent="0.3">
      <c r="A476" s="154"/>
      <c r="B476" s="154"/>
      <c r="C476" s="154"/>
      <c r="D476" s="154"/>
      <c r="E476" s="154"/>
      <c r="F476" s="154"/>
      <c r="G476" s="154"/>
      <c r="H476" s="154"/>
      <c r="I476" s="154"/>
      <c r="J476" s="154"/>
      <c r="K476" s="154"/>
      <c r="L476" s="154"/>
      <c r="M476" s="2">
        <v>1.0999999999999999E-9</v>
      </c>
      <c r="N476" s="2">
        <v>1.0868257082799999</v>
      </c>
      <c r="O476" s="2">
        <v>2787.0430238573999</v>
      </c>
      <c r="P476" s="2">
        <f t="shared" si="42"/>
        <v>-7.8954636100077382E-10</v>
      </c>
      <c r="Q476" s="154"/>
      <c r="R476" s="155"/>
      <c r="S476" s="155"/>
      <c r="T476" s="155"/>
      <c r="U476" s="154"/>
      <c r="V476" s="154"/>
      <c r="W476" s="155"/>
      <c r="X476" s="155"/>
      <c r="Y476" s="155"/>
      <c r="Z476" s="154"/>
      <c r="AA476" s="154"/>
      <c r="AB476" s="155"/>
      <c r="AC476" s="155"/>
      <c r="AD476" s="155"/>
      <c r="AE476" s="154"/>
      <c r="AF476" s="154"/>
      <c r="AG476" s="155"/>
      <c r="AH476" s="155"/>
      <c r="AI476" s="155"/>
      <c r="AJ476" s="154"/>
      <c r="AK476" s="154"/>
      <c r="AL476" s="155"/>
      <c r="AM476" s="155"/>
      <c r="AN476" s="155"/>
      <c r="AO476" s="154"/>
      <c r="AP476" s="154"/>
      <c r="AQ476" s="155"/>
      <c r="AR476" s="155"/>
      <c r="AS476" s="155"/>
      <c r="AT476" s="154"/>
      <c r="AU476" s="154"/>
      <c r="AV476" s="155"/>
      <c r="AW476" s="155"/>
      <c r="AX476" s="155"/>
      <c r="AY476" s="154"/>
      <c r="AZ476" s="154"/>
      <c r="BA476" s="155"/>
      <c r="BB476" s="155"/>
      <c r="BC476" s="155"/>
      <c r="BD476" s="154"/>
      <c r="BE476" s="154"/>
      <c r="BF476" s="155"/>
      <c r="BG476" s="155"/>
      <c r="BH476" s="155"/>
      <c r="BI476" s="154"/>
      <c r="BJ476" s="154"/>
      <c r="BK476" s="155"/>
      <c r="BL476" s="155"/>
      <c r="BM476" s="155"/>
      <c r="BN476" s="154"/>
      <c r="BO476" s="2"/>
      <c r="BP476" s="2">
        <v>4.8E-10</v>
      </c>
      <c r="BQ476" s="2">
        <v>6.2023011105399997</v>
      </c>
      <c r="BR476" s="2">
        <v>4171.4255366138004</v>
      </c>
      <c r="BS476" s="2">
        <f t="shared" si="43"/>
        <v>6.0668130519139446E-11</v>
      </c>
      <c r="BT476" s="154"/>
      <c r="BU476" s="155"/>
      <c r="BV476" s="155"/>
      <c r="BW476" s="155"/>
      <c r="BX476" s="154"/>
      <c r="BY476" s="154"/>
      <c r="BZ476" s="155"/>
      <c r="CA476" s="155"/>
      <c r="CB476" s="155"/>
      <c r="CC476" s="154"/>
      <c r="CD476" s="154"/>
      <c r="CE476" s="155"/>
      <c r="CF476" s="155"/>
      <c r="CG476" s="155"/>
      <c r="CH476" s="154"/>
      <c r="CI476" s="154"/>
      <c r="CJ476" s="155"/>
      <c r="CK476" s="155"/>
      <c r="CL476" s="155"/>
      <c r="CM476" s="154"/>
      <c r="CN476" s="154"/>
      <c r="CO476" s="155"/>
      <c r="CP476" s="155"/>
      <c r="CQ476" s="155"/>
      <c r="CR476" s="154"/>
    </row>
    <row r="477" spans="1:96" ht="13.5" x14ac:dyDescent="0.3">
      <c r="A477" s="154"/>
      <c r="B477" s="154"/>
      <c r="C477" s="154"/>
      <c r="D477" s="154"/>
      <c r="E477" s="154"/>
      <c r="F477" s="154"/>
      <c r="G477" s="154"/>
      <c r="H477" s="154"/>
      <c r="I477" s="154"/>
      <c r="J477" s="154"/>
      <c r="K477" s="154"/>
      <c r="L477" s="154"/>
      <c r="M477" s="2">
        <v>1.0500000000000001E-9</v>
      </c>
      <c r="N477" s="2">
        <v>1.7831814187099999</v>
      </c>
      <c r="O477" s="2">
        <v>18139.294501415901</v>
      </c>
      <c r="P477" s="2">
        <f t="shared" si="42"/>
        <v>4.856138051004941E-10</v>
      </c>
      <c r="Q477" s="154"/>
      <c r="R477" s="155"/>
      <c r="S477" s="155"/>
      <c r="T477" s="155"/>
      <c r="U477" s="154"/>
      <c r="V477" s="154"/>
      <c r="W477" s="155"/>
      <c r="X477" s="155"/>
      <c r="Y477" s="155"/>
      <c r="Z477" s="154"/>
      <c r="AA477" s="154"/>
      <c r="AB477" s="155"/>
      <c r="AC477" s="155"/>
      <c r="AD477" s="155"/>
      <c r="AE477" s="154"/>
      <c r="AF477" s="154"/>
      <c r="AG477" s="155"/>
      <c r="AH477" s="155"/>
      <c r="AI477" s="155"/>
      <c r="AJ477" s="154"/>
      <c r="AK477" s="154"/>
      <c r="AL477" s="155"/>
      <c r="AM477" s="155"/>
      <c r="AN477" s="155"/>
      <c r="AO477" s="154"/>
      <c r="AP477" s="154"/>
      <c r="AQ477" s="155"/>
      <c r="AR477" s="155"/>
      <c r="AS477" s="155"/>
      <c r="AT477" s="154"/>
      <c r="AU477" s="154"/>
      <c r="AV477" s="155"/>
      <c r="AW477" s="155"/>
      <c r="AX477" s="155"/>
      <c r="AY477" s="154"/>
      <c r="AZ477" s="154"/>
      <c r="BA477" s="155"/>
      <c r="BB477" s="155"/>
      <c r="BC477" s="155"/>
      <c r="BD477" s="154"/>
      <c r="BE477" s="154"/>
      <c r="BF477" s="155"/>
      <c r="BG477" s="155"/>
      <c r="BH477" s="155"/>
      <c r="BI477" s="154"/>
      <c r="BJ477" s="154"/>
      <c r="BK477" s="155"/>
      <c r="BL477" s="155"/>
      <c r="BM477" s="155"/>
      <c r="BN477" s="154"/>
      <c r="BO477" s="2"/>
      <c r="BP477" s="2">
        <v>5.1999999999999996E-10</v>
      </c>
      <c r="BQ477" s="2">
        <v>1.0972361640399999</v>
      </c>
      <c r="BR477" s="2">
        <v>640.87760738220004</v>
      </c>
      <c r="BS477" s="2">
        <f t="shared" si="43"/>
        <v>2.541829074399191E-10</v>
      </c>
      <c r="BT477" s="154"/>
      <c r="BU477" s="155"/>
      <c r="BV477" s="155"/>
      <c r="BW477" s="155"/>
      <c r="BX477" s="154"/>
      <c r="BY477" s="154"/>
      <c r="BZ477" s="155"/>
      <c r="CA477" s="155"/>
      <c r="CB477" s="155"/>
      <c r="CC477" s="154"/>
      <c r="CD477" s="154"/>
      <c r="CE477" s="155"/>
      <c r="CF477" s="155"/>
      <c r="CG477" s="155"/>
      <c r="CH477" s="154"/>
      <c r="CI477" s="154"/>
      <c r="CJ477" s="155"/>
      <c r="CK477" s="155"/>
      <c r="CL477" s="155"/>
      <c r="CM477" s="154"/>
      <c r="CN477" s="154"/>
      <c r="CO477" s="155"/>
      <c r="CP477" s="155"/>
      <c r="CQ477" s="155"/>
      <c r="CR477" s="154"/>
    </row>
    <row r="478" spans="1:96" ht="13.5" x14ac:dyDescent="0.3">
      <c r="A478" s="154"/>
      <c r="B478" s="154"/>
      <c r="C478" s="154"/>
      <c r="D478" s="154"/>
      <c r="E478" s="154"/>
      <c r="F478" s="154"/>
      <c r="G478" s="154"/>
      <c r="H478" s="154"/>
      <c r="I478" s="154"/>
      <c r="J478" s="154"/>
      <c r="K478" s="154"/>
      <c r="L478" s="154"/>
      <c r="M478" s="2">
        <v>1.02E-9</v>
      </c>
      <c r="N478" s="2">
        <v>4.7511957814899999</v>
      </c>
      <c r="O478" s="2">
        <v>12242.646283325401</v>
      </c>
      <c r="P478" s="2">
        <f t="shared" si="42"/>
        <v>-8.3688934858456709E-10</v>
      </c>
      <c r="Q478" s="154"/>
      <c r="R478" s="155"/>
      <c r="S478" s="155"/>
      <c r="T478" s="155"/>
      <c r="U478" s="154"/>
      <c r="V478" s="154"/>
      <c r="W478" s="155"/>
      <c r="X478" s="155"/>
      <c r="Y478" s="155"/>
      <c r="Z478" s="154"/>
      <c r="AA478" s="154"/>
      <c r="AB478" s="155"/>
      <c r="AC478" s="155"/>
      <c r="AD478" s="155"/>
      <c r="AE478" s="154"/>
      <c r="AF478" s="154"/>
      <c r="AG478" s="155"/>
      <c r="AH478" s="155"/>
      <c r="AI478" s="155"/>
      <c r="AJ478" s="154"/>
      <c r="AK478" s="154"/>
      <c r="AL478" s="155"/>
      <c r="AM478" s="155"/>
      <c r="AN478" s="155"/>
      <c r="AO478" s="154"/>
      <c r="AP478" s="154"/>
      <c r="AQ478" s="155"/>
      <c r="AR478" s="155"/>
      <c r="AS478" s="155"/>
      <c r="AT478" s="154"/>
      <c r="AU478" s="154"/>
      <c r="AV478" s="155"/>
      <c r="AW478" s="155"/>
      <c r="AX478" s="155"/>
      <c r="AY478" s="154"/>
      <c r="AZ478" s="154"/>
      <c r="BA478" s="155"/>
      <c r="BB478" s="155"/>
      <c r="BC478" s="155"/>
      <c r="BD478" s="154"/>
      <c r="BE478" s="154"/>
      <c r="BF478" s="155"/>
      <c r="BG478" s="155"/>
      <c r="BH478" s="155"/>
      <c r="BI478" s="154"/>
      <c r="BJ478" s="154"/>
      <c r="BK478" s="155"/>
      <c r="BL478" s="155"/>
      <c r="BM478" s="155"/>
      <c r="BN478" s="154"/>
      <c r="BO478" s="2"/>
      <c r="BP478" s="2">
        <v>5.7E-10</v>
      </c>
      <c r="BQ478" s="2">
        <v>3.4200831038300001</v>
      </c>
      <c r="BR478" s="2">
        <v>50317.2034395308</v>
      </c>
      <c r="BS478" s="2">
        <f t="shared" si="43"/>
        <v>-4.3183701668279791E-10</v>
      </c>
      <c r="BT478" s="154"/>
      <c r="BU478" s="155"/>
      <c r="BV478" s="155"/>
      <c r="BW478" s="155"/>
      <c r="BX478" s="154"/>
      <c r="BY478" s="154"/>
      <c r="BZ478" s="155"/>
      <c r="CA478" s="155"/>
      <c r="CB478" s="155"/>
      <c r="CC478" s="154"/>
      <c r="CD478" s="154"/>
      <c r="CE478" s="155"/>
      <c r="CF478" s="155"/>
      <c r="CG478" s="155"/>
      <c r="CH478" s="154"/>
      <c r="CI478" s="154"/>
      <c r="CJ478" s="155"/>
      <c r="CK478" s="155"/>
      <c r="CL478" s="155"/>
      <c r="CM478" s="154"/>
      <c r="CN478" s="154"/>
      <c r="CO478" s="155"/>
      <c r="CP478" s="155"/>
      <c r="CQ478" s="155"/>
      <c r="CR478" s="154"/>
    </row>
    <row r="479" spans="1:96" ht="13.5" x14ac:dyDescent="0.3">
      <c r="A479" s="154"/>
      <c r="B479" s="154"/>
      <c r="C479" s="154"/>
      <c r="D479" s="154"/>
      <c r="E479" s="154"/>
      <c r="F479" s="154"/>
      <c r="G479" s="154"/>
      <c r="H479" s="154"/>
      <c r="I479" s="154"/>
      <c r="J479" s="154"/>
      <c r="K479" s="154"/>
      <c r="L479" s="154"/>
      <c r="M479" s="2">
        <v>1.37E-9</v>
      </c>
      <c r="N479" s="2">
        <v>1.43510636754</v>
      </c>
      <c r="O479" s="2">
        <v>86464.613316831106</v>
      </c>
      <c r="P479" s="2">
        <f t="shared" si="42"/>
        <v>-1.0730161100186555E-10</v>
      </c>
      <c r="Q479" s="154"/>
      <c r="R479" s="155"/>
      <c r="S479" s="155"/>
      <c r="T479" s="155"/>
      <c r="U479" s="154"/>
      <c r="V479" s="154"/>
      <c r="W479" s="155"/>
      <c r="X479" s="155"/>
      <c r="Y479" s="155"/>
      <c r="Z479" s="154"/>
      <c r="AA479" s="154"/>
      <c r="AB479" s="155"/>
      <c r="AC479" s="155"/>
      <c r="AD479" s="155"/>
      <c r="AE479" s="154"/>
      <c r="AF479" s="154"/>
      <c r="AG479" s="155"/>
      <c r="AH479" s="155"/>
      <c r="AI479" s="155"/>
      <c r="AJ479" s="154"/>
      <c r="AK479" s="154"/>
      <c r="AL479" s="155"/>
      <c r="AM479" s="155"/>
      <c r="AN479" s="155"/>
      <c r="AO479" s="154"/>
      <c r="AP479" s="154"/>
      <c r="AQ479" s="155"/>
      <c r="AR479" s="155"/>
      <c r="AS479" s="155"/>
      <c r="AT479" s="154"/>
      <c r="AU479" s="154"/>
      <c r="AV479" s="155"/>
      <c r="AW479" s="155"/>
      <c r="AX479" s="155"/>
      <c r="AY479" s="154"/>
      <c r="AZ479" s="154"/>
      <c r="BA479" s="155"/>
      <c r="BB479" s="155"/>
      <c r="BC479" s="155"/>
      <c r="BD479" s="154"/>
      <c r="BE479" s="154"/>
      <c r="BF479" s="155"/>
      <c r="BG479" s="155"/>
      <c r="BH479" s="155"/>
      <c r="BI479" s="154"/>
      <c r="BJ479" s="154"/>
      <c r="BK479" s="155"/>
      <c r="BL479" s="155"/>
      <c r="BM479" s="155"/>
      <c r="BN479" s="154"/>
      <c r="BO479" s="2"/>
      <c r="BP479" s="2">
        <v>5.3000000000000003E-10</v>
      </c>
      <c r="BQ479" s="2">
        <v>1.0152844858100001</v>
      </c>
      <c r="BR479" s="2">
        <v>149144.467086249</v>
      </c>
      <c r="BS479" s="2">
        <f t="shared" si="43"/>
        <v>-1.7405594020351127E-10</v>
      </c>
      <c r="BT479" s="154"/>
      <c r="BU479" s="155"/>
      <c r="BV479" s="155"/>
      <c r="BW479" s="155"/>
      <c r="BX479" s="154"/>
      <c r="BY479" s="154"/>
      <c r="BZ479" s="155"/>
      <c r="CA479" s="155"/>
      <c r="CB479" s="155"/>
      <c r="CC479" s="154"/>
      <c r="CD479" s="154"/>
      <c r="CE479" s="155"/>
      <c r="CF479" s="155"/>
      <c r="CG479" s="155"/>
      <c r="CH479" s="154"/>
      <c r="CI479" s="154"/>
      <c r="CJ479" s="155"/>
      <c r="CK479" s="155"/>
      <c r="CL479" s="155"/>
      <c r="CM479" s="154"/>
      <c r="CN479" s="154"/>
      <c r="CO479" s="155"/>
      <c r="CP479" s="155"/>
      <c r="CQ479" s="155"/>
      <c r="CR479" s="154"/>
    </row>
    <row r="480" spans="1:96" ht="13.5" x14ac:dyDescent="0.3">
      <c r="A480" s="154"/>
      <c r="B480" s="154"/>
      <c r="C480" s="154"/>
      <c r="D480" s="154"/>
      <c r="E480" s="154"/>
      <c r="F480" s="154"/>
      <c r="G480" s="154"/>
      <c r="H480" s="154"/>
      <c r="I480" s="154"/>
      <c r="J480" s="154"/>
      <c r="K480" s="154"/>
      <c r="L480" s="154"/>
      <c r="M480" s="2">
        <v>1.01E-9</v>
      </c>
      <c r="N480" s="2">
        <v>4.9128940942900003</v>
      </c>
      <c r="O480" s="2">
        <v>401.67212175719999</v>
      </c>
      <c r="P480" s="2">
        <f t="shared" si="42"/>
        <v>4.3132833816083706E-10</v>
      </c>
      <c r="Q480" s="154"/>
      <c r="R480" s="155"/>
      <c r="S480" s="155"/>
      <c r="T480" s="155"/>
      <c r="U480" s="154"/>
      <c r="V480" s="154"/>
      <c r="W480" s="155"/>
      <c r="X480" s="155"/>
      <c r="Y480" s="155"/>
      <c r="Z480" s="154"/>
      <c r="AA480" s="154"/>
      <c r="AB480" s="155"/>
      <c r="AC480" s="155"/>
      <c r="AD480" s="155"/>
      <c r="AE480" s="154"/>
      <c r="AF480" s="154"/>
      <c r="AG480" s="155"/>
      <c r="AH480" s="155"/>
      <c r="AI480" s="155"/>
      <c r="AJ480" s="154"/>
      <c r="AK480" s="154"/>
      <c r="AL480" s="155"/>
      <c r="AM480" s="155"/>
      <c r="AN480" s="155"/>
      <c r="AO480" s="154"/>
      <c r="AP480" s="154"/>
      <c r="AQ480" s="155"/>
      <c r="AR480" s="155"/>
      <c r="AS480" s="155"/>
      <c r="AT480" s="154"/>
      <c r="AU480" s="154"/>
      <c r="AV480" s="155"/>
      <c r="AW480" s="155"/>
      <c r="AX480" s="155"/>
      <c r="AY480" s="154"/>
      <c r="AZ480" s="154"/>
      <c r="BA480" s="155"/>
      <c r="BB480" s="155"/>
      <c r="BC480" s="155"/>
      <c r="BD480" s="154"/>
      <c r="BE480" s="154"/>
      <c r="BF480" s="155"/>
      <c r="BG480" s="155"/>
      <c r="BH480" s="155"/>
      <c r="BI480" s="154"/>
      <c r="BJ480" s="154"/>
      <c r="BK480" s="155"/>
      <c r="BL480" s="155"/>
      <c r="BM480" s="155"/>
      <c r="BN480" s="154"/>
      <c r="BO480" s="2"/>
      <c r="BP480" s="2">
        <v>4.7000000000000003E-10</v>
      </c>
      <c r="BQ480" s="2">
        <v>3.0092490619499999</v>
      </c>
      <c r="BR480" s="2">
        <v>52175.806283148399</v>
      </c>
      <c r="BS480" s="2">
        <f t="shared" si="43"/>
        <v>-2.8159455312974348E-10</v>
      </c>
      <c r="BT480" s="154"/>
      <c r="BU480" s="155"/>
      <c r="BV480" s="155"/>
      <c r="BW480" s="155"/>
      <c r="BX480" s="154"/>
      <c r="BY480" s="154"/>
      <c r="BZ480" s="155"/>
      <c r="CA480" s="155"/>
      <c r="CB480" s="155"/>
      <c r="CC480" s="154"/>
      <c r="CD480" s="154"/>
      <c r="CE480" s="155"/>
      <c r="CF480" s="155"/>
      <c r="CG480" s="155"/>
      <c r="CH480" s="154"/>
      <c r="CI480" s="154"/>
      <c r="CJ480" s="155"/>
      <c r="CK480" s="155"/>
      <c r="CL480" s="155"/>
      <c r="CM480" s="154"/>
      <c r="CN480" s="154"/>
      <c r="CO480" s="155"/>
      <c r="CP480" s="155"/>
      <c r="CQ480" s="155"/>
      <c r="CR480" s="154"/>
    </row>
    <row r="481" spans="1:96" ht="13.5" x14ac:dyDescent="0.3">
      <c r="A481" s="154"/>
      <c r="B481" s="154"/>
      <c r="C481" s="154"/>
      <c r="D481" s="154"/>
      <c r="E481" s="154"/>
      <c r="F481" s="154"/>
      <c r="G481" s="154"/>
      <c r="H481" s="154"/>
      <c r="I481" s="154"/>
      <c r="J481" s="154"/>
      <c r="K481" s="154"/>
      <c r="L481" s="154"/>
      <c r="M481" s="2">
        <v>1.2900000000000001E-9</v>
      </c>
      <c r="N481" s="2">
        <v>1.2356790448499999</v>
      </c>
      <c r="O481" s="2">
        <v>12029.347187887401</v>
      </c>
      <c r="P481" s="2">
        <f t="shared" si="42"/>
        <v>-3.3853107974445074E-10</v>
      </c>
      <c r="Q481" s="154"/>
      <c r="R481" s="155"/>
      <c r="S481" s="155"/>
      <c r="T481" s="155"/>
      <c r="U481" s="154"/>
      <c r="V481" s="154"/>
      <c r="W481" s="155"/>
      <c r="X481" s="155"/>
      <c r="Y481" s="155"/>
      <c r="Z481" s="154"/>
      <c r="AA481" s="154"/>
      <c r="AB481" s="155"/>
      <c r="AC481" s="155"/>
      <c r="AD481" s="155"/>
      <c r="AE481" s="154"/>
      <c r="AF481" s="154"/>
      <c r="AG481" s="155"/>
      <c r="AH481" s="155"/>
      <c r="AI481" s="155"/>
      <c r="AJ481" s="154"/>
      <c r="AK481" s="154"/>
      <c r="AL481" s="155"/>
      <c r="AM481" s="155"/>
      <c r="AN481" s="155"/>
      <c r="AO481" s="154"/>
      <c r="AP481" s="154"/>
      <c r="AQ481" s="155"/>
      <c r="AR481" s="155"/>
      <c r="AS481" s="155"/>
      <c r="AT481" s="154"/>
      <c r="AU481" s="154"/>
      <c r="AV481" s="155"/>
      <c r="AW481" s="155"/>
      <c r="AX481" s="155"/>
      <c r="AY481" s="154"/>
      <c r="AZ481" s="154"/>
      <c r="BA481" s="155"/>
      <c r="BB481" s="155"/>
      <c r="BC481" s="155"/>
      <c r="BD481" s="154"/>
      <c r="BE481" s="154"/>
      <c r="BF481" s="155"/>
      <c r="BG481" s="155"/>
      <c r="BH481" s="155"/>
      <c r="BI481" s="154"/>
      <c r="BJ481" s="154"/>
      <c r="BK481" s="155"/>
      <c r="BL481" s="155"/>
      <c r="BM481" s="155"/>
      <c r="BN481" s="154"/>
      <c r="BO481" s="2"/>
      <c r="BP481" s="2">
        <v>5.1999999999999996E-10</v>
      </c>
      <c r="BQ481" s="2">
        <v>2.0325407040400001</v>
      </c>
      <c r="BR481" s="2">
        <v>6293.7125153411998</v>
      </c>
      <c r="BS481" s="2">
        <f t="shared" si="43"/>
        <v>-4.3444596453596155E-10</v>
      </c>
      <c r="BT481" s="154"/>
      <c r="BU481" s="155"/>
      <c r="BV481" s="155"/>
      <c r="BW481" s="155"/>
      <c r="BX481" s="154"/>
      <c r="BY481" s="154"/>
      <c r="BZ481" s="155"/>
      <c r="CA481" s="155"/>
      <c r="CB481" s="155"/>
      <c r="CC481" s="154"/>
      <c r="CD481" s="154"/>
      <c r="CE481" s="155"/>
      <c r="CF481" s="155"/>
      <c r="CG481" s="155"/>
      <c r="CH481" s="154"/>
      <c r="CI481" s="154"/>
      <c r="CJ481" s="155"/>
      <c r="CK481" s="155"/>
      <c r="CL481" s="155"/>
      <c r="CM481" s="154"/>
      <c r="CN481" s="154"/>
      <c r="CO481" s="155"/>
      <c r="CP481" s="155"/>
      <c r="CQ481" s="155"/>
      <c r="CR481" s="154"/>
    </row>
    <row r="482" spans="1:96" ht="13.5" x14ac:dyDescent="0.3">
      <c r="A482" s="154"/>
      <c r="B482" s="154"/>
      <c r="C482" s="154"/>
      <c r="D482" s="154"/>
      <c r="E482" s="154"/>
      <c r="F482" s="154"/>
      <c r="G482" s="154"/>
      <c r="H482" s="154"/>
      <c r="I482" s="154"/>
      <c r="J482" s="154"/>
      <c r="K482" s="154"/>
      <c r="L482" s="154"/>
      <c r="M482" s="2">
        <v>1.38E-9</v>
      </c>
      <c r="N482" s="2">
        <v>2.45654707999</v>
      </c>
      <c r="O482" s="2">
        <v>7576.5600735740009</v>
      </c>
      <c r="P482" s="2">
        <f t="shared" si="42"/>
        <v>1.3646146300513378E-9</v>
      </c>
      <c r="Q482" s="154"/>
      <c r="R482" s="155"/>
      <c r="S482" s="155"/>
      <c r="T482" s="155"/>
      <c r="U482" s="154"/>
      <c r="V482" s="154"/>
      <c r="W482" s="155"/>
      <c r="X482" s="155"/>
      <c r="Y482" s="155"/>
      <c r="Z482" s="154"/>
      <c r="AA482" s="154"/>
      <c r="AB482" s="155"/>
      <c r="AC482" s="155"/>
      <c r="AD482" s="155"/>
      <c r="AE482" s="154"/>
      <c r="AF482" s="154"/>
      <c r="AG482" s="155"/>
      <c r="AH482" s="155"/>
      <c r="AI482" s="155"/>
      <c r="AJ482" s="154"/>
      <c r="AK482" s="154"/>
      <c r="AL482" s="155"/>
      <c r="AM482" s="155"/>
      <c r="AN482" s="155"/>
      <c r="AO482" s="154"/>
      <c r="AP482" s="154"/>
      <c r="AQ482" s="155"/>
      <c r="AR482" s="155"/>
      <c r="AS482" s="155"/>
      <c r="AT482" s="154"/>
      <c r="AU482" s="154"/>
      <c r="AV482" s="155"/>
      <c r="AW482" s="155"/>
      <c r="AX482" s="155"/>
      <c r="AY482" s="154"/>
      <c r="AZ482" s="154"/>
      <c r="BA482" s="155"/>
      <c r="BB482" s="155"/>
      <c r="BC482" s="155"/>
      <c r="BD482" s="154"/>
      <c r="BE482" s="154"/>
      <c r="BF482" s="155"/>
      <c r="BG482" s="155"/>
      <c r="BH482" s="155"/>
      <c r="BI482" s="154"/>
      <c r="BJ482" s="154"/>
      <c r="BK482" s="155"/>
      <c r="BL482" s="155"/>
      <c r="BM482" s="155"/>
      <c r="BN482" s="154"/>
      <c r="BO482" s="2"/>
      <c r="BP482" s="2">
        <v>4.8E-10</v>
      </c>
      <c r="BQ482" s="2">
        <v>0.12356889734</v>
      </c>
      <c r="BR482" s="2">
        <v>13362.4497067992</v>
      </c>
      <c r="BS482" s="2">
        <f t="shared" si="43"/>
        <v>-4.4482972022381248E-10</v>
      </c>
      <c r="BT482" s="154"/>
      <c r="BU482" s="155"/>
      <c r="BV482" s="155"/>
      <c r="BW482" s="155"/>
      <c r="BX482" s="154"/>
      <c r="BY482" s="154"/>
      <c r="BZ482" s="155"/>
      <c r="CA482" s="155"/>
      <c r="CB482" s="155"/>
      <c r="CC482" s="154"/>
      <c r="CD482" s="154"/>
      <c r="CE482" s="155"/>
      <c r="CF482" s="155"/>
      <c r="CG482" s="155"/>
      <c r="CH482" s="154"/>
      <c r="CI482" s="154"/>
      <c r="CJ482" s="155"/>
      <c r="CK482" s="155"/>
      <c r="CL482" s="155"/>
      <c r="CM482" s="154"/>
      <c r="CN482" s="154"/>
      <c r="CO482" s="155"/>
      <c r="CP482" s="155"/>
      <c r="CQ482" s="155"/>
      <c r="CR482" s="154"/>
    </row>
    <row r="483" spans="1:96" ht="13.5" x14ac:dyDescent="0.3">
      <c r="A483" s="154"/>
      <c r="B483" s="154"/>
      <c r="C483" s="154"/>
      <c r="D483" s="154"/>
      <c r="E483" s="154"/>
      <c r="F483" s="154"/>
      <c r="G483" s="154"/>
      <c r="H483" s="154"/>
      <c r="I483" s="154"/>
      <c r="J483" s="154"/>
      <c r="K483" s="154"/>
      <c r="L483" s="154"/>
      <c r="M483" s="2">
        <v>1.03E-9</v>
      </c>
      <c r="N483" s="2">
        <v>0.40004073416000002</v>
      </c>
      <c r="O483" s="2">
        <v>90279.923168103196</v>
      </c>
      <c r="P483" s="2">
        <f t="shared" si="42"/>
        <v>-9.4599982884784485E-10</v>
      </c>
      <c r="Q483" s="154"/>
      <c r="R483" s="155"/>
      <c r="S483" s="155"/>
      <c r="T483" s="155"/>
      <c r="U483" s="154"/>
      <c r="V483" s="154"/>
      <c r="W483" s="155"/>
      <c r="X483" s="155"/>
      <c r="Y483" s="155"/>
      <c r="Z483" s="154"/>
      <c r="AA483" s="154"/>
      <c r="AB483" s="155"/>
      <c r="AC483" s="155"/>
      <c r="AD483" s="155"/>
      <c r="AE483" s="154"/>
      <c r="AF483" s="154"/>
      <c r="AG483" s="155"/>
      <c r="AH483" s="155"/>
      <c r="AI483" s="155"/>
      <c r="AJ483" s="154"/>
      <c r="AK483" s="154"/>
      <c r="AL483" s="155"/>
      <c r="AM483" s="155"/>
      <c r="AN483" s="155"/>
      <c r="AO483" s="154"/>
      <c r="AP483" s="154"/>
      <c r="AQ483" s="155"/>
      <c r="AR483" s="155"/>
      <c r="AS483" s="155"/>
      <c r="AT483" s="154"/>
      <c r="AU483" s="154"/>
      <c r="AV483" s="155"/>
      <c r="AW483" s="155"/>
      <c r="AX483" s="155"/>
      <c r="AY483" s="154"/>
      <c r="AZ483" s="154"/>
      <c r="BA483" s="155"/>
      <c r="BB483" s="155"/>
      <c r="BC483" s="155"/>
      <c r="BD483" s="154"/>
      <c r="BE483" s="154"/>
      <c r="BF483" s="155"/>
      <c r="BG483" s="155"/>
      <c r="BH483" s="155"/>
      <c r="BI483" s="154"/>
      <c r="BJ483" s="154"/>
      <c r="BK483" s="155"/>
      <c r="BL483" s="155"/>
      <c r="BM483" s="155"/>
      <c r="BN483" s="154"/>
      <c r="BO483" s="2"/>
      <c r="BP483" s="2">
        <v>4.5E-10</v>
      </c>
      <c r="BQ483" s="2">
        <v>3.37963782356</v>
      </c>
      <c r="BR483" s="2">
        <v>10763.779709261</v>
      </c>
      <c r="BS483" s="2">
        <f t="shared" si="43"/>
        <v>-2.91216373431923E-10</v>
      </c>
      <c r="BT483" s="154"/>
      <c r="BU483" s="155"/>
      <c r="BV483" s="155"/>
      <c r="BW483" s="155"/>
      <c r="BX483" s="154"/>
      <c r="BY483" s="154"/>
      <c r="BZ483" s="155"/>
      <c r="CA483" s="155"/>
      <c r="CB483" s="155"/>
      <c r="CC483" s="154"/>
      <c r="CD483" s="154"/>
      <c r="CE483" s="155"/>
      <c r="CF483" s="155"/>
      <c r="CG483" s="155"/>
      <c r="CH483" s="154"/>
      <c r="CI483" s="154"/>
      <c r="CJ483" s="155"/>
      <c r="CK483" s="155"/>
      <c r="CL483" s="155"/>
      <c r="CM483" s="154"/>
      <c r="CN483" s="154"/>
      <c r="CO483" s="155"/>
      <c r="CP483" s="155"/>
      <c r="CQ483" s="155"/>
      <c r="CR483" s="154"/>
    </row>
    <row r="484" spans="1:96" ht="13.5" x14ac:dyDescent="0.3">
      <c r="A484" s="154"/>
      <c r="B484" s="154"/>
      <c r="C484" s="154"/>
      <c r="D484" s="154"/>
      <c r="E484" s="154"/>
      <c r="F484" s="154"/>
      <c r="G484" s="154"/>
      <c r="H484" s="154"/>
      <c r="I484" s="154"/>
      <c r="J484" s="154"/>
      <c r="K484" s="154"/>
      <c r="L484" s="154"/>
      <c r="M484" s="2">
        <v>1.08E-9</v>
      </c>
      <c r="N484" s="2">
        <v>0.98989774939999997</v>
      </c>
      <c r="O484" s="2">
        <v>5636.0650166766</v>
      </c>
      <c r="P484" s="2">
        <f t="shared" si="42"/>
        <v>-1.57876003578035E-10</v>
      </c>
      <c r="Q484" s="154"/>
      <c r="R484" s="155"/>
      <c r="S484" s="155"/>
      <c r="T484" s="155"/>
      <c r="U484" s="154"/>
      <c r="V484" s="154"/>
      <c r="W484" s="155"/>
      <c r="X484" s="155"/>
      <c r="Y484" s="155"/>
      <c r="Z484" s="154"/>
      <c r="AA484" s="154"/>
      <c r="AB484" s="155"/>
      <c r="AC484" s="155"/>
      <c r="AD484" s="155"/>
      <c r="AE484" s="154"/>
      <c r="AF484" s="154"/>
      <c r="AG484" s="155"/>
      <c r="AH484" s="155"/>
      <c r="AI484" s="155"/>
      <c r="AJ484" s="154"/>
      <c r="AK484" s="154"/>
      <c r="AL484" s="155"/>
      <c r="AM484" s="155"/>
      <c r="AN484" s="155"/>
      <c r="AO484" s="154"/>
      <c r="AP484" s="154"/>
      <c r="AQ484" s="155"/>
      <c r="AR484" s="155"/>
      <c r="AS484" s="155"/>
      <c r="AT484" s="154"/>
      <c r="AU484" s="154"/>
      <c r="AV484" s="155"/>
      <c r="AW484" s="155"/>
      <c r="AX484" s="155"/>
      <c r="AY484" s="154"/>
      <c r="AZ484" s="154"/>
      <c r="BA484" s="155"/>
      <c r="BB484" s="155"/>
      <c r="BC484" s="155"/>
      <c r="BD484" s="154"/>
      <c r="BE484" s="154"/>
      <c r="BF484" s="155"/>
      <c r="BG484" s="155"/>
      <c r="BH484" s="155"/>
      <c r="BI484" s="154"/>
      <c r="BJ484" s="154"/>
      <c r="BK484" s="155"/>
      <c r="BL484" s="155"/>
      <c r="BM484" s="155"/>
      <c r="BN484" s="154"/>
      <c r="BO484" s="2"/>
      <c r="BP484" s="2">
        <v>4.7000000000000003E-10</v>
      </c>
      <c r="BQ484" s="2">
        <v>5.50981287869</v>
      </c>
      <c r="BR484" s="2">
        <v>12779.4507954208</v>
      </c>
      <c r="BS484" s="2">
        <f t="shared" si="43"/>
        <v>3.9920912779020112E-10</v>
      </c>
      <c r="BT484" s="154"/>
      <c r="BU484" s="155"/>
      <c r="BV484" s="155"/>
      <c r="BW484" s="155"/>
      <c r="BX484" s="154"/>
      <c r="BY484" s="154"/>
      <c r="BZ484" s="155"/>
      <c r="CA484" s="155"/>
      <c r="CB484" s="155"/>
      <c r="CC484" s="154"/>
      <c r="CD484" s="154"/>
      <c r="CE484" s="155"/>
      <c r="CF484" s="155"/>
      <c r="CG484" s="155"/>
      <c r="CH484" s="154"/>
      <c r="CI484" s="154"/>
      <c r="CJ484" s="155"/>
      <c r="CK484" s="155"/>
      <c r="CL484" s="155"/>
      <c r="CM484" s="154"/>
      <c r="CN484" s="154"/>
      <c r="CO484" s="155"/>
      <c r="CP484" s="155"/>
      <c r="CQ484" s="155"/>
      <c r="CR484" s="154"/>
    </row>
    <row r="485" spans="1:96" ht="13.5" x14ac:dyDescent="0.3">
      <c r="A485" s="154"/>
      <c r="B485" s="154"/>
      <c r="C485" s="154"/>
      <c r="D485" s="154"/>
      <c r="E485" s="154"/>
      <c r="F485" s="154"/>
      <c r="G485" s="154"/>
      <c r="H485" s="154"/>
      <c r="I485" s="154"/>
      <c r="J485" s="154"/>
      <c r="K485" s="154"/>
      <c r="L485" s="154"/>
      <c r="M485" s="2">
        <v>1.1700000000000001E-9</v>
      </c>
      <c r="N485" s="2">
        <v>5.17362872063</v>
      </c>
      <c r="O485" s="2">
        <v>34520.309309380798</v>
      </c>
      <c r="P485" s="2">
        <f t="shared" si="42"/>
        <v>1.0940885019096048E-9</v>
      </c>
      <c r="Q485" s="154"/>
      <c r="R485" s="155"/>
      <c r="S485" s="155"/>
      <c r="T485" s="155"/>
      <c r="U485" s="154"/>
      <c r="V485" s="154"/>
      <c r="W485" s="155"/>
      <c r="X485" s="155"/>
      <c r="Y485" s="155"/>
      <c r="Z485" s="154"/>
      <c r="AA485" s="154"/>
      <c r="AB485" s="155"/>
      <c r="AC485" s="155"/>
      <c r="AD485" s="155"/>
      <c r="AE485" s="154"/>
      <c r="AF485" s="154"/>
      <c r="AG485" s="155"/>
      <c r="AH485" s="155"/>
      <c r="AI485" s="155"/>
      <c r="AJ485" s="154"/>
      <c r="AK485" s="154"/>
      <c r="AL485" s="155"/>
      <c r="AM485" s="155"/>
      <c r="AN485" s="155"/>
      <c r="AO485" s="154"/>
      <c r="AP485" s="154"/>
      <c r="AQ485" s="155"/>
      <c r="AR485" s="155"/>
      <c r="AS485" s="155"/>
      <c r="AT485" s="154"/>
      <c r="AU485" s="154"/>
      <c r="AV485" s="155"/>
      <c r="AW485" s="155"/>
      <c r="AX485" s="155"/>
      <c r="AY485" s="154"/>
      <c r="AZ485" s="154"/>
      <c r="BA485" s="155"/>
      <c r="BB485" s="155"/>
      <c r="BC485" s="155"/>
      <c r="BD485" s="154"/>
      <c r="BE485" s="154"/>
      <c r="BF485" s="155"/>
      <c r="BG485" s="155"/>
      <c r="BH485" s="155"/>
      <c r="BI485" s="154"/>
      <c r="BJ485" s="154"/>
      <c r="BK485" s="155"/>
      <c r="BL485" s="155"/>
      <c r="BM485" s="155"/>
      <c r="BN485" s="154"/>
      <c r="BO485" s="2"/>
      <c r="BP485" s="2">
        <v>6.2000000000000003E-10</v>
      </c>
      <c r="BQ485" s="2">
        <v>5.4520907009900004</v>
      </c>
      <c r="BR485" s="2">
        <v>949.17560896980001</v>
      </c>
      <c r="BS485" s="2">
        <f t="shared" si="43"/>
        <v>-2.6864501644621262E-10</v>
      </c>
      <c r="BT485" s="154"/>
      <c r="BU485" s="155"/>
      <c r="BV485" s="155"/>
      <c r="BW485" s="155"/>
      <c r="BX485" s="154"/>
      <c r="BY485" s="154"/>
      <c r="BZ485" s="155"/>
      <c r="CA485" s="155"/>
      <c r="CB485" s="155"/>
      <c r="CC485" s="154"/>
      <c r="CD485" s="154"/>
      <c r="CE485" s="155"/>
      <c r="CF485" s="155"/>
      <c r="CG485" s="155"/>
      <c r="CH485" s="154"/>
      <c r="CI485" s="154"/>
      <c r="CJ485" s="155"/>
      <c r="CK485" s="155"/>
      <c r="CL485" s="155"/>
      <c r="CM485" s="154"/>
      <c r="CN485" s="154"/>
      <c r="CO485" s="155"/>
      <c r="CP485" s="155"/>
      <c r="CQ485" s="155"/>
      <c r="CR485" s="154"/>
    </row>
    <row r="486" spans="1:96" ht="13.5" x14ac:dyDescent="0.3">
      <c r="A486" s="154"/>
      <c r="B486" s="154"/>
      <c r="C486" s="154"/>
      <c r="D486" s="154"/>
      <c r="E486" s="154"/>
      <c r="F486" s="154"/>
      <c r="G486" s="154"/>
      <c r="H486" s="154"/>
      <c r="I486" s="154"/>
      <c r="J486" s="154"/>
      <c r="K486" s="154"/>
      <c r="L486" s="154"/>
      <c r="M486" s="2">
        <v>1.0000000000000001E-9</v>
      </c>
      <c r="N486" s="2">
        <v>3.9553462818899998</v>
      </c>
      <c r="O486" s="2">
        <v>5547.1993364596001</v>
      </c>
      <c r="P486" s="2">
        <f t="shared" si="42"/>
        <v>9.8096968507516354E-10</v>
      </c>
      <c r="Q486" s="154"/>
      <c r="R486" s="155"/>
      <c r="S486" s="155"/>
      <c r="T486" s="155"/>
      <c r="U486" s="154"/>
      <c r="V486" s="154"/>
      <c r="W486" s="155"/>
      <c r="X486" s="155"/>
      <c r="Y486" s="155"/>
      <c r="Z486" s="154"/>
      <c r="AA486" s="154"/>
      <c r="AB486" s="155"/>
      <c r="AC486" s="155"/>
      <c r="AD486" s="155"/>
      <c r="AE486" s="154"/>
      <c r="AF486" s="154"/>
      <c r="AG486" s="155"/>
      <c r="AH486" s="155"/>
      <c r="AI486" s="155"/>
      <c r="AJ486" s="154"/>
      <c r="AK486" s="154"/>
      <c r="AL486" s="155"/>
      <c r="AM486" s="155"/>
      <c r="AN486" s="155"/>
      <c r="AO486" s="154"/>
      <c r="AP486" s="154"/>
      <c r="AQ486" s="155"/>
      <c r="AR486" s="155"/>
      <c r="AS486" s="155"/>
      <c r="AT486" s="154"/>
      <c r="AU486" s="154"/>
      <c r="AV486" s="155"/>
      <c r="AW486" s="155"/>
      <c r="AX486" s="155"/>
      <c r="AY486" s="154"/>
      <c r="AZ486" s="154"/>
      <c r="BA486" s="155"/>
      <c r="BB486" s="155"/>
      <c r="BC486" s="155"/>
      <c r="BD486" s="154"/>
      <c r="BE486" s="154"/>
      <c r="BF486" s="155"/>
      <c r="BG486" s="155"/>
      <c r="BH486" s="155"/>
      <c r="BI486" s="154"/>
      <c r="BJ486" s="154"/>
      <c r="BK486" s="155"/>
      <c r="BL486" s="155"/>
      <c r="BM486" s="155"/>
      <c r="BN486" s="154"/>
      <c r="BO486" s="2"/>
      <c r="BP486" s="2">
        <v>6.0999999999999996E-10</v>
      </c>
      <c r="BQ486" s="2">
        <v>2.9323797463100001</v>
      </c>
      <c r="BR486" s="2">
        <v>5791.4125575325997</v>
      </c>
      <c r="BS486" s="2">
        <f t="shared" si="43"/>
        <v>-5.6338506304950418E-10</v>
      </c>
      <c r="BT486" s="154"/>
      <c r="BU486" s="155"/>
      <c r="BV486" s="155"/>
      <c r="BW486" s="155"/>
      <c r="BX486" s="154"/>
      <c r="BY486" s="154"/>
      <c r="BZ486" s="155"/>
      <c r="CA486" s="155"/>
      <c r="CB486" s="155"/>
      <c r="CC486" s="154"/>
      <c r="CD486" s="154"/>
      <c r="CE486" s="155"/>
      <c r="CF486" s="155"/>
      <c r="CG486" s="155"/>
      <c r="CH486" s="154"/>
      <c r="CI486" s="154"/>
      <c r="CJ486" s="155"/>
      <c r="CK486" s="155"/>
      <c r="CL486" s="155"/>
      <c r="CM486" s="154"/>
      <c r="CN486" s="154"/>
      <c r="CO486" s="155"/>
      <c r="CP486" s="155"/>
      <c r="CQ486" s="155"/>
      <c r="CR486" s="154"/>
    </row>
    <row r="487" spans="1:96" ht="13.5" x14ac:dyDescent="0.3">
      <c r="A487" s="154"/>
      <c r="B487" s="154"/>
      <c r="C487" s="154"/>
      <c r="D487" s="154"/>
      <c r="E487" s="154"/>
      <c r="F487" s="154"/>
      <c r="G487" s="154"/>
      <c r="H487" s="154"/>
      <c r="I487" s="154"/>
      <c r="J487" s="154"/>
      <c r="K487" s="154"/>
      <c r="L487" s="154"/>
      <c r="M487" s="2">
        <v>9.7999999999999992E-10</v>
      </c>
      <c r="N487" s="2">
        <v>1.2811828059799999</v>
      </c>
      <c r="O487" s="2">
        <v>21548.962369291799</v>
      </c>
      <c r="P487" s="2">
        <f t="shared" si="42"/>
        <v>8.1908721720282779E-10</v>
      </c>
      <c r="Q487" s="154"/>
      <c r="R487" s="155"/>
      <c r="S487" s="155"/>
      <c r="T487" s="155"/>
      <c r="U487" s="154"/>
      <c r="V487" s="154"/>
      <c r="W487" s="155"/>
      <c r="X487" s="155"/>
      <c r="Y487" s="155"/>
      <c r="Z487" s="154"/>
      <c r="AA487" s="154"/>
      <c r="AB487" s="155"/>
      <c r="AC487" s="155"/>
      <c r="AD487" s="155"/>
      <c r="AE487" s="154"/>
      <c r="AF487" s="154"/>
      <c r="AG487" s="155"/>
      <c r="AH487" s="155"/>
      <c r="AI487" s="155"/>
      <c r="AJ487" s="154"/>
      <c r="AK487" s="154"/>
      <c r="AL487" s="155"/>
      <c r="AM487" s="155"/>
      <c r="AN487" s="155"/>
      <c r="AO487" s="154"/>
      <c r="AP487" s="154"/>
      <c r="AQ487" s="155"/>
      <c r="AR487" s="155"/>
      <c r="AS487" s="155"/>
      <c r="AT487" s="154"/>
      <c r="AU487" s="154"/>
      <c r="AV487" s="155"/>
      <c r="AW487" s="155"/>
      <c r="AX487" s="155"/>
      <c r="AY487" s="154"/>
      <c r="AZ487" s="154"/>
      <c r="BA487" s="155"/>
      <c r="BB487" s="155"/>
      <c r="BC487" s="155"/>
      <c r="BD487" s="154"/>
      <c r="BE487" s="154"/>
      <c r="BF487" s="155"/>
      <c r="BG487" s="155"/>
      <c r="BH487" s="155"/>
      <c r="BI487" s="154"/>
      <c r="BJ487" s="154"/>
      <c r="BK487" s="155"/>
      <c r="BL487" s="155"/>
      <c r="BM487" s="155"/>
      <c r="BN487" s="154"/>
      <c r="BO487" s="2"/>
      <c r="BP487" s="2">
        <v>4.3999999999999998E-10</v>
      </c>
      <c r="BQ487" s="2">
        <v>2.8744062080199999</v>
      </c>
      <c r="BR487" s="2">
        <v>8584.6616659007996</v>
      </c>
      <c r="BS487" s="2">
        <f t="shared" si="43"/>
        <v>-2.6166462203664689E-10</v>
      </c>
      <c r="BT487" s="154"/>
      <c r="BU487" s="155"/>
      <c r="BV487" s="155"/>
      <c r="BW487" s="155"/>
      <c r="BX487" s="154"/>
      <c r="BY487" s="154"/>
      <c r="BZ487" s="155"/>
      <c r="CA487" s="155"/>
      <c r="CB487" s="155"/>
      <c r="CC487" s="154"/>
      <c r="CD487" s="154"/>
      <c r="CE487" s="155"/>
      <c r="CF487" s="155"/>
      <c r="CG487" s="155"/>
      <c r="CH487" s="154"/>
      <c r="CI487" s="154"/>
      <c r="CJ487" s="155"/>
      <c r="CK487" s="155"/>
      <c r="CL487" s="155"/>
      <c r="CM487" s="154"/>
      <c r="CN487" s="154"/>
      <c r="CO487" s="155"/>
      <c r="CP487" s="155"/>
      <c r="CQ487" s="155"/>
      <c r="CR487" s="154"/>
    </row>
    <row r="488" spans="1:96" ht="13.5" x14ac:dyDescent="0.3">
      <c r="A488" s="154"/>
      <c r="B488" s="154"/>
      <c r="C488" s="154"/>
      <c r="D488" s="154"/>
      <c r="E488" s="154"/>
      <c r="F488" s="154"/>
      <c r="G488" s="154"/>
      <c r="H488" s="154"/>
      <c r="I488" s="154"/>
      <c r="J488" s="154"/>
      <c r="K488" s="154"/>
      <c r="L488" s="154"/>
      <c r="M488" s="2">
        <v>9.6999999999999996E-10</v>
      </c>
      <c r="N488" s="2">
        <v>3.3471713059199999</v>
      </c>
      <c r="O488" s="2">
        <v>16310.9790457206</v>
      </c>
      <c r="P488" s="2">
        <f t="shared" si="42"/>
        <v>-3.2145648658683889E-10</v>
      </c>
      <c r="Q488" s="154"/>
      <c r="R488" s="155"/>
      <c r="S488" s="155"/>
      <c r="T488" s="155"/>
      <c r="U488" s="154"/>
      <c r="V488" s="154"/>
      <c r="W488" s="155"/>
      <c r="X488" s="155"/>
      <c r="Y488" s="155"/>
      <c r="Z488" s="154"/>
      <c r="AA488" s="154"/>
      <c r="AB488" s="155"/>
      <c r="AC488" s="155"/>
      <c r="AD488" s="155"/>
      <c r="AE488" s="154"/>
      <c r="AF488" s="154"/>
      <c r="AG488" s="155"/>
      <c r="AH488" s="155"/>
      <c r="AI488" s="155"/>
      <c r="AJ488" s="154"/>
      <c r="AK488" s="154"/>
      <c r="AL488" s="155"/>
      <c r="AM488" s="155"/>
      <c r="AN488" s="155"/>
      <c r="AO488" s="154"/>
      <c r="AP488" s="154"/>
      <c r="AQ488" s="155"/>
      <c r="AR488" s="155"/>
      <c r="AS488" s="155"/>
      <c r="AT488" s="154"/>
      <c r="AU488" s="154"/>
      <c r="AV488" s="155"/>
      <c r="AW488" s="155"/>
      <c r="AX488" s="155"/>
      <c r="AY488" s="154"/>
      <c r="AZ488" s="154"/>
      <c r="BA488" s="155"/>
      <c r="BB488" s="155"/>
      <c r="BC488" s="155"/>
      <c r="BD488" s="154"/>
      <c r="BE488" s="154"/>
      <c r="BF488" s="155"/>
      <c r="BG488" s="155"/>
      <c r="BH488" s="155"/>
      <c r="BI488" s="154"/>
      <c r="BJ488" s="154"/>
      <c r="BK488" s="155"/>
      <c r="BL488" s="155"/>
      <c r="BM488" s="155"/>
      <c r="BN488" s="154"/>
      <c r="BO488" s="2"/>
      <c r="BP488" s="2">
        <v>4.6000000000000001E-10</v>
      </c>
      <c r="BQ488" s="2">
        <v>4.0314179656000002</v>
      </c>
      <c r="BR488" s="2">
        <v>10667.8004820432</v>
      </c>
      <c r="BS488" s="2">
        <f t="shared" si="43"/>
        <v>9.2860540129210631E-11</v>
      </c>
      <c r="BT488" s="154"/>
      <c r="BU488" s="155"/>
      <c r="BV488" s="155"/>
      <c r="BW488" s="155"/>
      <c r="BX488" s="154"/>
      <c r="BY488" s="154"/>
      <c r="BZ488" s="155"/>
      <c r="CA488" s="155"/>
      <c r="CB488" s="155"/>
      <c r="CC488" s="154"/>
      <c r="CD488" s="154"/>
      <c r="CE488" s="155"/>
      <c r="CF488" s="155"/>
      <c r="CG488" s="155"/>
      <c r="CH488" s="154"/>
      <c r="CI488" s="154"/>
      <c r="CJ488" s="155"/>
      <c r="CK488" s="155"/>
      <c r="CL488" s="155"/>
      <c r="CM488" s="154"/>
      <c r="CN488" s="154"/>
      <c r="CO488" s="155"/>
      <c r="CP488" s="155"/>
      <c r="CQ488" s="155"/>
      <c r="CR488" s="154"/>
    </row>
    <row r="489" spans="1:96" ht="13.5" x14ac:dyDescent="0.3">
      <c r="A489" s="154"/>
      <c r="B489" s="154"/>
      <c r="C489" s="154"/>
      <c r="D489" s="154"/>
      <c r="E489" s="154"/>
      <c r="F489" s="154"/>
      <c r="G489" s="154"/>
      <c r="H489" s="154"/>
      <c r="I489" s="154"/>
      <c r="J489" s="154"/>
      <c r="K489" s="154"/>
      <c r="L489" s="154"/>
      <c r="M489" s="2">
        <v>9.7999999999999992E-10</v>
      </c>
      <c r="N489" s="2">
        <v>4.3704190871700002</v>
      </c>
      <c r="O489" s="2">
        <v>34513.263072682799</v>
      </c>
      <c r="P489" s="2">
        <f t="shared" si="42"/>
        <v>8.3266968247189257E-10</v>
      </c>
      <c r="Q489" s="154"/>
      <c r="R489" s="155"/>
      <c r="S489" s="155"/>
      <c r="T489" s="155"/>
      <c r="U489" s="154"/>
      <c r="V489" s="154"/>
      <c r="W489" s="155"/>
      <c r="X489" s="155"/>
      <c r="Y489" s="155"/>
      <c r="Z489" s="154"/>
      <c r="AA489" s="154"/>
      <c r="AB489" s="155"/>
      <c r="AC489" s="155"/>
      <c r="AD489" s="155"/>
      <c r="AE489" s="154"/>
      <c r="AF489" s="154"/>
      <c r="AG489" s="155"/>
      <c r="AH489" s="155"/>
      <c r="AI489" s="155"/>
      <c r="AJ489" s="154"/>
      <c r="AK489" s="154"/>
      <c r="AL489" s="155"/>
      <c r="AM489" s="155"/>
      <c r="AN489" s="155"/>
      <c r="AO489" s="154"/>
      <c r="AP489" s="154"/>
      <c r="AQ489" s="155"/>
      <c r="AR489" s="155"/>
      <c r="AS489" s="155"/>
      <c r="AT489" s="154"/>
      <c r="AU489" s="154"/>
      <c r="AV489" s="155"/>
      <c r="AW489" s="155"/>
      <c r="AX489" s="155"/>
      <c r="AY489" s="154"/>
      <c r="AZ489" s="154"/>
      <c r="BA489" s="155"/>
      <c r="BB489" s="155"/>
      <c r="BC489" s="155"/>
      <c r="BD489" s="154"/>
      <c r="BE489" s="154"/>
      <c r="BF489" s="155"/>
      <c r="BG489" s="155"/>
      <c r="BH489" s="155"/>
      <c r="BI489" s="154"/>
      <c r="BJ489" s="154"/>
      <c r="BK489" s="155"/>
      <c r="BL489" s="155"/>
      <c r="BM489" s="155"/>
      <c r="BN489" s="154"/>
      <c r="BO489" s="2"/>
      <c r="BP489" s="2">
        <v>4.7000000000000003E-10</v>
      </c>
      <c r="BQ489" s="2">
        <v>3.8990293142199999</v>
      </c>
      <c r="BR489" s="2">
        <v>3903.9113764198</v>
      </c>
      <c r="BS489" s="2">
        <f t="shared" si="43"/>
        <v>-1.1094059164747231E-10</v>
      </c>
      <c r="BT489" s="154"/>
      <c r="BU489" s="155"/>
      <c r="BV489" s="155"/>
      <c r="BW489" s="155"/>
      <c r="BX489" s="154"/>
      <c r="BY489" s="154"/>
      <c r="BZ489" s="155"/>
      <c r="CA489" s="155"/>
      <c r="CB489" s="155"/>
      <c r="CC489" s="154"/>
      <c r="CD489" s="154"/>
      <c r="CE489" s="155"/>
      <c r="CF489" s="155"/>
      <c r="CG489" s="155"/>
      <c r="CH489" s="154"/>
      <c r="CI489" s="154"/>
      <c r="CJ489" s="155"/>
      <c r="CK489" s="155"/>
      <c r="CL489" s="155"/>
      <c r="CM489" s="154"/>
      <c r="CN489" s="154"/>
      <c r="CO489" s="155"/>
      <c r="CP489" s="155"/>
      <c r="CQ489" s="155"/>
      <c r="CR489" s="154"/>
    </row>
    <row r="490" spans="1:96" ht="13.5" x14ac:dyDescent="0.3">
      <c r="A490" s="154"/>
      <c r="B490" s="154"/>
      <c r="C490" s="154"/>
      <c r="D490" s="154"/>
      <c r="E490" s="154"/>
      <c r="F490" s="154"/>
      <c r="G490" s="154"/>
      <c r="H490" s="154"/>
      <c r="I490" s="154"/>
      <c r="J490" s="154"/>
      <c r="K490" s="154"/>
      <c r="L490" s="154"/>
      <c r="M490" s="2">
        <v>1.25E-9</v>
      </c>
      <c r="N490" s="2">
        <v>2.7216443296000001</v>
      </c>
      <c r="O490" s="2">
        <v>24065.807922775501</v>
      </c>
      <c r="P490" s="2">
        <f t="shared" si="42"/>
        <v>-7.8004692475947466E-10</v>
      </c>
      <c r="Q490" s="154"/>
      <c r="R490" s="155"/>
      <c r="S490" s="155"/>
      <c r="T490" s="155"/>
      <c r="U490" s="154"/>
      <c r="V490" s="154"/>
      <c r="W490" s="155"/>
      <c r="X490" s="155"/>
      <c r="Y490" s="155"/>
      <c r="Z490" s="154"/>
      <c r="AA490" s="154"/>
      <c r="AB490" s="155"/>
      <c r="AC490" s="155"/>
      <c r="AD490" s="155"/>
      <c r="AE490" s="154"/>
      <c r="AF490" s="154"/>
      <c r="AG490" s="155"/>
      <c r="AH490" s="155"/>
      <c r="AI490" s="155"/>
      <c r="AJ490" s="154"/>
      <c r="AK490" s="154"/>
      <c r="AL490" s="155"/>
      <c r="AM490" s="155"/>
      <c r="AN490" s="155"/>
      <c r="AO490" s="154"/>
      <c r="AP490" s="154"/>
      <c r="AQ490" s="155"/>
      <c r="AR490" s="155"/>
      <c r="AS490" s="155"/>
      <c r="AT490" s="154"/>
      <c r="AU490" s="154"/>
      <c r="AV490" s="155"/>
      <c r="AW490" s="155"/>
      <c r="AX490" s="155"/>
      <c r="AY490" s="154"/>
      <c r="AZ490" s="154"/>
      <c r="BA490" s="155"/>
      <c r="BB490" s="155"/>
      <c r="BC490" s="155"/>
      <c r="BD490" s="154"/>
      <c r="BE490" s="154"/>
      <c r="BF490" s="155"/>
      <c r="BG490" s="155"/>
      <c r="BH490" s="155"/>
      <c r="BI490" s="154"/>
      <c r="BJ490" s="154"/>
      <c r="BK490" s="155"/>
      <c r="BL490" s="155"/>
      <c r="BM490" s="155"/>
      <c r="BN490" s="154"/>
      <c r="BO490" s="2"/>
      <c r="BP490" s="2">
        <v>4.6000000000000001E-10</v>
      </c>
      <c r="BQ490" s="2">
        <v>2.75700467329</v>
      </c>
      <c r="BR490" s="2">
        <v>6993.0088985496996</v>
      </c>
      <c r="BS490" s="2">
        <f t="shared" si="43"/>
        <v>-4.5780204612773857E-10</v>
      </c>
      <c r="BT490" s="154"/>
      <c r="BU490" s="155"/>
      <c r="BV490" s="155"/>
      <c r="BW490" s="155"/>
      <c r="BX490" s="154"/>
      <c r="BY490" s="154"/>
      <c r="BZ490" s="155"/>
      <c r="CA490" s="155"/>
      <c r="CB490" s="155"/>
      <c r="CC490" s="154"/>
      <c r="CD490" s="154"/>
      <c r="CE490" s="155"/>
      <c r="CF490" s="155"/>
      <c r="CG490" s="155"/>
      <c r="CH490" s="154"/>
      <c r="CI490" s="154"/>
      <c r="CJ490" s="155"/>
      <c r="CK490" s="155"/>
      <c r="CL490" s="155"/>
      <c r="CM490" s="154"/>
      <c r="CN490" s="154"/>
      <c r="CO490" s="155"/>
      <c r="CP490" s="155"/>
      <c r="CQ490" s="155"/>
      <c r="CR490" s="154"/>
    </row>
    <row r="491" spans="1:96" ht="13.5" x14ac:dyDescent="0.3">
      <c r="A491" s="154"/>
      <c r="B491" s="154"/>
      <c r="C491" s="154"/>
      <c r="D491" s="154"/>
      <c r="E491" s="154"/>
      <c r="F491" s="154"/>
      <c r="G491" s="154"/>
      <c r="H491" s="154"/>
      <c r="I491" s="154"/>
      <c r="J491" s="154"/>
      <c r="K491" s="154"/>
      <c r="L491" s="154"/>
      <c r="M491" s="2">
        <v>1.02E-9</v>
      </c>
      <c r="N491" s="2">
        <v>0.66938025771999998</v>
      </c>
      <c r="O491" s="2">
        <v>10239.5838660108</v>
      </c>
      <c r="P491" s="2">
        <f t="shared" si="42"/>
        <v>-9.0697616397233519E-10</v>
      </c>
      <c r="Q491" s="154"/>
      <c r="R491" s="155"/>
      <c r="S491" s="155"/>
      <c r="T491" s="155"/>
      <c r="U491" s="154"/>
      <c r="V491" s="154"/>
      <c r="W491" s="155"/>
      <c r="X491" s="155"/>
      <c r="Y491" s="155"/>
      <c r="Z491" s="154"/>
      <c r="AA491" s="154"/>
      <c r="AB491" s="155"/>
      <c r="AC491" s="155"/>
      <c r="AD491" s="155"/>
      <c r="AE491" s="154"/>
      <c r="AF491" s="154"/>
      <c r="AG491" s="155"/>
      <c r="AH491" s="155"/>
      <c r="AI491" s="155"/>
      <c r="AJ491" s="154"/>
      <c r="AK491" s="154"/>
      <c r="AL491" s="155"/>
      <c r="AM491" s="155"/>
      <c r="AN491" s="155"/>
      <c r="AO491" s="154"/>
      <c r="AP491" s="154"/>
      <c r="AQ491" s="155"/>
      <c r="AR491" s="155"/>
      <c r="AS491" s="155"/>
      <c r="AT491" s="154"/>
      <c r="AU491" s="154"/>
      <c r="AV491" s="155"/>
      <c r="AW491" s="155"/>
      <c r="AX491" s="155"/>
      <c r="AY491" s="154"/>
      <c r="AZ491" s="154"/>
      <c r="BA491" s="155"/>
      <c r="BB491" s="155"/>
      <c r="BC491" s="155"/>
      <c r="BD491" s="154"/>
      <c r="BE491" s="154"/>
      <c r="BF491" s="155"/>
      <c r="BG491" s="155"/>
      <c r="BH491" s="155"/>
      <c r="BI491" s="154"/>
      <c r="BJ491" s="154"/>
      <c r="BK491" s="155"/>
      <c r="BL491" s="155"/>
      <c r="BM491" s="155"/>
      <c r="BN491" s="154"/>
      <c r="BO491" s="2"/>
      <c r="BP491" s="2">
        <v>4.5E-10</v>
      </c>
      <c r="BQ491" s="2">
        <v>1.9338629329999999</v>
      </c>
      <c r="BR491" s="2">
        <v>206.1855484372</v>
      </c>
      <c r="BS491" s="2">
        <f t="shared" si="43"/>
        <v>2.4295490801979902E-10</v>
      </c>
      <c r="BT491" s="154"/>
      <c r="BU491" s="155"/>
      <c r="BV491" s="155"/>
      <c r="BW491" s="155"/>
      <c r="BX491" s="154"/>
      <c r="BY491" s="154"/>
      <c r="BZ491" s="155"/>
      <c r="CA491" s="155"/>
      <c r="CB491" s="155"/>
      <c r="CC491" s="154"/>
      <c r="CD491" s="154"/>
      <c r="CE491" s="155"/>
      <c r="CF491" s="155"/>
      <c r="CG491" s="155"/>
      <c r="CH491" s="154"/>
      <c r="CI491" s="154"/>
      <c r="CJ491" s="155"/>
      <c r="CK491" s="155"/>
      <c r="CL491" s="155"/>
      <c r="CM491" s="154"/>
      <c r="CN491" s="154"/>
      <c r="CO491" s="155"/>
      <c r="CP491" s="155"/>
      <c r="CQ491" s="155"/>
      <c r="CR491" s="154"/>
    </row>
    <row r="492" spans="1:96" ht="13.5" x14ac:dyDescent="0.3">
      <c r="A492" s="154"/>
      <c r="B492" s="154"/>
      <c r="C492" s="154"/>
      <c r="D492" s="154"/>
      <c r="E492" s="154"/>
      <c r="F492" s="154"/>
      <c r="G492" s="154"/>
      <c r="H492" s="154"/>
      <c r="I492" s="154"/>
      <c r="J492" s="154"/>
      <c r="K492" s="154"/>
      <c r="L492" s="154"/>
      <c r="M492" s="2">
        <v>1.19E-9</v>
      </c>
      <c r="N492" s="2">
        <v>1.2168947933100001</v>
      </c>
      <c r="O492" s="2">
        <v>1478.8665740644001</v>
      </c>
      <c r="P492" s="2">
        <f t="shared" si="42"/>
        <v>1.1836011577763304E-9</v>
      </c>
      <c r="Q492" s="154"/>
      <c r="R492" s="155"/>
      <c r="S492" s="155"/>
      <c r="T492" s="155"/>
      <c r="U492" s="154"/>
      <c r="V492" s="154"/>
      <c r="W492" s="155"/>
      <c r="X492" s="155"/>
      <c r="Y492" s="155"/>
      <c r="Z492" s="154"/>
      <c r="AA492" s="154"/>
      <c r="AB492" s="155"/>
      <c r="AC492" s="155"/>
      <c r="AD492" s="155"/>
      <c r="AE492" s="154"/>
      <c r="AF492" s="154"/>
      <c r="AG492" s="155"/>
      <c r="AH492" s="155"/>
      <c r="AI492" s="155"/>
      <c r="AJ492" s="154"/>
      <c r="AK492" s="154"/>
      <c r="AL492" s="155"/>
      <c r="AM492" s="155"/>
      <c r="AN492" s="155"/>
      <c r="AO492" s="154"/>
      <c r="AP492" s="154"/>
      <c r="AQ492" s="155"/>
      <c r="AR492" s="155"/>
      <c r="AS492" s="155"/>
      <c r="AT492" s="154"/>
      <c r="AU492" s="154"/>
      <c r="AV492" s="155"/>
      <c r="AW492" s="155"/>
      <c r="AX492" s="155"/>
      <c r="AY492" s="154"/>
      <c r="AZ492" s="154"/>
      <c r="BA492" s="155"/>
      <c r="BB492" s="155"/>
      <c r="BC492" s="155"/>
      <c r="BD492" s="154"/>
      <c r="BE492" s="154"/>
      <c r="BF492" s="155"/>
      <c r="BG492" s="155"/>
      <c r="BH492" s="155"/>
      <c r="BI492" s="154"/>
      <c r="BJ492" s="154"/>
      <c r="BK492" s="155"/>
      <c r="BL492" s="155"/>
      <c r="BM492" s="155"/>
      <c r="BN492" s="154"/>
      <c r="BO492" s="2"/>
      <c r="BP492" s="2">
        <v>4.7000000000000003E-10</v>
      </c>
      <c r="BQ492" s="2">
        <v>2.5767080091199999</v>
      </c>
      <c r="BR492" s="2">
        <v>11492.542675791999</v>
      </c>
      <c r="BS492" s="2">
        <f t="shared" si="43"/>
        <v>3.4650141043414028E-10</v>
      </c>
      <c r="BT492" s="154"/>
      <c r="BU492" s="155"/>
      <c r="BV492" s="155"/>
      <c r="BW492" s="155"/>
      <c r="BX492" s="154"/>
      <c r="BY492" s="154"/>
      <c r="BZ492" s="155"/>
      <c r="CA492" s="155"/>
      <c r="CB492" s="155"/>
      <c r="CC492" s="154"/>
      <c r="CD492" s="154"/>
      <c r="CE492" s="155"/>
      <c r="CF492" s="155"/>
      <c r="CG492" s="155"/>
      <c r="CH492" s="154"/>
      <c r="CI492" s="154"/>
      <c r="CJ492" s="155"/>
      <c r="CK492" s="155"/>
      <c r="CL492" s="155"/>
      <c r="CM492" s="154"/>
      <c r="CN492" s="154"/>
      <c r="CO492" s="155"/>
      <c r="CP492" s="155"/>
      <c r="CQ492" s="155"/>
      <c r="CR492" s="154"/>
    </row>
    <row r="493" spans="1:96" ht="13.5" x14ac:dyDescent="0.3">
      <c r="A493" s="154"/>
      <c r="B493" s="154"/>
      <c r="C493" s="154"/>
      <c r="D493" s="154"/>
      <c r="E493" s="154"/>
      <c r="F493" s="154"/>
      <c r="G493" s="154"/>
      <c r="H493" s="154"/>
      <c r="I493" s="154"/>
      <c r="J493" s="154"/>
      <c r="K493" s="154"/>
      <c r="L493" s="154"/>
      <c r="M493" s="2">
        <v>9.4000000000000006E-10</v>
      </c>
      <c r="N493" s="2">
        <v>1.99595224256</v>
      </c>
      <c r="O493" s="2">
        <v>13362.4497067992</v>
      </c>
      <c r="P493" s="2">
        <f t="shared" si="42"/>
        <v>5.9600233013548179E-10</v>
      </c>
      <c r="Q493" s="154"/>
      <c r="R493" s="155"/>
      <c r="S493" s="155"/>
      <c r="T493" s="155"/>
      <c r="U493" s="154"/>
      <c r="V493" s="154"/>
      <c r="W493" s="155"/>
      <c r="X493" s="155"/>
      <c r="Y493" s="155"/>
      <c r="Z493" s="154"/>
      <c r="AA493" s="154"/>
      <c r="AB493" s="155"/>
      <c r="AC493" s="155"/>
      <c r="AD493" s="155"/>
      <c r="AE493" s="154"/>
      <c r="AF493" s="154"/>
      <c r="AG493" s="155"/>
      <c r="AH493" s="155"/>
      <c r="AI493" s="155"/>
      <c r="AJ493" s="154"/>
      <c r="AK493" s="154"/>
      <c r="AL493" s="155"/>
      <c r="AM493" s="155"/>
      <c r="AN493" s="155"/>
      <c r="AO493" s="154"/>
      <c r="AP493" s="154"/>
      <c r="AQ493" s="155"/>
      <c r="AR493" s="155"/>
      <c r="AS493" s="155"/>
      <c r="AT493" s="154"/>
      <c r="AU493" s="154"/>
      <c r="AV493" s="155"/>
      <c r="AW493" s="155"/>
      <c r="AX493" s="155"/>
      <c r="AY493" s="154"/>
      <c r="AZ493" s="154"/>
      <c r="BA493" s="155"/>
      <c r="BB493" s="155"/>
      <c r="BC493" s="155"/>
      <c r="BD493" s="154"/>
      <c r="BE493" s="154"/>
      <c r="BF493" s="155"/>
      <c r="BG493" s="155"/>
      <c r="BH493" s="155"/>
      <c r="BI493" s="154"/>
      <c r="BJ493" s="154"/>
      <c r="BK493" s="155"/>
      <c r="BL493" s="155"/>
      <c r="BM493" s="155"/>
      <c r="BN493" s="154"/>
      <c r="BO493" s="2"/>
      <c r="BP493" s="2">
        <v>4.3999999999999998E-10</v>
      </c>
      <c r="BQ493" s="2">
        <v>3.6257022316700001</v>
      </c>
      <c r="BR493" s="2">
        <v>63658.877750837601</v>
      </c>
      <c r="BS493" s="2">
        <f t="shared" si="43"/>
        <v>2.933693262278658E-10</v>
      </c>
      <c r="BT493" s="154"/>
      <c r="BU493" s="155"/>
      <c r="BV493" s="155"/>
      <c r="BW493" s="155"/>
      <c r="BX493" s="154"/>
      <c r="BY493" s="154"/>
      <c r="BZ493" s="155"/>
      <c r="CA493" s="155"/>
      <c r="CB493" s="155"/>
      <c r="CC493" s="154"/>
      <c r="CD493" s="154"/>
      <c r="CE493" s="155"/>
      <c r="CF493" s="155"/>
      <c r="CG493" s="155"/>
      <c r="CH493" s="154"/>
      <c r="CI493" s="154"/>
      <c r="CJ493" s="155"/>
      <c r="CK493" s="155"/>
      <c r="CL493" s="155"/>
      <c r="CM493" s="154"/>
      <c r="CN493" s="154"/>
      <c r="CO493" s="155"/>
      <c r="CP493" s="155"/>
      <c r="CQ493" s="155"/>
      <c r="CR493" s="154"/>
    </row>
    <row r="494" spans="1:96" ht="13.5" x14ac:dyDescent="0.3">
      <c r="A494" s="154"/>
      <c r="B494" s="154"/>
      <c r="C494" s="154"/>
      <c r="D494" s="154"/>
      <c r="E494" s="154"/>
      <c r="F494" s="154"/>
      <c r="G494" s="154"/>
      <c r="H494" s="154"/>
      <c r="I494" s="154"/>
      <c r="J494" s="154"/>
      <c r="K494" s="154"/>
      <c r="L494" s="154"/>
      <c r="M494" s="2">
        <v>9.4000000000000006E-10</v>
      </c>
      <c r="N494" s="2">
        <v>4.3096598287200001</v>
      </c>
      <c r="O494" s="2">
        <v>26880.319813032602</v>
      </c>
      <c r="P494" s="2">
        <f t="shared" si="42"/>
        <v>4.4798971045317237E-10</v>
      </c>
      <c r="Q494" s="154"/>
      <c r="R494" s="155"/>
      <c r="S494" s="155"/>
      <c r="T494" s="155"/>
      <c r="U494" s="154"/>
      <c r="V494" s="154"/>
      <c r="W494" s="155"/>
      <c r="X494" s="155"/>
      <c r="Y494" s="155"/>
      <c r="Z494" s="154"/>
      <c r="AA494" s="154"/>
      <c r="AB494" s="155"/>
      <c r="AC494" s="155"/>
      <c r="AD494" s="155"/>
      <c r="AE494" s="154"/>
      <c r="AF494" s="154"/>
      <c r="AG494" s="155"/>
      <c r="AH494" s="155"/>
      <c r="AI494" s="155"/>
      <c r="AJ494" s="154"/>
      <c r="AK494" s="154"/>
      <c r="AL494" s="155"/>
      <c r="AM494" s="155"/>
      <c r="AN494" s="155"/>
      <c r="AO494" s="154"/>
      <c r="AP494" s="154"/>
      <c r="AQ494" s="155"/>
      <c r="AR494" s="155"/>
      <c r="AS494" s="155"/>
      <c r="AT494" s="154"/>
      <c r="AU494" s="154"/>
      <c r="AV494" s="155"/>
      <c r="AW494" s="155"/>
      <c r="AX494" s="155"/>
      <c r="AY494" s="154"/>
      <c r="AZ494" s="154"/>
      <c r="BA494" s="155"/>
      <c r="BB494" s="155"/>
      <c r="BC494" s="155"/>
      <c r="BD494" s="154"/>
      <c r="BE494" s="154"/>
      <c r="BF494" s="155"/>
      <c r="BG494" s="155"/>
      <c r="BH494" s="155"/>
      <c r="BI494" s="154"/>
      <c r="BJ494" s="154"/>
      <c r="BK494" s="155"/>
      <c r="BL494" s="155"/>
      <c r="BM494" s="155"/>
      <c r="BN494" s="154"/>
      <c r="BO494" s="2"/>
      <c r="BP494" s="2">
        <v>5.1E-10</v>
      </c>
      <c r="BQ494" s="2">
        <v>0.84536826272999999</v>
      </c>
      <c r="BR494" s="2">
        <v>12345.739057544</v>
      </c>
      <c r="BS494" s="2">
        <f t="shared" si="43"/>
        <v>4.8697369319105913E-10</v>
      </c>
      <c r="BT494" s="154"/>
      <c r="BU494" s="155"/>
      <c r="BV494" s="155"/>
      <c r="BW494" s="155"/>
      <c r="BX494" s="154"/>
      <c r="BY494" s="154"/>
      <c r="BZ494" s="155"/>
      <c r="CA494" s="155"/>
      <c r="CB494" s="155"/>
      <c r="CC494" s="154"/>
      <c r="CD494" s="154"/>
      <c r="CE494" s="155"/>
      <c r="CF494" s="155"/>
      <c r="CG494" s="155"/>
      <c r="CH494" s="154"/>
      <c r="CI494" s="154"/>
      <c r="CJ494" s="155"/>
      <c r="CK494" s="155"/>
      <c r="CL494" s="155"/>
      <c r="CM494" s="154"/>
      <c r="CN494" s="154"/>
      <c r="CO494" s="155"/>
      <c r="CP494" s="155"/>
      <c r="CQ494" s="155"/>
      <c r="CR494" s="154"/>
    </row>
    <row r="495" spans="1:96" ht="13.5" x14ac:dyDescent="0.3">
      <c r="A495" s="154"/>
      <c r="B495" s="154"/>
      <c r="C495" s="154"/>
      <c r="D495" s="154"/>
      <c r="E495" s="154"/>
      <c r="F495" s="154"/>
      <c r="G495" s="154"/>
      <c r="H495" s="154"/>
      <c r="I495" s="154"/>
      <c r="J495" s="154"/>
      <c r="K495" s="154"/>
      <c r="L495" s="154"/>
      <c r="M495" s="2">
        <v>9.5000000000000003E-10</v>
      </c>
      <c r="N495" s="2">
        <v>2.8980765753400002</v>
      </c>
      <c r="O495" s="2">
        <v>34911.412076091001</v>
      </c>
      <c r="P495" s="2">
        <f t="shared" si="42"/>
        <v>-2.5658648460337217E-10</v>
      </c>
      <c r="Q495" s="154"/>
      <c r="R495" s="155"/>
      <c r="S495" s="155"/>
      <c r="T495" s="155"/>
      <c r="U495" s="154"/>
      <c r="V495" s="154"/>
      <c r="W495" s="155"/>
      <c r="X495" s="155"/>
      <c r="Y495" s="155"/>
      <c r="Z495" s="154"/>
      <c r="AA495" s="154"/>
      <c r="AB495" s="155"/>
      <c r="AC495" s="155"/>
      <c r="AD495" s="155"/>
      <c r="AE495" s="154"/>
      <c r="AF495" s="154"/>
      <c r="AG495" s="155"/>
      <c r="AH495" s="155"/>
      <c r="AI495" s="155"/>
      <c r="AJ495" s="154"/>
      <c r="AK495" s="154"/>
      <c r="AL495" s="155"/>
      <c r="AM495" s="155"/>
      <c r="AN495" s="155"/>
      <c r="AO495" s="154"/>
      <c r="AP495" s="154"/>
      <c r="AQ495" s="155"/>
      <c r="AR495" s="155"/>
      <c r="AS495" s="155"/>
      <c r="AT495" s="154"/>
      <c r="AU495" s="154"/>
      <c r="AV495" s="155"/>
      <c r="AW495" s="155"/>
      <c r="AX495" s="155"/>
      <c r="AY495" s="154"/>
      <c r="AZ495" s="154"/>
      <c r="BA495" s="155"/>
      <c r="BB495" s="155"/>
      <c r="BC495" s="155"/>
      <c r="BD495" s="154"/>
      <c r="BE495" s="154"/>
      <c r="BF495" s="155"/>
      <c r="BG495" s="155"/>
      <c r="BH495" s="155"/>
      <c r="BI495" s="154"/>
      <c r="BJ495" s="154"/>
      <c r="BK495" s="155"/>
      <c r="BL495" s="155"/>
      <c r="BM495" s="155"/>
      <c r="BN495" s="154"/>
      <c r="BO495" s="2"/>
      <c r="BP495" s="2">
        <v>4.3000000000000001E-10</v>
      </c>
      <c r="BQ495" s="2">
        <v>1.524970172E-2</v>
      </c>
      <c r="BR495" s="2">
        <v>37853.875499382601</v>
      </c>
      <c r="BS495" s="2">
        <f t="shared" si="43"/>
        <v>2.6110954952737888E-10</v>
      </c>
      <c r="BT495" s="154"/>
      <c r="BU495" s="155"/>
      <c r="BV495" s="155"/>
      <c r="BW495" s="155"/>
      <c r="BX495" s="154"/>
      <c r="BY495" s="154"/>
      <c r="BZ495" s="155"/>
      <c r="CA495" s="155"/>
      <c r="CB495" s="155"/>
      <c r="CC495" s="154"/>
      <c r="CD495" s="154"/>
      <c r="CE495" s="155"/>
      <c r="CF495" s="155"/>
      <c r="CG495" s="155"/>
      <c r="CH495" s="154"/>
      <c r="CI495" s="154"/>
      <c r="CJ495" s="155"/>
      <c r="CK495" s="155"/>
      <c r="CL495" s="155"/>
      <c r="CM495" s="154"/>
      <c r="CN495" s="154"/>
      <c r="CO495" s="155"/>
      <c r="CP495" s="155"/>
      <c r="CQ495" s="155"/>
      <c r="CR495" s="154"/>
    </row>
    <row r="496" spans="1:96" ht="13.5" x14ac:dyDescent="0.3">
      <c r="A496" s="154"/>
      <c r="B496" s="154"/>
      <c r="C496" s="154"/>
      <c r="D496" s="154"/>
      <c r="E496" s="154"/>
      <c r="F496" s="154"/>
      <c r="G496" s="154"/>
      <c r="H496" s="154"/>
      <c r="I496" s="154"/>
      <c r="J496" s="154"/>
      <c r="K496" s="154"/>
      <c r="L496" s="154"/>
      <c r="M496" s="2">
        <v>1.0600000000000001E-9</v>
      </c>
      <c r="N496" s="2">
        <v>1.0015665359000001</v>
      </c>
      <c r="O496" s="2">
        <v>16522.659716002199</v>
      </c>
      <c r="P496" s="2">
        <f t="shared" si="42"/>
        <v>7.2617833703778601E-10</v>
      </c>
      <c r="Q496" s="154"/>
      <c r="R496" s="155"/>
      <c r="S496" s="155"/>
      <c r="T496" s="155"/>
      <c r="U496" s="154"/>
      <c r="V496" s="154"/>
      <c r="W496" s="155"/>
      <c r="X496" s="155"/>
      <c r="Y496" s="155"/>
      <c r="Z496" s="154"/>
      <c r="AA496" s="154"/>
      <c r="AB496" s="155"/>
      <c r="AC496" s="155"/>
      <c r="AD496" s="155"/>
      <c r="AE496" s="154"/>
      <c r="AF496" s="154"/>
      <c r="AG496" s="155"/>
      <c r="AH496" s="155"/>
      <c r="AI496" s="155"/>
      <c r="AJ496" s="154"/>
      <c r="AK496" s="154"/>
      <c r="AL496" s="155"/>
      <c r="AM496" s="155"/>
      <c r="AN496" s="155"/>
      <c r="AO496" s="154"/>
      <c r="AP496" s="154"/>
      <c r="AQ496" s="155"/>
      <c r="AR496" s="155"/>
      <c r="AS496" s="155"/>
      <c r="AT496" s="154"/>
      <c r="AU496" s="154"/>
      <c r="AV496" s="155"/>
      <c r="AW496" s="155"/>
      <c r="AX496" s="155"/>
      <c r="AY496" s="154"/>
      <c r="AZ496" s="154"/>
      <c r="BA496" s="155"/>
      <c r="BB496" s="155"/>
      <c r="BC496" s="155"/>
      <c r="BD496" s="154"/>
      <c r="BE496" s="154"/>
      <c r="BF496" s="155"/>
      <c r="BG496" s="155"/>
      <c r="BH496" s="155"/>
      <c r="BI496" s="154"/>
      <c r="BJ496" s="154"/>
      <c r="BK496" s="155"/>
      <c r="BL496" s="155"/>
      <c r="BM496" s="155"/>
      <c r="BN496" s="154"/>
      <c r="BO496" s="2"/>
      <c r="BP496" s="2">
        <v>4.0999999999999998E-10</v>
      </c>
      <c r="BQ496" s="2">
        <v>3.27146326065</v>
      </c>
      <c r="BR496" s="2">
        <v>8858.3149443206003</v>
      </c>
      <c r="BS496" s="2">
        <f t="shared" si="43"/>
        <v>-3.5831118019929501E-10</v>
      </c>
      <c r="BT496" s="154"/>
      <c r="BU496" s="155"/>
      <c r="BV496" s="155"/>
      <c r="BW496" s="155"/>
      <c r="BX496" s="154"/>
      <c r="BY496" s="154"/>
      <c r="BZ496" s="155"/>
      <c r="CA496" s="155"/>
      <c r="CB496" s="155"/>
      <c r="CC496" s="154"/>
      <c r="CD496" s="154"/>
      <c r="CE496" s="155"/>
      <c r="CF496" s="155"/>
      <c r="CG496" s="155"/>
      <c r="CH496" s="154"/>
      <c r="CI496" s="154"/>
      <c r="CJ496" s="155"/>
      <c r="CK496" s="155"/>
      <c r="CL496" s="155"/>
      <c r="CM496" s="154"/>
      <c r="CN496" s="154"/>
      <c r="CO496" s="155"/>
      <c r="CP496" s="155"/>
      <c r="CQ496" s="155"/>
      <c r="CR496" s="154"/>
    </row>
    <row r="497" spans="1:96" ht="13.5" x14ac:dyDescent="0.3">
      <c r="A497" s="154"/>
      <c r="B497" s="154"/>
      <c r="C497" s="154"/>
      <c r="D497" s="154"/>
      <c r="E497" s="154"/>
      <c r="F497" s="154"/>
      <c r="G497" s="154"/>
      <c r="H497" s="154"/>
      <c r="I497" s="154"/>
      <c r="J497" s="154"/>
      <c r="K497" s="154"/>
      <c r="L497" s="154"/>
      <c r="M497" s="2">
        <v>9.6999999999999996E-10</v>
      </c>
      <c r="N497" s="2">
        <v>0.89642320201000003</v>
      </c>
      <c r="O497" s="2">
        <v>71980.633574731095</v>
      </c>
      <c r="P497" s="2">
        <f t="shared" si="42"/>
        <v>2.3520475657974153E-10</v>
      </c>
      <c r="Q497" s="154"/>
      <c r="R497" s="155"/>
      <c r="S497" s="155"/>
      <c r="T497" s="155"/>
      <c r="U497" s="154"/>
      <c r="V497" s="154"/>
      <c r="W497" s="155"/>
      <c r="X497" s="155"/>
      <c r="Y497" s="155"/>
      <c r="Z497" s="154"/>
      <c r="AA497" s="154"/>
      <c r="AB497" s="155"/>
      <c r="AC497" s="155"/>
      <c r="AD497" s="155"/>
      <c r="AE497" s="154"/>
      <c r="AF497" s="154"/>
      <c r="AG497" s="155"/>
      <c r="AH497" s="155"/>
      <c r="AI497" s="155"/>
      <c r="AJ497" s="154"/>
      <c r="AK497" s="154"/>
      <c r="AL497" s="155"/>
      <c r="AM497" s="155"/>
      <c r="AN497" s="155"/>
      <c r="AO497" s="154"/>
      <c r="AP497" s="154"/>
      <c r="AQ497" s="155"/>
      <c r="AR497" s="155"/>
      <c r="AS497" s="155"/>
      <c r="AT497" s="154"/>
      <c r="AU497" s="154"/>
      <c r="AV497" s="155"/>
      <c r="AW497" s="155"/>
      <c r="AX497" s="155"/>
      <c r="AY497" s="154"/>
      <c r="AZ497" s="154"/>
      <c r="BA497" s="155"/>
      <c r="BB497" s="155"/>
      <c r="BC497" s="155"/>
      <c r="BD497" s="154"/>
      <c r="BE497" s="154"/>
      <c r="BF497" s="155"/>
      <c r="BG497" s="155"/>
      <c r="BH497" s="155"/>
      <c r="BI497" s="154"/>
      <c r="BJ497" s="154"/>
      <c r="BK497" s="155"/>
      <c r="BL497" s="155"/>
      <c r="BM497" s="155"/>
      <c r="BN497" s="154"/>
      <c r="BO497" s="2"/>
      <c r="BP497" s="2">
        <v>4.5E-10</v>
      </c>
      <c r="BQ497" s="2">
        <v>3.0376552121499998</v>
      </c>
      <c r="BR497" s="2">
        <v>65236.221293285402</v>
      </c>
      <c r="BS497" s="2">
        <f t="shared" si="43"/>
        <v>3.3254758876095533E-10</v>
      </c>
      <c r="BT497" s="154"/>
      <c r="BU497" s="155"/>
      <c r="BV497" s="155"/>
      <c r="BW497" s="155"/>
      <c r="BX497" s="154"/>
      <c r="BY497" s="154"/>
      <c r="BZ497" s="155"/>
      <c r="CA497" s="155"/>
      <c r="CB497" s="155"/>
      <c r="CC497" s="154"/>
      <c r="CD497" s="154"/>
      <c r="CE497" s="155"/>
      <c r="CF497" s="155"/>
      <c r="CG497" s="155"/>
      <c r="CH497" s="154"/>
      <c r="CI497" s="154"/>
      <c r="CJ497" s="155"/>
      <c r="CK497" s="155"/>
      <c r="CL497" s="155"/>
      <c r="CM497" s="154"/>
      <c r="CN497" s="154"/>
      <c r="CO497" s="155"/>
      <c r="CP497" s="155"/>
      <c r="CQ497" s="155"/>
      <c r="CR497" s="154"/>
    </row>
    <row r="498" spans="1:96" ht="13.5" x14ac:dyDescent="0.3">
      <c r="A498" s="154"/>
      <c r="B498" s="154"/>
      <c r="C498" s="154"/>
      <c r="D498" s="154"/>
      <c r="E498" s="154"/>
      <c r="F498" s="154"/>
      <c r="G498" s="154"/>
      <c r="H498" s="154"/>
      <c r="I498" s="154"/>
      <c r="J498" s="154"/>
      <c r="K498" s="154"/>
      <c r="L498" s="154"/>
      <c r="M498" s="2">
        <v>1.1599999999999999E-9</v>
      </c>
      <c r="N498" s="2">
        <v>4.1996720111599997</v>
      </c>
      <c r="O498" s="2">
        <v>206.70073729660001</v>
      </c>
      <c r="P498" s="2">
        <f t="shared" si="42"/>
        <v>3.3958589145268953E-10</v>
      </c>
      <c r="Q498" s="154"/>
      <c r="R498" s="155"/>
      <c r="S498" s="155"/>
      <c r="T498" s="155"/>
      <c r="U498" s="154"/>
      <c r="V498" s="154"/>
      <c r="W498" s="155"/>
      <c r="X498" s="155"/>
      <c r="Y498" s="155"/>
      <c r="Z498" s="154"/>
      <c r="AA498" s="154"/>
      <c r="AB498" s="155"/>
      <c r="AC498" s="155"/>
      <c r="AD498" s="155"/>
      <c r="AE498" s="154"/>
      <c r="AF498" s="154"/>
      <c r="AG498" s="155"/>
      <c r="AH498" s="155"/>
      <c r="AI498" s="155"/>
      <c r="AJ498" s="154"/>
      <c r="AK498" s="154"/>
      <c r="AL498" s="155"/>
      <c r="AM498" s="155"/>
      <c r="AN498" s="155"/>
      <c r="AO498" s="154"/>
      <c r="AP498" s="154"/>
      <c r="AQ498" s="155"/>
      <c r="AR498" s="155"/>
      <c r="AS498" s="155"/>
      <c r="AT498" s="154"/>
      <c r="AU498" s="154"/>
      <c r="AV498" s="155"/>
      <c r="AW498" s="155"/>
      <c r="AX498" s="155"/>
      <c r="AY498" s="154"/>
      <c r="AZ498" s="154"/>
      <c r="BA498" s="155"/>
      <c r="BB498" s="155"/>
      <c r="BC498" s="155"/>
      <c r="BD498" s="154"/>
      <c r="BE498" s="154"/>
      <c r="BF498" s="155"/>
      <c r="BG498" s="155"/>
      <c r="BH498" s="155"/>
      <c r="BI498" s="154"/>
      <c r="BJ498" s="154"/>
      <c r="BK498" s="155"/>
      <c r="BL498" s="155"/>
      <c r="BM498" s="155"/>
      <c r="BN498" s="154"/>
      <c r="BO498" s="2"/>
      <c r="BP498" s="2">
        <v>4.7000000000000003E-10</v>
      </c>
      <c r="BQ498" s="2">
        <v>1.44447548944</v>
      </c>
      <c r="BR498" s="2">
        <v>21393.541969857601</v>
      </c>
      <c r="BS498" s="2">
        <f t="shared" si="43"/>
        <v>-4.6069082665283745E-10</v>
      </c>
      <c r="BT498" s="154"/>
      <c r="BU498" s="155"/>
      <c r="BV498" s="155"/>
      <c r="BW498" s="155"/>
      <c r="BX498" s="154"/>
      <c r="BY498" s="154"/>
      <c r="BZ498" s="155"/>
      <c r="CA498" s="155"/>
      <c r="CB498" s="155"/>
      <c r="CC498" s="154"/>
      <c r="CD498" s="154"/>
      <c r="CE498" s="155"/>
      <c r="CF498" s="155"/>
      <c r="CG498" s="155"/>
      <c r="CH498" s="154"/>
      <c r="CI498" s="154"/>
      <c r="CJ498" s="155"/>
      <c r="CK498" s="155"/>
      <c r="CL498" s="155"/>
      <c r="CM498" s="154"/>
      <c r="CN498" s="154"/>
      <c r="CO498" s="155"/>
      <c r="CP498" s="155"/>
      <c r="CQ498" s="155"/>
      <c r="CR498" s="154"/>
    </row>
    <row r="499" spans="1:96" ht="13.5" x14ac:dyDescent="0.3">
      <c r="A499" s="154"/>
      <c r="B499" s="154"/>
      <c r="C499" s="154"/>
      <c r="D499" s="154"/>
      <c r="E499" s="154"/>
      <c r="F499" s="154"/>
      <c r="G499" s="154"/>
      <c r="H499" s="154"/>
      <c r="I499" s="154"/>
      <c r="J499" s="154"/>
      <c r="K499" s="154"/>
      <c r="L499" s="154"/>
      <c r="M499" s="2">
        <v>9.900000000000001E-10</v>
      </c>
      <c r="N499" s="2">
        <v>1.3743784771800001</v>
      </c>
      <c r="O499" s="2">
        <v>1039.0266107903999</v>
      </c>
      <c r="P499" s="2">
        <f t="shared" si="42"/>
        <v>8.1740860885715898E-10</v>
      </c>
      <c r="Q499" s="154"/>
      <c r="R499" s="155"/>
      <c r="S499" s="155"/>
      <c r="T499" s="155"/>
      <c r="U499" s="154"/>
      <c r="V499" s="154"/>
      <c r="W499" s="155"/>
      <c r="X499" s="155"/>
      <c r="Y499" s="155"/>
      <c r="Z499" s="154"/>
      <c r="AA499" s="154"/>
      <c r="AB499" s="155"/>
      <c r="AC499" s="155"/>
      <c r="AD499" s="155"/>
      <c r="AE499" s="154"/>
      <c r="AF499" s="154"/>
      <c r="AG499" s="155"/>
      <c r="AH499" s="155"/>
      <c r="AI499" s="155"/>
      <c r="AJ499" s="154"/>
      <c r="AK499" s="154"/>
      <c r="AL499" s="155"/>
      <c r="AM499" s="155"/>
      <c r="AN499" s="155"/>
      <c r="AO499" s="154"/>
      <c r="AP499" s="154"/>
      <c r="AQ499" s="155"/>
      <c r="AR499" s="155"/>
      <c r="AS499" s="155"/>
      <c r="AT499" s="154"/>
      <c r="AU499" s="154"/>
      <c r="AV499" s="155"/>
      <c r="AW499" s="155"/>
      <c r="AX499" s="155"/>
      <c r="AY499" s="154"/>
      <c r="AZ499" s="154"/>
      <c r="BA499" s="155"/>
      <c r="BB499" s="155"/>
      <c r="BC499" s="155"/>
      <c r="BD499" s="154"/>
      <c r="BE499" s="154"/>
      <c r="BF499" s="155"/>
      <c r="BG499" s="155"/>
      <c r="BH499" s="155"/>
      <c r="BI499" s="154"/>
      <c r="BJ499" s="154"/>
      <c r="BK499" s="155"/>
      <c r="BL499" s="155"/>
      <c r="BM499" s="155"/>
      <c r="BN499" s="154"/>
      <c r="BO499" s="2"/>
      <c r="BP499" s="2">
        <v>5.7999999999999996E-10</v>
      </c>
      <c r="BQ499" s="2">
        <v>5.4584318092700004</v>
      </c>
      <c r="BR499" s="2">
        <v>1975.4925458560001</v>
      </c>
      <c r="BS499" s="2">
        <f t="shared" si="43"/>
        <v>5.7305234725843934E-10</v>
      </c>
      <c r="BT499" s="154"/>
      <c r="BU499" s="155"/>
      <c r="BV499" s="155"/>
      <c r="BW499" s="155"/>
      <c r="BX499" s="154"/>
      <c r="BY499" s="154"/>
      <c r="BZ499" s="155"/>
      <c r="CA499" s="155"/>
      <c r="CB499" s="155"/>
      <c r="CC499" s="154"/>
      <c r="CD499" s="154"/>
      <c r="CE499" s="155"/>
      <c r="CF499" s="155"/>
      <c r="CG499" s="155"/>
      <c r="CH499" s="154"/>
      <c r="CI499" s="154"/>
      <c r="CJ499" s="155"/>
      <c r="CK499" s="155"/>
      <c r="CL499" s="155"/>
      <c r="CM499" s="154"/>
      <c r="CN499" s="154"/>
      <c r="CO499" s="155"/>
      <c r="CP499" s="155"/>
      <c r="CQ499" s="155"/>
      <c r="CR499" s="154"/>
    </row>
    <row r="500" spans="1:96" ht="13.5" x14ac:dyDescent="0.3">
      <c r="A500" s="154"/>
      <c r="B500" s="154"/>
      <c r="C500" s="154"/>
      <c r="D500" s="154"/>
      <c r="E500" s="154"/>
      <c r="F500" s="154"/>
      <c r="G500" s="154"/>
      <c r="H500" s="154"/>
      <c r="I500" s="154"/>
      <c r="J500" s="154"/>
      <c r="K500" s="154"/>
      <c r="L500" s="154"/>
      <c r="M500" s="2">
        <v>1.26E-9</v>
      </c>
      <c r="N500" s="2">
        <v>3.21642544972</v>
      </c>
      <c r="O500" s="2">
        <v>305281.94307104801</v>
      </c>
      <c r="P500" s="2">
        <f t="shared" si="42"/>
        <v>-6.8183460083503545E-10</v>
      </c>
      <c r="Q500" s="154"/>
      <c r="R500" s="155"/>
      <c r="S500" s="155"/>
      <c r="T500" s="155"/>
      <c r="U500" s="154"/>
      <c r="V500" s="154"/>
      <c r="W500" s="155"/>
      <c r="X500" s="155"/>
      <c r="Y500" s="155"/>
      <c r="Z500" s="154"/>
      <c r="AA500" s="154"/>
      <c r="AB500" s="155"/>
      <c r="AC500" s="155"/>
      <c r="AD500" s="155"/>
      <c r="AE500" s="154"/>
      <c r="AF500" s="154"/>
      <c r="AG500" s="155"/>
      <c r="AH500" s="155"/>
      <c r="AI500" s="155"/>
      <c r="AJ500" s="154"/>
      <c r="AK500" s="154"/>
      <c r="AL500" s="155"/>
      <c r="AM500" s="155"/>
      <c r="AN500" s="155"/>
      <c r="AO500" s="154"/>
      <c r="AP500" s="154"/>
      <c r="AQ500" s="155"/>
      <c r="AR500" s="155"/>
      <c r="AS500" s="155"/>
      <c r="AT500" s="154"/>
      <c r="AU500" s="154"/>
      <c r="AV500" s="155"/>
      <c r="AW500" s="155"/>
      <c r="AX500" s="155"/>
      <c r="AY500" s="154"/>
      <c r="AZ500" s="154"/>
      <c r="BA500" s="155"/>
      <c r="BB500" s="155"/>
      <c r="BC500" s="155"/>
      <c r="BD500" s="154"/>
      <c r="BE500" s="154"/>
      <c r="BF500" s="155"/>
      <c r="BG500" s="155"/>
      <c r="BH500" s="155"/>
      <c r="BI500" s="154"/>
      <c r="BJ500" s="154"/>
      <c r="BK500" s="155"/>
      <c r="BL500" s="155"/>
      <c r="BM500" s="155"/>
      <c r="BN500" s="154"/>
      <c r="BO500" s="2"/>
      <c r="BP500" s="2">
        <v>5.0000000000000003E-10</v>
      </c>
      <c r="BQ500" s="2">
        <v>2.1328552414600002</v>
      </c>
      <c r="BR500" s="2">
        <v>12573.265246983599</v>
      </c>
      <c r="BS500" s="2">
        <f t="shared" si="43"/>
        <v>2.7073942064336918E-10</v>
      </c>
      <c r="BT500" s="154"/>
      <c r="BU500" s="155"/>
      <c r="BV500" s="155"/>
      <c r="BW500" s="155"/>
      <c r="BX500" s="154"/>
      <c r="BY500" s="154"/>
      <c r="BZ500" s="155"/>
      <c r="CA500" s="155"/>
      <c r="CB500" s="155"/>
      <c r="CC500" s="154"/>
      <c r="CD500" s="154"/>
      <c r="CE500" s="155"/>
      <c r="CF500" s="155"/>
      <c r="CG500" s="155"/>
      <c r="CH500" s="154"/>
      <c r="CI500" s="154"/>
      <c r="CJ500" s="155"/>
      <c r="CK500" s="155"/>
      <c r="CL500" s="155"/>
      <c r="CM500" s="154"/>
      <c r="CN500" s="154"/>
      <c r="CO500" s="155"/>
      <c r="CP500" s="155"/>
      <c r="CQ500" s="155"/>
      <c r="CR500" s="154"/>
    </row>
    <row r="501" spans="1:96" ht="13.5" x14ac:dyDescent="0.3">
      <c r="A501" s="154"/>
      <c r="B501" s="154"/>
      <c r="C501" s="154"/>
      <c r="D501" s="154"/>
      <c r="E501" s="154"/>
      <c r="F501" s="154"/>
      <c r="G501" s="154"/>
      <c r="H501" s="154"/>
      <c r="I501" s="154"/>
      <c r="J501" s="154"/>
      <c r="K501" s="154"/>
      <c r="L501" s="154"/>
      <c r="M501" s="2">
        <v>9.4000000000000006E-10</v>
      </c>
      <c r="N501" s="2">
        <v>0.68997876059999996</v>
      </c>
      <c r="O501" s="2">
        <v>7834.1210726394002</v>
      </c>
      <c r="P501" s="2">
        <f t="shared" si="42"/>
        <v>-6.0300935770613356E-10</v>
      </c>
      <c r="Q501" s="154"/>
      <c r="R501" s="155"/>
      <c r="S501" s="155"/>
      <c r="T501" s="155"/>
      <c r="U501" s="154"/>
      <c r="V501" s="154"/>
      <c r="W501" s="155"/>
      <c r="X501" s="155"/>
      <c r="Y501" s="155"/>
      <c r="Z501" s="154"/>
      <c r="AA501" s="154"/>
      <c r="AB501" s="155"/>
      <c r="AC501" s="155"/>
      <c r="AD501" s="155"/>
      <c r="AE501" s="154"/>
      <c r="AF501" s="154"/>
      <c r="AG501" s="155"/>
      <c r="AH501" s="155"/>
      <c r="AI501" s="155"/>
      <c r="AJ501" s="154"/>
      <c r="AK501" s="154"/>
      <c r="AL501" s="155"/>
      <c r="AM501" s="155"/>
      <c r="AN501" s="155"/>
      <c r="AO501" s="154"/>
      <c r="AP501" s="154"/>
      <c r="AQ501" s="155"/>
      <c r="AR501" s="155"/>
      <c r="AS501" s="155"/>
      <c r="AT501" s="154"/>
      <c r="AU501" s="154"/>
      <c r="AV501" s="155"/>
      <c r="AW501" s="155"/>
      <c r="AX501" s="155"/>
      <c r="AY501" s="154"/>
      <c r="AZ501" s="154"/>
      <c r="BA501" s="155"/>
      <c r="BB501" s="155"/>
      <c r="BC501" s="155"/>
      <c r="BD501" s="154"/>
      <c r="BE501" s="154"/>
      <c r="BF501" s="155"/>
      <c r="BG501" s="155"/>
      <c r="BH501" s="155"/>
      <c r="BI501" s="154"/>
      <c r="BJ501" s="154"/>
      <c r="BK501" s="155"/>
      <c r="BL501" s="155"/>
      <c r="BM501" s="155"/>
      <c r="BN501" s="154"/>
      <c r="BO501" s="2"/>
      <c r="BP501" s="2">
        <v>4.0999999999999998E-10</v>
      </c>
      <c r="BQ501" s="2">
        <v>1.32190847146</v>
      </c>
      <c r="BR501" s="2">
        <v>2547.8375382324002</v>
      </c>
      <c r="BS501" s="2">
        <f t="shared" si="43"/>
        <v>1.180724202653077E-10</v>
      </c>
      <c r="BT501" s="154"/>
      <c r="BU501" s="155"/>
      <c r="BV501" s="155"/>
      <c r="BW501" s="155"/>
      <c r="BX501" s="154"/>
      <c r="BY501" s="154"/>
      <c r="BZ501" s="155"/>
      <c r="CA501" s="155"/>
      <c r="CB501" s="155"/>
      <c r="CC501" s="154"/>
      <c r="CD501" s="154"/>
      <c r="CE501" s="155"/>
      <c r="CF501" s="155"/>
      <c r="CG501" s="155"/>
      <c r="CH501" s="154"/>
      <c r="CI501" s="154"/>
      <c r="CJ501" s="155"/>
      <c r="CK501" s="155"/>
      <c r="CL501" s="155"/>
      <c r="CM501" s="154"/>
      <c r="CN501" s="154"/>
      <c r="CO501" s="155"/>
      <c r="CP501" s="155"/>
      <c r="CQ501" s="155"/>
      <c r="CR501" s="154"/>
    </row>
    <row r="502" spans="1:96" ht="13.5" x14ac:dyDescent="0.3">
      <c r="A502" s="154"/>
      <c r="B502" s="154"/>
      <c r="C502" s="154"/>
      <c r="D502" s="154"/>
      <c r="E502" s="154"/>
      <c r="F502" s="154"/>
      <c r="G502" s="154"/>
      <c r="H502" s="154"/>
      <c r="I502" s="154"/>
      <c r="J502" s="154"/>
      <c r="K502" s="154"/>
      <c r="L502" s="154"/>
      <c r="M502" s="2">
        <v>9.4000000000000006E-10</v>
      </c>
      <c r="N502" s="2">
        <v>5.5813221860600004</v>
      </c>
      <c r="O502" s="2">
        <v>3104.9300594237998</v>
      </c>
      <c r="P502" s="2">
        <f t="shared" si="42"/>
        <v>8.0750171724453116E-10</v>
      </c>
      <c r="Q502" s="154"/>
      <c r="R502" s="155"/>
      <c r="S502" s="155"/>
      <c r="T502" s="155"/>
      <c r="U502" s="154"/>
      <c r="V502" s="154"/>
      <c r="W502" s="155"/>
      <c r="X502" s="155"/>
      <c r="Y502" s="155"/>
      <c r="Z502" s="154"/>
      <c r="AA502" s="154"/>
      <c r="AB502" s="155"/>
      <c r="AC502" s="155"/>
      <c r="AD502" s="155"/>
      <c r="AE502" s="154"/>
      <c r="AF502" s="154"/>
      <c r="AG502" s="155"/>
      <c r="AH502" s="155"/>
      <c r="AI502" s="155"/>
      <c r="AJ502" s="154"/>
      <c r="AK502" s="154"/>
      <c r="AL502" s="155"/>
      <c r="AM502" s="155"/>
      <c r="AN502" s="155"/>
      <c r="AO502" s="154"/>
      <c r="AP502" s="154"/>
      <c r="AQ502" s="155"/>
      <c r="AR502" s="155"/>
      <c r="AS502" s="155"/>
      <c r="AT502" s="154"/>
      <c r="AU502" s="154"/>
      <c r="AV502" s="155"/>
      <c r="AW502" s="155"/>
      <c r="AX502" s="155"/>
      <c r="AY502" s="154"/>
      <c r="AZ502" s="154"/>
      <c r="BA502" s="155"/>
      <c r="BB502" s="155"/>
      <c r="BC502" s="155"/>
      <c r="BD502" s="154"/>
      <c r="BE502" s="154"/>
      <c r="BF502" s="155"/>
      <c r="BG502" s="155"/>
      <c r="BH502" s="155"/>
      <c r="BI502" s="154"/>
      <c r="BJ502" s="154"/>
      <c r="BK502" s="155"/>
      <c r="BL502" s="155"/>
      <c r="BM502" s="155"/>
      <c r="BN502" s="154"/>
      <c r="BO502" s="2"/>
      <c r="BP502" s="2">
        <v>4.7000000000000003E-10</v>
      </c>
      <c r="BQ502" s="2">
        <v>3.67579608544</v>
      </c>
      <c r="BR502" s="2">
        <v>28313.288804660999</v>
      </c>
      <c r="BS502" s="2">
        <f t="shared" si="43"/>
        <v>7.1329813124444027E-11</v>
      </c>
      <c r="BT502" s="154"/>
      <c r="BU502" s="155"/>
      <c r="BV502" s="155"/>
      <c r="BW502" s="155"/>
      <c r="BX502" s="154"/>
      <c r="BY502" s="154"/>
      <c r="BZ502" s="155"/>
      <c r="CA502" s="155"/>
      <c r="CB502" s="155"/>
      <c r="CC502" s="154"/>
      <c r="CD502" s="154"/>
      <c r="CE502" s="155"/>
      <c r="CF502" s="155"/>
      <c r="CG502" s="155"/>
      <c r="CH502" s="154"/>
      <c r="CI502" s="154"/>
      <c r="CJ502" s="155"/>
      <c r="CK502" s="155"/>
      <c r="CL502" s="155"/>
      <c r="CM502" s="154"/>
      <c r="CN502" s="154"/>
      <c r="CO502" s="155"/>
      <c r="CP502" s="155"/>
      <c r="CQ502" s="155"/>
      <c r="CR502" s="154"/>
    </row>
    <row r="503" spans="1:96" ht="13.5" x14ac:dyDescent="0.3">
      <c r="A503" s="154"/>
      <c r="B503" s="154"/>
      <c r="C503" s="154"/>
      <c r="D503" s="154"/>
      <c r="E503" s="154"/>
      <c r="F503" s="154"/>
      <c r="G503" s="154"/>
      <c r="H503" s="154"/>
      <c r="I503" s="154"/>
      <c r="J503" s="154"/>
      <c r="K503" s="154"/>
      <c r="L503" s="154"/>
      <c r="M503" s="2">
        <v>9.5000000000000003E-10</v>
      </c>
      <c r="N503" s="2">
        <v>3.0382374110999999</v>
      </c>
      <c r="O503" s="2">
        <v>8982.8106693089976</v>
      </c>
      <c r="P503" s="2">
        <f t="shared" si="42"/>
        <v>-2.7123814033980716E-10</v>
      </c>
      <c r="Q503" s="154"/>
      <c r="R503" s="155"/>
      <c r="S503" s="155"/>
      <c r="T503" s="155"/>
      <c r="U503" s="154"/>
      <c r="V503" s="154"/>
      <c r="W503" s="155"/>
      <c r="X503" s="155"/>
      <c r="Y503" s="155"/>
      <c r="Z503" s="154"/>
      <c r="AA503" s="154"/>
      <c r="AB503" s="155"/>
      <c r="AC503" s="155"/>
      <c r="AD503" s="155"/>
      <c r="AE503" s="154"/>
      <c r="AF503" s="154"/>
      <c r="AG503" s="155"/>
      <c r="AH503" s="155"/>
      <c r="AI503" s="155"/>
      <c r="AJ503" s="154"/>
      <c r="AK503" s="154"/>
      <c r="AL503" s="155"/>
      <c r="AM503" s="155"/>
      <c r="AN503" s="155"/>
      <c r="AO503" s="154"/>
      <c r="AP503" s="154"/>
      <c r="AQ503" s="155"/>
      <c r="AR503" s="155"/>
      <c r="AS503" s="155"/>
      <c r="AT503" s="154"/>
      <c r="AU503" s="154"/>
      <c r="AV503" s="155"/>
      <c r="AW503" s="155"/>
      <c r="AX503" s="155"/>
      <c r="AY503" s="154"/>
      <c r="AZ503" s="154"/>
      <c r="BA503" s="155"/>
      <c r="BB503" s="155"/>
      <c r="BC503" s="155"/>
      <c r="BD503" s="154"/>
      <c r="BE503" s="154"/>
      <c r="BF503" s="155"/>
      <c r="BG503" s="155"/>
      <c r="BH503" s="155"/>
      <c r="BI503" s="154"/>
      <c r="BJ503" s="154"/>
      <c r="BK503" s="155"/>
      <c r="BL503" s="155"/>
      <c r="BM503" s="155"/>
      <c r="BN503" s="154"/>
      <c r="BO503" s="2"/>
      <c r="BP503" s="2">
        <v>4.0999999999999998E-10</v>
      </c>
      <c r="BQ503" s="2">
        <v>2.2401347512600003</v>
      </c>
      <c r="BR503" s="2">
        <v>8273.8208670324002</v>
      </c>
      <c r="BS503" s="2">
        <f t="shared" si="43"/>
        <v>-1.5007883630902341E-11</v>
      </c>
      <c r="BT503" s="154"/>
      <c r="BU503" s="155"/>
      <c r="BV503" s="155"/>
      <c r="BW503" s="155"/>
      <c r="BX503" s="154"/>
      <c r="BY503" s="154"/>
      <c r="BZ503" s="155"/>
      <c r="CA503" s="155"/>
      <c r="CB503" s="155"/>
      <c r="CC503" s="154"/>
      <c r="CD503" s="154"/>
      <c r="CE503" s="155"/>
      <c r="CF503" s="155"/>
      <c r="CG503" s="155"/>
      <c r="CH503" s="154"/>
      <c r="CI503" s="154"/>
      <c r="CJ503" s="155"/>
      <c r="CK503" s="155"/>
      <c r="CL503" s="155"/>
      <c r="CM503" s="154"/>
      <c r="CN503" s="154"/>
      <c r="CO503" s="155"/>
      <c r="CP503" s="155"/>
      <c r="CQ503" s="155"/>
      <c r="CR503" s="154"/>
    </row>
    <row r="504" spans="1:96" ht="13.5" x14ac:dyDescent="0.3">
      <c r="A504" s="154"/>
      <c r="B504" s="154"/>
      <c r="C504" s="154"/>
      <c r="D504" s="154"/>
      <c r="E504" s="154"/>
      <c r="F504" s="154"/>
      <c r="G504" s="154"/>
      <c r="H504" s="154"/>
      <c r="I504" s="154"/>
      <c r="J504" s="154"/>
      <c r="K504" s="154"/>
      <c r="L504" s="154"/>
      <c r="M504" s="2">
        <v>1.08E-9</v>
      </c>
      <c r="N504" s="2">
        <v>0.52696637156000004</v>
      </c>
      <c r="O504" s="2">
        <v>276.74577186440001</v>
      </c>
      <c r="P504" s="2">
        <f t="shared" si="42"/>
        <v>3.2890094946330698E-10</v>
      </c>
      <c r="Q504" s="154"/>
      <c r="R504" s="155"/>
      <c r="S504" s="155"/>
      <c r="T504" s="155"/>
      <c r="U504" s="154"/>
      <c r="V504" s="154"/>
      <c r="W504" s="155"/>
      <c r="X504" s="155"/>
      <c r="Y504" s="155"/>
      <c r="Z504" s="154"/>
      <c r="AA504" s="154"/>
      <c r="AB504" s="155"/>
      <c r="AC504" s="155"/>
      <c r="AD504" s="155"/>
      <c r="AE504" s="154"/>
      <c r="AF504" s="154"/>
      <c r="AG504" s="155"/>
      <c r="AH504" s="155"/>
      <c r="AI504" s="155"/>
      <c r="AJ504" s="154"/>
      <c r="AK504" s="154"/>
      <c r="AL504" s="155"/>
      <c r="AM504" s="155"/>
      <c r="AN504" s="155"/>
      <c r="AO504" s="154"/>
      <c r="AP504" s="154"/>
      <c r="AQ504" s="155"/>
      <c r="AR504" s="155"/>
      <c r="AS504" s="155"/>
      <c r="AT504" s="154"/>
      <c r="AU504" s="154"/>
      <c r="AV504" s="155"/>
      <c r="AW504" s="155"/>
      <c r="AX504" s="155"/>
      <c r="AY504" s="154"/>
      <c r="AZ504" s="154"/>
      <c r="BA504" s="155"/>
      <c r="BB504" s="155"/>
      <c r="BC504" s="155"/>
      <c r="BD504" s="154"/>
      <c r="BE504" s="154"/>
      <c r="BF504" s="155"/>
      <c r="BG504" s="155"/>
      <c r="BH504" s="155"/>
      <c r="BI504" s="154"/>
      <c r="BJ504" s="154"/>
      <c r="BK504" s="155"/>
      <c r="BL504" s="155"/>
      <c r="BM504" s="155"/>
      <c r="BN504" s="154"/>
      <c r="BO504" s="2"/>
      <c r="BP504" s="2">
        <v>4.7000000000000003E-10</v>
      </c>
      <c r="BQ504" s="2">
        <v>6.2143898595299998</v>
      </c>
      <c r="BR504" s="2">
        <v>10991.305898700601</v>
      </c>
      <c r="BS504" s="2">
        <f t="shared" si="43"/>
        <v>-3.825402919245378E-10</v>
      </c>
      <c r="BT504" s="154"/>
      <c r="BU504" s="155"/>
      <c r="BV504" s="155"/>
      <c r="BW504" s="155"/>
      <c r="BX504" s="154"/>
      <c r="BY504" s="154"/>
      <c r="BZ504" s="155"/>
      <c r="CA504" s="155"/>
      <c r="CB504" s="155"/>
      <c r="CC504" s="154"/>
      <c r="CD504" s="154"/>
      <c r="CE504" s="155"/>
      <c r="CF504" s="155"/>
      <c r="CG504" s="155"/>
      <c r="CH504" s="154"/>
      <c r="CI504" s="154"/>
      <c r="CJ504" s="155"/>
      <c r="CK504" s="155"/>
      <c r="CL504" s="155"/>
      <c r="CM504" s="154"/>
      <c r="CN504" s="154"/>
      <c r="CO504" s="155"/>
      <c r="CP504" s="155"/>
      <c r="CQ504" s="155"/>
      <c r="CR504" s="154"/>
    </row>
    <row r="505" spans="1:96" ht="13.5" x14ac:dyDescent="0.3">
      <c r="A505" s="154"/>
      <c r="B505" s="154"/>
      <c r="C505" s="154"/>
      <c r="D505" s="154"/>
      <c r="E505" s="154"/>
      <c r="F505" s="154"/>
      <c r="G505" s="154"/>
      <c r="H505" s="154"/>
      <c r="I505" s="154"/>
      <c r="J505" s="154"/>
      <c r="K505" s="154"/>
      <c r="L505" s="154"/>
      <c r="M505" s="2">
        <v>1.2400000000000001E-9</v>
      </c>
      <c r="N505" s="2">
        <v>3.4389986268300001</v>
      </c>
      <c r="O505" s="2">
        <v>172146.97134054001</v>
      </c>
      <c r="P505" s="2">
        <f t="shared" si="42"/>
        <v>-1.1940640536257886E-9</v>
      </c>
      <c r="Q505" s="154"/>
      <c r="R505" s="155"/>
      <c r="S505" s="155"/>
      <c r="T505" s="155"/>
      <c r="U505" s="154"/>
      <c r="V505" s="154"/>
      <c r="W505" s="155"/>
      <c r="X505" s="155"/>
      <c r="Y505" s="155"/>
      <c r="Z505" s="154"/>
      <c r="AA505" s="154"/>
      <c r="AB505" s="155"/>
      <c r="AC505" s="155"/>
      <c r="AD505" s="155"/>
      <c r="AE505" s="154"/>
      <c r="AF505" s="154"/>
      <c r="AG505" s="155"/>
      <c r="AH505" s="155"/>
      <c r="AI505" s="155"/>
      <c r="AJ505" s="154"/>
      <c r="AK505" s="154"/>
      <c r="AL505" s="155"/>
      <c r="AM505" s="155"/>
      <c r="AN505" s="155"/>
      <c r="AO505" s="154"/>
      <c r="AP505" s="154"/>
      <c r="AQ505" s="155"/>
      <c r="AR505" s="155"/>
      <c r="AS505" s="155"/>
      <c r="AT505" s="154"/>
      <c r="AU505" s="154"/>
      <c r="AV505" s="155"/>
      <c r="AW505" s="155"/>
      <c r="AX505" s="155"/>
      <c r="AY505" s="154"/>
      <c r="AZ505" s="154"/>
      <c r="BA505" s="155"/>
      <c r="BB505" s="155"/>
      <c r="BC505" s="155"/>
      <c r="BD505" s="154"/>
      <c r="BE505" s="154"/>
      <c r="BF505" s="155"/>
      <c r="BG505" s="155"/>
      <c r="BH505" s="155"/>
      <c r="BI505" s="154"/>
      <c r="BJ505" s="154"/>
      <c r="BK505" s="155"/>
      <c r="BL505" s="155"/>
      <c r="BM505" s="155"/>
      <c r="BN505" s="154"/>
      <c r="BO505" s="2"/>
      <c r="BP505" s="2">
        <v>4.2E-10</v>
      </c>
      <c r="BQ505" s="2">
        <v>3.0163181735000002</v>
      </c>
      <c r="BR505" s="2">
        <v>853.19638175199998</v>
      </c>
      <c r="BS505" s="2">
        <f t="shared" si="43"/>
        <v>-1.6545508654671723E-10</v>
      </c>
      <c r="BT505" s="154"/>
      <c r="BU505" s="155"/>
      <c r="BV505" s="155"/>
      <c r="BW505" s="155"/>
      <c r="BX505" s="154"/>
      <c r="BY505" s="154"/>
      <c r="BZ505" s="155"/>
      <c r="CA505" s="155"/>
      <c r="CB505" s="155"/>
      <c r="CC505" s="154"/>
      <c r="CD505" s="154"/>
      <c r="CE505" s="155"/>
      <c r="CF505" s="155"/>
      <c r="CG505" s="155"/>
      <c r="CH505" s="154"/>
      <c r="CI505" s="154"/>
      <c r="CJ505" s="155"/>
      <c r="CK505" s="155"/>
      <c r="CL505" s="155"/>
      <c r="CM505" s="154"/>
      <c r="CN505" s="154"/>
      <c r="CO505" s="155"/>
      <c r="CP505" s="155"/>
      <c r="CQ505" s="155"/>
      <c r="CR505" s="154"/>
    </row>
    <row r="506" spans="1:96" ht="13.5" x14ac:dyDescent="0.3">
      <c r="A506" s="154"/>
      <c r="B506" s="154"/>
      <c r="C506" s="154"/>
      <c r="D506" s="154"/>
      <c r="E506" s="154"/>
      <c r="F506" s="154"/>
      <c r="G506" s="154"/>
      <c r="H506" s="154"/>
      <c r="I506" s="154"/>
      <c r="J506" s="154"/>
      <c r="K506" s="154"/>
      <c r="L506" s="154"/>
      <c r="M506" s="2">
        <v>1.02E-9</v>
      </c>
      <c r="N506" s="2">
        <v>1.04031728553</v>
      </c>
      <c r="O506" s="2">
        <v>95143.132920978096</v>
      </c>
      <c r="P506" s="2">
        <f t="shared" si="42"/>
        <v>7.921338249694422E-10</v>
      </c>
      <c r="Q506" s="154"/>
      <c r="R506" s="155"/>
      <c r="S506" s="155"/>
      <c r="T506" s="155"/>
      <c r="U506" s="154"/>
      <c r="V506" s="154"/>
      <c r="W506" s="155"/>
      <c r="X506" s="155"/>
      <c r="Y506" s="155"/>
      <c r="Z506" s="154"/>
      <c r="AA506" s="154"/>
      <c r="AB506" s="155"/>
      <c r="AC506" s="155"/>
      <c r="AD506" s="155"/>
      <c r="AE506" s="154"/>
      <c r="AF506" s="154"/>
      <c r="AG506" s="155"/>
      <c r="AH506" s="155"/>
      <c r="AI506" s="155"/>
      <c r="AJ506" s="154"/>
      <c r="AK506" s="154"/>
      <c r="AL506" s="155"/>
      <c r="AM506" s="155"/>
      <c r="AN506" s="155"/>
      <c r="AO506" s="154"/>
      <c r="AP506" s="154"/>
      <c r="AQ506" s="155"/>
      <c r="AR506" s="155"/>
      <c r="AS506" s="155"/>
      <c r="AT506" s="154"/>
      <c r="AU506" s="154"/>
      <c r="AV506" s="155"/>
      <c r="AW506" s="155"/>
      <c r="AX506" s="155"/>
      <c r="AY506" s="154"/>
      <c r="AZ506" s="154"/>
      <c r="BA506" s="155"/>
      <c r="BB506" s="155"/>
      <c r="BC506" s="155"/>
      <c r="BD506" s="154"/>
      <c r="BE506" s="154"/>
      <c r="BF506" s="155"/>
      <c r="BG506" s="155"/>
      <c r="BH506" s="155"/>
      <c r="BI506" s="154"/>
      <c r="BJ506" s="154"/>
      <c r="BK506" s="155"/>
      <c r="BL506" s="155"/>
      <c r="BM506" s="155"/>
      <c r="BN506" s="154"/>
      <c r="BO506" s="2"/>
      <c r="BP506" s="2">
        <v>5.6000000000000003E-10</v>
      </c>
      <c r="BQ506" s="2">
        <v>1.0977369018100001</v>
      </c>
      <c r="BR506" s="2">
        <v>77376.201022407506</v>
      </c>
      <c r="BS506" s="2">
        <f t="shared" si="43"/>
        <v>2.0457007524098687E-10</v>
      </c>
      <c r="BT506" s="154"/>
      <c r="BU506" s="155"/>
      <c r="BV506" s="155"/>
      <c r="BW506" s="155"/>
      <c r="BX506" s="154"/>
      <c r="BY506" s="154"/>
      <c r="BZ506" s="155"/>
      <c r="CA506" s="155"/>
      <c r="CB506" s="155"/>
      <c r="CC506" s="154"/>
      <c r="CD506" s="154"/>
      <c r="CE506" s="155"/>
      <c r="CF506" s="155"/>
      <c r="CG506" s="155"/>
      <c r="CH506" s="154"/>
      <c r="CI506" s="154"/>
      <c r="CJ506" s="155"/>
      <c r="CK506" s="155"/>
      <c r="CL506" s="155"/>
      <c r="CM506" s="154"/>
      <c r="CN506" s="154"/>
      <c r="CO506" s="155"/>
      <c r="CP506" s="155"/>
      <c r="CQ506" s="155"/>
      <c r="CR506" s="154"/>
    </row>
    <row r="507" spans="1:96" ht="13.5" x14ac:dyDescent="0.3">
      <c r="A507" s="154"/>
      <c r="B507" s="154"/>
      <c r="C507" s="154"/>
      <c r="D507" s="154"/>
      <c r="E507" s="154"/>
      <c r="F507" s="154"/>
      <c r="G507" s="154"/>
      <c r="H507" s="154"/>
      <c r="I507" s="154"/>
      <c r="J507" s="154"/>
      <c r="K507" s="154"/>
      <c r="L507" s="154"/>
      <c r="M507" s="2">
        <v>1.0399999999999999E-9</v>
      </c>
      <c r="N507" s="2">
        <v>3.3921858621799998</v>
      </c>
      <c r="O507" s="2">
        <v>290.97286586600001</v>
      </c>
      <c r="P507" s="2">
        <f t="shared" si="42"/>
        <v>-2.7153749243948716E-10</v>
      </c>
      <c r="Q507" s="154"/>
      <c r="R507" s="155"/>
      <c r="S507" s="155"/>
      <c r="T507" s="155"/>
      <c r="U507" s="154"/>
      <c r="V507" s="154"/>
      <c r="W507" s="155"/>
      <c r="X507" s="155"/>
      <c r="Y507" s="155"/>
      <c r="Z507" s="154"/>
      <c r="AA507" s="154"/>
      <c r="AB507" s="155"/>
      <c r="AC507" s="155"/>
      <c r="AD507" s="155"/>
      <c r="AE507" s="154"/>
      <c r="AF507" s="154"/>
      <c r="AG507" s="155"/>
      <c r="AH507" s="155"/>
      <c r="AI507" s="155"/>
      <c r="AJ507" s="154"/>
      <c r="AK507" s="154"/>
      <c r="AL507" s="155"/>
      <c r="AM507" s="155"/>
      <c r="AN507" s="155"/>
      <c r="AO507" s="154"/>
      <c r="AP507" s="154"/>
      <c r="AQ507" s="155"/>
      <c r="AR507" s="155"/>
      <c r="AS507" s="155"/>
      <c r="AT507" s="154"/>
      <c r="AU507" s="154"/>
      <c r="AV507" s="155"/>
      <c r="AW507" s="155"/>
      <c r="AX507" s="155"/>
      <c r="AY507" s="154"/>
      <c r="AZ507" s="154"/>
      <c r="BA507" s="155"/>
      <c r="BB507" s="155"/>
      <c r="BC507" s="155"/>
      <c r="BD507" s="154"/>
      <c r="BE507" s="154"/>
      <c r="BF507" s="155"/>
      <c r="BG507" s="155"/>
      <c r="BH507" s="155"/>
      <c r="BI507" s="154"/>
      <c r="BJ507" s="154"/>
      <c r="BK507" s="155"/>
      <c r="BL507" s="155"/>
      <c r="BM507" s="155"/>
      <c r="BN507" s="154"/>
      <c r="BO507" s="2"/>
      <c r="BP507" s="2">
        <v>4.0000000000000001E-10</v>
      </c>
      <c r="BQ507" s="2">
        <v>2.3569854104100001</v>
      </c>
      <c r="BR507" s="2">
        <v>2699.7348193175999</v>
      </c>
      <c r="BS507" s="2">
        <f t="shared" si="43"/>
        <v>-2.4293421827787954E-10</v>
      </c>
      <c r="BT507" s="154"/>
      <c r="BU507" s="155"/>
      <c r="BV507" s="155"/>
      <c r="BW507" s="155"/>
      <c r="BX507" s="154"/>
      <c r="BY507" s="154"/>
      <c r="BZ507" s="155"/>
      <c r="CA507" s="155"/>
      <c r="CB507" s="155"/>
      <c r="CC507" s="154"/>
      <c r="CD507" s="154"/>
      <c r="CE507" s="155"/>
      <c r="CF507" s="155"/>
      <c r="CG507" s="155"/>
      <c r="CH507" s="154"/>
      <c r="CI507" s="154"/>
      <c r="CJ507" s="155"/>
      <c r="CK507" s="155"/>
      <c r="CL507" s="155"/>
      <c r="CM507" s="154"/>
      <c r="CN507" s="154"/>
      <c r="CO507" s="155"/>
      <c r="CP507" s="155"/>
      <c r="CQ507" s="155"/>
      <c r="CR507" s="154"/>
    </row>
    <row r="508" spans="1:96" ht="13.5" x14ac:dyDescent="0.3">
      <c r="A508" s="154"/>
      <c r="B508" s="154"/>
      <c r="C508" s="154"/>
      <c r="D508" s="154"/>
      <c r="E508" s="154"/>
      <c r="F508" s="154"/>
      <c r="G508" s="154"/>
      <c r="H508" s="154"/>
      <c r="I508" s="154"/>
      <c r="J508" s="154"/>
      <c r="K508" s="154"/>
      <c r="L508" s="154"/>
      <c r="M508" s="2">
        <v>1.0999999999999999E-9</v>
      </c>
      <c r="N508" s="2">
        <v>3.6820587743300002</v>
      </c>
      <c r="O508" s="2">
        <v>22380.755800274001</v>
      </c>
      <c r="P508" s="2">
        <f t="shared" si="42"/>
        <v>-1.0221876965513062E-9</v>
      </c>
      <c r="Q508" s="154"/>
      <c r="R508" s="155"/>
      <c r="S508" s="155"/>
      <c r="T508" s="155"/>
      <c r="U508" s="154"/>
      <c r="V508" s="154"/>
      <c r="W508" s="155"/>
      <c r="X508" s="155"/>
      <c r="Y508" s="155"/>
      <c r="Z508" s="154"/>
      <c r="AA508" s="154"/>
      <c r="AB508" s="155"/>
      <c r="AC508" s="155"/>
      <c r="AD508" s="155"/>
      <c r="AE508" s="154"/>
      <c r="AF508" s="154"/>
      <c r="AG508" s="155"/>
      <c r="AH508" s="155"/>
      <c r="AI508" s="155"/>
      <c r="AJ508" s="154"/>
      <c r="AK508" s="154"/>
      <c r="AL508" s="155"/>
      <c r="AM508" s="155"/>
      <c r="AN508" s="155"/>
      <c r="AO508" s="154"/>
      <c r="AP508" s="154"/>
      <c r="AQ508" s="155"/>
      <c r="AR508" s="155"/>
      <c r="AS508" s="155"/>
      <c r="AT508" s="154"/>
      <c r="AU508" s="154"/>
      <c r="AV508" s="155"/>
      <c r="AW508" s="155"/>
      <c r="AX508" s="155"/>
      <c r="AY508" s="154"/>
      <c r="AZ508" s="154"/>
      <c r="BA508" s="155"/>
      <c r="BB508" s="155"/>
      <c r="BC508" s="155"/>
      <c r="BD508" s="154"/>
      <c r="BE508" s="154"/>
      <c r="BF508" s="155"/>
      <c r="BG508" s="155"/>
      <c r="BH508" s="155"/>
      <c r="BI508" s="154"/>
      <c r="BJ508" s="154"/>
      <c r="BK508" s="155"/>
      <c r="BL508" s="155"/>
      <c r="BM508" s="155"/>
      <c r="BN508" s="154"/>
      <c r="BO508" s="2"/>
      <c r="BP508" s="2">
        <v>4.3000000000000001E-10</v>
      </c>
      <c r="BQ508" s="2">
        <v>5.2803089845900004</v>
      </c>
      <c r="BR508" s="2">
        <v>17796.9591667858</v>
      </c>
      <c r="BS508" s="2">
        <f t="shared" si="43"/>
        <v>2.4199526213390814E-10</v>
      </c>
      <c r="BT508" s="154"/>
      <c r="BU508" s="155"/>
      <c r="BV508" s="155"/>
      <c r="BW508" s="155"/>
      <c r="BX508" s="154"/>
      <c r="BY508" s="154"/>
      <c r="BZ508" s="155"/>
      <c r="CA508" s="155"/>
      <c r="CB508" s="155"/>
      <c r="CC508" s="154"/>
      <c r="CD508" s="154"/>
      <c r="CE508" s="155"/>
      <c r="CF508" s="155"/>
      <c r="CG508" s="155"/>
      <c r="CH508" s="154"/>
      <c r="CI508" s="154"/>
      <c r="CJ508" s="155"/>
      <c r="CK508" s="155"/>
      <c r="CL508" s="155"/>
      <c r="CM508" s="154"/>
      <c r="CN508" s="154"/>
      <c r="CO508" s="155"/>
      <c r="CP508" s="155"/>
      <c r="CQ508" s="155"/>
      <c r="CR508" s="154"/>
    </row>
    <row r="509" spans="1:96" ht="13.5" x14ac:dyDescent="0.3">
      <c r="A509" s="154"/>
      <c r="B509" s="154"/>
      <c r="C509" s="154"/>
      <c r="D509" s="154"/>
      <c r="E509" s="154"/>
      <c r="F509" s="154"/>
      <c r="G509" s="154"/>
      <c r="H509" s="154"/>
      <c r="I509" s="154"/>
      <c r="J509" s="154"/>
      <c r="K509" s="154"/>
      <c r="L509" s="154"/>
      <c r="M509" s="2">
        <v>1.1700000000000001E-9</v>
      </c>
      <c r="N509" s="2">
        <v>0.78475956901999999</v>
      </c>
      <c r="O509" s="2">
        <v>83286.914269553497</v>
      </c>
      <c r="P509" s="2">
        <f t="shared" si="42"/>
        <v>-1.0243353508728155E-9</v>
      </c>
      <c r="Q509" s="154"/>
      <c r="R509" s="155"/>
      <c r="S509" s="155"/>
      <c r="T509" s="155"/>
      <c r="U509" s="154"/>
      <c r="V509" s="154"/>
      <c r="W509" s="155"/>
      <c r="X509" s="155"/>
      <c r="Y509" s="155"/>
      <c r="Z509" s="154"/>
      <c r="AA509" s="154"/>
      <c r="AB509" s="155"/>
      <c r="AC509" s="155"/>
      <c r="AD509" s="155"/>
      <c r="AE509" s="154"/>
      <c r="AF509" s="154"/>
      <c r="AG509" s="155"/>
      <c r="AH509" s="155"/>
      <c r="AI509" s="155"/>
      <c r="AJ509" s="154"/>
      <c r="AK509" s="154"/>
      <c r="AL509" s="155"/>
      <c r="AM509" s="155"/>
      <c r="AN509" s="155"/>
      <c r="AO509" s="154"/>
      <c r="AP509" s="154"/>
      <c r="AQ509" s="155"/>
      <c r="AR509" s="155"/>
      <c r="AS509" s="155"/>
      <c r="AT509" s="154"/>
      <c r="AU509" s="154"/>
      <c r="AV509" s="155"/>
      <c r="AW509" s="155"/>
      <c r="AX509" s="155"/>
      <c r="AY509" s="154"/>
      <c r="AZ509" s="154"/>
      <c r="BA509" s="155"/>
      <c r="BB509" s="155"/>
      <c r="BC509" s="155"/>
      <c r="BD509" s="154"/>
      <c r="BE509" s="154"/>
      <c r="BF509" s="155"/>
      <c r="BG509" s="155"/>
      <c r="BH509" s="155"/>
      <c r="BI509" s="154"/>
      <c r="BJ509" s="154"/>
      <c r="BK509" s="155"/>
      <c r="BL509" s="155"/>
      <c r="BM509" s="155"/>
      <c r="BN509" s="154"/>
      <c r="BO509" s="2"/>
      <c r="BP509" s="2">
        <v>5.4E-10</v>
      </c>
      <c r="BQ509" s="2">
        <v>2.5917593209100001</v>
      </c>
      <c r="BR509" s="2">
        <v>22910.446765368499</v>
      </c>
      <c r="BS509" s="2">
        <f t="shared" si="43"/>
        <v>-3.5585792239385086E-10</v>
      </c>
      <c r="BT509" s="154"/>
      <c r="BU509" s="155"/>
      <c r="BV509" s="155"/>
      <c r="BW509" s="155"/>
      <c r="BX509" s="154"/>
      <c r="BY509" s="154"/>
      <c r="BZ509" s="155"/>
      <c r="CA509" s="155"/>
      <c r="CB509" s="155"/>
      <c r="CC509" s="154"/>
      <c r="CD509" s="154"/>
      <c r="CE509" s="155"/>
      <c r="CF509" s="155"/>
      <c r="CG509" s="155"/>
      <c r="CH509" s="154"/>
      <c r="CI509" s="154"/>
      <c r="CJ509" s="155"/>
      <c r="CK509" s="155"/>
      <c r="CL509" s="155"/>
      <c r="CM509" s="154"/>
      <c r="CN509" s="154"/>
      <c r="CO509" s="155"/>
      <c r="CP509" s="155"/>
      <c r="CQ509" s="155"/>
      <c r="CR509" s="154"/>
    </row>
    <row r="510" spans="1:96" ht="13.5" x14ac:dyDescent="0.3">
      <c r="A510" s="154"/>
      <c r="B510" s="154"/>
      <c r="C510" s="154"/>
      <c r="D510" s="154"/>
      <c r="E510" s="154"/>
      <c r="F510" s="154"/>
      <c r="G510" s="154"/>
      <c r="H510" s="154"/>
      <c r="I510" s="154"/>
      <c r="J510" s="154"/>
      <c r="K510" s="154"/>
      <c r="L510" s="154"/>
      <c r="M510" s="2">
        <v>8.3000000000000003E-10</v>
      </c>
      <c r="N510" s="2">
        <v>0.18241793425</v>
      </c>
      <c r="O510" s="2">
        <v>15141.390794311999</v>
      </c>
      <c r="P510" s="2">
        <f t="shared" si="42"/>
        <v>4.0353462641921536E-10</v>
      </c>
      <c r="Q510" s="154"/>
      <c r="R510" s="155"/>
      <c r="S510" s="155"/>
      <c r="T510" s="155"/>
      <c r="U510" s="154"/>
      <c r="V510" s="154"/>
      <c r="W510" s="155"/>
      <c r="X510" s="155"/>
      <c r="Y510" s="155"/>
      <c r="Z510" s="154"/>
      <c r="AA510" s="154"/>
      <c r="AB510" s="155"/>
      <c r="AC510" s="155"/>
      <c r="AD510" s="155"/>
      <c r="AE510" s="154"/>
      <c r="AF510" s="154"/>
      <c r="AG510" s="155"/>
      <c r="AH510" s="155"/>
      <c r="AI510" s="155"/>
      <c r="AJ510" s="154"/>
      <c r="AK510" s="154"/>
      <c r="AL510" s="155"/>
      <c r="AM510" s="155"/>
      <c r="AN510" s="155"/>
      <c r="AO510" s="154"/>
      <c r="AP510" s="154"/>
      <c r="AQ510" s="155"/>
      <c r="AR510" s="155"/>
      <c r="AS510" s="155"/>
      <c r="AT510" s="154"/>
      <c r="AU510" s="154"/>
      <c r="AV510" s="155"/>
      <c r="AW510" s="155"/>
      <c r="AX510" s="155"/>
      <c r="AY510" s="154"/>
      <c r="AZ510" s="154"/>
      <c r="BA510" s="155"/>
      <c r="BB510" s="155"/>
      <c r="BC510" s="155"/>
      <c r="BD510" s="154"/>
      <c r="BE510" s="154"/>
      <c r="BF510" s="155"/>
      <c r="BG510" s="155"/>
      <c r="BH510" s="155"/>
      <c r="BI510" s="154"/>
      <c r="BJ510" s="154"/>
      <c r="BK510" s="155"/>
      <c r="BL510" s="155"/>
      <c r="BM510" s="155"/>
      <c r="BN510" s="154"/>
      <c r="BO510" s="2"/>
      <c r="BP510" s="2">
        <v>5.4E-10</v>
      </c>
      <c r="BQ510" s="2">
        <v>0.88027764101999995</v>
      </c>
      <c r="BR510" s="2">
        <v>71960.386583223604</v>
      </c>
      <c r="BS510" s="2">
        <f t="shared" si="43"/>
        <v>3.0039703956192123E-10</v>
      </c>
      <c r="BT510" s="154"/>
      <c r="BU510" s="155"/>
      <c r="BV510" s="155"/>
      <c r="BW510" s="155"/>
      <c r="BX510" s="154"/>
      <c r="BY510" s="154"/>
      <c r="BZ510" s="155"/>
      <c r="CA510" s="155"/>
      <c r="CB510" s="155"/>
      <c r="CC510" s="154"/>
      <c r="CD510" s="154"/>
      <c r="CE510" s="155"/>
      <c r="CF510" s="155"/>
      <c r="CG510" s="155"/>
      <c r="CH510" s="154"/>
      <c r="CI510" s="154"/>
      <c r="CJ510" s="155"/>
      <c r="CK510" s="155"/>
      <c r="CL510" s="155"/>
      <c r="CM510" s="154"/>
      <c r="CN510" s="154"/>
      <c r="CO510" s="155"/>
      <c r="CP510" s="155"/>
      <c r="CQ510" s="155"/>
      <c r="CR510" s="154"/>
    </row>
    <row r="511" spans="1:96" ht="13.5" x14ac:dyDescent="0.3">
      <c r="A511" s="154"/>
      <c r="B511" s="154"/>
      <c r="C511" s="154"/>
      <c r="D511" s="154"/>
      <c r="E511" s="154"/>
      <c r="F511" s="154"/>
      <c r="G511" s="154"/>
      <c r="H511" s="154"/>
      <c r="I511" s="154"/>
      <c r="J511" s="154"/>
      <c r="K511" s="154"/>
      <c r="L511" s="154"/>
      <c r="M511" s="2">
        <v>8.9000000000000003E-10</v>
      </c>
      <c r="N511" s="2">
        <v>4.4537182065899996</v>
      </c>
      <c r="O511" s="2">
        <v>792.77488846740005</v>
      </c>
      <c r="P511" s="2">
        <f t="shared" si="42"/>
        <v>4.5481794858829605E-11</v>
      </c>
      <c r="Q511" s="154"/>
      <c r="R511" s="155"/>
      <c r="S511" s="155"/>
      <c r="T511" s="155"/>
      <c r="U511" s="154"/>
      <c r="V511" s="154"/>
      <c r="W511" s="155"/>
      <c r="X511" s="155"/>
      <c r="Y511" s="155"/>
      <c r="Z511" s="154"/>
      <c r="AA511" s="154"/>
      <c r="AB511" s="155"/>
      <c r="AC511" s="155"/>
      <c r="AD511" s="155"/>
      <c r="AE511" s="154"/>
      <c r="AF511" s="154"/>
      <c r="AG511" s="155"/>
      <c r="AH511" s="155"/>
      <c r="AI511" s="155"/>
      <c r="AJ511" s="154"/>
      <c r="AK511" s="154"/>
      <c r="AL511" s="155"/>
      <c r="AM511" s="155"/>
      <c r="AN511" s="155"/>
      <c r="AO511" s="154"/>
      <c r="AP511" s="154"/>
      <c r="AQ511" s="155"/>
      <c r="AR511" s="155"/>
      <c r="AS511" s="155"/>
      <c r="AT511" s="154"/>
      <c r="AU511" s="154"/>
      <c r="AV511" s="155"/>
      <c r="AW511" s="155"/>
      <c r="AX511" s="155"/>
      <c r="AY511" s="154"/>
      <c r="AZ511" s="154"/>
      <c r="BA511" s="155"/>
      <c r="BB511" s="155"/>
      <c r="BC511" s="155"/>
      <c r="BD511" s="154"/>
      <c r="BE511" s="154"/>
      <c r="BF511" s="155"/>
      <c r="BG511" s="155"/>
      <c r="BH511" s="155"/>
      <c r="BI511" s="154"/>
      <c r="BJ511" s="154"/>
      <c r="BK511" s="155"/>
      <c r="BL511" s="155"/>
      <c r="BM511" s="155"/>
      <c r="BN511" s="154"/>
      <c r="BO511" s="2"/>
      <c r="BP511" s="2">
        <v>5.4999999999999996E-10</v>
      </c>
      <c r="BQ511" s="2">
        <v>7.9888994769999999E-2</v>
      </c>
      <c r="BR511" s="2">
        <v>83467.156353017199</v>
      </c>
      <c r="BS511" s="2">
        <f t="shared" si="43"/>
        <v>8.082029472491471E-11</v>
      </c>
      <c r="BT511" s="154"/>
      <c r="BU511" s="155"/>
      <c r="BV511" s="155"/>
      <c r="BW511" s="155"/>
      <c r="BX511" s="154"/>
      <c r="BY511" s="154"/>
      <c r="BZ511" s="155"/>
      <c r="CA511" s="155"/>
      <c r="CB511" s="155"/>
      <c r="CC511" s="154"/>
      <c r="CD511" s="154"/>
      <c r="CE511" s="155"/>
      <c r="CF511" s="155"/>
      <c r="CG511" s="155"/>
      <c r="CH511" s="154"/>
      <c r="CI511" s="154"/>
      <c r="CJ511" s="155"/>
      <c r="CK511" s="155"/>
      <c r="CL511" s="155"/>
      <c r="CM511" s="154"/>
      <c r="CN511" s="154"/>
      <c r="CO511" s="155"/>
      <c r="CP511" s="155"/>
      <c r="CQ511" s="155"/>
      <c r="CR511" s="154"/>
    </row>
    <row r="512" spans="1:96" ht="13.5" x14ac:dyDescent="0.3">
      <c r="A512" s="154"/>
      <c r="B512" s="154"/>
      <c r="C512" s="154"/>
      <c r="D512" s="154"/>
      <c r="E512" s="154"/>
      <c r="F512" s="154"/>
      <c r="G512" s="154"/>
      <c r="H512" s="154"/>
      <c r="I512" s="154"/>
      <c r="J512" s="154"/>
      <c r="K512" s="154"/>
      <c r="L512" s="154"/>
      <c r="M512" s="2">
        <v>8.1999999999999996E-10</v>
      </c>
      <c r="N512" s="2">
        <v>4.8070365124099999</v>
      </c>
      <c r="O512" s="2">
        <v>6819.8803620868002</v>
      </c>
      <c r="P512" s="2">
        <f t="shared" si="42"/>
        <v>-6.4572268067789174E-10</v>
      </c>
      <c r="Q512" s="154"/>
      <c r="R512" s="155"/>
      <c r="S512" s="155"/>
      <c r="T512" s="155"/>
      <c r="U512" s="154"/>
      <c r="V512" s="154"/>
      <c r="W512" s="155"/>
      <c r="X512" s="155"/>
      <c r="Y512" s="155"/>
      <c r="Z512" s="154"/>
      <c r="AA512" s="154"/>
      <c r="AB512" s="155"/>
      <c r="AC512" s="155"/>
      <c r="AD512" s="155"/>
      <c r="AE512" s="154"/>
      <c r="AF512" s="154"/>
      <c r="AG512" s="155"/>
      <c r="AH512" s="155"/>
      <c r="AI512" s="155"/>
      <c r="AJ512" s="154"/>
      <c r="AK512" s="154"/>
      <c r="AL512" s="155"/>
      <c r="AM512" s="155"/>
      <c r="AN512" s="155"/>
      <c r="AO512" s="154"/>
      <c r="AP512" s="154"/>
      <c r="AQ512" s="155"/>
      <c r="AR512" s="155"/>
      <c r="AS512" s="155"/>
      <c r="AT512" s="154"/>
      <c r="AU512" s="154"/>
      <c r="AV512" s="155"/>
      <c r="AW512" s="155"/>
      <c r="AX512" s="155"/>
      <c r="AY512" s="154"/>
      <c r="AZ512" s="154"/>
      <c r="BA512" s="155"/>
      <c r="BB512" s="155"/>
      <c r="BC512" s="155"/>
      <c r="BD512" s="154"/>
      <c r="BE512" s="154"/>
      <c r="BF512" s="155"/>
      <c r="BG512" s="155"/>
      <c r="BH512" s="155"/>
      <c r="BI512" s="154"/>
      <c r="BJ512" s="154"/>
      <c r="BK512" s="155"/>
      <c r="BL512" s="155"/>
      <c r="BM512" s="155"/>
      <c r="BN512" s="154"/>
      <c r="BO512" s="2"/>
      <c r="BP512" s="2">
        <v>3.9E-10</v>
      </c>
      <c r="BQ512" s="2">
        <v>1.12867321442</v>
      </c>
      <c r="BR512" s="2">
        <v>9910.5833275090008</v>
      </c>
      <c r="BS512" s="2">
        <f t="shared" si="43"/>
        <v>1.1648515741284351E-10</v>
      </c>
      <c r="BT512" s="154"/>
      <c r="BU512" s="155"/>
      <c r="BV512" s="155"/>
      <c r="BW512" s="155"/>
      <c r="BX512" s="154"/>
      <c r="BY512" s="154"/>
      <c r="BZ512" s="155"/>
      <c r="CA512" s="155"/>
      <c r="CB512" s="155"/>
      <c r="CC512" s="154"/>
      <c r="CD512" s="154"/>
      <c r="CE512" s="155"/>
      <c r="CF512" s="155"/>
      <c r="CG512" s="155"/>
      <c r="CH512" s="154"/>
      <c r="CI512" s="154"/>
      <c r="CJ512" s="155"/>
      <c r="CK512" s="155"/>
      <c r="CL512" s="155"/>
      <c r="CM512" s="154"/>
      <c r="CN512" s="154"/>
      <c r="CO512" s="155"/>
      <c r="CP512" s="155"/>
      <c r="CQ512" s="155"/>
      <c r="CR512" s="154"/>
    </row>
    <row r="513" spans="1:96" ht="13.5" x14ac:dyDescent="0.3">
      <c r="A513" s="154"/>
      <c r="B513" s="154"/>
      <c r="C513" s="154"/>
      <c r="D513" s="154"/>
      <c r="E513" s="154"/>
      <c r="F513" s="154"/>
      <c r="G513" s="154"/>
      <c r="H513" s="154"/>
      <c r="I513" s="154"/>
      <c r="J513" s="154"/>
      <c r="K513" s="154"/>
      <c r="L513" s="154"/>
      <c r="M513" s="2">
        <v>8.6999999999999999E-10</v>
      </c>
      <c r="N513" s="2">
        <v>3.43122851097</v>
      </c>
      <c r="O513" s="2">
        <v>27707.542494294801</v>
      </c>
      <c r="P513" s="2">
        <f t="shared" ref="P513:P559" si="44">M513*COS(N513+O513*Tau)</f>
        <v>4.2160025294699926E-10</v>
      </c>
      <c r="Q513" s="154"/>
      <c r="R513" s="155"/>
      <c r="S513" s="155"/>
      <c r="T513" s="155"/>
      <c r="U513" s="154"/>
      <c r="V513" s="154"/>
      <c r="W513" s="155"/>
      <c r="X513" s="155"/>
      <c r="Y513" s="155"/>
      <c r="Z513" s="154"/>
      <c r="AA513" s="154"/>
      <c r="AB513" s="155"/>
      <c r="AC513" s="155"/>
      <c r="AD513" s="155"/>
      <c r="AE513" s="154"/>
      <c r="AF513" s="154"/>
      <c r="AG513" s="155"/>
      <c r="AH513" s="155"/>
      <c r="AI513" s="155"/>
      <c r="AJ513" s="154"/>
      <c r="AK513" s="154"/>
      <c r="AL513" s="155"/>
      <c r="AM513" s="155"/>
      <c r="AN513" s="155"/>
      <c r="AO513" s="154"/>
      <c r="AP513" s="154"/>
      <c r="AQ513" s="155"/>
      <c r="AR513" s="155"/>
      <c r="AS513" s="155"/>
      <c r="AT513" s="154"/>
      <c r="AU513" s="154"/>
      <c r="AV513" s="155"/>
      <c r="AW513" s="155"/>
      <c r="AX513" s="155"/>
      <c r="AY513" s="154"/>
      <c r="AZ513" s="154"/>
      <c r="BA513" s="155"/>
      <c r="BB513" s="155"/>
      <c r="BC513" s="155"/>
      <c r="BD513" s="154"/>
      <c r="BE513" s="154"/>
      <c r="BF513" s="155"/>
      <c r="BG513" s="155"/>
      <c r="BH513" s="155"/>
      <c r="BI513" s="154"/>
      <c r="BJ513" s="154"/>
      <c r="BK513" s="155"/>
      <c r="BL513" s="155"/>
      <c r="BM513" s="155"/>
      <c r="BN513" s="154"/>
      <c r="BO513" s="2"/>
      <c r="BP513" s="2">
        <v>4.0000000000000001E-10</v>
      </c>
      <c r="BQ513" s="2">
        <v>1.3567043052400001</v>
      </c>
      <c r="BR513" s="2">
        <v>27177.851529200201</v>
      </c>
      <c r="BS513" s="2">
        <f t="shared" ref="BS513:BS526" si="45">BP513*COS(BQ513+BR513*Tau)</f>
        <v>-3.929491028184862E-10</v>
      </c>
      <c r="BT513" s="154"/>
      <c r="BU513" s="155"/>
      <c r="BV513" s="155"/>
      <c r="BW513" s="155"/>
      <c r="BX513" s="154"/>
      <c r="BY513" s="154"/>
      <c r="BZ513" s="155"/>
      <c r="CA513" s="155"/>
      <c r="CB513" s="155"/>
      <c r="CC513" s="154"/>
      <c r="CD513" s="154"/>
      <c r="CE513" s="155"/>
      <c r="CF513" s="155"/>
      <c r="CG513" s="155"/>
      <c r="CH513" s="154"/>
      <c r="CI513" s="154"/>
      <c r="CJ513" s="155"/>
      <c r="CK513" s="155"/>
      <c r="CL513" s="155"/>
      <c r="CM513" s="154"/>
      <c r="CN513" s="154"/>
      <c r="CO513" s="155"/>
      <c r="CP513" s="155"/>
      <c r="CQ513" s="155"/>
      <c r="CR513" s="154"/>
    </row>
    <row r="514" spans="1:96" ht="13.5" x14ac:dyDescent="0.3">
      <c r="A514" s="154"/>
      <c r="B514" s="154"/>
      <c r="C514" s="154"/>
      <c r="D514" s="154"/>
      <c r="E514" s="154"/>
      <c r="F514" s="154"/>
      <c r="G514" s="154"/>
      <c r="H514" s="154"/>
      <c r="I514" s="154"/>
      <c r="J514" s="154"/>
      <c r="K514" s="154"/>
      <c r="L514" s="154"/>
      <c r="M514" s="2">
        <v>1.01E-9</v>
      </c>
      <c r="N514" s="2">
        <v>5.3208160301099996</v>
      </c>
      <c r="O514" s="2">
        <v>2301.58581590939</v>
      </c>
      <c r="P514" s="2">
        <f t="shared" si="44"/>
        <v>2.9019663727295754E-10</v>
      </c>
      <c r="Q514" s="154"/>
      <c r="R514" s="155"/>
      <c r="S514" s="155"/>
      <c r="T514" s="155"/>
      <c r="U514" s="154"/>
      <c r="V514" s="154"/>
      <c r="W514" s="155"/>
      <c r="X514" s="155"/>
      <c r="Y514" s="155"/>
      <c r="Z514" s="154"/>
      <c r="AA514" s="154"/>
      <c r="AB514" s="155"/>
      <c r="AC514" s="155"/>
      <c r="AD514" s="155"/>
      <c r="AE514" s="154"/>
      <c r="AF514" s="154"/>
      <c r="AG514" s="155"/>
      <c r="AH514" s="155"/>
      <c r="AI514" s="155"/>
      <c r="AJ514" s="154"/>
      <c r="AK514" s="154"/>
      <c r="AL514" s="155"/>
      <c r="AM514" s="155"/>
      <c r="AN514" s="155"/>
      <c r="AO514" s="154"/>
      <c r="AP514" s="154"/>
      <c r="AQ514" s="155"/>
      <c r="AR514" s="155"/>
      <c r="AS514" s="155"/>
      <c r="AT514" s="154"/>
      <c r="AU514" s="154"/>
      <c r="AV514" s="155"/>
      <c r="AW514" s="155"/>
      <c r="AX514" s="155"/>
      <c r="AY514" s="154"/>
      <c r="AZ514" s="154"/>
      <c r="BA514" s="155"/>
      <c r="BB514" s="155"/>
      <c r="BC514" s="155"/>
      <c r="BD514" s="154"/>
      <c r="BE514" s="154"/>
      <c r="BF514" s="155"/>
      <c r="BG514" s="155"/>
      <c r="BH514" s="155"/>
      <c r="BI514" s="154"/>
      <c r="BJ514" s="154"/>
      <c r="BK514" s="155"/>
      <c r="BL514" s="155"/>
      <c r="BM514" s="155"/>
      <c r="BN514" s="154"/>
      <c r="BO514" s="2"/>
      <c r="BP514" s="2">
        <v>3.9E-10</v>
      </c>
      <c r="BQ514" s="2">
        <v>4.3962422024499999</v>
      </c>
      <c r="BR514" s="2">
        <v>5618.3198048614004</v>
      </c>
      <c r="BS514" s="2">
        <f t="shared" si="45"/>
        <v>6.6046942259204722E-11</v>
      </c>
      <c r="BT514" s="154"/>
      <c r="BU514" s="155"/>
      <c r="BV514" s="155"/>
      <c r="BW514" s="155"/>
      <c r="BX514" s="154"/>
      <c r="BY514" s="154"/>
      <c r="BZ514" s="155"/>
      <c r="CA514" s="155"/>
      <c r="CB514" s="155"/>
      <c r="CC514" s="154"/>
      <c r="CD514" s="154"/>
      <c r="CE514" s="155"/>
      <c r="CF514" s="155"/>
      <c r="CG514" s="155"/>
      <c r="CH514" s="154"/>
      <c r="CI514" s="154"/>
      <c r="CJ514" s="155"/>
      <c r="CK514" s="155"/>
      <c r="CL514" s="155"/>
      <c r="CM514" s="154"/>
      <c r="CN514" s="154"/>
      <c r="CO514" s="155"/>
      <c r="CP514" s="155"/>
      <c r="CQ514" s="155"/>
      <c r="CR514" s="154"/>
    </row>
    <row r="515" spans="1:96" ht="13.5" x14ac:dyDescent="0.3">
      <c r="A515" s="154"/>
      <c r="B515" s="154"/>
      <c r="C515" s="154"/>
      <c r="D515" s="154"/>
      <c r="E515" s="154"/>
      <c r="F515" s="154"/>
      <c r="G515" s="154"/>
      <c r="H515" s="154"/>
      <c r="I515" s="154"/>
      <c r="J515" s="154"/>
      <c r="K515" s="154"/>
      <c r="L515" s="154"/>
      <c r="M515" s="2">
        <v>8.1999999999999996E-10</v>
      </c>
      <c r="N515" s="2">
        <v>0.87060089841999999</v>
      </c>
      <c r="O515" s="2">
        <v>10241.202291167199</v>
      </c>
      <c r="P515" s="2">
        <f t="shared" si="44"/>
        <v>-6.2572800676467504E-10</v>
      </c>
      <c r="Q515" s="154"/>
      <c r="R515" s="155"/>
      <c r="S515" s="155"/>
      <c r="T515" s="155"/>
      <c r="U515" s="154"/>
      <c r="V515" s="154"/>
      <c r="W515" s="155"/>
      <c r="X515" s="155"/>
      <c r="Y515" s="155"/>
      <c r="Z515" s="154"/>
      <c r="AA515" s="154"/>
      <c r="AB515" s="155"/>
      <c r="AC515" s="155"/>
      <c r="AD515" s="155"/>
      <c r="AE515" s="154"/>
      <c r="AF515" s="154"/>
      <c r="AG515" s="155"/>
      <c r="AH515" s="155"/>
      <c r="AI515" s="155"/>
      <c r="AJ515" s="154"/>
      <c r="AK515" s="154"/>
      <c r="AL515" s="155"/>
      <c r="AM515" s="155"/>
      <c r="AN515" s="155"/>
      <c r="AO515" s="154"/>
      <c r="AP515" s="154"/>
      <c r="AQ515" s="155"/>
      <c r="AR515" s="155"/>
      <c r="AS515" s="155"/>
      <c r="AT515" s="154"/>
      <c r="AU515" s="154"/>
      <c r="AV515" s="155"/>
      <c r="AW515" s="155"/>
      <c r="AX515" s="155"/>
      <c r="AY515" s="154"/>
      <c r="AZ515" s="154"/>
      <c r="BA515" s="155"/>
      <c r="BB515" s="155"/>
      <c r="BC515" s="155"/>
      <c r="BD515" s="154"/>
      <c r="BE515" s="154"/>
      <c r="BF515" s="155"/>
      <c r="BG515" s="155"/>
      <c r="BH515" s="155"/>
      <c r="BI515" s="154"/>
      <c r="BJ515" s="154"/>
      <c r="BK515" s="155"/>
      <c r="BL515" s="155"/>
      <c r="BM515" s="155"/>
      <c r="BN515" s="154"/>
      <c r="BO515" s="2"/>
      <c r="BP515" s="2">
        <v>4.2E-10</v>
      </c>
      <c r="BQ515" s="2">
        <v>4.7879836746800004</v>
      </c>
      <c r="BR515" s="2">
        <v>7856.8962740901907</v>
      </c>
      <c r="BS515" s="2">
        <f t="shared" si="45"/>
        <v>3.7782541430120415E-10</v>
      </c>
      <c r="BT515" s="154"/>
      <c r="BU515" s="155"/>
      <c r="BV515" s="155"/>
      <c r="BW515" s="155"/>
      <c r="BX515" s="154"/>
      <c r="BY515" s="154"/>
      <c r="BZ515" s="155"/>
      <c r="CA515" s="155"/>
      <c r="CB515" s="155"/>
      <c r="CC515" s="154"/>
      <c r="CD515" s="154"/>
      <c r="CE515" s="155"/>
      <c r="CF515" s="155"/>
      <c r="CG515" s="155"/>
      <c r="CH515" s="154"/>
      <c r="CI515" s="154"/>
      <c r="CJ515" s="155"/>
      <c r="CK515" s="155"/>
      <c r="CL515" s="155"/>
      <c r="CM515" s="154"/>
      <c r="CN515" s="154"/>
      <c r="CO515" s="155"/>
      <c r="CP515" s="155"/>
      <c r="CQ515" s="155"/>
      <c r="CR515" s="154"/>
    </row>
    <row r="516" spans="1:96" ht="13.5" x14ac:dyDescent="0.3">
      <c r="A516" s="154"/>
      <c r="B516" s="154"/>
      <c r="C516" s="154"/>
      <c r="D516" s="154"/>
      <c r="E516" s="154"/>
      <c r="F516" s="154"/>
      <c r="G516" s="154"/>
      <c r="H516" s="154"/>
      <c r="I516" s="154"/>
      <c r="J516" s="154"/>
      <c r="K516" s="154"/>
      <c r="L516" s="154"/>
      <c r="M516" s="2">
        <v>8.6000000000000003E-10</v>
      </c>
      <c r="N516" s="2">
        <v>4.61919461931</v>
      </c>
      <c r="O516" s="2">
        <v>36147.409877300401</v>
      </c>
      <c r="P516" s="2">
        <f t="shared" si="44"/>
        <v>3.8838622851448174E-10</v>
      </c>
      <c r="Q516" s="154"/>
      <c r="R516" s="155"/>
      <c r="S516" s="155"/>
      <c r="T516" s="155"/>
      <c r="U516" s="154"/>
      <c r="V516" s="154"/>
      <c r="W516" s="155"/>
      <c r="X516" s="155"/>
      <c r="Y516" s="155"/>
      <c r="Z516" s="154"/>
      <c r="AA516" s="154"/>
      <c r="AB516" s="155"/>
      <c r="AC516" s="155"/>
      <c r="AD516" s="155"/>
      <c r="AE516" s="154"/>
      <c r="AF516" s="154"/>
      <c r="AG516" s="155"/>
      <c r="AH516" s="155"/>
      <c r="AI516" s="155"/>
      <c r="AJ516" s="154"/>
      <c r="AK516" s="154"/>
      <c r="AL516" s="155"/>
      <c r="AM516" s="155"/>
      <c r="AN516" s="155"/>
      <c r="AO516" s="154"/>
      <c r="AP516" s="154"/>
      <c r="AQ516" s="155"/>
      <c r="AR516" s="155"/>
      <c r="AS516" s="155"/>
      <c r="AT516" s="154"/>
      <c r="AU516" s="154"/>
      <c r="AV516" s="155"/>
      <c r="AW516" s="155"/>
      <c r="AX516" s="155"/>
      <c r="AY516" s="154"/>
      <c r="AZ516" s="154"/>
      <c r="BA516" s="155"/>
      <c r="BB516" s="155"/>
      <c r="BC516" s="155"/>
      <c r="BD516" s="154"/>
      <c r="BE516" s="154"/>
      <c r="BF516" s="155"/>
      <c r="BG516" s="155"/>
      <c r="BH516" s="155"/>
      <c r="BI516" s="154"/>
      <c r="BJ516" s="154"/>
      <c r="BK516" s="155"/>
      <c r="BL516" s="155"/>
      <c r="BM516" s="155"/>
      <c r="BN516" s="154"/>
      <c r="BO516" s="2"/>
      <c r="BP516" s="2">
        <v>4.7000000000000003E-10</v>
      </c>
      <c r="BQ516" s="2">
        <v>2.7548217529199999</v>
      </c>
      <c r="BR516" s="2">
        <v>18202.216716659299</v>
      </c>
      <c r="BS516" s="2">
        <f t="shared" si="45"/>
        <v>-4.6921020565002547E-10</v>
      </c>
      <c r="BT516" s="154"/>
      <c r="BU516" s="155"/>
      <c r="BV516" s="155"/>
      <c r="BW516" s="155"/>
      <c r="BX516" s="154"/>
      <c r="BY516" s="154"/>
      <c r="BZ516" s="155"/>
      <c r="CA516" s="155"/>
      <c r="CB516" s="155"/>
      <c r="CC516" s="154"/>
      <c r="CD516" s="154"/>
      <c r="CE516" s="155"/>
      <c r="CF516" s="155"/>
      <c r="CG516" s="155"/>
      <c r="CH516" s="154"/>
      <c r="CI516" s="154"/>
      <c r="CJ516" s="155"/>
      <c r="CK516" s="155"/>
      <c r="CL516" s="155"/>
      <c r="CM516" s="154"/>
      <c r="CN516" s="154"/>
      <c r="CO516" s="155"/>
      <c r="CP516" s="155"/>
      <c r="CQ516" s="155"/>
      <c r="CR516" s="154"/>
    </row>
    <row r="517" spans="1:96" ht="13.5" x14ac:dyDescent="0.3">
      <c r="A517" s="154"/>
      <c r="B517" s="154"/>
      <c r="C517" s="154"/>
      <c r="D517" s="154"/>
      <c r="E517" s="154"/>
      <c r="F517" s="154"/>
      <c r="G517" s="154"/>
      <c r="H517" s="154"/>
      <c r="I517" s="154"/>
      <c r="J517" s="154"/>
      <c r="K517" s="154"/>
      <c r="L517" s="154"/>
      <c r="M517" s="2">
        <v>9.5000000000000003E-10</v>
      </c>
      <c r="N517" s="2">
        <v>2.8703288465900001</v>
      </c>
      <c r="O517" s="2">
        <v>23020.653086587899</v>
      </c>
      <c r="P517" s="2">
        <f t="shared" si="44"/>
        <v>9.2673822589974162E-10</v>
      </c>
      <c r="Q517" s="154"/>
      <c r="R517" s="155"/>
      <c r="S517" s="155"/>
      <c r="T517" s="155"/>
      <c r="U517" s="154"/>
      <c r="V517" s="154"/>
      <c r="W517" s="155"/>
      <c r="X517" s="155"/>
      <c r="Y517" s="155"/>
      <c r="Z517" s="154"/>
      <c r="AA517" s="154"/>
      <c r="AB517" s="155"/>
      <c r="AC517" s="155"/>
      <c r="AD517" s="155"/>
      <c r="AE517" s="154"/>
      <c r="AF517" s="154"/>
      <c r="AG517" s="155"/>
      <c r="AH517" s="155"/>
      <c r="AI517" s="155"/>
      <c r="AJ517" s="154"/>
      <c r="AK517" s="154"/>
      <c r="AL517" s="155"/>
      <c r="AM517" s="155"/>
      <c r="AN517" s="155"/>
      <c r="AO517" s="154"/>
      <c r="AP517" s="154"/>
      <c r="AQ517" s="155"/>
      <c r="AR517" s="155"/>
      <c r="AS517" s="155"/>
      <c r="AT517" s="154"/>
      <c r="AU517" s="154"/>
      <c r="AV517" s="155"/>
      <c r="AW517" s="155"/>
      <c r="AX517" s="155"/>
      <c r="AY517" s="154"/>
      <c r="AZ517" s="154"/>
      <c r="BA517" s="155"/>
      <c r="BB517" s="155"/>
      <c r="BC517" s="155"/>
      <c r="BD517" s="154"/>
      <c r="BE517" s="154"/>
      <c r="BF517" s="155"/>
      <c r="BG517" s="155"/>
      <c r="BH517" s="155"/>
      <c r="BI517" s="154"/>
      <c r="BJ517" s="154"/>
      <c r="BK517" s="155"/>
      <c r="BL517" s="155"/>
      <c r="BM517" s="155"/>
      <c r="BN517" s="154"/>
      <c r="BO517" s="2"/>
      <c r="BP517" s="2">
        <v>3.9E-10</v>
      </c>
      <c r="BQ517" s="2">
        <v>1.97008298629</v>
      </c>
      <c r="BR517" s="2">
        <v>24491.425792583399</v>
      </c>
      <c r="BS517" s="2">
        <f t="shared" si="45"/>
        <v>-2.78626554389003E-10</v>
      </c>
      <c r="BT517" s="154"/>
      <c r="BU517" s="155"/>
      <c r="BV517" s="155"/>
      <c r="BW517" s="155"/>
      <c r="BX517" s="154"/>
      <c r="BY517" s="154"/>
      <c r="BZ517" s="155"/>
      <c r="CA517" s="155"/>
      <c r="CB517" s="155"/>
      <c r="CC517" s="154"/>
      <c r="CD517" s="154"/>
      <c r="CE517" s="155"/>
      <c r="CF517" s="155"/>
      <c r="CG517" s="155"/>
      <c r="CH517" s="154"/>
      <c r="CI517" s="154"/>
      <c r="CJ517" s="155"/>
      <c r="CK517" s="155"/>
      <c r="CL517" s="155"/>
      <c r="CM517" s="154"/>
      <c r="CN517" s="154"/>
      <c r="CO517" s="155"/>
      <c r="CP517" s="155"/>
      <c r="CQ517" s="155"/>
      <c r="CR517" s="154"/>
    </row>
    <row r="518" spans="1:96" ht="13.5" x14ac:dyDescent="0.3">
      <c r="A518" s="154"/>
      <c r="B518" s="154"/>
      <c r="C518" s="154"/>
      <c r="D518" s="154"/>
      <c r="E518" s="154"/>
      <c r="F518" s="154"/>
      <c r="G518" s="154"/>
      <c r="H518" s="154"/>
      <c r="I518" s="154"/>
      <c r="J518" s="154"/>
      <c r="K518" s="154"/>
      <c r="L518" s="154"/>
      <c r="M518" s="2">
        <v>8.7999999999999996E-10</v>
      </c>
      <c r="N518" s="2">
        <v>3.2113316569000001</v>
      </c>
      <c r="O518" s="2">
        <v>33326.578733174203</v>
      </c>
      <c r="P518" s="2">
        <f t="shared" si="44"/>
        <v>-4.7353342157292669E-10</v>
      </c>
      <c r="Q518" s="154"/>
      <c r="R518" s="155"/>
      <c r="S518" s="155"/>
      <c r="T518" s="155"/>
      <c r="U518" s="154"/>
      <c r="V518" s="154"/>
      <c r="W518" s="155"/>
      <c r="X518" s="155"/>
      <c r="Y518" s="155"/>
      <c r="Z518" s="154"/>
      <c r="AA518" s="154"/>
      <c r="AB518" s="155"/>
      <c r="AC518" s="155"/>
      <c r="AD518" s="155"/>
      <c r="AE518" s="154"/>
      <c r="AF518" s="154"/>
      <c r="AG518" s="155"/>
      <c r="AH518" s="155"/>
      <c r="AI518" s="155"/>
      <c r="AJ518" s="154"/>
      <c r="AK518" s="154"/>
      <c r="AL518" s="155"/>
      <c r="AM518" s="155"/>
      <c r="AN518" s="155"/>
      <c r="AO518" s="154"/>
      <c r="AP518" s="154"/>
      <c r="AQ518" s="155"/>
      <c r="AR518" s="155"/>
      <c r="AS518" s="155"/>
      <c r="AT518" s="154"/>
      <c r="AU518" s="154"/>
      <c r="AV518" s="155"/>
      <c r="AW518" s="155"/>
      <c r="AX518" s="155"/>
      <c r="AY518" s="154"/>
      <c r="AZ518" s="154"/>
      <c r="BA518" s="155"/>
      <c r="BB518" s="155"/>
      <c r="BC518" s="155"/>
      <c r="BD518" s="154"/>
      <c r="BE518" s="154"/>
      <c r="BF518" s="155"/>
      <c r="BG518" s="155"/>
      <c r="BH518" s="155"/>
      <c r="BI518" s="154"/>
      <c r="BJ518" s="154"/>
      <c r="BK518" s="155"/>
      <c r="BL518" s="155"/>
      <c r="BM518" s="155"/>
      <c r="BN518" s="154"/>
      <c r="BO518" s="2"/>
      <c r="BP518" s="2">
        <v>4.2E-10</v>
      </c>
      <c r="BQ518" s="2">
        <v>4.0434659994600004</v>
      </c>
      <c r="BR518" s="2">
        <v>7863.9425107881998</v>
      </c>
      <c r="BS518" s="2">
        <f t="shared" si="45"/>
        <v>4.1335692263634868E-10</v>
      </c>
      <c r="BT518" s="154"/>
      <c r="BU518" s="155"/>
      <c r="BV518" s="155"/>
      <c r="BW518" s="155"/>
      <c r="BX518" s="154"/>
      <c r="BY518" s="154"/>
      <c r="BZ518" s="155"/>
      <c r="CA518" s="155"/>
      <c r="CB518" s="155"/>
      <c r="CC518" s="154"/>
      <c r="CD518" s="154"/>
      <c r="CE518" s="155"/>
      <c r="CF518" s="155"/>
      <c r="CG518" s="155"/>
      <c r="CH518" s="154"/>
      <c r="CI518" s="154"/>
      <c r="CJ518" s="155"/>
      <c r="CK518" s="155"/>
      <c r="CL518" s="155"/>
      <c r="CM518" s="154"/>
      <c r="CN518" s="154"/>
      <c r="CO518" s="155"/>
      <c r="CP518" s="155"/>
      <c r="CQ518" s="155"/>
      <c r="CR518" s="154"/>
    </row>
    <row r="519" spans="1:96" ht="13.5" x14ac:dyDescent="0.3">
      <c r="A519" s="154"/>
      <c r="B519" s="154"/>
      <c r="C519" s="154"/>
      <c r="D519" s="154"/>
      <c r="E519" s="154"/>
      <c r="F519" s="154"/>
      <c r="G519" s="154"/>
      <c r="H519" s="154"/>
      <c r="I519" s="154"/>
      <c r="J519" s="154"/>
      <c r="K519" s="154"/>
      <c r="L519" s="154"/>
      <c r="M519" s="2">
        <v>8.0000000000000003E-10</v>
      </c>
      <c r="N519" s="2">
        <v>1.84900424847</v>
      </c>
      <c r="O519" s="2">
        <v>21424.4666443034</v>
      </c>
      <c r="P519" s="2">
        <f t="shared" si="44"/>
        <v>-3.5847424664119762E-10</v>
      </c>
      <c r="Q519" s="154"/>
      <c r="R519" s="155"/>
      <c r="S519" s="155"/>
      <c r="T519" s="155"/>
      <c r="U519" s="154"/>
      <c r="V519" s="154"/>
      <c r="W519" s="155"/>
      <c r="X519" s="155"/>
      <c r="Y519" s="155"/>
      <c r="Z519" s="154"/>
      <c r="AA519" s="154"/>
      <c r="AB519" s="155"/>
      <c r="AC519" s="155"/>
      <c r="AD519" s="155"/>
      <c r="AE519" s="154"/>
      <c r="AF519" s="154"/>
      <c r="AG519" s="155"/>
      <c r="AH519" s="155"/>
      <c r="AI519" s="155"/>
      <c r="AJ519" s="154"/>
      <c r="AK519" s="154"/>
      <c r="AL519" s="155"/>
      <c r="AM519" s="155"/>
      <c r="AN519" s="155"/>
      <c r="AO519" s="154"/>
      <c r="AP519" s="154"/>
      <c r="AQ519" s="155"/>
      <c r="AR519" s="155"/>
      <c r="AS519" s="155"/>
      <c r="AT519" s="154"/>
      <c r="AU519" s="154"/>
      <c r="AV519" s="155"/>
      <c r="AW519" s="155"/>
      <c r="AX519" s="155"/>
      <c r="AY519" s="154"/>
      <c r="AZ519" s="154"/>
      <c r="BA519" s="155"/>
      <c r="BB519" s="155"/>
      <c r="BC519" s="155"/>
      <c r="BD519" s="154"/>
      <c r="BE519" s="154"/>
      <c r="BF519" s="155"/>
      <c r="BG519" s="155"/>
      <c r="BH519" s="155"/>
      <c r="BI519" s="154"/>
      <c r="BJ519" s="154"/>
      <c r="BK519" s="155"/>
      <c r="BL519" s="155"/>
      <c r="BM519" s="155"/>
      <c r="BN519" s="154"/>
      <c r="BO519" s="2"/>
      <c r="BP519" s="2">
        <v>3.7999999999999998E-10</v>
      </c>
      <c r="BQ519" s="2">
        <v>0.49178679251000001</v>
      </c>
      <c r="BR519" s="2">
        <v>38650.173506198997</v>
      </c>
      <c r="BS519" s="2">
        <f t="shared" si="45"/>
        <v>3.7894114173518638E-10</v>
      </c>
      <c r="BT519" s="154"/>
      <c r="BU519" s="155"/>
      <c r="BV519" s="155"/>
      <c r="BW519" s="155"/>
      <c r="BX519" s="154"/>
      <c r="BY519" s="154"/>
      <c r="BZ519" s="155"/>
      <c r="CA519" s="155"/>
      <c r="CB519" s="155"/>
      <c r="CC519" s="154"/>
      <c r="CD519" s="154"/>
      <c r="CE519" s="155"/>
      <c r="CF519" s="155"/>
      <c r="CG519" s="155"/>
      <c r="CH519" s="154"/>
      <c r="CI519" s="154"/>
      <c r="CJ519" s="155"/>
      <c r="CK519" s="155"/>
      <c r="CL519" s="155"/>
      <c r="CM519" s="154"/>
      <c r="CN519" s="154"/>
      <c r="CO519" s="155"/>
      <c r="CP519" s="155"/>
      <c r="CQ519" s="155"/>
      <c r="CR519" s="154"/>
    </row>
    <row r="520" spans="1:96" ht="13.5" x14ac:dyDescent="0.3">
      <c r="A520" s="154"/>
      <c r="B520" s="154"/>
      <c r="C520" s="154"/>
      <c r="D520" s="154"/>
      <c r="E520" s="154"/>
      <c r="F520" s="154"/>
      <c r="G520" s="154"/>
      <c r="H520" s="154"/>
      <c r="I520" s="154"/>
      <c r="J520" s="154"/>
      <c r="K520" s="154"/>
      <c r="L520" s="154"/>
      <c r="M520" s="2">
        <v>1.01E-9</v>
      </c>
      <c r="N520" s="2">
        <v>4.1879643447900001</v>
      </c>
      <c r="O520" s="2">
        <v>30666.154958432799</v>
      </c>
      <c r="P520" s="2">
        <f t="shared" si="44"/>
        <v>9.3401227406385371E-10</v>
      </c>
      <c r="Q520" s="154"/>
      <c r="R520" s="155"/>
      <c r="S520" s="155"/>
      <c r="T520" s="155"/>
      <c r="U520" s="154"/>
      <c r="V520" s="154"/>
      <c r="W520" s="155"/>
      <c r="X520" s="155"/>
      <c r="Y520" s="155"/>
      <c r="Z520" s="154"/>
      <c r="AA520" s="154"/>
      <c r="AB520" s="155"/>
      <c r="AC520" s="155"/>
      <c r="AD520" s="155"/>
      <c r="AE520" s="154"/>
      <c r="AF520" s="154"/>
      <c r="AG520" s="155"/>
      <c r="AH520" s="155"/>
      <c r="AI520" s="155"/>
      <c r="AJ520" s="154"/>
      <c r="AK520" s="154"/>
      <c r="AL520" s="155"/>
      <c r="AM520" s="155"/>
      <c r="AN520" s="155"/>
      <c r="AO520" s="154"/>
      <c r="AP520" s="154"/>
      <c r="AQ520" s="155"/>
      <c r="AR520" s="155"/>
      <c r="AS520" s="155"/>
      <c r="AT520" s="154"/>
      <c r="AU520" s="154"/>
      <c r="AV520" s="155"/>
      <c r="AW520" s="155"/>
      <c r="AX520" s="155"/>
      <c r="AY520" s="154"/>
      <c r="AZ520" s="154"/>
      <c r="BA520" s="155"/>
      <c r="BB520" s="155"/>
      <c r="BC520" s="155"/>
      <c r="BD520" s="154"/>
      <c r="BE520" s="154"/>
      <c r="BF520" s="155"/>
      <c r="BG520" s="155"/>
      <c r="BH520" s="155"/>
      <c r="BI520" s="154"/>
      <c r="BJ520" s="154"/>
      <c r="BK520" s="155"/>
      <c r="BL520" s="155"/>
      <c r="BM520" s="155"/>
      <c r="BN520" s="154"/>
      <c r="BO520" s="2"/>
      <c r="BP520" s="2">
        <v>3.6E-10</v>
      </c>
      <c r="BQ520" s="2">
        <v>4.8604790653299998</v>
      </c>
      <c r="BR520" s="2">
        <v>4157.1984426121999</v>
      </c>
      <c r="BS520" s="2">
        <f t="shared" si="45"/>
        <v>-3.5720773315802557E-10</v>
      </c>
      <c r="BT520" s="154"/>
      <c r="BU520" s="155"/>
      <c r="BV520" s="155"/>
      <c r="BW520" s="155"/>
      <c r="BX520" s="154"/>
      <c r="BY520" s="154"/>
      <c r="BZ520" s="155"/>
      <c r="CA520" s="155"/>
      <c r="CB520" s="155"/>
      <c r="CC520" s="154"/>
      <c r="CD520" s="154"/>
      <c r="CE520" s="155"/>
      <c r="CF520" s="155"/>
      <c r="CG520" s="155"/>
      <c r="CH520" s="154"/>
      <c r="CI520" s="154"/>
      <c r="CJ520" s="155"/>
      <c r="CK520" s="155"/>
      <c r="CL520" s="155"/>
      <c r="CM520" s="154"/>
      <c r="CN520" s="154"/>
      <c r="CO520" s="155"/>
      <c r="CP520" s="155"/>
      <c r="CQ520" s="155"/>
      <c r="CR520" s="154"/>
    </row>
    <row r="521" spans="1:96" ht="13.5" x14ac:dyDescent="0.3">
      <c r="A521" s="154"/>
      <c r="B521" s="154"/>
      <c r="C521" s="154"/>
      <c r="D521" s="154"/>
      <c r="E521" s="154"/>
      <c r="F521" s="154"/>
      <c r="G521" s="154"/>
      <c r="H521" s="154"/>
      <c r="I521" s="154"/>
      <c r="J521" s="154"/>
      <c r="K521" s="154"/>
      <c r="L521" s="154"/>
      <c r="M521" s="2">
        <v>1.07E-9</v>
      </c>
      <c r="N521" s="2">
        <v>5.7786492164899999</v>
      </c>
      <c r="O521" s="2">
        <v>34115.114069274598</v>
      </c>
      <c r="P521" s="2">
        <f t="shared" si="44"/>
        <v>8.391737250671816E-10</v>
      </c>
      <c r="Q521" s="154"/>
      <c r="R521" s="155"/>
      <c r="S521" s="155"/>
      <c r="T521" s="155"/>
      <c r="U521" s="154"/>
      <c r="V521" s="154"/>
      <c r="W521" s="155"/>
      <c r="X521" s="155"/>
      <c r="Y521" s="155"/>
      <c r="Z521" s="154"/>
      <c r="AA521" s="154"/>
      <c r="AB521" s="155"/>
      <c r="AC521" s="155"/>
      <c r="AD521" s="155"/>
      <c r="AE521" s="154"/>
      <c r="AF521" s="154"/>
      <c r="AG521" s="155"/>
      <c r="AH521" s="155"/>
      <c r="AI521" s="155"/>
      <c r="AJ521" s="154"/>
      <c r="AK521" s="154"/>
      <c r="AL521" s="155"/>
      <c r="AM521" s="155"/>
      <c r="AN521" s="155"/>
      <c r="AO521" s="154"/>
      <c r="AP521" s="154"/>
      <c r="AQ521" s="155"/>
      <c r="AR521" s="155"/>
      <c r="AS521" s="155"/>
      <c r="AT521" s="154"/>
      <c r="AU521" s="154"/>
      <c r="AV521" s="155"/>
      <c r="AW521" s="155"/>
      <c r="AX521" s="155"/>
      <c r="AY521" s="154"/>
      <c r="AZ521" s="154"/>
      <c r="BA521" s="155"/>
      <c r="BB521" s="155"/>
      <c r="BC521" s="155"/>
      <c r="BD521" s="154"/>
      <c r="BE521" s="154"/>
      <c r="BF521" s="155"/>
      <c r="BG521" s="155"/>
      <c r="BH521" s="155"/>
      <c r="BI521" s="154"/>
      <c r="BJ521" s="154"/>
      <c r="BK521" s="155"/>
      <c r="BL521" s="155"/>
      <c r="BM521" s="155"/>
      <c r="BN521" s="154"/>
      <c r="BO521" s="2"/>
      <c r="BP521" s="2">
        <v>4.3000000000000001E-10</v>
      </c>
      <c r="BQ521" s="2">
        <v>5.6435488097800004</v>
      </c>
      <c r="BR521" s="2">
        <v>1062.9050485381999</v>
      </c>
      <c r="BS521" s="2">
        <f t="shared" si="45"/>
        <v>-2.6187145964301277E-10</v>
      </c>
      <c r="BT521" s="154"/>
      <c r="BU521" s="155"/>
      <c r="BV521" s="155"/>
      <c r="BW521" s="155"/>
      <c r="BX521" s="154"/>
      <c r="BY521" s="154"/>
      <c r="BZ521" s="155"/>
      <c r="CA521" s="155"/>
      <c r="CB521" s="155"/>
      <c r="CC521" s="154"/>
      <c r="CD521" s="154"/>
      <c r="CE521" s="155"/>
      <c r="CF521" s="155"/>
      <c r="CG521" s="155"/>
      <c r="CH521" s="154"/>
      <c r="CI521" s="154"/>
      <c r="CJ521" s="155"/>
      <c r="CK521" s="155"/>
      <c r="CL521" s="155"/>
      <c r="CM521" s="154"/>
      <c r="CN521" s="154"/>
      <c r="CO521" s="155"/>
      <c r="CP521" s="155"/>
      <c r="CQ521" s="155"/>
      <c r="CR521" s="154"/>
    </row>
    <row r="522" spans="1:96" ht="13.5" x14ac:dyDescent="0.3">
      <c r="A522" s="154"/>
      <c r="B522" s="154"/>
      <c r="C522" s="154"/>
      <c r="D522" s="154"/>
      <c r="E522" s="154"/>
      <c r="F522" s="154"/>
      <c r="G522" s="154"/>
      <c r="H522" s="154"/>
      <c r="I522" s="154"/>
      <c r="J522" s="154"/>
      <c r="K522" s="154"/>
      <c r="L522" s="154"/>
      <c r="M522" s="2">
        <v>1.0399999999999999E-9</v>
      </c>
      <c r="N522" s="2">
        <v>1.0873949596200001</v>
      </c>
      <c r="O522" s="2">
        <v>6288.5987742988</v>
      </c>
      <c r="P522" s="2">
        <f t="shared" si="44"/>
        <v>-9.3808776835441848E-10</v>
      </c>
      <c r="Q522" s="154"/>
      <c r="R522" s="155"/>
      <c r="S522" s="155"/>
      <c r="T522" s="155"/>
      <c r="U522" s="154"/>
      <c r="V522" s="154"/>
      <c r="W522" s="155"/>
      <c r="X522" s="155"/>
      <c r="Y522" s="155"/>
      <c r="Z522" s="154"/>
      <c r="AA522" s="154"/>
      <c r="AB522" s="155"/>
      <c r="AC522" s="155"/>
      <c r="AD522" s="155"/>
      <c r="AE522" s="154"/>
      <c r="AF522" s="154"/>
      <c r="AG522" s="155"/>
      <c r="AH522" s="155"/>
      <c r="AI522" s="155"/>
      <c r="AJ522" s="154"/>
      <c r="AK522" s="154"/>
      <c r="AL522" s="155"/>
      <c r="AM522" s="155"/>
      <c r="AN522" s="155"/>
      <c r="AO522" s="154"/>
      <c r="AP522" s="154"/>
      <c r="AQ522" s="155"/>
      <c r="AR522" s="155"/>
      <c r="AS522" s="155"/>
      <c r="AT522" s="154"/>
      <c r="AU522" s="154"/>
      <c r="AV522" s="155"/>
      <c r="AW522" s="155"/>
      <c r="AX522" s="155"/>
      <c r="AY522" s="154"/>
      <c r="AZ522" s="154"/>
      <c r="BA522" s="155"/>
      <c r="BB522" s="155"/>
      <c r="BC522" s="155"/>
      <c r="BD522" s="154"/>
      <c r="BE522" s="154"/>
      <c r="BF522" s="155"/>
      <c r="BG522" s="155"/>
      <c r="BH522" s="155"/>
      <c r="BI522" s="154"/>
      <c r="BJ522" s="154"/>
      <c r="BK522" s="155"/>
      <c r="BL522" s="155"/>
      <c r="BM522" s="155"/>
      <c r="BN522" s="154"/>
      <c r="BO522" s="2"/>
      <c r="BP522" s="2">
        <v>3.6E-10</v>
      </c>
      <c r="BQ522" s="2">
        <v>3.98066313627</v>
      </c>
      <c r="BR522" s="2">
        <v>12565.1713789146</v>
      </c>
      <c r="BS522" s="2">
        <f t="shared" si="45"/>
        <v>2.7118419973854365E-10</v>
      </c>
      <c r="BT522" s="154"/>
      <c r="BU522" s="155"/>
      <c r="BV522" s="155"/>
      <c r="BW522" s="155"/>
      <c r="BX522" s="154"/>
      <c r="BY522" s="154"/>
      <c r="BZ522" s="155"/>
      <c r="CA522" s="155"/>
      <c r="CB522" s="155"/>
      <c r="CC522" s="154"/>
      <c r="CD522" s="154"/>
      <c r="CE522" s="155"/>
      <c r="CF522" s="155"/>
      <c r="CG522" s="155"/>
      <c r="CH522" s="154"/>
      <c r="CI522" s="154"/>
      <c r="CJ522" s="155"/>
      <c r="CK522" s="155"/>
      <c r="CL522" s="155"/>
      <c r="CM522" s="154"/>
      <c r="CN522" s="154"/>
      <c r="CO522" s="155"/>
      <c r="CP522" s="155"/>
      <c r="CQ522" s="155"/>
      <c r="CR522" s="154"/>
    </row>
    <row r="523" spans="1:96" ht="13.5" x14ac:dyDescent="0.3">
      <c r="A523" s="154"/>
      <c r="B523" s="154"/>
      <c r="C523" s="154"/>
      <c r="D523" s="154"/>
      <c r="E523" s="154"/>
      <c r="F523" s="154"/>
      <c r="G523" s="154"/>
      <c r="H523" s="154"/>
      <c r="I523" s="154"/>
      <c r="J523" s="154"/>
      <c r="K523" s="154"/>
      <c r="L523" s="154"/>
      <c r="M523" s="2">
        <v>1.0999999999999999E-9</v>
      </c>
      <c r="N523" s="2">
        <v>3.3289885941600001</v>
      </c>
      <c r="O523" s="2">
        <v>72140.628666687306</v>
      </c>
      <c r="P523" s="2">
        <f t="shared" si="44"/>
        <v>1.0969993637967244E-9</v>
      </c>
      <c r="Q523" s="154"/>
      <c r="R523" s="155"/>
      <c r="S523" s="155"/>
      <c r="T523" s="155"/>
      <c r="U523" s="154"/>
      <c r="V523" s="154"/>
      <c r="W523" s="155"/>
      <c r="X523" s="155"/>
      <c r="Y523" s="155"/>
      <c r="Z523" s="154"/>
      <c r="AA523" s="154"/>
      <c r="AB523" s="155"/>
      <c r="AC523" s="155"/>
      <c r="AD523" s="155"/>
      <c r="AE523" s="154"/>
      <c r="AF523" s="154"/>
      <c r="AG523" s="155"/>
      <c r="AH523" s="155"/>
      <c r="AI523" s="155"/>
      <c r="AJ523" s="154"/>
      <c r="AK523" s="154"/>
      <c r="AL523" s="155"/>
      <c r="AM523" s="155"/>
      <c r="AN523" s="155"/>
      <c r="AO523" s="154"/>
      <c r="AP523" s="154"/>
      <c r="AQ523" s="155"/>
      <c r="AR523" s="155"/>
      <c r="AS523" s="155"/>
      <c r="AT523" s="154"/>
      <c r="AU523" s="154"/>
      <c r="AV523" s="155"/>
      <c r="AW523" s="155"/>
      <c r="AX523" s="155"/>
      <c r="AY523" s="154"/>
      <c r="AZ523" s="154"/>
      <c r="BA523" s="155"/>
      <c r="BB523" s="155"/>
      <c r="BC523" s="155"/>
      <c r="BD523" s="154"/>
      <c r="BE523" s="154"/>
      <c r="BF523" s="155"/>
      <c r="BG523" s="155"/>
      <c r="BH523" s="155"/>
      <c r="BI523" s="154"/>
      <c r="BJ523" s="154"/>
      <c r="BK523" s="155"/>
      <c r="BL523" s="155"/>
      <c r="BM523" s="155"/>
      <c r="BN523" s="154"/>
      <c r="BO523" s="2"/>
      <c r="BP523" s="2">
        <v>4.2E-10</v>
      </c>
      <c r="BQ523" s="2">
        <v>2.3075393265700002</v>
      </c>
      <c r="BR523" s="2">
        <v>6549.6828917131998</v>
      </c>
      <c r="BS523" s="2">
        <f t="shared" si="45"/>
        <v>-1.2486340561180554E-10</v>
      </c>
      <c r="BT523" s="154"/>
      <c r="BU523" s="155"/>
      <c r="BV523" s="155"/>
      <c r="BW523" s="155"/>
      <c r="BX523" s="154"/>
      <c r="BY523" s="154"/>
      <c r="BZ523" s="155"/>
      <c r="CA523" s="155"/>
      <c r="CB523" s="155"/>
      <c r="CC523" s="154"/>
      <c r="CD523" s="154"/>
      <c r="CE523" s="155"/>
      <c r="CF523" s="155"/>
      <c r="CG523" s="155"/>
      <c r="CH523" s="154"/>
      <c r="CI523" s="154"/>
      <c r="CJ523" s="155"/>
      <c r="CK523" s="155"/>
      <c r="CL523" s="155"/>
      <c r="CM523" s="154"/>
      <c r="CN523" s="154"/>
      <c r="CO523" s="155"/>
      <c r="CP523" s="155"/>
      <c r="CQ523" s="155"/>
      <c r="CR523" s="154"/>
    </row>
    <row r="524" spans="1:96" ht="13.5" x14ac:dyDescent="0.3">
      <c r="A524" s="154"/>
      <c r="B524" s="154"/>
      <c r="C524" s="154"/>
      <c r="D524" s="154"/>
      <c r="E524" s="154"/>
      <c r="F524" s="154"/>
      <c r="G524" s="154"/>
      <c r="H524" s="154"/>
      <c r="I524" s="154"/>
      <c r="J524" s="154"/>
      <c r="K524" s="154"/>
      <c r="L524" s="154"/>
      <c r="M524" s="2">
        <v>8.6999999999999999E-10</v>
      </c>
      <c r="N524" s="2">
        <v>4.4065771172700003</v>
      </c>
      <c r="O524" s="2">
        <v>142.1786270362</v>
      </c>
      <c r="P524" s="2">
        <f t="shared" si="44"/>
        <v>7.8983917783824391E-10</v>
      </c>
      <c r="Q524" s="154"/>
      <c r="R524" s="155"/>
      <c r="S524" s="155"/>
      <c r="T524" s="155"/>
      <c r="U524" s="154"/>
      <c r="V524" s="154"/>
      <c r="W524" s="155"/>
      <c r="X524" s="155"/>
      <c r="Y524" s="155"/>
      <c r="Z524" s="154"/>
      <c r="AA524" s="154"/>
      <c r="AB524" s="155"/>
      <c r="AC524" s="155"/>
      <c r="AD524" s="155"/>
      <c r="AE524" s="154"/>
      <c r="AF524" s="154"/>
      <c r="AG524" s="155"/>
      <c r="AH524" s="155"/>
      <c r="AI524" s="155"/>
      <c r="AJ524" s="154"/>
      <c r="AK524" s="154"/>
      <c r="AL524" s="155"/>
      <c r="AM524" s="155"/>
      <c r="AN524" s="155"/>
      <c r="AO524" s="154"/>
      <c r="AP524" s="154"/>
      <c r="AQ524" s="155"/>
      <c r="AR524" s="155"/>
      <c r="AS524" s="155"/>
      <c r="AT524" s="154"/>
      <c r="AU524" s="154"/>
      <c r="AV524" s="155"/>
      <c r="AW524" s="155"/>
      <c r="AX524" s="155"/>
      <c r="AY524" s="154"/>
      <c r="AZ524" s="154"/>
      <c r="BA524" s="155"/>
      <c r="BB524" s="155"/>
      <c r="BC524" s="155"/>
      <c r="BD524" s="154"/>
      <c r="BE524" s="154"/>
      <c r="BF524" s="155"/>
      <c r="BG524" s="155"/>
      <c r="BH524" s="155"/>
      <c r="BI524" s="154"/>
      <c r="BJ524" s="154"/>
      <c r="BK524" s="155"/>
      <c r="BL524" s="155"/>
      <c r="BM524" s="155"/>
      <c r="BN524" s="154"/>
      <c r="BO524" s="2"/>
      <c r="BP524" s="2">
        <v>4.0000000000000001E-10</v>
      </c>
      <c r="BQ524" s="2">
        <v>5.3969491832000003</v>
      </c>
      <c r="BR524" s="2">
        <v>9498.2122306345991</v>
      </c>
      <c r="BS524" s="2">
        <f t="shared" si="45"/>
        <v>-3.3989549087787014E-10</v>
      </c>
      <c r="BT524" s="154"/>
      <c r="BU524" s="155"/>
      <c r="BV524" s="155"/>
      <c r="BW524" s="155"/>
      <c r="BX524" s="154"/>
      <c r="BY524" s="154"/>
      <c r="BZ524" s="155"/>
      <c r="CA524" s="155"/>
      <c r="CB524" s="155"/>
      <c r="CC524" s="154"/>
      <c r="CD524" s="154"/>
      <c r="CE524" s="155"/>
      <c r="CF524" s="155"/>
      <c r="CG524" s="155"/>
      <c r="CH524" s="154"/>
      <c r="CI524" s="154"/>
      <c r="CJ524" s="155"/>
      <c r="CK524" s="155"/>
      <c r="CL524" s="155"/>
      <c r="CM524" s="154"/>
      <c r="CN524" s="154"/>
      <c r="CO524" s="155"/>
      <c r="CP524" s="155"/>
      <c r="CQ524" s="155"/>
      <c r="CR524" s="154"/>
    </row>
    <row r="525" spans="1:96" ht="13.5" x14ac:dyDescent="0.3">
      <c r="A525" s="154"/>
      <c r="B525" s="154"/>
      <c r="C525" s="154"/>
      <c r="D525" s="154"/>
      <c r="E525" s="154"/>
      <c r="F525" s="154"/>
      <c r="G525" s="154"/>
      <c r="H525" s="154"/>
      <c r="I525" s="154"/>
      <c r="J525" s="154"/>
      <c r="K525" s="154"/>
      <c r="L525" s="154"/>
      <c r="M525" s="2">
        <v>1.09E-9</v>
      </c>
      <c r="N525" s="2">
        <v>1.9454603082499999</v>
      </c>
      <c r="O525" s="2">
        <v>24279.107018213501</v>
      </c>
      <c r="P525" s="2">
        <f t="shared" si="44"/>
        <v>9.8454736285442028E-10</v>
      </c>
      <c r="Q525" s="154"/>
      <c r="R525" s="155"/>
      <c r="S525" s="155"/>
      <c r="T525" s="155"/>
      <c r="U525" s="154"/>
      <c r="V525" s="154"/>
      <c r="W525" s="155"/>
      <c r="X525" s="155"/>
      <c r="Y525" s="155"/>
      <c r="Z525" s="154"/>
      <c r="AA525" s="154"/>
      <c r="AB525" s="155"/>
      <c r="AC525" s="155"/>
      <c r="AD525" s="155"/>
      <c r="AE525" s="154"/>
      <c r="AF525" s="154"/>
      <c r="AG525" s="155"/>
      <c r="AH525" s="155"/>
      <c r="AI525" s="155"/>
      <c r="AJ525" s="154"/>
      <c r="AK525" s="154"/>
      <c r="AL525" s="155"/>
      <c r="AM525" s="155"/>
      <c r="AN525" s="155"/>
      <c r="AO525" s="154"/>
      <c r="AP525" s="154"/>
      <c r="AQ525" s="155"/>
      <c r="AR525" s="155"/>
      <c r="AS525" s="155"/>
      <c r="AT525" s="154"/>
      <c r="AU525" s="154"/>
      <c r="AV525" s="155"/>
      <c r="AW525" s="155"/>
      <c r="AX525" s="155"/>
      <c r="AY525" s="154"/>
      <c r="AZ525" s="154"/>
      <c r="BA525" s="155"/>
      <c r="BB525" s="155"/>
      <c r="BC525" s="155"/>
      <c r="BD525" s="154"/>
      <c r="BE525" s="154"/>
      <c r="BF525" s="155"/>
      <c r="BG525" s="155"/>
      <c r="BH525" s="155"/>
      <c r="BI525" s="154"/>
      <c r="BJ525" s="154"/>
      <c r="BK525" s="155"/>
      <c r="BL525" s="155"/>
      <c r="BM525" s="155"/>
      <c r="BN525" s="154"/>
      <c r="BO525" s="2"/>
      <c r="BP525" s="2">
        <v>4.0000000000000001E-10</v>
      </c>
      <c r="BQ525" s="2">
        <v>3.3060324375399999</v>
      </c>
      <c r="BR525" s="2">
        <v>23536.116957680901</v>
      </c>
      <c r="BS525" s="2">
        <f t="shared" si="45"/>
        <v>-2.6736774529810608E-10</v>
      </c>
      <c r="BT525" s="154"/>
      <c r="BU525" s="155"/>
      <c r="BV525" s="155"/>
      <c r="BW525" s="155"/>
      <c r="BX525" s="154"/>
      <c r="BY525" s="154"/>
      <c r="BZ525" s="155"/>
      <c r="CA525" s="155"/>
      <c r="CB525" s="155"/>
      <c r="CC525" s="154"/>
      <c r="CD525" s="154"/>
      <c r="CE525" s="155"/>
      <c r="CF525" s="155"/>
      <c r="CG525" s="155"/>
      <c r="CH525" s="154"/>
      <c r="CI525" s="154"/>
      <c r="CJ525" s="155"/>
      <c r="CK525" s="155"/>
      <c r="CL525" s="155"/>
      <c r="CM525" s="154"/>
      <c r="CN525" s="154"/>
      <c r="CO525" s="155"/>
      <c r="CP525" s="155"/>
      <c r="CQ525" s="155"/>
      <c r="CR525" s="154"/>
    </row>
    <row r="526" spans="1:96" ht="13.5" x14ac:dyDescent="0.3">
      <c r="A526" s="154"/>
      <c r="B526" s="154"/>
      <c r="C526" s="154"/>
      <c r="D526" s="154"/>
      <c r="E526" s="154"/>
      <c r="F526" s="154"/>
      <c r="G526" s="154"/>
      <c r="H526" s="154"/>
      <c r="I526" s="154"/>
      <c r="J526" s="154"/>
      <c r="K526" s="154"/>
      <c r="L526" s="154"/>
      <c r="M526" s="2">
        <v>8.6999999999999999E-10</v>
      </c>
      <c r="N526" s="2">
        <v>4.3247204543500004</v>
      </c>
      <c r="O526" s="2">
        <v>742.99006053259995</v>
      </c>
      <c r="P526" s="2">
        <f t="shared" si="44"/>
        <v>-6.7411649521514114E-10</v>
      </c>
      <c r="Q526" s="154"/>
      <c r="R526" s="155"/>
      <c r="S526" s="155"/>
      <c r="T526" s="155"/>
      <c r="U526" s="154"/>
      <c r="V526" s="154"/>
      <c r="W526" s="155"/>
      <c r="X526" s="155"/>
      <c r="Y526" s="155"/>
      <c r="Z526" s="154"/>
      <c r="AA526" s="154"/>
      <c r="AB526" s="155"/>
      <c r="AC526" s="155"/>
      <c r="AD526" s="155"/>
      <c r="AE526" s="154"/>
      <c r="AF526" s="154"/>
      <c r="AG526" s="155"/>
      <c r="AH526" s="155"/>
      <c r="AI526" s="155"/>
      <c r="AJ526" s="154"/>
      <c r="AK526" s="154"/>
      <c r="AL526" s="155"/>
      <c r="AM526" s="155"/>
      <c r="AN526" s="155"/>
      <c r="AO526" s="154"/>
      <c r="AP526" s="154"/>
      <c r="AQ526" s="155"/>
      <c r="AR526" s="155"/>
      <c r="AS526" s="155"/>
      <c r="AT526" s="154"/>
      <c r="AU526" s="154"/>
      <c r="AV526" s="155"/>
      <c r="AW526" s="155"/>
      <c r="AX526" s="155"/>
      <c r="AY526" s="154"/>
      <c r="AZ526" s="154"/>
      <c r="BA526" s="155"/>
      <c r="BB526" s="155"/>
      <c r="BC526" s="155"/>
      <c r="BD526" s="154"/>
      <c r="BE526" s="154"/>
      <c r="BF526" s="155"/>
      <c r="BG526" s="155"/>
      <c r="BH526" s="155"/>
      <c r="BI526" s="154"/>
      <c r="BJ526" s="154"/>
      <c r="BK526" s="155"/>
      <c r="BL526" s="155"/>
      <c r="BM526" s="155"/>
      <c r="BN526" s="154"/>
      <c r="BO526" s="2"/>
      <c r="BP526" s="2">
        <v>5.0000000000000003E-10</v>
      </c>
      <c r="BQ526" s="2">
        <v>6.1576034526100001</v>
      </c>
      <c r="BR526" s="2">
        <v>78051.341913833297</v>
      </c>
      <c r="BS526" s="2">
        <f t="shared" si="45"/>
        <v>-2.8228996009988537E-11</v>
      </c>
      <c r="BT526" s="154"/>
      <c r="BU526" s="155"/>
      <c r="BV526" s="155"/>
      <c r="BW526" s="155"/>
      <c r="BX526" s="154"/>
      <c r="BY526" s="154"/>
      <c r="BZ526" s="155"/>
      <c r="CA526" s="155"/>
      <c r="CB526" s="155"/>
      <c r="CC526" s="154"/>
      <c r="CD526" s="154"/>
      <c r="CE526" s="155"/>
      <c r="CF526" s="155"/>
      <c r="CG526" s="155"/>
      <c r="CH526" s="154"/>
      <c r="CI526" s="154"/>
      <c r="CJ526" s="155"/>
      <c r="CK526" s="155"/>
      <c r="CL526" s="155"/>
      <c r="CM526" s="154"/>
      <c r="CN526" s="154"/>
      <c r="CO526" s="155"/>
      <c r="CP526" s="155"/>
      <c r="CQ526" s="155"/>
      <c r="CR526" s="154"/>
    </row>
    <row r="527" spans="1:96" ht="13.5" x14ac:dyDescent="0.3">
      <c r="A527" s="154"/>
      <c r="B527" s="154"/>
      <c r="C527" s="154"/>
      <c r="D527" s="154"/>
      <c r="E527" s="154"/>
      <c r="F527" s="154"/>
      <c r="G527" s="154"/>
      <c r="H527" s="154"/>
      <c r="I527" s="154"/>
      <c r="J527" s="154"/>
      <c r="K527" s="154"/>
      <c r="L527" s="154"/>
      <c r="M527" s="2">
        <v>1.07E-9</v>
      </c>
      <c r="N527" s="2">
        <v>4.91580912547</v>
      </c>
      <c r="O527" s="2">
        <v>277.0349937414</v>
      </c>
      <c r="P527" s="2">
        <f t="shared" si="44"/>
        <v>-1.0699527734937089E-9</v>
      </c>
      <c r="Q527" s="154"/>
      <c r="R527" s="155"/>
      <c r="S527" s="155"/>
      <c r="T527" s="155"/>
      <c r="U527" s="154"/>
      <c r="V527" s="154"/>
      <c r="W527" s="155"/>
      <c r="X527" s="155"/>
      <c r="Y527" s="155"/>
      <c r="Z527" s="154"/>
      <c r="AA527" s="154"/>
      <c r="AB527" s="155"/>
      <c r="AC527" s="155"/>
      <c r="AD527" s="155"/>
      <c r="AE527" s="154"/>
      <c r="AF527" s="154"/>
      <c r="AG527" s="155"/>
      <c r="AH527" s="155"/>
      <c r="AI527" s="155"/>
      <c r="AJ527" s="154"/>
      <c r="AK527" s="154"/>
      <c r="AL527" s="155"/>
      <c r="AM527" s="155"/>
      <c r="AN527" s="155"/>
      <c r="AO527" s="154"/>
      <c r="AP527" s="154"/>
      <c r="AQ527" s="155"/>
      <c r="AR527" s="155"/>
      <c r="AS527" s="155"/>
      <c r="AT527" s="154"/>
      <c r="AU527" s="154"/>
      <c r="AV527" s="155"/>
      <c r="AW527" s="155"/>
      <c r="AX527" s="155"/>
      <c r="AY527" s="154"/>
      <c r="AZ527" s="154"/>
      <c r="BA527" s="155"/>
      <c r="BB527" s="155"/>
      <c r="BC527" s="155"/>
      <c r="BD527" s="154"/>
      <c r="BE527" s="154"/>
      <c r="BF527" s="155"/>
      <c r="BG527" s="155"/>
      <c r="BH527" s="155"/>
      <c r="BI527" s="154"/>
      <c r="BJ527" s="154"/>
      <c r="BK527" s="155"/>
      <c r="BL527" s="155"/>
      <c r="BM527" s="155"/>
      <c r="BN527" s="154"/>
      <c r="BO527" s="2"/>
      <c r="BP527" s="2"/>
      <c r="BQ527" s="2"/>
      <c r="BR527" s="2"/>
      <c r="BS527" s="2"/>
      <c r="BT527" s="154"/>
      <c r="BU527" s="155"/>
      <c r="BV527" s="155"/>
      <c r="BW527" s="155"/>
      <c r="BX527" s="154"/>
      <c r="BY527" s="154"/>
      <c r="BZ527" s="155"/>
      <c r="CA527" s="155"/>
      <c r="CB527" s="155"/>
      <c r="CC527" s="154"/>
      <c r="CD527" s="154"/>
      <c r="CE527" s="155"/>
      <c r="CF527" s="155"/>
      <c r="CG527" s="155"/>
      <c r="CH527" s="154"/>
      <c r="CI527" s="154"/>
      <c r="CJ527" s="155"/>
      <c r="CK527" s="155"/>
      <c r="CL527" s="155"/>
      <c r="CM527" s="154"/>
      <c r="CN527" s="154"/>
      <c r="CO527" s="155"/>
      <c r="CP527" s="155"/>
      <c r="CQ527" s="155"/>
      <c r="CR527" s="154"/>
    </row>
    <row r="528" spans="1:96" ht="13.5" x14ac:dyDescent="0.3">
      <c r="A528" s="154"/>
      <c r="B528" s="154"/>
      <c r="C528" s="154"/>
      <c r="D528" s="154"/>
      <c r="E528" s="154"/>
      <c r="F528" s="154"/>
      <c r="G528" s="154"/>
      <c r="H528" s="154"/>
      <c r="I528" s="154"/>
      <c r="J528" s="154"/>
      <c r="K528" s="154"/>
      <c r="L528" s="154"/>
      <c r="M528" s="2">
        <v>8.7999999999999996E-10</v>
      </c>
      <c r="N528" s="2">
        <v>2.10180220766</v>
      </c>
      <c r="O528" s="2">
        <v>26482.1708096244</v>
      </c>
      <c r="P528" s="2">
        <f t="shared" si="44"/>
        <v>2.2066435021311503E-10</v>
      </c>
      <c r="Q528" s="154"/>
      <c r="R528" s="155"/>
      <c r="S528" s="155"/>
      <c r="T528" s="155"/>
      <c r="U528" s="154"/>
      <c r="V528" s="154"/>
      <c r="W528" s="155"/>
      <c r="X528" s="155"/>
      <c r="Y528" s="155"/>
      <c r="Z528" s="154"/>
      <c r="AA528" s="154"/>
      <c r="AB528" s="155"/>
      <c r="AC528" s="155"/>
      <c r="AD528" s="155"/>
      <c r="AE528" s="154"/>
      <c r="AF528" s="154"/>
      <c r="AG528" s="155"/>
      <c r="AH528" s="155"/>
      <c r="AI528" s="155"/>
      <c r="AJ528" s="154"/>
      <c r="AK528" s="154"/>
      <c r="AL528" s="155"/>
      <c r="AM528" s="155"/>
      <c r="AN528" s="155"/>
      <c r="AO528" s="154"/>
      <c r="AP528" s="154"/>
      <c r="AQ528" s="155"/>
      <c r="AR528" s="155"/>
      <c r="AS528" s="155"/>
      <c r="AT528" s="154"/>
      <c r="AU528" s="154"/>
      <c r="AV528" s="155"/>
      <c r="AW528" s="155"/>
      <c r="AX528" s="155"/>
      <c r="AY528" s="154"/>
      <c r="AZ528" s="154"/>
      <c r="BA528" s="155"/>
      <c r="BB528" s="155"/>
      <c r="BC528" s="155"/>
      <c r="BD528" s="154"/>
      <c r="BE528" s="154"/>
      <c r="BF528" s="155"/>
      <c r="BG528" s="155"/>
      <c r="BH528" s="155"/>
      <c r="BI528" s="154"/>
      <c r="BJ528" s="154"/>
      <c r="BK528" s="155"/>
      <c r="BL528" s="155"/>
      <c r="BM528" s="155"/>
      <c r="BN528" s="154"/>
      <c r="BO528" s="154"/>
      <c r="BP528" s="155"/>
      <c r="BQ528" s="155"/>
      <c r="BR528" s="155"/>
      <c r="BS528" s="154"/>
      <c r="BT528" s="154"/>
      <c r="BU528" s="155"/>
      <c r="BV528" s="155"/>
      <c r="BW528" s="155"/>
      <c r="BX528" s="154"/>
      <c r="BY528" s="154"/>
      <c r="BZ528" s="155"/>
      <c r="CA528" s="155"/>
      <c r="CB528" s="155"/>
      <c r="CC528" s="154"/>
      <c r="CD528" s="154"/>
      <c r="CE528" s="155"/>
      <c r="CF528" s="155"/>
      <c r="CG528" s="155"/>
      <c r="CH528" s="154"/>
      <c r="CI528" s="154"/>
      <c r="CJ528" s="155"/>
      <c r="CK528" s="155"/>
      <c r="CL528" s="155"/>
      <c r="CM528" s="154"/>
      <c r="CN528" s="154"/>
      <c r="CO528" s="155"/>
      <c r="CP528" s="155"/>
      <c r="CQ528" s="155"/>
      <c r="CR528" s="154"/>
    </row>
    <row r="529" spans="1:96" ht="13.5" x14ac:dyDescent="0.3">
      <c r="A529" s="154"/>
      <c r="B529" s="154"/>
      <c r="C529" s="154"/>
      <c r="D529" s="154"/>
      <c r="E529" s="154"/>
      <c r="F529" s="154"/>
      <c r="G529" s="154"/>
      <c r="H529" s="154"/>
      <c r="I529" s="154"/>
      <c r="J529" s="154"/>
      <c r="K529" s="154"/>
      <c r="L529" s="154"/>
      <c r="M529" s="2">
        <v>8.6000000000000003E-10</v>
      </c>
      <c r="N529" s="2">
        <v>4.0188737443200004</v>
      </c>
      <c r="O529" s="2">
        <v>12491.370101415499</v>
      </c>
      <c r="P529" s="2">
        <f t="shared" si="44"/>
        <v>7.7708901352386963E-10</v>
      </c>
      <c r="Q529" s="154"/>
      <c r="R529" s="155"/>
      <c r="S529" s="155"/>
      <c r="T529" s="155"/>
      <c r="U529" s="154"/>
      <c r="V529" s="154"/>
      <c r="W529" s="155"/>
      <c r="X529" s="155"/>
      <c r="Y529" s="155"/>
      <c r="Z529" s="154"/>
      <c r="AA529" s="154"/>
      <c r="AB529" s="155"/>
      <c r="AC529" s="155"/>
      <c r="AD529" s="155"/>
      <c r="AE529" s="154"/>
      <c r="AF529" s="154"/>
      <c r="AG529" s="155"/>
      <c r="AH529" s="155"/>
      <c r="AI529" s="155"/>
      <c r="AJ529" s="154"/>
      <c r="AK529" s="154"/>
      <c r="AL529" s="155"/>
      <c r="AM529" s="155"/>
      <c r="AN529" s="155"/>
      <c r="AO529" s="154"/>
      <c r="AP529" s="154"/>
      <c r="AQ529" s="155"/>
      <c r="AR529" s="155"/>
      <c r="AS529" s="155"/>
      <c r="AT529" s="154"/>
      <c r="AU529" s="154"/>
      <c r="AV529" s="155"/>
      <c r="AW529" s="155"/>
      <c r="AX529" s="155"/>
      <c r="AY529" s="154"/>
      <c r="AZ529" s="154"/>
      <c r="BA529" s="155"/>
      <c r="BB529" s="155"/>
      <c r="BC529" s="155"/>
      <c r="BD529" s="154"/>
      <c r="BE529" s="154"/>
      <c r="BF529" s="155"/>
      <c r="BG529" s="155"/>
      <c r="BH529" s="155"/>
      <c r="BI529" s="154"/>
      <c r="BJ529" s="154"/>
      <c r="BK529" s="155"/>
      <c r="BL529" s="155"/>
      <c r="BM529" s="155"/>
      <c r="BN529" s="154"/>
      <c r="BO529" s="154"/>
      <c r="BP529" s="155"/>
      <c r="BQ529" s="155"/>
      <c r="BR529" s="155"/>
      <c r="BS529" s="154"/>
      <c r="BT529" s="154"/>
      <c r="BU529" s="155"/>
      <c r="BV529" s="155"/>
      <c r="BW529" s="155"/>
      <c r="BX529" s="154"/>
      <c r="BY529" s="154"/>
      <c r="BZ529" s="155"/>
      <c r="CA529" s="155"/>
      <c r="CB529" s="155"/>
      <c r="CC529" s="154"/>
      <c r="CD529" s="154"/>
      <c r="CE529" s="155"/>
      <c r="CF529" s="155"/>
      <c r="CG529" s="155"/>
      <c r="CH529" s="154"/>
      <c r="CI529" s="154"/>
      <c r="CJ529" s="155"/>
      <c r="CK529" s="155"/>
      <c r="CL529" s="155"/>
      <c r="CM529" s="154"/>
      <c r="CN529" s="154"/>
      <c r="CO529" s="155"/>
      <c r="CP529" s="155"/>
      <c r="CQ529" s="155"/>
      <c r="CR529" s="154"/>
    </row>
    <row r="530" spans="1:96" ht="13.5" x14ac:dyDescent="0.3">
      <c r="A530" s="154"/>
      <c r="B530" s="154"/>
      <c r="C530" s="154"/>
      <c r="D530" s="154"/>
      <c r="E530" s="154"/>
      <c r="F530" s="154"/>
      <c r="G530" s="154"/>
      <c r="H530" s="154"/>
      <c r="I530" s="154"/>
      <c r="J530" s="154"/>
      <c r="K530" s="154"/>
      <c r="L530" s="154"/>
      <c r="M530" s="2">
        <v>1.0600000000000001E-9</v>
      </c>
      <c r="N530" s="2">
        <v>5.4909237285400003</v>
      </c>
      <c r="O530" s="2">
        <v>62883.355139513602</v>
      </c>
      <c r="P530" s="2">
        <f t="shared" si="44"/>
        <v>-9.474514569144467E-10</v>
      </c>
      <c r="Q530" s="154"/>
      <c r="R530" s="155"/>
      <c r="S530" s="155"/>
      <c r="T530" s="155"/>
      <c r="U530" s="154"/>
      <c r="V530" s="154"/>
      <c r="W530" s="155"/>
      <c r="X530" s="155"/>
      <c r="Y530" s="155"/>
      <c r="Z530" s="154"/>
      <c r="AA530" s="154"/>
      <c r="AB530" s="155"/>
      <c r="AC530" s="155"/>
      <c r="AD530" s="155"/>
      <c r="AE530" s="154"/>
      <c r="AF530" s="154"/>
      <c r="AG530" s="155"/>
      <c r="AH530" s="155"/>
      <c r="AI530" s="155"/>
      <c r="AJ530" s="154"/>
      <c r="AK530" s="154"/>
      <c r="AL530" s="155"/>
      <c r="AM530" s="155"/>
      <c r="AN530" s="155"/>
      <c r="AO530" s="154"/>
      <c r="AP530" s="154"/>
      <c r="AQ530" s="155"/>
      <c r="AR530" s="155"/>
      <c r="AS530" s="155"/>
      <c r="AT530" s="154"/>
      <c r="AU530" s="154"/>
      <c r="AV530" s="155"/>
      <c r="AW530" s="155"/>
      <c r="AX530" s="155"/>
      <c r="AY530" s="154"/>
      <c r="AZ530" s="154"/>
      <c r="BA530" s="155"/>
      <c r="BB530" s="155"/>
      <c r="BC530" s="155"/>
      <c r="BD530" s="154"/>
      <c r="BE530" s="154"/>
      <c r="BF530" s="155"/>
      <c r="BG530" s="155"/>
      <c r="BH530" s="155"/>
      <c r="BI530" s="154"/>
      <c r="BJ530" s="154"/>
      <c r="BK530" s="155"/>
      <c r="BL530" s="155"/>
      <c r="BM530" s="155"/>
      <c r="BN530" s="154"/>
      <c r="BO530" s="154"/>
      <c r="BP530" s="155"/>
      <c r="BQ530" s="155"/>
      <c r="BR530" s="155"/>
      <c r="BS530" s="154"/>
      <c r="BT530" s="154"/>
      <c r="BU530" s="155"/>
      <c r="BV530" s="155"/>
      <c r="BW530" s="155"/>
      <c r="BX530" s="154"/>
      <c r="BY530" s="154"/>
      <c r="BZ530" s="155"/>
      <c r="CA530" s="155"/>
      <c r="CB530" s="155"/>
      <c r="CC530" s="154"/>
      <c r="CD530" s="154"/>
      <c r="CE530" s="155"/>
      <c r="CF530" s="155"/>
      <c r="CG530" s="155"/>
      <c r="CH530" s="154"/>
      <c r="CI530" s="154"/>
      <c r="CJ530" s="155"/>
      <c r="CK530" s="155"/>
      <c r="CL530" s="155"/>
      <c r="CM530" s="154"/>
      <c r="CN530" s="154"/>
      <c r="CO530" s="155"/>
      <c r="CP530" s="155"/>
      <c r="CQ530" s="155"/>
      <c r="CR530" s="154"/>
    </row>
    <row r="531" spans="1:96" ht="13.5" x14ac:dyDescent="0.3">
      <c r="A531" s="154"/>
      <c r="B531" s="154"/>
      <c r="C531" s="154"/>
      <c r="D531" s="154"/>
      <c r="E531" s="154"/>
      <c r="F531" s="154"/>
      <c r="G531" s="154"/>
      <c r="H531" s="154"/>
      <c r="I531" s="154"/>
      <c r="J531" s="154"/>
      <c r="K531" s="154"/>
      <c r="L531" s="154"/>
      <c r="M531" s="2">
        <v>8.0000000000000003E-10</v>
      </c>
      <c r="N531" s="2">
        <v>6.1978131698299999</v>
      </c>
      <c r="O531" s="2">
        <v>6709.6740408674004</v>
      </c>
      <c r="P531" s="2">
        <f t="shared" si="44"/>
        <v>-3.8879866422265411E-10</v>
      </c>
      <c r="Q531" s="154"/>
      <c r="R531" s="155"/>
      <c r="S531" s="155"/>
      <c r="T531" s="155"/>
      <c r="U531" s="154"/>
      <c r="V531" s="154"/>
      <c r="W531" s="155"/>
      <c r="X531" s="155"/>
      <c r="Y531" s="155"/>
      <c r="Z531" s="154"/>
      <c r="AA531" s="154"/>
      <c r="AB531" s="155"/>
      <c r="AC531" s="155"/>
      <c r="AD531" s="155"/>
      <c r="AE531" s="154"/>
      <c r="AF531" s="154"/>
      <c r="AG531" s="155"/>
      <c r="AH531" s="155"/>
      <c r="AI531" s="155"/>
      <c r="AJ531" s="154"/>
      <c r="AK531" s="154"/>
      <c r="AL531" s="155"/>
      <c r="AM531" s="155"/>
      <c r="AN531" s="155"/>
      <c r="AO531" s="154"/>
      <c r="AP531" s="154"/>
      <c r="AQ531" s="155"/>
      <c r="AR531" s="155"/>
      <c r="AS531" s="155"/>
      <c r="AT531" s="154"/>
      <c r="AU531" s="154"/>
      <c r="AV531" s="155"/>
      <c r="AW531" s="155"/>
      <c r="AX531" s="155"/>
      <c r="AY531" s="154"/>
      <c r="AZ531" s="154"/>
      <c r="BA531" s="155"/>
      <c r="BB531" s="155"/>
      <c r="BC531" s="155"/>
      <c r="BD531" s="154"/>
      <c r="BE531" s="154"/>
      <c r="BF531" s="155"/>
      <c r="BG531" s="155"/>
      <c r="BH531" s="155"/>
      <c r="BI531" s="154"/>
      <c r="BJ531" s="154"/>
      <c r="BK531" s="155"/>
      <c r="BL531" s="155"/>
      <c r="BM531" s="155"/>
      <c r="BN531" s="154"/>
      <c r="BO531" s="154"/>
      <c r="BP531" s="155"/>
      <c r="BQ531" s="155"/>
      <c r="BR531" s="155"/>
      <c r="BS531" s="154"/>
      <c r="BT531" s="154"/>
      <c r="BU531" s="155"/>
      <c r="BV531" s="155"/>
      <c r="BW531" s="155"/>
      <c r="BX531" s="154"/>
      <c r="BY531" s="154"/>
      <c r="BZ531" s="155"/>
      <c r="CA531" s="155"/>
      <c r="CB531" s="155"/>
      <c r="CC531" s="154"/>
      <c r="CD531" s="154"/>
      <c r="CE531" s="155"/>
      <c r="CF531" s="155"/>
      <c r="CG531" s="155"/>
      <c r="CH531" s="154"/>
      <c r="CI531" s="154"/>
      <c r="CJ531" s="155"/>
      <c r="CK531" s="155"/>
      <c r="CL531" s="155"/>
      <c r="CM531" s="154"/>
      <c r="CN531" s="154"/>
      <c r="CO531" s="155"/>
      <c r="CP531" s="155"/>
      <c r="CQ531" s="155"/>
      <c r="CR531" s="154"/>
    </row>
    <row r="532" spans="1:96" ht="13.5" x14ac:dyDescent="0.3">
      <c r="A532" s="154"/>
      <c r="B532" s="154"/>
      <c r="C532" s="154"/>
      <c r="D532" s="154"/>
      <c r="E532" s="154"/>
      <c r="F532" s="154"/>
      <c r="G532" s="154"/>
      <c r="H532" s="154"/>
      <c r="I532" s="154"/>
      <c r="J532" s="154"/>
      <c r="K532" s="154"/>
      <c r="L532" s="154"/>
      <c r="M532" s="2">
        <v>8.7999999999999996E-10</v>
      </c>
      <c r="N532" s="2">
        <v>2.0987281065699999</v>
      </c>
      <c r="O532" s="2">
        <v>238004.52415723601</v>
      </c>
      <c r="P532" s="2">
        <f t="shared" si="44"/>
        <v>-7.9514669633742527E-10</v>
      </c>
      <c r="Q532" s="154"/>
      <c r="R532" s="155"/>
      <c r="S532" s="155"/>
      <c r="T532" s="155"/>
      <c r="U532" s="154"/>
      <c r="V532" s="154"/>
      <c r="W532" s="155"/>
      <c r="X532" s="155"/>
      <c r="Y532" s="155"/>
      <c r="Z532" s="154"/>
      <c r="AA532" s="154"/>
      <c r="AB532" s="155"/>
      <c r="AC532" s="155"/>
      <c r="AD532" s="155"/>
      <c r="AE532" s="154"/>
      <c r="AF532" s="154"/>
      <c r="AG532" s="155"/>
      <c r="AH532" s="155"/>
      <c r="AI532" s="155"/>
      <c r="AJ532" s="154"/>
      <c r="AK532" s="154"/>
      <c r="AL532" s="155"/>
      <c r="AM532" s="155"/>
      <c r="AN532" s="155"/>
      <c r="AO532" s="154"/>
      <c r="AP532" s="154"/>
      <c r="AQ532" s="155"/>
      <c r="AR532" s="155"/>
      <c r="AS532" s="155"/>
      <c r="AT532" s="154"/>
      <c r="AU532" s="154"/>
      <c r="AV532" s="155"/>
      <c r="AW532" s="155"/>
      <c r="AX532" s="155"/>
      <c r="AY532" s="154"/>
      <c r="AZ532" s="154"/>
      <c r="BA532" s="155"/>
      <c r="BB532" s="155"/>
      <c r="BC532" s="155"/>
      <c r="BD532" s="154"/>
      <c r="BE532" s="154"/>
      <c r="BF532" s="155"/>
      <c r="BG532" s="155"/>
      <c r="BH532" s="155"/>
      <c r="BI532" s="154"/>
      <c r="BJ532" s="154"/>
      <c r="BK532" s="155"/>
      <c r="BL532" s="155"/>
      <c r="BM532" s="155"/>
      <c r="BN532" s="154"/>
      <c r="BO532" s="154"/>
      <c r="BP532" s="155"/>
      <c r="BQ532" s="155"/>
      <c r="BR532" s="155"/>
      <c r="BS532" s="154"/>
      <c r="BT532" s="154"/>
      <c r="BU532" s="155"/>
      <c r="BV532" s="155"/>
      <c r="BW532" s="155"/>
      <c r="BX532" s="154"/>
      <c r="BY532" s="154"/>
      <c r="BZ532" s="155"/>
      <c r="CA532" s="155"/>
      <c r="CB532" s="155"/>
      <c r="CC532" s="154"/>
      <c r="CD532" s="154"/>
      <c r="CE532" s="155"/>
      <c r="CF532" s="155"/>
      <c r="CG532" s="155"/>
      <c r="CH532" s="154"/>
      <c r="CI532" s="154"/>
      <c r="CJ532" s="155"/>
      <c r="CK532" s="155"/>
      <c r="CL532" s="155"/>
      <c r="CM532" s="154"/>
      <c r="CN532" s="154"/>
      <c r="CO532" s="155"/>
      <c r="CP532" s="155"/>
      <c r="CQ532" s="155"/>
      <c r="CR532" s="154"/>
    </row>
    <row r="533" spans="1:96" ht="13.5" x14ac:dyDescent="0.3">
      <c r="A533" s="154"/>
      <c r="B533" s="154"/>
      <c r="C533" s="154"/>
      <c r="D533" s="154"/>
      <c r="E533" s="154"/>
      <c r="F533" s="154"/>
      <c r="G533" s="154"/>
      <c r="H533" s="154"/>
      <c r="I533" s="154"/>
      <c r="J533" s="154"/>
      <c r="K533" s="154"/>
      <c r="L533" s="154"/>
      <c r="M533" s="2">
        <v>8.3000000000000003E-10</v>
      </c>
      <c r="N533" s="2">
        <v>4.90662164029</v>
      </c>
      <c r="O533" s="2">
        <v>51.280337862410001</v>
      </c>
      <c r="P533" s="2">
        <f t="shared" si="44"/>
        <v>7.103256803856237E-10</v>
      </c>
      <c r="Q533" s="154"/>
      <c r="R533" s="155"/>
      <c r="S533" s="155"/>
      <c r="T533" s="155"/>
      <c r="U533" s="154"/>
      <c r="V533" s="154"/>
      <c r="W533" s="155"/>
      <c r="X533" s="155"/>
      <c r="Y533" s="155"/>
      <c r="Z533" s="154"/>
      <c r="AA533" s="154"/>
      <c r="AB533" s="155"/>
      <c r="AC533" s="155"/>
      <c r="AD533" s="155"/>
      <c r="AE533" s="154"/>
      <c r="AF533" s="154"/>
      <c r="AG533" s="155"/>
      <c r="AH533" s="155"/>
      <c r="AI533" s="155"/>
      <c r="AJ533" s="154"/>
      <c r="AK533" s="154"/>
      <c r="AL533" s="155"/>
      <c r="AM533" s="155"/>
      <c r="AN533" s="155"/>
      <c r="AO533" s="154"/>
      <c r="AP533" s="154"/>
      <c r="AQ533" s="155"/>
      <c r="AR533" s="155"/>
      <c r="AS533" s="155"/>
      <c r="AT533" s="154"/>
      <c r="AU533" s="154"/>
      <c r="AV533" s="155"/>
      <c r="AW533" s="155"/>
      <c r="AX533" s="155"/>
      <c r="AY533" s="154"/>
      <c r="AZ533" s="154"/>
      <c r="BA533" s="155"/>
      <c r="BB533" s="155"/>
      <c r="BC533" s="155"/>
      <c r="BD533" s="154"/>
      <c r="BE533" s="154"/>
      <c r="BF533" s="155"/>
      <c r="BG533" s="155"/>
      <c r="BH533" s="155"/>
      <c r="BI533" s="154"/>
      <c r="BJ533" s="154"/>
      <c r="BK533" s="155"/>
      <c r="BL533" s="155"/>
      <c r="BM533" s="155"/>
      <c r="BN533" s="154"/>
      <c r="BO533" s="154"/>
      <c r="BP533" s="155"/>
      <c r="BQ533" s="155"/>
      <c r="BR533" s="155"/>
      <c r="BS533" s="154"/>
      <c r="BT533" s="154"/>
      <c r="BU533" s="155"/>
      <c r="BV533" s="155"/>
      <c r="BW533" s="155"/>
      <c r="BX533" s="154"/>
      <c r="BY533" s="154"/>
      <c r="BZ533" s="155"/>
      <c r="CA533" s="155"/>
      <c r="CB533" s="155"/>
      <c r="CC533" s="154"/>
      <c r="CD533" s="154"/>
      <c r="CE533" s="155"/>
      <c r="CF533" s="155"/>
      <c r="CG533" s="155"/>
      <c r="CH533" s="154"/>
      <c r="CI533" s="154"/>
      <c r="CJ533" s="155"/>
      <c r="CK533" s="155"/>
      <c r="CL533" s="155"/>
      <c r="CM533" s="154"/>
      <c r="CN533" s="154"/>
      <c r="CO533" s="155"/>
      <c r="CP533" s="155"/>
      <c r="CQ533" s="155"/>
      <c r="CR533" s="154"/>
    </row>
    <row r="534" spans="1:96" ht="13.5" x14ac:dyDescent="0.3">
      <c r="A534" s="154"/>
      <c r="B534" s="154"/>
      <c r="C534" s="154"/>
      <c r="D534" s="154"/>
      <c r="E534" s="154"/>
      <c r="F534" s="154"/>
      <c r="G534" s="154"/>
      <c r="H534" s="154"/>
      <c r="I534" s="154"/>
      <c r="J534" s="154"/>
      <c r="K534" s="154"/>
      <c r="L534" s="154"/>
      <c r="M534" s="2">
        <v>9.5000000000000003E-10</v>
      </c>
      <c r="N534" s="2">
        <v>4.1338740659099997</v>
      </c>
      <c r="O534" s="2">
        <v>18216.443810661</v>
      </c>
      <c r="P534" s="2">
        <f t="shared" si="44"/>
        <v>-1.7716285811948507E-11</v>
      </c>
      <c r="Q534" s="154"/>
      <c r="R534" s="155"/>
      <c r="S534" s="155"/>
      <c r="T534" s="155"/>
      <c r="U534" s="154"/>
      <c r="V534" s="154"/>
      <c r="W534" s="155"/>
      <c r="X534" s="155"/>
      <c r="Y534" s="155"/>
      <c r="Z534" s="154"/>
      <c r="AA534" s="154"/>
      <c r="AB534" s="155"/>
      <c r="AC534" s="155"/>
      <c r="AD534" s="155"/>
      <c r="AE534" s="154"/>
      <c r="AF534" s="154"/>
      <c r="AG534" s="155"/>
      <c r="AH534" s="155"/>
      <c r="AI534" s="155"/>
      <c r="AJ534" s="154"/>
      <c r="AK534" s="154"/>
      <c r="AL534" s="155"/>
      <c r="AM534" s="155"/>
      <c r="AN534" s="155"/>
      <c r="AO534" s="154"/>
      <c r="AP534" s="154"/>
      <c r="AQ534" s="155"/>
      <c r="AR534" s="155"/>
      <c r="AS534" s="155"/>
      <c r="AT534" s="154"/>
      <c r="AU534" s="154"/>
      <c r="AV534" s="155"/>
      <c r="AW534" s="155"/>
      <c r="AX534" s="155"/>
      <c r="AY534" s="154"/>
      <c r="AZ534" s="154"/>
      <c r="BA534" s="155"/>
      <c r="BB534" s="155"/>
      <c r="BC534" s="155"/>
      <c r="BD534" s="154"/>
      <c r="BE534" s="154"/>
      <c r="BF534" s="155"/>
      <c r="BG534" s="155"/>
      <c r="BH534" s="155"/>
      <c r="BI534" s="154"/>
      <c r="BJ534" s="154"/>
      <c r="BK534" s="155"/>
      <c r="BL534" s="155"/>
      <c r="BM534" s="155"/>
      <c r="BN534" s="154"/>
      <c r="BO534" s="154"/>
      <c r="BP534" s="155"/>
      <c r="BQ534" s="155"/>
      <c r="BR534" s="155"/>
      <c r="BS534" s="154"/>
      <c r="BT534" s="154"/>
      <c r="BU534" s="155"/>
      <c r="BV534" s="155"/>
      <c r="BW534" s="155"/>
      <c r="BX534" s="154"/>
      <c r="BY534" s="154"/>
      <c r="BZ534" s="155"/>
      <c r="CA534" s="155"/>
      <c r="CB534" s="155"/>
      <c r="CC534" s="154"/>
      <c r="CD534" s="154"/>
      <c r="CE534" s="155"/>
      <c r="CF534" s="155"/>
      <c r="CG534" s="155"/>
      <c r="CH534" s="154"/>
      <c r="CI534" s="154"/>
      <c r="CJ534" s="155"/>
      <c r="CK534" s="155"/>
      <c r="CL534" s="155"/>
      <c r="CM534" s="154"/>
      <c r="CN534" s="154"/>
      <c r="CO534" s="155"/>
      <c r="CP534" s="155"/>
      <c r="CQ534" s="155"/>
      <c r="CR534" s="154"/>
    </row>
    <row r="535" spans="1:96" ht="13.5" x14ac:dyDescent="0.3">
      <c r="A535" s="154"/>
      <c r="B535" s="154"/>
      <c r="C535" s="154"/>
      <c r="D535" s="154"/>
      <c r="E535" s="154"/>
      <c r="F535" s="154"/>
      <c r="G535" s="154"/>
      <c r="H535" s="154"/>
      <c r="I535" s="154"/>
      <c r="J535" s="154"/>
      <c r="K535" s="154"/>
      <c r="L535" s="154"/>
      <c r="M535" s="2">
        <v>7.7999999999999999E-10</v>
      </c>
      <c r="N535" s="2">
        <v>6.0694939167999999</v>
      </c>
      <c r="O535" s="2">
        <v>148434.53403769099</v>
      </c>
      <c r="P535" s="2">
        <f t="shared" si="44"/>
        <v>-3.9288876076990723E-10</v>
      </c>
      <c r="Q535" s="154"/>
      <c r="R535" s="155"/>
      <c r="S535" s="155"/>
      <c r="T535" s="155"/>
      <c r="U535" s="154"/>
      <c r="V535" s="154"/>
      <c r="W535" s="155"/>
      <c r="X535" s="155"/>
      <c r="Y535" s="155"/>
      <c r="Z535" s="154"/>
      <c r="AA535" s="154"/>
      <c r="AB535" s="155"/>
      <c r="AC535" s="155"/>
      <c r="AD535" s="155"/>
      <c r="AE535" s="154"/>
      <c r="AF535" s="154"/>
      <c r="AG535" s="155"/>
      <c r="AH535" s="155"/>
      <c r="AI535" s="155"/>
      <c r="AJ535" s="154"/>
      <c r="AK535" s="154"/>
      <c r="AL535" s="155"/>
      <c r="AM535" s="155"/>
      <c r="AN535" s="155"/>
      <c r="AO535" s="154"/>
      <c r="AP535" s="154"/>
      <c r="AQ535" s="155"/>
      <c r="AR535" s="155"/>
      <c r="AS535" s="155"/>
      <c r="AT535" s="154"/>
      <c r="AU535" s="154"/>
      <c r="AV535" s="155"/>
      <c r="AW535" s="155"/>
      <c r="AX535" s="155"/>
      <c r="AY535" s="154"/>
      <c r="AZ535" s="154"/>
      <c r="BA535" s="155"/>
      <c r="BB535" s="155"/>
      <c r="BC535" s="155"/>
      <c r="BD535" s="154"/>
      <c r="BE535" s="154"/>
      <c r="BF535" s="155"/>
      <c r="BG535" s="155"/>
      <c r="BH535" s="155"/>
      <c r="BI535" s="154"/>
      <c r="BJ535" s="154"/>
      <c r="BK535" s="155"/>
      <c r="BL535" s="155"/>
      <c r="BM535" s="155"/>
      <c r="BN535" s="154"/>
      <c r="BO535" s="154"/>
      <c r="BP535" s="155"/>
      <c r="BQ535" s="155"/>
      <c r="BR535" s="155"/>
      <c r="BS535" s="154"/>
      <c r="BT535" s="154"/>
      <c r="BU535" s="155"/>
      <c r="BV535" s="155"/>
      <c r="BW535" s="155"/>
      <c r="BX535" s="154"/>
      <c r="BY535" s="154"/>
      <c r="BZ535" s="155"/>
      <c r="CA535" s="155"/>
      <c r="CB535" s="155"/>
      <c r="CC535" s="154"/>
      <c r="CD535" s="154"/>
      <c r="CE535" s="155"/>
      <c r="CF535" s="155"/>
      <c r="CG535" s="155"/>
      <c r="CH535" s="154"/>
      <c r="CI535" s="154"/>
      <c r="CJ535" s="155"/>
      <c r="CK535" s="155"/>
      <c r="CL535" s="155"/>
      <c r="CM535" s="154"/>
      <c r="CN535" s="154"/>
      <c r="CO535" s="155"/>
      <c r="CP535" s="155"/>
      <c r="CQ535" s="155"/>
      <c r="CR535" s="154"/>
    </row>
    <row r="536" spans="1:96" ht="13.5" x14ac:dyDescent="0.3">
      <c r="A536" s="154"/>
      <c r="B536" s="154"/>
      <c r="C536" s="154"/>
      <c r="D536" s="154"/>
      <c r="E536" s="154"/>
      <c r="F536" s="154"/>
      <c r="G536" s="154"/>
      <c r="H536" s="154"/>
      <c r="I536" s="154"/>
      <c r="J536" s="154"/>
      <c r="K536" s="154"/>
      <c r="L536" s="154"/>
      <c r="M536" s="2">
        <v>7.8999999999999996E-10</v>
      </c>
      <c r="N536" s="2">
        <v>3.0304822164399998</v>
      </c>
      <c r="O536" s="2">
        <v>838.96928775039999</v>
      </c>
      <c r="P536" s="2">
        <f t="shared" si="44"/>
        <v>-4.6019105065069828E-10</v>
      </c>
      <c r="Q536" s="154"/>
      <c r="R536" s="155"/>
      <c r="S536" s="155"/>
      <c r="T536" s="155"/>
      <c r="U536" s="154"/>
      <c r="V536" s="154"/>
      <c r="W536" s="155"/>
      <c r="X536" s="155"/>
      <c r="Y536" s="155"/>
      <c r="Z536" s="154"/>
      <c r="AA536" s="154"/>
      <c r="AB536" s="155"/>
      <c r="AC536" s="155"/>
      <c r="AD536" s="155"/>
      <c r="AE536" s="154"/>
      <c r="AF536" s="154"/>
      <c r="AG536" s="155"/>
      <c r="AH536" s="155"/>
      <c r="AI536" s="155"/>
      <c r="AJ536" s="154"/>
      <c r="AK536" s="154"/>
      <c r="AL536" s="155"/>
      <c r="AM536" s="155"/>
      <c r="AN536" s="155"/>
      <c r="AO536" s="154"/>
      <c r="AP536" s="154"/>
      <c r="AQ536" s="155"/>
      <c r="AR536" s="155"/>
      <c r="AS536" s="155"/>
      <c r="AT536" s="154"/>
      <c r="AU536" s="154"/>
      <c r="AV536" s="155"/>
      <c r="AW536" s="155"/>
      <c r="AX536" s="155"/>
      <c r="AY536" s="154"/>
      <c r="AZ536" s="154"/>
      <c r="BA536" s="155"/>
      <c r="BB536" s="155"/>
      <c r="BC536" s="155"/>
      <c r="BD536" s="154"/>
      <c r="BE536" s="154"/>
      <c r="BF536" s="155"/>
      <c r="BG536" s="155"/>
      <c r="BH536" s="155"/>
      <c r="BI536" s="154"/>
      <c r="BJ536" s="154"/>
      <c r="BK536" s="155"/>
      <c r="BL536" s="155"/>
      <c r="BM536" s="155"/>
      <c r="BN536" s="154"/>
      <c r="BO536" s="154"/>
      <c r="BP536" s="155"/>
      <c r="BQ536" s="155"/>
      <c r="BR536" s="155"/>
      <c r="BS536" s="154"/>
      <c r="BT536" s="154"/>
      <c r="BU536" s="155"/>
      <c r="BV536" s="155"/>
      <c r="BW536" s="155"/>
      <c r="BX536" s="154"/>
      <c r="BY536" s="154"/>
      <c r="BZ536" s="155"/>
      <c r="CA536" s="155"/>
      <c r="CB536" s="155"/>
      <c r="CC536" s="154"/>
      <c r="CD536" s="154"/>
      <c r="CE536" s="155"/>
      <c r="CF536" s="155"/>
      <c r="CG536" s="155"/>
      <c r="CH536" s="154"/>
      <c r="CI536" s="154"/>
      <c r="CJ536" s="155"/>
      <c r="CK536" s="155"/>
      <c r="CL536" s="155"/>
      <c r="CM536" s="154"/>
      <c r="CN536" s="154"/>
      <c r="CO536" s="155"/>
      <c r="CP536" s="155"/>
      <c r="CQ536" s="155"/>
      <c r="CR536" s="154"/>
    </row>
    <row r="537" spans="1:96" ht="13.5" x14ac:dyDescent="0.3">
      <c r="A537" s="154"/>
      <c r="B537" s="154"/>
      <c r="C537" s="154"/>
      <c r="D537" s="154"/>
      <c r="E537" s="154"/>
      <c r="F537" s="154"/>
      <c r="G537" s="154"/>
      <c r="H537" s="154"/>
      <c r="I537" s="154"/>
      <c r="J537" s="154"/>
      <c r="K537" s="154"/>
      <c r="L537" s="154"/>
      <c r="M537" s="2">
        <v>7.4000000000000003E-10</v>
      </c>
      <c r="N537" s="2">
        <v>5.4981305121100004</v>
      </c>
      <c r="O537" s="2">
        <v>29026.4852295077</v>
      </c>
      <c r="P537" s="2">
        <f t="shared" si="44"/>
        <v>6.1946187400038421E-10</v>
      </c>
      <c r="Q537" s="154"/>
      <c r="R537" s="155"/>
      <c r="S537" s="155"/>
      <c r="T537" s="155"/>
      <c r="U537" s="154"/>
      <c r="V537" s="154"/>
      <c r="W537" s="155"/>
      <c r="X537" s="155"/>
      <c r="Y537" s="155"/>
      <c r="Z537" s="154"/>
      <c r="AA537" s="154"/>
      <c r="AB537" s="155"/>
      <c r="AC537" s="155"/>
      <c r="AD537" s="155"/>
      <c r="AE537" s="154"/>
      <c r="AF537" s="154"/>
      <c r="AG537" s="155"/>
      <c r="AH537" s="155"/>
      <c r="AI537" s="155"/>
      <c r="AJ537" s="154"/>
      <c r="AK537" s="154"/>
      <c r="AL537" s="155"/>
      <c r="AM537" s="155"/>
      <c r="AN537" s="155"/>
      <c r="AO537" s="154"/>
      <c r="AP537" s="154"/>
      <c r="AQ537" s="155"/>
      <c r="AR537" s="155"/>
      <c r="AS537" s="155"/>
      <c r="AT537" s="154"/>
      <c r="AU537" s="154"/>
      <c r="AV537" s="155"/>
      <c r="AW537" s="155"/>
      <c r="AX537" s="155"/>
      <c r="AY537" s="154"/>
      <c r="AZ537" s="154"/>
      <c r="BA537" s="155"/>
      <c r="BB537" s="155"/>
      <c r="BC537" s="155"/>
      <c r="BD537" s="154"/>
      <c r="BE537" s="154"/>
      <c r="BF537" s="155"/>
      <c r="BG537" s="155"/>
      <c r="BH537" s="155"/>
      <c r="BI537" s="154"/>
      <c r="BJ537" s="154"/>
      <c r="BK537" s="155"/>
      <c r="BL537" s="155"/>
      <c r="BM537" s="155"/>
      <c r="BN537" s="154"/>
      <c r="BO537" s="154"/>
      <c r="BP537" s="155"/>
      <c r="BQ537" s="155"/>
      <c r="BR537" s="155"/>
      <c r="BS537" s="154"/>
      <c r="BT537" s="154"/>
      <c r="BU537" s="155"/>
      <c r="BV537" s="155"/>
      <c r="BW537" s="155"/>
      <c r="BX537" s="154"/>
      <c r="BY537" s="154"/>
      <c r="BZ537" s="155"/>
      <c r="CA537" s="155"/>
      <c r="CB537" s="155"/>
      <c r="CC537" s="154"/>
      <c r="CD537" s="154"/>
      <c r="CE537" s="155"/>
      <c r="CF537" s="155"/>
      <c r="CG537" s="155"/>
      <c r="CH537" s="154"/>
      <c r="CI537" s="154"/>
      <c r="CJ537" s="155"/>
      <c r="CK537" s="155"/>
      <c r="CL537" s="155"/>
      <c r="CM537" s="154"/>
      <c r="CN537" s="154"/>
      <c r="CO537" s="155"/>
      <c r="CP537" s="155"/>
      <c r="CQ537" s="155"/>
      <c r="CR537" s="154"/>
    </row>
    <row r="538" spans="1:96" ht="13.5" x14ac:dyDescent="0.3">
      <c r="A538" s="154"/>
      <c r="B538" s="154"/>
      <c r="C538" s="154"/>
      <c r="D538" s="154"/>
      <c r="E538" s="154"/>
      <c r="F538" s="154"/>
      <c r="G538" s="154"/>
      <c r="H538" s="154"/>
      <c r="I538" s="154"/>
      <c r="J538" s="154"/>
      <c r="K538" s="154"/>
      <c r="L538" s="154"/>
      <c r="M538" s="2">
        <v>7.2999999999999996E-10</v>
      </c>
      <c r="N538" s="2">
        <v>3.0500866573800001</v>
      </c>
      <c r="O538" s="2">
        <v>567.71863773040002</v>
      </c>
      <c r="P538" s="2">
        <f t="shared" si="44"/>
        <v>6.9836844658791881E-10</v>
      </c>
      <c r="Q538" s="154"/>
      <c r="R538" s="155"/>
      <c r="S538" s="155"/>
      <c r="T538" s="155"/>
      <c r="U538" s="154"/>
      <c r="V538" s="154"/>
      <c r="W538" s="155"/>
      <c r="X538" s="155"/>
      <c r="Y538" s="155"/>
      <c r="Z538" s="154"/>
      <c r="AA538" s="154"/>
      <c r="AB538" s="155"/>
      <c r="AC538" s="155"/>
      <c r="AD538" s="155"/>
      <c r="AE538" s="154"/>
      <c r="AF538" s="154"/>
      <c r="AG538" s="155"/>
      <c r="AH538" s="155"/>
      <c r="AI538" s="155"/>
      <c r="AJ538" s="154"/>
      <c r="AK538" s="154"/>
      <c r="AL538" s="155"/>
      <c r="AM538" s="155"/>
      <c r="AN538" s="155"/>
      <c r="AO538" s="154"/>
      <c r="AP538" s="154"/>
      <c r="AQ538" s="155"/>
      <c r="AR538" s="155"/>
      <c r="AS538" s="155"/>
      <c r="AT538" s="154"/>
      <c r="AU538" s="154"/>
      <c r="AV538" s="155"/>
      <c r="AW538" s="155"/>
      <c r="AX538" s="155"/>
      <c r="AY538" s="154"/>
      <c r="AZ538" s="154"/>
      <c r="BA538" s="155"/>
      <c r="BB538" s="155"/>
      <c r="BC538" s="155"/>
      <c r="BD538" s="154"/>
      <c r="BE538" s="154"/>
      <c r="BF538" s="155"/>
      <c r="BG538" s="155"/>
      <c r="BH538" s="155"/>
      <c r="BI538" s="154"/>
      <c r="BJ538" s="154"/>
      <c r="BK538" s="155"/>
      <c r="BL538" s="155"/>
      <c r="BM538" s="155"/>
      <c r="BN538" s="154"/>
      <c r="BO538" s="154"/>
      <c r="BP538" s="155"/>
      <c r="BQ538" s="155"/>
      <c r="BR538" s="155"/>
      <c r="BS538" s="154"/>
      <c r="BT538" s="154"/>
      <c r="BU538" s="155"/>
      <c r="BV538" s="155"/>
      <c r="BW538" s="155"/>
      <c r="BX538" s="154"/>
      <c r="BY538" s="154"/>
      <c r="BZ538" s="155"/>
      <c r="CA538" s="155"/>
      <c r="CB538" s="155"/>
      <c r="CC538" s="154"/>
      <c r="CD538" s="154"/>
      <c r="CE538" s="155"/>
      <c r="CF538" s="155"/>
      <c r="CG538" s="155"/>
      <c r="CH538" s="154"/>
      <c r="CI538" s="154"/>
      <c r="CJ538" s="155"/>
      <c r="CK538" s="155"/>
      <c r="CL538" s="155"/>
      <c r="CM538" s="154"/>
      <c r="CN538" s="154"/>
      <c r="CO538" s="155"/>
      <c r="CP538" s="155"/>
      <c r="CQ538" s="155"/>
      <c r="CR538" s="154"/>
    </row>
    <row r="539" spans="1:96" ht="13.5" x14ac:dyDescent="0.3">
      <c r="A539" s="154"/>
      <c r="B539" s="154"/>
      <c r="C539" s="154"/>
      <c r="D539" s="154"/>
      <c r="E539" s="154"/>
      <c r="F539" s="154"/>
      <c r="G539" s="154"/>
      <c r="H539" s="154"/>
      <c r="I539" s="154"/>
      <c r="J539" s="154"/>
      <c r="K539" s="154"/>
      <c r="L539" s="154"/>
      <c r="M539" s="2">
        <v>8.3999999999999999E-10</v>
      </c>
      <c r="N539" s="2">
        <v>0.46604373273999999</v>
      </c>
      <c r="O539" s="2">
        <v>45.141219636599999</v>
      </c>
      <c r="P539" s="2">
        <f t="shared" si="44"/>
        <v>3.049889803958309E-10</v>
      </c>
      <c r="Q539" s="154"/>
      <c r="R539" s="155"/>
      <c r="S539" s="155"/>
      <c r="T539" s="155"/>
      <c r="U539" s="154"/>
      <c r="V539" s="154"/>
      <c r="W539" s="155"/>
      <c r="X539" s="155"/>
      <c r="Y539" s="155"/>
      <c r="Z539" s="154"/>
      <c r="AA539" s="154"/>
      <c r="AB539" s="155"/>
      <c r="AC539" s="155"/>
      <c r="AD539" s="155"/>
      <c r="AE539" s="154"/>
      <c r="AF539" s="154"/>
      <c r="AG539" s="155"/>
      <c r="AH539" s="155"/>
      <c r="AI539" s="155"/>
      <c r="AJ539" s="154"/>
      <c r="AK539" s="154"/>
      <c r="AL539" s="155"/>
      <c r="AM539" s="155"/>
      <c r="AN539" s="155"/>
      <c r="AO539" s="154"/>
      <c r="AP539" s="154"/>
      <c r="AQ539" s="155"/>
      <c r="AR539" s="155"/>
      <c r="AS539" s="155"/>
      <c r="AT539" s="154"/>
      <c r="AU539" s="154"/>
      <c r="AV539" s="155"/>
      <c r="AW539" s="155"/>
      <c r="AX539" s="155"/>
      <c r="AY539" s="154"/>
      <c r="AZ539" s="154"/>
      <c r="BA539" s="155"/>
      <c r="BB539" s="155"/>
      <c r="BC539" s="155"/>
      <c r="BD539" s="154"/>
      <c r="BE539" s="154"/>
      <c r="BF539" s="155"/>
      <c r="BG539" s="155"/>
      <c r="BH539" s="155"/>
      <c r="BI539" s="154"/>
      <c r="BJ539" s="154"/>
      <c r="BK539" s="155"/>
      <c r="BL539" s="155"/>
      <c r="BM539" s="155"/>
      <c r="BN539" s="154"/>
      <c r="BO539" s="154"/>
      <c r="BP539" s="155"/>
      <c r="BQ539" s="155"/>
      <c r="BR539" s="155"/>
      <c r="BS539" s="154"/>
      <c r="BT539" s="154"/>
      <c r="BU539" s="155"/>
      <c r="BV539" s="155"/>
      <c r="BW539" s="155"/>
      <c r="BX539" s="154"/>
      <c r="BY539" s="154"/>
      <c r="BZ539" s="155"/>
      <c r="CA539" s="155"/>
      <c r="CB539" s="155"/>
      <c r="CC539" s="154"/>
      <c r="CD539" s="154"/>
      <c r="CE539" s="155"/>
      <c r="CF539" s="155"/>
      <c r="CG539" s="155"/>
      <c r="CH539" s="154"/>
      <c r="CI539" s="154"/>
      <c r="CJ539" s="155"/>
      <c r="CK539" s="155"/>
      <c r="CL539" s="155"/>
      <c r="CM539" s="154"/>
      <c r="CN539" s="154"/>
      <c r="CO539" s="155"/>
      <c r="CP539" s="155"/>
      <c r="CQ539" s="155"/>
      <c r="CR539" s="154"/>
    </row>
    <row r="540" spans="1:96" ht="13.5" x14ac:dyDescent="0.3">
      <c r="A540" s="154"/>
      <c r="B540" s="154"/>
      <c r="C540" s="154"/>
      <c r="D540" s="154"/>
      <c r="E540" s="154"/>
      <c r="F540" s="154"/>
      <c r="G540" s="154"/>
      <c r="H540" s="154"/>
      <c r="I540" s="154"/>
      <c r="J540" s="154"/>
      <c r="K540" s="154"/>
      <c r="L540" s="154"/>
      <c r="M540" s="2">
        <v>9.2999999999999999E-10</v>
      </c>
      <c r="N540" s="2">
        <v>2.5226753630799998</v>
      </c>
      <c r="O540" s="2">
        <v>48739.859897082999</v>
      </c>
      <c r="P540" s="2">
        <f t="shared" si="44"/>
        <v>-7.2747287673647581E-10</v>
      </c>
      <c r="Q540" s="154"/>
      <c r="R540" s="155"/>
      <c r="S540" s="155"/>
      <c r="T540" s="155"/>
      <c r="U540" s="154"/>
      <c r="V540" s="154"/>
      <c r="W540" s="155"/>
      <c r="X540" s="155"/>
      <c r="Y540" s="155"/>
      <c r="Z540" s="154"/>
      <c r="AA540" s="154"/>
      <c r="AB540" s="155"/>
      <c r="AC540" s="155"/>
      <c r="AD540" s="155"/>
      <c r="AE540" s="154"/>
      <c r="AF540" s="154"/>
      <c r="AG540" s="155"/>
      <c r="AH540" s="155"/>
      <c r="AI540" s="155"/>
      <c r="AJ540" s="154"/>
      <c r="AK540" s="154"/>
      <c r="AL540" s="155"/>
      <c r="AM540" s="155"/>
      <c r="AN540" s="155"/>
      <c r="AO540" s="154"/>
      <c r="AP540" s="154"/>
      <c r="AQ540" s="155"/>
      <c r="AR540" s="155"/>
      <c r="AS540" s="155"/>
      <c r="AT540" s="154"/>
      <c r="AU540" s="154"/>
      <c r="AV540" s="155"/>
      <c r="AW540" s="155"/>
      <c r="AX540" s="155"/>
      <c r="AY540" s="154"/>
      <c r="AZ540" s="154"/>
      <c r="BA540" s="155"/>
      <c r="BB540" s="155"/>
      <c r="BC540" s="155"/>
      <c r="BD540" s="154"/>
      <c r="BE540" s="154"/>
      <c r="BF540" s="155"/>
      <c r="BG540" s="155"/>
      <c r="BH540" s="155"/>
      <c r="BI540" s="154"/>
      <c r="BJ540" s="154"/>
      <c r="BK540" s="155"/>
      <c r="BL540" s="155"/>
      <c r="BM540" s="155"/>
      <c r="BN540" s="154"/>
      <c r="BO540" s="154"/>
      <c r="BP540" s="155"/>
      <c r="BQ540" s="155"/>
      <c r="BR540" s="155"/>
      <c r="BS540" s="154"/>
      <c r="BT540" s="154"/>
      <c r="BU540" s="155"/>
      <c r="BV540" s="155"/>
      <c r="BW540" s="155"/>
      <c r="BX540" s="154"/>
      <c r="BY540" s="154"/>
      <c r="BZ540" s="155"/>
      <c r="CA540" s="155"/>
      <c r="CB540" s="155"/>
      <c r="CC540" s="154"/>
      <c r="CD540" s="154"/>
      <c r="CE540" s="155"/>
      <c r="CF540" s="155"/>
      <c r="CG540" s="155"/>
      <c r="CH540" s="154"/>
      <c r="CI540" s="154"/>
      <c r="CJ540" s="155"/>
      <c r="CK540" s="155"/>
      <c r="CL540" s="155"/>
      <c r="CM540" s="154"/>
      <c r="CN540" s="154"/>
      <c r="CO540" s="155"/>
      <c r="CP540" s="155"/>
      <c r="CQ540" s="155"/>
      <c r="CR540" s="154"/>
    </row>
    <row r="541" spans="1:96" ht="13.5" x14ac:dyDescent="0.3">
      <c r="A541" s="154"/>
      <c r="B541" s="154"/>
      <c r="C541" s="154"/>
      <c r="D541" s="154"/>
      <c r="E541" s="154"/>
      <c r="F541" s="154"/>
      <c r="G541" s="154"/>
      <c r="H541" s="154"/>
      <c r="I541" s="154"/>
      <c r="J541" s="154"/>
      <c r="K541" s="154"/>
      <c r="L541" s="154"/>
      <c r="M541" s="2">
        <v>7.5999999999999996E-10</v>
      </c>
      <c r="N541" s="2">
        <v>1.76418124905</v>
      </c>
      <c r="O541" s="2">
        <v>41654.963115967803</v>
      </c>
      <c r="P541" s="2">
        <f t="shared" si="44"/>
        <v>7.3361362907003429E-10</v>
      </c>
      <c r="Q541" s="154"/>
      <c r="R541" s="155"/>
      <c r="S541" s="155"/>
      <c r="T541" s="155"/>
      <c r="U541" s="154"/>
      <c r="V541" s="154"/>
      <c r="W541" s="155"/>
      <c r="X541" s="155"/>
      <c r="Y541" s="155"/>
      <c r="Z541" s="154"/>
      <c r="AA541" s="154"/>
      <c r="AB541" s="155"/>
      <c r="AC541" s="155"/>
      <c r="AD541" s="155"/>
      <c r="AE541" s="154"/>
      <c r="AF541" s="154"/>
      <c r="AG541" s="155"/>
      <c r="AH541" s="155"/>
      <c r="AI541" s="155"/>
      <c r="AJ541" s="154"/>
      <c r="AK541" s="154"/>
      <c r="AL541" s="155"/>
      <c r="AM541" s="155"/>
      <c r="AN541" s="155"/>
      <c r="AO541" s="154"/>
      <c r="AP541" s="154"/>
      <c r="AQ541" s="155"/>
      <c r="AR541" s="155"/>
      <c r="AS541" s="155"/>
      <c r="AT541" s="154"/>
      <c r="AU541" s="154"/>
      <c r="AV541" s="155"/>
      <c r="AW541" s="155"/>
      <c r="AX541" s="155"/>
      <c r="AY541" s="154"/>
      <c r="AZ541" s="154"/>
      <c r="BA541" s="155"/>
      <c r="BB541" s="155"/>
      <c r="BC541" s="155"/>
      <c r="BD541" s="154"/>
      <c r="BE541" s="154"/>
      <c r="BF541" s="155"/>
      <c r="BG541" s="155"/>
      <c r="BH541" s="155"/>
      <c r="BI541" s="154"/>
      <c r="BJ541" s="154"/>
      <c r="BK541" s="155"/>
      <c r="BL541" s="155"/>
      <c r="BM541" s="155"/>
      <c r="BN541" s="154"/>
      <c r="BO541" s="154"/>
      <c r="BP541" s="155"/>
      <c r="BQ541" s="155"/>
      <c r="BR541" s="155"/>
      <c r="BS541" s="154"/>
      <c r="BT541" s="154"/>
      <c r="BU541" s="155"/>
      <c r="BV541" s="155"/>
      <c r="BW541" s="155"/>
      <c r="BX541" s="154"/>
      <c r="BY541" s="154"/>
      <c r="BZ541" s="155"/>
      <c r="CA541" s="155"/>
      <c r="CB541" s="155"/>
      <c r="CC541" s="154"/>
      <c r="CD541" s="154"/>
      <c r="CE541" s="155"/>
      <c r="CF541" s="155"/>
      <c r="CG541" s="155"/>
      <c r="CH541" s="154"/>
      <c r="CI541" s="154"/>
      <c r="CJ541" s="155"/>
      <c r="CK541" s="155"/>
      <c r="CL541" s="155"/>
      <c r="CM541" s="154"/>
      <c r="CN541" s="154"/>
      <c r="CO541" s="155"/>
      <c r="CP541" s="155"/>
      <c r="CQ541" s="155"/>
      <c r="CR541" s="154"/>
    </row>
    <row r="542" spans="1:96" ht="13.5" x14ac:dyDescent="0.3">
      <c r="A542" s="154"/>
      <c r="B542" s="154"/>
      <c r="C542" s="154"/>
      <c r="D542" s="154"/>
      <c r="E542" s="154"/>
      <c r="F542" s="154"/>
      <c r="G542" s="154"/>
      <c r="H542" s="154"/>
      <c r="I542" s="154"/>
      <c r="J542" s="154"/>
      <c r="K542" s="154"/>
      <c r="L542" s="154"/>
      <c r="M542" s="2">
        <v>6.6999999999999996E-10</v>
      </c>
      <c r="N542" s="2">
        <v>5.77851227793</v>
      </c>
      <c r="O542" s="2">
        <v>6311.5250374592006</v>
      </c>
      <c r="P542" s="2">
        <f t="shared" si="44"/>
        <v>6.3757682575216488E-11</v>
      </c>
      <c r="Q542" s="154"/>
      <c r="R542" s="155"/>
      <c r="S542" s="155"/>
      <c r="T542" s="155"/>
      <c r="U542" s="154"/>
      <c r="V542" s="154"/>
      <c r="W542" s="155"/>
      <c r="X542" s="155"/>
      <c r="Y542" s="155"/>
      <c r="Z542" s="154"/>
      <c r="AA542" s="154"/>
      <c r="AB542" s="155"/>
      <c r="AC542" s="155"/>
      <c r="AD542" s="155"/>
      <c r="AE542" s="154"/>
      <c r="AF542" s="154"/>
      <c r="AG542" s="155"/>
      <c r="AH542" s="155"/>
      <c r="AI542" s="155"/>
      <c r="AJ542" s="154"/>
      <c r="AK542" s="154"/>
      <c r="AL542" s="155"/>
      <c r="AM542" s="155"/>
      <c r="AN542" s="155"/>
      <c r="AO542" s="154"/>
      <c r="AP542" s="154"/>
      <c r="AQ542" s="155"/>
      <c r="AR542" s="155"/>
      <c r="AS542" s="155"/>
      <c r="AT542" s="154"/>
      <c r="AU542" s="154"/>
      <c r="AV542" s="155"/>
      <c r="AW542" s="155"/>
      <c r="AX542" s="155"/>
      <c r="AY542" s="154"/>
      <c r="AZ542" s="154"/>
      <c r="BA542" s="155"/>
      <c r="BB542" s="155"/>
      <c r="BC542" s="155"/>
      <c r="BD542" s="154"/>
      <c r="BE542" s="154"/>
      <c r="BF542" s="155"/>
      <c r="BG542" s="155"/>
      <c r="BH542" s="155"/>
      <c r="BI542" s="154"/>
      <c r="BJ542" s="154"/>
      <c r="BK542" s="155"/>
      <c r="BL542" s="155"/>
      <c r="BM542" s="155"/>
      <c r="BN542" s="154"/>
      <c r="BO542" s="154"/>
      <c r="BP542" s="155"/>
      <c r="BQ542" s="155"/>
      <c r="BR542" s="155"/>
      <c r="BS542" s="154"/>
      <c r="BT542" s="154"/>
      <c r="BU542" s="155"/>
      <c r="BV542" s="155"/>
      <c r="BW542" s="155"/>
      <c r="BX542" s="154"/>
      <c r="BY542" s="154"/>
      <c r="BZ542" s="155"/>
      <c r="CA542" s="155"/>
      <c r="CB542" s="155"/>
      <c r="CC542" s="154"/>
      <c r="CD542" s="154"/>
      <c r="CE542" s="155"/>
      <c r="CF542" s="155"/>
      <c r="CG542" s="155"/>
      <c r="CH542" s="154"/>
      <c r="CI542" s="154"/>
      <c r="CJ542" s="155"/>
      <c r="CK542" s="155"/>
      <c r="CL542" s="155"/>
      <c r="CM542" s="154"/>
      <c r="CN542" s="154"/>
      <c r="CO542" s="155"/>
      <c r="CP542" s="155"/>
      <c r="CQ542" s="155"/>
      <c r="CR542" s="154"/>
    </row>
    <row r="543" spans="1:96" ht="13.5" x14ac:dyDescent="0.3">
      <c r="A543" s="154"/>
      <c r="B543" s="154"/>
      <c r="C543" s="154"/>
      <c r="D543" s="154"/>
      <c r="E543" s="154"/>
      <c r="F543" s="154"/>
      <c r="G543" s="154"/>
      <c r="H543" s="154"/>
      <c r="I543" s="154"/>
      <c r="J543" s="154"/>
      <c r="K543" s="154"/>
      <c r="L543" s="154"/>
      <c r="M543" s="2">
        <v>6.2000000000000003E-10</v>
      </c>
      <c r="N543" s="2">
        <v>3.3296788017200001</v>
      </c>
      <c r="O543" s="2">
        <v>15508.6151232744</v>
      </c>
      <c r="P543" s="2">
        <f t="shared" si="44"/>
        <v>-4.5365632630437106E-10</v>
      </c>
      <c r="Q543" s="154"/>
      <c r="R543" s="155"/>
      <c r="S543" s="155"/>
      <c r="T543" s="155"/>
      <c r="U543" s="154"/>
      <c r="V543" s="154"/>
      <c r="W543" s="155"/>
      <c r="X543" s="155"/>
      <c r="Y543" s="155"/>
      <c r="Z543" s="154"/>
      <c r="AA543" s="154"/>
      <c r="AB543" s="155"/>
      <c r="AC543" s="155"/>
      <c r="AD543" s="155"/>
      <c r="AE543" s="154"/>
      <c r="AF543" s="154"/>
      <c r="AG543" s="155"/>
      <c r="AH543" s="155"/>
      <c r="AI543" s="155"/>
      <c r="AJ543" s="154"/>
      <c r="AK543" s="154"/>
      <c r="AL543" s="155"/>
      <c r="AM543" s="155"/>
      <c r="AN543" s="155"/>
      <c r="AO543" s="154"/>
      <c r="AP543" s="154"/>
      <c r="AQ543" s="155"/>
      <c r="AR543" s="155"/>
      <c r="AS543" s="155"/>
      <c r="AT543" s="154"/>
      <c r="AU543" s="154"/>
      <c r="AV543" s="155"/>
      <c r="AW543" s="155"/>
      <c r="AX543" s="155"/>
      <c r="AY543" s="154"/>
      <c r="AZ543" s="154"/>
      <c r="BA543" s="155"/>
      <c r="BB543" s="155"/>
      <c r="BC543" s="155"/>
      <c r="BD543" s="154"/>
      <c r="BE543" s="154"/>
      <c r="BF543" s="155"/>
      <c r="BG543" s="155"/>
      <c r="BH543" s="155"/>
      <c r="BI543" s="154"/>
      <c r="BJ543" s="154"/>
      <c r="BK543" s="155"/>
      <c r="BL543" s="155"/>
      <c r="BM543" s="155"/>
      <c r="BN543" s="154"/>
      <c r="BO543" s="154"/>
      <c r="BP543" s="155"/>
      <c r="BQ543" s="155"/>
      <c r="BR543" s="155"/>
      <c r="BS543" s="154"/>
      <c r="BT543" s="154"/>
      <c r="BU543" s="155"/>
      <c r="BV543" s="155"/>
      <c r="BW543" s="155"/>
      <c r="BX543" s="154"/>
      <c r="BY543" s="154"/>
      <c r="BZ543" s="155"/>
      <c r="CA543" s="155"/>
      <c r="CB543" s="155"/>
      <c r="CC543" s="154"/>
      <c r="CD543" s="154"/>
      <c r="CE543" s="155"/>
      <c r="CF543" s="155"/>
      <c r="CG543" s="155"/>
      <c r="CH543" s="154"/>
      <c r="CI543" s="154"/>
      <c r="CJ543" s="155"/>
      <c r="CK543" s="155"/>
      <c r="CL543" s="155"/>
      <c r="CM543" s="154"/>
      <c r="CN543" s="154"/>
      <c r="CO543" s="155"/>
      <c r="CP543" s="155"/>
      <c r="CQ543" s="155"/>
      <c r="CR543" s="154"/>
    </row>
    <row r="544" spans="1:96" ht="13.5" x14ac:dyDescent="0.3">
      <c r="A544" s="154"/>
      <c r="B544" s="154"/>
      <c r="C544" s="154"/>
      <c r="D544" s="154"/>
      <c r="E544" s="154"/>
      <c r="F544" s="154"/>
      <c r="G544" s="154"/>
      <c r="H544" s="154"/>
      <c r="I544" s="154"/>
      <c r="J544" s="154"/>
      <c r="K544" s="154"/>
      <c r="L544" s="154"/>
      <c r="M544" s="2">
        <v>7.8999999999999996E-10</v>
      </c>
      <c r="N544" s="2">
        <v>5.5977384132800001</v>
      </c>
      <c r="O544" s="2">
        <v>71960.386583223604</v>
      </c>
      <c r="P544" s="2">
        <f t="shared" si="44"/>
        <v>6.5870071621498831E-10</v>
      </c>
      <c r="Q544" s="154"/>
      <c r="R544" s="155"/>
      <c r="S544" s="155"/>
      <c r="T544" s="155"/>
      <c r="U544" s="154"/>
      <c r="V544" s="154"/>
      <c r="W544" s="155"/>
      <c r="X544" s="155"/>
      <c r="Y544" s="155"/>
      <c r="Z544" s="154"/>
      <c r="AA544" s="154"/>
      <c r="AB544" s="155"/>
      <c r="AC544" s="155"/>
      <c r="AD544" s="155"/>
      <c r="AE544" s="154"/>
      <c r="AF544" s="154"/>
      <c r="AG544" s="155"/>
      <c r="AH544" s="155"/>
      <c r="AI544" s="155"/>
      <c r="AJ544" s="154"/>
      <c r="AK544" s="154"/>
      <c r="AL544" s="155"/>
      <c r="AM544" s="155"/>
      <c r="AN544" s="155"/>
      <c r="AO544" s="154"/>
      <c r="AP544" s="154"/>
      <c r="AQ544" s="155"/>
      <c r="AR544" s="155"/>
      <c r="AS544" s="155"/>
      <c r="AT544" s="154"/>
      <c r="AU544" s="154"/>
      <c r="AV544" s="155"/>
      <c r="AW544" s="155"/>
      <c r="AX544" s="155"/>
      <c r="AY544" s="154"/>
      <c r="AZ544" s="154"/>
      <c r="BA544" s="155"/>
      <c r="BB544" s="155"/>
      <c r="BC544" s="155"/>
      <c r="BD544" s="154"/>
      <c r="BE544" s="154"/>
      <c r="BF544" s="155"/>
      <c r="BG544" s="155"/>
      <c r="BH544" s="155"/>
      <c r="BI544" s="154"/>
      <c r="BJ544" s="154"/>
      <c r="BK544" s="155"/>
      <c r="BL544" s="155"/>
      <c r="BM544" s="155"/>
      <c r="BN544" s="154"/>
      <c r="BO544" s="154"/>
      <c r="BP544" s="155"/>
      <c r="BQ544" s="155"/>
      <c r="BR544" s="155"/>
      <c r="BS544" s="154"/>
      <c r="BT544" s="154"/>
      <c r="BU544" s="155"/>
      <c r="BV544" s="155"/>
      <c r="BW544" s="155"/>
      <c r="BX544" s="154"/>
      <c r="BY544" s="154"/>
      <c r="BZ544" s="155"/>
      <c r="CA544" s="155"/>
      <c r="CB544" s="155"/>
      <c r="CC544" s="154"/>
      <c r="CD544" s="154"/>
      <c r="CE544" s="155"/>
      <c r="CF544" s="155"/>
      <c r="CG544" s="155"/>
      <c r="CH544" s="154"/>
      <c r="CI544" s="154"/>
      <c r="CJ544" s="155"/>
      <c r="CK544" s="155"/>
      <c r="CL544" s="155"/>
      <c r="CM544" s="154"/>
      <c r="CN544" s="154"/>
      <c r="CO544" s="155"/>
      <c r="CP544" s="155"/>
      <c r="CQ544" s="155"/>
      <c r="CR544" s="154"/>
    </row>
    <row r="545" spans="1:96" ht="13.5" x14ac:dyDescent="0.3">
      <c r="A545" s="154"/>
      <c r="B545" s="154"/>
      <c r="C545" s="154"/>
      <c r="D545" s="154"/>
      <c r="E545" s="154"/>
      <c r="F545" s="154"/>
      <c r="G545" s="154"/>
      <c r="H545" s="154"/>
      <c r="I545" s="154"/>
      <c r="J545" s="154"/>
      <c r="K545" s="154"/>
      <c r="L545" s="154"/>
      <c r="M545" s="2">
        <v>5.7E-10</v>
      </c>
      <c r="N545" s="2">
        <v>3.90629505268</v>
      </c>
      <c r="O545" s="2">
        <v>5999.2165311261997</v>
      </c>
      <c r="P545" s="2">
        <f t="shared" si="44"/>
        <v>3.9136896129543317E-10</v>
      </c>
      <c r="Q545" s="154"/>
      <c r="R545" s="155"/>
      <c r="S545" s="155"/>
      <c r="T545" s="155"/>
      <c r="U545" s="154"/>
      <c r="V545" s="154"/>
      <c r="W545" s="155"/>
      <c r="X545" s="155"/>
      <c r="Y545" s="155"/>
      <c r="Z545" s="154"/>
      <c r="AA545" s="154"/>
      <c r="AB545" s="155"/>
      <c r="AC545" s="155"/>
      <c r="AD545" s="155"/>
      <c r="AE545" s="154"/>
      <c r="AF545" s="154"/>
      <c r="AG545" s="155"/>
      <c r="AH545" s="155"/>
      <c r="AI545" s="155"/>
      <c r="AJ545" s="154"/>
      <c r="AK545" s="154"/>
      <c r="AL545" s="155"/>
      <c r="AM545" s="155"/>
      <c r="AN545" s="155"/>
      <c r="AO545" s="154"/>
      <c r="AP545" s="154"/>
      <c r="AQ545" s="155"/>
      <c r="AR545" s="155"/>
      <c r="AS545" s="155"/>
      <c r="AT545" s="154"/>
      <c r="AU545" s="154"/>
      <c r="AV545" s="155"/>
      <c r="AW545" s="155"/>
      <c r="AX545" s="155"/>
      <c r="AY545" s="154"/>
      <c r="AZ545" s="154"/>
      <c r="BA545" s="155"/>
      <c r="BB545" s="155"/>
      <c r="BC545" s="155"/>
      <c r="BD545" s="154"/>
      <c r="BE545" s="154"/>
      <c r="BF545" s="155"/>
      <c r="BG545" s="155"/>
      <c r="BH545" s="155"/>
      <c r="BI545" s="154"/>
      <c r="BJ545" s="154"/>
      <c r="BK545" s="155"/>
      <c r="BL545" s="155"/>
      <c r="BM545" s="155"/>
      <c r="BN545" s="154"/>
      <c r="BO545" s="154"/>
      <c r="BP545" s="155"/>
      <c r="BQ545" s="155"/>
      <c r="BR545" s="155"/>
      <c r="BS545" s="154"/>
      <c r="BT545" s="154"/>
      <c r="BU545" s="155"/>
      <c r="BV545" s="155"/>
      <c r="BW545" s="155"/>
      <c r="BX545" s="154"/>
      <c r="BY545" s="154"/>
      <c r="BZ545" s="155"/>
      <c r="CA545" s="155"/>
      <c r="CB545" s="155"/>
      <c r="CC545" s="154"/>
      <c r="CD545" s="154"/>
      <c r="CE545" s="155"/>
      <c r="CF545" s="155"/>
      <c r="CG545" s="155"/>
      <c r="CH545" s="154"/>
      <c r="CI545" s="154"/>
      <c r="CJ545" s="155"/>
      <c r="CK545" s="155"/>
      <c r="CL545" s="155"/>
      <c r="CM545" s="154"/>
      <c r="CN545" s="154"/>
      <c r="CO545" s="155"/>
      <c r="CP545" s="155"/>
      <c r="CQ545" s="155"/>
      <c r="CR545" s="154"/>
    </row>
    <row r="546" spans="1:96" ht="13.5" x14ac:dyDescent="0.3">
      <c r="A546" s="154"/>
      <c r="B546" s="154"/>
      <c r="C546" s="154"/>
      <c r="D546" s="154"/>
      <c r="E546" s="154"/>
      <c r="F546" s="154"/>
      <c r="G546" s="154"/>
      <c r="H546" s="154"/>
      <c r="I546" s="154"/>
      <c r="J546" s="154"/>
      <c r="K546" s="154"/>
      <c r="L546" s="154"/>
      <c r="M546" s="2">
        <v>6.0999999999999996E-10</v>
      </c>
      <c r="N546" s="2">
        <v>5.6950432320000001E-2</v>
      </c>
      <c r="O546" s="2">
        <v>7856.8962740901907</v>
      </c>
      <c r="P546" s="2">
        <f t="shared" si="44"/>
        <v>-2.5613906413256803E-10</v>
      </c>
      <c r="Q546" s="154"/>
      <c r="R546" s="155"/>
      <c r="S546" s="155"/>
      <c r="T546" s="155"/>
      <c r="U546" s="154"/>
      <c r="V546" s="154"/>
      <c r="W546" s="155"/>
      <c r="X546" s="155"/>
      <c r="Y546" s="155"/>
      <c r="Z546" s="154"/>
      <c r="AA546" s="154"/>
      <c r="AB546" s="155"/>
      <c r="AC546" s="155"/>
      <c r="AD546" s="155"/>
      <c r="AE546" s="154"/>
      <c r="AF546" s="154"/>
      <c r="AG546" s="155"/>
      <c r="AH546" s="155"/>
      <c r="AI546" s="155"/>
      <c r="AJ546" s="154"/>
      <c r="AK546" s="154"/>
      <c r="AL546" s="155"/>
      <c r="AM546" s="155"/>
      <c r="AN546" s="155"/>
      <c r="AO546" s="154"/>
      <c r="AP546" s="154"/>
      <c r="AQ546" s="155"/>
      <c r="AR546" s="155"/>
      <c r="AS546" s="155"/>
      <c r="AT546" s="154"/>
      <c r="AU546" s="154"/>
      <c r="AV546" s="155"/>
      <c r="AW546" s="155"/>
      <c r="AX546" s="155"/>
      <c r="AY546" s="154"/>
      <c r="AZ546" s="154"/>
      <c r="BA546" s="155"/>
      <c r="BB546" s="155"/>
      <c r="BC546" s="155"/>
      <c r="BD546" s="154"/>
      <c r="BE546" s="154"/>
      <c r="BF546" s="155"/>
      <c r="BG546" s="155"/>
      <c r="BH546" s="155"/>
      <c r="BI546" s="154"/>
      <c r="BJ546" s="154"/>
      <c r="BK546" s="155"/>
      <c r="BL546" s="155"/>
      <c r="BM546" s="155"/>
      <c r="BN546" s="154"/>
      <c r="BO546" s="154"/>
      <c r="BP546" s="155"/>
      <c r="BQ546" s="155"/>
      <c r="BR546" s="155"/>
      <c r="BS546" s="154"/>
      <c r="BT546" s="154"/>
      <c r="BU546" s="155"/>
      <c r="BV546" s="155"/>
      <c r="BW546" s="155"/>
      <c r="BX546" s="154"/>
      <c r="BY546" s="154"/>
      <c r="BZ546" s="155"/>
      <c r="CA546" s="155"/>
      <c r="CB546" s="155"/>
      <c r="CC546" s="154"/>
      <c r="CD546" s="154"/>
      <c r="CE546" s="155"/>
      <c r="CF546" s="155"/>
      <c r="CG546" s="155"/>
      <c r="CH546" s="154"/>
      <c r="CI546" s="154"/>
      <c r="CJ546" s="155"/>
      <c r="CK546" s="155"/>
      <c r="CL546" s="155"/>
      <c r="CM546" s="154"/>
      <c r="CN546" s="154"/>
      <c r="CO546" s="155"/>
      <c r="CP546" s="155"/>
      <c r="CQ546" s="155"/>
      <c r="CR546" s="154"/>
    </row>
    <row r="547" spans="1:96" ht="13.5" x14ac:dyDescent="0.3">
      <c r="A547" s="154"/>
      <c r="B547" s="154"/>
      <c r="C547" s="154"/>
      <c r="D547" s="154"/>
      <c r="E547" s="154"/>
      <c r="F547" s="154"/>
      <c r="G547" s="154"/>
      <c r="H547" s="154"/>
      <c r="I547" s="154"/>
      <c r="J547" s="154"/>
      <c r="K547" s="154"/>
      <c r="L547" s="154"/>
      <c r="M547" s="2">
        <v>6.0999999999999996E-10</v>
      </c>
      <c r="N547" s="2">
        <v>5.6329795843300001</v>
      </c>
      <c r="O547" s="2">
        <v>7863.9425107881998</v>
      </c>
      <c r="P547" s="2">
        <f t="shared" si="44"/>
        <v>9.6808710715633606E-11</v>
      </c>
      <c r="Q547" s="154"/>
      <c r="R547" s="155"/>
      <c r="S547" s="155"/>
      <c r="T547" s="155"/>
      <c r="U547" s="154"/>
      <c r="V547" s="154"/>
      <c r="W547" s="155"/>
      <c r="X547" s="155"/>
      <c r="Y547" s="155"/>
      <c r="Z547" s="154"/>
      <c r="AA547" s="154"/>
      <c r="AB547" s="155"/>
      <c r="AC547" s="155"/>
      <c r="AD547" s="155"/>
      <c r="AE547" s="154"/>
      <c r="AF547" s="154"/>
      <c r="AG547" s="155"/>
      <c r="AH547" s="155"/>
      <c r="AI547" s="155"/>
      <c r="AJ547" s="154"/>
      <c r="AK547" s="154"/>
      <c r="AL547" s="155"/>
      <c r="AM547" s="155"/>
      <c r="AN547" s="155"/>
      <c r="AO547" s="154"/>
      <c r="AP547" s="154"/>
      <c r="AQ547" s="155"/>
      <c r="AR547" s="155"/>
      <c r="AS547" s="155"/>
      <c r="AT547" s="154"/>
      <c r="AU547" s="154"/>
      <c r="AV547" s="155"/>
      <c r="AW547" s="155"/>
      <c r="AX547" s="155"/>
      <c r="AY547" s="154"/>
      <c r="AZ547" s="154"/>
      <c r="BA547" s="155"/>
      <c r="BB547" s="155"/>
      <c r="BC547" s="155"/>
      <c r="BD547" s="154"/>
      <c r="BE547" s="154"/>
      <c r="BF547" s="155"/>
      <c r="BG547" s="155"/>
      <c r="BH547" s="155"/>
      <c r="BI547" s="154"/>
      <c r="BJ547" s="154"/>
      <c r="BK547" s="155"/>
      <c r="BL547" s="155"/>
      <c r="BM547" s="155"/>
      <c r="BN547" s="154"/>
      <c r="BO547" s="154"/>
      <c r="BP547" s="155"/>
      <c r="BQ547" s="155"/>
      <c r="BR547" s="155"/>
      <c r="BS547" s="154"/>
      <c r="BT547" s="154"/>
      <c r="BU547" s="155"/>
      <c r="BV547" s="155"/>
      <c r="BW547" s="155"/>
      <c r="BX547" s="154"/>
      <c r="BY547" s="154"/>
      <c r="BZ547" s="155"/>
      <c r="CA547" s="155"/>
      <c r="CB547" s="155"/>
      <c r="CC547" s="154"/>
      <c r="CD547" s="154"/>
      <c r="CE547" s="155"/>
      <c r="CF547" s="155"/>
      <c r="CG547" s="155"/>
      <c r="CH547" s="154"/>
      <c r="CI547" s="154"/>
      <c r="CJ547" s="155"/>
      <c r="CK547" s="155"/>
      <c r="CL547" s="155"/>
      <c r="CM547" s="154"/>
      <c r="CN547" s="154"/>
      <c r="CO547" s="155"/>
      <c r="CP547" s="155"/>
      <c r="CQ547" s="155"/>
      <c r="CR547" s="154"/>
    </row>
    <row r="548" spans="1:96" ht="13.5" x14ac:dyDescent="0.3">
      <c r="A548" s="154"/>
      <c r="B548" s="154"/>
      <c r="C548" s="154"/>
      <c r="D548" s="154"/>
      <c r="E548" s="154"/>
      <c r="F548" s="154"/>
      <c r="G548" s="154"/>
      <c r="H548" s="154"/>
      <c r="I548" s="154"/>
      <c r="J548" s="154"/>
      <c r="K548" s="154"/>
      <c r="L548" s="154"/>
      <c r="M548" s="2">
        <v>6.5000000000000003E-10</v>
      </c>
      <c r="N548" s="2">
        <v>3.7217839401599999</v>
      </c>
      <c r="O548" s="2">
        <v>12573.265246983599</v>
      </c>
      <c r="P548" s="2">
        <f t="shared" si="44"/>
        <v>5.3999297120987501E-10</v>
      </c>
      <c r="Q548" s="154"/>
      <c r="R548" s="155"/>
      <c r="S548" s="155"/>
      <c r="T548" s="155"/>
      <c r="U548" s="154"/>
      <c r="V548" s="154"/>
      <c r="W548" s="155"/>
      <c r="X548" s="155"/>
      <c r="Y548" s="155"/>
      <c r="Z548" s="154"/>
      <c r="AA548" s="154"/>
      <c r="AB548" s="155"/>
      <c r="AC548" s="155"/>
      <c r="AD548" s="155"/>
      <c r="AE548" s="154"/>
      <c r="AF548" s="154"/>
      <c r="AG548" s="155"/>
      <c r="AH548" s="155"/>
      <c r="AI548" s="155"/>
      <c r="AJ548" s="154"/>
      <c r="AK548" s="154"/>
      <c r="AL548" s="155"/>
      <c r="AM548" s="155"/>
      <c r="AN548" s="155"/>
      <c r="AO548" s="154"/>
      <c r="AP548" s="154"/>
      <c r="AQ548" s="155"/>
      <c r="AR548" s="155"/>
      <c r="AS548" s="155"/>
      <c r="AT548" s="154"/>
      <c r="AU548" s="154"/>
      <c r="AV548" s="155"/>
      <c r="AW548" s="155"/>
      <c r="AX548" s="155"/>
      <c r="AY548" s="154"/>
      <c r="AZ548" s="154"/>
      <c r="BA548" s="155"/>
      <c r="BB548" s="155"/>
      <c r="BC548" s="155"/>
      <c r="BD548" s="154"/>
      <c r="BE548" s="154"/>
      <c r="BF548" s="155"/>
      <c r="BG548" s="155"/>
      <c r="BH548" s="155"/>
      <c r="BI548" s="154"/>
      <c r="BJ548" s="154"/>
      <c r="BK548" s="155"/>
      <c r="BL548" s="155"/>
      <c r="BM548" s="155"/>
      <c r="BN548" s="154"/>
      <c r="BO548" s="154"/>
      <c r="BP548" s="155"/>
      <c r="BQ548" s="155"/>
      <c r="BR548" s="155"/>
      <c r="BS548" s="154"/>
      <c r="BT548" s="154"/>
      <c r="BU548" s="155"/>
      <c r="BV548" s="155"/>
      <c r="BW548" s="155"/>
      <c r="BX548" s="154"/>
      <c r="BY548" s="154"/>
      <c r="BZ548" s="155"/>
      <c r="CA548" s="155"/>
      <c r="CB548" s="155"/>
      <c r="CC548" s="154"/>
      <c r="CD548" s="154"/>
      <c r="CE548" s="155"/>
      <c r="CF548" s="155"/>
      <c r="CG548" s="155"/>
      <c r="CH548" s="154"/>
      <c r="CI548" s="154"/>
      <c r="CJ548" s="155"/>
      <c r="CK548" s="155"/>
      <c r="CL548" s="155"/>
      <c r="CM548" s="154"/>
      <c r="CN548" s="154"/>
      <c r="CO548" s="155"/>
      <c r="CP548" s="155"/>
      <c r="CQ548" s="155"/>
      <c r="CR548" s="154"/>
    </row>
    <row r="549" spans="1:96" ht="13.5" x14ac:dyDescent="0.3">
      <c r="A549" s="154"/>
      <c r="B549" s="154"/>
      <c r="C549" s="154"/>
      <c r="D549" s="154"/>
      <c r="E549" s="154"/>
      <c r="F549" s="154"/>
      <c r="G549" s="154"/>
      <c r="H549" s="154"/>
      <c r="I549" s="154"/>
      <c r="J549" s="154"/>
      <c r="K549" s="154"/>
      <c r="L549" s="154"/>
      <c r="M549" s="2">
        <v>5.7E-10</v>
      </c>
      <c r="N549" s="2">
        <v>4.1821721954099997</v>
      </c>
      <c r="O549" s="2">
        <v>26087.903141574199</v>
      </c>
      <c r="P549" s="2">
        <f t="shared" si="44"/>
        <v>4.5632002167342295E-10</v>
      </c>
      <c r="Q549" s="154"/>
      <c r="R549" s="155"/>
      <c r="S549" s="155"/>
      <c r="T549" s="155"/>
      <c r="U549" s="154"/>
      <c r="V549" s="154"/>
      <c r="W549" s="155"/>
      <c r="X549" s="155"/>
      <c r="Y549" s="155"/>
      <c r="Z549" s="154"/>
      <c r="AA549" s="154"/>
      <c r="AB549" s="155"/>
      <c r="AC549" s="155"/>
      <c r="AD549" s="155"/>
      <c r="AE549" s="154"/>
      <c r="AF549" s="154"/>
      <c r="AG549" s="155"/>
      <c r="AH549" s="155"/>
      <c r="AI549" s="155"/>
      <c r="AJ549" s="154"/>
      <c r="AK549" s="154"/>
      <c r="AL549" s="155"/>
      <c r="AM549" s="155"/>
      <c r="AN549" s="155"/>
      <c r="AO549" s="154"/>
      <c r="AP549" s="154"/>
      <c r="AQ549" s="155"/>
      <c r="AR549" s="155"/>
      <c r="AS549" s="155"/>
      <c r="AT549" s="154"/>
      <c r="AU549" s="154"/>
      <c r="AV549" s="155"/>
      <c r="AW549" s="155"/>
      <c r="AX549" s="155"/>
      <c r="AY549" s="154"/>
      <c r="AZ549" s="154"/>
      <c r="BA549" s="155"/>
      <c r="BB549" s="155"/>
      <c r="BC549" s="155"/>
      <c r="BD549" s="154"/>
      <c r="BE549" s="154"/>
      <c r="BF549" s="155"/>
      <c r="BG549" s="155"/>
      <c r="BH549" s="155"/>
      <c r="BI549" s="154"/>
      <c r="BJ549" s="154"/>
      <c r="BK549" s="155"/>
      <c r="BL549" s="155"/>
      <c r="BM549" s="155"/>
      <c r="BN549" s="154"/>
      <c r="BO549" s="154"/>
      <c r="BP549" s="155"/>
      <c r="BQ549" s="155"/>
      <c r="BR549" s="155"/>
      <c r="BS549" s="154"/>
      <c r="BT549" s="154"/>
      <c r="BU549" s="155"/>
      <c r="BV549" s="155"/>
      <c r="BW549" s="155"/>
      <c r="BX549" s="154"/>
      <c r="BY549" s="154"/>
      <c r="BZ549" s="155"/>
      <c r="CA549" s="155"/>
      <c r="CB549" s="155"/>
      <c r="CC549" s="154"/>
      <c r="CD549" s="154"/>
      <c r="CE549" s="155"/>
      <c r="CF549" s="155"/>
      <c r="CG549" s="155"/>
      <c r="CH549" s="154"/>
      <c r="CI549" s="154"/>
      <c r="CJ549" s="155"/>
      <c r="CK549" s="155"/>
      <c r="CL549" s="155"/>
      <c r="CM549" s="154"/>
      <c r="CN549" s="154"/>
      <c r="CO549" s="155"/>
      <c r="CP549" s="155"/>
      <c r="CQ549" s="155"/>
      <c r="CR549" s="154"/>
    </row>
    <row r="550" spans="1:96" ht="13.5" x14ac:dyDescent="0.3">
      <c r="A550" s="154"/>
      <c r="B550" s="154"/>
      <c r="C550" s="154"/>
      <c r="D550" s="154"/>
      <c r="E550" s="154"/>
      <c r="F550" s="154"/>
      <c r="G550" s="154"/>
      <c r="H550" s="154"/>
      <c r="I550" s="154"/>
      <c r="J550" s="154"/>
      <c r="K550" s="154"/>
      <c r="L550" s="154"/>
      <c r="M550" s="2">
        <v>6.6E-10</v>
      </c>
      <c r="N550" s="2">
        <v>3.9226233348699999</v>
      </c>
      <c r="O550" s="2">
        <v>69853.352075681207</v>
      </c>
      <c r="P550" s="2">
        <f t="shared" si="44"/>
        <v>2.2871472404646896E-10</v>
      </c>
      <c r="Q550" s="154"/>
      <c r="R550" s="155"/>
      <c r="S550" s="155"/>
      <c r="T550" s="155"/>
      <c r="U550" s="154"/>
      <c r="V550" s="154"/>
      <c r="W550" s="155"/>
      <c r="X550" s="155"/>
      <c r="Y550" s="155"/>
      <c r="Z550" s="154"/>
      <c r="AA550" s="154"/>
      <c r="AB550" s="155"/>
      <c r="AC550" s="155"/>
      <c r="AD550" s="155"/>
      <c r="AE550" s="154"/>
      <c r="AF550" s="154"/>
      <c r="AG550" s="155"/>
      <c r="AH550" s="155"/>
      <c r="AI550" s="155"/>
      <c r="AJ550" s="154"/>
      <c r="AK550" s="154"/>
      <c r="AL550" s="155"/>
      <c r="AM550" s="155"/>
      <c r="AN550" s="155"/>
      <c r="AO550" s="154"/>
      <c r="AP550" s="154"/>
      <c r="AQ550" s="155"/>
      <c r="AR550" s="155"/>
      <c r="AS550" s="155"/>
      <c r="AT550" s="154"/>
      <c r="AU550" s="154"/>
      <c r="AV550" s="155"/>
      <c r="AW550" s="155"/>
      <c r="AX550" s="155"/>
      <c r="AY550" s="154"/>
      <c r="AZ550" s="154"/>
      <c r="BA550" s="155"/>
      <c r="BB550" s="155"/>
      <c r="BC550" s="155"/>
      <c r="BD550" s="154"/>
      <c r="BE550" s="154"/>
      <c r="BF550" s="155"/>
      <c r="BG550" s="155"/>
      <c r="BH550" s="155"/>
      <c r="BI550" s="154"/>
      <c r="BJ550" s="154"/>
      <c r="BK550" s="155"/>
      <c r="BL550" s="155"/>
      <c r="BM550" s="155"/>
      <c r="BN550" s="154"/>
      <c r="BO550" s="154"/>
      <c r="BP550" s="155"/>
      <c r="BQ550" s="155"/>
      <c r="BR550" s="155"/>
      <c r="BS550" s="154"/>
      <c r="BT550" s="154"/>
      <c r="BU550" s="155"/>
      <c r="BV550" s="155"/>
      <c r="BW550" s="155"/>
      <c r="BX550" s="154"/>
      <c r="BY550" s="154"/>
      <c r="BZ550" s="155"/>
      <c r="CA550" s="155"/>
      <c r="CB550" s="155"/>
      <c r="CC550" s="154"/>
      <c r="CD550" s="154"/>
      <c r="CE550" s="155"/>
      <c r="CF550" s="155"/>
      <c r="CG550" s="155"/>
      <c r="CH550" s="154"/>
      <c r="CI550" s="154"/>
      <c r="CJ550" s="155"/>
      <c r="CK550" s="155"/>
      <c r="CL550" s="155"/>
      <c r="CM550" s="154"/>
      <c r="CN550" s="154"/>
      <c r="CO550" s="155"/>
      <c r="CP550" s="155"/>
      <c r="CQ550" s="155"/>
      <c r="CR550" s="154"/>
    </row>
    <row r="551" spans="1:96" ht="13.5" x14ac:dyDescent="0.3">
      <c r="A551" s="154"/>
      <c r="B551" s="154"/>
      <c r="C551" s="154"/>
      <c r="D551" s="154"/>
      <c r="E551" s="154"/>
      <c r="F551" s="154"/>
      <c r="G551" s="154"/>
      <c r="H551" s="154"/>
      <c r="I551" s="154"/>
      <c r="J551" s="154"/>
      <c r="K551" s="154"/>
      <c r="L551" s="154"/>
      <c r="M551" s="2">
        <v>5.3000000000000003E-10</v>
      </c>
      <c r="N551" s="2">
        <v>5.5111936204500003</v>
      </c>
      <c r="O551" s="2">
        <v>77710.248349771398</v>
      </c>
      <c r="P551" s="2">
        <f t="shared" si="44"/>
        <v>2.13434032022483E-11</v>
      </c>
      <c r="Q551" s="154"/>
      <c r="R551" s="155"/>
      <c r="S551" s="155"/>
      <c r="T551" s="155"/>
      <c r="U551" s="154"/>
      <c r="V551" s="154"/>
      <c r="W551" s="155"/>
      <c r="X551" s="155"/>
      <c r="Y551" s="155"/>
      <c r="Z551" s="154"/>
      <c r="AA551" s="154"/>
      <c r="AB551" s="155"/>
      <c r="AC551" s="155"/>
      <c r="AD551" s="155"/>
      <c r="AE551" s="154"/>
      <c r="AF551" s="154"/>
      <c r="AG551" s="155"/>
      <c r="AH551" s="155"/>
      <c r="AI551" s="155"/>
      <c r="AJ551" s="154"/>
      <c r="AK551" s="154"/>
      <c r="AL551" s="155"/>
      <c r="AM551" s="155"/>
      <c r="AN551" s="155"/>
      <c r="AO551" s="154"/>
      <c r="AP551" s="154"/>
      <c r="AQ551" s="155"/>
      <c r="AR551" s="155"/>
      <c r="AS551" s="155"/>
      <c r="AT551" s="154"/>
      <c r="AU551" s="154"/>
      <c r="AV551" s="155"/>
      <c r="AW551" s="155"/>
      <c r="AX551" s="155"/>
      <c r="AY551" s="154"/>
      <c r="AZ551" s="154"/>
      <c r="BA551" s="155"/>
      <c r="BB551" s="155"/>
      <c r="BC551" s="155"/>
      <c r="BD551" s="154"/>
      <c r="BE551" s="154"/>
      <c r="BF551" s="155"/>
      <c r="BG551" s="155"/>
      <c r="BH551" s="155"/>
      <c r="BI551" s="154"/>
      <c r="BJ551" s="154"/>
      <c r="BK551" s="155"/>
      <c r="BL551" s="155"/>
      <c r="BM551" s="155"/>
      <c r="BN551" s="154"/>
      <c r="BO551" s="154"/>
      <c r="BP551" s="155"/>
      <c r="BQ551" s="155"/>
      <c r="BR551" s="155"/>
      <c r="BS551" s="154"/>
      <c r="BT551" s="154"/>
      <c r="BU551" s="155"/>
      <c r="BV551" s="155"/>
      <c r="BW551" s="155"/>
      <c r="BX551" s="154"/>
      <c r="BY551" s="154"/>
      <c r="BZ551" s="155"/>
      <c r="CA551" s="155"/>
      <c r="CB551" s="155"/>
      <c r="CC551" s="154"/>
      <c r="CD551" s="154"/>
      <c r="CE551" s="155"/>
      <c r="CF551" s="155"/>
      <c r="CG551" s="155"/>
      <c r="CH551" s="154"/>
      <c r="CI551" s="154"/>
      <c r="CJ551" s="155"/>
      <c r="CK551" s="155"/>
      <c r="CL551" s="155"/>
      <c r="CM551" s="154"/>
      <c r="CN551" s="154"/>
      <c r="CO551" s="155"/>
      <c r="CP551" s="155"/>
      <c r="CQ551" s="155"/>
      <c r="CR551" s="154"/>
    </row>
    <row r="552" spans="1:96" ht="13.5" x14ac:dyDescent="0.3">
      <c r="A552" s="154"/>
      <c r="B552" s="154"/>
      <c r="C552" s="154"/>
      <c r="D552" s="154"/>
      <c r="E552" s="154"/>
      <c r="F552" s="154"/>
      <c r="G552" s="154"/>
      <c r="H552" s="154"/>
      <c r="I552" s="154"/>
      <c r="J552" s="154"/>
      <c r="K552" s="154"/>
      <c r="L552" s="154"/>
      <c r="M552" s="2">
        <v>5.3000000000000003E-10</v>
      </c>
      <c r="N552" s="2">
        <v>4.8857398696100001</v>
      </c>
      <c r="O552" s="2">
        <v>77717.294586469405</v>
      </c>
      <c r="P552" s="2">
        <f t="shared" si="44"/>
        <v>-2.4037369250158273E-10</v>
      </c>
      <c r="Q552" s="154"/>
      <c r="R552" s="155"/>
      <c r="S552" s="155"/>
      <c r="T552" s="155"/>
      <c r="U552" s="154"/>
      <c r="V552" s="154"/>
      <c r="W552" s="155"/>
      <c r="X552" s="155"/>
      <c r="Y552" s="155"/>
      <c r="Z552" s="154"/>
      <c r="AA552" s="154"/>
      <c r="AB552" s="155"/>
      <c r="AC552" s="155"/>
      <c r="AD552" s="155"/>
      <c r="AE552" s="154"/>
      <c r="AF552" s="154"/>
      <c r="AG552" s="155"/>
      <c r="AH552" s="155"/>
      <c r="AI552" s="155"/>
      <c r="AJ552" s="154"/>
      <c r="AK552" s="154"/>
      <c r="AL552" s="155"/>
      <c r="AM552" s="155"/>
      <c r="AN552" s="155"/>
      <c r="AO552" s="154"/>
      <c r="AP552" s="154"/>
      <c r="AQ552" s="155"/>
      <c r="AR552" s="155"/>
      <c r="AS552" s="155"/>
      <c r="AT552" s="154"/>
      <c r="AU552" s="154"/>
      <c r="AV552" s="155"/>
      <c r="AW552" s="155"/>
      <c r="AX552" s="155"/>
      <c r="AY552" s="154"/>
      <c r="AZ552" s="154"/>
      <c r="BA552" s="155"/>
      <c r="BB552" s="155"/>
      <c r="BC552" s="155"/>
      <c r="BD552" s="154"/>
      <c r="BE552" s="154"/>
      <c r="BF552" s="155"/>
      <c r="BG552" s="155"/>
      <c r="BH552" s="155"/>
      <c r="BI552" s="154"/>
      <c r="BJ552" s="154"/>
      <c r="BK552" s="155"/>
      <c r="BL552" s="155"/>
      <c r="BM552" s="155"/>
      <c r="BN552" s="154"/>
      <c r="BO552" s="154"/>
      <c r="BP552" s="155"/>
      <c r="BQ552" s="155"/>
      <c r="BR552" s="155"/>
      <c r="BS552" s="154"/>
      <c r="BT552" s="154"/>
      <c r="BU552" s="155"/>
      <c r="BV552" s="155"/>
      <c r="BW552" s="155"/>
      <c r="BX552" s="154"/>
      <c r="BY552" s="154"/>
      <c r="BZ552" s="155"/>
      <c r="CA552" s="155"/>
      <c r="CB552" s="155"/>
      <c r="CC552" s="154"/>
      <c r="CD552" s="154"/>
      <c r="CE552" s="155"/>
      <c r="CF552" s="155"/>
      <c r="CG552" s="155"/>
      <c r="CH552" s="154"/>
      <c r="CI552" s="154"/>
      <c r="CJ552" s="155"/>
      <c r="CK552" s="155"/>
      <c r="CL552" s="155"/>
      <c r="CM552" s="154"/>
      <c r="CN552" s="154"/>
      <c r="CO552" s="155"/>
      <c r="CP552" s="155"/>
      <c r="CQ552" s="155"/>
      <c r="CR552" s="154"/>
    </row>
    <row r="553" spans="1:96" ht="13.5" x14ac:dyDescent="0.3">
      <c r="A553" s="154"/>
      <c r="B553" s="154"/>
      <c r="C553" s="154"/>
      <c r="D553" s="154"/>
      <c r="E553" s="154"/>
      <c r="F553" s="154"/>
      <c r="G553" s="154"/>
      <c r="H553" s="154"/>
      <c r="I553" s="154"/>
      <c r="J553" s="154"/>
      <c r="K553" s="154"/>
      <c r="L553" s="154"/>
      <c r="M553" s="2">
        <v>6.2000000000000003E-10</v>
      </c>
      <c r="N553" s="2">
        <v>2.8887634222499998</v>
      </c>
      <c r="O553" s="2">
        <v>9411.4646150871959</v>
      </c>
      <c r="P553" s="2">
        <f t="shared" si="44"/>
        <v>1.4734594449409478E-10</v>
      </c>
      <c r="Q553" s="154"/>
      <c r="R553" s="155"/>
      <c r="S553" s="155"/>
      <c r="T553" s="155"/>
      <c r="U553" s="154"/>
      <c r="V553" s="154"/>
      <c r="W553" s="155"/>
      <c r="X553" s="155"/>
      <c r="Y553" s="155"/>
      <c r="Z553" s="154"/>
      <c r="AA553" s="154"/>
      <c r="AB553" s="155"/>
      <c r="AC553" s="155"/>
      <c r="AD553" s="155"/>
      <c r="AE553" s="154"/>
      <c r="AF553" s="154"/>
      <c r="AG553" s="155"/>
      <c r="AH553" s="155"/>
      <c r="AI553" s="155"/>
      <c r="AJ553" s="154"/>
      <c r="AK553" s="154"/>
      <c r="AL553" s="155"/>
      <c r="AM553" s="155"/>
      <c r="AN553" s="155"/>
      <c r="AO553" s="154"/>
      <c r="AP553" s="154"/>
      <c r="AQ553" s="155"/>
      <c r="AR553" s="155"/>
      <c r="AS553" s="155"/>
      <c r="AT553" s="154"/>
      <c r="AU553" s="154"/>
      <c r="AV553" s="155"/>
      <c r="AW553" s="155"/>
      <c r="AX553" s="155"/>
      <c r="AY553" s="154"/>
      <c r="AZ553" s="154"/>
      <c r="BA553" s="155"/>
      <c r="BB553" s="155"/>
      <c r="BC553" s="155"/>
      <c r="BD553" s="154"/>
      <c r="BE553" s="154"/>
      <c r="BF553" s="155"/>
      <c r="BG553" s="155"/>
      <c r="BH553" s="155"/>
      <c r="BI553" s="154"/>
      <c r="BJ553" s="154"/>
      <c r="BK553" s="155"/>
      <c r="BL553" s="155"/>
      <c r="BM553" s="155"/>
      <c r="BN553" s="154"/>
      <c r="BO553" s="154"/>
      <c r="BP553" s="155"/>
      <c r="BQ553" s="155"/>
      <c r="BR553" s="155"/>
      <c r="BS553" s="154"/>
      <c r="BT553" s="154"/>
      <c r="BU553" s="155"/>
      <c r="BV553" s="155"/>
      <c r="BW553" s="155"/>
      <c r="BX553" s="154"/>
      <c r="BY553" s="154"/>
      <c r="BZ553" s="155"/>
      <c r="CA553" s="155"/>
      <c r="CB553" s="155"/>
      <c r="CC553" s="154"/>
      <c r="CD553" s="154"/>
      <c r="CE553" s="155"/>
      <c r="CF553" s="155"/>
      <c r="CG553" s="155"/>
      <c r="CH553" s="154"/>
      <c r="CI553" s="154"/>
      <c r="CJ553" s="155"/>
      <c r="CK553" s="155"/>
      <c r="CL553" s="155"/>
      <c r="CM553" s="154"/>
      <c r="CN553" s="154"/>
      <c r="CO553" s="155"/>
      <c r="CP553" s="155"/>
      <c r="CQ553" s="155"/>
      <c r="CR553" s="154"/>
    </row>
    <row r="554" spans="1:96" ht="13.5" x14ac:dyDescent="0.3">
      <c r="A554" s="154"/>
      <c r="B554" s="154"/>
      <c r="C554" s="154"/>
      <c r="D554" s="154"/>
      <c r="E554" s="154"/>
      <c r="F554" s="154"/>
      <c r="G554" s="154"/>
      <c r="H554" s="154"/>
      <c r="I554" s="154"/>
      <c r="J554" s="154"/>
      <c r="K554" s="154"/>
      <c r="L554" s="154"/>
      <c r="M554" s="2">
        <v>5.1E-10</v>
      </c>
      <c r="N554" s="2">
        <v>1.1265718387400001</v>
      </c>
      <c r="O554" s="2">
        <v>82576.981220995207</v>
      </c>
      <c r="P554" s="2">
        <f t="shared" si="44"/>
        <v>-3.2761307643576077E-10</v>
      </c>
      <c r="Q554" s="154"/>
      <c r="R554" s="155"/>
      <c r="S554" s="155"/>
      <c r="T554" s="155"/>
      <c r="U554" s="154"/>
      <c r="V554" s="154"/>
      <c r="W554" s="155"/>
      <c r="X554" s="155"/>
      <c r="Y554" s="155"/>
      <c r="Z554" s="154"/>
      <c r="AA554" s="154"/>
      <c r="AB554" s="155"/>
      <c r="AC554" s="155"/>
      <c r="AD554" s="155"/>
      <c r="AE554" s="154"/>
      <c r="AF554" s="154"/>
      <c r="AG554" s="155"/>
      <c r="AH554" s="155"/>
      <c r="AI554" s="155"/>
      <c r="AJ554" s="154"/>
      <c r="AK554" s="154"/>
      <c r="AL554" s="155"/>
      <c r="AM554" s="155"/>
      <c r="AN554" s="155"/>
      <c r="AO554" s="154"/>
      <c r="AP554" s="154"/>
      <c r="AQ554" s="155"/>
      <c r="AR554" s="155"/>
      <c r="AS554" s="155"/>
      <c r="AT554" s="154"/>
      <c r="AU554" s="154"/>
      <c r="AV554" s="155"/>
      <c r="AW554" s="155"/>
      <c r="AX554" s="155"/>
      <c r="AY554" s="154"/>
      <c r="AZ554" s="154"/>
      <c r="BA554" s="155"/>
      <c r="BB554" s="155"/>
      <c r="BC554" s="155"/>
      <c r="BD554" s="154"/>
      <c r="BE554" s="154"/>
      <c r="BF554" s="155"/>
      <c r="BG554" s="155"/>
      <c r="BH554" s="155"/>
      <c r="BI554" s="154"/>
      <c r="BJ554" s="154"/>
      <c r="BK554" s="155"/>
      <c r="BL554" s="155"/>
      <c r="BM554" s="155"/>
      <c r="BN554" s="154"/>
      <c r="BO554" s="154"/>
      <c r="BP554" s="155"/>
      <c r="BQ554" s="155"/>
      <c r="BR554" s="155"/>
      <c r="BS554" s="154"/>
      <c r="BT554" s="154"/>
      <c r="BU554" s="155"/>
      <c r="BV554" s="155"/>
      <c r="BW554" s="155"/>
      <c r="BX554" s="154"/>
      <c r="BY554" s="154"/>
      <c r="BZ554" s="155"/>
      <c r="CA554" s="155"/>
      <c r="CB554" s="155"/>
      <c r="CC554" s="154"/>
      <c r="CD554" s="154"/>
      <c r="CE554" s="155"/>
      <c r="CF554" s="155"/>
      <c r="CG554" s="155"/>
      <c r="CH554" s="154"/>
      <c r="CI554" s="154"/>
      <c r="CJ554" s="155"/>
      <c r="CK554" s="155"/>
      <c r="CL554" s="155"/>
      <c r="CM554" s="154"/>
      <c r="CN554" s="154"/>
      <c r="CO554" s="155"/>
      <c r="CP554" s="155"/>
      <c r="CQ554" s="155"/>
      <c r="CR554" s="154"/>
    </row>
    <row r="555" spans="1:96" ht="13.5" x14ac:dyDescent="0.3">
      <c r="A555" s="154"/>
      <c r="B555" s="154"/>
      <c r="C555" s="154"/>
      <c r="D555" s="154"/>
      <c r="E555" s="154"/>
      <c r="F555" s="154"/>
      <c r="G555" s="154"/>
      <c r="H555" s="154"/>
      <c r="I555" s="154"/>
      <c r="J555" s="154"/>
      <c r="K555" s="154"/>
      <c r="L555" s="154"/>
      <c r="M555" s="2">
        <v>4.5E-10</v>
      </c>
      <c r="N555" s="2">
        <v>2.9567107671900001</v>
      </c>
      <c r="O555" s="2">
        <v>24602.612434870902</v>
      </c>
      <c r="P555" s="2">
        <f t="shared" si="44"/>
        <v>4.0979872648523337E-10</v>
      </c>
      <c r="Q555" s="154"/>
      <c r="R555" s="155"/>
      <c r="S555" s="155"/>
      <c r="T555" s="155"/>
      <c r="U555" s="154"/>
      <c r="V555" s="154"/>
      <c r="W555" s="155"/>
      <c r="X555" s="155"/>
      <c r="Y555" s="155"/>
      <c r="Z555" s="154"/>
      <c r="AA555" s="154"/>
      <c r="AB555" s="155"/>
      <c r="AC555" s="155"/>
      <c r="AD555" s="155"/>
      <c r="AE555" s="154"/>
      <c r="AF555" s="154"/>
      <c r="AG555" s="155"/>
      <c r="AH555" s="155"/>
      <c r="AI555" s="155"/>
      <c r="AJ555" s="154"/>
      <c r="AK555" s="154"/>
      <c r="AL555" s="155"/>
      <c r="AM555" s="155"/>
      <c r="AN555" s="155"/>
      <c r="AO555" s="154"/>
      <c r="AP555" s="154"/>
      <c r="AQ555" s="155"/>
      <c r="AR555" s="155"/>
      <c r="AS555" s="155"/>
      <c r="AT555" s="154"/>
      <c r="AU555" s="154"/>
      <c r="AV555" s="155"/>
      <c r="AW555" s="155"/>
      <c r="AX555" s="155"/>
      <c r="AY555" s="154"/>
      <c r="AZ555" s="154"/>
      <c r="BA555" s="155"/>
      <c r="BB555" s="155"/>
      <c r="BC555" s="155"/>
      <c r="BD555" s="154"/>
      <c r="BE555" s="154"/>
      <c r="BF555" s="155"/>
      <c r="BG555" s="155"/>
      <c r="BH555" s="155"/>
      <c r="BI555" s="154"/>
      <c r="BJ555" s="154"/>
      <c r="BK555" s="155"/>
      <c r="BL555" s="155"/>
      <c r="BM555" s="155"/>
      <c r="BN555" s="154"/>
      <c r="BO555" s="154"/>
      <c r="BP555" s="155"/>
      <c r="BQ555" s="155"/>
      <c r="BR555" s="155"/>
      <c r="BS555" s="154"/>
      <c r="BT555" s="154"/>
      <c r="BU555" s="155"/>
      <c r="BV555" s="155"/>
      <c r="BW555" s="155"/>
      <c r="BX555" s="154"/>
      <c r="BY555" s="154"/>
      <c r="BZ555" s="155"/>
      <c r="CA555" s="155"/>
      <c r="CB555" s="155"/>
      <c r="CC555" s="154"/>
      <c r="CD555" s="154"/>
      <c r="CE555" s="155"/>
      <c r="CF555" s="155"/>
      <c r="CG555" s="155"/>
      <c r="CH555" s="154"/>
      <c r="CI555" s="154"/>
      <c r="CJ555" s="155"/>
      <c r="CK555" s="155"/>
      <c r="CL555" s="155"/>
      <c r="CM555" s="154"/>
      <c r="CN555" s="154"/>
      <c r="CO555" s="155"/>
      <c r="CP555" s="155"/>
      <c r="CQ555" s="155"/>
      <c r="CR555" s="154"/>
    </row>
    <row r="556" spans="1:96" ht="13.5" x14ac:dyDescent="0.3">
      <c r="A556" s="154"/>
      <c r="B556" s="154"/>
      <c r="C556" s="154"/>
      <c r="D556" s="154"/>
      <c r="E556" s="154"/>
      <c r="F556" s="154"/>
      <c r="G556" s="154"/>
      <c r="H556" s="154"/>
      <c r="I556" s="154"/>
      <c r="J556" s="154"/>
      <c r="K556" s="154"/>
      <c r="L556" s="154"/>
      <c r="M556" s="2">
        <v>4.0000000000000001E-10</v>
      </c>
      <c r="N556" s="2">
        <v>5.55145719241</v>
      </c>
      <c r="O556" s="2">
        <v>12565.1713789146</v>
      </c>
      <c r="P556" s="2">
        <f t="shared" si="44"/>
        <v>-2.6307497458511959E-10</v>
      </c>
      <c r="Q556" s="154"/>
      <c r="R556" s="155"/>
      <c r="S556" s="155"/>
      <c r="T556" s="155"/>
      <c r="U556" s="154"/>
      <c r="V556" s="154"/>
      <c r="W556" s="155"/>
      <c r="X556" s="155"/>
      <c r="Y556" s="155"/>
      <c r="Z556" s="154"/>
      <c r="AA556" s="154"/>
      <c r="AB556" s="155"/>
      <c r="AC556" s="155"/>
      <c r="AD556" s="155"/>
      <c r="AE556" s="154"/>
      <c r="AF556" s="154"/>
      <c r="AG556" s="155"/>
      <c r="AH556" s="155"/>
      <c r="AI556" s="155"/>
      <c r="AJ556" s="154"/>
      <c r="AK556" s="154"/>
      <c r="AL556" s="155"/>
      <c r="AM556" s="155"/>
      <c r="AN556" s="155"/>
      <c r="AO556" s="154"/>
      <c r="AP556" s="154"/>
      <c r="AQ556" s="155"/>
      <c r="AR556" s="155"/>
      <c r="AS556" s="155"/>
      <c r="AT556" s="154"/>
      <c r="AU556" s="154"/>
      <c r="AV556" s="155"/>
      <c r="AW556" s="155"/>
      <c r="AX556" s="155"/>
      <c r="AY556" s="154"/>
      <c r="AZ556" s="154"/>
      <c r="BA556" s="155"/>
      <c r="BB556" s="155"/>
      <c r="BC556" s="155"/>
      <c r="BD556" s="154"/>
      <c r="BE556" s="154"/>
      <c r="BF556" s="155"/>
      <c r="BG556" s="155"/>
      <c r="BH556" s="155"/>
      <c r="BI556" s="154"/>
      <c r="BJ556" s="154"/>
      <c r="BK556" s="155"/>
      <c r="BL556" s="155"/>
      <c r="BM556" s="155"/>
      <c r="BN556" s="154"/>
      <c r="BO556" s="154"/>
      <c r="BP556" s="155"/>
      <c r="BQ556" s="155"/>
      <c r="BR556" s="155"/>
      <c r="BS556" s="154"/>
      <c r="BT556" s="154"/>
      <c r="BU556" s="155"/>
      <c r="BV556" s="155"/>
      <c r="BW556" s="155"/>
      <c r="BX556" s="154"/>
      <c r="BY556" s="154"/>
      <c r="BZ556" s="155"/>
      <c r="CA556" s="155"/>
      <c r="CB556" s="155"/>
      <c r="CC556" s="154"/>
      <c r="CD556" s="154"/>
      <c r="CE556" s="155"/>
      <c r="CF556" s="155"/>
      <c r="CG556" s="155"/>
      <c r="CH556" s="154"/>
      <c r="CI556" s="154"/>
      <c r="CJ556" s="155"/>
      <c r="CK556" s="155"/>
      <c r="CL556" s="155"/>
      <c r="CM556" s="154"/>
      <c r="CN556" s="154"/>
      <c r="CO556" s="155"/>
      <c r="CP556" s="155"/>
      <c r="CQ556" s="155"/>
      <c r="CR556" s="154"/>
    </row>
    <row r="557" spans="1:96" ht="13.5" x14ac:dyDescent="0.3">
      <c r="A557" s="154"/>
      <c r="B557" s="154"/>
      <c r="C557" s="154"/>
      <c r="D557" s="154"/>
      <c r="E557" s="154"/>
      <c r="F557" s="154"/>
      <c r="G557" s="154"/>
      <c r="H557" s="154"/>
      <c r="I557" s="154"/>
      <c r="J557" s="154"/>
      <c r="K557" s="154"/>
      <c r="L557" s="154"/>
      <c r="M557" s="2">
        <v>3.9E-10</v>
      </c>
      <c r="N557" s="2">
        <v>1.20838190039</v>
      </c>
      <c r="O557" s="2">
        <v>18842.1140029733</v>
      </c>
      <c r="P557" s="2">
        <f t="shared" si="44"/>
        <v>3.1373400269129374E-10</v>
      </c>
      <c r="Q557" s="154"/>
      <c r="R557" s="155"/>
      <c r="S557" s="155"/>
      <c r="T557" s="155"/>
      <c r="U557" s="154"/>
      <c r="V557" s="154"/>
      <c r="W557" s="155"/>
      <c r="X557" s="155"/>
      <c r="Y557" s="155"/>
      <c r="Z557" s="154"/>
      <c r="AA557" s="154"/>
      <c r="AB557" s="155"/>
      <c r="AC557" s="155"/>
      <c r="AD557" s="155"/>
      <c r="AE557" s="154"/>
      <c r="AF557" s="154"/>
      <c r="AG557" s="155"/>
      <c r="AH557" s="155"/>
      <c r="AI557" s="155"/>
      <c r="AJ557" s="154"/>
      <c r="AK557" s="154"/>
      <c r="AL557" s="155"/>
      <c r="AM557" s="155"/>
      <c r="AN557" s="155"/>
      <c r="AO557" s="154"/>
      <c r="AP557" s="154"/>
      <c r="AQ557" s="155"/>
      <c r="AR557" s="155"/>
      <c r="AS557" s="155"/>
      <c r="AT557" s="154"/>
      <c r="AU557" s="154"/>
      <c r="AV557" s="155"/>
      <c r="AW557" s="155"/>
      <c r="AX557" s="155"/>
      <c r="AY557" s="154"/>
      <c r="AZ557" s="154"/>
      <c r="BA557" s="155"/>
      <c r="BB557" s="155"/>
      <c r="BC557" s="155"/>
      <c r="BD557" s="154"/>
      <c r="BE557" s="154"/>
      <c r="BF557" s="155"/>
      <c r="BG557" s="155"/>
      <c r="BH557" s="155"/>
      <c r="BI557" s="154"/>
      <c r="BJ557" s="154"/>
      <c r="BK557" s="155"/>
      <c r="BL557" s="155"/>
      <c r="BM557" s="155"/>
      <c r="BN557" s="154"/>
      <c r="BO557" s="154"/>
      <c r="BP557" s="155"/>
      <c r="BQ557" s="155"/>
      <c r="BR557" s="155"/>
      <c r="BS557" s="154"/>
      <c r="BT557" s="154"/>
      <c r="BU557" s="155"/>
      <c r="BV557" s="155"/>
      <c r="BW557" s="155"/>
      <c r="BX557" s="154"/>
      <c r="BY557" s="154"/>
      <c r="BZ557" s="155"/>
      <c r="CA557" s="155"/>
      <c r="CB557" s="155"/>
      <c r="CC557" s="154"/>
      <c r="CD557" s="154"/>
      <c r="CE557" s="155"/>
      <c r="CF557" s="155"/>
      <c r="CG557" s="155"/>
      <c r="CH557" s="154"/>
      <c r="CI557" s="154"/>
      <c r="CJ557" s="155"/>
      <c r="CK557" s="155"/>
      <c r="CL557" s="155"/>
      <c r="CM557" s="154"/>
      <c r="CN557" s="154"/>
      <c r="CO557" s="155"/>
      <c r="CP557" s="155"/>
      <c r="CQ557" s="155"/>
      <c r="CR557" s="154"/>
    </row>
    <row r="558" spans="1:96" ht="13.5" x14ac:dyDescent="0.3">
      <c r="A558" s="154"/>
      <c r="B558" s="154"/>
      <c r="C558" s="154"/>
      <c r="D558" s="154"/>
      <c r="E558" s="154"/>
      <c r="F558" s="154"/>
      <c r="G558" s="154"/>
      <c r="H558" s="154"/>
      <c r="I558" s="154"/>
      <c r="J558" s="154"/>
      <c r="K558" s="154"/>
      <c r="L558" s="154"/>
      <c r="M558" s="2">
        <v>4.5E-10</v>
      </c>
      <c r="N558" s="2">
        <v>3.1859055874900002</v>
      </c>
      <c r="O558" s="2">
        <v>45585.172812187397</v>
      </c>
      <c r="P558" s="2">
        <f t="shared" si="44"/>
        <v>-2.499325298423041E-10</v>
      </c>
      <c r="Q558" s="154"/>
      <c r="R558" s="155"/>
      <c r="S558" s="155"/>
      <c r="T558" s="155"/>
      <c r="U558" s="154"/>
      <c r="V558" s="154"/>
      <c r="W558" s="155"/>
      <c r="X558" s="155"/>
      <c r="Y558" s="155"/>
      <c r="Z558" s="154"/>
      <c r="AA558" s="154"/>
      <c r="AB558" s="155"/>
      <c r="AC558" s="155"/>
      <c r="AD558" s="155"/>
      <c r="AE558" s="154"/>
      <c r="AF558" s="154"/>
      <c r="AG558" s="155"/>
      <c r="AH558" s="155"/>
      <c r="AI558" s="155"/>
      <c r="AJ558" s="154"/>
      <c r="AK558" s="154"/>
      <c r="AL558" s="155"/>
      <c r="AM558" s="155"/>
      <c r="AN558" s="155"/>
      <c r="AO558" s="154"/>
      <c r="AP558" s="154"/>
      <c r="AQ558" s="155"/>
      <c r="AR558" s="155"/>
      <c r="AS558" s="155"/>
      <c r="AT558" s="154"/>
      <c r="AU558" s="154"/>
      <c r="AV558" s="155"/>
      <c r="AW558" s="155"/>
      <c r="AX558" s="155"/>
      <c r="AY558" s="154"/>
      <c r="AZ558" s="154"/>
      <c r="BA558" s="155"/>
      <c r="BB558" s="155"/>
      <c r="BC558" s="155"/>
      <c r="BD558" s="154"/>
      <c r="BE558" s="154"/>
      <c r="BF558" s="155"/>
      <c r="BG558" s="155"/>
      <c r="BH558" s="155"/>
      <c r="BI558" s="154"/>
      <c r="BJ558" s="154"/>
      <c r="BK558" s="155"/>
      <c r="BL558" s="155"/>
      <c r="BM558" s="155"/>
      <c r="BN558" s="154"/>
      <c r="BO558" s="154"/>
      <c r="BP558" s="155"/>
      <c r="BQ558" s="155"/>
      <c r="BR558" s="155"/>
      <c r="BS558" s="154"/>
      <c r="BT558" s="154"/>
      <c r="BU558" s="155"/>
      <c r="BV558" s="155"/>
      <c r="BW558" s="155"/>
      <c r="BX558" s="154"/>
      <c r="BY558" s="154"/>
      <c r="BZ558" s="155"/>
      <c r="CA558" s="155"/>
      <c r="CB558" s="155"/>
      <c r="CC558" s="154"/>
      <c r="CD558" s="154"/>
      <c r="CE558" s="155"/>
      <c r="CF558" s="155"/>
      <c r="CG558" s="155"/>
      <c r="CH558" s="154"/>
      <c r="CI558" s="154"/>
      <c r="CJ558" s="155"/>
      <c r="CK558" s="155"/>
      <c r="CL558" s="155"/>
      <c r="CM558" s="154"/>
      <c r="CN558" s="154"/>
      <c r="CO558" s="155"/>
      <c r="CP558" s="155"/>
      <c r="CQ558" s="155"/>
      <c r="CR558" s="154"/>
    </row>
    <row r="559" spans="1:96" ht="13.5" x14ac:dyDescent="0.3">
      <c r="A559" s="154"/>
      <c r="B559" s="154"/>
      <c r="C559" s="154"/>
      <c r="D559" s="154"/>
      <c r="E559" s="154"/>
      <c r="F559" s="154"/>
      <c r="G559" s="154"/>
      <c r="H559" s="154"/>
      <c r="I559" s="154"/>
      <c r="J559" s="154"/>
      <c r="K559" s="154"/>
      <c r="L559" s="154"/>
      <c r="M559" s="2">
        <v>4.8999999999999996E-10</v>
      </c>
      <c r="N559" s="2">
        <v>2.4479093488600001</v>
      </c>
      <c r="O559" s="2">
        <v>13613.804277335999</v>
      </c>
      <c r="P559" s="2">
        <f t="shared" si="44"/>
        <v>-4.2792779531776437E-10</v>
      </c>
      <c r="Q559" s="154"/>
      <c r="R559" s="155"/>
      <c r="S559" s="155"/>
      <c r="T559" s="155"/>
      <c r="U559" s="154"/>
      <c r="V559" s="154"/>
      <c r="W559" s="155"/>
      <c r="X559" s="155"/>
      <c r="Y559" s="155"/>
      <c r="Z559" s="154"/>
      <c r="AA559" s="154"/>
      <c r="AB559" s="155"/>
      <c r="AC559" s="155"/>
      <c r="AD559" s="155"/>
      <c r="AE559" s="154"/>
      <c r="AF559" s="154"/>
      <c r="AG559" s="155"/>
      <c r="AH559" s="155"/>
      <c r="AI559" s="155"/>
      <c r="AJ559" s="154"/>
      <c r="AK559" s="154"/>
      <c r="AL559" s="155"/>
      <c r="AM559" s="155"/>
      <c r="AN559" s="155"/>
      <c r="AO559" s="154"/>
      <c r="AP559" s="154"/>
      <c r="AQ559" s="155"/>
      <c r="AR559" s="155"/>
      <c r="AS559" s="155"/>
      <c r="AT559" s="154"/>
      <c r="AU559" s="154"/>
      <c r="AV559" s="155"/>
      <c r="AW559" s="155"/>
      <c r="AX559" s="155"/>
      <c r="AY559" s="154"/>
      <c r="AZ559" s="154"/>
      <c r="BA559" s="155"/>
      <c r="BB559" s="155"/>
      <c r="BC559" s="155"/>
      <c r="BD559" s="154"/>
      <c r="BE559" s="154"/>
      <c r="BF559" s="155"/>
      <c r="BG559" s="155"/>
      <c r="BH559" s="155"/>
      <c r="BI559" s="154"/>
      <c r="BJ559" s="154"/>
      <c r="BK559" s="155"/>
      <c r="BL559" s="155"/>
      <c r="BM559" s="155"/>
      <c r="BN559" s="154"/>
      <c r="BO559" s="154"/>
      <c r="BP559" s="155"/>
      <c r="BQ559" s="155"/>
      <c r="BR559" s="155"/>
      <c r="BS559" s="154"/>
      <c r="BT559" s="154"/>
      <c r="BU559" s="155"/>
      <c r="BV559" s="155"/>
      <c r="BW559" s="155"/>
      <c r="BX559" s="154"/>
      <c r="BY559" s="154"/>
      <c r="BZ559" s="155"/>
      <c r="CA559" s="155"/>
      <c r="CB559" s="155"/>
      <c r="CC559" s="154"/>
      <c r="CD559" s="154"/>
      <c r="CE559" s="155"/>
      <c r="CF559" s="155"/>
      <c r="CG559" s="155"/>
      <c r="CH559" s="154"/>
      <c r="CI559" s="154"/>
      <c r="CJ559" s="155"/>
      <c r="CK559" s="155"/>
      <c r="CL559" s="155"/>
      <c r="CM559" s="154"/>
      <c r="CN559" s="154"/>
      <c r="CO559" s="155"/>
      <c r="CP559" s="155"/>
      <c r="CQ559" s="155"/>
      <c r="CR559" s="154"/>
    </row>
  </sheetData>
  <sheetProtection sheet="1" objects="1" scenarios="1"/>
  <customSheetViews>
    <customSheetView guid="{CF7DD578-E3A2-43CE-B6A7-FBD754B1EE99}" scale="115"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217"/>
  <sheetViews>
    <sheetView zoomScale="115" zoomScaleNormal="115" workbookViewId="0"/>
  </sheetViews>
  <sheetFormatPr defaultRowHeight="12.5" customHeight="1" x14ac:dyDescent="0.25"/>
  <cols>
    <col min="1" max="1" width="12.81640625" customWidth="1"/>
    <col min="2" max="2" width="12.26953125" customWidth="1"/>
    <col min="3" max="3" width="11.453125" customWidth="1"/>
    <col min="4" max="4" width="11.7265625" customWidth="1"/>
    <col min="5" max="11" width="12.26953125" customWidth="1"/>
    <col min="12" max="12" width="14.36328125" bestFit="1" customWidth="1"/>
    <col min="13" max="13" width="12.26953125" customWidth="1"/>
    <col min="14" max="16" width="12.81640625" customWidth="1"/>
    <col min="17" max="21" width="12.26953125" customWidth="1"/>
    <col min="22" max="24" width="12.81640625" customWidth="1"/>
    <col min="25" max="29" width="12.26953125" customWidth="1"/>
    <col min="30" max="32" width="12.81640625" customWidth="1"/>
    <col min="33" max="33" width="14.36328125" bestFit="1" customWidth="1"/>
    <col min="34" max="37" width="12.26953125" customWidth="1"/>
    <col min="38" max="40" width="12.81640625" customWidth="1"/>
    <col min="41" max="42" width="14.36328125" bestFit="1" customWidth="1"/>
    <col min="43" max="44" width="13.26953125" bestFit="1" customWidth="1"/>
    <col min="45" max="45" width="12.26953125" customWidth="1"/>
    <col min="46" max="48" width="12.81640625" customWidth="1"/>
    <col min="49" max="51" width="14.36328125" bestFit="1" customWidth="1"/>
    <col min="52" max="53" width="12.26953125" customWidth="1"/>
    <col min="54" max="56" width="12.81640625" customWidth="1"/>
    <col min="57" max="58" width="12.26953125" customWidth="1"/>
    <col min="59" max="59" width="13.6328125" bestFit="1" customWidth="1"/>
    <col min="60" max="61" width="12.26953125" customWidth="1"/>
    <col min="62" max="64" width="12.81640625" customWidth="1"/>
    <col min="65" max="69" width="12.26953125" customWidth="1"/>
    <col min="70" max="72" width="12.81640625" customWidth="1"/>
    <col min="73" max="77" width="12.26953125" customWidth="1"/>
    <col min="78" max="80" width="12.81640625" customWidth="1"/>
    <col min="81" max="85" width="12.26953125" customWidth="1"/>
    <col min="86" max="88" width="12.81640625" customWidth="1"/>
    <col min="89" max="89" width="14.36328125" bestFit="1" customWidth="1"/>
    <col min="90" max="90" width="13.26953125" bestFit="1" customWidth="1"/>
    <col min="91" max="92" width="14.36328125" bestFit="1" customWidth="1"/>
    <col min="93" max="93" width="12.26953125" customWidth="1"/>
    <col min="94" max="94" width="12" customWidth="1"/>
    <col min="95" max="96" width="12.81640625" customWidth="1"/>
    <col min="97" max="97" width="13.6328125" bestFit="1" customWidth="1"/>
    <col min="98" max="100" width="14.36328125" bestFit="1" customWidth="1"/>
    <col min="101" max="101" width="12.26953125" customWidth="1"/>
    <col min="102" max="102" width="9.7265625" customWidth="1"/>
    <col min="103" max="104" width="12.81640625" customWidth="1"/>
    <col min="105" max="105" width="13.6328125" bestFit="1" customWidth="1"/>
    <col min="106" max="106" width="12.453125" bestFit="1" customWidth="1"/>
    <col min="107" max="108" width="13.6328125" bestFit="1" customWidth="1"/>
    <col min="109" max="109" width="12.26953125" customWidth="1"/>
    <col min="110" max="112" width="12.81640625" customWidth="1"/>
    <col min="113" max="117" width="12.26953125" customWidth="1"/>
    <col min="118" max="120" width="12.81640625" customWidth="1"/>
    <col min="121" max="121" width="12.26953125" customWidth="1"/>
    <col min="122" max="122" width="13.26953125" bestFit="1" customWidth="1"/>
    <col min="123" max="124" width="14.36328125" bestFit="1" customWidth="1"/>
    <col min="125" max="125" width="12.26953125" customWidth="1"/>
    <col min="126" max="128" width="12.81640625" customWidth="1"/>
    <col min="129" max="132" width="14.36328125" bestFit="1" customWidth="1"/>
    <col min="133" max="133" width="12.26953125" customWidth="1"/>
    <col min="134" max="134" width="12.81640625" bestFit="1" customWidth="1"/>
    <col min="135" max="136" width="12.81640625" customWidth="1"/>
    <col min="137" max="137" width="14.36328125" bestFit="1" customWidth="1"/>
    <col min="138" max="140" width="13.6328125" bestFit="1" customWidth="1"/>
    <col min="141" max="141" width="12.26953125" customWidth="1"/>
    <col min="142" max="142" width="12" customWidth="1"/>
    <col min="143" max="144" width="12.81640625" customWidth="1"/>
    <col min="145" max="145" width="13.6328125" bestFit="1" customWidth="1"/>
    <col min="146" max="148" width="14.36328125" bestFit="1" customWidth="1"/>
    <col min="149" max="149" width="12.26953125" customWidth="1"/>
    <col min="150" max="150" width="9.7265625" customWidth="1"/>
    <col min="151" max="152" width="12.81640625" customWidth="1"/>
    <col min="153" max="153" width="13.6328125" bestFit="1" customWidth="1"/>
    <col min="154" max="156" width="14.36328125" bestFit="1" customWidth="1"/>
    <col min="157" max="256" width="9.26953125" customWidth="1"/>
    <col min="257" max="257" width="13.6328125" customWidth="1"/>
    <col min="258" max="258" width="12.453125" bestFit="1" customWidth="1"/>
    <col min="259" max="259" width="12.26953125" customWidth="1"/>
    <col min="260" max="260" width="11.26953125" customWidth="1"/>
    <col min="261" max="262" width="13.6328125" customWidth="1"/>
    <col min="263" max="263" width="13.6328125" bestFit="1" customWidth="1"/>
    <col min="264" max="264" width="12.26953125" customWidth="1"/>
    <col min="265" max="265" width="9.08984375" customWidth="1"/>
    <col min="266" max="267" width="13.6328125" customWidth="1"/>
    <col min="268" max="268" width="14.36328125" bestFit="1" customWidth="1"/>
    <col min="269" max="269" width="12.26953125" customWidth="1"/>
    <col min="270" max="272" width="12.81640625" customWidth="1"/>
    <col min="273" max="277" width="12.26953125" customWidth="1"/>
    <col min="278" max="280" width="12.81640625" customWidth="1"/>
    <col min="281" max="285" width="12.26953125" customWidth="1"/>
    <col min="286" max="288" width="12.81640625" customWidth="1"/>
    <col min="289" max="289" width="14.36328125" bestFit="1" customWidth="1"/>
    <col min="290" max="293" width="12.26953125" customWidth="1"/>
    <col min="294" max="296" width="12.81640625" customWidth="1"/>
    <col min="297" max="298" width="14.36328125" bestFit="1" customWidth="1"/>
    <col min="299" max="300" width="13.26953125" bestFit="1" customWidth="1"/>
    <col min="301" max="301" width="12.26953125" customWidth="1"/>
    <col min="302" max="304" width="12.81640625" customWidth="1"/>
    <col min="305" max="307" width="14.36328125" bestFit="1" customWidth="1"/>
    <col min="308" max="309" width="12.26953125" customWidth="1"/>
    <col min="310" max="312" width="12.81640625" customWidth="1"/>
    <col min="313" max="314" width="12.26953125" customWidth="1"/>
    <col min="315" max="315" width="13.6328125" bestFit="1" customWidth="1"/>
    <col min="316" max="317" width="12.26953125" customWidth="1"/>
    <col min="318" max="320" width="12.81640625" customWidth="1"/>
    <col min="321" max="325" width="12.26953125" customWidth="1"/>
    <col min="326" max="328" width="12.81640625" customWidth="1"/>
    <col min="329" max="333" width="12.26953125" customWidth="1"/>
    <col min="334" max="336" width="12.81640625" customWidth="1"/>
    <col min="337" max="341" width="12.26953125" customWidth="1"/>
    <col min="342" max="344" width="12.81640625" customWidth="1"/>
    <col min="345" max="345" width="14.36328125" bestFit="1" customWidth="1"/>
    <col min="346" max="346" width="13.26953125" bestFit="1" customWidth="1"/>
    <col min="347" max="348" width="14.36328125" bestFit="1" customWidth="1"/>
    <col min="349" max="349" width="12.26953125" customWidth="1"/>
    <col min="350" max="350" width="12" customWidth="1"/>
    <col min="351" max="352" width="12.81640625" customWidth="1"/>
    <col min="353" max="353" width="13.6328125" bestFit="1" customWidth="1"/>
    <col min="354" max="356" width="14.36328125" bestFit="1" customWidth="1"/>
    <col min="357" max="357" width="12.26953125" customWidth="1"/>
    <col min="358" max="358" width="9.7265625" customWidth="1"/>
    <col min="359" max="360" width="12.81640625" customWidth="1"/>
    <col min="361" max="361" width="13.6328125" bestFit="1" customWidth="1"/>
    <col min="362" max="362" width="12.453125" bestFit="1" customWidth="1"/>
    <col min="363" max="364" width="13.6328125" bestFit="1" customWidth="1"/>
    <col min="365" max="365" width="12.26953125" customWidth="1"/>
    <col min="366" max="368" width="12.81640625" customWidth="1"/>
    <col min="369" max="373" width="12.26953125" customWidth="1"/>
    <col min="374" max="376" width="12.81640625" customWidth="1"/>
    <col min="377" max="377" width="12.26953125" customWidth="1"/>
    <col min="378" max="378" width="13.26953125" bestFit="1" customWidth="1"/>
    <col min="379" max="380" width="14.36328125" bestFit="1" customWidth="1"/>
    <col min="381" max="381" width="12.26953125" customWidth="1"/>
    <col min="382" max="384" width="12.81640625" customWidth="1"/>
    <col min="385" max="388" width="14.36328125" bestFit="1" customWidth="1"/>
    <col min="389" max="389" width="12.26953125" customWidth="1"/>
    <col min="390" max="390" width="12.81640625" bestFit="1" customWidth="1"/>
    <col min="391" max="392" width="12.81640625" customWidth="1"/>
    <col min="393" max="393" width="14.36328125" bestFit="1" customWidth="1"/>
    <col min="394" max="396" width="13.6328125" bestFit="1" customWidth="1"/>
    <col min="397" max="397" width="12.26953125" customWidth="1"/>
    <col min="398" max="398" width="12" customWidth="1"/>
    <col min="399" max="400" width="12.81640625" customWidth="1"/>
    <col min="401" max="401" width="13.6328125" bestFit="1" customWidth="1"/>
    <col min="402" max="404" width="14.36328125" bestFit="1" customWidth="1"/>
    <col min="405" max="405" width="12.26953125" customWidth="1"/>
    <col min="406" max="406" width="9.7265625" customWidth="1"/>
    <col min="407" max="408" width="12.81640625" customWidth="1"/>
    <col min="409" max="409" width="13.6328125" bestFit="1" customWidth="1"/>
    <col min="410" max="412" width="14.36328125" bestFit="1" customWidth="1"/>
    <col min="413" max="428" width="12.26953125" customWidth="1"/>
    <col min="429" max="429" width="12.81640625" customWidth="1"/>
    <col min="430" max="430" width="12.26953125" customWidth="1"/>
    <col min="431" max="431" width="11.453125" customWidth="1"/>
    <col min="432" max="432" width="11.7265625" customWidth="1"/>
    <col min="433" max="440" width="12.26953125" customWidth="1"/>
    <col min="441" max="443" width="13.6328125" customWidth="1"/>
    <col min="444" max="445" width="12.26953125" customWidth="1"/>
    <col min="446" max="448" width="13.6328125" customWidth="1"/>
    <col min="449" max="450" width="12.26953125" customWidth="1"/>
    <col min="451" max="453" width="13.6328125" customWidth="1"/>
    <col min="454" max="455" width="12.26953125" customWidth="1"/>
    <col min="456" max="458" width="13.6328125" customWidth="1"/>
    <col min="459" max="459" width="14.36328125" customWidth="1"/>
    <col min="460" max="460" width="12.26953125" customWidth="1"/>
    <col min="461" max="463" width="13.6328125" customWidth="1"/>
    <col min="464" max="464" width="14.36328125" customWidth="1"/>
    <col min="465" max="465" width="12.26953125" customWidth="1"/>
    <col min="466" max="466" width="10.26953125" customWidth="1"/>
    <col min="467" max="468" width="13.6328125" customWidth="1"/>
    <col min="469" max="470" width="12.26953125" customWidth="1"/>
    <col min="471" max="473" width="13.6328125" customWidth="1"/>
    <col min="474" max="474" width="14.36328125" customWidth="1"/>
    <col min="475" max="475" width="12.26953125" customWidth="1"/>
    <col min="476" max="478" width="13.6328125" customWidth="1"/>
    <col min="479" max="479" width="12.453125" customWidth="1"/>
    <col min="480" max="480" width="12.26953125" customWidth="1"/>
    <col min="481" max="481" width="11.26953125" customWidth="1"/>
    <col min="482" max="484" width="13.6328125" customWidth="1"/>
    <col min="485" max="485" width="12.26953125" customWidth="1"/>
    <col min="486" max="486" width="9.08984375" customWidth="1"/>
    <col min="487" max="489" width="13.6328125" customWidth="1"/>
    <col min="490" max="490" width="12.26953125" customWidth="1"/>
    <col min="491" max="491" width="6.7265625" customWidth="1"/>
    <col min="492" max="494" width="13.6328125" customWidth="1"/>
    <col min="495" max="495" width="12.26953125" customWidth="1"/>
    <col min="496" max="498" width="13.6328125" customWidth="1"/>
    <col min="499" max="500" width="12.26953125" customWidth="1"/>
    <col min="501" max="503" width="13.6328125" customWidth="1"/>
    <col min="504" max="505" width="12.26953125" customWidth="1"/>
    <col min="506" max="508" width="13.6328125" customWidth="1"/>
    <col min="509" max="510" width="12.26953125" customWidth="1"/>
    <col min="511" max="513" width="13.6328125" customWidth="1"/>
    <col min="514" max="514" width="12.453125" bestFit="1" customWidth="1"/>
    <col min="515" max="515" width="12.26953125" customWidth="1"/>
    <col min="516" max="516" width="11.26953125" customWidth="1"/>
    <col min="517" max="518" width="13.6328125" customWidth="1"/>
    <col min="519" max="519" width="13.6328125" bestFit="1" customWidth="1"/>
    <col min="520" max="520" width="12.26953125" customWidth="1"/>
    <col min="521" max="521" width="9.08984375" customWidth="1"/>
    <col min="522" max="523" width="13.6328125" customWidth="1"/>
    <col min="524" max="524" width="14.36328125" bestFit="1" customWidth="1"/>
    <col min="525" max="525" width="12.26953125" customWidth="1"/>
    <col min="526" max="528" width="12.81640625" customWidth="1"/>
    <col min="529" max="533" width="12.26953125" customWidth="1"/>
    <col min="534" max="536" width="12.81640625" customWidth="1"/>
    <col min="537" max="541" width="12.26953125" customWidth="1"/>
    <col min="542" max="544" width="12.81640625" customWidth="1"/>
    <col min="545" max="545" width="14.36328125" bestFit="1" customWidth="1"/>
    <col min="546" max="549" width="12.26953125" customWidth="1"/>
    <col min="550" max="552" width="12.81640625" customWidth="1"/>
    <col min="553" max="554" width="14.36328125" bestFit="1" customWidth="1"/>
    <col min="555" max="556" width="13.26953125" bestFit="1" customWidth="1"/>
    <col min="557" max="557" width="12.26953125" customWidth="1"/>
    <col min="558" max="560" width="12.81640625" customWidth="1"/>
    <col min="561" max="563" width="14.36328125" bestFit="1" customWidth="1"/>
    <col min="564" max="565" width="12.26953125" customWidth="1"/>
    <col min="566" max="568" width="12.81640625" customWidth="1"/>
    <col min="569" max="570" width="12.26953125" customWidth="1"/>
    <col min="571" max="571" width="13.6328125" bestFit="1" customWidth="1"/>
    <col min="572" max="573" width="12.26953125" customWidth="1"/>
    <col min="574" max="576" width="12.81640625" customWidth="1"/>
    <col min="577" max="581" width="12.26953125" customWidth="1"/>
    <col min="582" max="584" width="12.81640625" customWidth="1"/>
    <col min="585" max="589" width="12.26953125" customWidth="1"/>
    <col min="590" max="592" width="12.81640625" customWidth="1"/>
    <col min="593" max="597" width="12.26953125" customWidth="1"/>
    <col min="598" max="600" width="12.81640625" customWidth="1"/>
    <col min="601" max="601" width="14.36328125" bestFit="1" customWidth="1"/>
    <col min="602" max="602" width="13.26953125" bestFit="1" customWidth="1"/>
    <col min="603" max="604" width="14.36328125" bestFit="1" customWidth="1"/>
    <col min="605" max="605" width="12.26953125" customWidth="1"/>
    <col min="606" max="606" width="12" customWidth="1"/>
    <col min="607" max="608" width="12.81640625" customWidth="1"/>
    <col min="609" max="609" width="13.6328125" bestFit="1" customWidth="1"/>
    <col min="610" max="612" width="14.36328125" bestFit="1" customWidth="1"/>
    <col min="613" max="613" width="12.26953125" customWidth="1"/>
    <col min="614" max="614" width="9.7265625" customWidth="1"/>
    <col min="615" max="616" width="12.81640625" customWidth="1"/>
    <col min="617" max="617" width="13.6328125" bestFit="1" customWidth="1"/>
    <col min="618" max="618" width="12.453125" bestFit="1" customWidth="1"/>
    <col min="619" max="620" width="13.6328125" bestFit="1" customWidth="1"/>
    <col min="621" max="621" width="12.26953125" customWidth="1"/>
    <col min="622" max="624" width="12.81640625" customWidth="1"/>
    <col min="625" max="629" width="12.26953125" customWidth="1"/>
    <col min="630" max="632" width="12.81640625" customWidth="1"/>
    <col min="633" max="633" width="12.26953125" customWidth="1"/>
    <col min="634" max="634" width="13.26953125" bestFit="1" customWidth="1"/>
    <col min="635" max="636" width="14.36328125" bestFit="1" customWidth="1"/>
    <col min="637" max="637" width="12.26953125" customWidth="1"/>
    <col min="638" max="640" width="12.81640625" customWidth="1"/>
    <col min="641" max="644" width="14.36328125" bestFit="1" customWidth="1"/>
    <col min="645" max="645" width="12.26953125" customWidth="1"/>
    <col min="646" max="646" width="12.81640625" bestFit="1" customWidth="1"/>
    <col min="647" max="648" width="12.81640625" customWidth="1"/>
    <col min="649" max="649" width="14.36328125" bestFit="1" customWidth="1"/>
    <col min="650" max="652" width="13.6328125" bestFit="1" customWidth="1"/>
    <col min="653" max="653" width="12.26953125" customWidth="1"/>
    <col min="654" max="654" width="12" customWidth="1"/>
    <col min="655" max="656" width="12.81640625" customWidth="1"/>
    <col min="657" max="657" width="13.6328125" bestFit="1" customWidth="1"/>
    <col min="658" max="660" width="14.36328125" bestFit="1" customWidth="1"/>
    <col min="661" max="661" width="12.26953125" customWidth="1"/>
    <col min="662" max="662" width="9.7265625" customWidth="1"/>
    <col min="663" max="664" width="12.81640625" customWidth="1"/>
    <col min="665" max="665" width="13.6328125" bestFit="1" customWidth="1"/>
    <col min="666" max="668" width="14.36328125" bestFit="1" customWidth="1"/>
    <col min="669" max="684" width="12.26953125" customWidth="1"/>
    <col min="685" max="685" width="12.81640625" customWidth="1"/>
    <col min="686" max="686" width="12.26953125" customWidth="1"/>
    <col min="687" max="687" width="11.453125" customWidth="1"/>
    <col min="688" max="688" width="11.7265625" customWidth="1"/>
    <col min="689" max="696" width="12.26953125" customWidth="1"/>
    <col min="697" max="699" width="13.6328125" customWidth="1"/>
    <col min="700" max="701" width="12.26953125" customWidth="1"/>
    <col min="702" max="704" width="13.6328125" customWidth="1"/>
    <col min="705" max="706" width="12.26953125" customWidth="1"/>
    <col min="707" max="709" width="13.6328125" customWidth="1"/>
    <col min="710" max="711" width="12.26953125" customWidth="1"/>
    <col min="712" max="714" width="13.6328125" customWidth="1"/>
    <col min="715" max="715" width="14.36328125" customWidth="1"/>
    <col min="716" max="716" width="12.26953125" customWidth="1"/>
    <col min="717" max="719" width="13.6328125" customWidth="1"/>
    <col min="720" max="720" width="14.36328125" customWidth="1"/>
    <col min="721" max="721" width="12.26953125" customWidth="1"/>
    <col min="722" max="722" width="10.26953125" customWidth="1"/>
    <col min="723" max="724" width="13.6328125" customWidth="1"/>
    <col min="725" max="726" width="12.26953125" customWidth="1"/>
    <col min="727" max="729" width="13.6328125" customWidth="1"/>
    <col min="730" max="730" width="14.36328125" customWidth="1"/>
    <col min="731" max="731" width="12.26953125" customWidth="1"/>
    <col min="732" max="734" width="13.6328125" customWidth="1"/>
    <col min="735" max="735" width="12.453125" customWidth="1"/>
    <col min="736" max="736" width="12.26953125" customWidth="1"/>
    <col min="737" max="737" width="11.26953125" customWidth="1"/>
    <col min="738" max="740" width="13.6328125" customWidth="1"/>
    <col min="741" max="741" width="12.26953125" customWidth="1"/>
    <col min="742" max="742" width="9.08984375" customWidth="1"/>
    <col min="743" max="745" width="13.6328125" customWidth="1"/>
    <col min="746" max="746" width="12.26953125" customWidth="1"/>
    <col min="747" max="747" width="6.7265625" customWidth="1"/>
    <col min="748" max="750" width="13.6328125" customWidth="1"/>
    <col min="751" max="751" width="12.26953125" customWidth="1"/>
    <col min="752" max="754" width="13.6328125" customWidth="1"/>
    <col min="755" max="756" width="12.26953125" customWidth="1"/>
    <col min="757" max="759" width="13.6328125" customWidth="1"/>
    <col min="760" max="761" width="12.26953125" customWidth="1"/>
    <col min="762" max="764" width="13.6328125" customWidth="1"/>
    <col min="765" max="766" width="12.26953125" customWidth="1"/>
    <col min="767" max="769" width="13.6328125" customWidth="1"/>
    <col min="770" max="770" width="12.453125" bestFit="1" customWidth="1"/>
    <col min="771" max="771" width="12.26953125" customWidth="1"/>
    <col min="772" max="772" width="11.26953125" customWidth="1"/>
    <col min="773" max="774" width="13.6328125" customWidth="1"/>
    <col min="775" max="775" width="13.6328125" bestFit="1" customWidth="1"/>
    <col min="776" max="776" width="12.26953125" customWidth="1"/>
    <col min="777" max="777" width="9.08984375" customWidth="1"/>
    <col min="778" max="779" width="13.6328125" customWidth="1"/>
    <col min="780" max="780" width="14.36328125" bestFit="1" customWidth="1"/>
    <col min="781" max="781" width="12.26953125" customWidth="1"/>
    <col min="782" max="784" width="12.81640625" customWidth="1"/>
    <col min="785" max="789" width="12.26953125" customWidth="1"/>
    <col min="790" max="792" width="12.81640625" customWidth="1"/>
    <col min="793" max="797" width="12.26953125" customWidth="1"/>
    <col min="798" max="800" width="12.81640625" customWidth="1"/>
    <col min="801" max="801" width="14.36328125" bestFit="1" customWidth="1"/>
    <col min="802" max="805" width="12.26953125" customWidth="1"/>
    <col min="806" max="808" width="12.81640625" customWidth="1"/>
    <col min="809" max="810" width="14.36328125" bestFit="1" customWidth="1"/>
    <col min="811" max="812" width="13.26953125" bestFit="1" customWidth="1"/>
    <col min="813" max="813" width="12.26953125" customWidth="1"/>
    <col min="814" max="816" width="12.81640625" customWidth="1"/>
    <col min="817" max="819" width="14.36328125" bestFit="1" customWidth="1"/>
    <col min="820" max="821" width="12.26953125" customWidth="1"/>
    <col min="822" max="824" width="12.81640625" customWidth="1"/>
    <col min="825" max="826" width="12.26953125" customWidth="1"/>
    <col min="827" max="827" width="13.6328125" bestFit="1" customWidth="1"/>
    <col min="828" max="829" width="12.26953125" customWidth="1"/>
    <col min="830" max="832" width="12.81640625" customWidth="1"/>
    <col min="833" max="837" width="12.26953125" customWidth="1"/>
    <col min="838" max="840" width="12.81640625" customWidth="1"/>
    <col min="841" max="845" width="12.26953125" customWidth="1"/>
    <col min="846" max="848" width="12.81640625" customWidth="1"/>
    <col min="849" max="853" width="12.26953125" customWidth="1"/>
    <col min="854" max="856" width="12.81640625" customWidth="1"/>
    <col min="857" max="857" width="14.36328125" bestFit="1" customWidth="1"/>
    <col min="858" max="858" width="13.26953125" bestFit="1" customWidth="1"/>
    <col min="859" max="860" width="14.36328125" bestFit="1" customWidth="1"/>
    <col min="861" max="861" width="12.26953125" customWidth="1"/>
    <col min="862" max="862" width="12" customWidth="1"/>
    <col min="863" max="864" width="12.81640625" customWidth="1"/>
    <col min="865" max="865" width="13.6328125" bestFit="1" customWidth="1"/>
    <col min="866" max="868" width="14.36328125" bestFit="1" customWidth="1"/>
    <col min="869" max="869" width="12.26953125" customWidth="1"/>
    <col min="870" max="870" width="9.7265625" customWidth="1"/>
    <col min="871" max="872" width="12.81640625" customWidth="1"/>
    <col min="873" max="873" width="13.6328125" bestFit="1" customWidth="1"/>
    <col min="874" max="874" width="12.453125" bestFit="1" customWidth="1"/>
    <col min="875" max="876" width="13.6328125" bestFit="1" customWidth="1"/>
    <col min="877" max="877" width="12.26953125" customWidth="1"/>
    <col min="878" max="880" width="12.81640625" customWidth="1"/>
    <col min="881" max="885" width="12.26953125" customWidth="1"/>
    <col min="886" max="888" width="12.81640625" customWidth="1"/>
    <col min="889" max="889" width="12.26953125" customWidth="1"/>
    <col min="890" max="890" width="13.26953125" bestFit="1" customWidth="1"/>
    <col min="891" max="892" width="14.36328125" bestFit="1" customWidth="1"/>
    <col min="893" max="893" width="12.26953125" customWidth="1"/>
    <col min="894" max="896" width="12.81640625" customWidth="1"/>
    <col min="897" max="900" width="14.36328125" bestFit="1" customWidth="1"/>
    <col min="901" max="901" width="12.26953125" customWidth="1"/>
    <col min="902" max="902" width="12.81640625" bestFit="1" customWidth="1"/>
    <col min="903" max="904" width="12.81640625" customWidth="1"/>
    <col min="905" max="905" width="14.36328125" bestFit="1" customWidth="1"/>
    <col min="906" max="908" width="13.6328125" bestFit="1" customWidth="1"/>
    <col min="909" max="909" width="12.26953125" customWidth="1"/>
    <col min="910" max="910" width="12" customWidth="1"/>
    <col min="911" max="912" width="12.81640625" customWidth="1"/>
    <col min="913" max="913" width="13.6328125" bestFit="1" customWidth="1"/>
    <col min="914" max="916" width="14.36328125" bestFit="1" customWidth="1"/>
    <col min="917" max="917" width="12.26953125" customWidth="1"/>
    <col min="918" max="918" width="9.7265625" customWidth="1"/>
    <col min="919" max="920" width="12.81640625" customWidth="1"/>
    <col min="921" max="921" width="13.6328125" bestFit="1" customWidth="1"/>
    <col min="922" max="924" width="14.36328125" bestFit="1" customWidth="1"/>
    <col min="925" max="940" width="12.26953125" customWidth="1"/>
    <col min="941" max="941" width="12.81640625" customWidth="1"/>
    <col min="942" max="942" width="12.26953125" customWidth="1"/>
    <col min="943" max="943" width="11.453125" customWidth="1"/>
    <col min="944" max="944" width="11.7265625" customWidth="1"/>
    <col min="945" max="952" width="12.26953125" customWidth="1"/>
    <col min="953" max="955" width="13.6328125" customWidth="1"/>
    <col min="956" max="957" width="12.26953125" customWidth="1"/>
    <col min="958" max="960" width="13.6328125" customWidth="1"/>
    <col min="961" max="962" width="12.26953125" customWidth="1"/>
    <col min="963" max="965" width="13.6328125" customWidth="1"/>
    <col min="966" max="967" width="12.26953125" customWidth="1"/>
    <col min="968" max="970" width="13.6328125" customWidth="1"/>
    <col min="971" max="971" width="14.36328125" customWidth="1"/>
    <col min="972" max="972" width="12.26953125" customWidth="1"/>
    <col min="973" max="975" width="13.6328125" customWidth="1"/>
    <col min="976" max="976" width="14.36328125" customWidth="1"/>
    <col min="977" max="977" width="12.26953125" customWidth="1"/>
    <col min="978" max="978" width="10.26953125" customWidth="1"/>
    <col min="979" max="980" width="13.6328125" customWidth="1"/>
    <col min="981" max="982" width="12.26953125" customWidth="1"/>
    <col min="983" max="985" width="13.6328125" customWidth="1"/>
    <col min="986" max="986" width="14.36328125" customWidth="1"/>
    <col min="987" max="987" width="12.26953125" customWidth="1"/>
    <col min="988" max="990" width="13.6328125" customWidth="1"/>
    <col min="991" max="991" width="12.453125" customWidth="1"/>
    <col min="992" max="992" width="12.26953125" customWidth="1"/>
    <col min="993" max="993" width="11.26953125" customWidth="1"/>
    <col min="994" max="996" width="13.6328125" customWidth="1"/>
    <col min="997" max="997" width="12.26953125" customWidth="1"/>
    <col min="998" max="998" width="9.08984375" customWidth="1"/>
    <col min="999" max="1001" width="13.6328125" customWidth="1"/>
    <col min="1002" max="1002" width="12.26953125" customWidth="1"/>
    <col min="1003" max="1003" width="6.7265625" customWidth="1"/>
    <col min="1004" max="1006" width="13.6328125" customWidth="1"/>
    <col min="1007" max="1007" width="12.26953125" customWidth="1"/>
    <col min="1008" max="1010" width="13.6328125" customWidth="1"/>
    <col min="1011" max="1012" width="12.26953125" customWidth="1"/>
    <col min="1013" max="1015" width="13.6328125" customWidth="1"/>
    <col min="1016" max="1017" width="12.26953125" customWidth="1"/>
    <col min="1018" max="1020" width="13.6328125" customWidth="1"/>
    <col min="1021" max="1022" width="12.26953125" customWidth="1"/>
    <col min="1023" max="1025" width="13.6328125" customWidth="1"/>
    <col min="1026" max="1026" width="12.453125" bestFit="1" customWidth="1"/>
    <col min="1027" max="1027" width="12.26953125" customWidth="1"/>
    <col min="1028" max="1028" width="11.26953125" customWidth="1"/>
    <col min="1029" max="1030" width="13.6328125" customWidth="1"/>
    <col min="1031" max="1031" width="13.6328125" bestFit="1" customWidth="1"/>
    <col min="1032" max="1032" width="12.26953125" customWidth="1"/>
    <col min="1033" max="1033" width="9.08984375" customWidth="1"/>
    <col min="1034" max="1035" width="13.6328125" customWidth="1"/>
    <col min="1036" max="1036" width="14.36328125" bestFit="1" customWidth="1"/>
    <col min="1037" max="1037" width="12.26953125" customWidth="1"/>
    <col min="1038" max="1040" width="12.81640625" customWidth="1"/>
    <col min="1041" max="1045" width="12.26953125" customWidth="1"/>
    <col min="1046" max="1048" width="12.81640625" customWidth="1"/>
    <col min="1049" max="1053" width="12.26953125" customWidth="1"/>
    <col min="1054" max="1056" width="12.81640625" customWidth="1"/>
    <col min="1057" max="1057" width="14.36328125" bestFit="1" customWidth="1"/>
    <col min="1058" max="1061" width="12.26953125" customWidth="1"/>
    <col min="1062" max="1064" width="12.81640625" customWidth="1"/>
    <col min="1065" max="1066" width="14.36328125" bestFit="1" customWidth="1"/>
    <col min="1067" max="1068" width="13.26953125" bestFit="1" customWidth="1"/>
    <col min="1069" max="1069" width="12.26953125" customWidth="1"/>
    <col min="1070" max="1072" width="12.81640625" customWidth="1"/>
    <col min="1073" max="1075" width="14.36328125" bestFit="1" customWidth="1"/>
    <col min="1076" max="1077" width="12.26953125" customWidth="1"/>
    <col min="1078" max="1080" width="12.81640625" customWidth="1"/>
    <col min="1081" max="1082" width="12.26953125" customWidth="1"/>
    <col min="1083" max="1083" width="13.6328125" bestFit="1" customWidth="1"/>
    <col min="1084" max="1085" width="12.26953125" customWidth="1"/>
    <col min="1086" max="1088" width="12.81640625" customWidth="1"/>
    <col min="1089" max="1093" width="12.26953125" customWidth="1"/>
    <col min="1094" max="1096" width="12.81640625" customWidth="1"/>
    <col min="1097" max="1101" width="12.26953125" customWidth="1"/>
    <col min="1102" max="1104" width="12.81640625" customWidth="1"/>
    <col min="1105" max="1109" width="12.26953125" customWidth="1"/>
    <col min="1110" max="1112" width="12.81640625" customWidth="1"/>
    <col min="1113" max="1113" width="14.36328125" bestFit="1" customWidth="1"/>
    <col min="1114" max="1114" width="13.26953125" bestFit="1" customWidth="1"/>
    <col min="1115" max="1116" width="14.36328125" bestFit="1" customWidth="1"/>
    <col min="1117" max="1117" width="12.26953125" customWidth="1"/>
    <col min="1118" max="1118" width="12" customWidth="1"/>
    <col min="1119" max="1120" width="12.81640625" customWidth="1"/>
    <col min="1121" max="1121" width="13.6328125" bestFit="1" customWidth="1"/>
    <col min="1122" max="1124" width="14.36328125" bestFit="1" customWidth="1"/>
    <col min="1125" max="1125" width="12.26953125" customWidth="1"/>
    <col min="1126" max="1126" width="9.7265625" customWidth="1"/>
    <col min="1127" max="1128" width="12.81640625" customWidth="1"/>
    <col min="1129" max="1129" width="13.6328125" bestFit="1" customWidth="1"/>
    <col min="1130" max="1130" width="12.453125" bestFit="1" customWidth="1"/>
    <col min="1131" max="1132" width="13.6328125" bestFit="1" customWidth="1"/>
    <col min="1133" max="1133" width="12.26953125" customWidth="1"/>
    <col min="1134" max="1136" width="12.81640625" customWidth="1"/>
    <col min="1137" max="1141" width="12.26953125" customWidth="1"/>
    <col min="1142" max="1144" width="12.81640625" customWidth="1"/>
    <col min="1145" max="1145" width="12.26953125" customWidth="1"/>
    <col min="1146" max="1146" width="13.26953125" bestFit="1" customWidth="1"/>
    <col min="1147" max="1148" width="14.36328125" bestFit="1" customWidth="1"/>
    <col min="1149" max="1149" width="12.26953125" customWidth="1"/>
    <col min="1150" max="1152" width="12.81640625" customWidth="1"/>
    <col min="1153" max="1156" width="14.36328125" bestFit="1" customWidth="1"/>
    <col min="1157" max="1157" width="12.26953125" customWidth="1"/>
    <col min="1158" max="1158" width="12.81640625" bestFit="1" customWidth="1"/>
    <col min="1159" max="1160" width="12.81640625" customWidth="1"/>
    <col min="1161" max="1161" width="14.36328125" bestFit="1" customWidth="1"/>
    <col min="1162" max="1164" width="13.6328125" bestFit="1" customWidth="1"/>
    <col min="1165" max="1165" width="12.26953125" customWidth="1"/>
    <col min="1166" max="1166" width="12" customWidth="1"/>
    <col min="1167" max="1168" width="12.81640625" customWidth="1"/>
    <col min="1169" max="1169" width="13.6328125" bestFit="1" customWidth="1"/>
    <col min="1170" max="1172" width="14.36328125" bestFit="1" customWidth="1"/>
    <col min="1173" max="1173" width="12.26953125" customWidth="1"/>
    <col min="1174" max="1174" width="9.7265625" customWidth="1"/>
    <col min="1175" max="1176" width="12.81640625" customWidth="1"/>
    <col min="1177" max="1177" width="13.6328125" bestFit="1" customWidth="1"/>
    <col min="1178" max="1180" width="14.36328125" bestFit="1" customWidth="1"/>
    <col min="1181" max="1196" width="12.26953125" customWidth="1"/>
    <col min="1197" max="1197" width="12.81640625" customWidth="1"/>
    <col min="1198" max="1198" width="12.26953125" customWidth="1"/>
    <col min="1199" max="1199" width="11.453125" customWidth="1"/>
    <col min="1200" max="1200" width="11.7265625" customWidth="1"/>
    <col min="1201" max="1208" width="12.26953125" customWidth="1"/>
    <col min="1209" max="1211" width="13.6328125" customWidth="1"/>
    <col min="1212" max="1213" width="12.26953125" customWidth="1"/>
    <col min="1214" max="1216" width="13.6328125" customWidth="1"/>
    <col min="1217" max="1218" width="12.26953125" customWidth="1"/>
    <col min="1219" max="1221" width="13.6328125" customWidth="1"/>
    <col min="1222" max="1223" width="12.26953125" customWidth="1"/>
    <col min="1224" max="1226" width="13.6328125" customWidth="1"/>
    <col min="1227" max="1227" width="14.36328125" customWidth="1"/>
    <col min="1228" max="1228" width="12.26953125" customWidth="1"/>
    <col min="1229" max="1231" width="13.6328125" customWidth="1"/>
    <col min="1232" max="1232" width="14.36328125" customWidth="1"/>
    <col min="1233" max="1233" width="12.26953125" customWidth="1"/>
    <col min="1234" max="1234" width="10.26953125" customWidth="1"/>
    <col min="1235" max="1236" width="13.6328125" customWidth="1"/>
    <col min="1237" max="1238" width="12.26953125" customWidth="1"/>
    <col min="1239" max="1241" width="13.6328125" customWidth="1"/>
    <col min="1242" max="1242" width="14.36328125" customWidth="1"/>
    <col min="1243" max="1243" width="12.26953125" customWidth="1"/>
    <col min="1244" max="1246" width="13.6328125" customWidth="1"/>
    <col min="1247" max="1247" width="12.453125" customWidth="1"/>
    <col min="1248" max="1248" width="12.26953125" customWidth="1"/>
    <col min="1249" max="1249" width="11.26953125" customWidth="1"/>
    <col min="1250" max="1252" width="13.6328125" customWidth="1"/>
    <col min="1253" max="1253" width="12.26953125" customWidth="1"/>
    <col min="1254" max="1254" width="9.08984375" customWidth="1"/>
    <col min="1255" max="1257" width="13.6328125" customWidth="1"/>
    <col min="1258" max="1258" width="12.26953125" customWidth="1"/>
    <col min="1259" max="1259" width="6.7265625" customWidth="1"/>
    <col min="1260" max="1262" width="13.6328125" customWidth="1"/>
    <col min="1263" max="1263" width="12.26953125" customWidth="1"/>
    <col min="1264" max="1266" width="13.6328125" customWidth="1"/>
    <col min="1267" max="1268" width="12.26953125" customWidth="1"/>
    <col min="1269" max="1271" width="13.6328125" customWidth="1"/>
    <col min="1272" max="1273" width="12.26953125" customWidth="1"/>
    <col min="1274" max="1276" width="13.6328125" customWidth="1"/>
    <col min="1277" max="1278" width="12.26953125" customWidth="1"/>
    <col min="1279" max="1281" width="13.6328125" customWidth="1"/>
    <col min="1282" max="1282" width="12.453125" bestFit="1" customWidth="1"/>
    <col min="1283" max="1283" width="12.26953125" customWidth="1"/>
    <col min="1284" max="1284" width="11.26953125" customWidth="1"/>
    <col min="1285" max="1286" width="13.6328125" customWidth="1"/>
    <col min="1287" max="1287" width="13.6328125" bestFit="1" customWidth="1"/>
    <col min="1288" max="1288" width="12.26953125" customWidth="1"/>
    <col min="1289" max="1289" width="9.08984375" customWidth="1"/>
    <col min="1290" max="1291" width="13.6328125" customWidth="1"/>
    <col min="1292" max="1292" width="14.36328125" bestFit="1" customWidth="1"/>
    <col min="1293" max="1293" width="12.26953125" customWidth="1"/>
    <col min="1294" max="1296" width="12.81640625" customWidth="1"/>
    <col min="1297" max="1301" width="12.26953125" customWidth="1"/>
    <col min="1302" max="1304" width="12.81640625" customWidth="1"/>
    <col min="1305" max="1309" width="12.26953125" customWidth="1"/>
    <col min="1310" max="1312" width="12.81640625" customWidth="1"/>
    <col min="1313" max="1313" width="14.36328125" bestFit="1" customWidth="1"/>
    <col min="1314" max="1317" width="12.26953125" customWidth="1"/>
    <col min="1318" max="1320" width="12.81640625" customWidth="1"/>
    <col min="1321" max="1322" width="14.36328125" bestFit="1" customWidth="1"/>
    <col min="1323" max="1324" width="13.26953125" bestFit="1" customWidth="1"/>
    <col min="1325" max="1325" width="12.26953125" customWidth="1"/>
    <col min="1326" max="1328" width="12.81640625" customWidth="1"/>
    <col min="1329" max="1331" width="14.36328125" bestFit="1" customWidth="1"/>
    <col min="1332" max="1333" width="12.26953125" customWidth="1"/>
    <col min="1334" max="1336" width="12.81640625" customWidth="1"/>
    <col min="1337" max="1338" width="12.26953125" customWidth="1"/>
    <col min="1339" max="1339" width="13.6328125" bestFit="1" customWidth="1"/>
    <col min="1340" max="1341" width="12.26953125" customWidth="1"/>
    <col min="1342" max="1344" width="12.81640625" customWidth="1"/>
    <col min="1345" max="1349" width="12.26953125" customWidth="1"/>
    <col min="1350" max="1352" width="12.81640625" customWidth="1"/>
    <col min="1353" max="1357" width="12.26953125" customWidth="1"/>
    <col min="1358" max="1360" width="12.81640625" customWidth="1"/>
    <col min="1361" max="1365" width="12.26953125" customWidth="1"/>
    <col min="1366" max="1368" width="12.81640625" customWidth="1"/>
    <col min="1369" max="1369" width="14.36328125" bestFit="1" customWidth="1"/>
    <col min="1370" max="1370" width="13.26953125" bestFit="1" customWidth="1"/>
    <col min="1371" max="1372" width="14.36328125" bestFit="1" customWidth="1"/>
    <col min="1373" max="1373" width="12.26953125" customWidth="1"/>
    <col min="1374" max="1374" width="12" customWidth="1"/>
    <col min="1375" max="1376" width="12.81640625" customWidth="1"/>
    <col min="1377" max="1377" width="13.6328125" bestFit="1" customWidth="1"/>
    <col min="1378" max="1380" width="14.36328125" bestFit="1" customWidth="1"/>
    <col min="1381" max="1381" width="12.26953125" customWidth="1"/>
    <col min="1382" max="1382" width="9.7265625" customWidth="1"/>
    <col min="1383" max="1384" width="12.81640625" customWidth="1"/>
    <col min="1385" max="1385" width="13.6328125" bestFit="1" customWidth="1"/>
    <col min="1386" max="1386" width="12.453125" bestFit="1" customWidth="1"/>
    <col min="1387" max="1388" width="13.6328125" bestFit="1" customWidth="1"/>
    <col min="1389" max="1389" width="12.26953125" customWidth="1"/>
    <col min="1390" max="1392" width="12.81640625" customWidth="1"/>
    <col min="1393" max="1397" width="12.26953125" customWidth="1"/>
    <col min="1398" max="1400" width="12.81640625" customWidth="1"/>
    <col min="1401" max="1401" width="12.26953125" customWidth="1"/>
    <col min="1402" max="1402" width="13.26953125" bestFit="1" customWidth="1"/>
    <col min="1403" max="1404" width="14.36328125" bestFit="1" customWidth="1"/>
    <col min="1405" max="1405" width="12.26953125" customWidth="1"/>
    <col min="1406" max="1408" width="12.81640625" customWidth="1"/>
    <col min="1409" max="1412" width="14.36328125" bestFit="1" customWidth="1"/>
    <col min="1413" max="1413" width="12.26953125" customWidth="1"/>
    <col min="1414" max="1414" width="12.81640625" bestFit="1" customWidth="1"/>
    <col min="1415" max="1416" width="12.81640625" customWidth="1"/>
    <col min="1417" max="1417" width="14.36328125" bestFit="1" customWidth="1"/>
    <col min="1418" max="1420" width="13.6328125" bestFit="1" customWidth="1"/>
    <col min="1421" max="1421" width="12.26953125" customWidth="1"/>
    <col min="1422" max="1422" width="12" customWidth="1"/>
    <col min="1423" max="1424" width="12.81640625" customWidth="1"/>
    <col min="1425" max="1425" width="13.6328125" bestFit="1" customWidth="1"/>
    <col min="1426" max="1428" width="14.36328125" bestFit="1" customWidth="1"/>
    <col min="1429" max="1429" width="12.26953125" customWidth="1"/>
    <col min="1430" max="1430" width="9.7265625" customWidth="1"/>
    <col min="1431" max="1432" width="12.81640625" customWidth="1"/>
    <col min="1433" max="1433" width="13.6328125" bestFit="1" customWidth="1"/>
    <col min="1434" max="1436" width="14.36328125" bestFit="1" customWidth="1"/>
    <col min="1437" max="1452" width="12.26953125" customWidth="1"/>
    <col min="1453" max="1453" width="12.81640625" customWidth="1"/>
    <col min="1454" max="1454" width="12.26953125" customWidth="1"/>
    <col min="1455" max="1455" width="11.453125" customWidth="1"/>
    <col min="1456" max="1456" width="11.7265625" customWidth="1"/>
    <col min="1457" max="1464" width="12.26953125" customWidth="1"/>
    <col min="1465" max="1467" width="13.6328125" customWidth="1"/>
    <col min="1468" max="1469" width="12.26953125" customWidth="1"/>
    <col min="1470" max="1472" width="13.6328125" customWidth="1"/>
    <col min="1473" max="1474" width="12.26953125" customWidth="1"/>
    <col min="1475" max="1477" width="13.6328125" customWidth="1"/>
    <col min="1478" max="1479" width="12.26953125" customWidth="1"/>
    <col min="1480" max="1482" width="13.6328125" customWidth="1"/>
    <col min="1483" max="1483" width="14.36328125" customWidth="1"/>
    <col min="1484" max="1484" width="12.26953125" customWidth="1"/>
    <col min="1485" max="1487" width="13.6328125" customWidth="1"/>
    <col min="1488" max="1488" width="14.36328125" customWidth="1"/>
    <col min="1489" max="1489" width="12.26953125" customWidth="1"/>
    <col min="1490" max="1490" width="10.26953125" customWidth="1"/>
    <col min="1491" max="1492" width="13.6328125" customWidth="1"/>
    <col min="1493" max="1494" width="12.26953125" customWidth="1"/>
    <col min="1495" max="1497" width="13.6328125" customWidth="1"/>
    <col min="1498" max="1498" width="14.36328125" customWidth="1"/>
    <col min="1499" max="1499" width="12.26953125" customWidth="1"/>
    <col min="1500" max="1502" width="13.6328125" customWidth="1"/>
    <col min="1503" max="1503" width="12.453125" customWidth="1"/>
    <col min="1504" max="1504" width="12.26953125" customWidth="1"/>
    <col min="1505" max="1505" width="11.26953125" customWidth="1"/>
    <col min="1506" max="1508" width="13.6328125" customWidth="1"/>
    <col min="1509" max="1509" width="12.26953125" customWidth="1"/>
    <col min="1510" max="1510" width="9.08984375" customWidth="1"/>
    <col min="1511" max="1513" width="13.6328125" customWidth="1"/>
    <col min="1514" max="1514" width="12.26953125" customWidth="1"/>
    <col min="1515" max="1515" width="6.7265625" customWidth="1"/>
    <col min="1516" max="1518" width="13.6328125" customWidth="1"/>
    <col min="1519" max="1519" width="12.26953125" customWidth="1"/>
    <col min="1520" max="1522" width="13.6328125" customWidth="1"/>
    <col min="1523" max="1524" width="12.26953125" customWidth="1"/>
    <col min="1525" max="1527" width="13.6328125" customWidth="1"/>
    <col min="1528" max="1529" width="12.26953125" customWidth="1"/>
    <col min="1530" max="1532" width="13.6328125" customWidth="1"/>
    <col min="1533" max="1534" width="12.26953125" customWidth="1"/>
    <col min="1535" max="1537" width="13.6328125" customWidth="1"/>
    <col min="1538" max="1538" width="12.453125" bestFit="1" customWidth="1"/>
    <col min="1539" max="1539" width="12.26953125" customWidth="1"/>
    <col min="1540" max="1540" width="11.26953125" customWidth="1"/>
    <col min="1541" max="1542" width="13.6328125" customWidth="1"/>
    <col min="1543" max="1543" width="13.6328125" bestFit="1" customWidth="1"/>
    <col min="1544" max="1544" width="12.26953125" customWidth="1"/>
    <col min="1545" max="1545" width="9.08984375" customWidth="1"/>
    <col min="1546" max="1547" width="13.6328125" customWidth="1"/>
    <col min="1548" max="1548" width="14.36328125" bestFit="1" customWidth="1"/>
    <col min="1549" max="1549" width="12.26953125" customWidth="1"/>
    <col min="1550" max="1552" width="12.81640625" customWidth="1"/>
    <col min="1553" max="1557" width="12.26953125" customWidth="1"/>
    <col min="1558" max="1560" width="12.81640625" customWidth="1"/>
    <col min="1561" max="1565" width="12.26953125" customWidth="1"/>
    <col min="1566" max="1568" width="12.81640625" customWidth="1"/>
    <col min="1569" max="1569" width="14.36328125" bestFit="1" customWidth="1"/>
    <col min="1570" max="1573" width="12.26953125" customWidth="1"/>
    <col min="1574" max="1576" width="12.81640625" customWidth="1"/>
    <col min="1577" max="1578" width="14.36328125" bestFit="1" customWidth="1"/>
    <col min="1579" max="1580" width="13.26953125" bestFit="1" customWidth="1"/>
    <col min="1581" max="1581" width="12.26953125" customWidth="1"/>
    <col min="1582" max="1584" width="12.81640625" customWidth="1"/>
    <col min="1585" max="1587" width="14.36328125" bestFit="1" customWidth="1"/>
    <col min="1588" max="1589" width="12.26953125" customWidth="1"/>
    <col min="1590" max="1592" width="12.81640625" customWidth="1"/>
    <col min="1593" max="1594" width="12.26953125" customWidth="1"/>
    <col min="1595" max="1595" width="13.6328125" bestFit="1" customWidth="1"/>
    <col min="1596" max="1597" width="12.26953125" customWidth="1"/>
    <col min="1598" max="1600" width="12.81640625" customWidth="1"/>
    <col min="1601" max="1605" width="12.26953125" customWidth="1"/>
    <col min="1606" max="1608" width="12.81640625" customWidth="1"/>
    <col min="1609" max="1613" width="12.26953125" customWidth="1"/>
    <col min="1614" max="1616" width="12.81640625" customWidth="1"/>
    <col min="1617" max="1621" width="12.26953125" customWidth="1"/>
    <col min="1622" max="1624" width="12.81640625" customWidth="1"/>
    <col min="1625" max="1625" width="14.36328125" bestFit="1" customWidth="1"/>
    <col min="1626" max="1626" width="13.26953125" bestFit="1" customWidth="1"/>
    <col min="1627" max="1628" width="14.36328125" bestFit="1" customWidth="1"/>
    <col min="1629" max="1629" width="12.26953125" customWidth="1"/>
    <col min="1630" max="1630" width="12" customWidth="1"/>
    <col min="1631" max="1632" width="12.81640625" customWidth="1"/>
    <col min="1633" max="1633" width="13.6328125" bestFit="1" customWidth="1"/>
    <col min="1634" max="1636" width="14.36328125" bestFit="1" customWidth="1"/>
    <col min="1637" max="1637" width="12.26953125" customWidth="1"/>
    <col min="1638" max="1638" width="9.7265625" customWidth="1"/>
    <col min="1639" max="1640" width="12.81640625" customWidth="1"/>
    <col min="1641" max="1641" width="13.6328125" bestFit="1" customWidth="1"/>
    <col min="1642" max="1642" width="12.453125" bestFit="1" customWidth="1"/>
    <col min="1643" max="1644" width="13.6328125" bestFit="1" customWidth="1"/>
    <col min="1645" max="1645" width="12.26953125" customWidth="1"/>
    <col min="1646" max="1648" width="12.81640625" customWidth="1"/>
    <col min="1649" max="1653" width="12.26953125" customWidth="1"/>
    <col min="1654" max="1656" width="12.81640625" customWidth="1"/>
    <col min="1657" max="1657" width="12.26953125" customWidth="1"/>
    <col min="1658" max="1658" width="13.26953125" bestFit="1" customWidth="1"/>
    <col min="1659" max="1660" width="14.36328125" bestFit="1" customWidth="1"/>
    <col min="1661" max="1661" width="12.26953125" customWidth="1"/>
    <col min="1662" max="1664" width="12.81640625" customWidth="1"/>
    <col min="1665" max="1668" width="14.36328125" bestFit="1" customWidth="1"/>
    <col min="1669" max="1669" width="12.26953125" customWidth="1"/>
    <col min="1670" max="1670" width="12.81640625" bestFit="1" customWidth="1"/>
    <col min="1671" max="1672" width="12.81640625" customWidth="1"/>
    <col min="1673" max="1673" width="14.36328125" bestFit="1" customWidth="1"/>
    <col min="1674" max="1676" width="13.6328125" bestFit="1" customWidth="1"/>
    <col min="1677" max="1677" width="12.26953125" customWidth="1"/>
    <col min="1678" max="1678" width="12" customWidth="1"/>
    <col min="1679" max="1680" width="12.81640625" customWidth="1"/>
    <col min="1681" max="1681" width="13.6328125" bestFit="1" customWidth="1"/>
    <col min="1682" max="1684" width="14.36328125" bestFit="1" customWidth="1"/>
    <col min="1685" max="1685" width="12.26953125" customWidth="1"/>
    <col min="1686" max="1686" width="9.7265625" customWidth="1"/>
    <col min="1687" max="1688" width="12.81640625" customWidth="1"/>
    <col min="1689" max="1689" width="13.6328125" bestFit="1" customWidth="1"/>
    <col min="1690" max="1692" width="14.36328125" bestFit="1" customWidth="1"/>
    <col min="1693" max="1708" width="12.26953125" customWidth="1"/>
    <col min="1709" max="1709" width="12.81640625" customWidth="1"/>
    <col min="1710" max="1710" width="12.26953125" customWidth="1"/>
    <col min="1711" max="1711" width="11.453125" customWidth="1"/>
    <col min="1712" max="1712" width="11.7265625" customWidth="1"/>
    <col min="1713" max="1720" width="12.26953125" customWidth="1"/>
    <col min="1721" max="1723" width="13.6328125" customWidth="1"/>
    <col min="1724" max="1725" width="12.26953125" customWidth="1"/>
    <col min="1726" max="1728" width="13.6328125" customWidth="1"/>
    <col min="1729" max="1730" width="12.26953125" customWidth="1"/>
    <col min="1731" max="1733" width="13.6328125" customWidth="1"/>
    <col min="1734" max="1735" width="12.26953125" customWidth="1"/>
    <col min="1736" max="1738" width="13.6328125" customWidth="1"/>
    <col min="1739" max="1739" width="14.36328125" customWidth="1"/>
    <col min="1740" max="1740" width="12.26953125" customWidth="1"/>
    <col min="1741" max="1743" width="13.6328125" customWidth="1"/>
    <col min="1744" max="1744" width="14.36328125" customWidth="1"/>
    <col min="1745" max="1745" width="12.26953125" customWidth="1"/>
    <col min="1746" max="1746" width="10.26953125" customWidth="1"/>
    <col min="1747" max="1748" width="13.6328125" customWidth="1"/>
    <col min="1749" max="1750" width="12.26953125" customWidth="1"/>
    <col min="1751" max="1753" width="13.6328125" customWidth="1"/>
    <col min="1754" max="1754" width="14.36328125" customWidth="1"/>
    <col min="1755" max="1755" width="12.26953125" customWidth="1"/>
    <col min="1756" max="1758" width="13.6328125" customWidth="1"/>
    <col min="1759" max="1759" width="12.453125" customWidth="1"/>
    <col min="1760" max="1760" width="12.26953125" customWidth="1"/>
    <col min="1761" max="1761" width="11.26953125" customWidth="1"/>
    <col min="1762" max="1764" width="13.6328125" customWidth="1"/>
    <col min="1765" max="1765" width="12.26953125" customWidth="1"/>
    <col min="1766" max="1766" width="9.08984375" customWidth="1"/>
    <col min="1767" max="1769" width="13.6328125" customWidth="1"/>
    <col min="1770" max="1770" width="12.26953125" customWidth="1"/>
    <col min="1771" max="1771" width="6.7265625" customWidth="1"/>
    <col min="1772" max="1774" width="13.6328125" customWidth="1"/>
    <col min="1775" max="1775" width="12.26953125" customWidth="1"/>
    <col min="1776" max="1778" width="13.6328125" customWidth="1"/>
    <col min="1779" max="1780" width="12.26953125" customWidth="1"/>
    <col min="1781" max="1783" width="13.6328125" customWidth="1"/>
    <col min="1784" max="1785" width="12.26953125" customWidth="1"/>
    <col min="1786" max="1788" width="13.6328125" customWidth="1"/>
    <col min="1789" max="1790" width="12.26953125" customWidth="1"/>
    <col min="1791" max="1793" width="13.6328125" customWidth="1"/>
    <col min="1794" max="1794" width="12.453125" bestFit="1" customWidth="1"/>
    <col min="1795" max="1795" width="12.26953125" customWidth="1"/>
    <col min="1796" max="1796" width="11.26953125" customWidth="1"/>
    <col min="1797" max="1798" width="13.6328125" customWidth="1"/>
    <col min="1799" max="1799" width="13.6328125" bestFit="1" customWidth="1"/>
    <col min="1800" max="1800" width="12.26953125" customWidth="1"/>
    <col min="1801" max="1801" width="9.08984375" customWidth="1"/>
    <col min="1802" max="1803" width="13.6328125" customWidth="1"/>
    <col min="1804" max="1804" width="14.36328125" bestFit="1" customWidth="1"/>
    <col min="1805" max="1805" width="12.26953125" customWidth="1"/>
    <col min="1806" max="1808" width="12.81640625" customWidth="1"/>
    <col min="1809" max="1813" width="12.26953125" customWidth="1"/>
    <col min="1814" max="1816" width="12.81640625" customWidth="1"/>
    <col min="1817" max="1821" width="12.26953125" customWidth="1"/>
    <col min="1822" max="1824" width="12.81640625" customWidth="1"/>
    <col min="1825" max="1825" width="14.36328125" bestFit="1" customWidth="1"/>
    <col min="1826" max="1829" width="12.26953125" customWidth="1"/>
    <col min="1830" max="1832" width="12.81640625" customWidth="1"/>
    <col min="1833" max="1834" width="14.36328125" bestFit="1" customWidth="1"/>
    <col min="1835" max="1836" width="13.26953125" bestFit="1" customWidth="1"/>
    <col min="1837" max="1837" width="12.26953125" customWidth="1"/>
    <col min="1838" max="1840" width="12.81640625" customWidth="1"/>
    <col min="1841" max="1843" width="14.36328125" bestFit="1" customWidth="1"/>
    <col min="1844" max="1845" width="12.26953125" customWidth="1"/>
    <col min="1846" max="1848" width="12.81640625" customWidth="1"/>
    <col min="1849" max="1850" width="12.26953125" customWidth="1"/>
    <col min="1851" max="1851" width="13.6328125" bestFit="1" customWidth="1"/>
    <col min="1852" max="1853" width="12.26953125" customWidth="1"/>
    <col min="1854" max="1856" width="12.81640625" customWidth="1"/>
    <col min="1857" max="1861" width="12.26953125" customWidth="1"/>
    <col min="1862" max="1864" width="12.81640625" customWidth="1"/>
    <col min="1865" max="1869" width="12.26953125" customWidth="1"/>
    <col min="1870" max="1872" width="12.81640625" customWidth="1"/>
    <col min="1873" max="1877" width="12.26953125" customWidth="1"/>
    <col min="1878" max="1880" width="12.81640625" customWidth="1"/>
    <col min="1881" max="1881" width="14.36328125" bestFit="1" customWidth="1"/>
    <col min="1882" max="1882" width="13.26953125" bestFit="1" customWidth="1"/>
    <col min="1883" max="1884" width="14.36328125" bestFit="1" customWidth="1"/>
    <col min="1885" max="1885" width="12.26953125" customWidth="1"/>
    <col min="1886" max="1886" width="12" customWidth="1"/>
    <col min="1887" max="1888" width="12.81640625" customWidth="1"/>
    <col min="1889" max="1889" width="13.6328125" bestFit="1" customWidth="1"/>
    <col min="1890" max="1892" width="14.36328125" bestFit="1" customWidth="1"/>
    <col min="1893" max="1893" width="12.26953125" customWidth="1"/>
    <col min="1894" max="1894" width="9.7265625" customWidth="1"/>
    <col min="1895" max="1896" width="12.81640625" customWidth="1"/>
    <col min="1897" max="1897" width="13.6328125" bestFit="1" customWidth="1"/>
    <col min="1898" max="1898" width="12.453125" bestFit="1" customWidth="1"/>
    <col min="1899" max="1900" width="13.6328125" bestFit="1" customWidth="1"/>
    <col min="1901" max="1901" width="12.26953125" customWidth="1"/>
    <col min="1902" max="1904" width="12.81640625" customWidth="1"/>
    <col min="1905" max="1909" width="12.26953125" customWidth="1"/>
    <col min="1910" max="1912" width="12.81640625" customWidth="1"/>
    <col min="1913" max="1913" width="12.26953125" customWidth="1"/>
    <col min="1914" max="1914" width="13.26953125" bestFit="1" customWidth="1"/>
    <col min="1915" max="1916" width="14.36328125" bestFit="1" customWidth="1"/>
    <col min="1917" max="1917" width="12.26953125" customWidth="1"/>
    <col min="1918" max="1920" width="12.81640625" customWidth="1"/>
    <col min="1921" max="1924" width="14.36328125" bestFit="1" customWidth="1"/>
    <col min="1925" max="1925" width="12.26953125" customWidth="1"/>
    <col min="1926" max="1926" width="12.81640625" bestFit="1" customWidth="1"/>
    <col min="1927" max="1928" width="12.81640625" customWidth="1"/>
    <col min="1929" max="1929" width="14.36328125" bestFit="1" customWidth="1"/>
    <col min="1930" max="1932" width="13.6328125" bestFit="1" customWidth="1"/>
    <col min="1933" max="1933" width="12.26953125" customWidth="1"/>
    <col min="1934" max="1934" width="12" customWidth="1"/>
    <col min="1935" max="1936" width="12.81640625" customWidth="1"/>
    <col min="1937" max="1937" width="13.6328125" bestFit="1" customWidth="1"/>
    <col min="1938" max="1940" width="14.36328125" bestFit="1" customWidth="1"/>
    <col min="1941" max="1941" width="12.26953125" customWidth="1"/>
    <col min="1942" max="1942" width="9.7265625" customWidth="1"/>
    <col min="1943" max="1944" width="12.81640625" customWidth="1"/>
    <col min="1945" max="1945" width="13.6328125" bestFit="1" customWidth="1"/>
    <col min="1946" max="1948" width="14.36328125" bestFit="1" customWidth="1"/>
    <col min="1949" max="1964" width="12.26953125" customWidth="1"/>
    <col min="1965" max="1965" width="12.81640625" customWidth="1"/>
    <col min="1966" max="1966" width="12.26953125" customWidth="1"/>
    <col min="1967" max="1967" width="11.453125" customWidth="1"/>
    <col min="1968" max="1968" width="11.7265625" customWidth="1"/>
    <col min="1969" max="1976" width="12.26953125" customWidth="1"/>
    <col min="1977" max="1979" width="13.6328125" customWidth="1"/>
    <col min="1980" max="1981" width="12.26953125" customWidth="1"/>
    <col min="1982" max="1984" width="13.6328125" customWidth="1"/>
    <col min="1985" max="1986" width="12.26953125" customWidth="1"/>
    <col min="1987" max="1989" width="13.6328125" customWidth="1"/>
    <col min="1990" max="1991" width="12.26953125" customWidth="1"/>
    <col min="1992" max="1994" width="13.6328125" customWidth="1"/>
    <col min="1995" max="1995" width="14.36328125" customWidth="1"/>
    <col min="1996" max="1996" width="12.26953125" customWidth="1"/>
    <col min="1997" max="1999" width="13.6328125" customWidth="1"/>
    <col min="2000" max="2000" width="14.36328125" customWidth="1"/>
    <col min="2001" max="2001" width="12.26953125" customWidth="1"/>
    <col min="2002" max="2002" width="10.26953125" customWidth="1"/>
    <col min="2003" max="2004" width="13.6328125" customWidth="1"/>
    <col min="2005" max="2006" width="12.26953125" customWidth="1"/>
    <col min="2007" max="2009" width="13.6328125" customWidth="1"/>
    <col min="2010" max="2010" width="14.36328125" customWidth="1"/>
    <col min="2011" max="2011" width="12.26953125" customWidth="1"/>
    <col min="2012" max="2014" width="13.6328125" customWidth="1"/>
    <col min="2015" max="2015" width="12.453125" customWidth="1"/>
    <col min="2016" max="2016" width="12.26953125" customWidth="1"/>
    <col min="2017" max="2017" width="11.26953125" customWidth="1"/>
    <col min="2018" max="2020" width="13.6328125" customWidth="1"/>
    <col min="2021" max="2021" width="12.26953125" customWidth="1"/>
    <col min="2022" max="2022" width="9.08984375" customWidth="1"/>
    <col min="2023" max="2025" width="13.6328125" customWidth="1"/>
    <col min="2026" max="2026" width="12.26953125" customWidth="1"/>
    <col min="2027" max="2027" width="6.7265625" customWidth="1"/>
    <col min="2028" max="2030" width="13.6328125" customWidth="1"/>
    <col min="2031" max="2031" width="12.26953125" customWidth="1"/>
    <col min="2032" max="2034" width="13.6328125" customWidth="1"/>
    <col min="2035" max="2036" width="12.26953125" customWidth="1"/>
    <col min="2037" max="2039" width="13.6328125" customWidth="1"/>
    <col min="2040" max="2041" width="12.26953125" customWidth="1"/>
    <col min="2042" max="2044" width="13.6328125" customWidth="1"/>
    <col min="2045" max="2046" width="12.26953125" customWidth="1"/>
    <col min="2047" max="2049" width="13.6328125" customWidth="1"/>
    <col min="2050" max="2050" width="12.453125" bestFit="1" customWidth="1"/>
    <col min="2051" max="2051" width="12.26953125" customWidth="1"/>
    <col min="2052" max="2052" width="11.26953125" customWidth="1"/>
    <col min="2053" max="2054" width="13.6328125" customWidth="1"/>
    <col min="2055" max="2055" width="13.6328125" bestFit="1" customWidth="1"/>
    <col min="2056" max="2056" width="12.26953125" customWidth="1"/>
    <col min="2057" max="2057" width="9.08984375" customWidth="1"/>
    <col min="2058" max="2059" width="13.6328125" customWidth="1"/>
    <col min="2060" max="2060" width="14.36328125" bestFit="1" customWidth="1"/>
    <col min="2061" max="2061" width="12.26953125" customWidth="1"/>
    <col min="2062" max="2064" width="12.81640625" customWidth="1"/>
    <col min="2065" max="2069" width="12.26953125" customWidth="1"/>
    <col min="2070" max="2072" width="12.81640625" customWidth="1"/>
    <col min="2073" max="2077" width="12.26953125" customWidth="1"/>
    <col min="2078" max="2080" width="12.81640625" customWidth="1"/>
    <col min="2081" max="2081" width="14.36328125" bestFit="1" customWidth="1"/>
    <col min="2082" max="2085" width="12.26953125" customWidth="1"/>
    <col min="2086" max="2088" width="12.81640625" customWidth="1"/>
    <col min="2089" max="2090" width="14.36328125" bestFit="1" customWidth="1"/>
    <col min="2091" max="2092" width="13.26953125" bestFit="1" customWidth="1"/>
    <col min="2093" max="2093" width="12.26953125" customWidth="1"/>
    <col min="2094" max="2096" width="12.81640625" customWidth="1"/>
    <col min="2097" max="2099" width="14.36328125" bestFit="1" customWidth="1"/>
    <col min="2100" max="2101" width="12.26953125" customWidth="1"/>
    <col min="2102" max="2104" width="12.81640625" customWidth="1"/>
    <col min="2105" max="2106" width="12.26953125" customWidth="1"/>
    <col min="2107" max="2107" width="13.6328125" bestFit="1" customWidth="1"/>
    <col min="2108" max="2109" width="12.26953125" customWidth="1"/>
    <col min="2110" max="2112" width="12.81640625" customWidth="1"/>
    <col min="2113" max="2117" width="12.26953125" customWidth="1"/>
    <col min="2118" max="2120" width="12.81640625" customWidth="1"/>
    <col min="2121" max="2125" width="12.26953125" customWidth="1"/>
    <col min="2126" max="2128" width="12.81640625" customWidth="1"/>
    <col min="2129" max="2133" width="12.26953125" customWidth="1"/>
    <col min="2134" max="2136" width="12.81640625" customWidth="1"/>
    <col min="2137" max="2137" width="14.36328125" bestFit="1" customWidth="1"/>
    <col min="2138" max="2138" width="13.26953125" bestFit="1" customWidth="1"/>
    <col min="2139" max="2140" width="14.36328125" bestFit="1" customWidth="1"/>
    <col min="2141" max="2141" width="12.26953125" customWidth="1"/>
    <col min="2142" max="2142" width="12" customWidth="1"/>
    <col min="2143" max="2144" width="12.81640625" customWidth="1"/>
    <col min="2145" max="2145" width="13.6328125" bestFit="1" customWidth="1"/>
    <col min="2146" max="2148" width="14.36328125" bestFit="1" customWidth="1"/>
    <col min="2149" max="2149" width="12.26953125" customWidth="1"/>
    <col min="2150" max="2150" width="9.7265625" customWidth="1"/>
    <col min="2151" max="2152" width="12.81640625" customWidth="1"/>
    <col min="2153" max="2153" width="13.6328125" bestFit="1" customWidth="1"/>
    <col min="2154" max="2154" width="12.453125" bestFit="1" customWidth="1"/>
    <col min="2155" max="2156" width="13.6328125" bestFit="1" customWidth="1"/>
    <col min="2157" max="2157" width="12.26953125" customWidth="1"/>
    <col min="2158" max="2160" width="12.81640625" customWidth="1"/>
    <col min="2161" max="2165" width="12.26953125" customWidth="1"/>
    <col min="2166" max="2168" width="12.81640625" customWidth="1"/>
    <col min="2169" max="2169" width="12.26953125" customWidth="1"/>
    <col min="2170" max="2170" width="13.26953125" bestFit="1" customWidth="1"/>
    <col min="2171" max="2172" width="14.36328125" bestFit="1" customWidth="1"/>
    <col min="2173" max="2173" width="12.26953125" customWidth="1"/>
    <col min="2174" max="2176" width="12.81640625" customWidth="1"/>
    <col min="2177" max="2180" width="14.36328125" bestFit="1" customWidth="1"/>
    <col min="2181" max="2181" width="12.26953125" customWidth="1"/>
    <col min="2182" max="2182" width="12.81640625" bestFit="1" customWidth="1"/>
    <col min="2183" max="2184" width="12.81640625" customWidth="1"/>
    <col min="2185" max="2185" width="14.36328125" bestFit="1" customWidth="1"/>
    <col min="2186" max="2188" width="13.6328125" bestFit="1" customWidth="1"/>
    <col min="2189" max="2189" width="12.26953125" customWidth="1"/>
    <col min="2190" max="2190" width="12" customWidth="1"/>
    <col min="2191" max="2192" width="12.81640625" customWidth="1"/>
    <col min="2193" max="2193" width="13.6328125" bestFit="1" customWidth="1"/>
    <col min="2194" max="2196" width="14.36328125" bestFit="1" customWidth="1"/>
    <col min="2197" max="2197" width="12.26953125" customWidth="1"/>
    <col min="2198" max="2198" width="9.7265625" customWidth="1"/>
    <col min="2199" max="2200" width="12.81640625" customWidth="1"/>
    <col min="2201" max="2201" width="13.6328125" bestFit="1" customWidth="1"/>
    <col min="2202" max="2204" width="14.36328125" bestFit="1" customWidth="1"/>
    <col min="2205" max="2220" width="12.26953125" customWidth="1"/>
    <col min="2221" max="2221" width="12.81640625" customWidth="1"/>
    <col min="2222" max="2222" width="12.26953125" customWidth="1"/>
    <col min="2223" max="2223" width="11.453125" customWidth="1"/>
    <col min="2224" max="2224" width="11.7265625" customWidth="1"/>
    <col min="2225" max="2232" width="12.26953125" customWidth="1"/>
    <col min="2233" max="2235" width="13.6328125" customWidth="1"/>
    <col min="2236" max="2237" width="12.26953125" customWidth="1"/>
    <col min="2238" max="2240" width="13.6328125" customWidth="1"/>
    <col min="2241" max="2242" width="12.26953125" customWidth="1"/>
    <col min="2243" max="2245" width="13.6328125" customWidth="1"/>
    <col min="2246" max="2247" width="12.26953125" customWidth="1"/>
    <col min="2248" max="2250" width="13.6328125" customWidth="1"/>
    <col min="2251" max="2251" width="14.36328125" customWidth="1"/>
    <col min="2252" max="2252" width="12.26953125" customWidth="1"/>
    <col min="2253" max="2255" width="13.6328125" customWidth="1"/>
    <col min="2256" max="2256" width="14.36328125" customWidth="1"/>
    <col min="2257" max="2257" width="12.26953125" customWidth="1"/>
    <col min="2258" max="2258" width="10.26953125" customWidth="1"/>
    <col min="2259" max="2260" width="13.6328125" customWidth="1"/>
    <col min="2261" max="2262" width="12.26953125" customWidth="1"/>
    <col min="2263" max="2265" width="13.6328125" customWidth="1"/>
    <col min="2266" max="2266" width="14.36328125" customWidth="1"/>
    <col min="2267" max="2267" width="12.26953125" customWidth="1"/>
    <col min="2268" max="2270" width="13.6328125" customWidth="1"/>
    <col min="2271" max="2271" width="12.453125" customWidth="1"/>
    <col min="2272" max="2272" width="12.26953125" customWidth="1"/>
    <col min="2273" max="2273" width="11.26953125" customWidth="1"/>
    <col min="2274" max="2276" width="13.6328125" customWidth="1"/>
    <col min="2277" max="2277" width="12.26953125" customWidth="1"/>
    <col min="2278" max="2278" width="9.08984375" customWidth="1"/>
    <col min="2279" max="2281" width="13.6328125" customWidth="1"/>
    <col min="2282" max="2282" width="12.26953125" customWidth="1"/>
    <col min="2283" max="2283" width="6.7265625" customWidth="1"/>
    <col min="2284" max="2286" width="13.6328125" customWidth="1"/>
    <col min="2287" max="2287" width="12.26953125" customWidth="1"/>
    <col min="2288" max="2290" width="13.6328125" customWidth="1"/>
    <col min="2291" max="2292" width="12.26953125" customWidth="1"/>
    <col min="2293" max="2295" width="13.6328125" customWidth="1"/>
    <col min="2296" max="2297" width="12.26953125" customWidth="1"/>
    <col min="2298" max="2300" width="13.6328125" customWidth="1"/>
    <col min="2301" max="2302" width="12.26953125" customWidth="1"/>
    <col min="2303" max="2305" width="13.6328125" customWidth="1"/>
    <col min="2306" max="2306" width="12.453125" bestFit="1" customWidth="1"/>
    <col min="2307" max="2307" width="12.26953125" customWidth="1"/>
    <col min="2308" max="2308" width="11.26953125" customWidth="1"/>
    <col min="2309" max="2310" width="13.6328125" customWidth="1"/>
    <col min="2311" max="2311" width="13.6328125" bestFit="1" customWidth="1"/>
    <col min="2312" max="2312" width="12.26953125" customWidth="1"/>
    <col min="2313" max="2313" width="9.08984375" customWidth="1"/>
    <col min="2314" max="2315" width="13.6328125" customWidth="1"/>
    <col min="2316" max="2316" width="14.36328125" bestFit="1" customWidth="1"/>
    <col min="2317" max="2317" width="12.26953125" customWidth="1"/>
    <col min="2318" max="2320" width="12.81640625" customWidth="1"/>
    <col min="2321" max="2325" width="12.26953125" customWidth="1"/>
    <col min="2326" max="2328" width="12.81640625" customWidth="1"/>
    <col min="2329" max="2333" width="12.26953125" customWidth="1"/>
    <col min="2334" max="2336" width="12.81640625" customWidth="1"/>
    <col min="2337" max="2337" width="14.36328125" bestFit="1" customWidth="1"/>
    <col min="2338" max="2341" width="12.26953125" customWidth="1"/>
    <col min="2342" max="2344" width="12.81640625" customWidth="1"/>
    <col min="2345" max="2346" width="14.36328125" bestFit="1" customWidth="1"/>
    <col min="2347" max="2348" width="13.26953125" bestFit="1" customWidth="1"/>
    <col min="2349" max="2349" width="12.26953125" customWidth="1"/>
    <col min="2350" max="2352" width="12.81640625" customWidth="1"/>
    <col min="2353" max="2355" width="14.36328125" bestFit="1" customWidth="1"/>
    <col min="2356" max="2357" width="12.26953125" customWidth="1"/>
    <col min="2358" max="2360" width="12.81640625" customWidth="1"/>
    <col min="2361" max="2362" width="12.26953125" customWidth="1"/>
    <col min="2363" max="2363" width="13.6328125" bestFit="1" customWidth="1"/>
    <col min="2364" max="2365" width="12.26953125" customWidth="1"/>
    <col min="2366" max="2368" width="12.81640625" customWidth="1"/>
    <col min="2369" max="2373" width="12.26953125" customWidth="1"/>
    <col min="2374" max="2376" width="12.81640625" customWidth="1"/>
    <col min="2377" max="2381" width="12.26953125" customWidth="1"/>
    <col min="2382" max="2384" width="12.81640625" customWidth="1"/>
    <col min="2385" max="2389" width="12.26953125" customWidth="1"/>
    <col min="2390" max="2392" width="12.81640625" customWidth="1"/>
    <col min="2393" max="2393" width="14.36328125" bestFit="1" customWidth="1"/>
    <col min="2394" max="2394" width="13.26953125" bestFit="1" customWidth="1"/>
    <col min="2395" max="2396" width="14.36328125" bestFit="1" customWidth="1"/>
    <col min="2397" max="2397" width="12.26953125" customWidth="1"/>
    <col min="2398" max="2398" width="12" customWidth="1"/>
    <col min="2399" max="2400" width="12.81640625" customWidth="1"/>
    <col min="2401" max="2401" width="13.6328125" bestFit="1" customWidth="1"/>
    <col min="2402" max="2404" width="14.36328125" bestFit="1" customWidth="1"/>
    <col min="2405" max="2405" width="12.26953125" customWidth="1"/>
    <col min="2406" max="2406" width="9.7265625" customWidth="1"/>
    <col min="2407" max="2408" width="12.81640625" customWidth="1"/>
    <col min="2409" max="2409" width="13.6328125" bestFit="1" customWidth="1"/>
    <col min="2410" max="2410" width="12.453125" bestFit="1" customWidth="1"/>
    <col min="2411" max="2412" width="13.6328125" bestFit="1" customWidth="1"/>
    <col min="2413" max="2413" width="12.26953125" customWidth="1"/>
    <col min="2414" max="2416" width="12.81640625" customWidth="1"/>
    <col min="2417" max="2421" width="12.26953125" customWidth="1"/>
    <col min="2422" max="2424" width="12.81640625" customWidth="1"/>
    <col min="2425" max="2425" width="12.26953125" customWidth="1"/>
    <col min="2426" max="2426" width="13.26953125" bestFit="1" customWidth="1"/>
    <col min="2427" max="2428" width="14.36328125" bestFit="1" customWidth="1"/>
    <col min="2429" max="2429" width="12.26953125" customWidth="1"/>
    <col min="2430" max="2432" width="12.81640625" customWidth="1"/>
    <col min="2433" max="2436" width="14.36328125" bestFit="1" customWidth="1"/>
    <col min="2437" max="2437" width="12.26953125" customWidth="1"/>
    <col min="2438" max="2438" width="12.81640625" bestFit="1" customWidth="1"/>
    <col min="2439" max="2440" width="12.81640625" customWidth="1"/>
    <col min="2441" max="2441" width="14.36328125" bestFit="1" customWidth="1"/>
    <col min="2442" max="2444" width="13.6328125" bestFit="1" customWidth="1"/>
    <col min="2445" max="2445" width="12.26953125" customWidth="1"/>
    <col min="2446" max="2446" width="12" customWidth="1"/>
    <col min="2447" max="2448" width="12.81640625" customWidth="1"/>
    <col min="2449" max="2449" width="13.6328125" bestFit="1" customWidth="1"/>
    <col min="2450" max="2452" width="14.36328125" bestFit="1" customWidth="1"/>
    <col min="2453" max="2453" width="12.26953125" customWidth="1"/>
    <col min="2454" max="2454" width="9.7265625" customWidth="1"/>
    <col min="2455" max="2456" width="12.81640625" customWidth="1"/>
    <col min="2457" max="2457" width="13.6328125" bestFit="1" customWidth="1"/>
    <col min="2458" max="2460" width="14.36328125" bestFit="1" customWidth="1"/>
    <col min="2461" max="2476" width="12.26953125" customWidth="1"/>
    <col min="2477" max="2477" width="12.81640625" customWidth="1"/>
    <col min="2478" max="2478" width="12.26953125" customWidth="1"/>
    <col min="2479" max="2479" width="11.453125" customWidth="1"/>
    <col min="2480" max="2480" width="11.7265625" customWidth="1"/>
    <col min="2481" max="2488" width="12.26953125" customWidth="1"/>
    <col min="2489" max="2491" width="13.6328125" customWidth="1"/>
    <col min="2492" max="2493" width="12.26953125" customWidth="1"/>
    <col min="2494" max="2496" width="13.6328125" customWidth="1"/>
    <col min="2497" max="2498" width="12.26953125" customWidth="1"/>
    <col min="2499" max="2501" width="13.6328125" customWidth="1"/>
    <col min="2502" max="2503" width="12.26953125" customWidth="1"/>
    <col min="2504" max="2506" width="13.6328125" customWidth="1"/>
    <col min="2507" max="2507" width="14.36328125" customWidth="1"/>
    <col min="2508" max="2508" width="12.26953125" customWidth="1"/>
    <col min="2509" max="2511" width="13.6328125" customWidth="1"/>
    <col min="2512" max="2512" width="14.36328125" customWidth="1"/>
    <col min="2513" max="2513" width="12.26953125" customWidth="1"/>
    <col min="2514" max="2514" width="10.26953125" customWidth="1"/>
    <col min="2515" max="2516" width="13.6328125" customWidth="1"/>
    <col min="2517" max="2518" width="12.26953125" customWidth="1"/>
    <col min="2519" max="2521" width="13.6328125" customWidth="1"/>
    <col min="2522" max="2522" width="14.36328125" customWidth="1"/>
    <col min="2523" max="2523" width="12.26953125" customWidth="1"/>
    <col min="2524" max="2526" width="13.6328125" customWidth="1"/>
    <col min="2527" max="2527" width="12.453125" customWidth="1"/>
    <col min="2528" max="2528" width="12.26953125" customWidth="1"/>
    <col min="2529" max="2529" width="11.26953125" customWidth="1"/>
    <col min="2530" max="2532" width="13.6328125" customWidth="1"/>
    <col min="2533" max="2533" width="12.26953125" customWidth="1"/>
    <col min="2534" max="2534" width="9.08984375" customWidth="1"/>
    <col min="2535" max="2537" width="13.6328125" customWidth="1"/>
    <col min="2538" max="2538" width="12.26953125" customWidth="1"/>
    <col min="2539" max="2539" width="6.7265625" customWidth="1"/>
    <col min="2540" max="2542" width="13.6328125" customWidth="1"/>
    <col min="2543" max="2543" width="12.26953125" customWidth="1"/>
    <col min="2544" max="2546" width="13.6328125" customWidth="1"/>
    <col min="2547" max="2548" width="12.26953125" customWidth="1"/>
    <col min="2549" max="2551" width="13.6328125" customWidth="1"/>
    <col min="2552" max="2553" width="12.26953125" customWidth="1"/>
    <col min="2554" max="2556" width="13.6328125" customWidth="1"/>
    <col min="2557" max="2558" width="12.26953125" customWidth="1"/>
    <col min="2559" max="2561" width="13.6328125" customWidth="1"/>
    <col min="2562" max="2562" width="12.453125" bestFit="1" customWidth="1"/>
    <col min="2563" max="2563" width="12.26953125" customWidth="1"/>
    <col min="2564" max="2564" width="11.26953125" customWidth="1"/>
    <col min="2565" max="2566" width="13.6328125" customWidth="1"/>
    <col min="2567" max="2567" width="13.6328125" bestFit="1" customWidth="1"/>
    <col min="2568" max="2568" width="12.26953125" customWidth="1"/>
    <col min="2569" max="2569" width="9.08984375" customWidth="1"/>
    <col min="2570" max="2571" width="13.6328125" customWidth="1"/>
    <col min="2572" max="2572" width="14.36328125" bestFit="1" customWidth="1"/>
    <col min="2573" max="2573" width="12.26953125" customWidth="1"/>
    <col min="2574" max="2576" width="12.81640625" customWidth="1"/>
    <col min="2577" max="2581" width="12.26953125" customWidth="1"/>
    <col min="2582" max="2584" width="12.81640625" customWidth="1"/>
    <col min="2585" max="2589" width="12.26953125" customWidth="1"/>
    <col min="2590" max="2592" width="12.81640625" customWidth="1"/>
    <col min="2593" max="2593" width="14.36328125" bestFit="1" customWidth="1"/>
    <col min="2594" max="2597" width="12.26953125" customWidth="1"/>
    <col min="2598" max="2600" width="12.81640625" customWidth="1"/>
    <col min="2601" max="2602" width="14.36328125" bestFit="1" customWidth="1"/>
    <col min="2603" max="2604" width="13.26953125" bestFit="1" customWidth="1"/>
    <col min="2605" max="2605" width="12.26953125" customWidth="1"/>
    <col min="2606" max="2608" width="12.81640625" customWidth="1"/>
    <col min="2609" max="2611" width="14.36328125" bestFit="1" customWidth="1"/>
    <col min="2612" max="2613" width="12.26953125" customWidth="1"/>
    <col min="2614" max="2616" width="12.81640625" customWidth="1"/>
    <col min="2617" max="2618" width="12.26953125" customWidth="1"/>
    <col min="2619" max="2619" width="13.6328125" bestFit="1" customWidth="1"/>
    <col min="2620" max="2621" width="12.26953125" customWidth="1"/>
    <col min="2622" max="2624" width="12.81640625" customWidth="1"/>
    <col min="2625" max="2629" width="12.26953125" customWidth="1"/>
    <col min="2630" max="2632" width="12.81640625" customWidth="1"/>
    <col min="2633" max="2637" width="12.26953125" customWidth="1"/>
    <col min="2638" max="2640" width="12.81640625" customWidth="1"/>
    <col min="2641" max="2645" width="12.26953125" customWidth="1"/>
    <col min="2646" max="2648" width="12.81640625" customWidth="1"/>
    <col min="2649" max="2649" width="14.36328125" bestFit="1" customWidth="1"/>
    <col min="2650" max="2650" width="13.26953125" bestFit="1" customWidth="1"/>
    <col min="2651" max="2652" width="14.36328125" bestFit="1" customWidth="1"/>
    <col min="2653" max="2653" width="12.26953125" customWidth="1"/>
    <col min="2654" max="2654" width="12" customWidth="1"/>
    <col min="2655" max="2656" width="12.81640625" customWidth="1"/>
    <col min="2657" max="2657" width="13.6328125" bestFit="1" customWidth="1"/>
    <col min="2658" max="2660" width="14.36328125" bestFit="1" customWidth="1"/>
    <col min="2661" max="2661" width="12.26953125" customWidth="1"/>
    <col min="2662" max="2662" width="9.7265625" customWidth="1"/>
    <col min="2663" max="2664" width="12.81640625" customWidth="1"/>
    <col min="2665" max="2665" width="13.6328125" bestFit="1" customWidth="1"/>
    <col min="2666" max="2666" width="12.453125" bestFit="1" customWidth="1"/>
    <col min="2667" max="2668" width="13.6328125" bestFit="1" customWidth="1"/>
    <col min="2669" max="2669" width="12.26953125" customWidth="1"/>
    <col min="2670" max="2672" width="12.81640625" customWidth="1"/>
    <col min="2673" max="2677" width="12.26953125" customWidth="1"/>
    <col min="2678" max="2680" width="12.81640625" customWidth="1"/>
    <col min="2681" max="2681" width="12.26953125" customWidth="1"/>
    <col min="2682" max="2682" width="13.26953125" bestFit="1" customWidth="1"/>
    <col min="2683" max="2684" width="14.36328125" bestFit="1" customWidth="1"/>
    <col min="2685" max="2685" width="12.26953125" customWidth="1"/>
    <col min="2686" max="2688" width="12.81640625" customWidth="1"/>
    <col min="2689" max="2692" width="14.36328125" bestFit="1" customWidth="1"/>
    <col min="2693" max="2693" width="12.26953125" customWidth="1"/>
    <col min="2694" max="2694" width="12.81640625" bestFit="1" customWidth="1"/>
    <col min="2695" max="2696" width="12.81640625" customWidth="1"/>
    <col min="2697" max="2697" width="14.36328125" bestFit="1" customWidth="1"/>
    <col min="2698" max="2700" width="13.6328125" bestFit="1" customWidth="1"/>
    <col min="2701" max="2701" width="12.26953125" customWidth="1"/>
    <col min="2702" max="2702" width="12" customWidth="1"/>
    <col min="2703" max="2704" width="12.81640625" customWidth="1"/>
    <col min="2705" max="2705" width="13.6328125" bestFit="1" customWidth="1"/>
    <col min="2706" max="2708" width="14.36328125" bestFit="1" customWidth="1"/>
    <col min="2709" max="2709" width="12.26953125" customWidth="1"/>
    <col min="2710" max="2710" width="9.7265625" customWidth="1"/>
    <col min="2711" max="2712" width="12.81640625" customWidth="1"/>
    <col min="2713" max="2713" width="13.6328125" bestFit="1" customWidth="1"/>
    <col min="2714" max="2716" width="14.36328125" bestFit="1" customWidth="1"/>
    <col min="2717" max="2732" width="12.26953125" customWidth="1"/>
    <col min="2733" max="2733" width="12.81640625" customWidth="1"/>
    <col min="2734" max="2734" width="12.26953125" customWidth="1"/>
    <col min="2735" max="2735" width="11.453125" customWidth="1"/>
    <col min="2736" max="2736" width="11.7265625" customWidth="1"/>
    <col min="2737" max="2744" width="12.26953125" customWidth="1"/>
    <col min="2745" max="2747" width="13.6328125" customWidth="1"/>
    <col min="2748" max="2749" width="12.26953125" customWidth="1"/>
    <col min="2750" max="2752" width="13.6328125" customWidth="1"/>
    <col min="2753" max="2754" width="12.26953125" customWidth="1"/>
    <col min="2755" max="2757" width="13.6328125" customWidth="1"/>
    <col min="2758" max="2759" width="12.26953125" customWidth="1"/>
    <col min="2760" max="2762" width="13.6328125" customWidth="1"/>
    <col min="2763" max="2763" width="14.36328125" customWidth="1"/>
    <col min="2764" max="2764" width="12.26953125" customWidth="1"/>
    <col min="2765" max="2767" width="13.6328125" customWidth="1"/>
    <col min="2768" max="2768" width="14.36328125" customWidth="1"/>
    <col min="2769" max="2769" width="12.26953125" customWidth="1"/>
    <col min="2770" max="2770" width="10.26953125" customWidth="1"/>
    <col min="2771" max="2772" width="13.6328125" customWidth="1"/>
    <col min="2773" max="2774" width="12.26953125" customWidth="1"/>
    <col min="2775" max="2777" width="13.6328125" customWidth="1"/>
    <col min="2778" max="2778" width="14.36328125" customWidth="1"/>
    <col min="2779" max="2779" width="12.26953125" customWidth="1"/>
    <col min="2780" max="2782" width="13.6328125" customWidth="1"/>
    <col min="2783" max="2783" width="12.453125" customWidth="1"/>
    <col min="2784" max="2784" width="12.26953125" customWidth="1"/>
    <col min="2785" max="2785" width="11.26953125" customWidth="1"/>
    <col min="2786" max="2788" width="13.6328125" customWidth="1"/>
    <col min="2789" max="2789" width="12.26953125" customWidth="1"/>
    <col min="2790" max="2790" width="9.08984375" customWidth="1"/>
    <col min="2791" max="2793" width="13.6328125" customWidth="1"/>
    <col min="2794" max="2794" width="12.26953125" customWidth="1"/>
    <col min="2795" max="2795" width="6.7265625" customWidth="1"/>
    <col min="2796" max="2798" width="13.6328125" customWidth="1"/>
    <col min="2799" max="2799" width="12.26953125" customWidth="1"/>
    <col min="2800" max="2802" width="13.6328125" customWidth="1"/>
    <col min="2803" max="2804" width="12.26953125" customWidth="1"/>
    <col min="2805" max="2807" width="13.6328125" customWidth="1"/>
    <col min="2808" max="2809" width="12.26953125" customWidth="1"/>
    <col min="2810" max="2812" width="13.6328125" customWidth="1"/>
    <col min="2813" max="2814" width="12.26953125" customWidth="1"/>
    <col min="2815" max="2817" width="13.6328125" customWidth="1"/>
    <col min="2818" max="2818" width="12.453125" bestFit="1" customWidth="1"/>
    <col min="2819" max="2819" width="12.26953125" customWidth="1"/>
    <col min="2820" max="2820" width="11.26953125" customWidth="1"/>
    <col min="2821" max="2822" width="13.6328125" customWidth="1"/>
    <col min="2823" max="2823" width="13.6328125" bestFit="1" customWidth="1"/>
    <col min="2824" max="2824" width="12.26953125" customWidth="1"/>
    <col min="2825" max="2825" width="9.08984375" customWidth="1"/>
    <col min="2826" max="2827" width="13.6328125" customWidth="1"/>
    <col min="2828" max="2828" width="14.36328125" bestFit="1" customWidth="1"/>
    <col min="2829" max="2829" width="12.26953125" customWidth="1"/>
    <col min="2830" max="2832" width="12.81640625" customWidth="1"/>
    <col min="2833" max="2837" width="12.26953125" customWidth="1"/>
    <col min="2838" max="2840" width="12.81640625" customWidth="1"/>
    <col min="2841" max="2845" width="12.26953125" customWidth="1"/>
    <col min="2846" max="2848" width="12.81640625" customWidth="1"/>
    <col min="2849" max="2849" width="14.36328125" bestFit="1" customWidth="1"/>
    <col min="2850" max="2853" width="12.26953125" customWidth="1"/>
    <col min="2854" max="2856" width="12.81640625" customWidth="1"/>
    <col min="2857" max="2858" width="14.36328125" bestFit="1" customWidth="1"/>
    <col min="2859" max="2860" width="13.26953125" bestFit="1" customWidth="1"/>
    <col min="2861" max="2861" width="12.26953125" customWidth="1"/>
    <col min="2862" max="2864" width="12.81640625" customWidth="1"/>
    <col min="2865" max="2867" width="14.36328125" bestFit="1" customWidth="1"/>
    <col min="2868" max="2869" width="12.26953125" customWidth="1"/>
    <col min="2870" max="2872" width="12.81640625" customWidth="1"/>
    <col min="2873" max="2874" width="12.26953125" customWidth="1"/>
    <col min="2875" max="2875" width="13.6328125" bestFit="1" customWidth="1"/>
    <col min="2876" max="2877" width="12.26953125" customWidth="1"/>
    <col min="2878" max="2880" width="12.81640625" customWidth="1"/>
    <col min="2881" max="2885" width="12.26953125" customWidth="1"/>
    <col min="2886" max="2888" width="12.81640625" customWidth="1"/>
    <col min="2889" max="2893" width="12.26953125" customWidth="1"/>
    <col min="2894" max="2896" width="12.81640625" customWidth="1"/>
    <col min="2897" max="2901" width="12.26953125" customWidth="1"/>
    <col min="2902" max="2904" width="12.81640625" customWidth="1"/>
    <col min="2905" max="2905" width="14.36328125" bestFit="1" customWidth="1"/>
    <col min="2906" max="2906" width="13.26953125" bestFit="1" customWidth="1"/>
    <col min="2907" max="2908" width="14.36328125" bestFit="1" customWidth="1"/>
    <col min="2909" max="2909" width="12.26953125" customWidth="1"/>
    <col min="2910" max="2910" width="12" customWidth="1"/>
    <col min="2911" max="2912" width="12.81640625" customWidth="1"/>
    <col min="2913" max="2913" width="13.6328125" bestFit="1" customWidth="1"/>
    <col min="2914" max="2916" width="14.36328125" bestFit="1" customWidth="1"/>
    <col min="2917" max="2917" width="12.26953125" customWidth="1"/>
    <col min="2918" max="2918" width="9.7265625" customWidth="1"/>
    <col min="2919" max="2920" width="12.81640625" customWidth="1"/>
    <col min="2921" max="2921" width="13.6328125" bestFit="1" customWidth="1"/>
    <col min="2922" max="2922" width="12.453125" bestFit="1" customWidth="1"/>
    <col min="2923" max="2924" width="13.6328125" bestFit="1" customWidth="1"/>
    <col min="2925" max="2925" width="12.26953125" customWidth="1"/>
    <col min="2926" max="2928" width="12.81640625" customWidth="1"/>
    <col min="2929" max="2933" width="12.26953125" customWidth="1"/>
    <col min="2934" max="2936" width="12.81640625" customWidth="1"/>
    <col min="2937" max="2937" width="12.26953125" customWidth="1"/>
    <col min="2938" max="2938" width="13.26953125" bestFit="1" customWidth="1"/>
    <col min="2939" max="2940" width="14.36328125" bestFit="1" customWidth="1"/>
    <col min="2941" max="2941" width="12.26953125" customWidth="1"/>
    <col min="2942" max="2944" width="12.81640625" customWidth="1"/>
    <col min="2945" max="2948" width="14.36328125" bestFit="1" customWidth="1"/>
    <col min="2949" max="2949" width="12.26953125" customWidth="1"/>
    <col min="2950" max="2950" width="12.81640625" bestFit="1" customWidth="1"/>
    <col min="2951" max="2952" width="12.81640625" customWidth="1"/>
    <col min="2953" max="2953" width="14.36328125" bestFit="1" customWidth="1"/>
    <col min="2954" max="2956" width="13.6328125" bestFit="1" customWidth="1"/>
    <col min="2957" max="2957" width="12.26953125" customWidth="1"/>
    <col min="2958" max="2958" width="12" customWidth="1"/>
    <col min="2959" max="2960" width="12.81640625" customWidth="1"/>
    <col min="2961" max="2961" width="13.6328125" bestFit="1" customWidth="1"/>
    <col min="2962" max="2964" width="14.36328125" bestFit="1" customWidth="1"/>
    <col min="2965" max="2965" width="12.26953125" customWidth="1"/>
    <col min="2966" max="2966" width="9.7265625" customWidth="1"/>
    <col min="2967" max="2968" width="12.81640625" customWidth="1"/>
    <col min="2969" max="2969" width="13.6328125" bestFit="1" customWidth="1"/>
    <col min="2970" max="2972" width="14.36328125" bestFit="1" customWidth="1"/>
    <col min="2973" max="2988" width="12.26953125" customWidth="1"/>
    <col min="2989" max="2989" width="12.81640625" customWidth="1"/>
    <col min="2990" max="2990" width="12.26953125" customWidth="1"/>
    <col min="2991" max="2991" width="11.453125" customWidth="1"/>
    <col min="2992" max="2992" width="11.7265625" customWidth="1"/>
    <col min="2993" max="3000" width="12.26953125" customWidth="1"/>
    <col min="3001" max="3003" width="13.6328125" customWidth="1"/>
    <col min="3004" max="3005" width="12.26953125" customWidth="1"/>
    <col min="3006" max="3008" width="13.6328125" customWidth="1"/>
    <col min="3009" max="3010" width="12.26953125" customWidth="1"/>
    <col min="3011" max="3013" width="13.6328125" customWidth="1"/>
    <col min="3014" max="3015" width="12.26953125" customWidth="1"/>
    <col min="3016" max="3018" width="13.6328125" customWidth="1"/>
    <col min="3019" max="3019" width="14.36328125" customWidth="1"/>
    <col min="3020" max="3020" width="12.26953125" customWidth="1"/>
    <col min="3021" max="3023" width="13.6328125" customWidth="1"/>
    <col min="3024" max="3024" width="14.36328125" customWidth="1"/>
    <col min="3025" max="3025" width="12.26953125" customWidth="1"/>
    <col min="3026" max="3026" width="10.26953125" customWidth="1"/>
    <col min="3027" max="3028" width="13.6328125" customWidth="1"/>
    <col min="3029" max="3030" width="12.26953125" customWidth="1"/>
    <col min="3031" max="3033" width="13.6328125" customWidth="1"/>
    <col min="3034" max="3034" width="14.36328125" customWidth="1"/>
    <col min="3035" max="3035" width="12.26953125" customWidth="1"/>
    <col min="3036" max="3038" width="13.6328125" customWidth="1"/>
    <col min="3039" max="3039" width="12.453125" customWidth="1"/>
    <col min="3040" max="3040" width="12.26953125" customWidth="1"/>
    <col min="3041" max="3041" width="11.26953125" customWidth="1"/>
    <col min="3042" max="3044" width="13.6328125" customWidth="1"/>
    <col min="3045" max="3045" width="12.26953125" customWidth="1"/>
    <col min="3046" max="3046" width="9.08984375" customWidth="1"/>
    <col min="3047" max="3049" width="13.6328125" customWidth="1"/>
    <col min="3050" max="3050" width="12.26953125" customWidth="1"/>
    <col min="3051" max="3051" width="6.7265625" customWidth="1"/>
    <col min="3052" max="3054" width="13.6328125" customWidth="1"/>
    <col min="3055" max="3055" width="12.26953125" customWidth="1"/>
    <col min="3056" max="3058" width="13.6328125" customWidth="1"/>
    <col min="3059" max="3060" width="12.26953125" customWidth="1"/>
    <col min="3061" max="3063" width="13.6328125" customWidth="1"/>
    <col min="3064" max="3065" width="12.26953125" customWidth="1"/>
    <col min="3066" max="3068" width="13.6328125" customWidth="1"/>
    <col min="3069" max="3070" width="12.26953125" customWidth="1"/>
    <col min="3071" max="3073" width="13.6328125" customWidth="1"/>
    <col min="3074" max="3074" width="12.453125" bestFit="1" customWidth="1"/>
    <col min="3075" max="3075" width="12.26953125" customWidth="1"/>
    <col min="3076" max="3076" width="11.26953125" customWidth="1"/>
    <col min="3077" max="3078" width="13.6328125" customWidth="1"/>
    <col min="3079" max="3079" width="13.6328125" bestFit="1" customWidth="1"/>
    <col min="3080" max="3080" width="12.26953125" customWidth="1"/>
    <col min="3081" max="3081" width="9.08984375" customWidth="1"/>
    <col min="3082" max="3083" width="13.6328125" customWidth="1"/>
    <col min="3084" max="3084" width="14.36328125" bestFit="1" customWidth="1"/>
    <col min="3085" max="3085" width="12.26953125" customWidth="1"/>
    <col min="3086" max="3088" width="12.81640625" customWidth="1"/>
    <col min="3089" max="3093" width="12.26953125" customWidth="1"/>
    <col min="3094" max="3096" width="12.81640625" customWidth="1"/>
    <col min="3097" max="3101" width="12.26953125" customWidth="1"/>
    <col min="3102" max="3104" width="12.81640625" customWidth="1"/>
    <col min="3105" max="3105" width="14.36328125" bestFit="1" customWidth="1"/>
    <col min="3106" max="3109" width="12.26953125" customWidth="1"/>
    <col min="3110" max="3112" width="12.81640625" customWidth="1"/>
    <col min="3113" max="3114" width="14.36328125" bestFit="1" customWidth="1"/>
    <col min="3115" max="3116" width="13.26953125" bestFit="1" customWidth="1"/>
    <col min="3117" max="3117" width="12.26953125" customWidth="1"/>
    <col min="3118" max="3120" width="12.81640625" customWidth="1"/>
    <col min="3121" max="3123" width="14.36328125" bestFit="1" customWidth="1"/>
    <col min="3124" max="3125" width="12.26953125" customWidth="1"/>
    <col min="3126" max="3128" width="12.81640625" customWidth="1"/>
    <col min="3129" max="3130" width="12.26953125" customWidth="1"/>
    <col min="3131" max="3131" width="13.6328125" bestFit="1" customWidth="1"/>
    <col min="3132" max="3133" width="12.26953125" customWidth="1"/>
    <col min="3134" max="3136" width="12.81640625" customWidth="1"/>
    <col min="3137" max="3141" width="12.26953125" customWidth="1"/>
    <col min="3142" max="3144" width="12.81640625" customWidth="1"/>
    <col min="3145" max="3149" width="12.26953125" customWidth="1"/>
    <col min="3150" max="3152" width="12.81640625" customWidth="1"/>
    <col min="3153" max="3157" width="12.26953125" customWidth="1"/>
    <col min="3158" max="3160" width="12.81640625" customWidth="1"/>
    <col min="3161" max="3161" width="14.36328125" bestFit="1" customWidth="1"/>
    <col min="3162" max="3162" width="13.26953125" bestFit="1" customWidth="1"/>
    <col min="3163" max="3164" width="14.36328125" bestFit="1" customWidth="1"/>
    <col min="3165" max="3165" width="12.26953125" customWidth="1"/>
    <col min="3166" max="3166" width="12" customWidth="1"/>
    <col min="3167" max="3168" width="12.81640625" customWidth="1"/>
    <col min="3169" max="3169" width="13.6328125" bestFit="1" customWidth="1"/>
    <col min="3170" max="3172" width="14.36328125" bestFit="1" customWidth="1"/>
    <col min="3173" max="3173" width="12.26953125" customWidth="1"/>
    <col min="3174" max="3174" width="9.7265625" customWidth="1"/>
    <col min="3175" max="3176" width="12.81640625" customWidth="1"/>
    <col min="3177" max="3177" width="13.6328125" bestFit="1" customWidth="1"/>
    <col min="3178" max="3178" width="12.453125" bestFit="1" customWidth="1"/>
    <col min="3179" max="3180" width="13.6328125" bestFit="1" customWidth="1"/>
    <col min="3181" max="3181" width="12.26953125" customWidth="1"/>
    <col min="3182" max="3184" width="12.81640625" customWidth="1"/>
    <col min="3185" max="3189" width="12.26953125" customWidth="1"/>
    <col min="3190" max="3192" width="12.81640625" customWidth="1"/>
    <col min="3193" max="3193" width="12.26953125" customWidth="1"/>
    <col min="3194" max="3194" width="13.26953125" bestFit="1" customWidth="1"/>
    <col min="3195" max="3196" width="14.36328125" bestFit="1" customWidth="1"/>
    <col min="3197" max="3197" width="12.26953125" customWidth="1"/>
    <col min="3198" max="3200" width="12.81640625" customWidth="1"/>
    <col min="3201" max="3204" width="14.36328125" bestFit="1" customWidth="1"/>
    <col min="3205" max="3205" width="12.26953125" customWidth="1"/>
    <col min="3206" max="3206" width="12.81640625" bestFit="1" customWidth="1"/>
    <col min="3207" max="3208" width="12.81640625" customWidth="1"/>
    <col min="3209" max="3209" width="14.36328125" bestFit="1" customWidth="1"/>
    <col min="3210" max="3212" width="13.6328125" bestFit="1" customWidth="1"/>
    <col min="3213" max="3213" width="12.26953125" customWidth="1"/>
    <col min="3214" max="3214" width="12" customWidth="1"/>
    <col min="3215" max="3216" width="12.81640625" customWidth="1"/>
    <col min="3217" max="3217" width="13.6328125" bestFit="1" customWidth="1"/>
    <col min="3218" max="3220" width="14.36328125" bestFit="1" customWidth="1"/>
    <col min="3221" max="3221" width="12.26953125" customWidth="1"/>
    <col min="3222" max="3222" width="9.7265625" customWidth="1"/>
    <col min="3223" max="3224" width="12.81640625" customWidth="1"/>
    <col min="3225" max="3225" width="13.6328125" bestFit="1" customWidth="1"/>
    <col min="3226" max="3228" width="14.36328125" bestFit="1" customWidth="1"/>
    <col min="3229" max="3244" width="12.26953125" customWidth="1"/>
    <col min="3245" max="3245" width="12.81640625" customWidth="1"/>
    <col min="3246" max="3246" width="12.26953125" customWidth="1"/>
    <col min="3247" max="3247" width="11.453125" customWidth="1"/>
    <col min="3248" max="3248" width="11.7265625" customWidth="1"/>
    <col min="3249" max="3256" width="12.26953125" customWidth="1"/>
    <col min="3257" max="3259" width="13.6328125" customWidth="1"/>
    <col min="3260" max="3261" width="12.26953125" customWidth="1"/>
    <col min="3262" max="3264" width="13.6328125" customWidth="1"/>
    <col min="3265" max="3266" width="12.26953125" customWidth="1"/>
    <col min="3267" max="3269" width="13.6328125" customWidth="1"/>
    <col min="3270" max="3271" width="12.26953125" customWidth="1"/>
    <col min="3272" max="3274" width="13.6328125" customWidth="1"/>
    <col min="3275" max="3275" width="14.36328125" customWidth="1"/>
    <col min="3276" max="3276" width="12.26953125" customWidth="1"/>
    <col min="3277" max="3279" width="13.6328125" customWidth="1"/>
    <col min="3280" max="3280" width="14.36328125" customWidth="1"/>
    <col min="3281" max="3281" width="12.26953125" customWidth="1"/>
    <col min="3282" max="3282" width="10.26953125" customWidth="1"/>
    <col min="3283" max="3284" width="13.6328125" customWidth="1"/>
    <col min="3285" max="3286" width="12.26953125" customWidth="1"/>
    <col min="3287" max="3289" width="13.6328125" customWidth="1"/>
    <col min="3290" max="3290" width="14.36328125" customWidth="1"/>
    <col min="3291" max="3291" width="12.26953125" customWidth="1"/>
    <col min="3292" max="3294" width="13.6328125" customWidth="1"/>
    <col min="3295" max="3295" width="12.453125" customWidth="1"/>
    <col min="3296" max="3296" width="12.26953125" customWidth="1"/>
    <col min="3297" max="3297" width="11.26953125" customWidth="1"/>
    <col min="3298" max="3300" width="13.6328125" customWidth="1"/>
    <col min="3301" max="3301" width="12.26953125" customWidth="1"/>
    <col min="3302" max="3302" width="9.08984375" customWidth="1"/>
    <col min="3303" max="3305" width="13.6328125" customWidth="1"/>
    <col min="3306" max="3306" width="12.26953125" customWidth="1"/>
    <col min="3307" max="3307" width="6.7265625" customWidth="1"/>
    <col min="3308" max="3310" width="13.6328125" customWidth="1"/>
    <col min="3311" max="3311" width="12.26953125" customWidth="1"/>
    <col min="3312" max="3314" width="13.6328125" customWidth="1"/>
    <col min="3315" max="3316" width="12.26953125" customWidth="1"/>
    <col min="3317" max="3319" width="13.6328125" customWidth="1"/>
    <col min="3320" max="3321" width="12.26953125" customWidth="1"/>
    <col min="3322" max="3324" width="13.6328125" customWidth="1"/>
    <col min="3325" max="3326" width="12.26953125" customWidth="1"/>
    <col min="3327" max="3329" width="13.6328125" customWidth="1"/>
    <col min="3330" max="3330" width="12.453125" bestFit="1" customWidth="1"/>
    <col min="3331" max="3331" width="12.26953125" customWidth="1"/>
    <col min="3332" max="3332" width="11.26953125" customWidth="1"/>
    <col min="3333" max="3334" width="13.6328125" customWidth="1"/>
    <col min="3335" max="3335" width="13.6328125" bestFit="1" customWidth="1"/>
    <col min="3336" max="3336" width="12.26953125" customWidth="1"/>
    <col min="3337" max="3337" width="9.08984375" customWidth="1"/>
    <col min="3338" max="3339" width="13.6328125" customWidth="1"/>
    <col min="3340" max="3340" width="14.36328125" bestFit="1" customWidth="1"/>
    <col min="3341" max="3341" width="12.26953125" customWidth="1"/>
    <col min="3342" max="3344" width="12.81640625" customWidth="1"/>
    <col min="3345" max="3349" width="12.26953125" customWidth="1"/>
    <col min="3350" max="3352" width="12.81640625" customWidth="1"/>
    <col min="3353" max="3357" width="12.26953125" customWidth="1"/>
    <col min="3358" max="3360" width="12.81640625" customWidth="1"/>
    <col min="3361" max="3361" width="14.36328125" bestFit="1" customWidth="1"/>
    <col min="3362" max="3365" width="12.26953125" customWidth="1"/>
    <col min="3366" max="3368" width="12.81640625" customWidth="1"/>
    <col min="3369" max="3370" width="14.36328125" bestFit="1" customWidth="1"/>
    <col min="3371" max="3372" width="13.26953125" bestFit="1" customWidth="1"/>
    <col min="3373" max="3373" width="12.26953125" customWidth="1"/>
    <col min="3374" max="3376" width="12.81640625" customWidth="1"/>
    <col min="3377" max="3379" width="14.36328125" bestFit="1" customWidth="1"/>
    <col min="3380" max="3381" width="12.26953125" customWidth="1"/>
    <col min="3382" max="3384" width="12.81640625" customWidth="1"/>
    <col min="3385" max="3386" width="12.26953125" customWidth="1"/>
    <col min="3387" max="3387" width="13.6328125" bestFit="1" customWidth="1"/>
    <col min="3388" max="3389" width="12.26953125" customWidth="1"/>
    <col min="3390" max="3392" width="12.81640625" customWidth="1"/>
    <col min="3393" max="3397" width="12.26953125" customWidth="1"/>
    <col min="3398" max="3400" width="12.81640625" customWidth="1"/>
    <col min="3401" max="3405" width="12.26953125" customWidth="1"/>
    <col min="3406" max="3408" width="12.81640625" customWidth="1"/>
    <col min="3409" max="3413" width="12.26953125" customWidth="1"/>
    <col min="3414" max="3416" width="12.81640625" customWidth="1"/>
    <col min="3417" max="3417" width="14.36328125" bestFit="1" customWidth="1"/>
    <col min="3418" max="3418" width="13.26953125" bestFit="1" customWidth="1"/>
    <col min="3419" max="3420" width="14.36328125" bestFit="1" customWidth="1"/>
    <col min="3421" max="3421" width="12.26953125" customWidth="1"/>
    <col min="3422" max="3422" width="12" customWidth="1"/>
    <col min="3423" max="3424" width="12.81640625" customWidth="1"/>
    <col min="3425" max="3425" width="13.6328125" bestFit="1" customWidth="1"/>
    <col min="3426" max="3428" width="14.36328125" bestFit="1" customWidth="1"/>
    <col min="3429" max="3429" width="12.26953125" customWidth="1"/>
    <col min="3430" max="3430" width="9.7265625" customWidth="1"/>
    <col min="3431" max="3432" width="12.81640625" customWidth="1"/>
    <col min="3433" max="3433" width="13.6328125" bestFit="1" customWidth="1"/>
    <col min="3434" max="3434" width="12.453125" bestFit="1" customWidth="1"/>
    <col min="3435" max="3436" width="13.6328125" bestFit="1" customWidth="1"/>
    <col min="3437" max="3437" width="12.26953125" customWidth="1"/>
    <col min="3438" max="3440" width="12.81640625" customWidth="1"/>
    <col min="3441" max="3445" width="12.26953125" customWidth="1"/>
    <col min="3446" max="3448" width="12.81640625" customWidth="1"/>
    <col min="3449" max="3449" width="12.26953125" customWidth="1"/>
    <col min="3450" max="3450" width="13.26953125" bestFit="1" customWidth="1"/>
    <col min="3451" max="3452" width="14.36328125" bestFit="1" customWidth="1"/>
    <col min="3453" max="3453" width="12.26953125" customWidth="1"/>
    <col min="3454" max="3456" width="12.81640625" customWidth="1"/>
    <col min="3457" max="3460" width="14.36328125" bestFit="1" customWidth="1"/>
    <col min="3461" max="3461" width="12.26953125" customWidth="1"/>
    <col min="3462" max="3462" width="12.81640625" bestFit="1" customWidth="1"/>
    <col min="3463" max="3464" width="12.81640625" customWidth="1"/>
    <col min="3465" max="3465" width="14.36328125" bestFit="1" customWidth="1"/>
    <col min="3466" max="3468" width="13.6328125" bestFit="1" customWidth="1"/>
    <col min="3469" max="3469" width="12.26953125" customWidth="1"/>
    <col min="3470" max="3470" width="12" customWidth="1"/>
    <col min="3471" max="3472" width="12.81640625" customWidth="1"/>
    <col min="3473" max="3473" width="13.6328125" bestFit="1" customWidth="1"/>
    <col min="3474" max="3476" width="14.36328125" bestFit="1" customWidth="1"/>
    <col min="3477" max="3477" width="12.26953125" customWidth="1"/>
    <col min="3478" max="3478" width="9.7265625" customWidth="1"/>
    <col min="3479" max="3480" width="12.81640625" customWidth="1"/>
    <col min="3481" max="3481" width="13.6328125" bestFit="1" customWidth="1"/>
    <col min="3482" max="3484" width="14.36328125" bestFit="1" customWidth="1"/>
    <col min="3485" max="3500" width="12.26953125" customWidth="1"/>
    <col min="3501" max="3501" width="12.81640625" customWidth="1"/>
    <col min="3502" max="3502" width="12.26953125" customWidth="1"/>
    <col min="3503" max="3503" width="11.453125" customWidth="1"/>
    <col min="3504" max="3504" width="11.7265625" customWidth="1"/>
    <col min="3505" max="3512" width="12.26953125" customWidth="1"/>
    <col min="3513" max="3515" width="13.6328125" customWidth="1"/>
    <col min="3516" max="3517" width="12.26953125" customWidth="1"/>
    <col min="3518" max="3520" width="13.6328125" customWidth="1"/>
    <col min="3521" max="3522" width="12.26953125" customWidth="1"/>
    <col min="3523" max="3525" width="13.6328125" customWidth="1"/>
    <col min="3526" max="3527" width="12.26953125" customWidth="1"/>
    <col min="3528" max="3530" width="13.6328125" customWidth="1"/>
    <col min="3531" max="3531" width="14.36328125" customWidth="1"/>
    <col min="3532" max="3532" width="12.26953125" customWidth="1"/>
    <col min="3533" max="3535" width="13.6328125" customWidth="1"/>
    <col min="3536" max="3536" width="14.36328125" customWidth="1"/>
    <col min="3537" max="3537" width="12.26953125" customWidth="1"/>
    <col min="3538" max="3538" width="10.26953125" customWidth="1"/>
    <col min="3539" max="3540" width="13.6328125" customWidth="1"/>
    <col min="3541" max="3542" width="12.26953125" customWidth="1"/>
    <col min="3543" max="3545" width="13.6328125" customWidth="1"/>
    <col min="3546" max="3546" width="14.36328125" customWidth="1"/>
    <col min="3547" max="3547" width="12.26953125" customWidth="1"/>
    <col min="3548" max="3550" width="13.6328125" customWidth="1"/>
    <col min="3551" max="3551" width="12.453125" customWidth="1"/>
    <col min="3552" max="3552" width="12.26953125" customWidth="1"/>
    <col min="3553" max="3553" width="11.26953125" customWidth="1"/>
    <col min="3554" max="3556" width="13.6328125" customWidth="1"/>
    <col min="3557" max="3557" width="12.26953125" customWidth="1"/>
    <col min="3558" max="3558" width="9.08984375" customWidth="1"/>
    <col min="3559" max="3561" width="13.6328125" customWidth="1"/>
    <col min="3562" max="3562" width="12.26953125" customWidth="1"/>
    <col min="3563" max="3563" width="6.7265625" customWidth="1"/>
    <col min="3564" max="3566" width="13.6328125" customWidth="1"/>
    <col min="3567" max="3567" width="12.26953125" customWidth="1"/>
    <col min="3568" max="3570" width="13.6328125" customWidth="1"/>
    <col min="3571" max="3572" width="12.26953125" customWidth="1"/>
    <col min="3573" max="3575" width="13.6328125" customWidth="1"/>
    <col min="3576" max="3577" width="12.26953125" customWidth="1"/>
    <col min="3578" max="3580" width="13.6328125" customWidth="1"/>
    <col min="3581" max="3582" width="12.26953125" customWidth="1"/>
    <col min="3583" max="3585" width="13.6328125" customWidth="1"/>
    <col min="3586" max="3586" width="12.453125" bestFit="1" customWidth="1"/>
    <col min="3587" max="3587" width="12.26953125" customWidth="1"/>
    <col min="3588" max="3588" width="11.26953125" customWidth="1"/>
    <col min="3589" max="3590" width="13.6328125" customWidth="1"/>
    <col min="3591" max="3591" width="13.6328125" bestFit="1" customWidth="1"/>
    <col min="3592" max="3592" width="12.26953125" customWidth="1"/>
    <col min="3593" max="3593" width="9.08984375" customWidth="1"/>
    <col min="3594" max="3595" width="13.6328125" customWidth="1"/>
    <col min="3596" max="3596" width="14.36328125" bestFit="1" customWidth="1"/>
    <col min="3597" max="3597" width="12.26953125" customWidth="1"/>
    <col min="3598" max="3600" width="12.81640625" customWidth="1"/>
    <col min="3601" max="3605" width="12.26953125" customWidth="1"/>
    <col min="3606" max="3608" width="12.81640625" customWidth="1"/>
    <col min="3609" max="3613" width="12.26953125" customWidth="1"/>
    <col min="3614" max="3616" width="12.81640625" customWidth="1"/>
    <col min="3617" max="3617" width="14.36328125" bestFit="1" customWidth="1"/>
    <col min="3618" max="3621" width="12.26953125" customWidth="1"/>
    <col min="3622" max="3624" width="12.81640625" customWidth="1"/>
    <col min="3625" max="3626" width="14.36328125" bestFit="1" customWidth="1"/>
    <col min="3627" max="3628" width="13.26953125" bestFit="1" customWidth="1"/>
    <col min="3629" max="3629" width="12.26953125" customWidth="1"/>
    <col min="3630" max="3632" width="12.81640625" customWidth="1"/>
    <col min="3633" max="3635" width="14.36328125" bestFit="1" customWidth="1"/>
    <col min="3636" max="3637" width="12.26953125" customWidth="1"/>
    <col min="3638" max="3640" width="12.81640625" customWidth="1"/>
    <col min="3641" max="3642" width="12.26953125" customWidth="1"/>
    <col min="3643" max="3643" width="13.6328125" bestFit="1" customWidth="1"/>
    <col min="3644" max="3645" width="12.26953125" customWidth="1"/>
    <col min="3646" max="3648" width="12.81640625" customWidth="1"/>
    <col min="3649" max="3653" width="12.26953125" customWidth="1"/>
    <col min="3654" max="3656" width="12.81640625" customWidth="1"/>
    <col min="3657" max="3661" width="12.26953125" customWidth="1"/>
    <col min="3662" max="3664" width="12.81640625" customWidth="1"/>
    <col min="3665" max="3669" width="12.26953125" customWidth="1"/>
    <col min="3670" max="3672" width="12.81640625" customWidth="1"/>
    <col min="3673" max="3673" width="14.36328125" bestFit="1" customWidth="1"/>
    <col min="3674" max="3674" width="13.26953125" bestFit="1" customWidth="1"/>
    <col min="3675" max="3676" width="14.36328125" bestFit="1" customWidth="1"/>
    <col min="3677" max="3677" width="12.26953125" customWidth="1"/>
    <col min="3678" max="3678" width="12" customWidth="1"/>
    <col min="3679" max="3680" width="12.81640625" customWidth="1"/>
    <col min="3681" max="3681" width="13.6328125" bestFit="1" customWidth="1"/>
    <col min="3682" max="3684" width="14.36328125" bestFit="1" customWidth="1"/>
    <col min="3685" max="3685" width="12.26953125" customWidth="1"/>
    <col min="3686" max="3686" width="9.7265625" customWidth="1"/>
    <col min="3687" max="3688" width="12.81640625" customWidth="1"/>
    <col min="3689" max="3689" width="13.6328125" bestFit="1" customWidth="1"/>
    <col min="3690" max="3690" width="12.453125" bestFit="1" customWidth="1"/>
    <col min="3691" max="3692" width="13.6328125" bestFit="1" customWidth="1"/>
    <col min="3693" max="3693" width="12.26953125" customWidth="1"/>
    <col min="3694" max="3696" width="12.81640625" customWidth="1"/>
    <col min="3697" max="3701" width="12.26953125" customWidth="1"/>
    <col min="3702" max="3704" width="12.81640625" customWidth="1"/>
    <col min="3705" max="3705" width="12.26953125" customWidth="1"/>
    <col min="3706" max="3706" width="13.26953125" bestFit="1" customWidth="1"/>
    <col min="3707" max="3708" width="14.36328125" bestFit="1" customWidth="1"/>
    <col min="3709" max="3709" width="12.26953125" customWidth="1"/>
    <col min="3710" max="3712" width="12.81640625" customWidth="1"/>
    <col min="3713" max="3716" width="14.36328125" bestFit="1" customWidth="1"/>
    <col min="3717" max="3717" width="12.26953125" customWidth="1"/>
    <col min="3718" max="3718" width="12.81640625" bestFit="1" customWidth="1"/>
    <col min="3719" max="3720" width="12.81640625" customWidth="1"/>
    <col min="3721" max="3721" width="14.36328125" bestFit="1" customWidth="1"/>
    <col min="3722" max="3724" width="13.6328125" bestFit="1" customWidth="1"/>
    <col min="3725" max="3725" width="12.26953125" customWidth="1"/>
    <col min="3726" max="3726" width="12" customWidth="1"/>
    <col min="3727" max="3728" width="12.81640625" customWidth="1"/>
    <col min="3729" max="3729" width="13.6328125" bestFit="1" customWidth="1"/>
    <col min="3730" max="3732" width="14.36328125" bestFit="1" customWidth="1"/>
    <col min="3733" max="3733" width="12.26953125" customWidth="1"/>
    <col min="3734" max="3734" width="9.7265625" customWidth="1"/>
    <col min="3735" max="3736" width="12.81640625" customWidth="1"/>
    <col min="3737" max="3737" width="13.6328125" bestFit="1" customWidth="1"/>
    <col min="3738" max="3740" width="14.36328125" bestFit="1" customWidth="1"/>
    <col min="3741" max="3756" width="12.26953125" customWidth="1"/>
    <col min="3757" max="3757" width="12.81640625" customWidth="1"/>
    <col min="3758" max="3758" width="12.26953125" customWidth="1"/>
    <col min="3759" max="3759" width="11.453125" customWidth="1"/>
    <col min="3760" max="3760" width="11.7265625" customWidth="1"/>
    <col min="3761" max="3768" width="12.26953125" customWidth="1"/>
    <col min="3769" max="3771" width="13.6328125" customWidth="1"/>
    <col min="3772" max="3773" width="12.26953125" customWidth="1"/>
    <col min="3774" max="3776" width="13.6328125" customWidth="1"/>
    <col min="3777" max="3778" width="12.26953125" customWidth="1"/>
    <col min="3779" max="3781" width="13.6328125" customWidth="1"/>
    <col min="3782" max="3783" width="12.26953125" customWidth="1"/>
    <col min="3784" max="3786" width="13.6328125" customWidth="1"/>
    <col min="3787" max="3787" width="14.36328125" customWidth="1"/>
    <col min="3788" max="3788" width="12.26953125" customWidth="1"/>
    <col min="3789" max="3791" width="13.6328125" customWidth="1"/>
    <col min="3792" max="3792" width="14.36328125" customWidth="1"/>
    <col min="3793" max="3793" width="12.26953125" customWidth="1"/>
    <col min="3794" max="3794" width="10.26953125" customWidth="1"/>
    <col min="3795" max="3796" width="13.6328125" customWidth="1"/>
    <col min="3797" max="3798" width="12.26953125" customWidth="1"/>
    <col min="3799" max="3801" width="13.6328125" customWidth="1"/>
    <col min="3802" max="3802" width="14.36328125" customWidth="1"/>
    <col min="3803" max="3803" width="12.26953125" customWidth="1"/>
    <col min="3804" max="3806" width="13.6328125" customWidth="1"/>
    <col min="3807" max="3807" width="12.453125" customWidth="1"/>
    <col min="3808" max="3808" width="12.26953125" customWidth="1"/>
    <col min="3809" max="3809" width="11.26953125" customWidth="1"/>
    <col min="3810" max="3812" width="13.6328125" customWidth="1"/>
    <col min="3813" max="3813" width="12.26953125" customWidth="1"/>
    <col min="3814" max="3814" width="9.08984375" customWidth="1"/>
    <col min="3815" max="3817" width="13.6328125" customWidth="1"/>
    <col min="3818" max="3818" width="12.26953125" customWidth="1"/>
    <col min="3819" max="3819" width="6.7265625" customWidth="1"/>
    <col min="3820" max="3822" width="13.6328125" customWidth="1"/>
    <col min="3823" max="3823" width="12.26953125" customWidth="1"/>
    <col min="3824" max="3826" width="13.6328125" customWidth="1"/>
    <col min="3827" max="3828" width="12.26953125" customWidth="1"/>
    <col min="3829" max="3831" width="13.6328125" customWidth="1"/>
    <col min="3832" max="3833" width="12.26953125" customWidth="1"/>
    <col min="3834" max="3836" width="13.6328125" customWidth="1"/>
    <col min="3837" max="3838" width="12.26953125" customWidth="1"/>
    <col min="3839" max="3841" width="13.6328125" customWidth="1"/>
    <col min="3842" max="3842" width="12.453125" bestFit="1" customWidth="1"/>
    <col min="3843" max="3843" width="12.26953125" customWidth="1"/>
    <col min="3844" max="3844" width="11.26953125" customWidth="1"/>
    <col min="3845" max="3846" width="13.6328125" customWidth="1"/>
    <col min="3847" max="3847" width="13.6328125" bestFit="1" customWidth="1"/>
    <col min="3848" max="3848" width="12.26953125" customWidth="1"/>
    <col min="3849" max="3849" width="9.08984375" customWidth="1"/>
    <col min="3850" max="3851" width="13.6328125" customWidth="1"/>
    <col min="3852" max="3852" width="14.36328125" bestFit="1" customWidth="1"/>
    <col min="3853" max="3853" width="12.26953125" customWidth="1"/>
    <col min="3854" max="3856" width="12.81640625" customWidth="1"/>
    <col min="3857" max="3861" width="12.26953125" customWidth="1"/>
    <col min="3862" max="3864" width="12.81640625" customWidth="1"/>
    <col min="3865" max="3869" width="12.26953125" customWidth="1"/>
    <col min="3870" max="3872" width="12.81640625" customWidth="1"/>
    <col min="3873" max="3873" width="14.36328125" bestFit="1" customWidth="1"/>
    <col min="3874" max="3877" width="12.26953125" customWidth="1"/>
    <col min="3878" max="3880" width="12.81640625" customWidth="1"/>
    <col min="3881" max="3882" width="14.36328125" bestFit="1" customWidth="1"/>
    <col min="3883" max="3884" width="13.26953125" bestFit="1" customWidth="1"/>
    <col min="3885" max="3885" width="12.26953125" customWidth="1"/>
    <col min="3886" max="3888" width="12.81640625" customWidth="1"/>
    <col min="3889" max="3891" width="14.36328125" bestFit="1" customWidth="1"/>
    <col min="3892" max="3893" width="12.26953125" customWidth="1"/>
    <col min="3894" max="3896" width="12.81640625" customWidth="1"/>
    <col min="3897" max="3898" width="12.26953125" customWidth="1"/>
    <col min="3899" max="3899" width="13.6328125" bestFit="1" customWidth="1"/>
    <col min="3900" max="3901" width="12.26953125" customWidth="1"/>
    <col min="3902" max="3904" width="12.81640625" customWidth="1"/>
    <col min="3905" max="3909" width="12.26953125" customWidth="1"/>
    <col min="3910" max="3912" width="12.81640625" customWidth="1"/>
    <col min="3913" max="3917" width="12.26953125" customWidth="1"/>
    <col min="3918" max="3920" width="12.81640625" customWidth="1"/>
    <col min="3921" max="3925" width="12.26953125" customWidth="1"/>
    <col min="3926" max="3928" width="12.81640625" customWidth="1"/>
    <col min="3929" max="3929" width="14.36328125" bestFit="1" customWidth="1"/>
    <col min="3930" max="3930" width="13.26953125" bestFit="1" customWidth="1"/>
    <col min="3931" max="3932" width="14.36328125" bestFit="1" customWidth="1"/>
    <col min="3933" max="3933" width="12.26953125" customWidth="1"/>
    <col min="3934" max="3934" width="12" customWidth="1"/>
    <col min="3935" max="3936" width="12.81640625" customWidth="1"/>
    <col min="3937" max="3937" width="13.6328125" bestFit="1" customWidth="1"/>
    <col min="3938" max="3940" width="14.36328125" bestFit="1" customWidth="1"/>
    <col min="3941" max="3941" width="12.26953125" customWidth="1"/>
    <col min="3942" max="3942" width="9.7265625" customWidth="1"/>
    <col min="3943" max="3944" width="12.81640625" customWidth="1"/>
    <col min="3945" max="3945" width="13.6328125" bestFit="1" customWidth="1"/>
    <col min="3946" max="3946" width="12.453125" bestFit="1" customWidth="1"/>
    <col min="3947" max="3948" width="13.6328125" bestFit="1" customWidth="1"/>
    <col min="3949" max="3949" width="12.26953125" customWidth="1"/>
    <col min="3950" max="3952" width="12.81640625" customWidth="1"/>
    <col min="3953" max="3957" width="12.26953125" customWidth="1"/>
    <col min="3958" max="3960" width="12.81640625" customWidth="1"/>
    <col min="3961" max="3961" width="12.26953125" customWidth="1"/>
    <col min="3962" max="3962" width="13.26953125" bestFit="1" customWidth="1"/>
    <col min="3963" max="3964" width="14.36328125" bestFit="1" customWidth="1"/>
    <col min="3965" max="3965" width="12.26953125" customWidth="1"/>
    <col min="3966" max="3968" width="12.81640625" customWidth="1"/>
    <col min="3969" max="3972" width="14.36328125" bestFit="1" customWidth="1"/>
    <col min="3973" max="3973" width="12.26953125" customWidth="1"/>
    <col min="3974" max="3974" width="12.81640625" bestFit="1" customWidth="1"/>
    <col min="3975" max="3976" width="12.81640625" customWidth="1"/>
    <col min="3977" max="3977" width="14.36328125" bestFit="1" customWidth="1"/>
    <col min="3978" max="3980" width="13.6328125" bestFit="1" customWidth="1"/>
    <col min="3981" max="3981" width="12.26953125" customWidth="1"/>
    <col min="3982" max="3982" width="12" customWidth="1"/>
    <col min="3983" max="3984" width="12.81640625" customWidth="1"/>
    <col min="3985" max="3985" width="13.6328125" bestFit="1" customWidth="1"/>
    <col min="3986" max="3988" width="14.36328125" bestFit="1" customWidth="1"/>
    <col min="3989" max="3989" width="12.26953125" customWidth="1"/>
    <col min="3990" max="3990" width="9.7265625" customWidth="1"/>
    <col min="3991" max="3992" width="12.81640625" customWidth="1"/>
    <col min="3993" max="3993" width="13.6328125" bestFit="1" customWidth="1"/>
    <col min="3994" max="3996" width="14.36328125" bestFit="1" customWidth="1"/>
    <col min="3997" max="4012" width="12.26953125" customWidth="1"/>
    <col min="4013" max="4013" width="12.81640625" customWidth="1"/>
    <col min="4014" max="4014" width="12.26953125" customWidth="1"/>
    <col min="4015" max="4015" width="11.453125" customWidth="1"/>
    <col min="4016" max="4016" width="11.7265625" customWidth="1"/>
    <col min="4017" max="4024" width="12.26953125" customWidth="1"/>
    <col min="4025" max="4027" width="13.6328125" customWidth="1"/>
    <col min="4028" max="4029" width="12.26953125" customWidth="1"/>
    <col min="4030" max="4032" width="13.6328125" customWidth="1"/>
    <col min="4033" max="4034" width="12.26953125" customWidth="1"/>
    <col min="4035" max="4037" width="13.6328125" customWidth="1"/>
    <col min="4038" max="4039" width="12.26953125" customWidth="1"/>
    <col min="4040" max="4042" width="13.6328125" customWidth="1"/>
    <col min="4043" max="4043" width="14.36328125" customWidth="1"/>
    <col min="4044" max="4044" width="12.26953125" customWidth="1"/>
    <col min="4045" max="4047" width="13.6328125" customWidth="1"/>
    <col min="4048" max="4048" width="14.36328125" customWidth="1"/>
    <col min="4049" max="4049" width="12.26953125" customWidth="1"/>
    <col min="4050" max="4050" width="10.26953125" customWidth="1"/>
    <col min="4051" max="4052" width="13.6328125" customWidth="1"/>
    <col min="4053" max="4054" width="12.26953125" customWidth="1"/>
    <col min="4055" max="4057" width="13.6328125" customWidth="1"/>
    <col min="4058" max="4058" width="14.36328125" customWidth="1"/>
    <col min="4059" max="4059" width="12.26953125" customWidth="1"/>
    <col min="4060" max="4062" width="13.6328125" customWidth="1"/>
    <col min="4063" max="4063" width="12.453125" customWidth="1"/>
    <col min="4064" max="4064" width="12.26953125" customWidth="1"/>
    <col min="4065" max="4065" width="11.26953125" customWidth="1"/>
    <col min="4066" max="4068" width="13.6328125" customWidth="1"/>
    <col min="4069" max="4069" width="12.26953125" customWidth="1"/>
    <col min="4070" max="4070" width="9.08984375" customWidth="1"/>
    <col min="4071" max="4073" width="13.6328125" customWidth="1"/>
    <col min="4074" max="4074" width="12.26953125" customWidth="1"/>
    <col min="4075" max="4075" width="6.7265625" customWidth="1"/>
    <col min="4076" max="4078" width="13.6328125" customWidth="1"/>
    <col min="4079" max="4079" width="12.26953125" customWidth="1"/>
    <col min="4080" max="4082" width="13.6328125" customWidth="1"/>
    <col min="4083" max="4084" width="12.26953125" customWidth="1"/>
    <col min="4085" max="4087" width="13.6328125" customWidth="1"/>
    <col min="4088" max="4089" width="12.26953125" customWidth="1"/>
    <col min="4090" max="4092" width="13.6328125" customWidth="1"/>
    <col min="4093" max="4094" width="12.26953125" customWidth="1"/>
    <col min="4095" max="4097" width="13.6328125" customWidth="1"/>
    <col min="4098" max="4098" width="12.453125" bestFit="1" customWidth="1"/>
    <col min="4099" max="4099" width="12.26953125" customWidth="1"/>
    <col min="4100" max="4100" width="11.26953125" customWidth="1"/>
    <col min="4101" max="4102" width="13.6328125" customWidth="1"/>
    <col min="4103" max="4103" width="13.6328125" bestFit="1" customWidth="1"/>
    <col min="4104" max="4104" width="12.26953125" customWidth="1"/>
    <col min="4105" max="4105" width="9.08984375" customWidth="1"/>
    <col min="4106" max="4107" width="13.6328125" customWidth="1"/>
    <col min="4108" max="4108" width="14.36328125" bestFit="1" customWidth="1"/>
    <col min="4109" max="4109" width="12.26953125" customWidth="1"/>
    <col min="4110" max="4112" width="12.81640625" customWidth="1"/>
    <col min="4113" max="4117" width="12.26953125" customWidth="1"/>
    <col min="4118" max="4120" width="12.81640625" customWidth="1"/>
    <col min="4121" max="4125" width="12.26953125" customWidth="1"/>
    <col min="4126" max="4128" width="12.81640625" customWidth="1"/>
    <col min="4129" max="4129" width="14.36328125" bestFit="1" customWidth="1"/>
    <col min="4130" max="4133" width="12.26953125" customWidth="1"/>
    <col min="4134" max="4136" width="12.81640625" customWidth="1"/>
    <col min="4137" max="4138" width="14.36328125" bestFit="1" customWidth="1"/>
    <col min="4139" max="4140" width="13.26953125" bestFit="1" customWidth="1"/>
    <col min="4141" max="4141" width="12.26953125" customWidth="1"/>
    <col min="4142" max="4144" width="12.81640625" customWidth="1"/>
    <col min="4145" max="4147" width="14.36328125" bestFit="1" customWidth="1"/>
    <col min="4148" max="4149" width="12.26953125" customWidth="1"/>
    <col min="4150" max="4152" width="12.81640625" customWidth="1"/>
    <col min="4153" max="4154" width="12.26953125" customWidth="1"/>
    <col min="4155" max="4155" width="13.6328125" bestFit="1" customWidth="1"/>
    <col min="4156" max="4157" width="12.26953125" customWidth="1"/>
    <col min="4158" max="4160" width="12.81640625" customWidth="1"/>
    <col min="4161" max="4165" width="12.26953125" customWidth="1"/>
    <col min="4166" max="4168" width="12.81640625" customWidth="1"/>
    <col min="4169" max="4173" width="12.26953125" customWidth="1"/>
    <col min="4174" max="4176" width="12.81640625" customWidth="1"/>
    <col min="4177" max="4181" width="12.26953125" customWidth="1"/>
    <col min="4182" max="4184" width="12.81640625" customWidth="1"/>
    <col min="4185" max="4185" width="14.36328125" bestFit="1" customWidth="1"/>
    <col min="4186" max="4186" width="13.26953125" bestFit="1" customWidth="1"/>
    <col min="4187" max="4188" width="14.36328125" bestFit="1" customWidth="1"/>
    <col min="4189" max="4189" width="12.26953125" customWidth="1"/>
    <col min="4190" max="4190" width="12" customWidth="1"/>
    <col min="4191" max="4192" width="12.81640625" customWidth="1"/>
    <col min="4193" max="4193" width="13.6328125" bestFit="1" customWidth="1"/>
    <col min="4194" max="4196" width="14.36328125" bestFit="1" customWidth="1"/>
    <col min="4197" max="4197" width="12.26953125" customWidth="1"/>
    <col min="4198" max="4198" width="9.7265625" customWidth="1"/>
    <col min="4199" max="4200" width="12.81640625" customWidth="1"/>
    <col min="4201" max="4201" width="13.6328125" bestFit="1" customWidth="1"/>
    <col min="4202" max="4202" width="12.453125" bestFit="1" customWidth="1"/>
    <col min="4203" max="4204" width="13.6328125" bestFit="1" customWidth="1"/>
    <col min="4205" max="4205" width="12.26953125" customWidth="1"/>
    <col min="4206" max="4208" width="12.81640625" customWidth="1"/>
    <col min="4209" max="4213" width="12.26953125" customWidth="1"/>
    <col min="4214" max="4216" width="12.81640625" customWidth="1"/>
    <col min="4217" max="4217" width="12.26953125" customWidth="1"/>
    <col min="4218" max="4218" width="13.26953125" bestFit="1" customWidth="1"/>
    <col min="4219" max="4220" width="14.36328125" bestFit="1" customWidth="1"/>
    <col min="4221" max="4221" width="12.26953125" customWidth="1"/>
    <col min="4222" max="4224" width="12.81640625" customWidth="1"/>
    <col min="4225" max="4228" width="14.36328125" bestFit="1" customWidth="1"/>
    <col min="4229" max="4229" width="12.26953125" customWidth="1"/>
    <col min="4230" max="4230" width="12.81640625" bestFit="1" customWidth="1"/>
    <col min="4231" max="4232" width="12.81640625" customWidth="1"/>
    <col min="4233" max="4233" width="14.36328125" bestFit="1" customWidth="1"/>
    <col min="4234" max="4236" width="13.6328125" bestFit="1" customWidth="1"/>
    <col min="4237" max="4237" width="12.26953125" customWidth="1"/>
    <col min="4238" max="4238" width="12" customWidth="1"/>
    <col min="4239" max="4240" width="12.81640625" customWidth="1"/>
    <col min="4241" max="4241" width="13.6328125" bestFit="1" customWidth="1"/>
    <col min="4242" max="4244" width="14.36328125" bestFit="1" customWidth="1"/>
    <col min="4245" max="4245" width="12.26953125" customWidth="1"/>
    <col min="4246" max="4246" width="9.7265625" customWidth="1"/>
    <col min="4247" max="4248" width="12.81640625" customWidth="1"/>
    <col min="4249" max="4249" width="13.6328125" bestFit="1" customWidth="1"/>
    <col min="4250" max="4252" width="14.36328125" bestFit="1" customWidth="1"/>
    <col min="4253" max="4268" width="12.26953125" customWidth="1"/>
    <col min="4269" max="4269" width="12.81640625" customWidth="1"/>
    <col min="4270" max="4270" width="12.26953125" customWidth="1"/>
    <col min="4271" max="4271" width="11.453125" customWidth="1"/>
    <col min="4272" max="4272" width="11.7265625" customWidth="1"/>
    <col min="4273" max="4280" width="12.26953125" customWidth="1"/>
    <col min="4281" max="4283" width="13.6328125" customWidth="1"/>
    <col min="4284" max="4285" width="12.26953125" customWidth="1"/>
    <col min="4286" max="4288" width="13.6328125" customWidth="1"/>
    <col min="4289" max="4290" width="12.26953125" customWidth="1"/>
    <col min="4291" max="4293" width="13.6328125" customWidth="1"/>
    <col min="4294" max="4295" width="12.26953125" customWidth="1"/>
    <col min="4296" max="4298" width="13.6328125" customWidth="1"/>
    <col min="4299" max="4299" width="14.36328125" customWidth="1"/>
    <col min="4300" max="4300" width="12.26953125" customWidth="1"/>
    <col min="4301" max="4303" width="13.6328125" customWidth="1"/>
    <col min="4304" max="4304" width="14.36328125" customWidth="1"/>
    <col min="4305" max="4305" width="12.26953125" customWidth="1"/>
    <col min="4306" max="4306" width="10.26953125" customWidth="1"/>
    <col min="4307" max="4308" width="13.6328125" customWidth="1"/>
    <col min="4309" max="4310" width="12.26953125" customWidth="1"/>
    <col min="4311" max="4313" width="13.6328125" customWidth="1"/>
    <col min="4314" max="4314" width="14.36328125" customWidth="1"/>
    <col min="4315" max="4315" width="12.26953125" customWidth="1"/>
    <col min="4316" max="4318" width="13.6328125" customWidth="1"/>
    <col min="4319" max="4319" width="12.453125" customWidth="1"/>
    <col min="4320" max="4320" width="12.26953125" customWidth="1"/>
    <col min="4321" max="4321" width="11.26953125" customWidth="1"/>
    <col min="4322" max="4324" width="13.6328125" customWidth="1"/>
    <col min="4325" max="4325" width="12.26953125" customWidth="1"/>
    <col min="4326" max="4326" width="9.08984375" customWidth="1"/>
    <col min="4327" max="4329" width="13.6328125" customWidth="1"/>
    <col min="4330" max="4330" width="12.26953125" customWidth="1"/>
    <col min="4331" max="4331" width="6.7265625" customWidth="1"/>
    <col min="4332" max="4334" width="13.6328125" customWidth="1"/>
    <col min="4335" max="4335" width="12.26953125" customWidth="1"/>
    <col min="4336" max="4338" width="13.6328125" customWidth="1"/>
    <col min="4339" max="4340" width="12.26953125" customWidth="1"/>
    <col min="4341" max="4343" width="13.6328125" customWidth="1"/>
    <col min="4344" max="4345" width="12.26953125" customWidth="1"/>
    <col min="4346" max="4348" width="13.6328125" customWidth="1"/>
    <col min="4349" max="4350" width="12.26953125" customWidth="1"/>
    <col min="4351" max="4353" width="13.6328125" customWidth="1"/>
    <col min="4354" max="4354" width="12.453125" bestFit="1" customWidth="1"/>
    <col min="4355" max="4355" width="12.26953125" customWidth="1"/>
    <col min="4356" max="4356" width="11.26953125" customWidth="1"/>
    <col min="4357" max="4358" width="13.6328125" customWidth="1"/>
    <col min="4359" max="4359" width="13.6328125" bestFit="1" customWidth="1"/>
    <col min="4360" max="4360" width="12.26953125" customWidth="1"/>
    <col min="4361" max="4361" width="9.08984375" customWidth="1"/>
    <col min="4362" max="4363" width="13.6328125" customWidth="1"/>
    <col min="4364" max="4364" width="14.36328125" bestFit="1" customWidth="1"/>
    <col min="4365" max="4365" width="12.26953125" customWidth="1"/>
    <col min="4366" max="4368" width="12.81640625" customWidth="1"/>
    <col min="4369" max="4373" width="12.26953125" customWidth="1"/>
    <col min="4374" max="4376" width="12.81640625" customWidth="1"/>
    <col min="4377" max="4381" width="12.26953125" customWidth="1"/>
    <col min="4382" max="4384" width="12.81640625" customWidth="1"/>
    <col min="4385" max="4385" width="14.36328125" bestFit="1" customWidth="1"/>
    <col min="4386" max="4389" width="12.26953125" customWidth="1"/>
    <col min="4390" max="4392" width="12.81640625" customWidth="1"/>
    <col min="4393" max="4394" width="14.36328125" bestFit="1" customWidth="1"/>
    <col min="4395" max="4396" width="13.26953125" bestFit="1" customWidth="1"/>
    <col min="4397" max="4397" width="12.26953125" customWidth="1"/>
    <col min="4398" max="4400" width="12.81640625" customWidth="1"/>
    <col min="4401" max="4403" width="14.36328125" bestFit="1" customWidth="1"/>
    <col min="4404" max="4405" width="12.26953125" customWidth="1"/>
    <col min="4406" max="4408" width="12.81640625" customWidth="1"/>
    <col min="4409" max="4410" width="12.26953125" customWidth="1"/>
    <col min="4411" max="4411" width="13.6328125" bestFit="1" customWidth="1"/>
    <col min="4412" max="4413" width="12.26953125" customWidth="1"/>
    <col min="4414" max="4416" width="12.81640625" customWidth="1"/>
    <col min="4417" max="4421" width="12.26953125" customWidth="1"/>
    <col min="4422" max="4424" width="12.81640625" customWidth="1"/>
    <col min="4425" max="4429" width="12.26953125" customWidth="1"/>
    <col min="4430" max="4432" width="12.81640625" customWidth="1"/>
    <col min="4433" max="4437" width="12.26953125" customWidth="1"/>
    <col min="4438" max="4440" width="12.81640625" customWidth="1"/>
    <col min="4441" max="4441" width="14.36328125" bestFit="1" customWidth="1"/>
    <col min="4442" max="4442" width="13.26953125" bestFit="1" customWidth="1"/>
    <col min="4443" max="4444" width="14.36328125" bestFit="1" customWidth="1"/>
    <col min="4445" max="4445" width="12.26953125" customWidth="1"/>
    <col min="4446" max="4446" width="12" customWidth="1"/>
    <col min="4447" max="4448" width="12.81640625" customWidth="1"/>
    <col min="4449" max="4449" width="13.6328125" bestFit="1" customWidth="1"/>
    <col min="4450" max="4452" width="14.36328125" bestFit="1" customWidth="1"/>
    <col min="4453" max="4453" width="12.26953125" customWidth="1"/>
    <col min="4454" max="4454" width="9.7265625" customWidth="1"/>
    <col min="4455" max="4456" width="12.81640625" customWidth="1"/>
    <col min="4457" max="4457" width="13.6328125" bestFit="1" customWidth="1"/>
    <col min="4458" max="4458" width="12.453125" bestFit="1" customWidth="1"/>
    <col min="4459" max="4460" width="13.6328125" bestFit="1" customWidth="1"/>
    <col min="4461" max="4461" width="12.26953125" customWidth="1"/>
    <col min="4462" max="4464" width="12.81640625" customWidth="1"/>
    <col min="4465" max="4469" width="12.26953125" customWidth="1"/>
    <col min="4470" max="4472" width="12.81640625" customWidth="1"/>
    <col min="4473" max="4473" width="12.26953125" customWidth="1"/>
    <col min="4474" max="4474" width="13.26953125" bestFit="1" customWidth="1"/>
    <col min="4475" max="4476" width="14.36328125" bestFit="1" customWidth="1"/>
    <col min="4477" max="4477" width="12.26953125" customWidth="1"/>
    <col min="4478" max="4480" width="12.81640625" customWidth="1"/>
    <col min="4481" max="4484" width="14.36328125" bestFit="1" customWidth="1"/>
    <col min="4485" max="4485" width="12.26953125" customWidth="1"/>
    <col min="4486" max="4486" width="12.81640625" bestFit="1" customWidth="1"/>
    <col min="4487" max="4488" width="12.81640625" customWidth="1"/>
    <col min="4489" max="4489" width="14.36328125" bestFit="1" customWidth="1"/>
    <col min="4490" max="4492" width="13.6328125" bestFit="1" customWidth="1"/>
    <col min="4493" max="4493" width="12.26953125" customWidth="1"/>
    <col min="4494" max="4494" width="12" customWidth="1"/>
    <col min="4495" max="4496" width="12.81640625" customWidth="1"/>
    <col min="4497" max="4497" width="13.6328125" bestFit="1" customWidth="1"/>
    <col min="4498" max="4500" width="14.36328125" bestFit="1" customWidth="1"/>
    <col min="4501" max="4501" width="12.26953125" customWidth="1"/>
    <col min="4502" max="4502" width="9.7265625" customWidth="1"/>
    <col min="4503" max="4504" width="12.81640625" customWidth="1"/>
    <col min="4505" max="4505" width="13.6328125" bestFit="1" customWidth="1"/>
    <col min="4506" max="4508" width="14.36328125" bestFit="1" customWidth="1"/>
    <col min="4509" max="4524" width="12.26953125" customWidth="1"/>
    <col min="4525" max="4525" width="12.81640625" customWidth="1"/>
    <col min="4526" max="4526" width="12.26953125" customWidth="1"/>
    <col min="4527" max="4527" width="11.453125" customWidth="1"/>
    <col min="4528" max="4528" width="11.7265625" customWidth="1"/>
    <col min="4529" max="4536" width="12.26953125" customWidth="1"/>
    <col min="4537" max="4539" width="13.6328125" customWidth="1"/>
    <col min="4540" max="4541" width="12.26953125" customWidth="1"/>
    <col min="4542" max="4544" width="13.6328125" customWidth="1"/>
    <col min="4545" max="4546" width="12.26953125" customWidth="1"/>
    <col min="4547" max="4549" width="13.6328125" customWidth="1"/>
    <col min="4550" max="4551" width="12.26953125" customWidth="1"/>
    <col min="4552" max="4554" width="13.6328125" customWidth="1"/>
    <col min="4555" max="4555" width="14.36328125" customWidth="1"/>
    <col min="4556" max="4556" width="12.26953125" customWidth="1"/>
    <col min="4557" max="4559" width="13.6328125" customWidth="1"/>
    <col min="4560" max="4560" width="14.36328125" customWidth="1"/>
    <col min="4561" max="4561" width="12.26953125" customWidth="1"/>
    <col min="4562" max="4562" width="10.26953125" customWidth="1"/>
    <col min="4563" max="4564" width="13.6328125" customWidth="1"/>
    <col min="4565" max="4566" width="12.26953125" customWidth="1"/>
    <col min="4567" max="4569" width="13.6328125" customWidth="1"/>
    <col min="4570" max="4570" width="14.36328125" customWidth="1"/>
    <col min="4571" max="4571" width="12.26953125" customWidth="1"/>
    <col min="4572" max="4574" width="13.6328125" customWidth="1"/>
    <col min="4575" max="4575" width="12.453125" customWidth="1"/>
    <col min="4576" max="4576" width="12.26953125" customWidth="1"/>
    <col min="4577" max="4577" width="11.26953125" customWidth="1"/>
    <col min="4578" max="4580" width="13.6328125" customWidth="1"/>
    <col min="4581" max="4581" width="12.26953125" customWidth="1"/>
    <col min="4582" max="4582" width="9.08984375" customWidth="1"/>
    <col min="4583" max="4585" width="13.6328125" customWidth="1"/>
    <col min="4586" max="4586" width="12.26953125" customWidth="1"/>
    <col min="4587" max="4587" width="6.7265625" customWidth="1"/>
    <col min="4588" max="4590" width="13.6328125" customWidth="1"/>
    <col min="4591" max="4591" width="12.26953125" customWidth="1"/>
    <col min="4592" max="4594" width="13.6328125" customWidth="1"/>
    <col min="4595" max="4596" width="12.26953125" customWidth="1"/>
    <col min="4597" max="4599" width="13.6328125" customWidth="1"/>
    <col min="4600" max="4601" width="12.26953125" customWidth="1"/>
    <col min="4602" max="4604" width="13.6328125" customWidth="1"/>
    <col min="4605" max="4606" width="12.26953125" customWidth="1"/>
    <col min="4607" max="4609" width="13.6328125" customWidth="1"/>
    <col min="4610" max="4610" width="12.453125" bestFit="1" customWidth="1"/>
    <col min="4611" max="4611" width="12.26953125" customWidth="1"/>
    <col min="4612" max="4612" width="11.26953125" customWidth="1"/>
    <col min="4613" max="4614" width="13.6328125" customWidth="1"/>
    <col min="4615" max="4615" width="13.6328125" bestFit="1" customWidth="1"/>
    <col min="4616" max="4616" width="12.26953125" customWidth="1"/>
    <col min="4617" max="4617" width="9.08984375" customWidth="1"/>
    <col min="4618" max="4619" width="13.6328125" customWidth="1"/>
    <col min="4620" max="4620" width="14.36328125" bestFit="1" customWidth="1"/>
    <col min="4621" max="4621" width="12.26953125" customWidth="1"/>
    <col min="4622" max="4624" width="12.81640625" customWidth="1"/>
    <col min="4625" max="4629" width="12.26953125" customWidth="1"/>
    <col min="4630" max="4632" width="12.81640625" customWidth="1"/>
    <col min="4633" max="4637" width="12.26953125" customWidth="1"/>
    <col min="4638" max="4640" width="12.81640625" customWidth="1"/>
    <col min="4641" max="4641" width="14.36328125" bestFit="1" customWidth="1"/>
    <col min="4642" max="4645" width="12.26953125" customWidth="1"/>
    <col min="4646" max="4648" width="12.81640625" customWidth="1"/>
    <col min="4649" max="4650" width="14.36328125" bestFit="1" customWidth="1"/>
    <col min="4651" max="4652" width="13.26953125" bestFit="1" customWidth="1"/>
    <col min="4653" max="4653" width="12.26953125" customWidth="1"/>
    <col min="4654" max="4656" width="12.81640625" customWidth="1"/>
    <col min="4657" max="4659" width="14.36328125" bestFit="1" customWidth="1"/>
    <col min="4660" max="4661" width="12.26953125" customWidth="1"/>
    <col min="4662" max="4664" width="12.81640625" customWidth="1"/>
    <col min="4665" max="4666" width="12.26953125" customWidth="1"/>
    <col min="4667" max="4667" width="13.6328125" bestFit="1" customWidth="1"/>
    <col min="4668" max="4669" width="12.26953125" customWidth="1"/>
    <col min="4670" max="4672" width="12.81640625" customWidth="1"/>
    <col min="4673" max="4677" width="12.26953125" customWidth="1"/>
    <col min="4678" max="4680" width="12.81640625" customWidth="1"/>
    <col min="4681" max="4685" width="12.26953125" customWidth="1"/>
    <col min="4686" max="4688" width="12.81640625" customWidth="1"/>
    <col min="4689" max="4693" width="12.26953125" customWidth="1"/>
    <col min="4694" max="4696" width="12.81640625" customWidth="1"/>
    <col min="4697" max="4697" width="14.36328125" bestFit="1" customWidth="1"/>
    <col min="4698" max="4698" width="13.26953125" bestFit="1" customWidth="1"/>
    <col min="4699" max="4700" width="14.36328125" bestFit="1" customWidth="1"/>
    <col min="4701" max="4701" width="12.26953125" customWidth="1"/>
    <col min="4702" max="4702" width="12" customWidth="1"/>
    <col min="4703" max="4704" width="12.81640625" customWidth="1"/>
    <col min="4705" max="4705" width="13.6328125" bestFit="1" customWidth="1"/>
    <col min="4706" max="4708" width="14.36328125" bestFit="1" customWidth="1"/>
    <col min="4709" max="4709" width="12.26953125" customWidth="1"/>
    <col min="4710" max="4710" width="9.7265625" customWidth="1"/>
    <col min="4711" max="4712" width="12.81640625" customWidth="1"/>
    <col min="4713" max="4713" width="13.6328125" bestFit="1" customWidth="1"/>
    <col min="4714" max="4714" width="12.453125" bestFit="1" customWidth="1"/>
    <col min="4715" max="4716" width="13.6328125" bestFit="1" customWidth="1"/>
    <col min="4717" max="4717" width="12.26953125" customWidth="1"/>
    <col min="4718" max="4720" width="12.81640625" customWidth="1"/>
    <col min="4721" max="4725" width="12.26953125" customWidth="1"/>
    <col min="4726" max="4728" width="12.81640625" customWidth="1"/>
    <col min="4729" max="4729" width="12.26953125" customWidth="1"/>
    <col min="4730" max="4730" width="13.26953125" bestFit="1" customWidth="1"/>
    <col min="4731" max="4732" width="14.36328125" bestFit="1" customWidth="1"/>
    <col min="4733" max="4733" width="12.26953125" customWidth="1"/>
    <col min="4734" max="4736" width="12.81640625" customWidth="1"/>
    <col min="4737" max="4740" width="14.36328125" bestFit="1" customWidth="1"/>
    <col min="4741" max="4741" width="12.26953125" customWidth="1"/>
    <col min="4742" max="4742" width="12.81640625" bestFit="1" customWidth="1"/>
    <col min="4743" max="4744" width="12.81640625" customWidth="1"/>
    <col min="4745" max="4745" width="14.36328125" bestFit="1" customWidth="1"/>
    <col min="4746" max="4748" width="13.6328125" bestFit="1" customWidth="1"/>
    <col min="4749" max="4749" width="12.26953125" customWidth="1"/>
    <col min="4750" max="4750" width="12" customWidth="1"/>
    <col min="4751" max="4752" width="12.81640625" customWidth="1"/>
    <col min="4753" max="4753" width="13.6328125" bestFit="1" customWidth="1"/>
    <col min="4754" max="4756" width="14.36328125" bestFit="1" customWidth="1"/>
    <col min="4757" max="4757" width="12.26953125" customWidth="1"/>
    <col min="4758" max="4758" width="9.7265625" customWidth="1"/>
    <col min="4759" max="4760" width="12.81640625" customWidth="1"/>
    <col min="4761" max="4761" width="13.6328125" bestFit="1" customWidth="1"/>
    <col min="4762" max="4764" width="14.36328125" bestFit="1" customWidth="1"/>
    <col min="4765" max="4780" width="12.26953125" customWidth="1"/>
    <col min="4781" max="4781" width="12.81640625" customWidth="1"/>
    <col min="4782" max="4782" width="12.26953125" customWidth="1"/>
    <col min="4783" max="4783" width="11.453125" customWidth="1"/>
    <col min="4784" max="4784" width="11.7265625" customWidth="1"/>
    <col min="4785" max="4792" width="12.26953125" customWidth="1"/>
    <col min="4793" max="4795" width="13.6328125" customWidth="1"/>
    <col min="4796" max="4797" width="12.26953125" customWidth="1"/>
    <col min="4798" max="4800" width="13.6328125" customWidth="1"/>
    <col min="4801" max="4802" width="12.26953125" customWidth="1"/>
    <col min="4803" max="4805" width="13.6328125" customWidth="1"/>
    <col min="4806" max="4807" width="12.26953125" customWidth="1"/>
    <col min="4808" max="4810" width="13.6328125" customWidth="1"/>
    <col min="4811" max="4811" width="14.36328125" customWidth="1"/>
    <col min="4812" max="4812" width="12.26953125" customWidth="1"/>
    <col min="4813" max="4815" width="13.6328125" customWidth="1"/>
    <col min="4816" max="4816" width="14.36328125" customWidth="1"/>
    <col min="4817" max="4817" width="12.26953125" customWidth="1"/>
    <col min="4818" max="4818" width="10.26953125" customWidth="1"/>
    <col min="4819" max="4820" width="13.6328125" customWidth="1"/>
    <col min="4821" max="4822" width="12.26953125" customWidth="1"/>
    <col min="4823" max="4825" width="13.6328125" customWidth="1"/>
    <col min="4826" max="4826" width="14.36328125" customWidth="1"/>
    <col min="4827" max="4827" width="12.26953125" customWidth="1"/>
    <col min="4828" max="4830" width="13.6328125" customWidth="1"/>
    <col min="4831" max="4831" width="12.453125" customWidth="1"/>
    <col min="4832" max="4832" width="12.26953125" customWidth="1"/>
    <col min="4833" max="4833" width="11.26953125" customWidth="1"/>
    <col min="4834" max="4836" width="13.6328125" customWidth="1"/>
    <col min="4837" max="4837" width="12.26953125" customWidth="1"/>
    <col min="4838" max="4838" width="9.08984375" customWidth="1"/>
    <col min="4839" max="4841" width="13.6328125" customWidth="1"/>
    <col min="4842" max="4842" width="12.26953125" customWidth="1"/>
    <col min="4843" max="4843" width="6.7265625" customWidth="1"/>
    <col min="4844" max="4846" width="13.6328125" customWidth="1"/>
    <col min="4847" max="4847" width="12.26953125" customWidth="1"/>
    <col min="4848" max="4850" width="13.6328125" customWidth="1"/>
    <col min="4851" max="4852" width="12.26953125" customWidth="1"/>
    <col min="4853" max="4855" width="13.6328125" customWidth="1"/>
    <col min="4856" max="4857" width="12.26953125" customWidth="1"/>
    <col min="4858" max="4860" width="13.6328125" customWidth="1"/>
    <col min="4861" max="4862" width="12.26953125" customWidth="1"/>
    <col min="4863" max="4865" width="13.6328125" customWidth="1"/>
    <col min="4866" max="4866" width="12.453125" bestFit="1" customWidth="1"/>
    <col min="4867" max="4867" width="12.26953125" customWidth="1"/>
    <col min="4868" max="4868" width="11.26953125" customWidth="1"/>
    <col min="4869" max="4870" width="13.6328125" customWidth="1"/>
    <col min="4871" max="4871" width="13.6328125" bestFit="1" customWidth="1"/>
    <col min="4872" max="4872" width="12.26953125" customWidth="1"/>
    <col min="4873" max="4873" width="9.08984375" customWidth="1"/>
    <col min="4874" max="4875" width="13.6328125" customWidth="1"/>
    <col min="4876" max="4876" width="14.36328125" bestFit="1" customWidth="1"/>
    <col min="4877" max="4877" width="12.26953125" customWidth="1"/>
    <col min="4878" max="4880" width="12.81640625" customWidth="1"/>
    <col min="4881" max="4885" width="12.26953125" customWidth="1"/>
    <col min="4886" max="4888" width="12.81640625" customWidth="1"/>
    <col min="4889" max="4893" width="12.26953125" customWidth="1"/>
    <col min="4894" max="4896" width="12.81640625" customWidth="1"/>
    <col min="4897" max="4897" width="14.36328125" bestFit="1" customWidth="1"/>
    <col min="4898" max="4901" width="12.26953125" customWidth="1"/>
    <col min="4902" max="4904" width="12.81640625" customWidth="1"/>
    <col min="4905" max="4906" width="14.36328125" bestFit="1" customWidth="1"/>
    <col min="4907" max="4908" width="13.26953125" bestFit="1" customWidth="1"/>
    <col min="4909" max="4909" width="12.26953125" customWidth="1"/>
    <col min="4910" max="4912" width="12.81640625" customWidth="1"/>
    <col min="4913" max="4915" width="14.36328125" bestFit="1" customWidth="1"/>
    <col min="4916" max="4917" width="12.26953125" customWidth="1"/>
    <col min="4918" max="4920" width="12.81640625" customWidth="1"/>
    <col min="4921" max="4922" width="12.26953125" customWidth="1"/>
    <col min="4923" max="4923" width="13.6328125" bestFit="1" customWidth="1"/>
    <col min="4924" max="4925" width="12.26953125" customWidth="1"/>
    <col min="4926" max="4928" width="12.81640625" customWidth="1"/>
    <col min="4929" max="4933" width="12.26953125" customWidth="1"/>
    <col min="4934" max="4936" width="12.81640625" customWidth="1"/>
    <col min="4937" max="4941" width="12.26953125" customWidth="1"/>
    <col min="4942" max="4944" width="12.81640625" customWidth="1"/>
    <col min="4945" max="4949" width="12.26953125" customWidth="1"/>
    <col min="4950" max="4952" width="12.81640625" customWidth="1"/>
    <col min="4953" max="4953" width="14.36328125" bestFit="1" customWidth="1"/>
    <col min="4954" max="4954" width="13.26953125" bestFit="1" customWidth="1"/>
    <col min="4955" max="4956" width="14.36328125" bestFit="1" customWidth="1"/>
    <col min="4957" max="4957" width="12.26953125" customWidth="1"/>
    <col min="4958" max="4958" width="12" customWidth="1"/>
    <col min="4959" max="4960" width="12.81640625" customWidth="1"/>
    <col min="4961" max="4961" width="13.6328125" bestFit="1" customWidth="1"/>
    <col min="4962" max="4964" width="14.36328125" bestFit="1" customWidth="1"/>
    <col min="4965" max="4965" width="12.26953125" customWidth="1"/>
    <col min="4966" max="4966" width="9.7265625" customWidth="1"/>
    <col min="4967" max="4968" width="12.81640625" customWidth="1"/>
    <col min="4969" max="4969" width="13.6328125" bestFit="1" customWidth="1"/>
    <col min="4970" max="4970" width="12.453125" bestFit="1" customWidth="1"/>
    <col min="4971" max="4972" width="13.6328125" bestFit="1" customWidth="1"/>
    <col min="4973" max="4973" width="12.26953125" customWidth="1"/>
    <col min="4974" max="4976" width="12.81640625" customWidth="1"/>
    <col min="4977" max="4981" width="12.26953125" customWidth="1"/>
    <col min="4982" max="4984" width="12.81640625" customWidth="1"/>
    <col min="4985" max="4985" width="12.26953125" customWidth="1"/>
    <col min="4986" max="4986" width="13.26953125" bestFit="1" customWidth="1"/>
    <col min="4987" max="4988" width="14.36328125" bestFit="1" customWidth="1"/>
    <col min="4989" max="4989" width="12.26953125" customWidth="1"/>
    <col min="4990" max="4992" width="12.81640625" customWidth="1"/>
    <col min="4993" max="4996" width="14.36328125" bestFit="1" customWidth="1"/>
    <col min="4997" max="4997" width="12.26953125" customWidth="1"/>
    <col min="4998" max="4998" width="12.81640625" bestFit="1" customWidth="1"/>
    <col min="4999" max="5000" width="12.81640625" customWidth="1"/>
    <col min="5001" max="5001" width="14.36328125" bestFit="1" customWidth="1"/>
    <col min="5002" max="5004" width="13.6328125" bestFit="1" customWidth="1"/>
    <col min="5005" max="5005" width="12.26953125" customWidth="1"/>
    <col min="5006" max="5006" width="12" customWidth="1"/>
    <col min="5007" max="5008" width="12.81640625" customWidth="1"/>
    <col min="5009" max="5009" width="13.6328125" bestFit="1" customWidth="1"/>
    <col min="5010" max="5012" width="14.36328125" bestFit="1" customWidth="1"/>
    <col min="5013" max="5013" width="12.26953125" customWidth="1"/>
    <col min="5014" max="5014" width="9.7265625" customWidth="1"/>
    <col min="5015" max="5016" width="12.81640625" customWidth="1"/>
    <col min="5017" max="5017" width="13.6328125" bestFit="1" customWidth="1"/>
    <col min="5018" max="5020" width="14.36328125" bestFit="1" customWidth="1"/>
    <col min="5021" max="5036" width="12.26953125" customWidth="1"/>
    <col min="5037" max="5037" width="12.81640625" customWidth="1"/>
    <col min="5038" max="5038" width="12.26953125" customWidth="1"/>
    <col min="5039" max="5039" width="11.453125" customWidth="1"/>
    <col min="5040" max="5040" width="11.7265625" customWidth="1"/>
    <col min="5041" max="5048" width="12.26953125" customWidth="1"/>
    <col min="5049" max="5051" width="13.6328125" customWidth="1"/>
    <col min="5052" max="5053" width="12.26953125" customWidth="1"/>
    <col min="5054" max="5056" width="13.6328125" customWidth="1"/>
    <col min="5057" max="5058" width="12.26953125" customWidth="1"/>
    <col min="5059" max="5061" width="13.6328125" customWidth="1"/>
    <col min="5062" max="5063" width="12.26953125" customWidth="1"/>
    <col min="5064" max="5066" width="13.6328125" customWidth="1"/>
    <col min="5067" max="5067" width="14.36328125" customWidth="1"/>
    <col min="5068" max="5068" width="12.26953125" customWidth="1"/>
    <col min="5069" max="5071" width="13.6328125" customWidth="1"/>
    <col min="5072" max="5072" width="14.36328125" customWidth="1"/>
    <col min="5073" max="5073" width="12.26953125" customWidth="1"/>
    <col min="5074" max="5074" width="10.26953125" customWidth="1"/>
    <col min="5075" max="5076" width="13.6328125" customWidth="1"/>
    <col min="5077" max="5078" width="12.26953125" customWidth="1"/>
    <col min="5079" max="5081" width="13.6328125" customWidth="1"/>
    <col min="5082" max="5082" width="14.36328125" customWidth="1"/>
    <col min="5083" max="5083" width="12.26953125" customWidth="1"/>
    <col min="5084" max="5086" width="13.6328125" customWidth="1"/>
    <col min="5087" max="5087" width="12.453125" customWidth="1"/>
    <col min="5088" max="5088" width="12.26953125" customWidth="1"/>
    <col min="5089" max="5089" width="11.26953125" customWidth="1"/>
    <col min="5090" max="5092" width="13.6328125" customWidth="1"/>
    <col min="5093" max="5093" width="12.26953125" customWidth="1"/>
    <col min="5094" max="5094" width="9.08984375" customWidth="1"/>
    <col min="5095" max="5097" width="13.6328125" customWidth="1"/>
    <col min="5098" max="5098" width="12.26953125" customWidth="1"/>
    <col min="5099" max="5099" width="6.7265625" customWidth="1"/>
    <col min="5100" max="5102" width="13.6328125" customWidth="1"/>
    <col min="5103" max="5103" width="12.26953125" customWidth="1"/>
    <col min="5104" max="5106" width="13.6328125" customWidth="1"/>
    <col min="5107" max="5108" width="12.26953125" customWidth="1"/>
    <col min="5109" max="5111" width="13.6328125" customWidth="1"/>
    <col min="5112" max="5113" width="12.26953125" customWidth="1"/>
    <col min="5114" max="5116" width="13.6328125" customWidth="1"/>
    <col min="5117" max="5118" width="12.26953125" customWidth="1"/>
    <col min="5119" max="5121" width="13.6328125" customWidth="1"/>
    <col min="5122" max="5122" width="12.453125" bestFit="1" customWidth="1"/>
    <col min="5123" max="5123" width="12.26953125" customWidth="1"/>
    <col min="5124" max="5124" width="11.26953125" customWidth="1"/>
    <col min="5125" max="5126" width="13.6328125" customWidth="1"/>
    <col min="5127" max="5127" width="13.6328125" bestFit="1" customWidth="1"/>
    <col min="5128" max="5128" width="12.26953125" customWidth="1"/>
    <col min="5129" max="5129" width="9.08984375" customWidth="1"/>
    <col min="5130" max="5131" width="13.6328125" customWidth="1"/>
    <col min="5132" max="5132" width="14.36328125" bestFit="1" customWidth="1"/>
    <col min="5133" max="5133" width="12.26953125" customWidth="1"/>
    <col min="5134" max="5136" width="12.81640625" customWidth="1"/>
    <col min="5137" max="5141" width="12.26953125" customWidth="1"/>
    <col min="5142" max="5144" width="12.81640625" customWidth="1"/>
    <col min="5145" max="5149" width="12.26953125" customWidth="1"/>
    <col min="5150" max="5152" width="12.81640625" customWidth="1"/>
    <col min="5153" max="5153" width="14.36328125" bestFit="1" customWidth="1"/>
    <col min="5154" max="5157" width="12.26953125" customWidth="1"/>
    <col min="5158" max="5160" width="12.81640625" customWidth="1"/>
    <col min="5161" max="5162" width="14.36328125" bestFit="1" customWidth="1"/>
    <col min="5163" max="5164" width="13.26953125" bestFit="1" customWidth="1"/>
    <col min="5165" max="5165" width="12.26953125" customWidth="1"/>
    <col min="5166" max="5168" width="12.81640625" customWidth="1"/>
    <col min="5169" max="5171" width="14.36328125" bestFit="1" customWidth="1"/>
    <col min="5172" max="5173" width="12.26953125" customWidth="1"/>
    <col min="5174" max="5176" width="12.81640625" customWidth="1"/>
    <col min="5177" max="5178" width="12.26953125" customWidth="1"/>
    <col min="5179" max="5179" width="13.6328125" bestFit="1" customWidth="1"/>
    <col min="5180" max="5181" width="12.26953125" customWidth="1"/>
    <col min="5182" max="5184" width="12.81640625" customWidth="1"/>
    <col min="5185" max="5189" width="12.26953125" customWidth="1"/>
    <col min="5190" max="5192" width="12.81640625" customWidth="1"/>
    <col min="5193" max="5197" width="12.26953125" customWidth="1"/>
    <col min="5198" max="5200" width="12.81640625" customWidth="1"/>
    <col min="5201" max="5205" width="12.26953125" customWidth="1"/>
    <col min="5206" max="5208" width="12.81640625" customWidth="1"/>
    <col min="5209" max="5209" width="14.36328125" bestFit="1" customWidth="1"/>
    <col min="5210" max="5210" width="13.26953125" bestFit="1" customWidth="1"/>
    <col min="5211" max="5212" width="14.36328125" bestFit="1" customWidth="1"/>
    <col min="5213" max="5213" width="12.26953125" customWidth="1"/>
    <col min="5214" max="5214" width="12" customWidth="1"/>
    <col min="5215" max="5216" width="12.81640625" customWidth="1"/>
    <col min="5217" max="5217" width="13.6328125" bestFit="1" customWidth="1"/>
    <col min="5218" max="5220" width="14.36328125" bestFit="1" customWidth="1"/>
    <col min="5221" max="5221" width="12.26953125" customWidth="1"/>
    <col min="5222" max="5222" width="9.7265625" customWidth="1"/>
    <col min="5223" max="5224" width="12.81640625" customWidth="1"/>
    <col min="5225" max="5225" width="13.6328125" bestFit="1" customWidth="1"/>
    <col min="5226" max="5226" width="12.453125" bestFit="1" customWidth="1"/>
    <col min="5227" max="5228" width="13.6328125" bestFit="1" customWidth="1"/>
    <col min="5229" max="5229" width="12.26953125" customWidth="1"/>
    <col min="5230" max="5232" width="12.81640625" customWidth="1"/>
    <col min="5233" max="5237" width="12.26953125" customWidth="1"/>
    <col min="5238" max="5240" width="12.81640625" customWidth="1"/>
    <col min="5241" max="5241" width="12.26953125" customWidth="1"/>
    <col min="5242" max="5242" width="13.26953125" bestFit="1" customWidth="1"/>
    <col min="5243" max="5244" width="14.36328125" bestFit="1" customWidth="1"/>
    <col min="5245" max="5245" width="12.26953125" customWidth="1"/>
    <col min="5246" max="5248" width="12.81640625" customWidth="1"/>
    <col min="5249" max="5252" width="14.36328125" bestFit="1" customWidth="1"/>
    <col min="5253" max="5253" width="12.26953125" customWidth="1"/>
    <col min="5254" max="5254" width="12.81640625" bestFit="1" customWidth="1"/>
    <col min="5255" max="5256" width="12.81640625" customWidth="1"/>
    <col min="5257" max="5257" width="14.36328125" bestFit="1" customWidth="1"/>
    <col min="5258" max="5260" width="13.6328125" bestFit="1" customWidth="1"/>
    <col min="5261" max="5261" width="12.26953125" customWidth="1"/>
    <col min="5262" max="5262" width="12" customWidth="1"/>
    <col min="5263" max="5264" width="12.81640625" customWidth="1"/>
    <col min="5265" max="5265" width="13.6328125" bestFit="1" customWidth="1"/>
    <col min="5266" max="5268" width="14.36328125" bestFit="1" customWidth="1"/>
    <col min="5269" max="5269" width="12.26953125" customWidth="1"/>
    <col min="5270" max="5270" width="9.7265625" customWidth="1"/>
    <col min="5271" max="5272" width="12.81640625" customWidth="1"/>
    <col min="5273" max="5273" width="13.6328125" bestFit="1" customWidth="1"/>
    <col min="5274" max="5276" width="14.36328125" bestFit="1" customWidth="1"/>
    <col min="5277" max="5292" width="12.26953125" customWidth="1"/>
    <col min="5293" max="5293" width="12.81640625" customWidth="1"/>
    <col min="5294" max="5294" width="12.26953125" customWidth="1"/>
    <col min="5295" max="5295" width="11.453125" customWidth="1"/>
    <col min="5296" max="5296" width="11.7265625" customWidth="1"/>
    <col min="5297" max="5304" width="12.26953125" customWidth="1"/>
    <col min="5305" max="5307" width="13.6328125" customWidth="1"/>
    <col min="5308" max="5309" width="12.26953125" customWidth="1"/>
    <col min="5310" max="5312" width="13.6328125" customWidth="1"/>
    <col min="5313" max="5314" width="12.26953125" customWidth="1"/>
    <col min="5315" max="5317" width="13.6328125" customWidth="1"/>
    <col min="5318" max="5319" width="12.26953125" customWidth="1"/>
    <col min="5320" max="5322" width="13.6328125" customWidth="1"/>
    <col min="5323" max="5323" width="14.36328125" customWidth="1"/>
    <col min="5324" max="5324" width="12.26953125" customWidth="1"/>
    <col min="5325" max="5327" width="13.6328125" customWidth="1"/>
    <col min="5328" max="5328" width="14.36328125" customWidth="1"/>
    <col min="5329" max="5329" width="12.26953125" customWidth="1"/>
    <col min="5330" max="5330" width="10.26953125" customWidth="1"/>
    <col min="5331" max="5332" width="13.6328125" customWidth="1"/>
    <col min="5333" max="5334" width="12.26953125" customWidth="1"/>
    <col min="5335" max="5337" width="13.6328125" customWidth="1"/>
    <col min="5338" max="5338" width="14.36328125" customWidth="1"/>
    <col min="5339" max="5339" width="12.26953125" customWidth="1"/>
    <col min="5340" max="5342" width="13.6328125" customWidth="1"/>
    <col min="5343" max="5343" width="12.453125" customWidth="1"/>
    <col min="5344" max="5344" width="12.26953125" customWidth="1"/>
    <col min="5345" max="5345" width="11.26953125" customWidth="1"/>
    <col min="5346" max="5348" width="13.6328125" customWidth="1"/>
    <col min="5349" max="5349" width="12.26953125" customWidth="1"/>
    <col min="5350" max="5350" width="9.08984375" customWidth="1"/>
    <col min="5351" max="5353" width="13.6328125" customWidth="1"/>
    <col min="5354" max="5354" width="12.26953125" customWidth="1"/>
    <col min="5355" max="5355" width="6.7265625" customWidth="1"/>
    <col min="5356" max="5358" width="13.6328125" customWidth="1"/>
    <col min="5359" max="5359" width="12.26953125" customWidth="1"/>
    <col min="5360" max="5362" width="13.6328125" customWidth="1"/>
    <col min="5363" max="5364" width="12.26953125" customWidth="1"/>
    <col min="5365" max="5367" width="13.6328125" customWidth="1"/>
    <col min="5368" max="5369" width="12.26953125" customWidth="1"/>
    <col min="5370" max="5372" width="13.6328125" customWidth="1"/>
    <col min="5373" max="5374" width="12.26953125" customWidth="1"/>
    <col min="5375" max="5377" width="13.6328125" customWidth="1"/>
    <col min="5378" max="5378" width="12.453125" bestFit="1" customWidth="1"/>
    <col min="5379" max="5379" width="12.26953125" customWidth="1"/>
    <col min="5380" max="5380" width="11.26953125" customWidth="1"/>
    <col min="5381" max="5382" width="13.6328125" customWidth="1"/>
    <col min="5383" max="5383" width="13.6328125" bestFit="1" customWidth="1"/>
    <col min="5384" max="5384" width="12.26953125" customWidth="1"/>
    <col min="5385" max="5385" width="9.08984375" customWidth="1"/>
    <col min="5386" max="5387" width="13.6328125" customWidth="1"/>
    <col min="5388" max="5388" width="14.36328125" bestFit="1" customWidth="1"/>
    <col min="5389" max="5389" width="12.26953125" customWidth="1"/>
    <col min="5390" max="5392" width="12.81640625" customWidth="1"/>
    <col min="5393" max="5397" width="12.26953125" customWidth="1"/>
    <col min="5398" max="5400" width="12.81640625" customWidth="1"/>
    <col min="5401" max="5405" width="12.26953125" customWidth="1"/>
    <col min="5406" max="5408" width="12.81640625" customWidth="1"/>
    <col min="5409" max="5409" width="14.36328125" bestFit="1" customWidth="1"/>
    <col min="5410" max="5413" width="12.26953125" customWidth="1"/>
    <col min="5414" max="5416" width="12.81640625" customWidth="1"/>
    <col min="5417" max="5418" width="14.36328125" bestFit="1" customWidth="1"/>
    <col min="5419" max="5420" width="13.26953125" bestFit="1" customWidth="1"/>
    <col min="5421" max="5421" width="12.26953125" customWidth="1"/>
    <col min="5422" max="5424" width="12.81640625" customWidth="1"/>
    <col min="5425" max="5427" width="14.36328125" bestFit="1" customWidth="1"/>
    <col min="5428" max="5429" width="12.26953125" customWidth="1"/>
    <col min="5430" max="5432" width="12.81640625" customWidth="1"/>
    <col min="5433" max="5434" width="12.26953125" customWidth="1"/>
    <col min="5435" max="5435" width="13.6328125" bestFit="1" customWidth="1"/>
    <col min="5436" max="5437" width="12.26953125" customWidth="1"/>
    <col min="5438" max="5440" width="12.81640625" customWidth="1"/>
    <col min="5441" max="5445" width="12.26953125" customWidth="1"/>
    <col min="5446" max="5448" width="12.81640625" customWidth="1"/>
    <col min="5449" max="5453" width="12.26953125" customWidth="1"/>
    <col min="5454" max="5456" width="12.81640625" customWidth="1"/>
    <col min="5457" max="5461" width="12.26953125" customWidth="1"/>
    <col min="5462" max="5464" width="12.81640625" customWidth="1"/>
    <col min="5465" max="5465" width="14.36328125" bestFit="1" customWidth="1"/>
    <col min="5466" max="5466" width="13.26953125" bestFit="1" customWidth="1"/>
    <col min="5467" max="5468" width="14.36328125" bestFit="1" customWidth="1"/>
    <col min="5469" max="5469" width="12.26953125" customWidth="1"/>
    <col min="5470" max="5470" width="12" customWidth="1"/>
    <col min="5471" max="5472" width="12.81640625" customWidth="1"/>
    <col min="5473" max="5473" width="13.6328125" bestFit="1" customWidth="1"/>
    <col min="5474" max="5476" width="14.36328125" bestFit="1" customWidth="1"/>
    <col min="5477" max="5477" width="12.26953125" customWidth="1"/>
    <col min="5478" max="5478" width="9.7265625" customWidth="1"/>
    <col min="5479" max="5480" width="12.81640625" customWidth="1"/>
    <col min="5481" max="5481" width="13.6328125" bestFit="1" customWidth="1"/>
    <col min="5482" max="5482" width="12.453125" bestFit="1" customWidth="1"/>
    <col min="5483" max="5484" width="13.6328125" bestFit="1" customWidth="1"/>
    <col min="5485" max="5485" width="12.26953125" customWidth="1"/>
    <col min="5486" max="5488" width="12.81640625" customWidth="1"/>
    <col min="5489" max="5493" width="12.26953125" customWidth="1"/>
    <col min="5494" max="5496" width="12.81640625" customWidth="1"/>
    <col min="5497" max="5497" width="12.26953125" customWidth="1"/>
    <col min="5498" max="5498" width="13.26953125" bestFit="1" customWidth="1"/>
    <col min="5499" max="5500" width="14.36328125" bestFit="1" customWidth="1"/>
    <col min="5501" max="5501" width="12.26953125" customWidth="1"/>
    <col min="5502" max="5504" width="12.81640625" customWidth="1"/>
    <col min="5505" max="5508" width="14.36328125" bestFit="1" customWidth="1"/>
    <col min="5509" max="5509" width="12.26953125" customWidth="1"/>
    <col min="5510" max="5510" width="12.81640625" bestFit="1" customWidth="1"/>
    <col min="5511" max="5512" width="12.81640625" customWidth="1"/>
    <col min="5513" max="5513" width="14.36328125" bestFit="1" customWidth="1"/>
    <col min="5514" max="5516" width="13.6328125" bestFit="1" customWidth="1"/>
    <col min="5517" max="5517" width="12.26953125" customWidth="1"/>
    <col min="5518" max="5518" width="12" customWidth="1"/>
    <col min="5519" max="5520" width="12.81640625" customWidth="1"/>
    <col min="5521" max="5521" width="13.6328125" bestFit="1" customWidth="1"/>
    <col min="5522" max="5524" width="14.36328125" bestFit="1" customWidth="1"/>
    <col min="5525" max="5525" width="12.26953125" customWidth="1"/>
    <col min="5526" max="5526" width="9.7265625" customWidth="1"/>
    <col min="5527" max="5528" width="12.81640625" customWidth="1"/>
    <col min="5529" max="5529" width="13.6328125" bestFit="1" customWidth="1"/>
    <col min="5530" max="5532" width="14.36328125" bestFit="1" customWidth="1"/>
    <col min="5533" max="5548" width="12.26953125" customWidth="1"/>
    <col min="5549" max="5549" width="12.81640625" customWidth="1"/>
    <col min="5550" max="5550" width="12.26953125" customWidth="1"/>
    <col min="5551" max="5551" width="11.453125" customWidth="1"/>
    <col min="5552" max="5552" width="11.7265625" customWidth="1"/>
    <col min="5553" max="5560" width="12.26953125" customWidth="1"/>
    <col min="5561" max="5563" width="13.6328125" customWidth="1"/>
    <col min="5564" max="5565" width="12.26953125" customWidth="1"/>
    <col min="5566" max="5568" width="13.6328125" customWidth="1"/>
    <col min="5569" max="5570" width="12.26953125" customWidth="1"/>
    <col min="5571" max="5573" width="13.6328125" customWidth="1"/>
    <col min="5574" max="5575" width="12.26953125" customWidth="1"/>
    <col min="5576" max="5578" width="13.6328125" customWidth="1"/>
    <col min="5579" max="5579" width="14.36328125" customWidth="1"/>
    <col min="5580" max="5580" width="12.26953125" customWidth="1"/>
    <col min="5581" max="5583" width="13.6328125" customWidth="1"/>
    <col min="5584" max="5584" width="14.36328125" customWidth="1"/>
    <col min="5585" max="5585" width="12.26953125" customWidth="1"/>
    <col min="5586" max="5586" width="10.26953125" customWidth="1"/>
    <col min="5587" max="5588" width="13.6328125" customWidth="1"/>
    <col min="5589" max="5590" width="12.26953125" customWidth="1"/>
    <col min="5591" max="5593" width="13.6328125" customWidth="1"/>
    <col min="5594" max="5594" width="14.36328125" customWidth="1"/>
    <col min="5595" max="5595" width="12.26953125" customWidth="1"/>
    <col min="5596" max="5598" width="13.6328125" customWidth="1"/>
    <col min="5599" max="5599" width="12.453125" customWidth="1"/>
    <col min="5600" max="5600" width="12.26953125" customWidth="1"/>
    <col min="5601" max="5601" width="11.26953125" customWidth="1"/>
    <col min="5602" max="5604" width="13.6328125" customWidth="1"/>
    <col min="5605" max="5605" width="12.26953125" customWidth="1"/>
    <col min="5606" max="5606" width="9.08984375" customWidth="1"/>
    <col min="5607" max="5609" width="13.6328125" customWidth="1"/>
    <col min="5610" max="5610" width="12.26953125" customWidth="1"/>
    <col min="5611" max="5611" width="6.7265625" customWidth="1"/>
    <col min="5612" max="5614" width="13.6328125" customWidth="1"/>
    <col min="5615" max="5615" width="12.26953125" customWidth="1"/>
    <col min="5616" max="5618" width="13.6328125" customWidth="1"/>
    <col min="5619" max="5620" width="12.26953125" customWidth="1"/>
    <col min="5621" max="5623" width="13.6328125" customWidth="1"/>
    <col min="5624" max="5625" width="12.26953125" customWidth="1"/>
    <col min="5626" max="5628" width="13.6328125" customWidth="1"/>
    <col min="5629" max="5630" width="12.26953125" customWidth="1"/>
    <col min="5631" max="5633" width="13.6328125" customWidth="1"/>
    <col min="5634" max="5634" width="12.453125" bestFit="1" customWidth="1"/>
    <col min="5635" max="5635" width="12.26953125" customWidth="1"/>
    <col min="5636" max="5636" width="11.26953125" customWidth="1"/>
    <col min="5637" max="5638" width="13.6328125" customWidth="1"/>
    <col min="5639" max="5639" width="13.6328125" bestFit="1" customWidth="1"/>
    <col min="5640" max="5640" width="12.26953125" customWidth="1"/>
    <col min="5641" max="5641" width="9.08984375" customWidth="1"/>
    <col min="5642" max="5643" width="13.6328125" customWidth="1"/>
    <col min="5644" max="5644" width="14.36328125" bestFit="1" customWidth="1"/>
    <col min="5645" max="5645" width="12.26953125" customWidth="1"/>
    <col min="5646" max="5648" width="12.81640625" customWidth="1"/>
    <col min="5649" max="5653" width="12.26953125" customWidth="1"/>
    <col min="5654" max="5656" width="12.81640625" customWidth="1"/>
    <col min="5657" max="5661" width="12.26953125" customWidth="1"/>
    <col min="5662" max="5664" width="12.81640625" customWidth="1"/>
    <col min="5665" max="5665" width="14.36328125" bestFit="1" customWidth="1"/>
    <col min="5666" max="5669" width="12.26953125" customWidth="1"/>
    <col min="5670" max="5672" width="12.81640625" customWidth="1"/>
    <col min="5673" max="5674" width="14.36328125" bestFit="1" customWidth="1"/>
    <col min="5675" max="5676" width="13.26953125" bestFit="1" customWidth="1"/>
    <col min="5677" max="5677" width="12.26953125" customWidth="1"/>
    <col min="5678" max="5680" width="12.81640625" customWidth="1"/>
    <col min="5681" max="5683" width="14.36328125" bestFit="1" customWidth="1"/>
    <col min="5684" max="5685" width="12.26953125" customWidth="1"/>
    <col min="5686" max="5688" width="12.81640625" customWidth="1"/>
    <col min="5689" max="5690" width="12.26953125" customWidth="1"/>
    <col min="5691" max="5691" width="13.6328125" bestFit="1" customWidth="1"/>
    <col min="5692" max="5693" width="12.26953125" customWidth="1"/>
    <col min="5694" max="5696" width="12.81640625" customWidth="1"/>
    <col min="5697" max="5701" width="12.26953125" customWidth="1"/>
    <col min="5702" max="5704" width="12.81640625" customWidth="1"/>
    <col min="5705" max="5709" width="12.26953125" customWidth="1"/>
    <col min="5710" max="5712" width="12.81640625" customWidth="1"/>
    <col min="5713" max="5717" width="12.26953125" customWidth="1"/>
    <col min="5718" max="5720" width="12.81640625" customWidth="1"/>
    <col min="5721" max="5721" width="14.36328125" bestFit="1" customWidth="1"/>
    <col min="5722" max="5722" width="13.26953125" bestFit="1" customWidth="1"/>
    <col min="5723" max="5724" width="14.36328125" bestFit="1" customWidth="1"/>
    <col min="5725" max="5725" width="12.26953125" customWidth="1"/>
    <col min="5726" max="5726" width="12" customWidth="1"/>
    <col min="5727" max="5728" width="12.81640625" customWidth="1"/>
    <col min="5729" max="5729" width="13.6328125" bestFit="1" customWidth="1"/>
    <col min="5730" max="5732" width="14.36328125" bestFit="1" customWidth="1"/>
    <col min="5733" max="5733" width="12.26953125" customWidth="1"/>
    <col min="5734" max="5734" width="9.7265625" customWidth="1"/>
    <col min="5735" max="5736" width="12.81640625" customWidth="1"/>
    <col min="5737" max="5737" width="13.6328125" bestFit="1" customWidth="1"/>
    <col min="5738" max="5738" width="12.453125" bestFit="1" customWidth="1"/>
    <col min="5739" max="5740" width="13.6328125" bestFit="1" customWidth="1"/>
    <col min="5741" max="5741" width="12.26953125" customWidth="1"/>
    <col min="5742" max="5744" width="12.81640625" customWidth="1"/>
    <col min="5745" max="5749" width="12.26953125" customWidth="1"/>
    <col min="5750" max="5752" width="12.81640625" customWidth="1"/>
    <col min="5753" max="5753" width="12.26953125" customWidth="1"/>
    <col min="5754" max="5754" width="13.26953125" bestFit="1" customWidth="1"/>
    <col min="5755" max="5756" width="14.36328125" bestFit="1" customWidth="1"/>
    <col min="5757" max="5757" width="12.26953125" customWidth="1"/>
    <col min="5758" max="5760" width="12.81640625" customWidth="1"/>
    <col min="5761" max="5764" width="14.36328125" bestFit="1" customWidth="1"/>
    <col min="5765" max="5765" width="12.26953125" customWidth="1"/>
    <col min="5766" max="5766" width="12.81640625" bestFit="1" customWidth="1"/>
    <col min="5767" max="5768" width="12.81640625" customWidth="1"/>
    <col min="5769" max="5769" width="14.36328125" bestFit="1" customWidth="1"/>
    <col min="5770" max="5772" width="13.6328125" bestFit="1" customWidth="1"/>
    <col min="5773" max="5773" width="12.26953125" customWidth="1"/>
    <col min="5774" max="5774" width="12" customWidth="1"/>
    <col min="5775" max="5776" width="12.81640625" customWidth="1"/>
    <col min="5777" max="5777" width="13.6328125" bestFit="1" customWidth="1"/>
    <col min="5778" max="5780" width="14.36328125" bestFit="1" customWidth="1"/>
    <col min="5781" max="5781" width="12.26953125" customWidth="1"/>
    <col min="5782" max="5782" width="9.7265625" customWidth="1"/>
    <col min="5783" max="5784" width="12.81640625" customWidth="1"/>
    <col min="5785" max="5785" width="13.6328125" bestFit="1" customWidth="1"/>
    <col min="5786" max="5788" width="14.36328125" bestFit="1" customWidth="1"/>
    <col min="5789" max="5804" width="12.26953125" customWidth="1"/>
    <col min="5805" max="5805" width="12.81640625" customWidth="1"/>
    <col min="5806" max="5806" width="12.26953125" customWidth="1"/>
    <col min="5807" max="5807" width="11.453125" customWidth="1"/>
    <col min="5808" max="5808" width="11.7265625" customWidth="1"/>
    <col min="5809" max="5816" width="12.26953125" customWidth="1"/>
    <col min="5817" max="5819" width="13.6328125" customWidth="1"/>
    <col min="5820" max="5821" width="12.26953125" customWidth="1"/>
    <col min="5822" max="5824" width="13.6328125" customWidth="1"/>
    <col min="5825" max="5826" width="12.26953125" customWidth="1"/>
    <col min="5827" max="5829" width="13.6328125" customWidth="1"/>
    <col min="5830" max="5831" width="12.26953125" customWidth="1"/>
    <col min="5832" max="5834" width="13.6328125" customWidth="1"/>
    <col min="5835" max="5835" width="14.36328125" customWidth="1"/>
    <col min="5836" max="5836" width="12.26953125" customWidth="1"/>
    <col min="5837" max="5839" width="13.6328125" customWidth="1"/>
    <col min="5840" max="5840" width="14.36328125" customWidth="1"/>
    <col min="5841" max="5841" width="12.26953125" customWidth="1"/>
    <col min="5842" max="5842" width="10.26953125" customWidth="1"/>
    <col min="5843" max="5844" width="13.6328125" customWidth="1"/>
    <col min="5845" max="5846" width="12.26953125" customWidth="1"/>
    <col min="5847" max="5849" width="13.6328125" customWidth="1"/>
    <col min="5850" max="5850" width="14.36328125" customWidth="1"/>
    <col min="5851" max="5851" width="12.26953125" customWidth="1"/>
    <col min="5852" max="5854" width="13.6328125" customWidth="1"/>
    <col min="5855" max="5855" width="12.453125" customWidth="1"/>
    <col min="5856" max="5856" width="12.26953125" customWidth="1"/>
    <col min="5857" max="5857" width="11.26953125" customWidth="1"/>
    <col min="5858" max="5860" width="13.6328125" customWidth="1"/>
    <col min="5861" max="5861" width="12.26953125" customWidth="1"/>
    <col min="5862" max="5862" width="9.08984375" customWidth="1"/>
    <col min="5863" max="5865" width="13.6328125" customWidth="1"/>
    <col min="5866" max="5866" width="12.26953125" customWidth="1"/>
    <col min="5867" max="5867" width="6.7265625" customWidth="1"/>
    <col min="5868" max="5870" width="13.6328125" customWidth="1"/>
    <col min="5871" max="5871" width="12.26953125" customWidth="1"/>
    <col min="5872" max="5874" width="13.6328125" customWidth="1"/>
    <col min="5875" max="5876" width="12.26953125" customWidth="1"/>
    <col min="5877" max="5879" width="13.6328125" customWidth="1"/>
    <col min="5880" max="5881" width="12.26953125" customWidth="1"/>
    <col min="5882" max="5884" width="13.6328125" customWidth="1"/>
    <col min="5885" max="5886" width="12.26953125" customWidth="1"/>
    <col min="5887" max="5889" width="13.6328125" customWidth="1"/>
    <col min="5890" max="5890" width="12.453125" bestFit="1" customWidth="1"/>
    <col min="5891" max="5891" width="12.26953125" customWidth="1"/>
    <col min="5892" max="5892" width="11.26953125" customWidth="1"/>
    <col min="5893" max="5894" width="13.6328125" customWidth="1"/>
    <col min="5895" max="5895" width="13.6328125" bestFit="1" customWidth="1"/>
    <col min="5896" max="5896" width="12.26953125" customWidth="1"/>
    <col min="5897" max="5897" width="9.08984375" customWidth="1"/>
    <col min="5898" max="5899" width="13.6328125" customWidth="1"/>
    <col min="5900" max="5900" width="14.36328125" bestFit="1" customWidth="1"/>
    <col min="5901" max="5901" width="12.26953125" customWidth="1"/>
    <col min="5902" max="5904" width="12.81640625" customWidth="1"/>
    <col min="5905" max="5909" width="12.26953125" customWidth="1"/>
    <col min="5910" max="5912" width="12.81640625" customWidth="1"/>
    <col min="5913" max="5917" width="12.26953125" customWidth="1"/>
    <col min="5918" max="5920" width="12.81640625" customWidth="1"/>
    <col min="5921" max="5921" width="14.36328125" bestFit="1" customWidth="1"/>
    <col min="5922" max="5925" width="12.26953125" customWidth="1"/>
    <col min="5926" max="5928" width="12.81640625" customWidth="1"/>
    <col min="5929" max="5930" width="14.36328125" bestFit="1" customWidth="1"/>
    <col min="5931" max="5932" width="13.26953125" bestFit="1" customWidth="1"/>
    <col min="5933" max="5933" width="12.26953125" customWidth="1"/>
    <col min="5934" max="5936" width="12.81640625" customWidth="1"/>
    <col min="5937" max="5939" width="14.36328125" bestFit="1" customWidth="1"/>
    <col min="5940" max="5941" width="12.26953125" customWidth="1"/>
    <col min="5942" max="5944" width="12.81640625" customWidth="1"/>
    <col min="5945" max="5946" width="12.26953125" customWidth="1"/>
    <col min="5947" max="5947" width="13.6328125" bestFit="1" customWidth="1"/>
    <col min="5948" max="5949" width="12.26953125" customWidth="1"/>
    <col min="5950" max="5952" width="12.81640625" customWidth="1"/>
    <col min="5953" max="5957" width="12.26953125" customWidth="1"/>
    <col min="5958" max="5960" width="12.81640625" customWidth="1"/>
    <col min="5961" max="5965" width="12.26953125" customWidth="1"/>
    <col min="5966" max="5968" width="12.81640625" customWidth="1"/>
    <col min="5969" max="5973" width="12.26953125" customWidth="1"/>
    <col min="5974" max="5976" width="12.81640625" customWidth="1"/>
    <col min="5977" max="5977" width="14.36328125" bestFit="1" customWidth="1"/>
    <col min="5978" max="5978" width="13.26953125" bestFit="1" customWidth="1"/>
    <col min="5979" max="5980" width="14.36328125" bestFit="1" customWidth="1"/>
    <col min="5981" max="5981" width="12.26953125" customWidth="1"/>
    <col min="5982" max="5982" width="12" customWidth="1"/>
    <col min="5983" max="5984" width="12.81640625" customWidth="1"/>
    <col min="5985" max="5985" width="13.6328125" bestFit="1" customWidth="1"/>
    <col min="5986" max="5988" width="14.36328125" bestFit="1" customWidth="1"/>
    <col min="5989" max="5989" width="12.26953125" customWidth="1"/>
    <col min="5990" max="5990" width="9.7265625" customWidth="1"/>
    <col min="5991" max="5992" width="12.81640625" customWidth="1"/>
    <col min="5993" max="5993" width="13.6328125" bestFit="1" customWidth="1"/>
    <col min="5994" max="5994" width="12.453125" bestFit="1" customWidth="1"/>
    <col min="5995" max="5996" width="13.6328125" bestFit="1" customWidth="1"/>
    <col min="5997" max="5997" width="12.26953125" customWidth="1"/>
    <col min="5998" max="6000" width="12.81640625" customWidth="1"/>
    <col min="6001" max="6005" width="12.26953125" customWidth="1"/>
    <col min="6006" max="6008" width="12.81640625" customWidth="1"/>
    <col min="6009" max="6009" width="12.26953125" customWidth="1"/>
    <col min="6010" max="6010" width="13.26953125" bestFit="1" customWidth="1"/>
    <col min="6011" max="6012" width="14.36328125" bestFit="1" customWidth="1"/>
    <col min="6013" max="6013" width="12.26953125" customWidth="1"/>
    <col min="6014" max="6016" width="12.81640625" customWidth="1"/>
    <col min="6017" max="6020" width="14.36328125" bestFit="1" customWidth="1"/>
    <col min="6021" max="6021" width="12.26953125" customWidth="1"/>
    <col min="6022" max="6022" width="12.81640625" bestFit="1" customWidth="1"/>
    <col min="6023" max="6024" width="12.81640625" customWidth="1"/>
    <col min="6025" max="6025" width="14.36328125" bestFit="1" customWidth="1"/>
    <col min="6026" max="6028" width="13.6328125" bestFit="1" customWidth="1"/>
    <col min="6029" max="6029" width="12.26953125" customWidth="1"/>
    <col min="6030" max="6030" width="12" customWidth="1"/>
    <col min="6031" max="6032" width="12.81640625" customWidth="1"/>
    <col min="6033" max="6033" width="13.6328125" bestFit="1" customWidth="1"/>
    <col min="6034" max="6036" width="14.36328125" bestFit="1" customWidth="1"/>
    <col min="6037" max="6037" width="12.26953125" customWidth="1"/>
    <col min="6038" max="6038" width="9.7265625" customWidth="1"/>
    <col min="6039" max="6040" width="12.81640625" customWidth="1"/>
    <col min="6041" max="6041" width="13.6328125" bestFit="1" customWidth="1"/>
    <col min="6042" max="6044" width="14.36328125" bestFit="1" customWidth="1"/>
    <col min="6045" max="6060" width="12.26953125" customWidth="1"/>
    <col min="6061" max="6061" width="12.81640625" customWidth="1"/>
    <col min="6062" max="6062" width="12.26953125" customWidth="1"/>
    <col min="6063" max="6063" width="11.453125" customWidth="1"/>
    <col min="6064" max="6064" width="11.7265625" customWidth="1"/>
    <col min="6065" max="6072" width="12.26953125" customWidth="1"/>
    <col min="6073" max="6075" width="13.6328125" customWidth="1"/>
    <col min="6076" max="6077" width="12.26953125" customWidth="1"/>
    <col min="6078" max="6080" width="13.6328125" customWidth="1"/>
    <col min="6081" max="6082" width="12.26953125" customWidth="1"/>
    <col min="6083" max="6085" width="13.6328125" customWidth="1"/>
    <col min="6086" max="6087" width="12.26953125" customWidth="1"/>
    <col min="6088" max="6090" width="13.6328125" customWidth="1"/>
    <col min="6091" max="6091" width="14.36328125" customWidth="1"/>
    <col min="6092" max="6092" width="12.26953125" customWidth="1"/>
    <col min="6093" max="6095" width="13.6328125" customWidth="1"/>
    <col min="6096" max="6096" width="14.36328125" customWidth="1"/>
    <col min="6097" max="6097" width="12.26953125" customWidth="1"/>
    <col min="6098" max="6098" width="10.26953125" customWidth="1"/>
    <col min="6099" max="6100" width="13.6328125" customWidth="1"/>
    <col min="6101" max="6102" width="12.26953125" customWidth="1"/>
    <col min="6103" max="6105" width="13.6328125" customWidth="1"/>
    <col min="6106" max="6106" width="14.36328125" customWidth="1"/>
    <col min="6107" max="6107" width="12.26953125" customWidth="1"/>
    <col min="6108" max="6110" width="13.6328125" customWidth="1"/>
    <col min="6111" max="6111" width="12.453125" customWidth="1"/>
    <col min="6112" max="6112" width="12.26953125" customWidth="1"/>
    <col min="6113" max="6113" width="11.26953125" customWidth="1"/>
    <col min="6114" max="6116" width="13.6328125" customWidth="1"/>
    <col min="6117" max="6117" width="12.26953125" customWidth="1"/>
    <col min="6118" max="6118" width="9.08984375" customWidth="1"/>
    <col min="6119" max="6121" width="13.6328125" customWidth="1"/>
    <col min="6122" max="6122" width="12.26953125" customWidth="1"/>
    <col min="6123" max="6123" width="6.7265625" customWidth="1"/>
    <col min="6124" max="6126" width="13.6328125" customWidth="1"/>
    <col min="6127" max="6127" width="12.26953125" customWidth="1"/>
    <col min="6128" max="6130" width="13.6328125" customWidth="1"/>
    <col min="6131" max="6132" width="12.26953125" customWidth="1"/>
    <col min="6133" max="6135" width="13.6328125" customWidth="1"/>
    <col min="6136" max="6137" width="12.26953125" customWidth="1"/>
    <col min="6138" max="6140" width="13.6328125" customWidth="1"/>
    <col min="6141" max="6142" width="12.26953125" customWidth="1"/>
    <col min="6143" max="6145" width="13.6328125" customWidth="1"/>
    <col min="6146" max="6146" width="12.453125" bestFit="1" customWidth="1"/>
    <col min="6147" max="6147" width="12.26953125" customWidth="1"/>
    <col min="6148" max="6148" width="11.26953125" customWidth="1"/>
    <col min="6149" max="6150" width="13.6328125" customWidth="1"/>
    <col min="6151" max="6151" width="13.6328125" bestFit="1" customWidth="1"/>
    <col min="6152" max="6152" width="12.26953125" customWidth="1"/>
    <col min="6153" max="6153" width="9.08984375" customWidth="1"/>
    <col min="6154" max="6155" width="13.6328125" customWidth="1"/>
    <col min="6156" max="6156" width="14.36328125" bestFit="1" customWidth="1"/>
    <col min="6157" max="6157" width="12.26953125" customWidth="1"/>
    <col min="6158" max="6160" width="12.81640625" customWidth="1"/>
    <col min="6161" max="6165" width="12.26953125" customWidth="1"/>
    <col min="6166" max="6168" width="12.81640625" customWidth="1"/>
    <col min="6169" max="6173" width="12.26953125" customWidth="1"/>
    <col min="6174" max="6176" width="12.81640625" customWidth="1"/>
    <col min="6177" max="6177" width="14.36328125" bestFit="1" customWidth="1"/>
    <col min="6178" max="6181" width="12.26953125" customWidth="1"/>
    <col min="6182" max="6184" width="12.81640625" customWidth="1"/>
    <col min="6185" max="6186" width="14.36328125" bestFit="1" customWidth="1"/>
    <col min="6187" max="6188" width="13.26953125" bestFit="1" customWidth="1"/>
    <col min="6189" max="6189" width="12.26953125" customWidth="1"/>
    <col min="6190" max="6192" width="12.81640625" customWidth="1"/>
    <col min="6193" max="6195" width="14.36328125" bestFit="1" customWidth="1"/>
    <col min="6196" max="6197" width="12.26953125" customWidth="1"/>
    <col min="6198" max="6200" width="12.81640625" customWidth="1"/>
    <col min="6201" max="6202" width="12.26953125" customWidth="1"/>
    <col min="6203" max="6203" width="13.6328125" bestFit="1" customWidth="1"/>
    <col min="6204" max="6205" width="12.26953125" customWidth="1"/>
    <col min="6206" max="6208" width="12.81640625" customWidth="1"/>
    <col min="6209" max="6213" width="12.26953125" customWidth="1"/>
    <col min="6214" max="6216" width="12.81640625" customWidth="1"/>
    <col min="6217" max="6221" width="12.26953125" customWidth="1"/>
    <col min="6222" max="6224" width="12.81640625" customWidth="1"/>
    <col min="6225" max="6229" width="12.26953125" customWidth="1"/>
    <col min="6230" max="6232" width="12.81640625" customWidth="1"/>
    <col min="6233" max="6233" width="14.36328125" bestFit="1" customWidth="1"/>
    <col min="6234" max="6234" width="13.26953125" bestFit="1" customWidth="1"/>
    <col min="6235" max="6236" width="14.36328125" bestFit="1" customWidth="1"/>
    <col min="6237" max="6237" width="12.26953125" customWidth="1"/>
    <col min="6238" max="6238" width="12" customWidth="1"/>
    <col min="6239" max="6240" width="12.81640625" customWidth="1"/>
    <col min="6241" max="6241" width="13.6328125" bestFit="1" customWidth="1"/>
    <col min="6242" max="6244" width="14.36328125" bestFit="1" customWidth="1"/>
    <col min="6245" max="6245" width="12.26953125" customWidth="1"/>
    <col min="6246" max="6246" width="9.7265625" customWidth="1"/>
    <col min="6247" max="6248" width="12.81640625" customWidth="1"/>
    <col min="6249" max="6249" width="13.6328125" bestFit="1" customWidth="1"/>
    <col min="6250" max="6250" width="12.453125" bestFit="1" customWidth="1"/>
    <col min="6251" max="6252" width="13.6328125" bestFit="1" customWidth="1"/>
    <col min="6253" max="6253" width="12.26953125" customWidth="1"/>
    <col min="6254" max="6256" width="12.81640625" customWidth="1"/>
    <col min="6257" max="6261" width="12.26953125" customWidth="1"/>
    <col min="6262" max="6264" width="12.81640625" customWidth="1"/>
    <col min="6265" max="6265" width="12.26953125" customWidth="1"/>
    <col min="6266" max="6266" width="13.26953125" bestFit="1" customWidth="1"/>
    <col min="6267" max="6268" width="14.36328125" bestFit="1" customWidth="1"/>
    <col min="6269" max="6269" width="12.26953125" customWidth="1"/>
    <col min="6270" max="6272" width="12.81640625" customWidth="1"/>
    <col min="6273" max="6276" width="14.36328125" bestFit="1" customWidth="1"/>
    <col min="6277" max="6277" width="12.26953125" customWidth="1"/>
    <col min="6278" max="6278" width="12.81640625" bestFit="1" customWidth="1"/>
    <col min="6279" max="6280" width="12.81640625" customWidth="1"/>
    <col min="6281" max="6281" width="14.36328125" bestFit="1" customWidth="1"/>
    <col min="6282" max="6284" width="13.6328125" bestFit="1" customWidth="1"/>
    <col min="6285" max="6285" width="12.26953125" customWidth="1"/>
    <col min="6286" max="6286" width="12" customWidth="1"/>
    <col min="6287" max="6288" width="12.81640625" customWidth="1"/>
    <col min="6289" max="6289" width="13.6328125" bestFit="1" customWidth="1"/>
    <col min="6290" max="6292" width="14.36328125" bestFit="1" customWidth="1"/>
    <col min="6293" max="6293" width="12.26953125" customWidth="1"/>
    <col min="6294" max="6294" width="9.7265625" customWidth="1"/>
    <col min="6295" max="6296" width="12.81640625" customWidth="1"/>
    <col min="6297" max="6297" width="13.6328125" bestFit="1" customWidth="1"/>
    <col min="6298" max="6300" width="14.36328125" bestFit="1" customWidth="1"/>
    <col min="6301" max="6316" width="12.26953125" customWidth="1"/>
    <col min="6317" max="6317" width="12.81640625" customWidth="1"/>
    <col min="6318" max="6318" width="12.26953125" customWidth="1"/>
    <col min="6319" max="6319" width="11.453125" customWidth="1"/>
    <col min="6320" max="6320" width="11.7265625" customWidth="1"/>
    <col min="6321" max="6328" width="12.26953125" customWidth="1"/>
    <col min="6329" max="6331" width="13.6328125" customWidth="1"/>
    <col min="6332" max="6333" width="12.26953125" customWidth="1"/>
    <col min="6334" max="6336" width="13.6328125" customWidth="1"/>
    <col min="6337" max="6338" width="12.26953125" customWidth="1"/>
    <col min="6339" max="6341" width="13.6328125" customWidth="1"/>
    <col min="6342" max="6343" width="12.26953125" customWidth="1"/>
    <col min="6344" max="6346" width="13.6328125" customWidth="1"/>
    <col min="6347" max="6347" width="14.36328125" customWidth="1"/>
    <col min="6348" max="6348" width="12.26953125" customWidth="1"/>
    <col min="6349" max="6351" width="13.6328125" customWidth="1"/>
    <col min="6352" max="6352" width="14.36328125" customWidth="1"/>
    <col min="6353" max="6353" width="12.26953125" customWidth="1"/>
    <col min="6354" max="6354" width="10.26953125" customWidth="1"/>
    <col min="6355" max="6356" width="13.6328125" customWidth="1"/>
    <col min="6357" max="6358" width="12.26953125" customWidth="1"/>
    <col min="6359" max="6361" width="13.6328125" customWidth="1"/>
    <col min="6362" max="6362" width="14.36328125" customWidth="1"/>
    <col min="6363" max="6363" width="12.26953125" customWidth="1"/>
    <col min="6364" max="6366" width="13.6328125" customWidth="1"/>
    <col min="6367" max="6367" width="12.453125" customWidth="1"/>
    <col min="6368" max="6368" width="12.26953125" customWidth="1"/>
    <col min="6369" max="6369" width="11.26953125" customWidth="1"/>
    <col min="6370" max="6372" width="13.6328125" customWidth="1"/>
    <col min="6373" max="6373" width="12.26953125" customWidth="1"/>
    <col min="6374" max="6374" width="9.08984375" customWidth="1"/>
    <col min="6375" max="6377" width="13.6328125" customWidth="1"/>
    <col min="6378" max="6378" width="12.26953125" customWidth="1"/>
    <col min="6379" max="6379" width="6.7265625" customWidth="1"/>
    <col min="6380" max="6382" width="13.6328125" customWidth="1"/>
    <col min="6383" max="6383" width="12.26953125" customWidth="1"/>
    <col min="6384" max="6386" width="13.6328125" customWidth="1"/>
    <col min="6387" max="6388" width="12.26953125" customWidth="1"/>
    <col min="6389" max="6391" width="13.6328125" customWidth="1"/>
    <col min="6392" max="6393" width="12.26953125" customWidth="1"/>
    <col min="6394" max="6396" width="13.6328125" customWidth="1"/>
    <col min="6397" max="6398" width="12.26953125" customWidth="1"/>
    <col min="6399" max="6401" width="13.6328125" customWidth="1"/>
    <col min="6402" max="6402" width="12.453125" bestFit="1" customWidth="1"/>
    <col min="6403" max="6403" width="12.26953125" customWidth="1"/>
    <col min="6404" max="6404" width="11.26953125" customWidth="1"/>
    <col min="6405" max="6406" width="13.6328125" customWidth="1"/>
    <col min="6407" max="6407" width="13.6328125" bestFit="1" customWidth="1"/>
    <col min="6408" max="6408" width="12.26953125" customWidth="1"/>
    <col min="6409" max="6409" width="9.08984375" customWidth="1"/>
    <col min="6410" max="6411" width="13.6328125" customWidth="1"/>
    <col min="6412" max="6412" width="14.36328125" bestFit="1" customWidth="1"/>
    <col min="6413" max="6413" width="12.26953125" customWidth="1"/>
    <col min="6414" max="6416" width="12.81640625" customWidth="1"/>
    <col min="6417" max="6421" width="12.26953125" customWidth="1"/>
    <col min="6422" max="6424" width="12.81640625" customWidth="1"/>
    <col min="6425" max="6429" width="12.26953125" customWidth="1"/>
    <col min="6430" max="6432" width="12.81640625" customWidth="1"/>
    <col min="6433" max="6433" width="14.36328125" bestFit="1" customWidth="1"/>
    <col min="6434" max="6437" width="12.26953125" customWidth="1"/>
    <col min="6438" max="6440" width="12.81640625" customWidth="1"/>
    <col min="6441" max="6442" width="14.36328125" bestFit="1" customWidth="1"/>
    <col min="6443" max="6444" width="13.26953125" bestFit="1" customWidth="1"/>
    <col min="6445" max="6445" width="12.26953125" customWidth="1"/>
    <col min="6446" max="6448" width="12.81640625" customWidth="1"/>
    <col min="6449" max="6451" width="14.36328125" bestFit="1" customWidth="1"/>
    <col min="6452" max="6453" width="12.26953125" customWidth="1"/>
    <col min="6454" max="6456" width="12.81640625" customWidth="1"/>
    <col min="6457" max="6458" width="12.26953125" customWidth="1"/>
    <col min="6459" max="6459" width="13.6328125" bestFit="1" customWidth="1"/>
    <col min="6460" max="6461" width="12.26953125" customWidth="1"/>
    <col min="6462" max="6464" width="12.81640625" customWidth="1"/>
    <col min="6465" max="6469" width="12.26953125" customWidth="1"/>
    <col min="6470" max="6472" width="12.81640625" customWidth="1"/>
    <col min="6473" max="6477" width="12.26953125" customWidth="1"/>
    <col min="6478" max="6480" width="12.81640625" customWidth="1"/>
    <col min="6481" max="6485" width="12.26953125" customWidth="1"/>
    <col min="6486" max="6488" width="12.81640625" customWidth="1"/>
    <col min="6489" max="6489" width="14.36328125" bestFit="1" customWidth="1"/>
    <col min="6490" max="6490" width="13.26953125" bestFit="1" customWidth="1"/>
    <col min="6491" max="6492" width="14.36328125" bestFit="1" customWidth="1"/>
    <col min="6493" max="6493" width="12.26953125" customWidth="1"/>
    <col min="6494" max="6494" width="12" customWidth="1"/>
    <col min="6495" max="6496" width="12.81640625" customWidth="1"/>
    <col min="6497" max="6497" width="13.6328125" bestFit="1" customWidth="1"/>
    <col min="6498" max="6500" width="14.36328125" bestFit="1" customWidth="1"/>
    <col min="6501" max="6501" width="12.26953125" customWidth="1"/>
    <col min="6502" max="6502" width="9.7265625" customWidth="1"/>
    <col min="6503" max="6504" width="12.81640625" customWidth="1"/>
    <col min="6505" max="6505" width="13.6328125" bestFit="1" customWidth="1"/>
    <col min="6506" max="6506" width="12.453125" bestFit="1" customWidth="1"/>
    <col min="6507" max="6508" width="13.6328125" bestFit="1" customWidth="1"/>
    <col min="6509" max="6509" width="12.26953125" customWidth="1"/>
    <col min="6510" max="6512" width="12.81640625" customWidth="1"/>
    <col min="6513" max="6517" width="12.26953125" customWidth="1"/>
    <col min="6518" max="6520" width="12.81640625" customWidth="1"/>
    <col min="6521" max="6521" width="12.26953125" customWidth="1"/>
    <col min="6522" max="6522" width="13.26953125" bestFit="1" customWidth="1"/>
    <col min="6523" max="6524" width="14.36328125" bestFit="1" customWidth="1"/>
    <col min="6525" max="6525" width="12.26953125" customWidth="1"/>
    <col min="6526" max="6528" width="12.81640625" customWidth="1"/>
    <col min="6529" max="6532" width="14.36328125" bestFit="1" customWidth="1"/>
    <col min="6533" max="6533" width="12.26953125" customWidth="1"/>
    <col min="6534" max="6534" width="12.81640625" bestFit="1" customWidth="1"/>
    <col min="6535" max="6536" width="12.81640625" customWidth="1"/>
    <col min="6537" max="6537" width="14.36328125" bestFit="1" customWidth="1"/>
    <col min="6538" max="6540" width="13.6328125" bestFit="1" customWidth="1"/>
    <col min="6541" max="6541" width="12.26953125" customWidth="1"/>
    <col min="6542" max="6542" width="12" customWidth="1"/>
    <col min="6543" max="6544" width="12.81640625" customWidth="1"/>
    <col min="6545" max="6545" width="13.6328125" bestFit="1" customWidth="1"/>
    <col min="6546" max="6548" width="14.36328125" bestFit="1" customWidth="1"/>
    <col min="6549" max="6549" width="12.26953125" customWidth="1"/>
    <col min="6550" max="6550" width="9.7265625" customWidth="1"/>
    <col min="6551" max="6552" width="12.81640625" customWidth="1"/>
    <col min="6553" max="6553" width="13.6328125" bestFit="1" customWidth="1"/>
    <col min="6554" max="6556" width="14.36328125" bestFit="1" customWidth="1"/>
    <col min="6557" max="6572" width="12.26953125" customWidth="1"/>
    <col min="6573" max="6573" width="12.81640625" customWidth="1"/>
    <col min="6574" max="6574" width="12.26953125" customWidth="1"/>
    <col min="6575" max="6575" width="11.453125" customWidth="1"/>
    <col min="6576" max="6576" width="11.7265625" customWidth="1"/>
    <col min="6577" max="6584" width="12.26953125" customWidth="1"/>
    <col min="6585" max="6587" width="13.6328125" customWidth="1"/>
    <col min="6588" max="6589" width="12.26953125" customWidth="1"/>
    <col min="6590" max="6592" width="13.6328125" customWidth="1"/>
    <col min="6593" max="6594" width="12.26953125" customWidth="1"/>
    <col min="6595" max="6597" width="13.6328125" customWidth="1"/>
    <col min="6598" max="6599" width="12.26953125" customWidth="1"/>
    <col min="6600" max="6602" width="13.6328125" customWidth="1"/>
    <col min="6603" max="6603" width="14.36328125" customWidth="1"/>
    <col min="6604" max="6604" width="12.26953125" customWidth="1"/>
    <col min="6605" max="6607" width="13.6328125" customWidth="1"/>
    <col min="6608" max="6608" width="14.36328125" customWidth="1"/>
    <col min="6609" max="6609" width="12.26953125" customWidth="1"/>
    <col min="6610" max="6610" width="10.26953125" customWidth="1"/>
    <col min="6611" max="6612" width="13.6328125" customWidth="1"/>
    <col min="6613" max="6614" width="12.26953125" customWidth="1"/>
    <col min="6615" max="6617" width="13.6328125" customWidth="1"/>
    <col min="6618" max="6618" width="14.36328125" customWidth="1"/>
    <col min="6619" max="6619" width="12.26953125" customWidth="1"/>
    <col min="6620" max="6622" width="13.6328125" customWidth="1"/>
    <col min="6623" max="6623" width="12.453125" customWidth="1"/>
    <col min="6624" max="6624" width="12.26953125" customWidth="1"/>
    <col min="6625" max="6625" width="11.26953125" customWidth="1"/>
    <col min="6626" max="6628" width="13.6328125" customWidth="1"/>
    <col min="6629" max="6629" width="12.26953125" customWidth="1"/>
    <col min="6630" max="6630" width="9.08984375" customWidth="1"/>
    <col min="6631" max="6633" width="13.6328125" customWidth="1"/>
    <col min="6634" max="6634" width="12.26953125" customWidth="1"/>
    <col min="6635" max="6635" width="6.7265625" customWidth="1"/>
    <col min="6636" max="6638" width="13.6328125" customWidth="1"/>
    <col min="6639" max="6639" width="12.26953125" customWidth="1"/>
    <col min="6640" max="6642" width="13.6328125" customWidth="1"/>
    <col min="6643" max="6644" width="12.26953125" customWidth="1"/>
    <col min="6645" max="6647" width="13.6328125" customWidth="1"/>
    <col min="6648" max="6649" width="12.26953125" customWidth="1"/>
    <col min="6650" max="6652" width="13.6328125" customWidth="1"/>
    <col min="6653" max="6654" width="12.26953125" customWidth="1"/>
    <col min="6655" max="6657" width="13.6328125" customWidth="1"/>
    <col min="6658" max="6658" width="12.453125" bestFit="1" customWidth="1"/>
    <col min="6659" max="6659" width="12.26953125" customWidth="1"/>
    <col min="6660" max="6660" width="11.26953125" customWidth="1"/>
    <col min="6661" max="6662" width="13.6328125" customWidth="1"/>
    <col min="6663" max="6663" width="13.6328125" bestFit="1" customWidth="1"/>
    <col min="6664" max="6664" width="12.26953125" customWidth="1"/>
    <col min="6665" max="6665" width="9.08984375" customWidth="1"/>
    <col min="6666" max="6667" width="13.6328125" customWidth="1"/>
    <col min="6668" max="6668" width="14.36328125" bestFit="1" customWidth="1"/>
    <col min="6669" max="6669" width="12.26953125" customWidth="1"/>
    <col min="6670" max="6672" width="12.81640625" customWidth="1"/>
    <col min="6673" max="6677" width="12.26953125" customWidth="1"/>
    <col min="6678" max="6680" width="12.81640625" customWidth="1"/>
    <col min="6681" max="6685" width="12.26953125" customWidth="1"/>
    <col min="6686" max="6688" width="12.81640625" customWidth="1"/>
    <col min="6689" max="6689" width="14.36328125" bestFit="1" customWidth="1"/>
    <col min="6690" max="6693" width="12.26953125" customWidth="1"/>
    <col min="6694" max="6696" width="12.81640625" customWidth="1"/>
    <col min="6697" max="6698" width="14.36328125" bestFit="1" customWidth="1"/>
    <col min="6699" max="6700" width="13.26953125" bestFit="1" customWidth="1"/>
    <col min="6701" max="6701" width="12.26953125" customWidth="1"/>
    <col min="6702" max="6704" width="12.81640625" customWidth="1"/>
    <col min="6705" max="6707" width="14.36328125" bestFit="1" customWidth="1"/>
    <col min="6708" max="6709" width="12.26953125" customWidth="1"/>
    <col min="6710" max="6712" width="12.81640625" customWidth="1"/>
    <col min="6713" max="6714" width="12.26953125" customWidth="1"/>
    <col min="6715" max="6715" width="13.6328125" bestFit="1" customWidth="1"/>
    <col min="6716" max="6717" width="12.26953125" customWidth="1"/>
    <col min="6718" max="6720" width="12.81640625" customWidth="1"/>
    <col min="6721" max="6725" width="12.26953125" customWidth="1"/>
    <col min="6726" max="6728" width="12.81640625" customWidth="1"/>
    <col min="6729" max="6733" width="12.26953125" customWidth="1"/>
    <col min="6734" max="6736" width="12.81640625" customWidth="1"/>
    <col min="6737" max="6741" width="12.26953125" customWidth="1"/>
    <col min="6742" max="6744" width="12.81640625" customWidth="1"/>
    <col min="6745" max="6745" width="14.36328125" bestFit="1" customWidth="1"/>
    <col min="6746" max="6746" width="13.26953125" bestFit="1" customWidth="1"/>
    <col min="6747" max="6748" width="14.36328125" bestFit="1" customWidth="1"/>
    <col min="6749" max="6749" width="12.26953125" customWidth="1"/>
    <col min="6750" max="6750" width="12" customWidth="1"/>
    <col min="6751" max="6752" width="12.81640625" customWidth="1"/>
    <col min="6753" max="6753" width="13.6328125" bestFit="1" customWidth="1"/>
    <col min="6754" max="6756" width="14.36328125" bestFit="1" customWidth="1"/>
    <col min="6757" max="6757" width="12.26953125" customWidth="1"/>
    <col min="6758" max="6758" width="9.7265625" customWidth="1"/>
    <col min="6759" max="6760" width="12.81640625" customWidth="1"/>
    <col min="6761" max="6761" width="13.6328125" bestFit="1" customWidth="1"/>
    <col min="6762" max="6762" width="12.453125" bestFit="1" customWidth="1"/>
    <col min="6763" max="6764" width="13.6328125" bestFit="1" customWidth="1"/>
    <col min="6765" max="6765" width="12.26953125" customWidth="1"/>
    <col min="6766" max="6768" width="12.81640625" customWidth="1"/>
    <col min="6769" max="6773" width="12.26953125" customWidth="1"/>
    <col min="6774" max="6776" width="12.81640625" customWidth="1"/>
    <col min="6777" max="6777" width="12.26953125" customWidth="1"/>
    <col min="6778" max="6778" width="13.26953125" bestFit="1" customWidth="1"/>
    <col min="6779" max="6780" width="14.36328125" bestFit="1" customWidth="1"/>
    <col min="6781" max="6781" width="12.26953125" customWidth="1"/>
    <col min="6782" max="6784" width="12.81640625" customWidth="1"/>
    <col min="6785" max="6788" width="14.36328125" bestFit="1" customWidth="1"/>
    <col min="6789" max="6789" width="12.26953125" customWidth="1"/>
    <col min="6790" max="6790" width="12.81640625" bestFit="1" customWidth="1"/>
    <col min="6791" max="6792" width="12.81640625" customWidth="1"/>
    <col min="6793" max="6793" width="14.36328125" bestFit="1" customWidth="1"/>
    <col min="6794" max="6796" width="13.6328125" bestFit="1" customWidth="1"/>
    <col min="6797" max="6797" width="12.26953125" customWidth="1"/>
    <col min="6798" max="6798" width="12" customWidth="1"/>
    <col min="6799" max="6800" width="12.81640625" customWidth="1"/>
    <col min="6801" max="6801" width="13.6328125" bestFit="1" customWidth="1"/>
    <col min="6802" max="6804" width="14.36328125" bestFit="1" customWidth="1"/>
    <col min="6805" max="6805" width="12.26953125" customWidth="1"/>
    <col min="6806" max="6806" width="9.7265625" customWidth="1"/>
    <col min="6807" max="6808" width="12.81640625" customWidth="1"/>
    <col min="6809" max="6809" width="13.6328125" bestFit="1" customWidth="1"/>
    <col min="6810" max="6812" width="14.36328125" bestFit="1" customWidth="1"/>
    <col min="6813" max="6828" width="12.26953125" customWidth="1"/>
    <col min="6829" max="6829" width="12.81640625" customWidth="1"/>
    <col min="6830" max="6830" width="12.26953125" customWidth="1"/>
    <col min="6831" max="6831" width="11.453125" customWidth="1"/>
    <col min="6832" max="6832" width="11.7265625" customWidth="1"/>
    <col min="6833" max="6840" width="12.26953125" customWidth="1"/>
    <col min="6841" max="6843" width="13.6328125" customWidth="1"/>
    <col min="6844" max="6845" width="12.26953125" customWidth="1"/>
    <col min="6846" max="6848" width="13.6328125" customWidth="1"/>
    <col min="6849" max="6850" width="12.26953125" customWidth="1"/>
    <col min="6851" max="6853" width="13.6328125" customWidth="1"/>
    <col min="6854" max="6855" width="12.26953125" customWidth="1"/>
    <col min="6856" max="6858" width="13.6328125" customWidth="1"/>
    <col min="6859" max="6859" width="14.36328125" customWidth="1"/>
    <col min="6860" max="6860" width="12.26953125" customWidth="1"/>
    <col min="6861" max="6863" width="13.6328125" customWidth="1"/>
    <col min="6864" max="6864" width="14.36328125" customWidth="1"/>
    <col min="6865" max="6865" width="12.26953125" customWidth="1"/>
    <col min="6866" max="6866" width="10.26953125" customWidth="1"/>
    <col min="6867" max="6868" width="13.6328125" customWidth="1"/>
    <col min="6869" max="6870" width="12.26953125" customWidth="1"/>
    <col min="6871" max="6873" width="13.6328125" customWidth="1"/>
    <col min="6874" max="6874" width="14.36328125" customWidth="1"/>
    <col min="6875" max="6875" width="12.26953125" customWidth="1"/>
    <col min="6876" max="6878" width="13.6328125" customWidth="1"/>
    <col min="6879" max="6879" width="12.453125" customWidth="1"/>
    <col min="6880" max="6880" width="12.26953125" customWidth="1"/>
    <col min="6881" max="6881" width="11.26953125" customWidth="1"/>
    <col min="6882" max="6884" width="13.6328125" customWidth="1"/>
    <col min="6885" max="6885" width="12.26953125" customWidth="1"/>
    <col min="6886" max="6886" width="9.08984375" customWidth="1"/>
    <col min="6887" max="6889" width="13.6328125" customWidth="1"/>
    <col min="6890" max="6890" width="12.26953125" customWidth="1"/>
    <col min="6891" max="6891" width="6.7265625" customWidth="1"/>
    <col min="6892" max="6894" width="13.6328125" customWidth="1"/>
    <col min="6895" max="6895" width="12.26953125" customWidth="1"/>
    <col min="6896" max="6898" width="13.6328125" customWidth="1"/>
    <col min="6899" max="6900" width="12.26953125" customWidth="1"/>
    <col min="6901" max="6903" width="13.6328125" customWidth="1"/>
    <col min="6904" max="6905" width="12.26953125" customWidth="1"/>
    <col min="6906" max="6908" width="13.6328125" customWidth="1"/>
    <col min="6909" max="6910" width="12.26953125" customWidth="1"/>
    <col min="6911" max="6913" width="13.6328125" customWidth="1"/>
    <col min="6914" max="6914" width="12.453125" bestFit="1" customWidth="1"/>
    <col min="6915" max="6915" width="12.26953125" customWidth="1"/>
    <col min="6916" max="6916" width="11.26953125" customWidth="1"/>
    <col min="6917" max="6918" width="13.6328125" customWidth="1"/>
    <col min="6919" max="6919" width="13.6328125" bestFit="1" customWidth="1"/>
    <col min="6920" max="6920" width="12.26953125" customWidth="1"/>
    <col min="6921" max="6921" width="9.08984375" customWidth="1"/>
    <col min="6922" max="6923" width="13.6328125" customWidth="1"/>
    <col min="6924" max="6924" width="14.36328125" bestFit="1" customWidth="1"/>
    <col min="6925" max="6925" width="12.26953125" customWidth="1"/>
    <col min="6926" max="6928" width="12.81640625" customWidth="1"/>
    <col min="6929" max="6933" width="12.26953125" customWidth="1"/>
    <col min="6934" max="6936" width="12.81640625" customWidth="1"/>
    <col min="6937" max="6941" width="12.26953125" customWidth="1"/>
    <col min="6942" max="6944" width="12.81640625" customWidth="1"/>
    <col min="6945" max="6945" width="14.36328125" bestFit="1" customWidth="1"/>
    <col min="6946" max="6949" width="12.26953125" customWidth="1"/>
    <col min="6950" max="6952" width="12.81640625" customWidth="1"/>
    <col min="6953" max="6954" width="14.36328125" bestFit="1" customWidth="1"/>
    <col min="6955" max="6956" width="13.26953125" bestFit="1" customWidth="1"/>
    <col min="6957" max="6957" width="12.26953125" customWidth="1"/>
    <col min="6958" max="6960" width="12.81640625" customWidth="1"/>
    <col min="6961" max="6963" width="14.36328125" bestFit="1" customWidth="1"/>
    <col min="6964" max="6965" width="12.26953125" customWidth="1"/>
    <col min="6966" max="6968" width="12.81640625" customWidth="1"/>
    <col min="6969" max="6970" width="12.26953125" customWidth="1"/>
    <col min="6971" max="6971" width="13.6328125" bestFit="1" customWidth="1"/>
    <col min="6972" max="6973" width="12.26953125" customWidth="1"/>
    <col min="6974" max="6976" width="12.81640625" customWidth="1"/>
    <col min="6977" max="6981" width="12.26953125" customWidth="1"/>
    <col min="6982" max="6984" width="12.81640625" customWidth="1"/>
    <col min="6985" max="6989" width="12.26953125" customWidth="1"/>
    <col min="6990" max="6992" width="12.81640625" customWidth="1"/>
    <col min="6993" max="6997" width="12.26953125" customWidth="1"/>
    <col min="6998" max="7000" width="12.81640625" customWidth="1"/>
    <col min="7001" max="7001" width="14.36328125" bestFit="1" customWidth="1"/>
    <col min="7002" max="7002" width="13.26953125" bestFit="1" customWidth="1"/>
    <col min="7003" max="7004" width="14.36328125" bestFit="1" customWidth="1"/>
    <col min="7005" max="7005" width="12.26953125" customWidth="1"/>
    <col min="7006" max="7006" width="12" customWidth="1"/>
    <col min="7007" max="7008" width="12.81640625" customWidth="1"/>
    <col min="7009" max="7009" width="13.6328125" bestFit="1" customWidth="1"/>
    <col min="7010" max="7012" width="14.36328125" bestFit="1" customWidth="1"/>
    <col min="7013" max="7013" width="12.26953125" customWidth="1"/>
    <col min="7014" max="7014" width="9.7265625" customWidth="1"/>
    <col min="7015" max="7016" width="12.81640625" customWidth="1"/>
    <col min="7017" max="7017" width="13.6328125" bestFit="1" customWidth="1"/>
    <col min="7018" max="7018" width="12.453125" bestFit="1" customWidth="1"/>
    <col min="7019" max="7020" width="13.6328125" bestFit="1" customWidth="1"/>
    <col min="7021" max="7021" width="12.26953125" customWidth="1"/>
    <col min="7022" max="7024" width="12.81640625" customWidth="1"/>
    <col min="7025" max="7029" width="12.26953125" customWidth="1"/>
    <col min="7030" max="7032" width="12.81640625" customWidth="1"/>
    <col min="7033" max="7033" width="12.26953125" customWidth="1"/>
    <col min="7034" max="7034" width="13.26953125" bestFit="1" customWidth="1"/>
    <col min="7035" max="7036" width="14.36328125" bestFit="1" customWidth="1"/>
    <col min="7037" max="7037" width="12.26953125" customWidth="1"/>
    <col min="7038" max="7040" width="12.81640625" customWidth="1"/>
    <col min="7041" max="7044" width="14.36328125" bestFit="1" customWidth="1"/>
    <col min="7045" max="7045" width="12.26953125" customWidth="1"/>
    <col min="7046" max="7046" width="12.81640625" bestFit="1" customWidth="1"/>
    <col min="7047" max="7048" width="12.81640625" customWidth="1"/>
    <col min="7049" max="7049" width="14.36328125" bestFit="1" customWidth="1"/>
    <col min="7050" max="7052" width="13.6328125" bestFit="1" customWidth="1"/>
    <col min="7053" max="7053" width="12.26953125" customWidth="1"/>
    <col min="7054" max="7054" width="12" customWidth="1"/>
    <col min="7055" max="7056" width="12.81640625" customWidth="1"/>
    <col min="7057" max="7057" width="13.6328125" bestFit="1" customWidth="1"/>
    <col min="7058" max="7060" width="14.36328125" bestFit="1" customWidth="1"/>
    <col min="7061" max="7061" width="12.26953125" customWidth="1"/>
    <col min="7062" max="7062" width="9.7265625" customWidth="1"/>
    <col min="7063" max="7064" width="12.81640625" customWidth="1"/>
    <col min="7065" max="7065" width="13.6328125" bestFit="1" customWidth="1"/>
    <col min="7066" max="7068" width="14.36328125" bestFit="1" customWidth="1"/>
    <col min="7069" max="7084" width="12.26953125" customWidth="1"/>
    <col min="7085" max="7085" width="12.81640625" customWidth="1"/>
    <col min="7086" max="7086" width="12.26953125" customWidth="1"/>
    <col min="7087" max="7087" width="11.453125" customWidth="1"/>
    <col min="7088" max="7088" width="11.7265625" customWidth="1"/>
    <col min="7089" max="7096" width="12.26953125" customWidth="1"/>
    <col min="7097" max="7099" width="13.6328125" customWidth="1"/>
    <col min="7100" max="7101" width="12.26953125" customWidth="1"/>
    <col min="7102" max="7104" width="13.6328125" customWidth="1"/>
    <col min="7105" max="7106" width="12.26953125" customWidth="1"/>
    <col min="7107" max="7109" width="13.6328125" customWidth="1"/>
    <col min="7110" max="7111" width="12.26953125" customWidth="1"/>
    <col min="7112" max="7114" width="13.6328125" customWidth="1"/>
    <col min="7115" max="7115" width="14.36328125" customWidth="1"/>
    <col min="7116" max="7116" width="12.26953125" customWidth="1"/>
    <col min="7117" max="7119" width="13.6328125" customWidth="1"/>
    <col min="7120" max="7120" width="14.36328125" customWidth="1"/>
    <col min="7121" max="7121" width="12.26953125" customWidth="1"/>
    <col min="7122" max="7122" width="10.26953125" customWidth="1"/>
    <col min="7123" max="7124" width="13.6328125" customWidth="1"/>
    <col min="7125" max="7126" width="12.26953125" customWidth="1"/>
    <col min="7127" max="7129" width="13.6328125" customWidth="1"/>
    <col min="7130" max="7130" width="14.36328125" customWidth="1"/>
    <col min="7131" max="7131" width="12.26953125" customWidth="1"/>
    <col min="7132" max="7134" width="13.6328125" customWidth="1"/>
    <col min="7135" max="7135" width="12.453125" customWidth="1"/>
    <col min="7136" max="7136" width="12.26953125" customWidth="1"/>
    <col min="7137" max="7137" width="11.26953125" customWidth="1"/>
    <col min="7138" max="7140" width="13.6328125" customWidth="1"/>
    <col min="7141" max="7141" width="12.26953125" customWidth="1"/>
    <col min="7142" max="7142" width="9.08984375" customWidth="1"/>
    <col min="7143" max="7145" width="13.6328125" customWidth="1"/>
    <col min="7146" max="7146" width="12.26953125" customWidth="1"/>
    <col min="7147" max="7147" width="6.7265625" customWidth="1"/>
    <col min="7148" max="7150" width="13.6328125" customWidth="1"/>
    <col min="7151" max="7151" width="12.26953125" customWidth="1"/>
    <col min="7152" max="7154" width="13.6328125" customWidth="1"/>
    <col min="7155" max="7156" width="12.26953125" customWidth="1"/>
    <col min="7157" max="7159" width="13.6328125" customWidth="1"/>
    <col min="7160" max="7161" width="12.26953125" customWidth="1"/>
    <col min="7162" max="7164" width="13.6328125" customWidth="1"/>
    <col min="7165" max="7166" width="12.26953125" customWidth="1"/>
    <col min="7167" max="7169" width="13.6328125" customWidth="1"/>
    <col min="7170" max="7170" width="12.453125" bestFit="1" customWidth="1"/>
    <col min="7171" max="7171" width="12.26953125" customWidth="1"/>
    <col min="7172" max="7172" width="11.26953125" customWidth="1"/>
    <col min="7173" max="7174" width="13.6328125" customWidth="1"/>
    <col min="7175" max="7175" width="13.6328125" bestFit="1" customWidth="1"/>
    <col min="7176" max="7176" width="12.26953125" customWidth="1"/>
    <col min="7177" max="7177" width="9.08984375" customWidth="1"/>
    <col min="7178" max="7179" width="13.6328125" customWidth="1"/>
    <col min="7180" max="7180" width="14.36328125" bestFit="1" customWidth="1"/>
    <col min="7181" max="7181" width="12.26953125" customWidth="1"/>
    <col min="7182" max="7184" width="12.81640625" customWidth="1"/>
    <col min="7185" max="7189" width="12.26953125" customWidth="1"/>
    <col min="7190" max="7192" width="12.81640625" customWidth="1"/>
    <col min="7193" max="7197" width="12.26953125" customWidth="1"/>
    <col min="7198" max="7200" width="12.81640625" customWidth="1"/>
    <col min="7201" max="7201" width="14.36328125" bestFit="1" customWidth="1"/>
    <col min="7202" max="7205" width="12.26953125" customWidth="1"/>
    <col min="7206" max="7208" width="12.81640625" customWidth="1"/>
    <col min="7209" max="7210" width="14.36328125" bestFit="1" customWidth="1"/>
    <col min="7211" max="7212" width="13.26953125" bestFit="1" customWidth="1"/>
    <col min="7213" max="7213" width="12.26953125" customWidth="1"/>
    <col min="7214" max="7216" width="12.81640625" customWidth="1"/>
    <col min="7217" max="7219" width="14.36328125" bestFit="1" customWidth="1"/>
    <col min="7220" max="7221" width="12.26953125" customWidth="1"/>
    <col min="7222" max="7224" width="12.81640625" customWidth="1"/>
    <col min="7225" max="7226" width="12.26953125" customWidth="1"/>
    <col min="7227" max="7227" width="13.6328125" bestFit="1" customWidth="1"/>
    <col min="7228" max="7229" width="12.26953125" customWidth="1"/>
    <col min="7230" max="7232" width="12.81640625" customWidth="1"/>
    <col min="7233" max="7237" width="12.26953125" customWidth="1"/>
    <col min="7238" max="7240" width="12.81640625" customWidth="1"/>
    <col min="7241" max="7245" width="12.26953125" customWidth="1"/>
    <col min="7246" max="7248" width="12.81640625" customWidth="1"/>
    <col min="7249" max="7253" width="12.26953125" customWidth="1"/>
    <col min="7254" max="7256" width="12.81640625" customWidth="1"/>
    <col min="7257" max="7257" width="14.36328125" bestFit="1" customWidth="1"/>
    <col min="7258" max="7258" width="13.26953125" bestFit="1" customWidth="1"/>
    <col min="7259" max="7260" width="14.36328125" bestFit="1" customWidth="1"/>
    <col min="7261" max="7261" width="12.26953125" customWidth="1"/>
    <col min="7262" max="7262" width="12" customWidth="1"/>
    <col min="7263" max="7264" width="12.81640625" customWidth="1"/>
    <col min="7265" max="7265" width="13.6328125" bestFit="1" customWidth="1"/>
    <col min="7266" max="7268" width="14.36328125" bestFit="1" customWidth="1"/>
    <col min="7269" max="7269" width="12.26953125" customWidth="1"/>
    <col min="7270" max="7270" width="9.7265625" customWidth="1"/>
    <col min="7271" max="7272" width="12.81640625" customWidth="1"/>
    <col min="7273" max="7273" width="13.6328125" bestFit="1" customWidth="1"/>
    <col min="7274" max="7274" width="12.453125" bestFit="1" customWidth="1"/>
    <col min="7275" max="7276" width="13.6328125" bestFit="1" customWidth="1"/>
    <col min="7277" max="7277" width="12.26953125" customWidth="1"/>
    <col min="7278" max="7280" width="12.81640625" customWidth="1"/>
    <col min="7281" max="7285" width="12.26953125" customWidth="1"/>
    <col min="7286" max="7288" width="12.81640625" customWidth="1"/>
    <col min="7289" max="7289" width="12.26953125" customWidth="1"/>
    <col min="7290" max="7290" width="13.26953125" bestFit="1" customWidth="1"/>
    <col min="7291" max="7292" width="14.36328125" bestFit="1" customWidth="1"/>
    <col min="7293" max="7293" width="12.26953125" customWidth="1"/>
    <col min="7294" max="7296" width="12.81640625" customWidth="1"/>
    <col min="7297" max="7300" width="14.36328125" bestFit="1" customWidth="1"/>
    <col min="7301" max="7301" width="12.26953125" customWidth="1"/>
    <col min="7302" max="7302" width="12.81640625" bestFit="1" customWidth="1"/>
    <col min="7303" max="7304" width="12.81640625" customWidth="1"/>
    <col min="7305" max="7305" width="14.36328125" bestFit="1" customWidth="1"/>
    <col min="7306" max="7308" width="13.6328125" bestFit="1" customWidth="1"/>
    <col min="7309" max="7309" width="12.26953125" customWidth="1"/>
    <col min="7310" max="7310" width="12" customWidth="1"/>
    <col min="7311" max="7312" width="12.81640625" customWidth="1"/>
    <col min="7313" max="7313" width="13.6328125" bestFit="1" customWidth="1"/>
    <col min="7314" max="7316" width="14.36328125" bestFit="1" customWidth="1"/>
    <col min="7317" max="7317" width="12.26953125" customWidth="1"/>
    <col min="7318" max="7318" width="9.7265625" customWidth="1"/>
    <col min="7319" max="7320" width="12.81640625" customWidth="1"/>
    <col min="7321" max="7321" width="13.6328125" bestFit="1" customWidth="1"/>
    <col min="7322" max="7324" width="14.36328125" bestFit="1" customWidth="1"/>
    <col min="7325" max="7340" width="12.26953125" customWidth="1"/>
    <col min="7341" max="7341" width="12.81640625" customWidth="1"/>
    <col min="7342" max="7342" width="12.26953125" customWidth="1"/>
    <col min="7343" max="7343" width="11.453125" customWidth="1"/>
    <col min="7344" max="7344" width="11.7265625" customWidth="1"/>
    <col min="7345" max="7352" width="12.26953125" customWidth="1"/>
    <col min="7353" max="7355" width="13.6328125" customWidth="1"/>
    <col min="7356" max="7357" width="12.26953125" customWidth="1"/>
    <col min="7358" max="7360" width="13.6328125" customWidth="1"/>
    <col min="7361" max="7362" width="12.26953125" customWidth="1"/>
    <col min="7363" max="7365" width="13.6328125" customWidth="1"/>
    <col min="7366" max="7367" width="12.26953125" customWidth="1"/>
    <col min="7368" max="7370" width="13.6328125" customWidth="1"/>
    <col min="7371" max="7371" width="14.36328125" customWidth="1"/>
    <col min="7372" max="7372" width="12.26953125" customWidth="1"/>
    <col min="7373" max="7375" width="13.6328125" customWidth="1"/>
    <col min="7376" max="7376" width="14.36328125" customWidth="1"/>
    <col min="7377" max="7377" width="12.26953125" customWidth="1"/>
    <col min="7378" max="7378" width="10.26953125" customWidth="1"/>
    <col min="7379" max="7380" width="13.6328125" customWidth="1"/>
    <col min="7381" max="7382" width="12.26953125" customWidth="1"/>
    <col min="7383" max="7385" width="13.6328125" customWidth="1"/>
    <col min="7386" max="7386" width="14.36328125" customWidth="1"/>
    <col min="7387" max="7387" width="12.26953125" customWidth="1"/>
    <col min="7388" max="7390" width="13.6328125" customWidth="1"/>
    <col min="7391" max="7391" width="12.453125" customWidth="1"/>
    <col min="7392" max="7392" width="12.26953125" customWidth="1"/>
    <col min="7393" max="7393" width="11.26953125" customWidth="1"/>
    <col min="7394" max="7396" width="13.6328125" customWidth="1"/>
    <col min="7397" max="7397" width="12.26953125" customWidth="1"/>
    <col min="7398" max="7398" width="9.08984375" customWidth="1"/>
    <col min="7399" max="7401" width="13.6328125" customWidth="1"/>
    <col min="7402" max="7402" width="12.26953125" customWidth="1"/>
    <col min="7403" max="7403" width="6.7265625" customWidth="1"/>
    <col min="7404" max="7406" width="13.6328125" customWidth="1"/>
    <col min="7407" max="7407" width="12.26953125" customWidth="1"/>
    <col min="7408" max="7410" width="13.6328125" customWidth="1"/>
    <col min="7411" max="7412" width="12.26953125" customWidth="1"/>
    <col min="7413" max="7415" width="13.6328125" customWidth="1"/>
    <col min="7416" max="7417" width="12.26953125" customWidth="1"/>
    <col min="7418" max="7420" width="13.6328125" customWidth="1"/>
    <col min="7421" max="7422" width="12.26953125" customWidth="1"/>
    <col min="7423" max="7425" width="13.6328125" customWidth="1"/>
    <col min="7426" max="7426" width="12.453125" bestFit="1" customWidth="1"/>
    <col min="7427" max="7427" width="12.26953125" customWidth="1"/>
    <col min="7428" max="7428" width="11.26953125" customWidth="1"/>
    <col min="7429" max="7430" width="13.6328125" customWidth="1"/>
    <col min="7431" max="7431" width="13.6328125" bestFit="1" customWidth="1"/>
    <col min="7432" max="7432" width="12.26953125" customWidth="1"/>
    <col min="7433" max="7433" width="9.08984375" customWidth="1"/>
    <col min="7434" max="7435" width="13.6328125" customWidth="1"/>
    <col min="7436" max="7436" width="14.36328125" bestFit="1" customWidth="1"/>
    <col min="7437" max="7437" width="12.26953125" customWidth="1"/>
    <col min="7438" max="7440" width="12.81640625" customWidth="1"/>
    <col min="7441" max="7445" width="12.26953125" customWidth="1"/>
    <col min="7446" max="7448" width="12.81640625" customWidth="1"/>
    <col min="7449" max="7453" width="12.26953125" customWidth="1"/>
    <col min="7454" max="7456" width="12.81640625" customWidth="1"/>
    <col min="7457" max="7457" width="14.36328125" bestFit="1" customWidth="1"/>
    <col min="7458" max="7461" width="12.26953125" customWidth="1"/>
    <col min="7462" max="7464" width="12.81640625" customWidth="1"/>
    <col min="7465" max="7466" width="14.36328125" bestFit="1" customWidth="1"/>
    <col min="7467" max="7468" width="13.26953125" bestFit="1" customWidth="1"/>
    <col min="7469" max="7469" width="12.26953125" customWidth="1"/>
    <col min="7470" max="7472" width="12.81640625" customWidth="1"/>
    <col min="7473" max="7475" width="14.36328125" bestFit="1" customWidth="1"/>
    <col min="7476" max="7477" width="12.26953125" customWidth="1"/>
    <col min="7478" max="7480" width="12.81640625" customWidth="1"/>
    <col min="7481" max="7482" width="12.26953125" customWidth="1"/>
    <col min="7483" max="7483" width="13.6328125" bestFit="1" customWidth="1"/>
    <col min="7484" max="7485" width="12.26953125" customWidth="1"/>
    <col min="7486" max="7488" width="12.81640625" customWidth="1"/>
    <col min="7489" max="7493" width="12.26953125" customWidth="1"/>
    <col min="7494" max="7496" width="12.81640625" customWidth="1"/>
    <col min="7497" max="7501" width="12.26953125" customWidth="1"/>
    <col min="7502" max="7504" width="12.81640625" customWidth="1"/>
    <col min="7505" max="7509" width="12.26953125" customWidth="1"/>
    <col min="7510" max="7512" width="12.81640625" customWidth="1"/>
    <col min="7513" max="7513" width="14.36328125" bestFit="1" customWidth="1"/>
    <col min="7514" max="7514" width="13.26953125" bestFit="1" customWidth="1"/>
    <col min="7515" max="7516" width="14.36328125" bestFit="1" customWidth="1"/>
    <col min="7517" max="7517" width="12.26953125" customWidth="1"/>
    <col min="7518" max="7518" width="12" customWidth="1"/>
    <col min="7519" max="7520" width="12.81640625" customWidth="1"/>
    <col min="7521" max="7521" width="13.6328125" bestFit="1" customWidth="1"/>
    <col min="7522" max="7524" width="14.36328125" bestFit="1" customWidth="1"/>
    <col min="7525" max="7525" width="12.26953125" customWidth="1"/>
    <col min="7526" max="7526" width="9.7265625" customWidth="1"/>
    <col min="7527" max="7528" width="12.81640625" customWidth="1"/>
    <col min="7529" max="7529" width="13.6328125" bestFit="1" customWidth="1"/>
    <col min="7530" max="7530" width="12.453125" bestFit="1" customWidth="1"/>
    <col min="7531" max="7532" width="13.6328125" bestFit="1" customWidth="1"/>
    <col min="7533" max="7533" width="12.26953125" customWidth="1"/>
    <col min="7534" max="7536" width="12.81640625" customWidth="1"/>
    <col min="7537" max="7541" width="12.26953125" customWidth="1"/>
    <col min="7542" max="7544" width="12.81640625" customWidth="1"/>
    <col min="7545" max="7545" width="12.26953125" customWidth="1"/>
    <col min="7546" max="7546" width="13.26953125" bestFit="1" customWidth="1"/>
    <col min="7547" max="7548" width="14.36328125" bestFit="1" customWidth="1"/>
    <col min="7549" max="7549" width="12.26953125" customWidth="1"/>
    <col min="7550" max="7552" width="12.81640625" customWidth="1"/>
    <col min="7553" max="7556" width="14.36328125" bestFit="1" customWidth="1"/>
    <col min="7557" max="7557" width="12.26953125" customWidth="1"/>
    <col min="7558" max="7558" width="12.81640625" bestFit="1" customWidth="1"/>
    <col min="7559" max="7560" width="12.81640625" customWidth="1"/>
    <col min="7561" max="7561" width="14.36328125" bestFit="1" customWidth="1"/>
    <col min="7562" max="7564" width="13.6328125" bestFit="1" customWidth="1"/>
    <col min="7565" max="7565" width="12.26953125" customWidth="1"/>
    <col min="7566" max="7566" width="12" customWidth="1"/>
    <col min="7567" max="7568" width="12.81640625" customWidth="1"/>
    <col min="7569" max="7569" width="13.6328125" bestFit="1" customWidth="1"/>
    <col min="7570" max="7572" width="14.36328125" bestFit="1" customWidth="1"/>
    <col min="7573" max="7573" width="12.26953125" customWidth="1"/>
    <col min="7574" max="7574" width="9.7265625" customWidth="1"/>
    <col min="7575" max="7576" width="12.81640625" customWidth="1"/>
    <col min="7577" max="7577" width="13.6328125" bestFit="1" customWidth="1"/>
    <col min="7578" max="7580" width="14.36328125" bestFit="1" customWidth="1"/>
    <col min="7581" max="7596" width="12.26953125" customWidth="1"/>
    <col min="7597" max="7597" width="12.81640625" customWidth="1"/>
    <col min="7598" max="7598" width="12.26953125" customWidth="1"/>
    <col min="7599" max="7599" width="11.453125" customWidth="1"/>
    <col min="7600" max="7600" width="11.7265625" customWidth="1"/>
    <col min="7601" max="7608" width="12.26953125" customWidth="1"/>
    <col min="7609" max="7611" width="13.6328125" customWidth="1"/>
    <col min="7612" max="7613" width="12.26953125" customWidth="1"/>
    <col min="7614" max="7616" width="13.6328125" customWidth="1"/>
    <col min="7617" max="7618" width="12.26953125" customWidth="1"/>
    <col min="7619" max="7621" width="13.6328125" customWidth="1"/>
    <col min="7622" max="7623" width="12.26953125" customWidth="1"/>
    <col min="7624" max="7626" width="13.6328125" customWidth="1"/>
    <col min="7627" max="7627" width="14.36328125" customWidth="1"/>
    <col min="7628" max="7628" width="12.26953125" customWidth="1"/>
    <col min="7629" max="7631" width="13.6328125" customWidth="1"/>
    <col min="7632" max="7632" width="14.36328125" customWidth="1"/>
    <col min="7633" max="7633" width="12.26953125" customWidth="1"/>
    <col min="7634" max="7634" width="10.26953125" customWidth="1"/>
    <col min="7635" max="7636" width="13.6328125" customWidth="1"/>
    <col min="7637" max="7638" width="12.26953125" customWidth="1"/>
    <col min="7639" max="7641" width="13.6328125" customWidth="1"/>
    <col min="7642" max="7642" width="14.36328125" customWidth="1"/>
    <col min="7643" max="7643" width="12.26953125" customWidth="1"/>
    <col min="7644" max="7646" width="13.6328125" customWidth="1"/>
    <col min="7647" max="7647" width="12.453125" customWidth="1"/>
    <col min="7648" max="7648" width="12.26953125" customWidth="1"/>
    <col min="7649" max="7649" width="11.26953125" customWidth="1"/>
    <col min="7650" max="7652" width="13.6328125" customWidth="1"/>
    <col min="7653" max="7653" width="12.26953125" customWidth="1"/>
    <col min="7654" max="7654" width="9.08984375" customWidth="1"/>
    <col min="7655" max="7657" width="13.6328125" customWidth="1"/>
    <col min="7658" max="7658" width="12.26953125" customWidth="1"/>
    <col min="7659" max="7659" width="6.7265625" customWidth="1"/>
    <col min="7660" max="7662" width="13.6328125" customWidth="1"/>
    <col min="7663" max="7663" width="12.26953125" customWidth="1"/>
    <col min="7664" max="7666" width="13.6328125" customWidth="1"/>
    <col min="7667" max="7668" width="12.26953125" customWidth="1"/>
    <col min="7669" max="7671" width="13.6328125" customWidth="1"/>
    <col min="7672" max="7673" width="12.26953125" customWidth="1"/>
    <col min="7674" max="7676" width="13.6328125" customWidth="1"/>
    <col min="7677" max="7678" width="12.26953125" customWidth="1"/>
    <col min="7679" max="7681" width="13.6328125" customWidth="1"/>
    <col min="7682" max="7682" width="12.453125" bestFit="1" customWidth="1"/>
    <col min="7683" max="7683" width="12.26953125" customWidth="1"/>
    <col min="7684" max="7684" width="11.26953125" customWidth="1"/>
    <col min="7685" max="7686" width="13.6328125" customWidth="1"/>
    <col min="7687" max="7687" width="13.6328125" bestFit="1" customWidth="1"/>
    <col min="7688" max="7688" width="12.26953125" customWidth="1"/>
    <col min="7689" max="7689" width="9.08984375" customWidth="1"/>
    <col min="7690" max="7691" width="13.6328125" customWidth="1"/>
    <col min="7692" max="7692" width="14.36328125" bestFit="1" customWidth="1"/>
    <col min="7693" max="7693" width="12.26953125" customWidth="1"/>
    <col min="7694" max="7696" width="12.81640625" customWidth="1"/>
    <col min="7697" max="7701" width="12.26953125" customWidth="1"/>
    <col min="7702" max="7704" width="12.81640625" customWidth="1"/>
    <col min="7705" max="7709" width="12.26953125" customWidth="1"/>
    <col min="7710" max="7712" width="12.81640625" customWidth="1"/>
    <col min="7713" max="7713" width="14.36328125" bestFit="1" customWidth="1"/>
    <col min="7714" max="7717" width="12.26953125" customWidth="1"/>
    <col min="7718" max="7720" width="12.81640625" customWidth="1"/>
    <col min="7721" max="7722" width="14.36328125" bestFit="1" customWidth="1"/>
    <col min="7723" max="7724" width="13.26953125" bestFit="1" customWidth="1"/>
    <col min="7725" max="7725" width="12.26953125" customWidth="1"/>
    <col min="7726" max="7728" width="12.81640625" customWidth="1"/>
    <col min="7729" max="7731" width="14.36328125" bestFit="1" customWidth="1"/>
    <col min="7732" max="7733" width="12.26953125" customWidth="1"/>
    <col min="7734" max="7736" width="12.81640625" customWidth="1"/>
    <col min="7737" max="7738" width="12.26953125" customWidth="1"/>
    <col min="7739" max="7739" width="13.6328125" bestFit="1" customWidth="1"/>
    <col min="7740" max="7741" width="12.26953125" customWidth="1"/>
    <col min="7742" max="7744" width="12.81640625" customWidth="1"/>
    <col min="7745" max="7749" width="12.26953125" customWidth="1"/>
    <col min="7750" max="7752" width="12.81640625" customWidth="1"/>
    <col min="7753" max="7757" width="12.26953125" customWidth="1"/>
    <col min="7758" max="7760" width="12.81640625" customWidth="1"/>
    <col min="7761" max="7765" width="12.26953125" customWidth="1"/>
    <col min="7766" max="7768" width="12.81640625" customWidth="1"/>
    <col min="7769" max="7769" width="14.36328125" bestFit="1" customWidth="1"/>
    <col min="7770" max="7770" width="13.26953125" bestFit="1" customWidth="1"/>
    <col min="7771" max="7772" width="14.36328125" bestFit="1" customWidth="1"/>
    <col min="7773" max="7773" width="12.26953125" customWidth="1"/>
    <col min="7774" max="7774" width="12" customWidth="1"/>
    <col min="7775" max="7776" width="12.81640625" customWidth="1"/>
    <col min="7777" max="7777" width="13.6328125" bestFit="1" customWidth="1"/>
    <col min="7778" max="7780" width="14.36328125" bestFit="1" customWidth="1"/>
    <col min="7781" max="7781" width="12.26953125" customWidth="1"/>
    <col min="7782" max="7782" width="9.7265625" customWidth="1"/>
    <col min="7783" max="7784" width="12.81640625" customWidth="1"/>
    <col min="7785" max="7785" width="13.6328125" bestFit="1" customWidth="1"/>
    <col min="7786" max="7786" width="12.453125" bestFit="1" customWidth="1"/>
    <col min="7787" max="7788" width="13.6328125" bestFit="1" customWidth="1"/>
    <col min="7789" max="7789" width="12.26953125" customWidth="1"/>
    <col min="7790" max="7792" width="12.81640625" customWidth="1"/>
    <col min="7793" max="7797" width="12.26953125" customWidth="1"/>
    <col min="7798" max="7800" width="12.81640625" customWidth="1"/>
    <col min="7801" max="7801" width="12.26953125" customWidth="1"/>
    <col min="7802" max="7802" width="13.26953125" bestFit="1" customWidth="1"/>
    <col min="7803" max="7804" width="14.36328125" bestFit="1" customWidth="1"/>
    <col min="7805" max="7805" width="12.26953125" customWidth="1"/>
    <col min="7806" max="7808" width="12.81640625" customWidth="1"/>
    <col min="7809" max="7812" width="14.36328125" bestFit="1" customWidth="1"/>
    <col min="7813" max="7813" width="12.26953125" customWidth="1"/>
    <col min="7814" max="7814" width="12.81640625" bestFit="1" customWidth="1"/>
    <col min="7815" max="7816" width="12.81640625" customWidth="1"/>
    <col min="7817" max="7817" width="14.36328125" bestFit="1" customWidth="1"/>
    <col min="7818" max="7820" width="13.6328125" bestFit="1" customWidth="1"/>
    <col min="7821" max="7821" width="12.26953125" customWidth="1"/>
    <col min="7822" max="7822" width="12" customWidth="1"/>
    <col min="7823" max="7824" width="12.81640625" customWidth="1"/>
    <col min="7825" max="7825" width="13.6328125" bestFit="1" customWidth="1"/>
    <col min="7826" max="7828" width="14.36328125" bestFit="1" customWidth="1"/>
    <col min="7829" max="7829" width="12.26953125" customWidth="1"/>
    <col min="7830" max="7830" width="9.7265625" customWidth="1"/>
    <col min="7831" max="7832" width="12.81640625" customWidth="1"/>
    <col min="7833" max="7833" width="13.6328125" bestFit="1" customWidth="1"/>
    <col min="7834" max="7836" width="14.36328125" bestFit="1" customWidth="1"/>
    <col min="7837" max="7852" width="12.26953125" customWidth="1"/>
    <col min="7853" max="7853" width="12.81640625" customWidth="1"/>
    <col min="7854" max="7854" width="12.26953125" customWidth="1"/>
    <col min="7855" max="7855" width="11.453125" customWidth="1"/>
    <col min="7856" max="7856" width="11.7265625" customWidth="1"/>
    <col min="7857" max="7864" width="12.26953125" customWidth="1"/>
    <col min="7865" max="7867" width="13.6328125" customWidth="1"/>
    <col min="7868" max="7869" width="12.26953125" customWidth="1"/>
    <col min="7870" max="7872" width="13.6328125" customWidth="1"/>
    <col min="7873" max="7874" width="12.26953125" customWidth="1"/>
    <col min="7875" max="7877" width="13.6328125" customWidth="1"/>
    <col min="7878" max="7879" width="12.26953125" customWidth="1"/>
    <col min="7880" max="7882" width="13.6328125" customWidth="1"/>
    <col min="7883" max="7883" width="14.36328125" customWidth="1"/>
    <col min="7884" max="7884" width="12.26953125" customWidth="1"/>
    <col min="7885" max="7887" width="13.6328125" customWidth="1"/>
    <col min="7888" max="7888" width="14.36328125" customWidth="1"/>
    <col min="7889" max="7889" width="12.26953125" customWidth="1"/>
    <col min="7890" max="7890" width="10.26953125" customWidth="1"/>
    <col min="7891" max="7892" width="13.6328125" customWidth="1"/>
    <col min="7893" max="7894" width="12.26953125" customWidth="1"/>
    <col min="7895" max="7897" width="13.6328125" customWidth="1"/>
    <col min="7898" max="7898" width="14.36328125" customWidth="1"/>
    <col min="7899" max="7899" width="12.26953125" customWidth="1"/>
    <col min="7900" max="7902" width="13.6328125" customWidth="1"/>
    <col min="7903" max="7903" width="12.453125" customWidth="1"/>
    <col min="7904" max="7904" width="12.26953125" customWidth="1"/>
    <col min="7905" max="7905" width="11.26953125" customWidth="1"/>
    <col min="7906" max="7908" width="13.6328125" customWidth="1"/>
    <col min="7909" max="7909" width="12.26953125" customWidth="1"/>
    <col min="7910" max="7910" width="9.08984375" customWidth="1"/>
    <col min="7911" max="7913" width="13.6328125" customWidth="1"/>
    <col min="7914" max="7914" width="12.26953125" customWidth="1"/>
    <col min="7915" max="7915" width="6.7265625" customWidth="1"/>
    <col min="7916" max="7918" width="13.6328125" customWidth="1"/>
    <col min="7919" max="7919" width="12.26953125" customWidth="1"/>
    <col min="7920" max="7922" width="13.6328125" customWidth="1"/>
    <col min="7923" max="7924" width="12.26953125" customWidth="1"/>
    <col min="7925" max="7927" width="13.6328125" customWidth="1"/>
    <col min="7928" max="7929" width="12.26953125" customWidth="1"/>
    <col min="7930" max="7932" width="13.6328125" customWidth="1"/>
    <col min="7933" max="7934" width="12.26953125" customWidth="1"/>
    <col min="7935" max="7937" width="13.6328125" customWidth="1"/>
    <col min="7938" max="7938" width="12.453125" bestFit="1" customWidth="1"/>
    <col min="7939" max="7939" width="12.26953125" customWidth="1"/>
    <col min="7940" max="7940" width="11.26953125" customWidth="1"/>
    <col min="7941" max="7942" width="13.6328125" customWidth="1"/>
    <col min="7943" max="7943" width="13.6328125" bestFit="1" customWidth="1"/>
    <col min="7944" max="7944" width="12.26953125" customWidth="1"/>
    <col min="7945" max="7945" width="9.08984375" customWidth="1"/>
    <col min="7946" max="7947" width="13.6328125" customWidth="1"/>
    <col min="7948" max="7948" width="14.36328125" bestFit="1" customWidth="1"/>
    <col min="7949" max="7949" width="12.26953125" customWidth="1"/>
    <col min="7950" max="7952" width="12.81640625" customWidth="1"/>
    <col min="7953" max="7957" width="12.26953125" customWidth="1"/>
    <col min="7958" max="7960" width="12.81640625" customWidth="1"/>
    <col min="7961" max="7965" width="12.26953125" customWidth="1"/>
    <col min="7966" max="7968" width="12.81640625" customWidth="1"/>
    <col min="7969" max="7969" width="14.36328125" bestFit="1" customWidth="1"/>
    <col min="7970" max="7973" width="12.26953125" customWidth="1"/>
    <col min="7974" max="7976" width="12.81640625" customWidth="1"/>
    <col min="7977" max="7978" width="14.36328125" bestFit="1" customWidth="1"/>
    <col min="7979" max="7980" width="13.26953125" bestFit="1" customWidth="1"/>
    <col min="7981" max="7981" width="12.26953125" customWidth="1"/>
    <col min="7982" max="7984" width="12.81640625" customWidth="1"/>
    <col min="7985" max="7987" width="14.36328125" bestFit="1" customWidth="1"/>
    <col min="7988" max="7989" width="12.26953125" customWidth="1"/>
    <col min="7990" max="7992" width="12.81640625" customWidth="1"/>
    <col min="7993" max="7994" width="12.26953125" customWidth="1"/>
    <col min="7995" max="7995" width="13.6328125" bestFit="1" customWidth="1"/>
    <col min="7996" max="7997" width="12.26953125" customWidth="1"/>
    <col min="7998" max="8000" width="12.81640625" customWidth="1"/>
    <col min="8001" max="8005" width="12.26953125" customWidth="1"/>
    <col min="8006" max="8008" width="12.81640625" customWidth="1"/>
    <col min="8009" max="8013" width="12.26953125" customWidth="1"/>
    <col min="8014" max="8016" width="12.81640625" customWidth="1"/>
    <col min="8017" max="8021" width="12.26953125" customWidth="1"/>
    <col min="8022" max="8024" width="12.81640625" customWidth="1"/>
    <col min="8025" max="8025" width="14.36328125" bestFit="1" customWidth="1"/>
    <col min="8026" max="8026" width="13.26953125" bestFit="1" customWidth="1"/>
    <col min="8027" max="8028" width="14.36328125" bestFit="1" customWidth="1"/>
    <col min="8029" max="8029" width="12.26953125" customWidth="1"/>
    <col min="8030" max="8030" width="12" customWidth="1"/>
    <col min="8031" max="8032" width="12.81640625" customWidth="1"/>
    <col min="8033" max="8033" width="13.6328125" bestFit="1" customWidth="1"/>
    <col min="8034" max="8036" width="14.36328125" bestFit="1" customWidth="1"/>
    <col min="8037" max="8037" width="12.26953125" customWidth="1"/>
    <col min="8038" max="8038" width="9.7265625" customWidth="1"/>
    <col min="8039" max="8040" width="12.81640625" customWidth="1"/>
    <col min="8041" max="8041" width="13.6328125" bestFit="1" customWidth="1"/>
    <col min="8042" max="8042" width="12.453125" bestFit="1" customWidth="1"/>
    <col min="8043" max="8044" width="13.6328125" bestFit="1" customWidth="1"/>
    <col min="8045" max="8045" width="12.26953125" customWidth="1"/>
    <col min="8046" max="8048" width="12.81640625" customWidth="1"/>
    <col min="8049" max="8053" width="12.26953125" customWidth="1"/>
    <col min="8054" max="8056" width="12.81640625" customWidth="1"/>
    <col min="8057" max="8057" width="12.26953125" customWidth="1"/>
    <col min="8058" max="8058" width="13.26953125" bestFit="1" customWidth="1"/>
    <col min="8059" max="8060" width="14.36328125" bestFit="1" customWidth="1"/>
    <col min="8061" max="8061" width="12.26953125" customWidth="1"/>
    <col min="8062" max="8064" width="12.81640625" customWidth="1"/>
    <col min="8065" max="8068" width="14.36328125" bestFit="1" customWidth="1"/>
    <col min="8069" max="8069" width="12.26953125" customWidth="1"/>
    <col min="8070" max="8070" width="12.81640625" bestFit="1" customWidth="1"/>
    <col min="8071" max="8072" width="12.81640625" customWidth="1"/>
    <col min="8073" max="8073" width="14.36328125" bestFit="1" customWidth="1"/>
    <col min="8074" max="8076" width="13.6328125" bestFit="1" customWidth="1"/>
    <col min="8077" max="8077" width="12.26953125" customWidth="1"/>
    <col min="8078" max="8078" width="12" customWidth="1"/>
    <col min="8079" max="8080" width="12.81640625" customWidth="1"/>
    <col min="8081" max="8081" width="13.6328125" bestFit="1" customWidth="1"/>
    <col min="8082" max="8084" width="14.36328125" bestFit="1" customWidth="1"/>
    <col min="8085" max="8085" width="12.26953125" customWidth="1"/>
    <col min="8086" max="8086" width="9.7265625" customWidth="1"/>
    <col min="8087" max="8088" width="12.81640625" customWidth="1"/>
    <col min="8089" max="8089" width="13.6328125" bestFit="1" customWidth="1"/>
    <col min="8090" max="8092" width="14.36328125" bestFit="1" customWidth="1"/>
    <col min="8093" max="8108" width="12.26953125" customWidth="1"/>
    <col min="8109" max="8109" width="12.81640625" customWidth="1"/>
    <col min="8110" max="8110" width="12.26953125" customWidth="1"/>
    <col min="8111" max="8111" width="11.453125" customWidth="1"/>
    <col min="8112" max="8112" width="11.7265625" customWidth="1"/>
    <col min="8113" max="8120" width="12.26953125" customWidth="1"/>
    <col min="8121" max="8123" width="13.6328125" customWidth="1"/>
    <col min="8124" max="8125" width="12.26953125" customWidth="1"/>
    <col min="8126" max="8128" width="13.6328125" customWidth="1"/>
    <col min="8129" max="8130" width="12.26953125" customWidth="1"/>
    <col min="8131" max="8133" width="13.6328125" customWidth="1"/>
    <col min="8134" max="8135" width="12.26953125" customWidth="1"/>
    <col min="8136" max="8138" width="13.6328125" customWidth="1"/>
    <col min="8139" max="8139" width="14.36328125" customWidth="1"/>
    <col min="8140" max="8140" width="12.26953125" customWidth="1"/>
    <col min="8141" max="8143" width="13.6328125" customWidth="1"/>
    <col min="8144" max="8144" width="14.36328125" customWidth="1"/>
    <col min="8145" max="8145" width="12.26953125" customWidth="1"/>
    <col min="8146" max="8146" width="10.26953125" customWidth="1"/>
    <col min="8147" max="8148" width="13.6328125" customWidth="1"/>
    <col min="8149" max="8150" width="12.26953125" customWidth="1"/>
    <col min="8151" max="8153" width="13.6328125" customWidth="1"/>
    <col min="8154" max="8154" width="14.36328125" customWidth="1"/>
    <col min="8155" max="8155" width="12.26953125" customWidth="1"/>
    <col min="8156" max="8158" width="13.6328125" customWidth="1"/>
    <col min="8159" max="8159" width="12.453125" customWidth="1"/>
    <col min="8160" max="8160" width="12.26953125" customWidth="1"/>
    <col min="8161" max="8161" width="11.26953125" customWidth="1"/>
    <col min="8162" max="8164" width="13.6328125" customWidth="1"/>
    <col min="8165" max="8165" width="12.26953125" customWidth="1"/>
    <col min="8166" max="8166" width="9.08984375" customWidth="1"/>
    <col min="8167" max="8169" width="13.6328125" customWidth="1"/>
    <col min="8170" max="8170" width="12.26953125" customWidth="1"/>
    <col min="8171" max="8171" width="6.7265625" customWidth="1"/>
    <col min="8172" max="8174" width="13.6328125" customWidth="1"/>
    <col min="8175" max="8175" width="12.26953125" customWidth="1"/>
    <col min="8176" max="8178" width="13.6328125" customWidth="1"/>
    <col min="8179" max="8180" width="12.26953125" customWidth="1"/>
    <col min="8181" max="8183" width="13.6328125" customWidth="1"/>
    <col min="8184" max="8185" width="12.26953125" customWidth="1"/>
    <col min="8186" max="8188" width="13.6328125" customWidth="1"/>
    <col min="8189" max="8190" width="12.26953125" customWidth="1"/>
    <col min="8191" max="8193" width="13.6328125" customWidth="1"/>
    <col min="8194" max="8194" width="12.453125" bestFit="1" customWidth="1"/>
    <col min="8195" max="8195" width="12.26953125" customWidth="1"/>
    <col min="8196" max="8196" width="11.26953125" customWidth="1"/>
    <col min="8197" max="8198" width="13.6328125" customWidth="1"/>
    <col min="8199" max="8199" width="13.6328125" bestFit="1" customWidth="1"/>
    <col min="8200" max="8200" width="12.26953125" customWidth="1"/>
    <col min="8201" max="8201" width="9.08984375" customWidth="1"/>
    <col min="8202" max="8203" width="13.6328125" customWidth="1"/>
    <col min="8204" max="8204" width="14.36328125" bestFit="1" customWidth="1"/>
    <col min="8205" max="8205" width="12.26953125" customWidth="1"/>
    <col min="8206" max="8208" width="12.81640625" customWidth="1"/>
    <col min="8209" max="8213" width="12.26953125" customWidth="1"/>
    <col min="8214" max="8216" width="12.81640625" customWidth="1"/>
    <col min="8217" max="8221" width="12.26953125" customWidth="1"/>
    <col min="8222" max="8224" width="12.81640625" customWidth="1"/>
    <col min="8225" max="8225" width="14.36328125" bestFit="1" customWidth="1"/>
    <col min="8226" max="8229" width="12.26953125" customWidth="1"/>
    <col min="8230" max="8232" width="12.81640625" customWidth="1"/>
    <col min="8233" max="8234" width="14.36328125" bestFit="1" customWidth="1"/>
    <col min="8235" max="8236" width="13.26953125" bestFit="1" customWidth="1"/>
    <col min="8237" max="8237" width="12.26953125" customWidth="1"/>
    <col min="8238" max="8240" width="12.81640625" customWidth="1"/>
    <col min="8241" max="8243" width="14.36328125" bestFit="1" customWidth="1"/>
    <col min="8244" max="8245" width="12.26953125" customWidth="1"/>
    <col min="8246" max="8248" width="12.81640625" customWidth="1"/>
    <col min="8249" max="8250" width="12.26953125" customWidth="1"/>
    <col min="8251" max="8251" width="13.6328125" bestFit="1" customWidth="1"/>
    <col min="8252" max="8253" width="12.26953125" customWidth="1"/>
    <col min="8254" max="8256" width="12.81640625" customWidth="1"/>
    <col min="8257" max="8261" width="12.26953125" customWidth="1"/>
    <col min="8262" max="8264" width="12.81640625" customWidth="1"/>
    <col min="8265" max="8269" width="12.26953125" customWidth="1"/>
    <col min="8270" max="8272" width="12.81640625" customWidth="1"/>
    <col min="8273" max="8277" width="12.26953125" customWidth="1"/>
    <col min="8278" max="8280" width="12.81640625" customWidth="1"/>
    <col min="8281" max="8281" width="14.36328125" bestFit="1" customWidth="1"/>
    <col min="8282" max="8282" width="13.26953125" bestFit="1" customWidth="1"/>
    <col min="8283" max="8284" width="14.36328125" bestFit="1" customWidth="1"/>
    <col min="8285" max="8285" width="12.26953125" customWidth="1"/>
    <col min="8286" max="8286" width="12" customWidth="1"/>
    <col min="8287" max="8288" width="12.81640625" customWidth="1"/>
    <col min="8289" max="8289" width="13.6328125" bestFit="1" customWidth="1"/>
    <col min="8290" max="8292" width="14.36328125" bestFit="1" customWidth="1"/>
    <col min="8293" max="8293" width="12.26953125" customWidth="1"/>
    <col min="8294" max="8294" width="9.7265625" customWidth="1"/>
    <col min="8295" max="8296" width="12.81640625" customWidth="1"/>
    <col min="8297" max="8297" width="13.6328125" bestFit="1" customWidth="1"/>
    <col min="8298" max="8298" width="12.453125" bestFit="1" customWidth="1"/>
    <col min="8299" max="8300" width="13.6328125" bestFit="1" customWidth="1"/>
    <col min="8301" max="8301" width="12.26953125" customWidth="1"/>
    <col min="8302" max="8304" width="12.81640625" customWidth="1"/>
    <col min="8305" max="8309" width="12.26953125" customWidth="1"/>
    <col min="8310" max="8312" width="12.81640625" customWidth="1"/>
    <col min="8313" max="8313" width="12.26953125" customWidth="1"/>
    <col min="8314" max="8314" width="13.26953125" bestFit="1" customWidth="1"/>
    <col min="8315" max="8316" width="14.36328125" bestFit="1" customWidth="1"/>
    <col min="8317" max="8317" width="12.26953125" customWidth="1"/>
    <col min="8318" max="8320" width="12.81640625" customWidth="1"/>
    <col min="8321" max="8324" width="14.36328125" bestFit="1" customWidth="1"/>
    <col min="8325" max="8325" width="12.26953125" customWidth="1"/>
    <col min="8326" max="8326" width="12.81640625" bestFit="1" customWidth="1"/>
    <col min="8327" max="8328" width="12.81640625" customWidth="1"/>
    <col min="8329" max="8329" width="14.36328125" bestFit="1" customWidth="1"/>
    <col min="8330" max="8332" width="13.6328125" bestFit="1" customWidth="1"/>
    <col min="8333" max="8333" width="12.26953125" customWidth="1"/>
    <col min="8334" max="8334" width="12" customWidth="1"/>
    <col min="8335" max="8336" width="12.81640625" customWidth="1"/>
    <col min="8337" max="8337" width="13.6328125" bestFit="1" customWidth="1"/>
    <col min="8338" max="8340" width="14.36328125" bestFit="1" customWidth="1"/>
    <col min="8341" max="8341" width="12.26953125" customWidth="1"/>
    <col min="8342" max="8342" width="9.7265625" customWidth="1"/>
    <col min="8343" max="8344" width="12.81640625" customWidth="1"/>
    <col min="8345" max="8345" width="13.6328125" bestFit="1" customWidth="1"/>
    <col min="8346" max="8348" width="14.36328125" bestFit="1" customWidth="1"/>
    <col min="8349" max="8364" width="12.26953125" customWidth="1"/>
    <col min="8365" max="8365" width="12.81640625" customWidth="1"/>
    <col min="8366" max="8366" width="12.26953125" customWidth="1"/>
    <col min="8367" max="8367" width="11.453125" customWidth="1"/>
    <col min="8368" max="8368" width="11.7265625" customWidth="1"/>
    <col min="8369" max="8376" width="12.26953125" customWidth="1"/>
    <col min="8377" max="8379" width="13.6328125" customWidth="1"/>
    <col min="8380" max="8381" width="12.26953125" customWidth="1"/>
    <col min="8382" max="8384" width="13.6328125" customWidth="1"/>
    <col min="8385" max="8386" width="12.26953125" customWidth="1"/>
    <col min="8387" max="8389" width="13.6328125" customWidth="1"/>
    <col min="8390" max="8391" width="12.26953125" customWidth="1"/>
    <col min="8392" max="8394" width="13.6328125" customWidth="1"/>
    <col min="8395" max="8395" width="14.36328125" customWidth="1"/>
    <col min="8396" max="8396" width="12.26953125" customWidth="1"/>
    <col min="8397" max="8399" width="13.6328125" customWidth="1"/>
    <col min="8400" max="8400" width="14.36328125" customWidth="1"/>
    <col min="8401" max="8401" width="12.26953125" customWidth="1"/>
    <col min="8402" max="8402" width="10.26953125" customWidth="1"/>
    <col min="8403" max="8404" width="13.6328125" customWidth="1"/>
    <col min="8405" max="8406" width="12.26953125" customWidth="1"/>
    <col min="8407" max="8409" width="13.6328125" customWidth="1"/>
    <col min="8410" max="8410" width="14.36328125" customWidth="1"/>
    <col min="8411" max="8411" width="12.26953125" customWidth="1"/>
    <col min="8412" max="8414" width="13.6328125" customWidth="1"/>
    <col min="8415" max="8415" width="12.453125" customWidth="1"/>
    <col min="8416" max="8416" width="12.26953125" customWidth="1"/>
    <col min="8417" max="8417" width="11.26953125" customWidth="1"/>
    <col min="8418" max="8420" width="13.6328125" customWidth="1"/>
    <col min="8421" max="8421" width="12.26953125" customWidth="1"/>
    <col min="8422" max="8422" width="9.08984375" customWidth="1"/>
    <col min="8423" max="8425" width="13.6328125" customWidth="1"/>
    <col min="8426" max="8426" width="12.26953125" customWidth="1"/>
    <col min="8427" max="8427" width="6.7265625" customWidth="1"/>
    <col min="8428" max="8430" width="13.6328125" customWidth="1"/>
    <col min="8431" max="8431" width="12.26953125" customWidth="1"/>
    <col min="8432" max="8434" width="13.6328125" customWidth="1"/>
    <col min="8435" max="8436" width="12.26953125" customWidth="1"/>
    <col min="8437" max="8439" width="13.6328125" customWidth="1"/>
    <col min="8440" max="8441" width="12.26953125" customWidth="1"/>
    <col min="8442" max="8444" width="13.6328125" customWidth="1"/>
    <col min="8445" max="8446" width="12.26953125" customWidth="1"/>
    <col min="8447" max="8449" width="13.6328125" customWidth="1"/>
    <col min="8450" max="8450" width="12.453125" bestFit="1" customWidth="1"/>
    <col min="8451" max="8451" width="12.26953125" customWidth="1"/>
    <col min="8452" max="8452" width="11.26953125" customWidth="1"/>
    <col min="8453" max="8454" width="13.6328125" customWidth="1"/>
    <col min="8455" max="8455" width="13.6328125" bestFit="1" customWidth="1"/>
    <col min="8456" max="8456" width="12.26953125" customWidth="1"/>
    <col min="8457" max="8457" width="9.08984375" customWidth="1"/>
    <col min="8458" max="8459" width="13.6328125" customWidth="1"/>
    <col min="8460" max="8460" width="14.36328125" bestFit="1" customWidth="1"/>
    <col min="8461" max="8461" width="12.26953125" customWidth="1"/>
    <col min="8462" max="8464" width="12.81640625" customWidth="1"/>
    <col min="8465" max="8469" width="12.26953125" customWidth="1"/>
    <col min="8470" max="8472" width="12.81640625" customWidth="1"/>
    <col min="8473" max="8477" width="12.26953125" customWidth="1"/>
    <col min="8478" max="8480" width="12.81640625" customWidth="1"/>
    <col min="8481" max="8481" width="14.36328125" bestFit="1" customWidth="1"/>
    <col min="8482" max="8485" width="12.26953125" customWidth="1"/>
    <col min="8486" max="8488" width="12.81640625" customWidth="1"/>
    <col min="8489" max="8490" width="14.36328125" bestFit="1" customWidth="1"/>
    <col min="8491" max="8492" width="13.26953125" bestFit="1" customWidth="1"/>
    <col min="8493" max="8493" width="12.26953125" customWidth="1"/>
    <col min="8494" max="8496" width="12.81640625" customWidth="1"/>
    <col min="8497" max="8499" width="14.36328125" bestFit="1" customWidth="1"/>
    <col min="8500" max="8501" width="12.26953125" customWidth="1"/>
    <col min="8502" max="8504" width="12.81640625" customWidth="1"/>
    <col min="8505" max="8506" width="12.26953125" customWidth="1"/>
    <col min="8507" max="8507" width="13.6328125" bestFit="1" customWidth="1"/>
    <col min="8508" max="8509" width="12.26953125" customWidth="1"/>
    <col min="8510" max="8512" width="12.81640625" customWidth="1"/>
    <col min="8513" max="8517" width="12.26953125" customWidth="1"/>
    <col min="8518" max="8520" width="12.81640625" customWidth="1"/>
    <col min="8521" max="8525" width="12.26953125" customWidth="1"/>
    <col min="8526" max="8528" width="12.81640625" customWidth="1"/>
    <col min="8529" max="8533" width="12.26953125" customWidth="1"/>
    <col min="8534" max="8536" width="12.81640625" customWidth="1"/>
    <col min="8537" max="8537" width="14.36328125" bestFit="1" customWidth="1"/>
    <col min="8538" max="8538" width="13.26953125" bestFit="1" customWidth="1"/>
    <col min="8539" max="8540" width="14.36328125" bestFit="1" customWidth="1"/>
    <col min="8541" max="8541" width="12.26953125" customWidth="1"/>
    <col min="8542" max="8542" width="12" customWidth="1"/>
    <col min="8543" max="8544" width="12.81640625" customWidth="1"/>
    <col min="8545" max="8545" width="13.6328125" bestFit="1" customWidth="1"/>
    <col min="8546" max="8548" width="14.36328125" bestFit="1" customWidth="1"/>
    <col min="8549" max="8549" width="12.26953125" customWidth="1"/>
    <col min="8550" max="8550" width="9.7265625" customWidth="1"/>
    <col min="8551" max="8552" width="12.81640625" customWidth="1"/>
    <col min="8553" max="8553" width="13.6328125" bestFit="1" customWidth="1"/>
    <col min="8554" max="8554" width="12.453125" bestFit="1" customWidth="1"/>
    <col min="8555" max="8556" width="13.6328125" bestFit="1" customWidth="1"/>
    <col min="8557" max="8557" width="12.26953125" customWidth="1"/>
    <col min="8558" max="8560" width="12.81640625" customWidth="1"/>
    <col min="8561" max="8565" width="12.26953125" customWidth="1"/>
    <col min="8566" max="8568" width="12.81640625" customWidth="1"/>
    <col min="8569" max="8569" width="12.26953125" customWidth="1"/>
    <col min="8570" max="8570" width="13.26953125" bestFit="1" customWidth="1"/>
    <col min="8571" max="8572" width="14.36328125" bestFit="1" customWidth="1"/>
    <col min="8573" max="8573" width="12.26953125" customWidth="1"/>
    <col min="8574" max="8576" width="12.81640625" customWidth="1"/>
    <col min="8577" max="8580" width="14.36328125" bestFit="1" customWidth="1"/>
    <col min="8581" max="8581" width="12.26953125" customWidth="1"/>
    <col min="8582" max="8582" width="12.81640625" bestFit="1" customWidth="1"/>
    <col min="8583" max="8584" width="12.81640625" customWidth="1"/>
    <col min="8585" max="8585" width="14.36328125" bestFit="1" customWidth="1"/>
    <col min="8586" max="8588" width="13.6328125" bestFit="1" customWidth="1"/>
    <col min="8589" max="8589" width="12.26953125" customWidth="1"/>
    <col min="8590" max="8590" width="12" customWidth="1"/>
    <col min="8591" max="8592" width="12.81640625" customWidth="1"/>
    <col min="8593" max="8593" width="13.6328125" bestFit="1" customWidth="1"/>
    <col min="8594" max="8596" width="14.36328125" bestFit="1" customWidth="1"/>
    <col min="8597" max="8597" width="12.26953125" customWidth="1"/>
    <col min="8598" max="8598" width="9.7265625" customWidth="1"/>
    <col min="8599" max="8600" width="12.81640625" customWidth="1"/>
    <col min="8601" max="8601" width="13.6328125" bestFit="1" customWidth="1"/>
    <col min="8602" max="8604" width="14.36328125" bestFit="1" customWidth="1"/>
    <col min="8605" max="8620" width="12.26953125" customWidth="1"/>
    <col min="8621" max="8621" width="12.81640625" customWidth="1"/>
    <col min="8622" max="8622" width="12.26953125" customWidth="1"/>
    <col min="8623" max="8623" width="11.453125" customWidth="1"/>
    <col min="8624" max="8624" width="11.7265625" customWidth="1"/>
    <col min="8625" max="8632" width="12.26953125" customWidth="1"/>
    <col min="8633" max="8635" width="13.6328125" customWidth="1"/>
    <col min="8636" max="8637" width="12.26953125" customWidth="1"/>
    <col min="8638" max="8640" width="13.6328125" customWidth="1"/>
    <col min="8641" max="8642" width="12.26953125" customWidth="1"/>
    <col min="8643" max="8645" width="13.6328125" customWidth="1"/>
    <col min="8646" max="8647" width="12.26953125" customWidth="1"/>
    <col min="8648" max="8650" width="13.6328125" customWidth="1"/>
    <col min="8651" max="8651" width="14.36328125" customWidth="1"/>
    <col min="8652" max="8652" width="12.26953125" customWidth="1"/>
    <col min="8653" max="8655" width="13.6328125" customWidth="1"/>
    <col min="8656" max="8656" width="14.36328125" customWidth="1"/>
    <col min="8657" max="8657" width="12.26953125" customWidth="1"/>
    <col min="8658" max="8658" width="10.26953125" customWidth="1"/>
    <col min="8659" max="8660" width="13.6328125" customWidth="1"/>
    <col min="8661" max="8662" width="12.26953125" customWidth="1"/>
    <col min="8663" max="8665" width="13.6328125" customWidth="1"/>
    <col min="8666" max="8666" width="14.36328125" customWidth="1"/>
    <col min="8667" max="8667" width="12.26953125" customWidth="1"/>
    <col min="8668" max="8670" width="13.6328125" customWidth="1"/>
    <col min="8671" max="8671" width="12.453125" customWidth="1"/>
    <col min="8672" max="8672" width="12.26953125" customWidth="1"/>
    <col min="8673" max="8673" width="11.26953125" customWidth="1"/>
    <col min="8674" max="8676" width="13.6328125" customWidth="1"/>
    <col min="8677" max="8677" width="12.26953125" customWidth="1"/>
    <col min="8678" max="8678" width="9.08984375" customWidth="1"/>
    <col min="8679" max="8681" width="13.6328125" customWidth="1"/>
    <col min="8682" max="8682" width="12.26953125" customWidth="1"/>
    <col min="8683" max="8683" width="6.7265625" customWidth="1"/>
    <col min="8684" max="8686" width="13.6328125" customWidth="1"/>
    <col min="8687" max="8687" width="12.26953125" customWidth="1"/>
    <col min="8688" max="8690" width="13.6328125" customWidth="1"/>
    <col min="8691" max="8692" width="12.26953125" customWidth="1"/>
    <col min="8693" max="8695" width="13.6328125" customWidth="1"/>
    <col min="8696" max="8697" width="12.26953125" customWidth="1"/>
    <col min="8698" max="8700" width="13.6328125" customWidth="1"/>
    <col min="8701" max="8702" width="12.26953125" customWidth="1"/>
    <col min="8703" max="8705" width="13.6328125" customWidth="1"/>
    <col min="8706" max="8706" width="12.453125" bestFit="1" customWidth="1"/>
    <col min="8707" max="8707" width="12.26953125" customWidth="1"/>
    <col min="8708" max="8708" width="11.26953125" customWidth="1"/>
    <col min="8709" max="8710" width="13.6328125" customWidth="1"/>
    <col min="8711" max="8711" width="13.6328125" bestFit="1" customWidth="1"/>
    <col min="8712" max="8712" width="12.26953125" customWidth="1"/>
    <col min="8713" max="8713" width="9.08984375" customWidth="1"/>
    <col min="8714" max="8715" width="13.6328125" customWidth="1"/>
    <col min="8716" max="8716" width="14.36328125" bestFit="1" customWidth="1"/>
    <col min="8717" max="8717" width="12.26953125" customWidth="1"/>
    <col min="8718" max="8720" width="12.81640625" customWidth="1"/>
    <col min="8721" max="8725" width="12.26953125" customWidth="1"/>
    <col min="8726" max="8728" width="12.81640625" customWidth="1"/>
    <col min="8729" max="8733" width="12.26953125" customWidth="1"/>
    <col min="8734" max="8736" width="12.81640625" customWidth="1"/>
    <col min="8737" max="8737" width="14.36328125" bestFit="1" customWidth="1"/>
    <col min="8738" max="8741" width="12.26953125" customWidth="1"/>
    <col min="8742" max="8744" width="12.81640625" customWidth="1"/>
    <col min="8745" max="8746" width="14.36328125" bestFit="1" customWidth="1"/>
    <col min="8747" max="8748" width="13.26953125" bestFit="1" customWidth="1"/>
    <col min="8749" max="8749" width="12.26953125" customWidth="1"/>
    <col min="8750" max="8752" width="12.81640625" customWidth="1"/>
    <col min="8753" max="8755" width="14.36328125" bestFit="1" customWidth="1"/>
    <col min="8756" max="8757" width="12.26953125" customWidth="1"/>
    <col min="8758" max="8760" width="12.81640625" customWidth="1"/>
    <col min="8761" max="8762" width="12.26953125" customWidth="1"/>
    <col min="8763" max="8763" width="13.6328125" bestFit="1" customWidth="1"/>
    <col min="8764" max="8765" width="12.26953125" customWidth="1"/>
    <col min="8766" max="8768" width="12.81640625" customWidth="1"/>
    <col min="8769" max="8773" width="12.26953125" customWidth="1"/>
    <col min="8774" max="8776" width="12.81640625" customWidth="1"/>
    <col min="8777" max="8781" width="12.26953125" customWidth="1"/>
    <col min="8782" max="8784" width="12.81640625" customWidth="1"/>
    <col min="8785" max="8789" width="12.26953125" customWidth="1"/>
    <col min="8790" max="8792" width="12.81640625" customWidth="1"/>
    <col min="8793" max="8793" width="14.36328125" bestFit="1" customWidth="1"/>
    <col min="8794" max="8794" width="13.26953125" bestFit="1" customWidth="1"/>
    <col min="8795" max="8796" width="14.36328125" bestFit="1" customWidth="1"/>
    <col min="8797" max="8797" width="12.26953125" customWidth="1"/>
    <col min="8798" max="8798" width="12" customWidth="1"/>
    <col min="8799" max="8800" width="12.81640625" customWidth="1"/>
    <col min="8801" max="8801" width="13.6328125" bestFit="1" customWidth="1"/>
    <col min="8802" max="8804" width="14.36328125" bestFit="1" customWidth="1"/>
    <col min="8805" max="8805" width="12.26953125" customWidth="1"/>
    <col min="8806" max="8806" width="9.7265625" customWidth="1"/>
    <col min="8807" max="8808" width="12.81640625" customWidth="1"/>
    <col min="8809" max="8809" width="13.6328125" bestFit="1" customWidth="1"/>
    <col min="8810" max="8810" width="12.453125" bestFit="1" customWidth="1"/>
    <col min="8811" max="8812" width="13.6328125" bestFit="1" customWidth="1"/>
    <col min="8813" max="8813" width="12.26953125" customWidth="1"/>
    <col min="8814" max="8816" width="12.81640625" customWidth="1"/>
    <col min="8817" max="8821" width="12.26953125" customWidth="1"/>
    <col min="8822" max="8824" width="12.81640625" customWidth="1"/>
    <col min="8825" max="8825" width="12.26953125" customWidth="1"/>
    <col min="8826" max="8826" width="13.26953125" bestFit="1" customWidth="1"/>
    <col min="8827" max="8828" width="14.36328125" bestFit="1" customWidth="1"/>
    <col min="8829" max="8829" width="12.26953125" customWidth="1"/>
    <col min="8830" max="8832" width="12.81640625" customWidth="1"/>
    <col min="8833" max="8836" width="14.36328125" bestFit="1" customWidth="1"/>
    <col min="8837" max="8837" width="12.26953125" customWidth="1"/>
    <col min="8838" max="8838" width="12.81640625" bestFit="1" customWidth="1"/>
    <col min="8839" max="8840" width="12.81640625" customWidth="1"/>
    <col min="8841" max="8841" width="14.36328125" bestFit="1" customWidth="1"/>
    <col min="8842" max="8844" width="13.6328125" bestFit="1" customWidth="1"/>
    <col min="8845" max="8845" width="12.26953125" customWidth="1"/>
    <col min="8846" max="8846" width="12" customWidth="1"/>
    <col min="8847" max="8848" width="12.81640625" customWidth="1"/>
    <col min="8849" max="8849" width="13.6328125" bestFit="1" customWidth="1"/>
    <col min="8850" max="8852" width="14.36328125" bestFit="1" customWidth="1"/>
    <col min="8853" max="8853" width="12.26953125" customWidth="1"/>
    <col min="8854" max="8854" width="9.7265625" customWidth="1"/>
    <col min="8855" max="8856" width="12.81640625" customWidth="1"/>
    <col min="8857" max="8857" width="13.6328125" bestFit="1" customWidth="1"/>
    <col min="8858" max="8860" width="14.36328125" bestFit="1" customWidth="1"/>
    <col min="8861" max="8876" width="12.26953125" customWidth="1"/>
    <col min="8877" max="8877" width="12.81640625" customWidth="1"/>
    <col min="8878" max="8878" width="12.26953125" customWidth="1"/>
    <col min="8879" max="8879" width="11.453125" customWidth="1"/>
    <col min="8880" max="8880" width="11.7265625" customWidth="1"/>
    <col min="8881" max="8888" width="12.26953125" customWidth="1"/>
    <col min="8889" max="8891" width="13.6328125" customWidth="1"/>
    <col min="8892" max="8893" width="12.26953125" customWidth="1"/>
    <col min="8894" max="8896" width="13.6328125" customWidth="1"/>
    <col min="8897" max="8898" width="12.26953125" customWidth="1"/>
    <col min="8899" max="8901" width="13.6328125" customWidth="1"/>
    <col min="8902" max="8903" width="12.26953125" customWidth="1"/>
    <col min="8904" max="8906" width="13.6328125" customWidth="1"/>
    <col min="8907" max="8907" width="14.36328125" customWidth="1"/>
    <col min="8908" max="8908" width="12.26953125" customWidth="1"/>
    <col min="8909" max="8911" width="13.6328125" customWidth="1"/>
    <col min="8912" max="8912" width="14.36328125" customWidth="1"/>
    <col min="8913" max="8913" width="12.26953125" customWidth="1"/>
    <col min="8914" max="8914" width="10.26953125" customWidth="1"/>
    <col min="8915" max="8916" width="13.6328125" customWidth="1"/>
    <col min="8917" max="8918" width="12.26953125" customWidth="1"/>
    <col min="8919" max="8921" width="13.6328125" customWidth="1"/>
    <col min="8922" max="8922" width="14.36328125" customWidth="1"/>
    <col min="8923" max="8923" width="12.26953125" customWidth="1"/>
    <col min="8924" max="8926" width="13.6328125" customWidth="1"/>
    <col min="8927" max="8927" width="12.453125" customWidth="1"/>
    <col min="8928" max="8928" width="12.26953125" customWidth="1"/>
    <col min="8929" max="8929" width="11.26953125" customWidth="1"/>
    <col min="8930" max="8932" width="13.6328125" customWidth="1"/>
    <col min="8933" max="8933" width="12.26953125" customWidth="1"/>
    <col min="8934" max="8934" width="9.08984375" customWidth="1"/>
    <col min="8935" max="8937" width="13.6328125" customWidth="1"/>
    <col min="8938" max="8938" width="12.26953125" customWidth="1"/>
    <col min="8939" max="8939" width="6.7265625" customWidth="1"/>
    <col min="8940" max="8942" width="13.6328125" customWidth="1"/>
    <col min="8943" max="8943" width="12.26953125" customWidth="1"/>
    <col min="8944" max="8946" width="13.6328125" customWidth="1"/>
    <col min="8947" max="8948" width="12.26953125" customWidth="1"/>
    <col min="8949" max="8951" width="13.6328125" customWidth="1"/>
    <col min="8952" max="8953" width="12.26953125" customWidth="1"/>
    <col min="8954" max="8956" width="13.6328125" customWidth="1"/>
    <col min="8957" max="8958" width="12.26953125" customWidth="1"/>
    <col min="8959" max="8961" width="13.6328125" customWidth="1"/>
    <col min="8962" max="8962" width="12.453125" bestFit="1" customWidth="1"/>
    <col min="8963" max="8963" width="12.26953125" customWidth="1"/>
    <col min="8964" max="8964" width="11.26953125" customWidth="1"/>
    <col min="8965" max="8966" width="13.6328125" customWidth="1"/>
    <col min="8967" max="8967" width="13.6328125" bestFit="1" customWidth="1"/>
    <col min="8968" max="8968" width="12.26953125" customWidth="1"/>
    <col min="8969" max="8969" width="9.08984375" customWidth="1"/>
    <col min="8970" max="8971" width="13.6328125" customWidth="1"/>
    <col min="8972" max="8972" width="14.36328125" bestFit="1" customWidth="1"/>
    <col min="8973" max="8973" width="12.26953125" customWidth="1"/>
    <col min="8974" max="8976" width="12.81640625" customWidth="1"/>
    <col min="8977" max="8981" width="12.26953125" customWidth="1"/>
    <col min="8982" max="8984" width="12.81640625" customWidth="1"/>
    <col min="8985" max="8989" width="12.26953125" customWidth="1"/>
    <col min="8990" max="8992" width="12.81640625" customWidth="1"/>
    <col min="8993" max="8993" width="14.36328125" bestFit="1" customWidth="1"/>
    <col min="8994" max="8997" width="12.26953125" customWidth="1"/>
    <col min="8998" max="9000" width="12.81640625" customWidth="1"/>
    <col min="9001" max="9002" width="14.36328125" bestFit="1" customWidth="1"/>
    <col min="9003" max="9004" width="13.26953125" bestFit="1" customWidth="1"/>
    <col min="9005" max="9005" width="12.26953125" customWidth="1"/>
    <col min="9006" max="9008" width="12.81640625" customWidth="1"/>
    <col min="9009" max="9011" width="14.36328125" bestFit="1" customWidth="1"/>
    <col min="9012" max="9013" width="12.26953125" customWidth="1"/>
    <col min="9014" max="9016" width="12.81640625" customWidth="1"/>
    <col min="9017" max="9018" width="12.26953125" customWidth="1"/>
    <col min="9019" max="9019" width="13.6328125" bestFit="1" customWidth="1"/>
    <col min="9020" max="9021" width="12.26953125" customWidth="1"/>
    <col min="9022" max="9024" width="12.81640625" customWidth="1"/>
    <col min="9025" max="9029" width="12.26953125" customWidth="1"/>
    <col min="9030" max="9032" width="12.81640625" customWidth="1"/>
    <col min="9033" max="9037" width="12.26953125" customWidth="1"/>
    <col min="9038" max="9040" width="12.81640625" customWidth="1"/>
    <col min="9041" max="9045" width="12.26953125" customWidth="1"/>
    <col min="9046" max="9048" width="12.81640625" customWidth="1"/>
    <col min="9049" max="9049" width="14.36328125" bestFit="1" customWidth="1"/>
    <col min="9050" max="9050" width="13.26953125" bestFit="1" customWidth="1"/>
    <col min="9051" max="9052" width="14.36328125" bestFit="1" customWidth="1"/>
    <col min="9053" max="9053" width="12.26953125" customWidth="1"/>
    <col min="9054" max="9054" width="12" customWidth="1"/>
    <col min="9055" max="9056" width="12.81640625" customWidth="1"/>
    <col min="9057" max="9057" width="13.6328125" bestFit="1" customWidth="1"/>
    <col min="9058" max="9060" width="14.36328125" bestFit="1" customWidth="1"/>
    <col min="9061" max="9061" width="12.26953125" customWidth="1"/>
    <col min="9062" max="9062" width="9.7265625" customWidth="1"/>
    <col min="9063" max="9064" width="12.81640625" customWidth="1"/>
    <col min="9065" max="9065" width="13.6328125" bestFit="1" customWidth="1"/>
    <col min="9066" max="9066" width="12.453125" bestFit="1" customWidth="1"/>
    <col min="9067" max="9068" width="13.6328125" bestFit="1" customWidth="1"/>
    <col min="9069" max="9069" width="12.26953125" customWidth="1"/>
    <col min="9070" max="9072" width="12.81640625" customWidth="1"/>
    <col min="9073" max="9077" width="12.26953125" customWidth="1"/>
    <col min="9078" max="9080" width="12.81640625" customWidth="1"/>
    <col min="9081" max="9081" width="12.26953125" customWidth="1"/>
    <col min="9082" max="9082" width="13.26953125" bestFit="1" customWidth="1"/>
    <col min="9083" max="9084" width="14.36328125" bestFit="1" customWidth="1"/>
    <col min="9085" max="9085" width="12.26953125" customWidth="1"/>
    <col min="9086" max="9088" width="12.81640625" customWidth="1"/>
    <col min="9089" max="9092" width="14.36328125" bestFit="1" customWidth="1"/>
    <col min="9093" max="9093" width="12.26953125" customWidth="1"/>
    <col min="9094" max="9094" width="12.81640625" bestFit="1" customWidth="1"/>
    <col min="9095" max="9096" width="12.81640625" customWidth="1"/>
    <col min="9097" max="9097" width="14.36328125" bestFit="1" customWidth="1"/>
    <col min="9098" max="9100" width="13.6328125" bestFit="1" customWidth="1"/>
    <col min="9101" max="9101" width="12.26953125" customWidth="1"/>
    <col min="9102" max="9102" width="12" customWidth="1"/>
    <col min="9103" max="9104" width="12.81640625" customWidth="1"/>
    <col min="9105" max="9105" width="13.6328125" bestFit="1" customWidth="1"/>
    <col min="9106" max="9108" width="14.36328125" bestFit="1" customWidth="1"/>
    <col min="9109" max="9109" width="12.26953125" customWidth="1"/>
    <col min="9110" max="9110" width="9.7265625" customWidth="1"/>
    <col min="9111" max="9112" width="12.81640625" customWidth="1"/>
    <col min="9113" max="9113" width="13.6328125" bestFit="1" customWidth="1"/>
    <col min="9114" max="9116" width="14.36328125" bestFit="1" customWidth="1"/>
    <col min="9117" max="9132" width="12.26953125" customWidth="1"/>
    <col min="9133" max="9133" width="12.81640625" customWidth="1"/>
    <col min="9134" max="9134" width="12.26953125" customWidth="1"/>
    <col min="9135" max="9135" width="11.453125" customWidth="1"/>
    <col min="9136" max="9136" width="11.7265625" customWidth="1"/>
    <col min="9137" max="9144" width="12.26953125" customWidth="1"/>
    <col min="9145" max="9147" width="13.6328125" customWidth="1"/>
    <col min="9148" max="9149" width="12.26953125" customWidth="1"/>
    <col min="9150" max="9152" width="13.6328125" customWidth="1"/>
    <col min="9153" max="9154" width="12.26953125" customWidth="1"/>
    <col min="9155" max="9157" width="13.6328125" customWidth="1"/>
    <col min="9158" max="9159" width="12.26953125" customWidth="1"/>
    <col min="9160" max="9162" width="13.6328125" customWidth="1"/>
    <col min="9163" max="9163" width="14.36328125" customWidth="1"/>
    <col min="9164" max="9164" width="12.26953125" customWidth="1"/>
    <col min="9165" max="9167" width="13.6328125" customWidth="1"/>
    <col min="9168" max="9168" width="14.36328125" customWidth="1"/>
    <col min="9169" max="9169" width="12.26953125" customWidth="1"/>
    <col min="9170" max="9170" width="10.26953125" customWidth="1"/>
    <col min="9171" max="9172" width="13.6328125" customWidth="1"/>
    <col min="9173" max="9174" width="12.26953125" customWidth="1"/>
    <col min="9175" max="9177" width="13.6328125" customWidth="1"/>
    <col min="9178" max="9178" width="14.36328125" customWidth="1"/>
    <col min="9179" max="9179" width="12.26953125" customWidth="1"/>
    <col min="9180" max="9182" width="13.6328125" customWidth="1"/>
    <col min="9183" max="9183" width="12.453125" customWidth="1"/>
    <col min="9184" max="9184" width="12.26953125" customWidth="1"/>
    <col min="9185" max="9185" width="11.26953125" customWidth="1"/>
    <col min="9186" max="9188" width="13.6328125" customWidth="1"/>
    <col min="9189" max="9189" width="12.26953125" customWidth="1"/>
    <col min="9190" max="9190" width="9.08984375" customWidth="1"/>
    <col min="9191" max="9193" width="13.6328125" customWidth="1"/>
    <col min="9194" max="9194" width="12.26953125" customWidth="1"/>
    <col min="9195" max="9195" width="6.7265625" customWidth="1"/>
    <col min="9196" max="9198" width="13.6328125" customWidth="1"/>
    <col min="9199" max="9199" width="12.26953125" customWidth="1"/>
    <col min="9200" max="9202" width="13.6328125" customWidth="1"/>
    <col min="9203" max="9204" width="12.26953125" customWidth="1"/>
    <col min="9205" max="9207" width="13.6328125" customWidth="1"/>
    <col min="9208" max="9209" width="12.26953125" customWidth="1"/>
    <col min="9210" max="9212" width="13.6328125" customWidth="1"/>
    <col min="9213" max="9214" width="12.26953125" customWidth="1"/>
    <col min="9215" max="9217" width="13.6328125" customWidth="1"/>
    <col min="9218" max="9218" width="12.453125" bestFit="1" customWidth="1"/>
    <col min="9219" max="9219" width="12.26953125" customWidth="1"/>
    <col min="9220" max="9220" width="11.26953125" customWidth="1"/>
    <col min="9221" max="9222" width="13.6328125" customWidth="1"/>
    <col min="9223" max="9223" width="13.6328125" bestFit="1" customWidth="1"/>
    <col min="9224" max="9224" width="12.26953125" customWidth="1"/>
    <col min="9225" max="9225" width="9.08984375" customWidth="1"/>
    <col min="9226" max="9227" width="13.6328125" customWidth="1"/>
    <col min="9228" max="9228" width="14.36328125" bestFit="1" customWidth="1"/>
    <col min="9229" max="9229" width="12.26953125" customWidth="1"/>
    <col min="9230" max="9232" width="12.81640625" customWidth="1"/>
    <col min="9233" max="9237" width="12.26953125" customWidth="1"/>
    <col min="9238" max="9240" width="12.81640625" customWidth="1"/>
    <col min="9241" max="9245" width="12.26953125" customWidth="1"/>
    <col min="9246" max="9248" width="12.81640625" customWidth="1"/>
    <col min="9249" max="9249" width="14.36328125" bestFit="1" customWidth="1"/>
    <col min="9250" max="9253" width="12.26953125" customWidth="1"/>
    <col min="9254" max="9256" width="12.81640625" customWidth="1"/>
    <col min="9257" max="9258" width="14.36328125" bestFit="1" customWidth="1"/>
    <col min="9259" max="9260" width="13.26953125" bestFit="1" customWidth="1"/>
    <col min="9261" max="9261" width="12.26953125" customWidth="1"/>
    <col min="9262" max="9264" width="12.81640625" customWidth="1"/>
    <col min="9265" max="9267" width="14.36328125" bestFit="1" customWidth="1"/>
    <col min="9268" max="9269" width="12.26953125" customWidth="1"/>
    <col min="9270" max="9272" width="12.81640625" customWidth="1"/>
    <col min="9273" max="9274" width="12.26953125" customWidth="1"/>
    <col min="9275" max="9275" width="13.6328125" bestFit="1" customWidth="1"/>
    <col min="9276" max="9277" width="12.26953125" customWidth="1"/>
    <col min="9278" max="9280" width="12.81640625" customWidth="1"/>
    <col min="9281" max="9285" width="12.26953125" customWidth="1"/>
    <col min="9286" max="9288" width="12.81640625" customWidth="1"/>
    <col min="9289" max="9293" width="12.26953125" customWidth="1"/>
    <col min="9294" max="9296" width="12.81640625" customWidth="1"/>
    <col min="9297" max="9301" width="12.26953125" customWidth="1"/>
    <col min="9302" max="9304" width="12.81640625" customWidth="1"/>
    <col min="9305" max="9305" width="14.36328125" bestFit="1" customWidth="1"/>
    <col min="9306" max="9306" width="13.26953125" bestFit="1" customWidth="1"/>
    <col min="9307" max="9308" width="14.36328125" bestFit="1" customWidth="1"/>
    <col min="9309" max="9309" width="12.26953125" customWidth="1"/>
    <col min="9310" max="9310" width="12" customWidth="1"/>
    <col min="9311" max="9312" width="12.81640625" customWidth="1"/>
    <col min="9313" max="9313" width="13.6328125" bestFit="1" customWidth="1"/>
    <col min="9314" max="9316" width="14.36328125" bestFit="1" customWidth="1"/>
    <col min="9317" max="9317" width="12.26953125" customWidth="1"/>
    <col min="9318" max="9318" width="9.7265625" customWidth="1"/>
    <col min="9319" max="9320" width="12.81640625" customWidth="1"/>
    <col min="9321" max="9321" width="13.6328125" bestFit="1" customWidth="1"/>
    <col min="9322" max="9322" width="12.453125" bestFit="1" customWidth="1"/>
    <col min="9323" max="9324" width="13.6328125" bestFit="1" customWidth="1"/>
    <col min="9325" max="9325" width="12.26953125" customWidth="1"/>
    <col min="9326" max="9328" width="12.81640625" customWidth="1"/>
    <col min="9329" max="9333" width="12.26953125" customWidth="1"/>
    <col min="9334" max="9336" width="12.81640625" customWidth="1"/>
    <col min="9337" max="9337" width="12.26953125" customWidth="1"/>
    <col min="9338" max="9338" width="13.26953125" bestFit="1" customWidth="1"/>
    <col min="9339" max="9340" width="14.36328125" bestFit="1" customWidth="1"/>
    <col min="9341" max="9341" width="12.26953125" customWidth="1"/>
    <col min="9342" max="9344" width="12.81640625" customWidth="1"/>
    <col min="9345" max="9348" width="14.36328125" bestFit="1" customWidth="1"/>
    <col min="9349" max="9349" width="12.26953125" customWidth="1"/>
    <col min="9350" max="9350" width="12.81640625" bestFit="1" customWidth="1"/>
    <col min="9351" max="9352" width="12.81640625" customWidth="1"/>
    <col min="9353" max="9353" width="14.36328125" bestFit="1" customWidth="1"/>
    <col min="9354" max="9356" width="13.6328125" bestFit="1" customWidth="1"/>
    <col min="9357" max="9357" width="12.26953125" customWidth="1"/>
    <col min="9358" max="9358" width="12" customWidth="1"/>
    <col min="9359" max="9360" width="12.81640625" customWidth="1"/>
    <col min="9361" max="9361" width="13.6328125" bestFit="1" customWidth="1"/>
    <col min="9362" max="9364" width="14.36328125" bestFit="1" customWidth="1"/>
    <col min="9365" max="9365" width="12.26953125" customWidth="1"/>
    <col min="9366" max="9366" width="9.7265625" customWidth="1"/>
    <col min="9367" max="9368" width="12.81640625" customWidth="1"/>
    <col min="9369" max="9369" width="13.6328125" bestFit="1" customWidth="1"/>
    <col min="9370" max="9372" width="14.36328125" bestFit="1" customWidth="1"/>
    <col min="9373" max="9388" width="12.26953125" customWidth="1"/>
    <col min="9389" max="9389" width="12.81640625" customWidth="1"/>
    <col min="9390" max="9390" width="12.26953125" customWidth="1"/>
    <col min="9391" max="9391" width="11.453125" customWidth="1"/>
    <col min="9392" max="9392" width="11.7265625" customWidth="1"/>
    <col min="9393" max="9400" width="12.26953125" customWidth="1"/>
    <col min="9401" max="9403" width="13.6328125" customWidth="1"/>
    <col min="9404" max="9405" width="12.26953125" customWidth="1"/>
    <col min="9406" max="9408" width="13.6328125" customWidth="1"/>
    <col min="9409" max="9410" width="12.26953125" customWidth="1"/>
    <col min="9411" max="9413" width="13.6328125" customWidth="1"/>
    <col min="9414" max="9415" width="12.26953125" customWidth="1"/>
    <col min="9416" max="9418" width="13.6328125" customWidth="1"/>
    <col min="9419" max="9419" width="14.36328125" customWidth="1"/>
    <col min="9420" max="9420" width="12.26953125" customWidth="1"/>
    <col min="9421" max="9423" width="13.6328125" customWidth="1"/>
    <col min="9424" max="9424" width="14.36328125" customWidth="1"/>
    <col min="9425" max="9425" width="12.26953125" customWidth="1"/>
    <col min="9426" max="9426" width="10.26953125" customWidth="1"/>
    <col min="9427" max="9428" width="13.6328125" customWidth="1"/>
    <col min="9429" max="9430" width="12.26953125" customWidth="1"/>
    <col min="9431" max="9433" width="13.6328125" customWidth="1"/>
    <col min="9434" max="9434" width="14.36328125" customWidth="1"/>
    <col min="9435" max="9435" width="12.26953125" customWidth="1"/>
    <col min="9436" max="9438" width="13.6328125" customWidth="1"/>
    <col min="9439" max="9439" width="12.453125" customWidth="1"/>
    <col min="9440" max="9440" width="12.26953125" customWidth="1"/>
    <col min="9441" max="9441" width="11.26953125" customWidth="1"/>
    <col min="9442" max="9444" width="13.6328125" customWidth="1"/>
    <col min="9445" max="9445" width="12.26953125" customWidth="1"/>
    <col min="9446" max="9446" width="9.08984375" customWidth="1"/>
    <col min="9447" max="9449" width="13.6328125" customWidth="1"/>
    <col min="9450" max="9450" width="12.26953125" customWidth="1"/>
    <col min="9451" max="9451" width="6.7265625" customWidth="1"/>
    <col min="9452" max="9454" width="13.6328125" customWidth="1"/>
    <col min="9455" max="9455" width="12.26953125" customWidth="1"/>
    <col min="9456" max="9458" width="13.6328125" customWidth="1"/>
    <col min="9459" max="9460" width="12.26953125" customWidth="1"/>
    <col min="9461" max="9463" width="13.6328125" customWidth="1"/>
    <col min="9464" max="9465" width="12.26953125" customWidth="1"/>
    <col min="9466" max="9468" width="13.6328125" customWidth="1"/>
    <col min="9469" max="9470" width="12.26953125" customWidth="1"/>
    <col min="9471" max="9473" width="13.6328125" customWidth="1"/>
    <col min="9474" max="9474" width="12.453125" bestFit="1" customWidth="1"/>
    <col min="9475" max="9475" width="12.26953125" customWidth="1"/>
    <col min="9476" max="9476" width="11.26953125" customWidth="1"/>
    <col min="9477" max="9478" width="13.6328125" customWidth="1"/>
    <col min="9479" max="9479" width="13.6328125" bestFit="1" customWidth="1"/>
    <col min="9480" max="9480" width="12.26953125" customWidth="1"/>
    <col min="9481" max="9481" width="9.08984375" customWidth="1"/>
    <col min="9482" max="9483" width="13.6328125" customWidth="1"/>
    <col min="9484" max="9484" width="14.36328125" bestFit="1" customWidth="1"/>
    <col min="9485" max="9485" width="12.26953125" customWidth="1"/>
    <col min="9486" max="9488" width="12.81640625" customWidth="1"/>
    <col min="9489" max="9493" width="12.26953125" customWidth="1"/>
    <col min="9494" max="9496" width="12.81640625" customWidth="1"/>
    <col min="9497" max="9501" width="12.26953125" customWidth="1"/>
    <col min="9502" max="9504" width="12.81640625" customWidth="1"/>
    <col min="9505" max="9505" width="14.36328125" bestFit="1" customWidth="1"/>
    <col min="9506" max="9509" width="12.26953125" customWidth="1"/>
    <col min="9510" max="9512" width="12.81640625" customWidth="1"/>
    <col min="9513" max="9514" width="14.36328125" bestFit="1" customWidth="1"/>
    <col min="9515" max="9516" width="13.26953125" bestFit="1" customWidth="1"/>
    <col min="9517" max="9517" width="12.26953125" customWidth="1"/>
    <col min="9518" max="9520" width="12.81640625" customWidth="1"/>
    <col min="9521" max="9523" width="14.36328125" bestFit="1" customWidth="1"/>
    <col min="9524" max="9525" width="12.26953125" customWidth="1"/>
    <col min="9526" max="9528" width="12.81640625" customWidth="1"/>
    <col min="9529" max="9530" width="12.26953125" customWidth="1"/>
    <col min="9531" max="9531" width="13.6328125" bestFit="1" customWidth="1"/>
    <col min="9532" max="9533" width="12.26953125" customWidth="1"/>
    <col min="9534" max="9536" width="12.81640625" customWidth="1"/>
    <col min="9537" max="9541" width="12.26953125" customWidth="1"/>
    <col min="9542" max="9544" width="12.81640625" customWidth="1"/>
    <col min="9545" max="9549" width="12.26953125" customWidth="1"/>
    <col min="9550" max="9552" width="12.81640625" customWidth="1"/>
    <col min="9553" max="9557" width="12.26953125" customWidth="1"/>
    <col min="9558" max="9560" width="12.81640625" customWidth="1"/>
    <col min="9561" max="9561" width="14.36328125" bestFit="1" customWidth="1"/>
    <col min="9562" max="9562" width="13.26953125" bestFit="1" customWidth="1"/>
    <col min="9563" max="9564" width="14.36328125" bestFit="1" customWidth="1"/>
    <col min="9565" max="9565" width="12.26953125" customWidth="1"/>
    <col min="9566" max="9566" width="12" customWidth="1"/>
    <col min="9567" max="9568" width="12.81640625" customWidth="1"/>
    <col min="9569" max="9569" width="13.6328125" bestFit="1" customWidth="1"/>
    <col min="9570" max="9572" width="14.36328125" bestFit="1" customWidth="1"/>
    <col min="9573" max="9573" width="12.26953125" customWidth="1"/>
    <col min="9574" max="9574" width="9.7265625" customWidth="1"/>
    <col min="9575" max="9576" width="12.81640625" customWidth="1"/>
    <col min="9577" max="9577" width="13.6328125" bestFit="1" customWidth="1"/>
    <col min="9578" max="9578" width="12.453125" bestFit="1" customWidth="1"/>
    <col min="9579" max="9580" width="13.6328125" bestFit="1" customWidth="1"/>
    <col min="9581" max="9581" width="12.26953125" customWidth="1"/>
    <col min="9582" max="9584" width="12.81640625" customWidth="1"/>
    <col min="9585" max="9589" width="12.26953125" customWidth="1"/>
    <col min="9590" max="9592" width="12.81640625" customWidth="1"/>
    <col min="9593" max="9593" width="12.26953125" customWidth="1"/>
    <col min="9594" max="9594" width="13.26953125" bestFit="1" customWidth="1"/>
    <col min="9595" max="9596" width="14.36328125" bestFit="1" customWidth="1"/>
    <col min="9597" max="9597" width="12.26953125" customWidth="1"/>
    <col min="9598" max="9600" width="12.81640625" customWidth="1"/>
    <col min="9601" max="9604" width="14.36328125" bestFit="1" customWidth="1"/>
    <col min="9605" max="9605" width="12.26953125" customWidth="1"/>
    <col min="9606" max="9606" width="12.81640625" bestFit="1" customWidth="1"/>
    <col min="9607" max="9608" width="12.81640625" customWidth="1"/>
    <col min="9609" max="9609" width="14.36328125" bestFit="1" customWidth="1"/>
    <col min="9610" max="9612" width="13.6328125" bestFit="1" customWidth="1"/>
    <col min="9613" max="9613" width="12.26953125" customWidth="1"/>
    <col min="9614" max="9614" width="12" customWidth="1"/>
    <col min="9615" max="9616" width="12.81640625" customWidth="1"/>
    <col min="9617" max="9617" width="13.6328125" bestFit="1" customWidth="1"/>
    <col min="9618" max="9620" width="14.36328125" bestFit="1" customWidth="1"/>
    <col min="9621" max="9621" width="12.26953125" customWidth="1"/>
    <col min="9622" max="9622" width="9.7265625" customWidth="1"/>
    <col min="9623" max="9624" width="12.81640625" customWidth="1"/>
    <col min="9625" max="9625" width="13.6328125" bestFit="1" customWidth="1"/>
    <col min="9626" max="9628" width="14.36328125" bestFit="1" customWidth="1"/>
    <col min="9629" max="9644" width="12.26953125" customWidth="1"/>
    <col min="9645" max="9645" width="12.81640625" customWidth="1"/>
    <col min="9646" max="9646" width="12.26953125" customWidth="1"/>
    <col min="9647" max="9647" width="11.453125" customWidth="1"/>
    <col min="9648" max="9648" width="11.7265625" customWidth="1"/>
    <col min="9649" max="9656" width="12.26953125" customWidth="1"/>
    <col min="9657" max="9659" width="13.6328125" customWidth="1"/>
    <col min="9660" max="9661" width="12.26953125" customWidth="1"/>
    <col min="9662" max="9664" width="13.6328125" customWidth="1"/>
    <col min="9665" max="9666" width="12.26953125" customWidth="1"/>
    <col min="9667" max="9669" width="13.6328125" customWidth="1"/>
    <col min="9670" max="9671" width="12.26953125" customWidth="1"/>
    <col min="9672" max="9674" width="13.6328125" customWidth="1"/>
    <col min="9675" max="9675" width="14.36328125" customWidth="1"/>
    <col min="9676" max="9676" width="12.26953125" customWidth="1"/>
    <col min="9677" max="9679" width="13.6328125" customWidth="1"/>
    <col min="9680" max="9680" width="14.36328125" customWidth="1"/>
    <col min="9681" max="9681" width="12.26953125" customWidth="1"/>
    <col min="9682" max="9682" width="10.26953125" customWidth="1"/>
    <col min="9683" max="9684" width="13.6328125" customWidth="1"/>
    <col min="9685" max="9686" width="12.26953125" customWidth="1"/>
    <col min="9687" max="9689" width="13.6328125" customWidth="1"/>
    <col min="9690" max="9690" width="14.36328125" customWidth="1"/>
    <col min="9691" max="9691" width="12.26953125" customWidth="1"/>
    <col min="9692" max="9694" width="13.6328125" customWidth="1"/>
    <col min="9695" max="9695" width="12.453125" customWidth="1"/>
    <col min="9696" max="9696" width="12.26953125" customWidth="1"/>
    <col min="9697" max="9697" width="11.26953125" customWidth="1"/>
    <col min="9698" max="9700" width="13.6328125" customWidth="1"/>
    <col min="9701" max="9701" width="12.26953125" customWidth="1"/>
    <col min="9702" max="9702" width="9.08984375" customWidth="1"/>
    <col min="9703" max="9705" width="13.6328125" customWidth="1"/>
    <col min="9706" max="9706" width="12.26953125" customWidth="1"/>
    <col min="9707" max="9707" width="6.7265625" customWidth="1"/>
    <col min="9708" max="9710" width="13.6328125" customWidth="1"/>
    <col min="9711" max="9711" width="12.26953125" customWidth="1"/>
    <col min="9712" max="9714" width="13.6328125" customWidth="1"/>
    <col min="9715" max="9716" width="12.26953125" customWidth="1"/>
    <col min="9717" max="9719" width="13.6328125" customWidth="1"/>
    <col min="9720" max="9721" width="12.26953125" customWidth="1"/>
    <col min="9722" max="9724" width="13.6328125" customWidth="1"/>
    <col min="9725" max="9726" width="12.26953125" customWidth="1"/>
    <col min="9727" max="9729" width="13.6328125" customWidth="1"/>
    <col min="9730" max="9730" width="12.453125" bestFit="1" customWidth="1"/>
    <col min="9731" max="9731" width="12.26953125" customWidth="1"/>
    <col min="9732" max="9732" width="11.26953125" customWidth="1"/>
    <col min="9733" max="9734" width="13.6328125" customWidth="1"/>
    <col min="9735" max="9735" width="13.6328125" bestFit="1" customWidth="1"/>
    <col min="9736" max="9736" width="12.26953125" customWidth="1"/>
    <col min="9737" max="9737" width="9.08984375" customWidth="1"/>
    <col min="9738" max="9739" width="13.6328125" customWidth="1"/>
    <col min="9740" max="9740" width="14.36328125" bestFit="1" customWidth="1"/>
    <col min="9741" max="9741" width="12.26953125" customWidth="1"/>
    <col min="9742" max="9744" width="12.81640625" customWidth="1"/>
    <col min="9745" max="9749" width="12.26953125" customWidth="1"/>
    <col min="9750" max="9752" width="12.81640625" customWidth="1"/>
    <col min="9753" max="9757" width="12.26953125" customWidth="1"/>
    <col min="9758" max="9760" width="12.81640625" customWidth="1"/>
    <col min="9761" max="9761" width="14.36328125" bestFit="1" customWidth="1"/>
    <col min="9762" max="9765" width="12.26953125" customWidth="1"/>
    <col min="9766" max="9768" width="12.81640625" customWidth="1"/>
    <col min="9769" max="9770" width="14.36328125" bestFit="1" customWidth="1"/>
    <col min="9771" max="9772" width="13.26953125" bestFit="1" customWidth="1"/>
    <col min="9773" max="9773" width="12.26953125" customWidth="1"/>
    <col min="9774" max="9776" width="12.81640625" customWidth="1"/>
    <col min="9777" max="9779" width="14.36328125" bestFit="1" customWidth="1"/>
    <col min="9780" max="9781" width="12.26953125" customWidth="1"/>
    <col min="9782" max="9784" width="12.81640625" customWidth="1"/>
    <col min="9785" max="9786" width="12.26953125" customWidth="1"/>
    <col min="9787" max="9787" width="13.6328125" bestFit="1" customWidth="1"/>
    <col min="9788" max="9789" width="12.26953125" customWidth="1"/>
    <col min="9790" max="9792" width="12.81640625" customWidth="1"/>
    <col min="9793" max="9797" width="12.26953125" customWidth="1"/>
    <col min="9798" max="9800" width="12.81640625" customWidth="1"/>
    <col min="9801" max="9805" width="12.26953125" customWidth="1"/>
    <col min="9806" max="9808" width="12.81640625" customWidth="1"/>
    <col min="9809" max="9813" width="12.26953125" customWidth="1"/>
    <col min="9814" max="9816" width="12.81640625" customWidth="1"/>
    <col min="9817" max="9817" width="14.36328125" bestFit="1" customWidth="1"/>
    <col min="9818" max="9818" width="13.26953125" bestFit="1" customWidth="1"/>
    <col min="9819" max="9820" width="14.36328125" bestFit="1" customWidth="1"/>
    <col min="9821" max="9821" width="12.26953125" customWidth="1"/>
    <col min="9822" max="9822" width="12" customWidth="1"/>
    <col min="9823" max="9824" width="12.81640625" customWidth="1"/>
    <col min="9825" max="9825" width="13.6328125" bestFit="1" customWidth="1"/>
    <col min="9826" max="9828" width="14.36328125" bestFit="1" customWidth="1"/>
    <col min="9829" max="9829" width="12.26953125" customWidth="1"/>
    <col min="9830" max="9830" width="9.7265625" customWidth="1"/>
    <col min="9831" max="9832" width="12.81640625" customWidth="1"/>
    <col min="9833" max="9833" width="13.6328125" bestFit="1" customWidth="1"/>
    <col min="9834" max="9834" width="12.453125" bestFit="1" customWidth="1"/>
    <col min="9835" max="9836" width="13.6328125" bestFit="1" customWidth="1"/>
    <col min="9837" max="9837" width="12.26953125" customWidth="1"/>
    <col min="9838" max="9840" width="12.81640625" customWidth="1"/>
    <col min="9841" max="9845" width="12.26953125" customWidth="1"/>
    <col min="9846" max="9848" width="12.81640625" customWidth="1"/>
    <col min="9849" max="9849" width="12.26953125" customWidth="1"/>
    <col min="9850" max="9850" width="13.26953125" bestFit="1" customWidth="1"/>
    <col min="9851" max="9852" width="14.36328125" bestFit="1" customWidth="1"/>
    <col min="9853" max="9853" width="12.26953125" customWidth="1"/>
    <col min="9854" max="9856" width="12.81640625" customWidth="1"/>
    <col min="9857" max="9860" width="14.36328125" bestFit="1" customWidth="1"/>
    <col min="9861" max="9861" width="12.26953125" customWidth="1"/>
    <col min="9862" max="9862" width="12.81640625" bestFit="1" customWidth="1"/>
    <col min="9863" max="9864" width="12.81640625" customWidth="1"/>
    <col min="9865" max="9865" width="14.36328125" bestFit="1" customWidth="1"/>
    <col min="9866" max="9868" width="13.6328125" bestFit="1" customWidth="1"/>
    <col min="9869" max="9869" width="12.26953125" customWidth="1"/>
    <col min="9870" max="9870" width="12" customWidth="1"/>
    <col min="9871" max="9872" width="12.81640625" customWidth="1"/>
    <col min="9873" max="9873" width="13.6328125" bestFit="1" customWidth="1"/>
    <col min="9874" max="9876" width="14.36328125" bestFit="1" customWidth="1"/>
    <col min="9877" max="9877" width="12.26953125" customWidth="1"/>
    <col min="9878" max="9878" width="9.7265625" customWidth="1"/>
    <col min="9879" max="9880" width="12.81640625" customWidth="1"/>
    <col min="9881" max="9881" width="13.6328125" bestFit="1" customWidth="1"/>
    <col min="9882" max="9884" width="14.36328125" bestFit="1" customWidth="1"/>
    <col min="9885" max="9900" width="12.26953125" customWidth="1"/>
    <col min="9901" max="9901" width="12.81640625" customWidth="1"/>
    <col min="9902" max="9902" width="12.26953125" customWidth="1"/>
    <col min="9903" max="9903" width="11.453125" customWidth="1"/>
    <col min="9904" max="9904" width="11.7265625" customWidth="1"/>
    <col min="9905" max="9912" width="12.26953125" customWidth="1"/>
    <col min="9913" max="9915" width="13.6328125" customWidth="1"/>
    <col min="9916" max="9917" width="12.26953125" customWidth="1"/>
    <col min="9918" max="9920" width="13.6328125" customWidth="1"/>
    <col min="9921" max="9922" width="12.26953125" customWidth="1"/>
    <col min="9923" max="9925" width="13.6328125" customWidth="1"/>
    <col min="9926" max="9927" width="12.26953125" customWidth="1"/>
    <col min="9928" max="9930" width="13.6328125" customWidth="1"/>
    <col min="9931" max="9931" width="14.36328125" customWidth="1"/>
    <col min="9932" max="9932" width="12.26953125" customWidth="1"/>
    <col min="9933" max="9935" width="13.6328125" customWidth="1"/>
    <col min="9936" max="9936" width="14.36328125" customWidth="1"/>
    <col min="9937" max="9937" width="12.26953125" customWidth="1"/>
    <col min="9938" max="9938" width="10.26953125" customWidth="1"/>
    <col min="9939" max="9940" width="13.6328125" customWidth="1"/>
    <col min="9941" max="9942" width="12.26953125" customWidth="1"/>
    <col min="9943" max="9945" width="13.6328125" customWidth="1"/>
    <col min="9946" max="9946" width="14.36328125" customWidth="1"/>
    <col min="9947" max="9947" width="12.26953125" customWidth="1"/>
    <col min="9948" max="9950" width="13.6328125" customWidth="1"/>
    <col min="9951" max="9951" width="12.453125" customWidth="1"/>
    <col min="9952" max="9952" width="12.26953125" customWidth="1"/>
    <col min="9953" max="9953" width="11.26953125" customWidth="1"/>
    <col min="9954" max="9956" width="13.6328125" customWidth="1"/>
    <col min="9957" max="9957" width="12.26953125" customWidth="1"/>
    <col min="9958" max="9958" width="9.08984375" customWidth="1"/>
    <col min="9959" max="9961" width="13.6328125" customWidth="1"/>
    <col min="9962" max="9962" width="12.26953125" customWidth="1"/>
    <col min="9963" max="9963" width="6.7265625" customWidth="1"/>
    <col min="9964" max="9966" width="13.6328125" customWidth="1"/>
    <col min="9967" max="9967" width="12.26953125" customWidth="1"/>
    <col min="9968" max="9970" width="13.6328125" customWidth="1"/>
    <col min="9971" max="9972" width="12.26953125" customWidth="1"/>
    <col min="9973" max="9975" width="13.6328125" customWidth="1"/>
    <col min="9976" max="9977" width="12.26953125" customWidth="1"/>
    <col min="9978" max="9980" width="13.6328125" customWidth="1"/>
    <col min="9981" max="9982" width="12.26953125" customWidth="1"/>
    <col min="9983" max="9985" width="13.6328125" customWidth="1"/>
    <col min="9986" max="9986" width="12.453125" bestFit="1" customWidth="1"/>
    <col min="9987" max="9987" width="12.26953125" customWidth="1"/>
    <col min="9988" max="9988" width="11.26953125" customWidth="1"/>
    <col min="9989" max="9990" width="13.6328125" customWidth="1"/>
    <col min="9991" max="9991" width="13.6328125" bestFit="1" customWidth="1"/>
    <col min="9992" max="9992" width="12.26953125" customWidth="1"/>
    <col min="9993" max="9993" width="9.08984375" customWidth="1"/>
    <col min="9994" max="9995" width="13.6328125" customWidth="1"/>
    <col min="9996" max="9996" width="14.36328125" bestFit="1" customWidth="1"/>
    <col min="9997" max="9997" width="12.26953125" customWidth="1"/>
    <col min="9998" max="10000" width="12.81640625" customWidth="1"/>
    <col min="10001" max="10005" width="12.26953125" customWidth="1"/>
    <col min="10006" max="10008" width="12.81640625" customWidth="1"/>
    <col min="10009" max="10013" width="12.26953125" customWidth="1"/>
    <col min="10014" max="10016" width="12.81640625" customWidth="1"/>
    <col min="10017" max="10017" width="14.36328125" bestFit="1" customWidth="1"/>
    <col min="10018" max="10021" width="12.26953125" customWidth="1"/>
    <col min="10022" max="10024" width="12.81640625" customWidth="1"/>
    <col min="10025" max="10026" width="14.36328125" bestFit="1" customWidth="1"/>
    <col min="10027" max="10028" width="13.26953125" bestFit="1" customWidth="1"/>
    <col min="10029" max="10029" width="12.26953125" customWidth="1"/>
    <col min="10030" max="10032" width="12.81640625" customWidth="1"/>
    <col min="10033" max="10035" width="14.36328125" bestFit="1" customWidth="1"/>
    <col min="10036" max="10037" width="12.26953125" customWidth="1"/>
    <col min="10038" max="10040" width="12.81640625" customWidth="1"/>
    <col min="10041" max="10042" width="12.26953125" customWidth="1"/>
    <col min="10043" max="10043" width="13.6328125" bestFit="1" customWidth="1"/>
    <col min="10044" max="10045" width="12.26953125" customWidth="1"/>
    <col min="10046" max="10048" width="12.81640625" customWidth="1"/>
    <col min="10049" max="10053" width="12.26953125" customWidth="1"/>
    <col min="10054" max="10056" width="12.81640625" customWidth="1"/>
    <col min="10057" max="10061" width="12.26953125" customWidth="1"/>
    <col min="10062" max="10064" width="12.81640625" customWidth="1"/>
    <col min="10065" max="10069" width="12.26953125" customWidth="1"/>
    <col min="10070" max="10072" width="12.81640625" customWidth="1"/>
    <col min="10073" max="10073" width="14.36328125" bestFit="1" customWidth="1"/>
    <col min="10074" max="10074" width="13.26953125" bestFit="1" customWidth="1"/>
    <col min="10075" max="10076" width="14.36328125" bestFit="1" customWidth="1"/>
    <col min="10077" max="10077" width="12.26953125" customWidth="1"/>
    <col min="10078" max="10078" width="12" customWidth="1"/>
    <col min="10079" max="10080" width="12.81640625" customWidth="1"/>
    <col min="10081" max="10081" width="13.6328125" bestFit="1" customWidth="1"/>
    <col min="10082" max="10084" width="14.36328125" bestFit="1" customWidth="1"/>
    <col min="10085" max="10085" width="12.26953125" customWidth="1"/>
    <col min="10086" max="10086" width="9.7265625" customWidth="1"/>
    <col min="10087" max="10088" width="12.81640625" customWidth="1"/>
    <col min="10089" max="10089" width="13.6328125" bestFit="1" customWidth="1"/>
    <col min="10090" max="10090" width="12.453125" bestFit="1" customWidth="1"/>
    <col min="10091" max="10092" width="13.6328125" bestFit="1" customWidth="1"/>
    <col min="10093" max="10093" width="12.26953125" customWidth="1"/>
    <col min="10094" max="10096" width="12.81640625" customWidth="1"/>
    <col min="10097" max="10101" width="12.26953125" customWidth="1"/>
    <col min="10102" max="10104" width="12.81640625" customWidth="1"/>
    <col min="10105" max="10105" width="12.26953125" customWidth="1"/>
    <col min="10106" max="10106" width="13.26953125" bestFit="1" customWidth="1"/>
    <col min="10107" max="10108" width="14.36328125" bestFit="1" customWidth="1"/>
    <col min="10109" max="10109" width="12.26953125" customWidth="1"/>
    <col min="10110" max="10112" width="12.81640625" customWidth="1"/>
    <col min="10113" max="10116" width="14.36328125" bestFit="1" customWidth="1"/>
    <col min="10117" max="10117" width="12.26953125" customWidth="1"/>
    <col min="10118" max="10118" width="12.81640625" bestFit="1" customWidth="1"/>
    <col min="10119" max="10120" width="12.81640625" customWidth="1"/>
    <col min="10121" max="10121" width="14.36328125" bestFit="1" customWidth="1"/>
    <col min="10122" max="10124" width="13.6328125" bestFit="1" customWidth="1"/>
    <col min="10125" max="10125" width="12.26953125" customWidth="1"/>
    <col min="10126" max="10126" width="12" customWidth="1"/>
    <col min="10127" max="10128" width="12.81640625" customWidth="1"/>
    <col min="10129" max="10129" width="13.6328125" bestFit="1" customWidth="1"/>
    <col min="10130" max="10132" width="14.36328125" bestFit="1" customWidth="1"/>
    <col min="10133" max="10133" width="12.26953125" customWidth="1"/>
    <col min="10134" max="10134" width="9.7265625" customWidth="1"/>
    <col min="10135" max="10136" width="12.81640625" customWidth="1"/>
    <col min="10137" max="10137" width="13.6328125" bestFit="1" customWidth="1"/>
    <col min="10138" max="10140" width="14.36328125" bestFit="1" customWidth="1"/>
    <col min="10141" max="10156" width="12.26953125" customWidth="1"/>
    <col min="10157" max="10157" width="12.81640625" customWidth="1"/>
    <col min="10158" max="10158" width="12.26953125" customWidth="1"/>
    <col min="10159" max="10159" width="11.453125" customWidth="1"/>
    <col min="10160" max="10160" width="11.7265625" customWidth="1"/>
    <col min="10161" max="10168" width="12.26953125" customWidth="1"/>
    <col min="10169" max="10171" width="13.6328125" customWidth="1"/>
    <col min="10172" max="10173" width="12.26953125" customWidth="1"/>
    <col min="10174" max="10176" width="13.6328125" customWidth="1"/>
    <col min="10177" max="10178" width="12.26953125" customWidth="1"/>
    <col min="10179" max="10181" width="13.6328125" customWidth="1"/>
    <col min="10182" max="10183" width="12.26953125" customWidth="1"/>
    <col min="10184" max="10186" width="13.6328125" customWidth="1"/>
    <col min="10187" max="10187" width="14.36328125" customWidth="1"/>
    <col min="10188" max="10188" width="12.26953125" customWidth="1"/>
    <col min="10189" max="10191" width="13.6328125" customWidth="1"/>
    <col min="10192" max="10192" width="14.36328125" customWidth="1"/>
    <col min="10193" max="10193" width="12.26953125" customWidth="1"/>
    <col min="10194" max="10194" width="10.26953125" customWidth="1"/>
    <col min="10195" max="10196" width="13.6328125" customWidth="1"/>
    <col min="10197" max="10198" width="12.26953125" customWidth="1"/>
    <col min="10199" max="10201" width="13.6328125" customWidth="1"/>
    <col min="10202" max="10202" width="14.36328125" customWidth="1"/>
    <col min="10203" max="10203" width="12.26953125" customWidth="1"/>
    <col min="10204" max="10206" width="13.6328125" customWidth="1"/>
    <col min="10207" max="10207" width="12.453125" customWidth="1"/>
    <col min="10208" max="10208" width="12.26953125" customWidth="1"/>
    <col min="10209" max="10209" width="11.26953125" customWidth="1"/>
    <col min="10210" max="10212" width="13.6328125" customWidth="1"/>
    <col min="10213" max="10213" width="12.26953125" customWidth="1"/>
    <col min="10214" max="10214" width="9.08984375" customWidth="1"/>
    <col min="10215" max="10217" width="13.6328125" customWidth="1"/>
    <col min="10218" max="10218" width="12.26953125" customWidth="1"/>
    <col min="10219" max="10219" width="6.7265625" customWidth="1"/>
    <col min="10220" max="10222" width="13.6328125" customWidth="1"/>
    <col min="10223" max="10223" width="12.26953125" customWidth="1"/>
    <col min="10224" max="10226" width="13.6328125" customWidth="1"/>
    <col min="10227" max="10228" width="12.26953125" customWidth="1"/>
    <col min="10229" max="10231" width="13.6328125" customWidth="1"/>
    <col min="10232" max="10233" width="12.26953125" customWidth="1"/>
    <col min="10234" max="10236" width="13.6328125" customWidth="1"/>
    <col min="10237" max="10238" width="12.26953125" customWidth="1"/>
    <col min="10239" max="10241" width="13.6328125" customWidth="1"/>
    <col min="10242" max="10242" width="12.453125" bestFit="1" customWidth="1"/>
    <col min="10243" max="10243" width="12.26953125" customWidth="1"/>
    <col min="10244" max="10244" width="11.26953125" customWidth="1"/>
    <col min="10245" max="10246" width="13.6328125" customWidth="1"/>
    <col min="10247" max="10247" width="13.6328125" bestFit="1" customWidth="1"/>
    <col min="10248" max="10248" width="12.26953125" customWidth="1"/>
    <col min="10249" max="10249" width="9.08984375" customWidth="1"/>
    <col min="10250" max="10251" width="13.6328125" customWidth="1"/>
    <col min="10252" max="10252" width="14.36328125" bestFit="1" customWidth="1"/>
    <col min="10253" max="10253" width="12.26953125" customWidth="1"/>
    <col min="10254" max="10256" width="12.81640625" customWidth="1"/>
    <col min="10257" max="10261" width="12.26953125" customWidth="1"/>
    <col min="10262" max="10264" width="12.81640625" customWidth="1"/>
    <col min="10265" max="10269" width="12.26953125" customWidth="1"/>
    <col min="10270" max="10272" width="12.81640625" customWidth="1"/>
    <col min="10273" max="10273" width="14.36328125" bestFit="1" customWidth="1"/>
    <col min="10274" max="10277" width="12.26953125" customWidth="1"/>
    <col min="10278" max="10280" width="12.81640625" customWidth="1"/>
    <col min="10281" max="10282" width="14.36328125" bestFit="1" customWidth="1"/>
    <col min="10283" max="10284" width="13.26953125" bestFit="1" customWidth="1"/>
    <col min="10285" max="10285" width="12.26953125" customWidth="1"/>
    <col min="10286" max="10288" width="12.81640625" customWidth="1"/>
    <col min="10289" max="10291" width="14.36328125" bestFit="1" customWidth="1"/>
    <col min="10292" max="10293" width="12.26953125" customWidth="1"/>
    <col min="10294" max="10296" width="12.81640625" customWidth="1"/>
    <col min="10297" max="10298" width="12.26953125" customWidth="1"/>
    <col min="10299" max="10299" width="13.6328125" bestFit="1" customWidth="1"/>
    <col min="10300" max="10301" width="12.26953125" customWidth="1"/>
    <col min="10302" max="10304" width="12.81640625" customWidth="1"/>
    <col min="10305" max="10309" width="12.26953125" customWidth="1"/>
    <col min="10310" max="10312" width="12.81640625" customWidth="1"/>
    <col min="10313" max="10317" width="12.26953125" customWidth="1"/>
    <col min="10318" max="10320" width="12.81640625" customWidth="1"/>
    <col min="10321" max="10325" width="12.26953125" customWidth="1"/>
    <col min="10326" max="10328" width="12.81640625" customWidth="1"/>
    <col min="10329" max="10329" width="14.36328125" bestFit="1" customWidth="1"/>
    <col min="10330" max="10330" width="13.26953125" bestFit="1" customWidth="1"/>
    <col min="10331" max="10332" width="14.36328125" bestFit="1" customWidth="1"/>
    <col min="10333" max="10333" width="12.26953125" customWidth="1"/>
    <col min="10334" max="10334" width="12" customWidth="1"/>
    <col min="10335" max="10336" width="12.81640625" customWidth="1"/>
    <col min="10337" max="10337" width="13.6328125" bestFit="1" customWidth="1"/>
    <col min="10338" max="10340" width="14.36328125" bestFit="1" customWidth="1"/>
    <col min="10341" max="10341" width="12.26953125" customWidth="1"/>
    <col min="10342" max="10342" width="9.7265625" customWidth="1"/>
    <col min="10343" max="10344" width="12.81640625" customWidth="1"/>
    <col min="10345" max="10345" width="13.6328125" bestFit="1" customWidth="1"/>
    <col min="10346" max="10346" width="12.453125" bestFit="1" customWidth="1"/>
    <col min="10347" max="10348" width="13.6328125" bestFit="1" customWidth="1"/>
    <col min="10349" max="10349" width="12.26953125" customWidth="1"/>
    <col min="10350" max="10352" width="12.81640625" customWidth="1"/>
    <col min="10353" max="10357" width="12.26953125" customWidth="1"/>
    <col min="10358" max="10360" width="12.81640625" customWidth="1"/>
    <col min="10361" max="10361" width="12.26953125" customWidth="1"/>
    <col min="10362" max="10362" width="13.26953125" bestFit="1" customWidth="1"/>
    <col min="10363" max="10364" width="14.36328125" bestFit="1" customWidth="1"/>
    <col min="10365" max="10365" width="12.26953125" customWidth="1"/>
    <col min="10366" max="10368" width="12.81640625" customWidth="1"/>
    <col min="10369" max="10372" width="14.36328125" bestFit="1" customWidth="1"/>
    <col min="10373" max="10373" width="12.26953125" customWidth="1"/>
    <col min="10374" max="10374" width="12.81640625" bestFit="1" customWidth="1"/>
    <col min="10375" max="10376" width="12.81640625" customWidth="1"/>
    <col min="10377" max="10377" width="14.36328125" bestFit="1" customWidth="1"/>
    <col min="10378" max="10380" width="13.6328125" bestFit="1" customWidth="1"/>
    <col min="10381" max="10381" width="12.26953125" customWidth="1"/>
    <col min="10382" max="10382" width="12" customWidth="1"/>
    <col min="10383" max="10384" width="12.81640625" customWidth="1"/>
    <col min="10385" max="10385" width="13.6328125" bestFit="1" customWidth="1"/>
    <col min="10386" max="10388" width="14.36328125" bestFit="1" customWidth="1"/>
    <col min="10389" max="10389" width="12.26953125" customWidth="1"/>
    <col min="10390" max="10390" width="9.7265625" customWidth="1"/>
    <col min="10391" max="10392" width="12.81640625" customWidth="1"/>
    <col min="10393" max="10393" width="13.6328125" bestFit="1" customWidth="1"/>
    <col min="10394" max="10396" width="14.36328125" bestFit="1" customWidth="1"/>
    <col min="10397" max="10412" width="12.26953125" customWidth="1"/>
    <col min="10413" max="10413" width="12.81640625" customWidth="1"/>
    <col min="10414" max="10414" width="12.26953125" customWidth="1"/>
    <col min="10415" max="10415" width="11.453125" customWidth="1"/>
    <col min="10416" max="10416" width="11.7265625" customWidth="1"/>
    <col min="10417" max="10424" width="12.26953125" customWidth="1"/>
    <col min="10425" max="10427" width="13.6328125" customWidth="1"/>
    <col min="10428" max="10429" width="12.26953125" customWidth="1"/>
    <col min="10430" max="10432" width="13.6328125" customWidth="1"/>
    <col min="10433" max="10434" width="12.26953125" customWidth="1"/>
    <col min="10435" max="10437" width="13.6328125" customWidth="1"/>
    <col min="10438" max="10439" width="12.26953125" customWidth="1"/>
    <col min="10440" max="10442" width="13.6328125" customWidth="1"/>
    <col min="10443" max="10443" width="14.36328125" customWidth="1"/>
    <col min="10444" max="10444" width="12.26953125" customWidth="1"/>
    <col min="10445" max="10447" width="13.6328125" customWidth="1"/>
    <col min="10448" max="10448" width="14.36328125" customWidth="1"/>
    <col min="10449" max="10449" width="12.26953125" customWidth="1"/>
    <col min="10450" max="10450" width="10.26953125" customWidth="1"/>
    <col min="10451" max="10452" width="13.6328125" customWidth="1"/>
    <col min="10453" max="10454" width="12.26953125" customWidth="1"/>
    <col min="10455" max="10457" width="13.6328125" customWidth="1"/>
    <col min="10458" max="10458" width="14.36328125" customWidth="1"/>
    <col min="10459" max="10459" width="12.26953125" customWidth="1"/>
    <col min="10460" max="10462" width="13.6328125" customWidth="1"/>
    <col min="10463" max="10463" width="12.453125" customWidth="1"/>
    <col min="10464" max="10464" width="12.26953125" customWidth="1"/>
    <col min="10465" max="10465" width="11.26953125" customWidth="1"/>
    <col min="10466" max="10468" width="13.6328125" customWidth="1"/>
    <col min="10469" max="10469" width="12.26953125" customWidth="1"/>
    <col min="10470" max="10470" width="9.08984375" customWidth="1"/>
    <col min="10471" max="10473" width="13.6328125" customWidth="1"/>
    <col min="10474" max="10474" width="12.26953125" customWidth="1"/>
    <col min="10475" max="10475" width="6.7265625" customWidth="1"/>
    <col min="10476" max="10478" width="13.6328125" customWidth="1"/>
    <col min="10479" max="10479" width="12.26953125" customWidth="1"/>
    <col min="10480" max="10482" width="13.6328125" customWidth="1"/>
    <col min="10483" max="10484" width="12.26953125" customWidth="1"/>
    <col min="10485" max="10487" width="13.6328125" customWidth="1"/>
    <col min="10488" max="10489" width="12.26953125" customWidth="1"/>
    <col min="10490" max="10492" width="13.6328125" customWidth="1"/>
    <col min="10493" max="10494" width="12.26953125" customWidth="1"/>
    <col min="10495" max="10497" width="13.6328125" customWidth="1"/>
    <col min="10498" max="10498" width="12.453125" bestFit="1" customWidth="1"/>
    <col min="10499" max="10499" width="12.26953125" customWidth="1"/>
    <col min="10500" max="10500" width="11.26953125" customWidth="1"/>
    <col min="10501" max="10502" width="13.6328125" customWidth="1"/>
    <col min="10503" max="10503" width="13.6328125" bestFit="1" customWidth="1"/>
    <col min="10504" max="10504" width="12.26953125" customWidth="1"/>
    <col min="10505" max="10505" width="9.08984375" customWidth="1"/>
    <col min="10506" max="10507" width="13.6328125" customWidth="1"/>
    <col min="10508" max="10508" width="14.36328125" bestFit="1" customWidth="1"/>
    <col min="10509" max="10509" width="12.26953125" customWidth="1"/>
    <col min="10510" max="10512" width="12.81640625" customWidth="1"/>
    <col min="10513" max="10517" width="12.26953125" customWidth="1"/>
    <col min="10518" max="10520" width="12.81640625" customWidth="1"/>
    <col min="10521" max="10525" width="12.26953125" customWidth="1"/>
    <col min="10526" max="10528" width="12.81640625" customWidth="1"/>
    <col min="10529" max="10529" width="14.36328125" bestFit="1" customWidth="1"/>
    <col min="10530" max="10533" width="12.26953125" customWidth="1"/>
    <col min="10534" max="10536" width="12.81640625" customWidth="1"/>
    <col min="10537" max="10538" width="14.36328125" bestFit="1" customWidth="1"/>
    <col min="10539" max="10540" width="13.26953125" bestFit="1" customWidth="1"/>
    <col min="10541" max="10541" width="12.26953125" customWidth="1"/>
    <col min="10542" max="10544" width="12.81640625" customWidth="1"/>
    <col min="10545" max="10547" width="14.36328125" bestFit="1" customWidth="1"/>
    <col min="10548" max="10549" width="12.26953125" customWidth="1"/>
    <col min="10550" max="10552" width="12.81640625" customWidth="1"/>
    <col min="10553" max="10554" width="12.26953125" customWidth="1"/>
    <col min="10555" max="10555" width="13.6328125" bestFit="1" customWidth="1"/>
    <col min="10556" max="10557" width="12.26953125" customWidth="1"/>
    <col min="10558" max="10560" width="12.81640625" customWidth="1"/>
    <col min="10561" max="10565" width="12.26953125" customWidth="1"/>
    <col min="10566" max="10568" width="12.81640625" customWidth="1"/>
    <col min="10569" max="10573" width="12.26953125" customWidth="1"/>
    <col min="10574" max="10576" width="12.81640625" customWidth="1"/>
    <col min="10577" max="10581" width="12.26953125" customWidth="1"/>
    <col min="10582" max="10584" width="12.81640625" customWidth="1"/>
    <col min="10585" max="10585" width="14.36328125" bestFit="1" customWidth="1"/>
    <col min="10586" max="10586" width="13.26953125" bestFit="1" customWidth="1"/>
    <col min="10587" max="10588" width="14.36328125" bestFit="1" customWidth="1"/>
    <col min="10589" max="10589" width="12.26953125" customWidth="1"/>
    <col min="10590" max="10590" width="12" customWidth="1"/>
    <col min="10591" max="10592" width="12.81640625" customWidth="1"/>
    <col min="10593" max="10593" width="13.6328125" bestFit="1" customWidth="1"/>
    <col min="10594" max="10596" width="14.36328125" bestFit="1" customWidth="1"/>
    <col min="10597" max="10597" width="12.26953125" customWidth="1"/>
    <col min="10598" max="10598" width="9.7265625" customWidth="1"/>
    <col min="10599" max="10600" width="12.81640625" customWidth="1"/>
    <col min="10601" max="10601" width="13.6328125" bestFit="1" customWidth="1"/>
    <col min="10602" max="10602" width="12.453125" bestFit="1" customWidth="1"/>
    <col min="10603" max="10604" width="13.6328125" bestFit="1" customWidth="1"/>
    <col min="10605" max="10605" width="12.26953125" customWidth="1"/>
    <col min="10606" max="10608" width="12.81640625" customWidth="1"/>
    <col min="10609" max="10613" width="12.26953125" customWidth="1"/>
    <col min="10614" max="10616" width="12.81640625" customWidth="1"/>
    <col min="10617" max="10617" width="12.26953125" customWidth="1"/>
    <col min="10618" max="10618" width="13.26953125" bestFit="1" customWidth="1"/>
    <col min="10619" max="10620" width="14.36328125" bestFit="1" customWidth="1"/>
    <col min="10621" max="10621" width="12.26953125" customWidth="1"/>
    <col min="10622" max="10624" width="12.81640625" customWidth="1"/>
    <col min="10625" max="10628" width="14.36328125" bestFit="1" customWidth="1"/>
    <col min="10629" max="10629" width="12.26953125" customWidth="1"/>
    <col min="10630" max="10630" width="12.81640625" bestFit="1" customWidth="1"/>
    <col min="10631" max="10632" width="12.81640625" customWidth="1"/>
    <col min="10633" max="10633" width="14.36328125" bestFit="1" customWidth="1"/>
    <col min="10634" max="10636" width="13.6328125" bestFit="1" customWidth="1"/>
    <col min="10637" max="10637" width="12.26953125" customWidth="1"/>
    <col min="10638" max="10638" width="12" customWidth="1"/>
    <col min="10639" max="10640" width="12.81640625" customWidth="1"/>
    <col min="10641" max="10641" width="13.6328125" bestFit="1" customWidth="1"/>
    <col min="10642" max="10644" width="14.36328125" bestFit="1" customWidth="1"/>
    <col min="10645" max="10645" width="12.26953125" customWidth="1"/>
    <col min="10646" max="10646" width="9.7265625" customWidth="1"/>
    <col min="10647" max="10648" width="12.81640625" customWidth="1"/>
    <col min="10649" max="10649" width="13.6328125" bestFit="1" customWidth="1"/>
    <col min="10650" max="10652" width="14.36328125" bestFit="1" customWidth="1"/>
    <col min="10653" max="10668" width="12.26953125" customWidth="1"/>
    <col min="10669" max="10669" width="12.81640625" customWidth="1"/>
    <col min="10670" max="10670" width="12.26953125" customWidth="1"/>
    <col min="10671" max="10671" width="11.453125" customWidth="1"/>
    <col min="10672" max="10672" width="11.7265625" customWidth="1"/>
    <col min="10673" max="10680" width="12.26953125" customWidth="1"/>
    <col min="10681" max="10683" width="13.6328125" customWidth="1"/>
    <col min="10684" max="10685" width="12.26953125" customWidth="1"/>
    <col min="10686" max="10688" width="13.6328125" customWidth="1"/>
    <col min="10689" max="10690" width="12.26953125" customWidth="1"/>
    <col min="10691" max="10693" width="13.6328125" customWidth="1"/>
    <col min="10694" max="10695" width="12.26953125" customWidth="1"/>
    <col min="10696" max="10698" width="13.6328125" customWidth="1"/>
    <col min="10699" max="10699" width="14.36328125" customWidth="1"/>
    <col min="10700" max="10700" width="12.26953125" customWidth="1"/>
    <col min="10701" max="10703" width="13.6328125" customWidth="1"/>
    <col min="10704" max="10704" width="14.36328125" customWidth="1"/>
    <col min="10705" max="10705" width="12.26953125" customWidth="1"/>
    <col min="10706" max="10706" width="10.26953125" customWidth="1"/>
    <col min="10707" max="10708" width="13.6328125" customWidth="1"/>
    <col min="10709" max="10710" width="12.26953125" customWidth="1"/>
    <col min="10711" max="10713" width="13.6328125" customWidth="1"/>
    <col min="10714" max="10714" width="14.36328125" customWidth="1"/>
    <col min="10715" max="10715" width="12.26953125" customWidth="1"/>
    <col min="10716" max="10718" width="13.6328125" customWidth="1"/>
    <col min="10719" max="10719" width="12.453125" customWidth="1"/>
    <col min="10720" max="10720" width="12.26953125" customWidth="1"/>
    <col min="10721" max="10721" width="11.26953125" customWidth="1"/>
    <col min="10722" max="10724" width="13.6328125" customWidth="1"/>
    <col min="10725" max="10725" width="12.26953125" customWidth="1"/>
    <col min="10726" max="10726" width="9.08984375" customWidth="1"/>
    <col min="10727" max="10729" width="13.6328125" customWidth="1"/>
    <col min="10730" max="10730" width="12.26953125" customWidth="1"/>
    <col min="10731" max="10731" width="6.7265625" customWidth="1"/>
    <col min="10732" max="10734" width="13.6328125" customWidth="1"/>
    <col min="10735" max="10735" width="12.26953125" customWidth="1"/>
    <col min="10736" max="10738" width="13.6328125" customWidth="1"/>
    <col min="10739" max="10740" width="12.26953125" customWidth="1"/>
    <col min="10741" max="10743" width="13.6328125" customWidth="1"/>
    <col min="10744" max="10745" width="12.26953125" customWidth="1"/>
    <col min="10746" max="10748" width="13.6328125" customWidth="1"/>
    <col min="10749" max="10750" width="12.26953125" customWidth="1"/>
    <col min="10751" max="10753" width="13.6328125" customWidth="1"/>
    <col min="10754" max="10754" width="12.453125" bestFit="1" customWidth="1"/>
    <col min="10755" max="10755" width="12.26953125" customWidth="1"/>
    <col min="10756" max="10756" width="11.26953125" customWidth="1"/>
    <col min="10757" max="10758" width="13.6328125" customWidth="1"/>
    <col min="10759" max="10759" width="13.6328125" bestFit="1" customWidth="1"/>
    <col min="10760" max="10760" width="12.26953125" customWidth="1"/>
    <col min="10761" max="10761" width="9.08984375" customWidth="1"/>
    <col min="10762" max="10763" width="13.6328125" customWidth="1"/>
    <col min="10764" max="10764" width="14.36328125" bestFit="1" customWidth="1"/>
    <col min="10765" max="10765" width="12.26953125" customWidth="1"/>
    <col min="10766" max="10768" width="12.81640625" customWidth="1"/>
    <col min="10769" max="10773" width="12.26953125" customWidth="1"/>
    <col min="10774" max="10776" width="12.81640625" customWidth="1"/>
    <col min="10777" max="10781" width="12.26953125" customWidth="1"/>
    <col min="10782" max="10784" width="12.81640625" customWidth="1"/>
    <col min="10785" max="10785" width="14.36328125" bestFit="1" customWidth="1"/>
    <col min="10786" max="10789" width="12.26953125" customWidth="1"/>
    <col min="10790" max="10792" width="12.81640625" customWidth="1"/>
    <col min="10793" max="10794" width="14.36328125" bestFit="1" customWidth="1"/>
    <col min="10795" max="10796" width="13.26953125" bestFit="1" customWidth="1"/>
    <col min="10797" max="10797" width="12.26953125" customWidth="1"/>
    <col min="10798" max="10800" width="12.81640625" customWidth="1"/>
    <col min="10801" max="10803" width="14.36328125" bestFit="1" customWidth="1"/>
    <col min="10804" max="10805" width="12.26953125" customWidth="1"/>
    <col min="10806" max="10808" width="12.81640625" customWidth="1"/>
    <col min="10809" max="10810" width="12.26953125" customWidth="1"/>
    <col min="10811" max="10811" width="13.6328125" bestFit="1" customWidth="1"/>
    <col min="10812" max="10813" width="12.26953125" customWidth="1"/>
    <col min="10814" max="10816" width="12.81640625" customWidth="1"/>
    <col min="10817" max="10821" width="12.26953125" customWidth="1"/>
    <col min="10822" max="10824" width="12.81640625" customWidth="1"/>
    <col min="10825" max="10829" width="12.26953125" customWidth="1"/>
    <col min="10830" max="10832" width="12.81640625" customWidth="1"/>
    <col min="10833" max="10837" width="12.26953125" customWidth="1"/>
    <col min="10838" max="10840" width="12.81640625" customWidth="1"/>
    <col min="10841" max="10841" width="14.36328125" bestFit="1" customWidth="1"/>
    <col min="10842" max="10842" width="13.26953125" bestFit="1" customWidth="1"/>
    <col min="10843" max="10844" width="14.36328125" bestFit="1" customWidth="1"/>
    <col min="10845" max="10845" width="12.26953125" customWidth="1"/>
    <col min="10846" max="10846" width="12" customWidth="1"/>
    <col min="10847" max="10848" width="12.81640625" customWidth="1"/>
    <col min="10849" max="10849" width="13.6328125" bestFit="1" customWidth="1"/>
    <col min="10850" max="10852" width="14.36328125" bestFit="1" customWidth="1"/>
    <col min="10853" max="10853" width="12.26953125" customWidth="1"/>
    <col min="10854" max="10854" width="9.7265625" customWidth="1"/>
    <col min="10855" max="10856" width="12.81640625" customWidth="1"/>
    <col min="10857" max="10857" width="13.6328125" bestFit="1" customWidth="1"/>
    <col min="10858" max="10858" width="12.453125" bestFit="1" customWidth="1"/>
    <col min="10859" max="10860" width="13.6328125" bestFit="1" customWidth="1"/>
    <col min="10861" max="10861" width="12.26953125" customWidth="1"/>
    <col min="10862" max="10864" width="12.81640625" customWidth="1"/>
    <col min="10865" max="10869" width="12.26953125" customWidth="1"/>
    <col min="10870" max="10872" width="12.81640625" customWidth="1"/>
    <col min="10873" max="10873" width="12.26953125" customWidth="1"/>
    <col min="10874" max="10874" width="13.26953125" bestFit="1" customWidth="1"/>
    <col min="10875" max="10876" width="14.36328125" bestFit="1" customWidth="1"/>
    <col min="10877" max="10877" width="12.26953125" customWidth="1"/>
    <col min="10878" max="10880" width="12.81640625" customWidth="1"/>
    <col min="10881" max="10884" width="14.36328125" bestFit="1" customWidth="1"/>
    <col min="10885" max="10885" width="12.26953125" customWidth="1"/>
    <col min="10886" max="10886" width="12.81640625" bestFit="1" customWidth="1"/>
    <col min="10887" max="10888" width="12.81640625" customWidth="1"/>
    <col min="10889" max="10889" width="14.36328125" bestFit="1" customWidth="1"/>
    <col min="10890" max="10892" width="13.6328125" bestFit="1" customWidth="1"/>
    <col min="10893" max="10893" width="12.26953125" customWidth="1"/>
    <col min="10894" max="10894" width="12" customWidth="1"/>
    <col min="10895" max="10896" width="12.81640625" customWidth="1"/>
    <col min="10897" max="10897" width="13.6328125" bestFit="1" customWidth="1"/>
    <col min="10898" max="10900" width="14.36328125" bestFit="1" customWidth="1"/>
    <col min="10901" max="10901" width="12.26953125" customWidth="1"/>
    <col min="10902" max="10902" width="9.7265625" customWidth="1"/>
    <col min="10903" max="10904" width="12.81640625" customWidth="1"/>
    <col min="10905" max="10905" width="13.6328125" bestFit="1" customWidth="1"/>
    <col min="10906" max="10908" width="14.36328125" bestFit="1" customWidth="1"/>
    <col min="10909" max="10924" width="12.26953125" customWidth="1"/>
    <col min="10925" max="10925" width="12.81640625" customWidth="1"/>
    <col min="10926" max="10926" width="12.26953125" customWidth="1"/>
    <col min="10927" max="10927" width="11.453125" customWidth="1"/>
    <col min="10928" max="10928" width="11.7265625" customWidth="1"/>
    <col min="10929" max="10936" width="12.26953125" customWidth="1"/>
    <col min="10937" max="10939" width="13.6328125" customWidth="1"/>
    <col min="10940" max="10941" width="12.26953125" customWidth="1"/>
    <col min="10942" max="10944" width="13.6328125" customWidth="1"/>
    <col min="10945" max="10946" width="12.26953125" customWidth="1"/>
    <col min="10947" max="10949" width="13.6328125" customWidth="1"/>
    <col min="10950" max="10951" width="12.26953125" customWidth="1"/>
    <col min="10952" max="10954" width="13.6328125" customWidth="1"/>
    <col min="10955" max="10955" width="14.36328125" customWidth="1"/>
    <col min="10956" max="10956" width="12.26953125" customWidth="1"/>
    <col min="10957" max="10959" width="13.6328125" customWidth="1"/>
    <col min="10960" max="10960" width="14.36328125" customWidth="1"/>
    <col min="10961" max="10961" width="12.26953125" customWidth="1"/>
    <col min="10962" max="10962" width="10.26953125" customWidth="1"/>
    <col min="10963" max="10964" width="13.6328125" customWidth="1"/>
    <col min="10965" max="10966" width="12.26953125" customWidth="1"/>
    <col min="10967" max="10969" width="13.6328125" customWidth="1"/>
    <col min="10970" max="10970" width="14.36328125" customWidth="1"/>
    <col min="10971" max="10971" width="12.26953125" customWidth="1"/>
    <col min="10972" max="10974" width="13.6328125" customWidth="1"/>
    <col min="10975" max="10975" width="12.453125" customWidth="1"/>
    <col min="10976" max="10976" width="12.26953125" customWidth="1"/>
    <col min="10977" max="10977" width="11.26953125" customWidth="1"/>
    <col min="10978" max="10980" width="13.6328125" customWidth="1"/>
    <col min="10981" max="10981" width="12.26953125" customWidth="1"/>
    <col min="10982" max="10982" width="9.08984375" customWidth="1"/>
    <col min="10983" max="10985" width="13.6328125" customWidth="1"/>
    <col min="10986" max="10986" width="12.26953125" customWidth="1"/>
    <col min="10987" max="10987" width="6.7265625" customWidth="1"/>
    <col min="10988" max="10990" width="13.6328125" customWidth="1"/>
    <col min="10991" max="10991" width="12.26953125" customWidth="1"/>
    <col min="10992" max="10994" width="13.6328125" customWidth="1"/>
    <col min="10995" max="10996" width="12.26953125" customWidth="1"/>
    <col min="10997" max="10999" width="13.6328125" customWidth="1"/>
    <col min="11000" max="11001" width="12.26953125" customWidth="1"/>
    <col min="11002" max="11004" width="13.6328125" customWidth="1"/>
    <col min="11005" max="11006" width="12.26953125" customWidth="1"/>
    <col min="11007" max="11009" width="13.6328125" customWidth="1"/>
    <col min="11010" max="11010" width="12.453125" bestFit="1" customWidth="1"/>
    <col min="11011" max="11011" width="12.26953125" customWidth="1"/>
    <col min="11012" max="11012" width="11.26953125" customWidth="1"/>
    <col min="11013" max="11014" width="13.6328125" customWidth="1"/>
    <col min="11015" max="11015" width="13.6328125" bestFit="1" customWidth="1"/>
    <col min="11016" max="11016" width="12.26953125" customWidth="1"/>
    <col min="11017" max="11017" width="9.08984375" customWidth="1"/>
    <col min="11018" max="11019" width="13.6328125" customWidth="1"/>
    <col min="11020" max="11020" width="14.36328125" bestFit="1" customWidth="1"/>
    <col min="11021" max="11021" width="12.26953125" customWidth="1"/>
    <col min="11022" max="11024" width="12.81640625" customWidth="1"/>
    <col min="11025" max="11029" width="12.26953125" customWidth="1"/>
    <col min="11030" max="11032" width="12.81640625" customWidth="1"/>
    <col min="11033" max="11037" width="12.26953125" customWidth="1"/>
    <col min="11038" max="11040" width="12.81640625" customWidth="1"/>
    <col min="11041" max="11041" width="14.36328125" bestFit="1" customWidth="1"/>
    <col min="11042" max="11045" width="12.26953125" customWidth="1"/>
    <col min="11046" max="11048" width="12.81640625" customWidth="1"/>
    <col min="11049" max="11050" width="14.36328125" bestFit="1" customWidth="1"/>
    <col min="11051" max="11052" width="13.26953125" bestFit="1" customWidth="1"/>
    <col min="11053" max="11053" width="12.26953125" customWidth="1"/>
    <col min="11054" max="11056" width="12.81640625" customWidth="1"/>
    <col min="11057" max="11059" width="14.36328125" bestFit="1" customWidth="1"/>
    <col min="11060" max="11061" width="12.26953125" customWidth="1"/>
    <col min="11062" max="11064" width="12.81640625" customWidth="1"/>
    <col min="11065" max="11066" width="12.26953125" customWidth="1"/>
    <col min="11067" max="11067" width="13.6328125" bestFit="1" customWidth="1"/>
    <col min="11068" max="11069" width="12.26953125" customWidth="1"/>
    <col min="11070" max="11072" width="12.81640625" customWidth="1"/>
    <col min="11073" max="11077" width="12.26953125" customWidth="1"/>
    <col min="11078" max="11080" width="12.81640625" customWidth="1"/>
    <col min="11081" max="11085" width="12.26953125" customWidth="1"/>
    <col min="11086" max="11088" width="12.81640625" customWidth="1"/>
    <col min="11089" max="11093" width="12.26953125" customWidth="1"/>
    <col min="11094" max="11096" width="12.81640625" customWidth="1"/>
    <col min="11097" max="11097" width="14.36328125" bestFit="1" customWidth="1"/>
    <col min="11098" max="11098" width="13.26953125" bestFit="1" customWidth="1"/>
    <col min="11099" max="11100" width="14.36328125" bestFit="1" customWidth="1"/>
    <col min="11101" max="11101" width="12.26953125" customWidth="1"/>
    <col min="11102" max="11102" width="12" customWidth="1"/>
    <col min="11103" max="11104" width="12.81640625" customWidth="1"/>
    <col min="11105" max="11105" width="13.6328125" bestFit="1" customWidth="1"/>
    <col min="11106" max="11108" width="14.36328125" bestFit="1" customWidth="1"/>
    <col min="11109" max="11109" width="12.26953125" customWidth="1"/>
    <col min="11110" max="11110" width="9.7265625" customWidth="1"/>
    <col min="11111" max="11112" width="12.81640625" customWidth="1"/>
    <col min="11113" max="11113" width="13.6328125" bestFit="1" customWidth="1"/>
    <col min="11114" max="11114" width="12.453125" bestFit="1" customWidth="1"/>
    <col min="11115" max="11116" width="13.6328125" bestFit="1" customWidth="1"/>
    <col min="11117" max="11117" width="12.26953125" customWidth="1"/>
    <col min="11118" max="11120" width="12.81640625" customWidth="1"/>
    <col min="11121" max="11125" width="12.26953125" customWidth="1"/>
    <col min="11126" max="11128" width="12.81640625" customWidth="1"/>
    <col min="11129" max="11129" width="12.26953125" customWidth="1"/>
    <col min="11130" max="11130" width="13.26953125" bestFit="1" customWidth="1"/>
    <col min="11131" max="11132" width="14.36328125" bestFit="1" customWidth="1"/>
    <col min="11133" max="11133" width="12.26953125" customWidth="1"/>
    <col min="11134" max="11136" width="12.81640625" customWidth="1"/>
    <col min="11137" max="11140" width="14.36328125" bestFit="1" customWidth="1"/>
    <col min="11141" max="11141" width="12.26953125" customWidth="1"/>
    <col min="11142" max="11142" width="12.81640625" bestFit="1" customWidth="1"/>
    <col min="11143" max="11144" width="12.81640625" customWidth="1"/>
    <col min="11145" max="11145" width="14.36328125" bestFit="1" customWidth="1"/>
    <col min="11146" max="11148" width="13.6328125" bestFit="1" customWidth="1"/>
    <col min="11149" max="11149" width="12.26953125" customWidth="1"/>
    <col min="11150" max="11150" width="12" customWidth="1"/>
    <col min="11151" max="11152" width="12.81640625" customWidth="1"/>
    <col min="11153" max="11153" width="13.6328125" bestFit="1" customWidth="1"/>
    <col min="11154" max="11156" width="14.36328125" bestFit="1" customWidth="1"/>
    <col min="11157" max="11157" width="12.26953125" customWidth="1"/>
    <col min="11158" max="11158" width="9.7265625" customWidth="1"/>
    <col min="11159" max="11160" width="12.81640625" customWidth="1"/>
    <col min="11161" max="11161" width="13.6328125" bestFit="1" customWidth="1"/>
    <col min="11162" max="11164" width="14.36328125" bestFit="1" customWidth="1"/>
    <col min="11165" max="11180" width="12.26953125" customWidth="1"/>
    <col min="11181" max="11181" width="12.81640625" customWidth="1"/>
    <col min="11182" max="11182" width="12.26953125" customWidth="1"/>
    <col min="11183" max="11183" width="11.453125" customWidth="1"/>
    <col min="11184" max="11184" width="11.7265625" customWidth="1"/>
    <col min="11185" max="11192" width="12.26953125" customWidth="1"/>
    <col min="11193" max="11195" width="13.6328125" customWidth="1"/>
    <col min="11196" max="11197" width="12.26953125" customWidth="1"/>
    <col min="11198" max="11200" width="13.6328125" customWidth="1"/>
    <col min="11201" max="11202" width="12.26953125" customWidth="1"/>
    <col min="11203" max="11205" width="13.6328125" customWidth="1"/>
    <col min="11206" max="11207" width="12.26953125" customWidth="1"/>
    <col min="11208" max="11210" width="13.6328125" customWidth="1"/>
    <col min="11211" max="11211" width="14.36328125" customWidth="1"/>
    <col min="11212" max="11212" width="12.26953125" customWidth="1"/>
    <col min="11213" max="11215" width="13.6328125" customWidth="1"/>
    <col min="11216" max="11216" width="14.36328125" customWidth="1"/>
    <col min="11217" max="11217" width="12.26953125" customWidth="1"/>
    <col min="11218" max="11218" width="10.26953125" customWidth="1"/>
    <col min="11219" max="11220" width="13.6328125" customWidth="1"/>
    <col min="11221" max="11222" width="12.26953125" customWidth="1"/>
    <col min="11223" max="11225" width="13.6328125" customWidth="1"/>
    <col min="11226" max="11226" width="14.36328125" customWidth="1"/>
    <col min="11227" max="11227" width="12.26953125" customWidth="1"/>
    <col min="11228" max="11230" width="13.6328125" customWidth="1"/>
    <col min="11231" max="11231" width="12.453125" customWidth="1"/>
    <col min="11232" max="11232" width="12.26953125" customWidth="1"/>
    <col min="11233" max="11233" width="11.26953125" customWidth="1"/>
    <col min="11234" max="11236" width="13.6328125" customWidth="1"/>
    <col min="11237" max="11237" width="12.26953125" customWidth="1"/>
    <col min="11238" max="11238" width="9.08984375" customWidth="1"/>
    <col min="11239" max="11241" width="13.6328125" customWidth="1"/>
    <col min="11242" max="11242" width="12.26953125" customWidth="1"/>
    <col min="11243" max="11243" width="6.7265625" customWidth="1"/>
    <col min="11244" max="11246" width="13.6328125" customWidth="1"/>
    <col min="11247" max="11247" width="12.26953125" customWidth="1"/>
    <col min="11248" max="11250" width="13.6328125" customWidth="1"/>
    <col min="11251" max="11252" width="12.26953125" customWidth="1"/>
    <col min="11253" max="11255" width="13.6328125" customWidth="1"/>
    <col min="11256" max="11257" width="12.26953125" customWidth="1"/>
    <col min="11258" max="11260" width="13.6328125" customWidth="1"/>
    <col min="11261" max="11262" width="12.26953125" customWidth="1"/>
    <col min="11263" max="11265" width="13.6328125" customWidth="1"/>
    <col min="11266" max="11266" width="12.453125" bestFit="1" customWidth="1"/>
    <col min="11267" max="11267" width="12.26953125" customWidth="1"/>
    <col min="11268" max="11268" width="11.26953125" customWidth="1"/>
    <col min="11269" max="11270" width="13.6328125" customWidth="1"/>
    <col min="11271" max="11271" width="13.6328125" bestFit="1" customWidth="1"/>
    <col min="11272" max="11272" width="12.26953125" customWidth="1"/>
    <col min="11273" max="11273" width="9.08984375" customWidth="1"/>
    <col min="11274" max="11275" width="13.6328125" customWidth="1"/>
    <col min="11276" max="11276" width="14.36328125" bestFit="1" customWidth="1"/>
    <col min="11277" max="11277" width="12.26953125" customWidth="1"/>
    <col min="11278" max="11280" width="12.81640625" customWidth="1"/>
    <col min="11281" max="11285" width="12.26953125" customWidth="1"/>
    <col min="11286" max="11288" width="12.81640625" customWidth="1"/>
    <col min="11289" max="11293" width="12.26953125" customWidth="1"/>
    <col min="11294" max="11296" width="12.81640625" customWidth="1"/>
    <col min="11297" max="11297" width="14.36328125" bestFit="1" customWidth="1"/>
    <col min="11298" max="11301" width="12.26953125" customWidth="1"/>
    <col min="11302" max="11304" width="12.81640625" customWidth="1"/>
    <col min="11305" max="11306" width="14.36328125" bestFit="1" customWidth="1"/>
    <col min="11307" max="11308" width="13.26953125" bestFit="1" customWidth="1"/>
    <col min="11309" max="11309" width="12.26953125" customWidth="1"/>
    <col min="11310" max="11312" width="12.81640625" customWidth="1"/>
    <col min="11313" max="11315" width="14.36328125" bestFit="1" customWidth="1"/>
    <col min="11316" max="11317" width="12.26953125" customWidth="1"/>
    <col min="11318" max="11320" width="12.81640625" customWidth="1"/>
    <col min="11321" max="11322" width="12.26953125" customWidth="1"/>
    <col min="11323" max="11323" width="13.6328125" bestFit="1" customWidth="1"/>
    <col min="11324" max="11325" width="12.26953125" customWidth="1"/>
    <col min="11326" max="11328" width="12.81640625" customWidth="1"/>
    <col min="11329" max="11333" width="12.26953125" customWidth="1"/>
    <col min="11334" max="11336" width="12.81640625" customWidth="1"/>
    <col min="11337" max="11341" width="12.26953125" customWidth="1"/>
    <col min="11342" max="11344" width="12.81640625" customWidth="1"/>
    <col min="11345" max="11349" width="12.26953125" customWidth="1"/>
    <col min="11350" max="11352" width="12.81640625" customWidth="1"/>
    <col min="11353" max="11353" width="14.36328125" bestFit="1" customWidth="1"/>
    <col min="11354" max="11354" width="13.26953125" bestFit="1" customWidth="1"/>
    <col min="11355" max="11356" width="14.36328125" bestFit="1" customWidth="1"/>
    <col min="11357" max="11357" width="12.26953125" customWidth="1"/>
    <col min="11358" max="11358" width="12" customWidth="1"/>
    <col min="11359" max="11360" width="12.81640625" customWidth="1"/>
    <col min="11361" max="11361" width="13.6328125" bestFit="1" customWidth="1"/>
    <col min="11362" max="11364" width="14.36328125" bestFit="1" customWidth="1"/>
    <col min="11365" max="11365" width="12.26953125" customWidth="1"/>
    <col min="11366" max="11366" width="9.7265625" customWidth="1"/>
    <col min="11367" max="11368" width="12.81640625" customWidth="1"/>
    <col min="11369" max="11369" width="13.6328125" bestFit="1" customWidth="1"/>
    <col min="11370" max="11370" width="12.453125" bestFit="1" customWidth="1"/>
    <col min="11371" max="11372" width="13.6328125" bestFit="1" customWidth="1"/>
    <col min="11373" max="11373" width="12.26953125" customWidth="1"/>
    <col min="11374" max="11376" width="12.81640625" customWidth="1"/>
    <col min="11377" max="11381" width="12.26953125" customWidth="1"/>
    <col min="11382" max="11384" width="12.81640625" customWidth="1"/>
    <col min="11385" max="11385" width="12.26953125" customWidth="1"/>
    <col min="11386" max="11386" width="13.26953125" bestFit="1" customWidth="1"/>
    <col min="11387" max="11388" width="14.36328125" bestFit="1" customWidth="1"/>
    <col min="11389" max="11389" width="12.26953125" customWidth="1"/>
    <col min="11390" max="11392" width="12.81640625" customWidth="1"/>
    <col min="11393" max="11396" width="14.36328125" bestFit="1" customWidth="1"/>
    <col min="11397" max="11397" width="12.26953125" customWidth="1"/>
    <col min="11398" max="11398" width="12.81640625" bestFit="1" customWidth="1"/>
    <col min="11399" max="11400" width="12.81640625" customWidth="1"/>
    <col min="11401" max="11401" width="14.36328125" bestFit="1" customWidth="1"/>
    <col min="11402" max="11404" width="13.6328125" bestFit="1" customWidth="1"/>
    <col min="11405" max="11405" width="12.26953125" customWidth="1"/>
    <col min="11406" max="11406" width="12" customWidth="1"/>
    <col min="11407" max="11408" width="12.81640625" customWidth="1"/>
    <col min="11409" max="11409" width="13.6328125" bestFit="1" customWidth="1"/>
    <col min="11410" max="11412" width="14.36328125" bestFit="1" customWidth="1"/>
    <col min="11413" max="11413" width="12.26953125" customWidth="1"/>
    <col min="11414" max="11414" width="9.7265625" customWidth="1"/>
    <col min="11415" max="11416" width="12.81640625" customWidth="1"/>
    <col min="11417" max="11417" width="13.6328125" bestFit="1" customWidth="1"/>
    <col min="11418" max="11420" width="14.36328125" bestFit="1" customWidth="1"/>
    <col min="11421" max="11436" width="12.26953125" customWidth="1"/>
    <col min="11437" max="11437" width="12.81640625" customWidth="1"/>
    <col min="11438" max="11438" width="12.26953125" customWidth="1"/>
    <col min="11439" max="11439" width="11.453125" customWidth="1"/>
    <col min="11440" max="11440" width="11.7265625" customWidth="1"/>
    <col min="11441" max="11448" width="12.26953125" customWidth="1"/>
    <col min="11449" max="11451" width="13.6328125" customWidth="1"/>
    <col min="11452" max="11453" width="12.26953125" customWidth="1"/>
    <col min="11454" max="11456" width="13.6328125" customWidth="1"/>
    <col min="11457" max="11458" width="12.26953125" customWidth="1"/>
    <col min="11459" max="11461" width="13.6328125" customWidth="1"/>
    <col min="11462" max="11463" width="12.26953125" customWidth="1"/>
    <col min="11464" max="11466" width="13.6328125" customWidth="1"/>
    <col min="11467" max="11467" width="14.36328125" customWidth="1"/>
    <col min="11468" max="11468" width="12.26953125" customWidth="1"/>
    <col min="11469" max="11471" width="13.6328125" customWidth="1"/>
    <col min="11472" max="11472" width="14.36328125" customWidth="1"/>
    <col min="11473" max="11473" width="12.26953125" customWidth="1"/>
    <col min="11474" max="11474" width="10.26953125" customWidth="1"/>
    <col min="11475" max="11476" width="13.6328125" customWidth="1"/>
    <col min="11477" max="11478" width="12.26953125" customWidth="1"/>
    <col min="11479" max="11481" width="13.6328125" customWidth="1"/>
    <col min="11482" max="11482" width="14.36328125" customWidth="1"/>
    <col min="11483" max="11483" width="12.26953125" customWidth="1"/>
    <col min="11484" max="11486" width="13.6328125" customWidth="1"/>
    <col min="11487" max="11487" width="12.453125" customWidth="1"/>
    <col min="11488" max="11488" width="12.26953125" customWidth="1"/>
    <col min="11489" max="11489" width="11.26953125" customWidth="1"/>
    <col min="11490" max="11492" width="13.6328125" customWidth="1"/>
    <col min="11493" max="11493" width="12.26953125" customWidth="1"/>
    <col min="11494" max="11494" width="9.08984375" customWidth="1"/>
    <col min="11495" max="11497" width="13.6328125" customWidth="1"/>
    <col min="11498" max="11498" width="12.26953125" customWidth="1"/>
    <col min="11499" max="11499" width="6.7265625" customWidth="1"/>
    <col min="11500" max="11502" width="13.6328125" customWidth="1"/>
    <col min="11503" max="11503" width="12.26953125" customWidth="1"/>
    <col min="11504" max="11506" width="13.6328125" customWidth="1"/>
    <col min="11507" max="11508" width="12.26953125" customWidth="1"/>
    <col min="11509" max="11511" width="13.6328125" customWidth="1"/>
    <col min="11512" max="11513" width="12.26953125" customWidth="1"/>
    <col min="11514" max="11516" width="13.6328125" customWidth="1"/>
    <col min="11517" max="11518" width="12.26953125" customWidth="1"/>
    <col min="11519" max="11521" width="13.6328125" customWidth="1"/>
    <col min="11522" max="11522" width="12.453125" bestFit="1" customWidth="1"/>
    <col min="11523" max="11523" width="12.26953125" customWidth="1"/>
    <col min="11524" max="11524" width="11.26953125" customWidth="1"/>
    <col min="11525" max="11526" width="13.6328125" customWidth="1"/>
    <col min="11527" max="11527" width="13.6328125" bestFit="1" customWidth="1"/>
    <col min="11528" max="11528" width="12.26953125" customWidth="1"/>
    <col min="11529" max="11529" width="9.08984375" customWidth="1"/>
    <col min="11530" max="11531" width="13.6328125" customWidth="1"/>
    <col min="11532" max="11532" width="14.36328125" bestFit="1" customWidth="1"/>
    <col min="11533" max="11533" width="12.26953125" customWidth="1"/>
    <col min="11534" max="11536" width="12.81640625" customWidth="1"/>
    <col min="11537" max="11541" width="12.26953125" customWidth="1"/>
    <col min="11542" max="11544" width="12.81640625" customWidth="1"/>
    <col min="11545" max="11549" width="12.26953125" customWidth="1"/>
    <col min="11550" max="11552" width="12.81640625" customWidth="1"/>
    <col min="11553" max="11553" width="14.36328125" bestFit="1" customWidth="1"/>
    <col min="11554" max="11557" width="12.26953125" customWidth="1"/>
    <col min="11558" max="11560" width="12.81640625" customWidth="1"/>
    <col min="11561" max="11562" width="14.36328125" bestFit="1" customWidth="1"/>
    <col min="11563" max="11564" width="13.26953125" bestFit="1" customWidth="1"/>
    <col min="11565" max="11565" width="12.26953125" customWidth="1"/>
    <col min="11566" max="11568" width="12.81640625" customWidth="1"/>
    <col min="11569" max="11571" width="14.36328125" bestFit="1" customWidth="1"/>
    <col min="11572" max="11573" width="12.26953125" customWidth="1"/>
    <col min="11574" max="11576" width="12.81640625" customWidth="1"/>
    <col min="11577" max="11578" width="12.26953125" customWidth="1"/>
    <col min="11579" max="11579" width="13.6328125" bestFit="1" customWidth="1"/>
    <col min="11580" max="11581" width="12.26953125" customWidth="1"/>
    <col min="11582" max="11584" width="12.81640625" customWidth="1"/>
    <col min="11585" max="11589" width="12.26953125" customWidth="1"/>
    <col min="11590" max="11592" width="12.81640625" customWidth="1"/>
    <col min="11593" max="11597" width="12.26953125" customWidth="1"/>
    <col min="11598" max="11600" width="12.81640625" customWidth="1"/>
    <col min="11601" max="11605" width="12.26953125" customWidth="1"/>
    <col min="11606" max="11608" width="12.81640625" customWidth="1"/>
    <col min="11609" max="11609" width="14.36328125" bestFit="1" customWidth="1"/>
    <col min="11610" max="11610" width="13.26953125" bestFit="1" customWidth="1"/>
    <col min="11611" max="11612" width="14.36328125" bestFit="1" customWidth="1"/>
    <col min="11613" max="11613" width="12.26953125" customWidth="1"/>
    <col min="11614" max="11614" width="12" customWidth="1"/>
    <col min="11615" max="11616" width="12.81640625" customWidth="1"/>
    <col min="11617" max="11617" width="13.6328125" bestFit="1" customWidth="1"/>
    <col min="11618" max="11620" width="14.36328125" bestFit="1" customWidth="1"/>
    <col min="11621" max="11621" width="12.26953125" customWidth="1"/>
    <col min="11622" max="11622" width="9.7265625" customWidth="1"/>
    <col min="11623" max="11624" width="12.81640625" customWidth="1"/>
    <col min="11625" max="11625" width="13.6328125" bestFit="1" customWidth="1"/>
    <col min="11626" max="11626" width="12.453125" bestFit="1" customWidth="1"/>
    <col min="11627" max="11628" width="13.6328125" bestFit="1" customWidth="1"/>
    <col min="11629" max="11629" width="12.26953125" customWidth="1"/>
    <col min="11630" max="11632" width="12.81640625" customWidth="1"/>
    <col min="11633" max="11637" width="12.26953125" customWidth="1"/>
    <col min="11638" max="11640" width="12.81640625" customWidth="1"/>
    <col min="11641" max="11641" width="12.26953125" customWidth="1"/>
    <col min="11642" max="11642" width="13.26953125" bestFit="1" customWidth="1"/>
    <col min="11643" max="11644" width="14.36328125" bestFit="1" customWidth="1"/>
    <col min="11645" max="11645" width="12.26953125" customWidth="1"/>
    <col min="11646" max="11648" width="12.81640625" customWidth="1"/>
    <col min="11649" max="11652" width="14.36328125" bestFit="1" customWidth="1"/>
    <col min="11653" max="11653" width="12.26953125" customWidth="1"/>
    <col min="11654" max="11654" width="12.81640625" bestFit="1" customWidth="1"/>
    <col min="11655" max="11656" width="12.81640625" customWidth="1"/>
    <col min="11657" max="11657" width="14.36328125" bestFit="1" customWidth="1"/>
    <col min="11658" max="11660" width="13.6328125" bestFit="1" customWidth="1"/>
    <col min="11661" max="11661" width="12.26953125" customWidth="1"/>
    <col min="11662" max="11662" width="12" customWidth="1"/>
    <col min="11663" max="11664" width="12.81640625" customWidth="1"/>
    <col min="11665" max="11665" width="13.6328125" bestFit="1" customWidth="1"/>
    <col min="11666" max="11668" width="14.36328125" bestFit="1" customWidth="1"/>
    <col min="11669" max="11669" width="12.26953125" customWidth="1"/>
    <col min="11670" max="11670" width="9.7265625" customWidth="1"/>
    <col min="11671" max="11672" width="12.81640625" customWidth="1"/>
    <col min="11673" max="11673" width="13.6328125" bestFit="1" customWidth="1"/>
    <col min="11674" max="11676" width="14.36328125" bestFit="1" customWidth="1"/>
    <col min="11677" max="11692" width="12.26953125" customWidth="1"/>
    <col min="11693" max="11693" width="12.81640625" customWidth="1"/>
    <col min="11694" max="11694" width="12.26953125" customWidth="1"/>
    <col min="11695" max="11695" width="11.453125" customWidth="1"/>
    <col min="11696" max="11696" width="11.7265625" customWidth="1"/>
    <col min="11697" max="11704" width="12.26953125" customWidth="1"/>
    <col min="11705" max="11707" width="13.6328125" customWidth="1"/>
    <col min="11708" max="11709" width="12.26953125" customWidth="1"/>
    <col min="11710" max="11712" width="13.6328125" customWidth="1"/>
    <col min="11713" max="11714" width="12.26953125" customWidth="1"/>
    <col min="11715" max="11717" width="13.6328125" customWidth="1"/>
    <col min="11718" max="11719" width="12.26953125" customWidth="1"/>
    <col min="11720" max="11722" width="13.6328125" customWidth="1"/>
    <col min="11723" max="11723" width="14.36328125" customWidth="1"/>
    <col min="11724" max="11724" width="12.26953125" customWidth="1"/>
    <col min="11725" max="11727" width="13.6328125" customWidth="1"/>
    <col min="11728" max="11728" width="14.36328125" customWidth="1"/>
    <col min="11729" max="11729" width="12.26953125" customWidth="1"/>
    <col min="11730" max="11730" width="10.26953125" customWidth="1"/>
    <col min="11731" max="11732" width="13.6328125" customWidth="1"/>
    <col min="11733" max="11734" width="12.26953125" customWidth="1"/>
    <col min="11735" max="11737" width="13.6328125" customWidth="1"/>
    <col min="11738" max="11738" width="14.36328125" customWidth="1"/>
    <col min="11739" max="11739" width="12.26953125" customWidth="1"/>
    <col min="11740" max="11742" width="13.6328125" customWidth="1"/>
    <col min="11743" max="11743" width="12.453125" customWidth="1"/>
    <col min="11744" max="11744" width="12.26953125" customWidth="1"/>
    <col min="11745" max="11745" width="11.26953125" customWidth="1"/>
    <col min="11746" max="11748" width="13.6328125" customWidth="1"/>
    <col min="11749" max="11749" width="12.26953125" customWidth="1"/>
    <col min="11750" max="11750" width="9.08984375" customWidth="1"/>
    <col min="11751" max="11753" width="13.6328125" customWidth="1"/>
    <col min="11754" max="11754" width="12.26953125" customWidth="1"/>
    <col min="11755" max="11755" width="6.7265625" customWidth="1"/>
    <col min="11756" max="11758" width="13.6328125" customWidth="1"/>
    <col min="11759" max="11759" width="12.26953125" customWidth="1"/>
    <col min="11760" max="11762" width="13.6328125" customWidth="1"/>
    <col min="11763" max="11764" width="12.26953125" customWidth="1"/>
    <col min="11765" max="11767" width="13.6328125" customWidth="1"/>
    <col min="11768" max="11769" width="12.26953125" customWidth="1"/>
    <col min="11770" max="11772" width="13.6328125" customWidth="1"/>
    <col min="11773" max="11774" width="12.26953125" customWidth="1"/>
    <col min="11775" max="11777" width="13.6328125" customWidth="1"/>
    <col min="11778" max="11778" width="12.453125" bestFit="1" customWidth="1"/>
    <col min="11779" max="11779" width="12.26953125" customWidth="1"/>
    <col min="11780" max="11780" width="11.26953125" customWidth="1"/>
    <col min="11781" max="11782" width="13.6328125" customWidth="1"/>
    <col min="11783" max="11783" width="13.6328125" bestFit="1" customWidth="1"/>
    <col min="11784" max="11784" width="12.26953125" customWidth="1"/>
    <col min="11785" max="11785" width="9.08984375" customWidth="1"/>
    <col min="11786" max="11787" width="13.6328125" customWidth="1"/>
    <col min="11788" max="11788" width="14.36328125" bestFit="1" customWidth="1"/>
    <col min="11789" max="11789" width="12.26953125" customWidth="1"/>
    <col min="11790" max="11792" width="12.81640625" customWidth="1"/>
    <col min="11793" max="11797" width="12.26953125" customWidth="1"/>
    <col min="11798" max="11800" width="12.81640625" customWidth="1"/>
    <col min="11801" max="11805" width="12.26953125" customWidth="1"/>
    <col min="11806" max="11808" width="12.81640625" customWidth="1"/>
    <col min="11809" max="11809" width="14.36328125" bestFit="1" customWidth="1"/>
    <col min="11810" max="11813" width="12.26953125" customWidth="1"/>
    <col min="11814" max="11816" width="12.81640625" customWidth="1"/>
    <col min="11817" max="11818" width="14.36328125" bestFit="1" customWidth="1"/>
    <col min="11819" max="11820" width="13.26953125" bestFit="1" customWidth="1"/>
    <col min="11821" max="11821" width="12.26953125" customWidth="1"/>
    <col min="11822" max="11824" width="12.81640625" customWidth="1"/>
    <col min="11825" max="11827" width="14.36328125" bestFit="1" customWidth="1"/>
    <col min="11828" max="11829" width="12.26953125" customWidth="1"/>
    <col min="11830" max="11832" width="12.81640625" customWidth="1"/>
    <col min="11833" max="11834" width="12.26953125" customWidth="1"/>
    <col min="11835" max="11835" width="13.6328125" bestFit="1" customWidth="1"/>
    <col min="11836" max="11837" width="12.26953125" customWidth="1"/>
    <col min="11838" max="11840" width="12.81640625" customWidth="1"/>
    <col min="11841" max="11845" width="12.26953125" customWidth="1"/>
    <col min="11846" max="11848" width="12.81640625" customWidth="1"/>
    <col min="11849" max="11853" width="12.26953125" customWidth="1"/>
    <col min="11854" max="11856" width="12.81640625" customWidth="1"/>
    <col min="11857" max="11861" width="12.26953125" customWidth="1"/>
    <col min="11862" max="11864" width="12.81640625" customWidth="1"/>
    <col min="11865" max="11865" width="14.36328125" bestFit="1" customWidth="1"/>
    <col min="11866" max="11866" width="13.26953125" bestFit="1" customWidth="1"/>
    <col min="11867" max="11868" width="14.36328125" bestFit="1" customWidth="1"/>
    <col min="11869" max="11869" width="12.26953125" customWidth="1"/>
    <col min="11870" max="11870" width="12" customWidth="1"/>
    <col min="11871" max="11872" width="12.81640625" customWidth="1"/>
    <col min="11873" max="11873" width="13.6328125" bestFit="1" customWidth="1"/>
    <col min="11874" max="11876" width="14.36328125" bestFit="1" customWidth="1"/>
    <col min="11877" max="11877" width="12.26953125" customWidth="1"/>
    <col min="11878" max="11878" width="9.7265625" customWidth="1"/>
    <col min="11879" max="11880" width="12.81640625" customWidth="1"/>
    <col min="11881" max="11881" width="13.6328125" bestFit="1" customWidth="1"/>
    <col min="11882" max="11882" width="12.453125" bestFit="1" customWidth="1"/>
    <col min="11883" max="11884" width="13.6328125" bestFit="1" customWidth="1"/>
    <col min="11885" max="11885" width="12.26953125" customWidth="1"/>
    <col min="11886" max="11888" width="12.81640625" customWidth="1"/>
    <col min="11889" max="11893" width="12.26953125" customWidth="1"/>
    <col min="11894" max="11896" width="12.81640625" customWidth="1"/>
    <col min="11897" max="11897" width="12.26953125" customWidth="1"/>
    <col min="11898" max="11898" width="13.26953125" bestFit="1" customWidth="1"/>
    <col min="11899" max="11900" width="14.36328125" bestFit="1" customWidth="1"/>
    <col min="11901" max="11901" width="12.26953125" customWidth="1"/>
    <col min="11902" max="11904" width="12.81640625" customWidth="1"/>
    <col min="11905" max="11908" width="14.36328125" bestFit="1" customWidth="1"/>
    <col min="11909" max="11909" width="12.26953125" customWidth="1"/>
    <col min="11910" max="11910" width="12.81640625" bestFit="1" customWidth="1"/>
    <col min="11911" max="11912" width="12.81640625" customWidth="1"/>
    <col min="11913" max="11913" width="14.36328125" bestFit="1" customWidth="1"/>
    <col min="11914" max="11916" width="13.6328125" bestFit="1" customWidth="1"/>
    <col min="11917" max="11917" width="12.26953125" customWidth="1"/>
    <col min="11918" max="11918" width="12" customWidth="1"/>
    <col min="11919" max="11920" width="12.81640625" customWidth="1"/>
    <col min="11921" max="11921" width="13.6328125" bestFit="1" customWidth="1"/>
    <col min="11922" max="11924" width="14.36328125" bestFit="1" customWidth="1"/>
    <col min="11925" max="11925" width="12.26953125" customWidth="1"/>
    <col min="11926" max="11926" width="9.7265625" customWidth="1"/>
    <col min="11927" max="11928" width="12.81640625" customWidth="1"/>
    <col min="11929" max="11929" width="13.6328125" bestFit="1" customWidth="1"/>
    <col min="11930" max="11932" width="14.36328125" bestFit="1" customWidth="1"/>
    <col min="11933" max="11948" width="12.26953125" customWidth="1"/>
    <col min="11949" max="11949" width="12.81640625" customWidth="1"/>
    <col min="11950" max="11950" width="12.26953125" customWidth="1"/>
    <col min="11951" max="11951" width="11.453125" customWidth="1"/>
    <col min="11952" max="11952" width="11.7265625" customWidth="1"/>
    <col min="11953" max="11960" width="12.26953125" customWidth="1"/>
    <col min="11961" max="11963" width="13.6328125" customWidth="1"/>
    <col min="11964" max="11965" width="12.26953125" customWidth="1"/>
    <col min="11966" max="11968" width="13.6328125" customWidth="1"/>
    <col min="11969" max="11970" width="12.26953125" customWidth="1"/>
    <col min="11971" max="11973" width="13.6328125" customWidth="1"/>
    <col min="11974" max="11975" width="12.26953125" customWidth="1"/>
    <col min="11976" max="11978" width="13.6328125" customWidth="1"/>
    <col min="11979" max="11979" width="14.36328125" customWidth="1"/>
    <col min="11980" max="11980" width="12.26953125" customWidth="1"/>
    <col min="11981" max="11983" width="13.6328125" customWidth="1"/>
    <col min="11984" max="11984" width="14.36328125" customWidth="1"/>
    <col min="11985" max="11985" width="12.26953125" customWidth="1"/>
    <col min="11986" max="11986" width="10.26953125" customWidth="1"/>
    <col min="11987" max="11988" width="13.6328125" customWidth="1"/>
    <col min="11989" max="11990" width="12.26953125" customWidth="1"/>
    <col min="11991" max="11993" width="13.6328125" customWidth="1"/>
    <col min="11994" max="11994" width="14.36328125" customWidth="1"/>
    <col min="11995" max="11995" width="12.26953125" customWidth="1"/>
    <col min="11996" max="11998" width="13.6328125" customWidth="1"/>
    <col min="11999" max="11999" width="12.453125" customWidth="1"/>
    <col min="12000" max="12000" width="12.26953125" customWidth="1"/>
    <col min="12001" max="12001" width="11.26953125" customWidth="1"/>
    <col min="12002" max="12004" width="13.6328125" customWidth="1"/>
    <col min="12005" max="12005" width="12.26953125" customWidth="1"/>
    <col min="12006" max="12006" width="9.08984375" customWidth="1"/>
    <col min="12007" max="12009" width="13.6328125" customWidth="1"/>
    <col min="12010" max="12010" width="12.26953125" customWidth="1"/>
    <col min="12011" max="12011" width="6.7265625" customWidth="1"/>
    <col min="12012" max="12014" width="13.6328125" customWidth="1"/>
    <col min="12015" max="12015" width="12.26953125" customWidth="1"/>
    <col min="12016" max="12018" width="13.6328125" customWidth="1"/>
    <col min="12019" max="12020" width="12.26953125" customWidth="1"/>
    <col min="12021" max="12023" width="13.6328125" customWidth="1"/>
    <col min="12024" max="12025" width="12.26953125" customWidth="1"/>
    <col min="12026" max="12028" width="13.6328125" customWidth="1"/>
    <col min="12029" max="12030" width="12.26953125" customWidth="1"/>
    <col min="12031" max="12033" width="13.6328125" customWidth="1"/>
    <col min="12034" max="12034" width="12.453125" bestFit="1" customWidth="1"/>
    <col min="12035" max="12035" width="12.26953125" customWidth="1"/>
    <col min="12036" max="12036" width="11.26953125" customWidth="1"/>
    <col min="12037" max="12038" width="13.6328125" customWidth="1"/>
    <col min="12039" max="12039" width="13.6328125" bestFit="1" customWidth="1"/>
    <col min="12040" max="12040" width="12.26953125" customWidth="1"/>
    <col min="12041" max="12041" width="9.08984375" customWidth="1"/>
    <col min="12042" max="12043" width="13.6328125" customWidth="1"/>
    <col min="12044" max="12044" width="14.36328125" bestFit="1" customWidth="1"/>
    <col min="12045" max="12045" width="12.26953125" customWidth="1"/>
    <col min="12046" max="12048" width="12.81640625" customWidth="1"/>
    <col min="12049" max="12053" width="12.26953125" customWidth="1"/>
    <col min="12054" max="12056" width="12.81640625" customWidth="1"/>
    <col min="12057" max="12061" width="12.26953125" customWidth="1"/>
    <col min="12062" max="12064" width="12.81640625" customWidth="1"/>
    <col min="12065" max="12065" width="14.36328125" bestFit="1" customWidth="1"/>
    <col min="12066" max="12069" width="12.26953125" customWidth="1"/>
    <col min="12070" max="12072" width="12.81640625" customWidth="1"/>
    <col min="12073" max="12074" width="14.36328125" bestFit="1" customWidth="1"/>
    <col min="12075" max="12076" width="13.26953125" bestFit="1" customWidth="1"/>
    <col min="12077" max="12077" width="12.26953125" customWidth="1"/>
    <col min="12078" max="12080" width="12.81640625" customWidth="1"/>
    <col min="12081" max="12083" width="14.36328125" bestFit="1" customWidth="1"/>
    <col min="12084" max="12085" width="12.26953125" customWidth="1"/>
    <col min="12086" max="12088" width="12.81640625" customWidth="1"/>
    <col min="12089" max="12090" width="12.26953125" customWidth="1"/>
    <col min="12091" max="12091" width="13.6328125" bestFit="1" customWidth="1"/>
    <col min="12092" max="12093" width="12.26953125" customWidth="1"/>
    <col min="12094" max="12096" width="12.81640625" customWidth="1"/>
    <col min="12097" max="12101" width="12.26953125" customWidth="1"/>
    <col min="12102" max="12104" width="12.81640625" customWidth="1"/>
    <col min="12105" max="12109" width="12.26953125" customWidth="1"/>
    <col min="12110" max="12112" width="12.81640625" customWidth="1"/>
    <col min="12113" max="12117" width="12.26953125" customWidth="1"/>
    <col min="12118" max="12120" width="12.81640625" customWidth="1"/>
    <col min="12121" max="12121" width="14.36328125" bestFit="1" customWidth="1"/>
    <col min="12122" max="12122" width="13.26953125" bestFit="1" customWidth="1"/>
    <col min="12123" max="12124" width="14.36328125" bestFit="1" customWidth="1"/>
    <col min="12125" max="12125" width="12.26953125" customWidth="1"/>
    <col min="12126" max="12126" width="12" customWidth="1"/>
    <col min="12127" max="12128" width="12.81640625" customWidth="1"/>
    <col min="12129" max="12129" width="13.6328125" bestFit="1" customWidth="1"/>
    <col min="12130" max="12132" width="14.36328125" bestFit="1" customWidth="1"/>
    <col min="12133" max="12133" width="12.26953125" customWidth="1"/>
    <col min="12134" max="12134" width="9.7265625" customWidth="1"/>
    <col min="12135" max="12136" width="12.81640625" customWidth="1"/>
    <col min="12137" max="12137" width="13.6328125" bestFit="1" customWidth="1"/>
    <col min="12138" max="12138" width="12.453125" bestFit="1" customWidth="1"/>
    <col min="12139" max="12140" width="13.6328125" bestFit="1" customWidth="1"/>
    <col min="12141" max="12141" width="12.26953125" customWidth="1"/>
    <col min="12142" max="12144" width="12.81640625" customWidth="1"/>
    <col min="12145" max="12149" width="12.26953125" customWidth="1"/>
    <col min="12150" max="12152" width="12.81640625" customWidth="1"/>
    <col min="12153" max="12153" width="12.26953125" customWidth="1"/>
    <col min="12154" max="12154" width="13.26953125" bestFit="1" customWidth="1"/>
    <col min="12155" max="12156" width="14.36328125" bestFit="1" customWidth="1"/>
    <col min="12157" max="12157" width="12.26953125" customWidth="1"/>
    <col min="12158" max="12160" width="12.81640625" customWidth="1"/>
    <col min="12161" max="12164" width="14.36328125" bestFit="1" customWidth="1"/>
    <col min="12165" max="12165" width="12.26953125" customWidth="1"/>
    <col min="12166" max="12166" width="12.81640625" bestFit="1" customWidth="1"/>
    <col min="12167" max="12168" width="12.81640625" customWidth="1"/>
    <col min="12169" max="12169" width="14.36328125" bestFit="1" customWidth="1"/>
    <col min="12170" max="12172" width="13.6328125" bestFit="1" customWidth="1"/>
    <col min="12173" max="12173" width="12.26953125" customWidth="1"/>
    <col min="12174" max="12174" width="12" customWidth="1"/>
    <col min="12175" max="12176" width="12.81640625" customWidth="1"/>
    <col min="12177" max="12177" width="13.6328125" bestFit="1" customWidth="1"/>
    <col min="12178" max="12180" width="14.36328125" bestFit="1" customWidth="1"/>
    <col min="12181" max="12181" width="12.26953125" customWidth="1"/>
    <col min="12182" max="12182" width="9.7265625" customWidth="1"/>
    <col min="12183" max="12184" width="12.81640625" customWidth="1"/>
    <col min="12185" max="12185" width="13.6328125" bestFit="1" customWidth="1"/>
    <col min="12186" max="12188" width="14.36328125" bestFit="1" customWidth="1"/>
    <col min="12189" max="12204" width="12.26953125" customWidth="1"/>
    <col min="12205" max="12205" width="12.81640625" customWidth="1"/>
    <col min="12206" max="12206" width="12.26953125" customWidth="1"/>
    <col min="12207" max="12207" width="11.453125" customWidth="1"/>
    <col min="12208" max="12208" width="11.7265625" customWidth="1"/>
    <col min="12209" max="12216" width="12.26953125" customWidth="1"/>
    <col min="12217" max="12219" width="13.6328125" customWidth="1"/>
    <col min="12220" max="12221" width="12.26953125" customWidth="1"/>
    <col min="12222" max="12224" width="13.6328125" customWidth="1"/>
    <col min="12225" max="12226" width="12.26953125" customWidth="1"/>
    <col min="12227" max="12229" width="13.6328125" customWidth="1"/>
    <col min="12230" max="12231" width="12.26953125" customWidth="1"/>
    <col min="12232" max="12234" width="13.6328125" customWidth="1"/>
    <col min="12235" max="12235" width="14.36328125" customWidth="1"/>
    <col min="12236" max="12236" width="12.26953125" customWidth="1"/>
    <col min="12237" max="12239" width="13.6328125" customWidth="1"/>
    <col min="12240" max="12240" width="14.36328125" customWidth="1"/>
    <col min="12241" max="12241" width="12.26953125" customWidth="1"/>
    <col min="12242" max="12242" width="10.26953125" customWidth="1"/>
    <col min="12243" max="12244" width="13.6328125" customWidth="1"/>
    <col min="12245" max="12246" width="12.26953125" customWidth="1"/>
    <col min="12247" max="12249" width="13.6328125" customWidth="1"/>
    <col min="12250" max="12250" width="14.36328125" customWidth="1"/>
    <col min="12251" max="12251" width="12.26953125" customWidth="1"/>
    <col min="12252" max="12254" width="13.6328125" customWidth="1"/>
    <col min="12255" max="12255" width="12.453125" customWidth="1"/>
    <col min="12256" max="12256" width="12.26953125" customWidth="1"/>
    <col min="12257" max="12257" width="11.26953125" customWidth="1"/>
    <col min="12258" max="12260" width="13.6328125" customWidth="1"/>
    <col min="12261" max="12261" width="12.26953125" customWidth="1"/>
    <col min="12262" max="12262" width="9.08984375" customWidth="1"/>
    <col min="12263" max="12265" width="13.6328125" customWidth="1"/>
    <col min="12266" max="12266" width="12.26953125" customWidth="1"/>
    <col min="12267" max="12267" width="6.7265625" customWidth="1"/>
    <col min="12268" max="12270" width="13.6328125" customWidth="1"/>
    <col min="12271" max="12271" width="12.26953125" customWidth="1"/>
    <col min="12272" max="12274" width="13.6328125" customWidth="1"/>
    <col min="12275" max="12276" width="12.26953125" customWidth="1"/>
    <col min="12277" max="12279" width="13.6328125" customWidth="1"/>
    <col min="12280" max="12281" width="12.26953125" customWidth="1"/>
    <col min="12282" max="12284" width="13.6328125" customWidth="1"/>
    <col min="12285" max="12286" width="12.26953125" customWidth="1"/>
    <col min="12287" max="12289" width="13.6328125" customWidth="1"/>
    <col min="12290" max="12290" width="12.453125" bestFit="1" customWidth="1"/>
    <col min="12291" max="12291" width="12.26953125" customWidth="1"/>
    <col min="12292" max="12292" width="11.26953125" customWidth="1"/>
    <col min="12293" max="12294" width="13.6328125" customWidth="1"/>
    <col min="12295" max="12295" width="13.6328125" bestFit="1" customWidth="1"/>
    <col min="12296" max="12296" width="12.26953125" customWidth="1"/>
    <col min="12297" max="12297" width="9.08984375" customWidth="1"/>
    <col min="12298" max="12299" width="13.6328125" customWidth="1"/>
    <col min="12300" max="12300" width="14.36328125" bestFit="1" customWidth="1"/>
    <col min="12301" max="12301" width="12.26953125" customWidth="1"/>
    <col min="12302" max="12304" width="12.81640625" customWidth="1"/>
    <col min="12305" max="12309" width="12.26953125" customWidth="1"/>
    <col min="12310" max="12312" width="12.81640625" customWidth="1"/>
    <col min="12313" max="12317" width="12.26953125" customWidth="1"/>
    <col min="12318" max="12320" width="12.81640625" customWidth="1"/>
    <col min="12321" max="12321" width="14.36328125" bestFit="1" customWidth="1"/>
    <col min="12322" max="12325" width="12.26953125" customWidth="1"/>
    <col min="12326" max="12328" width="12.81640625" customWidth="1"/>
    <col min="12329" max="12330" width="14.36328125" bestFit="1" customWidth="1"/>
    <col min="12331" max="12332" width="13.26953125" bestFit="1" customWidth="1"/>
    <col min="12333" max="12333" width="12.26953125" customWidth="1"/>
    <col min="12334" max="12336" width="12.81640625" customWidth="1"/>
    <col min="12337" max="12339" width="14.36328125" bestFit="1" customWidth="1"/>
    <col min="12340" max="12341" width="12.26953125" customWidth="1"/>
    <col min="12342" max="12344" width="12.81640625" customWidth="1"/>
    <col min="12345" max="12346" width="12.26953125" customWidth="1"/>
    <col min="12347" max="12347" width="13.6328125" bestFit="1" customWidth="1"/>
    <col min="12348" max="12349" width="12.26953125" customWidth="1"/>
    <col min="12350" max="12352" width="12.81640625" customWidth="1"/>
    <col min="12353" max="12357" width="12.26953125" customWidth="1"/>
    <col min="12358" max="12360" width="12.81640625" customWidth="1"/>
    <col min="12361" max="12365" width="12.26953125" customWidth="1"/>
    <col min="12366" max="12368" width="12.81640625" customWidth="1"/>
    <col min="12369" max="12373" width="12.26953125" customWidth="1"/>
    <col min="12374" max="12376" width="12.81640625" customWidth="1"/>
    <col min="12377" max="12377" width="14.36328125" bestFit="1" customWidth="1"/>
    <col min="12378" max="12378" width="13.26953125" bestFit="1" customWidth="1"/>
    <col min="12379" max="12380" width="14.36328125" bestFit="1" customWidth="1"/>
    <col min="12381" max="12381" width="12.26953125" customWidth="1"/>
    <col min="12382" max="12382" width="12" customWidth="1"/>
    <col min="12383" max="12384" width="12.81640625" customWidth="1"/>
    <col min="12385" max="12385" width="13.6328125" bestFit="1" customWidth="1"/>
    <col min="12386" max="12388" width="14.36328125" bestFit="1" customWidth="1"/>
    <col min="12389" max="12389" width="12.26953125" customWidth="1"/>
    <col min="12390" max="12390" width="9.7265625" customWidth="1"/>
    <col min="12391" max="12392" width="12.81640625" customWidth="1"/>
    <col min="12393" max="12393" width="13.6328125" bestFit="1" customWidth="1"/>
    <col min="12394" max="12394" width="12.453125" bestFit="1" customWidth="1"/>
    <col min="12395" max="12396" width="13.6328125" bestFit="1" customWidth="1"/>
    <col min="12397" max="12397" width="12.26953125" customWidth="1"/>
    <col min="12398" max="12400" width="12.81640625" customWidth="1"/>
    <col min="12401" max="12405" width="12.26953125" customWidth="1"/>
    <col min="12406" max="12408" width="12.81640625" customWidth="1"/>
    <col min="12409" max="12409" width="12.26953125" customWidth="1"/>
    <col min="12410" max="12410" width="13.26953125" bestFit="1" customWidth="1"/>
    <col min="12411" max="12412" width="14.36328125" bestFit="1" customWidth="1"/>
    <col min="12413" max="12413" width="12.26953125" customWidth="1"/>
    <col min="12414" max="12416" width="12.81640625" customWidth="1"/>
    <col min="12417" max="12420" width="14.36328125" bestFit="1" customWidth="1"/>
    <col min="12421" max="12421" width="12.26953125" customWidth="1"/>
    <col min="12422" max="12422" width="12.81640625" bestFit="1" customWidth="1"/>
    <col min="12423" max="12424" width="12.81640625" customWidth="1"/>
    <col min="12425" max="12425" width="14.36328125" bestFit="1" customWidth="1"/>
    <col min="12426" max="12428" width="13.6328125" bestFit="1" customWidth="1"/>
    <col min="12429" max="12429" width="12.26953125" customWidth="1"/>
    <col min="12430" max="12430" width="12" customWidth="1"/>
    <col min="12431" max="12432" width="12.81640625" customWidth="1"/>
    <col min="12433" max="12433" width="13.6328125" bestFit="1" customWidth="1"/>
    <col min="12434" max="12436" width="14.36328125" bestFit="1" customWidth="1"/>
    <col min="12437" max="12437" width="12.26953125" customWidth="1"/>
    <col min="12438" max="12438" width="9.7265625" customWidth="1"/>
    <col min="12439" max="12440" width="12.81640625" customWidth="1"/>
    <col min="12441" max="12441" width="13.6328125" bestFit="1" customWidth="1"/>
    <col min="12442" max="12444" width="14.36328125" bestFit="1" customWidth="1"/>
    <col min="12445" max="12460" width="12.26953125" customWidth="1"/>
    <col min="12461" max="12461" width="12.81640625" customWidth="1"/>
    <col min="12462" max="12462" width="12.26953125" customWidth="1"/>
    <col min="12463" max="12463" width="11.453125" customWidth="1"/>
    <col min="12464" max="12464" width="11.7265625" customWidth="1"/>
    <col min="12465" max="12472" width="12.26953125" customWidth="1"/>
    <col min="12473" max="12475" width="13.6328125" customWidth="1"/>
    <col min="12476" max="12477" width="12.26953125" customWidth="1"/>
    <col min="12478" max="12480" width="13.6328125" customWidth="1"/>
    <col min="12481" max="12482" width="12.26953125" customWidth="1"/>
    <col min="12483" max="12485" width="13.6328125" customWidth="1"/>
    <col min="12486" max="12487" width="12.26953125" customWidth="1"/>
    <col min="12488" max="12490" width="13.6328125" customWidth="1"/>
    <col min="12491" max="12491" width="14.36328125" customWidth="1"/>
    <col min="12492" max="12492" width="12.26953125" customWidth="1"/>
    <col min="12493" max="12495" width="13.6328125" customWidth="1"/>
    <col min="12496" max="12496" width="14.36328125" customWidth="1"/>
    <col min="12497" max="12497" width="12.26953125" customWidth="1"/>
    <col min="12498" max="12498" width="10.26953125" customWidth="1"/>
    <col min="12499" max="12500" width="13.6328125" customWidth="1"/>
    <col min="12501" max="12502" width="12.26953125" customWidth="1"/>
    <col min="12503" max="12505" width="13.6328125" customWidth="1"/>
    <col min="12506" max="12506" width="14.36328125" customWidth="1"/>
    <col min="12507" max="12507" width="12.26953125" customWidth="1"/>
    <col min="12508" max="12510" width="13.6328125" customWidth="1"/>
    <col min="12511" max="12511" width="12.453125" customWidth="1"/>
    <col min="12512" max="12512" width="12.26953125" customWidth="1"/>
    <col min="12513" max="12513" width="11.26953125" customWidth="1"/>
    <col min="12514" max="12516" width="13.6328125" customWidth="1"/>
    <col min="12517" max="12517" width="12.26953125" customWidth="1"/>
    <col min="12518" max="12518" width="9.08984375" customWidth="1"/>
    <col min="12519" max="12521" width="13.6328125" customWidth="1"/>
    <col min="12522" max="12522" width="12.26953125" customWidth="1"/>
    <col min="12523" max="12523" width="6.7265625" customWidth="1"/>
    <col min="12524" max="12526" width="13.6328125" customWidth="1"/>
    <col min="12527" max="12527" width="12.26953125" customWidth="1"/>
    <col min="12528" max="12530" width="13.6328125" customWidth="1"/>
    <col min="12531" max="12532" width="12.26953125" customWidth="1"/>
    <col min="12533" max="12535" width="13.6328125" customWidth="1"/>
    <col min="12536" max="12537" width="12.26953125" customWidth="1"/>
    <col min="12538" max="12540" width="13.6328125" customWidth="1"/>
    <col min="12541" max="12542" width="12.26953125" customWidth="1"/>
    <col min="12543" max="12545" width="13.6328125" customWidth="1"/>
    <col min="12546" max="12546" width="12.453125" bestFit="1" customWidth="1"/>
    <col min="12547" max="12547" width="12.26953125" customWidth="1"/>
    <col min="12548" max="12548" width="11.26953125" customWidth="1"/>
    <col min="12549" max="12550" width="13.6328125" customWidth="1"/>
    <col min="12551" max="12551" width="13.6328125" bestFit="1" customWidth="1"/>
    <col min="12552" max="12552" width="12.26953125" customWidth="1"/>
    <col min="12553" max="12553" width="9.08984375" customWidth="1"/>
    <col min="12554" max="12555" width="13.6328125" customWidth="1"/>
    <col min="12556" max="12556" width="14.36328125" bestFit="1" customWidth="1"/>
    <col min="12557" max="12557" width="12.26953125" customWidth="1"/>
    <col min="12558" max="12560" width="12.81640625" customWidth="1"/>
    <col min="12561" max="12565" width="12.26953125" customWidth="1"/>
    <col min="12566" max="12568" width="12.81640625" customWidth="1"/>
    <col min="12569" max="12573" width="12.26953125" customWidth="1"/>
    <col min="12574" max="12576" width="12.81640625" customWidth="1"/>
    <col min="12577" max="12577" width="14.36328125" bestFit="1" customWidth="1"/>
    <col min="12578" max="12581" width="12.26953125" customWidth="1"/>
    <col min="12582" max="12584" width="12.81640625" customWidth="1"/>
    <col min="12585" max="12586" width="14.36328125" bestFit="1" customWidth="1"/>
    <col min="12587" max="12588" width="13.26953125" bestFit="1" customWidth="1"/>
    <col min="12589" max="12589" width="12.26953125" customWidth="1"/>
    <col min="12590" max="12592" width="12.81640625" customWidth="1"/>
    <col min="12593" max="12595" width="14.36328125" bestFit="1" customWidth="1"/>
    <col min="12596" max="12597" width="12.26953125" customWidth="1"/>
    <col min="12598" max="12600" width="12.81640625" customWidth="1"/>
    <col min="12601" max="12602" width="12.26953125" customWidth="1"/>
    <col min="12603" max="12603" width="13.6328125" bestFit="1" customWidth="1"/>
    <col min="12604" max="12605" width="12.26953125" customWidth="1"/>
    <col min="12606" max="12608" width="12.81640625" customWidth="1"/>
    <col min="12609" max="12613" width="12.26953125" customWidth="1"/>
    <col min="12614" max="12616" width="12.81640625" customWidth="1"/>
    <col min="12617" max="12621" width="12.26953125" customWidth="1"/>
    <col min="12622" max="12624" width="12.81640625" customWidth="1"/>
    <col min="12625" max="12629" width="12.26953125" customWidth="1"/>
    <col min="12630" max="12632" width="12.81640625" customWidth="1"/>
    <col min="12633" max="12633" width="14.36328125" bestFit="1" customWidth="1"/>
    <col min="12634" max="12634" width="13.26953125" bestFit="1" customWidth="1"/>
    <col min="12635" max="12636" width="14.36328125" bestFit="1" customWidth="1"/>
    <col min="12637" max="12637" width="12.26953125" customWidth="1"/>
    <col min="12638" max="12638" width="12" customWidth="1"/>
    <col min="12639" max="12640" width="12.81640625" customWidth="1"/>
    <col min="12641" max="12641" width="13.6328125" bestFit="1" customWidth="1"/>
    <col min="12642" max="12644" width="14.36328125" bestFit="1" customWidth="1"/>
    <col min="12645" max="12645" width="12.26953125" customWidth="1"/>
    <col min="12646" max="12646" width="9.7265625" customWidth="1"/>
    <col min="12647" max="12648" width="12.81640625" customWidth="1"/>
    <col min="12649" max="12649" width="13.6328125" bestFit="1" customWidth="1"/>
    <col min="12650" max="12650" width="12.453125" bestFit="1" customWidth="1"/>
    <col min="12651" max="12652" width="13.6328125" bestFit="1" customWidth="1"/>
    <col min="12653" max="12653" width="12.26953125" customWidth="1"/>
    <col min="12654" max="12656" width="12.81640625" customWidth="1"/>
    <col min="12657" max="12661" width="12.26953125" customWidth="1"/>
    <col min="12662" max="12664" width="12.81640625" customWidth="1"/>
    <col min="12665" max="12665" width="12.26953125" customWidth="1"/>
    <col min="12666" max="12666" width="13.26953125" bestFit="1" customWidth="1"/>
    <col min="12667" max="12668" width="14.36328125" bestFit="1" customWidth="1"/>
    <col min="12669" max="12669" width="12.26953125" customWidth="1"/>
    <col min="12670" max="12672" width="12.81640625" customWidth="1"/>
    <col min="12673" max="12676" width="14.36328125" bestFit="1" customWidth="1"/>
    <col min="12677" max="12677" width="12.26953125" customWidth="1"/>
    <col min="12678" max="12678" width="12.81640625" bestFit="1" customWidth="1"/>
    <col min="12679" max="12680" width="12.81640625" customWidth="1"/>
    <col min="12681" max="12681" width="14.36328125" bestFit="1" customWidth="1"/>
    <col min="12682" max="12684" width="13.6328125" bestFit="1" customWidth="1"/>
    <col min="12685" max="12685" width="12.26953125" customWidth="1"/>
    <col min="12686" max="12686" width="12" customWidth="1"/>
    <col min="12687" max="12688" width="12.81640625" customWidth="1"/>
    <col min="12689" max="12689" width="13.6328125" bestFit="1" customWidth="1"/>
    <col min="12690" max="12692" width="14.36328125" bestFit="1" customWidth="1"/>
    <col min="12693" max="12693" width="12.26953125" customWidth="1"/>
    <col min="12694" max="12694" width="9.7265625" customWidth="1"/>
    <col min="12695" max="12696" width="12.81640625" customWidth="1"/>
    <col min="12697" max="12697" width="13.6328125" bestFit="1" customWidth="1"/>
    <col min="12698" max="12700" width="14.36328125" bestFit="1" customWidth="1"/>
    <col min="12701" max="12716" width="12.26953125" customWidth="1"/>
    <col min="12717" max="12717" width="12.81640625" customWidth="1"/>
    <col min="12718" max="12718" width="12.26953125" customWidth="1"/>
    <col min="12719" max="12719" width="11.453125" customWidth="1"/>
    <col min="12720" max="12720" width="11.7265625" customWidth="1"/>
    <col min="12721" max="12728" width="12.26953125" customWidth="1"/>
    <col min="12729" max="12731" width="13.6328125" customWidth="1"/>
    <col min="12732" max="12733" width="12.26953125" customWidth="1"/>
    <col min="12734" max="12736" width="13.6328125" customWidth="1"/>
    <col min="12737" max="12738" width="12.26953125" customWidth="1"/>
    <col min="12739" max="12741" width="13.6328125" customWidth="1"/>
    <col min="12742" max="12743" width="12.26953125" customWidth="1"/>
    <col min="12744" max="12746" width="13.6328125" customWidth="1"/>
    <col min="12747" max="12747" width="14.36328125" customWidth="1"/>
    <col min="12748" max="12748" width="12.26953125" customWidth="1"/>
    <col min="12749" max="12751" width="13.6328125" customWidth="1"/>
    <col min="12752" max="12752" width="14.36328125" customWidth="1"/>
    <col min="12753" max="12753" width="12.26953125" customWidth="1"/>
    <col min="12754" max="12754" width="10.26953125" customWidth="1"/>
    <col min="12755" max="12756" width="13.6328125" customWidth="1"/>
    <col min="12757" max="12758" width="12.26953125" customWidth="1"/>
    <col min="12759" max="12761" width="13.6328125" customWidth="1"/>
    <col min="12762" max="12762" width="14.36328125" customWidth="1"/>
    <col min="12763" max="12763" width="12.26953125" customWidth="1"/>
    <col min="12764" max="12766" width="13.6328125" customWidth="1"/>
    <col min="12767" max="12767" width="12.453125" customWidth="1"/>
    <col min="12768" max="12768" width="12.26953125" customWidth="1"/>
    <col min="12769" max="12769" width="11.26953125" customWidth="1"/>
    <col min="12770" max="12772" width="13.6328125" customWidth="1"/>
    <col min="12773" max="12773" width="12.26953125" customWidth="1"/>
    <col min="12774" max="12774" width="9.08984375" customWidth="1"/>
    <col min="12775" max="12777" width="13.6328125" customWidth="1"/>
    <col min="12778" max="12778" width="12.26953125" customWidth="1"/>
    <col min="12779" max="12779" width="6.7265625" customWidth="1"/>
    <col min="12780" max="12782" width="13.6328125" customWidth="1"/>
    <col min="12783" max="12783" width="12.26953125" customWidth="1"/>
    <col min="12784" max="12786" width="13.6328125" customWidth="1"/>
    <col min="12787" max="12788" width="12.26953125" customWidth="1"/>
    <col min="12789" max="12791" width="13.6328125" customWidth="1"/>
    <col min="12792" max="12793" width="12.26953125" customWidth="1"/>
    <col min="12794" max="12796" width="13.6328125" customWidth="1"/>
    <col min="12797" max="12798" width="12.26953125" customWidth="1"/>
    <col min="12799" max="12801" width="13.6328125" customWidth="1"/>
    <col min="12802" max="12802" width="12.453125" bestFit="1" customWidth="1"/>
    <col min="12803" max="12803" width="12.26953125" customWidth="1"/>
    <col min="12804" max="12804" width="11.26953125" customWidth="1"/>
    <col min="12805" max="12806" width="13.6328125" customWidth="1"/>
    <col min="12807" max="12807" width="13.6328125" bestFit="1" customWidth="1"/>
    <col min="12808" max="12808" width="12.26953125" customWidth="1"/>
    <col min="12809" max="12809" width="9.08984375" customWidth="1"/>
    <col min="12810" max="12811" width="13.6328125" customWidth="1"/>
    <col min="12812" max="12812" width="14.36328125" bestFit="1" customWidth="1"/>
    <col min="12813" max="12813" width="12.26953125" customWidth="1"/>
    <col min="12814" max="12816" width="12.81640625" customWidth="1"/>
    <col min="12817" max="12821" width="12.26953125" customWidth="1"/>
    <col min="12822" max="12824" width="12.81640625" customWidth="1"/>
    <col min="12825" max="12829" width="12.26953125" customWidth="1"/>
    <col min="12830" max="12832" width="12.81640625" customWidth="1"/>
    <col min="12833" max="12833" width="14.36328125" bestFit="1" customWidth="1"/>
    <col min="12834" max="12837" width="12.26953125" customWidth="1"/>
    <col min="12838" max="12840" width="12.81640625" customWidth="1"/>
    <col min="12841" max="12842" width="14.36328125" bestFit="1" customWidth="1"/>
    <col min="12843" max="12844" width="13.26953125" bestFit="1" customWidth="1"/>
    <col min="12845" max="12845" width="12.26953125" customWidth="1"/>
    <col min="12846" max="12848" width="12.81640625" customWidth="1"/>
    <col min="12849" max="12851" width="14.36328125" bestFit="1" customWidth="1"/>
    <col min="12852" max="12853" width="12.26953125" customWidth="1"/>
    <col min="12854" max="12856" width="12.81640625" customWidth="1"/>
    <col min="12857" max="12858" width="12.26953125" customWidth="1"/>
    <col min="12859" max="12859" width="13.6328125" bestFit="1" customWidth="1"/>
    <col min="12860" max="12861" width="12.26953125" customWidth="1"/>
    <col min="12862" max="12864" width="12.81640625" customWidth="1"/>
    <col min="12865" max="12869" width="12.26953125" customWidth="1"/>
    <col min="12870" max="12872" width="12.81640625" customWidth="1"/>
    <col min="12873" max="12877" width="12.26953125" customWidth="1"/>
    <col min="12878" max="12880" width="12.81640625" customWidth="1"/>
    <col min="12881" max="12885" width="12.26953125" customWidth="1"/>
    <col min="12886" max="12888" width="12.81640625" customWidth="1"/>
    <col min="12889" max="12889" width="14.36328125" bestFit="1" customWidth="1"/>
    <col min="12890" max="12890" width="13.26953125" bestFit="1" customWidth="1"/>
    <col min="12891" max="12892" width="14.36328125" bestFit="1" customWidth="1"/>
    <col min="12893" max="12893" width="12.26953125" customWidth="1"/>
    <col min="12894" max="12894" width="12" customWidth="1"/>
    <col min="12895" max="12896" width="12.81640625" customWidth="1"/>
    <col min="12897" max="12897" width="13.6328125" bestFit="1" customWidth="1"/>
    <col min="12898" max="12900" width="14.36328125" bestFit="1" customWidth="1"/>
    <col min="12901" max="12901" width="12.26953125" customWidth="1"/>
    <col min="12902" max="12902" width="9.7265625" customWidth="1"/>
    <col min="12903" max="12904" width="12.81640625" customWidth="1"/>
    <col min="12905" max="12905" width="13.6328125" bestFit="1" customWidth="1"/>
    <col min="12906" max="12906" width="12.453125" bestFit="1" customWidth="1"/>
    <col min="12907" max="12908" width="13.6328125" bestFit="1" customWidth="1"/>
    <col min="12909" max="12909" width="12.26953125" customWidth="1"/>
    <col min="12910" max="12912" width="12.81640625" customWidth="1"/>
    <col min="12913" max="12917" width="12.26953125" customWidth="1"/>
    <col min="12918" max="12920" width="12.81640625" customWidth="1"/>
    <col min="12921" max="12921" width="12.26953125" customWidth="1"/>
    <col min="12922" max="12922" width="13.26953125" bestFit="1" customWidth="1"/>
    <col min="12923" max="12924" width="14.36328125" bestFit="1" customWidth="1"/>
    <col min="12925" max="12925" width="12.26953125" customWidth="1"/>
    <col min="12926" max="12928" width="12.81640625" customWidth="1"/>
    <col min="12929" max="12932" width="14.36328125" bestFit="1" customWidth="1"/>
    <col min="12933" max="12933" width="12.26953125" customWidth="1"/>
    <col min="12934" max="12934" width="12.81640625" bestFit="1" customWidth="1"/>
    <col min="12935" max="12936" width="12.81640625" customWidth="1"/>
    <col min="12937" max="12937" width="14.36328125" bestFit="1" customWidth="1"/>
    <col min="12938" max="12940" width="13.6328125" bestFit="1" customWidth="1"/>
    <col min="12941" max="12941" width="12.26953125" customWidth="1"/>
    <col min="12942" max="12942" width="12" customWidth="1"/>
    <col min="12943" max="12944" width="12.81640625" customWidth="1"/>
    <col min="12945" max="12945" width="13.6328125" bestFit="1" customWidth="1"/>
    <col min="12946" max="12948" width="14.36328125" bestFit="1" customWidth="1"/>
    <col min="12949" max="12949" width="12.26953125" customWidth="1"/>
    <col min="12950" max="12950" width="9.7265625" customWidth="1"/>
    <col min="12951" max="12952" width="12.81640625" customWidth="1"/>
    <col min="12953" max="12953" width="13.6328125" bestFit="1" customWidth="1"/>
    <col min="12954" max="12956" width="14.36328125" bestFit="1" customWidth="1"/>
    <col min="12957" max="12972" width="12.26953125" customWidth="1"/>
    <col min="12973" max="12973" width="12.81640625" customWidth="1"/>
    <col min="12974" max="12974" width="12.26953125" customWidth="1"/>
    <col min="12975" max="12975" width="11.453125" customWidth="1"/>
    <col min="12976" max="12976" width="11.7265625" customWidth="1"/>
    <col min="12977" max="12984" width="12.26953125" customWidth="1"/>
    <col min="12985" max="12987" width="13.6328125" customWidth="1"/>
    <col min="12988" max="12989" width="12.26953125" customWidth="1"/>
    <col min="12990" max="12992" width="13.6328125" customWidth="1"/>
    <col min="12993" max="12994" width="12.26953125" customWidth="1"/>
    <col min="12995" max="12997" width="13.6328125" customWidth="1"/>
    <col min="12998" max="12999" width="12.26953125" customWidth="1"/>
    <col min="13000" max="13002" width="13.6328125" customWidth="1"/>
    <col min="13003" max="13003" width="14.36328125" customWidth="1"/>
    <col min="13004" max="13004" width="12.26953125" customWidth="1"/>
    <col min="13005" max="13007" width="13.6328125" customWidth="1"/>
    <col min="13008" max="13008" width="14.36328125" customWidth="1"/>
    <col min="13009" max="13009" width="12.26953125" customWidth="1"/>
    <col min="13010" max="13010" width="10.26953125" customWidth="1"/>
    <col min="13011" max="13012" width="13.6328125" customWidth="1"/>
    <col min="13013" max="13014" width="12.26953125" customWidth="1"/>
    <col min="13015" max="13017" width="13.6328125" customWidth="1"/>
    <col min="13018" max="13018" width="14.36328125" customWidth="1"/>
    <col min="13019" max="13019" width="12.26953125" customWidth="1"/>
    <col min="13020" max="13022" width="13.6328125" customWidth="1"/>
    <col min="13023" max="13023" width="12.453125" customWidth="1"/>
    <col min="13024" max="13024" width="12.26953125" customWidth="1"/>
    <col min="13025" max="13025" width="11.26953125" customWidth="1"/>
    <col min="13026" max="13028" width="13.6328125" customWidth="1"/>
    <col min="13029" max="13029" width="12.26953125" customWidth="1"/>
    <col min="13030" max="13030" width="9.08984375" customWidth="1"/>
    <col min="13031" max="13033" width="13.6328125" customWidth="1"/>
    <col min="13034" max="13034" width="12.26953125" customWidth="1"/>
    <col min="13035" max="13035" width="6.7265625" customWidth="1"/>
    <col min="13036" max="13038" width="13.6328125" customWidth="1"/>
    <col min="13039" max="13039" width="12.26953125" customWidth="1"/>
    <col min="13040" max="13042" width="13.6328125" customWidth="1"/>
    <col min="13043" max="13044" width="12.26953125" customWidth="1"/>
    <col min="13045" max="13047" width="13.6328125" customWidth="1"/>
    <col min="13048" max="13049" width="12.26953125" customWidth="1"/>
    <col min="13050" max="13052" width="13.6328125" customWidth="1"/>
    <col min="13053" max="13054" width="12.26953125" customWidth="1"/>
    <col min="13055" max="13057" width="13.6328125" customWidth="1"/>
    <col min="13058" max="13058" width="12.453125" bestFit="1" customWidth="1"/>
    <col min="13059" max="13059" width="12.26953125" customWidth="1"/>
    <col min="13060" max="13060" width="11.26953125" customWidth="1"/>
    <col min="13061" max="13062" width="13.6328125" customWidth="1"/>
    <col min="13063" max="13063" width="13.6328125" bestFit="1" customWidth="1"/>
    <col min="13064" max="13064" width="12.26953125" customWidth="1"/>
    <col min="13065" max="13065" width="9.08984375" customWidth="1"/>
    <col min="13066" max="13067" width="13.6328125" customWidth="1"/>
    <col min="13068" max="13068" width="14.36328125" bestFit="1" customWidth="1"/>
    <col min="13069" max="13069" width="12.26953125" customWidth="1"/>
    <col min="13070" max="13072" width="12.81640625" customWidth="1"/>
    <col min="13073" max="13077" width="12.26953125" customWidth="1"/>
    <col min="13078" max="13080" width="12.81640625" customWidth="1"/>
    <col min="13081" max="13085" width="12.26953125" customWidth="1"/>
    <col min="13086" max="13088" width="12.81640625" customWidth="1"/>
    <col min="13089" max="13089" width="14.36328125" bestFit="1" customWidth="1"/>
    <col min="13090" max="13093" width="12.26953125" customWidth="1"/>
    <col min="13094" max="13096" width="12.81640625" customWidth="1"/>
    <col min="13097" max="13098" width="14.36328125" bestFit="1" customWidth="1"/>
    <col min="13099" max="13100" width="13.26953125" bestFit="1" customWidth="1"/>
    <col min="13101" max="13101" width="12.26953125" customWidth="1"/>
    <col min="13102" max="13104" width="12.81640625" customWidth="1"/>
    <col min="13105" max="13107" width="14.36328125" bestFit="1" customWidth="1"/>
    <col min="13108" max="13109" width="12.26953125" customWidth="1"/>
    <col min="13110" max="13112" width="12.81640625" customWidth="1"/>
    <col min="13113" max="13114" width="12.26953125" customWidth="1"/>
    <col min="13115" max="13115" width="13.6328125" bestFit="1" customWidth="1"/>
    <col min="13116" max="13117" width="12.26953125" customWidth="1"/>
    <col min="13118" max="13120" width="12.81640625" customWidth="1"/>
    <col min="13121" max="13125" width="12.26953125" customWidth="1"/>
    <col min="13126" max="13128" width="12.81640625" customWidth="1"/>
    <col min="13129" max="13133" width="12.26953125" customWidth="1"/>
    <col min="13134" max="13136" width="12.81640625" customWidth="1"/>
    <col min="13137" max="13141" width="12.26953125" customWidth="1"/>
    <col min="13142" max="13144" width="12.81640625" customWidth="1"/>
    <col min="13145" max="13145" width="14.36328125" bestFit="1" customWidth="1"/>
    <col min="13146" max="13146" width="13.26953125" bestFit="1" customWidth="1"/>
    <col min="13147" max="13148" width="14.36328125" bestFit="1" customWidth="1"/>
    <col min="13149" max="13149" width="12.26953125" customWidth="1"/>
    <col min="13150" max="13150" width="12" customWidth="1"/>
    <col min="13151" max="13152" width="12.81640625" customWidth="1"/>
    <col min="13153" max="13153" width="13.6328125" bestFit="1" customWidth="1"/>
    <col min="13154" max="13156" width="14.36328125" bestFit="1" customWidth="1"/>
    <col min="13157" max="13157" width="12.26953125" customWidth="1"/>
    <col min="13158" max="13158" width="9.7265625" customWidth="1"/>
    <col min="13159" max="13160" width="12.81640625" customWidth="1"/>
    <col min="13161" max="13161" width="13.6328125" bestFit="1" customWidth="1"/>
    <col min="13162" max="13162" width="12.453125" bestFit="1" customWidth="1"/>
    <col min="13163" max="13164" width="13.6328125" bestFit="1" customWidth="1"/>
    <col min="13165" max="13165" width="12.26953125" customWidth="1"/>
    <col min="13166" max="13168" width="12.81640625" customWidth="1"/>
    <col min="13169" max="13173" width="12.26953125" customWidth="1"/>
    <col min="13174" max="13176" width="12.81640625" customWidth="1"/>
    <col min="13177" max="13177" width="12.26953125" customWidth="1"/>
    <col min="13178" max="13178" width="13.26953125" bestFit="1" customWidth="1"/>
    <col min="13179" max="13180" width="14.36328125" bestFit="1" customWidth="1"/>
    <col min="13181" max="13181" width="12.26953125" customWidth="1"/>
    <col min="13182" max="13184" width="12.81640625" customWidth="1"/>
    <col min="13185" max="13188" width="14.36328125" bestFit="1" customWidth="1"/>
    <col min="13189" max="13189" width="12.26953125" customWidth="1"/>
    <col min="13190" max="13190" width="12.81640625" bestFit="1" customWidth="1"/>
    <col min="13191" max="13192" width="12.81640625" customWidth="1"/>
    <col min="13193" max="13193" width="14.36328125" bestFit="1" customWidth="1"/>
    <col min="13194" max="13196" width="13.6328125" bestFit="1" customWidth="1"/>
    <col min="13197" max="13197" width="12.26953125" customWidth="1"/>
    <col min="13198" max="13198" width="12" customWidth="1"/>
    <col min="13199" max="13200" width="12.81640625" customWidth="1"/>
    <col min="13201" max="13201" width="13.6328125" bestFit="1" customWidth="1"/>
    <col min="13202" max="13204" width="14.36328125" bestFit="1" customWidth="1"/>
    <col min="13205" max="13205" width="12.26953125" customWidth="1"/>
    <col min="13206" max="13206" width="9.7265625" customWidth="1"/>
    <col min="13207" max="13208" width="12.81640625" customWidth="1"/>
    <col min="13209" max="13209" width="13.6328125" bestFit="1" customWidth="1"/>
    <col min="13210" max="13212" width="14.36328125" bestFit="1" customWidth="1"/>
    <col min="13213" max="13228" width="12.26953125" customWidth="1"/>
    <col min="13229" max="13229" width="12.81640625" customWidth="1"/>
    <col min="13230" max="13230" width="12.26953125" customWidth="1"/>
    <col min="13231" max="13231" width="11.453125" customWidth="1"/>
    <col min="13232" max="13232" width="11.7265625" customWidth="1"/>
    <col min="13233" max="13240" width="12.26953125" customWidth="1"/>
    <col min="13241" max="13243" width="13.6328125" customWidth="1"/>
    <col min="13244" max="13245" width="12.26953125" customWidth="1"/>
    <col min="13246" max="13248" width="13.6328125" customWidth="1"/>
    <col min="13249" max="13250" width="12.26953125" customWidth="1"/>
    <col min="13251" max="13253" width="13.6328125" customWidth="1"/>
    <col min="13254" max="13255" width="12.26953125" customWidth="1"/>
    <col min="13256" max="13258" width="13.6328125" customWidth="1"/>
    <col min="13259" max="13259" width="14.36328125" customWidth="1"/>
    <col min="13260" max="13260" width="12.26953125" customWidth="1"/>
    <col min="13261" max="13263" width="13.6328125" customWidth="1"/>
    <col min="13264" max="13264" width="14.36328125" customWidth="1"/>
    <col min="13265" max="13265" width="12.26953125" customWidth="1"/>
    <col min="13266" max="13266" width="10.26953125" customWidth="1"/>
    <col min="13267" max="13268" width="13.6328125" customWidth="1"/>
    <col min="13269" max="13270" width="12.26953125" customWidth="1"/>
    <col min="13271" max="13273" width="13.6328125" customWidth="1"/>
    <col min="13274" max="13274" width="14.36328125" customWidth="1"/>
    <col min="13275" max="13275" width="12.26953125" customWidth="1"/>
    <col min="13276" max="13278" width="13.6328125" customWidth="1"/>
    <col min="13279" max="13279" width="12.453125" customWidth="1"/>
    <col min="13280" max="13280" width="12.26953125" customWidth="1"/>
    <col min="13281" max="13281" width="11.26953125" customWidth="1"/>
    <col min="13282" max="13284" width="13.6328125" customWidth="1"/>
    <col min="13285" max="13285" width="12.26953125" customWidth="1"/>
    <col min="13286" max="13286" width="9.08984375" customWidth="1"/>
    <col min="13287" max="13289" width="13.6328125" customWidth="1"/>
    <col min="13290" max="13290" width="12.26953125" customWidth="1"/>
    <col min="13291" max="13291" width="6.7265625" customWidth="1"/>
    <col min="13292" max="13294" width="13.6328125" customWidth="1"/>
    <col min="13295" max="13295" width="12.26953125" customWidth="1"/>
    <col min="13296" max="13298" width="13.6328125" customWidth="1"/>
    <col min="13299" max="13300" width="12.26953125" customWidth="1"/>
    <col min="13301" max="13303" width="13.6328125" customWidth="1"/>
    <col min="13304" max="13305" width="12.26953125" customWidth="1"/>
    <col min="13306" max="13308" width="13.6328125" customWidth="1"/>
    <col min="13309" max="13310" width="12.26953125" customWidth="1"/>
    <col min="13311" max="13313" width="13.6328125" customWidth="1"/>
    <col min="13314" max="13314" width="12.453125" bestFit="1" customWidth="1"/>
    <col min="13315" max="13315" width="12.26953125" customWidth="1"/>
    <col min="13316" max="13316" width="11.26953125" customWidth="1"/>
    <col min="13317" max="13318" width="13.6328125" customWidth="1"/>
    <col min="13319" max="13319" width="13.6328125" bestFit="1" customWidth="1"/>
    <col min="13320" max="13320" width="12.26953125" customWidth="1"/>
    <col min="13321" max="13321" width="9.08984375" customWidth="1"/>
    <col min="13322" max="13323" width="13.6328125" customWidth="1"/>
    <col min="13324" max="13324" width="14.36328125" bestFit="1" customWidth="1"/>
    <col min="13325" max="13325" width="12.26953125" customWidth="1"/>
    <col min="13326" max="13328" width="12.81640625" customWidth="1"/>
    <col min="13329" max="13333" width="12.26953125" customWidth="1"/>
    <col min="13334" max="13336" width="12.81640625" customWidth="1"/>
    <col min="13337" max="13341" width="12.26953125" customWidth="1"/>
    <col min="13342" max="13344" width="12.81640625" customWidth="1"/>
    <col min="13345" max="13345" width="14.36328125" bestFit="1" customWidth="1"/>
    <col min="13346" max="13349" width="12.26953125" customWidth="1"/>
    <col min="13350" max="13352" width="12.81640625" customWidth="1"/>
    <col min="13353" max="13354" width="14.36328125" bestFit="1" customWidth="1"/>
    <col min="13355" max="13356" width="13.26953125" bestFit="1" customWidth="1"/>
    <col min="13357" max="13357" width="12.26953125" customWidth="1"/>
    <col min="13358" max="13360" width="12.81640625" customWidth="1"/>
    <col min="13361" max="13363" width="14.36328125" bestFit="1" customWidth="1"/>
    <col min="13364" max="13365" width="12.26953125" customWidth="1"/>
    <col min="13366" max="13368" width="12.81640625" customWidth="1"/>
    <col min="13369" max="13370" width="12.26953125" customWidth="1"/>
    <col min="13371" max="13371" width="13.6328125" bestFit="1" customWidth="1"/>
    <col min="13372" max="13373" width="12.26953125" customWidth="1"/>
    <col min="13374" max="13376" width="12.81640625" customWidth="1"/>
    <col min="13377" max="13381" width="12.26953125" customWidth="1"/>
    <col min="13382" max="13384" width="12.81640625" customWidth="1"/>
    <col min="13385" max="13389" width="12.26953125" customWidth="1"/>
    <col min="13390" max="13392" width="12.81640625" customWidth="1"/>
    <col min="13393" max="13397" width="12.26953125" customWidth="1"/>
    <col min="13398" max="13400" width="12.81640625" customWidth="1"/>
    <col min="13401" max="13401" width="14.36328125" bestFit="1" customWidth="1"/>
    <col min="13402" max="13402" width="13.26953125" bestFit="1" customWidth="1"/>
    <col min="13403" max="13404" width="14.36328125" bestFit="1" customWidth="1"/>
    <col min="13405" max="13405" width="12.26953125" customWidth="1"/>
    <col min="13406" max="13406" width="12" customWidth="1"/>
    <col min="13407" max="13408" width="12.81640625" customWidth="1"/>
    <col min="13409" max="13409" width="13.6328125" bestFit="1" customWidth="1"/>
    <col min="13410" max="13412" width="14.36328125" bestFit="1" customWidth="1"/>
    <col min="13413" max="13413" width="12.26953125" customWidth="1"/>
    <col min="13414" max="13414" width="9.7265625" customWidth="1"/>
    <col min="13415" max="13416" width="12.81640625" customWidth="1"/>
    <col min="13417" max="13417" width="13.6328125" bestFit="1" customWidth="1"/>
    <col min="13418" max="13418" width="12.453125" bestFit="1" customWidth="1"/>
    <col min="13419" max="13420" width="13.6328125" bestFit="1" customWidth="1"/>
    <col min="13421" max="13421" width="12.26953125" customWidth="1"/>
    <col min="13422" max="13424" width="12.81640625" customWidth="1"/>
    <col min="13425" max="13429" width="12.26953125" customWidth="1"/>
    <col min="13430" max="13432" width="12.81640625" customWidth="1"/>
    <col min="13433" max="13433" width="12.26953125" customWidth="1"/>
    <col min="13434" max="13434" width="13.26953125" bestFit="1" customWidth="1"/>
    <col min="13435" max="13436" width="14.36328125" bestFit="1" customWidth="1"/>
    <col min="13437" max="13437" width="12.26953125" customWidth="1"/>
    <col min="13438" max="13440" width="12.81640625" customWidth="1"/>
    <col min="13441" max="13444" width="14.36328125" bestFit="1" customWidth="1"/>
    <col min="13445" max="13445" width="12.26953125" customWidth="1"/>
    <col min="13446" max="13446" width="12.81640625" bestFit="1" customWidth="1"/>
    <col min="13447" max="13448" width="12.81640625" customWidth="1"/>
    <col min="13449" max="13449" width="14.36328125" bestFit="1" customWidth="1"/>
    <col min="13450" max="13452" width="13.6328125" bestFit="1" customWidth="1"/>
    <col min="13453" max="13453" width="12.26953125" customWidth="1"/>
    <col min="13454" max="13454" width="12" customWidth="1"/>
    <col min="13455" max="13456" width="12.81640625" customWidth="1"/>
    <col min="13457" max="13457" width="13.6328125" bestFit="1" customWidth="1"/>
    <col min="13458" max="13460" width="14.36328125" bestFit="1" customWidth="1"/>
    <col min="13461" max="13461" width="12.26953125" customWidth="1"/>
    <col min="13462" max="13462" width="9.7265625" customWidth="1"/>
    <col min="13463" max="13464" width="12.81640625" customWidth="1"/>
    <col min="13465" max="13465" width="13.6328125" bestFit="1" customWidth="1"/>
    <col min="13466" max="13468" width="14.36328125" bestFit="1" customWidth="1"/>
    <col min="13469" max="13484" width="12.26953125" customWidth="1"/>
    <col min="13485" max="13485" width="12.81640625" customWidth="1"/>
    <col min="13486" max="13486" width="12.26953125" customWidth="1"/>
    <col min="13487" max="13487" width="11.453125" customWidth="1"/>
    <col min="13488" max="13488" width="11.7265625" customWidth="1"/>
    <col min="13489" max="13496" width="12.26953125" customWidth="1"/>
    <col min="13497" max="13499" width="13.6328125" customWidth="1"/>
    <col min="13500" max="13501" width="12.26953125" customWidth="1"/>
    <col min="13502" max="13504" width="13.6328125" customWidth="1"/>
    <col min="13505" max="13506" width="12.26953125" customWidth="1"/>
    <col min="13507" max="13509" width="13.6328125" customWidth="1"/>
    <col min="13510" max="13511" width="12.26953125" customWidth="1"/>
    <col min="13512" max="13514" width="13.6328125" customWidth="1"/>
    <col min="13515" max="13515" width="14.36328125" customWidth="1"/>
    <col min="13516" max="13516" width="12.26953125" customWidth="1"/>
    <col min="13517" max="13519" width="13.6328125" customWidth="1"/>
    <col min="13520" max="13520" width="14.36328125" customWidth="1"/>
    <col min="13521" max="13521" width="12.26953125" customWidth="1"/>
    <col min="13522" max="13522" width="10.26953125" customWidth="1"/>
    <col min="13523" max="13524" width="13.6328125" customWidth="1"/>
    <col min="13525" max="13526" width="12.26953125" customWidth="1"/>
    <col min="13527" max="13529" width="13.6328125" customWidth="1"/>
    <col min="13530" max="13530" width="14.36328125" customWidth="1"/>
    <col min="13531" max="13531" width="12.26953125" customWidth="1"/>
    <col min="13532" max="13534" width="13.6328125" customWidth="1"/>
    <col min="13535" max="13535" width="12.453125" customWidth="1"/>
    <col min="13536" max="13536" width="12.26953125" customWidth="1"/>
    <col min="13537" max="13537" width="11.26953125" customWidth="1"/>
    <col min="13538" max="13540" width="13.6328125" customWidth="1"/>
    <col min="13541" max="13541" width="12.26953125" customWidth="1"/>
    <col min="13542" max="13542" width="9.08984375" customWidth="1"/>
    <col min="13543" max="13545" width="13.6328125" customWidth="1"/>
    <col min="13546" max="13546" width="12.26953125" customWidth="1"/>
    <col min="13547" max="13547" width="6.7265625" customWidth="1"/>
    <col min="13548" max="13550" width="13.6328125" customWidth="1"/>
    <col min="13551" max="13551" width="12.26953125" customWidth="1"/>
    <col min="13552" max="13554" width="13.6328125" customWidth="1"/>
    <col min="13555" max="13556" width="12.26953125" customWidth="1"/>
    <col min="13557" max="13559" width="13.6328125" customWidth="1"/>
    <col min="13560" max="13561" width="12.26953125" customWidth="1"/>
    <col min="13562" max="13564" width="13.6328125" customWidth="1"/>
    <col min="13565" max="13566" width="12.26953125" customWidth="1"/>
    <col min="13567" max="13569" width="13.6328125" customWidth="1"/>
    <col min="13570" max="13570" width="12.453125" bestFit="1" customWidth="1"/>
    <col min="13571" max="13571" width="12.26953125" customWidth="1"/>
    <col min="13572" max="13572" width="11.26953125" customWidth="1"/>
    <col min="13573" max="13574" width="13.6328125" customWidth="1"/>
    <col min="13575" max="13575" width="13.6328125" bestFit="1" customWidth="1"/>
    <col min="13576" max="13576" width="12.26953125" customWidth="1"/>
    <col min="13577" max="13577" width="9.08984375" customWidth="1"/>
    <col min="13578" max="13579" width="13.6328125" customWidth="1"/>
    <col min="13580" max="13580" width="14.36328125" bestFit="1" customWidth="1"/>
    <col min="13581" max="13581" width="12.26953125" customWidth="1"/>
    <col min="13582" max="13584" width="12.81640625" customWidth="1"/>
    <col min="13585" max="13589" width="12.26953125" customWidth="1"/>
    <col min="13590" max="13592" width="12.81640625" customWidth="1"/>
    <col min="13593" max="13597" width="12.26953125" customWidth="1"/>
    <col min="13598" max="13600" width="12.81640625" customWidth="1"/>
    <col min="13601" max="13601" width="14.36328125" bestFit="1" customWidth="1"/>
    <col min="13602" max="13605" width="12.26953125" customWidth="1"/>
    <col min="13606" max="13608" width="12.81640625" customWidth="1"/>
    <col min="13609" max="13610" width="14.36328125" bestFit="1" customWidth="1"/>
    <col min="13611" max="13612" width="13.26953125" bestFit="1" customWidth="1"/>
    <col min="13613" max="13613" width="12.26953125" customWidth="1"/>
    <col min="13614" max="13616" width="12.81640625" customWidth="1"/>
    <col min="13617" max="13619" width="14.36328125" bestFit="1" customWidth="1"/>
    <col min="13620" max="13621" width="12.26953125" customWidth="1"/>
    <col min="13622" max="13624" width="12.81640625" customWidth="1"/>
    <col min="13625" max="13626" width="12.26953125" customWidth="1"/>
    <col min="13627" max="13627" width="13.6328125" bestFit="1" customWidth="1"/>
    <col min="13628" max="13629" width="12.26953125" customWidth="1"/>
    <col min="13630" max="13632" width="12.81640625" customWidth="1"/>
    <col min="13633" max="13637" width="12.26953125" customWidth="1"/>
    <col min="13638" max="13640" width="12.81640625" customWidth="1"/>
    <col min="13641" max="13645" width="12.26953125" customWidth="1"/>
    <col min="13646" max="13648" width="12.81640625" customWidth="1"/>
    <col min="13649" max="13653" width="12.26953125" customWidth="1"/>
    <col min="13654" max="13656" width="12.81640625" customWidth="1"/>
    <col min="13657" max="13657" width="14.36328125" bestFit="1" customWidth="1"/>
    <col min="13658" max="13658" width="13.26953125" bestFit="1" customWidth="1"/>
    <col min="13659" max="13660" width="14.36328125" bestFit="1" customWidth="1"/>
    <col min="13661" max="13661" width="12.26953125" customWidth="1"/>
    <col min="13662" max="13662" width="12" customWidth="1"/>
    <col min="13663" max="13664" width="12.81640625" customWidth="1"/>
    <col min="13665" max="13665" width="13.6328125" bestFit="1" customWidth="1"/>
    <col min="13666" max="13668" width="14.36328125" bestFit="1" customWidth="1"/>
    <col min="13669" max="13669" width="12.26953125" customWidth="1"/>
    <col min="13670" max="13670" width="9.7265625" customWidth="1"/>
    <col min="13671" max="13672" width="12.81640625" customWidth="1"/>
    <col min="13673" max="13673" width="13.6328125" bestFit="1" customWidth="1"/>
    <col min="13674" max="13674" width="12.453125" bestFit="1" customWidth="1"/>
    <col min="13675" max="13676" width="13.6328125" bestFit="1" customWidth="1"/>
    <col min="13677" max="13677" width="12.26953125" customWidth="1"/>
    <col min="13678" max="13680" width="12.81640625" customWidth="1"/>
    <col min="13681" max="13685" width="12.26953125" customWidth="1"/>
    <col min="13686" max="13688" width="12.81640625" customWidth="1"/>
    <col min="13689" max="13689" width="12.26953125" customWidth="1"/>
    <col min="13690" max="13690" width="13.26953125" bestFit="1" customWidth="1"/>
    <col min="13691" max="13692" width="14.36328125" bestFit="1" customWidth="1"/>
    <col min="13693" max="13693" width="12.26953125" customWidth="1"/>
    <col min="13694" max="13696" width="12.81640625" customWidth="1"/>
    <col min="13697" max="13700" width="14.36328125" bestFit="1" customWidth="1"/>
    <col min="13701" max="13701" width="12.26953125" customWidth="1"/>
    <col min="13702" max="13702" width="12.81640625" bestFit="1" customWidth="1"/>
    <col min="13703" max="13704" width="12.81640625" customWidth="1"/>
    <col min="13705" max="13705" width="14.36328125" bestFit="1" customWidth="1"/>
    <col min="13706" max="13708" width="13.6328125" bestFit="1" customWidth="1"/>
    <col min="13709" max="13709" width="12.26953125" customWidth="1"/>
    <col min="13710" max="13710" width="12" customWidth="1"/>
    <col min="13711" max="13712" width="12.81640625" customWidth="1"/>
    <col min="13713" max="13713" width="13.6328125" bestFit="1" customWidth="1"/>
    <col min="13714" max="13716" width="14.36328125" bestFit="1" customWidth="1"/>
    <col min="13717" max="13717" width="12.26953125" customWidth="1"/>
    <col min="13718" max="13718" width="9.7265625" customWidth="1"/>
    <col min="13719" max="13720" width="12.81640625" customWidth="1"/>
    <col min="13721" max="13721" width="13.6328125" bestFit="1" customWidth="1"/>
    <col min="13722" max="13724" width="14.36328125" bestFit="1" customWidth="1"/>
    <col min="13725" max="13740" width="12.26953125" customWidth="1"/>
    <col min="13741" max="13741" width="12.81640625" customWidth="1"/>
    <col min="13742" max="13742" width="12.26953125" customWidth="1"/>
    <col min="13743" max="13743" width="11.453125" customWidth="1"/>
    <col min="13744" max="13744" width="11.7265625" customWidth="1"/>
    <col min="13745" max="13752" width="12.26953125" customWidth="1"/>
    <col min="13753" max="13755" width="13.6328125" customWidth="1"/>
    <col min="13756" max="13757" width="12.26953125" customWidth="1"/>
    <col min="13758" max="13760" width="13.6328125" customWidth="1"/>
    <col min="13761" max="13762" width="12.26953125" customWidth="1"/>
    <col min="13763" max="13765" width="13.6328125" customWidth="1"/>
    <col min="13766" max="13767" width="12.26953125" customWidth="1"/>
    <col min="13768" max="13770" width="13.6328125" customWidth="1"/>
    <col min="13771" max="13771" width="14.36328125" customWidth="1"/>
    <col min="13772" max="13772" width="12.26953125" customWidth="1"/>
    <col min="13773" max="13775" width="13.6328125" customWidth="1"/>
    <col min="13776" max="13776" width="14.36328125" customWidth="1"/>
    <col min="13777" max="13777" width="12.26953125" customWidth="1"/>
    <col min="13778" max="13778" width="10.26953125" customWidth="1"/>
    <col min="13779" max="13780" width="13.6328125" customWidth="1"/>
    <col min="13781" max="13782" width="12.26953125" customWidth="1"/>
    <col min="13783" max="13785" width="13.6328125" customWidth="1"/>
    <col min="13786" max="13786" width="14.36328125" customWidth="1"/>
    <col min="13787" max="13787" width="12.26953125" customWidth="1"/>
    <col min="13788" max="13790" width="13.6328125" customWidth="1"/>
    <col min="13791" max="13791" width="12.453125" customWidth="1"/>
    <col min="13792" max="13792" width="12.26953125" customWidth="1"/>
    <col min="13793" max="13793" width="11.26953125" customWidth="1"/>
    <col min="13794" max="13796" width="13.6328125" customWidth="1"/>
    <col min="13797" max="13797" width="12.26953125" customWidth="1"/>
    <col min="13798" max="13798" width="9.08984375" customWidth="1"/>
    <col min="13799" max="13801" width="13.6328125" customWidth="1"/>
    <col min="13802" max="13802" width="12.26953125" customWidth="1"/>
    <col min="13803" max="13803" width="6.7265625" customWidth="1"/>
    <col min="13804" max="13806" width="13.6328125" customWidth="1"/>
    <col min="13807" max="13807" width="12.26953125" customWidth="1"/>
    <col min="13808" max="13810" width="13.6328125" customWidth="1"/>
    <col min="13811" max="13812" width="12.26953125" customWidth="1"/>
    <col min="13813" max="13815" width="13.6328125" customWidth="1"/>
    <col min="13816" max="13817" width="12.26953125" customWidth="1"/>
    <col min="13818" max="13820" width="13.6328125" customWidth="1"/>
    <col min="13821" max="13822" width="12.26953125" customWidth="1"/>
    <col min="13823" max="13825" width="13.6328125" customWidth="1"/>
    <col min="13826" max="13826" width="12.453125" bestFit="1" customWidth="1"/>
    <col min="13827" max="13827" width="12.26953125" customWidth="1"/>
    <col min="13828" max="13828" width="11.26953125" customWidth="1"/>
    <col min="13829" max="13830" width="13.6328125" customWidth="1"/>
    <col min="13831" max="13831" width="13.6328125" bestFit="1" customWidth="1"/>
    <col min="13832" max="13832" width="12.26953125" customWidth="1"/>
    <col min="13833" max="13833" width="9.08984375" customWidth="1"/>
    <col min="13834" max="13835" width="13.6328125" customWidth="1"/>
    <col min="13836" max="13836" width="14.36328125" bestFit="1" customWidth="1"/>
    <col min="13837" max="13837" width="12.26953125" customWidth="1"/>
    <col min="13838" max="13840" width="12.81640625" customWidth="1"/>
    <col min="13841" max="13845" width="12.26953125" customWidth="1"/>
    <col min="13846" max="13848" width="12.81640625" customWidth="1"/>
    <col min="13849" max="13853" width="12.26953125" customWidth="1"/>
    <col min="13854" max="13856" width="12.81640625" customWidth="1"/>
    <col min="13857" max="13857" width="14.36328125" bestFit="1" customWidth="1"/>
    <col min="13858" max="13861" width="12.26953125" customWidth="1"/>
    <col min="13862" max="13864" width="12.81640625" customWidth="1"/>
    <col min="13865" max="13866" width="14.36328125" bestFit="1" customWidth="1"/>
    <col min="13867" max="13868" width="13.26953125" bestFit="1" customWidth="1"/>
    <col min="13869" max="13869" width="12.26953125" customWidth="1"/>
    <col min="13870" max="13872" width="12.81640625" customWidth="1"/>
    <col min="13873" max="13875" width="14.36328125" bestFit="1" customWidth="1"/>
    <col min="13876" max="13877" width="12.26953125" customWidth="1"/>
    <col min="13878" max="13880" width="12.81640625" customWidth="1"/>
    <col min="13881" max="13882" width="12.26953125" customWidth="1"/>
    <col min="13883" max="13883" width="13.6328125" bestFit="1" customWidth="1"/>
    <col min="13884" max="13885" width="12.26953125" customWidth="1"/>
    <col min="13886" max="13888" width="12.81640625" customWidth="1"/>
    <col min="13889" max="13893" width="12.26953125" customWidth="1"/>
    <col min="13894" max="13896" width="12.81640625" customWidth="1"/>
    <col min="13897" max="13901" width="12.26953125" customWidth="1"/>
    <col min="13902" max="13904" width="12.81640625" customWidth="1"/>
    <col min="13905" max="13909" width="12.26953125" customWidth="1"/>
    <col min="13910" max="13912" width="12.81640625" customWidth="1"/>
    <col min="13913" max="13913" width="14.36328125" bestFit="1" customWidth="1"/>
    <col min="13914" max="13914" width="13.26953125" bestFit="1" customWidth="1"/>
    <col min="13915" max="13916" width="14.36328125" bestFit="1" customWidth="1"/>
    <col min="13917" max="13917" width="12.26953125" customWidth="1"/>
    <col min="13918" max="13918" width="12" customWidth="1"/>
    <col min="13919" max="13920" width="12.81640625" customWidth="1"/>
    <col min="13921" max="13921" width="13.6328125" bestFit="1" customWidth="1"/>
    <col min="13922" max="13924" width="14.36328125" bestFit="1" customWidth="1"/>
    <col min="13925" max="13925" width="12.26953125" customWidth="1"/>
    <col min="13926" max="13926" width="9.7265625" customWidth="1"/>
    <col min="13927" max="13928" width="12.81640625" customWidth="1"/>
    <col min="13929" max="13929" width="13.6328125" bestFit="1" customWidth="1"/>
    <col min="13930" max="13930" width="12.453125" bestFit="1" customWidth="1"/>
    <col min="13931" max="13932" width="13.6328125" bestFit="1" customWidth="1"/>
    <col min="13933" max="13933" width="12.26953125" customWidth="1"/>
    <col min="13934" max="13936" width="12.81640625" customWidth="1"/>
    <col min="13937" max="13941" width="12.26953125" customWidth="1"/>
    <col min="13942" max="13944" width="12.81640625" customWidth="1"/>
    <col min="13945" max="13945" width="12.26953125" customWidth="1"/>
    <col min="13946" max="13946" width="13.26953125" bestFit="1" customWidth="1"/>
    <col min="13947" max="13948" width="14.36328125" bestFit="1" customWidth="1"/>
    <col min="13949" max="13949" width="12.26953125" customWidth="1"/>
    <col min="13950" max="13952" width="12.81640625" customWidth="1"/>
    <col min="13953" max="13956" width="14.36328125" bestFit="1" customWidth="1"/>
    <col min="13957" max="13957" width="12.26953125" customWidth="1"/>
    <col min="13958" max="13958" width="12.81640625" bestFit="1" customWidth="1"/>
    <col min="13959" max="13960" width="12.81640625" customWidth="1"/>
    <col min="13961" max="13961" width="14.36328125" bestFit="1" customWidth="1"/>
    <col min="13962" max="13964" width="13.6328125" bestFit="1" customWidth="1"/>
    <col min="13965" max="13965" width="12.26953125" customWidth="1"/>
    <col min="13966" max="13966" width="12" customWidth="1"/>
    <col min="13967" max="13968" width="12.81640625" customWidth="1"/>
    <col min="13969" max="13969" width="13.6328125" bestFit="1" customWidth="1"/>
    <col min="13970" max="13972" width="14.36328125" bestFit="1" customWidth="1"/>
    <col min="13973" max="13973" width="12.26953125" customWidth="1"/>
    <col min="13974" max="13974" width="9.7265625" customWidth="1"/>
    <col min="13975" max="13976" width="12.81640625" customWidth="1"/>
    <col min="13977" max="13977" width="13.6328125" bestFit="1" customWidth="1"/>
    <col min="13978" max="13980" width="14.36328125" bestFit="1" customWidth="1"/>
    <col min="13981" max="13996" width="12.26953125" customWidth="1"/>
    <col min="13997" max="13997" width="12.81640625" customWidth="1"/>
    <col min="13998" max="13998" width="12.26953125" customWidth="1"/>
    <col min="13999" max="13999" width="11.453125" customWidth="1"/>
    <col min="14000" max="14000" width="11.7265625" customWidth="1"/>
    <col min="14001" max="14008" width="12.26953125" customWidth="1"/>
    <col min="14009" max="14011" width="13.6328125" customWidth="1"/>
    <col min="14012" max="14013" width="12.26953125" customWidth="1"/>
    <col min="14014" max="14016" width="13.6328125" customWidth="1"/>
    <col min="14017" max="14018" width="12.26953125" customWidth="1"/>
    <col min="14019" max="14021" width="13.6328125" customWidth="1"/>
    <col min="14022" max="14023" width="12.26953125" customWidth="1"/>
    <col min="14024" max="14026" width="13.6328125" customWidth="1"/>
    <col min="14027" max="14027" width="14.36328125" customWidth="1"/>
    <col min="14028" max="14028" width="12.26953125" customWidth="1"/>
    <col min="14029" max="14031" width="13.6328125" customWidth="1"/>
    <col min="14032" max="14032" width="14.36328125" customWidth="1"/>
    <col min="14033" max="14033" width="12.26953125" customWidth="1"/>
    <col min="14034" max="14034" width="10.26953125" customWidth="1"/>
    <col min="14035" max="14036" width="13.6328125" customWidth="1"/>
    <col min="14037" max="14038" width="12.26953125" customWidth="1"/>
    <col min="14039" max="14041" width="13.6328125" customWidth="1"/>
    <col min="14042" max="14042" width="14.36328125" customWidth="1"/>
    <col min="14043" max="14043" width="12.26953125" customWidth="1"/>
    <col min="14044" max="14046" width="13.6328125" customWidth="1"/>
    <col min="14047" max="14047" width="12.453125" customWidth="1"/>
    <col min="14048" max="14048" width="12.26953125" customWidth="1"/>
    <col min="14049" max="14049" width="11.26953125" customWidth="1"/>
    <col min="14050" max="14052" width="13.6328125" customWidth="1"/>
    <col min="14053" max="14053" width="12.26953125" customWidth="1"/>
    <col min="14054" max="14054" width="9.08984375" customWidth="1"/>
    <col min="14055" max="14057" width="13.6328125" customWidth="1"/>
    <col min="14058" max="14058" width="12.26953125" customWidth="1"/>
    <col min="14059" max="14059" width="6.7265625" customWidth="1"/>
    <col min="14060" max="14062" width="13.6328125" customWidth="1"/>
    <col min="14063" max="14063" width="12.26953125" customWidth="1"/>
    <col min="14064" max="14066" width="13.6328125" customWidth="1"/>
    <col min="14067" max="14068" width="12.26953125" customWidth="1"/>
    <col min="14069" max="14071" width="13.6328125" customWidth="1"/>
    <col min="14072" max="14073" width="12.26953125" customWidth="1"/>
    <col min="14074" max="14076" width="13.6328125" customWidth="1"/>
    <col min="14077" max="14078" width="12.26953125" customWidth="1"/>
    <col min="14079" max="14081" width="13.6328125" customWidth="1"/>
    <col min="14082" max="14082" width="12.453125" bestFit="1" customWidth="1"/>
    <col min="14083" max="14083" width="12.26953125" customWidth="1"/>
    <col min="14084" max="14084" width="11.26953125" customWidth="1"/>
    <col min="14085" max="14086" width="13.6328125" customWidth="1"/>
    <col min="14087" max="14087" width="13.6328125" bestFit="1" customWidth="1"/>
    <col min="14088" max="14088" width="12.26953125" customWidth="1"/>
    <col min="14089" max="14089" width="9.08984375" customWidth="1"/>
    <col min="14090" max="14091" width="13.6328125" customWidth="1"/>
    <col min="14092" max="14092" width="14.36328125" bestFit="1" customWidth="1"/>
    <col min="14093" max="14093" width="12.26953125" customWidth="1"/>
    <col min="14094" max="14096" width="12.81640625" customWidth="1"/>
    <col min="14097" max="14101" width="12.26953125" customWidth="1"/>
    <col min="14102" max="14104" width="12.81640625" customWidth="1"/>
    <col min="14105" max="14109" width="12.26953125" customWidth="1"/>
    <col min="14110" max="14112" width="12.81640625" customWidth="1"/>
    <col min="14113" max="14113" width="14.36328125" bestFit="1" customWidth="1"/>
    <col min="14114" max="14117" width="12.26953125" customWidth="1"/>
    <col min="14118" max="14120" width="12.81640625" customWidth="1"/>
    <col min="14121" max="14122" width="14.36328125" bestFit="1" customWidth="1"/>
    <col min="14123" max="14124" width="13.26953125" bestFit="1" customWidth="1"/>
    <col min="14125" max="14125" width="12.26953125" customWidth="1"/>
    <col min="14126" max="14128" width="12.81640625" customWidth="1"/>
    <col min="14129" max="14131" width="14.36328125" bestFit="1" customWidth="1"/>
    <col min="14132" max="14133" width="12.26953125" customWidth="1"/>
    <col min="14134" max="14136" width="12.81640625" customWidth="1"/>
    <col min="14137" max="14138" width="12.26953125" customWidth="1"/>
    <col min="14139" max="14139" width="13.6328125" bestFit="1" customWidth="1"/>
    <col min="14140" max="14141" width="12.26953125" customWidth="1"/>
    <col min="14142" max="14144" width="12.81640625" customWidth="1"/>
    <col min="14145" max="14149" width="12.26953125" customWidth="1"/>
    <col min="14150" max="14152" width="12.81640625" customWidth="1"/>
    <col min="14153" max="14157" width="12.26953125" customWidth="1"/>
    <col min="14158" max="14160" width="12.81640625" customWidth="1"/>
    <col min="14161" max="14165" width="12.26953125" customWidth="1"/>
    <col min="14166" max="14168" width="12.81640625" customWidth="1"/>
    <col min="14169" max="14169" width="14.36328125" bestFit="1" customWidth="1"/>
    <col min="14170" max="14170" width="13.26953125" bestFit="1" customWidth="1"/>
    <col min="14171" max="14172" width="14.36328125" bestFit="1" customWidth="1"/>
    <col min="14173" max="14173" width="12.26953125" customWidth="1"/>
    <col min="14174" max="14174" width="12" customWidth="1"/>
    <col min="14175" max="14176" width="12.81640625" customWidth="1"/>
    <col min="14177" max="14177" width="13.6328125" bestFit="1" customWidth="1"/>
    <col min="14178" max="14180" width="14.36328125" bestFit="1" customWidth="1"/>
    <col min="14181" max="14181" width="12.26953125" customWidth="1"/>
    <col min="14182" max="14182" width="9.7265625" customWidth="1"/>
    <col min="14183" max="14184" width="12.81640625" customWidth="1"/>
    <col min="14185" max="14185" width="13.6328125" bestFit="1" customWidth="1"/>
    <col min="14186" max="14186" width="12.453125" bestFit="1" customWidth="1"/>
    <col min="14187" max="14188" width="13.6328125" bestFit="1" customWidth="1"/>
    <col min="14189" max="14189" width="12.26953125" customWidth="1"/>
    <col min="14190" max="14192" width="12.81640625" customWidth="1"/>
    <col min="14193" max="14197" width="12.26953125" customWidth="1"/>
    <col min="14198" max="14200" width="12.81640625" customWidth="1"/>
    <col min="14201" max="14201" width="12.26953125" customWidth="1"/>
    <col min="14202" max="14202" width="13.26953125" bestFit="1" customWidth="1"/>
    <col min="14203" max="14204" width="14.36328125" bestFit="1" customWidth="1"/>
    <col min="14205" max="14205" width="12.26953125" customWidth="1"/>
    <col min="14206" max="14208" width="12.81640625" customWidth="1"/>
    <col min="14209" max="14212" width="14.36328125" bestFit="1" customWidth="1"/>
    <col min="14213" max="14213" width="12.26953125" customWidth="1"/>
    <col min="14214" max="14214" width="12.81640625" bestFit="1" customWidth="1"/>
    <col min="14215" max="14216" width="12.81640625" customWidth="1"/>
    <col min="14217" max="14217" width="14.36328125" bestFit="1" customWidth="1"/>
    <col min="14218" max="14220" width="13.6328125" bestFit="1" customWidth="1"/>
    <col min="14221" max="14221" width="12.26953125" customWidth="1"/>
    <col min="14222" max="14222" width="12" customWidth="1"/>
    <col min="14223" max="14224" width="12.81640625" customWidth="1"/>
    <col min="14225" max="14225" width="13.6328125" bestFit="1" customWidth="1"/>
    <col min="14226" max="14228" width="14.36328125" bestFit="1" customWidth="1"/>
    <col min="14229" max="14229" width="12.26953125" customWidth="1"/>
    <col min="14230" max="14230" width="9.7265625" customWidth="1"/>
    <col min="14231" max="14232" width="12.81640625" customWidth="1"/>
    <col min="14233" max="14233" width="13.6328125" bestFit="1" customWidth="1"/>
    <col min="14234" max="14236" width="14.36328125" bestFit="1" customWidth="1"/>
    <col min="14237" max="14252" width="12.26953125" customWidth="1"/>
    <col min="14253" max="14253" width="12.81640625" customWidth="1"/>
    <col min="14254" max="14254" width="12.26953125" customWidth="1"/>
    <col min="14255" max="14255" width="11.453125" customWidth="1"/>
    <col min="14256" max="14256" width="11.7265625" customWidth="1"/>
    <col min="14257" max="14264" width="12.26953125" customWidth="1"/>
    <col min="14265" max="14267" width="13.6328125" customWidth="1"/>
    <col min="14268" max="14269" width="12.26953125" customWidth="1"/>
    <col min="14270" max="14272" width="13.6328125" customWidth="1"/>
    <col min="14273" max="14274" width="12.26953125" customWidth="1"/>
    <col min="14275" max="14277" width="13.6328125" customWidth="1"/>
    <col min="14278" max="14279" width="12.26953125" customWidth="1"/>
    <col min="14280" max="14282" width="13.6328125" customWidth="1"/>
    <col min="14283" max="14283" width="14.36328125" customWidth="1"/>
    <col min="14284" max="14284" width="12.26953125" customWidth="1"/>
    <col min="14285" max="14287" width="13.6328125" customWidth="1"/>
    <col min="14288" max="14288" width="14.36328125" customWidth="1"/>
    <col min="14289" max="14289" width="12.26953125" customWidth="1"/>
    <col min="14290" max="14290" width="10.26953125" customWidth="1"/>
    <col min="14291" max="14292" width="13.6328125" customWidth="1"/>
    <col min="14293" max="14294" width="12.26953125" customWidth="1"/>
    <col min="14295" max="14297" width="13.6328125" customWidth="1"/>
    <col min="14298" max="14298" width="14.36328125" customWidth="1"/>
    <col min="14299" max="14299" width="12.26953125" customWidth="1"/>
    <col min="14300" max="14302" width="13.6328125" customWidth="1"/>
    <col min="14303" max="14303" width="12.453125" customWidth="1"/>
    <col min="14304" max="14304" width="12.26953125" customWidth="1"/>
    <col min="14305" max="14305" width="11.26953125" customWidth="1"/>
    <col min="14306" max="14308" width="13.6328125" customWidth="1"/>
    <col min="14309" max="14309" width="12.26953125" customWidth="1"/>
    <col min="14310" max="14310" width="9.08984375" customWidth="1"/>
    <col min="14311" max="14313" width="13.6328125" customWidth="1"/>
    <col min="14314" max="14314" width="12.26953125" customWidth="1"/>
    <col min="14315" max="14315" width="6.7265625" customWidth="1"/>
    <col min="14316" max="14318" width="13.6328125" customWidth="1"/>
    <col min="14319" max="14319" width="12.26953125" customWidth="1"/>
    <col min="14320" max="14322" width="13.6328125" customWidth="1"/>
    <col min="14323" max="14324" width="12.26953125" customWidth="1"/>
    <col min="14325" max="14327" width="13.6328125" customWidth="1"/>
    <col min="14328" max="14329" width="12.26953125" customWidth="1"/>
    <col min="14330" max="14332" width="13.6328125" customWidth="1"/>
    <col min="14333" max="14334" width="12.26953125" customWidth="1"/>
    <col min="14335" max="14337" width="13.6328125" customWidth="1"/>
    <col min="14338" max="14338" width="12.453125" bestFit="1" customWidth="1"/>
    <col min="14339" max="14339" width="12.26953125" customWidth="1"/>
    <col min="14340" max="14340" width="11.26953125" customWidth="1"/>
    <col min="14341" max="14342" width="13.6328125" customWidth="1"/>
    <col min="14343" max="14343" width="13.6328125" bestFit="1" customWidth="1"/>
    <col min="14344" max="14344" width="12.26953125" customWidth="1"/>
    <col min="14345" max="14345" width="9.08984375" customWidth="1"/>
    <col min="14346" max="14347" width="13.6328125" customWidth="1"/>
    <col min="14348" max="14348" width="14.36328125" bestFit="1" customWidth="1"/>
    <col min="14349" max="14349" width="12.26953125" customWidth="1"/>
    <col min="14350" max="14352" width="12.81640625" customWidth="1"/>
    <col min="14353" max="14357" width="12.26953125" customWidth="1"/>
    <col min="14358" max="14360" width="12.81640625" customWidth="1"/>
    <col min="14361" max="14365" width="12.26953125" customWidth="1"/>
    <col min="14366" max="14368" width="12.81640625" customWidth="1"/>
    <col min="14369" max="14369" width="14.36328125" bestFit="1" customWidth="1"/>
    <col min="14370" max="14373" width="12.26953125" customWidth="1"/>
    <col min="14374" max="14376" width="12.81640625" customWidth="1"/>
    <col min="14377" max="14378" width="14.36328125" bestFit="1" customWidth="1"/>
    <col min="14379" max="14380" width="13.26953125" bestFit="1" customWidth="1"/>
    <col min="14381" max="14381" width="12.26953125" customWidth="1"/>
    <col min="14382" max="14384" width="12.81640625" customWidth="1"/>
    <col min="14385" max="14387" width="14.36328125" bestFit="1" customWidth="1"/>
    <col min="14388" max="14389" width="12.26953125" customWidth="1"/>
    <col min="14390" max="14392" width="12.81640625" customWidth="1"/>
    <col min="14393" max="14394" width="12.26953125" customWidth="1"/>
    <col min="14395" max="14395" width="13.6328125" bestFit="1" customWidth="1"/>
    <col min="14396" max="14397" width="12.26953125" customWidth="1"/>
    <col min="14398" max="14400" width="12.81640625" customWidth="1"/>
    <col min="14401" max="14405" width="12.26953125" customWidth="1"/>
    <col min="14406" max="14408" width="12.81640625" customWidth="1"/>
    <col min="14409" max="14413" width="12.26953125" customWidth="1"/>
    <col min="14414" max="14416" width="12.81640625" customWidth="1"/>
    <col min="14417" max="14421" width="12.26953125" customWidth="1"/>
    <col min="14422" max="14424" width="12.81640625" customWidth="1"/>
    <col min="14425" max="14425" width="14.36328125" bestFit="1" customWidth="1"/>
    <col min="14426" max="14426" width="13.26953125" bestFit="1" customWidth="1"/>
    <col min="14427" max="14428" width="14.36328125" bestFit="1" customWidth="1"/>
    <col min="14429" max="14429" width="12.26953125" customWidth="1"/>
    <col min="14430" max="14430" width="12" customWidth="1"/>
    <col min="14431" max="14432" width="12.81640625" customWidth="1"/>
    <col min="14433" max="14433" width="13.6328125" bestFit="1" customWidth="1"/>
    <col min="14434" max="14436" width="14.36328125" bestFit="1" customWidth="1"/>
    <col min="14437" max="14437" width="12.26953125" customWidth="1"/>
    <col min="14438" max="14438" width="9.7265625" customWidth="1"/>
    <col min="14439" max="14440" width="12.81640625" customWidth="1"/>
    <col min="14441" max="14441" width="13.6328125" bestFit="1" customWidth="1"/>
    <col min="14442" max="14442" width="12.453125" bestFit="1" customWidth="1"/>
    <col min="14443" max="14444" width="13.6328125" bestFit="1" customWidth="1"/>
    <col min="14445" max="14445" width="12.26953125" customWidth="1"/>
    <col min="14446" max="14448" width="12.81640625" customWidth="1"/>
    <col min="14449" max="14453" width="12.26953125" customWidth="1"/>
    <col min="14454" max="14456" width="12.81640625" customWidth="1"/>
    <col min="14457" max="14457" width="12.26953125" customWidth="1"/>
    <col min="14458" max="14458" width="13.26953125" bestFit="1" customWidth="1"/>
    <col min="14459" max="14460" width="14.36328125" bestFit="1" customWidth="1"/>
    <col min="14461" max="14461" width="12.26953125" customWidth="1"/>
    <col min="14462" max="14464" width="12.81640625" customWidth="1"/>
    <col min="14465" max="14468" width="14.36328125" bestFit="1" customWidth="1"/>
    <col min="14469" max="14469" width="12.26953125" customWidth="1"/>
    <col min="14470" max="14470" width="12.81640625" bestFit="1" customWidth="1"/>
    <col min="14471" max="14472" width="12.81640625" customWidth="1"/>
    <col min="14473" max="14473" width="14.36328125" bestFit="1" customWidth="1"/>
    <col min="14474" max="14476" width="13.6328125" bestFit="1" customWidth="1"/>
    <col min="14477" max="14477" width="12.26953125" customWidth="1"/>
    <col min="14478" max="14478" width="12" customWidth="1"/>
    <col min="14479" max="14480" width="12.81640625" customWidth="1"/>
    <col min="14481" max="14481" width="13.6328125" bestFit="1" customWidth="1"/>
    <col min="14482" max="14484" width="14.36328125" bestFit="1" customWidth="1"/>
    <col min="14485" max="14485" width="12.26953125" customWidth="1"/>
    <col min="14486" max="14486" width="9.7265625" customWidth="1"/>
    <col min="14487" max="14488" width="12.81640625" customWidth="1"/>
    <col min="14489" max="14489" width="13.6328125" bestFit="1" customWidth="1"/>
    <col min="14490" max="14492" width="14.36328125" bestFit="1" customWidth="1"/>
    <col min="14493" max="14508" width="12.26953125" customWidth="1"/>
    <col min="14509" max="14509" width="12.81640625" customWidth="1"/>
    <col min="14510" max="14510" width="12.26953125" customWidth="1"/>
    <col min="14511" max="14511" width="11.453125" customWidth="1"/>
    <col min="14512" max="14512" width="11.7265625" customWidth="1"/>
    <col min="14513" max="14520" width="12.26953125" customWidth="1"/>
    <col min="14521" max="14523" width="13.6328125" customWidth="1"/>
    <col min="14524" max="14525" width="12.26953125" customWidth="1"/>
    <col min="14526" max="14528" width="13.6328125" customWidth="1"/>
    <col min="14529" max="14530" width="12.26953125" customWidth="1"/>
    <col min="14531" max="14533" width="13.6328125" customWidth="1"/>
    <col min="14534" max="14535" width="12.26953125" customWidth="1"/>
    <col min="14536" max="14538" width="13.6328125" customWidth="1"/>
    <col min="14539" max="14539" width="14.36328125" customWidth="1"/>
    <col min="14540" max="14540" width="12.26953125" customWidth="1"/>
    <col min="14541" max="14543" width="13.6328125" customWidth="1"/>
    <col min="14544" max="14544" width="14.36328125" customWidth="1"/>
    <col min="14545" max="14545" width="12.26953125" customWidth="1"/>
    <col min="14546" max="14546" width="10.26953125" customWidth="1"/>
    <col min="14547" max="14548" width="13.6328125" customWidth="1"/>
    <col min="14549" max="14550" width="12.26953125" customWidth="1"/>
    <col min="14551" max="14553" width="13.6328125" customWidth="1"/>
    <col min="14554" max="14554" width="14.36328125" customWidth="1"/>
    <col min="14555" max="14555" width="12.26953125" customWidth="1"/>
    <col min="14556" max="14558" width="13.6328125" customWidth="1"/>
    <col min="14559" max="14559" width="12.453125" customWidth="1"/>
    <col min="14560" max="14560" width="12.26953125" customWidth="1"/>
    <col min="14561" max="14561" width="11.26953125" customWidth="1"/>
    <col min="14562" max="14564" width="13.6328125" customWidth="1"/>
    <col min="14565" max="14565" width="12.26953125" customWidth="1"/>
    <col min="14566" max="14566" width="9.08984375" customWidth="1"/>
    <col min="14567" max="14569" width="13.6328125" customWidth="1"/>
    <col min="14570" max="14570" width="12.26953125" customWidth="1"/>
    <col min="14571" max="14571" width="6.7265625" customWidth="1"/>
    <col min="14572" max="14574" width="13.6328125" customWidth="1"/>
    <col min="14575" max="14575" width="12.26953125" customWidth="1"/>
    <col min="14576" max="14578" width="13.6328125" customWidth="1"/>
    <col min="14579" max="14580" width="12.26953125" customWidth="1"/>
    <col min="14581" max="14583" width="13.6328125" customWidth="1"/>
    <col min="14584" max="14585" width="12.26953125" customWidth="1"/>
    <col min="14586" max="14588" width="13.6328125" customWidth="1"/>
    <col min="14589" max="14590" width="12.26953125" customWidth="1"/>
    <col min="14591" max="14593" width="13.6328125" customWidth="1"/>
    <col min="14594" max="14594" width="12.453125" bestFit="1" customWidth="1"/>
    <col min="14595" max="14595" width="12.26953125" customWidth="1"/>
    <col min="14596" max="14596" width="11.26953125" customWidth="1"/>
    <col min="14597" max="14598" width="13.6328125" customWidth="1"/>
    <col min="14599" max="14599" width="13.6328125" bestFit="1" customWidth="1"/>
    <col min="14600" max="14600" width="12.26953125" customWidth="1"/>
    <col min="14601" max="14601" width="9.08984375" customWidth="1"/>
    <col min="14602" max="14603" width="13.6328125" customWidth="1"/>
    <col min="14604" max="14604" width="14.36328125" bestFit="1" customWidth="1"/>
    <col min="14605" max="14605" width="12.26953125" customWidth="1"/>
    <col min="14606" max="14608" width="12.81640625" customWidth="1"/>
    <col min="14609" max="14613" width="12.26953125" customWidth="1"/>
    <col min="14614" max="14616" width="12.81640625" customWidth="1"/>
    <col min="14617" max="14621" width="12.26953125" customWidth="1"/>
    <col min="14622" max="14624" width="12.81640625" customWidth="1"/>
    <col min="14625" max="14625" width="14.36328125" bestFit="1" customWidth="1"/>
    <col min="14626" max="14629" width="12.26953125" customWidth="1"/>
    <col min="14630" max="14632" width="12.81640625" customWidth="1"/>
    <col min="14633" max="14634" width="14.36328125" bestFit="1" customWidth="1"/>
    <col min="14635" max="14636" width="13.26953125" bestFit="1" customWidth="1"/>
    <col min="14637" max="14637" width="12.26953125" customWidth="1"/>
    <col min="14638" max="14640" width="12.81640625" customWidth="1"/>
    <col min="14641" max="14643" width="14.36328125" bestFit="1" customWidth="1"/>
    <col min="14644" max="14645" width="12.26953125" customWidth="1"/>
    <col min="14646" max="14648" width="12.81640625" customWidth="1"/>
    <col min="14649" max="14650" width="12.26953125" customWidth="1"/>
    <col min="14651" max="14651" width="13.6328125" bestFit="1" customWidth="1"/>
    <col min="14652" max="14653" width="12.26953125" customWidth="1"/>
    <col min="14654" max="14656" width="12.81640625" customWidth="1"/>
    <col min="14657" max="14661" width="12.26953125" customWidth="1"/>
    <col min="14662" max="14664" width="12.81640625" customWidth="1"/>
    <col min="14665" max="14669" width="12.26953125" customWidth="1"/>
    <col min="14670" max="14672" width="12.81640625" customWidth="1"/>
    <col min="14673" max="14677" width="12.26953125" customWidth="1"/>
    <col min="14678" max="14680" width="12.81640625" customWidth="1"/>
    <col min="14681" max="14681" width="14.36328125" bestFit="1" customWidth="1"/>
    <col min="14682" max="14682" width="13.26953125" bestFit="1" customWidth="1"/>
    <col min="14683" max="14684" width="14.36328125" bestFit="1" customWidth="1"/>
    <col min="14685" max="14685" width="12.26953125" customWidth="1"/>
    <col min="14686" max="14686" width="12" customWidth="1"/>
    <col min="14687" max="14688" width="12.81640625" customWidth="1"/>
    <col min="14689" max="14689" width="13.6328125" bestFit="1" customWidth="1"/>
    <col min="14690" max="14692" width="14.36328125" bestFit="1" customWidth="1"/>
    <col min="14693" max="14693" width="12.26953125" customWidth="1"/>
    <col min="14694" max="14694" width="9.7265625" customWidth="1"/>
    <col min="14695" max="14696" width="12.81640625" customWidth="1"/>
    <col min="14697" max="14697" width="13.6328125" bestFit="1" customWidth="1"/>
    <col min="14698" max="14698" width="12.453125" bestFit="1" customWidth="1"/>
    <col min="14699" max="14700" width="13.6328125" bestFit="1" customWidth="1"/>
    <col min="14701" max="14701" width="12.26953125" customWidth="1"/>
    <col min="14702" max="14704" width="12.81640625" customWidth="1"/>
    <col min="14705" max="14709" width="12.26953125" customWidth="1"/>
    <col min="14710" max="14712" width="12.81640625" customWidth="1"/>
    <col min="14713" max="14713" width="12.26953125" customWidth="1"/>
    <col min="14714" max="14714" width="13.26953125" bestFit="1" customWidth="1"/>
    <col min="14715" max="14716" width="14.36328125" bestFit="1" customWidth="1"/>
    <col min="14717" max="14717" width="12.26953125" customWidth="1"/>
    <col min="14718" max="14720" width="12.81640625" customWidth="1"/>
    <col min="14721" max="14724" width="14.36328125" bestFit="1" customWidth="1"/>
    <col min="14725" max="14725" width="12.26953125" customWidth="1"/>
    <col min="14726" max="14726" width="12.81640625" bestFit="1" customWidth="1"/>
    <col min="14727" max="14728" width="12.81640625" customWidth="1"/>
    <col min="14729" max="14729" width="14.36328125" bestFit="1" customWidth="1"/>
    <col min="14730" max="14732" width="13.6328125" bestFit="1" customWidth="1"/>
    <col min="14733" max="14733" width="12.26953125" customWidth="1"/>
    <col min="14734" max="14734" width="12" customWidth="1"/>
    <col min="14735" max="14736" width="12.81640625" customWidth="1"/>
    <col min="14737" max="14737" width="13.6328125" bestFit="1" customWidth="1"/>
    <col min="14738" max="14740" width="14.36328125" bestFit="1" customWidth="1"/>
    <col min="14741" max="14741" width="12.26953125" customWidth="1"/>
    <col min="14742" max="14742" width="9.7265625" customWidth="1"/>
    <col min="14743" max="14744" width="12.81640625" customWidth="1"/>
    <col min="14745" max="14745" width="13.6328125" bestFit="1" customWidth="1"/>
    <col min="14746" max="14748" width="14.36328125" bestFit="1" customWidth="1"/>
    <col min="14749" max="14764" width="12.26953125" customWidth="1"/>
    <col min="14765" max="14765" width="12.81640625" customWidth="1"/>
    <col min="14766" max="14766" width="12.26953125" customWidth="1"/>
    <col min="14767" max="14767" width="11.453125" customWidth="1"/>
    <col min="14768" max="14768" width="11.7265625" customWidth="1"/>
    <col min="14769" max="14776" width="12.26953125" customWidth="1"/>
    <col min="14777" max="14779" width="13.6328125" customWidth="1"/>
    <col min="14780" max="14781" width="12.26953125" customWidth="1"/>
    <col min="14782" max="14784" width="13.6328125" customWidth="1"/>
    <col min="14785" max="14786" width="12.26953125" customWidth="1"/>
    <col min="14787" max="14789" width="13.6328125" customWidth="1"/>
    <col min="14790" max="14791" width="12.26953125" customWidth="1"/>
    <col min="14792" max="14794" width="13.6328125" customWidth="1"/>
    <col min="14795" max="14795" width="14.36328125" customWidth="1"/>
    <col min="14796" max="14796" width="12.26953125" customWidth="1"/>
    <col min="14797" max="14799" width="13.6328125" customWidth="1"/>
    <col min="14800" max="14800" width="14.36328125" customWidth="1"/>
    <col min="14801" max="14801" width="12.26953125" customWidth="1"/>
    <col min="14802" max="14802" width="10.26953125" customWidth="1"/>
    <col min="14803" max="14804" width="13.6328125" customWidth="1"/>
    <col min="14805" max="14806" width="12.26953125" customWidth="1"/>
    <col min="14807" max="14809" width="13.6328125" customWidth="1"/>
    <col min="14810" max="14810" width="14.36328125" customWidth="1"/>
    <col min="14811" max="14811" width="12.26953125" customWidth="1"/>
    <col min="14812" max="14814" width="13.6328125" customWidth="1"/>
    <col min="14815" max="14815" width="12.453125" customWidth="1"/>
    <col min="14816" max="14816" width="12.26953125" customWidth="1"/>
    <col min="14817" max="14817" width="11.26953125" customWidth="1"/>
    <col min="14818" max="14820" width="13.6328125" customWidth="1"/>
    <col min="14821" max="14821" width="12.26953125" customWidth="1"/>
    <col min="14822" max="14822" width="9.08984375" customWidth="1"/>
    <col min="14823" max="14825" width="13.6328125" customWidth="1"/>
    <col min="14826" max="14826" width="12.26953125" customWidth="1"/>
    <col min="14827" max="14827" width="6.7265625" customWidth="1"/>
    <col min="14828" max="14830" width="13.6328125" customWidth="1"/>
    <col min="14831" max="14831" width="12.26953125" customWidth="1"/>
    <col min="14832" max="14834" width="13.6328125" customWidth="1"/>
    <col min="14835" max="14836" width="12.26953125" customWidth="1"/>
    <col min="14837" max="14839" width="13.6328125" customWidth="1"/>
    <col min="14840" max="14841" width="12.26953125" customWidth="1"/>
    <col min="14842" max="14844" width="13.6328125" customWidth="1"/>
    <col min="14845" max="14846" width="12.26953125" customWidth="1"/>
    <col min="14847" max="14849" width="13.6328125" customWidth="1"/>
    <col min="14850" max="14850" width="12.453125" bestFit="1" customWidth="1"/>
    <col min="14851" max="14851" width="12.26953125" customWidth="1"/>
    <col min="14852" max="14852" width="11.26953125" customWidth="1"/>
    <col min="14853" max="14854" width="13.6328125" customWidth="1"/>
    <col min="14855" max="14855" width="13.6328125" bestFit="1" customWidth="1"/>
    <col min="14856" max="14856" width="12.26953125" customWidth="1"/>
    <col min="14857" max="14857" width="9.08984375" customWidth="1"/>
    <col min="14858" max="14859" width="13.6328125" customWidth="1"/>
    <col min="14860" max="14860" width="14.36328125" bestFit="1" customWidth="1"/>
    <col min="14861" max="14861" width="12.26953125" customWidth="1"/>
    <col min="14862" max="14864" width="12.81640625" customWidth="1"/>
    <col min="14865" max="14869" width="12.26953125" customWidth="1"/>
    <col min="14870" max="14872" width="12.81640625" customWidth="1"/>
    <col min="14873" max="14877" width="12.26953125" customWidth="1"/>
    <col min="14878" max="14880" width="12.81640625" customWidth="1"/>
    <col min="14881" max="14881" width="14.36328125" bestFit="1" customWidth="1"/>
    <col min="14882" max="14885" width="12.26953125" customWidth="1"/>
    <col min="14886" max="14888" width="12.81640625" customWidth="1"/>
    <col min="14889" max="14890" width="14.36328125" bestFit="1" customWidth="1"/>
    <col min="14891" max="14892" width="13.26953125" bestFit="1" customWidth="1"/>
    <col min="14893" max="14893" width="12.26953125" customWidth="1"/>
    <col min="14894" max="14896" width="12.81640625" customWidth="1"/>
    <col min="14897" max="14899" width="14.36328125" bestFit="1" customWidth="1"/>
    <col min="14900" max="14901" width="12.26953125" customWidth="1"/>
    <col min="14902" max="14904" width="12.81640625" customWidth="1"/>
    <col min="14905" max="14906" width="12.26953125" customWidth="1"/>
    <col min="14907" max="14907" width="13.6328125" bestFit="1" customWidth="1"/>
    <col min="14908" max="14909" width="12.26953125" customWidth="1"/>
    <col min="14910" max="14912" width="12.81640625" customWidth="1"/>
    <col min="14913" max="14917" width="12.26953125" customWidth="1"/>
    <col min="14918" max="14920" width="12.81640625" customWidth="1"/>
    <col min="14921" max="14925" width="12.26953125" customWidth="1"/>
    <col min="14926" max="14928" width="12.81640625" customWidth="1"/>
    <col min="14929" max="14933" width="12.26953125" customWidth="1"/>
    <col min="14934" max="14936" width="12.81640625" customWidth="1"/>
    <col min="14937" max="14937" width="14.36328125" bestFit="1" customWidth="1"/>
    <col min="14938" max="14938" width="13.26953125" bestFit="1" customWidth="1"/>
    <col min="14939" max="14940" width="14.36328125" bestFit="1" customWidth="1"/>
    <col min="14941" max="14941" width="12.26953125" customWidth="1"/>
    <col min="14942" max="14942" width="12" customWidth="1"/>
    <col min="14943" max="14944" width="12.81640625" customWidth="1"/>
    <col min="14945" max="14945" width="13.6328125" bestFit="1" customWidth="1"/>
    <col min="14946" max="14948" width="14.36328125" bestFit="1" customWidth="1"/>
    <col min="14949" max="14949" width="12.26953125" customWidth="1"/>
    <col min="14950" max="14950" width="9.7265625" customWidth="1"/>
    <col min="14951" max="14952" width="12.81640625" customWidth="1"/>
    <col min="14953" max="14953" width="13.6328125" bestFit="1" customWidth="1"/>
    <col min="14954" max="14954" width="12.453125" bestFit="1" customWidth="1"/>
    <col min="14955" max="14956" width="13.6328125" bestFit="1" customWidth="1"/>
    <col min="14957" max="14957" width="12.26953125" customWidth="1"/>
    <col min="14958" max="14960" width="12.81640625" customWidth="1"/>
    <col min="14961" max="14965" width="12.26953125" customWidth="1"/>
    <col min="14966" max="14968" width="12.81640625" customWidth="1"/>
    <col min="14969" max="14969" width="12.26953125" customWidth="1"/>
    <col min="14970" max="14970" width="13.26953125" bestFit="1" customWidth="1"/>
    <col min="14971" max="14972" width="14.36328125" bestFit="1" customWidth="1"/>
    <col min="14973" max="14973" width="12.26953125" customWidth="1"/>
    <col min="14974" max="14976" width="12.81640625" customWidth="1"/>
    <col min="14977" max="14980" width="14.36328125" bestFit="1" customWidth="1"/>
    <col min="14981" max="14981" width="12.26953125" customWidth="1"/>
    <col min="14982" max="14982" width="12.81640625" bestFit="1" customWidth="1"/>
    <col min="14983" max="14984" width="12.81640625" customWidth="1"/>
    <col min="14985" max="14985" width="14.36328125" bestFit="1" customWidth="1"/>
    <col min="14986" max="14988" width="13.6328125" bestFit="1" customWidth="1"/>
    <col min="14989" max="14989" width="12.26953125" customWidth="1"/>
    <col min="14990" max="14990" width="12" customWidth="1"/>
    <col min="14991" max="14992" width="12.81640625" customWidth="1"/>
    <col min="14993" max="14993" width="13.6328125" bestFit="1" customWidth="1"/>
    <col min="14994" max="14996" width="14.36328125" bestFit="1" customWidth="1"/>
    <col min="14997" max="14997" width="12.26953125" customWidth="1"/>
    <col min="14998" max="14998" width="9.7265625" customWidth="1"/>
    <col min="14999" max="15000" width="12.81640625" customWidth="1"/>
    <col min="15001" max="15001" width="13.6328125" bestFit="1" customWidth="1"/>
    <col min="15002" max="15004" width="14.36328125" bestFit="1" customWidth="1"/>
    <col min="15005" max="15020" width="12.26953125" customWidth="1"/>
    <col min="15021" max="15021" width="12.81640625" customWidth="1"/>
    <col min="15022" max="15022" width="12.26953125" customWidth="1"/>
    <col min="15023" max="15023" width="11.453125" customWidth="1"/>
    <col min="15024" max="15024" width="11.7265625" customWidth="1"/>
    <col min="15025" max="15032" width="12.26953125" customWidth="1"/>
    <col min="15033" max="15035" width="13.6328125" customWidth="1"/>
    <col min="15036" max="15037" width="12.26953125" customWidth="1"/>
    <col min="15038" max="15040" width="13.6328125" customWidth="1"/>
    <col min="15041" max="15042" width="12.26953125" customWidth="1"/>
    <col min="15043" max="15045" width="13.6328125" customWidth="1"/>
    <col min="15046" max="15047" width="12.26953125" customWidth="1"/>
    <col min="15048" max="15050" width="13.6328125" customWidth="1"/>
    <col min="15051" max="15051" width="14.36328125" customWidth="1"/>
    <col min="15052" max="15052" width="12.26953125" customWidth="1"/>
    <col min="15053" max="15055" width="13.6328125" customWidth="1"/>
    <col min="15056" max="15056" width="14.36328125" customWidth="1"/>
    <col min="15057" max="15057" width="12.26953125" customWidth="1"/>
    <col min="15058" max="15058" width="10.26953125" customWidth="1"/>
    <col min="15059" max="15060" width="13.6328125" customWidth="1"/>
    <col min="15061" max="15062" width="12.26953125" customWidth="1"/>
    <col min="15063" max="15065" width="13.6328125" customWidth="1"/>
    <col min="15066" max="15066" width="14.36328125" customWidth="1"/>
    <col min="15067" max="15067" width="12.26953125" customWidth="1"/>
    <col min="15068" max="15070" width="13.6328125" customWidth="1"/>
    <col min="15071" max="15071" width="12.453125" customWidth="1"/>
    <col min="15072" max="15072" width="12.26953125" customWidth="1"/>
    <col min="15073" max="15073" width="11.26953125" customWidth="1"/>
    <col min="15074" max="15076" width="13.6328125" customWidth="1"/>
    <col min="15077" max="15077" width="12.26953125" customWidth="1"/>
    <col min="15078" max="15078" width="9.08984375" customWidth="1"/>
    <col min="15079" max="15081" width="13.6328125" customWidth="1"/>
    <col min="15082" max="15082" width="12.26953125" customWidth="1"/>
    <col min="15083" max="15083" width="6.7265625" customWidth="1"/>
    <col min="15084" max="15086" width="13.6328125" customWidth="1"/>
    <col min="15087" max="15087" width="12.26953125" customWidth="1"/>
    <col min="15088" max="15090" width="13.6328125" customWidth="1"/>
    <col min="15091" max="15092" width="12.26953125" customWidth="1"/>
    <col min="15093" max="15095" width="13.6328125" customWidth="1"/>
    <col min="15096" max="15097" width="12.26953125" customWidth="1"/>
    <col min="15098" max="15100" width="13.6328125" customWidth="1"/>
    <col min="15101" max="15102" width="12.26953125" customWidth="1"/>
    <col min="15103" max="15105" width="13.6328125" customWidth="1"/>
    <col min="15106" max="15106" width="12.453125" bestFit="1" customWidth="1"/>
    <col min="15107" max="15107" width="12.26953125" customWidth="1"/>
    <col min="15108" max="15108" width="11.26953125" customWidth="1"/>
    <col min="15109" max="15110" width="13.6328125" customWidth="1"/>
    <col min="15111" max="15111" width="13.6328125" bestFit="1" customWidth="1"/>
    <col min="15112" max="15112" width="12.26953125" customWidth="1"/>
    <col min="15113" max="15113" width="9.08984375" customWidth="1"/>
    <col min="15114" max="15115" width="13.6328125" customWidth="1"/>
    <col min="15116" max="15116" width="14.36328125" bestFit="1" customWidth="1"/>
    <col min="15117" max="15117" width="12.26953125" customWidth="1"/>
    <col min="15118" max="15120" width="12.81640625" customWidth="1"/>
    <col min="15121" max="15125" width="12.26953125" customWidth="1"/>
    <col min="15126" max="15128" width="12.81640625" customWidth="1"/>
    <col min="15129" max="15133" width="12.26953125" customWidth="1"/>
    <col min="15134" max="15136" width="12.81640625" customWidth="1"/>
    <col min="15137" max="15137" width="14.36328125" bestFit="1" customWidth="1"/>
    <col min="15138" max="15141" width="12.26953125" customWidth="1"/>
    <col min="15142" max="15144" width="12.81640625" customWidth="1"/>
    <col min="15145" max="15146" width="14.36328125" bestFit="1" customWidth="1"/>
    <col min="15147" max="15148" width="13.26953125" bestFit="1" customWidth="1"/>
    <col min="15149" max="15149" width="12.26953125" customWidth="1"/>
    <col min="15150" max="15152" width="12.81640625" customWidth="1"/>
    <col min="15153" max="15155" width="14.36328125" bestFit="1" customWidth="1"/>
    <col min="15156" max="15157" width="12.26953125" customWidth="1"/>
    <col min="15158" max="15160" width="12.81640625" customWidth="1"/>
    <col min="15161" max="15162" width="12.26953125" customWidth="1"/>
    <col min="15163" max="15163" width="13.6328125" bestFit="1" customWidth="1"/>
    <col min="15164" max="15165" width="12.26953125" customWidth="1"/>
    <col min="15166" max="15168" width="12.81640625" customWidth="1"/>
    <col min="15169" max="15173" width="12.26953125" customWidth="1"/>
    <col min="15174" max="15176" width="12.81640625" customWidth="1"/>
    <col min="15177" max="15181" width="12.26953125" customWidth="1"/>
    <col min="15182" max="15184" width="12.81640625" customWidth="1"/>
    <col min="15185" max="15189" width="12.26953125" customWidth="1"/>
    <col min="15190" max="15192" width="12.81640625" customWidth="1"/>
    <col min="15193" max="15193" width="14.36328125" bestFit="1" customWidth="1"/>
    <col min="15194" max="15194" width="13.26953125" bestFit="1" customWidth="1"/>
    <col min="15195" max="15196" width="14.36328125" bestFit="1" customWidth="1"/>
    <col min="15197" max="15197" width="12.26953125" customWidth="1"/>
    <col min="15198" max="15198" width="12" customWidth="1"/>
    <col min="15199" max="15200" width="12.81640625" customWidth="1"/>
    <col min="15201" max="15201" width="13.6328125" bestFit="1" customWidth="1"/>
    <col min="15202" max="15204" width="14.36328125" bestFit="1" customWidth="1"/>
    <col min="15205" max="15205" width="12.26953125" customWidth="1"/>
    <col min="15206" max="15206" width="9.7265625" customWidth="1"/>
    <col min="15207" max="15208" width="12.81640625" customWidth="1"/>
    <col min="15209" max="15209" width="13.6328125" bestFit="1" customWidth="1"/>
    <col min="15210" max="15210" width="12.453125" bestFit="1" customWidth="1"/>
    <col min="15211" max="15212" width="13.6328125" bestFit="1" customWidth="1"/>
    <col min="15213" max="15213" width="12.26953125" customWidth="1"/>
    <col min="15214" max="15216" width="12.81640625" customWidth="1"/>
    <col min="15217" max="15221" width="12.26953125" customWidth="1"/>
    <col min="15222" max="15224" width="12.81640625" customWidth="1"/>
    <col min="15225" max="15225" width="12.26953125" customWidth="1"/>
    <col min="15226" max="15226" width="13.26953125" bestFit="1" customWidth="1"/>
    <col min="15227" max="15228" width="14.36328125" bestFit="1" customWidth="1"/>
    <col min="15229" max="15229" width="12.26953125" customWidth="1"/>
    <col min="15230" max="15232" width="12.81640625" customWidth="1"/>
    <col min="15233" max="15236" width="14.36328125" bestFit="1" customWidth="1"/>
    <col min="15237" max="15237" width="12.26953125" customWidth="1"/>
    <col min="15238" max="15238" width="12.81640625" bestFit="1" customWidth="1"/>
    <col min="15239" max="15240" width="12.81640625" customWidth="1"/>
    <col min="15241" max="15241" width="14.36328125" bestFit="1" customWidth="1"/>
    <col min="15242" max="15244" width="13.6328125" bestFit="1" customWidth="1"/>
    <col min="15245" max="15245" width="12.26953125" customWidth="1"/>
    <col min="15246" max="15246" width="12" customWidth="1"/>
    <col min="15247" max="15248" width="12.81640625" customWidth="1"/>
    <col min="15249" max="15249" width="13.6328125" bestFit="1" customWidth="1"/>
    <col min="15250" max="15252" width="14.36328125" bestFit="1" customWidth="1"/>
    <col min="15253" max="15253" width="12.26953125" customWidth="1"/>
    <col min="15254" max="15254" width="9.7265625" customWidth="1"/>
    <col min="15255" max="15256" width="12.81640625" customWidth="1"/>
    <col min="15257" max="15257" width="13.6328125" bestFit="1" customWidth="1"/>
    <col min="15258" max="15260" width="14.36328125" bestFit="1" customWidth="1"/>
    <col min="15261" max="15276" width="12.26953125" customWidth="1"/>
    <col min="15277" max="15277" width="12.81640625" customWidth="1"/>
    <col min="15278" max="15278" width="12.26953125" customWidth="1"/>
    <col min="15279" max="15279" width="11.453125" customWidth="1"/>
    <col min="15280" max="15280" width="11.7265625" customWidth="1"/>
    <col min="15281" max="15288" width="12.26953125" customWidth="1"/>
    <col min="15289" max="15291" width="13.6328125" customWidth="1"/>
    <col min="15292" max="15293" width="12.26953125" customWidth="1"/>
    <col min="15294" max="15296" width="13.6328125" customWidth="1"/>
    <col min="15297" max="15298" width="12.26953125" customWidth="1"/>
    <col min="15299" max="15301" width="13.6328125" customWidth="1"/>
    <col min="15302" max="15303" width="12.26953125" customWidth="1"/>
    <col min="15304" max="15306" width="13.6328125" customWidth="1"/>
    <col min="15307" max="15307" width="14.36328125" customWidth="1"/>
    <col min="15308" max="15308" width="12.26953125" customWidth="1"/>
    <col min="15309" max="15311" width="13.6328125" customWidth="1"/>
    <col min="15312" max="15312" width="14.36328125" customWidth="1"/>
    <col min="15313" max="15313" width="12.26953125" customWidth="1"/>
    <col min="15314" max="15314" width="10.26953125" customWidth="1"/>
    <col min="15315" max="15316" width="13.6328125" customWidth="1"/>
    <col min="15317" max="15318" width="12.26953125" customWidth="1"/>
    <col min="15319" max="15321" width="13.6328125" customWidth="1"/>
    <col min="15322" max="15322" width="14.36328125" customWidth="1"/>
    <col min="15323" max="15323" width="12.26953125" customWidth="1"/>
    <col min="15324" max="15326" width="13.6328125" customWidth="1"/>
    <col min="15327" max="15327" width="12.453125" customWidth="1"/>
    <col min="15328" max="15328" width="12.26953125" customWidth="1"/>
    <col min="15329" max="15329" width="11.26953125" customWidth="1"/>
    <col min="15330" max="15332" width="13.6328125" customWidth="1"/>
    <col min="15333" max="15333" width="12.26953125" customWidth="1"/>
    <col min="15334" max="15334" width="9.08984375" customWidth="1"/>
    <col min="15335" max="15337" width="13.6328125" customWidth="1"/>
    <col min="15338" max="15338" width="12.26953125" customWidth="1"/>
    <col min="15339" max="15339" width="6.7265625" customWidth="1"/>
    <col min="15340" max="15342" width="13.6328125" customWidth="1"/>
    <col min="15343" max="15343" width="12.26953125" customWidth="1"/>
    <col min="15344" max="15346" width="13.6328125" customWidth="1"/>
    <col min="15347" max="15348" width="12.26953125" customWidth="1"/>
    <col min="15349" max="15351" width="13.6328125" customWidth="1"/>
    <col min="15352" max="15353" width="12.26953125" customWidth="1"/>
    <col min="15354" max="15356" width="13.6328125" customWidth="1"/>
    <col min="15357" max="15358" width="12.26953125" customWidth="1"/>
    <col min="15359" max="15361" width="13.6328125" customWidth="1"/>
    <col min="15362" max="15362" width="12.453125" bestFit="1" customWidth="1"/>
    <col min="15363" max="15363" width="12.26953125" customWidth="1"/>
    <col min="15364" max="15364" width="11.26953125" customWidth="1"/>
    <col min="15365" max="15366" width="13.6328125" customWidth="1"/>
    <col min="15367" max="15367" width="13.6328125" bestFit="1" customWidth="1"/>
    <col min="15368" max="15368" width="12.26953125" customWidth="1"/>
    <col min="15369" max="15369" width="9.08984375" customWidth="1"/>
    <col min="15370" max="15371" width="13.6328125" customWidth="1"/>
    <col min="15372" max="15372" width="14.36328125" bestFit="1" customWidth="1"/>
    <col min="15373" max="15373" width="12.26953125" customWidth="1"/>
    <col min="15374" max="15376" width="12.81640625" customWidth="1"/>
    <col min="15377" max="15381" width="12.26953125" customWidth="1"/>
    <col min="15382" max="15384" width="12.81640625" customWidth="1"/>
    <col min="15385" max="15389" width="12.26953125" customWidth="1"/>
    <col min="15390" max="15392" width="12.81640625" customWidth="1"/>
    <col min="15393" max="15393" width="14.36328125" bestFit="1" customWidth="1"/>
    <col min="15394" max="15397" width="12.26953125" customWidth="1"/>
    <col min="15398" max="15400" width="12.81640625" customWidth="1"/>
    <col min="15401" max="15402" width="14.36328125" bestFit="1" customWidth="1"/>
    <col min="15403" max="15404" width="13.26953125" bestFit="1" customWidth="1"/>
    <col min="15405" max="15405" width="12.26953125" customWidth="1"/>
    <col min="15406" max="15408" width="12.81640625" customWidth="1"/>
    <col min="15409" max="15411" width="14.36328125" bestFit="1" customWidth="1"/>
    <col min="15412" max="15413" width="12.26953125" customWidth="1"/>
    <col min="15414" max="15416" width="12.81640625" customWidth="1"/>
    <col min="15417" max="15418" width="12.26953125" customWidth="1"/>
    <col min="15419" max="15419" width="13.6328125" bestFit="1" customWidth="1"/>
    <col min="15420" max="15421" width="12.26953125" customWidth="1"/>
    <col min="15422" max="15424" width="12.81640625" customWidth="1"/>
    <col min="15425" max="15429" width="12.26953125" customWidth="1"/>
    <col min="15430" max="15432" width="12.81640625" customWidth="1"/>
    <col min="15433" max="15437" width="12.26953125" customWidth="1"/>
    <col min="15438" max="15440" width="12.81640625" customWidth="1"/>
    <col min="15441" max="15445" width="12.26953125" customWidth="1"/>
    <col min="15446" max="15448" width="12.81640625" customWidth="1"/>
    <col min="15449" max="15449" width="14.36328125" bestFit="1" customWidth="1"/>
    <col min="15450" max="15450" width="13.26953125" bestFit="1" customWidth="1"/>
    <col min="15451" max="15452" width="14.36328125" bestFit="1" customWidth="1"/>
    <col min="15453" max="15453" width="12.26953125" customWidth="1"/>
    <col min="15454" max="15454" width="12" customWidth="1"/>
    <col min="15455" max="15456" width="12.81640625" customWidth="1"/>
    <col min="15457" max="15457" width="13.6328125" bestFit="1" customWidth="1"/>
    <col min="15458" max="15460" width="14.36328125" bestFit="1" customWidth="1"/>
    <col min="15461" max="15461" width="12.26953125" customWidth="1"/>
    <col min="15462" max="15462" width="9.7265625" customWidth="1"/>
    <col min="15463" max="15464" width="12.81640625" customWidth="1"/>
    <col min="15465" max="15465" width="13.6328125" bestFit="1" customWidth="1"/>
    <col min="15466" max="15466" width="12.453125" bestFit="1" customWidth="1"/>
    <col min="15467" max="15468" width="13.6328125" bestFit="1" customWidth="1"/>
    <col min="15469" max="15469" width="12.26953125" customWidth="1"/>
    <col min="15470" max="15472" width="12.81640625" customWidth="1"/>
    <col min="15473" max="15477" width="12.26953125" customWidth="1"/>
    <col min="15478" max="15480" width="12.81640625" customWidth="1"/>
    <col min="15481" max="15481" width="12.26953125" customWidth="1"/>
    <col min="15482" max="15482" width="13.26953125" bestFit="1" customWidth="1"/>
    <col min="15483" max="15484" width="14.36328125" bestFit="1" customWidth="1"/>
    <col min="15485" max="15485" width="12.26953125" customWidth="1"/>
    <col min="15486" max="15488" width="12.81640625" customWidth="1"/>
    <col min="15489" max="15492" width="14.36328125" bestFit="1" customWidth="1"/>
    <col min="15493" max="15493" width="12.26953125" customWidth="1"/>
    <col min="15494" max="15494" width="12.81640625" bestFit="1" customWidth="1"/>
    <col min="15495" max="15496" width="12.81640625" customWidth="1"/>
    <col min="15497" max="15497" width="14.36328125" bestFit="1" customWidth="1"/>
    <col min="15498" max="15500" width="13.6328125" bestFit="1" customWidth="1"/>
    <col min="15501" max="15501" width="12.26953125" customWidth="1"/>
    <col min="15502" max="15502" width="12" customWidth="1"/>
    <col min="15503" max="15504" width="12.81640625" customWidth="1"/>
    <col min="15505" max="15505" width="13.6328125" bestFit="1" customWidth="1"/>
    <col min="15506" max="15508" width="14.36328125" bestFit="1" customWidth="1"/>
    <col min="15509" max="15509" width="12.26953125" customWidth="1"/>
    <col min="15510" max="15510" width="9.7265625" customWidth="1"/>
    <col min="15511" max="15512" width="12.81640625" customWidth="1"/>
    <col min="15513" max="15513" width="13.6328125" bestFit="1" customWidth="1"/>
    <col min="15514" max="15516" width="14.36328125" bestFit="1" customWidth="1"/>
    <col min="15517" max="15532" width="12.26953125" customWidth="1"/>
    <col min="15533" max="15533" width="12.81640625" customWidth="1"/>
    <col min="15534" max="15534" width="12.26953125" customWidth="1"/>
    <col min="15535" max="15535" width="11.453125" customWidth="1"/>
    <col min="15536" max="15536" width="11.7265625" customWidth="1"/>
    <col min="15537" max="15544" width="12.26953125" customWidth="1"/>
    <col min="15545" max="15547" width="13.6328125" customWidth="1"/>
    <col min="15548" max="15549" width="12.26953125" customWidth="1"/>
    <col min="15550" max="15552" width="13.6328125" customWidth="1"/>
    <col min="15553" max="15554" width="12.26953125" customWidth="1"/>
    <col min="15555" max="15557" width="13.6328125" customWidth="1"/>
    <col min="15558" max="15559" width="12.26953125" customWidth="1"/>
    <col min="15560" max="15562" width="13.6328125" customWidth="1"/>
    <col min="15563" max="15563" width="14.36328125" customWidth="1"/>
    <col min="15564" max="15564" width="12.26953125" customWidth="1"/>
    <col min="15565" max="15567" width="13.6328125" customWidth="1"/>
    <col min="15568" max="15568" width="14.36328125" customWidth="1"/>
    <col min="15569" max="15569" width="12.26953125" customWidth="1"/>
    <col min="15570" max="15570" width="10.26953125" customWidth="1"/>
    <col min="15571" max="15572" width="13.6328125" customWidth="1"/>
    <col min="15573" max="15574" width="12.26953125" customWidth="1"/>
    <col min="15575" max="15577" width="13.6328125" customWidth="1"/>
    <col min="15578" max="15578" width="14.36328125" customWidth="1"/>
    <col min="15579" max="15579" width="12.26953125" customWidth="1"/>
    <col min="15580" max="15582" width="13.6328125" customWidth="1"/>
    <col min="15583" max="15583" width="12.453125" customWidth="1"/>
    <col min="15584" max="15584" width="12.26953125" customWidth="1"/>
    <col min="15585" max="15585" width="11.26953125" customWidth="1"/>
    <col min="15586" max="15588" width="13.6328125" customWidth="1"/>
    <col min="15589" max="15589" width="12.26953125" customWidth="1"/>
    <col min="15590" max="15590" width="9.08984375" customWidth="1"/>
    <col min="15591" max="15593" width="13.6328125" customWidth="1"/>
    <col min="15594" max="15594" width="12.26953125" customWidth="1"/>
    <col min="15595" max="15595" width="6.7265625" customWidth="1"/>
    <col min="15596" max="15598" width="13.6328125" customWidth="1"/>
    <col min="15599" max="15599" width="12.26953125" customWidth="1"/>
    <col min="15600" max="15602" width="13.6328125" customWidth="1"/>
    <col min="15603" max="15604" width="12.26953125" customWidth="1"/>
    <col min="15605" max="15607" width="13.6328125" customWidth="1"/>
    <col min="15608" max="15609" width="12.26953125" customWidth="1"/>
    <col min="15610" max="15612" width="13.6328125" customWidth="1"/>
    <col min="15613" max="15614" width="12.26953125" customWidth="1"/>
    <col min="15615" max="15617" width="13.6328125" customWidth="1"/>
    <col min="15618" max="15618" width="12.453125" bestFit="1" customWidth="1"/>
    <col min="15619" max="15619" width="12.26953125" customWidth="1"/>
    <col min="15620" max="15620" width="11.26953125" customWidth="1"/>
    <col min="15621" max="15622" width="13.6328125" customWidth="1"/>
    <col min="15623" max="15623" width="13.6328125" bestFit="1" customWidth="1"/>
    <col min="15624" max="15624" width="12.26953125" customWidth="1"/>
    <col min="15625" max="15625" width="9.08984375" customWidth="1"/>
    <col min="15626" max="15627" width="13.6328125" customWidth="1"/>
    <col min="15628" max="15628" width="14.36328125" bestFit="1" customWidth="1"/>
    <col min="15629" max="15629" width="12.26953125" customWidth="1"/>
    <col min="15630" max="15632" width="12.81640625" customWidth="1"/>
    <col min="15633" max="15637" width="12.26953125" customWidth="1"/>
    <col min="15638" max="15640" width="12.81640625" customWidth="1"/>
    <col min="15641" max="15645" width="12.26953125" customWidth="1"/>
    <col min="15646" max="15648" width="12.81640625" customWidth="1"/>
    <col min="15649" max="15649" width="14.36328125" bestFit="1" customWidth="1"/>
    <col min="15650" max="15653" width="12.26953125" customWidth="1"/>
    <col min="15654" max="15656" width="12.81640625" customWidth="1"/>
    <col min="15657" max="15658" width="14.36328125" bestFit="1" customWidth="1"/>
    <col min="15659" max="15660" width="13.26953125" bestFit="1" customWidth="1"/>
    <col min="15661" max="15661" width="12.26953125" customWidth="1"/>
    <col min="15662" max="15664" width="12.81640625" customWidth="1"/>
    <col min="15665" max="15667" width="14.36328125" bestFit="1" customWidth="1"/>
    <col min="15668" max="15669" width="12.26953125" customWidth="1"/>
    <col min="15670" max="15672" width="12.81640625" customWidth="1"/>
    <col min="15673" max="15674" width="12.26953125" customWidth="1"/>
    <col min="15675" max="15675" width="13.6328125" bestFit="1" customWidth="1"/>
    <col min="15676" max="15677" width="12.26953125" customWidth="1"/>
    <col min="15678" max="15680" width="12.81640625" customWidth="1"/>
    <col min="15681" max="15685" width="12.26953125" customWidth="1"/>
    <col min="15686" max="15688" width="12.81640625" customWidth="1"/>
    <col min="15689" max="15693" width="12.26953125" customWidth="1"/>
    <col min="15694" max="15696" width="12.81640625" customWidth="1"/>
    <col min="15697" max="15701" width="12.26953125" customWidth="1"/>
    <col min="15702" max="15704" width="12.81640625" customWidth="1"/>
    <col min="15705" max="15705" width="14.36328125" bestFit="1" customWidth="1"/>
    <col min="15706" max="15706" width="13.26953125" bestFit="1" customWidth="1"/>
    <col min="15707" max="15708" width="14.36328125" bestFit="1" customWidth="1"/>
    <col min="15709" max="15709" width="12.26953125" customWidth="1"/>
    <col min="15710" max="15710" width="12" customWidth="1"/>
    <col min="15711" max="15712" width="12.81640625" customWidth="1"/>
    <col min="15713" max="15713" width="13.6328125" bestFit="1" customWidth="1"/>
    <col min="15714" max="15716" width="14.36328125" bestFit="1" customWidth="1"/>
    <col min="15717" max="15717" width="12.26953125" customWidth="1"/>
    <col min="15718" max="15718" width="9.7265625" customWidth="1"/>
    <col min="15719" max="15720" width="12.81640625" customWidth="1"/>
    <col min="15721" max="15721" width="13.6328125" bestFit="1" customWidth="1"/>
    <col min="15722" max="15722" width="12.453125" bestFit="1" customWidth="1"/>
    <col min="15723" max="15724" width="13.6328125" bestFit="1" customWidth="1"/>
    <col min="15725" max="15725" width="12.26953125" customWidth="1"/>
    <col min="15726" max="15728" width="12.81640625" customWidth="1"/>
    <col min="15729" max="15733" width="12.26953125" customWidth="1"/>
    <col min="15734" max="15736" width="12.81640625" customWidth="1"/>
    <col min="15737" max="15737" width="12.26953125" customWidth="1"/>
    <col min="15738" max="15738" width="13.26953125" bestFit="1" customWidth="1"/>
    <col min="15739" max="15740" width="14.36328125" bestFit="1" customWidth="1"/>
    <col min="15741" max="15741" width="12.26953125" customWidth="1"/>
    <col min="15742" max="15744" width="12.81640625" customWidth="1"/>
    <col min="15745" max="15748" width="14.36328125" bestFit="1" customWidth="1"/>
    <col min="15749" max="15749" width="12.26953125" customWidth="1"/>
    <col min="15750" max="15750" width="12.81640625" bestFit="1" customWidth="1"/>
    <col min="15751" max="15752" width="12.81640625" customWidth="1"/>
    <col min="15753" max="15753" width="14.36328125" bestFit="1" customWidth="1"/>
    <col min="15754" max="15756" width="13.6328125" bestFit="1" customWidth="1"/>
    <col min="15757" max="15757" width="12.26953125" customWidth="1"/>
    <col min="15758" max="15758" width="12" customWidth="1"/>
    <col min="15759" max="15760" width="12.81640625" customWidth="1"/>
    <col min="15761" max="15761" width="13.6328125" bestFit="1" customWidth="1"/>
    <col min="15762" max="15764" width="14.36328125" bestFit="1" customWidth="1"/>
    <col min="15765" max="15765" width="12.26953125" customWidth="1"/>
    <col min="15766" max="15766" width="9.7265625" customWidth="1"/>
    <col min="15767" max="15768" width="12.81640625" customWidth="1"/>
    <col min="15769" max="15769" width="13.6328125" bestFit="1" customWidth="1"/>
    <col min="15770" max="15772" width="14.36328125" bestFit="1" customWidth="1"/>
    <col min="15773" max="15788" width="12.26953125" customWidth="1"/>
    <col min="15789" max="15789" width="12.81640625" customWidth="1"/>
    <col min="15790" max="15790" width="12.26953125" customWidth="1"/>
    <col min="15791" max="15791" width="11.453125" customWidth="1"/>
    <col min="15792" max="15792" width="11.7265625" customWidth="1"/>
    <col min="15793" max="15800" width="12.26953125" customWidth="1"/>
    <col min="15801" max="15803" width="13.6328125" customWidth="1"/>
    <col min="15804" max="15805" width="12.26953125" customWidth="1"/>
    <col min="15806" max="15808" width="13.6328125" customWidth="1"/>
    <col min="15809" max="15810" width="12.26953125" customWidth="1"/>
    <col min="15811" max="15813" width="13.6328125" customWidth="1"/>
    <col min="15814" max="15815" width="12.26953125" customWidth="1"/>
    <col min="15816" max="15818" width="13.6328125" customWidth="1"/>
    <col min="15819" max="15819" width="14.36328125" customWidth="1"/>
    <col min="15820" max="15820" width="12.26953125" customWidth="1"/>
    <col min="15821" max="15823" width="13.6328125" customWidth="1"/>
    <col min="15824" max="15824" width="14.36328125" customWidth="1"/>
    <col min="15825" max="15825" width="12.26953125" customWidth="1"/>
    <col min="15826" max="15826" width="10.26953125" customWidth="1"/>
    <col min="15827" max="15828" width="13.6328125" customWidth="1"/>
    <col min="15829" max="15830" width="12.26953125" customWidth="1"/>
    <col min="15831" max="15833" width="13.6328125" customWidth="1"/>
    <col min="15834" max="15834" width="14.36328125" customWidth="1"/>
    <col min="15835" max="15835" width="12.26953125" customWidth="1"/>
    <col min="15836" max="15838" width="13.6328125" customWidth="1"/>
    <col min="15839" max="15839" width="12.453125" customWidth="1"/>
    <col min="15840" max="15840" width="12.26953125" customWidth="1"/>
    <col min="15841" max="15841" width="11.26953125" customWidth="1"/>
    <col min="15842" max="15844" width="13.6328125" customWidth="1"/>
    <col min="15845" max="15845" width="12.26953125" customWidth="1"/>
    <col min="15846" max="15846" width="9.08984375" customWidth="1"/>
    <col min="15847" max="15849" width="13.6328125" customWidth="1"/>
    <col min="15850" max="15850" width="12.26953125" customWidth="1"/>
    <col min="15851" max="15851" width="6.7265625" customWidth="1"/>
    <col min="15852" max="15854" width="13.6328125" customWidth="1"/>
    <col min="15855" max="15855" width="12.26953125" customWidth="1"/>
    <col min="15856" max="15858" width="13.6328125" customWidth="1"/>
    <col min="15859" max="15860" width="12.26953125" customWidth="1"/>
    <col min="15861" max="15863" width="13.6328125" customWidth="1"/>
    <col min="15864" max="15865" width="12.26953125" customWidth="1"/>
    <col min="15866" max="15868" width="13.6328125" customWidth="1"/>
    <col min="15869" max="15870" width="12.26953125" customWidth="1"/>
    <col min="15871" max="15873" width="13.6328125" customWidth="1"/>
    <col min="15874" max="15874" width="12.453125" bestFit="1" customWidth="1"/>
    <col min="15875" max="15875" width="12.26953125" customWidth="1"/>
    <col min="15876" max="15876" width="11.26953125" customWidth="1"/>
    <col min="15877" max="15878" width="13.6328125" customWidth="1"/>
    <col min="15879" max="15879" width="13.6328125" bestFit="1" customWidth="1"/>
    <col min="15880" max="15880" width="12.26953125" customWidth="1"/>
    <col min="15881" max="15881" width="9.08984375" customWidth="1"/>
    <col min="15882" max="15883" width="13.6328125" customWidth="1"/>
    <col min="15884" max="15884" width="14.36328125" bestFit="1" customWidth="1"/>
    <col min="15885" max="15885" width="12.26953125" customWidth="1"/>
    <col min="15886" max="15888" width="12.81640625" customWidth="1"/>
    <col min="15889" max="15893" width="12.26953125" customWidth="1"/>
    <col min="15894" max="15896" width="12.81640625" customWidth="1"/>
    <col min="15897" max="15901" width="12.26953125" customWidth="1"/>
    <col min="15902" max="15904" width="12.81640625" customWidth="1"/>
    <col min="15905" max="15905" width="14.36328125" bestFit="1" customWidth="1"/>
    <col min="15906" max="15909" width="12.26953125" customWidth="1"/>
    <col min="15910" max="15912" width="12.81640625" customWidth="1"/>
    <col min="15913" max="15914" width="14.36328125" bestFit="1" customWidth="1"/>
    <col min="15915" max="15916" width="13.26953125" bestFit="1" customWidth="1"/>
    <col min="15917" max="15917" width="12.26953125" customWidth="1"/>
    <col min="15918" max="15920" width="12.81640625" customWidth="1"/>
    <col min="15921" max="15923" width="14.36328125" bestFit="1" customWidth="1"/>
    <col min="15924" max="15925" width="12.26953125" customWidth="1"/>
    <col min="15926" max="15928" width="12.81640625" customWidth="1"/>
    <col min="15929" max="15930" width="12.26953125" customWidth="1"/>
    <col min="15931" max="15931" width="13.6328125" bestFit="1" customWidth="1"/>
    <col min="15932" max="15933" width="12.26953125" customWidth="1"/>
    <col min="15934" max="15936" width="12.81640625" customWidth="1"/>
    <col min="15937" max="15941" width="12.26953125" customWidth="1"/>
    <col min="15942" max="15944" width="12.81640625" customWidth="1"/>
    <col min="15945" max="15949" width="12.26953125" customWidth="1"/>
    <col min="15950" max="15952" width="12.81640625" customWidth="1"/>
    <col min="15953" max="15957" width="12.26953125" customWidth="1"/>
    <col min="15958" max="15960" width="12.81640625" customWidth="1"/>
    <col min="15961" max="15961" width="14.36328125" bestFit="1" customWidth="1"/>
    <col min="15962" max="15962" width="13.26953125" bestFit="1" customWidth="1"/>
    <col min="15963" max="15964" width="14.36328125" bestFit="1" customWidth="1"/>
    <col min="15965" max="15965" width="12.26953125" customWidth="1"/>
    <col min="15966" max="15966" width="12" customWidth="1"/>
    <col min="15967" max="15968" width="12.81640625" customWidth="1"/>
    <col min="15969" max="15969" width="13.6328125" bestFit="1" customWidth="1"/>
    <col min="15970" max="15972" width="14.36328125" bestFit="1" customWidth="1"/>
    <col min="15973" max="15973" width="12.26953125" customWidth="1"/>
    <col min="15974" max="15974" width="9.7265625" customWidth="1"/>
    <col min="15975" max="15976" width="12.81640625" customWidth="1"/>
    <col min="15977" max="15977" width="13.6328125" bestFit="1" customWidth="1"/>
    <col min="15978" max="15978" width="12.453125" bestFit="1" customWidth="1"/>
    <col min="15979" max="15980" width="13.6328125" bestFit="1" customWidth="1"/>
    <col min="15981" max="15981" width="12.26953125" customWidth="1"/>
    <col min="15982" max="15984" width="12.81640625" customWidth="1"/>
    <col min="15985" max="15989" width="12.26953125" customWidth="1"/>
    <col min="15990" max="15992" width="12.81640625" customWidth="1"/>
    <col min="15993" max="15993" width="12.26953125" customWidth="1"/>
    <col min="15994" max="15994" width="13.26953125" bestFit="1" customWidth="1"/>
    <col min="15995" max="15996" width="14.36328125" bestFit="1" customWidth="1"/>
    <col min="15997" max="15997" width="12.26953125" customWidth="1"/>
    <col min="15998" max="16000" width="12.81640625" customWidth="1"/>
    <col min="16001" max="16004" width="14.36328125" bestFit="1" customWidth="1"/>
    <col min="16005" max="16005" width="12.26953125" customWidth="1"/>
    <col min="16006" max="16006" width="12.81640625" bestFit="1" customWidth="1"/>
    <col min="16007" max="16008" width="12.81640625" customWidth="1"/>
    <col min="16009" max="16009" width="14.36328125" bestFit="1" customWidth="1"/>
    <col min="16010" max="16012" width="13.6328125" bestFit="1" customWidth="1"/>
    <col min="16013" max="16013" width="12.26953125" customWidth="1"/>
    <col min="16014" max="16014" width="12" customWidth="1"/>
    <col min="16015" max="16016" width="12.81640625" customWidth="1"/>
    <col min="16017" max="16017" width="13.6328125" bestFit="1" customWidth="1"/>
    <col min="16018" max="16020" width="14.36328125" bestFit="1" customWidth="1"/>
    <col min="16021" max="16021" width="12.26953125" customWidth="1"/>
    <col min="16022" max="16022" width="9.7265625" customWidth="1"/>
    <col min="16023" max="16024" width="12.81640625" customWidth="1"/>
    <col min="16025" max="16025" width="13.6328125" bestFit="1" customWidth="1"/>
    <col min="16026" max="16028" width="14.36328125" bestFit="1" customWidth="1"/>
    <col min="16029" max="16044" width="12.26953125" customWidth="1"/>
    <col min="16045" max="16045" width="12.81640625" customWidth="1"/>
    <col min="16046" max="16046" width="12.26953125" customWidth="1"/>
    <col min="16047" max="16047" width="11.453125" customWidth="1"/>
    <col min="16048" max="16048" width="11.7265625" customWidth="1"/>
    <col min="16049" max="16056" width="12.26953125" customWidth="1"/>
    <col min="16057" max="16059" width="13.6328125" customWidth="1"/>
    <col min="16060" max="16061" width="12.26953125" customWidth="1"/>
    <col min="16062" max="16064" width="13.6328125" customWidth="1"/>
    <col min="16065" max="16066" width="12.26953125" customWidth="1"/>
    <col min="16067" max="16069" width="13.6328125" customWidth="1"/>
    <col min="16070" max="16071" width="12.26953125" customWidth="1"/>
    <col min="16072" max="16074" width="13.6328125" customWidth="1"/>
    <col min="16075" max="16075" width="14.36328125" customWidth="1"/>
    <col min="16076" max="16076" width="12.26953125" customWidth="1"/>
    <col min="16077" max="16079" width="13.6328125" customWidth="1"/>
    <col min="16080" max="16080" width="14.36328125" customWidth="1"/>
    <col min="16081" max="16081" width="12.26953125" customWidth="1"/>
    <col min="16082" max="16082" width="10.26953125" customWidth="1"/>
    <col min="16083" max="16084" width="13.6328125" customWidth="1"/>
    <col min="16085" max="16086" width="12.26953125" customWidth="1"/>
    <col min="16087" max="16089" width="13.6328125" customWidth="1"/>
    <col min="16090" max="16090" width="14.36328125" customWidth="1"/>
    <col min="16091" max="16091" width="12.26953125" customWidth="1"/>
    <col min="16092" max="16094" width="13.6328125" customWidth="1"/>
    <col min="16095" max="16095" width="12.453125" customWidth="1"/>
    <col min="16096" max="16096" width="12.26953125" customWidth="1"/>
    <col min="16097" max="16097" width="11.26953125" customWidth="1"/>
    <col min="16098" max="16100" width="13.6328125" customWidth="1"/>
    <col min="16101" max="16101" width="12.26953125" customWidth="1"/>
    <col min="16102" max="16102" width="9.08984375" customWidth="1"/>
    <col min="16103" max="16105" width="13.6328125" customWidth="1"/>
    <col min="16106" max="16106" width="12.26953125" customWidth="1"/>
    <col min="16107" max="16107" width="6.7265625" customWidth="1"/>
    <col min="16108" max="16110" width="13.6328125" customWidth="1"/>
    <col min="16111" max="16111" width="12.26953125" customWidth="1"/>
    <col min="16112" max="16114" width="13.6328125" customWidth="1"/>
    <col min="16115" max="16116" width="12.26953125" customWidth="1"/>
    <col min="16117" max="16119" width="13.6328125" customWidth="1"/>
    <col min="16120" max="16121" width="12.26953125" customWidth="1"/>
    <col min="16122" max="16124" width="13.6328125" customWidth="1"/>
    <col min="16125" max="16126" width="12.26953125" customWidth="1"/>
    <col min="16127" max="16129" width="13.6328125" customWidth="1"/>
    <col min="16130" max="16130" width="12.453125" bestFit="1" customWidth="1"/>
    <col min="16131" max="16131" width="12.26953125" customWidth="1"/>
    <col min="16132" max="16132" width="11.26953125" customWidth="1"/>
    <col min="16133" max="16134" width="13.6328125" customWidth="1"/>
    <col min="16135" max="16135" width="13.6328125" bestFit="1" customWidth="1"/>
    <col min="16136" max="16136" width="12.26953125" customWidth="1"/>
    <col min="16137" max="16137" width="9.08984375" customWidth="1"/>
    <col min="16138" max="16139" width="13.6328125" customWidth="1"/>
    <col min="16140" max="16140" width="14.36328125" bestFit="1" customWidth="1"/>
    <col min="16141" max="16141" width="12.26953125" customWidth="1"/>
    <col min="16142" max="16144" width="12.81640625" customWidth="1"/>
    <col min="16145" max="16149" width="12.26953125" customWidth="1"/>
    <col min="16150" max="16152" width="12.81640625" customWidth="1"/>
    <col min="16153" max="16157" width="12.26953125" customWidth="1"/>
    <col min="16158" max="16160" width="12.81640625" customWidth="1"/>
    <col min="16161" max="16161" width="14.36328125" bestFit="1" customWidth="1"/>
    <col min="16162" max="16165" width="12.26953125" customWidth="1"/>
    <col min="16166" max="16168" width="12.81640625" customWidth="1"/>
    <col min="16169" max="16170" width="14.36328125" bestFit="1" customWidth="1"/>
    <col min="16171" max="16172" width="13.26953125" bestFit="1" customWidth="1"/>
    <col min="16173" max="16173" width="12.26953125" customWidth="1"/>
    <col min="16174" max="16176" width="12.81640625" customWidth="1"/>
    <col min="16177" max="16179" width="14.36328125" bestFit="1" customWidth="1"/>
    <col min="16180" max="16181" width="12.26953125" customWidth="1"/>
    <col min="16182" max="16184" width="12.81640625" customWidth="1"/>
    <col min="16185" max="16186" width="12.26953125" customWidth="1"/>
    <col min="16187" max="16187" width="13.6328125" bestFit="1" customWidth="1"/>
    <col min="16188" max="16189" width="12.26953125" customWidth="1"/>
    <col min="16190" max="16192" width="12.81640625" customWidth="1"/>
    <col min="16193" max="16197" width="12.26953125" customWidth="1"/>
    <col min="16198" max="16200" width="12.81640625" customWidth="1"/>
    <col min="16201" max="16205" width="12.26953125" customWidth="1"/>
    <col min="16206" max="16208" width="12.81640625" customWidth="1"/>
    <col min="16209" max="16213" width="12.26953125" customWidth="1"/>
    <col min="16214" max="16216" width="12.81640625" customWidth="1"/>
    <col min="16217" max="16217" width="14.36328125" bestFit="1" customWidth="1"/>
    <col min="16218" max="16218" width="13.26953125" bestFit="1" customWidth="1"/>
    <col min="16219" max="16220" width="14.36328125" bestFit="1" customWidth="1"/>
    <col min="16221" max="16221" width="12.26953125" customWidth="1"/>
    <col min="16222" max="16222" width="12" customWidth="1"/>
    <col min="16223" max="16224" width="12.81640625" customWidth="1"/>
    <col min="16225" max="16225" width="13.6328125" bestFit="1" customWidth="1"/>
    <col min="16226" max="16228" width="14.36328125" bestFit="1" customWidth="1"/>
    <col min="16229" max="16229" width="12.26953125" customWidth="1"/>
    <col min="16230" max="16230" width="9.7265625" customWidth="1"/>
    <col min="16231" max="16232" width="12.81640625" customWidth="1"/>
    <col min="16233" max="16233" width="13.6328125" bestFit="1" customWidth="1"/>
    <col min="16234" max="16234" width="12.453125" bestFit="1" customWidth="1"/>
    <col min="16235" max="16236" width="13.6328125" bestFit="1" customWidth="1"/>
    <col min="16237" max="16237" width="12.26953125" customWidth="1"/>
    <col min="16238" max="16240" width="12.81640625" customWidth="1"/>
    <col min="16241" max="16245" width="12.26953125" customWidth="1"/>
    <col min="16246" max="16248" width="12.81640625" customWidth="1"/>
    <col min="16249" max="16249" width="12.26953125" customWidth="1"/>
    <col min="16250" max="16250" width="13.26953125" bestFit="1" customWidth="1"/>
    <col min="16251" max="16252" width="14.36328125" bestFit="1" customWidth="1"/>
    <col min="16253" max="16253" width="12.26953125" customWidth="1"/>
    <col min="16254" max="16256" width="12.81640625" customWidth="1"/>
    <col min="16257" max="16260" width="14.36328125" bestFit="1" customWidth="1"/>
    <col min="16261" max="16261" width="12.26953125" customWidth="1"/>
    <col min="16262" max="16262" width="12.81640625" bestFit="1" customWidth="1"/>
    <col min="16263" max="16264" width="12.81640625" customWidth="1"/>
    <col min="16265" max="16265" width="14.36328125" bestFit="1" customWidth="1"/>
    <col min="16266" max="16268" width="13.6328125" bestFit="1" customWidth="1"/>
    <col min="16269" max="16269" width="12.26953125" customWidth="1"/>
    <col min="16270" max="16270" width="12" customWidth="1"/>
    <col min="16271" max="16272" width="12.81640625" customWidth="1"/>
    <col min="16273" max="16273" width="13.6328125" bestFit="1" customWidth="1"/>
    <col min="16274" max="16276" width="14.36328125" bestFit="1" customWidth="1"/>
    <col min="16277" max="16277" width="12.26953125" customWidth="1"/>
    <col min="16278" max="16278" width="9.7265625" customWidth="1"/>
    <col min="16279" max="16280" width="12.81640625" customWidth="1"/>
    <col min="16281" max="16281" width="13.6328125" bestFit="1" customWidth="1"/>
    <col min="16282" max="16284" width="14.36328125" bestFit="1" customWidth="1"/>
    <col min="16285" max="16384" width="12.26953125" customWidth="1"/>
  </cols>
  <sheetData>
    <row r="1" spans="1:156" s="29" customFormat="1" ht="18" x14ac:dyDescent="0.4">
      <c r="A1" s="3" t="s">
        <v>536</v>
      </c>
      <c r="B1" s="2"/>
      <c r="C1" s="2"/>
      <c r="D1" s="2"/>
      <c r="E1" s="2"/>
      <c r="F1" s="2"/>
      <c r="G1" s="2"/>
      <c r="M1" s="29" t="s">
        <v>236</v>
      </c>
      <c r="N1" s="35">
        <v>6.2034771158300002</v>
      </c>
      <c r="O1" s="35">
        <v>0</v>
      </c>
      <c r="P1" s="35">
        <v>0</v>
      </c>
      <c r="Q1" s="29">
        <f t="shared" ref="Q1:Q64" si="0">N1*COS(O1+P1*$C$23)</f>
        <v>6.2034771158300002</v>
      </c>
      <c r="R1" s="29">
        <f t="shared" ref="R1:R64" si="1">N1*COS(O1+P1*$C$44)</f>
        <v>6.2034771158300002</v>
      </c>
      <c r="S1" s="29">
        <f t="shared" ref="S1:S64" si="2">N1*COS(O1+P1*$C$65)</f>
        <v>6.2034771158300002</v>
      </c>
      <c r="T1" s="29">
        <f t="shared" ref="T1:T64" si="3">N1*COS(O1+P1*$C$86)</f>
        <v>6.2034771158300002</v>
      </c>
      <c r="U1" s="29" t="s">
        <v>237</v>
      </c>
      <c r="V1" s="35">
        <v>3340.8562747434198</v>
      </c>
      <c r="W1" s="35">
        <v>0</v>
      </c>
      <c r="X1" s="35">
        <v>0</v>
      </c>
      <c r="Y1" s="29">
        <f t="shared" ref="Y1:Y64" si="4">V1*COS(W1+X1*$C$23)</f>
        <v>3340.8562747434198</v>
      </c>
      <c r="Z1" s="29">
        <f t="shared" ref="Z1:Z64" si="5">V1*COS(W1+X1*$C$44)</f>
        <v>3340.8562747434198</v>
      </c>
      <c r="AA1" s="29">
        <f t="shared" ref="AA1:AA64" si="6">V1*COS(W1+X1*$C$65)</f>
        <v>3340.8562747434198</v>
      </c>
      <c r="AB1" s="29">
        <f t="shared" ref="AB1:AB64" si="7">V1*COS(W1+X1*$C$86)</f>
        <v>3340.8562747434198</v>
      </c>
      <c r="AC1" s="29" t="s">
        <v>238</v>
      </c>
      <c r="AD1" s="35">
        <v>5.8015791000000003E-4</v>
      </c>
      <c r="AE1" s="35">
        <v>2.0497946327899998</v>
      </c>
      <c r="AF1" s="35">
        <v>3340.6124266997999</v>
      </c>
      <c r="AG1" s="29">
        <f t="shared" ref="AG1:AG64" si="8">AD1*COS(AE1+AF1*$C$23)</f>
        <v>5.6339183242869314E-4</v>
      </c>
      <c r="AH1" s="29">
        <f t="shared" ref="AH1:AH64" si="9">AD1*COS(AE1+AF1*$C$44)</f>
        <v>5.6338592076095469E-4</v>
      </c>
      <c r="AI1" s="29">
        <f t="shared" ref="AI1:AI64" si="10">AD1*COS(AE1+AF1*$C$65)</f>
        <v>5.6338592096919046E-4</v>
      </c>
      <c r="AJ1" s="29">
        <f t="shared" ref="AJ1:AJ64" si="11">AD1*COS(AE1+AF1*$C$86)</f>
        <v>5.6338592096918461E-4</v>
      </c>
      <c r="AK1" s="29" t="s">
        <v>239</v>
      </c>
      <c r="AL1" s="35">
        <v>1.482423E-5</v>
      </c>
      <c r="AM1" s="35">
        <v>0.44434694876000003</v>
      </c>
      <c r="AN1" s="35">
        <v>3340.6124266997999</v>
      </c>
      <c r="AO1" s="29">
        <f t="shared" ref="AO1:AO32" si="12">AL1*COS(AM1+AN1*$C$23)</f>
        <v>-4.0347036227923259E-6</v>
      </c>
      <c r="AP1" s="29">
        <f t="shared" ref="AP1:AP32" si="13">AL1*COS(AM1+AN1*$C$44)</f>
        <v>-4.035312579150008E-6</v>
      </c>
      <c r="AQ1" s="29">
        <f t="shared" ref="AQ1:AQ32" si="14">AL1*COS(AM1+AN1*$C$65)</f>
        <v>-4.0353125577017929E-6</v>
      </c>
      <c r="AR1" s="29">
        <f t="shared" ref="AR1:AR32" si="15">AL1*COS(AM1+AN1*$C$86)</f>
        <v>-4.0353125577024011E-6</v>
      </c>
      <c r="AS1" s="29" t="s">
        <v>240</v>
      </c>
      <c r="AT1" s="35">
        <v>1.13969E-6</v>
      </c>
      <c r="AU1" s="35">
        <v>3.1415926535900001</v>
      </c>
      <c r="AV1" s="35">
        <v>0</v>
      </c>
      <c r="AW1" s="29">
        <f t="shared" ref="AW1:AW36" si="16">AT1*COS(AU1+AV1*$C$23)</f>
        <v>-1.13969E-6</v>
      </c>
      <c r="AX1" s="29">
        <f t="shared" ref="AX1:AX36" si="17">AT1*COS(AU1+AV1*$C$44)</f>
        <v>-1.13969E-6</v>
      </c>
      <c r="AY1" s="29">
        <f t="shared" ref="AY1:AY36" si="18">AT1*COS(AU1+AV1*$C$65)</f>
        <v>-1.13969E-6</v>
      </c>
      <c r="AZ1" s="29">
        <f t="shared" ref="AZ1:AZ36" si="19">AT1*COS(AU1+AV1*$C$86)</f>
        <v>-1.13969E-6</v>
      </c>
      <c r="BA1" s="29" t="s">
        <v>241</v>
      </c>
      <c r="BB1" s="35">
        <v>7.0999999999999999E-9</v>
      </c>
      <c r="BC1" s="35">
        <v>4.0408999652100004</v>
      </c>
      <c r="BD1" s="35">
        <v>6681.2248533995999</v>
      </c>
      <c r="BE1" s="29">
        <f t="shared" ref="BE1:BE15" si="20">BB1*COS(BC1+BD1*$C$23)</f>
        <v>6.0872461833455431E-9</v>
      </c>
      <c r="BF1" s="29">
        <f t="shared" ref="BF1:BF15" si="21">BB1*COS(BC1+BD1*$C$44)</f>
        <v>6.0869341371357854E-9</v>
      </c>
      <c r="BG1" s="29">
        <f t="shared" ref="BG1:BG15" si="22">BB1*COS(BC1+BD1*$C$65)</f>
        <v>6.0869341481272969E-9</v>
      </c>
      <c r="BH1" s="29">
        <f t="shared" ref="BH1:BH15" si="23">BB1*COS(BC1+BD1*$C$86)</f>
        <v>6.0869341481269842E-9</v>
      </c>
      <c r="BI1" s="29" t="s">
        <v>242</v>
      </c>
      <c r="BJ1" s="35">
        <v>3.1971349859999998E-2</v>
      </c>
      <c r="BK1" s="35">
        <v>3.7683204243200001</v>
      </c>
      <c r="BL1" s="35">
        <v>3340.6124266997999</v>
      </c>
      <c r="BM1" s="29">
        <f t="shared" ref="BM1:BM64" si="24">BJ1*COS(BK1+BL1*$C$23)</f>
        <v>2.9775230227435524E-3</v>
      </c>
      <c r="BN1" s="29">
        <f t="shared" ref="BN1:BN64" si="25">BJ1*COS(BK1+BL1*$C$44)</f>
        <v>2.9788819541157817E-3</v>
      </c>
      <c r="BO1" s="29">
        <f t="shared" ref="BO1:BO64" si="26">BJ1*COS(BK1+BL1*$C$65)</f>
        <v>2.9788819062523011E-3</v>
      </c>
      <c r="BP1" s="29">
        <f t="shared" ref="BP1:BP64" si="27">BJ1*COS(BK1+BL1*$C$86)</f>
        <v>2.9788819062536581E-3</v>
      </c>
      <c r="BQ1" s="29" t="s">
        <v>243</v>
      </c>
      <c r="BR1" s="35">
        <v>3.50068845E-3</v>
      </c>
      <c r="BS1" s="35">
        <v>5.3684783621100003</v>
      </c>
      <c r="BT1" s="35">
        <v>3340.6124266997999</v>
      </c>
      <c r="BU1" s="29">
        <f t="shared" ref="BU1:BU64" si="28">BR1*COS(BS1+BT1*$C$23)</f>
        <v>-3.4935428480622551E-3</v>
      </c>
      <c r="BV1" s="29">
        <f t="shared" ref="BV1:BV64" si="29">BR1*COS(BS1+BT1*$C$44)</f>
        <v>-3.4935333011423524E-3</v>
      </c>
      <c r="BW1" s="29">
        <f t="shared" ref="BW1:BW64" si="30">BR1*COS(BS1+BT1*$C$65)</f>
        <v>-3.4935333014787196E-3</v>
      </c>
      <c r="BX1" s="29">
        <f t="shared" ref="BX1:BX64" si="31">BR1*COS(BS1+BT1*$C$86)</f>
        <v>-3.4935333014787101E-3</v>
      </c>
      <c r="BY1" s="29" t="s">
        <v>244</v>
      </c>
      <c r="BZ1" s="35">
        <v>1.6726689999999999E-4</v>
      </c>
      <c r="CA1" s="35">
        <v>0.60221392418999997</v>
      </c>
      <c r="CB1" s="35">
        <v>3340.6124266997999</v>
      </c>
      <c r="CC1" s="29">
        <f t="shared" ref="CC1:CC32" si="32">BZ1*COS(CA1+CB1*$C$23)</f>
        <v>-1.9655174917168437E-5</v>
      </c>
      <c r="CD1" s="29">
        <f t="shared" ref="CD1:CD32" si="33">BZ1*COS(CA1+CB1*$C$44)</f>
        <v>-1.9662266099659721E-5</v>
      </c>
      <c r="CE1" s="29">
        <f t="shared" ref="CE1:CE32" si="34">BZ1*COS(CA1+CB1*$C$65)</f>
        <v>-1.9662265849899582E-5</v>
      </c>
      <c r="CF1" s="29">
        <f t="shared" ref="CF1:CF32" si="35">BZ1*COS(CA1+CB1*$C$86)</f>
        <v>-1.9662265849906663E-5</v>
      </c>
      <c r="CG1" s="29" t="s">
        <v>245</v>
      </c>
      <c r="CH1" s="35">
        <v>6.0650600000000003E-6</v>
      </c>
      <c r="CI1" s="35">
        <v>1.9805063352900001</v>
      </c>
      <c r="CJ1" s="35">
        <v>3340.6124266997999</v>
      </c>
      <c r="CK1" s="29">
        <f t="shared" ref="CK1:CK41" si="36">CH1*COS(CI1+CJ1*$C$23)</f>
        <v>5.775434749512064E-6</v>
      </c>
      <c r="CL1" s="29">
        <f t="shared" ref="CL1:CL41" si="37">CH1*COS(CI1+CJ1*$C$44)</f>
        <v>5.7753556887346232E-6</v>
      </c>
      <c r="CM1" s="29">
        <f t="shared" ref="CM1:CM41" si="38">CH1*COS(CI1+CJ1*$C$65)</f>
        <v>5.7753556915194464E-6</v>
      </c>
      <c r="CN1" s="29">
        <f t="shared" ref="CN1:CN41" si="39">CH1*COS(CI1+CJ1*$C$86)</f>
        <v>5.7753556915193677E-6</v>
      </c>
      <c r="CO1" s="29" t="s">
        <v>246</v>
      </c>
      <c r="CP1" s="35">
        <v>1.1333999999999999E-7</v>
      </c>
      <c r="CQ1" s="35">
        <v>3.4572435258600001</v>
      </c>
      <c r="CR1" s="35">
        <v>3340.6124266997999</v>
      </c>
      <c r="CS1" s="29">
        <f t="shared" ref="CS1:CS11" si="40">CP1*COS(CQ1+CR1*$C$23)</f>
        <v>4.4589639354914261E-8</v>
      </c>
      <c r="CT1" s="29">
        <f t="shared" ref="CT1:CT11" si="41">CP1*COS(CQ1+CR1*$C$44)</f>
        <v>4.4594087658097127E-8</v>
      </c>
      <c r="CU1" s="29">
        <f t="shared" ref="CU1:CU11" si="42">CP1*COS(CQ1+CR1*$C$65)</f>
        <v>4.4594087501422733E-8</v>
      </c>
      <c r="CV1" s="29">
        <f t="shared" ref="CV1:CV11" si="43">CP1*COS(CQ1+CR1*$C$86)</f>
        <v>4.4594087501427173E-8</v>
      </c>
      <c r="CW1" s="29" t="s">
        <v>247</v>
      </c>
      <c r="CX1" s="35">
        <v>4.5699999999999997E-9</v>
      </c>
      <c r="CY1" s="35">
        <v>4.8679412535799997</v>
      </c>
      <c r="CZ1" s="35">
        <v>3340.6124266997999</v>
      </c>
      <c r="DA1" s="29">
        <f>CX1*COS(CY1+CZ1*$C$23)</f>
        <v>-3.8611355533474304E-9</v>
      </c>
      <c r="DB1" s="29">
        <f>CX1*COS(CY1+CZ1*$C$44)</f>
        <v>-3.8610311851197436E-9</v>
      </c>
      <c r="DC1" s="29">
        <f>CX1*COS(CY1+CZ1*$C$65)</f>
        <v>-3.8610311887958715E-9</v>
      </c>
      <c r="DD1" s="29">
        <f>CX1*COS(CY1+CZ1*$C$86)</f>
        <v>-3.8610311887957673E-9</v>
      </c>
      <c r="DE1" s="29" t="s">
        <v>248</v>
      </c>
      <c r="DF1" s="35">
        <v>1.5303348827600001</v>
      </c>
      <c r="DG1" s="35">
        <v>0</v>
      </c>
      <c r="DH1" s="35">
        <v>0</v>
      </c>
      <c r="DI1" s="29">
        <f t="shared" ref="DI1:DI64" si="44">DF1*COS(DG1+DH1*$C$23)</f>
        <v>1.5303348827600001</v>
      </c>
      <c r="DJ1" s="29">
        <f t="shared" ref="DJ1:DJ64" si="45">DF1*COS(DG1+DH1*$C$44)</f>
        <v>1.5303348827600001</v>
      </c>
      <c r="DK1" s="29">
        <f t="shared" ref="DK1:DK64" si="46">DF1*COS(DG1+DH1*$C$65)</f>
        <v>1.5303348827600001</v>
      </c>
      <c r="DL1" s="29">
        <f t="shared" ref="DL1:DL64" si="47">DF1*COS(DG1+DH1*$C$86)</f>
        <v>1.5303348827600001</v>
      </c>
      <c r="DM1" s="29" t="s">
        <v>249</v>
      </c>
      <c r="DN1" s="35">
        <v>1.1074333400000001E-2</v>
      </c>
      <c r="DO1" s="35">
        <v>2.0325052495000002</v>
      </c>
      <c r="DP1" s="35">
        <v>3340.6124266997999</v>
      </c>
      <c r="DQ1" s="29">
        <f t="shared" ref="DQ1:DQ64" si="48">DN1*COS(DO1+DP1*$C$23)</f>
        <v>1.070699172801547E-2</v>
      </c>
      <c r="DR1" s="29">
        <f t="shared" ref="DR1:DR64" si="49">DN1*COS(DO1+DP1*$C$44)</f>
        <v>1.0706870962936313E-2</v>
      </c>
      <c r="DS1" s="29">
        <f t="shared" ref="DS1:DS64" si="50">DN1*COS(DO1+DP1*$C$65)</f>
        <v>1.0706870967190182E-2</v>
      </c>
      <c r="DT1" s="29">
        <f t="shared" ref="DT1:DT64" si="51">DN1*COS(DO1+DP1*$C$86)</f>
        <v>1.0706870967190059E-2</v>
      </c>
      <c r="DU1" s="29" t="s">
        <v>250</v>
      </c>
      <c r="DV1" s="35">
        <v>4.4242247000000001E-4</v>
      </c>
      <c r="DW1" s="35">
        <v>0.47930603943</v>
      </c>
      <c r="DX1" s="35">
        <v>3340.6124266997999</v>
      </c>
      <c r="DY1" s="29">
        <f t="shared" ref="DY1:DY64" si="52">DV1*COS(DW1+DX1*$C$23)</f>
        <v>-1.0546056138654821E-4</v>
      </c>
      <c r="DZ1" s="29">
        <f t="shared" ref="DZ1:DZ64" si="53">DV1*COS(DW1+DX1*$C$44)</f>
        <v>-1.0547890399472007E-4</v>
      </c>
      <c r="EA1" s="29">
        <f t="shared" ref="EA1:EA64" si="54">DV1*COS(DW1+DX1*$C$65)</f>
        <v>-1.0547890334866963E-4</v>
      </c>
      <c r="EB1" s="29">
        <f t="shared" ref="EB1:EB64" si="55">DV1*COS(DW1+DX1*$C$86)</f>
        <v>-1.0547890334868792E-4</v>
      </c>
      <c r="EC1" s="29" t="s">
        <v>251</v>
      </c>
      <c r="ED1" s="35">
        <v>1.113107E-5</v>
      </c>
      <c r="EE1" s="35">
        <v>5.1498735014200001</v>
      </c>
      <c r="EF1" s="35">
        <v>3340.6124266997999</v>
      </c>
      <c r="EG1" s="29">
        <f t="shared" ref="EG1:EG32" si="56">ED1*COS(EE1+EF1*$C$23)</f>
        <v>-1.0689822492871629E-5</v>
      </c>
      <c r="EH1" s="29">
        <f t="shared" ref="EH1:EH32" si="57">ED1*COS(EE1+EF1*$C$44)</f>
        <v>-1.0689690016520906E-5</v>
      </c>
      <c r="EI1" s="29">
        <f t="shared" ref="EI1:EI32" si="58">ED1*COS(EE1+EF1*$C$65)</f>
        <v>-1.0689690021187287E-5</v>
      </c>
      <c r="EJ1" s="29">
        <f t="shared" ref="EJ1:EJ32" si="59">ED1*COS(EE1+EF1*$C$86)</f>
        <v>-1.0689690021187153E-5</v>
      </c>
      <c r="EK1" s="29" t="s">
        <v>252</v>
      </c>
      <c r="EL1" s="35">
        <v>1.9551999999999999E-7</v>
      </c>
      <c r="EM1" s="35">
        <v>3.5821165047300001</v>
      </c>
      <c r="EN1" s="35">
        <v>3340.6124266997999</v>
      </c>
      <c r="EO1" s="29">
        <f t="shared" ref="EO1:EO28" si="60">EL1*COS(EM1+EN1*$C$23)</f>
        <v>5.3933468399094093E-8</v>
      </c>
      <c r="EP1" s="29">
        <f t="shared" ref="EP1:EP28" si="61">EL1*COS(EM1+EN1*$C$44)</f>
        <v>5.3941491312765262E-8</v>
      </c>
      <c r="EQ1" s="29">
        <f t="shared" ref="EQ1:EQ28" si="62">EL1*COS(EM1+EN1*$C$65)</f>
        <v>5.3941491030188083E-8</v>
      </c>
      <c r="ER1" s="29">
        <f t="shared" ref="ER1:ER28" si="63">EL1*COS(EM1+EN1*$C$86)</f>
        <v>5.3941491030196097E-8</v>
      </c>
      <c r="ES1" s="29" t="s">
        <v>253</v>
      </c>
      <c r="ET1" s="35">
        <v>4.7600000000000001E-9</v>
      </c>
      <c r="EU1" s="35">
        <v>2.4761720470099999</v>
      </c>
      <c r="EV1" s="35">
        <v>6681.2248533995999</v>
      </c>
      <c r="EW1" s="29">
        <f t="shared" ref="EW1:EW9" si="64">ET1*COS(EU1+EV1*$C$23)</f>
        <v>-2.425254693730863E-9</v>
      </c>
      <c r="EX1" s="29">
        <f t="shared" ref="EX1:EX9" si="65">ET1*COS(EU1+EV1*$C$44)</f>
        <v>-2.4256043883022948E-9</v>
      </c>
      <c r="EY1" s="29">
        <f t="shared" ref="EY1:EY9" si="66">ET1*COS(EU1+EV1*$C$65)</f>
        <v>-2.4256043759858456E-9</v>
      </c>
      <c r="EZ1" s="29">
        <f t="shared" ref="EZ1:EZ9" si="67">ET1*COS(EU1+EV1*$C$86)</f>
        <v>-2.4256043759861942E-9</v>
      </c>
    </row>
    <row r="2" spans="1:156" s="29" customFormat="1" ht="13.5" x14ac:dyDescent="0.3">
      <c r="A2" s="2"/>
      <c r="B2" s="2"/>
      <c r="C2" s="2"/>
      <c r="D2" s="2"/>
      <c r="E2" s="2"/>
      <c r="F2" s="2"/>
      <c r="G2" s="2"/>
      <c r="N2" s="35">
        <v>0.18656368100000001</v>
      </c>
      <c r="O2" s="35">
        <v>5.0503710030300004</v>
      </c>
      <c r="P2" s="35">
        <v>3340.6124266997999</v>
      </c>
      <c r="Q2" s="29">
        <f t="shared" si="0"/>
        <v>-0.17311551966518587</v>
      </c>
      <c r="R2" s="29">
        <f t="shared" si="1"/>
        <v>-0.17311255045305796</v>
      </c>
      <c r="S2" s="29">
        <f t="shared" si="2"/>
        <v>-0.17311255055764355</v>
      </c>
      <c r="T2" s="29">
        <f t="shared" si="3"/>
        <v>-0.17311255055764058</v>
      </c>
      <c r="V2" s="35">
        <v>1.458227051E-2</v>
      </c>
      <c r="W2" s="35">
        <v>3.60426053609</v>
      </c>
      <c r="X2" s="35">
        <v>3340.6124266997999</v>
      </c>
      <c r="Y2" s="29">
        <f t="shared" si="4"/>
        <v>3.7111226291782025E-3</v>
      </c>
      <c r="Z2" s="29">
        <f t="shared" si="5"/>
        <v>3.7117246498868774E-3</v>
      </c>
      <c r="AA2" s="29">
        <f t="shared" si="6"/>
        <v>3.7117246286829356E-3</v>
      </c>
      <c r="AB2" s="29">
        <f t="shared" si="7"/>
        <v>3.7117246286835371E-3</v>
      </c>
      <c r="AD2" s="35">
        <v>5.4187644999999999E-4</v>
      </c>
      <c r="AE2" s="35">
        <v>0</v>
      </c>
      <c r="AF2" s="35">
        <v>0</v>
      </c>
      <c r="AG2" s="29">
        <f t="shared" si="8"/>
        <v>5.4187644999999999E-4</v>
      </c>
      <c r="AH2" s="29">
        <f t="shared" si="9"/>
        <v>5.4187644999999999E-4</v>
      </c>
      <c r="AI2" s="29">
        <f t="shared" si="10"/>
        <v>5.4187644999999999E-4</v>
      </c>
      <c r="AJ2" s="29">
        <f t="shared" si="11"/>
        <v>5.4187644999999999E-4</v>
      </c>
      <c r="AL2" s="35">
        <v>6.6209499999999997E-6</v>
      </c>
      <c r="AM2" s="35">
        <v>0.88469178686000005</v>
      </c>
      <c r="AN2" s="35">
        <v>6681.2248533995999</v>
      </c>
      <c r="AO2" s="29">
        <f t="shared" si="12"/>
        <v>-5.6261153108935665E-6</v>
      </c>
      <c r="AP2" s="29">
        <f t="shared" si="13"/>
        <v>-5.6258172668894991E-6</v>
      </c>
      <c r="AQ2" s="29">
        <f t="shared" si="14"/>
        <v>-5.6258172773877728E-6</v>
      </c>
      <c r="AR2" s="29">
        <f t="shared" si="15"/>
        <v>-5.6258172773874747E-6</v>
      </c>
      <c r="AT2" s="35">
        <v>2.8724999999999998E-7</v>
      </c>
      <c r="AU2" s="35">
        <v>5.6366241204299996</v>
      </c>
      <c r="AV2" s="35">
        <v>6681.2248533995999</v>
      </c>
      <c r="AW2" s="29">
        <f t="shared" si="16"/>
        <v>1.4166875485281096E-7</v>
      </c>
      <c r="AX2" s="29">
        <f t="shared" si="17"/>
        <v>1.4169008966143964E-7</v>
      </c>
      <c r="AY2" s="29">
        <f t="shared" si="18"/>
        <v>1.4169008891001424E-7</v>
      </c>
      <c r="AZ2" s="29">
        <f t="shared" si="19"/>
        <v>1.4169008891003557E-7</v>
      </c>
      <c r="BB2" s="35">
        <v>8.6800000000000006E-9</v>
      </c>
      <c r="BC2" s="35">
        <v>3.1415926535900001</v>
      </c>
      <c r="BD2" s="35">
        <v>0</v>
      </c>
      <c r="BE2" s="29">
        <f t="shared" si="20"/>
        <v>-8.6800000000000006E-9</v>
      </c>
      <c r="BF2" s="29">
        <f t="shared" si="21"/>
        <v>-8.6800000000000006E-9</v>
      </c>
      <c r="BG2" s="29">
        <f t="shared" si="22"/>
        <v>-8.6800000000000006E-9</v>
      </c>
      <c r="BH2" s="29">
        <f t="shared" si="23"/>
        <v>-8.6800000000000006E-9</v>
      </c>
      <c r="BJ2" s="35">
        <v>2.98033234E-3</v>
      </c>
      <c r="BK2" s="35">
        <v>4.1061699624300001</v>
      </c>
      <c r="BL2" s="35">
        <v>6681.2248533995999</v>
      </c>
      <c r="BM2" s="29">
        <f t="shared" si="24"/>
        <v>2.6498281218668776E-3</v>
      </c>
      <c r="BN2" s="29">
        <f t="shared" si="25"/>
        <v>2.6497116438594032E-3</v>
      </c>
      <c r="BO2" s="29">
        <f t="shared" si="26"/>
        <v>2.6497116479622714E-3</v>
      </c>
      <c r="BP2" s="29">
        <f t="shared" si="27"/>
        <v>2.6497116479621548E-3</v>
      </c>
      <c r="BR2" s="35">
        <v>1.411603E-4</v>
      </c>
      <c r="BS2" s="35">
        <v>3.1415926535900001</v>
      </c>
      <c r="BT2" s="35">
        <v>0</v>
      </c>
      <c r="BU2" s="29">
        <f t="shared" si="28"/>
        <v>-1.411603E-4</v>
      </c>
      <c r="BV2" s="29">
        <f t="shared" si="29"/>
        <v>-1.411603E-4</v>
      </c>
      <c r="BW2" s="29">
        <f t="shared" si="30"/>
        <v>-1.411603E-4</v>
      </c>
      <c r="BX2" s="29">
        <f t="shared" si="31"/>
        <v>-1.411603E-4</v>
      </c>
      <c r="BZ2" s="35">
        <v>4.9867989999999997E-5</v>
      </c>
      <c r="CA2" s="35">
        <v>3.1415926535900001</v>
      </c>
      <c r="CB2" s="35">
        <v>0</v>
      </c>
      <c r="CC2" s="29">
        <f t="shared" si="32"/>
        <v>-4.9867989999999997E-5</v>
      </c>
      <c r="CD2" s="29">
        <f t="shared" si="33"/>
        <v>-4.9867989999999997E-5</v>
      </c>
      <c r="CE2" s="29">
        <f t="shared" si="34"/>
        <v>-4.9867989999999997E-5</v>
      </c>
      <c r="CF2" s="29">
        <f t="shared" si="35"/>
        <v>-4.9867989999999997E-5</v>
      </c>
      <c r="CH2" s="35">
        <v>4.2611E-7</v>
      </c>
      <c r="CI2" s="35">
        <v>0</v>
      </c>
      <c r="CJ2" s="35">
        <v>0</v>
      </c>
      <c r="CK2" s="29">
        <f t="shared" si="36"/>
        <v>4.2611E-7</v>
      </c>
      <c r="CL2" s="29">
        <f t="shared" si="37"/>
        <v>4.2611E-7</v>
      </c>
      <c r="CM2" s="29">
        <f t="shared" si="38"/>
        <v>4.2611E-7</v>
      </c>
      <c r="CN2" s="29">
        <f t="shared" si="39"/>
        <v>4.2611E-7</v>
      </c>
      <c r="CP2" s="35">
        <v>1.3369E-7</v>
      </c>
      <c r="CQ2" s="35">
        <v>0</v>
      </c>
      <c r="CR2" s="35">
        <v>0</v>
      </c>
      <c r="CS2" s="29">
        <f t="shared" si="40"/>
        <v>1.3369E-7</v>
      </c>
      <c r="CT2" s="29">
        <f t="shared" si="41"/>
        <v>1.3369E-7</v>
      </c>
      <c r="CU2" s="29">
        <f t="shared" si="42"/>
        <v>1.3369E-7</v>
      </c>
      <c r="CV2" s="29">
        <f t="shared" si="43"/>
        <v>1.3369E-7</v>
      </c>
      <c r="CX2" s="35">
        <v>5.3000000000000003E-10</v>
      </c>
      <c r="CY2" s="35">
        <v>5.3054705058599998</v>
      </c>
      <c r="CZ2" s="35">
        <v>6681.2248533995999</v>
      </c>
      <c r="DA2" s="29">
        <f>CX2*COS(CY2+CZ2*$C$23)</f>
        <v>3.9709455467557521E-10</v>
      </c>
      <c r="DB2" s="29">
        <f>CX2*COS(CY2+CZ2*$C$44)</f>
        <v>3.9712452362081872E-10</v>
      </c>
      <c r="DC2" s="29">
        <f>CX2*COS(CY2+CZ2*$C$65)</f>
        <v>3.971245225653191E-10</v>
      </c>
      <c r="DD2" s="29">
        <f>CX2*COS(CY2+CZ2*$C$86)</f>
        <v>3.9712452256534898E-10</v>
      </c>
      <c r="DF2" s="35">
        <v>0.14184953152999999</v>
      </c>
      <c r="DG2" s="35">
        <v>3.47971283519</v>
      </c>
      <c r="DH2" s="35">
        <v>3340.6124266997999</v>
      </c>
      <c r="DI2" s="29">
        <f t="shared" si="44"/>
        <v>5.2861628684768777E-2</v>
      </c>
      <c r="DJ2" s="29">
        <f t="shared" si="45"/>
        <v>5.286724803654351E-2</v>
      </c>
      <c r="DK2" s="29">
        <f t="shared" si="46"/>
        <v>5.2867247838623309E-2</v>
      </c>
      <c r="DL2" s="29">
        <f t="shared" si="47"/>
        <v>5.2867247838628922E-2</v>
      </c>
      <c r="DN2" s="35">
        <v>1.0317588600000001E-3</v>
      </c>
      <c r="DO2" s="35">
        <v>2.3707184568200002</v>
      </c>
      <c r="DP2" s="35">
        <v>6681.2248533995999</v>
      </c>
      <c r="DQ2" s="29">
        <f t="shared" si="48"/>
        <v>-6.1621603590596207E-4</v>
      </c>
      <c r="DR2" s="29">
        <f t="shared" si="49"/>
        <v>-6.1628668854901085E-4</v>
      </c>
      <c r="DS2" s="29">
        <f t="shared" si="50"/>
        <v>-6.1628668606059924E-4</v>
      </c>
      <c r="DT2" s="29">
        <f t="shared" si="51"/>
        <v>-6.1628668606066972E-4</v>
      </c>
      <c r="DV2" s="35">
        <v>8.1380419999999999E-5</v>
      </c>
      <c r="DW2" s="35">
        <v>0.86998398092999996</v>
      </c>
      <c r="DX2" s="35">
        <v>6681.2248533995999</v>
      </c>
      <c r="DY2" s="29">
        <f t="shared" si="52"/>
        <v>-6.851408708135542E-5</v>
      </c>
      <c r="DZ2" s="29">
        <f t="shared" si="53"/>
        <v>-6.8510337280487373E-5</v>
      </c>
      <c r="EA2" s="29">
        <f t="shared" si="54"/>
        <v>-6.8510337412569706E-5</v>
      </c>
      <c r="EB2" s="29">
        <f t="shared" si="55"/>
        <v>-6.8510337412565965E-5</v>
      </c>
      <c r="ED2" s="35">
        <v>4.2444600000000004E-6</v>
      </c>
      <c r="EE2" s="35">
        <v>5.6134376647800002</v>
      </c>
      <c r="EF2" s="35">
        <v>6681.2248533995999</v>
      </c>
      <c r="EG2" s="29">
        <f t="shared" si="56"/>
        <v>2.178366276567672E-6</v>
      </c>
      <c r="EH2" s="29">
        <f t="shared" si="57"/>
        <v>2.1786772949367956E-6</v>
      </c>
      <c r="EI2" s="29">
        <f t="shared" si="58"/>
        <v>2.1786772839825475E-6</v>
      </c>
      <c r="EJ2" s="29">
        <f t="shared" si="59"/>
        <v>2.1786772839828583E-6</v>
      </c>
      <c r="EL2" s="35">
        <v>1.6323000000000001E-7</v>
      </c>
      <c r="EM2" s="35">
        <v>4.05116076923</v>
      </c>
      <c r="EN2" s="35">
        <v>6681.2248533995999</v>
      </c>
      <c r="EO2" s="29">
        <f t="shared" si="60"/>
        <v>1.4080135381817721E-7</v>
      </c>
      <c r="EP2" s="29">
        <f t="shared" si="61"/>
        <v>1.4079430280773591E-7</v>
      </c>
      <c r="EQ2" s="29">
        <f t="shared" si="62"/>
        <v>1.40794303056101E-7</v>
      </c>
      <c r="ER2" s="29">
        <f t="shared" si="63"/>
        <v>1.4079430305609396E-7</v>
      </c>
      <c r="ET2" s="35">
        <v>2.6799999999999998E-9</v>
      </c>
      <c r="EU2" s="35">
        <v>2.91510547706</v>
      </c>
      <c r="EV2" s="35">
        <v>10021.8372800994</v>
      </c>
      <c r="EW2" s="29">
        <f t="shared" si="64"/>
        <v>-1.8368151914089398E-9</v>
      </c>
      <c r="EX2" s="29">
        <f t="shared" si="65"/>
        <v>-1.8365652409087895E-9</v>
      </c>
      <c r="EY2" s="29">
        <f t="shared" si="66"/>
        <v>-1.8365652497129329E-9</v>
      </c>
      <c r="EZ2" s="29">
        <f t="shared" si="67"/>
        <v>-1.8365652497126556E-9</v>
      </c>
    </row>
    <row r="3" spans="1:156" s="29" customFormat="1" ht="13.5" x14ac:dyDescent="0.3">
      <c r="A3" s="2"/>
      <c r="B3" s="2"/>
      <c r="C3" s="2"/>
      <c r="D3" s="2"/>
      <c r="E3" s="2"/>
      <c r="F3" s="2"/>
      <c r="G3" s="2"/>
      <c r="N3" s="35">
        <v>1.108216792E-2</v>
      </c>
      <c r="O3" s="35">
        <v>5.4009983695799999</v>
      </c>
      <c r="P3" s="35">
        <v>6681.2248533995999</v>
      </c>
      <c r="Q3" s="29">
        <f t="shared" si="0"/>
        <v>7.5652051669278068E-3</v>
      </c>
      <c r="R3" s="29">
        <f t="shared" si="1"/>
        <v>7.5658965749658144E-3</v>
      </c>
      <c r="S3" s="29">
        <f t="shared" si="2"/>
        <v>7.56589655061437E-3</v>
      </c>
      <c r="T3" s="29">
        <f t="shared" si="3"/>
        <v>7.5658965506150621E-3</v>
      </c>
      <c r="V3" s="35">
        <v>1.64901343E-3</v>
      </c>
      <c r="W3" s="35">
        <v>3.9263125096199998</v>
      </c>
      <c r="X3" s="35">
        <v>6681.2248533995999</v>
      </c>
      <c r="Y3" s="29">
        <f t="shared" si="4"/>
        <v>1.3074774806229473E-3</v>
      </c>
      <c r="Z3" s="29">
        <f t="shared" si="5"/>
        <v>1.3073916801585649E-3</v>
      </c>
      <c r="AA3" s="29">
        <f t="shared" si="6"/>
        <v>1.3073916831807522E-3</v>
      </c>
      <c r="AB3" s="29">
        <f t="shared" si="7"/>
        <v>1.3073916831806665E-3</v>
      </c>
      <c r="AD3" s="35">
        <v>1.3908426E-4</v>
      </c>
      <c r="AE3" s="35">
        <v>2.4574235988800002</v>
      </c>
      <c r="AF3" s="35">
        <v>6681.2248533995999</v>
      </c>
      <c r="AG3" s="29">
        <f t="shared" si="8"/>
        <v>-7.3095622644168176E-5</v>
      </c>
      <c r="AH3" s="29">
        <f t="shared" si="9"/>
        <v>-7.3105725269787246E-5</v>
      </c>
      <c r="AI3" s="29">
        <f t="shared" si="10"/>
        <v>-7.3105724913967205E-5</v>
      </c>
      <c r="AJ3" s="29">
        <f t="shared" si="11"/>
        <v>-7.3105724913977301E-5</v>
      </c>
      <c r="AL3" s="35">
        <v>1.8826800000000001E-6</v>
      </c>
      <c r="AM3" s="35">
        <v>1.28799982497</v>
      </c>
      <c r="AN3" s="35">
        <v>10021.8372800994</v>
      </c>
      <c r="AO3" s="29">
        <f t="shared" si="12"/>
        <v>1.4413899824513518E-6</v>
      </c>
      <c r="AP3" s="29">
        <f t="shared" si="13"/>
        <v>1.4415450833523799E-6</v>
      </c>
      <c r="AQ3" s="29">
        <f t="shared" si="14"/>
        <v>1.4415450778899214E-6</v>
      </c>
      <c r="AR3" s="29">
        <f t="shared" si="15"/>
        <v>1.4415450778900936E-6</v>
      </c>
      <c r="AT3" s="35">
        <v>2.4447000000000002E-7</v>
      </c>
      <c r="AU3" s="35">
        <v>5.1386848145400004</v>
      </c>
      <c r="AV3" s="35">
        <v>3340.6124266997999</v>
      </c>
      <c r="AW3" s="29">
        <f t="shared" si="16"/>
        <v>-2.34001759133776E-7</v>
      </c>
      <c r="AX3" s="29">
        <f t="shared" si="17"/>
        <v>-2.3399873761921086E-7</v>
      </c>
      <c r="AY3" s="29">
        <f t="shared" si="18"/>
        <v>-2.3399873772564058E-7</v>
      </c>
      <c r="AZ3" s="29">
        <f t="shared" si="19"/>
        <v>-2.3399873772563756E-7</v>
      </c>
      <c r="BB3" s="35">
        <v>5.1000000000000002E-9</v>
      </c>
      <c r="BC3" s="35">
        <v>4.49214901625</v>
      </c>
      <c r="BD3" s="35">
        <v>10021.8372800994</v>
      </c>
      <c r="BE3" s="29">
        <f t="shared" si="20"/>
        <v>-3.6918432306581087E-9</v>
      </c>
      <c r="BF3" s="29">
        <f t="shared" si="21"/>
        <v>-3.6922938258764271E-9</v>
      </c>
      <c r="BG3" s="29">
        <f t="shared" si="22"/>
        <v>-3.692293810006888E-9</v>
      </c>
      <c r="BH3" s="29">
        <f t="shared" si="23"/>
        <v>-3.6922938100073876E-9</v>
      </c>
      <c r="BJ3" s="35">
        <v>2.8910474199999999E-3</v>
      </c>
      <c r="BK3" s="35">
        <v>0</v>
      </c>
      <c r="BL3" s="35">
        <v>0</v>
      </c>
      <c r="BM3" s="29">
        <f t="shared" si="24"/>
        <v>2.8910474199999999E-3</v>
      </c>
      <c r="BN3" s="29">
        <f t="shared" si="25"/>
        <v>2.8910474199999999E-3</v>
      </c>
      <c r="BO3" s="29">
        <f t="shared" si="26"/>
        <v>2.8910474199999999E-3</v>
      </c>
      <c r="BP3" s="29">
        <f t="shared" si="27"/>
        <v>2.8910474199999999E-3</v>
      </c>
      <c r="BR3" s="35">
        <v>9.6707550000000006E-5</v>
      </c>
      <c r="BS3" s="35">
        <v>5.4787778650599996</v>
      </c>
      <c r="BT3" s="35">
        <v>6681.2248533995999</v>
      </c>
      <c r="BU3" s="29">
        <f t="shared" si="28"/>
        <v>6.0326447242687144E-5</v>
      </c>
      <c r="BV3" s="29">
        <f t="shared" si="29"/>
        <v>6.033290050032929E-5</v>
      </c>
      <c r="BW3" s="29">
        <f t="shared" si="30"/>
        <v>6.0332900273043747E-5</v>
      </c>
      <c r="BX3" s="29">
        <f t="shared" si="31"/>
        <v>6.0332900273050191E-5</v>
      </c>
      <c r="BZ3" s="35">
        <v>3.0214099999999998E-6</v>
      </c>
      <c r="CA3" s="35">
        <v>5.5587127602099997</v>
      </c>
      <c r="CB3" s="35">
        <v>6681.2248533995999</v>
      </c>
      <c r="CC3" s="29">
        <f t="shared" si="32"/>
        <v>1.6901823977871872E-6</v>
      </c>
      <c r="CD3" s="29">
        <f t="shared" si="33"/>
        <v>1.6903962218269707E-6</v>
      </c>
      <c r="CE3" s="29">
        <f t="shared" si="34"/>
        <v>1.690396214295988E-6</v>
      </c>
      <c r="CF3" s="29">
        <f t="shared" si="35"/>
        <v>1.6903962142962019E-6</v>
      </c>
      <c r="CH3" s="35">
        <v>1.3652000000000001E-7</v>
      </c>
      <c r="CI3" s="35">
        <v>1.795882288</v>
      </c>
      <c r="CJ3" s="35">
        <v>6681.2248533995999</v>
      </c>
      <c r="CK3" s="29">
        <f t="shared" si="36"/>
        <v>-1.2796500144963669E-7</v>
      </c>
      <c r="CL3" s="29">
        <f t="shared" si="37"/>
        <v>-1.2796906232485896E-7</v>
      </c>
      <c r="CM3" s="29">
        <f t="shared" si="38"/>
        <v>-1.2796906218184536E-7</v>
      </c>
      <c r="CN3" s="29">
        <f t="shared" si="39"/>
        <v>-1.2796906218184941E-7</v>
      </c>
      <c r="CP3" s="35">
        <v>7.44E-9</v>
      </c>
      <c r="CQ3" s="35">
        <v>0.50445805256999998</v>
      </c>
      <c r="CR3" s="35">
        <v>6681.2248533995999</v>
      </c>
      <c r="CS3" s="29">
        <f t="shared" si="40"/>
        <v>-4.4148372676311682E-9</v>
      </c>
      <c r="CT3" s="29">
        <f t="shared" si="41"/>
        <v>-4.4143259451745893E-9</v>
      </c>
      <c r="CU3" s="29">
        <f t="shared" si="42"/>
        <v>-4.4143259631846902E-9</v>
      </c>
      <c r="CV3" s="29">
        <f t="shared" si="43"/>
        <v>-4.4143259631841799E-9</v>
      </c>
      <c r="CX3" s="35">
        <v>1.2E-10</v>
      </c>
      <c r="CY3" s="35">
        <v>5.7511407058300001</v>
      </c>
      <c r="CZ3" s="35">
        <v>10021.8372800994</v>
      </c>
      <c r="DA3" s="29">
        <f>CX3*COS(CY3+CZ3*$C$23)</f>
        <v>5.2149001376052418E-11</v>
      </c>
      <c r="DB3" s="29">
        <f>CX3*COS(CY3+CZ3*$C$44)</f>
        <v>5.2135159527832554E-11</v>
      </c>
      <c r="DC3" s="29">
        <f>CX3*COS(CY3+CZ3*$C$65)</f>
        <v>5.2135160015377253E-11</v>
      </c>
      <c r="DD3" s="29">
        <f>CX3*COS(CY3+CZ3*$C$86)</f>
        <v>5.2135160015361892E-11</v>
      </c>
      <c r="DF3" s="35">
        <v>6.6077635700000003E-3</v>
      </c>
      <c r="DG3" s="35">
        <v>3.8178344209700001</v>
      </c>
      <c r="DH3" s="35">
        <v>6681.2248533995999</v>
      </c>
      <c r="DI3" s="29">
        <f t="shared" si="44"/>
        <v>4.7724586019333385E-3</v>
      </c>
      <c r="DJ3" s="29">
        <f t="shared" si="45"/>
        <v>4.7720683834103616E-3</v>
      </c>
      <c r="DK3" s="29">
        <f t="shared" si="46"/>
        <v>4.7720683971550493E-3</v>
      </c>
      <c r="DL3" s="29">
        <f t="shared" si="47"/>
        <v>4.772068397154659E-3</v>
      </c>
      <c r="DN3" s="35">
        <v>1.2877200000000001E-4</v>
      </c>
      <c r="DO3" s="35">
        <v>0</v>
      </c>
      <c r="DP3" s="35">
        <v>0</v>
      </c>
      <c r="DQ3" s="29">
        <f t="shared" si="48"/>
        <v>1.2877200000000001E-4</v>
      </c>
      <c r="DR3" s="29">
        <f t="shared" si="49"/>
        <v>1.2877200000000001E-4</v>
      </c>
      <c r="DS3" s="29">
        <f t="shared" si="50"/>
        <v>1.2877200000000001E-4</v>
      </c>
      <c r="DT3" s="29">
        <f t="shared" si="51"/>
        <v>1.2877200000000001E-4</v>
      </c>
      <c r="DV3" s="35">
        <v>1.274915E-5</v>
      </c>
      <c r="DW3" s="35">
        <v>1.2259405080900001</v>
      </c>
      <c r="DX3" s="35">
        <v>10021.8372800994</v>
      </c>
      <c r="DY3" s="29">
        <f t="shared" si="52"/>
        <v>1.0250690834432754E-5</v>
      </c>
      <c r="DZ3" s="29">
        <f t="shared" si="53"/>
        <v>1.025166159298097E-5</v>
      </c>
      <c r="EA3" s="29">
        <f t="shared" si="54"/>
        <v>1.025166155879243E-5</v>
      </c>
      <c r="EB3" s="29">
        <f t="shared" si="55"/>
        <v>1.0251661558793507E-5</v>
      </c>
      <c r="ED3" s="35">
        <v>1.00044E-6</v>
      </c>
      <c r="EE3" s="35">
        <v>5.9972682702800002</v>
      </c>
      <c r="EF3" s="35">
        <v>10021.8372800994</v>
      </c>
      <c r="EG3" s="29">
        <f t="shared" si="56"/>
        <v>6.4120025045247267E-7</v>
      </c>
      <c r="EH3" s="29">
        <f t="shared" si="57"/>
        <v>6.4110189358330074E-7</v>
      </c>
      <c r="EI3" s="29">
        <f t="shared" si="58"/>
        <v>6.4110189704775507E-7</v>
      </c>
      <c r="EJ3" s="29">
        <f t="shared" si="59"/>
        <v>6.4110189704764602E-7</v>
      </c>
      <c r="EL3" s="35">
        <v>5.8479999999999998E-8</v>
      </c>
      <c r="EM3" s="35">
        <v>4.46383962094</v>
      </c>
      <c r="EN3" s="35">
        <v>10021.8372800994</v>
      </c>
      <c r="EO3" s="29">
        <f t="shared" si="60"/>
        <v>-4.3458197522838357E-8</v>
      </c>
      <c r="EP3" s="29">
        <f t="shared" si="61"/>
        <v>-4.3463208805509814E-8</v>
      </c>
      <c r="EQ3" s="29">
        <f t="shared" si="62"/>
        <v>-4.3463208629017847E-8</v>
      </c>
      <c r="ER3" s="29">
        <f t="shared" si="63"/>
        <v>-4.3463208629023399E-8</v>
      </c>
      <c r="ET3" s="35">
        <v>1.15E-9</v>
      </c>
      <c r="EU3" s="35">
        <v>1.76888962311</v>
      </c>
      <c r="EV3" s="35">
        <v>3340.6124266997999</v>
      </c>
      <c r="EW3" s="29">
        <f t="shared" si="64"/>
        <v>9.9690422567148955E-10</v>
      </c>
      <c r="EX3" s="29">
        <f t="shared" si="65"/>
        <v>9.9687975008592473E-10</v>
      </c>
      <c r="EY3" s="29">
        <f t="shared" si="66"/>
        <v>9.9687975094802312E-10</v>
      </c>
      <c r="EZ3" s="29">
        <f t="shared" si="67"/>
        <v>9.9687975094799851E-10</v>
      </c>
    </row>
    <row r="4" spans="1:156" s="29" customFormat="1" ht="13.5" x14ac:dyDescent="0.3">
      <c r="A4" s="2"/>
      <c r="B4" s="2"/>
      <c r="C4" s="2"/>
      <c r="D4" s="2"/>
      <c r="E4" s="2"/>
      <c r="F4" s="2"/>
      <c r="G4" s="2"/>
      <c r="N4" s="35">
        <v>9.1798393999999997E-4</v>
      </c>
      <c r="O4" s="35">
        <v>5.7547874511100003</v>
      </c>
      <c r="P4" s="35">
        <v>10021.8372800994</v>
      </c>
      <c r="Q4" s="29">
        <f t="shared" si="0"/>
        <v>4.0194523806690963E-4</v>
      </c>
      <c r="R4" s="29">
        <f t="shared" si="1"/>
        <v>4.0183953677779574E-4</v>
      </c>
      <c r="S4" s="29">
        <f t="shared" si="2"/>
        <v>4.0183954050086192E-4</v>
      </c>
      <c r="T4" s="29">
        <f t="shared" si="3"/>
        <v>4.0183954050074467E-4</v>
      </c>
      <c r="V4" s="35">
        <v>1.9963338E-4</v>
      </c>
      <c r="W4" s="35">
        <v>4.2659406103000004</v>
      </c>
      <c r="X4" s="35">
        <v>10021.8372800994</v>
      </c>
      <c r="Y4" s="29">
        <f t="shared" si="4"/>
        <v>-1.7172178449423303E-4</v>
      </c>
      <c r="Z4" s="29">
        <f t="shared" si="5"/>
        <v>-1.7173482187781563E-4</v>
      </c>
      <c r="AA4" s="29">
        <f t="shared" si="6"/>
        <v>-1.7173482141866997E-4</v>
      </c>
      <c r="AB4" s="29">
        <f t="shared" si="7"/>
        <v>-1.7173482141868445E-4</v>
      </c>
      <c r="AD4" s="35">
        <v>2.4651040000000001E-5</v>
      </c>
      <c r="AE4" s="35">
        <v>2.8000002092899998</v>
      </c>
      <c r="AF4" s="35">
        <v>10021.8372800994</v>
      </c>
      <c r="AG4" s="29">
        <f t="shared" si="8"/>
        <v>-1.4721854577805796E-5</v>
      </c>
      <c r="AH4" s="29">
        <f t="shared" si="9"/>
        <v>-1.4719322211788976E-5</v>
      </c>
      <c r="AI4" s="29">
        <f t="shared" si="10"/>
        <v>-1.4719322300986769E-5</v>
      </c>
      <c r="AJ4" s="29">
        <f t="shared" si="11"/>
        <v>-1.4719322300983959E-5</v>
      </c>
      <c r="AL4" s="35">
        <v>4.1474000000000002E-7</v>
      </c>
      <c r="AM4" s="35">
        <v>1.64850786997</v>
      </c>
      <c r="AN4" s="35">
        <v>13362.4497067992</v>
      </c>
      <c r="AO4" s="29">
        <f t="shared" si="12"/>
        <v>1.3804788523996737E-7</v>
      </c>
      <c r="AP4" s="29">
        <f t="shared" si="13"/>
        <v>1.3798110011207743E-7</v>
      </c>
      <c r="AQ4" s="29">
        <f t="shared" si="14"/>
        <v>1.3798110246441943E-7</v>
      </c>
      <c r="AR4" s="29">
        <f t="shared" si="15"/>
        <v>1.3798110246435272E-7</v>
      </c>
      <c r="AT4" s="35">
        <v>1.1187E-7</v>
      </c>
      <c r="AU4" s="35">
        <v>6.03161074431</v>
      </c>
      <c r="AV4" s="35">
        <v>10021.8372800994</v>
      </c>
      <c r="AW4" s="29">
        <f t="shared" si="16"/>
        <v>7.4605739193120964E-8</v>
      </c>
      <c r="AX4" s="29">
        <f t="shared" si="17"/>
        <v>7.4595062602240863E-8</v>
      </c>
      <c r="AY4" s="29">
        <f t="shared" si="18"/>
        <v>7.4595062978307159E-8</v>
      </c>
      <c r="AZ4" s="29">
        <f t="shared" si="19"/>
        <v>7.4595062978295314E-8</v>
      </c>
      <c r="BB4" s="35">
        <v>3.5699999999999999E-9</v>
      </c>
      <c r="BC4" s="35">
        <v>5.0743550506100004</v>
      </c>
      <c r="BD4" s="35">
        <v>155.42039943419999</v>
      </c>
      <c r="BE4" s="29">
        <f t="shared" si="20"/>
        <v>9.0156872609551276E-10</v>
      </c>
      <c r="BF4" s="29">
        <f t="shared" si="21"/>
        <v>9.0157558680163379E-10</v>
      </c>
      <c r="BG4" s="29">
        <f t="shared" si="22"/>
        <v>9.0157558655998755E-10</v>
      </c>
      <c r="BH4" s="29">
        <f t="shared" si="23"/>
        <v>9.0157558655999665E-10</v>
      </c>
      <c r="BJ4" s="35">
        <v>3.1365537999999998E-4</v>
      </c>
      <c r="BK4" s="35">
        <v>4.4465105285300002</v>
      </c>
      <c r="BL4" s="35">
        <v>10021.8372800994</v>
      </c>
      <c r="BM4" s="29">
        <f t="shared" si="24"/>
        <v>-2.3668836495899947E-4</v>
      </c>
      <c r="BN4" s="29">
        <f t="shared" si="25"/>
        <v>-2.3671472145329593E-4</v>
      </c>
      <c r="BO4" s="29">
        <f t="shared" si="26"/>
        <v>-2.3671472052505098E-4</v>
      </c>
      <c r="BP4" s="29">
        <f t="shared" si="27"/>
        <v>-2.3671472052508023E-4</v>
      </c>
      <c r="BR4" s="35">
        <v>1.471918E-5</v>
      </c>
      <c r="BS4" s="35">
        <v>3.2020576679500001</v>
      </c>
      <c r="BT4" s="35">
        <v>10021.8372800994</v>
      </c>
      <c r="BU4" s="29">
        <f t="shared" si="28"/>
        <v>-1.2709323991632029E-5</v>
      </c>
      <c r="BV4" s="29">
        <f t="shared" si="29"/>
        <v>-1.2708372989649679E-5</v>
      </c>
      <c r="BW4" s="29">
        <f t="shared" si="30"/>
        <v>-1.2708373023148995E-5</v>
      </c>
      <c r="BX4" s="29">
        <f t="shared" si="31"/>
        <v>-1.270837302314794E-5</v>
      </c>
      <c r="BZ4" s="35">
        <v>2.5767E-7</v>
      </c>
      <c r="CA4" s="35">
        <v>1.8966267349899999</v>
      </c>
      <c r="CB4" s="35">
        <v>13362.4497067992</v>
      </c>
      <c r="CC4" s="29">
        <f t="shared" si="32"/>
        <v>1.4281055670590497E-7</v>
      </c>
      <c r="CD4" s="29">
        <f t="shared" si="33"/>
        <v>1.427739308497751E-7</v>
      </c>
      <c r="CE4" s="29">
        <f t="shared" si="34"/>
        <v>1.4277393213986536E-7</v>
      </c>
      <c r="CF4" s="29">
        <f t="shared" si="35"/>
        <v>1.4277393213982875E-7</v>
      </c>
      <c r="CH4" s="35">
        <v>2.73E-8</v>
      </c>
      <c r="CI4" s="35">
        <v>3.45377082121</v>
      </c>
      <c r="CJ4" s="35">
        <v>10021.8372800994</v>
      </c>
      <c r="CK4" s="29">
        <f t="shared" si="36"/>
        <v>-2.6259275057558836E-8</v>
      </c>
      <c r="CL4" s="29">
        <f t="shared" si="37"/>
        <v>-2.6258318671100907E-8</v>
      </c>
      <c r="CM4" s="29">
        <f t="shared" si="38"/>
        <v>-2.6258318704793998E-8</v>
      </c>
      <c r="CN4" s="29">
        <f t="shared" si="39"/>
        <v>-2.6258318704792727E-8</v>
      </c>
      <c r="CP4" s="35">
        <v>1.4800000000000001E-9</v>
      </c>
      <c r="CQ4" s="35">
        <v>1.0505660264900001</v>
      </c>
      <c r="CR4" s="35">
        <v>10021.8372800994</v>
      </c>
      <c r="CS4" s="29">
        <f t="shared" si="40"/>
        <v>1.3252492873901849E-9</v>
      </c>
      <c r="CT4" s="29">
        <f t="shared" si="41"/>
        <v>1.325333659013792E-9</v>
      </c>
      <c r="CU4" s="29">
        <f t="shared" si="42"/>
        <v>1.3253336560424859E-9</v>
      </c>
      <c r="CV4" s="29">
        <f t="shared" si="43"/>
        <v>1.3253336560425795E-9</v>
      </c>
      <c r="CX4" s="35">
        <v>1.2999999999999999E-10</v>
      </c>
      <c r="CY4" s="35">
        <v>4.1773692529300002</v>
      </c>
      <c r="CZ4" s="35">
        <v>3496.0328261340001</v>
      </c>
      <c r="DA4" s="29">
        <f>CX4*COS(CY4+CZ4*$C$23)</f>
        <v>-3.8602395567767926E-11</v>
      </c>
      <c r="DB4" s="29">
        <f>CX4*COS(CY4+CZ4*$C$44)</f>
        <v>-3.8607941501859179E-11</v>
      </c>
      <c r="DC4" s="29">
        <f>CX4*COS(CY4+CZ4*$C$65)</f>
        <v>-3.8607941306524775E-11</v>
      </c>
      <c r="DD4" s="29">
        <f>CX4*COS(CY4+CZ4*$C$86)</f>
        <v>-3.8607941306530068E-11</v>
      </c>
      <c r="DF4" s="35">
        <v>4.6179117E-4</v>
      </c>
      <c r="DG4" s="35">
        <v>4.1559531628400004</v>
      </c>
      <c r="DH4" s="35">
        <v>10021.8372800994</v>
      </c>
      <c r="DI4" s="29">
        <f t="shared" si="44"/>
        <v>-4.2067629001772932E-4</v>
      </c>
      <c r="DJ4" s="29">
        <f t="shared" si="45"/>
        <v>-4.2070068147388316E-4</v>
      </c>
      <c r="DK4" s="29">
        <f t="shared" si="46"/>
        <v>-4.207006806149028E-4</v>
      </c>
      <c r="DL4" s="29">
        <f t="shared" si="47"/>
        <v>-4.2070068061492985E-4</v>
      </c>
      <c r="DN4" s="35">
        <v>1.0815880000000001E-4</v>
      </c>
      <c r="DO4" s="35">
        <v>2.7088809380300001</v>
      </c>
      <c r="DP4" s="35">
        <v>10021.8372800994</v>
      </c>
      <c r="DQ4" s="29">
        <f t="shared" si="48"/>
        <v>-5.6431689634037826E-5</v>
      </c>
      <c r="DR4" s="29">
        <f t="shared" si="49"/>
        <v>-5.6419872047970872E-5</v>
      </c>
      <c r="DS4" s="29">
        <f t="shared" si="50"/>
        <v>-5.641987246421941E-5</v>
      </c>
      <c r="DT4" s="29">
        <f t="shared" si="51"/>
        <v>-5.6419872464206298E-5</v>
      </c>
      <c r="DV4" s="35">
        <v>1.87387E-6</v>
      </c>
      <c r="DW4" s="35">
        <v>1.5729899198199999</v>
      </c>
      <c r="DX4" s="35">
        <v>13362.4497067992</v>
      </c>
      <c r="DY4" s="29">
        <f t="shared" si="52"/>
        <v>4.8863266508959404E-7</v>
      </c>
      <c r="DZ4" s="29">
        <f t="shared" si="53"/>
        <v>4.8832374419276246E-7</v>
      </c>
      <c r="EA4" s="29">
        <f t="shared" si="54"/>
        <v>4.883237550736648E-7</v>
      </c>
      <c r="EB4" s="29">
        <f t="shared" si="55"/>
        <v>4.8832375507335637E-7</v>
      </c>
      <c r="ED4" s="35">
        <v>1.9606E-7</v>
      </c>
      <c r="EE4" s="35">
        <v>7.6330620939999996E-2</v>
      </c>
      <c r="EF4" s="35">
        <v>13362.4497067992</v>
      </c>
      <c r="EG4" s="29">
        <f t="shared" si="56"/>
        <v>-1.8497027901055845E-7</v>
      </c>
      <c r="EH4" s="29">
        <f t="shared" si="57"/>
        <v>-1.8498137646964181E-7</v>
      </c>
      <c r="EI4" s="29">
        <f t="shared" si="58"/>
        <v>-1.8498137607886787E-7</v>
      </c>
      <c r="EJ4" s="29">
        <f t="shared" si="59"/>
        <v>-1.8498137607887893E-7</v>
      </c>
      <c r="EL4" s="35">
        <v>1.5320000000000001E-8</v>
      </c>
      <c r="EM4" s="35">
        <v>4.84374321619</v>
      </c>
      <c r="EN4" s="35">
        <v>13362.4497067992</v>
      </c>
      <c r="EO4" s="29">
        <f t="shared" si="60"/>
        <v>-5.8665626467975579E-9</v>
      </c>
      <c r="EP4" s="29">
        <f t="shared" si="61"/>
        <v>-5.8641459090769934E-9</v>
      </c>
      <c r="EQ4" s="29">
        <f t="shared" si="62"/>
        <v>-5.8641459942010874E-9</v>
      </c>
      <c r="ER4" s="29">
        <f t="shared" si="63"/>
        <v>-5.8641459941986736E-9</v>
      </c>
      <c r="ET4" s="35">
        <v>9.5999999999999999E-10</v>
      </c>
      <c r="EU4" s="35">
        <v>3.3137837717899998</v>
      </c>
      <c r="EV4" s="35">
        <v>13362.4497067992</v>
      </c>
      <c r="EW4" s="29">
        <f t="shared" si="64"/>
        <v>8.7107678394611989E-10</v>
      </c>
      <c r="EX4" s="29">
        <f t="shared" si="65"/>
        <v>8.711456761105364E-10</v>
      </c>
      <c r="EY4" s="29">
        <f t="shared" si="66"/>
        <v>8.71145673684511E-10</v>
      </c>
      <c r="EZ4" s="29">
        <f t="shared" si="67"/>
        <v>8.7114567368457986E-10</v>
      </c>
    </row>
    <row r="5" spans="1:156" s="29" customFormat="1" ht="13.5" x14ac:dyDescent="0.3">
      <c r="A5" s="2"/>
      <c r="B5" s="2"/>
      <c r="C5" s="2"/>
      <c r="D5" s="2"/>
      <c r="E5" s="2"/>
      <c r="F5" s="2"/>
      <c r="G5" s="2"/>
      <c r="J5" s="26"/>
      <c r="K5" s="26"/>
      <c r="N5" s="35">
        <v>2.7744987000000003E-4</v>
      </c>
      <c r="O5" s="35">
        <v>5.9704951294199997</v>
      </c>
      <c r="P5" s="35">
        <v>3.5231183490000002</v>
      </c>
      <c r="Q5" s="29">
        <f t="shared" si="0"/>
        <v>2.6844526892347807E-4</v>
      </c>
      <c r="R5" s="29">
        <f t="shared" si="1"/>
        <v>2.6844526576689614E-4</v>
      </c>
      <c r="S5" s="29">
        <f t="shared" si="2"/>
        <v>2.6844526576700727E-4</v>
      </c>
      <c r="T5" s="29">
        <f t="shared" si="3"/>
        <v>2.6844526576700727E-4</v>
      </c>
      <c r="V5" s="35">
        <v>3.4523990000000003E-5</v>
      </c>
      <c r="W5" s="35">
        <v>4.7321038636499999</v>
      </c>
      <c r="X5" s="35">
        <v>3.5231183490000002</v>
      </c>
      <c r="Y5" s="29">
        <f t="shared" si="4"/>
        <v>2.6535526462401892E-6</v>
      </c>
      <c r="Z5" s="29">
        <f t="shared" si="5"/>
        <v>2.6535510964798992E-6</v>
      </c>
      <c r="AA5" s="29">
        <f t="shared" si="6"/>
        <v>2.6535510965344718E-6</v>
      </c>
      <c r="AB5" s="29">
        <f t="shared" si="7"/>
        <v>2.6535510965344718E-6</v>
      </c>
      <c r="AD5" s="35">
        <v>3.98379E-6</v>
      </c>
      <c r="AE5" s="35">
        <v>3.1411842828899998</v>
      </c>
      <c r="AF5" s="35">
        <v>13362.4497067992</v>
      </c>
      <c r="AG5" s="29">
        <f t="shared" si="8"/>
        <v>3.8486540480159728E-6</v>
      </c>
      <c r="AH5" s="29">
        <f t="shared" si="9"/>
        <v>3.8488296722292024E-6</v>
      </c>
      <c r="AI5" s="29">
        <f t="shared" si="10"/>
        <v>3.8488296660454333E-6</v>
      </c>
      <c r="AJ5" s="29">
        <f t="shared" si="11"/>
        <v>3.8488296660456086E-6</v>
      </c>
      <c r="AL5" s="35">
        <v>2.2660999999999999E-7</v>
      </c>
      <c r="AM5" s="35">
        <v>2.0526766526200002</v>
      </c>
      <c r="AN5" s="35">
        <v>155.42039943419999</v>
      </c>
      <c r="AO5" s="29">
        <f t="shared" si="12"/>
        <v>-3.05871852115594E-8</v>
      </c>
      <c r="AP5" s="29">
        <f t="shared" si="13"/>
        <v>-3.0587631173011344E-8</v>
      </c>
      <c r="AQ5" s="29">
        <f t="shared" si="14"/>
        <v>-3.0587631157303978E-8</v>
      </c>
      <c r="AR5" s="29">
        <f t="shared" si="15"/>
        <v>-3.0587631157304382E-8</v>
      </c>
      <c r="AT5" s="35">
        <v>3.1900000000000001E-8</v>
      </c>
      <c r="AU5" s="35">
        <v>3.5626798829899999</v>
      </c>
      <c r="AV5" s="35">
        <v>155.42039943419999</v>
      </c>
      <c r="AW5" s="29">
        <f t="shared" si="16"/>
        <v>3.1288082995719604E-8</v>
      </c>
      <c r="AX5" s="29">
        <f t="shared" si="17"/>
        <v>3.1288070645434478E-8</v>
      </c>
      <c r="AY5" s="29">
        <f t="shared" si="18"/>
        <v>3.1288070645869476E-8</v>
      </c>
      <c r="AZ5" s="29">
        <f t="shared" si="19"/>
        <v>3.1288070645869463E-8</v>
      </c>
      <c r="BB5" s="35">
        <v>2.23E-9</v>
      </c>
      <c r="BC5" s="35">
        <v>3.5135188424099999</v>
      </c>
      <c r="BD5" s="35">
        <v>3340.6124266997999</v>
      </c>
      <c r="BE5" s="29">
        <f t="shared" si="20"/>
        <v>7.6061292857200145E-10</v>
      </c>
      <c r="BF5" s="29">
        <f t="shared" si="21"/>
        <v>7.6070241844285441E-10</v>
      </c>
      <c r="BG5" s="29">
        <f t="shared" si="22"/>
        <v>7.6070241529091309E-10</v>
      </c>
      <c r="BH5" s="29">
        <f t="shared" si="23"/>
        <v>7.6070241529100253E-10</v>
      </c>
      <c r="BJ5" s="35">
        <v>3.4841000000000001E-5</v>
      </c>
      <c r="BK5" s="35">
        <v>4.7881254788899996</v>
      </c>
      <c r="BL5" s="35">
        <v>13362.4497067992</v>
      </c>
      <c r="BM5" s="29">
        <f t="shared" si="24"/>
        <v>-1.1532056361162635E-5</v>
      </c>
      <c r="BN5" s="29">
        <f t="shared" si="25"/>
        <v>-1.152644205378561E-5</v>
      </c>
      <c r="BO5" s="29">
        <f t="shared" si="26"/>
        <v>-1.1526442251535753E-5</v>
      </c>
      <c r="BP5" s="29">
        <f t="shared" si="27"/>
        <v>-1.1526442251530147E-5</v>
      </c>
      <c r="BR5" s="35">
        <v>4.2586399999999996E-6</v>
      </c>
      <c r="BS5" s="35">
        <v>3.4084381287499999</v>
      </c>
      <c r="BT5" s="35">
        <v>13362.4497067992</v>
      </c>
      <c r="BU5" s="29">
        <f t="shared" si="28"/>
        <v>3.6776903722658872E-6</v>
      </c>
      <c r="BV5" s="29">
        <f t="shared" si="29"/>
        <v>3.678056982528081E-6</v>
      </c>
      <c r="BW5" s="29">
        <f t="shared" si="30"/>
        <v>3.6780569696174134E-6</v>
      </c>
      <c r="BX5" s="29">
        <f t="shared" si="31"/>
        <v>3.6780569696177793E-6</v>
      </c>
      <c r="BZ5" s="35">
        <v>2.1451999999999999E-7</v>
      </c>
      <c r="CA5" s="35">
        <v>0.91749968618</v>
      </c>
      <c r="CB5" s="35">
        <v>10021.8372800994</v>
      </c>
      <c r="CC5" s="29">
        <f t="shared" si="32"/>
        <v>2.0306189387536861E-7</v>
      </c>
      <c r="CD5" s="29">
        <f t="shared" si="33"/>
        <v>2.0307075106391793E-7</v>
      </c>
      <c r="CE5" s="29">
        <f t="shared" si="34"/>
        <v>2.0307075075201377E-7</v>
      </c>
      <c r="CF5" s="29">
        <f t="shared" si="35"/>
        <v>2.0307075075202362E-7</v>
      </c>
      <c r="CH5" s="35">
        <v>9.2900000000000008E-9</v>
      </c>
      <c r="CI5" s="35">
        <v>3.7522615907199999</v>
      </c>
      <c r="CJ5" s="35">
        <v>3337.0893083507999</v>
      </c>
      <c r="CK5" s="29">
        <f t="shared" si="36"/>
        <v>1.5400795353892119E-9</v>
      </c>
      <c r="CL5" s="29">
        <f t="shared" si="37"/>
        <v>1.5404702266176462E-9</v>
      </c>
      <c r="CM5" s="29">
        <f t="shared" si="38"/>
        <v>1.5404702128569603E-9</v>
      </c>
      <c r="CN5" s="29">
        <f t="shared" si="39"/>
        <v>1.5404702128573507E-9</v>
      </c>
      <c r="CP5" s="35">
        <v>1.02E-9</v>
      </c>
      <c r="CQ5" s="35">
        <v>2.6618583559300002</v>
      </c>
      <c r="CR5" s="35">
        <v>3496.0328261340001</v>
      </c>
      <c r="CS5" s="29">
        <f t="shared" si="40"/>
        <v>-9.8924180914036225E-10</v>
      </c>
      <c r="CT5" s="29">
        <f t="shared" si="41"/>
        <v>-9.8923070171141386E-10</v>
      </c>
      <c r="CU5" s="29">
        <f t="shared" si="42"/>
        <v>-9.8923070210266822E-10</v>
      </c>
      <c r="CV5" s="29">
        <f t="shared" si="43"/>
        <v>-9.8923070210265747E-10</v>
      </c>
      <c r="CX5" s="35">
        <v>7.0000000000000004E-11</v>
      </c>
      <c r="CY5" s="35">
        <v>0</v>
      </c>
      <c r="CZ5" s="35">
        <v>0</v>
      </c>
      <c r="DA5" s="29">
        <f>CX5*COS(CY5+CZ5*$C$23)</f>
        <v>7.0000000000000004E-11</v>
      </c>
      <c r="DB5" s="29">
        <f>CX5*COS(CY5+CZ5*$C$44)</f>
        <v>7.0000000000000004E-11</v>
      </c>
      <c r="DC5" s="29">
        <f>CX5*COS(CY5+CZ5*$C$65)</f>
        <v>7.0000000000000004E-11</v>
      </c>
      <c r="DD5" s="29">
        <f>CX5*COS(CY5+CZ5*$C$86)</f>
        <v>7.0000000000000004E-11</v>
      </c>
      <c r="DF5" s="35">
        <v>8.1097379999999999E-5</v>
      </c>
      <c r="DG5" s="35">
        <v>5.5595846016500001</v>
      </c>
      <c r="DH5" s="35">
        <v>2810.9214616052</v>
      </c>
      <c r="DI5" s="29">
        <f t="shared" si="44"/>
        <v>4.7252465924903864E-5</v>
      </c>
      <c r="DJ5" s="29">
        <f t="shared" si="45"/>
        <v>4.7254833427397528E-5</v>
      </c>
      <c r="DK5" s="29">
        <f t="shared" si="46"/>
        <v>4.7254833344011709E-5</v>
      </c>
      <c r="DL5" s="29">
        <f t="shared" si="47"/>
        <v>4.7254833344014053E-5</v>
      </c>
      <c r="DN5" s="35">
        <v>1.1945499999999999E-5</v>
      </c>
      <c r="DO5" s="35">
        <v>3.0470218250299999</v>
      </c>
      <c r="DP5" s="35">
        <v>13362.4497067992</v>
      </c>
      <c r="DQ5" s="29">
        <f t="shared" si="48"/>
        <v>1.1779220963033664E-5</v>
      </c>
      <c r="DR5" s="29">
        <f t="shared" si="49"/>
        <v>1.1779559954189106E-5</v>
      </c>
      <c r="DS5" s="29">
        <f t="shared" si="50"/>
        <v>1.1779559942255384E-5</v>
      </c>
      <c r="DT5" s="29">
        <f t="shared" si="51"/>
        <v>1.1779559942255721E-5</v>
      </c>
      <c r="DV5" s="35">
        <v>4.0744E-7</v>
      </c>
      <c r="DW5" s="35">
        <v>1.9708017506</v>
      </c>
      <c r="DX5" s="35">
        <v>3344.1355450487999</v>
      </c>
      <c r="DY5" s="29">
        <f t="shared" si="52"/>
        <v>3.9345466451302641E-7</v>
      </c>
      <c r="DZ5" s="29">
        <f t="shared" si="53"/>
        <v>3.9345014131650794E-7</v>
      </c>
      <c r="EA5" s="29">
        <f t="shared" si="54"/>
        <v>3.9345014147583415E-7</v>
      </c>
      <c r="EB5" s="29">
        <f t="shared" si="55"/>
        <v>3.9345014147582886E-7</v>
      </c>
      <c r="ED5" s="35">
        <v>3.477E-8</v>
      </c>
      <c r="EE5" s="35">
        <v>0.42951907575999998</v>
      </c>
      <c r="EF5" s="35">
        <v>16703.062133498999</v>
      </c>
      <c r="EG5" s="29">
        <f t="shared" si="56"/>
        <v>1.0032457408750593E-9</v>
      </c>
      <c r="EH5" s="29">
        <f t="shared" si="57"/>
        <v>1.0106643336012898E-9</v>
      </c>
      <c r="EI5" s="29">
        <f t="shared" si="58"/>
        <v>1.0106640723070384E-9</v>
      </c>
      <c r="EJ5" s="29">
        <f t="shared" si="59"/>
        <v>1.0106640723149409E-9</v>
      </c>
      <c r="EL5" s="35">
        <v>3.7499999999999997E-9</v>
      </c>
      <c r="EM5" s="35">
        <v>1.5096223360800001</v>
      </c>
      <c r="EN5" s="35">
        <v>3185.1920272655998</v>
      </c>
      <c r="EO5" s="29">
        <f t="shared" si="60"/>
        <v>-3.6997459059157845E-9</v>
      </c>
      <c r="EP5" s="29">
        <f t="shared" si="61"/>
        <v>-3.6997209973651167E-9</v>
      </c>
      <c r="EQ5" s="29">
        <f t="shared" si="62"/>
        <v>-3.6997209982425419E-9</v>
      </c>
      <c r="ER5" s="29">
        <f t="shared" si="63"/>
        <v>-3.6997209982425113E-9</v>
      </c>
      <c r="ET5" s="35">
        <v>4.8E-10</v>
      </c>
      <c r="EU5" s="35">
        <v>6.2745782828700003</v>
      </c>
      <c r="EV5" s="35">
        <v>3185.1920272655998</v>
      </c>
      <c r="EW5" s="29">
        <f t="shared" si="64"/>
        <v>5.3328145915035802E-11</v>
      </c>
      <c r="EX5" s="29">
        <f t="shared" si="65"/>
        <v>5.334756290130345E-11</v>
      </c>
      <c r="EY5" s="29">
        <f t="shared" si="66"/>
        <v>5.3347562217409015E-11</v>
      </c>
      <c r="EZ5" s="29">
        <f t="shared" si="67"/>
        <v>5.3347562217432744E-11</v>
      </c>
    </row>
    <row r="6" spans="1:156" s="29" customFormat="1" ht="13.5" x14ac:dyDescent="0.3">
      <c r="A6" s="33" t="s">
        <v>26</v>
      </c>
      <c r="B6" s="32" t="s">
        <v>103</v>
      </c>
      <c r="C6" s="33" t="s">
        <v>26</v>
      </c>
      <c r="D6" s="33" t="s">
        <v>26</v>
      </c>
      <c r="E6" s="33" t="s">
        <v>26</v>
      </c>
      <c r="F6" s="33" t="s">
        <v>26</v>
      </c>
      <c r="G6" s="2"/>
      <c r="H6" s="112" t="s">
        <v>448</v>
      </c>
      <c r="I6" s="112"/>
      <c r="J6" s="73" t="s">
        <v>512</v>
      </c>
      <c r="N6" s="35">
        <v>1.061023E-4</v>
      </c>
      <c r="O6" s="35">
        <v>2.9395852497299999</v>
      </c>
      <c r="P6" s="35">
        <v>2281.2304965106</v>
      </c>
      <c r="Q6" s="29">
        <f t="shared" si="0"/>
        <v>-7.0056638016444738E-5</v>
      </c>
      <c r="R6" s="29">
        <f t="shared" si="1"/>
        <v>-7.0054314977337117E-5</v>
      </c>
      <c r="S6" s="29">
        <f t="shared" si="2"/>
        <v>-7.0054315059158914E-5</v>
      </c>
      <c r="T6" s="29">
        <f t="shared" si="3"/>
        <v>-7.0054315059156651E-5</v>
      </c>
      <c r="V6" s="35">
        <v>2.4854800000000001E-5</v>
      </c>
      <c r="W6" s="35">
        <v>4.6127756731799998</v>
      </c>
      <c r="X6" s="35">
        <v>13362.4497067992</v>
      </c>
      <c r="Y6" s="29">
        <f t="shared" si="4"/>
        <v>-4.0089806016215523E-6</v>
      </c>
      <c r="Z6" s="29">
        <f t="shared" si="5"/>
        <v>-4.0047918831023492E-6</v>
      </c>
      <c r="AA6" s="29">
        <f t="shared" si="6"/>
        <v>-4.0047920306372774E-6</v>
      </c>
      <c r="AB6" s="29">
        <f t="shared" si="7"/>
        <v>-4.0047920306330947E-6</v>
      </c>
      <c r="AD6" s="35">
        <v>2.2202200000000001E-6</v>
      </c>
      <c r="AE6" s="35">
        <v>3.1943608001900001</v>
      </c>
      <c r="AF6" s="35">
        <v>3.5231183490000002</v>
      </c>
      <c r="AG6" s="29">
        <f t="shared" si="8"/>
        <v>-2.2068035801313512E-6</v>
      </c>
      <c r="AH6" s="29">
        <f t="shared" si="9"/>
        <v>-2.2068035911038193E-6</v>
      </c>
      <c r="AI6" s="29">
        <f t="shared" si="10"/>
        <v>-2.2068035911034327E-6</v>
      </c>
      <c r="AJ6" s="29">
        <f t="shared" si="11"/>
        <v>-2.2068035911034327E-6</v>
      </c>
      <c r="AL6" s="35">
        <v>2.5993999999999998E-7</v>
      </c>
      <c r="AM6" s="35">
        <v>0</v>
      </c>
      <c r="AN6" s="35">
        <v>0</v>
      </c>
      <c r="AO6" s="29">
        <f t="shared" si="12"/>
        <v>2.5993999999999998E-7</v>
      </c>
      <c r="AP6" s="29">
        <f t="shared" si="13"/>
        <v>2.5993999999999998E-7</v>
      </c>
      <c r="AQ6" s="29">
        <f t="shared" si="14"/>
        <v>2.5993999999999998E-7</v>
      </c>
      <c r="AR6" s="29">
        <f t="shared" si="15"/>
        <v>2.5993999999999998E-7</v>
      </c>
      <c r="AT6" s="35">
        <v>3.2520000000000003E-8</v>
      </c>
      <c r="AU6" s="35">
        <v>0.13228350651000001</v>
      </c>
      <c r="AV6" s="35">
        <v>13362.4497067992</v>
      </c>
      <c r="AW6" s="29">
        <f t="shared" si="16"/>
        <v>-3.0029588569033219E-8</v>
      </c>
      <c r="AX6" s="29">
        <f t="shared" si="17"/>
        <v>-3.0031719393022282E-8</v>
      </c>
      <c r="AY6" s="29">
        <f t="shared" si="18"/>
        <v>-3.0031719317986922E-8</v>
      </c>
      <c r="AZ6" s="29">
        <f t="shared" si="19"/>
        <v>-3.0031719317989053E-8</v>
      </c>
      <c r="BB6" s="35">
        <v>1.99E-9</v>
      </c>
      <c r="BC6" s="35">
        <v>4.8531366679500003</v>
      </c>
      <c r="BD6" s="35">
        <v>13362.4497067992</v>
      </c>
      <c r="BE6" s="29">
        <f t="shared" si="20"/>
        <v>-7.792746781299565E-10</v>
      </c>
      <c r="BF6" s="29">
        <f t="shared" si="21"/>
        <v>-7.7896199054773226E-10</v>
      </c>
      <c r="BG6" s="29">
        <f t="shared" si="22"/>
        <v>-7.7896200156145207E-10</v>
      </c>
      <c r="BH6" s="29">
        <f t="shared" si="23"/>
        <v>-7.7896200156113981E-10</v>
      </c>
      <c r="BJ6" s="35">
        <v>4.4299900000000001E-6</v>
      </c>
      <c r="BK6" s="35">
        <v>5.6523301587599999</v>
      </c>
      <c r="BL6" s="35">
        <v>3337.0893083507999</v>
      </c>
      <c r="BM6" s="29">
        <f t="shared" si="24"/>
        <v>-4.3714673999819352E-6</v>
      </c>
      <c r="BN6" s="29">
        <f t="shared" si="25"/>
        <v>-4.3714980022394636E-6</v>
      </c>
      <c r="BO6" s="29">
        <f t="shared" si="26"/>
        <v>-4.3714980011617454E-6</v>
      </c>
      <c r="BP6" s="29">
        <f t="shared" si="27"/>
        <v>-4.3714980011617759E-6</v>
      </c>
      <c r="BR6" s="35">
        <v>1.0203899999999999E-6</v>
      </c>
      <c r="BS6" s="35">
        <v>0.77617286189000001</v>
      </c>
      <c r="BT6" s="35">
        <v>3337.0893083507999</v>
      </c>
      <c r="BU6" s="29">
        <f t="shared" si="28"/>
        <v>-1.0644293820656786E-9</v>
      </c>
      <c r="BV6" s="29">
        <f t="shared" si="29"/>
        <v>-1.1079441547917273E-9</v>
      </c>
      <c r="BW6" s="29">
        <f t="shared" si="30"/>
        <v>-1.1079426221357291E-9</v>
      </c>
      <c r="BX6" s="29">
        <f t="shared" si="31"/>
        <v>-1.107942622179231E-9</v>
      </c>
      <c r="BZ6" s="35">
        <v>1.182E-7</v>
      </c>
      <c r="CA6" s="35">
        <v>2.2424073870000001</v>
      </c>
      <c r="CB6" s="35">
        <v>3337.0893083507999</v>
      </c>
      <c r="CC6" s="29">
        <f t="shared" si="32"/>
        <v>1.1754150502190375E-7</v>
      </c>
      <c r="CD6" s="29">
        <f t="shared" si="33"/>
        <v>1.1754097358417374E-7</v>
      </c>
      <c r="CE6" s="29">
        <f t="shared" si="34"/>
        <v>1.1754097360289554E-7</v>
      </c>
      <c r="CF6" s="29">
        <f t="shared" si="35"/>
        <v>1.1754097360289501E-7</v>
      </c>
      <c r="CH6" s="35">
        <v>6.0699999999999999E-9</v>
      </c>
      <c r="CI6" s="35">
        <v>0.10618486408</v>
      </c>
      <c r="CJ6" s="35">
        <v>13362.4497067992</v>
      </c>
      <c r="CK6" s="29">
        <f t="shared" si="36"/>
        <v>-5.664038131467102E-9</v>
      </c>
      <c r="CL6" s="29">
        <f t="shared" si="37"/>
        <v>-5.6644107454546207E-9</v>
      </c>
      <c r="CM6" s="29">
        <f t="shared" si="38"/>
        <v>-5.6644107323335121E-9</v>
      </c>
      <c r="CN6" s="29">
        <f t="shared" si="39"/>
        <v>-5.6644107323338843E-9</v>
      </c>
      <c r="CP6" s="35">
        <v>5.3000000000000003E-10</v>
      </c>
      <c r="CQ6" s="35">
        <v>5.27888218929</v>
      </c>
      <c r="CR6" s="35">
        <v>3337.0893083507999</v>
      </c>
      <c r="CS6" s="29">
        <f t="shared" si="40"/>
        <v>-5.1827639036369161E-10</v>
      </c>
      <c r="CT6" s="29">
        <f t="shared" si="41"/>
        <v>-5.1827166230738978E-10</v>
      </c>
      <c r="CU6" s="29">
        <f t="shared" si="42"/>
        <v>-5.1827166247393567E-10</v>
      </c>
      <c r="CV6" s="29">
        <f t="shared" si="43"/>
        <v>-5.1827166247393091E-10</v>
      </c>
      <c r="CX6" s="35"/>
      <c r="CY6" s="35"/>
      <c r="CZ6" s="35"/>
      <c r="DF6" s="35">
        <v>7.4853149999999993E-5</v>
      </c>
      <c r="DG6" s="35">
        <v>1.7723899806900001</v>
      </c>
      <c r="DH6" s="35">
        <v>5621.8429232103999</v>
      </c>
      <c r="DI6" s="29">
        <f t="shared" si="44"/>
        <v>2.9479186328877424E-5</v>
      </c>
      <c r="DJ6" s="29">
        <f t="shared" si="45"/>
        <v>2.9474243208817617E-5</v>
      </c>
      <c r="DK6" s="29">
        <f t="shared" si="46"/>
        <v>2.9474243382924203E-5</v>
      </c>
      <c r="DL6" s="29">
        <f t="shared" si="47"/>
        <v>2.9474243382919313E-5</v>
      </c>
      <c r="DN6" s="35">
        <v>4.3857899999999997E-6</v>
      </c>
      <c r="DO6" s="35">
        <v>2.8883507262800001</v>
      </c>
      <c r="DP6" s="35">
        <v>2281.2304965106</v>
      </c>
      <c r="DQ6" s="29">
        <f t="shared" si="48"/>
        <v>-2.723340924552116E-6</v>
      </c>
      <c r="DR6" s="29">
        <f t="shared" si="49"/>
        <v>-2.7232407033616064E-6</v>
      </c>
      <c r="DS6" s="29">
        <f t="shared" si="50"/>
        <v>-2.7232407068915806E-6</v>
      </c>
      <c r="DT6" s="29">
        <f t="shared" si="51"/>
        <v>-2.7232407068914828E-6</v>
      </c>
      <c r="DV6" s="35">
        <v>5.2396000000000004E-7</v>
      </c>
      <c r="DW6" s="35">
        <v>3.1415926535900001</v>
      </c>
      <c r="DX6" s="35">
        <v>0</v>
      </c>
      <c r="DY6" s="29">
        <f t="shared" si="52"/>
        <v>-5.2396000000000004E-7</v>
      </c>
      <c r="DZ6" s="29">
        <f t="shared" si="53"/>
        <v>-5.2396000000000004E-7</v>
      </c>
      <c r="EA6" s="29">
        <f t="shared" si="54"/>
        <v>-5.2396000000000004E-7</v>
      </c>
      <c r="EB6" s="29">
        <f t="shared" si="55"/>
        <v>-5.2396000000000004E-7</v>
      </c>
      <c r="ED6" s="35">
        <v>4.6929999999999997E-8</v>
      </c>
      <c r="EE6" s="35">
        <v>3.1415926535900001</v>
      </c>
      <c r="EF6" s="35">
        <v>0</v>
      </c>
      <c r="EG6" s="29">
        <f t="shared" si="56"/>
        <v>-4.6929999999999997E-8</v>
      </c>
      <c r="EH6" s="29">
        <f t="shared" si="57"/>
        <v>-4.6929999999999997E-8</v>
      </c>
      <c r="EI6" s="29">
        <f t="shared" si="58"/>
        <v>-4.6929999999999997E-8</v>
      </c>
      <c r="EJ6" s="29">
        <f t="shared" si="59"/>
        <v>-4.6929999999999997E-8</v>
      </c>
      <c r="EL6" s="35">
        <v>3.3900000000000001E-9</v>
      </c>
      <c r="EM6" s="35">
        <v>5.20684967613</v>
      </c>
      <c r="EN6" s="35">
        <v>16703.062133498999</v>
      </c>
      <c r="EO6" s="29">
        <f t="shared" si="60"/>
        <v>3.3877932756701831E-9</v>
      </c>
      <c r="EP6" s="29">
        <f t="shared" si="61"/>
        <v>3.3878193031053483E-9</v>
      </c>
      <c r="EQ6" s="29">
        <f t="shared" si="62"/>
        <v>3.3878193021913377E-9</v>
      </c>
      <c r="ER6" s="29">
        <f t="shared" si="63"/>
        <v>3.387819302191365E-9</v>
      </c>
      <c r="ET6" s="35">
        <v>2.7E-10</v>
      </c>
      <c r="EU6" s="35">
        <v>3.69380877066</v>
      </c>
      <c r="EV6" s="35">
        <v>16703.062133498999</v>
      </c>
      <c r="EW6" s="29">
        <f t="shared" si="64"/>
        <v>2.5299432134390222E-11</v>
      </c>
      <c r="EX6" s="29">
        <f t="shared" si="65"/>
        <v>2.5242053237781488E-11</v>
      </c>
      <c r="EY6" s="29">
        <f t="shared" si="66"/>
        <v>2.524205525878104E-11</v>
      </c>
      <c r="EZ6" s="29">
        <f t="shared" si="67"/>
        <v>2.5242055258719919E-11</v>
      </c>
    </row>
    <row r="7" spans="1:156" s="29" customFormat="1" ht="15.5" x14ac:dyDescent="0.35">
      <c r="G7" s="2"/>
      <c r="H7" s="116" t="s">
        <v>514</v>
      </c>
      <c r="I7" s="117">
        <v>4.68</v>
      </c>
      <c r="J7" s="73" t="s">
        <v>513</v>
      </c>
      <c r="N7" s="35">
        <v>1.2315897E-4</v>
      </c>
      <c r="O7" s="35">
        <v>0.84956081238000003</v>
      </c>
      <c r="P7" s="35">
        <v>2810.9214616052</v>
      </c>
      <c r="Q7" s="29">
        <f t="shared" si="0"/>
        <v>-1.0026242389987623E-4</v>
      </c>
      <c r="R7" s="29">
        <f t="shared" si="1"/>
        <v>-1.0025985462864607E-4</v>
      </c>
      <c r="S7" s="29">
        <f t="shared" si="2"/>
        <v>-1.0025985471914182E-4</v>
      </c>
      <c r="T7" s="29">
        <f t="shared" si="3"/>
        <v>-1.0025985471913927E-4</v>
      </c>
      <c r="V7" s="35">
        <v>8.41551E-6</v>
      </c>
      <c r="W7" s="35">
        <v>4.4585825676499997</v>
      </c>
      <c r="X7" s="35">
        <v>2281.2304965106</v>
      </c>
      <c r="Y7" s="29">
        <f t="shared" si="4"/>
        <v>-6.5994710751550471E-6</v>
      </c>
      <c r="Z7" s="29">
        <f t="shared" si="5"/>
        <v>-6.5996233012412553E-6</v>
      </c>
      <c r="AA7" s="29">
        <f t="shared" si="6"/>
        <v>-6.5996232958797333E-6</v>
      </c>
      <c r="AB7" s="29">
        <f t="shared" si="7"/>
        <v>-6.5996232958798824E-6</v>
      </c>
      <c r="AD7" s="35">
        <v>1.2095700000000001E-6</v>
      </c>
      <c r="AE7" s="35">
        <v>0.54325292453999996</v>
      </c>
      <c r="AF7" s="35">
        <v>155.42039943419999</v>
      </c>
      <c r="AG7" s="29">
        <f t="shared" si="8"/>
        <v>-1.2062581108492487E-6</v>
      </c>
      <c r="AH7" s="29">
        <f t="shared" si="9"/>
        <v>-1.2062579331900532E-6</v>
      </c>
      <c r="AI7" s="29">
        <f t="shared" si="10"/>
        <v>-1.2062579331963109E-6</v>
      </c>
      <c r="AJ7" s="29">
        <f t="shared" si="11"/>
        <v>-1.2062579331963104E-6</v>
      </c>
      <c r="AL7" s="35">
        <v>8.0239999999999996E-8</v>
      </c>
      <c r="AM7" s="35">
        <v>1.9985875768700001</v>
      </c>
      <c r="AN7" s="35">
        <v>16703.062133498999</v>
      </c>
      <c r="AO7" s="29">
        <f t="shared" si="12"/>
        <v>-8.0202471497952254E-8</v>
      </c>
      <c r="AP7" s="29">
        <f t="shared" si="13"/>
        <v>-8.020194590244414E-8</v>
      </c>
      <c r="AQ7" s="29">
        <f t="shared" si="14"/>
        <v>-8.020194592102083E-8</v>
      </c>
      <c r="AR7" s="29">
        <f t="shared" si="15"/>
        <v>-8.0201945921020274E-8</v>
      </c>
      <c r="AT7" s="35">
        <v>7.8700000000000003E-9</v>
      </c>
      <c r="AU7" s="35">
        <v>0.49340783377000003</v>
      </c>
      <c r="AV7" s="35">
        <v>16703.062133498999</v>
      </c>
      <c r="AW7" s="29">
        <f t="shared" si="16"/>
        <v>-2.7563741559815405E-10</v>
      </c>
      <c r="AX7" s="29">
        <f t="shared" si="17"/>
        <v>-2.7395857732474625E-10</v>
      </c>
      <c r="AY7" s="29">
        <f t="shared" si="18"/>
        <v>-2.7395863645641688E-10</v>
      </c>
      <c r="AZ7" s="29">
        <f t="shared" si="19"/>
        <v>-2.7395863645462856E-10</v>
      </c>
      <c r="BB7" s="35">
        <v>1.0000000000000001E-9</v>
      </c>
      <c r="BC7" s="35">
        <v>6.0908935606599997</v>
      </c>
      <c r="BD7" s="35">
        <v>242.72860397400001</v>
      </c>
      <c r="BE7" s="29">
        <f t="shared" si="20"/>
        <v>-8.2051314695481777E-10</v>
      </c>
      <c r="BF7" s="29">
        <f t="shared" si="21"/>
        <v>-8.2051492006680103E-10</v>
      </c>
      <c r="BG7" s="29">
        <f t="shared" si="22"/>
        <v>-8.205149200043492E-10</v>
      </c>
      <c r="BH7" s="29">
        <f t="shared" si="23"/>
        <v>-8.2051492000435117E-10</v>
      </c>
      <c r="BJ7" s="35">
        <v>4.4340100000000001E-6</v>
      </c>
      <c r="BK7" s="35">
        <v>5.0264262049099999</v>
      </c>
      <c r="BL7" s="35">
        <v>3344.1355450487999</v>
      </c>
      <c r="BM7" s="29">
        <f t="shared" si="24"/>
        <v>-4.1671086611485758E-6</v>
      </c>
      <c r="BN7" s="29">
        <f t="shared" si="25"/>
        <v>-4.1670439073601866E-6</v>
      </c>
      <c r="BO7" s="29">
        <f t="shared" si="26"/>
        <v>-4.167043909641043E-6</v>
      </c>
      <c r="BP7" s="29">
        <f t="shared" si="27"/>
        <v>-4.1670439096409676E-6</v>
      </c>
      <c r="BR7" s="35">
        <v>7.8848000000000003E-7</v>
      </c>
      <c r="BS7" s="35">
        <v>3.7176829386499999</v>
      </c>
      <c r="BT7" s="35">
        <v>16703.062133498999</v>
      </c>
      <c r="BU7" s="29">
        <f t="shared" si="28"/>
        <v>9.2600486397025357E-8</v>
      </c>
      <c r="BV7" s="29">
        <f t="shared" si="29"/>
        <v>9.2433346806371993E-8</v>
      </c>
      <c r="BW7" s="29">
        <f t="shared" si="30"/>
        <v>9.2433352693378005E-8</v>
      </c>
      <c r="BX7" s="29">
        <f t="shared" si="31"/>
        <v>9.2433352693199956E-8</v>
      </c>
      <c r="BZ7" s="35">
        <v>7.9850000000000004E-8</v>
      </c>
      <c r="CA7" s="35">
        <v>2.2489286661099999</v>
      </c>
      <c r="CB7" s="35">
        <v>16703.062133498999</v>
      </c>
      <c r="CC7" s="29">
        <f t="shared" si="32"/>
        <v>-7.7929669848675914E-8</v>
      </c>
      <c r="CD7" s="29">
        <f t="shared" si="33"/>
        <v>-7.7933383532674033E-8</v>
      </c>
      <c r="CE7" s="29">
        <f t="shared" si="34"/>
        <v>-7.7933383401934485E-8</v>
      </c>
      <c r="CF7" s="29">
        <f t="shared" si="35"/>
        <v>-7.7933383401938442E-8</v>
      </c>
      <c r="CH7" s="35">
        <v>6.17E-9</v>
      </c>
      <c r="CI7" s="35">
        <v>1.14471772765</v>
      </c>
      <c r="CJ7" s="35">
        <v>3496.0328261340001</v>
      </c>
      <c r="CK7" s="29">
        <f t="shared" si="36"/>
        <v>1.1806875325254237E-9</v>
      </c>
      <c r="CL7" s="29">
        <f t="shared" si="37"/>
        <v>1.1809580908402515E-9</v>
      </c>
      <c r="CM7" s="29">
        <f t="shared" si="38"/>
        <v>1.1809580813108407E-9</v>
      </c>
      <c r="CN7" s="29">
        <f t="shared" si="39"/>
        <v>1.180958081311099E-9</v>
      </c>
      <c r="CP7" s="35">
        <v>2.1999999999999999E-10</v>
      </c>
      <c r="CQ7" s="35">
        <v>4.09971603267</v>
      </c>
      <c r="CR7" s="35">
        <v>3097.8838227257902</v>
      </c>
      <c r="CS7" s="29">
        <f t="shared" si="40"/>
        <v>-1.1735458803269796E-10</v>
      </c>
      <c r="CT7" s="29">
        <f t="shared" si="41"/>
        <v>-1.1736195477926067E-10</v>
      </c>
      <c r="CU7" s="29">
        <f t="shared" si="42"/>
        <v>-1.1736195451979629E-10</v>
      </c>
      <c r="CV7" s="29">
        <f t="shared" si="43"/>
        <v>-1.1736195451980423E-10</v>
      </c>
      <c r="CX7" s="35"/>
      <c r="CY7" s="35"/>
      <c r="CZ7" s="35"/>
      <c r="DF7" s="35">
        <v>5.5231929999999998E-5</v>
      </c>
      <c r="DG7" s="35">
        <v>1.3643631888000001</v>
      </c>
      <c r="DH7" s="35">
        <v>2281.2304965106</v>
      </c>
      <c r="DI7" s="29">
        <f t="shared" si="44"/>
        <v>4.16415189586453E-5</v>
      </c>
      <c r="DJ7" s="29">
        <f t="shared" si="45"/>
        <v>4.164257670983661E-5</v>
      </c>
      <c r="DK7" s="29">
        <f t="shared" si="46"/>
        <v>4.1642576672581722E-5</v>
      </c>
      <c r="DL7" s="29">
        <f t="shared" si="47"/>
        <v>4.1642576672582752E-5</v>
      </c>
      <c r="DN7" s="35">
        <v>3.9569799999999998E-6</v>
      </c>
      <c r="DO7" s="35">
        <v>3.4232461129099998</v>
      </c>
      <c r="DP7" s="35">
        <v>3344.1355450487999</v>
      </c>
      <c r="DQ7" s="29">
        <f t="shared" si="48"/>
        <v>1.4718334696678325E-6</v>
      </c>
      <c r="DR7" s="29">
        <f t="shared" si="49"/>
        <v>1.4719904378236872E-6</v>
      </c>
      <c r="DS7" s="29">
        <f t="shared" si="50"/>
        <v>1.4719904322950881E-6</v>
      </c>
      <c r="DT7" s="29">
        <f t="shared" si="51"/>
        <v>1.4719904322952709E-6</v>
      </c>
      <c r="DV7" s="35">
        <v>2.6616E-7</v>
      </c>
      <c r="DW7" s="35">
        <v>1.9166561576200001</v>
      </c>
      <c r="DX7" s="35">
        <v>16703.062133498999</v>
      </c>
      <c r="DY7" s="29">
        <f t="shared" si="52"/>
        <v>-2.6447697317198107E-7</v>
      </c>
      <c r="DZ7" s="29">
        <f t="shared" si="53"/>
        <v>-2.6447058828349902E-7</v>
      </c>
      <c r="EA7" s="29">
        <f t="shared" si="54"/>
        <v>-2.6447058850859749E-7</v>
      </c>
      <c r="EB7" s="29">
        <f t="shared" si="55"/>
        <v>-2.6447058850859072E-7</v>
      </c>
      <c r="ED7" s="35">
        <v>2.8690000000000001E-8</v>
      </c>
      <c r="EE7" s="35">
        <v>0.44711842696999998</v>
      </c>
      <c r="EF7" s="35">
        <v>3344.1355450487999</v>
      </c>
      <c r="EG7" s="29">
        <f t="shared" si="56"/>
        <v>-6.1392495991395276E-9</v>
      </c>
      <c r="EH7" s="29">
        <f t="shared" si="57"/>
        <v>-6.1404472696026976E-9</v>
      </c>
      <c r="EI7" s="29">
        <f t="shared" si="58"/>
        <v>-6.1404472274192011E-9</v>
      </c>
      <c r="EJ7" s="29">
        <f t="shared" si="59"/>
        <v>-6.1404472274205958E-9</v>
      </c>
      <c r="EL7" s="35">
        <v>1.51E-9</v>
      </c>
      <c r="EM7" s="35">
        <v>5.1647293164799999</v>
      </c>
      <c r="EN7" s="35">
        <v>3344.1355450487999</v>
      </c>
      <c r="EO7" s="29">
        <f t="shared" si="60"/>
        <v>-1.4766907355824206E-9</v>
      </c>
      <c r="EP7" s="29">
        <f t="shared" si="61"/>
        <v>-1.4766772550232578E-9</v>
      </c>
      <c r="EQ7" s="29">
        <f t="shared" si="62"/>
        <v>-1.4766772554981102E-9</v>
      </c>
      <c r="ER7" s="29">
        <f t="shared" si="63"/>
        <v>-1.4766772554980944E-9</v>
      </c>
      <c r="ET7" s="35">
        <v>1.2999999999999999E-10</v>
      </c>
      <c r="EU7" s="35">
        <v>3.7200580720600001</v>
      </c>
      <c r="EV7" s="35">
        <v>3496.0328261340001</v>
      </c>
      <c r="EW7" s="29">
        <f t="shared" si="64"/>
        <v>-8.9446580084637445E-11</v>
      </c>
      <c r="EX7" s="29">
        <f t="shared" si="65"/>
        <v>-8.9450794597621919E-11</v>
      </c>
      <c r="EY7" s="29">
        <f t="shared" si="66"/>
        <v>-8.9450794449183867E-11</v>
      </c>
      <c r="EZ7" s="29">
        <f t="shared" si="67"/>
        <v>-8.9450794449187886E-11</v>
      </c>
    </row>
    <row r="8" spans="1:156" s="29" customFormat="1" ht="13.5" x14ac:dyDescent="0.3">
      <c r="A8" s="37" t="s">
        <v>123</v>
      </c>
      <c r="B8" s="37" t="s">
        <v>192</v>
      </c>
      <c r="D8" s="29" t="s">
        <v>193</v>
      </c>
      <c r="E8" s="29" t="s">
        <v>194</v>
      </c>
      <c r="F8" s="29" t="s">
        <v>195</v>
      </c>
      <c r="G8" s="2"/>
      <c r="N8" s="35">
        <v>8.9267719999999994E-5</v>
      </c>
      <c r="O8" s="35">
        <v>4.1569784593900003</v>
      </c>
      <c r="P8" s="35">
        <v>1.72536522E-2</v>
      </c>
      <c r="Q8" s="29">
        <f t="shared" si="0"/>
        <v>-4.704891143142295E-5</v>
      </c>
      <c r="R8" s="29">
        <f t="shared" si="1"/>
        <v>-4.7048911448149696E-5</v>
      </c>
      <c r="S8" s="29">
        <f t="shared" si="2"/>
        <v>-4.7048911448149092E-5</v>
      </c>
      <c r="T8" s="29">
        <f t="shared" si="3"/>
        <v>-4.7048911448149092E-5</v>
      </c>
      <c r="V8" s="35">
        <v>5.3756599999999998E-6</v>
      </c>
      <c r="W8" s="35">
        <v>5.0158972749200004</v>
      </c>
      <c r="X8" s="35">
        <v>398.14900340819997</v>
      </c>
      <c r="Y8" s="29">
        <f t="shared" si="4"/>
        <v>2.515766914186314E-6</v>
      </c>
      <c r="Z8" s="29">
        <f t="shared" si="5"/>
        <v>2.5157427427850235E-6</v>
      </c>
      <c r="AA8" s="29">
        <f t="shared" si="6"/>
        <v>2.5157427436363784E-6</v>
      </c>
      <c r="AB8" s="29">
        <f t="shared" si="7"/>
        <v>2.5157427436363446E-6</v>
      </c>
      <c r="AD8" s="35">
        <v>6.1516999999999997E-7</v>
      </c>
      <c r="AE8" s="35">
        <v>3.4852942737100001</v>
      </c>
      <c r="AF8" s="35">
        <v>16703.062133498999</v>
      </c>
      <c r="AG8" s="29">
        <f t="shared" si="8"/>
        <v>-7.0390250729695277E-8</v>
      </c>
      <c r="AH8" s="29">
        <f t="shared" si="9"/>
        <v>-7.0520695595184223E-8</v>
      </c>
      <c r="AI8" s="29">
        <f t="shared" si="10"/>
        <v>-7.0520691000757662E-8</v>
      </c>
      <c r="AJ8" s="29">
        <f t="shared" si="11"/>
        <v>-7.0520691000896615E-8</v>
      </c>
      <c r="AL8" s="35">
        <v>1.0454E-7</v>
      </c>
      <c r="AM8" s="35">
        <v>1.5800690638499999</v>
      </c>
      <c r="AN8" s="35">
        <v>3.5231183490000002</v>
      </c>
      <c r="AO8" s="29">
        <f t="shared" si="12"/>
        <v>-6.946250791921144E-9</v>
      </c>
      <c r="AP8" s="29">
        <f t="shared" si="13"/>
        <v>-6.9462460956644078E-9</v>
      </c>
      <c r="AQ8" s="29">
        <f t="shared" si="14"/>
        <v>-6.9462460958298025E-9</v>
      </c>
      <c r="AR8" s="29">
        <f t="shared" si="15"/>
        <v>-6.9462460958298025E-9</v>
      </c>
      <c r="AT8" s="35">
        <v>7.7599999999999997E-9</v>
      </c>
      <c r="AU8" s="35">
        <v>1.3173453159399999</v>
      </c>
      <c r="AV8" s="35">
        <v>242.72860397400001</v>
      </c>
      <c r="AW8" s="29">
        <f t="shared" si="16"/>
        <v>4.0383677222041077E-9</v>
      </c>
      <c r="AX8" s="29">
        <f t="shared" si="17"/>
        <v>4.0383471679365854E-9</v>
      </c>
      <c r="AY8" s="29">
        <f t="shared" si="18"/>
        <v>4.0383471686605413E-9</v>
      </c>
      <c r="AZ8" s="29">
        <f t="shared" si="19"/>
        <v>4.0383471686605181E-9</v>
      </c>
      <c r="BB8" s="35">
        <v>6.9E-10</v>
      </c>
      <c r="BC8" s="35">
        <v>5.1901748353699997</v>
      </c>
      <c r="BD8" s="35">
        <v>16703.062133498999</v>
      </c>
      <c r="BE8" s="29">
        <f t="shared" si="20"/>
        <v>6.8987003938425894E-10</v>
      </c>
      <c r="BF8" s="29">
        <f t="shared" si="21"/>
        <v>6.8987288207511618E-10</v>
      </c>
      <c r="BG8" s="29">
        <f t="shared" si="22"/>
        <v>6.8987288197554535E-10</v>
      </c>
      <c r="BH8" s="29">
        <f t="shared" si="23"/>
        <v>6.8987288197554835E-10</v>
      </c>
      <c r="BJ8" s="35">
        <v>3.9910899999999999E-6</v>
      </c>
      <c r="BK8" s="35">
        <v>5.130568147</v>
      </c>
      <c r="BL8" s="35">
        <v>16703.062133498999</v>
      </c>
      <c r="BM8" s="29">
        <f t="shared" si="24"/>
        <v>3.9878659244250462E-6</v>
      </c>
      <c r="BN8" s="29">
        <f t="shared" si="25"/>
        <v>3.9878315982360755E-6</v>
      </c>
      <c r="BO8" s="29">
        <f t="shared" si="26"/>
        <v>3.9878315994482999E-6</v>
      </c>
      <c r="BP8" s="29">
        <f t="shared" si="27"/>
        <v>3.9878315994482635E-6</v>
      </c>
      <c r="BR8" s="35">
        <v>2.6170999999999998E-7</v>
      </c>
      <c r="BS8" s="35">
        <v>2.48293558065</v>
      </c>
      <c r="BT8" s="35">
        <v>2281.2304965106</v>
      </c>
      <c r="BU8" s="29">
        <f t="shared" si="28"/>
        <v>-6.8426686285865792E-8</v>
      </c>
      <c r="BV8" s="29">
        <f t="shared" si="29"/>
        <v>-6.8419322215984682E-8</v>
      </c>
      <c r="BW8" s="29">
        <f t="shared" si="30"/>
        <v>-6.841932247535877E-8</v>
      </c>
      <c r="BX8" s="29">
        <f t="shared" si="31"/>
        <v>-6.8419322475351597E-8</v>
      </c>
      <c r="BZ8" s="35">
        <v>2.96E-8</v>
      </c>
      <c r="CA8" s="35">
        <v>5.8942582580799998</v>
      </c>
      <c r="CB8" s="35">
        <v>3496.0328261340001</v>
      </c>
      <c r="CC8" s="29">
        <f t="shared" si="32"/>
        <v>2.9243332137492478E-8</v>
      </c>
      <c r="CD8" s="29">
        <f t="shared" si="33"/>
        <v>2.9243127436011474E-8</v>
      </c>
      <c r="CE8" s="29">
        <f t="shared" si="34"/>
        <v>2.9243127443222381E-8</v>
      </c>
      <c r="CF8" s="29">
        <f t="shared" si="35"/>
        <v>2.9243127443222186E-8</v>
      </c>
      <c r="CH8" s="35">
        <v>4.7900000000000002E-9</v>
      </c>
      <c r="CI8" s="35">
        <v>0.70504966293000004</v>
      </c>
      <c r="CJ8" s="35">
        <v>16703.062133498999</v>
      </c>
      <c r="CK8" s="29">
        <f t="shared" si="36"/>
        <v>-1.1696166322278232E-9</v>
      </c>
      <c r="CL8" s="29">
        <f t="shared" si="37"/>
        <v>-1.1686251221130704E-9</v>
      </c>
      <c r="CM8" s="29">
        <f t="shared" si="38"/>
        <v>-1.1686251570366284E-9</v>
      </c>
      <c r="CN8" s="29">
        <f t="shared" si="39"/>
        <v>-1.1686251570355721E-9</v>
      </c>
      <c r="CP8" s="35">
        <v>2.3000000000000001E-10</v>
      </c>
      <c r="CQ8" s="35">
        <v>1.7242234213000001</v>
      </c>
      <c r="CR8" s="35">
        <v>3185.1920272655998</v>
      </c>
      <c r="CS8" s="29">
        <f t="shared" si="40"/>
        <v>-2.2970441058550402E-10</v>
      </c>
      <c r="CT8" s="29">
        <f t="shared" si="41"/>
        <v>-2.2970488488004833E-10</v>
      </c>
      <c r="CU8" s="29">
        <f t="shared" si="42"/>
        <v>-2.2970488486334965E-10</v>
      </c>
      <c r="CV8" s="29">
        <f t="shared" si="43"/>
        <v>-2.2970488486335024E-10</v>
      </c>
      <c r="CX8" s="35"/>
      <c r="CY8" s="35"/>
      <c r="CZ8" s="35"/>
      <c r="DF8" s="35">
        <v>3.8251599999999998E-5</v>
      </c>
      <c r="DG8" s="35">
        <v>4.4940718240799997</v>
      </c>
      <c r="DH8" s="35">
        <v>13362.4497067992</v>
      </c>
      <c r="DI8" s="29">
        <f t="shared" si="44"/>
        <v>-1.6557725649420928E-6</v>
      </c>
      <c r="DJ8" s="29">
        <f t="shared" si="45"/>
        <v>-1.6492467766005941E-6</v>
      </c>
      <c r="DK8" s="29">
        <f t="shared" si="46"/>
        <v>-1.6492470064493746E-6</v>
      </c>
      <c r="DL8" s="29">
        <f t="shared" si="47"/>
        <v>-1.6492470064428577E-6</v>
      </c>
      <c r="DN8" s="35">
        <v>1.8257200000000001E-6</v>
      </c>
      <c r="DO8" s="35">
        <v>1.5842864400100001</v>
      </c>
      <c r="DP8" s="35">
        <v>2544.3144198834002</v>
      </c>
      <c r="DQ8" s="29">
        <f t="shared" si="48"/>
        <v>8.709262734561624E-7</v>
      </c>
      <c r="DR8" s="29">
        <f t="shared" si="49"/>
        <v>8.7087410063473151E-7</v>
      </c>
      <c r="DS8" s="29">
        <f t="shared" si="50"/>
        <v>8.7087410247235657E-7</v>
      </c>
      <c r="DT8" s="29">
        <f t="shared" si="51"/>
        <v>8.7087410247229961E-7</v>
      </c>
      <c r="DV8" s="35">
        <v>1.7825E-7</v>
      </c>
      <c r="DW8" s="35">
        <v>4.4349950533299998</v>
      </c>
      <c r="DX8" s="35">
        <v>2281.2304965106</v>
      </c>
      <c r="DY8" s="29">
        <f t="shared" si="52"/>
        <v>-1.4235401271521103E-7</v>
      </c>
      <c r="DZ8" s="29">
        <f t="shared" si="53"/>
        <v>-1.4235714002669039E-7</v>
      </c>
      <c r="EA8" s="29">
        <f t="shared" si="54"/>
        <v>-1.4235713991654413E-7</v>
      </c>
      <c r="EB8" s="29">
        <f t="shared" si="55"/>
        <v>-1.4235713991654718E-7</v>
      </c>
      <c r="ED8" s="35">
        <v>2.428E-8</v>
      </c>
      <c r="EE8" s="35">
        <v>3.0211552795699999</v>
      </c>
      <c r="EF8" s="35">
        <v>3185.1920272655998</v>
      </c>
      <c r="EG8" s="29">
        <f t="shared" si="56"/>
        <v>-5.3734757982574612E-9</v>
      </c>
      <c r="EH8" s="29">
        <f t="shared" si="57"/>
        <v>-5.3744395833549822E-9</v>
      </c>
      <c r="EI8" s="29">
        <f t="shared" si="58"/>
        <v>-5.3744395494091517E-9</v>
      </c>
      <c r="EJ8" s="29">
        <f t="shared" si="59"/>
        <v>-5.3744395494103296E-9</v>
      </c>
      <c r="EL8" s="35">
        <v>1.25E-9</v>
      </c>
      <c r="EM8" s="35">
        <v>2.19233532803</v>
      </c>
      <c r="EN8" s="35">
        <v>3496.0328261340001</v>
      </c>
      <c r="EO8" s="29">
        <f t="shared" si="60"/>
        <v>-9.432715869028675E-10</v>
      </c>
      <c r="EP8" s="29">
        <f t="shared" si="61"/>
        <v>-9.4323494206446056E-10</v>
      </c>
      <c r="EQ8" s="29">
        <f t="shared" si="62"/>
        <v>-9.4323494335517747E-10</v>
      </c>
      <c r="ER8" s="29">
        <f t="shared" si="63"/>
        <v>-9.4323494335514253E-10</v>
      </c>
      <c r="ET8" s="35">
        <v>1.2E-10</v>
      </c>
      <c r="EU8" s="35">
        <v>4.8817900268900001</v>
      </c>
      <c r="EV8" s="35">
        <v>3583.3410306738001</v>
      </c>
      <c r="EW8" s="29">
        <f t="shared" si="64"/>
        <v>1.1626393438165141E-10</v>
      </c>
      <c r="EX8" s="29">
        <f t="shared" si="65"/>
        <v>1.1626529475506057E-10</v>
      </c>
      <c r="EY8" s="29">
        <f t="shared" si="66"/>
        <v>1.1626529470715049E-10</v>
      </c>
      <c r="EZ8" s="29">
        <f t="shared" si="67"/>
        <v>1.1626529470715196E-10</v>
      </c>
    </row>
    <row r="9" spans="1:156" s="29" customFormat="1" ht="15.5" x14ac:dyDescent="0.35">
      <c r="A9" s="170">
        <f>Ear_L_Deg</f>
        <v>189.5790689869782</v>
      </c>
      <c r="B9" s="170">
        <f>Ear_R_AU</f>
        <v>0.99866723512000199</v>
      </c>
      <c r="C9" s="170"/>
      <c r="D9" s="170">
        <f>x_AU</f>
        <v>-0.98474271241652367</v>
      </c>
      <c r="E9" s="170">
        <f>y_AU</f>
        <v>-0.16618675290886042</v>
      </c>
      <c r="F9" s="170">
        <f>z_AU</f>
        <v>-1.5448111643923074E-6</v>
      </c>
      <c r="J9" s="30"/>
      <c r="N9" s="35">
        <v>8.7156879999999998E-5</v>
      </c>
      <c r="O9" s="35">
        <v>6.1100515979200001</v>
      </c>
      <c r="P9" s="35">
        <v>13362.4497067992</v>
      </c>
      <c r="Q9" s="29">
        <f t="shared" si="0"/>
        <v>-8.6815913826301862E-5</v>
      </c>
      <c r="R9" s="29">
        <f t="shared" si="1"/>
        <v>-8.681722774099214E-5</v>
      </c>
      <c r="S9" s="29">
        <f t="shared" si="2"/>
        <v>-8.6817227694758697E-5</v>
      </c>
      <c r="T9" s="29">
        <f t="shared" si="3"/>
        <v>-8.6817227694759998E-5</v>
      </c>
      <c r="V9" s="35">
        <v>5.21041E-6</v>
      </c>
      <c r="W9" s="35">
        <v>4.9942267817500001</v>
      </c>
      <c r="X9" s="35">
        <v>3344.1355450487999</v>
      </c>
      <c r="Y9" s="29">
        <f t="shared" si="4"/>
        <v>-4.8369163377682391E-6</v>
      </c>
      <c r="Z9" s="29">
        <f t="shared" si="5"/>
        <v>-4.8368335479637497E-6</v>
      </c>
      <c r="AA9" s="29">
        <f t="shared" si="6"/>
        <v>-4.8368335508798825E-6</v>
      </c>
      <c r="AB9" s="29">
        <f t="shared" si="7"/>
        <v>-4.836833550879786E-6</v>
      </c>
      <c r="AD9" s="35">
        <v>5.3638000000000004E-7</v>
      </c>
      <c r="AE9" s="35">
        <v>3.5419112146099998</v>
      </c>
      <c r="AF9" s="35">
        <v>3344.1355450487999</v>
      </c>
      <c r="AG9" s="29">
        <f t="shared" si="8"/>
        <v>1.3916408293134096E-7</v>
      </c>
      <c r="AH9" s="29">
        <f t="shared" si="9"/>
        <v>1.3918622022315045E-7</v>
      </c>
      <c r="AI9" s="29">
        <f t="shared" si="10"/>
        <v>1.3918621944344736E-7</v>
      </c>
      <c r="AJ9" s="29">
        <f t="shared" si="11"/>
        <v>1.3918621944346946E-7</v>
      </c>
      <c r="AL9" s="35">
        <v>4.9000000000000002E-8</v>
      </c>
      <c r="AM9" s="35">
        <v>2.8245245796599998</v>
      </c>
      <c r="AN9" s="35">
        <v>242.72860397400001</v>
      </c>
      <c r="AO9" s="29">
        <f t="shared" si="12"/>
        <v>4.3378462989383268E-8</v>
      </c>
      <c r="AP9" s="29">
        <f t="shared" si="13"/>
        <v>4.3378533675727536E-8</v>
      </c>
      <c r="AQ9" s="29">
        <f t="shared" si="14"/>
        <v>4.3378533673237874E-8</v>
      </c>
      <c r="AR9" s="29">
        <f t="shared" si="15"/>
        <v>4.3378533673237934E-8</v>
      </c>
      <c r="AT9" s="35">
        <v>4.9399999999999999E-9</v>
      </c>
      <c r="AU9" s="35">
        <v>3.0635621449800001</v>
      </c>
      <c r="AV9" s="35">
        <v>3185.1920272655998</v>
      </c>
      <c r="AW9" s="29">
        <f t="shared" si="16"/>
        <v>-8.8806859636160387E-10</v>
      </c>
      <c r="AX9" s="29">
        <f t="shared" si="17"/>
        <v>-8.882663981967301E-10</v>
      </c>
      <c r="AY9" s="29">
        <f t="shared" si="18"/>
        <v>-8.8826639122987242E-10</v>
      </c>
      <c r="AZ9" s="29">
        <f t="shared" si="19"/>
        <v>-8.8826639123011417E-10</v>
      </c>
      <c r="BB9" s="35">
        <v>6.3999999999999996E-10</v>
      </c>
      <c r="BC9" s="35">
        <v>1.5578305557100001</v>
      </c>
      <c r="BD9" s="35">
        <v>3185.1920272655998</v>
      </c>
      <c r="BE9" s="29">
        <f t="shared" si="20"/>
        <v>-6.3572192073067348E-10</v>
      </c>
      <c r="BF9" s="29">
        <f t="shared" si="21"/>
        <v>-6.3571891315171008E-10</v>
      </c>
      <c r="BG9" s="29">
        <f t="shared" si="22"/>
        <v>-6.3571891325766013E-10</v>
      </c>
      <c r="BH9" s="29">
        <f t="shared" si="23"/>
        <v>-6.3571891325765651E-10</v>
      </c>
      <c r="BJ9" s="35">
        <v>2.9250599999999999E-6</v>
      </c>
      <c r="BK9" s="35">
        <v>3.7929064459499999</v>
      </c>
      <c r="BL9" s="35">
        <v>2281.2304965106</v>
      </c>
      <c r="BM9" s="29">
        <f t="shared" si="24"/>
        <v>-2.9250398803685794E-6</v>
      </c>
      <c r="BN9" s="29">
        <f t="shared" si="25"/>
        <v>-2.925040195399848E-6</v>
      </c>
      <c r="BO9" s="29">
        <f t="shared" si="26"/>
        <v>-2.9250401953887959E-6</v>
      </c>
      <c r="BP9" s="29">
        <f t="shared" si="27"/>
        <v>-2.9250401953887963E-6</v>
      </c>
      <c r="BR9" s="35">
        <v>3.2707999999999999E-7</v>
      </c>
      <c r="BS9" s="35">
        <v>3.4580372368200001</v>
      </c>
      <c r="BT9" s="35">
        <v>5621.8429232103999</v>
      </c>
      <c r="BU9" s="29">
        <f t="shared" si="28"/>
        <v>2.8390442460586705E-7</v>
      </c>
      <c r="BV9" s="29">
        <f t="shared" si="29"/>
        <v>2.8391609239349008E-7</v>
      </c>
      <c r="BW9" s="29">
        <f t="shared" si="30"/>
        <v>2.8391609198255936E-7</v>
      </c>
      <c r="BX9" s="29">
        <f t="shared" si="31"/>
        <v>2.839160919825709E-7</v>
      </c>
      <c r="BZ9" s="35">
        <v>2.4450000000000001E-8</v>
      </c>
      <c r="CA9" s="35">
        <v>5.1877052527399998</v>
      </c>
      <c r="CB9" s="35">
        <v>5621.8429232103999</v>
      </c>
      <c r="CC9" s="29">
        <f t="shared" si="32"/>
        <v>-1.5345719516409916E-8</v>
      </c>
      <c r="CD9" s="29">
        <f t="shared" si="33"/>
        <v>-1.5344351991578105E-8</v>
      </c>
      <c r="CE9" s="29">
        <f t="shared" si="34"/>
        <v>-1.5344352039745722E-8</v>
      </c>
      <c r="CF9" s="29">
        <f t="shared" si="35"/>
        <v>-1.5344352039744372E-8</v>
      </c>
      <c r="CH9" s="35">
        <v>1.85E-9</v>
      </c>
      <c r="CI9" s="35">
        <v>3.2877856202900002</v>
      </c>
      <c r="CJ9" s="35">
        <v>3185.1920272655998</v>
      </c>
      <c r="CK9" s="29">
        <f t="shared" si="36"/>
        <v>8.0393899892731692E-11</v>
      </c>
      <c r="CL9" s="29">
        <f t="shared" si="37"/>
        <v>8.0318668306609468E-11</v>
      </c>
      <c r="CM9" s="29">
        <f t="shared" si="38"/>
        <v>8.0318670956383505E-11</v>
      </c>
      <c r="CN9" s="29">
        <f t="shared" si="39"/>
        <v>8.0318670956291572E-11</v>
      </c>
      <c r="CP9" s="35">
        <v>1.2999999999999999E-10</v>
      </c>
      <c r="CQ9" s="35">
        <v>5.4170477911199999</v>
      </c>
      <c r="CR9" s="35">
        <v>16703.062133498999</v>
      </c>
      <c r="CS9" s="29">
        <f t="shared" si="40"/>
        <v>1.2607732559905924E-10</v>
      </c>
      <c r="CT9" s="29">
        <f t="shared" si="41"/>
        <v>1.2608408785042183E-10</v>
      </c>
      <c r="CU9" s="29">
        <f t="shared" si="42"/>
        <v>1.2608408761234537E-10</v>
      </c>
      <c r="CV9" s="29">
        <f t="shared" si="43"/>
        <v>1.2608408761235256E-10</v>
      </c>
      <c r="CX9" s="35"/>
      <c r="CY9" s="35"/>
      <c r="CZ9" s="35"/>
      <c r="DF9" s="35">
        <v>2.306539E-5</v>
      </c>
      <c r="DG9" s="35">
        <v>9.0817424930000001E-2</v>
      </c>
      <c r="DH9" s="35">
        <v>2544.3144198834002</v>
      </c>
      <c r="DI9" s="29">
        <f t="shared" si="44"/>
        <v>-1.936129430166489E-5</v>
      </c>
      <c r="DJ9" s="29">
        <f t="shared" si="45"/>
        <v>-1.9361701891610635E-5</v>
      </c>
      <c r="DK9" s="29">
        <f t="shared" si="46"/>
        <v>-1.9361701877255033E-5</v>
      </c>
      <c r="DL9" s="29">
        <f t="shared" si="47"/>
        <v>-1.936170187725548E-5</v>
      </c>
      <c r="DN9" s="35">
        <v>1.3585E-6</v>
      </c>
      <c r="DO9" s="35">
        <v>3.38507017993</v>
      </c>
      <c r="DP9" s="35">
        <v>16703.062133498999</v>
      </c>
      <c r="DQ9" s="29">
        <f t="shared" si="48"/>
        <v>-2.8969886722669855E-7</v>
      </c>
      <c r="DR9" s="29">
        <f t="shared" si="49"/>
        <v>-2.8998216435819676E-7</v>
      </c>
      <c r="DS9" s="29">
        <f t="shared" si="50"/>
        <v>-2.8998215438023758E-7</v>
      </c>
      <c r="DT9" s="29">
        <f t="shared" si="51"/>
        <v>-2.8998215438053933E-7</v>
      </c>
      <c r="DV9" s="35">
        <v>1.1713E-7</v>
      </c>
      <c r="DW9" s="35">
        <v>4.5251045372999998</v>
      </c>
      <c r="DX9" s="35">
        <v>3185.1920272655998</v>
      </c>
      <c r="DY9" s="29">
        <f t="shared" si="52"/>
        <v>1.1223885196876417E-7</v>
      </c>
      <c r="DZ9" s="29">
        <f t="shared" si="53"/>
        <v>1.1223748851378076E-7</v>
      </c>
      <c r="EA9" s="29">
        <f t="shared" si="54"/>
        <v>1.12237488561807E-7</v>
      </c>
      <c r="EB9" s="29">
        <f t="shared" si="55"/>
        <v>1.1223748856180535E-7</v>
      </c>
      <c r="ED9" s="35">
        <v>6.8800000000000002E-9</v>
      </c>
      <c r="EE9" s="35">
        <v>0.80693359444000001</v>
      </c>
      <c r="EF9" s="35">
        <v>6684.7479717486003</v>
      </c>
      <c r="EG9" s="29">
        <f t="shared" si="56"/>
        <v>-5.7705277098511346E-9</v>
      </c>
      <c r="EH9" s="29">
        <f t="shared" si="57"/>
        <v>-5.7702076515450565E-9</v>
      </c>
      <c r="EI9" s="29">
        <f t="shared" si="58"/>
        <v>-5.7702076628186944E-9</v>
      </c>
      <c r="EJ9" s="29">
        <f t="shared" si="59"/>
        <v>-5.7702076628183751E-9</v>
      </c>
      <c r="EL9" s="35">
        <v>1.4800000000000001E-9</v>
      </c>
      <c r="EM9" s="35">
        <v>0</v>
      </c>
      <c r="EN9" s="35">
        <v>0</v>
      </c>
      <c r="EO9" s="29">
        <f t="shared" si="60"/>
        <v>1.4800000000000001E-9</v>
      </c>
      <c r="EP9" s="29">
        <f t="shared" si="61"/>
        <v>1.4800000000000001E-9</v>
      </c>
      <c r="EQ9" s="29">
        <f t="shared" si="62"/>
        <v>1.4800000000000001E-9</v>
      </c>
      <c r="ER9" s="29">
        <f t="shared" si="63"/>
        <v>1.4800000000000001E-9</v>
      </c>
      <c r="ET9" s="35">
        <v>1.2E-10</v>
      </c>
      <c r="EU9" s="35">
        <v>3.1415926535900001</v>
      </c>
      <c r="EV9" s="35">
        <v>0</v>
      </c>
      <c r="EW9" s="29">
        <f t="shared" si="64"/>
        <v>-1.2E-10</v>
      </c>
      <c r="EX9" s="29">
        <f t="shared" si="65"/>
        <v>-1.2E-10</v>
      </c>
      <c r="EY9" s="29">
        <f t="shared" si="66"/>
        <v>-1.2E-10</v>
      </c>
      <c r="EZ9" s="29">
        <f t="shared" si="67"/>
        <v>-1.2E-10</v>
      </c>
    </row>
    <row r="10" spans="1:156" s="16" customFormat="1" ht="13.5" x14ac:dyDescent="0.3">
      <c r="A10" s="29"/>
      <c r="B10" s="29"/>
      <c r="C10" s="29"/>
      <c r="D10" s="29"/>
      <c r="E10" s="29"/>
      <c r="F10" s="29"/>
      <c r="K10" s="29"/>
      <c r="N10" s="40">
        <v>6.7975519999999995E-5</v>
      </c>
      <c r="O10" s="40">
        <v>0.36462243626000002</v>
      </c>
      <c r="P10" s="40">
        <v>398.14900340819997</v>
      </c>
      <c r="Q10" s="29">
        <f t="shared" si="0"/>
        <v>5.8017081080205115E-5</v>
      </c>
      <c r="R10" s="29">
        <f t="shared" si="1"/>
        <v>5.8017261305157135E-5</v>
      </c>
      <c r="S10" s="29">
        <f t="shared" si="2"/>
        <v>5.8017261298809362E-5</v>
      </c>
      <c r="T10" s="29">
        <f t="shared" si="3"/>
        <v>5.8017261298809586E-5</v>
      </c>
      <c r="V10" s="40">
        <v>4.3261400000000002E-6</v>
      </c>
      <c r="W10" s="40">
        <v>2.5606640286000002</v>
      </c>
      <c r="X10" s="40">
        <v>191.44826611159999</v>
      </c>
      <c r="Y10" s="29">
        <f t="shared" si="4"/>
        <v>3.5383652154699089E-6</v>
      </c>
      <c r="Z10" s="29">
        <f t="shared" si="5"/>
        <v>3.538359125826321E-6</v>
      </c>
      <c r="AA10" s="29">
        <f t="shared" si="6"/>
        <v>3.5383591260408097E-6</v>
      </c>
      <c r="AB10" s="29">
        <f t="shared" si="7"/>
        <v>3.5383591260408008E-6</v>
      </c>
      <c r="AD10" s="40">
        <v>3.4268E-7</v>
      </c>
      <c r="AE10" s="40">
        <v>6.0018849911899999</v>
      </c>
      <c r="AF10" s="40">
        <v>2281.2304965106</v>
      </c>
      <c r="AG10" s="29">
        <f t="shared" si="8"/>
        <v>2.0516639439339852E-7</v>
      </c>
      <c r="AH10" s="29">
        <f t="shared" si="9"/>
        <v>2.0515839275204962E-7</v>
      </c>
      <c r="AI10" s="29">
        <f t="shared" si="10"/>
        <v>2.0515839303388001E-7</v>
      </c>
      <c r="AJ10" s="29">
        <f t="shared" si="11"/>
        <v>2.051583930338722E-7</v>
      </c>
      <c r="AL10" s="35">
        <v>3.7819999999999997E-8</v>
      </c>
      <c r="AM10" s="35">
        <v>2.01914272515</v>
      </c>
      <c r="AN10" s="35">
        <v>3344.1355450487999</v>
      </c>
      <c r="AO10" s="29">
        <f t="shared" si="12"/>
        <v>3.6953877591489445E-8</v>
      </c>
      <c r="AP10" s="29">
        <f t="shared" si="13"/>
        <v>3.6953533642519384E-8</v>
      </c>
      <c r="AQ10" s="29">
        <f t="shared" si="14"/>
        <v>3.6953533654634953E-8</v>
      </c>
      <c r="AR10" s="29">
        <f t="shared" si="15"/>
        <v>3.695353365463455E-8</v>
      </c>
      <c r="AT10" s="35">
        <v>3.7399999999999999E-9</v>
      </c>
      <c r="AU10" s="35">
        <v>2.1578584635500002</v>
      </c>
      <c r="AV10" s="35">
        <v>553.5694028424</v>
      </c>
      <c r="AW10" s="29">
        <f t="shared" si="16"/>
        <v>5.7110081794423228E-10</v>
      </c>
      <c r="AX10" s="29">
        <f t="shared" si="17"/>
        <v>5.7107467084240869E-10</v>
      </c>
      <c r="AY10" s="29">
        <f t="shared" si="18"/>
        <v>5.7107467176336201E-10</v>
      </c>
      <c r="AZ10" s="29">
        <f t="shared" si="19"/>
        <v>5.7107467176332262E-10</v>
      </c>
      <c r="BB10" s="35">
        <v>3.4999999999999998E-10</v>
      </c>
      <c r="BC10" s="35">
        <v>3.6824617164300002</v>
      </c>
      <c r="BD10" s="35">
        <v>553.5694028424</v>
      </c>
      <c r="BE10" s="29">
        <f t="shared" si="20"/>
        <v>3.4799431833344853E-10</v>
      </c>
      <c r="BF10" s="29">
        <f t="shared" si="21"/>
        <v>3.4799458301134759E-10</v>
      </c>
      <c r="BG10" s="29">
        <f t="shared" si="22"/>
        <v>3.4799458300202553E-10</v>
      </c>
      <c r="BH10" s="29">
        <f t="shared" si="23"/>
        <v>3.4799458300202584E-10</v>
      </c>
      <c r="BJ10" s="40">
        <v>1.8198200000000001E-6</v>
      </c>
      <c r="BK10" s="40">
        <v>6.1364801170399996</v>
      </c>
      <c r="BL10" s="40">
        <v>6151.5338883049999</v>
      </c>
      <c r="BM10" s="29">
        <f t="shared" si="24"/>
        <v>1.3126596640253051E-6</v>
      </c>
      <c r="BN10" s="29">
        <f t="shared" si="25"/>
        <v>1.3125605760599905E-6</v>
      </c>
      <c r="BO10" s="29">
        <f t="shared" si="26"/>
        <v>1.3125605795501574E-6</v>
      </c>
      <c r="BP10" s="29">
        <f t="shared" si="27"/>
        <v>1.31256057955005E-6</v>
      </c>
      <c r="BR10" s="40">
        <v>2.0711999999999999E-7</v>
      </c>
      <c r="BS10" s="40">
        <v>1.4412080229699999</v>
      </c>
      <c r="BT10" s="40">
        <v>6151.5338883049999</v>
      </c>
      <c r="BU10" s="29">
        <f t="shared" si="28"/>
        <v>1.40875120338967E-7</v>
      </c>
      <c r="BV10" s="29">
        <f t="shared" si="29"/>
        <v>1.408870556367455E-7</v>
      </c>
      <c r="BW10" s="29">
        <f t="shared" si="30"/>
        <v>1.4088705521638208E-7</v>
      </c>
      <c r="BX10" s="29">
        <f t="shared" si="31"/>
        <v>1.4088705521639502E-7</v>
      </c>
      <c r="BZ10" s="40">
        <v>1.4279999999999999E-8</v>
      </c>
      <c r="CA10" s="40">
        <v>1.2523814058</v>
      </c>
      <c r="CB10" s="40">
        <v>2281.2304965106</v>
      </c>
      <c r="CC10" s="29">
        <f t="shared" si="32"/>
        <v>1.1747143917725641E-8</v>
      </c>
      <c r="CD10" s="29">
        <f t="shared" si="33"/>
        <v>1.1747380608573717E-8</v>
      </c>
      <c r="CE10" s="29">
        <f t="shared" si="34"/>
        <v>1.1747380600237303E-8</v>
      </c>
      <c r="CF10" s="29">
        <f t="shared" si="35"/>
        <v>1.1747380600237535E-8</v>
      </c>
      <c r="CH10" s="40">
        <v>1.69E-9</v>
      </c>
      <c r="CI10" s="40">
        <v>0.29980532607999999</v>
      </c>
      <c r="CJ10" s="40">
        <v>5621.8429232103999</v>
      </c>
      <c r="CK10" s="29">
        <f t="shared" si="36"/>
        <v>-1.4806747541651549E-9</v>
      </c>
      <c r="CL10" s="29">
        <f t="shared" si="37"/>
        <v>-1.4807332789662999E-9</v>
      </c>
      <c r="CM10" s="29">
        <f t="shared" si="38"/>
        <v>-1.4807332769051056E-9</v>
      </c>
      <c r="CN10" s="29">
        <f t="shared" si="39"/>
        <v>-1.4807332769051633E-9</v>
      </c>
      <c r="CP10" s="35">
        <v>1.2999999999999999E-10</v>
      </c>
      <c r="CQ10" s="35">
        <v>2.0695706566199998</v>
      </c>
      <c r="CR10" s="35">
        <v>13362.4497067992</v>
      </c>
      <c r="CS10" s="29">
        <f t="shared" si="40"/>
        <v>8.9596659865221663E-11</v>
      </c>
      <c r="CT10" s="29">
        <f t="shared" si="41"/>
        <v>8.9580573949353874E-11</v>
      </c>
      <c r="CU10" s="29">
        <f t="shared" si="42"/>
        <v>8.9580574515969673E-11</v>
      </c>
      <c r="CV10" s="29">
        <f t="shared" si="43"/>
        <v>8.9580574515953595E-11</v>
      </c>
      <c r="CX10" s="35"/>
      <c r="CY10" s="35"/>
      <c r="CZ10" s="35"/>
      <c r="DF10" s="40">
        <v>1.9993990000000001E-5</v>
      </c>
      <c r="DG10" s="40">
        <v>5.36059605227</v>
      </c>
      <c r="DH10" s="40">
        <v>3337.0893083507999</v>
      </c>
      <c r="DI10" s="29">
        <f t="shared" si="44"/>
        <v>-1.9827837558251079E-5</v>
      </c>
      <c r="DJ10" s="29">
        <f t="shared" si="45"/>
        <v>-1.982772784575264E-5</v>
      </c>
      <c r="DK10" s="29">
        <f t="shared" si="46"/>
        <v>-1.9827727849617513E-5</v>
      </c>
      <c r="DL10" s="29">
        <f t="shared" si="47"/>
        <v>-1.9827727849617401E-5</v>
      </c>
      <c r="DN10" s="40">
        <v>1.28204E-6</v>
      </c>
      <c r="DO10" s="40">
        <v>0.62991220569999995</v>
      </c>
      <c r="DP10" s="40">
        <v>1059.3819301891999</v>
      </c>
      <c r="DQ10" s="29">
        <f t="shared" si="48"/>
        <v>6.7830940747058002E-7</v>
      </c>
      <c r="DR10" s="29">
        <f t="shared" si="49"/>
        <v>6.7829467940631387E-7</v>
      </c>
      <c r="DS10" s="29">
        <f t="shared" si="50"/>
        <v>6.7829467992505813E-7</v>
      </c>
      <c r="DT10" s="29">
        <f t="shared" si="51"/>
        <v>6.7829467992504256E-7</v>
      </c>
      <c r="DV10" s="40">
        <v>1.0209E-7</v>
      </c>
      <c r="DW10" s="40">
        <v>5.3914346954800001</v>
      </c>
      <c r="DX10" s="40">
        <v>1059.3819301891999</v>
      </c>
      <c r="DY10" s="29">
        <f t="shared" si="52"/>
        <v>-8.387293381033025E-8</v>
      </c>
      <c r="DZ10" s="29">
        <f t="shared" si="53"/>
        <v>-8.3873721769437736E-8</v>
      </c>
      <c r="EA10" s="29">
        <f t="shared" si="54"/>
        <v>-8.3873721741685045E-8</v>
      </c>
      <c r="EB10" s="29">
        <f t="shared" si="55"/>
        <v>-8.3873721741685866E-8</v>
      </c>
      <c r="ED10" s="35">
        <v>5.4000000000000004E-9</v>
      </c>
      <c r="EE10" s="35">
        <v>3.8683651567199999</v>
      </c>
      <c r="EF10" s="35">
        <v>1059.3819301891999</v>
      </c>
      <c r="EG10" s="29">
        <f t="shared" si="56"/>
        <v>-3.2868186598063325E-9</v>
      </c>
      <c r="EH10" s="29">
        <f t="shared" si="57"/>
        <v>-3.2867606559965447E-9</v>
      </c>
      <c r="EI10" s="29">
        <f t="shared" si="58"/>
        <v>-3.2867606580395265E-9</v>
      </c>
      <c r="EJ10" s="29">
        <f t="shared" si="59"/>
        <v>-3.2867606580394657E-9</v>
      </c>
      <c r="EL10" s="35">
        <v>8.6999999999999999E-10</v>
      </c>
      <c r="EM10" s="35">
        <v>0.10275067374999999</v>
      </c>
      <c r="EN10" s="35">
        <v>3583.3410306738001</v>
      </c>
      <c r="EO10" s="29">
        <f t="shared" si="60"/>
        <v>-1.5878197383080681E-10</v>
      </c>
      <c r="EP10" s="29">
        <f t="shared" si="61"/>
        <v>-1.5874280361348099E-10</v>
      </c>
      <c r="EQ10" s="29">
        <f t="shared" si="62"/>
        <v>-1.5874280499312039E-10</v>
      </c>
      <c r="ER10" s="29">
        <f t="shared" si="63"/>
        <v>-1.5874280499307784E-10</v>
      </c>
      <c r="ET10" s="35"/>
      <c r="EU10" s="35"/>
      <c r="EV10" s="35"/>
    </row>
    <row r="11" spans="1:156" s="29" customFormat="1" ht="13.5" x14ac:dyDescent="0.3">
      <c r="N11" s="35">
        <v>7.7748669999999994E-5</v>
      </c>
      <c r="O11" s="35">
        <v>3.3396865507400002</v>
      </c>
      <c r="P11" s="35">
        <v>5621.8429232103999</v>
      </c>
      <c r="Q11" s="29">
        <f t="shared" si="0"/>
        <v>7.1572103954998891E-5</v>
      </c>
      <c r="R11" s="29">
        <f t="shared" si="1"/>
        <v>7.1574285572166164E-5</v>
      </c>
      <c r="S11" s="29">
        <f t="shared" si="2"/>
        <v>7.1574285495332917E-5</v>
      </c>
      <c r="T11" s="29">
        <f t="shared" si="3"/>
        <v>7.1574285495335085E-5</v>
      </c>
      <c r="V11" s="35">
        <v>4.2965600000000002E-6</v>
      </c>
      <c r="W11" s="35">
        <v>5.3164616236700004</v>
      </c>
      <c r="X11" s="35">
        <v>155.42039943419999</v>
      </c>
      <c r="Y11" s="29">
        <f t="shared" si="4"/>
        <v>5.6704966759486811E-8</v>
      </c>
      <c r="Z11" s="29">
        <f t="shared" si="5"/>
        <v>5.6713499607540605E-8</v>
      </c>
      <c r="AA11" s="29">
        <f t="shared" si="6"/>
        <v>5.6713499307002191E-8</v>
      </c>
      <c r="AB11" s="29">
        <f t="shared" si="7"/>
        <v>5.6713499307009815E-8</v>
      </c>
      <c r="AD11" s="35">
        <v>3.1665000000000002E-7</v>
      </c>
      <c r="AE11" s="35">
        <v>4.1401517178800002</v>
      </c>
      <c r="AF11" s="35">
        <v>191.44826611159999</v>
      </c>
      <c r="AG11" s="29">
        <f t="shared" si="8"/>
        <v>1.799284563369503E-7</v>
      </c>
      <c r="AH11" s="29">
        <f t="shared" si="9"/>
        <v>1.799290938167486E-7</v>
      </c>
      <c r="AI11" s="29">
        <f t="shared" si="10"/>
        <v>1.7992909379429545E-7</v>
      </c>
      <c r="AJ11" s="29">
        <f t="shared" si="11"/>
        <v>1.7992909379429611E-7</v>
      </c>
      <c r="AL11" s="35">
        <v>3.1760000000000001E-8</v>
      </c>
      <c r="AM11" s="35">
        <v>4.59144897927</v>
      </c>
      <c r="AN11" s="35">
        <v>3185.1920272655998</v>
      </c>
      <c r="AO11" s="29">
        <f t="shared" si="12"/>
        <v>3.096890613676916E-8</v>
      </c>
      <c r="AP11" s="29">
        <f t="shared" si="13"/>
        <v>3.096861937233804E-8</v>
      </c>
      <c r="AQ11" s="29">
        <f t="shared" si="14"/>
        <v>3.0968619382439226E-8</v>
      </c>
      <c r="AR11" s="29">
        <f t="shared" si="15"/>
        <v>3.0968619382438875E-8</v>
      </c>
      <c r="AT11" s="35">
        <v>3.3099999999999999E-9</v>
      </c>
      <c r="AU11" s="35">
        <v>6.2315979288700003</v>
      </c>
      <c r="AV11" s="35">
        <v>3.5231183490000002</v>
      </c>
      <c r="AW11" s="29">
        <f t="shared" si="16"/>
        <v>3.3099474533763599E-9</v>
      </c>
      <c r="AX11" s="29">
        <f t="shared" si="17"/>
        <v>3.3099474542160674E-9</v>
      </c>
      <c r="AY11" s="29">
        <f t="shared" si="18"/>
        <v>3.309947454216038E-9</v>
      </c>
      <c r="AZ11" s="29">
        <f t="shared" si="19"/>
        <v>3.309947454216038E-9</v>
      </c>
      <c r="BB11" s="35">
        <v>2.5000000000000002E-10</v>
      </c>
      <c r="BC11" s="35">
        <v>5.2207978801900001</v>
      </c>
      <c r="BD11" s="35">
        <v>3496.0328261340001</v>
      </c>
      <c r="BE11" s="29">
        <f t="shared" si="20"/>
        <v>1.6892991696622381E-10</v>
      </c>
      <c r="BF11" s="29">
        <f t="shared" si="21"/>
        <v>1.6892168339335563E-10</v>
      </c>
      <c r="BG11" s="29">
        <f t="shared" si="22"/>
        <v>1.6892168368335982E-10</v>
      </c>
      <c r="BH11" s="29">
        <f t="shared" si="23"/>
        <v>1.6892168368335197E-10</v>
      </c>
      <c r="BJ11" s="35">
        <v>1.6315899999999999E-6</v>
      </c>
      <c r="BK11" s="35">
        <v>4.2639962663400004</v>
      </c>
      <c r="BL11" s="35">
        <v>529.69096509459996</v>
      </c>
      <c r="BM11" s="29">
        <f t="shared" si="24"/>
        <v>1.5583259647126998E-6</v>
      </c>
      <c r="BN11" s="29">
        <f t="shared" si="25"/>
        <v>1.5583292370330127E-6</v>
      </c>
      <c r="BO11" s="29">
        <f t="shared" si="26"/>
        <v>1.5583292369177576E-6</v>
      </c>
      <c r="BP11" s="29">
        <f t="shared" si="27"/>
        <v>1.5583292369177612E-6</v>
      </c>
      <c r="BR11" s="35">
        <v>1.8294E-7</v>
      </c>
      <c r="BS11" s="35">
        <v>6.0310294312500003</v>
      </c>
      <c r="BT11" s="35">
        <v>529.69096509459996</v>
      </c>
      <c r="BU11" s="29">
        <f t="shared" si="28"/>
        <v>-8.7231754182281865E-8</v>
      </c>
      <c r="BV11" s="29">
        <f t="shared" si="29"/>
        <v>-8.723066570102662E-8</v>
      </c>
      <c r="BW11" s="29">
        <f t="shared" si="30"/>
        <v>-8.7230665739364734E-8</v>
      </c>
      <c r="BX11" s="29">
        <f t="shared" si="31"/>
        <v>-8.7230665739363596E-8</v>
      </c>
      <c r="BZ11" s="35">
        <v>1.7789999999999999E-8</v>
      </c>
      <c r="CA11" s="35">
        <v>2.5875996851999998</v>
      </c>
      <c r="CB11" s="35">
        <v>20043.6745601988</v>
      </c>
      <c r="CC11" s="29">
        <f t="shared" si="32"/>
        <v>2.8617952738932372E-9</v>
      </c>
      <c r="CD11" s="29">
        <f t="shared" si="33"/>
        <v>2.8662925951480973E-9</v>
      </c>
      <c r="CE11" s="29">
        <f t="shared" si="34"/>
        <v>2.8662924367493396E-9</v>
      </c>
      <c r="CF11" s="29">
        <f t="shared" si="35"/>
        <v>2.86629243675433E-9</v>
      </c>
      <c r="CH11" s="35">
        <v>1.5799999999999999E-9</v>
      </c>
      <c r="CI11" s="35">
        <v>1.09025317222</v>
      </c>
      <c r="CJ11" s="35">
        <v>20043.6745601988</v>
      </c>
      <c r="CK11" s="29">
        <f t="shared" si="36"/>
        <v>1.5738698481628153E-9</v>
      </c>
      <c r="CL11" s="29">
        <f t="shared" si="37"/>
        <v>1.573834181136968E-9</v>
      </c>
      <c r="CM11" s="29">
        <f t="shared" si="38"/>
        <v>1.5738341823950299E-9</v>
      </c>
      <c r="CN11" s="29">
        <f t="shared" si="39"/>
        <v>1.5738341823949904E-9</v>
      </c>
      <c r="CP11" s="35">
        <v>1E-10</v>
      </c>
      <c r="CQ11" s="35">
        <v>0.95989595599999999</v>
      </c>
      <c r="CR11" s="35">
        <v>3894.1818295421999</v>
      </c>
      <c r="CS11" s="29">
        <f t="shared" si="40"/>
        <v>1.9264760344360179E-11</v>
      </c>
      <c r="CT11" s="29">
        <f t="shared" si="41"/>
        <v>1.9269643546316882E-11</v>
      </c>
      <c r="CU11" s="29">
        <f t="shared" si="42"/>
        <v>1.9269643374323767E-11</v>
      </c>
      <c r="CV11" s="29">
        <f t="shared" si="43"/>
        <v>1.9269643374329347E-11</v>
      </c>
      <c r="CX11" s="40"/>
      <c r="CY11" s="40"/>
      <c r="CZ11" s="40"/>
      <c r="DF11" s="35">
        <v>2.4843850000000001E-5</v>
      </c>
      <c r="DG11" s="35">
        <v>4.92545577893</v>
      </c>
      <c r="DH11" s="35">
        <v>2942.4634232916001</v>
      </c>
      <c r="DI11" s="29">
        <f t="shared" si="44"/>
        <v>-1.9153819540345961E-5</v>
      </c>
      <c r="DJ11" s="29">
        <f t="shared" si="45"/>
        <v>-1.9153224569025425E-5</v>
      </c>
      <c r="DK11" s="29">
        <f t="shared" si="46"/>
        <v>-1.9153224589981694E-5</v>
      </c>
      <c r="DL11" s="29">
        <f t="shared" si="47"/>
        <v>-1.915322458998102E-5</v>
      </c>
      <c r="DN11" s="35">
        <v>1.27068E-6</v>
      </c>
      <c r="DO11" s="35">
        <v>1.9538977574</v>
      </c>
      <c r="DP11" s="35">
        <v>796.29800681639995</v>
      </c>
      <c r="DQ11" s="29">
        <f t="shared" si="48"/>
        <v>-8.6625605460551125E-7</v>
      </c>
      <c r="DR11" s="29">
        <f t="shared" si="49"/>
        <v>-8.6624659452518372E-7</v>
      </c>
      <c r="DS11" s="29">
        <f t="shared" si="50"/>
        <v>-8.6624659485838382E-7</v>
      </c>
      <c r="DT11" s="29">
        <f t="shared" si="51"/>
        <v>-8.6624659485837228E-7</v>
      </c>
      <c r="DV11" s="35">
        <v>9.9499999999999998E-8</v>
      </c>
      <c r="DW11" s="35">
        <v>0.41870577185000002</v>
      </c>
      <c r="DX11" s="35">
        <v>796.29800681639995</v>
      </c>
      <c r="DY11" s="29">
        <f t="shared" si="52"/>
        <v>7.0334190812989251E-8</v>
      </c>
      <c r="DZ11" s="29">
        <f t="shared" si="53"/>
        <v>7.033490699917685E-8</v>
      </c>
      <c r="EA11" s="29">
        <f t="shared" si="54"/>
        <v>7.0334906973951812E-8</v>
      </c>
      <c r="EB11" s="29">
        <f t="shared" si="55"/>
        <v>7.0334906973952686E-8</v>
      </c>
      <c r="ED11" s="35">
        <v>5.7699999999999997E-9</v>
      </c>
      <c r="EE11" s="35">
        <v>0.77853275119999998</v>
      </c>
      <c r="EF11" s="35">
        <v>20043.6745601988</v>
      </c>
      <c r="EG11" s="29">
        <f t="shared" si="56"/>
        <v>5.3148858569276409E-9</v>
      </c>
      <c r="EH11" s="29">
        <f t="shared" si="57"/>
        <v>5.3143103670977746E-9</v>
      </c>
      <c r="EI11" s="29">
        <f t="shared" si="58"/>
        <v>5.3143103873734876E-9</v>
      </c>
      <c r="EJ11" s="29">
        <f t="shared" si="59"/>
        <v>5.314310387372849E-9</v>
      </c>
      <c r="EL11" s="35">
        <v>6.9999999999999996E-10</v>
      </c>
      <c r="EM11" s="35">
        <v>5.5530361936499997</v>
      </c>
      <c r="EN11" s="35">
        <v>20043.6745601988</v>
      </c>
      <c r="EO11" s="29">
        <f t="shared" si="60"/>
        <v>-2.3193806326348507E-10</v>
      </c>
      <c r="EP11" s="29">
        <f t="shared" si="61"/>
        <v>-2.3210722648017488E-10</v>
      </c>
      <c r="EQ11" s="29">
        <f t="shared" si="62"/>
        <v>-2.3210722052227327E-10</v>
      </c>
      <c r="ER11" s="29">
        <f t="shared" si="63"/>
        <v>-2.3210722052246096E-10</v>
      </c>
      <c r="ET11" s="35"/>
      <c r="EU11" s="35"/>
      <c r="EV11" s="35"/>
    </row>
    <row r="12" spans="1:156" s="29" customFormat="1" ht="13.5" x14ac:dyDescent="0.3">
      <c r="N12" s="35">
        <v>3.5750790000000003E-5</v>
      </c>
      <c r="O12" s="35">
        <v>1.6618654014100001</v>
      </c>
      <c r="P12" s="35">
        <v>2544.3144198834002</v>
      </c>
      <c r="Q12" s="29">
        <f t="shared" si="0"/>
        <v>1.9438118828392942E-5</v>
      </c>
      <c r="R12" s="29">
        <f t="shared" si="1"/>
        <v>1.9437143239740582E-5</v>
      </c>
      <c r="S12" s="29">
        <f t="shared" si="2"/>
        <v>1.9437143274102713E-5</v>
      </c>
      <c r="T12" s="29">
        <f t="shared" si="3"/>
        <v>1.9437143274101646E-5</v>
      </c>
      <c r="V12" s="35">
        <v>3.8174699999999999E-6</v>
      </c>
      <c r="W12" s="35">
        <v>3.5388128943699999</v>
      </c>
      <c r="X12" s="35">
        <v>796.29800681639995</v>
      </c>
      <c r="Y12" s="29">
        <f t="shared" si="4"/>
        <v>-2.7558678016740088E-6</v>
      </c>
      <c r="Z12" s="29">
        <f t="shared" si="5"/>
        <v>-2.7558946829664609E-6</v>
      </c>
      <c r="AA12" s="29">
        <f t="shared" si="6"/>
        <v>-2.7558946820196653E-6</v>
      </c>
      <c r="AB12" s="29">
        <f t="shared" si="7"/>
        <v>-2.755894682019703E-6</v>
      </c>
      <c r="AD12" s="35">
        <v>2.9839000000000001E-7</v>
      </c>
      <c r="AE12" s="35">
        <v>1.99870679845</v>
      </c>
      <c r="AF12" s="35">
        <v>796.29800681639995</v>
      </c>
      <c r="AG12" s="29">
        <f t="shared" si="8"/>
        <v>-2.1299487739158589E-7</v>
      </c>
      <c r="AH12" s="29">
        <f t="shared" si="9"/>
        <v>-2.1299275086264863E-7</v>
      </c>
      <c r="AI12" s="29">
        <f t="shared" si="10"/>
        <v>-2.1299275093754863E-7</v>
      </c>
      <c r="AJ12" s="29">
        <f t="shared" si="11"/>
        <v>-2.1299275093754601E-7</v>
      </c>
      <c r="AL12" s="35">
        <v>3.1340000000000001E-8</v>
      </c>
      <c r="AM12" s="35">
        <v>0.65044714324999997</v>
      </c>
      <c r="AN12" s="35">
        <v>553.5694028424</v>
      </c>
      <c r="AO12" s="29">
        <f t="shared" si="12"/>
        <v>-3.0607126878098328E-8</v>
      </c>
      <c r="AP12" s="29">
        <f t="shared" si="13"/>
        <v>-3.0607174542376822E-8</v>
      </c>
      <c r="AQ12" s="29">
        <f t="shared" si="14"/>
        <v>-3.0607174540698029E-8</v>
      </c>
      <c r="AR12" s="29">
        <f t="shared" si="15"/>
        <v>-3.0607174540698089E-8</v>
      </c>
      <c r="AT12" s="35">
        <v>1.97E-9</v>
      </c>
      <c r="AU12" s="35">
        <v>0.44350153983000001</v>
      </c>
      <c r="AV12" s="35">
        <v>3344.1355450487999</v>
      </c>
      <c r="AW12" s="29">
        <f t="shared" si="16"/>
        <v>-4.2850927091576458E-10</v>
      </c>
      <c r="AX12" s="29">
        <f t="shared" si="17"/>
        <v>-4.2859144330324855E-10</v>
      </c>
      <c r="AY12" s="29">
        <f t="shared" si="18"/>
        <v>-4.2859144040903153E-10</v>
      </c>
      <c r="AZ12" s="29">
        <f t="shared" si="19"/>
        <v>-4.2859144040912717E-10</v>
      </c>
      <c r="BB12" s="35">
        <v>2.4E-10</v>
      </c>
      <c r="BC12" s="35">
        <v>0.17861991485000001</v>
      </c>
      <c r="BD12" s="35">
        <v>3583.3410306738001</v>
      </c>
      <c r="BE12" s="29">
        <f t="shared" si="20"/>
        <v>-6.1561541578938692E-11</v>
      </c>
      <c r="BF12" s="29">
        <f t="shared" si="21"/>
        <v>-6.1550919098692344E-11</v>
      </c>
      <c r="BG12" s="29">
        <f t="shared" si="22"/>
        <v>-6.1550919472834213E-11</v>
      </c>
      <c r="BH12" s="29">
        <f t="shared" si="23"/>
        <v>-6.1550919472822685E-11</v>
      </c>
      <c r="BJ12" s="35">
        <v>1.59678E-6</v>
      </c>
      <c r="BK12" s="35">
        <v>2.2319461024599998</v>
      </c>
      <c r="BL12" s="35">
        <v>1059.3819301891999</v>
      </c>
      <c r="BM12" s="29">
        <f t="shared" si="24"/>
        <v>1.3279294531277205E-6</v>
      </c>
      <c r="BN12" s="29">
        <f t="shared" si="25"/>
        <v>1.3279414577341764E-6</v>
      </c>
      <c r="BO12" s="29">
        <f t="shared" si="26"/>
        <v>1.3279414573113625E-6</v>
      </c>
      <c r="BP12" s="29">
        <f t="shared" si="27"/>
        <v>1.327941457311375E-6</v>
      </c>
      <c r="BR12" s="35">
        <v>1.568E-7</v>
      </c>
      <c r="BS12" s="35">
        <v>3.93075566599</v>
      </c>
      <c r="BT12" s="35">
        <v>8962.4553499102003</v>
      </c>
      <c r="BU12" s="29">
        <f t="shared" si="28"/>
        <v>4.2181033658716876E-8</v>
      </c>
      <c r="BV12" s="29">
        <f t="shared" si="29"/>
        <v>4.2163736651048867E-8</v>
      </c>
      <c r="BW12" s="29">
        <f t="shared" si="30"/>
        <v>4.2163737260283548E-8</v>
      </c>
      <c r="BX12" s="29">
        <f t="shared" si="31"/>
        <v>4.2163737260266376E-8</v>
      </c>
      <c r="BZ12" s="35">
        <v>1.501E-8</v>
      </c>
      <c r="CA12" s="35">
        <v>3.1853300354199998</v>
      </c>
      <c r="CB12" s="35">
        <v>3532.0606928113998</v>
      </c>
      <c r="CC12" s="29">
        <f t="shared" si="32"/>
        <v>-9.76541730811028E-9</v>
      </c>
      <c r="CD12" s="29">
        <f t="shared" si="33"/>
        <v>-9.7659318119980887E-9</v>
      </c>
      <c r="CE12" s="29">
        <f t="shared" si="34"/>
        <v>-9.7659317938768114E-9</v>
      </c>
      <c r="CF12" s="29">
        <f t="shared" si="35"/>
        <v>-9.7659317938773772E-9</v>
      </c>
      <c r="CH12" s="35">
        <v>1.2300000000000001E-9</v>
      </c>
      <c r="CI12" s="35">
        <v>2.5566497341300001</v>
      </c>
      <c r="CJ12" s="35">
        <v>3097.8838227257902</v>
      </c>
      <c r="CK12" s="29">
        <f t="shared" si="36"/>
        <v>-1.0581803080419726E-9</v>
      </c>
      <c r="CL12" s="29">
        <f t="shared" si="37"/>
        <v>-1.0581554844761577E-9</v>
      </c>
      <c r="CM12" s="29">
        <f t="shared" si="38"/>
        <v>-1.0581554853505096E-9</v>
      </c>
      <c r="CN12" s="29">
        <f t="shared" si="39"/>
        <v>-1.0581554853504827E-9</v>
      </c>
      <c r="CP12" s="35"/>
      <c r="CQ12" s="35"/>
      <c r="CR12" s="35"/>
      <c r="CX12" s="35"/>
      <c r="CY12" s="35"/>
      <c r="CZ12" s="35"/>
      <c r="DF12" s="35">
        <v>1.9601980000000002E-5</v>
      </c>
      <c r="DG12" s="35">
        <v>4.74249386323</v>
      </c>
      <c r="DH12" s="35">
        <v>3344.1355450487999</v>
      </c>
      <c r="DI12" s="29">
        <f t="shared" si="44"/>
        <v>-1.5808084337586487E-5</v>
      </c>
      <c r="DJ12" s="29">
        <f t="shared" si="45"/>
        <v>-1.5807588995168379E-5</v>
      </c>
      <c r="DK12" s="29">
        <f t="shared" si="46"/>
        <v>-1.5807589012615564E-5</v>
      </c>
      <c r="DL12" s="29">
        <f t="shared" si="47"/>
        <v>-1.5807589012614988E-5</v>
      </c>
      <c r="DN12" s="35">
        <v>1.18443E-6</v>
      </c>
      <c r="DO12" s="35">
        <v>2.9976134507399999</v>
      </c>
      <c r="DP12" s="35">
        <v>2146.1654164751999</v>
      </c>
      <c r="DQ12" s="29">
        <f t="shared" si="48"/>
        <v>1.1699925807412394E-6</v>
      </c>
      <c r="DR12" s="29">
        <f t="shared" si="49"/>
        <v>1.1699976368374673E-6</v>
      </c>
      <c r="DS12" s="29">
        <f t="shared" si="50"/>
        <v>1.1699976366594002E-6</v>
      </c>
      <c r="DT12" s="29">
        <f t="shared" si="51"/>
        <v>1.1699976366594053E-6</v>
      </c>
      <c r="DV12" s="35">
        <v>9.2369999999999999E-8</v>
      </c>
      <c r="DW12" s="35">
        <v>4.5357927296099998</v>
      </c>
      <c r="DX12" s="35">
        <v>2146.1654164751999</v>
      </c>
      <c r="DY12" s="29">
        <f t="shared" si="52"/>
        <v>-1.1395100720996327E-8</v>
      </c>
      <c r="DZ12" s="29">
        <f t="shared" si="53"/>
        <v>-1.1392586706722468E-8</v>
      </c>
      <c r="EA12" s="29">
        <f t="shared" si="54"/>
        <v>-1.1392586795269692E-8</v>
      </c>
      <c r="EB12" s="29">
        <f t="shared" si="55"/>
        <v>-1.1392586795267086E-8</v>
      </c>
      <c r="ED12" s="35">
        <v>4.6800000000000004E-9</v>
      </c>
      <c r="EE12" s="35">
        <v>4.5245078654400004</v>
      </c>
      <c r="EF12" s="35">
        <v>3496.0328261340001</v>
      </c>
      <c r="EG12" s="29">
        <f t="shared" si="56"/>
        <v>2.1357025439088704E-10</v>
      </c>
      <c r="EH12" s="29">
        <f t="shared" si="57"/>
        <v>2.1336138632050438E-10</v>
      </c>
      <c r="EI12" s="29">
        <f t="shared" si="58"/>
        <v>2.1336139367714519E-10</v>
      </c>
      <c r="EJ12" s="29">
        <f t="shared" si="59"/>
        <v>2.1336139367694587E-10</v>
      </c>
      <c r="EL12" s="35">
        <v>4.8E-10</v>
      </c>
      <c r="EM12" s="35">
        <v>2.9179778651200001</v>
      </c>
      <c r="EN12" s="35">
        <v>2787.0430238573999</v>
      </c>
      <c r="EO12" s="29">
        <f t="shared" si="60"/>
        <v>-2.3426100463705254E-10</v>
      </c>
      <c r="EP12" s="29">
        <f t="shared" si="61"/>
        <v>-2.3427592597614766E-10</v>
      </c>
      <c r="EQ12" s="29">
        <f t="shared" si="62"/>
        <v>-2.3427592545060264E-10</v>
      </c>
      <c r="ER12" s="29">
        <f t="shared" si="63"/>
        <v>-2.3427592545061758E-10</v>
      </c>
      <c r="ET12" s="35"/>
      <c r="EU12" s="35"/>
      <c r="EV12" s="35"/>
    </row>
    <row r="13" spans="1:156" s="29" customFormat="1" ht="13.5" x14ac:dyDescent="0.3">
      <c r="N13" s="35">
        <v>4.1611009999999999E-5</v>
      </c>
      <c r="O13" s="35">
        <v>0.22814975330000001</v>
      </c>
      <c r="P13" s="35">
        <v>2942.4634232916001</v>
      </c>
      <c r="Q13" s="29">
        <f t="shared" si="0"/>
        <v>-2.6014084174858366E-5</v>
      </c>
      <c r="R13" s="29">
        <f t="shared" si="1"/>
        <v>-2.6015305358335637E-5</v>
      </c>
      <c r="S13" s="29">
        <f t="shared" si="2"/>
        <v>-2.601530531532434E-5</v>
      </c>
      <c r="T13" s="29">
        <f t="shared" si="3"/>
        <v>-2.6015305315325726E-5</v>
      </c>
      <c r="V13" s="35">
        <v>3.14129E-6</v>
      </c>
      <c r="W13" s="35">
        <v>4.96335266049</v>
      </c>
      <c r="X13" s="35">
        <v>16703.062133498999</v>
      </c>
      <c r="Y13" s="29">
        <f t="shared" si="4"/>
        <v>3.0739623890456546E-6</v>
      </c>
      <c r="Z13" s="29">
        <f t="shared" si="5"/>
        <v>3.073824240848494E-6</v>
      </c>
      <c r="AA13" s="29">
        <f t="shared" si="6"/>
        <v>3.0738242457167676E-6</v>
      </c>
      <c r="AB13" s="29">
        <f t="shared" si="7"/>
        <v>3.0738242457166207E-6</v>
      </c>
      <c r="AD13" s="35">
        <v>2.3167999999999999E-7</v>
      </c>
      <c r="AE13" s="35">
        <v>4.3340336592800002</v>
      </c>
      <c r="AF13" s="35">
        <v>242.72860397400001</v>
      </c>
      <c r="AG13" s="29">
        <f t="shared" si="8"/>
        <v>-9.498257773790576E-8</v>
      </c>
      <c r="AH13" s="29">
        <f t="shared" si="9"/>
        <v>-9.4981922266036245E-8</v>
      </c>
      <c r="AI13" s="29">
        <f t="shared" si="10"/>
        <v>-9.4981922289123068E-8</v>
      </c>
      <c r="AJ13" s="29">
        <f t="shared" si="11"/>
        <v>-9.4981922289122313E-8</v>
      </c>
      <c r="AL13" s="35">
        <v>1.6840000000000001E-8</v>
      </c>
      <c r="AM13" s="35">
        <v>5.5383584878200001</v>
      </c>
      <c r="AN13" s="35">
        <v>951.71840625059997</v>
      </c>
      <c r="AO13" s="29">
        <f t="shared" si="12"/>
        <v>-9.1683085021782086E-9</v>
      </c>
      <c r="AP13" s="29">
        <f t="shared" si="13"/>
        <v>-9.1681367055071008E-9</v>
      </c>
      <c r="AQ13" s="29">
        <f t="shared" si="14"/>
        <v>-9.1681367115580379E-9</v>
      </c>
      <c r="AR13" s="29">
        <f t="shared" si="15"/>
        <v>-9.1681367115578857E-9</v>
      </c>
      <c r="AT13" s="35">
        <v>1.81E-9</v>
      </c>
      <c r="AU13" s="35">
        <v>0.81531283571000002</v>
      </c>
      <c r="AV13" s="35">
        <v>20043.6745601988</v>
      </c>
      <c r="AW13" s="29">
        <f t="shared" si="16"/>
        <v>1.6920155530076024E-9</v>
      </c>
      <c r="AX13" s="29">
        <f t="shared" si="17"/>
        <v>1.6918508513081603E-9</v>
      </c>
      <c r="AY13" s="29">
        <f t="shared" si="18"/>
        <v>1.6918508571111437E-9</v>
      </c>
      <c r="AZ13" s="29">
        <f t="shared" si="19"/>
        <v>1.6918508571109607E-9</v>
      </c>
      <c r="BB13" s="35">
        <v>1.8999999999999999E-10</v>
      </c>
      <c r="BC13" s="35">
        <v>5.5918471446</v>
      </c>
      <c r="BD13" s="35">
        <v>20043.6745601988</v>
      </c>
      <c r="BE13" s="29">
        <f t="shared" si="20"/>
        <v>-5.5951426596322828E-11</v>
      </c>
      <c r="BF13" s="29">
        <f t="shared" si="21"/>
        <v>-5.5997933659102917E-11</v>
      </c>
      <c r="BG13" s="29">
        <f t="shared" si="22"/>
        <v>-5.5997932021122531E-11</v>
      </c>
      <c r="BH13" s="29">
        <f t="shared" si="23"/>
        <v>-5.5997932021174133E-11</v>
      </c>
      <c r="BJ13" s="35">
        <v>1.39323E-6</v>
      </c>
      <c r="BK13" s="35">
        <v>2.41796344238</v>
      </c>
      <c r="BL13" s="35">
        <v>8962.4553499102003</v>
      </c>
      <c r="BM13" s="29">
        <f t="shared" si="24"/>
        <v>-1.317887054937344E-6</v>
      </c>
      <c r="BN13" s="29">
        <f t="shared" si="25"/>
        <v>-1.3179388100012806E-6</v>
      </c>
      <c r="BO13" s="29">
        <f t="shared" si="26"/>
        <v>-1.3179388081786988E-6</v>
      </c>
      <c r="BP13" s="29">
        <f t="shared" si="27"/>
        <v>-1.3179388081787503E-6</v>
      </c>
      <c r="BR13" s="35">
        <v>1.6974999999999999E-7</v>
      </c>
      <c r="BS13" s="35">
        <v>4.8111518686599997</v>
      </c>
      <c r="BT13" s="35">
        <v>3344.1355450487999</v>
      </c>
      <c r="BU13" s="29">
        <f t="shared" si="28"/>
        <v>-1.4345892298823E-7</v>
      </c>
      <c r="BV13" s="29">
        <f t="shared" si="29"/>
        <v>-1.4345504485489816E-7</v>
      </c>
      <c r="BW13" s="29">
        <f t="shared" si="30"/>
        <v>-1.4345504499149628E-7</v>
      </c>
      <c r="BX13" s="29">
        <f t="shared" si="31"/>
        <v>-1.4345504499149178E-7</v>
      </c>
      <c r="BZ13" s="35">
        <v>1.2590000000000001E-8</v>
      </c>
      <c r="CA13" s="35">
        <v>4.8069517290399997</v>
      </c>
      <c r="CB13" s="35">
        <v>3185.1920272655998</v>
      </c>
      <c r="CC13" s="29">
        <f t="shared" si="32"/>
        <v>1.2589580808277409E-8</v>
      </c>
      <c r="CD13" s="29">
        <f t="shared" si="33"/>
        <v>1.2589576615991211E-8</v>
      </c>
      <c r="CE13" s="29">
        <f t="shared" si="34"/>
        <v>1.2589576616139238E-8</v>
      </c>
      <c r="CF13" s="29">
        <f t="shared" si="35"/>
        <v>1.2589576616139231E-8</v>
      </c>
      <c r="CH13" s="35">
        <v>1.26E-9</v>
      </c>
      <c r="CI13" s="35">
        <v>4.7451702298300003</v>
      </c>
      <c r="CJ13" s="35">
        <v>3532.0606928113998</v>
      </c>
      <c r="CK13" s="29">
        <f t="shared" si="36"/>
        <v>9.4783780422683154E-10</v>
      </c>
      <c r="CL13" s="29">
        <f t="shared" si="37"/>
        <v>9.4780033143709624E-10</v>
      </c>
      <c r="CM13" s="29">
        <f t="shared" si="38"/>
        <v>9.4780033275698016E-10</v>
      </c>
      <c r="CN13" s="29">
        <f t="shared" si="39"/>
        <v>9.478003327569388E-10</v>
      </c>
      <c r="CP13" s="35"/>
      <c r="CQ13" s="35"/>
      <c r="CR13" s="35"/>
      <c r="CX13" s="35"/>
      <c r="CY13" s="35"/>
      <c r="CZ13" s="35"/>
      <c r="DF13" s="35">
        <v>1.1671149999999999E-5</v>
      </c>
      <c r="DG13" s="35">
        <v>2.11261501155</v>
      </c>
      <c r="DH13" s="35">
        <v>5092.1519581158</v>
      </c>
      <c r="DI13" s="29">
        <f t="shared" si="44"/>
        <v>-1.1671047683277412E-5</v>
      </c>
      <c r="DJ13" s="29">
        <f t="shared" si="45"/>
        <v>-1.1671044478410122E-5</v>
      </c>
      <c r="DK13" s="29">
        <f t="shared" si="46"/>
        <v>-1.1671044478523872E-5</v>
      </c>
      <c r="DL13" s="29">
        <f t="shared" si="47"/>
        <v>-1.1671044478523868E-5</v>
      </c>
      <c r="DN13" s="35">
        <v>1.28362E-6</v>
      </c>
      <c r="DO13" s="35">
        <v>6.0434336044099997</v>
      </c>
      <c r="DP13" s="35">
        <v>3337.0893083507999</v>
      </c>
      <c r="DQ13" s="29">
        <f t="shared" si="48"/>
        <v>-1.0917407817806625E-6</v>
      </c>
      <c r="DR13" s="29">
        <f t="shared" si="49"/>
        <v>-1.091769571309514E-6</v>
      </c>
      <c r="DS13" s="29">
        <f t="shared" si="50"/>
        <v>-1.0917695702955383E-6</v>
      </c>
      <c r="DT13" s="29">
        <f t="shared" si="51"/>
        <v>-1.0917695702955671E-6</v>
      </c>
      <c r="DV13" s="35">
        <v>7.2989999999999994E-8</v>
      </c>
      <c r="DW13" s="35">
        <v>3.1421850918300001</v>
      </c>
      <c r="DX13" s="35">
        <v>2544.3144198834002</v>
      </c>
      <c r="DY13" s="29">
        <f t="shared" si="52"/>
        <v>6.4593626728853755E-8</v>
      </c>
      <c r="DZ13" s="29">
        <f t="shared" si="53"/>
        <v>6.4594731798242282E-8</v>
      </c>
      <c r="EA13" s="29">
        <f t="shared" si="54"/>
        <v>6.4594731759321197E-8</v>
      </c>
      <c r="EB13" s="29">
        <f t="shared" si="55"/>
        <v>6.4594731759322402E-8</v>
      </c>
      <c r="ED13" s="35">
        <v>4.8699999999999999E-9</v>
      </c>
      <c r="EE13" s="35">
        <v>1.60862391345</v>
      </c>
      <c r="EF13" s="35">
        <v>3583.3410306738001</v>
      </c>
      <c r="EG13" s="29">
        <f t="shared" si="56"/>
        <v>-4.8357816657806756E-9</v>
      </c>
      <c r="EH13" s="29">
        <f t="shared" si="57"/>
        <v>-4.8358080504908865E-9</v>
      </c>
      <c r="EI13" s="29">
        <f t="shared" si="58"/>
        <v>-4.8358080495617559E-9</v>
      </c>
      <c r="EJ13" s="29">
        <f t="shared" si="59"/>
        <v>-4.8358080495617848E-9</v>
      </c>
      <c r="EL13" s="35">
        <v>4.8999999999999996E-10</v>
      </c>
      <c r="EM13" s="35">
        <v>5.5703851482999998</v>
      </c>
      <c r="EN13" s="35">
        <v>6684.7479717486003</v>
      </c>
      <c r="EO13" s="29">
        <f t="shared" si="60"/>
        <v>2.4549663856986645E-10</v>
      </c>
      <c r="EP13" s="29">
        <f t="shared" si="61"/>
        <v>2.4553286370416617E-10</v>
      </c>
      <c r="EQ13" s="29">
        <f t="shared" si="62"/>
        <v>2.4553286242829839E-10</v>
      </c>
      <c r="ER13" s="29">
        <f t="shared" si="63"/>
        <v>2.4553286242833448E-10</v>
      </c>
      <c r="ET13" s="35"/>
      <c r="EU13" s="35"/>
      <c r="EV13" s="35"/>
    </row>
    <row r="14" spans="1:156" s="29" customFormat="1" ht="13.5" x14ac:dyDescent="0.3">
      <c r="N14" s="35">
        <v>3.0752500000000001E-5</v>
      </c>
      <c r="O14" s="35">
        <v>0.85696597082000003</v>
      </c>
      <c r="P14" s="35">
        <v>191.44826611159999</v>
      </c>
      <c r="Q14" s="29">
        <f t="shared" si="0"/>
        <v>-2.0870575126191041E-5</v>
      </c>
      <c r="R14" s="29">
        <f t="shared" si="1"/>
        <v>-2.0870630384373806E-5</v>
      </c>
      <c r="S14" s="29">
        <f t="shared" si="2"/>
        <v>-2.0870630382427527E-5</v>
      </c>
      <c r="T14" s="29">
        <f t="shared" si="3"/>
        <v>-2.0870630382427585E-5</v>
      </c>
      <c r="V14" s="35">
        <v>2.8280400000000001E-6</v>
      </c>
      <c r="W14" s="35">
        <v>3.15967518204</v>
      </c>
      <c r="X14" s="35">
        <v>2544.3144198834002</v>
      </c>
      <c r="Y14" s="29">
        <f t="shared" si="4"/>
        <v>2.4793033964460223E-6</v>
      </c>
      <c r="Z14" s="29">
        <f t="shared" si="5"/>
        <v>2.4793476296313995E-6</v>
      </c>
      <c r="AA14" s="29">
        <f t="shared" si="6"/>
        <v>2.4793476280734836E-6</v>
      </c>
      <c r="AB14" s="29">
        <f t="shared" si="7"/>
        <v>2.4793476280735319E-6</v>
      </c>
      <c r="AD14" s="35">
        <v>2.1659000000000001E-7</v>
      </c>
      <c r="AE14" s="35">
        <v>3.4453246637800001</v>
      </c>
      <c r="AF14" s="35">
        <v>398.14900340819997</v>
      </c>
      <c r="AG14" s="29">
        <f t="shared" si="8"/>
        <v>-1.9138496251623493E-7</v>
      </c>
      <c r="AH14" s="29">
        <f t="shared" si="9"/>
        <v>-1.9138547846540644E-7</v>
      </c>
      <c r="AI14" s="29">
        <f t="shared" si="10"/>
        <v>-1.9138547844723417E-7</v>
      </c>
      <c r="AJ14" s="29">
        <f t="shared" si="11"/>
        <v>-1.9138547844723472E-7</v>
      </c>
      <c r="AL14" s="35">
        <v>1.5110000000000001E-8</v>
      </c>
      <c r="AM14" s="35">
        <v>5.7179585082799997</v>
      </c>
      <c r="AN14" s="35">
        <v>191.44826611159999</v>
      </c>
      <c r="AO14" s="29">
        <f t="shared" si="12"/>
        <v>-1.2493499117019024E-8</v>
      </c>
      <c r="AP14" s="29">
        <f t="shared" si="13"/>
        <v>-1.24934783249517E-8</v>
      </c>
      <c r="AQ14" s="29">
        <f t="shared" si="14"/>
        <v>-1.2493478325684028E-8</v>
      </c>
      <c r="AR14" s="29">
        <f t="shared" si="15"/>
        <v>-1.2493478325684013E-8</v>
      </c>
      <c r="AT14" s="35">
        <v>1.68E-9</v>
      </c>
      <c r="AU14" s="35">
        <v>3.7350978178499998</v>
      </c>
      <c r="AV14" s="35">
        <v>3496.0328261340001</v>
      </c>
      <c r="AW14" s="29">
        <f t="shared" si="16"/>
        <v>-1.1374598424003464E-9</v>
      </c>
      <c r="AX14" s="29">
        <f t="shared" si="17"/>
        <v>-1.137515077396806E-9</v>
      </c>
      <c r="AY14" s="29">
        <f t="shared" si="18"/>
        <v>-1.1375150754513901E-9</v>
      </c>
      <c r="AZ14" s="29">
        <f t="shared" si="19"/>
        <v>-1.1375150754514428E-9</v>
      </c>
      <c r="BB14" s="35">
        <v>1.4000000000000001E-10</v>
      </c>
      <c r="BC14" s="35">
        <v>5.9556578708499996</v>
      </c>
      <c r="BD14" s="35">
        <v>23384.286986898602</v>
      </c>
      <c r="BE14" s="29">
        <f t="shared" si="20"/>
        <v>-1.1101854205804333E-10</v>
      </c>
      <c r="BF14" s="29">
        <f t="shared" si="21"/>
        <v>-1.1099304884716343E-10</v>
      </c>
      <c r="BG14" s="29">
        <f t="shared" si="22"/>
        <v>-1.1099304974524604E-10</v>
      </c>
      <c r="BH14" s="29">
        <f t="shared" si="23"/>
        <v>-1.1099304974521694E-10</v>
      </c>
      <c r="BJ14" s="35">
        <v>1.49297E-6</v>
      </c>
      <c r="BK14" s="35">
        <v>2.1650120991700001</v>
      </c>
      <c r="BL14" s="35">
        <v>5621.8429232103999</v>
      </c>
      <c r="BM14" s="29">
        <f t="shared" si="24"/>
        <v>1.0682970741382006E-6</v>
      </c>
      <c r="BN14" s="29">
        <f t="shared" si="25"/>
        <v>1.0682221447219737E-6</v>
      </c>
      <c r="BO14" s="29">
        <f t="shared" si="26"/>
        <v>1.0682221473611941E-6</v>
      </c>
      <c r="BP14" s="29">
        <f t="shared" si="27"/>
        <v>1.06822214736112E-6</v>
      </c>
      <c r="BR14" s="35">
        <v>1.3066999999999999E-7</v>
      </c>
      <c r="BS14" s="35">
        <v>0.97324736181000004</v>
      </c>
      <c r="BT14" s="35">
        <v>6677.7017350506003</v>
      </c>
      <c r="BU14" s="29">
        <f t="shared" si="28"/>
        <v>-1.1313976407692269E-7</v>
      </c>
      <c r="BV14" s="29">
        <f t="shared" si="29"/>
        <v>-1.1313418475457319E-7</v>
      </c>
      <c r="BW14" s="29">
        <f t="shared" si="30"/>
        <v>-1.1313418495110024E-7</v>
      </c>
      <c r="BX14" s="29">
        <f t="shared" si="31"/>
        <v>-1.1313418495109374E-7</v>
      </c>
      <c r="BZ14" s="35">
        <v>1.029E-8</v>
      </c>
      <c r="CA14" s="35">
        <v>2.3502990705600002</v>
      </c>
      <c r="CB14" s="35">
        <v>6677.7017350506003</v>
      </c>
      <c r="CC14" s="29">
        <f t="shared" si="32"/>
        <v>-6.7673130103929288E-9</v>
      </c>
      <c r="CD14" s="29">
        <f t="shared" si="33"/>
        <v>-6.767974474249118E-9</v>
      </c>
      <c r="CE14" s="29">
        <f t="shared" si="34"/>
        <v>-6.7679744509521832E-9</v>
      </c>
      <c r="CF14" s="29">
        <f t="shared" si="35"/>
        <v>-6.767974450952955E-9</v>
      </c>
      <c r="CH14" s="35">
        <v>9.2999999999999999E-10</v>
      </c>
      <c r="CI14" s="35">
        <v>6.0360768575900003</v>
      </c>
      <c r="CJ14" s="35">
        <v>3894.1818295421999</v>
      </c>
      <c r="CK14" s="29">
        <f t="shared" si="36"/>
        <v>9.1660447663464072E-10</v>
      </c>
      <c r="CL14" s="29">
        <f t="shared" si="37"/>
        <v>9.1661230233059679E-10</v>
      </c>
      <c r="CM14" s="29">
        <f t="shared" si="38"/>
        <v>9.1661230205500358E-10</v>
      </c>
      <c r="CN14" s="29">
        <f t="shared" si="39"/>
        <v>9.1661230205501247E-10</v>
      </c>
      <c r="CP14" s="35"/>
      <c r="CQ14" s="35"/>
      <c r="CR14" s="35"/>
      <c r="CX14" s="35"/>
      <c r="CY14" s="35"/>
      <c r="CZ14" s="35"/>
      <c r="DF14" s="35">
        <v>1.1028279999999999E-5</v>
      </c>
      <c r="DG14" s="35">
        <v>5.0090826416000001</v>
      </c>
      <c r="DH14" s="35">
        <v>398.14900340819997</v>
      </c>
      <c r="DI14" s="29">
        <f t="shared" si="44"/>
        <v>5.0946138600617226E-6</v>
      </c>
      <c r="DJ14" s="29">
        <f t="shared" si="45"/>
        <v>5.0945640941228688E-6</v>
      </c>
      <c r="DK14" s="29">
        <f t="shared" si="46"/>
        <v>5.0945640958756857E-6</v>
      </c>
      <c r="DL14" s="29">
        <f t="shared" si="47"/>
        <v>5.0945640958756341E-6</v>
      </c>
      <c r="DN14" s="35">
        <v>8.7537000000000004E-7</v>
      </c>
      <c r="DO14" s="35">
        <v>3.4205275897899998</v>
      </c>
      <c r="DP14" s="35">
        <v>398.14900340819997</v>
      </c>
      <c r="DQ14" s="29">
        <f t="shared" si="48"/>
        <v>-7.8342531441724665E-7</v>
      </c>
      <c r="DR14" s="29">
        <f t="shared" si="49"/>
        <v>-7.8342730145479986E-7</v>
      </c>
      <c r="DS14" s="29">
        <f t="shared" si="50"/>
        <v>-7.8342730138481366E-7</v>
      </c>
      <c r="DT14" s="29">
        <f t="shared" si="51"/>
        <v>-7.8342730138481588E-7</v>
      </c>
      <c r="DV14" s="35">
        <v>7.2170000000000004E-8</v>
      </c>
      <c r="DW14" s="35">
        <v>2.29300859074</v>
      </c>
      <c r="DX14" s="35">
        <v>6684.7479717486003</v>
      </c>
      <c r="DY14" s="29">
        <f t="shared" si="52"/>
        <v>-4.4280188975262192E-8</v>
      </c>
      <c r="DZ14" s="29">
        <f t="shared" si="53"/>
        <v>-4.4285057153282316E-8</v>
      </c>
      <c r="EA14" s="29">
        <f t="shared" si="54"/>
        <v>-4.428505698182404E-8</v>
      </c>
      <c r="EB14" s="29">
        <f t="shared" si="55"/>
        <v>-4.4285056981828897E-8</v>
      </c>
      <c r="ED14" s="35">
        <v>3.6199999999999999E-9</v>
      </c>
      <c r="EE14" s="35">
        <v>4.4239790341800003</v>
      </c>
      <c r="EF14" s="35">
        <v>2787.0430238573999</v>
      </c>
      <c r="EG14" s="29">
        <f t="shared" si="56"/>
        <v>3.0385803087420771E-9</v>
      </c>
      <c r="EH14" s="29">
        <f t="shared" si="57"/>
        <v>3.0385102287171248E-9</v>
      </c>
      <c r="EI14" s="29">
        <f t="shared" si="58"/>
        <v>3.0385102311855079E-9</v>
      </c>
      <c r="EJ14" s="29">
        <f t="shared" si="59"/>
        <v>3.038510231185438E-9</v>
      </c>
      <c r="EL14" s="35">
        <v>5.7E-10</v>
      </c>
      <c r="EM14" s="35">
        <v>1.8686728074300001</v>
      </c>
      <c r="EN14" s="35">
        <v>6525.8044539654002</v>
      </c>
      <c r="EO14" s="29">
        <f t="shared" si="60"/>
        <v>2.8561275623545616E-10</v>
      </c>
      <c r="EP14" s="29">
        <f t="shared" si="61"/>
        <v>2.8565389205877846E-10</v>
      </c>
      <c r="EQ14" s="29">
        <f t="shared" si="62"/>
        <v>2.856538906099513E-10</v>
      </c>
      <c r="ER14" s="29">
        <f t="shared" si="63"/>
        <v>2.8565389060999338E-10</v>
      </c>
      <c r="ET14" s="35"/>
      <c r="EU14" s="35"/>
      <c r="EV14" s="35"/>
    </row>
    <row r="15" spans="1:156" s="29" customFormat="1" ht="13.5" x14ac:dyDescent="0.3">
      <c r="A15" s="33" t="s">
        <v>26</v>
      </c>
      <c r="B15" s="32" t="s">
        <v>126</v>
      </c>
      <c r="C15" s="33" t="s">
        <v>26</v>
      </c>
      <c r="D15" s="33" t="s">
        <v>26</v>
      </c>
      <c r="E15" s="33" t="s">
        <v>26</v>
      </c>
      <c r="F15" s="33" t="s">
        <v>26</v>
      </c>
      <c r="N15" s="35">
        <v>2.628122E-5</v>
      </c>
      <c r="O15" s="35">
        <v>0.64806143569999997</v>
      </c>
      <c r="P15" s="35">
        <v>3337.0893083507999</v>
      </c>
      <c r="Q15" s="29">
        <f t="shared" si="0"/>
        <v>-3.3849111709174117E-6</v>
      </c>
      <c r="R15" s="29">
        <f t="shared" si="1"/>
        <v>-3.3860226025739892E-6</v>
      </c>
      <c r="S15" s="29">
        <f t="shared" si="2"/>
        <v>-3.3860225634277958E-6</v>
      </c>
      <c r="T15" s="29">
        <f t="shared" si="3"/>
        <v>-3.3860225634289066E-6</v>
      </c>
      <c r="V15" s="35">
        <v>2.0566400000000002E-6</v>
      </c>
      <c r="W15" s="35">
        <v>4.5689145566000002</v>
      </c>
      <c r="X15" s="35">
        <v>2146.1654164751999</v>
      </c>
      <c r="Y15" s="29">
        <f t="shared" si="4"/>
        <v>-3.2116245350826006E-7</v>
      </c>
      <c r="Z15" s="29">
        <f t="shared" si="5"/>
        <v>-3.2110673949270019E-7</v>
      </c>
      <c r="AA15" s="29">
        <f t="shared" si="6"/>
        <v>-3.2110674145502941E-7</v>
      </c>
      <c r="AB15" s="29">
        <f t="shared" si="7"/>
        <v>-3.2110674145497166E-7</v>
      </c>
      <c r="AD15" s="35">
        <v>1.6044E-7</v>
      </c>
      <c r="AE15" s="35">
        <v>6.1100047244100004</v>
      </c>
      <c r="AF15" s="35">
        <v>2146.1654164751999</v>
      </c>
      <c r="AG15" s="29">
        <f t="shared" si="8"/>
        <v>-1.5914595097032634E-7</v>
      </c>
      <c r="AH15" s="29">
        <f t="shared" si="9"/>
        <v>-1.5914650865502766E-7</v>
      </c>
      <c r="AI15" s="29">
        <f t="shared" si="10"/>
        <v>-1.5914650863538748E-7</v>
      </c>
      <c r="AJ15" s="29">
        <f t="shared" si="11"/>
        <v>-1.5914650863538803E-7</v>
      </c>
      <c r="AL15" s="35">
        <v>1.448E-8</v>
      </c>
      <c r="AM15" s="35">
        <v>0.45869142894999998</v>
      </c>
      <c r="AN15" s="35">
        <v>796.29800681639995</v>
      </c>
      <c r="AO15" s="29">
        <f t="shared" si="12"/>
        <v>9.8179535025195267E-9</v>
      </c>
      <c r="AP15" s="29">
        <f t="shared" si="13"/>
        <v>9.8180618078124385E-9</v>
      </c>
      <c r="AQ15" s="29">
        <f t="shared" si="14"/>
        <v>9.8180618039977776E-9</v>
      </c>
      <c r="AR15" s="29">
        <f t="shared" si="15"/>
        <v>9.8180618039979116E-9</v>
      </c>
      <c r="AT15" s="35">
        <v>8.6000000000000003E-10</v>
      </c>
      <c r="AU15" s="35">
        <v>0.79259553758000001</v>
      </c>
      <c r="AV15" s="35">
        <v>6684.7479717486003</v>
      </c>
      <c r="AW15" s="29">
        <f t="shared" si="16"/>
        <v>-7.1452756364940506E-10</v>
      </c>
      <c r="AX15" s="29">
        <f t="shared" si="17"/>
        <v>-7.144866770337486E-10</v>
      </c>
      <c r="AY15" s="29">
        <f t="shared" si="18"/>
        <v>-7.1448667847392361E-10</v>
      </c>
      <c r="AZ15" s="29">
        <f t="shared" si="19"/>
        <v>-7.1448667847388277E-10</v>
      </c>
      <c r="BB15" s="35">
        <v>1.2E-10</v>
      </c>
      <c r="BC15" s="35">
        <v>1.93859256739</v>
      </c>
      <c r="BD15" s="35">
        <v>6525.8044539654002</v>
      </c>
      <c r="BE15" s="29">
        <f t="shared" si="20"/>
        <v>5.272693791726834E-11</v>
      </c>
      <c r="BF15" s="29">
        <f t="shared" si="21"/>
        <v>5.2735927277307064E-11</v>
      </c>
      <c r="BG15" s="29">
        <f t="shared" si="22"/>
        <v>5.2735926960695497E-11</v>
      </c>
      <c r="BH15" s="29">
        <f t="shared" si="23"/>
        <v>5.273592696070468E-11</v>
      </c>
      <c r="BJ15" s="35">
        <v>1.42686E-6</v>
      </c>
      <c r="BK15" s="35">
        <v>1.1821501611</v>
      </c>
      <c r="BL15" s="35">
        <v>3340.5951730475999</v>
      </c>
      <c r="BM15" s="29">
        <f t="shared" si="24"/>
        <v>6.3584925845346626E-7</v>
      </c>
      <c r="BN15" s="29">
        <f t="shared" si="25"/>
        <v>6.3579472768657648E-7</v>
      </c>
      <c r="BO15" s="29">
        <f t="shared" si="26"/>
        <v>6.3579472960725217E-7</v>
      </c>
      <c r="BP15" s="29">
        <f t="shared" si="27"/>
        <v>6.3579472960718864E-7</v>
      </c>
      <c r="BR15" s="35">
        <v>1.5622000000000001E-7</v>
      </c>
      <c r="BS15" s="35">
        <v>2.7824138326500001</v>
      </c>
      <c r="BT15" s="35">
        <v>3340.5951730475999</v>
      </c>
      <c r="BU15" s="29">
        <f t="shared" si="28"/>
        <v>1.3773914853531097E-7</v>
      </c>
      <c r="BV15" s="29">
        <f t="shared" si="29"/>
        <v>1.3774229493540434E-7</v>
      </c>
      <c r="BW15" s="29">
        <f t="shared" si="30"/>
        <v>1.3774229482458784E-7</v>
      </c>
      <c r="BX15" s="29">
        <f t="shared" si="31"/>
        <v>1.3774229482459152E-7</v>
      </c>
      <c r="BZ15" s="35">
        <v>1.109E-8</v>
      </c>
      <c r="CA15" s="35">
        <v>3.8098231737199999</v>
      </c>
      <c r="CB15" s="35">
        <v>5884.9268465832001</v>
      </c>
      <c r="CC15" s="29">
        <f t="shared" si="32"/>
        <v>4.6434576796328075E-9</v>
      </c>
      <c r="CD15" s="29">
        <f t="shared" si="33"/>
        <v>4.6427002765871691E-9</v>
      </c>
      <c r="CE15" s="29">
        <f t="shared" si="34"/>
        <v>4.6427003032645198E-9</v>
      </c>
      <c r="CF15" s="29">
        <f t="shared" si="35"/>
        <v>4.6427003032636603E-9</v>
      </c>
      <c r="CH15" s="35">
        <v>9.900000000000001E-10</v>
      </c>
      <c r="CI15" s="35">
        <v>4.9225704990099999</v>
      </c>
      <c r="CJ15" s="35">
        <v>2544.3144198834002</v>
      </c>
      <c r="CK15" s="29">
        <f t="shared" si="36"/>
        <v>-6.3319474715500713E-10</v>
      </c>
      <c r="CL15" s="29">
        <f t="shared" si="37"/>
        <v>-6.3317000254975766E-10</v>
      </c>
      <c r="CM15" s="29">
        <f t="shared" si="38"/>
        <v>-6.3317000342131341E-10</v>
      </c>
      <c r="CN15" s="29">
        <f t="shared" si="39"/>
        <v>-6.3317000342128632E-10</v>
      </c>
      <c r="CP15" s="35"/>
      <c r="CQ15" s="35"/>
      <c r="CR15" s="35"/>
      <c r="CX15" s="35"/>
      <c r="CY15" s="35"/>
      <c r="CZ15" s="35"/>
      <c r="DF15" s="35">
        <v>8.99077E-6</v>
      </c>
      <c r="DG15" s="35">
        <v>4.40790433994</v>
      </c>
      <c r="DH15" s="35">
        <v>529.69096509459996</v>
      </c>
      <c r="DI15" s="29">
        <f t="shared" si="44"/>
        <v>8.1162522232205552E-6</v>
      </c>
      <c r="DJ15" s="29">
        <f t="shared" si="45"/>
        <v>8.1162784046861472E-6</v>
      </c>
      <c r="DK15" s="29">
        <f t="shared" si="46"/>
        <v>8.1162784037640062E-6</v>
      </c>
      <c r="DL15" s="29">
        <f t="shared" si="47"/>
        <v>8.116278403764035E-6</v>
      </c>
      <c r="DN15" s="35">
        <v>8.3025999999999997E-7</v>
      </c>
      <c r="DO15" s="35">
        <v>3.8557498665300001</v>
      </c>
      <c r="DP15" s="35">
        <v>3738.7614301079998</v>
      </c>
      <c r="DQ15" s="29">
        <f t="shared" si="48"/>
        <v>-1.4673945290255762E-7</v>
      </c>
      <c r="DR15" s="29">
        <f t="shared" si="49"/>
        <v>-1.4670040879446977E-7</v>
      </c>
      <c r="DS15" s="29">
        <f t="shared" si="50"/>
        <v>-1.4670041016966574E-7</v>
      </c>
      <c r="DT15" s="29">
        <f t="shared" si="51"/>
        <v>-1.4670041016963091E-7</v>
      </c>
      <c r="DV15" s="35">
        <v>6.8079999999999998E-8</v>
      </c>
      <c r="DW15" s="35">
        <v>5.2670258005499999</v>
      </c>
      <c r="DX15" s="35">
        <v>155.42039943419999</v>
      </c>
      <c r="DY15" s="29">
        <f t="shared" si="52"/>
        <v>4.2613329225711685E-9</v>
      </c>
      <c r="DZ15" s="29">
        <f t="shared" si="53"/>
        <v>4.2614678741761884E-9</v>
      </c>
      <c r="EA15" s="29">
        <f t="shared" si="54"/>
        <v>4.2614678694229505E-9</v>
      </c>
      <c r="EB15" s="29">
        <f t="shared" si="55"/>
        <v>4.2614678694231308E-9</v>
      </c>
      <c r="ED15" s="35">
        <v>3.9700000000000001E-9</v>
      </c>
      <c r="EE15" s="35">
        <v>5.7196798658099999</v>
      </c>
      <c r="EF15" s="35">
        <v>3149.1641605882</v>
      </c>
      <c r="EG15" s="29">
        <f t="shared" si="56"/>
        <v>3.7692045919758629E-9</v>
      </c>
      <c r="EH15" s="29">
        <f t="shared" si="57"/>
        <v>3.7692547565201311E-9</v>
      </c>
      <c r="EI15" s="29">
        <f t="shared" si="58"/>
        <v>3.7692547547533734E-9</v>
      </c>
      <c r="EJ15" s="29">
        <f t="shared" si="59"/>
        <v>3.7692547547534263E-9</v>
      </c>
      <c r="EL15" s="35">
        <v>3.4000000000000001E-10</v>
      </c>
      <c r="EM15" s="35">
        <v>3.6337091731300002</v>
      </c>
      <c r="EN15" s="35">
        <v>3097.8838227257902</v>
      </c>
      <c r="EO15" s="29">
        <f t="shared" si="60"/>
        <v>-2.9124637306838379E-10</v>
      </c>
      <c r="EP15" s="29">
        <f t="shared" si="61"/>
        <v>-2.9125331781987539E-10</v>
      </c>
      <c r="EQ15" s="29">
        <f t="shared" si="62"/>
        <v>-2.9125331757527907E-10</v>
      </c>
      <c r="ER15" s="29">
        <f t="shared" si="63"/>
        <v>-2.9125331757528656E-10</v>
      </c>
      <c r="ET15" s="35"/>
      <c r="EU15" s="35"/>
      <c r="EV15" s="35"/>
    </row>
    <row r="16" spans="1:156" s="29" customFormat="1" ht="13.5" x14ac:dyDescent="0.3">
      <c r="N16" s="35">
        <v>2.9375429999999999E-5</v>
      </c>
      <c r="O16" s="35">
        <v>6.0789371140800004</v>
      </c>
      <c r="P16" s="35">
        <v>6.7310302799999999E-2</v>
      </c>
      <c r="Q16" s="29">
        <f t="shared" si="0"/>
        <v>2.8771321644044562E-5</v>
      </c>
      <c r="R16" s="29">
        <f t="shared" si="1"/>
        <v>2.8771321638946508E-5</v>
      </c>
      <c r="S16" s="29">
        <f t="shared" si="2"/>
        <v>2.8771321638946687E-5</v>
      </c>
      <c r="T16" s="29">
        <f t="shared" si="3"/>
        <v>2.8771321638946687E-5</v>
      </c>
      <c r="V16" s="35">
        <v>1.6880500000000001E-6</v>
      </c>
      <c r="W16" s="35">
        <v>1.32894813366</v>
      </c>
      <c r="X16" s="35">
        <v>3337.0893083507999</v>
      </c>
      <c r="Y16" s="29">
        <f t="shared" si="4"/>
        <v>8.8481354162848127E-7</v>
      </c>
      <c r="Z16" s="29">
        <f t="shared" si="5"/>
        <v>8.847522351240766E-7</v>
      </c>
      <c r="AA16" s="29">
        <f t="shared" si="6"/>
        <v>8.8475223728341261E-7</v>
      </c>
      <c r="AB16" s="29">
        <f t="shared" si="7"/>
        <v>8.8475223728335131E-7</v>
      </c>
      <c r="AD16" s="35">
        <v>2.037E-7</v>
      </c>
      <c r="AE16" s="35">
        <v>5.4219137540000002</v>
      </c>
      <c r="AF16" s="35">
        <v>553.5694028424</v>
      </c>
      <c r="AG16" s="29">
        <f t="shared" si="8"/>
        <v>-5.5463705253253026E-8</v>
      </c>
      <c r="AH16" s="29">
        <f t="shared" si="9"/>
        <v>-5.5462318689571858E-8</v>
      </c>
      <c r="AI16" s="29">
        <f t="shared" si="10"/>
        <v>-5.5462318738409078E-8</v>
      </c>
      <c r="AJ16" s="29">
        <f t="shared" si="11"/>
        <v>-5.5462318738407337E-8</v>
      </c>
      <c r="AL16" s="35">
        <v>1.4419999999999999E-8</v>
      </c>
      <c r="AM16" s="35">
        <v>2.3436849557700001</v>
      </c>
      <c r="AN16" s="35">
        <v>20043.6745601988</v>
      </c>
      <c r="AO16" s="29">
        <f t="shared" si="12"/>
        <v>5.6881397303470349E-9</v>
      </c>
      <c r="AP16" s="29">
        <f t="shared" si="13"/>
        <v>5.6915336045382545E-9</v>
      </c>
      <c r="AQ16" s="29">
        <f t="shared" si="14"/>
        <v>5.691533485007741E-9</v>
      </c>
      <c r="AR16" s="29">
        <f t="shared" si="15"/>
        <v>5.6915334850115063E-9</v>
      </c>
      <c r="AT16" s="35">
        <v>1.15E-9</v>
      </c>
      <c r="AU16" s="35">
        <v>1.66898531261</v>
      </c>
      <c r="AV16" s="35">
        <v>3583.3410306738001</v>
      </c>
      <c r="AW16" s="29">
        <f t="shared" si="16"/>
        <v>-1.1316306790007188E-9</v>
      </c>
      <c r="AX16" s="29">
        <f t="shared" si="17"/>
        <v>-1.1316400525775263E-9</v>
      </c>
      <c r="AY16" s="29">
        <f t="shared" si="18"/>
        <v>-1.1316400522474167E-9</v>
      </c>
      <c r="AZ16" s="29">
        <f t="shared" si="19"/>
        <v>-1.131640052247427E-9</v>
      </c>
      <c r="BB16" s="35"/>
      <c r="BC16" s="35"/>
      <c r="BD16" s="35"/>
      <c r="BJ16" s="35">
        <v>1.4268499999999999E-6</v>
      </c>
      <c r="BK16" s="35">
        <v>3.2129218082</v>
      </c>
      <c r="BL16" s="35">
        <v>3340.6296803519999</v>
      </c>
      <c r="BM16" s="29">
        <f t="shared" si="24"/>
        <v>8.6167408048412426E-7</v>
      </c>
      <c r="BN16" s="29">
        <f t="shared" si="25"/>
        <v>8.6172263099699163E-7</v>
      </c>
      <c r="BO16" s="29">
        <f t="shared" si="26"/>
        <v>8.6172262928699104E-7</v>
      </c>
      <c r="BP16" s="29">
        <f t="shared" si="27"/>
        <v>8.6172262928704758E-7</v>
      </c>
      <c r="BR16" s="35">
        <v>1.5622000000000001E-7</v>
      </c>
      <c r="BS16" s="35">
        <v>4.8131863631799998</v>
      </c>
      <c r="BT16" s="35">
        <v>3340.6296803519999</v>
      </c>
      <c r="BU16" s="29">
        <f t="shared" si="28"/>
        <v>-1.272423857036198E-7</v>
      </c>
      <c r="BV16" s="29">
        <f t="shared" si="29"/>
        <v>-1.2723851648450233E-7</v>
      </c>
      <c r="BW16" s="29">
        <f t="shared" si="30"/>
        <v>-1.2723851662078662E-7</v>
      </c>
      <c r="BX16" s="29">
        <f t="shared" si="31"/>
        <v>-1.2723851662078209E-7</v>
      </c>
      <c r="BZ16" s="35">
        <v>9.2799999999999994E-9</v>
      </c>
      <c r="CA16" s="35">
        <v>0.29719160926999999</v>
      </c>
      <c r="CB16" s="35">
        <v>3344.1355450487999</v>
      </c>
      <c r="CC16" s="29">
        <f t="shared" si="32"/>
        <v>-3.3175182215827111E-9</v>
      </c>
      <c r="CD16" s="29">
        <f t="shared" si="33"/>
        <v>-3.3178885945593709E-9</v>
      </c>
      <c r="CE16" s="29">
        <f t="shared" si="34"/>
        <v>-3.3178885815144034E-9</v>
      </c>
      <c r="CF16" s="29">
        <f t="shared" si="35"/>
        <v>-3.3178885815148344E-9</v>
      </c>
      <c r="CH16" s="35">
        <v>1.0600000000000001E-9</v>
      </c>
      <c r="CI16" s="35">
        <v>3.41315845439</v>
      </c>
      <c r="CJ16" s="35">
        <v>2942.4634232916001</v>
      </c>
      <c r="CK16" s="29">
        <f t="shared" si="36"/>
        <v>6.2615154496908755E-10</v>
      </c>
      <c r="CL16" s="29">
        <f t="shared" si="37"/>
        <v>6.261837056598043E-10</v>
      </c>
      <c r="CM16" s="29">
        <f t="shared" si="38"/>
        <v>6.2618370452707144E-10</v>
      </c>
      <c r="CN16" s="29">
        <f t="shared" si="39"/>
        <v>6.2618370452710784E-10</v>
      </c>
      <c r="CP16" s="40"/>
      <c r="CQ16" s="40"/>
      <c r="CR16" s="40"/>
      <c r="CX16" s="35"/>
      <c r="CY16" s="35"/>
      <c r="CZ16" s="35"/>
      <c r="DF16" s="35">
        <v>9.92252E-6</v>
      </c>
      <c r="DG16" s="35">
        <v>5.8386240106700003</v>
      </c>
      <c r="DH16" s="35">
        <v>6151.5338883049999</v>
      </c>
      <c r="DI16" s="29">
        <f t="shared" si="44"/>
        <v>4.8252315482763441E-6</v>
      </c>
      <c r="DJ16" s="29">
        <f t="shared" si="45"/>
        <v>4.8245499501713855E-6</v>
      </c>
      <c r="DK16" s="29">
        <f t="shared" si="46"/>
        <v>4.8245499741787989E-6</v>
      </c>
      <c r="DL16" s="29">
        <f t="shared" si="47"/>
        <v>4.8245499741780602E-6</v>
      </c>
      <c r="DN16" s="35">
        <v>7.5598000000000002E-7</v>
      </c>
      <c r="DO16" s="35">
        <v>4.4510183934900001</v>
      </c>
      <c r="DP16" s="35">
        <v>6151.5338883049999</v>
      </c>
      <c r="DQ16" s="29">
        <f t="shared" si="48"/>
        <v>-5.8255029014223539E-7</v>
      </c>
      <c r="DR16" s="29">
        <f t="shared" si="49"/>
        <v>-5.8258816417698244E-7</v>
      </c>
      <c r="DS16" s="29">
        <f t="shared" si="50"/>
        <v>-5.8258816284306659E-7</v>
      </c>
      <c r="DT16" s="29">
        <f t="shared" si="51"/>
        <v>-5.8258816284310767E-7</v>
      </c>
      <c r="DV16" s="35">
        <v>6.528E-8</v>
      </c>
      <c r="DW16" s="35">
        <v>2.30781369329</v>
      </c>
      <c r="DX16" s="35">
        <v>3738.7614301079998</v>
      </c>
      <c r="DY16" s="29">
        <f t="shared" si="52"/>
        <v>6.3971829557704545E-8</v>
      </c>
      <c r="DZ16" s="29">
        <f t="shared" si="53"/>
        <v>6.3972450755873809E-8</v>
      </c>
      <c r="EA16" s="29">
        <f t="shared" si="54"/>
        <v>6.397245073399688E-8</v>
      </c>
      <c r="EB16" s="29">
        <f t="shared" si="55"/>
        <v>6.3972450733997529E-8</v>
      </c>
      <c r="ED16" s="35">
        <v>2.9899999999999998E-9</v>
      </c>
      <c r="EE16" s="35">
        <v>0.75640033534999995</v>
      </c>
      <c r="EF16" s="35">
        <v>3738.7614301079998</v>
      </c>
      <c r="EG16" s="29">
        <f t="shared" si="56"/>
        <v>6.5226025317181326E-10</v>
      </c>
      <c r="EH16" s="29">
        <f t="shared" si="57"/>
        <v>6.521208358991137E-10</v>
      </c>
      <c r="EI16" s="29">
        <f t="shared" si="58"/>
        <v>6.5212084080961826E-10</v>
      </c>
      <c r="EJ16" s="29">
        <f t="shared" si="59"/>
        <v>6.521208408094732E-10</v>
      </c>
      <c r="EL16" s="35">
        <v>2.1E-10</v>
      </c>
      <c r="EM16" s="35">
        <v>2.3067763799100001</v>
      </c>
      <c r="EN16" s="35">
        <v>1059.3819301891999</v>
      </c>
      <c r="EO16" s="29">
        <f t="shared" si="60"/>
        <v>1.6543495083631544E-10</v>
      </c>
      <c r="EP16" s="29">
        <f t="shared" si="61"/>
        <v>1.654367019578486E-10</v>
      </c>
      <c r="EQ16" s="29">
        <f t="shared" si="62"/>
        <v>1.6543670189617231E-10</v>
      </c>
      <c r="ER16" s="29">
        <f t="shared" si="63"/>
        <v>1.6543670189617415E-10</v>
      </c>
      <c r="ET16" s="35"/>
      <c r="EU16" s="35"/>
      <c r="EV16" s="35"/>
    </row>
    <row r="17" spans="1:152" s="29" customFormat="1" ht="13.5" x14ac:dyDescent="0.3">
      <c r="A17" s="29" t="s">
        <v>127</v>
      </c>
      <c r="B17" s="29" t="s">
        <v>128</v>
      </c>
      <c r="N17" s="35">
        <v>2.3894199999999999E-5</v>
      </c>
      <c r="O17" s="35">
        <v>5.0389640134900002</v>
      </c>
      <c r="P17" s="35">
        <v>796.29800681639995</v>
      </c>
      <c r="Q17" s="29">
        <f t="shared" si="0"/>
        <v>1.5275667499331438E-5</v>
      </c>
      <c r="R17" s="29">
        <f t="shared" si="1"/>
        <v>1.5275480528817755E-5</v>
      </c>
      <c r="S17" s="29">
        <f t="shared" si="2"/>
        <v>1.5275480535403236E-5</v>
      </c>
      <c r="T17" s="29">
        <f t="shared" si="3"/>
        <v>1.5275480535402975E-5</v>
      </c>
      <c r="V17" s="35">
        <v>1.57587E-6</v>
      </c>
      <c r="W17" s="35">
        <v>4.1850103595399997</v>
      </c>
      <c r="X17" s="35">
        <v>1751.539531416</v>
      </c>
      <c r="Y17" s="29">
        <f t="shared" si="4"/>
        <v>5.4537857760984943E-7</v>
      </c>
      <c r="Z17" s="29">
        <f t="shared" si="5"/>
        <v>5.4541167083283147E-7</v>
      </c>
      <c r="AA17" s="29">
        <f t="shared" si="6"/>
        <v>5.4541166966723684E-7</v>
      </c>
      <c r="AB17" s="29">
        <f t="shared" si="7"/>
        <v>5.4541166966727888E-7</v>
      </c>
      <c r="AD17" s="35">
        <v>1.4927000000000001E-7</v>
      </c>
      <c r="AE17" s="35">
        <v>6.0954178356400002</v>
      </c>
      <c r="AF17" s="35">
        <v>3185.1920272655998</v>
      </c>
      <c r="AG17" s="29">
        <f t="shared" si="8"/>
        <v>4.2754255643206531E-8</v>
      </c>
      <c r="AH17" s="29">
        <f t="shared" si="9"/>
        <v>4.2760076955097574E-8</v>
      </c>
      <c r="AI17" s="29">
        <f t="shared" si="10"/>
        <v>4.2760076750063303E-8</v>
      </c>
      <c r="AJ17" s="29">
        <f t="shared" si="11"/>
        <v>4.276007675007041E-8</v>
      </c>
      <c r="AL17" s="35">
        <v>1.302E-8</v>
      </c>
      <c r="AM17" s="35">
        <v>5.3628401304800004</v>
      </c>
      <c r="AN17" s="35">
        <v>0.98032106819999998</v>
      </c>
      <c r="AO17" s="29">
        <f t="shared" si="12"/>
        <v>8.0481739397777338E-9</v>
      </c>
      <c r="AP17" s="29">
        <f t="shared" si="13"/>
        <v>8.0481738115615989E-9</v>
      </c>
      <c r="AQ17" s="29">
        <f t="shared" si="14"/>
        <v>8.0481738115661153E-9</v>
      </c>
      <c r="AR17" s="29">
        <f t="shared" si="15"/>
        <v>8.0481738115661153E-9</v>
      </c>
      <c r="AT17" s="35">
        <v>9.2000000000000003E-10</v>
      </c>
      <c r="AU17" s="35">
        <v>3.40530361815</v>
      </c>
      <c r="AV17" s="35">
        <v>6525.8044539654002</v>
      </c>
      <c r="AW17" s="29">
        <f t="shared" si="16"/>
        <v>-7.7996005035483782E-10</v>
      </c>
      <c r="AX17" s="29">
        <f t="shared" si="17"/>
        <v>-7.7991935814498365E-10</v>
      </c>
      <c r="AY17" s="29">
        <f t="shared" si="18"/>
        <v>-7.7991935957831664E-10</v>
      </c>
      <c r="AZ17" s="29">
        <f t="shared" si="19"/>
        <v>-7.7991935957827507E-10</v>
      </c>
      <c r="BB17" s="35"/>
      <c r="BC17" s="35"/>
      <c r="BD17" s="35"/>
      <c r="BJ17" s="35">
        <v>8.2544000000000001E-7</v>
      </c>
      <c r="BK17" s="35">
        <v>5.3666787231899997</v>
      </c>
      <c r="BL17" s="35">
        <v>6684.7479717486003</v>
      </c>
      <c r="BM17" s="29">
        <f t="shared" si="24"/>
        <v>5.4952278894869592E-7</v>
      </c>
      <c r="BN17" s="29">
        <f t="shared" si="25"/>
        <v>5.4957540355172479E-7</v>
      </c>
      <c r="BO17" s="29">
        <f t="shared" si="26"/>
        <v>5.4957540169863629E-7</v>
      </c>
      <c r="BP17" s="29">
        <f t="shared" si="27"/>
        <v>5.4957540169868881E-7</v>
      </c>
      <c r="BR17" s="35">
        <v>1.3771000000000001E-7</v>
      </c>
      <c r="BS17" s="35">
        <v>1.67983063909</v>
      </c>
      <c r="BT17" s="35">
        <v>3532.0606928113998</v>
      </c>
      <c r="BU17" s="29">
        <f t="shared" si="28"/>
        <v>-1.1020364900146579E-7</v>
      </c>
      <c r="BV17" s="29">
        <f t="shared" si="29"/>
        <v>-1.1019992155951296E-7</v>
      </c>
      <c r="BW17" s="29">
        <f t="shared" si="30"/>
        <v>-1.1019992169080324E-7</v>
      </c>
      <c r="BX17" s="29">
        <f t="shared" si="31"/>
        <v>-1.1019992169079912E-7</v>
      </c>
      <c r="BZ17" s="35">
        <v>8.5999999999999993E-9</v>
      </c>
      <c r="CA17" s="35">
        <v>3.1169831893</v>
      </c>
      <c r="CB17" s="35">
        <v>6151.5338883049999</v>
      </c>
      <c r="CC17" s="29">
        <f t="shared" si="32"/>
        <v>-6.8825614189351274E-9</v>
      </c>
      <c r="CD17" s="29">
        <f t="shared" si="33"/>
        <v>-6.882156030682776E-9</v>
      </c>
      <c r="CE17" s="29">
        <f t="shared" si="34"/>
        <v>-6.8821560449618953E-9</v>
      </c>
      <c r="CF17" s="29">
        <f t="shared" si="35"/>
        <v>-6.8821560449614561E-9</v>
      </c>
      <c r="CH17" s="35">
        <v>6.2000000000000003E-10</v>
      </c>
      <c r="CI17" s="35">
        <v>6.2573894990000003</v>
      </c>
      <c r="CJ17" s="35">
        <v>3339.6321056316001</v>
      </c>
      <c r="CK17" s="29">
        <f t="shared" si="36"/>
        <v>-4.2790003160044825E-10</v>
      </c>
      <c r="CL17" s="29">
        <f t="shared" si="37"/>
        <v>-4.279191792867865E-10</v>
      </c>
      <c r="CM17" s="29">
        <f t="shared" si="38"/>
        <v>-4.2791917861239002E-10</v>
      </c>
      <c r="CN17" s="29">
        <f t="shared" si="39"/>
        <v>-4.279191786124123E-10</v>
      </c>
      <c r="CP17" s="35"/>
      <c r="CQ17" s="35"/>
      <c r="CR17" s="35"/>
      <c r="CX17" s="35"/>
      <c r="CY17" s="35"/>
      <c r="CZ17" s="35"/>
      <c r="DF17" s="35">
        <v>8.0734800000000002E-6</v>
      </c>
      <c r="DG17" s="35">
        <v>2.1021664710399999</v>
      </c>
      <c r="DH17" s="35">
        <v>1059.3819301891999</v>
      </c>
      <c r="DI17" s="29">
        <f t="shared" si="44"/>
        <v>7.237910374416821E-6</v>
      </c>
      <c r="DJ17" s="29">
        <f t="shared" si="45"/>
        <v>7.2379587970264549E-6</v>
      </c>
      <c r="DK17" s="29">
        <f t="shared" si="46"/>
        <v>7.2379587953209701E-6</v>
      </c>
      <c r="DL17" s="29">
        <f t="shared" si="47"/>
        <v>7.237958795321021E-6</v>
      </c>
      <c r="DN17" s="35">
        <v>7.1999000000000003E-7</v>
      </c>
      <c r="DO17" s="35">
        <v>2.7644218068000002</v>
      </c>
      <c r="DP17" s="35">
        <v>529.69096509459996</v>
      </c>
      <c r="DQ17" s="29">
        <f t="shared" si="48"/>
        <v>2.6172347772152443E-7</v>
      </c>
      <c r="DR17" s="29">
        <f t="shared" si="49"/>
        <v>2.6171893749497778E-7</v>
      </c>
      <c r="DS17" s="29">
        <f t="shared" si="50"/>
        <v>2.6171893765489083E-7</v>
      </c>
      <c r="DT17" s="29">
        <f t="shared" si="51"/>
        <v>2.6171893765488606E-7</v>
      </c>
      <c r="DV17" s="35">
        <v>7.7849999999999999E-8</v>
      </c>
      <c r="DW17" s="35">
        <v>5.9336907954699996</v>
      </c>
      <c r="DX17" s="35">
        <v>1748.016413067</v>
      </c>
      <c r="DY17" s="29">
        <f t="shared" si="52"/>
        <v>-7.5751217748841798E-8</v>
      </c>
      <c r="DZ17" s="29">
        <f t="shared" si="53"/>
        <v>-7.5750816651361529E-8</v>
      </c>
      <c r="EA17" s="29">
        <f t="shared" si="54"/>
        <v>-7.5750816665489417E-8</v>
      </c>
      <c r="EB17" s="29">
        <f t="shared" si="55"/>
        <v>-7.5750816665489033E-8</v>
      </c>
      <c r="ED17" s="35">
        <v>3.4999999999999999E-9</v>
      </c>
      <c r="EE17" s="35">
        <v>5.5569198488899998</v>
      </c>
      <c r="EF17" s="35">
        <v>4136.9104335162001</v>
      </c>
      <c r="EG17" s="29">
        <f t="shared" si="56"/>
        <v>-3.0855994459323381E-9</v>
      </c>
      <c r="EH17" s="29">
        <f t="shared" si="57"/>
        <v>-3.0856867763299908E-9</v>
      </c>
      <c r="EI17" s="29">
        <f t="shared" si="58"/>
        <v>-3.0856867732542301E-9</v>
      </c>
      <c r="EJ17" s="29">
        <f t="shared" si="59"/>
        <v>-3.085686773254324E-9</v>
      </c>
      <c r="EL17" s="35">
        <v>2.1E-10</v>
      </c>
      <c r="EM17" s="35">
        <v>4.0368212200500002</v>
      </c>
      <c r="EN17" s="35">
        <v>4136.9104335162001</v>
      </c>
      <c r="EO17" s="29">
        <f t="shared" si="60"/>
        <v>-1.083740857334117E-10</v>
      </c>
      <c r="EP17" s="29">
        <f t="shared" si="61"/>
        <v>-1.0836457624693562E-10</v>
      </c>
      <c r="EQ17" s="29">
        <f t="shared" si="62"/>
        <v>-1.083645765818799E-10</v>
      </c>
      <c r="ER17" s="29">
        <f t="shared" si="63"/>
        <v>-1.0836457658186966E-10</v>
      </c>
      <c r="ET17" s="40"/>
      <c r="EU17" s="40"/>
      <c r="EV17" s="40"/>
    </row>
    <row r="18" spans="1:152" s="29" customFormat="1" ht="13.5" x14ac:dyDescent="0.3">
      <c r="A18" s="29">
        <f>RADIANS(B18)</f>
        <v>6.450371600278034</v>
      </c>
      <c r="B18" s="29">
        <f>A9+180</f>
        <v>369.5790689869782</v>
      </c>
      <c r="N18" s="35">
        <v>2.5798420000000002E-5</v>
      </c>
      <c r="O18" s="35">
        <v>2.996706197E-2</v>
      </c>
      <c r="P18" s="35">
        <v>3344.1355450487999</v>
      </c>
      <c r="Q18" s="29">
        <f t="shared" si="0"/>
        <v>-1.5257410777583908E-5</v>
      </c>
      <c r="R18" s="29">
        <f t="shared" si="1"/>
        <v>-1.5258299791434164E-5</v>
      </c>
      <c r="S18" s="29">
        <f t="shared" si="2"/>
        <v>-1.5258299760122298E-5</v>
      </c>
      <c r="T18" s="29">
        <f t="shared" si="3"/>
        <v>-1.5258299760123331E-5</v>
      </c>
      <c r="V18" s="35">
        <v>1.33686E-6</v>
      </c>
      <c r="W18" s="35">
        <v>2.23325104196</v>
      </c>
      <c r="X18" s="35">
        <v>0.98032106819999998</v>
      </c>
      <c r="Y18" s="29">
        <f t="shared" si="4"/>
        <v>-8.3892000455374457E-7</v>
      </c>
      <c r="Z18" s="29">
        <f t="shared" si="5"/>
        <v>-8.3891999151405436E-7</v>
      </c>
      <c r="AA18" s="29">
        <f t="shared" si="6"/>
        <v>-8.3891999151451388E-7</v>
      </c>
      <c r="AB18" s="29">
        <f t="shared" si="7"/>
        <v>-8.3891999151451335E-7</v>
      </c>
      <c r="AD18" s="35">
        <v>1.6227000000000001E-7</v>
      </c>
      <c r="AE18" s="35">
        <v>0.65678953302999998</v>
      </c>
      <c r="AF18" s="35">
        <v>0.98032106819999998</v>
      </c>
      <c r="AG18" s="29">
        <f t="shared" si="8"/>
        <v>1.2691701282990574E-7</v>
      </c>
      <c r="AH18" s="29">
        <f t="shared" si="9"/>
        <v>1.2691701409660561E-7</v>
      </c>
      <c r="AI18" s="29">
        <f t="shared" si="10"/>
        <v>1.2691701409656101E-7</v>
      </c>
      <c r="AJ18" s="29">
        <f t="shared" si="11"/>
        <v>1.2691701409656101E-7</v>
      </c>
      <c r="AL18" s="35">
        <v>1.1690000000000001E-8</v>
      </c>
      <c r="AM18" s="35">
        <v>4.1460116143299999</v>
      </c>
      <c r="AN18" s="35">
        <v>1349.8674096587999</v>
      </c>
      <c r="AO18" s="29">
        <f t="shared" si="12"/>
        <v>6.9165462562580417E-9</v>
      </c>
      <c r="AP18" s="29">
        <f t="shared" si="13"/>
        <v>6.9167088263113371E-9</v>
      </c>
      <c r="AQ18" s="29">
        <f t="shared" si="14"/>
        <v>6.9167088205854109E-9</v>
      </c>
      <c r="AR18" s="29">
        <f t="shared" si="15"/>
        <v>6.916708820585578E-9</v>
      </c>
      <c r="AT18" s="35">
        <v>6.3999999999999996E-10</v>
      </c>
      <c r="AU18" s="35">
        <v>4.4744358065799998</v>
      </c>
      <c r="AV18" s="35">
        <v>2787.0430238573999</v>
      </c>
      <c r="AW18" s="29">
        <f t="shared" si="16"/>
        <v>5.5406843019120431E-10</v>
      </c>
      <c r="AX18" s="29">
        <f t="shared" si="17"/>
        <v>5.5405702110206308E-10</v>
      </c>
      <c r="AY18" s="29">
        <f t="shared" si="18"/>
        <v>5.5405702150391931E-10</v>
      </c>
      <c r="AZ18" s="29">
        <f t="shared" si="19"/>
        <v>5.5405702150390794E-10</v>
      </c>
      <c r="BB18" s="35"/>
      <c r="BC18" s="35"/>
      <c r="BD18" s="35"/>
      <c r="BJ18" s="35">
        <v>7.3639999999999995E-7</v>
      </c>
      <c r="BK18" s="35">
        <v>5.0918752484300001</v>
      </c>
      <c r="BL18" s="35">
        <v>398.14900340819997</v>
      </c>
      <c r="BM18" s="29">
        <f t="shared" si="24"/>
        <v>3.9303265658050637E-7</v>
      </c>
      <c r="BN18" s="29">
        <f t="shared" si="25"/>
        <v>3.9302948804238099E-7</v>
      </c>
      <c r="BO18" s="29">
        <f t="shared" si="26"/>
        <v>3.9302948815398203E-7</v>
      </c>
      <c r="BP18" s="29">
        <f t="shared" si="27"/>
        <v>3.9302948815397753E-7</v>
      </c>
      <c r="BR18" s="35">
        <v>1.2711E-7</v>
      </c>
      <c r="BS18" s="35">
        <v>4.04546734935</v>
      </c>
      <c r="BT18" s="35">
        <v>20043.6745601988</v>
      </c>
      <c r="BU18" s="29">
        <f t="shared" si="28"/>
        <v>-1.2235124544404731E-7</v>
      </c>
      <c r="BV18" s="29">
        <f t="shared" si="29"/>
        <v>-1.2234241615074778E-7</v>
      </c>
      <c r="BW18" s="29">
        <f t="shared" si="30"/>
        <v>-1.2234241646186944E-7</v>
      </c>
      <c r="BX18" s="29">
        <f t="shared" si="31"/>
        <v>-1.2234241646185964E-7</v>
      </c>
      <c r="BZ18" s="35">
        <v>8.5299999999999993E-9</v>
      </c>
      <c r="CA18" s="35">
        <v>1.33003321402</v>
      </c>
      <c r="CB18" s="35">
        <v>529.69096509459996</v>
      </c>
      <c r="CC18" s="29">
        <f t="shared" si="32"/>
        <v>-7.4509956251990055E-9</v>
      </c>
      <c r="CD18" s="29">
        <f t="shared" si="33"/>
        <v>-7.4510237336160883E-9</v>
      </c>
      <c r="CE18" s="29">
        <f t="shared" si="34"/>
        <v>-7.4510237326260772E-9</v>
      </c>
      <c r="CF18" s="29">
        <f t="shared" si="35"/>
        <v>-7.451023732626107E-9</v>
      </c>
      <c r="CH18" s="35">
        <v>5.7999999999999996E-10</v>
      </c>
      <c r="CI18" s="35">
        <v>4.6486798336100001</v>
      </c>
      <c r="CJ18" s="35">
        <v>4292.3308329503998</v>
      </c>
      <c r="CK18" s="29">
        <f t="shared" si="36"/>
        <v>2.9662577658745512E-10</v>
      </c>
      <c r="CL18" s="29">
        <f t="shared" si="37"/>
        <v>2.9659843709117385E-10</v>
      </c>
      <c r="CM18" s="29">
        <f t="shared" si="38"/>
        <v>2.9659843805412463E-10</v>
      </c>
      <c r="CN18" s="29">
        <f t="shared" si="39"/>
        <v>2.965984380540963E-10</v>
      </c>
      <c r="CP18" s="35"/>
      <c r="CQ18" s="35"/>
      <c r="CR18" s="35"/>
      <c r="CX18" s="35"/>
      <c r="CY18" s="35"/>
      <c r="CZ18" s="35"/>
      <c r="DF18" s="35">
        <v>7.9790999999999996E-6</v>
      </c>
      <c r="DG18" s="35">
        <v>3.4483902617200002</v>
      </c>
      <c r="DH18" s="35">
        <v>796.29800681639995</v>
      </c>
      <c r="DI18" s="29">
        <f t="shared" si="44"/>
        <v>-6.2352384734480298E-6</v>
      </c>
      <c r="DJ18" s="29">
        <f t="shared" si="45"/>
        <v>-6.2352891369409153E-6</v>
      </c>
      <c r="DK18" s="29">
        <f t="shared" si="46"/>
        <v>-6.2352891351564804E-6</v>
      </c>
      <c r="DL18" s="29">
        <f t="shared" si="47"/>
        <v>-6.2352891351565507E-6</v>
      </c>
      <c r="DN18" s="35">
        <v>6.6542000000000004E-7</v>
      </c>
      <c r="DO18" s="35">
        <v>2.5489260269499998</v>
      </c>
      <c r="DP18" s="35">
        <v>1751.539531416</v>
      </c>
      <c r="DQ18" s="29">
        <f t="shared" si="48"/>
        <v>6.0794562645118719E-7</v>
      </c>
      <c r="DR18" s="29">
        <f t="shared" si="49"/>
        <v>6.0793957098626569E-7</v>
      </c>
      <c r="DS18" s="29">
        <f t="shared" si="50"/>
        <v>6.0793957119955388E-7</v>
      </c>
      <c r="DT18" s="29">
        <f t="shared" si="51"/>
        <v>6.079395711995471E-7</v>
      </c>
      <c r="DV18" s="35">
        <v>5.84E-8</v>
      </c>
      <c r="DW18" s="35">
        <v>1.05191350362</v>
      </c>
      <c r="DX18" s="35">
        <v>1349.8674096587999</v>
      </c>
      <c r="DY18" s="29">
        <f t="shared" si="52"/>
        <v>-3.2278924340586584E-8</v>
      </c>
      <c r="DZ18" s="29">
        <f t="shared" si="53"/>
        <v>-3.2279763878432229E-8</v>
      </c>
      <c r="EA18" s="29">
        <f t="shared" si="54"/>
        <v>-3.2279763848862607E-8</v>
      </c>
      <c r="EB18" s="29">
        <f t="shared" si="55"/>
        <v>-3.2279763848863467E-8</v>
      </c>
      <c r="ED18" s="35">
        <v>3.1399999999999999E-9</v>
      </c>
      <c r="EE18" s="35">
        <v>3.37632898783</v>
      </c>
      <c r="EF18" s="35">
        <v>6525.8044539654002</v>
      </c>
      <c r="EG18" s="29">
        <f t="shared" si="56"/>
        <v>-2.6126761036320894E-9</v>
      </c>
      <c r="EH18" s="29">
        <f t="shared" si="57"/>
        <v>-2.6125308463716654E-9</v>
      </c>
      <c r="EI18" s="29">
        <f t="shared" si="58"/>
        <v>-2.6125308514881522E-9</v>
      </c>
      <c r="EJ18" s="29">
        <f t="shared" si="59"/>
        <v>-2.6125308514880038E-9</v>
      </c>
      <c r="EL18" s="35">
        <v>1.8E-10</v>
      </c>
      <c r="EM18" s="35">
        <v>4.1743875589000004</v>
      </c>
      <c r="EN18" s="35">
        <v>3149.1641605882</v>
      </c>
      <c r="EO18" s="29">
        <f t="shared" si="60"/>
        <v>6.0860316898537321E-11</v>
      </c>
      <c r="EP18" s="29">
        <f t="shared" si="61"/>
        <v>6.0853499601313065E-11</v>
      </c>
      <c r="EQ18" s="29">
        <f t="shared" si="62"/>
        <v>6.0853499841429521E-11</v>
      </c>
      <c r="ER18" s="29">
        <f t="shared" si="63"/>
        <v>6.0853499841422296E-11</v>
      </c>
      <c r="ET18" s="35"/>
      <c r="EU18" s="35"/>
      <c r="EV18" s="35"/>
    </row>
    <row r="19" spans="1:152" s="29" customFormat="1" ht="13.5" x14ac:dyDescent="0.3">
      <c r="N19" s="35">
        <v>1.5281399999999999E-5</v>
      </c>
      <c r="O19" s="35">
        <v>1.1497930622800001</v>
      </c>
      <c r="P19" s="35">
        <v>6151.5338883049999</v>
      </c>
      <c r="Q19" s="29">
        <f t="shared" si="0"/>
        <v>1.3174087322597908E-5</v>
      </c>
      <c r="R19" s="29">
        <f t="shared" si="1"/>
        <v>1.3174696024731963E-5</v>
      </c>
      <c r="S19" s="29">
        <f t="shared" si="2"/>
        <v>1.3174696003294011E-5</v>
      </c>
      <c r="T19" s="29">
        <f t="shared" si="3"/>
        <v>1.3174696003294672E-5</v>
      </c>
      <c r="V19" s="35">
        <v>1.16561E-6</v>
      </c>
      <c r="W19" s="35">
        <v>2.21347652545</v>
      </c>
      <c r="X19" s="35">
        <v>1059.3819301891999</v>
      </c>
      <c r="Y19" s="29">
        <f t="shared" si="4"/>
        <v>9.8114506438476494E-7</v>
      </c>
      <c r="Z19" s="29">
        <f t="shared" si="5"/>
        <v>9.8115358358998015E-7</v>
      </c>
      <c r="AA19" s="29">
        <f t="shared" si="6"/>
        <v>9.8115358328992783E-7</v>
      </c>
      <c r="AB19" s="29">
        <f t="shared" si="7"/>
        <v>9.8115358328993673E-7</v>
      </c>
      <c r="AD19" s="35">
        <v>1.4317E-7</v>
      </c>
      <c r="AE19" s="35">
        <v>2.6185189759099998</v>
      </c>
      <c r="AF19" s="35">
        <v>1349.8674096587999</v>
      </c>
      <c r="AG19" s="29">
        <f t="shared" si="8"/>
        <v>1.1898035098200227E-7</v>
      </c>
      <c r="AH19" s="29">
        <f t="shared" si="9"/>
        <v>1.189789772890933E-7</v>
      </c>
      <c r="AI19" s="29">
        <f t="shared" si="10"/>
        <v>1.1897897733747747E-7</v>
      </c>
      <c r="AJ19" s="29">
        <f t="shared" si="11"/>
        <v>1.1897897733747605E-7</v>
      </c>
      <c r="AL19" s="35">
        <v>1.133E-8</v>
      </c>
      <c r="AM19" s="35">
        <v>2.38180830662</v>
      </c>
      <c r="AN19" s="35">
        <v>6684.7479717486003</v>
      </c>
      <c r="AO19" s="29">
        <f t="shared" si="12"/>
        <v>-6.1307498264189652E-9</v>
      </c>
      <c r="AP19" s="29">
        <f t="shared" si="13"/>
        <v>-6.1315637391588094E-9</v>
      </c>
      <c r="AQ19" s="29">
        <f t="shared" si="14"/>
        <v>-6.1315637104924641E-9</v>
      </c>
      <c r="AR19" s="29">
        <f t="shared" si="15"/>
        <v>-6.1315637104932772E-9</v>
      </c>
      <c r="AT19" s="35">
        <v>4.5E-10</v>
      </c>
      <c r="AU19" s="35">
        <v>5.1721621705800001</v>
      </c>
      <c r="AV19" s="35">
        <v>3097.8838227257902</v>
      </c>
      <c r="AW19" s="29">
        <f t="shared" si="16"/>
        <v>2.1959951192933592E-10</v>
      </c>
      <c r="AX19" s="29">
        <f t="shared" si="17"/>
        <v>2.1958396222496082E-10</v>
      </c>
      <c r="AY19" s="29">
        <f t="shared" si="18"/>
        <v>2.1958396277265029E-10</v>
      </c>
      <c r="AZ19" s="29">
        <f t="shared" si="19"/>
        <v>2.1958396277263354E-10</v>
      </c>
      <c r="BB19" s="35"/>
      <c r="BC19" s="35"/>
      <c r="BD19" s="35"/>
      <c r="BJ19" s="35">
        <v>7.2659999999999996E-7</v>
      </c>
      <c r="BK19" s="35">
        <v>5.5377571043699998</v>
      </c>
      <c r="BL19" s="35">
        <v>6283.0758499914</v>
      </c>
      <c r="BM19" s="29">
        <f t="shared" si="24"/>
        <v>5.2028278728567938E-7</v>
      </c>
      <c r="BN19" s="29">
        <f t="shared" si="25"/>
        <v>5.2032351011132879E-7</v>
      </c>
      <c r="BO19" s="29">
        <f t="shared" si="26"/>
        <v>5.2032350867707246E-7</v>
      </c>
      <c r="BP19" s="29">
        <f t="shared" si="27"/>
        <v>5.2032350867711566E-7</v>
      </c>
      <c r="BR19" s="35">
        <v>1.4268E-7</v>
      </c>
      <c r="BS19" s="35">
        <v>0.24640247719</v>
      </c>
      <c r="BT19" s="35">
        <v>2942.4634232916001</v>
      </c>
      <c r="BU19" s="29">
        <f t="shared" si="28"/>
        <v>-8.7152333453766285E-8</v>
      </c>
      <c r="BV19" s="29">
        <f t="shared" si="29"/>
        <v>-8.7156581292208016E-8</v>
      </c>
      <c r="BW19" s="29">
        <f t="shared" si="30"/>
        <v>-8.715658114259484E-8</v>
      </c>
      <c r="BX19" s="29">
        <f t="shared" si="31"/>
        <v>-8.7156581142599657E-8</v>
      </c>
      <c r="BZ19" s="35">
        <v>8.8300000000000003E-9</v>
      </c>
      <c r="CA19" s="35">
        <v>5.1868131601699998</v>
      </c>
      <c r="CB19" s="35">
        <v>5486.7778431750003</v>
      </c>
      <c r="CC19" s="29">
        <f t="shared" si="32"/>
        <v>8.8167906821215448E-9</v>
      </c>
      <c r="CD19" s="29">
        <f t="shared" si="33"/>
        <v>8.8168245131537739E-9</v>
      </c>
      <c r="CE19" s="29">
        <f t="shared" si="34"/>
        <v>8.8168245119629614E-9</v>
      </c>
      <c r="CF19" s="29">
        <f t="shared" si="35"/>
        <v>8.8168245119629945E-9</v>
      </c>
      <c r="CH19" s="35">
        <v>5.0000000000000003E-10</v>
      </c>
      <c r="CI19" s="35">
        <v>3.75358626972</v>
      </c>
      <c r="CJ19" s="35">
        <v>6677.7017350506003</v>
      </c>
      <c r="CK19" s="29">
        <f t="shared" si="36"/>
        <v>3.1656104167560247E-10</v>
      </c>
      <c r="CL19" s="29">
        <f t="shared" si="37"/>
        <v>3.1652801345088157E-10</v>
      </c>
      <c r="CM19" s="29">
        <f t="shared" si="38"/>
        <v>3.1652801461422844E-10</v>
      </c>
      <c r="CN19" s="29">
        <f t="shared" si="39"/>
        <v>3.1652801461418992E-10</v>
      </c>
      <c r="CP19" s="35"/>
      <c r="CQ19" s="35"/>
      <c r="CR19" s="35"/>
      <c r="CX19" s="35"/>
      <c r="CY19" s="35"/>
      <c r="CZ19" s="35"/>
      <c r="DF19" s="35">
        <v>7.4097999999999998E-6</v>
      </c>
      <c r="DG19" s="35">
        <v>1.4990633689199999</v>
      </c>
      <c r="DH19" s="35">
        <v>2146.1654164751999</v>
      </c>
      <c r="DI19" s="29">
        <f t="shared" si="44"/>
        <v>1.6787471616609567E-6</v>
      </c>
      <c r="DJ19" s="29">
        <f t="shared" si="45"/>
        <v>1.6785492223934794E-6</v>
      </c>
      <c r="DK19" s="29">
        <f t="shared" si="46"/>
        <v>1.6785492293651975E-6</v>
      </c>
      <c r="DL19" s="29">
        <f t="shared" si="47"/>
        <v>1.6785492293649925E-6</v>
      </c>
      <c r="DN19" s="35">
        <v>5.4313999999999998E-7</v>
      </c>
      <c r="DO19" s="35">
        <v>0.67750943459000001</v>
      </c>
      <c r="DP19" s="35">
        <v>8962.4553499102003</v>
      </c>
      <c r="DQ19" s="29">
        <f t="shared" si="48"/>
        <v>-8.6914474601598406E-8</v>
      </c>
      <c r="DR19" s="29">
        <f t="shared" si="49"/>
        <v>-8.6853068317396823E-8</v>
      </c>
      <c r="DS19" s="29">
        <f t="shared" si="50"/>
        <v>-8.6853070480232562E-8</v>
      </c>
      <c r="DT19" s="29">
        <f t="shared" si="51"/>
        <v>-8.6853070480171615E-8</v>
      </c>
      <c r="DV19" s="35">
        <v>6.7490000000000004E-8</v>
      </c>
      <c r="DW19" s="35">
        <v>5.3019439574899998</v>
      </c>
      <c r="DX19" s="35">
        <v>1194.4470102246</v>
      </c>
      <c r="DY19" s="29">
        <f t="shared" si="52"/>
        <v>6.1325997643476933E-8</v>
      </c>
      <c r="DZ19" s="29">
        <f t="shared" si="53"/>
        <v>6.1325567519807437E-8</v>
      </c>
      <c r="EA19" s="29">
        <f t="shared" si="54"/>
        <v>6.1325567534957257E-8</v>
      </c>
      <c r="EB19" s="29">
        <f t="shared" si="55"/>
        <v>6.132556753495686E-8</v>
      </c>
      <c r="ED19" s="35">
        <v>2.33E-9</v>
      </c>
      <c r="EE19" s="35">
        <v>2.1396526230599999</v>
      </c>
      <c r="EF19" s="35">
        <v>3097.8838227257902</v>
      </c>
      <c r="EG19" s="29">
        <f t="shared" si="56"/>
        <v>-1.3516848696553902E-9</v>
      </c>
      <c r="EH19" s="29">
        <f t="shared" si="57"/>
        <v>-1.3516097355909403E-9</v>
      </c>
      <c r="EI19" s="29">
        <f t="shared" si="58"/>
        <v>-1.3516097382373097E-9</v>
      </c>
      <c r="EJ19" s="29">
        <f t="shared" si="59"/>
        <v>-1.3516097382372288E-9</v>
      </c>
      <c r="EL19" s="35">
        <v>1.2999999999999999E-10</v>
      </c>
      <c r="EM19" s="35">
        <v>1.97805475719</v>
      </c>
      <c r="EN19" s="35">
        <v>155.42039943419999</v>
      </c>
      <c r="EO19" s="29">
        <f t="shared" si="60"/>
        <v>-2.7101357948176686E-11</v>
      </c>
      <c r="EP19" s="29">
        <f t="shared" si="61"/>
        <v>-2.7101610473922451E-11</v>
      </c>
      <c r="EQ19" s="29">
        <f t="shared" si="62"/>
        <v>-2.7101610465028155E-11</v>
      </c>
      <c r="ER19" s="29">
        <f t="shared" si="63"/>
        <v>-2.7101610465028382E-11</v>
      </c>
      <c r="ET19" s="35"/>
      <c r="EU19" s="35"/>
      <c r="EV19" s="35"/>
    </row>
    <row r="20" spans="1:152" s="29" customFormat="1" ht="13.5" x14ac:dyDescent="0.3">
      <c r="A20" s="33" t="s">
        <v>26</v>
      </c>
      <c r="B20" s="32" t="s">
        <v>196</v>
      </c>
      <c r="C20" s="33" t="s">
        <v>197</v>
      </c>
      <c r="D20" s="33" t="s">
        <v>26</v>
      </c>
      <c r="E20" s="33" t="s">
        <v>26</v>
      </c>
      <c r="F20" s="33" t="s">
        <v>26</v>
      </c>
      <c r="N20" s="35">
        <v>1.798808E-5</v>
      </c>
      <c r="O20" s="35">
        <v>0.65634026844000004</v>
      </c>
      <c r="P20" s="35">
        <v>529.69096509459996</v>
      </c>
      <c r="Q20" s="29">
        <f t="shared" si="0"/>
        <v>-1.774302582715626E-5</v>
      </c>
      <c r="R20" s="29">
        <f t="shared" si="1"/>
        <v>-1.7743005796803368E-5</v>
      </c>
      <c r="S20" s="29">
        <f t="shared" si="2"/>
        <v>-1.7743005797508875E-5</v>
      </c>
      <c r="T20" s="29">
        <f t="shared" si="3"/>
        <v>-1.7743005797508855E-5</v>
      </c>
      <c r="V20" s="35">
        <v>1.1759100000000001E-6</v>
      </c>
      <c r="W20" s="35">
        <v>6.0240721386100002</v>
      </c>
      <c r="X20" s="35">
        <v>6151.5338883049999</v>
      </c>
      <c r="Y20" s="29">
        <f t="shared" si="4"/>
        <v>7.5148839578226242E-7</v>
      </c>
      <c r="Z20" s="29">
        <f t="shared" si="5"/>
        <v>7.5141729325562678E-7</v>
      </c>
      <c r="AA20" s="29">
        <f t="shared" si="6"/>
        <v>7.5141729576004412E-7</v>
      </c>
      <c r="AB20" s="29">
        <f t="shared" si="7"/>
        <v>7.5141729575996704E-7</v>
      </c>
      <c r="AD20" s="35">
        <v>1.4415999999999999E-7</v>
      </c>
      <c r="AE20" s="35">
        <v>4.0192381210099999</v>
      </c>
      <c r="AF20" s="35">
        <v>951.71840625059997</v>
      </c>
      <c r="AG20" s="29">
        <f t="shared" si="8"/>
        <v>1.1670626625845028E-7</v>
      </c>
      <c r="AH20" s="29">
        <f t="shared" si="9"/>
        <v>1.16707295500305E-7</v>
      </c>
      <c r="AI20" s="29">
        <f t="shared" si="10"/>
        <v>1.1670729546405401E-7</v>
      </c>
      <c r="AJ20" s="29">
        <f t="shared" si="11"/>
        <v>1.1670729546405491E-7</v>
      </c>
      <c r="AL20" s="35">
        <v>1.037E-8</v>
      </c>
      <c r="AM20" s="35">
        <v>1.76892750558</v>
      </c>
      <c r="AN20" s="35">
        <v>382.89653222319998</v>
      </c>
      <c r="AO20" s="29">
        <f t="shared" si="12"/>
        <v>-1.3845134897701704E-9</v>
      </c>
      <c r="AP20" s="29">
        <f t="shared" si="13"/>
        <v>-1.3844632025479967E-9</v>
      </c>
      <c r="AQ20" s="29">
        <f t="shared" si="14"/>
        <v>-1.3844632043191949E-9</v>
      </c>
      <c r="AR20" s="29">
        <f t="shared" si="15"/>
        <v>-1.3844632043191399E-9</v>
      </c>
      <c r="AT20" s="35">
        <v>4.0999999999999998E-10</v>
      </c>
      <c r="AU20" s="35">
        <v>1.2187502773300001</v>
      </c>
      <c r="AV20" s="35">
        <v>23384.286986898602</v>
      </c>
      <c r="AW20" s="29">
        <f t="shared" si="16"/>
        <v>-2.5768218372749688E-10</v>
      </c>
      <c r="AX20" s="29">
        <f t="shared" si="17"/>
        <v>-2.5777747099609887E-10</v>
      </c>
      <c r="AY20" s="29">
        <f t="shared" si="18"/>
        <v>-2.5777746764034769E-10</v>
      </c>
      <c r="AZ20" s="29">
        <f t="shared" si="19"/>
        <v>-2.5777746764045641E-10</v>
      </c>
      <c r="BB20" s="40"/>
      <c r="BC20" s="40"/>
      <c r="BD20" s="40"/>
      <c r="BJ20" s="35">
        <v>8.6377000000000001E-7</v>
      </c>
      <c r="BK20" s="35">
        <v>5.7442964841200004</v>
      </c>
      <c r="BL20" s="35">
        <v>3738.7614301079998</v>
      </c>
      <c r="BM20" s="29">
        <f t="shared" si="24"/>
        <v>-7.599170412410588E-7</v>
      </c>
      <c r="BN20" s="29">
        <f t="shared" si="25"/>
        <v>-7.5993666002548915E-7</v>
      </c>
      <c r="BO20" s="29">
        <f t="shared" si="26"/>
        <v>-7.5993665933451768E-7</v>
      </c>
      <c r="BP20" s="29">
        <f t="shared" si="27"/>
        <v>-7.5993665933454097E-7</v>
      </c>
      <c r="BR20" s="35">
        <v>1.2492999999999999E-7</v>
      </c>
      <c r="BS20" s="35">
        <v>2.2562051352200001</v>
      </c>
      <c r="BT20" s="35">
        <v>5884.9268465832001</v>
      </c>
      <c r="BU20" s="29">
        <f t="shared" si="28"/>
        <v>-1.1253634537784029E-7</v>
      </c>
      <c r="BV20" s="29">
        <f t="shared" si="29"/>
        <v>-1.1254042491470802E-7</v>
      </c>
      <c r="BW20" s="29">
        <f t="shared" si="30"/>
        <v>-1.1254042477103174E-7</v>
      </c>
      <c r="BX20" s="29">
        <f t="shared" si="31"/>
        <v>-1.1254042477103636E-7</v>
      </c>
      <c r="BZ20" s="35">
        <v>1.0999999999999999E-8</v>
      </c>
      <c r="CA20" s="35">
        <v>1.8296207579399999</v>
      </c>
      <c r="CB20" s="35">
        <v>2942.4634232916001</v>
      </c>
      <c r="CC20" s="29">
        <f t="shared" si="32"/>
        <v>8.7922223134294873E-9</v>
      </c>
      <c r="CD20" s="29">
        <f t="shared" si="33"/>
        <v>8.7919737427923627E-9</v>
      </c>
      <c r="CE20" s="29">
        <f t="shared" si="34"/>
        <v>8.7919737515476179E-9</v>
      </c>
      <c r="CF20" s="29">
        <f t="shared" si="35"/>
        <v>8.7919737515473366E-9</v>
      </c>
      <c r="CH20" s="35">
        <v>5.0000000000000003E-10</v>
      </c>
      <c r="CI20" s="35">
        <v>1.8940866804900001</v>
      </c>
      <c r="CJ20" s="35">
        <v>5088.6288397668004</v>
      </c>
      <c r="CK20" s="29">
        <f t="shared" si="36"/>
        <v>-4.8053632273146228E-10</v>
      </c>
      <c r="CL20" s="29">
        <f t="shared" si="37"/>
        <v>-4.805273381650628E-10</v>
      </c>
      <c r="CM20" s="29">
        <f t="shared" si="38"/>
        <v>-4.8052733848154913E-10</v>
      </c>
      <c r="CN20" s="29">
        <f t="shared" si="39"/>
        <v>-4.8052733848153931E-10</v>
      </c>
      <c r="CP20" s="35"/>
      <c r="CQ20" s="35"/>
      <c r="CR20" s="35"/>
      <c r="CX20" s="35"/>
      <c r="CY20" s="35"/>
      <c r="CZ20" s="35"/>
      <c r="DF20" s="35">
        <v>6.9233999999999996E-6</v>
      </c>
      <c r="DG20" s="35">
        <v>2.1337881478499998</v>
      </c>
      <c r="DH20" s="35">
        <v>8962.4553499102003</v>
      </c>
      <c r="DI20" s="29">
        <f t="shared" si="44"/>
        <v>-6.916013942587986E-6</v>
      </c>
      <c r="DJ20" s="29">
        <f t="shared" si="45"/>
        <v>-6.9160505152701094E-6</v>
      </c>
      <c r="DK20" s="29">
        <f t="shared" si="46"/>
        <v>-6.9160505139835654E-6</v>
      </c>
      <c r="DL20" s="29">
        <f t="shared" si="47"/>
        <v>-6.916050513983601E-6</v>
      </c>
      <c r="DN20" s="35">
        <v>5.1035000000000001E-7</v>
      </c>
      <c r="DO20" s="35">
        <v>3.7258540920700001</v>
      </c>
      <c r="DP20" s="35">
        <v>6684.7479717486003</v>
      </c>
      <c r="DQ20" s="29">
        <f t="shared" si="48"/>
        <v>3.5611147089239793E-7</v>
      </c>
      <c r="DR20" s="29">
        <f t="shared" si="49"/>
        <v>3.5608024052345664E-7</v>
      </c>
      <c r="DS20" s="29">
        <f t="shared" si="50"/>
        <v>3.5608024162347922E-7</v>
      </c>
      <c r="DT20" s="29">
        <f t="shared" si="51"/>
        <v>3.5608024162344804E-7</v>
      </c>
      <c r="DV20" s="35">
        <v>4.695E-8</v>
      </c>
      <c r="DW20" s="35">
        <v>0.76880586143999996</v>
      </c>
      <c r="DX20" s="35">
        <v>3097.8838227257902</v>
      </c>
      <c r="DY20" s="29">
        <f t="shared" si="52"/>
        <v>3.2070483306441003E-8</v>
      </c>
      <c r="DZ20" s="29">
        <f t="shared" si="53"/>
        <v>3.2071840757817018E-8</v>
      </c>
      <c r="EA20" s="29">
        <f t="shared" si="54"/>
        <v>3.2071840710006475E-8</v>
      </c>
      <c r="EB20" s="29">
        <f t="shared" si="55"/>
        <v>3.2071840710007931E-8</v>
      </c>
      <c r="ED20" s="35">
        <v>2.1200000000000001E-9</v>
      </c>
      <c r="EE20" s="35">
        <v>4.2048749401099998</v>
      </c>
      <c r="EF20" s="35">
        <v>3341.5927477680002</v>
      </c>
      <c r="EG20" s="29">
        <f t="shared" si="56"/>
        <v>-7.4525500547863963E-10</v>
      </c>
      <c r="EH20" s="29">
        <f t="shared" si="57"/>
        <v>-7.4517025295139211E-10</v>
      </c>
      <c r="EI20" s="29">
        <f t="shared" si="58"/>
        <v>-7.4517025593652419E-10</v>
      </c>
      <c r="EJ20" s="29">
        <f t="shared" si="59"/>
        <v>-7.4517025593643961E-10</v>
      </c>
      <c r="EL20" s="35">
        <v>1.7000000000000001E-10</v>
      </c>
      <c r="EM20" s="35">
        <v>5.9485641468999999</v>
      </c>
      <c r="EN20" s="35">
        <v>10025.3603984484</v>
      </c>
      <c r="EO20" s="29">
        <f t="shared" si="60"/>
        <v>1.1006367936205669E-10</v>
      </c>
      <c r="EP20" s="29">
        <f t="shared" si="61"/>
        <v>1.1004707967110912E-10</v>
      </c>
      <c r="EQ20" s="29">
        <f t="shared" si="62"/>
        <v>1.1004708025580648E-10</v>
      </c>
      <c r="ER20" s="29">
        <f t="shared" si="63"/>
        <v>1.1004708025578804E-10</v>
      </c>
      <c r="ET20" s="35"/>
      <c r="EU20" s="35"/>
      <c r="EV20" s="35"/>
    </row>
    <row r="21" spans="1:152" s="29" customFormat="1" ht="13.5" x14ac:dyDescent="0.3">
      <c r="N21" s="35">
        <v>1.2643559999999999E-5</v>
      </c>
      <c r="O21" s="35">
        <v>3.6227509223099998</v>
      </c>
      <c r="P21" s="35">
        <v>5092.1519581158</v>
      </c>
      <c r="Q21" s="29">
        <f t="shared" si="0"/>
        <v>-8.1933118397938827E-7</v>
      </c>
      <c r="R21" s="29">
        <f t="shared" si="1"/>
        <v>-8.2015221385421714E-7</v>
      </c>
      <c r="S21" s="29">
        <f t="shared" si="2"/>
        <v>-8.2015218493641841E-7</v>
      </c>
      <c r="T21" s="29">
        <f t="shared" si="3"/>
        <v>-8.2015218493731478E-7</v>
      </c>
      <c r="V21" s="35">
        <v>1.1359499999999999E-6</v>
      </c>
      <c r="W21" s="35">
        <v>5.4280322431699997</v>
      </c>
      <c r="X21" s="35">
        <v>3738.7614301079998</v>
      </c>
      <c r="Y21" s="29">
        <f t="shared" si="4"/>
        <v>-1.1177679793131431E-6</v>
      </c>
      <c r="Z21" s="29">
        <f t="shared" si="5"/>
        <v>-1.1177776497092224E-6</v>
      </c>
      <c r="AA21" s="29">
        <f t="shared" si="6"/>
        <v>-1.117777649368662E-6</v>
      </c>
      <c r="AB21" s="29">
        <f t="shared" si="7"/>
        <v>-1.1177776493686735E-6</v>
      </c>
      <c r="AD21" s="35">
        <v>1.1934000000000001E-7</v>
      </c>
      <c r="AE21" s="35">
        <v>3.8612216302100002</v>
      </c>
      <c r="AF21" s="35">
        <v>6684.7479717486003</v>
      </c>
      <c r="AG21" s="29">
        <f t="shared" si="8"/>
        <v>9.4047698601156236E-8</v>
      </c>
      <c r="AH21" s="29">
        <f t="shared" si="9"/>
        <v>9.4041422490524479E-8</v>
      </c>
      <c r="AI21" s="29">
        <f t="shared" si="10"/>
        <v>9.4041422711589861E-8</v>
      </c>
      <c r="AJ21" s="29">
        <f t="shared" si="11"/>
        <v>9.4041422711583601E-8</v>
      </c>
      <c r="AL21" s="35">
        <v>8.9399999999999993E-9</v>
      </c>
      <c r="AM21" s="35">
        <v>5.3368832893400002</v>
      </c>
      <c r="AN21" s="35">
        <v>1194.4470102246</v>
      </c>
      <c r="AO21" s="29">
        <f t="shared" si="12"/>
        <v>8.2489221680485772E-9</v>
      </c>
      <c r="AP21" s="29">
        <f t="shared" si="13"/>
        <v>8.2488695583799374E-9</v>
      </c>
      <c r="AQ21" s="29">
        <f t="shared" si="14"/>
        <v>8.2488695602329593E-9</v>
      </c>
      <c r="AR21" s="29">
        <f t="shared" si="15"/>
        <v>8.2488695602329096E-9</v>
      </c>
      <c r="AT21" s="35">
        <v>3.6E-10</v>
      </c>
      <c r="AU21" s="35">
        <v>5.5397565340700003</v>
      </c>
      <c r="AV21" s="35">
        <v>3149.1641605882</v>
      </c>
      <c r="AW21" s="29">
        <f t="shared" si="16"/>
        <v>3.5650365288781256E-10</v>
      </c>
      <c r="AX21" s="29">
        <f t="shared" si="17"/>
        <v>3.5650566685536448E-10</v>
      </c>
      <c r="AY21" s="29">
        <f t="shared" si="18"/>
        <v>3.5650566678443989E-10</v>
      </c>
      <c r="AZ21" s="29">
        <f t="shared" si="19"/>
        <v>3.5650566678444206E-10</v>
      </c>
      <c r="BB21" s="35"/>
      <c r="BC21" s="35"/>
      <c r="BD21" s="35"/>
      <c r="BJ21" s="35">
        <v>8.3275999999999995E-7</v>
      </c>
      <c r="BK21" s="35">
        <v>5.9886631573900004</v>
      </c>
      <c r="BL21" s="35">
        <v>6677.7017350506003</v>
      </c>
      <c r="BM21" s="29">
        <f t="shared" si="24"/>
        <v>1.8249329132349574E-7</v>
      </c>
      <c r="BN21" s="29">
        <f t="shared" si="25"/>
        <v>1.825626273197279E-7</v>
      </c>
      <c r="BO21" s="29">
        <f t="shared" si="26"/>
        <v>1.8256262487762799E-7</v>
      </c>
      <c r="BP21" s="29">
        <f t="shared" si="27"/>
        <v>1.825626248777204E-7</v>
      </c>
      <c r="BR21" s="35">
        <v>8.7999999999999994E-8</v>
      </c>
      <c r="BS21" s="35">
        <v>0.34079528233</v>
      </c>
      <c r="BT21" s="35">
        <v>398.14900340819997</v>
      </c>
      <c r="BU21" s="29">
        <f t="shared" si="28"/>
        <v>7.6179167603168304E-8</v>
      </c>
      <c r="BV21" s="29">
        <f t="shared" si="29"/>
        <v>7.6179391748510891E-8</v>
      </c>
      <c r="BW21" s="29">
        <f t="shared" si="30"/>
        <v>7.6179391740616174E-8</v>
      </c>
      <c r="BX21" s="29">
        <f t="shared" si="31"/>
        <v>7.6179391740616452E-8</v>
      </c>
      <c r="BZ21" s="35">
        <v>8.1500000000000002E-9</v>
      </c>
      <c r="CA21" s="35">
        <v>3.4091056737300001</v>
      </c>
      <c r="CB21" s="35">
        <v>2544.3144198834002</v>
      </c>
      <c r="CC21" s="29">
        <f t="shared" si="32"/>
        <v>5.9560531792695669E-9</v>
      </c>
      <c r="CD21" s="29">
        <f t="shared" si="33"/>
        <v>5.9562340556959589E-9</v>
      </c>
      <c r="CE21" s="29">
        <f t="shared" si="34"/>
        <v>5.9562340493253563E-9</v>
      </c>
      <c r="CF21" s="29">
        <f t="shared" si="35"/>
        <v>5.9562340493255143E-9</v>
      </c>
      <c r="CH21" s="35">
        <v>5.7999999999999996E-10</v>
      </c>
      <c r="CI21" s="35">
        <v>3.65295480755</v>
      </c>
      <c r="CJ21" s="35">
        <v>6525.8044539654002</v>
      </c>
      <c r="CK21" s="29">
        <f t="shared" si="36"/>
        <v>-5.5211324222320437E-10</v>
      </c>
      <c r="CL21" s="29">
        <f t="shared" si="37"/>
        <v>-5.520984225983027E-10</v>
      </c>
      <c r="CM21" s="29">
        <f t="shared" si="38"/>
        <v>-5.5209842312033866E-10</v>
      </c>
      <c r="CN21" s="29">
        <f t="shared" si="39"/>
        <v>-5.5209842312032346E-10</v>
      </c>
      <c r="CP21" s="35"/>
      <c r="CQ21" s="35"/>
      <c r="CR21" s="35"/>
      <c r="CX21" s="35"/>
      <c r="CY21" s="35"/>
      <c r="CZ21" s="35"/>
      <c r="DF21" s="35">
        <v>6.3314400000000003E-6</v>
      </c>
      <c r="DG21" s="35">
        <v>0.89353285017999995</v>
      </c>
      <c r="DH21" s="35">
        <v>3340.5951730475999</v>
      </c>
      <c r="DI21" s="29">
        <f t="shared" si="44"/>
        <v>1.0914971154071764E-6</v>
      </c>
      <c r="DJ21" s="29">
        <f t="shared" si="45"/>
        <v>1.0912308715594076E-6</v>
      </c>
      <c r="DK21" s="29">
        <f t="shared" si="46"/>
        <v>1.0912308809369493E-6</v>
      </c>
      <c r="DL21" s="29">
        <f t="shared" si="47"/>
        <v>1.0912308809366393E-6</v>
      </c>
      <c r="DN21" s="35">
        <v>6.6430000000000004E-7</v>
      </c>
      <c r="DO21" s="35">
        <v>4.4059754995700002</v>
      </c>
      <c r="DP21" s="35">
        <v>1748.016413067</v>
      </c>
      <c r="DQ21" s="29">
        <f t="shared" si="48"/>
        <v>1.2522910970416328E-7</v>
      </c>
      <c r="DR21" s="29">
        <f t="shared" si="49"/>
        <v>1.2524368289094151E-7</v>
      </c>
      <c r="DS21" s="29">
        <f t="shared" si="50"/>
        <v>1.2524368237765405E-7</v>
      </c>
      <c r="DT21" s="29">
        <f t="shared" si="51"/>
        <v>1.2524368237766797E-7</v>
      </c>
      <c r="DV21" s="35">
        <v>5.3909999999999998E-8</v>
      </c>
      <c r="DW21" s="35">
        <v>1.00223256041</v>
      </c>
      <c r="DX21" s="35">
        <v>3149.1641605882</v>
      </c>
      <c r="DY21" s="29">
        <f t="shared" si="52"/>
        <v>-1.6668813511833831E-8</v>
      </c>
      <c r="DZ21" s="29">
        <f t="shared" si="53"/>
        <v>-1.6666750270570695E-8</v>
      </c>
      <c r="EA21" s="29">
        <f t="shared" si="54"/>
        <v>-1.6666750343241407E-8</v>
      </c>
      <c r="EB21" s="29">
        <f t="shared" si="55"/>
        <v>-1.666675034323922E-8</v>
      </c>
      <c r="ED21" s="35">
        <v>2.1400000000000001E-9</v>
      </c>
      <c r="EE21" s="35">
        <v>0.56779556946999998</v>
      </c>
      <c r="EF21" s="35">
        <v>155.42039943419999</v>
      </c>
      <c r="EG21" s="29">
        <f t="shared" si="56"/>
        <v>-2.1373813913488844E-9</v>
      </c>
      <c r="EH21" s="29">
        <f t="shared" si="57"/>
        <v>-2.1373811811434401E-9</v>
      </c>
      <c r="EI21" s="29">
        <f t="shared" si="58"/>
        <v>-2.1373811811508438E-9</v>
      </c>
      <c r="EJ21" s="29">
        <f t="shared" si="59"/>
        <v>-2.1373811811508438E-9</v>
      </c>
      <c r="EL21" s="35">
        <v>1.2E-10</v>
      </c>
      <c r="EM21" s="35">
        <v>0.51097435253000001</v>
      </c>
      <c r="EN21" s="35">
        <v>6923.9534573736</v>
      </c>
      <c r="EO21" s="29">
        <f t="shared" si="60"/>
        <v>1.1901472121907154E-10</v>
      </c>
      <c r="EP21" s="29">
        <f t="shared" si="61"/>
        <v>1.1901336291201181E-10</v>
      </c>
      <c r="EQ21" s="29">
        <f t="shared" si="62"/>
        <v>1.1901336295986982E-10</v>
      </c>
      <c r="ER21" s="29">
        <f t="shared" si="63"/>
        <v>1.1901336295986827E-10</v>
      </c>
      <c r="ET21" s="35"/>
      <c r="EU21" s="35"/>
      <c r="EV21" s="35"/>
    </row>
    <row r="22" spans="1:152" s="29" customFormat="1" ht="13.5" x14ac:dyDescent="0.3">
      <c r="A22" s="29" t="s">
        <v>198</v>
      </c>
      <c r="B22" s="29" t="s">
        <v>199</v>
      </c>
      <c r="C22" s="29" t="s">
        <v>200</v>
      </c>
      <c r="N22" s="35">
        <v>1.286232E-5</v>
      </c>
      <c r="O22" s="35">
        <v>3.0679592462600001</v>
      </c>
      <c r="P22" s="35">
        <v>2146.1654164751999</v>
      </c>
      <c r="Q22" s="29">
        <f t="shared" si="0"/>
        <v>1.253338611006084E-5</v>
      </c>
      <c r="R22" s="29">
        <f t="shared" si="1"/>
        <v>1.2533465373838149E-5</v>
      </c>
      <c r="S22" s="29">
        <f t="shared" si="2"/>
        <v>1.2533465371046535E-5</v>
      </c>
      <c r="T22" s="29">
        <f t="shared" si="3"/>
        <v>1.2533465371046618E-5</v>
      </c>
      <c r="V22" s="35">
        <v>1.3356299999999999E-6</v>
      </c>
      <c r="W22" s="35">
        <v>5.9742190392700003</v>
      </c>
      <c r="X22" s="35">
        <v>1748.016413067</v>
      </c>
      <c r="Y22" s="29">
        <f t="shared" si="4"/>
        <v>-1.3110360881733094E-6</v>
      </c>
      <c r="Z22" s="29">
        <f t="shared" si="5"/>
        <v>-1.3110303886733354E-6</v>
      </c>
      <c r="AA22" s="29">
        <f t="shared" si="6"/>
        <v>-1.3110303888740916E-6</v>
      </c>
      <c r="AB22" s="29">
        <f t="shared" si="7"/>
        <v>-1.311030388874088E-6</v>
      </c>
      <c r="AD22" s="35">
        <v>1.5648000000000001E-7</v>
      </c>
      <c r="AE22" s="35">
        <v>1.2208612193999999</v>
      </c>
      <c r="AF22" s="35">
        <v>1748.016413067</v>
      </c>
      <c r="AG22" s="29">
        <f t="shared" si="8"/>
        <v>-3.6156613472346953E-8</v>
      </c>
      <c r="AH22" s="29">
        <f t="shared" si="9"/>
        <v>-3.6160014355706866E-8</v>
      </c>
      <c r="AI22" s="29">
        <f t="shared" si="10"/>
        <v>-3.6160014235923192E-8</v>
      </c>
      <c r="AJ22" s="29">
        <f t="shared" si="11"/>
        <v>-3.6160014235926435E-8</v>
      </c>
      <c r="AL22" s="35">
        <v>8.0700000000000005E-9</v>
      </c>
      <c r="AM22" s="35">
        <v>2.7479888618100001</v>
      </c>
      <c r="AN22" s="35">
        <v>1748.016413067</v>
      </c>
      <c r="AO22" s="29">
        <f t="shared" si="12"/>
        <v>7.7627305255904435E-9</v>
      </c>
      <c r="AP22" s="29">
        <f t="shared" si="13"/>
        <v>7.7626812532560243E-9</v>
      </c>
      <c r="AQ22" s="29">
        <f t="shared" si="14"/>
        <v>7.7626812549915353E-9</v>
      </c>
      <c r="AR22" s="29">
        <f t="shared" si="15"/>
        <v>7.762681254991489E-9</v>
      </c>
      <c r="AT22" s="35">
        <v>3.9E-10</v>
      </c>
      <c r="AU22" s="35">
        <v>5.4096634588499999</v>
      </c>
      <c r="AV22" s="35">
        <v>4136.9104335162001</v>
      </c>
      <c r="AW22" s="29">
        <f t="shared" si="16"/>
        <v>-3.6711181178967519E-10</v>
      </c>
      <c r="AX22" s="29">
        <f t="shared" si="17"/>
        <v>-3.6711877056418001E-10</v>
      </c>
      <c r="AY22" s="29">
        <f t="shared" si="18"/>
        <v>-3.6711877031909916E-10</v>
      </c>
      <c r="AZ22" s="29">
        <f t="shared" si="19"/>
        <v>-3.6711877031910666E-10</v>
      </c>
      <c r="BB22" s="35"/>
      <c r="BC22" s="35"/>
      <c r="BD22" s="35"/>
      <c r="BJ22" s="35">
        <v>6.0116000000000002E-7</v>
      </c>
      <c r="BK22" s="35">
        <v>3.6796080882600002</v>
      </c>
      <c r="BL22" s="35">
        <v>796.29800681639995</v>
      </c>
      <c r="BM22" s="29">
        <f t="shared" si="24"/>
        <v>-3.7131191304563603E-7</v>
      </c>
      <c r="BN22" s="29">
        <f t="shared" si="25"/>
        <v>-3.7131672405071863E-7</v>
      </c>
      <c r="BO22" s="29">
        <f t="shared" si="26"/>
        <v>-3.7131672388126837E-7</v>
      </c>
      <c r="BP22" s="29">
        <f t="shared" si="27"/>
        <v>-3.7131672388127334E-7</v>
      </c>
      <c r="BR22" s="35">
        <v>8.6369999999999998E-8</v>
      </c>
      <c r="BS22" s="35">
        <v>1.7521370440899999</v>
      </c>
      <c r="BT22" s="35">
        <v>2544.3144198834002</v>
      </c>
      <c r="BU22" s="29">
        <f t="shared" si="28"/>
        <v>5.3303881718631088E-8</v>
      </c>
      <c r="BV22" s="29">
        <f t="shared" si="29"/>
        <v>5.3301672043294849E-8</v>
      </c>
      <c r="BW22" s="29">
        <f t="shared" si="30"/>
        <v>5.3301672121124081E-8</v>
      </c>
      <c r="BX22" s="29">
        <f t="shared" si="31"/>
        <v>5.3301672121121659E-8</v>
      </c>
      <c r="BZ22" s="35">
        <v>7.0200000000000002E-9</v>
      </c>
      <c r="CA22" s="35">
        <v>5.4907613255400003</v>
      </c>
      <c r="CB22" s="35">
        <v>8962.4553499102003</v>
      </c>
      <c r="CC22" s="29">
        <f t="shared" si="32"/>
        <v>6.7812048528656196E-9</v>
      </c>
      <c r="CD22" s="29">
        <f t="shared" si="33"/>
        <v>6.7814127307484446E-9</v>
      </c>
      <c r="CE22" s="29">
        <f t="shared" si="34"/>
        <v>6.7814127234282602E-9</v>
      </c>
      <c r="CF22" s="29">
        <f t="shared" si="35"/>
        <v>6.7814127234284653E-9</v>
      </c>
      <c r="CH22" s="35">
        <v>4.5E-10</v>
      </c>
      <c r="CI22" s="35">
        <v>0.38295906297999999</v>
      </c>
      <c r="CJ22" s="35">
        <v>5486.7778431750003</v>
      </c>
      <c r="CK22" s="29">
        <f t="shared" si="36"/>
        <v>1.6538215386661366E-11</v>
      </c>
      <c r="CL22" s="29">
        <f t="shared" si="37"/>
        <v>1.6569746461650129E-11</v>
      </c>
      <c r="CM22" s="29">
        <f t="shared" si="38"/>
        <v>1.6569745351081536E-11</v>
      </c>
      <c r="CN22" s="29">
        <f t="shared" si="39"/>
        <v>1.6569745351113489E-11</v>
      </c>
      <c r="CP22" s="35"/>
      <c r="CQ22" s="35"/>
      <c r="CR22" s="35"/>
      <c r="CX22" s="35"/>
      <c r="CY22" s="35"/>
      <c r="CZ22" s="35"/>
      <c r="DF22" s="35">
        <v>7.2558299999999996E-6</v>
      </c>
      <c r="DG22" s="35">
        <v>1.24516913473</v>
      </c>
      <c r="DH22" s="35">
        <v>8432.7643848156004</v>
      </c>
      <c r="DI22" s="29">
        <f t="shared" si="44"/>
        <v>7.2542558345592516E-6</v>
      </c>
      <c r="DJ22" s="29">
        <f t="shared" si="45"/>
        <v>7.2542395057377153E-6</v>
      </c>
      <c r="DK22" s="29">
        <f t="shared" si="46"/>
        <v>7.2542395063143253E-6</v>
      </c>
      <c r="DL22" s="29">
        <f t="shared" si="47"/>
        <v>7.2542395063143076E-6</v>
      </c>
      <c r="DN22" s="35">
        <v>4.7863000000000004E-7</v>
      </c>
      <c r="DO22" s="35">
        <v>2.2852789684300001</v>
      </c>
      <c r="DP22" s="35">
        <v>2914.0142358237999</v>
      </c>
      <c r="DQ22" s="29">
        <f t="shared" si="48"/>
        <v>3.8071388244104759E-7</v>
      </c>
      <c r="DR22" s="29">
        <f t="shared" si="49"/>
        <v>3.807030801515647E-7</v>
      </c>
      <c r="DS22" s="29">
        <f t="shared" si="50"/>
        <v>3.8070308053204529E-7</v>
      </c>
      <c r="DT22" s="29">
        <f t="shared" si="51"/>
        <v>3.8070308053203507E-7</v>
      </c>
      <c r="DV22" s="35">
        <v>4.4059999999999999E-8</v>
      </c>
      <c r="DW22" s="35">
        <v>2.4555630335499998</v>
      </c>
      <c r="DX22" s="35">
        <v>951.71840625059997</v>
      </c>
      <c r="DY22" s="29">
        <f t="shared" si="52"/>
        <v>2.6118166992298353E-8</v>
      </c>
      <c r="DZ22" s="29">
        <f t="shared" si="53"/>
        <v>2.6117735425753902E-8</v>
      </c>
      <c r="EA22" s="29">
        <f t="shared" si="54"/>
        <v>2.6117735440954458E-8</v>
      </c>
      <c r="EB22" s="29">
        <f t="shared" si="55"/>
        <v>2.6117735440953951E-8</v>
      </c>
      <c r="ED22" s="35">
        <v>2.0099999999999999E-9</v>
      </c>
      <c r="EE22" s="35">
        <v>2.3528446456399998</v>
      </c>
      <c r="EF22" s="35">
        <v>1592.5960136327999</v>
      </c>
      <c r="EG22" s="29">
        <f t="shared" si="56"/>
        <v>-2.0069924460968687E-9</v>
      </c>
      <c r="EH22" s="29">
        <f t="shared" si="57"/>
        <v>-2.0069902086822444E-9</v>
      </c>
      <c r="EI22" s="29">
        <f t="shared" si="58"/>
        <v>-2.0069902087610644E-9</v>
      </c>
      <c r="EJ22" s="29">
        <f t="shared" si="59"/>
        <v>-2.0069902087610615E-9</v>
      </c>
      <c r="EL22" s="35">
        <v>1.2E-10</v>
      </c>
      <c r="EM22" s="35">
        <v>3.27945299261</v>
      </c>
      <c r="EN22" s="35">
        <v>6127.6554505572003</v>
      </c>
      <c r="EO22" s="29">
        <f t="shared" si="60"/>
        <v>-7.7528967512178132E-11</v>
      </c>
      <c r="EP22" s="29">
        <f t="shared" si="61"/>
        <v>-7.7521794963925855E-11</v>
      </c>
      <c r="EQ22" s="29">
        <f t="shared" si="62"/>
        <v>-7.7521795216562324E-11</v>
      </c>
      <c r="ER22" s="29">
        <f t="shared" si="63"/>
        <v>-7.7521795216554517E-11</v>
      </c>
      <c r="ET22" s="35"/>
      <c r="EU22" s="35"/>
      <c r="EV22" s="35"/>
    </row>
    <row r="23" spans="1:152" s="29" customFormat="1" ht="13.5" x14ac:dyDescent="0.3">
      <c r="A23" s="29">
        <v>0</v>
      </c>
      <c r="B23" s="29">
        <f xml:space="preserve"> 0.0057755183 * A23</f>
        <v>0</v>
      </c>
      <c r="C23" s="29">
        <f xml:space="preserve"> Tau - B23/DAYSinMILLENNIUM</f>
        <v>1.6241895378929991E-2</v>
      </c>
      <c r="N23" s="35">
        <v>1.5464079999999998E-5</v>
      </c>
      <c r="O23" s="35">
        <v>2.9157963339199999</v>
      </c>
      <c r="P23" s="35">
        <v>1751.539531416</v>
      </c>
      <c r="Q23" s="29">
        <f t="shared" si="0"/>
        <v>1.5443331008877457E-5</v>
      </c>
      <c r="R23" s="29">
        <f t="shared" si="1"/>
        <v>1.5443313080275966E-5</v>
      </c>
      <c r="S23" s="29">
        <f t="shared" si="2"/>
        <v>1.5443313080907578E-5</v>
      </c>
      <c r="T23" s="29">
        <f t="shared" si="3"/>
        <v>1.5443313080907554E-5</v>
      </c>
      <c r="V23" s="35">
        <v>9.1098000000000002E-7</v>
      </c>
      <c r="W23" s="35">
        <v>1.0962783659099999</v>
      </c>
      <c r="X23" s="35">
        <v>1349.8674096587999</v>
      </c>
      <c r="Y23" s="29">
        <f t="shared" si="4"/>
        <v>-4.6935275095474216E-7</v>
      </c>
      <c r="Z23" s="29">
        <f t="shared" si="5"/>
        <v>-4.6936621921903258E-7</v>
      </c>
      <c r="AA23" s="29">
        <f t="shared" si="6"/>
        <v>-4.6936621874466242E-7</v>
      </c>
      <c r="AB23" s="29">
        <f t="shared" si="7"/>
        <v>-4.6936621874467629E-7</v>
      </c>
      <c r="AD23" s="35">
        <v>1.126E-7</v>
      </c>
      <c r="AE23" s="35">
        <v>4.7182236367100003</v>
      </c>
      <c r="AF23" s="35">
        <v>2544.3144198834002</v>
      </c>
      <c r="AG23" s="29">
        <f t="shared" si="8"/>
        <v>-5.2954596543795526E-8</v>
      </c>
      <c r="AH23" s="29">
        <f t="shared" si="9"/>
        <v>-5.2951365546489481E-8</v>
      </c>
      <c r="AI23" s="29">
        <f t="shared" si="10"/>
        <v>-5.2951365660291282E-8</v>
      </c>
      <c r="AJ23" s="29">
        <f t="shared" si="11"/>
        <v>-5.2951365660287755E-8</v>
      </c>
      <c r="AL23" s="35">
        <v>6.4000000000000002E-9</v>
      </c>
      <c r="AM23" s="35">
        <v>6.1066514784899999</v>
      </c>
      <c r="AN23" s="35">
        <v>3496.0328261340001</v>
      </c>
      <c r="AO23" s="29">
        <f t="shared" si="12"/>
        <v>6.3896068130682857E-9</v>
      </c>
      <c r="AP23" s="29">
        <f t="shared" si="13"/>
        <v>6.3896230952034281E-9</v>
      </c>
      <c r="AQ23" s="29">
        <f t="shared" si="14"/>
        <v>6.389623094630172E-9</v>
      </c>
      <c r="AR23" s="29">
        <f t="shared" si="15"/>
        <v>6.3896230946301878E-9</v>
      </c>
      <c r="AT23" s="35">
        <v>2.8000000000000002E-10</v>
      </c>
      <c r="AU23" s="35">
        <v>4.8537878140400004</v>
      </c>
      <c r="AV23" s="35">
        <v>6127.6554505572003</v>
      </c>
      <c r="AW23" s="29">
        <f t="shared" si="16"/>
        <v>-2.1307531138053321E-10</v>
      </c>
      <c r="AX23" s="29">
        <f t="shared" si="17"/>
        <v>-2.1308953555735296E-10</v>
      </c>
      <c r="AY23" s="29">
        <f t="shared" si="18"/>
        <v>-2.1308953505637875E-10</v>
      </c>
      <c r="AZ23" s="29">
        <f t="shared" si="19"/>
        <v>-2.1308953505639423E-10</v>
      </c>
      <c r="BB23" s="35"/>
      <c r="BC23" s="35"/>
      <c r="BD23" s="35"/>
      <c r="BJ23" s="35">
        <v>6.3111000000000004E-7</v>
      </c>
      <c r="BK23" s="35">
        <v>0.73049113368999996</v>
      </c>
      <c r="BL23" s="35">
        <v>5884.9268465832001</v>
      </c>
      <c r="BM23" s="29">
        <f t="shared" si="24"/>
        <v>-2.9939804296264959E-7</v>
      </c>
      <c r="BN23" s="29">
        <f t="shared" si="25"/>
        <v>-2.9935626055711733E-7</v>
      </c>
      <c r="BO23" s="29">
        <f t="shared" si="26"/>
        <v>-2.9935626202878704E-7</v>
      </c>
      <c r="BP23" s="29">
        <f t="shared" si="27"/>
        <v>-2.9935626202873972E-7</v>
      </c>
      <c r="BR23" s="35">
        <v>8.9029999999999997E-8</v>
      </c>
      <c r="BS23" s="35">
        <v>5.9543791650399998</v>
      </c>
      <c r="BT23" s="35">
        <v>2810.9214616052</v>
      </c>
      <c r="BU23" s="29">
        <f t="shared" si="28"/>
        <v>2.0054675293689522E-8</v>
      </c>
      <c r="BV23" s="29">
        <f t="shared" si="29"/>
        <v>2.0057791158443954E-8</v>
      </c>
      <c r="BW23" s="29">
        <f t="shared" si="30"/>
        <v>2.0057791048699103E-8</v>
      </c>
      <c r="BX23" s="29">
        <f t="shared" si="31"/>
        <v>2.0057791048702184E-8</v>
      </c>
      <c r="BZ23" s="35">
        <v>6.4400000000000001E-9</v>
      </c>
      <c r="CA23" s="35">
        <v>0.31400306761000002</v>
      </c>
      <c r="CB23" s="35">
        <v>5088.6288397668004</v>
      </c>
      <c r="CC23" s="29">
        <f t="shared" si="32"/>
        <v>1.8367492734204201E-9</v>
      </c>
      <c r="CD23" s="29">
        <f t="shared" si="33"/>
        <v>1.8371506589669344E-9</v>
      </c>
      <c r="CE23" s="29">
        <f t="shared" si="34"/>
        <v>1.83715064482964E-9</v>
      </c>
      <c r="CF23" s="29">
        <f t="shared" si="35"/>
        <v>1.8371506448300786E-9</v>
      </c>
      <c r="CH23" s="35">
        <v>5.1999999999999996E-10</v>
      </c>
      <c r="CI23" s="35">
        <v>3.2553569433499998</v>
      </c>
      <c r="CJ23" s="35">
        <v>4690.4798363585996</v>
      </c>
      <c r="CK23" s="29">
        <f t="shared" si="36"/>
        <v>-3.2412301860713246E-10</v>
      </c>
      <c r="CL23" s="29">
        <f t="shared" si="37"/>
        <v>-3.2414739135036684E-10</v>
      </c>
      <c r="CM23" s="29">
        <f t="shared" si="38"/>
        <v>-3.2414739049194304E-10</v>
      </c>
      <c r="CN23" s="29">
        <f t="shared" si="39"/>
        <v>-3.2414739049197189E-10</v>
      </c>
      <c r="CP23" s="35"/>
      <c r="CQ23" s="35"/>
      <c r="CR23" s="35"/>
      <c r="CX23" s="35"/>
      <c r="CY23" s="35"/>
      <c r="CZ23" s="35"/>
      <c r="DF23" s="35">
        <v>6.3314000000000001E-6</v>
      </c>
      <c r="DG23" s="35">
        <v>2.9243044816900001</v>
      </c>
      <c r="DH23" s="35">
        <v>3340.6296803519999</v>
      </c>
      <c r="DI23" s="29">
        <f t="shared" si="44"/>
        <v>5.1017547190811099E-6</v>
      </c>
      <c r="DJ23" s="29">
        <f t="shared" si="45"/>
        <v>5.1019147823300869E-6</v>
      </c>
      <c r="DK23" s="29">
        <f t="shared" si="46"/>
        <v>5.1019147766925626E-6</v>
      </c>
      <c r="DL23" s="29">
        <f t="shared" si="47"/>
        <v>5.1019147766927481E-6</v>
      </c>
      <c r="DN23" s="35">
        <v>4.9427999999999995E-7</v>
      </c>
      <c r="DO23" s="35">
        <v>5.72959428364</v>
      </c>
      <c r="DP23" s="35">
        <v>3340.5951730475999</v>
      </c>
      <c r="DQ23" s="29">
        <f t="shared" si="48"/>
        <v>-4.7264975884732529E-7</v>
      </c>
      <c r="DR23" s="29">
        <f t="shared" si="49"/>
        <v>-4.726559322504559E-7</v>
      </c>
      <c r="DS23" s="29">
        <f t="shared" si="50"/>
        <v>-4.7265593203303461E-7</v>
      </c>
      <c r="DT23" s="29">
        <f t="shared" si="51"/>
        <v>-4.7265593203304181E-7</v>
      </c>
      <c r="DV23" s="35">
        <v>4.2860000000000001E-8</v>
      </c>
      <c r="DW23" s="35">
        <v>3.8964352063800001</v>
      </c>
      <c r="DX23" s="35">
        <v>1592.5960136327999</v>
      </c>
      <c r="DY23" s="29">
        <f t="shared" si="52"/>
        <v>-3.5070444729986337E-9</v>
      </c>
      <c r="DZ23" s="29">
        <f t="shared" si="53"/>
        <v>-3.5079138368702102E-9</v>
      </c>
      <c r="EA23" s="29">
        <f t="shared" si="54"/>
        <v>-3.5079138062499088E-9</v>
      </c>
      <c r="EB23" s="29">
        <f t="shared" si="55"/>
        <v>-3.5079138062509709E-9</v>
      </c>
      <c r="ED23" s="35">
        <v>2.04E-9</v>
      </c>
      <c r="EE23" s="35">
        <v>0.96723315302000001</v>
      </c>
      <c r="EF23" s="35">
        <v>1990.745017041</v>
      </c>
      <c r="EG23" s="29">
        <f t="shared" si="56"/>
        <v>-6.3005186792591965E-10</v>
      </c>
      <c r="EH23" s="29">
        <f t="shared" si="57"/>
        <v>-6.300025071712731E-10</v>
      </c>
      <c r="EI23" s="29">
        <f t="shared" si="58"/>
        <v>-6.3000250890985196E-10</v>
      </c>
      <c r="EJ23" s="29">
        <f t="shared" si="59"/>
        <v>-6.3000250890979685E-10</v>
      </c>
      <c r="EL23" s="35">
        <v>1.2999999999999999E-10</v>
      </c>
      <c r="EM23" s="35">
        <v>2.2293828552199999</v>
      </c>
      <c r="EN23" s="35">
        <v>9866.4168806651996</v>
      </c>
      <c r="EO23" s="29">
        <f t="shared" si="60"/>
        <v>8.2415697745432875E-11</v>
      </c>
      <c r="EP23" s="29">
        <f t="shared" si="61"/>
        <v>8.2403020934791052E-11</v>
      </c>
      <c r="EQ23" s="29">
        <f t="shared" si="62"/>
        <v>8.2403021381310371E-11</v>
      </c>
      <c r="ER23" s="29">
        <f t="shared" si="63"/>
        <v>8.240302138129609E-11</v>
      </c>
      <c r="ET23" s="35"/>
      <c r="EU23" s="35"/>
      <c r="EV23" s="35"/>
    </row>
    <row r="24" spans="1:152" s="29" customFormat="1" ht="13.5" x14ac:dyDescent="0.3">
      <c r="N24" s="35">
        <v>1.0249069999999999E-5</v>
      </c>
      <c r="O24" s="35">
        <v>3.69334293555</v>
      </c>
      <c r="P24" s="35">
        <v>8962.4553499102003</v>
      </c>
      <c r="Q24" s="29">
        <f t="shared" si="0"/>
        <v>3.581732688016011E-7</v>
      </c>
      <c r="R24" s="29">
        <f t="shared" si="1"/>
        <v>3.5700012860864005E-7</v>
      </c>
      <c r="S24" s="29">
        <f t="shared" si="2"/>
        <v>3.5700016992836977E-7</v>
      </c>
      <c r="T24" s="29">
        <f t="shared" si="3"/>
        <v>3.5700016992720532E-7</v>
      </c>
      <c r="V24" s="35">
        <v>8.3300999999999997E-7</v>
      </c>
      <c r="W24" s="35">
        <v>5.2963662627200003</v>
      </c>
      <c r="X24" s="35">
        <v>6684.7479717486003</v>
      </c>
      <c r="Y24" s="29">
        <f t="shared" si="4"/>
        <v>5.9686119120187897E-7</v>
      </c>
      <c r="Z24" s="29">
        <f t="shared" si="5"/>
        <v>5.9691082874344415E-7</v>
      </c>
      <c r="AA24" s="29">
        <f t="shared" si="6"/>
        <v>5.9691082699521792E-7</v>
      </c>
      <c r="AB24" s="29">
        <f t="shared" si="7"/>
        <v>5.9691082699526757E-7</v>
      </c>
      <c r="AD24" s="35">
        <v>1.3351999999999999E-7</v>
      </c>
      <c r="AE24" s="35">
        <v>0.60189008414</v>
      </c>
      <c r="AF24" s="35">
        <v>1194.4470102246</v>
      </c>
      <c r="AG24" s="29">
        <f t="shared" si="8"/>
        <v>5.4246453194472985E-8</v>
      </c>
      <c r="AH24" s="29">
        <f t="shared" si="9"/>
        <v>5.4248315459564298E-8</v>
      </c>
      <c r="AI24" s="29">
        <f t="shared" si="10"/>
        <v>5.4248315393972912E-8</v>
      </c>
      <c r="AJ24" s="29">
        <f t="shared" si="11"/>
        <v>5.4248315393974639E-8</v>
      </c>
      <c r="AL24" s="35">
        <v>5.5800000000000002E-9</v>
      </c>
      <c r="AM24" s="35">
        <v>1.8521234235999999</v>
      </c>
      <c r="AN24" s="35">
        <v>398.14900340819997</v>
      </c>
      <c r="AO24" s="29">
        <f t="shared" si="12"/>
        <v>-2.5013824824685313E-9</v>
      </c>
      <c r="AP24" s="29">
        <f t="shared" si="13"/>
        <v>-2.5013571037418649E-9</v>
      </c>
      <c r="AQ24" s="29">
        <f t="shared" si="14"/>
        <v>-2.5013571046357439E-9</v>
      </c>
      <c r="AR24" s="29">
        <f t="shared" si="15"/>
        <v>-2.5013571046357084E-9</v>
      </c>
      <c r="AT24" s="35">
        <v>2.7E-10</v>
      </c>
      <c r="AU24" s="35">
        <v>0.42811091035999999</v>
      </c>
      <c r="AV24" s="35">
        <v>3738.7614301079998</v>
      </c>
      <c r="AW24" s="29">
        <f t="shared" si="16"/>
        <v>-2.9203692696144669E-11</v>
      </c>
      <c r="AX24" s="29">
        <f t="shared" si="17"/>
        <v>-2.9216517122649491E-11</v>
      </c>
      <c r="AY24" s="29">
        <f t="shared" si="18"/>
        <v>-2.9216516670955775E-11</v>
      </c>
      <c r="AZ24" s="29">
        <f t="shared" si="19"/>
        <v>-2.9216516670969126E-11</v>
      </c>
      <c r="BB24" s="35"/>
      <c r="BC24" s="35"/>
      <c r="BD24" s="35"/>
      <c r="BJ24" s="35">
        <v>6.2338000000000001E-7</v>
      </c>
      <c r="BK24" s="35">
        <v>4.8507199918400001</v>
      </c>
      <c r="BL24" s="35">
        <v>2942.4634232916001</v>
      </c>
      <c r="BM24" s="29">
        <f t="shared" si="24"/>
        <v>-4.4962105453854766E-7</v>
      </c>
      <c r="BN24" s="29">
        <f t="shared" si="25"/>
        <v>-4.4960481789793302E-7</v>
      </c>
      <c r="BO24" s="29">
        <f t="shared" si="26"/>
        <v>-4.496048184698234E-7</v>
      </c>
      <c r="BP24" s="29">
        <f t="shared" si="27"/>
        <v>-4.4960481846980498E-7</v>
      </c>
      <c r="BR24" s="35">
        <v>8.1019999999999994E-8</v>
      </c>
      <c r="BS24" s="35">
        <v>0.84279830287000002</v>
      </c>
      <c r="BT24" s="35">
        <v>6283.0758499914</v>
      </c>
      <c r="BU24" s="29">
        <f t="shared" si="28"/>
        <v>-5.7558391806757683E-8</v>
      </c>
      <c r="BV24" s="29">
        <f t="shared" si="29"/>
        <v>-5.7553813346049511E-8</v>
      </c>
      <c r="BW24" s="29">
        <f t="shared" si="30"/>
        <v>-5.7553813507315902E-8</v>
      </c>
      <c r="BX24" s="29">
        <f t="shared" si="31"/>
        <v>-5.7553813507311031E-8</v>
      </c>
      <c r="BZ24" s="35">
        <v>7.4499999999999997E-9</v>
      </c>
      <c r="CA24" s="35">
        <v>4.3024837711100004</v>
      </c>
      <c r="CB24" s="35">
        <v>3340.5951730475999</v>
      </c>
      <c r="CC24" s="29">
        <f t="shared" si="32"/>
        <v>-3.1774071273397296E-9</v>
      </c>
      <c r="CD24" s="29">
        <f t="shared" si="33"/>
        <v>-3.1771194599864524E-9</v>
      </c>
      <c r="CE24" s="29">
        <f t="shared" si="34"/>
        <v>-3.1771194701186291E-9</v>
      </c>
      <c r="CF24" s="29">
        <f t="shared" si="35"/>
        <v>-3.1771194701182941E-9</v>
      </c>
      <c r="CH24" s="35">
        <v>4.3999999999999998E-10</v>
      </c>
      <c r="CI24" s="35">
        <v>1.8934258882199999</v>
      </c>
      <c r="CJ24" s="35">
        <v>3583.3410306738001</v>
      </c>
      <c r="CK24" s="29">
        <f t="shared" si="36"/>
        <v>-4.0467923218279638E-10</v>
      </c>
      <c r="CL24" s="29">
        <f t="shared" si="37"/>
        <v>-4.0468714131369625E-10</v>
      </c>
      <c r="CM24" s="29">
        <f t="shared" si="38"/>
        <v>-4.0468714103513982E-10</v>
      </c>
      <c r="CN24" s="29">
        <f t="shared" si="39"/>
        <v>-4.0468714103514835E-10</v>
      </c>
      <c r="CP24" s="35"/>
      <c r="CQ24" s="35"/>
      <c r="CR24" s="35"/>
      <c r="CX24" s="35"/>
      <c r="CY24" s="35"/>
      <c r="CZ24" s="35"/>
      <c r="DF24" s="35">
        <v>5.7435199999999999E-6</v>
      </c>
      <c r="DG24" s="35">
        <v>0.82896196337000005</v>
      </c>
      <c r="DH24" s="35">
        <v>2914.0142358237999</v>
      </c>
      <c r="DI24" s="29">
        <f t="shared" si="44"/>
        <v>-2.9362324632239259E-6</v>
      </c>
      <c r="DJ24" s="29">
        <f t="shared" si="45"/>
        <v>-2.9364162807513205E-6</v>
      </c>
      <c r="DK24" s="29">
        <f t="shared" si="46"/>
        <v>-2.936416274277089E-6</v>
      </c>
      <c r="DL24" s="29">
        <f t="shared" si="47"/>
        <v>-2.9364162742772643E-6</v>
      </c>
      <c r="DN24" s="35">
        <v>4.9424000000000001E-7</v>
      </c>
      <c r="DO24" s="35">
        <v>1.47717922226</v>
      </c>
      <c r="DP24" s="35">
        <v>3340.6296803519999</v>
      </c>
      <c r="DQ24" s="29">
        <f t="shared" si="48"/>
        <v>3.3958349447829483E-7</v>
      </c>
      <c r="DR24" s="29">
        <f t="shared" si="49"/>
        <v>3.3956816380586516E-7</v>
      </c>
      <c r="DS24" s="29">
        <f t="shared" si="50"/>
        <v>3.3956816434584734E-7</v>
      </c>
      <c r="DT24" s="29">
        <f t="shared" si="51"/>
        <v>3.395681643458295E-7</v>
      </c>
      <c r="DV24" s="35">
        <v>3.5140000000000002E-8</v>
      </c>
      <c r="DW24" s="35">
        <v>1.8516839196299999</v>
      </c>
      <c r="DX24" s="35">
        <v>398.14900340819997</v>
      </c>
      <c r="DY24" s="29">
        <f t="shared" si="52"/>
        <v>-1.573862678292098E-8</v>
      </c>
      <c r="DZ24" s="29">
        <f t="shared" si="53"/>
        <v>-1.573846692540717E-8</v>
      </c>
      <c r="EA24" s="29">
        <f t="shared" si="54"/>
        <v>-1.5738466931037607E-8</v>
      </c>
      <c r="EB24" s="29">
        <f t="shared" si="55"/>
        <v>-1.5738466931037382E-8</v>
      </c>
      <c r="ED24" s="35">
        <v>2.2999999999999999E-9</v>
      </c>
      <c r="EE24" s="35">
        <v>5.8295905714599998</v>
      </c>
      <c r="EF24" s="35">
        <v>2388.8940204492001</v>
      </c>
      <c r="EG24" s="29">
        <f t="shared" si="56"/>
        <v>1.8345220858617107E-9</v>
      </c>
      <c r="EH24" s="29">
        <f t="shared" si="57"/>
        <v>1.8345644358463434E-9</v>
      </c>
      <c r="EI24" s="29">
        <f t="shared" si="58"/>
        <v>1.8345644343547471E-9</v>
      </c>
      <c r="EJ24" s="29">
        <f t="shared" si="59"/>
        <v>1.8345644343547864E-9</v>
      </c>
      <c r="EL24" s="35">
        <v>1.5999999999999999E-10</v>
      </c>
      <c r="EM24" s="35">
        <v>2.6420677122699998</v>
      </c>
      <c r="EN24" s="35">
        <v>4399.9943568890003</v>
      </c>
      <c r="EO24" s="29">
        <f t="shared" si="60"/>
        <v>4.4045941686356417E-11</v>
      </c>
      <c r="EP24" s="29">
        <f t="shared" si="61"/>
        <v>4.4037292693961829E-11</v>
      </c>
      <c r="EQ24" s="29">
        <f t="shared" si="62"/>
        <v>4.4037292998595931E-11</v>
      </c>
      <c r="ER24" s="29">
        <f t="shared" si="63"/>
        <v>4.4037292998584996E-11</v>
      </c>
      <c r="ET24" s="35"/>
      <c r="EU24" s="35"/>
      <c r="EV24" s="35"/>
    </row>
    <row r="25" spans="1:152" s="29" customFormat="1" ht="13.5" x14ac:dyDescent="0.3">
      <c r="A25" s="29" t="s">
        <v>201</v>
      </c>
      <c r="B25" s="29" t="s">
        <v>202</v>
      </c>
      <c r="C25" s="29" t="s">
        <v>203</v>
      </c>
      <c r="D25" s="29" t="s">
        <v>204</v>
      </c>
      <c r="E25" s="29" t="s">
        <v>205</v>
      </c>
      <c r="F25" s="29" t="s">
        <v>206</v>
      </c>
      <c r="N25" s="35">
        <v>8.9156699999999996E-6</v>
      </c>
      <c r="O25" s="35">
        <v>0.18293899089999999</v>
      </c>
      <c r="P25" s="35">
        <v>16703.062133498999</v>
      </c>
      <c r="Q25" s="29">
        <f t="shared" si="0"/>
        <v>2.4247798165054026E-6</v>
      </c>
      <c r="R25" s="29">
        <f t="shared" si="1"/>
        <v>2.4266110899903057E-6</v>
      </c>
      <c r="S25" s="29">
        <f t="shared" si="2"/>
        <v>2.4266110254917821E-6</v>
      </c>
      <c r="T25" s="29">
        <f t="shared" si="3"/>
        <v>2.4266110254937328E-6</v>
      </c>
      <c r="V25" s="35">
        <v>1.13876E-6</v>
      </c>
      <c r="W25" s="35">
        <v>2.1286945508900001</v>
      </c>
      <c r="X25" s="35">
        <v>1194.4470102246</v>
      </c>
      <c r="Y25" s="29">
        <f t="shared" si="4"/>
        <v>-1.0191873937593227E-6</v>
      </c>
      <c r="Z25" s="29">
        <f t="shared" si="5"/>
        <v>-1.0191796399921766E-6</v>
      </c>
      <c r="AA25" s="29">
        <f t="shared" si="6"/>
        <v>-1.0191796402652795E-6</v>
      </c>
      <c r="AB25" s="29">
        <f t="shared" si="7"/>
        <v>-1.0191796402652723E-6</v>
      </c>
      <c r="AD25" s="35">
        <v>1.0396E-7</v>
      </c>
      <c r="AE25" s="35">
        <v>0.25038714677000001</v>
      </c>
      <c r="AF25" s="35">
        <v>382.89653222319998</v>
      </c>
      <c r="AG25" s="29">
        <f t="shared" si="8"/>
        <v>1.0216366145766606E-7</v>
      </c>
      <c r="AH25" s="29">
        <f t="shared" si="9"/>
        <v>1.0216375561122755E-7</v>
      </c>
      <c r="AI25" s="29">
        <f t="shared" si="10"/>
        <v>1.0216375560791135E-7</v>
      </c>
      <c r="AJ25" s="29">
        <f t="shared" si="11"/>
        <v>1.0216375560791146E-7</v>
      </c>
      <c r="AL25" s="35">
        <v>5.6699999999999997E-9</v>
      </c>
      <c r="AM25" s="35">
        <v>5.8592238497900002</v>
      </c>
      <c r="AN25" s="35">
        <v>7.1135470007999997</v>
      </c>
      <c r="AO25" s="29">
        <f t="shared" si="12"/>
        <v>5.4024506633528853E-9</v>
      </c>
      <c r="AP25" s="29">
        <f t="shared" si="13"/>
        <v>5.4024505068893895E-9</v>
      </c>
      <c r="AQ25" s="29">
        <f t="shared" si="14"/>
        <v>5.4024505068949001E-9</v>
      </c>
      <c r="AR25" s="29">
        <f t="shared" si="15"/>
        <v>5.4024505068949001E-9</v>
      </c>
      <c r="AT25" s="35">
        <v>3.1999999999999998E-10</v>
      </c>
      <c r="AU25" s="35">
        <v>1.2233709392700001</v>
      </c>
      <c r="AV25" s="35">
        <v>10025.3603984484</v>
      </c>
      <c r="AW25" s="29">
        <f t="shared" si="16"/>
        <v>2.4651174730419377E-10</v>
      </c>
      <c r="AX25" s="29">
        <f t="shared" si="17"/>
        <v>2.4653788592950968E-10</v>
      </c>
      <c r="AY25" s="29">
        <f t="shared" si="18"/>
        <v>2.4653788500894006E-10</v>
      </c>
      <c r="AZ25" s="29">
        <f t="shared" si="19"/>
        <v>2.4653788500896906E-10</v>
      </c>
      <c r="BB25" s="35"/>
      <c r="BC25" s="35"/>
      <c r="BD25" s="35"/>
      <c r="BJ25" s="35">
        <v>4.6950999999999997E-7</v>
      </c>
      <c r="BK25" s="35">
        <v>5.5433972380399998</v>
      </c>
      <c r="BL25" s="35">
        <v>3340.5451163970001</v>
      </c>
      <c r="BM25" s="29">
        <f t="shared" si="24"/>
        <v>-4.6667639230272241E-7</v>
      </c>
      <c r="BN25" s="29">
        <f t="shared" si="25"/>
        <v>-4.6667859060448089E-7</v>
      </c>
      <c r="BO25" s="29">
        <f t="shared" si="26"/>
        <v>-4.6667859052706828E-7</v>
      </c>
      <c r="BP25" s="29">
        <f t="shared" si="27"/>
        <v>-4.6667859052707087E-7</v>
      </c>
      <c r="BR25" s="35">
        <v>9.2500000000000001E-8</v>
      </c>
      <c r="BS25" s="35">
        <v>4.3507177861899997</v>
      </c>
      <c r="BT25" s="35">
        <v>3496.0328261340001</v>
      </c>
      <c r="BU25" s="29">
        <f t="shared" si="28"/>
        <v>-1.1820498539699284E-8</v>
      </c>
      <c r="BV25" s="29">
        <f t="shared" si="29"/>
        <v>-1.1824597216030988E-8</v>
      </c>
      <c r="BW25" s="29">
        <f t="shared" si="30"/>
        <v>-1.1824597071670138E-8</v>
      </c>
      <c r="BX25" s="29">
        <f t="shared" si="31"/>
        <v>-1.1824597071674051E-8</v>
      </c>
      <c r="BZ25" s="35">
        <v>5.86E-9</v>
      </c>
      <c r="CA25" s="35">
        <v>4.4807145969300004</v>
      </c>
      <c r="CB25" s="35">
        <v>3894.1818295421999</v>
      </c>
      <c r="CC25" s="29">
        <f t="shared" si="32"/>
        <v>1.0800371190399917E-9</v>
      </c>
      <c r="CD25" s="29">
        <f t="shared" si="33"/>
        <v>1.079750493851555E-9</v>
      </c>
      <c r="CE25" s="29">
        <f t="shared" si="34"/>
        <v>1.0797505039469863E-9</v>
      </c>
      <c r="CF25" s="29">
        <f t="shared" si="35"/>
        <v>1.0797505039466589E-9</v>
      </c>
      <c r="CH25" s="35">
        <v>3.7000000000000001E-10</v>
      </c>
      <c r="CI25" s="35">
        <v>4.871920725E-2</v>
      </c>
      <c r="CJ25" s="35">
        <v>2146.1654164751999</v>
      </c>
      <c r="CK25" s="29">
        <f t="shared" si="36"/>
        <v>-3.4769533875346795E-10</v>
      </c>
      <c r="CL25" s="29">
        <f t="shared" si="37"/>
        <v>-3.4769880865896251E-10</v>
      </c>
      <c r="CM25" s="29">
        <f t="shared" si="38"/>
        <v>-3.4769880853675221E-10</v>
      </c>
      <c r="CN25" s="29">
        <f t="shared" si="39"/>
        <v>-3.4769880853675583E-10</v>
      </c>
      <c r="CP25" s="35"/>
      <c r="CQ25" s="35"/>
      <c r="CR25" s="35"/>
      <c r="CX25" s="35"/>
      <c r="CY25" s="35"/>
      <c r="CZ25" s="35"/>
      <c r="DF25" s="35">
        <v>5.26187E-6</v>
      </c>
      <c r="DG25" s="35">
        <v>5.3829227622799998</v>
      </c>
      <c r="DH25" s="35">
        <v>3738.7614301079998</v>
      </c>
      <c r="DI25" s="29">
        <f t="shared" si="44"/>
        <v>-5.2146651026907952E-6</v>
      </c>
      <c r="DJ25" s="29">
        <f t="shared" si="45"/>
        <v>-5.2146986962579136E-6</v>
      </c>
      <c r="DK25" s="29">
        <f t="shared" si="46"/>
        <v>-5.2146986950749085E-6</v>
      </c>
      <c r="DL25" s="29">
        <f t="shared" si="47"/>
        <v>-5.214698695074939E-6</v>
      </c>
      <c r="DN25" s="35">
        <v>5.7517999999999999E-7</v>
      </c>
      <c r="DO25" s="35">
        <v>0.54354327916</v>
      </c>
      <c r="DP25" s="35">
        <v>1194.4470102246</v>
      </c>
      <c r="DQ25" s="29">
        <f t="shared" si="48"/>
        <v>2.6393418285427538E-7</v>
      </c>
      <c r="DR25" s="29">
        <f t="shared" si="49"/>
        <v>2.6394198349742122E-7</v>
      </c>
      <c r="DS25" s="29">
        <f t="shared" si="50"/>
        <v>2.6394198322267264E-7</v>
      </c>
      <c r="DT25" s="29">
        <f t="shared" si="51"/>
        <v>2.6394198322267984E-7</v>
      </c>
      <c r="DV25" s="35">
        <v>3.6990000000000002E-8</v>
      </c>
      <c r="DW25" s="35">
        <v>2.2604370777199998</v>
      </c>
      <c r="DX25" s="35">
        <v>20043.6745601988</v>
      </c>
      <c r="DY25" s="29">
        <f t="shared" si="52"/>
        <v>1.7366988167340456E-8</v>
      </c>
      <c r="DZ25" s="29">
        <f t="shared" si="53"/>
        <v>1.7375353076481376E-8</v>
      </c>
      <c r="EA25" s="29">
        <f t="shared" si="54"/>
        <v>1.7375352781877417E-8</v>
      </c>
      <c r="EB25" s="29">
        <f t="shared" si="55"/>
        <v>1.7375352781886698E-8</v>
      </c>
      <c r="ED25" s="35">
        <v>1.6000000000000001E-9</v>
      </c>
      <c r="EE25" s="35">
        <v>4.1497419475699999</v>
      </c>
      <c r="EF25" s="35">
        <v>4535.0594369244</v>
      </c>
      <c r="EG25" s="29">
        <f t="shared" si="56"/>
        <v>-1.1900213171303025E-9</v>
      </c>
      <c r="EH25" s="29">
        <f t="shared" si="57"/>
        <v>-1.1899593324555791E-9</v>
      </c>
      <c r="EI25" s="29">
        <f t="shared" si="58"/>
        <v>-1.189959334638852E-9</v>
      </c>
      <c r="EJ25" s="29">
        <f t="shared" si="59"/>
        <v>-1.189959334638791E-9</v>
      </c>
      <c r="EL25" s="35">
        <v>1.2999999999999999E-10</v>
      </c>
      <c r="EM25" s="35">
        <v>2.7581396997400001</v>
      </c>
      <c r="EN25" s="35">
        <v>6836.6452528338004</v>
      </c>
      <c r="EO25" s="29">
        <f t="shared" si="60"/>
        <v>9.9355654305241994E-11</v>
      </c>
      <c r="EP25" s="29">
        <f t="shared" si="61"/>
        <v>9.9362978390735829E-11</v>
      </c>
      <c r="EQ25" s="29">
        <f t="shared" si="62"/>
        <v>9.9362978132783614E-11</v>
      </c>
      <c r="ER25" s="29">
        <f t="shared" si="63"/>
        <v>9.9362978132791963E-11</v>
      </c>
      <c r="ET25" s="35"/>
      <c r="EU25" s="35"/>
      <c r="EV25" s="35"/>
    </row>
    <row r="26" spans="1:152" s="29" customFormat="1" ht="13.5" x14ac:dyDescent="0.3">
      <c r="A26" s="29">
        <f>SUM(Q1:Q1217)</f>
        <v>6.0384359109206898</v>
      </c>
      <c r="B26" s="29">
        <f>SUM(Y1:Y686)</f>
        <v>3340.8611179549021</v>
      </c>
      <c r="C26" s="29">
        <f>SUM(AG1:AG310)</f>
        <v>1.0181585917161137E-3</v>
      </c>
      <c r="D26" s="29">
        <f>SUM(AO1:AO129)</f>
        <v>-7.8371062567912835E-6</v>
      </c>
      <c r="E26" s="29">
        <f>SUM(AW1:AW36)</f>
        <v>-1.1517666009442282E-6</v>
      </c>
      <c r="F26" s="29">
        <f>SUM(BE1:BE15)</f>
        <v>-5.8269354360926057E-9</v>
      </c>
      <c r="N26" s="35">
        <v>8.5876000000000006E-6</v>
      </c>
      <c r="O26" s="35">
        <v>2.4009370420399998</v>
      </c>
      <c r="P26" s="35">
        <v>2914.0142358237999</v>
      </c>
      <c r="Q26" s="29">
        <f t="shared" si="0"/>
        <v>7.3857548603312244E-6</v>
      </c>
      <c r="R26" s="29">
        <f t="shared" si="1"/>
        <v>7.3855916939928661E-6</v>
      </c>
      <c r="S26" s="29">
        <f t="shared" si="2"/>
        <v>7.3855916997399872E-6</v>
      </c>
      <c r="T26" s="29">
        <f t="shared" si="3"/>
        <v>7.3855916997398313E-6</v>
      </c>
      <c r="V26" s="35">
        <v>8.0775999999999998E-7</v>
      </c>
      <c r="W26" s="35">
        <v>4.4281340586500004</v>
      </c>
      <c r="X26" s="35">
        <v>529.69096509459996</v>
      </c>
      <c r="Y26" s="29">
        <f t="shared" si="4"/>
        <v>7.2201189499823223E-7</v>
      </c>
      <c r="Z26" s="29">
        <f t="shared" si="5"/>
        <v>7.2201434659015441E-7</v>
      </c>
      <c r="AA26" s="29">
        <f t="shared" si="6"/>
        <v>7.220143465038066E-7</v>
      </c>
      <c r="AB26" s="29">
        <f t="shared" si="7"/>
        <v>7.2201434650380925E-7</v>
      </c>
      <c r="AD26" s="35">
        <v>9.4679999999999998E-8</v>
      </c>
      <c r="AE26" s="35">
        <v>0.68170713563999996</v>
      </c>
      <c r="AF26" s="35">
        <v>1059.3819301891999</v>
      </c>
      <c r="AG26" s="29">
        <f t="shared" si="8"/>
        <v>5.4186153745072182E-8</v>
      </c>
      <c r="AH26" s="29">
        <f t="shared" si="9"/>
        <v>5.4185102630508619E-8</v>
      </c>
      <c r="AI26" s="29">
        <f t="shared" si="10"/>
        <v>5.4185102667530458E-8</v>
      </c>
      <c r="AJ26" s="29">
        <f t="shared" si="11"/>
        <v>5.4185102667529352E-8</v>
      </c>
      <c r="AL26" s="35">
        <v>6.4700000000000002E-9</v>
      </c>
      <c r="AM26" s="35">
        <v>3.1764547560500001</v>
      </c>
      <c r="AN26" s="35">
        <v>3583.3410306738001</v>
      </c>
      <c r="AO26" s="29">
        <f t="shared" si="12"/>
        <v>7.4657667367749898E-10</v>
      </c>
      <c r="AP26" s="29">
        <f t="shared" si="13"/>
        <v>7.4628237670841692E-10</v>
      </c>
      <c r="AQ26" s="29">
        <f t="shared" si="14"/>
        <v>7.4628238707402294E-10</v>
      </c>
      <c r="AR26" s="29">
        <f t="shared" si="15"/>
        <v>7.4628238707370334E-10</v>
      </c>
      <c r="AT26" s="35">
        <v>2.5000000000000002E-10</v>
      </c>
      <c r="AU26" s="35">
        <v>1.5634887881099999</v>
      </c>
      <c r="AV26" s="35">
        <v>26724.899413598399</v>
      </c>
      <c r="AW26" s="29">
        <f t="shared" si="16"/>
        <v>-1.2333525267920305E-10</v>
      </c>
      <c r="AX26" s="29">
        <f t="shared" si="17"/>
        <v>-1.2326097839871295E-10</v>
      </c>
      <c r="AY26" s="29">
        <f t="shared" si="18"/>
        <v>-1.2326098101501637E-10</v>
      </c>
      <c r="AZ26" s="29">
        <f t="shared" si="19"/>
        <v>-1.2326098101494218E-10</v>
      </c>
      <c r="BB26" s="35"/>
      <c r="BC26" s="35"/>
      <c r="BD26" s="35"/>
      <c r="BJ26" s="35">
        <v>4.6953E-7</v>
      </c>
      <c r="BK26" s="35">
        <v>5.13486627234</v>
      </c>
      <c r="BL26" s="35">
        <v>3340.6797370026002</v>
      </c>
      <c r="BM26" s="29">
        <f t="shared" si="24"/>
        <v>-4.490525500533599E-7</v>
      </c>
      <c r="BN26" s="29">
        <f t="shared" si="25"/>
        <v>-4.4904669453740893E-7</v>
      </c>
      <c r="BO26" s="29">
        <f t="shared" si="26"/>
        <v>-4.4904669474366299E-7</v>
      </c>
      <c r="BP26" s="29">
        <f t="shared" si="27"/>
        <v>-4.4904669474365717E-7</v>
      </c>
      <c r="BR26" s="35">
        <v>8.0849999999999999E-8</v>
      </c>
      <c r="BS26" s="35">
        <v>4.2961403420900002</v>
      </c>
      <c r="BT26" s="35">
        <v>6684.7479717486003</v>
      </c>
      <c r="BU26" s="29">
        <f t="shared" si="28"/>
        <v>7.8753648904590052E-8</v>
      </c>
      <c r="BV26" s="29">
        <f t="shared" si="29"/>
        <v>7.8752086040343144E-8</v>
      </c>
      <c r="BW26" s="29">
        <f t="shared" si="30"/>
        <v>7.8752086095399505E-8</v>
      </c>
      <c r="BX26" s="29">
        <f t="shared" si="31"/>
        <v>7.8752086095397943E-8</v>
      </c>
      <c r="BZ26" s="35">
        <v>6.8100000000000003E-9</v>
      </c>
      <c r="CA26" s="35">
        <v>5.4095126130800004</v>
      </c>
      <c r="CB26" s="35">
        <v>2810.9214616052</v>
      </c>
      <c r="CC26" s="29">
        <f t="shared" si="32"/>
        <v>4.7508098812073759E-9</v>
      </c>
      <c r="CD26" s="29">
        <f t="shared" si="33"/>
        <v>4.7509851426615953E-9</v>
      </c>
      <c r="CE26" s="29">
        <f t="shared" si="34"/>
        <v>4.750985136488774E-9</v>
      </c>
      <c r="CF26" s="29">
        <f t="shared" si="35"/>
        <v>4.750985136488913E-9</v>
      </c>
      <c r="CH26" s="35">
        <v>3.9E-10</v>
      </c>
      <c r="CI26" s="35">
        <v>0.91787211117</v>
      </c>
      <c r="CJ26" s="35">
        <v>3723.5089589230001</v>
      </c>
      <c r="CK26" s="29">
        <f t="shared" si="36"/>
        <v>5.1971679738873559E-11</v>
      </c>
      <c r="CL26" s="29">
        <f t="shared" si="37"/>
        <v>5.1953287673616868E-11</v>
      </c>
      <c r="CM26" s="29">
        <f t="shared" si="38"/>
        <v>5.195328832141464E-11</v>
      </c>
      <c r="CN26" s="29">
        <f t="shared" si="39"/>
        <v>5.1953288321395415E-11</v>
      </c>
      <c r="CP26" s="35"/>
      <c r="CQ26" s="35"/>
      <c r="CR26" s="35"/>
      <c r="CX26" s="35"/>
      <c r="CY26" s="35"/>
      <c r="CZ26" s="35"/>
      <c r="DF26" s="35">
        <v>6.29976E-6</v>
      </c>
      <c r="DG26" s="35">
        <v>1.28738135858</v>
      </c>
      <c r="DH26" s="35">
        <v>1751.539531416</v>
      </c>
      <c r="DI26" s="29">
        <f t="shared" si="44"/>
        <v>-6.8798907259647888E-7</v>
      </c>
      <c r="DJ26" s="29">
        <f t="shared" si="45"/>
        <v>-6.8812923804461936E-7</v>
      </c>
      <c r="DK26" s="29">
        <f t="shared" si="46"/>
        <v>-6.881292331077827E-7</v>
      </c>
      <c r="DL26" s="29">
        <f t="shared" si="47"/>
        <v>-6.8812923310793845E-7</v>
      </c>
      <c r="DN26" s="35">
        <v>4.8317999999999996E-7</v>
      </c>
      <c r="DO26" s="35">
        <v>2.5806169130100001</v>
      </c>
      <c r="DP26" s="35">
        <v>3149.1641605882</v>
      </c>
      <c r="DQ26" s="29">
        <f t="shared" si="48"/>
        <v>-4.583563567094452E-7</v>
      </c>
      <c r="DR26" s="29">
        <f t="shared" si="49"/>
        <v>-4.5836250880892909E-7</v>
      </c>
      <c r="DS26" s="29">
        <f t="shared" si="50"/>
        <v>-4.5836250859225669E-7</v>
      </c>
      <c r="DT26" s="29">
        <f t="shared" si="51"/>
        <v>-4.5836250859226315E-7</v>
      </c>
      <c r="DV26" s="35">
        <v>3.3769999999999997E-8</v>
      </c>
      <c r="DW26" s="35">
        <v>3.8168353267200001</v>
      </c>
      <c r="DX26" s="35">
        <v>1751.539531416</v>
      </c>
      <c r="DY26" s="29">
        <f t="shared" si="52"/>
        <v>2.2307144176725439E-8</v>
      </c>
      <c r="DZ26" s="29">
        <f t="shared" si="53"/>
        <v>2.2307711666406028E-8</v>
      </c>
      <c r="EA26" s="29">
        <f t="shared" si="54"/>
        <v>2.2307711646418273E-8</v>
      </c>
      <c r="EB26" s="29">
        <f t="shared" si="55"/>
        <v>2.2307711646418998E-8</v>
      </c>
      <c r="ED26" s="35">
        <v>1.56E-9</v>
      </c>
      <c r="EE26" s="35">
        <v>5.1334521028499998</v>
      </c>
      <c r="EF26" s="35">
        <v>796.29800681639995</v>
      </c>
      <c r="EG26" s="29">
        <f t="shared" si="56"/>
        <v>1.1060424742052941E-9</v>
      </c>
      <c r="EH26" s="29">
        <f t="shared" si="57"/>
        <v>1.1060312792610571E-9</v>
      </c>
      <c r="EI26" s="29">
        <f t="shared" si="58"/>
        <v>1.1060312796553621E-9</v>
      </c>
      <c r="EJ26" s="29">
        <f t="shared" si="59"/>
        <v>1.1060312796553464E-9</v>
      </c>
      <c r="EL26" s="35">
        <v>1.2999999999999999E-10</v>
      </c>
      <c r="EM26" s="35">
        <v>4.5198834967600003</v>
      </c>
      <c r="EN26" s="35">
        <v>6489.776587288</v>
      </c>
      <c r="EO26" s="29">
        <f t="shared" si="60"/>
        <v>-1.2994310370403961E-10</v>
      </c>
      <c r="EP26" s="29">
        <f t="shared" si="61"/>
        <v>-1.2994278431360363E-10</v>
      </c>
      <c r="EQ26" s="29">
        <f t="shared" si="62"/>
        <v>-1.2994278432486877E-10</v>
      </c>
      <c r="ER26" s="29">
        <f t="shared" si="63"/>
        <v>-1.2994278432486844E-10</v>
      </c>
      <c r="ET26" s="35"/>
      <c r="EU26" s="35"/>
      <c r="EV26" s="35"/>
    </row>
    <row r="27" spans="1:152" s="29" customFormat="1" ht="13.5" x14ac:dyDescent="0.3">
      <c r="N27" s="35">
        <v>8.3271800000000008E-6</v>
      </c>
      <c r="O27" s="35">
        <v>2.4641859128200001</v>
      </c>
      <c r="P27" s="35">
        <v>3340.5951730475999</v>
      </c>
      <c r="Q27" s="29">
        <f t="shared" si="0"/>
        <v>8.2027128509606269E-6</v>
      </c>
      <c r="R27" s="29">
        <f t="shared" si="1"/>
        <v>8.2027740769999614E-6</v>
      </c>
      <c r="S27" s="29">
        <f t="shared" si="2"/>
        <v>8.2027740748437526E-6</v>
      </c>
      <c r="T27" s="29">
        <f t="shared" si="3"/>
        <v>8.2027740748438238E-6</v>
      </c>
      <c r="V27" s="35">
        <v>7.9530999999999999E-7</v>
      </c>
      <c r="W27" s="35">
        <v>2.2486426633000001</v>
      </c>
      <c r="X27" s="35">
        <v>8962.4553499102003</v>
      </c>
      <c r="Y27" s="29">
        <f t="shared" si="4"/>
        <v>-7.8501824550815011E-7</v>
      </c>
      <c r="Z27" s="29">
        <f t="shared" si="5"/>
        <v>-7.8503284693139471E-7</v>
      </c>
      <c r="AA27" s="29">
        <f t="shared" si="6"/>
        <v>-7.8503284641729336E-7</v>
      </c>
      <c r="AB27" s="29">
        <f t="shared" si="7"/>
        <v>-7.8503284641730797E-7</v>
      </c>
      <c r="AD27" s="35">
        <v>9.2290000000000001E-8</v>
      </c>
      <c r="AE27" s="35">
        <v>3.83209092321</v>
      </c>
      <c r="AF27" s="35">
        <v>20043.6745601988</v>
      </c>
      <c r="AG27" s="29">
        <f t="shared" si="8"/>
        <v>-8.1522721667655564E-8</v>
      </c>
      <c r="AH27" s="29">
        <f t="shared" si="9"/>
        <v>-8.1511638119016182E-8</v>
      </c>
      <c r="AI27" s="29">
        <f t="shared" si="10"/>
        <v>-8.1511638509488762E-8</v>
      </c>
      <c r="AJ27" s="29">
        <f t="shared" si="11"/>
        <v>-8.1511638509476454E-8</v>
      </c>
      <c r="AL27" s="35">
        <v>4.5200000000000001E-9</v>
      </c>
      <c r="AM27" s="35">
        <v>5.9810998931699997</v>
      </c>
      <c r="AN27" s="35">
        <v>2787.0430238573999</v>
      </c>
      <c r="AO27" s="29">
        <f t="shared" si="12"/>
        <v>2.5084297269377298E-9</v>
      </c>
      <c r="AP27" s="29">
        <f t="shared" si="13"/>
        <v>2.5085636447092161E-9</v>
      </c>
      <c r="AQ27" s="29">
        <f t="shared" si="14"/>
        <v>2.5085636399925028E-9</v>
      </c>
      <c r="AR27" s="29">
        <f t="shared" si="15"/>
        <v>2.5085636399926364E-9</v>
      </c>
      <c r="AT27" s="35">
        <v>2.8999999999999998E-10</v>
      </c>
      <c r="AU27" s="35">
        <v>2.4017862697100001</v>
      </c>
      <c r="AV27" s="35">
        <v>3894.1818295421999</v>
      </c>
      <c r="AW27" s="29">
        <f t="shared" si="16"/>
        <v>-2.7502492947364754E-10</v>
      </c>
      <c r="AX27" s="29">
        <f t="shared" si="17"/>
        <v>-2.7502035153762294E-10</v>
      </c>
      <c r="AY27" s="29">
        <f t="shared" si="18"/>
        <v>-2.7502035169887694E-10</v>
      </c>
      <c r="AZ27" s="29">
        <f t="shared" si="19"/>
        <v>-2.7502035169887172E-10</v>
      </c>
      <c r="BB27" s="35"/>
      <c r="BC27" s="35"/>
      <c r="BD27" s="35"/>
      <c r="BJ27" s="35">
        <v>4.6629999999999999E-7</v>
      </c>
      <c r="BK27" s="35">
        <v>5.4736166545899998</v>
      </c>
      <c r="BL27" s="35">
        <v>20043.6745601988</v>
      </c>
      <c r="BM27" s="29">
        <f t="shared" si="24"/>
        <v>-1.8892152580334354E-7</v>
      </c>
      <c r="BN27" s="29">
        <f t="shared" si="25"/>
        <v>-1.8903071661319624E-7</v>
      </c>
      <c r="BO27" s="29">
        <f t="shared" si="26"/>
        <v>-1.8903071276755858E-7</v>
      </c>
      <c r="BP27" s="29">
        <f t="shared" si="27"/>
        <v>-1.8903071276767973E-7</v>
      </c>
      <c r="BR27" s="35">
        <v>5.8110000000000002E-8</v>
      </c>
      <c r="BS27" s="35">
        <v>3.5547949841499999</v>
      </c>
      <c r="BT27" s="35">
        <v>5092.1519581158</v>
      </c>
      <c r="BU27" s="29">
        <f t="shared" si="28"/>
        <v>-7.6945545508225053E-9</v>
      </c>
      <c r="BV27" s="29">
        <f t="shared" si="29"/>
        <v>-7.6983026596360158E-9</v>
      </c>
      <c r="BW27" s="29">
        <f t="shared" si="30"/>
        <v>-7.6983025276227761E-9</v>
      </c>
      <c r="BX27" s="29">
        <f t="shared" si="31"/>
        <v>-7.6983025276276862E-9</v>
      </c>
      <c r="BZ27" s="35">
        <v>7.4499999999999997E-9</v>
      </c>
      <c r="CA27" s="35">
        <v>5.0064634949999999E-2</v>
      </c>
      <c r="CB27" s="35">
        <v>3340.6296803519999</v>
      </c>
      <c r="CC27" s="29">
        <f t="shared" si="32"/>
        <v>-4.6242958675520626E-9</v>
      </c>
      <c r="CD27" s="29">
        <f t="shared" si="33"/>
        <v>-4.6245452226138754E-9</v>
      </c>
      <c r="CE27" s="29">
        <f t="shared" si="34"/>
        <v>-4.6245452138313315E-9</v>
      </c>
      <c r="CF27" s="29">
        <f t="shared" si="35"/>
        <v>-4.6245452138316219E-9</v>
      </c>
      <c r="CH27" s="35">
        <v>5.1E-10</v>
      </c>
      <c r="CI27" s="35">
        <v>5.2406351439399996</v>
      </c>
      <c r="CJ27" s="35">
        <v>5884.9268465832001</v>
      </c>
      <c r="CK27" s="29">
        <f t="shared" si="36"/>
        <v>4.8840638608013999E-10</v>
      </c>
      <c r="CL27" s="29">
        <f t="shared" si="37"/>
        <v>4.8841742701958428E-10</v>
      </c>
      <c r="CM27" s="29">
        <f t="shared" si="38"/>
        <v>4.8841742663075428E-10</v>
      </c>
      <c r="CN27" s="29">
        <f t="shared" si="39"/>
        <v>4.8841742663076679E-10</v>
      </c>
      <c r="CP27" s="35"/>
      <c r="CQ27" s="35"/>
      <c r="CR27" s="35"/>
      <c r="CX27" s="35"/>
      <c r="CY27" s="35"/>
      <c r="CZ27" s="35"/>
      <c r="DF27" s="35">
        <v>4.7277599999999996E-6</v>
      </c>
      <c r="DG27" s="35">
        <v>5.1985045787299997</v>
      </c>
      <c r="DH27" s="35">
        <v>3127.3133312618002</v>
      </c>
      <c r="DI27" s="29">
        <f t="shared" si="44"/>
        <v>4.0139661861015135E-6</v>
      </c>
      <c r="DJ27" s="29">
        <f t="shared" si="45"/>
        <v>4.0138663532967597E-6</v>
      </c>
      <c r="DK27" s="29">
        <f t="shared" si="46"/>
        <v>4.0138663568131272E-6</v>
      </c>
      <c r="DL27" s="29">
        <f t="shared" si="47"/>
        <v>4.0138663568130205E-6</v>
      </c>
      <c r="DN27" s="35">
        <v>3.6384000000000001E-7</v>
      </c>
      <c r="DO27" s="35">
        <v>6.0272875234400001</v>
      </c>
      <c r="DP27" s="35">
        <v>3185.1920272655998</v>
      </c>
      <c r="DQ27" s="29">
        <f t="shared" si="48"/>
        <v>1.2770172848534059E-7</v>
      </c>
      <c r="DR27" s="29">
        <f t="shared" si="49"/>
        <v>1.2771559600005124E-7</v>
      </c>
      <c r="DS27" s="29">
        <f t="shared" si="50"/>
        <v>1.2771559551161985E-7</v>
      </c>
      <c r="DT27" s="29">
        <f t="shared" si="51"/>
        <v>1.277155955116368E-7</v>
      </c>
      <c r="DV27" s="35">
        <v>4.5849999999999997E-8</v>
      </c>
      <c r="DW27" s="35">
        <v>0.80787441739999999</v>
      </c>
      <c r="DX27" s="35">
        <v>4136.9104335162001</v>
      </c>
      <c r="DY27" s="29">
        <f t="shared" si="52"/>
        <v>2.0145179793268408E-8</v>
      </c>
      <c r="DZ27" s="29">
        <f t="shared" si="53"/>
        <v>2.0143002343882801E-8</v>
      </c>
      <c r="EA27" s="29">
        <f t="shared" si="54"/>
        <v>2.0143002420576953E-8</v>
      </c>
      <c r="EB27" s="29">
        <f t="shared" si="55"/>
        <v>2.014300242057461E-8</v>
      </c>
      <c r="ED27" s="35">
        <v>1.4599999999999999E-9</v>
      </c>
      <c r="EE27" s="35">
        <v>3.2954133970399999</v>
      </c>
      <c r="EF27" s="35">
        <v>2957.7158944766002</v>
      </c>
      <c r="EG27" s="29">
        <f t="shared" si="56"/>
        <v>7.0246261489676356E-10</v>
      </c>
      <c r="EH27" s="29">
        <f t="shared" si="57"/>
        <v>7.0251099103894842E-10</v>
      </c>
      <c r="EI27" s="29">
        <f t="shared" si="58"/>
        <v>7.0251098933508643E-10</v>
      </c>
      <c r="EJ27" s="29">
        <f t="shared" si="59"/>
        <v>7.0251098933513192E-10</v>
      </c>
      <c r="EL27" s="35">
        <v>1.4000000000000001E-10</v>
      </c>
      <c r="EM27" s="35">
        <v>0.76591550754000004</v>
      </c>
      <c r="EN27" s="35">
        <v>3894.1818295421999</v>
      </c>
      <c r="EO27" s="29">
        <f t="shared" si="60"/>
        <v>5.294656543950465E-11</v>
      </c>
      <c r="EP27" s="29">
        <f t="shared" si="61"/>
        <v>5.2953014942289454E-11</v>
      </c>
      <c r="EQ27" s="29">
        <f t="shared" si="62"/>
        <v>5.2953014715130265E-11</v>
      </c>
      <c r="ER27" s="29">
        <f t="shared" si="63"/>
        <v>5.2953014715137632E-11</v>
      </c>
      <c r="ET27" s="35"/>
      <c r="EU27" s="35"/>
      <c r="EV27" s="35"/>
    </row>
    <row r="28" spans="1:152" s="29" customFormat="1" ht="13.5" x14ac:dyDescent="0.3">
      <c r="A28" s="29" t="s">
        <v>207</v>
      </c>
      <c r="B28" s="29" t="s">
        <v>208</v>
      </c>
      <c r="C28" s="29" t="s">
        <v>209</v>
      </c>
      <c r="D28" s="29" t="s">
        <v>210</v>
      </c>
      <c r="E28" s="29" t="s">
        <v>211</v>
      </c>
      <c r="F28" s="29" t="s">
        <v>212</v>
      </c>
      <c r="N28" s="35">
        <v>8.3272399999999999E-6</v>
      </c>
      <c r="O28" s="35">
        <v>4.4949575345800001</v>
      </c>
      <c r="P28" s="35">
        <v>3340.6296803519999</v>
      </c>
      <c r="Q28" s="29">
        <f t="shared" si="0"/>
        <v>-4.9304847201235373E-6</v>
      </c>
      <c r="R28" s="29">
        <f t="shared" si="1"/>
        <v>-4.9301982332574528E-6</v>
      </c>
      <c r="S28" s="29">
        <f t="shared" si="2"/>
        <v>-4.9301982433481461E-6</v>
      </c>
      <c r="T28" s="29">
        <f t="shared" si="3"/>
        <v>-4.9301982433478124E-6</v>
      </c>
      <c r="V28" s="35">
        <v>7.2505000000000005E-7</v>
      </c>
      <c r="W28" s="35">
        <v>5.8420816324000002</v>
      </c>
      <c r="X28" s="35">
        <v>242.72860397400001</v>
      </c>
      <c r="Y28" s="29">
        <f t="shared" si="4"/>
        <v>-6.7865464423513673E-7</v>
      </c>
      <c r="Z28" s="29">
        <f t="shared" si="5"/>
        <v>-6.7865543581954649E-7</v>
      </c>
      <c r="AA28" s="29">
        <f t="shared" si="6"/>
        <v>-6.7865543579166566E-7</v>
      </c>
      <c r="AB28" s="29">
        <f t="shared" si="7"/>
        <v>-6.7865543579166661E-7</v>
      </c>
      <c r="AD28" s="35">
        <v>9.0050000000000002E-8</v>
      </c>
      <c r="AE28" s="35">
        <v>3.88271826102</v>
      </c>
      <c r="AF28" s="35">
        <v>3738.7614301079998</v>
      </c>
      <c r="AG28" s="29">
        <f t="shared" si="8"/>
        <v>-1.829955792776592E-8</v>
      </c>
      <c r="AH28" s="29">
        <f t="shared" si="9"/>
        <v>-1.8295345245429607E-8</v>
      </c>
      <c r="AI28" s="29">
        <f t="shared" si="10"/>
        <v>-1.8295345393807121E-8</v>
      </c>
      <c r="AJ28" s="29">
        <f t="shared" si="11"/>
        <v>-1.8295345393803362E-8</v>
      </c>
      <c r="AL28" s="35">
        <v>5.0799999999999998E-9</v>
      </c>
      <c r="AM28" s="35">
        <v>1.0113929801499999</v>
      </c>
      <c r="AN28" s="35">
        <v>3149.1641605882</v>
      </c>
      <c r="AO28" s="29">
        <f t="shared" si="12"/>
        <v>-1.614909171921134E-9</v>
      </c>
      <c r="AP28" s="29">
        <f t="shared" si="13"/>
        <v>-1.6147153375325768E-9</v>
      </c>
      <c r="AQ28" s="29">
        <f t="shared" si="14"/>
        <v>-1.6147153443597405E-9</v>
      </c>
      <c r="AR28" s="29">
        <f t="shared" si="15"/>
        <v>-1.6147153443595352E-9</v>
      </c>
      <c r="AT28" s="35">
        <v>2.3000000000000001E-10</v>
      </c>
      <c r="AU28" s="35">
        <v>4.1637125394699996</v>
      </c>
      <c r="AV28" s="35">
        <v>3341.5927477680002</v>
      </c>
      <c r="AW28" s="29">
        <f t="shared" si="16"/>
        <v>-7.1924058632854172E-11</v>
      </c>
      <c r="AX28" s="29">
        <f t="shared" si="17"/>
        <v>-7.1914729500305546E-11</v>
      </c>
      <c r="AY28" s="29">
        <f t="shared" si="18"/>
        <v>-7.1914729828893571E-11</v>
      </c>
      <c r="AZ28" s="29">
        <f t="shared" si="19"/>
        <v>-7.1914729828884265E-11</v>
      </c>
      <c r="BB28" s="35"/>
      <c r="BC28" s="35"/>
      <c r="BD28" s="35"/>
      <c r="BJ28" s="35">
        <v>4.5587999999999998E-7</v>
      </c>
      <c r="BK28" s="35">
        <v>2.13262507507</v>
      </c>
      <c r="BL28" s="35">
        <v>2810.9214616052</v>
      </c>
      <c r="BM28" s="29">
        <f t="shared" si="24"/>
        <v>-3.5918151289482503E-7</v>
      </c>
      <c r="BN28" s="29">
        <f t="shared" si="25"/>
        <v>-3.5919159721687474E-7</v>
      </c>
      <c r="BO28" s="29">
        <f t="shared" si="26"/>
        <v>-3.5919159686169831E-7</v>
      </c>
      <c r="BP28" s="29">
        <f t="shared" si="27"/>
        <v>-3.5919159686170826E-7</v>
      </c>
      <c r="BR28" s="35">
        <v>5.8640000000000001E-8</v>
      </c>
      <c r="BS28" s="35">
        <v>3.69652093329</v>
      </c>
      <c r="BT28" s="35">
        <v>5486.7778431750003</v>
      </c>
      <c r="BU28" s="29">
        <f t="shared" si="28"/>
        <v>7.9045401733437931E-9</v>
      </c>
      <c r="BV28" s="29">
        <f t="shared" si="29"/>
        <v>7.9004660478337679E-9</v>
      </c>
      <c r="BW28" s="29">
        <f t="shared" si="30"/>
        <v>7.9004661913310423E-9</v>
      </c>
      <c r="BX28" s="29">
        <f t="shared" si="31"/>
        <v>7.900466191326913E-9</v>
      </c>
      <c r="BZ28" s="35">
        <v>5.4199999999999999E-9</v>
      </c>
      <c r="CA28" s="35">
        <v>4.6889546194599996</v>
      </c>
      <c r="CB28" s="35">
        <v>3339.6321056316001</v>
      </c>
      <c r="CC28" s="29">
        <f t="shared" si="32"/>
        <v>-3.931035422219333E-9</v>
      </c>
      <c r="CD28" s="29">
        <f t="shared" si="33"/>
        <v>-3.9308761707797729E-9</v>
      </c>
      <c r="CE28" s="29">
        <f t="shared" si="34"/>
        <v>-3.9308761763889731E-9</v>
      </c>
      <c r="CF28" s="29">
        <f t="shared" si="35"/>
        <v>-3.9308761763887879E-9</v>
      </c>
      <c r="CH28" s="35">
        <v>3.6E-10</v>
      </c>
      <c r="CI28" s="35">
        <v>2.7963327626300001</v>
      </c>
      <c r="CJ28" s="35">
        <v>529.69096509459996</v>
      </c>
      <c r="CK28" s="29">
        <f t="shared" si="36"/>
        <v>1.414971738355144E-10</v>
      </c>
      <c r="CL28" s="29">
        <f t="shared" si="37"/>
        <v>1.4149493310870657E-10</v>
      </c>
      <c r="CM28" s="29">
        <f t="shared" si="38"/>
        <v>1.4149493318762808E-10</v>
      </c>
      <c r="CN28" s="29">
        <f t="shared" si="39"/>
        <v>1.414949331876257E-10</v>
      </c>
      <c r="CP28" s="35"/>
      <c r="CQ28" s="35"/>
      <c r="CR28" s="35"/>
      <c r="CX28" s="35"/>
      <c r="CY28" s="35"/>
      <c r="CZ28" s="35"/>
      <c r="DF28" s="35">
        <v>3.4809500000000001E-6</v>
      </c>
      <c r="DG28" s="35">
        <v>4.83219198908</v>
      </c>
      <c r="DH28" s="35">
        <v>16703.062133498999</v>
      </c>
      <c r="DI28" s="29">
        <f t="shared" si="44"/>
        <v>3.2833340677668922E-6</v>
      </c>
      <c r="DJ28" s="29">
        <f t="shared" si="45"/>
        <v>3.2830872067351233E-6</v>
      </c>
      <c r="DK28" s="29">
        <f t="shared" si="46"/>
        <v>3.2830872154326092E-6</v>
      </c>
      <c r="DL28" s="29">
        <f t="shared" si="47"/>
        <v>3.2830872154323466E-6</v>
      </c>
      <c r="DN28" s="35">
        <v>3.7175999999999999E-7</v>
      </c>
      <c r="DO28" s="35">
        <v>5.8143991154599997</v>
      </c>
      <c r="DP28" s="35">
        <v>1349.8674096587999</v>
      </c>
      <c r="DQ28" s="29">
        <f t="shared" si="48"/>
        <v>-3.1971305564831014E-7</v>
      </c>
      <c r="DR28" s="29">
        <f t="shared" si="49"/>
        <v>-3.1970978310338763E-7</v>
      </c>
      <c r="DS28" s="29">
        <f t="shared" si="50"/>
        <v>-3.1970978321865325E-7</v>
      </c>
      <c r="DT28" s="29">
        <f t="shared" si="51"/>
        <v>-3.1970978321864991E-7</v>
      </c>
      <c r="DV28" s="35">
        <v>3.201E-8</v>
      </c>
      <c r="DW28" s="35">
        <v>2.11657635165</v>
      </c>
      <c r="DX28" s="35">
        <v>5614.7293762095996</v>
      </c>
      <c r="DY28" s="29">
        <f t="shared" si="52"/>
        <v>1.8947392056423197E-8</v>
      </c>
      <c r="DZ28" s="29">
        <f t="shared" si="53"/>
        <v>1.894554082055818E-8</v>
      </c>
      <c r="EA28" s="29">
        <f t="shared" si="54"/>
        <v>1.8945540885763243E-8</v>
      </c>
      <c r="EB28" s="29">
        <f t="shared" si="55"/>
        <v>1.894554088576141E-8</v>
      </c>
      <c r="ED28" s="35">
        <v>1.56E-9</v>
      </c>
      <c r="EE28" s="35">
        <v>1.1380550845699999</v>
      </c>
      <c r="EF28" s="35">
        <v>10025.3603984484</v>
      </c>
      <c r="EG28" s="29">
        <f t="shared" si="56"/>
        <v>1.2821337649125405E-9</v>
      </c>
      <c r="EH28" s="29">
        <f t="shared" si="57"/>
        <v>1.2822476070237248E-9</v>
      </c>
      <c r="EI28" s="29">
        <f t="shared" si="58"/>
        <v>1.2822476030144087E-9</v>
      </c>
      <c r="EJ28" s="29">
        <f t="shared" si="59"/>
        <v>1.2822476030145349E-9</v>
      </c>
      <c r="EL28" s="35">
        <v>1.0999999999999999E-10</v>
      </c>
      <c r="EM28" s="35">
        <v>5.4738124214499999</v>
      </c>
      <c r="EN28" s="35">
        <v>3738.7614301079998</v>
      </c>
      <c r="EO28" s="29">
        <f t="shared" si="60"/>
        <v>-1.0722885621154697E-10</v>
      </c>
      <c r="EP28" s="29">
        <f t="shared" si="61"/>
        <v>-1.0723002833576432E-10</v>
      </c>
      <c r="EQ28" s="29">
        <f t="shared" si="62"/>
        <v>-1.0723002829448473E-10</v>
      </c>
      <c r="ER28" s="29">
        <f t="shared" si="63"/>
        <v>-1.0723002829448578E-10</v>
      </c>
      <c r="ET28" s="35"/>
      <c r="EU28" s="35"/>
      <c r="EV28" s="35"/>
    </row>
    <row r="29" spans="1:152" s="29" customFormat="1" ht="13.5" x14ac:dyDescent="0.3">
      <c r="A29" s="29">
        <f>SUM(BM1:BM441)</f>
        <v>8.2665122458901279E-3</v>
      </c>
      <c r="B29" s="29">
        <f>SUM(BU1:BU287)</f>
        <v>-3.5834622707876518E-3</v>
      </c>
      <c r="C29" s="29">
        <f>SUM(CC1:CC130)</f>
        <v>-6.742314867852714E-5</v>
      </c>
      <c r="D29" s="29">
        <f>SUM(CK1:CK41)</f>
        <v>6.0424598322526396E-6</v>
      </c>
      <c r="E29" s="29">
        <f>SUM(CS1:CS11)</f>
        <v>1.7357041292235969E-7</v>
      </c>
      <c r="F29" s="29">
        <f>SUM(DA1:DA5)</f>
        <v>-3.3804943928635707E-9</v>
      </c>
      <c r="N29" s="35">
        <v>7.12899E-6</v>
      </c>
      <c r="O29" s="35">
        <v>3.6633601478800002</v>
      </c>
      <c r="P29" s="35">
        <v>1059.3819301891999</v>
      </c>
      <c r="Q29" s="29">
        <f t="shared" si="0"/>
        <v>-3.0968739667122346E-6</v>
      </c>
      <c r="R29" s="29">
        <f t="shared" si="1"/>
        <v>-3.0967870359601028E-6</v>
      </c>
      <c r="S29" s="29">
        <f t="shared" si="2"/>
        <v>-3.0967870390219295E-6</v>
      </c>
      <c r="T29" s="29">
        <f t="shared" si="3"/>
        <v>-3.096787039021838E-6</v>
      </c>
      <c r="V29" s="35">
        <v>7.2946000000000002E-7</v>
      </c>
      <c r="W29" s="35">
        <v>2.50189460554</v>
      </c>
      <c r="X29" s="35">
        <v>951.71840625059997</v>
      </c>
      <c r="Y29" s="29">
        <f t="shared" si="4"/>
        <v>4.5915893721802167E-7</v>
      </c>
      <c r="Z29" s="29">
        <f t="shared" si="5"/>
        <v>4.5915204341691357E-7</v>
      </c>
      <c r="AA29" s="29">
        <f t="shared" si="6"/>
        <v>4.5915204365972377E-7</v>
      </c>
      <c r="AB29" s="29">
        <f t="shared" si="7"/>
        <v>4.5915204365971778E-7</v>
      </c>
      <c r="AD29" s="35">
        <v>7.5009999999999995E-8</v>
      </c>
      <c r="AE29" s="35">
        <v>5.46498630412</v>
      </c>
      <c r="AF29" s="35">
        <v>1751.539531416</v>
      </c>
      <c r="AG29" s="29">
        <f t="shared" si="8"/>
        <v>-5.9976032633336266E-8</v>
      </c>
      <c r="AH29" s="29">
        <f t="shared" si="9"/>
        <v>-5.9975024285025528E-8</v>
      </c>
      <c r="AI29" s="29">
        <f t="shared" si="10"/>
        <v>-5.9975024320541805E-8</v>
      </c>
      <c r="AJ29" s="29">
        <f t="shared" si="11"/>
        <v>-5.9975024320540521E-8</v>
      </c>
      <c r="AL29" s="35">
        <v>5.1899999999999997E-9</v>
      </c>
      <c r="AM29" s="35">
        <v>4.9337617678800001</v>
      </c>
      <c r="AN29" s="35">
        <v>6525.8044539654002</v>
      </c>
      <c r="AO29" s="29">
        <f t="shared" si="12"/>
        <v>-2.9362497853458263E-9</v>
      </c>
      <c r="AP29" s="29">
        <f t="shared" si="13"/>
        <v>-2.9366066656227923E-9</v>
      </c>
      <c r="AQ29" s="29">
        <f t="shared" si="14"/>
        <v>-2.9366066530533222E-9</v>
      </c>
      <c r="AR29" s="29">
        <f t="shared" si="15"/>
        <v>-2.936606653053687E-9</v>
      </c>
      <c r="AT29" s="35">
        <v>2.1999999999999999E-10</v>
      </c>
      <c r="AU29" s="35">
        <v>5.9842919166700002</v>
      </c>
      <c r="AV29" s="35">
        <v>7477.5228602159996</v>
      </c>
      <c r="AW29" s="29">
        <f t="shared" si="16"/>
        <v>-4.3477261023717424E-11</v>
      </c>
      <c r="AX29" s="29">
        <f t="shared" si="17"/>
        <v>-4.3456652979713413E-11</v>
      </c>
      <c r="AY29" s="29">
        <f t="shared" si="18"/>
        <v>-4.3456653705565589E-11</v>
      </c>
      <c r="AZ29" s="29">
        <f t="shared" si="19"/>
        <v>-4.3456653705544134E-11</v>
      </c>
      <c r="BB29" s="35"/>
      <c r="BC29" s="35"/>
      <c r="BD29" s="35"/>
      <c r="BJ29" s="35">
        <v>4.1269000000000002E-7</v>
      </c>
      <c r="BK29" s="35">
        <v>0.20003189000999999</v>
      </c>
      <c r="BL29" s="35">
        <v>9492.1463150048003</v>
      </c>
      <c r="BM29" s="29">
        <f t="shared" si="24"/>
        <v>-3.7470031776296538E-7</v>
      </c>
      <c r="BN29" s="29">
        <f t="shared" si="25"/>
        <v>-3.7472129451096626E-7</v>
      </c>
      <c r="BO29" s="29">
        <f t="shared" si="26"/>
        <v>-3.7472129377223013E-7</v>
      </c>
      <c r="BP29" s="29">
        <f t="shared" si="27"/>
        <v>-3.747212937722547E-7</v>
      </c>
      <c r="BR29" s="35">
        <v>5.6179999999999997E-8</v>
      </c>
      <c r="BS29" s="35">
        <v>3.4758721450000002E-2</v>
      </c>
      <c r="BT29" s="35">
        <v>3185.1920272655998</v>
      </c>
      <c r="BU29" s="29">
        <f t="shared" si="28"/>
        <v>3.8153008318856955E-9</v>
      </c>
      <c r="BV29" s="29">
        <f t="shared" si="29"/>
        <v>3.8175823077808726E-9</v>
      </c>
      <c r="BW29" s="29">
        <f t="shared" si="30"/>
        <v>3.8175822274239091E-9</v>
      </c>
      <c r="BX29" s="29">
        <f t="shared" si="31"/>
        <v>3.8175822274266959E-9</v>
      </c>
      <c r="BZ29" s="35">
        <v>4.97E-9</v>
      </c>
      <c r="CA29" s="35">
        <v>4.6566519774900001</v>
      </c>
      <c r="CB29" s="35">
        <v>5092.1519581158</v>
      </c>
      <c r="CC29" s="29">
        <f t="shared" si="32"/>
        <v>4.0970205401821505E-9</v>
      </c>
      <c r="CD29" s="29">
        <f t="shared" si="33"/>
        <v>4.0968374524746652E-9</v>
      </c>
      <c r="CE29" s="29">
        <f t="shared" si="34"/>
        <v>4.0968374589235844E-9</v>
      </c>
      <c r="CF29" s="29">
        <f t="shared" si="35"/>
        <v>4.0968374589233843E-9</v>
      </c>
      <c r="CH29" s="35">
        <v>3.1999999999999998E-10</v>
      </c>
      <c r="CI29" s="35">
        <v>1.44641701752</v>
      </c>
      <c r="CJ29" s="35">
        <v>23384.286986898602</v>
      </c>
      <c r="CK29" s="29">
        <f t="shared" si="36"/>
        <v>-1.3974990599095053E-10</v>
      </c>
      <c r="CL29" s="29">
        <f t="shared" si="37"/>
        <v>-1.3983592494149998E-10</v>
      </c>
      <c r="CM29" s="29">
        <f t="shared" si="38"/>
        <v>-1.3983592191200702E-10</v>
      </c>
      <c r="CN29" s="29">
        <f t="shared" si="39"/>
        <v>-1.3983592191210517E-10</v>
      </c>
      <c r="CP29" s="35"/>
      <c r="CQ29" s="35"/>
      <c r="CR29" s="35"/>
      <c r="CX29" s="35"/>
      <c r="CY29" s="35"/>
      <c r="CZ29" s="35"/>
      <c r="DF29" s="35">
        <v>2.8370199999999998E-6</v>
      </c>
      <c r="DG29" s="35">
        <v>2.9069229491300002</v>
      </c>
      <c r="DH29" s="35">
        <v>3532.0606928113998</v>
      </c>
      <c r="DI29" s="29">
        <f t="shared" si="44"/>
        <v>-2.3667876527120473E-6</v>
      </c>
      <c r="DJ29" s="29">
        <f t="shared" si="45"/>
        <v>-2.3668582573350107E-6</v>
      </c>
      <c r="DK29" s="29">
        <f t="shared" si="46"/>
        <v>-2.3668582548482905E-6</v>
      </c>
      <c r="DL29" s="29">
        <f t="shared" si="47"/>
        <v>-2.3668582548483684E-6</v>
      </c>
      <c r="DN29" s="35">
        <v>3.6035999999999998E-7</v>
      </c>
      <c r="DO29" s="35">
        <v>5.8950833604800001</v>
      </c>
      <c r="DP29" s="35">
        <v>3333.4988796990001</v>
      </c>
      <c r="DQ29" s="29">
        <f t="shared" si="48"/>
        <v>-3.3886154762490799E-7</v>
      </c>
      <c r="DR29" s="29">
        <f t="shared" si="49"/>
        <v>-3.388667702480501E-7</v>
      </c>
      <c r="DS29" s="29">
        <f t="shared" si="50"/>
        <v>-3.3886677006411187E-7</v>
      </c>
      <c r="DT29" s="29">
        <f t="shared" si="51"/>
        <v>-3.3886677006411796E-7</v>
      </c>
      <c r="DV29" s="35">
        <v>3.6220000000000003E-8</v>
      </c>
      <c r="DW29" s="35">
        <v>1.32395191387</v>
      </c>
      <c r="DX29" s="35">
        <v>3333.4988796990001</v>
      </c>
      <c r="DY29" s="29">
        <f t="shared" si="52"/>
        <v>1.6995571442675787E-8</v>
      </c>
      <c r="DZ29" s="29">
        <f t="shared" si="53"/>
        <v>1.6994208887004687E-8</v>
      </c>
      <c r="EA29" s="29">
        <f t="shared" si="54"/>
        <v>1.6994208934996597E-8</v>
      </c>
      <c r="EB29" s="29">
        <f t="shared" si="55"/>
        <v>1.6994208934995009E-8</v>
      </c>
      <c r="ED29" s="35">
        <v>1.5900000000000001E-9</v>
      </c>
      <c r="EE29" s="35">
        <v>3.7617428612600001</v>
      </c>
      <c r="EF29" s="35">
        <v>1194.4470102246</v>
      </c>
      <c r="EG29" s="29">
        <f t="shared" si="56"/>
        <v>-6.1934894314098125E-10</v>
      </c>
      <c r="EH29" s="29">
        <f t="shared" si="57"/>
        <v>-6.1937129595222332E-10</v>
      </c>
      <c r="EI29" s="29">
        <f t="shared" si="58"/>
        <v>-6.1937129516492811E-10</v>
      </c>
      <c r="EJ29" s="29">
        <f t="shared" si="59"/>
        <v>-6.19371295164949E-10</v>
      </c>
      <c r="EL29" s="35"/>
      <c r="EM29" s="35"/>
      <c r="EN29" s="35"/>
      <c r="ET29" s="35"/>
      <c r="EU29" s="35"/>
      <c r="EV29" s="35"/>
    </row>
    <row r="30" spans="1:152" s="29" customFormat="1" ht="13.5" x14ac:dyDescent="0.3">
      <c r="N30" s="35">
        <v>7.4872400000000003E-6</v>
      </c>
      <c r="O30" s="35">
        <v>3.8224839946800002</v>
      </c>
      <c r="P30" s="35">
        <v>155.42039943419999</v>
      </c>
      <c r="Q30" s="29">
        <f t="shared" si="0"/>
        <v>7.4720925275199263E-6</v>
      </c>
      <c r="R30" s="29">
        <f t="shared" si="1"/>
        <v>7.4720934729521218E-6</v>
      </c>
      <c r="S30" s="29">
        <f t="shared" si="2"/>
        <v>7.4720934729188224E-6</v>
      </c>
      <c r="T30" s="29">
        <f t="shared" si="3"/>
        <v>7.4720934729188233E-6</v>
      </c>
      <c r="V30" s="35">
        <v>7.1487000000000005E-7</v>
      </c>
      <c r="W30" s="35">
        <v>3.85636094435</v>
      </c>
      <c r="X30" s="35">
        <v>2914.0142358237999</v>
      </c>
      <c r="Y30" s="29">
        <f t="shared" si="4"/>
        <v>4.3308672883896831E-7</v>
      </c>
      <c r="Z30" s="29">
        <f t="shared" si="5"/>
        <v>4.3310790800309831E-7</v>
      </c>
      <c r="AA30" s="29">
        <f t="shared" si="6"/>
        <v>4.3310790725714991E-7</v>
      </c>
      <c r="AB30" s="29">
        <f t="shared" si="7"/>
        <v>4.3310790725717013E-7</v>
      </c>
      <c r="AD30" s="35">
        <v>6.4970000000000005E-8</v>
      </c>
      <c r="AE30" s="35">
        <v>5.4777307287200001</v>
      </c>
      <c r="AF30" s="35">
        <v>1592.5960136327999</v>
      </c>
      <c r="AG30" s="29">
        <f t="shared" si="8"/>
        <v>6.4804379799206649E-8</v>
      </c>
      <c r="AH30" s="29">
        <f t="shared" si="9"/>
        <v>6.4804285431919084E-8</v>
      </c>
      <c r="AI30" s="29">
        <f t="shared" si="10"/>
        <v>6.4804285435243318E-8</v>
      </c>
      <c r="AJ30" s="29">
        <f t="shared" si="11"/>
        <v>6.4804285435243199E-8</v>
      </c>
      <c r="AL30" s="35">
        <v>4.0499999999999999E-9</v>
      </c>
      <c r="AM30" s="35">
        <v>1.27295444059</v>
      </c>
      <c r="AN30" s="35">
        <v>2281.2304965106</v>
      </c>
      <c r="AO30" s="29">
        <f t="shared" si="12"/>
        <v>3.2835718704936816E-9</v>
      </c>
      <c r="AP30" s="29">
        <f t="shared" si="13"/>
        <v>3.2836409830310225E-9</v>
      </c>
      <c r="AQ30" s="29">
        <f t="shared" si="14"/>
        <v>3.2836409805968293E-9</v>
      </c>
      <c r="AR30" s="29">
        <f t="shared" si="15"/>
        <v>3.2836409805968963E-9</v>
      </c>
      <c r="AT30" s="35">
        <v>1.8999999999999999E-10</v>
      </c>
      <c r="AU30" s="35">
        <v>2.0322898068500002</v>
      </c>
      <c r="AV30" s="35">
        <v>6923.9534573736</v>
      </c>
      <c r="AW30" s="29">
        <f t="shared" si="16"/>
        <v>3.3588279946996353E-11</v>
      </c>
      <c r="AX30" s="29">
        <f t="shared" si="17"/>
        <v>3.3604826700380054E-11</v>
      </c>
      <c r="AY30" s="29">
        <f t="shared" si="18"/>
        <v>3.360482611758342E-11</v>
      </c>
      <c r="AZ30" s="29">
        <f t="shared" si="19"/>
        <v>3.3604826117602025E-11</v>
      </c>
      <c r="BB30" s="35"/>
      <c r="BC30" s="35"/>
      <c r="BD30" s="35"/>
      <c r="BJ30" s="35">
        <v>4.7198999999999998E-7</v>
      </c>
      <c r="BK30" s="35">
        <v>4.52184736343</v>
      </c>
      <c r="BL30" s="35">
        <v>3149.1641605882</v>
      </c>
      <c r="BM30" s="29">
        <f t="shared" si="24"/>
        <v>3.0130134198005828E-7</v>
      </c>
      <c r="BN30" s="29">
        <f t="shared" si="25"/>
        <v>3.0128672090200605E-7</v>
      </c>
      <c r="BO30" s="29">
        <f t="shared" si="26"/>
        <v>3.0128672141698943E-7</v>
      </c>
      <c r="BP30" s="29">
        <f t="shared" si="27"/>
        <v>3.0128672141697392E-7</v>
      </c>
      <c r="BR30" s="35">
        <v>5.1480000000000002E-8</v>
      </c>
      <c r="BS30" s="35">
        <v>0.85886443528</v>
      </c>
      <c r="BT30" s="35">
        <v>3340.5451163970001</v>
      </c>
      <c r="BU30" s="29">
        <f t="shared" si="28"/>
        <v>7.0703561401497761E-9</v>
      </c>
      <c r="BV30" s="29">
        <f t="shared" si="29"/>
        <v>7.0681793077899594E-9</v>
      </c>
      <c r="BW30" s="29">
        <f t="shared" si="30"/>
        <v>7.0681793844615422E-9</v>
      </c>
      <c r="BX30" s="29">
        <f t="shared" si="31"/>
        <v>7.068179384459006E-9</v>
      </c>
      <c r="BZ30" s="35">
        <v>4.5999999999999998E-9</v>
      </c>
      <c r="CA30" s="35">
        <v>1.0667034361000001</v>
      </c>
      <c r="CB30" s="35">
        <v>3097.8838227257902</v>
      </c>
      <c r="CC30" s="29">
        <f t="shared" si="32"/>
        <v>2.0176846765300995E-9</v>
      </c>
      <c r="CD30" s="29">
        <f t="shared" si="33"/>
        <v>2.0178483286156473E-9</v>
      </c>
      <c r="CE30" s="29">
        <f t="shared" si="34"/>
        <v>2.0178483228516361E-9</v>
      </c>
      <c r="CF30" s="29">
        <f t="shared" si="35"/>
        <v>2.0178483228518123E-9</v>
      </c>
      <c r="CH30" s="35">
        <v>2.4E-10</v>
      </c>
      <c r="CI30" s="35">
        <v>5.4136250136299999</v>
      </c>
      <c r="CJ30" s="35">
        <v>3340.5951730475999</v>
      </c>
      <c r="CK30" s="29">
        <f t="shared" si="36"/>
        <v>-2.3995650740084283E-10</v>
      </c>
      <c r="CL30" s="29">
        <f t="shared" si="37"/>
        <v>-2.3995631213692301E-10</v>
      </c>
      <c r="CM30" s="29">
        <f t="shared" si="38"/>
        <v>-2.3995631214380825E-10</v>
      </c>
      <c r="CN30" s="29">
        <f t="shared" si="39"/>
        <v>-2.3995631214380805E-10</v>
      </c>
      <c r="CP30" s="35"/>
      <c r="CQ30" s="35"/>
      <c r="CR30" s="35"/>
      <c r="CX30" s="35"/>
      <c r="CY30" s="35"/>
      <c r="CZ30" s="35"/>
      <c r="DF30" s="35">
        <v>2.7955199999999999E-6</v>
      </c>
      <c r="DG30" s="35">
        <v>5.2574924754800003</v>
      </c>
      <c r="DH30" s="35">
        <v>6283.0758499914</v>
      </c>
      <c r="DI30" s="29">
        <f t="shared" si="44"/>
        <v>2.4634107176397896E-6</v>
      </c>
      <c r="DJ30" s="29">
        <f t="shared" si="45"/>
        <v>2.46351682169325E-6</v>
      </c>
      <c r="DK30" s="29">
        <f t="shared" si="46"/>
        <v>2.4635168179563952E-6</v>
      </c>
      <c r="DL30" s="29">
        <f t="shared" si="47"/>
        <v>2.4635168179565078E-6</v>
      </c>
      <c r="DN30" s="35">
        <v>3.1114999999999998E-7</v>
      </c>
      <c r="DO30" s="35">
        <v>0.97832506959999999</v>
      </c>
      <c r="DP30" s="35">
        <v>191.44826611159999</v>
      </c>
      <c r="DQ30" s="29">
        <f t="shared" si="48"/>
        <v>-1.8194732475286855E-7</v>
      </c>
      <c r="DR30" s="29">
        <f t="shared" si="49"/>
        <v>-1.8194794228004226E-7</v>
      </c>
      <c r="DS30" s="29">
        <f t="shared" si="50"/>
        <v>-1.8194794225829183E-7</v>
      </c>
      <c r="DT30" s="29">
        <f t="shared" si="51"/>
        <v>-1.8194794225829249E-7</v>
      </c>
      <c r="DV30" s="35">
        <v>2.9160000000000001E-8</v>
      </c>
      <c r="DW30" s="35">
        <v>1.1933746055900001</v>
      </c>
      <c r="DX30" s="35">
        <v>529.69096509459996</v>
      </c>
      <c r="DY30" s="29">
        <f t="shared" si="52"/>
        <v>-2.7167832814639573E-8</v>
      </c>
      <c r="DZ30" s="29">
        <f t="shared" si="53"/>
        <v>-2.7167904519096348E-8</v>
      </c>
      <c r="EA30" s="29">
        <f t="shared" si="54"/>
        <v>-2.7167904516570846E-8</v>
      </c>
      <c r="EB30" s="29">
        <f t="shared" si="55"/>
        <v>-2.7167904516570919E-8</v>
      </c>
      <c r="ED30" s="35">
        <v>1.3600000000000001E-9</v>
      </c>
      <c r="EE30" s="35">
        <v>5.5829392464199996</v>
      </c>
      <c r="EF30" s="35">
        <v>3894.1818295421999</v>
      </c>
      <c r="EG30" s="29">
        <f t="shared" si="56"/>
        <v>1.3058240033828391E-9</v>
      </c>
      <c r="EH30" s="29">
        <f t="shared" si="57"/>
        <v>1.3058050897266806E-9</v>
      </c>
      <c r="EI30" s="29">
        <f t="shared" si="58"/>
        <v>1.3058050903929057E-9</v>
      </c>
      <c r="EJ30" s="29">
        <f t="shared" si="59"/>
        <v>1.3058050903928842E-9</v>
      </c>
      <c r="EL30" s="35"/>
      <c r="EM30" s="35"/>
      <c r="EN30" s="35"/>
      <c r="ET30" s="35"/>
      <c r="EU30" s="35"/>
      <c r="EV30" s="35"/>
    </row>
    <row r="31" spans="1:152" s="29" customFormat="1" ht="13.5" x14ac:dyDescent="0.3">
      <c r="A31" s="29" t="s">
        <v>213</v>
      </c>
      <c r="B31" s="29" t="s">
        <v>214</v>
      </c>
      <c r="C31" s="29" t="s">
        <v>215</v>
      </c>
      <c r="D31" s="29" t="s">
        <v>216</v>
      </c>
      <c r="E31" s="29" t="s">
        <v>217</v>
      </c>
      <c r="F31" s="29" t="s">
        <v>218</v>
      </c>
      <c r="N31" s="35">
        <v>7.23863E-6</v>
      </c>
      <c r="O31" s="35">
        <v>0.67497565801000003</v>
      </c>
      <c r="P31" s="35">
        <v>3738.7614301079998</v>
      </c>
      <c r="Q31" s="29">
        <f t="shared" si="0"/>
        <v>9.992829464992089E-7</v>
      </c>
      <c r="R31" s="29">
        <f t="shared" si="1"/>
        <v>9.9894040727265251E-7</v>
      </c>
      <c r="S31" s="29">
        <f t="shared" si="2"/>
        <v>9.9894041933742072E-7</v>
      </c>
      <c r="T31" s="29">
        <f t="shared" si="3"/>
        <v>9.9894041933706412E-7</v>
      </c>
      <c r="V31" s="35">
        <v>8.5341999999999997E-7</v>
      </c>
      <c r="W31" s="35">
        <v>3.9085484100799999</v>
      </c>
      <c r="X31" s="35">
        <v>553.5694028424</v>
      </c>
      <c r="Y31" s="29">
        <f t="shared" si="4"/>
        <v>8.0648402201005564E-7</v>
      </c>
      <c r="Z31" s="29">
        <f t="shared" si="5"/>
        <v>8.0648599654582671E-7</v>
      </c>
      <c r="AA31" s="29">
        <f t="shared" si="6"/>
        <v>8.0648599647628096E-7</v>
      </c>
      <c r="AB31" s="29">
        <f t="shared" si="7"/>
        <v>8.064859964762834E-7</v>
      </c>
      <c r="AD31" s="35">
        <v>6.3110000000000001E-8</v>
      </c>
      <c r="AE31" s="35">
        <v>2.3410479367399999</v>
      </c>
      <c r="AF31" s="35">
        <v>3097.8838227257902</v>
      </c>
      <c r="AG31" s="29">
        <f t="shared" si="8"/>
        <v>-4.6154412834478949E-8</v>
      </c>
      <c r="AH31" s="29">
        <f t="shared" si="9"/>
        <v>-4.6152708820818451E-8</v>
      </c>
      <c r="AI31" s="29">
        <f t="shared" si="10"/>
        <v>-4.6152708880837585E-8</v>
      </c>
      <c r="AJ31" s="29">
        <f t="shared" si="11"/>
        <v>-4.6152708880835745E-8</v>
      </c>
      <c r="AL31" s="35">
        <v>3.9899999999999997E-9</v>
      </c>
      <c r="AM31" s="35">
        <v>2.3288868565900001</v>
      </c>
      <c r="AN31" s="35">
        <v>3738.7614301079998</v>
      </c>
      <c r="AO31" s="29">
        <f t="shared" si="12"/>
        <v>3.8924275930211177E-9</v>
      </c>
      <c r="AP31" s="29">
        <f t="shared" si="13"/>
        <v>3.8924694895602653E-9</v>
      </c>
      <c r="AQ31" s="29">
        <f t="shared" si="14"/>
        <v>3.8924694880847653E-9</v>
      </c>
      <c r="AR31" s="29">
        <f t="shared" si="15"/>
        <v>3.8924694880848092E-9</v>
      </c>
      <c r="AT31" s="35">
        <v>2.0000000000000001E-10</v>
      </c>
      <c r="AU31" s="35">
        <v>3.79275573433</v>
      </c>
      <c r="AV31" s="35">
        <v>9866.4168806651996</v>
      </c>
      <c r="AW31" s="29">
        <f t="shared" si="16"/>
        <v>1.5560900888497905E-10</v>
      </c>
      <c r="AX31" s="29">
        <f t="shared" si="17"/>
        <v>1.5562484914441682E-10</v>
      </c>
      <c r="AY31" s="29">
        <f t="shared" si="18"/>
        <v>1.5562484858654274E-10</v>
      </c>
      <c r="AZ31" s="29">
        <f t="shared" si="19"/>
        <v>1.5562484858656058E-10</v>
      </c>
      <c r="BB31" s="35"/>
      <c r="BC31" s="35"/>
      <c r="BD31" s="35"/>
      <c r="BJ31" s="35">
        <v>3.854E-7</v>
      </c>
      <c r="BK31" s="35">
        <v>4.0800844327399997</v>
      </c>
      <c r="BL31" s="35">
        <v>4136.9104335162001</v>
      </c>
      <c r="BM31" s="29">
        <f t="shared" si="24"/>
        <v>-2.1298346879453162E-7</v>
      </c>
      <c r="BN31" s="29">
        <f t="shared" si="25"/>
        <v>-2.1296648769069705E-7</v>
      </c>
      <c r="BO31" s="29">
        <f t="shared" si="26"/>
        <v>-2.1296648828880848E-7</v>
      </c>
      <c r="BP31" s="29">
        <f t="shared" si="27"/>
        <v>-2.1296648828879022E-7</v>
      </c>
      <c r="BR31" s="35">
        <v>5.1450000000000001E-8</v>
      </c>
      <c r="BS31" s="35">
        <v>0.45169791514000002</v>
      </c>
      <c r="BT31" s="35">
        <v>3340.6797370026002</v>
      </c>
      <c r="BU31" s="29">
        <f t="shared" si="28"/>
        <v>-1.3584573927451362E-8</v>
      </c>
      <c r="BV31" s="29">
        <f t="shared" si="29"/>
        <v>-1.3586692429171491E-8</v>
      </c>
      <c r="BW31" s="29">
        <f t="shared" si="30"/>
        <v>-1.3586692354555249E-8</v>
      </c>
      <c r="BX31" s="29">
        <f t="shared" si="31"/>
        <v>-1.3586692354557366E-8</v>
      </c>
      <c r="BZ31" s="35">
        <v>4.2299999999999997E-9</v>
      </c>
      <c r="CA31" s="35">
        <v>3.08034568777</v>
      </c>
      <c r="CB31" s="35">
        <v>4292.3308329503998</v>
      </c>
      <c r="CC31" s="29">
        <f t="shared" si="32"/>
        <v>-3.6296227257460542E-9</v>
      </c>
      <c r="CD31" s="29">
        <f t="shared" si="33"/>
        <v>-3.6297418744162976E-9</v>
      </c>
      <c r="CE31" s="29">
        <f t="shared" si="34"/>
        <v>-3.6297418702199082E-9</v>
      </c>
      <c r="CF31" s="29">
        <f t="shared" si="35"/>
        <v>-3.6297418702200319E-9</v>
      </c>
      <c r="CH31" s="35">
        <v>2.3000000000000001E-10</v>
      </c>
      <c r="CI31" s="35">
        <v>4.70639896508</v>
      </c>
      <c r="CJ31" s="35">
        <v>2787.0430238573999</v>
      </c>
      <c r="CK31" s="29">
        <f t="shared" si="36"/>
        <v>2.2024938996117308E-10</v>
      </c>
      <c r="CL31" s="29">
        <f t="shared" si="37"/>
        <v>2.2024702994606516E-10</v>
      </c>
      <c r="CM31" s="29">
        <f t="shared" si="38"/>
        <v>2.2024703002919306E-10</v>
      </c>
      <c r="CN31" s="29">
        <f t="shared" si="39"/>
        <v>2.2024703002919071E-10</v>
      </c>
      <c r="CP31" s="35"/>
      <c r="CQ31" s="35"/>
      <c r="CR31" s="35"/>
      <c r="CX31" s="35"/>
      <c r="CY31" s="35"/>
      <c r="CZ31" s="35"/>
      <c r="DF31" s="35">
        <v>2.3382700000000001E-6</v>
      </c>
      <c r="DG31" s="35">
        <v>5.1054649252899997</v>
      </c>
      <c r="DH31" s="35">
        <v>5486.7778431750003</v>
      </c>
      <c r="DI31" s="29">
        <f t="shared" si="44"/>
        <v>2.3374401401202009E-6</v>
      </c>
      <c r="DJ31" s="29">
        <f t="shared" si="45"/>
        <v>2.3374357667378328E-6</v>
      </c>
      <c r="DK31" s="29">
        <f t="shared" si="46"/>
        <v>2.3374357668920724E-6</v>
      </c>
      <c r="DL31" s="29">
        <f t="shared" si="47"/>
        <v>2.3374357668920678E-6</v>
      </c>
      <c r="DN31" s="35">
        <v>3.8953000000000002E-7</v>
      </c>
      <c r="DO31" s="35">
        <v>2.3190009055399998</v>
      </c>
      <c r="DP31" s="35">
        <v>4136.9104335162001</v>
      </c>
      <c r="DQ31" s="29">
        <f t="shared" si="48"/>
        <v>3.5950051952578452E-7</v>
      </c>
      <c r="DR31" s="29">
        <f t="shared" si="49"/>
        <v>3.5950844773693592E-7</v>
      </c>
      <c r="DS31" s="29">
        <f t="shared" si="50"/>
        <v>3.5950844745770971E-7</v>
      </c>
      <c r="DT31" s="29">
        <f t="shared" si="51"/>
        <v>3.5950844745771823E-7</v>
      </c>
      <c r="DV31" s="35">
        <v>2.9790000000000001E-8</v>
      </c>
      <c r="DW31" s="35">
        <v>2.86481008776</v>
      </c>
      <c r="DX31" s="35">
        <v>6151.5338883049999</v>
      </c>
      <c r="DY31" s="29">
        <f t="shared" si="52"/>
        <v>-1.8630076300648339E-8</v>
      </c>
      <c r="DZ31" s="29">
        <f t="shared" si="53"/>
        <v>-1.8628248859537585E-8</v>
      </c>
      <c r="EA31" s="29">
        <f t="shared" si="54"/>
        <v>-1.862824892390478E-8</v>
      </c>
      <c r="EB31" s="29">
        <f t="shared" si="55"/>
        <v>-1.8628248923902798E-8</v>
      </c>
      <c r="ED31" s="35">
        <v>1.45E-9</v>
      </c>
      <c r="EE31" s="35">
        <v>3.0211248897399998</v>
      </c>
      <c r="EF31" s="35">
        <v>3337.0893083507999</v>
      </c>
      <c r="EG31" s="29">
        <f t="shared" si="56"/>
        <v>1.133733289945339E-9</v>
      </c>
      <c r="EH31" s="29">
        <f t="shared" si="57"/>
        <v>1.1337718386454901E-9</v>
      </c>
      <c r="EI31" s="29">
        <f t="shared" si="58"/>
        <v>1.133771837287783E-9</v>
      </c>
      <c r="EJ31" s="29">
        <f t="shared" si="59"/>
        <v>1.1337718372878214E-9</v>
      </c>
      <c r="EL31" s="35"/>
      <c r="EM31" s="35"/>
      <c r="EN31" s="35"/>
      <c r="ET31" s="35"/>
      <c r="EU31" s="35"/>
      <c r="EV31" s="35"/>
    </row>
    <row r="32" spans="1:152" s="29" customFormat="1" ht="13.5" x14ac:dyDescent="0.3">
      <c r="A32" s="29">
        <f>SUM(DI1:DI1118)</f>
        <v>1.5876040451135536</v>
      </c>
      <c r="B32" s="29">
        <f>SUM(DQ1:DQ596)</f>
        <v>1.0173787355986317E-2</v>
      </c>
      <c r="C32" s="29">
        <f>SUM(DY1:DY313)</f>
        <v>-1.6353402360395341E-4</v>
      </c>
      <c r="D32" s="29">
        <f>SUM(EG1:EG111)</f>
        <v>-8.1203556591992031E-6</v>
      </c>
      <c r="E32" s="29">
        <f>SUM(EO1:EO28)</f>
        <v>1.440569902312933E-7</v>
      </c>
      <c r="F32" s="29">
        <f>SUM(EW1:EW9)</f>
        <v>-2.408643943175753E-9</v>
      </c>
      <c r="N32" s="35">
        <v>6.3555700000000002E-6</v>
      </c>
      <c r="O32" s="35">
        <v>2.9218270427499999</v>
      </c>
      <c r="P32" s="35">
        <v>8432.7643848156004</v>
      </c>
      <c r="Q32" s="29">
        <f t="shared" si="0"/>
        <v>-5.3976853561660367E-7</v>
      </c>
      <c r="R32" s="29">
        <f t="shared" si="1"/>
        <v>-5.3908610659923341E-7</v>
      </c>
      <c r="S32" s="29">
        <f t="shared" si="2"/>
        <v>-5.3908613063553521E-7</v>
      </c>
      <c r="T32" s="29">
        <f t="shared" si="3"/>
        <v>-5.3908613063481523E-7</v>
      </c>
      <c r="V32" s="35">
        <v>6.7581999999999997E-7</v>
      </c>
      <c r="W32" s="35">
        <v>5.0232768647299997</v>
      </c>
      <c r="X32" s="35">
        <v>382.89653222319998</v>
      </c>
      <c r="Y32" s="29">
        <f t="shared" si="4"/>
        <v>1.6501778779251679E-7</v>
      </c>
      <c r="Z32" s="29">
        <f t="shared" si="5"/>
        <v>1.6501458102749245E-7</v>
      </c>
      <c r="AA32" s="29">
        <f t="shared" si="6"/>
        <v>1.650145811404394E-7</v>
      </c>
      <c r="AB32" s="29">
        <f t="shared" si="7"/>
        <v>1.6501458114043707E-7</v>
      </c>
      <c r="AD32" s="35">
        <v>6.8589999999999994E-8</v>
      </c>
      <c r="AE32" s="35">
        <v>2.57522504136</v>
      </c>
      <c r="AF32" s="35">
        <v>3149.1641605882</v>
      </c>
      <c r="AG32" s="29">
        <f t="shared" si="8"/>
        <v>-6.5182219249775505E-8</v>
      </c>
      <c r="AH32" s="29">
        <f t="shared" si="9"/>
        <v>-6.5183078442026844E-8</v>
      </c>
      <c r="AI32" s="29">
        <f t="shared" si="10"/>
        <v>-6.5183078411766751E-8</v>
      </c>
      <c r="AJ32" s="29">
        <f t="shared" si="11"/>
        <v>-6.5183078411767664E-8</v>
      </c>
      <c r="AL32" s="35">
        <v>4.7200000000000002E-9</v>
      </c>
      <c r="AM32" s="35">
        <v>0.84411483892000005</v>
      </c>
      <c r="AN32" s="35">
        <v>4136.9104335162001</v>
      </c>
      <c r="AO32" s="29">
        <f t="shared" si="12"/>
        <v>2.2260972408108365E-9</v>
      </c>
      <c r="AP32" s="29">
        <f t="shared" si="13"/>
        <v>2.2258772039767565E-9</v>
      </c>
      <c r="AQ32" s="29">
        <f t="shared" si="14"/>
        <v>2.2258772117269062E-9</v>
      </c>
      <c r="AR32" s="29">
        <f t="shared" si="15"/>
        <v>2.2258772117266696E-9</v>
      </c>
      <c r="AT32" s="35">
        <v>2.1E-10</v>
      </c>
      <c r="AU32" s="35">
        <v>4.2753211112200002</v>
      </c>
      <c r="AV32" s="35">
        <v>6836.6452528338004</v>
      </c>
      <c r="AW32" s="29">
        <f t="shared" si="16"/>
        <v>-1.2663163983847959E-10</v>
      </c>
      <c r="AX32" s="29">
        <f t="shared" si="17"/>
        <v>-1.2661700329850274E-10</v>
      </c>
      <c r="AY32" s="29">
        <f t="shared" si="18"/>
        <v>-1.2661700381404124E-10</v>
      </c>
      <c r="AZ32" s="29">
        <f t="shared" si="19"/>
        <v>-1.2661700381402457E-10</v>
      </c>
      <c r="BB32" s="35"/>
      <c r="BC32" s="35"/>
      <c r="BD32" s="35"/>
      <c r="BJ32" s="35">
        <v>3.3069000000000001E-7</v>
      </c>
      <c r="BK32" s="35">
        <v>4.0658191832900004</v>
      </c>
      <c r="BL32" s="35">
        <v>1751.539531416</v>
      </c>
      <c r="BM32" s="29">
        <f t="shared" si="24"/>
        <v>1.5052568193502171E-7</v>
      </c>
      <c r="BN32" s="29">
        <f t="shared" si="25"/>
        <v>1.5053227253083427E-7</v>
      </c>
      <c r="BO32" s="29">
        <f t="shared" si="26"/>
        <v>1.5053227229870365E-7</v>
      </c>
      <c r="BP32" s="29">
        <f t="shared" si="27"/>
        <v>1.5053227229871201E-7</v>
      </c>
      <c r="BR32" s="35">
        <v>4.8979999999999999E-8</v>
      </c>
      <c r="BS32" s="35">
        <v>4.1292200787400004</v>
      </c>
      <c r="BT32" s="35">
        <v>1059.3819301891999</v>
      </c>
      <c r="BU32" s="29">
        <f t="shared" si="28"/>
        <v>-3.8826832043261857E-8</v>
      </c>
      <c r="BV32" s="29">
        <f t="shared" si="29"/>
        <v>-3.8826427817241991E-8</v>
      </c>
      <c r="BW32" s="29">
        <f t="shared" si="30"/>
        <v>-3.8826427831479497E-8</v>
      </c>
      <c r="BX32" s="29">
        <f t="shared" si="31"/>
        <v>-3.8826427831479067E-8</v>
      </c>
      <c r="BZ32" s="35">
        <v>3.8099999999999999E-9</v>
      </c>
      <c r="CA32" s="35">
        <v>2.2493311518999999</v>
      </c>
      <c r="CB32" s="35">
        <v>6283.0758499914</v>
      </c>
      <c r="CC32" s="29">
        <f t="shared" si="32"/>
        <v>-3.0879088015945399E-9</v>
      </c>
      <c r="CD32" s="29">
        <f t="shared" si="33"/>
        <v>-3.0880879883352901E-9</v>
      </c>
      <c r="CE32" s="29">
        <f t="shared" si="34"/>
        <v>-3.088087982024431E-9</v>
      </c>
      <c r="CF32" s="29">
        <f t="shared" si="35"/>
        <v>-3.0880879820246213E-9</v>
      </c>
      <c r="CH32" s="35">
        <v>2.1E-10</v>
      </c>
      <c r="CI32" s="35">
        <v>1.12581894224</v>
      </c>
      <c r="CJ32" s="35">
        <v>3340.6296803519999</v>
      </c>
      <c r="CK32" s="29">
        <f t="shared" si="36"/>
        <v>8.2957219389426714E-11</v>
      </c>
      <c r="CL32" s="29">
        <f t="shared" si="37"/>
        <v>8.2948983464835188E-11</v>
      </c>
      <c r="CM32" s="29">
        <f t="shared" si="38"/>
        <v>8.2948983754920566E-11</v>
      </c>
      <c r="CN32" s="29">
        <f t="shared" si="39"/>
        <v>8.2948983754910963E-11</v>
      </c>
      <c r="CP32" s="35"/>
      <c r="CQ32" s="35"/>
      <c r="CR32" s="35"/>
      <c r="CX32" s="35"/>
      <c r="CY32" s="35"/>
      <c r="CZ32" s="35"/>
      <c r="DF32" s="35">
        <v>2.1942800000000002E-6</v>
      </c>
      <c r="DG32" s="35">
        <v>5.5834024878399999</v>
      </c>
      <c r="DH32" s="35">
        <v>191.44826611159999</v>
      </c>
      <c r="DI32" s="29">
        <f t="shared" si="44"/>
        <v>-1.6323486807779367E-6</v>
      </c>
      <c r="DJ32" s="29">
        <f t="shared" si="45"/>
        <v>-1.6323450931718566E-6</v>
      </c>
      <c r="DK32" s="29">
        <f t="shared" si="46"/>
        <v>-1.6323450932982174E-6</v>
      </c>
      <c r="DL32" s="29">
        <f t="shared" si="47"/>
        <v>-1.6323450932982122E-6</v>
      </c>
      <c r="DN32" s="35">
        <v>2.7244000000000002E-7</v>
      </c>
      <c r="DO32" s="35">
        <v>5.41367977087</v>
      </c>
      <c r="DP32" s="35">
        <v>1592.5960136327999</v>
      </c>
      <c r="DQ32" s="29">
        <f t="shared" si="48"/>
        <v>2.6994393434242273E-7</v>
      </c>
      <c r="DR32" s="29">
        <f t="shared" si="49"/>
        <v>2.699431854448904E-7</v>
      </c>
      <c r="DS32" s="29">
        <f t="shared" si="50"/>
        <v>2.6994318547126971E-7</v>
      </c>
      <c r="DT32" s="29">
        <f t="shared" si="51"/>
        <v>2.6994318547126876E-7</v>
      </c>
      <c r="DV32" s="35">
        <v>3.0570000000000002E-8</v>
      </c>
      <c r="DW32" s="35">
        <v>4.55276793064</v>
      </c>
      <c r="DX32" s="35">
        <v>5628.9564702112002</v>
      </c>
      <c r="DY32" s="29">
        <f t="shared" si="52"/>
        <v>-4.8436189478719045E-9</v>
      </c>
      <c r="DZ32" s="29">
        <f t="shared" si="53"/>
        <v>-4.8414477078146811E-9</v>
      </c>
      <c r="EA32" s="29">
        <f t="shared" si="54"/>
        <v>-4.8414477842896645E-9</v>
      </c>
      <c r="EB32" s="29">
        <f t="shared" si="55"/>
        <v>-4.8414477842870911E-9</v>
      </c>
      <c r="ED32" s="35">
        <v>1.4599999999999999E-9</v>
      </c>
      <c r="EE32" s="35">
        <v>4.25359617225</v>
      </c>
      <c r="EF32" s="35">
        <v>4399.9943568890003</v>
      </c>
      <c r="EG32" s="29">
        <f t="shared" si="56"/>
        <v>1.3860579031494728E-9</v>
      </c>
      <c r="EH32" s="29">
        <f t="shared" si="57"/>
        <v>1.3860836952026574E-9</v>
      </c>
      <c r="EI32" s="29">
        <f t="shared" si="58"/>
        <v>1.3860836942942965E-9</v>
      </c>
      <c r="EJ32" s="29">
        <f t="shared" si="59"/>
        <v>1.386083694294329E-9</v>
      </c>
      <c r="EL32" s="35"/>
      <c r="EM32" s="35"/>
      <c r="EN32" s="35"/>
      <c r="ET32" s="35"/>
      <c r="EU32" s="35"/>
      <c r="EV32" s="35"/>
    </row>
    <row r="33" spans="1:152" s="29" customFormat="1" ht="13.5" x14ac:dyDescent="0.3">
      <c r="N33" s="35">
        <v>6.5516299999999996E-6</v>
      </c>
      <c r="O33" s="35">
        <v>0.48864075175999999</v>
      </c>
      <c r="P33" s="35">
        <v>3127.3133312618002</v>
      </c>
      <c r="Q33" s="29">
        <f t="shared" si="0"/>
        <v>3.4475592153991442E-6</v>
      </c>
      <c r="R33" s="29">
        <f t="shared" si="1"/>
        <v>3.4477818625641446E-6</v>
      </c>
      <c r="S33" s="29">
        <f t="shared" si="2"/>
        <v>3.4477818547222915E-6</v>
      </c>
      <c r="T33" s="29">
        <f t="shared" si="3"/>
        <v>3.4477818547225291E-6</v>
      </c>
      <c r="V33" s="35">
        <v>6.5089000000000003E-7</v>
      </c>
      <c r="W33" s="35">
        <v>1.0180243931099999</v>
      </c>
      <c r="X33" s="35">
        <v>3340.5951730475999</v>
      </c>
      <c r="Y33" s="29">
        <f t="shared" si="4"/>
        <v>1.9095173026990027E-7</v>
      </c>
      <c r="Z33" s="29">
        <f t="shared" si="5"/>
        <v>1.9092516619875619E-7</v>
      </c>
      <c r="AA33" s="29">
        <f t="shared" si="6"/>
        <v>1.9092516713438868E-7</v>
      </c>
      <c r="AB33" s="29">
        <f t="shared" si="7"/>
        <v>1.9092516713435771E-7</v>
      </c>
      <c r="AD33" s="35">
        <v>5.8700000000000003E-8</v>
      </c>
      <c r="AE33" s="35">
        <v>1.1478357667900001</v>
      </c>
      <c r="AF33" s="35">
        <v>7.1135470007999997</v>
      </c>
      <c r="AG33" s="29">
        <f t="shared" si="8"/>
        <v>1.7762827386927264E-8</v>
      </c>
      <c r="AH33" s="29">
        <f t="shared" si="9"/>
        <v>1.7762832472890776E-8</v>
      </c>
      <c r="AI33" s="29">
        <f t="shared" si="10"/>
        <v>1.7762832472711639E-8</v>
      </c>
      <c r="AJ33" s="29">
        <f t="shared" si="11"/>
        <v>1.7762832472711652E-8</v>
      </c>
      <c r="AL33" s="35">
        <v>3.3299999999999999E-9</v>
      </c>
      <c r="AM33" s="35">
        <v>5.4270453923100002</v>
      </c>
      <c r="AN33" s="35">
        <v>1059.3819301891999</v>
      </c>
      <c r="AO33" s="29">
        <f t="shared" ref="AO33:AO64" si="68">AL33*COS(AM33+AN33*$C$23)</f>
        <v>-2.6664631343410166E-9</v>
      </c>
      <c r="AP33" s="29">
        <f t="shared" ref="AP33:AP64" si="69">AL33*COS(AM33+AN33*$C$44)</f>
        <v>-2.6664901385640258E-9</v>
      </c>
      <c r="AQ33" s="29">
        <f t="shared" ref="AQ33:AQ64" si="70">AL33*COS(AM33+AN33*$C$65)</f>
        <v>-2.6664901376129095E-9</v>
      </c>
      <c r="AR33" s="29">
        <f t="shared" ref="AR33:AR64" si="71">AL33*COS(AM33+AN33*$C$86)</f>
        <v>-2.6664901376129381E-9</v>
      </c>
      <c r="AT33" s="35">
        <v>1.5E-10</v>
      </c>
      <c r="AU33" s="35">
        <v>1.5631549737399999</v>
      </c>
      <c r="AV33" s="35">
        <v>13365.972825148199</v>
      </c>
      <c r="AW33" s="29">
        <f t="shared" si="16"/>
        <v>4.5929870218486058E-11</v>
      </c>
      <c r="AX33" s="29">
        <f t="shared" si="17"/>
        <v>4.5905479262793078E-11</v>
      </c>
      <c r="AY33" s="29">
        <f t="shared" si="18"/>
        <v>4.5905480121903094E-11</v>
      </c>
      <c r="AZ33" s="29">
        <f t="shared" si="19"/>
        <v>4.5905480121874679E-11</v>
      </c>
      <c r="BB33" s="35"/>
      <c r="BC33" s="35"/>
      <c r="BD33" s="35"/>
      <c r="BJ33" s="35">
        <v>2.9694000000000001E-7</v>
      </c>
      <c r="BK33" s="35">
        <v>5.92218297386</v>
      </c>
      <c r="BL33" s="35">
        <v>3532.0606928113998</v>
      </c>
      <c r="BM33" s="29">
        <f t="shared" si="24"/>
        <v>2.6637761713936066E-7</v>
      </c>
      <c r="BN33" s="29">
        <f t="shared" si="25"/>
        <v>2.6638353931759713E-7</v>
      </c>
      <c r="BO33" s="29">
        <f t="shared" si="26"/>
        <v>2.6638353910901744E-7</v>
      </c>
      <c r="BP33" s="29">
        <f t="shared" si="27"/>
        <v>2.663835391090249E-7</v>
      </c>
      <c r="BR33" s="35">
        <v>3.4709999999999998E-8</v>
      </c>
      <c r="BS33" s="35">
        <v>5.0725348526699996</v>
      </c>
      <c r="BT33" s="35">
        <v>5088.6288397668004</v>
      </c>
      <c r="BU33" s="29">
        <f t="shared" si="28"/>
        <v>3.3689550737956857E-8</v>
      </c>
      <c r="BV33" s="29">
        <f t="shared" si="29"/>
        <v>3.3689007383807937E-8</v>
      </c>
      <c r="BW33" s="29">
        <f t="shared" si="30"/>
        <v>3.3689007402948234E-8</v>
      </c>
      <c r="BX33" s="29">
        <f t="shared" si="31"/>
        <v>3.3689007402947632E-8</v>
      </c>
      <c r="BZ33" s="35">
        <v>4.2899999999999999E-9</v>
      </c>
      <c r="CA33" s="35">
        <v>1.7066873337799999</v>
      </c>
      <c r="CB33" s="35">
        <v>4690.4798363585996</v>
      </c>
      <c r="CC33" s="29">
        <f t="shared" ref="CC33:CC64" si="72">BZ33*COS(CA33+CB33*$C$23)</f>
        <v>-3.4130012570424707E-9</v>
      </c>
      <c r="CD33" s="29">
        <f t="shared" ref="CD33:CD64" si="73">BZ33*COS(CA33+CB33*$C$44)</f>
        <v>-3.4128454572852924E-9</v>
      </c>
      <c r="CE33" s="29">
        <f t="shared" ref="CE33:CE64" si="74">BZ33*COS(CA33+CB33*$C$65)</f>
        <v>-3.4128454627730079E-9</v>
      </c>
      <c r="CF33" s="29">
        <f t="shared" ref="CF33:CF64" si="75">BZ33*COS(CA33+CB33*$C$86)</f>
        <v>-3.412845462772823E-9</v>
      </c>
      <c r="CH33" s="35">
        <v>2.1E-10</v>
      </c>
      <c r="CI33" s="35">
        <v>0.51744721588999998</v>
      </c>
      <c r="CJ33" s="35">
        <v>8962.4553499102003</v>
      </c>
      <c r="CK33" s="29">
        <f t="shared" si="36"/>
        <v>-1.3670065321277299E-13</v>
      </c>
      <c r="CL33" s="29">
        <f t="shared" si="37"/>
        <v>-1.1264876563031857E-13</v>
      </c>
      <c r="CM33" s="29">
        <f t="shared" si="38"/>
        <v>-1.1264961277164701E-13</v>
      </c>
      <c r="CN33" s="29">
        <f t="shared" si="39"/>
        <v>-1.1264961274777277E-13</v>
      </c>
      <c r="CP33" s="35"/>
      <c r="CQ33" s="35"/>
      <c r="CR33" s="35"/>
      <c r="CX33" s="35"/>
      <c r="CY33" s="35"/>
      <c r="CZ33" s="35"/>
      <c r="DF33" s="35">
        <v>2.69891E-6</v>
      </c>
      <c r="DG33" s="35">
        <v>3.7639472862200001</v>
      </c>
      <c r="DH33" s="35">
        <v>5884.9268465832001</v>
      </c>
      <c r="DI33" s="29">
        <f t="shared" si="44"/>
        <v>1.0164633178482492E-6</v>
      </c>
      <c r="DJ33" s="29">
        <f t="shared" si="45"/>
        <v>1.0162752898451741E-6</v>
      </c>
      <c r="DK33" s="29">
        <f t="shared" si="46"/>
        <v>1.0162752964679079E-6</v>
      </c>
      <c r="DL33" s="29">
        <f t="shared" si="47"/>
        <v>1.0162752964676946E-6</v>
      </c>
      <c r="DN33" s="35">
        <v>2.4299999999999999E-7</v>
      </c>
      <c r="DO33" s="35">
        <v>3.7584392449799999</v>
      </c>
      <c r="DP33" s="35">
        <v>155.42039943419999</v>
      </c>
      <c r="DQ33" s="29">
        <f t="shared" si="48"/>
        <v>2.4299997813713719E-7</v>
      </c>
      <c r="DR33" s="29">
        <f t="shared" si="49"/>
        <v>2.4299997793192737E-7</v>
      </c>
      <c r="DS33" s="29">
        <f t="shared" si="50"/>
        <v>2.4299997793193462E-7</v>
      </c>
      <c r="DT33" s="29">
        <f t="shared" si="51"/>
        <v>2.4299997793193462E-7</v>
      </c>
      <c r="DV33" s="35">
        <v>2.906E-8</v>
      </c>
      <c r="DW33" s="35">
        <v>1.20295377623</v>
      </c>
      <c r="DX33" s="35">
        <v>3894.1818295421999</v>
      </c>
      <c r="DY33" s="29">
        <f t="shared" si="52"/>
        <v>-1.4291241551614159E-9</v>
      </c>
      <c r="DZ33" s="29">
        <f t="shared" si="53"/>
        <v>-1.4276797484415037E-9</v>
      </c>
      <c r="EA33" s="29">
        <f t="shared" si="54"/>
        <v>-1.4276797993158134E-9</v>
      </c>
      <c r="EB33" s="29">
        <f t="shared" si="55"/>
        <v>-1.4276797993141634E-9</v>
      </c>
      <c r="ED33" s="35">
        <v>1.0000000000000001E-9</v>
      </c>
      <c r="EE33" s="35">
        <v>4.2674009611499999</v>
      </c>
      <c r="EF33" s="35">
        <v>1589.0728952838001</v>
      </c>
      <c r="EG33" s="29">
        <f t="shared" ref="EG33:EG64" si="76">ED33*COS(EE33+EF33*$C$23)</f>
        <v>2.2975551156836812E-10</v>
      </c>
      <c r="EH33" s="29">
        <f t="shared" ref="EH33:EH64" si="77">ED33*COS(EE33+EF33*$C$44)</f>
        <v>2.2973574772097621E-10</v>
      </c>
      <c r="EI33" s="29">
        <f t="shared" ref="EI33:EI64" si="78">ED33*COS(EE33+EF33*$C$65)</f>
        <v>2.2973574841708858E-10</v>
      </c>
      <c r="EJ33" s="29">
        <f t="shared" ref="EJ33:EJ64" si="79">ED33*COS(EE33+EF33*$C$86)</f>
        <v>2.2973574841706785E-10</v>
      </c>
      <c r="EL33" s="35"/>
      <c r="EM33" s="35"/>
      <c r="EN33" s="35"/>
      <c r="ET33" s="35"/>
      <c r="EU33" s="35"/>
      <c r="EV33" s="35"/>
    </row>
    <row r="34" spans="1:152" s="29" customFormat="1" ht="13.5" x14ac:dyDescent="0.3">
      <c r="A34" s="37" t="s">
        <v>219</v>
      </c>
      <c r="B34" s="37" t="s">
        <v>220</v>
      </c>
      <c r="C34" s="37" t="s">
        <v>221</v>
      </c>
      <c r="D34" s="37" t="s">
        <v>222</v>
      </c>
      <c r="E34" s="37" t="s">
        <v>223</v>
      </c>
      <c r="F34" s="37" t="s">
        <v>224</v>
      </c>
      <c r="N34" s="35">
        <v>5.5047199999999997E-6</v>
      </c>
      <c r="O34" s="35">
        <v>3.81001205408</v>
      </c>
      <c r="P34" s="35">
        <v>0.98032106819999998</v>
      </c>
      <c r="Q34" s="29">
        <f t="shared" si="0"/>
        <v>-4.2652518413513592E-6</v>
      </c>
      <c r="R34" s="29">
        <f t="shared" si="1"/>
        <v>-4.2652518849462519E-6</v>
      </c>
      <c r="S34" s="29">
        <f t="shared" si="2"/>
        <v>-4.2652518849447153E-6</v>
      </c>
      <c r="T34" s="29">
        <f t="shared" si="3"/>
        <v>-4.2652518849447179E-6</v>
      </c>
      <c r="V34" s="35">
        <v>6.5089000000000003E-7</v>
      </c>
      <c r="W34" s="35">
        <v>3.04879603978</v>
      </c>
      <c r="X34" s="35">
        <v>3340.6296803519999</v>
      </c>
      <c r="Y34" s="29">
        <f t="shared" si="4"/>
        <v>4.7255637661827648E-7</v>
      </c>
      <c r="Z34" s="29">
        <f t="shared" si="5"/>
        <v>4.7257548457642042E-7</v>
      </c>
      <c r="AA34" s="29">
        <f t="shared" si="6"/>
        <v>4.7257548390342214E-7</v>
      </c>
      <c r="AB34" s="29">
        <f t="shared" si="7"/>
        <v>4.7257548390344443E-7</v>
      </c>
      <c r="AD34" s="35">
        <v>6.6810000000000001E-8</v>
      </c>
      <c r="AE34" s="35">
        <v>2.3784369033899999</v>
      </c>
      <c r="AF34" s="35">
        <v>4136.9104335162001</v>
      </c>
      <c r="AG34" s="29">
        <f t="shared" si="8"/>
        <v>6.0022652342372798E-8</v>
      </c>
      <c r="AH34" s="29">
        <f t="shared" si="9"/>
        <v>6.002420337580822E-8</v>
      </c>
      <c r="AI34" s="29">
        <f t="shared" si="10"/>
        <v>6.0024203321181358E-8</v>
      </c>
      <c r="AJ34" s="29">
        <f t="shared" si="11"/>
        <v>6.0024203321183026E-8</v>
      </c>
      <c r="AL34" s="35">
        <v>3.1300000000000002E-9</v>
      </c>
      <c r="AM34" s="35">
        <v>3.7059989785799998</v>
      </c>
      <c r="AN34" s="35">
        <v>3097.8838227257902</v>
      </c>
      <c r="AO34" s="29">
        <f t="shared" si="68"/>
        <v>-2.5575319681687899E-9</v>
      </c>
      <c r="AP34" s="29">
        <f t="shared" si="69"/>
        <v>-2.5576034002706938E-9</v>
      </c>
      <c r="AQ34" s="29">
        <f t="shared" si="70"/>
        <v>-2.5576033977548207E-9</v>
      </c>
      <c r="AR34" s="29">
        <f t="shared" si="71"/>
        <v>-2.5576033977548976E-9</v>
      </c>
      <c r="AT34" s="35">
        <v>1.0999999999999999E-10</v>
      </c>
      <c r="AU34" s="35">
        <v>1.33261955275</v>
      </c>
      <c r="AV34" s="35">
        <v>2281.2304965106</v>
      </c>
      <c r="AW34" s="29">
        <f t="shared" si="16"/>
        <v>8.518506732111302E-11</v>
      </c>
      <c r="AX34" s="29">
        <f t="shared" si="17"/>
        <v>8.5187096144337391E-11</v>
      </c>
      <c r="AY34" s="29">
        <f t="shared" si="18"/>
        <v>8.5187096072880605E-11</v>
      </c>
      <c r="AZ34" s="29">
        <f t="shared" si="19"/>
        <v>8.5187096072882583E-11</v>
      </c>
      <c r="BB34" s="35"/>
      <c r="BC34" s="35"/>
      <c r="BD34" s="35"/>
      <c r="BJ34" s="35">
        <v>3.2735999999999999E-7</v>
      </c>
      <c r="BK34" s="35">
        <v>2.6207105695799999</v>
      </c>
      <c r="BL34" s="35">
        <v>2914.0142358237999</v>
      </c>
      <c r="BM34" s="29">
        <f t="shared" si="24"/>
        <v>3.1118594692906717E-7</v>
      </c>
      <c r="BN34" s="29">
        <f t="shared" si="25"/>
        <v>3.1118216228641484E-7</v>
      </c>
      <c r="BO34" s="29">
        <f t="shared" si="26"/>
        <v>3.1118216241972274E-7</v>
      </c>
      <c r="BP34" s="29">
        <f t="shared" si="27"/>
        <v>3.1118216241971908E-7</v>
      </c>
      <c r="BR34" s="35">
        <v>3.1020000000000002E-8</v>
      </c>
      <c r="BS34" s="35">
        <v>3.1148706373600001</v>
      </c>
      <c r="BT34" s="35">
        <v>3339.6321056316001</v>
      </c>
      <c r="BU34" s="29">
        <f t="shared" si="28"/>
        <v>2.1429586948934182E-8</v>
      </c>
      <c r="BV34" s="29">
        <f t="shared" si="29"/>
        <v>2.1430544104231142E-8</v>
      </c>
      <c r="BW34" s="29">
        <f t="shared" si="30"/>
        <v>2.1430544070519386E-8</v>
      </c>
      <c r="BX34" s="29">
        <f t="shared" si="31"/>
        <v>2.1430544070520501E-8</v>
      </c>
      <c r="BZ34" s="35">
        <v>3.3900000000000001E-9</v>
      </c>
      <c r="CA34" s="35">
        <v>2.9219593314200001</v>
      </c>
      <c r="CB34" s="35">
        <v>23384.286986898602</v>
      </c>
      <c r="CC34" s="29">
        <f t="shared" si="72"/>
        <v>2.8950052233085534E-9</v>
      </c>
      <c r="CD34" s="29">
        <f t="shared" si="73"/>
        <v>2.8944780096032897E-9</v>
      </c>
      <c r="CE34" s="29">
        <f t="shared" si="74"/>
        <v>2.8944780281770766E-9</v>
      </c>
      <c r="CF34" s="29">
        <f t="shared" si="75"/>
        <v>2.8944780281764748E-9</v>
      </c>
      <c r="CH34" s="35">
        <v>1.8E-10</v>
      </c>
      <c r="CI34" s="35">
        <v>0.36433365806000001</v>
      </c>
      <c r="CJ34" s="35">
        <v>155.42039943419999</v>
      </c>
      <c r="CK34" s="29">
        <f t="shared" si="36"/>
        <v>-1.7427268554332981E-10</v>
      </c>
      <c r="CL34" s="29">
        <f t="shared" si="37"/>
        <v>-1.74272596077544E-10</v>
      </c>
      <c r="CM34" s="29">
        <f t="shared" si="38"/>
        <v>-1.7427259608069515E-10</v>
      </c>
      <c r="CN34" s="29">
        <f t="shared" si="39"/>
        <v>-1.7427259608069504E-10</v>
      </c>
      <c r="CP34" s="35"/>
      <c r="CQ34" s="35"/>
      <c r="CR34" s="35"/>
      <c r="CX34" s="35"/>
      <c r="CY34" s="35"/>
      <c r="CZ34" s="35"/>
      <c r="DF34" s="35">
        <v>2.08333E-6</v>
      </c>
      <c r="DG34" s="35">
        <v>5.2547608077300003</v>
      </c>
      <c r="DH34" s="35">
        <v>3340.5451163970001</v>
      </c>
      <c r="DI34" s="29">
        <f t="shared" si="44"/>
        <v>-2.0501485454370075E-6</v>
      </c>
      <c r="DJ34" s="29">
        <f t="shared" si="45"/>
        <v>-2.0501327337885192E-6</v>
      </c>
      <c r="DK34" s="29">
        <f t="shared" si="46"/>
        <v>-2.0501327343454954E-6</v>
      </c>
      <c r="DL34" s="29">
        <f t="shared" si="47"/>
        <v>-2.0501327343454768E-6</v>
      </c>
      <c r="DN34" s="35">
        <v>2.2804E-7</v>
      </c>
      <c r="DO34" s="35">
        <v>1.7483077390799999</v>
      </c>
      <c r="DP34" s="35">
        <v>5088.6288397668004</v>
      </c>
      <c r="DQ34" s="29">
        <f t="shared" si="48"/>
        <v>-2.0768583395313714E-7</v>
      </c>
      <c r="DR34" s="29">
        <f t="shared" si="49"/>
        <v>-2.076797094879798E-7</v>
      </c>
      <c r="DS34" s="29">
        <f t="shared" si="50"/>
        <v>-2.0767970970370856E-7</v>
      </c>
      <c r="DT34" s="29">
        <f t="shared" si="51"/>
        <v>-2.0767970970370186E-7</v>
      </c>
      <c r="DV34" s="35">
        <v>3.8500000000000001E-8</v>
      </c>
      <c r="DW34" s="35">
        <v>3.8605562668900002</v>
      </c>
      <c r="DX34" s="35">
        <v>553.5694028424</v>
      </c>
      <c r="DY34" s="29">
        <f t="shared" si="52"/>
        <v>3.6944786545205841E-8</v>
      </c>
      <c r="DZ34" s="29">
        <f t="shared" si="53"/>
        <v>3.6944863171778358E-8</v>
      </c>
      <c r="EA34" s="29">
        <f t="shared" si="54"/>
        <v>3.6944863169079473E-8</v>
      </c>
      <c r="EB34" s="29">
        <f t="shared" si="55"/>
        <v>3.6944863169079566E-8</v>
      </c>
      <c r="ED34" s="35">
        <v>9.0999999999999996E-10</v>
      </c>
      <c r="EE34" s="35">
        <v>6.1210822723099998</v>
      </c>
      <c r="EF34" s="35">
        <v>6489.776587288</v>
      </c>
      <c r="EG34" s="29">
        <f t="shared" si="76"/>
        <v>7.4204416012018746E-13</v>
      </c>
      <c r="EH34" s="29">
        <f t="shared" si="77"/>
        <v>6.6657422949893829E-13</v>
      </c>
      <c r="EI34" s="29">
        <f t="shared" si="78"/>
        <v>6.6657688765863692E-13</v>
      </c>
      <c r="EJ34" s="29">
        <f t="shared" si="79"/>
        <v>6.6657688758104562E-13</v>
      </c>
      <c r="EL34" s="35"/>
      <c r="EM34" s="35"/>
      <c r="EN34" s="35"/>
      <c r="ET34" s="35"/>
      <c r="EU34" s="35"/>
      <c r="EV34" s="35"/>
    </row>
    <row r="35" spans="1:152" s="29" customFormat="1" ht="13.5" x14ac:dyDescent="0.3">
      <c r="A35" s="29">
        <f>((((F26*C23+E26)*C23+D26)*C23+C26)*C23+B26)*C23 + A26</f>
        <v>60.300352932835025</v>
      </c>
      <c r="B35" s="29">
        <f>DEGREES(A35)</f>
        <v>3454.9557262007625</v>
      </c>
      <c r="C35" s="29">
        <f>((((F29*C23+E29)*C23+D29)*C23+C29)*C23+B29)*C23 + A29</f>
        <v>8.2082922663248847E-3</v>
      </c>
      <c r="D35" s="29">
        <f>DEGREES(C35)</f>
        <v>0.47030050387028938</v>
      </c>
      <c r="E35" s="29">
        <f>((((F32*C23+E32)*C23+D32)*C23+C32)*C23+B32)*C23 + A32</f>
        <v>1.5877692435284756</v>
      </c>
      <c r="F35" s="29">
        <f>SQRT(D39*D39+E39*E39+F39*F39)</f>
        <v>0.80816902802570079</v>
      </c>
      <c r="N35" s="35">
        <v>5.5274599999999998E-6</v>
      </c>
      <c r="O35" s="35">
        <v>4.4747886301599999</v>
      </c>
      <c r="P35" s="35">
        <v>1748.016413067</v>
      </c>
      <c r="Q35" s="29">
        <f t="shared" si="0"/>
        <v>6.6628386963869504E-7</v>
      </c>
      <c r="R35" s="29">
        <f t="shared" si="1"/>
        <v>6.6640644273552737E-7</v>
      </c>
      <c r="S35" s="29">
        <f t="shared" si="2"/>
        <v>6.6640643841833278E-7</v>
      </c>
      <c r="T35" s="29">
        <f t="shared" si="3"/>
        <v>6.6640643841844978E-7</v>
      </c>
      <c r="V35" s="35">
        <v>6.1508000000000003E-7</v>
      </c>
      <c r="W35" s="35">
        <v>4.1518315980000002</v>
      </c>
      <c r="X35" s="35">
        <v>3149.1641605882</v>
      </c>
      <c r="Y35" s="29">
        <f t="shared" si="4"/>
        <v>1.9485803524735173E-7</v>
      </c>
      <c r="Z35" s="29">
        <f t="shared" si="5"/>
        <v>1.9483455695896495E-7</v>
      </c>
      <c r="AA35" s="29">
        <f t="shared" si="6"/>
        <v>1.9483455778590861E-7</v>
      </c>
      <c r="AB35" s="29">
        <f t="shared" si="7"/>
        <v>1.9483455778588372E-7</v>
      </c>
      <c r="AD35" s="35">
        <v>4.6469999999999999E-8</v>
      </c>
      <c r="AE35" s="35">
        <v>4.42957708526</v>
      </c>
      <c r="AF35" s="35">
        <v>6151.5338883049999</v>
      </c>
      <c r="AG35" s="29">
        <f t="shared" si="8"/>
        <v>-3.6436039941899842E-8</v>
      </c>
      <c r="AH35" s="29">
        <f t="shared" si="9"/>
        <v>-3.6438307164004836E-8</v>
      </c>
      <c r="AI35" s="29">
        <f t="shared" si="10"/>
        <v>-3.6438307084153902E-8</v>
      </c>
      <c r="AJ35" s="29">
        <f t="shared" si="11"/>
        <v>-3.6438307084156363E-8</v>
      </c>
      <c r="AL35" s="35">
        <v>2.81E-9</v>
      </c>
      <c r="AM35" s="35">
        <v>5.7458172408400001</v>
      </c>
      <c r="AN35" s="35">
        <v>3341.5927477680002</v>
      </c>
      <c r="AO35" s="29">
        <f t="shared" si="68"/>
        <v>-2.6589642618687909E-9</v>
      </c>
      <c r="AP35" s="29">
        <f t="shared" si="69"/>
        <v>-2.6590030699111937E-9</v>
      </c>
      <c r="AQ35" s="29">
        <f t="shared" si="70"/>
        <v>-2.6590030685444031E-9</v>
      </c>
      <c r="AR35" s="29">
        <f t="shared" si="71"/>
        <v>-2.6590030685444415E-9</v>
      </c>
      <c r="AT35" s="35">
        <v>8.9999999999999999E-11</v>
      </c>
      <c r="AU35" s="35">
        <v>6.1539046454199999</v>
      </c>
      <c r="AV35" s="35">
        <v>6489.776587288</v>
      </c>
      <c r="AW35" s="29">
        <f t="shared" si="16"/>
        <v>3.0268316845153366E-12</v>
      </c>
      <c r="AX35" s="29">
        <f t="shared" si="17"/>
        <v>3.0193718352064399E-12</v>
      </c>
      <c r="AY35" s="29">
        <f t="shared" si="18"/>
        <v>3.0193720979534387E-12</v>
      </c>
      <c r="AZ35" s="29">
        <f t="shared" si="19"/>
        <v>3.0193720979457695E-12</v>
      </c>
      <c r="BB35" s="35"/>
      <c r="BC35" s="35"/>
      <c r="BD35" s="35"/>
      <c r="BJ35" s="35">
        <v>2.9521000000000001E-7</v>
      </c>
      <c r="BK35" s="35">
        <v>2.7534256673400002</v>
      </c>
      <c r="BL35" s="35">
        <v>12303.06777661</v>
      </c>
      <c r="BM35" s="29">
        <f t="shared" si="24"/>
        <v>1.5981000378226571E-8</v>
      </c>
      <c r="BN35" s="29">
        <f t="shared" si="25"/>
        <v>1.602734595386597E-8</v>
      </c>
      <c r="BO35" s="29">
        <f t="shared" si="26"/>
        <v>1.6027344321513556E-8</v>
      </c>
      <c r="BP35" s="29">
        <f t="shared" si="27"/>
        <v>1.6027344321563825E-8</v>
      </c>
      <c r="BR35" s="35">
        <v>3.0129999999999999E-8</v>
      </c>
      <c r="BS35" s="35">
        <v>1.0091043749599999</v>
      </c>
      <c r="BT35" s="35">
        <v>2914.0142358237999</v>
      </c>
      <c r="BU35" s="29">
        <f t="shared" si="28"/>
        <v>-1.0514342488524033E-8</v>
      </c>
      <c r="BV35" s="29">
        <f t="shared" si="29"/>
        <v>-1.0515393949324366E-8</v>
      </c>
      <c r="BW35" s="29">
        <f t="shared" si="30"/>
        <v>-1.0515393912290744E-8</v>
      </c>
      <c r="BX35" s="29">
        <f t="shared" si="31"/>
        <v>-1.0515393912291747E-8</v>
      </c>
      <c r="BZ35" s="35">
        <v>3.1E-9</v>
      </c>
      <c r="CA35" s="35">
        <v>5.6332440210500003</v>
      </c>
      <c r="CB35" s="35">
        <v>3723.5089589230001</v>
      </c>
      <c r="CC35" s="29">
        <f t="shared" si="72"/>
        <v>-3.0711052115376946E-9</v>
      </c>
      <c r="CD35" s="29">
        <f t="shared" si="73"/>
        <v>-3.0711253011440264E-9</v>
      </c>
      <c r="CE35" s="29">
        <f t="shared" si="74"/>
        <v>-3.0711253004365633E-9</v>
      </c>
      <c r="CF35" s="29">
        <f t="shared" si="75"/>
        <v>-3.071125300436581E-9</v>
      </c>
      <c r="CH35" s="35">
        <v>1.8E-10</v>
      </c>
      <c r="CI35" s="35">
        <v>5.5317042784700003</v>
      </c>
      <c r="CJ35" s="35">
        <v>3333.4988796990001</v>
      </c>
      <c r="CK35" s="29">
        <f t="shared" si="36"/>
        <v>-1.7997633397720833E-10</v>
      </c>
      <c r="CL35" s="29">
        <f t="shared" si="37"/>
        <v>-1.7997620947619465E-10</v>
      </c>
      <c r="CM35" s="29">
        <f t="shared" si="38"/>
        <v>-1.7997620948058551E-10</v>
      </c>
      <c r="CN35" s="29">
        <f t="shared" si="39"/>
        <v>-1.7997620948058538E-10</v>
      </c>
      <c r="CP35" s="35"/>
      <c r="CQ35" s="35"/>
      <c r="CR35" s="35"/>
      <c r="CX35" s="35"/>
      <c r="CY35" s="35"/>
      <c r="CZ35" s="35"/>
      <c r="DF35" s="35">
        <v>2.7522399999999999E-6</v>
      </c>
      <c r="DG35" s="35">
        <v>2.9081888383200001</v>
      </c>
      <c r="DH35" s="35">
        <v>1748.016413067</v>
      </c>
      <c r="DI35" s="29">
        <f t="shared" si="44"/>
        <v>2.7335398974490519E-6</v>
      </c>
      <c r="DJ35" s="29">
        <f t="shared" si="45"/>
        <v>2.7335327420966347E-6</v>
      </c>
      <c r="DK35" s="29">
        <f t="shared" si="46"/>
        <v>2.7335327423486804E-6</v>
      </c>
      <c r="DL35" s="29">
        <f t="shared" si="47"/>
        <v>2.7335327423486736E-6</v>
      </c>
      <c r="DN35" s="35">
        <v>2.2324000000000001E-7</v>
      </c>
      <c r="DO35" s="35">
        <v>0.93932040729999999</v>
      </c>
      <c r="DP35" s="35">
        <v>951.71840625059997</v>
      </c>
      <c r="DQ35" s="29">
        <f t="shared" si="48"/>
        <v>-1.723053341195915E-7</v>
      </c>
      <c r="DR35" s="29">
        <f t="shared" si="49"/>
        <v>-1.7230706040686438E-7</v>
      </c>
      <c r="DS35" s="29">
        <f t="shared" si="50"/>
        <v>-1.7230706034606263E-7</v>
      </c>
      <c r="DT35" s="29">
        <f t="shared" si="51"/>
        <v>-1.7230706034606414E-7</v>
      </c>
      <c r="DV35" s="35">
        <v>2.8200000000000001E-8</v>
      </c>
      <c r="DW35" s="35">
        <v>2.48683324916</v>
      </c>
      <c r="DX35" s="35">
        <v>1990.745017041</v>
      </c>
      <c r="DY35" s="29">
        <f t="shared" si="52"/>
        <v>-2.723189147877739E-8</v>
      </c>
      <c r="DZ35" s="29">
        <f t="shared" si="53"/>
        <v>-2.7232077833290079E-8</v>
      </c>
      <c r="EA35" s="29">
        <f t="shared" si="54"/>
        <v>-2.7232077826726659E-8</v>
      </c>
      <c r="EB35" s="29">
        <f t="shared" si="55"/>
        <v>-2.7232077826726868E-8</v>
      </c>
      <c r="ED35" s="35">
        <v>1.01E-9</v>
      </c>
      <c r="EE35" s="35">
        <v>1.17242141914</v>
      </c>
      <c r="EF35" s="35">
        <v>7079.3738568077997</v>
      </c>
      <c r="EG35" s="29">
        <f t="shared" si="76"/>
        <v>-1.0064339631214536E-9</v>
      </c>
      <c r="EH35" s="29">
        <f t="shared" si="77"/>
        <v>-1.0064262874601471E-9</v>
      </c>
      <c r="EI35" s="29">
        <f t="shared" si="78"/>
        <v>-1.006426287730641E-9</v>
      </c>
      <c r="EJ35" s="29">
        <f t="shared" si="79"/>
        <v>-1.0064262877306325E-9</v>
      </c>
      <c r="EL35" s="40"/>
      <c r="EM35" s="40"/>
      <c r="EN35" s="40"/>
      <c r="ET35" s="35"/>
      <c r="EU35" s="35"/>
      <c r="EV35" s="35"/>
    </row>
    <row r="36" spans="1:152" s="29" customFormat="1" ht="13.5" x14ac:dyDescent="0.3">
      <c r="A36" s="29">
        <f>RADIANS(B36)</f>
        <v>3.7516851682187466</v>
      </c>
      <c r="B36" s="29">
        <f>B35 - INT( B35 / 360 ) * 360</f>
        <v>214.95572620076246</v>
      </c>
      <c r="C36" s="29">
        <f>RADIANS(D36)</f>
        <v>8.2082922663248847E-3</v>
      </c>
      <c r="D36" s="29">
        <f>D35 - INT( D35 / 360 ) * 360</f>
        <v>0.47030050387028938</v>
      </c>
      <c r="N36" s="35">
        <v>4.2597199999999998E-6</v>
      </c>
      <c r="O36" s="35">
        <v>0.55365138171999995</v>
      </c>
      <c r="P36" s="35">
        <v>6283.0758499914</v>
      </c>
      <c r="Q36" s="29">
        <f t="shared" si="0"/>
        <v>-2.0457717916973455E-6</v>
      </c>
      <c r="R36" s="29">
        <f t="shared" si="1"/>
        <v>-2.0454717870366829E-6</v>
      </c>
      <c r="S36" s="29">
        <f t="shared" si="2"/>
        <v>-2.0454717976035027E-6</v>
      </c>
      <c r="T36" s="29">
        <f t="shared" si="3"/>
        <v>-2.0454717976031843E-6</v>
      </c>
      <c r="V36" s="35">
        <v>4.8477000000000002E-7</v>
      </c>
      <c r="W36" s="35">
        <v>4.87362121538</v>
      </c>
      <c r="X36" s="35">
        <v>213.29909543799999</v>
      </c>
      <c r="Y36" s="29">
        <f t="shared" si="4"/>
        <v>-2.2558393506834234E-7</v>
      </c>
      <c r="Z36" s="29">
        <f t="shared" si="5"/>
        <v>-2.2558276547338693E-7</v>
      </c>
      <c r="AA36" s="29">
        <f t="shared" si="6"/>
        <v>-2.2558276551458203E-7</v>
      </c>
      <c r="AB36" s="29">
        <f t="shared" si="7"/>
        <v>-2.2558276551458049E-7</v>
      </c>
      <c r="AD36" s="35">
        <v>4.1659999999999997E-8</v>
      </c>
      <c r="AE36" s="35">
        <v>3.6863147761100001</v>
      </c>
      <c r="AF36" s="35">
        <v>5614.7293762095996</v>
      </c>
      <c r="AG36" s="29">
        <f t="shared" si="8"/>
        <v>3.3603860450041042E-8</v>
      </c>
      <c r="AH36" s="29">
        <f t="shared" si="9"/>
        <v>3.3605627168077668E-8</v>
      </c>
      <c r="AI36" s="29">
        <f t="shared" si="10"/>
        <v>3.3605627105854217E-8</v>
      </c>
      <c r="AJ36" s="29">
        <f t="shared" si="11"/>
        <v>3.3605627105855964E-8</v>
      </c>
      <c r="AL36" s="35">
        <v>2.8699999999999998E-9</v>
      </c>
      <c r="AM36" s="35">
        <v>2.69304799864</v>
      </c>
      <c r="AN36" s="35">
        <v>10025.3603984484</v>
      </c>
      <c r="AO36" s="29">
        <f t="shared" si="68"/>
        <v>-1.5974438762142749E-9</v>
      </c>
      <c r="AP36" s="29">
        <f t="shared" si="69"/>
        <v>-1.5971383914194916E-9</v>
      </c>
      <c r="AQ36" s="29">
        <f t="shared" si="70"/>
        <v>-1.5971384021795771E-9</v>
      </c>
      <c r="AR36" s="29">
        <f t="shared" si="71"/>
        <v>-1.5971384021792384E-9</v>
      </c>
      <c r="AT36" s="35">
        <v>7.0000000000000004E-11</v>
      </c>
      <c r="AU36" s="35">
        <v>4.2389419410600002</v>
      </c>
      <c r="AV36" s="35">
        <v>4535.0594369244</v>
      </c>
      <c r="AW36" s="29">
        <f t="shared" si="16"/>
        <v>-5.6024670448471141E-11</v>
      </c>
      <c r="AX36" s="29">
        <f t="shared" si="17"/>
        <v>-5.6022238179837508E-11</v>
      </c>
      <c r="AY36" s="29">
        <f t="shared" si="18"/>
        <v>-5.6022238265508734E-11</v>
      </c>
      <c r="AZ36" s="29">
        <f t="shared" si="19"/>
        <v>-5.6022238265506349E-11</v>
      </c>
      <c r="BB36" s="35"/>
      <c r="BC36" s="35"/>
      <c r="BD36" s="35"/>
      <c r="BJ36" s="35">
        <v>2.8168999999999998E-7</v>
      </c>
      <c r="BK36" s="35">
        <v>2.0628253399299998</v>
      </c>
      <c r="BL36" s="35">
        <v>5486.7778431750003</v>
      </c>
      <c r="BM36" s="29">
        <f t="shared" si="24"/>
        <v>-2.8095387782523839E-7</v>
      </c>
      <c r="BN36" s="29">
        <f t="shared" si="25"/>
        <v>-2.809553040954882E-7</v>
      </c>
      <c r="BO36" s="29">
        <f t="shared" si="26"/>
        <v>-2.8095530404527725E-7</v>
      </c>
      <c r="BP36" s="29">
        <f t="shared" si="27"/>
        <v>-2.8095530404527868E-7</v>
      </c>
      <c r="BR36" s="35">
        <v>3.1709999999999997E-8</v>
      </c>
      <c r="BS36" s="35">
        <v>1.24730004776</v>
      </c>
      <c r="BT36" s="35">
        <v>3738.7614301079998</v>
      </c>
      <c r="BU36" s="29">
        <f t="shared" si="28"/>
        <v>2.0689247996773361E-8</v>
      </c>
      <c r="BV36" s="29">
        <f t="shared" si="29"/>
        <v>2.0688099822609707E-8</v>
      </c>
      <c r="BW36" s="29">
        <f t="shared" si="30"/>
        <v>2.0688099863050894E-8</v>
      </c>
      <c r="BX36" s="29">
        <f t="shared" si="31"/>
        <v>2.0688099863049703E-8</v>
      </c>
      <c r="BZ36" s="35">
        <v>2.8699999999999998E-9</v>
      </c>
      <c r="CA36" s="35">
        <v>1.9861962986799999</v>
      </c>
      <c r="CB36" s="35">
        <v>398.14900340819997</v>
      </c>
      <c r="CC36" s="29">
        <f t="shared" si="72"/>
        <v>-1.6179389608484911E-9</v>
      </c>
      <c r="CD36" s="29">
        <f t="shared" si="73"/>
        <v>-1.6179268997864607E-9</v>
      </c>
      <c r="CE36" s="29">
        <f t="shared" si="74"/>
        <v>-1.6179269002112703E-9</v>
      </c>
      <c r="CF36" s="29">
        <f t="shared" si="75"/>
        <v>-1.6179269002112576E-9</v>
      </c>
      <c r="CH36" s="35">
        <v>1.8999999999999999E-10</v>
      </c>
      <c r="CI36" s="35">
        <v>4.34401282378</v>
      </c>
      <c r="CJ36" s="35">
        <v>6151.5338883049999</v>
      </c>
      <c r="CK36" s="29">
        <f t="shared" si="36"/>
        <v>-1.5850750661052872E-10</v>
      </c>
      <c r="CL36" s="29">
        <f t="shared" si="37"/>
        <v>-1.5851574173421627E-10</v>
      </c>
      <c r="CM36" s="29">
        <f t="shared" si="38"/>
        <v>-1.5851574144418035E-10</v>
      </c>
      <c r="CN36" s="29">
        <f t="shared" si="39"/>
        <v>-1.5851574144418927E-10</v>
      </c>
      <c r="CP36" s="35"/>
      <c r="CQ36" s="35"/>
      <c r="CR36" s="35"/>
      <c r="CX36" s="35"/>
      <c r="CY36" s="35"/>
      <c r="CZ36" s="35"/>
      <c r="DF36" s="35">
        <v>2.7550100000000002E-6</v>
      </c>
      <c r="DG36" s="35">
        <v>1.2176796778100001</v>
      </c>
      <c r="DH36" s="35">
        <v>6254.6266625236003</v>
      </c>
      <c r="DI36" s="29">
        <f t="shared" si="44"/>
        <v>-1.7809511266612301E-6</v>
      </c>
      <c r="DJ36" s="29">
        <f t="shared" si="45"/>
        <v>-1.7807831123389272E-6</v>
      </c>
      <c r="DK36" s="29">
        <f t="shared" si="46"/>
        <v>-1.7807831182568313E-6</v>
      </c>
      <c r="DL36" s="29">
        <f t="shared" si="47"/>
        <v>-1.780783118256652E-6</v>
      </c>
      <c r="DN36" s="35">
        <v>2.1708000000000001E-7</v>
      </c>
      <c r="DO36" s="35">
        <v>3.8357158135199998</v>
      </c>
      <c r="DP36" s="35">
        <v>6283.0758499914</v>
      </c>
      <c r="DQ36" s="29">
        <f t="shared" si="48"/>
        <v>1.2988674488125755E-7</v>
      </c>
      <c r="DR36" s="29">
        <f t="shared" si="49"/>
        <v>1.2987277882987246E-7</v>
      </c>
      <c r="DS36" s="29">
        <f t="shared" si="50"/>
        <v>1.2987277932179126E-7</v>
      </c>
      <c r="DT36" s="29">
        <f t="shared" si="51"/>
        <v>1.2987277932177644E-7</v>
      </c>
      <c r="DV36" s="35">
        <v>2.6569999999999999E-8</v>
      </c>
      <c r="DW36" s="35">
        <v>6.07411629964</v>
      </c>
      <c r="DX36" s="35">
        <v>4292.3308329503998</v>
      </c>
      <c r="DY36" s="29">
        <f t="shared" si="52"/>
        <v>2.4559846965271339E-8</v>
      </c>
      <c r="DZ36" s="29">
        <f t="shared" si="53"/>
        <v>2.4560403021975567E-8</v>
      </c>
      <c r="EA36" s="29">
        <f t="shared" si="54"/>
        <v>2.4560403002391782E-8</v>
      </c>
      <c r="EB36" s="29">
        <f t="shared" si="55"/>
        <v>2.4560403002392358E-8</v>
      </c>
      <c r="ED36" s="35">
        <v>9.7999999999999992E-10</v>
      </c>
      <c r="EE36" s="35">
        <v>1.12613498307</v>
      </c>
      <c r="EF36" s="35">
        <v>23384.286986898602</v>
      </c>
      <c r="EG36" s="29">
        <f t="shared" si="76"/>
        <v>-6.8377953079376765E-10</v>
      </c>
      <c r="EH36" s="29">
        <f t="shared" si="77"/>
        <v>-6.8398928915487833E-10</v>
      </c>
      <c r="EI36" s="29">
        <f t="shared" si="78"/>
        <v>-6.8398928176795859E-10</v>
      </c>
      <c r="EJ36" s="29">
        <f t="shared" si="79"/>
        <v>-6.8398928176819796E-10</v>
      </c>
      <c r="EL36" s="35"/>
      <c r="EM36" s="35"/>
      <c r="EN36" s="35"/>
      <c r="ET36" s="35"/>
      <c r="EU36" s="35"/>
      <c r="EV36" s="35"/>
    </row>
    <row r="37" spans="1:152" s="29" customFormat="1" ht="13.5" x14ac:dyDescent="0.3">
      <c r="N37" s="35">
        <v>4.1513200000000001E-6</v>
      </c>
      <c r="O37" s="35">
        <v>0.49662314773999999</v>
      </c>
      <c r="P37" s="35">
        <v>213.29909543799999</v>
      </c>
      <c r="Q37" s="29">
        <f t="shared" si="0"/>
        <v>-2.8339024991480876E-6</v>
      </c>
      <c r="R37" s="29">
        <f t="shared" si="1"/>
        <v>-2.8339107679623991E-6</v>
      </c>
      <c r="S37" s="29">
        <f t="shared" si="2"/>
        <v>-2.83391076767116E-6</v>
      </c>
      <c r="T37" s="29">
        <f t="shared" si="3"/>
        <v>-2.8339107676711693E-6</v>
      </c>
      <c r="V37" s="35">
        <v>4.6583999999999999E-7</v>
      </c>
      <c r="W37" s="35">
        <v>1.3145241991400001</v>
      </c>
      <c r="X37" s="35">
        <v>3185.1920272655998</v>
      </c>
      <c r="Y37" s="29">
        <f t="shared" si="4"/>
        <v>-4.3614284027653759E-7</v>
      </c>
      <c r="Z37" s="29">
        <f t="shared" si="5"/>
        <v>-4.3613617806051441E-7</v>
      </c>
      <c r="AA37" s="29">
        <f t="shared" si="6"/>
        <v>-4.3613617829518055E-7</v>
      </c>
      <c r="AB37" s="29">
        <f t="shared" si="7"/>
        <v>-4.3613617829517245E-7</v>
      </c>
      <c r="AD37" s="35">
        <v>4.7640000000000002E-8</v>
      </c>
      <c r="AE37" s="35">
        <v>2.89684755585</v>
      </c>
      <c r="AF37" s="35">
        <v>3333.4988796990001</v>
      </c>
      <c r="AG37" s="29">
        <f t="shared" si="8"/>
        <v>4.2022676547106953E-8</v>
      </c>
      <c r="AH37" s="29">
        <f t="shared" si="9"/>
        <v>4.2023632544041865E-8</v>
      </c>
      <c r="AI37" s="29">
        <f t="shared" si="10"/>
        <v>4.2023632510371485E-8</v>
      </c>
      <c r="AJ37" s="29">
        <f t="shared" si="11"/>
        <v>4.2023632510372597E-8</v>
      </c>
      <c r="AL37" s="35">
        <v>2.3699999999999999E-9</v>
      </c>
      <c r="AM37" s="35">
        <v>5.6851988199400001</v>
      </c>
      <c r="AN37" s="35">
        <v>4535.0594369244</v>
      </c>
      <c r="AO37" s="29">
        <f t="shared" si="68"/>
        <v>-1.6455014688859646E-9</v>
      </c>
      <c r="AP37" s="29">
        <f t="shared" si="69"/>
        <v>-1.6456003156448192E-9</v>
      </c>
      <c r="AQ37" s="29">
        <f t="shared" si="70"/>
        <v>-1.6456003121633953E-9</v>
      </c>
      <c r="AR37" s="29">
        <f t="shared" si="71"/>
        <v>-1.645600312163492E-9</v>
      </c>
      <c r="AT37" s="35"/>
      <c r="AU37" s="35"/>
      <c r="AV37" s="35"/>
      <c r="BB37" s="35"/>
      <c r="BC37" s="35"/>
      <c r="BD37" s="35"/>
      <c r="BJ37" s="35">
        <v>2.8617999999999999E-7</v>
      </c>
      <c r="BK37" s="35">
        <v>4.9471052791399996</v>
      </c>
      <c r="BL37" s="35">
        <v>3870.3033917943999</v>
      </c>
      <c r="BM37" s="29">
        <f t="shared" si="24"/>
        <v>7.4656523275152772E-8</v>
      </c>
      <c r="BN37" s="29">
        <f t="shared" si="25"/>
        <v>7.4642859038095327E-8</v>
      </c>
      <c r="BO37" s="29">
        <f t="shared" si="26"/>
        <v>7.4642859519375384E-8</v>
      </c>
      <c r="BP37" s="29">
        <f t="shared" si="27"/>
        <v>7.4642859519359688E-8</v>
      </c>
      <c r="BR37" s="35">
        <v>3.194E-8</v>
      </c>
      <c r="BS37" s="35">
        <v>2.86899092087</v>
      </c>
      <c r="BT37" s="35">
        <v>1751.539531416</v>
      </c>
      <c r="BU37" s="29">
        <f t="shared" si="28"/>
        <v>3.1784822670783145E-8</v>
      </c>
      <c r="BV37" s="29">
        <f t="shared" si="29"/>
        <v>3.1784752276001646E-8</v>
      </c>
      <c r="BW37" s="29">
        <f t="shared" si="30"/>
        <v>3.1784752278481335E-8</v>
      </c>
      <c r="BX37" s="29">
        <f t="shared" si="31"/>
        <v>3.1784752278481256E-8</v>
      </c>
      <c r="BZ37" s="35">
        <v>2.98E-9</v>
      </c>
      <c r="CA37" s="35">
        <v>2.5899063681799999</v>
      </c>
      <c r="CB37" s="35">
        <v>6684.7479717486003</v>
      </c>
      <c r="CC37" s="29">
        <f t="shared" si="72"/>
        <v>-1.0599656648078127E-9</v>
      </c>
      <c r="CD37" s="29">
        <f t="shared" si="73"/>
        <v>-1.0602035811393122E-9</v>
      </c>
      <c r="CE37" s="29">
        <f t="shared" si="74"/>
        <v>-1.0602035727597062E-9</v>
      </c>
      <c r="CF37" s="29">
        <f t="shared" si="75"/>
        <v>-1.0602035727599434E-9</v>
      </c>
      <c r="CH37" s="35">
        <v>2.1E-10</v>
      </c>
      <c r="CI37" s="35">
        <v>2.9476550159000001</v>
      </c>
      <c r="CJ37" s="35">
        <v>398.14900340819997</v>
      </c>
      <c r="CK37" s="29">
        <f t="shared" si="36"/>
        <v>-2.0998858100423084E-10</v>
      </c>
      <c r="CL37" s="29">
        <f t="shared" si="37"/>
        <v>-2.0998856985904791E-10</v>
      </c>
      <c r="CM37" s="29">
        <f t="shared" si="38"/>
        <v>-2.0998856985944056E-10</v>
      </c>
      <c r="CN37" s="29">
        <f t="shared" si="39"/>
        <v>-2.0998856985944056E-10</v>
      </c>
      <c r="CP37" s="35"/>
      <c r="CQ37" s="35"/>
      <c r="CR37" s="35"/>
      <c r="CX37" s="35"/>
      <c r="CY37" s="35"/>
      <c r="CZ37" s="35"/>
      <c r="DF37" s="35">
        <v>2.3913299999999999E-6</v>
      </c>
      <c r="DG37" s="35">
        <v>2.03669896238</v>
      </c>
      <c r="DH37" s="35">
        <v>1194.4470102246</v>
      </c>
      <c r="DI37" s="29">
        <f t="shared" si="44"/>
        <v>-2.0331906134016347E-6</v>
      </c>
      <c r="DJ37" s="29">
        <f t="shared" si="45"/>
        <v>-2.0331713986693632E-6</v>
      </c>
      <c r="DK37" s="29">
        <f t="shared" si="46"/>
        <v>-2.0331713993461413E-6</v>
      </c>
      <c r="DL37" s="29">
        <f t="shared" si="47"/>
        <v>-2.0331713993461235E-6</v>
      </c>
      <c r="DN37" s="35">
        <v>2.1304000000000001E-7</v>
      </c>
      <c r="DO37" s="35">
        <v>0.78049229781999996</v>
      </c>
      <c r="DP37" s="35">
        <v>1589.0728952838001</v>
      </c>
      <c r="DQ37" s="29">
        <f t="shared" si="48"/>
        <v>2.4125944449181512E-8</v>
      </c>
      <c r="DR37" s="29">
        <f t="shared" si="49"/>
        <v>2.4130242826728614E-8</v>
      </c>
      <c r="DS37" s="29">
        <f t="shared" si="50"/>
        <v>2.4130242675333839E-8</v>
      </c>
      <c r="DT37" s="29">
        <f t="shared" si="51"/>
        <v>2.4130242675338352E-8</v>
      </c>
      <c r="DV37" s="35">
        <v>2.7E-8</v>
      </c>
      <c r="DW37" s="35">
        <v>2.9213977335000001</v>
      </c>
      <c r="DX37" s="35">
        <v>3496.0328261340001</v>
      </c>
      <c r="DY37" s="29">
        <f t="shared" si="52"/>
        <v>-2.6997598816716525E-8</v>
      </c>
      <c r="DZ37" s="29">
        <f t="shared" si="53"/>
        <v>-2.6997614876893966E-8</v>
      </c>
      <c r="EA37" s="29">
        <f t="shared" si="54"/>
        <v>-2.6997614876329257E-8</v>
      </c>
      <c r="EB37" s="29">
        <f t="shared" si="55"/>
        <v>-2.699761487632927E-8</v>
      </c>
      <c r="ED37" s="35">
        <v>7.5E-10</v>
      </c>
      <c r="EE37" s="35">
        <v>6.0218268953300003</v>
      </c>
      <c r="EF37" s="35">
        <v>529.69096509459996</v>
      </c>
      <c r="EG37" s="29">
        <f t="shared" si="76"/>
        <v>-3.5154265462158188E-10</v>
      </c>
      <c r="EH37" s="29">
        <f t="shared" si="77"/>
        <v>-3.5153817008195853E-10</v>
      </c>
      <c r="EI37" s="29">
        <f t="shared" si="78"/>
        <v>-3.5153817023991146E-10</v>
      </c>
      <c r="EJ37" s="29">
        <f t="shared" si="79"/>
        <v>-3.5153817023990675E-10</v>
      </c>
      <c r="EL37" s="35"/>
      <c r="EM37" s="35"/>
      <c r="EN37" s="35"/>
      <c r="ET37" s="35"/>
      <c r="EU37" s="35"/>
      <c r="EV37" s="35"/>
    </row>
    <row r="38" spans="1:152" s="37" customFormat="1" ht="13.5" x14ac:dyDescent="0.3">
      <c r="A38" s="29" t="s">
        <v>193</v>
      </c>
      <c r="B38" s="29" t="s">
        <v>194</v>
      </c>
      <c r="C38" s="29" t="s">
        <v>195</v>
      </c>
      <c r="D38" s="29" t="s">
        <v>225</v>
      </c>
      <c r="E38" s="29" t="s">
        <v>226</v>
      </c>
      <c r="F38" s="29" t="s">
        <v>227</v>
      </c>
      <c r="G38" s="2"/>
      <c r="H38" s="2"/>
      <c r="I38" s="2"/>
      <c r="J38" s="2"/>
      <c r="K38" s="36"/>
      <c r="N38" s="35">
        <v>4.7216400000000001E-6</v>
      </c>
      <c r="O38" s="35">
        <v>3.6254781940999998</v>
      </c>
      <c r="P38" s="35">
        <v>1194.4470102246</v>
      </c>
      <c r="Q38" s="29">
        <f t="shared" si="0"/>
        <v>-2.4129024675238145E-6</v>
      </c>
      <c r="R38" s="29">
        <f t="shared" si="1"/>
        <v>-2.4129644170807549E-6</v>
      </c>
      <c r="S38" s="29">
        <f t="shared" si="2"/>
        <v>-2.4129644148988137E-6</v>
      </c>
      <c r="T38" s="29">
        <f t="shared" si="3"/>
        <v>-2.4129644148988713E-6</v>
      </c>
      <c r="V38" s="35">
        <v>5.6520000000000001E-7</v>
      </c>
      <c r="W38" s="35">
        <v>3.8881369931999998</v>
      </c>
      <c r="X38" s="35">
        <v>4136.9104335162001</v>
      </c>
      <c r="Y38" s="29">
        <f t="shared" si="4"/>
        <v>-2.1674670975108643E-7</v>
      </c>
      <c r="Z38" s="29">
        <f t="shared" si="5"/>
        <v>-2.1671911384296752E-7</v>
      </c>
      <c r="AA38" s="29">
        <f t="shared" si="6"/>
        <v>-2.1671911481494166E-7</v>
      </c>
      <c r="AB38" s="29">
        <f t="shared" si="7"/>
        <v>-2.1671911481491199E-7</v>
      </c>
      <c r="AD38" s="35">
        <v>4.0450000000000002E-8</v>
      </c>
      <c r="AE38" s="35">
        <v>6.1249340265700001</v>
      </c>
      <c r="AF38" s="35">
        <v>5628.9564702112002</v>
      </c>
      <c r="AG38" s="29">
        <f t="shared" si="8"/>
        <v>-3.9930220824270649E-8</v>
      </c>
      <c r="AH38" s="29">
        <f t="shared" si="9"/>
        <v>-3.9930685680186651E-8</v>
      </c>
      <c r="AI38" s="29">
        <f t="shared" si="10"/>
        <v>-3.9930685663817323E-8</v>
      </c>
      <c r="AJ38" s="29">
        <f t="shared" si="11"/>
        <v>-3.9930685663817872E-8</v>
      </c>
      <c r="AL38" s="35">
        <v>2.1499999999999998E-9</v>
      </c>
      <c r="AM38" s="35">
        <v>2.49494803822</v>
      </c>
      <c r="AN38" s="35">
        <v>1990.745017041</v>
      </c>
      <c r="AO38" s="29">
        <f t="shared" si="68"/>
        <v>-2.0715898058944463E-9</v>
      </c>
      <c r="AP38" s="29">
        <f t="shared" si="69"/>
        <v>-2.0716044419135977E-9</v>
      </c>
      <c r="AQ38" s="29">
        <f t="shared" si="70"/>
        <v>-2.0716044413981152E-9</v>
      </c>
      <c r="AR38" s="29">
        <f t="shared" si="71"/>
        <v>-2.0716044413981314E-9</v>
      </c>
      <c r="AT38" s="35"/>
      <c r="AU38" s="35"/>
      <c r="AV38" s="35"/>
      <c r="BB38" s="35"/>
      <c r="BC38" s="35"/>
      <c r="BD38" s="35"/>
      <c r="BJ38" s="35">
        <v>2.6603000000000001E-7</v>
      </c>
      <c r="BK38" s="35">
        <v>3.5508584401999999</v>
      </c>
      <c r="BL38" s="35">
        <v>6681.2421070518003</v>
      </c>
      <c r="BM38" s="29">
        <f t="shared" si="24"/>
        <v>1.3685648727634316E-7</v>
      </c>
      <c r="BN38" s="29">
        <f t="shared" si="25"/>
        <v>1.3683700905219208E-7</v>
      </c>
      <c r="BO38" s="29">
        <f t="shared" si="26"/>
        <v>1.3683700973826304E-7</v>
      </c>
      <c r="BP38" s="29">
        <f t="shared" si="27"/>
        <v>1.3683700973824033E-7</v>
      </c>
      <c r="BR38" s="35">
        <v>2.304E-8</v>
      </c>
      <c r="BS38" s="35">
        <v>1.3846056599900001</v>
      </c>
      <c r="BT38" s="35">
        <v>3870.3033917943999</v>
      </c>
      <c r="BU38" s="29">
        <f t="shared" si="28"/>
        <v>3.6020047271827874E-9</v>
      </c>
      <c r="BV38" s="29">
        <f t="shared" si="29"/>
        <v>3.6031302529432139E-9</v>
      </c>
      <c r="BW38" s="29">
        <f t="shared" si="30"/>
        <v>3.6031302133005053E-9</v>
      </c>
      <c r="BX38" s="29">
        <f t="shared" si="31"/>
        <v>3.603130213301799E-9</v>
      </c>
      <c r="BZ38" s="35">
        <v>3.2299999999999998E-9</v>
      </c>
      <c r="CA38" s="35">
        <v>5.1523014438999999</v>
      </c>
      <c r="CB38" s="35">
        <v>6525.8044539654002</v>
      </c>
      <c r="CC38" s="29">
        <f t="shared" si="72"/>
        <v>-1.2064808961545865E-9</v>
      </c>
      <c r="CD38" s="29">
        <f t="shared" si="73"/>
        <v>-1.2067307595677658E-9</v>
      </c>
      <c r="CE38" s="29">
        <f t="shared" si="74"/>
        <v>-1.2067307507673691E-9</v>
      </c>
      <c r="CF38" s="29">
        <f t="shared" si="75"/>
        <v>-1.2067307507676247E-9</v>
      </c>
      <c r="CH38" s="35">
        <v>2.0000000000000001E-10</v>
      </c>
      <c r="CI38" s="35">
        <v>5.9618138929900004</v>
      </c>
      <c r="CJ38" s="35">
        <v>5092.1519581158</v>
      </c>
      <c r="CK38" s="29">
        <f t="shared" si="36"/>
        <v>1.5252703468790702E-10</v>
      </c>
      <c r="CL38" s="29">
        <f t="shared" si="37"/>
        <v>1.5253545265125422E-10</v>
      </c>
      <c r="CM38" s="29">
        <f t="shared" si="38"/>
        <v>1.5253545235477273E-10</v>
      </c>
      <c r="CN38" s="29">
        <f t="shared" si="39"/>
        <v>1.5253545235478194E-10</v>
      </c>
      <c r="CP38" s="35"/>
      <c r="CQ38" s="35"/>
      <c r="CR38" s="35"/>
      <c r="CX38" s="35"/>
      <c r="CY38" s="35"/>
      <c r="CZ38" s="35"/>
      <c r="DF38" s="35">
        <v>2.2319000000000002E-6</v>
      </c>
      <c r="DG38" s="35">
        <v>4.1986159377899996</v>
      </c>
      <c r="DH38" s="35">
        <v>3149.1641605882</v>
      </c>
      <c r="DI38" s="29">
        <f t="shared" si="44"/>
        <v>8.0529824333075093E-7</v>
      </c>
      <c r="DJ38" s="29">
        <f t="shared" si="45"/>
        <v>8.0521447312725137E-7</v>
      </c>
      <c r="DK38" s="29">
        <f t="shared" si="46"/>
        <v>8.0521447607777788E-7</v>
      </c>
      <c r="DL38" s="29">
        <f t="shared" si="47"/>
        <v>8.0521447607768905E-7</v>
      </c>
      <c r="DN38" s="35">
        <v>2.1631000000000001E-7</v>
      </c>
      <c r="DO38" s="35">
        <v>4.5689574106100004</v>
      </c>
      <c r="DP38" s="35">
        <v>3532.0606928113998</v>
      </c>
      <c r="DQ38" s="29">
        <f t="shared" si="48"/>
        <v>1.3521559513112631E-7</v>
      </c>
      <c r="DR38" s="29">
        <f t="shared" si="49"/>
        <v>1.3520797411517458E-7</v>
      </c>
      <c r="DS38" s="29">
        <f t="shared" si="50"/>
        <v>1.3520797438360228E-7</v>
      </c>
      <c r="DT38" s="29">
        <f t="shared" si="51"/>
        <v>1.3520797438359508E-7</v>
      </c>
      <c r="DV38" s="35">
        <v>2.3949999999999999E-8</v>
      </c>
      <c r="DW38" s="35">
        <v>5.9417592161700004</v>
      </c>
      <c r="DX38" s="35">
        <v>2787.0430238573999</v>
      </c>
      <c r="DY38" s="29">
        <f t="shared" si="52"/>
        <v>1.4064662247317823E-8</v>
      </c>
      <c r="DZ38" s="29">
        <f t="shared" si="53"/>
        <v>1.4065352665672083E-8</v>
      </c>
      <c r="EA38" s="29">
        <f t="shared" si="54"/>
        <v>1.4065352641354907E-8</v>
      </c>
      <c r="EB38" s="29">
        <f t="shared" si="55"/>
        <v>1.4065352641355595E-8</v>
      </c>
      <c r="ED38" s="35">
        <v>7.7999999999999999E-10</v>
      </c>
      <c r="EE38" s="35">
        <v>5.93418069229</v>
      </c>
      <c r="EF38" s="35">
        <v>7477.5228602159996</v>
      </c>
      <c r="EG38" s="29">
        <f t="shared" si="76"/>
        <v>-1.1565330307630047E-10</v>
      </c>
      <c r="EH38" s="29">
        <f t="shared" si="77"/>
        <v>-1.1557959227063513E-10</v>
      </c>
      <c r="EI38" s="29">
        <f t="shared" si="78"/>
        <v>-1.1557959486685513E-10</v>
      </c>
      <c r="EJ38" s="29">
        <f t="shared" si="79"/>
        <v>-1.155795948667784E-10</v>
      </c>
      <c r="EL38" s="35"/>
      <c r="EM38" s="35"/>
      <c r="EN38" s="35"/>
      <c r="ET38" s="35"/>
      <c r="EU38" s="35"/>
      <c r="EV38" s="35"/>
    </row>
    <row r="39" spans="1:152" s="29" customFormat="1" ht="13.5" x14ac:dyDescent="0.3">
      <c r="A39" s="29">
        <f>E35*COS(C36)*COS(A36)</f>
        <v>-1.301283919181623</v>
      </c>
      <c r="B39" s="29">
        <f>E35*COS(C36)*SIN(A36)</f>
        <v>-0.90967108362541993</v>
      </c>
      <c r="C39" s="29">
        <f>E35*SIN(C36)</f>
        <v>1.303272765223534E-2</v>
      </c>
      <c r="D39" s="29">
        <f>A39-$D$9</f>
        <v>-0.31654120676509934</v>
      </c>
      <c r="E39" s="29">
        <f>B39-$E$9</f>
        <v>-0.7434843307165595</v>
      </c>
      <c r="F39" s="29">
        <f>C39-$F$9</f>
        <v>1.3034272463399731E-2</v>
      </c>
      <c r="G39" s="2"/>
      <c r="H39" s="2"/>
      <c r="I39" s="2"/>
      <c r="J39" s="2"/>
      <c r="N39" s="35">
        <v>3.0655199999999998E-6</v>
      </c>
      <c r="O39" s="35">
        <v>0.38052862973000001</v>
      </c>
      <c r="P39" s="35">
        <v>6684.7479717486003</v>
      </c>
      <c r="Q39" s="29">
        <f t="shared" si="0"/>
        <v>-1.6505328004171365E-6</v>
      </c>
      <c r="R39" s="29">
        <f t="shared" si="1"/>
        <v>-1.6503121191764233E-6</v>
      </c>
      <c r="S39" s="29">
        <f t="shared" si="2"/>
        <v>-1.6503121269493342E-6</v>
      </c>
      <c r="T39" s="29">
        <f t="shared" si="3"/>
        <v>-1.650312126949114E-6</v>
      </c>
      <c r="V39" s="35">
        <v>4.7613000000000002E-7</v>
      </c>
      <c r="W39" s="35">
        <v>1.1823804605699999</v>
      </c>
      <c r="X39" s="35">
        <v>3333.4988796990001</v>
      </c>
      <c r="Y39" s="29">
        <f t="shared" si="4"/>
        <v>1.6185383001530772E-7</v>
      </c>
      <c r="Z39" s="29">
        <f t="shared" si="5"/>
        <v>1.6183475490047959E-7</v>
      </c>
      <c r="AA39" s="29">
        <f t="shared" si="6"/>
        <v>1.6183475557234051E-7</v>
      </c>
      <c r="AB39" s="29">
        <f t="shared" si="7"/>
        <v>1.6183475557231825E-7</v>
      </c>
      <c r="AD39" s="35">
        <v>3.6529999999999997E-8</v>
      </c>
      <c r="AE39" s="35">
        <v>4.0667906839699999</v>
      </c>
      <c r="AF39" s="35">
        <v>1990.745017041</v>
      </c>
      <c r="AG39" s="29">
        <f t="shared" si="8"/>
        <v>9.8122442323214891E-9</v>
      </c>
      <c r="AH39" s="29">
        <f t="shared" si="9"/>
        <v>9.8113490558913926E-9</v>
      </c>
      <c r="AI39" s="29">
        <f t="shared" si="10"/>
        <v>9.811349087421175E-9</v>
      </c>
      <c r="AJ39" s="29">
        <f t="shared" si="11"/>
        <v>9.8113490874201758E-9</v>
      </c>
      <c r="AL39" s="35">
        <v>2.6000000000000001E-9</v>
      </c>
      <c r="AM39" s="35">
        <v>2.67996877129</v>
      </c>
      <c r="AN39" s="35">
        <v>23384.286986898602</v>
      </c>
      <c r="AO39" s="29">
        <f t="shared" si="68"/>
        <v>1.8314891373171887E-9</v>
      </c>
      <c r="AP39" s="29">
        <f t="shared" si="69"/>
        <v>1.8309375791584228E-9</v>
      </c>
      <c r="AQ39" s="29">
        <f t="shared" si="70"/>
        <v>1.8309375985879846E-9</v>
      </c>
      <c r="AR39" s="29">
        <f t="shared" si="71"/>
        <v>1.8309375985873552E-9</v>
      </c>
      <c r="AT39" s="35"/>
      <c r="AU39" s="35"/>
      <c r="AV39" s="35"/>
      <c r="BB39" s="35"/>
      <c r="BC39" s="35"/>
      <c r="BD39" s="35"/>
      <c r="BJ39" s="35">
        <v>2.6603000000000001E-7</v>
      </c>
      <c r="BK39" s="35">
        <v>1.5200867529099999</v>
      </c>
      <c r="BL39" s="35">
        <v>6681.2075997474003</v>
      </c>
      <c r="BM39" s="29">
        <f t="shared" si="24"/>
        <v>-2.6518300758772863E-7</v>
      </c>
      <c r="BN39" s="29">
        <f t="shared" si="25"/>
        <v>-2.6518481767774272E-7</v>
      </c>
      <c r="BO39" s="29">
        <f t="shared" si="26"/>
        <v>-2.6518481761402281E-7</v>
      </c>
      <c r="BP39" s="29">
        <f t="shared" si="27"/>
        <v>-2.6518481761402461E-7</v>
      </c>
      <c r="BR39" s="35">
        <v>2.2329999999999999E-8</v>
      </c>
      <c r="BS39" s="35">
        <v>2.91238180064</v>
      </c>
      <c r="BT39" s="35">
        <v>3894.1818295421999</v>
      </c>
      <c r="BU39" s="29">
        <f t="shared" si="28"/>
        <v>-2.1937254561579275E-8</v>
      </c>
      <c r="BV39" s="29">
        <f t="shared" si="29"/>
        <v>-2.1937462033429242E-8</v>
      </c>
      <c r="BW39" s="29">
        <f t="shared" si="30"/>
        <v>-2.1937462026122716E-8</v>
      </c>
      <c r="BX39" s="29">
        <f t="shared" si="31"/>
        <v>-2.1937462026122954E-8</v>
      </c>
      <c r="BZ39" s="35">
        <v>2.4699999999999999E-9</v>
      </c>
      <c r="CA39" s="35">
        <v>2.3692353552799998</v>
      </c>
      <c r="CB39" s="35">
        <v>3340.5451163970001</v>
      </c>
      <c r="CC39" s="29">
        <f t="shared" si="72"/>
        <v>2.4626142917536733E-9</v>
      </c>
      <c r="CD39" s="29">
        <f t="shared" si="73"/>
        <v>2.462622437583224E-9</v>
      </c>
      <c r="CE39" s="29">
        <f t="shared" si="74"/>
        <v>2.4626224372963941E-9</v>
      </c>
      <c r="CF39" s="29">
        <f t="shared" si="75"/>
        <v>2.4626224372964036E-9</v>
      </c>
      <c r="CH39" s="35">
        <v>1.7000000000000001E-10</v>
      </c>
      <c r="CI39" s="35">
        <v>0.80891817293000001</v>
      </c>
      <c r="CJ39" s="35">
        <v>1194.4470102246</v>
      </c>
      <c r="CK39" s="29">
        <f t="shared" si="36"/>
        <v>3.5662725003106043E-11</v>
      </c>
      <c r="CL39" s="29">
        <f t="shared" si="37"/>
        <v>3.5665262147467753E-11</v>
      </c>
      <c r="CM39" s="29">
        <f t="shared" si="38"/>
        <v>3.5665262058106087E-11</v>
      </c>
      <c r="CN39" s="29">
        <f t="shared" si="39"/>
        <v>3.5665262058108452E-11</v>
      </c>
      <c r="CP39" s="35"/>
      <c r="CQ39" s="35"/>
      <c r="CR39" s="35"/>
      <c r="CX39" s="35"/>
      <c r="CY39" s="35"/>
      <c r="CZ39" s="35"/>
      <c r="DF39" s="35">
        <v>1.82686E-6</v>
      </c>
      <c r="DG39" s="35">
        <v>5.0806268335500002</v>
      </c>
      <c r="DH39" s="35">
        <v>6684.7479717486003</v>
      </c>
      <c r="DI39" s="29">
        <f t="shared" si="44"/>
        <v>1.551426749743955E-6</v>
      </c>
      <c r="DJ39" s="29">
        <f t="shared" si="45"/>
        <v>1.551509147347903E-6</v>
      </c>
      <c r="DK39" s="29">
        <f t="shared" si="46"/>
        <v>1.5515091444459447E-6</v>
      </c>
      <c r="DL39" s="29">
        <f t="shared" si="47"/>
        <v>1.5515091444460268E-6</v>
      </c>
      <c r="DN39" s="35">
        <v>1.7956E-7</v>
      </c>
      <c r="DO39" s="35">
        <v>4.2193048180300003</v>
      </c>
      <c r="DP39" s="35">
        <v>3870.3033917943999</v>
      </c>
      <c r="DQ39" s="29">
        <f t="shared" si="48"/>
        <v>-8.0338104156279929E-8</v>
      </c>
      <c r="DR39" s="29">
        <f t="shared" si="49"/>
        <v>-8.0346046485695301E-8</v>
      </c>
      <c r="DS39" s="29">
        <f t="shared" si="50"/>
        <v>-8.0346046205959176E-8</v>
      </c>
      <c r="DT39" s="29">
        <f t="shared" si="51"/>
        <v>-8.0346046205966019E-8</v>
      </c>
      <c r="DV39" s="35">
        <v>2.264E-8</v>
      </c>
      <c r="DW39" s="35">
        <v>2.5621986640899999</v>
      </c>
      <c r="DX39" s="35">
        <v>191.44826611159999</v>
      </c>
      <c r="DY39" s="29">
        <f t="shared" si="52"/>
        <v>1.8537304537919841E-8</v>
      </c>
      <c r="DZ39" s="29">
        <f t="shared" si="53"/>
        <v>1.853727273853379E-8</v>
      </c>
      <c r="EA39" s="29">
        <f t="shared" si="54"/>
        <v>1.8537272739653826E-8</v>
      </c>
      <c r="EB39" s="29">
        <f t="shared" si="55"/>
        <v>1.853727273965378E-8</v>
      </c>
      <c r="ED39" s="35">
        <v>6.8000000000000003E-10</v>
      </c>
      <c r="EE39" s="35">
        <v>1.7077504191099999</v>
      </c>
      <c r="EF39" s="35">
        <v>9492.1463150048003</v>
      </c>
      <c r="EG39" s="29">
        <f t="shared" si="76"/>
        <v>2.4549360530651744E-10</v>
      </c>
      <c r="EH39" s="29">
        <f t="shared" si="77"/>
        <v>2.4541668121788693E-10</v>
      </c>
      <c r="EI39" s="29">
        <f t="shared" si="78"/>
        <v>2.4541668392733486E-10</v>
      </c>
      <c r="EJ39" s="29">
        <f t="shared" si="79"/>
        <v>2.454166839272448E-10</v>
      </c>
      <c r="EL39" s="35"/>
      <c r="EM39" s="35"/>
      <c r="EN39" s="35"/>
      <c r="ET39" s="35"/>
      <c r="EU39" s="35"/>
      <c r="EV39" s="35"/>
    </row>
    <row r="40" spans="1:152" s="29" customFormat="1" ht="13.5" x14ac:dyDescent="0.3">
      <c r="G40" s="2"/>
      <c r="H40" s="2"/>
      <c r="I40" s="2"/>
      <c r="J40" s="2"/>
      <c r="N40" s="35">
        <v>3.1214100000000002E-6</v>
      </c>
      <c r="O40" s="35">
        <v>0.99853322843000003</v>
      </c>
      <c r="P40" s="35">
        <v>6677.7017350506003</v>
      </c>
      <c r="Q40" s="29">
        <f t="shared" si="0"/>
        <v>-2.7412728900832219E-6</v>
      </c>
      <c r="R40" s="29">
        <f t="shared" si="1"/>
        <v>-2.7411454863011972E-6</v>
      </c>
      <c r="S40" s="29">
        <f t="shared" si="2"/>
        <v>-2.7411454907889112E-6</v>
      </c>
      <c r="T40" s="29">
        <f t="shared" si="3"/>
        <v>-2.7411454907887625E-6</v>
      </c>
      <c r="V40" s="35">
        <v>4.1343000000000002E-7</v>
      </c>
      <c r="W40" s="35">
        <v>0.71385375517000005</v>
      </c>
      <c r="X40" s="35">
        <v>1592.5960136327999</v>
      </c>
      <c r="Y40" s="29">
        <f t="shared" si="4"/>
        <v>5.0685180935989206E-8</v>
      </c>
      <c r="Z40" s="29">
        <f t="shared" si="5"/>
        <v>5.0693531609743096E-8</v>
      </c>
      <c r="AA40" s="29">
        <f t="shared" si="6"/>
        <v>5.0693531315619944E-8</v>
      </c>
      <c r="AB40" s="29">
        <f t="shared" si="7"/>
        <v>5.0693531315630148E-8</v>
      </c>
      <c r="AD40" s="35">
        <v>3.6179999999999997E-8</v>
      </c>
      <c r="AE40" s="35">
        <v>2.4686856176899998</v>
      </c>
      <c r="AF40" s="35">
        <v>529.69096509459996</v>
      </c>
      <c r="AG40" s="29">
        <f t="shared" si="8"/>
        <v>2.7577324883842998E-9</v>
      </c>
      <c r="AH40" s="29">
        <f t="shared" si="9"/>
        <v>2.7574882978057165E-9</v>
      </c>
      <c r="AI40" s="29">
        <f t="shared" si="10"/>
        <v>2.7574883064064361E-9</v>
      </c>
      <c r="AJ40" s="29">
        <f t="shared" si="11"/>
        <v>2.7574883064061797E-9</v>
      </c>
      <c r="AL40" s="35">
        <v>2.69E-9</v>
      </c>
      <c r="AM40" s="35">
        <v>1.10390153866</v>
      </c>
      <c r="AN40" s="35">
        <v>2388.8940204492001</v>
      </c>
      <c r="AO40" s="29">
        <f t="shared" si="68"/>
        <v>-1.5938280715149517E-9</v>
      </c>
      <c r="AP40" s="29">
        <f t="shared" si="69"/>
        <v>-1.593761916913775E-9</v>
      </c>
      <c r="AQ40" s="29">
        <f t="shared" si="70"/>
        <v>-1.5937619192438599E-9</v>
      </c>
      <c r="AR40" s="29">
        <f t="shared" si="71"/>
        <v>-1.5937619192437983E-9</v>
      </c>
      <c r="AT40" s="35"/>
      <c r="AU40" s="35"/>
      <c r="AV40" s="35"/>
      <c r="BB40" s="35"/>
      <c r="BC40" s="35"/>
      <c r="BD40" s="35"/>
      <c r="BJ40" s="35">
        <v>2.3335999999999999E-7</v>
      </c>
      <c r="BK40" s="35">
        <v>2.2762453270699998</v>
      </c>
      <c r="BL40" s="35">
        <v>1589.0728952838001</v>
      </c>
      <c r="BM40" s="29">
        <f t="shared" si="24"/>
        <v>-2.2922492245871654E-7</v>
      </c>
      <c r="BN40" s="29">
        <f t="shared" si="25"/>
        <v>-2.2922403426552742E-7</v>
      </c>
      <c r="BO40" s="29">
        <f t="shared" si="26"/>
        <v>-2.292240342968125E-7</v>
      </c>
      <c r="BP40" s="29">
        <f t="shared" si="27"/>
        <v>-2.2922403429681157E-7</v>
      </c>
      <c r="BR40" s="35">
        <v>2.7920000000000001E-8</v>
      </c>
      <c r="BS40" s="35">
        <v>4.2711791647400004</v>
      </c>
      <c r="BT40" s="35">
        <v>8432.7643848156004</v>
      </c>
      <c r="BU40" s="29">
        <f t="shared" si="28"/>
        <v>-2.7660626491490704E-8</v>
      </c>
      <c r="BV40" s="29">
        <f t="shared" si="29"/>
        <v>-2.7660217166860674E-8</v>
      </c>
      <c r="BW40" s="29">
        <f t="shared" si="30"/>
        <v>-2.7660217181283372E-8</v>
      </c>
      <c r="BX40" s="29">
        <f t="shared" si="31"/>
        <v>-2.7660217181282942E-8</v>
      </c>
      <c r="BZ40" s="35">
        <v>2.4699999999999999E-9</v>
      </c>
      <c r="CA40" s="35">
        <v>1.9607195159699999</v>
      </c>
      <c r="CB40" s="35">
        <v>3340.6797370026002</v>
      </c>
      <c r="CC40" s="29">
        <f t="shared" si="72"/>
        <v>2.3375417891543791E-9</v>
      </c>
      <c r="CD40" s="29">
        <f t="shared" si="73"/>
        <v>2.3375077196421744E-9</v>
      </c>
      <c r="CE40" s="29">
        <f t="shared" si="74"/>
        <v>2.3375077208422269E-9</v>
      </c>
      <c r="CF40" s="29">
        <f t="shared" si="75"/>
        <v>2.337507720842193E-9</v>
      </c>
      <c r="CH40" s="35">
        <v>1.0999999999999999E-10</v>
      </c>
      <c r="CI40" s="35">
        <v>0.43817745316000001</v>
      </c>
      <c r="CJ40" s="35">
        <v>1059.3819301891999</v>
      </c>
      <c r="CK40" s="29">
        <f t="shared" si="36"/>
        <v>3.9345414440749658E-11</v>
      </c>
      <c r="CL40" s="29">
        <f t="shared" si="37"/>
        <v>3.93440237750214E-11</v>
      </c>
      <c r="CM40" s="29">
        <f t="shared" si="38"/>
        <v>3.9344023824002623E-11</v>
      </c>
      <c r="CN40" s="29">
        <f t="shared" si="39"/>
        <v>3.9344023824001162E-11</v>
      </c>
      <c r="CP40" s="35"/>
      <c r="CQ40" s="35"/>
      <c r="CR40" s="35"/>
      <c r="CX40" s="35"/>
      <c r="CY40" s="35"/>
      <c r="CZ40" s="35"/>
      <c r="DF40" s="35">
        <v>1.8621299999999999E-6</v>
      </c>
      <c r="DG40" s="35">
        <v>5.6987155574799999</v>
      </c>
      <c r="DH40" s="35">
        <v>6677.7017350506003</v>
      </c>
      <c r="DI40" s="29">
        <f t="shared" si="44"/>
        <v>9.1048472401985739E-7</v>
      </c>
      <c r="DJ40" s="29">
        <f t="shared" si="45"/>
        <v>9.1062333635588827E-7</v>
      </c>
      <c r="DK40" s="29">
        <f t="shared" si="46"/>
        <v>9.1062333147385972E-7</v>
      </c>
      <c r="DL40" s="29">
        <f t="shared" si="47"/>
        <v>9.1062333147402129E-7</v>
      </c>
      <c r="DN40" s="35">
        <v>1.8237000000000001E-7</v>
      </c>
      <c r="DO40" s="35">
        <v>0.41328624131000002</v>
      </c>
      <c r="DP40" s="35">
        <v>5486.7778431750003</v>
      </c>
      <c r="DQ40" s="29">
        <f t="shared" si="48"/>
        <v>1.1731215335966295E-9</v>
      </c>
      <c r="DR40" s="29">
        <f t="shared" si="49"/>
        <v>1.1859084148704287E-9</v>
      </c>
      <c r="DS40" s="29">
        <f t="shared" si="50"/>
        <v>1.1859079644980939E-9</v>
      </c>
      <c r="DT40" s="29">
        <f t="shared" si="51"/>
        <v>1.1859079645110517E-9</v>
      </c>
      <c r="DV40" s="35">
        <v>2.1670000000000001E-8</v>
      </c>
      <c r="DW40" s="35">
        <v>5.3681243548299999</v>
      </c>
      <c r="DX40" s="35">
        <v>8962.4553499102003</v>
      </c>
      <c r="DY40" s="29">
        <f t="shared" si="52"/>
        <v>2.1461176574221154E-8</v>
      </c>
      <c r="DZ40" s="29">
        <f t="shared" si="53"/>
        <v>2.1461520161694136E-8</v>
      </c>
      <c r="EA40" s="29">
        <f t="shared" si="54"/>
        <v>2.146152014959746E-8</v>
      </c>
      <c r="EB40" s="29">
        <f t="shared" si="55"/>
        <v>2.1461520149597801E-8</v>
      </c>
      <c r="ED40" s="35">
        <v>6.9999999999999996E-10</v>
      </c>
      <c r="EE40" s="35">
        <v>3.6725315518900001</v>
      </c>
      <c r="EF40" s="35">
        <v>8962.4553499102003</v>
      </c>
      <c r="EG40" s="29">
        <f t="shared" si="76"/>
        <v>9.8995165483314958E-12</v>
      </c>
      <c r="EH40" s="29">
        <f t="shared" si="77"/>
        <v>9.8193515285290233E-12</v>
      </c>
      <c r="EI40" s="29">
        <f t="shared" si="78"/>
        <v>9.8193543520560174E-12</v>
      </c>
      <c r="EJ40" s="29">
        <f t="shared" si="79"/>
        <v>9.8193543519764433E-12</v>
      </c>
      <c r="EL40" s="35"/>
      <c r="EM40" s="35"/>
      <c r="EN40" s="35"/>
      <c r="ET40" s="35"/>
      <c r="EU40" s="35"/>
      <c r="EV40" s="35"/>
    </row>
    <row r="41" spans="1:152" s="29" customFormat="1" ht="13.5" x14ac:dyDescent="0.3">
      <c r="A41" s="33" t="s">
        <v>26</v>
      </c>
      <c r="B41" s="32" t="s">
        <v>196</v>
      </c>
      <c r="C41" s="33" t="s">
        <v>228</v>
      </c>
      <c r="D41" s="33" t="s">
        <v>26</v>
      </c>
      <c r="E41" s="33" t="s">
        <v>26</v>
      </c>
      <c r="F41" s="33" t="s">
        <v>26</v>
      </c>
      <c r="G41" s="2"/>
      <c r="H41" s="2"/>
      <c r="I41" s="2"/>
      <c r="J41" s="2"/>
      <c r="N41" s="35">
        <v>2.9319900000000002E-6</v>
      </c>
      <c r="O41" s="35">
        <v>4.2213127791399998</v>
      </c>
      <c r="P41" s="35">
        <v>20.775395492400001</v>
      </c>
      <c r="Q41" s="29">
        <f t="shared" si="0"/>
        <v>-4.4871353989931269E-7</v>
      </c>
      <c r="R41" s="29">
        <f t="shared" si="1"/>
        <v>-4.4871430915074244E-7</v>
      </c>
      <c r="S41" s="29">
        <f t="shared" si="2"/>
        <v>-4.4871430912364914E-7</v>
      </c>
      <c r="T41" s="29">
        <f t="shared" si="3"/>
        <v>-4.4871430912364914E-7</v>
      </c>
      <c r="V41" s="35">
        <v>4.0055000000000002E-7</v>
      </c>
      <c r="W41" s="35">
        <v>5.3161187549099997</v>
      </c>
      <c r="X41" s="35">
        <v>20043.6745601988</v>
      </c>
      <c r="Y41" s="29">
        <f t="shared" si="4"/>
        <v>-2.1771233185864905E-7</v>
      </c>
      <c r="Z41" s="29">
        <f t="shared" si="5"/>
        <v>-2.1779844382237888E-7</v>
      </c>
      <c r="AA41" s="29">
        <f t="shared" si="6"/>
        <v>-2.1779844078964436E-7</v>
      </c>
      <c r="AB41" s="29">
        <f t="shared" si="7"/>
        <v>-2.1779844078973986E-7</v>
      </c>
      <c r="AD41" s="35">
        <v>3.2770000000000002E-8</v>
      </c>
      <c r="AE41" s="35">
        <v>0.68101740786999998</v>
      </c>
      <c r="AF41" s="35">
        <v>8962.4553499102003</v>
      </c>
      <c r="AG41" s="29">
        <f t="shared" si="8"/>
        <v>-5.3573709049537361E-9</v>
      </c>
      <c r="AH41" s="29">
        <f t="shared" si="9"/>
        <v>-5.3536681255244317E-9</v>
      </c>
      <c r="AI41" s="29">
        <f t="shared" si="10"/>
        <v>-5.3536682559427679E-9</v>
      </c>
      <c r="AJ41" s="29">
        <f t="shared" si="11"/>
        <v>-5.3536682559390927E-9</v>
      </c>
      <c r="AL41" s="35">
        <v>1.86E-9</v>
      </c>
      <c r="AM41" s="35">
        <v>4.8640841182300001</v>
      </c>
      <c r="AN41" s="35">
        <v>2957.7158944766002</v>
      </c>
      <c r="AO41" s="29">
        <f t="shared" si="68"/>
        <v>-1.6286527361936213E-9</v>
      </c>
      <c r="AP41" s="29">
        <f t="shared" si="69"/>
        <v>-1.6286187787232129E-9</v>
      </c>
      <c r="AQ41" s="29">
        <f t="shared" si="70"/>
        <v>-1.6286187799192862E-9</v>
      </c>
      <c r="AR41" s="29">
        <f t="shared" si="71"/>
        <v>-1.6286187799192608E-9</v>
      </c>
      <c r="AT41" s="40"/>
      <c r="AU41" s="40"/>
      <c r="AV41" s="40"/>
      <c r="BB41" s="35"/>
      <c r="BC41" s="35"/>
      <c r="BD41" s="35"/>
      <c r="BJ41" s="35">
        <v>2.6052000000000001E-7</v>
      </c>
      <c r="BK41" s="35">
        <v>2.6006454891600002</v>
      </c>
      <c r="BL41" s="35">
        <v>4399.9943568890003</v>
      </c>
      <c r="BM41" s="29">
        <f t="shared" si="24"/>
        <v>6.1284889904900018E-8</v>
      </c>
      <c r="BN41" s="29">
        <f t="shared" si="25"/>
        <v>6.1270652288970294E-8</v>
      </c>
      <c r="BO41" s="29">
        <f t="shared" si="26"/>
        <v>6.1270652790445814E-8</v>
      </c>
      <c r="BP41" s="29">
        <f t="shared" si="27"/>
        <v>6.1270652790427815E-8</v>
      </c>
      <c r="BR41" s="35">
        <v>2.4310000000000001E-8</v>
      </c>
      <c r="BS41" s="35">
        <v>0.14615904872999999</v>
      </c>
      <c r="BT41" s="35">
        <v>4690.4798363585996</v>
      </c>
      <c r="BU41" s="29">
        <f t="shared" si="28"/>
        <v>1.4529092753435163E-8</v>
      </c>
      <c r="BV41" s="29">
        <f t="shared" si="29"/>
        <v>1.4530261000292093E-8</v>
      </c>
      <c r="BW41" s="29">
        <f t="shared" si="30"/>
        <v>1.4530260959145616E-8</v>
      </c>
      <c r="BX41" s="29">
        <f t="shared" si="31"/>
        <v>1.4530260959147001E-8</v>
      </c>
      <c r="BZ41" s="35">
        <v>2.23E-9</v>
      </c>
      <c r="CA41" s="35">
        <v>4.7556284244100002</v>
      </c>
      <c r="CB41" s="35">
        <v>2146.1654164751999</v>
      </c>
      <c r="CC41" s="29">
        <f t="shared" si="72"/>
        <v>-7.5106011268396303E-10</v>
      </c>
      <c r="CD41" s="29">
        <f t="shared" si="73"/>
        <v>-7.510025250954592E-10</v>
      </c>
      <c r="CE41" s="29">
        <f t="shared" si="74"/>
        <v>-7.5100252712378392E-10</v>
      </c>
      <c r="CF41" s="29">
        <f t="shared" si="75"/>
        <v>-7.5100252712372426E-10</v>
      </c>
      <c r="CH41" s="35">
        <v>1.4000000000000001E-10</v>
      </c>
      <c r="CI41" s="35">
        <v>1.0665406424799999</v>
      </c>
      <c r="CJ41" s="35">
        <v>6836.6452528338004</v>
      </c>
      <c r="CK41" s="29">
        <f t="shared" si="36"/>
        <v>7.6732529520069256E-11</v>
      </c>
      <c r="CL41" s="29">
        <f t="shared" si="37"/>
        <v>7.6722298693940146E-11</v>
      </c>
      <c r="CM41" s="29">
        <f t="shared" si="38"/>
        <v>7.6722299054295913E-11</v>
      </c>
      <c r="CN41" s="29">
        <f t="shared" si="39"/>
        <v>7.6722299054284255E-11</v>
      </c>
      <c r="CP41" s="35"/>
      <c r="CQ41" s="35"/>
      <c r="CR41" s="35"/>
      <c r="CX41" s="35"/>
      <c r="CY41" s="35"/>
      <c r="CZ41" s="35"/>
      <c r="DF41" s="35">
        <v>1.75995E-6</v>
      </c>
      <c r="DG41" s="35">
        <v>5.9534178636900004</v>
      </c>
      <c r="DH41" s="35">
        <v>3870.3033917943999</v>
      </c>
      <c r="DI41" s="29">
        <f t="shared" si="44"/>
        <v>1.6810541109837219E-6</v>
      </c>
      <c r="DJ41" s="29">
        <f t="shared" si="45"/>
        <v>1.681028338730781E-6</v>
      </c>
      <c r="DK41" s="29">
        <f t="shared" si="46"/>
        <v>1.6810283396385943E-6</v>
      </c>
      <c r="DL41" s="29">
        <f t="shared" si="47"/>
        <v>1.6810283396385647E-6</v>
      </c>
      <c r="DN41" s="35">
        <v>1.6250999999999999E-7</v>
      </c>
      <c r="DO41" s="35">
        <v>3.8076013497400001</v>
      </c>
      <c r="DP41" s="35">
        <v>3340.5451163970001</v>
      </c>
      <c r="DQ41" s="29">
        <f t="shared" si="48"/>
        <v>8.9462744334595643E-9</v>
      </c>
      <c r="DR41" s="29">
        <f t="shared" si="49"/>
        <v>8.9532013632219524E-9</v>
      </c>
      <c r="DS41" s="29">
        <f t="shared" si="50"/>
        <v>8.9532011192452077E-9</v>
      </c>
      <c r="DT41" s="29">
        <f t="shared" si="51"/>
        <v>8.9532011192532777E-9</v>
      </c>
      <c r="DV41" s="35">
        <v>2.1489999999999999E-8</v>
      </c>
      <c r="DW41" s="35">
        <v>2.74950075397</v>
      </c>
      <c r="DX41" s="35">
        <v>242.72860397400001</v>
      </c>
      <c r="DY41" s="29">
        <f t="shared" si="52"/>
        <v>1.9720147933741597E-8</v>
      </c>
      <c r="DZ41" s="29">
        <f t="shared" si="53"/>
        <v>1.9720174424409948E-8</v>
      </c>
      <c r="EA41" s="29">
        <f t="shared" si="54"/>
        <v>1.9720174423476914E-8</v>
      </c>
      <c r="EB41" s="29">
        <f t="shared" si="55"/>
        <v>1.9720174423476937E-8</v>
      </c>
      <c r="ED41" s="35">
        <v>6.2000000000000003E-10</v>
      </c>
      <c r="EE41" s="35">
        <v>4.1495462706300001</v>
      </c>
      <c r="EF41" s="35">
        <v>4292.3308329503998</v>
      </c>
      <c r="EG41" s="29">
        <f t="shared" si="76"/>
        <v>2.3372944054334792E-11</v>
      </c>
      <c r="EH41" s="29">
        <f t="shared" si="77"/>
        <v>2.3338959666751079E-11</v>
      </c>
      <c r="EI41" s="29">
        <f t="shared" si="78"/>
        <v>2.3338960863729644E-11</v>
      </c>
      <c r="EJ41" s="29">
        <f t="shared" si="79"/>
        <v>2.3338960863694421E-11</v>
      </c>
      <c r="EL41" s="35"/>
      <c r="EM41" s="35"/>
      <c r="EN41" s="35"/>
      <c r="ET41" s="35"/>
      <c r="EU41" s="35"/>
      <c r="EV41" s="35"/>
    </row>
    <row r="42" spans="1:152" s="29" customFormat="1" ht="13.5" x14ac:dyDescent="0.3">
      <c r="G42" s="2"/>
      <c r="H42" s="2"/>
      <c r="I42" s="2"/>
      <c r="J42" s="2"/>
      <c r="N42" s="35">
        <v>3.0237700000000002E-6</v>
      </c>
      <c r="O42" s="35">
        <v>4.4861815032100001</v>
      </c>
      <c r="P42" s="35">
        <v>3532.0606928113998</v>
      </c>
      <c r="Q42" s="29">
        <f t="shared" si="0"/>
        <v>1.6885463218868039E-6</v>
      </c>
      <c r="R42" s="29">
        <f t="shared" si="1"/>
        <v>1.6884330995985117E-6</v>
      </c>
      <c r="S42" s="29">
        <f t="shared" si="2"/>
        <v>1.6884331035864379E-6</v>
      </c>
      <c r="T42" s="29">
        <f t="shared" si="3"/>
        <v>1.6884331035863129E-6</v>
      </c>
      <c r="V42" s="35">
        <v>4.0272E-7</v>
      </c>
      <c r="W42" s="35">
        <v>2.7254248061399999</v>
      </c>
      <c r="X42" s="35">
        <v>7.1135470007999997</v>
      </c>
      <c r="Y42" s="29">
        <f t="shared" si="4"/>
        <v>-3.8465801397447641E-7</v>
      </c>
      <c r="Z42" s="29">
        <f t="shared" si="5"/>
        <v>-3.8465800313361973E-7</v>
      </c>
      <c r="AA42" s="29">
        <f t="shared" si="6"/>
        <v>-3.8465800313400153E-7</v>
      </c>
      <c r="AB42" s="29">
        <f t="shared" si="7"/>
        <v>-3.8465800313400153E-7</v>
      </c>
      <c r="AD42" s="35">
        <v>3.2530000000000001E-8</v>
      </c>
      <c r="AE42" s="35">
        <v>2.7956534038999998</v>
      </c>
      <c r="AF42" s="35">
        <v>3894.1818295421999</v>
      </c>
      <c r="AG42" s="29">
        <f t="shared" si="8"/>
        <v>-3.2447808081425746E-8</v>
      </c>
      <c r="AH42" s="29">
        <f t="shared" si="9"/>
        <v>-3.2447923046123669E-8</v>
      </c>
      <c r="AI42" s="29">
        <f t="shared" si="10"/>
        <v>-3.2447923042075851E-8</v>
      </c>
      <c r="AJ42" s="29">
        <f t="shared" si="11"/>
        <v>-3.2447923042075984E-8</v>
      </c>
      <c r="AL42" s="35">
        <v>1.7599999999999999E-9</v>
      </c>
      <c r="AM42" s="35">
        <v>3.8661858808699998</v>
      </c>
      <c r="AN42" s="35">
        <v>1592.5960136327999</v>
      </c>
      <c r="AO42" s="29">
        <f t="shared" si="68"/>
        <v>-1.9699933677760749E-10</v>
      </c>
      <c r="AP42" s="29">
        <f t="shared" si="69"/>
        <v>-1.9703493128518388E-10</v>
      </c>
      <c r="AQ42" s="29">
        <f t="shared" si="70"/>
        <v>-1.9703493003149222E-10</v>
      </c>
      <c r="AR42" s="29">
        <f t="shared" si="71"/>
        <v>-1.9703493003153572E-10</v>
      </c>
      <c r="AT42" s="35"/>
      <c r="AU42" s="35"/>
      <c r="AV42" s="35"/>
      <c r="BB42" s="35"/>
      <c r="BC42" s="35"/>
      <c r="BD42" s="35"/>
      <c r="BJ42" s="35">
        <v>2.2637000000000001E-7</v>
      </c>
      <c r="BK42" s="35">
        <v>2.2750746640599999</v>
      </c>
      <c r="BL42" s="35">
        <v>1194.4470102246</v>
      </c>
      <c r="BM42" s="29">
        <f t="shared" si="24"/>
        <v>-2.15162201350645E-7</v>
      </c>
      <c r="BN42" s="29">
        <f t="shared" si="25"/>
        <v>-2.151611275557891E-7</v>
      </c>
      <c r="BO42" s="29">
        <f t="shared" si="26"/>
        <v>-2.1516112759361055E-7</v>
      </c>
      <c r="BP42" s="29">
        <f t="shared" si="27"/>
        <v>-2.1516112759360954E-7</v>
      </c>
      <c r="BR42" s="35">
        <v>2.5769999999999998E-8</v>
      </c>
      <c r="BS42" s="35">
        <v>2.7865109818499998</v>
      </c>
      <c r="BT42" s="35">
        <v>6254.6266625236003</v>
      </c>
      <c r="BU42" s="29">
        <f t="shared" si="28"/>
        <v>-1.9694280968005449E-8</v>
      </c>
      <c r="BV42" s="29">
        <f t="shared" si="29"/>
        <v>-1.9695609334066047E-8</v>
      </c>
      <c r="BW42" s="29">
        <f t="shared" si="30"/>
        <v>-1.969560928728132E-8</v>
      </c>
      <c r="BX42" s="29">
        <f t="shared" si="31"/>
        <v>-1.9695609287282736E-8</v>
      </c>
      <c r="BZ42" s="35">
        <v>2.4E-9</v>
      </c>
      <c r="CA42" s="35">
        <v>3.5333165378900002</v>
      </c>
      <c r="CB42" s="35">
        <v>3583.3410306738001</v>
      </c>
      <c r="CC42" s="29">
        <f t="shared" si="72"/>
        <v>1.0922942920597941E-9</v>
      </c>
      <c r="CD42" s="29">
        <f t="shared" si="73"/>
        <v>1.0921964317483091E-9</v>
      </c>
      <c r="CE42" s="29">
        <f t="shared" si="74"/>
        <v>1.0921964351951356E-9</v>
      </c>
      <c r="CF42" s="29">
        <f t="shared" si="75"/>
        <v>1.0921964351950293E-9</v>
      </c>
      <c r="CH42" s="35"/>
      <c r="CI42" s="35"/>
      <c r="CJ42" s="35"/>
      <c r="CP42" s="35"/>
      <c r="CQ42" s="35"/>
      <c r="CR42" s="35"/>
      <c r="CX42" s="35"/>
      <c r="CY42" s="35"/>
      <c r="CZ42" s="35"/>
      <c r="DF42" s="35">
        <v>1.7861299999999999E-6</v>
      </c>
      <c r="DG42" s="35">
        <v>4.1842302553800002</v>
      </c>
      <c r="DH42" s="35">
        <v>3333.4988796990001</v>
      </c>
      <c r="DI42" s="29">
        <f t="shared" si="44"/>
        <v>-3.6727980182133144E-7</v>
      </c>
      <c r="DJ42" s="29">
        <f t="shared" si="45"/>
        <v>-3.6720533945821883E-7</v>
      </c>
      <c r="DK42" s="29">
        <f t="shared" si="46"/>
        <v>-3.6720534208091294E-7</v>
      </c>
      <c r="DL42" s="29">
        <f t="shared" si="47"/>
        <v>-3.6720534208082601E-7</v>
      </c>
      <c r="DN42" s="35">
        <v>1.6803E-7</v>
      </c>
      <c r="DO42" s="35">
        <v>5.5485798761499998</v>
      </c>
      <c r="DP42" s="35">
        <v>3097.8838227257902</v>
      </c>
      <c r="DQ42" s="29">
        <f t="shared" si="48"/>
        <v>1.3016995760791926E-7</v>
      </c>
      <c r="DR42" s="29">
        <f t="shared" si="49"/>
        <v>1.3016575108812385E-7</v>
      </c>
      <c r="DS42" s="29">
        <f t="shared" si="50"/>
        <v>1.3016575123628725E-7</v>
      </c>
      <c r="DT42" s="29">
        <f t="shared" si="51"/>
        <v>1.301657512362827E-7</v>
      </c>
      <c r="DV42" s="35">
        <v>2.2169999999999999E-8</v>
      </c>
      <c r="DW42" s="35">
        <v>1.85265984462</v>
      </c>
      <c r="DX42" s="35">
        <v>3337.0893083507999</v>
      </c>
      <c r="DY42" s="29">
        <f t="shared" si="52"/>
        <v>1.9505192710252012E-8</v>
      </c>
      <c r="DZ42" s="29">
        <f t="shared" si="53"/>
        <v>1.9504743282772271E-8</v>
      </c>
      <c r="EA42" s="29">
        <f t="shared" si="54"/>
        <v>1.9504743298602413E-8</v>
      </c>
      <c r="EB42" s="29">
        <f t="shared" si="55"/>
        <v>1.950474329860196E-8</v>
      </c>
      <c r="ED42" s="35">
        <v>6.6999999999999996E-10</v>
      </c>
      <c r="EE42" s="35">
        <v>0.15092246549999999</v>
      </c>
      <c r="EF42" s="35">
        <v>3870.3033917943999</v>
      </c>
      <c r="EG42" s="29">
        <f t="shared" si="76"/>
        <v>6.5915941489008414E-10</v>
      </c>
      <c r="EH42" s="29">
        <f t="shared" si="77"/>
        <v>6.5916535102646318E-10</v>
      </c>
      <c r="EI42" s="29">
        <f t="shared" si="78"/>
        <v>6.5916535081741189E-10</v>
      </c>
      <c r="EJ42" s="29">
        <f t="shared" si="79"/>
        <v>6.5916535081741789E-10</v>
      </c>
      <c r="EL42" s="35"/>
      <c r="EM42" s="35"/>
      <c r="EN42" s="35"/>
      <c r="ET42" s="35"/>
      <c r="EU42" s="35"/>
      <c r="EV42" s="35"/>
    </row>
    <row r="43" spans="1:152" s="29" customFormat="1" ht="13.5" x14ac:dyDescent="0.3">
      <c r="A43" s="29" t="s">
        <v>198</v>
      </c>
      <c r="B43" s="29" t="s">
        <v>199</v>
      </c>
      <c r="C43" s="29" t="s">
        <v>200</v>
      </c>
      <c r="G43" s="2"/>
      <c r="H43" s="2"/>
      <c r="I43" s="2"/>
      <c r="J43" s="2"/>
      <c r="N43" s="35">
        <v>2.7402800000000001E-6</v>
      </c>
      <c r="O43" s="35">
        <v>0.54222141841000004</v>
      </c>
      <c r="P43" s="35">
        <v>3340.5451163970001</v>
      </c>
      <c r="Q43" s="29">
        <f t="shared" si="0"/>
        <v>-4.8753284525067434E-7</v>
      </c>
      <c r="R43" s="29">
        <f t="shared" si="1"/>
        <v>-4.876479594787316E-7</v>
      </c>
      <c r="S43" s="29">
        <f t="shared" si="2"/>
        <v>-4.8764795542424852E-7</v>
      </c>
      <c r="T43" s="29">
        <f t="shared" si="3"/>
        <v>-4.8764795542438267E-7</v>
      </c>
      <c r="V43" s="35">
        <v>3.2885999999999999E-7</v>
      </c>
      <c r="W43" s="35">
        <v>5.4106741196800003</v>
      </c>
      <c r="X43" s="35">
        <v>6283.0758499914</v>
      </c>
      <c r="Y43" s="29">
        <f t="shared" si="4"/>
        <v>2.6267634071888341E-7</v>
      </c>
      <c r="Z43" s="29">
        <f t="shared" si="5"/>
        <v>2.626922268521089E-7</v>
      </c>
      <c r="AA43" s="29">
        <f t="shared" si="6"/>
        <v>2.6269222629260664E-7</v>
      </c>
      <c r="AB43" s="29">
        <f t="shared" si="7"/>
        <v>2.6269222629262353E-7</v>
      </c>
      <c r="AD43" s="35">
        <v>3.0909999999999997E-8</v>
      </c>
      <c r="AE43" s="35">
        <v>4.56861203364</v>
      </c>
      <c r="AF43" s="35">
        <v>3496.0328261340001</v>
      </c>
      <c r="AG43" s="29">
        <f t="shared" si="8"/>
        <v>2.7705940905808254E-9</v>
      </c>
      <c r="AH43" s="29">
        <f t="shared" si="9"/>
        <v>2.7692186980838693E-9</v>
      </c>
      <c r="AI43" s="29">
        <f t="shared" si="10"/>
        <v>2.7692187465272651E-9</v>
      </c>
      <c r="AJ43" s="29">
        <f t="shared" si="11"/>
        <v>2.7692187465259528E-9</v>
      </c>
      <c r="AL43" s="35">
        <v>1.7700000000000001E-9</v>
      </c>
      <c r="AM43" s="35">
        <v>0.85374318134000005</v>
      </c>
      <c r="AN43" s="35">
        <v>3894.1818295421999</v>
      </c>
      <c r="AO43" s="29">
        <f t="shared" si="68"/>
        <v>5.2309165788416386E-10</v>
      </c>
      <c r="AP43" s="29">
        <f t="shared" si="69"/>
        <v>5.231758058840567E-10</v>
      </c>
      <c r="AQ43" s="29">
        <f t="shared" si="70"/>
        <v>5.2317580292025626E-10</v>
      </c>
      <c r="AR43" s="29">
        <f t="shared" si="71"/>
        <v>5.2317580292035231E-10</v>
      </c>
      <c r="AT43" s="35"/>
      <c r="AU43" s="35"/>
      <c r="AV43" s="35"/>
      <c r="BB43" s="35"/>
      <c r="BC43" s="35"/>
      <c r="BD43" s="35"/>
      <c r="BJ43" s="35">
        <v>1.8887E-7</v>
      </c>
      <c r="BK43" s="35">
        <v>6.0441619614900004</v>
      </c>
      <c r="BL43" s="35">
        <v>7079.3738568077997</v>
      </c>
      <c r="BM43" s="29">
        <f t="shared" si="24"/>
        <v>-1.420740682245556E-8</v>
      </c>
      <c r="BN43" s="29">
        <f t="shared" si="25"/>
        <v>-1.4190368374666113E-8</v>
      </c>
      <c r="BO43" s="29">
        <f t="shared" si="26"/>
        <v>-1.4190368974788584E-8</v>
      </c>
      <c r="BP43" s="29">
        <f t="shared" si="27"/>
        <v>-1.4190368974769848E-8</v>
      </c>
      <c r="BR43" s="35">
        <v>1.9960000000000001E-8</v>
      </c>
      <c r="BS43" s="35">
        <v>1.5120058922299999</v>
      </c>
      <c r="BT43" s="35">
        <v>4292.3308329503998</v>
      </c>
      <c r="BU43" s="29">
        <f t="shared" si="28"/>
        <v>-1.0292261015457611E-8</v>
      </c>
      <c r="BV43" s="29">
        <f t="shared" si="29"/>
        <v>-1.0291322925091179E-8</v>
      </c>
      <c r="BW43" s="29">
        <f t="shared" si="30"/>
        <v>-1.0291322958132569E-8</v>
      </c>
      <c r="BX43" s="29">
        <f t="shared" si="31"/>
        <v>-1.0291322958131596E-8</v>
      </c>
      <c r="BZ43" s="35">
        <v>2.3800000000000001E-9</v>
      </c>
      <c r="CA43" s="35">
        <v>4.6926847866600001</v>
      </c>
      <c r="CB43" s="35">
        <v>6254.6266625236003</v>
      </c>
      <c r="CC43" s="29">
        <f t="shared" si="72"/>
        <v>2.0480778616783116E-9</v>
      </c>
      <c r="CD43" s="29">
        <f t="shared" si="73"/>
        <v>2.0479809537324669E-9</v>
      </c>
      <c r="CE43" s="29">
        <f t="shared" si="74"/>
        <v>2.0479809571459332E-9</v>
      </c>
      <c r="CF43" s="29">
        <f t="shared" si="75"/>
        <v>2.0479809571458302E-9</v>
      </c>
      <c r="CH43" s="35"/>
      <c r="CI43" s="35"/>
      <c r="CJ43" s="35"/>
      <c r="CP43" s="35"/>
      <c r="CQ43" s="35"/>
      <c r="CR43" s="35"/>
      <c r="CX43" s="35"/>
      <c r="CY43" s="35"/>
      <c r="CZ43" s="35"/>
      <c r="DF43" s="35">
        <v>2.08336E-6</v>
      </c>
      <c r="DG43" s="35">
        <v>4.8462644212199999</v>
      </c>
      <c r="DH43" s="35">
        <v>3340.6797370026002</v>
      </c>
      <c r="DI43" s="29">
        <f t="shared" si="44"/>
        <v>-1.7368934036665363E-6</v>
      </c>
      <c r="DJ43" s="29">
        <f t="shared" si="45"/>
        <v>-1.7368442870377204E-6</v>
      </c>
      <c r="DK43" s="29">
        <f t="shared" si="46"/>
        <v>-1.7368442887677343E-6</v>
      </c>
      <c r="DL43" s="29">
        <f t="shared" si="47"/>
        <v>-1.7368442887676852E-6</v>
      </c>
      <c r="DN43" s="35">
        <v>1.6850000000000001E-7</v>
      </c>
      <c r="DO43" s="35">
        <v>4.5369044025200003</v>
      </c>
      <c r="DP43" s="35">
        <v>4292.3308329503998</v>
      </c>
      <c r="DQ43" s="29">
        <f t="shared" si="48"/>
        <v>6.9486085557999069E-8</v>
      </c>
      <c r="DR43" s="29">
        <f t="shared" si="49"/>
        <v>6.9477665299589754E-8</v>
      </c>
      <c r="DS43" s="29">
        <f t="shared" si="50"/>
        <v>6.9477665596166628E-8</v>
      </c>
      <c r="DT43" s="29">
        <f t="shared" si="51"/>
        <v>6.9477665596157906E-8</v>
      </c>
      <c r="DV43" s="35">
        <v>1.9960000000000001E-8</v>
      </c>
      <c r="DW43" s="35">
        <v>5.7642992813099996</v>
      </c>
      <c r="DX43" s="35">
        <v>3341.5927477680002</v>
      </c>
      <c r="DY43" s="29">
        <f t="shared" si="52"/>
        <v>-1.8764628195947768E-8</v>
      </c>
      <c r="DZ43" s="29">
        <f t="shared" si="53"/>
        <v>-1.8764918715936698E-8</v>
      </c>
      <c r="EA43" s="29">
        <f t="shared" si="54"/>
        <v>-1.8764918705704759E-8</v>
      </c>
      <c r="EB43" s="29">
        <f t="shared" si="55"/>
        <v>-1.876491870570505E-8</v>
      </c>
      <c r="ED43" s="35">
        <v>6.6E-10</v>
      </c>
      <c r="EE43" s="35">
        <v>1.12578506413</v>
      </c>
      <c r="EF43" s="35">
        <v>6151.5338883049999</v>
      </c>
      <c r="EG43" s="29">
        <f t="shared" si="76"/>
        <v>5.7685035173060333E-10</v>
      </c>
      <c r="EH43" s="29">
        <f t="shared" si="77"/>
        <v>5.7687556008192805E-10</v>
      </c>
      <c r="EI43" s="29">
        <f t="shared" si="78"/>
        <v>5.7687555919411551E-10</v>
      </c>
      <c r="EJ43" s="29">
        <f t="shared" si="79"/>
        <v>5.7687555919414291E-10</v>
      </c>
      <c r="EL43" s="35"/>
      <c r="EM43" s="35"/>
      <c r="EN43" s="35"/>
      <c r="ET43" s="35"/>
      <c r="EU43" s="35"/>
      <c r="EV43" s="35"/>
    </row>
    <row r="44" spans="1:152" s="29" customFormat="1" ht="13.5" x14ac:dyDescent="0.3">
      <c r="A44" s="29">
        <f>F35</f>
        <v>0.80816902802570079</v>
      </c>
      <c r="B44" s="29">
        <f xml:space="preserve"> 0.0057755183 * A44</f>
        <v>4.6675950108556481E-3</v>
      </c>
      <c r="C44" s="29">
        <f xml:space="preserve"> Tau - B44/DAYSinMILLENNIUM</f>
        <v>1.6241882599751317E-2</v>
      </c>
      <c r="N44" s="35">
        <v>2.81073E-6</v>
      </c>
      <c r="O44" s="35">
        <v>5.8816337294499998</v>
      </c>
      <c r="P44" s="35">
        <v>1349.8674096587999</v>
      </c>
      <c r="Q44" s="29">
        <f t="shared" si="0"/>
        <v>-2.5081245702039293E-6</v>
      </c>
      <c r="R44" s="29">
        <f t="shared" si="1"/>
        <v>-2.5081026850867578E-6</v>
      </c>
      <c r="S44" s="29">
        <f t="shared" si="2"/>
        <v>-2.5081026858575981E-6</v>
      </c>
      <c r="T44" s="29">
        <f t="shared" si="3"/>
        <v>-2.5081026858575798E-6</v>
      </c>
      <c r="V44" s="35">
        <v>2.8243999999999998E-7</v>
      </c>
      <c r="W44" s="35">
        <v>4.5341248879999997E-2</v>
      </c>
      <c r="X44" s="35">
        <v>9492.1463150048003</v>
      </c>
      <c r="Y44" s="29">
        <f t="shared" si="4"/>
        <v>-2.7161554099464523E-7</v>
      </c>
      <c r="Z44" s="29">
        <f t="shared" si="5"/>
        <v>-2.7162493292195655E-7</v>
      </c>
      <c r="AA44" s="29">
        <f t="shared" si="6"/>
        <v>-2.7162493259122883E-7</v>
      </c>
      <c r="AB44" s="29">
        <f t="shared" si="7"/>
        <v>-2.7162493259123984E-7</v>
      </c>
      <c r="AD44" s="35">
        <v>2.9210000000000001E-8</v>
      </c>
      <c r="AE44" s="35">
        <v>5.4145894599500002</v>
      </c>
      <c r="AF44" s="35">
        <v>2914.0142358237999</v>
      </c>
      <c r="AG44" s="29">
        <f t="shared" si="8"/>
        <v>-2.3015164964692448E-8</v>
      </c>
      <c r="AH44" s="29">
        <f t="shared" si="9"/>
        <v>-2.3014495142178069E-8</v>
      </c>
      <c r="AI44" s="29">
        <f t="shared" si="10"/>
        <v>-2.301449516577069E-8</v>
      </c>
      <c r="AJ44" s="29">
        <f t="shared" si="11"/>
        <v>-2.3014495165770051E-8</v>
      </c>
      <c r="AL44" s="35">
        <v>1.9099999999999998E-9</v>
      </c>
      <c r="AM44" s="35">
        <v>4.5880569209299997</v>
      </c>
      <c r="AN44" s="35">
        <v>3337.0893083507999</v>
      </c>
      <c r="AO44" s="29">
        <f t="shared" si="68"/>
        <v>-1.184957449596875E-9</v>
      </c>
      <c r="AP44" s="29">
        <f t="shared" si="69"/>
        <v>-1.1848935663199359E-9</v>
      </c>
      <c r="AQ44" s="29">
        <f t="shared" si="70"/>
        <v>-1.1848935685700394E-9</v>
      </c>
      <c r="AR44" s="29">
        <f t="shared" si="71"/>
        <v>-1.1848935685699755E-9</v>
      </c>
      <c r="AT44" s="35"/>
      <c r="AU44" s="35"/>
      <c r="AV44" s="35"/>
      <c r="BB44" s="35"/>
      <c r="BC44" s="35"/>
      <c r="BD44" s="35"/>
      <c r="BJ44" s="35">
        <v>1.4845999999999999E-7</v>
      </c>
      <c r="BK44" s="35">
        <v>3.41358603159</v>
      </c>
      <c r="BL44" s="35">
        <v>5088.6288397668004</v>
      </c>
      <c r="BM44" s="29">
        <f t="shared" si="24"/>
        <v>-4.8280804835386388E-8</v>
      </c>
      <c r="BN44" s="29">
        <f t="shared" si="25"/>
        <v>-4.8289934080163625E-8</v>
      </c>
      <c r="BO44" s="29">
        <f t="shared" si="26"/>
        <v>-4.8289933758620845E-8</v>
      </c>
      <c r="BP44" s="29">
        <f t="shared" si="27"/>
        <v>-4.8289933758630818E-8</v>
      </c>
      <c r="BR44" s="35">
        <v>1.8600000000000001E-8</v>
      </c>
      <c r="BS44" s="35">
        <v>5.1522221931900001</v>
      </c>
      <c r="BT44" s="35">
        <v>796.29800681639995</v>
      </c>
      <c r="BU44" s="29">
        <f t="shared" si="28"/>
        <v>1.3431296461669362E-8</v>
      </c>
      <c r="BV44" s="29">
        <f t="shared" si="29"/>
        <v>1.3431165525706076E-8</v>
      </c>
      <c r="BW44" s="29">
        <f t="shared" si="30"/>
        <v>1.3431165530317866E-8</v>
      </c>
      <c r="BX44" s="29">
        <f t="shared" si="31"/>
        <v>1.3431165530317729E-8</v>
      </c>
      <c r="BZ44" s="35">
        <v>1.9800000000000002E-9</v>
      </c>
      <c r="CA44" s="35">
        <v>6.2154896556799999</v>
      </c>
      <c r="CB44" s="35">
        <v>2787.0430238573999</v>
      </c>
      <c r="CC44" s="29">
        <f t="shared" si="72"/>
        <v>6.8623816576633423E-10</v>
      </c>
      <c r="CD44" s="29">
        <f t="shared" si="73"/>
        <v>6.8630431432653362E-10</v>
      </c>
      <c r="CE44" s="29">
        <f t="shared" si="74"/>
        <v>6.8630431199670519E-10</v>
      </c>
      <c r="CF44" s="29">
        <f t="shared" si="75"/>
        <v>6.8630431199677126E-10</v>
      </c>
      <c r="CH44" s="35"/>
      <c r="CI44" s="35"/>
      <c r="CJ44" s="35"/>
      <c r="CP44" s="35"/>
      <c r="CQ44" s="35"/>
      <c r="CR44" s="35"/>
      <c r="CX44" s="35"/>
      <c r="CY44" s="35"/>
      <c r="CZ44" s="35"/>
      <c r="DF44" s="35">
        <v>2.28128E-6</v>
      </c>
      <c r="DG44" s="35">
        <v>3.2552902062000002</v>
      </c>
      <c r="DH44" s="35">
        <v>6872.6731195111997</v>
      </c>
      <c r="DI44" s="29">
        <f t="shared" si="44"/>
        <v>-4.8090018701069693E-7</v>
      </c>
      <c r="DJ44" s="29">
        <f t="shared" si="45"/>
        <v>-4.8070432923723576E-7</v>
      </c>
      <c r="DK44" s="29">
        <f t="shared" si="46"/>
        <v>-4.8070433613570968E-7</v>
      </c>
      <c r="DL44" s="29">
        <f t="shared" si="47"/>
        <v>-4.8070433613548786E-7</v>
      </c>
      <c r="DN44" s="35">
        <v>1.5755E-7</v>
      </c>
      <c r="DO44" s="35">
        <v>4.75736730681</v>
      </c>
      <c r="DP44" s="35">
        <v>9492.1463150048003</v>
      </c>
      <c r="DQ44" s="29">
        <f t="shared" si="48"/>
        <v>-4.3143837234969762E-8</v>
      </c>
      <c r="DR44" s="29">
        <f t="shared" si="49"/>
        <v>-4.312545634255947E-8</v>
      </c>
      <c r="DS44" s="29">
        <f t="shared" si="50"/>
        <v>-4.312545698997387E-8</v>
      </c>
      <c r="DT44" s="29">
        <f t="shared" si="51"/>
        <v>-4.3125456989952331E-8</v>
      </c>
      <c r="DV44" s="35">
        <v>1.9989999999999999E-8</v>
      </c>
      <c r="DW44" s="35">
        <v>3.8234923848100002</v>
      </c>
      <c r="DX44" s="35">
        <v>2914.0142358237999</v>
      </c>
      <c r="DY44" s="29">
        <f t="shared" si="52"/>
        <v>1.2626564819496286E-8</v>
      </c>
      <c r="DZ44" s="29">
        <f t="shared" si="53"/>
        <v>1.2627141914569334E-8</v>
      </c>
      <c r="EA44" s="29">
        <f t="shared" si="54"/>
        <v>1.2627141894243569E-8</v>
      </c>
      <c r="EB44" s="29">
        <f t="shared" si="55"/>
        <v>1.2627141894244118E-8</v>
      </c>
      <c r="ED44" s="35">
        <v>6.2000000000000003E-10</v>
      </c>
      <c r="EE44" s="35">
        <v>1.9398422209099999</v>
      </c>
      <c r="EF44" s="35">
        <v>6923.9534573736</v>
      </c>
      <c r="EG44" s="29">
        <f t="shared" si="76"/>
        <v>1.6547027292036194E-10</v>
      </c>
      <c r="EH44" s="29">
        <f t="shared" si="77"/>
        <v>1.6552314151711223E-10</v>
      </c>
      <c r="EI44" s="29">
        <f t="shared" si="78"/>
        <v>1.6552313965502445E-10</v>
      </c>
      <c r="EJ44" s="29">
        <f t="shared" si="79"/>
        <v>1.655231396550839E-10</v>
      </c>
      <c r="EL44" s="35"/>
      <c r="EM44" s="35"/>
      <c r="EN44" s="35"/>
      <c r="ET44" s="35"/>
      <c r="EU44" s="35"/>
      <c r="EV44" s="35"/>
    </row>
    <row r="45" spans="1:152" s="29" customFormat="1" ht="13.5" x14ac:dyDescent="0.3">
      <c r="N45" s="35">
        <v>2.3118500000000002E-6</v>
      </c>
      <c r="O45" s="35">
        <v>1.2824068529399999</v>
      </c>
      <c r="P45" s="35">
        <v>3870.3033917943999</v>
      </c>
      <c r="Q45" s="29">
        <f t="shared" si="0"/>
        <v>5.9249896155344114E-7</v>
      </c>
      <c r="R45" s="29">
        <f t="shared" si="1"/>
        <v>5.9260948432849435E-7</v>
      </c>
      <c r="S45" s="29">
        <f t="shared" si="2"/>
        <v>5.9260948043575814E-7</v>
      </c>
      <c r="T45" s="29">
        <f t="shared" si="3"/>
        <v>5.9260948043585354E-7</v>
      </c>
      <c r="V45" s="35">
        <v>2.2294000000000001E-7</v>
      </c>
      <c r="W45" s="35">
        <v>5.88516997273</v>
      </c>
      <c r="X45" s="35">
        <v>3870.3033917943999</v>
      </c>
      <c r="Y45" s="29">
        <f t="shared" si="4"/>
        <v>2.0794919836319627E-7</v>
      </c>
      <c r="Z45" s="29">
        <f t="shared" si="5"/>
        <v>2.0794522305345772E-7</v>
      </c>
      <c r="AA45" s="29">
        <f t="shared" si="6"/>
        <v>2.0794522319348246E-7</v>
      </c>
      <c r="AB45" s="29">
        <f t="shared" si="7"/>
        <v>2.0794522319347904E-7</v>
      </c>
      <c r="AD45" s="35">
        <v>2.9210000000000001E-8</v>
      </c>
      <c r="AE45" s="35">
        <v>1.23050883841</v>
      </c>
      <c r="AF45" s="35">
        <v>2787.0430238573999</v>
      </c>
      <c r="AG45" s="29">
        <f t="shared" si="8"/>
        <v>-2.3662231704995837E-8</v>
      </c>
      <c r="AH45" s="29">
        <f t="shared" si="9"/>
        <v>-2.366162170437295E-8</v>
      </c>
      <c r="AI45" s="29">
        <f t="shared" si="10"/>
        <v>-2.3661621725858547E-8</v>
      </c>
      <c r="AJ45" s="29">
        <f t="shared" si="11"/>
        <v>-2.3661621725857938E-8</v>
      </c>
      <c r="AL45" s="35">
        <v>1.85E-9</v>
      </c>
      <c r="AM45" s="35">
        <v>5.8089931655000004</v>
      </c>
      <c r="AN45" s="35">
        <v>4399.9943568890003</v>
      </c>
      <c r="AO45" s="29">
        <f t="shared" si="68"/>
        <v>-5.5416786045220335E-10</v>
      </c>
      <c r="AP45" s="29">
        <f t="shared" si="69"/>
        <v>-5.5406861384657322E-10</v>
      </c>
      <c r="AQ45" s="29">
        <f t="shared" si="70"/>
        <v>-5.5406861734223176E-10</v>
      </c>
      <c r="AR45" s="29">
        <f t="shared" si="71"/>
        <v>-5.5406861734210634E-10</v>
      </c>
      <c r="AT45" s="35"/>
      <c r="AU45" s="35"/>
      <c r="AV45" s="35"/>
      <c r="BB45" s="35"/>
      <c r="BC45" s="35"/>
      <c r="BD45" s="35"/>
      <c r="BJ45" s="35">
        <v>1.9947E-7</v>
      </c>
      <c r="BK45" s="35">
        <v>2.6736536847100001</v>
      </c>
      <c r="BL45" s="35">
        <v>8432.7643848156004</v>
      </c>
      <c r="BM45" s="29">
        <f t="shared" si="24"/>
        <v>3.2397874153657166E-8</v>
      </c>
      <c r="BN45" s="29">
        <f t="shared" si="25"/>
        <v>3.2419084186704214E-8</v>
      </c>
      <c r="BO45" s="29">
        <f t="shared" si="26"/>
        <v>3.2419083439661111E-8</v>
      </c>
      <c r="BP45" s="29">
        <f t="shared" si="27"/>
        <v>3.2419083439683484E-8</v>
      </c>
      <c r="BR45" s="35">
        <v>2.014E-8</v>
      </c>
      <c r="BS45" s="35">
        <v>5.4852884909400004</v>
      </c>
      <c r="BT45" s="35">
        <v>3127.3133312618002</v>
      </c>
      <c r="BU45" s="29">
        <f t="shared" si="28"/>
        <v>1.9410972467558827E-8</v>
      </c>
      <c r="BV45" s="29">
        <f t="shared" si="29"/>
        <v>1.9410757854444773E-8</v>
      </c>
      <c r="BW45" s="29">
        <f t="shared" si="30"/>
        <v>1.9410757862004297E-8</v>
      </c>
      <c r="BX45" s="29">
        <f t="shared" si="31"/>
        <v>1.9410757862004069E-8</v>
      </c>
      <c r="BZ45" s="35">
        <v>2.0200000000000001E-9</v>
      </c>
      <c r="CA45" s="35">
        <v>4.2543977503199999</v>
      </c>
      <c r="CB45" s="35">
        <v>3333.4988796990001</v>
      </c>
      <c r="CC45" s="29">
        <f t="shared" si="72"/>
        <v>-5.5294370567286833E-10</v>
      </c>
      <c r="CD45" s="29">
        <f t="shared" si="73"/>
        <v>-5.5286094111106532E-10</v>
      </c>
      <c r="CE45" s="29">
        <f t="shared" si="74"/>
        <v>-5.5286094402618184E-10</v>
      </c>
      <c r="CF45" s="29">
        <f t="shared" si="75"/>
        <v>-5.5286094402608526E-10</v>
      </c>
      <c r="CH45" s="35"/>
      <c r="CI45" s="35"/>
      <c r="CJ45" s="35"/>
      <c r="CP45" s="35"/>
      <c r="CQ45" s="35"/>
      <c r="CR45" s="35"/>
      <c r="CX45" s="35"/>
      <c r="CY45" s="35"/>
      <c r="CZ45" s="35"/>
      <c r="DF45" s="35">
        <v>1.4428599999999999E-6</v>
      </c>
      <c r="DG45" s="35">
        <v>0.21296012257999999</v>
      </c>
      <c r="DH45" s="35">
        <v>5088.6288397668004</v>
      </c>
      <c r="DI45" s="29">
        <f t="shared" si="44"/>
        <v>5.4891623319597808E-7</v>
      </c>
      <c r="DJ45" s="29">
        <f t="shared" si="45"/>
        <v>5.4900300393199665E-7</v>
      </c>
      <c r="DK45" s="29">
        <f t="shared" si="46"/>
        <v>5.490030008758356E-7</v>
      </c>
      <c r="DL45" s="29">
        <f t="shared" si="47"/>
        <v>5.4900300087593036E-7</v>
      </c>
      <c r="DN45" s="35">
        <v>1.5746000000000001E-7</v>
      </c>
      <c r="DO45" s="35">
        <v>3.7235609028300001</v>
      </c>
      <c r="DP45" s="35">
        <v>20043.6745601988</v>
      </c>
      <c r="DQ45" s="29">
        <f t="shared" si="48"/>
        <v>-1.3027635227259802E-7</v>
      </c>
      <c r="DR45" s="29">
        <f t="shared" si="49"/>
        <v>-1.3025369469702624E-7</v>
      </c>
      <c r="DS45" s="29">
        <f t="shared" si="50"/>
        <v>-1.3025369549520887E-7</v>
      </c>
      <c r="DT45" s="29">
        <f t="shared" si="51"/>
        <v>-1.3025369549518372E-7</v>
      </c>
      <c r="DV45" s="35">
        <v>1.8349999999999999E-8</v>
      </c>
      <c r="DW45" s="35">
        <v>5.6859272304399999</v>
      </c>
      <c r="DX45" s="35">
        <v>1589.0728952838001</v>
      </c>
      <c r="DY45" s="29">
        <f t="shared" si="52"/>
        <v>1.8291960007877171E-8</v>
      </c>
      <c r="DZ45" s="29">
        <f t="shared" si="53"/>
        <v>1.8291989618290438E-8</v>
      </c>
      <c r="EA45" s="29">
        <f t="shared" si="54"/>
        <v>1.8291989617247648E-8</v>
      </c>
      <c r="EB45" s="29">
        <f t="shared" si="55"/>
        <v>1.8291989617247681E-8</v>
      </c>
      <c r="ED45" s="35">
        <v>6E-10</v>
      </c>
      <c r="EE45" s="35">
        <v>4.3064151309599996</v>
      </c>
      <c r="EF45" s="35">
        <v>12303.06777661</v>
      </c>
      <c r="EG45" s="29">
        <f t="shared" si="76"/>
        <v>-5.984468662289798E-10</v>
      </c>
      <c r="EH45" s="29">
        <f t="shared" si="77"/>
        <v>-5.9844007570181795E-10</v>
      </c>
      <c r="EI45" s="29">
        <f t="shared" si="78"/>
        <v>-5.9844007594125076E-10</v>
      </c>
      <c r="EJ45" s="29">
        <f t="shared" si="79"/>
        <v>-5.9844007594124342E-10</v>
      </c>
      <c r="EL45" s="35"/>
      <c r="EM45" s="35"/>
      <c r="EN45" s="35"/>
      <c r="ET45" s="35"/>
      <c r="EU45" s="35"/>
      <c r="EV45" s="35"/>
    </row>
    <row r="46" spans="1:152" s="29" customFormat="1" ht="13.5" x14ac:dyDescent="0.3">
      <c r="A46" s="29" t="s">
        <v>201</v>
      </c>
      <c r="B46" s="29" t="s">
        <v>202</v>
      </c>
      <c r="C46" s="29" t="s">
        <v>203</v>
      </c>
      <c r="D46" s="29" t="s">
        <v>204</v>
      </c>
      <c r="E46" s="29" t="s">
        <v>205</v>
      </c>
      <c r="F46" s="29" t="s">
        <v>206</v>
      </c>
      <c r="N46" s="35">
        <v>2.836E-6</v>
      </c>
      <c r="O46" s="35">
        <v>5.7688549412299999</v>
      </c>
      <c r="P46" s="35">
        <v>3149.1641605882</v>
      </c>
      <c r="Q46" s="29">
        <f t="shared" si="0"/>
        <v>2.6455319070000476E-6</v>
      </c>
      <c r="R46" s="29">
        <f t="shared" si="1"/>
        <v>2.6455730255419715E-6</v>
      </c>
      <c r="S46" s="29">
        <f t="shared" si="2"/>
        <v>2.645573024093787E-6</v>
      </c>
      <c r="T46" s="29">
        <f t="shared" si="3"/>
        <v>2.6455730240938306E-6</v>
      </c>
      <c r="V46" s="35">
        <v>2.2431E-7</v>
      </c>
      <c r="W46" s="35">
        <v>5.4659252543300001</v>
      </c>
      <c r="X46" s="35">
        <v>20.355319398799999</v>
      </c>
      <c r="Y46" s="29">
        <f t="shared" si="4"/>
        <v>1.9826850491411575E-7</v>
      </c>
      <c r="Z46" s="29">
        <f t="shared" si="5"/>
        <v>1.9826847762637197E-7</v>
      </c>
      <c r="AA46" s="29">
        <f t="shared" si="6"/>
        <v>1.9826847762733314E-7</v>
      </c>
      <c r="AB46" s="29">
        <f t="shared" si="7"/>
        <v>1.9826847762733314E-7</v>
      </c>
      <c r="AD46" s="35">
        <v>2.784E-8</v>
      </c>
      <c r="AE46" s="35">
        <v>1.38911141844</v>
      </c>
      <c r="AF46" s="35">
        <v>4292.3308329503998</v>
      </c>
      <c r="AG46" s="29">
        <f t="shared" si="8"/>
        <v>-1.1323192402327671E-8</v>
      </c>
      <c r="AH46" s="29">
        <f t="shared" si="9"/>
        <v>-1.1321797308134617E-8</v>
      </c>
      <c r="AI46" s="29">
        <f t="shared" si="10"/>
        <v>-1.1321797357272371E-8</v>
      </c>
      <c r="AJ46" s="29">
        <f t="shared" si="11"/>
        <v>-1.1321797357270925E-8</v>
      </c>
      <c r="AL46" s="35">
        <v>1.43E-9</v>
      </c>
      <c r="AM46" s="35">
        <v>1.1559261297400001</v>
      </c>
      <c r="AN46" s="35">
        <v>7477.5228602159996</v>
      </c>
      <c r="AO46" s="29">
        <f t="shared" si="68"/>
        <v>-1.4250823325400293E-9</v>
      </c>
      <c r="AP46" s="29">
        <f t="shared" si="69"/>
        <v>-1.4250936487230193E-9</v>
      </c>
      <c r="AQ46" s="29">
        <f t="shared" si="70"/>
        <v>-1.425093648324676E-9</v>
      </c>
      <c r="AR46" s="29">
        <f t="shared" si="71"/>
        <v>-1.4250936483246878E-9</v>
      </c>
      <c r="AT46" s="35"/>
      <c r="AU46" s="35"/>
      <c r="AV46" s="35"/>
      <c r="BB46" s="35"/>
      <c r="BC46" s="35"/>
      <c r="BD46" s="35"/>
      <c r="BJ46" s="35">
        <v>1.4681999999999999E-7</v>
      </c>
      <c r="BK46" s="35">
        <v>5.8921193878500002</v>
      </c>
      <c r="BL46" s="35">
        <v>9623.6882766912004</v>
      </c>
      <c r="BM46" s="29">
        <f t="shared" si="24"/>
        <v>5.8124440941970199E-8</v>
      </c>
      <c r="BN46" s="29">
        <f t="shared" si="25"/>
        <v>5.8107859396340445E-8</v>
      </c>
      <c r="BO46" s="29">
        <f t="shared" si="26"/>
        <v>5.8107859980382725E-8</v>
      </c>
      <c r="BP46" s="29">
        <f t="shared" si="27"/>
        <v>5.8107859980363568E-8</v>
      </c>
      <c r="BR46" s="35">
        <v>1.9219999999999999E-8</v>
      </c>
      <c r="BS46" s="35">
        <v>4.3766862373200004</v>
      </c>
      <c r="BT46" s="35">
        <v>23384.286986898602</v>
      </c>
      <c r="BU46" s="29">
        <f t="shared" si="28"/>
        <v>1.183370962730795E-8</v>
      </c>
      <c r="BV46" s="29">
        <f t="shared" si="29"/>
        <v>1.1838234916044072E-8</v>
      </c>
      <c r="BW46" s="29">
        <f t="shared" si="30"/>
        <v>1.1838234756675421E-8</v>
      </c>
      <c r="BX46" s="29">
        <f t="shared" si="31"/>
        <v>1.1838234756680585E-8</v>
      </c>
      <c r="BZ46" s="35">
        <v>1.5799999999999999E-9</v>
      </c>
      <c r="CA46" s="35">
        <v>1.8921697338700001</v>
      </c>
      <c r="CB46" s="35">
        <v>6674.1113063987996</v>
      </c>
      <c r="CC46" s="29">
        <f t="shared" si="72"/>
        <v>-1.4913120568678047E-9</v>
      </c>
      <c r="CD46" s="29">
        <f t="shared" si="73"/>
        <v>-1.4913565648316758E-9</v>
      </c>
      <c r="CE46" s="29">
        <f t="shared" si="74"/>
        <v>-1.4913565632642355E-9</v>
      </c>
      <c r="CF46" s="29">
        <f t="shared" si="75"/>
        <v>-1.4913565632642798E-9</v>
      </c>
      <c r="CH46" s="35"/>
      <c r="CI46" s="35"/>
      <c r="CJ46" s="35"/>
      <c r="CP46" s="35"/>
      <c r="CQ46" s="35"/>
      <c r="CR46" s="35"/>
      <c r="CX46" s="35"/>
      <c r="CY46" s="35"/>
      <c r="CZ46" s="35"/>
      <c r="DF46" s="35">
        <v>1.6353400000000001E-6</v>
      </c>
      <c r="DG46" s="35">
        <v>3.7988906811100001</v>
      </c>
      <c r="DH46" s="35">
        <v>4136.9104335162001</v>
      </c>
      <c r="DI46" s="29">
        <f t="shared" si="44"/>
        <v>-4.9002440907905337E-7</v>
      </c>
      <c r="DJ46" s="29">
        <f t="shared" si="45"/>
        <v>-4.8994192655275994E-7</v>
      </c>
      <c r="DK46" s="29">
        <f t="shared" si="46"/>
        <v>-4.8994192945794721E-7</v>
      </c>
      <c r="DL46" s="29">
        <f t="shared" si="47"/>
        <v>-4.8994192945785849E-7</v>
      </c>
      <c r="DN46" s="35">
        <v>2.0428E-7</v>
      </c>
      <c r="DO46" s="35">
        <v>3.13540712557</v>
      </c>
      <c r="DP46" s="35">
        <v>4690.4798363585996</v>
      </c>
      <c r="DQ46" s="29">
        <f t="shared" si="48"/>
        <v>-1.4553058522864099E-7</v>
      </c>
      <c r="DR46" s="29">
        <f t="shared" si="49"/>
        <v>-1.4553917784155582E-7</v>
      </c>
      <c r="DS46" s="29">
        <f t="shared" si="50"/>
        <v>-1.455391775389204E-7</v>
      </c>
      <c r="DT46" s="29">
        <f t="shared" si="51"/>
        <v>-1.4553917753893061E-7</v>
      </c>
      <c r="DV46" s="35">
        <v>1.8119999999999999E-8</v>
      </c>
      <c r="DW46" s="35">
        <v>3.3204206802799998</v>
      </c>
      <c r="DX46" s="35">
        <v>5088.6288397668004</v>
      </c>
      <c r="DY46" s="29">
        <f t="shared" si="52"/>
        <v>-7.4613473282791144E-9</v>
      </c>
      <c r="DZ46" s="29">
        <f t="shared" si="53"/>
        <v>-7.4624210956399421E-9</v>
      </c>
      <c r="EA46" s="29">
        <f t="shared" si="54"/>
        <v>-7.4624210578207184E-9</v>
      </c>
      <c r="EB46" s="29">
        <f t="shared" si="55"/>
        <v>-7.462421057821893E-9</v>
      </c>
      <c r="ED46" s="35">
        <v>7.4000000000000003E-10</v>
      </c>
      <c r="EE46" s="35">
        <v>4.7215635814899999</v>
      </c>
      <c r="EF46" s="35">
        <v>3347.7259737006002</v>
      </c>
      <c r="EG46" s="29">
        <f t="shared" si="76"/>
        <v>-6.1271297476327979E-10</v>
      </c>
      <c r="EH46" s="29">
        <f t="shared" si="77"/>
        <v>-6.1269522218413791E-10</v>
      </c>
      <c r="EI46" s="29">
        <f t="shared" si="78"/>
        <v>-6.1269522280943103E-10</v>
      </c>
      <c r="EJ46" s="29">
        <f t="shared" si="79"/>
        <v>-6.1269522280941035E-10</v>
      </c>
      <c r="EL46" s="35"/>
      <c r="EM46" s="35"/>
      <c r="EN46" s="35"/>
      <c r="ET46" s="35"/>
      <c r="EU46" s="35"/>
      <c r="EV46" s="35"/>
    </row>
    <row r="47" spans="1:152" s="29" customFormat="1" ht="13.5" x14ac:dyDescent="0.3">
      <c r="A47" s="29">
        <f>SUM(R1:R1217)</f>
        <v>6.0384394689749961</v>
      </c>
      <c r="B47" s="29">
        <f>SUM(Z1:Z686)</f>
        <v>3340.8611184620072</v>
      </c>
      <c r="C47" s="29">
        <f>SUM(AH1:AH310)</f>
        <v>1.0181451917039331E-3</v>
      </c>
      <c r="D47" s="29">
        <f>SUM(AP1:AP129)</f>
        <v>-7.8373269494855885E-6</v>
      </c>
      <c r="E47" s="29">
        <f>SUM(AX1:AX36)</f>
        <v>-1.151753859631729E-6</v>
      </c>
      <c r="F47" s="29">
        <f>SUM(BF1:BF15)</f>
        <v>-5.8272943331102311E-9</v>
      </c>
      <c r="N47" s="35">
        <v>2.36114E-6</v>
      </c>
      <c r="O47" s="35">
        <v>5.7550451557600004</v>
      </c>
      <c r="P47" s="35">
        <v>3333.4988796990001</v>
      </c>
      <c r="Q47" s="29">
        <f t="shared" si="0"/>
        <v>-2.3106735551531639E-6</v>
      </c>
      <c r="R47" s="29">
        <f t="shared" si="1"/>
        <v>-2.3106942376677965E-6</v>
      </c>
      <c r="S47" s="29">
        <f t="shared" si="2"/>
        <v>-2.3106942369393994E-6</v>
      </c>
      <c r="T47" s="29">
        <f t="shared" si="3"/>
        <v>-2.3106942369394235E-6</v>
      </c>
      <c r="V47" s="35">
        <v>2.2611999999999999E-7</v>
      </c>
      <c r="W47" s="35">
        <v>0.83775884934</v>
      </c>
      <c r="X47" s="35">
        <v>3097.8838227257902</v>
      </c>
      <c r="Y47" s="29">
        <f t="shared" si="4"/>
        <v>1.4271214141629348E-7</v>
      </c>
      <c r="Z47" s="29">
        <f t="shared" si="5"/>
        <v>1.427190849242898E-7</v>
      </c>
      <c r="AA47" s="29">
        <f t="shared" si="6"/>
        <v>1.4271908467973318E-7</v>
      </c>
      <c r="AB47" s="29">
        <f t="shared" si="7"/>
        <v>1.4271908467974067E-7</v>
      </c>
      <c r="AD47" s="35">
        <v>2.62E-8</v>
      </c>
      <c r="AE47" s="35">
        <v>1.04061894134</v>
      </c>
      <c r="AF47" s="35">
        <v>3341.5927477680002</v>
      </c>
      <c r="AG47" s="29">
        <f t="shared" si="8"/>
        <v>8.6520279100271108E-9</v>
      </c>
      <c r="AH47" s="29">
        <f t="shared" si="9"/>
        <v>8.650971853414859E-9</v>
      </c>
      <c r="AI47" s="29">
        <f t="shared" si="10"/>
        <v>8.6509718906109989E-9</v>
      </c>
      <c r="AJ47" s="29">
        <f t="shared" si="11"/>
        <v>8.6509718906099434E-9</v>
      </c>
      <c r="AL47" s="35">
        <v>1.73E-9</v>
      </c>
      <c r="AM47" s="35">
        <v>2.7062292001400001</v>
      </c>
      <c r="AN47" s="35">
        <v>7079.3738568077997</v>
      </c>
      <c r="AO47" s="29">
        <f t="shared" si="68"/>
        <v>-2.0889819188584061E-10</v>
      </c>
      <c r="AP47" s="29">
        <f t="shared" si="69"/>
        <v>-2.0905355647605927E-10</v>
      </c>
      <c r="AQ47" s="29">
        <f t="shared" si="70"/>
        <v>-2.090535510039088E-10</v>
      </c>
      <c r="AR47" s="29">
        <f t="shared" si="71"/>
        <v>-2.0905355100407961E-10</v>
      </c>
      <c r="AT47" s="35"/>
      <c r="AU47" s="35"/>
      <c r="AV47" s="35"/>
      <c r="BB47" s="35"/>
      <c r="BC47" s="35"/>
      <c r="BD47" s="35"/>
      <c r="BJ47" s="35">
        <v>1.4152000000000001E-7</v>
      </c>
      <c r="BK47" s="35">
        <v>2.4251274435600001</v>
      </c>
      <c r="BL47" s="35">
        <v>3333.4988796990001</v>
      </c>
      <c r="BM47" s="29">
        <f t="shared" si="24"/>
        <v>1.4149499204371519E-7</v>
      </c>
      <c r="BN47" s="29">
        <f t="shared" si="25"/>
        <v>1.4149510524590036E-7</v>
      </c>
      <c r="BO47" s="29">
        <f t="shared" si="26"/>
        <v>1.4149510524191771E-7</v>
      </c>
      <c r="BP47" s="29">
        <f t="shared" si="27"/>
        <v>1.4149510524191782E-7</v>
      </c>
      <c r="BR47" s="35">
        <v>2.248E-8</v>
      </c>
      <c r="BS47" s="35">
        <v>4.4675644105099996</v>
      </c>
      <c r="BT47" s="35">
        <v>10025.3603984484</v>
      </c>
      <c r="BU47" s="29">
        <f t="shared" si="28"/>
        <v>-1.5758305082201102E-8</v>
      </c>
      <c r="BV47" s="29">
        <f t="shared" si="29"/>
        <v>-1.5760358911308876E-8</v>
      </c>
      <c r="BW47" s="29">
        <f t="shared" si="30"/>
        <v>-1.5760358838974546E-8</v>
      </c>
      <c r="BX47" s="29">
        <f t="shared" si="31"/>
        <v>-1.5760358838976822E-8</v>
      </c>
      <c r="BZ47" s="35">
        <v>1.85E-9</v>
      </c>
      <c r="CA47" s="35">
        <v>2.9935059068699998</v>
      </c>
      <c r="CB47" s="35">
        <v>10025.3603984484</v>
      </c>
      <c r="CC47" s="29">
        <f t="shared" si="72"/>
        <v>-1.4384513578794944E-9</v>
      </c>
      <c r="CD47" s="29">
        <f t="shared" si="73"/>
        <v>-1.4383023038811579E-9</v>
      </c>
      <c r="CE47" s="29">
        <f t="shared" si="74"/>
        <v>-1.4383023091314749E-9</v>
      </c>
      <c r="CF47" s="29">
        <f t="shared" si="75"/>
        <v>-1.4383023091313096E-9</v>
      </c>
      <c r="CH47" s="35"/>
      <c r="CI47" s="35"/>
      <c r="CJ47" s="35"/>
      <c r="CP47" s="35"/>
      <c r="CQ47" s="35"/>
      <c r="CR47" s="35"/>
      <c r="CX47" s="35"/>
      <c r="CY47" s="35"/>
      <c r="CZ47" s="35"/>
      <c r="DF47" s="35">
        <v>1.3312000000000001E-6</v>
      </c>
      <c r="DG47" s="35">
        <v>1.5391010671000001</v>
      </c>
      <c r="DH47" s="35">
        <v>7903.0734197210004</v>
      </c>
      <c r="DI47" s="29">
        <f t="shared" si="44"/>
        <v>-6.1011362307238697E-7</v>
      </c>
      <c r="DJ47" s="29">
        <f t="shared" si="45"/>
        <v>-6.1023311240775324E-7</v>
      </c>
      <c r="DK47" s="29">
        <f t="shared" si="46"/>
        <v>-6.1023310819928348E-7</v>
      </c>
      <c r="DL47" s="29">
        <f t="shared" si="47"/>
        <v>-6.1023310819941795E-7</v>
      </c>
      <c r="DN47" s="35">
        <v>1.4698999999999999E-7</v>
      </c>
      <c r="DO47" s="35">
        <v>5.95325006816</v>
      </c>
      <c r="DP47" s="35">
        <v>3894.1818295421999</v>
      </c>
      <c r="DQ47" s="29">
        <f t="shared" si="48"/>
        <v>1.4643271821713135E-7</v>
      </c>
      <c r="DR47" s="29">
        <f t="shared" si="49"/>
        <v>1.4643335439666994E-7</v>
      </c>
      <c r="DS47" s="29">
        <f t="shared" si="50"/>
        <v>1.4643335437426909E-7</v>
      </c>
      <c r="DT47" s="29">
        <f t="shared" si="51"/>
        <v>1.464333543742698E-7</v>
      </c>
      <c r="DV47" s="35">
        <v>2.4129999999999998E-8</v>
      </c>
      <c r="DW47" s="35">
        <v>4.6829133685300004</v>
      </c>
      <c r="DX47" s="35">
        <v>4690.4798363585996</v>
      </c>
      <c r="DY47" s="29">
        <f t="shared" si="52"/>
        <v>1.6528694573902829E-8</v>
      </c>
      <c r="DZ47" s="29">
        <f t="shared" si="53"/>
        <v>1.6527640785876303E-8</v>
      </c>
      <c r="EA47" s="29">
        <f t="shared" si="54"/>
        <v>1.6527640822993337E-8</v>
      </c>
      <c r="EB47" s="29">
        <f t="shared" si="55"/>
        <v>1.6527640822992083E-8</v>
      </c>
      <c r="ED47" s="35">
        <v>5.4999999999999996E-10</v>
      </c>
      <c r="EE47" s="35">
        <v>2.7574280246399998</v>
      </c>
      <c r="EF47" s="35">
        <v>4933.2084403325998</v>
      </c>
      <c r="EG47" s="29">
        <f t="shared" si="76"/>
        <v>1.9895100688711972E-10</v>
      </c>
      <c r="EH47" s="29">
        <f t="shared" si="77"/>
        <v>1.9898333182259737E-10</v>
      </c>
      <c r="EI47" s="29">
        <f t="shared" si="78"/>
        <v>1.9898333068407867E-10</v>
      </c>
      <c r="EJ47" s="29">
        <f t="shared" si="79"/>
        <v>1.9898333068411509E-10</v>
      </c>
      <c r="EL47" s="35"/>
      <c r="EM47" s="35"/>
      <c r="EN47" s="35"/>
      <c r="ET47" s="35"/>
      <c r="EU47" s="35"/>
      <c r="EV47" s="35"/>
    </row>
    <row r="48" spans="1:152" s="29" customFormat="1" ht="13.5" x14ac:dyDescent="0.3">
      <c r="N48" s="35">
        <v>2.7403499999999999E-6</v>
      </c>
      <c r="O48" s="35">
        <v>0.13372501211000001</v>
      </c>
      <c r="P48" s="35">
        <v>3340.6797370026002</v>
      </c>
      <c r="Q48" s="29">
        <f t="shared" si="0"/>
        <v>-1.5136208386249034E-6</v>
      </c>
      <c r="R48" s="29">
        <f t="shared" si="1"/>
        <v>-1.5137183607691062E-6</v>
      </c>
      <c r="S48" s="29">
        <f t="shared" si="2"/>
        <v>-1.5137183573342847E-6</v>
      </c>
      <c r="T48" s="29">
        <f t="shared" si="3"/>
        <v>-1.5137183573343821E-6</v>
      </c>
      <c r="V48" s="35">
        <v>2.1418E-7</v>
      </c>
      <c r="W48" s="35">
        <v>5.3793404420400002</v>
      </c>
      <c r="X48" s="35">
        <v>3340.5451163970001</v>
      </c>
      <c r="Y48" s="29">
        <f t="shared" si="4"/>
        <v>-2.1386623091070495E-7</v>
      </c>
      <c r="Z48" s="29">
        <f t="shared" si="5"/>
        <v>-2.1386573598303524E-7</v>
      </c>
      <c r="AA48" s="29">
        <f t="shared" si="6"/>
        <v>-2.1386573600047414E-7</v>
      </c>
      <c r="AB48" s="29">
        <f t="shared" si="7"/>
        <v>-2.1386573600047364E-7</v>
      </c>
      <c r="AD48" s="35">
        <v>2.8880000000000001E-8</v>
      </c>
      <c r="AE48" s="35">
        <v>3.4106235366300002</v>
      </c>
      <c r="AF48" s="35">
        <v>3337.0893083507999</v>
      </c>
      <c r="AG48" s="29">
        <f t="shared" si="8"/>
        <v>1.4052792361712617E-8</v>
      </c>
      <c r="AH48" s="29">
        <f t="shared" si="9"/>
        <v>1.4053868306204615E-8</v>
      </c>
      <c r="AI48" s="29">
        <f t="shared" si="10"/>
        <v>1.4053868268308673E-8</v>
      </c>
      <c r="AJ48" s="29">
        <f t="shared" si="11"/>
        <v>1.4053868268309749E-8</v>
      </c>
      <c r="AL48" s="35">
        <v>1.4599999999999999E-9</v>
      </c>
      <c r="AM48" s="35">
        <v>1.37569151302</v>
      </c>
      <c r="AN48" s="35">
        <v>6489.776587288</v>
      </c>
      <c r="AO48" s="29">
        <f t="shared" si="68"/>
        <v>1.4592438138661523E-9</v>
      </c>
      <c r="AP48" s="29">
        <f t="shared" si="69"/>
        <v>1.4592399122800669E-9</v>
      </c>
      <c r="AQ48" s="29">
        <f t="shared" si="70"/>
        <v>1.4592399124176633E-9</v>
      </c>
      <c r="AR48" s="29">
        <f t="shared" si="71"/>
        <v>1.4592399124176593E-9</v>
      </c>
      <c r="AT48" s="35"/>
      <c r="AU48" s="35"/>
      <c r="AV48" s="35"/>
      <c r="BB48" s="35"/>
      <c r="BC48" s="35"/>
      <c r="BD48" s="35"/>
      <c r="BJ48" s="35">
        <v>1.3309999999999999E-7</v>
      </c>
      <c r="BK48" s="35">
        <v>2.6283977303600001</v>
      </c>
      <c r="BL48" s="35">
        <v>426.59819087599999</v>
      </c>
      <c r="BM48" s="29">
        <f t="shared" si="24"/>
        <v>-1.319353971542644E-7</v>
      </c>
      <c r="BN48" s="29">
        <f t="shared" si="25"/>
        <v>-1.3193549292965361E-7</v>
      </c>
      <c r="BO48" s="29">
        <f t="shared" si="26"/>
        <v>-1.3193549292628033E-7</v>
      </c>
      <c r="BP48" s="29">
        <f t="shared" si="27"/>
        <v>-1.3193549292628043E-7</v>
      </c>
      <c r="BR48" s="35">
        <v>1.782E-8</v>
      </c>
      <c r="BS48" s="35">
        <v>2.7022995465099999</v>
      </c>
      <c r="BT48" s="35">
        <v>4136.9104335162001</v>
      </c>
      <c r="BU48" s="29">
        <f t="shared" si="28"/>
        <v>1.2686918012733815E-8</v>
      </c>
      <c r="BV48" s="29">
        <f t="shared" si="29"/>
        <v>1.2687579552095063E-8</v>
      </c>
      <c r="BW48" s="29">
        <f t="shared" si="30"/>
        <v>1.2687579528795238E-8</v>
      </c>
      <c r="BX48" s="29">
        <f t="shared" si="31"/>
        <v>1.2687579528795951E-8</v>
      </c>
      <c r="BZ48" s="35">
        <v>1.7700000000000001E-9</v>
      </c>
      <c r="CA48" s="35">
        <v>1.4100257297100001</v>
      </c>
      <c r="CB48" s="35">
        <v>6438.4962494255997</v>
      </c>
      <c r="CC48" s="29">
        <f t="shared" si="72"/>
        <v>1.1935605967134509E-9</v>
      </c>
      <c r="CD48" s="29">
        <f t="shared" si="73"/>
        <v>1.1934530524028195E-9</v>
      </c>
      <c r="CE48" s="29">
        <f t="shared" si="74"/>
        <v>1.193453056190831E-9</v>
      </c>
      <c r="CF48" s="29">
        <f t="shared" si="75"/>
        <v>1.1934530561907196E-9</v>
      </c>
      <c r="CH48" s="35"/>
      <c r="CI48" s="35"/>
      <c r="CJ48" s="35"/>
      <c r="CP48" s="35"/>
      <c r="CQ48" s="35"/>
      <c r="CR48" s="35"/>
      <c r="CX48" s="35"/>
      <c r="CY48" s="35"/>
      <c r="CZ48" s="35"/>
      <c r="DF48" s="35">
        <v>1.4175899999999999E-6</v>
      </c>
      <c r="DG48" s="35">
        <v>2.4779032130899998</v>
      </c>
      <c r="DH48" s="35">
        <v>4562.4609930212</v>
      </c>
      <c r="DI48" s="29">
        <f t="shared" si="44"/>
        <v>5.3646267219575565E-7</v>
      </c>
      <c r="DJ48" s="29">
        <f t="shared" si="45"/>
        <v>5.3653917624086651E-7</v>
      </c>
      <c r="DK48" s="29">
        <f t="shared" si="46"/>
        <v>5.3653917354631685E-7</v>
      </c>
      <c r="DL48" s="29">
        <f t="shared" si="47"/>
        <v>5.3653917354639139E-7</v>
      </c>
      <c r="DN48" s="35">
        <v>1.6250999999999999E-7</v>
      </c>
      <c r="DO48" s="35">
        <v>3.3991090759899998</v>
      </c>
      <c r="DP48" s="35">
        <v>3340.6797370026002</v>
      </c>
      <c r="DQ48" s="29">
        <f t="shared" si="48"/>
        <v>7.2347506145242951E-8</v>
      </c>
      <c r="DR48" s="29">
        <f t="shared" si="49"/>
        <v>7.2353718387112702E-8</v>
      </c>
      <c r="DS48" s="29">
        <f t="shared" si="50"/>
        <v>7.2353718168310936E-8</v>
      </c>
      <c r="DT48" s="29">
        <f t="shared" si="51"/>
        <v>7.2353718168317143E-8</v>
      </c>
      <c r="DV48" s="35">
        <v>1.9700000000000001E-8</v>
      </c>
      <c r="DW48" s="35">
        <v>4.1748061090400004</v>
      </c>
      <c r="DX48" s="35">
        <v>3340.5951730475999</v>
      </c>
      <c r="DY48" s="29">
        <f t="shared" si="52"/>
        <v>-6.0647736267611621E-9</v>
      </c>
      <c r="DZ48" s="29">
        <f t="shared" si="53"/>
        <v>-6.0639734717439673E-9</v>
      </c>
      <c r="EA48" s="29">
        <f t="shared" si="54"/>
        <v>-6.0639734999268197E-9</v>
      </c>
      <c r="EB48" s="29">
        <f t="shared" si="55"/>
        <v>-6.0639734999258883E-9</v>
      </c>
      <c r="ED48" s="35">
        <v>5.3000000000000003E-10</v>
      </c>
      <c r="EE48" s="35">
        <v>4.7789462187099998</v>
      </c>
      <c r="EF48" s="35">
        <v>6127.6554505572003</v>
      </c>
      <c r="EG48" s="29">
        <f t="shared" si="76"/>
        <v>-4.2790228151227394E-10</v>
      </c>
      <c r="EH48" s="29">
        <f t="shared" si="77"/>
        <v>-4.2792676890998918E-10</v>
      </c>
      <c r="EI48" s="29">
        <f t="shared" si="78"/>
        <v>-4.2792676804755186E-10</v>
      </c>
      <c r="EJ48" s="29">
        <f t="shared" si="79"/>
        <v>-4.2792676804757848E-10</v>
      </c>
      <c r="EL48" s="35"/>
      <c r="EM48" s="35"/>
      <c r="EN48" s="35"/>
      <c r="ET48" s="35"/>
      <c r="EU48" s="35"/>
      <c r="EV48" s="35"/>
    </row>
    <row r="49" spans="1:152" s="29" customFormat="1" ht="13.5" x14ac:dyDescent="0.3">
      <c r="A49" s="29" t="s">
        <v>207</v>
      </c>
      <c r="B49" s="29" t="s">
        <v>208</v>
      </c>
      <c r="C49" s="29" t="s">
        <v>209</v>
      </c>
      <c r="D49" s="29" t="s">
        <v>210</v>
      </c>
      <c r="E49" s="29" t="s">
        <v>211</v>
      </c>
      <c r="F49" s="29" t="s">
        <v>212</v>
      </c>
      <c r="N49" s="35">
        <v>2.9939599999999998E-6</v>
      </c>
      <c r="O49" s="35">
        <v>2.78323705697</v>
      </c>
      <c r="P49" s="35">
        <v>6254.6266625236003</v>
      </c>
      <c r="Q49" s="29">
        <f t="shared" si="0"/>
        <v>-2.294392064938474E-6</v>
      </c>
      <c r="R49" s="29">
        <f t="shared" si="1"/>
        <v>-2.2945457949844116E-6</v>
      </c>
      <c r="S49" s="29">
        <f t="shared" si="2"/>
        <v>-2.2945457895700784E-6</v>
      </c>
      <c r="T49" s="29">
        <f t="shared" si="3"/>
        <v>-2.2945457895702423E-6</v>
      </c>
      <c r="V49" s="35">
        <v>2.3335000000000001E-7</v>
      </c>
      <c r="W49" s="35">
        <v>6.1676221307699999</v>
      </c>
      <c r="X49" s="35">
        <v>3532.0606928113998</v>
      </c>
      <c r="Y49" s="29">
        <f t="shared" si="4"/>
        <v>1.7800462872864679E-7</v>
      </c>
      <c r="Z49" s="29">
        <f t="shared" si="5"/>
        <v>1.7801143906220708E-7</v>
      </c>
      <c r="AA49" s="29">
        <f t="shared" si="6"/>
        <v>1.7801143882234291E-7</v>
      </c>
      <c r="AB49" s="29">
        <f t="shared" si="7"/>
        <v>1.7801143882235043E-7</v>
      </c>
      <c r="AD49" s="35">
        <v>2.4179999999999999E-8</v>
      </c>
      <c r="AE49" s="35">
        <v>0.96341462666</v>
      </c>
      <c r="AF49" s="35">
        <v>4535.0594369244</v>
      </c>
      <c r="AG49" s="29">
        <f t="shared" si="8"/>
        <v>1.7243402058556926E-8</v>
      </c>
      <c r="AH49" s="29">
        <f t="shared" si="9"/>
        <v>1.7242419643816116E-8</v>
      </c>
      <c r="AI49" s="29">
        <f t="shared" si="10"/>
        <v>1.7242419678419159E-8</v>
      </c>
      <c r="AJ49" s="29">
        <f t="shared" si="11"/>
        <v>1.7242419678418196E-8</v>
      </c>
      <c r="AL49" s="35">
        <v>1.21E-9</v>
      </c>
      <c r="AM49" s="35">
        <v>3.2433393498199998</v>
      </c>
      <c r="AN49" s="35">
        <v>9492.1463150048003</v>
      </c>
      <c r="AO49" s="29">
        <f t="shared" si="68"/>
        <v>1.1430725975994359E-9</v>
      </c>
      <c r="AP49" s="29">
        <f t="shared" si="69"/>
        <v>1.143120727075663E-9</v>
      </c>
      <c r="AQ49" s="29">
        <f t="shared" si="70"/>
        <v>1.1431207253807654E-9</v>
      </c>
      <c r="AR49" s="29">
        <f t="shared" si="71"/>
        <v>1.1431207253808219E-9</v>
      </c>
      <c r="AT49" s="35"/>
      <c r="AU49" s="35"/>
      <c r="AV49" s="35"/>
      <c r="BB49" s="35"/>
      <c r="BC49" s="35"/>
      <c r="BD49" s="35"/>
      <c r="BJ49" s="35">
        <v>1.4007999999999999E-7</v>
      </c>
      <c r="BK49" s="35">
        <v>1.6742555832899999</v>
      </c>
      <c r="BL49" s="35">
        <v>6254.6266625236003</v>
      </c>
      <c r="BM49" s="29">
        <f t="shared" si="24"/>
        <v>-1.2839702242248141E-7</v>
      </c>
      <c r="BN49" s="29">
        <f t="shared" si="25"/>
        <v>-1.2839254555276864E-7</v>
      </c>
      <c r="BO49" s="29">
        <f t="shared" si="26"/>
        <v>-1.2839254571046481E-7</v>
      </c>
      <c r="BP49" s="29">
        <f t="shared" si="27"/>
        <v>-1.2839254571046005E-7</v>
      </c>
      <c r="BR49" s="35">
        <v>1.6210000000000001E-8</v>
      </c>
      <c r="BS49" s="35">
        <v>2.26742355334</v>
      </c>
      <c r="BT49" s="35">
        <v>3149.1641605882</v>
      </c>
      <c r="BU49" s="29">
        <f t="shared" si="28"/>
        <v>-1.6209380419131538E-8</v>
      </c>
      <c r="BV49" s="29">
        <f t="shared" si="29"/>
        <v>-1.6209386109612575E-8</v>
      </c>
      <c r="BW49" s="29">
        <f t="shared" si="30"/>
        <v>-1.6209386109412609E-8</v>
      </c>
      <c r="BX49" s="29">
        <f t="shared" si="31"/>
        <v>-1.6209386109412616E-8</v>
      </c>
      <c r="BZ49" s="35">
        <v>1.38E-9</v>
      </c>
      <c r="CA49" s="35">
        <v>1.23172102079</v>
      </c>
      <c r="CB49" s="35">
        <v>3127.3133312618002</v>
      </c>
      <c r="CC49" s="29">
        <f t="shared" si="72"/>
        <v>-2.5918618628030377E-10</v>
      </c>
      <c r="CD49" s="29">
        <f t="shared" si="73"/>
        <v>-2.5913201652447556E-10</v>
      </c>
      <c r="CE49" s="29">
        <f t="shared" si="74"/>
        <v>-2.5913201843241878E-10</v>
      </c>
      <c r="CF49" s="29">
        <f t="shared" si="75"/>
        <v>-2.5913201843236103E-10</v>
      </c>
      <c r="CH49" s="35"/>
      <c r="CI49" s="35"/>
      <c r="CJ49" s="35"/>
      <c r="CP49" s="35"/>
      <c r="CQ49" s="35"/>
      <c r="CR49" s="35"/>
      <c r="CX49" s="35"/>
      <c r="CY49" s="35"/>
      <c r="CZ49" s="35"/>
      <c r="DF49" s="35">
        <v>1.14941E-6</v>
      </c>
      <c r="DG49" s="35">
        <v>4.31745088059</v>
      </c>
      <c r="DH49" s="35">
        <v>1349.8674096587999</v>
      </c>
      <c r="DI49" s="29">
        <f t="shared" si="44"/>
        <v>5.12009431411061E-7</v>
      </c>
      <c r="DJ49" s="29">
        <f t="shared" si="45"/>
        <v>5.12027183033689E-7</v>
      </c>
      <c r="DK49" s="29">
        <f t="shared" si="46"/>
        <v>5.1202718240845269E-7</v>
      </c>
      <c r="DL49" s="29">
        <f t="shared" si="47"/>
        <v>5.120271824084673E-7</v>
      </c>
      <c r="DN49" s="35">
        <v>1.4259000000000001E-7</v>
      </c>
      <c r="DO49" s="35">
        <v>3.9989735302199998</v>
      </c>
      <c r="DP49" s="35">
        <v>1990.745017041</v>
      </c>
      <c r="DQ49" s="29">
        <f t="shared" si="48"/>
        <v>2.8905217459386264E-8</v>
      </c>
      <c r="DR49" s="29">
        <f t="shared" si="49"/>
        <v>2.890166526357713E-8</v>
      </c>
      <c r="DS49" s="29">
        <f t="shared" si="50"/>
        <v>2.8901665388691983E-8</v>
      </c>
      <c r="DT49" s="29">
        <f t="shared" si="51"/>
        <v>2.8901665388688013E-8</v>
      </c>
      <c r="DV49" s="35">
        <v>1.9700000000000001E-8</v>
      </c>
      <c r="DW49" s="35">
        <v>6.2064385500799997</v>
      </c>
      <c r="DX49" s="35">
        <v>3340.6296803519999</v>
      </c>
      <c r="DY49" s="29">
        <f t="shared" si="52"/>
        <v>-1.4083245492552691E-8</v>
      </c>
      <c r="DZ49" s="29">
        <f t="shared" si="53"/>
        <v>-1.4083833543840948E-8</v>
      </c>
      <c r="EA49" s="29">
        <f t="shared" si="54"/>
        <v>-1.4083833523129274E-8</v>
      </c>
      <c r="EB49" s="29">
        <f t="shared" si="55"/>
        <v>-1.4083833523129959E-8</v>
      </c>
      <c r="ED49" s="35">
        <v>5.0000000000000003E-10</v>
      </c>
      <c r="EE49" s="35">
        <v>2.5780794433800001</v>
      </c>
      <c r="EF49" s="35">
        <v>3340.5951730475999</v>
      </c>
      <c r="EG49" s="29">
        <f t="shared" si="76"/>
        <v>4.7954743798113702E-10</v>
      </c>
      <c r="EH49" s="29">
        <f t="shared" si="77"/>
        <v>4.7955347999863935E-10</v>
      </c>
      <c r="EI49" s="29">
        <f t="shared" si="78"/>
        <v>4.7955347978584589E-10</v>
      </c>
      <c r="EJ49" s="29">
        <f t="shared" si="79"/>
        <v>4.7955347978585282E-10</v>
      </c>
      <c r="EL49" s="35"/>
      <c r="EM49" s="35"/>
      <c r="EN49" s="35"/>
      <c r="ET49" s="35"/>
      <c r="EU49" s="35"/>
      <c r="EV49" s="35"/>
    </row>
    <row r="50" spans="1:152" s="29" customFormat="1" ht="13.5" x14ac:dyDescent="0.3">
      <c r="A50" s="29">
        <f>SUM(BN1:BN441)</f>
        <v>8.2677338166985987E-3</v>
      </c>
      <c r="B50" s="29">
        <f>SUM(BV1:BV287)</f>
        <v>-3.583445133231744E-3</v>
      </c>
      <c r="C50" s="29">
        <f>SUM(CD1:CD130)</f>
        <v>-6.7430054617494212E-5</v>
      </c>
      <c r="D50" s="29">
        <f>SUM(CL1:CL41)</f>
        <v>6.0423786792225513E-6</v>
      </c>
      <c r="E50" s="29">
        <f>SUM(CT1:CT11)</f>
        <v>1.735754604736043E-7</v>
      </c>
      <c r="F50" s="29">
        <f>SUM(DB1:DB5)</f>
        <v>-3.3803794434729516E-9</v>
      </c>
      <c r="N50" s="35">
        <v>2.0416099999999999E-6</v>
      </c>
      <c r="O50" s="35">
        <v>2.8213326618500001</v>
      </c>
      <c r="P50" s="35">
        <v>1221.8485663214001</v>
      </c>
      <c r="Q50" s="29">
        <f t="shared" si="0"/>
        <v>-1.5934899271030963E-6</v>
      </c>
      <c r="R50" s="29">
        <f t="shared" si="1"/>
        <v>-1.5935098554589012E-6</v>
      </c>
      <c r="S50" s="29">
        <f t="shared" si="2"/>
        <v>-1.5935098547570012E-6</v>
      </c>
      <c r="T50" s="29">
        <f t="shared" si="3"/>
        <v>-1.5935098547570239E-6</v>
      </c>
      <c r="V50" s="35">
        <v>2.6579E-7</v>
      </c>
      <c r="W50" s="35">
        <v>3.8896072478199999</v>
      </c>
      <c r="X50" s="35">
        <v>1221.8485663214001</v>
      </c>
      <c r="Y50" s="29">
        <f t="shared" si="4"/>
        <v>4.5700002914400528E-8</v>
      </c>
      <c r="Z50" s="29">
        <f t="shared" si="5"/>
        <v>4.5695914610922037E-8</v>
      </c>
      <c r="AA50" s="29">
        <f t="shared" si="6"/>
        <v>4.5695914754918478E-8</v>
      </c>
      <c r="AB50" s="29">
        <f t="shared" si="7"/>
        <v>4.5695914754913826E-8</v>
      </c>
      <c r="AD50" s="35">
        <v>2.3569999999999999E-8</v>
      </c>
      <c r="AE50" s="35">
        <v>4.8462823976499996</v>
      </c>
      <c r="AF50" s="35">
        <v>9492.1463150048003</v>
      </c>
      <c r="AG50" s="29">
        <f t="shared" si="8"/>
        <v>-8.4419269902389696E-9</v>
      </c>
      <c r="AH50" s="29">
        <f t="shared" si="9"/>
        <v>-8.439257519379427E-9</v>
      </c>
      <c r="AI50" s="29">
        <f t="shared" si="10"/>
        <v>-8.4392576134044715E-9</v>
      </c>
      <c r="AJ50" s="29">
        <f t="shared" si="11"/>
        <v>-8.4392576134013447E-9</v>
      </c>
      <c r="AL50" s="35">
        <v>1.1599999999999999E-9</v>
      </c>
      <c r="AM50" s="35">
        <v>5.7163981953</v>
      </c>
      <c r="AN50" s="35">
        <v>12303.06777661</v>
      </c>
      <c r="AO50" s="29">
        <f t="shared" si="68"/>
        <v>-2.6759384991520266E-10</v>
      </c>
      <c r="AP50" s="29">
        <f t="shared" si="69"/>
        <v>-2.6777130640001365E-10</v>
      </c>
      <c r="AQ50" s="29">
        <f t="shared" si="70"/>
        <v>-2.6777130014985162E-10</v>
      </c>
      <c r="AR50" s="29">
        <f t="shared" si="71"/>
        <v>-2.677713001500441E-10</v>
      </c>
      <c r="AT50" s="35"/>
      <c r="AU50" s="35"/>
      <c r="AV50" s="35"/>
      <c r="BB50" s="35"/>
      <c r="BC50" s="35"/>
      <c r="BD50" s="35"/>
      <c r="BJ50" s="35">
        <v>1.5104000000000001E-7</v>
      </c>
      <c r="BK50" s="35">
        <v>2.8101353557099999</v>
      </c>
      <c r="BL50" s="35">
        <v>3496.0328261340001</v>
      </c>
      <c r="BM50" s="29">
        <f t="shared" si="24"/>
        <v>-1.5031638442307601E-7</v>
      </c>
      <c r="BN50" s="29">
        <f t="shared" si="25"/>
        <v>-1.5031572453339611E-7</v>
      </c>
      <c r="BO50" s="29">
        <f t="shared" si="26"/>
        <v>-1.5031572455664365E-7</v>
      </c>
      <c r="BP50" s="29">
        <f t="shared" si="27"/>
        <v>-1.5031572455664304E-7</v>
      </c>
      <c r="BR50" s="35">
        <v>1.452E-8</v>
      </c>
      <c r="BS50" s="35">
        <v>1.53948251192</v>
      </c>
      <c r="BT50" s="35">
        <v>9492.1463150048003</v>
      </c>
      <c r="BU50" s="29">
        <f t="shared" si="28"/>
        <v>2.900238493082783E-9</v>
      </c>
      <c r="BV50" s="29">
        <f t="shared" si="29"/>
        <v>2.8985126615886091E-9</v>
      </c>
      <c r="BW50" s="29">
        <f t="shared" si="30"/>
        <v>2.898512722375792E-9</v>
      </c>
      <c r="BX50" s="29">
        <f t="shared" si="31"/>
        <v>2.8985127223737708E-9</v>
      </c>
      <c r="BZ50" s="35">
        <v>1.5300000000000001E-9</v>
      </c>
      <c r="CA50" s="35">
        <v>5.93528616595</v>
      </c>
      <c r="CB50" s="35">
        <v>6836.6452528338004</v>
      </c>
      <c r="CC50" s="29">
        <f t="shared" si="72"/>
        <v>-1.1335276565982832E-9</v>
      </c>
      <c r="CD50" s="29">
        <f t="shared" si="73"/>
        <v>-1.133617432569943E-9</v>
      </c>
      <c r="CE50" s="29">
        <f t="shared" si="74"/>
        <v>-1.1336174294080474E-9</v>
      </c>
      <c r="CF50" s="29">
        <f t="shared" si="75"/>
        <v>-1.1336174294081496E-9</v>
      </c>
      <c r="CH50" s="35"/>
      <c r="CI50" s="35"/>
      <c r="CJ50" s="35"/>
      <c r="CP50" s="35"/>
      <c r="CQ50" s="35"/>
      <c r="CR50" s="35"/>
      <c r="CX50" s="35"/>
      <c r="CY50" s="35"/>
      <c r="CZ50" s="35"/>
      <c r="DF50" s="35">
        <v>1.1878099999999999E-6</v>
      </c>
      <c r="DG50" s="35">
        <v>2.1217807122200001</v>
      </c>
      <c r="DH50" s="35">
        <v>1589.0728952838001</v>
      </c>
      <c r="DI50" s="29">
        <f t="shared" si="44"/>
        <v>-1.1186210404857307E-6</v>
      </c>
      <c r="DJ50" s="29">
        <f t="shared" si="45"/>
        <v>-1.1186129281157929E-6</v>
      </c>
      <c r="DK50" s="29">
        <f t="shared" si="46"/>
        <v>-1.1186129284015299E-6</v>
      </c>
      <c r="DL50" s="29">
        <f t="shared" si="47"/>
        <v>-1.1186129284015216E-6</v>
      </c>
      <c r="DN50" s="35">
        <v>1.6528000000000001E-7</v>
      </c>
      <c r="DO50" s="35">
        <v>0.96752074937999999</v>
      </c>
      <c r="DP50" s="35">
        <v>4399.9943568890003</v>
      </c>
      <c r="DQ50" s="29">
        <f t="shared" si="48"/>
        <v>-1.6275163742686591E-7</v>
      </c>
      <c r="DR50" s="29">
        <f t="shared" si="49"/>
        <v>-1.6275325648930338E-7</v>
      </c>
      <c r="DS50" s="29">
        <f t="shared" si="50"/>
        <v>-1.6275325643228642E-7</v>
      </c>
      <c r="DT50" s="29">
        <f t="shared" si="51"/>
        <v>-1.6275325643228848E-7</v>
      </c>
      <c r="DV50" s="35">
        <v>1.6269999999999999E-8</v>
      </c>
      <c r="DW50" s="35">
        <v>5.6773305145200004</v>
      </c>
      <c r="DX50" s="35">
        <v>4535.0594369244</v>
      </c>
      <c r="DY50" s="29">
        <f t="shared" si="52"/>
        <v>-1.13881139364651E-8</v>
      </c>
      <c r="DZ50" s="29">
        <f t="shared" si="53"/>
        <v>-1.1388787345117276E-8</v>
      </c>
      <c r="EA50" s="29">
        <f t="shared" si="54"/>
        <v>-1.1388787321399555E-8</v>
      </c>
      <c r="EB50" s="29">
        <f t="shared" si="55"/>
        <v>-1.1388787321400215E-8</v>
      </c>
      <c r="ED50" s="35">
        <v>4.8E-10</v>
      </c>
      <c r="EE50" s="35">
        <v>3.72532068729</v>
      </c>
      <c r="EF50" s="35">
        <v>9866.4168806651996</v>
      </c>
      <c r="EG50" s="29">
        <f t="shared" si="76"/>
        <v>3.9293174840284787E-10</v>
      </c>
      <c r="EH50" s="29">
        <f t="shared" si="77"/>
        <v>3.9296650549496159E-10</v>
      </c>
      <c r="EI50" s="29">
        <f t="shared" si="78"/>
        <v>3.9296650427087481E-10</v>
      </c>
      <c r="EJ50" s="29">
        <f t="shared" si="79"/>
        <v>3.9296650427091394E-10</v>
      </c>
      <c r="EL50" s="35"/>
      <c r="EM50" s="35"/>
      <c r="EN50" s="35"/>
      <c r="ET50" s="35"/>
      <c r="EU50" s="35"/>
      <c r="EV50" s="35"/>
    </row>
    <row r="51" spans="1:152" s="29" customFormat="1" ht="13.5" x14ac:dyDescent="0.3">
      <c r="N51" s="35">
        <v>2.3885699999999999E-6</v>
      </c>
      <c r="O51" s="35">
        <v>5.3715547167200004</v>
      </c>
      <c r="P51" s="35">
        <v>4136.9104335162001</v>
      </c>
      <c r="Q51" s="29">
        <f t="shared" si="0"/>
        <v>-2.2774749508396373E-6</v>
      </c>
      <c r="R51" s="29">
        <f t="shared" si="1"/>
        <v>-2.2775130104692501E-6</v>
      </c>
      <c r="S51" s="29">
        <f t="shared" si="2"/>
        <v>-2.2775130091288425E-6</v>
      </c>
      <c r="T51" s="29">
        <f t="shared" si="3"/>
        <v>-2.2775130091288836E-6</v>
      </c>
      <c r="V51" s="35">
        <v>2.2797E-7</v>
      </c>
      <c r="W51" s="35">
        <v>1.5450471100300001</v>
      </c>
      <c r="X51" s="35">
        <v>2274.1169495098002</v>
      </c>
      <c r="Y51" s="29">
        <f t="shared" si="4"/>
        <v>1.6176126882909671E-7</v>
      </c>
      <c r="Z51" s="29">
        <f t="shared" si="5"/>
        <v>1.6176593703110091E-7</v>
      </c>
      <c r="AA51" s="29">
        <f t="shared" si="6"/>
        <v>1.6176593686668303E-7</v>
      </c>
      <c r="AB51" s="29">
        <f t="shared" si="7"/>
        <v>1.6176593686668758E-7</v>
      </c>
      <c r="AD51" s="35">
        <v>2.5930000000000001E-8</v>
      </c>
      <c r="AE51" s="35">
        <v>5.7493423449799996</v>
      </c>
      <c r="AF51" s="35">
        <v>3340.5951730475999</v>
      </c>
      <c r="AG51" s="29">
        <f t="shared" si="8"/>
        <v>-2.4640625182088203E-8</v>
      </c>
      <c r="AH51" s="29">
        <f t="shared" si="9"/>
        <v>-2.464096987889195E-8</v>
      </c>
      <c r="AI51" s="29">
        <f t="shared" si="10"/>
        <v>-2.4640969866752005E-8</v>
      </c>
      <c r="AJ51" s="29">
        <f t="shared" si="11"/>
        <v>-2.4640969866752406E-8</v>
      </c>
      <c r="AL51" s="35">
        <v>1.1100000000000001E-9</v>
      </c>
      <c r="AM51" s="35">
        <v>2.6956694703799999</v>
      </c>
      <c r="AN51" s="35">
        <v>6151.5338883049999</v>
      </c>
      <c r="AO51" s="29">
        <f t="shared" si="68"/>
        <v>-5.3846152608295095E-10</v>
      </c>
      <c r="AP51" s="29">
        <f t="shared" si="69"/>
        <v>-5.3838522020818807E-10</v>
      </c>
      <c r="AQ51" s="29">
        <f t="shared" si="70"/>
        <v>-5.3838522289585184E-10</v>
      </c>
      <c r="AR51" s="29">
        <f t="shared" si="71"/>
        <v>-5.3838522289576912E-10</v>
      </c>
      <c r="AT51" s="35"/>
      <c r="AU51" s="35"/>
      <c r="AV51" s="35"/>
      <c r="BB51" s="35"/>
      <c r="BC51" s="35"/>
      <c r="BD51" s="35"/>
      <c r="BJ51" s="35">
        <v>1.3010999999999999E-7</v>
      </c>
      <c r="BK51" s="35">
        <v>5.7075943412900001</v>
      </c>
      <c r="BL51" s="35">
        <v>10025.3603984484</v>
      </c>
      <c r="BM51" s="29">
        <f t="shared" si="24"/>
        <v>5.8139765676462413E-8</v>
      </c>
      <c r="BN51" s="29">
        <f t="shared" si="25"/>
        <v>5.8124852831213322E-8</v>
      </c>
      <c r="BO51" s="29">
        <f t="shared" si="26"/>
        <v>5.812485335648248E-8</v>
      </c>
      <c r="BP51" s="29">
        <f t="shared" si="27"/>
        <v>5.8124853356465937E-8</v>
      </c>
      <c r="BR51" s="35">
        <v>1.373E-8</v>
      </c>
      <c r="BS51" s="35">
        <v>3.2023231210800001</v>
      </c>
      <c r="BT51" s="35">
        <v>2146.1654164751999</v>
      </c>
      <c r="BU51" s="29">
        <f t="shared" si="28"/>
        <v>1.2844993866272774E-8</v>
      </c>
      <c r="BV51" s="29">
        <f t="shared" si="29"/>
        <v>1.2845126868859349E-8</v>
      </c>
      <c r="BW51" s="29">
        <f t="shared" si="30"/>
        <v>1.2845126864174984E-8</v>
      </c>
      <c r="BX51" s="29">
        <f t="shared" si="31"/>
        <v>1.284512686417512E-8</v>
      </c>
      <c r="BZ51" s="35">
        <v>1.0600000000000001E-9</v>
      </c>
      <c r="CA51" s="35">
        <v>5.3541440099799997</v>
      </c>
      <c r="CB51" s="35">
        <v>3738.7614301079998</v>
      </c>
      <c r="CC51" s="29">
        <f t="shared" si="72"/>
        <v>-1.0541320511818769E-9</v>
      </c>
      <c r="CD51" s="29">
        <f t="shared" si="73"/>
        <v>-1.0541373715503076E-9</v>
      </c>
      <c r="CE51" s="29">
        <f t="shared" si="74"/>
        <v>-1.0541373713629588E-9</v>
      </c>
      <c r="CF51" s="29">
        <f t="shared" si="75"/>
        <v>-1.0541373713629636E-9</v>
      </c>
      <c r="CH51" s="35"/>
      <c r="CI51" s="35"/>
      <c r="CJ51" s="35"/>
      <c r="CP51" s="35"/>
      <c r="CQ51" s="35"/>
      <c r="CR51" s="35"/>
      <c r="CX51" s="35"/>
      <c r="CY51" s="35"/>
      <c r="CZ51" s="35"/>
      <c r="DF51" s="35">
        <v>1.02096E-6</v>
      </c>
      <c r="DG51" s="35">
        <v>6.1813855008700003</v>
      </c>
      <c r="DH51" s="35">
        <v>9492.1463150048003</v>
      </c>
      <c r="DI51" s="29">
        <f t="shared" si="44"/>
        <v>-1.0122644358079844E-6</v>
      </c>
      <c r="DJ51" s="29">
        <f t="shared" si="45"/>
        <v>-1.0122805574151428E-6</v>
      </c>
      <c r="DK51" s="29">
        <f t="shared" si="46"/>
        <v>-1.0122805568475774E-6</v>
      </c>
      <c r="DL51" s="29">
        <f t="shared" si="47"/>
        <v>-1.0122805568475962E-6</v>
      </c>
      <c r="DN51" s="35">
        <v>1.3010000000000001E-7</v>
      </c>
      <c r="DO51" s="35">
        <v>5.1423010706700003</v>
      </c>
      <c r="DP51" s="35">
        <v>6677.7017350506003</v>
      </c>
      <c r="DQ51" s="29">
        <f t="shared" si="48"/>
        <v>1.1395458056271964E-7</v>
      </c>
      <c r="DR51" s="29">
        <f t="shared" si="49"/>
        <v>1.1395993685744542E-7</v>
      </c>
      <c r="DS51" s="29">
        <f t="shared" si="50"/>
        <v>1.1395993666880287E-7</v>
      </c>
      <c r="DT51" s="29">
        <f t="shared" si="51"/>
        <v>1.139599366688091E-7</v>
      </c>
      <c r="DV51" s="35">
        <v>2.1600000000000002E-8</v>
      </c>
      <c r="DW51" s="35">
        <v>1.07452599834</v>
      </c>
      <c r="DX51" s="35">
        <v>2388.8940204492001</v>
      </c>
      <c r="DY51" s="29">
        <f t="shared" si="52"/>
        <v>-1.2281433399887057E-8</v>
      </c>
      <c r="DZ51" s="29">
        <f t="shared" si="53"/>
        <v>-1.2280890949714181E-8</v>
      </c>
      <c r="EA51" s="29">
        <f t="shared" si="54"/>
        <v>-1.2280890968820245E-8</v>
      </c>
      <c r="EB51" s="29">
        <f t="shared" si="55"/>
        <v>-1.2280890968819739E-8</v>
      </c>
      <c r="ED51" s="35">
        <v>4.2E-10</v>
      </c>
      <c r="EE51" s="35">
        <v>6.1539137310100003</v>
      </c>
      <c r="EF51" s="35">
        <v>7234.7942562420003</v>
      </c>
      <c r="EG51" s="29">
        <f t="shared" si="76"/>
        <v>-1.7593461236329727E-10</v>
      </c>
      <c r="EH51" s="29">
        <f t="shared" si="77"/>
        <v>-1.7596987154811818E-10</v>
      </c>
      <c r="EI51" s="29">
        <f t="shared" si="78"/>
        <v>-1.7596987030626528E-10</v>
      </c>
      <c r="EJ51" s="29">
        <f t="shared" si="79"/>
        <v>-1.759698703062978E-10</v>
      </c>
      <c r="EL51" s="35"/>
      <c r="EM51" s="35"/>
      <c r="EN51" s="35"/>
      <c r="ET51" s="35"/>
      <c r="EU51" s="35"/>
      <c r="EV51" s="35"/>
    </row>
    <row r="52" spans="1:152" s="16" customFormat="1" ht="13.5" x14ac:dyDescent="0.3">
      <c r="A52" s="29" t="s">
        <v>213</v>
      </c>
      <c r="B52" s="29" t="s">
        <v>214</v>
      </c>
      <c r="C52" s="29" t="s">
        <v>215</v>
      </c>
      <c r="D52" s="29" t="s">
        <v>216</v>
      </c>
      <c r="E52" s="29" t="s">
        <v>217</v>
      </c>
      <c r="F52" s="29" t="s">
        <v>218</v>
      </c>
      <c r="N52" s="40">
        <v>1.88639E-6</v>
      </c>
      <c r="O52" s="40">
        <v>1.49103016486</v>
      </c>
      <c r="P52" s="40">
        <v>9492.1463150048003</v>
      </c>
      <c r="Q52" s="29">
        <f t="shared" si="0"/>
        <v>2.8682396315436942E-7</v>
      </c>
      <c r="R52" s="29">
        <f t="shared" si="1"/>
        <v>2.8659779901310174E-7</v>
      </c>
      <c r="S52" s="29">
        <f t="shared" si="2"/>
        <v>2.8659780697902394E-7</v>
      </c>
      <c r="T52" s="29">
        <f t="shared" si="3"/>
        <v>2.8659780697875903E-7</v>
      </c>
      <c r="V52" s="40">
        <v>2.0431000000000001E-7</v>
      </c>
      <c r="W52" s="40">
        <v>2.3635395018900001</v>
      </c>
      <c r="X52" s="40">
        <v>1589.0728952838001</v>
      </c>
      <c r="Y52" s="29">
        <f t="shared" si="4"/>
        <v>-2.0326388003989557E-7</v>
      </c>
      <c r="Z52" s="29">
        <f t="shared" si="5"/>
        <v>-2.0326346068271468E-7</v>
      </c>
      <c r="AA52" s="29">
        <f t="shared" si="6"/>
        <v>-2.0326346069748651E-7</v>
      </c>
      <c r="AB52" s="29">
        <f t="shared" si="7"/>
        <v>-2.0326346069748606E-7</v>
      </c>
      <c r="AD52" s="40">
        <v>2.1909999999999999E-8</v>
      </c>
      <c r="AE52" s="40">
        <v>3.2644952735700001</v>
      </c>
      <c r="AF52" s="40">
        <v>213.29909543799999</v>
      </c>
      <c r="AG52" s="29">
        <f t="shared" si="8"/>
        <v>1.9769672628496666E-8</v>
      </c>
      <c r="AH52" s="29">
        <f t="shared" si="9"/>
        <v>1.9769698373501002E-8</v>
      </c>
      <c r="AI52" s="29">
        <f t="shared" si="10"/>
        <v>1.9769698372594233E-8</v>
      </c>
      <c r="AJ52" s="29">
        <f t="shared" si="11"/>
        <v>1.9769698372594256E-8</v>
      </c>
      <c r="AL52" s="35">
        <v>1.03E-9</v>
      </c>
      <c r="AM52" s="35">
        <v>3.5358774137300002</v>
      </c>
      <c r="AN52" s="35">
        <v>6923.9534573736</v>
      </c>
      <c r="AO52" s="29">
        <f t="shared" si="68"/>
        <v>-9.9926065246504302E-10</v>
      </c>
      <c r="AP52" s="29">
        <f t="shared" si="69"/>
        <v>-9.9923854951777325E-10</v>
      </c>
      <c r="AQ52" s="29">
        <f t="shared" si="70"/>
        <v>-9.9923855029640974E-10</v>
      </c>
      <c r="AR52" s="29">
        <f t="shared" si="71"/>
        <v>-9.9923855029638492E-10</v>
      </c>
      <c r="AT52" s="35"/>
      <c r="AU52" s="35"/>
      <c r="AV52" s="35"/>
      <c r="BB52" s="35"/>
      <c r="BC52" s="35"/>
      <c r="BD52" s="35"/>
      <c r="BJ52" s="40">
        <v>1.208E-7</v>
      </c>
      <c r="BK52" s="40">
        <v>1.5180498198700001</v>
      </c>
      <c r="BL52" s="40">
        <v>3185.1920272655998</v>
      </c>
      <c r="BM52" s="29">
        <f t="shared" si="24"/>
        <v>-1.1934302171201106E-7</v>
      </c>
      <c r="BN52" s="29">
        <f t="shared" si="25"/>
        <v>-1.193422602355596E-7</v>
      </c>
      <c r="BO52" s="29">
        <f t="shared" si="26"/>
        <v>-1.1934226026238344E-7</v>
      </c>
      <c r="BP52" s="29">
        <f t="shared" si="27"/>
        <v>-1.1934226026238251E-7</v>
      </c>
      <c r="BR52" s="40">
        <v>1.3319999999999999E-8</v>
      </c>
      <c r="BS52" s="40">
        <v>5.6796683700999999</v>
      </c>
      <c r="BT52" s="40">
        <v>1592.5960136327999</v>
      </c>
      <c r="BU52" s="29">
        <f t="shared" si="28"/>
        <v>1.320670531536703E-8</v>
      </c>
      <c r="BV52" s="29">
        <f t="shared" si="29"/>
        <v>1.3206740594777685E-8</v>
      </c>
      <c r="BW52" s="29">
        <f t="shared" si="30"/>
        <v>1.3206740593535189E-8</v>
      </c>
      <c r="BX52" s="29">
        <f t="shared" si="31"/>
        <v>1.3206740593535232E-8</v>
      </c>
      <c r="BZ52" s="40">
        <v>1.02E-9</v>
      </c>
      <c r="CA52" s="40">
        <v>3.6704044520800001</v>
      </c>
      <c r="CB52" s="40">
        <v>1059.3819301891999</v>
      </c>
      <c r="CC52" s="29">
        <f t="shared" si="72"/>
        <v>-4.4955460295785599E-10</v>
      </c>
      <c r="CD52" s="29">
        <f t="shared" si="73"/>
        <v>-4.4954220766333616E-10</v>
      </c>
      <c r="CE52" s="29">
        <f t="shared" si="74"/>
        <v>-4.495422080999164E-10</v>
      </c>
      <c r="CF52" s="29">
        <f t="shared" si="75"/>
        <v>-4.4954220809990337E-10</v>
      </c>
      <c r="CH52" s="35"/>
      <c r="CI52" s="35"/>
      <c r="CJ52" s="35"/>
      <c r="CP52" s="35"/>
      <c r="CQ52" s="35"/>
      <c r="CR52" s="35"/>
      <c r="CX52" s="35"/>
      <c r="CY52" s="35"/>
      <c r="CZ52" s="35"/>
      <c r="DF52" s="40">
        <v>1.2855499999999999E-6</v>
      </c>
      <c r="DG52" s="40">
        <v>5.4988329491499996</v>
      </c>
      <c r="DH52" s="40">
        <v>8827.3902698748007</v>
      </c>
      <c r="DI52" s="29">
        <f t="shared" si="44"/>
        <v>-4.4475742907900865E-7</v>
      </c>
      <c r="DJ52" s="29">
        <f t="shared" si="45"/>
        <v>-4.4489348965511943E-7</v>
      </c>
      <c r="DK52" s="29">
        <f t="shared" si="46"/>
        <v>-4.4489348486297574E-7</v>
      </c>
      <c r="DL52" s="29">
        <f t="shared" si="47"/>
        <v>-4.448934848631128E-7</v>
      </c>
      <c r="DN52" s="40">
        <v>1.2492000000000001E-7</v>
      </c>
      <c r="DO52" s="40">
        <v>1.03211063742</v>
      </c>
      <c r="DP52" s="40">
        <v>3341.5927477680002</v>
      </c>
      <c r="DQ52" s="29">
        <f t="shared" si="48"/>
        <v>4.0247628135886542E-8</v>
      </c>
      <c r="DR52" s="29">
        <f t="shared" si="49"/>
        <v>4.0242578117647678E-8</v>
      </c>
      <c r="DS52" s="29">
        <f t="shared" si="50"/>
        <v>4.0242578295518013E-8</v>
      </c>
      <c r="DT52" s="29">
        <f t="shared" si="51"/>
        <v>4.024257829551297E-8</v>
      </c>
      <c r="DV52" s="40">
        <v>1.9639999999999999E-8</v>
      </c>
      <c r="DW52" s="40">
        <v>3.1080531608799999</v>
      </c>
      <c r="DX52" s="40">
        <v>3583.3410306738001</v>
      </c>
      <c r="DY52" s="29">
        <f t="shared" si="52"/>
        <v>9.2757692171381333E-10</v>
      </c>
      <c r="DZ52" s="29">
        <f t="shared" si="53"/>
        <v>9.2667856641475695E-10</v>
      </c>
      <c r="EA52" s="29">
        <f t="shared" si="54"/>
        <v>9.2667859805620571E-10</v>
      </c>
      <c r="EB52" s="29">
        <f t="shared" si="55"/>
        <v>9.2667859805522995E-10</v>
      </c>
      <c r="ED52" s="35">
        <v>4.3000000000000001E-10</v>
      </c>
      <c r="EE52" s="35">
        <v>3.4395558417899998</v>
      </c>
      <c r="EF52" s="35">
        <v>5486.7778431750003</v>
      </c>
      <c r="EG52" s="29">
        <f t="shared" si="76"/>
        <v>-5.2225709564626864E-11</v>
      </c>
      <c r="EH52" s="29">
        <f t="shared" si="77"/>
        <v>-5.2255636333857918E-11</v>
      </c>
      <c r="EI52" s="29">
        <f t="shared" si="78"/>
        <v>-5.2255635279798382E-11</v>
      </c>
      <c r="EJ52" s="29">
        <f t="shared" si="79"/>
        <v>-5.2255635279828709E-11</v>
      </c>
      <c r="EL52" s="35"/>
      <c r="EM52" s="35"/>
      <c r="EN52" s="35"/>
      <c r="ET52" s="35"/>
      <c r="EU52" s="35"/>
      <c r="EV52" s="35"/>
    </row>
    <row r="53" spans="1:152" s="29" customFormat="1" ht="13.5" x14ac:dyDescent="0.3">
      <c r="A53" s="29">
        <f>SUM(DJ1:DJ1118)</f>
        <v>1.5876092542724751</v>
      </c>
      <c r="B53" s="29">
        <f>SUM(DR1:DR596)</f>
        <v>1.01736080134024E-2</v>
      </c>
      <c r="C53" s="29">
        <f>SUM(DZ1:DZ313)</f>
        <v>-1.6354795001687726E-4</v>
      </c>
      <c r="D53" s="29">
        <f>SUM(EH1:EH111)</f>
        <v>-8.120016603284484E-6</v>
      </c>
      <c r="E53" s="29">
        <f>SUM(EP1:EP28)</f>
        <v>1.4405537915321002E-7</v>
      </c>
      <c r="F53" s="29">
        <f>SUM(EX1:EX9)</f>
        <v>-2.4087400867180996E-9</v>
      </c>
      <c r="N53" s="35">
        <v>2.2122499999999999E-6</v>
      </c>
      <c r="O53" s="35">
        <v>3.5046667220300001</v>
      </c>
      <c r="P53" s="35">
        <v>382.89653222319998</v>
      </c>
      <c r="Q53" s="29">
        <f t="shared" si="0"/>
        <v>-2.1141908579804616E-6</v>
      </c>
      <c r="R53" s="29">
        <f t="shared" si="1"/>
        <v>-2.1141940450413211E-6</v>
      </c>
      <c r="S53" s="29">
        <f t="shared" si="2"/>
        <v>-2.1141940449290677E-6</v>
      </c>
      <c r="T53" s="29">
        <f t="shared" si="3"/>
        <v>-2.1141940449290715E-6</v>
      </c>
      <c r="V53" s="35">
        <v>2.0186000000000001E-7</v>
      </c>
      <c r="W53" s="35">
        <v>3.3637553576600001</v>
      </c>
      <c r="X53" s="35">
        <v>5088.6288397668004</v>
      </c>
      <c r="Y53" s="29">
        <f t="shared" si="4"/>
        <v>-7.5073679512574472E-8</v>
      </c>
      <c r="Z53" s="29">
        <f t="shared" si="5"/>
        <v>-7.5085864417547854E-8</v>
      </c>
      <c r="AA53" s="29">
        <f t="shared" si="6"/>
        <v>-7.5085863988381895E-8</v>
      </c>
      <c r="AB53" s="29">
        <f t="shared" si="7"/>
        <v>-7.5085863988395223E-8</v>
      </c>
      <c r="AD53" s="35">
        <v>2.5939999999999999E-8</v>
      </c>
      <c r="AE53" s="35">
        <v>1.49510566123</v>
      </c>
      <c r="AF53" s="35">
        <v>3340.6296803519999</v>
      </c>
      <c r="AG53" s="29">
        <f t="shared" si="8"/>
        <v>1.8157898017069335E-8</v>
      </c>
      <c r="AH53" s="29">
        <f t="shared" si="9"/>
        <v>1.8157107160425846E-8</v>
      </c>
      <c r="AI53" s="29">
        <f t="shared" si="10"/>
        <v>1.8157107188281692E-8</v>
      </c>
      <c r="AJ53" s="29">
        <f t="shared" si="11"/>
        <v>1.8157107188280769E-8</v>
      </c>
      <c r="AL53" s="35">
        <v>9.6999999999999996E-10</v>
      </c>
      <c r="AM53" s="35">
        <v>5.2371298100199999</v>
      </c>
      <c r="AN53" s="35">
        <v>8962.4553499102003</v>
      </c>
      <c r="AO53" s="29">
        <f t="shared" si="68"/>
        <v>9.6996938881317747E-10</v>
      </c>
      <c r="AP53" s="29">
        <f t="shared" si="69"/>
        <v>9.6997026505846756E-10</v>
      </c>
      <c r="AQ53" s="29">
        <f t="shared" si="70"/>
        <v>9.69970265027829E-10</v>
      </c>
      <c r="AR53" s="29">
        <f t="shared" si="71"/>
        <v>9.6997026502782982E-10</v>
      </c>
      <c r="AT53" s="35"/>
      <c r="AU53" s="35"/>
      <c r="AV53" s="35"/>
      <c r="BB53" s="35"/>
      <c r="BC53" s="35"/>
      <c r="BD53" s="35"/>
      <c r="BJ53" s="35">
        <v>1.3183000000000001E-7</v>
      </c>
      <c r="BK53" s="35">
        <v>4.5212076320000003E-2</v>
      </c>
      <c r="BL53" s="35">
        <v>10018.314161750401</v>
      </c>
      <c r="BM53" s="29">
        <f t="shared" si="24"/>
        <v>1.087149329874713E-7</v>
      </c>
      <c r="BN53" s="29">
        <f t="shared" si="25"/>
        <v>1.0870538561639752E-7</v>
      </c>
      <c r="BO53" s="29">
        <f t="shared" si="26"/>
        <v>1.0870538595270261E-7</v>
      </c>
      <c r="BP53" s="29">
        <f t="shared" si="27"/>
        <v>1.0870538595269201E-7</v>
      </c>
      <c r="BR53" s="35">
        <v>1.378E-8</v>
      </c>
      <c r="BS53" s="35">
        <v>4.1208786537600002</v>
      </c>
      <c r="BT53" s="35">
        <v>3723.5089589230001</v>
      </c>
      <c r="BU53" s="29">
        <f t="shared" si="28"/>
        <v>-2.6710790198229441E-9</v>
      </c>
      <c r="BV53" s="29">
        <f t="shared" si="29"/>
        <v>-2.6704357539376626E-9</v>
      </c>
      <c r="BW53" s="29">
        <f t="shared" si="30"/>
        <v>-2.6704357765945437E-9</v>
      </c>
      <c r="BX53" s="29">
        <f t="shared" si="31"/>
        <v>-2.6704357765939676E-9</v>
      </c>
      <c r="BZ53" s="35">
        <v>1.3600000000000001E-9</v>
      </c>
      <c r="CA53" s="35">
        <v>1.06039656714</v>
      </c>
      <c r="CB53" s="35">
        <v>2388.8940204492001</v>
      </c>
      <c r="CC53" s="29">
        <f t="shared" si="72"/>
        <v>-7.573911987854177E-10</v>
      </c>
      <c r="CD53" s="29">
        <f t="shared" si="73"/>
        <v>-7.573567143946835E-10</v>
      </c>
      <c r="CE53" s="29">
        <f t="shared" si="74"/>
        <v>-7.5735671560928512E-10</v>
      </c>
      <c r="CF53" s="29">
        <f t="shared" si="75"/>
        <v>-7.5735671560925296E-10</v>
      </c>
      <c r="CH53" s="35"/>
      <c r="CI53" s="35"/>
      <c r="CJ53" s="35"/>
      <c r="CP53" s="35"/>
      <c r="CQ53" s="35"/>
      <c r="CR53" s="35"/>
      <c r="CX53" s="40"/>
      <c r="CY53" s="40"/>
      <c r="CZ53" s="40"/>
      <c r="DF53" s="35">
        <v>1.11538E-6</v>
      </c>
      <c r="DG53" s="35">
        <v>0.55339169624999995</v>
      </c>
      <c r="DH53" s="35">
        <v>11243.6858464208</v>
      </c>
      <c r="DI53" s="29">
        <f t="shared" si="44"/>
        <v>6.3988734679452691E-7</v>
      </c>
      <c r="DJ53" s="29">
        <f t="shared" si="45"/>
        <v>6.4001860707613583E-7</v>
      </c>
      <c r="DK53" s="29">
        <f t="shared" si="46"/>
        <v>6.4001860245318978E-7</v>
      </c>
      <c r="DL53" s="29">
        <f t="shared" si="47"/>
        <v>6.4001860245331959E-7</v>
      </c>
      <c r="DN53" s="35">
        <v>1.6463000000000001E-7</v>
      </c>
      <c r="DO53" s="35">
        <v>3.5388291521399999</v>
      </c>
      <c r="DP53" s="35">
        <v>2700.7151403858002</v>
      </c>
      <c r="DQ53" s="29">
        <f t="shared" si="48"/>
        <v>-1.5823346627675733E-7</v>
      </c>
      <c r="DR53" s="29">
        <f t="shared" si="49"/>
        <v>-1.5823503460666851E-7</v>
      </c>
      <c r="DS53" s="29">
        <f t="shared" si="50"/>
        <v>-1.5823503455143291E-7</v>
      </c>
      <c r="DT53" s="29">
        <f t="shared" si="51"/>
        <v>-1.582350345514342E-7</v>
      </c>
      <c r="DV53" s="35">
        <v>1.9849999999999999E-8</v>
      </c>
      <c r="DW53" s="35">
        <v>5.7585035184000004</v>
      </c>
      <c r="DX53" s="35">
        <v>4399.9943568890003</v>
      </c>
      <c r="DY53" s="29">
        <f t="shared" si="52"/>
        <v>-4.9827021882208439E-9</v>
      </c>
      <c r="DZ53" s="29">
        <f t="shared" si="53"/>
        <v>-4.9816217840839463E-9</v>
      </c>
      <c r="EA53" s="29">
        <f t="shared" si="54"/>
        <v>-4.9816218221378246E-9</v>
      </c>
      <c r="EB53" s="29">
        <f t="shared" si="55"/>
        <v>-4.9816218221364581E-9</v>
      </c>
      <c r="ED53" s="35">
        <v>5.0000000000000003E-10</v>
      </c>
      <c r="EE53" s="35">
        <v>4.6088506418900002</v>
      </c>
      <c r="EF53" s="35">
        <v>3340.6296803519999</v>
      </c>
      <c r="EG53" s="29">
        <f t="shared" si="76"/>
        <v>-3.3991995587343702E-10</v>
      </c>
      <c r="EH53" s="29">
        <f t="shared" si="77"/>
        <v>-3.3990430179813215E-10</v>
      </c>
      <c r="EI53" s="29">
        <f t="shared" si="78"/>
        <v>-3.3990430234950516E-10</v>
      </c>
      <c r="EJ53" s="29">
        <f t="shared" si="79"/>
        <v>-3.3990430234948691E-10</v>
      </c>
      <c r="EL53" s="35"/>
      <c r="EM53" s="35"/>
      <c r="EN53" s="35"/>
      <c r="ET53" s="35"/>
      <c r="EU53" s="35"/>
      <c r="EV53" s="35"/>
    </row>
    <row r="54" spans="1:152" s="29" customFormat="1" ht="13.5" x14ac:dyDescent="0.3">
      <c r="N54" s="35">
        <v>1.7919599999999999E-6</v>
      </c>
      <c r="O54" s="35">
        <v>1.00561112574</v>
      </c>
      <c r="P54" s="35">
        <v>951.71840625059997</v>
      </c>
      <c r="Q54" s="29">
        <f t="shared" si="0"/>
        <v>-1.3045929742940764E-6</v>
      </c>
      <c r="R54" s="29">
        <f t="shared" si="1"/>
        <v>-1.3046079151657108E-6</v>
      </c>
      <c r="S54" s="29">
        <f t="shared" si="2"/>
        <v>-1.3046079146394763E-6</v>
      </c>
      <c r="T54" s="29">
        <f t="shared" si="3"/>
        <v>-1.3046079146394894E-6</v>
      </c>
      <c r="V54" s="35">
        <v>2.6553999999999998E-7</v>
      </c>
      <c r="W54" s="35">
        <v>5.1127174760700003</v>
      </c>
      <c r="X54" s="35">
        <v>2700.7151403858002</v>
      </c>
      <c r="Y54" s="29">
        <f t="shared" si="4"/>
        <v>7.4088593292720784E-8</v>
      </c>
      <c r="Z54" s="29">
        <f t="shared" si="5"/>
        <v>7.4079792631508443E-8</v>
      </c>
      <c r="AA54" s="29">
        <f t="shared" si="6"/>
        <v>7.40797929414824E-8</v>
      </c>
      <c r="AB54" s="29">
        <f t="shared" si="7"/>
        <v>7.4079792941473335E-8</v>
      </c>
      <c r="AD54" s="35">
        <v>2.344E-8</v>
      </c>
      <c r="AE54" s="35">
        <v>4.1810472502799998</v>
      </c>
      <c r="AF54" s="35">
        <v>10025.3603984484</v>
      </c>
      <c r="AG54" s="29">
        <f t="shared" si="8"/>
        <v>-2.0485773165243098E-8</v>
      </c>
      <c r="AH54" s="29">
        <f t="shared" si="9"/>
        <v>-2.0487232431462441E-8</v>
      </c>
      <c r="AI54" s="29">
        <f t="shared" si="10"/>
        <v>-2.0487232380070858E-8</v>
      </c>
      <c r="AJ54" s="29">
        <f t="shared" si="11"/>
        <v>-2.0487232380072476E-8</v>
      </c>
      <c r="AL54" s="35">
        <v>8.9000000000000003E-10</v>
      </c>
      <c r="AM54" s="35">
        <v>5.9513242199999997E-2</v>
      </c>
      <c r="AN54" s="35">
        <v>6127.6554505572003</v>
      </c>
      <c r="AO54" s="29">
        <f t="shared" si="68"/>
        <v>5.200747917776016E-10</v>
      </c>
      <c r="AP54" s="29">
        <f t="shared" si="69"/>
        <v>5.2001823462175391E-10</v>
      </c>
      <c r="AQ54" s="29">
        <f t="shared" si="70"/>
        <v>5.2001823661383943E-10</v>
      </c>
      <c r="AR54" s="29">
        <f t="shared" si="71"/>
        <v>5.2001823661377781E-10</v>
      </c>
      <c r="AT54" s="35"/>
      <c r="AU54" s="35"/>
      <c r="AV54" s="35"/>
      <c r="BB54" s="35"/>
      <c r="BC54" s="35"/>
      <c r="BD54" s="35"/>
      <c r="BJ54" s="35">
        <v>1.1554E-7</v>
      </c>
      <c r="BK54" s="35">
        <v>5.5741897182000004</v>
      </c>
      <c r="BL54" s="35">
        <v>191.44826611159999</v>
      </c>
      <c r="BM54" s="29">
        <f t="shared" si="24"/>
        <v>-8.5236476073070517E-8</v>
      </c>
      <c r="BN54" s="29">
        <f t="shared" si="25"/>
        <v>-8.5236285238109165E-8</v>
      </c>
      <c r="BO54" s="29">
        <f t="shared" si="26"/>
        <v>-8.5236285244830649E-8</v>
      </c>
      <c r="BP54" s="29">
        <f t="shared" si="27"/>
        <v>-8.5236285244830504E-8</v>
      </c>
      <c r="BR54" s="35">
        <v>1.215E-8</v>
      </c>
      <c r="BS54" s="35">
        <v>0.33914405698</v>
      </c>
      <c r="BT54" s="35">
        <v>6674.1113063987996</v>
      </c>
      <c r="BU54" s="29">
        <f t="shared" si="28"/>
        <v>-4.216558729581158E-9</v>
      </c>
      <c r="BV54" s="29">
        <f t="shared" si="29"/>
        <v>-4.2155868493856076E-9</v>
      </c>
      <c r="BW54" s="29">
        <f t="shared" si="30"/>
        <v>-4.2155868836170959E-9</v>
      </c>
      <c r="BX54" s="29">
        <f t="shared" si="31"/>
        <v>-4.2155868836161239E-9</v>
      </c>
      <c r="BZ54" s="35">
        <v>9.2999999999999999E-10</v>
      </c>
      <c r="CA54" s="35">
        <v>5.04434801864</v>
      </c>
      <c r="CB54" s="35">
        <v>155.42039943419999</v>
      </c>
      <c r="CC54" s="29">
        <f t="shared" si="72"/>
        <v>2.6175464748855055E-10</v>
      </c>
      <c r="CD54" s="29">
        <f t="shared" si="73"/>
        <v>2.6175641993138564E-10</v>
      </c>
      <c r="CE54" s="29">
        <f t="shared" si="74"/>
        <v>2.617564198689578E-10</v>
      </c>
      <c r="CF54" s="29">
        <f t="shared" si="75"/>
        <v>2.617564198689594E-10</v>
      </c>
      <c r="CH54" s="35"/>
      <c r="CI54" s="35"/>
      <c r="CJ54" s="35"/>
      <c r="CP54" s="35"/>
      <c r="CQ54" s="35"/>
      <c r="CR54" s="35"/>
      <c r="CX54" s="35"/>
      <c r="CY54" s="35"/>
      <c r="CZ54" s="35"/>
      <c r="DF54" s="35">
        <v>8.2498000000000002E-7</v>
      </c>
      <c r="DG54" s="35">
        <v>1.6222704458999999</v>
      </c>
      <c r="DH54" s="35">
        <v>11773.3768115154</v>
      </c>
      <c r="DI54" s="29">
        <f t="shared" si="44"/>
        <v>-2.9349193736462159E-7</v>
      </c>
      <c r="DJ54" s="29">
        <f t="shared" si="45"/>
        <v>-2.9360793545812171E-7</v>
      </c>
      <c r="DK54" s="29">
        <f t="shared" si="46"/>
        <v>-2.9360793137260477E-7</v>
      </c>
      <c r="DL54" s="29">
        <f t="shared" si="47"/>
        <v>-2.9360793137273627E-7</v>
      </c>
      <c r="DN54" s="35">
        <v>1.6171000000000001E-7</v>
      </c>
      <c r="DO54" s="35">
        <v>2.3487095355399998</v>
      </c>
      <c r="DP54" s="35">
        <v>553.5694028424</v>
      </c>
      <c r="DQ54" s="29">
        <f t="shared" si="48"/>
        <v>5.456065041593702E-8</v>
      </c>
      <c r="DR54" s="29">
        <f t="shared" si="49"/>
        <v>5.4559573531419067E-8</v>
      </c>
      <c r="DS54" s="29">
        <f t="shared" si="50"/>
        <v>5.4559573569348852E-8</v>
      </c>
      <c r="DT54" s="29">
        <f t="shared" si="51"/>
        <v>5.4559573569347496E-8</v>
      </c>
      <c r="DV54" s="35">
        <v>1.5069999999999999E-8</v>
      </c>
      <c r="DW54" s="35">
        <v>4.95936409838</v>
      </c>
      <c r="DX54" s="35">
        <v>382.89653222319998</v>
      </c>
      <c r="DY54" s="29">
        <f t="shared" si="52"/>
        <v>2.7388158366862937E-9</v>
      </c>
      <c r="DZ54" s="29">
        <f t="shared" si="53"/>
        <v>2.7387433255876777E-9</v>
      </c>
      <c r="EA54" s="29">
        <f t="shared" si="54"/>
        <v>2.7387433281416508E-9</v>
      </c>
      <c r="EB54" s="29">
        <f t="shared" si="55"/>
        <v>2.7387433281415718E-9</v>
      </c>
      <c r="ED54" s="35">
        <v>4.3999999999999998E-10</v>
      </c>
      <c r="EE54" s="35">
        <v>4.4794328981599998</v>
      </c>
      <c r="EF54" s="35">
        <v>426.59819087599999</v>
      </c>
      <c r="EG54" s="29">
        <f t="shared" si="76"/>
        <v>1.7644548179562229E-10</v>
      </c>
      <c r="EH54" s="29">
        <f t="shared" si="77"/>
        <v>1.7644328441626781E-10</v>
      </c>
      <c r="EI54" s="29">
        <f t="shared" si="78"/>
        <v>1.7644328449366325E-10</v>
      </c>
      <c r="EJ54" s="29">
        <f t="shared" si="79"/>
        <v>1.764432844936604E-10</v>
      </c>
      <c r="EL54" s="35"/>
      <c r="EM54" s="35"/>
      <c r="EN54" s="35"/>
      <c r="ET54" s="35"/>
      <c r="EU54" s="35"/>
      <c r="EV54" s="35"/>
    </row>
    <row r="55" spans="1:152" s="29" customFormat="1" ht="13.5" x14ac:dyDescent="0.3">
      <c r="A55" s="37" t="s">
        <v>219</v>
      </c>
      <c r="B55" s="37" t="s">
        <v>220</v>
      </c>
      <c r="C55" s="37" t="s">
        <v>221</v>
      </c>
      <c r="D55" s="37" t="s">
        <v>222</v>
      </c>
      <c r="E55" s="37" t="s">
        <v>223</v>
      </c>
      <c r="F55" s="37" t="s">
        <v>224</v>
      </c>
      <c r="N55" s="35">
        <v>1.7210999999999999E-6</v>
      </c>
      <c r="O55" s="35">
        <v>0.43943041718999998</v>
      </c>
      <c r="P55" s="35">
        <v>5486.7778431750003</v>
      </c>
      <c r="Q55" s="29">
        <f t="shared" si="0"/>
        <v>-3.392324195978536E-8</v>
      </c>
      <c r="R55" s="29">
        <f t="shared" si="1"/>
        <v>-3.3802587786999718E-8</v>
      </c>
      <c r="S55" s="29">
        <f t="shared" si="2"/>
        <v>-3.380259203661698E-8</v>
      </c>
      <c r="T55" s="29">
        <f t="shared" si="3"/>
        <v>-3.380259203649471E-8</v>
      </c>
      <c r="V55" s="35">
        <v>1.9675000000000001E-7</v>
      </c>
      <c r="W55" s="35">
        <v>2.5780542398800002</v>
      </c>
      <c r="X55" s="35">
        <v>12303.06777661</v>
      </c>
      <c r="Y55" s="29">
        <f t="shared" si="4"/>
        <v>4.4764966339383311E-8</v>
      </c>
      <c r="Z55" s="29">
        <f t="shared" si="5"/>
        <v>4.4795088132148925E-8</v>
      </c>
      <c r="AA55" s="29">
        <f t="shared" si="6"/>
        <v>4.4795087071234554E-8</v>
      </c>
      <c r="AB55" s="29">
        <f t="shared" si="7"/>
        <v>4.4795087071267218E-8</v>
      </c>
      <c r="AD55" s="35">
        <v>2.6300000000000001E-8</v>
      </c>
      <c r="AE55" s="35">
        <v>4.6764092985700003</v>
      </c>
      <c r="AF55" s="35">
        <v>3583.3410306738001</v>
      </c>
      <c r="AG55" s="29">
        <f t="shared" si="8"/>
        <v>2.6273604353381636E-8</v>
      </c>
      <c r="AH55" s="29">
        <f t="shared" si="9"/>
        <v>2.6273658269582259E-8</v>
      </c>
      <c r="AI55" s="29">
        <f t="shared" si="10"/>
        <v>2.627365826768422E-8</v>
      </c>
      <c r="AJ55" s="29">
        <f t="shared" si="11"/>
        <v>2.627365826768428E-8</v>
      </c>
      <c r="AL55" s="35">
        <v>9.2999999999999999E-10</v>
      </c>
      <c r="AM55" s="35">
        <v>5.2981815558700003</v>
      </c>
      <c r="AN55" s="35">
        <v>9866.4168806651996</v>
      </c>
      <c r="AO55" s="29">
        <f t="shared" si="68"/>
        <v>-5.3571880487928616E-10</v>
      </c>
      <c r="AP55" s="29">
        <f t="shared" si="69"/>
        <v>-5.3562295091951834E-10</v>
      </c>
      <c r="AQ55" s="29">
        <f t="shared" si="70"/>
        <v>-5.3562295429578825E-10</v>
      </c>
      <c r="AR55" s="29">
        <f t="shared" si="71"/>
        <v>-5.356229542956802E-10</v>
      </c>
      <c r="AT55" s="35"/>
      <c r="AU55" s="35"/>
      <c r="AV55" s="35"/>
      <c r="BB55" s="35"/>
      <c r="BC55" s="35"/>
      <c r="BD55" s="35"/>
      <c r="BJ55" s="35">
        <v>1.1196E-7</v>
      </c>
      <c r="BK55" s="35">
        <v>0.55829576310999995</v>
      </c>
      <c r="BL55" s="35">
        <v>5092.1519581158</v>
      </c>
      <c r="BM55" s="29">
        <f t="shared" si="24"/>
        <v>-1.3759314055916881E-9</v>
      </c>
      <c r="BN55" s="29">
        <f t="shared" si="25"/>
        <v>-1.3686463216182066E-9</v>
      </c>
      <c r="BO55" s="29">
        <f t="shared" si="26"/>
        <v>-1.368646578209504E-9</v>
      </c>
      <c r="BP55" s="29">
        <f t="shared" si="27"/>
        <v>-1.3686465782015494E-9</v>
      </c>
      <c r="BR55" s="35">
        <v>1.1679999999999999E-8</v>
      </c>
      <c r="BS55" s="35">
        <v>3.5240712993500001</v>
      </c>
      <c r="BT55" s="35">
        <v>11773.3768115154</v>
      </c>
      <c r="BU55" s="29">
        <f t="shared" si="28"/>
        <v>1.1673748723990036E-8</v>
      </c>
      <c r="BV55" s="29">
        <f t="shared" si="29"/>
        <v>1.1673691105264019E-8</v>
      </c>
      <c r="BW55" s="29">
        <f t="shared" si="30"/>
        <v>1.1673691107298094E-8</v>
      </c>
      <c r="BX55" s="29">
        <f t="shared" si="31"/>
        <v>1.1673691107298028E-8</v>
      </c>
      <c r="BZ55" s="35">
        <v>9.2999999999999999E-10</v>
      </c>
      <c r="CA55" s="35">
        <v>2.7081739490999999</v>
      </c>
      <c r="CB55" s="35">
        <v>8955.3418029093991</v>
      </c>
      <c r="CC55" s="29">
        <f t="shared" si="72"/>
        <v>-8.1389251891853985E-10</v>
      </c>
      <c r="CD55" s="29">
        <f t="shared" si="73"/>
        <v>-8.1394400977502048E-10</v>
      </c>
      <c r="CE55" s="29">
        <f t="shared" si="74"/>
        <v>-8.1394400796163233E-10</v>
      </c>
      <c r="CF55" s="29">
        <f t="shared" si="75"/>
        <v>-8.1394400796168341E-10</v>
      </c>
      <c r="CH55" s="35"/>
      <c r="CI55" s="35"/>
      <c r="CJ55" s="35"/>
      <c r="CP55" s="35"/>
      <c r="CQ55" s="35"/>
      <c r="CR55" s="35"/>
      <c r="CX55" s="35"/>
      <c r="CY55" s="35"/>
      <c r="CZ55" s="35"/>
      <c r="DF55" s="35">
        <v>8.3211999999999996E-7</v>
      </c>
      <c r="DG55" s="35">
        <v>0.61553380568000005</v>
      </c>
      <c r="DH55" s="35">
        <v>8429.2412664666008</v>
      </c>
      <c r="DI55" s="29">
        <f t="shared" si="44"/>
        <v>6.3230033781412945E-7</v>
      </c>
      <c r="DJ55" s="29">
        <f t="shared" si="45"/>
        <v>6.3224206436120669E-7</v>
      </c>
      <c r="DK55" s="29">
        <f t="shared" si="46"/>
        <v>6.3224206641381263E-7</v>
      </c>
      <c r="DL55" s="29">
        <f t="shared" si="47"/>
        <v>6.3224206641375122E-7</v>
      </c>
      <c r="DN55" s="35">
        <v>1.3169000000000001E-7</v>
      </c>
      <c r="DO55" s="35">
        <v>0.41461716662999998</v>
      </c>
      <c r="DP55" s="35">
        <v>5614.7293762095996</v>
      </c>
      <c r="DQ55" s="29">
        <f t="shared" si="48"/>
        <v>-1.1542476804792452E-7</v>
      </c>
      <c r="DR55" s="29">
        <f t="shared" si="49"/>
        <v>-1.1542931670172532E-7</v>
      </c>
      <c r="DS55" s="29">
        <f t="shared" si="50"/>
        <v>-1.1542931654152528E-7</v>
      </c>
      <c r="DT55" s="29">
        <f t="shared" si="51"/>
        <v>-1.1542931654152979E-7</v>
      </c>
      <c r="DV55" s="35">
        <v>1.2779999999999999E-8</v>
      </c>
      <c r="DW55" s="35">
        <v>4.8223288993800004</v>
      </c>
      <c r="DX55" s="35">
        <v>2957.7158944766002</v>
      </c>
      <c r="DY55" s="29">
        <f t="shared" si="52"/>
        <v>-1.0922996789791286E-8</v>
      </c>
      <c r="DZ55" s="29">
        <f t="shared" si="53"/>
        <v>-1.0922746016738871E-8</v>
      </c>
      <c r="EA55" s="29">
        <f t="shared" si="54"/>
        <v>-1.0922746025571746E-8</v>
      </c>
      <c r="EB55" s="29">
        <f t="shared" si="55"/>
        <v>-1.0922746025571557E-8</v>
      </c>
      <c r="ED55" s="35">
        <v>4.5E-10</v>
      </c>
      <c r="EE55" s="35">
        <v>6.2448520749999998</v>
      </c>
      <c r="EF55" s="35">
        <v>2274.1169495098002</v>
      </c>
      <c r="EG55" s="29">
        <f t="shared" si="76"/>
        <v>3.1304137098486351E-10</v>
      </c>
      <c r="EH55" s="29">
        <f t="shared" si="77"/>
        <v>3.1303197611884653E-10</v>
      </c>
      <c r="EI55" s="29">
        <f t="shared" si="78"/>
        <v>3.1303197644975093E-10</v>
      </c>
      <c r="EJ55" s="29">
        <f t="shared" si="79"/>
        <v>3.1303197644974172E-10</v>
      </c>
      <c r="EL55" s="35"/>
      <c r="EM55" s="35"/>
      <c r="EN55" s="35"/>
      <c r="ET55" s="35"/>
      <c r="EU55" s="35"/>
      <c r="EV55" s="35"/>
    </row>
    <row r="56" spans="1:152" s="29" customFormat="1" ht="13.5" x14ac:dyDescent="0.3">
      <c r="A56" s="29">
        <f>((((F47*C44+E47)*C44+D47)*C44+C47)*C44+B47)*C44 + A47</f>
        <v>60.300313805660565</v>
      </c>
      <c r="B56" s="29">
        <f>DEGREES(A56)</f>
        <v>3454.9534843788019</v>
      </c>
      <c r="C56" s="29">
        <f>((((F50*C44+E50)*C44+D50)*C44+C50)*C44+B50)*C44 + A50</f>
        <v>8.2095141594790318E-3</v>
      </c>
      <c r="D56" s="29">
        <f>DEGREES(C56)</f>
        <v>0.47037051319103795</v>
      </c>
      <c r="E56" s="29">
        <f>((((F53*C44+E53)*C44+D53)*C44+C53)*C44+B53)*C44 + A53</f>
        <v>1.587774449640919</v>
      </c>
      <c r="F56" s="29">
        <f>SQRT(D60*D60+E60*E60+F60*F60)</f>
        <v>0.80814056298106429</v>
      </c>
      <c r="N56" s="35">
        <v>1.9312600000000002E-6</v>
      </c>
      <c r="O56" s="35">
        <v>3.3571513774500001</v>
      </c>
      <c r="P56" s="35">
        <v>3.5904286517999999</v>
      </c>
      <c r="Q56" s="29">
        <f t="shared" si="0"/>
        <v>-1.8592825671700225E-6</v>
      </c>
      <c r="R56" s="29">
        <f t="shared" si="1"/>
        <v>-1.8592825911361614E-6</v>
      </c>
      <c r="S56" s="29">
        <f t="shared" si="2"/>
        <v>-1.8592825911353173E-6</v>
      </c>
      <c r="T56" s="29">
        <f t="shared" si="3"/>
        <v>-1.8592825911353173E-6</v>
      </c>
      <c r="V56" s="35">
        <v>1.9467999999999999E-7</v>
      </c>
      <c r="W56" s="35">
        <v>0.49216434488999999</v>
      </c>
      <c r="X56" s="35">
        <v>6677.7017350506003</v>
      </c>
      <c r="Y56" s="29">
        <f t="shared" si="4"/>
        <v>-1.0435816311721878E-7</v>
      </c>
      <c r="Z56" s="29">
        <f t="shared" si="5"/>
        <v>-1.0434413816423329E-7</v>
      </c>
      <c r="AA56" s="29">
        <f t="shared" si="6"/>
        <v>-1.0434413865822766E-7</v>
      </c>
      <c r="AB56" s="29">
        <f t="shared" si="7"/>
        <v>-1.0434413865821131E-7</v>
      </c>
      <c r="AD56" s="35">
        <v>2.6020000000000001E-8</v>
      </c>
      <c r="AE56" s="35">
        <v>2.6491171481300002</v>
      </c>
      <c r="AF56" s="35">
        <v>2388.8940204492001</v>
      </c>
      <c r="AG56" s="29">
        <f t="shared" si="8"/>
        <v>-2.1348395332706863E-8</v>
      </c>
      <c r="AH56" s="29">
        <f t="shared" si="9"/>
        <v>-2.1348849449633622E-8</v>
      </c>
      <c r="AI56" s="29">
        <f t="shared" si="10"/>
        <v>-2.1348849433639331E-8</v>
      </c>
      <c r="AJ56" s="29">
        <f t="shared" si="11"/>
        <v>-2.1348849433639751E-8</v>
      </c>
      <c r="AL56" s="35">
        <v>8.3999999999999999E-10</v>
      </c>
      <c r="AM56" s="35">
        <v>5.6854404432500001</v>
      </c>
      <c r="AN56" s="35">
        <v>4292.3308329503998</v>
      </c>
      <c r="AO56" s="29">
        <f t="shared" si="68"/>
        <v>8.3999669524875074E-10</v>
      </c>
      <c r="AP56" s="29">
        <f t="shared" si="69"/>
        <v>8.3999682323184262E-10</v>
      </c>
      <c r="AQ56" s="29">
        <f t="shared" si="70"/>
        <v>8.3999682322737947E-10</v>
      </c>
      <c r="AR56" s="29">
        <f t="shared" si="71"/>
        <v>8.3999682322737957E-10</v>
      </c>
      <c r="AT56" s="35"/>
      <c r="AU56" s="35"/>
      <c r="AV56" s="35"/>
      <c r="BB56" s="35"/>
      <c r="BC56" s="35"/>
      <c r="BD56" s="35"/>
      <c r="BJ56" s="35">
        <v>1.1529999999999999E-7</v>
      </c>
      <c r="BK56" s="35">
        <v>2.13314819584</v>
      </c>
      <c r="BL56" s="35">
        <v>11773.3768115154</v>
      </c>
      <c r="BM56" s="29">
        <f t="shared" si="24"/>
        <v>1.6905737210633299E-8</v>
      </c>
      <c r="BN56" s="29">
        <f t="shared" si="25"/>
        <v>1.688857714808686E-8</v>
      </c>
      <c r="BO56" s="29">
        <f t="shared" si="26"/>
        <v>1.6888577752497781E-8</v>
      </c>
      <c r="BP56" s="29">
        <f t="shared" si="27"/>
        <v>1.6888577752478332E-8</v>
      </c>
      <c r="BR56" s="35">
        <v>1.179E-8</v>
      </c>
      <c r="BS56" s="35">
        <v>6.1547544135500001</v>
      </c>
      <c r="BT56" s="35">
        <v>213.29909543799999</v>
      </c>
      <c r="BU56" s="29">
        <f t="shared" si="28"/>
        <v>-1.1568016190848558E-8</v>
      </c>
      <c r="BV56" s="29">
        <f t="shared" si="29"/>
        <v>-1.1568022397646054E-8</v>
      </c>
      <c r="BW56" s="29">
        <f t="shared" si="30"/>
        <v>-1.1568022397427442E-8</v>
      </c>
      <c r="BX56" s="29">
        <f t="shared" si="31"/>
        <v>-1.156802239742745E-8</v>
      </c>
      <c r="BZ56" s="35">
        <v>1.08E-9</v>
      </c>
      <c r="CA56" s="35">
        <v>6.1391725067399996</v>
      </c>
      <c r="CB56" s="35">
        <v>1748.016413067</v>
      </c>
      <c r="CC56" s="29">
        <f t="shared" si="72"/>
        <v>-1.0795991298938021E-9</v>
      </c>
      <c r="CD56" s="29">
        <f t="shared" si="73"/>
        <v>-1.079598472364969E-9</v>
      </c>
      <c r="CE56" s="29">
        <f t="shared" si="74"/>
        <v>-1.0795984723881375E-9</v>
      </c>
      <c r="CF56" s="29">
        <f t="shared" si="75"/>
        <v>-1.0795984723881371E-9</v>
      </c>
      <c r="CH56" s="35"/>
      <c r="CI56" s="35"/>
      <c r="CJ56" s="35"/>
      <c r="CP56" s="35"/>
      <c r="CQ56" s="35"/>
      <c r="CR56" s="35"/>
      <c r="CX56" s="35"/>
      <c r="CY56" s="35"/>
      <c r="CZ56" s="35"/>
      <c r="DF56" s="35">
        <v>8.4470000000000004E-7</v>
      </c>
      <c r="DG56" s="35">
        <v>0.62274593109999998</v>
      </c>
      <c r="DH56" s="35">
        <v>1592.5960136327999</v>
      </c>
      <c r="DI56" s="29">
        <f t="shared" si="44"/>
        <v>1.7940061351561427E-7</v>
      </c>
      <c r="DJ56" s="29">
        <f t="shared" si="45"/>
        <v>1.7941741267229676E-7</v>
      </c>
      <c r="DK56" s="29">
        <f t="shared" si="46"/>
        <v>1.7941741208060605E-7</v>
      </c>
      <c r="DL56" s="29">
        <f t="shared" si="47"/>
        <v>1.7941741208062656E-7</v>
      </c>
      <c r="DN56" s="35">
        <v>1.1272000000000001E-7</v>
      </c>
      <c r="DO56" s="35">
        <v>1.0237562784400001</v>
      </c>
      <c r="DP56" s="35">
        <v>12303.06777661</v>
      </c>
      <c r="DQ56" s="29">
        <f t="shared" si="48"/>
        <v>1.1017184846549308E-7</v>
      </c>
      <c r="DR56" s="29">
        <f t="shared" si="49"/>
        <v>1.1016810016953989E-7</v>
      </c>
      <c r="DS56" s="29">
        <f t="shared" si="50"/>
        <v>1.1016810030160834E-7</v>
      </c>
      <c r="DT56" s="29">
        <f t="shared" si="51"/>
        <v>1.101681003016043E-7</v>
      </c>
      <c r="DV56" s="35">
        <v>1.475E-8</v>
      </c>
      <c r="DW56" s="35">
        <v>2.22707926559</v>
      </c>
      <c r="DX56" s="35">
        <v>3723.5089589230001</v>
      </c>
      <c r="DY56" s="29">
        <f t="shared" si="52"/>
        <v>1.4629463044496398E-8</v>
      </c>
      <c r="DZ56" s="29">
        <f t="shared" si="53"/>
        <v>1.4629373483750927E-8</v>
      </c>
      <c r="EA56" s="29">
        <f t="shared" si="54"/>
        <v>1.4629373486905972E-8</v>
      </c>
      <c r="EB56" s="29">
        <f t="shared" si="55"/>
        <v>1.4629373486905878E-8</v>
      </c>
      <c r="ED56" s="35">
        <v>4.0000000000000001E-10</v>
      </c>
      <c r="EE56" s="35">
        <v>0.73805316471000004</v>
      </c>
      <c r="EF56" s="35">
        <v>7.1135470007999997</v>
      </c>
      <c r="EG56" s="29">
        <f t="shared" si="76"/>
        <v>2.6291252461561765E-10</v>
      </c>
      <c r="EH56" s="29">
        <f t="shared" si="77"/>
        <v>2.6291255201975478E-10</v>
      </c>
      <c r="EI56" s="29">
        <f t="shared" si="78"/>
        <v>2.6291255201878956E-10</v>
      </c>
      <c r="EJ56" s="29">
        <f t="shared" si="79"/>
        <v>2.6291255201878961E-10</v>
      </c>
      <c r="EL56" s="35"/>
      <c r="EM56" s="35"/>
      <c r="EN56" s="35"/>
      <c r="ET56" s="35"/>
      <c r="EU56" s="35"/>
      <c r="EV56" s="35"/>
    </row>
    <row r="57" spans="1:152" s="16" customFormat="1" ht="13.5" x14ac:dyDescent="0.3">
      <c r="A57" s="29">
        <f>RADIANS(B57)</f>
        <v>3.7516460410442916</v>
      </c>
      <c r="B57" s="29">
        <f>B56 - INT( B56 / 360 ) * 360</f>
        <v>214.95348437880193</v>
      </c>
      <c r="C57" s="29">
        <f>RADIANS(D57)</f>
        <v>8.2095141594790318E-3</v>
      </c>
      <c r="D57" s="29">
        <f>D56 - INT( D56 / 360 ) * 360</f>
        <v>0.47037051319103795</v>
      </c>
      <c r="E57" s="29"/>
      <c r="F57" s="29"/>
      <c r="N57" s="40">
        <v>1.4430500000000001E-6</v>
      </c>
      <c r="O57" s="40">
        <v>1.4187419341800001</v>
      </c>
      <c r="P57" s="40">
        <v>135.0650800354</v>
      </c>
      <c r="Q57" s="29">
        <f t="shared" si="0"/>
        <v>-1.2860136732339723E-6</v>
      </c>
      <c r="R57" s="29">
        <f t="shared" si="1"/>
        <v>-1.2860148031656511E-6</v>
      </c>
      <c r="S57" s="29">
        <f t="shared" si="2"/>
        <v>-1.2860148031258537E-6</v>
      </c>
      <c r="T57" s="29">
        <f t="shared" si="3"/>
        <v>-1.2860148031258548E-6</v>
      </c>
      <c r="V57" s="40">
        <v>2.1103999999999999E-7</v>
      </c>
      <c r="W57" s="40">
        <v>3.52525428062</v>
      </c>
      <c r="X57" s="40">
        <v>15.252471184999999</v>
      </c>
      <c r="Y57" s="29">
        <f t="shared" si="4"/>
        <v>-1.7035305440202746E-7</v>
      </c>
      <c r="Z57" s="29">
        <f t="shared" si="5"/>
        <v>-1.7035307868249426E-7</v>
      </c>
      <c r="AA57" s="29">
        <f t="shared" si="6"/>
        <v>-1.7035307868163905E-7</v>
      </c>
      <c r="AB57" s="29">
        <f t="shared" si="7"/>
        <v>-1.7035307868163905E-7</v>
      </c>
      <c r="AD57" s="40">
        <v>1.8299999999999998E-8</v>
      </c>
      <c r="AE57" s="40">
        <v>0.97181050149000003</v>
      </c>
      <c r="AF57" s="40">
        <v>1589.0728952838001</v>
      </c>
      <c r="AG57" s="29">
        <f t="shared" si="8"/>
        <v>-1.4228270593543314E-9</v>
      </c>
      <c r="AH57" s="29">
        <f t="shared" si="9"/>
        <v>-1.4224565650466594E-9</v>
      </c>
      <c r="AI57" s="29">
        <f t="shared" si="10"/>
        <v>-1.4224565780960049E-9</v>
      </c>
      <c r="AJ57" s="29">
        <f t="shared" si="11"/>
        <v>-1.4224565780956157E-9</v>
      </c>
      <c r="AL57" s="35">
        <v>9.0999999999999996E-10</v>
      </c>
      <c r="AM57" s="35">
        <v>6.1622368096500004</v>
      </c>
      <c r="AN57" s="35">
        <v>6682.2051744678001</v>
      </c>
      <c r="AO57" s="29">
        <f t="shared" si="68"/>
        <v>-2.3459291859363787E-11</v>
      </c>
      <c r="AP57" s="29">
        <f t="shared" si="69"/>
        <v>-2.338160988429119E-11</v>
      </c>
      <c r="AQ57" s="29">
        <f t="shared" si="70"/>
        <v>-2.3381612620367792E-11</v>
      </c>
      <c r="AR57" s="29">
        <f t="shared" si="71"/>
        <v>-2.33816126202773E-11</v>
      </c>
      <c r="AT57" s="35"/>
      <c r="AU57" s="35"/>
      <c r="AV57" s="35"/>
      <c r="BB57" s="35"/>
      <c r="BC57" s="35"/>
      <c r="BD57" s="35"/>
      <c r="BJ57" s="40">
        <v>1.0435E-7</v>
      </c>
      <c r="BK57" s="40">
        <v>5.72414012635</v>
      </c>
      <c r="BL57" s="40">
        <v>6467.9257579615996</v>
      </c>
      <c r="BM57" s="29">
        <f t="shared" si="24"/>
        <v>-7.1207273263647483E-8</v>
      </c>
      <c r="BN57" s="29">
        <f t="shared" si="25"/>
        <v>-7.1213577823095484E-8</v>
      </c>
      <c r="BO57" s="29">
        <f t="shared" si="26"/>
        <v>-7.1213577601048299E-8</v>
      </c>
      <c r="BP57" s="29">
        <f t="shared" si="27"/>
        <v>-7.121357760105481E-8</v>
      </c>
      <c r="BR57" s="40">
        <v>1.173E-8</v>
      </c>
      <c r="BS57" s="40">
        <v>1.2603660844</v>
      </c>
      <c r="BT57" s="40">
        <v>3341.5927477680002</v>
      </c>
      <c r="BU57" s="29">
        <f t="shared" si="28"/>
        <v>6.1939445793101917E-9</v>
      </c>
      <c r="BV57" s="29">
        <f t="shared" si="29"/>
        <v>6.1935191971831966E-9</v>
      </c>
      <c r="BW57" s="29">
        <f t="shared" si="30"/>
        <v>6.1935192121659769E-9</v>
      </c>
      <c r="BX57" s="29">
        <f t="shared" si="31"/>
        <v>6.1935192121655526E-9</v>
      </c>
      <c r="BZ57" s="40">
        <v>1.1599999999999999E-9</v>
      </c>
      <c r="CA57" s="40">
        <v>5.9773948353000002</v>
      </c>
      <c r="CB57" s="40">
        <v>2914.0142358237999</v>
      </c>
      <c r="CC57" s="29">
        <f t="shared" si="72"/>
        <v>-1.1541391089817776E-9</v>
      </c>
      <c r="CD57" s="29">
        <f t="shared" si="73"/>
        <v>-1.1541347713638589E-9</v>
      </c>
      <c r="CE57" s="29">
        <f t="shared" si="74"/>
        <v>-1.1541347715166629E-9</v>
      </c>
      <c r="CF57" s="29">
        <f t="shared" si="75"/>
        <v>-1.1541347715166596E-9</v>
      </c>
      <c r="CH57" s="35"/>
      <c r="CI57" s="35"/>
      <c r="CJ57" s="35"/>
      <c r="CP57" s="35"/>
      <c r="CQ57" s="35"/>
      <c r="CR57" s="35"/>
      <c r="CX57" s="35"/>
      <c r="CY57" s="35"/>
      <c r="CZ57" s="35"/>
      <c r="DF57" s="40">
        <v>8.6659000000000003E-7</v>
      </c>
      <c r="DG57" s="40">
        <v>1.7498833009300001</v>
      </c>
      <c r="DH57" s="40">
        <v>2700.7151403858002</v>
      </c>
      <c r="DI57" s="29">
        <f t="shared" si="44"/>
        <v>-5.3281227936631823E-8</v>
      </c>
      <c r="DJ57" s="29">
        <f t="shared" si="45"/>
        <v>-5.3251375936919616E-8</v>
      </c>
      <c r="DK57" s="29">
        <f t="shared" si="46"/>
        <v>-5.3251376988352644E-8</v>
      </c>
      <c r="DL57" s="29">
        <f t="shared" si="47"/>
        <v>-5.3251376988321913E-8</v>
      </c>
      <c r="DN57" s="40">
        <v>1.2408000000000001E-7</v>
      </c>
      <c r="DO57" s="40">
        <v>6.2314286981600002</v>
      </c>
      <c r="DP57" s="40">
        <v>5628.9564702112002</v>
      </c>
      <c r="DQ57" s="29">
        <f t="shared" si="48"/>
        <v>-1.196841458633598E-7</v>
      </c>
      <c r="DR57" s="29">
        <f t="shared" si="49"/>
        <v>-1.1968650026346453E-7</v>
      </c>
      <c r="DS57" s="29">
        <f t="shared" si="50"/>
        <v>-1.1968650018054972E-7</v>
      </c>
      <c r="DT57" s="29">
        <f t="shared" si="51"/>
        <v>-1.196865001805525E-7</v>
      </c>
      <c r="DV57" s="40">
        <v>1.1959999999999999E-8</v>
      </c>
      <c r="DW57" s="40">
        <v>3.2672445892000002</v>
      </c>
      <c r="DX57" s="40">
        <v>9492.1463150048003</v>
      </c>
      <c r="DY57" s="29">
        <f t="shared" si="52"/>
        <v>1.1201481570033783E-8</v>
      </c>
      <c r="DZ57" s="29">
        <f t="shared" si="53"/>
        <v>1.1201989920473117E-8</v>
      </c>
      <c r="EA57" s="29">
        <f t="shared" si="54"/>
        <v>1.1201989902571137E-8</v>
      </c>
      <c r="EB57" s="29">
        <f t="shared" si="55"/>
        <v>1.1201989902571733E-8</v>
      </c>
      <c r="ED57" s="35">
        <v>3.7999999999999998E-10</v>
      </c>
      <c r="EE57" s="35">
        <v>1.06497784748</v>
      </c>
      <c r="EF57" s="35">
        <v>9623.6882766912004</v>
      </c>
      <c r="EG57" s="29">
        <f t="shared" si="76"/>
        <v>3.6388361421355572E-10</v>
      </c>
      <c r="EH57" s="29">
        <f t="shared" si="77"/>
        <v>3.6389707721993641E-10</v>
      </c>
      <c r="EI57" s="29">
        <f t="shared" si="78"/>
        <v>3.6389707674584616E-10</v>
      </c>
      <c r="EJ57" s="29">
        <f t="shared" si="79"/>
        <v>3.6389707674586167E-10</v>
      </c>
      <c r="EL57" s="35"/>
      <c r="EM57" s="35"/>
      <c r="EN57" s="35"/>
      <c r="ET57" s="35"/>
      <c r="EU57" s="35"/>
      <c r="EV57" s="35"/>
    </row>
    <row r="58" spans="1:152" s="29" customFormat="1" ht="13.5" x14ac:dyDescent="0.3">
      <c r="N58" s="35">
        <v>1.60011E-6</v>
      </c>
      <c r="O58" s="35">
        <v>3.9485473519199998</v>
      </c>
      <c r="P58" s="35">
        <v>4562.4609930212</v>
      </c>
      <c r="Q58" s="29">
        <f t="shared" si="0"/>
        <v>-1.4131416565455735E-6</v>
      </c>
      <c r="R58" s="29">
        <f t="shared" si="1"/>
        <v>-1.4130978914698373E-6</v>
      </c>
      <c r="S58" s="29">
        <f t="shared" si="2"/>
        <v>-1.4130978930113902E-6</v>
      </c>
      <c r="T58" s="29">
        <f t="shared" si="3"/>
        <v>-1.4130978930113476E-6</v>
      </c>
      <c r="V58" s="35">
        <v>2.1425E-7</v>
      </c>
      <c r="W58" s="35">
        <v>4.9708150813899996</v>
      </c>
      <c r="X58" s="35">
        <v>3340.6797370026002</v>
      </c>
      <c r="Y58" s="29">
        <f t="shared" si="4"/>
        <v>-1.9193408836601694E-7</v>
      </c>
      <c r="Z58" s="29">
        <f t="shared" si="5"/>
        <v>-1.9193002369647676E-7</v>
      </c>
      <c r="AA58" s="29">
        <f t="shared" si="6"/>
        <v>-1.9193002383964643E-7</v>
      </c>
      <c r="AB58" s="29">
        <f t="shared" si="7"/>
        <v>-1.9193002383964238E-7</v>
      </c>
      <c r="AD58" s="35">
        <v>2.4159999999999999E-8</v>
      </c>
      <c r="AE58" s="35">
        <v>1.04749173375</v>
      </c>
      <c r="AF58" s="35">
        <v>4399.9943568890003</v>
      </c>
      <c r="AG58" s="29">
        <f t="shared" si="8"/>
        <v>-2.3378082557573674E-8</v>
      </c>
      <c r="AH58" s="29">
        <f t="shared" si="9"/>
        <v>-2.337842533287514E-8</v>
      </c>
      <c r="AI58" s="29">
        <f t="shared" si="10"/>
        <v>-2.3378425320803339E-8</v>
      </c>
      <c r="AJ58" s="29">
        <f t="shared" si="11"/>
        <v>-2.3378425320803772E-8</v>
      </c>
      <c r="AL58" s="35">
        <v>8.0999999999999999E-10</v>
      </c>
      <c r="AM58" s="35">
        <v>4.3272333062000001</v>
      </c>
      <c r="AN58" s="35">
        <v>4933.2084403325998</v>
      </c>
      <c r="AO58" s="29">
        <f t="shared" si="68"/>
        <v>-7.5485868379639798E-10</v>
      </c>
      <c r="AP58" s="29">
        <f t="shared" si="69"/>
        <v>-7.5484016368002857E-10</v>
      </c>
      <c r="AQ58" s="29">
        <f t="shared" si="70"/>
        <v>-7.5484016433238755E-10</v>
      </c>
      <c r="AR58" s="29">
        <f t="shared" si="71"/>
        <v>-7.5484016433236667E-10</v>
      </c>
      <c r="AT58" s="35"/>
      <c r="AU58" s="35"/>
      <c r="AV58" s="35"/>
      <c r="BB58" s="35"/>
      <c r="BC58" s="35"/>
      <c r="BD58" s="35"/>
      <c r="BJ58" s="35">
        <v>9.8459999999999996E-8</v>
      </c>
      <c r="BK58" s="35">
        <v>0.86942245495000003</v>
      </c>
      <c r="BL58" s="35">
        <v>1592.5960136327999</v>
      </c>
      <c r="BM58" s="29">
        <f t="shared" si="24"/>
        <v>-3.2154009676783504E-9</v>
      </c>
      <c r="BN58" s="29">
        <f t="shared" si="25"/>
        <v>-3.2133981711183974E-9</v>
      </c>
      <c r="BO58" s="29">
        <f t="shared" si="26"/>
        <v>-3.2133982416599837E-9</v>
      </c>
      <c r="BP58" s="29">
        <f t="shared" si="27"/>
        <v>-3.2133982416575356E-9</v>
      </c>
      <c r="BR58" s="35">
        <v>1.2110000000000001E-8</v>
      </c>
      <c r="BS58" s="35">
        <v>0.97241747334999995</v>
      </c>
      <c r="BT58" s="35">
        <v>6467.9257579615996</v>
      </c>
      <c r="BU58" s="29">
        <f t="shared" si="28"/>
        <v>8.5204756529834814E-9</v>
      </c>
      <c r="BV58" s="29">
        <f t="shared" si="29"/>
        <v>8.5197643431526945E-9</v>
      </c>
      <c r="BW58" s="29">
        <f t="shared" si="30"/>
        <v>8.519764368207087E-9</v>
      </c>
      <c r="BX58" s="29">
        <f t="shared" si="31"/>
        <v>8.5197643682063525E-9</v>
      </c>
      <c r="BZ58" s="35">
        <v>9.900000000000001E-10</v>
      </c>
      <c r="CA58" s="35">
        <v>1.5022131909900001</v>
      </c>
      <c r="CB58" s="35">
        <v>1751.539531416</v>
      </c>
      <c r="CC58" s="29">
        <f t="shared" si="72"/>
        <v>1.0415763666810303E-10</v>
      </c>
      <c r="CD58" s="29">
        <f t="shared" si="73"/>
        <v>1.041356002212283E-10</v>
      </c>
      <c r="CE58" s="29">
        <f t="shared" si="74"/>
        <v>1.0413560099738329E-10</v>
      </c>
      <c r="CF58" s="29">
        <f t="shared" si="75"/>
        <v>1.0413560099736229E-10</v>
      </c>
      <c r="CH58" s="35"/>
      <c r="CI58" s="35"/>
      <c r="CJ58" s="35"/>
      <c r="CP58" s="40"/>
      <c r="CQ58" s="40"/>
      <c r="CR58" s="40"/>
      <c r="CX58" s="40"/>
      <c r="CY58" s="40"/>
      <c r="CZ58" s="40"/>
      <c r="DF58" s="35">
        <v>7.1826000000000003E-7</v>
      </c>
      <c r="DG58" s="35">
        <v>2.4748989938500001</v>
      </c>
      <c r="DH58" s="35">
        <v>12303.06777661</v>
      </c>
      <c r="DI58" s="29">
        <f t="shared" si="44"/>
        <v>2.3457246753343111E-7</v>
      </c>
      <c r="DJ58" s="29">
        <f t="shared" si="45"/>
        <v>2.3467919968897849E-7</v>
      </c>
      <c r="DK58" s="29">
        <f t="shared" si="46"/>
        <v>2.3467919592981705E-7</v>
      </c>
      <c r="DL58" s="29">
        <f t="shared" si="47"/>
        <v>2.346791959299328E-7</v>
      </c>
      <c r="DN58" s="35">
        <v>1.2746999999999999E-7</v>
      </c>
      <c r="DO58" s="35">
        <v>0.69046314049000002</v>
      </c>
      <c r="DP58" s="35">
        <v>3723.5089589230001</v>
      </c>
      <c r="DQ58" s="29">
        <f t="shared" si="48"/>
        <v>-1.1932897491372012E-8</v>
      </c>
      <c r="DR58" s="29">
        <f t="shared" si="49"/>
        <v>-1.1938936296428176E-8</v>
      </c>
      <c r="DS58" s="29">
        <f t="shared" si="50"/>
        <v>-1.1938936083733017E-8</v>
      </c>
      <c r="DT58" s="29">
        <f t="shared" si="51"/>
        <v>-1.1938936083739328E-8</v>
      </c>
      <c r="DV58" s="35">
        <v>1.349E-8</v>
      </c>
      <c r="DW58" s="35">
        <v>4.87573224485</v>
      </c>
      <c r="DX58" s="35">
        <v>6525.8044539654002</v>
      </c>
      <c r="DY58" s="29">
        <f t="shared" si="52"/>
        <v>-8.2642707996251539E-9</v>
      </c>
      <c r="DZ58" s="29">
        <f t="shared" si="53"/>
        <v>-8.2651599366124859E-9</v>
      </c>
      <c r="EA58" s="29">
        <f t="shared" si="54"/>
        <v>-8.2651599052968308E-9</v>
      </c>
      <c r="EB58" s="29">
        <f t="shared" si="55"/>
        <v>-8.265159905297739E-9</v>
      </c>
      <c r="ED58" s="35">
        <v>4.0999999999999998E-10</v>
      </c>
      <c r="EE58" s="35">
        <v>4.6095464049299997</v>
      </c>
      <c r="EF58" s="35">
        <v>6682.2051744678001</v>
      </c>
      <c r="EG58" s="29">
        <f t="shared" si="76"/>
        <v>4.096051973284247E-10</v>
      </c>
      <c r="EH58" s="29">
        <f t="shared" si="77"/>
        <v>4.0960673191963014E-10</v>
      </c>
      <c r="EI58" s="29">
        <f t="shared" si="78"/>
        <v>4.0960673186563221E-10</v>
      </c>
      <c r="EJ58" s="29">
        <f t="shared" si="79"/>
        <v>4.0960673186563397E-10</v>
      </c>
      <c r="EL58" s="35"/>
      <c r="EM58" s="35"/>
      <c r="EN58" s="35"/>
      <c r="ET58" s="35"/>
      <c r="EU58" s="35"/>
      <c r="EV58" s="35"/>
    </row>
    <row r="59" spans="1:152" s="29" customFormat="1" ht="13.5" x14ac:dyDescent="0.3">
      <c r="A59" s="29" t="s">
        <v>193</v>
      </c>
      <c r="B59" s="29" t="s">
        <v>194</v>
      </c>
      <c r="C59" s="29" t="s">
        <v>195</v>
      </c>
      <c r="D59" s="29" t="s">
        <v>225</v>
      </c>
      <c r="E59" s="29" t="s">
        <v>226</v>
      </c>
      <c r="F59" s="29" t="s">
        <v>227</v>
      </c>
      <c r="N59" s="35">
        <v>1.74068E-6</v>
      </c>
      <c r="O59" s="35">
        <v>2.41360332576</v>
      </c>
      <c r="P59" s="35">
        <v>553.5694028424</v>
      </c>
      <c r="Q59" s="29">
        <f t="shared" si="0"/>
        <v>6.9232697517040211E-7</v>
      </c>
      <c r="R59" s="29">
        <f t="shared" si="1"/>
        <v>6.9231567718161999E-7</v>
      </c>
      <c r="S59" s="29">
        <f t="shared" si="2"/>
        <v>6.9231567757955533E-7</v>
      </c>
      <c r="T59" s="29">
        <f t="shared" si="3"/>
        <v>6.9231567757954114E-7</v>
      </c>
      <c r="V59" s="35">
        <v>1.8505000000000001E-7</v>
      </c>
      <c r="W59" s="35">
        <v>5.5786350392199999</v>
      </c>
      <c r="X59" s="35">
        <v>1990.745017041</v>
      </c>
      <c r="Y59" s="29">
        <f t="shared" si="4"/>
        <v>1.8086825645854825E-7</v>
      </c>
      <c r="Z59" s="29">
        <f t="shared" si="5"/>
        <v>1.8086925155178112E-7</v>
      </c>
      <c r="AA59" s="29">
        <f t="shared" si="6"/>
        <v>1.80869251516734E-7</v>
      </c>
      <c r="AB59" s="29">
        <f t="shared" si="7"/>
        <v>1.8086925151673511E-7</v>
      </c>
      <c r="AD59" s="35">
        <v>2.386E-8</v>
      </c>
      <c r="AE59" s="35">
        <v>4.2707257555</v>
      </c>
      <c r="AF59" s="35">
        <v>7079.3738568077997</v>
      </c>
      <c r="AG59" s="29">
        <f t="shared" si="8"/>
        <v>2.3666793824154531E-8</v>
      </c>
      <c r="AH59" s="29">
        <f t="shared" si="9"/>
        <v>2.3666519584057479E-8</v>
      </c>
      <c r="AI59" s="29">
        <f t="shared" si="10"/>
        <v>2.366651959372005E-8</v>
      </c>
      <c r="AJ59" s="29">
        <f t="shared" si="11"/>
        <v>2.3666519593719749E-8</v>
      </c>
      <c r="AL59" s="35">
        <v>7.7000000000000003E-10</v>
      </c>
      <c r="AM59" s="35">
        <v>5.6318982417000001</v>
      </c>
      <c r="AN59" s="35">
        <v>1589.0728952838001</v>
      </c>
      <c r="AO59" s="29">
        <f t="shared" si="68"/>
        <v>7.69749128682892E-10</v>
      </c>
      <c r="AP59" s="29">
        <f t="shared" si="69"/>
        <v>7.6974952763844415E-10</v>
      </c>
      <c r="AQ59" s="29">
        <f t="shared" si="70"/>
        <v>7.697495276243979E-10</v>
      </c>
      <c r="AR59" s="29">
        <f t="shared" si="71"/>
        <v>7.6974952762439832E-10</v>
      </c>
      <c r="AT59" s="35"/>
      <c r="AU59" s="35"/>
      <c r="AV59" s="35"/>
      <c r="BB59" s="35"/>
      <c r="BC59" s="35"/>
      <c r="BD59" s="35"/>
      <c r="BJ59" s="35">
        <v>9.7609999999999999E-8</v>
      </c>
      <c r="BK59" s="35">
        <v>1.0934228866</v>
      </c>
      <c r="BL59" s="35">
        <v>2544.3144198834002</v>
      </c>
      <c r="BM59" s="29">
        <f t="shared" si="24"/>
        <v>6.2574238271772466E-10</v>
      </c>
      <c r="BN59" s="29">
        <f t="shared" si="25"/>
        <v>6.2256873179888879E-10</v>
      </c>
      <c r="BO59" s="29">
        <f t="shared" si="26"/>
        <v>6.225688435798841E-10</v>
      </c>
      <c r="BP59" s="29">
        <f t="shared" si="27"/>
        <v>6.2256884357641635E-10</v>
      </c>
      <c r="BR59" s="35">
        <v>1.2040000000000001E-8</v>
      </c>
      <c r="BS59" s="35">
        <v>0.95200561836999997</v>
      </c>
      <c r="BT59" s="35">
        <v>10018.314161750401</v>
      </c>
      <c r="BU59" s="29">
        <f t="shared" si="28"/>
        <v>1.148215273372487E-8</v>
      </c>
      <c r="BV59" s="29">
        <f t="shared" si="29"/>
        <v>1.1482616400145856E-8</v>
      </c>
      <c r="BW59" s="29">
        <f t="shared" si="30"/>
        <v>1.1482616383818097E-8</v>
      </c>
      <c r="BX59" s="29">
        <f t="shared" si="31"/>
        <v>1.1482616383818611E-8</v>
      </c>
      <c r="BZ59" s="35">
        <v>9.2000000000000003E-10</v>
      </c>
      <c r="CA59" s="35">
        <v>2.6847090643699998</v>
      </c>
      <c r="CB59" s="35">
        <v>1990.745017041</v>
      </c>
      <c r="CC59" s="29">
        <f t="shared" si="72"/>
        <v>-8.2409766632918538E-10</v>
      </c>
      <c r="CD59" s="29">
        <f t="shared" si="73"/>
        <v>-8.2410807049910025E-10</v>
      </c>
      <c r="CE59" s="29">
        <f t="shared" si="74"/>
        <v>-8.2410807013265676E-10</v>
      </c>
      <c r="CF59" s="29">
        <f t="shared" si="75"/>
        <v>-8.2410807013266824E-10</v>
      </c>
      <c r="CH59" s="35"/>
      <c r="CI59" s="35"/>
      <c r="CJ59" s="35"/>
      <c r="CP59" s="35"/>
      <c r="CQ59" s="35"/>
      <c r="CR59" s="35"/>
      <c r="CX59" s="35"/>
      <c r="CY59" s="35"/>
      <c r="CZ59" s="35"/>
      <c r="DF59" s="35">
        <v>8.5311999999999995E-7</v>
      </c>
      <c r="DG59" s="35">
        <v>1.6162109791199999</v>
      </c>
      <c r="DH59" s="35">
        <v>4690.4798363585996</v>
      </c>
      <c r="DI59" s="29">
        <f t="shared" si="44"/>
        <v>-6.2924093300570888E-7</v>
      </c>
      <c r="DJ59" s="29">
        <f t="shared" si="45"/>
        <v>-6.2920640129000235E-7</v>
      </c>
      <c r="DK59" s="29">
        <f t="shared" si="46"/>
        <v>-6.2920640250630058E-7</v>
      </c>
      <c r="DL59" s="29">
        <f t="shared" si="47"/>
        <v>-6.2920640250625971E-7</v>
      </c>
      <c r="DN59" s="35">
        <v>1.1827E-7</v>
      </c>
      <c r="DO59" s="35">
        <v>6.2528389867599996</v>
      </c>
      <c r="DP59" s="35">
        <v>2274.1169495098002</v>
      </c>
      <c r="DQ59" s="29">
        <f t="shared" si="48"/>
        <v>8.2950190927342562E-8</v>
      </c>
      <c r="DR59" s="29">
        <f t="shared" si="49"/>
        <v>8.2947740922749096E-8</v>
      </c>
      <c r="DS59" s="29">
        <f t="shared" si="50"/>
        <v>8.2947741009042761E-8</v>
      </c>
      <c r="DT59" s="29">
        <f t="shared" si="51"/>
        <v>8.2947741009040366E-8</v>
      </c>
      <c r="DV59" s="35">
        <v>1.433E-8</v>
      </c>
      <c r="DW59" s="35">
        <v>2.6973491644299998</v>
      </c>
      <c r="DX59" s="35">
        <v>7079.3738568077997</v>
      </c>
      <c r="DY59" s="29">
        <f t="shared" si="52"/>
        <v>-1.8566031519588544E-9</v>
      </c>
      <c r="DZ59" s="29">
        <f t="shared" si="53"/>
        <v>-1.8578886323377648E-9</v>
      </c>
      <c r="EA59" s="29">
        <f t="shared" si="54"/>
        <v>-1.8578885870614297E-9</v>
      </c>
      <c r="EB59" s="29">
        <f t="shared" si="55"/>
        <v>-1.8578885870628434E-9</v>
      </c>
      <c r="ED59" s="35">
        <v>3.7999999999999998E-10</v>
      </c>
      <c r="EE59" s="35">
        <v>4.60963924082</v>
      </c>
      <c r="EF59" s="35">
        <v>7740.6067835887998</v>
      </c>
      <c r="EG59" s="29">
        <f t="shared" si="76"/>
        <v>-1.6840010305721475E-11</v>
      </c>
      <c r="EH59" s="29">
        <f t="shared" si="77"/>
        <v>-1.6877562361615384E-11</v>
      </c>
      <c r="EI59" s="29">
        <f t="shared" si="78"/>
        <v>-1.6877561038973285E-11</v>
      </c>
      <c r="EJ59" s="29">
        <f t="shared" si="79"/>
        <v>-1.6877561039016444E-11</v>
      </c>
      <c r="EL59" s="35"/>
      <c r="EM59" s="35"/>
      <c r="EN59" s="35"/>
      <c r="ET59" s="40"/>
      <c r="EU59" s="40"/>
      <c r="EV59" s="40"/>
    </row>
    <row r="60" spans="1:152" s="29" customFormat="1" ht="13.5" x14ac:dyDescent="0.3">
      <c r="A60" s="29">
        <f>E56*COS(C57)*COS(A57)</f>
        <v>-1.3013237648683826</v>
      </c>
      <c r="B60" s="29">
        <f>E56*COS(C57)*SIN(A57)</f>
        <v>-0.90962314078183959</v>
      </c>
      <c r="C60" s="29">
        <f>E56*SIN(C57)</f>
        <v>1.3034710410411127E-2</v>
      </c>
      <c r="D60" s="29">
        <f>A60-$D$9</f>
        <v>-0.31658105245185897</v>
      </c>
      <c r="E60" s="29">
        <f>B60-$E$9</f>
        <v>-0.74343638787297917</v>
      </c>
      <c r="F60" s="29">
        <f>C60-$F$9</f>
        <v>1.3036255221575518E-2</v>
      </c>
      <c r="N60" s="35">
        <v>1.3099299999999999E-6</v>
      </c>
      <c r="O60" s="35">
        <v>4.0449172026399998</v>
      </c>
      <c r="P60" s="35">
        <v>12303.06777661</v>
      </c>
      <c r="Q60" s="29">
        <f t="shared" si="0"/>
        <v>-1.2377707464590302E-6</v>
      </c>
      <c r="R60" s="29">
        <f t="shared" si="1"/>
        <v>-1.2377033192588273E-6</v>
      </c>
      <c r="S60" s="29">
        <f t="shared" si="2"/>
        <v>-1.2377033216342512E-6</v>
      </c>
      <c r="T60" s="29">
        <f t="shared" si="3"/>
        <v>-1.2377033216341781E-6</v>
      </c>
      <c r="V60" s="35">
        <v>1.7811E-7</v>
      </c>
      <c r="W60" s="35">
        <v>6.1253793199600004</v>
      </c>
      <c r="X60" s="35">
        <v>4292.3308329503998</v>
      </c>
      <c r="Y60" s="29">
        <f t="shared" si="4"/>
        <v>1.6093654477668924E-7</v>
      </c>
      <c r="Z60" s="29">
        <f t="shared" si="5"/>
        <v>1.6094073010479879E-7</v>
      </c>
      <c r="AA60" s="29">
        <f t="shared" si="6"/>
        <v>1.6094072995739425E-7</v>
      </c>
      <c r="AB60" s="29">
        <f t="shared" si="7"/>
        <v>1.609407299573986E-7</v>
      </c>
      <c r="AD60" s="35">
        <v>2.187E-8</v>
      </c>
      <c r="AE60" s="35">
        <v>0.16036551231000001</v>
      </c>
      <c r="AF60" s="35">
        <v>6525.8044539654002</v>
      </c>
      <c r="AG60" s="29">
        <f t="shared" si="8"/>
        <v>1.7245551348839597E-8</v>
      </c>
      <c r="AH60" s="29">
        <f t="shared" si="9"/>
        <v>1.7244429679300181E-8</v>
      </c>
      <c r="AI60" s="29">
        <f t="shared" si="10"/>
        <v>1.7244429718809086E-8</v>
      </c>
      <c r="AJ60" s="29">
        <f t="shared" si="11"/>
        <v>1.7244429718807938E-8</v>
      </c>
      <c r="AL60" s="35">
        <v>1.02E-9</v>
      </c>
      <c r="AM60" s="35">
        <v>6.26937663026</v>
      </c>
      <c r="AN60" s="35">
        <v>3347.7259737006002</v>
      </c>
      <c r="AO60" s="29">
        <f t="shared" si="68"/>
        <v>-5.9121472869440216E-10</v>
      </c>
      <c r="AP60" s="29">
        <f t="shared" si="69"/>
        <v>-5.9125028714895591E-10</v>
      </c>
      <c r="AQ60" s="29">
        <f t="shared" si="70"/>
        <v>-5.9125028589655142E-10</v>
      </c>
      <c r="AR60" s="29">
        <f t="shared" si="71"/>
        <v>-5.9125028589659278E-10</v>
      </c>
      <c r="AT60" s="35"/>
      <c r="AU60" s="35"/>
      <c r="AV60" s="35"/>
      <c r="BB60" s="35"/>
      <c r="BC60" s="35"/>
      <c r="BD60" s="35"/>
      <c r="BJ60" s="35">
        <v>8.7540000000000002E-8</v>
      </c>
      <c r="BK60" s="35">
        <v>5.4728166041200002</v>
      </c>
      <c r="BL60" s="35">
        <v>6681.2921637024001</v>
      </c>
      <c r="BM60" s="29">
        <f t="shared" si="24"/>
        <v>5.4940122775303954E-8</v>
      </c>
      <c r="BN60" s="29">
        <f t="shared" si="25"/>
        <v>5.4945941577331296E-8</v>
      </c>
      <c r="BO60" s="29">
        <f t="shared" si="26"/>
        <v>5.4945941372391642E-8</v>
      </c>
      <c r="BP60" s="29">
        <f t="shared" si="27"/>
        <v>5.4945941372397458E-8</v>
      </c>
      <c r="BR60" s="35">
        <v>1.1069999999999999E-8</v>
      </c>
      <c r="BS60" s="35">
        <v>1.44142157852</v>
      </c>
      <c r="BT60" s="35">
        <v>2787.0430238573999</v>
      </c>
      <c r="BU60" s="29">
        <f t="shared" si="28"/>
        <v>-1.0127626502883773E-8</v>
      </c>
      <c r="BV60" s="29">
        <f t="shared" si="29"/>
        <v>-1.0127467311598418E-8</v>
      </c>
      <c r="BW60" s="29">
        <f t="shared" si="30"/>
        <v>-1.012746731720558E-8</v>
      </c>
      <c r="BX60" s="29">
        <f t="shared" si="31"/>
        <v>-1.0127467317205422E-8</v>
      </c>
      <c r="BZ60" s="35">
        <v>7.7000000000000003E-10</v>
      </c>
      <c r="CA60" s="35">
        <v>4.0196629210900001</v>
      </c>
      <c r="CB60" s="35">
        <v>1592.5960136327999</v>
      </c>
      <c r="CC60" s="29">
        <f t="shared" si="72"/>
        <v>3.1800074063380265E-11</v>
      </c>
      <c r="CD60" s="29">
        <f t="shared" si="73"/>
        <v>3.1784416333595158E-11</v>
      </c>
      <c r="CE60" s="29">
        <f t="shared" si="74"/>
        <v>3.1784416885084615E-11</v>
      </c>
      <c r="CF60" s="29">
        <f t="shared" si="75"/>
        <v>3.178441688506548E-11</v>
      </c>
      <c r="CH60" s="35"/>
      <c r="CI60" s="35"/>
      <c r="CJ60" s="35"/>
      <c r="CP60" s="35"/>
      <c r="CQ60" s="35"/>
      <c r="CR60" s="35"/>
      <c r="CX60" s="35"/>
      <c r="CY60" s="35"/>
      <c r="CZ60" s="35"/>
      <c r="DF60" s="35">
        <v>6.3641000000000002E-7</v>
      </c>
      <c r="DG60" s="35">
        <v>2.67334126661</v>
      </c>
      <c r="DH60" s="35">
        <v>426.59819087599999</v>
      </c>
      <c r="DI60" s="29">
        <f t="shared" si="44"/>
        <v>-6.2643033599133579E-7</v>
      </c>
      <c r="DJ60" s="29">
        <f t="shared" si="45"/>
        <v>-6.2643094798584881E-7</v>
      </c>
      <c r="DK60" s="29">
        <f t="shared" si="46"/>
        <v>-6.2643094796429383E-7</v>
      </c>
      <c r="DL60" s="29">
        <f t="shared" si="47"/>
        <v>-6.2643094796429447E-7</v>
      </c>
      <c r="DN60" s="35">
        <v>1.0384E-7</v>
      </c>
      <c r="DO60" s="35">
        <v>1.23257236014</v>
      </c>
      <c r="DP60" s="35">
        <v>426.59819087599999</v>
      </c>
      <c r="DQ60" s="29">
        <f t="shared" si="48"/>
        <v>-3.1415505653717979E-8</v>
      </c>
      <c r="DR60" s="29">
        <f t="shared" si="49"/>
        <v>-3.1414966090247519E-8</v>
      </c>
      <c r="DS60" s="29">
        <f t="shared" si="50"/>
        <v>-3.1414966109251682E-8</v>
      </c>
      <c r="DT60" s="29">
        <f t="shared" si="51"/>
        <v>-3.1414966109251146E-8</v>
      </c>
      <c r="DV60" s="35">
        <v>1.2240000000000001E-8</v>
      </c>
      <c r="DW60" s="35">
        <v>2.6201233671400002</v>
      </c>
      <c r="DX60" s="35">
        <v>10025.3603984484</v>
      </c>
      <c r="DY60" s="29">
        <f t="shared" si="52"/>
        <v>-6.0537895904028991E-9</v>
      </c>
      <c r="DZ60" s="29">
        <f t="shared" si="53"/>
        <v>-6.0524266309071243E-9</v>
      </c>
      <c r="EA60" s="29">
        <f t="shared" si="54"/>
        <v>-6.0524266789143139E-9</v>
      </c>
      <c r="EB60" s="29">
        <f t="shared" si="55"/>
        <v>-6.0524266789128018E-9</v>
      </c>
      <c r="ED60" s="35">
        <v>3.6E-10</v>
      </c>
      <c r="EE60" s="35">
        <v>3.1512924616900002</v>
      </c>
      <c r="EF60" s="35">
        <v>639.89728631399998</v>
      </c>
      <c r="EG60" s="29">
        <f t="shared" si="76"/>
        <v>2.011057803508998E-10</v>
      </c>
      <c r="EH60" s="29">
        <f t="shared" si="77"/>
        <v>2.0110822202915404E-10</v>
      </c>
      <c r="EI60" s="29">
        <f t="shared" si="78"/>
        <v>2.0110822194315484E-10</v>
      </c>
      <c r="EJ60" s="29">
        <f t="shared" si="79"/>
        <v>2.0110822194315753E-10</v>
      </c>
      <c r="EL60" s="35"/>
      <c r="EM60" s="35"/>
      <c r="EN60" s="35"/>
      <c r="ET60" s="35"/>
      <c r="EU60" s="35"/>
      <c r="EV60" s="35"/>
    </row>
    <row r="61" spans="1:152" s="29" customFormat="1" ht="13.5" x14ac:dyDescent="0.3">
      <c r="N61" s="35">
        <v>1.38245E-6</v>
      </c>
      <c r="O61" s="35">
        <v>4.3014517691499998</v>
      </c>
      <c r="P61" s="35">
        <v>7.1135470007999997</v>
      </c>
      <c r="Q61" s="29">
        <f t="shared" si="0"/>
        <v>-4.0246200247514263E-7</v>
      </c>
      <c r="R61" s="29">
        <f t="shared" si="1"/>
        <v>-4.0246212270378066E-7</v>
      </c>
      <c r="S61" s="29">
        <f t="shared" si="2"/>
        <v>-4.0246212269954592E-7</v>
      </c>
      <c r="T61" s="29">
        <f t="shared" si="3"/>
        <v>-4.0246212269954592E-7</v>
      </c>
      <c r="V61" s="35">
        <v>1.6472000000000001E-7</v>
      </c>
      <c r="W61" s="35">
        <v>2.6029184506599998</v>
      </c>
      <c r="X61" s="35">
        <v>3341.5927477680002</v>
      </c>
      <c r="Y61" s="29">
        <f t="shared" si="4"/>
        <v>1.5593585616845975E-7</v>
      </c>
      <c r="Z61" s="29">
        <f t="shared" si="5"/>
        <v>1.5593812236996212E-7</v>
      </c>
      <c r="AA61" s="29">
        <f t="shared" si="6"/>
        <v>1.5593812229014819E-7</v>
      </c>
      <c r="AB61" s="29">
        <f t="shared" si="7"/>
        <v>1.5593812229015047E-7</v>
      </c>
      <c r="AD61" s="35">
        <v>2.344E-8</v>
      </c>
      <c r="AE61" s="35">
        <v>1.425578204E-2</v>
      </c>
      <c r="AF61" s="35">
        <v>4690.4798363585996</v>
      </c>
      <c r="AG61" s="29">
        <f t="shared" si="8"/>
        <v>1.6359117151765999E-8</v>
      </c>
      <c r="AH61" s="29">
        <f t="shared" si="9"/>
        <v>1.636012336020428E-8</v>
      </c>
      <c r="AI61" s="29">
        <f t="shared" si="10"/>
        <v>1.6360123324765156E-8</v>
      </c>
      <c r="AJ61" s="29">
        <f t="shared" si="11"/>
        <v>1.6360123324766347E-8</v>
      </c>
      <c r="AL61" s="35">
        <v>7.5999999999999996E-10</v>
      </c>
      <c r="AM61" s="35">
        <v>3.0572427609099999</v>
      </c>
      <c r="AN61" s="35">
        <v>13365.972825148199</v>
      </c>
      <c r="AO61" s="29">
        <f t="shared" si="68"/>
        <v>7.3920118155139065E-10</v>
      </c>
      <c r="AP61" s="29">
        <f t="shared" si="69"/>
        <v>7.3923133225920197E-10</v>
      </c>
      <c r="AQ61" s="29">
        <f t="shared" si="70"/>
        <v>7.3923133119762815E-10</v>
      </c>
      <c r="AR61" s="29">
        <f t="shared" si="71"/>
        <v>7.392313311976633E-10</v>
      </c>
      <c r="AT61" s="35"/>
      <c r="AU61" s="35"/>
      <c r="AV61" s="35"/>
      <c r="BB61" s="35"/>
      <c r="BC61" s="35"/>
      <c r="BD61" s="35"/>
      <c r="BJ61" s="35">
        <v>8.9369999999999999E-8</v>
      </c>
      <c r="BK61" s="35">
        <v>4.8379038560999996</v>
      </c>
      <c r="BL61" s="35">
        <v>6489.776587288</v>
      </c>
      <c r="BM61" s="29">
        <f t="shared" si="24"/>
        <v>-8.5678186803396239E-8</v>
      </c>
      <c r="BN61" s="29">
        <f t="shared" si="25"/>
        <v>-8.5680294803633048E-8</v>
      </c>
      <c r="BO61" s="29">
        <f t="shared" si="26"/>
        <v>-8.5680294729396619E-8</v>
      </c>
      <c r="BP61" s="29">
        <f t="shared" si="27"/>
        <v>-8.568029472939879E-8</v>
      </c>
      <c r="BR61" s="35">
        <v>1.194E-8</v>
      </c>
      <c r="BS61" s="35">
        <v>0.84501638145000002</v>
      </c>
      <c r="BT61" s="35">
        <v>1194.4470102246</v>
      </c>
      <c r="BU61" s="29">
        <f t="shared" si="28"/>
        <v>2.0818197952037203E-9</v>
      </c>
      <c r="BV61" s="29">
        <f t="shared" si="29"/>
        <v>2.0819992560907714E-9</v>
      </c>
      <c r="BW61" s="29">
        <f t="shared" si="30"/>
        <v>2.0819992497699137E-9</v>
      </c>
      <c r="BX61" s="29">
        <f t="shared" si="31"/>
        <v>2.0819992497700808E-9</v>
      </c>
      <c r="BZ61" s="35">
        <v>7.5999999999999996E-10</v>
      </c>
      <c r="CA61" s="35">
        <v>4.4966010173099997</v>
      </c>
      <c r="CB61" s="35">
        <v>4562.4609930212</v>
      </c>
      <c r="CC61" s="29">
        <f t="shared" si="72"/>
        <v>-7.5864156436308253E-10</v>
      </c>
      <c r="CD61" s="29">
        <f t="shared" si="73"/>
        <v>-7.5864421126446408E-10</v>
      </c>
      <c r="CE61" s="29">
        <f t="shared" si="74"/>
        <v>-7.5864421117128187E-10</v>
      </c>
      <c r="CF61" s="29">
        <f t="shared" si="75"/>
        <v>-7.5864421117128435E-10</v>
      </c>
      <c r="CH61" s="35"/>
      <c r="CI61" s="35"/>
      <c r="CJ61" s="35"/>
      <c r="CP61" s="35"/>
      <c r="CQ61" s="35"/>
      <c r="CR61" s="35"/>
      <c r="CX61" s="35"/>
      <c r="CY61" s="35"/>
      <c r="CZ61" s="35"/>
      <c r="DF61" s="35">
        <v>6.8599000000000002E-7</v>
      </c>
      <c r="DG61" s="35">
        <v>2.4019782841800001</v>
      </c>
      <c r="DH61" s="35">
        <v>4399.9943568890003</v>
      </c>
      <c r="DI61" s="29">
        <f t="shared" si="44"/>
        <v>2.6609005809973296E-8</v>
      </c>
      <c r="DJ61" s="29">
        <f t="shared" si="45"/>
        <v>2.6570462735503524E-8</v>
      </c>
      <c r="DK61" s="29">
        <f t="shared" si="46"/>
        <v>2.6570464093055091E-8</v>
      </c>
      <c r="DL61" s="29">
        <f t="shared" si="47"/>
        <v>2.6570464093006386E-8</v>
      </c>
      <c r="DN61" s="35">
        <v>1.1208E-7</v>
      </c>
      <c r="DO61" s="35">
        <v>1.3175096343499999</v>
      </c>
      <c r="DP61" s="35">
        <v>3496.0328261340001</v>
      </c>
      <c r="DQ61" s="29">
        <f t="shared" si="48"/>
        <v>2.2140024038836762E-9</v>
      </c>
      <c r="DR61" s="29">
        <f t="shared" si="49"/>
        <v>2.219008758682808E-9</v>
      </c>
      <c r="DS61" s="29">
        <f t="shared" si="50"/>
        <v>2.2190085823518826E-9</v>
      </c>
      <c r="DT61" s="29">
        <f t="shared" si="51"/>
        <v>2.2190085823566595E-9</v>
      </c>
      <c r="DV61" s="35">
        <v>1.404E-8</v>
      </c>
      <c r="DW61" s="35">
        <v>5.1905602647900002</v>
      </c>
      <c r="DX61" s="35">
        <v>2700.7151403858002</v>
      </c>
      <c r="DY61" s="29">
        <f t="shared" si="52"/>
        <v>4.9539038872249168E-9</v>
      </c>
      <c r="DZ61" s="29">
        <f t="shared" si="53"/>
        <v>4.9534504884642255E-9</v>
      </c>
      <c r="EA61" s="29">
        <f t="shared" si="54"/>
        <v>4.953450504433709E-9</v>
      </c>
      <c r="EB61" s="29">
        <f t="shared" si="55"/>
        <v>4.9534505044332433E-9</v>
      </c>
      <c r="ED61" s="35">
        <v>3.7000000000000001E-10</v>
      </c>
      <c r="EE61" s="35">
        <v>6.1462997062199998</v>
      </c>
      <c r="EF61" s="35">
        <v>5729.5064471490005</v>
      </c>
      <c r="EG61" s="29">
        <f t="shared" si="76"/>
        <v>8.9449820880236841E-11</v>
      </c>
      <c r="EH61" s="29">
        <f t="shared" si="77"/>
        <v>8.9423533431786047E-11</v>
      </c>
      <c r="EI61" s="29">
        <f t="shared" si="78"/>
        <v>8.9423534357676643E-11</v>
      </c>
      <c r="EJ61" s="29">
        <f t="shared" si="79"/>
        <v>8.9423534357651129E-11</v>
      </c>
      <c r="EL61" s="35"/>
      <c r="EM61" s="35"/>
      <c r="EN61" s="35"/>
      <c r="ET61" s="35"/>
      <c r="EU61" s="35"/>
      <c r="EV61" s="35"/>
    </row>
    <row r="62" spans="1:152" s="29" customFormat="1" ht="13.5" x14ac:dyDescent="0.3">
      <c r="A62" s="33" t="s">
        <v>26</v>
      </c>
      <c r="B62" s="32" t="s">
        <v>196</v>
      </c>
      <c r="C62" s="33" t="s">
        <v>229</v>
      </c>
      <c r="D62" s="33" t="s">
        <v>26</v>
      </c>
      <c r="E62" s="33" t="s">
        <v>26</v>
      </c>
      <c r="F62" s="33" t="s">
        <v>26</v>
      </c>
      <c r="N62" s="35">
        <v>1.28062E-6</v>
      </c>
      <c r="O62" s="35">
        <v>1.8066564333199999</v>
      </c>
      <c r="P62" s="35">
        <v>5088.6288397668004</v>
      </c>
      <c r="Q62" s="29">
        <f t="shared" si="0"/>
        <v>-1.1951717775079021E-6</v>
      </c>
      <c r="R62" s="29">
        <f t="shared" si="1"/>
        <v>-1.1951418652647344E-6</v>
      </c>
      <c r="S62" s="29">
        <f t="shared" si="2"/>
        <v>-1.1951418663183796E-6</v>
      </c>
      <c r="T62" s="29">
        <f t="shared" si="3"/>
        <v>-1.1951418663183472E-6</v>
      </c>
      <c r="V62" s="35">
        <v>1.6598999999999999E-7</v>
      </c>
      <c r="W62" s="35">
        <v>1.2551971827799999</v>
      </c>
      <c r="X62" s="35">
        <v>3894.1818295421999</v>
      </c>
      <c r="Y62" s="29">
        <f t="shared" si="4"/>
        <v>-1.6809434872198668E-8</v>
      </c>
      <c r="Z62" s="29">
        <f t="shared" si="5"/>
        <v>-1.6801216916105919E-8</v>
      </c>
      <c r="AA62" s="29">
        <f t="shared" si="6"/>
        <v>-1.6801217205555824E-8</v>
      </c>
      <c r="AB62" s="29">
        <f t="shared" si="7"/>
        <v>-1.6801217205546437E-8</v>
      </c>
      <c r="AD62" s="35">
        <v>1.6169999999999999E-8</v>
      </c>
      <c r="AE62" s="35">
        <v>4.9561449168899996</v>
      </c>
      <c r="AF62" s="35">
        <v>5088.6288397668004</v>
      </c>
      <c r="AG62" s="29">
        <f t="shared" si="8"/>
        <v>1.5136456332040095E-8</v>
      </c>
      <c r="AH62" s="29">
        <f t="shared" si="9"/>
        <v>1.5136086399391835E-8</v>
      </c>
      <c r="AI62" s="29">
        <f t="shared" si="10"/>
        <v>1.5136086412422574E-8</v>
      </c>
      <c r="AJ62" s="29">
        <f t="shared" si="11"/>
        <v>1.513608641242217E-8</v>
      </c>
      <c r="AL62" s="35">
        <v>6.3E-10</v>
      </c>
      <c r="AM62" s="35">
        <v>3.1277093175299999</v>
      </c>
      <c r="AN62" s="35">
        <v>10419.9862835076</v>
      </c>
      <c r="AO62" s="29">
        <f t="shared" si="68"/>
        <v>-5.7535911998162902E-10</v>
      </c>
      <c r="AP62" s="29">
        <f t="shared" si="69"/>
        <v>-5.7532494156174576E-10</v>
      </c>
      <c r="AQ62" s="29">
        <f t="shared" si="70"/>
        <v>-5.7532494276574312E-10</v>
      </c>
      <c r="AR62" s="29">
        <f t="shared" si="71"/>
        <v>-5.7532494276570673E-10</v>
      </c>
      <c r="AT62" s="35"/>
      <c r="AU62" s="35"/>
      <c r="AV62" s="35"/>
      <c r="BB62" s="40"/>
      <c r="BC62" s="40"/>
      <c r="BD62" s="40"/>
      <c r="BJ62" s="35">
        <v>8.6519999999999997E-8</v>
      </c>
      <c r="BK62" s="35">
        <v>4.7211887680900002</v>
      </c>
      <c r="BL62" s="35">
        <v>213.29909543799999</v>
      </c>
      <c r="BM62" s="29">
        <f t="shared" si="24"/>
        <v>-2.8166207170929679E-8</v>
      </c>
      <c r="BN62" s="29">
        <f t="shared" si="25"/>
        <v>-2.8165984182515255E-8</v>
      </c>
      <c r="BO62" s="29">
        <f t="shared" si="26"/>
        <v>-2.8165984190369279E-8</v>
      </c>
      <c r="BP62" s="29">
        <f t="shared" si="27"/>
        <v>-2.8165984190368991E-8</v>
      </c>
      <c r="BR62" s="35">
        <v>1.043E-8</v>
      </c>
      <c r="BS62" s="35">
        <v>3.98123209815</v>
      </c>
      <c r="BT62" s="35">
        <v>12303.06777661</v>
      </c>
      <c r="BU62" s="29">
        <f t="shared" si="28"/>
        <v>-9.6181998966871711E-9</v>
      </c>
      <c r="BV62" s="29">
        <f t="shared" si="29"/>
        <v>-9.6175655013410609E-9</v>
      </c>
      <c r="BW62" s="29">
        <f t="shared" si="30"/>
        <v>-9.6175655236895868E-9</v>
      </c>
      <c r="BX62" s="29">
        <f t="shared" si="31"/>
        <v>-9.6175655236888986E-9</v>
      </c>
      <c r="BZ62" s="35">
        <v>7.5999999999999996E-10</v>
      </c>
      <c r="CA62" s="35">
        <v>5.6735410257599996</v>
      </c>
      <c r="CB62" s="35">
        <v>6041.3275670856001</v>
      </c>
      <c r="CC62" s="29">
        <f t="shared" si="72"/>
        <v>-7.5420272740647559E-10</v>
      </c>
      <c r="CD62" s="29">
        <f t="shared" si="73"/>
        <v>-7.5420995850414948E-10</v>
      </c>
      <c r="CE62" s="29">
        <f t="shared" si="74"/>
        <v>-7.5420995824953936E-10</v>
      </c>
      <c r="CF62" s="29">
        <f t="shared" si="75"/>
        <v>-7.5420995824954732E-10</v>
      </c>
      <c r="CH62" s="35"/>
      <c r="CI62" s="35"/>
      <c r="CJ62" s="35"/>
      <c r="CP62" s="35"/>
      <c r="CQ62" s="35"/>
      <c r="CR62" s="35"/>
      <c r="CX62" s="35"/>
      <c r="CY62" s="35"/>
      <c r="CZ62" s="35"/>
      <c r="DF62" s="35">
        <v>5.8558999999999999E-7</v>
      </c>
      <c r="DG62" s="35">
        <v>4.7205278751600002</v>
      </c>
      <c r="DH62" s="35">
        <v>213.29909543799999</v>
      </c>
      <c r="DI62" s="29">
        <f t="shared" si="44"/>
        <v>-1.9027028856674404E-7</v>
      </c>
      <c r="DJ62" s="29">
        <f t="shared" si="45"/>
        <v>-1.9026877897971368E-7</v>
      </c>
      <c r="DK62" s="29">
        <f t="shared" si="46"/>
        <v>-1.9026877903288384E-7</v>
      </c>
      <c r="DL62" s="29">
        <f t="shared" si="47"/>
        <v>-1.9026877903288189E-7</v>
      </c>
      <c r="DN62" s="35">
        <v>1.0345E-7</v>
      </c>
      <c r="DO62" s="35">
        <v>0.90062464689999999</v>
      </c>
      <c r="DP62" s="35">
        <v>4535.0594369244</v>
      </c>
      <c r="DQ62" s="29">
        <f t="shared" si="48"/>
        <v>6.9076901055633219E-8</v>
      </c>
      <c r="DR62" s="29">
        <f t="shared" si="49"/>
        <v>6.9072437972580907E-8</v>
      </c>
      <c r="DS62" s="29">
        <f t="shared" si="50"/>
        <v>6.907243812978105E-8</v>
      </c>
      <c r="DT62" s="29">
        <f t="shared" si="51"/>
        <v>6.9072438129776669E-8</v>
      </c>
      <c r="DV62" s="35">
        <v>1.2019999999999999E-8</v>
      </c>
      <c r="DW62" s="35">
        <v>0.93472783088</v>
      </c>
      <c r="DX62" s="35">
        <v>2810.9214616052</v>
      </c>
      <c r="DY62" s="29">
        <f t="shared" si="52"/>
        <v>-1.0343677453514678E-8</v>
      </c>
      <c r="DZ62" s="29">
        <f t="shared" si="53"/>
        <v>-1.0343457507937166E-8</v>
      </c>
      <c r="EA62" s="29">
        <f t="shared" si="54"/>
        <v>-1.0343457515684205E-8</v>
      </c>
      <c r="EB62" s="29">
        <f t="shared" si="55"/>
        <v>-1.0343457515683989E-8</v>
      </c>
      <c r="ED62" s="35">
        <v>4.0000000000000001E-10</v>
      </c>
      <c r="EE62" s="35">
        <v>1.4739554484999999</v>
      </c>
      <c r="EF62" s="35">
        <v>13365.972825148199</v>
      </c>
      <c r="EG62" s="29">
        <f t="shared" si="76"/>
        <v>8.8071723971371744E-11</v>
      </c>
      <c r="EH62" s="29">
        <f t="shared" si="77"/>
        <v>8.8005076898156938E-11</v>
      </c>
      <c r="EI62" s="29">
        <f t="shared" si="78"/>
        <v>8.8005079245613096E-11</v>
      </c>
      <c r="EJ62" s="29">
        <f t="shared" si="79"/>
        <v>8.800507924553547E-11</v>
      </c>
      <c r="EL62" s="35"/>
      <c r="EM62" s="35"/>
      <c r="EN62" s="35"/>
      <c r="ET62" s="35"/>
      <c r="EU62" s="35"/>
      <c r="EV62" s="35"/>
    </row>
    <row r="63" spans="1:152" s="29" customFormat="1" ht="13.5" x14ac:dyDescent="0.3">
      <c r="J63" s="16"/>
      <c r="K63" s="16"/>
      <c r="N63" s="35">
        <v>1.3989700000000001E-6</v>
      </c>
      <c r="O63" s="35">
        <v>3.3259251616399998</v>
      </c>
      <c r="P63" s="35">
        <v>2700.7151403858002</v>
      </c>
      <c r="Q63" s="29">
        <f t="shared" si="0"/>
        <v>-1.3958528671869811E-6</v>
      </c>
      <c r="R63" s="29">
        <f t="shared" si="1"/>
        <v>-1.3958560876953062E-6</v>
      </c>
      <c r="S63" s="29">
        <f t="shared" si="2"/>
        <v>-1.3958560875819043E-6</v>
      </c>
      <c r="T63" s="29">
        <f t="shared" si="3"/>
        <v>-1.3958560875819077E-6</v>
      </c>
      <c r="V63" s="35">
        <v>1.9455000000000001E-7</v>
      </c>
      <c r="W63" s="35">
        <v>2.5311267634500001</v>
      </c>
      <c r="X63" s="35">
        <v>4399.9943568890003</v>
      </c>
      <c r="Y63" s="29">
        <f t="shared" si="4"/>
        <v>3.2520783280486819E-8</v>
      </c>
      <c r="Z63" s="29">
        <f t="shared" si="5"/>
        <v>3.2509997925920878E-8</v>
      </c>
      <c r="AA63" s="29">
        <f t="shared" si="6"/>
        <v>3.2509998305800504E-8</v>
      </c>
      <c r="AB63" s="29">
        <f t="shared" si="7"/>
        <v>3.2509998305786872E-8</v>
      </c>
      <c r="AD63" s="35">
        <v>1.6330000000000001E-8</v>
      </c>
      <c r="AE63" s="35">
        <v>1.1070359992200001</v>
      </c>
      <c r="AF63" s="35">
        <v>12303.06777661</v>
      </c>
      <c r="AG63" s="29">
        <f t="shared" si="8"/>
        <v>1.6192725653810564E-8</v>
      </c>
      <c r="AH63" s="29">
        <f t="shared" si="9"/>
        <v>1.6192393249936235E-8</v>
      </c>
      <c r="AI63" s="29">
        <f t="shared" si="10"/>
        <v>1.6192393261651038E-8</v>
      </c>
      <c r="AJ63" s="29">
        <f t="shared" si="11"/>
        <v>1.6192393261650678E-8</v>
      </c>
      <c r="AL63" s="35">
        <v>6.2000000000000003E-10</v>
      </c>
      <c r="AM63" s="35">
        <v>1.4564716872300001</v>
      </c>
      <c r="AN63" s="35">
        <v>7234.7942562420003</v>
      </c>
      <c r="AO63" s="29">
        <f t="shared" si="68"/>
        <v>5.6680126025405309E-10</v>
      </c>
      <c r="AP63" s="29">
        <f t="shared" si="69"/>
        <v>5.667780267837825E-10</v>
      </c>
      <c r="AQ63" s="29">
        <f t="shared" si="70"/>
        <v>5.6677802760218414E-10</v>
      </c>
      <c r="AR63" s="29">
        <f t="shared" si="71"/>
        <v>5.6677802760215922E-10</v>
      </c>
      <c r="AT63" s="35"/>
      <c r="AU63" s="35"/>
      <c r="AV63" s="35"/>
      <c r="BB63" s="35"/>
      <c r="BC63" s="35"/>
      <c r="BD63" s="35"/>
      <c r="BJ63" s="35">
        <v>8.797E-8</v>
      </c>
      <c r="BK63" s="35">
        <v>2.8659757579199998</v>
      </c>
      <c r="BL63" s="35">
        <v>3341.5927477680002</v>
      </c>
      <c r="BM63" s="29">
        <f t="shared" si="24"/>
        <v>7.3043587479177549E-8</v>
      </c>
      <c r="BN63" s="29">
        <f t="shared" si="25"/>
        <v>7.3045680876329138E-8</v>
      </c>
      <c r="BO63" s="29">
        <f t="shared" si="26"/>
        <v>7.304568080259897E-8</v>
      </c>
      <c r="BP63" s="29">
        <f t="shared" si="27"/>
        <v>7.3045680802601061E-8</v>
      </c>
      <c r="BR63" s="35">
        <v>1.029E-8</v>
      </c>
      <c r="BS63" s="35">
        <v>1.21951732572</v>
      </c>
      <c r="BT63" s="35">
        <v>4535.0594369244</v>
      </c>
      <c r="BU63" s="29">
        <f t="shared" si="28"/>
        <v>8.9260454760686404E-9</v>
      </c>
      <c r="BV63" s="29">
        <f t="shared" si="29"/>
        <v>8.9257487608509686E-9</v>
      </c>
      <c r="BW63" s="29">
        <f t="shared" si="30"/>
        <v>8.925748771302222E-9</v>
      </c>
      <c r="BX63" s="29">
        <f t="shared" si="31"/>
        <v>8.9257487713019308E-9</v>
      </c>
      <c r="BZ63" s="35">
        <v>7.7999999999999999E-10</v>
      </c>
      <c r="CA63" s="35">
        <v>0.79220883728000002</v>
      </c>
      <c r="CB63" s="35">
        <v>2288.3440435113998</v>
      </c>
      <c r="CC63" s="29">
        <f t="shared" si="72"/>
        <v>7.537557934106995E-10</v>
      </c>
      <c r="CD63" s="29">
        <f t="shared" si="73"/>
        <v>7.5376166012900899E-10</v>
      </c>
      <c r="CE63" s="29">
        <f t="shared" si="74"/>
        <v>7.5376165992238703E-10</v>
      </c>
      <c r="CF63" s="29">
        <f t="shared" si="75"/>
        <v>7.5376165992239272E-10</v>
      </c>
      <c r="CH63" s="35"/>
      <c r="CI63" s="35"/>
      <c r="CJ63" s="35"/>
      <c r="CP63" s="40"/>
      <c r="CQ63" s="40"/>
      <c r="CR63" s="40"/>
      <c r="CX63" s="35"/>
      <c r="CY63" s="35"/>
      <c r="CZ63" s="35"/>
      <c r="DF63" s="35">
        <v>6.2015E-7</v>
      </c>
      <c r="DG63" s="35">
        <v>1.1006586622100001</v>
      </c>
      <c r="DH63" s="35">
        <v>1221.8485663214001</v>
      </c>
      <c r="DI63" s="29">
        <f t="shared" si="44"/>
        <v>-3.1106494008677107E-7</v>
      </c>
      <c r="DJ63" s="29">
        <f t="shared" si="45"/>
        <v>-3.1105656313016112E-7</v>
      </c>
      <c r="DK63" s="29">
        <f t="shared" si="46"/>
        <v>-3.110565634252115E-7</v>
      </c>
      <c r="DL63" s="29">
        <f t="shared" si="47"/>
        <v>-3.1105656342520202E-7</v>
      </c>
      <c r="DN63" s="35">
        <v>1.2214999999999999E-7</v>
      </c>
      <c r="DO63" s="35">
        <v>4.2231605609800003</v>
      </c>
      <c r="DP63" s="35">
        <v>7079.3738568077997</v>
      </c>
      <c r="DQ63" s="29">
        <f t="shared" si="48"/>
        <v>1.2028624446544197E-7</v>
      </c>
      <c r="DR63" s="29">
        <f t="shared" si="49"/>
        <v>1.2028432092115893E-7</v>
      </c>
      <c r="DS63" s="29">
        <f t="shared" si="50"/>
        <v>1.2028432098892647E-7</v>
      </c>
      <c r="DT63" s="29">
        <f t="shared" si="51"/>
        <v>1.2028432098892435E-7</v>
      </c>
      <c r="DV63" s="35">
        <v>8.6900000000000004E-9</v>
      </c>
      <c r="DW63" s="35">
        <v>5.8134081163499998</v>
      </c>
      <c r="DX63" s="35">
        <v>12303.06777661</v>
      </c>
      <c r="DY63" s="29">
        <f t="shared" si="52"/>
        <v>-1.1762287089372779E-9</v>
      </c>
      <c r="DZ63" s="29">
        <f t="shared" si="53"/>
        <v>-1.1775823897342205E-9</v>
      </c>
      <c r="EA63" s="29">
        <f t="shared" si="54"/>
        <v>-1.1775823420561031E-9</v>
      </c>
      <c r="EB63" s="29">
        <f t="shared" si="55"/>
        <v>-1.1775823420575713E-9</v>
      </c>
      <c r="ED63" s="35">
        <v>3.4999999999999998E-10</v>
      </c>
      <c r="EE63" s="35">
        <v>2.6077224549200002</v>
      </c>
      <c r="EF63" s="35">
        <v>4690.4798363585996</v>
      </c>
      <c r="EG63" s="29">
        <f t="shared" si="76"/>
        <v>-3.3910298493023456E-10</v>
      </c>
      <c r="EH63" s="29">
        <f t="shared" si="77"/>
        <v>-3.391081784898302E-10</v>
      </c>
      <c r="EI63" s="29">
        <f t="shared" si="78"/>
        <v>-3.3910817830692671E-10</v>
      </c>
      <c r="EJ63" s="29">
        <f t="shared" si="79"/>
        <v>-3.3910817830693286E-10</v>
      </c>
      <c r="EL63" s="35"/>
      <c r="EM63" s="35"/>
      <c r="EN63" s="35"/>
      <c r="ET63" s="35"/>
      <c r="EU63" s="35"/>
      <c r="EV63" s="35"/>
    </row>
    <row r="64" spans="1:152" s="29" customFormat="1" ht="13.5" x14ac:dyDescent="0.3">
      <c r="A64" s="29" t="s">
        <v>198</v>
      </c>
      <c r="B64" s="29" t="s">
        <v>199</v>
      </c>
      <c r="C64" s="29" t="s">
        <v>200</v>
      </c>
      <c r="N64" s="35">
        <v>1.28102E-6</v>
      </c>
      <c r="O64" s="35">
        <v>2.2080665100800001</v>
      </c>
      <c r="P64" s="35">
        <v>1592.5960136327999</v>
      </c>
      <c r="Q64" s="29">
        <f t="shared" si="0"/>
        <v>-1.2556146362589954E-6</v>
      </c>
      <c r="R64" s="29">
        <f t="shared" si="1"/>
        <v>-1.2556094694537412E-6</v>
      </c>
      <c r="S64" s="29">
        <f t="shared" si="2"/>
        <v>-1.255609469635733E-6</v>
      </c>
      <c r="T64" s="29">
        <f t="shared" si="3"/>
        <v>-1.2556094696357258E-6</v>
      </c>
      <c r="V64" s="35">
        <v>1.4999999999999999E-7</v>
      </c>
      <c r="W64" s="35">
        <v>1.03464802434</v>
      </c>
      <c r="X64" s="35">
        <v>2288.3440435113998</v>
      </c>
      <c r="Y64" s="29">
        <f t="shared" si="4"/>
        <v>1.3145135616453453E-7</v>
      </c>
      <c r="Z64" s="29">
        <f t="shared" si="5"/>
        <v>1.3145346902327624E-7</v>
      </c>
      <c r="AA64" s="29">
        <f t="shared" si="6"/>
        <v>1.3145346894886064E-7</v>
      </c>
      <c r="AB64" s="29">
        <f t="shared" si="7"/>
        <v>1.3145346894886268E-7</v>
      </c>
      <c r="AD64" s="35">
        <v>2.126E-8</v>
      </c>
      <c r="AE64" s="35">
        <v>0.48290227706</v>
      </c>
      <c r="AF64" s="35">
        <v>2700.7151403858002</v>
      </c>
      <c r="AG64" s="29">
        <f t="shared" si="8"/>
        <v>1.9856905904845351E-8</v>
      </c>
      <c r="AH64" s="29">
        <f t="shared" si="9"/>
        <v>1.9857168034249136E-8</v>
      </c>
      <c r="AI64" s="29">
        <f t="shared" si="10"/>
        <v>1.9857168025016964E-8</v>
      </c>
      <c r="AJ64" s="29">
        <f t="shared" si="11"/>
        <v>1.9857168025017235E-8</v>
      </c>
      <c r="AL64" s="35">
        <v>6.9E-10</v>
      </c>
      <c r="AM64" s="35">
        <v>4.8226660586900003</v>
      </c>
      <c r="AN64" s="35">
        <v>6677.7017350506003</v>
      </c>
      <c r="AO64" s="29">
        <f t="shared" si="68"/>
        <v>6.7836982529679628E-10</v>
      </c>
      <c r="AP64" s="29">
        <f t="shared" si="69"/>
        <v>6.7838058809421633E-10</v>
      </c>
      <c r="AQ64" s="29">
        <f t="shared" si="70"/>
        <v>6.7838058771522058E-10</v>
      </c>
      <c r="AR64" s="29">
        <f t="shared" si="71"/>
        <v>6.7838058771523309E-10</v>
      </c>
      <c r="AT64" s="35"/>
      <c r="AU64" s="35"/>
      <c r="AV64" s="35"/>
      <c r="BB64" s="35"/>
      <c r="BC64" s="35"/>
      <c r="BD64" s="35"/>
      <c r="BJ64" s="35">
        <v>8.3840000000000002E-8</v>
      </c>
      <c r="BK64" s="35">
        <v>2.6589523003700002</v>
      </c>
      <c r="BL64" s="35">
        <v>4535.0594369244</v>
      </c>
      <c r="BM64" s="29">
        <f t="shared" si="24"/>
        <v>5.087933115787651E-8</v>
      </c>
      <c r="BN64" s="29">
        <f t="shared" si="25"/>
        <v>5.0883192953476886E-8</v>
      </c>
      <c r="BO64" s="29">
        <f t="shared" si="26"/>
        <v>5.0883192817462036E-8</v>
      </c>
      <c r="BP64" s="29">
        <f t="shared" si="27"/>
        <v>5.0883192817465828E-8</v>
      </c>
      <c r="BR64" s="35">
        <v>9.39E-9</v>
      </c>
      <c r="BS64" s="35">
        <v>2.9971624825699998</v>
      </c>
      <c r="BT64" s="35">
        <v>7477.5228602159996</v>
      </c>
      <c r="BU64" s="29">
        <f t="shared" si="28"/>
        <v>3.249752688103224E-9</v>
      </c>
      <c r="BV64" s="29">
        <f t="shared" si="29"/>
        <v>3.2489108461493137E-9</v>
      </c>
      <c r="BW64" s="29">
        <f t="shared" si="30"/>
        <v>3.2489108758007302E-9</v>
      </c>
      <c r="BX64" s="29">
        <f t="shared" si="31"/>
        <v>3.2489108757998534E-9</v>
      </c>
      <c r="BZ64" s="35">
        <v>7.4000000000000003E-10</v>
      </c>
      <c r="CA64" s="35">
        <v>5.8479542796499997</v>
      </c>
      <c r="CB64" s="35">
        <v>3341.5927477680002</v>
      </c>
      <c r="CC64" s="29">
        <f t="shared" si="72"/>
        <v>-6.7217313080372337E-10</v>
      </c>
      <c r="CD64" s="29">
        <f t="shared" si="73"/>
        <v>-6.7218634623009903E-10</v>
      </c>
      <c r="CE64" s="29">
        <f t="shared" si="74"/>
        <v>-6.7218634576465391E-10</v>
      </c>
      <c r="CF64" s="29">
        <f t="shared" si="75"/>
        <v>-6.7218634576466715E-10</v>
      </c>
      <c r="CH64" s="35"/>
      <c r="CI64" s="35"/>
      <c r="CJ64" s="35"/>
      <c r="CP64" s="35"/>
      <c r="CQ64" s="35"/>
      <c r="CR64" s="35"/>
      <c r="CX64" s="35"/>
      <c r="CY64" s="35"/>
      <c r="CZ64" s="35"/>
      <c r="DF64" s="35">
        <v>6.6509000000000003E-7</v>
      </c>
      <c r="DG64" s="35">
        <v>2.21307705185</v>
      </c>
      <c r="DH64" s="35">
        <v>6041.3275670856001</v>
      </c>
      <c r="DI64" s="29">
        <f t="shared" si="44"/>
        <v>6.5244919853758931E-7</v>
      </c>
      <c r="DJ64" s="29">
        <f t="shared" si="45"/>
        <v>6.5243923326573457E-7</v>
      </c>
      <c r="DK64" s="29">
        <f t="shared" si="46"/>
        <v>6.5243923361679204E-7</v>
      </c>
      <c r="DL64" s="29">
        <f t="shared" si="47"/>
        <v>6.5243923361678102E-7</v>
      </c>
      <c r="DN64" s="35">
        <v>9.7650000000000004E-8</v>
      </c>
      <c r="DO64" s="35">
        <v>3.4531094020399999</v>
      </c>
      <c r="DP64" s="35">
        <v>382.89653222319998</v>
      </c>
      <c r="DQ64" s="29">
        <f t="shared" si="48"/>
        <v>-9.4679257412714226E-8</v>
      </c>
      <c r="DR64" s="29">
        <f t="shared" si="49"/>
        <v>-9.4679374372174422E-8</v>
      </c>
      <c r="DS64" s="29">
        <f t="shared" si="50"/>
        <v>-9.4679374368054944E-8</v>
      </c>
      <c r="DT64" s="29">
        <f t="shared" si="51"/>
        <v>-9.4679374368055116E-8</v>
      </c>
      <c r="DV64" s="35">
        <v>8.6699999999999992E-9</v>
      </c>
      <c r="DW64" s="35">
        <v>2.2004664040900002</v>
      </c>
      <c r="DX64" s="35">
        <v>2699.7348193175999</v>
      </c>
      <c r="DY64" s="29">
        <f t="shared" si="52"/>
        <v>-4.1275501791643514E-9</v>
      </c>
      <c r="DZ64" s="29">
        <f t="shared" si="53"/>
        <v>-4.127287130200456E-9</v>
      </c>
      <c r="EA64" s="29">
        <f t="shared" si="54"/>
        <v>-4.1272871394655249E-9</v>
      </c>
      <c r="EB64" s="29">
        <f t="shared" si="55"/>
        <v>-4.1272871394652536E-9</v>
      </c>
      <c r="ED64" s="35">
        <v>3.4999999999999998E-10</v>
      </c>
      <c r="EE64" s="35">
        <v>2.450779319</v>
      </c>
      <c r="EF64" s="35">
        <v>2288.3440435113998</v>
      </c>
      <c r="EG64" s="29">
        <f t="shared" si="76"/>
        <v>-1.1932869362682269E-10</v>
      </c>
      <c r="EH64" s="29">
        <f t="shared" si="77"/>
        <v>-1.1931907170319171E-10</v>
      </c>
      <c r="EI64" s="29">
        <f t="shared" si="78"/>
        <v>-1.1931907204208999E-10</v>
      </c>
      <c r="EJ64" s="29">
        <f t="shared" si="79"/>
        <v>-1.1931907204208063E-10</v>
      </c>
      <c r="EL64" s="35"/>
      <c r="EM64" s="35"/>
      <c r="EN64" s="35"/>
      <c r="ET64" s="40"/>
      <c r="EU64" s="40"/>
      <c r="EV64" s="40"/>
    </row>
    <row r="65" spans="1:152" s="29" customFormat="1" ht="13.5" x14ac:dyDescent="0.3">
      <c r="A65" s="29">
        <f>F56</f>
        <v>0.80814056298106429</v>
      </c>
      <c r="B65" s="29">
        <f xml:space="preserve"> 0.0057755183 * A65</f>
        <v>4.6674306104694391E-3</v>
      </c>
      <c r="C65" s="29">
        <f xml:space="preserve"> Tau - B65/DAYSinMILLENNIUM</f>
        <v>1.6241882600201419E-2</v>
      </c>
      <c r="N65" s="35">
        <v>1.1694500000000001E-6</v>
      </c>
      <c r="O65" s="35">
        <v>3.1280528220699999</v>
      </c>
      <c r="P65" s="35">
        <v>7903.0734197210004</v>
      </c>
      <c r="Q65" s="29">
        <f t="shared" ref="Q65:Q128" si="80">N65*COS(O65+P65*$C$23)</f>
        <v>1.048952264320915E-6</v>
      </c>
      <c r="R65" s="29">
        <f t="shared" ref="R65:R128" si="81">N65*COS(O65+P65*$C$44)</f>
        <v>1.0489000423759763E-6</v>
      </c>
      <c r="S65" s="29">
        <f t="shared" ref="S65:S128" si="82">N65*COS(O65+P65*$C$65)</f>
        <v>1.0489000442154936E-6</v>
      </c>
      <c r="T65" s="29">
        <f t="shared" ref="T65:T128" si="83">N65*COS(O65+P65*$C$86)</f>
        <v>1.0489000442154348E-6</v>
      </c>
      <c r="V65" s="35">
        <v>2.0029E-7</v>
      </c>
      <c r="W65" s="35">
        <v>4.7311942874900001</v>
      </c>
      <c r="X65" s="35">
        <v>4690.4798363585996</v>
      </c>
      <c r="Y65" s="29">
        <f t="shared" ref="Y65:Y128" si="84">V65*COS(W65+X65*$C$23)</f>
        <v>1.4407836955778802E-7</v>
      </c>
      <c r="Z65" s="29">
        <f t="shared" ref="Z65:Z128" si="85">V65*COS(W65+X65*$C$44)</f>
        <v>1.4407002970446914E-7</v>
      </c>
      <c r="AA65" s="29">
        <f t="shared" ref="AA65:AA128" si="86">V65*COS(W65+X65*$C$65)</f>
        <v>1.4407002999822033E-7</v>
      </c>
      <c r="AB65" s="29">
        <f t="shared" ref="AB65:AB128" si="87">V65*COS(W65+X65*$C$86)</f>
        <v>1.4407002999821043E-7</v>
      </c>
      <c r="AD65" s="35">
        <v>1.6289999999999999E-8</v>
      </c>
      <c r="AE65" s="35">
        <v>4.9426797771800004</v>
      </c>
      <c r="AF65" s="35">
        <v>1221.8485663214001</v>
      </c>
      <c r="AG65" s="29">
        <f t="shared" ref="AG65:AG128" si="88">AD65*COS(AE65+AF65*$C$23)</f>
        <v>1.5330532996218091E-8</v>
      </c>
      <c r="AH65" s="29">
        <f t="shared" ref="AH65:AH128" si="89">AD65*COS(AE65+AF65*$C$44)</f>
        <v>1.5330446990093737E-8</v>
      </c>
      <c r="AI65" s="29">
        <f t="shared" ref="AI65:AI128" si="90">AD65*COS(AE65+AF65*$C$65)</f>
        <v>1.5330446993123068E-8</v>
      </c>
      <c r="AJ65" s="29">
        <f t="shared" ref="AJ65:AJ128" si="91">AD65*COS(AE65+AF65*$C$86)</f>
        <v>1.5330446993122968E-8</v>
      </c>
      <c r="AL65" s="35">
        <v>6.3999999999999996E-10</v>
      </c>
      <c r="AM65" s="35">
        <v>1.7371344844600001</v>
      </c>
      <c r="AN65" s="35">
        <v>3870.3033917943999</v>
      </c>
      <c r="AO65" s="29">
        <f t="shared" ref="AO65:AO96" si="92">AL65*COS(AM65+AN65*$C$23)</f>
        <v>-1.2435454895477837E-10</v>
      </c>
      <c r="AP65" s="29">
        <f t="shared" ref="AP65:AP96" si="93">AL65*COS(AM65+AN65*$C$44)</f>
        <v>-1.2432349813269766E-10</v>
      </c>
      <c r="AQ65" s="29">
        <f t="shared" ref="AQ65:AQ96" si="94">AL65*COS(AM65+AN65*$C$65)</f>
        <v>-1.2432349922636389E-10</v>
      </c>
      <c r="AR65" s="29">
        <f t="shared" ref="AR65:AR96" si="95">AL65*COS(AM65+AN65*$C$86)</f>
        <v>-1.2432349922632822E-10</v>
      </c>
      <c r="AT65" s="35"/>
      <c r="AU65" s="35"/>
      <c r="AV65" s="35"/>
      <c r="BB65" s="35"/>
      <c r="BC65" s="35"/>
      <c r="BD65" s="35"/>
      <c r="BJ65" s="35">
        <v>8.2129999999999995E-8</v>
      </c>
      <c r="BK65" s="35">
        <v>4.8260813470999997</v>
      </c>
      <c r="BL65" s="35">
        <v>3553.9115221378001</v>
      </c>
      <c r="BM65" s="29">
        <f t="shared" ref="BM65:BM128" si="96">BJ65*COS(BK65+BL65*$C$23)</f>
        <v>7.885127066237264E-8</v>
      </c>
      <c r="BN65" s="29">
        <f t="shared" ref="BN65:BN128" si="97">BJ65*COS(BK65+BL65*$C$44)</f>
        <v>7.8850227183022245E-8</v>
      </c>
      <c r="BO65" s="29">
        <f t="shared" ref="BO65:BO128" si="98">BJ65*COS(BK65+BL65*$C$65)</f>
        <v>7.8850227219778048E-8</v>
      </c>
      <c r="BP65" s="29">
        <f t="shared" ref="BP65:BP128" si="99">BJ65*COS(BK65+BL65*$C$86)</f>
        <v>7.885022721977691E-8</v>
      </c>
      <c r="BR65" s="35">
        <v>1.303E-8</v>
      </c>
      <c r="BS65" s="35">
        <v>1.1240993770200001</v>
      </c>
      <c r="BT65" s="35">
        <v>4399.9943568890003</v>
      </c>
      <c r="BU65" s="29">
        <f t="shared" ref="BU65:BU128" si="100">BR65*COS(BS65+BT65*$C$23)</f>
        <v>-1.2319666642236027E-8</v>
      </c>
      <c r="BV65" s="29">
        <f t="shared" ref="BV65:BV128" si="101">BR65*COS(BS65+BT65*$C$44)</f>
        <v>-1.2319905223779272E-8</v>
      </c>
      <c r="BW65" s="29">
        <f t="shared" ref="BW65:BW128" si="102">BR65*COS(BS65+BT65*$C$65)</f>
        <v>-1.2319905215376725E-8</v>
      </c>
      <c r="BX65" s="29">
        <f t="shared" ref="BX65:BX128" si="103">BR65*COS(BS65+BT65*$C$86)</f>
        <v>-1.2319905215377026E-8</v>
      </c>
      <c r="BZ65" s="35">
        <v>8.0000000000000003E-10</v>
      </c>
      <c r="CA65" s="35">
        <v>5.4855694141600004</v>
      </c>
      <c r="CB65" s="35">
        <v>8432.7643848156004</v>
      </c>
      <c r="CC65" s="29">
        <f t="shared" ref="CC65:CC96" si="104">BZ65*COS(CA65+CB65*$C$23)</f>
        <v>-3.7848935263706679E-10</v>
      </c>
      <c r="CD65" s="29">
        <f t="shared" ref="CD65:CD96" si="105">BZ65*COS(CA65+CB65*$C$44)</f>
        <v>-3.7856530257918076E-10</v>
      </c>
      <c r="CE65" s="29">
        <f t="shared" ref="CE65:CE96" si="106">BZ65*COS(CA65+CB65*$C$65)</f>
        <v>-3.7856529990418526E-10</v>
      </c>
      <c r="CF65" s="29">
        <f t="shared" ref="CF65:CF96" si="107">BZ65*COS(CA65+CB65*$C$86)</f>
        <v>-3.7856529990426539E-10</v>
      </c>
      <c r="CH65" s="35"/>
      <c r="CI65" s="35"/>
      <c r="CJ65" s="35"/>
      <c r="CP65" s="35"/>
      <c r="CQ65" s="35"/>
      <c r="CR65" s="35"/>
      <c r="CX65" s="35"/>
      <c r="CY65" s="35"/>
      <c r="CZ65" s="35"/>
      <c r="DF65" s="35">
        <v>5.5810999999999996E-7</v>
      </c>
      <c r="DG65" s="35">
        <v>1.2328832594600001</v>
      </c>
      <c r="DH65" s="35">
        <v>3185.1920272655998</v>
      </c>
      <c r="DI65" s="29">
        <f t="shared" ref="DI65:DI128" si="108">DF65*COS(DG65+DH65*$C$23)</f>
        <v>-5.0479961449907139E-7</v>
      </c>
      <c r="DJ65" s="29">
        <f t="shared" ref="DJ65:DJ128" si="109">DF65*COS(DG65+DH65*$C$44)</f>
        <v>-5.0478992477556391E-7</v>
      </c>
      <c r="DK65" s="29">
        <f t="shared" ref="DK65:DK128" si="110">DF65*COS(DG65+DH65*$C$65)</f>
        <v>-5.0478992511686556E-7</v>
      </c>
      <c r="DL65" s="29">
        <f t="shared" ref="DL65:DL128" si="111">DF65*COS(DG65+DH65*$C$86)</f>
        <v>-5.047899251168537E-7</v>
      </c>
      <c r="DN65" s="35">
        <v>8.5860000000000003E-8</v>
      </c>
      <c r="DO65" s="35">
        <v>1.1647190113899999</v>
      </c>
      <c r="DP65" s="35">
        <v>2787.0430238573999</v>
      </c>
      <c r="DQ65" s="29">
        <f t="shared" ref="DQ65:DQ128" si="112">DN65*COS(DO65+DP65*$C$23)</f>
        <v>-6.6092780551001819E-8</v>
      </c>
      <c r="DR65" s="29">
        <f t="shared" ref="DR65:DR128" si="113">DN65*COS(DO65+DP65*$C$44)</f>
        <v>-6.6090828536411782E-8</v>
      </c>
      <c r="DS65" s="29">
        <f t="shared" ref="DS65:DS128" si="114">DN65*COS(DO65+DP65*$C$65)</f>
        <v>-6.6090828605165909E-8</v>
      </c>
      <c r="DT65" s="29">
        <f t="shared" ref="DT65:DT128" si="115">DN65*COS(DO65+DP65*$C$86)</f>
        <v>-6.6090828605163977E-8</v>
      </c>
      <c r="DV65" s="35">
        <v>8.2999999999999999E-9</v>
      </c>
      <c r="DW65" s="35">
        <v>2.01484544773</v>
      </c>
      <c r="DX65" s="35">
        <v>5092.1519581158</v>
      </c>
      <c r="DY65" s="29">
        <f t="shared" ref="DY65:DY128" si="116">DV65*COS(DW65+DX65*$C$23)</f>
        <v>-8.2568972877972011E-9</v>
      </c>
      <c r="DZ65" s="29">
        <f t="shared" ref="DZ65:DZ128" si="117">DV65*COS(DW65+DX65*$C$44)</f>
        <v>-8.256842297740859E-9</v>
      </c>
      <c r="EA65" s="29">
        <f t="shared" ref="EA65:EA128" si="118">DV65*COS(DW65+DX65*$C$65)</f>
        <v>-8.2568422996783046E-9</v>
      </c>
      <c r="EB65" s="29">
        <f t="shared" ref="EB65:EB128" si="119">DV65*COS(DW65+DX65*$C$86)</f>
        <v>-8.256842299678245E-9</v>
      </c>
      <c r="ED65" s="35">
        <v>3.4000000000000001E-10</v>
      </c>
      <c r="EE65" s="35">
        <v>4.5054449758199997</v>
      </c>
      <c r="EF65" s="35">
        <v>7875.6718636242003</v>
      </c>
      <c r="EG65" s="29">
        <f t="shared" ref="EG65:EG96" si="120">ED65*COS(EE65+EF65*$C$23)</f>
        <v>3.0245401468619034E-10</v>
      </c>
      <c r="EH65" s="29">
        <f t="shared" ref="EH65:EH96" si="121">ED65*COS(EE65+EF65*$C$44)</f>
        <v>3.0246964439076872E-10</v>
      </c>
      <c r="EI65" s="29">
        <f t="shared" ref="EI65:EI96" si="122">ED65*COS(EE65+EF65*$C$65)</f>
        <v>3.0246964384031875E-10</v>
      </c>
      <c r="EJ65" s="29">
        <f t="shared" ref="EJ65:EJ96" si="123">ED65*COS(EE65+EF65*$C$86)</f>
        <v>3.0246964384033638E-10</v>
      </c>
      <c r="EL65" s="35"/>
      <c r="EM65" s="35"/>
      <c r="EN65" s="35"/>
      <c r="ET65" s="35"/>
      <c r="EU65" s="35"/>
      <c r="EV65" s="35"/>
    </row>
    <row r="66" spans="1:152" s="29" customFormat="1" ht="13.5" x14ac:dyDescent="0.3">
      <c r="N66" s="35">
        <v>1.10375E-6</v>
      </c>
      <c r="O66" s="35">
        <v>1.0519507968699999</v>
      </c>
      <c r="P66" s="35">
        <v>242.72860397400001</v>
      </c>
      <c r="Q66" s="29">
        <f t="shared" si="80"/>
        <v>3.0707892699969162E-7</v>
      </c>
      <c r="R66" s="29">
        <f t="shared" si="81"/>
        <v>3.0707563847734349E-7</v>
      </c>
      <c r="S66" s="29">
        <f t="shared" si="82"/>
        <v>3.0707563859317069E-7</v>
      </c>
      <c r="T66" s="29">
        <f t="shared" si="83"/>
        <v>3.0707563859316693E-7</v>
      </c>
      <c r="V66" s="35">
        <v>1.5381E-7</v>
      </c>
      <c r="W66" s="35">
        <v>2.4700947035</v>
      </c>
      <c r="X66" s="35">
        <v>4535.0594369244</v>
      </c>
      <c r="Y66" s="29">
        <f t="shared" si="84"/>
        <v>1.1463251244276288E-7</v>
      </c>
      <c r="Z66" s="29">
        <f t="shared" si="85"/>
        <v>1.1463845558050919E-7</v>
      </c>
      <c r="AA66" s="29">
        <f t="shared" si="86"/>
        <v>1.1463845537119033E-7</v>
      </c>
      <c r="AB66" s="29">
        <f t="shared" si="87"/>
        <v>1.1463845537119616E-7</v>
      </c>
      <c r="AD66" s="35">
        <v>1.5040000000000001E-8</v>
      </c>
      <c r="AE66" s="35">
        <v>0.11031912519000001</v>
      </c>
      <c r="AF66" s="35">
        <v>2957.7158944766002</v>
      </c>
      <c r="AG66" s="29">
        <f t="shared" si="88"/>
        <v>-7.8028576250417794E-9</v>
      </c>
      <c r="AH66" s="29">
        <f t="shared" si="89"/>
        <v>-7.8033435992168427E-9</v>
      </c>
      <c r="AI66" s="29">
        <f t="shared" si="90"/>
        <v>-7.803343582100307E-9</v>
      </c>
      <c r="AJ66" s="29">
        <f t="shared" si="91"/>
        <v>-7.8033435821007636E-9</v>
      </c>
      <c r="AL66" s="35">
        <v>5.7999999999999996E-10</v>
      </c>
      <c r="AM66" s="35">
        <v>4.8572308849199999</v>
      </c>
      <c r="AN66" s="35">
        <v>5486.7778431750003</v>
      </c>
      <c r="AO66" s="29">
        <f t="shared" si="92"/>
        <v>5.5822597838929698E-10</v>
      </c>
      <c r="AP66" s="29">
        <f t="shared" si="93"/>
        <v>5.5821493867396709E-10</v>
      </c>
      <c r="AQ66" s="29">
        <f t="shared" si="94"/>
        <v>5.5821493906285013E-10</v>
      </c>
      <c r="AR66" s="29">
        <f t="shared" si="95"/>
        <v>5.5821493906283896E-10</v>
      </c>
      <c r="AT66" s="35"/>
      <c r="AU66" s="35"/>
      <c r="AV66" s="35"/>
      <c r="BB66" s="35"/>
      <c r="BC66" s="35"/>
      <c r="BD66" s="35"/>
      <c r="BJ66" s="35">
        <v>8.7989999999999996E-8</v>
      </c>
      <c r="BK66" s="35">
        <v>1.52910882795</v>
      </c>
      <c r="BL66" s="35">
        <v>3339.6321056316001</v>
      </c>
      <c r="BM66" s="29">
        <f t="shared" si="96"/>
        <v>6.2701390916357683E-8</v>
      </c>
      <c r="BN66" s="29">
        <f t="shared" si="97"/>
        <v>6.2698756298235139E-8</v>
      </c>
      <c r="BO66" s="29">
        <f t="shared" si="98"/>
        <v>6.2698756391032349E-8</v>
      </c>
      <c r="BP66" s="29">
        <f t="shared" si="99"/>
        <v>6.2698756391029266E-8</v>
      </c>
      <c r="BR66" s="35">
        <v>1.0320000000000001E-8</v>
      </c>
      <c r="BS66" s="35">
        <v>4.2659291780700004</v>
      </c>
      <c r="BT66" s="35">
        <v>1990.745017041</v>
      </c>
      <c r="BU66" s="29">
        <f t="shared" si="100"/>
        <v>4.683775559812724E-9</v>
      </c>
      <c r="BV66" s="29">
        <f t="shared" si="101"/>
        <v>4.683541613711361E-9</v>
      </c>
      <c r="BW66" s="29">
        <f t="shared" si="102"/>
        <v>4.6835416219514034E-9</v>
      </c>
      <c r="BX66" s="29">
        <f t="shared" si="103"/>
        <v>4.6835416219511411E-9</v>
      </c>
      <c r="BZ66" s="35">
        <v>6.5000000000000003E-10</v>
      </c>
      <c r="CA66" s="35">
        <v>2.1170593174399999</v>
      </c>
      <c r="CB66" s="35">
        <v>10018.314161750401</v>
      </c>
      <c r="CC66" s="29">
        <f t="shared" si="104"/>
        <v>6.4985180837961642E-11</v>
      </c>
      <c r="CD66" s="29">
        <f t="shared" si="105"/>
        <v>6.5067980153783085E-11</v>
      </c>
      <c r="CE66" s="29">
        <f t="shared" si="106"/>
        <v>6.5067977237477288E-11</v>
      </c>
      <c r="CF66" s="29">
        <f t="shared" si="107"/>
        <v>6.5067977237569209E-11</v>
      </c>
      <c r="CH66" s="35"/>
      <c r="CI66" s="35"/>
      <c r="CJ66" s="35"/>
      <c r="CP66" s="35"/>
      <c r="CQ66" s="35"/>
      <c r="CR66" s="35"/>
      <c r="CX66" s="35"/>
      <c r="CY66" s="35"/>
      <c r="CZ66" s="35"/>
      <c r="DF66" s="35">
        <v>5.4988999999999996E-7</v>
      </c>
      <c r="DG66" s="35">
        <v>5.7269138530600001</v>
      </c>
      <c r="DH66" s="35">
        <v>951.71840625059997</v>
      </c>
      <c r="DI66" s="29">
        <f t="shared" si="108"/>
        <v>-3.8053044004002182E-7</v>
      </c>
      <c r="DJ66" s="29">
        <f t="shared" si="109"/>
        <v>-3.8052561213828379E-7</v>
      </c>
      <c r="DK66" s="29">
        <f t="shared" si="110"/>
        <v>-3.8052561230833148E-7</v>
      </c>
      <c r="DL66" s="29">
        <f t="shared" si="111"/>
        <v>-3.8052561230832587E-7</v>
      </c>
      <c r="DN66" s="35">
        <v>7.8790000000000006E-8</v>
      </c>
      <c r="DO66" s="35">
        <v>5.7380886178999999</v>
      </c>
      <c r="DP66" s="35">
        <v>2288.3440435113998</v>
      </c>
      <c r="DQ66" s="29">
        <f t="shared" si="112"/>
        <v>3.7332885231391647E-8</v>
      </c>
      <c r="DR66" s="29">
        <f t="shared" si="113"/>
        <v>3.7330856212342927E-8</v>
      </c>
      <c r="DS66" s="29">
        <f t="shared" si="114"/>
        <v>3.7330856283808135E-8</v>
      </c>
      <c r="DT66" s="29">
        <f t="shared" si="115"/>
        <v>3.7330856283806163E-8</v>
      </c>
      <c r="DV66" s="35">
        <v>8.5500000000000005E-9</v>
      </c>
      <c r="DW66" s="35">
        <v>5.96220147975</v>
      </c>
      <c r="DX66" s="35">
        <v>426.59819087599999</v>
      </c>
      <c r="DY66" s="29">
        <f t="shared" si="116"/>
        <v>8.103521322081051E-9</v>
      </c>
      <c r="DZ66" s="29">
        <f t="shared" si="117"/>
        <v>8.1035361873179269E-9</v>
      </c>
      <c r="EA66" s="29">
        <f t="shared" si="118"/>
        <v>8.103536186794353E-9</v>
      </c>
      <c r="EB66" s="29">
        <f t="shared" si="119"/>
        <v>8.1035361867943712E-9</v>
      </c>
      <c r="ED66" s="35">
        <v>4.2E-10</v>
      </c>
      <c r="EE66" s="35">
        <v>2.1138333088199999</v>
      </c>
      <c r="EF66" s="35">
        <v>12832.7587417046</v>
      </c>
      <c r="EG66" s="29">
        <f t="shared" si="120"/>
        <v>-4.1935446802717575E-10</v>
      </c>
      <c r="EH66" s="29">
        <f t="shared" si="121"/>
        <v>-4.193582796729416E-10</v>
      </c>
      <c r="EI66" s="29">
        <f t="shared" si="122"/>
        <v>-4.1935827953888804E-10</v>
      </c>
      <c r="EJ66" s="29">
        <f t="shared" si="123"/>
        <v>-4.1935827953889269E-10</v>
      </c>
      <c r="EL66" s="35"/>
      <c r="EM66" s="35"/>
      <c r="EN66" s="35"/>
      <c r="ET66" s="35"/>
      <c r="EU66" s="35"/>
      <c r="EV66" s="35"/>
    </row>
    <row r="67" spans="1:152" s="29" customFormat="1" ht="13.5" x14ac:dyDescent="0.3">
      <c r="A67" s="29" t="s">
        <v>201</v>
      </c>
      <c r="B67" s="29" t="s">
        <v>202</v>
      </c>
      <c r="C67" s="29" t="s">
        <v>203</v>
      </c>
      <c r="D67" s="29" t="s">
        <v>204</v>
      </c>
      <c r="E67" s="29" t="s">
        <v>205</v>
      </c>
      <c r="F67" s="29" t="s">
        <v>206</v>
      </c>
      <c r="N67" s="35">
        <v>1.1348600000000001E-6</v>
      </c>
      <c r="O67" s="35">
        <v>3.7007079812299999</v>
      </c>
      <c r="P67" s="35">
        <v>1589.0728952838001</v>
      </c>
      <c r="Q67" s="29">
        <f t="shared" si="80"/>
        <v>-3.7296390916543122E-7</v>
      </c>
      <c r="R67" s="29">
        <f t="shared" si="81"/>
        <v>-3.7298567465365346E-7</v>
      </c>
      <c r="S67" s="29">
        <f t="shared" si="82"/>
        <v>-3.7298567388704486E-7</v>
      </c>
      <c r="T67" s="29">
        <f t="shared" si="83"/>
        <v>-3.7298567388706773E-7</v>
      </c>
      <c r="V67" s="35">
        <v>1.9964000000000001E-7</v>
      </c>
      <c r="W67" s="35">
        <v>5.7865295839800002</v>
      </c>
      <c r="X67" s="35">
        <v>7079.3738568077997</v>
      </c>
      <c r="Y67" s="29">
        <f t="shared" si="84"/>
        <v>3.6200592709925587E-8</v>
      </c>
      <c r="Z67" s="29">
        <f t="shared" si="85"/>
        <v>3.6218354299700983E-8</v>
      </c>
      <c r="AA67" s="29">
        <f t="shared" si="86"/>
        <v>3.6218353674115609E-8</v>
      </c>
      <c r="AB67" s="29">
        <f t="shared" si="87"/>
        <v>3.6218353674135137E-8</v>
      </c>
      <c r="AD67" s="35">
        <v>1.7590000000000001E-8</v>
      </c>
      <c r="AE67" s="35">
        <v>3.81170701376</v>
      </c>
      <c r="AF67" s="35">
        <v>3723.5089589230001</v>
      </c>
      <c r="AG67" s="29">
        <f t="shared" si="88"/>
        <v>2.0026570657052429E-9</v>
      </c>
      <c r="AH67" s="29">
        <f t="shared" si="89"/>
        <v>2.003488612846464E-9</v>
      </c>
      <c r="AI67" s="29">
        <f t="shared" si="90"/>
        <v>2.0034885835582257E-9</v>
      </c>
      <c r="AJ67" s="29">
        <f t="shared" si="91"/>
        <v>2.0034885835592188E-9</v>
      </c>
      <c r="AL67" s="35">
        <v>5.7999999999999996E-10</v>
      </c>
      <c r="AM67" s="35">
        <v>6.0984951679000003</v>
      </c>
      <c r="AN67" s="35">
        <v>7875.6718636242003</v>
      </c>
      <c r="AO67" s="29">
        <f t="shared" si="92"/>
        <v>-2.7635799009568764E-10</v>
      </c>
      <c r="AP67" s="29">
        <f t="shared" si="93"/>
        <v>-2.763066672173682E-10</v>
      </c>
      <c r="AQ67" s="29">
        <f t="shared" si="94"/>
        <v>-2.7630666902509383E-10</v>
      </c>
      <c r="AR67" s="29">
        <f t="shared" si="95"/>
        <v>-2.7630666902503587E-10</v>
      </c>
      <c r="AT67" s="35"/>
      <c r="AU67" s="35"/>
      <c r="AV67" s="35"/>
      <c r="BB67" s="40"/>
      <c r="BC67" s="40"/>
      <c r="BD67" s="40"/>
      <c r="BJ67" s="35">
        <v>8.1030000000000005E-8</v>
      </c>
      <c r="BK67" s="35">
        <v>1.0099404517199999</v>
      </c>
      <c r="BL67" s="35">
        <v>9225.5392732830005</v>
      </c>
      <c r="BM67" s="29">
        <f t="shared" si="96"/>
        <v>8.0913035395979273E-8</v>
      </c>
      <c r="BN67" s="29">
        <f t="shared" si="97"/>
        <v>8.0913547934911481E-8</v>
      </c>
      <c r="BO67" s="29">
        <f t="shared" si="98"/>
        <v>8.0913547916878864E-8</v>
      </c>
      <c r="BP67" s="29">
        <f t="shared" si="99"/>
        <v>8.0913547916879486E-8</v>
      </c>
      <c r="BR67" s="35">
        <v>1.2299999999999999E-8</v>
      </c>
      <c r="BS67" s="35">
        <v>0.37904885592999998</v>
      </c>
      <c r="BT67" s="35">
        <v>6525.8044539654002</v>
      </c>
      <c r="BU67" s="29">
        <f t="shared" si="100"/>
        <v>1.1109152930708731E-8</v>
      </c>
      <c r="BV67" s="29">
        <f t="shared" si="101"/>
        <v>1.1108712582794071E-8</v>
      </c>
      <c r="BW67" s="29">
        <f t="shared" si="102"/>
        <v>1.110871259830511E-8</v>
      </c>
      <c r="BX67" s="29">
        <f t="shared" si="103"/>
        <v>1.110871259830466E-8</v>
      </c>
      <c r="BZ67" s="35">
        <v>6.6E-10</v>
      </c>
      <c r="CA67" s="35">
        <v>5.0807380594299998</v>
      </c>
      <c r="CB67" s="35">
        <v>2957.7158944766002</v>
      </c>
      <c r="CC67" s="29">
        <f t="shared" si="104"/>
        <v>-6.3292484892227674E-10</v>
      </c>
      <c r="CD67" s="29">
        <f t="shared" si="105"/>
        <v>-6.3291777664553008E-10</v>
      </c>
      <c r="CE67" s="29">
        <f t="shared" si="106"/>
        <v>-6.3291777689464213E-10</v>
      </c>
      <c r="CF67" s="29">
        <f t="shared" si="107"/>
        <v>-6.3291777689463552E-10</v>
      </c>
      <c r="CH67" s="35"/>
      <c r="CI67" s="35"/>
      <c r="CJ67" s="35"/>
      <c r="CP67" s="35"/>
      <c r="CQ67" s="35"/>
      <c r="CR67" s="35"/>
      <c r="CX67" s="35"/>
      <c r="CY67" s="35"/>
      <c r="CZ67" s="35"/>
      <c r="DF67" s="35">
        <v>5.2417999999999997E-7</v>
      </c>
      <c r="DG67" s="35">
        <v>3.0236682892600002</v>
      </c>
      <c r="DH67" s="35">
        <v>4292.3308329503998</v>
      </c>
      <c r="DI67" s="29">
        <f t="shared" si="108"/>
        <v>-4.643078615997677E-7</v>
      </c>
      <c r="DJ67" s="29">
        <f t="shared" si="109"/>
        <v>-4.6432120515174235E-7</v>
      </c>
      <c r="DK67" s="29">
        <f t="shared" si="110"/>
        <v>-4.6432120468178851E-7</v>
      </c>
      <c r="DL67" s="29">
        <f t="shared" si="111"/>
        <v>-4.6432120468180233E-7</v>
      </c>
      <c r="DN67" s="35">
        <v>9.1949999999999999E-8</v>
      </c>
      <c r="DO67" s="35">
        <v>1.8168973985100001</v>
      </c>
      <c r="DP67" s="35">
        <v>6681.2421070518003</v>
      </c>
      <c r="DQ67" s="29">
        <f t="shared" si="112"/>
        <v>-8.5486220096044595E-8</v>
      </c>
      <c r="DR67" s="29">
        <f t="shared" si="113"/>
        <v>-8.5489111293595302E-8</v>
      </c>
      <c r="DS67" s="29">
        <f t="shared" si="114"/>
        <v>-8.5489111191773789E-8</v>
      </c>
      <c r="DT67" s="29">
        <f t="shared" si="115"/>
        <v>-8.5489111191777164E-8</v>
      </c>
      <c r="DV67" s="35">
        <v>8.4800000000000005E-9</v>
      </c>
      <c r="DW67" s="35">
        <v>2.2640704730099999</v>
      </c>
      <c r="DX67" s="35">
        <v>6283.0758499914</v>
      </c>
      <c r="DY67" s="29">
        <f t="shared" si="116"/>
        <v>-6.7988664886437844E-9</v>
      </c>
      <c r="DZ67" s="29">
        <f t="shared" si="117"/>
        <v>-6.7992733987956181E-9</v>
      </c>
      <c r="EA67" s="29">
        <f t="shared" si="118"/>
        <v>-6.7992733844644393E-9</v>
      </c>
      <c r="EB67" s="29">
        <f t="shared" si="119"/>
        <v>-6.7992733844648711E-9</v>
      </c>
      <c r="ED67" s="35">
        <v>3.3E-10</v>
      </c>
      <c r="EE67" s="35">
        <v>3.9765586080199999</v>
      </c>
      <c r="EF67" s="35">
        <v>191.44826611159999</v>
      </c>
      <c r="EG67" s="29">
        <f t="shared" si="120"/>
        <v>2.2923618130932532E-10</v>
      </c>
      <c r="EH67" s="29">
        <f t="shared" si="121"/>
        <v>2.2923676207883301E-10</v>
      </c>
      <c r="EI67" s="29">
        <f t="shared" si="122"/>
        <v>2.2923676205837727E-10</v>
      </c>
      <c r="EJ67" s="29">
        <f t="shared" si="123"/>
        <v>2.2923676205837812E-10</v>
      </c>
      <c r="EL67" s="35"/>
      <c r="EM67" s="35"/>
      <c r="EN67" s="35"/>
      <c r="ET67" s="35"/>
      <c r="EU67" s="35"/>
      <c r="EV67" s="35"/>
    </row>
    <row r="68" spans="1:152" s="29" customFormat="1" ht="13.5" x14ac:dyDescent="0.3">
      <c r="A68" s="29">
        <f>SUM(S1:S1217)</f>
        <v>6.038439468849675</v>
      </c>
      <c r="B68" s="29">
        <f>SUM(AA1:AA686)</f>
        <v>3340.861118461989</v>
      </c>
      <c r="C68" s="29">
        <f>SUM(AI1:AI310)</f>
        <v>1.018145192175908E-3</v>
      </c>
      <c r="D68" s="29">
        <f>SUM(AQ1:AQ129)</f>
        <v>-7.8373269417128804E-6</v>
      </c>
      <c r="E68" s="29">
        <f>SUM(AY1:AY36)</f>
        <v>-1.1517538600804796E-6</v>
      </c>
      <c r="F68" s="29">
        <f>SUM(BG1:BG15)</f>
        <v>-5.8272943204697293E-9</v>
      </c>
      <c r="N68" s="35">
        <v>1.0009E-6</v>
      </c>
      <c r="O68" s="35">
        <v>3.2434374086100002</v>
      </c>
      <c r="P68" s="35">
        <v>11773.3768115154</v>
      </c>
      <c r="Q68" s="29">
        <f t="shared" si="80"/>
        <v>9.5216162897189958E-7</v>
      </c>
      <c r="R68" s="29">
        <f t="shared" si="81"/>
        <v>9.5211519901522958E-7</v>
      </c>
      <c r="S68" s="29">
        <f t="shared" si="82"/>
        <v>9.5211520065094475E-7</v>
      </c>
      <c r="T68" s="29">
        <f t="shared" si="83"/>
        <v>9.5211520065089202E-7</v>
      </c>
      <c r="V68" s="35">
        <v>1.5307000000000001E-7</v>
      </c>
      <c r="W68" s="35">
        <v>2.2651598534300001</v>
      </c>
      <c r="X68" s="35">
        <v>3723.5089589230001</v>
      </c>
      <c r="Y68" s="29">
        <f t="shared" si="84"/>
        <v>1.5245254314334911E-7</v>
      </c>
      <c r="Z68" s="29">
        <f t="shared" si="85"/>
        <v>1.5245188941855412E-7</v>
      </c>
      <c r="AA68" s="29">
        <f t="shared" si="86"/>
        <v>1.5245188944158537E-7</v>
      </c>
      <c r="AB68" s="29">
        <f t="shared" si="87"/>
        <v>1.5245188944158468E-7</v>
      </c>
      <c r="AD68" s="35">
        <v>1.4009999999999999E-8</v>
      </c>
      <c r="AE68" s="35">
        <v>3.8590786767799998</v>
      </c>
      <c r="AF68" s="35">
        <v>6283.0758499914</v>
      </c>
      <c r="AG68" s="29">
        <f t="shared" si="88"/>
        <v>8.6426322934300107E-9</v>
      </c>
      <c r="AH68" s="29">
        <f t="shared" si="89"/>
        <v>8.6417469150308521E-9</v>
      </c>
      <c r="AI68" s="29">
        <f t="shared" si="90"/>
        <v>8.641746946216112E-9</v>
      </c>
      <c r="AJ68" s="29">
        <f t="shared" si="91"/>
        <v>8.6417469462151707E-9</v>
      </c>
      <c r="AL68" s="35">
        <v>6.3E-10</v>
      </c>
      <c r="AM68" s="35">
        <v>4.1471643115800001</v>
      </c>
      <c r="AN68" s="35">
        <v>3340.5951730475999</v>
      </c>
      <c r="AO68" s="29">
        <f t="shared" si="92"/>
        <v>-1.7730906566956854E-10</v>
      </c>
      <c r="AP68" s="29">
        <f t="shared" si="93"/>
        <v>-1.7728325790883422E-10</v>
      </c>
      <c r="AQ68" s="29">
        <f t="shared" si="94"/>
        <v>-1.7728325881782785E-10</v>
      </c>
      <c r="AR68" s="29">
        <f t="shared" si="95"/>
        <v>-1.7728325881779779E-10</v>
      </c>
      <c r="AT68" s="35"/>
      <c r="AU68" s="35"/>
      <c r="AV68" s="35"/>
      <c r="BB68" s="35"/>
      <c r="BC68" s="35"/>
      <c r="BD68" s="35"/>
      <c r="BJ68" s="35">
        <v>8.7540000000000002E-8</v>
      </c>
      <c r="BK68" s="35">
        <v>5.8813116043799996</v>
      </c>
      <c r="BL68" s="35">
        <v>6681.1575430967996</v>
      </c>
      <c r="BM68" s="29">
        <f t="shared" si="96"/>
        <v>2.3531718652672868E-8</v>
      </c>
      <c r="BN68" s="29">
        <f t="shared" si="97"/>
        <v>2.353891760519479E-8</v>
      </c>
      <c r="BO68" s="29">
        <f t="shared" si="98"/>
        <v>2.3538917351639881E-8</v>
      </c>
      <c r="BP68" s="29">
        <f t="shared" si="99"/>
        <v>2.3538917351648269E-8</v>
      </c>
      <c r="BR68" s="35">
        <v>9.8899999999999996E-9</v>
      </c>
      <c r="BS68" s="35">
        <v>2.3722044545499998</v>
      </c>
      <c r="BT68" s="35">
        <v>9225.5392732830005</v>
      </c>
      <c r="BU68" s="29">
        <f t="shared" si="100"/>
        <v>1.5248214163896048E-9</v>
      </c>
      <c r="BV68" s="29">
        <f t="shared" si="101"/>
        <v>1.5259734439729097E-9</v>
      </c>
      <c r="BW68" s="29">
        <f t="shared" si="102"/>
        <v>1.5259734033970661E-9</v>
      </c>
      <c r="BX68" s="29">
        <f t="shared" si="103"/>
        <v>1.5259734033984547E-9</v>
      </c>
      <c r="BZ68" s="35">
        <v>5.9000000000000003E-10</v>
      </c>
      <c r="CA68" s="35">
        <v>3.7969509607499998</v>
      </c>
      <c r="CB68" s="35">
        <v>6923.9534573736</v>
      </c>
      <c r="CC68" s="29">
        <f t="shared" si="104"/>
        <v>-5.8992305483128434E-10</v>
      </c>
      <c r="CD68" s="29">
        <f t="shared" si="105"/>
        <v>-5.8992389561327992E-10</v>
      </c>
      <c r="CE68" s="29">
        <f t="shared" si="106"/>
        <v>-5.8992389558374771E-10</v>
      </c>
      <c r="CF68" s="29">
        <f t="shared" si="107"/>
        <v>-5.8992389558374864E-10</v>
      </c>
      <c r="CH68" s="35"/>
      <c r="CI68" s="35"/>
      <c r="CJ68" s="35"/>
      <c r="CP68" s="35"/>
      <c r="CQ68" s="35"/>
      <c r="CR68" s="35"/>
      <c r="CX68" s="35"/>
      <c r="CY68" s="35"/>
      <c r="CZ68" s="35"/>
      <c r="DF68" s="35">
        <v>5.5685999999999997E-7</v>
      </c>
      <c r="DG68" s="35">
        <v>5.4468669924200004</v>
      </c>
      <c r="DH68" s="35">
        <v>3723.5089589230001</v>
      </c>
      <c r="DI68" s="29">
        <f t="shared" si="108"/>
        <v>-5.5617140421274534E-7</v>
      </c>
      <c r="DJ68" s="29">
        <f t="shared" si="109"/>
        <v>-5.5617008626326269E-7</v>
      </c>
      <c r="DK68" s="29">
        <f t="shared" si="110"/>
        <v>-5.5617008630970498E-7</v>
      </c>
      <c r="DL68" s="29">
        <f t="shared" si="111"/>
        <v>-5.5617008630970339E-7</v>
      </c>
      <c r="DN68" s="35">
        <v>7.7509999999999997E-8</v>
      </c>
      <c r="DO68" s="35">
        <v>4.1504699846599999</v>
      </c>
      <c r="DP68" s="35">
        <v>6041.3275670856001</v>
      </c>
      <c r="DQ68" s="29">
        <f t="shared" si="112"/>
        <v>-1.3214077238262543E-8</v>
      </c>
      <c r="DR68" s="29">
        <f t="shared" si="113"/>
        <v>-1.3208180780075206E-8</v>
      </c>
      <c r="DS68" s="29">
        <f t="shared" si="114"/>
        <v>-1.3208180987758064E-8</v>
      </c>
      <c r="DT68" s="29">
        <f t="shared" si="115"/>
        <v>-1.3208180987751553E-8</v>
      </c>
      <c r="DV68" s="35">
        <v>9.1700000000000004E-9</v>
      </c>
      <c r="DW68" s="35">
        <v>1.40295785881</v>
      </c>
      <c r="DX68" s="35">
        <v>6489.776587288</v>
      </c>
      <c r="DY68" s="29">
        <f t="shared" si="116"/>
        <v>9.1698890138852074E-9</v>
      </c>
      <c r="DZ68" s="29">
        <f t="shared" si="117"/>
        <v>9.1698852406807411E-9</v>
      </c>
      <c r="EA68" s="29">
        <f t="shared" si="118"/>
        <v>9.1698852408147493E-9</v>
      </c>
      <c r="EB68" s="29">
        <f t="shared" si="119"/>
        <v>9.169885240814746E-9</v>
      </c>
      <c r="ED68" s="35">
        <v>3.1999999999999998E-10</v>
      </c>
      <c r="EE68" s="35">
        <v>4.0604715408300001</v>
      </c>
      <c r="EF68" s="35">
        <v>3532.0606928113998</v>
      </c>
      <c r="EG68" s="29">
        <f t="shared" si="120"/>
        <v>5.3120961230060195E-11</v>
      </c>
      <c r="EH68" s="29">
        <f t="shared" si="121"/>
        <v>5.3106717792834028E-11</v>
      </c>
      <c r="EI68" s="29">
        <f t="shared" si="122"/>
        <v>5.310671829451198E-11</v>
      </c>
      <c r="EJ68" s="29">
        <f t="shared" si="123"/>
        <v>5.310671829449629E-11</v>
      </c>
      <c r="EL68" s="35"/>
      <c r="EM68" s="35"/>
      <c r="EN68" s="35"/>
      <c r="ET68" s="35"/>
      <c r="EU68" s="35"/>
      <c r="EV68" s="35"/>
    </row>
    <row r="69" spans="1:152" s="29" customFormat="1" ht="13.5" x14ac:dyDescent="0.3">
      <c r="N69" s="35">
        <v>9.5591999999999995E-7</v>
      </c>
      <c r="O69" s="35">
        <v>0.53954181149000002</v>
      </c>
      <c r="P69" s="35">
        <v>20043.6745601988</v>
      </c>
      <c r="Q69" s="29">
        <f t="shared" si="80"/>
        <v>7.6740737195492886E-7</v>
      </c>
      <c r="R69" s="29">
        <f t="shared" si="81"/>
        <v>7.6726135298589821E-7</v>
      </c>
      <c r="S69" s="29">
        <f t="shared" si="82"/>
        <v>7.6726135812978096E-7</v>
      </c>
      <c r="T69" s="29">
        <f t="shared" si="83"/>
        <v>7.6726135812961897E-7</v>
      </c>
      <c r="V69" s="35">
        <v>1.4705000000000001E-7</v>
      </c>
      <c r="W69" s="35">
        <v>3.36979890389</v>
      </c>
      <c r="X69" s="35">
        <v>6681.2421070518003</v>
      </c>
      <c r="Y69" s="29">
        <f t="shared" si="84"/>
        <v>5.1704889235706254E-8</v>
      </c>
      <c r="Z69" s="29">
        <f t="shared" si="85"/>
        <v>5.16931355184544E-8</v>
      </c>
      <c r="AA69" s="29">
        <f t="shared" si="86"/>
        <v>5.1693135932445247E-8</v>
      </c>
      <c r="AB69" s="29">
        <f t="shared" si="87"/>
        <v>5.1693135932431562E-8</v>
      </c>
      <c r="AD69" s="35">
        <v>1.338E-8</v>
      </c>
      <c r="AE69" s="35">
        <v>5.2968539241799997</v>
      </c>
      <c r="AF69" s="35">
        <v>6677.7017350506003</v>
      </c>
      <c r="AG69" s="29">
        <f t="shared" si="88"/>
        <v>1.0586061757578525E-8</v>
      </c>
      <c r="AH69" s="29">
        <f t="shared" si="89"/>
        <v>1.0586760010439609E-8</v>
      </c>
      <c r="AI69" s="29">
        <f t="shared" si="90"/>
        <v>1.0586759985847398E-8</v>
      </c>
      <c r="AJ69" s="29">
        <f t="shared" si="91"/>
        <v>1.0586759985848212E-8</v>
      </c>
      <c r="AL69" s="35">
        <v>6.5000000000000003E-10</v>
      </c>
      <c r="AM69" s="35">
        <v>6.1793266531800004</v>
      </c>
      <c r="AN69" s="35">
        <v>3340.6296803519999</v>
      </c>
      <c r="AO69" s="29">
        <f t="shared" si="92"/>
        <v>-4.7682587832302112E-10</v>
      </c>
      <c r="AP69" s="29">
        <f t="shared" si="93"/>
        <v>-4.7684473612947457E-10</v>
      </c>
      <c r="AQ69" s="29">
        <f t="shared" si="94"/>
        <v>-4.7684473546528721E-10</v>
      </c>
      <c r="AR69" s="29">
        <f t="shared" si="95"/>
        <v>-4.7684473546530913E-10</v>
      </c>
      <c r="AT69" s="35"/>
      <c r="AU69" s="35"/>
      <c r="AV69" s="35"/>
      <c r="BB69" s="35"/>
      <c r="BC69" s="35"/>
      <c r="BD69" s="35"/>
      <c r="BJ69" s="35">
        <v>7.2090000000000006E-8</v>
      </c>
      <c r="BK69" s="35">
        <v>4.41679446871</v>
      </c>
      <c r="BL69" s="35">
        <v>7477.5228602159996</v>
      </c>
      <c r="BM69" s="29">
        <f t="shared" si="96"/>
        <v>7.0620852216914616E-8</v>
      </c>
      <c r="BN69" s="29">
        <f t="shared" si="97"/>
        <v>7.0622235530747153E-8</v>
      </c>
      <c r="BO69" s="29">
        <f t="shared" si="98"/>
        <v>7.0622235482036194E-8</v>
      </c>
      <c r="BP69" s="29">
        <f t="shared" si="99"/>
        <v>7.0622235482037623E-8</v>
      </c>
      <c r="BR69" s="35">
        <v>9.46E-9</v>
      </c>
      <c r="BS69" s="35">
        <v>3.1494019674199998</v>
      </c>
      <c r="BT69" s="35">
        <v>6489.776587288</v>
      </c>
      <c r="BU69" s="29">
        <f t="shared" si="100"/>
        <v>-1.6072501685628938E-9</v>
      </c>
      <c r="BV69" s="29">
        <f t="shared" si="101"/>
        <v>-1.6064770136185476E-9</v>
      </c>
      <c r="BW69" s="29">
        <f t="shared" si="102"/>
        <v>-1.6064770408503726E-9</v>
      </c>
      <c r="BX69" s="29">
        <f t="shared" si="103"/>
        <v>-1.6064770408495778E-9</v>
      </c>
      <c r="BZ69" s="35">
        <v>6.0999999999999996E-10</v>
      </c>
      <c r="CA69" s="35">
        <v>4.5111610063100001</v>
      </c>
      <c r="CB69" s="35">
        <v>4933.2084403325998</v>
      </c>
      <c r="CC69" s="29">
        <f t="shared" si="104"/>
        <v>-5.993444779702207E-10</v>
      </c>
      <c r="CD69" s="29">
        <f t="shared" si="105"/>
        <v>-5.9933732037626427E-10</v>
      </c>
      <c r="CE69" s="29">
        <f t="shared" si="106"/>
        <v>-5.9933732062840743E-10</v>
      </c>
      <c r="CF69" s="29">
        <f t="shared" si="107"/>
        <v>-5.9933732062839937E-10</v>
      </c>
      <c r="CH69" s="35"/>
      <c r="CI69" s="35"/>
      <c r="CJ69" s="35"/>
      <c r="CP69" s="35"/>
      <c r="CQ69" s="35"/>
      <c r="CR69" s="35"/>
      <c r="CX69" s="35"/>
      <c r="CY69" s="35"/>
      <c r="CZ69" s="35"/>
      <c r="DF69" s="35">
        <v>5.8958999999999997E-7</v>
      </c>
      <c r="DG69" s="35">
        <v>3.2624266605200001</v>
      </c>
      <c r="DH69" s="35">
        <v>6681.2421070518003</v>
      </c>
      <c r="DI69" s="29">
        <f t="shared" si="108"/>
        <v>1.469650291789401E-7</v>
      </c>
      <c r="DJ69" s="29">
        <f t="shared" si="109"/>
        <v>1.4691627796005127E-7</v>
      </c>
      <c r="DK69" s="29">
        <f t="shared" si="110"/>
        <v>1.4691627967716398E-7</v>
      </c>
      <c r="DL69" s="29">
        <f t="shared" si="111"/>
        <v>1.4691627967710718E-7</v>
      </c>
      <c r="DN69" s="35">
        <v>9.1949999999999999E-8</v>
      </c>
      <c r="DO69" s="35">
        <v>6.0694525065700002</v>
      </c>
      <c r="DP69" s="35">
        <v>6681.2075997474003</v>
      </c>
      <c r="DQ69" s="29">
        <f t="shared" si="112"/>
        <v>7.6418301308192809E-9</v>
      </c>
      <c r="DR69" s="29">
        <f t="shared" si="113"/>
        <v>7.649653666175087E-9</v>
      </c>
      <c r="DS69" s="29">
        <f t="shared" si="114"/>
        <v>7.649653390620155E-9</v>
      </c>
      <c r="DT69" s="29">
        <f t="shared" si="115"/>
        <v>7.6496533906279669E-9</v>
      </c>
      <c r="DV69" s="35">
        <v>8.3300000000000008E-9</v>
      </c>
      <c r="DW69" s="35">
        <v>1.1738419717399999</v>
      </c>
      <c r="DX69" s="35">
        <v>7477.5228602159996</v>
      </c>
      <c r="DY69" s="29">
        <f t="shared" si="116"/>
        <v>-8.2876559846716872E-9</v>
      </c>
      <c r="DZ69" s="29">
        <f t="shared" si="117"/>
        <v>-8.2877361038595153E-9</v>
      </c>
      <c r="EA69" s="29">
        <f t="shared" si="118"/>
        <v>-8.287736101038932E-9</v>
      </c>
      <c r="EB69" s="29">
        <f t="shared" si="119"/>
        <v>-8.2877361010390164E-9</v>
      </c>
      <c r="ED69" s="35">
        <v>3.4000000000000001E-10</v>
      </c>
      <c r="EE69" s="35">
        <v>5.06671994554</v>
      </c>
      <c r="EF69" s="35">
        <v>6681.2421070518003</v>
      </c>
      <c r="EG69" s="29">
        <f t="shared" si="120"/>
        <v>3.007229259792306E-10</v>
      </c>
      <c r="EH69" s="29">
        <f t="shared" si="121"/>
        <v>3.0073646944141241E-10</v>
      </c>
      <c r="EI69" s="29">
        <f t="shared" si="122"/>
        <v>3.007364689644292E-10</v>
      </c>
      <c r="EJ69" s="29">
        <f t="shared" si="123"/>
        <v>3.0073646896444497E-10</v>
      </c>
      <c r="EL69" s="35"/>
      <c r="EM69" s="35"/>
      <c r="EN69" s="35"/>
      <c r="ET69" s="35"/>
      <c r="EU69" s="35"/>
      <c r="EV69" s="35"/>
    </row>
    <row r="70" spans="1:152" s="29" customFormat="1" ht="13.5" x14ac:dyDescent="0.3">
      <c r="A70" s="29" t="s">
        <v>207</v>
      </c>
      <c r="B70" s="29" t="s">
        <v>208</v>
      </c>
      <c r="C70" s="29" t="s">
        <v>209</v>
      </c>
      <c r="D70" s="29" t="s">
        <v>210</v>
      </c>
      <c r="E70" s="29" t="s">
        <v>211</v>
      </c>
      <c r="F70" s="29" t="s">
        <v>212</v>
      </c>
      <c r="N70" s="35">
        <v>9.8947000000000003E-7</v>
      </c>
      <c r="O70" s="35">
        <v>4.8455829473999996</v>
      </c>
      <c r="P70" s="35">
        <v>6681.2421070518003</v>
      </c>
      <c r="Q70" s="29">
        <f t="shared" si="80"/>
        <v>9.5511571470009709E-7</v>
      </c>
      <c r="R70" s="29">
        <f t="shared" si="81"/>
        <v>9.5513777927874277E-7</v>
      </c>
      <c r="S70" s="29">
        <f t="shared" si="82"/>
        <v>9.5513777850171667E-7</v>
      </c>
      <c r="T70" s="29">
        <f t="shared" si="83"/>
        <v>9.551377785017423E-7</v>
      </c>
      <c r="V70" s="35">
        <v>1.3535E-7</v>
      </c>
      <c r="W70" s="35">
        <v>2.1233441041000001</v>
      </c>
      <c r="X70" s="35">
        <v>5486.7778431750003</v>
      </c>
      <c r="Y70" s="29">
        <f t="shared" si="84"/>
        <v>-1.3415773050654709E-7</v>
      </c>
      <c r="Z70" s="29">
        <f t="shared" si="85"/>
        <v>-1.3415898705483192E-7</v>
      </c>
      <c r="AA70" s="29">
        <f t="shared" si="86"/>
        <v>-1.3415898701058609E-7</v>
      </c>
      <c r="AB70" s="29">
        <f t="shared" si="87"/>
        <v>-1.3415898701058737E-7</v>
      </c>
      <c r="AD70" s="35">
        <v>1.763E-8</v>
      </c>
      <c r="AE70" s="35">
        <v>2.5166012129299999</v>
      </c>
      <c r="AF70" s="35">
        <v>2810.9214616052</v>
      </c>
      <c r="AG70" s="29">
        <f t="shared" si="88"/>
        <v>-8.8118522222317038E-9</v>
      </c>
      <c r="AH70" s="29">
        <f t="shared" si="89"/>
        <v>-8.8124007287278968E-9</v>
      </c>
      <c r="AI70" s="29">
        <f t="shared" si="90"/>
        <v>-8.8124007094088967E-9</v>
      </c>
      <c r="AJ70" s="29">
        <f t="shared" si="91"/>
        <v>-8.8124007094094393E-9</v>
      </c>
      <c r="AL70" s="35">
        <v>5.7E-10</v>
      </c>
      <c r="AM70" s="35">
        <v>1.4890599250200001</v>
      </c>
      <c r="AN70" s="35">
        <v>5729.5064471490005</v>
      </c>
      <c r="AO70" s="29">
        <f t="shared" si="92"/>
        <v>5.4465544255956763E-10</v>
      </c>
      <c r="AP70" s="29">
        <f t="shared" si="93"/>
        <v>5.4466774755075289E-10</v>
      </c>
      <c r="AQ70" s="29">
        <f t="shared" si="94"/>
        <v>5.4466774711740466E-10</v>
      </c>
      <c r="AR70" s="29">
        <f t="shared" si="95"/>
        <v>5.4466774711741655E-10</v>
      </c>
      <c r="AT70" s="35"/>
      <c r="AU70" s="35"/>
      <c r="AV70" s="35"/>
      <c r="BB70" s="35"/>
      <c r="BC70" s="35"/>
      <c r="BD70" s="35"/>
      <c r="BJ70" s="35">
        <v>8.5599999999999999E-8</v>
      </c>
      <c r="BK70" s="35">
        <v>4.7900398633699997</v>
      </c>
      <c r="BL70" s="35">
        <v>4690.4798363585996</v>
      </c>
      <c r="BM70" s="29">
        <f t="shared" si="96"/>
        <v>6.4966728338398167E-8</v>
      </c>
      <c r="BN70" s="29">
        <f t="shared" si="97"/>
        <v>6.4963387280965181E-8</v>
      </c>
      <c r="BO70" s="29">
        <f t="shared" si="98"/>
        <v>6.4963387398646301E-8</v>
      </c>
      <c r="BP70" s="29">
        <f t="shared" si="99"/>
        <v>6.4963387398642344E-8</v>
      </c>
      <c r="BR70" s="35">
        <v>1.013E-8</v>
      </c>
      <c r="BS70" s="35">
        <v>5.9013166112200004</v>
      </c>
      <c r="BT70" s="35">
        <v>3097.8838227257902</v>
      </c>
      <c r="BU70" s="29">
        <f t="shared" si="100"/>
        <v>9.5773323280259747E-9</v>
      </c>
      <c r="BV70" s="29">
        <f t="shared" si="101"/>
        <v>9.5772016691353884E-9</v>
      </c>
      <c r="BW70" s="29">
        <f t="shared" si="102"/>
        <v>9.5772016737376278E-9</v>
      </c>
      <c r="BX70" s="29">
        <f t="shared" si="103"/>
        <v>9.5772016737374871E-9</v>
      </c>
      <c r="BZ70" s="35">
        <v>5.9000000000000003E-10</v>
      </c>
      <c r="CA70" s="35">
        <v>0.27765984344</v>
      </c>
      <c r="CB70" s="35">
        <v>6127.6554505572003</v>
      </c>
      <c r="CC70" s="29">
        <f t="shared" si="104"/>
        <v>4.4021652906613967E-10</v>
      </c>
      <c r="CD70" s="29">
        <f t="shared" si="105"/>
        <v>4.4018576721002555E-10</v>
      </c>
      <c r="CE70" s="29">
        <f t="shared" si="106"/>
        <v>4.4018576829355259E-10</v>
      </c>
      <c r="CF70" s="29">
        <f t="shared" si="107"/>
        <v>4.4018576829351914E-10</v>
      </c>
      <c r="CH70" s="35"/>
      <c r="CI70" s="35"/>
      <c r="CJ70" s="35"/>
      <c r="CP70" s="35"/>
      <c r="CQ70" s="35"/>
      <c r="CR70" s="35"/>
      <c r="CX70" s="35"/>
      <c r="CY70" s="35"/>
      <c r="CZ70" s="35"/>
      <c r="DF70" s="35">
        <v>4.4629000000000001E-7</v>
      </c>
      <c r="DG70" s="35">
        <v>2.0147364039000002</v>
      </c>
      <c r="DH70" s="35">
        <v>8031.0922630584</v>
      </c>
      <c r="DI70" s="29">
        <f t="shared" si="108"/>
        <v>3.8993096059257656E-7</v>
      </c>
      <c r="DJ70" s="29">
        <f t="shared" si="109"/>
        <v>3.8995323877939415E-7</v>
      </c>
      <c r="DK70" s="29">
        <f t="shared" si="110"/>
        <v>3.899532379947941E-7</v>
      </c>
      <c r="DL70" s="29">
        <f t="shared" si="111"/>
        <v>3.8995323799481877E-7</v>
      </c>
      <c r="DN70" s="35">
        <v>9.0260000000000002E-8</v>
      </c>
      <c r="DO70" s="35">
        <v>2.5821094105300002</v>
      </c>
      <c r="DP70" s="35">
        <v>2388.8940204492001</v>
      </c>
      <c r="DQ70" s="29">
        <f t="shared" si="112"/>
        <v>-7.734375542708221E-8</v>
      </c>
      <c r="DR70" s="29">
        <f t="shared" si="113"/>
        <v>-7.734517578830922E-8</v>
      </c>
      <c r="DS70" s="29">
        <f t="shared" si="114"/>
        <v>-7.7345175738283362E-8</v>
      </c>
      <c r="DT70" s="29">
        <f t="shared" si="115"/>
        <v>-7.7345175738284685E-8</v>
      </c>
      <c r="DV70" s="35">
        <v>1.041E-8</v>
      </c>
      <c r="DW70" s="35">
        <v>6.2717147004799996</v>
      </c>
      <c r="DX70" s="35">
        <v>3347.7259737006002</v>
      </c>
      <c r="DY70" s="29">
        <f t="shared" si="116"/>
        <v>-6.0140177460774524E-9</v>
      </c>
      <c r="DZ70" s="29">
        <f t="shared" si="117"/>
        <v>-6.0143812540471499E-9</v>
      </c>
      <c r="EA70" s="29">
        <f t="shared" si="118"/>
        <v>-6.0143812412440311E-9</v>
      </c>
      <c r="EB70" s="29">
        <f t="shared" si="119"/>
        <v>-6.0143812412444537E-9</v>
      </c>
      <c r="ED70" s="35">
        <v>4.2E-10</v>
      </c>
      <c r="EE70" s="35">
        <v>4.6702401744099999</v>
      </c>
      <c r="EF70" s="35">
        <v>15643.680203309799</v>
      </c>
      <c r="EG70" s="29">
        <f t="shared" si="120"/>
        <v>1.7437402969258836E-10</v>
      </c>
      <c r="EH70" s="29">
        <f t="shared" si="121"/>
        <v>1.7445041135588891E-10</v>
      </c>
      <c r="EI70" s="29">
        <f t="shared" si="122"/>
        <v>1.7445040866573422E-10</v>
      </c>
      <c r="EJ70" s="29">
        <f t="shared" si="123"/>
        <v>1.7445040866582107E-10</v>
      </c>
      <c r="EL70" s="35"/>
      <c r="EM70" s="35"/>
      <c r="EN70" s="35"/>
      <c r="ET70" s="35"/>
      <c r="EU70" s="35"/>
      <c r="EV70" s="35"/>
    </row>
    <row r="71" spans="1:152" s="29" customFormat="1" ht="13.5" x14ac:dyDescent="0.3">
      <c r="A71" s="29">
        <f>SUM(BO1:BO441)</f>
        <v>8.2677337736734354E-3</v>
      </c>
      <c r="B71" s="29">
        <f>SUM(BW1:BW287)</f>
        <v>-3.5834451338354577E-3</v>
      </c>
      <c r="C71" s="29">
        <f>SUM(CE1:CE130)</f>
        <v>-6.7430054374258348E-5</v>
      </c>
      <c r="D71" s="29">
        <f>SUM(CM1:CM41)</f>
        <v>6.0423786820810402E-6</v>
      </c>
      <c r="E71" s="29">
        <f>SUM(CU1:CU11)</f>
        <v>1.7357546029582342E-7</v>
      </c>
      <c r="F71" s="29">
        <f>SUM(DC1:DC5)</f>
        <v>-3.3803794475217E-9</v>
      </c>
      <c r="N71" s="35">
        <v>1.04541E-6</v>
      </c>
      <c r="O71" s="35">
        <v>0.78535382076000004</v>
      </c>
      <c r="P71" s="35">
        <v>8827.3902698748007</v>
      </c>
      <c r="Q71" s="29">
        <f t="shared" si="80"/>
        <v>9.8045773311944632E-7</v>
      </c>
      <c r="R71" s="29">
        <f t="shared" si="81"/>
        <v>9.8041680666023756E-7</v>
      </c>
      <c r="S71" s="29">
        <f t="shared" si="82"/>
        <v>9.8041680810194418E-7</v>
      </c>
      <c r="T71" s="29">
        <f t="shared" si="83"/>
        <v>9.8041680810190309E-7</v>
      </c>
      <c r="V71" s="35">
        <v>1.2949999999999999E-7</v>
      </c>
      <c r="W71" s="35">
        <v>5.6192967668799998</v>
      </c>
      <c r="X71" s="35">
        <v>10025.3603984484</v>
      </c>
      <c r="Y71" s="29">
        <f t="shared" si="84"/>
        <v>4.7425607965673717E-8</v>
      </c>
      <c r="Z71" s="29">
        <f t="shared" si="85"/>
        <v>4.741016918244996E-8</v>
      </c>
      <c r="AA71" s="29">
        <f t="shared" si="86"/>
        <v>4.7410169726240328E-8</v>
      </c>
      <c r="AB71" s="29">
        <f t="shared" si="87"/>
        <v>4.7410169726223202E-8</v>
      </c>
      <c r="AD71" s="35">
        <v>1.392E-8</v>
      </c>
      <c r="AE71" s="35">
        <v>2.73498041122</v>
      </c>
      <c r="AF71" s="35">
        <v>7477.5228602159996</v>
      </c>
      <c r="AG71" s="29">
        <f t="shared" si="88"/>
        <v>1.2679470545453664E-9</v>
      </c>
      <c r="AH71" s="29">
        <f t="shared" si="89"/>
        <v>1.2666224305235484E-9</v>
      </c>
      <c r="AI71" s="29">
        <f t="shared" si="90"/>
        <v>1.2666224771789303E-9</v>
      </c>
      <c r="AJ71" s="29">
        <f t="shared" si="91"/>
        <v>1.2666224771775514E-9</v>
      </c>
      <c r="AL71" s="35">
        <v>6E-10</v>
      </c>
      <c r="AM71" s="35">
        <v>6.08710604997</v>
      </c>
      <c r="AN71" s="35">
        <v>7740.6067835887998</v>
      </c>
      <c r="AO71" s="29">
        <f t="shared" si="92"/>
        <v>5.9432390163406725E-10</v>
      </c>
      <c r="AP71" s="29">
        <f t="shared" si="93"/>
        <v>5.9431575423502232E-10</v>
      </c>
      <c r="AQ71" s="29">
        <f t="shared" si="94"/>
        <v>5.9431575452208956E-10</v>
      </c>
      <c r="AR71" s="29">
        <f t="shared" si="95"/>
        <v>5.9431575452208015E-10</v>
      </c>
      <c r="AT71" s="35"/>
      <c r="AU71" s="35"/>
      <c r="AV71" s="35"/>
      <c r="BB71" s="35"/>
      <c r="BC71" s="35"/>
      <c r="BD71" s="35"/>
      <c r="BJ71" s="35">
        <v>6.0870000000000002E-8</v>
      </c>
      <c r="BK71" s="35">
        <v>1.8907150751599999</v>
      </c>
      <c r="BL71" s="35">
        <v>9595.2390892233998</v>
      </c>
      <c r="BM71" s="29">
        <f t="shared" si="96"/>
        <v>4.8237512540391974E-8</v>
      </c>
      <c r="BN71" s="29">
        <f t="shared" si="97"/>
        <v>4.8242064473902576E-8</v>
      </c>
      <c r="BO71" s="29">
        <f t="shared" si="98"/>
        <v>4.8242064313589937E-8</v>
      </c>
      <c r="BP71" s="29">
        <f t="shared" si="99"/>
        <v>4.8242064313594153E-8</v>
      </c>
      <c r="BR71" s="35">
        <v>9.1299999999999997E-9</v>
      </c>
      <c r="BS71" s="35">
        <v>2.8609892437200002</v>
      </c>
      <c r="BT71" s="35">
        <v>2388.8940204492001</v>
      </c>
      <c r="BU71" s="29">
        <f t="shared" si="100"/>
        <v>-6.225665071839487E-9</v>
      </c>
      <c r="BV71" s="29">
        <f t="shared" si="101"/>
        <v>-6.225868940894573E-9</v>
      </c>
      <c r="BW71" s="29">
        <f t="shared" si="102"/>
        <v>-6.2258689337141184E-9</v>
      </c>
      <c r="BX71" s="29">
        <f t="shared" si="103"/>
        <v>-6.2258689337143078E-9</v>
      </c>
      <c r="BZ71" s="35">
        <v>5.1999999999999996E-10</v>
      </c>
      <c r="CA71" s="35">
        <v>5.8488590230200002</v>
      </c>
      <c r="CB71" s="35">
        <v>4535.0594369244</v>
      </c>
      <c r="CC71" s="29">
        <f t="shared" si="104"/>
        <v>-2.95239714307015E-10</v>
      </c>
      <c r="CD71" s="29">
        <f t="shared" si="105"/>
        <v>-2.9526452161835503E-10</v>
      </c>
      <c r="CE71" s="29">
        <f t="shared" si="106"/>
        <v>-2.9526452074462421E-10</v>
      </c>
      <c r="CF71" s="29">
        <f t="shared" si="107"/>
        <v>-2.9526452074464851E-10</v>
      </c>
      <c r="CH71" s="35"/>
      <c r="CI71" s="35"/>
      <c r="CJ71" s="35"/>
      <c r="CP71" s="35"/>
      <c r="CQ71" s="35"/>
      <c r="CR71" s="35"/>
      <c r="CX71" s="35"/>
      <c r="CY71" s="35"/>
      <c r="CZ71" s="35"/>
      <c r="DF71" s="35">
        <v>5.8958999999999997E-7</v>
      </c>
      <c r="DG71" s="35">
        <v>1.2316550289899999</v>
      </c>
      <c r="DH71" s="35">
        <v>6681.2075997474003</v>
      </c>
      <c r="DI71" s="29">
        <f t="shared" si="108"/>
        <v>-5.7680716193294756E-7</v>
      </c>
      <c r="DJ71" s="29">
        <f t="shared" si="109"/>
        <v>-5.7679673438128091E-7</v>
      </c>
      <c r="DK71" s="29">
        <f t="shared" si="110"/>
        <v>-5.7679673474862798E-7</v>
      </c>
      <c r="DL71" s="29">
        <f t="shared" si="111"/>
        <v>-5.7679673474861761E-7</v>
      </c>
      <c r="DN71" s="35">
        <v>6.7710000000000002E-8</v>
      </c>
      <c r="DO71" s="35">
        <v>0.23987737853999999</v>
      </c>
      <c r="DP71" s="35">
        <v>11773.3768115154</v>
      </c>
      <c r="DQ71" s="29">
        <f t="shared" si="112"/>
        <v>-6.6672057378262691E-8</v>
      </c>
      <c r="DR71" s="29">
        <f t="shared" si="113"/>
        <v>-6.667027973055531E-8</v>
      </c>
      <c r="DS71" s="29">
        <f t="shared" si="114"/>
        <v>-6.6670279793193409E-8</v>
      </c>
      <c r="DT71" s="29">
        <f t="shared" si="115"/>
        <v>-6.6670279793191384E-8</v>
      </c>
      <c r="DV71" s="35">
        <v>9.6500000000000004E-9</v>
      </c>
      <c r="DW71" s="35">
        <v>3.3985581654099999</v>
      </c>
      <c r="DX71" s="35">
        <v>5621.8429232103999</v>
      </c>
      <c r="DY71" s="29">
        <f t="shared" si="116"/>
        <v>8.6462075212077232E-9</v>
      </c>
      <c r="DZ71" s="29">
        <f t="shared" si="117"/>
        <v>8.6465153807935435E-9</v>
      </c>
      <c r="EA71" s="29">
        <f t="shared" si="118"/>
        <v>8.6465153699510635E-9</v>
      </c>
      <c r="EB71" s="29">
        <f t="shared" si="119"/>
        <v>8.6465153699513679E-9</v>
      </c>
      <c r="ED71" s="35">
        <v>3.6E-10</v>
      </c>
      <c r="EE71" s="35">
        <v>0.29140871479000002</v>
      </c>
      <c r="EF71" s="35">
        <v>3723.5089589230001</v>
      </c>
      <c r="EG71" s="29">
        <f t="shared" si="120"/>
        <v>-1.7031565615493146E-10</v>
      </c>
      <c r="EH71" s="29">
        <f t="shared" si="121"/>
        <v>-1.7033074766731027E-10</v>
      </c>
      <c r="EI71" s="29">
        <f t="shared" si="122"/>
        <v>-1.7033074713577169E-10</v>
      </c>
      <c r="EJ71" s="29">
        <f t="shared" si="123"/>
        <v>-1.7033074713578748E-10</v>
      </c>
      <c r="EL71" s="35"/>
      <c r="EM71" s="35"/>
      <c r="EN71" s="35"/>
      <c r="ET71" s="35"/>
      <c r="EU71" s="35"/>
      <c r="EV71" s="35"/>
    </row>
    <row r="72" spans="1:152" s="29" customFormat="1" ht="13.5" x14ac:dyDescent="0.3">
      <c r="N72" s="35">
        <v>8.4186999999999995E-7</v>
      </c>
      <c r="O72" s="35">
        <v>3.9897072072999999</v>
      </c>
      <c r="P72" s="35">
        <v>4399.9943568890003</v>
      </c>
      <c r="Q72" s="29">
        <f t="shared" si="80"/>
        <v>8.4056291264457765E-7</v>
      </c>
      <c r="R72" s="29">
        <f t="shared" si="81"/>
        <v>8.4056554811007501E-7</v>
      </c>
      <c r="S72" s="29">
        <f t="shared" si="82"/>
        <v>8.4056554801729643E-7</v>
      </c>
      <c r="T72" s="29">
        <f t="shared" si="83"/>
        <v>8.4056554801729981E-7</v>
      </c>
      <c r="V72" s="35">
        <v>1.2681999999999999E-7</v>
      </c>
      <c r="W72" s="35">
        <v>2.9502211326199999</v>
      </c>
      <c r="X72" s="35">
        <v>3496.0328261340001</v>
      </c>
      <c r="Y72" s="29">
        <f t="shared" si="84"/>
        <v>-1.2670730697043492E-7</v>
      </c>
      <c r="Z72" s="29">
        <f t="shared" si="85"/>
        <v>-1.2670754564674257E-7</v>
      </c>
      <c r="AA72" s="29">
        <f t="shared" si="86"/>
        <v>-1.2670754563834051E-7</v>
      </c>
      <c r="AB72" s="29">
        <f t="shared" si="87"/>
        <v>-1.2670754563834072E-7</v>
      </c>
      <c r="AD72" s="35">
        <v>1.431E-8</v>
      </c>
      <c r="AE72" s="35">
        <v>2.9774740838899998</v>
      </c>
      <c r="AF72" s="35">
        <v>6489.776587288</v>
      </c>
      <c r="AG72" s="29">
        <f t="shared" si="88"/>
        <v>1.717344972864345E-11</v>
      </c>
      <c r="AH72" s="29">
        <f t="shared" si="89"/>
        <v>1.8360234561905798E-11</v>
      </c>
      <c r="AI72" s="29">
        <f t="shared" si="90"/>
        <v>1.8360192761637463E-11</v>
      </c>
      <c r="AJ72" s="29">
        <f t="shared" si="91"/>
        <v>1.8360192762857607E-11</v>
      </c>
      <c r="AL72" s="35">
        <v>5.6000000000000003E-10</v>
      </c>
      <c r="AM72" s="35">
        <v>1.9625342716500001</v>
      </c>
      <c r="AN72" s="35">
        <v>3553.9115221378001</v>
      </c>
      <c r="AO72" s="29">
        <f t="shared" si="92"/>
        <v>-5.5999163130075503E-10</v>
      </c>
      <c r="AP72" s="29">
        <f t="shared" si="93"/>
        <v>-5.5999149168125686E-10</v>
      </c>
      <c r="AQ72" s="29">
        <f t="shared" si="94"/>
        <v>-5.5999149168619482E-10</v>
      </c>
      <c r="AR72" s="29">
        <f t="shared" si="95"/>
        <v>-5.5999149168619472E-10</v>
      </c>
      <c r="AT72" s="35"/>
      <c r="AU72" s="35"/>
      <c r="AV72" s="35"/>
      <c r="BB72" s="35"/>
      <c r="BC72" s="35"/>
      <c r="BD72" s="35"/>
      <c r="BJ72" s="35">
        <v>6.9740000000000001E-8</v>
      </c>
      <c r="BK72" s="35">
        <v>0.53246284561000001</v>
      </c>
      <c r="BL72" s="35">
        <v>12832.7587417046</v>
      </c>
      <c r="BM72" s="29">
        <f t="shared" si="96"/>
        <v>-3.1286219455551802E-9</v>
      </c>
      <c r="BN72" s="29">
        <f t="shared" si="97"/>
        <v>-3.1171966075653497E-9</v>
      </c>
      <c r="BO72" s="29">
        <f t="shared" si="98"/>
        <v>-3.1171970099850943E-9</v>
      </c>
      <c r="BP72" s="29">
        <f t="shared" si="99"/>
        <v>-3.1171970099712332E-9</v>
      </c>
      <c r="BR72" s="35">
        <v>9.5399999999999997E-9</v>
      </c>
      <c r="BS72" s="35">
        <v>4.9044863910599998</v>
      </c>
      <c r="BT72" s="35">
        <v>3583.3410306738001</v>
      </c>
      <c r="BU72" s="29">
        <f t="shared" si="100"/>
        <v>9.1869988697153952E-9</v>
      </c>
      <c r="BV72" s="29">
        <f t="shared" si="101"/>
        <v>9.1871165971534388E-9</v>
      </c>
      <c r="BW72" s="29">
        <f t="shared" si="102"/>
        <v>9.1871165930072423E-9</v>
      </c>
      <c r="BX72" s="29">
        <f t="shared" si="103"/>
        <v>9.1871165930073697E-9</v>
      </c>
      <c r="BZ72" s="35">
        <v>5.1E-10</v>
      </c>
      <c r="CA72" s="35">
        <v>1.45495904398</v>
      </c>
      <c r="CB72" s="35">
        <v>7477.5228602159996</v>
      </c>
      <c r="CC72" s="29">
        <f t="shared" si="104"/>
        <v>-4.7324166626897352E-10</v>
      </c>
      <c r="CD72" s="29">
        <f t="shared" si="105"/>
        <v>-4.732598305026775E-10</v>
      </c>
      <c r="CE72" s="29">
        <f t="shared" si="106"/>
        <v>-4.7325982986298295E-10</v>
      </c>
      <c r="CF72" s="29">
        <f t="shared" si="107"/>
        <v>-4.7325982986300188E-10</v>
      </c>
      <c r="CH72" s="35"/>
      <c r="CI72" s="35"/>
      <c r="CJ72" s="35"/>
      <c r="CP72" s="35"/>
      <c r="CQ72" s="35"/>
      <c r="CR72" s="35"/>
      <c r="CX72" s="35"/>
      <c r="CY72" s="35"/>
      <c r="CZ72" s="35"/>
      <c r="DF72" s="35">
        <v>4.2444000000000001E-7</v>
      </c>
      <c r="DG72" s="35">
        <v>2.2655159090199999</v>
      </c>
      <c r="DH72" s="35">
        <v>155.42039943419999</v>
      </c>
      <c r="DI72" s="29">
        <f t="shared" si="108"/>
        <v>3.2839513686972078E-8</v>
      </c>
      <c r="DJ72" s="29">
        <f t="shared" si="109"/>
        <v>3.2838673214525565E-8</v>
      </c>
      <c r="DK72" s="29">
        <f t="shared" si="110"/>
        <v>3.2838673244128513E-8</v>
      </c>
      <c r="DL72" s="29">
        <f t="shared" si="111"/>
        <v>3.2838673244127388E-8</v>
      </c>
      <c r="DN72" s="35">
        <v>7.0869999999999999E-8</v>
      </c>
      <c r="DO72" s="35">
        <v>3.51414944377</v>
      </c>
      <c r="DP72" s="35">
        <v>8031.0922630584</v>
      </c>
      <c r="DQ72" s="29">
        <f t="shared" si="112"/>
        <v>-2.9969560359347529E-8</v>
      </c>
      <c r="DR72" s="29">
        <f t="shared" si="113"/>
        <v>-2.996296911492972E-8</v>
      </c>
      <c r="DS72" s="29">
        <f t="shared" si="114"/>
        <v>-2.9962969347089162E-8</v>
      </c>
      <c r="DT72" s="29">
        <f t="shared" si="115"/>
        <v>-2.9962969347081857E-8</v>
      </c>
      <c r="DV72" s="35">
        <v>7.2200000000000003E-9</v>
      </c>
      <c r="DW72" s="35">
        <v>4.2630477633100003</v>
      </c>
      <c r="DX72" s="35">
        <v>4933.2084403325998</v>
      </c>
      <c r="DY72" s="29">
        <f t="shared" si="116"/>
        <v>-6.546693162231794E-9</v>
      </c>
      <c r="DZ72" s="29">
        <f t="shared" si="117"/>
        <v>-6.5465012144169661E-9</v>
      </c>
      <c r="EA72" s="29">
        <f t="shared" si="118"/>
        <v>-6.546501221178113E-9</v>
      </c>
      <c r="EB72" s="29">
        <f t="shared" si="119"/>
        <v>-6.5465012211778979E-9</v>
      </c>
      <c r="ED72" s="35">
        <v>3.3E-10</v>
      </c>
      <c r="EE72" s="35">
        <v>4.5258814962900002</v>
      </c>
      <c r="EF72" s="35">
        <v>4929.6853219836003</v>
      </c>
      <c r="EG72" s="29">
        <f t="shared" si="120"/>
        <v>-3.2133344992905001E-10</v>
      </c>
      <c r="EH72" s="29">
        <f t="shared" si="121"/>
        <v>-3.213287161775119E-10</v>
      </c>
      <c r="EI72" s="29">
        <f t="shared" si="122"/>
        <v>-3.2132871634426484E-10</v>
      </c>
      <c r="EJ72" s="29">
        <f t="shared" si="123"/>
        <v>-3.2132871634425946E-10</v>
      </c>
      <c r="EL72" s="35"/>
      <c r="EM72" s="35"/>
      <c r="EN72" s="35"/>
      <c r="ET72" s="35"/>
      <c r="EU72" s="35"/>
      <c r="EV72" s="35"/>
    </row>
    <row r="73" spans="1:152" s="29" customFormat="1" ht="13.5" x14ac:dyDescent="0.3">
      <c r="A73" s="29" t="s">
        <v>213</v>
      </c>
      <c r="B73" s="29" t="s">
        <v>214</v>
      </c>
      <c r="C73" s="29" t="s">
        <v>215</v>
      </c>
      <c r="D73" s="29" t="s">
        <v>216</v>
      </c>
      <c r="E73" s="29" t="s">
        <v>217</v>
      </c>
      <c r="F73" s="29" t="s">
        <v>218</v>
      </c>
      <c r="N73" s="35">
        <v>8.6931000000000005E-7</v>
      </c>
      <c r="O73" s="35">
        <v>2.2018674052299998</v>
      </c>
      <c r="P73" s="35">
        <v>11243.6858464208</v>
      </c>
      <c r="Q73" s="29">
        <f t="shared" si="80"/>
        <v>-7.4857925477356019E-7</v>
      </c>
      <c r="R73" s="29">
        <f t="shared" si="81"/>
        <v>-7.4851574393844861E-7</v>
      </c>
      <c r="S73" s="29">
        <f t="shared" si="82"/>
        <v>-7.4851574617566506E-7</v>
      </c>
      <c r="T73" s="29">
        <f t="shared" si="83"/>
        <v>-7.4851574617560227E-7</v>
      </c>
      <c r="V73" s="35">
        <v>1.3644E-7</v>
      </c>
      <c r="W73" s="35">
        <v>1.97739547259</v>
      </c>
      <c r="X73" s="35">
        <v>5614.7293762095996</v>
      </c>
      <c r="Y73" s="29">
        <f t="shared" si="84"/>
        <v>6.4724370246436914E-8</v>
      </c>
      <c r="Z73" s="29">
        <f t="shared" si="85"/>
        <v>6.4715751926632371E-8</v>
      </c>
      <c r="AA73" s="29">
        <f t="shared" si="86"/>
        <v>6.4715752230188584E-8</v>
      </c>
      <c r="AB73" s="29">
        <f t="shared" si="87"/>
        <v>6.4715752230180048E-8</v>
      </c>
      <c r="AD73" s="35">
        <v>1.236E-8</v>
      </c>
      <c r="AE73" s="35">
        <v>3.7724596559000001</v>
      </c>
      <c r="AF73" s="35">
        <v>2699.7348193175999</v>
      </c>
      <c r="AG73" s="29">
        <f t="shared" si="88"/>
        <v>-1.0862406556693936E-8</v>
      </c>
      <c r="AH73" s="29">
        <f t="shared" si="89"/>
        <v>-1.086261000816186E-8</v>
      </c>
      <c r="AI73" s="29">
        <f t="shared" si="90"/>
        <v>-1.0862610000996219E-8</v>
      </c>
      <c r="AJ73" s="29">
        <f t="shared" si="91"/>
        <v>-1.0862610000996429E-8</v>
      </c>
      <c r="AL73" s="35">
        <v>5.9000000000000003E-10</v>
      </c>
      <c r="AM73" s="35">
        <v>0.89874385953000002</v>
      </c>
      <c r="AN73" s="35">
        <v>3339.6321056316001</v>
      </c>
      <c r="AO73" s="29">
        <f t="shared" si="92"/>
        <v>9.5644389191625681E-11</v>
      </c>
      <c r="AP73" s="29">
        <f t="shared" si="93"/>
        <v>9.5619542287216582E-11</v>
      </c>
      <c r="AQ73" s="29">
        <f t="shared" si="94"/>
        <v>9.5619543162364843E-11</v>
      </c>
      <c r="AR73" s="29">
        <f t="shared" si="95"/>
        <v>9.5619543162335891E-11</v>
      </c>
      <c r="AT73" s="35"/>
      <c r="AU73" s="35"/>
      <c r="AV73" s="35"/>
      <c r="BB73" s="35"/>
      <c r="BC73" s="35"/>
      <c r="BD73" s="35"/>
      <c r="BJ73" s="35">
        <v>5.5840000000000002E-8</v>
      </c>
      <c r="BK73" s="35">
        <v>6.1890930852399997</v>
      </c>
      <c r="BL73" s="35">
        <v>4292.3308329503998</v>
      </c>
      <c r="BM73" s="29">
        <f t="shared" si="96"/>
        <v>4.8830309270504522E-8</v>
      </c>
      <c r="BN73" s="29">
        <f t="shared" si="97"/>
        <v>4.8831794986638321E-8</v>
      </c>
      <c r="BO73" s="29">
        <f t="shared" si="98"/>
        <v>4.8831794934311921E-8</v>
      </c>
      <c r="BP73" s="29">
        <f t="shared" si="99"/>
        <v>4.8831794934313463E-8</v>
      </c>
      <c r="BR73" s="35">
        <v>8.6599999999999995E-9</v>
      </c>
      <c r="BS73" s="35">
        <v>4.9242159583699996</v>
      </c>
      <c r="BT73" s="35">
        <v>6681.2421070518003</v>
      </c>
      <c r="BU73" s="29">
        <f t="shared" si="100"/>
        <v>8.155800079010887E-9</v>
      </c>
      <c r="BV73" s="29">
        <f t="shared" si="101"/>
        <v>8.1560486602635563E-9</v>
      </c>
      <c r="BW73" s="29">
        <f t="shared" si="102"/>
        <v>8.1560486515091846E-9</v>
      </c>
      <c r="BX73" s="29">
        <f t="shared" si="103"/>
        <v>8.1560486515094757E-9</v>
      </c>
      <c r="BZ73" s="35">
        <v>5.4E-10</v>
      </c>
      <c r="CA73" s="35">
        <v>1.5027823957699999</v>
      </c>
      <c r="CB73" s="35">
        <v>6489.776587288</v>
      </c>
      <c r="CC73" s="29">
        <f t="shared" si="104"/>
        <v>5.3756996952330699E-10</v>
      </c>
      <c r="CD73" s="29">
        <f t="shared" si="105"/>
        <v>5.3757421153693133E-10</v>
      </c>
      <c r="CE73" s="29">
        <f t="shared" si="106"/>
        <v>5.3757421138758656E-10</v>
      </c>
      <c r="CF73" s="29">
        <f t="shared" si="107"/>
        <v>5.375742113875909E-10</v>
      </c>
      <c r="CH73" s="35"/>
      <c r="CI73" s="35"/>
      <c r="CJ73" s="35"/>
      <c r="CP73" s="35"/>
      <c r="CQ73" s="35"/>
      <c r="CR73" s="35"/>
      <c r="CX73" s="35"/>
      <c r="CY73" s="35"/>
      <c r="CZ73" s="35"/>
      <c r="DF73" s="35">
        <v>3.8956E-7</v>
      </c>
      <c r="DG73" s="35">
        <v>2.5776041600899999</v>
      </c>
      <c r="DH73" s="35">
        <v>3341.5927477680002</v>
      </c>
      <c r="DI73" s="29">
        <f t="shared" si="108"/>
        <v>3.7184449037438127E-7</v>
      </c>
      <c r="DJ73" s="29">
        <f t="shared" si="109"/>
        <v>3.718494495708542E-7</v>
      </c>
      <c r="DK73" s="29">
        <f t="shared" si="110"/>
        <v>3.7184944939619601E-7</v>
      </c>
      <c r="DL73" s="29">
        <f t="shared" si="111"/>
        <v>3.7184944939620093E-7</v>
      </c>
      <c r="DN73" s="35">
        <v>9.1590000000000002E-8</v>
      </c>
      <c r="DO73" s="35">
        <v>3.9015859055000002</v>
      </c>
      <c r="DP73" s="35">
        <v>3553.9115221378001</v>
      </c>
      <c r="DQ73" s="29">
        <f t="shared" si="112"/>
        <v>3.2503680056294586E-8</v>
      </c>
      <c r="DR73" s="29">
        <f t="shared" si="113"/>
        <v>3.2499791113095352E-8</v>
      </c>
      <c r="DS73" s="29">
        <f t="shared" si="114"/>
        <v>3.2499791250071062E-8</v>
      </c>
      <c r="DT73" s="29">
        <f t="shared" si="115"/>
        <v>3.2499791250066807E-8</v>
      </c>
      <c r="DV73" s="35">
        <v>7.06E-9</v>
      </c>
      <c r="DW73" s="35">
        <v>2.34131594714</v>
      </c>
      <c r="DX73" s="35">
        <v>7.1135470007999997</v>
      </c>
      <c r="DY73" s="29">
        <f t="shared" si="116"/>
        <v>-5.4685631038374709E-9</v>
      </c>
      <c r="DZ73" s="29">
        <f t="shared" si="117"/>
        <v>-5.4685626979230186E-9</v>
      </c>
      <c r="EA73" s="29">
        <f t="shared" si="118"/>
        <v>-5.4685626979373139E-9</v>
      </c>
      <c r="EB73" s="29">
        <f t="shared" si="119"/>
        <v>-5.4685626979373139E-9</v>
      </c>
      <c r="ED73" s="35">
        <v>3.4000000000000001E-10</v>
      </c>
      <c r="EE73" s="35">
        <v>2.7449907289</v>
      </c>
      <c r="EF73" s="35">
        <v>6677.7017350506003</v>
      </c>
      <c r="EG73" s="29">
        <f t="shared" si="120"/>
        <v>-1.0792537227698661E-10</v>
      </c>
      <c r="EH73" s="29">
        <f t="shared" si="121"/>
        <v>-1.0795288543350618E-10</v>
      </c>
      <c r="EI73" s="29">
        <f t="shared" si="122"/>
        <v>-1.079528844644632E-10</v>
      </c>
      <c r="EJ73" s="29">
        <f t="shared" si="123"/>
        <v>-1.0795288446449527E-10</v>
      </c>
      <c r="EL73" s="35"/>
      <c r="EM73" s="35"/>
      <c r="EN73" s="35"/>
      <c r="ET73" s="35"/>
      <c r="EU73" s="35"/>
      <c r="EV73" s="35"/>
    </row>
    <row r="74" spans="1:152" s="29" customFormat="1" ht="13.5" x14ac:dyDescent="0.3">
      <c r="A74" s="29">
        <f>SUM(DK1:DK1118)</f>
        <v>1.5876092540890012</v>
      </c>
      <c r="B74" s="29">
        <f>SUM(DS1:DS596)</f>
        <v>1.0173608019719409E-2</v>
      </c>
      <c r="C74" s="29">
        <f>SUM(EA1:EA313)</f>
        <v>-1.6354794952637769E-4</v>
      </c>
      <c r="D74" s="29">
        <f>SUM(EI1:EI111)</f>
        <v>-8.1200166152265305E-6</v>
      </c>
      <c r="E74" s="29">
        <f>SUM(EQ1:EQ28)</f>
        <v>1.4405537920996089E-7</v>
      </c>
      <c r="F74" s="29">
        <f>SUM(EY1:EY9)</f>
        <v>-2.4087400833320879E-9</v>
      </c>
      <c r="N74" s="35">
        <v>7.1437000000000001E-7</v>
      </c>
      <c r="O74" s="35">
        <v>2.8030755001599998</v>
      </c>
      <c r="P74" s="35">
        <v>3185.1920272655998</v>
      </c>
      <c r="Q74" s="29">
        <f t="shared" si="80"/>
        <v>-3.0507976132517072E-7</v>
      </c>
      <c r="R74" s="29">
        <f t="shared" si="81"/>
        <v>-3.0510605389254237E-7</v>
      </c>
      <c r="S74" s="29">
        <f t="shared" si="82"/>
        <v>-3.0510605296648681E-7</v>
      </c>
      <c r="T74" s="29">
        <f t="shared" si="83"/>
        <v>-3.0510605296651889E-7</v>
      </c>
      <c r="V74" s="35">
        <v>1.3012999999999999E-7</v>
      </c>
      <c r="W74" s="35">
        <v>1.5142475231500001</v>
      </c>
      <c r="X74" s="35">
        <v>5628.9564702112002</v>
      </c>
      <c r="Y74" s="29">
        <f t="shared" si="84"/>
        <v>3.3728756117984939E-8</v>
      </c>
      <c r="Z74" s="29">
        <f t="shared" si="85"/>
        <v>3.3719715228307691E-8</v>
      </c>
      <c r="AA74" s="29">
        <f t="shared" si="86"/>
        <v>3.3719715546745333E-8</v>
      </c>
      <c r="AB74" s="29">
        <f t="shared" si="87"/>
        <v>3.3719715546734613E-8</v>
      </c>
      <c r="AD74" s="35">
        <v>1.234E-8</v>
      </c>
      <c r="AE74" s="35">
        <v>1.88931735265</v>
      </c>
      <c r="AF74" s="35">
        <v>6681.2421070518003</v>
      </c>
      <c r="AG74" s="29">
        <f t="shared" si="88"/>
        <v>-1.1113610887367339E-8</v>
      </c>
      <c r="AH74" s="29">
        <f t="shared" si="89"/>
        <v>-1.1114068755830206E-8</v>
      </c>
      <c r="AI74" s="29">
        <f t="shared" si="90"/>
        <v>-1.1114068739704792E-8</v>
      </c>
      <c r="AJ74" s="29">
        <f t="shared" si="91"/>
        <v>-1.1114068739705326E-8</v>
      </c>
      <c r="AL74" s="35">
        <v>5.3000000000000003E-10</v>
      </c>
      <c r="AM74" s="35">
        <v>3.0477697537899999</v>
      </c>
      <c r="AN74" s="35">
        <v>26724.899413598399</v>
      </c>
      <c r="AO74" s="29">
        <f t="shared" si="92"/>
        <v>-4.8188185574844262E-10</v>
      </c>
      <c r="AP74" s="29">
        <f t="shared" si="93"/>
        <v>-4.8195718720540479E-10</v>
      </c>
      <c r="AQ74" s="29">
        <f t="shared" si="94"/>
        <v>-4.8195718455310909E-10</v>
      </c>
      <c r="AR74" s="29">
        <f t="shared" si="95"/>
        <v>-4.8195718455318436E-10</v>
      </c>
      <c r="AT74" s="35"/>
      <c r="AU74" s="35"/>
      <c r="AV74" s="35"/>
      <c r="BB74" s="35"/>
      <c r="BC74" s="35"/>
      <c r="BD74" s="35"/>
      <c r="BJ74" s="35">
        <v>5.0379999999999998E-8</v>
      </c>
      <c r="BK74" s="35">
        <v>6.0639312199399997</v>
      </c>
      <c r="BL74" s="35">
        <v>7210.9158184941998</v>
      </c>
      <c r="BM74" s="29">
        <f t="shared" si="96"/>
        <v>-3.9776382217741837E-8</v>
      </c>
      <c r="BN74" s="29">
        <f t="shared" si="97"/>
        <v>-3.9779231220663577E-8</v>
      </c>
      <c r="BO74" s="29">
        <f t="shared" si="98"/>
        <v>-3.9779231120323398E-8</v>
      </c>
      <c r="BP74" s="29">
        <f t="shared" si="99"/>
        <v>-3.9779231120326476E-8</v>
      </c>
      <c r="BR74" s="35">
        <v>7.9699999999999996E-9</v>
      </c>
      <c r="BS74" s="35">
        <v>4.53307543814</v>
      </c>
      <c r="BT74" s="35">
        <v>7079.3738568077997</v>
      </c>
      <c r="BU74" s="29">
        <f t="shared" si="100"/>
        <v>7.8974791769429195E-9</v>
      </c>
      <c r="BV74" s="29">
        <f t="shared" si="101"/>
        <v>7.8975761918488907E-9</v>
      </c>
      <c r="BW74" s="29">
        <f t="shared" si="102"/>
        <v>7.8975761884330152E-9</v>
      </c>
      <c r="BX74" s="29">
        <f t="shared" si="103"/>
        <v>7.8975761884331211E-9</v>
      </c>
      <c r="BZ74" s="35">
        <v>5.6000000000000003E-10</v>
      </c>
      <c r="CA74" s="35">
        <v>5.2321231389099996</v>
      </c>
      <c r="CB74" s="35">
        <v>9866.4168806651996</v>
      </c>
      <c r="CC74" s="29">
        <f t="shared" si="104"/>
        <v>-2.9166318414678029E-10</v>
      </c>
      <c r="CD74" s="29">
        <f t="shared" si="105"/>
        <v>-2.91602906932308E-10</v>
      </c>
      <c r="CE74" s="29">
        <f t="shared" si="106"/>
        <v>-2.9160290905544338E-10</v>
      </c>
      <c r="CF74" s="29">
        <f t="shared" si="107"/>
        <v>-2.9160290905537545E-10</v>
      </c>
      <c r="CH74" s="35"/>
      <c r="CI74" s="35"/>
      <c r="CJ74" s="35"/>
      <c r="CP74" s="35"/>
      <c r="CQ74" s="35"/>
      <c r="CR74" s="35"/>
      <c r="CX74" s="35"/>
      <c r="CY74" s="35"/>
      <c r="CZ74" s="35"/>
      <c r="DF74" s="35">
        <v>5.1561000000000005E-7</v>
      </c>
      <c r="DG74" s="35">
        <v>5.7232693771200003</v>
      </c>
      <c r="DH74" s="35">
        <v>7079.3738568077997</v>
      </c>
      <c r="DI74" s="29">
        <f t="shared" si="108"/>
        <v>1.2536369909977943E-7</v>
      </c>
      <c r="DJ74" s="29">
        <f t="shared" si="109"/>
        <v>1.2540894532652402E-7</v>
      </c>
      <c r="DK74" s="29">
        <f t="shared" si="110"/>
        <v>1.2540894373290017E-7</v>
      </c>
      <c r="DL74" s="29">
        <f t="shared" si="111"/>
        <v>1.2540894373294993E-7</v>
      </c>
      <c r="DN74" s="35">
        <v>6.7020000000000001E-8</v>
      </c>
      <c r="DO74" s="35">
        <v>4.2557287911900001</v>
      </c>
      <c r="DP74" s="35">
        <v>242.72860397400001</v>
      </c>
      <c r="DQ74" s="29">
        <f t="shared" si="112"/>
        <v>-2.2610414297004693E-8</v>
      </c>
      <c r="DR74" s="29">
        <f t="shared" si="113"/>
        <v>-2.261021859728458E-8</v>
      </c>
      <c r="DS74" s="29">
        <f t="shared" si="114"/>
        <v>-2.2610218604177337E-8</v>
      </c>
      <c r="DT74" s="29">
        <f t="shared" si="115"/>
        <v>-2.2610218604177228E-8</v>
      </c>
      <c r="DV74" s="35">
        <v>7.6799999999999999E-9</v>
      </c>
      <c r="DW74" s="35">
        <v>2.0620835290400001</v>
      </c>
      <c r="DX74" s="35">
        <v>5486.7778431750003</v>
      </c>
      <c r="DY74" s="29">
        <f t="shared" si="116"/>
        <v>-7.660339846798919E-9</v>
      </c>
      <c r="DZ74" s="29">
        <f t="shared" si="117"/>
        <v>-7.6603783342213357E-9</v>
      </c>
      <c r="EA74" s="29">
        <f t="shared" si="118"/>
        <v>-7.6603783328664172E-9</v>
      </c>
      <c r="EB74" s="29">
        <f t="shared" si="119"/>
        <v>-7.6603783328664552E-9</v>
      </c>
      <c r="ED74" s="35">
        <v>3E-10</v>
      </c>
      <c r="EE74" s="35">
        <v>1.5774301229500001</v>
      </c>
      <c r="EF74" s="35">
        <v>10419.9862835076</v>
      </c>
      <c r="EG74" s="29">
        <f t="shared" si="120"/>
        <v>1.165608553571438E-10</v>
      </c>
      <c r="EH74" s="29">
        <f t="shared" si="121"/>
        <v>1.165976634344384E-10</v>
      </c>
      <c r="EI74" s="29">
        <f t="shared" si="122"/>
        <v>1.1659766213803628E-10</v>
      </c>
      <c r="EJ74" s="29">
        <f t="shared" si="123"/>
        <v>1.1659766213807557E-10</v>
      </c>
      <c r="EL74" s="35"/>
      <c r="EM74" s="35"/>
      <c r="EN74" s="35"/>
      <c r="ET74" s="35"/>
      <c r="EU74" s="35"/>
      <c r="EV74" s="35"/>
    </row>
    <row r="75" spans="1:152" s="29" customFormat="1" ht="13.5" x14ac:dyDescent="0.3">
      <c r="N75" s="35">
        <v>7.2091000000000001E-7</v>
      </c>
      <c r="O75" s="35">
        <v>5.8467210252499999</v>
      </c>
      <c r="P75" s="35">
        <v>5884.9268465832001</v>
      </c>
      <c r="Q75" s="29">
        <f t="shared" si="80"/>
        <v>4.4918442380658607E-7</v>
      </c>
      <c r="R75" s="29">
        <f t="shared" si="81"/>
        <v>4.492268277957922E-7</v>
      </c>
      <c r="S75" s="29">
        <f t="shared" si="82"/>
        <v>4.4922682630230392E-7</v>
      </c>
      <c r="T75" s="29">
        <f t="shared" si="83"/>
        <v>4.4922682630235194E-7</v>
      </c>
      <c r="V75" s="35">
        <v>1.4705000000000001E-7</v>
      </c>
      <c r="W75" s="35">
        <v>1.33902715586</v>
      </c>
      <c r="X75" s="35">
        <v>6681.2075997474003</v>
      </c>
      <c r="Y75" s="29">
        <f t="shared" si="84"/>
        <v>-1.4629703312152053E-7</v>
      </c>
      <c r="Z75" s="29">
        <f t="shared" si="85"/>
        <v>-1.4629576366111741E-7</v>
      </c>
      <c r="AA75" s="29">
        <f t="shared" si="86"/>
        <v>-1.4629576370584837E-7</v>
      </c>
      <c r="AB75" s="29">
        <f t="shared" si="87"/>
        <v>-1.462957637058471E-7</v>
      </c>
      <c r="AD75" s="35">
        <v>1.513E-8</v>
      </c>
      <c r="AE75" s="35">
        <v>2.9261413471100002</v>
      </c>
      <c r="AF75" s="35">
        <v>640.87760738220004</v>
      </c>
      <c r="AG75" s="29">
        <f t="shared" si="88"/>
        <v>1.087422217822699E-8</v>
      </c>
      <c r="AH75" s="29">
        <f t="shared" si="89"/>
        <v>1.0874308334639877E-8</v>
      </c>
      <c r="AI75" s="29">
        <f t="shared" si="90"/>
        <v>1.0874308331605323E-8</v>
      </c>
      <c r="AJ75" s="29">
        <f t="shared" si="91"/>
        <v>1.0874308331605417E-8</v>
      </c>
      <c r="AL75" s="35">
        <v>6.0999999999999996E-10</v>
      </c>
      <c r="AM75" s="35">
        <v>3.6339078962300002</v>
      </c>
      <c r="AN75" s="35">
        <v>12832.7587417046</v>
      </c>
      <c r="AO75" s="29">
        <f t="shared" si="92"/>
        <v>2.8844869381702536E-12</v>
      </c>
      <c r="AP75" s="29">
        <f t="shared" si="93"/>
        <v>2.7844528269829611E-12</v>
      </c>
      <c r="AQ75" s="29">
        <f t="shared" si="94"/>
        <v>2.7844563503420864E-12</v>
      </c>
      <c r="AR75" s="29">
        <f t="shared" si="95"/>
        <v>2.7844563502207267E-12</v>
      </c>
      <c r="AT75" s="35"/>
      <c r="AU75" s="35"/>
      <c r="AV75" s="35"/>
      <c r="BB75" s="35"/>
      <c r="BC75" s="35"/>
      <c r="BD75" s="35"/>
      <c r="BJ75" s="35">
        <v>5.1259999999999997E-8</v>
      </c>
      <c r="BK75" s="35">
        <v>0.11856804999999999</v>
      </c>
      <c r="BL75" s="35">
        <v>4562.4609930212</v>
      </c>
      <c r="BM75" s="29">
        <f t="shared" si="96"/>
        <v>1.9685272396675953E-8</v>
      </c>
      <c r="BN75" s="29">
        <f t="shared" si="97"/>
        <v>1.9682512842599975E-8</v>
      </c>
      <c r="BO75" s="29">
        <f t="shared" si="98"/>
        <v>1.9682512939796589E-8</v>
      </c>
      <c r="BP75" s="29">
        <f t="shared" si="99"/>
        <v>1.9682512939793903E-8</v>
      </c>
      <c r="BR75" s="35">
        <v>8.6599999999999995E-9</v>
      </c>
      <c r="BS75" s="35">
        <v>2.8934491594499998</v>
      </c>
      <c r="BT75" s="35">
        <v>6681.2075997474003</v>
      </c>
      <c r="BU75" s="29">
        <f t="shared" si="100"/>
        <v>-1.0162009628534544E-9</v>
      </c>
      <c r="BV75" s="29">
        <f t="shared" si="101"/>
        <v>-1.0169352446934523E-9</v>
      </c>
      <c r="BW75" s="29">
        <f t="shared" si="102"/>
        <v>-1.0169352188311442E-9</v>
      </c>
      <c r="BX75" s="29">
        <f t="shared" si="103"/>
        <v>-1.0169352188318775E-9</v>
      </c>
      <c r="BZ75" s="35">
        <v>5.7E-10</v>
      </c>
      <c r="CA75" s="35">
        <v>4.73711357046</v>
      </c>
      <c r="CB75" s="35">
        <v>2274.1169495098002</v>
      </c>
      <c r="CC75" s="29">
        <f t="shared" si="104"/>
        <v>-3.8367758725976045E-10</v>
      </c>
      <c r="CD75" s="29">
        <f t="shared" si="105"/>
        <v>-3.8368983746405083E-10</v>
      </c>
      <c r="CE75" s="29">
        <f t="shared" si="106"/>
        <v>-3.8368983703258799E-10</v>
      </c>
      <c r="CF75" s="29">
        <f t="shared" si="107"/>
        <v>-3.8368983703259999E-10</v>
      </c>
      <c r="CH75" s="35"/>
      <c r="CI75" s="35"/>
      <c r="CJ75" s="35"/>
      <c r="CP75" s="35"/>
      <c r="CQ75" s="35"/>
      <c r="CR75" s="35"/>
      <c r="CX75" s="35"/>
      <c r="CY75" s="35"/>
      <c r="CZ75" s="35"/>
      <c r="DF75" s="35">
        <v>4.8938999999999996E-7</v>
      </c>
      <c r="DG75" s="35">
        <v>5.6161469675099998</v>
      </c>
      <c r="DH75" s="35">
        <v>3553.9115221378001</v>
      </c>
      <c r="DI75" s="29">
        <f t="shared" si="108"/>
        <v>4.2793340931607969E-7</v>
      </c>
      <c r="DJ75" s="29">
        <f t="shared" si="109"/>
        <v>4.2794419225758189E-7</v>
      </c>
      <c r="DK75" s="29">
        <f t="shared" si="110"/>
        <v>4.2794419187780572E-7</v>
      </c>
      <c r="DL75" s="29">
        <f t="shared" si="111"/>
        <v>4.2794419187781753E-7</v>
      </c>
      <c r="DN75" s="35">
        <v>7.2320000000000002E-8</v>
      </c>
      <c r="DO75" s="35">
        <v>3.7028740014100001</v>
      </c>
      <c r="DP75" s="35">
        <v>2818.0350086059998</v>
      </c>
      <c r="DQ75" s="29">
        <f t="shared" si="112"/>
        <v>5.0779750415972661E-8</v>
      </c>
      <c r="DR75" s="29">
        <f t="shared" si="113"/>
        <v>5.0777895983645276E-8</v>
      </c>
      <c r="DS75" s="29">
        <f t="shared" si="114"/>
        <v>5.0777896048962389E-8</v>
      </c>
      <c r="DT75" s="29">
        <f t="shared" si="115"/>
        <v>5.0777896048960198E-8</v>
      </c>
      <c r="DV75" s="35">
        <v>9.53E-9</v>
      </c>
      <c r="DW75" s="35">
        <v>2.1112349794799998</v>
      </c>
      <c r="DX75" s="35">
        <v>3870.3033917943999</v>
      </c>
      <c r="DY75" s="29">
        <f t="shared" si="116"/>
        <v>-5.1398717485345343E-9</v>
      </c>
      <c r="DZ75" s="29">
        <f t="shared" si="117"/>
        <v>-5.1394748252342775E-9</v>
      </c>
      <c r="EA75" s="29">
        <f t="shared" si="118"/>
        <v>-5.1394748392147879E-9</v>
      </c>
      <c r="EB75" s="29">
        <f t="shared" si="119"/>
        <v>-5.1394748392143322E-9</v>
      </c>
      <c r="ED75" s="35">
        <v>4.0000000000000001E-10</v>
      </c>
      <c r="EE75" s="35">
        <v>1.3171317633499999</v>
      </c>
      <c r="EF75" s="35">
        <v>5331.3574437407997</v>
      </c>
      <c r="EG75" s="29">
        <f t="shared" si="120"/>
        <v>3.9937043800912147E-10</v>
      </c>
      <c r="EH75" s="29">
        <f t="shared" si="121"/>
        <v>3.9936890869277106E-10</v>
      </c>
      <c r="EI75" s="29">
        <f t="shared" si="122"/>
        <v>3.9936890874666864E-10</v>
      </c>
      <c r="EJ75" s="29">
        <f t="shared" si="123"/>
        <v>3.9936890874666673E-10</v>
      </c>
      <c r="EL75" s="35"/>
      <c r="EM75" s="35"/>
      <c r="EN75" s="35"/>
      <c r="ET75" s="35"/>
      <c r="EU75" s="35"/>
      <c r="EV75" s="35"/>
    </row>
    <row r="76" spans="1:152" s="29" customFormat="1" ht="13.5" x14ac:dyDescent="0.3">
      <c r="A76" s="37" t="s">
        <v>219</v>
      </c>
      <c r="B76" s="37" t="s">
        <v>220</v>
      </c>
      <c r="C76" s="37" t="s">
        <v>221</v>
      </c>
      <c r="D76" s="37" t="s">
        <v>222</v>
      </c>
      <c r="E76" s="37" t="s">
        <v>223</v>
      </c>
      <c r="F76" s="37" t="s">
        <v>224</v>
      </c>
      <c r="N76" s="35">
        <v>7.3476E-7</v>
      </c>
      <c r="O76" s="35">
        <v>2.18428012567</v>
      </c>
      <c r="P76" s="35">
        <v>8429.2412664666008</v>
      </c>
      <c r="Q76" s="29">
        <f t="shared" si="80"/>
        <v>4.787954784103075E-7</v>
      </c>
      <c r="R76" s="29">
        <f t="shared" si="81"/>
        <v>4.7885551154697805E-7</v>
      </c>
      <c r="S76" s="29">
        <f t="shared" si="82"/>
        <v>4.7885550943262033E-7</v>
      </c>
      <c r="T76" s="29">
        <f t="shared" si="83"/>
        <v>4.7885550943268375E-7</v>
      </c>
      <c r="V76" s="35">
        <v>1.1353E-7</v>
      </c>
      <c r="W76" s="35">
        <v>6.2343819388500004</v>
      </c>
      <c r="X76" s="35">
        <v>135.0650800354</v>
      </c>
      <c r="Y76" s="29">
        <f t="shared" si="84"/>
        <v>-6.1657051374817168E-8</v>
      </c>
      <c r="Z76" s="29">
        <f t="shared" si="85"/>
        <v>-6.1656886836241169E-8</v>
      </c>
      <c r="AA76" s="29">
        <f t="shared" si="86"/>
        <v>-6.1656886842036556E-8</v>
      </c>
      <c r="AB76" s="29">
        <f t="shared" si="87"/>
        <v>-6.1656886842036225E-8</v>
      </c>
      <c r="AD76" s="35">
        <v>1.234E-8</v>
      </c>
      <c r="AE76" s="35">
        <v>6.1416842903599997</v>
      </c>
      <c r="AF76" s="35">
        <v>6681.2075997474003</v>
      </c>
      <c r="AG76" s="29">
        <f t="shared" si="88"/>
        <v>1.3540071752716814E-10</v>
      </c>
      <c r="AH76" s="29">
        <f t="shared" si="89"/>
        <v>1.3645424707182588E-10</v>
      </c>
      <c r="AI76" s="29">
        <f t="shared" si="90"/>
        <v>1.3645420996505164E-10</v>
      </c>
      <c r="AJ76" s="29">
        <f t="shared" si="91"/>
        <v>1.3645420996610376E-10</v>
      </c>
      <c r="AL76" s="35">
        <v>5.9000000000000003E-10</v>
      </c>
      <c r="AM76" s="35">
        <v>0.2298974604</v>
      </c>
      <c r="AN76" s="35">
        <v>6681.2421070518003</v>
      </c>
      <c r="AO76" s="29">
        <f t="shared" si="92"/>
        <v>-2.0838626413044771E-10</v>
      </c>
      <c r="AP76" s="29">
        <f t="shared" si="93"/>
        <v>-2.0833913540681298E-10</v>
      </c>
      <c r="AQ76" s="29">
        <f t="shared" si="94"/>
        <v>-2.0833913706678676E-10</v>
      </c>
      <c r="AR76" s="29">
        <f t="shared" si="95"/>
        <v>-2.0833913706673183E-10</v>
      </c>
      <c r="AT76" s="35"/>
      <c r="AU76" s="35"/>
      <c r="AV76" s="35"/>
      <c r="BB76" s="35"/>
      <c r="BC76" s="35"/>
      <c r="BD76" s="35"/>
      <c r="BJ76" s="35">
        <v>4.8629999999999999E-8</v>
      </c>
      <c r="BK76" s="35">
        <v>1.33051301524</v>
      </c>
      <c r="BL76" s="35">
        <v>3894.1818295421999</v>
      </c>
      <c r="BM76" s="29">
        <f t="shared" si="96"/>
        <v>-8.5510264319593572E-9</v>
      </c>
      <c r="BN76" s="29">
        <f t="shared" si="97"/>
        <v>-8.5486440830488359E-9</v>
      </c>
      <c r="BO76" s="29">
        <f t="shared" si="98"/>
        <v>-8.5486441669592366E-9</v>
      </c>
      <c r="BP76" s="29">
        <f t="shared" si="99"/>
        <v>-8.5486441669565152E-9</v>
      </c>
      <c r="BR76" s="35">
        <v>6.5899999999999998E-9</v>
      </c>
      <c r="BS76" s="35">
        <v>0.33901474347999999</v>
      </c>
      <c r="BT76" s="35">
        <v>2957.7158944766002</v>
      </c>
      <c r="BU76" s="29">
        <f t="shared" si="100"/>
        <v>-2.0527105133291175E-9</v>
      </c>
      <c r="BV76" s="29">
        <f t="shared" si="101"/>
        <v>-2.0529472033428093E-9</v>
      </c>
      <c r="BW76" s="29">
        <f t="shared" si="102"/>
        <v>-2.0529471950062866E-9</v>
      </c>
      <c r="BX76" s="29">
        <f t="shared" si="103"/>
        <v>-2.0529471950065091E-9</v>
      </c>
      <c r="BZ76" s="35">
        <v>5.1E-10</v>
      </c>
      <c r="CA76" s="35">
        <v>2.4865480504400002</v>
      </c>
      <c r="CB76" s="35">
        <v>6467.9257579615996</v>
      </c>
      <c r="CC76" s="29">
        <f t="shared" si="104"/>
        <v>3.8214995948619004E-10</v>
      </c>
      <c r="CD76" s="29">
        <f t="shared" si="105"/>
        <v>3.821778731615759E-10</v>
      </c>
      <c r="CE76" s="29">
        <f t="shared" si="106"/>
        <v>3.8217787217846166E-10</v>
      </c>
      <c r="CF76" s="29">
        <f t="shared" si="107"/>
        <v>3.8217787217849046E-10</v>
      </c>
      <c r="CH76" s="35"/>
      <c r="CI76" s="35"/>
      <c r="CJ76" s="35"/>
      <c r="CP76" s="35"/>
      <c r="CQ76" s="35"/>
      <c r="CR76" s="35"/>
      <c r="CX76" s="35"/>
      <c r="CY76" s="35"/>
      <c r="CZ76" s="35"/>
      <c r="DF76" s="35">
        <v>4.5414000000000002E-7</v>
      </c>
      <c r="DG76" s="35">
        <v>5.4329092170499997</v>
      </c>
      <c r="DH76" s="35">
        <v>6467.9257579615996</v>
      </c>
      <c r="DI76" s="29">
        <f t="shared" si="108"/>
        <v>-3.9217001733192194E-7</v>
      </c>
      <c r="DJ76" s="29">
        <f t="shared" si="109"/>
        <v>-3.9218894480597228E-7</v>
      </c>
      <c r="DK76" s="29">
        <f t="shared" si="110"/>
        <v>-3.921889441393663E-7</v>
      </c>
      <c r="DL76" s="29">
        <f t="shared" si="111"/>
        <v>-3.9218894413938584E-7</v>
      </c>
      <c r="DN76" s="35">
        <v>6.5460000000000005E-8</v>
      </c>
      <c r="DO76" s="35">
        <v>4.3534724589999997E-2</v>
      </c>
      <c r="DP76" s="35">
        <v>2957.7158944766002</v>
      </c>
      <c r="DQ76" s="29">
        <f t="shared" si="112"/>
        <v>-3.7619956898756453E-8</v>
      </c>
      <c r="DR76" s="29">
        <f t="shared" si="113"/>
        <v>-3.7621981668765448E-8</v>
      </c>
      <c r="DS76" s="29">
        <f t="shared" si="114"/>
        <v>-3.7621981597450985E-8</v>
      </c>
      <c r="DT76" s="29">
        <f t="shared" si="115"/>
        <v>-3.7621981597452891E-8</v>
      </c>
      <c r="DV76" s="35">
        <v>8.4399999999999998E-9</v>
      </c>
      <c r="DW76" s="35">
        <v>2.2393196324</v>
      </c>
      <c r="DX76" s="35">
        <v>3553.9115221378001</v>
      </c>
      <c r="DY76" s="29">
        <f t="shared" si="116"/>
        <v>-8.1312514267127102E-9</v>
      </c>
      <c r="DZ76" s="29">
        <f t="shared" si="117"/>
        <v>-8.1313541465288157E-9</v>
      </c>
      <c r="EA76" s="29">
        <f t="shared" si="118"/>
        <v>-8.1313541429111628E-9</v>
      </c>
      <c r="EB76" s="29">
        <f t="shared" si="119"/>
        <v>-8.1313541429112753E-9</v>
      </c>
      <c r="ED76" s="35">
        <v>3.4000000000000001E-10</v>
      </c>
      <c r="EE76" s="35">
        <v>3.0349000014800001</v>
      </c>
      <c r="EF76" s="35">
        <v>6681.2075997474003</v>
      </c>
      <c r="EG76" s="29">
        <f t="shared" si="120"/>
        <v>8.103349923588698E-12</v>
      </c>
      <c r="EH76" s="29">
        <f t="shared" si="121"/>
        <v>8.0743288224957395E-12</v>
      </c>
      <c r="EI76" s="29">
        <f t="shared" si="122"/>
        <v>8.0743298446607587E-12</v>
      </c>
      <c r="EJ76" s="29">
        <f t="shared" si="123"/>
        <v>8.0743298446317767E-12</v>
      </c>
      <c r="EL76" s="35"/>
      <c r="EM76" s="35"/>
      <c r="EN76" s="35"/>
      <c r="ET76" s="35"/>
      <c r="EU76" s="35"/>
      <c r="EV76" s="35"/>
    </row>
    <row r="77" spans="1:152" s="29" customFormat="1" ht="13.5" x14ac:dyDescent="0.3">
      <c r="A77" s="29">
        <f>((((F68*C65+E68)*C65+D68)*C65+C68)*C65+B68)*C65 + A68</f>
        <v>60.300313807038677</v>
      </c>
      <c r="B77" s="29">
        <f>DEGREES(A77)</f>
        <v>3454.9534844577615</v>
      </c>
      <c r="C77" s="29">
        <f>((((F71*C65+E71)*C65+D71)*C65+C71)*C65+B71)*C65 + A71</f>
        <v>8.2095141164425147E-3</v>
      </c>
      <c r="D77" s="29">
        <f>DEGREES(C77)</f>
        <v>0.47037051072522718</v>
      </c>
      <c r="E77" s="29">
        <f>((((F74*C65+E74)*C65+D74)*C65+C74)*C65+B74)*C65 + A74</f>
        <v>1.5877744494575523</v>
      </c>
      <c r="F77" s="29">
        <f>SQRT(D81*D81+E81*E81+F81*F81)</f>
        <v>0.80814056398360867</v>
      </c>
      <c r="N77" s="35">
        <v>9.8945999999999997E-7</v>
      </c>
      <c r="O77" s="35">
        <v>2.8148114037099998</v>
      </c>
      <c r="P77" s="35">
        <v>6681.2075997474003</v>
      </c>
      <c r="Q77" s="29">
        <f t="shared" si="80"/>
        <v>-1.9294034120507872E-7</v>
      </c>
      <c r="R77" s="29">
        <f t="shared" si="81"/>
        <v>-1.9302319926206172E-7</v>
      </c>
      <c r="S77" s="29">
        <f t="shared" si="82"/>
        <v>-1.9302319634370923E-7</v>
      </c>
      <c r="T77" s="29">
        <f t="shared" si="83"/>
        <v>-1.9302319634379198E-7</v>
      </c>
      <c r="V77" s="35">
        <v>1.3274999999999999E-7</v>
      </c>
      <c r="W77" s="35">
        <v>3.4224359577399999</v>
      </c>
      <c r="X77" s="35">
        <v>5621.8429232103999</v>
      </c>
      <c r="Y77" s="29">
        <f t="shared" si="84"/>
        <v>1.1749990054546798E-7</v>
      </c>
      <c r="Z77" s="29">
        <f t="shared" si="85"/>
        <v>1.1750433842256363E-7</v>
      </c>
      <c r="AA77" s="29">
        <f t="shared" si="86"/>
        <v>1.1750433826626581E-7</v>
      </c>
      <c r="AB77" s="29">
        <f t="shared" si="87"/>
        <v>1.1750433826627019E-7</v>
      </c>
      <c r="AD77" s="35">
        <v>1.4079999999999999E-8</v>
      </c>
      <c r="AE77" s="35">
        <v>1.5439572161099999</v>
      </c>
      <c r="AF77" s="35">
        <v>3347.7259737006002</v>
      </c>
      <c r="AG77" s="29">
        <f t="shared" si="88"/>
        <v>1.136627117661966E-8</v>
      </c>
      <c r="AH77" s="29">
        <f t="shared" si="89"/>
        <v>1.1365915659229011E-8</v>
      </c>
      <c r="AI77" s="29">
        <f t="shared" si="90"/>
        <v>1.136591567175125E-8</v>
      </c>
      <c r="AJ77" s="29">
        <f t="shared" si="91"/>
        <v>1.1365915671750836E-8</v>
      </c>
      <c r="AL77" s="35">
        <v>5.3000000000000003E-10</v>
      </c>
      <c r="AM77" s="35">
        <v>3.9799692918799998</v>
      </c>
      <c r="AN77" s="35">
        <v>5092.1519581158</v>
      </c>
      <c r="AO77" s="29">
        <f t="shared" si="92"/>
        <v>1.5275824549474493E-10</v>
      </c>
      <c r="AP77" s="29">
        <f t="shared" si="93"/>
        <v>1.527252198043402E-10</v>
      </c>
      <c r="AQ77" s="29">
        <f t="shared" si="94"/>
        <v>1.5272522096756421E-10</v>
      </c>
      <c r="AR77" s="29">
        <f t="shared" si="95"/>
        <v>1.5272522096752812E-10</v>
      </c>
      <c r="AT77" s="35"/>
      <c r="AU77" s="35"/>
      <c r="AV77" s="35"/>
      <c r="BB77" s="35"/>
      <c r="BC77" s="35"/>
      <c r="BD77" s="35"/>
      <c r="BJ77" s="35">
        <v>5.592E-8</v>
      </c>
      <c r="BK77" s="35">
        <v>3.9779257716499998</v>
      </c>
      <c r="BL77" s="35">
        <v>3127.3133312618002</v>
      </c>
      <c r="BM77" s="29">
        <f t="shared" si="96"/>
        <v>-1.1462834589853971E-8</v>
      </c>
      <c r="BN77" s="29">
        <f t="shared" si="97"/>
        <v>-1.1465021938659928E-8</v>
      </c>
      <c r="BO77" s="29">
        <f t="shared" si="98"/>
        <v>-1.1465021861618711E-8</v>
      </c>
      <c r="BP77" s="29">
        <f t="shared" si="99"/>
        <v>-1.1465021861621044E-8</v>
      </c>
      <c r="BR77" s="35">
        <v>6.6999999999999996E-9</v>
      </c>
      <c r="BS77" s="35">
        <v>3.23650405278</v>
      </c>
      <c r="BT77" s="35">
        <v>9595.2390892233998</v>
      </c>
      <c r="BU77" s="29">
        <f t="shared" si="100"/>
        <v>-2.7987850154439733E-9</v>
      </c>
      <c r="BV77" s="29">
        <f t="shared" si="101"/>
        <v>-2.7980385581695777E-9</v>
      </c>
      <c r="BW77" s="29">
        <f t="shared" si="102"/>
        <v>-2.7980385844615788E-9</v>
      </c>
      <c r="BX77" s="29">
        <f t="shared" si="103"/>
        <v>-2.7980385844608865E-9</v>
      </c>
      <c r="BZ77" s="35">
        <v>4.7000000000000003E-10</v>
      </c>
      <c r="CA77" s="35">
        <v>3.2589958546900002</v>
      </c>
      <c r="CB77" s="35">
        <v>26724.899413598399</v>
      </c>
      <c r="CC77" s="29">
        <f t="shared" si="104"/>
        <v>-3.7680605285482875E-10</v>
      </c>
      <c r="CD77" s="29">
        <f t="shared" si="105"/>
        <v>-3.7690197201303578E-10</v>
      </c>
      <c r="CE77" s="29">
        <f t="shared" si="106"/>
        <v>-3.7690196863539508E-10</v>
      </c>
      <c r="CF77" s="29">
        <f t="shared" si="107"/>
        <v>-3.7690196863549082E-10</v>
      </c>
      <c r="CH77" s="35"/>
      <c r="CI77" s="35"/>
      <c r="CJ77" s="35"/>
      <c r="CP77" s="35"/>
      <c r="CQ77" s="35"/>
      <c r="CR77" s="35"/>
      <c r="CX77" s="35"/>
      <c r="CY77" s="35"/>
      <c r="CZ77" s="35"/>
      <c r="DF77" s="35">
        <v>3.6435E-7</v>
      </c>
      <c r="DG77" s="35">
        <v>4.4392181238799999</v>
      </c>
      <c r="DH77" s="35">
        <v>3894.1818295421999</v>
      </c>
      <c r="DI77" s="29">
        <f t="shared" si="108"/>
        <v>5.2238364397816704E-8</v>
      </c>
      <c r="DJ77" s="29">
        <f t="shared" si="109"/>
        <v>5.2220419983779586E-8</v>
      </c>
      <c r="DK77" s="29">
        <f t="shared" si="110"/>
        <v>5.2220420615811986E-8</v>
      </c>
      <c r="DL77" s="29">
        <f t="shared" si="111"/>
        <v>5.2220420615791486E-8</v>
      </c>
      <c r="DN77" s="35">
        <v>8.7810000000000003E-8</v>
      </c>
      <c r="DO77" s="35">
        <v>2.1973502857199998</v>
      </c>
      <c r="DP77" s="35">
        <v>1221.8485663214001</v>
      </c>
      <c r="DQ77" s="29">
        <f t="shared" si="112"/>
        <v>-8.7694308499685829E-8</v>
      </c>
      <c r="DR77" s="29">
        <f t="shared" si="113"/>
        <v>-8.7694378847231946E-8</v>
      </c>
      <c r="DS77" s="29">
        <f t="shared" si="114"/>
        <v>-8.7694378844754573E-8</v>
      </c>
      <c r="DT77" s="29">
        <f t="shared" si="115"/>
        <v>-8.7694378844754639E-8</v>
      </c>
      <c r="DV77" s="35">
        <v>6.4599999999999996E-9</v>
      </c>
      <c r="DW77" s="35">
        <v>2.2466903446900002</v>
      </c>
      <c r="DX77" s="35">
        <v>3340.5451163970001</v>
      </c>
      <c r="DY77" s="29">
        <f t="shared" si="116"/>
        <v>6.4534041091416748E-9</v>
      </c>
      <c r="DZ77" s="29">
        <f t="shared" si="117"/>
        <v>6.4533916444277837E-9</v>
      </c>
      <c r="EA77" s="29">
        <f t="shared" si="118"/>
        <v>6.4533916448670166E-9</v>
      </c>
      <c r="EB77" s="29">
        <f t="shared" si="119"/>
        <v>6.4533916448670026E-9</v>
      </c>
      <c r="ED77" s="35">
        <v>3.1000000000000002E-10</v>
      </c>
      <c r="EE77" s="35">
        <v>1.2530616457599999</v>
      </c>
      <c r="EF77" s="35">
        <v>242.72860397400001</v>
      </c>
      <c r="EG77" s="29">
        <f t="shared" si="120"/>
        <v>1.439882287727766E-10</v>
      </c>
      <c r="EH77" s="29">
        <f t="shared" si="121"/>
        <v>1.4398737721132895E-10</v>
      </c>
      <c r="EI77" s="29">
        <f t="shared" si="122"/>
        <v>1.4398737724132239E-10</v>
      </c>
      <c r="EJ77" s="29">
        <f t="shared" si="123"/>
        <v>1.439873772413214E-10</v>
      </c>
      <c r="EL77" s="40"/>
      <c r="EM77" s="40"/>
      <c r="EN77" s="40"/>
      <c r="ET77" s="35"/>
      <c r="EU77" s="35"/>
      <c r="EV77" s="35"/>
    </row>
    <row r="78" spans="1:152" s="29" customFormat="1" ht="13.5" x14ac:dyDescent="0.3">
      <c r="A78" s="29">
        <f>RADIANS(B78)</f>
        <v>3.7516460424223967</v>
      </c>
      <c r="B78" s="29">
        <f>B77 - INT( B77 / 360 ) * 360</f>
        <v>214.95348445776153</v>
      </c>
      <c r="C78" s="29">
        <f>RADIANS(D78)</f>
        <v>8.2095141164425147E-3</v>
      </c>
      <c r="D78" s="29">
        <f>D77 - INT( D77 / 360 ) * 360</f>
        <v>0.47037051072522718</v>
      </c>
      <c r="N78" s="35">
        <v>6.8413999999999998E-7</v>
      </c>
      <c r="O78" s="35">
        <v>2.7383491441199999</v>
      </c>
      <c r="P78" s="35">
        <v>2288.3440435113998</v>
      </c>
      <c r="Q78" s="29">
        <f t="shared" si="80"/>
        <v>-4.0608383236137747E-7</v>
      </c>
      <c r="R78" s="29">
        <f t="shared" si="81"/>
        <v>-4.0606773135406508E-7</v>
      </c>
      <c r="S78" s="29">
        <f t="shared" si="82"/>
        <v>-4.060677319211693E-7</v>
      </c>
      <c r="T78" s="29">
        <f t="shared" si="83"/>
        <v>-4.0606773192115363E-7</v>
      </c>
      <c r="V78" s="35">
        <v>1.0867000000000001E-7</v>
      </c>
      <c r="W78" s="35">
        <v>5.2818414048199998</v>
      </c>
      <c r="X78" s="35">
        <v>2818.0350086059998</v>
      </c>
      <c r="Y78" s="29">
        <f t="shared" si="84"/>
        <v>7.6749754693770134E-8</v>
      </c>
      <c r="Z78" s="29">
        <f t="shared" si="85"/>
        <v>7.6752525158566801E-8</v>
      </c>
      <c r="AA78" s="29">
        <f t="shared" si="86"/>
        <v>7.6752525060988539E-8</v>
      </c>
      <c r="AB78" s="29">
        <f t="shared" si="87"/>
        <v>7.6752525060991822E-8</v>
      </c>
      <c r="AD78" s="35">
        <v>1.0379999999999999E-8</v>
      </c>
      <c r="AE78" s="35">
        <v>5.8288007293300002</v>
      </c>
      <c r="AF78" s="35">
        <v>4933.2084403325998</v>
      </c>
      <c r="AG78" s="29">
        <f t="shared" si="88"/>
        <v>-4.4244620383532222E-9</v>
      </c>
      <c r="AH78" s="29">
        <f t="shared" si="89"/>
        <v>-4.425053985281684E-9</v>
      </c>
      <c r="AI78" s="29">
        <f t="shared" si="90"/>
        <v>-4.4250539644327364E-9</v>
      </c>
      <c r="AJ78" s="29">
        <f t="shared" si="91"/>
        <v>-4.4250539644334039E-9</v>
      </c>
      <c r="AL78" s="35">
        <v>5.9000000000000003E-10</v>
      </c>
      <c r="AM78" s="35">
        <v>4.4825517827299999</v>
      </c>
      <c r="AN78" s="35">
        <v>6681.2075997474003</v>
      </c>
      <c r="AO78" s="29">
        <f t="shared" si="92"/>
        <v>5.870930239130058E-10</v>
      </c>
      <c r="AP78" s="29">
        <f t="shared" si="93"/>
        <v>5.8708802736495784E-10</v>
      </c>
      <c r="AQ78" s="29">
        <f t="shared" si="94"/>
        <v>5.8708802754101869E-10</v>
      </c>
      <c r="AR78" s="29">
        <f t="shared" si="95"/>
        <v>5.8708802754101362E-10</v>
      </c>
      <c r="AT78" s="35"/>
      <c r="AU78" s="35"/>
      <c r="AV78" s="35"/>
      <c r="BB78" s="35"/>
      <c r="BC78" s="35"/>
      <c r="BD78" s="35"/>
      <c r="BJ78" s="35">
        <v>4.9649999999999998E-8</v>
      </c>
      <c r="BK78" s="35">
        <v>5.7458912718299997</v>
      </c>
      <c r="BL78" s="35">
        <v>1990.745017041</v>
      </c>
      <c r="BM78" s="29">
        <f t="shared" si="96"/>
        <v>4.6103561938889531E-8</v>
      </c>
      <c r="BN78" s="29">
        <f t="shared" si="97"/>
        <v>4.610403072897418E-8</v>
      </c>
      <c r="BO78" s="29">
        <f t="shared" si="98"/>
        <v>4.6104030712463099E-8</v>
      </c>
      <c r="BP78" s="29">
        <f t="shared" si="99"/>
        <v>4.6104030712463629E-8</v>
      </c>
      <c r="BR78" s="35">
        <v>7.8199999999999999E-9</v>
      </c>
      <c r="BS78" s="35">
        <v>1.56739177814</v>
      </c>
      <c r="BT78" s="35">
        <v>3333.4988796990001</v>
      </c>
      <c r="BU78" s="29">
        <f t="shared" si="100"/>
        <v>5.2257524992646228E-9</v>
      </c>
      <c r="BV78" s="29">
        <f t="shared" si="101"/>
        <v>5.2255046704292882E-9</v>
      </c>
      <c r="BW78" s="29">
        <f t="shared" si="102"/>
        <v>5.2255046791583797E-9</v>
      </c>
      <c r="BX78" s="29">
        <f t="shared" si="103"/>
        <v>5.2255046791580902E-9</v>
      </c>
      <c r="BZ78" s="35">
        <v>4.8E-10</v>
      </c>
      <c r="CA78" s="35">
        <v>1.1225587853200001</v>
      </c>
      <c r="CB78" s="35">
        <v>1349.8674096587999</v>
      </c>
      <c r="CC78" s="29">
        <f t="shared" si="104"/>
        <v>-2.3640873757944778E-10</v>
      </c>
      <c r="CD78" s="29">
        <f t="shared" si="105"/>
        <v>-2.3641594372823305E-10</v>
      </c>
      <c r="CE78" s="29">
        <f t="shared" si="106"/>
        <v>-2.3641594347442286E-10</v>
      </c>
      <c r="CF78" s="29">
        <f t="shared" si="107"/>
        <v>-2.3641594347443031E-10</v>
      </c>
      <c r="CH78" s="40"/>
      <c r="CI78" s="40"/>
      <c r="CJ78" s="40"/>
      <c r="CP78" s="35"/>
      <c r="CQ78" s="35"/>
      <c r="CR78" s="35"/>
      <c r="CX78" s="35"/>
      <c r="CY78" s="35"/>
      <c r="CZ78" s="35"/>
      <c r="DF78" s="35">
        <v>3.5979999999999998E-7</v>
      </c>
      <c r="DG78" s="35">
        <v>1.1596656700700001</v>
      </c>
      <c r="DH78" s="35">
        <v>2288.3440435113998</v>
      </c>
      <c r="DI78" s="29">
        <f t="shared" si="108"/>
        <v>2.9123654179506065E-7</v>
      </c>
      <c r="DJ78" s="29">
        <f t="shared" si="109"/>
        <v>2.9124272003183581E-7</v>
      </c>
      <c r="DK78" s="29">
        <f t="shared" si="110"/>
        <v>2.9124271981423474E-7</v>
      </c>
      <c r="DL78" s="29">
        <f t="shared" si="111"/>
        <v>2.9124271981424078E-7</v>
      </c>
      <c r="DN78" s="35">
        <v>6.5400000000000003E-8</v>
      </c>
      <c r="DO78" s="35">
        <v>2.1183468792300002</v>
      </c>
      <c r="DP78" s="35">
        <v>8429.2412664666008</v>
      </c>
      <c r="DQ78" s="29">
        <f t="shared" si="112"/>
        <v>4.5792792409545749E-8</v>
      </c>
      <c r="DR78" s="29">
        <f t="shared" si="113"/>
        <v>4.579782179217193E-8</v>
      </c>
      <c r="DS78" s="29">
        <f t="shared" si="114"/>
        <v>4.5797821615039031E-8</v>
      </c>
      <c r="DT78" s="29">
        <f t="shared" si="115"/>
        <v>4.5797821615044338E-8</v>
      </c>
      <c r="DV78" s="35">
        <v>6.5300000000000004E-9</v>
      </c>
      <c r="DW78" s="35">
        <v>3.9904332936300002</v>
      </c>
      <c r="DX78" s="35">
        <v>6677.7017350506003</v>
      </c>
      <c r="DY78" s="29">
        <f t="shared" si="116"/>
        <v>5.2048646659823462E-9</v>
      </c>
      <c r="DZ78" s="29">
        <f t="shared" si="117"/>
        <v>5.2045281361445141E-9</v>
      </c>
      <c r="EA78" s="29">
        <f t="shared" si="118"/>
        <v>5.2045281479982943E-9</v>
      </c>
      <c r="EB78" s="29">
        <f t="shared" si="119"/>
        <v>5.2045281479979014E-9</v>
      </c>
      <c r="ED78" s="35">
        <v>2.8999999999999998E-10</v>
      </c>
      <c r="EE78" s="35">
        <v>5.4411804801099999</v>
      </c>
      <c r="EF78" s="35">
        <v>10021.854533751601</v>
      </c>
      <c r="EG78" s="29">
        <f t="shared" si="120"/>
        <v>4.0434867843228099E-11</v>
      </c>
      <c r="EH78" s="29">
        <f t="shared" si="121"/>
        <v>4.0398089696607102E-11</v>
      </c>
      <c r="EI78" s="29">
        <f t="shared" si="122"/>
        <v>4.0398090992003465E-11</v>
      </c>
      <c r="EJ78" s="29">
        <f t="shared" si="123"/>
        <v>4.0398090991962661E-11</v>
      </c>
      <c r="EL78" s="35"/>
      <c r="EM78" s="35"/>
      <c r="EN78" s="35"/>
      <c r="ET78" s="35"/>
      <c r="EU78" s="35"/>
      <c r="EV78" s="35"/>
    </row>
    <row r="79" spans="1:152" s="29" customFormat="1" ht="13.5" x14ac:dyDescent="0.3">
      <c r="N79" s="35">
        <v>8.6751000000000002E-7</v>
      </c>
      <c r="O79" s="35">
        <v>1.02092221563</v>
      </c>
      <c r="P79" s="35">
        <v>7079.3738568077997</v>
      </c>
      <c r="Q79" s="29">
        <f t="shared" si="80"/>
        <v>-8.4355338900686368E-7</v>
      </c>
      <c r="R79" s="29">
        <f t="shared" si="81"/>
        <v>-8.4353506901098316E-7</v>
      </c>
      <c r="S79" s="29">
        <f t="shared" si="82"/>
        <v>-8.4353506965636319E-7</v>
      </c>
      <c r="T79" s="29">
        <f t="shared" si="83"/>
        <v>-8.4353506965634307E-7</v>
      </c>
      <c r="V79" s="35">
        <v>1.185E-7</v>
      </c>
      <c r="W79" s="35">
        <v>3.1270183294899998</v>
      </c>
      <c r="X79" s="35">
        <v>426.59819087599999</v>
      </c>
      <c r="Y79" s="29">
        <f t="shared" si="84"/>
        <v>-9.5681149774797613E-8</v>
      </c>
      <c r="Z79" s="29">
        <f t="shared" si="85"/>
        <v>-9.5681530891369416E-8</v>
      </c>
      <c r="AA79" s="29">
        <f t="shared" si="86"/>
        <v>-9.5681530877945903E-8</v>
      </c>
      <c r="AB79" s="29">
        <f t="shared" si="87"/>
        <v>-9.5681530877946393E-8</v>
      </c>
      <c r="AD79" s="35">
        <v>1.1560000000000001E-8</v>
      </c>
      <c r="AE79" s="35">
        <v>1.5082546430399999</v>
      </c>
      <c r="AF79" s="35">
        <v>426.59819087599999</v>
      </c>
      <c r="AG79" s="29">
        <f t="shared" si="88"/>
        <v>-6.3644859679742362E-9</v>
      </c>
      <c r="AH79" s="29">
        <f t="shared" si="89"/>
        <v>-6.364433358937698E-9</v>
      </c>
      <c r="AI79" s="29">
        <f t="shared" si="90"/>
        <v>-6.364433360790662E-9</v>
      </c>
      <c r="AJ79" s="29">
        <f t="shared" si="91"/>
        <v>-6.3644333607906107E-9</v>
      </c>
      <c r="AL79" s="35">
        <v>4.5E-10</v>
      </c>
      <c r="AM79" s="35">
        <v>3.8805574512100001</v>
      </c>
      <c r="AN79" s="35">
        <v>10264.5658840734</v>
      </c>
      <c r="AO79" s="29">
        <f t="shared" si="92"/>
        <v>2.6155260411549527E-10</v>
      </c>
      <c r="AP79" s="29">
        <f t="shared" si="93"/>
        <v>2.6160063512986125E-10</v>
      </c>
      <c r="AQ79" s="29">
        <f t="shared" si="94"/>
        <v>2.6160063343820907E-10</v>
      </c>
      <c r="AR79" s="29">
        <f t="shared" si="95"/>
        <v>2.6160063343826113E-10</v>
      </c>
      <c r="AT79" s="35"/>
      <c r="AU79" s="35"/>
      <c r="AV79" s="35"/>
      <c r="BB79" s="35"/>
      <c r="BC79" s="35"/>
      <c r="BD79" s="35"/>
      <c r="BJ79" s="35">
        <v>5.5299999999999999E-8</v>
      </c>
      <c r="BK79" s="35">
        <v>5.8171198729400002</v>
      </c>
      <c r="BL79" s="35">
        <v>23384.286986898602</v>
      </c>
      <c r="BM79" s="29">
        <f t="shared" si="96"/>
        <v>-3.8779645733491294E-8</v>
      </c>
      <c r="BN79" s="29">
        <f t="shared" si="97"/>
        <v>-3.8767862936134906E-8</v>
      </c>
      <c r="BO79" s="29">
        <f t="shared" si="98"/>
        <v>-3.8767863351203173E-8</v>
      </c>
      <c r="BP79" s="29">
        <f t="shared" si="99"/>
        <v>-3.8767863351189726E-8</v>
      </c>
      <c r="BR79" s="35">
        <v>6.41E-9</v>
      </c>
      <c r="BS79" s="35">
        <v>4.4691872124999996</v>
      </c>
      <c r="BT79" s="35">
        <v>6836.6452528338004</v>
      </c>
      <c r="BU79" s="29">
        <f t="shared" si="100"/>
        <v>-4.7780037943246181E-9</v>
      </c>
      <c r="BV79" s="29">
        <f t="shared" si="101"/>
        <v>-4.7776304555696167E-9</v>
      </c>
      <c r="BW79" s="29">
        <f t="shared" si="102"/>
        <v>-4.7776304687198255E-9</v>
      </c>
      <c r="BX79" s="29">
        <f t="shared" si="103"/>
        <v>-4.7776304687193995E-9</v>
      </c>
      <c r="BZ79" s="35">
        <v>4.8E-10</v>
      </c>
      <c r="CA79" s="35">
        <v>2.87122326236</v>
      </c>
      <c r="CB79" s="35">
        <v>242.72860397400001</v>
      </c>
      <c r="CC79" s="29">
        <f t="shared" si="104"/>
        <v>4.1404773739920141E-10</v>
      </c>
      <c r="CD79" s="29">
        <f t="shared" si="105"/>
        <v>4.1404849061245949E-10</v>
      </c>
      <c r="CE79" s="29">
        <f t="shared" si="106"/>
        <v>4.1404849058593016E-10</v>
      </c>
      <c r="CF79" s="29">
        <f t="shared" si="107"/>
        <v>4.1404849058593098E-10</v>
      </c>
      <c r="CH79" s="35"/>
      <c r="CI79" s="35"/>
      <c r="CJ79" s="35"/>
      <c r="CP79" s="35"/>
      <c r="CQ79" s="35"/>
      <c r="CR79" s="35"/>
      <c r="CX79" s="35"/>
      <c r="CY79" s="35"/>
      <c r="CZ79" s="35"/>
      <c r="DF79" s="35">
        <v>3.5265000000000002E-7</v>
      </c>
      <c r="DG79" s="35">
        <v>5.49029710802</v>
      </c>
      <c r="DH79" s="35">
        <v>1990.745017041</v>
      </c>
      <c r="DI79" s="29">
        <f t="shared" si="108"/>
        <v>3.4991354283058613E-7</v>
      </c>
      <c r="DJ79" s="29">
        <f t="shared" si="109"/>
        <v>3.4991465818174854E-7</v>
      </c>
      <c r="DK79" s="29">
        <f t="shared" si="110"/>
        <v>3.4991465814246792E-7</v>
      </c>
      <c r="DL79" s="29">
        <f t="shared" si="111"/>
        <v>3.4991465814246914E-7</v>
      </c>
      <c r="DN79" s="35">
        <v>6.8359999999999998E-8</v>
      </c>
      <c r="DO79" s="35">
        <v>4.0451226365400004</v>
      </c>
      <c r="DP79" s="35">
        <v>10025.3603984484</v>
      </c>
      <c r="DQ79" s="29">
        <f t="shared" si="112"/>
        <v>-6.3695089675668409E-8</v>
      </c>
      <c r="DR79" s="29">
        <f t="shared" si="113"/>
        <v>-6.3698268970154108E-8</v>
      </c>
      <c r="DS79" s="29">
        <f t="shared" si="114"/>
        <v>-6.369826885819238E-8</v>
      </c>
      <c r="DT79" s="29">
        <f t="shared" si="115"/>
        <v>-6.3698268858196615E-8</v>
      </c>
      <c r="DV79" s="35">
        <v>7.1399999999999997E-9</v>
      </c>
      <c r="DW79" s="35">
        <v>0.29739480601000001</v>
      </c>
      <c r="DX79" s="35">
        <v>6681.2421070518003</v>
      </c>
      <c r="DY79" s="29">
        <f t="shared" si="116"/>
        <v>-2.9666123995562518E-9</v>
      </c>
      <c r="DZ79" s="29">
        <f t="shared" si="117"/>
        <v>-2.9660578813803412E-9</v>
      </c>
      <c r="EA79" s="29">
        <f t="shared" si="118"/>
        <v>-2.9660579009117157E-9</v>
      </c>
      <c r="EB79" s="29">
        <f t="shared" si="119"/>
        <v>-2.9660579009110697E-9</v>
      </c>
      <c r="ED79" s="35">
        <v>2.8999999999999998E-10</v>
      </c>
      <c r="EE79" s="35">
        <v>3.41037097794</v>
      </c>
      <c r="EF79" s="35">
        <v>10021.8200264472</v>
      </c>
      <c r="EG79" s="29">
        <f t="shared" si="120"/>
        <v>-2.7521550902005992E-10</v>
      </c>
      <c r="EH79" s="29">
        <f t="shared" si="121"/>
        <v>-2.7520379938168881E-10</v>
      </c>
      <c r="EI79" s="29">
        <f t="shared" si="122"/>
        <v>-2.7520379979419918E-10</v>
      </c>
      <c r="EJ79" s="29">
        <f t="shared" si="123"/>
        <v>-2.7520379979418621E-10</v>
      </c>
      <c r="EL79" s="35"/>
      <c r="EM79" s="35"/>
      <c r="EN79" s="35"/>
      <c r="ET79" s="35"/>
      <c r="EU79" s="35"/>
      <c r="EV79" s="35"/>
    </row>
    <row r="80" spans="1:152" s="29" customFormat="1" ht="13.5" x14ac:dyDescent="0.3">
      <c r="A80" s="29" t="s">
        <v>193</v>
      </c>
      <c r="B80" s="29" t="s">
        <v>194</v>
      </c>
      <c r="C80" s="29" t="s">
        <v>195</v>
      </c>
      <c r="D80" s="29" t="s">
        <v>225</v>
      </c>
      <c r="E80" s="29" t="s">
        <v>226</v>
      </c>
      <c r="F80" s="29" t="s">
        <v>227</v>
      </c>
      <c r="N80" s="35">
        <v>6.5320000000000005E-7</v>
      </c>
      <c r="O80" s="35">
        <v>2.6811859757800001</v>
      </c>
      <c r="P80" s="35">
        <v>28.449187467800002</v>
      </c>
      <c r="Q80" s="29">
        <f t="shared" si="80"/>
        <v>-6.5319909779849283E-7</v>
      </c>
      <c r="R80" s="29">
        <f t="shared" si="81"/>
        <v>-6.5319909819314549E-7</v>
      </c>
      <c r="S80" s="29">
        <f t="shared" si="82"/>
        <v>-6.5319909819313152E-7</v>
      </c>
      <c r="T80" s="29">
        <f t="shared" si="83"/>
        <v>-6.5319909819313152E-7</v>
      </c>
      <c r="V80" s="35">
        <v>1.0472E-7</v>
      </c>
      <c r="W80" s="35">
        <v>2.73581537999</v>
      </c>
      <c r="X80" s="35">
        <v>2787.0430238573999</v>
      </c>
      <c r="Y80" s="29">
        <f t="shared" si="84"/>
        <v>-6.6820339331263942E-8</v>
      </c>
      <c r="Z80" s="29">
        <f t="shared" si="85"/>
        <v>-6.6823211044031724E-8</v>
      </c>
      <c r="AA80" s="29">
        <f t="shared" si="86"/>
        <v>-6.682321094288752E-8</v>
      </c>
      <c r="AB80" s="29">
        <f t="shared" si="87"/>
        <v>-6.6823210942890392E-8</v>
      </c>
      <c r="AD80" s="35">
        <v>1.3620000000000001E-8</v>
      </c>
      <c r="AE80" s="35">
        <v>4.1779429751999997</v>
      </c>
      <c r="AF80" s="35">
        <v>23384.286986898602</v>
      </c>
      <c r="AG80" s="29">
        <f t="shared" si="88"/>
        <v>1.0339694556088061E-8</v>
      </c>
      <c r="AH80" s="29">
        <f t="shared" si="89"/>
        <v>1.0342343356045304E-8</v>
      </c>
      <c r="AI80" s="29">
        <f t="shared" si="90"/>
        <v>1.0342343262766971E-8</v>
      </c>
      <c r="AJ80" s="29">
        <f t="shared" si="91"/>
        <v>1.0342343262769995E-8</v>
      </c>
      <c r="AL80" s="35">
        <v>5.7999999999999996E-10</v>
      </c>
      <c r="AM80" s="35">
        <v>4.85371375265</v>
      </c>
      <c r="AN80" s="35">
        <v>5621.8429232103999</v>
      </c>
      <c r="AO80" s="29">
        <f t="shared" si="92"/>
        <v>-1.958933725044992E-10</v>
      </c>
      <c r="AP80" s="29">
        <f t="shared" si="93"/>
        <v>-1.9585415191035709E-10</v>
      </c>
      <c r="AQ80" s="29">
        <f t="shared" si="94"/>
        <v>-1.9585415329178151E-10</v>
      </c>
      <c r="AR80" s="29">
        <f t="shared" si="95"/>
        <v>-1.9585415329174271E-10</v>
      </c>
      <c r="AT80" s="35"/>
      <c r="AU80" s="35"/>
      <c r="AV80" s="35"/>
      <c r="BB80" s="35"/>
      <c r="BC80" s="35"/>
      <c r="BD80" s="35"/>
      <c r="BJ80" s="35">
        <v>4.1840000000000003E-8</v>
      </c>
      <c r="BK80" s="35">
        <v>3.88899446923</v>
      </c>
      <c r="BL80" s="35">
        <v>10021.854533751601</v>
      </c>
      <c r="BM80" s="29">
        <f t="shared" si="96"/>
        <v>-4.1315563871812519E-8</v>
      </c>
      <c r="BN80" s="29">
        <f t="shared" si="97"/>
        <v>-4.1316409284901549E-8</v>
      </c>
      <c r="BO80" s="29">
        <f t="shared" si="98"/>
        <v>-4.1316409255136692E-8</v>
      </c>
      <c r="BP80" s="29">
        <f t="shared" si="99"/>
        <v>-4.1316409255137632E-8</v>
      </c>
      <c r="BR80" s="35">
        <v>6.1099999999999998E-9</v>
      </c>
      <c r="BS80" s="35">
        <v>3.9739377408699998</v>
      </c>
      <c r="BT80" s="35">
        <v>6041.3275670856001</v>
      </c>
      <c r="BU80" s="29">
        <f t="shared" si="100"/>
        <v>3.1852546508849144E-11</v>
      </c>
      <c r="BV80" s="29">
        <f t="shared" si="101"/>
        <v>3.2324251582367246E-11</v>
      </c>
      <c r="BW80" s="29">
        <f t="shared" si="102"/>
        <v>3.2324234968260757E-11</v>
      </c>
      <c r="BX80" s="29">
        <f t="shared" si="103"/>
        <v>3.2324234968781725E-11</v>
      </c>
      <c r="BZ80" s="35">
        <v>4.5E-10</v>
      </c>
      <c r="CA80" s="35">
        <v>1.61358524585</v>
      </c>
      <c r="CB80" s="35">
        <v>5729.5064471490005</v>
      </c>
      <c r="CC80" s="29">
        <f t="shared" si="104"/>
        <v>4.1018054845510837E-10</v>
      </c>
      <c r="CD80" s="29">
        <f t="shared" si="105"/>
        <v>4.10194098082767E-10</v>
      </c>
      <c r="CE80" s="29">
        <f t="shared" si="106"/>
        <v>4.1019409760556816E-10</v>
      </c>
      <c r="CF80" s="29">
        <f t="shared" si="107"/>
        <v>4.1019409760558129E-10</v>
      </c>
      <c r="CH80" s="35"/>
      <c r="CI80" s="35"/>
      <c r="CJ80" s="35"/>
      <c r="CP80" s="35"/>
      <c r="CQ80" s="35"/>
      <c r="CR80" s="35"/>
      <c r="CX80" s="35"/>
      <c r="CY80" s="35"/>
      <c r="CZ80" s="35"/>
      <c r="DF80" s="35">
        <v>4.2191E-7</v>
      </c>
      <c r="DG80" s="35">
        <v>1.6325374276</v>
      </c>
      <c r="DH80" s="35">
        <v>5628.9564702112002</v>
      </c>
      <c r="DI80" s="29">
        <f t="shared" si="108"/>
        <v>1.5668162993449805E-7</v>
      </c>
      <c r="DJ80" s="29">
        <f t="shared" si="109"/>
        <v>1.5665345044369924E-7</v>
      </c>
      <c r="DK80" s="29">
        <f t="shared" si="110"/>
        <v>1.5665345143624019E-7</v>
      </c>
      <c r="DL80" s="29">
        <f t="shared" si="111"/>
        <v>1.5665345143620679E-7</v>
      </c>
      <c r="DN80" s="35">
        <v>7.2800000000000003E-8</v>
      </c>
      <c r="DO80" s="35">
        <v>4.2694310071499997</v>
      </c>
      <c r="DP80" s="35">
        <v>2803.8079146044001</v>
      </c>
      <c r="DQ80" s="29">
        <f t="shared" si="112"/>
        <v>6.5332606381415131E-8</v>
      </c>
      <c r="DR80" s="29">
        <f t="shared" si="113"/>
        <v>6.5331455581948812E-8</v>
      </c>
      <c r="DS80" s="29">
        <f t="shared" si="114"/>
        <v>6.5331455622483256E-8</v>
      </c>
      <c r="DT80" s="29">
        <f t="shared" si="115"/>
        <v>6.5331455622481893E-8</v>
      </c>
      <c r="DV80" s="35">
        <v>8.2800000000000004E-9</v>
      </c>
      <c r="DW80" s="35">
        <v>0.2286361767</v>
      </c>
      <c r="DX80" s="35">
        <v>3532.0606928113998</v>
      </c>
      <c r="DY80" s="29">
        <f t="shared" si="116"/>
        <v>4.1390598470429517E-9</v>
      </c>
      <c r="DZ80" s="29">
        <f t="shared" si="117"/>
        <v>4.139383529587533E-9</v>
      </c>
      <c r="EA80" s="29">
        <f t="shared" si="118"/>
        <v>4.1393835181870776E-9</v>
      </c>
      <c r="EB80" s="29">
        <f t="shared" si="119"/>
        <v>4.1393835181874341E-9</v>
      </c>
      <c r="ED80" s="35">
        <v>2.8000000000000002E-10</v>
      </c>
      <c r="EE80" s="35">
        <v>4.8185506096799999</v>
      </c>
      <c r="EF80" s="35">
        <v>6836.6452528338004</v>
      </c>
      <c r="EG80" s="29">
        <f t="shared" si="120"/>
        <v>-2.5999486307119344E-10</v>
      </c>
      <c r="EH80" s="29">
        <f t="shared" si="121"/>
        <v>-2.5998578154123768E-10</v>
      </c>
      <c r="EI80" s="29">
        <f t="shared" si="122"/>
        <v>-2.599857818611381E-10</v>
      </c>
      <c r="EJ80" s="29">
        <f t="shared" si="123"/>
        <v>-2.5998578186112776E-10</v>
      </c>
      <c r="EL80" s="35"/>
      <c r="EM80" s="35"/>
      <c r="EN80" s="35"/>
      <c r="ET80" s="35"/>
      <c r="EU80" s="35"/>
      <c r="EV80" s="35"/>
    </row>
    <row r="81" spans="1:152" s="29" customFormat="1" ht="13.5" x14ac:dyDescent="0.3">
      <c r="A81" s="29">
        <f>E77*COS(C78)*COS(A78)</f>
        <v>-1.3013237634650008</v>
      </c>
      <c r="B81" s="29">
        <f>E77*COS(C78)*SIN(A78)</f>
        <v>-0.90962314247047271</v>
      </c>
      <c r="C81" s="29">
        <f>E77*SIN(C78)</f>
        <v>1.3034710340575814E-2</v>
      </c>
      <c r="D81" s="29">
        <f>A81-$D$9</f>
        <v>-0.31658105104847711</v>
      </c>
      <c r="E81" s="29">
        <f>B81-$E$9</f>
        <v>-0.74343638956161229</v>
      </c>
      <c r="F81" s="29">
        <f>C81-$F$9</f>
        <v>1.3036255151740206E-2</v>
      </c>
      <c r="N81" s="35">
        <v>8.3748999999999996E-7</v>
      </c>
      <c r="O81" s="35">
        <v>3.2025613099000001</v>
      </c>
      <c r="P81" s="35">
        <v>4690.4798363585996</v>
      </c>
      <c r="Q81" s="29">
        <f t="shared" si="80"/>
        <v>-5.5585092890326156E-7</v>
      </c>
      <c r="R81" s="29">
        <f t="shared" si="81"/>
        <v>-5.5588847664437826E-7</v>
      </c>
      <c r="S81" s="29">
        <f t="shared" si="82"/>
        <v>-5.5588847532192605E-7</v>
      </c>
      <c r="T81" s="29">
        <f t="shared" si="83"/>
        <v>-5.5588847532197052E-7</v>
      </c>
      <c r="V81" s="35">
        <v>1.1131999999999999E-7</v>
      </c>
      <c r="W81" s="35">
        <v>5.84178807242</v>
      </c>
      <c r="X81" s="35">
        <v>2803.8079146044001</v>
      </c>
      <c r="Y81" s="29">
        <f t="shared" si="84"/>
        <v>4.8954530156381254E-8</v>
      </c>
      <c r="Z81" s="29">
        <f t="shared" si="85"/>
        <v>4.8958112372183071E-8</v>
      </c>
      <c r="AA81" s="29">
        <f t="shared" si="86"/>
        <v>4.8958112246012868E-8</v>
      </c>
      <c r="AB81" s="29">
        <f t="shared" si="87"/>
        <v>4.895811224601713E-8</v>
      </c>
      <c r="AD81" s="35">
        <v>1.1350000000000001E-8</v>
      </c>
      <c r="AE81" s="35">
        <v>3.77506455273</v>
      </c>
      <c r="AF81" s="35">
        <v>3870.3033917943999</v>
      </c>
      <c r="AG81" s="29">
        <f t="shared" si="88"/>
        <v>-8.9477186775555457E-9</v>
      </c>
      <c r="AH81" s="29">
        <f t="shared" si="89"/>
        <v>-8.9480640357279397E-9</v>
      </c>
      <c r="AI81" s="29">
        <f t="shared" si="90"/>
        <v>-8.9480640235642455E-9</v>
      </c>
      <c r="AJ81" s="29">
        <f t="shared" si="91"/>
        <v>-8.9480640235646409E-9</v>
      </c>
      <c r="AL81" s="35">
        <v>4.8999999999999996E-10</v>
      </c>
      <c r="AM81" s="35">
        <v>4.0362334312600003</v>
      </c>
      <c r="AN81" s="35">
        <v>16173.371168404399</v>
      </c>
      <c r="AO81" s="29">
        <f t="shared" si="92"/>
        <v>-4.6620201363064456E-10</v>
      </c>
      <c r="AP81" s="29">
        <f t="shared" si="93"/>
        <v>-4.6617082566073544E-10</v>
      </c>
      <c r="AQ81" s="29">
        <f t="shared" si="94"/>
        <v>-4.6617082675957147E-10</v>
      </c>
      <c r="AR81" s="29">
        <f t="shared" si="95"/>
        <v>-4.6617082675953715E-10</v>
      </c>
      <c r="AT81" s="35"/>
      <c r="AU81" s="35"/>
      <c r="AV81" s="35"/>
      <c r="BB81" s="35"/>
      <c r="BC81" s="35"/>
      <c r="BD81" s="35"/>
      <c r="BJ81" s="35">
        <v>4.1840000000000003E-8</v>
      </c>
      <c r="BK81" s="35">
        <v>1.8582188554000001</v>
      </c>
      <c r="BL81" s="35">
        <v>10021.8200264472</v>
      </c>
      <c r="BM81" s="29">
        <f t="shared" si="96"/>
        <v>1.2446204185689408E-8</v>
      </c>
      <c r="BN81" s="29">
        <f t="shared" si="97"/>
        <v>1.2451319984420468E-8</v>
      </c>
      <c r="BO81" s="29">
        <f t="shared" si="98"/>
        <v>1.2451319804238028E-8</v>
      </c>
      <c r="BP81" s="29">
        <f t="shared" si="99"/>
        <v>1.2451319804243704E-8</v>
      </c>
      <c r="BR81" s="35">
        <v>7.3799999999999997E-9</v>
      </c>
      <c r="BS81" s="35">
        <v>3.7871562478</v>
      </c>
      <c r="BT81" s="35">
        <v>4562.4609930212</v>
      </c>
      <c r="BU81" s="29">
        <f t="shared" si="100"/>
        <v>-5.8766792479489765E-9</v>
      </c>
      <c r="BV81" s="29">
        <f t="shared" si="101"/>
        <v>-5.8764189552580194E-9</v>
      </c>
      <c r="BW81" s="29">
        <f t="shared" si="102"/>
        <v>-5.8764189644262519E-9</v>
      </c>
      <c r="BX81" s="29">
        <f t="shared" si="103"/>
        <v>-5.8764189644259988E-9</v>
      </c>
      <c r="BZ81" s="35">
        <v>4.3000000000000001E-10</v>
      </c>
      <c r="CA81" s="35">
        <v>2.2433473148999998</v>
      </c>
      <c r="CB81" s="35">
        <v>7.1135470007999997</v>
      </c>
      <c r="CC81" s="29">
        <f t="shared" si="104"/>
        <v>-3.0487281951531745E-10</v>
      </c>
      <c r="CD81" s="29">
        <f t="shared" si="105"/>
        <v>-3.0487279194948657E-10</v>
      </c>
      <c r="CE81" s="29">
        <f t="shared" si="106"/>
        <v>-3.0487279195045732E-10</v>
      </c>
      <c r="CF81" s="29">
        <f t="shared" si="107"/>
        <v>-3.0487279195045732E-10</v>
      </c>
      <c r="CH81" s="35"/>
      <c r="CI81" s="35"/>
      <c r="CJ81" s="35"/>
      <c r="CP81" s="35"/>
      <c r="CQ81" s="35"/>
      <c r="CR81" s="35"/>
      <c r="CX81" s="35"/>
      <c r="CY81" s="35"/>
      <c r="CZ81" s="35"/>
      <c r="DF81" s="35">
        <v>4.4292E-7</v>
      </c>
      <c r="DG81" s="35">
        <v>5.0034136685000004</v>
      </c>
      <c r="DH81" s="35">
        <v>5614.7293762095996</v>
      </c>
      <c r="DI81" s="29">
        <f t="shared" si="108"/>
        <v>-1.6374699673614723E-7</v>
      </c>
      <c r="DJ81" s="29">
        <f t="shared" si="109"/>
        <v>-1.6371746765971498E-7</v>
      </c>
      <c r="DK81" s="29">
        <f t="shared" si="110"/>
        <v>-1.637174686997888E-7</v>
      </c>
      <c r="DL81" s="29">
        <f t="shared" si="111"/>
        <v>-1.6371746869975955E-7</v>
      </c>
      <c r="DN81" s="35">
        <v>7.6759999999999994E-8</v>
      </c>
      <c r="DO81" s="35">
        <v>1.0078225026400001</v>
      </c>
      <c r="DP81" s="35">
        <v>8432.7643848156004</v>
      </c>
      <c r="DQ81" s="29">
        <f t="shared" si="112"/>
        <v>7.4215938521590403E-8</v>
      </c>
      <c r="DR81" s="29">
        <f t="shared" si="113"/>
        <v>7.4213826106878415E-8</v>
      </c>
      <c r="DS81" s="29">
        <f t="shared" si="114"/>
        <v>7.4213826181296069E-8</v>
      </c>
      <c r="DT81" s="29">
        <f t="shared" si="115"/>
        <v>7.4213826181293833E-8</v>
      </c>
      <c r="DV81" s="35">
        <v>6.1200000000000004E-9</v>
      </c>
      <c r="DW81" s="35">
        <v>1.5538837675099999</v>
      </c>
      <c r="DX81" s="35">
        <v>7234.7942562420003</v>
      </c>
      <c r="DY81" s="29">
        <f t="shared" si="116"/>
        <v>5.8095793094930162E-9</v>
      </c>
      <c r="DZ81" s="29">
        <f t="shared" si="117"/>
        <v>5.8094013678375136E-9</v>
      </c>
      <c r="EA81" s="29">
        <f t="shared" si="118"/>
        <v>5.8094013741057502E-9</v>
      </c>
      <c r="EB81" s="29">
        <f t="shared" si="119"/>
        <v>5.8094013741055591E-9</v>
      </c>
      <c r="ED81" s="35">
        <v>2.8000000000000002E-10</v>
      </c>
      <c r="EE81" s="35">
        <v>0.72745302325000005</v>
      </c>
      <c r="EF81" s="35">
        <v>6283.0758499914</v>
      </c>
      <c r="EG81" s="29">
        <f t="shared" si="120"/>
        <v>-1.7491711738139598E-10</v>
      </c>
      <c r="EH81" s="29">
        <f t="shared" si="121"/>
        <v>-1.7489956155324808E-10</v>
      </c>
      <c r="EI81" s="29">
        <f t="shared" si="122"/>
        <v>-1.7489956217160899E-10</v>
      </c>
      <c r="EJ81" s="29">
        <f t="shared" si="123"/>
        <v>-1.7489956217159038E-10</v>
      </c>
      <c r="EL81" s="35"/>
      <c r="EM81" s="35"/>
      <c r="EN81" s="35"/>
      <c r="ET81" s="35"/>
      <c r="EU81" s="35"/>
      <c r="EV81" s="35"/>
    </row>
    <row r="82" spans="1:152" s="29" customFormat="1" ht="13.5" x14ac:dyDescent="0.3">
      <c r="N82" s="35">
        <v>7.5033999999999998E-7</v>
      </c>
      <c r="O82" s="35">
        <v>0.76643418251999995</v>
      </c>
      <c r="P82" s="35">
        <v>6467.9257579615996</v>
      </c>
      <c r="Q82" s="29">
        <f t="shared" si="80"/>
        <v>4.0771698408041346E-7</v>
      </c>
      <c r="R82" s="29">
        <f t="shared" si="81"/>
        <v>4.076649182478864E-7</v>
      </c>
      <c r="S82" s="29">
        <f t="shared" si="82"/>
        <v>4.0766492008176975E-7</v>
      </c>
      <c r="T82" s="29">
        <f t="shared" si="83"/>
        <v>4.0766492008171612E-7</v>
      </c>
      <c r="V82" s="35">
        <v>1.1764E-7</v>
      </c>
      <c r="W82" s="35">
        <v>2.5855152126499998</v>
      </c>
      <c r="X82" s="35">
        <v>8432.7643848156004</v>
      </c>
      <c r="Y82" s="29">
        <f t="shared" si="84"/>
        <v>2.9250587466304514E-8</v>
      </c>
      <c r="Z82" s="29">
        <f t="shared" si="85"/>
        <v>2.9262866494823498E-8</v>
      </c>
      <c r="AA82" s="29">
        <f t="shared" si="86"/>
        <v>2.9262866062343361E-8</v>
      </c>
      <c r="AB82" s="29">
        <f t="shared" si="87"/>
        <v>2.9262866062356311E-8</v>
      </c>
      <c r="AD82" s="35">
        <v>9.1600000000000006E-9</v>
      </c>
      <c r="AE82" s="35">
        <v>3.8172633929800002</v>
      </c>
      <c r="AF82" s="35">
        <v>5092.1519581158</v>
      </c>
      <c r="AG82" s="29">
        <f t="shared" si="88"/>
        <v>1.1844039437482963E-9</v>
      </c>
      <c r="AH82" s="29">
        <f t="shared" si="89"/>
        <v>1.1838128716615302E-9</v>
      </c>
      <c r="AI82" s="29">
        <f t="shared" si="90"/>
        <v>1.1838128924800324E-9</v>
      </c>
      <c r="AJ82" s="29">
        <f t="shared" si="91"/>
        <v>1.1838128924793869E-9</v>
      </c>
      <c r="AL82" s="35">
        <v>6.0999999999999996E-10</v>
      </c>
      <c r="AM82" s="35">
        <v>2.9094251013400001</v>
      </c>
      <c r="AN82" s="35">
        <v>5331.3574437407997</v>
      </c>
      <c r="AO82" s="29">
        <f t="shared" si="92"/>
        <v>2.1111358510043563E-11</v>
      </c>
      <c r="AP82" s="29">
        <f t="shared" si="93"/>
        <v>2.1152893089522322E-11</v>
      </c>
      <c r="AQ82" s="29">
        <f t="shared" si="94"/>
        <v>2.1152891626610605E-11</v>
      </c>
      <c r="AR82" s="29">
        <f t="shared" si="95"/>
        <v>2.1152891626662585E-11</v>
      </c>
      <c r="AT82" s="35"/>
      <c r="AU82" s="35"/>
      <c r="AV82" s="35"/>
      <c r="BB82" s="35"/>
      <c r="BC82" s="35"/>
      <c r="BD82" s="35"/>
      <c r="BJ82" s="35">
        <v>4.6849999999999999E-8</v>
      </c>
      <c r="BK82" s="35">
        <v>1.11750235736</v>
      </c>
      <c r="BL82" s="35">
        <v>3319.8370312073998</v>
      </c>
      <c r="BM82" s="29">
        <f t="shared" si="96"/>
        <v>2.8128985433760953E-9</v>
      </c>
      <c r="BN82" s="29">
        <f t="shared" si="97"/>
        <v>2.8109145251574083E-9</v>
      </c>
      <c r="BO82" s="29">
        <f t="shared" si="98"/>
        <v>2.8109145950375718E-9</v>
      </c>
      <c r="BP82" s="29">
        <f t="shared" si="99"/>
        <v>2.8109145950355783E-9</v>
      </c>
      <c r="BR82" s="35">
        <v>5.5800000000000002E-9</v>
      </c>
      <c r="BS82" s="35">
        <v>2.9271843390100001</v>
      </c>
      <c r="BT82" s="35">
        <v>1589.0728952838001</v>
      </c>
      <c r="BU82" s="29">
        <f t="shared" si="100"/>
        <v>-4.9939978268621734E-9</v>
      </c>
      <c r="BV82" s="29">
        <f t="shared" si="101"/>
        <v>-4.9940483752300166E-9</v>
      </c>
      <c r="BW82" s="29">
        <f t="shared" si="102"/>
        <v>-4.9940483734496675E-9</v>
      </c>
      <c r="BX82" s="29">
        <f t="shared" si="103"/>
        <v>-4.9940483734497213E-9</v>
      </c>
      <c r="BZ82" s="35">
        <v>4.3999999999999998E-10</v>
      </c>
      <c r="CA82" s="35">
        <v>4.6106570409599996</v>
      </c>
      <c r="CB82" s="35">
        <v>11773.3768115154</v>
      </c>
      <c r="CC82" s="29">
        <f t="shared" si="104"/>
        <v>2.1745374455544545E-10</v>
      </c>
      <c r="CD82" s="29">
        <f t="shared" si="105"/>
        <v>2.1751129228029972E-10</v>
      </c>
      <c r="CE82" s="29">
        <f t="shared" si="106"/>
        <v>2.1751129025346571E-10</v>
      </c>
      <c r="CF82" s="29">
        <f t="shared" si="107"/>
        <v>2.1751129025353092E-10</v>
      </c>
      <c r="CH82" s="35"/>
      <c r="CI82" s="35"/>
      <c r="CJ82" s="35"/>
      <c r="CP82" s="35"/>
      <c r="CQ82" s="35"/>
      <c r="CR82" s="35"/>
      <c r="CX82" s="35"/>
      <c r="CY82" s="35"/>
      <c r="CZ82" s="35"/>
      <c r="DF82" s="35">
        <v>3.3622999999999999E-7</v>
      </c>
      <c r="DG82" s="35">
        <v>5.1702902976600003</v>
      </c>
      <c r="DH82" s="35">
        <v>20043.6745601988</v>
      </c>
      <c r="DI82" s="29">
        <f t="shared" si="108"/>
        <v>-2.2182354869637076E-7</v>
      </c>
      <c r="DJ82" s="29">
        <f t="shared" si="109"/>
        <v>-2.21888262159673E-7</v>
      </c>
      <c r="DK82" s="29">
        <f t="shared" si="110"/>
        <v>-2.2188825988062889E-7</v>
      </c>
      <c r="DL82" s="29">
        <f t="shared" si="111"/>
        <v>-2.2188825988070068E-7</v>
      </c>
      <c r="DN82" s="35">
        <v>5.732E-8</v>
      </c>
      <c r="DO82" s="35">
        <v>3.1395624176400001</v>
      </c>
      <c r="DP82" s="35">
        <v>213.29909543799999</v>
      </c>
      <c r="DQ82" s="29">
        <f t="shared" si="112"/>
        <v>5.4396478366157844E-8</v>
      </c>
      <c r="DR82" s="29">
        <f t="shared" si="113"/>
        <v>5.4396527627013226E-8</v>
      </c>
      <c r="DS82" s="29">
        <f t="shared" si="114"/>
        <v>5.4396527625278198E-8</v>
      </c>
      <c r="DT82" s="29">
        <f t="shared" si="115"/>
        <v>5.4396527625278251E-8</v>
      </c>
      <c r="DV82" s="35">
        <v>7.1399999999999997E-9</v>
      </c>
      <c r="DW82" s="35">
        <v>4.5496988397599996</v>
      </c>
      <c r="DX82" s="35">
        <v>6681.2075997474003</v>
      </c>
      <c r="DY82" s="29">
        <f t="shared" si="116"/>
        <v>7.1363075654171533E-9</v>
      </c>
      <c r="DZ82" s="29">
        <f t="shared" si="117"/>
        <v>7.1362879364186036E-9</v>
      </c>
      <c r="EA82" s="29">
        <f t="shared" si="118"/>
        <v>7.1362879371108801E-9</v>
      </c>
      <c r="EB82" s="29">
        <f t="shared" si="119"/>
        <v>7.1362879371108603E-9</v>
      </c>
      <c r="ED82" s="35">
        <v>3E-10</v>
      </c>
      <c r="EE82" s="35">
        <v>3.06267495632</v>
      </c>
      <c r="EF82" s="35">
        <v>2281.2304965106</v>
      </c>
      <c r="EG82" s="29">
        <f t="shared" si="120"/>
        <v>-2.2424668316622136E-10</v>
      </c>
      <c r="EH82" s="29">
        <f t="shared" si="121"/>
        <v>-2.2424087354381459E-10</v>
      </c>
      <c r="EI82" s="29">
        <f t="shared" si="122"/>
        <v>-2.2424087374844119E-10</v>
      </c>
      <c r="EJ82" s="29">
        <f t="shared" si="123"/>
        <v>-2.2424087374843547E-10</v>
      </c>
      <c r="EL82" s="40"/>
      <c r="EM82" s="40"/>
      <c r="EN82" s="40"/>
      <c r="ET82" s="35"/>
      <c r="EU82" s="35"/>
      <c r="EV82" s="35"/>
    </row>
    <row r="83" spans="1:152" s="29" customFormat="1" ht="13.5" x14ac:dyDescent="0.3">
      <c r="A83" s="33" t="s">
        <v>26</v>
      </c>
      <c r="B83" s="32" t="s">
        <v>196</v>
      </c>
      <c r="C83" s="33" t="s">
        <v>230</v>
      </c>
      <c r="D83" s="33" t="s">
        <v>26</v>
      </c>
      <c r="E83" s="33" t="s">
        <v>26</v>
      </c>
      <c r="F83" s="33" t="s">
        <v>26</v>
      </c>
      <c r="N83" s="35">
        <v>6.8983999999999999E-7</v>
      </c>
      <c r="O83" s="35">
        <v>3.7639973178799999</v>
      </c>
      <c r="P83" s="35">
        <v>6041.3275670856001</v>
      </c>
      <c r="Q83" s="29">
        <f t="shared" si="80"/>
        <v>1.4727912783055161E-7</v>
      </c>
      <c r="R83" s="29">
        <f t="shared" si="81"/>
        <v>1.473311573159494E-7</v>
      </c>
      <c r="S83" s="29">
        <f t="shared" si="82"/>
        <v>1.473311554834139E-7</v>
      </c>
      <c r="T83" s="29">
        <f t="shared" si="83"/>
        <v>1.4733115548347139E-7</v>
      </c>
      <c r="V83" s="35">
        <v>1.1854E-7</v>
      </c>
      <c r="W83" s="35">
        <v>5.4763068691000001</v>
      </c>
      <c r="X83" s="35">
        <v>3553.9115221378001</v>
      </c>
      <c r="Y83" s="29">
        <f t="shared" si="84"/>
        <v>1.1065838959914175E-7</v>
      </c>
      <c r="Z83" s="29">
        <f t="shared" si="85"/>
        <v>1.1066031977615398E-7</v>
      </c>
      <c r="AA83" s="29">
        <f t="shared" si="86"/>
        <v>1.106603197081742E-7</v>
      </c>
      <c r="AB83" s="29">
        <f t="shared" si="87"/>
        <v>1.1066031970817631E-7</v>
      </c>
      <c r="AD83" s="35">
        <v>8.5299999999999993E-9</v>
      </c>
      <c r="AE83" s="35">
        <v>3.8252049066899998</v>
      </c>
      <c r="AF83" s="35">
        <v>3340.5451163970001</v>
      </c>
      <c r="AG83" s="29">
        <f t="shared" si="88"/>
        <v>3.1958604453290449E-10</v>
      </c>
      <c r="AH83" s="29">
        <f t="shared" si="89"/>
        <v>3.1994992935516149E-10</v>
      </c>
      <c r="AI83" s="29">
        <f t="shared" si="90"/>
        <v>3.1994991653859332E-10</v>
      </c>
      <c r="AJ83" s="29">
        <f t="shared" si="91"/>
        <v>3.199499165390173E-10</v>
      </c>
      <c r="AL83" s="35">
        <v>4.3000000000000001E-10</v>
      </c>
      <c r="AM83" s="35">
        <v>1.8099071834</v>
      </c>
      <c r="AN83" s="35">
        <v>9830.3890139878004</v>
      </c>
      <c r="AO83" s="29">
        <f t="shared" si="92"/>
        <v>-1.3443254037622554E-10</v>
      </c>
      <c r="AP83" s="29">
        <f t="shared" si="93"/>
        <v>-1.3448385001985543E-10</v>
      </c>
      <c r="AQ83" s="29">
        <f t="shared" si="94"/>
        <v>-1.3448384821268386E-10</v>
      </c>
      <c r="AR83" s="29">
        <f t="shared" si="95"/>
        <v>-1.344838482127535E-10</v>
      </c>
      <c r="AT83" s="40"/>
      <c r="AU83" s="40"/>
      <c r="AV83" s="40"/>
      <c r="BB83" s="35"/>
      <c r="BC83" s="35"/>
      <c r="BD83" s="35"/>
      <c r="BJ83" s="35">
        <v>3.9540000000000002E-8</v>
      </c>
      <c r="BK83" s="35">
        <v>2.6557370369200002</v>
      </c>
      <c r="BL83" s="35">
        <v>4929.6853219836003</v>
      </c>
      <c r="BM83" s="29">
        <f t="shared" si="96"/>
        <v>1.9955858766006925E-8</v>
      </c>
      <c r="BN83" s="29">
        <f t="shared" si="97"/>
        <v>1.9958009119096464E-8</v>
      </c>
      <c r="BO83" s="29">
        <f t="shared" si="98"/>
        <v>1.995800904335892E-8</v>
      </c>
      <c r="BP83" s="29">
        <f t="shared" si="99"/>
        <v>1.9958009043361342E-8</v>
      </c>
      <c r="BR83" s="35">
        <v>5.1300000000000003E-9</v>
      </c>
      <c r="BS83" s="35">
        <v>0.96852780537000005</v>
      </c>
      <c r="BT83" s="35">
        <v>9623.6882766912004</v>
      </c>
      <c r="BU83" s="29">
        <f t="shared" si="100"/>
        <v>5.0319445033531492E-9</v>
      </c>
      <c r="BV83" s="29">
        <f t="shared" si="101"/>
        <v>5.0320672286888131E-9</v>
      </c>
      <c r="BW83" s="29">
        <f t="shared" si="102"/>
        <v>5.0320672243675835E-9</v>
      </c>
      <c r="BX83" s="29">
        <f t="shared" si="103"/>
        <v>5.0320672243677258E-9</v>
      </c>
      <c r="BZ83" s="35">
        <v>4.2E-10</v>
      </c>
      <c r="CA83" s="35">
        <v>3.3203853616100001</v>
      </c>
      <c r="CB83" s="35">
        <v>13365.972825148199</v>
      </c>
      <c r="CC83" s="29">
        <f t="shared" si="104"/>
        <v>3.6906048486779871E-10</v>
      </c>
      <c r="CD83" s="29">
        <f t="shared" si="105"/>
        <v>3.6909472360848578E-10</v>
      </c>
      <c r="CE83" s="29">
        <f t="shared" si="106"/>
        <v>3.6909472240273505E-10</v>
      </c>
      <c r="CF83" s="29">
        <f t="shared" si="107"/>
        <v>3.6909472240277496E-10</v>
      </c>
      <c r="CH83" s="40"/>
      <c r="CI83" s="40"/>
      <c r="CJ83" s="40"/>
      <c r="CP83" s="35"/>
      <c r="CQ83" s="35"/>
      <c r="CR83" s="35"/>
      <c r="CX83" s="35"/>
      <c r="CY83" s="35"/>
      <c r="CZ83" s="35"/>
      <c r="DF83" s="35">
        <v>4.3256E-7</v>
      </c>
      <c r="DG83" s="35">
        <v>1.03732072925</v>
      </c>
      <c r="DH83" s="35">
        <v>11769.8536931664</v>
      </c>
      <c r="DI83" s="29">
        <f t="shared" si="108"/>
        <v>-3.6535813219144267E-7</v>
      </c>
      <c r="DJ83" s="29">
        <f t="shared" si="109"/>
        <v>-3.6539295728638088E-7</v>
      </c>
      <c r="DK83" s="29">
        <f t="shared" si="110"/>
        <v>-3.6539295605993366E-7</v>
      </c>
      <c r="DL83" s="29">
        <f t="shared" si="111"/>
        <v>-3.653929560599731E-7</v>
      </c>
      <c r="DN83" s="35">
        <v>5.3440000000000001E-8</v>
      </c>
      <c r="DO83" s="35">
        <v>3.7822067009799998</v>
      </c>
      <c r="DP83" s="35">
        <v>5092.1519581158</v>
      </c>
      <c r="DQ83" s="29">
        <f t="shared" si="112"/>
        <v>5.048317182160875E-9</v>
      </c>
      <c r="DR83" s="29">
        <f t="shared" si="113"/>
        <v>5.0448551941174985E-9</v>
      </c>
      <c r="DS83" s="29">
        <f t="shared" si="114"/>
        <v>5.0448553160541017E-9</v>
      </c>
      <c r="DT83" s="29">
        <f t="shared" si="115"/>
        <v>5.0448553160503215E-9</v>
      </c>
      <c r="DV83" s="35">
        <v>5.86E-9</v>
      </c>
      <c r="DW83" s="35">
        <v>3.3011843330300001</v>
      </c>
      <c r="DX83" s="35">
        <v>1221.8485663214001</v>
      </c>
      <c r="DY83" s="29">
        <f t="shared" si="116"/>
        <v>-2.3660387066994936E-9</v>
      </c>
      <c r="DZ83" s="29">
        <f t="shared" si="117"/>
        <v>-2.3661224159105081E-9</v>
      </c>
      <c r="EA83" s="29">
        <f t="shared" si="118"/>
        <v>-2.3661224129621531E-9</v>
      </c>
      <c r="EB83" s="29">
        <f t="shared" si="119"/>
        <v>-2.3661224129622482E-9</v>
      </c>
      <c r="ED83" s="35">
        <v>2.7E-10</v>
      </c>
      <c r="EE83" s="35">
        <v>0.62535799760999999</v>
      </c>
      <c r="EF83" s="35">
        <v>6681.2921637024001</v>
      </c>
      <c r="EG83" s="29">
        <f t="shared" si="120"/>
        <v>-1.854718133463767E-10</v>
      </c>
      <c r="EH83" s="29">
        <f t="shared" si="121"/>
        <v>-1.8545505957984464E-10</v>
      </c>
      <c r="EI83" s="29">
        <f t="shared" si="122"/>
        <v>-1.8545506016996056E-10</v>
      </c>
      <c r="EJ83" s="29">
        <f t="shared" si="123"/>
        <v>-1.8545506016994383E-10</v>
      </c>
      <c r="EL83" s="35"/>
      <c r="EM83" s="35"/>
      <c r="EN83" s="35"/>
      <c r="ET83" s="35"/>
      <c r="EU83" s="35"/>
      <c r="EV83" s="35"/>
    </row>
    <row r="84" spans="1:152" s="29" customFormat="1" ht="13.5" x14ac:dyDescent="0.3">
      <c r="N84" s="35">
        <v>6.6705999999999999E-7</v>
      </c>
      <c r="O84" s="35">
        <v>0.73630620765999999</v>
      </c>
      <c r="P84" s="35">
        <v>3723.5089589230001</v>
      </c>
      <c r="Q84" s="29">
        <f t="shared" si="80"/>
        <v>-3.1945010019971213E-8</v>
      </c>
      <c r="R84" s="29">
        <f t="shared" si="81"/>
        <v>-3.1976714539475169E-8</v>
      </c>
      <c r="S84" s="29">
        <f t="shared" si="82"/>
        <v>-3.197671342279643E-8</v>
      </c>
      <c r="T84" s="29">
        <f t="shared" si="83"/>
        <v>-3.197671342282957E-8</v>
      </c>
      <c r="V84" s="35">
        <v>8.4899999999999999E-8</v>
      </c>
      <c r="W84" s="35">
        <v>1.91378007528</v>
      </c>
      <c r="X84" s="35">
        <v>11773.3768115154</v>
      </c>
      <c r="Y84" s="29">
        <f t="shared" si="84"/>
        <v>-6.1256151429553456E-9</v>
      </c>
      <c r="Z84" s="29">
        <f t="shared" si="85"/>
        <v>-6.1383553340674989E-9</v>
      </c>
      <c r="AA84" s="29">
        <f t="shared" si="86"/>
        <v>-6.1383548853405289E-9</v>
      </c>
      <c r="AB84" s="29">
        <f t="shared" si="87"/>
        <v>-6.1383548853549698E-9</v>
      </c>
      <c r="AD84" s="35">
        <v>1.077E-8</v>
      </c>
      <c r="AE84" s="35">
        <v>5.0506282876000004</v>
      </c>
      <c r="AF84" s="35">
        <v>5621.8429232103999</v>
      </c>
      <c r="AG84" s="29">
        <f t="shared" si="88"/>
        <v>-5.5505127545179999E-9</v>
      </c>
      <c r="AH84" s="29">
        <f t="shared" si="89"/>
        <v>-5.5498496654763997E-9</v>
      </c>
      <c r="AI84" s="29">
        <f t="shared" si="90"/>
        <v>-5.5498496888318682E-9</v>
      </c>
      <c r="AJ84" s="29">
        <f t="shared" si="91"/>
        <v>-5.5498496888312115E-9</v>
      </c>
      <c r="AL84" s="35">
        <v>4.3999999999999998E-10</v>
      </c>
      <c r="AM84" s="35">
        <v>4.1082894454199996</v>
      </c>
      <c r="AN84" s="35">
        <v>4690.4798363585996</v>
      </c>
      <c r="AO84" s="29">
        <f t="shared" si="92"/>
        <v>7.8755505254872497E-11</v>
      </c>
      <c r="AP84" s="29">
        <f t="shared" si="93"/>
        <v>7.872955721471496E-11</v>
      </c>
      <c r="AQ84" s="29">
        <f t="shared" si="94"/>
        <v>7.8729558128648569E-11</v>
      </c>
      <c r="AR84" s="29">
        <f t="shared" si="95"/>
        <v>7.8729558128617822E-11</v>
      </c>
      <c r="AT84" s="35"/>
      <c r="AU84" s="35"/>
      <c r="AV84" s="35"/>
      <c r="BB84" s="35"/>
      <c r="BC84" s="35"/>
      <c r="BD84" s="35"/>
      <c r="BJ84" s="35">
        <v>5.1739999999999999E-8</v>
      </c>
      <c r="BK84" s="35">
        <v>3.6234355459600001</v>
      </c>
      <c r="BL84" s="35">
        <v>2700.7151403858002</v>
      </c>
      <c r="BM84" s="29">
        <f t="shared" si="96"/>
        <v>-4.8344875875057049E-8</v>
      </c>
      <c r="BN84" s="29">
        <f t="shared" si="97"/>
        <v>-4.8345512046428799E-8</v>
      </c>
      <c r="BO84" s="29">
        <f t="shared" si="98"/>
        <v>-4.8345512024022905E-8</v>
      </c>
      <c r="BP84" s="29">
        <f t="shared" si="99"/>
        <v>-4.834551202402356E-8</v>
      </c>
      <c r="BR84" s="35">
        <v>5.0799999999999998E-9</v>
      </c>
      <c r="BS84" s="35">
        <v>4.0726212792099998</v>
      </c>
      <c r="BT84" s="35">
        <v>7.1135470007999997</v>
      </c>
      <c r="BU84" s="29">
        <f t="shared" si="100"/>
        <v>-2.542777453729782E-9</v>
      </c>
      <c r="BV84" s="29">
        <f t="shared" si="101"/>
        <v>-2.5427778535134421E-9</v>
      </c>
      <c r="BW84" s="29">
        <f t="shared" si="102"/>
        <v>-2.542777853499361E-9</v>
      </c>
      <c r="BX84" s="29">
        <f t="shared" si="103"/>
        <v>-2.542777853499361E-9</v>
      </c>
      <c r="BZ84" s="35">
        <v>4.7000000000000003E-10</v>
      </c>
      <c r="CA84" s="35">
        <v>5.1073647973899998</v>
      </c>
      <c r="CB84" s="35">
        <v>8969.5688969109997</v>
      </c>
      <c r="CC84" s="29">
        <f t="shared" si="104"/>
        <v>4.699907232760285E-10</v>
      </c>
      <c r="CD84" s="29">
        <f t="shared" si="105"/>
        <v>4.6999038170805112E-10</v>
      </c>
      <c r="CE84" s="29">
        <f t="shared" si="106"/>
        <v>4.6999038172019041E-10</v>
      </c>
      <c r="CF84" s="29">
        <f t="shared" si="107"/>
        <v>4.699903817201901E-10</v>
      </c>
      <c r="CH84" s="35"/>
      <c r="CI84" s="35"/>
      <c r="CJ84" s="35"/>
      <c r="CP84" s="35"/>
      <c r="CQ84" s="35"/>
      <c r="CR84" s="35"/>
      <c r="CX84" s="35"/>
      <c r="CY84" s="35"/>
      <c r="CZ84" s="35"/>
      <c r="DF84" s="35">
        <v>3.9237000000000001E-7</v>
      </c>
      <c r="DG84" s="35">
        <v>1.2423712285899999</v>
      </c>
      <c r="DH84" s="35">
        <v>3339.6321056316001</v>
      </c>
      <c r="DI84" s="29">
        <f t="shared" si="108"/>
        <v>1.9033097862592557E-7</v>
      </c>
      <c r="DJ84" s="29">
        <f t="shared" si="109"/>
        <v>1.9031633504767651E-7</v>
      </c>
      <c r="DK84" s="29">
        <f t="shared" si="110"/>
        <v>1.9031633556345139E-7</v>
      </c>
      <c r="DL84" s="29">
        <f t="shared" si="111"/>
        <v>1.9031633556343432E-7</v>
      </c>
      <c r="DN84" s="35">
        <v>5.9909999999999998E-8</v>
      </c>
      <c r="DO84" s="35">
        <v>2.9640825442800001</v>
      </c>
      <c r="DP84" s="35">
        <v>6489.776587288</v>
      </c>
      <c r="DQ84" s="29">
        <f t="shared" si="112"/>
        <v>8.7415420369682073E-10</v>
      </c>
      <c r="DR84" s="29">
        <f t="shared" si="113"/>
        <v>8.7912224856165891E-10</v>
      </c>
      <c r="DS84" s="29">
        <f t="shared" si="114"/>
        <v>8.7912207358007231E-10</v>
      </c>
      <c r="DT84" s="29">
        <f t="shared" si="115"/>
        <v>8.7912207358517994E-10</v>
      </c>
      <c r="DV84" s="35">
        <v>6.4599999999999996E-9</v>
      </c>
      <c r="DW84" s="35">
        <v>1.83853693231</v>
      </c>
      <c r="DX84" s="35">
        <v>3340.6797370026002</v>
      </c>
      <c r="DY84" s="29">
        <f t="shared" si="116"/>
        <v>5.8136247714633718E-9</v>
      </c>
      <c r="DZ84" s="29">
        <f t="shared" si="117"/>
        <v>5.813504521295329E-9</v>
      </c>
      <c r="EA84" s="29">
        <f t="shared" si="118"/>
        <v>5.8135045255308999E-9</v>
      </c>
      <c r="EB84" s="29">
        <f t="shared" si="119"/>
        <v>5.8135045255307791E-9</v>
      </c>
      <c r="ED84" s="35">
        <v>3E-10</v>
      </c>
      <c r="EE84" s="35">
        <v>3.5638947609599998</v>
      </c>
      <c r="EF84" s="35">
        <v>8969.5688969109997</v>
      </c>
      <c r="EG84" s="29">
        <f t="shared" si="120"/>
        <v>6.3125340412386955E-12</v>
      </c>
      <c r="EH84" s="29">
        <f t="shared" si="121"/>
        <v>6.2781544961793723E-12</v>
      </c>
      <c r="EI84" s="29">
        <f t="shared" si="122"/>
        <v>6.2781557070796982E-12</v>
      </c>
      <c r="EJ84" s="29">
        <f t="shared" si="123"/>
        <v>6.2781557070455996E-12</v>
      </c>
      <c r="EL84" s="35"/>
      <c r="EM84" s="35"/>
      <c r="EN84" s="35"/>
      <c r="ET84" s="35"/>
      <c r="EU84" s="35"/>
      <c r="EV84" s="35"/>
    </row>
    <row r="85" spans="1:152" s="29" customFormat="1" ht="13.5" x14ac:dyDescent="0.3">
      <c r="A85" s="29" t="s">
        <v>198</v>
      </c>
      <c r="B85" s="29" t="s">
        <v>199</v>
      </c>
      <c r="C85" s="29" t="s">
        <v>200</v>
      </c>
      <c r="N85" s="35">
        <v>6.3313999999999996E-7</v>
      </c>
      <c r="O85" s="35">
        <v>4.5277147047000001</v>
      </c>
      <c r="P85" s="35">
        <v>426.59819087599999</v>
      </c>
      <c r="Q85" s="29">
        <f t="shared" si="80"/>
        <v>2.8159382724922243E-7</v>
      </c>
      <c r="R85" s="29">
        <f t="shared" si="81"/>
        <v>2.8159073580726765E-7</v>
      </c>
      <c r="S85" s="29">
        <f t="shared" si="82"/>
        <v>2.8159073591615352E-7</v>
      </c>
      <c r="T85" s="29">
        <f t="shared" si="83"/>
        <v>2.815907359161495E-7</v>
      </c>
      <c r="V85" s="35">
        <v>9.7080000000000006E-8</v>
      </c>
      <c r="W85" s="35">
        <v>4.5295721774900004</v>
      </c>
      <c r="X85" s="35">
        <v>6489.776587288</v>
      </c>
      <c r="Y85" s="29">
        <f t="shared" si="84"/>
        <v>-9.7060781525599982E-8</v>
      </c>
      <c r="Z85" s="29">
        <f t="shared" si="85"/>
        <v>-9.7060620996225303E-8</v>
      </c>
      <c r="AA85" s="29">
        <f t="shared" si="86"/>
        <v>-9.7060621001891133E-8</v>
      </c>
      <c r="AB85" s="29">
        <f t="shared" si="87"/>
        <v>-9.7060621001890961E-8</v>
      </c>
      <c r="AD85" s="35">
        <v>1.0740000000000001E-8</v>
      </c>
      <c r="AE85" s="35">
        <v>3.8144692046999999</v>
      </c>
      <c r="AF85" s="35">
        <v>3553.9115221378001</v>
      </c>
      <c r="AG85" s="29">
        <f t="shared" si="88"/>
        <v>2.9233552806341814E-9</v>
      </c>
      <c r="AH85" s="29">
        <f t="shared" si="89"/>
        <v>2.9228859258917391E-9</v>
      </c>
      <c r="AI85" s="29">
        <f t="shared" si="90"/>
        <v>2.9228859424233118E-9</v>
      </c>
      <c r="AJ85" s="29">
        <f t="shared" si="91"/>
        <v>2.9228859424227245E-9</v>
      </c>
      <c r="AL85" s="35">
        <v>4.3999999999999998E-10</v>
      </c>
      <c r="AM85" s="35">
        <v>3.4933276555299999</v>
      </c>
      <c r="AN85" s="35">
        <v>13760.5987102074</v>
      </c>
      <c r="AO85" s="29">
        <f t="shared" si="92"/>
        <v>3.0754016091514346E-10</v>
      </c>
      <c r="AP85" s="29">
        <f t="shared" si="93"/>
        <v>3.0759549112601607E-10</v>
      </c>
      <c r="AQ85" s="29">
        <f t="shared" si="94"/>
        <v>3.0759548917736534E-10</v>
      </c>
      <c r="AR85" s="29">
        <f t="shared" si="95"/>
        <v>3.0759548917742794E-10</v>
      </c>
      <c r="AT85" s="35"/>
      <c r="AU85" s="35"/>
      <c r="AV85" s="35"/>
      <c r="BB85" s="35"/>
      <c r="BC85" s="35"/>
      <c r="BD85" s="35"/>
      <c r="BJ85" s="35">
        <v>4.639E-8</v>
      </c>
      <c r="BK85" s="35">
        <v>6.1408933723199999</v>
      </c>
      <c r="BL85" s="35">
        <v>7.1135470007999997</v>
      </c>
      <c r="BM85" s="29">
        <f t="shared" si="96"/>
        <v>4.6373397997163309E-8</v>
      </c>
      <c r="BN85" s="29">
        <f t="shared" si="97"/>
        <v>4.6373397884350491E-8</v>
      </c>
      <c r="BO85" s="29">
        <f t="shared" si="98"/>
        <v>4.6373397884354462E-8</v>
      </c>
      <c r="BP85" s="29">
        <f t="shared" si="99"/>
        <v>4.6373397884354462E-8</v>
      </c>
      <c r="BR85" s="35">
        <v>5.1199999999999997E-9</v>
      </c>
      <c r="BS85" s="35">
        <v>1.53960708348</v>
      </c>
      <c r="BT85" s="35">
        <v>7740.6067835887998</v>
      </c>
      <c r="BU85" s="29">
        <f t="shared" si="100"/>
        <v>-1.3940119855159798E-10</v>
      </c>
      <c r="BV85" s="29">
        <f t="shared" si="101"/>
        <v>-1.3889492240809657E-10</v>
      </c>
      <c r="BW85" s="29">
        <f t="shared" si="102"/>
        <v>-1.3889494023999674E-10</v>
      </c>
      <c r="BX85" s="29">
        <f t="shared" si="103"/>
        <v>-1.388949402394149E-10</v>
      </c>
      <c r="BZ85" s="35">
        <v>4.3999999999999998E-10</v>
      </c>
      <c r="CA85" s="35">
        <v>4.6419466361600001</v>
      </c>
      <c r="CB85" s="35">
        <v>4399.9943568890003</v>
      </c>
      <c r="CC85" s="29">
        <f t="shared" si="104"/>
        <v>3.3426048003804349E-10</v>
      </c>
      <c r="CD85" s="29">
        <f t="shared" si="105"/>
        <v>3.3427656807336652E-10</v>
      </c>
      <c r="CE85" s="29">
        <f t="shared" si="106"/>
        <v>3.3427656750673823E-10</v>
      </c>
      <c r="CF85" s="29">
        <f t="shared" si="107"/>
        <v>3.3427656750675855E-10</v>
      </c>
      <c r="CH85" s="35"/>
      <c r="CI85" s="35"/>
      <c r="CJ85" s="35"/>
      <c r="CP85" s="35"/>
      <c r="CQ85" s="35"/>
      <c r="CR85" s="35"/>
      <c r="CX85" s="35"/>
      <c r="CY85" s="35"/>
      <c r="CZ85" s="35"/>
      <c r="DF85" s="35">
        <v>3.1943E-7</v>
      </c>
      <c r="DG85" s="35">
        <v>4.5925840679099998</v>
      </c>
      <c r="DH85" s="35">
        <v>2274.1169495098002</v>
      </c>
      <c r="DI85" s="29">
        <f t="shared" si="108"/>
        <v>-2.4679587580906796E-7</v>
      </c>
      <c r="DJ85" s="29">
        <f t="shared" si="109"/>
        <v>-2.4680176930876905E-7</v>
      </c>
      <c r="DK85" s="29">
        <f t="shared" si="110"/>
        <v>-2.4680176910119579E-7</v>
      </c>
      <c r="DL85" s="29">
        <f t="shared" si="111"/>
        <v>-2.4680176910120156E-7</v>
      </c>
      <c r="DN85" s="35">
        <v>5.1319999999999999E-8</v>
      </c>
      <c r="DO85" s="35">
        <v>3.9828845395200001</v>
      </c>
      <c r="DP85" s="35">
        <v>7.1135470007999997</v>
      </c>
      <c r="DQ85" s="29">
        <f t="shared" si="112"/>
        <v>-2.9566193605239703E-8</v>
      </c>
      <c r="DR85" s="29">
        <f t="shared" si="113"/>
        <v>-2.9566197418478131E-8</v>
      </c>
      <c r="DS85" s="29">
        <f t="shared" si="114"/>
        <v>-2.956619741834382E-8</v>
      </c>
      <c r="DT85" s="29">
        <f t="shared" si="115"/>
        <v>-2.956619741834382E-8</v>
      </c>
      <c r="DV85" s="35">
        <v>5.5999999999999997E-9</v>
      </c>
      <c r="DW85" s="35">
        <v>5.0584835332800004</v>
      </c>
      <c r="DX85" s="35">
        <v>8031.0922630584</v>
      </c>
      <c r="DY85" s="29">
        <f t="shared" si="116"/>
        <v>-5.1355199596278484E-9</v>
      </c>
      <c r="DZ85" s="29">
        <f t="shared" si="117"/>
        <v>-5.1357491104239943E-9</v>
      </c>
      <c r="EA85" s="29">
        <f t="shared" si="118"/>
        <v>-5.1357491023538995E-9</v>
      </c>
      <c r="EB85" s="29">
        <f t="shared" si="119"/>
        <v>-5.1357491023541534E-9</v>
      </c>
      <c r="ED85" s="35">
        <v>3.1999999999999998E-10</v>
      </c>
      <c r="EE85" s="35">
        <v>5.3107869195799999</v>
      </c>
      <c r="EF85" s="35">
        <v>553.5694028424</v>
      </c>
      <c r="EG85" s="29">
        <f t="shared" si="120"/>
        <v>-5.244594050846608E-11</v>
      </c>
      <c r="EH85" s="29">
        <f t="shared" si="121"/>
        <v>-5.2443707385335092E-11</v>
      </c>
      <c r="EI85" s="29">
        <f t="shared" si="122"/>
        <v>-5.244370746398961E-11</v>
      </c>
      <c r="EJ85" s="29">
        <f t="shared" si="123"/>
        <v>-5.2443707463986805E-11</v>
      </c>
      <c r="EL85" s="35"/>
      <c r="EM85" s="35"/>
      <c r="EN85" s="35"/>
      <c r="ET85" s="35"/>
      <c r="EU85" s="35"/>
      <c r="EV85" s="35"/>
    </row>
    <row r="86" spans="1:152" s="29" customFormat="1" ht="13.5" x14ac:dyDescent="0.3">
      <c r="A86" s="29">
        <f>F77</f>
        <v>0.80814056398360867</v>
      </c>
      <c r="B86" s="29">
        <f xml:space="preserve"> 0.0057755183 * A86</f>
        <v>4.6674306162596529E-3</v>
      </c>
      <c r="C86" s="29">
        <f xml:space="preserve"> Tau - B86/DAYSinMILLENNIUM</f>
        <v>1.6241882600201405E-2</v>
      </c>
      <c r="N86" s="35">
        <v>6.1683000000000005E-7</v>
      </c>
      <c r="O86" s="35">
        <v>6.1683150941899996</v>
      </c>
      <c r="P86" s="35">
        <v>2274.1169495098002</v>
      </c>
      <c r="Q86" s="29">
        <f t="shared" si="80"/>
        <v>3.9395805868233365E-7</v>
      </c>
      <c r="R86" s="29">
        <f t="shared" si="81"/>
        <v>3.9394426504749738E-7</v>
      </c>
      <c r="S86" s="29">
        <f t="shared" si="82"/>
        <v>3.9394426553333351E-7</v>
      </c>
      <c r="T86" s="29">
        <f t="shared" si="83"/>
        <v>3.9394426553332001E-7</v>
      </c>
      <c r="V86" s="35">
        <v>8.5619999999999995E-8</v>
      </c>
      <c r="W86" s="35">
        <v>3.1614118686100001</v>
      </c>
      <c r="X86" s="35">
        <v>162.46663613219999</v>
      </c>
      <c r="Y86" s="29">
        <f t="shared" si="84"/>
        <v>7.5825259559074097E-8</v>
      </c>
      <c r="Z86" s="29">
        <f t="shared" si="85"/>
        <v>7.5825176997663406E-8</v>
      </c>
      <c r="AA86" s="29">
        <f t="shared" si="86"/>
        <v>7.582517700057131E-8</v>
      </c>
      <c r="AB86" s="29">
        <f t="shared" si="87"/>
        <v>7.582517700057123E-8</v>
      </c>
      <c r="AD86" s="35">
        <v>8.4700000000000007E-9</v>
      </c>
      <c r="AE86" s="35">
        <v>3.4170269640200002</v>
      </c>
      <c r="AF86" s="35">
        <v>3340.6797370026002</v>
      </c>
      <c r="AG86" s="29">
        <f t="shared" si="88"/>
        <v>3.6342489941869912E-9</v>
      </c>
      <c r="AH86" s="29">
        <f t="shared" si="89"/>
        <v>3.6345756077920665E-9</v>
      </c>
      <c r="AI86" s="29">
        <f t="shared" si="90"/>
        <v>3.6345755962883826E-9</v>
      </c>
      <c r="AJ86" s="29">
        <f t="shared" si="91"/>
        <v>3.6345755962887089E-9</v>
      </c>
      <c r="AL86" s="35">
        <v>4.8E-10</v>
      </c>
      <c r="AM86" s="35">
        <v>1.81207342615</v>
      </c>
      <c r="AN86" s="35">
        <v>3723.5089589230001</v>
      </c>
      <c r="AO86" s="29">
        <f t="shared" si="92"/>
        <v>4.1097366039097818E-10</v>
      </c>
      <c r="AP86" s="29">
        <f t="shared" si="93"/>
        <v>4.1096185956726668E-10</v>
      </c>
      <c r="AQ86" s="29">
        <f t="shared" si="94"/>
        <v>4.109618599829255E-10</v>
      </c>
      <c r="AR86" s="29">
        <f t="shared" si="95"/>
        <v>4.1096185998291315E-10</v>
      </c>
      <c r="AT86" s="35"/>
      <c r="AU86" s="35"/>
      <c r="AV86" s="35"/>
      <c r="BB86" s="35"/>
      <c r="BC86" s="35"/>
      <c r="BD86" s="35"/>
      <c r="BJ86" s="35">
        <v>4.6859999999999997E-8</v>
      </c>
      <c r="BK86" s="35">
        <v>3.2773166426400002</v>
      </c>
      <c r="BL86" s="35">
        <v>3361.3878221922</v>
      </c>
      <c r="BM86" s="29">
        <f t="shared" si="96"/>
        <v>1.1449731902673748E-8</v>
      </c>
      <c r="BN86" s="29">
        <f t="shared" si="97"/>
        <v>1.1451683788201048E-8</v>
      </c>
      <c r="BO86" s="29">
        <f t="shared" si="98"/>
        <v>1.1451683719453135E-8</v>
      </c>
      <c r="BP86" s="29">
        <f t="shared" si="99"/>
        <v>1.1451683719455395E-8</v>
      </c>
      <c r="BR86" s="35">
        <v>4.8099999999999997E-9</v>
      </c>
      <c r="BS86" s="35">
        <v>3.5102322520599998</v>
      </c>
      <c r="BT86" s="35">
        <v>155.42039943419999</v>
      </c>
      <c r="BU86" s="29">
        <f t="shared" si="100"/>
        <v>4.662093286306703E-9</v>
      </c>
      <c r="BV86" s="29">
        <f t="shared" si="101"/>
        <v>4.6620909354314244E-9</v>
      </c>
      <c r="BW86" s="29">
        <f t="shared" si="102"/>
        <v>4.6620909355142269E-9</v>
      </c>
      <c r="BX86" s="29">
        <f t="shared" si="103"/>
        <v>4.6620909355142236E-9</v>
      </c>
      <c r="BZ86" s="35">
        <v>3.9E-10</v>
      </c>
      <c r="CA86" s="35">
        <v>5.4577968064800002</v>
      </c>
      <c r="CB86" s="35">
        <v>8031.0922630584</v>
      </c>
      <c r="CC86" s="29">
        <f t="shared" si="104"/>
        <v>-2.6905320937647446E-10</v>
      </c>
      <c r="CD86" s="29">
        <f t="shared" si="105"/>
        <v>-2.690821837284946E-10</v>
      </c>
      <c r="CE86" s="29">
        <f t="shared" si="106"/>
        <v>-2.6908218270802281E-10</v>
      </c>
      <c r="CF86" s="29">
        <f t="shared" si="107"/>
        <v>-2.6908218270805486E-10</v>
      </c>
      <c r="CH86" s="35"/>
      <c r="CI86" s="35"/>
      <c r="CJ86" s="35"/>
      <c r="CP86" s="35"/>
      <c r="CQ86" s="35"/>
      <c r="CR86" s="35"/>
      <c r="CX86" s="35"/>
      <c r="CY86" s="35"/>
      <c r="CZ86" s="35"/>
      <c r="DF86" s="35">
        <v>3.0344999999999998E-7</v>
      </c>
      <c r="DG86" s="35">
        <v>2.4417767012999998</v>
      </c>
      <c r="DH86" s="35">
        <v>11371.7046897582</v>
      </c>
      <c r="DI86" s="29">
        <f t="shared" si="108"/>
        <v>6.4755593475842007E-8</v>
      </c>
      <c r="DJ86" s="29">
        <f t="shared" si="109"/>
        <v>6.471251089433418E-8</v>
      </c>
      <c r="DK86" s="29">
        <f t="shared" si="110"/>
        <v>6.4712512411786545E-8</v>
      </c>
      <c r="DL86" s="29">
        <f t="shared" si="111"/>
        <v>6.4712512411744405E-8</v>
      </c>
      <c r="DN86" s="35">
        <v>6.2610000000000003E-8</v>
      </c>
      <c r="DO86" s="35">
        <v>1.90346469972</v>
      </c>
      <c r="DP86" s="35">
        <v>5621.8429232103999</v>
      </c>
      <c r="DQ86" s="29">
        <f t="shared" si="112"/>
        <v>3.196778026607946E-8</v>
      </c>
      <c r="DR86" s="29">
        <f t="shared" si="113"/>
        <v>3.1963912630181282E-8</v>
      </c>
      <c r="DS86" s="29">
        <f t="shared" si="114"/>
        <v>3.1963912766407976E-8</v>
      </c>
      <c r="DT86" s="29">
        <f t="shared" si="115"/>
        <v>3.1963912766404152E-8</v>
      </c>
      <c r="DV86" s="35">
        <v>6.5100000000000001E-9</v>
      </c>
      <c r="DW86" s="35">
        <v>0.15897472160000001</v>
      </c>
      <c r="DX86" s="35">
        <v>7632.9432596502002</v>
      </c>
      <c r="DY86" s="29">
        <f t="shared" si="116"/>
        <v>2.5727823686788954E-10</v>
      </c>
      <c r="DZ86" s="29">
        <f t="shared" si="117"/>
        <v>2.5664372845950466E-10</v>
      </c>
      <c r="EA86" s="29">
        <f t="shared" si="118"/>
        <v>2.5664375080788689E-10</v>
      </c>
      <c r="EB86" s="29">
        <f t="shared" si="119"/>
        <v>2.5664375080723983E-10</v>
      </c>
      <c r="ED86" s="35">
        <v>3.3E-10</v>
      </c>
      <c r="EE86" s="35">
        <v>2.0075379996299998</v>
      </c>
      <c r="EF86" s="35">
        <v>5884.9268465832001</v>
      </c>
      <c r="EG86" s="29">
        <f t="shared" si="120"/>
        <v>-3.2338705355325792E-10</v>
      </c>
      <c r="EH86" s="29">
        <f t="shared" si="121"/>
        <v>-3.2339199605040482E-10</v>
      </c>
      <c r="EI86" s="29">
        <f t="shared" si="122"/>
        <v>-3.233919958763548E-10</v>
      </c>
      <c r="EJ86" s="29">
        <f t="shared" si="123"/>
        <v>-3.2339199587636038E-10</v>
      </c>
      <c r="EL86" s="35"/>
      <c r="EM86" s="35"/>
      <c r="EN86" s="35"/>
      <c r="ET86" s="35"/>
      <c r="EU86" s="35"/>
      <c r="EV86" s="35"/>
    </row>
    <row r="87" spans="1:152" s="29" customFormat="1" ht="13.5" x14ac:dyDescent="0.3">
      <c r="N87" s="35">
        <v>5.2256000000000004E-7</v>
      </c>
      <c r="O87" s="35">
        <v>0.89941531307</v>
      </c>
      <c r="P87" s="35">
        <v>9623.6882766912004</v>
      </c>
      <c r="Q87" s="29">
        <f t="shared" si="80"/>
        <v>5.1836993634063195E-7</v>
      </c>
      <c r="R87" s="29">
        <f t="shared" si="81"/>
        <v>5.1837805446845379E-7</v>
      </c>
      <c r="S87" s="29">
        <f t="shared" si="82"/>
        <v>5.1837805418265926E-7</v>
      </c>
      <c r="T87" s="29">
        <f t="shared" si="83"/>
        <v>5.1837805418266858E-7</v>
      </c>
      <c r="V87" s="35">
        <v>1.0958000000000001E-7</v>
      </c>
      <c r="W87" s="35">
        <v>4.1577185082200003</v>
      </c>
      <c r="X87" s="35">
        <v>2388.8940204492001</v>
      </c>
      <c r="Y87" s="29">
        <f t="shared" si="84"/>
        <v>5.6937928263534145E-8</v>
      </c>
      <c r="Z87" s="29">
        <f t="shared" si="85"/>
        <v>5.6935070009383705E-8</v>
      </c>
      <c r="AA87" s="29">
        <f t="shared" si="86"/>
        <v>5.6935070110056396E-8</v>
      </c>
      <c r="AB87" s="29">
        <f t="shared" si="87"/>
        <v>5.6935070110053743E-8</v>
      </c>
      <c r="AD87" s="35">
        <v>9.1999999999999997E-9</v>
      </c>
      <c r="AE87" s="35">
        <v>1.9110805641599999</v>
      </c>
      <c r="AF87" s="35">
        <v>3532.0606928113998</v>
      </c>
      <c r="AG87" s="29">
        <f t="shared" si="88"/>
        <v>-8.4308247233144643E-9</v>
      </c>
      <c r="AH87" s="29">
        <f t="shared" si="89"/>
        <v>-8.4306584959533115E-9</v>
      </c>
      <c r="AI87" s="29">
        <f t="shared" si="90"/>
        <v>-8.430658501808402E-9</v>
      </c>
      <c r="AJ87" s="29">
        <f t="shared" si="91"/>
        <v>-8.4306585018082183E-9</v>
      </c>
      <c r="AL87" s="35">
        <v>4.0999999999999998E-10</v>
      </c>
      <c r="AM87" s="35">
        <v>1.5990675431400001</v>
      </c>
      <c r="AN87" s="35">
        <v>10818.1352869158</v>
      </c>
      <c r="AO87" s="29">
        <f t="shared" si="92"/>
        <v>7.9000113062553045E-11</v>
      </c>
      <c r="AP87" s="29">
        <f t="shared" si="93"/>
        <v>7.9055731381317474E-11</v>
      </c>
      <c r="AQ87" s="29">
        <f t="shared" si="94"/>
        <v>7.9055729422382867E-11</v>
      </c>
      <c r="AR87" s="29">
        <f t="shared" si="95"/>
        <v>7.9055729422440033E-11</v>
      </c>
      <c r="AT87" s="35"/>
      <c r="AU87" s="35"/>
      <c r="AV87" s="35"/>
      <c r="BB87" s="35"/>
      <c r="BC87" s="35"/>
      <c r="BD87" s="35"/>
      <c r="BJ87" s="35">
        <v>4.999E-8</v>
      </c>
      <c r="BK87" s="35">
        <v>3.0912163606699998</v>
      </c>
      <c r="BL87" s="35">
        <v>15643.680203309799</v>
      </c>
      <c r="BM87" s="29">
        <f t="shared" si="96"/>
        <v>4.5305656173964777E-8</v>
      </c>
      <c r="BN87" s="29">
        <f t="shared" si="97"/>
        <v>4.530143147391394E-8</v>
      </c>
      <c r="BO87" s="29">
        <f t="shared" si="98"/>
        <v>4.5301431622746138E-8</v>
      </c>
      <c r="BP87" s="29">
        <f t="shared" si="99"/>
        <v>4.5301431622741334E-8</v>
      </c>
      <c r="BR87" s="35">
        <v>5.28E-9</v>
      </c>
      <c r="BS87" s="35">
        <v>6.0619072177</v>
      </c>
      <c r="BT87" s="35">
        <v>4933.2084403325998</v>
      </c>
      <c r="BU87" s="29">
        <f t="shared" si="100"/>
        <v>-1.086387605858702E-9</v>
      </c>
      <c r="BV87" s="29">
        <f t="shared" si="101"/>
        <v>-1.0867133451981728E-9</v>
      </c>
      <c r="BW87" s="29">
        <f t="shared" si="102"/>
        <v>-1.0867133337252215E-9</v>
      </c>
      <c r="BX87" s="29">
        <f t="shared" si="103"/>
        <v>-1.0867133337255886E-9</v>
      </c>
      <c r="BZ87" s="35">
        <v>4.3999999999999998E-10</v>
      </c>
      <c r="CA87" s="35">
        <v>5.2140954241999999</v>
      </c>
      <c r="CB87" s="35">
        <v>4136.9104335162001</v>
      </c>
      <c r="CC87" s="29">
        <f t="shared" si="104"/>
        <v>-4.3514237436247504E-10</v>
      </c>
      <c r="CD87" s="29">
        <f t="shared" si="105"/>
        <v>-4.3514582066831642E-10</v>
      </c>
      <c r="CE87" s="29">
        <f t="shared" si="106"/>
        <v>-4.3514582054695357E-10</v>
      </c>
      <c r="CF87" s="29">
        <f t="shared" si="107"/>
        <v>-4.3514582054695729E-10</v>
      </c>
      <c r="CH87" s="35"/>
      <c r="CI87" s="35"/>
      <c r="CJ87" s="35"/>
      <c r="CP87" s="35"/>
      <c r="CQ87" s="35"/>
      <c r="CR87" s="35"/>
      <c r="CX87" s="35"/>
      <c r="CY87" s="35"/>
      <c r="CZ87" s="35"/>
      <c r="DF87" s="35">
        <v>3.2258999999999998E-7</v>
      </c>
      <c r="DG87" s="35">
        <v>2.38215172582</v>
      </c>
      <c r="DH87" s="35">
        <v>4535.0594369244</v>
      </c>
      <c r="DI87" s="29">
        <f t="shared" si="108"/>
        <v>2.5838370400189688E-7</v>
      </c>
      <c r="DJ87" s="29">
        <f t="shared" si="109"/>
        <v>2.5839489673467514E-7</v>
      </c>
      <c r="DK87" s="29">
        <f t="shared" si="110"/>
        <v>2.5839489634046664E-7</v>
      </c>
      <c r="DL87" s="29">
        <f t="shared" si="111"/>
        <v>2.583948963404776E-7</v>
      </c>
      <c r="DN87" s="35">
        <v>5.2409999999999997E-8</v>
      </c>
      <c r="DO87" s="35">
        <v>2.6709379504999999</v>
      </c>
      <c r="DP87" s="35">
        <v>7477.5228602159996</v>
      </c>
      <c r="DQ87" s="29">
        <f t="shared" si="112"/>
        <v>1.4239157269190479E-9</v>
      </c>
      <c r="DR87" s="29">
        <f t="shared" si="113"/>
        <v>1.4189094476796801E-9</v>
      </c>
      <c r="DS87" s="29">
        <f t="shared" si="114"/>
        <v>1.4189096240083199E-9</v>
      </c>
      <c r="DT87" s="29">
        <f t="shared" si="115"/>
        <v>1.4189096240031085E-9</v>
      </c>
      <c r="DV87" s="35">
        <v>4.8799999999999997E-9</v>
      </c>
      <c r="DW87" s="35">
        <v>3.0808637864900001</v>
      </c>
      <c r="DX87" s="35">
        <v>6836.6452528338004</v>
      </c>
      <c r="DY87" s="29">
        <f t="shared" si="116"/>
        <v>2.5390178338377237E-9</v>
      </c>
      <c r="DZ87" s="29">
        <f t="shared" si="117"/>
        <v>2.5393819221089762E-9</v>
      </c>
      <c r="EA87" s="29">
        <f t="shared" si="118"/>
        <v>2.5393819092855682E-9</v>
      </c>
      <c r="EB87" s="29">
        <f t="shared" si="119"/>
        <v>2.5393819092859827E-9</v>
      </c>
      <c r="ED87" s="35">
        <v>2.7E-10</v>
      </c>
      <c r="EE87" s="35">
        <v>1.18001479303</v>
      </c>
      <c r="EF87" s="35">
        <v>8955.3418029093991</v>
      </c>
      <c r="EG87" s="29">
        <f t="shared" si="120"/>
        <v>-1.4059139236378049E-10</v>
      </c>
      <c r="EH87" s="29">
        <f t="shared" si="121"/>
        <v>-1.4056501163633374E-10</v>
      </c>
      <c r="EI87" s="29">
        <f t="shared" si="122"/>
        <v>-1.405650125655302E-10</v>
      </c>
      <c r="EJ87" s="29">
        <f t="shared" si="123"/>
        <v>-1.4056501256550399E-10</v>
      </c>
      <c r="EL87" s="35"/>
      <c r="EM87" s="35"/>
      <c r="EN87" s="35"/>
      <c r="ET87" s="35"/>
      <c r="EU87" s="35"/>
      <c r="EV87" s="35"/>
    </row>
    <row r="88" spans="1:152" s="29" customFormat="1" ht="13.5" x14ac:dyDescent="0.3">
      <c r="A88" s="29" t="s">
        <v>201</v>
      </c>
      <c r="B88" s="29" t="s">
        <v>202</v>
      </c>
      <c r="C88" s="29" t="s">
        <v>203</v>
      </c>
      <c r="D88" s="29" t="s">
        <v>204</v>
      </c>
      <c r="E88" s="29" t="s">
        <v>205</v>
      </c>
      <c r="F88" s="29" t="s">
        <v>206</v>
      </c>
      <c r="N88" s="35">
        <v>5.5487999999999995E-7</v>
      </c>
      <c r="O88" s="35">
        <v>4.6062546702000002</v>
      </c>
      <c r="P88" s="35">
        <v>4292.3308329503998</v>
      </c>
      <c r="Q88" s="29">
        <f t="shared" si="80"/>
        <v>2.633001838871676E-7</v>
      </c>
      <c r="R88" s="29">
        <f t="shared" si="81"/>
        <v>2.6327339184869088E-7</v>
      </c>
      <c r="S88" s="29">
        <f t="shared" si="82"/>
        <v>2.6327339279235763E-7</v>
      </c>
      <c r="T88" s="29">
        <f t="shared" si="83"/>
        <v>2.6327339279232984E-7</v>
      </c>
      <c r="V88" s="35">
        <v>8.1330000000000001E-8</v>
      </c>
      <c r="W88" s="35">
        <v>1.6129562530399999</v>
      </c>
      <c r="X88" s="35">
        <v>2957.7158944766002</v>
      </c>
      <c r="Y88" s="29">
        <f t="shared" si="84"/>
        <v>6.6493153312308139E-8</v>
      </c>
      <c r="Z88" s="29">
        <f t="shared" si="85"/>
        <v>6.6491383150011715E-8</v>
      </c>
      <c r="AA88" s="29">
        <f t="shared" si="86"/>
        <v>6.6491383212361135E-8</v>
      </c>
      <c r="AB88" s="29">
        <f t="shared" si="87"/>
        <v>6.6491383212359481E-8</v>
      </c>
      <c r="AD88" s="35">
        <v>7.3799999999999997E-9</v>
      </c>
      <c r="AE88" s="35">
        <v>4.2578614538700004</v>
      </c>
      <c r="AF88" s="35">
        <v>9623.6882766912004</v>
      </c>
      <c r="AG88" s="29">
        <f t="shared" si="88"/>
        <v>-6.9486882470712055E-9</v>
      </c>
      <c r="AH88" s="29">
        <f t="shared" si="89"/>
        <v>-6.9489939282502325E-9</v>
      </c>
      <c r="AI88" s="29">
        <f t="shared" si="90"/>
        <v>-6.9489939174855356E-9</v>
      </c>
      <c r="AJ88" s="29">
        <f t="shared" si="91"/>
        <v>-6.9489939174858889E-9</v>
      </c>
      <c r="AL88" s="35">
        <v>4.0999999999999998E-10</v>
      </c>
      <c r="AM88" s="35">
        <v>2.0579741736899999</v>
      </c>
      <c r="AN88" s="35">
        <v>6681.2921637024001</v>
      </c>
      <c r="AO88" s="29">
        <f t="shared" si="92"/>
        <v>-3.3390928357590865E-10</v>
      </c>
      <c r="AP88" s="29">
        <f t="shared" si="93"/>
        <v>-3.3392959606800485E-10</v>
      </c>
      <c r="AQ88" s="29">
        <f t="shared" si="94"/>
        <v>-3.3392959535261211E-10</v>
      </c>
      <c r="AR88" s="29">
        <f t="shared" si="95"/>
        <v>-3.3392959535263243E-10</v>
      </c>
      <c r="AT88" s="40"/>
      <c r="AU88" s="40"/>
      <c r="AV88" s="40"/>
      <c r="BB88" s="35"/>
      <c r="BC88" s="35"/>
      <c r="BD88" s="35"/>
      <c r="BJ88" s="35">
        <v>3.9190000000000002E-8</v>
      </c>
      <c r="BK88" s="35">
        <v>2.96552252075</v>
      </c>
      <c r="BL88" s="35">
        <v>7740.6067835887998</v>
      </c>
      <c r="BM88" s="29">
        <f t="shared" si="96"/>
        <v>-3.891908472050971E-8</v>
      </c>
      <c r="BN88" s="29">
        <f t="shared" si="97"/>
        <v>-3.8918629494398821E-8</v>
      </c>
      <c r="BO88" s="29">
        <f t="shared" si="98"/>
        <v>-3.891862951043921E-8</v>
      </c>
      <c r="BP88" s="29">
        <f t="shared" si="99"/>
        <v>-3.8918629510438813E-8</v>
      </c>
      <c r="BR88" s="35">
        <v>5.5800000000000002E-9</v>
      </c>
      <c r="BS88" s="35">
        <v>2.0949196845100002</v>
      </c>
      <c r="BT88" s="35">
        <v>2288.3440435113998</v>
      </c>
      <c r="BU88" s="29">
        <f t="shared" si="100"/>
        <v>4.4326717043359853E-11</v>
      </c>
      <c r="BV88" s="29">
        <f t="shared" si="101"/>
        <v>4.4489888693927942E-11</v>
      </c>
      <c r="BW88" s="29">
        <f t="shared" si="102"/>
        <v>4.4489882946814235E-11</v>
      </c>
      <c r="BX88" s="29">
        <f t="shared" si="103"/>
        <v>4.4489882946972815E-11</v>
      </c>
      <c r="BZ88" s="35">
        <v>4.5E-10</v>
      </c>
      <c r="CA88" s="35">
        <v>4.2620606379000003</v>
      </c>
      <c r="CB88" s="35">
        <v>796.29800681639995</v>
      </c>
      <c r="CC88" s="29">
        <f t="shared" si="104"/>
        <v>-3.7446166511888063E-11</v>
      </c>
      <c r="CD88" s="29">
        <f t="shared" si="105"/>
        <v>-3.745072984350029E-11</v>
      </c>
      <c r="CE88" s="29">
        <f t="shared" si="106"/>
        <v>-3.7450729682772822E-11</v>
      </c>
      <c r="CF88" s="29">
        <f t="shared" si="107"/>
        <v>-3.7450729682777604E-11</v>
      </c>
      <c r="CH88" s="35"/>
      <c r="CI88" s="35"/>
      <c r="CJ88" s="35"/>
      <c r="CP88" s="35"/>
      <c r="CQ88" s="35"/>
      <c r="CR88" s="35"/>
      <c r="CX88" s="35"/>
      <c r="CY88" s="35"/>
      <c r="CZ88" s="35"/>
      <c r="DF88" s="35">
        <v>3.1870000000000001E-7</v>
      </c>
      <c r="DG88" s="35">
        <v>4.3752144275199996</v>
      </c>
      <c r="DH88" s="35">
        <v>3.5231183490000002</v>
      </c>
      <c r="DI88" s="29">
        <f t="shared" si="108"/>
        <v>-8.8059975950196251E-8</v>
      </c>
      <c r="DJ88" s="29">
        <f t="shared" si="109"/>
        <v>-8.8059989740270885E-8</v>
      </c>
      <c r="DK88" s="29">
        <f t="shared" si="110"/>
        <v>-8.8059989739785284E-8</v>
      </c>
      <c r="DL88" s="29">
        <f t="shared" si="111"/>
        <v>-8.8059989739785284E-8</v>
      </c>
      <c r="DN88" s="35">
        <v>6.2610000000000003E-8</v>
      </c>
      <c r="DO88" s="35">
        <v>1.6005669515200001</v>
      </c>
      <c r="DP88" s="35">
        <v>3347.7259737006002</v>
      </c>
      <c r="DQ88" s="29">
        <f t="shared" si="112"/>
        <v>5.2552526121456639E-8</v>
      </c>
      <c r="DR88" s="29">
        <f t="shared" si="113"/>
        <v>5.2551070101804395E-8</v>
      </c>
      <c r="DS88" s="29">
        <f t="shared" si="114"/>
        <v>5.2551070153089354E-8</v>
      </c>
      <c r="DT88" s="29">
        <f t="shared" si="115"/>
        <v>5.255107015308766E-8</v>
      </c>
      <c r="DV88" s="35">
        <v>5.3400000000000002E-9</v>
      </c>
      <c r="DW88" s="35">
        <v>4.2572795463400004</v>
      </c>
      <c r="DX88" s="35">
        <v>3339.6321056316001</v>
      </c>
      <c r="DY88" s="29">
        <f t="shared" si="116"/>
        <v>-1.9795782328540697E-9</v>
      </c>
      <c r="DZ88" s="29">
        <f t="shared" si="117"/>
        <v>-1.9793665697349157E-9</v>
      </c>
      <c r="EA88" s="29">
        <f t="shared" si="118"/>
        <v>-1.9793665771900712E-9</v>
      </c>
      <c r="EB88" s="29">
        <f t="shared" si="119"/>
        <v>-1.9793665771898247E-9</v>
      </c>
      <c r="ED88" s="35">
        <v>2.5000000000000002E-10</v>
      </c>
      <c r="EE88" s="35">
        <v>2.9412279162799999</v>
      </c>
      <c r="EF88" s="35">
        <v>2544.3144198834002</v>
      </c>
      <c r="EG88" s="29">
        <f t="shared" si="120"/>
        <v>2.4002621385272767E-10</v>
      </c>
      <c r="EH88" s="29">
        <f t="shared" si="121"/>
        <v>2.4002848679896146E-10</v>
      </c>
      <c r="EI88" s="29">
        <f t="shared" si="122"/>
        <v>2.4002848671890915E-10</v>
      </c>
      <c r="EJ88" s="29">
        <f t="shared" si="123"/>
        <v>2.4002848671891163E-10</v>
      </c>
      <c r="EL88" s="35"/>
      <c r="EM88" s="35"/>
      <c r="EN88" s="35"/>
      <c r="ET88" s="35"/>
      <c r="EU88" s="35"/>
      <c r="EV88" s="35"/>
    </row>
    <row r="89" spans="1:152" s="29" customFormat="1" ht="13.5" x14ac:dyDescent="0.3">
      <c r="A89" s="29">
        <f>SUM(T1:T1217)</f>
        <v>6.0384394688496768</v>
      </c>
      <c r="B89" s="29">
        <f>SUM(AB1:AB686)</f>
        <v>3340.861118461989</v>
      </c>
      <c r="C89" s="29">
        <f>SUM(AJ1:AJ310)</f>
        <v>1.018145192175895E-3</v>
      </c>
      <c r="D89" s="29">
        <f>SUM(AR1:AR129)</f>
        <v>-7.8373269417130769E-6</v>
      </c>
      <c r="E89" s="29">
        <f>SUM(AZ1:AZ36)</f>
        <v>-1.1517538600804682E-6</v>
      </c>
      <c r="F89" s="29">
        <f>SUM(BH1:BH15)</f>
        <v>-5.8272943204701362E-9</v>
      </c>
      <c r="N89" s="35">
        <v>5.1332000000000005E-7</v>
      </c>
      <c r="O89" s="35">
        <v>4.1482363653399998</v>
      </c>
      <c r="P89" s="35">
        <v>3341.5927477680002</v>
      </c>
      <c r="Q89" s="29">
        <f t="shared" si="80"/>
        <v>-1.5295726124155249E-7</v>
      </c>
      <c r="R89" s="29">
        <f t="shared" si="81"/>
        <v>-1.5293633665951339E-7</v>
      </c>
      <c r="S89" s="29">
        <f t="shared" si="82"/>
        <v>-1.5293633739651274E-7</v>
      </c>
      <c r="T89" s="29">
        <f t="shared" si="83"/>
        <v>-1.5293633739649185E-7</v>
      </c>
      <c r="V89" s="35">
        <v>8.8399999999999997E-8</v>
      </c>
      <c r="W89" s="35">
        <v>4.2329429419700002</v>
      </c>
      <c r="X89" s="35">
        <v>7477.5228602159996</v>
      </c>
      <c r="Y89" s="29">
        <f t="shared" si="84"/>
        <v>8.8385067302294027E-8</v>
      </c>
      <c r="Z89" s="29">
        <f t="shared" si="85"/>
        <v>8.8385222156279238E-8</v>
      </c>
      <c r="AA89" s="29">
        <f t="shared" si="86"/>
        <v>8.8385222150839275E-8</v>
      </c>
      <c r="AB89" s="29">
        <f t="shared" si="87"/>
        <v>8.8385222150839434E-8</v>
      </c>
      <c r="AD89" s="35">
        <v>9.0799999999999993E-9</v>
      </c>
      <c r="AE89" s="35">
        <v>4.1291100692200002</v>
      </c>
      <c r="AF89" s="35">
        <v>162.46663613219999</v>
      </c>
      <c r="AG89" s="29">
        <f t="shared" si="88"/>
        <v>8.0341567601427635E-9</v>
      </c>
      <c r="AH89" s="29">
        <f t="shared" si="89"/>
        <v>8.0341655438393209E-9</v>
      </c>
      <c r="AI89" s="29">
        <f t="shared" si="90"/>
        <v>8.0341655435299504E-9</v>
      </c>
      <c r="AJ89" s="29">
        <f t="shared" si="91"/>
        <v>8.034165543529957E-9</v>
      </c>
      <c r="AL89" s="35">
        <v>3.7999999999999998E-10</v>
      </c>
      <c r="AM89" s="35">
        <v>3.3861928099299998</v>
      </c>
      <c r="AN89" s="35">
        <v>16706.585251847999</v>
      </c>
      <c r="AO89" s="29">
        <f t="shared" si="92"/>
        <v>-5.924802474216693E-11</v>
      </c>
      <c r="AP89" s="29">
        <f t="shared" si="93"/>
        <v>-5.9328159861998073E-11</v>
      </c>
      <c r="AQ89" s="29">
        <f t="shared" si="94"/>
        <v>-5.9328157039573839E-11</v>
      </c>
      <c r="AR89" s="29">
        <f t="shared" si="95"/>
        <v>-5.9328157039659193E-11</v>
      </c>
      <c r="AT89" s="35"/>
      <c r="AU89" s="35"/>
      <c r="AV89" s="35"/>
      <c r="BB89" s="35"/>
      <c r="BC89" s="35"/>
      <c r="BD89" s="35"/>
      <c r="BJ89" s="35">
        <v>3.3610000000000001E-8</v>
      </c>
      <c r="BK89" s="35">
        <v>1.8501677082100001</v>
      </c>
      <c r="BL89" s="35">
        <v>2957.7158944766002</v>
      </c>
      <c r="BM89" s="29">
        <f t="shared" si="96"/>
        <v>3.1257063443353903E-8</v>
      </c>
      <c r="BN89" s="29">
        <f t="shared" si="97"/>
        <v>3.1256596464311728E-8</v>
      </c>
      <c r="BO89" s="29">
        <f t="shared" si="98"/>
        <v>3.1256596480760214E-8</v>
      </c>
      <c r="BP89" s="29">
        <f t="shared" si="99"/>
        <v>3.1256596480759771E-8</v>
      </c>
      <c r="BR89" s="35">
        <v>4.4500000000000001E-9</v>
      </c>
      <c r="BS89" s="35">
        <v>3.4243988627999999</v>
      </c>
      <c r="BT89" s="35">
        <v>6680.2445323313996</v>
      </c>
      <c r="BU89" s="29">
        <f t="shared" si="100"/>
        <v>1.7234490550316654E-9</v>
      </c>
      <c r="BV89" s="29">
        <f t="shared" si="101"/>
        <v>1.7230988085093035E-9</v>
      </c>
      <c r="BW89" s="29">
        <f t="shared" si="102"/>
        <v>1.7230988208457288E-9</v>
      </c>
      <c r="BX89" s="29">
        <f t="shared" si="103"/>
        <v>1.7230988208453789E-9</v>
      </c>
      <c r="BZ89" s="35">
        <v>4.8E-10</v>
      </c>
      <c r="CA89" s="35">
        <v>3.0434209807200001</v>
      </c>
      <c r="CB89" s="35">
        <v>5331.3574437407997</v>
      </c>
      <c r="CC89" s="29">
        <f t="shared" si="104"/>
        <v>-4.7624004645530545E-11</v>
      </c>
      <c r="CD89" s="29">
        <f t="shared" si="105"/>
        <v>-4.7591463317076603E-11</v>
      </c>
      <c r="CE89" s="29">
        <f t="shared" si="106"/>
        <v>-4.7591464463237447E-11</v>
      </c>
      <c r="CF89" s="29">
        <f t="shared" si="107"/>
        <v>-4.7591464463196721E-11</v>
      </c>
      <c r="CH89" s="35"/>
      <c r="CI89" s="35"/>
      <c r="CJ89" s="35"/>
      <c r="CP89" s="35"/>
      <c r="CQ89" s="35"/>
      <c r="CR89" s="35"/>
      <c r="CX89" s="35"/>
      <c r="CY89" s="35"/>
      <c r="CZ89" s="35"/>
      <c r="DF89" s="35">
        <v>2.9349999999999997E-7</v>
      </c>
      <c r="DG89" s="35">
        <v>4.0603481344199999</v>
      </c>
      <c r="DH89" s="35">
        <v>3097.8838227257902</v>
      </c>
      <c r="DI89" s="29">
        <f t="shared" si="108"/>
        <v>-1.6621114717377959E-7</v>
      </c>
      <c r="DJ89" s="29">
        <f t="shared" si="109"/>
        <v>-1.662207235205921E-7</v>
      </c>
      <c r="DK89" s="29">
        <f t="shared" si="110"/>
        <v>-1.6622072318330541E-7</v>
      </c>
      <c r="DL89" s="29">
        <f t="shared" si="111"/>
        <v>-1.6622072318331571E-7</v>
      </c>
      <c r="DN89" s="35">
        <v>6.5260000000000003E-8</v>
      </c>
      <c r="DO89" s="35">
        <v>2.7628160134900002</v>
      </c>
      <c r="DP89" s="35">
        <v>3339.6321056316001</v>
      </c>
      <c r="DQ89" s="29">
        <f t="shared" si="112"/>
        <v>5.8588831030817221E-8</v>
      </c>
      <c r="DR89" s="29">
        <f t="shared" si="113"/>
        <v>5.8590057706075838E-8</v>
      </c>
      <c r="DS89" s="29">
        <f t="shared" si="114"/>
        <v>5.8590057662872379E-8</v>
      </c>
      <c r="DT89" s="29">
        <f t="shared" si="115"/>
        <v>5.8590057662873802E-8</v>
      </c>
      <c r="DV89" s="35">
        <v>5.04E-9</v>
      </c>
      <c r="DW89" s="35">
        <v>2.5999077281499998</v>
      </c>
      <c r="DX89" s="35">
        <v>23384.286986898602</v>
      </c>
      <c r="DY89" s="29">
        <f t="shared" si="116"/>
        <v>3.2528015056247333E-9</v>
      </c>
      <c r="DZ89" s="29">
        <f t="shared" si="117"/>
        <v>3.2516509200555733E-9</v>
      </c>
      <c r="EA89" s="29">
        <f t="shared" si="118"/>
        <v>3.2516509605859886E-9</v>
      </c>
      <c r="EB89" s="29">
        <f t="shared" si="119"/>
        <v>3.2516509605846754E-9</v>
      </c>
      <c r="ED89" s="35">
        <v>2.5000000000000002E-10</v>
      </c>
      <c r="EE89" s="35">
        <v>0.17808889826999999</v>
      </c>
      <c r="EF89" s="35">
        <v>9830.3890139878004</v>
      </c>
      <c r="EG89" s="29">
        <f t="shared" si="120"/>
        <v>-2.3226001833578397E-10</v>
      </c>
      <c r="EH89" s="29">
        <f t="shared" si="121"/>
        <v>-2.3224839691164085E-10</v>
      </c>
      <c r="EI89" s="29">
        <f t="shared" si="122"/>
        <v>-2.3224839732103086E-10</v>
      </c>
      <c r="EJ89" s="29">
        <f t="shared" si="123"/>
        <v>-2.322483973210177E-10</v>
      </c>
      <c r="EL89" s="35"/>
      <c r="EM89" s="35"/>
      <c r="EN89" s="35"/>
      <c r="ET89" s="35"/>
      <c r="EU89" s="35"/>
      <c r="EV89" s="35"/>
    </row>
    <row r="90" spans="1:152" s="29" customFormat="1" ht="13.5" x14ac:dyDescent="0.3">
      <c r="N90" s="35">
        <v>5.6629000000000002E-7</v>
      </c>
      <c r="O90" s="35">
        <v>5.0625041020600001</v>
      </c>
      <c r="P90" s="35">
        <v>15.252471184999999</v>
      </c>
      <c r="Q90" s="29">
        <f t="shared" si="80"/>
        <v>3.1874305036480667E-7</v>
      </c>
      <c r="R90" s="29">
        <f t="shared" si="81"/>
        <v>3.1874295913185687E-7</v>
      </c>
      <c r="S90" s="29">
        <f t="shared" si="82"/>
        <v>3.1874295913506999E-7</v>
      </c>
      <c r="T90" s="29">
        <f t="shared" si="83"/>
        <v>3.1874295913506999E-7</v>
      </c>
      <c r="V90" s="35">
        <v>8.0340000000000003E-8</v>
      </c>
      <c r="W90" s="35">
        <v>5.6998356428800001</v>
      </c>
      <c r="X90" s="35">
        <v>6041.3275670856001</v>
      </c>
      <c r="Y90" s="29">
        <f t="shared" si="84"/>
        <v>-7.9439208134129058E-8</v>
      </c>
      <c r="Z90" s="29">
        <f t="shared" si="85"/>
        <v>-7.9440134103592154E-8</v>
      </c>
      <c r="AA90" s="29">
        <f t="shared" si="86"/>
        <v>-7.9440134070986547E-8</v>
      </c>
      <c r="AB90" s="29">
        <f t="shared" si="87"/>
        <v>-7.944013407098758E-8</v>
      </c>
      <c r="AD90" s="35">
        <v>6.4700000000000002E-9</v>
      </c>
      <c r="AE90" s="35">
        <v>3.1030103383099998</v>
      </c>
      <c r="AF90" s="35">
        <v>7234.7942562420003</v>
      </c>
      <c r="AG90" s="29">
        <f t="shared" si="88"/>
        <v>2.1670244640295357E-9</v>
      </c>
      <c r="AH90" s="29">
        <f t="shared" si="89"/>
        <v>2.1675880867654086E-9</v>
      </c>
      <c r="AI90" s="29">
        <f t="shared" si="90"/>
        <v>2.1675880669141285E-9</v>
      </c>
      <c r="AJ90" s="29">
        <f t="shared" si="91"/>
        <v>2.1675880669147353E-9</v>
      </c>
      <c r="AL90" s="35">
        <v>4.0999999999999998E-10</v>
      </c>
      <c r="AM90" s="35">
        <v>2.5333661602599999</v>
      </c>
      <c r="AN90" s="35">
        <v>6681.1575430967996</v>
      </c>
      <c r="AO90" s="29">
        <f t="shared" si="92"/>
        <v>-1.8878782975397066E-10</v>
      </c>
      <c r="AP90" s="29">
        <f t="shared" si="93"/>
        <v>-1.8881890295737589E-10</v>
      </c>
      <c r="AQ90" s="29">
        <f t="shared" si="94"/>
        <v>-1.8881890186295517E-10</v>
      </c>
      <c r="AR90" s="29">
        <f t="shared" si="95"/>
        <v>-1.8881890186299139E-10</v>
      </c>
      <c r="AT90" s="35"/>
      <c r="AU90" s="35"/>
      <c r="AV90" s="35"/>
      <c r="BB90" s="35"/>
      <c r="BC90" s="35"/>
      <c r="BD90" s="35"/>
      <c r="BJ90" s="35">
        <v>4.2459999999999998E-8</v>
      </c>
      <c r="BK90" s="35">
        <v>4.1963927862999997</v>
      </c>
      <c r="BL90" s="35">
        <v>2146.1654164751999</v>
      </c>
      <c r="BM90" s="29">
        <f t="shared" si="96"/>
        <v>9.0886475334198484E-9</v>
      </c>
      <c r="BN90" s="29">
        <f t="shared" si="97"/>
        <v>9.0897850569034087E-9</v>
      </c>
      <c r="BO90" s="29">
        <f t="shared" si="98"/>
        <v>9.0897850168383714E-9</v>
      </c>
      <c r="BP90" s="29">
        <f t="shared" si="99"/>
        <v>9.0897850168395493E-9</v>
      </c>
      <c r="BR90" s="35">
        <v>4.8200000000000003E-9</v>
      </c>
      <c r="BS90" s="35">
        <v>4.7346086623200003</v>
      </c>
      <c r="BT90" s="35">
        <v>13365.972825148199</v>
      </c>
      <c r="BU90" s="29">
        <f t="shared" si="100"/>
        <v>-1.6122183691269303E-9</v>
      </c>
      <c r="BV90" s="29">
        <f t="shared" si="101"/>
        <v>-1.6114424803567302E-9</v>
      </c>
      <c r="BW90" s="29">
        <f t="shared" si="102"/>
        <v>-1.6114425076855366E-9</v>
      </c>
      <c r="BX90" s="29">
        <f t="shared" si="103"/>
        <v>-1.6114425076846327E-9</v>
      </c>
      <c r="BZ90" s="35">
        <v>4.2E-10</v>
      </c>
      <c r="CA90" s="35">
        <v>2.1288270051799998</v>
      </c>
      <c r="CB90" s="35">
        <v>213.29909543799999</v>
      </c>
      <c r="CC90" s="29">
        <f t="shared" si="104"/>
        <v>3.2392955283064364E-10</v>
      </c>
      <c r="CD90" s="29">
        <f t="shared" si="105"/>
        <v>3.2392882412273156E-10</v>
      </c>
      <c r="CE90" s="29">
        <f t="shared" si="106"/>
        <v>3.2392882414839789E-10</v>
      </c>
      <c r="CF90" s="29">
        <f t="shared" si="107"/>
        <v>3.2392882414839691E-10</v>
      </c>
      <c r="CH90" s="35"/>
      <c r="CI90" s="35"/>
      <c r="CJ90" s="35"/>
      <c r="CP90" s="35"/>
      <c r="CQ90" s="35"/>
      <c r="CR90" s="35"/>
      <c r="CX90" s="35"/>
      <c r="CY90" s="35"/>
      <c r="CZ90" s="35"/>
      <c r="DF90" s="35">
        <v>3.1972000000000001E-7</v>
      </c>
      <c r="DG90" s="35">
        <v>1.9397047841199999</v>
      </c>
      <c r="DH90" s="35">
        <v>382.89653222319998</v>
      </c>
      <c r="DI90" s="29">
        <f t="shared" si="108"/>
        <v>-9.5914753629601508E-8</v>
      </c>
      <c r="DJ90" s="29">
        <f t="shared" si="109"/>
        <v>-9.5913261262151192E-8</v>
      </c>
      <c r="DK90" s="29">
        <f t="shared" si="110"/>
        <v>-9.5913261314715118E-8</v>
      </c>
      <c r="DL90" s="29">
        <f t="shared" si="111"/>
        <v>-9.5913261314713477E-8</v>
      </c>
      <c r="DN90" s="35">
        <v>4.5909999999999999E-8</v>
      </c>
      <c r="DO90" s="35">
        <v>1.8198627807800001</v>
      </c>
      <c r="DP90" s="35">
        <v>2810.9214616052</v>
      </c>
      <c r="DQ90" s="29">
        <f t="shared" si="112"/>
        <v>-4.311611865772492E-8</v>
      </c>
      <c r="DR90" s="29">
        <f t="shared" si="113"/>
        <v>-4.3116685148741074E-8</v>
      </c>
      <c r="DS90" s="29">
        <f t="shared" si="114"/>
        <v>-4.3116685128789418E-8</v>
      </c>
      <c r="DT90" s="29">
        <f t="shared" si="115"/>
        <v>-4.3116685128789974E-8</v>
      </c>
      <c r="DV90" s="35">
        <v>3.72E-9</v>
      </c>
      <c r="DW90" s="35">
        <v>6.2718698316400001</v>
      </c>
      <c r="DX90" s="35">
        <v>2487.4160449477999</v>
      </c>
      <c r="DY90" s="29">
        <f t="shared" si="116"/>
        <v>-3.3469583093632834E-9</v>
      </c>
      <c r="DZ90" s="29">
        <f t="shared" si="117"/>
        <v>-3.3469066961910957E-9</v>
      </c>
      <c r="EA90" s="29">
        <f t="shared" si="118"/>
        <v>-3.3469066980090443E-9</v>
      </c>
      <c r="EB90" s="29">
        <f t="shared" si="119"/>
        <v>-3.3469066980089979E-9</v>
      </c>
      <c r="ED90" s="35">
        <v>3.1000000000000002E-10</v>
      </c>
      <c r="EE90" s="35">
        <v>5.7338420459300004</v>
      </c>
      <c r="EF90" s="35">
        <v>3339.6321056316001</v>
      </c>
      <c r="EG90" s="29">
        <f t="shared" si="120"/>
        <v>-2.9744827462430171E-10</v>
      </c>
      <c r="EH90" s="29">
        <f t="shared" si="121"/>
        <v>-2.9745200091185031E-10</v>
      </c>
      <c r="EI90" s="29">
        <f t="shared" si="122"/>
        <v>-2.9745200078061376E-10</v>
      </c>
      <c r="EJ90" s="29">
        <f t="shared" si="123"/>
        <v>-2.9745200078061878E-10</v>
      </c>
      <c r="EL90" s="35"/>
      <c r="EM90" s="35"/>
      <c r="EN90" s="35"/>
      <c r="ET90" s="35"/>
      <c r="EU90" s="35"/>
      <c r="EV90" s="35"/>
    </row>
    <row r="91" spans="1:152" s="29" customFormat="1" ht="13.5" x14ac:dyDescent="0.3">
      <c r="A91" s="29" t="s">
        <v>207</v>
      </c>
      <c r="B91" s="29" t="s">
        <v>208</v>
      </c>
      <c r="C91" s="29" t="s">
        <v>209</v>
      </c>
      <c r="D91" s="29" t="s">
        <v>210</v>
      </c>
      <c r="E91" s="29" t="s">
        <v>211</v>
      </c>
      <c r="F91" s="29" t="s">
        <v>212</v>
      </c>
      <c r="N91" s="35">
        <v>6.3376000000000003E-7</v>
      </c>
      <c r="O91" s="35">
        <v>0.91296240797999995</v>
      </c>
      <c r="P91" s="35">
        <v>3553.9115221378001</v>
      </c>
      <c r="Q91" s="29">
        <f t="shared" si="80"/>
        <v>-3.1256657027598927E-7</v>
      </c>
      <c r="R91" s="29">
        <f t="shared" si="81"/>
        <v>-3.1254153116021402E-7</v>
      </c>
      <c r="S91" s="29">
        <f t="shared" si="82"/>
        <v>-3.1254153204214134E-7</v>
      </c>
      <c r="T91" s="29">
        <f t="shared" si="83"/>
        <v>-3.1254153204211391E-7</v>
      </c>
      <c r="V91" s="35">
        <v>8.3439999999999998E-8</v>
      </c>
      <c r="W91" s="35">
        <v>2.18273563186</v>
      </c>
      <c r="X91" s="35">
        <v>23.8784377478</v>
      </c>
      <c r="Y91" s="29">
        <f t="shared" si="84"/>
        <v>-7.020198577957447E-8</v>
      </c>
      <c r="Z91" s="29">
        <f t="shared" si="85"/>
        <v>-7.0201972017771598E-8</v>
      </c>
      <c r="AA91" s="29">
        <f t="shared" si="86"/>
        <v>-7.0201972018256313E-8</v>
      </c>
      <c r="AB91" s="29">
        <f t="shared" si="87"/>
        <v>-7.0201972018256313E-8</v>
      </c>
      <c r="AD91" s="35">
        <v>8.0000000000000005E-9</v>
      </c>
      <c r="AE91" s="35">
        <v>5.2067457480100003</v>
      </c>
      <c r="AF91" s="35">
        <v>87.308204539810006</v>
      </c>
      <c r="AG91" s="29">
        <f t="shared" si="88"/>
        <v>7.5377291160688411E-9</v>
      </c>
      <c r="AH91" s="29">
        <f t="shared" si="89"/>
        <v>7.5377321062628094E-9</v>
      </c>
      <c r="AI91" s="29">
        <f t="shared" si="90"/>
        <v>7.5377321061574912E-9</v>
      </c>
      <c r="AJ91" s="29">
        <f t="shared" si="91"/>
        <v>7.5377321061574928E-9</v>
      </c>
      <c r="AL91" s="35">
        <v>4.0999999999999998E-10</v>
      </c>
      <c r="AM91" s="35">
        <v>1.7902613225199999</v>
      </c>
      <c r="AN91" s="35">
        <v>3340.5451163970001</v>
      </c>
      <c r="AO91" s="29">
        <f t="shared" si="92"/>
        <v>3.5948951947578607E-10</v>
      </c>
      <c r="AP91" s="29">
        <f t="shared" si="93"/>
        <v>3.5948110301912866E-10</v>
      </c>
      <c r="AQ91" s="29">
        <f t="shared" si="94"/>
        <v>3.5948110331558063E-10</v>
      </c>
      <c r="AR91" s="29">
        <f t="shared" si="95"/>
        <v>3.5948110331557081E-10</v>
      </c>
      <c r="AT91" s="35"/>
      <c r="AU91" s="35"/>
      <c r="AV91" s="35"/>
      <c r="BB91" s="35"/>
      <c r="BC91" s="35"/>
      <c r="BD91" s="35"/>
      <c r="BJ91" s="35">
        <v>4.1010000000000001E-8</v>
      </c>
      <c r="BK91" s="35">
        <v>6.2253279732499998</v>
      </c>
      <c r="BL91" s="35">
        <v>10213.285546211</v>
      </c>
      <c r="BM91" s="29">
        <f t="shared" si="96"/>
        <v>-3.1910095999062477E-8</v>
      </c>
      <c r="BN91" s="29">
        <f t="shared" si="97"/>
        <v>-3.1906733628743332E-8</v>
      </c>
      <c r="BO91" s="29">
        <f t="shared" si="98"/>
        <v>-3.1906733747180475E-8</v>
      </c>
      <c r="BP91" s="29">
        <f t="shared" si="99"/>
        <v>-3.1906733747176809E-8</v>
      </c>
      <c r="BR91" s="35">
        <v>5.3400000000000002E-9</v>
      </c>
      <c r="BS91" s="35">
        <v>4.8853625162099998</v>
      </c>
      <c r="BT91" s="35">
        <v>3361.3878221922</v>
      </c>
      <c r="BU91" s="29">
        <f t="shared" si="100"/>
        <v>-5.2231426410357889E-9</v>
      </c>
      <c r="BV91" s="29">
        <f t="shared" si="101"/>
        <v>-5.2230949111913098E-9</v>
      </c>
      <c r="BW91" s="29">
        <f t="shared" si="102"/>
        <v>-5.2230949128725958E-9</v>
      </c>
      <c r="BX91" s="29">
        <f t="shared" si="103"/>
        <v>-5.2230949128725395E-9</v>
      </c>
      <c r="BZ91" s="35">
        <v>3.7999999999999998E-10</v>
      </c>
      <c r="CA91" s="35">
        <v>2.4936558551600001</v>
      </c>
      <c r="CB91" s="35">
        <v>951.71840625059997</v>
      </c>
      <c r="CC91" s="29">
        <f t="shared" si="104"/>
        <v>2.367503864292695E-10</v>
      </c>
      <c r="CD91" s="29">
        <f t="shared" si="105"/>
        <v>2.3674677137385199E-10</v>
      </c>
      <c r="CE91" s="29">
        <f t="shared" si="106"/>
        <v>2.3674677150118078E-10</v>
      </c>
      <c r="CF91" s="29">
        <f t="shared" si="107"/>
        <v>2.367467715011766E-10</v>
      </c>
      <c r="CH91" s="35"/>
      <c r="CI91" s="35"/>
      <c r="CJ91" s="35"/>
      <c r="CP91" s="35"/>
      <c r="CQ91" s="35"/>
      <c r="CR91" s="35"/>
      <c r="CX91" s="35"/>
      <c r="CY91" s="35"/>
      <c r="CZ91" s="35"/>
      <c r="DF91" s="35">
        <v>2.6165999999999998E-7</v>
      </c>
      <c r="DG91" s="35">
        <v>5.5846694489499997</v>
      </c>
      <c r="DH91" s="35">
        <v>9623.6882766912004</v>
      </c>
      <c r="DI91" s="29">
        <f t="shared" si="108"/>
        <v>2.6014607504475448E-8</v>
      </c>
      <c r="DJ91" s="29">
        <f t="shared" si="109"/>
        <v>2.5982587056936412E-8</v>
      </c>
      <c r="DK91" s="29">
        <f t="shared" si="110"/>
        <v>2.5982588184751329E-8</v>
      </c>
      <c r="DL91" s="29">
        <f t="shared" si="111"/>
        <v>2.5982588184714327E-8</v>
      </c>
      <c r="DN91" s="35">
        <v>5.4599999999999999E-8</v>
      </c>
      <c r="DO91" s="35">
        <v>4.6087444596299996</v>
      </c>
      <c r="DP91" s="35">
        <v>3583.3410306738001</v>
      </c>
      <c r="DQ91" s="29">
        <f t="shared" si="112"/>
        <v>5.4585736088997969E-8</v>
      </c>
      <c r="DR91" s="29">
        <f t="shared" si="113"/>
        <v>5.4585678884778621E-8</v>
      </c>
      <c r="DS91" s="29">
        <f t="shared" si="114"/>
        <v>5.458567888679546E-8</v>
      </c>
      <c r="DT91" s="29">
        <f t="shared" si="115"/>
        <v>5.4585678886795393E-8</v>
      </c>
      <c r="DV91" s="35">
        <v>3.4299999999999999E-9</v>
      </c>
      <c r="DW91" s="35">
        <v>4.71059403854</v>
      </c>
      <c r="DX91" s="35">
        <v>639.89728631399998</v>
      </c>
      <c r="DY91" s="29">
        <f t="shared" si="116"/>
        <v>-2.8226943274697756E-9</v>
      </c>
      <c r="DZ91" s="29">
        <f t="shared" si="117"/>
        <v>-2.822678392433711E-9</v>
      </c>
      <c r="EA91" s="29">
        <f t="shared" si="118"/>
        <v>-2.8226783929949692E-9</v>
      </c>
      <c r="EB91" s="29">
        <f t="shared" si="119"/>
        <v>-2.8226783929949522E-9</v>
      </c>
      <c r="ED91" s="35">
        <v>2.8000000000000002E-10</v>
      </c>
      <c r="EE91" s="35">
        <v>3.7043600885500001</v>
      </c>
      <c r="EF91" s="35">
        <v>6298.3283211764001</v>
      </c>
      <c r="EG91" s="29">
        <f t="shared" si="120"/>
        <v>1.9245019476667857E-10</v>
      </c>
      <c r="EH91" s="29">
        <f t="shared" si="121"/>
        <v>1.924338247024193E-10</v>
      </c>
      <c r="EI91" s="29">
        <f t="shared" si="122"/>
        <v>1.9243382527901777E-10</v>
      </c>
      <c r="EJ91" s="29">
        <f t="shared" si="123"/>
        <v>1.9243382527900043E-10</v>
      </c>
      <c r="EL91" s="35"/>
      <c r="EM91" s="35"/>
      <c r="EN91" s="35"/>
      <c r="ET91" s="35"/>
      <c r="EU91" s="35"/>
      <c r="EV91" s="35"/>
    </row>
    <row r="92" spans="1:152" s="29" customFormat="1" ht="13.5" x14ac:dyDescent="0.3">
      <c r="A92" s="29">
        <f>SUM(BP1:BP441)</f>
        <v>8.2677337736746532E-3</v>
      </c>
      <c r="B92" s="29">
        <f>SUM(BX1:BX287)</f>
        <v>-3.5834451338354403E-3</v>
      </c>
      <c r="C92" s="29">
        <f>SUM(CF1:CF130)</f>
        <v>-6.7430054374265219E-5</v>
      </c>
      <c r="D92" s="29">
        <f>SUM(CN1:CN41)</f>
        <v>6.0423786820809589E-6</v>
      </c>
      <c r="E92" s="29">
        <f>SUM(CV1:CV11)</f>
        <v>1.7357546029582847E-7</v>
      </c>
      <c r="F92" s="29">
        <f>SUM(DD1:DD5)</f>
        <v>-3.3803794475215867E-9</v>
      </c>
      <c r="N92" s="35">
        <v>4.5829000000000001E-7</v>
      </c>
      <c r="O92" s="35">
        <v>0.78784235061999996</v>
      </c>
      <c r="P92" s="35">
        <v>1990.745017041</v>
      </c>
      <c r="Q92" s="29">
        <f t="shared" si="80"/>
        <v>-6.1496007939500314E-8</v>
      </c>
      <c r="R92" s="29">
        <f t="shared" si="81"/>
        <v>-6.1484454423666202E-8</v>
      </c>
      <c r="S92" s="29">
        <f t="shared" si="82"/>
        <v>-6.1484454830601847E-8</v>
      </c>
      <c r="T92" s="29">
        <f t="shared" si="83"/>
        <v>-6.1484454830588943E-8</v>
      </c>
      <c r="V92" s="35">
        <v>7.6959999999999996E-8</v>
      </c>
      <c r="W92" s="35">
        <v>5.7187733297800003</v>
      </c>
      <c r="X92" s="35">
        <v>9623.6882766912004</v>
      </c>
      <c r="Y92" s="29">
        <f t="shared" si="84"/>
        <v>1.7821520731074992E-8</v>
      </c>
      <c r="Z92" s="29">
        <f t="shared" si="85"/>
        <v>1.7812313103225352E-8</v>
      </c>
      <c r="AA92" s="29">
        <f t="shared" si="86"/>
        <v>1.7812313427536503E-8</v>
      </c>
      <c r="AB92" s="29">
        <f t="shared" si="87"/>
        <v>1.7812313427525863E-8</v>
      </c>
      <c r="AD92" s="35">
        <v>6.5700000000000003E-9</v>
      </c>
      <c r="AE92" s="35">
        <v>1.5789558046700001</v>
      </c>
      <c r="AF92" s="35">
        <v>2487.4160449477999</v>
      </c>
      <c r="AG92" s="29">
        <f t="shared" si="88"/>
        <v>-2.7519360513634504E-9</v>
      </c>
      <c r="AH92" s="29">
        <f t="shared" si="89"/>
        <v>-2.7521256882639482E-9</v>
      </c>
      <c r="AI92" s="29">
        <f t="shared" si="90"/>
        <v>-2.7521256815847162E-9</v>
      </c>
      <c r="AJ92" s="29">
        <f t="shared" si="91"/>
        <v>-2.7521256815848862E-9</v>
      </c>
      <c r="AL92" s="35">
        <v>5.0000000000000003E-10</v>
      </c>
      <c r="AM92" s="35">
        <v>4.7032478408999996</v>
      </c>
      <c r="AN92" s="35">
        <v>8273.8208670324002</v>
      </c>
      <c r="AO92" s="29">
        <f t="shared" si="92"/>
        <v>3.2784356866126149E-10</v>
      </c>
      <c r="AP92" s="29">
        <f t="shared" si="93"/>
        <v>3.2788348262714527E-10</v>
      </c>
      <c r="AQ92" s="29">
        <f t="shared" si="94"/>
        <v>3.2788348122137772E-10</v>
      </c>
      <c r="AR92" s="29">
        <f t="shared" si="95"/>
        <v>3.2788348122142063E-10</v>
      </c>
      <c r="AT92" s="35"/>
      <c r="AU92" s="35"/>
      <c r="AV92" s="35"/>
      <c r="BB92" s="35"/>
      <c r="BC92" s="35"/>
      <c r="BD92" s="35"/>
      <c r="BJ92" s="35">
        <v>3.124E-8</v>
      </c>
      <c r="BK92" s="35">
        <v>8.5362186709999996E-2</v>
      </c>
      <c r="BL92" s="35">
        <v>10419.9862835076</v>
      </c>
      <c r="BM92" s="29">
        <f t="shared" si="96"/>
        <v>2.9651026903822721E-8</v>
      </c>
      <c r="BN92" s="29">
        <f t="shared" si="97"/>
        <v>2.9649716840876748E-8</v>
      </c>
      <c r="BO92" s="29">
        <f t="shared" si="98"/>
        <v>2.9649716887028486E-8</v>
      </c>
      <c r="BP92" s="29">
        <f t="shared" si="99"/>
        <v>2.9649716887027086E-8</v>
      </c>
      <c r="BR92" s="35">
        <v>5.2000000000000002E-9</v>
      </c>
      <c r="BS92" s="35">
        <v>6.1910028518600004</v>
      </c>
      <c r="BT92" s="35">
        <v>6438.4962494255997</v>
      </c>
      <c r="BU92" s="29">
        <f t="shared" si="100"/>
        <v>-3.590501451014202E-9</v>
      </c>
      <c r="BV92" s="29">
        <f t="shared" si="101"/>
        <v>-3.5908109237923178E-9</v>
      </c>
      <c r="BW92" s="29">
        <f t="shared" si="102"/>
        <v>-3.5908109128926581E-9</v>
      </c>
      <c r="BX92" s="29">
        <f t="shared" si="103"/>
        <v>-3.5908109128929786E-9</v>
      </c>
      <c r="BZ92" s="35">
        <v>3.7000000000000001E-10</v>
      </c>
      <c r="CA92" s="35">
        <v>3.4481685194299998</v>
      </c>
      <c r="CB92" s="35">
        <v>3325.3599555147998</v>
      </c>
      <c r="CC92" s="29">
        <f t="shared" si="104"/>
        <v>2.2718837328769709E-10</v>
      </c>
      <c r="CD92" s="29">
        <f t="shared" si="105"/>
        <v>2.2720078329054052E-10</v>
      </c>
      <c r="CE92" s="29">
        <f t="shared" si="106"/>
        <v>2.2720078285344869E-10</v>
      </c>
      <c r="CF92" s="29">
        <f t="shared" si="107"/>
        <v>2.2720078285346319E-10</v>
      </c>
      <c r="CH92" s="35"/>
      <c r="CI92" s="35"/>
      <c r="CJ92" s="35"/>
      <c r="CP92" s="35"/>
      <c r="CQ92" s="35"/>
      <c r="CR92" s="35"/>
      <c r="CX92" s="35"/>
      <c r="CY92" s="35"/>
      <c r="CZ92" s="35"/>
      <c r="DF92" s="35">
        <v>2.7903999999999999E-7</v>
      </c>
      <c r="DG92" s="35">
        <v>4.2580596921399998</v>
      </c>
      <c r="DH92" s="35">
        <v>3191.0492295652002</v>
      </c>
      <c r="DI92" s="29">
        <f t="shared" si="108"/>
        <v>2.4979613808305639E-7</v>
      </c>
      <c r="DJ92" s="29">
        <f t="shared" si="109"/>
        <v>2.4979106663294375E-7</v>
      </c>
      <c r="DK92" s="29">
        <f t="shared" si="110"/>
        <v>2.4979106681157527E-7</v>
      </c>
      <c r="DL92" s="29">
        <f t="shared" si="111"/>
        <v>2.4979106681156912E-7</v>
      </c>
      <c r="DN92" s="35">
        <v>4.7330000000000001E-8</v>
      </c>
      <c r="DO92" s="35">
        <v>0.90560026339999999</v>
      </c>
      <c r="DP92" s="35">
        <v>5099.2655051166003</v>
      </c>
      <c r="DQ92" s="29">
        <f t="shared" si="112"/>
        <v>-2.1651375451348378E-8</v>
      </c>
      <c r="DR92" s="29">
        <f t="shared" si="113"/>
        <v>-2.164863280601572E-8</v>
      </c>
      <c r="DS92" s="29">
        <f t="shared" si="114"/>
        <v>-2.164863290261769E-8</v>
      </c>
      <c r="DT92" s="29">
        <f t="shared" si="115"/>
        <v>-2.1648632902614699E-8</v>
      </c>
      <c r="DV92" s="35">
        <v>4.49E-9</v>
      </c>
      <c r="DW92" s="35">
        <v>1.3412384661400001</v>
      </c>
      <c r="DX92" s="35">
        <v>640.87760738220004</v>
      </c>
      <c r="DY92" s="29">
        <f t="shared" si="116"/>
        <v>3.0760671442703879E-9</v>
      </c>
      <c r="DZ92" s="29">
        <f t="shared" si="117"/>
        <v>3.0760403569543868E-9</v>
      </c>
      <c r="EA92" s="29">
        <f t="shared" si="118"/>
        <v>3.0760403578978822E-9</v>
      </c>
      <c r="EB92" s="29">
        <f t="shared" si="119"/>
        <v>3.0760403578978524E-9</v>
      </c>
      <c r="ED92" s="35">
        <v>2.4E-10</v>
      </c>
      <c r="EE92" s="35">
        <v>7.7397304659999999E-2</v>
      </c>
      <c r="EF92" s="35">
        <v>10818.1352869158</v>
      </c>
      <c r="EG92" s="29">
        <f t="shared" si="120"/>
        <v>2.3748939503290211E-10</v>
      </c>
      <c r="EH92" s="29">
        <f t="shared" si="121"/>
        <v>2.3748460617147777E-10</v>
      </c>
      <c r="EI92" s="29">
        <f t="shared" si="122"/>
        <v>2.3748460634022867E-10</v>
      </c>
      <c r="EJ92" s="29">
        <f t="shared" si="123"/>
        <v>2.374846063402237E-10</v>
      </c>
      <c r="EL92" s="35"/>
      <c r="EM92" s="35"/>
      <c r="EN92" s="35"/>
      <c r="ET92" s="35"/>
      <c r="EU92" s="35"/>
      <c r="EV92" s="35"/>
    </row>
    <row r="93" spans="1:152" s="29" customFormat="1" ht="13.5" x14ac:dyDescent="0.3">
      <c r="N93" s="35">
        <v>4.8541999999999996E-7</v>
      </c>
      <c r="O93" s="35">
        <v>3.9567041871900002</v>
      </c>
      <c r="P93" s="35">
        <v>4535.0594369244</v>
      </c>
      <c r="Q93" s="29">
        <f t="shared" si="80"/>
        <v>-2.9208391350309719E-7</v>
      </c>
      <c r="R93" s="29">
        <f t="shared" si="81"/>
        <v>-2.9206144349859157E-7</v>
      </c>
      <c r="S93" s="29">
        <f t="shared" si="82"/>
        <v>-2.9206144429003396E-7</v>
      </c>
      <c r="T93" s="29">
        <f t="shared" si="83"/>
        <v>-2.9206144429001194E-7</v>
      </c>
      <c r="V93" s="35">
        <v>8.6949999999999994E-8</v>
      </c>
      <c r="W93" s="35">
        <v>4.4354251260300002</v>
      </c>
      <c r="X93" s="35">
        <v>5092.1519581158</v>
      </c>
      <c r="Y93" s="29">
        <f t="shared" si="84"/>
        <v>5.9130072087830994E-8</v>
      </c>
      <c r="Z93" s="29">
        <f t="shared" si="85"/>
        <v>5.9125923589772631E-8</v>
      </c>
      <c r="AA93" s="29">
        <f t="shared" si="86"/>
        <v>5.9125923735893134E-8</v>
      </c>
      <c r="AB93" s="29">
        <f t="shared" si="87"/>
        <v>5.9125923735888607E-8</v>
      </c>
      <c r="AD93" s="35">
        <v>6.5000000000000003E-9</v>
      </c>
      <c r="AE93" s="35">
        <v>2.7893299543699999</v>
      </c>
      <c r="AF93" s="35">
        <v>574.34479833479998</v>
      </c>
      <c r="AG93" s="29">
        <f t="shared" si="88"/>
        <v>5.856879661586656E-9</v>
      </c>
      <c r="AH93" s="29">
        <f t="shared" si="89"/>
        <v>5.8568589706821429E-9</v>
      </c>
      <c r="AI93" s="29">
        <f t="shared" si="90"/>
        <v>5.8568589714109122E-9</v>
      </c>
      <c r="AJ93" s="29">
        <f t="shared" si="91"/>
        <v>5.8568589714108915E-9</v>
      </c>
      <c r="AL93" s="35">
        <v>3.7000000000000001E-10</v>
      </c>
      <c r="AM93" s="35">
        <v>3.3789839441699998</v>
      </c>
      <c r="AN93" s="35">
        <v>30065.511840298201</v>
      </c>
      <c r="AO93" s="29">
        <f t="shared" si="92"/>
        <v>-1.5029511934347965E-11</v>
      </c>
      <c r="AP93" s="29">
        <f t="shared" si="93"/>
        <v>-1.4887469515781368E-11</v>
      </c>
      <c r="AQ93" s="29">
        <f t="shared" si="94"/>
        <v>-1.4887474518767218E-11</v>
      </c>
      <c r="AR93" s="29">
        <f t="shared" si="95"/>
        <v>-1.4887474518620113E-11</v>
      </c>
      <c r="AT93" s="35"/>
      <c r="AU93" s="35"/>
      <c r="AV93" s="35"/>
      <c r="BB93" s="35"/>
      <c r="BC93" s="35"/>
      <c r="BD93" s="35"/>
      <c r="BJ93" s="35">
        <v>3.079E-8</v>
      </c>
      <c r="BK93" s="35">
        <v>2.41163389513</v>
      </c>
      <c r="BL93" s="35">
        <v>3344.2028553516002</v>
      </c>
      <c r="BM93" s="29">
        <f t="shared" si="96"/>
        <v>3.0297172267966078E-8</v>
      </c>
      <c r="BN93" s="29">
        <f t="shared" si="97"/>
        <v>3.0297406726956306E-8</v>
      </c>
      <c r="BO93" s="29">
        <f t="shared" si="98"/>
        <v>3.0297406718699264E-8</v>
      </c>
      <c r="BP93" s="29">
        <f t="shared" si="99"/>
        <v>3.0297406718699535E-8</v>
      </c>
      <c r="BR93" s="35">
        <v>4.4100000000000003E-9</v>
      </c>
      <c r="BS93" s="35">
        <v>1.82408206251</v>
      </c>
      <c r="BT93" s="35">
        <v>3325.3599555147998</v>
      </c>
      <c r="BU93" s="29">
        <f t="shared" si="100"/>
        <v>3.3315878533791195E-9</v>
      </c>
      <c r="BV93" s="29">
        <f t="shared" si="101"/>
        <v>3.3314650643251423E-9</v>
      </c>
      <c r="BW93" s="29">
        <f t="shared" si="102"/>
        <v>3.3314650686500644E-9</v>
      </c>
      <c r="BX93" s="29">
        <f t="shared" si="103"/>
        <v>3.3314650686499205E-9</v>
      </c>
      <c r="BZ93" s="35">
        <v>3.7999999999999998E-10</v>
      </c>
      <c r="CA93" s="35">
        <v>3.1398138597999998</v>
      </c>
      <c r="CB93" s="35">
        <v>3149.1641605882</v>
      </c>
      <c r="CC93" s="29">
        <f t="shared" si="104"/>
        <v>-2.4178527665450055E-10</v>
      </c>
      <c r="CD93" s="29">
        <f t="shared" si="105"/>
        <v>-2.4179707411158805E-10</v>
      </c>
      <c r="CE93" s="29">
        <f t="shared" si="106"/>
        <v>-2.4179707369607206E-10</v>
      </c>
      <c r="CF93" s="29">
        <f t="shared" si="107"/>
        <v>-2.4179707369608457E-10</v>
      </c>
      <c r="CH93" s="35"/>
      <c r="CI93" s="35"/>
      <c r="CJ93" s="35"/>
      <c r="CP93" s="35"/>
      <c r="CQ93" s="35"/>
      <c r="CR93" s="35"/>
      <c r="CX93" s="35"/>
      <c r="CY93" s="35"/>
      <c r="CZ93" s="35"/>
      <c r="DF93" s="35">
        <v>3.3065000000000001E-7</v>
      </c>
      <c r="DG93" s="35">
        <v>0.85467740580999996</v>
      </c>
      <c r="DH93" s="35">
        <v>553.5694028424</v>
      </c>
      <c r="DI93" s="29">
        <f t="shared" si="108"/>
        <v>-3.0178926180099572E-7</v>
      </c>
      <c r="DJ93" s="29">
        <f t="shared" si="109"/>
        <v>-3.0179021752989359E-7</v>
      </c>
      <c r="DK93" s="29">
        <f t="shared" si="110"/>
        <v>-3.0179021749623144E-7</v>
      </c>
      <c r="DL93" s="29">
        <f t="shared" si="111"/>
        <v>-3.0179021749623266E-7</v>
      </c>
      <c r="DN93" s="35">
        <v>5.4860000000000003E-8</v>
      </c>
      <c r="DO93" s="35">
        <v>4.9140809345600003</v>
      </c>
      <c r="DP93" s="35">
        <v>7632.9432596502002</v>
      </c>
      <c r="DQ93" s="29">
        <f t="shared" si="112"/>
        <v>-5.4674547967212215E-8</v>
      </c>
      <c r="DR93" s="29">
        <f t="shared" si="113"/>
        <v>-5.4674987336111419E-8</v>
      </c>
      <c r="DS93" s="29">
        <f t="shared" si="114"/>
        <v>-5.4674987320645405E-8</v>
      </c>
      <c r="DT93" s="29">
        <f t="shared" si="115"/>
        <v>-5.4674987320645789E-8</v>
      </c>
      <c r="DV93" s="35">
        <v>3.4200000000000002E-9</v>
      </c>
      <c r="DW93" s="35">
        <v>5.96338023755</v>
      </c>
      <c r="DX93" s="35">
        <v>4929.6853219836003</v>
      </c>
      <c r="DY93" s="29">
        <f t="shared" si="116"/>
        <v>-1.2143251410496797E-9</v>
      </c>
      <c r="DZ93" s="29">
        <f t="shared" si="117"/>
        <v>-1.2145265510084898E-9</v>
      </c>
      <c r="EA93" s="29">
        <f t="shared" si="118"/>
        <v>-1.2145265439145876E-9</v>
      </c>
      <c r="EB93" s="29">
        <f t="shared" si="119"/>
        <v>-1.2145265439148147E-9</v>
      </c>
      <c r="ED93" s="35">
        <v>2.7E-10</v>
      </c>
      <c r="EE93" s="35">
        <v>1.0340173700599999</v>
      </c>
      <c r="EF93" s="35">
        <v>6681.1575430967996</v>
      </c>
      <c r="EG93" s="29">
        <f t="shared" si="120"/>
        <v>-2.4793757418670798E-10</v>
      </c>
      <c r="EH93" s="29">
        <f t="shared" si="121"/>
        <v>-2.4792844645230803E-10</v>
      </c>
      <c r="EI93" s="29">
        <f t="shared" si="122"/>
        <v>-2.4792844677383236E-10</v>
      </c>
      <c r="EJ93" s="29">
        <f t="shared" si="123"/>
        <v>-2.4792844677382176E-10</v>
      </c>
      <c r="EL93" s="35"/>
      <c r="EM93" s="35"/>
      <c r="EN93" s="35"/>
      <c r="ET93" s="35"/>
      <c r="EU93" s="35"/>
      <c r="EV93" s="35"/>
    </row>
    <row r="94" spans="1:152" s="29" customFormat="1" ht="13.5" x14ac:dyDescent="0.3">
      <c r="A94" s="29" t="s">
        <v>213</v>
      </c>
      <c r="B94" s="29" t="s">
        <v>214</v>
      </c>
      <c r="C94" s="29" t="s">
        <v>215</v>
      </c>
      <c r="D94" s="29" t="s">
        <v>216</v>
      </c>
      <c r="E94" s="29" t="s">
        <v>217</v>
      </c>
      <c r="F94" s="29" t="s">
        <v>218</v>
      </c>
      <c r="N94" s="35">
        <v>4.1222999999999998E-7</v>
      </c>
      <c r="O94" s="35">
        <v>6.0201932992199998</v>
      </c>
      <c r="P94" s="35">
        <v>3894.1818295421999</v>
      </c>
      <c r="Q94" s="29">
        <f t="shared" si="80"/>
        <v>4.0734834466563754E-7</v>
      </c>
      <c r="R94" s="29">
        <f t="shared" si="81"/>
        <v>4.0735149189478211E-7</v>
      </c>
      <c r="S94" s="29">
        <f t="shared" si="82"/>
        <v>4.073514917839496E-7</v>
      </c>
      <c r="T94" s="29">
        <f t="shared" si="83"/>
        <v>4.0735149178395315E-7</v>
      </c>
      <c r="V94" s="35">
        <v>8.434E-8</v>
      </c>
      <c r="W94" s="35">
        <v>3.1629225087299999</v>
      </c>
      <c r="X94" s="35">
        <v>3347.7259737006002</v>
      </c>
      <c r="Y94" s="29">
        <f t="shared" si="84"/>
        <v>4.6440682835985834E-8</v>
      </c>
      <c r="Z94" s="29">
        <f t="shared" si="85"/>
        <v>4.6443694692020509E-8</v>
      </c>
      <c r="AA94" s="29">
        <f t="shared" si="86"/>
        <v>4.6443694585939783E-8</v>
      </c>
      <c r="AB94" s="29">
        <f t="shared" si="87"/>
        <v>4.6443694585943284E-8</v>
      </c>
      <c r="AD94" s="35">
        <v>6.5899999999999998E-9</v>
      </c>
      <c r="AE94" s="35">
        <v>5.1665591881699999</v>
      </c>
      <c r="AF94" s="35">
        <v>12832.7587417046</v>
      </c>
      <c r="AG94" s="29">
        <f t="shared" si="88"/>
        <v>6.5863209725282251E-9</v>
      </c>
      <c r="AH94" s="29">
        <f t="shared" si="89"/>
        <v>6.5862847773661133E-9</v>
      </c>
      <c r="AI94" s="29">
        <f t="shared" si="90"/>
        <v>6.5862847786440826E-9</v>
      </c>
      <c r="AJ94" s="29">
        <f t="shared" si="91"/>
        <v>6.5862847786440387E-9</v>
      </c>
      <c r="AL94" s="35">
        <v>3.9E-10</v>
      </c>
      <c r="AM94" s="35">
        <v>2.6556600858700001</v>
      </c>
      <c r="AN94" s="35">
        <v>6894.5239488376001</v>
      </c>
      <c r="AO94" s="29">
        <f t="shared" si="92"/>
        <v>1.2608493765674923E-11</v>
      </c>
      <c r="AP94" s="29">
        <f t="shared" si="93"/>
        <v>1.2642837232612761E-11</v>
      </c>
      <c r="AQ94" s="29">
        <f t="shared" si="94"/>
        <v>1.2642836022985824E-11</v>
      </c>
      <c r="AR94" s="29">
        <f t="shared" si="95"/>
        <v>1.2642836023024598E-11</v>
      </c>
      <c r="AT94" s="35"/>
      <c r="AU94" s="35"/>
      <c r="AV94" s="35"/>
      <c r="BB94" s="35"/>
      <c r="BC94" s="35"/>
      <c r="BD94" s="35"/>
      <c r="BJ94" s="35">
        <v>3.093E-8</v>
      </c>
      <c r="BK94" s="35">
        <v>1.98041729732</v>
      </c>
      <c r="BL94" s="35">
        <v>3337.0219980480001</v>
      </c>
      <c r="BM94" s="29">
        <f t="shared" si="96"/>
        <v>2.8851531068679964E-8</v>
      </c>
      <c r="BN94" s="29">
        <f t="shared" si="97"/>
        <v>2.8851055688288103E-8</v>
      </c>
      <c r="BO94" s="29">
        <f t="shared" si="98"/>
        <v>2.8851055705032584E-8</v>
      </c>
      <c r="BP94" s="29">
        <f t="shared" si="99"/>
        <v>2.8851055705032108E-8</v>
      </c>
      <c r="BR94" s="35">
        <v>4.8699999999999999E-9</v>
      </c>
      <c r="BS94" s="35">
        <v>2.72879191049</v>
      </c>
      <c r="BT94" s="35">
        <v>3319.8370312073998</v>
      </c>
      <c r="BU94" s="29">
        <f t="shared" si="100"/>
        <v>4.8453924279320785E-9</v>
      </c>
      <c r="BV94" s="29">
        <f t="shared" si="101"/>
        <v>4.8454131671779803E-9</v>
      </c>
      <c r="BW94" s="29">
        <f t="shared" si="102"/>
        <v>4.8454131664476666E-9</v>
      </c>
      <c r="BX94" s="29">
        <f t="shared" si="103"/>
        <v>4.8454131664476881E-9</v>
      </c>
      <c r="BZ94" s="35">
        <v>3.9E-10</v>
      </c>
      <c r="CA94" s="35">
        <v>3.6498494618000001</v>
      </c>
      <c r="CB94" s="35">
        <v>553.5694028424</v>
      </c>
      <c r="CC94" s="29">
        <f t="shared" si="104"/>
        <v>3.8891834184622942E-10</v>
      </c>
      <c r="CD94" s="29">
        <f t="shared" si="105"/>
        <v>3.8891854717292439E-10</v>
      </c>
      <c r="CE94" s="29">
        <f t="shared" si="106"/>
        <v>3.8891854716569276E-10</v>
      </c>
      <c r="CF94" s="29">
        <f t="shared" si="107"/>
        <v>3.8891854716569302E-10</v>
      </c>
      <c r="CH94" s="35"/>
      <c r="CI94" s="35"/>
      <c r="CJ94" s="35"/>
      <c r="CP94" s="35"/>
      <c r="CQ94" s="35"/>
      <c r="CR94" s="35"/>
      <c r="CX94" s="35"/>
      <c r="CY94" s="35"/>
      <c r="CZ94" s="35"/>
      <c r="DF94" s="35">
        <v>2.7543000000000003E-7</v>
      </c>
      <c r="DG94" s="35">
        <v>1.5766856740099999</v>
      </c>
      <c r="DH94" s="35">
        <v>9595.2390892233998</v>
      </c>
      <c r="DI94" s="29">
        <f t="shared" si="108"/>
        <v>2.5948585925345414E-7</v>
      </c>
      <c r="DJ94" s="29">
        <f t="shared" si="109"/>
        <v>2.5949718135949593E-7</v>
      </c>
      <c r="DK94" s="29">
        <f t="shared" si="110"/>
        <v>2.5949718096078434E-7</v>
      </c>
      <c r="DL94" s="29">
        <f t="shared" si="111"/>
        <v>2.5949718096079482E-7</v>
      </c>
      <c r="DN94" s="35">
        <v>4.004E-8</v>
      </c>
      <c r="DO94" s="35">
        <v>4.1406715721099996</v>
      </c>
      <c r="DP94" s="35">
        <v>9623.6882766912004</v>
      </c>
      <c r="DQ94" s="29">
        <f t="shared" si="112"/>
        <v>-3.9018351659386954E-8</v>
      </c>
      <c r="DR94" s="29">
        <f t="shared" si="113"/>
        <v>-3.9019456636098397E-8</v>
      </c>
      <c r="DS94" s="29">
        <f t="shared" si="114"/>
        <v>-3.9019456597189859E-8</v>
      </c>
      <c r="DT94" s="29">
        <f t="shared" si="115"/>
        <v>-3.9019456597191136E-8</v>
      </c>
      <c r="DV94" s="35">
        <v>3.29E-9</v>
      </c>
      <c r="DW94" s="35">
        <v>2.6595525876999999</v>
      </c>
      <c r="DX94" s="35">
        <v>9623.6882766912004</v>
      </c>
      <c r="DY94" s="29">
        <f t="shared" si="116"/>
        <v>-1.0226168368605114E-9</v>
      </c>
      <c r="DZ94" s="29">
        <f t="shared" si="117"/>
        <v>-1.0222322573720927E-9</v>
      </c>
      <c r="EA94" s="29">
        <f t="shared" si="118"/>
        <v>-1.0222322709178289E-9</v>
      </c>
      <c r="EB94" s="29">
        <f t="shared" si="119"/>
        <v>-1.0222322709173845E-9</v>
      </c>
      <c r="ED94" s="35">
        <v>2.4E-10</v>
      </c>
      <c r="EE94" s="35">
        <v>9.9873832420000003E-2</v>
      </c>
      <c r="EF94" s="35">
        <v>382.89653222319998</v>
      </c>
      <c r="EG94" s="29">
        <f t="shared" si="120"/>
        <v>2.3984747172445269E-10</v>
      </c>
      <c r="EH94" s="29">
        <f t="shared" si="121"/>
        <v>2.39847513582732E-10</v>
      </c>
      <c r="EI94" s="29">
        <f t="shared" si="122"/>
        <v>2.3984751358125776E-10</v>
      </c>
      <c r="EJ94" s="29">
        <f t="shared" si="123"/>
        <v>2.3984751358125781E-10</v>
      </c>
      <c r="EL94" s="35"/>
      <c r="EM94" s="35"/>
      <c r="EN94" s="35"/>
      <c r="ET94" s="35"/>
      <c r="EU94" s="35"/>
      <c r="EV94" s="35"/>
    </row>
    <row r="95" spans="1:152" s="29" customFormat="1" ht="13.5" x14ac:dyDescent="0.3">
      <c r="A95" s="29">
        <f>SUM(DL1:DL1118)</f>
        <v>1.5876092540890063</v>
      </c>
      <c r="B95" s="29">
        <f>SUM(DT1:DT596)</f>
        <v>1.0173608019719229E-2</v>
      </c>
      <c r="C95" s="29">
        <f>SUM(EB1:EB313)</f>
        <v>-1.6354794952639149E-4</v>
      </c>
      <c r="D95" s="29">
        <f>SUM(EJ1:EJ111)</f>
        <v>-8.1200166152262001E-6</v>
      </c>
      <c r="E95" s="29">
        <f>SUM(ER1:ER28)</f>
        <v>1.4405537920995879E-7</v>
      </c>
      <c r="F95" s="29">
        <f>SUM(EZ1:EZ9)</f>
        <v>-2.4087400833321545E-9</v>
      </c>
      <c r="N95" s="35">
        <v>4.1939E-7</v>
      </c>
      <c r="O95" s="35">
        <v>3.5832642511500001</v>
      </c>
      <c r="P95" s="35">
        <v>8031.0922630584</v>
      </c>
      <c r="Q95" s="29">
        <f t="shared" si="80"/>
        <v>-2.031743778027649E-7</v>
      </c>
      <c r="R95" s="29">
        <f t="shared" si="81"/>
        <v>-2.0313672255005486E-7</v>
      </c>
      <c r="S95" s="29">
        <f t="shared" si="82"/>
        <v>-2.0313672387636911E-7</v>
      </c>
      <c r="T95" s="29">
        <f t="shared" si="83"/>
        <v>-2.031367238763274E-7</v>
      </c>
      <c r="V95" s="35">
        <v>6.6640000000000006E-8</v>
      </c>
      <c r="W95" s="35">
        <v>5.0751783800299997</v>
      </c>
      <c r="X95" s="35">
        <v>8031.0922630584</v>
      </c>
      <c r="Y95" s="29">
        <f t="shared" si="84"/>
        <v>-6.0660558087414264E-8</v>
      </c>
      <c r="Z95" s="29">
        <f t="shared" si="85"/>
        <v>-6.0663389310127905E-8</v>
      </c>
      <c r="AA95" s="29">
        <f t="shared" si="86"/>
        <v>-6.0663389210419091E-8</v>
      </c>
      <c r="AB95" s="29">
        <f t="shared" si="87"/>
        <v>-6.0663389210422228E-8</v>
      </c>
      <c r="AD95" s="35">
        <v>7.1200000000000002E-9</v>
      </c>
      <c r="AE95" s="35">
        <v>5.7928823067600002</v>
      </c>
      <c r="AF95" s="35">
        <v>3339.6321056316001</v>
      </c>
      <c r="AG95" s="29">
        <f t="shared" si="88"/>
        <v>-6.7014748239073659E-9</v>
      </c>
      <c r="AH95" s="29">
        <f t="shared" si="89"/>
        <v>-6.7015774632198743E-9</v>
      </c>
      <c r="AI95" s="29">
        <f t="shared" si="90"/>
        <v>-6.7015774596049784E-9</v>
      </c>
      <c r="AJ95" s="29">
        <f t="shared" si="91"/>
        <v>-6.7015774596050984E-9</v>
      </c>
      <c r="AL95" s="35">
        <v>3.4999999999999998E-10</v>
      </c>
      <c r="AM95" s="35">
        <v>2.58475025674</v>
      </c>
      <c r="AN95" s="35">
        <v>9623.6882766912004</v>
      </c>
      <c r="AO95" s="29">
        <f t="shared" si="92"/>
        <v>-8.3624009193284449E-11</v>
      </c>
      <c r="AP95" s="29">
        <f t="shared" si="93"/>
        <v>-8.3582211216674792E-11</v>
      </c>
      <c r="AQ95" s="29">
        <f t="shared" si="94"/>
        <v>-8.3582212688884229E-11</v>
      </c>
      <c r="AR95" s="29">
        <f t="shared" si="95"/>
        <v>-8.3582212688835929E-11</v>
      </c>
      <c r="AT95" s="35"/>
      <c r="AU95" s="35"/>
      <c r="AV95" s="35"/>
      <c r="BB95" s="35"/>
      <c r="BC95" s="35"/>
      <c r="BD95" s="35"/>
      <c r="BJ95" s="35">
        <v>3.044E-8</v>
      </c>
      <c r="BK95" s="35">
        <v>4.38894419912</v>
      </c>
      <c r="BL95" s="35">
        <v>1221.8485663214001</v>
      </c>
      <c r="BM95" s="29">
        <f t="shared" si="96"/>
        <v>1.8953731392434576E-8</v>
      </c>
      <c r="BN95" s="29">
        <f t="shared" si="97"/>
        <v>1.8953359473382937E-8</v>
      </c>
      <c r="BO95" s="29">
        <f t="shared" si="98"/>
        <v>1.8953359486482573E-8</v>
      </c>
      <c r="BP95" s="29">
        <f t="shared" si="99"/>
        <v>1.895335948648215E-8</v>
      </c>
      <c r="BR95" s="35">
        <v>4.1700000000000003E-9</v>
      </c>
      <c r="BS95" s="35">
        <v>4.4871625327600002</v>
      </c>
      <c r="BT95" s="35">
        <v>7903.0734197210004</v>
      </c>
      <c r="BU95" s="29">
        <f t="shared" si="100"/>
        <v>2.5883137667409876E-9</v>
      </c>
      <c r="BV95" s="29">
        <f t="shared" si="101"/>
        <v>2.5886439544772659E-9</v>
      </c>
      <c r="BW95" s="29">
        <f t="shared" si="102"/>
        <v>2.5886439428480631E-9</v>
      </c>
      <c r="BX95" s="29">
        <f t="shared" si="103"/>
        <v>2.5886439428484345E-9</v>
      </c>
      <c r="BZ95" s="35">
        <v>3.6E-10</v>
      </c>
      <c r="CA95" s="35">
        <v>0.54858124108999995</v>
      </c>
      <c r="CB95" s="35">
        <v>7632.9432596502002</v>
      </c>
      <c r="CC95" s="29">
        <f t="shared" si="104"/>
        <v>1.4979112748056339E-10</v>
      </c>
      <c r="CD95" s="29">
        <f t="shared" si="105"/>
        <v>1.4975919546551379E-10</v>
      </c>
      <c r="CE95" s="29">
        <f t="shared" si="106"/>
        <v>1.4975919659023241E-10</v>
      </c>
      <c r="CF95" s="29">
        <f t="shared" si="107"/>
        <v>1.4975919659019984E-10</v>
      </c>
      <c r="CH95" s="35"/>
      <c r="CI95" s="35"/>
      <c r="CJ95" s="35"/>
      <c r="CP95" s="35"/>
      <c r="CQ95" s="35"/>
      <c r="CR95" s="35"/>
      <c r="CX95" s="35"/>
      <c r="CY95" s="35"/>
      <c r="CZ95" s="35"/>
      <c r="DF95" s="35">
        <v>2.5158999999999999E-7</v>
      </c>
      <c r="DG95" s="35">
        <v>0.81355213242000002</v>
      </c>
      <c r="DH95" s="35">
        <v>10713.9948813262</v>
      </c>
      <c r="DI95" s="29">
        <f t="shared" si="108"/>
        <v>1.1410847301795167E-7</v>
      </c>
      <c r="DJ95" s="29">
        <f t="shared" si="109"/>
        <v>1.1407777196629503E-7</v>
      </c>
      <c r="DK95" s="29">
        <f t="shared" si="110"/>
        <v>1.1407777304767154E-7</v>
      </c>
      <c r="DL95" s="29">
        <f t="shared" si="111"/>
        <v>1.140777730476333E-7</v>
      </c>
      <c r="DN95" s="35">
        <v>3.8369999999999999E-8</v>
      </c>
      <c r="DO95" s="35">
        <v>3.3432956270000001E-2</v>
      </c>
      <c r="DP95" s="35">
        <v>7234.7942562420003</v>
      </c>
      <c r="DQ95" s="29">
        <f t="shared" si="112"/>
        <v>-1.0216739447295087E-8</v>
      </c>
      <c r="DR95" s="29">
        <f t="shared" si="113"/>
        <v>-1.0220158822896225E-8</v>
      </c>
      <c r="DS95" s="29">
        <f t="shared" si="114"/>
        <v>-1.0220158702462422E-8</v>
      </c>
      <c r="DT95" s="29">
        <f t="shared" si="115"/>
        <v>-1.0220158702466101E-8</v>
      </c>
      <c r="DV95" s="35">
        <v>3.5199999999999998E-9</v>
      </c>
      <c r="DW95" s="35">
        <v>6.0956721264600002</v>
      </c>
      <c r="DX95" s="35">
        <v>7740.6067835887998</v>
      </c>
      <c r="DY95" s="29">
        <f t="shared" si="116"/>
        <v>3.4907099537596358E-9</v>
      </c>
      <c r="DZ95" s="29">
        <f t="shared" si="117"/>
        <v>3.4906651118179575E-9</v>
      </c>
      <c r="EA95" s="29">
        <f t="shared" si="118"/>
        <v>3.4906651133979527E-9</v>
      </c>
      <c r="EB95" s="29">
        <f t="shared" si="119"/>
        <v>3.4906651133979139E-9</v>
      </c>
      <c r="ED95" s="35">
        <v>2.7E-10</v>
      </c>
      <c r="EE95" s="35">
        <v>0.60053652251</v>
      </c>
      <c r="EF95" s="35">
        <v>3553.9115221378001</v>
      </c>
      <c r="EG95" s="29">
        <f t="shared" si="120"/>
        <v>-5.4522010564709729E-11</v>
      </c>
      <c r="EH95" s="29">
        <f t="shared" si="121"/>
        <v>-5.4510000782735243E-11</v>
      </c>
      <c r="EI95" s="29">
        <f t="shared" si="122"/>
        <v>-5.4510001205740131E-11</v>
      </c>
      <c r="EJ95" s="29">
        <f t="shared" si="123"/>
        <v>-5.451000120572698E-11</v>
      </c>
      <c r="EL95" s="35"/>
      <c r="EM95" s="35"/>
      <c r="EN95" s="35"/>
      <c r="ET95" s="35"/>
      <c r="EU95" s="35"/>
      <c r="EV95" s="35"/>
    </row>
    <row r="96" spans="1:152" s="29" customFormat="1" ht="13.5" x14ac:dyDescent="0.3">
      <c r="N96" s="35">
        <v>5.6395999999999998E-7</v>
      </c>
      <c r="O96" s="35">
        <v>1.6872715030400001</v>
      </c>
      <c r="P96" s="35">
        <v>6872.6731195111997</v>
      </c>
      <c r="Q96" s="29">
        <f t="shared" si="80"/>
        <v>5.5095469292082039E-7</v>
      </c>
      <c r="R96" s="29">
        <f t="shared" si="81"/>
        <v>5.5096526651129778E-7</v>
      </c>
      <c r="S96" s="29">
        <f t="shared" si="82"/>
        <v>5.5096526613895459E-7</v>
      </c>
      <c r="T96" s="29">
        <f t="shared" si="83"/>
        <v>5.5096526613896666E-7</v>
      </c>
      <c r="V96" s="35">
        <v>8.65E-8</v>
      </c>
      <c r="W96" s="35">
        <v>4.3325698179299996</v>
      </c>
      <c r="X96" s="35">
        <v>3339.6321056316001</v>
      </c>
      <c r="Y96" s="29">
        <f t="shared" si="84"/>
        <v>-3.8018228994359945E-8</v>
      </c>
      <c r="Z96" s="29">
        <f t="shared" si="85"/>
        <v>-3.8014913015067401E-8</v>
      </c>
      <c r="AA96" s="29">
        <f t="shared" si="86"/>
        <v>-3.8014913131862379E-8</v>
      </c>
      <c r="AB96" s="29">
        <f t="shared" si="87"/>
        <v>-3.8014913131858514E-8</v>
      </c>
      <c r="AD96" s="35">
        <v>6.6000000000000004E-9</v>
      </c>
      <c r="AE96" s="35">
        <v>0.25125103909000002</v>
      </c>
      <c r="AF96" s="35">
        <v>8969.5688969109997</v>
      </c>
      <c r="AG96" s="29">
        <f t="shared" si="88"/>
        <v>9.8634215271714272E-10</v>
      </c>
      <c r="AH96" s="29">
        <f t="shared" si="89"/>
        <v>9.8709016707127407E-10</v>
      </c>
      <c r="AI96" s="29">
        <f t="shared" si="90"/>
        <v>9.8709014072532092E-10</v>
      </c>
      <c r="AJ96" s="29">
        <f t="shared" si="91"/>
        <v>9.870901407260627E-10</v>
      </c>
      <c r="AL96" s="35">
        <v>3.7000000000000001E-10</v>
      </c>
      <c r="AM96" s="35">
        <v>6.0744279740399998</v>
      </c>
      <c r="AN96" s="35">
        <v>4929.6853219836003</v>
      </c>
      <c r="AO96" s="29">
        <f t="shared" si="92"/>
        <v>-9.2233612659661086E-11</v>
      </c>
      <c r="AP96" s="29">
        <f t="shared" si="93"/>
        <v>-9.2256185656737916E-11</v>
      </c>
      <c r="AQ96" s="29">
        <f t="shared" si="94"/>
        <v>-9.2256184861686601E-11</v>
      </c>
      <c r="AR96" s="29">
        <f t="shared" si="95"/>
        <v>-9.2256184861712063E-11</v>
      </c>
      <c r="AT96" s="35"/>
      <c r="AU96" s="35"/>
      <c r="AV96" s="35"/>
      <c r="BB96" s="35"/>
      <c r="BC96" s="35"/>
      <c r="BD96" s="35"/>
      <c r="BJ96" s="35">
        <v>2.8789999999999998E-8</v>
      </c>
      <c r="BK96" s="35">
        <v>2.9329219788500001</v>
      </c>
      <c r="BL96" s="35">
        <v>2787.0430238573999</v>
      </c>
      <c r="BM96" s="29">
        <f t="shared" si="96"/>
        <v>-1.3673702272258402E-8</v>
      </c>
      <c r="BN96" s="29">
        <f t="shared" si="97"/>
        <v>-1.3674604620315997E-8</v>
      </c>
      <c r="BO96" s="29">
        <f t="shared" si="98"/>
        <v>-1.3674604588534357E-8</v>
      </c>
      <c r="BP96" s="29">
        <f t="shared" si="99"/>
        <v>-1.3674604588535257E-8</v>
      </c>
      <c r="BR96" s="35">
        <v>4.2999999999999996E-9</v>
      </c>
      <c r="BS96" s="35">
        <v>0.62845892204999998</v>
      </c>
      <c r="BT96" s="35">
        <v>5614.7293762095996</v>
      </c>
      <c r="BU96" s="29">
        <f t="shared" si="100"/>
        <v>-3.2437440523884384E-9</v>
      </c>
      <c r="BV96" s="29">
        <f t="shared" si="101"/>
        <v>-3.2439465835820442E-9</v>
      </c>
      <c r="BW96" s="29">
        <f t="shared" si="102"/>
        <v>-3.2439465764488816E-9</v>
      </c>
      <c r="BX96" s="29">
        <f t="shared" si="103"/>
        <v>-3.2439465764490818E-9</v>
      </c>
      <c r="BZ96" s="35">
        <v>3.1999999999999998E-10</v>
      </c>
      <c r="CA96" s="35">
        <v>4.2998505710600003</v>
      </c>
      <c r="CB96" s="35">
        <v>3355.8648978848</v>
      </c>
      <c r="CC96" s="29">
        <f t="shared" si="104"/>
        <v>-2.0270135731922589E-10</v>
      </c>
      <c r="CD96" s="29">
        <f t="shared" si="105"/>
        <v>-2.0269073820380489E-10</v>
      </c>
      <c r="CE96" s="29">
        <f t="shared" si="106"/>
        <v>-2.0269073857783389E-10</v>
      </c>
      <c r="CF96" s="29">
        <f t="shared" si="107"/>
        <v>-2.0269073857782156E-10</v>
      </c>
      <c r="CH96" s="35"/>
      <c r="CI96" s="35"/>
      <c r="CJ96" s="35"/>
      <c r="CP96" s="35"/>
      <c r="CQ96" s="35"/>
      <c r="CR96" s="35"/>
      <c r="CX96" s="35"/>
      <c r="CY96" s="35"/>
      <c r="CZ96" s="35"/>
      <c r="DF96" s="35">
        <v>2.2070000000000001E-7</v>
      </c>
      <c r="DG96" s="35">
        <v>0.85747723964</v>
      </c>
      <c r="DH96" s="35">
        <v>3319.8370312073998</v>
      </c>
      <c r="DI96" s="29">
        <f t="shared" si="108"/>
        <v>-4.3835173589217407E-8</v>
      </c>
      <c r="DJ96" s="29">
        <f t="shared" si="109"/>
        <v>-4.384435015725942E-8</v>
      </c>
      <c r="DK96" s="29">
        <f t="shared" si="110"/>
        <v>-4.3844349834048423E-8</v>
      </c>
      <c r="DL96" s="29">
        <f t="shared" si="111"/>
        <v>-4.3844349834057641E-8</v>
      </c>
      <c r="DN96" s="35">
        <v>3.6209999999999998E-8</v>
      </c>
      <c r="DO96" s="35">
        <v>5.7653239367199998</v>
      </c>
      <c r="DP96" s="35">
        <v>4933.2084403325998</v>
      </c>
      <c r="DQ96" s="29">
        <f t="shared" si="112"/>
        <v>-1.7481218665311408E-8</v>
      </c>
      <c r="DR96" s="29">
        <f t="shared" si="113"/>
        <v>-1.7483217750270505E-8</v>
      </c>
      <c r="DS96" s="29">
        <f t="shared" si="114"/>
        <v>-1.7483217679860961E-8</v>
      </c>
      <c r="DT96" s="29">
        <f t="shared" si="115"/>
        <v>-1.7483217679863214E-8</v>
      </c>
      <c r="DV96" s="35">
        <v>3.2599999999999999E-9</v>
      </c>
      <c r="DW96" s="35">
        <v>6.0549834609299999</v>
      </c>
      <c r="DX96" s="35">
        <v>2118.7638603783998</v>
      </c>
      <c r="DY96" s="29">
        <f t="shared" si="116"/>
        <v>-3.0358605364241948E-9</v>
      </c>
      <c r="DZ96" s="29">
        <f t="shared" si="117"/>
        <v>-3.0358283711514758E-9</v>
      </c>
      <c r="EA96" s="29">
        <f t="shared" si="118"/>
        <v>-3.035828372284427E-9</v>
      </c>
      <c r="EB96" s="29">
        <f t="shared" si="119"/>
        <v>-3.0358283722843931E-9</v>
      </c>
      <c r="ED96" s="35">
        <v>2.7E-10</v>
      </c>
      <c r="EE96" s="35">
        <v>4.9710790085900003</v>
      </c>
      <c r="EF96" s="35">
        <v>3767.2106175757999</v>
      </c>
      <c r="EG96" s="29">
        <f t="shared" si="120"/>
        <v>-2.6542877471442763E-10</v>
      </c>
      <c r="EH96" s="29">
        <f t="shared" si="121"/>
        <v>-2.6543115612303945E-10</v>
      </c>
      <c r="EI96" s="29">
        <f t="shared" si="122"/>
        <v>-2.6543115603917295E-10</v>
      </c>
      <c r="EJ96" s="29">
        <f t="shared" si="123"/>
        <v>-2.6543115603917574E-10</v>
      </c>
      <c r="EL96" s="35"/>
      <c r="EM96" s="35"/>
      <c r="EN96" s="35"/>
      <c r="ET96" s="35"/>
      <c r="EU96" s="35"/>
      <c r="EV96" s="35"/>
    </row>
    <row r="97" spans="1:152" s="29" customFormat="1" ht="13.5" x14ac:dyDescent="0.3">
      <c r="A97" s="37" t="s">
        <v>219</v>
      </c>
      <c r="B97" s="37" t="s">
        <v>220</v>
      </c>
      <c r="C97" s="37" t="s">
        <v>221</v>
      </c>
      <c r="D97" s="37" t="s">
        <v>222</v>
      </c>
      <c r="E97" s="37" t="s">
        <v>223</v>
      </c>
      <c r="F97" s="37" t="s">
        <v>224</v>
      </c>
      <c r="N97" s="35">
        <v>5.5909000000000001E-7</v>
      </c>
      <c r="O97" s="35">
        <v>3.4626083349500001</v>
      </c>
      <c r="P97" s="35">
        <v>263.08392337279997</v>
      </c>
      <c r="Q97" s="29">
        <f t="shared" si="80"/>
        <v>6.603711576682044E-8</v>
      </c>
      <c r="R97" s="29">
        <f t="shared" si="81"/>
        <v>6.6038982267215086E-8</v>
      </c>
      <c r="S97" s="29">
        <f t="shared" si="82"/>
        <v>6.603898220147363E-8</v>
      </c>
      <c r="T97" s="29">
        <f t="shared" si="83"/>
        <v>6.6038982201475602E-8</v>
      </c>
      <c r="V97" s="35">
        <v>7.3720000000000001E-8</v>
      </c>
      <c r="W97" s="35">
        <v>6.1783159326900003</v>
      </c>
      <c r="X97" s="35">
        <v>3583.3410306738001</v>
      </c>
      <c r="Y97" s="29">
        <f t="shared" si="84"/>
        <v>1.775252105285416E-9</v>
      </c>
      <c r="Z97" s="29">
        <f t="shared" si="85"/>
        <v>1.7786269221637755E-9</v>
      </c>
      <c r="AA97" s="29">
        <f t="shared" si="86"/>
        <v>1.7786268032982767E-9</v>
      </c>
      <c r="AB97" s="29">
        <f t="shared" si="87"/>
        <v>1.7786268033014186E-9</v>
      </c>
      <c r="AD97" s="35">
        <v>5.2700000000000002E-9</v>
      </c>
      <c r="AE97" s="35">
        <v>4.6221852889699999</v>
      </c>
      <c r="AF97" s="35">
        <v>10419.9862835076</v>
      </c>
      <c r="AG97" s="29">
        <f t="shared" si="88"/>
        <v>-2.507496398149649E-9</v>
      </c>
      <c r="AH97" s="29">
        <f t="shared" si="89"/>
        <v>-2.5081135979569853E-9</v>
      </c>
      <c r="AI97" s="29">
        <f t="shared" si="90"/>
        <v>-2.5081135762190184E-9</v>
      </c>
      <c r="AJ97" s="29">
        <f t="shared" si="91"/>
        <v>-2.5081135762196768E-9</v>
      </c>
      <c r="AL97" s="35">
        <v>4.2E-10</v>
      </c>
      <c r="AM97" s="35">
        <v>3.0464256118900002</v>
      </c>
      <c r="AN97" s="35">
        <v>12964.300703391</v>
      </c>
      <c r="AO97" s="29">
        <f t="shared" ref="AO97:AO128" si="124">AL97*COS(AM97+AN97*$C$23)</f>
        <v>4.1993888843959865E-10</v>
      </c>
      <c r="AP97" s="29">
        <f t="shared" ref="AP97:AP129" si="125">AL97*COS(AM97+AN97*$C$44)</f>
        <v>4.1993769571239056E-10</v>
      </c>
      <c r="AQ97" s="29">
        <f t="shared" ref="AQ97:AQ129" si="126">AL97*COS(AM97+AN97*$C$65)</f>
        <v>4.1993769575460324E-10</v>
      </c>
      <c r="AR97" s="29">
        <f t="shared" ref="AR97:AR129" si="127">AL97*COS(AM97+AN97*$C$86)</f>
        <v>4.1993769575460194E-10</v>
      </c>
      <c r="AT97" s="35"/>
      <c r="AU97" s="35"/>
      <c r="AV97" s="35"/>
      <c r="BB97" s="35"/>
      <c r="BC97" s="35"/>
      <c r="BD97" s="35"/>
      <c r="BJ97" s="35">
        <v>3.372E-8</v>
      </c>
      <c r="BK97" s="35">
        <v>4.4555820284300003</v>
      </c>
      <c r="BL97" s="35">
        <v>6674.1113063987996</v>
      </c>
      <c r="BM97" s="29">
        <f t="shared" si="96"/>
        <v>3.2741167014488583E-8</v>
      </c>
      <c r="BN97" s="29">
        <f t="shared" si="97"/>
        <v>3.274047898058235E-8</v>
      </c>
      <c r="BO97" s="29">
        <f t="shared" si="98"/>
        <v>3.2740479004820032E-8</v>
      </c>
      <c r="BP97" s="29">
        <f t="shared" si="99"/>
        <v>3.2740479004819351E-8</v>
      </c>
      <c r="BR97" s="35">
        <v>3.9499999999999998E-9</v>
      </c>
      <c r="BS97" s="35">
        <v>4.8902189804500003</v>
      </c>
      <c r="BT97" s="35">
        <v>10419.9862835076</v>
      </c>
      <c r="BU97" s="29">
        <f t="shared" si="100"/>
        <v>-8.9222576364511578E-10</v>
      </c>
      <c r="BV97" s="29">
        <f t="shared" si="101"/>
        <v>-8.9273813944497799E-10</v>
      </c>
      <c r="BW97" s="29">
        <f t="shared" si="102"/>
        <v>-8.9273812139857316E-10</v>
      </c>
      <c r="BX97" s="29">
        <f t="shared" si="103"/>
        <v>-8.9273812139911992E-10</v>
      </c>
      <c r="BZ97" s="35">
        <v>3.7000000000000001E-10</v>
      </c>
      <c r="CA97" s="35">
        <v>6.2634960063399996</v>
      </c>
      <c r="CB97" s="35">
        <v>6682.2051744678001</v>
      </c>
      <c r="CC97" s="29">
        <f t="shared" ref="CC97:CC128" si="128">BZ97*COS(CA97+CB97*$C$23)</f>
        <v>-4.6879014177711699E-11</v>
      </c>
      <c r="CD97" s="29">
        <f t="shared" ref="CD97:CD130" si="129">BZ97*COS(CA97+CB97*$C$44)</f>
        <v>-4.6847673187358521E-11</v>
      </c>
      <c r="CE97" s="29">
        <f t="shared" ref="CE97:CE130" si="130">BZ97*COS(CA97+CB97*$C$65)</f>
        <v>-4.6847674291240387E-11</v>
      </c>
      <c r="CF97" s="29">
        <f t="shared" ref="CF97:CF130" si="131">BZ97*COS(CA97+CB97*$C$86)</f>
        <v>-4.6847674291203881E-11</v>
      </c>
      <c r="CH97" s="35"/>
      <c r="CI97" s="35"/>
      <c r="CJ97" s="35"/>
      <c r="CP97" s="35"/>
      <c r="CQ97" s="35"/>
      <c r="CR97" s="35"/>
      <c r="CX97" s="35"/>
      <c r="CY97" s="35"/>
      <c r="CZ97" s="35"/>
      <c r="DF97" s="35">
        <v>2.4772E-7</v>
      </c>
      <c r="DG97" s="35">
        <v>5.3897074276100003</v>
      </c>
      <c r="DH97" s="35">
        <v>2818.0350086059998</v>
      </c>
      <c r="DI97" s="29">
        <f t="shared" si="108"/>
        <v>1.5505887968059701E-7</v>
      </c>
      <c r="DJ97" s="29">
        <f t="shared" si="109"/>
        <v>1.5506583673129061E-7</v>
      </c>
      <c r="DK97" s="29">
        <f t="shared" si="110"/>
        <v>1.5506583648625616E-7</v>
      </c>
      <c r="DL97" s="29">
        <f t="shared" si="111"/>
        <v>1.5506583648626436E-7</v>
      </c>
      <c r="DN97" s="35">
        <v>3.7469999999999997E-8</v>
      </c>
      <c r="DO97" s="35">
        <v>8.7789859659999997E-2</v>
      </c>
      <c r="DP97" s="35">
        <v>6525.8044539654002</v>
      </c>
      <c r="DQ97" s="29">
        <f t="shared" si="112"/>
        <v>2.7798228556686936E-8</v>
      </c>
      <c r="DR97" s="29">
        <f t="shared" si="113"/>
        <v>2.7796133185544809E-8</v>
      </c>
      <c r="DS97" s="29">
        <f t="shared" si="114"/>
        <v>2.7796133259350162E-8</v>
      </c>
      <c r="DT97" s="29">
        <f t="shared" si="115"/>
        <v>2.7796133259348021E-8</v>
      </c>
      <c r="DV97" s="35">
        <v>4.0300000000000004E-9</v>
      </c>
      <c r="DW97" s="35">
        <v>4.96465831103</v>
      </c>
      <c r="DX97" s="35">
        <v>8969.5688969109997</v>
      </c>
      <c r="DY97" s="29">
        <f t="shared" si="116"/>
        <v>3.9853540024646683E-9</v>
      </c>
      <c r="DZ97" s="29">
        <f t="shared" si="117"/>
        <v>3.9852854073918181E-9</v>
      </c>
      <c r="EA97" s="29">
        <f t="shared" si="118"/>
        <v>3.9852854098087612E-9</v>
      </c>
      <c r="EB97" s="29">
        <f t="shared" si="119"/>
        <v>3.9852854098086926E-9</v>
      </c>
      <c r="ED97" s="35">
        <v>2.4E-10</v>
      </c>
      <c r="EE97" s="35">
        <v>3.3662134782400002</v>
      </c>
      <c r="EF97" s="35">
        <v>8031.0922630584</v>
      </c>
      <c r="EG97" s="29">
        <f t="shared" ref="EG97:EG111" si="132">ED97*COS(EE97+EF97*$C$23)</f>
        <v>-6.8326286712311579E-11</v>
      </c>
      <c r="EH97" s="29">
        <f t="shared" ref="EH97:EH111" si="133">ED97*COS(EE97+EF97*$C$44)</f>
        <v>-6.8302674245961268E-11</v>
      </c>
      <c r="EI97" s="29">
        <f t="shared" ref="EI97:EI111" si="134">ED97*COS(EE97+EF97*$C$65)</f>
        <v>-6.830267507764173E-11</v>
      </c>
      <c r="EJ97" s="29">
        <f t="shared" ref="EJ97:EJ111" si="135">ED97*COS(EE97+EF97*$C$86)</f>
        <v>-6.8302675077615571E-11</v>
      </c>
      <c r="EL97" s="35"/>
      <c r="EM97" s="35"/>
      <c r="EN97" s="35"/>
      <c r="ET97" s="35"/>
      <c r="EU97" s="35"/>
      <c r="EV97" s="35"/>
    </row>
    <row r="98" spans="1:152" s="29" customFormat="1" ht="13.5" x14ac:dyDescent="0.3">
      <c r="A98" s="29">
        <f>((((F89*C86+E89)*C86+D89)*C86+C89)*C86+B89)*C86 + A89</f>
        <v>60.300313807038627</v>
      </c>
      <c r="B98" s="29">
        <f>DEGREES(A98)</f>
        <v>3454.9534844577588</v>
      </c>
      <c r="C98" s="29">
        <f>((((F92*C86+E92)*C86+D92)*C86+C92)*C86+B92)*C86 + A92</f>
        <v>8.2095141164437325E-3</v>
      </c>
      <c r="D98" s="29">
        <f>DEGREES(C98)</f>
        <v>0.47037051072529695</v>
      </c>
      <c r="E98" s="29">
        <f>((((F95*C86+E95)*C86+D95)*C86+C95)*C86+B95)*C86 + A95</f>
        <v>1.5877744494575574</v>
      </c>
      <c r="F98" s="29">
        <f>SQRT(D102*D102+E102*E102+F102*F102)</f>
        <v>0.80814056398357292</v>
      </c>
      <c r="N98" s="35">
        <v>5.1678000000000005E-7</v>
      </c>
      <c r="O98" s="35">
        <v>2.8130749268200002</v>
      </c>
      <c r="P98" s="35">
        <v>3339.6321056316001</v>
      </c>
      <c r="Q98" s="29">
        <f t="shared" si="80"/>
        <v>4.5193160876151608E-7</v>
      </c>
      <c r="R98" s="29">
        <f t="shared" si="81"/>
        <v>4.5194230501569203E-7</v>
      </c>
      <c r="S98" s="29">
        <f t="shared" si="82"/>
        <v>4.5194230463896841E-7</v>
      </c>
      <c r="T98" s="29">
        <f t="shared" si="83"/>
        <v>4.5194230463898096E-7</v>
      </c>
      <c r="V98" s="35">
        <v>5.7259999999999998E-8</v>
      </c>
      <c r="W98" s="35">
        <v>3.6812012029900001</v>
      </c>
      <c r="X98" s="35">
        <v>8429.2412664666008</v>
      </c>
      <c r="Y98" s="29">
        <f t="shared" si="84"/>
        <v>-4.0561131525840986E-8</v>
      </c>
      <c r="Z98" s="29">
        <f t="shared" si="85"/>
        <v>-4.0556777662803561E-8</v>
      </c>
      <c r="AA98" s="29">
        <f t="shared" si="86"/>
        <v>-4.0556777816161312E-8</v>
      </c>
      <c r="AB98" s="29">
        <f t="shared" si="87"/>
        <v>-4.0556777816156719E-8</v>
      </c>
      <c r="AD98" s="35">
        <v>6.0699999999999999E-9</v>
      </c>
      <c r="AE98" s="35">
        <v>3.84724721085</v>
      </c>
      <c r="AF98" s="35">
        <v>5486.7778431750003</v>
      </c>
      <c r="AG98" s="29">
        <f t="shared" si="88"/>
        <v>1.7120751411916099E-9</v>
      </c>
      <c r="AH98" s="29">
        <f t="shared" si="89"/>
        <v>1.7116668101720581E-9</v>
      </c>
      <c r="AI98" s="29">
        <f t="shared" si="90"/>
        <v>1.7116668245542148E-9</v>
      </c>
      <c r="AJ98" s="29">
        <f t="shared" si="91"/>
        <v>1.711666824553801E-9</v>
      </c>
      <c r="AL98" s="35">
        <v>3.7000000000000001E-10</v>
      </c>
      <c r="AM98" s="35">
        <v>5.2378448864599996</v>
      </c>
      <c r="AN98" s="35">
        <v>6298.3283211764001</v>
      </c>
      <c r="AO98" s="29">
        <f t="shared" si="124"/>
        <v>2.7804992670243754E-10</v>
      </c>
      <c r="AP98" s="29">
        <f t="shared" si="125"/>
        <v>2.7806957335668176E-10</v>
      </c>
      <c r="AQ98" s="29">
        <f t="shared" si="126"/>
        <v>2.7806957266473091E-10</v>
      </c>
      <c r="AR98" s="29">
        <f t="shared" si="127"/>
        <v>2.7806957266475169E-10</v>
      </c>
      <c r="AT98" s="35"/>
      <c r="AU98" s="35"/>
      <c r="AV98" s="35"/>
      <c r="BB98" s="35"/>
      <c r="BC98" s="35"/>
      <c r="BD98" s="35"/>
      <c r="BJ98" s="35">
        <v>2.51E-8</v>
      </c>
      <c r="BK98" s="35">
        <v>4.0624979577499998</v>
      </c>
      <c r="BL98" s="35">
        <v>6872.6731195111997</v>
      </c>
      <c r="BM98" s="29">
        <f t="shared" si="96"/>
        <v>-2.1382706080129276E-8</v>
      </c>
      <c r="BN98" s="29">
        <f t="shared" si="97"/>
        <v>-2.1381551514021671E-8</v>
      </c>
      <c r="BO98" s="29">
        <f t="shared" si="98"/>
        <v>-2.1381551554690148E-8</v>
      </c>
      <c r="BP98" s="29">
        <f t="shared" si="99"/>
        <v>-2.1381551554688841E-8</v>
      </c>
      <c r="BR98" s="35">
        <v>3.8000000000000001E-9</v>
      </c>
      <c r="BS98" s="35">
        <v>1.9113884509700001</v>
      </c>
      <c r="BT98" s="35">
        <v>3553.9115221378001</v>
      </c>
      <c r="BU98" s="29">
        <f t="shared" si="100"/>
        <v>-3.7939121005831243E-9</v>
      </c>
      <c r="BV98" s="29">
        <f t="shared" si="101"/>
        <v>-3.7939023315844617E-9</v>
      </c>
      <c r="BW98" s="29">
        <f t="shared" si="102"/>
        <v>-3.793902331928678E-9</v>
      </c>
      <c r="BX98" s="29">
        <f t="shared" si="103"/>
        <v>-3.7939023319286681E-9</v>
      </c>
      <c r="BZ98" s="35">
        <v>3.7000000000000001E-10</v>
      </c>
      <c r="CA98" s="35">
        <v>3.8318803209199999</v>
      </c>
      <c r="CB98" s="35">
        <v>3870.3033917943999</v>
      </c>
      <c r="CC98" s="29">
        <f t="shared" si="128"/>
        <v>-2.7829071250514444E-10</v>
      </c>
      <c r="CD98" s="29">
        <f t="shared" si="129"/>
        <v>-2.7830277194829199E-10</v>
      </c>
      <c r="CE98" s="29">
        <f t="shared" si="130"/>
        <v>-2.7830277152355062E-10</v>
      </c>
      <c r="CF98" s="29">
        <f t="shared" si="131"/>
        <v>-2.7830277152356447E-10</v>
      </c>
      <c r="CH98" s="35"/>
      <c r="CI98" s="35"/>
      <c r="CJ98" s="35"/>
      <c r="CP98" s="35"/>
      <c r="CQ98" s="35"/>
      <c r="CR98" s="35"/>
      <c r="CX98" s="35"/>
      <c r="CY98" s="35"/>
      <c r="CZ98" s="35"/>
      <c r="DF98" s="35">
        <v>2.3358999999999999E-7</v>
      </c>
      <c r="DG98" s="35">
        <v>6.0145377822499997</v>
      </c>
      <c r="DH98" s="35">
        <v>3496.0328261340001</v>
      </c>
      <c r="DI98" s="29">
        <f t="shared" si="108"/>
        <v>2.3344599191095236E-7</v>
      </c>
      <c r="DJ98" s="29">
        <f t="shared" si="109"/>
        <v>2.3344562528506365E-7</v>
      </c>
      <c r="DK98" s="29">
        <f t="shared" si="110"/>
        <v>2.3344562529798497E-7</v>
      </c>
      <c r="DL98" s="29">
        <f t="shared" si="111"/>
        <v>2.334456252979846E-7</v>
      </c>
      <c r="DN98" s="35">
        <v>3.016E-8</v>
      </c>
      <c r="DO98" s="35">
        <v>3.7383885512499999</v>
      </c>
      <c r="DP98" s="35">
        <v>6681.2921637024001</v>
      </c>
      <c r="DQ98" s="29">
        <f t="shared" si="112"/>
        <v>2.0083501929204079E-8</v>
      </c>
      <c r="DR98" s="29">
        <f t="shared" si="113"/>
        <v>2.0081580719740226E-8</v>
      </c>
      <c r="DS98" s="29">
        <f t="shared" si="114"/>
        <v>2.0081580787410605E-8</v>
      </c>
      <c r="DT98" s="29">
        <f t="shared" si="115"/>
        <v>2.0081580787408689E-8</v>
      </c>
      <c r="DV98" s="35">
        <v>4.0199999999999998E-9</v>
      </c>
      <c r="DW98" s="35">
        <v>2.8462483538400001</v>
      </c>
      <c r="DX98" s="35">
        <v>5331.3574437407997</v>
      </c>
      <c r="DY98" s="29">
        <f t="shared" si="116"/>
        <v>3.9249932618773487E-10</v>
      </c>
      <c r="DZ98" s="29">
        <f t="shared" si="117"/>
        <v>3.9277190077835671E-10</v>
      </c>
      <c r="EA98" s="29">
        <f t="shared" si="118"/>
        <v>3.9277189117788154E-10</v>
      </c>
      <c r="EB98" s="29">
        <f t="shared" si="119"/>
        <v>3.9277189117822259E-10</v>
      </c>
      <c r="ED98" s="35">
        <v>2.5999999999999998E-10</v>
      </c>
      <c r="EE98" s="35">
        <v>4.8050983336400002</v>
      </c>
      <c r="EF98" s="35">
        <v>7632.9432596502002</v>
      </c>
      <c r="EG98" s="29">
        <f t="shared" si="132"/>
        <v>-2.5990708943665278E-10</v>
      </c>
      <c r="EH98" s="29">
        <f t="shared" si="133"/>
        <v>-2.5990641026155179E-10</v>
      </c>
      <c r="EI98" s="29">
        <f t="shared" si="134"/>
        <v>-2.5990641028551681E-10</v>
      </c>
      <c r="EJ98" s="29">
        <f t="shared" si="135"/>
        <v>-2.5990641028551619E-10</v>
      </c>
      <c r="EL98" s="35"/>
      <c r="EM98" s="35"/>
      <c r="EN98" s="35"/>
      <c r="ET98" s="35"/>
      <c r="EU98" s="35"/>
      <c r="EV98" s="35"/>
    </row>
    <row r="99" spans="1:152" s="29" customFormat="1" ht="13.5" x14ac:dyDescent="0.3">
      <c r="A99" s="29">
        <f>RADIANS(B99)</f>
        <v>3.7516460424223492</v>
      </c>
      <c r="B99" s="29">
        <f>B98 - INT( B98 / 360 ) * 360</f>
        <v>214.9534844577588</v>
      </c>
      <c r="C99" s="29">
        <f>RADIANS(D99)</f>
        <v>8.2095141164437325E-3</v>
      </c>
      <c r="D99" s="29">
        <f>D98 - INT( D98 / 360 ) * 360</f>
        <v>0.47037051072529695</v>
      </c>
      <c r="N99" s="35">
        <v>4.0671000000000002E-7</v>
      </c>
      <c r="O99" s="35">
        <v>3.13832621829</v>
      </c>
      <c r="P99" s="35">
        <v>9595.2390892233998</v>
      </c>
      <c r="Q99" s="29">
        <f t="shared" si="80"/>
        <v>-1.3285553832154612E-7</v>
      </c>
      <c r="R99" s="29">
        <f t="shared" si="81"/>
        <v>-1.3280840262201222E-7</v>
      </c>
      <c r="S99" s="29">
        <f t="shared" si="82"/>
        <v>-1.3280840428223206E-7</v>
      </c>
      <c r="T99" s="29">
        <f t="shared" si="83"/>
        <v>-1.3280840428218835E-7</v>
      </c>
      <c r="V99" s="35">
        <v>6.1859999999999999E-8</v>
      </c>
      <c r="W99" s="35">
        <v>3.5416596773400002</v>
      </c>
      <c r="X99" s="35">
        <v>692.15760122680001</v>
      </c>
      <c r="Y99" s="29">
        <f t="shared" si="84"/>
        <v>-3.7261480868134423E-8</v>
      </c>
      <c r="Z99" s="29">
        <f t="shared" si="85"/>
        <v>-3.7261044103207351E-8</v>
      </c>
      <c r="AA99" s="29">
        <f t="shared" si="86"/>
        <v>-3.7261044118590899E-8</v>
      </c>
      <c r="AB99" s="29">
        <f t="shared" si="87"/>
        <v>-3.7261044118590462E-8</v>
      </c>
      <c r="AD99" s="35">
        <v>5.0000000000000001E-9</v>
      </c>
      <c r="AE99" s="35">
        <v>4.6632313461899999</v>
      </c>
      <c r="AF99" s="35">
        <v>6836.6452528338004</v>
      </c>
      <c r="AG99" s="29">
        <f t="shared" si="88"/>
        <v>-4.299762074746127E-9</v>
      </c>
      <c r="AH99" s="29">
        <f t="shared" si="89"/>
        <v>-4.2995391097512244E-9</v>
      </c>
      <c r="AI99" s="29">
        <f t="shared" si="90"/>
        <v>-4.2995391176049734E-9</v>
      </c>
      <c r="AJ99" s="29">
        <f t="shared" si="91"/>
        <v>-4.2995391176047187E-9</v>
      </c>
      <c r="AL99" s="35">
        <v>4.3000000000000001E-10</v>
      </c>
      <c r="AM99" s="35">
        <v>6.17835198533</v>
      </c>
      <c r="AN99" s="35">
        <v>15643.680203309799</v>
      </c>
      <c r="AO99" s="29">
        <f t="shared" si="124"/>
        <v>-3.7923684433349429E-10</v>
      </c>
      <c r="AP99" s="29">
        <f t="shared" si="125"/>
        <v>-3.7919631819569062E-10</v>
      </c>
      <c r="AQ99" s="29">
        <f t="shared" si="126"/>
        <v>-3.7919631962334924E-10</v>
      </c>
      <c r="AR99" s="29">
        <f t="shared" si="127"/>
        <v>-3.7919631962330313E-10</v>
      </c>
      <c r="AT99" s="35"/>
      <c r="AU99" s="35"/>
      <c r="AV99" s="35"/>
      <c r="BB99" s="35"/>
      <c r="BC99" s="35"/>
      <c r="BD99" s="35"/>
      <c r="BJ99" s="35">
        <v>2.6160000000000001E-8</v>
      </c>
      <c r="BK99" s="35">
        <v>1.2365942089699999</v>
      </c>
      <c r="BL99" s="35">
        <v>4933.2084403325998</v>
      </c>
      <c r="BM99" s="29">
        <f t="shared" si="96"/>
        <v>2.4830686393718733E-8</v>
      </c>
      <c r="BN99" s="29">
        <f t="shared" si="97"/>
        <v>2.4830167315450189E-8</v>
      </c>
      <c r="BO99" s="29">
        <f t="shared" si="98"/>
        <v>2.4830167333734639E-8</v>
      </c>
      <c r="BP99" s="29">
        <f t="shared" si="99"/>
        <v>2.4830167333734057E-8</v>
      </c>
      <c r="BR99" s="35">
        <v>3.58E-9</v>
      </c>
      <c r="BS99" s="35">
        <v>4.2158451824499998</v>
      </c>
      <c r="BT99" s="35">
        <v>426.59819087599999</v>
      </c>
      <c r="BU99" s="29">
        <f t="shared" si="100"/>
        <v>5.3156910092347289E-10</v>
      </c>
      <c r="BV99" s="29">
        <f t="shared" si="101"/>
        <v>5.3154980062151738E-10</v>
      </c>
      <c r="BW99" s="29">
        <f t="shared" si="102"/>
        <v>5.315498013013064E-10</v>
      </c>
      <c r="BX99" s="29">
        <f t="shared" si="103"/>
        <v>5.3154980130128128E-10</v>
      </c>
      <c r="BZ99" s="35">
        <v>3.1000000000000002E-10</v>
      </c>
      <c r="CA99" s="35">
        <v>4.94959395405</v>
      </c>
      <c r="CB99" s="35">
        <v>6680.2445323313996</v>
      </c>
      <c r="CC99" s="29">
        <f t="shared" si="128"/>
        <v>2.9098261072816855E-10</v>
      </c>
      <c r="CD99" s="29">
        <f t="shared" si="129"/>
        <v>2.9099173611418072E-10</v>
      </c>
      <c r="CE99" s="29">
        <f t="shared" si="130"/>
        <v>2.9099173579280833E-10</v>
      </c>
      <c r="CF99" s="29">
        <f t="shared" si="131"/>
        <v>2.9099173579281748E-10</v>
      </c>
      <c r="CH99" s="35"/>
      <c r="CI99" s="35"/>
      <c r="CJ99" s="35"/>
      <c r="CP99" s="35"/>
      <c r="CQ99" s="35"/>
      <c r="CR99" s="35"/>
      <c r="CX99" s="35"/>
      <c r="CY99" s="35"/>
      <c r="CZ99" s="35"/>
      <c r="DF99" s="35">
        <v>2.4732000000000002E-7</v>
      </c>
      <c r="DG99" s="35">
        <v>2.5803479770300002</v>
      </c>
      <c r="DH99" s="35">
        <v>2803.8079146044001</v>
      </c>
      <c r="DI99" s="29">
        <f t="shared" si="108"/>
        <v>-1.3453927062540321E-7</v>
      </c>
      <c r="DJ99" s="29">
        <f t="shared" si="109"/>
        <v>-1.3454670621265629E-7</v>
      </c>
      <c r="DK99" s="29">
        <f t="shared" si="110"/>
        <v>-1.345467059507662E-7</v>
      </c>
      <c r="DL99" s="29">
        <f t="shared" si="111"/>
        <v>-1.3454670595077504E-7</v>
      </c>
      <c r="DN99" s="35">
        <v>3.9750000000000002E-8</v>
      </c>
      <c r="DO99" s="35">
        <v>4.9128859296499998</v>
      </c>
      <c r="DP99" s="35">
        <v>2942.4634232916001</v>
      </c>
      <c r="DQ99" s="29">
        <f t="shared" si="112"/>
        <v>-3.0325360425225486E-8</v>
      </c>
      <c r="DR99" s="29">
        <f t="shared" si="113"/>
        <v>-3.0324394065780665E-8</v>
      </c>
      <c r="DS99" s="29">
        <f t="shared" si="114"/>
        <v>-3.0324394099818076E-8</v>
      </c>
      <c r="DT99" s="29">
        <f t="shared" si="115"/>
        <v>-3.0324394099816977E-8</v>
      </c>
      <c r="DV99" s="35">
        <v>3.1899999999999999E-9</v>
      </c>
      <c r="DW99" s="35">
        <v>1.4454545747500001</v>
      </c>
      <c r="DX99" s="35">
        <v>5729.5064471490005</v>
      </c>
      <c r="DY99" s="29">
        <f t="shared" si="116"/>
        <v>3.0862663574191752E-9</v>
      </c>
      <c r="DZ99" s="29">
        <f t="shared" si="117"/>
        <v>3.086325427808644E-9</v>
      </c>
      <c r="EA99" s="29">
        <f t="shared" si="118"/>
        <v>3.0863254257283902E-9</v>
      </c>
      <c r="EB99" s="29">
        <f t="shared" si="119"/>
        <v>3.0863254257284477E-9</v>
      </c>
      <c r="ED99" s="35">
        <v>2.1999999999999999E-10</v>
      </c>
      <c r="EE99" s="35">
        <v>1.4396610707699999</v>
      </c>
      <c r="EF99" s="35">
        <v>26724.899413598399</v>
      </c>
      <c r="EG99" s="29">
        <f t="shared" si="132"/>
        <v>-8.4068338061048731E-11</v>
      </c>
      <c r="EH99" s="29">
        <f t="shared" si="133"/>
        <v>-8.3998900318727262E-11</v>
      </c>
      <c r="EI99" s="29">
        <f t="shared" si="134"/>
        <v>-8.3998902764599986E-11</v>
      </c>
      <c r="EJ99" s="29">
        <f t="shared" si="135"/>
        <v>-8.3998902764530645E-11</v>
      </c>
      <c r="EL99" s="35"/>
      <c r="EM99" s="35"/>
      <c r="EN99" s="35"/>
      <c r="ET99" s="35"/>
      <c r="EU99" s="35"/>
      <c r="EV99" s="35"/>
    </row>
    <row r="100" spans="1:152" s="29" customFormat="1" ht="13.5" x14ac:dyDescent="0.3">
      <c r="N100" s="35">
        <v>3.8107000000000001E-7</v>
      </c>
      <c r="O100" s="35">
        <v>0.7340194632</v>
      </c>
      <c r="P100" s="35">
        <v>10025.3603984484</v>
      </c>
      <c r="Q100" s="29">
        <f t="shared" si="80"/>
        <v>3.7331751251793003E-7</v>
      </c>
      <c r="R100" s="29">
        <f t="shared" si="81"/>
        <v>3.7332730707701424E-7</v>
      </c>
      <c r="S100" s="29">
        <f t="shared" si="82"/>
        <v>3.733273067321434E-7</v>
      </c>
      <c r="T100" s="29">
        <f t="shared" si="83"/>
        <v>3.7332730673215425E-7</v>
      </c>
      <c r="V100" s="35">
        <v>5.4380000000000001E-8</v>
      </c>
      <c r="W100" s="35">
        <v>1.0512968958</v>
      </c>
      <c r="X100" s="35">
        <v>4933.2084403325998</v>
      </c>
      <c r="Y100" s="29">
        <f t="shared" si="84"/>
        <v>4.7579966715130603E-8</v>
      </c>
      <c r="Z100" s="29">
        <f t="shared" si="85"/>
        <v>4.7578306640909335E-8</v>
      </c>
      <c r="AA100" s="29">
        <f t="shared" si="86"/>
        <v>4.7578306699382964E-8</v>
      </c>
      <c r="AB100" s="29">
        <f t="shared" si="87"/>
        <v>4.7578306699381091E-8</v>
      </c>
      <c r="AD100" s="35">
        <v>5.0899999999999996E-9</v>
      </c>
      <c r="AE100" s="35">
        <v>0.32548381734999998</v>
      </c>
      <c r="AF100" s="35">
        <v>8031.0922630584</v>
      </c>
      <c r="AG100" s="29">
        <f t="shared" si="88"/>
        <v>1.9330356642875131E-9</v>
      </c>
      <c r="AH100" s="29">
        <f t="shared" si="89"/>
        <v>1.9325524008036315E-9</v>
      </c>
      <c r="AI100" s="29">
        <f t="shared" si="90"/>
        <v>1.9325524178252817E-9</v>
      </c>
      <c r="AJ100" s="29">
        <f t="shared" si="91"/>
        <v>1.9325524178247461E-9</v>
      </c>
      <c r="AL100" s="35">
        <v>3.4000000000000001E-10</v>
      </c>
      <c r="AM100" s="35">
        <v>2.4480651126800002</v>
      </c>
      <c r="AN100" s="35">
        <v>7210.9158184941998</v>
      </c>
      <c r="AO100" s="29">
        <f t="shared" si="124"/>
        <v>3.3410510821726668E-10</v>
      </c>
      <c r="AP100" s="29">
        <f t="shared" si="125"/>
        <v>3.3411091571471035E-10</v>
      </c>
      <c r="AQ100" s="29">
        <f t="shared" si="126"/>
        <v>3.3411091551021161E-10</v>
      </c>
      <c r="AR100" s="29">
        <f t="shared" si="127"/>
        <v>3.3411091551021786E-10</v>
      </c>
      <c r="AT100" s="35"/>
      <c r="AU100" s="35"/>
      <c r="AV100" s="35"/>
      <c r="BB100" s="35"/>
      <c r="BC100" s="35"/>
      <c r="BD100" s="35"/>
      <c r="BJ100" s="35">
        <v>3.0110000000000003E-8</v>
      </c>
      <c r="BK100" s="35">
        <v>4.3396576660799999</v>
      </c>
      <c r="BL100" s="35">
        <v>2388.8940204492001</v>
      </c>
      <c r="BM100" s="29">
        <f t="shared" si="96"/>
        <v>2.0041802656138027E-8</v>
      </c>
      <c r="BN100" s="29">
        <f t="shared" si="97"/>
        <v>2.0041116654943846E-8</v>
      </c>
      <c r="BO100" s="29">
        <f t="shared" si="98"/>
        <v>2.0041116679106109E-8</v>
      </c>
      <c r="BP100" s="29">
        <f t="shared" si="99"/>
        <v>2.0041116679105467E-8</v>
      </c>
      <c r="BR100" s="35">
        <v>4.0899999999999997E-9</v>
      </c>
      <c r="BS100" s="35">
        <v>4.53421956625</v>
      </c>
      <c r="BT100" s="35">
        <v>3360.9677460985899</v>
      </c>
      <c r="BU100" s="29">
        <f t="shared" si="100"/>
        <v>-3.4487624720496481E-9</v>
      </c>
      <c r="BV100" s="29">
        <f t="shared" si="101"/>
        <v>-3.4486680352172386E-9</v>
      </c>
      <c r="BW100" s="29">
        <f t="shared" si="102"/>
        <v>-3.448668038543549E-9</v>
      </c>
      <c r="BX100" s="29">
        <f t="shared" si="103"/>
        <v>-3.4486680385434551E-9</v>
      </c>
      <c r="BZ100" s="35">
        <v>3.4999999999999998E-10</v>
      </c>
      <c r="CA100" s="35">
        <v>6.1481321982699999</v>
      </c>
      <c r="CB100" s="35">
        <v>3360.9677460985899</v>
      </c>
      <c r="CC100" s="29">
        <f t="shared" si="128"/>
        <v>-1.7525432764023191E-10</v>
      </c>
      <c r="CD100" s="29">
        <f t="shared" si="129"/>
        <v>-1.7526733981614489E-10</v>
      </c>
      <c r="CE100" s="29">
        <f t="shared" si="130"/>
        <v>-1.7526733935784337E-10</v>
      </c>
      <c r="CF100" s="29">
        <f t="shared" si="131"/>
        <v>-1.7526733935785633E-10</v>
      </c>
      <c r="CH100" s="35"/>
      <c r="CI100" s="35"/>
      <c r="CJ100" s="35"/>
      <c r="CP100" s="35"/>
      <c r="CQ100" s="35"/>
      <c r="CR100" s="35"/>
      <c r="CX100" s="35"/>
      <c r="CY100" s="35"/>
      <c r="CZ100" s="35"/>
      <c r="DF100" s="35">
        <v>1.9364999999999999E-7</v>
      </c>
      <c r="DG100" s="35">
        <v>5.1852875047199998</v>
      </c>
      <c r="DH100" s="35">
        <v>6681.2921637024001</v>
      </c>
      <c r="DI100" s="29">
        <f t="shared" si="108"/>
        <v>1.5929952375922601E-7</v>
      </c>
      <c r="DJ100" s="29">
        <f t="shared" si="109"/>
        <v>1.5930892443907427E-7</v>
      </c>
      <c r="DK100" s="29">
        <f t="shared" si="110"/>
        <v>1.5930892410798908E-7</v>
      </c>
      <c r="DL100" s="29">
        <f t="shared" si="111"/>
        <v>1.5930892410799845E-7</v>
      </c>
      <c r="DN100" s="35">
        <v>3.9109999999999997E-8</v>
      </c>
      <c r="DO100" s="35">
        <v>0.67451768876999996</v>
      </c>
      <c r="DP100" s="35">
        <v>3127.3133312618002</v>
      </c>
      <c r="DQ100" s="29">
        <f t="shared" si="112"/>
        <v>1.4079499970118235E-8</v>
      </c>
      <c r="DR100" s="29">
        <f t="shared" si="113"/>
        <v>1.4080958175531965E-8</v>
      </c>
      <c r="DS100" s="29">
        <f t="shared" si="114"/>
        <v>1.4080958124172289E-8</v>
      </c>
      <c r="DT100" s="29">
        <f t="shared" si="115"/>
        <v>1.4080958124173844E-8</v>
      </c>
      <c r="DV100" s="35">
        <v>3.0300000000000001E-9</v>
      </c>
      <c r="DW100" s="35">
        <v>1.918776551E-2</v>
      </c>
      <c r="DX100" s="35">
        <v>6127.6554505572003</v>
      </c>
      <c r="DY100" s="29">
        <f t="shared" si="116"/>
        <v>1.670025170062056E-9</v>
      </c>
      <c r="DZ100" s="29">
        <f t="shared" si="117"/>
        <v>1.669827188822748E-9</v>
      </c>
      <c r="EA100" s="29">
        <f t="shared" si="118"/>
        <v>1.6698271957961297E-9</v>
      </c>
      <c r="EB100" s="29">
        <f t="shared" si="119"/>
        <v>1.669827195795914E-9</v>
      </c>
      <c r="ED100" s="35">
        <v>2.0000000000000001E-10</v>
      </c>
      <c r="EE100" s="35">
        <v>0.36901153143999998</v>
      </c>
      <c r="EF100" s="35">
        <v>398.14900340819997</v>
      </c>
      <c r="EG100" s="29">
        <f t="shared" si="132"/>
        <v>1.7024085726472139E-10</v>
      </c>
      <c r="EH100" s="29">
        <f t="shared" si="133"/>
        <v>1.702413913359262E-10</v>
      </c>
      <c r="EI100" s="29">
        <f t="shared" si="134"/>
        <v>1.7024139131711546E-10</v>
      </c>
      <c r="EJ100" s="29">
        <f t="shared" si="135"/>
        <v>1.7024139131711613E-10</v>
      </c>
      <c r="EL100" s="35"/>
      <c r="EM100" s="35"/>
      <c r="EN100" s="35"/>
      <c r="ET100" s="35"/>
      <c r="EU100" s="35"/>
      <c r="EV100" s="35"/>
    </row>
    <row r="101" spans="1:152" s="29" customFormat="1" ht="13.5" x14ac:dyDescent="0.3">
      <c r="A101" s="29" t="s">
        <v>193</v>
      </c>
      <c r="B101" s="29" t="s">
        <v>194</v>
      </c>
      <c r="C101" s="29" t="s">
        <v>195</v>
      </c>
      <c r="D101" s="29" t="s">
        <v>225</v>
      </c>
      <c r="E101" s="29" t="s">
        <v>226</v>
      </c>
      <c r="F101" s="29" t="s">
        <v>227</v>
      </c>
      <c r="N101" s="35">
        <v>3.9495000000000003E-7</v>
      </c>
      <c r="O101" s="35">
        <v>5.6322539216000003</v>
      </c>
      <c r="P101" s="35">
        <v>3097.8838227257902</v>
      </c>
      <c r="Q101" s="29">
        <f t="shared" si="80"/>
        <v>3.25763477153032E-7</v>
      </c>
      <c r="R101" s="29">
        <f t="shared" si="81"/>
        <v>3.2575463673740131E-7</v>
      </c>
      <c r="S101" s="29">
        <f t="shared" si="82"/>
        <v>3.257546370487811E-7</v>
      </c>
      <c r="T101" s="29">
        <f t="shared" si="83"/>
        <v>3.2575463704877163E-7</v>
      </c>
      <c r="V101" s="35">
        <v>6.1080000000000002E-8</v>
      </c>
      <c r="W101" s="35">
        <v>1.6624087993900001</v>
      </c>
      <c r="X101" s="35">
        <v>6525.8044539654002</v>
      </c>
      <c r="Y101" s="29">
        <f t="shared" si="84"/>
        <v>4.0782646083956577E-8</v>
      </c>
      <c r="Z101" s="29">
        <f t="shared" si="85"/>
        <v>4.0786437905978806E-8</v>
      </c>
      <c r="AA101" s="29">
        <f t="shared" si="86"/>
        <v>4.0786437772430443E-8</v>
      </c>
      <c r="AB101" s="29">
        <f t="shared" si="87"/>
        <v>4.0786437772434321E-8</v>
      </c>
      <c r="AD101" s="35">
        <v>6.1300000000000001E-9</v>
      </c>
      <c r="AE101" s="35">
        <v>1.72250879737</v>
      </c>
      <c r="AF101" s="35">
        <v>7632.9432596502002</v>
      </c>
      <c r="AG101" s="29">
        <f t="shared" si="88"/>
        <v>6.1268088249519068E-9</v>
      </c>
      <c r="AH101" s="29">
        <f t="shared" si="89"/>
        <v>6.1268280869938619E-9</v>
      </c>
      <c r="AI101" s="29">
        <f t="shared" si="90"/>
        <v>6.1268280863164498E-9</v>
      </c>
      <c r="AJ101" s="29">
        <f t="shared" si="91"/>
        <v>6.1268280863164696E-9</v>
      </c>
      <c r="AL101" s="35">
        <v>3.7999999999999998E-10</v>
      </c>
      <c r="AM101" s="35">
        <v>0.26295105908999999</v>
      </c>
      <c r="AN101" s="35">
        <v>10022.817601167601</v>
      </c>
      <c r="AO101" s="29">
        <f t="shared" si="124"/>
        <v>3.61850565701028E-10</v>
      </c>
      <c r="AP101" s="29">
        <f t="shared" si="125"/>
        <v>3.618357005524126E-10</v>
      </c>
      <c r="AQ101" s="29">
        <f t="shared" si="126"/>
        <v>3.6183570107609041E-10</v>
      </c>
      <c r="AR101" s="29">
        <f t="shared" si="127"/>
        <v>3.6183570107607392E-10</v>
      </c>
      <c r="AT101" s="35"/>
      <c r="AU101" s="35"/>
      <c r="AV101" s="35"/>
      <c r="BB101" s="35"/>
      <c r="BC101" s="35"/>
      <c r="BD101" s="35"/>
      <c r="BJ101" s="35">
        <v>3.0939999999999998E-8</v>
      </c>
      <c r="BK101" s="35">
        <v>2.4038530945500001</v>
      </c>
      <c r="BL101" s="35">
        <v>2118.7638603783998</v>
      </c>
      <c r="BM101" s="29">
        <f t="shared" si="96"/>
        <v>1.9653352962258003E-8</v>
      </c>
      <c r="BN101" s="29">
        <f t="shared" si="97"/>
        <v>1.9652705939528666E-8</v>
      </c>
      <c r="BO101" s="29">
        <f t="shared" si="98"/>
        <v>1.9652705962317922E-8</v>
      </c>
      <c r="BP101" s="29">
        <f t="shared" si="99"/>
        <v>1.9652705962317244E-8</v>
      </c>
      <c r="BR101" s="35">
        <v>4.2599999999999998E-9</v>
      </c>
      <c r="BS101" s="35">
        <v>5.4717283090800004</v>
      </c>
      <c r="BT101" s="35">
        <v>3205.5473466643998</v>
      </c>
      <c r="BU101" s="29">
        <f t="shared" si="100"/>
        <v>2.3472922305744983E-9</v>
      </c>
      <c r="BV101" s="29">
        <f t="shared" si="101"/>
        <v>2.3474378553716241E-9</v>
      </c>
      <c r="BW101" s="29">
        <f t="shared" si="102"/>
        <v>2.3474378502425509E-9</v>
      </c>
      <c r="BX101" s="29">
        <f t="shared" si="103"/>
        <v>2.3474378502427279E-9</v>
      </c>
      <c r="BZ101" s="35">
        <v>2.8999999999999998E-10</v>
      </c>
      <c r="CA101" s="35">
        <v>0.54115054571999999</v>
      </c>
      <c r="CB101" s="35">
        <v>6681.2921637024001</v>
      </c>
      <c r="CC101" s="29">
        <f t="shared" si="128"/>
        <v>-1.8077891292876252E-10</v>
      </c>
      <c r="CD101" s="29">
        <f t="shared" si="129"/>
        <v>-1.8075955138714445E-10</v>
      </c>
      <c r="CE101" s="29">
        <f t="shared" si="130"/>
        <v>-1.8075955206910939E-10</v>
      </c>
      <c r="CF101" s="29">
        <f t="shared" si="131"/>
        <v>-1.8075955206909006E-10</v>
      </c>
      <c r="CH101" s="35"/>
      <c r="CI101" s="35"/>
      <c r="CJ101" s="35"/>
      <c r="CP101" s="35"/>
      <c r="CQ101" s="35"/>
      <c r="CR101" s="35"/>
      <c r="CX101" s="35"/>
      <c r="CY101" s="35"/>
      <c r="CZ101" s="35"/>
      <c r="DF101" s="35">
        <v>1.9121999999999999E-7</v>
      </c>
      <c r="DG101" s="35">
        <v>5.4196855945099998</v>
      </c>
      <c r="DH101" s="35">
        <v>10025.3603984484</v>
      </c>
      <c r="DI101" s="29">
        <f t="shared" si="108"/>
        <v>3.335572679217735E-8</v>
      </c>
      <c r="DJ101" s="29">
        <f t="shared" si="109"/>
        <v>3.3331603798802586E-8</v>
      </c>
      <c r="DK101" s="29">
        <f t="shared" si="110"/>
        <v>3.3331604648464896E-8</v>
      </c>
      <c r="DL101" s="29">
        <f t="shared" si="111"/>
        <v>3.3331604648432788E-8</v>
      </c>
      <c r="DN101" s="35">
        <v>3.9230000000000001E-8</v>
      </c>
      <c r="DO101" s="35">
        <v>3.0770353163199999</v>
      </c>
      <c r="DP101" s="35">
        <v>3.5231183490000002</v>
      </c>
      <c r="DQ101" s="29">
        <f t="shared" si="112"/>
        <v>-3.9228944611462141E-8</v>
      </c>
      <c r="DR101" s="29">
        <f t="shared" si="113"/>
        <v>-3.9228944598506495E-8</v>
      </c>
      <c r="DS101" s="29">
        <f t="shared" si="114"/>
        <v>-3.9228944598506951E-8</v>
      </c>
      <c r="DT101" s="29">
        <f t="shared" si="115"/>
        <v>-3.9228944598506951E-8</v>
      </c>
      <c r="DV101" s="35">
        <v>2.9699999999999999E-9</v>
      </c>
      <c r="DW101" s="35">
        <v>5.7407060629400002</v>
      </c>
      <c r="DX101" s="35">
        <v>6041.3275670856001</v>
      </c>
      <c r="DY101" s="29">
        <f t="shared" si="116"/>
        <v>-2.9161261257275318E-9</v>
      </c>
      <c r="DZ101" s="29">
        <f t="shared" si="117"/>
        <v>-2.9161695919991015E-9</v>
      </c>
      <c r="EA101" s="29">
        <f t="shared" si="118"/>
        <v>-2.916169590468465E-9</v>
      </c>
      <c r="EB101" s="29">
        <f t="shared" si="119"/>
        <v>-2.9161695904685125E-9</v>
      </c>
      <c r="ED101" s="35">
        <v>1.8999999999999999E-10</v>
      </c>
      <c r="EE101" s="35">
        <v>1.0032530604100001</v>
      </c>
      <c r="EF101" s="35">
        <v>7064.1213856227996</v>
      </c>
      <c r="EG101" s="29">
        <f t="shared" si="132"/>
        <v>-1.6665365245541871E-10</v>
      </c>
      <c r="EH101" s="29">
        <f t="shared" si="133"/>
        <v>-1.6664541430521839E-10</v>
      </c>
      <c r="EI101" s="29">
        <f t="shared" si="134"/>
        <v>-1.6664541459540281E-10</v>
      </c>
      <c r="EJ101" s="29">
        <f t="shared" si="135"/>
        <v>-1.6664541459539374E-10</v>
      </c>
      <c r="EL101" s="35"/>
      <c r="EM101" s="35"/>
      <c r="EN101" s="35"/>
      <c r="ET101" s="35"/>
      <c r="EU101" s="35"/>
      <c r="EV101" s="35"/>
    </row>
    <row r="102" spans="1:152" s="29" customFormat="1" ht="13.5" x14ac:dyDescent="0.3">
      <c r="A102" s="29">
        <f>E98*COS(C99)*COS(A99)</f>
        <v>-1.3013237634650481</v>
      </c>
      <c r="B102" s="29">
        <f>E98*COS(C99)*SIN(A99)</f>
        <v>-0.90962314247041376</v>
      </c>
      <c r="C102" s="29">
        <f>E98*SIN(C99)</f>
        <v>1.303471034057779E-2</v>
      </c>
      <c r="D102" s="29">
        <f>A102-$D$9</f>
        <v>-0.31658105104852441</v>
      </c>
      <c r="E102" s="29">
        <f>B102-$E$9</f>
        <v>-0.74343638956155333</v>
      </c>
      <c r="F102" s="29">
        <f>C102-$F$9</f>
        <v>1.3036255151742181E-2</v>
      </c>
      <c r="N102" s="35">
        <v>4.4173999999999998E-7</v>
      </c>
      <c r="O102" s="35">
        <v>3.1952973670199998</v>
      </c>
      <c r="P102" s="35">
        <v>5628.9564702112002</v>
      </c>
      <c r="Q102" s="29">
        <f t="shared" si="80"/>
        <v>4.1145531599983505E-7</v>
      </c>
      <c r="R102" s="29">
        <f t="shared" si="81"/>
        <v>4.1146687783043917E-7</v>
      </c>
      <c r="S102" s="29">
        <f t="shared" si="82"/>
        <v>4.1146687742325052E-7</v>
      </c>
      <c r="T102" s="29">
        <f t="shared" si="83"/>
        <v>4.1146687742326423E-7</v>
      </c>
      <c r="V102" s="35">
        <v>5.1539999999999997E-8</v>
      </c>
      <c r="W102" s="35">
        <v>1.14703246368</v>
      </c>
      <c r="X102" s="35">
        <v>28.449187467800002</v>
      </c>
      <c r="Y102" s="29">
        <f t="shared" si="84"/>
        <v>-1.9737499063385127E-9</v>
      </c>
      <c r="Z102" s="29">
        <f t="shared" si="85"/>
        <v>-1.9737311823426473E-9</v>
      </c>
      <c r="AA102" s="29">
        <f t="shared" si="86"/>
        <v>-1.9737311830021377E-9</v>
      </c>
      <c r="AB102" s="29">
        <f t="shared" si="87"/>
        <v>-1.973731183002115E-9</v>
      </c>
      <c r="AD102" s="35">
        <v>5.1600000000000004E-9</v>
      </c>
      <c r="AE102" s="35">
        <v>1.37906978509</v>
      </c>
      <c r="AF102" s="35">
        <v>7740.6067835887998</v>
      </c>
      <c r="AG102" s="29">
        <f t="shared" si="88"/>
        <v>6.8582931821156331E-10</v>
      </c>
      <c r="AH102" s="29">
        <f t="shared" si="89"/>
        <v>6.8633520624521295E-10</v>
      </c>
      <c r="AI102" s="29">
        <f t="shared" si="90"/>
        <v>6.8633518842719755E-10</v>
      </c>
      <c r="AJ102" s="29">
        <f t="shared" si="91"/>
        <v>6.8633518842770616E-10</v>
      </c>
      <c r="AL102" s="35">
        <v>2.8000000000000002E-10</v>
      </c>
      <c r="AM102" s="35">
        <v>0.74281728305000005</v>
      </c>
      <c r="AN102" s="35">
        <v>10021.854533751601</v>
      </c>
      <c r="AO102" s="29">
        <f t="shared" si="124"/>
        <v>2.7669008936729916E-10</v>
      </c>
      <c r="AP102" s="29">
        <f t="shared" si="125"/>
        <v>2.766955846067019E-10</v>
      </c>
      <c r="AQ102" s="29">
        <f t="shared" si="126"/>
        <v>2.7669558441323071E-10</v>
      </c>
      <c r="AR102" s="29">
        <f t="shared" si="127"/>
        <v>2.7669558441323681E-10</v>
      </c>
      <c r="AT102" s="35"/>
      <c r="AU102" s="35"/>
      <c r="AV102" s="35"/>
      <c r="BB102" s="35"/>
      <c r="BC102" s="35"/>
      <c r="BD102" s="35"/>
      <c r="BJ102" s="35">
        <v>2.5160000000000002E-8</v>
      </c>
      <c r="BK102" s="35">
        <v>2.3027591048299998</v>
      </c>
      <c r="BL102" s="35">
        <v>3723.5089589230001</v>
      </c>
      <c r="BM102" s="29">
        <f t="shared" si="96"/>
        <v>2.5125662294585477E-8</v>
      </c>
      <c r="BN102" s="29">
        <f t="shared" si="97"/>
        <v>2.5125599739792366E-8</v>
      </c>
      <c r="BO102" s="29">
        <f t="shared" si="98"/>
        <v>2.5125599741996641E-8</v>
      </c>
      <c r="BP102" s="29">
        <f t="shared" si="99"/>
        <v>2.5125599741996574E-8</v>
      </c>
      <c r="BR102" s="35">
        <v>3.3000000000000002E-9</v>
      </c>
      <c r="BS102" s="35">
        <v>1.00078638665</v>
      </c>
      <c r="BT102" s="35">
        <v>8955.3418029093991</v>
      </c>
      <c r="BU102" s="29">
        <f t="shared" si="100"/>
        <v>-1.1885687672605487E-9</v>
      </c>
      <c r="BV102" s="29">
        <f t="shared" si="101"/>
        <v>-1.1882164474088373E-9</v>
      </c>
      <c r="BW102" s="29">
        <f t="shared" si="102"/>
        <v>-1.1882164598182817E-9</v>
      </c>
      <c r="BX102" s="29">
        <f t="shared" si="103"/>
        <v>-1.1882164598179318E-9</v>
      </c>
      <c r="BZ102" s="35">
        <v>3.4999999999999998E-10</v>
      </c>
      <c r="CA102" s="35">
        <v>1.4989966271899999</v>
      </c>
      <c r="CB102" s="35">
        <v>3320.2571073009999</v>
      </c>
      <c r="CC102" s="29">
        <f t="shared" si="128"/>
        <v>1.5173152296386956E-10</v>
      </c>
      <c r="CD102" s="29">
        <f t="shared" si="129"/>
        <v>1.517181403293086E-10</v>
      </c>
      <c r="CE102" s="29">
        <f t="shared" si="130"/>
        <v>1.5171814080066834E-10</v>
      </c>
      <c r="CF102" s="29">
        <f t="shared" si="131"/>
        <v>1.517181408006549E-10</v>
      </c>
      <c r="CH102" s="35"/>
      <c r="CI102" s="35"/>
      <c r="CJ102" s="35"/>
      <c r="CP102" s="35"/>
      <c r="CQ102" s="35"/>
      <c r="CR102" s="35"/>
      <c r="CX102" s="35"/>
      <c r="CY102" s="35"/>
      <c r="CZ102" s="35"/>
      <c r="DF102" s="35">
        <v>1.9364000000000001E-7</v>
      </c>
      <c r="DG102" s="35">
        <v>5.5937838213799997</v>
      </c>
      <c r="DH102" s="35">
        <v>6681.1575430967996</v>
      </c>
      <c r="DI102" s="29">
        <f t="shared" si="108"/>
        <v>1.0280740905806516E-7</v>
      </c>
      <c r="DJ102" s="29">
        <f t="shared" si="109"/>
        <v>1.0282141904464972E-7</v>
      </c>
      <c r="DK102" s="29">
        <f t="shared" si="110"/>
        <v>1.0282141855121012E-7</v>
      </c>
      <c r="DL102" s="29">
        <f t="shared" si="111"/>
        <v>1.0282141855122646E-7</v>
      </c>
      <c r="DN102" s="35">
        <v>3.9440000000000001E-8</v>
      </c>
      <c r="DO102" s="35">
        <v>0.53974754515000001</v>
      </c>
      <c r="DP102" s="35">
        <v>5884.9268465832001</v>
      </c>
      <c r="DQ102" s="29">
        <f t="shared" si="112"/>
        <v>-1.1788541331115711E-8</v>
      </c>
      <c r="DR102" s="29">
        <f t="shared" si="113"/>
        <v>-1.1785710824700509E-8</v>
      </c>
      <c r="DS102" s="29">
        <f t="shared" si="114"/>
        <v>-1.1785710924396428E-8</v>
      </c>
      <c r="DT102" s="29">
        <f t="shared" si="115"/>
        <v>-1.1785710924393218E-8</v>
      </c>
      <c r="DV102" s="35">
        <v>2.9699999999999999E-9</v>
      </c>
      <c r="DW102" s="35">
        <v>3.0676322497499999</v>
      </c>
      <c r="DX102" s="35">
        <v>10419.9862835076</v>
      </c>
      <c r="DY102" s="29">
        <f t="shared" si="116"/>
        <v>-2.6348731014510185E-9</v>
      </c>
      <c r="DZ102" s="29">
        <f t="shared" si="117"/>
        <v>-2.6346905802950709E-9</v>
      </c>
      <c r="EA102" s="29">
        <f t="shared" si="118"/>
        <v>-2.6346905867245766E-9</v>
      </c>
      <c r="EB102" s="29">
        <f t="shared" si="119"/>
        <v>-2.6346905867243814E-9</v>
      </c>
      <c r="ED102" s="35">
        <v>2.0000000000000001E-10</v>
      </c>
      <c r="EE102" s="35">
        <v>0.19821371186</v>
      </c>
      <c r="EF102" s="35">
        <v>6674.1113063987996</v>
      </c>
      <c r="EG102" s="29">
        <f t="shared" si="132"/>
        <v>-4.2373363873147227E-11</v>
      </c>
      <c r="EH102" s="29">
        <f t="shared" si="133"/>
        <v>-4.2356693026714528E-11</v>
      </c>
      <c r="EI102" s="29">
        <f t="shared" si="134"/>
        <v>-4.235669361388994E-11</v>
      </c>
      <c r="EJ102" s="29">
        <f t="shared" si="135"/>
        <v>-4.235669361387328E-11</v>
      </c>
      <c r="EL102" s="35"/>
      <c r="EM102" s="35"/>
      <c r="EN102" s="35"/>
      <c r="ET102" s="35"/>
      <c r="EU102" s="35"/>
      <c r="EV102" s="35"/>
    </row>
    <row r="103" spans="1:152" s="29" customFormat="1" ht="13.5" x14ac:dyDescent="0.3">
      <c r="N103" s="35">
        <v>3.6716000000000001E-7</v>
      </c>
      <c r="O103" s="35">
        <v>2.63720775102</v>
      </c>
      <c r="P103" s="35">
        <v>692.15760122680001</v>
      </c>
      <c r="Q103" s="29">
        <f t="shared" si="80"/>
        <v>9.3682652769585113E-8</v>
      </c>
      <c r="R103" s="29">
        <f t="shared" si="81"/>
        <v>9.3685792876543743E-8</v>
      </c>
      <c r="S103" s="29">
        <f t="shared" si="82"/>
        <v>9.3685792765944732E-8</v>
      </c>
      <c r="T103" s="29">
        <f t="shared" si="83"/>
        <v>9.3685792765947895E-8</v>
      </c>
      <c r="V103" s="35">
        <v>4.8499999999999998E-8</v>
      </c>
      <c r="W103" s="35">
        <v>5.2925483290699997</v>
      </c>
      <c r="X103" s="35">
        <v>6681.2921637024001</v>
      </c>
      <c r="Y103" s="29">
        <f t="shared" si="84"/>
        <v>3.671531282557593E-8</v>
      </c>
      <c r="Z103" s="29">
        <f t="shared" si="85"/>
        <v>3.6718018401804542E-8</v>
      </c>
      <c r="AA103" s="29">
        <f t="shared" si="86"/>
        <v>3.671801830651491E-8</v>
      </c>
      <c r="AB103" s="29">
        <f t="shared" si="87"/>
        <v>3.671801830651761E-8</v>
      </c>
      <c r="AD103" s="35">
        <v>4.6900000000000001E-9</v>
      </c>
      <c r="AE103" s="35">
        <v>1.3132477836900001</v>
      </c>
      <c r="AF103" s="35">
        <v>7875.6718636242003</v>
      </c>
      <c r="AG103" s="29">
        <f t="shared" si="88"/>
        <v>-4.2751133565815419E-9</v>
      </c>
      <c r="AH103" s="29">
        <f t="shared" si="89"/>
        <v>-4.2753074383435815E-9</v>
      </c>
      <c r="AI103" s="29">
        <f t="shared" si="90"/>
        <v>-4.2753074315084649E-9</v>
      </c>
      <c r="AJ103" s="29">
        <f t="shared" si="91"/>
        <v>-4.2753074315086841E-9</v>
      </c>
      <c r="AL103" s="35">
        <v>2.8000000000000002E-10</v>
      </c>
      <c r="AM103" s="35">
        <v>4.9953630257699997</v>
      </c>
      <c r="AN103" s="35">
        <v>10021.8200264472</v>
      </c>
      <c r="AO103" s="29">
        <f t="shared" si="124"/>
        <v>-8.4480358373994335E-11</v>
      </c>
      <c r="AP103" s="29">
        <f t="shared" si="125"/>
        <v>-8.4514546319299149E-11</v>
      </c>
      <c r="AQ103" s="29">
        <f t="shared" si="126"/>
        <v>-8.4514545115173301E-11</v>
      </c>
      <c r="AR103" s="29">
        <f t="shared" si="127"/>
        <v>-8.4514545115211235E-11</v>
      </c>
      <c r="AT103" s="35"/>
      <c r="AU103" s="35"/>
      <c r="AV103" s="35"/>
      <c r="BB103" s="35"/>
      <c r="BC103" s="35"/>
      <c r="BD103" s="35"/>
      <c r="BJ103" s="35">
        <v>2.192E-8</v>
      </c>
      <c r="BK103" s="35">
        <v>1.6887759870000001</v>
      </c>
      <c r="BL103" s="35">
        <v>639.89728631399998</v>
      </c>
      <c r="BM103" s="29">
        <f t="shared" si="96"/>
        <v>1.9397694092583518E-8</v>
      </c>
      <c r="BN103" s="29">
        <f t="shared" si="97"/>
        <v>1.9397610612379603E-8</v>
      </c>
      <c r="BO103" s="29">
        <f t="shared" si="98"/>
        <v>1.9397610615319919E-8</v>
      </c>
      <c r="BP103" s="29">
        <f t="shared" si="99"/>
        <v>1.9397610615319829E-8</v>
      </c>
      <c r="BR103" s="35">
        <v>3.22E-9</v>
      </c>
      <c r="BS103" s="35">
        <v>2.42607399606</v>
      </c>
      <c r="BT103" s="35">
        <v>2274.1169495098002</v>
      </c>
      <c r="BU103" s="29">
        <f t="shared" si="100"/>
        <v>-2.9625642105567126E-10</v>
      </c>
      <c r="BV103" s="29">
        <f t="shared" si="101"/>
        <v>-2.9616324029958465E-10</v>
      </c>
      <c r="BW103" s="29">
        <f t="shared" si="102"/>
        <v>-2.9616324358153975E-10</v>
      </c>
      <c r="BX103" s="29">
        <f t="shared" si="103"/>
        <v>-2.961632435814486E-10</v>
      </c>
      <c r="BZ103" s="35">
        <v>3.3E-10</v>
      </c>
      <c r="CA103" s="35">
        <v>0.19183878029000001</v>
      </c>
      <c r="CB103" s="35">
        <v>3347.7259737006002</v>
      </c>
      <c r="CC103" s="29">
        <f t="shared" si="128"/>
        <v>-1.3233285367500333E-10</v>
      </c>
      <c r="CD103" s="29">
        <f t="shared" si="129"/>
        <v>-1.3234578650002122E-10</v>
      </c>
      <c r="CE103" s="29">
        <f t="shared" si="130"/>
        <v>-1.3234578604451141E-10</v>
      </c>
      <c r="CF103" s="29">
        <f t="shared" si="131"/>
        <v>-1.3234578604452646E-10</v>
      </c>
      <c r="CH103" s="35"/>
      <c r="CI103" s="35"/>
      <c r="CJ103" s="35"/>
      <c r="CP103" s="35"/>
      <c r="CQ103" s="35"/>
      <c r="CR103" s="35"/>
      <c r="CX103" s="35"/>
      <c r="CY103" s="35"/>
      <c r="CZ103" s="35"/>
      <c r="DF103" s="35">
        <v>1.8330000000000001E-7</v>
      </c>
      <c r="DG103" s="35">
        <v>5.7956732424000004</v>
      </c>
      <c r="DH103" s="35">
        <v>7064.1213856227996</v>
      </c>
      <c r="DI103" s="29">
        <f t="shared" si="108"/>
        <v>7.4897013143627704E-8</v>
      </c>
      <c r="DJ103" s="29">
        <f t="shared" si="109"/>
        <v>7.4912115633406615E-8</v>
      </c>
      <c r="DK103" s="29">
        <f t="shared" si="110"/>
        <v>7.4912115101484139E-8</v>
      </c>
      <c r="DL103" s="29">
        <f t="shared" si="111"/>
        <v>7.4912115101500788E-8</v>
      </c>
      <c r="DN103" s="35">
        <v>2.901E-8</v>
      </c>
      <c r="DO103" s="35">
        <v>4.66281989264</v>
      </c>
      <c r="DP103" s="35">
        <v>7210.9158184941998</v>
      </c>
      <c r="DQ103" s="29">
        <f t="shared" si="112"/>
        <v>-2.1416060870239245E-8</v>
      </c>
      <c r="DR103" s="29">
        <f t="shared" si="113"/>
        <v>-2.141425753552263E-8</v>
      </c>
      <c r="DS103" s="29">
        <f t="shared" si="114"/>
        <v>-2.1414257599041968E-8</v>
      </c>
      <c r="DT103" s="29">
        <f t="shared" si="115"/>
        <v>-2.1414257599040022E-8</v>
      </c>
      <c r="DV103" s="35">
        <v>2.8200000000000002E-9</v>
      </c>
      <c r="DW103" s="35">
        <v>6.0406935201699996</v>
      </c>
      <c r="DX103" s="35">
        <v>7875.6718636242003</v>
      </c>
      <c r="DY103" s="29">
        <f t="shared" si="116"/>
        <v>-1.1981995575072116E-9</v>
      </c>
      <c r="DZ103" s="29">
        <f t="shared" si="117"/>
        <v>-1.1979426272387795E-9</v>
      </c>
      <c r="EA103" s="29">
        <f t="shared" si="118"/>
        <v>-1.1979426362885008E-9</v>
      </c>
      <c r="EB103" s="29">
        <f t="shared" si="119"/>
        <v>-1.1979426362882105E-9</v>
      </c>
      <c r="ED103" s="35">
        <v>1.8E-10</v>
      </c>
      <c r="EE103" s="35">
        <v>1.0716929765800001</v>
      </c>
      <c r="EF103" s="35">
        <v>7210.9158184941998</v>
      </c>
      <c r="EG103" s="29">
        <f t="shared" si="132"/>
        <v>6.6917567770665666E-11</v>
      </c>
      <c r="EH103" s="29">
        <f t="shared" si="133"/>
        <v>6.6902169393740209E-11</v>
      </c>
      <c r="EI103" s="29">
        <f t="shared" si="134"/>
        <v>6.690216993610399E-11</v>
      </c>
      <c r="EJ103" s="29">
        <f t="shared" si="135"/>
        <v>6.6902169936087355E-11</v>
      </c>
      <c r="EL103" s="35"/>
      <c r="EM103" s="35"/>
      <c r="EN103" s="35"/>
      <c r="ET103" s="35"/>
      <c r="EU103" s="35"/>
      <c r="EV103" s="35"/>
    </row>
    <row r="104" spans="1:152" s="29" customFormat="1" ht="13.5" x14ac:dyDescent="0.3">
      <c r="N104" s="35">
        <v>4.5905000000000002E-7</v>
      </c>
      <c r="O104" s="35">
        <v>0.28718981497000001</v>
      </c>
      <c r="P104" s="35">
        <v>5614.7293762095996</v>
      </c>
      <c r="Q104" s="29">
        <f t="shared" si="80"/>
        <v>-4.2717474464128937E-7</v>
      </c>
      <c r="R104" s="29">
        <f t="shared" si="81"/>
        <v>-4.2718680307613863E-7</v>
      </c>
      <c r="S104" s="29">
        <f t="shared" si="82"/>
        <v>-4.2718680265146098E-7</v>
      </c>
      <c r="T104" s="29">
        <f t="shared" si="83"/>
        <v>-4.2718680265147289E-7</v>
      </c>
      <c r="V104" s="35">
        <v>5.4669999999999999E-8</v>
      </c>
      <c r="W104" s="35">
        <v>6.1251102256900003</v>
      </c>
      <c r="X104" s="35">
        <v>2487.4160449477999</v>
      </c>
      <c r="Y104" s="29">
        <f t="shared" si="84"/>
        <v>-4.5169555673914303E-8</v>
      </c>
      <c r="Z104" s="29">
        <f t="shared" si="85"/>
        <v>-4.5168576669217322E-8</v>
      </c>
      <c r="AA104" s="29">
        <f t="shared" si="86"/>
        <v>-4.516857670370006E-8</v>
      </c>
      <c r="AB104" s="29">
        <f t="shared" si="87"/>
        <v>-4.5168576703699186E-8</v>
      </c>
      <c r="AD104" s="35">
        <v>4.42E-9</v>
      </c>
      <c r="AE104" s="35">
        <v>5.3451513522500003</v>
      </c>
      <c r="AF104" s="35">
        <v>10018.314161750401</v>
      </c>
      <c r="AG104" s="29">
        <f t="shared" si="88"/>
        <v>-6.0309587150968136E-11</v>
      </c>
      <c r="AH104" s="29">
        <f t="shared" si="89"/>
        <v>-6.0875408130018096E-11</v>
      </c>
      <c r="AI104" s="29">
        <f t="shared" si="90"/>
        <v>-6.087538820091421E-11</v>
      </c>
      <c r="AJ104" s="29">
        <f t="shared" si="91"/>
        <v>-6.087538820154226E-11</v>
      </c>
      <c r="AL104" s="35">
        <v>3.4000000000000001E-10</v>
      </c>
      <c r="AM104" s="35">
        <v>5.0411805862400003</v>
      </c>
      <c r="AN104" s="35">
        <v>8969.5688969109997</v>
      </c>
      <c r="AO104" s="29">
        <f t="shared" si="124"/>
        <v>3.3910763723935084E-10</v>
      </c>
      <c r="AP104" s="29">
        <f t="shared" si="125"/>
        <v>3.3910481328761293E-10</v>
      </c>
      <c r="AQ104" s="29">
        <f t="shared" si="126"/>
        <v>3.3910481338715522E-10</v>
      </c>
      <c r="AR104" s="29">
        <f t="shared" si="127"/>
        <v>3.3910481338715238E-10</v>
      </c>
      <c r="AT104" s="35"/>
      <c r="AU104" s="35"/>
      <c r="AV104" s="35"/>
      <c r="BB104" s="35"/>
      <c r="BC104" s="35"/>
      <c r="BD104" s="35"/>
      <c r="BJ104" s="35">
        <v>2.1570000000000001E-8</v>
      </c>
      <c r="BK104" s="35">
        <v>6.0760040331800003</v>
      </c>
      <c r="BL104" s="35">
        <v>9808.5381846614</v>
      </c>
      <c r="BM104" s="29">
        <f t="shared" si="96"/>
        <v>-9.4140613441703765E-9</v>
      </c>
      <c r="BN104" s="29">
        <f t="shared" si="97"/>
        <v>-9.4116286705095926E-9</v>
      </c>
      <c r="BO104" s="29">
        <f t="shared" si="98"/>
        <v>-9.4116287561943868E-9</v>
      </c>
      <c r="BP104" s="29">
        <f t="shared" si="99"/>
        <v>-9.4116287561921799E-9</v>
      </c>
      <c r="BR104" s="35">
        <v>3.1599999999999998E-9</v>
      </c>
      <c r="BS104" s="35">
        <v>3.2206408942999998</v>
      </c>
      <c r="BT104" s="35">
        <v>1221.8485663214001</v>
      </c>
      <c r="BU104" s="29">
        <f t="shared" si="100"/>
        <v>-1.5043452530867531E-9</v>
      </c>
      <c r="BV104" s="29">
        <f t="shared" si="101"/>
        <v>-1.5043886439933616E-9</v>
      </c>
      <c r="BW104" s="29">
        <f t="shared" si="102"/>
        <v>-1.5043886424650745E-9</v>
      </c>
      <c r="BX104" s="29">
        <f t="shared" si="103"/>
        <v>-1.5043886424651239E-9</v>
      </c>
      <c r="BZ104" s="35">
        <v>3.6E-10</v>
      </c>
      <c r="CA104" s="35">
        <v>3.2805542552700002</v>
      </c>
      <c r="CB104" s="35">
        <v>1589.0728952838001</v>
      </c>
      <c r="CC104" s="29">
        <f t="shared" si="128"/>
        <v>-2.4670922691850195E-10</v>
      </c>
      <c r="CD104" s="29">
        <f t="shared" si="129"/>
        <v>-2.4671455082209875E-10</v>
      </c>
      <c r="CE104" s="29">
        <f t="shared" si="130"/>
        <v>-2.4671455063458507E-10</v>
      </c>
      <c r="CF104" s="29">
        <f t="shared" si="131"/>
        <v>-2.4671455063459071E-10</v>
      </c>
      <c r="CH104" s="35"/>
      <c r="CI104" s="35"/>
      <c r="CJ104" s="35"/>
      <c r="CP104" s="35"/>
      <c r="CQ104" s="35"/>
      <c r="CR104" s="35"/>
      <c r="CX104" s="35"/>
      <c r="CY104" s="35"/>
      <c r="CZ104" s="35"/>
      <c r="DF104" s="35">
        <v>1.8192999999999999E-7</v>
      </c>
      <c r="DG104" s="35">
        <v>5.6130742617299996</v>
      </c>
      <c r="DH104" s="35">
        <v>7.1135470007999997</v>
      </c>
      <c r="DI104" s="29">
        <f t="shared" si="108"/>
        <v>1.5466325454188711E-7</v>
      </c>
      <c r="DJ104" s="29">
        <f t="shared" si="109"/>
        <v>1.5466324583308269E-7</v>
      </c>
      <c r="DK104" s="29">
        <f t="shared" si="110"/>
        <v>1.5466324583338942E-7</v>
      </c>
      <c r="DL104" s="29">
        <f t="shared" si="111"/>
        <v>1.5466324583338942E-7</v>
      </c>
      <c r="DN104" s="35">
        <v>2.803E-8</v>
      </c>
      <c r="DO104" s="35">
        <v>1.0053017745399999</v>
      </c>
      <c r="DP104" s="35">
        <v>7064.1213856227996</v>
      </c>
      <c r="DQ104" s="29">
        <f t="shared" si="112"/>
        <v>-2.4613327071627225E-8</v>
      </c>
      <c r="DR104" s="29">
        <f t="shared" si="113"/>
        <v>-2.461211627713347E-8</v>
      </c>
      <c r="DS104" s="29">
        <f t="shared" si="114"/>
        <v>-2.4612116319783068E-8</v>
      </c>
      <c r="DT104" s="29">
        <f t="shared" si="115"/>
        <v>-2.4612116319781734E-8</v>
      </c>
      <c r="DV104" s="35">
        <v>2.7799999999999999E-9</v>
      </c>
      <c r="DW104" s="35">
        <v>5.1165496215699999</v>
      </c>
      <c r="DX104" s="35">
        <v>11773.3768115154</v>
      </c>
      <c r="DY104" s="29">
        <f t="shared" si="116"/>
        <v>3.0681676756622716E-11</v>
      </c>
      <c r="DZ104" s="29">
        <f t="shared" si="117"/>
        <v>3.1099913292256568E-11</v>
      </c>
      <c r="EA104" s="29">
        <f t="shared" si="118"/>
        <v>3.1099898561325365E-11</v>
      </c>
      <c r="EB104" s="29">
        <f t="shared" si="119"/>
        <v>3.1099898561799404E-11</v>
      </c>
      <c r="ED104" s="35">
        <v>2.1E-10</v>
      </c>
      <c r="EE104" s="35">
        <v>2.6951214033999999</v>
      </c>
      <c r="EF104" s="35">
        <v>10018.314161750401</v>
      </c>
      <c r="EG104" s="29">
        <f t="shared" si="132"/>
        <v>-9.6585526419477495E-11</v>
      </c>
      <c r="EH104" s="29">
        <f t="shared" si="133"/>
        <v>-9.6561652591953864E-11</v>
      </c>
      <c r="EI104" s="29">
        <f t="shared" si="134"/>
        <v>-9.6561653432856201E-11</v>
      </c>
      <c r="EJ104" s="29">
        <f t="shared" si="135"/>
        <v>-9.6561653432829692E-11</v>
      </c>
      <c r="EL104" s="35"/>
      <c r="EM104" s="35"/>
      <c r="EN104" s="35"/>
      <c r="ET104" s="35"/>
      <c r="EU104" s="35"/>
      <c r="EV104" s="35"/>
    </row>
    <row r="105" spans="1:152" s="29" customFormat="1" ht="13.5" x14ac:dyDescent="0.3">
      <c r="A105" s="29" t="s">
        <v>130</v>
      </c>
      <c r="B105" s="18"/>
      <c r="C105" s="18" t="s">
        <v>191</v>
      </c>
      <c r="D105" s="18" t="s">
        <v>144</v>
      </c>
      <c r="N105" s="35">
        <v>3.8351999999999998E-7</v>
      </c>
      <c r="O105" s="35">
        <v>5.8288070742600002</v>
      </c>
      <c r="P105" s="35">
        <v>3191.0492295652002</v>
      </c>
      <c r="Q105" s="29">
        <f t="shared" si="80"/>
        <v>1.7093939898397709E-7</v>
      </c>
      <c r="R105" s="29">
        <f t="shared" si="81"/>
        <v>1.7095339900628446E-7</v>
      </c>
      <c r="S105" s="29">
        <f t="shared" si="82"/>
        <v>1.7095339851318732E-7</v>
      </c>
      <c r="T105" s="29">
        <f t="shared" si="83"/>
        <v>1.709533985132044E-7</v>
      </c>
      <c r="V105" s="35">
        <v>4.866E-8</v>
      </c>
      <c r="W105" s="35">
        <v>3.1047536880300002</v>
      </c>
      <c r="X105" s="35">
        <v>5.5229243074000003</v>
      </c>
      <c r="Y105" s="29">
        <f t="shared" si="84"/>
        <v>-4.8592023685820138E-8</v>
      </c>
      <c r="Z105" s="29">
        <f t="shared" si="85"/>
        <v>-4.8592023867288059E-8</v>
      </c>
      <c r="AA105" s="29">
        <f t="shared" si="86"/>
        <v>-4.8592023867281674E-8</v>
      </c>
      <c r="AB105" s="29">
        <f t="shared" si="87"/>
        <v>-4.8592023867281674E-8</v>
      </c>
      <c r="AD105" s="35">
        <v>4.9600000000000002E-9</v>
      </c>
      <c r="AE105" s="35">
        <v>4.4965685260199999</v>
      </c>
      <c r="AF105" s="35">
        <v>692.15760122680001</v>
      </c>
      <c r="AG105" s="29">
        <f t="shared" si="88"/>
        <v>-4.9576845893312329E-9</v>
      </c>
      <c r="AH105" s="29">
        <f t="shared" si="89"/>
        <v>-4.9576859295146931E-9</v>
      </c>
      <c r="AI105" s="29">
        <f t="shared" si="90"/>
        <v>-4.9576859294674958E-9</v>
      </c>
      <c r="AJ105" s="29">
        <f t="shared" si="91"/>
        <v>-4.9576859294674975E-9</v>
      </c>
      <c r="AL105" s="35">
        <v>2.5000000000000002E-10</v>
      </c>
      <c r="AM105" s="35">
        <v>2.5984900242100002</v>
      </c>
      <c r="AN105" s="35">
        <v>8955.3418029093991</v>
      </c>
      <c r="AO105" s="29">
        <f t="shared" si="124"/>
        <v>-2.3071449812935042E-10</v>
      </c>
      <c r="AP105" s="29">
        <f t="shared" si="125"/>
        <v>-2.3072551566945727E-10</v>
      </c>
      <c r="AQ105" s="29">
        <f t="shared" si="126"/>
        <v>-2.3072551528145817E-10</v>
      </c>
      <c r="AR105" s="29">
        <f t="shared" si="127"/>
        <v>-2.3072551528146913E-10</v>
      </c>
      <c r="AT105" s="35"/>
      <c r="AU105" s="35"/>
      <c r="AV105" s="35"/>
      <c r="BB105" s="35"/>
      <c r="BC105" s="35"/>
      <c r="BD105" s="35"/>
      <c r="BJ105" s="35">
        <v>2.686E-8</v>
      </c>
      <c r="BK105" s="35">
        <v>2.3817244835900002</v>
      </c>
      <c r="BL105" s="35">
        <v>15113.989238215199</v>
      </c>
      <c r="BM105" s="29">
        <f t="shared" si="96"/>
        <v>-2.5460210997181057E-8</v>
      </c>
      <c r="BN105" s="29">
        <f t="shared" si="97"/>
        <v>-2.5458557616576486E-8</v>
      </c>
      <c r="BO105" s="29">
        <f t="shared" si="98"/>
        <v>-2.5458557674827646E-8</v>
      </c>
      <c r="BP105" s="29">
        <f t="shared" si="99"/>
        <v>-2.5458557674825945E-8</v>
      </c>
      <c r="BR105" s="35">
        <v>3.12E-9</v>
      </c>
      <c r="BS105" s="35">
        <v>3.66073476074</v>
      </c>
      <c r="BT105" s="35">
        <v>3337.0219980480001</v>
      </c>
      <c r="BU105" s="29">
        <f t="shared" si="100"/>
        <v>7.9957992112555283E-10</v>
      </c>
      <c r="BV105" s="29">
        <f t="shared" si="101"/>
        <v>7.9970852753877216E-10</v>
      </c>
      <c r="BW105" s="29">
        <f t="shared" si="102"/>
        <v>7.9970852300910134E-10</v>
      </c>
      <c r="BX105" s="29">
        <f t="shared" si="103"/>
        <v>7.9970852300923007E-10</v>
      </c>
      <c r="BZ105" s="35">
        <v>3.1000000000000002E-10</v>
      </c>
      <c r="CA105" s="35">
        <v>5.6601522829100004</v>
      </c>
      <c r="CB105" s="35">
        <v>1066.49547719</v>
      </c>
      <c r="CC105" s="29">
        <f t="shared" si="128"/>
        <v>-1.6985751028310189E-10</v>
      </c>
      <c r="CD105" s="29">
        <f t="shared" si="129"/>
        <v>-1.6986104456417066E-10</v>
      </c>
      <c r="CE105" s="29">
        <f t="shared" si="130"/>
        <v>-1.6986104443968843E-10</v>
      </c>
      <c r="CF105" s="29">
        <f t="shared" si="131"/>
        <v>-1.6986104443969212E-10</v>
      </c>
      <c r="CH105" s="35"/>
      <c r="CI105" s="35"/>
      <c r="CJ105" s="35"/>
      <c r="CP105" s="35"/>
      <c r="CQ105" s="35"/>
      <c r="CR105" s="35"/>
      <c r="CX105" s="35"/>
      <c r="CY105" s="35"/>
      <c r="CZ105" s="35"/>
      <c r="DF105" s="35">
        <v>2.0391999999999999E-7</v>
      </c>
      <c r="DG105" s="35">
        <v>4.5363781686899998</v>
      </c>
      <c r="DH105" s="35">
        <v>6489.776587288</v>
      </c>
      <c r="DI105" s="29">
        <f t="shared" si="108"/>
        <v>-2.0390252334102535E-7</v>
      </c>
      <c r="DJ105" s="29">
        <f t="shared" si="109"/>
        <v>-2.0390230122966388E-7</v>
      </c>
      <c r="DK105" s="29">
        <f t="shared" si="110"/>
        <v>-2.0390230123751169E-7</v>
      </c>
      <c r="DL105" s="29">
        <f t="shared" si="111"/>
        <v>-2.0390230123751148E-7</v>
      </c>
      <c r="DN105" s="35">
        <v>3.1529999999999998E-8</v>
      </c>
      <c r="DO105" s="35">
        <v>4.5467317566399998</v>
      </c>
      <c r="DP105" s="35">
        <v>2487.4160449477999</v>
      </c>
      <c r="DQ105" s="29">
        <f t="shared" si="112"/>
        <v>1.7959266309294872E-8</v>
      </c>
      <c r="DR105" s="29">
        <f t="shared" si="113"/>
        <v>1.7960090075103247E-8</v>
      </c>
      <c r="DS105" s="29">
        <f t="shared" si="114"/>
        <v>1.7960090046089368E-8</v>
      </c>
      <c r="DT105" s="29">
        <f t="shared" si="115"/>
        <v>1.7960090046090102E-8</v>
      </c>
      <c r="DV105" s="35">
        <v>2.5899999999999999E-9</v>
      </c>
      <c r="DW105" s="35">
        <v>2.8978634362700002</v>
      </c>
      <c r="DX105" s="35">
        <v>7210.9158184941998</v>
      </c>
      <c r="DY105" s="29">
        <f t="shared" si="116"/>
        <v>2.0831630055009275E-9</v>
      </c>
      <c r="DZ105" s="29">
        <f t="shared" si="117"/>
        <v>2.0833048151883462E-9</v>
      </c>
      <c r="EA105" s="29">
        <f t="shared" si="118"/>
        <v>2.0833048101939095E-9</v>
      </c>
      <c r="EB105" s="29">
        <f t="shared" si="119"/>
        <v>2.0833048101940621E-9</v>
      </c>
      <c r="ED105" s="35">
        <v>2.3000000000000001E-10</v>
      </c>
      <c r="EE105" s="35">
        <v>3.2567029508099998</v>
      </c>
      <c r="EF105" s="35">
        <v>5621.8429232103999</v>
      </c>
      <c r="EG105" s="29">
        <f t="shared" si="132"/>
        <v>2.1844625472123038E-10</v>
      </c>
      <c r="EH105" s="29">
        <f t="shared" si="133"/>
        <v>2.1845142543976082E-10</v>
      </c>
      <c r="EI105" s="29">
        <f t="shared" si="134"/>
        <v>2.1845142525766042E-10</v>
      </c>
      <c r="EJ105" s="29">
        <f t="shared" si="135"/>
        <v>2.1845142525766551E-10</v>
      </c>
      <c r="EL105" s="35"/>
      <c r="EM105" s="35"/>
      <c r="EN105" s="35"/>
      <c r="ET105" s="35"/>
      <c r="EU105" s="35"/>
      <c r="EV105" s="35"/>
    </row>
    <row r="106" spans="1:152" s="29" customFormat="1" ht="15.5" x14ac:dyDescent="0.35">
      <c r="A106" s="29">
        <f xml:space="preserve"> 0.0000993650849745 * ( e * COS( p - A18 )  -  1 )</f>
        <v>-9.9470376774042475E-5</v>
      </c>
      <c r="C106" s="170">
        <f xml:space="preserve"> SD_AT_1_AU / F98 / SECSinMINUTE</f>
        <v>9.6517862703876731E-2</v>
      </c>
      <c r="D106" s="170">
        <f xml:space="preserve"> 60 * DEGREES( ASIN( EQ_EARTH_RADIUS_KM / F98 / KMSinAU ) )</f>
        <v>0.18136589123489122</v>
      </c>
      <c r="N106" s="35">
        <v>3.8206000000000002E-7</v>
      </c>
      <c r="O106" s="35">
        <v>2.3483598406300001</v>
      </c>
      <c r="P106" s="35">
        <v>162.46663613219999</v>
      </c>
      <c r="Q106" s="29">
        <f t="shared" si="80"/>
        <v>1.0365050076704177E-7</v>
      </c>
      <c r="R106" s="29">
        <f t="shared" si="81"/>
        <v>1.0364973728640175E-7</v>
      </c>
      <c r="S106" s="29">
        <f t="shared" si="82"/>
        <v>1.0364973731329265E-7</v>
      </c>
      <c r="T106" s="29">
        <f t="shared" si="83"/>
        <v>1.0364973731329199E-7</v>
      </c>
      <c r="V106" s="35">
        <v>6.36E-8</v>
      </c>
      <c r="W106" s="35">
        <v>2.1189660828300001</v>
      </c>
      <c r="X106" s="35">
        <v>5884.9268465832001</v>
      </c>
      <c r="Y106" s="29">
        <f t="shared" si="84"/>
        <v>-6.0530271800462537E-8</v>
      </c>
      <c r="Z106" s="29">
        <f t="shared" si="85"/>
        <v>-6.0531739652175647E-8</v>
      </c>
      <c r="AA106" s="29">
        <f t="shared" si="86"/>
        <v>-6.0531739600481702E-8</v>
      </c>
      <c r="AB106" s="29">
        <f t="shared" si="87"/>
        <v>-6.053173960048337E-8</v>
      </c>
      <c r="AD106" s="35">
        <v>5.4400000000000002E-9</v>
      </c>
      <c r="AE106" s="35">
        <v>1.4446536919999999</v>
      </c>
      <c r="AF106" s="35">
        <v>15643.680203309799</v>
      </c>
      <c r="AG106" s="29">
        <f t="shared" si="88"/>
        <v>-2.6657926201857929E-9</v>
      </c>
      <c r="AH106" s="29">
        <f t="shared" si="89"/>
        <v>-2.6667405685247483E-9</v>
      </c>
      <c r="AI106" s="29">
        <f t="shared" si="90"/>
        <v>-2.6667405351384537E-9</v>
      </c>
      <c r="AJ106" s="29">
        <f t="shared" si="91"/>
        <v>-2.666740535139532E-9</v>
      </c>
      <c r="AL106" s="35">
        <v>3E-10</v>
      </c>
      <c r="AM106" s="35">
        <v>1.14354290938</v>
      </c>
      <c r="AN106" s="35">
        <v>2146.1654164751999</v>
      </c>
      <c r="AO106" s="29">
        <f t="shared" si="124"/>
        <v>-3.7991249470884693E-11</v>
      </c>
      <c r="AP106" s="29">
        <f t="shared" si="125"/>
        <v>-3.7999411083934864E-11</v>
      </c>
      <c r="AQ106" s="29">
        <f t="shared" si="126"/>
        <v>-3.799941079647203E-11</v>
      </c>
      <c r="AR106" s="29">
        <f t="shared" si="127"/>
        <v>-3.7999410796480476E-11</v>
      </c>
      <c r="AT106" s="35"/>
      <c r="AU106" s="35"/>
      <c r="AV106" s="35"/>
      <c r="BB106" s="35"/>
      <c r="BC106" s="35"/>
      <c r="BD106" s="35"/>
      <c r="BJ106" s="35">
        <v>2.1559999999999999E-8</v>
      </c>
      <c r="BK106" s="35">
        <v>2.8777152849499998</v>
      </c>
      <c r="BL106" s="35">
        <v>6041.3275670856001</v>
      </c>
      <c r="BM106" s="29">
        <f t="shared" si="96"/>
        <v>1.9228450982058843E-8</v>
      </c>
      <c r="BN106" s="29">
        <f t="shared" si="97"/>
        <v>1.9229203805529995E-8</v>
      </c>
      <c r="BO106" s="29">
        <f t="shared" si="98"/>
        <v>1.9229203779016524E-8</v>
      </c>
      <c r="BP106" s="29">
        <f t="shared" si="99"/>
        <v>1.9229203779017355E-8</v>
      </c>
      <c r="BR106" s="35">
        <v>3.1E-9</v>
      </c>
      <c r="BS106" s="35">
        <v>4.0910041691899997</v>
      </c>
      <c r="BT106" s="35">
        <v>3344.2028553516002</v>
      </c>
      <c r="BU106" s="29">
        <f t="shared" si="100"/>
        <v>-8.7971531673946793E-10</v>
      </c>
      <c r="BV106" s="29">
        <f t="shared" si="101"/>
        <v>-8.7958828020532458E-10</v>
      </c>
      <c r="BW106" s="29">
        <f t="shared" si="102"/>
        <v>-8.7958828467977964E-10</v>
      </c>
      <c r="BX106" s="29">
        <f t="shared" si="103"/>
        <v>-8.7958828467963178E-10</v>
      </c>
      <c r="BZ106" s="35">
        <v>2.8000000000000002E-10</v>
      </c>
      <c r="CA106" s="35">
        <v>4.1817845554000002</v>
      </c>
      <c r="CB106" s="35">
        <v>7210.9158184941998</v>
      </c>
      <c r="CC106" s="29">
        <f t="shared" si="128"/>
        <v>-9.585558057090349E-11</v>
      </c>
      <c r="CD106" s="29">
        <f t="shared" si="129"/>
        <v>-9.5831337343209964E-11</v>
      </c>
      <c r="CE106" s="29">
        <f t="shared" si="130"/>
        <v>-9.5831338197106868E-11</v>
      </c>
      <c r="CF106" s="29">
        <f t="shared" si="131"/>
        <v>-9.5831338197080709E-11</v>
      </c>
      <c r="CH106" s="35"/>
      <c r="CI106" s="35"/>
      <c r="CJ106" s="35"/>
      <c r="CP106" s="35"/>
      <c r="CQ106" s="35"/>
      <c r="CR106" s="35"/>
      <c r="CX106" s="35"/>
      <c r="CY106" s="35"/>
      <c r="CZ106" s="35"/>
      <c r="DF106" s="35">
        <v>2.1260000000000001E-7</v>
      </c>
      <c r="DG106" s="35">
        <v>6.1916014221499998</v>
      </c>
      <c r="DH106" s="35">
        <v>14054.607308025999</v>
      </c>
      <c r="DI106" s="29">
        <f t="shared" si="108"/>
        <v>-8.5992457165494498E-8</v>
      </c>
      <c r="DJ106" s="29">
        <f t="shared" si="109"/>
        <v>-8.5957534441551974E-8</v>
      </c>
      <c r="DK106" s="29">
        <f t="shared" si="110"/>
        <v>-8.5957535671628758E-8</v>
      </c>
      <c r="DL106" s="29">
        <f t="shared" si="111"/>
        <v>-8.5957535671590072E-8</v>
      </c>
      <c r="DN106" s="35">
        <v>2.784E-8</v>
      </c>
      <c r="DO106" s="35">
        <v>5.495331967E-2</v>
      </c>
      <c r="DP106" s="35">
        <v>639.89728631399998</v>
      </c>
      <c r="DQ106" s="29">
        <f t="shared" si="112"/>
        <v>-1.4491665360572627E-8</v>
      </c>
      <c r="DR106" s="29">
        <f t="shared" si="113"/>
        <v>-1.4491859743602947E-8</v>
      </c>
      <c r="DS106" s="29">
        <f t="shared" si="114"/>
        <v>-1.449185973675651E-8</v>
      </c>
      <c r="DT106" s="29">
        <f t="shared" si="115"/>
        <v>-1.4491859736756723E-8</v>
      </c>
      <c r="DV106" s="35">
        <v>2.7299999999999999E-9</v>
      </c>
      <c r="DW106" s="35">
        <v>3.8318179430799999</v>
      </c>
      <c r="DX106" s="35">
        <v>8429.2412664666008</v>
      </c>
      <c r="DY106" s="29">
        <f t="shared" si="116"/>
        <v>-2.2010854206367961E-9</v>
      </c>
      <c r="DZ106" s="29">
        <f t="shared" si="117"/>
        <v>-2.2009114454397645E-9</v>
      </c>
      <c r="EA106" s="29">
        <f t="shared" si="118"/>
        <v>-2.2009114515678766E-9</v>
      </c>
      <c r="EB106" s="29">
        <f t="shared" si="119"/>
        <v>-2.200911451567693E-9</v>
      </c>
      <c r="ED106" s="35">
        <v>1.8E-10</v>
      </c>
      <c r="EE106" s="35">
        <v>0.24542781928999999</v>
      </c>
      <c r="EF106" s="35">
        <v>3981.490034082</v>
      </c>
      <c r="EG106" s="29">
        <f t="shared" si="132"/>
        <v>-8.7828387050240703E-11</v>
      </c>
      <c r="EH106" s="29">
        <f t="shared" si="133"/>
        <v>-8.7820392728042054E-11</v>
      </c>
      <c r="EI106" s="29">
        <f t="shared" si="134"/>
        <v>-8.7820393009620008E-11</v>
      </c>
      <c r="EJ106" s="29">
        <f t="shared" si="135"/>
        <v>-8.7820393009611077E-11</v>
      </c>
      <c r="EL106" s="35"/>
      <c r="EM106" s="35"/>
      <c r="EN106" s="35"/>
      <c r="ET106" s="35"/>
      <c r="EU106" s="35"/>
      <c r="EV106" s="35"/>
    </row>
    <row r="107" spans="1:152" s="29" customFormat="1" ht="13.5" x14ac:dyDescent="0.3">
      <c r="N107" s="35">
        <v>3.2561999999999997E-7</v>
      </c>
      <c r="O107" s="35">
        <v>0.48400659333000001</v>
      </c>
      <c r="P107" s="35">
        <v>6681.2921637024001</v>
      </c>
      <c r="Q107" s="29">
        <f t="shared" si="80"/>
        <v>-1.8811074278999923E-7</v>
      </c>
      <c r="R107" s="29">
        <f t="shared" si="81"/>
        <v>-1.8808804883064545E-7</v>
      </c>
      <c r="S107" s="29">
        <f t="shared" si="82"/>
        <v>-1.8808804962998393E-7</v>
      </c>
      <c r="T107" s="29">
        <f t="shared" si="83"/>
        <v>-1.8808804962996127E-7</v>
      </c>
      <c r="V107" s="35">
        <v>5.2229999999999999E-8</v>
      </c>
      <c r="W107" s="35">
        <v>0.3744626412</v>
      </c>
      <c r="X107" s="35">
        <v>12832.7587417046</v>
      </c>
      <c r="Y107" s="29">
        <f t="shared" si="84"/>
        <v>5.895868445074657E-9</v>
      </c>
      <c r="Z107" s="29">
        <f t="shared" si="85"/>
        <v>5.9043789272257767E-9</v>
      </c>
      <c r="AA107" s="29">
        <f t="shared" si="86"/>
        <v>5.9043786274760847E-9</v>
      </c>
      <c r="AB107" s="29">
        <f t="shared" si="87"/>
        <v>5.9043786274864096E-9</v>
      </c>
      <c r="AD107" s="35">
        <v>4.6699999999999998E-9</v>
      </c>
      <c r="AE107" s="35">
        <v>1.40928870138</v>
      </c>
      <c r="AF107" s="35">
        <v>6682.2051744678001</v>
      </c>
      <c r="AG107" s="29">
        <f t="shared" si="88"/>
        <v>-4.6694901510407688E-9</v>
      </c>
      <c r="AH107" s="29">
        <f t="shared" si="89"/>
        <v>-4.6694842414410977E-9</v>
      </c>
      <c r="AI107" s="29">
        <f t="shared" si="90"/>
        <v>-4.6694842416498425E-9</v>
      </c>
      <c r="AJ107" s="29">
        <f t="shared" si="91"/>
        <v>-4.6694842416498351E-9</v>
      </c>
      <c r="AL107" s="35">
        <v>2.7E-10</v>
      </c>
      <c r="AM107" s="35">
        <v>0.26980783576</v>
      </c>
      <c r="AN107" s="35">
        <v>18984.292630009601</v>
      </c>
      <c r="AO107" s="29">
        <f t="shared" si="124"/>
        <v>2.0036263447586636E-10</v>
      </c>
      <c r="AP107" s="29">
        <f t="shared" si="125"/>
        <v>2.0040653569749984E-10</v>
      </c>
      <c r="AQ107" s="29">
        <f t="shared" si="126"/>
        <v>2.004065341514392E-10</v>
      </c>
      <c r="AR107" s="29">
        <f t="shared" si="127"/>
        <v>2.0040653415149064E-10</v>
      </c>
      <c r="AT107" s="35"/>
      <c r="AU107" s="35"/>
      <c r="AV107" s="35"/>
      <c r="BB107" s="35"/>
      <c r="BC107" s="35"/>
      <c r="BD107" s="35"/>
      <c r="BJ107" s="35">
        <v>2.4949999999999998E-8</v>
      </c>
      <c r="BK107" s="35">
        <v>3.8739532080400001</v>
      </c>
      <c r="BL107" s="35">
        <v>7903.0734197210004</v>
      </c>
      <c r="BM107" s="29">
        <f t="shared" si="96"/>
        <v>2.3922736009684406E-8</v>
      </c>
      <c r="BN107" s="29">
        <f t="shared" si="97"/>
        <v>2.3923451492597209E-8</v>
      </c>
      <c r="BO107" s="29">
        <f t="shared" si="98"/>
        <v>2.3923451467401208E-8</v>
      </c>
      <c r="BP107" s="29">
        <f t="shared" si="99"/>
        <v>2.3923451467402015E-8</v>
      </c>
      <c r="BR107" s="35">
        <v>2.9499999999999999E-9</v>
      </c>
      <c r="BS107" s="35">
        <v>2.8763516228200001</v>
      </c>
      <c r="BT107" s="35">
        <v>7210.9158184941998</v>
      </c>
      <c r="BU107" s="29">
        <f t="shared" si="100"/>
        <v>2.4098712050379192E-9</v>
      </c>
      <c r="BV107" s="29">
        <f t="shared" si="101"/>
        <v>2.4100279851128368E-9</v>
      </c>
      <c r="BW107" s="29">
        <f t="shared" si="102"/>
        <v>2.4100279795911696E-9</v>
      </c>
      <c r="BX107" s="29">
        <f t="shared" si="103"/>
        <v>2.4100279795913388E-9</v>
      </c>
      <c r="BZ107" s="35">
        <v>2.5000000000000002E-10</v>
      </c>
      <c r="CA107" s="35">
        <v>1.21627749818</v>
      </c>
      <c r="CB107" s="35">
        <v>9492.1463150048003</v>
      </c>
      <c r="CC107" s="29">
        <f t="shared" si="128"/>
        <v>-3.0452059781581352E-11</v>
      </c>
      <c r="CD107" s="29">
        <f t="shared" si="129"/>
        <v>-3.0482159202004343E-11</v>
      </c>
      <c r="CE107" s="29">
        <f t="shared" si="130"/>
        <v>-3.048215814186448E-11</v>
      </c>
      <c r="CF107" s="29">
        <f t="shared" si="131"/>
        <v>-3.0482158141899745E-11</v>
      </c>
      <c r="CH107" s="35"/>
      <c r="CI107" s="35"/>
      <c r="CJ107" s="35"/>
      <c r="CP107" s="35"/>
      <c r="CQ107" s="35"/>
      <c r="CR107" s="35"/>
      <c r="CX107" s="35"/>
      <c r="CY107" s="35"/>
      <c r="CZ107" s="35"/>
      <c r="DF107" s="35">
        <v>1.7093999999999999E-7</v>
      </c>
      <c r="DG107" s="35">
        <v>1.5500473930500001</v>
      </c>
      <c r="DH107" s="35">
        <v>2957.7158944766002</v>
      </c>
      <c r="DI107" s="29">
        <f t="shared" si="108"/>
        <v>1.33291210545883E-7</v>
      </c>
      <c r="DJ107" s="29">
        <f t="shared" si="109"/>
        <v>1.3328716528057091E-7</v>
      </c>
      <c r="DK107" s="29">
        <f t="shared" si="110"/>
        <v>1.3328716542305451E-7</v>
      </c>
      <c r="DL107" s="29">
        <f t="shared" si="111"/>
        <v>1.3328716542305072E-7</v>
      </c>
      <c r="DN107" s="35">
        <v>2.7590000000000001E-8</v>
      </c>
      <c r="DO107" s="35">
        <v>5.1709985725700003</v>
      </c>
      <c r="DP107" s="35">
        <v>5828.0284716475999</v>
      </c>
      <c r="DQ107" s="29">
        <f t="shared" si="112"/>
        <v>2.1071079344128677E-8</v>
      </c>
      <c r="DR107" s="29">
        <f t="shared" si="113"/>
        <v>2.1069752797696802E-8</v>
      </c>
      <c r="DS107" s="29">
        <f t="shared" si="114"/>
        <v>2.1069752844421627E-8</v>
      </c>
      <c r="DT107" s="29">
        <f t="shared" si="115"/>
        <v>2.1069752844420363E-8</v>
      </c>
      <c r="DV107" s="35">
        <v>2.5599999999999998E-9</v>
      </c>
      <c r="DW107" s="35">
        <v>1.0886222647399999</v>
      </c>
      <c r="DX107" s="35">
        <v>2288.3440435113998</v>
      </c>
      <c r="DY107" s="29">
        <f t="shared" si="116"/>
        <v>2.1736448856684985E-9</v>
      </c>
      <c r="DZ107" s="29">
        <f t="shared" si="117"/>
        <v>2.1736844319109869E-9</v>
      </c>
      <c r="EA107" s="29">
        <f t="shared" si="118"/>
        <v>2.1736844305181505E-9</v>
      </c>
      <c r="EB107" s="29">
        <f t="shared" si="119"/>
        <v>2.1736844305181889E-9</v>
      </c>
      <c r="ED107" s="35">
        <v>1.8E-10</v>
      </c>
      <c r="EE107" s="35">
        <v>5.1442860571300004</v>
      </c>
      <c r="EF107" s="35">
        <v>6688.3384004004001</v>
      </c>
      <c r="EG107" s="29">
        <f t="shared" si="132"/>
        <v>1.4016172559655727E-10</v>
      </c>
      <c r="EH107" s="29">
        <f t="shared" si="133"/>
        <v>1.4017137794765945E-10</v>
      </c>
      <c r="EI107" s="29">
        <f t="shared" si="134"/>
        <v>1.4017137760770626E-10</v>
      </c>
      <c r="EJ107" s="29">
        <f t="shared" si="135"/>
        <v>1.401713776077175E-10</v>
      </c>
      <c r="EL107" s="35"/>
      <c r="EM107" s="35"/>
      <c r="EN107" s="35"/>
      <c r="ET107" s="35"/>
      <c r="EU107" s="35"/>
      <c r="EV107" s="35"/>
    </row>
    <row r="108" spans="1:152" s="29" customFormat="1" ht="13.5" x14ac:dyDescent="0.3">
      <c r="A108" s="32" t="s">
        <v>80</v>
      </c>
      <c r="B108" s="32" t="s">
        <v>82</v>
      </c>
      <c r="C108" s="32" t="s">
        <v>26</v>
      </c>
      <c r="D108" s="32" t="s">
        <v>26</v>
      </c>
      <c r="E108" s="32" t="s">
        <v>26</v>
      </c>
      <c r="F108" s="32" t="s">
        <v>26</v>
      </c>
      <c r="N108" s="35">
        <v>3.7135E-7</v>
      </c>
      <c r="O108" s="35">
        <v>0.68508150773999998</v>
      </c>
      <c r="P108" s="35">
        <v>2818.0350086059998</v>
      </c>
      <c r="Q108" s="29">
        <f t="shared" si="80"/>
        <v>-2.9139968100715334E-7</v>
      </c>
      <c r="R108" s="29">
        <f t="shared" si="81"/>
        <v>-2.9139139120645039E-7</v>
      </c>
      <c r="S108" s="29">
        <f t="shared" si="82"/>
        <v>-2.9139139149843657E-7</v>
      </c>
      <c r="T108" s="29">
        <f t="shared" si="83"/>
        <v>-2.9139139149842672E-7</v>
      </c>
      <c r="V108" s="35">
        <v>4.7099999999999998E-8</v>
      </c>
      <c r="W108" s="35">
        <v>0.23326120325999999</v>
      </c>
      <c r="X108" s="35">
        <v>36.027866677399999</v>
      </c>
      <c r="Y108" s="29">
        <f t="shared" si="84"/>
        <v>3.2186918838399103E-8</v>
      </c>
      <c r="Z108" s="29">
        <f t="shared" si="85"/>
        <v>3.2186934670037321E-8</v>
      </c>
      <c r="AA108" s="29">
        <f t="shared" si="86"/>
        <v>3.2186934669479715E-8</v>
      </c>
      <c r="AB108" s="29">
        <f t="shared" si="87"/>
        <v>3.2186934669479728E-8</v>
      </c>
      <c r="AD108" s="35">
        <v>5.4700000000000003E-9</v>
      </c>
      <c r="AE108" s="35">
        <v>4.42021065522</v>
      </c>
      <c r="AF108" s="35">
        <v>5331.3574437407997</v>
      </c>
      <c r="AG108" s="29">
        <f t="shared" si="88"/>
        <v>-5.4455286165349879E-9</v>
      </c>
      <c r="AH108" s="29">
        <f t="shared" si="89"/>
        <v>-5.4454933917589909E-9</v>
      </c>
      <c r="AI108" s="29">
        <f t="shared" si="90"/>
        <v>-5.4454933930001084E-9</v>
      </c>
      <c r="AJ108" s="29">
        <f t="shared" si="91"/>
        <v>-5.4454933930000645E-9</v>
      </c>
      <c r="AL108" s="35">
        <v>2.5000000000000002E-10</v>
      </c>
      <c r="AM108" s="35">
        <v>0.39810308574999997</v>
      </c>
      <c r="AN108" s="35">
        <v>6688.3384004004001</v>
      </c>
      <c r="AO108" s="29">
        <f t="shared" si="124"/>
        <v>-1.5018952982917751E-10</v>
      </c>
      <c r="AP108" s="29">
        <f t="shared" si="125"/>
        <v>-1.5017244714785976E-10</v>
      </c>
      <c r="AQ108" s="29">
        <f t="shared" si="126"/>
        <v>-1.5017244774955835E-10</v>
      </c>
      <c r="AR108" s="29">
        <f t="shared" si="127"/>
        <v>-1.5017244774953847E-10</v>
      </c>
      <c r="AT108" s="35"/>
      <c r="AU108" s="35"/>
      <c r="AV108" s="35"/>
      <c r="BB108" s="35"/>
      <c r="BC108" s="35"/>
      <c r="BD108" s="35"/>
      <c r="BJ108" s="35">
        <v>2.2530000000000001E-8</v>
      </c>
      <c r="BK108" s="35">
        <v>0.47469626036000001</v>
      </c>
      <c r="BL108" s="35">
        <v>3475.6775067352</v>
      </c>
      <c r="BM108" s="29">
        <f t="shared" si="96"/>
        <v>2.0942653117936615E-8</v>
      </c>
      <c r="BN108" s="29">
        <f t="shared" si="97"/>
        <v>2.0943022063331338E-8</v>
      </c>
      <c r="BO108" s="29">
        <f t="shared" si="98"/>
        <v>2.0943022050337257E-8</v>
      </c>
      <c r="BP108" s="29">
        <f t="shared" si="99"/>
        <v>2.0943022050337667E-8</v>
      </c>
      <c r="BR108" s="35">
        <v>3.29E-9</v>
      </c>
      <c r="BS108" s="35">
        <v>5.6444059279300003</v>
      </c>
      <c r="BT108" s="35">
        <v>12832.7587417046</v>
      </c>
      <c r="BU108" s="29">
        <f t="shared" si="100"/>
        <v>2.9703952932122888E-9</v>
      </c>
      <c r="BV108" s="29">
        <f t="shared" si="101"/>
        <v>2.970627222527149E-9</v>
      </c>
      <c r="BW108" s="29">
        <f t="shared" si="102"/>
        <v>2.9706272143596429E-9</v>
      </c>
      <c r="BX108" s="29">
        <f t="shared" si="103"/>
        <v>2.9706272143599241E-9</v>
      </c>
      <c r="BZ108" s="35">
        <v>2.8999999999999998E-10</v>
      </c>
      <c r="CA108" s="35">
        <v>2.0228311803299999</v>
      </c>
      <c r="CB108" s="35">
        <v>7234.7942562420003</v>
      </c>
      <c r="CC108" s="29">
        <f t="shared" si="128"/>
        <v>2.8678328631066579E-10</v>
      </c>
      <c r="CD108" s="29">
        <f t="shared" si="129"/>
        <v>2.8678726745548918E-10</v>
      </c>
      <c r="CE108" s="29">
        <f t="shared" si="130"/>
        <v>2.8678726731531071E-10</v>
      </c>
      <c r="CF108" s="29">
        <f t="shared" si="131"/>
        <v>2.8678726731531495E-10</v>
      </c>
      <c r="CH108" s="35"/>
      <c r="CI108" s="35"/>
      <c r="CJ108" s="35"/>
      <c r="CP108" s="35"/>
      <c r="CQ108" s="35"/>
      <c r="CR108" s="35"/>
      <c r="CX108" s="35"/>
      <c r="CY108" s="35"/>
      <c r="CZ108" s="35"/>
      <c r="DF108" s="35">
        <v>2.2791000000000001E-7</v>
      </c>
      <c r="DG108" s="35">
        <v>3.41709388606</v>
      </c>
      <c r="DH108" s="35">
        <v>7632.9432596502002</v>
      </c>
      <c r="DI108" s="29">
        <f t="shared" si="108"/>
        <v>-3.5422822855278491E-8</v>
      </c>
      <c r="DJ108" s="29">
        <f t="shared" si="109"/>
        <v>-3.5400861875739012E-8</v>
      </c>
      <c r="DK108" s="29">
        <f t="shared" si="110"/>
        <v>-3.540086264924363E-8</v>
      </c>
      <c r="DL108" s="29">
        <f t="shared" si="111"/>
        <v>-3.5400862649221243E-8</v>
      </c>
      <c r="DN108" s="35">
        <v>3.0169999999999998E-8</v>
      </c>
      <c r="DO108" s="35">
        <v>4.1466887724300001</v>
      </c>
      <c r="DP108" s="35">
        <v>6681.1575430967996</v>
      </c>
      <c r="DQ108" s="29">
        <f t="shared" si="112"/>
        <v>2.7347733533373013E-8</v>
      </c>
      <c r="DR108" s="29">
        <f t="shared" si="113"/>
        <v>2.7346645619943483E-8</v>
      </c>
      <c r="DS108" s="29">
        <f t="shared" si="114"/>
        <v>2.7346645658264938E-8</v>
      </c>
      <c r="DT108" s="29">
        <f t="shared" si="115"/>
        <v>2.734664565826367E-8</v>
      </c>
      <c r="DV108" s="35">
        <v>2.88E-9</v>
      </c>
      <c r="DW108" s="35">
        <v>6.1357268767999997</v>
      </c>
      <c r="DX108" s="35">
        <v>6682.2051744678001</v>
      </c>
      <c r="DY108" s="29">
        <f t="shared" si="116"/>
        <v>2.0955885482865248E-12</v>
      </c>
      <c r="DZ108" s="29">
        <f t="shared" si="117"/>
        <v>2.3415205855439487E-12</v>
      </c>
      <c r="EA108" s="29">
        <f t="shared" si="118"/>
        <v>2.3415119234556074E-12</v>
      </c>
      <c r="EB108" s="29">
        <f t="shared" si="119"/>
        <v>2.3415119237830252E-12</v>
      </c>
      <c r="ED108" s="35">
        <v>2.0000000000000001E-10</v>
      </c>
      <c r="EE108" s="35">
        <v>0.97539014916</v>
      </c>
      <c r="EF108" s="35">
        <v>6894.5239488376001</v>
      </c>
      <c r="EG108" s="29">
        <f t="shared" si="132"/>
        <v>1.9799239656617144E-10</v>
      </c>
      <c r="EH108" s="29">
        <f t="shared" si="133"/>
        <v>1.9798990531470673E-10</v>
      </c>
      <c r="EI108" s="29">
        <f t="shared" si="134"/>
        <v>1.9798990540247943E-10</v>
      </c>
      <c r="EJ108" s="29">
        <f t="shared" si="135"/>
        <v>1.9798990540247661E-10</v>
      </c>
      <c r="EL108" s="35"/>
      <c r="EM108" s="35"/>
      <c r="EN108" s="35"/>
      <c r="ET108" s="35"/>
      <c r="EU108" s="35"/>
      <c r="EV108" s="35"/>
    </row>
    <row r="109" spans="1:152" s="29" customFormat="1" ht="13.5" x14ac:dyDescent="0.3">
      <c r="N109" s="35">
        <v>3.1168E-7</v>
      </c>
      <c r="O109" s="35">
        <v>3.9816091298199998</v>
      </c>
      <c r="P109" s="35">
        <v>20.355319398799999</v>
      </c>
      <c r="Q109" s="29">
        <f t="shared" si="80"/>
        <v>-1.2142296346824377E-7</v>
      </c>
      <c r="R109" s="29">
        <f t="shared" si="81"/>
        <v>-1.2142303813835205E-7</v>
      </c>
      <c r="S109" s="29">
        <f t="shared" si="82"/>
        <v>-1.2142303813572191E-7</v>
      </c>
      <c r="T109" s="29">
        <f t="shared" si="83"/>
        <v>-1.2142303813572191E-7</v>
      </c>
      <c r="V109" s="35">
        <v>4.9539999999999999E-8</v>
      </c>
      <c r="W109" s="35">
        <v>2.4480681850199999</v>
      </c>
      <c r="X109" s="35">
        <v>5099.2655051166003</v>
      </c>
      <c r="Y109" s="29">
        <f t="shared" si="84"/>
        <v>-4.4676802771289739E-8</v>
      </c>
      <c r="Z109" s="29">
        <f t="shared" si="85"/>
        <v>-4.4678197552714116E-8</v>
      </c>
      <c r="AA109" s="29">
        <f t="shared" si="86"/>
        <v>-4.4678197503591029E-8</v>
      </c>
      <c r="AB109" s="29">
        <f t="shared" si="87"/>
        <v>-4.4678197503592551E-8</v>
      </c>
      <c r="AD109" s="35">
        <v>4.3299999999999997E-9</v>
      </c>
      <c r="AE109" s="35">
        <v>1.2504850410799999</v>
      </c>
      <c r="AF109" s="35">
        <v>4929.6853219836003</v>
      </c>
      <c r="AG109" s="29">
        <f t="shared" si="88"/>
        <v>4.0470840352808902E-9</v>
      </c>
      <c r="AH109" s="29">
        <f t="shared" si="89"/>
        <v>4.0469870438729117E-9</v>
      </c>
      <c r="AI109" s="29">
        <f t="shared" si="90"/>
        <v>4.0469870472893901E-9</v>
      </c>
      <c r="AJ109" s="29">
        <f t="shared" si="91"/>
        <v>4.0469870472892801E-9</v>
      </c>
      <c r="AL109" s="35">
        <v>2.4E-10</v>
      </c>
      <c r="AM109" s="35">
        <v>5.6455869544099997</v>
      </c>
      <c r="AN109" s="35">
        <v>13207.029307364999</v>
      </c>
      <c r="AO109" s="29">
        <f t="shared" si="124"/>
        <v>2.3304735711592334E-10</v>
      </c>
      <c r="AP109" s="29">
        <f t="shared" si="125"/>
        <v>2.33057032905141E-10</v>
      </c>
      <c r="AQ109" s="29">
        <f t="shared" si="126"/>
        <v>2.3305703256446176E-10</v>
      </c>
      <c r="AR109" s="29">
        <f t="shared" si="127"/>
        <v>2.3305703256447318E-10</v>
      </c>
      <c r="AT109" s="35"/>
      <c r="AU109" s="35"/>
      <c r="AV109" s="35"/>
      <c r="BB109" s="35"/>
      <c r="BC109" s="35"/>
      <c r="BD109" s="35"/>
      <c r="BJ109" s="35">
        <v>2.4430000000000001E-8</v>
      </c>
      <c r="BK109" s="35">
        <v>3.02632351975</v>
      </c>
      <c r="BL109" s="35">
        <v>3767.2106175757999</v>
      </c>
      <c r="BM109" s="29">
        <f t="shared" si="96"/>
        <v>4.6062693964442515E-9</v>
      </c>
      <c r="BN109" s="29">
        <f t="shared" si="97"/>
        <v>4.6074244016422686E-9</v>
      </c>
      <c r="BO109" s="29">
        <f t="shared" si="98"/>
        <v>4.6074243609611836E-9</v>
      </c>
      <c r="BP109" s="29">
        <f t="shared" si="99"/>
        <v>4.6074243609625468E-9</v>
      </c>
      <c r="BR109" s="35">
        <v>3.0600000000000002E-9</v>
      </c>
      <c r="BS109" s="35">
        <v>1.5256783648200001</v>
      </c>
      <c r="BT109" s="35">
        <v>7875.6718636242003</v>
      </c>
      <c r="BU109" s="29">
        <f t="shared" si="100"/>
        <v>-2.4613067163516007E-9</v>
      </c>
      <c r="BV109" s="29">
        <f t="shared" si="101"/>
        <v>-2.4614896881250516E-9</v>
      </c>
      <c r="BW109" s="29">
        <f t="shared" si="102"/>
        <v>-2.4614896816809234E-9</v>
      </c>
      <c r="BX109" s="29">
        <f t="shared" si="103"/>
        <v>-2.4614896816811302E-9</v>
      </c>
      <c r="BZ109" s="35">
        <v>2.4E-10</v>
      </c>
      <c r="CA109" s="35">
        <v>2.96777681837</v>
      </c>
      <c r="CB109" s="35">
        <v>7064.1213856227996</v>
      </c>
      <c r="CC109" s="29">
        <f t="shared" si="128"/>
        <v>-2.568524226688019E-11</v>
      </c>
      <c r="CD109" s="29">
        <f t="shared" si="129"/>
        <v>-2.5706783409676981E-11</v>
      </c>
      <c r="CE109" s="29">
        <f t="shared" si="130"/>
        <v>-2.570678265096806E-11</v>
      </c>
      <c r="CF109" s="29">
        <f t="shared" si="131"/>
        <v>-2.5706782650991799E-11</v>
      </c>
      <c r="CH109" s="35"/>
      <c r="CI109" s="35"/>
      <c r="CJ109" s="35"/>
      <c r="CP109" s="35"/>
      <c r="CQ109" s="35"/>
      <c r="CR109" s="35"/>
      <c r="CX109" s="35"/>
      <c r="CY109" s="35"/>
      <c r="CZ109" s="35"/>
      <c r="DF109" s="35">
        <v>2.0585000000000001E-7</v>
      </c>
      <c r="DG109" s="35">
        <v>2.9869727908299999</v>
      </c>
      <c r="DH109" s="35">
        <v>3361.3878221922</v>
      </c>
      <c r="DI109" s="29">
        <f t="shared" si="108"/>
        <v>1.0533692384503471E-7</v>
      </c>
      <c r="DJ109" s="29">
        <f t="shared" si="109"/>
        <v>1.0534452077216891E-7</v>
      </c>
      <c r="DK109" s="29">
        <f t="shared" si="110"/>
        <v>1.0534452050459737E-7</v>
      </c>
      <c r="DL109" s="29">
        <f t="shared" si="111"/>
        <v>1.0534452050460614E-7</v>
      </c>
      <c r="DN109" s="35">
        <v>2.9989999999999999E-8</v>
      </c>
      <c r="DO109" s="35">
        <v>0.82918667275000002</v>
      </c>
      <c r="DP109" s="35">
        <v>5085.0384111149997</v>
      </c>
      <c r="DQ109" s="29">
        <f t="shared" si="112"/>
        <v>-5.0041037682298907E-9</v>
      </c>
      <c r="DR109" s="29">
        <f t="shared" si="113"/>
        <v>-5.0021822501663544E-9</v>
      </c>
      <c r="DS109" s="29">
        <f t="shared" si="114"/>
        <v>-5.002182317845502E-9</v>
      </c>
      <c r="DT109" s="29">
        <f t="shared" si="115"/>
        <v>-5.002182317843401E-9</v>
      </c>
      <c r="DV109" s="35">
        <v>3.0199999999999999E-9</v>
      </c>
      <c r="DW109" s="35">
        <v>3.6149064771499999</v>
      </c>
      <c r="DX109" s="35">
        <v>12832.7587417046</v>
      </c>
      <c r="DY109" s="29">
        <f t="shared" si="116"/>
        <v>-4.3102194291059065E-11</v>
      </c>
      <c r="DZ109" s="29">
        <f t="shared" si="117"/>
        <v>-4.3597399458370473E-11</v>
      </c>
      <c r="EA109" s="29">
        <f t="shared" si="118"/>
        <v>-4.3597382016490832E-11</v>
      </c>
      <c r="EB109" s="29">
        <f t="shared" si="119"/>
        <v>-4.3597382017091604E-11</v>
      </c>
      <c r="ED109" s="35">
        <v>2.4E-10</v>
      </c>
      <c r="EE109" s="35">
        <v>4.4215640163799996</v>
      </c>
      <c r="EF109" s="35">
        <v>1748.016413067</v>
      </c>
      <c r="EG109" s="29">
        <f t="shared" si="132"/>
        <v>4.1563578099203952E-11</v>
      </c>
      <c r="EH109" s="29">
        <f t="shared" si="133"/>
        <v>4.1568858252446726E-11</v>
      </c>
      <c r="EI109" s="29">
        <f t="shared" si="134"/>
        <v>4.1568858066472504E-11</v>
      </c>
      <c r="EJ109" s="29">
        <f t="shared" si="135"/>
        <v>4.1568858066479231E-11</v>
      </c>
      <c r="EL109" s="35"/>
      <c r="EM109" s="35"/>
      <c r="EN109" s="35"/>
      <c r="ET109" s="35"/>
      <c r="EU109" s="35"/>
      <c r="EV109" s="35"/>
    </row>
    <row r="110" spans="1:152" s="29" customFormat="1" ht="13.5" x14ac:dyDescent="0.3">
      <c r="A110" s="29" t="s">
        <v>132</v>
      </c>
      <c r="B110" s="29" t="s">
        <v>133</v>
      </c>
      <c r="N110" s="35">
        <v>3.2561000000000002E-7</v>
      </c>
      <c r="O110" s="35">
        <v>0.89250316888000003</v>
      </c>
      <c r="P110" s="35">
        <v>6681.1575430967996</v>
      </c>
      <c r="Q110" s="29">
        <f t="shared" si="80"/>
        <v>-2.7783226228077469E-7</v>
      </c>
      <c r="R110" s="29">
        <f t="shared" si="81"/>
        <v>-2.7781776402884557E-7</v>
      </c>
      <c r="S110" s="29">
        <f t="shared" si="82"/>
        <v>-2.7781776453953142E-7</v>
      </c>
      <c r="T110" s="29">
        <f t="shared" si="83"/>
        <v>-2.7781776453951459E-7</v>
      </c>
      <c r="V110" s="35">
        <v>4.8610000000000003E-8</v>
      </c>
      <c r="W110" s="35">
        <v>5.6050529886999998</v>
      </c>
      <c r="X110" s="35">
        <v>6467.9257579615996</v>
      </c>
      <c r="Y110" s="29">
        <f t="shared" si="84"/>
        <v>-3.7157563049506439E-8</v>
      </c>
      <c r="Z110" s="29">
        <f t="shared" si="85"/>
        <v>-3.7160153391928923E-8</v>
      </c>
      <c r="AA110" s="29">
        <f t="shared" si="86"/>
        <v>-3.7160153300697764E-8</v>
      </c>
      <c r="AB110" s="29">
        <f t="shared" si="87"/>
        <v>-3.7160153300700437E-8</v>
      </c>
      <c r="AD110" s="35">
        <v>4.0899999999999997E-9</v>
      </c>
      <c r="AE110" s="35">
        <v>3.80689273098</v>
      </c>
      <c r="AF110" s="35">
        <v>6681.2921637024001</v>
      </c>
      <c r="AG110" s="29">
        <f t="shared" si="88"/>
        <v>2.926001515299218E-9</v>
      </c>
      <c r="AH110" s="29">
        <f t="shared" si="89"/>
        <v>2.9257575076547497E-9</v>
      </c>
      <c r="AI110" s="29">
        <f t="shared" si="90"/>
        <v>2.9257575162494305E-9</v>
      </c>
      <c r="AJ110" s="29">
        <f t="shared" si="91"/>
        <v>2.9257575162491869E-9</v>
      </c>
      <c r="AL110" s="35">
        <v>2.7E-10</v>
      </c>
      <c r="AM110" s="35">
        <v>6.2439898843800004</v>
      </c>
      <c r="AN110" s="35">
        <v>5088.6288397668004</v>
      </c>
      <c r="AO110" s="29">
        <f t="shared" si="124"/>
        <v>1.6176714361598337E-10</v>
      </c>
      <c r="AP110" s="29">
        <f t="shared" si="125"/>
        <v>1.6178120077330714E-10</v>
      </c>
      <c r="AQ110" s="29">
        <f t="shared" si="126"/>
        <v>1.6178120027820398E-10</v>
      </c>
      <c r="AR110" s="29">
        <f t="shared" si="127"/>
        <v>1.6178120027821933E-10</v>
      </c>
      <c r="AT110" s="35"/>
      <c r="AU110" s="35"/>
      <c r="AV110" s="35"/>
      <c r="BB110" s="35"/>
      <c r="BC110" s="35"/>
      <c r="BD110" s="35"/>
      <c r="BJ110" s="35">
        <v>1.9370000000000001E-8</v>
      </c>
      <c r="BK110" s="35">
        <v>0.38000997629</v>
      </c>
      <c r="BL110" s="35">
        <v>13358.9265884502</v>
      </c>
      <c r="BM110" s="29">
        <f t="shared" si="96"/>
        <v>-1.6155365461890198E-8</v>
      </c>
      <c r="BN110" s="29">
        <f t="shared" si="97"/>
        <v>-1.6157189582451619E-8</v>
      </c>
      <c r="BO110" s="29">
        <f t="shared" si="98"/>
        <v>-1.6157189518211744E-8</v>
      </c>
      <c r="BP110" s="29">
        <f t="shared" si="99"/>
        <v>-1.6157189518213567E-8</v>
      </c>
      <c r="BR110" s="35">
        <v>2.8400000000000001E-9</v>
      </c>
      <c r="BS110" s="35">
        <v>0.56373187711999995</v>
      </c>
      <c r="BT110" s="35">
        <v>6681.2921637024001</v>
      </c>
      <c r="BU110" s="29">
        <f t="shared" si="100"/>
        <v>-1.8200764402664647E-9</v>
      </c>
      <c r="BV110" s="29">
        <f t="shared" si="101"/>
        <v>-1.8198902919059952E-9</v>
      </c>
      <c r="BW110" s="29">
        <f t="shared" si="102"/>
        <v>-1.8198902984626459E-9</v>
      </c>
      <c r="BX110" s="29">
        <f t="shared" si="103"/>
        <v>-1.8198902984624599E-9</v>
      </c>
      <c r="BZ110" s="35">
        <v>2.4E-10</v>
      </c>
      <c r="CA110" s="35">
        <v>2.1682324822100001</v>
      </c>
      <c r="CB110" s="35">
        <v>10419.9862835076</v>
      </c>
      <c r="CC110" s="29">
        <f t="shared" si="128"/>
        <v>-4.5740846047698128E-11</v>
      </c>
      <c r="CD110" s="29">
        <f t="shared" si="129"/>
        <v>-4.5709473296042974E-11</v>
      </c>
      <c r="CE110" s="29">
        <f t="shared" si="130"/>
        <v>-4.570947440105502E-11</v>
      </c>
      <c r="CF110" s="29">
        <f t="shared" si="131"/>
        <v>-4.5709474401021539E-11</v>
      </c>
      <c r="CH110" s="35"/>
      <c r="CI110" s="35"/>
      <c r="CJ110" s="35"/>
      <c r="CP110" s="35"/>
      <c r="CQ110" s="35"/>
      <c r="CR110" s="35"/>
      <c r="CX110" s="35"/>
      <c r="CY110" s="35"/>
      <c r="CZ110" s="35"/>
      <c r="DF110" s="35">
        <v>1.8005E-7</v>
      </c>
      <c r="DG110" s="35">
        <v>2.8143109439399998</v>
      </c>
      <c r="DH110" s="35">
        <v>4032.7700279266001</v>
      </c>
      <c r="DI110" s="29">
        <f t="shared" si="108"/>
        <v>1.2532593516863568E-7</v>
      </c>
      <c r="DJ110" s="29">
        <f t="shared" si="109"/>
        <v>1.2531927287412262E-7</v>
      </c>
      <c r="DK110" s="29">
        <f t="shared" si="110"/>
        <v>1.2531927310878386E-7</v>
      </c>
      <c r="DL110" s="29">
        <f t="shared" si="111"/>
        <v>1.253192731087765E-7</v>
      </c>
      <c r="DN110" s="35">
        <v>2.6770000000000001E-8</v>
      </c>
      <c r="DO110" s="35">
        <v>0.69427974692000005</v>
      </c>
      <c r="DP110" s="35">
        <v>2699.7348193175999</v>
      </c>
      <c r="DQ110" s="29">
        <f t="shared" si="112"/>
        <v>2.2669734666966225E-8</v>
      </c>
      <c r="DR110" s="29">
        <f t="shared" si="113"/>
        <v>2.2670225864489009E-8</v>
      </c>
      <c r="DS110" s="29">
        <f t="shared" si="114"/>
        <v>2.2670225847188764E-8</v>
      </c>
      <c r="DT110" s="29">
        <f t="shared" si="115"/>
        <v>2.2670225847189271E-8</v>
      </c>
      <c r="DV110" s="35">
        <v>2.3499999999999999E-9</v>
      </c>
      <c r="DW110" s="35">
        <v>2.21413387615</v>
      </c>
      <c r="DX110" s="35">
        <v>6681.2921637024001</v>
      </c>
      <c r="DY110" s="29">
        <f t="shared" si="116"/>
        <v>-1.6784958611799813E-9</v>
      </c>
      <c r="DZ110" s="29">
        <f t="shared" si="117"/>
        <v>-1.6786362848410273E-9</v>
      </c>
      <c r="EA110" s="29">
        <f t="shared" si="118"/>
        <v>-1.6786362798953162E-9</v>
      </c>
      <c r="EB110" s="29">
        <f t="shared" si="119"/>
        <v>-1.6786362798954564E-9</v>
      </c>
      <c r="ED110" s="35">
        <v>1.5999999999999999E-10</v>
      </c>
      <c r="EE110" s="35">
        <v>0.65389503439999996</v>
      </c>
      <c r="EF110" s="35">
        <v>3340.5451163970001</v>
      </c>
      <c r="EG110" s="29">
        <f t="shared" si="132"/>
        <v>-1.0742650578083163E-11</v>
      </c>
      <c r="EH110" s="29">
        <f t="shared" si="133"/>
        <v>-1.074946546308954E-11</v>
      </c>
      <c r="EI110" s="29">
        <f t="shared" si="134"/>
        <v>-1.074946522305924E-11</v>
      </c>
      <c r="EJ110" s="29">
        <f t="shared" si="135"/>
        <v>-1.074946522306718E-11</v>
      </c>
      <c r="EL110" s="35"/>
      <c r="EM110" s="35"/>
      <c r="EN110" s="35"/>
      <c r="ET110" s="35"/>
      <c r="EU110" s="35"/>
      <c r="EV110" s="35"/>
    </row>
    <row r="111" spans="1:152" s="29" customFormat="1" ht="13.5" x14ac:dyDescent="0.3">
      <c r="A111" s="29">
        <f>A18+A106+Δ_Psi</f>
        <v>6.4502567552135872</v>
      </c>
      <c r="B111" s="34">
        <v>0</v>
      </c>
      <c r="N111" s="35">
        <v>3.7752000000000001E-7</v>
      </c>
      <c r="O111" s="35">
        <v>4.1548295529899999</v>
      </c>
      <c r="P111" s="35">
        <v>2803.8079146044001</v>
      </c>
      <c r="Q111" s="29">
        <f t="shared" si="80"/>
        <v>3.1752890529889697E-7</v>
      </c>
      <c r="R111" s="29">
        <f t="shared" si="81"/>
        <v>3.1752158861363947E-7</v>
      </c>
      <c r="S111" s="29">
        <f t="shared" si="82"/>
        <v>3.1752158887135189E-7</v>
      </c>
      <c r="T111" s="29">
        <f t="shared" si="83"/>
        <v>3.1752158887134321E-7</v>
      </c>
      <c r="V111" s="35">
        <v>4.7059999999999999E-8</v>
      </c>
      <c r="W111" s="35">
        <v>2.9984165680000001E-2</v>
      </c>
      <c r="X111" s="35">
        <v>7210.9158184941998</v>
      </c>
      <c r="Y111" s="29">
        <f t="shared" si="84"/>
        <v>-2.8883012696640678E-8</v>
      </c>
      <c r="Z111" s="29">
        <f t="shared" si="85"/>
        <v>-2.8886436293933507E-8</v>
      </c>
      <c r="AA111" s="29">
        <f t="shared" si="86"/>
        <v>-2.8886436173353632E-8</v>
      </c>
      <c r="AB111" s="29">
        <f t="shared" si="87"/>
        <v>-2.8886436173357328E-8</v>
      </c>
      <c r="AD111" s="35">
        <v>4.0300000000000004E-9</v>
      </c>
      <c r="AE111" s="35">
        <v>1.5719023931</v>
      </c>
      <c r="AF111" s="35">
        <v>6127.6554505572003</v>
      </c>
      <c r="AG111" s="29">
        <f t="shared" si="88"/>
        <v>3.4022321750066067E-9</v>
      </c>
      <c r="AH111" s="29">
        <f t="shared" si="89"/>
        <v>3.402401308514468E-9</v>
      </c>
      <c r="AI111" s="29">
        <f t="shared" si="90"/>
        <v>3.4024013025576951E-9</v>
      </c>
      <c r="AJ111" s="29">
        <f t="shared" si="91"/>
        <v>3.4024013025578792E-9</v>
      </c>
      <c r="AL111" s="35">
        <v>2.4E-10</v>
      </c>
      <c r="AM111" s="35">
        <v>0.25455613131999999</v>
      </c>
      <c r="AN111" s="35">
        <v>11081.2192102886</v>
      </c>
      <c r="AO111" s="29">
        <f t="shared" si="124"/>
        <v>-9.5009529886282599E-11</v>
      </c>
      <c r="AP111" s="29">
        <f t="shared" si="125"/>
        <v>-9.5040738576370638E-11</v>
      </c>
      <c r="AQ111" s="29">
        <f t="shared" si="126"/>
        <v>-9.5040737477189129E-11</v>
      </c>
      <c r="AR111" s="29">
        <f t="shared" si="127"/>
        <v>-9.5040737477220446E-11</v>
      </c>
      <c r="AT111" s="35"/>
      <c r="AU111" s="35"/>
      <c r="AV111" s="35"/>
      <c r="BB111" s="35"/>
      <c r="BC111" s="35"/>
      <c r="BD111" s="35"/>
      <c r="BJ111" s="35">
        <v>2.213E-8</v>
      </c>
      <c r="BK111" s="35">
        <v>3.9198232636000001</v>
      </c>
      <c r="BL111" s="35">
        <v>3205.5473466643998</v>
      </c>
      <c r="BM111" s="29">
        <f t="shared" si="96"/>
        <v>1.8694537978204586E-8</v>
      </c>
      <c r="BN111" s="29">
        <f t="shared" si="97"/>
        <v>1.8694052832271878E-8</v>
      </c>
      <c r="BO111" s="29">
        <f t="shared" si="98"/>
        <v>1.8694052849360063E-8</v>
      </c>
      <c r="BP111" s="29">
        <f t="shared" si="99"/>
        <v>1.8694052849359471E-8</v>
      </c>
      <c r="BR111" s="35">
        <v>3.58E-9</v>
      </c>
      <c r="BS111" s="35">
        <v>4.2125873708199997</v>
      </c>
      <c r="BT111" s="35">
        <v>1052.2683831884001</v>
      </c>
      <c r="BU111" s="29">
        <f t="shared" si="100"/>
        <v>-2.7662305572984545E-9</v>
      </c>
      <c r="BV111" s="29">
        <f t="shared" si="101"/>
        <v>-2.7661999981231225E-9</v>
      </c>
      <c r="BW111" s="29">
        <f t="shared" si="102"/>
        <v>-2.7661999991994681E-9</v>
      </c>
      <c r="BX111" s="29">
        <f t="shared" si="103"/>
        <v>-2.7661999991994358E-9</v>
      </c>
      <c r="BZ111" s="35">
        <v>2.1999999999999999E-10</v>
      </c>
      <c r="CA111" s="35">
        <v>4.6749643482299996</v>
      </c>
      <c r="CB111" s="35">
        <v>1194.4470102246</v>
      </c>
      <c r="CC111" s="29">
        <f t="shared" si="128"/>
        <v>1.0799422996511561E-10</v>
      </c>
      <c r="CD111" s="29">
        <f t="shared" si="129"/>
        <v>1.0799130429741284E-10</v>
      </c>
      <c r="CE111" s="29">
        <f t="shared" si="130"/>
        <v>1.0799130440045944E-10</v>
      </c>
      <c r="CF111" s="29">
        <f t="shared" si="131"/>
        <v>1.0799130440045672E-10</v>
      </c>
      <c r="CH111" s="35"/>
      <c r="CI111" s="35"/>
      <c r="CJ111" s="35"/>
      <c r="CP111" s="35"/>
      <c r="CQ111" s="35"/>
      <c r="CR111" s="35"/>
      <c r="CX111" s="35"/>
      <c r="CY111" s="35"/>
      <c r="CZ111" s="35"/>
      <c r="DF111" s="35">
        <v>1.7048999999999999E-7</v>
      </c>
      <c r="DG111" s="35">
        <v>6.1552809972600002</v>
      </c>
      <c r="DH111" s="35">
        <v>10404.7338123226</v>
      </c>
      <c r="DI111" s="29">
        <f t="shared" si="108"/>
        <v>1.2104652399663861E-7</v>
      </c>
      <c r="DJ111" s="29">
        <f t="shared" si="109"/>
        <v>1.2103055917734346E-7</v>
      </c>
      <c r="DK111" s="29">
        <f t="shared" si="110"/>
        <v>1.2103055973968572E-7</v>
      </c>
      <c r="DL111" s="29">
        <f t="shared" si="111"/>
        <v>1.2103055973966864E-7</v>
      </c>
      <c r="DN111" s="35">
        <v>3.023E-8</v>
      </c>
      <c r="DO111" s="35">
        <v>2.5948902029799998</v>
      </c>
      <c r="DP111" s="35">
        <v>2906.9006888230001</v>
      </c>
      <c r="DQ111" s="29">
        <f t="shared" si="112"/>
        <v>2.712760140989866E-8</v>
      </c>
      <c r="DR111" s="29">
        <f t="shared" si="113"/>
        <v>2.7127105852654826E-8</v>
      </c>
      <c r="DS111" s="29">
        <f t="shared" si="114"/>
        <v>2.7127105870109744E-8</v>
      </c>
      <c r="DT111" s="29">
        <f t="shared" si="115"/>
        <v>2.7127105870109174E-8</v>
      </c>
      <c r="DV111" s="35">
        <v>3.17E-9</v>
      </c>
      <c r="DW111" s="35">
        <v>3.6063489720900002</v>
      </c>
      <c r="DX111" s="35">
        <v>2301.58581590939</v>
      </c>
      <c r="DY111" s="29">
        <f t="shared" si="116"/>
        <v>-3.1354573480974952E-9</v>
      </c>
      <c r="DZ111" s="29">
        <f t="shared" si="117"/>
        <v>-3.1354710734446478E-9</v>
      </c>
      <c r="EA111" s="29">
        <f t="shared" si="118"/>
        <v>-3.1354710729612703E-9</v>
      </c>
      <c r="EB111" s="29">
        <f t="shared" si="119"/>
        <v>-3.135471072961284E-9</v>
      </c>
      <c r="ED111" s="35">
        <v>1.5999999999999999E-10</v>
      </c>
      <c r="EE111" s="35">
        <v>5.28427106012</v>
      </c>
      <c r="EF111" s="35">
        <v>3333.4988796990001</v>
      </c>
      <c r="EG111" s="29">
        <f t="shared" si="132"/>
        <v>-1.5447126065977915E-10</v>
      </c>
      <c r="EH111" s="29">
        <f t="shared" si="133"/>
        <v>-1.544694842585634E-10</v>
      </c>
      <c r="EI111" s="29">
        <f t="shared" si="134"/>
        <v>-1.5446948432113599E-10</v>
      </c>
      <c r="EJ111" s="29">
        <f t="shared" si="135"/>
        <v>-1.5446948432113395E-10</v>
      </c>
      <c r="EL111" s="35"/>
      <c r="EM111" s="35"/>
      <c r="EN111" s="35"/>
      <c r="ET111" s="35"/>
      <c r="EU111" s="35"/>
      <c r="EV111" s="35"/>
    </row>
    <row r="112" spans="1:152" s="29" customFormat="1" ht="13.5" x14ac:dyDescent="0.3">
      <c r="B112" s="34"/>
      <c r="N112" s="35">
        <v>3.3626000000000002E-7</v>
      </c>
      <c r="O112" s="35">
        <v>6.1199240105200001</v>
      </c>
      <c r="P112" s="35">
        <v>6489.776587288</v>
      </c>
      <c r="Q112" s="29">
        <f t="shared" si="80"/>
        <v>-1.1527952820206415E-10</v>
      </c>
      <c r="R112" s="29">
        <f t="shared" si="81"/>
        <v>-1.4316691786981733E-10</v>
      </c>
      <c r="S112" s="29">
        <f t="shared" si="82"/>
        <v>-1.4316593563581834E-10</v>
      </c>
      <c r="T112" s="29">
        <f t="shared" si="83"/>
        <v>-1.4316593566448961E-10</v>
      </c>
      <c r="V112" s="35">
        <v>4.845E-8</v>
      </c>
      <c r="W112" s="35">
        <v>5.7011510595699999</v>
      </c>
      <c r="X112" s="35">
        <v>6681.1575430967996</v>
      </c>
      <c r="Y112" s="29">
        <f t="shared" si="84"/>
        <v>2.1175192351424882E-8</v>
      </c>
      <c r="Z112" s="29">
        <f t="shared" si="85"/>
        <v>2.1178912923290466E-8</v>
      </c>
      <c r="AA112" s="29">
        <f t="shared" si="86"/>
        <v>2.1178912792249049E-8</v>
      </c>
      <c r="AB112" s="29">
        <f t="shared" si="87"/>
        <v>2.1178912792253383E-8</v>
      </c>
      <c r="AD112" s="35">
        <v>4.01E-9</v>
      </c>
      <c r="AE112" s="35">
        <v>4.5997645975300001</v>
      </c>
      <c r="AF112" s="35">
        <v>7210.9158184941998</v>
      </c>
      <c r="AG112" s="29">
        <f t="shared" si="88"/>
        <v>-2.7839725731979505E-9</v>
      </c>
      <c r="AH112" s="29">
        <f t="shared" si="89"/>
        <v>-2.7837066080954316E-9</v>
      </c>
      <c r="AI112" s="29">
        <f t="shared" si="90"/>
        <v>-2.783706617463535E-9</v>
      </c>
      <c r="AJ112" s="29">
        <f t="shared" si="91"/>
        <v>-2.7837066174632475E-9</v>
      </c>
      <c r="AL112" s="35">
        <v>2.3000000000000001E-10</v>
      </c>
      <c r="AM112" s="35">
        <v>0.53673547304000002</v>
      </c>
      <c r="AN112" s="35">
        <v>3333.4988796990001</v>
      </c>
      <c r="AO112" s="29">
        <f t="shared" si="124"/>
        <v>-6.7705027851336532E-11</v>
      </c>
      <c r="AP112" s="29">
        <f t="shared" si="125"/>
        <v>-6.7714391519705326E-11</v>
      </c>
      <c r="AQ112" s="29">
        <f t="shared" si="126"/>
        <v>-6.7714391189904254E-11</v>
      </c>
      <c r="AR112" s="29">
        <f t="shared" si="127"/>
        <v>-6.7714391189915175E-11</v>
      </c>
      <c r="AT112" s="35"/>
      <c r="AU112" s="35"/>
      <c r="AV112" s="35"/>
      <c r="BB112" s="35"/>
      <c r="BC112" s="35"/>
      <c r="BD112" s="35"/>
      <c r="BJ112" s="35">
        <v>2.3849999999999998E-8</v>
      </c>
      <c r="BK112" s="35">
        <v>6.2388345681499997</v>
      </c>
      <c r="BL112" s="35">
        <v>12964.300703391</v>
      </c>
      <c r="BM112" s="29">
        <f t="shared" si="96"/>
        <v>-2.3836412209408082E-8</v>
      </c>
      <c r="BN112" s="29">
        <f t="shared" si="97"/>
        <v>-2.3836545241728258E-8</v>
      </c>
      <c r="BO112" s="29">
        <f t="shared" si="98"/>
        <v>-2.3836545237054182E-8</v>
      </c>
      <c r="BP112" s="29">
        <f t="shared" si="99"/>
        <v>-2.3836545237054317E-8</v>
      </c>
      <c r="BR112" s="35">
        <v>3.4699999999999998E-9</v>
      </c>
      <c r="BS112" s="35">
        <v>1.52200237477</v>
      </c>
      <c r="BT112" s="35">
        <v>10213.285546211</v>
      </c>
      <c r="BU112" s="29">
        <f t="shared" si="100"/>
        <v>-2.1550641836329237E-9</v>
      </c>
      <c r="BV112" s="29">
        <f t="shared" si="101"/>
        <v>-2.1554191293788709E-9</v>
      </c>
      <c r="BW112" s="29">
        <f t="shared" si="102"/>
        <v>-2.1554191168778124E-9</v>
      </c>
      <c r="BX112" s="29">
        <f t="shared" si="103"/>
        <v>-2.1554191168781991E-9</v>
      </c>
      <c r="BZ112" s="35">
        <v>2.1999999999999999E-10</v>
      </c>
      <c r="CA112" s="35">
        <v>5.0179752849900003</v>
      </c>
      <c r="CB112" s="35">
        <v>9595.2390892233998</v>
      </c>
      <c r="CC112" s="29">
        <f t="shared" si="128"/>
        <v>-1.7624807712670578E-10</v>
      </c>
      <c r="CD112" s="29">
        <f t="shared" si="129"/>
        <v>-1.7626422090762344E-10</v>
      </c>
      <c r="CE112" s="29">
        <f t="shared" si="130"/>
        <v>-1.7626422033906374E-10</v>
      </c>
      <c r="CF112" s="29">
        <f t="shared" si="131"/>
        <v>-1.7626422033907873E-10</v>
      </c>
      <c r="CH112" s="35"/>
      <c r="CI112" s="35"/>
      <c r="CJ112" s="35"/>
      <c r="CP112" s="35"/>
      <c r="CQ112" s="35"/>
      <c r="CR112" s="35"/>
      <c r="CX112" s="35"/>
      <c r="CY112" s="35"/>
      <c r="CZ112" s="35"/>
      <c r="DF112" s="35">
        <v>1.6488E-7</v>
      </c>
      <c r="DG112" s="35">
        <v>3.8453470081800001</v>
      </c>
      <c r="DH112" s="35">
        <v>10973.555686350001</v>
      </c>
      <c r="DI112" s="29">
        <f t="shared" si="108"/>
        <v>1.633646054406479E-7</v>
      </c>
      <c r="DJ112" s="29">
        <f t="shared" si="109"/>
        <v>1.6336147622880425E-7</v>
      </c>
      <c r="DK112" s="29">
        <f t="shared" si="110"/>
        <v>1.6336147633907622E-7</v>
      </c>
      <c r="DL112" s="29">
        <f t="shared" si="111"/>
        <v>1.6336147633907302E-7</v>
      </c>
      <c r="DN112" s="35">
        <v>2.5959999999999999E-8</v>
      </c>
      <c r="DO112" s="35">
        <v>1.08693013783</v>
      </c>
      <c r="DP112" s="35">
        <v>4929.6853219836003</v>
      </c>
      <c r="DQ112" s="29">
        <f t="shared" si="112"/>
        <v>2.2437146177630305E-8</v>
      </c>
      <c r="DR112" s="29">
        <f t="shared" si="113"/>
        <v>2.2436323550868837E-8</v>
      </c>
      <c r="DS112" s="29">
        <f t="shared" si="114"/>
        <v>2.243632357984466E-8</v>
      </c>
      <c r="DT112" s="29">
        <f t="shared" si="115"/>
        <v>2.2436323579843733E-8</v>
      </c>
      <c r="DV112" s="35">
        <v>2.8900000000000002E-9</v>
      </c>
      <c r="DW112" s="35">
        <v>5.0822331101799998</v>
      </c>
      <c r="DX112" s="35">
        <v>2274.1169495098002</v>
      </c>
      <c r="DY112" s="29">
        <f t="shared" si="116"/>
        <v>-1.1075544134679036E-9</v>
      </c>
      <c r="DZ112" s="29">
        <f t="shared" si="117"/>
        <v>-1.1076319878725771E-9</v>
      </c>
      <c r="EA112" s="29">
        <f t="shared" si="118"/>
        <v>-1.1076319851403195E-9</v>
      </c>
      <c r="EB112" s="29">
        <f t="shared" si="119"/>
        <v>-1.1076319851403954E-9</v>
      </c>
      <c r="ED112" s="35"/>
      <c r="EE112" s="35"/>
      <c r="EF112" s="35"/>
      <c r="EL112" s="35"/>
      <c r="EM112" s="35"/>
      <c r="EN112" s="35"/>
      <c r="ET112" s="35"/>
      <c r="EU112" s="35"/>
      <c r="EV112" s="35"/>
    </row>
    <row r="113" spans="1:152" s="29" customFormat="1" ht="13.5" x14ac:dyDescent="0.3">
      <c r="A113" s="33" t="s">
        <v>26</v>
      </c>
      <c r="B113" s="32" t="s">
        <v>82</v>
      </c>
      <c r="C113" s="32" t="s">
        <v>80</v>
      </c>
      <c r="D113" s="33" t="s">
        <v>26</v>
      </c>
      <c r="E113" s="33" t="s">
        <v>26</v>
      </c>
      <c r="F113" s="33" t="s">
        <v>26</v>
      </c>
      <c r="N113" s="35">
        <v>2.9007E-7</v>
      </c>
      <c r="O113" s="35">
        <v>2.4270738567399999</v>
      </c>
      <c r="P113" s="35">
        <v>3319.8370312073998</v>
      </c>
      <c r="Q113" s="29">
        <f t="shared" si="80"/>
        <v>2.8422155799536999E-7</v>
      </c>
      <c r="R113" s="29">
        <f t="shared" si="81"/>
        <v>2.842190990368957E-7</v>
      </c>
      <c r="S113" s="29">
        <f t="shared" si="82"/>
        <v>2.8421909912351286E-7</v>
      </c>
      <c r="T113" s="29">
        <f t="shared" si="83"/>
        <v>2.8421909912351043E-7</v>
      </c>
      <c r="V113" s="35">
        <v>5.4959999999999997E-8</v>
      </c>
      <c r="W113" s="35">
        <v>2.0100661250299998</v>
      </c>
      <c r="X113" s="35">
        <v>522.57741809380002</v>
      </c>
      <c r="Y113" s="29">
        <f t="shared" si="84"/>
        <v>-2.6245970820106454E-8</v>
      </c>
      <c r="Z113" s="29">
        <f t="shared" si="85"/>
        <v>-2.6246293293466638E-8</v>
      </c>
      <c r="AA113" s="29">
        <f t="shared" si="86"/>
        <v>-2.6246293282108766E-8</v>
      </c>
      <c r="AB113" s="29">
        <f t="shared" si="87"/>
        <v>-2.624629328210911E-8</v>
      </c>
      <c r="AD113" s="35">
        <v>4.0599999999999996E-9</v>
      </c>
      <c r="AE113" s="35">
        <v>0.60945437904999999</v>
      </c>
      <c r="AF113" s="35">
        <v>11773.3768115154</v>
      </c>
      <c r="AG113" s="29">
        <f t="shared" si="88"/>
        <v>-3.9836369986249731E-9</v>
      </c>
      <c r="AH113" s="29">
        <f t="shared" si="89"/>
        <v>-3.9837548692583486E-9</v>
      </c>
      <c r="AI113" s="29">
        <f t="shared" si="90"/>
        <v>-3.9837548651083487E-9</v>
      </c>
      <c r="AJ113" s="29">
        <f t="shared" si="91"/>
        <v>-3.9837548651084828E-9</v>
      </c>
      <c r="AL113" s="35">
        <v>2.4E-10</v>
      </c>
      <c r="AM113" s="35">
        <v>1.8015516199199999</v>
      </c>
      <c r="AN113" s="35">
        <v>6674.1113063987996</v>
      </c>
      <c r="AO113" s="29">
        <f t="shared" si="124"/>
        <v>-2.3277308908817568E-10</v>
      </c>
      <c r="AP113" s="29">
        <f t="shared" si="125"/>
        <v>-2.3277807363123506E-10</v>
      </c>
      <c r="AQ113" s="29">
        <f t="shared" si="126"/>
        <v>-2.3277807345570247E-10</v>
      </c>
      <c r="AR113" s="29">
        <f t="shared" si="127"/>
        <v>-2.3277807345570744E-10</v>
      </c>
      <c r="AT113" s="35"/>
      <c r="AU113" s="35"/>
      <c r="AV113" s="35"/>
      <c r="BB113" s="35"/>
      <c r="BC113" s="35"/>
      <c r="BD113" s="35"/>
      <c r="BJ113" s="35">
        <v>1.8060000000000001E-8</v>
      </c>
      <c r="BK113" s="35">
        <v>2.3840843233900002</v>
      </c>
      <c r="BL113" s="35">
        <v>11243.6858464208</v>
      </c>
      <c r="BM113" s="29">
        <f t="shared" si="96"/>
        <v>-1.6958167880437742E-8</v>
      </c>
      <c r="BN113" s="29">
        <f t="shared" si="97"/>
        <v>-1.6957275189265349E-8</v>
      </c>
      <c r="BO113" s="29">
        <f t="shared" si="98"/>
        <v>-1.6957275220713399E-8</v>
      </c>
      <c r="BP113" s="29">
        <f t="shared" si="99"/>
        <v>-1.6957275220712516E-8</v>
      </c>
      <c r="BR113" s="35">
        <v>2.6799999999999998E-9</v>
      </c>
      <c r="BS113" s="35">
        <v>3.5774960025100002</v>
      </c>
      <c r="BT113" s="35">
        <v>9830.3890139878004</v>
      </c>
      <c r="BU113" s="29">
        <f t="shared" si="100"/>
        <v>2.6603492780875513E-9</v>
      </c>
      <c r="BV113" s="29">
        <f t="shared" si="101"/>
        <v>2.6603085614696142E-9</v>
      </c>
      <c r="BW113" s="29">
        <f t="shared" si="102"/>
        <v>2.6603085629044591E-9</v>
      </c>
      <c r="BX113" s="29">
        <f t="shared" si="103"/>
        <v>2.6603085629044132E-9</v>
      </c>
      <c r="BZ113" s="35">
        <v>2.8000000000000002E-10</v>
      </c>
      <c r="CA113" s="35">
        <v>4.1984392470199996</v>
      </c>
      <c r="CB113" s="35">
        <v>8429.2412664666008</v>
      </c>
      <c r="CC113" s="29">
        <f t="shared" si="128"/>
        <v>-2.701247809572684E-10</v>
      </c>
      <c r="CD113" s="29">
        <f t="shared" si="129"/>
        <v>-2.7011683984903228E-10</v>
      </c>
      <c r="CE113" s="29">
        <f t="shared" si="130"/>
        <v>-2.7011684012878502E-10</v>
      </c>
      <c r="CF113" s="29">
        <f t="shared" si="131"/>
        <v>-2.7011684012877665E-10</v>
      </c>
      <c r="CH113" s="35"/>
      <c r="CI113" s="35"/>
      <c r="CJ113" s="35"/>
      <c r="CP113" s="35"/>
      <c r="CQ113" s="35"/>
      <c r="CR113" s="35"/>
      <c r="CX113" s="35"/>
      <c r="CY113" s="35"/>
      <c r="CZ113" s="35"/>
      <c r="DF113" s="35">
        <v>1.6052000000000001E-7</v>
      </c>
      <c r="DG113" s="35">
        <v>0.92823508002999999</v>
      </c>
      <c r="DH113" s="35">
        <v>14584.298273120599</v>
      </c>
      <c r="DI113" s="29">
        <f t="shared" si="108"/>
        <v>9.2565712852627809E-8</v>
      </c>
      <c r="DJ113" s="29">
        <f t="shared" si="109"/>
        <v>9.2541269583597301E-8</v>
      </c>
      <c r="DK113" s="29">
        <f t="shared" si="110"/>
        <v>9.2541270444582601E-8</v>
      </c>
      <c r="DL113" s="29">
        <f t="shared" si="111"/>
        <v>9.2541270444556502E-8</v>
      </c>
      <c r="DN113" s="35">
        <v>3.1260000000000003E-8</v>
      </c>
      <c r="DO113" s="35">
        <v>1.0002769278200001</v>
      </c>
      <c r="DP113" s="35">
        <v>2118.7638603783998</v>
      </c>
      <c r="DQ113" s="29">
        <f t="shared" si="112"/>
        <v>-2.0501624991238897E-8</v>
      </c>
      <c r="DR113" s="29">
        <f t="shared" si="113"/>
        <v>-2.0502263927713297E-8</v>
      </c>
      <c r="DS113" s="29">
        <f t="shared" si="114"/>
        <v>-2.0502263905209372E-8</v>
      </c>
      <c r="DT113" s="29">
        <f t="shared" si="115"/>
        <v>-2.0502263905210044E-8</v>
      </c>
      <c r="DV113" s="35">
        <v>2.5399999999999999E-9</v>
      </c>
      <c r="DW113" s="35">
        <v>0.36603904728999997</v>
      </c>
      <c r="DX113" s="35">
        <v>3767.2106175757999</v>
      </c>
      <c r="DY113" s="29">
        <f t="shared" si="116"/>
        <v>7.3026803394446722E-10</v>
      </c>
      <c r="DZ113" s="29">
        <f t="shared" si="117"/>
        <v>7.3015091563766872E-10</v>
      </c>
      <c r="EA113" s="29">
        <f t="shared" si="118"/>
        <v>7.301509197627899E-10</v>
      </c>
      <c r="EB113" s="29">
        <f t="shared" si="119"/>
        <v>7.3015091976266893E-10</v>
      </c>
      <c r="ED113" s="35"/>
      <c r="EE113" s="35"/>
      <c r="EF113" s="35"/>
      <c r="EL113" s="35"/>
      <c r="EM113" s="35"/>
      <c r="EN113" s="35"/>
      <c r="ET113" s="35"/>
      <c r="EU113" s="35"/>
      <c r="EV113" s="35"/>
    </row>
    <row r="114" spans="1:152" s="29" customFormat="1" ht="13.5" x14ac:dyDescent="0.3">
      <c r="B114" s="34"/>
      <c r="N114" s="35">
        <v>3.8790000000000003E-7</v>
      </c>
      <c r="O114" s="35">
        <v>1.3519849879500001</v>
      </c>
      <c r="P114" s="35">
        <v>10018.314161750401</v>
      </c>
      <c r="Q114" s="29">
        <f t="shared" si="80"/>
        <v>2.9528390675166409E-7</v>
      </c>
      <c r="R114" s="29">
        <f t="shared" si="81"/>
        <v>2.9531610831779368E-7</v>
      </c>
      <c r="S114" s="29">
        <f t="shared" si="82"/>
        <v>2.9531610718368819E-7</v>
      </c>
      <c r="T114" s="29">
        <f t="shared" si="83"/>
        <v>2.9531610718372392E-7</v>
      </c>
      <c r="V114" s="35">
        <v>4.964E-8</v>
      </c>
      <c r="W114" s="35">
        <v>1.5100684556099999</v>
      </c>
      <c r="X114" s="35">
        <v>1744.4259844152</v>
      </c>
      <c r="Y114" s="29">
        <f t="shared" si="84"/>
        <v>-1.1305094839393239E-10</v>
      </c>
      <c r="Z114" s="29">
        <f t="shared" si="85"/>
        <v>-1.1415753682359435E-10</v>
      </c>
      <c r="AA114" s="29">
        <f t="shared" si="86"/>
        <v>-1.1415749784780701E-10</v>
      </c>
      <c r="AB114" s="29">
        <f t="shared" si="87"/>
        <v>-1.1415749784904152E-10</v>
      </c>
      <c r="AD114" s="35">
        <v>3.6699999999999999E-9</v>
      </c>
      <c r="AE114" s="35">
        <v>0.97726583906999998</v>
      </c>
      <c r="AF114" s="35">
        <v>6041.3275670856001</v>
      </c>
      <c r="AG114" s="29">
        <f t="shared" si="88"/>
        <v>5.1106040188066162E-10</v>
      </c>
      <c r="AH114" s="29">
        <f t="shared" si="89"/>
        <v>5.1077982520496379E-10</v>
      </c>
      <c r="AI114" s="29">
        <f t="shared" si="90"/>
        <v>5.107798350873188E-10</v>
      </c>
      <c r="AJ114" s="29">
        <f t="shared" si="91"/>
        <v>5.1077983508700891E-10</v>
      </c>
      <c r="AL114" s="35">
        <v>2.8999999999999998E-10</v>
      </c>
      <c r="AM114" s="35">
        <v>4.3995350791999996</v>
      </c>
      <c r="AN114" s="35">
        <v>10018.314161750401</v>
      </c>
      <c r="AO114" s="29">
        <f t="shared" si="124"/>
        <v>-2.3744264538763059E-10</v>
      </c>
      <c r="AP114" s="29">
        <f t="shared" si="125"/>
        <v>-2.3746395925743059E-10</v>
      </c>
      <c r="AQ114" s="29">
        <f t="shared" si="126"/>
        <v>-2.3746395850679045E-10</v>
      </c>
      <c r="AR114" s="29">
        <f t="shared" si="127"/>
        <v>-2.3746395850681413E-10</v>
      </c>
      <c r="AT114" s="35"/>
      <c r="AU114" s="35"/>
      <c r="AV114" s="35"/>
      <c r="BB114" s="35"/>
      <c r="BC114" s="35"/>
      <c r="BD114" s="35"/>
      <c r="BJ114" s="35">
        <v>2.2650000000000001E-8</v>
      </c>
      <c r="BK114" s="35">
        <v>1.8577388518</v>
      </c>
      <c r="BL114" s="35">
        <v>6525.8044539654002</v>
      </c>
      <c r="BM114" s="29">
        <f t="shared" si="96"/>
        <v>1.1562987127673187E-8</v>
      </c>
      <c r="BN114" s="29">
        <f t="shared" si="97"/>
        <v>1.1564611288454431E-8</v>
      </c>
      <c r="BO114" s="29">
        <f t="shared" si="98"/>
        <v>1.1564611231250599E-8</v>
      </c>
      <c r="BP114" s="29">
        <f t="shared" si="99"/>
        <v>1.1564611231252258E-8</v>
      </c>
      <c r="BR114" s="35">
        <v>3.46E-9</v>
      </c>
      <c r="BS114" s="35">
        <v>1.6524701427299999</v>
      </c>
      <c r="BT114" s="35">
        <v>6682.2051744678001</v>
      </c>
      <c r="BU114" s="29">
        <f t="shared" si="100"/>
        <v>-3.3701398849689112E-9</v>
      </c>
      <c r="BV114" s="29">
        <f t="shared" si="101"/>
        <v>-3.3702067718980544E-9</v>
      </c>
      <c r="BW114" s="29">
        <f t="shared" si="102"/>
        <v>-3.3702067695426311E-9</v>
      </c>
      <c r="BX114" s="29">
        <f t="shared" si="103"/>
        <v>-3.3702067695427089E-9</v>
      </c>
      <c r="BZ114" s="35">
        <v>2.3000000000000001E-10</v>
      </c>
      <c r="CA114" s="35">
        <v>6.2119501005000002</v>
      </c>
      <c r="CB114" s="35">
        <v>7740.6067835887998</v>
      </c>
      <c r="CC114" s="29">
        <f t="shared" si="128"/>
        <v>2.2998111210934812E-10</v>
      </c>
      <c r="CD114" s="29">
        <f t="shared" si="129"/>
        <v>2.2998081941629956E-10</v>
      </c>
      <c r="CE114" s="29">
        <f t="shared" si="130"/>
        <v>2.2998081942664824E-10</v>
      </c>
      <c r="CF114" s="29">
        <f t="shared" si="131"/>
        <v>2.2998081942664798E-10</v>
      </c>
      <c r="CH114" s="35"/>
      <c r="CI114" s="35"/>
      <c r="CJ114" s="35"/>
      <c r="CP114" s="35"/>
      <c r="CQ114" s="35"/>
      <c r="CR114" s="35"/>
      <c r="CX114" s="35"/>
      <c r="CY114" s="35"/>
      <c r="CZ114" s="35"/>
      <c r="DF114" s="35">
        <v>2.1026999999999999E-7</v>
      </c>
      <c r="DG114" s="35">
        <v>2.3847429090699999</v>
      </c>
      <c r="DH114" s="35">
        <v>4989.0591838971995</v>
      </c>
      <c r="DI114" s="29">
        <f t="shared" si="108"/>
        <v>-3.4395228649637767E-8</v>
      </c>
      <c r="DJ114" s="29">
        <f t="shared" si="109"/>
        <v>-3.4382003158992942E-8</v>
      </c>
      <c r="DK114" s="29">
        <f t="shared" si="110"/>
        <v>-3.438200362481709E-8</v>
      </c>
      <c r="DL114" s="29">
        <f t="shared" si="111"/>
        <v>-3.4382003624802353E-8</v>
      </c>
      <c r="DN114" s="35">
        <v>2.5979999999999998E-8</v>
      </c>
      <c r="DO114" s="35">
        <v>5.0119574991200002</v>
      </c>
      <c r="DP114" s="35">
        <v>10018.314161750401</v>
      </c>
      <c r="DQ114" s="29">
        <f t="shared" si="112"/>
        <v>-8.8312962610119304E-9</v>
      </c>
      <c r="DR114" s="29">
        <f t="shared" si="113"/>
        <v>-8.8344242360991871E-9</v>
      </c>
      <c r="DS114" s="29">
        <f t="shared" si="114"/>
        <v>-8.8344241259294448E-9</v>
      </c>
      <c r="DT114" s="29">
        <f t="shared" si="115"/>
        <v>-8.8344241259329156E-9</v>
      </c>
      <c r="DV114" s="35">
        <v>2.3499999999999999E-9</v>
      </c>
      <c r="DW114" s="35">
        <v>2.6243448155000002</v>
      </c>
      <c r="DX114" s="35">
        <v>6681.1575430967996</v>
      </c>
      <c r="DY114" s="29">
        <f t="shared" si="116"/>
        <v>-8.8807699478087598E-10</v>
      </c>
      <c r="DZ114" s="29">
        <f t="shared" si="117"/>
        <v>-8.8826275508892849E-10</v>
      </c>
      <c r="EA114" s="29">
        <f t="shared" si="118"/>
        <v>-8.8826274854628512E-10</v>
      </c>
      <c r="EB114" s="29">
        <f t="shared" si="119"/>
        <v>-8.8826274854650153E-10</v>
      </c>
      <c r="ED114" s="40"/>
      <c r="EE114" s="40"/>
      <c r="EF114" s="40"/>
      <c r="EL114" s="35"/>
      <c r="EM114" s="35"/>
      <c r="EN114" s="35"/>
      <c r="ET114" s="35"/>
      <c r="EU114" s="35"/>
      <c r="EV114" s="35"/>
    </row>
    <row r="115" spans="1:152" s="29" customFormat="1" ht="13.5" x14ac:dyDescent="0.3">
      <c r="A115" s="29" t="s">
        <v>80</v>
      </c>
      <c r="B115" s="34"/>
      <c r="C115" s="29" t="s">
        <v>82</v>
      </c>
      <c r="N115" s="35">
        <v>3.3148E-7</v>
      </c>
      <c r="O115" s="35">
        <v>1.1402377000399999</v>
      </c>
      <c r="P115" s="35">
        <v>5.5229243074000003</v>
      </c>
      <c r="Q115" s="29">
        <f t="shared" si="80"/>
        <v>1.1081172321727515E-7</v>
      </c>
      <c r="R115" s="29">
        <f t="shared" si="81"/>
        <v>1.1081174526665538E-7</v>
      </c>
      <c r="S115" s="29">
        <f t="shared" si="82"/>
        <v>1.1081174526587873E-7</v>
      </c>
      <c r="T115" s="29">
        <f t="shared" si="83"/>
        <v>1.1081174526587873E-7</v>
      </c>
      <c r="V115" s="35">
        <v>4.4430000000000001E-8</v>
      </c>
      <c r="W115" s="35">
        <v>0.31208413867000001</v>
      </c>
      <c r="X115" s="35">
        <v>10018.314161750401</v>
      </c>
      <c r="Y115" s="29">
        <f t="shared" si="84"/>
        <v>4.1970024281981721E-8</v>
      </c>
      <c r="Z115" s="29">
        <f t="shared" si="85"/>
        <v>4.1968157472682398E-8</v>
      </c>
      <c r="AA115" s="29">
        <f t="shared" si="86"/>
        <v>4.1968157538446526E-8</v>
      </c>
      <c r="AB115" s="29">
        <f t="shared" si="87"/>
        <v>4.1968157538444448E-8</v>
      </c>
      <c r="AD115" s="35">
        <v>3.6100000000000001E-9</v>
      </c>
      <c r="AE115" s="35">
        <v>0.13117924892999999</v>
      </c>
      <c r="AF115" s="35">
        <v>639.89728631399998</v>
      </c>
      <c r="AG115" s="29">
        <f t="shared" si="88"/>
        <v>-1.6389422534974359E-9</v>
      </c>
      <c r="AH115" s="29">
        <f t="shared" si="89"/>
        <v>-1.6389685560488041E-9</v>
      </c>
      <c r="AI115" s="29">
        <f t="shared" si="90"/>
        <v>-1.6389685551223924E-9</v>
      </c>
      <c r="AJ115" s="29">
        <f t="shared" si="91"/>
        <v>-1.6389685551224207E-9</v>
      </c>
      <c r="AL115" s="35">
        <v>2.3000000000000001E-10</v>
      </c>
      <c r="AM115" s="35">
        <v>2.9104006095599999</v>
      </c>
      <c r="AN115" s="35">
        <v>10551.528245194</v>
      </c>
      <c r="AO115" s="29">
        <f t="shared" si="124"/>
        <v>-1.6356160800321873E-11</v>
      </c>
      <c r="AP115" s="29">
        <f t="shared" si="125"/>
        <v>-1.6387095301686971E-11</v>
      </c>
      <c r="AQ115" s="29">
        <f t="shared" si="126"/>
        <v>-1.6387094212131448E-11</v>
      </c>
      <c r="AR115" s="29">
        <f t="shared" si="127"/>
        <v>-1.638709421215753E-11</v>
      </c>
      <c r="AT115" s="35"/>
      <c r="AU115" s="35"/>
      <c r="AV115" s="35"/>
      <c r="BB115" s="35"/>
      <c r="BC115" s="35"/>
      <c r="BD115" s="35"/>
      <c r="BJ115" s="35">
        <v>1.6420000000000001E-8</v>
      </c>
      <c r="BK115" s="35">
        <v>1.86812936557</v>
      </c>
      <c r="BL115" s="35">
        <v>6680.2445323313996</v>
      </c>
      <c r="BM115" s="29">
        <f t="shared" si="96"/>
        <v>-1.5044561219849396E-8</v>
      </c>
      <c r="BN115" s="29">
        <f t="shared" si="97"/>
        <v>-1.5045122764609444E-8</v>
      </c>
      <c r="BO115" s="29">
        <f t="shared" si="98"/>
        <v>-1.5045122744832929E-8</v>
      </c>
      <c r="BP115" s="29">
        <f t="shared" si="99"/>
        <v>-1.5045122744833491E-8</v>
      </c>
      <c r="BR115" s="35">
        <v>2.69E-9</v>
      </c>
      <c r="BS115" s="35">
        <v>4.4518241708000001</v>
      </c>
      <c r="BT115" s="35">
        <v>9381.9399937853996</v>
      </c>
      <c r="BU115" s="29">
        <f t="shared" si="100"/>
        <v>2.6081481902498267E-9</v>
      </c>
      <c r="BV115" s="29">
        <f t="shared" si="101"/>
        <v>2.6080692179319433E-9</v>
      </c>
      <c r="BW115" s="29">
        <f t="shared" si="102"/>
        <v>2.6080692207141165E-9</v>
      </c>
      <c r="BX115" s="29">
        <f t="shared" si="103"/>
        <v>2.6080692207140417E-9</v>
      </c>
      <c r="BZ115" s="35">
        <v>2.5000000000000002E-10</v>
      </c>
      <c r="CA115" s="35">
        <v>1.45100528915</v>
      </c>
      <c r="CB115" s="35">
        <v>6872.6731195111997</v>
      </c>
      <c r="CC115" s="29">
        <f t="shared" si="128"/>
        <v>2.4994439058129929E-10</v>
      </c>
      <c r="CD115" s="29">
        <f t="shared" si="129"/>
        <v>2.4994392652917429E-10</v>
      </c>
      <c r="CE115" s="29">
        <f t="shared" si="130"/>
        <v>2.4994392654555288E-10</v>
      </c>
      <c r="CF115" s="29">
        <f t="shared" si="131"/>
        <v>2.4994392654555236E-10</v>
      </c>
      <c r="CH115" s="35"/>
      <c r="CI115" s="35"/>
      <c r="CJ115" s="35"/>
      <c r="CP115" s="35"/>
      <c r="CQ115" s="35"/>
      <c r="CR115" s="35"/>
      <c r="CX115" s="35"/>
      <c r="CY115" s="35"/>
      <c r="CZ115" s="35"/>
      <c r="DF115" s="35">
        <v>1.6266999999999999E-7</v>
      </c>
      <c r="DG115" s="35">
        <v>1.9232158581900001</v>
      </c>
      <c r="DH115" s="35">
        <v>7373.3824546264004</v>
      </c>
      <c r="DI115" s="29">
        <f t="shared" si="108"/>
        <v>-1.0843180770865805E-7</v>
      </c>
      <c r="DJ115" s="29">
        <f t="shared" si="109"/>
        <v>-1.0842038137744584E-7</v>
      </c>
      <c r="DK115" s="29">
        <f t="shared" si="110"/>
        <v>-1.0842038177991552E-7</v>
      </c>
      <c r="DL115" s="29">
        <f t="shared" si="111"/>
        <v>-1.0842038177990173E-7</v>
      </c>
      <c r="DN115" s="35">
        <v>2.606E-8</v>
      </c>
      <c r="DO115" s="35">
        <v>5.3442077067899998</v>
      </c>
      <c r="DP115" s="35">
        <v>10973.555686350001</v>
      </c>
      <c r="DQ115" s="29">
        <f t="shared" si="112"/>
        <v>5.3717674044955144E-9</v>
      </c>
      <c r="DR115" s="29">
        <f t="shared" si="113"/>
        <v>5.375343342609049E-9</v>
      </c>
      <c r="DS115" s="29">
        <f t="shared" si="114"/>
        <v>5.3753432166612021E-9</v>
      </c>
      <c r="DT115" s="29">
        <f t="shared" si="115"/>
        <v>5.375343216664826E-9</v>
      </c>
      <c r="DV115" s="35">
        <v>2.2600000000000001E-9</v>
      </c>
      <c r="DW115" s="35">
        <v>3.4530594971299999</v>
      </c>
      <c r="DX115" s="35">
        <v>6923.9534573736</v>
      </c>
      <c r="DY115" s="29">
        <f t="shared" si="116"/>
        <v>-2.139704573136E-9</v>
      </c>
      <c r="DZ115" s="29">
        <f t="shared" si="117"/>
        <v>-2.1396401932941989E-9</v>
      </c>
      <c r="EA115" s="29">
        <f t="shared" si="118"/>
        <v>-2.1396401955620477E-9</v>
      </c>
      <c r="EB115" s="29">
        <f t="shared" si="119"/>
        <v>-2.1396401955619753E-9</v>
      </c>
      <c r="ED115" s="35"/>
      <c r="EE115" s="35"/>
      <c r="EF115" s="35"/>
      <c r="EL115" s="35"/>
      <c r="EM115" s="35"/>
      <c r="EN115" s="35"/>
      <c r="ET115" s="35"/>
      <c r="EU115" s="35"/>
      <c r="EV115" s="35"/>
    </row>
    <row r="116" spans="1:152" s="29" customFormat="1" ht="13.5" x14ac:dyDescent="0.3">
      <c r="A116" s="29">
        <f>ATAN2(D102,E102)</f>
        <v>-1.9733738047136622</v>
      </c>
      <c r="B116" s="34"/>
      <c r="C116" s="29">
        <f>ATAN2(SQRT(D102*D102+E102*E102),F102)</f>
        <v>1.6131872560198452E-2</v>
      </c>
      <c r="N116" s="35">
        <v>2.7584000000000001E-7</v>
      </c>
      <c r="O116" s="35">
        <v>1.59691203058</v>
      </c>
      <c r="P116" s="35">
        <v>7210.9158184941998</v>
      </c>
      <c r="Q116" s="29">
        <f t="shared" si="80"/>
        <v>2.1711953931383259E-7</v>
      </c>
      <c r="R116" s="29">
        <f t="shared" si="81"/>
        <v>2.1710386028110049E-7</v>
      </c>
      <c r="S116" s="29">
        <f t="shared" si="82"/>
        <v>2.1710386083337187E-7</v>
      </c>
      <c r="T116" s="29">
        <f t="shared" si="83"/>
        <v>2.1710386083335493E-7</v>
      </c>
      <c r="V116" s="35">
        <v>5.3809999999999997E-8</v>
      </c>
      <c r="W116" s="35">
        <v>0.18359380473</v>
      </c>
      <c r="X116" s="35">
        <v>2942.4634232916001</v>
      </c>
      <c r="Y116" s="29">
        <f t="shared" si="84"/>
        <v>-3.5477817730281592E-8</v>
      </c>
      <c r="Z116" s="29">
        <f t="shared" si="85"/>
        <v>-3.5479339013388251E-8</v>
      </c>
      <c r="AA116" s="29">
        <f t="shared" si="86"/>
        <v>-3.547933895980723E-8</v>
      </c>
      <c r="AB116" s="29">
        <f t="shared" si="87"/>
        <v>-3.547933895980895E-8</v>
      </c>
      <c r="AD116" s="35">
        <v>4.1100000000000001E-9</v>
      </c>
      <c r="AE116" s="35">
        <v>4.21323421517</v>
      </c>
      <c r="AF116" s="35">
        <v>6681.1575430967996</v>
      </c>
      <c r="AG116" s="29">
        <f t="shared" si="88"/>
        <v>3.8326978421061227E-9</v>
      </c>
      <c r="AH116" s="29">
        <f t="shared" si="89"/>
        <v>3.8325711168502126E-9</v>
      </c>
      <c r="AI116" s="29">
        <f t="shared" si="90"/>
        <v>3.832571121314159E-9</v>
      </c>
      <c r="AJ116" s="29">
        <f t="shared" si="91"/>
        <v>3.8325711213140117E-9</v>
      </c>
      <c r="AL116" s="35">
        <v>2.1999999999999999E-10</v>
      </c>
      <c r="AM116" s="35">
        <v>1.20895727897</v>
      </c>
      <c r="AN116" s="35">
        <v>529.69096509459996</v>
      </c>
      <c r="AO116" s="29">
        <f t="shared" si="124"/>
        <v>-2.0369971859726515E-10</v>
      </c>
      <c r="AP116" s="29">
        <f t="shared" si="125"/>
        <v>-2.0370028113096304E-10</v>
      </c>
      <c r="AQ116" s="29">
        <f t="shared" si="126"/>
        <v>-2.0370028111115002E-10</v>
      </c>
      <c r="AR116" s="29">
        <f t="shared" si="127"/>
        <v>-2.0370028111115059E-10</v>
      </c>
      <c r="AT116" s="35"/>
      <c r="AU116" s="35"/>
      <c r="AV116" s="35"/>
      <c r="BB116" s="35"/>
      <c r="BC116" s="35"/>
      <c r="BD116" s="35"/>
      <c r="BJ116" s="35">
        <v>1.616E-8</v>
      </c>
      <c r="BK116" s="35">
        <v>3.3995423110099998</v>
      </c>
      <c r="BL116" s="35">
        <v>8429.2412664666008</v>
      </c>
      <c r="BM116" s="29">
        <f t="shared" si="96"/>
        <v>-7.8257379989882399E-9</v>
      </c>
      <c r="BN116" s="29">
        <f t="shared" si="97"/>
        <v>-7.8242149478346423E-9</v>
      </c>
      <c r="BO116" s="29">
        <f t="shared" si="98"/>
        <v>-7.8242150014803441E-9</v>
      </c>
      <c r="BP116" s="29">
        <f t="shared" si="99"/>
        <v>-7.8242150014787361E-9</v>
      </c>
      <c r="BR116" s="35">
        <v>2.8499999999999999E-9</v>
      </c>
      <c r="BS116" s="35">
        <v>0.97118840316999999</v>
      </c>
      <c r="BT116" s="35">
        <v>6681.1575430967996</v>
      </c>
      <c r="BU116" s="29">
        <f t="shared" si="100"/>
        <v>-2.5411081695675054E-9</v>
      </c>
      <c r="BV116" s="29">
        <f t="shared" si="101"/>
        <v>-2.5409979817971875E-9</v>
      </c>
      <c r="BW116" s="29">
        <f t="shared" si="102"/>
        <v>-2.5409979856784922E-9</v>
      </c>
      <c r="BX116" s="29">
        <f t="shared" si="103"/>
        <v>-2.5409979856783644E-9</v>
      </c>
      <c r="BZ116" s="35">
        <v>2.4E-10</v>
      </c>
      <c r="CA116" s="35">
        <v>1.9334251085800001</v>
      </c>
      <c r="CB116" s="35">
        <v>2699.7348193175999</v>
      </c>
      <c r="CC116" s="29">
        <f t="shared" si="128"/>
        <v>-5.4514115668266116E-11</v>
      </c>
      <c r="CD116" s="29">
        <f t="shared" si="129"/>
        <v>-5.450605196965339E-11</v>
      </c>
      <c r="CE116" s="29">
        <f t="shared" si="130"/>
        <v>-5.4506052253670183E-11</v>
      </c>
      <c r="CF116" s="29">
        <f t="shared" si="131"/>
        <v>-5.4506052253661879E-11</v>
      </c>
      <c r="CH116" s="35"/>
      <c r="CI116" s="35"/>
      <c r="CJ116" s="35"/>
      <c r="CP116" s="35"/>
      <c r="CQ116" s="35"/>
      <c r="CR116" s="35"/>
      <c r="CX116" s="35"/>
      <c r="CY116" s="35"/>
      <c r="CZ116" s="35"/>
      <c r="DF116" s="35">
        <v>1.6290999999999999E-7</v>
      </c>
      <c r="DG116" s="35">
        <v>6.2823308530700004</v>
      </c>
      <c r="DH116" s="35">
        <v>7210.9158184941998</v>
      </c>
      <c r="DI116" s="29">
        <f t="shared" si="108"/>
        <v>-1.0390401950530172E-7</v>
      </c>
      <c r="DJ116" s="29">
        <f t="shared" si="109"/>
        <v>-1.0391558140334002E-7</v>
      </c>
      <c r="DK116" s="29">
        <f t="shared" si="110"/>
        <v>-1.039155809961283E-7</v>
      </c>
      <c r="DL116" s="29">
        <f t="shared" si="111"/>
        <v>-1.0391558099614255E-7</v>
      </c>
      <c r="DN116" s="35">
        <v>2.7789999999999999E-8</v>
      </c>
      <c r="DO116" s="35">
        <v>3.9835874495299999</v>
      </c>
      <c r="DP116" s="35">
        <v>6467.9257579615996</v>
      </c>
      <c r="DQ116" s="29">
        <f t="shared" si="112"/>
        <v>-1.6818448348834574E-8</v>
      </c>
      <c r="DR116" s="29">
        <f t="shared" si="113"/>
        <v>-1.6816619725753743E-8</v>
      </c>
      <c r="DS116" s="29">
        <f t="shared" si="114"/>
        <v>-1.6816619790162532E-8</v>
      </c>
      <c r="DT116" s="29">
        <f t="shared" si="115"/>
        <v>-1.6816619790160646E-8</v>
      </c>
      <c r="DV116" s="35">
        <v>2.0500000000000002E-9</v>
      </c>
      <c r="DW116" s="35">
        <v>3.8894345282899998</v>
      </c>
      <c r="DX116" s="35">
        <v>10018.314161750401</v>
      </c>
      <c r="DY116" s="29">
        <f t="shared" si="116"/>
        <v>-2.0394628832496335E-9</v>
      </c>
      <c r="DZ116" s="29">
        <f t="shared" si="117"/>
        <v>-2.0394894426582396E-9</v>
      </c>
      <c r="EA116" s="29">
        <f t="shared" si="118"/>
        <v>-2.0394894417233633E-9</v>
      </c>
      <c r="EB116" s="29">
        <f t="shared" si="119"/>
        <v>-2.0394894417233931E-9</v>
      </c>
      <c r="ED116" s="35"/>
      <c r="EE116" s="35"/>
      <c r="EF116" s="35"/>
      <c r="EL116" s="35"/>
      <c r="EM116" s="35"/>
      <c r="EN116" s="35"/>
      <c r="ET116" s="35"/>
      <c r="EU116" s="35"/>
      <c r="EV116" s="35"/>
    </row>
    <row r="117" spans="1:152" s="29" customFormat="1" ht="13.5" x14ac:dyDescent="0.3">
      <c r="A117" s="29">
        <f>DEGREES(A116)</f>
        <v>-113.06599041176636</v>
      </c>
      <c r="B117" s="34">
        <f xml:space="preserve"> A117 - INT( A117 / 360 ) * 360</f>
        <v>246.93400958823364</v>
      </c>
      <c r="C117" s="29">
        <f>DEGREES(C116)</f>
        <v>0.9242882133422734</v>
      </c>
      <c r="N117" s="35">
        <v>2.8686000000000002E-7</v>
      </c>
      <c r="O117" s="35">
        <v>5.7205545673399998</v>
      </c>
      <c r="P117" s="35">
        <v>7477.5228602159996</v>
      </c>
      <c r="Q117" s="29">
        <f t="shared" si="80"/>
        <v>1.8576642109213109E-8</v>
      </c>
      <c r="R117" s="29">
        <f t="shared" si="81"/>
        <v>1.8603995853303116E-8</v>
      </c>
      <c r="S117" s="29">
        <f t="shared" si="82"/>
        <v>1.8603994889867589E-8</v>
      </c>
      <c r="T117" s="29">
        <f t="shared" si="83"/>
        <v>1.8603994889896064E-8</v>
      </c>
      <c r="V117" s="35">
        <v>4.0749999999999998E-8</v>
      </c>
      <c r="W117" s="35">
        <v>3.9558210833</v>
      </c>
      <c r="X117" s="35">
        <v>3.8813353579999998</v>
      </c>
      <c r="Y117" s="29">
        <f t="shared" si="84"/>
        <v>-2.6049596638400578E-8</v>
      </c>
      <c r="Z117" s="29">
        <f t="shared" si="85"/>
        <v>-2.6049598192703433E-8</v>
      </c>
      <c r="AA117" s="29">
        <f t="shared" si="86"/>
        <v>-2.6049598192648686E-8</v>
      </c>
      <c r="AB117" s="29">
        <f t="shared" si="87"/>
        <v>-2.6049598192648686E-8</v>
      </c>
      <c r="AD117" s="35">
        <v>4.4100000000000003E-9</v>
      </c>
      <c r="AE117" s="35">
        <v>4.4905010087799999</v>
      </c>
      <c r="AF117" s="35">
        <v>13365.972825148199</v>
      </c>
      <c r="AG117" s="29">
        <f t="shared" si="88"/>
        <v>-4.2688527932620155E-10</v>
      </c>
      <c r="AH117" s="29">
        <f t="shared" si="89"/>
        <v>-4.2613555531134452E-10</v>
      </c>
      <c r="AI117" s="29">
        <f t="shared" si="90"/>
        <v>-4.2613558171797968E-10</v>
      </c>
      <c r="AJ117" s="29">
        <f t="shared" si="91"/>
        <v>-4.2613558171710644E-10</v>
      </c>
      <c r="AL117" s="35">
        <v>2.5999999999999998E-10</v>
      </c>
      <c r="AM117" s="35">
        <v>8.2543249040000002E-2</v>
      </c>
      <c r="AN117" s="35">
        <v>7632.9432596502002</v>
      </c>
      <c r="AO117" s="29">
        <f t="shared" si="124"/>
        <v>-9.5920077224030074E-12</v>
      </c>
      <c r="AP117" s="29">
        <f t="shared" si="125"/>
        <v>-9.6173515259386514E-12</v>
      </c>
      <c r="AQ117" s="29">
        <f t="shared" si="126"/>
        <v>-9.6173506332934319E-12</v>
      </c>
      <c r="AR117" s="29">
        <f t="shared" si="127"/>
        <v>-9.6173506333192781E-12</v>
      </c>
      <c r="AT117" s="35"/>
      <c r="AU117" s="35"/>
      <c r="AV117" s="35"/>
      <c r="BB117" s="35"/>
      <c r="BC117" s="35"/>
      <c r="BD117" s="35"/>
      <c r="BJ117" s="35">
        <v>1.646E-8</v>
      </c>
      <c r="BK117" s="35">
        <v>0.73261192032</v>
      </c>
      <c r="BL117" s="35">
        <v>2274.1169495098002</v>
      </c>
      <c r="BM117" s="29">
        <f t="shared" si="96"/>
        <v>1.6452329394469775E-8</v>
      </c>
      <c r="BN117" s="29">
        <f t="shared" si="97"/>
        <v>1.6452314785605375E-8</v>
      </c>
      <c r="BO117" s="29">
        <f t="shared" si="98"/>
        <v>1.6452314786120163E-8</v>
      </c>
      <c r="BP117" s="29">
        <f t="shared" si="99"/>
        <v>1.6452314786120149E-8</v>
      </c>
      <c r="BR117" s="35">
        <v>2.5599999999999998E-9</v>
      </c>
      <c r="BS117" s="35">
        <v>3.6774414330099998</v>
      </c>
      <c r="BT117" s="35">
        <v>1066.49547719</v>
      </c>
      <c r="BU117" s="29">
        <f t="shared" si="100"/>
        <v>-1.4007931200682256E-9</v>
      </c>
      <c r="BV117" s="29">
        <f t="shared" si="101"/>
        <v>-1.400763916531551E-9</v>
      </c>
      <c r="BW117" s="29">
        <f t="shared" si="102"/>
        <v>-1.4007639175601488E-9</v>
      </c>
      <c r="BX117" s="29">
        <f t="shared" si="103"/>
        <v>-1.4007639175601184E-9</v>
      </c>
      <c r="BZ117" s="35">
        <v>2.8000000000000002E-10</v>
      </c>
      <c r="CA117" s="35">
        <v>5.8700989815</v>
      </c>
      <c r="CB117" s="35">
        <v>1052.2683831884001</v>
      </c>
      <c r="CC117" s="29">
        <f t="shared" si="128"/>
        <v>-1.5833389344851964E-10</v>
      </c>
      <c r="CD117" s="29">
        <f t="shared" si="129"/>
        <v>-1.5833699882881996E-10</v>
      </c>
      <c r="CE117" s="29">
        <f t="shared" si="130"/>
        <v>-1.5833699871944466E-10</v>
      </c>
      <c r="CF117" s="29">
        <f t="shared" si="131"/>
        <v>-1.5833699871944792E-10</v>
      </c>
      <c r="CH117" s="35"/>
      <c r="CI117" s="35"/>
      <c r="CJ117" s="35"/>
      <c r="CP117" s="35"/>
      <c r="CQ117" s="35"/>
      <c r="CR117" s="35"/>
      <c r="CX117" s="35"/>
      <c r="CY117" s="35"/>
      <c r="CZ117" s="35"/>
      <c r="DF117" s="35">
        <v>1.8585000000000001E-7</v>
      </c>
      <c r="DG117" s="35">
        <v>4.0732511658800004</v>
      </c>
      <c r="DH117" s="35">
        <v>2388.8940204492001</v>
      </c>
      <c r="DI117" s="29">
        <f t="shared" si="108"/>
        <v>8.2826860114632952E-8</v>
      </c>
      <c r="DJ117" s="29">
        <f t="shared" si="109"/>
        <v>8.2821781027668674E-8</v>
      </c>
      <c r="DK117" s="29">
        <f t="shared" si="110"/>
        <v>8.2821781206562654E-8</v>
      </c>
      <c r="DL117" s="29">
        <f t="shared" si="111"/>
        <v>8.2821781206557929E-8</v>
      </c>
      <c r="DN117" s="35">
        <v>2.4599999999999999E-8</v>
      </c>
      <c r="DO117" s="35">
        <v>1.5265357124900001</v>
      </c>
      <c r="DP117" s="35">
        <v>6836.6452528338004</v>
      </c>
      <c r="DQ117" s="29">
        <f t="shared" si="112"/>
        <v>2.1216058600148259E-8</v>
      </c>
      <c r="DR117" s="29">
        <f t="shared" si="113"/>
        <v>2.1214970676064454E-8</v>
      </c>
      <c r="DS117" s="29">
        <f t="shared" si="114"/>
        <v>2.1214970714385667E-8</v>
      </c>
      <c r="DT117" s="29">
        <f t="shared" si="115"/>
        <v>2.121497071438443E-8</v>
      </c>
      <c r="DV117" s="35">
        <v>2.0599999999999999E-9</v>
      </c>
      <c r="DW117" s="35">
        <v>3.4445311317699998</v>
      </c>
      <c r="DX117" s="35">
        <v>10177.257679533601</v>
      </c>
      <c r="DY117" s="29">
        <f t="shared" si="116"/>
        <v>1.2748322965259243E-9</v>
      </c>
      <c r="DZ117" s="29">
        <f t="shared" si="117"/>
        <v>1.2746218342929633E-9</v>
      </c>
      <c r="EA117" s="29">
        <f t="shared" si="118"/>
        <v>1.2746218417061543E-9</v>
      </c>
      <c r="EB117" s="29">
        <f t="shared" si="119"/>
        <v>1.2746218417059244E-9</v>
      </c>
      <c r="ED117" s="35"/>
      <c r="EE117" s="35"/>
      <c r="EF117" s="35"/>
      <c r="EL117" s="35"/>
      <c r="EM117" s="35"/>
      <c r="EN117" s="35"/>
      <c r="ET117" s="35"/>
      <c r="EU117" s="35"/>
      <c r="EV117" s="35"/>
    </row>
    <row r="118" spans="1:152" s="29" customFormat="1" ht="13.5" x14ac:dyDescent="0.3">
      <c r="N118" s="35">
        <v>3.4031000000000001E-7</v>
      </c>
      <c r="O118" s="35">
        <v>2.5954408250899998</v>
      </c>
      <c r="P118" s="35">
        <v>11769.8536931664</v>
      </c>
      <c r="Q118" s="29">
        <f t="shared" si="80"/>
        <v>1.7852075521481078E-7</v>
      </c>
      <c r="R118" s="29">
        <f t="shared" si="81"/>
        <v>1.78477175758351E-7</v>
      </c>
      <c r="S118" s="29">
        <f t="shared" si="82"/>
        <v>1.7847717729335686E-7</v>
      </c>
      <c r="T118" s="29">
        <f t="shared" si="83"/>
        <v>1.7847717729330744E-7</v>
      </c>
      <c r="V118" s="35">
        <v>5.4620000000000002E-8</v>
      </c>
      <c r="W118" s="35">
        <v>0.19274227117000001</v>
      </c>
      <c r="X118" s="35">
        <v>7632.9432596502002</v>
      </c>
      <c r="Y118" s="29">
        <f t="shared" si="84"/>
        <v>3.9999697616360445E-9</v>
      </c>
      <c r="Z118" s="29">
        <f t="shared" si="85"/>
        <v>3.9946562635786305E-9</v>
      </c>
      <c r="AA118" s="29">
        <f t="shared" si="86"/>
        <v>3.9946564507286833E-9</v>
      </c>
      <c r="AB118" s="29">
        <f t="shared" si="87"/>
        <v>3.9946564507232636E-9</v>
      </c>
      <c r="AD118" s="35">
        <v>4.7399999999999998E-9</v>
      </c>
      <c r="AE118" s="35">
        <v>5.1856252413000004</v>
      </c>
      <c r="AF118" s="35">
        <v>2301.58581590939</v>
      </c>
      <c r="AG118" s="29">
        <f t="shared" si="88"/>
        <v>7.3757032894224226E-10</v>
      </c>
      <c r="AH118" s="29">
        <f t="shared" si="89"/>
        <v>7.3743261213149581E-10</v>
      </c>
      <c r="AI118" s="29">
        <f t="shared" si="90"/>
        <v>7.3743261698210897E-10</v>
      </c>
      <c r="AJ118" s="29">
        <f t="shared" si="91"/>
        <v>7.374326169819759E-10</v>
      </c>
      <c r="AL118" s="35">
        <v>2.5999999999999998E-10</v>
      </c>
      <c r="AM118" s="35">
        <v>1.81668969835</v>
      </c>
      <c r="AN118" s="35">
        <v>6283.0758499914</v>
      </c>
      <c r="AO118" s="29">
        <f t="shared" si="124"/>
        <v>-2.5516302580206101E-10</v>
      </c>
      <c r="AP118" s="29">
        <f t="shared" si="125"/>
        <v>-2.5516703304193981E-10</v>
      </c>
      <c r="AQ118" s="29">
        <f t="shared" si="126"/>
        <v>-2.5516703290082817E-10</v>
      </c>
      <c r="AR118" s="29">
        <f t="shared" si="127"/>
        <v>-2.5516703290083241E-10</v>
      </c>
      <c r="AT118" s="35"/>
      <c r="AU118" s="35"/>
      <c r="AV118" s="35"/>
      <c r="BB118" s="35"/>
      <c r="BC118" s="35"/>
      <c r="BD118" s="35"/>
      <c r="BJ118" s="35">
        <v>1.9099999999999999E-8</v>
      </c>
      <c r="BK118" s="35">
        <v>6.04319894051</v>
      </c>
      <c r="BL118" s="35">
        <v>13365.972825148199</v>
      </c>
      <c r="BM118" s="29">
        <f t="shared" si="96"/>
        <v>-1.9040651115195782E-8</v>
      </c>
      <c r="BN118" s="29">
        <f t="shared" si="97"/>
        <v>-1.9040907820118494E-8</v>
      </c>
      <c r="BO118" s="29">
        <f t="shared" si="98"/>
        <v>-1.904090781108674E-8</v>
      </c>
      <c r="BP118" s="29">
        <f t="shared" si="99"/>
        <v>-1.9040907811087038E-8</v>
      </c>
      <c r="BR118" s="35">
        <v>2.69E-9</v>
      </c>
      <c r="BS118" s="35">
        <v>1.7844863978500001</v>
      </c>
      <c r="BT118" s="35">
        <v>6127.6554505572003</v>
      </c>
      <c r="BU118" s="29">
        <f t="shared" si="100"/>
        <v>1.915645857743801E-9</v>
      </c>
      <c r="BV118" s="29">
        <f t="shared" si="101"/>
        <v>1.9157937328650789E-9</v>
      </c>
      <c r="BW118" s="29">
        <f t="shared" si="102"/>
        <v>1.9157937276568983E-9</v>
      </c>
      <c r="BX118" s="29">
        <f t="shared" si="103"/>
        <v>1.9157937276570592E-9</v>
      </c>
      <c r="BZ118" s="35">
        <v>2.5000000000000002E-10</v>
      </c>
      <c r="CA118" s="35">
        <v>2.4970718225900002</v>
      </c>
      <c r="CB118" s="35">
        <v>2118.7638603783998</v>
      </c>
      <c r="CC118" s="29">
        <f t="shared" si="128"/>
        <v>1.7608576308987896E-10</v>
      </c>
      <c r="CD118" s="29">
        <f t="shared" si="129"/>
        <v>1.7608095797369584E-10</v>
      </c>
      <c r="CE118" s="29">
        <f t="shared" si="130"/>
        <v>1.7608095814294071E-10</v>
      </c>
      <c r="CF118" s="29">
        <f t="shared" si="131"/>
        <v>1.7608095814293564E-10</v>
      </c>
      <c r="CH118" s="35"/>
      <c r="CI118" s="35"/>
      <c r="CJ118" s="35"/>
      <c r="CP118" s="35"/>
      <c r="CQ118" s="35"/>
      <c r="CR118" s="35"/>
      <c r="CX118" s="35"/>
      <c r="CY118" s="35"/>
      <c r="CZ118" s="35"/>
      <c r="DF118" s="35">
        <v>1.5977000000000001E-7</v>
      </c>
      <c r="DG118" s="35">
        <v>4.5836841714099998</v>
      </c>
      <c r="DH118" s="35">
        <v>3264.3463554241998</v>
      </c>
      <c r="DI118" s="29">
        <f t="shared" si="108"/>
        <v>7.891576895679715E-8</v>
      </c>
      <c r="DJ118" s="29">
        <f t="shared" si="109"/>
        <v>7.8921564026542787E-8</v>
      </c>
      <c r="DK118" s="29">
        <f t="shared" si="110"/>
        <v>7.8921563822434105E-8</v>
      </c>
      <c r="DL118" s="29">
        <f t="shared" si="111"/>
        <v>7.8921563822441013E-8</v>
      </c>
      <c r="DN118" s="35">
        <v>2.3820000000000001E-8</v>
      </c>
      <c r="DO118" s="35">
        <v>3.93610586965</v>
      </c>
      <c r="DP118" s="35">
        <v>11371.7046897582</v>
      </c>
      <c r="DQ118" s="29">
        <f t="shared" si="112"/>
        <v>2.3591626385064636E-8</v>
      </c>
      <c r="DR118" s="29">
        <f t="shared" si="113"/>
        <v>2.359210431870643E-8</v>
      </c>
      <c r="DS118" s="29">
        <f t="shared" si="114"/>
        <v>2.3592104301881719E-8</v>
      </c>
      <c r="DT118" s="29">
        <f t="shared" si="115"/>
        <v>2.3592104301882186E-8</v>
      </c>
      <c r="DV118" s="35">
        <v>2.1000000000000002E-9</v>
      </c>
      <c r="DW118" s="35">
        <v>0.57926734389000001</v>
      </c>
      <c r="DX118" s="35">
        <v>10973.555686350001</v>
      </c>
      <c r="DY118" s="29">
        <f t="shared" si="116"/>
        <v>-2.0293268670781635E-9</v>
      </c>
      <c r="DZ118" s="29">
        <f t="shared" si="117"/>
        <v>-2.0292510911105052E-9</v>
      </c>
      <c r="EA118" s="29">
        <f t="shared" si="118"/>
        <v>-2.029251093780147E-9</v>
      </c>
      <c r="EB118" s="29">
        <f t="shared" si="119"/>
        <v>-2.0292510937800701E-9</v>
      </c>
      <c r="ED118" s="35"/>
      <c r="EE118" s="35"/>
      <c r="EF118" s="35"/>
      <c r="EL118" s="35"/>
      <c r="EM118" s="35"/>
      <c r="EN118" s="35"/>
      <c r="ET118" s="35"/>
      <c r="EU118" s="35"/>
      <c r="EV118" s="35"/>
    </row>
    <row r="119" spans="1:152" s="29" customFormat="1" ht="13.5" x14ac:dyDescent="0.3">
      <c r="A119" s="41" t="s">
        <v>26</v>
      </c>
      <c r="B119" s="42" t="s">
        <v>79</v>
      </c>
      <c r="C119" s="41" t="s">
        <v>26</v>
      </c>
      <c r="D119" s="41" t="s">
        <v>26</v>
      </c>
      <c r="E119" s="41" t="s">
        <v>26</v>
      </c>
      <c r="F119" s="41" t="s">
        <v>26</v>
      </c>
      <c r="N119" s="35">
        <v>2.5380000000000001E-7</v>
      </c>
      <c r="O119" s="35">
        <v>0.52093116112000004</v>
      </c>
      <c r="P119" s="35">
        <v>10.636665349799999</v>
      </c>
      <c r="Q119" s="29">
        <f t="shared" si="80"/>
        <v>1.9514465181248361E-7</v>
      </c>
      <c r="R119" s="29">
        <f t="shared" si="81"/>
        <v>1.9514467387010165E-7</v>
      </c>
      <c r="S119" s="29">
        <f t="shared" si="82"/>
        <v>1.9514467386932473E-7</v>
      </c>
      <c r="T119" s="29">
        <f t="shared" si="83"/>
        <v>1.9514467386932479E-7</v>
      </c>
      <c r="V119" s="35">
        <v>4.1099999999999997E-8</v>
      </c>
      <c r="W119" s="35">
        <v>1.5953576871099999</v>
      </c>
      <c r="X119" s="35">
        <v>7234.7942562420003</v>
      </c>
      <c r="Y119" s="29">
        <f t="shared" si="84"/>
        <v>3.9517594262420654E-8</v>
      </c>
      <c r="Z119" s="29">
        <f t="shared" si="85"/>
        <v>3.9516549847169029E-8</v>
      </c>
      <c r="AA119" s="29">
        <f t="shared" si="86"/>
        <v>3.9516549883960785E-8</v>
      </c>
      <c r="AB119" s="29">
        <f t="shared" si="87"/>
        <v>3.9516549883959661E-8</v>
      </c>
      <c r="AD119" s="35">
        <v>3.34E-9</v>
      </c>
      <c r="AE119" s="35">
        <v>2.2100130388900001</v>
      </c>
      <c r="AF119" s="35">
        <v>10021.854533751601</v>
      </c>
      <c r="AG119" s="29">
        <f t="shared" si="88"/>
        <v>-1.6796974541513258E-10</v>
      </c>
      <c r="AH119" s="29">
        <f t="shared" si="89"/>
        <v>-1.6754252793289547E-10</v>
      </c>
      <c r="AI119" s="29">
        <f t="shared" si="90"/>
        <v>-1.675425429802217E-10</v>
      </c>
      <c r="AJ119" s="29">
        <f t="shared" si="91"/>
        <v>-1.6754254297974767E-10</v>
      </c>
      <c r="AL119" s="35">
        <v>2.1E-10</v>
      </c>
      <c r="AM119" s="35">
        <v>0.67232850824000001</v>
      </c>
      <c r="AN119" s="35">
        <v>6836.6452528338004</v>
      </c>
      <c r="AO119" s="29">
        <f t="shared" si="124"/>
        <v>3.8807564922655804E-11</v>
      </c>
      <c r="AP119" s="29">
        <f t="shared" si="125"/>
        <v>3.8789533764214976E-11</v>
      </c>
      <c r="AQ119" s="29">
        <f t="shared" si="126"/>
        <v>3.8789534399305348E-11</v>
      </c>
      <c r="AR119" s="29">
        <f t="shared" si="127"/>
        <v>3.8789534399284817E-11</v>
      </c>
      <c r="AT119" s="35"/>
      <c r="AU119" s="35"/>
      <c r="AV119" s="35"/>
      <c r="BB119" s="35"/>
      <c r="BC119" s="35"/>
      <c r="BD119" s="35"/>
      <c r="BJ119" s="35">
        <v>1.4920000000000001E-8</v>
      </c>
      <c r="BK119" s="35">
        <v>2.9936092904999998</v>
      </c>
      <c r="BL119" s="35">
        <v>7875.6718636242003</v>
      </c>
      <c r="BM119" s="29">
        <f t="shared" si="96"/>
        <v>7.5856734576796856E-9</v>
      </c>
      <c r="BN119" s="29">
        <f t="shared" si="97"/>
        <v>7.5843803652007242E-9</v>
      </c>
      <c r="BO119" s="29">
        <f t="shared" si="98"/>
        <v>7.5843804107465592E-9</v>
      </c>
      <c r="BP119" s="29">
        <f t="shared" si="99"/>
        <v>7.5843804107450984E-9</v>
      </c>
      <c r="BR119" s="35">
        <v>3.12E-9</v>
      </c>
      <c r="BS119" s="35">
        <v>4.6375165871500004</v>
      </c>
      <c r="BT119" s="35">
        <v>5331.3574437407997</v>
      </c>
      <c r="BU119" s="29">
        <f t="shared" si="100"/>
        <v>-3.0965510409314535E-9</v>
      </c>
      <c r="BV119" s="29">
        <f t="shared" si="101"/>
        <v>-3.0965770459564065E-9</v>
      </c>
      <c r="BW119" s="29">
        <f t="shared" si="102"/>
        <v>-3.0965770450407217E-9</v>
      </c>
      <c r="BX119" s="29">
        <f t="shared" si="103"/>
        <v>-3.096577045040754E-9</v>
      </c>
      <c r="BZ119" s="35">
        <v>2.0000000000000001E-10</v>
      </c>
      <c r="CA119" s="35">
        <v>0.15682384974999999</v>
      </c>
      <c r="CB119" s="35">
        <v>3205.5473466643998</v>
      </c>
      <c r="CC119" s="29">
        <f t="shared" si="128"/>
        <v>-7.5058014685042175E-11</v>
      </c>
      <c r="CD119" s="29">
        <f t="shared" si="129"/>
        <v>-7.5050420606353438E-11</v>
      </c>
      <c r="CE119" s="29">
        <f t="shared" si="130"/>
        <v>-7.5050420873831478E-11</v>
      </c>
      <c r="CF119" s="29">
        <f t="shared" si="131"/>
        <v>-7.5050420873822263E-11</v>
      </c>
      <c r="CH119" s="35"/>
      <c r="CI119" s="35"/>
      <c r="CJ119" s="35"/>
      <c r="CP119" s="35"/>
      <c r="CQ119" s="35"/>
      <c r="CR119" s="35"/>
      <c r="CX119" s="35"/>
      <c r="CY119" s="35"/>
      <c r="CZ119" s="35"/>
      <c r="DF119" s="35">
        <v>1.9913000000000001E-7</v>
      </c>
      <c r="DG119" s="35">
        <v>2.7351844595000001</v>
      </c>
      <c r="DH119" s="35">
        <v>5099.2655051166003</v>
      </c>
      <c r="DI119" s="29">
        <f t="shared" si="108"/>
        <v>-1.4786493436014208E-7</v>
      </c>
      <c r="DJ119" s="29">
        <f t="shared" si="109"/>
        <v>-1.478736253092232E-7</v>
      </c>
      <c r="DK119" s="29">
        <f t="shared" si="110"/>
        <v>-1.4787362500312514E-7</v>
      </c>
      <c r="DL119" s="29">
        <f t="shared" si="111"/>
        <v>-1.4787362500313464E-7</v>
      </c>
      <c r="DN119" s="35">
        <v>2.59E-8</v>
      </c>
      <c r="DO119" s="35">
        <v>5.0889266410899996</v>
      </c>
      <c r="DP119" s="35">
        <v>12832.7587417046</v>
      </c>
      <c r="DQ119" s="29">
        <f t="shared" si="112"/>
        <v>2.5740466490988432E-8</v>
      </c>
      <c r="DR119" s="29">
        <f t="shared" si="113"/>
        <v>2.5739995445071079E-8</v>
      </c>
      <c r="DS119" s="29">
        <f t="shared" si="114"/>
        <v>2.5739995461674245E-8</v>
      </c>
      <c r="DT119" s="29">
        <f t="shared" si="115"/>
        <v>2.5739995461673673E-8</v>
      </c>
      <c r="DV119" s="35">
        <v>1.9399999999999999E-9</v>
      </c>
      <c r="DW119" s="35">
        <v>1.5787068685900001</v>
      </c>
      <c r="DX119" s="35">
        <v>10818.1352869158</v>
      </c>
      <c r="DY119" s="29">
        <f t="shared" si="116"/>
        <v>4.1248478017369583E-10</v>
      </c>
      <c r="DZ119" s="29">
        <f t="shared" si="117"/>
        <v>4.1274684274696262E-10</v>
      </c>
      <c r="EA119" s="29">
        <f t="shared" si="118"/>
        <v>4.1274683351686176E-10</v>
      </c>
      <c r="EB119" s="29">
        <f t="shared" si="119"/>
        <v>4.1274683351713111E-10</v>
      </c>
      <c r="ED119" s="35"/>
      <c r="EE119" s="35"/>
      <c r="EF119" s="35"/>
      <c r="EL119" s="35"/>
      <c r="EM119" s="35"/>
      <c r="EN119" s="35"/>
      <c r="ET119" s="35"/>
      <c r="EU119" s="35"/>
      <c r="EV119" s="35"/>
    </row>
    <row r="120" spans="1:152" s="29" customFormat="1" ht="13.5" x14ac:dyDescent="0.3">
      <c r="N120" s="35">
        <v>2.6357000000000002E-7</v>
      </c>
      <c r="O120" s="35">
        <v>1.3453264657399999</v>
      </c>
      <c r="P120" s="35">
        <v>3496.0328261340001</v>
      </c>
      <c r="Q120" s="29">
        <f t="shared" si="80"/>
        <v>-2.1248197326537327E-9</v>
      </c>
      <c r="R120" s="29">
        <f t="shared" si="81"/>
        <v>-2.1130447470260738E-9</v>
      </c>
      <c r="S120" s="29">
        <f t="shared" si="82"/>
        <v>-2.1130451617580477E-9</v>
      </c>
      <c r="T120" s="29">
        <f t="shared" si="83"/>
        <v>-2.1130451617468113E-9</v>
      </c>
      <c r="V120" s="35">
        <v>4.2869999999999999E-8</v>
      </c>
      <c r="W120" s="35">
        <v>2.8763599396799999</v>
      </c>
      <c r="X120" s="35">
        <v>2810.9214616052</v>
      </c>
      <c r="Y120" s="29">
        <f t="shared" si="84"/>
        <v>-6.9837212866282742E-9</v>
      </c>
      <c r="Z120" s="29">
        <f t="shared" si="85"/>
        <v>-6.9852406560066836E-9</v>
      </c>
      <c r="AA120" s="29">
        <f t="shared" si="86"/>
        <v>-6.9852406024924333E-9</v>
      </c>
      <c r="AB120" s="29">
        <f t="shared" si="87"/>
        <v>-6.9852406024939363E-9</v>
      </c>
      <c r="AD120" s="35">
        <v>3.7E-9</v>
      </c>
      <c r="AE120" s="35">
        <v>5.0288006518600001</v>
      </c>
      <c r="AF120" s="35">
        <v>6923.9534573736</v>
      </c>
      <c r="AG120" s="29">
        <f t="shared" si="88"/>
        <v>-1.1737124248208209E-9</v>
      </c>
      <c r="AH120" s="29">
        <f t="shared" si="89"/>
        <v>-1.1740228965051195E-9</v>
      </c>
      <c r="AI120" s="29">
        <f t="shared" si="90"/>
        <v>-1.1740228855700068E-9</v>
      </c>
      <c r="AJ120" s="29">
        <f t="shared" si="91"/>
        <v>-1.1740228855703557E-9</v>
      </c>
      <c r="AL120" s="35">
        <v>1.7000000000000001E-10</v>
      </c>
      <c r="AM120" s="35">
        <v>5.1951840192800001</v>
      </c>
      <c r="AN120" s="35">
        <v>2914.0142358237999</v>
      </c>
      <c r="AO120" s="29">
        <f t="shared" si="124"/>
        <v>-1.0795145325551769E-10</v>
      </c>
      <c r="AP120" s="29">
        <f t="shared" si="125"/>
        <v>-1.0794656277492412E-10</v>
      </c>
      <c r="AQ120" s="29">
        <f t="shared" si="126"/>
        <v>-1.0794656294717613E-10</v>
      </c>
      <c r="AR120" s="29">
        <f t="shared" si="127"/>
        <v>-1.0794656294717145E-10</v>
      </c>
      <c r="AT120" s="35"/>
      <c r="AU120" s="35"/>
      <c r="AV120" s="35"/>
      <c r="BB120" s="35"/>
      <c r="BC120" s="35"/>
      <c r="BD120" s="35"/>
      <c r="BJ120" s="35">
        <v>1.5670000000000001E-8</v>
      </c>
      <c r="BK120" s="35">
        <v>1.7686025992400001</v>
      </c>
      <c r="BL120" s="35">
        <v>382.89653222319998</v>
      </c>
      <c r="BM120" s="29">
        <f t="shared" si="96"/>
        <v>-2.0870782368398977E-9</v>
      </c>
      <c r="BN120" s="29">
        <f t="shared" si="97"/>
        <v>-2.0870022450153577E-9</v>
      </c>
      <c r="BO120" s="29">
        <f t="shared" si="98"/>
        <v>-2.087002247691914E-9</v>
      </c>
      <c r="BP120" s="29">
        <f t="shared" si="99"/>
        <v>-2.0870022476918309E-9</v>
      </c>
      <c r="BR120" s="35">
        <v>3.17E-9</v>
      </c>
      <c r="BS120" s="35">
        <v>6.1527424284099999</v>
      </c>
      <c r="BT120" s="35">
        <v>3320.2571073009999</v>
      </c>
      <c r="BU120" s="29">
        <f t="shared" si="100"/>
        <v>-2.9322622310956964E-9</v>
      </c>
      <c r="BV120" s="29">
        <f t="shared" si="101"/>
        <v>-2.93231333413743E-9</v>
      </c>
      <c r="BW120" s="29">
        <f t="shared" si="102"/>
        <v>-2.9323133323376032E-9</v>
      </c>
      <c r="BX120" s="29">
        <f t="shared" si="103"/>
        <v>-2.9323133323376545E-9</v>
      </c>
      <c r="BZ120" s="35">
        <v>1.8999999999999999E-10</v>
      </c>
      <c r="CA120" s="35">
        <v>3.8208700591600002</v>
      </c>
      <c r="CB120" s="35">
        <v>12303.06777661</v>
      </c>
      <c r="CC120" s="29">
        <f t="shared" si="128"/>
        <v>-1.6122899887713922E-10</v>
      </c>
      <c r="CD120" s="29">
        <f t="shared" si="129"/>
        <v>-1.6121319208360375E-10</v>
      </c>
      <c r="CE120" s="29">
        <f t="shared" si="130"/>
        <v>-1.6121319264041244E-10</v>
      </c>
      <c r="CF120" s="29">
        <f t="shared" si="131"/>
        <v>-1.6121319264039531E-10</v>
      </c>
      <c r="CH120" s="35"/>
      <c r="CI120" s="35"/>
      <c r="CJ120" s="35"/>
      <c r="CP120" s="35"/>
      <c r="CQ120" s="35"/>
      <c r="CR120" s="35"/>
      <c r="CX120" s="35"/>
      <c r="CY120" s="35"/>
      <c r="CZ120" s="35"/>
      <c r="DF120" s="35">
        <v>1.9661000000000001E-7</v>
      </c>
      <c r="DG120" s="35">
        <v>1.8628597899999999</v>
      </c>
      <c r="DH120" s="35">
        <v>3443.7052009183999</v>
      </c>
      <c r="DI120" s="29">
        <f t="shared" si="108"/>
        <v>6.2649740865802144E-8</v>
      </c>
      <c r="DJ120" s="29">
        <f t="shared" si="109"/>
        <v>6.2657942138012206E-8</v>
      </c>
      <c r="DK120" s="29">
        <f t="shared" si="110"/>
        <v>6.2657941849154079E-8</v>
      </c>
      <c r="DL120" s="29">
        <f t="shared" si="111"/>
        <v>6.2657941849162033E-8</v>
      </c>
      <c r="DN120" s="35">
        <v>2.201E-8</v>
      </c>
      <c r="DO120" s="35">
        <v>0.18880589605</v>
      </c>
      <c r="DP120" s="35">
        <v>9595.2390892233998</v>
      </c>
      <c r="DQ120" s="29">
        <f t="shared" si="112"/>
        <v>1.1028631078216274E-8</v>
      </c>
      <c r="DR120" s="29">
        <f t="shared" si="113"/>
        <v>1.1026295397787382E-8</v>
      </c>
      <c r="DS120" s="29">
        <f t="shared" si="114"/>
        <v>1.1026295480056203E-8</v>
      </c>
      <c r="DT120" s="29">
        <f t="shared" si="115"/>
        <v>1.1026295480054037E-8</v>
      </c>
      <c r="DV120" s="35">
        <v>1.9000000000000001E-9</v>
      </c>
      <c r="DW120" s="35">
        <v>2.4231291177299998</v>
      </c>
      <c r="DX120" s="35">
        <v>8955.3418029093991</v>
      </c>
      <c r="DY120" s="29">
        <f t="shared" si="116"/>
        <v>-1.8542055499444139E-9</v>
      </c>
      <c r="DZ120" s="29">
        <f t="shared" si="117"/>
        <v>-1.8542529893688349E-9</v>
      </c>
      <c r="EA120" s="29">
        <f t="shared" si="118"/>
        <v>-1.8542529876983834E-9</v>
      </c>
      <c r="EB120" s="29">
        <f t="shared" si="119"/>
        <v>-1.8542529876984305E-9</v>
      </c>
      <c r="ED120" s="35"/>
      <c r="EE120" s="35"/>
      <c r="EF120" s="35"/>
      <c r="EL120" s="35"/>
      <c r="EM120" s="35"/>
      <c r="EN120" s="35"/>
      <c r="ET120" s="35"/>
      <c r="EU120" s="35"/>
      <c r="EV120" s="35"/>
    </row>
    <row r="121" spans="1:152" s="29" customFormat="1" ht="13.5" x14ac:dyDescent="0.3">
      <c r="A121" s="29" t="s">
        <v>130</v>
      </c>
      <c r="B121" s="29" t="s">
        <v>131</v>
      </c>
      <c r="N121" s="35">
        <v>2.4554000000000001E-7</v>
      </c>
      <c r="O121" s="35">
        <v>4.0032318308799999</v>
      </c>
      <c r="P121" s="35">
        <v>11371.7046897582</v>
      </c>
      <c r="Q121" s="29">
        <f t="shared" si="80"/>
        <v>2.4036306159053772E-7</v>
      </c>
      <c r="R121" s="29">
        <f t="shared" si="81"/>
        <v>2.4037034758058753E-7</v>
      </c>
      <c r="S121" s="29">
        <f t="shared" si="82"/>
        <v>2.4037034732405423E-7</v>
      </c>
      <c r="T121" s="29">
        <f t="shared" si="83"/>
        <v>2.4037034732406132E-7</v>
      </c>
      <c r="V121" s="35">
        <v>5.2759999999999997E-8</v>
      </c>
      <c r="W121" s="35">
        <v>2.2263859559400001</v>
      </c>
      <c r="X121" s="35">
        <v>3127.3133312618002</v>
      </c>
      <c r="Y121" s="29">
        <f t="shared" si="84"/>
        <v>-4.8854310347625023E-8</v>
      </c>
      <c r="Z121" s="29">
        <f t="shared" si="85"/>
        <v>-4.8853514148085585E-8</v>
      </c>
      <c r="AA121" s="29">
        <f t="shared" si="86"/>
        <v>-4.8853514176130244E-8</v>
      </c>
      <c r="AB121" s="29">
        <f t="shared" si="87"/>
        <v>-4.885351417612939E-8</v>
      </c>
      <c r="AD121" s="35">
        <v>3.3299999999999999E-9</v>
      </c>
      <c r="AE121" s="35">
        <v>0.18229887483000001</v>
      </c>
      <c r="AF121" s="35">
        <v>10021.8200264472</v>
      </c>
      <c r="AG121" s="29">
        <f t="shared" si="88"/>
        <v>3.0577608643077404E-9</v>
      </c>
      <c r="AH121" s="29">
        <f t="shared" si="89"/>
        <v>3.0575919510943945E-9</v>
      </c>
      <c r="AI121" s="29">
        <f t="shared" si="90"/>
        <v>3.0575919570446524E-9</v>
      </c>
      <c r="AJ121" s="29">
        <f t="shared" si="91"/>
        <v>3.0575919570444647E-9</v>
      </c>
      <c r="AL121" s="35">
        <v>1.7000000000000001E-10</v>
      </c>
      <c r="AM121" s="35">
        <v>5.16488977775</v>
      </c>
      <c r="AN121" s="35">
        <v>8031.0922630584</v>
      </c>
      <c r="AO121" s="29">
        <f t="shared" si="124"/>
        <v>-1.4781845976814477E-10</v>
      </c>
      <c r="AP121" s="29">
        <f t="shared" si="125"/>
        <v>-1.478270761260185E-10</v>
      </c>
      <c r="AQ121" s="29">
        <f t="shared" si="126"/>
        <v>-1.478270758225644E-10</v>
      </c>
      <c r="AR121" s="29">
        <f t="shared" si="127"/>
        <v>-1.4782707582257393E-10</v>
      </c>
      <c r="AT121" s="35"/>
      <c r="AU121" s="35"/>
      <c r="AV121" s="35"/>
      <c r="BB121" s="35"/>
      <c r="BC121" s="35"/>
      <c r="BD121" s="35"/>
      <c r="BJ121" s="35">
        <v>1.459E-8</v>
      </c>
      <c r="BK121" s="35">
        <v>1.40571286543</v>
      </c>
      <c r="BL121" s="35">
        <v>14584.298273120599</v>
      </c>
      <c r="BM121" s="29">
        <f t="shared" si="96"/>
        <v>1.2950123979194651E-8</v>
      </c>
      <c r="BN121" s="29">
        <f t="shared" si="97"/>
        <v>1.29488712565964E-8</v>
      </c>
      <c r="BO121" s="29">
        <f t="shared" si="98"/>
        <v>1.2948871300727093E-8</v>
      </c>
      <c r="BP121" s="29">
        <f t="shared" si="99"/>
        <v>1.2948871300725758E-8</v>
      </c>
      <c r="BR121" s="35">
        <v>2.45E-9</v>
      </c>
      <c r="BS121" s="35">
        <v>4.7103071059900001</v>
      </c>
      <c r="BT121" s="35">
        <v>26724.899413598399</v>
      </c>
      <c r="BU121" s="29">
        <f t="shared" si="100"/>
        <v>1.2198053260964423E-9</v>
      </c>
      <c r="BV121" s="29">
        <f t="shared" si="101"/>
        <v>1.219079604544369E-9</v>
      </c>
      <c r="BW121" s="29">
        <f t="shared" si="102"/>
        <v>1.2190796301078616E-9</v>
      </c>
      <c r="BX121" s="29">
        <f t="shared" si="103"/>
        <v>1.2190796301071367E-9</v>
      </c>
      <c r="BZ121" s="35">
        <v>2.0000000000000001E-10</v>
      </c>
      <c r="CA121" s="35">
        <v>6.2653433067400002</v>
      </c>
      <c r="CB121" s="35">
        <v>7875.6718636242003</v>
      </c>
      <c r="CC121" s="29">
        <f t="shared" si="128"/>
        <v>-1.231746637148816E-10</v>
      </c>
      <c r="CD121" s="29">
        <f t="shared" si="129"/>
        <v>-1.2315880461529264E-10</v>
      </c>
      <c r="CE121" s="29">
        <f t="shared" si="130"/>
        <v>-1.2315880517389375E-10</v>
      </c>
      <c r="CF121" s="29">
        <f t="shared" si="131"/>
        <v>-1.2315880517387584E-10</v>
      </c>
      <c r="CH121" s="35"/>
      <c r="CI121" s="35"/>
      <c r="CJ121" s="35"/>
      <c r="CP121" s="35"/>
      <c r="CQ121" s="35"/>
      <c r="CR121" s="35"/>
      <c r="CX121" s="35"/>
      <c r="CY121" s="35"/>
      <c r="CZ121" s="35"/>
      <c r="DF121" s="35">
        <v>1.6500000000000001E-7</v>
      </c>
      <c r="DG121" s="35">
        <v>4.1406174508599998</v>
      </c>
      <c r="DH121" s="35">
        <v>7477.5228602159996</v>
      </c>
      <c r="DI121" s="29">
        <f t="shared" si="108"/>
        <v>1.6454911042217883E-7</v>
      </c>
      <c r="DJ121" s="29">
        <f t="shared" si="109"/>
        <v>1.6454794485885698E-7</v>
      </c>
      <c r="DK121" s="29">
        <f t="shared" si="110"/>
        <v>1.6454794489993628E-7</v>
      </c>
      <c r="DL121" s="29">
        <f t="shared" si="111"/>
        <v>1.6454794489993506E-7</v>
      </c>
      <c r="DN121" s="35">
        <v>2.1279999999999999E-8</v>
      </c>
      <c r="DO121" s="35">
        <v>5.6945046917099997</v>
      </c>
      <c r="DP121" s="35">
        <v>3191.0492295652002</v>
      </c>
      <c r="DQ121" s="29">
        <f t="shared" si="112"/>
        <v>1.1950027181729886E-8</v>
      </c>
      <c r="DR121" s="29">
        <f t="shared" si="113"/>
        <v>1.1950745200792085E-8</v>
      </c>
      <c r="DS121" s="29">
        <f t="shared" si="114"/>
        <v>1.1950745175502707E-8</v>
      </c>
      <c r="DT121" s="29">
        <f t="shared" si="115"/>
        <v>1.1950745175503584E-8</v>
      </c>
      <c r="DV121" s="35">
        <v>1.9399999999999999E-9</v>
      </c>
      <c r="DW121" s="35">
        <v>2.45887376159</v>
      </c>
      <c r="DX121" s="35">
        <v>7064.1213856227996</v>
      </c>
      <c r="DY121" s="29">
        <f t="shared" si="116"/>
        <v>-1.1210897585473065E-9</v>
      </c>
      <c r="DZ121" s="29">
        <f t="shared" si="117"/>
        <v>-1.1212326819666676E-9</v>
      </c>
      <c r="EA121" s="29">
        <f t="shared" si="118"/>
        <v>-1.121232676932843E-9</v>
      </c>
      <c r="EB121" s="29">
        <f t="shared" si="119"/>
        <v>-1.1212326769330004E-9</v>
      </c>
      <c r="ED121" s="35"/>
      <c r="EE121" s="35"/>
      <c r="EF121" s="35"/>
      <c r="EL121" s="35"/>
      <c r="EM121" s="35"/>
      <c r="EN121" s="35"/>
      <c r="ET121" s="35"/>
      <c r="EU121" s="35"/>
      <c r="EV121" s="35"/>
    </row>
    <row r="122" spans="1:152" s="29" customFormat="1" ht="13.5" x14ac:dyDescent="0.3">
      <c r="A122" s="29">
        <f xml:space="preserve"> 0.0000993650849745 * ( e * COS(p-A116) - COS(A18-A116) ) / COS(C116)</f>
        <v>5.2269826524009719E-5</v>
      </c>
      <c r="B122" s="29">
        <f>0.0000993650849745 * SIN(C116) * ( e*SIN(p-A116) - SIN(A18-A116) )</f>
        <v>-1.36550879955622E-6</v>
      </c>
      <c r="N122" s="35">
        <v>2.5637000000000001E-7</v>
      </c>
      <c r="O122" s="35">
        <v>0.2496352342</v>
      </c>
      <c r="P122" s="35">
        <v>522.57741809380002</v>
      </c>
      <c r="Q122" s="29">
        <f t="shared" si="80"/>
        <v>-1.9813251276263535E-7</v>
      </c>
      <c r="R122" s="29">
        <f t="shared" si="81"/>
        <v>-1.9813142627495663E-7</v>
      </c>
      <c r="S122" s="29">
        <f t="shared" si="82"/>
        <v>-1.9813142631322445E-7</v>
      </c>
      <c r="T122" s="29">
        <f t="shared" si="83"/>
        <v>-1.9813142631322331E-7</v>
      </c>
      <c r="V122" s="35">
        <v>4.4500000000000001E-8</v>
      </c>
      <c r="W122" s="35">
        <v>4.17005729081</v>
      </c>
      <c r="X122" s="35">
        <v>2906.9006888230001</v>
      </c>
      <c r="Y122" s="29">
        <f t="shared" si="84"/>
        <v>1.9461868449925158E-8</v>
      </c>
      <c r="Z122" s="29">
        <f t="shared" si="85"/>
        <v>1.9463355038337983E-8</v>
      </c>
      <c r="AA122" s="29">
        <f t="shared" si="86"/>
        <v>1.9463354985978618E-8</v>
      </c>
      <c r="AB122" s="29">
        <f t="shared" si="87"/>
        <v>1.9463354985980322E-8</v>
      </c>
      <c r="AD122" s="35">
        <v>3.4200000000000002E-9</v>
      </c>
      <c r="AE122" s="35">
        <v>2.4998874761100001</v>
      </c>
      <c r="AF122" s="35">
        <v>6438.4962494255997</v>
      </c>
      <c r="AG122" s="29">
        <f t="shared" si="88"/>
        <v>3.3058263873756034E-9</v>
      </c>
      <c r="AH122" s="29">
        <f t="shared" si="89"/>
        <v>3.3058984774843409E-9</v>
      </c>
      <c r="AI122" s="29">
        <f t="shared" si="90"/>
        <v>3.3058984749456152E-9</v>
      </c>
      <c r="AJ122" s="29">
        <f t="shared" si="91"/>
        <v>3.3058984749456897E-9</v>
      </c>
      <c r="AL122" s="35">
        <v>2.1E-10</v>
      </c>
      <c r="AM122" s="35">
        <v>3.6297308241200001</v>
      </c>
      <c r="AN122" s="35">
        <v>5884.9268465832001</v>
      </c>
      <c r="AO122" s="29">
        <f t="shared" si="124"/>
        <v>5.2347107397109239E-11</v>
      </c>
      <c r="AP122" s="29">
        <f t="shared" si="125"/>
        <v>5.2331812825197319E-11</v>
      </c>
      <c r="AQ122" s="29">
        <f t="shared" si="126"/>
        <v>5.2331813363900631E-11</v>
      </c>
      <c r="AR122" s="29">
        <f t="shared" si="127"/>
        <v>5.2331813363883293E-11</v>
      </c>
      <c r="AT122" s="35"/>
      <c r="AU122" s="35"/>
      <c r="AV122" s="35"/>
      <c r="BB122" s="35"/>
      <c r="BC122" s="35"/>
      <c r="BD122" s="35"/>
      <c r="BJ122" s="35">
        <v>1.527E-8</v>
      </c>
      <c r="BK122" s="35">
        <v>5.7934353655499997</v>
      </c>
      <c r="BL122" s="35">
        <v>6894.5239488376001</v>
      </c>
      <c r="BM122" s="29">
        <f t="shared" si="96"/>
        <v>-5.5192811542562501E-10</v>
      </c>
      <c r="BN122" s="29">
        <f t="shared" si="97"/>
        <v>-5.5327261818443015E-10</v>
      </c>
      <c r="BO122" s="29">
        <f t="shared" si="98"/>
        <v>-5.5327257082909219E-10</v>
      </c>
      <c r="BP122" s="29">
        <f t="shared" si="99"/>
        <v>-5.5327257083061017E-10</v>
      </c>
      <c r="BR122" s="35">
        <v>2.4899999999999999E-9</v>
      </c>
      <c r="BS122" s="35">
        <v>3.31328995337</v>
      </c>
      <c r="BT122" s="35">
        <v>10818.1352869158</v>
      </c>
      <c r="BU122" s="29">
        <f t="shared" si="100"/>
        <v>-2.4868294112187591E-9</v>
      </c>
      <c r="BV122" s="29">
        <f t="shared" si="101"/>
        <v>-2.4868120213788236E-9</v>
      </c>
      <c r="BW122" s="29">
        <f t="shared" si="102"/>
        <v>-2.4868120219921569E-9</v>
      </c>
      <c r="BX122" s="29">
        <f t="shared" si="103"/>
        <v>-2.4868120219921391E-9</v>
      </c>
      <c r="BZ122" s="35">
        <v>1.8999999999999999E-10</v>
      </c>
      <c r="CA122" s="35">
        <v>0.99282533197</v>
      </c>
      <c r="CB122" s="35">
        <v>522.57741809380002</v>
      </c>
      <c r="CC122" s="29">
        <f t="shared" si="128"/>
        <v>-1.8970539122503269E-10</v>
      </c>
      <c r="CD122" s="29">
        <f t="shared" si="129"/>
        <v>-1.8970546185252573E-10</v>
      </c>
      <c r="CE122" s="29">
        <f t="shared" si="130"/>
        <v>-1.8970546185003827E-10</v>
      </c>
      <c r="CF122" s="29">
        <f t="shared" si="131"/>
        <v>-1.8970546185003837E-10</v>
      </c>
      <c r="CH122" s="35"/>
      <c r="CI122" s="35"/>
      <c r="CJ122" s="35"/>
      <c r="CP122" s="35"/>
      <c r="CQ122" s="35"/>
      <c r="CR122" s="35"/>
      <c r="CX122" s="35"/>
      <c r="CY122" s="35"/>
      <c r="CZ122" s="35"/>
      <c r="DF122" s="35">
        <v>1.9495000000000001E-7</v>
      </c>
      <c r="DG122" s="35">
        <v>6.0377823418199998</v>
      </c>
      <c r="DH122" s="35">
        <v>10018.314161750401</v>
      </c>
      <c r="DI122" s="29">
        <f t="shared" si="108"/>
        <v>1.224294062492826E-7</v>
      </c>
      <c r="DJ122" s="29">
        <f t="shared" si="109"/>
        <v>1.2240998218669073E-7</v>
      </c>
      <c r="DK122" s="29">
        <f t="shared" si="110"/>
        <v>1.2240998287087267E-7</v>
      </c>
      <c r="DL122" s="29">
        <f t="shared" si="111"/>
        <v>1.2240998287085113E-7</v>
      </c>
      <c r="DN122" s="35">
        <v>2.065E-8</v>
      </c>
      <c r="DO122" s="35">
        <v>3.541331746</v>
      </c>
      <c r="DP122" s="35">
        <v>1066.49547719</v>
      </c>
      <c r="DQ122" s="29">
        <f t="shared" si="112"/>
        <v>-8.849559984522273E-9</v>
      </c>
      <c r="DR122" s="29">
        <f t="shared" si="113"/>
        <v>-8.8493056998199627E-9</v>
      </c>
      <c r="DS122" s="29">
        <f t="shared" si="114"/>
        <v>-8.8493057087762889E-9</v>
      </c>
      <c r="DT122" s="29">
        <f t="shared" si="115"/>
        <v>-8.8493057087760225E-9</v>
      </c>
      <c r="DV122" s="35">
        <v>1.9300000000000002E-9</v>
      </c>
      <c r="DW122" s="35">
        <v>0.58793888723999999</v>
      </c>
      <c r="DX122" s="35">
        <v>5828.0284716475999</v>
      </c>
      <c r="DY122" s="29">
        <f t="shared" si="116"/>
        <v>1.0454000752611347E-9</v>
      </c>
      <c r="DZ122" s="29">
        <f t="shared" si="117"/>
        <v>1.0455209012391614E-9</v>
      </c>
      <c r="EA122" s="29">
        <f t="shared" si="118"/>
        <v>1.0455208969836083E-9</v>
      </c>
      <c r="EB122" s="29">
        <f t="shared" si="119"/>
        <v>1.0455208969837237E-9</v>
      </c>
      <c r="ED122" s="35"/>
      <c r="EE122" s="35"/>
      <c r="EF122" s="35"/>
      <c r="EL122" s="35"/>
      <c r="EM122" s="35"/>
      <c r="EN122" s="35"/>
      <c r="ET122" s="35"/>
      <c r="EU122" s="35"/>
      <c r="EV122" s="35"/>
    </row>
    <row r="123" spans="1:152" s="29" customFormat="1" ht="13.5" x14ac:dyDescent="0.3">
      <c r="N123" s="35">
        <v>2.7277999999999998E-7</v>
      </c>
      <c r="O123" s="35">
        <v>4.5564532812199996</v>
      </c>
      <c r="P123" s="35">
        <v>3361.3878221922</v>
      </c>
      <c r="Q123" s="29">
        <f t="shared" si="80"/>
        <v>-2.3417618747378183E-7</v>
      </c>
      <c r="R123" s="29">
        <f t="shared" si="81"/>
        <v>-2.3417017798551809E-7</v>
      </c>
      <c r="S123" s="29">
        <f t="shared" si="82"/>
        <v>-2.3417017819718876E-7</v>
      </c>
      <c r="T123" s="29">
        <f t="shared" si="83"/>
        <v>-2.341701781971818E-7</v>
      </c>
      <c r="V123" s="35">
        <v>5.1440000000000003E-8</v>
      </c>
      <c r="W123" s="35">
        <v>5.6687856566899999</v>
      </c>
      <c r="X123" s="35">
        <v>23384.286986898602</v>
      </c>
      <c r="Y123" s="29">
        <f t="shared" si="84"/>
        <v>-3.025688575363974E-8</v>
      </c>
      <c r="Z123" s="29">
        <f t="shared" si="85"/>
        <v>-3.024445286862849E-8</v>
      </c>
      <c r="AA123" s="29">
        <f t="shared" si="86"/>
        <v>-3.024445330658039E-8</v>
      </c>
      <c r="AB123" s="29">
        <f t="shared" si="87"/>
        <v>-3.0244453306566196E-8</v>
      </c>
      <c r="AD123" s="35">
        <v>3.2000000000000001E-9</v>
      </c>
      <c r="AE123" s="35">
        <v>1.3237447688999999</v>
      </c>
      <c r="AF123" s="35">
        <v>2118.7638603783998</v>
      </c>
      <c r="AG123" s="29">
        <f t="shared" si="88"/>
        <v>-1.2220165478018891E-9</v>
      </c>
      <c r="AH123" s="29">
        <f t="shared" si="89"/>
        <v>-1.2220966242088548E-9</v>
      </c>
      <c r="AI123" s="29">
        <f t="shared" si="90"/>
        <v>-1.2220966213884729E-9</v>
      </c>
      <c r="AJ123" s="29">
        <f t="shared" si="91"/>
        <v>-1.2220966213885571E-9</v>
      </c>
      <c r="AL123" s="35">
        <v>1.8E-10</v>
      </c>
      <c r="AM123" s="35">
        <v>5.0687087202400001</v>
      </c>
      <c r="AN123" s="35">
        <v>2544.3144198834002</v>
      </c>
      <c r="AO123" s="29">
        <f t="shared" si="124"/>
        <v>-1.3404823920057394E-10</v>
      </c>
      <c r="AP123" s="29">
        <f t="shared" si="125"/>
        <v>-1.3404433321297571E-10</v>
      </c>
      <c r="AQ123" s="29">
        <f t="shared" si="126"/>
        <v>-1.3404433335055237E-10</v>
      </c>
      <c r="AR123" s="29">
        <f t="shared" si="127"/>
        <v>-1.3404433335054896E-10</v>
      </c>
      <c r="AT123" s="35"/>
      <c r="AU123" s="35"/>
      <c r="AV123" s="35"/>
      <c r="BB123" s="35"/>
      <c r="BC123" s="35"/>
      <c r="BD123" s="35"/>
      <c r="BJ123" s="35">
        <v>1.4090000000000001E-8</v>
      </c>
      <c r="BK123" s="35">
        <v>5.17099876287</v>
      </c>
      <c r="BL123" s="35">
        <v>9830.3890139878004</v>
      </c>
      <c r="BM123" s="29">
        <f t="shared" si="96"/>
        <v>1.3851402237388868E-9</v>
      </c>
      <c r="BN123" s="29">
        <f t="shared" si="97"/>
        <v>1.3869016853605571E-9</v>
      </c>
      <c r="BO123" s="29">
        <f t="shared" si="98"/>
        <v>1.3869016233194043E-9</v>
      </c>
      <c r="BP123" s="29">
        <f t="shared" si="99"/>
        <v>1.3869016233213969E-9</v>
      </c>
      <c r="BR123" s="35">
        <v>2.4E-9</v>
      </c>
      <c r="BS123" s="35">
        <v>4.8736467270699997</v>
      </c>
      <c r="BT123" s="35">
        <v>6144.4203413041996</v>
      </c>
      <c r="BU123" s="29">
        <f t="shared" si="100"/>
        <v>-1.3005169191383993E-9</v>
      </c>
      <c r="BV123" s="29">
        <f t="shared" si="101"/>
        <v>-1.3006752984092083E-9</v>
      </c>
      <c r="BW123" s="29">
        <f t="shared" si="102"/>
        <v>-1.3006752928309895E-9</v>
      </c>
      <c r="BX123" s="29">
        <f t="shared" si="103"/>
        <v>-1.3006752928311617E-9</v>
      </c>
      <c r="BZ123" s="35">
        <v>1.8E-10</v>
      </c>
      <c r="CA123" s="35">
        <v>4.1166814466500004</v>
      </c>
      <c r="CB123" s="35">
        <v>426.59819087599999</v>
      </c>
      <c r="CC123" s="29">
        <f t="shared" si="128"/>
        <v>8.9729415038778607E-12</v>
      </c>
      <c r="CD123" s="29">
        <f t="shared" si="129"/>
        <v>8.9719614403320153E-12</v>
      </c>
      <c r="CE123" s="29">
        <f t="shared" si="130"/>
        <v>8.971961474851167E-12</v>
      </c>
      <c r="CF123" s="29">
        <f t="shared" si="131"/>
        <v>8.9719614748502089E-12</v>
      </c>
      <c r="CH123" s="35"/>
      <c r="CI123" s="35"/>
      <c r="CJ123" s="35"/>
      <c r="CP123" s="35"/>
      <c r="CQ123" s="35"/>
      <c r="CR123" s="35"/>
      <c r="CX123" s="35"/>
      <c r="CY123" s="35"/>
      <c r="CZ123" s="35"/>
      <c r="DF123" s="35">
        <v>1.5104000000000001E-7</v>
      </c>
      <c r="DG123" s="35">
        <v>2.6543342756100001</v>
      </c>
      <c r="DH123" s="35">
        <v>2787.0430238573999</v>
      </c>
      <c r="DI123" s="29">
        <f t="shared" si="108"/>
        <v>-1.0552212700329671E-7</v>
      </c>
      <c r="DJ123" s="29">
        <f t="shared" si="109"/>
        <v>-1.0552597581191862E-7</v>
      </c>
      <c r="DK123" s="29">
        <f t="shared" si="110"/>
        <v>-1.0552597567636063E-7</v>
      </c>
      <c r="DL123" s="29">
        <f t="shared" si="111"/>
        <v>-1.0552597567636447E-7</v>
      </c>
      <c r="DN123" s="35">
        <v>1.8679999999999999E-8</v>
      </c>
      <c r="DO123" s="35">
        <v>5.0159253180999999</v>
      </c>
      <c r="DP123" s="35">
        <v>3475.6775067352</v>
      </c>
      <c r="DQ123" s="29">
        <f t="shared" si="112"/>
        <v>3.8293140892571679E-9</v>
      </c>
      <c r="DR123" s="29">
        <f t="shared" si="113"/>
        <v>3.8285020092425464E-9</v>
      </c>
      <c r="DS123" s="29">
        <f t="shared" si="114"/>
        <v>3.8285020378453593E-9</v>
      </c>
      <c r="DT123" s="29">
        <f t="shared" si="115"/>
        <v>3.8285020378444502E-9</v>
      </c>
      <c r="DV123" s="35">
        <v>1.8300000000000001E-9</v>
      </c>
      <c r="DW123" s="35">
        <v>1.68247271963</v>
      </c>
      <c r="DX123" s="35">
        <v>213.29909543799999</v>
      </c>
      <c r="DY123" s="29">
        <f t="shared" si="116"/>
        <v>7.7029360379530518E-10</v>
      </c>
      <c r="DZ123" s="29">
        <f t="shared" si="117"/>
        <v>7.7028907902849247E-10</v>
      </c>
      <c r="EA123" s="29">
        <f t="shared" si="118"/>
        <v>7.7028907918786226E-10</v>
      </c>
      <c r="EB123" s="29">
        <f t="shared" si="119"/>
        <v>7.7028907918785636E-10</v>
      </c>
      <c r="ED123" s="35"/>
      <c r="EE123" s="35"/>
      <c r="EF123" s="35"/>
      <c r="EL123" s="35"/>
      <c r="EM123" s="35"/>
      <c r="EN123" s="35"/>
      <c r="ET123" s="35"/>
      <c r="EU123" s="35"/>
      <c r="EV123" s="35"/>
    </row>
    <row r="124" spans="1:152" s="29" customFormat="1" ht="13.5" x14ac:dyDescent="0.3">
      <c r="A124" s="29" t="s">
        <v>80</v>
      </c>
      <c r="C124" s="29" t="s">
        <v>82</v>
      </c>
      <c r="N124" s="35">
        <v>2.3764E-7</v>
      </c>
      <c r="O124" s="35">
        <v>1.8405837725600001</v>
      </c>
      <c r="P124" s="35">
        <v>12832.7587417046</v>
      </c>
      <c r="Q124" s="29">
        <f t="shared" si="80"/>
        <v>-2.3202584632347022E-7</v>
      </c>
      <c r="R124" s="29">
        <f t="shared" si="81"/>
        <v>-2.3201742228219742E-7</v>
      </c>
      <c r="S124" s="29">
        <f t="shared" si="82"/>
        <v>-2.3201742257901521E-7</v>
      </c>
      <c r="T124" s="29">
        <f t="shared" si="83"/>
        <v>-2.3201742257900496E-7</v>
      </c>
      <c r="V124" s="35">
        <v>3.8439999999999999E-8</v>
      </c>
      <c r="W124" s="35">
        <v>2.2644218316</v>
      </c>
      <c r="X124" s="35">
        <v>2699.7348193175999</v>
      </c>
      <c r="Y124" s="29">
        <f t="shared" si="84"/>
        <v>-2.0423319084638274E-8</v>
      </c>
      <c r="Z124" s="29">
        <f t="shared" si="85"/>
        <v>-2.0422195544698558E-8</v>
      </c>
      <c r="AA124" s="29">
        <f t="shared" si="86"/>
        <v>-2.0422195584271758E-8</v>
      </c>
      <c r="AB124" s="29">
        <f t="shared" si="87"/>
        <v>-2.0422195584270832E-8</v>
      </c>
      <c r="AD124" s="35">
        <v>3.3000000000000002E-9</v>
      </c>
      <c r="AE124" s="35">
        <v>2.9802748157900001</v>
      </c>
      <c r="AF124" s="35">
        <v>5729.5064471490005</v>
      </c>
      <c r="AG124" s="29">
        <f t="shared" si="88"/>
        <v>-7.1933061741227889E-10</v>
      </c>
      <c r="AH124" s="29">
        <f t="shared" si="89"/>
        <v>-7.1909480494851674E-10</v>
      </c>
      <c r="AI124" s="29">
        <f t="shared" si="90"/>
        <v>-7.1909481325424244E-10</v>
      </c>
      <c r="AJ124" s="29">
        <f t="shared" si="91"/>
        <v>-7.1909481325401362E-10</v>
      </c>
      <c r="AL124" s="35">
        <v>1.4000000000000001E-10</v>
      </c>
      <c r="AM124" s="35">
        <v>2.50522181917</v>
      </c>
      <c r="AN124" s="35">
        <v>7064.1213856227996</v>
      </c>
      <c r="AO124" s="29">
        <f t="shared" si="124"/>
        <v>-7.552281391617774E-11</v>
      </c>
      <c r="AP124" s="29">
        <f t="shared" si="125"/>
        <v>-7.5533455302214451E-11</v>
      </c>
      <c r="AQ124" s="29">
        <f t="shared" si="126"/>
        <v>-7.5533454927419096E-11</v>
      </c>
      <c r="AR124" s="29">
        <f t="shared" si="127"/>
        <v>-7.5533454927430819E-11</v>
      </c>
      <c r="AT124" s="35"/>
      <c r="AU124" s="35"/>
      <c r="AV124" s="35"/>
      <c r="BB124" s="35"/>
      <c r="BC124" s="35"/>
      <c r="BD124" s="35"/>
      <c r="BJ124" s="35">
        <v>1.665E-8</v>
      </c>
      <c r="BK124" s="35">
        <v>3.6018385416499998</v>
      </c>
      <c r="BL124" s="35">
        <v>2288.3440435113998</v>
      </c>
      <c r="BM124" s="29">
        <f t="shared" si="96"/>
        <v>-1.6607075485272612E-8</v>
      </c>
      <c r="BN124" s="29">
        <f t="shared" si="97"/>
        <v>-1.6607040538486619E-8</v>
      </c>
      <c r="BO124" s="29">
        <f t="shared" si="98"/>
        <v>-1.6607040539717738E-8</v>
      </c>
      <c r="BP124" s="29">
        <f t="shared" si="99"/>
        <v>-1.6607040539717705E-8</v>
      </c>
      <c r="BR124" s="35">
        <v>2.3899999999999998E-9</v>
      </c>
      <c r="BS124" s="35">
        <v>1.3570900165899999</v>
      </c>
      <c r="BT124" s="35">
        <v>7064.1213856227996</v>
      </c>
      <c r="BU124" s="29">
        <f t="shared" si="100"/>
        <v>-2.3641825007927599E-9</v>
      </c>
      <c r="BV124" s="29">
        <f t="shared" si="101"/>
        <v>-2.3641508642973382E-9</v>
      </c>
      <c r="BW124" s="29">
        <f t="shared" si="102"/>
        <v>-2.3641508654119694E-9</v>
      </c>
      <c r="BX124" s="29">
        <f t="shared" si="103"/>
        <v>-2.3641508654119293E-9</v>
      </c>
      <c r="BZ124" s="35">
        <v>2.0000000000000001E-10</v>
      </c>
      <c r="CA124" s="35">
        <v>3.2853116782699998</v>
      </c>
      <c r="CB124" s="35">
        <v>9225.5392732830005</v>
      </c>
      <c r="CC124" s="29">
        <f t="shared" si="128"/>
        <v>-1.3753934029327544E-10</v>
      </c>
      <c r="CD124" s="29">
        <f t="shared" si="129"/>
        <v>-1.3752222105508223E-10</v>
      </c>
      <c r="CE124" s="29">
        <f t="shared" si="130"/>
        <v>-1.3752222165808229E-10</v>
      </c>
      <c r="CF124" s="29">
        <f t="shared" si="131"/>
        <v>-1.3752222165806167E-10</v>
      </c>
      <c r="CH124" s="35"/>
      <c r="CI124" s="35"/>
      <c r="CJ124" s="35"/>
      <c r="CP124" s="35"/>
      <c r="CQ124" s="35"/>
      <c r="CR124" s="35"/>
      <c r="CX124" s="35"/>
      <c r="CY124" s="35"/>
      <c r="CZ124" s="35"/>
      <c r="DF124" s="35">
        <v>1.9098999999999999E-7</v>
      </c>
      <c r="DG124" s="35">
        <v>0.22623441108</v>
      </c>
      <c r="DH124" s="35">
        <v>13745.346239022399</v>
      </c>
      <c r="DI124" s="29">
        <f t="shared" si="108"/>
        <v>-1.7410688754206178E-7</v>
      </c>
      <c r="DJ124" s="29">
        <f t="shared" si="109"/>
        <v>-1.7412067563975344E-7</v>
      </c>
      <c r="DK124" s="29">
        <f t="shared" si="110"/>
        <v>-1.7412067515421028E-7</v>
      </c>
      <c r="DL124" s="29">
        <f t="shared" si="111"/>
        <v>-1.7412067515422587E-7</v>
      </c>
      <c r="DN124" s="35">
        <v>2.0809999999999999E-8</v>
      </c>
      <c r="DO124" s="35">
        <v>1.3027445922000001</v>
      </c>
      <c r="DP124" s="35">
        <v>7740.6067835887998</v>
      </c>
      <c r="DQ124" s="29">
        <f t="shared" si="112"/>
        <v>4.3305670941241103E-9</v>
      </c>
      <c r="DR124" s="29">
        <f t="shared" si="113"/>
        <v>4.3325805033021266E-9</v>
      </c>
      <c r="DS124" s="29">
        <f t="shared" si="114"/>
        <v>4.3325804323875886E-9</v>
      </c>
      <c r="DT124" s="29">
        <f t="shared" si="115"/>
        <v>4.3325804323896127E-9</v>
      </c>
      <c r="DV124" s="35">
        <v>2.3600000000000001E-9</v>
      </c>
      <c r="DW124" s="35">
        <v>1.9886377416200001</v>
      </c>
      <c r="DX124" s="35">
        <v>10575.406682941801</v>
      </c>
      <c r="DY124" s="29">
        <f t="shared" si="116"/>
        <v>-1.3424834705212787E-9</v>
      </c>
      <c r="DZ124" s="29">
        <f t="shared" si="117"/>
        <v>-1.3427457697544377E-9</v>
      </c>
      <c r="EA124" s="29">
        <f t="shared" si="118"/>
        <v>-1.34274576051635E-9</v>
      </c>
      <c r="EB124" s="29">
        <f t="shared" si="119"/>
        <v>-1.3427457605166261E-9</v>
      </c>
      <c r="ED124" s="35"/>
      <c r="EE124" s="35"/>
      <c r="EF124" s="35"/>
      <c r="EL124" s="35"/>
      <c r="EM124" s="35"/>
      <c r="EN124" s="35"/>
      <c r="ET124" s="35"/>
      <c r="EU124" s="35"/>
      <c r="EV124" s="35"/>
    </row>
    <row r="125" spans="1:152" s="29" customFormat="1" ht="13.5" x14ac:dyDescent="0.3">
      <c r="A125" s="29">
        <f>A116+A122+Δ_Psi</f>
        <v>-1.9733369095748119</v>
      </c>
      <c r="B125" s="29">
        <f>DEGREES(A125)</f>
        <v>-113.0638764760257</v>
      </c>
      <c r="C125" s="29">
        <f>C116+B122</f>
        <v>1.6130507051398894E-2</v>
      </c>
      <c r="D125" s="29">
        <f>DEGREES(C125)</f>
        <v>0.92420997545117067</v>
      </c>
      <c r="N125" s="35">
        <v>2.2816E-7</v>
      </c>
      <c r="O125" s="35">
        <v>3.5262821210599999</v>
      </c>
      <c r="P125" s="35">
        <v>1648.4467571974001</v>
      </c>
      <c r="Q125" s="29">
        <f t="shared" si="80"/>
        <v>1.0027831307637748E-7</v>
      </c>
      <c r="R125" s="29">
        <f t="shared" si="81"/>
        <v>1.0027399578669795E-7</v>
      </c>
      <c r="S125" s="29">
        <f t="shared" si="82"/>
        <v>1.0027399593875965E-7</v>
      </c>
      <c r="T125" s="29">
        <f t="shared" si="83"/>
        <v>1.0027399593875528E-7</v>
      </c>
      <c r="V125" s="35">
        <v>3.5140000000000002E-8</v>
      </c>
      <c r="W125" s="35">
        <v>1.76463961051</v>
      </c>
      <c r="X125" s="35">
        <v>1758.6530784168001</v>
      </c>
      <c r="Y125" s="29">
        <f t="shared" si="84"/>
        <v>1.633182724946385E-8</v>
      </c>
      <c r="Z125" s="29">
        <f t="shared" si="85"/>
        <v>1.6331127981268115E-8</v>
      </c>
      <c r="AA125" s="29">
        <f t="shared" si="86"/>
        <v>1.6331128005897537E-8</v>
      </c>
      <c r="AB125" s="29">
        <f t="shared" si="87"/>
        <v>1.6331128005896762E-8</v>
      </c>
      <c r="AD125" s="35">
        <v>3.3999999999999998E-9</v>
      </c>
      <c r="AE125" s="35">
        <v>0.51409045791999997</v>
      </c>
      <c r="AF125" s="35">
        <v>9866.4168806651996</v>
      </c>
      <c r="AG125" s="29">
        <f t="shared" si="88"/>
        <v>-2.9123990677734541E-9</v>
      </c>
      <c r="AH125" s="29">
        <f t="shared" si="89"/>
        <v>-2.9126202480705316E-9</v>
      </c>
      <c r="AI125" s="29">
        <f t="shared" si="90"/>
        <v>-2.9126202402810458E-9</v>
      </c>
      <c r="AJ125" s="29">
        <f t="shared" si="91"/>
        <v>-2.9126202402812948E-9</v>
      </c>
      <c r="AL125" s="35">
        <v>1.7000000000000001E-10</v>
      </c>
      <c r="AM125" s="35">
        <v>0.41835598950000003</v>
      </c>
      <c r="AN125" s="35">
        <v>9468.2678772569998</v>
      </c>
      <c r="AO125" s="29">
        <f t="shared" si="124"/>
        <v>-1.641574402269764E-10</v>
      </c>
      <c r="AP125" s="29">
        <f t="shared" si="125"/>
        <v>-1.6416278529212346E-10</v>
      </c>
      <c r="AQ125" s="29">
        <f t="shared" si="126"/>
        <v>-1.641627851039042E-10</v>
      </c>
      <c r="AR125" s="29">
        <f t="shared" si="127"/>
        <v>-1.6416278510390922E-10</v>
      </c>
      <c r="AT125" s="35"/>
      <c r="AU125" s="35"/>
      <c r="AV125" s="35"/>
      <c r="BB125" s="35"/>
      <c r="BC125" s="35"/>
      <c r="BD125" s="35"/>
      <c r="BJ125" s="35">
        <v>1.616E-8</v>
      </c>
      <c r="BK125" s="35">
        <v>2.1944777547999998</v>
      </c>
      <c r="BL125" s="35">
        <v>8827.3902698748007</v>
      </c>
      <c r="BM125" s="29">
        <f t="shared" si="96"/>
        <v>7.9738645300788652E-9</v>
      </c>
      <c r="BN125" s="29">
        <f t="shared" si="97"/>
        <v>7.9754500593761375E-9</v>
      </c>
      <c r="BO125" s="29">
        <f t="shared" si="98"/>
        <v>7.9754500035333696E-9</v>
      </c>
      <c r="BP125" s="29">
        <f t="shared" si="99"/>
        <v>7.9754500035349677E-9</v>
      </c>
      <c r="BR125" s="35">
        <v>2.3699999999999999E-9</v>
      </c>
      <c r="BS125" s="35">
        <v>3.1983723339900001</v>
      </c>
      <c r="BT125" s="35">
        <v>5729.5064471490005</v>
      </c>
      <c r="BU125" s="29">
        <f t="shared" si="100"/>
        <v>-1.0048440507901025E-9</v>
      </c>
      <c r="BV125" s="29">
        <f t="shared" si="101"/>
        <v>-1.0046868895000377E-9</v>
      </c>
      <c r="BW125" s="29">
        <f t="shared" si="102"/>
        <v>-1.0046868950355817E-9</v>
      </c>
      <c r="BX125" s="29">
        <f t="shared" si="103"/>
        <v>-1.0046868950354293E-9</v>
      </c>
      <c r="BZ125" s="35">
        <v>1.8999999999999999E-10</v>
      </c>
      <c r="CA125" s="35">
        <v>5.7216982281500002</v>
      </c>
      <c r="CB125" s="35">
        <v>11371.7046897582</v>
      </c>
      <c r="CC125" s="29">
        <f t="shared" si="128"/>
        <v>-6.5753571015851306E-11</v>
      </c>
      <c r="CD125" s="29">
        <f t="shared" si="129"/>
        <v>-6.5727665457073619E-11</v>
      </c>
      <c r="CE125" s="29">
        <f t="shared" si="130"/>
        <v>-6.572766636952779E-11</v>
      </c>
      <c r="CF125" s="29">
        <f t="shared" si="131"/>
        <v>-6.5727666369502444E-11</v>
      </c>
      <c r="CH125" s="35"/>
      <c r="CI125" s="35"/>
      <c r="CJ125" s="35"/>
      <c r="CP125" s="35"/>
      <c r="CQ125" s="35"/>
      <c r="CR125" s="35"/>
      <c r="CX125" s="35"/>
      <c r="CY125" s="35"/>
      <c r="CZ125" s="35"/>
      <c r="DF125" s="35">
        <v>1.7163000000000001E-7</v>
      </c>
      <c r="DG125" s="35">
        <v>3.18825562972</v>
      </c>
      <c r="DH125" s="35">
        <v>3347.7259737006002</v>
      </c>
      <c r="DI125" s="29">
        <f t="shared" si="108"/>
        <v>9.0846399809873542E-8</v>
      </c>
      <c r="DJ125" s="29">
        <f t="shared" si="109"/>
        <v>9.0852629318341588E-8</v>
      </c>
      <c r="DK125" s="29">
        <f t="shared" si="110"/>
        <v>9.0852629098931586E-8</v>
      </c>
      <c r="DL125" s="29">
        <f t="shared" si="111"/>
        <v>9.0852629098938825E-8</v>
      </c>
      <c r="DN125" s="35">
        <v>1.8299999999999998E-8</v>
      </c>
      <c r="DO125" s="35">
        <v>5.6836532769700003</v>
      </c>
      <c r="DP125" s="35">
        <v>3319.8370312073998</v>
      </c>
      <c r="DQ125" s="29">
        <f t="shared" si="112"/>
        <v>-1.8232114354995218E-8</v>
      </c>
      <c r="DR125" s="29">
        <f t="shared" si="113"/>
        <v>-1.8232047527877761E-8</v>
      </c>
      <c r="DS125" s="29">
        <f t="shared" si="114"/>
        <v>-1.8232047530232089E-8</v>
      </c>
      <c r="DT125" s="29">
        <f t="shared" si="115"/>
        <v>-1.823204753023202E-8</v>
      </c>
      <c r="DV125" s="35">
        <v>2.45E-9</v>
      </c>
      <c r="DW125" s="35">
        <v>2.17761779228</v>
      </c>
      <c r="DX125" s="35">
        <v>4562.4609930212</v>
      </c>
      <c r="DY125" s="29">
        <f t="shared" si="116"/>
        <v>1.5564683046942256E-9</v>
      </c>
      <c r="DZ125" s="29">
        <f t="shared" si="117"/>
        <v>1.5565786179057403E-9</v>
      </c>
      <c r="EA125" s="29">
        <f t="shared" si="118"/>
        <v>1.5565786140204444E-9</v>
      </c>
      <c r="EB125" s="29">
        <f t="shared" si="119"/>
        <v>1.5565786140205521E-9</v>
      </c>
      <c r="ED125" s="35"/>
      <c r="EE125" s="35"/>
      <c r="EF125" s="35"/>
      <c r="EL125" s="35"/>
      <c r="EM125" s="35"/>
      <c r="EN125" s="35"/>
      <c r="ET125" s="35"/>
      <c r="EU125" s="35"/>
      <c r="EV125" s="35"/>
    </row>
    <row r="126" spans="1:152" s="29" customFormat="1" ht="13.5" x14ac:dyDescent="0.3">
      <c r="B126" s="29">
        <f xml:space="preserve"> B125 - INT( B125 / 360 ) * 360</f>
        <v>246.93612352397429</v>
      </c>
      <c r="N126" s="35">
        <v>2.2273999999999999E-7</v>
      </c>
      <c r="O126" s="35">
        <v>0.72106133720999999</v>
      </c>
      <c r="P126" s="35">
        <v>266.60704172179999</v>
      </c>
      <c r="Q126" s="29">
        <f t="shared" si="80"/>
        <v>7.4044847710508825E-8</v>
      </c>
      <c r="R126" s="29">
        <f t="shared" si="81"/>
        <v>7.40441319889713E-8</v>
      </c>
      <c r="S126" s="29">
        <f t="shared" si="82"/>
        <v>7.404413201418002E-8</v>
      </c>
      <c r="T126" s="29">
        <f t="shared" si="83"/>
        <v>7.4044132014179279E-8</v>
      </c>
      <c r="V126" s="35">
        <v>3.351E-8</v>
      </c>
      <c r="W126" s="35">
        <v>2.6619413749600001</v>
      </c>
      <c r="X126" s="35">
        <v>4929.6853219836003</v>
      </c>
      <c r="Y126" s="29">
        <f t="shared" si="84"/>
        <v>1.6732704952706326E-8</v>
      </c>
      <c r="Z126" s="29">
        <f t="shared" si="85"/>
        <v>1.6734533944400179E-8</v>
      </c>
      <c r="AA126" s="29">
        <f t="shared" si="86"/>
        <v>1.6734533879981279E-8</v>
      </c>
      <c r="AB126" s="29">
        <f t="shared" si="87"/>
        <v>1.6734533879983344E-8</v>
      </c>
      <c r="AD126" s="35">
        <v>2.8299999999999999E-9</v>
      </c>
      <c r="AE126" s="35">
        <v>4.0321945544600002</v>
      </c>
      <c r="AF126" s="35">
        <v>8955.3418029093991</v>
      </c>
      <c r="AG126" s="29">
        <f t="shared" si="88"/>
        <v>7.2280047686307975E-10</v>
      </c>
      <c r="AH126" s="29">
        <f t="shared" si="89"/>
        <v>7.2248734308970818E-10</v>
      </c>
      <c r="AI126" s="29">
        <f t="shared" si="90"/>
        <v>7.2248735411885977E-10</v>
      </c>
      <c r="AJ126" s="29">
        <f t="shared" si="91"/>
        <v>7.2248735411854875E-10</v>
      </c>
      <c r="AL126" s="35">
        <v>1.0999999999999999E-10</v>
      </c>
      <c r="AM126" s="35">
        <v>2.2136310165399999</v>
      </c>
      <c r="AN126" s="35">
        <v>6438.4962494255997</v>
      </c>
      <c r="AO126" s="29">
        <f t="shared" si="124"/>
        <v>1.099595003848871E-10</v>
      </c>
      <c r="AP126" s="29">
        <f t="shared" si="125"/>
        <v>1.0995925443765984E-10</v>
      </c>
      <c r="AQ126" s="29">
        <f t="shared" si="126"/>
        <v>1.0995925444633558E-10</v>
      </c>
      <c r="AR126" s="29">
        <f t="shared" si="127"/>
        <v>1.0995925444633532E-10</v>
      </c>
      <c r="AT126" s="35"/>
      <c r="AU126" s="35"/>
      <c r="AV126" s="35"/>
      <c r="BB126" s="35"/>
      <c r="BC126" s="35"/>
      <c r="BD126" s="35"/>
      <c r="BJ126" s="35">
        <v>1.7459999999999999E-8</v>
      </c>
      <c r="BK126" s="35">
        <v>0.10485504332999999</v>
      </c>
      <c r="BL126" s="35">
        <v>3583.3410306738001</v>
      </c>
      <c r="BM126" s="29">
        <f t="shared" si="96"/>
        <v>-3.2227080579493878E-9</v>
      </c>
      <c r="BN126" s="29">
        <f t="shared" si="97"/>
        <v>-3.2219222609823933E-9</v>
      </c>
      <c r="BO126" s="29">
        <f t="shared" si="98"/>
        <v>-3.2219222886594546E-9</v>
      </c>
      <c r="BP126" s="29">
        <f t="shared" si="99"/>
        <v>-3.2219222886586009E-9</v>
      </c>
      <c r="BR126" s="35">
        <v>2.7799999999999999E-9</v>
      </c>
      <c r="BS126" s="35">
        <v>1.5084206034000001</v>
      </c>
      <c r="BT126" s="35">
        <v>4929.6853219836003</v>
      </c>
      <c r="BU126" s="29">
        <f t="shared" si="100"/>
        <v>2.7645271508913248E-9</v>
      </c>
      <c r="BV126" s="29">
        <f t="shared" si="101"/>
        <v>2.7645086935714451E-9</v>
      </c>
      <c r="BW126" s="29">
        <f t="shared" si="102"/>
        <v>2.7645086942217352E-9</v>
      </c>
      <c r="BX126" s="29">
        <f t="shared" si="103"/>
        <v>2.7645086942217145E-9</v>
      </c>
      <c r="BZ126" s="35">
        <v>1.8E-10</v>
      </c>
      <c r="CA126" s="35">
        <v>4.7687196819700004</v>
      </c>
      <c r="CB126" s="35">
        <v>382.89653222319998</v>
      </c>
      <c r="CC126" s="29">
        <f t="shared" si="128"/>
        <v>-1.4200391581150285E-12</v>
      </c>
      <c r="CD126" s="29">
        <f t="shared" si="129"/>
        <v>-1.4209198892651046E-12</v>
      </c>
      <c r="CE126" s="29">
        <f t="shared" si="130"/>
        <v>-1.4209198582444858E-12</v>
      </c>
      <c r="CF126" s="29">
        <f t="shared" si="131"/>
        <v>-1.4209198582451252E-12</v>
      </c>
      <c r="CH126" s="35"/>
      <c r="CI126" s="35"/>
      <c r="CJ126" s="35"/>
      <c r="CP126" s="35"/>
      <c r="CQ126" s="35"/>
      <c r="CR126" s="35"/>
      <c r="CX126" s="35"/>
      <c r="CY126" s="35"/>
      <c r="CZ126" s="35"/>
      <c r="DF126" s="35">
        <v>1.3423E-7</v>
      </c>
      <c r="DG126" s="35">
        <v>2.1281865879300002</v>
      </c>
      <c r="DH126" s="35">
        <v>3344.2028553516002</v>
      </c>
      <c r="DI126" s="29">
        <f t="shared" si="108"/>
        <v>1.335007156355919E-7</v>
      </c>
      <c r="DJ126" s="29">
        <f t="shared" si="109"/>
        <v>1.3350011835038463E-7</v>
      </c>
      <c r="DK126" s="29">
        <f t="shared" si="110"/>
        <v>1.3350011837142628E-7</v>
      </c>
      <c r="DL126" s="29">
        <f t="shared" si="111"/>
        <v>1.3350011837142556E-7</v>
      </c>
      <c r="DN126" s="35">
        <v>2.0219999999999998E-8</v>
      </c>
      <c r="DO126" s="35">
        <v>6.1609232805999996</v>
      </c>
      <c r="DP126" s="35">
        <v>1744.4259844152</v>
      </c>
      <c r="DQ126" s="29">
        <f t="shared" si="112"/>
        <v>-2.0178846886900319E-8</v>
      </c>
      <c r="DR126" s="29">
        <f t="shared" si="113"/>
        <v>-2.0178818138275786E-8</v>
      </c>
      <c r="DS126" s="29">
        <f t="shared" si="114"/>
        <v>-2.0178818139288536E-8</v>
      </c>
      <c r="DT126" s="29">
        <f t="shared" si="115"/>
        <v>-2.0178818139288496E-8</v>
      </c>
      <c r="DV126" s="35">
        <v>1.7700000000000001E-9</v>
      </c>
      <c r="DW126" s="35">
        <v>0.66379705293000002</v>
      </c>
      <c r="DX126" s="35">
        <v>10021.854533751601</v>
      </c>
      <c r="DY126" s="29">
        <f t="shared" si="116"/>
        <v>1.7650385337356982E-9</v>
      </c>
      <c r="DZ126" s="29">
        <f t="shared" si="117"/>
        <v>1.7650554803260186E-9</v>
      </c>
      <c r="EA126" s="29">
        <f t="shared" si="118"/>
        <v>1.7650554797296427E-9</v>
      </c>
      <c r="EB126" s="29">
        <f t="shared" si="119"/>
        <v>1.7650554797296615E-9</v>
      </c>
      <c r="ED126" s="35"/>
      <c r="EE126" s="35"/>
      <c r="EF126" s="35"/>
      <c r="EL126" s="35"/>
      <c r="EM126" s="35"/>
      <c r="EN126" s="35"/>
      <c r="ET126" s="35"/>
      <c r="EU126" s="35"/>
      <c r="EV126" s="35"/>
    </row>
    <row r="127" spans="1:152" s="29" customFormat="1" ht="13.5" x14ac:dyDescent="0.3">
      <c r="N127" s="35">
        <v>2.1201999999999999E-7</v>
      </c>
      <c r="O127" s="35">
        <v>3.1182447228400001</v>
      </c>
      <c r="P127" s="35">
        <v>2957.7158944766002</v>
      </c>
      <c r="Q127" s="29">
        <f t="shared" si="80"/>
        <v>1.3317188820286096E-7</v>
      </c>
      <c r="R127" s="29">
        <f t="shared" si="81"/>
        <v>1.3317812380951397E-7</v>
      </c>
      <c r="S127" s="29">
        <f t="shared" si="82"/>
        <v>1.3317812358988997E-7</v>
      </c>
      <c r="T127" s="29">
        <f t="shared" si="83"/>
        <v>1.3317812358989701E-7</v>
      </c>
      <c r="V127" s="35">
        <v>4.2990000000000003E-8</v>
      </c>
      <c r="W127" s="35">
        <v>4.4305744696799998</v>
      </c>
      <c r="X127" s="35">
        <v>640.87760738220004</v>
      </c>
      <c r="Y127" s="29">
        <f t="shared" si="84"/>
        <v>-2.7776199030987245E-8</v>
      </c>
      <c r="Z127" s="29">
        <f t="shared" si="85"/>
        <v>-2.7775930303961665E-8</v>
      </c>
      <c r="AA127" s="29">
        <f t="shared" si="86"/>
        <v>-2.7775930313426689E-8</v>
      </c>
      <c r="AB127" s="29">
        <f t="shared" si="87"/>
        <v>-2.7775930313426398E-8</v>
      </c>
      <c r="AD127" s="35">
        <v>2.81E-9</v>
      </c>
      <c r="AE127" s="35">
        <v>3.3389189180600001</v>
      </c>
      <c r="AF127" s="35">
        <v>9830.3890139878004</v>
      </c>
      <c r="AG127" s="29">
        <f t="shared" si="88"/>
        <v>2.6301182868155429E-9</v>
      </c>
      <c r="AH127" s="29">
        <f t="shared" si="89"/>
        <v>2.6299939946237685E-9</v>
      </c>
      <c r="AI127" s="29">
        <f t="shared" si="90"/>
        <v>2.6299939990022721E-9</v>
      </c>
      <c r="AJ127" s="29">
        <f t="shared" si="91"/>
        <v>2.6299939990021315E-9</v>
      </c>
      <c r="AL127" s="35">
        <v>1.2999999999999999E-10</v>
      </c>
      <c r="AM127" s="35">
        <v>1.3842446283200001</v>
      </c>
      <c r="AN127" s="35">
        <v>3340.6797370026002</v>
      </c>
      <c r="AO127" s="29">
        <f t="shared" si="124"/>
        <v>8.0252870706478582E-11</v>
      </c>
      <c r="AP127" s="29">
        <f t="shared" si="125"/>
        <v>8.0248504542536606E-11</v>
      </c>
      <c r="AQ127" s="29">
        <f t="shared" si="126"/>
        <v>8.0248504696321748E-11</v>
      </c>
      <c r="AR127" s="29">
        <f t="shared" si="127"/>
        <v>8.0248504696317379E-11</v>
      </c>
      <c r="AT127" s="35"/>
      <c r="AU127" s="35"/>
      <c r="AV127" s="35"/>
      <c r="BB127" s="35"/>
      <c r="BC127" s="35"/>
      <c r="BD127" s="35"/>
      <c r="BJ127" s="35">
        <v>1.637E-8</v>
      </c>
      <c r="BK127" s="35">
        <v>3.20410489018</v>
      </c>
      <c r="BL127" s="35">
        <v>6682.2051744678001</v>
      </c>
      <c r="BM127" s="29">
        <f t="shared" si="96"/>
        <v>3.400368249060505E-9</v>
      </c>
      <c r="BN127" s="29">
        <f t="shared" si="97"/>
        <v>3.3990008417806514E-9</v>
      </c>
      <c r="BO127" s="29">
        <f t="shared" si="98"/>
        <v>3.3990008899431867E-9</v>
      </c>
      <c r="BP127" s="29">
        <f t="shared" si="99"/>
        <v>3.3990008899415936E-9</v>
      </c>
      <c r="BR127" s="35">
        <v>2.7400000000000001E-9</v>
      </c>
      <c r="BS127" s="35">
        <v>3.61160906396</v>
      </c>
      <c r="BT127" s="35">
        <v>191.44826611159999</v>
      </c>
      <c r="BU127" s="29">
        <f t="shared" si="100"/>
        <v>2.4814574328398692E-9</v>
      </c>
      <c r="BV127" s="29">
        <f t="shared" si="101"/>
        <v>2.4814602754358943E-9</v>
      </c>
      <c r="BW127" s="29">
        <f t="shared" si="102"/>
        <v>2.4814602753357732E-9</v>
      </c>
      <c r="BX127" s="29">
        <f t="shared" si="103"/>
        <v>2.4814602753357773E-9</v>
      </c>
      <c r="BZ127" s="35">
        <v>1.7000000000000001E-10</v>
      </c>
      <c r="CA127" s="35">
        <v>0.96519535826000002</v>
      </c>
      <c r="CB127" s="35">
        <v>191.44826611159999</v>
      </c>
      <c r="CC127" s="29">
        <f t="shared" si="128"/>
        <v>-1.0121082799547551E-10</v>
      </c>
      <c r="CD127" s="29">
        <f t="shared" si="129"/>
        <v>-1.0121116216553764E-10</v>
      </c>
      <c r="CE127" s="29">
        <f t="shared" si="130"/>
        <v>-1.012111621537677E-10</v>
      </c>
      <c r="CF127" s="29">
        <f t="shared" si="131"/>
        <v>-1.0121116215376807E-10</v>
      </c>
      <c r="CH127" s="35"/>
      <c r="CI127" s="35"/>
      <c r="CJ127" s="35"/>
      <c r="CP127" s="35"/>
      <c r="CQ127" s="35"/>
      <c r="CR127" s="35"/>
      <c r="CX127" s="35"/>
      <c r="CY127" s="35"/>
      <c r="CZ127" s="35"/>
      <c r="DF127" s="35">
        <v>1.5410000000000001E-7</v>
      </c>
      <c r="DG127" s="35">
        <v>2.2077350795999999</v>
      </c>
      <c r="DH127" s="35">
        <v>2118.7638603783998</v>
      </c>
      <c r="DI127" s="29">
        <f t="shared" si="108"/>
        <v>7.281703985312664E-8</v>
      </c>
      <c r="DJ127" s="29">
        <f t="shared" si="109"/>
        <v>7.2813362613245681E-8</v>
      </c>
      <c r="DK127" s="29">
        <f t="shared" si="110"/>
        <v>7.2813362742763901E-8</v>
      </c>
      <c r="DL127" s="29">
        <f t="shared" si="111"/>
        <v>7.2813362742760049E-8</v>
      </c>
      <c r="DN127" s="35">
        <v>1.7080000000000001E-8</v>
      </c>
      <c r="DO127" s="35">
        <v>2.2167593128799998</v>
      </c>
      <c r="DP127" s="35">
        <v>2921.1277828246002</v>
      </c>
      <c r="DQ127" s="29">
        <f t="shared" si="112"/>
        <v>1.4057351511446966E-8</v>
      </c>
      <c r="DR127" s="29">
        <f t="shared" si="113"/>
        <v>1.4056989351931671E-8</v>
      </c>
      <c r="DS127" s="29">
        <f t="shared" si="114"/>
        <v>1.4056989364687863E-8</v>
      </c>
      <c r="DT127" s="29">
        <f t="shared" si="115"/>
        <v>1.4056989364687449E-8</v>
      </c>
      <c r="DV127" s="35">
        <v>1.7599999999999999E-9</v>
      </c>
      <c r="DW127" s="35">
        <v>4.9160755796100002</v>
      </c>
      <c r="DX127" s="35">
        <v>10021.8200264472</v>
      </c>
      <c r="DY127" s="29">
        <f t="shared" si="116"/>
        <v>-6.6225457634119186E-10</v>
      </c>
      <c r="DZ127" s="29">
        <f t="shared" si="117"/>
        <v>-6.6246340925877637E-10</v>
      </c>
      <c r="EA127" s="29">
        <f t="shared" si="118"/>
        <v>-6.6246340190356195E-10</v>
      </c>
      <c r="EB127" s="29">
        <f t="shared" si="119"/>
        <v>-6.6246340190379367E-10</v>
      </c>
      <c r="ED127" s="35"/>
      <c r="EE127" s="35"/>
      <c r="EF127" s="35"/>
      <c r="EL127" s="35"/>
      <c r="EM127" s="35"/>
      <c r="EN127" s="35"/>
      <c r="ET127" s="35"/>
      <c r="EU127" s="35"/>
      <c r="EV127" s="35"/>
    </row>
    <row r="128" spans="1:152" s="29" customFormat="1" ht="13.5" x14ac:dyDescent="0.3">
      <c r="A128" s="33" t="s">
        <v>26</v>
      </c>
      <c r="B128" s="33" t="s">
        <v>163</v>
      </c>
      <c r="C128" s="33" t="s">
        <v>164</v>
      </c>
      <c r="D128" s="33" t="s">
        <v>134</v>
      </c>
      <c r="E128" s="33" t="s">
        <v>26</v>
      </c>
      <c r="F128" s="33" t="s">
        <v>26</v>
      </c>
      <c r="N128" s="35">
        <v>2.0158000000000001E-7</v>
      </c>
      <c r="O128" s="35">
        <v>3.67131504946</v>
      </c>
      <c r="P128" s="35">
        <v>1758.6530784168001</v>
      </c>
      <c r="Q128" s="29">
        <f t="shared" si="80"/>
        <v>1.3763297147820868E-7</v>
      </c>
      <c r="R128" s="29">
        <f t="shared" si="81"/>
        <v>1.3763628145514978E-7</v>
      </c>
      <c r="S128" s="29">
        <f t="shared" si="82"/>
        <v>1.3763628133856864E-7</v>
      </c>
      <c r="T128" s="29">
        <f t="shared" si="83"/>
        <v>1.3763628133857176E-7</v>
      </c>
      <c r="V128" s="35">
        <v>3.1400000000000003E-8</v>
      </c>
      <c r="W128" s="35">
        <v>1.75866226873</v>
      </c>
      <c r="X128" s="35">
        <v>9595.2390892233998</v>
      </c>
      <c r="Y128" s="29">
        <f t="shared" si="84"/>
        <v>2.7188482738217817E-8</v>
      </c>
      <c r="Z128" s="29">
        <f t="shared" si="85"/>
        <v>2.7190408657455342E-8</v>
      </c>
      <c r="AA128" s="29">
        <f t="shared" si="86"/>
        <v>2.7190408589628997E-8</v>
      </c>
      <c r="AB128" s="29">
        <f t="shared" si="87"/>
        <v>2.719040858963078E-8</v>
      </c>
      <c r="AD128" s="35">
        <v>2.7099999999999999E-9</v>
      </c>
      <c r="AE128" s="35">
        <v>1.53144358045</v>
      </c>
      <c r="AF128" s="35">
        <v>1039.0266107903999</v>
      </c>
      <c r="AG128" s="29">
        <f t="shared" si="88"/>
        <v>2.4491566781109266E-9</v>
      </c>
      <c r="AH128" s="29">
        <f t="shared" si="89"/>
        <v>2.4491412747702895E-9</v>
      </c>
      <c r="AI128" s="29">
        <f t="shared" si="90"/>
        <v>2.4491412753128228E-9</v>
      </c>
      <c r="AJ128" s="29">
        <f t="shared" si="91"/>
        <v>2.4491412753128063E-9</v>
      </c>
      <c r="AL128" s="35">
        <v>1.2E-10</v>
      </c>
      <c r="AM128" s="35">
        <v>3.2824848426200002</v>
      </c>
      <c r="AN128" s="35">
        <v>8671.9698704406001</v>
      </c>
      <c r="AO128" s="29">
        <f t="shared" si="124"/>
        <v>1.1137063758623292E-10</v>
      </c>
      <c r="AP128" s="29">
        <f t="shared" si="125"/>
        <v>1.1136568509000792E-10</v>
      </c>
      <c r="AQ128" s="29">
        <f t="shared" si="126"/>
        <v>1.113656852644675E-10</v>
      </c>
      <c r="AR128" s="29">
        <f t="shared" si="127"/>
        <v>1.1136568526446115E-10</v>
      </c>
      <c r="AT128" s="35"/>
      <c r="AU128" s="35"/>
      <c r="AV128" s="35"/>
      <c r="BB128" s="35"/>
      <c r="BC128" s="35"/>
      <c r="BD128" s="35"/>
      <c r="BJ128" s="35">
        <v>1.269E-8</v>
      </c>
      <c r="BK128" s="35">
        <v>2.0225379162300001</v>
      </c>
      <c r="BL128" s="35">
        <v>155.42039943419999</v>
      </c>
      <c r="BM128" s="29">
        <f t="shared" si="96"/>
        <v>-2.0909860877661067E-9</v>
      </c>
      <c r="BN128" s="29">
        <f t="shared" si="97"/>
        <v>-2.0910109474342252E-9</v>
      </c>
      <c r="BO128" s="29">
        <f t="shared" si="98"/>
        <v>-2.0910109465586231E-9</v>
      </c>
      <c r="BP128" s="29">
        <f t="shared" si="99"/>
        <v>-2.0910109465586562E-9</v>
      </c>
      <c r="BR128" s="35">
        <v>2.4800000000000001E-9</v>
      </c>
      <c r="BS128" s="35">
        <v>3.9378997449700002</v>
      </c>
      <c r="BT128" s="35">
        <v>11243.6858464208</v>
      </c>
      <c r="BU128" s="29">
        <f t="shared" si="100"/>
        <v>-8.923975355746851E-10</v>
      </c>
      <c r="BV128" s="29">
        <f t="shared" si="101"/>
        <v>-8.9272999593707627E-10</v>
      </c>
      <c r="BW128" s="29">
        <f t="shared" si="102"/>
        <v>-8.9272998422766137E-10</v>
      </c>
      <c r="BX128" s="29">
        <f t="shared" si="103"/>
        <v>-8.9272998422799018E-10</v>
      </c>
      <c r="BZ128" s="35">
        <v>1.7000000000000001E-10</v>
      </c>
      <c r="CA128" s="35">
        <v>0.86184324841000004</v>
      </c>
      <c r="CB128" s="35">
        <v>10973.555686350001</v>
      </c>
      <c r="CC128" s="29">
        <f t="shared" si="128"/>
        <v>-1.6995733167131817E-10</v>
      </c>
      <c r="CD128" s="29">
        <f t="shared" si="129"/>
        <v>-1.6995786409127905E-10</v>
      </c>
      <c r="CE128" s="29">
        <f t="shared" si="130"/>
        <v>-1.6995786407258534E-10</v>
      </c>
      <c r="CF128" s="29">
        <f t="shared" si="131"/>
        <v>-1.6995786407258586E-10</v>
      </c>
      <c r="CH128" s="35"/>
      <c r="CI128" s="35"/>
      <c r="CJ128" s="35"/>
      <c r="CP128" s="35"/>
      <c r="CQ128" s="35"/>
      <c r="CR128" s="35"/>
      <c r="CX128" s="35"/>
      <c r="CY128" s="35"/>
      <c r="CZ128" s="35"/>
      <c r="DF128" s="35">
        <v>1.7238000000000001E-7</v>
      </c>
      <c r="DG128" s="35">
        <v>3.6706777636800001</v>
      </c>
      <c r="DH128" s="35">
        <v>3205.5473466643998</v>
      </c>
      <c r="DI128" s="29">
        <f t="shared" si="108"/>
        <v>1.1837726465009381E-7</v>
      </c>
      <c r="DJ128" s="29">
        <f t="shared" si="109"/>
        <v>1.1837213146756073E-7</v>
      </c>
      <c r="DK128" s="29">
        <f t="shared" si="110"/>
        <v>1.1837213164836327E-7</v>
      </c>
      <c r="DL128" s="29">
        <f t="shared" si="111"/>
        <v>1.1837213164835705E-7</v>
      </c>
      <c r="DN128" s="35">
        <v>1.836E-8</v>
      </c>
      <c r="DO128" s="35">
        <v>6.1647700962099998</v>
      </c>
      <c r="DP128" s="35">
        <v>8425.6508378147992</v>
      </c>
      <c r="DQ128" s="29">
        <f t="shared" si="112"/>
        <v>1.2996038058520019E-9</v>
      </c>
      <c r="DR128" s="29">
        <f t="shared" si="113"/>
        <v>1.2976318826573027E-9</v>
      </c>
      <c r="DS128" s="29">
        <f t="shared" si="114"/>
        <v>1.2976319521115324E-9</v>
      </c>
      <c r="DT128" s="29">
        <f t="shared" si="115"/>
        <v>1.2976319521094504E-9</v>
      </c>
      <c r="DV128" s="35">
        <v>2.1700000000000002E-9</v>
      </c>
      <c r="DW128" s="35">
        <v>2.9396844364899999</v>
      </c>
      <c r="DX128" s="35">
        <v>13365.972825148199</v>
      </c>
      <c r="DY128" s="29">
        <f t="shared" si="116"/>
        <v>2.1551818566139449E-9</v>
      </c>
      <c r="DZ128" s="29">
        <f t="shared" si="117"/>
        <v>2.1552250668593044E-9</v>
      </c>
      <c r="EA128" s="29">
        <f t="shared" si="118"/>
        <v>2.1552250653384811E-9</v>
      </c>
      <c r="EB128" s="29">
        <f t="shared" si="119"/>
        <v>2.1552250653385316E-9</v>
      </c>
      <c r="ED128" s="35"/>
      <c r="EE128" s="35"/>
      <c r="EF128" s="35"/>
      <c r="EL128" s="35"/>
      <c r="EM128" s="35"/>
      <c r="EN128" s="35"/>
      <c r="ET128" s="35"/>
      <c r="EU128" s="35"/>
      <c r="EV128" s="35"/>
    </row>
    <row r="129" spans="1:152" s="29" customFormat="1" ht="13.5" x14ac:dyDescent="0.3">
      <c r="N129" s="35">
        <v>2.153E-7</v>
      </c>
      <c r="O129" s="35">
        <v>6.1538875717700003</v>
      </c>
      <c r="P129" s="35">
        <v>3264.3463554241998</v>
      </c>
      <c r="Q129" s="29">
        <f t="shared" ref="Q129:Q192" si="136">N129*COS(O129+P129*$C$23)</f>
        <v>-1.8714018413506448E-7</v>
      </c>
      <c r="R129" s="29">
        <f t="shared" ref="R129:R192" si="137">N129*COS(O129+P129*$C$44)</f>
        <v>-1.8713574313608784E-7</v>
      </c>
      <c r="S129" s="29">
        <f t="shared" ref="S129:S192" si="138">N129*COS(O129+P129*$C$65)</f>
        <v>-1.8713574329251228E-7</v>
      </c>
      <c r="T129" s="29">
        <f t="shared" ref="T129:T192" si="139">N129*COS(O129+P129*$C$86)</f>
        <v>-1.8713574329250698E-7</v>
      </c>
      <c r="V129" s="35">
        <v>3.7160000000000003E-8</v>
      </c>
      <c r="W129" s="35">
        <v>2.9196922014700002</v>
      </c>
      <c r="X129" s="35">
        <v>15643.680203309799</v>
      </c>
      <c r="Y129" s="29">
        <f t="shared" ref="Y129:Y192" si="140">V129*COS(W129+X129*$C$23)</f>
        <v>3.0503008100497019E-8</v>
      </c>
      <c r="Z129" s="29">
        <f t="shared" ref="Z129:Z192" si="141">V129*COS(W129+X129*$C$44)</f>
        <v>3.0498764652146315E-8</v>
      </c>
      <c r="AA129" s="29">
        <f t="shared" ref="AA129:AA192" si="142">V129*COS(W129+X129*$C$65)</f>
        <v>3.0498764801628433E-8</v>
      </c>
      <c r="AB129" s="29">
        <f t="shared" ref="AB129:AB192" si="143">V129*COS(W129+X129*$C$86)</f>
        <v>3.0498764801623608E-8</v>
      </c>
      <c r="AD129" s="35">
        <v>2.52E-9</v>
      </c>
      <c r="AE129" s="35">
        <v>3.0435692894100002</v>
      </c>
      <c r="AF129" s="35">
        <v>10818.1352869158</v>
      </c>
      <c r="AG129" s="29">
        <f t="shared" ref="AG129:AG192" si="144">AD129*COS(AE129+AF129*$C$23)</f>
        <v>-2.3919222469221652E-9</v>
      </c>
      <c r="AH129" s="29">
        <f t="shared" ref="AH129:AH192" si="145">AD129*COS(AE129+AF129*$C$44)</f>
        <v>-2.3918125717153967E-9</v>
      </c>
      <c r="AI129" s="29">
        <f t="shared" ref="AI129:AI192" si="146">AD129*COS(AE129+AF129*$C$65)</f>
        <v>-2.3918125755791284E-9</v>
      </c>
      <c r="AJ129" s="29">
        <f t="shared" ref="AJ129:AJ192" si="147">AD129*COS(AE129+AF129*$C$86)</f>
        <v>-2.3918125755790155E-9</v>
      </c>
      <c r="AL129" s="35">
        <v>1.4000000000000001E-10</v>
      </c>
      <c r="AM129" s="35">
        <v>0.23027665815000001</v>
      </c>
      <c r="AN129" s="35">
        <v>3767.2106175757999</v>
      </c>
      <c r="AO129" s="29">
        <f>AL129*COS(AM129+AN129*$C$23)</f>
        <v>2.1732250194879764E-11</v>
      </c>
      <c r="AP129" s="29">
        <f t="shared" si="125"/>
        <v>2.1725592008198058E-11</v>
      </c>
      <c r="AQ129" s="29">
        <f t="shared" si="126"/>
        <v>2.172559224271077E-11</v>
      </c>
      <c r="AR129" s="29">
        <f t="shared" si="127"/>
        <v>2.1725592242703891E-11</v>
      </c>
      <c r="AT129" s="35"/>
      <c r="AU129" s="35"/>
      <c r="AV129" s="35"/>
      <c r="BB129" s="35"/>
      <c r="BC129" s="35"/>
      <c r="BD129" s="35"/>
      <c r="BJ129" s="35">
        <v>1.5069999999999999E-8</v>
      </c>
      <c r="BK129" s="35">
        <v>5.8079597642399996</v>
      </c>
      <c r="BL129" s="35">
        <v>1748.016413067</v>
      </c>
      <c r="BM129" s="29">
        <f t="shared" ref="BM129:BM192" si="148">BJ129*COS(BK129+BL129*$C$23)</f>
        <v>-1.4112125376612439E-8</v>
      </c>
      <c r="BN129" s="29">
        <f t="shared" ref="BN129:BN192" si="149">BJ129*COS(BK129+BL129*$C$44)</f>
        <v>-1.4112007270006562E-8</v>
      </c>
      <c r="BO129" s="29">
        <f t="shared" ref="BO129:BO192" si="150">BJ129*COS(BK129+BL129*$C$65)</f>
        <v>-1.411200727416657E-8</v>
      </c>
      <c r="BP129" s="29">
        <f t="shared" ref="BP129:BP192" si="151">BJ129*COS(BK129+BL129*$C$86)</f>
        <v>-1.4112007274166496E-8</v>
      </c>
      <c r="BR129" s="35">
        <v>2.4199999999999999E-9</v>
      </c>
      <c r="BS129" s="35">
        <v>2.5763067186600002</v>
      </c>
      <c r="BT129" s="35">
        <v>3355.8648978848</v>
      </c>
      <c r="BU129" s="29">
        <f t="shared" ref="BU129:BU192" si="152">BR129*COS(BS129+BT129*$C$23)</f>
        <v>2.0840115679383688E-9</v>
      </c>
      <c r="BV129" s="29">
        <f t="shared" ref="BV129:BV192" si="153">BR129*COS(BS129+BT129*$C$44)</f>
        <v>2.0840643217137058E-9</v>
      </c>
      <c r="BW129" s="29">
        <f t="shared" ref="BW129:BW192" si="154">BR129*COS(BS129+BT129*$C$65)</f>
        <v>2.0840643198557002E-9</v>
      </c>
      <c r="BX129" s="29">
        <f t="shared" ref="BX129:BX192" si="155">BR129*COS(BS129+BT129*$C$86)</f>
        <v>2.0840643198557609E-9</v>
      </c>
      <c r="BZ129" s="35">
        <v>1.8E-10</v>
      </c>
      <c r="CA129" s="35">
        <v>6.2270634104699996</v>
      </c>
      <c r="CB129" s="35">
        <v>9381.9399937853996</v>
      </c>
      <c r="CC129" s="29">
        <f>BZ129*COS(CA129+CB129*$C$23)</f>
        <v>7.715633054224054E-12</v>
      </c>
      <c r="CD129" s="29">
        <f t="shared" si="129"/>
        <v>7.7371939913007382E-12</v>
      </c>
      <c r="CE129" s="29">
        <f t="shared" si="130"/>
        <v>7.7371932318970545E-12</v>
      </c>
      <c r="CF129" s="29">
        <f t="shared" si="131"/>
        <v>7.7371932319174997E-12</v>
      </c>
      <c r="CH129" s="35"/>
      <c r="CI129" s="35"/>
      <c r="CJ129" s="35"/>
      <c r="CP129" s="35"/>
      <c r="CQ129" s="35"/>
      <c r="CR129" s="35"/>
      <c r="CX129" s="35"/>
      <c r="CY129" s="35"/>
      <c r="CZ129" s="35"/>
      <c r="DF129" s="35">
        <v>1.3113000000000001E-7</v>
      </c>
      <c r="DG129" s="35">
        <v>4.27490214998</v>
      </c>
      <c r="DH129" s="35">
        <v>14314.1681130498</v>
      </c>
      <c r="DI129" s="29">
        <f t="shared" ref="DI129:DI192" si="156">DF129*COS(DG129+DH129*$C$23)</f>
        <v>-5.4201661166596444E-8</v>
      </c>
      <c r="DJ129" s="29">
        <f t="shared" ref="DJ129:DJ192" si="157">DF129*COS(DG129+DH129*$C$44)</f>
        <v>-5.4223501990062163E-8</v>
      </c>
      <c r="DK129" s="29">
        <f t="shared" ref="DK129:DK192" si="158">DF129*COS(DG129+DH129*$C$65)</f>
        <v>-5.4223501220827709E-8</v>
      </c>
      <c r="DL129" s="29">
        <f t="shared" ref="DL129:DL192" si="159">DF129*COS(DG129+DH129*$C$86)</f>
        <v>-5.4223501220851466E-8</v>
      </c>
      <c r="DN129" s="35">
        <v>2.0599999999999999E-8</v>
      </c>
      <c r="DO129" s="35">
        <v>6.2404185326499997</v>
      </c>
      <c r="DP129" s="35">
        <v>6674.1113063987996</v>
      </c>
      <c r="DQ129" s="29">
        <f t="shared" ref="DQ129:DQ192" si="160">DN129*COS(DO129+DP129*$C$23)</f>
        <v>5.6634082608710215E-10</v>
      </c>
      <c r="DR129" s="29">
        <f t="shared" ref="DR129:DR192" si="161">DN129*COS(DO129+DP129*$C$44)</f>
        <v>5.6809712693342006E-10</v>
      </c>
      <c r="DS129" s="29">
        <f t="shared" ref="DS129:DS192" si="162">DN129*COS(DO129+DP129*$C$65)</f>
        <v>5.6809706507417772E-10</v>
      </c>
      <c r="DT129" s="29">
        <f t="shared" ref="DT129:DT192" si="163">DN129*COS(DO129+DP129*$C$86)</f>
        <v>5.6809706507593351E-10</v>
      </c>
      <c r="DV129" s="35">
        <v>1.67E-9</v>
      </c>
      <c r="DW129" s="35">
        <v>4.7476443432700002</v>
      </c>
      <c r="DX129" s="35">
        <v>3914.9572250346</v>
      </c>
      <c r="DY129" s="29">
        <f t="shared" ref="DY129:DY192" si="164">DV129*COS(DW129+DX129*$C$23)</f>
        <v>1.1859701512048242E-9</v>
      </c>
      <c r="DZ129" s="29">
        <f t="shared" ref="DZ129:DZ192" si="165">DV129*COS(DW129+DX129*$C$44)</f>
        <v>1.1859113273033069E-9</v>
      </c>
      <c r="EA129" s="29">
        <f t="shared" ref="EA129:EA192" si="166">DV129*COS(DW129+DX129*$C$65)</f>
        <v>1.1859113293752278E-9</v>
      </c>
      <c r="EB129" s="29">
        <f t="shared" ref="EB129:EB192" si="167">DV129*COS(DW129+DX129*$C$86)</f>
        <v>1.1859113293751612E-9</v>
      </c>
      <c r="ED129" s="35"/>
      <c r="EE129" s="35"/>
      <c r="EF129" s="35"/>
      <c r="EL129" s="35"/>
      <c r="EM129" s="35"/>
      <c r="EN129" s="35"/>
      <c r="ET129" s="35"/>
      <c r="EU129" s="35"/>
      <c r="EV129" s="35"/>
    </row>
    <row r="130" spans="1:152" s="29" customFormat="1" ht="13.5" x14ac:dyDescent="0.3">
      <c r="A130" s="29" t="s">
        <v>165</v>
      </c>
      <c r="B130" s="29" t="s">
        <v>166</v>
      </c>
      <c r="C130" s="29" t="s">
        <v>36</v>
      </c>
      <c r="D130" s="29" t="s">
        <v>167</v>
      </c>
      <c r="E130" s="29" t="s">
        <v>168</v>
      </c>
      <c r="N130" s="35">
        <v>2.0093000000000001E-7</v>
      </c>
      <c r="O130" s="35">
        <v>1.0824741606499999</v>
      </c>
      <c r="P130" s="35">
        <v>7064.1213856227996</v>
      </c>
      <c r="Q130" s="29">
        <f t="shared" si="136"/>
        <v>-1.8332465456505364E-7</v>
      </c>
      <c r="R130" s="29">
        <f t="shared" si="137"/>
        <v>-1.8331722887823169E-7</v>
      </c>
      <c r="S130" s="29">
        <f t="shared" si="138"/>
        <v>-1.8331722913980227E-7</v>
      </c>
      <c r="T130" s="29">
        <f t="shared" si="139"/>
        <v>-1.8331722913979409E-7</v>
      </c>
      <c r="V130" s="35">
        <v>3.2490000000000002E-8</v>
      </c>
      <c r="W130" s="35">
        <v>6.1393713437899997</v>
      </c>
      <c r="X130" s="35">
        <v>10419.9862835076</v>
      </c>
      <c r="Y130" s="29">
        <f t="shared" si="140"/>
        <v>2.7707175759781659E-8</v>
      </c>
      <c r="Z130" s="29">
        <f t="shared" si="141"/>
        <v>2.770491607651089E-8</v>
      </c>
      <c r="AA130" s="29">
        <f t="shared" si="142"/>
        <v>2.7704916156109147E-8</v>
      </c>
      <c r="AB130" s="29">
        <f t="shared" si="143"/>
        <v>2.7704916156106735E-8</v>
      </c>
      <c r="AD130" s="35">
        <v>2.7000000000000002E-9</v>
      </c>
      <c r="AE130" s="35">
        <v>2.2297272403499999</v>
      </c>
      <c r="AF130" s="35">
        <v>5828.0284716475999</v>
      </c>
      <c r="AG130" s="29">
        <f t="shared" si="144"/>
        <v>-2.3676371885251568E-9</v>
      </c>
      <c r="AH130" s="29">
        <f t="shared" si="145"/>
        <v>-2.3675405248998185E-9</v>
      </c>
      <c r="AI130" s="29">
        <f t="shared" si="146"/>
        <v>-2.3675405283046739E-9</v>
      </c>
      <c r="AJ130" s="29">
        <f t="shared" si="147"/>
        <v>-2.367540528304582E-9</v>
      </c>
      <c r="AL130" s="40"/>
      <c r="AM130" s="40"/>
      <c r="AN130" s="40"/>
      <c r="AT130" s="35"/>
      <c r="AU130" s="35"/>
      <c r="AV130" s="35"/>
      <c r="BB130" s="35"/>
      <c r="BC130" s="35"/>
      <c r="BD130" s="35"/>
      <c r="BJ130" s="35">
        <v>1.296E-8</v>
      </c>
      <c r="BK130" s="35">
        <v>2.9289998652200002</v>
      </c>
      <c r="BL130" s="35">
        <v>9381.9399937853996</v>
      </c>
      <c r="BM130" s="29">
        <f t="shared" si="148"/>
        <v>-2.5664808425050288E-9</v>
      </c>
      <c r="BN130" s="29">
        <f t="shared" si="149"/>
        <v>-2.5680038714555429E-9</v>
      </c>
      <c r="BO130" s="29">
        <f t="shared" si="150"/>
        <v>-2.5680038178130336E-9</v>
      </c>
      <c r="BP130" s="29">
        <f t="shared" si="151"/>
        <v>-2.5680038178144779E-9</v>
      </c>
      <c r="BR130" s="35">
        <v>2.4100000000000002E-9</v>
      </c>
      <c r="BS130" s="35">
        <v>1.89683861728</v>
      </c>
      <c r="BT130" s="35">
        <v>15643.680203309799</v>
      </c>
      <c r="BU130" s="29">
        <f t="shared" si="152"/>
        <v>-1.4438201850983451E-10</v>
      </c>
      <c r="BV130" s="29">
        <f t="shared" si="153"/>
        <v>-1.4486294148915673E-10</v>
      </c>
      <c r="BW130" s="29">
        <f t="shared" si="154"/>
        <v>-1.4486292455042538E-10</v>
      </c>
      <c r="BX130" s="29">
        <f t="shared" si="155"/>
        <v>-1.4486292455097233E-10</v>
      </c>
      <c r="BZ130" s="35">
        <v>1.5E-10</v>
      </c>
      <c r="CA130" s="35">
        <v>0.54135050420999997</v>
      </c>
      <c r="CB130" s="35">
        <v>640.87760738220004</v>
      </c>
      <c r="CC130" s="29">
        <f>BZ130*COS(CA130+CB130*$C$23)</f>
        <v>-6.7712082558227957E-12</v>
      </c>
      <c r="CD130" s="29">
        <f t="shared" si="129"/>
        <v>-6.7724354867073893E-12</v>
      </c>
      <c r="CE130" s="29">
        <f t="shared" si="130"/>
        <v>-6.7724354434823919E-12</v>
      </c>
      <c r="CF130" s="29">
        <f t="shared" si="131"/>
        <v>-6.7724354434837215E-12</v>
      </c>
      <c r="CH130" s="35"/>
      <c r="CI130" s="35"/>
      <c r="CJ130" s="35"/>
      <c r="CP130" s="35"/>
      <c r="CQ130" s="35"/>
      <c r="CR130" s="35"/>
      <c r="CX130" s="35"/>
      <c r="CY130" s="35"/>
      <c r="CZ130" s="35"/>
      <c r="DF130" s="35">
        <v>1.6451000000000001E-7</v>
      </c>
      <c r="DG130" s="35">
        <v>2.8664162269600002</v>
      </c>
      <c r="DH130" s="35">
        <v>14712.317116458</v>
      </c>
      <c r="DI130" s="29">
        <f t="shared" si="156"/>
        <v>-1.6397986150270081E-7</v>
      </c>
      <c r="DJ130" s="29">
        <f t="shared" si="157"/>
        <v>-1.639773775307518E-7</v>
      </c>
      <c r="DK130" s="29">
        <f t="shared" si="158"/>
        <v>-1.6397737761834298E-7</v>
      </c>
      <c r="DL130" s="29">
        <f t="shared" si="159"/>
        <v>-1.6397737761834033E-7</v>
      </c>
      <c r="DN130" s="35">
        <v>1.735E-8</v>
      </c>
      <c r="DO130" s="35">
        <v>4.5824357182600002</v>
      </c>
      <c r="DP130" s="35">
        <v>10419.9862835076</v>
      </c>
      <c r="DQ130" s="29">
        <f t="shared" si="160"/>
        <v>-8.8551358254507816E-9</v>
      </c>
      <c r="DR130" s="29">
        <f t="shared" si="161"/>
        <v>-8.8571224891391588E-9</v>
      </c>
      <c r="DS130" s="29">
        <f t="shared" si="162"/>
        <v>-8.8571224191684983E-9</v>
      </c>
      <c r="DT130" s="29">
        <f t="shared" si="163"/>
        <v>-8.8571224191706176E-9</v>
      </c>
      <c r="DV130" s="35">
        <v>2.1299999999999999E-9</v>
      </c>
      <c r="DW130" s="35">
        <v>0.15734917857</v>
      </c>
      <c r="DX130" s="35">
        <v>2942.4634232916001</v>
      </c>
      <c r="DY130" s="29">
        <f t="shared" si="164"/>
        <v>-1.4458856590138108E-9</v>
      </c>
      <c r="DZ130" s="29">
        <f t="shared" si="165"/>
        <v>-1.4459444705638662E-9</v>
      </c>
      <c r="EA130" s="29">
        <f t="shared" si="166"/>
        <v>-1.4459444684924699E-9</v>
      </c>
      <c r="EB130" s="29">
        <f t="shared" si="167"/>
        <v>-1.4459444684925367E-9</v>
      </c>
      <c r="ED130" s="35"/>
      <c r="EE130" s="35"/>
      <c r="EF130" s="35"/>
      <c r="EL130" s="35"/>
      <c r="EM130" s="35"/>
      <c r="EN130" s="35"/>
      <c r="ET130" s="35"/>
      <c r="EU130" s="35"/>
      <c r="EV130" s="35"/>
    </row>
    <row r="131" spans="1:152" s="29" customFormat="1" ht="15.5" x14ac:dyDescent="0.35">
      <c r="A131" s="29">
        <f>ATAN2( COS(A125), SIN(A125)*COS(Eps) - TAN(C125)*SIN(Eps) )</f>
        <v>-2.0024057362620988</v>
      </c>
      <c r="B131" s="29">
        <f>DEGREES(A131)</f>
        <v>-114.72939756060448</v>
      </c>
      <c r="C131" s="29">
        <f>ASIN( SIN(C125)*COS(Eps) + COS(C125)*SIN(Eps)*SIN(A125) )</f>
        <v>-0.35871207687652867</v>
      </c>
      <c r="D131" s="170">
        <f>DEGREES(C131)</f>
        <v>-20.552688065397422</v>
      </c>
      <c r="E131" s="29">
        <f>GAST-B132</f>
        <v>-111.0708351252558</v>
      </c>
      <c r="N131" s="35">
        <v>2.1343E-7</v>
      </c>
      <c r="O131" s="35">
        <v>4.2821875786300003</v>
      </c>
      <c r="P131" s="35">
        <v>4032.7700279266001</v>
      </c>
      <c r="Q131" s="29">
        <f t="shared" si="136"/>
        <v>1.6769080994942405E-7</v>
      </c>
      <c r="R131" s="29">
        <f t="shared" si="137"/>
        <v>1.6769761400342283E-7</v>
      </c>
      <c r="S131" s="29">
        <f t="shared" si="138"/>
        <v>1.6769761376378231E-7</v>
      </c>
      <c r="T131" s="29">
        <f t="shared" si="139"/>
        <v>1.6769761376378983E-7</v>
      </c>
      <c r="V131" s="35">
        <v>3.0769999999999997E-8</v>
      </c>
      <c r="W131" s="35">
        <v>2.5611517448800001</v>
      </c>
      <c r="X131" s="35">
        <v>7064.1213856227996</v>
      </c>
      <c r="Y131" s="29">
        <f t="shared" si="140"/>
        <v>-1.5124552519093859E-8</v>
      </c>
      <c r="Z131" s="29">
        <f t="shared" si="141"/>
        <v>-1.5126971456302198E-8</v>
      </c>
      <c r="AA131" s="29">
        <f t="shared" si="142"/>
        <v>-1.5126971371106013E-8</v>
      </c>
      <c r="AB131" s="29">
        <f t="shared" si="143"/>
        <v>-1.5126971371108296E-8</v>
      </c>
      <c r="AD131" s="35">
        <v>2.5899999999999999E-9</v>
      </c>
      <c r="AE131" s="35">
        <v>4.2440654627800001</v>
      </c>
      <c r="AF131" s="35">
        <v>6894.5239488376001</v>
      </c>
      <c r="AG131" s="29">
        <f t="shared" si="144"/>
        <v>-2.5897191756349287E-9</v>
      </c>
      <c r="AH131" s="29">
        <f t="shared" si="145"/>
        <v>-2.5897158052858027E-9</v>
      </c>
      <c r="AI131" s="29">
        <f t="shared" si="146"/>
        <v>-2.5897158054048655E-9</v>
      </c>
      <c r="AJ131" s="29">
        <f t="shared" si="147"/>
        <v>-2.5897158054048617E-9</v>
      </c>
      <c r="AL131" s="35"/>
      <c r="AM131" s="35"/>
      <c r="AN131" s="35"/>
      <c r="AT131" s="35"/>
      <c r="AU131" s="35"/>
      <c r="AV131" s="35"/>
      <c r="BB131" s="35"/>
      <c r="BC131" s="35"/>
      <c r="BD131" s="35"/>
      <c r="BJ131" s="35">
        <v>1.2909999999999999E-8</v>
      </c>
      <c r="BK131" s="35">
        <v>2.98932404463</v>
      </c>
      <c r="BL131" s="35">
        <v>6836.6452528338004</v>
      </c>
      <c r="BM131" s="29">
        <f t="shared" si="148"/>
        <v>7.6966450508107706E-9</v>
      </c>
      <c r="BN131" s="29">
        <f t="shared" si="149"/>
        <v>7.6975505627727046E-9</v>
      </c>
      <c r="BO131" s="29">
        <f t="shared" si="150"/>
        <v>7.6975505308802135E-9</v>
      </c>
      <c r="BP131" s="29">
        <f t="shared" si="151"/>
        <v>7.6975505308812441E-9</v>
      </c>
      <c r="BR131" s="35">
        <v>2.28E-9</v>
      </c>
      <c r="BS131" s="35">
        <v>0.71217112322999998</v>
      </c>
      <c r="BT131" s="35">
        <v>9866.4168806651996</v>
      </c>
      <c r="BU131" s="29">
        <f t="shared" si="152"/>
        <v>-1.683313874063163E-9</v>
      </c>
      <c r="BV131" s="29">
        <f t="shared" si="153"/>
        <v>-1.6835077547885289E-9</v>
      </c>
      <c r="BW131" s="29">
        <f t="shared" si="154"/>
        <v>-1.6835077479602307E-9</v>
      </c>
      <c r="BX131" s="29">
        <f t="shared" si="155"/>
        <v>-1.6835077479604491E-9</v>
      </c>
      <c r="BZ131" s="35"/>
      <c r="CA131" s="35"/>
      <c r="CB131" s="35"/>
      <c r="CH131" s="35"/>
      <c r="CI131" s="35"/>
      <c r="CJ131" s="35"/>
      <c r="CP131" s="35"/>
      <c r="CQ131" s="35"/>
      <c r="CR131" s="35"/>
      <c r="CX131" s="35"/>
      <c r="CY131" s="35"/>
      <c r="CZ131" s="35"/>
      <c r="DF131" s="35">
        <v>1.3734000000000001E-7</v>
      </c>
      <c r="DG131" s="35">
        <v>1.6862976964600001</v>
      </c>
      <c r="DH131" s="35">
        <v>3337.0219980480001</v>
      </c>
      <c r="DI131" s="29">
        <f t="shared" si="156"/>
        <v>1.0826066524844859E-7</v>
      </c>
      <c r="DJ131" s="29">
        <f t="shared" si="157"/>
        <v>1.0825706128085635E-7</v>
      </c>
      <c r="DK131" s="29">
        <f t="shared" si="158"/>
        <v>1.0825706140779656E-7</v>
      </c>
      <c r="DL131" s="29">
        <f t="shared" si="159"/>
        <v>1.0825706140779296E-7</v>
      </c>
      <c r="DN131" s="35">
        <v>1.852E-8</v>
      </c>
      <c r="DO131" s="35">
        <v>1.3688302293500001</v>
      </c>
      <c r="DP131" s="35">
        <v>15643.680203309799</v>
      </c>
      <c r="DQ131" s="29">
        <f t="shared" si="160"/>
        <v>-1.0272296113633797E-8</v>
      </c>
      <c r="DR131" s="29">
        <f t="shared" si="161"/>
        <v>-1.0275376588080576E-8</v>
      </c>
      <c r="DS131" s="29">
        <f t="shared" si="162"/>
        <v>-1.0275376479588847E-8</v>
      </c>
      <c r="DT131" s="29">
        <f t="shared" si="163"/>
        <v>-1.0275376479592351E-8</v>
      </c>
      <c r="DV131" s="35">
        <v>1.55E-9</v>
      </c>
      <c r="DW131" s="35">
        <v>1.78776991092</v>
      </c>
      <c r="DX131" s="35">
        <v>9830.3890139878004</v>
      </c>
      <c r="DY131" s="29">
        <f t="shared" si="164"/>
        <v>-5.1705381984798555E-10</v>
      </c>
      <c r="DZ131" s="29">
        <f t="shared" si="165"/>
        <v>-5.1723738013663977E-10</v>
      </c>
      <c r="EA131" s="29">
        <f t="shared" si="166"/>
        <v>-5.1723737367149216E-10</v>
      </c>
      <c r="EB131" s="29">
        <f t="shared" si="167"/>
        <v>-5.1723737367169978E-10</v>
      </c>
      <c r="ED131" s="35"/>
      <c r="EE131" s="35"/>
      <c r="EF131" s="35"/>
      <c r="EL131" s="35"/>
      <c r="EM131" s="35"/>
      <c r="EN131" s="35"/>
      <c r="ET131" s="35"/>
      <c r="EU131" s="35"/>
      <c r="EV131" s="35"/>
    </row>
    <row r="132" spans="1:152" s="29" customFormat="1" ht="15.5" x14ac:dyDescent="0.35">
      <c r="B132" s="29">
        <f xml:space="preserve"> B131 - INT( B131 / 360 ) * 360</f>
        <v>245.27060243939553</v>
      </c>
      <c r="E132" s="170">
        <f xml:space="preserve"> E131 - INT( E131 / 360 ) * 360</f>
        <v>248.9291648747442</v>
      </c>
      <c r="N132" s="35">
        <v>2.7539999999999999E-7</v>
      </c>
      <c r="O132" s="35">
        <v>6.0838994233700001</v>
      </c>
      <c r="P132" s="35">
        <v>6674.1113063987996</v>
      </c>
      <c r="Q132" s="29">
        <f t="shared" si="136"/>
        <v>5.0392169187233863E-8</v>
      </c>
      <c r="R132" s="29">
        <f t="shared" si="137"/>
        <v>5.0415261215318931E-8</v>
      </c>
      <c r="S132" s="29">
        <f t="shared" si="138"/>
        <v>5.0415260401992614E-8</v>
      </c>
      <c r="T132" s="29">
        <f t="shared" si="139"/>
        <v>5.0415260402015702E-8</v>
      </c>
      <c r="V132" s="35">
        <v>3.208E-8</v>
      </c>
      <c r="W132" s="35">
        <v>2.3251945308000002</v>
      </c>
      <c r="X132" s="35">
        <v>5085.0384111149997</v>
      </c>
      <c r="Y132" s="29">
        <f t="shared" si="140"/>
        <v>-3.1941802369107086E-8</v>
      </c>
      <c r="Z132" s="29">
        <f t="shared" si="141"/>
        <v>-3.1941995592574507E-8</v>
      </c>
      <c r="AA132" s="29">
        <f t="shared" si="142"/>
        <v>-3.1941995585771257E-8</v>
      </c>
      <c r="AB132" s="29">
        <f t="shared" si="143"/>
        <v>-3.1941995585771469E-8</v>
      </c>
      <c r="AD132" s="35">
        <v>2.3699999999999999E-9</v>
      </c>
      <c r="AE132" s="35">
        <v>5.0781898274300001</v>
      </c>
      <c r="AF132" s="35">
        <v>8429.2412664666008</v>
      </c>
      <c r="AG132" s="29">
        <f t="shared" si="144"/>
        <v>-1.9379722652279583E-9</v>
      </c>
      <c r="AH132" s="29">
        <f t="shared" si="145"/>
        <v>-1.9381192087551626E-9</v>
      </c>
      <c r="AI132" s="29">
        <f t="shared" si="146"/>
        <v>-1.938119203579991E-9</v>
      </c>
      <c r="AJ132" s="29">
        <f t="shared" si="147"/>
        <v>-1.9381192035801461E-9</v>
      </c>
      <c r="AL132" s="35"/>
      <c r="AM132" s="35"/>
      <c r="AN132" s="35"/>
      <c r="AT132" s="35"/>
      <c r="AU132" s="35"/>
      <c r="AV132" s="35"/>
      <c r="BB132" s="35"/>
      <c r="BC132" s="35"/>
      <c r="BD132" s="35"/>
      <c r="BJ132" s="35">
        <v>1.377E-8</v>
      </c>
      <c r="BK132" s="35">
        <v>5.8098082145000003</v>
      </c>
      <c r="BL132" s="35">
        <v>10021.9045904022</v>
      </c>
      <c r="BM132" s="29">
        <f t="shared" si="148"/>
        <v>6.7141124920156524E-9</v>
      </c>
      <c r="BN132" s="29">
        <f t="shared" si="149"/>
        <v>6.7125727316501559E-9</v>
      </c>
      <c r="BO132" s="29">
        <f t="shared" si="150"/>
        <v>6.7125727858849699E-9</v>
      </c>
      <c r="BP132" s="29">
        <f t="shared" si="151"/>
        <v>6.7125727858832618E-9</v>
      </c>
      <c r="BR132" s="35">
        <v>2.4600000000000002E-9</v>
      </c>
      <c r="BS132" s="35">
        <v>0.16913226579000001</v>
      </c>
      <c r="BT132" s="35">
        <v>2700.7151403858002</v>
      </c>
      <c r="BU132" s="29">
        <f t="shared" si="152"/>
        <v>2.4567298526535718E-9</v>
      </c>
      <c r="BV132" s="29">
        <f t="shared" si="153"/>
        <v>2.4567342274548427E-9</v>
      </c>
      <c r="BW132" s="29">
        <f t="shared" si="154"/>
        <v>2.4567342273008072E-9</v>
      </c>
      <c r="BX132" s="29">
        <f t="shared" si="155"/>
        <v>2.4567342273008117E-9</v>
      </c>
      <c r="BZ132" s="35"/>
      <c r="CA132" s="35"/>
      <c r="CB132" s="35"/>
      <c r="CH132" s="35"/>
      <c r="CI132" s="35"/>
      <c r="CJ132" s="35"/>
      <c r="CP132" s="35"/>
      <c r="CQ132" s="35"/>
      <c r="CR132" s="35"/>
      <c r="CX132" s="35"/>
      <c r="CY132" s="35"/>
      <c r="CZ132" s="35"/>
      <c r="DF132" s="35">
        <v>1.6659000000000001E-7</v>
      </c>
      <c r="DG132" s="35">
        <v>4.5213080886099997</v>
      </c>
      <c r="DH132" s="35">
        <v>6674.1113063987996</v>
      </c>
      <c r="DI132" s="29">
        <f t="shared" si="156"/>
        <v>1.6402205074907746E-7</v>
      </c>
      <c r="DJ132" s="29">
        <f t="shared" si="157"/>
        <v>1.640195650234582E-7</v>
      </c>
      <c r="DK132" s="29">
        <f t="shared" si="158"/>
        <v>1.6401956511102984E-7</v>
      </c>
      <c r="DL132" s="29">
        <f t="shared" si="159"/>
        <v>1.6401956511102738E-7</v>
      </c>
      <c r="DN132" s="35">
        <v>1.6890000000000001E-8</v>
      </c>
      <c r="DO132" s="35">
        <v>1.9282959073599999</v>
      </c>
      <c r="DP132" s="35">
        <v>3767.2106175757999</v>
      </c>
      <c r="DQ132" s="29">
        <f t="shared" si="160"/>
        <v>1.6217756251793307E-8</v>
      </c>
      <c r="DR132" s="29">
        <f t="shared" si="161"/>
        <v>1.6217983350764034E-8</v>
      </c>
      <c r="DS132" s="29">
        <f t="shared" si="162"/>
        <v>1.6217983342765916E-8</v>
      </c>
      <c r="DT132" s="29">
        <f t="shared" si="163"/>
        <v>1.6217983342766151E-8</v>
      </c>
      <c r="DV132" s="35">
        <v>1.8E-9</v>
      </c>
      <c r="DW132" s="35">
        <v>5.2108856478699996</v>
      </c>
      <c r="DX132" s="35">
        <v>9866.4168806651996</v>
      </c>
      <c r="DY132" s="29">
        <f t="shared" si="164"/>
        <v>-9.0464649171755571E-10</v>
      </c>
      <c r="DZ132" s="29">
        <f t="shared" si="165"/>
        <v>-9.0445027733271374E-10</v>
      </c>
      <c r="EA132" s="29">
        <f t="shared" si="166"/>
        <v>-9.0445028424393132E-10</v>
      </c>
      <c r="EB132" s="29">
        <f t="shared" si="167"/>
        <v>-9.0445028424371036E-10</v>
      </c>
      <c r="ED132" s="35"/>
      <c r="EE132" s="35"/>
      <c r="EF132" s="35"/>
      <c r="EL132" s="35"/>
      <c r="EM132" s="35"/>
      <c r="EN132" s="35"/>
      <c r="ET132" s="35"/>
      <c r="EU132" s="35"/>
      <c r="EV132" s="35"/>
    </row>
    <row r="133" spans="1:152" s="29" customFormat="1" ht="13.5" x14ac:dyDescent="0.3">
      <c r="N133" s="35">
        <v>1.9849E-7</v>
      </c>
      <c r="O133" s="35">
        <v>2.3766892074500001</v>
      </c>
      <c r="P133" s="35">
        <v>10713.9948813262</v>
      </c>
      <c r="Q133" s="29">
        <f t="shared" si="136"/>
        <v>1.7758480546924865E-7</v>
      </c>
      <c r="R133" s="29">
        <f t="shared" si="137"/>
        <v>1.7759694380237232E-7</v>
      </c>
      <c r="S133" s="29">
        <f t="shared" si="138"/>
        <v>1.7759694337489994E-7</v>
      </c>
      <c r="T133" s="29">
        <f t="shared" si="139"/>
        <v>1.7759694337491505E-7</v>
      </c>
      <c r="V133" s="35">
        <v>2.9300000000000001E-8</v>
      </c>
      <c r="W133" s="35">
        <v>1.27797225349</v>
      </c>
      <c r="X133" s="35">
        <v>574.34479833479998</v>
      </c>
      <c r="Y133" s="29">
        <f t="shared" si="140"/>
        <v>-1.1116587627012632E-8</v>
      </c>
      <c r="Z133" s="29">
        <f t="shared" si="141"/>
        <v>-1.1116786599256003E-8</v>
      </c>
      <c r="AA133" s="29">
        <f t="shared" si="142"/>
        <v>-1.1116786592247924E-8</v>
      </c>
      <c r="AB133" s="29">
        <f t="shared" si="143"/>
        <v>-1.1116786592248116E-8</v>
      </c>
      <c r="AD133" s="35">
        <v>2.6299999999999998E-9</v>
      </c>
      <c r="AE133" s="35">
        <v>2.0055231366499999</v>
      </c>
      <c r="AF133" s="35">
        <v>3767.2106175757999</v>
      </c>
      <c r="AG133" s="29">
        <f t="shared" si="144"/>
        <v>2.4611205900890421E-9</v>
      </c>
      <c r="AH133" s="29">
        <f t="shared" si="145"/>
        <v>2.4611652265896052E-9</v>
      </c>
      <c r="AI133" s="29">
        <f t="shared" si="146"/>
        <v>2.4611652250175377E-9</v>
      </c>
      <c r="AJ133" s="29">
        <f t="shared" si="147"/>
        <v>2.461165225017584E-9</v>
      </c>
      <c r="AL133" s="35"/>
      <c r="AM133" s="35"/>
      <c r="AN133" s="35"/>
      <c r="AT133" s="35"/>
      <c r="AU133" s="35"/>
      <c r="AV133" s="35"/>
      <c r="BB133" s="35"/>
      <c r="BC133" s="35"/>
      <c r="BD133" s="35"/>
      <c r="BJ133" s="35">
        <v>1.357E-8</v>
      </c>
      <c r="BK133" s="35">
        <v>0.32856318286000002</v>
      </c>
      <c r="BL133" s="35">
        <v>4032.7700279266001</v>
      </c>
      <c r="BM133" s="29">
        <f t="shared" si="148"/>
        <v>-1.3427489905602646E-8</v>
      </c>
      <c r="BN133" s="29">
        <f t="shared" si="149"/>
        <v>-1.3427388801796072E-8</v>
      </c>
      <c r="BO133" s="29">
        <f t="shared" si="150"/>
        <v>-1.3427388805357718E-8</v>
      </c>
      <c r="BP133" s="29">
        <f t="shared" si="151"/>
        <v>-1.3427388805357606E-8</v>
      </c>
      <c r="BR133" s="35">
        <v>2.1900000000000001E-9</v>
      </c>
      <c r="BS133" s="35">
        <v>3.8648122680000001E-2</v>
      </c>
      <c r="BT133" s="35">
        <v>522.57741809380002</v>
      </c>
      <c r="BU133" s="29">
        <f t="shared" si="152"/>
        <v>-1.3639282213043048E-9</v>
      </c>
      <c r="BV133" s="29">
        <f t="shared" si="153"/>
        <v>-1.3639167788824725E-9</v>
      </c>
      <c r="BW133" s="29">
        <f t="shared" si="154"/>
        <v>-1.3639167792854923E-9</v>
      </c>
      <c r="BX133" s="29">
        <f t="shared" si="155"/>
        <v>-1.3639167792854801E-9</v>
      </c>
      <c r="BZ133" s="35"/>
      <c r="CA133" s="35"/>
      <c r="CB133" s="35"/>
      <c r="CH133" s="35"/>
      <c r="CI133" s="35"/>
      <c r="CJ133" s="35"/>
      <c r="CP133" s="35"/>
      <c r="CQ133" s="35"/>
      <c r="CR133" s="35"/>
      <c r="CX133" s="35"/>
      <c r="CY133" s="35"/>
      <c r="CZ133" s="35"/>
      <c r="DF133" s="35">
        <v>1.1829999999999999E-7</v>
      </c>
      <c r="DG133" s="35">
        <v>0.19684525299</v>
      </c>
      <c r="DH133" s="35">
        <v>3475.6775067352</v>
      </c>
      <c r="DI133" s="29">
        <f t="shared" si="156"/>
        <v>1.1771173047203067E-7</v>
      </c>
      <c r="DJ133" s="29">
        <f t="shared" si="157"/>
        <v>1.1771225371213499E-7</v>
      </c>
      <c r="DK133" s="29">
        <f t="shared" si="158"/>
        <v>1.1771225369370976E-7</v>
      </c>
      <c r="DL133" s="29">
        <f t="shared" si="159"/>
        <v>1.1771225369371036E-7</v>
      </c>
      <c r="DN133" s="35">
        <v>1.9540000000000002E-8</v>
      </c>
      <c r="DO133" s="35">
        <v>0.46215988898999999</v>
      </c>
      <c r="DP133" s="35">
        <v>10575.406682941801</v>
      </c>
      <c r="DQ133" s="29">
        <f t="shared" si="160"/>
        <v>-1.6547189878826243E-8</v>
      </c>
      <c r="DR133" s="29">
        <f t="shared" si="161"/>
        <v>-1.6545785245861129E-8</v>
      </c>
      <c r="DS133" s="29">
        <f t="shared" si="162"/>
        <v>-1.6545785295339447E-8</v>
      </c>
      <c r="DT133" s="29">
        <f t="shared" si="163"/>
        <v>-1.6545785295337971E-8</v>
      </c>
      <c r="DV133" s="35">
        <v>1.61E-9</v>
      </c>
      <c r="DW133" s="35">
        <v>5.1768386138000002</v>
      </c>
      <c r="DX133" s="35">
        <v>6298.3283211764001</v>
      </c>
      <c r="DY133" s="29">
        <f t="shared" si="164"/>
        <v>1.2724025492508654E-9</v>
      </c>
      <c r="DZ133" s="29">
        <f t="shared" si="165"/>
        <v>1.2724819423196474E-9</v>
      </c>
      <c r="EA133" s="29">
        <f t="shared" si="166"/>
        <v>1.2724819395234578E-9</v>
      </c>
      <c r="EB133" s="29">
        <f t="shared" si="167"/>
        <v>1.2724819395235418E-9</v>
      </c>
      <c r="ED133" s="35"/>
      <c r="EE133" s="35"/>
      <c r="EF133" s="35"/>
      <c r="EL133" s="35"/>
      <c r="EM133" s="35"/>
      <c r="EN133" s="35"/>
      <c r="ET133" s="35"/>
      <c r="EU133" s="35"/>
      <c r="EV133" s="35"/>
    </row>
    <row r="134" spans="1:152" s="29" customFormat="1" ht="13.5" x14ac:dyDescent="0.3">
      <c r="A134" s="33" t="s">
        <v>26</v>
      </c>
      <c r="B134" s="32" t="s">
        <v>27</v>
      </c>
      <c r="C134" s="33" t="s">
        <v>26</v>
      </c>
      <c r="D134" s="33" t="s">
        <v>26</v>
      </c>
      <c r="E134" s="33" t="s">
        <v>26</v>
      </c>
      <c r="F134" s="33" t="s">
        <v>26</v>
      </c>
      <c r="N134" s="35">
        <v>2.5512000000000002E-7</v>
      </c>
      <c r="O134" s="35">
        <v>3.4324235280400002</v>
      </c>
      <c r="P134" s="35">
        <v>3443.7052009183999</v>
      </c>
      <c r="Q134" s="29">
        <f t="shared" si="136"/>
        <v>-2.4172084878457785E-7</v>
      </c>
      <c r="R134" s="29">
        <f t="shared" si="137"/>
        <v>-2.4171725787466329E-7</v>
      </c>
      <c r="S134" s="29">
        <f t="shared" si="138"/>
        <v>-2.4171725800114845E-7</v>
      </c>
      <c r="T134" s="29">
        <f t="shared" si="139"/>
        <v>-2.4171725800114495E-7</v>
      </c>
      <c r="V134" s="35">
        <v>2.7710000000000001E-8</v>
      </c>
      <c r="W134" s="35">
        <v>1.7566421614200001</v>
      </c>
      <c r="X134" s="35">
        <v>639.89728631399998</v>
      </c>
      <c r="Y134" s="29">
        <f t="shared" si="140"/>
        <v>2.5340148005657894E-8</v>
      </c>
      <c r="Z134" s="29">
        <f t="shared" si="141"/>
        <v>2.5340056315834649E-8</v>
      </c>
      <c r="AA134" s="29">
        <f t="shared" si="142"/>
        <v>2.5340056319064125E-8</v>
      </c>
      <c r="AB134" s="29">
        <f t="shared" si="143"/>
        <v>2.5340056319064025E-8</v>
      </c>
      <c r="AD134" s="35">
        <v>2.4100000000000002E-9</v>
      </c>
      <c r="AE134" s="35">
        <v>4.0639670433199999</v>
      </c>
      <c r="AF134" s="35">
        <v>7064.1213856227996</v>
      </c>
      <c r="AG134" s="29">
        <f t="shared" si="144"/>
        <v>2.0134502866238029E-9</v>
      </c>
      <c r="AH134" s="29">
        <f t="shared" si="145"/>
        <v>2.0133307171576424E-9</v>
      </c>
      <c r="AI134" s="29">
        <f t="shared" si="146"/>
        <v>2.0133307213693537E-9</v>
      </c>
      <c r="AJ134" s="29">
        <f t="shared" si="147"/>
        <v>2.0133307213692222E-9</v>
      </c>
      <c r="AL134" s="35"/>
      <c r="AM134" s="35"/>
      <c r="AN134" s="35"/>
      <c r="AT134" s="35"/>
      <c r="AU134" s="35"/>
      <c r="AV134" s="35"/>
      <c r="BB134" s="35"/>
      <c r="BC134" s="35"/>
      <c r="BD134" s="35"/>
      <c r="BJ134" s="35">
        <v>1.377E-8</v>
      </c>
      <c r="BK134" s="35">
        <v>6.2183053313799999</v>
      </c>
      <c r="BL134" s="35">
        <v>10021.7699697966</v>
      </c>
      <c r="BM134" s="29">
        <f t="shared" si="148"/>
        <v>1.0918939465189175E-8</v>
      </c>
      <c r="BN134" s="29">
        <f t="shared" si="149"/>
        <v>1.0917864887053901E-8</v>
      </c>
      <c r="BO134" s="29">
        <f t="shared" si="150"/>
        <v>1.0917864924905242E-8</v>
      </c>
      <c r="BP134" s="29">
        <f t="shared" si="151"/>
        <v>1.0917864924904051E-8</v>
      </c>
      <c r="BR134" s="35">
        <v>2.1499999999999998E-9</v>
      </c>
      <c r="BS134" s="35">
        <v>3.4426077607100001</v>
      </c>
      <c r="BT134" s="35">
        <v>8827.3902698748007</v>
      </c>
      <c r="BU134" s="29">
        <f t="shared" si="152"/>
        <v>-1.4371287767146089E-9</v>
      </c>
      <c r="BV134" s="29">
        <f t="shared" si="153"/>
        <v>-1.4369483768078605E-9</v>
      </c>
      <c r="BW134" s="29">
        <f t="shared" si="154"/>
        <v>-1.4369483831621191E-9</v>
      </c>
      <c r="BX134" s="29">
        <f t="shared" si="155"/>
        <v>-1.4369483831619371E-9</v>
      </c>
      <c r="BZ134" s="35"/>
      <c r="CA134" s="35"/>
      <c r="CB134" s="35"/>
      <c r="CH134" s="35"/>
      <c r="CI134" s="35"/>
      <c r="CJ134" s="35"/>
      <c r="CP134" s="35"/>
      <c r="CQ134" s="35"/>
      <c r="CR134" s="35"/>
      <c r="CX134" s="35"/>
      <c r="CY134" s="35"/>
      <c r="CZ134" s="35"/>
      <c r="DF134" s="35">
        <v>1.1766999999999999E-7</v>
      </c>
      <c r="DG134" s="35">
        <v>3.2289724798699999</v>
      </c>
      <c r="DH134" s="35">
        <v>5828.0284716475999</v>
      </c>
      <c r="DI134" s="29">
        <f t="shared" si="156"/>
        <v>-1.0338737587197756E-7</v>
      </c>
      <c r="DJ134" s="29">
        <f t="shared" si="157"/>
        <v>-1.0339156044698865E-7</v>
      </c>
      <c r="DK134" s="29">
        <f t="shared" si="158"/>
        <v>-1.0339156029961233E-7</v>
      </c>
      <c r="DL134" s="29">
        <f t="shared" si="159"/>
        <v>-1.0339156029961631E-7</v>
      </c>
      <c r="DN134" s="35">
        <v>1.7999999999999999E-8</v>
      </c>
      <c r="DO134" s="35">
        <v>2.3091334365999998</v>
      </c>
      <c r="DP134" s="35">
        <v>3355.8648978848</v>
      </c>
      <c r="DQ134" s="29">
        <f t="shared" si="160"/>
        <v>1.7366600054266943E-8</v>
      </c>
      <c r="DR134" s="29">
        <f t="shared" si="161"/>
        <v>1.7366803013543504E-8</v>
      </c>
      <c r="DS134" s="29">
        <f t="shared" si="162"/>
        <v>1.7366803006395512E-8</v>
      </c>
      <c r="DT134" s="29">
        <f t="shared" si="163"/>
        <v>1.7366803006395747E-8</v>
      </c>
      <c r="DV134" s="35">
        <v>1.5900000000000001E-9</v>
      </c>
      <c r="DW134" s="35">
        <v>2.6898068485</v>
      </c>
      <c r="DX134" s="35">
        <v>6894.5239488376001</v>
      </c>
      <c r="DY134" s="29">
        <f t="shared" si="164"/>
        <v>-2.8805330862858978E-12</v>
      </c>
      <c r="DZ134" s="29">
        <f t="shared" si="165"/>
        <v>-2.7404442032475789E-12</v>
      </c>
      <c r="EA134" s="29">
        <f t="shared" si="166"/>
        <v>-2.7404491373895528E-12</v>
      </c>
      <c r="EB134" s="29">
        <f t="shared" si="167"/>
        <v>-2.740449137231386E-12</v>
      </c>
      <c r="ED134" s="35"/>
      <c r="EE134" s="35"/>
      <c r="EF134" s="35"/>
      <c r="EL134" s="35"/>
      <c r="EM134" s="35"/>
      <c r="EN134" s="35"/>
      <c r="ET134" s="35"/>
      <c r="EU134" s="35"/>
      <c r="EV134" s="35"/>
    </row>
    <row r="135" spans="1:152" s="29" customFormat="1" ht="13.5" x14ac:dyDescent="0.3">
      <c r="N135" s="35">
        <v>2.2541999999999999E-7</v>
      </c>
      <c r="O135" s="35">
        <v>5.64861703438</v>
      </c>
      <c r="P135" s="35">
        <v>2388.8940204492001</v>
      </c>
      <c r="Q135" s="29">
        <f t="shared" si="136"/>
        <v>2.0133476044165476E-7</v>
      </c>
      <c r="R135" s="29">
        <f t="shared" si="137"/>
        <v>2.0133785537523451E-7</v>
      </c>
      <c r="S135" s="29">
        <f t="shared" si="138"/>
        <v>2.0133785526622987E-7</v>
      </c>
      <c r="T135" s="29">
        <f t="shared" si="139"/>
        <v>2.0133785526623275E-7</v>
      </c>
      <c r="V135" s="35">
        <v>3.3250000000000003E-8</v>
      </c>
      <c r="W135" s="35">
        <v>2.5894529738399998</v>
      </c>
      <c r="X135" s="35">
        <v>2118.7638603783998</v>
      </c>
      <c r="Y135" s="29">
        <f t="shared" si="140"/>
        <v>2.5496900801592152E-8</v>
      </c>
      <c r="Z135" s="29">
        <f t="shared" si="141"/>
        <v>2.5496322941538731E-8</v>
      </c>
      <c r="AA135" s="29">
        <f t="shared" si="142"/>
        <v>2.549632296189206E-8</v>
      </c>
      <c r="AB135" s="29">
        <f t="shared" si="143"/>
        <v>2.5496322961891454E-8</v>
      </c>
      <c r="AD135" s="35">
        <v>2.5000000000000001E-9</v>
      </c>
      <c r="AE135" s="35">
        <v>0.45422818546999999</v>
      </c>
      <c r="AF135" s="35">
        <v>6298.3283211764001</v>
      </c>
      <c r="AG135" s="29">
        <f t="shared" si="144"/>
        <v>-1.511486071685474E-9</v>
      </c>
      <c r="AH135" s="29">
        <f t="shared" si="145"/>
        <v>-1.5113257893933673E-9</v>
      </c>
      <c r="AI135" s="29">
        <f t="shared" si="146"/>
        <v>-1.5113257950389058E-9</v>
      </c>
      <c r="AJ135" s="29">
        <f t="shared" si="147"/>
        <v>-1.5113257950387362E-9</v>
      </c>
      <c r="AL135" s="35"/>
      <c r="AM135" s="35"/>
      <c r="AN135" s="35"/>
      <c r="AT135" s="35"/>
      <c r="AU135" s="35"/>
      <c r="AV135" s="35"/>
      <c r="BB135" s="35"/>
      <c r="BC135" s="35"/>
      <c r="BD135" s="35"/>
      <c r="BJ135" s="35">
        <v>1.227E-8</v>
      </c>
      <c r="BK135" s="35">
        <v>2.20421067322</v>
      </c>
      <c r="BL135" s="35">
        <v>12935.851515923199</v>
      </c>
      <c r="BM135" s="29">
        <f t="shared" si="148"/>
        <v>3.0291492087670815E-9</v>
      </c>
      <c r="BN135" s="29">
        <f t="shared" si="149"/>
        <v>3.0271836016038294E-9</v>
      </c>
      <c r="BO135" s="29">
        <f t="shared" si="150"/>
        <v>3.0271836708368287E-9</v>
      </c>
      <c r="BP135" s="29">
        <f t="shared" si="151"/>
        <v>3.0271836708348013E-9</v>
      </c>
      <c r="BR135" s="35">
        <v>2.0599999999999999E-9</v>
      </c>
      <c r="BS135" s="35">
        <v>5.2361505238500001</v>
      </c>
      <c r="BT135" s="35">
        <v>6923.9534573736</v>
      </c>
      <c r="BU135" s="29">
        <f t="shared" si="152"/>
        <v>-2.3729150592119248E-10</v>
      </c>
      <c r="BV135" s="29">
        <f t="shared" si="153"/>
        <v>-2.3747256550415155E-10</v>
      </c>
      <c r="BW135" s="29">
        <f t="shared" si="154"/>
        <v>-2.3747255912699646E-10</v>
      </c>
      <c r="BX135" s="29">
        <f t="shared" si="155"/>
        <v>-2.3747255912720005E-10</v>
      </c>
      <c r="BZ135" s="35"/>
      <c r="CA135" s="35"/>
      <c r="CB135" s="35"/>
      <c r="CH135" s="35"/>
      <c r="CI135" s="35"/>
      <c r="CJ135" s="35"/>
      <c r="CP135" s="35"/>
      <c r="CQ135" s="35"/>
      <c r="CR135" s="35"/>
      <c r="CX135" s="35"/>
      <c r="CY135" s="35"/>
      <c r="CZ135" s="35"/>
      <c r="DF135" s="35">
        <v>1.1885999999999999E-7</v>
      </c>
      <c r="DG135" s="35">
        <v>4.82057654742</v>
      </c>
      <c r="DH135" s="35">
        <v>7234.7942562420003</v>
      </c>
      <c r="DI135" s="29">
        <f t="shared" si="156"/>
        <v>-1.1661272256083702E-7</v>
      </c>
      <c r="DJ135" s="29">
        <f t="shared" si="157"/>
        <v>-1.1661059525693832E-7</v>
      </c>
      <c r="DK135" s="29">
        <f t="shared" si="158"/>
        <v>-1.1661059533188259E-7</v>
      </c>
      <c r="DL135" s="29">
        <f t="shared" si="159"/>
        <v>-1.166105953318803E-7</v>
      </c>
      <c r="DN135" s="35">
        <v>1.4440000000000001E-8</v>
      </c>
      <c r="DO135" s="35">
        <v>2.1504261689900002</v>
      </c>
      <c r="DP135" s="35">
        <v>10021.854533751601</v>
      </c>
      <c r="DQ135" s="29">
        <f t="shared" si="160"/>
        <v>1.3393347547288201E-10</v>
      </c>
      <c r="DR135" s="29">
        <f t="shared" si="161"/>
        <v>1.357827410660112E-10</v>
      </c>
      <c r="DS135" s="29">
        <f t="shared" si="162"/>
        <v>1.3578267593198095E-10</v>
      </c>
      <c r="DT135" s="29">
        <f t="shared" si="163"/>
        <v>1.357826759340329E-10</v>
      </c>
      <c r="DV135" s="35">
        <v>1.49E-9</v>
      </c>
      <c r="DW135" s="35">
        <v>6.2652449346900001</v>
      </c>
      <c r="DX135" s="35">
        <v>1039.0266107903999</v>
      </c>
      <c r="DY135" s="29">
        <f t="shared" si="164"/>
        <v>-6.0883958296291549E-10</v>
      </c>
      <c r="DZ135" s="29">
        <f t="shared" si="165"/>
        <v>-6.0885763995613196E-10</v>
      </c>
      <c r="EA135" s="29">
        <f t="shared" si="166"/>
        <v>-6.0885763932014319E-10</v>
      </c>
      <c r="EB135" s="29">
        <f t="shared" si="167"/>
        <v>-6.0885763932016263E-10</v>
      </c>
      <c r="ED135" s="35"/>
      <c r="EE135" s="35"/>
      <c r="EF135" s="35"/>
      <c r="EL135" s="35"/>
      <c r="EM135" s="35"/>
      <c r="EN135" s="35"/>
      <c r="ET135" s="35"/>
      <c r="EU135" s="35"/>
      <c r="EV135" s="35"/>
    </row>
    <row r="136" spans="1:152" s="29" customFormat="1" ht="13.5" x14ac:dyDescent="0.3">
      <c r="A136" s="29" t="s">
        <v>231</v>
      </c>
      <c r="B136" s="29" t="s">
        <v>232</v>
      </c>
      <c r="C136" s="29" t="s">
        <v>233</v>
      </c>
      <c r="D136" s="29" t="s">
        <v>234</v>
      </c>
      <c r="E136" s="29" t="s">
        <v>235</v>
      </c>
      <c r="F136" s="29" t="s">
        <v>27</v>
      </c>
      <c r="N136" s="35">
        <v>2.4377999999999998E-7</v>
      </c>
      <c r="O136" s="35">
        <v>0.96994696413000003</v>
      </c>
      <c r="P136" s="35">
        <v>632.78373931320004</v>
      </c>
      <c r="Q136" s="29">
        <f t="shared" si="136"/>
        <v>6.0779690008990242E-8</v>
      </c>
      <c r="R136" s="29">
        <f t="shared" si="137"/>
        <v>6.0777780943493284E-8</v>
      </c>
      <c r="S136" s="29">
        <f t="shared" si="138"/>
        <v>6.0777781010733591E-8</v>
      </c>
      <c r="T136" s="29">
        <f t="shared" si="139"/>
        <v>6.077778101073191E-8</v>
      </c>
      <c r="V136" s="35">
        <v>3.187E-8</v>
      </c>
      <c r="W136" s="35">
        <v>2.8664675151000001</v>
      </c>
      <c r="X136" s="35">
        <v>7740.6067835887998</v>
      </c>
      <c r="Y136" s="29">
        <f t="shared" si="140"/>
        <v>-3.1124594457910616E-8</v>
      </c>
      <c r="Z136" s="29">
        <f t="shared" si="141"/>
        <v>-3.1123916467655937E-8</v>
      </c>
      <c r="AA136" s="29">
        <f t="shared" si="142"/>
        <v>-3.1123916491541035E-8</v>
      </c>
      <c r="AB136" s="29">
        <f t="shared" si="143"/>
        <v>-3.1123916491540447E-8</v>
      </c>
      <c r="AD136" s="35">
        <v>2.4E-9</v>
      </c>
      <c r="AE136" s="35">
        <v>1.9465545934099999</v>
      </c>
      <c r="AF136" s="35">
        <v>6688.3384004004001</v>
      </c>
      <c r="AG136" s="29">
        <f t="shared" si="144"/>
        <v>-1.9503695935995552E-9</v>
      </c>
      <c r="AH136" s="29">
        <f t="shared" si="145"/>
        <v>-1.9504891261568668E-9</v>
      </c>
      <c r="AI136" s="29">
        <f t="shared" si="146"/>
        <v>-1.9504891219469902E-9</v>
      </c>
      <c r="AJ136" s="29">
        <f t="shared" si="147"/>
        <v>-1.9504891219471291E-9</v>
      </c>
      <c r="AL136" s="35"/>
      <c r="AM136" s="35"/>
      <c r="AN136" s="35"/>
      <c r="AT136" s="35"/>
      <c r="AU136" s="35"/>
      <c r="AV136" s="35"/>
      <c r="BB136" s="35"/>
      <c r="BC136" s="35"/>
      <c r="BD136" s="35"/>
      <c r="BJ136" s="35">
        <v>1.0800000000000001E-8</v>
      </c>
      <c r="BK136" s="35">
        <v>4.7550276172499997</v>
      </c>
      <c r="BL136" s="35">
        <v>10818.1352869158</v>
      </c>
      <c r="BM136" s="29">
        <f t="shared" si="148"/>
        <v>-1.9285086008355926E-9</v>
      </c>
      <c r="BN136" s="29">
        <f t="shared" si="149"/>
        <v>-1.929977652194212E-9</v>
      </c>
      <c r="BO136" s="29">
        <f t="shared" si="150"/>
        <v>-1.9299776004526531E-9</v>
      </c>
      <c r="BP136" s="29">
        <f t="shared" si="151"/>
        <v>-1.9299776004541632E-9</v>
      </c>
      <c r="BR136" s="35">
        <v>2.0200000000000001E-9</v>
      </c>
      <c r="BS136" s="35">
        <v>0.60277862639000002</v>
      </c>
      <c r="BT136" s="35">
        <v>10021.8200264472</v>
      </c>
      <c r="BU136" s="29">
        <f t="shared" si="152"/>
        <v>2.019820993891873E-9</v>
      </c>
      <c r="BV136" s="29">
        <f t="shared" si="153"/>
        <v>2.0198244213382082E-9</v>
      </c>
      <c r="BW136" s="29">
        <f t="shared" si="154"/>
        <v>2.0198244212180718E-9</v>
      </c>
      <c r="BX136" s="29">
        <f t="shared" si="155"/>
        <v>2.0198244212180752E-9</v>
      </c>
      <c r="BZ136" s="35"/>
      <c r="CA136" s="35"/>
      <c r="CB136" s="35"/>
      <c r="CH136" s="35"/>
      <c r="CI136" s="35"/>
      <c r="CJ136" s="35"/>
      <c r="CP136" s="35"/>
      <c r="CQ136" s="35"/>
      <c r="CR136" s="35"/>
      <c r="CX136" s="35"/>
      <c r="CY136" s="35"/>
      <c r="CZ136" s="35"/>
      <c r="DF136" s="35">
        <v>1.0609000000000001E-7</v>
      </c>
      <c r="DG136" s="35">
        <v>1.73997337551</v>
      </c>
      <c r="DH136" s="35">
        <v>639.89728631399998</v>
      </c>
      <c r="DI136" s="29">
        <f t="shared" si="156"/>
        <v>9.6287823804863016E-8</v>
      </c>
      <c r="DJ136" s="29">
        <f t="shared" si="157"/>
        <v>9.6287459588240445E-8</v>
      </c>
      <c r="DK136" s="29">
        <f t="shared" si="158"/>
        <v>9.6287459601068798E-8</v>
      </c>
      <c r="DL136" s="29">
        <f t="shared" si="159"/>
        <v>9.6287459601068481E-8</v>
      </c>
      <c r="DN136" s="35">
        <v>1.7599999999999999E-8</v>
      </c>
      <c r="DO136" s="35">
        <v>5.8726758229899998</v>
      </c>
      <c r="DP136" s="35">
        <v>3320.2571073009999</v>
      </c>
      <c r="DQ136" s="29">
        <f t="shared" si="160"/>
        <v>-1.7494237046169321E-8</v>
      </c>
      <c r="DR136" s="29">
        <f t="shared" si="161"/>
        <v>-1.7494318775073028E-8</v>
      </c>
      <c r="DS136" s="29">
        <f t="shared" si="162"/>
        <v>-1.7494318772194976E-8</v>
      </c>
      <c r="DT136" s="29">
        <f t="shared" si="163"/>
        <v>-1.7494318772195058E-8</v>
      </c>
      <c r="DV136" s="35">
        <v>1.4700000000000001E-9</v>
      </c>
      <c r="DW136" s="35">
        <v>0.36939961702000002</v>
      </c>
      <c r="DX136" s="35">
        <v>6688.3384004004001</v>
      </c>
      <c r="DY136" s="29">
        <f t="shared" si="164"/>
        <v>-8.4902403339258636E-10</v>
      </c>
      <c r="DZ136" s="29">
        <f t="shared" si="165"/>
        <v>-8.4892146245342017E-10</v>
      </c>
      <c r="EA136" s="29">
        <f t="shared" si="166"/>
        <v>-8.4892146606624161E-10</v>
      </c>
      <c r="EB136" s="29">
        <f t="shared" si="167"/>
        <v>-8.4892146606612229E-10</v>
      </c>
      <c r="ED136" s="35"/>
      <c r="EE136" s="35"/>
      <c r="EF136" s="35"/>
      <c r="EL136" s="35"/>
      <c r="EM136" s="35"/>
      <c r="EN136" s="35"/>
      <c r="ET136" s="35"/>
      <c r="EU136" s="35"/>
      <c r="EV136" s="35"/>
    </row>
    <row r="137" spans="1:152" s="29" customFormat="1" ht="15.5" x14ac:dyDescent="0.35">
      <c r="A137" s="29">
        <f>(E98*E98+F98*F98-B9*B9)/(2*E98*F98)</f>
        <v>0.84822164696090485</v>
      </c>
      <c r="B137" s="29">
        <f>ACOS(A137)</f>
        <v>0.55817777052482165</v>
      </c>
      <c r="C137" s="29">
        <f>DEGREES(B137)</f>
        <v>31.981230469094044</v>
      </c>
      <c r="D137" s="29">
        <f>C137/100</f>
        <v>0.31981230469094046</v>
      </c>
      <c r="E137" s="29">
        <f>(1+A137)/2</f>
        <v>0.92411082348045248</v>
      </c>
      <c r="F137" s="170">
        <f>-1.52+5*LOG10(E98*F98)+0.016*C137</f>
        <v>-0.46692173568530571</v>
      </c>
      <c r="N137" s="35">
        <v>2.3078999999999999E-7</v>
      </c>
      <c r="O137" s="35">
        <v>4.7499021422299998</v>
      </c>
      <c r="P137" s="35">
        <v>3347.7259737006002</v>
      </c>
      <c r="Q137" s="29">
        <f t="shared" si="136"/>
        <v>-1.9468211002264834E-7</v>
      </c>
      <c r="R137" s="29">
        <f t="shared" si="137"/>
        <v>-1.9467680723740624E-7</v>
      </c>
      <c r="S137" s="29">
        <f t="shared" si="138"/>
        <v>-1.9467680742418481E-7</v>
      </c>
      <c r="T137" s="29">
        <f t="shared" si="139"/>
        <v>-1.9467680742417865E-7</v>
      </c>
      <c r="V137" s="35">
        <v>2.7800000000000001E-8</v>
      </c>
      <c r="W137" s="35">
        <v>0.43157089330999998</v>
      </c>
      <c r="X137" s="35">
        <v>5828.0284716475999</v>
      </c>
      <c r="Y137" s="29">
        <f t="shared" si="140"/>
        <v>1.8513612809296417E-8</v>
      </c>
      <c r="Z137" s="29">
        <f t="shared" si="141"/>
        <v>1.8515157309225959E-8</v>
      </c>
      <c r="AA137" s="29">
        <f t="shared" si="142"/>
        <v>1.8515157254828378E-8</v>
      </c>
      <c r="AB137" s="29">
        <f t="shared" si="143"/>
        <v>1.8515157254829853E-8</v>
      </c>
      <c r="AD137" s="35">
        <v>2.09E-9</v>
      </c>
      <c r="AE137" s="35">
        <v>3.0430179839999998E-2</v>
      </c>
      <c r="AF137" s="35">
        <v>3914.9572250346</v>
      </c>
      <c r="AG137" s="29">
        <f t="shared" si="144"/>
        <v>1.4785851099483778E-9</v>
      </c>
      <c r="AH137" s="29">
        <f t="shared" si="145"/>
        <v>1.4786590083634073E-9</v>
      </c>
      <c r="AI137" s="29">
        <f t="shared" si="146"/>
        <v>1.478659005760656E-9</v>
      </c>
      <c r="AJ137" s="29">
        <f t="shared" si="147"/>
        <v>1.47865900576074E-9</v>
      </c>
      <c r="AL137" s="35"/>
      <c r="AM137" s="35"/>
      <c r="AN137" s="35"/>
      <c r="AT137" s="35"/>
      <c r="AU137" s="35"/>
      <c r="AV137" s="35"/>
      <c r="BB137" s="35"/>
      <c r="BC137" s="35"/>
      <c r="BD137" s="35"/>
      <c r="BJ137" s="35">
        <v>1.016E-8</v>
      </c>
      <c r="BK137" s="35">
        <v>1.3395034890399999</v>
      </c>
      <c r="BL137" s="35">
        <v>12566.1516999828</v>
      </c>
      <c r="BM137" s="29">
        <f t="shared" si="148"/>
        <v>-3.3565451524535079E-9</v>
      </c>
      <c r="BN137" s="29">
        <f t="shared" si="149"/>
        <v>-3.3580850457777757E-9</v>
      </c>
      <c r="BO137" s="29">
        <f t="shared" si="150"/>
        <v>-3.3580849915420832E-9</v>
      </c>
      <c r="BP137" s="29">
        <f t="shared" si="151"/>
        <v>-3.3580849915437189E-9</v>
      </c>
      <c r="BR137" s="35">
        <v>2.2600000000000001E-9</v>
      </c>
      <c r="BS137" s="35">
        <v>2.4333250327</v>
      </c>
      <c r="BT137" s="35">
        <v>8429.2412664666008</v>
      </c>
      <c r="BU137" s="29">
        <f t="shared" si="152"/>
        <v>1.0047264236664477E-9</v>
      </c>
      <c r="BV137" s="29">
        <f t="shared" si="153"/>
        <v>1.0049444818586988E-9</v>
      </c>
      <c r="BW137" s="29">
        <f t="shared" si="154"/>
        <v>1.0049444741785737E-9</v>
      </c>
      <c r="BX137" s="29">
        <f t="shared" si="155"/>
        <v>1.0049444741788039E-9</v>
      </c>
      <c r="BZ137" s="35"/>
      <c r="CA137" s="35"/>
      <c r="CB137" s="35"/>
      <c r="CH137" s="35"/>
      <c r="CI137" s="35"/>
      <c r="CJ137" s="35"/>
      <c r="CP137" s="35"/>
      <c r="CQ137" s="35"/>
      <c r="CR137" s="35"/>
      <c r="CX137" s="35"/>
      <c r="CY137" s="35"/>
      <c r="CZ137" s="35"/>
      <c r="DF137" s="35">
        <v>1.1154E-7</v>
      </c>
      <c r="DG137" s="35">
        <v>0.23859830185</v>
      </c>
      <c r="DH137" s="35">
        <v>12832.7587417046</v>
      </c>
      <c r="DI137" s="29">
        <f t="shared" si="156"/>
        <v>2.7486081821384166E-8</v>
      </c>
      <c r="DJ137" s="29">
        <f t="shared" si="157"/>
        <v>2.7503809057870937E-8</v>
      </c>
      <c r="DK137" s="29">
        <f t="shared" si="158"/>
        <v>2.7503808433502973E-8</v>
      </c>
      <c r="DL137" s="29">
        <f t="shared" si="159"/>
        <v>2.750380843352448E-8</v>
      </c>
      <c r="DN137" s="35">
        <v>1.845E-8</v>
      </c>
      <c r="DO137" s="35">
        <v>4.0612323544800004</v>
      </c>
      <c r="DP137" s="35">
        <v>23384.286986898602</v>
      </c>
      <c r="DQ137" s="29">
        <f t="shared" si="160"/>
        <v>1.5309560345015685E-8</v>
      </c>
      <c r="DR137" s="29">
        <f t="shared" si="161"/>
        <v>1.5312636613185526E-8</v>
      </c>
      <c r="DS137" s="29">
        <f t="shared" si="162"/>
        <v>1.5312636504858956E-8</v>
      </c>
      <c r="DT137" s="29">
        <f t="shared" si="163"/>
        <v>1.5312636504862467E-8</v>
      </c>
      <c r="DV137" s="35">
        <v>1.51E-9</v>
      </c>
      <c r="DW137" s="35">
        <v>1.2227289229</v>
      </c>
      <c r="DX137" s="35">
        <v>574.34479833479998</v>
      </c>
      <c r="DY137" s="29">
        <f t="shared" si="164"/>
        <v>-6.4916975244116567E-10</v>
      </c>
      <c r="DZ137" s="29">
        <f t="shared" si="165"/>
        <v>-6.4917975882202283E-10</v>
      </c>
      <c r="EA137" s="29">
        <f t="shared" si="166"/>
        <v>-6.4917975846958434E-10</v>
      </c>
      <c r="EB137" s="29">
        <f t="shared" si="167"/>
        <v>-6.4917975846959406E-10</v>
      </c>
      <c r="ED137" s="35"/>
      <c r="EE137" s="35"/>
      <c r="EF137" s="35"/>
      <c r="EL137" s="35"/>
      <c r="EM137" s="35"/>
      <c r="EN137" s="35"/>
      <c r="ET137" s="35"/>
      <c r="EU137" s="35"/>
      <c r="EV137" s="35"/>
    </row>
    <row r="138" spans="1:152" s="29" customFormat="1" ht="13.5" x14ac:dyDescent="0.3">
      <c r="N138" s="35">
        <v>1.7709000000000001E-7</v>
      </c>
      <c r="O138" s="35">
        <v>3.6974234397400001</v>
      </c>
      <c r="P138" s="35">
        <v>3344.2028553516002</v>
      </c>
      <c r="Q138" s="29">
        <f t="shared" si="136"/>
        <v>1.8709595914328775E-8</v>
      </c>
      <c r="R138" s="29">
        <f t="shared" si="137"/>
        <v>1.8717121688610486E-8</v>
      </c>
      <c r="S138" s="29">
        <f t="shared" si="138"/>
        <v>1.8717121423541468E-8</v>
      </c>
      <c r="T138" s="29">
        <f t="shared" si="139"/>
        <v>1.8717121423550226E-8</v>
      </c>
      <c r="V138" s="35">
        <v>2.824E-8</v>
      </c>
      <c r="W138" s="35">
        <v>0.98500544470999996</v>
      </c>
      <c r="X138" s="35">
        <v>3191.0492295652002</v>
      </c>
      <c r="Y138" s="29">
        <f t="shared" si="140"/>
        <v>-2.3412495023111016E-8</v>
      </c>
      <c r="Z138" s="29">
        <f t="shared" si="141"/>
        <v>-2.3411851066520075E-8</v>
      </c>
      <c r="AA138" s="29">
        <f t="shared" si="142"/>
        <v>-2.3411851089201897E-8</v>
      </c>
      <c r="AB138" s="29">
        <f t="shared" si="143"/>
        <v>-2.3411851089201109E-8</v>
      </c>
      <c r="AD138" s="35">
        <v>2.1799999999999999E-9</v>
      </c>
      <c r="AE138" s="35">
        <v>4.5320181824999999</v>
      </c>
      <c r="AF138" s="35">
        <v>26724.899413598399</v>
      </c>
      <c r="AG138" s="29">
        <f t="shared" si="144"/>
        <v>7.3288353099390886E-10</v>
      </c>
      <c r="AH138" s="29">
        <f t="shared" si="145"/>
        <v>7.321823037385087E-10</v>
      </c>
      <c r="AI138" s="29">
        <f t="shared" si="146"/>
        <v>7.3218232843827575E-10</v>
      </c>
      <c r="AJ138" s="29">
        <f t="shared" si="147"/>
        <v>7.3218232843757544E-10</v>
      </c>
      <c r="AL138" s="35"/>
      <c r="AM138" s="35"/>
      <c r="AN138" s="35"/>
      <c r="AT138" s="35"/>
      <c r="AU138" s="35"/>
      <c r="AV138" s="35"/>
      <c r="BB138" s="35"/>
      <c r="BC138" s="35"/>
      <c r="BD138" s="35"/>
      <c r="BJ138" s="35">
        <v>1.083E-8</v>
      </c>
      <c r="BK138" s="35">
        <v>0.87622049125000001</v>
      </c>
      <c r="BL138" s="35">
        <v>16173.371168404399</v>
      </c>
      <c r="BM138" s="29">
        <f t="shared" si="148"/>
        <v>1.0240856452867415E-8</v>
      </c>
      <c r="BN138" s="29">
        <f t="shared" si="149"/>
        <v>1.0240128026631714E-8</v>
      </c>
      <c r="BO138" s="29">
        <f t="shared" si="150"/>
        <v>1.0240128052295641E-8</v>
      </c>
      <c r="BP138" s="29">
        <f t="shared" si="151"/>
        <v>1.0240128052294839E-8</v>
      </c>
      <c r="BR138" s="35">
        <v>2.0200000000000001E-9</v>
      </c>
      <c r="BS138" s="35">
        <v>2.6337364672499999</v>
      </c>
      <c r="BT138" s="35">
        <v>10021.854533751601</v>
      </c>
      <c r="BU138" s="29">
        <f t="shared" si="152"/>
        <v>-9.2208972404354035E-10</v>
      </c>
      <c r="BV138" s="29">
        <f t="shared" si="153"/>
        <v>-9.2185953922065708E-10</v>
      </c>
      <c r="BW138" s="29">
        <f t="shared" si="154"/>
        <v>-9.2185954732839824E-10</v>
      </c>
      <c r="BX138" s="29">
        <f t="shared" si="155"/>
        <v>-9.2185954732814274E-10</v>
      </c>
      <c r="BZ138" s="35"/>
      <c r="CA138" s="35"/>
      <c r="CB138" s="35"/>
      <c r="CH138" s="35"/>
      <c r="CI138" s="35"/>
      <c r="CJ138" s="35"/>
      <c r="CP138" s="35"/>
      <c r="CQ138" s="35"/>
      <c r="CR138" s="35"/>
      <c r="CX138" s="35"/>
      <c r="CY138" s="35"/>
      <c r="CZ138" s="35"/>
      <c r="DF138" s="35">
        <v>1.103E-7</v>
      </c>
      <c r="DG138" s="35">
        <v>0.44541706440000001</v>
      </c>
      <c r="DH138" s="35">
        <v>10213.285546211</v>
      </c>
      <c r="DI138" s="29">
        <f t="shared" si="156"/>
        <v>-1.0859842915275917E-7</v>
      </c>
      <c r="DJ138" s="29">
        <f t="shared" si="157"/>
        <v>-1.0859590930557213E-7</v>
      </c>
      <c r="DK138" s="29">
        <f t="shared" si="158"/>
        <v>-1.0859590939435738E-7</v>
      </c>
      <c r="DL138" s="29">
        <f t="shared" si="159"/>
        <v>-1.0859590939435464E-7</v>
      </c>
      <c r="DN138" s="35">
        <v>1.4230000000000001E-8</v>
      </c>
      <c r="DO138" s="35">
        <v>4.6508571320299996</v>
      </c>
      <c r="DP138" s="35">
        <v>4562.4609930212</v>
      </c>
      <c r="DQ138" s="29">
        <f t="shared" si="160"/>
        <v>-1.3905237106959561E-8</v>
      </c>
      <c r="DR138" s="29">
        <f t="shared" si="161"/>
        <v>-1.3905413325805402E-8</v>
      </c>
      <c r="DS138" s="29">
        <f t="shared" si="162"/>
        <v>-1.3905413319599554E-8</v>
      </c>
      <c r="DT138" s="29">
        <f t="shared" si="163"/>
        <v>-1.3905413319599726E-8</v>
      </c>
      <c r="DV138" s="35">
        <v>1.37E-9</v>
      </c>
      <c r="DW138" s="35">
        <v>2.0949229606699999</v>
      </c>
      <c r="DX138" s="35">
        <v>1066.49547719</v>
      </c>
      <c r="DY138" s="29">
        <f t="shared" si="164"/>
        <v>1.1554146311629589E-9</v>
      </c>
      <c r="DZ138" s="29">
        <f t="shared" si="165"/>
        <v>1.1554246639989991E-9</v>
      </c>
      <c r="EA138" s="29">
        <f t="shared" si="166"/>
        <v>1.155424663645631E-9</v>
      </c>
      <c r="EB138" s="29">
        <f t="shared" si="167"/>
        <v>1.1554246636456416E-9</v>
      </c>
      <c r="ED138" s="35"/>
      <c r="EE138" s="35"/>
      <c r="EF138" s="35"/>
      <c r="EL138" s="35"/>
      <c r="EM138" s="35"/>
      <c r="EN138" s="35"/>
      <c r="ET138" s="35"/>
      <c r="EU138" s="35"/>
      <c r="EV138" s="35"/>
    </row>
    <row r="139" spans="1:152" s="29" customFormat="1" ht="13.5" x14ac:dyDescent="0.3">
      <c r="N139" s="35">
        <v>2.2662E-7</v>
      </c>
      <c r="O139" s="35">
        <v>3.9544632441699998</v>
      </c>
      <c r="P139" s="35">
        <v>4989.0591838971995</v>
      </c>
      <c r="Q139" s="29">
        <f t="shared" si="136"/>
        <v>-2.2360733413297146E-7</v>
      </c>
      <c r="R139" s="29">
        <f t="shared" si="137"/>
        <v>-2.2360968175916247E-7</v>
      </c>
      <c r="S139" s="29">
        <f t="shared" si="138"/>
        <v>-2.2360968167649155E-7</v>
      </c>
      <c r="T139" s="29">
        <f t="shared" si="139"/>
        <v>-2.2360968167649418E-7</v>
      </c>
      <c r="V139" s="35">
        <v>3.016E-8</v>
      </c>
      <c r="W139" s="35">
        <v>1.8655588250899999</v>
      </c>
      <c r="X139" s="35">
        <v>7.0462366980000004</v>
      </c>
      <c r="Y139" s="29">
        <f t="shared" si="140"/>
        <v>-1.2000111623906887E-8</v>
      </c>
      <c r="Z139" s="29">
        <f t="shared" si="141"/>
        <v>-1.2000109132368158E-8</v>
      </c>
      <c r="AA139" s="29">
        <f t="shared" si="142"/>
        <v>-1.2000109132455914E-8</v>
      </c>
      <c r="AB139" s="29">
        <f t="shared" si="143"/>
        <v>-1.2000109132455914E-8</v>
      </c>
      <c r="AD139" s="35">
        <v>2.4600000000000002E-9</v>
      </c>
      <c r="AE139" s="35">
        <v>3.8527274204199999</v>
      </c>
      <c r="AF139" s="35">
        <v>4562.4609930212</v>
      </c>
      <c r="AG139" s="29">
        <f t="shared" si="144"/>
        <v>-2.0521876543799199E-9</v>
      </c>
      <c r="AH139" s="29">
        <f t="shared" si="145"/>
        <v>-2.0521085601101859E-9</v>
      </c>
      <c r="AI139" s="29">
        <f t="shared" si="146"/>
        <v>-2.0521085628961219E-9</v>
      </c>
      <c r="AJ139" s="29">
        <f t="shared" si="147"/>
        <v>-2.0521085628960446E-9</v>
      </c>
      <c r="AL139" s="35"/>
      <c r="AM139" s="35"/>
      <c r="AN139" s="35"/>
      <c r="AT139" s="35"/>
      <c r="AU139" s="35"/>
      <c r="AV139" s="35"/>
      <c r="BB139" s="35"/>
      <c r="BC139" s="35"/>
      <c r="BD139" s="35"/>
      <c r="BJ139" s="35">
        <v>9.5700000000000007E-9</v>
      </c>
      <c r="BK139" s="35">
        <v>5.2950501943199999</v>
      </c>
      <c r="BL139" s="35">
        <v>1066.49547719</v>
      </c>
      <c r="BM139" s="29">
        <f t="shared" si="148"/>
        <v>-7.7563813538747672E-9</v>
      </c>
      <c r="BN139" s="29">
        <f t="shared" si="149"/>
        <v>-7.7564577523667155E-9</v>
      </c>
      <c r="BO139" s="29">
        <f t="shared" si="150"/>
        <v>-7.7564577496758887E-9</v>
      </c>
      <c r="BP139" s="29">
        <f t="shared" si="151"/>
        <v>-7.7564577496759681E-9</v>
      </c>
      <c r="BR139" s="35">
        <v>1.99E-9</v>
      </c>
      <c r="BS139" s="35">
        <v>3.2654561344499999</v>
      </c>
      <c r="BT139" s="35">
        <v>382.89653222319998</v>
      </c>
      <c r="BU139" s="29">
        <f t="shared" si="152"/>
        <v>-1.9864614780108264E-9</v>
      </c>
      <c r="BV139" s="29">
        <f t="shared" si="153"/>
        <v>-1.9864620584088447E-9</v>
      </c>
      <c r="BW139" s="29">
        <f t="shared" si="154"/>
        <v>-1.986462058388403E-9</v>
      </c>
      <c r="BX139" s="29">
        <f t="shared" si="155"/>
        <v>-1.9864620583884035E-9</v>
      </c>
      <c r="BZ139" s="35"/>
      <c r="CA139" s="35"/>
      <c r="CB139" s="35"/>
      <c r="CH139" s="35"/>
      <c r="CI139" s="35"/>
      <c r="CJ139" s="35"/>
      <c r="CP139" s="35"/>
      <c r="CQ139" s="35"/>
      <c r="CR139" s="35"/>
      <c r="CX139" s="35"/>
      <c r="CY139" s="35"/>
      <c r="CZ139" s="35"/>
      <c r="DF139" s="35">
        <v>1.024E-7</v>
      </c>
      <c r="DG139" s="35">
        <v>5.7475834063200004</v>
      </c>
      <c r="DH139" s="35">
        <v>242.72860397400001</v>
      </c>
      <c r="DI139" s="29">
        <f t="shared" si="156"/>
        <v>-9.8820695665266096E-8</v>
      </c>
      <c r="DJ139" s="29">
        <f t="shared" si="157"/>
        <v>-9.8820778910055002E-8</v>
      </c>
      <c r="DK139" s="29">
        <f t="shared" si="158"/>
        <v>-9.8820778907122997E-8</v>
      </c>
      <c r="DL139" s="29">
        <f t="shared" si="159"/>
        <v>-9.8820778907123103E-8</v>
      </c>
      <c r="DN139" s="35">
        <v>1.4100000000000001E-8</v>
      </c>
      <c r="DO139" s="35">
        <v>1.50438410845</v>
      </c>
      <c r="DP139" s="35">
        <v>3325.3599555147998</v>
      </c>
      <c r="DQ139" s="29">
        <f t="shared" si="160"/>
        <v>7.2088983114849686E-9</v>
      </c>
      <c r="DR139" s="29">
        <f t="shared" si="161"/>
        <v>7.2083833533513195E-9</v>
      </c>
      <c r="DS139" s="29">
        <f t="shared" si="162"/>
        <v>7.2083833714891528E-9</v>
      </c>
      <c r="DT139" s="29">
        <f t="shared" si="163"/>
        <v>7.2083833714885498E-9</v>
      </c>
      <c r="DV139" s="35">
        <v>1.6500000000000001E-9</v>
      </c>
      <c r="DW139" s="35">
        <v>6.15952050903</v>
      </c>
      <c r="DX139" s="35">
        <v>15643.680203309799</v>
      </c>
      <c r="DY139" s="29">
        <f t="shared" si="164"/>
        <v>-1.4403082308547621E-9</v>
      </c>
      <c r="DZ139" s="29">
        <f t="shared" si="165"/>
        <v>-1.440147273389498E-9</v>
      </c>
      <c r="EA139" s="29">
        <f t="shared" si="166"/>
        <v>-1.4401472790596763E-9</v>
      </c>
      <c r="EB139" s="29">
        <f t="shared" si="167"/>
        <v>-1.4401472790594933E-9</v>
      </c>
      <c r="ED139" s="35"/>
      <c r="EE139" s="35"/>
      <c r="EF139" s="35"/>
      <c r="EL139" s="35"/>
      <c r="EM139" s="35"/>
      <c r="EN139" s="35"/>
      <c r="ET139" s="35"/>
      <c r="EU139" s="35"/>
      <c r="EV139" s="35"/>
    </row>
    <row r="140" spans="1:152" s="29" customFormat="1" ht="13.5" x14ac:dyDescent="0.3">
      <c r="N140" s="35">
        <v>2.2604E-7</v>
      </c>
      <c r="O140" s="35">
        <v>5.24082917494</v>
      </c>
      <c r="P140" s="35">
        <v>3205.5473466643998</v>
      </c>
      <c r="Q140" s="29">
        <f t="shared" si="136"/>
        <v>1.6441294674508919E-7</v>
      </c>
      <c r="R140" s="29">
        <f t="shared" si="137"/>
        <v>1.6441930101653331E-7</v>
      </c>
      <c r="S140" s="29">
        <f t="shared" si="138"/>
        <v>1.6441930079273034E-7</v>
      </c>
      <c r="T140" s="29">
        <f t="shared" si="139"/>
        <v>1.6441930079273918E-7</v>
      </c>
      <c r="V140" s="35">
        <v>3.3640000000000002E-8</v>
      </c>
      <c r="W140" s="35">
        <v>1.5284713884200001</v>
      </c>
      <c r="X140" s="35">
        <v>6674.1113063987996</v>
      </c>
      <c r="Y140" s="29">
        <f t="shared" si="140"/>
        <v>-3.3627689964455906E-8</v>
      </c>
      <c r="Z140" s="29">
        <f t="shared" si="141"/>
        <v>-3.3627612230071033E-8</v>
      </c>
      <c r="AA140" s="29">
        <f t="shared" si="142"/>
        <v>-3.362761223281325E-8</v>
      </c>
      <c r="AB140" s="29">
        <f t="shared" si="143"/>
        <v>-3.362761223281317E-8</v>
      </c>
      <c r="AD140" s="35">
        <v>2.5399999999999999E-9</v>
      </c>
      <c r="AE140" s="35">
        <v>1.19313236635</v>
      </c>
      <c r="AF140" s="35">
        <v>8432.7643848156004</v>
      </c>
      <c r="AG140" s="29">
        <f t="shared" si="144"/>
        <v>2.5332596993667042E-9</v>
      </c>
      <c r="AH140" s="29">
        <f t="shared" si="145"/>
        <v>2.5332397570072072E-9</v>
      </c>
      <c r="AI140" s="29">
        <f t="shared" si="146"/>
        <v>2.5332397577101254E-9</v>
      </c>
      <c r="AJ140" s="29">
        <f t="shared" si="147"/>
        <v>2.5332397577101043E-9</v>
      </c>
      <c r="AL140" s="35"/>
      <c r="AM140" s="35"/>
      <c r="AN140" s="35"/>
      <c r="AT140" s="35"/>
      <c r="AU140" s="35"/>
      <c r="AV140" s="35"/>
      <c r="BB140" s="35"/>
      <c r="BC140" s="35"/>
      <c r="BD140" s="35"/>
      <c r="BJ140" s="35">
        <v>1.035E-8</v>
      </c>
      <c r="BK140" s="35">
        <v>2.4428681155800001</v>
      </c>
      <c r="BL140" s="35">
        <v>1052.2683831884001</v>
      </c>
      <c r="BM140" s="29">
        <f t="shared" si="148"/>
        <v>8.0208316828521873E-9</v>
      </c>
      <c r="BN140" s="29">
        <f t="shared" si="149"/>
        <v>8.0209196439679189E-9</v>
      </c>
      <c r="BO140" s="29">
        <f t="shared" si="150"/>
        <v>8.020919640869833E-9</v>
      </c>
      <c r="BP140" s="29">
        <f t="shared" si="151"/>
        <v>8.0209196408699257E-9</v>
      </c>
      <c r="BR140" s="35">
        <v>1.9800000000000002E-9</v>
      </c>
      <c r="BS140" s="35">
        <v>4.5068531542399999</v>
      </c>
      <c r="BT140" s="35">
        <v>242.72860397400001</v>
      </c>
      <c r="BU140" s="29">
        <f t="shared" si="152"/>
        <v>-1.1102075787450316E-9</v>
      </c>
      <c r="BV140" s="29">
        <f t="shared" si="153"/>
        <v>-1.1102024933347967E-9</v>
      </c>
      <c r="BW140" s="29">
        <f t="shared" si="154"/>
        <v>-1.1102024935139105E-9</v>
      </c>
      <c r="BX140" s="29">
        <f t="shared" si="155"/>
        <v>-1.1102024935139076E-9</v>
      </c>
      <c r="BZ140" s="35"/>
      <c r="CA140" s="35"/>
      <c r="CB140" s="35"/>
      <c r="CH140" s="35"/>
      <c r="CI140" s="35"/>
      <c r="CJ140" s="35"/>
      <c r="CP140" s="35"/>
      <c r="CQ140" s="35"/>
      <c r="CR140" s="35"/>
      <c r="CX140" s="35"/>
      <c r="CY140" s="35"/>
      <c r="CZ140" s="35"/>
      <c r="DF140" s="35">
        <v>1.0051E-7</v>
      </c>
      <c r="DG140" s="35">
        <v>2.4510294672600001</v>
      </c>
      <c r="DH140" s="35">
        <v>4929.6853219836003</v>
      </c>
      <c r="DI140" s="29">
        <f t="shared" si="156"/>
        <v>6.7306908401674491E-8</v>
      </c>
      <c r="DJ140" s="29">
        <f t="shared" si="157"/>
        <v>6.7311610773045508E-8</v>
      </c>
      <c r="DK140" s="29">
        <f t="shared" si="158"/>
        <v>6.7311610607425037E-8</v>
      </c>
      <c r="DL140" s="29">
        <f t="shared" si="159"/>
        <v>6.7311610607430331E-8</v>
      </c>
      <c r="DN140" s="35">
        <v>1.4440000000000001E-8</v>
      </c>
      <c r="DO140" s="35">
        <v>0.11969993808</v>
      </c>
      <c r="DP140" s="35">
        <v>10021.8200264472</v>
      </c>
      <c r="DQ140" s="29">
        <f t="shared" si="160"/>
        <v>1.2875778154008246E-8</v>
      </c>
      <c r="DR140" s="29">
        <f t="shared" si="161"/>
        <v>1.2874940894132433E-8</v>
      </c>
      <c r="DS140" s="29">
        <f t="shared" si="162"/>
        <v>1.287494092362569E-8</v>
      </c>
      <c r="DT140" s="29">
        <f t="shared" si="163"/>
        <v>1.287494092362476E-8</v>
      </c>
      <c r="DV140" s="35">
        <v>1.63E-9</v>
      </c>
      <c r="DW140" s="35">
        <v>4.6650759229199998</v>
      </c>
      <c r="DX140" s="35">
        <v>8273.8208670324002</v>
      </c>
      <c r="DY140" s="29">
        <f t="shared" si="164"/>
        <v>1.1149583761147689E-9</v>
      </c>
      <c r="DZ140" s="29">
        <f t="shared" si="165"/>
        <v>1.115084088067195E-9</v>
      </c>
      <c r="EA140" s="29">
        <f t="shared" si="166"/>
        <v>1.1150840836396435E-9</v>
      </c>
      <c r="EB140" s="29">
        <f t="shared" si="167"/>
        <v>1.1150840836397788E-9</v>
      </c>
      <c r="ED140" s="35"/>
      <c r="EE140" s="35"/>
      <c r="EF140" s="35"/>
      <c r="EL140" s="35"/>
      <c r="EM140" s="35"/>
      <c r="EN140" s="35"/>
      <c r="ET140" s="35"/>
      <c r="EU140" s="35"/>
      <c r="EV140" s="35"/>
    </row>
    <row r="141" spans="1:152" s="29" customFormat="1" ht="13.5" x14ac:dyDescent="0.3">
      <c r="N141" s="35">
        <v>1.6810999999999999E-7</v>
      </c>
      <c r="O141" s="35">
        <v>5.4861968411099999</v>
      </c>
      <c r="P141" s="35">
        <v>3.8813353579999998</v>
      </c>
      <c r="Q141" s="29">
        <f t="shared" si="136"/>
        <v>1.2482766827770751E-7</v>
      </c>
      <c r="R141" s="29">
        <f t="shared" si="137"/>
        <v>1.2482766269265767E-7</v>
      </c>
      <c r="S141" s="29">
        <f t="shared" si="138"/>
        <v>1.2482766269285437E-7</v>
      </c>
      <c r="T141" s="29">
        <f t="shared" si="139"/>
        <v>1.2482766269285437E-7</v>
      </c>
      <c r="V141" s="35">
        <v>2.672E-8</v>
      </c>
      <c r="W141" s="35">
        <v>3.7085517234699998</v>
      </c>
      <c r="X141" s="35">
        <v>10021.854533751601</v>
      </c>
      <c r="Y141" s="29">
        <f t="shared" si="140"/>
        <v>-2.6713565677655108E-8</v>
      </c>
      <c r="Z141" s="29">
        <f t="shared" si="141"/>
        <v>-2.6713490363833979E-8</v>
      </c>
      <c r="AA141" s="29">
        <f t="shared" si="142"/>
        <v>-2.6713490366494364E-8</v>
      </c>
      <c r="AB141" s="29">
        <f t="shared" si="143"/>
        <v>-2.6713490366494282E-8</v>
      </c>
      <c r="AD141" s="35">
        <v>2.3100000000000001E-9</v>
      </c>
      <c r="AE141" s="35">
        <v>1.7034010665099999</v>
      </c>
      <c r="AF141" s="35">
        <v>2942.4634232916001</v>
      </c>
      <c r="AG141" s="29">
        <f t="shared" si="144"/>
        <v>1.6569284247279851E-9</v>
      </c>
      <c r="AH141" s="29">
        <f t="shared" si="145"/>
        <v>1.6568679003975352E-9</v>
      </c>
      <c r="AI141" s="29">
        <f t="shared" si="146"/>
        <v>1.6568679025293353E-9</v>
      </c>
      <c r="AJ141" s="29">
        <f t="shared" si="147"/>
        <v>1.6568679025292669E-9</v>
      </c>
      <c r="AL141" s="35"/>
      <c r="AM141" s="35"/>
      <c r="AN141" s="35"/>
      <c r="AT141" s="35"/>
      <c r="AU141" s="35"/>
      <c r="AV141" s="35"/>
      <c r="BB141" s="35"/>
      <c r="BC141" s="35"/>
      <c r="BD141" s="35"/>
      <c r="BJ141" s="35">
        <v>1.153E-8</v>
      </c>
      <c r="BK141" s="35">
        <v>4.7378686416800004</v>
      </c>
      <c r="BL141" s="35">
        <v>8031.0922630584</v>
      </c>
      <c r="BM141" s="29">
        <f t="shared" si="148"/>
        <v>-1.1483805491431714E-8</v>
      </c>
      <c r="BN141" s="29">
        <f t="shared" si="149"/>
        <v>-1.1483911250755513E-8</v>
      </c>
      <c r="BO141" s="29">
        <f t="shared" si="150"/>
        <v>-1.1483911247032635E-8</v>
      </c>
      <c r="BP141" s="29">
        <f t="shared" si="151"/>
        <v>-1.1483911247032752E-8</v>
      </c>
      <c r="BR141" s="35">
        <v>2.1499999999999998E-9</v>
      </c>
      <c r="BS141" s="35">
        <v>2.1274479532699999</v>
      </c>
      <c r="BT141" s="35">
        <v>553.5694028424</v>
      </c>
      <c r="BU141" s="29">
        <f t="shared" si="152"/>
        <v>2.6354896088694897E-10</v>
      </c>
      <c r="BV141" s="29">
        <f t="shared" si="153"/>
        <v>2.6353386613310015E-10</v>
      </c>
      <c r="BW141" s="29">
        <f t="shared" si="154"/>
        <v>2.6353386666476377E-10</v>
      </c>
      <c r="BX141" s="29">
        <f t="shared" si="155"/>
        <v>2.6353386666474479E-10</v>
      </c>
      <c r="BZ141" s="35"/>
      <c r="CA141" s="35"/>
      <c r="CB141" s="35"/>
      <c r="CH141" s="35"/>
      <c r="CI141" s="35"/>
      <c r="CJ141" s="35"/>
      <c r="CP141" s="35"/>
      <c r="CQ141" s="35"/>
      <c r="CR141" s="35"/>
      <c r="CX141" s="35"/>
      <c r="CY141" s="35"/>
      <c r="CZ141" s="35"/>
      <c r="DF141" s="35">
        <v>1.0061E-7</v>
      </c>
      <c r="DG141" s="35">
        <v>0.78907665447999997</v>
      </c>
      <c r="DH141" s="35">
        <v>9381.9399937853996</v>
      </c>
      <c r="DI141" s="29">
        <f t="shared" si="156"/>
        <v>-7.2335678814986663E-8</v>
      </c>
      <c r="DJ141" s="29">
        <f t="shared" si="157"/>
        <v>-7.2327294386332658E-8</v>
      </c>
      <c r="DK141" s="29">
        <f t="shared" si="158"/>
        <v>-7.2327294681661997E-8</v>
      </c>
      <c r="DL141" s="29">
        <f t="shared" si="159"/>
        <v>-7.2327294681654043E-8</v>
      </c>
      <c r="DN141" s="35">
        <v>1.4429999999999999E-8</v>
      </c>
      <c r="DO141" s="35">
        <v>0.55828572928999998</v>
      </c>
      <c r="DP141" s="35">
        <v>15113.989238215199</v>
      </c>
      <c r="DQ141" s="29">
        <f t="shared" si="160"/>
        <v>7.870597862859922E-9</v>
      </c>
      <c r="DR141" s="29">
        <f t="shared" si="161"/>
        <v>7.8729337138573308E-9</v>
      </c>
      <c r="DS141" s="29">
        <f t="shared" si="162"/>
        <v>7.8729336315904833E-9</v>
      </c>
      <c r="DT141" s="29">
        <f t="shared" si="163"/>
        <v>7.8729336315928887E-9</v>
      </c>
      <c r="DV141" s="35">
        <v>1.2400000000000001E-9</v>
      </c>
      <c r="DW141" s="35">
        <v>0.67855210339000005</v>
      </c>
      <c r="DX141" s="35">
        <v>6438.4962494255997</v>
      </c>
      <c r="DY141" s="29">
        <f t="shared" si="164"/>
        <v>1.0639923712651827E-11</v>
      </c>
      <c r="DZ141" s="29">
        <f t="shared" si="165"/>
        <v>1.0537901852191538E-11</v>
      </c>
      <c r="EA141" s="29">
        <f t="shared" si="166"/>
        <v>1.0537905445553214E-11</v>
      </c>
      <c r="EB141" s="29">
        <f t="shared" si="167"/>
        <v>1.053790544544749E-11</v>
      </c>
      <c r="ED141" s="35"/>
      <c r="EE141" s="35"/>
      <c r="EF141" s="35"/>
      <c r="EL141" s="35"/>
      <c r="EM141" s="35"/>
      <c r="EN141" s="35"/>
      <c r="ET141" s="35"/>
      <c r="EU141" s="35"/>
      <c r="EV141" s="35"/>
    </row>
    <row r="142" spans="1:152" s="29" customFormat="1" ht="13.5" x14ac:dyDescent="0.3">
      <c r="N142" s="35">
        <v>1.8421999999999999E-7</v>
      </c>
      <c r="O142" s="35">
        <v>4.2253588146799999</v>
      </c>
      <c r="P142" s="35">
        <v>2787.0430238573999</v>
      </c>
      <c r="Q142" s="29">
        <f t="shared" si="136"/>
        <v>1.3183441947801576E-7</v>
      </c>
      <c r="R142" s="29">
        <f t="shared" si="137"/>
        <v>1.3182983656775406E-7</v>
      </c>
      <c r="S142" s="29">
        <f t="shared" si="138"/>
        <v>1.3182983672917342E-7</v>
      </c>
      <c r="T142" s="29">
        <f t="shared" si="139"/>
        <v>1.3182983672916884E-7</v>
      </c>
      <c r="V142" s="35">
        <v>2.6359999999999999E-8</v>
      </c>
      <c r="W142" s="35">
        <v>3.1179058105199999</v>
      </c>
      <c r="X142" s="35">
        <v>6836.6452528338004</v>
      </c>
      <c r="Y142" s="29">
        <f t="shared" si="140"/>
        <v>1.2871782352415864E-8</v>
      </c>
      <c r="Z142" s="29">
        <f t="shared" si="141"/>
        <v>1.2873792054456964E-8</v>
      </c>
      <c r="AA142" s="29">
        <f t="shared" si="142"/>
        <v>1.2873791983673895E-8</v>
      </c>
      <c r="AB142" s="29">
        <f t="shared" si="143"/>
        <v>1.2873791983676183E-8</v>
      </c>
      <c r="AD142" s="35">
        <v>2.09E-9</v>
      </c>
      <c r="AE142" s="35">
        <v>3.82345999055</v>
      </c>
      <c r="AF142" s="35">
        <v>6467.9257579615996</v>
      </c>
      <c r="AG142" s="29">
        <f t="shared" si="144"/>
        <v>-9.8339957412684242E-10</v>
      </c>
      <c r="AH142" s="29">
        <f t="shared" si="145"/>
        <v>-9.8324713990832974E-10</v>
      </c>
      <c r="AI142" s="29">
        <f t="shared" si="146"/>
        <v>-9.8324714527740276E-10</v>
      </c>
      <c r="AJ142" s="29">
        <f t="shared" si="147"/>
        <v>-9.8324714527724539E-10</v>
      </c>
      <c r="AL142" s="35"/>
      <c r="AM142" s="35"/>
      <c r="AN142" s="35"/>
      <c r="AT142" s="35"/>
      <c r="AU142" s="35"/>
      <c r="AV142" s="35"/>
      <c r="BB142" s="35"/>
      <c r="BC142" s="35"/>
      <c r="BD142" s="35"/>
      <c r="BJ142" s="35">
        <v>1.042E-8</v>
      </c>
      <c r="BK142" s="35">
        <v>1.7354182572900001</v>
      </c>
      <c r="BL142" s="35">
        <v>3369.0616141676001</v>
      </c>
      <c r="BM142" s="29">
        <f t="shared" si="148"/>
        <v>1.0374677262507476E-8</v>
      </c>
      <c r="BN142" s="29">
        <f t="shared" si="149"/>
        <v>1.0374635455801252E-8</v>
      </c>
      <c r="BO142" s="29">
        <f t="shared" si="150"/>
        <v>1.037463545727409E-8</v>
      </c>
      <c r="BP142" s="29">
        <f t="shared" si="151"/>
        <v>1.0374635457274043E-8</v>
      </c>
      <c r="BR142" s="35">
        <v>1.7700000000000001E-9</v>
      </c>
      <c r="BS142" s="35">
        <v>3.9259958802199999</v>
      </c>
      <c r="BT142" s="35">
        <v>8031.0922630584</v>
      </c>
      <c r="BU142" s="29">
        <f t="shared" si="152"/>
        <v>-1.3279756094956054E-9</v>
      </c>
      <c r="BV142" s="29">
        <f t="shared" si="153"/>
        <v>-1.3278555034244632E-9</v>
      </c>
      <c r="BW142" s="29">
        <f t="shared" si="154"/>
        <v>-1.3278555076550324E-9</v>
      </c>
      <c r="BX142" s="29">
        <f t="shared" si="155"/>
        <v>-1.327855507654899E-9</v>
      </c>
      <c r="BZ142" s="35"/>
      <c r="CA142" s="35"/>
      <c r="CB142" s="35"/>
      <c r="CH142" s="35"/>
      <c r="CI142" s="35"/>
      <c r="CJ142" s="35"/>
      <c r="CP142" s="35"/>
      <c r="CQ142" s="35"/>
      <c r="CR142" s="35"/>
      <c r="CX142" s="35"/>
      <c r="CY142" s="35"/>
      <c r="CZ142" s="35"/>
      <c r="DF142" s="35">
        <v>1.0065E-7</v>
      </c>
      <c r="DG142" s="35">
        <v>5.3750660576199998</v>
      </c>
      <c r="DH142" s="35">
        <v>5085.0384111149997</v>
      </c>
      <c r="DI142" s="29">
        <f t="shared" si="156"/>
        <v>1.0064993532669177E-7</v>
      </c>
      <c r="DJ142" s="29">
        <f t="shared" si="157"/>
        <v>1.0064994252867682E-7</v>
      </c>
      <c r="DK142" s="29">
        <f t="shared" si="158"/>
        <v>1.0064994252843063E-7</v>
      </c>
      <c r="DL142" s="29">
        <f t="shared" si="159"/>
        <v>1.0064994252843064E-7</v>
      </c>
      <c r="DN142" s="35">
        <v>1.3340000000000001E-8</v>
      </c>
      <c r="DO142" s="35">
        <v>1.2548373130799999</v>
      </c>
      <c r="DP142" s="35">
        <v>7875.6718636242003</v>
      </c>
      <c r="DQ142" s="29">
        <f t="shared" si="160"/>
        <v>-1.2459415099362377E-8</v>
      </c>
      <c r="DR142" s="29">
        <f t="shared" si="161"/>
        <v>-1.2459894748833448E-8</v>
      </c>
      <c r="DS142" s="29">
        <f t="shared" si="162"/>
        <v>-1.2459894731941626E-8</v>
      </c>
      <c r="DT142" s="29">
        <f t="shared" si="163"/>
        <v>-1.2459894731942168E-8</v>
      </c>
      <c r="DV142" s="35">
        <v>1.2799999999999999E-9</v>
      </c>
      <c r="DW142" s="35">
        <v>1.69206367749</v>
      </c>
      <c r="DX142" s="35">
        <v>3981.490034082</v>
      </c>
      <c r="DY142" s="29">
        <f t="shared" si="164"/>
        <v>-1.1860313853284029E-9</v>
      </c>
      <c r="DZ142" s="29">
        <f t="shared" si="165"/>
        <v>-1.186055876641198E-9</v>
      </c>
      <c r="EA142" s="29">
        <f t="shared" si="166"/>
        <v>-1.1860558757786254E-9</v>
      </c>
      <c r="EB142" s="29">
        <f t="shared" si="167"/>
        <v>-1.1860558757786527E-9</v>
      </c>
      <c r="ED142" s="35"/>
      <c r="EE142" s="35"/>
      <c r="EF142" s="35"/>
      <c r="EL142" s="35"/>
      <c r="EM142" s="35"/>
      <c r="EN142" s="35"/>
      <c r="ET142" s="35"/>
      <c r="EU142" s="35"/>
      <c r="EV142" s="35"/>
    </row>
    <row r="143" spans="1:152" s="29" customFormat="1" ht="13.5" x14ac:dyDescent="0.3">
      <c r="N143" s="35">
        <v>2.2737E-7</v>
      </c>
      <c r="O143" s="35">
        <v>4.9852089659600001</v>
      </c>
      <c r="P143" s="35">
        <v>7632.9432596502002</v>
      </c>
      <c r="Q143" s="29">
        <f t="shared" si="136"/>
        <v>-2.2470088929058375E-7</v>
      </c>
      <c r="R143" s="29">
        <f t="shared" si="137"/>
        <v>-2.2470427651915607E-7</v>
      </c>
      <c r="S143" s="29">
        <f t="shared" si="138"/>
        <v>-2.2470427639989092E-7</v>
      </c>
      <c r="T143" s="29">
        <f t="shared" si="139"/>
        <v>-2.2470427639989388E-7</v>
      </c>
      <c r="V143" s="35">
        <v>2.672E-8</v>
      </c>
      <c r="W143" s="35">
        <v>1.6777807944900001</v>
      </c>
      <c r="X143" s="35">
        <v>10021.8200264472</v>
      </c>
      <c r="Y143" s="29">
        <f t="shared" si="140"/>
        <v>1.2397505870404822E-8</v>
      </c>
      <c r="Z143" s="29">
        <f t="shared" si="141"/>
        <v>1.2400537177100707E-8</v>
      </c>
      <c r="AA143" s="29">
        <f t="shared" si="142"/>
        <v>1.240053707033716E-8</v>
      </c>
      <c r="AB143" s="29">
        <f t="shared" si="143"/>
        <v>1.2400537070340524E-8</v>
      </c>
      <c r="AD143" s="35">
        <v>1.75E-9</v>
      </c>
      <c r="AE143" s="35">
        <v>3.2644405558099998</v>
      </c>
      <c r="AF143" s="35">
        <v>3981.490034082</v>
      </c>
      <c r="AG143" s="29">
        <f t="shared" si="144"/>
        <v>6.6070284826525045E-10</v>
      </c>
      <c r="AH143" s="29">
        <f t="shared" si="145"/>
        <v>6.6062039685193698E-10</v>
      </c>
      <c r="AI143" s="29">
        <f t="shared" si="146"/>
        <v>6.6062039975604941E-10</v>
      </c>
      <c r="AJ143" s="29">
        <f t="shared" si="147"/>
        <v>6.6062039975595728E-10</v>
      </c>
      <c r="AL143" s="35"/>
      <c r="AM143" s="35"/>
      <c r="AN143" s="35"/>
      <c r="AT143" s="35"/>
      <c r="AU143" s="35"/>
      <c r="AV143" s="35"/>
      <c r="BB143" s="35"/>
      <c r="BC143" s="35"/>
      <c r="BD143" s="35"/>
      <c r="BJ143" s="35">
        <v>8.9899999999999998E-9</v>
      </c>
      <c r="BK143" s="35">
        <v>1.87265511538</v>
      </c>
      <c r="BL143" s="35">
        <v>3077.5285033270002</v>
      </c>
      <c r="BM143" s="29">
        <f t="shared" si="148"/>
        <v>-1.9122362510335537E-10</v>
      </c>
      <c r="BN143" s="29">
        <f t="shared" si="149"/>
        <v>-1.9087014365104832E-10</v>
      </c>
      <c r="BO143" s="29">
        <f t="shared" si="150"/>
        <v>-1.9087015610115294E-10</v>
      </c>
      <c r="BP143" s="29">
        <f t="shared" si="151"/>
        <v>-1.9087015610076977E-10</v>
      </c>
      <c r="BR143" s="35">
        <v>1.62E-9</v>
      </c>
      <c r="BS143" s="35">
        <v>3.9449851949800001</v>
      </c>
      <c r="BT143" s="35">
        <v>2921.1277828246002</v>
      </c>
      <c r="BU143" s="29">
        <f t="shared" si="152"/>
        <v>6.9974144324889993E-10</v>
      </c>
      <c r="BV143" s="29">
        <f t="shared" si="153"/>
        <v>6.9979598440486237E-10</v>
      </c>
      <c r="BW143" s="29">
        <f t="shared" si="154"/>
        <v>6.9979598248385152E-10</v>
      </c>
      <c r="BX143" s="29">
        <f t="shared" si="155"/>
        <v>6.9979598248391376E-10</v>
      </c>
      <c r="BZ143" s="35"/>
      <c r="CA143" s="35"/>
      <c r="CB143" s="35"/>
      <c r="CH143" s="35"/>
      <c r="CI143" s="35"/>
      <c r="CJ143" s="35"/>
      <c r="CP143" s="35"/>
      <c r="CQ143" s="35"/>
      <c r="CR143" s="35"/>
      <c r="CX143" s="35"/>
      <c r="CY143" s="35"/>
      <c r="CZ143" s="35"/>
      <c r="DF143" s="35">
        <v>1.1902E-7</v>
      </c>
      <c r="DG143" s="35">
        <v>0.79897698904000003</v>
      </c>
      <c r="DH143" s="35">
        <v>3265.8308281324998</v>
      </c>
      <c r="DI143" s="29">
        <f t="shared" si="156"/>
        <v>-1.0792641607264009E-7</v>
      </c>
      <c r="DJ143" s="29">
        <f t="shared" si="157"/>
        <v>-1.0792851006327009E-7</v>
      </c>
      <c r="DK143" s="29">
        <f t="shared" si="158"/>
        <v>-1.0792850998951992E-7</v>
      </c>
      <c r="DL143" s="29">
        <f t="shared" si="159"/>
        <v>-1.0792850998952205E-7</v>
      </c>
      <c r="DN143" s="35">
        <v>1.4419999999999999E-8</v>
      </c>
      <c r="DO143" s="35">
        <v>1.38958943728</v>
      </c>
      <c r="DP143" s="35">
        <v>6682.2051744678001</v>
      </c>
      <c r="DQ143" s="29">
        <f t="shared" si="160"/>
        <v>-1.4411431035126877E-8</v>
      </c>
      <c r="DR143" s="29">
        <f t="shared" si="161"/>
        <v>-1.4411388538219088E-8</v>
      </c>
      <c r="DS143" s="29">
        <f t="shared" si="162"/>
        <v>-1.4411388539717743E-8</v>
      </c>
      <c r="DT143" s="29">
        <f t="shared" si="163"/>
        <v>-1.4411388539717693E-8</v>
      </c>
      <c r="DV143" s="35">
        <v>1.1599999999999999E-9</v>
      </c>
      <c r="DW143" s="35">
        <v>2.7819124896399998</v>
      </c>
      <c r="DX143" s="35">
        <v>3360.9677460985899</v>
      </c>
      <c r="DY143" s="29">
        <f t="shared" si="164"/>
        <v>7.8990710934900975E-10</v>
      </c>
      <c r="DZ143" s="29">
        <f t="shared" si="165"/>
        <v>7.8994359490318704E-10</v>
      </c>
      <c r="EA143" s="29">
        <f t="shared" si="166"/>
        <v>7.8994359361813994E-10</v>
      </c>
      <c r="EB143" s="29">
        <f t="shared" si="167"/>
        <v>7.8994359361817613E-10</v>
      </c>
      <c r="ED143" s="35"/>
      <c r="EE143" s="35"/>
      <c r="EF143" s="35"/>
      <c r="EL143" s="35"/>
      <c r="EM143" s="35"/>
      <c r="EN143" s="35"/>
      <c r="ET143" s="35"/>
      <c r="EU143" s="35"/>
      <c r="EV143" s="35"/>
    </row>
    <row r="144" spans="1:152" s="29" customFormat="1" ht="13.5" x14ac:dyDescent="0.3">
      <c r="N144" s="35">
        <v>1.6647999999999999E-7</v>
      </c>
      <c r="O144" s="35">
        <v>2.5282363318400001</v>
      </c>
      <c r="P144" s="35">
        <v>14584.298273120599</v>
      </c>
      <c r="Q144" s="29">
        <f t="shared" si="136"/>
        <v>1.3315000266546795E-7</v>
      </c>
      <c r="R144" s="29">
        <f t="shared" si="137"/>
        <v>1.331686254594913E-7</v>
      </c>
      <c r="S144" s="29">
        <f t="shared" si="138"/>
        <v>1.3316862480364994E-7</v>
      </c>
      <c r="T144" s="29">
        <f t="shared" si="139"/>
        <v>1.3316862480366984E-7</v>
      </c>
      <c r="V144" s="35">
        <v>2.5629999999999999E-8</v>
      </c>
      <c r="W144" s="35">
        <v>3.7729498689400001</v>
      </c>
      <c r="X144" s="35">
        <v>2921.1277828246002</v>
      </c>
      <c r="Y144" s="29">
        <f t="shared" si="140"/>
        <v>1.486432238233999E-8</v>
      </c>
      <c r="Z144" s="29">
        <f t="shared" si="141"/>
        <v>1.4865101791454237E-8</v>
      </c>
      <c r="AA144" s="29">
        <f t="shared" si="142"/>
        <v>1.4865101764002548E-8</v>
      </c>
      <c r="AB144" s="29">
        <f t="shared" si="143"/>
        <v>1.4865101764003438E-8</v>
      </c>
      <c r="AD144" s="35">
        <v>2.1000000000000002E-9</v>
      </c>
      <c r="AE144" s="35">
        <v>3.5505270769699999</v>
      </c>
      <c r="AF144" s="35">
        <v>10575.406682941801</v>
      </c>
      <c r="AG144" s="29">
        <f t="shared" si="144"/>
        <v>1.7164197607368847E-9</v>
      </c>
      <c r="AH144" s="29">
        <f t="shared" si="145"/>
        <v>1.7162562305893211E-9</v>
      </c>
      <c r="AI144" s="29">
        <f t="shared" si="146"/>
        <v>1.716256236349617E-9</v>
      </c>
      <c r="AJ144" s="29">
        <f t="shared" si="147"/>
        <v>1.7162562363494452E-9</v>
      </c>
      <c r="AL144" s="35"/>
      <c r="AM144" s="35"/>
      <c r="AN144" s="35"/>
      <c r="AT144" s="35"/>
      <c r="AU144" s="35"/>
      <c r="AV144" s="35"/>
      <c r="BB144" s="35"/>
      <c r="BC144" s="35"/>
      <c r="BD144" s="35"/>
      <c r="BJ144" s="35">
        <v>8.9199999999999998E-9</v>
      </c>
      <c r="BK144" s="35">
        <v>2.5134763640100002</v>
      </c>
      <c r="BL144" s="35">
        <v>3603.6963500726001</v>
      </c>
      <c r="BM144" s="29">
        <f t="shared" si="148"/>
        <v>-1.9180566006761573E-9</v>
      </c>
      <c r="BN144" s="29">
        <f t="shared" si="149"/>
        <v>-1.9184577757447232E-9</v>
      </c>
      <c r="BO144" s="29">
        <f t="shared" si="150"/>
        <v>-1.9184577616147752E-9</v>
      </c>
      <c r="BP144" s="29">
        <f t="shared" si="151"/>
        <v>-1.9184577616152087E-9</v>
      </c>
      <c r="BR144" s="35">
        <v>1.99E-9</v>
      </c>
      <c r="BS144" s="35">
        <v>4.2294897259499997</v>
      </c>
      <c r="BT144" s="35">
        <v>3312.1632392319998</v>
      </c>
      <c r="BU144" s="29">
        <f t="shared" si="152"/>
        <v>1.8711264390101123E-10</v>
      </c>
      <c r="BV144" s="29">
        <f t="shared" si="153"/>
        <v>1.8719650075272643E-10</v>
      </c>
      <c r="BW144" s="29">
        <f t="shared" si="154"/>
        <v>1.8719649779915366E-10</v>
      </c>
      <c r="BX144" s="29">
        <f t="shared" si="155"/>
        <v>1.8719649779923811E-10</v>
      </c>
      <c r="BZ144" s="35"/>
      <c r="CA144" s="35"/>
      <c r="CB144" s="35"/>
      <c r="CH144" s="35"/>
      <c r="CI144" s="35"/>
      <c r="CJ144" s="35"/>
      <c r="CP144" s="35"/>
      <c r="CQ144" s="35"/>
      <c r="CR144" s="35"/>
      <c r="CX144" s="35"/>
      <c r="CY144" s="35"/>
      <c r="CZ144" s="35"/>
      <c r="DF144" s="35">
        <v>8.9900000000000004E-8</v>
      </c>
      <c r="DG144" s="35">
        <v>0.96463418322000005</v>
      </c>
      <c r="DH144" s="35">
        <v>4933.2084403325998</v>
      </c>
      <c r="DI144" s="29">
        <f t="shared" si="156"/>
        <v>7.4595391635781133E-8</v>
      </c>
      <c r="DJ144" s="29">
        <f t="shared" si="157"/>
        <v>7.4592228333184781E-8</v>
      </c>
      <c r="DK144" s="29">
        <f t="shared" si="158"/>
        <v>7.4592228444606248E-8</v>
      </c>
      <c r="DL144" s="29">
        <f t="shared" si="159"/>
        <v>7.4592228444602688E-8</v>
      </c>
      <c r="DN144" s="35">
        <v>1.606E-8</v>
      </c>
      <c r="DO144" s="35">
        <v>4.3424126090500001</v>
      </c>
      <c r="DP144" s="35">
        <v>5331.3574437407997</v>
      </c>
      <c r="DQ144" s="29">
        <f t="shared" si="160"/>
        <v>-1.5821857264419326E-8</v>
      </c>
      <c r="DR144" s="29">
        <f t="shared" si="161"/>
        <v>-1.5821669498762835E-8</v>
      </c>
      <c r="DS144" s="29">
        <f t="shared" si="162"/>
        <v>-1.5821669505377534E-8</v>
      </c>
      <c r="DT144" s="29">
        <f t="shared" si="163"/>
        <v>-1.5821669505377296E-8</v>
      </c>
      <c r="DV144" s="35">
        <v>1.2799999999999999E-9</v>
      </c>
      <c r="DW144" s="35">
        <v>0.84461423001000002</v>
      </c>
      <c r="DX144" s="35">
        <v>3355.8648978848</v>
      </c>
      <c r="DY144" s="29">
        <f t="shared" si="164"/>
        <v>4.6567016110770671E-10</v>
      </c>
      <c r="DZ144" s="29">
        <f t="shared" si="165"/>
        <v>4.6561902916231912E-10</v>
      </c>
      <c r="EA144" s="29">
        <f t="shared" si="166"/>
        <v>4.6561903096328389E-10</v>
      </c>
      <c r="EB144" s="29">
        <f t="shared" si="167"/>
        <v>4.6561903096322464E-10</v>
      </c>
      <c r="ED144" s="35"/>
      <c r="EE144" s="35"/>
      <c r="EF144" s="35"/>
      <c r="EL144" s="35"/>
      <c r="EM144" s="35"/>
      <c r="EN144" s="35"/>
      <c r="ET144" s="35"/>
      <c r="EU144" s="35"/>
      <c r="EV144" s="35"/>
    </row>
    <row r="145" spans="14:152" s="29" customFormat="1" ht="13.5" x14ac:dyDescent="0.3">
      <c r="N145" s="35">
        <v>2.0963000000000001E-7</v>
      </c>
      <c r="O145" s="35">
        <v>4.2787821645299999</v>
      </c>
      <c r="P145" s="35">
        <v>5099.2655051166003</v>
      </c>
      <c r="Q145" s="29">
        <f t="shared" si="136"/>
        <v>1.361219048987684E-7</v>
      </c>
      <c r="R145" s="29">
        <f t="shared" si="137"/>
        <v>1.3611151592800459E-7</v>
      </c>
      <c r="S145" s="29">
        <f t="shared" si="138"/>
        <v>1.3611151629393093E-7</v>
      </c>
      <c r="T145" s="29">
        <f t="shared" si="139"/>
        <v>1.3611151629391957E-7</v>
      </c>
      <c r="V145" s="35">
        <v>2.5089999999999998E-8</v>
      </c>
      <c r="W145" s="35">
        <v>0.30454165123999999</v>
      </c>
      <c r="X145" s="35">
        <v>3475.6775067352</v>
      </c>
      <c r="Y145" s="29">
        <f t="shared" si="140"/>
        <v>2.4551979000989907E-8</v>
      </c>
      <c r="Z145" s="29">
        <f t="shared" si="141"/>
        <v>2.4552208521102955E-8</v>
      </c>
      <c r="AA145" s="29">
        <f t="shared" si="142"/>
        <v>2.4552208513019762E-8</v>
      </c>
      <c r="AB145" s="29">
        <f t="shared" si="143"/>
        <v>2.455220851302002E-8</v>
      </c>
      <c r="AD145" s="35">
        <v>1.62E-9</v>
      </c>
      <c r="AE145" s="35">
        <v>5.9517668370100001</v>
      </c>
      <c r="AF145" s="35">
        <v>310.84079886839999</v>
      </c>
      <c r="AG145" s="29">
        <f t="shared" si="144"/>
        <v>7.8347498121749457E-12</v>
      </c>
      <c r="AH145" s="29">
        <f t="shared" si="145"/>
        <v>7.8283147773963012E-12</v>
      </c>
      <c r="AI145" s="29">
        <f t="shared" si="146"/>
        <v>7.8283150040469119E-12</v>
      </c>
      <c r="AJ145" s="29">
        <f t="shared" si="147"/>
        <v>7.8283150040411556E-12</v>
      </c>
      <c r="AL145" s="35"/>
      <c r="AM145" s="35"/>
      <c r="AN145" s="35"/>
      <c r="AT145" s="35"/>
      <c r="AU145" s="35"/>
      <c r="AV145" s="35"/>
      <c r="BB145" s="35"/>
      <c r="BC145" s="35"/>
      <c r="BD145" s="35"/>
      <c r="BJ145" s="35">
        <v>9.0400000000000002E-9</v>
      </c>
      <c r="BK145" s="35">
        <v>0.27361540197000001</v>
      </c>
      <c r="BL145" s="35">
        <v>3325.3599555147998</v>
      </c>
      <c r="BM145" s="29">
        <f t="shared" si="148"/>
        <v>-5.7828855431971057E-9</v>
      </c>
      <c r="BN145" s="29">
        <f t="shared" si="149"/>
        <v>-5.7831808114895264E-9</v>
      </c>
      <c r="BO145" s="29">
        <f t="shared" si="150"/>
        <v>-5.783180801089914E-9</v>
      </c>
      <c r="BP145" s="29">
        <f t="shared" si="151"/>
        <v>-5.7831808010902597E-9</v>
      </c>
      <c r="BR145" s="35">
        <v>1.8800000000000001E-9</v>
      </c>
      <c r="BS145" s="35">
        <v>0.67072289564999998</v>
      </c>
      <c r="BT145" s="35">
        <v>6298.3283211764001</v>
      </c>
      <c r="BU145" s="29">
        <f t="shared" si="152"/>
        <v>-1.4317748701310803E-9</v>
      </c>
      <c r="BV145" s="29">
        <f t="shared" si="153"/>
        <v>-1.4316768021396863E-9</v>
      </c>
      <c r="BW145" s="29">
        <f t="shared" si="154"/>
        <v>-1.431676805593941E-9</v>
      </c>
      <c r="BX145" s="29">
        <f t="shared" si="155"/>
        <v>-1.4316768055938374E-9</v>
      </c>
      <c r="BZ145" s="35"/>
      <c r="CA145" s="35"/>
      <c r="CB145" s="35"/>
      <c r="CH145" s="35"/>
      <c r="CI145" s="35"/>
      <c r="CJ145" s="35"/>
      <c r="CP145" s="35"/>
      <c r="CQ145" s="35"/>
      <c r="CR145" s="35"/>
      <c r="CX145" s="35"/>
      <c r="CY145" s="35"/>
      <c r="CZ145" s="35"/>
      <c r="DF145" s="35">
        <v>8.9700000000000003E-8</v>
      </c>
      <c r="DG145" s="35">
        <v>4.1832677440500001</v>
      </c>
      <c r="DH145" s="35">
        <v>9225.5392732830005</v>
      </c>
      <c r="DI145" s="29">
        <f t="shared" si="156"/>
        <v>-8.9372553940546095E-8</v>
      </c>
      <c r="DJ145" s="29">
        <f t="shared" si="157"/>
        <v>-8.9373456093564678E-8</v>
      </c>
      <c r="DK145" s="29">
        <f t="shared" si="158"/>
        <v>-8.9373456061811318E-8</v>
      </c>
      <c r="DL145" s="29">
        <f t="shared" si="159"/>
        <v>-8.9373456061812403E-8</v>
      </c>
      <c r="DN145" s="35">
        <v>1.377E-8</v>
      </c>
      <c r="DO145" s="35">
        <v>0.14791683820000001</v>
      </c>
      <c r="DP145" s="35">
        <v>1758.6530784168001</v>
      </c>
      <c r="DQ145" s="29">
        <f t="shared" si="160"/>
        <v>-1.2473391236754541E-8</v>
      </c>
      <c r="DR145" s="29">
        <f t="shared" si="161"/>
        <v>-1.2473522332059184E-8</v>
      </c>
      <c r="DS145" s="29">
        <f t="shared" si="162"/>
        <v>-1.247352232744192E-8</v>
      </c>
      <c r="DT145" s="29">
        <f t="shared" si="163"/>
        <v>-1.2473522327442066E-8</v>
      </c>
      <c r="DV145" s="35">
        <v>1.2400000000000001E-9</v>
      </c>
      <c r="DW145" s="35">
        <v>1.63253732557</v>
      </c>
      <c r="DX145" s="35">
        <v>6674.1113063987996</v>
      </c>
      <c r="DY145" s="29">
        <f t="shared" si="164"/>
        <v>-1.2363246877499775E-9</v>
      </c>
      <c r="DZ145" s="29">
        <f t="shared" si="165"/>
        <v>-1.2363328199344877E-9</v>
      </c>
      <c r="EA145" s="29">
        <f t="shared" si="166"/>
        <v>-1.2363328196482193E-9</v>
      </c>
      <c r="EB145" s="29">
        <f t="shared" si="167"/>
        <v>-1.2363328196482275E-9</v>
      </c>
      <c r="ED145" s="35"/>
      <c r="EE145" s="35"/>
      <c r="EF145" s="35"/>
      <c r="EL145" s="35"/>
      <c r="EM145" s="35"/>
      <c r="EN145" s="35"/>
      <c r="ET145" s="35"/>
      <c r="EU145" s="35"/>
      <c r="EV145" s="35"/>
    </row>
    <row r="146" spans="14:152" s="29" customFormat="1" ht="13.5" x14ac:dyDescent="0.3">
      <c r="N146" s="35">
        <v>1.6042E-7</v>
      </c>
      <c r="O146" s="35">
        <v>1.76786752521</v>
      </c>
      <c r="P146" s="35">
        <v>3475.6775067352</v>
      </c>
      <c r="Q146" s="29">
        <f t="shared" si="136"/>
        <v>-1.6014298091455295E-8</v>
      </c>
      <c r="R146" s="29">
        <f t="shared" si="137"/>
        <v>-1.6007208404472621E-8</v>
      </c>
      <c r="S146" s="29">
        <f t="shared" si="138"/>
        <v>-1.6007208654182619E-8</v>
      </c>
      <c r="T146" s="29">
        <f t="shared" si="139"/>
        <v>-1.6007208654174681E-8</v>
      </c>
      <c r="V146" s="35">
        <v>2.4E-8</v>
      </c>
      <c r="W146" s="35">
        <v>0.96972421975</v>
      </c>
      <c r="X146" s="35">
        <v>3319.8370312073998</v>
      </c>
      <c r="Y146" s="29">
        <f t="shared" si="140"/>
        <v>-2.102138366645211E-9</v>
      </c>
      <c r="Z146" s="29">
        <f t="shared" si="141"/>
        <v>-2.1031526464877946E-9</v>
      </c>
      <c r="AA146" s="29">
        <f t="shared" si="142"/>
        <v>-2.1031526107634153E-9</v>
      </c>
      <c r="AB146" s="29">
        <f t="shared" si="143"/>
        <v>-2.1031526107644344E-9</v>
      </c>
      <c r="AD146" s="35">
        <v>1.6500000000000001E-9</v>
      </c>
      <c r="AE146" s="35">
        <v>5.0426705514199996</v>
      </c>
      <c r="AF146" s="35">
        <v>10177.257679533601</v>
      </c>
      <c r="AG146" s="29">
        <f t="shared" si="144"/>
        <v>1.2676882078363371E-9</v>
      </c>
      <c r="AH146" s="29">
        <f t="shared" si="145"/>
        <v>1.2678255576578842E-9</v>
      </c>
      <c r="AI146" s="29">
        <f t="shared" si="146"/>
        <v>1.2678255528205847E-9</v>
      </c>
      <c r="AJ146" s="29">
        <f t="shared" si="147"/>
        <v>1.2678255528207349E-9</v>
      </c>
      <c r="AL146" s="35"/>
      <c r="AM146" s="35"/>
      <c r="AN146" s="35"/>
      <c r="AT146" s="35"/>
      <c r="AU146" s="35"/>
      <c r="AV146" s="35"/>
      <c r="BB146" s="35"/>
      <c r="BC146" s="35"/>
      <c r="BD146" s="35"/>
      <c r="BJ146" s="35">
        <v>8.8300000000000003E-9</v>
      </c>
      <c r="BK146" s="35">
        <v>5.4653793673999997</v>
      </c>
      <c r="BL146" s="35">
        <v>5614.7293762095996</v>
      </c>
      <c r="BM146" s="29">
        <f t="shared" si="148"/>
        <v>-6.5790314568569937E-9</v>
      </c>
      <c r="BN146" s="29">
        <f t="shared" si="149"/>
        <v>-6.5786088645769406E-9</v>
      </c>
      <c r="BO146" s="29">
        <f t="shared" si="150"/>
        <v>-6.5786088794618804E-9</v>
      </c>
      <c r="BP146" s="29">
        <f t="shared" si="151"/>
        <v>-6.5786088794614619E-9</v>
      </c>
      <c r="BR146" s="35">
        <v>1.6000000000000001E-9</v>
      </c>
      <c r="BS146" s="35">
        <v>2.9095139532299998</v>
      </c>
      <c r="BT146" s="35">
        <v>6872.6731195111997</v>
      </c>
      <c r="BU146" s="29">
        <f t="shared" si="152"/>
        <v>2.1277599355376353E-10</v>
      </c>
      <c r="BV146" s="29">
        <f t="shared" si="153"/>
        <v>2.1291526799979531E-10</v>
      </c>
      <c r="BW146" s="29">
        <f t="shared" si="154"/>
        <v>2.1291526309436646E-10</v>
      </c>
      <c r="BX146" s="29">
        <f t="shared" si="155"/>
        <v>2.1291526309452419E-10</v>
      </c>
      <c r="BZ146" s="35"/>
      <c r="CA146" s="35"/>
      <c r="CB146" s="35"/>
      <c r="CH146" s="35"/>
      <c r="CI146" s="35"/>
      <c r="CJ146" s="35"/>
      <c r="CP146" s="35"/>
      <c r="CQ146" s="35"/>
      <c r="CR146" s="35"/>
      <c r="CX146" s="35"/>
      <c r="CY146" s="35"/>
      <c r="CZ146" s="35"/>
      <c r="DF146" s="35">
        <v>8.9820000000000006E-8</v>
      </c>
      <c r="DG146" s="35">
        <v>1.9850141802600001</v>
      </c>
      <c r="DH146" s="35">
        <v>15113.989238215199</v>
      </c>
      <c r="DI146" s="29">
        <f t="shared" si="156"/>
        <v>-6.7469502872012586E-8</v>
      </c>
      <c r="DJ146" s="29">
        <f t="shared" si="157"/>
        <v>-6.7458049767212056E-8</v>
      </c>
      <c r="DK146" s="29">
        <f t="shared" si="158"/>
        <v>-6.7458050170651136E-8</v>
      </c>
      <c r="DL146" s="29">
        <f t="shared" si="159"/>
        <v>-6.745805017063933E-8</v>
      </c>
      <c r="DN146" s="35">
        <v>1.282E-8</v>
      </c>
      <c r="DO146" s="35">
        <v>5.7853301431900004</v>
      </c>
      <c r="DP146" s="35">
        <v>14584.298273120599</v>
      </c>
      <c r="DQ146" s="29">
        <f t="shared" si="160"/>
        <v>-9.2982022833544823E-9</v>
      </c>
      <c r="DR146" s="29">
        <f t="shared" si="161"/>
        <v>-9.2998470449439385E-9</v>
      </c>
      <c r="DS146" s="29">
        <f t="shared" si="162"/>
        <v>-9.2998469870186507E-9</v>
      </c>
      <c r="DT146" s="29">
        <f t="shared" si="163"/>
        <v>-9.299846987020406E-9</v>
      </c>
      <c r="DV146" s="35">
        <v>1.2E-9</v>
      </c>
      <c r="DW146" s="35">
        <v>0.31762150108999998</v>
      </c>
      <c r="DX146" s="35">
        <v>3127.3133312618002</v>
      </c>
      <c r="DY146" s="29">
        <f t="shared" si="164"/>
        <v>7.9590743600401843E-10</v>
      </c>
      <c r="DZ146" s="29">
        <f t="shared" si="165"/>
        <v>7.9594332631941219E-10</v>
      </c>
      <c r="EA146" s="29">
        <f t="shared" si="166"/>
        <v>7.9594332505532656E-10</v>
      </c>
      <c r="EB146" s="29">
        <f t="shared" si="167"/>
        <v>7.9594332505536482E-10</v>
      </c>
      <c r="ED146" s="35"/>
      <c r="EE146" s="35"/>
      <c r="EF146" s="35"/>
      <c r="EL146" s="35"/>
      <c r="EM146" s="35"/>
      <c r="EN146" s="35"/>
      <c r="ET146" s="35"/>
      <c r="EU146" s="35"/>
      <c r="EV146" s="35"/>
    </row>
    <row r="147" spans="14:152" s="29" customFormat="1" ht="13.5" x14ac:dyDescent="0.3">
      <c r="N147" s="35">
        <v>1.5816000000000001E-7</v>
      </c>
      <c r="O147" s="35">
        <v>3.1324086969099998</v>
      </c>
      <c r="P147" s="35">
        <v>59.373861913600003</v>
      </c>
      <c r="Q147" s="29">
        <f t="shared" si="136"/>
        <v>-9.1333930170877939E-8</v>
      </c>
      <c r="R147" s="29">
        <f t="shared" si="137"/>
        <v>-9.1334028142675392E-8</v>
      </c>
      <c r="S147" s="29">
        <f t="shared" si="138"/>
        <v>-9.133402813922466E-8</v>
      </c>
      <c r="T147" s="29">
        <f t="shared" si="139"/>
        <v>-9.1334028139224779E-8</v>
      </c>
      <c r="V147" s="35">
        <v>2.262E-8</v>
      </c>
      <c r="W147" s="35">
        <v>2.8139431495</v>
      </c>
      <c r="X147" s="35">
        <v>7875.6718636242003</v>
      </c>
      <c r="Y147" s="29">
        <f t="shared" si="140"/>
        <v>7.8346279586022251E-9</v>
      </c>
      <c r="Z147" s="29">
        <f t="shared" si="141"/>
        <v>7.8324922529281838E-9</v>
      </c>
      <c r="AA147" s="29">
        <f t="shared" si="142"/>
        <v>7.8324923281526554E-9</v>
      </c>
      <c r="AB147" s="29">
        <f t="shared" si="143"/>
        <v>7.8324923281502434E-9</v>
      </c>
      <c r="AD147" s="35">
        <v>1.9800000000000002E-9</v>
      </c>
      <c r="AE147" s="35">
        <v>0.80464315637999995</v>
      </c>
      <c r="AF147" s="35">
        <v>15113.989238215199</v>
      </c>
      <c r="AG147" s="29">
        <f t="shared" si="144"/>
        <v>6.4263194018737113E-10</v>
      </c>
      <c r="AH147" s="29">
        <f t="shared" si="145"/>
        <v>6.4299365125958245E-10</v>
      </c>
      <c r="AI147" s="29">
        <f t="shared" si="146"/>
        <v>6.4299363852002267E-10</v>
      </c>
      <c r="AJ147" s="29">
        <f t="shared" si="147"/>
        <v>6.4299363852039521E-10</v>
      </c>
      <c r="AL147" s="35"/>
      <c r="AM147" s="35"/>
      <c r="AN147" s="35"/>
      <c r="AT147" s="35"/>
      <c r="AU147" s="35"/>
      <c r="AV147" s="35"/>
      <c r="BB147" s="35"/>
      <c r="BC147" s="35"/>
      <c r="BD147" s="35"/>
      <c r="BJ147" s="35">
        <v>9.4899999999999993E-9</v>
      </c>
      <c r="BK147" s="35">
        <v>4.5956887709999998E-2</v>
      </c>
      <c r="BL147" s="35">
        <v>7064.1213856227996</v>
      </c>
      <c r="BM147" s="29">
        <f t="shared" si="148"/>
        <v>-1.0658036658308523E-9</v>
      </c>
      <c r="BN147" s="29">
        <f t="shared" si="149"/>
        <v>-1.0649523843170134E-9</v>
      </c>
      <c r="BO147" s="29">
        <f t="shared" si="150"/>
        <v>-1.0649524143006275E-9</v>
      </c>
      <c r="BP147" s="29">
        <f t="shared" si="151"/>
        <v>-1.0649524142996893E-9</v>
      </c>
      <c r="BR147" s="35">
        <v>1.55E-9</v>
      </c>
      <c r="BS147" s="35">
        <v>1.2452985240300001</v>
      </c>
      <c r="BT147" s="35">
        <v>3364.4908644476</v>
      </c>
      <c r="BU147" s="29">
        <f t="shared" si="152"/>
        <v>1.2267077947571092E-9</v>
      </c>
      <c r="BV147" s="29">
        <f t="shared" si="153"/>
        <v>1.226667057002297E-9</v>
      </c>
      <c r="BW147" s="29">
        <f t="shared" si="154"/>
        <v>1.2266670584371839E-9</v>
      </c>
      <c r="BX147" s="29">
        <f t="shared" si="155"/>
        <v>1.2266670584371367E-9</v>
      </c>
      <c r="BZ147" s="35"/>
      <c r="CA147" s="35"/>
      <c r="CB147" s="35"/>
      <c r="CH147" s="35"/>
      <c r="CI147" s="35"/>
      <c r="CJ147" s="35"/>
      <c r="CP147" s="35"/>
      <c r="CQ147" s="35"/>
      <c r="CR147" s="35"/>
      <c r="CX147" s="35"/>
      <c r="CY147" s="35"/>
      <c r="CZ147" s="35"/>
      <c r="DF147" s="35">
        <v>8.3239999999999996E-8</v>
      </c>
      <c r="DG147" s="35">
        <v>1.9369486651300001</v>
      </c>
      <c r="DH147" s="35">
        <v>1648.4467571974001</v>
      </c>
      <c r="DI147" s="29">
        <f t="shared" si="156"/>
        <v>-7.5434648037685496E-8</v>
      </c>
      <c r="DJ147" s="29">
        <f t="shared" si="157"/>
        <v>-7.5435389378787028E-8</v>
      </c>
      <c r="DK147" s="29">
        <f t="shared" si="158"/>
        <v>-7.5435389352676562E-8</v>
      </c>
      <c r="DL147" s="29">
        <f t="shared" si="159"/>
        <v>-7.5435389352677317E-8</v>
      </c>
      <c r="DN147" s="35">
        <v>1.281E-8</v>
      </c>
      <c r="DO147" s="35">
        <v>1.3512589642299999</v>
      </c>
      <c r="DP147" s="35">
        <v>10404.7338123226</v>
      </c>
      <c r="DQ147" s="29">
        <f t="shared" si="160"/>
        <v>9.8153180611397027E-9</v>
      </c>
      <c r="DR147" s="29">
        <f t="shared" si="161"/>
        <v>9.8164124513091308E-9</v>
      </c>
      <c r="DS147" s="29">
        <f t="shared" si="162"/>
        <v>9.8164124127661455E-9</v>
      </c>
      <c r="DT147" s="29">
        <f t="shared" si="163"/>
        <v>9.8164124127673152E-9</v>
      </c>
      <c r="DV147" s="35">
        <v>1.2900000000000001E-9</v>
      </c>
      <c r="DW147" s="35">
        <v>2.26678583645</v>
      </c>
      <c r="DX147" s="35">
        <v>6467.9257579615996</v>
      </c>
      <c r="DY147" s="29">
        <f t="shared" si="164"/>
        <v>1.1295929536333848E-9</v>
      </c>
      <c r="DZ147" s="29">
        <f t="shared" si="165"/>
        <v>1.1296444430889933E-9</v>
      </c>
      <c r="EA147" s="29">
        <f t="shared" si="166"/>
        <v>1.1296444412755956E-9</v>
      </c>
      <c r="EB147" s="29">
        <f t="shared" si="167"/>
        <v>1.1296444412756485E-9</v>
      </c>
      <c r="ED147" s="35"/>
      <c r="EE147" s="35"/>
      <c r="EF147" s="35"/>
      <c r="EL147" s="35"/>
      <c r="EM147" s="35"/>
      <c r="EN147" s="35"/>
      <c r="ET147" s="35"/>
      <c r="EU147" s="35"/>
      <c r="EV147" s="35"/>
    </row>
    <row r="148" spans="14:152" s="29" customFormat="1" ht="13.5" x14ac:dyDescent="0.3">
      <c r="N148" s="35">
        <v>1.8113000000000001E-7</v>
      </c>
      <c r="O148" s="35">
        <v>3.2575602045299998</v>
      </c>
      <c r="P148" s="35">
        <v>3337.0219980480001</v>
      </c>
      <c r="Q148" s="29">
        <f t="shared" si="136"/>
        <v>1.1138862997215616E-7</v>
      </c>
      <c r="R148" s="29">
        <f t="shared" si="137"/>
        <v>1.1139472080656713E-7</v>
      </c>
      <c r="S148" s="29">
        <f t="shared" si="138"/>
        <v>1.1139472059204306E-7</v>
      </c>
      <c r="T148" s="29">
        <f t="shared" si="139"/>
        <v>1.1139472059204914E-7</v>
      </c>
      <c r="V148" s="35">
        <v>2.3949999999999999E-8</v>
      </c>
      <c r="W148" s="35">
        <v>2.9600270748500002</v>
      </c>
      <c r="X148" s="35">
        <v>6682.2051744678001</v>
      </c>
      <c r="Y148" s="29">
        <f t="shared" si="140"/>
        <v>-8.3412434065286451E-10</v>
      </c>
      <c r="Z148" s="29">
        <f t="shared" si="141"/>
        <v>-8.3616826146756991E-10</v>
      </c>
      <c r="AA148" s="29">
        <f t="shared" si="142"/>
        <v>-8.3616818947777515E-10</v>
      </c>
      <c r="AB148" s="29">
        <f t="shared" si="143"/>
        <v>-8.361681894801563E-10</v>
      </c>
      <c r="AD148" s="35">
        <v>1.8800000000000001E-9</v>
      </c>
      <c r="AE148" s="35">
        <v>1.9900723384200001</v>
      </c>
      <c r="AF148" s="35">
        <v>3127.3133312618002</v>
      </c>
      <c r="AG148" s="29">
        <f t="shared" si="144"/>
        <v>-1.5262514268502955E-9</v>
      </c>
      <c r="AH148" s="29">
        <f t="shared" si="145"/>
        <v>-1.526207556398847E-9</v>
      </c>
      <c r="AI148" s="29">
        <f t="shared" si="146"/>
        <v>-1.5262075579440698E-9</v>
      </c>
      <c r="AJ148" s="29">
        <f t="shared" si="147"/>
        <v>-1.5262075579440231E-9</v>
      </c>
      <c r="AL148" s="35"/>
      <c r="AM148" s="35"/>
      <c r="AN148" s="35"/>
      <c r="AT148" s="35"/>
      <c r="AU148" s="35"/>
      <c r="AV148" s="35"/>
      <c r="BB148" s="35"/>
      <c r="BC148" s="35"/>
      <c r="BD148" s="35"/>
      <c r="BJ148" s="35">
        <v>8.7199999999999997E-9</v>
      </c>
      <c r="BK148" s="35">
        <v>3.61205859852</v>
      </c>
      <c r="BL148" s="35">
        <v>6702.0002488919999</v>
      </c>
      <c r="BM148" s="29">
        <f t="shared" si="148"/>
        <v>7.0352471439564563E-9</v>
      </c>
      <c r="BN148" s="29">
        <f t="shared" si="149"/>
        <v>7.0348058647260648E-9</v>
      </c>
      <c r="BO148" s="29">
        <f t="shared" si="150"/>
        <v>7.0348058802695528E-9</v>
      </c>
      <c r="BP148" s="29">
        <f t="shared" si="151"/>
        <v>7.0348058802690408E-9</v>
      </c>
      <c r="BR148" s="35">
        <v>1.86E-9</v>
      </c>
      <c r="BS148" s="35">
        <v>2.4472383136700002</v>
      </c>
      <c r="BT148" s="35">
        <v>3503.0790628320001</v>
      </c>
      <c r="BU148" s="29">
        <f t="shared" si="152"/>
        <v>-1.7495315634101664E-9</v>
      </c>
      <c r="BV148" s="29">
        <f t="shared" si="153"/>
        <v>-1.7495032935057997E-9</v>
      </c>
      <c r="BW148" s="29">
        <f t="shared" si="154"/>
        <v>-1.7495032945015708E-9</v>
      </c>
      <c r="BX148" s="29">
        <f t="shared" si="155"/>
        <v>-1.7495032945015394E-9</v>
      </c>
      <c r="BZ148" s="35"/>
      <c r="CA148" s="35"/>
      <c r="CB148" s="35"/>
      <c r="CH148" s="35"/>
      <c r="CI148" s="35"/>
      <c r="CJ148" s="35"/>
      <c r="CP148" s="35"/>
      <c r="CQ148" s="35"/>
      <c r="CR148" s="35"/>
      <c r="CX148" s="35"/>
      <c r="CY148" s="35"/>
      <c r="CZ148" s="35"/>
      <c r="DF148" s="35">
        <v>7.8330000000000001E-8</v>
      </c>
      <c r="DG148" s="35">
        <v>2.0499744787899998</v>
      </c>
      <c r="DH148" s="35">
        <v>1758.6530784168001</v>
      </c>
      <c r="DI148" s="29">
        <f t="shared" si="156"/>
        <v>5.4455324471503197E-8</v>
      </c>
      <c r="DJ148" s="29">
        <f t="shared" si="157"/>
        <v>5.44540590604684E-8</v>
      </c>
      <c r="DK148" s="29">
        <f t="shared" si="158"/>
        <v>5.4454059105038559E-8</v>
      </c>
      <c r="DL148" s="29">
        <f t="shared" si="159"/>
        <v>5.4454059105037156E-8</v>
      </c>
      <c r="DN148" s="35">
        <v>1.4710000000000001E-8</v>
      </c>
      <c r="DO148" s="35">
        <v>0.34649469320999998</v>
      </c>
      <c r="DP148" s="35">
        <v>8969.5688969109997</v>
      </c>
      <c r="DQ148" s="29">
        <f t="shared" si="160"/>
        <v>8.0517702203830979E-10</v>
      </c>
      <c r="DR148" s="29">
        <f t="shared" si="161"/>
        <v>8.0686060393306093E-10</v>
      </c>
      <c r="DS148" s="29">
        <f t="shared" si="162"/>
        <v>8.0686054463498121E-10</v>
      </c>
      <c r="DT148" s="29">
        <f t="shared" si="163"/>
        <v>8.0686054463665098E-10</v>
      </c>
      <c r="DV148" s="35">
        <v>1.0399999999999999E-9</v>
      </c>
      <c r="DW148" s="35">
        <v>7.3553767010000007E-2</v>
      </c>
      <c r="DX148" s="35">
        <v>3325.3599555147998</v>
      </c>
      <c r="DY148" s="29">
        <f t="shared" si="164"/>
        <v>-8.1087668058142307E-10</v>
      </c>
      <c r="DZ148" s="29">
        <f t="shared" si="165"/>
        <v>-8.1090435340679971E-10</v>
      </c>
      <c r="EA148" s="29">
        <f t="shared" si="166"/>
        <v>-8.1090435243214675E-10</v>
      </c>
      <c r="EB148" s="29">
        <f t="shared" si="167"/>
        <v>-8.1090435243217911E-10</v>
      </c>
      <c r="ED148" s="35"/>
      <c r="EE148" s="35"/>
      <c r="EF148" s="35"/>
      <c r="EL148" s="35"/>
      <c r="EM148" s="35"/>
      <c r="EN148" s="35"/>
      <c r="ET148" s="35"/>
      <c r="EU148" s="35"/>
      <c r="EV148" s="35"/>
    </row>
    <row r="149" spans="14:152" s="29" customFormat="1" ht="13.5" x14ac:dyDescent="0.3">
      <c r="N149" s="35">
        <v>1.9294999999999999E-7</v>
      </c>
      <c r="O149" s="35">
        <v>3.2391185464199999</v>
      </c>
      <c r="P149" s="35">
        <v>7.0462366980000004</v>
      </c>
      <c r="Q149" s="29">
        <f t="shared" si="136"/>
        <v>-1.8863145549554853E-7</v>
      </c>
      <c r="R149" s="29">
        <f t="shared" si="137"/>
        <v>-1.8863145915084335E-7</v>
      </c>
      <c r="S149" s="29">
        <f t="shared" si="138"/>
        <v>-1.886314591507146E-7</v>
      </c>
      <c r="T149" s="29">
        <f t="shared" si="139"/>
        <v>-1.886314591507146E-7</v>
      </c>
      <c r="V149" s="35">
        <v>2.2099999999999999E-8</v>
      </c>
      <c r="W149" s="35">
        <v>0.61263930586000004</v>
      </c>
      <c r="X149" s="35">
        <v>10973.555686350001</v>
      </c>
      <c r="Y149" s="29">
        <f t="shared" si="140"/>
        <v>-2.1534046875191271E-8</v>
      </c>
      <c r="Z149" s="29">
        <f t="shared" si="141"/>
        <v>-2.1533349791012283E-8</v>
      </c>
      <c r="AA149" s="29">
        <f t="shared" si="142"/>
        <v>-2.1533349815572053E-8</v>
      </c>
      <c r="AB149" s="29">
        <f t="shared" si="143"/>
        <v>-2.1533349815571348E-8</v>
      </c>
      <c r="AD149" s="35">
        <v>1.8800000000000001E-9</v>
      </c>
      <c r="AE149" s="35">
        <v>4.5540680314299999</v>
      </c>
      <c r="AF149" s="35">
        <v>12964.300703391</v>
      </c>
      <c r="AG149" s="29">
        <f t="shared" si="144"/>
        <v>1.5063888173049339E-10</v>
      </c>
      <c r="AH149" s="29">
        <f t="shared" si="145"/>
        <v>1.5094934364997365E-10</v>
      </c>
      <c r="AI149" s="29">
        <f t="shared" si="146"/>
        <v>1.5094933271510168E-10</v>
      </c>
      <c r="AJ149" s="29">
        <f t="shared" si="147"/>
        <v>1.5094933271542126E-10</v>
      </c>
      <c r="AL149" s="35"/>
      <c r="AM149" s="35"/>
      <c r="AN149" s="35"/>
      <c r="AT149" s="35"/>
      <c r="AU149" s="35"/>
      <c r="AV149" s="35"/>
      <c r="BB149" s="35"/>
      <c r="BC149" s="35"/>
      <c r="BD149" s="35"/>
      <c r="BJ149" s="35">
        <v>8.4200000000000003E-9</v>
      </c>
      <c r="BK149" s="35">
        <v>5.6171354321200004</v>
      </c>
      <c r="BL149" s="35">
        <v>8955.3418029093991</v>
      </c>
      <c r="BM149" s="29">
        <f t="shared" si="148"/>
        <v>8.1095086902487103E-9</v>
      </c>
      <c r="BN149" s="29">
        <f t="shared" si="149"/>
        <v>8.1097678997038164E-9</v>
      </c>
      <c r="BO149" s="29">
        <f t="shared" si="150"/>
        <v>8.1097678905759875E-9</v>
      </c>
      <c r="BP149" s="29">
        <f t="shared" si="151"/>
        <v>8.1097678905762456E-9</v>
      </c>
      <c r="BR149" s="35">
        <v>1.39E-9</v>
      </c>
      <c r="BS149" s="35">
        <v>5.7549355703999998</v>
      </c>
      <c r="BT149" s="35">
        <v>7632.9432596502002</v>
      </c>
      <c r="BU149" s="29">
        <f t="shared" si="152"/>
        <v>-8.3865481452948006E-10</v>
      </c>
      <c r="BV149" s="29">
        <f t="shared" si="153"/>
        <v>-8.3876293605073543E-10</v>
      </c>
      <c r="BW149" s="29">
        <f t="shared" si="154"/>
        <v>-8.3876293224268933E-10</v>
      </c>
      <c r="BX149" s="29">
        <f t="shared" si="155"/>
        <v>-8.3876293224278373E-10</v>
      </c>
      <c r="BZ149" s="35"/>
      <c r="CA149" s="35"/>
      <c r="CB149" s="35"/>
      <c r="CH149" s="35"/>
      <c r="CI149" s="35"/>
      <c r="CJ149" s="35"/>
      <c r="CP149" s="35"/>
      <c r="CQ149" s="35"/>
      <c r="CR149" s="35"/>
      <c r="CX149" s="35"/>
      <c r="CY149" s="35"/>
      <c r="CZ149" s="35"/>
      <c r="DF149" s="35">
        <v>7.9570000000000004E-8</v>
      </c>
      <c r="DG149" s="35">
        <v>3.9233107272200001</v>
      </c>
      <c r="DH149" s="35">
        <v>2921.1277828246002</v>
      </c>
      <c r="DI149" s="29">
        <f t="shared" si="156"/>
        <v>3.591665982273497E-8</v>
      </c>
      <c r="DJ149" s="29">
        <f t="shared" si="157"/>
        <v>3.5919310299780086E-8</v>
      </c>
      <c r="DK149" s="29">
        <f t="shared" si="158"/>
        <v>3.5919310206426871E-8</v>
      </c>
      <c r="DL149" s="29">
        <f t="shared" si="159"/>
        <v>3.5919310206429895E-8</v>
      </c>
      <c r="DN149" s="35">
        <v>1.2450000000000001E-8</v>
      </c>
      <c r="DO149" s="35">
        <v>6.0268170944600001</v>
      </c>
      <c r="DP149" s="35">
        <v>3264.3463554241998</v>
      </c>
      <c r="DQ149" s="29">
        <f t="shared" si="160"/>
        <v>-9.9542434313416707E-9</v>
      </c>
      <c r="DR149" s="29">
        <f t="shared" si="161"/>
        <v>-9.9539314867319128E-9</v>
      </c>
      <c r="DS149" s="29">
        <f t="shared" si="162"/>
        <v>-9.9539314977193777E-9</v>
      </c>
      <c r="DT149" s="29">
        <f t="shared" si="163"/>
        <v>-9.9539314977190055E-9</v>
      </c>
      <c r="DV149" s="35">
        <v>1.3000000000000001E-9</v>
      </c>
      <c r="DW149" s="35">
        <v>4.4177719082999998</v>
      </c>
      <c r="DX149" s="35">
        <v>3320.2571073009999</v>
      </c>
      <c r="DY149" s="29">
        <f t="shared" si="164"/>
        <v>-2.9076863603686747E-10</v>
      </c>
      <c r="DZ149" s="29">
        <f t="shared" si="165"/>
        <v>-2.9071487400787541E-10</v>
      </c>
      <c r="EA149" s="29">
        <f t="shared" si="166"/>
        <v>-2.9071487590145779E-10</v>
      </c>
      <c r="EB149" s="29">
        <f t="shared" si="167"/>
        <v>-2.9071487590140376E-10</v>
      </c>
      <c r="ED149" s="35"/>
      <c r="EE149" s="35"/>
      <c r="EF149" s="35"/>
      <c r="EL149" s="35"/>
      <c r="EM149" s="35"/>
      <c r="EN149" s="35"/>
      <c r="ET149" s="35"/>
      <c r="EU149" s="35"/>
      <c r="EV149" s="35"/>
    </row>
    <row r="150" spans="14:152" s="29" customFormat="1" ht="13.5" x14ac:dyDescent="0.3">
      <c r="N150" s="35">
        <v>1.6772E-7</v>
      </c>
      <c r="O150" s="35">
        <v>4.3973150711000004</v>
      </c>
      <c r="P150" s="35">
        <v>15643.680203309799</v>
      </c>
      <c r="Q150" s="29">
        <f t="shared" si="136"/>
        <v>1.0818431688632248E-7</v>
      </c>
      <c r="R150" s="29">
        <f t="shared" si="137"/>
        <v>1.0820993653337652E-7</v>
      </c>
      <c r="S150" s="29">
        <f t="shared" si="138"/>
        <v>1.0820993563109003E-7</v>
      </c>
      <c r="T150" s="29">
        <f t="shared" si="139"/>
        <v>1.0820993563111917E-7</v>
      </c>
      <c r="V150" s="35">
        <v>2.248E-8</v>
      </c>
      <c r="W150" s="35">
        <v>4.1238200774199996</v>
      </c>
      <c r="X150" s="35">
        <v>59.373861913600003</v>
      </c>
      <c r="Y150" s="29">
        <f t="shared" si="140"/>
        <v>8.2500184300364421E-9</v>
      </c>
      <c r="Z150" s="29">
        <f t="shared" si="141"/>
        <v>8.2500025635090996E-9</v>
      </c>
      <c r="AA150" s="29">
        <f t="shared" si="142"/>
        <v>8.2500025640679445E-9</v>
      </c>
      <c r="AB150" s="29">
        <f t="shared" si="143"/>
        <v>8.2500025640679263E-9</v>
      </c>
      <c r="AD150" s="35">
        <v>1.63E-9</v>
      </c>
      <c r="AE150" s="35">
        <v>2.14874886056</v>
      </c>
      <c r="AF150" s="35">
        <v>10973.555686350001</v>
      </c>
      <c r="AG150" s="29">
        <f t="shared" si="144"/>
        <v>-4.2138054887511679E-10</v>
      </c>
      <c r="AH150" s="29">
        <f t="shared" si="145"/>
        <v>-4.2160135446808581E-10</v>
      </c>
      <c r="AI150" s="29">
        <f t="shared" si="146"/>
        <v>-4.2160134669113966E-10</v>
      </c>
      <c r="AJ150" s="29">
        <f t="shared" si="147"/>
        <v>-4.2160134669136341E-10</v>
      </c>
      <c r="AL150" s="35"/>
      <c r="AM150" s="35"/>
      <c r="AN150" s="35"/>
      <c r="AT150" s="35"/>
      <c r="AU150" s="35"/>
      <c r="AV150" s="35"/>
      <c r="BB150" s="35"/>
      <c r="BC150" s="35"/>
      <c r="BD150" s="35"/>
      <c r="BJ150" s="35">
        <v>8.4200000000000003E-9</v>
      </c>
      <c r="BK150" s="35">
        <v>0.57536275896</v>
      </c>
      <c r="BL150" s="35">
        <v>3191.0492295652002</v>
      </c>
      <c r="BM150" s="29">
        <f t="shared" si="148"/>
        <v>-4.5278946694818649E-9</v>
      </c>
      <c r="BN150" s="29">
        <f t="shared" si="149"/>
        <v>-4.5276051792155824E-9</v>
      </c>
      <c r="BO150" s="29">
        <f t="shared" si="150"/>
        <v>-4.5276051894120037E-9</v>
      </c>
      <c r="BP150" s="29">
        <f t="shared" si="151"/>
        <v>-4.5276051894116514E-9</v>
      </c>
      <c r="BR150" s="35">
        <v>1.49E-9</v>
      </c>
      <c r="BS150" s="35">
        <v>0.49665393273000003</v>
      </c>
      <c r="BT150" s="35">
        <v>8969.5688969109997</v>
      </c>
      <c r="BU150" s="29">
        <f t="shared" si="152"/>
        <v>-1.4192330153605548E-10</v>
      </c>
      <c r="BV150" s="29">
        <f t="shared" si="153"/>
        <v>-1.4175328777854836E-10</v>
      </c>
      <c r="BW150" s="29">
        <f t="shared" si="154"/>
        <v>-1.4175329376671935E-10</v>
      </c>
      <c r="BX150" s="29">
        <f t="shared" si="155"/>
        <v>-1.4175329376655074E-10</v>
      </c>
      <c r="BZ150" s="35"/>
      <c r="CA150" s="35"/>
      <c r="CB150" s="35"/>
      <c r="CH150" s="35"/>
      <c r="CI150" s="35"/>
      <c r="CJ150" s="35"/>
      <c r="CP150" s="35"/>
      <c r="CQ150" s="35"/>
      <c r="CR150" s="35"/>
      <c r="CX150" s="35"/>
      <c r="CY150" s="35"/>
      <c r="CZ150" s="35"/>
      <c r="DF150" s="35">
        <v>1.0223999999999999E-7</v>
      </c>
      <c r="DG150" s="35">
        <v>2.6649718902099999</v>
      </c>
      <c r="DH150" s="35">
        <v>2487.4160449477999</v>
      </c>
      <c r="DI150" s="29">
        <f t="shared" si="156"/>
        <v>6.2184903051505456E-8</v>
      </c>
      <c r="DJ150" s="29">
        <f t="shared" si="157"/>
        <v>6.2182323350615141E-8</v>
      </c>
      <c r="DK150" s="29">
        <f t="shared" si="158"/>
        <v>6.2182323441476988E-8</v>
      </c>
      <c r="DL150" s="29">
        <f t="shared" si="159"/>
        <v>6.2182323441474672E-8</v>
      </c>
      <c r="DN150" s="35">
        <v>1.234E-8</v>
      </c>
      <c r="DO150" s="35">
        <v>1.8834193835399999</v>
      </c>
      <c r="DP150" s="35">
        <v>10177.257679533601</v>
      </c>
      <c r="DQ150" s="29">
        <f t="shared" si="160"/>
        <v>-9.6187663846045839E-9</v>
      </c>
      <c r="DR150" s="29">
        <f t="shared" si="161"/>
        <v>-9.6197716609222221E-9</v>
      </c>
      <c r="DS150" s="29">
        <f t="shared" si="162"/>
        <v>-9.6197716255176726E-9</v>
      </c>
      <c r="DT150" s="29">
        <f t="shared" si="163"/>
        <v>-9.6197716255187711E-9</v>
      </c>
      <c r="DV150" s="35">
        <v>9.5000000000000003E-10</v>
      </c>
      <c r="DW150" s="35">
        <v>1.31957248342</v>
      </c>
      <c r="DX150" s="35">
        <v>7903.0734197210004</v>
      </c>
      <c r="DY150" s="29">
        <f t="shared" si="164"/>
        <v>-6.0882644558761002E-10</v>
      </c>
      <c r="DZ150" s="29">
        <f t="shared" si="165"/>
        <v>-6.0890009464815691E-10</v>
      </c>
      <c r="EA150" s="29">
        <f t="shared" si="166"/>
        <v>-6.0890009205424466E-10</v>
      </c>
      <c r="EB150" s="29">
        <f t="shared" si="167"/>
        <v>-6.0890009205432748E-10</v>
      </c>
      <c r="ED150" s="35"/>
      <c r="EE150" s="35"/>
      <c r="EF150" s="35"/>
      <c r="EL150" s="35"/>
      <c r="EM150" s="35"/>
      <c r="EN150" s="35"/>
      <c r="ET150" s="35"/>
      <c r="EU150" s="35"/>
      <c r="EV150" s="35"/>
    </row>
    <row r="151" spans="14:152" s="29" customFormat="1" ht="13.5" x14ac:dyDescent="0.3">
      <c r="N151" s="35">
        <v>1.7555000000000001E-7</v>
      </c>
      <c r="O151" s="35">
        <v>4.0919739609699999</v>
      </c>
      <c r="P151" s="35">
        <v>74.781598567299994</v>
      </c>
      <c r="Q151" s="29">
        <f t="shared" si="136"/>
        <v>9.8278048638550495E-8</v>
      </c>
      <c r="R151" s="29">
        <f t="shared" si="137"/>
        <v>9.8277909628009817E-8</v>
      </c>
      <c r="S151" s="29">
        <f t="shared" si="138"/>
        <v>9.8277909632905972E-8</v>
      </c>
      <c r="T151" s="29">
        <f t="shared" si="139"/>
        <v>9.8277909632905826E-8</v>
      </c>
      <c r="V151" s="35">
        <v>2.426E-8</v>
      </c>
      <c r="W151" s="35">
        <v>5.9150835794600001</v>
      </c>
      <c r="X151" s="35">
        <v>5331.3574437407997</v>
      </c>
      <c r="Y151" s="29">
        <f t="shared" si="140"/>
        <v>-4.1175107766957013E-9</v>
      </c>
      <c r="Z151" s="29">
        <f t="shared" si="141"/>
        <v>-4.119139629776699E-9</v>
      </c>
      <c r="AA151" s="29">
        <f t="shared" si="142"/>
        <v>-4.1191395724062592E-9</v>
      </c>
      <c r="AB151" s="29">
        <f t="shared" si="143"/>
        <v>-4.1191395724082982E-9</v>
      </c>
      <c r="AD151" s="35">
        <v>1.5400000000000001E-9</v>
      </c>
      <c r="AE151" s="35">
        <v>4.3570833103600002</v>
      </c>
      <c r="AF151" s="35">
        <v>3360.9677460985899</v>
      </c>
      <c r="AG151" s="29">
        <f t="shared" si="144"/>
        <v>-1.1323583488557095E-9</v>
      </c>
      <c r="AH151" s="29">
        <f t="shared" si="145"/>
        <v>-1.1323135193419432E-9</v>
      </c>
      <c r="AI151" s="29">
        <f t="shared" si="146"/>
        <v>-1.1323135209209388E-9</v>
      </c>
      <c r="AJ151" s="29">
        <f t="shared" si="147"/>
        <v>-1.1323135209208943E-9</v>
      </c>
      <c r="AL151" s="35"/>
      <c r="AM151" s="35"/>
      <c r="AN151" s="35"/>
      <c r="AT151" s="35"/>
      <c r="AU151" s="35"/>
      <c r="AV151" s="35"/>
      <c r="BB151" s="35"/>
      <c r="BC151" s="35"/>
      <c r="BD151" s="35"/>
      <c r="BJ151" s="35">
        <v>9.0400000000000002E-9</v>
      </c>
      <c r="BK151" s="35">
        <v>4.1183224953700002</v>
      </c>
      <c r="BL151" s="35">
        <v>3355.8648978848</v>
      </c>
      <c r="BM151" s="29">
        <f t="shared" si="148"/>
        <v>-4.3693857924174858E-9</v>
      </c>
      <c r="BN151" s="29">
        <f t="shared" si="149"/>
        <v>-4.3690463985481938E-9</v>
      </c>
      <c r="BO151" s="29">
        <f t="shared" si="150"/>
        <v>-4.3690464105023367E-9</v>
      </c>
      <c r="BP151" s="29">
        <f t="shared" si="151"/>
        <v>-4.369046410501943E-9</v>
      </c>
      <c r="BR151" s="35">
        <v>1.32E-9</v>
      </c>
      <c r="BS151" s="35">
        <v>4.9782841336699999</v>
      </c>
      <c r="BT151" s="35">
        <v>1748.016413067</v>
      </c>
      <c r="BU151" s="29">
        <f t="shared" si="152"/>
        <v>-4.9287520194574353E-10</v>
      </c>
      <c r="BV151" s="29">
        <f t="shared" si="153"/>
        <v>-4.9284784800663643E-10</v>
      </c>
      <c r="BW151" s="29">
        <f t="shared" si="154"/>
        <v>-4.9284784897008584E-10</v>
      </c>
      <c r="BX151" s="29">
        <f t="shared" si="155"/>
        <v>-4.9284784897005968E-10</v>
      </c>
      <c r="BZ151" s="35"/>
      <c r="CA151" s="35"/>
      <c r="CB151" s="35"/>
      <c r="CH151" s="35"/>
      <c r="CI151" s="35"/>
      <c r="CJ151" s="35"/>
      <c r="CP151" s="35"/>
      <c r="CQ151" s="35"/>
      <c r="CR151" s="35"/>
      <c r="CX151" s="35"/>
      <c r="CY151" s="35"/>
      <c r="CZ151" s="35"/>
      <c r="DF151" s="35">
        <v>8.2770000000000006E-8</v>
      </c>
      <c r="DG151" s="35">
        <v>0.94860765546000003</v>
      </c>
      <c r="DH151" s="35">
        <v>2906.9006888230001</v>
      </c>
      <c r="DI151" s="29">
        <f t="shared" si="156"/>
        <v>-4.2021514894939445E-8</v>
      </c>
      <c r="DJ151" s="29">
        <f t="shared" si="157"/>
        <v>-4.2024163862535505E-8</v>
      </c>
      <c r="DK151" s="29">
        <f t="shared" si="158"/>
        <v>-4.2024163769235971E-8</v>
      </c>
      <c r="DL151" s="29">
        <f t="shared" si="159"/>
        <v>-4.2024163769239008E-8</v>
      </c>
      <c r="DN151" s="35">
        <v>1.5519999999999999E-8</v>
      </c>
      <c r="DO151" s="35">
        <v>5.9272742033199997</v>
      </c>
      <c r="DP151" s="35">
        <v>8439.8779318163997</v>
      </c>
      <c r="DQ151" s="29">
        <f t="shared" si="160"/>
        <v>9.9915108169877034E-10</v>
      </c>
      <c r="DR151" s="29">
        <f t="shared" si="161"/>
        <v>9.974806432263728E-10</v>
      </c>
      <c r="DS151" s="29">
        <f t="shared" si="162"/>
        <v>9.9748070206212194E-10</v>
      </c>
      <c r="DT151" s="29">
        <f t="shared" si="163"/>
        <v>9.9748070206036108E-10</v>
      </c>
      <c r="DV151" s="35">
        <v>1.14E-9</v>
      </c>
      <c r="DW151" s="35">
        <v>0.65681602343000001</v>
      </c>
      <c r="DX151" s="35">
        <v>3178.1457905676002</v>
      </c>
      <c r="DY151" s="29">
        <f t="shared" si="164"/>
        <v>-4.8520859105630742E-10</v>
      </c>
      <c r="DZ151" s="29">
        <f t="shared" si="165"/>
        <v>-4.8516669366846571E-10</v>
      </c>
      <c r="EA151" s="29">
        <f t="shared" si="166"/>
        <v>-4.8516669514416523E-10</v>
      </c>
      <c r="EB151" s="29">
        <f t="shared" si="167"/>
        <v>-4.8516669514412128E-10</v>
      </c>
      <c r="ED151" s="35"/>
      <c r="EE151" s="35"/>
      <c r="EF151" s="35"/>
      <c r="EL151" s="35"/>
      <c r="EM151" s="35"/>
      <c r="EN151" s="35"/>
      <c r="ET151" s="35"/>
      <c r="EU151" s="35"/>
      <c r="EV151" s="35"/>
    </row>
    <row r="152" spans="14:152" s="29" customFormat="1" ht="13.5" x14ac:dyDescent="0.3">
      <c r="N152" s="35">
        <v>1.3703999999999999E-7</v>
      </c>
      <c r="O152" s="35">
        <v>2.5411701816000001</v>
      </c>
      <c r="P152" s="35">
        <v>4933.2084403325998</v>
      </c>
      <c r="Q152" s="29">
        <f t="shared" si="136"/>
        <v>7.5830972415996651E-8</v>
      </c>
      <c r="R152" s="29">
        <f t="shared" si="137"/>
        <v>7.5838168384861643E-8</v>
      </c>
      <c r="S152" s="29">
        <f t="shared" si="138"/>
        <v>7.5838168131414152E-8</v>
      </c>
      <c r="T152" s="29">
        <f t="shared" si="139"/>
        <v>7.5838168131422252E-8</v>
      </c>
      <c r="V152" s="35">
        <v>2.1579999999999999E-8</v>
      </c>
      <c r="W152" s="35">
        <v>2.1758354507700002</v>
      </c>
      <c r="X152" s="35">
        <v>15113.989238215199</v>
      </c>
      <c r="Y152" s="29">
        <f t="shared" si="140"/>
        <v>-1.861771576341857E-8</v>
      </c>
      <c r="Z152" s="29">
        <f t="shared" si="141"/>
        <v>-1.8615607777768737E-8</v>
      </c>
      <c r="AA152" s="29">
        <f t="shared" si="142"/>
        <v>-1.8615607852027242E-8</v>
      </c>
      <c r="AB152" s="29">
        <f t="shared" si="143"/>
        <v>-1.8615607852025068E-8</v>
      </c>
      <c r="AD152" s="35">
        <v>1.69E-9</v>
      </c>
      <c r="AE152" s="35">
        <v>2.4050432778099999</v>
      </c>
      <c r="AF152" s="35">
        <v>3355.8648978848</v>
      </c>
      <c r="AG152" s="29">
        <f t="shared" si="144"/>
        <v>1.5804825012758726E-9</v>
      </c>
      <c r="AH152" s="29">
        <f t="shared" si="145"/>
        <v>1.5805081656389405E-9</v>
      </c>
      <c r="AI152" s="29">
        <f t="shared" si="146"/>
        <v>1.5805081647350515E-9</v>
      </c>
      <c r="AJ152" s="29">
        <f t="shared" si="147"/>
        <v>1.5805081647350811E-9</v>
      </c>
      <c r="AL152" s="35"/>
      <c r="AM152" s="35"/>
      <c r="AN152" s="35"/>
      <c r="AT152" s="35"/>
      <c r="AU152" s="35"/>
      <c r="AV152" s="35"/>
      <c r="BB152" s="35"/>
      <c r="BC152" s="35"/>
      <c r="BD152" s="35"/>
      <c r="BJ152" s="35">
        <v>1.044E-8</v>
      </c>
      <c r="BK152" s="35">
        <v>2.6588954211</v>
      </c>
      <c r="BL152" s="35">
        <v>3312.1632392319998</v>
      </c>
      <c r="BM152" s="29">
        <f t="shared" si="148"/>
        <v>1.0393945759290413E-8</v>
      </c>
      <c r="BN152" s="29">
        <f t="shared" si="149"/>
        <v>1.0393904289411264E-8</v>
      </c>
      <c r="BO152" s="29">
        <f t="shared" si="150"/>
        <v>1.0393904290872222E-8</v>
      </c>
      <c r="BP152" s="29">
        <f t="shared" si="151"/>
        <v>1.0393904290872181E-8</v>
      </c>
      <c r="BR152" s="35">
        <v>1.3000000000000001E-9</v>
      </c>
      <c r="BS152" s="35">
        <v>0.66881298337999995</v>
      </c>
      <c r="BT152" s="35">
        <v>10014.723733098601</v>
      </c>
      <c r="BU152" s="29">
        <f t="shared" si="152"/>
        <v>1.2991619023386678E-9</v>
      </c>
      <c r="BV152" s="29">
        <f t="shared" si="153"/>
        <v>1.2991559185152399E-9</v>
      </c>
      <c r="BW152" s="29">
        <f t="shared" si="154"/>
        <v>1.2991559187263732E-9</v>
      </c>
      <c r="BX152" s="29">
        <f t="shared" si="155"/>
        <v>1.2991559187263678E-9</v>
      </c>
      <c r="BZ152" s="35"/>
      <c r="CA152" s="35"/>
      <c r="CB152" s="35"/>
      <c r="CH152" s="35"/>
      <c r="CI152" s="35"/>
      <c r="CJ152" s="35"/>
      <c r="CP152" s="35"/>
      <c r="CQ152" s="35"/>
      <c r="CR152" s="35"/>
      <c r="CX152" s="35"/>
      <c r="CY152" s="35"/>
      <c r="CZ152" s="35"/>
      <c r="DF152" s="35">
        <v>7.3710000000000003E-8</v>
      </c>
      <c r="DG152" s="35">
        <v>0.84378341480999997</v>
      </c>
      <c r="DH152" s="35">
        <v>692.15760122680001</v>
      </c>
      <c r="DI152" s="29">
        <f t="shared" si="156"/>
        <v>6.5358739483885229E-8</v>
      </c>
      <c r="DJ152" s="29">
        <f t="shared" si="157"/>
        <v>6.5358438042835498E-8</v>
      </c>
      <c r="DK152" s="29">
        <f t="shared" si="158"/>
        <v>6.5358438053452791E-8</v>
      </c>
      <c r="DL152" s="29">
        <f t="shared" si="159"/>
        <v>6.5358438053452487E-8</v>
      </c>
      <c r="DN152" s="35">
        <v>1.1819999999999999E-8</v>
      </c>
      <c r="DO152" s="35">
        <v>4.1810022601599997</v>
      </c>
      <c r="DP152" s="35">
        <v>3360.9677460985899</v>
      </c>
      <c r="DQ152" s="29">
        <f t="shared" si="160"/>
        <v>-7.1535354779067072E-9</v>
      </c>
      <c r="DR152" s="29">
        <f t="shared" si="161"/>
        <v>-7.1531313279902882E-9</v>
      </c>
      <c r="DS152" s="29">
        <f t="shared" si="162"/>
        <v>-7.1531313422252501E-9</v>
      </c>
      <c r="DT152" s="29">
        <f t="shared" si="163"/>
        <v>-7.1531313422248489E-9</v>
      </c>
      <c r="DV152" s="35">
        <v>9.2000000000000003E-10</v>
      </c>
      <c r="DW152" s="35">
        <v>4.98392367746</v>
      </c>
      <c r="DX152" s="35">
        <v>9779.1086761253991</v>
      </c>
      <c r="DY152" s="29">
        <f t="shared" si="164"/>
        <v>8.2746233574590982E-10</v>
      </c>
      <c r="DZ152" s="29">
        <f t="shared" si="165"/>
        <v>8.275125826778567E-10</v>
      </c>
      <c r="EA152" s="29">
        <f t="shared" si="166"/>
        <v>8.2751258090831595E-10</v>
      </c>
      <c r="EB152" s="29">
        <f t="shared" si="167"/>
        <v>8.2751258090837303E-10</v>
      </c>
      <c r="ED152" s="35"/>
      <c r="EE152" s="35"/>
      <c r="EF152" s="35"/>
      <c r="EL152" s="35"/>
      <c r="EM152" s="35"/>
      <c r="EN152" s="35"/>
      <c r="ET152" s="35"/>
      <c r="EU152" s="35"/>
      <c r="EV152" s="35"/>
    </row>
    <row r="153" spans="14:152" s="29" customFormat="1" ht="13.5" x14ac:dyDescent="0.3">
      <c r="N153" s="35">
        <v>1.6011E-7</v>
      </c>
      <c r="O153" s="35">
        <v>1.54669633224</v>
      </c>
      <c r="P153" s="35">
        <v>14054.607308025999</v>
      </c>
      <c r="Q153" s="29">
        <f t="shared" si="136"/>
        <v>-1.4172776827656429E-7</v>
      </c>
      <c r="R153" s="29">
        <f t="shared" si="137"/>
        <v>-1.4174114449496613E-7</v>
      </c>
      <c r="S153" s="29">
        <f t="shared" si="138"/>
        <v>-1.4174114402391721E-7</v>
      </c>
      <c r="T153" s="29">
        <f t="shared" si="139"/>
        <v>-1.4174114402393203E-7</v>
      </c>
      <c r="V153" s="35">
        <v>1.941E-8</v>
      </c>
      <c r="W153" s="35">
        <v>5.4766831268500002</v>
      </c>
      <c r="X153" s="35">
        <v>11371.7046897582</v>
      </c>
      <c r="Y153" s="29">
        <f t="shared" si="140"/>
        <v>-2.0992588500101215E-9</v>
      </c>
      <c r="Z153" s="29">
        <f t="shared" si="141"/>
        <v>-2.0964546918762956E-9</v>
      </c>
      <c r="AA153" s="29">
        <f t="shared" si="142"/>
        <v>-2.0964547906434148E-9</v>
      </c>
      <c r="AB153" s="29">
        <f t="shared" si="143"/>
        <v>-2.0964547906406722E-9</v>
      </c>
      <c r="AD153" s="35">
        <v>1.6399999999999999E-9</v>
      </c>
      <c r="AE153" s="35">
        <v>5.5387562096999998</v>
      </c>
      <c r="AF153" s="35">
        <v>16173.371168404399</v>
      </c>
      <c r="AG153" s="29">
        <f t="shared" si="144"/>
        <v>-6.1015688372502596E-10</v>
      </c>
      <c r="AH153" s="29">
        <f t="shared" si="145"/>
        <v>-6.104714972856025E-10</v>
      </c>
      <c r="AI153" s="29">
        <f t="shared" si="146"/>
        <v>-6.1047148620491797E-10</v>
      </c>
      <c r="AJ153" s="29">
        <f t="shared" si="147"/>
        <v>-6.1047148620526405E-10</v>
      </c>
      <c r="AL153" s="35"/>
      <c r="AM153" s="35"/>
      <c r="AN153" s="35"/>
      <c r="AT153" s="35"/>
      <c r="AU153" s="35"/>
      <c r="AV153" s="35"/>
      <c r="BB153" s="35"/>
      <c r="BC153" s="35"/>
      <c r="BD153" s="35"/>
      <c r="BJ153" s="35">
        <v>8.0700000000000005E-9</v>
      </c>
      <c r="BK153" s="35">
        <v>2.2644325982</v>
      </c>
      <c r="BL153" s="35">
        <v>8969.5688969109997</v>
      </c>
      <c r="BM153" s="29">
        <f t="shared" si="148"/>
        <v>-7.7275198306345138E-9</v>
      </c>
      <c r="BN153" s="29">
        <f t="shared" si="149"/>
        <v>-7.7277863961601444E-9</v>
      </c>
      <c r="BO153" s="29">
        <f t="shared" si="150"/>
        <v>-7.727786386773097E-9</v>
      </c>
      <c r="BP153" s="29">
        <f t="shared" si="151"/>
        <v>-7.72778638677336E-9</v>
      </c>
      <c r="BR153" s="35">
        <v>1.2799999999999999E-9</v>
      </c>
      <c r="BS153" s="35">
        <v>2.80753554051</v>
      </c>
      <c r="BT153" s="35">
        <v>14584.298273120599</v>
      </c>
      <c r="BU153" s="29">
        <f t="shared" si="152"/>
        <v>7.7224769372555442E-10</v>
      </c>
      <c r="BV153" s="29">
        <f t="shared" si="153"/>
        <v>7.7243793235141149E-10</v>
      </c>
      <c r="BW153" s="29">
        <f t="shared" si="154"/>
        <v>7.724379256513937E-10</v>
      </c>
      <c r="BX153" s="29">
        <f t="shared" si="155"/>
        <v>7.7243792565159657E-10</v>
      </c>
      <c r="BZ153" s="35"/>
      <c r="CA153" s="35"/>
      <c r="CB153" s="35"/>
      <c r="CH153" s="35"/>
      <c r="CI153" s="35"/>
      <c r="CJ153" s="35"/>
      <c r="CP153" s="35"/>
      <c r="CQ153" s="35"/>
      <c r="CR153" s="35"/>
      <c r="CX153" s="35"/>
      <c r="CY153" s="35"/>
      <c r="CZ153" s="35"/>
      <c r="DF153" s="35">
        <v>7.5450000000000004E-8</v>
      </c>
      <c r="DG153" s="35">
        <v>5.6803116078200002</v>
      </c>
      <c r="DH153" s="35">
        <v>13916.0191096416</v>
      </c>
      <c r="DI153" s="29">
        <f t="shared" si="156"/>
        <v>5.3902101530245455E-8</v>
      </c>
      <c r="DJ153" s="29">
        <f t="shared" si="157"/>
        <v>5.3892711941177644E-8</v>
      </c>
      <c r="DK153" s="29">
        <f t="shared" si="158"/>
        <v>5.389271227192196E-8</v>
      </c>
      <c r="DL153" s="29">
        <f t="shared" si="159"/>
        <v>5.3892712271911452E-8</v>
      </c>
      <c r="DN153" s="35">
        <v>1.3329999999999999E-8</v>
      </c>
      <c r="DO153" s="35">
        <v>1.8655143709899999</v>
      </c>
      <c r="DP153" s="35">
        <v>692.15760122680001</v>
      </c>
      <c r="DQ153" s="29">
        <f t="shared" si="160"/>
        <v>1.1425744664009011E-8</v>
      </c>
      <c r="DR153" s="29">
        <f t="shared" si="161"/>
        <v>1.142580539429504E-8</v>
      </c>
      <c r="DS153" s="29">
        <f t="shared" si="162"/>
        <v>1.1425805392156048E-8</v>
      </c>
      <c r="DT153" s="29">
        <f t="shared" si="163"/>
        <v>1.1425805392156108E-8</v>
      </c>
      <c r="DV153" s="35">
        <v>1.01E-9</v>
      </c>
      <c r="DW153" s="35">
        <v>4.1067078737399996</v>
      </c>
      <c r="DX153" s="35">
        <v>536.80451209540001</v>
      </c>
      <c r="DY153" s="29">
        <f t="shared" si="164"/>
        <v>9.7629752313407375E-10</v>
      </c>
      <c r="DZ153" s="29">
        <f t="shared" si="165"/>
        <v>9.7629929800403491E-10</v>
      </c>
      <c r="EA153" s="29">
        <f t="shared" si="166"/>
        <v>9.7629929794152218E-10</v>
      </c>
      <c r="EB153" s="29">
        <f t="shared" si="167"/>
        <v>9.7629929794152404E-10</v>
      </c>
      <c r="ED153" s="35"/>
      <c r="EE153" s="35"/>
      <c r="EF153" s="35"/>
      <c r="EL153" s="35"/>
      <c r="EM153" s="35"/>
      <c r="EN153" s="35"/>
      <c r="ET153" s="35"/>
      <c r="EU153" s="35"/>
      <c r="EV153" s="35"/>
    </row>
    <row r="154" spans="14:152" s="29" customFormat="1" ht="13.5" x14ac:dyDescent="0.3">
      <c r="N154" s="35">
        <v>1.3547000000000001E-7</v>
      </c>
      <c r="O154" s="35">
        <v>4.0415218534699999</v>
      </c>
      <c r="P154" s="35">
        <v>4929.6853219836003</v>
      </c>
      <c r="Q154" s="29">
        <f t="shared" si="136"/>
        <v>-1.0237711760572544E-7</v>
      </c>
      <c r="R154" s="29">
        <f t="shared" si="137"/>
        <v>-1.0237152834756634E-7</v>
      </c>
      <c r="S154" s="29">
        <f t="shared" si="138"/>
        <v>-1.0237152854443628E-7</v>
      </c>
      <c r="T154" s="29">
        <f t="shared" si="139"/>
        <v>-1.0237152854442998E-7</v>
      </c>
      <c r="V154" s="35">
        <v>1.9029999999999999E-8</v>
      </c>
      <c r="W154" s="35">
        <v>5.1116565385500001</v>
      </c>
      <c r="X154" s="35">
        <v>1066.49547719</v>
      </c>
      <c r="Y154" s="29">
        <f t="shared" si="140"/>
        <v>-1.7197791325859344E-8</v>
      </c>
      <c r="Z154" s="29">
        <f t="shared" si="141"/>
        <v>-1.7197902361936346E-8</v>
      </c>
      <c r="AA154" s="29">
        <f t="shared" si="142"/>
        <v>-1.7197902358025539E-8</v>
      </c>
      <c r="AB154" s="29">
        <f t="shared" si="143"/>
        <v>-1.7197902358025654E-8</v>
      </c>
      <c r="AD154" s="35">
        <v>1.44E-9</v>
      </c>
      <c r="AE154" s="35">
        <v>0.30186831602000003</v>
      </c>
      <c r="AF154" s="35">
        <v>1903.4368125011999</v>
      </c>
      <c r="AG154" s="29">
        <f t="shared" si="144"/>
        <v>1.4116845925291391E-9</v>
      </c>
      <c r="AH154" s="29">
        <f t="shared" si="145"/>
        <v>1.4116776801142229E-9</v>
      </c>
      <c r="AI154" s="29">
        <f t="shared" si="146"/>
        <v>1.4116776803577031E-9</v>
      </c>
      <c r="AJ154" s="29">
        <f t="shared" si="147"/>
        <v>1.4116776803576961E-9</v>
      </c>
      <c r="AL154" s="35"/>
      <c r="AM154" s="35"/>
      <c r="AN154" s="35"/>
      <c r="AT154" s="35"/>
      <c r="AU154" s="35"/>
      <c r="AV154" s="35"/>
      <c r="BB154" s="35"/>
      <c r="BC154" s="35"/>
      <c r="BD154" s="35"/>
      <c r="BJ154" s="35">
        <v>1.0460000000000001E-8</v>
      </c>
      <c r="BK154" s="35">
        <v>6.1131729805799999</v>
      </c>
      <c r="BL154" s="35">
        <v>5331.3574437407997</v>
      </c>
      <c r="BM154" s="29">
        <f t="shared" si="148"/>
        <v>2.8802705807098779E-10</v>
      </c>
      <c r="BN154" s="29">
        <f t="shared" si="149"/>
        <v>2.873146839662728E-10</v>
      </c>
      <c r="BO154" s="29">
        <f t="shared" si="150"/>
        <v>2.8731470905723662E-10</v>
      </c>
      <c r="BP154" s="29">
        <f t="shared" si="151"/>
        <v>2.8731470905634507E-10</v>
      </c>
      <c r="BR154" s="35">
        <v>1.7599999999999999E-9</v>
      </c>
      <c r="BS154" s="35">
        <v>2.3729131409900002</v>
      </c>
      <c r="BT154" s="35">
        <v>2118.7638603783998</v>
      </c>
      <c r="BU154" s="29">
        <f t="shared" si="152"/>
        <v>1.0753814368977278E-9</v>
      </c>
      <c r="BV154" s="29">
        <f t="shared" si="153"/>
        <v>1.0753437126908352E-9</v>
      </c>
      <c r="BW154" s="29">
        <f t="shared" si="154"/>
        <v>1.0753437140195458E-9</v>
      </c>
      <c r="BX154" s="29">
        <f t="shared" si="155"/>
        <v>1.075343714019506E-9</v>
      </c>
      <c r="BZ154" s="35"/>
      <c r="CA154" s="35"/>
      <c r="CB154" s="35"/>
      <c r="CH154" s="35"/>
      <c r="CI154" s="35"/>
      <c r="CJ154" s="35"/>
      <c r="CP154" s="35"/>
      <c r="CQ154" s="35"/>
      <c r="CR154" s="35"/>
      <c r="CX154" s="35"/>
      <c r="CY154" s="35"/>
      <c r="CZ154" s="35"/>
      <c r="DF154" s="35">
        <v>7.9119999999999996E-8</v>
      </c>
      <c r="DG154" s="35">
        <v>2.81294761885</v>
      </c>
      <c r="DH154" s="35">
        <v>15643.680203309799</v>
      </c>
      <c r="DI154" s="29">
        <f t="shared" si="156"/>
        <v>5.9762022236241052E-8</v>
      </c>
      <c r="DJ154" s="29">
        <f t="shared" si="157"/>
        <v>5.9751655431725305E-8</v>
      </c>
      <c r="DK154" s="29">
        <f t="shared" si="158"/>
        <v>5.9751655796901855E-8</v>
      </c>
      <c r="DL154" s="29">
        <f t="shared" si="159"/>
        <v>5.9751655796890063E-8</v>
      </c>
      <c r="DN154" s="35">
        <v>1.1889999999999999E-8</v>
      </c>
      <c r="DO154" s="35">
        <v>0.89892514263000001</v>
      </c>
      <c r="DP154" s="35">
        <v>13916.0191096416</v>
      </c>
      <c r="DQ154" s="29">
        <f t="shared" si="160"/>
        <v>8.8856049265167179E-9</v>
      </c>
      <c r="DR154" s="29">
        <f t="shared" si="161"/>
        <v>8.8870097762794911E-9</v>
      </c>
      <c r="DS154" s="29">
        <f t="shared" si="162"/>
        <v>8.8870097268036911E-9</v>
      </c>
      <c r="DT154" s="29">
        <f t="shared" si="163"/>
        <v>8.8870097268052628E-9</v>
      </c>
      <c r="DV154" s="35">
        <v>1.0600000000000001E-9</v>
      </c>
      <c r="DW154" s="35">
        <v>5.4162256680700001</v>
      </c>
      <c r="DX154" s="35">
        <v>15113.989238215199</v>
      </c>
      <c r="DY154" s="29">
        <f t="shared" si="164"/>
        <v>9.6290421225134057E-10</v>
      </c>
      <c r="DZ154" s="29">
        <f t="shared" si="165"/>
        <v>9.6281859505214406E-10</v>
      </c>
      <c r="EA154" s="29">
        <f t="shared" si="166"/>
        <v>9.6281859806833719E-10</v>
      </c>
      <c r="EB154" s="29">
        <f t="shared" si="167"/>
        <v>9.6281859806824888E-10</v>
      </c>
      <c r="ED154" s="35"/>
      <c r="EE154" s="35"/>
      <c r="EF154" s="35"/>
      <c r="EL154" s="35"/>
      <c r="EM154" s="35"/>
      <c r="EN154" s="35"/>
      <c r="ET154" s="35"/>
      <c r="EU154" s="35"/>
      <c r="EV154" s="35"/>
    </row>
    <row r="155" spans="14:152" s="29" customFormat="1" ht="13.5" x14ac:dyDescent="0.3">
      <c r="N155" s="35">
        <v>1.4566E-7</v>
      </c>
      <c r="O155" s="35">
        <v>3.4521099305099998</v>
      </c>
      <c r="P155" s="35">
        <v>7373.3824546264004</v>
      </c>
      <c r="Q155" s="29">
        <f t="shared" si="136"/>
        <v>-1.1255238443902562E-7</v>
      </c>
      <c r="R155" s="29">
        <f t="shared" si="137"/>
        <v>-1.1256109602607806E-7</v>
      </c>
      <c r="S155" s="29">
        <f t="shared" si="138"/>
        <v>-1.1256109571926035E-7</v>
      </c>
      <c r="T155" s="29">
        <f t="shared" si="139"/>
        <v>-1.1256109571927086E-7</v>
      </c>
      <c r="V155" s="35">
        <v>2.37E-8</v>
      </c>
      <c r="W155" s="35">
        <v>3.8788934021400001</v>
      </c>
      <c r="X155" s="35">
        <v>3355.8648978848</v>
      </c>
      <c r="Y155" s="29">
        <f t="shared" si="140"/>
        <v>-6.2080705062653408E-9</v>
      </c>
      <c r="Z155" s="29">
        <f t="shared" si="141"/>
        <v>-6.207089610193729E-9</v>
      </c>
      <c r="AA155" s="29">
        <f t="shared" si="142"/>
        <v>-6.2070896447426743E-9</v>
      </c>
      <c r="AB155" s="29">
        <f t="shared" si="143"/>
        <v>-6.207089644741537E-9</v>
      </c>
      <c r="AD155" s="35">
        <v>1.61E-9</v>
      </c>
      <c r="AE155" s="35">
        <v>3.18977924032</v>
      </c>
      <c r="AF155" s="35">
        <v>6674.1113063987996</v>
      </c>
      <c r="AG155" s="29">
        <f t="shared" si="144"/>
        <v>1.0209821931476429E-10</v>
      </c>
      <c r="AH155" s="29">
        <f t="shared" si="145"/>
        <v>1.0196117897438742E-10</v>
      </c>
      <c r="AI155" s="29">
        <f t="shared" si="146"/>
        <v>1.0196118380112563E-10</v>
      </c>
      <c r="AJ155" s="29">
        <f t="shared" si="147"/>
        <v>1.0196118380098864E-10</v>
      </c>
      <c r="AL155" s="35"/>
      <c r="AM155" s="35"/>
      <c r="AN155" s="35"/>
      <c r="AT155" s="35"/>
      <c r="AU155" s="35"/>
      <c r="AV155" s="35"/>
      <c r="BB155" s="35"/>
      <c r="BC155" s="35"/>
      <c r="BD155" s="35"/>
      <c r="BJ155" s="35">
        <v>9.3299999999999998E-9</v>
      </c>
      <c r="BK155" s="35">
        <v>0.82551054416000003</v>
      </c>
      <c r="BL155" s="35">
        <v>3503.0790628320001</v>
      </c>
      <c r="BM155" s="29">
        <f t="shared" si="148"/>
        <v>3.6101426831222102E-9</v>
      </c>
      <c r="BN155" s="29">
        <f t="shared" si="149"/>
        <v>3.6105278162994509E-9</v>
      </c>
      <c r="BO155" s="29">
        <f t="shared" si="150"/>
        <v>3.6105278027345951E-9</v>
      </c>
      <c r="BP155" s="29">
        <f t="shared" si="151"/>
        <v>3.6105278027350227E-9</v>
      </c>
      <c r="BR155" s="35">
        <v>1.27E-9</v>
      </c>
      <c r="BS155" s="35">
        <v>1.7622341486399999</v>
      </c>
      <c r="BT155" s="35">
        <v>11081.2192102886</v>
      </c>
      <c r="BU155" s="29">
        <f t="shared" si="152"/>
        <v>1.1322131046356431E-9</v>
      </c>
      <c r="BV155" s="29">
        <f t="shared" si="153"/>
        <v>1.1321316228156108E-9</v>
      </c>
      <c r="BW155" s="29">
        <f t="shared" si="154"/>
        <v>1.1321316256859178E-9</v>
      </c>
      <c r="BX155" s="29">
        <f t="shared" si="155"/>
        <v>1.1321316256858361E-9</v>
      </c>
      <c r="BZ155" s="35"/>
      <c r="CA155" s="35"/>
      <c r="CB155" s="35"/>
      <c r="CH155" s="35"/>
      <c r="CI155" s="35"/>
      <c r="CJ155" s="35"/>
      <c r="CP155" s="35"/>
      <c r="CQ155" s="35"/>
      <c r="CR155" s="35"/>
      <c r="CX155" s="35"/>
      <c r="CY155" s="35"/>
      <c r="CZ155" s="35"/>
      <c r="DF155" s="35">
        <v>6.9580000000000005E-8</v>
      </c>
      <c r="DG155" s="35">
        <v>3.3219312727200001</v>
      </c>
      <c r="DH155" s="35">
        <v>3230.4061054804001</v>
      </c>
      <c r="DI155" s="29">
        <f t="shared" si="156"/>
        <v>5.0490690025783563E-8</v>
      </c>
      <c r="DJ155" s="29">
        <f t="shared" si="157"/>
        <v>5.048871358804964E-8</v>
      </c>
      <c r="DK155" s="29">
        <f t="shared" si="158"/>
        <v>5.0488713657664267E-8</v>
      </c>
      <c r="DL155" s="29">
        <f t="shared" si="159"/>
        <v>5.0488713657662229E-8</v>
      </c>
      <c r="DN155" s="35">
        <v>1.192E-8</v>
      </c>
      <c r="DO155" s="35">
        <v>4.3047381894600001</v>
      </c>
      <c r="DP155" s="35">
        <v>6894.5239488376001</v>
      </c>
      <c r="DQ155" s="29">
        <f t="shared" si="160"/>
        <v>-1.1907420077658596E-8</v>
      </c>
      <c r="DR155" s="29">
        <f t="shared" si="161"/>
        <v>-1.1907468268933282E-8</v>
      </c>
      <c r="DS155" s="29">
        <f t="shared" si="162"/>
        <v>-1.1907468267237541E-8</v>
      </c>
      <c r="DT155" s="29">
        <f t="shared" si="163"/>
        <v>-1.1907468267237595E-8</v>
      </c>
      <c r="DV155" s="35">
        <v>9.5999999999999999E-10</v>
      </c>
      <c r="DW155" s="35">
        <v>3.5256101469600001</v>
      </c>
      <c r="DX155" s="35">
        <v>3475.6775067352</v>
      </c>
      <c r="DY155" s="29">
        <f t="shared" si="164"/>
        <v>-9.2074978101584728E-10</v>
      </c>
      <c r="DZ155" s="29">
        <f t="shared" si="165"/>
        <v>-9.2076184793160924E-10</v>
      </c>
      <c r="EA155" s="29">
        <f t="shared" si="166"/>
        <v>-9.2076184750662628E-10</v>
      </c>
      <c r="EB155" s="29">
        <f t="shared" si="167"/>
        <v>-9.2076184750663982E-10</v>
      </c>
      <c r="ED155" s="35"/>
      <c r="EE155" s="35"/>
      <c r="EF155" s="35"/>
      <c r="EL155" s="35"/>
      <c r="EM155" s="35"/>
      <c r="EN155" s="35"/>
      <c r="ET155" s="35"/>
      <c r="EU155" s="35"/>
      <c r="EV155" s="35"/>
    </row>
    <row r="156" spans="14:152" s="29" customFormat="1" ht="13.5" x14ac:dyDescent="0.3">
      <c r="N156" s="35">
        <v>1.3925999999999999E-7</v>
      </c>
      <c r="O156" s="35">
        <v>5.4079712946800003</v>
      </c>
      <c r="P156" s="35">
        <v>10973.555686350001</v>
      </c>
      <c r="Q156" s="29">
        <f t="shared" si="136"/>
        <v>1.9964298711038421E-8</v>
      </c>
      <c r="R156" s="29">
        <f t="shared" si="137"/>
        <v>1.9983625645381972E-8</v>
      </c>
      <c r="S156" s="29">
        <f t="shared" si="138"/>
        <v>1.9983624964666333E-8</v>
      </c>
      <c r="T156" s="29">
        <f t="shared" si="139"/>
        <v>1.9983624964685918E-8</v>
      </c>
      <c r="V156" s="35">
        <v>2.2989999999999999E-8</v>
      </c>
      <c r="W156" s="35">
        <v>1.1591420508600001</v>
      </c>
      <c r="X156" s="35">
        <v>3320.2571073009999</v>
      </c>
      <c r="Y156" s="29">
        <f t="shared" si="140"/>
        <v>2.4904192055293851E-9</v>
      </c>
      <c r="Z156" s="29">
        <f t="shared" si="141"/>
        <v>2.489449474180217E-9</v>
      </c>
      <c r="AA156" s="29">
        <f t="shared" si="142"/>
        <v>2.4894495083355782E-9</v>
      </c>
      <c r="AB156" s="29">
        <f t="shared" si="143"/>
        <v>2.4894495083346038E-9</v>
      </c>
      <c r="AD156" s="35">
        <v>1.3500000000000001E-9</v>
      </c>
      <c r="AE156" s="35">
        <v>1.6557000612799999</v>
      </c>
      <c r="AF156" s="35">
        <v>3325.3599555147998</v>
      </c>
      <c r="AG156" s="29">
        <f t="shared" si="144"/>
        <v>8.5721725088785143E-10</v>
      </c>
      <c r="AH156" s="29">
        <f t="shared" si="145"/>
        <v>8.5717293091575229E-10</v>
      </c>
      <c r="AI156" s="29">
        <f t="shared" si="146"/>
        <v>8.5717293247679596E-10</v>
      </c>
      <c r="AJ156" s="29">
        <f t="shared" si="147"/>
        <v>8.5717293247674416E-10</v>
      </c>
      <c r="AL156" s="35"/>
      <c r="AM156" s="35"/>
      <c r="AN156" s="35"/>
      <c r="AT156" s="35"/>
      <c r="AU156" s="35"/>
      <c r="AV156" s="35"/>
      <c r="BB156" s="35"/>
      <c r="BC156" s="35"/>
      <c r="BD156" s="35"/>
      <c r="BJ156" s="35">
        <v>9.46E-9</v>
      </c>
      <c r="BK156" s="35">
        <v>1.92368414869</v>
      </c>
      <c r="BL156" s="35">
        <v>5628.9564702112002</v>
      </c>
      <c r="BM156" s="29">
        <f t="shared" si="148"/>
        <v>5.8865537897245921E-9</v>
      </c>
      <c r="BN156" s="29">
        <f t="shared" si="149"/>
        <v>5.8860210779379373E-9</v>
      </c>
      <c r="BO156" s="29">
        <f t="shared" si="150"/>
        <v>5.8860210967014335E-9</v>
      </c>
      <c r="BP156" s="29">
        <f t="shared" si="151"/>
        <v>5.8860210967008024E-9</v>
      </c>
      <c r="BR156" s="35">
        <v>1.27E-9</v>
      </c>
      <c r="BS156" s="35">
        <v>0.26234206854999997</v>
      </c>
      <c r="BT156" s="35">
        <v>13358.9265884502</v>
      </c>
      <c r="BU156" s="29">
        <f t="shared" si="152"/>
        <v>-1.134162462831696E-9</v>
      </c>
      <c r="BV156" s="29">
        <f t="shared" si="153"/>
        <v>-1.134260005073073E-9</v>
      </c>
      <c r="BW156" s="29">
        <f t="shared" si="154"/>
        <v>-1.1342600016380763E-9</v>
      </c>
      <c r="BX156" s="29">
        <f t="shared" si="155"/>
        <v>-1.1342600016381737E-9</v>
      </c>
      <c r="BZ156" s="35"/>
      <c r="CA156" s="35"/>
      <c r="CB156" s="35"/>
      <c r="CH156" s="35"/>
      <c r="CI156" s="35"/>
      <c r="CJ156" s="35"/>
      <c r="CP156" s="35"/>
      <c r="CQ156" s="35"/>
      <c r="CR156" s="35"/>
      <c r="CX156" s="35"/>
      <c r="CY156" s="35"/>
      <c r="CZ156" s="35"/>
      <c r="DF156" s="35">
        <v>7.4260000000000005E-8</v>
      </c>
      <c r="DG156" s="35">
        <v>6.0965628329500001</v>
      </c>
      <c r="DH156" s="35">
        <v>3583.3410306738001</v>
      </c>
      <c r="DI156" s="29">
        <f t="shared" si="156"/>
        <v>7.8447494552400904E-9</v>
      </c>
      <c r="DJ156" s="29">
        <f t="shared" si="157"/>
        <v>7.8481309449951385E-9</v>
      </c>
      <c r="DK156" s="29">
        <f t="shared" si="158"/>
        <v>7.8481308258948367E-9</v>
      </c>
      <c r="DL156" s="29">
        <f t="shared" si="159"/>
        <v>7.8481308258979849E-9</v>
      </c>
      <c r="DN156" s="35">
        <v>1.145E-8</v>
      </c>
      <c r="DO156" s="35">
        <v>0.15197504251999999</v>
      </c>
      <c r="DP156" s="35">
        <v>3134.4268782626</v>
      </c>
      <c r="DQ156" s="29">
        <f t="shared" si="160"/>
        <v>8.0139599553385239E-9</v>
      </c>
      <c r="DR156" s="29">
        <f t="shared" si="161"/>
        <v>8.014287520172062E-9</v>
      </c>
      <c r="DS156" s="29">
        <f t="shared" si="162"/>
        <v>8.014287508634967E-9</v>
      </c>
      <c r="DT156" s="29">
        <f t="shared" si="163"/>
        <v>8.0142875086353161E-9</v>
      </c>
      <c r="DV156" s="35">
        <v>1.01E-9</v>
      </c>
      <c r="DW156" s="35">
        <v>2.9116954954600001</v>
      </c>
      <c r="DX156" s="35">
        <v>692.15760122680001</v>
      </c>
      <c r="DY156" s="29">
        <f t="shared" si="164"/>
        <v>-1.664394475046687E-11</v>
      </c>
      <c r="DZ156" s="29">
        <f t="shared" si="165"/>
        <v>-1.6635012305208953E-11</v>
      </c>
      <c r="EA156" s="29">
        <f t="shared" si="166"/>
        <v>-1.6635012619822698E-11</v>
      </c>
      <c r="EB156" s="29">
        <f t="shared" si="167"/>
        <v>-1.6635012619813729E-11</v>
      </c>
      <c r="ED156" s="40"/>
      <c r="EE156" s="40"/>
      <c r="EF156" s="40"/>
      <c r="EL156" s="35"/>
      <c r="EM156" s="35"/>
      <c r="EN156" s="35"/>
      <c r="ET156" s="35"/>
      <c r="EU156" s="35"/>
      <c r="EV156" s="35"/>
    </row>
    <row r="157" spans="14:152" s="29" customFormat="1" ht="13.5" x14ac:dyDescent="0.3">
      <c r="N157" s="35">
        <v>1.4245999999999999E-7</v>
      </c>
      <c r="O157" s="35">
        <v>0.59808746066999996</v>
      </c>
      <c r="P157" s="35">
        <v>23.8784377478</v>
      </c>
      <c r="Q157" s="29">
        <f t="shared" si="136"/>
        <v>7.8651807085093204E-8</v>
      </c>
      <c r="R157" s="29">
        <f t="shared" si="137"/>
        <v>7.8651843330501623E-8</v>
      </c>
      <c r="S157" s="29">
        <f t="shared" si="138"/>
        <v>7.8651843329224999E-8</v>
      </c>
      <c r="T157" s="29">
        <f t="shared" si="139"/>
        <v>7.8651843329225039E-8</v>
      </c>
      <c r="V157" s="35">
        <v>1.9440000000000001E-8</v>
      </c>
      <c r="W157" s="35">
        <v>5.8908187213299996</v>
      </c>
      <c r="X157" s="35">
        <v>6894.5239488376001</v>
      </c>
      <c r="Y157" s="29">
        <f t="shared" si="140"/>
        <v>1.1895845734769249E-9</v>
      </c>
      <c r="Z157" s="29">
        <f t="shared" si="141"/>
        <v>1.1878749911572355E-9</v>
      </c>
      <c r="AA157" s="29">
        <f t="shared" si="142"/>
        <v>1.1878750513711878E-9</v>
      </c>
      <c r="AB157" s="29">
        <f t="shared" si="143"/>
        <v>1.1878750513695335E-9</v>
      </c>
      <c r="AD157" s="35">
        <v>1.43E-9</v>
      </c>
      <c r="AE157" s="35">
        <v>6.2582581839899998</v>
      </c>
      <c r="AF157" s="35">
        <v>9595.2390892233998</v>
      </c>
      <c r="AG157" s="29">
        <f t="shared" si="144"/>
        <v>4.3773970271260434E-10</v>
      </c>
      <c r="AH157" s="29">
        <f t="shared" si="145"/>
        <v>4.3757277121634754E-10</v>
      </c>
      <c r="AI157" s="29">
        <f t="shared" si="146"/>
        <v>4.3757277709602214E-10</v>
      </c>
      <c r="AJ157" s="29">
        <f t="shared" si="147"/>
        <v>4.3757277709586735E-10</v>
      </c>
      <c r="AL157" s="35"/>
      <c r="AM157" s="35"/>
      <c r="AN157" s="35"/>
      <c r="AT157" s="35"/>
      <c r="AU157" s="35"/>
      <c r="AV157" s="35"/>
      <c r="BB157" s="35"/>
      <c r="BC157" s="35"/>
      <c r="BD157" s="35"/>
      <c r="BJ157" s="35">
        <v>9.7800000000000006E-9</v>
      </c>
      <c r="BK157" s="35">
        <v>4.5569716731699996</v>
      </c>
      <c r="BL157" s="35">
        <v>3097.8838227257902</v>
      </c>
      <c r="BM157" s="29">
        <f t="shared" si="148"/>
        <v>-1.0288541033026171E-9</v>
      </c>
      <c r="BN157" s="29">
        <f t="shared" si="149"/>
        <v>-1.0292391287633287E-9</v>
      </c>
      <c r="BO157" s="29">
        <f t="shared" si="150"/>
        <v>-1.0292391152021951E-9</v>
      </c>
      <c r="BP157" s="29">
        <f t="shared" si="151"/>
        <v>-1.0292391152026098E-9</v>
      </c>
      <c r="BR157" s="35">
        <v>1.63E-9</v>
      </c>
      <c r="BS157" s="35">
        <v>5.8335669702499997</v>
      </c>
      <c r="BT157" s="35">
        <v>639.89728631399998</v>
      </c>
      <c r="BU157" s="29">
        <f t="shared" si="152"/>
        <v>-1.4155577792600744E-9</v>
      </c>
      <c r="BV157" s="29">
        <f t="shared" si="153"/>
        <v>-1.4155643876957967E-9</v>
      </c>
      <c r="BW157" s="29">
        <f t="shared" si="154"/>
        <v>-1.4155643874630397E-9</v>
      </c>
      <c r="BX157" s="29">
        <f t="shared" si="155"/>
        <v>-1.4155643874630453E-9</v>
      </c>
      <c r="BZ157" s="35"/>
      <c r="CA157" s="35"/>
      <c r="CB157" s="35"/>
      <c r="CH157" s="35"/>
      <c r="CI157" s="35"/>
      <c r="CJ157" s="35"/>
      <c r="CP157" s="35"/>
      <c r="CQ157" s="35"/>
      <c r="CR157" s="35"/>
      <c r="CX157" s="35"/>
      <c r="CY157" s="35"/>
      <c r="CZ157" s="35"/>
      <c r="DF157" s="35">
        <v>6.402E-8</v>
      </c>
      <c r="DG157" s="35">
        <v>4.1980699677400004</v>
      </c>
      <c r="DH157" s="35">
        <v>5202.3582793351998</v>
      </c>
      <c r="DI157" s="29">
        <f t="shared" si="156"/>
        <v>4.7721663613660439E-8</v>
      </c>
      <c r="DJ157" s="29">
        <f t="shared" si="157"/>
        <v>4.772450065890221E-8</v>
      </c>
      <c r="DK157" s="29">
        <f t="shared" si="158"/>
        <v>4.772450055898083E-8</v>
      </c>
      <c r="DL157" s="29">
        <f t="shared" si="159"/>
        <v>4.7724500558983854E-8</v>
      </c>
      <c r="DN157" s="35">
        <v>1.2989999999999999E-8</v>
      </c>
      <c r="DO157" s="35">
        <v>1.44631688592</v>
      </c>
      <c r="DP157" s="35">
        <v>6254.6266625236003</v>
      </c>
      <c r="DQ157" s="29">
        <f t="shared" si="160"/>
        <v>-1.0425048474588123E-8</v>
      </c>
      <c r="DR157" s="29">
        <f t="shared" si="161"/>
        <v>-1.0424429012413781E-8</v>
      </c>
      <c r="DS157" s="29">
        <f t="shared" si="162"/>
        <v>-1.0424429034233294E-8</v>
      </c>
      <c r="DT157" s="29">
        <f t="shared" si="163"/>
        <v>-1.0424429034232634E-8</v>
      </c>
      <c r="DV157" s="35">
        <v>9.2999999999999999E-10</v>
      </c>
      <c r="DW157" s="35">
        <v>3.2146436829099998</v>
      </c>
      <c r="DX157" s="35">
        <v>8671.9698704406001</v>
      </c>
      <c r="DY157" s="29">
        <f t="shared" si="164"/>
        <v>8.3766199432574407E-10</v>
      </c>
      <c r="DZ157" s="29">
        <f t="shared" si="165"/>
        <v>8.3761721676300762E-10</v>
      </c>
      <c r="EA157" s="29">
        <f t="shared" si="166"/>
        <v>8.3761721834033217E-10</v>
      </c>
      <c r="EB157" s="29">
        <f t="shared" si="167"/>
        <v>8.3761721834027479E-10</v>
      </c>
      <c r="ED157" s="35"/>
      <c r="EE157" s="35"/>
      <c r="EF157" s="35"/>
      <c r="EL157" s="35"/>
      <c r="EM157" s="35"/>
      <c r="EN157" s="35"/>
      <c r="ET157" s="35"/>
      <c r="EU157" s="35"/>
      <c r="EV157" s="35"/>
    </row>
    <row r="158" spans="14:152" s="29" customFormat="1" ht="13.5" x14ac:dyDescent="0.3">
      <c r="N158" s="35">
        <v>1.4023000000000001E-7</v>
      </c>
      <c r="O158" s="35">
        <v>1.4421864898800001</v>
      </c>
      <c r="P158" s="35">
        <v>10404.7338123226</v>
      </c>
      <c r="Q158" s="29">
        <f t="shared" si="136"/>
        <v>9.882156127606505E-8</v>
      </c>
      <c r="R158" s="29">
        <f t="shared" si="137"/>
        <v>9.8834789314748933E-8</v>
      </c>
      <c r="S158" s="29">
        <f t="shared" si="138"/>
        <v>9.883478884886861E-8</v>
      </c>
      <c r="T158" s="29">
        <f t="shared" si="139"/>
        <v>9.8834788848882758E-8</v>
      </c>
      <c r="V158" s="35">
        <v>1.843E-8</v>
      </c>
      <c r="W158" s="35">
        <v>3.0764331461699999</v>
      </c>
      <c r="X158" s="35">
        <v>3325.3599555147998</v>
      </c>
      <c r="Y158" s="29">
        <f t="shared" si="140"/>
        <v>1.5827303706590428E-8</v>
      </c>
      <c r="Z158" s="29">
        <f t="shared" si="141"/>
        <v>1.5827704956061545E-8</v>
      </c>
      <c r="AA158" s="29">
        <f t="shared" si="142"/>
        <v>1.5827704941929433E-8</v>
      </c>
      <c r="AB158" s="29">
        <f t="shared" si="143"/>
        <v>1.5827704941929906E-8</v>
      </c>
      <c r="AD158" s="35">
        <v>1.5799999999999999E-9</v>
      </c>
      <c r="AE158" s="35">
        <v>6.1425560833999997</v>
      </c>
      <c r="AF158" s="35">
        <v>8273.8208670324002</v>
      </c>
      <c r="AG158" s="29">
        <f t="shared" si="144"/>
        <v>-1.0468263838698907E-9</v>
      </c>
      <c r="AH158" s="29">
        <f t="shared" si="145"/>
        <v>-1.0467012487039078E-9</v>
      </c>
      <c r="AI158" s="29">
        <f t="shared" si="146"/>
        <v>-1.0467012531115694E-9</v>
      </c>
      <c r="AJ158" s="29">
        <f t="shared" si="147"/>
        <v>-1.0467012531114348E-9</v>
      </c>
      <c r="AL158" s="35"/>
      <c r="AM158" s="35"/>
      <c r="AN158" s="35"/>
      <c r="AT158" s="35"/>
      <c r="AU158" s="35"/>
      <c r="AV158" s="35"/>
      <c r="BB158" s="35"/>
      <c r="BC158" s="35"/>
      <c r="BD158" s="35"/>
      <c r="BJ158" s="35">
        <v>8.4599999999999993E-9</v>
      </c>
      <c r="BK158" s="35">
        <v>4.6509624232300002</v>
      </c>
      <c r="BL158" s="35">
        <v>6438.4962494255997</v>
      </c>
      <c r="BM158" s="29">
        <f t="shared" si="148"/>
        <v>-6.2962823258559467E-9</v>
      </c>
      <c r="BN158" s="29">
        <f t="shared" si="149"/>
        <v>-6.295817386755425E-9</v>
      </c>
      <c r="BO158" s="29">
        <f t="shared" si="150"/>
        <v>-6.2958174031320163E-9</v>
      </c>
      <c r="BP158" s="29">
        <f t="shared" si="151"/>
        <v>-6.2958174031315349E-9</v>
      </c>
      <c r="BR158" s="35">
        <v>1.2900000000000001E-9</v>
      </c>
      <c r="BS158" s="35">
        <v>2.0260766284599998</v>
      </c>
      <c r="BT158" s="35">
        <v>3346.1353510071999</v>
      </c>
      <c r="BU158" s="29">
        <f t="shared" si="152"/>
        <v>1.2702948001491171E-9</v>
      </c>
      <c r="BV158" s="29">
        <f t="shared" si="153"/>
        <v>1.2702851943308592E-9</v>
      </c>
      <c r="BW158" s="29">
        <f t="shared" si="154"/>
        <v>1.2702851946692301E-9</v>
      </c>
      <c r="BX158" s="29">
        <f t="shared" si="155"/>
        <v>1.2702851946692204E-9</v>
      </c>
      <c r="BZ158" s="35"/>
      <c r="CA158" s="35"/>
      <c r="CB158" s="35"/>
      <c r="CH158" s="35"/>
      <c r="CI158" s="35"/>
      <c r="CJ158" s="35"/>
      <c r="CP158" s="35"/>
      <c r="CQ158" s="35"/>
      <c r="CR158" s="35"/>
      <c r="CX158" s="35"/>
      <c r="CY158" s="35"/>
      <c r="CZ158" s="35"/>
      <c r="DF158" s="35">
        <v>6.5289999999999998E-8</v>
      </c>
      <c r="DG158" s="35">
        <v>6.1192925270999998</v>
      </c>
      <c r="DH158" s="35">
        <v>135.0650800354</v>
      </c>
      <c r="DI158" s="29">
        <f t="shared" si="156"/>
        <v>-2.8928246767598927E-8</v>
      </c>
      <c r="DJ158" s="29">
        <f t="shared" si="157"/>
        <v>-2.8928145740908754E-8</v>
      </c>
      <c r="DK158" s="29">
        <f t="shared" si="158"/>
        <v>-2.8928145744467021E-8</v>
      </c>
      <c r="DL158" s="29">
        <f t="shared" si="159"/>
        <v>-2.8928145744467021E-8</v>
      </c>
      <c r="DN158" s="35">
        <v>1.494E-8</v>
      </c>
      <c r="DO158" s="35">
        <v>1.54417907271</v>
      </c>
      <c r="DP158" s="35">
        <v>3361.3878221922</v>
      </c>
      <c r="DQ158" s="29">
        <f t="shared" si="160"/>
        <v>1.3706667597756517E-8</v>
      </c>
      <c r="DR158" s="29">
        <f t="shared" si="161"/>
        <v>1.3706412256965984E-8</v>
      </c>
      <c r="DS158" s="29">
        <f t="shared" si="162"/>
        <v>1.3706412265959908E-8</v>
      </c>
      <c r="DT158" s="29">
        <f t="shared" si="163"/>
        <v>1.3706412265959613E-8</v>
      </c>
      <c r="DV158" s="35">
        <v>8.6999999999999999E-10</v>
      </c>
      <c r="DW158" s="35">
        <v>5.2437587311899998</v>
      </c>
      <c r="DX158" s="35">
        <v>13119.7211028251</v>
      </c>
      <c r="DY158" s="29">
        <f t="shared" si="164"/>
        <v>-6.7799635850813685E-12</v>
      </c>
      <c r="DZ158" s="29">
        <f t="shared" si="165"/>
        <v>-6.9258226160850048E-12</v>
      </c>
      <c r="EA158" s="29">
        <f t="shared" si="166"/>
        <v>-6.9258174787177154E-12</v>
      </c>
      <c r="EB158" s="29">
        <f t="shared" si="167"/>
        <v>-6.9258174788660724E-12</v>
      </c>
      <c r="ED158" s="35"/>
      <c r="EE158" s="35"/>
      <c r="EF158" s="35"/>
      <c r="EL158" s="35"/>
      <c r="EM158" s="35"/>
      <c r="EN158" s="35"/>
      <c r="ET158" s="35"/>
      <c r="EU158" s="35"/>
      <c r="EV158" s="35"/>
    </row>
    <row r="159" spans="14:152" s="29" customFormat="1" ht="13.5" x14ac:dyDescent="0.3">
      <c r="N159" s="35">
        <v>1.6051E-7</v>
      </c>
      <c r="O159" s="35">
        <v>3.7940995048800001</v>
      </c>
      <c r="P159" s="35">
        <v>2118.7638603783998</v>
      </c>
      <c r="Q159" s="29">
        <f t="shared" si="136"/>
        <v>1.4026183909392255E-7</v>
      </c>
      <c r="R159" s="29">
        <f t="shared" si="137"/>
        <v>1.4026395202975696E-7</v>
      </c>
      <c r="S159" s="29">
        <f t="shared" si="138"/>
        <v>1.4026395195533834E-7</v>
      </c>
      <c r="T159" s="29">
        <f t="shared" si="139"/>
        <v>1.4026395195534056E-7</v>
      </c>
      <c r="V159" s="35">
        <v>1.8089999999999999E-8</v>
      </c>
      <c r="W159" s="35">
        <v>4.9790521827600003</v>
      </c>
      <c r="X159" s="35">
        <v>1648.4467571974001</v>
      </c>
      <c r="Y159" s="29">
        <f t="shared" si="140"/>
        <v>1.7072301444220558E-8</v>
      </c>
      <c r="Z159" s="29">
        <f t="shared" si="141"/>
        <v>1.7072427456549183E-8</v>
      </c>
      <c r="AA159" s="29">
        <f t="shared" si="142"/>
        <v>1.7072427452110988E-8</v>
      </c>
      <c r="AB159" s="29">
        <f t="shared" si="143"/>
        <v>1.7072427452111114E-8</v>
      </c>
      <c r="AD159" s="35">
        <v>1.6999999999999999E-9</v>
      </c>
      <c r="AE159" s="35">
        <v>5.9841393799300002</v>
      </c>
      <c r="AF159" s="35">
        <v>3320.2571073009999</v>
      </c>
      <c r="AG159" s="29">
        <f t="shared" si="144"/>
        <v>-1.6585988491937912E-9</v>
      </c>
      <c r="AH159" s="29">
        <f t="shared" si="145"/>
        <v>-1.6586146696479989E-9</v>
      </c>
      <c r="AI159" s="29">
        <f t="shared" si="146"/>
        <v>-1.6586146690908332E-9</v>
      </c>
      <c r="AJ159" s="29">
        <f t="shared" si="147"/>
        <v>-1.6586146690908491E-9</v>
      </c>
      <c r="AL159" s="35"/>
      <c r="AM159" s="35"/>
      <c r="AN159" s="35"/>
      <c r="AT159" s="35"/>
      <c r="AU159" s="35"/>
      <c r="AV159" s="35"/>
      <c r="BB159" s="35"/>
      <c r="BC159" s="35"/>
      <c r="BD159" s="35"/>
      <c r="BJ159" s="35">
        <v>9.0099999999999993E-9</v>
      </c>
      <c r="BK159" s="35">
        <v>1.46788821922</v>
      </c>
      <c r="BL159" s="35">
        <v>6660.4494579071998</v>
      </c>
      <c r="BM159" s="29">
        <f t="shared" si="148"/>
        <v>-8.581812549036726E-9</v>
      </c>
      <c r="BN159" s="29">
        <f t="shared" si="149"/>
        <v>-8.5815789147761656E-9</v>
      </c>
      <c r="BO159" s="29">
        <f t="shared" si="150"/>
        <v>-8.5815789230062058E-9</v>
      </c>
      <c r="BP159" s="29">
        <f t="shared" si="151"/>
        <v>-8.5815789230059328E-9</v>
      </c>
      <c r="BR159" s="35">
        <v>1.55E-9</v>
      </c>
      <c r="BS159" s="35">
        <v>1.5718930764000001</v>
      </c>
      <c r="BT159" s="35">
        <v>3767.2106175757999</v>
      </c>
      <c r="BU159" s="29">
        <f t="shared" si="152"/>
        <v>1.5458356861240493E-9</v>
      </c>
      <c r="BV159" s="29">
        <f t="shared" si="153"/>
        <v>1.5458302181578166E-9</v>
      </c>
      <c r="BW159" s="29">
        <f t="shared" si="154"/>
        <v>1.5458302183504703E-9</v>
      </c>
      <c r="BX159" s="29">
        <f t="shared" si="155"/>
        <v>1.5458302183504645E-9</v>
      </c>
      <c r="BZ159" s="35"/>
      <c r="CA159" s="35"/>
      <c r="CB159" s="35"/>
      <c r="CH159" s="35"/>
      <c r="CI159" s="35"/>
      <c r="CJ159" s="35"/>
      <c r="CP159" s="35"/>
      <c r="CQ159" s="35"/>
      <c r="CR159" s="35"/>
      <c r="CX159" s="35"/>
      <c r="CY159" s="35"/>
      <c r="CZ159" s="35"/>
      <c r="DF159" s="35">
        <v>6.13E-8</v>
      </c>
      <c r="DG159" s="35">
        <v>1.1725223200000001E-3</v>
      </c>
      <c r="DH159" s="35">
        <v>6836.6452528338004</v>
      </c>
      <c r="DI159" s="29">
        <f t="shared" si="156"/>
        <v>-2.8594284040758076E-8</v>
      </c>
      <c r="DJ159" s="29">
        <f t="shared" si="157"/>
        <v>-2.8599021154925473E-8</v>
      </c>
      <c r="DK159" s="29">
        <f t="shared" si="158"/>
        <v>-2.8599020988080864E-8</v>
      </c>
      <c r="DL159" s="29">
        <f t="shared" si="159"/>
        <v>-2.8599020988086257E-8</v>
      </c>
      <c r="DN159" s="35">
        <v>1.054E-8</v>
      </c>
      <c r="DO159" s="35">
        <v>0.67591855338999995</v>
      </c>
      <c r="DP159" s="35">
        <v>3344.2028553516002</v>
      </c>
      <c r="DQ159" s="29">
        <f t="shared" si="160"/>
        <v>1.5008471842488412E-10</v>
      </c>
      <c r="DR159" s="29">
        <f t="shared" si="161"/>
        <v>1.4963432476916379E-10</v>
      </c>
      <c r="DS159" s="29">
        <f t="shared" si="162"/>
        <v>1.496343406327423E-10</v>
      </c>
      <c r="DT159" s="29">
        <f t="shared" si="163"/>
        <v>1.4963434063221813E-10</v>
      </c>
      <c r="DV159" s="35">
        <v>1.0600000000000001E-9</v>
      </c>
      <c r="DW159" s="35">
        <v>3.76804681559</v>
      </c>
      <c r="DX159" s="35">
        <v>13517.8701062334</v>
      </c>
      <c r="DY159" s="29">
        <f t="shared" si="164"/>
        <v>-1.02137051530852E-9</v>
      </c>
      <c r="DZ159" s="29">
        <f t="shared" si="165"/>
        <v>-1.0214194830671784E-9</v>
      </c>
      <c r="EA159" s="29">
        <f t="shared" si="166"/>
        <v>-1.0214194813430009E-9</v>
      </c>
      <c r="EB159" s="29">
        <f t="shared" si="167"/>
        <v>-1.0214194813430493E-9</v>
      </c>
      <c r="ED159" s="35"/>
      <c r="EE159" s="35"/>
      <c r="EF159" s="35"/>
      <c r="EL159" s="35"/>
      <c r="EM159" s="35"/>
      <c r="EN159" s="35"/>
      <c r="ET159" s="35"/>
      <c r="EU159" s="35"/>
      <c r="EV159" s="35"/>
    </row>
    <row r="160" spans="14:152" s="29" customFormat="1" ht="13.5" x14ac:dyDescent="0.3">
      <c r="N160" s="35">
        <v>1.3714E-7</v>
      </c>
      <c r="O160" s="35">
        <v>3.5905063445700001</v>
      </c>
      <c r="P160" s="35">
        <v>15113.989238215199</v>
      </c>
      <c r="Q160" s="29">
        <f t="shared" si="136"/>
        <v>-8.6900397314601538E-8</v>
      </c>
      <c r="R160" s="29">
        <f t="shared" si="137"/>
        <v>-8.6920886937170975E-8</v>
      </c>
      <c r="S160" s="29">
        <f t="shared" si="138"/>
        <v>-8.6920886215554213E-8</v>
      </c>
      <c r="T160" s="29">
        <f t="shared" si="139"/>
        <v>-8.6920886215575323E-8</v>
      </c>
      <c r="V160" s="35">
        <v>2.1360000000000001E-8</v>
      </c>
      <c r="W160" s="35">
        <v>1.91364787635</v>
      </c>
      <c r="X160" s="35">
        <v>8969.5688969109997</v>
      </c>
      <c r="Y160" s="29">
        <f t="shared" si="140"/>
        <v>-2.1323576562810923E-8</v>
      </c>
      <c r="Z160" s="29">
        <f t="shared" si="141"/>
        <v>-2.1323433501950448E-8</v>
      </c>
      <c r="AA160" s="29">
        <f t="shared" si="142"/>
        <v>-2.1323433506994199E-8</v>
      </c>
      <c r="AB160" s="29">
        <f t="shared" si="143"/>
        <v>-2.1323433506994056E-8</v>
      </c>
      <c r="AD160" s="35">
        <v>1.2400000000000001E-9</v>
      </c>
      <c r="AE160" s="35">
        <v>1.74571336137</v>
      </c>
      <c r="AF160" s="35">
        <v>11081.2192102886</v>
      </c>
      <c r="AG160" s="29">
        <f t="shared" si="144"/>
        <v>1.0960372542380624E-9</v>
      </c>
      <c r="AH160" s="29">
        <f t="shared" si="145"/>
        <v>1.0959551220215583E-9</v>
      </c>
      <c r="AI160" s="29">
        <f t="shared" si="146"/>
        <v>1.0959551249147602E-9</v>
      </c>
      <c r="AJ160" s="29">
        <f t="shared" si="147"/>
        <v>1.0959551249146779E-9</v>
      </c>
      <c r="AL160" s="35"/>
      <c r="AM160" s="35"/>
      <c r="AN160" s="35"/>
      <c r="AT160" s="35"/>
      <c r="AU160" s="35"/>
      <c r="AV160" s="35"/>
      <c r="BB160" s="35"/>
      <c r="BC160" s="35"/>
      <c r="BD160" s="35"/>
      <c r="BJ160" s="35">
        <v>7.3900000000000003E-9</v>
      </c>
      <c r="BK160" s="35">
        <v>4.9771600883399998</v>
      </c>
      <c r="BL160" s="35">
        <v>10014.723733098601</v>
      </c>
      <c r="BM160" s="29">
        <f t="shared" si="148"/>
        <v>-3.1473700838643723E-9</v>
      </c>
      <c r="BN160" s="29">
        <f t="shared" si="149"/>
        <v>-3.1482257661164631E-9</v>
      </c>
      <c r="BO160" s="29">
        <f t="shared" si="150"/>
        <v>-3.1482257359790875E-9</v>
      </c>
      <c r="BP160" s="29">
        <f t="shared" si="151"/>
        <v>-3.1482257359798477E-9</v>
      </c>
      <c r="BR160" s="35">
        <v>1.33E-9</v>
      </c>
      <c r="BS160" s="35">
        <v>4.2098992279500003</v>
      </c>
      <c r="BT160" s="35">
        <v>11371.7046897582</v>
      </c>
      <c r="BU160" s="29">
        <f t="shared" si="152"/>
        <v>1.2185066216922591E-9</v>
      </c>
      <c r="BV160" s="29">
        <f t="shared" si="153"/>
        <v>1.2185840721152368E-9</v>
      </c>
      <c r="BW160" s="29">
        <f t="shared" si="154"/>
        <v>1.2185840693877787E-9</v>
      </c>
      <c r="BX160" s="29">
        <f t="shared" si="155"/>
        <v>1.2185840693878544E-9</v>
      </c>
      <c r="BZ160" s="35"/>
      <c r="CA160" s="35"/>
      <c r="CB160" s="35"/>
      <c r="CH160" s="35"/>
      <c r="CI160" s="35"/>
      <c r="CJ160" s="35"/>
      <c r="CP160" s="35"/>
      <c r="CQ160" s="35"/>
      <c r="CR160" s="35"/>
      <c r="CX160" s="35"/>
      <c r="CY160" s="35"/>
      <c r="CZ160" s="35"/>
      <c r="DF160" s="35">
        <v>6.2260000000000003E-8</v>
      </c>
      <c r="DG160" s="35">
        <v>6.1068395566899998</v>
      </c>
      <c r="DH160" s="35">
        <v>17256.6315363414</v>
      </c>
      <c r="DI160" s="29">
        <f t="shared" si="156"/>
        <v>-5.4569130789461361E-8</v>
      </c>
      <c r="DJ160" s="29">
        <f t="shared" si="157"/>
        <v>-5.4575739779023029E-8</v>
      </c>
      <c r="DK160" s="29">
        <f t="shared" si="158"/>
        <v>-5.4575739546290833E-8</v>
      </c>
      <c r="DL160" s="29">
        <f t="shared" si="159"/>
        <v>-5.4575739546297643E-8</v>
      </c>
      <c r="DN160" s="35">
        <v>1.2100000000000001E-8</v>
      </c>
      <c r="DO160" s="35">
        <v>0.85117132607000001</v>
      </c>
      <c r="DP160" s="35">
        <v>3120.1997842609999</v>
      </c>
      <c r="DQ160" s="29">
        <f t="shared" si="160"/>
        <v>3.658341807266228E-9</v>
      </c>
      <c r="DR160" s="29">
        <f t="shared" si="161"/>
        <v>3.6588016949068475E-9</v>
      </c>
      <c r="DS160" s="29">
        <f t="shared" si="162"/>
        <v>3.6588016787090013E-9</v>
      </c>
      <c r="DT160" s="29">
        <f t="shared" si="163"/>
        <v>3.658801678709493E-9</v>
      </c>
      <c r="DV160" s="35">
        <v>8.9000000000000003E-10</v>
      </c>
      <c r="DW160" s="35">
        <v>5.7365210174600003</v>
      </c>
      <c r="DX160" s="35">
        <v>11371.7046897582</v>
      </c>
      <c r="DY160" s="29">
        <f t="shared" si="164"/>
        <v>-3.2034638755756776E-10</v>
      </c>
      <c r="DZ160" s="29">
        <f t="shared" si="165"/>
        <v>-3.202257171012857E-10</v>
      </c>
      <c r="EA160" s="29">
        <f t="shared" si="166"/>
        <v>-3.2022572135158572E-10</v>
      </c>
      <c r="EB160" s="29">
        <f t="shared" si="167"/>
        <v>-3.2022572135146769E-10</v>
      </c>
      <c r="ED160" s="35"/>
      <c r="EE160" s="35"/>
      <c r="EF160" s="35"/>
      <c r="EL160" s="35"/>
      <c r="EM160" s="35"/>
      <c r="EN160" s="35"/>
      <c r="ET160" s="35"/>
      <c r="EU160" s="35"/>
      <c r="EV160" s="35"/>
    </row>
    <row r="161" spans="7:152" s="29" customFormat="1" ht="13.5" x14ac:dyDescent="0.3">
      <c r="N161" s="35">
        <v>1.8038E-7</v>
      </c>
      <c r="O161" s="35">
        <v>4.2539153199999999</v>
      </c>
      <c r="P161" s="35">
        <v>2487.4160449477999</v>
      </c>
      <c r="Q161" s="29">
        <f t="shared" si="136"/>
        <v>1.4116488598154145E-7</v>
      </c>
      <c r="R161" s="29">
        <f t="shared" si="137"/>
        <v>1.4116845534062315E-7</v>
      </c>
      <c r="S161" s="29">
        <f t="shared" si="138"/>
        <v>1.4116845521490779E-7</v>
      </c>
      <c r="T161" s="29">
        <f t="shared" si="139"/>
        <v>1.4116845521491097E-7</v>
      </c>
      <c r="V161" s="35">
        <v>2.0990000000000001E-8</v>
      </c>
      <c r="W161" s="35">
        <v>3.0041025564199999</v>
      </c>
      <c r="X161" s="35">
        <v>6254.6266625236003</v>
      </c>
      <c r="Y161" s="29">
        <f t="shared" si="140"/>
        <v>-1.2740585185790911E-8</v>
      </c>
      <c r="Z161" s="29">
        <f t="shared" si="141"/>
        <v>-1.2741918444981552E-8</v>
      </c>
      <c r="AA161" s="29">
        <f t="shared" si="142"/>
        <v>-1.2741918398023696E-8</v>
      </c>
      <c r="AB161" s="29">
        <f t="shared" si="143"/>
        <v>-1.2741918398025121E-8</v>
      </c>
      <c r="AD161" s="35">
        <v>1.4599999999999999E-9</v>
      </c>
      <c r="AE161" s="35">
        <v>2.2285170930399998</v>
      </c>
      <c r="AF161" s="35">
        <v>3178.1457905676002</v>
      </c>
      <c r="AG161" s="29">
        <f t="shared" si="144"/>
        <v>-1.3205930751980056E-9</v>
      </c>
      <c r="AH161" s="29">
        <f t="shared" si="145"/>
        <v>-1.3206183605464678E-9</v>
      </c>
      <c r="AI161" s="29">
        <f t="shared" si="146"/>
        <v>-1.3206183596559204E-9</v>
      </c>
      <c r="AJ161" s="29">
        <f t="shared" si="147"/>
        <v>-1.3206183596559469E-9</v>
      </c>
      <c r="AL161" s="35"/>
      <c r="AM161" s="35"/>
      <c r="AN161" s="35"/>
      <c r="AT161" s="35"/>
      <c r="AU161" s="35"/>
      <c r="AV161" s="35"/>
      <c r="BB161" s="35"/>
      <c r="BC161" s="35"/>
      <c r="BD161" s="35"/>
      <c r="BJ161" s="35">
        <v>7.6199999999999997E-9</v>
      </c>
      <c r="BK161" s="35">
        <v>3.4257607931199998</v>
      </c>
      <c r="BL161" s="35">
        <v>18984.292630009601</v>
      </c>
      <c r="BM161" s="29">
        <f t="shared" si="148"/>
        <v>-5.5807495792628145E-9</v>
      </c>
      <c r="BN161" s="29">
        <f t="shared" si="149"/>
        <v>-5.5820081431503499E-9</v>
      </c>
      <c r="BO161" s="29">
        <f t="shared" si="150"/>
        <v>-5.5820080988275849E-9</v>
      </c>
      <c r="BP161" s="29">
        <f t="shared" si="151"/>
        <v>-5.5820080988290589E-9</v>
      </c>
      <c r="BR161" s="35">
        <v>1.14E-9</v>
      </c>
      <c r="BS161" s="35">
        <v>2.1263638398800002</v>
      </c>
      <c r="BT161" s="35">
        <v>6688.3384004004001</v>
      </c>
      <c r="BU161" s="29">
        <f t="shared" si="152"/>
        <v>-7.9267934378063814E-10</v>
      </c>
      <c r="BV161" s="29">
        <f t="shared" si="153"/>
        <v>-7.927493680251595E-10</v>
      </c>
      <c r="BW161" s="29">
        <f t="shared" si="154"/>
        <v>-7.9274936555889569E-10</v>
      </c>
      <c r="BX161" s="29">
        <f t="shared" si="155"/>
        <v>-7.9274936555897727E-10</v>
      </c>
      <c r="BZ161" s="35"/>
      <c r="CA161" s="35"/>
      <c r="CB161" s="35"/>
      <c r="CH161" s="35"/>
      <c r="CI161" s="35"/>
      <c r="CJ161" s="35"/>
      <c r="CP161" s="35"/>
      <c r="CQ161" s="35"/>
      <c r="CR161" s="35"/>
      <c r="CX161" s="35"/>
      <c r="CY161" s="35"/>
      <c r="CZ161" s="35"/>
      <c r="DF161" s="35">
        <v>8.1930000000000006E-8</v>
      </c>
      <c r="DG161" s="35">
        <v>5.24811458833</v>
      </c>
      <c r="DH161" s="35">
        <v>10575.406682941801</v>
      </c>
      <c r="DI161" s="29">
        <f t="shared" si="156"/>
        <v>3.8357367137341362E-8</v>
      </c>
      <c r="DJ161" s="29">
        <f t="shared" si="157"/>
        <v>3.8367150797992E-8</v>
      </c>
      <c r="DK161" s="29">
        <f t="shared" si="158"/>
        <v>3.8367150453411122E-8</v>
      </c>
      <c r="DL161" s="29">
        <f t="shared" si="159"/>
        <v>3.8367150453421405E-8</v>
      </c>
      <c r="DN161" s="35">
        <v>1.061E-8</v>
      </c>
      <c r="DO161" s="35">
        <v>0.13258232364</v>
      </c>
      <c r="DP161" s="35">
        <v>522.57741809380002</v>
      </c>
      <c r="DQ161" s="29">
        <f t="shared" si="160"/>
        <v>-7.3573672328703954E-9</v>
      </c>
      <c r="DR161" s="29">
        <f t="shared" si="161"/>
        <v>-7.3573161806406079E-9</v>
      </c>
      <c r="DS161" s="29">
        <f t="shared" si="162"/>
        <v>-7.3573161824387472E-9</v>
      </c>
      <c r="DT161" s="29">
        <f t="shared" si="163"/>
        <v>-7.3573161824386926E-9</v>
      </c>
      <c r="DV161" s="35">
        <v>1.0399999999999999E-9</v>
      </c>
      <c r="DW161" s="35">
        <v>5.9007896440599996</v>
      </c>
      <c r="DX161" s="35">
        <v>8432.7643848156004</v>
      </c>
      <c r="DY161" s="29">
        <f t="shared" si="164"/>
        <v>-8.0622199168990942E-11</v>
      </c>
      <c r="DZ161" s="29">
        <f t="shared" si="165"/>
        <v>-8.0733935789347768E-11</v>
      </c>
      <c r="EA161" s="29">
        <f t="shared" si="166"/>
        <v>-8.0733931853829971E-11</v>
      </c>
      <c r="EB161" s="29">
        <f t="shared" si="167"/>
        <v>-8.0733931853947844E-11</v>
      </c>
      <c r="ED161" s="40"/>
      <c r="EE161" s="40"/>
      <c r="EF161" s="40"/>
      <c r="EL161" s="35"/>
      <c r="EM161" s="35"/>
      <c r="EN161" s="35"/>
      <c r="ET161" s="35"/>
      <c r="EU161" s="35"/>
      <c r="EV161" s="35"/>
    </row>
    <row r="162" spans="7:152" s="29" customFormat="1" ht="13.5" x14ac:dyDescent="0.3">
      <c r="N162" s="35">
        <v>1.5846E-7</v>
      </c>
      <c r="O162" s="35">
        <v>0.56901288691999996</v>
      </c>
      <c r="P162" s="35">
        <v>103.0927742186</v>
      </c>
      <c r="Q162" s="29">
        <f t="shared" si="136"/>
        <v>-9.8728823909516718E-8</v>
      </c>
      <c r="R162" s="29">
        <f t="shared" si="137"/>
        <v>-9.8728660620123125E-8</v>
      </c>
      <c r="S162" s="29">
        <f t="shared" si="138"/>
        <v>-9.8728660625874466E-8</v>
      </c>
      <c r="T162" s="29">
        <f t="shared" si="139"/>
        <v>-9.8728660625874293E-8</v>
      </c>
      <c r="V162" s="35">
        <v>1.9149999999999999E-8</v>
      </c>
      <c r="W162" s="35">
        <v>3.5590743173999999</v>
      </c>
      <c r="X162" s="35">
        <v>3767.2106175757999</v>
      </c>
      <c r="Y162" s="29">
        <f t="shared" si="140"/>
        <v>-6.4415940196883274E-9</v>
      </c>
      <c r="Z162" s="29">
        <f t="shared" si="141"/>
        <v>-6.4407258176793021E-9</v>
      </c>
      <c r="AA162" s="29">
        <f t="shared" si="142"/>
        <v>-6.440725848258879E-9</v>
      </c>
      <c r="AB162" s="29">
        <f t="shared" si="143"/>
        <v>-6.4407258482581105E-9</v>
      </c>
      <c r="AD162" s="35">
        <v>1.26E-9</v>
      </c>
      <c r="AE162" s="35">
        <v>5.0292759352500003</v>
      </c>
      <c r="AF162" s="35">
        <v>3475.6775067352</v>
      </c>
      <c r="AG162" s="29">
        <f t="shared" si="144"/>
        <v>2.7473522980654926E-10</v>
      </c>
      <c r="AH162" s="29">
        <f t="shared" si="145"/>
        <v>2.746806115568509E-10</v>
      </c>
      <c r="AI162" s="29">
        <f t="shared" si="146"/>
        <v>2.7468061348059735E-10</v>
      </c>
      <c r="AJ162" s="29">
        <f t="shared" si="147"/>
        <v>2.7468061348053619E-10</v>
      </c>
      <c r="AL162" s="35"/>
      <c r="AM162" s="35"/>
      <c r="AN162" s="35"/>
      <c r="AT162" s="35"/>
      <c r="AU162" s="35"/>
      <c r="AV162" s="35"/>
      <c r="BB162" s="35"/>
      <c r="BC162" s="35"/>
      <c r="BD162" s="35"/>
      <c r="BJ162" s="35">
        <v>9.3399999999999996E-9</v>
      </c>
      <c r="BK162" s="35">
        <v>0.35014113953999998</v>
      </c>
      <c r="BL162" s="35">
        <v>3264.3463554241998</v>
      </c>
      <c r="BM162" s="29">
        <f t="shared" si="148"/>
        <v>-9.3333415226241917E-9</v>
      </c>
      <c r="BN162" s="29">
        <f t="shared" si="149"/>
        <v>-9.3333268050117962E-9</v>
      </c>
      <c r="BO162" s="29">
        <f t="shared" si="150"/>
        <v>-9.3333268055304583E-9</v>
      </c>
      <c r="BP162" s="29">
        <f t="shared" si="151"/>
        <v>-9.3333268055304401E-9</v>
      </c>
      <c r="BR162" s="35">
        <v>1.3000000000000001E-9</v>
      </c>
      <c r="BS162" s="35">
        <v>1.3311494365500001</v>
      </c>
      <c r="BT162" s="35">
        <v>3347.7259737006002</v>
      </c>
      <c r="BU162" s="29">
        <f t="shared" si="152"/>
        <v>8.6372223189763773E-10</v>
      </c>
      <c r="BV162" s="29">
        <f t="shared" si="153"/>
        <v>8.6368066540337248E-10</v>
      </c>
      <c r="BW162" s="29">
        <f t="shared" si="154"/>
        <v>8.6368066686743636E-10</v>
      </c>
      <c r="BX162" s="29">
        <f t="shared" si="155"/>
        <v>8.6368066686738797E-10</v>
      </c>
      <c r="BZ162" s="35"/>
      <c r="CA162" s="35"/>
      <c r="CB162" s="35"/>
      <c r="CH162" s="35"/>
      <c r="CI162" s="35"/>
      <c r="CJ162" s="35"/>
      <c r="CP162" s="35"/>
      <c r="CQ162" s="35"/>
      <c r="CR162" s="35"/>
      <c r="CX162" s="35"/>
      <c r="CY162" s="35"/>
      <c r="CZ162" s="35"/>
      <c r="DF162" s="35">
        <v>6.1679999999999994E-8</v>
      </c>
      <c r="DG162" s="35">
        <v>3.6006920743899999</v>
      </c>
      <c r="DH162" s="35">
        <v>10021.854533751601</v>
      </c>
      <c r="DI162" s="29">
        <f t="shared" si="156"/>
        <v>-6.1161089834237555E-8</v>
      </c>
      <c r="DJ162" s="29">
        <f t="shared" si="157"/>
        <v>-6.1160066819372876E-8</v>
      </c>
      <c r="DK162" s="29">
        <f t="shared" si="158"/>
        <v>-6.1160066855422757E-8</v>
      </c>
      <c r="DL162" s="29">
        <f t="shared" si="159"/>
        <v>-6.1160066855421618E-8</v>
      </c>
      <c r="DN162" s="35">
        <v>1.0029999999999999E-8</v>
      </c>
      <c r="DO162" s="35">
        <v>1.28021784912</v>
      </c>
      <c r="DP162" s="35">
        <v>4569.5745400220003</v>
      </c>
      <c r="DQ162" s="29">
        <f t="shared" si="160"/>
        <v>9.9793437978031174E-9</v>
      </c>
      <c r="DR162" s="29">
        <f t="shared" si="161"/>
        <v>9.9794025718690702E-9</v>
      </c>
      <c r="DS162" s="29">
        <f t="shared" si="162"/>
        <v>9.9794025697995536E-9</v>
      </c>
      <c r="DT162" s="29">
        <f t="shared" si="163"/>
        <v>9.9794025697996248E-9</v>
      </c>
      <c r="DV162" s="35">
        <v>9.900000000000001E-10</v>
      </c>
      <c r="DW162" s="35">
        <v>3.61425346453</v>
      </c>
      <c r="DX162" s="35">
        <v>853.19638175199998</v>
      </c>
      <c r="DY162" s="29">
        <f t="shared" si="164"/>
        <v>1.8990567827929494E-10</v>
      </c>
      <c r="DZ162" s="29">
        <f t="shared" si="165"/>
        <v>1.8989508460418558E-10</v>
      </c>
      <c r="EA162" s="29">
        <f t="shared" si="166"/>
        <v>1.8989508497730939E-10</v>
      </c>
      <c r="EB162" s="29">
        <f t="shared" si="167"/>
        <v>1.8989508497729902E-10</v>
      </c>
      <c r="ED162" s="35"/>
      <c r="EE162" s="35"/>
      <c r="EF162" s="35"/>
      <c r="EL162" s="35"/>
      <c r="EM162" s="35"/>
      <c r="EN162" s="35"/>
      <c r="ET162" s="35"/>
      <c r="EU162" s="35"/>
      <c r="EV162" s="35"/>
    </row>
    <row r="163" spans="7:152" s="29" customFormat="1" ht="13.5" x14ac:dyDescent="0.3">
      <c r="N163" s="35">
        <v>1.3402999999999999E-7</v>
      </c>
      <c r="O163" s="35">
        <v>5.1692043299400003</v>
      </c>
      <c r="P163" s="35">
        <v>10213.285546211</v>
      </c>
      <c r="Q163" s="29">
        <f t="shared" si="136"/>
        <v>2.1945984493387548E-8</v>
      </c>
      <c r="R163" s="29">
        <f t="shared" si="137"/>
        <v>2.1963241458442759E-8</v>
      </c>
      <c r="S163" s="29">
        <f t="shared" si="138"/>
        <v>2.1963240850633952E-8</v>
      </c>
      <c r="T163" s="29">
        <f t="shared" si="139"/>
        <v>2.1963240850652742E-8</v>
      </c>
      <c r="V163" s="35">
        <v>1.9910000000000001E-8</v>
      </c>
      <c r="W163" s="35">
        <v>5.3727410705300001</v>
      </c>
      <c r="X163" s="35">
        <v>206.1855484372</v>
      </c>
      <c r="Y163" s="29">
        <f t="shared" si="140"/>
        <v>-1.5186978561747167E-8</v>
      </c>
      <c r="Z163" s="29">
        <f t="shared" si="141"/>
        <v>-1.518694463777773E-8</v>
      </c>
      <c r="AA163" s="29">
        <f t="shared" si="142"/>
        <v>-1.5186944638972599E-8</v>
      </c>
      <c r="AB163" s="29">
        <f t="shared" si="143"/>
        <v>-1.5186944638972556E-8</v>
      </c>
      <c r="AD163" s="35">
        <v>1.2300000000000001E-9</v>
      </c>
      <c r="AE163" s="35">
        <v>4.9934264837500004</v>
      </c>
      <c r="AF163" s="35">
        <v>13760.5987102074</v>
      </c>
      <c r="AG163" s="29">
        <f t="shared" si="144"/>
        <v>-8.1672740837799019E-10</v>
      </c>
      <c r="AH163" s="29">
        <f t="shared" si="145"/>
        <v>-8.1656566649939E-10</v>
      </c>
      <c r="AI163" s="29">
        <f t="shared" si="146"/>
        <v>-8.1656567219664145E-10</v>
      </c>
      <c r="AJ163" s="29">
        <f t="shared" si="147"/>
        <v>-8.1656567219645843E-10</v>
      </c>
      <c r="AL163" s="35"/>
      <c r="AM163" s="35"/>
      <c r="AN163" s="35"/>
      <c r="AT163" s="35"/>
      <c r="AU163" s="35"/>
      <c r="AV163" s="35"/>
      <c r="BB163" s="35"/>
      <c r="BC163" s="35"/>
      <c r="BD163" s="35"/>
      <c r="BJ163" s="35">
        <v>8.9399999999999993E-9</v>
      </c>
      <c r="BK163" s="35">
        <v>0.34991139502000002</v>
      </c>
      <c r="BL163" s="35">
        <v>10551.528245194</v>
      </c>
      <c r="BM163" s="29">
        <f t="shared" si="148"/>
        <v>-4.3637554529332991E-9</v>
      </c>
      <c r="BN163" s="29">
        <f t="shared" si="149"/>
        <v>-4.3627033059345532E-9</v>
      </c>
      <c r="BO163" s="29">
        <f t="shared" si="150"/>
        <v>-4.3627033429941877E-9</v>
      </c>
      <c r="BP163" s="29">
        <f t="shared" si="151"/>
        <v>-4.3627033429930784E-9</v>
      </c>
      <c r="BR163" s="35">
        <v>1.0999999999999999E-9</v>
      </c>
      <c r="BS163" s="35">
        <v>5.7889331628200003</v>
      </c>
      <c r="BT163" s="35">
        <v>16173.371168404399</v>
      </c>
      <c r="BU163" s="29">
        <f t="shared" si="152"/>
        <v>-1.4372776648251965E-10</v>
      </c>
      <c r="BV163" s="29">
        <f t="shared" si="153"/>
        <v>-1.4395316497945768E-10</v>
      </c>
      <c r="BW163" s="29">
        <f t="shared" si="154"/>
        <v>-1.4395315704070554E-10</v>
      </c>
      <c r="BX163" s="29">
        <f t="shared" si="155"/>
        <v>-1.4395315704095346E-10</v>
      </c>
      <c r="BZ163" s="35"/>
      <c r="CA163" s="35"/>
      <c r="CB163" s="35"/>
      <c r="CH163" s="35"/>
      <c r="CI163" s="35"/>
      <c r="CJ163" s="35"/>
      <c r="CP163" s="35"/>
      <c r="CQ163" s="35"/>
      <c r="CR163" s="35"/>
      <c r="CX163" s="35"/>
      <c r="CY163" s="35"/>
      <c r="CZ163" s="35"/>
      <c r="DF163" s="35">
        <v>6.1690000000000005E-8</v>
      </c>
      <c r="DG163" s="35">
        <v>1.56992114335</v>
      </c>
      <c r="DH163" s="35">
        <v>10021.8200264472</v>
      </c>
      <c r="DI163" s="29">
        <f t="shared" si="156"/>
        <v>3.433937886423906E-8</v>
      </c>
      <c r="DJ163" s="29">
        <f t="shared" si="157"/>
        <v>3.4345942078201976E-8</v>
      </c>
      <c r="DK163" s="29">
        <f t="shared" si="158"/>
        <v>3.4345941847045745E-8</v>
      </c>
      <c r="DL163" s="29">
        <f t="shared" si="159"/>
        <v>3.4345941847053024E-8</v>
      </c>
      <c r="DN163" s="35">
        <v>1.0120000000000001E-8</v>
      </c>
      <c r="DO163" s="35">
        <v>5.77497169905</v>
      </c>
      <c r="DP163" s="35">
        <v>14314.1681130498</v>
      </c>
      <c r="DQ163" s="29">
        <f t="shared" si="160"/>
        <v>8.8963791726083301E-9</v>
      </c>
      <c r="DR163" s="29">
        <f t="shared" si="161"/>
        <v>8.89549664226019E-9</v>
      </c>
      <c r="DS163" s="29">
        <f t="shared" si="162"/>
        <v>8.8954966733494689E-9</v>
      </c>
      <c r="DT163" s="29">
        <f t="shared" si="163"/>
        <v>8.8954966733485078E-9</v>
      </c>
      <c r="DV163" s="35">
        <v>7.7999999999999999E-10</v>
      </c>
      <c r="DW163" s="35">
        <v>0.95802015550999997</v>
      </c>
      <c r="DX163" s="35">
        <v>3191.0492295652002</v>
      </c>
      <c r="DY163" s="29">
        <f t="shared" si="164"/>
        <v>-6.3465872661039406E-10</v>
      </c>
      <c r="DZ163" s="29">
        <f t="shared" si="165"/>
        <v>-6.3464023523726322E-10</v>
      </c>
      <c r="EA163" s="29">
        <f t="shared" si="166"/>
        <v>-6.3464023588857624E-10</v>
      </c>
      <c r="EB163" s="29">
        <f t="shared" si="167"/>
        <v>-6.346402358885537E-10</v>
      </c>
      <c r="ED163" s="35"/>
      <c r="EE163" s="35"/>
      <c r="EF163" s="35"/>
      <c r="EL163" s="35"/>
      <c r="EM163" s="35"/>
      <c r="EN163" s="35"/>
      <c r="ET163" s="35"/>
      <c r="EU163" s="35"/>
      <c r="EV163" s="35"/>
    </row>
    <row r="164" spans="7:152" s="29" customFormat="1" ht="13.5" x14ac:dyDescent="0.3">
      <c r="N164" s="35">
        <v>1.6068999999999999E-7</v>
      </c>
      <c r="O164" s="35">
        <v>2.3689595845100002</v>
      </c>
      <c r="P164" s="35">
        <v>3265.8308281324998</v>
      </c>
      <c r="Q164" s="29">
        <f t="shared" si="136"/>
        <v>6.7624731309934135E-8</v>
      </c>
      <c r="R164" s="29">
        <f t="shared" si="137"/>
        <v>6.7618647696426037E-8</v>
      </c>
      <c r="S164" s="29">
        <f t="shared" si="138"/>
        <v>6.7618647910702132E-8</v>
      </c>
      <c r="T164" s="29">
        <f t="shared" si="139"/>
        <v>6.7618647910695912E-8</v>
      </c>
      <c r="V164" s="35">
        <v>1.6849999999999999E-8</v>
      </c>
      <c r="W164" s="35">
        <v>5.4970129981699998</v>
      </c>
      <c r="X164" s="35">
        <v>266.60704172179999</v>
      </c>
      <c r="Y164" s="29">
        <f t="shared" si="140"/>
        <v>-1.5503829491175523E-8</v>
      </c>
      <c r="Z164" s="29">
        <f t="shared" si="141"/>
        <v>-1.5503851975803296E-8</v>
      </c>
      <c r="AA164" s="29">
        <f t="shared" si="142"/>
        <v>-1.550385197501136E-8</v>
      </c>
      <c r="AB164" s="29">
        <f t="shared" si="143"/>
        <v>-1.550385197501138E-8</v>
      </c>
      <c r="AD164" s="35">
        <v>1.4100000000000001E-9</v>
      </c>
      <c r="AE164" s="35">
        <v>4.5673581549</v>
      </c>
      <c r="AF164" s="35">
        <v>10021.7699697966</v>
      </c>
      <c r="AG164" s="29">
        <f t="shared" si="144"/>
        <v>-9.4585152416687079E-10</v>
      </c>
      <c r="AH164" s="29">
        <f t="shared" si="145"/>
        <v>-9.4598543775222841E-10</v>
      </c>
      <c r="AI164" s="29">
        <f t="shared" si="146"/>
        <v>-9.4598543303587224E-10</v>
      </c>
      <c r="AJ164" s="29">
        <f t="shared" si="147"/>
        <v>-9.4598543303602093E-10</v>
      </c>
      <c r="AL164" s="35"/>
      <c r="AM164" s="35"/>
      <c r="AN164" s="35"/>
      <c r="AT164" s="35"/>
      <c r="AU164" s="35"/>
      <c r="AV164" s="35"/>
      <c r="BB164" s="35"/>
      <c r="BC164" s="35"/>
      <c r="BD164" s="35"/>
      <c r="BJ164" s="35">
        <v>6.65E-9</v>
      </c>
      <c r="BK164" s="35">
        <v>6.0556183755799999</v>
      </c>
      <c r="BL164" s="35">
        <v>7632.9432596502002</v>
      </c>
      <c r="BM164" s="29">
        <f t="shared" si="148"/>
        <v>-2.2615878144408244E-9</v>
      </c>
      <c r="BN164" s="29">
        <f t="shared" si="149"/>
        <v>-2.2621977986144944E-9</v>
      </c>
      <c r="BO164" s="29">
        <f t="shared" si="150"/>
        <v>-2.2621977771304033E-9</v>
      </c>
      <c r="BP164" s="29">
        <f t="shared" si="151"/>
        <v>-2.2621977771309364E-9</v>
      </c>
      <c r="BR164" s="35">
        <v>1.0500000000000001E-9</v>
      </c>
      <c r="BS164" s="35">
        <v>3.27202438053</v>
      </c>
      <c r="BT164" s="35">
        <v>15113.989238215199</v>
      </c>
      <c r="BU164" s="29">
        <f t="shared" si="152"/>
        <v>-8.86234728214224E-10</v>
      </c>
      <c r="BV164" s="29">
        <f t="shared" si="153"/>
        <v>-8.8634347237432373E-10</v>
      </c>
      <c r="BW164" s="29">
        <f t="shared" si="154"/>
        <v>-8.8634346854478087E-10</v>
      </c>
      <c r="BX164" s="29">
        <f t="shared" si="155"/>
        <v>-8.8634346854489295E-10</v>
      </c>
      <c r="BZ164" s="35"/>
      <c r="CA164" s="35"/>
      <c r="CB164" s="35"/>
      <c r="CH164" s="35"/>
      <c r="CI164" s="35"/>
      <c r="CJ164" s="35"/>
      <c r="CP164" s="35"/>
      <c r="CQ164" s="35"/>
      <c r="CR164" s="35"/>
      <c r="CX164" s="35"/>
      <c r="CY164" s="35"/>
      <c r="CZ164" s="35"/>
      <c r="DF164" s="35">
        <v>5.6710000000000003E-8</v>
      </c>
      <c r="DG164" s="35">
        <v>0.1365030666</v>
      </c>
      <c r="DH164" s="35">
        <v>13524.916342931399</v>
      </c>
      <c r="DI164" s="29">
        <f t="shared" si="156"/>
        <v>5.639941564630675E-8</v>
      </c>
      <c r="DJ164" s="29">
        <f t="shared" si="157"/>
        <v>5.6398390387100355E-8</v>
      </c>
      <c r="DK164" s="29">
        <f t="shared" si="158"/>
        <v>5.6398390423241186E-8</v>
      </c>
      <c r="DL164" s="29">
        <f t="shared" si="159"/>
        <v>5.6398390423240008E-8</v>
      </c>
      <c r="DN164" s="35">
        <v>1.1690000000000001E-8</v>
      </c>
      <c r="DO164" s="35">
        <v>2.99767730172</v>
      </c>
      <c r="DP164" s="35">
        <v>6247.5131155228</v>
      </c>
      <c r="DQ164" s="29">
        <f t="shared" si="160"/>
        <v>-8.1731825260077745E-9</v>
      </c>
      <c r="DR164" s="29">
        <f t="shared" si="161"/>
        <v>-8.1738497820201749E-9</v>
      </c>
      <c r="DS164" s="29">
        <f t="shared" si="162"/>
        <v>-8.1738497585193484E-9</v>
      </c>
      <c r="DT164" s="29">
        <f t="shared" si="163"/>
        <v>-8.1738497585200614E-9</v>
      </c>
      <c r="DV164" s="35">
        <v>8.9000000000000003E-10</v>
      </c>
      <c r="DW164" s="35">
        <v>2.5087207631199999</v>
      </c>
      <c r="DX164" s="35">
        <v>1052.2683831884001</v>
      </c>
      <c r="DY164" s="29">
        <f t="shared" si="164"/>
        <v>6.5120440860273942E-10</v>
      </c>
      <c r="DZ164" s="29">
        <f t="shared" si="165"/>
        <v>6.512125663379234E-10</v>
      </c>
      <c r="EA164" s="29">
        <f t="shared" si="166"/>
        <v>6.512125660505987E-10</v>
      </c>
      <c r="EB164" s="29">
        <f t="shared" si="167"/>
        <v>6.5121256605060729E-10</v>
      </c>
      <c r="ED164" s="35"/>
      <c r="EE164" s="35"/>
      <c r="EF164" s="35"/>
      <c r="EL164" s="35"/>
      <c r="EM164" s="35"/>
      <c r="EN164" s="35"/>
      <c r="ET164" s="35"/>
      <c r="EU164" s="35"/>
      <c r="EV164" s="35"/>
    </row>
    <row r="165" spans="7:152" s="29" customFormat="1" ht="13.5" x14ac:dyDescent="0.3">
      <c r="N165" s="35">
        <v>1.2772999999999999E-7</v>
      </c>
      <c r="O165" s="35">
        <v>0.10483085657000001</v>
      </c>
      <c r="P165" s="35">
        <v>7234.7942562420003</v>
      </c>
      <c r="Q165" s="29">
        <f t="shared" si="136"/>
        <v>-2.5140925583947329E-8</v>
      </c>
      <c r="R165" s="29">
        <f t="shared" si="137"/>
        <v>-2.5152503705367472E-8</v>
      </c>
      <c r="S165" s="29">
        <f t="shared" si="138"/>
        <v>-2.5152503297573114E-8</v>
      </c>
      <c r="T165" s="29">
        <f t="shared" si="139"/>
        <v>-2.5152503297585575E-8</v>
      </c>
      <c r="V165" s="35">
        <v>1.646E-8</v>
      </c>
      <c r="W165" s="35">
        <v>1.3192340554799999</v>
      </c>
      <c r="X165" s="35">
        <v>3264.3463554241998</v>
      </c>
      <c r="Y165" s="29">
        <f t="shared" si="140"/>
        <v>-9.8227774657542643E-9</v>
      </c>
      <c r="Z165" s="29">
        <f t="shared" si="141"/>
        <v>-9.8233284272588571E-9</v>
      </c>
      <c r="AA165" s="29">
        <f t="shared" si="142"/>
        <v>-9.8233284078534613E-9</v>
      </c>
      <c r="AB165" s="29">
        <f t="shared" si="143"/>
        <v>-9.8233284078541198E-9</v>
      </c>
      <c r="AD165" s="35">
        <v>1.1800000000000001E-9</v>
      </c>
      <c r="AE165" s="35">
        <v>5.42945437851</v>
      </c>
      <c r="AF165" s="35">
        <v>13358.9265884502</v>
      </c>
      <c r="AG165" s="29">
        <f t="shared" si="144"/>
        <v>-9.3985284942943717E-10</v>
      </c>
      <c r="AH165" s="29">
        <f t="shared" si="145"/>
        <v>-9.3973103046353615E-10</v>
      </c>
      <c r="AI165" s="29">
        <f t="shared" si="146"/>
        <v>-9.3973103475465862E-10</v>
      </c>
      <c r="AJ165" s="29">
        <f t="shared" si="147"/>
        <v>-9.3973103475453703E-10</v>
      </c>
      <c r="AL165" s="35"/>
      <c r="AM165" s="35"/>
      <c r="AN165" s="35"/>
      <c r="AT165" s="35"/>
      <c r="AU165" s="35"/>
      <c r="AV165" s="35"/>
      <c r="BB165" s="35"/>
      <c r="BC165" s="35"/>
      <c r="BD165" s="35"/>
      <c r="BJ165" s="35">
        <v>6.0500000000000004E-9</v>
      </c>
      <c r="BK165" s="35">
        <v>4.6848039992299997</v>
      </c>
      <c r="BL165" s="35">
        <v>5729.5064471490005</v>
      </c>
      <c r="BM165" s="29">
        <f t="shared" si="148"/>
        <v>-5.6759594678041827E-9</v>
      </c>
      <c r="BN165" s="29">
        <f t="shared" si="149"/>
        <v>-5.6761127919625278E-9</v>
      </c>
      <c r="BO165" s="29">
        <f t="shared" si="150"/>
        <v>-5.6761127865627639E-9</v>
      </c>
      <c r="BP165" s="29">
        <f t="shared" si="151"/>
        <v>-5.6761127865629127E-9</v>
      </c>
      <c r="BR165" s="35">
        <v>1.1700000000000001E-9</v>
      </c>
      <c r="BS165" s="35">
        <v>5.6681280686199997</v>
      </c>
      <c r="BT165" s="35">
        <v>536.80451209540001</v>
      </c>
      <c r="BU165" s="29">
        <f t="shared" si="152"/>
        <v>-2.8910422362835289E-10</v>
      </c>
      <c r="BV165" s="29">
        <f t="shared" si="153"/>
        <v>-2.8909644639910078E-10</v>
      </c>
      <c r="BW165" s="29">
        <f t="shared" si="154"/>
        <v>-2.8909644667302645E-10</v>
      </c>
      <c r="BX165" s="29">
        <f t="shared" si="155"/>
        <v>-2.8909644667301839E-10</v>
      </c>
      <c r="BZ165" s="35"/>
      <c r="CA165" s="35"/>
      <c r="CB165" s="35"/>
      <c r="CH165" s="35"/>
      <c r="CI165" s="35"/>
      <c r="CJ165" s="35"/>
      <c r="CP165" s="35"/>
      <c r="CQ165" s="35"/>
      <c r="CR165" s="35"/>
      <c r="CX165" s="35"/>
      <c r="CY165" s="35"/>
      <c r="CZ165" s="35"/>
      <c r="DF165" s="35">
        <v>6.2569999999999997E-8</v>
      </c>
      <c r="DG165" s="35">
        <v>4.5045076893699996</v>
      </c>
      <c r="DH165" s="35">
        <v>8425.6508378147992</v>
      </c>
      <c r="DI165" s="29">
        <f t="shared" si="156"/>
        <v>-6.2559150969126579E-8</v>
      </c>
      <c r="DJ165" s="29">
        <f t="shared" si="157"/>
        <v>-6.2559025153468231E-8</v>
      </c>
      <c r="DK165" s="29">
        <f t="shared" si="158"/>
        <v>-6.2559025157912401E-8</v>
      </c>
      <c r="DL165" s="29">
        <f t="shared" si="159"/>
        <v>-6.2559025157912269E-8</v>
      </c>
      <c r="DN165" s="35">
        <v>1.062E-8</v>
      </c>
      <c r="DO165" s="35">
        <v>0.25467691252000002</v>
      </c>
      <c r="DP165" s="35">
        <v>3337.0219980480001</v>
      </c>
      <c r="DQ165" s="29">
        <f t="shared" si="160"/>
        <v>-5.310308840658417E-9</v>
      </c>
      <c r="DR165" s="29">
        <f t="shared" si="161"/>
        <v>-5.3107010368689737E-9</v>
      </c>
      <c r="DS165" s="29">
        <f t="shared" si="162"/>
        <v>-5.3107010230554487E-9</v>
      </c>
      <c r="DT165" s="29">
        <f t="shared" si="163"/>
        <v>-5.3107010230558408E-9</v>
      </c>
      <c r="DV165" s="35">
        <v>7.7999999999999999E-10</v>
      </c>
      <c r="DW165" s="35">
        <v>2.9811535461599998</v>
      </c>
      <c r="DX165" s="35">
        <v>26724.899413598399</v>
      </c>
      <c r="DY165" s="29">
        <f t="shared" si="164"/>
        <v>-7.2922868310442278E-10</v>
      </c>
      <c r="DZ165" s="29">
        <f t="shared" si="165"/>
        <v>-7.2932317843353346E-10</v>
      </c>
      <c r="EA165" s="29">
        <f t="shared" si="166"/>
        <v>-7.2932317510676596E-10</v>
      </c>
      <c r="EB165" s="29">
        <f t="shared" si="167"/>
        <v>-7.2932317510686026E-10</v>
      </c>
      <c r="ED165" s="35"/>
      <c r="EE165" s="35"/>
      <c r="EF165" s="35"/>
      <c r="EL165" s="35"/>
      <c r="EM165" s="35"/>
      <c r="EN165" s="35"/>
      <c r="ET165" s="35"/>
      <c r="EU165" s="35"/>
      <c r="EV165" s="35"/>
    </row>
    <row r="166" spans="7:152" s="29" customFormat="1" ht="13.5" x14ac:dyDescent="0.3">
      <c r="G166" s="2"/>
      <c r="N166" s="35">
        <v>1.2199E-7</v>
      </c>
      <c r="O166" s="35">
        <v>1.7307968704400001</v>
      </c>
      <c r="P166" s="35">
        <v>36.027866677399999</v>
      </c>
      <c r="Q166" s="29">
        <f t="shared" si="136"/>
        <v>-8.2720252012835689E-8</v>
      </c>
      <c r="R166" s="29">
        <f t="shared" si="137"/>
        <v>-8.2720210732764745E-8</v>
      </c>
      <c r="S166" s="29">
        <f t="shared" si="138"/>
        <v>-8.2720210734218664E-8</v>
      </c>
      <c r="T166" s="29">
        <f t="shared" si="139"/>
        <v>-8.2720210734218637E-8</v>
      </c>
      <c r="V166" s="35">
        <v>1.7319999999999999E-8</v>
      </c>
      <c r="W166" s="35">
        <v>1.8136110399500001</v>
      </c>
      <c r="X166" s="35">
        <v>536.80451209540001</v>
      </c>
      <c r="Y166" s="29">
        <f t="shared" si="140"/>
        <v>-7.7394324716726105E-9</v>
      </c>
      <c r="Z166" s="29">
        <f t="shared" si="141"/>
        <v>-7.7395387634305192E-9</v>
      </c>
      <c r="AA166" s="29">
        <f t="shared" si="142"/>
        <v>-7.7395387596867742E-9</v>
      </c>
      <c r="AB166" s="29">
        <f t="shared" si="143"/>
        <v>-7.7395387596868834E-9</v>
      </c>
      <c r="AD166" s="35">
        <v>1.1599999999999999E-9</v>
      </c>
      <c r="AE166" s="35">
        <v>4.2208057130899999</v>
      </c>
      <c r="AF166" s="35">
        <v>5884.9268465832001</v>
      </c>
      <c r="AG166" s="29">
        <f t="shared" si="144"/>
        <v>8.6610743023004043E-10</v>
      </c>
      <c r="AH166" s="29">
        <f t="shared" si="145"/>
        <v>8.6604939551221103E-10</v>
      </c>
      <c r="AI166" s="29">
        <f t="shared" si="146"/>
        <v>8.6604939755636841E-10</v>
      </c>
      <c r="AJ166" s="29">
        <f t="shared" si="147"/>
        <v>8.6604939755630264E-10</v>
      </c>
      <c r="AL166" s="35"/>
      <c r="AM166" s="35"/>
      <c r="AN166" s="35"/>
      <c r="AT166" s="35"/>
      <c r="AU166" s="35"/>
      <c r="AV166" s="35"/>
      <c r="BB166" s="35"/>
      <c r="BC166" s="35"/>
      <c r="BD166" s="35"/>
      <c r="BJ166" s="35">
        <v>5.93E-9</v>
      </c>
      <c r="BK166" s="35">
        <v>2.9720704597699998</v>
      </c>
      <c r="BL166" s="35">
        <v>3178.1457905676002</v>
      </c>
      <c r="BM166" s="29">
        <f t="shared" si="148"/>
        <v>-2.2363481131907558E-9</v>
      </c>
      <c r="BN166" s="29">
        <f t="shared" si="149"/>
        <v>-2.236571169798129E-9</v>
      </c>
      <c r="BO166" s="29">
        <f t="shared" si="150"/>
        <v>-2.2365711619418239E-9</v>
      </c>
      <c r="BP166" s="29">
        <f t="shared" si="151"/>
        <v>-2.2365711619420584E-9</v>
      </c>
      <c r="BR166" s="35">
        <v>1.0600000000000001E-9</v>
      </c>
      <c r="BS166" s="35">
        <v>1.21268139587</v>
      </c>
      <c r="BT166" s="35">
        <v>7234.7942562420003</v>
      </c>
      <c r="BU166" s="29">
        <f t="shared" si="152"/>
        <v>8.3669716291051479E-10</v>
      </c>
      <c r="BV166" s="29">
        <f t="shared" si="153"/>
        <v>8.3663698999495766E-10</v>
      </c>
      <c r="BW166" s="29">
        <f t="shared" si="154"/>
        <v>8.3663699211446054E-10</v>
      </c>
      <c r="BX166" s="29">
        <f t="shared" si="155"/>
        <v>8.3663699211439581E-10</v>
      </c>
      <c r="BZ166" s="35"/>
      <c r="CA166" s="35"/>
      <c r="CB166" s="35"/>
      <c r="CH166" s="35"/>
      <c r="CI166" s="35"/>
      <c r="CJ166" s="35"/>
      <c r="CP166" s="35"/>
      <c r="CQ166" s="35"/>
      <c r="CR166" s="35"/>
      <c r="CX166" s="35"/>
      <c r="CY166" s="35"/>
      <c r="CZ166" s="35"/>
      <c r="DF166" s="35">
        <v>5.2490000000000002E-8</v>
      </c>
      <c r="DG166" s="35">
        <v>2.7012235860299998</v>
      </c>
      <c r="DH166" s="35">
        <v>4459.3682188025996</v>
      </c>
      <c r="DI166" s="29">
        <f t="shared" si="156"/>
        <v>5.0610558924622535E-8</v>
      </c>
      <c r="DJ166" s="29">
        <f t="shared" si="157"/>
        <v>5.0609765572236694E-8</v>
      </c>
      <c r="DK166" s="29">
        <f t="shared" si="158"/>
        <v>5.0609765600182647E-8</v>
      </c>
      <c r="DL166" s="29">
        <f t="shared" si="159"/>
        <v>5.060976560018186E-8</v>
      </c>
      <c r="DN166" s="35">
        <v>1.0320000000000001E-8</v>
      </c>
      <c r="DO166" s="35">
        <v>5.6983368362000002</v>
      </c>
      <c r="DP166" s="35">
        <v>536.80451209540001</v>
      </c>
      <c r="DQ166" s="29">
        <f t="shared" si="160"/>
        <v>-2.8509252664248117E-9</v>
      </c>
      <c r="DR166" s="29">
        <f t="shared" si="161"/>
        <v>-2.8508572269310926E-9</v>
      </c>
      <c r="DS166" s="29">
        <f t="shared" si="162"/>
        <v>-2.8508572293275465E-9</v>
      </c>
      <c r="DT166" s="29">
        <f t="shared" si="163"/>
        <v>-2.8508572293274762E-9</v>
      </c>
      <c r="DV166" s="35">
        <v>7.8999999999999996E-10</v>
      </c>
      <c r="DW166" s="35">
        <v>5.9151499393</v>
      </c>
      <c r="DX166" s="35">
        <v>6040.3472460173998</v>
      </c>
      <c r="DY166" s="29">
        <f t="shared" si="164"/>
        <v>-7.4229918478643241E-10</v>
      </c>
      <c r="DZ166" s="29">
        <f t="shared" si="165"/>
        <v>-7.4232005147380816E-10</v>
      </c>
      <c r="EA166" s="29">
        <f t="shared" si="166"/>
        <v>-7.4232005073892819E-10</v>
      </c>
      <c r="EB166" s="29">
        <f t="shared" si="167"/>
        <v>-7.4232005073895125E-10</v>
      </c>
      <c r="ED166" s="35"/>
      <c r="EE166" s="35"/>
      <c r="EF166" s="35"/>
      <c r="EL166" s="35"/>
      <c r="EM166" s="35"/>
      <c r="EN166" s="35"/>
      <c r="ET166" s="35"/>
      <c r="EU166" s="35"/>
      <c r="EV166" s="35"/>
    </row>
    <row r="167" spans="7:152" s="29" customFormat="1" ht="13.5" x14ac:dyDescent="0.3">
      <c r="G167" s="2"/>
      <c r="N167" s="35">
        <v>1.2283E-7</v>
      </c>
      <c r="O167" s="35">
        <v>5.1994003063500003</v>
      </c>
      <c r="P167" s="35">
        <v>10021.854533751601</v>
      </c>
      <c r="Q167" s="29">
        <f t="shared" si="136"/>
        <v>-1.2493972308281774E-8</v>
      </c>
      <c r="R167" s="29">
        <f t="shared" si="137"/>
        <v>-1.2509621583680808E-8</v>
      </c>
      <c r="S167" s="29">
        <f t="shared" si="138"/>
        <v>-1.2509621032492104E-8</v>
      </c>
      <c r="T167" s="29">
        <f t="shared" si="139"/>
        <v>-1.2509621032505994E-8</v>
      </c>
      <c r="V167" s="35">
        <v>1.7229999999999999E-8</v>
      </c>
      <c r="W167" s="35">
        <v>3.2590037934199998</v>
      </c>
      <c r="X167" s="35">
        <v>7903.0734197210004</v>
      </c>
      <c r="Y167" s="29">
        <f t="shared" si="140"/>
        <v>1.6317008111481297E-8</v>
      </c>
      <c r="Z167" s="29">
        <f t="shared" si="141"/>
        <v>1.6316449095827543E-8</v>
      </c>
      <c r="AA167" s="29">
        <f t="shared" si="142"/>
        <v>1.6316449115519779E-8</v>
      </c>
      <c r="AB167" s="29">
        <f t="shared" si="143"/>
        <v>1.631644911551915E-8</v>
      </c>
      <c r="AD167" s="35">
        <v>1.19E-9</v>
      </c>
      <c r="AE167" s="35">
        <v>4.0996269214399996</v>
      </c>
      <c r="AF167" s="35">
        <v>10021.9045904022</v>
      </c>
      <c r="AG167" s="29">
        <f t="shared" si="144"/>
        <v>-1.1094944395389872E-9</v>
      </c>
      <c r="AH167" s="29">
        <f t="shared" si="145"/>
        <v>-1.1095495343383637E-9</v>
      </c>
      <c r="AI167" s="29">
        <f t="shared" si="146"/>
        <v>-1.1095495323981553E-9</v>
      </c>
      <c r="AJ167" s="29">
        <f t="shared" si="147"/>
        <v>-1.1095495323982166E-9</v>
      </c>
      <c r="AL167" s="35"/>
      <c r="AM167" s="35"/>
      <c r="AN167" s="35"/>
      <c r="AT167" s="35"/>
      <c r="AU167" s="35"/>
      <c r="AV167" s="35"/>
      <c r="BB167" s="35"/>
      <c r="BC167" s="35"/>
      <c r="BD167" s="35"/>
      <c r="BJ167" s="35">
        <v>6.17E-9</v>
      </c>
      <c r="BK167" s="35">
        <v>2.19529512598</v>
      </c>
      <c r="BL167" s="35">
        <v>13362.432453146999</v>
      </c>
      <c r="BM167" s="29">
        <f t="shared" si="148"/>
        <v>4.7783188762414179E-9</v>
      </c>
      <c r="BN167" s="29">
        <f t="shared" si="149"/>
        <v>4.777652257622489E-9</v>
      </c>
      <c r="BO167" s="29">
        <f t="shared" si="150"/>
        <v>4.7776522811042681E-9</v>
      </c>
      <c r="BP167" s="29">
        <f t="shared" si="151"/>
        <v>4.7776522811034914E-9</v>
      </c>
      <c r="BR167" s="35">
        <v>1.08E-9</v>
      </c>
      <c r="BS167" s="35">
        <v>0.94652521236999998</v>
      </c>
      <c r="BT167" s="35">
        <v>9808.5381846614</v>
      </c>
      <c r="BU167" s="29">
        <f t="shared" si="152"/>
        <v>-1.0793554313867131E-9</v>
      </c>
      <c r="BV167" s="29">
        <f t="shared" si="153"/>
        <v>-1.0793600992238578E-9</v>
      </c>
      <c r="BW167" s="29">
        <f t="shared" si="154"/>
        <v>-1.0793600990597487E-9</v>
      </c>
      <c r="BX167" s="29">
        <f t="shared" si="155"/>
        <v>-1.079360099059753E-9</v>
      </c>
      <c r="BZ167" s="35"/>
      <c r="CA167" s="35"/>
      <c r="CB167" s="35"/>
      <c r="CH167" s="35"/>
      <c r="CI167" s="35"/>
      <c r="CJ167" s="35"/>
      <c r="CP167" s="35"/>
      <c r="CQ167" s="35"/>
      <c r="CR167" s="35"/>
      <c r="CX167" s="35"/>
      <c r="CY167" s="35"/>
      <c r="CZ167" s="35"/>
      <c r="DF167" s="35">
        <v>6.479E-8</v>
      </c>
      <c r="DG167" s="35">
        <v>2.7426749828700001</v>
      </c>
      <c r="DH167" s="35">
        <v>7740.6067835887998</v>
      </c>
      <c r="DI167" s="29">
        <f t="shared" si="156"/>
        <v>-6.1070301353057861E-8</v>
      </c>
      <c r="DJ167" s="29">
        <f t="shared" si="157"/>
        <v>-6.1068160746594837E-8</v>
      </c>
      <c r="DK167" s="29">
        <f t="shared" si="158"/>
        <v>-6.1068160822000423E-8</v>
      </c>
      <c r="DL167" s="29">
        <f t="shared" si="159"/>
        <v>-6.1068160821998583E-8</v>
      </c>
      <c r="DN167" s="35">
        <v>1.082E-8</v>
      </c>
      <c r="DO167" s="35">
        <v>2.5801615999699998</v>
      </c>
      <c r="DP167" s="35">
        <v>6261.7402095243997</v>
      </c>
      <c r="DQ167" s="29">
        <f t="shared" si="160"/>
        <v>-8.8677645753881804E-9</v>
      </c>
      <c r="DR167" s="29">
        <f t="shared" si="161"/>
        <v>-8.8682606390678982E-9</v>
      </c>
      <c r="DS167" s="29">
        <f t="shared" si="162"/>
        <v>-8.8682606215967667E-9</v>
      </c>
      <c r="DT167" s="29">
        <f t="shared" si="163"/>
        <v>-8.8682606215972945E-9</v>
      </c>
      <c r="DV167" s="35">
        <v>8.9999999999999999E-10</v>
      </c>
      <c r="DW167" s="35">
        <v>3.0095047030200002</v>
      </c>
      <c r="DX167" s="35">
        <v>12964.300703391</v>
      </c>
      <c r="DY167" s="29">
        <f t="shared" si="164"/>
        <v>8.9868908748068724E-10</v>
      </c>
      <c r="DZ167" s="29">
        <f t="shared" si="165"/>
        <v>8.9868103031596219E-10</v>
      </c>
      <c r="EA167" s="29">
        <f t="shared" si="166"/>
        <v>8.9868103060018228E-10</v>
      </c>
      <c r="EB167" s="29">
        <f t="shared" si="167"/>
        <v>8.986810306001739E-10</v>
      </c>
      <c r="ED167" s="35"/>
      <c r="EE167" s="35"/>
      <c r="EF167" s="35"/>
      <c r="EL167" s="35"/>
      <c r="EM167" s="35"/>
      <c r="EN167" s="35"/>
      <c r="ET167" s="35"/>
      <c r="EU167" s="35"/>
      <c r="EV167" s="35"/>
    </row>
    <row r="168" spans="7:152" s="29" customFormat="1" ht="13.5" x14ac:dyDescent="0.3">
      <c r="N168" s="35">
        <v>1.1945E-7</v>
      </c>
      <c r="O168" s="35">
        <v>5.47997890162</v>
      </c>
      <c r="P168" s="35">
        <v>2921.1277828246002</v>
      </c>
      <c r="Q168" s="29">
        <f t="shared" si="136"/>
        <v>-1.05816396724492E-7</v>
      </c>
      <c r="R168" s="29">
        <f t="shared" si="137"/>
        <v>-1.058143279054386E-7</v>
      </c>
      <c r="S168" s="29">
        <f t="shared" si="138"/>
        <v>-1.0581432797830836E-7</v>
      </c>
      <c r="T168" s="29">
        <f t="shared" si="139"/>
        <v>-1.05814327978306E-7</v>
      </c>
      <c r="V168" s="35">
        <v>1.564E-8</v>
      </c>
      <c r="W168" s="35">
        <v>5.7542885201200002</v>
      </c>
      <c r="X168" s="35">
        <v>3360.9677460985899</v>
      </c>
      <c r="Y168" s="29">
        <f t="shared" si="140"/>
        <v>-1.2426910233857823E-8</v>
      </c>
      <c r="Z168" s="29">
        <f t="shared" si="141"/>
        <v>-1.2427318096392941E-8</v>
      </c>
      <c r="AA168" s="29">
        <f t="shared" si="142"/>
        <v>-1.2427318082027852E-8</v>
      </c>
      <c r="AB168" s="29">
        <f t="shared" si="143"/>
        <v>-1.2427318082028257E-8</v>
      </c>
      <c r="AD168" s="35">
        <v>1.2400000000000001E-9</v>
      </c>
      <c r="AE168" s="35">
        <v>1.79723243306</v>
      </c>
      <c r="AF168" s="35">
        <v>18984.292630009601</v>
      </c>
      <c r="AG168" s="29">
        <f t="shared" si="144"/>
        <v>-7.9050167894533939E-10</v>
      </c>
      <c r="AH168" s="29">
        <f t="shared" si="145"/>
        <v>-7.9026988256006897E-10</v>
      </c>
      <c r="AI168" s="29">
        <f t="shared" si="146"/>
        <v>-7.9026989072511234E-10</v>
      </c>
      <c r="AJ168" s="29">
        <f t="shared" si="147"/>
        <v>-7.9026989072484072E-10</v>
      </c>
      <c r="AL168" s="35"/>
      <c r="AM168" s="35"/>
      <c r="AN168" s="35"/>
      <c r="AT168" s="35"/>
      <c r="AU168" s="35"/>
      <c r="AV168" s="35"/>
      <c r="BB168" s="35"/>
      <c r="BC168" s="35"/>
      <c r="BD168" s="35"/>
      <c r="BJ168" s="35">
        <v>5.7900000000000001E-9</v>
      </c>
      <c r="BK168" s="35">
        <v>3.3230343985799999</v>
      </c>
      <c r="BL168" s="35">
        <v>11081.2192102886</v>
      </c>
      <c r="BM168" s="29">
        <f t="shared" si="148"/>
        <v>2.6743831769714624E-9</v>
      </c>
      <c r="BN168" s="29">
        <f t="shared" si="149"/>
        <v>2.6751103606967163E-9</v>
      </c>
      <c r="BO168" s="29">
        <f t="shared" si="150"/>
        <v>2.6751103350852015E-9</v>
      </c>
      <c r="BP168" s="29">
        <f t="shared" si="151"/>
        <v>2.6751103350859315E-9</v>
      </c>
      <c r="BR168" s="35">
        <v>1.21E-9</v>
      </c>
      <c r="BS168" s="35">
        <v>4.2220475844300003</v>
      </c>
      <c r="BT168" s="35">
        <v>6158.6474353058002</v>
      </c>
      <c r="BU168" s="29">
        <f t="shared" si="152"/>
        <v>-1.0137101115743097E-9</v>
      </c>
      <c r="BV168" s="29">
        <f t="shared" si="153"/>
        <v>-1.013762105200941E-9</v>
      </c>
      <c r="BW168" s="29">
        <f t="shared" si="154"/>
        <v>-1.0137621033697531E-9</v>
      </c>
      <c r="BX168" s="29">
        <f t="shared" si="155"/>
        <v>-1.0137621033698094E-9</v>
      </c>
      <c r="BZ168" s="35"/>
      <c r="CA168" s="35"/>
      <c r="CB168" s="35"/>
      <c r="CH168" s="35"/>
      <c r="CI168" s="35"/>
      <c r="CJ168" s="35"/>
      <c r="CP168" s="35"/>
      <c r="CQ168" s="35"/>
      <c r="CR168" s="35"/>
      <c r="CX168" s="35"/>
      <c r="CY168" s="35"/>
      <c r="CZ168" s="35"/>
      <c r="DF168" s="35">
        <v>5.5299999999999999E-8</v>
      </c>
      <c r="DG168" s="35">
        <v>6.0640814509199998</v>
      </c>
      <c r="DH168" s="35">
        <v>10419.9862835076</v>
      </c>
      <c r="DI168" s="29">
        <f t="shared" si="156"/>
        <v>4.4853375016076846E-8</v>
      </c>
      <c r="DJ168" s="29">
        <f t="shared" si="157"/>
        <v>4.4849067459612033E-8</v>
      </c>
      <c r="DK168" s="29">
        <f t="shared" si="158"/>
        <v>4.4849067611344049E-8</v>
      </c>
      <c r="DL168" s="29">
        <f t="shared" si="159"/>
        <v>4.484906761134037E-8</v>
      </c>
      <c r="DN168" s="35">
        <v>8.6699999999999992E-9</v>
      </c>
      <c r="DO168" s="35">
        <v>1.50283829131</v>
      </c>
      <c r="DP168" s="35">
        <v>6127.6554505572003</v>
      </c>
      <c r="DQ168" s="29">
        <f t="shared" si="160"/>
        <v>7.6226792371302419E-9</v>
      </c>
      <c r="DR168" s="29">
        <f t="shared" si="161"/>
        <v>7.6230026832986782E-9</v>
      </c>
      <c r="DS168" s="29">
        <f t="shared" si="162"/>
        <v>7.6230026719072332E-9</v>
      </c>
      <c r="DT168" s="29">
        <f t="shared" si="163"/>
        <v>7.6230026719075856E-9</v>
      </c>
      <c r="DV168" s="35">
        <v>7.5E-10</v>
      </c>
      <c r="DW168" s="35">
        <v>1.31512531841</v>
      </c>
      <c r="DX168" s="35">
        <v>17924.910699820401</v>
      </c>
      <c r="DY168" s="29">
        <f t="shared" si="164"/>
        <v>-7.2047303414108209E-10</v>
      </c>
      <c r="DZ168" s="29">
        <f t="shared" si="165"/>
        <v>-7.2052074594776082E-10</v>
      </c>
      <c r="EA168" s="29">
        <f t="shared" si="166"/>
        <v>-7.2052074426794973E-10</v>
      </c>
      <c r="EB168" s="29">
        <f t="shared" si="167"/>
        <v>-7.2052074426799698E-10</v>
      </c>
      <c r="ED168" s="35"/>
      <c r="EE168" s="35"/>
      <c r="EF168" s="35"/>
      <c r="EL168" s="35"/>
      <c r="EM168" s="35"/>
      <c r="EN168" s="35"/>
      <c r="ET168" s="35"/>
      <c r="EU168" s="35"/>
      <c r="EV168" s="35"/>
    </row>
    <row r="169" spans="7:152" s="29" customFormat="1" ht="13.5" x14ac:dyDescent="0.3">
      <c r="N169" s="35">
        <v>1.189E-7</v>
      </c>
      <c r="O169" s="35">
        <v>4.7659390583499999</v>
      </c>
      <c r="P169" s="35">
        <v>5828.0284716475999</v>
      </c>
      <c r="Q169" s="29">
        <f t="shared" si="136"/>
        <v>5.3211081047530481E-8</v>
      </c>
      <c r="R169" s="29">
        <f t="shared" si="137"/>
        <v>5.3203161813572491E-8</v>
      </c>
      <c r="S169" s="29">
        <f t="shared" si="138"/>
        <v>5.3203162092503881E-8</v>
      </c>
      <c r="T169" s="29">
        <f t="shared" si="139"/>
        <v>5.3203162092496324E-8</v>
      </c>
      <c r="V169" s="35">
        <v>1.5889999999999999E-8</v>
      </c>
      <c r="W169" s="35">
        <v>1.7327356325900001</v>
      </c>
      <c r="X169" s="35">
        <v>3134.4268782626</v>
      </c>
      <c r="Y169" s="29">
        <f t="shared" si="140"/>
        <v>-1.1459397235639194E-8</v>
      </c>
      <c r="Z169" s="29">
        <f t="shared" si="141"/>
        <v>-1.1458956299773016E-8</v>
      </c>
      <c r="AA169" s="29">
        <f t="shared" si="142"/>
        <v>-1.1458956315303759E-8</v>
      </c>
      <c r="AB169" s="29">
        <f t="shared" si="143"/>
        <v>-1.1458956315303289E-8</v>
      </c>
      <c r="AD169" s="35">
        <v>1.3500000000000001E-9</v>
      </c>
      <c r="AE169" s="35">
        <v>1.00085140609</v>
      </c>
      <c r="AF169" s="35">
        <v>18454.601664915001</v>
      </c>
      <c r="AG169" s="29">
        <f t="shared" si="144"/>
        <v>8.865733921268021E-10</v>
      </c>
      <c r="AH169" s="29">
        <f t="shared" si="145"/>
        <v>8.8633326884672149E-10</v>
      </c>
      <c r="AI169" s="29">
        <f t="shared" si="146"/>
        <v>8.8633327730511402E-10</v>
      </c>
      <c r="AJ169" s="29">
        <f t="shared" si="147"/>
        <v>8.8633327730488241E-10</v>
      </c>
      <c r="AL169" s="35"/>
      <c r="AM169" s="35"/>
      <c r="AN169" s="35"/>
      <c r="AT169" s="35"/>
      <c r="AU169" s="35"/>
      <c r="AV169" s="35"/>
      <c r="BB169" s="35"/>
      <c r="BC169" s="35"/>
      <c r="BD169" s="35"/>
      <c r="BJ169" s="35">
        <v>5.7900000000000001E-9</v>
      </c>
      <c r="BK169" s="35">
        <v>2.3121795972700001</v>
      </c>
      <c r="BL169" s="35">
        <v>6677.6344247478</v>
      </c>
      <c r="BM169" s="29">
        <f t="shared" si="148"/>
        <v>-3.9759096998726097E-9</v>
      </c>
      <c r="BN169" s="29">
        <f t="shared" si="149"/>
        <v>-3.9762688647659399E-9</v>
      </c>
      <c r="BO169" s="29">
        <f t="shared" si="150"/>
        <v>-3.9762688521160868E-9</v>
      </c>
      <c r="BP169" s="29">
        <f t="shared" si="151"/>
        <v>-3.9762688521165062E-9</v>
      </c>
      <c r="BR169" s="35">
        <v>1.2400000000000001E-9</v>
      </c>
      <c r="BS169" s="35">
        <v>4.92495255567</v>
      </c>
      <c r="BT169" s="35">
        <v>12964.300703391</v>
      </c>
      <c r="BU169" s="29">
        <f t="shared" si="152"/>
        <v>-3.5537853511179083E-10</v>
      </c>
      <c r="BV169" s="29">
        <f t="shared" si="153"/>
        <v>-3.5518171321776218E-10</v>
      </c>
      <c r="BW169" s="29">
        <f t="shared" si="154"/>
        <v>-3.5518172015030282E-10</v>
      </c>
      <c r="BX169" s="29">
        <f t="shared" si="155"/>
        <v>-3.5518172015010026E-10</v>
      </c>
      <c r="BZ169" s="35"/>
      <c r="CA169" s="35"/>
      <c r="CB169" s="35"/>
      <c r="CH169" s="35"/>
      <c r="CI169" s="35"/>
      <c r="CJ169" s="35"/>
      <c r="CP169" s="35"/>
      <c r="CQ169" s="35"/>
      <c r="CR169" s="35"/>
      <c r="CX169" s="35"/>
      <c r="CY169" s="35"/>
      <c r="CZ169" s="35"/>
      <c r="DF169" s="35">
        <v>5.5360000000000001E-8</v>
      </c>
      <c r="DG169" s="35">
        <v>5.7499606324299997</v>
      </c>
      <c r="DH169" s="35">
        <v>12168.0026965746</v>
      </c>
      <c r="DI169" s="29">
        <f t="shared" si="156"/>
        <v>-3.768125991625083E-8</v>
      </c>
      <c r="DJ169" s="29">
        <f t="shared" si="157"/>
        <v>-3.7674953000128477E-8</v>
      </c>
      <c r="DK169" s="29">
        <f t="shared" si="158"/>
        <v>-3.7674953222283349E-8</v>
      </c>
      <c r="DL169" s="29">
        <f t="shared" si="159"/>
        <v>-3.7674953222276427E-8</v>
      </c>
      <c r="DN169" s="35">
        <v>9.53E-9</v>
      </c>
      <c r="DO169" s="35">
        <v>2.9237703063799998</v>
      </c>
      <c r="DP169" s="35">
        <v>5729.5064471490005</v>
      </c>
      <c r="DQ169" s="29">
        <f t="shared" si="160"/>
        <v>-1.5487646945491157E-9</v>
      </c>
      <c r="DR169" s="29">
        <f t="shared" si="161"/>
        <v>-1.5480761952543498E-9</v>
      </c>
      <c r="DS169" s="29">
        <f t="shared" si="162"/>
        <v>-1.5480762195045757E-9</v>
      </c>
      <c r="DT169" s="29">
        <f t="shared" si="163"/>
        <v>-1.5480762195037739E-9</v>
      </c>
      <c r="DV169" s="35">
        <v>7.2999999999999996E-10</v>
      </c>
      <c r="DW169" s="35">
        <v>5.0115359377599997</v>
      </c>
      <c r="DX169" s="35">
        <v>1903.4368125011999</v>
      </c>
      <c r="DY169" s="29">
        <f t="shared" si="164"/>
        <v>-1.4600006343119145E-10</v>
      </c>
      <c r="DZ169" s="29">
        <f t="shared" si="165"/>
        <v>-1.4601746140998952E-10</v>
      </c>
      <c r="EA169" s="29">
        <f t="shared" si="166"/>
        <v>-1.4601746079720556E-10</v>
      </c>
      <c r="EB169" s="29">
        <f t="shared" si="167"/>
        <v>-1.4601746079722588E-10</v>
      </c>
      <c r="ED169" s="35"/>
      <c r="EE169" s="35"/>
      <c r="EF169" s="35"/>
      <c r="EL169" s="35"/>
      <c r="EM169" s="35"/>
      <c r="EN169" s="35"/>
      <c r="ET169" s="35"/>
      <c r="EU169" s="35"/>
      <c r="EV169" s="35"/>
    </row>
    <row r="170" spans="7:152" s="29" customFormat="1" ht="13.5" x14ac:dyDescent="0.3">
      <c r="N170" s="35">
        <v>1.2283E-7</v>
      </c>
      <c r="O170" s="35">
        <v>3.16862882612</v>
      </c>
      <c r="P170" s="35">
        <v>10021.8200264472</v>
      </c>
      <c r="Q170" s="29">
        <f t="shared" si="136"/>
        <v>-1.039095281779803E-7</v>
      </c>
      <c r="R170" s="29">
        <f t="shared" si="137"/>
        <v>-1.0390113892563326E-7</v>
      </c>
      <c r="S170" s="29">
        <f t="shared" si="138"/>
        <v>-1.039011392211452E-7</v>
      </c>
      <c r="T170" s="29">
        <f t="shared" si="139"/>
        <v>-1.039011392211359E-7</v>
      </c>
      <c r="V170" s="35">
        <v>1.6899999999999999E-8</v>
      </c>
      <c r="W170" s="35">
        <v>2.43213510013</v>
      </c>
      <c r="X170" s="35">
        <v>3120.1997842609999</v>
      </c>
      <c r="Y170" s="29">
        <f t="shared" si="140"/>
        <v>-1.6160188095166234E-8</v>
      </c>
      <c r="Z170" s="29">
        <f t="shared" si="141"/>
        <v>-1.6159990886064835E-8</v>
      </c>
      <c r="AA170" s="29">
        <f t="shared" si="142"/>
        <v>-1.6159990893011292E-8</v>
      </c>
      <c r="AB170" s="29">
        <f t="shared" si="143"/>
        <v>-1.6159990893011084E-8</v>
      </c>
      <c r="AD170" s="35">
        <v>1.0600000000000001E-9</v>
      </c>
      <c r="AE170" s="35">
        <v>5.7634292400499998</v>
      </c>
      <c r="AF170" s="35">
        <v>2288.3440435113998</v>
      </c>
      <c r="AG170" s="29">
        <f t="shared" si="144"/>
        <v>5.257479085035075E-10</v>
      </c>
      <c r="AH170" s="29">
        <f t="shared" si="145"/>
        <v>5.2572099203506654E-10</v>
      </c>
      <c r="AI170" s="29">
        <f t="shared" si="146"/>
        <v>5.2572099298310692E-10</v>
      </c>
      <c r="AJ170" s="29">
        <f t="shared" si="147"/>
        <v>5.2572099298308076E-10</v>
      </c>
      <c r="AL170" s="35"/>
      <c r="AM170" s="35"/>
      <c r="AN170" s="35"/>
      <c r="AT170" s="35"/>
      <c r="AU170" s="35"/>
      <c r="AV170" s="35"/>
      <c r="BB170" s="35"/>
      <c r="BC170" s="35"/>
      <c r="BD170" s="35"/>
      <c r="BJ170" s="35">
        <v>5.7200000000000001E-9</v>
      </c>
      <c r="BK170" s="35">
        <v>4.2798408878299998</v>
      </c>
      <c r="BL170" s="35">
        <v>6546.1597733642002</v>
      </c>
      <c r="BM170" s="29">
        <f t="shared" si="148"/>
        <v>-4.5669267659404126E-9</v>
      </c>
      <c r="BN170" s="29">
        <f t="shared" si="149"/>
        <v>-4.5672148616057703E-9</v>
      </c>
      <c r="BO170" s="29">
        <f t="shared" si="150"/>
        <v>-4.56721485145918E-9</v>
      </c>
      <c r="BP170" s="29">
        <f t="shared" si="151"/>
        <v>-4.5672148514594745E-9</v>
      </c>
      <c r="BR170" s="35">
        <v>1.4200000000000001E-9</v>
      </c>
      <c r="BS170" s="35">
        <v>3.8576423492199998</v>
      </c>
      <c r="BT170" s="35">
        <v>6894.5239488376001</v>
      </c>
      <c r="BU170" s="29">
        <f t="shared" si="152"/>
        <v>-1.307270287358328E-9</v>
      </c>
      <c r="BV170" s="29">
        <f t="shared" si="153"/>
        <v>-1.307221429365503E-9</v>
      </c>
      <c r="BW170" s="29">
        <f t="shared" si="154"/>
        <v>-1.3072214310865337E-9</v>
      </c>
      <c r="BX170" s="29">
        <f t="shared" si="155"/>
        <v>-1.3072214310864785E-9</v>
      </c>
      <c r="BZ170" s="35"/>
      <c r="CA170" s="35"/>
      <c r="CB170" s="35"/>
      <c r="CH170" s="35"/>
      <c r="CI170" s="35"/>
      <c r="CJ170" s="35"/>
      <c r="CP170" s="35"/>
      <c r="CQ170" s="35"/>
      <c r="CR170" s="35"/>
      <c r="CX170" s="35"/>
      <c r="CY170" s="35"/>
      <c r="CZ170" s="35"/>
      <c r="DF170" s="35">
        <v>6.8260000000000004E-8</v>
      </c>
      <c r="DG170" s="35">
        <v>4.6932754583899996</v>
      </c>
      <c r="DH170" s="35">
        <v>17654.780539749601</v>
      </c>
      <c r="DI170" s="29">
        <f t="shared" si="156"/>
        <v>-5.0968221194379607E-8</v>
      </c>
      <c r="DJ170" s="29">
        <f t="shared" si="157"/>
        <v>-5.0957975777841837E-8</v>
      </c>
      <c r="DK170" s="29">
        <f t="shared" si="158"/>
        <v>-5.0957976138745391E-8</v>
      </c>
      <c r="DL170" s="29">
        <f t="shared" si="159"/>
        <v>-5.0957976138735061E-8</v>
      </c>
      <c r="DN170" s="35">
        <v>8.8699999999999994E-9</v>
      </c>
      <c r="DO170" s="35">
        <v>5.2874357497200002</v>
      </c>
      <c r="DP170" s="35">
        <v>10213.285546211</v>
      </c>
      <c r="DQ170" s="29">
        <f t="shared" si="160"/>
        <v>4.1007845140408756E-10</v>
      </c>
      <c r="DR170" s="29">
        <f t="shared" si="161"/>
        <v>4.1123489936654555E-10</v>
      </c>
      <c r="DS170" s="29">
        <f t="shared" si="162"/>
        <v>4.1123485863489078E-10</v>
      </c>
      <c r="DT170" s="29">
        <f t="shared" si="163"/>
        <v>4.112348586361499E-10</v>
      </c>
      <c r="DV170" s="35">
        <v>7.5E-10</v>
      </c>
      <c r="DW170" s="35">
        <v>2.57969241717</v>
      </c>
      <c r="DX170" s="35">
        <v>10021.9045904022</v>
      </c>
      <c r="DY170" s="29">
        <f t="shared" si="164"/>
        <v>-3.0637080520663361E-10</v>
      </c>
      <c r="DZ170" s="29">
        <f t="shared" si="165"/>
        <v>-3.0628312856513305E-10</v>
      </c>
      <c r="EA170" s="29">
        <f t="shared" si="166"/>
        <v>-3.0628313165333608E-10</v>
      </c>
      <c r="EB170" s="29">
        <f t="shared" si="167"/>
        <v>-3.0628313165323878E-10</v>
      </c>
      <c r="ED170" s="35"/>
      <c r="EE170" s="35"/>
      <c r="EF170" s="35"/>
      <c r="EL170" s="35"/>
      <c r="EM170" s="35"/>
      <c r="EN170" s="35"/>
      <c r="ET170" s="35"/>
      <c r="EU170" s="35"/>
      <c r="EV170" s="35"/>
    </row>
    <row r="171" spans="7:152" s="29" customFormat="1" ht="13.5" x14ac:dyDescent="0.3">
      <c r="N171" s="35">
        <v>1.3274000000000001E-7</v>
      </c>
      <c r="O171" s="35">
        <v>6.1780690533999998</v>
      </c>
      <c r="P171" s="35">
        <v>1744.4259844152</v>
      </c>
      <c r="Q171" s="29">
        <f t="shared" si="136"/>
        <v>-1.3259549247900109E-7</v>
      </c>
      <c r="R171" s="29">
        <f t="shared" si="137"/>
        <v>-1.3259535440814035E-7</v>
      </c>
      <c r="S171" s="29">
        <f t="shared" si="138"/>
        <v>-1.3259535441300457E-7</v>
      </c>
      <c r="T171" s="29">
        <f t="shared" si="139"/>
        <v>-1.3259535441300439E-7</v>
      </c>
      <c r="V171" s="35">
        <v>1.5489999999999998E-8</v>
      </c>
      <c r="W171" s="35">
        <v>1.5401642655800001</v>
      </c>
      <c r="X171" s="35">
        <v>8425.6508378147992</v>
      </c>
      <c r="Y171" s="29">
        <f t="shared" si="140"/>
        <v>1.5295524756007078E-8</v>
      </c>
      <c r="Z171" s="29">
        <f t="shared" si="141"/>
        <v>1.5295788125617033E-8</v>
      </c>
      <c r="AA171" s="29">
        <f t="shared" si="142"/>
        <v>1.5295788116343898E-8</v>
      </c>
      <c r="AB171" s="29">
        <f t="shared" si="143"/>
        <v>1.5295788116344179E-8</v>
      </c>
      <c r="AD171" s="35">
        <v>1.03E-9</v>
      </c>
      <c r="AE171" s="35">
        <v>0.63812052706</v>
      </c>
      <c r="AF171" s="35">
        <v>12310.181323610799</v>
      </c>
      <c r="AG171" s="29">
        <f t="shared" si="144"/>
        <v>9.1211053951676821E-10</v>
      </c>
      <c r="AH171" s="29">
        <f t="shared" si="145"/>
        <v>9.1203525477496959E-10</v>
      </c>
      <c r="AI171" s="29">
        <f t="shared" si="146"/>
        <v>9.1203525742701124E-10</v>
      </c>
      <c r="AJ171" s="29">
        <f t="shared" si="147"/>
        <v>9.1203525742692956E-10</v>
      </c>
      <c r="AL171" s="35"/>
      <c r="AM171" s="35"/>
      <c r="AN171" s="35"/>
      <c r="AT171" s="35"/>
      <c r="AU171" s="35"/>
      <c r="AV171" s="35"/>
      <c r="BB171" s="35"/>
      <c r="BC171" s="35"/>
      <c r="BD171" s="35"/>
      <c r="BJ171" s="35">
        <v>5.8399999999999997E-9</v>
      </c>
      <c r="BK171" s="35">
        <v>4.5162572792300004</v>
      </c>
      <c r="BL171" s="35">
        <v>1648.4467571974001</v>
      </c>
      <c r="BM171" s="29">
        <f t="shared" si="148"/>
        <v>5.7938723962553173E-9</v>
      </c>
      <c r="BN171" s="29">
        <f t="shared" si="149"/>
        <v>5.7938569630320291E-9</v>
      </c>
      <c r="BO171" s="29">
        <f t="shared" si="150"/>
        <v>5.7938569635756538E-9</v>
      </c>
      <c r="BP171" s="29">
        <f t="shared" si="151"/>
        <v>5.7938569635756381E-9</v>
      </c>
      <c r="BR171" s="35">
        <v>9.900000000000001E-10</v>
      </c>
      <c r="BS171" s="35">
        <v>5.6254316700000002</v>
      </c>
      <c r="BT171" s="35">
        <v>10973.555686350001</v>
      </c>
      <c r="BU171" s="29">
        <f t="shared" si="152"/>
        <v>-7.2803000593746518E-11</v>
      </c>
      <c r="BV171" s="29">
        <f t="shared" si="153"/>
        <v>-7.2664545079599427E-11</v>
      </c>
      <c r="BW171" s="29">
        <f t="shared" si="154"/>
        <v>-7.2664549956227903E-11</v>
      </c>
      <c r="BX171" s="29">
        <f t="shared" si="155"/>
        <v>-7.2664549956087606E-11</v>
      </c>
      <c r="BZ171" s="35"/>
      <c r="CA171" s="35"/>
      <c r="CB171" s="35"/>
      <c r="CH171" s="35"/>
      <c r="CI171" s="35"/>
      <c r="CJ171" s="35"/>
      <c r="CP171" s="35"/>
      <c r="CQ171" s="35"/>
      <c r="CR171" s="35"/>
      <c r="CX171" s="35"/>
      <c r="CY171" s="35"/>
      <c r="CZ171" s="35"/>
      <c r="DF171" s="35">
        <v>5.0050000000000001E-8</v>
      </c>
      <c r="DG171" s="35">
        <v>4.6838263223799999</v>
      </c>
      <c r="DH171" s="35">
        <v>522.57741809380002</v>
      </c>
      <c r="DI171" s="29">
        <f t="shared" si="156"/>
        <v>4.1163284615147799E-8</v>
      </c>
      <c r="DJ171" s="29">
        <f t="shared" si="157"/>
        <v>4.1163474745375211E-8</v>
      </c>
      <c r="DK171" s="29">
        <f t="shared" si="158"/>
        <v>4.1163474738678582E-8</v>
      </c>
      <c r="DL171" s="29">
        <f t="shared" si="159"/>
        <v>4.116347473867878E-8</v>
      </c>
      <c r="DN171" s="35">
        <v>1.1080000000000001E-8</v>
      </c>
      <c r="DO171" s="35">
        <v>2.8433917189</v>
      </c>
      <c r="DP171" s="35">
        <v>640.87760738220004</v>
      </c>
      <c r="DQ171" s="29">
        <f t="shared" si="160"/>
        <v>8.5729299828513358E-9</v>
      </c>
      <c r="DR171" s="29">
        <f t="shared" si="161"/>
        <v>8.5729874702626545E-9</v>
      </c>
      <c r="DS171" s="29">
        <f t="shared" si="162"/>
        <v>8.5729874682378669E-9</v>
      </c>
      <c r="DT171" s="29">
        <f t="shared" si="163"/>
        <v>8.5729874682379298E-9</v>
      </c>
      <c r="DV171" s="35">
        <v>7.2999999999999996E-10</v>
      </c>
      <c r="DW171" s="35">
        <v>4.09954161905</v>
      </c>
      <c r="DX171" s="35">
        <v>3319.8370312073998</v>
      </c>
      <c r="DY171" s="29">
        <f t="shared" si="164"/>
        <v>7.2498310080326477E-11</v>
      </c>
      <c r="DZ171" s="29">
        <f t="shared" si="165"/>
        <v>7.252912700435384E-11</v>
      </c>
      <c r="EA171" s="29">
        <f t="shared" si="166"/>
        <v>7.2529125918938206E-11</v>
      </c>
      <c r="EB171" s="29">
        <f t="shared" si="167"/>
        <v>7.2529125918969174E-11</v>
      </c>
      <c r="ED171" s="35"/>
      <c r="EE171" s="35"/>
      <c r="EF171" s="35"/>
      <c r="EL171" s="35"/>
      <c r="EM171" s="35"/>
      <c r="EN171" s="35"/>
      <c r="ET171" s="35"/>
      <c r="EU171" s="35"/>
      <c r="EV171" s="35"/>
    </row>
    <row r="172" spans="7:152" s="29" customFormat="1" ht="13.5" x14ac:dyDescent="0.3">
      <c r="N172" s="35">
        <v>1.1777E-7</v>
      </c>
      <c r="O172" s="35">
        <v>5.7273155090000003</v>
      </c>
      <c r="P172" s="35">
        <v>0.42007609360999998</v>
      </c>
      <c r="Q172" s="29">
        <f t="shared" si="136"/>
        <v>1.0046043313938998E-7</v>
      </c>
      <c r="R172" s="29">
        <f t="shared" si="137"/>
        <v>1.0046043280945248E-7</v>
      </c>
      <c r="S172" s="29">
        <f t="shared" si="138"/>
        <v>1.004604328094641E-7</v>
      </c>
      <c r="T172" s="29">
        <f t="shared" si="139"/>
        <v>1.004604328094641E-7</v>
      </c>
      <c r="V172" s="35">
        <v>1.536E-8</v>
      </c>
      <c r="W172" s="35">
        <v>5.8843147262700004</v>
      </c>
      <c r="X172" s="35">
        <v>20.775395492400001</v>
      </c>
      <c r="Y172" s="29">
        <f t="shared" si="140"/>
        <v>1.5331019239177752E-8</v>
      </c>
      <c r="Z172" s="29">
        <f t="shared" si="141"/>
        <v>1.5331018988789628E-8</v>
      </c>
      <c r="AA172" s="29">
        <f t="shared" si="142"/>
        <v>1.5331018988798445E-8</v>
      </c>
      <c r="AB172" s="29">
        <f t="shared" si="143"/>
        <v>1.5331018988798445E-8</v>
      </c>
      <c r="AD172" s="35">
        <v>1.0000000000000001E-9</v>
      </c>
      <c r="AE172" s="35">
        <v>4.3794694526000004</v>
      </c>
      <c r="AF172" s="35">
        <v>9808.5381846614</v>
      </c>
      <c r="AG172" s="29">
        <f t="shared" si="144"/>
        <v>9.4736217028289667E-10</v>
      </c>
      <c r="AH172" s="29">
        <f t="shared" si="145"/>
        <v>9.4740229380360344E-10</v>
      </c>
      <c r="AI172" s="29">
        <f t="shared" si="146"/>
        <v>9.474022923906588E-10</v>
      </c>
      <c r="AJ172" s="29">
        <f t="shared" si="147"/>
        <v>9.474022923906952E-10</v>
      </c>
      <c r="AL172" s="40"/>
      <c r="AM172" s="40"/>
      <c r="AN172" s="40"/>
      <c r="AT172" s="35"/>
      <c r="AU172" s="35"/>
      <c r="AV172" s="35"/>
      <c r="BB172" s="35"/>
      <c r="BC172" s="35"/>
      <c r="BD172" s="35"/>
      <c r="BJ172" s="35">
        <v>6.2600000000000003E-9</v>
      </c>
      <c r="BK172" s="35">
        <v>4.6071518820300001</v>
      </c>
      <c r="BL172" s="35">
        <v>2487.4160449477999</v>
      </c>
      <c r="BM172" s="29">
        <f t="shared" si="148"/>
        <v>3.2484573049012512E-9</v>
      </c>
      <c r="BN172" s="29">
        <f t="shared" si="149"/>
        <v>3.2486274019295011E-9</v>
      </c>
      <c r="BO172" s="29">
        <f t="shared" si="150"/>
        <v>3.2486273959384999E-9</v>
      </c>
      <c r="BP172" s="29">
        <f t="shared" si="151"/>
        <v>3.2486273959386522E-9</v>
      </c>
      <c r="BR172" s="35">
        <v>1.0000000000000001E-9</v>
      </c>
      <c r="BS172" s="35">
        <v>2.5645680420699999</v>
      </c>
      <c r="BT172" s="35">
        <v>3178.1457905676002</v>
      </c>
      <c r="BU172" s="29">
        <f t="shared" si="152"/>
        <v>-7.1329751830473058E-10</v>
      </c>
      <c r="BV172" s="29">
        <f t="shared" si="153"/>
        <v>-7.1332598256494981E-10</v>
      </c>
      <c r="BW172" s="29">
        <f t="shared" si="154"/>
        <v>-7.1332598156241879E-10</v>
      </c>
      <c r="BX172" s="29">
        <f t="shared" si="155"/>
        <v>-7.1332598156244878E-10</v>
      </c>
      <c r="BZ172" s="35"/>
      <c r="CA172" s="35"/>
      <c r="CB172" s="35"/>
      <c r="CH172" s="35"/>
      <c r="CI172" s="35"/>
      <c r="CJ172" s="35"/>
      <c r="CP172" s="35"/>
      <c r="CQ172" s="35"/>
      <c r="CR172" s="35"/>
      <c r="CX172" s="35"/>
      <c r="CY172" s="35"/>
      <c r="CZ172" s="35"/>
      <c r="DF172" s="35">
        <v>6.3279999999999995E-8</v>
      </c>
      <c r="DG172" s="35">
        <v>3.3189672689499998</v>
      </c>
      <c r="DH172" s="35">
        <v>3767.2106175757999</v>
      </c>
      <c r="DI172" s="29">
        <f t="shared" si="156"/>
        <v>-6.5037150310066237E-9</v>
      </c>
      <c r="DJ172" s="29">
        <f t="shared" si="157"/>
        <v>-6.5006847391922461E-9</v>
      </c>
      <c r="DK172" s="29">
        <f t="shared" si="158"/>
        <v>-6.5006848459237162E-9</v>
      </c>
      <c r="DL172" s="29">
        <f t="shared" si="159"/>
        <v>-6.5006848459210328E-9</v>
      </c>
      <c r="DN172" s="35">
        <v>8.6100000000000007E-9</v>
      </c>
      <c r="DO172" s="35">
        <v>3.2149138159300001</v>
      </c>
      <c r="DP172" s="35">
        <v>3914.9572250346</v>
      </c>
      <c r="DQ172" s="29">
        <f t="shared" si="160"/>
        <v>-5.8246837308336108E-9</v>
      </c>
      <c r="DR172" s="29">
        <f t="shared" si="161"/>
        <v>-5.8250009510653345E-9</v>
      </c>
      <c r="DS172" s="29">
        <f t="shared" si="162"/>
        <v>-5.8250009398926043E-9</v>
      </c>
      <c r="DT172" s="29">
        <f t="shared" si="163"/>
        <v>-5.825000939892965E-9</v>
      </c>
      <c r="DV172" s="35">
        <v>6.9999999999999996E-10</v>
      </c>
      <c r="DW172" s="35">
        <v>5.3767839625600002</v>
      </c>
      <c r="DX172" s="35">
        <v>12310.181323610799</v>
      </c>
      <c r="DY172" s="29">
        <f t="shared" si="164"/>
        <v>-3.08791173960713E-10</v>
      </c>
      <c r="DZ172" s="29">
        <f t="shared" si="165"/>
        <v>-3.0888999639736529E-10</v>
      </c>
      <c r="EA172" s="29">
        <f t="shared" si="166"/>
        <v>-3.0888999291682207E-10</v>
      </c>
      <c r="EB172" s="29">
        <f t="shared" si="167"/>
        <v>-3.0888999291692914E-10</v>
      </c>
      <c r="ED172" s="35"/>
      <c r="EE172" s="35"/>
      <c r="EF172" s="35"/>
      <c r="EL172" s="35"/>
      <c r="EM172" s="35"/>
      <c r="EN172" s="35"/>
      <c r="ET172" s="35"/>
      <c r="EU172" s="35"/>
      <c r="EV172" s="35"/>
    </row>
    <row r="173" spans="7:152" s="29" customFormat="1" ht="13.5" x14ac:dyDescent="0.3">
      <c r="N173" s="35">
        <v>1.2340000000000001E-7</v>
      </c>
      <c r="O173" s="35">
        <v>2.5214676633100002</v>
      </c>
      <c r="P173" s="35">
        <v>2906.9006888230001</v>
      </c>
      <c r="Q173" s="29">
        <f t="shared" si="136"/>
        <v>1.0644306302913965E-7</v>
      </c>
      <c r="R173" s="29">
        <f t="shared" si="137"/>
        <v>1.0644074383933256E-7</v>
      </c>
      <c r="S173" s="29">
        <f t="shared" si="138"/>
        <v>1.0644074392102043E-7</v>
      </c>
      <c r="T173" s="29">
        <f t="shared" si="139"/>
        <v>1.0644074392101777E-7</v>
      </c>
      <c r="V173" s="35">
        <v>1.46E-8</v>
      </c>
      <c r="W173" s="35">
        <v>4.8973307287900001</v>
      </c>
      <c r="X173" s="35">
        <v>9830.3890139878004</v>
      </c>
      <c r="Y173" s="29">
        <f t="shared" si="140"/>
        <v>5.308616946743127E-9</v>
      </c>
      <c r="Z173" s="29">
        <f t="shared" si="141"/>
        <v>5.3103254811363873E-9</v>
      </c>
      <c r="AA173" s="29">
        <f t="shared" si="142"/>
        <v>5.3103254209605081E-9</v>
      </c>
      <c r="AB173" s="29">
        <f t="shared" si="143"/>
        <v>5.3103254209624396E-9</v>
      </c>
      <c r="AD173" s="35">
        <v>1.0399999999999999E-9</v>
      </c>
      <c r="AE173" s="35">
        <v>4.0115145105199996</v>
      </c>
      <c r="AF173" s="35">
        <v>13916.0191096416</v>
      </c>
      <c r="AG173" s="29">
        <f t="shared" si="144"/>
        <v>-7.9692310850550443E-10</v>
      </c>
      <c r="AH173" s="29">
        <f t="shared" si="145"/>
        <v>-7.9704192841721067E-10</v>
      </c>
      <c r="AI173" s="29">
        <f t="shared" si="146"/>
        <v>-7.9704192423265315E-10</v>
      </c>
      <c r="AJ173" s="29">
        <f t="shared" si="147"/>
        <v>-7.9704192423278602E-10</v>
      </c>
      <c r="AL173" s="35"/>
      <c r="AM173" s="35"/>
      <c r="AN173" s="35"/>
      <c r="AT173" s="35"/>
      <c r="AU173" s="35"/>
      <c r="AV173" s="35"/>
      <c r="BB173" s="35"/>
      <c r="BC173" s="35"/>
      <c r="BD173" s="35"/>
      <c r="BJ173" s="35">
        <v>6.4899999999999997E-9</v>
      </c>
      <c r="BK173" s="35">
        <v>2.17894376907</v>
      </c>
      <c r="BL173" s="35">
        <v>6298.3283211764001</v>
      </c>
      <c r="BM173" s="29">
        <f t="shared" si="148"/>
        <v>-4.5068181235794345E-9</v>
      </c>
      <c r="BN173" s="29">
        <f t="shared" si="149"/>
        <v>-4.5071939836266853E-9</v>
      </c>
      <c r="BO173" s="29">
        <f t="shared" si="150"/>
        <v>-4.5071939703888846E-9</v>
      </c>
      <c r="BP173" s="29">
        <f t="shared" si="151"/>
        <v>-4.5071939703892825E-9</v>
      </c>
      <c r="BR173" s="35">
        <v>1.31E-9</v>
      </c>
      <c r="BS173" s="35">
        <v>8.9710753650000002E-2</v>
      </c>
      <c r="BT173" s="35">
        <v>8273.8208670324002</v>
      </c>
      <c r="BU173" s="29">
        <f t="shared" si="152"/>
        <v>-1.0690348452153928E-9</v>
      </c>
      <c r="BV173" s="29">
        <f t="shared" si="153"/>
        <v>-1.068954784586778E-9</v>
      </c>
      <c r="BW173" s="29">
        <f t="shared" si="154"/>
        <v>-1.0689547874068487E-9</v>
      </c>
      <c r="BX173" s="29">
        <f t="shared" si="155"/>
        <v>-1.0689547874067627E-9</v>
      </c>
      <c r="BZ173" s="35"/>
      <c r="CA173" s="35"/>
      <c r="CB173" s="35"/>
      <c r="CH173" s="35"/>
      <c r="CI173" s="35"/>
      <c r="CJ173" s="35"/>
      <c r="CP173" s="35"/>
      <c r="CQ173" s="35"/>
      <c r="CR173" s="35"/>
      <c r="CX173" s="35"/>
      <c r="CY173" s="35"/>
      <c r="CZ173" s="35"/>
      <c r="DF173" s="35">
        <v>4.7339999999999999E-8</v>
      </c>
      <c r="DG173" s="35">
        <v>7.5567842500000003E-3</v>
      </c>
      <c r="DH173" s="35">
        <v>3325.3599555147998</v>
      </c>
      <c r="DI173" s="29">
        <f t="shared" si="156"/>
        <v>-3.8785039592349941E-8</v>
      </c>
      <c r="DJ173" s="29">
        <f t="shared" si="157"/>
        <v>-3.8786193051287944E-8</v>
      </c>
      <c r="DK173" s="29">
        <f t="shared" si="158"/>
        <v>-3.8786193010662609E-8</v>
      </c>
      <c r="DL173" s="29">
        <f t="shared" si="159"/>
        <v>-3.8786193010663959E-8</v>
      </c>
      <c r="DN173" s="35">
        <v>1.069E-8</v>
      </c>
      <c r="DO173" s="35">
        <v>0.49400181868999998</v>
      </c>
      <c r="DP173" s="35">
        <v>11243.6858464208</v>
      </c>
      <c r="DQ173" s="29">
        <f t="shared" si="160"/>
        <v>6.6416848015919129E-9</v>
      </c>
      <c r="DR173" s="29">
        <f t="shared" si="161"/>
        <v>6.6428882970460622E-9</v>
      </c>
      <c r="DS173" s="29">
        <f t="shared" si="162"/>
        <v>6.6428882546596096E-9</v>
      </c>
      <c r="DT173" s="29">
        <f t="shared" si="163"/>
        <v>6.6428882546607999E-9</v>
      </c>
      <c r="DV173" s="35">
        <v>7.1000000000000003E-10</v>
      </c>
      <c r="DW173" s="35">
        <v>0.98422998240000004</v>
      </c>
      <c r="DX173" s="35">
        <v>13362.4669604514</v>
      </c>
      <c r="DY173" s="29">
        <f t="shared" si="164"/>
        <v>-2.2648656257836213E-10</v>
      </c>
      <c r="DZ173" s="29">
        <f t="shared" si="165"/>
        <v>-2.2660146578613711E-10</v>
      </c>
      <c r="EA173" s="29">
        <f t="shared" si="166"/>
        <v>-2.2660146173919748E-10</v>
      </c>
      <c r="EB173" s="29">
        <f t="shared" si="167"/>
        <v>-2.2660146173931225E-10</v>
      </c>
      <c r="ED173" s="35"/>
      <c r="EE173" s="35"/>
      <c r="EF173" s="35"/>
      <c r="EL173" s="35"/>
      <c r="EM173" s="35"/>
      <c r="EN173" s="35"/>
      <c r="ET173" s="35"/>
      <c r="EU173" s="35"/>
      <c r="EV173" s="35"/>
    </row>
    <row r="174" spans="7:152" s="29" customFormat="1" ht="13.5" x14ac:dyDescent="0.3">
      <c r="N174" s="35">
        <v>1.4457999999999999E-7</v>
      </c>
      <c r="O174" s="35">
        <v>4.38010658432</v>
      </c>
      <c r="P174" s="35">
        <v>316.39186965660002</v>
      </c>
      <c r="Q174" s="29">
        <f t="shared" si="136"/>
        <v>-1.4393991953666502E-7</v>
      </c>
      <c r="R174" s="29">
        <f t="shared" si="137"/>
        <v>-1.439399744811548E-7</v>
      </c>
      <c r="S174" s="29">
        <f t="shared" si="138"/>
        <v>-1.439399744792196E-7</v>
      </c>
      <c r="T174" s="29">
        <f t="shared" si="139"/>
        <v>-1.4393997447921968E-7</v>
      </c>
      <c r="V174" s="35">
        <v>2.023E-8</v>
      </c>
      <c r="W174" s="35">
        <v>5.9480838700199996</v>
      </c>
      <c r="X174" s="35">
        <v>13365.972825148199</v>
      </c>
      <c r="Y174" s="29">
        <f t="shared" si="140"/>
        <v>-2.0227325031246295E-8</v>
      </c>
      <c r="Z174" s="29">
        <f t="shared" si="141"/>
        <v>-2.0227268545869575E-8</v>
      </c>
      <c r="AA174" s="29">
        <f t="shared" si="142"/>
        <v>-2.0227268547869459E-8</v>
      </c>
      <c r="AB174" s="29">
        <f t="shared" si="143"/>
        <v>-2.0227268547869403E-8</v>
      </c>
      <c r="AD174" s="35">
        <v>1.25E-9</v>
      </c>
      <c r="AE174" s="35">
        <v>4.9482557700200003</v>
      </c>
      <c r="AF174" s="35">
        <v>10551.528245194</v>
      </c>
      <c r="AG174" s="29">
        <f t="shared" si="144"/>
        <v>1.1533195522748929E-9</v>
      </c>
      <c r="AH174" s="29">
        <f t="shared" si="145"/>
        <v>1.1533845388023605E-9</v>
      </c>
      <c r="AI174" s="29">
        <f t="shared" si="146"/>
        <v>1.1533845365138043E-9</v>
      </c>
      <c r="AJ174" s="29">
        <f t="shared" si="147"/>
        <v>1.1533845365138725E-9</v>
      </c>
      <c r="AL174" s="35"/>
      <c r="AM174" s="35"/>
      <c r="AN174" s="35"/>
      <c r="AT174" s="35"/>
      <c r="AU174" s="35"/>
      <c r="AV174" s="35"/>
      <c r="BB174" s="35"/>
      <c r="BC174" s="35"/>
      <c r="BD174" s="35"/>
      <c r="BJ174" s="35">
        <v>6.17E-9</v>
      </c>
      <c r="BK174" s="35">
        <v>4.2263571837500002</v>
      </c>
      <c r="BL174" s="35">
        <v>13362.4669604514</v>
      </c>
      <c r="BM174" s="29">
        <f t="shared" si="148"/>
        <v>1.3713603171947862E-9</v>
      </c>
      <c r="BN174" s="29">
        <f t="shared" si="149"/>
        <v>1.3723875409348711E-9</v>
      </c>
      <c r="BO174" s="29">
        <f t="shared" si="150"/>
        <v>1.3723875047552805E-9</v>
      </c>
      <c r="BP174" s="29">
        <f t="shared" si="151"/>
        <v>1.3723875047563064E-9</v>
      </c>
      <c r="BR174" s="35">
        <v>1.1200000000000001E-9</v>
      </c>
      <c r="BS174" s="35">
        <v>3.1424013550800001</v>
      </c>
      <c r="BT174" s="35">
        <v>3316.7339889519999</v>
      </c>
      <c r="BU174" s="29">
        <f t="shared" si="152"/>
        <v>1.0016921138188261E-9</v>
      </c>
      <c r="BV174" s="29">
        <f t="shared" si="153"/>
        <v>1.0017133483760692E-9</v>
      </c>
      <c r="BW174" s="29">
        <f t="shared" si="154"/>
        <v>1.0017133476281898E-9</v>
      </c>
      <c r="BX174" s="29">
        <f t="shared" si="155"/>
        <v>1.0017133476282111E-9</v>
      </c>
      <c r="BZ174" s="35"/>
      <c r="CA174" s="35"/>
      <c r="CB174" s="35"/>
      <c r="CH174" s="35"/>
      <c r="CI174" s="35"/>
      <c r="CJ174" s="35"/>
      <c r="CP174" s="35"/>
      <c r="CQ174" s="35"/>
      <c r="CR174" s="35"/>
      <c r="CX174" s="35"/>
      <c r="CY174" s="35"/>
      <c r="CZ174" s="35"/>
      <c r="DF174" s="35">
        <v>5.0320000000000003E-8</v>
      </c>
      <c r="DG174" s="35">
        <v>2.3369668560800001</v>
      </c>
      <c r="DH174" s="35">
        <v>1052.2683831884001</v>
      </c>
      <c r="DI174" s="29">
        <f t="shared" si="156"/>
        <v>4.2139162138886195E-8</v>
      </c>
      <c r="DJ174" s="29">
        <f t="shared" si="157"/>
        <v>4.2139531966094656E-8</v>
      </c>
      <c r="DK174" s="29">
        <f t="shared" si="158"/>
        <v>4.2139531953068957E-8</v>
      </c>
      <c r="DL174" s="29">
        <f t="shared" si="159"/>
        <v>4.2139531953069347E-8</v>
      </c>
      <c r="DN174" s="35">
        <v>8.0000000000000005E-9</v>
      </c>
      <c r="DO174" s="35">
        <v>4.64154002129</v>
      </c>
      <c r="DP174" s="35">
        <v>6144.4203413041996</v>
      </c>
      <c r="DQ174" s="29">
        <f t="shared" si="160"/>
        <v>-5.7654335939705026E-9</v>
      </c>
      <c r="DR174" s="29">
        <f t="shared" si="161"/>
        <v>-5.7658690634433234E-9</v>
      </c>
      <c r="DS174" s="29">
        <f t="shared" si="162"/>
        <v>-5.7658690481060498E-9</v>
      </c>
      <c r="DT174" s="29">
        <f t="shared" si="163"/>
        <v>-5.7658690481065221E-9</v>
      </c>
      <c r="DV174" s="35">
        <v>6.8000000000000003E-10</v>
      </c>
      <c r="DW174" s="35">
        <v>4.6914024894299997</v>
      </c>
      <c r="DX174" s="35">
        <v>522.57741809380002</v>
      </c>
      <c r="DY174" s="29">
        <f t="shared" si="164"/>
        <v>5.5631480393628969E-10</v>
      </c>
      <c r="DZ174" s="29">
        <f t="shared" si="165"/>
        <v>5.5631741534539367E-10</v>
      </c>
      <c r="EA174" s="29">
        <f t="shared" si="166"/>
        <v>5.5631741525341718E-10</v>
      </c>
      <c r="EB174" s="29">
        <f t="shared" si="167"/>
        <v>5.5631741525341998E-10</v>
      </c>
      <c r="ED174" s="35"/>
      <c r="EE174" s="35"/>
      <c r="EF174" s="35"/>
      <c r="EL174" s="35"/>
      <c r="EM174" s="35"/>
      <c r="EN174" s="35"/>
      <c r="ET174" s="35"/>
      <c r="EU174" s="35"/>
      <c r="EV174" s="35"/>
    </row>
    <row r="175" spans="7:152" s="29" customFormat="1" ht="13.5" x14ac:dyDescent="0.3">
      <c r="N175" s="35">
        <v>1.0639E-7</v>
      </c>
      <c r="O175" s="35">
        <v>3.4501694291899998</v>
      </c>
      <c r="P175" s="35">
        <v>639.89728631399998</v>
      </c>
      <c r="Q175" s="29">
        <f t="shared" si="136"/>
        <v>3.0815007361932123E-8</v>
      </c>
      <c r="R175" s="29">
        <f t="shared" si="137"/>
        <v>3.081584005837778E-8</v>
      </c>
      <c r="S175" s="29">
        <f t="shared" si="138"/>
        <v>3.0815840029049046E-8</v>
      </c>
      <c r="T175" s="29">
        <f t="shared" si="139"/>
        <v>3.0815840029049946E-8</v>
      </c>
      <c r="V175" s="35">
        <v>1.9910000000000001E-8</v>
      </c>
      <c r="W175" s="35">
        <v>3.11613326265</v>
      </c>
      <c r="X175" s="35">
        <v>3361.3878221922</v>
      </c>
      <c r="Y175" s="29">
        <f t="shared" si="140"/>
        <v>7.9001689134094486E-9</v>
      </c>
      <c r="Z175" s="29">
        <f t="shared" si="141"/>
        <v>7.9009539461960794E-9</v>
      </c>
      <c r="AA175" s="29">
        <f t="shared" si="142"/>
        <v>7.9009539185463233E-9</v>
      </c>
      <c r="AB175" s="29">
        <f t="shared" si="143"/>
        <v>7.9009539185472332E-9</v>
      </c>
      <c r="AD175" s="35">
        <v>9.7999999999999992E-10</v>
      </c>
      <c r="AE175" s="35">
        <v>5.9108606878499996</v>
      </c>
      <c r="AF175" s="35">
        <v>14584.298273120599</v>
      </c>
      <c r="AG175" s="29">
        <f t="shared" si="144"/>
        <v>-6.2071996074488817E-10</v>
      </c>
      <c r="AH175" s="29">
        <f t="shared" si="145"/>
        <v>-6.208612891883064E-10</v>
      </c>
      <c r="AI175" s="29">
        <f t="shared" si="146"/>
        <v>-6.2086128421088583E-10</v>
      </c>
      <c r="AJ175" s="29">
        <f t="shared" si="147"/>
        <v>-6.2086128421103668E-10</v>
      </c>
      <c r="AL175" s="35"/>
      <c r="AM175" s="35"/>
      <c r="AN175" s="35"/>
      <c r="AT175" s="35"/>
      <c r="AU175" s="35"/>
      <c r="AV175" s="35"/>
      <c r="BB175" s="35"/>
      <c r="BC175" s="35"/>
      <c r="BD175" s="35"/>
      <c r="BJ175" s="35">
        <v>5.4999999999999996E-9</v>
      </c>
      <c r="BK175" s="35">
        <v>3.1116131414099999</v>
      </c>
      <c r="BL175" s="35">
        <v>6144.4203413041996</v>
      </c>
      <c r="BM175" s="29">
        <f t="shared" si="148"/>
        <v>-3.9717444560021428E-9</v>
      </c>
      <c r="BN175" s="29">
        <f t="shared" si="149"/>
        <v>-3.9714457013784554E-9</v>
      </c>
      <c r="BO175" s="29">
        <f t="shared" si="150"/>
        <v>-3.9714457119014807E-9</v>
      </c>
      <c r="BP175" s="29">
        <f t="shared" si="151"/>
        <v>-3.9714457119011556E-9</v>
      </c>
      <c r="BR175" s="35">
        <v>9.5000000000000003E-10</v>
      </c>
      <c r="BS175" s="35">
        <v>0.64723185058999999</v>
      </c>
      <c r="BT175" s="35">
        <v>2487.4160449477999</v>
      </c>
      <c r="BU175" s="29">
        <f t="shared" si="152"/>
        <v>-9.2974300970755133E-10</v>
      </c>
      <c r="BV175" s="29">
        <f t="shared" si="153"/>
        <v>-9.2974921204204384E-10</v>
      </c>
      <c r="BW175" s="29">
        <f t="shared" si="154"/>
        <v>-9.2974921182360539E-10</v>
      </c>
      <c r="BX175" s="29">
        <f t="shared" si="155"/>
        <v>-9.2974921182361098E-10</v>
      </c>
      <c r="BZ175" s="35"/>
      <c r="CA175" s="35"/>
      <c r="CB175" s="35"/>
      <c r="CH175" s="35"/>
      <c r="CI175" s="35"/>
      <c r="CJ175" s="35"/>
      <c r="CP175" s="35"/>
      <c r="CQ175" s="35"/>
      <c r="CR175" s="35"/>
      <c r="CX175" s="35"/>
      <c r="CY175" s="35"/>
      <c r="CZ175" s="35"/>
      <c r="DF175" s="35">
        <v>4.6609999999999998E-8</v>
      </c>
      <c r="DG175" s="35">
        <v>5.1505171140100003</v>
      </c>
      <c r="DH175" s="35">
        <v>1066.49547719</v>
      </c>
      <c r="DI175" s="29">
        <f t="shared" si="156"/>
        <v>-4.1315324859993002E-8</v>
      </c>
      <c r="DJ175" s="29">
        <f t="shared" si="157"/>
        <v>-4.1315618917955355E-8</v>
      </c>
      <c r="DK175" s="29">
        <f t="shared" si="158"/>
        <v>-4.1315618907598319E-8</v>
      </c>
      <c r="DL175" s="29">
        <f t="shared" si="159"/>
        <v>-4.131561890759863E-8</v>
      </c>
      <c r="DN175" s="35">
        <v>7.9900000000000007E-9</v>
      </c>
      <c r="DO175" s="35">
        <v>3.3321521269100001</v>
      </c>
      <c r="DP175" s="35">
        <v>9830.3890139878004</v>
      </c>
      <c r="DQ175" s="29">
        <f t="shared" si="160"/>
        <v>7.4593167204098669E-9</v>
      </c>
      <c r="DR175" s="29">
        <f t="shared" si="161"/>
        <v>7.4589569569551194E-9</v>
      </c>
      <c r="DS175" s="29">
        <f t="shared" si="162"/>
        <v>7.4589569696286464E-9</v>
      </c>
      <c r="DT175" s="29">
        <f t="shared" si="163"/>
        <v>7.4589569696282394E-9</v>
      </c>
      <c r="DV175" s="35">
        <v>6.8000000000000003E-10</v>
      </c>
      <c r="DW175" s="35">
        <v>3.2421744129099999</v>
      </c>
      <c r="DX175" s="35">
        <v>16706.585251847999</v>
      </c>
      <c r="DY175" s="29">
        <f t="shared" si="164"/>
        <v>-2.0132592957045706E-10</v>
      </c>
      <c r="DZ175" s="29">
        <f t="shared" si="165"/>
        <v>-2.0146459381346095E-10</v>
      </c>
      <c r="EA175" s="29">
        <f t="shared" si="166"/>
        <v>-2.0146458892967261E-10</v>
      </c>
      <c r="EB175" s="29">
        <f t="shared" si="167"/>
        <v>-2.0146458892982029E-10</v>
      </c>
      <c r="ED175" s="35"/>
      <c r="EE175" s="35"/>
      <c r="EF175" s="35"/>
      <c r="EL175" s="35"/>
      <c r="EM175" s="35"/>
      <c r="EN175" s="35"/>
      <c r="ET175" s="35"/>
      <c r="EU175" s="35"/>
      <c r="EV175" s="35"/>
    </row>
    <row r="176" spans="7:152" s="29" customFormat="1" ht="13.5" x14ac:dyDescent="0.3">
      <c r="N176" s="35">
        <v>1.0925E-7</v>
      </c>
      <c r="O176" s="35">
        <v>0.60397688998999999</v>
      </c>
      <c r="P176" s="35">
        <v>5085.0384111149997</v>
      </c>
      <c r="Q176" s="29">
        <f t="shared" si="136"/>
        <v>6.2856735333137869E-9</v>
      </c>
      <c r="R176" s="29">
        <f t="shared" si="137"/>
        <v>6.2927611106108599E-9</v>
      </c>
      <c r="S176" s="29">
        <f t="shared" si="138"/>
        <v>6.2927608609761271E-9</v>
      </c>
      <c r="T176" s="29">
        <f t="shared" si="139"/>
        <v>6.2927608609838769E-9</v>
      </c>
      <c r="V176" s="35">
        <v>1.4009999999999999E-8</v>
      </c>
      <c r="W176" s="35">
        <v>2.24482184868</v>
      </c>
      <c r="X176" s="35">
        <v>3344.2028553516002</v>
      </c>
      <c r="Y176" s="29">
        <f t="shared" si="140"/>
        <v>1.4008932114778849E-8</v>
      </c>
      <c r="Z176" s="29">
        <f t="shared" si="141"/>
        <v>1.4008939494354966E-8</v>
      </c>
      <c r="AA176" s="29">
        <f t="shared" si="142"/>
        <v>1.4008939494095496E-8</v>
      </c>
      <c r="AB176" s="29">
        <f t="shared" si="143"/>
        <v>1.4008939494095504E-8</v>
      </c>
      <c r="AD176" s="35">
        <v>1.26E-9</v>
      </c>
      <c r="AE176" s="35">
        <v>1.55752034021</v>
      </c>
      <c r="AF176" s="35">
        <v>8270.2977486834006</v>
      </c>
      <c r="AG176" s="29">
        <f t="shared" si="144"/>
        <v>-8.8294594946053575E-10</v>
      </c>
      <c r="AH176" s="29">
        <f t="shared" si="145"/>
        <v>-8.8304094625647345E-10</v>
      </c>
      <c r="AI176" s="29">
        <f t="shared" si="146"/>
        <v>-8.8304094291071719E-10</v>
      </c>
      <c r="AJ176" s="29">
        <f t="shared" si="147"/>
        <v>-8.8304094291081945E-10</v>
      </c>
      <c r="AL176" s="35"/>
      <c r="AM176" s="35"/>
      <c r="AN176" s="35"/>
      <c r="AT176" s="35"/>
      <c r="AU176" s="35"/>
      <c r="AV176" s="35"/>
      <c r="BB176" s="35"/>
      <c r="BC176" s="35"/>
      <c r="BD176" s="35"/>
      <c r="BJ176" s="35">
        <v>5.5100000000000002E-9</v>
      </c>
      <c r="BK176" s="35">
        <v>3.2708187128100001</v>
      </c>
      <c r="BL176" s="35">
        <v>6127.6554505572003</v>
      </c>
      <c r="BM176" s="29">
        <f t="shared" si="148"/>
        <v>-3.5234268367657078E-9</v>
      </c>
      <c r="BN176" s="29">
        <f t="shared" si="149"/>
        <v>-3.5230951027775191E-9</v>
      </c>
      <c r="BO176" s="29">
        <f t="shared" si="150"/>
        <v>-3.5230951144620772E-9</v>
      </c>
      <c r="BP176" s="29">
        <f t="shared" si="151"/>
        <v>-3.5230951144617158E-9</v>
      </c>
      <c r="BR176" s="35">
        <v>8.6999999999999999E-10</v>
      </c>
      <c r="BS176" s="35">
        <v>4.1432280200299996</v>
      </c>
      <c r="BT176" s="35">
        <v>3603.6963500726001</v>
      </c>
      <c r="BU176" s="29">
        <f t="shared" si="152"/>
        <v>8.5919524666266385E-10</v>
      </c>
      <c r="BV176" s="29">
        <f t="shared" si="153"/>
        <v>8.5918895097126801E-10</v>
      </c>
      <c r="BW176" s="29">
        <f t="shared" si="154"/>
        <v>8.5918895119304424E-10</v>
      </c>
      <c r="BX176" s="29">
        <f t="shared" si="155"/>
        <v>8.5918895119303741E-10</v>
      </c>
      <c r="BZ176" s="35"/>
      <c r="CA176" s="35"/>
      <c r="CB176" s="35"/>
      <c r="CH176" s="35"/>
      <c r="CI176" s="35"/>
      <c r="CJ176" s="35"/>
      <c r="CP176" s="35"/>
      <c r="CQ176" s="35"/>
      <c r="CR176" s="35"/>
      <c r="CX176" s="35"/>
      <c r="CY176" s="35"/>
      <c r="CZ176" s="35"/>
      <c r="DF176" s="35">
        <v>4.7239999999999998E-8</v>
      </c>
      <c r="DG176" s="35">
        <v>5.7795603730899998</v>
      </c>
      <c r="DH176" s="35">
        <v>9808.5381846614</v>
      </c>
      <c r="DI176" s="29">
        <f t="shared" si="156"/>
        <v>-7.3021139676606193E-9</v>
      </c>
      <c r="DJ176" s="29">
        <f t="shared" si="157"/>
        <v>-7.2962637771827623E-9</v>
      </c>
      <c r="DK176" s="29">
        <f t="shared" si="158"/>
        <v>-7.2962639832367186E-9</v>
      </c>
      <c r="DL176" s="29">
        <f t="shared" si="159"/>
        <v>-7.2962639832314122E-9</v>
      </c>
      <c r="DN176" s="35">
        <v>1.0460000000000001E-8</v>
      </c>
      <c r="DO176" s="35">
        <v>4.0590787769999999</v>
      </c>
      <c r="DP176" s="35">
        <v>6158.6474353058002</v>
      </c>
      <c r="DQ176" s="29">
        <f t="shared" si="160"/>
        <v>-9.5736826834739207E-9</v>
      </c>
      <c r="DR176" s="29">
        <f t="shared" si="161"/>
        <v>-9.5740142910676767E-9</v>
      </c>
      <c r="DS176" s="29">
        <f t="shared" si="162"/>
        <v>-9.5740142793889734E-9</v>
      </c>
      <c r="DT176" s="29">
        <f t="shared" si="163"/>
        <v>-9.5740142793893324E-9</v>
      </c>
      <c r="DV176" s="35">
        <v>6.9E-10</v>
      </c>
      <c r="DW176" s="35">
        <v>2.5396419374099999</v>
      </c>
      <c r="DX176" s="35">
        <v>5884.9268465832001</v>
      </c>
      <c r="DY176" s="29">
        <f t="shared" si="164"/>
        <v>-5.1295570149985488E-10</v>
      </c>
      <c r="DZ176" s="29">
        <f t="shared" si="165"/>
        <v>-5.1299040646789708E-10</v>
      </c>
      <c r="EA176" s="29">
        <f t="shared" si="166"/>
        <v>-5.1299040524558636E-10</v>
      </c>
      <c r="EB176" s="29">
        <f t="shared" si="167"/>
        <v>-5.1299040524562565E-10</v>
      </c>
      <c r="ED176" s="35"/>
      <c r="EE176" s="35"/>
      <c r="EF176" s="35"/>
      <c r="EL176" s="35"/>
      <c r="EM176" s="35"/>
      <c r="EN176" s="35"/>
      <c r="ET176" s="35"/>
      <c r="EU176" s="35"/>
      <c r="EV176" s="35"/>
    </row>
    <row r="177" spans="14:152" s="29" customFormat="1" ht="13.5" x14ac:dyDescent="0.3">
      <c r="N177" s="35">
        <v>1.0645E-7</v>
      </c>
      <c r="O177" s="35">
        <v>5.4769672812700003</v>
      </c>
      <c r="P177" s="35">
        <v>419.48464387519999</v>
      </c>
      <c r="Q177" s="29">
        <f t="shared" si="136"/>
        <v>1.0241605035922571E-7</v>
      </c>
      <c r="R177" s="29">
        <f t="shared" si="137"/>
        <v>1.0241589475468007E-7</v>
      </c>
      <c r="S177" s="29">
        <f t="shared" si="138"/>
        <v>1.0241589476016069E-7</v>
      </c>
      <c r="T177" s="29">
        <f t="shared" si="139"/>
        <v>1.0241589476016053E-7</v>
      </c>
      <c r="V177" s="35">
        <v>1.365E-8</v>
      </c>
      <c r="W177" s="35">
        <v>4.5800632075100003</v>
      </c>
      <c r="X177" s="35">
        <v>10818.1352869158</v>
      </c>
      <c r="Y177" s="29">
        <f t="shared" si="140"/>
        <v>-4.7381169097820254E-9</v>
      </c>
      <c r="Z177" s="29">
        <f t="shared" si="141"/>
        <v>-4.7398866014504496E-9</v>
      </c>
      <c r="AA177" s="29">
        <f t="shared" si="142"/>
        <v>-4.7398865391208304E-9</v>
      </c>
      <c r="AB177" s="29">
        <f t="shared" si="143"/>
        <v>-4.7398865391226494E-9</v>
      </c>
      <c r="AD177" s="35">
        <v>9.7999999999999992E-10</v>
      </c>
      <c r="AE177" s="35">
        <v>2.5286981053000002</v>
      </c>
      <c r="AF177" s="35">
        <v>3191.0492295652002</v>
      </c>
      <c r="AG177" s="29">
        <f t="shared" si="144"/>
        <v>-5.6980170270113509E-10</v>
      </c>
      <c r="AH177" s="29">
        <f t="shared" si="145"/>
        <v>-5.6983421630511838E-10</v>
      </c>
      <c r="AI177" s="29">
        <f t="shared" si="146"/>
        <v>-5.698342151599563E-10</v>
      </c>
      <c r="AJ177" s="29">
        <f t="shared" si="147"/>
        <v>-5.6983421515999591E-10</v>
      </c>
      <c r="AL177" s="40"/>
      <c r="AM177" s="40"/>
      <c r="AN177" s="40"/>
      <c r="AT177" s="35"/>
      <c r="AU177" s="35"/>
      <c r="AV177" s="35"/>
      <c r="BB177" s="35"/>
      <c r="BC177" s="35"/>
      <c r="BD177" s="35"/>
      <c r="BJ177" s="35">
        <v>5.3599999999999997E-9</v>
      </c>
      <c r="BK177" s="35">
        <v>0.18973312147999999</v>
      </c>
      <c r="BL177" s="35">
        <v>3346.1353510071999</v>
      </c>
      <c r="BM177" s="29">
        <f t="shared" si="148"/>
        <v>-2.2857412852861915E-9</v>
      </c>
      <c r="BN177" s="29">
        <f t="shared" si="149"/>
        <v>-2.2859485961561764E-9</v>
      </c>
      <c r="BO177" s="29">
        <f t="shared" si="150"/>
        <v>-2.2859485888544836E-9</v>
      </c>
      <c r="BP177" s="29">
        <f t="shared" si="151"/>
        <v>-2.2859485888546899E-9</v>
      </c>
      <c r="BR177" s="35">
        <v>8.6999999999999999E-10</v>
      </c>
      <c r="BS177" s="35">
        <v>3.5026047414799999</v>
      </c>
      <c r="BT177" s="35">
        <v>3077.5285033270002</v>
      </c>
      <c r="BU177" s="29">
        <f t="shared" si="152"/>
        <v>-8.6718781526789006E-10</v>
      </c>
      <c r="BV177" s="29">
        <f t="shared" si="153"/>
        <v>-8.6719056344277988E-10</v>
      </c>
      <c r="BW177" s="29">
        <f t="shared" si="154"/>
        <v>-8.6719056334600906E-10</v>
      </c>
      <c r="BX177" s="29">
        <f t="shared" si="155"/>
        <v>-8.6719056334601206E-10</v>
      </c>
      <c r="BZ177" s="35"/>
      <c r="CA177" s="35"/>
      <c r="CB177" s="35"/>
      <c r="CH177" s="35"/>
      <c r="CI177" s="35"/>
      <c r="CJ177" s="35"/>
      <c r="CP177" s="35"/>
      <c r="CQ177" s="35"/>
      <c r="CR177" s="35"/>
      <c r="CX177" s="35"/>
      <c r="CY177" s="35"/>
      <c r="CZ177" s="35"/>
      <c r="DF177" s="35">
        <v>5.1359999999999998E-8</v>
      </c>
      <c r="DG177" s="35">
        <v>1.57259709878</v>
      </c>
      <c r="DH177" s="35">
        <v>6525.8044539654002</v>
      </c>
      <c r="DI177" s="29">
        <f t="shared" si="156"/>
        <v>3.7583738261825067E-8</v>
      </c>
      <c r="DJ177" s="29">
        <f t="shared" si="157"/>
        <v>3.7586657307807257E-8</v>
      </c>
      <c r="DK177" s="29">
        <f t="shared" si="158"/>
        <v>3.7586657204998918E-8</v>
      </c>
      <c r="DL177" s="29">
        <f t="shared" si="159"/>
        <v>3.7586657205001903E-8</v>
      </c>
      <c r="DN177" s="35">
        <v>7.4300000000000002E-9</v>
      </c>
      <c r="DO177" s="35">
        <v>4.9333799729000001</v>
      </c>
      <c r="DP177" s="35">
        <v>3230.4061054804001</v>
      </c>
      <c r="DQ177" s="29">
        <f t="shared" si="160"/>
        <v>4.888975989786407E-9</v>
      </c>
      <c r="DR177" s="29">
        <f t="shared" si="161"/>
        <v>4.8892069535884524E-9</v>
      </c>
      <c r="DS177" s="29">
        <f t="shared" si="162"/>
        <v>4.8892069454537059E-9</v>
      </c>
      <c r="DT177" s="29">
        <f t="shared" si="163"/>
        <v>4.8892069454539442E-9</v>
      </c>
      <c r="DV177" s="35">
        <v>6.9999999999999996E-10</v>
      </c>
      <c r="DW177" s="35">
        <v>2.3823794832099998</v>
      </c>
      <c r="DX177" s="35">
        <v>13916.0191096416</v>
      </c>
      <c r="DY177" s="29">
        <f t="shared" si="164"/>
        <v>-4.1772151749445088E-10</v>
      </c>
      <c r="DZ177" s="29">
        <f t="shared" si="165"/>
        <v>-4.1762162051281463E-10</v>
      </c>
      <c r="EA177" s="29">
        <f t="shared" si="166"/>
        <v>-4.176216240315569E-10</v>
      </c>
      <c r="EB177" s="29">
        <f t="shared" si="167"/>
        <v>-4.1762162403144512E-10</v>
      </c>
      <c r="ED177" s="35"/>
      <c r="EE177" s="35"/>
      <c r="EF177" s="35"/>
      <c r="EL177" s="35"/>
      <c r="EM177" s="35"/>
      <c r="EN177" s="35"/>
      <c r="ET177" s="35"/>
      <c r="EU177" s="35"/>
      <c r="EV177" s="35"/>
    </row>
    <row r="178" spans="14:152" s="29" customFormat="1" ht="13.5" x14ac:dyDescent="0.3">
      <c r="N178" s="35">
        <v>1.0796999999999999E-7</v>
      </c>
      <c r="O178" s="35">
        <v>1.37191539718</v>
      </c>
      <c r="P178" s="35">
        <v>10419.9862835076</v>
      </c>
      <c r="Q178" s="29">
        <f t="shared" si="136"/>
        <v>6.1369908423118868E-8</v>
      </c>
      <c r="R178" s="29">
        <f t="shared" si="137"/>
        <v>6.1381736745625523E-8</v>
      </c>
      <c r="S178" s="29">
        <f t="shared" si="138"/>
        <v>6.1381736329032524E-8</v>
      </c>
      <c r="T178" s="29">
        <f t="shared" si="139"/>
        <v>6.1381736329045137E-8</v>
      </c>
      <c r="V178" s="35">
        <v>1.392E-8</v>
      </c>
      <c r="W178" s="35">
        <v>5.48931017516</v>
      </c>
      <c r="X178" s="35">
        <v>170.67287061920001</v>
      </c>
      <c r="Y178" s="29">
        <f t="shared" si="140"/>
        <v>-5.5151680445639244E-9</v>
      </c>
      <c r="Z178" s="29">
        <f t="shared" si="141"/>
        <v>-5.5151401688302225E-9</v>
      </c>
      <c r="AA178" s="29">
        <f t="shared" si="142"/>
        <v>-5.5151401698120494E-9</v>
      </c>
      <c r="AB178" s="29">
        <f t="shared" si="143"/>
        <v>-5.5151401698120039E-9</v>
      </c>
      <c r="AD178" s="35">
        <v>9.5000000000000003E-10</v>
      </c>
      <c r="AE178" s="35">
        <v>5.5080831161999999</v>
      </c>
      <c r="AF178" s="35">
        <v>3319.8370312073998</v>
      </c>
      <c r="AG178" s="29">
        <f t="shared" si="144"/>
        <v>-9.1764620874944881E-10</v>
      </c>
      <c r="AH178" s="29">
        <f t="shared" si="145"/>
        <v>-9.1763577923737439E-10</v>
      </c>
      <c r="AI178" s="29">
        <f t="shared" si="146"/>
        <v>-9.176357796047465E-10</v>
      </c>
      <c r="AJ178" s="29">
        <f t="shared" si="147"/>
        <v>-9.1763577960473605E-10</v>
      </c>
      <c r="AL178" s="35"/>
      <c r="AM178" s="35"/>
      <c r="AN178" s="35"/>
      <c r="AT178" s="35"/>
      <c r="AU178" s="35"/>
      <c r="AV178" s="35"/>
      <c r="BB178" s="35"/>
      <c r="BC178" s="35"/>
      <c r="BD178" s="35"/>
      <c r="BJ178" s="35">
        <v>5.5700000000000004E-9</v>
      </c>
      <c r="BK178" s="35">
        <v>6.1368676937700002</v>
      </c>
      <c r="BL178" s="35">
        <v>26724.899413598399</v>
      </c>
      <c r="BM178" s="29">
        <f t="shared" si="148"/>
        <v>5.1790080560751243E-9</v>
      </c>
      <c r="BN178" s="29">
        <f t="shared" si="149"/>
        <v>5.1797078976237238E-9</v>
      </c>
      <c r="BO178" s="29">
        <f t="shared" si="150"/>
        <v>5.1797078729849068E-9</v>
      </c>
      <c r="BP178" s="29">
        <f t="shared" si="151"/>
        <v>5.1797078729856049E-9</v>
      </c>
      <c r="BR178" s="35">
        <v>9.5999999999999999E-10</v>
      </c>
      <c r="BS178" s="35">
        <v>5.1301062171299998</v>
      </c>
      <c r="BT178" s="35">
        <v>3304.5845600224002</v>
      </c>
      <c r="BU178" s="29">
        <f t="shared" si="152"/>
        <v>-6.0614515135242771E-10</v>
      </c>
      <c r="BV178" s="29">
        <f t="shared" si="153"/>
        <v>-6.0611371328372771E-10</v>
      </c>
      <c r="BW178" s="29">
        <f t="shared" si="154"/>
        <v>-6.0611371439104328E-10</v>
      </c>
      <c r="BX178" s="29">
        <f t="shared" si="155"/>
        <v>-6.0611371439100626E-10</v>
      </c>
      <c r="BZ178" s="35"/>
      <c r="CA178" s="35"/>
      <c r="CB178" s="35"/>
      <c r="CH178" s="35"/>
      <c r="CI178" s="35"/>
      <c r="CJ178" s="35"/>
      <c r="CP178" s="35"/>
      <c r="CQ178" s="35"/>
      <c r="CR178" s="35"/>
      <c r="CX178" s="35"/>
      <c r="CY178" s="35"/>
      <c r="CZ178" s="35"/>
      <c r="DF178" s="35">
        <v>4.5219999999999997E-8</v>
      </c>
      <c r="DG178" s="35">
        <v>1.4421862035199999</v>
      </c>
      <c r="DH178" s="35">
        <v>3369.0616141676001</v>
      </c>
      <c r="DI178" s="29">
        <f t="shared" si="156"/>
        <v>4.1883702096991781E-8</v>
      </c>
      <c r="DJ178" s="29">
        <f t="shared" si="157"/>
        <v>4.1882968114698017E-8</v>
      </c>
      <c r="DK178" s="29">
        <f t="shared" si="158"/>
        <v>4.1882968140551434E-8</v>
      </c>
      <c r="DL178" s="29">
        <f t="shared" si="159"/>
        <v>4.1882968140550581E-8</v>
      </c>
      <c r="DN178" s="35">
        <v>7.4000000000000001E-9</v>
      </c>
      <c r="DO178" s="35">
        <v>3.0151110222900002</v>
      </c>
      <c r="DP178" s="35">
        <v>10818.1352869158</v>
      </c>
      <c r="DQ178" s="29">
        <f t="shared" si="160"/>
        <v>-6.9547805571433527E-9</v>
      </c>
      <c r="DR178" s="29">
        <f t="shared" si="161"/>
        <v>-6.9544309959064534E-9</v>
      </c>
      <c r="DS178" s="29">
        <f t="shared" si="162"/>
        <v>-6.9544310082208682E-9</v>
      </c>
      <c r="DT178" s="29">
        <f t="shared" si="163"/>
        <v>-6.9544310082205092E-9</v>
      </c>
      <c r="DV178" s="35">
        <v>6.6E-10</v>
      </c>
      <c r="DW178" s="35">
        <v>3.4844379754600001</v>
      </c>
      <c r="DX178" s="35">
        <v>13760.5987102074</v>
      </c>
      <c r="DY178" s="29">
        <f t="shared" si="164"/>
        <v>4.6548797081894801E-10</v>
      </c>
      <c r="DZ178" s="29">
        <f t="shared" si="165"/>
        <v>4.6557024166063556E-10</v>
      </c>
      <c r="EA178" s="29">
        <f t="shared" si="166"/>
        <v>4.6557023876317888E-10</v>
      </c>
      <c r="EB178" s="29">
        <f t="shared" si="167"/>
        <v>4.6557023876327194E-10</v>
      </c>
      <c r="ED178" s="35"/>
      <c r="EE178" s="35"/>
      <c r="EF178" s="35"/>
      <c r="EL178" s="35"/>
      <c r="EM178" s="35"/>
      <c r="EN178" s="35"/>
      <c r="ET178" s="35"/>
      <c r="EU178" s="35"/>
      <c r="EV178" s="35"/>
    </row>
    <row r="179" spans="14:152" s="29" customFormat="1" ht="13.5" x14ac:dyDescent="0.3">
      <c r="N179" s="35">
        <v>1.0565E-7</v>
      </c>
      <c r="O179" s="35">
        <v>1.0906161078600001</v>
      </c>
      <c r="P179" s="35">
        <v>12168.0026965746</v>
      </c>
      <c r="Q179" s="29">
        <f t="shared" si="136"/>
        <v>-7.3477684092019644E-8</v>
      </c>
      <c r="R179" s="29">
        <f t="shared" si="137"/>
        <v>-7.3489487626480705E-8</v>
      </c>
      <c r="S179" s="29">
        <f t="shared" si="138"/>
        <v>-7.348948721077422E-8</v>
      </c>
      <c r="T179" s="29">
        <f t="shared" si="139"/>
        <v>-7.3489487210787163E-8</v>
      </c>
      <c r="V179" s="35">
        <v>1.3599999999999999E-8</v>
      </c>
      <c r="W179" s="35">
        <v>3.07974035205</v>
      </c>
      <c r="X179" s="35">
        <v>6127.6554505572003</v>
      </c>
      <c r="Y179" s="29">
        <f t="shared" si="140"/>
        <v>-6.552601154359003E-9</v>
      </c>
      <c r="Z179" s="29">
        <f t="shared" si="141"/>
        <v>-6.5516679288334471E-9</v>
      </c>
      <c r="AA179" s="29">
        <f t="shared" si="142"/>
        <v>-6.5516679617037824E-9</v>
      </c>
      <c r="AB179" s="29">
        <f t="shared" si="143"/>
        <v>-6.5516679617027666E-9</v>
      </c>
      <c r="AD179" s="35">
        <v>1.08E-9</v>
      </c>
      <c r="AE179" s="35">
        <v>1.6711566866900001</v>
      </c>
      <c r="AF179" s="35">
        <v>11216.284290324</v>
      </c>
      <c r="AG179" s="29">
        <f t="shared" si="144"/>
        <v>-6.659635402410709E-11</v>
      </c>
      <c r="AH179" s="29">
        <f t="shared" si="145"/>
        <v>-6.6441846233712009E-11</v>
      </c>
      <c r="AI179" s="29">
        <f t="shared" si="146"/>
        <v>-6.6441851675755037E-11</v>
      </c>
      <c r="AJ179" s="29">
        <f t="shared" si="147"/>
        <v>-6.6441851675571222E-11</v>
      </c>
      <c r="AL179" s="35"/>
      <c r="AM179" s="35"/>
      <c r="AN179" s="35"/>
      <c r="AT179" s="35"/>
      <c r="AU179" s="35"/>
      <c r="AV179" s="35"/>
      <c r="BB179" s="35"/>
      <c r="BC179" s="35"/>
      <c r="BD179" s="35"/>
      <c r="BJ179" s="35">
        <v>5.7100000000000003E-9</v>
      </c>
      <c r="BK179" s="35">
        <v>5.6534146366</v>
      </c>
      <c r="BL179" s="35">
        <v>2921.1277828246002</v>
      </c>
      <c r="BM179" s="29">
        <f t="shared" si="148"/>
        <v>-5.4395488512438567E-9</v>
      </c>
      <c r="BN179" s="29">
        <f t="shared" si="149"/>
        <v>-5.4394840248368675E-9</v>
      </c>
      <c r="BO179" s="29">
        <f t="shared" si="150"/>
        <v>-5.4394840271202913E-9</v>
      </c>
      <c r="BP179" s="29">
        <f t="shared" si="151"/>
        <v>-5.4394840271202177E-9</v>
      </c>
      <c r="BR179" s="35">
        <v>8.1999999999999996E-10</v>
      </c>
      <c r="BS179" s="35">
        <v>4.8788087741300004</v>
      </c>
      <c r="BT179" s="35">
        <v>5828.0284716475999</v>
      </c>
      <c r="BU179" s="29">
        <f t="shared" si="152"/>
        <v>4.4722980107916522E-10</v>
      </c>
      <c r="BV179" s="29">
        <f t="shared" si="153"/>
        <v>4.4717861128166876E-10</v>
      </c>
      <c r="BW179" s="29">
        <f t="shared" si="154"/>
        <v>4.4717861308469657E-10</v>
      </c>
      <c r="BX179" s="29">
        <f t="shared" si="155"/>
        <v>4.4717861308463794E-10</v>
      </c>
      <c r="BZ179" s="35"/>
      <c r="CA179" s="35"/>
      <c r="CB179" s="35"/>
      <c r="CH179" s="35"/>
      <c r="CI179" s="35"/>
      <c r="CJ179" s="35"/>
      <c r="CP179" s="35"/>
      <c r="CQ179" s="35"/>
      <c r="CR179" s="35"/>
      <c r="CX179" s="35"/>
      <c r="CY179" s="35"/>
      <c r="CZ179" s="35"/>
      <c r="DF179" s="35">
        <v>6.1889999999999994E-8</v>
      </c>
      <c r="DG179" s="35">
        <v>4.58996159356</v>
      </c>
      <c r="DH179" s="35">
        <v>6531.6616562649997</v>
      </c>
      <c r="DI179" s="29">
        <f t="shared" si="156"/>
        <v>-4.6497248202431169E-8</v>
      </c>
      <c r="DJ179" s="29">
        <f t="shared" si="157"/>
        <v>-4.6500657408216981E-8</v>
      </c>
      <c r="DK179" s="29">
        <f t="shared" si="158"/>
        <v>-4.6500657288145336E-8</v>
      </c>
      <c r="DL179" s="29">
        <f t="shared" si="159"/>
        <v>-4.6500657288148817E-8</v>
      </c>
      <c r="DN179" s="35">
        <v>7.1600000000000001E-9</v>
      </c>
      <c r="DO179" s="35">
        <v>2.52567242762</v>
      </c>
      <c r="DP179" s="35">
        <v>5202.3582793351998</v>
      </c>
      <c r="DQ179" s="29">
        <f t="shared" si="160"/>
        <v>4.2068903117227861E-9</v>
      </c>
      <c r="DR179" s="29">
        <f t="shared" si="161"/>
        <v>4.2065051223415679E-9</v>
      </c>
      <c r="DS179" s="29">
        <f t="shared" si="162"/>
        <v>4.2065051359088578E-9</v>
      </c>
      <c r="DT179" s="29">
        <f t="shared" si="163"/>
        <v>4.2065051359084459E-9</v>
      </c>
      <c r="DV179" s="35">
        <v>6.8000000000000003E-10</v>
      </c>
      <c r="DW179" s="35">
        <v>5.27435069681</v>
      </c>
      <c r="DX179" s="35">
        <v>3980.5097130138001</v>
      </c>
      <c r="DY179" s="29">
        <f t="shared" si="164"/>
        <v>4.6869409707256152E-10</v>
      </c>
      <c r="DZ179" s="29">
        <f t="shared" si="165"/>
        <v>4.6871915753791737E-10</v>
      </c>
      <c r="EA179" s="29">
        <f t="shared" si="166"/>
        <v>4.6871915665527213E-10</v>
      </c>
      <c r="EB179" s="29">
        <f t="shared" si="167"/>
        <v>4.6871915665529312E-10</v>
      </c>
      <c r="ED179" s="35"/>
      <c r="EE179" s="35"/>
      <c r="EF179" s="35"/>
      <c r="EL179" s="35"/>
      <c r="EM179" s="35"/>
      <c r="EN179" s="35"/>
      <c r="ET179" s="35"/>
      <c r="EU179" s="35"/>
      <c r="EV179" s="35"/>
    </row>
    <row r="180" spans="14:152" s="29" customFormat="1" ht="13.5" x14ac:dyDescent="0.3">
      <c r="N180" s="35">
        <v>9.5780000000000001E-8</v>
      </c>
      <c r="O180" s="35">
        <v>4.8948926619700002</v>
      </c>
      <c r="P180" s="35">
        <v>3230.4061054804001</v>
      </c>
      <c r="Q180" s="29">
        <f t="shared" si="136"/>
        <v>6.5752192209941537E-8</v>
      </c>
      <c r="R180" s="29">
        <f t="shared" si="137"/>
        <v>6.5755067243766712E-8</v>
      </c>
      <c r="S180" s="29">
        <f t="shared" si="138"/>
        <v>6.575506714250567E-8</v>
      </c>
      <c r="T180" s="29">
        <f t="shared" si="139"/>
        <v>6.5755067142508635E-8</v>
      </c>
      <c r="V180" s="35">
        <v>1.345E-8</v>
      </c>
      <c r="W180" s="35">
        <v>1.1865315809100001</v>
      </c>
      <c r="X180" s="35">
        <v>14584.298273120599</v>
      </c>
      <c r="Y180" s="29">
        <f t="shared" si="140"/>
        <v>1.030561728623743E-8</v>
      </c>
      <c r="Z180" s="29">
        <f t="shared" si="141"/>
        <v>1.030400631571955E-8</v>
      </c>
      <c r="AA180" s="29">
        <f t="shared" si="142"/>
        <v>1.0304006372466656E-8</v>
      </c>
      <c r="AB180" s="29">
        <f t="shared" si="143"/>
        <v>1.0304006372464935E-8</v>
      </c>
      <c r="AD180" s="35">
        <v>8.9999999999999999E-10</v>
      </c>
      <c r="AE180" s="35">
        <v>1.7128130132499999</v>
      </c>
      <c r="AF180" s="35">
        <v>1505.2878090929901</v>
      </c>
      <c r="AG180" s="29">
        <f t="shared" si="144"/>
        <v>4.6426336152603504E-10</v>
      </c>
      <c r="AH180" s="29">
        <f t="shared" si="145"/>
        <v>4.6427819289088915E-10</v>
      </c>
      <c r="AI180" s="29">
        <f t="shared" si="146"/>
        <v>4.6427819236851074E-10</v>
      </c>
      <c r="AJ180" s="29">
        <f t="shared" si="147"/>
        <v>4.6427819236852723E-10</v>
      </c>
      <c r="AL180" s="35"/>
      <c r="AM180" s="35"/>
      <c r="AN180" s="35"/>
      <c r="AT180" s="35"/>
      <c r="AU180" s="35"/>
      <c r="AV180" s="35"/>
      <c r="BB180" s="35"/>
      <c r="BC180" s="35"/>
      <c r="BD180" s="35"/>
      <c r="BJ180" s="35">
        <v>5.52E-9</v>
      </c>
      <c r="BK180" s="35">
        <v>5.7572412495799998</v>
      </c>
      <c r="BL180" s="35">
        <v>149.56319713459999</v>
      </c>
      <c r="BM180" s="29">
        <f t="shared" si="148"/>
        <v>-1.8015033650592634E-9</v>
      </c>
      <c r="BN180" s="29">
        <f t="shared" si="149"/>
        <v>-1.8014933923845104E-9</v>
      </c>
      <c r="BO180" s="29">
        <f t="shared" si="150"/>
        <v>-1.8014933927357627E-9</v>
      </c>
      <c r="BP180" s="29">
        <f t="shared" si="151"/>
        <v>-1.8014933927357532E-9</v>
      </c>
      <c r="BR180" s="35">
        <v>8.3000000000000003E-10</v>
      </c>
      <c r="BS180" s="35">
        <v>2.0440090768400001</v>
      </c>
      <c r="BT180" s="35">
        <v>18984.292630009601</v>
      </c>
      <c r="BU180" s="29">
        <f t="shared" si="152"/>
        <v>-6.6930630331349032E-10</v>
      </c>
      <c r="BV180" s="29">
        <f t="shared" si="153"/>
        <v>-6.6918720275711197E-10</v>
      </c>
      <c r="BW180" s="29">
        <f t="shared" si="154"/>
        <v>-6.6918720695270987E-10</v>
      </c>
      <c r="BX180" s="29">
        <f t="shared" si="155"/>
        <v>-6.6918720695257028E-10</v>
      </c>
      <c r="BZ180" s="35"/>
      <c r="CA180" s="35"/>
      <c r="CB180" s="35"/>
      <c r="CH180" s="35"/>
      <c r="CI180" s="35"/>
      <c r="CJ180" s="35"/>
      <c r="CP180" s="35"/>
      <c r="CQ180" s="35"/>
      <c r="CR180" s="35"/>
      <c r="CX180" s="35"/>
      <c r="CY180" s="35"/>
      <c r="CZ180" s="35"/>
      <c r="DF180" s="35">
        <v>6.2050000000000003E-8</v>
      </c>
      <c r="DG180" s="35">
        <v>4.4816485651600004</v>
      </c>
      <c r="DH180" s="35">
        <v>22747.290714874402</v>
      </c>
      <c r="DI180" s="29">
        <f t="shared" si="156"/>
        <v>-6.1791911301523304E-8</v>
      </c>
      <c r="DJ180" s="29">
        <f t="shared" si="157"/>
        <v>-6.1793552119705932E-8</v>
      </c>
      <c r="DK180" s="29">
        <f t="shared" si="158"/>
        <v>-6.1793552062005915E-8</v>
      </c>
      <c r="DL180" s="29">
        <f t="shared" si="159"/>
        <v>-6.1793552062007504E-8</v>
      </c>
      <c r="DN180" s="35">
        <v>7.0500000000000003E-9</v>
      </c>
      <c r="DO180" s="35">
        <v>4.3934440323099997</v>
      </c>
      <c r="DP180" s="35">
        <v>9808.5381846614</v>
      </c>
      <c r="DQ180" s="29">
        <f t="shared" si="160"/>
        <v>6.6467093813078712E-9</v>
      </c>
      <c r="DR180" s="29">
        <f t="shared" si="161"/>
        <v>6.6470039234401457E-9</v>
      </c>
      <c r="DS180" s="29">
        <f t="shared" si="162"/>
        <v>6.6470039130677963E-9</v>
      </c>
      <c r="DT180" s="29">
        <f t="shared" si="163"/>
        <v>6.6470039130680627E-9</v>
      </c>
      <c r="DV180" s="35">
        <v>7.5999999999999996E-10</v>
      </c>
      <c r="DW180" s="35">
        <v>0.12288413214</v>
      </c>
      <c r="DX180" s="35">
        <v>11216.284290324</v>
      </c>
      <c r="DY180" s="29">
        <f t="shared" si="164"/>
        <v>7.5730585272249217E-10</v>
      </c>
      <c r="DZ180" s="29">
        <f t="shared" si="165"/>
        <v>7.5731500924067594E-10</v>
      </c>
      <c r="EA180" s="29">
        <f t="shared" si="166"/>
        <v>7.5731500891844225E-10</v>
      </c>
      <c r="EB180" s="29">
        <f t="shared" si="167"/>
        <v>7.5731500891845321E-10</v>
      </c>
      <c r="ED180" s="35"/>
      <c r="EE180" s="35"/>
      <c r="EF180" s="35"/>
      <c r="EL180" s="35"/>
      <c r="EM180" s="35"/>
      <c r="EN180" s="35"/>
      <c r="ET180" s="35"/>
      <c r="EU180" s="35"/>
      <c r="EV180" s="35"/>
    </row>
    <row r="181" spans="14:152" s="29" customFormat="1" ht="13.5" x14ac:dyDescent="0.3">
      <c r="N181" s="35">
        <v>9.8080000000000002E-8</v>
      </c>
      <c r="O181" s="35">
        <v>5.8363287399799999</v>
      </c>
      <c r="P181" s="35">
        <v>14314.1681130498</v>
      </c>
      <c r="Q181" s="29">
        <f t="shared" si="136"/>
        <v>8.8925467496795978E-8</v>
      </c>
      <c r="R181" s="29">
        <f t="shared" si="137"/>
        <v>8.8917897431031654E-8</v>
      </c>
      <c r="S181" s="29">
        <f t="shared" si="138"/>
        <v>8.8917897697713069E-8</v>
      </c>
      <c r="T181" s="29">
        <f t="shared" si="139"/>
        <v>8.8917897697704823E-8</v>
      </c>
      <c r="V181" s="35">
        <v>1.7170000000000001E-8</v>
      </c>
      <c r="W181" s="35">
        <v>5.6250151501500003</v>
      </c>
      <c r="X181" s="35">
        <v>6158.6474353058002</v>
      </c>
      <c r="Y181" s="29">
        <f t="shared" si="140"/>
        <v>6.8404777345291662E-9</v>
      </c>
      <c r="Z181" s="29">
        <f t="shared" si="141"/>
        <v>6.8392382639390942E-9</v>
      </c>
      <c r="AA181" s="29">
        <f t="shared" si="142"/>
        <v>6.839238307595973E-9</v>
      </c>
      <c r="AB181" s="29">
        <f t="shared" si="143"/>
        <v>6.8392383075946305E-9</v>
      </c>
      <c r="AD181" s="35">
        <v>8.7999999999999996E-10</v>
      </c>
      <c r="AE181" s="35">
        <v>0.42472333365999998</v>
      </c>
      <c r="AF181" s="35">
        <v>11371.7046897582</v>
      </c>
      <c r="AG181" s="29">
        <f t="shared" si="144"/>
        <v>-8.5658398220807189E-10</v>
      </c>
      <c r="AH181" s="29">
        <f t="shared" si="145"/>
        <v>-8.5655466875689139E-10</v>
      </c>
      <c r="AI181" s="29">
        <f t="shared" si="146"/>
        <v>-8.5655466978967033E-10</v>
      </c>
      <c r="AJ181" s="29">
        <f t="shared" si="147"/>
        <v>-8.5655466978964169E-10</v>
      </c>
      <c r="AL181" s="35"/>
      <c r="AM181" s="35"/>
      <c r="AN181" s="35"/>
      <c r="AT181" s="35"/>
      <c r="AU181" s="35"/>
      <c r="AV181" s="35"/>
      <c r="BB181" s="35"/>
      <c r="BC181" s="35"/>
      <c r="BD181" s="35"/>
      <c r="BJ181" s="35">
        <v>6.3799999999999999E-9</v>
      </c>
      <c r="BK181" s="35">
        <v>4.4964725890599997</v>
      </c>
      <c r="BL181" s="35">
        <v>3.5231183490000002</v>
      </c>
      <c r="BM181" s="29">
        <f t="shared" si="148"/>
        <v>-1.0082251511597021E-9</v>
      </c>
      <c r="BN181" s="29">
        <f t="shared" si="149"/>
        <v>-1.0082254347942547E-9</v>
      </c>
      <c r="BO181" s="29">
        <f t="shared" si="150"/>
        <v>-1.0082254347842671E-9</v>
      </c>
      <c r="BP181" s="29">
        <f t="shared" si="151"/>
        <v>-1.0082254347842671E-9</v>
      </c>
      <c r="BR181" s="35">
        <v>8.4999999999999996E-10</v>
      </c>
      <c r="BS181" s="35">
        <v>3.33671991814</v>
      </c>
      <c r="BT181" s="35">
        <v>1758.6530784168001</v>
      </c>
      <c r="BU181" s="29">
        <f t="shared" si="152"/>
        <v>7.521112924984078E-10</v>
      </c>
      <c r="BV181" s="29">
        <f t="shared" si="153"/>
        <v>7.521201924263052E-10</v>
      </c>
      <c r="BW181" s="29">
        <f t="shared" si="154"/>
        <v>7.5212019211284304E-10</v>
      </c>
      <c r="BX181" s="29">
        <f t="shared" si="155"/>
        <v>7.5212019211285152E-10</v>
      </c>
      <c r="BZ181" s="35"/>
      <c r="CA181" s="35"/>
      <c r="CB181" s="35"/>
      <c r="CH181" s="35"/>
      <c r="CI181" s="35"/>
      <c r="CJ181" s="35"/>
      <c r="CP181" s="35"/>
      <c r="CQ181" s="35"/>
      <c r="CR181" s="35"/>
      <c r="CX181" s="35"/>
      <c r="CY181" s="35"/>
      <c r="CZ181" s="35"/>
      <c r="DF181" s="35">
        <v>5.3290000000000003E-8</v>
      </c>
      <c r="DG181" s="35">
        <v>4.5514559918200002</v>
      </c>
      <c r="DH181" s="35">
        <v>1744.4259844152</v>
      </c>
      <c r="DI181" s="29">
        <f t="shared" si="156"/>
        <v>5.4517396516052535E-9</v>
      </c>
      <c r="DJ181" s="29">
        <f t="shared" si="157"/>
        <v>5.4529213756782859E-9</v>
      </c>
      <c r="DK181" s="29">
        <f t="shared" si="158"/>
        <v>5.4529213340561498E-9</v>
      </c>
      <c r="DL181" s="29">
        <f t="shared" si="159"/>
        <v>5.4529213340572797E-9</v>
      </c>
      <c r="DN181" s="35">
        <v>7.8600000000000006E-9</v>
      </c>
      <c r="DO181" s="35">
        <v>1.7235708999899999</v>
      </c>
      <c r="DP181" s="35">
        <v>3178.1457905676002</v>
      </c>
      <c r="DQ181" s="29">
        <f t="shared" si="160"/>
        <v>-7.8437101586995975E-9</v>
      </c>
      <c r="DR181" s="29">
        <f t="shared" si="161"/>
        <v>-7.8436896105334264E-9</v>
      </c>
      <c r="DS181" s="29">
        <f t="shared" si="162"/>
        <v>-7.8436896112573898E-9</v>
      </c>
      <c r="DT181" s="29">
        <f t="shared" si="163"/>
        <v>-7.8436896112573682E-9</v>
      </c>
      <c r="DV181" s="35">
        <v>7.2999999999999996E-10</v>
      </c>
      <c r="DW181" s="35">
        <v>3.9478575990899998</v>
      </c>
      <c r="DX181" s="35">
        <v>16173.371168404399</v>
      </c>
      <c r="DY181" s="29">
        <f t="shared" si="164"/>
        <v>-6.7199997561538593E-10</v>
      </c>
      <c r="DZ181" s="29">
        <f t="shared" si="165"/>
        <v>-6.7194102377941464E-10</v>
      </c>
      <c r="EA181" s="29">
        <f t="shared" si="166"/>
        <v>-6.7194102585628886E-10</v>
      </c>
      <c r="EB181" s="29">
        <f t="shared" si="167"/>
        <v>-6.7194102585622393E-10</v>
      </c>
      <c r="ED181" s="35"/>
      <c r="EE181" s="35"/>
      <c r="EF181" s="35"/>
      <c r="EL181" s="35"/>
      <c r="EM181" s="35"/>
      <c r="EN181" s="35"/>
      <c r="ET181" s="35"/>
      <c r="EU181" s="35"/>
      <c r="EV181" s="35"/>
    </row>
    <row r="182" spans="14:152" s="29" customFormat="1" ht="13.5" x14ac:dyDescent="0.3">
      <c r="N182" s="35">
        <v>9.7199999999999997E-8</v>
      </c>
      <c r="O182" s="35">
        <v>6.28282606427</v>
      </c>
      <c r="P182" s="35">
        <v>9225.5392732830005</v>
      </c>
      <c r="Q182" s="29">
        <f t="shared" si="136"/>
        <v>5.6019491423418212E-8</v>
      </c>
      <c r="R182" s="29">
        <f t="shared" si="137"/>
        <v>5.6010126254424759E-8</v>
      </c>
      <c r="S182" s="29">
        <f t="shared" si="138"/>
        <v>5.6010126584294395E-8</v>
      </c>
      <c r="T182" s="29">
        <f t="shared" si="139"/>
        <v>5.6010126584283106E-8</v>
      </c>
      <c r="V182" s="35">
        <v>1.4079999999999999E-8</v>
      </c>
      <c r="W182" s="35">
        <v>1.8207298033499999</v>
      </c>
      <c r="X182" s="35">
        <v>3337.0219980480001</v>
      </c>
      <c r="Y182" s="29">
        <f t="shared" si="140"/>
        <v>1.2159868490820527E-8</v>
      </c>
      <c r="Z182" s="29">
        <f t="shared" si="141"/>
        <v>1.2159565782618052E-8</v>
      </c>
      <c r="AA182" s="29">
        <f t="shared" si="142"/>
        <v>1.2159565793280243E-8</v>
      </c>
      <c r="AB182" s="29">
        <f t="shared" si="143"/>
        <v>1.2159565793279942E-8</v>
      </c>
      <c r="AD182" s="35">
        <v>8.9000000000000003E-10</v>
      </c>
      <c r="AE182" s="35">
        <v>4.8386723526899997</v>
      </c>
      <c r="AF182" s="35">
        <v>16706.585251847999</v>
      </c>
      <c r="AG182" s="29">
        <f t="shared" si="144"/>
        <v>8.5658950725120678E-10</v>
      </c>
      <c r="AH182" s="29">
        <f t="shared" si="145"/>
        <v>8.5653791412371292E-10</v>
      </c>
      <c r="AI182" s="29">
        <f t="shared" si="146"/>
        <v>8.5653791594158304E-10</v>
      </c>
      <c r="AJ182" s="29">
        <f t="shared" si="147"/>
        <v>8.5653791594152814E-10</v>
      </c>
      <c r="AL182" s="35"/>
      <c r="AM182" s="35"/>
      <c r="AN182" s="35"/>
      <c r="AT182" s="35"/>
      <c r="AU182" s="35"/>
      <c r="AV182" s="35"/>
      <c r="BB182" s="35"/>
      <c r="BC182" s="35"/>
      <c r="BD182" s="35"/>
      <c r="BJ182" s="35">
        <v>5.52E-9</v>
      </c>
      <c r="BK182" s="35">
        <v>1.0779567249499999</v>
      </c>
      <c r="BL182" s="35">
        <v>536.80451209540001</v>
      </c>
      <c r="BM182" s="29">
        <f t="shared" si="148"/>
        <v>-5.1426420521233769E-9</v>
      </c>
      <c r="BN182" s="29">
        <f t="shared" si="149"/>
        <v>-5.1426558123138875E-9</v>
      </c>
      <c r="BO182" s="29">
        <f t="shared" si="150"/>
        <v>-5.1426558118292366E-9</v>
      </c>
      <c r="BP182" s="29">
        <f t="shared" si="151"/>
        <v>-5.1426558118292515E-9</v>
      </c>
      <c r="BR182" s="35">
        <v>9.900000000000001E-10</v>
      </c>
      <c r="BS182" s="35">
        <v>3.28955694324</v>
      </c>
      <c r="BT182" s="35">
        <v>17654.780539749601</v>
      </c>
      <c r="BU182" s="29">
        <f t="shared" si="152"/>
        <v>5.2643205130468607E-10</v>
      </c>
      <c r="BV182" s="29">
        <f t="shared" si="153"/>
        <v>5.2662119970747849E-10</v>
      </c>
      <c r="BW182" s="29">
        <f t="shared" si="154"/>
        <v>5.2662119304587962E-10</v>
      </c>
      <c r="BX182" s="29">
        <f t="shared" si="155"/>
        <v>5.2662119304607039E-10</v>
      </c>
      <c r="BZ182" s="35"/>
      <c r="CA182" s="35"/>
      <c r="CB182" s="35"/>
      <c r="CH182" s="35"/>
      <c r="CI182" s="35"/>
      <c r="CJ182" s="35"/>
      <c r="CP182" s="35"/>
      <c r="CQ182" s="35"/>
      <c r="CR182" s="35"/>
      <c r="CX182" s="35"/>
      <c r="CY182" s="35"/>
      <c r="CZ182" s="35"/>
      <c r="DF182" s="35">
        <v>4.5109999999999998E-8</v>
      </c>
      <c r="DG182" s="35">
        <v>5.9451126653899999</v>
      </c>
      <c r="DH182" s="35">
        <v>6894.5239488376001</v>
      </c>
      <c r="DI182" s="29">
        <f t="shared" si="156"/>
        <v>5.1997406680141767E-9</v>
      </c>
      <c r="DJ182" s="29">
        <f t="shared" si="157"/>
        <v>5.1957926624086868E-9</v>
      </c>
      <c r="DK182" s="29">
        <f t="shared" si="158"/>
        <v>5.1957928014641047E-9</v>
      </c>
      <c r="DL182" s="29">
        <f t="shared" si="159"/>
        <v>5.195792801459647E-9</v>
      </c>
      <c r="DN182" s="35">
        <v>7.1900000000000002E-9</v>
      </c>
      <c r="DO182" s="35">
        <v>0.38924465445</v>
      </c>
      <c r="DP182" s="35">
        <v>6298.3283211764001</v>
      </c>
      <c r="DQ182" s="29">
        <f t="shared" si="160"/>
        <v>-3.9659549933693511E-9</v>
      </c>
      <c r="DR182" s="29">
        <f t="shared" si="161"/>
        <v>-3.9654722751174885E-9</v>
      </c>
      <c r="DS182" s="29">
        <f t="shared" si="162"/>
        <v>-3.965472292119951E-9</v>
      </c>
      <c r="DT182" s="29">
        <f t="shared" si="163"/>
        <v>-3.9654722921194398E-9</v>
      </c>
      <c r="DV182" s="35">
        <v>6.2000000000000003E-10</v>
      </c>
      <c r="DW182" s="35">
        <v>0.15518975647</v>
      </c>
      <c r="DX182" s="35">
        <v>11081.2192102886</v>
      </c>
      <c r="DY182" s="29">
        <f t="shared" si="164"/>
        <v>-3.0071169665793805E-10</v>
      </c>
      <c r="DZ182" s="29">
        <f t="shared" si="165"/>
        <v>-3.0078847288512193E-10</v>
      </c>
      <c r="EA182" s="29">
        <f t="shared" si="166"/>
        <v>-3.0078847018105873E-10</v>
      </c>
      <c r="EB182" s="29">
        <f t="shared" si="167"/>
        <v>-3.0078847018113576E-10</v>
      </c>
      <c r="ED182" s="35"/>
      <c r="EE182" s="35"/>
      <c r="EF182" s="35"/>
      <c r="EL182" s="35"/>
      <c r="EM182" s="35"/>
      <c r="EN182" s="35"/>
      <c r="ET182" s="35"/>
      <c r="EU182" s="35"/>
      <c r="EV182" s="35"/>
    </row>
    <row r="183" spans="14:152" s="29" customFormat="1" ht="13.5" x14ac:dyDescent="0.3">
      <c r="N183" s="35">
        <v>9.146E-8</v>
      </c>
      <c r="O183" s="35">
        <v>1.1022066739700001</v>
      </c>
      <c r="P183" s="35">
        <v>9808.5381846614</v>
      </c>
      <c r="Q183" s="29">
        <f t="shared" si="136"/>
        <v>-8.9810091419215804E-8</v>
      </c>
      <c r="R183" s="29">
        <f t="shared" si="137"/>
        <v>-8.9812258419026835E-8</v>
      </c>
      <c r="S183" s="29">
        <f t="shared" si="138"/>
        <v>-8.9812258342726901E-8</v>
      </c>
      <c r="T183" s="29">
        <f t="shared" si="139"/>
        <v>-8.981225834272886E-8</v>
      </c>
      <c r="V183" s="35">
        <v>1.7360000000000001E-8</v>
      </c>
      <c r="W183" s="35">
        <v>2.0192190054600001</v>
      </c>
      <c r="X183" s="35">
        <v>10575.406682941801</v>
      </c>
      <c r="Y183" s="29">
        <f t="shared" si="140"/>
        <v>-9.4340412278114552E-9</v>
      </c>
      <c r="Z183" s="29">
        <f t="shared" si="141"/>
        <v>-9.4360105919945255E-9</v>
      </c>
      <c r="AA183" s="29">
        <f t="shared" si="142"/>
        <v>-9.4360105226339985E-9</v>
      </c>
      <c r="AB183" s="29">
        <f t="shared" si="143"/>
        <v>-9.4360105226360697E-9</v>
      </c>
      <c r="AD183" s="35">
        <v>1.0600000000000001E-9</v>
      </c>
      <c r="AE183" s="35">
        <v>1.78998252916</v>
      </c>
      <c r="AF183" s="35">
        <v>10022.817601167601</v>
      </c>
      <c r="AG183" s="29">
        <f t="shared" si="144"/>
        <v>3.6752816035781558E-10</v>
      </c>
      <c r="AH183" s="29">
        <f t="shared" si="145"/>
        <v>3.6765550359541644E-10</v>
      </c>
      <c r="AI183" s="29">
        <f t="shared" si="146"/>
        <v>3.6765549911029882E-10</v>
      </c>
      <c r="AJ183" s="29">
        <f t="shared" si="147"/>
        <v>3.6765549911044011E-10</v>
      </c>
      <c r="AL183" s="35"/>
      <c r="AM183" s="35"/>
      <c r="AN183" s="35"/>
      <c r="AT183" s="35"/>
      <c r="AU183" s="35"/>
      <c r="AV183" s="35"/>
      <c r="BB183" s="35"/>
      <c r="BC183" s="35"/>
      <c r="BD183" s="35"/>
      <c r="BJ183" s="35">
        <v>5.3700000000000003E-9</v>
      </c>
      <c r="BK183" s="35">
        <v>4.1920720080100002</v>
      </c>
      <c r="BL183" s="35">
        <v>3335.0895023923999</v>
      </c>
      <c r="BM183" s="29">
        <f t="shared" si="148"/>
        <v>-1.2805453099656295E-9</v>
      </c>
      <c r="BN183" s="29">
        <f t="shared" si="149"/>
        <v>-1.2803230434523575E-9</v>
      </c>
      <c r="BO183" s="29">
        <f t="shared" si="150"/>
        <v>-1.2803230512809859E-9</v>
      </c>
      <c r="BP183" s="29">
        <f t="shared" si="151"/>
        <v>-1.2803230512807266E-9</v>
      </c>
      <c r="BR183" s="35">
        <v>7.7999999999999999E-10</v>
      </c>
      <c r="BS183" s="35">
        <v>0.89238228020999999</v>
      </c>
      <c r="BT183" s="35">
        <v>2699.7348193175999</v>
      </c>
      <c r="BU183" s="29">
        <f t="shared" si="152"/>
        <v>5.6596519376794752E-10</v>
      </c>
      <c r="BV183" s="29">
        <f t="shared" si="153"/>
        <v>5.6598371096579946E-10</v>
      </c>
      <c r="BW183" s="29">
        <f t="shared" si="154"/>
        <v>5.6598371031360757E-10</v>
      </c>
      <c r="BX183" s="29">
        <f t="shared" si="155"/>
        <v>5.6598371031362659E-10</v>
      </c>
      <c r="BZ183" s="35"/>
      <c r="CA183" s="35"/>
      <c r="CB183" s="35"/>
      <c r="CH183" s="35"/>
      <c r="CI183" s="35"/>
      <c r="CJ183" s="35"/>
      <c r="CP183" s="35"/>
      <c r="CQ183" s="35"/>
      <c r="CR183" s="35"/>
      <c r="CX183" s="35"/>
      <c r="CY183" s="35"/>
      <c r="CZ183" s="35"/>
      <c r="DF183" s="35">
        <v>4.3299999999999997E-8</v>
      </c>
      <c r="DG183" s="35">
        <v>3.1090136575799998</v>
      </c>
      <c r="DH183" s="35">
        <v>4569.5745400220003</v>
      </c>
      <c r="DI183" s="29">
        <f t="shared" si="156"/>
        <v>-1.5194505404029292E-8</v>
      </c>
      <c r="DJ183" s="29">
        <f t="shared" si="157"/>
        <v>-1.5192137649845118E-8</v>
      </c>
      <c r="DK183" s="29">
        <f t="shared" si="158"/>
        <v>-1.5192137733242116E-8</v>
      </c>
      <c r="DL183" s="29">
        <f t="shared" si="159"/>
        <v>-1.5192137733239238E-8</v>
      </c>
      <c r="DN183" s="35">
        <v>7.1699999999999998E-9</v>
      </c>
      <c r="DO183" s="35">
        <v>6.2392728385599998</v>
      </c>
      <c r="DP183" s="35">
        <v>3369.0616141676001</v>
      </c>
      <c r="DQ183" s="29">
        <f t="shared" si="160"/>
        <v>-2.1314637219495398E-9</v>
      </c>
      <c r="DR183" s="29">
        <f t="shared" si="161"/>
        <v>-2.1317584604218566E-9</v>
      </c>
      <c r="DS183" s="29">
        <f t="shared" si="162"/>
        <v>-2.1317584500407589E-9</v>
      </c>
      <c r="DT183" s="29">
        <f t="shared" si="163"/>
        <v>-2.1317584500410997E-9</v>
      </c>
      <c r="DV183" s="35">
        <v>7.4000000000000003E-10</v>
      </c>
      <c r="DW183" s="35">
        <v>2.9992677969199999</v>
      </c>
      <c r="DX183" s="35">
        <v>10021.7699697966</v>
      </c>
      <c r="DY183" s="29">
        <f t="shared" si="164"/>
        <v>-5.5014241477537055E-10</v>
      </c>
      <c r="DZ183" s="29">
        <f t="shared" si="165"/>
        <v>-5.5007902618612305E-10</v>
      </c>
      <c r="EA183" s="29">
        <f t="shared" si="166"/>
        <v>-5.5007902841891927E-10</v>
      </c>
      <c r="EB183" s="29">
        <f t="shared" si="167"/>
        <v>-5.5007902841884896E-10</v>
      </c>
      <c r="ED183" s="35"/>
      <c r="EE183" s="35"/>
      <c r="EF183" s="35"/>
      <c r="EL183" s="35"/>
      <c r="EM183" s="35"/>
      <c r="EN183" s="35"/>
      <c r="ET183" s="35"/>
      <c r="EU183" s="35"/>
      <c r="EV183" s="35"/>
    </row>
    <row r="184" spans="14:152" s="29" customFormat="1" ht="13.5" x14ac:dyDescent="0.3">
      <c r="N184" s="35">
        <v>1.2732999999999999E-7</v>
      </c>
      <c r="O184" s="35">
        <v>1.79883375851</v>
      </c>
      <c r="P184" s="35">
        <v>13745.346239022399</v>
      </c>
      <c r="Q184" s="29">
        <f t="shared" si="136"/>
        <v>5.2551213525738346E-8</v>
      </c>
      <c r="R184" s="29">
        <f t="shared" si="137"/>
        <v>5.2530840383491729E-8</v>
      </c>
      <c r="S184" s="29">
        <f t="shared" si="138"/>
        <v>5.2530841101093331E-8</v>
      </c>
      <c r="T184" s="29">
        <f t="shared" si="139"/>
        <v>5.2530841101070249E-8</v>
      </c>
      <c r="V184" s="35">
        <v>1.4020000000000001E-8</v>
      </c>
      <c r="W184" s="35">
        <v>4.5007937438700001</v>
      </c>
      <c r="X184" s="35">
        <v>5729.5064471490005</v>
      </c>
      <c r="Y184" s="29">
        <f t="shared" si="140"/>
        <v>-1.3819163619638689E-8</v>
      </c>
      <c r="Z184" s="29">
        <f t="shared" si="141"/>
        <v>-1.3819336711444769E-8</v>
      </c>
      <c r="AA184" s="29">
        <f t="shared" si="142"/>
        <v>-1.3819336705349529E-8</v>
      </c>
      <c r="AB184" s="29">
        <f t="shared" si="143"/>
        <v>-1.3819336705349697E-8</v>
      </c>
      <c r="AD184" s="35">
        <v>8.6999999999999999E-10</v>
      </c>
      <c r="AE184" s="35">
        <v>5.8960268815000001</v>
      </c>
      <c r="AF184" s="35">
        <v>16858.482532933202</v>
      </c>
      <c r="AG184" s="29">
        <f t="shared" si="144"/>
        <v>-8.6493200326035053E-10</v>
      </c>
      <c r="AH184" s="29">
        <f t="shared" si="145"/>
        <v>-8.6495218455763126E-10</v>
      </c>
      <c r="AI184" s="29">
        <f t="shared" si="146"/>
        <v>-8.6495218384752328E-10</v>
      </c>
      <c r="AJ184" s="29">
        <f t="shared" si="147"/>
        <v>-8.6495218384754458E-10</v>
      </c>
      <c r="AL184" s="35"/>
      <c r="AM184" s="35"/>
      <c r="AN184" s="35"/>
      <c r="AT184" s="35"/>
      <c r="AU184" s="35"/>
      <c r="AV184" s="35"/>
      <c r="BB184" s="35"/>
      <c r="BC184" s="35"/>
      <c r="BD184" s="35"/>
      <c r="BJ184" s="35">
        <v>5.6699999999999997E-9</v>
      </c>
      <c r="BK184" s="35">
        <v>2.6280646697100001</v>
      </c>
      <c r="BL184" s="35">
        <v>2648.4548254729998</v>
      </c>
      <c r="BM184" s="29">
        <f t="shared" si="148"/>
        <v>-5.1467874112925032E-10</v>
      </c>
      <c r="BN184" s="29">
        <f t="shared" si="149"/>
        <v>-5.1448763147739662E-10</v>
      </c>
      <c r="BO184" s="29">
        <f t="shared" si="150"/>
        <v>-5.1448763820855332E-10</v>
      </c>
      <c r="BP184" s="29">
        <f t="shared" si="151"/>
        <v>-5.1448763820835262E-10</v>
      </c>
      <c r="BR184" s="35">
        <v>9.5000000000000003E-10</v>
      </c>
      <c r="BS184" s="35">
        <v>0.32948273562000002</v>
      </c>
      <c r="BT184" s="35">
        <v>3863.1898447936001</v>
      </c>
      <c r="BU184" s="29">
        <f t="shared" si="152"/>
        <v>9.2205404145526076E-10</v>
      </c>
      <c r="BV184" s="29">
        <f t="shared" si="153"/>
        <v>9.2206533224893191E-10</v>
      </c>
      <c r="BW184" s="29">
        <f t="shared" si="154"/>
        <v>9.2206533185129182E-10</v>
      </c>
      <c r="BX184" s="29">
        <f t="shared" si="155"/>
        <v>9.2206533185130474E-10</v>
      </c>
      <c r="BZ184" s="35"/>
      <c r="CA184" s="35"/>
      <c r="CB184" s="35"/>
      <c r="CH184" s="35"/>
      <c r="CI184" s="35"/>
      <c r="CJ184" s="35"/>
      <c r="CP184" s="35"/>
      <c r="CQ184" s="35"/>
      <c r="CR184" s="35"/>
      <c r="CX184" s="35"/>
      <c r="CY184" s="35"/>
      <c r="CZ184" s="35"/>
      <c r="DF184" s="35">
        <v>5.3659999999999999E-8</v>
      </c>
      <c r="DG184" s="35">
        <v>5.0804343643700003</v>
      </c>
      <c r="DH184" s="35">
        <v>2707.8286873866</v>
      </c>
      <c r="DI184" s="29">
        <f t="shared" si="156"/>
        <v>1.9204940507300701E-8</v>
      </c>
      <c r="DJ184" s="29">
        <f t="shared" si="157"/>
        <v>1.9203206652135185E-8</v>
      </c>
      <c r="DK184" s="29">
        <f t="shared" si="158"/>
        <v>1.9203206713204692E-8</v>
      </c>
      <c r="DL184" s="29">
        <f t="shared" si="159"/>
        <v>1.9203206713202909E-8</v>
      </c>
      <c r="DN184" s="35">
        <v>7.0399999999999997E-9</v>
      </c>
      <c r="DO184" s="35">
        <v>1.9676348885499999</v>
      </c>
      <c r="DP184" s="35">
        <v>6688.3384004004001</v>
      </c>
      <c r="DQ184" s="29">
        <f t="shared" si="160"/>
        <v>-5.6333367730819982E-9</v>
      </c>
      <c r="DR184" s="29">
        <f t="shared" si="161"/>
        <v>-5.6336976316086306E-9</v>
      </c>
      <c r="DS184" s="29">
        <f t="shared" si="162"/>
        <v>-5.6336976188993421E-9</v>
      </c>
      <c r="DT184" s="29">
        <f t="shared" si="163"/>
        <v>-5.6336976188997615E-9</v>
      </c>
      <c r="DV184" s="35">
        <v>8.0000000000000003E-10</v>
      </c>
      <c r="DW184" s="35">
        <v>6.1881232382700002</v>
      </c>
      <c r="DX184" s="35">
        <v>9380.9596727171993</v>
      </c>
      <c r="DY184" s="29">
        <f t="shared" si="164"/>
        <v>7.8067730377844901E-11</v>
      </c>
      <c r="DZ184" s="29">
        <f t="shared" si="165"/>
        <v>7.8163176852806606E-11</v>
      </c>
      <c r="EA184" s="29">
        <f t="shared" si="166"/>
        <v>7.8163173491059332E-11</v>
      </c>
      <c r="EB184" s="29">
        <f t="shared" si="167"/>
        <v>7.8163173491172475E-11</v>
      </c>
      <c r="ED184" s="35"/>
      <c r="EE184" s="35"/>
      <c r="EF184" s="35"/>
      <c r="EL184" s="35"/>
      <c r="EM184" s="35"/>
      <c r="EN184" s="35"/>
      <c r="ET184" s="35"/>
      <c r="EU184" s="35"/>
      <c r="EV184" s="35"/>
    </row>
    <row r="185" spans="14:152" s="29" customFormat="1" ht="13.5" x14ac:dyDescent="0.3">
      <c r="N185" s="35">
        <v>9.7790000000000004E-8</v>
      </c>
      <c r="O185" s="35">
        <v>3.60056884868</v>
      </c>
      <c r="P185" s="35">
        <v>206.1855484372</v>
      </c>
      <c r="Q185" s="29">
        <f t="shared" si="136"/>
        <v>7.687845545951829E-8</v>
      </c>
      <c r="R185" s="29">
        <f t="shared" si="137"/>
        <v>7.6878614702658232E-8</v>
      </c>
      <c r="S185" s="29">
        <f t="shared" si="138"/>
        <v>7.6878614697049484E-8</v>
      </c>
      <c r="T185" s="29">
        <f t="shared" si="139"/>
        <v>7.6878614697049656E-8</v>
      </c>
      <c r="V185" s="35">
        <v>1.2660000000000001E-8</v>
      </c>
      <c r="W185" s="35">
        <v>5.91088435118</v>
      </c>
      <c r="X185" s="35">
        <v>9808.5381846614</v>
      </c>
      <c r="Y185" s="29">
        <f t="shared" si="140"/>
        <v>-3.5779289657852993E-9</v>
      </c>
      <c r="Z185" s="29">
        <f t="shared" si="141"/>
        <v>-3.5764067612440351E-9</v>
      </c>
      <c r="AA185" s="29">
        <f t="shared" si="142"/>
        <v>-3.5764068148592098E-9</v>
      </c>
      <c r="AB185" s="29">
        <f t="shared" si="143"/>
        <v>-3.5764068148578288E-9</v>
      </c>
      <c r="AD185" s="35">
        <v>8.4999999999999996E-10</v>
      </c>
      <c r="AE185" s="35">
        <v>0.55423657165999995</v>
      </c>
      <c r="AF185" s="35">
        <v>13362.432453146999</v>
      </c>
      <c r="AG185" s="29">
        <f t="shared" si="144"/>
        <v>-5.8263336110522575E-10</v>
      </c>
      <c r="AH185" s="29">
        <f t="shared" si="145"/>
        <v>-5.8273903669800424E-10</v>
      </c>
      <c r="AI185" s="29">
        <f t="shared" si="146"/>
        <v>-5.8273903297624777E-10</v>
      </c>
      <c r="AJ185" s="29">
        <f t="shared" si="147"/>
        <v>-5.8273903297637091E-10</v>
      </c>
      <c r="AL185" s="35"/>
      <c r="AM185" s="35"/>
      <c r="AN185" s="35"/>
      <c r="AT185" s="35"/>
      <c r="AU185" s="35"/>
      <c r="AV185" s="35"/>
      <c r="BB185" s="35"/>
      <c r="BC185" s="35"/>
      <c r="BD185" s="35"/>
      <c r="BJ185" s="35">
        <v>6.41E-9</v>
      </c>
      <c r="BK185" s="35">
        <v>3.2453469940300002</v>
      </c>
      <c r="BL185" s="35">
        <v>3347.7259737006002</v>
      </c>
      <c r="BM185" s="29">
        <f t="shared" si="148"/>
        <v>3.0770663313838186E-9</v>
      </c>
      <c r="BN185" s="29">
        <f t="shared" si="149"/>
        <v>3.0773068934051477E-9</v>
      </c>
      <c r="BO185" s="29">
        <f t="shared" si="150"/>
        <v>3.0773068849322813E-9</v>
      </c>
      <c r="BP185" s="29">
        <f t="shared" si="151"/>
        <v>3.0773068849325609E-9</v>
      </c>
      <c r="BR185" s="35">
        <v>8.3000000000000003E-10</v>
      </c>
      <c r="BS185" s="35">
        <v>0.80327899268000003</v>
      </c>
      <c r="BT185" s="35">
        <v>5085.0384111149997</v>
      </c>
      <c r="BU185" s="29">
        <f t="shared" si="152"/>
        <v>-1.1724701742420819E-10</v>
      </c>
      <c r="BV185" s="29">
        <f t="shared" si="153"/>
        <v>-1.1719362245526387E-10</v>
      </c>
      <c r="BW185" s="29">
        <f t="shared" si="154"/>
        <v>-1.1719362433592421E-10</v>
      </c>
      <c r="BX185" s="29">
        <f t="shared" si="155"/>
        <v>-1.1719362433586581E-10</v>
      </c>
      <c r="BZ185" s="35"/>
      <c r="CA185" s="35"/>
      <c r="CB185" s="35"/>
      <c r="CH185" s="35"/>
      <c r="CI185" s="35"/>
      <c r="CJ185" s="35"/>
      <c r="CP185" s="35"/>
      <c r="CQ185" s="35"/>
      <c r="CR185" s="35"/>
      <c r="CX185" s="35"/>
      <c r="CY185" s="35"/>
      <c r="CZ185" s="35"/>
      <c r="DF185" s="35">
        <v>5.1340000000000002E-8</v>
      </c>
      <c r="DG185" s="35">
        <v>1.2856835849599999</v>
      </c>
      <c r="DH185" s="35">
        <v>8439.8779318163997</v>
      </c>
      <c r="DI185" s="29">
        <f t="shared" si="156"/>
        <v>5.0871344591914594E-8</v>
      </c>
      <c r="DJ185" s="29">
        <f t="shared" si="157"/>
        <v>5.087209077138584E-8</v>
      </c>
      <c r="DK185" s="29">
        <f t="shared" si="158"/>
        <v>5.0872090745114611E-8</v>
      </c>
      <c r="DL185" s="29">
        <f t="shared" si="159"/>
        <v>5.0872090745115398E-8</v>
      </c>
      <c r="DN185" s="35">
        <v>8.8200000000000006E-9</v>
      </c>
      <c r="DO185" s="35">
        <v>2.1033928549300001</v>
      </c>
      <c r="DP185" s="35">
        <v>2301.58581590939</v>
      </c>
      <c r="DQ185" s="29">
        <f t="shared" si="160"/>
        <v>-1.8869002780405425E-9</v>
      </c>
      <c r="DR185" s="29">
        <f t="shared" si="161"/>
        <v>-1.8866468660759389E-9</v>
      </c>
      <c r="DS185" s="29">
        <f t="shared" si="162"/>
        <v>-1.8866468750015346E-9</v>
      </c>
      <c r="DT185" s="29">
        <f t="shared" si="163"/>
        <v>-1.8866468750012897E-9</v>
      </c>
      <c r="DV185" s="35">
        <v>6.3999999999999996E-10</v>
      </c>
      <c r="DW185" s="35">
        <v>3.9929428366900002</v>
      </c>
      <c r="DX185" s="35">
        <v>13358.9265884502</v>
      </c>
      <c r="DY185" s="29">
        <f t="shared" si="164"/>
        <v>3.1525083017706607E-10</v>
      </c>
      <c r="DZ185" s="29">
        <f t="shared" si="165"/>
        <v>3.1534590953874815E-10</v>
      </c>
      <c r="EA185" s="29">
        <f t="shared" si="166"/>
        <v>3.1534590619007732E-10</v>
      </c>
      <c r="EB185" s="29">
        <f t="shared" si="167"/>
        <v>3.1534590619017229E-10</v>
      </c>
      <c r="ED185" s="35"/>
      <c r="EE185" s="35"/>
      <c r="EF185" s="35"/>
      <c r="EL185" s="35"/>
      <c r="EM185" s="35"/>
      <c r="EN185" s="35"/>
      <c r="ET185" s="35"/>
      <c r="EU185" s="35"/>
      <c r="EV185" s="35"/>
    </row>
    <row r="186" spans="14:152" s="29" customFormat="1" ht="13.5" x14ac:dyDescent="0.3">
      <c r="N186" s="35">
        <v>1.2156000000000001E-7</v>
      </c>
      <c r="O186" s="35">
        <v>4.4229524098099997</v>
      </c>
      <c r="P186" s="35">
        <v>14712.317116458</v>
      </c>
      <c r="Q186" s="29">
        <f t="shared" si="136"/>
        <v>-1.1477936734894996E-8</v>
      </c>
      <c r="R186" s="29">
        <f t="shared" si="137"/>
        <v>-1.1500689080489471E-8</v>
      </c>
      <c r="S186" s="29">
        <f t="shared" si="138"/>
        <v>-1.150068827912611E-8</v>
      </c>
      <c r="T186" s="29">
        <f t="shared" si="139"/>
        <v>-1.1500688279150185E-8</v>
      </c>
      <c r="V186" s="35">
        <v>1.433E-8</v>
      </c>
      <c r="W186" s="35">
        <v>6.0502465332400002</v>
      </c>
      <c r="X186" s="35">
        <v>12964.300703391</v>
      </c>
      <c r="Y186" s="29">
        <f t="shared" si="140"/>
        <v>-1.4158579174315256E-8</v>
      </c>
      <c r="Z186" s="29">
        <f t="shared" si="141"/>
        <v>-1.4158212863572857E-8</v>
      </c>
      <c r="AA186" s="29">
        <f t="shared" si="142"/>
        <v>-1.4158212876481727E-8</v>
      </c>
      <c r="AB186" s="29">
        <f t="shared" si="143"/>
        <v>-1.415821287648135E-8</v>
      </c>
      <c r="AD186" s="35">
        <v>9.0999999999999996E-10</v>
      </c>
      <c r="AE186" s="35">
        <v>1.6111754791299999</v>
      </c>
      <c r="AF186" s="35">
        <v>24093.276789175201</v>
      </c>
      <c r="AG186" s="29">
        <f t="shared" si="144"/>
        <v>-8.8549933173974633E-10</v>
      </c>
      <c r="AH186" s="29">
        <f t="shared" si="145"/>
        <v>-8.8556386714412881E-10</v>
      </c>
      <c r="AI186" s="29">
        <f t="shared" si="146"/>
        <v>-8.8556386487257577E-10</v>
      </c>
      <c r="AJ186" s="29">
        <f t="shared" si="147"/>
        <v>-8.8556386487264721E-10</v>
      </c>
      <c r="AL186" s="35"/>
      <c r="AM186" s="35"/>
      <c r="AN186" s="35"/>
      <c r="AT186" s="35"/>
      <c r="AU186" s="35"/>
      <c r="AV186" s="35"/>
      <c r="BB186" s="35"/>
      <c r="BC186" s="35"/>
      <c r="BD186" s="35"/>
      <c r="BJ186" s="35">
        <v>5.4599999999999998E-9</v>
      </c>
      <c r="BK186" s="35">
        <v>2.7674435714899999</v>
      </c>
      <c r="BL186" s="35">
        <v>5459.3762870782002</v>
      </c>
      <c r="BM186" s="29">
        <f t="shared" si="148"/>
        <v>-5.162064538177828E-9</v>
      </c>
      <c r="BN186" s="29">
        <f t="shared" si="149"/>
        <v>-5.1621886369760511E-9</v>
      </c>
      <c r="BO186" s="29">
        <f t="shared" si="150"/>
        <v>-5.1621886326055323E-9</v>
      </c>
      <c r="BP186" s="29">
        <f t="shared" si="151"/>
        <v>-5.1621886326056845E-9</v>
      </c>
      <c r="BR186" s="35">
        <v>9.0999999999999996E-10</v>
      </c>
      <c r="BS186" s="35">
        <v>1.4862353983700001</v>
      </c>
      <c r="BT186" s="35">
        <v>8270.2977486834006</v>
      </c>
      <c r="BU186" s="29">
        <f t="shared" si="152"/>
        <v>-6.823026379370135E-10</v>
      </c>
      <c r="BV186" s="29">
        <f t="shared" si="153"/>
        <v>-6.8236627203431415E-10</v>
      </c>
      <c r="BW186" s="29">
        <f t="shared" si="154"/>
        <v>-6.8236626979315989E-10</v>
      </c>
      <c r="BX186" s="29">
        <f t="shared" si="155"/>
        <v>-6.8236626979322834E-10</v>
      </c>
      <c r="BZ186" s="35"/>
      <c r="CA186" s="35"/>
      <c r="CB186" s="35"/>
      <c r="CH186" s="35"/>
      <c r="CI186" s="35"/>
      <c r="CJ186" s="35"/>
      <c r="CP186" s="35"/>
      <c r="CQ186" s="35"/>
      <c r="CR186" s="35"/>
      <c r="CX186" s="35"/>
      <c r="CY186" s="35"/>
      <c r="CZ186" s="35"/>
      <c r="DF186" s="35">
        <v>4.1269999999999998E-8</v>
      </c>
      <c r="DG186" s="35">
        <v>5.4853805291200004</v>
      </c>
      <c r="DH186" s="35">
        <v>2699.7348193175999</v>
      </c>
      <c r="DI186" s="29">
        <f t="shared" si="156"/>
        <v>2.4629863294232712E-8</v>
      </c>
      <c r="DJ186" s="29">
        <f t="shared" si="157"/>
        <v>2.4628720809713766E-8</v>
      </c>
      <c r="DK186" s="29">
        <f t="shared" si="158"/>
        <v>2.4628720849954309E-8</v>
      </c>
      <c r="DL186" s="29">
        <f t="shared" si="159"/>
        <v>2.4628720849953135E-8</v>
      </c>
      <c r="DN186" s="35">
        <v>9.1299999999999997E-9</v>
      </c>
      <c r="DO186" s="35">
        <v>2.3066232682900001</v>
      </c>
      <c r="DP186" s="35">
        <v>13517.8701062334</v>
      </c>
      <c r="DQ186" s="29">
        <f t="shared" si="160"/>
        <v>-3.3879723609004324E-9</v>
      </c>
      <c r="DR186" s="29">
        <f t="shared" si="161"/>
        <v>-3.3865077379591982E-9</v>
      </c>
      <c r="DS186" s="29">
        <f t="shared" si="162"/>
        <v>-3.3865077895470901E-9</v>
      </c>
      <c r="DT186" s="29">
        <f t="shared" si="163"/>
        <v>-3.3865077895456442E-9</v>
      </c>
      <c r="DV186" s="35">
        <v>6.0999999999999996E-10</v>
      </c>
      <c r="DW186" s="35">
        <v>2.5681778241200002</v>
      </c>
      <c r="DX186" s="35">
        <v>149.56319713459999</v>
      </c>
      <c r="DY186" s="29">
        <f t="shared" si="164"/>
        <v>1.7149354366343106E-10</v>
      </c>
      <c r="DZ186" s="29">
        <f t="shared" si="165"/>
        <v>1.7149242479634717E-10</v>
      </c>
      <c r="EA186" s="29">
        <f t="shared" si="166"/>
        <v>1.7149242483575535E-10</v>
      </c>
      <c r="EB186" s="29">
        <f t="shared" si="167"/>
        <v>1.7149242483575379E-10</v>
      </c>
      <c r="ED186" s="35"/>
      <c r="EE186" s="35"/>
      <c r="EF186" s="35"/>
      <c r="EL186" s="35"/>
      <c r="EM186" s="35"/>
      <c r="EN186" s="35"/>
      <c r="ET186" s="35"/>
      <c r="EU186" s="35"/>
      <c r="EV186" s="35"/>
    </row>
    <row r="187" spans="14:152" s="29" customFormat="1" ht="13.5" x14ac:dyDescent="0.3">
      <c r="N187" s="35">
        <v>8.8010000000000005E-8</v>
      </c>
      <c r="O187" s="35">
        <v>3.9721859068500001</v>
      </c>
      <c r="P187" s="35">
        <v>170.67287061920001</v>
      </c>
      <c r="Q187" s="29">
        <f t="shared" si="136"/>
        <v>7.8820452319147918E-8</v>
      </c>
      <c r="R187" s="29">
        <f t="shared" si="137"/>
        <v>7.8820537717838879E-8</v>
      </c>
      <c r="S187" s="29">
        <f t="shared" si="138"/>
        <v>7.8820537714831012E-8</v>
      </c>
      <c r="T187" s="29">
        <f t="shared" si="139"/>
        <v>7.8820537714831078E-8</v>
      </c>
      <c r="V187" s="35">
        <v>1.2229999999999999E-8</v>
      </c>
      <c r="W187" s="35">
        <v>0.82796258263</v>
      </c>
      <c r="X187" s="35">
        <v>419.48464387519999</v>
      </c>
      <c r="Y187" s="29">
        <f t="shared" si="140"/>
        <v>2.5828667624216947E-9</v>
      </c>
      <c r="Z187" s="29">
        <f t="shared" si="141"/>
        <v>2.5829308446278128E-9</v>
      </c>
      <c r="AA187" s="29">
        <f t="shared" si="142"/>
        <v>2.5829308423707434E-9</v>
      </c>
      <c r="AB187" s="29">
        <f t="shared" si="143"/>
        <v>2.5829308423708178E-9</v>
      </c>
      <c r="AD187" s="35">
        <v>8.3000000000000003E-10</v>
      </c>
      <c r="AE187" s="35">
        <v>0.55328893146000002</v>
      </c>
      <c r="AF187" s="35">
        <v>3344.2028553516002</v>
      </c>
      <c r="AG187" s="29">
        <f t="shared" si="144"/>
        <v>-8.9787321745868634E-11</v>
      </c>
      <c r="AH187" s="29">
        <f t="shared" si="145"/>
        <v>-8.9822584523210722E-11</v>
      </c>
      <c r="AI187" s="29">
        <f t="shared" si="146"/>
        <v>-8.9822583281203065E-11</v>
      </c>
      <c r="AJ187" s="29">
        <f t="shared" si="147"/>
        <v>-8.9822583281244114E-11</v>
      </c>
      <c r="AL187" s="35"/>
      <c r="AM187" s="35"/>
      <c r="AN187" s="35"/>
      <c r="AT187" s="35"/>
      <c r="AU187" s="35"/>
      <c r="AV187" s="35"/>
      <c r="BB187" s="35"/>
      <c r="BC187" s="35"/>
      <c r="BD187" s="35"/>
      <c r="BJ187" s="35">
        <v>5.5599999999999998E-9</v>
      </c>
      <c r="BK187" s="35">
        <v>4.9861030314499999</v>
      </c>
      <c r="BL187" s="35">
        <v>6531.6616562649997</v>
      </c>
      <c r="BM187" s="29">
        <f t="shared" si="148"/>
        <v>-2.4377698057744063E-9</v>
      </c>
      <c r="BN187" s="29">
        <f t="shared" si="149"/>
        <v>-2.4381869004916138E-9</v>
      </c>
      <c r="BO187" s="29">
        <f t="shared" si="150"/>
        <v>-2.4381868858012104E-9</v>
      </c>
      <c r="BP187" s="29">
        <f t="shared" si="151"/>
        <v>-2.4381868858016364E-9</v>
      </c>
      <c r="BR187" s="35">
        <v>7.5E-10</v>
      </c>
      <c r="BS187" s="35">
        <v>4.9119103605300003</v>
      </c>
      <c r="BT187" s="35">
        <v>10021.7699697966</v>
      </c>
      <c r="BU187" s="29">
        <f t="shared" si="152"/>
        <v>-2.8566651687721365E-10</v>
      </c>
      <c r="BV187" s="29">
        <f t="shared" si="153"/>
        <v>-2.8575532667551473E-10</v>
      </c>
      <c r="BW187" s="29">
        <f t="shared" si="154"/>
        <v>-2.8575532354758821E-10</v>
      </c>
      <c r="BX187" s="29">
        <f t="shared" si="155"/>
        <v>-2.857553235476867E-10</v>
      </c>
      <c r="BZ187" s="35"/>
      <c r="CA187" s="35"/>
      <c r="CB187" s="35"/>
      <c r="CH187" s="35"/>
      <c r="CI187" s="35"/>
      <c r="CJ187" s="35"/>
      <c r="CP187" s="35"/>
      <c r="CQ187" s="35"/>
      <c r="CR187" s="35"/>
      <c r="CX187" s="35"/>
      <c r="CY187" s="35"/>
      <c r="CZ187" s="35"/>
      <c r="DF187" s="35">
        <v>5.3939999999999999E-8</v>
      </c>
      <c r="DG187" s="35">
        <v>5.2169506624400004</v>
      </c>
      <c r="DH187" s="35">
        <v>5305.4510535538002</v>
      </c>
      <c r="DI187" s="29">
        <f t="shared" si="156"/>
        <v>-5.1819239169405335E-8</v>
      </c>
      <c r="DJ187" s="29">
        <f t="shared" si="157"/>
        <v>-5.1820254434175085E-8</v>
      </c>
      <c r="DK187" s="29">
        <f t="shared" si="158"/>
        <v>-5.1820254398420156E-8</v>
      </c>
      <c r="DL187" s="29">
        <f t="shared" si="159"/>
        <v>-5.1820254398421215E-8</v>
      </c>
      <c r="DN187" s="35">
        <v>9.1399999999999995E-9</v>
      </c>
      <c r="DO187" s="35">
        <v>4.3661074880399999</v>
      </c>
      <c r="DP187" s="35">
        <v>13365.972825148199</v>
      </c>
      <c r="DQ187" s="29">
        <f t="shared" si="160"/>
        <v>2.5079138246762981E-10</v>
      </c>
      <c r="DR187" s="29">
        <f t="shared" si="161"/>
        <v>2.5235195925076323E-10</v>
      </c>
      <c r="DS187" s="29">
        <f t="shared" si="162"/>
        <v>2.5235190428501302E-10</v>
      </c>
      <c r="DT187" s="29">
        <f t="shared" si="163"/>
        <v>2.5235190428683075E-10</v>
      </c>
      <c r="DV187" s="35">
        <v>5.9000000000000003E-10</v>
      </c>
      <c r="DW187" s="35">
        <v>3.8085090822900001</v>
      </c>
      <c r="DX187" s="35">
        <v>10264.5658840734</v>
      </c>
      <c r="DY187" s="29">
        <f t="shared" si="164"/>
        <v>3.7659586549887506E-10</v>
      </c>
      <c r="DZ187" s="29">
        <f t="shared" si="165"/>
        <v>3.7665543771958907E-10</v>
      </c>
      <c r="EA187" s="29">
        <f t="shared" si="166"/>
        <v>3.766554356214714E-10</v>
      </c>
      <c r="EB187" s="29">
        <f t="shared" si="167"/>
        <v>3.7665543562153597E-10</v>
      </c>
      <c r="ED187" s="35"/>
      <c r="EE187" s="35"/>
      <c r="EF187" s="35"/>
      <c r="EL187" s="35"/>
      <c r="EM187" s="35"/>
      <c r="EN187" s="35"/>
      <c r="ET187" s="35"/>
      <c r="EU187" s="35"/>
      <c r="EV187" s="35"/>
    </row>
    <row r="188" spans="14:152" s="29" customFormat="1" ht="13.5" x14ac:dyDescent="0.3">
      <c r="N188" s="35">
        <v>1.0684999999999999E-7</v>
      </c>
      <c r="O188" s="35">
        <v>4.3389477637400002</v>
      </c>
      <c r="P188" s="35">
        <v>7740.6067835887998</v>
      </c>
      <c r="Q188" s="29">
        <f t="shared" si="136"/>
        <v>-3.310610585517471E-8</v>
      </c>
      <c r="R188" s="29">
        <f t="shared" si="137"/>
        <v>-3.3116155018548768E-8</v>
      </c>
      <c r="S188" s="29">
        <f t="shared" si="138"/>
        <v>-3.3116154664606455E-8</v>
      </c>
      <c r="T188" s="29">
        <f t="shared" si="139"/>
        <v>-3.3116154664618003E-8</v>
      </c>
      <c r="V188" s="35">
        <v>1.393E-8</v>
      </c>
      <c r="W188" s="35">
        <v>1.0511794910700001</v>
      </c>
      <c r="X188" s="35">
        <v>6438.4962494255997</v>
      </c>
      <c r="Y188" s="29">
        <f t="shared" si="140"/>
        <v>5.1825464042502618E-9</v>
      </c>
      <c r="Z188" s="29">
        <f t="shared" si="141"/>
        <v>5.1814825193374637E-9</v>
      </c>
      <c r="AA188" s="29">
        <f t="shared" si="142"/>
        <v>5.1814825568096777E-9</v>
      </c>
      <c r="AB188" s="29">
        <f t="shared" si="143"/>
        <v>5.1814825568085751E-9</v>
      </c>
      <c r="AD188" s="35">
        <v>8.3000000000000003E-10</v>
      </c>
      <c r="AE188" s="35">
        <v>1.0683036857099999</v>
      </c>
      <c r="AF188" s="35">
        <v>3364.4908644476</v>
      </c>
      <c r="AG188" s="29">
        <f t="shared" si="144"/>
        <v>5.5728943373096009E-10</v>
      </c>
      <c r="AH188" s="29">
        <f t="shared" si="145"/>
        <v>5.5726298740926658E-10</v>
      </c>
      <c r="AI188" s="29">
        <f t="shared" si="146"/>
        <v>5.57262988340765E-10</v>
      </c>
      <c r="AJ188" s="29">
        <f t="shared" si="147"/>
        <v>5.572629883407344E-10</v>
      </c>
      <c r="AL188" s="35"/>
      <c r="AM188" s="35"/>
      <c r="AN188" s="35"/>
      <c r="AT188" s="35"/>
      <c r="AU188" s="35"/>
      <c r="AV188" s="35"/>
      <c r="BB188" s="35"/>
      <c r="BC188" s="35"/>
      <c r="BD188" s="35"/>
      <c r="BJ188" s="35">
        <v>5.7800000000000003E-9</v>
      </c>
      <c r="BK188" s="35">
        <v>2.74445077242</v>
      </c>
      <c r="BL188" s="35">
        <v>6684.8152820513997</v>
      </c>
      <c r="BM188" s="29">
        <f t="shared" si="148"/>
        <v>-1.1936915305331448E-9</v>
      </c>
      <c r="BN188" s="29">
        <f t="shared" si="149"/>
        <v>-1.1941746465487401E-9</v>
      </c>
      <c r="BO188" s="29">
        <f t="shared" si="150"/>
        <v>-1.1941746295328896E-9</v>
      </c>
      <c r="BP188" s="29">
        <f t="shared" si="151"/>
        <v>-1.1941746295333717E-9</v>
      </c>
      <c r="BR188" s="35">
        <v>7.8999999999999996E-10</v>
      </c>
      <c r="BS188" s="35">
        <v>4.2517115947099997</v>
      </c>
      <c r="BT188" s="35">
        <v>7373.3824546264004</v>
      </c>
      <c r="BU188" s="29">
        <f t="shared" si="152"/>
        <v>-6.5881921306435029E-11</v>
      </c>
      <c r="BV188" s="29">
        <f t="shared" si="153"/>
        <v>-6.5956100073783032E-11</v>
      </c>
      <c r="BW188" s="29">
        <f t="shared" si="154"/>
        <v>-6.5956097461104659E-11</v>
      </c>
      <c r="BX188" s="29">
        <f t="shared" si="155"/>
        <v>-6.595609746119415E-11</v>
      </c>
      <c r="BZ188" s="35"/>
      <c r="CA188" s="35"/>
      <c r="CB188" s="35"/>
      <c r="CH188" s="35"/>
      <c r="CI188" s="35"/>
      <c r="CJ188" s="35"/>
      <c r="CP188" s="35"/>
      <c r="CQ188" s="35"/>
      <c r="CR188" s="35"/>
      <c r="CX188" s="35"/>
      <c r="CY188" s="35"/>
      <c r="CZ188" s="35"/>
      <c r="DF188" s="35">
        <v>4.4489999999999997E-8</v>
      </c>
      <c r="DG188" s="35">
        <v>5.5676408261099999</v>
      </c>
      <c r="DH188" s="35">
        <v>16865.528769631201</v>
      </c>
      <c r="DI188" s="29">
        <f t="shared" si="156"/>
        <v>-4.4240517100246323E-8</v>
      </c>
      <c r="DJ188" s="29">
        <f t="shared" si="157"/>
        <v>-4.4239502021710571E-8</v>
      </c>
      <c r="DK188" s="29">
        <f t="shared" si="158"/>
        <v>-4.4239502057499374E-8</v>
      </c>
      <c r="DL188" s="29">
        <f t="shared" si="159"/>
        <v>-4.4239502057498302E-8</v>
      </c>
      <c r="DN188" s="35">
        <v>6.5899999999999998E-9</v>
      </c>
      <c r="DO188" s="35">
        <v>3.4090555707100001</v>
      </c>
      <c r="DP188" s="35">
        <v>1648.4467571974001</v>
      </c>
      <c r="DQ188" s="29">
        <f t="shared" si="160"/>
        <v>2.1841628180373144E-9</v>
      </c>
      <c r="DR188" s="29">
        <f t="shared" si="161"/>
        <v>2.1840318405845184E-9</v>
      </c>
      <c r="DS188" s="29">
        <f t="shared" si="162"/>
        <v>2.1840318451977427E-9</v>
      </c>
      <c r="DT188" s="29">
        <f t="shared" si="163"/>
        <v>2.1840318451976099E-9</v>
      </c>
      <c r="DV188" s="35">
        <v>6E-10</v>
      </c>
      <c r="DW188" s="35">
        <v>4.7987936056200002</v>
      </c>
      <c r="DX188" s="35">
        <v>1437.1756141986</v>
      </c>
      <c r="DY188" s="29">
        <f t="shared" si="164"/>
        <v>-5.9469440769489097E-10</v>
      </c>
      <c r="DZ188" s="29">
        <f t="shared" si="165"/>
        <v>-5.9469294539003182E-10</v>
      </c>
      <c r="EA188" s="29">
        <f t="shared" si="166"/>
        <v>-5.9469294544153953E-10</v>
      </c>
      <c r="EB188" s="29">
        <f t="shared" si="167"/>
        <v>-5.9469294544153787E-10</v>
      </c>
      <c r="ED188" s="35"/>
      <c r="EE188" s="35"/>
      <c r="EF188" s="35"/>
      <c r="EL188" s="35"/>
      <c r="EM188" s="35"/>
      <c r="EN188" s="35"/>
      <c r="ET188" s="35"/>
      <c r="EU188" s="35"/>
      <c r="EV188" s="35"/>
    </row>
    <row r="189" spans="14:152" s="29" customFormat="1" ht="13.5" x14ac:dyDescent="0.3">
      <c r="N189" s="35">
        <v>1.0041E-7</v>
      </c>
      <c r="O189" s="35">
        <v>1.3829466683</v>
      </c>
      <c r="P189" s="35">
        <v>3583.3410306738001</v>
      </c>
      <c r="Q189" s="29">
        <f t="shared" si="136"/>
        <v>-9.9835068697813008E-8</v>
      </c>
      <c r="R189" s="29">
        <f t="shared" si="137"/>
        <v>-9.9834577255566339E-8</v>
      </c>
      <c r="S189" s="29">
        <f t="shared" si="138"/>
        <v>-9.9834577272879361E-8</v>
      </c>
      <c r="T189" s="29">
        <f t="shared" si="139"/>
        <v>-9.9834577272878819E-8</v>
      </c>
      <c r="V189" s="35">
        <v>1.2720000000000001E-8</v>
      </c>
      <c r="W189" s="35">
        <v>1.5011672385599999</v>
      </c>
      <c r="X189" s="35">
        <v>8439.8779318163997</v>
      </c>
      <c r="Y189" s="29">
        <f t="shared" si="140"/>
        <v>1.1945743579190044E-8</v>
      </c>
      <c r="Z189" s="29">
        <f t="shared" si="141"/>
        <v>1.1946214843549E-8</v>
      </c>
      <c r="AA189" s="29">
        <f t="shared" si="142"/>
        <v>1.1946214826952754E-8</v>
      </c>
      <c r="AB189" s="29">
        <f t="shared" si="143"/>
        <v>1.1946214826953251E-8</v>
      </c>
      <c r="AD189" s="35">
        <v>8.3999999999999999E-10</v>
      </c>
      <c r="AE189" s="35">
        <v>6.2298017304300002</v>
      </c>
      <c r="AF189" s="35">
        <v>3369.0616141676001</v>
      </c>
      <c r="AG189" s="29">
        <f t="shared" si="144"/>
        <v>-2.572959844411E-10</v>
      </c>
      <c r="AH189" s="29">
        <f t="shared" si="145"/>
        <v>-2.5733041109297525E-10</v>
      </c>
      <c r="AI189" s="29">
        <f t="shared" si="146"/>
        <v>-2.5733040988042111E-10</v>
      </c>
      <c r="AJ189" s="29">
        <f t="shared" si="147"/>
        <v>-2.5733040988046087E-10</v>
      </c>
      <c r="AL189" s="35"/>
      <c r="AM189" s="35"/>
      <c r="AN189" s="35"/>
      <c r="AT189" s="35"/>
      <c r="AU189" s="35"/>
      <c r="AV189" s="35"/>
      <c r="BB189" s="35"/>
      <c r="BC189" s="35"/>
      <c r="BD189" s="35"/>
      <c r="BJ189" s="35">
        <v>6.1300000000000001E-9</v>
      </c>
      <c r="BK189" s="35">
        <v>3.01718810256</v>
      </c>
      <c r="BL189" s="35">
        <v>8270.2977486834006</v>
      </c>
      <c r="BM189" s="29">
        <f t="shared" si="148"/>
        <v>3.8698220948564508E-9</v>
      </c>
      <c r="BN189" s="29">
        <f t="shared" si="149"/>
        <v>3.8693196247642547E-9</v>
      </c>
      <c r="BO189" s="29">
        <f t="shared" si="150"/>
        <v>3.8693196424627674E-9</v>
      </c>
      <c r="BP189" s="29">
        <f t="shared" si="151"/>
        <v>3.8693196424622273E-9</v>
      </c>
      <c r="BR189" s="35">
        <v>8.3999999999999999E-10</v>
      </c>
      <c r="BS189" s="35">
        <v>2.1666215683300001</v>
      </c>
      <c r="BT189" s="35">
        <v>12566.1516999828</v>
      </c>
      <c r="BU189" s="29">
        <f t="shared" si="152"/>
        <v>3.9563995113642252E-10</v>
      </c>
      <c r="BV189" s="29">
        <f t="shared" si="153"/>
        <v>3.955209537753071E-10</v>
      </c>
      <c r="BW189" s="29">
        <f t="shared" si="154"/>
        <v>3.955209579667418E-10</v>
      </c>
      <c r="BX189" s="29">
        <f t="shared" si="155"/>
        <v>3.9552095796661545E-10</v>
      </c>
      <c r="BZ189" s="35"/>
      <c r="CA189" s="35"/>
      <c r="CB189" s="35"/>
      <c r="CH189" s="35"/>
      <c r="CI189" s="35"/>
      <c r="CJ189" s="35"/>
      <c r="CP189" s="35"/>
      <c r="CQ189" s="35"/>
      <c r="CR189" s="35"/>
      <c r="CX189" s="35"/>
      <c r="CY189" s="35"/>
      <c r="CZ189" s="35"/>
      <c r="DF189" s="35">
        <v>3.8980000000000002E-8</v>
      </c>
      <c r="DG189" s="35">
        <v>1.4878243479</v>
      </c>
      <c r="DH189" s="35">
        <v>9168.6408983473993</v>
      </c>
      <c r="DI189" s="29">
        <f t="shared" si="156"/>
        <v>3.6015542876812385E-8</v>
      </c>
      <c r="DJ189" s="29">
        <f t="shared" si="157"/>
        <v>3.6013795608224678E-8</v>
      </c>
      <c r="DK189" s="29">
        <f t="shared" si="158"/>
        <v>3.6013795669774533E-8</v>
      </c>
      <c r="DL189" s="29">
        <f t="shared" si="159"/>
        <v>3.6013795669772839E-8</v>
      </c>
      <c r="DN189" s="35">
        <v>8.2800000000000004E-9</v>
      </c>
      <c r="DO189" s="35">
        <v>2.1330558913700002</v>
      </c>
      <c r="DP189" s="35">
        <v>7903.0734197210004</v>
      </c>
      <c r="DQ189" s="29">
        <f t="shared" si="160"/>
        <v>9.7356073888788884E-10</v>
      </c>
      <c r="DR189" s="29">
        <f t="shared" si="161"/>
        <v>9.7273029769456399E-10</v>
      </c>
      <c r="DS189" s="29">
        <f t="shared" si="162"/>
        <v>9.7273032694402448E-10</v>
      </c>
      <c r="DT189" s="29">
        <f t="shared" si="163"/>
        <v>9.7273032694308977E-10</v>
      </c>
      <c r="DV189" s="35">
        <v>6.8000000000000003E-10</v>
      </c>
      <c r="DW189" s="35">
        <v>2.07515658228</v>
      </c>
      <c r="DX189" s="35">
        <v>1596.1864422845999</v>
      </c>
      <c r="DY189" s="29">
        <f t="shared" si="164"/>
        <v>-6.5461798270649025E-10</v>
      </c>
      <c r="DZ189" s="29">
        <f t="shared" si="165"/>
        <v>-6.5461422827773583E-10</v>
      </c>
      <c r="EA189" s="29">
        <f t="shared" si="166"/>
        <v>-6.5461422840997678E-10</v>
      </c>
      <c r="EB189" s="29">
        <f t="shared" si="167"/>
        <v>-6.5461422840997285E-10</v>
      </c>
      <c r="ED189" s="35"/>
      <c r="EE189" s="35"/>
      <c r="EF189" s="35"/>
      <c r="EL189" s="35"/>
      <c r="EM189" s="35"/>
      <c r="EN189" s="35"/>
      <c r="ET189" s="35"/>
      <c r="EU189" s="35"/>
      <c r="EV189" s="35"/>
    </row>
    <row r="190" spans="14:152" s="29" customFormat="1" ht="13.5" x14ac:dyDescent="0.3">
      <c r="N190" s="35">
        <v>8.4989999999999995E-8</v>
      </c>
      <c r="O190" s="35">
        <v>4.2927547115299998</v>
      </c>
      <c r="P190" s="35">
        <v>0.42988312670000001</v>
      </c>
      <c r="Q190" s="29">
        <f t="shared" si="136"/>
        <v>-3.4084412304704084E-8</v>
      </c>
      <c r="R190" s="29">
        <f t="shared" si="137"/>
        <v>-3.4084412732410022E-8</v>
      </c>
      <c r="S190" s="29">
        <f t="shared" si="138"/>
        <v>-3.408441273239502E-8</v>
      </c>
      <c r="T190" s="29">
        <f t="shared" si="139"/>
        <v>-3.408441273239502E-8</v>
      </c>
      <c r="V190" s="35">
        <v>1.143E-8</v>
      </c>
      <c r="W190" s="35">
        <v>4.8974737373100004</v>
      </c>
      <c r="X190" s="35">
        <v>220.41264243879999</v>
      </c>
      <c r="Y190" s="29">
        <f t="shared" si="140"/>
        <v>-6.6729261509957626E-9</v>
      </c>
      <c r="Z190" s="29">
        <f t="shared" si="141"/>
        <v>-6.6729000122815798E-9</v>
      </c>
      <c r="AA190" s="29">
        <f t="shared" si="142"/>
        <v>-6.6729000132022228E-9</v>
      </c>
      <c r="AB190" s="29">
        <f t="shared" si="143"/>
        <v>-6.6729000132021897E-9</v>
      </c>
      <c r="AD190" s="35">
        <v>8.4999999999999996E-10</v>
      </c>
      <c r="AE190" s="35">
        <v>2.5844245986900001</v>
      </c>
      <c r="AF190" s="35">
        <v>13362.4669604514</v>
      </c>
      <c r="AG190" s="29">
        <f t="shared" si="144"/>
        <v>8.1321487445891183E-10</v>
      </c>
      <c r="AH190" s="29">
        <f t="shared" si="145"/>
        <v>8.131726249389518E-10</v>
      </c>
      <c r="AI190" s="29">
        <f t="shared" si="146"/>
        <v>8.1317262642745814E-10</v>
      </c>
      <c r="AJ190" s="29">
        <f t="shared" si="147"/>
        <v>8.1317262642741596E-10</v>
      </c>
      <c r="AL190" s="35"/>
      <c r="AM190" s="35"/>
      <c r="AN190" s="35"/>
      <c r="AT190" s="35"/>
      <c r="AU190" s="35"/>
      <c r="AV190" s="35"/>
      <c r="BB190" s="35"/>
      <c r="BC190" s="35"/>
      <c r="BD190" s="35"/>
      <c r="BJ190" s="35">
        <v>5.5800000000000002E-9</v>
      </c>
      <c r="BK190" s="35">
        <v>5.8923636663299996</v>
      </c>
      <c r="BL190" s="35">
        <v>6158.6474353058002</v>
      </c>
      <c r="BM190" s="29">
        <f t="shared" si="148"/>
        <v>3.4961419845684813E-9</v>
      </c>
      <c r="BN190" s="29">
        <f t="shared" si="149"/>
        <v>3.4957997004679693E-9</v>
      </c>
      <c r="BO190" s="29">
        <f t="shared" si="150"/>
        <v>3.4957997125241429E-9</v>
      </c>
      <c r="BP190" s="29">
        <f t="shared" si="151"/>
        <v>3.4957997125237723E-9</v>
      </c>
      <c r="BR190" s="35">
        <v>8.7999999999999996E-10</v>
      </c>
      <c r="BS190" s="35">
        <v>2.78893554858</v>
      </c>
      <c r="BT190" s="35">
        <v>11769.8536931664</v>
      </c>
      <c r="BU190" s="29">
        <f t="shared" si="152"/>
        <v>5.970805720558377E-10</v>
      </c>
      <c r="BV190" s="29">
        <f t="shared" si="153"/>
        <v>5.9698333369052192E-10</v>
      </c>
      <c r="BW190" s="29">
        <f t="shared" si="154"/>
        <v>5.9698333711564285E-10</v>
      </c>
      <c r="BX190" s="29">
        <f t="shared" si="155"/>
        <v>5.9698333711553273E-10</v>
      </c>
      <c r="BZ190" s="35"/>
      <c r="CA190" s="35"/>
      <c r="CB190" s="35"/>
      <c r="CH190" s="35"/>
      <c r="CI190" s="35"/>
      <c r="CJ190" s="35"/>
      <c r="CP190" s="35"/>
      <c r="CQ190" s="35"/>
      <c r="CR190" s="35"/>
      <c r="CX190" s="35"/>
      <c r="CY190" s="35"/>
      <c r="CZ190" s="35"/>
      <c r="DF190" s="35">
        <v>3.8630000000000002E-8</v>
      </c>
      <c r="DG190" s="35">
        <v>1.2305080393000001</v>
      </c>
      <c r="DH190" s="35">
        <v>16858.482532933202</v>
      </c>
      <c r="DI190" s="29">
        <f t="shared" si="156"/>
        <v>5.9583749892023895E-9</v>
      </c>
      <c r="DJ190" s="29">
        <f t="shared" si="157"/>
        <v>5.9501520910231482E-9</v>
      </c>
      <c r="DK190" s="29">
        <f t="shared" si="158"/>
        <v>5.9501523806505912E-9</v>
      </c>
      <c r="DL190" s="29">
        <f t="shared" si="159"/>
        <v>5.9501523806419124E-9</v>
      </c>
      <c r="DN190" s="35">
        <v>6.5199999999999998E-9</v>
      </c>
      <c r="DO190" s="35">
        <v>5.9705044942800001</v>
      </c>
      <c r="DP190" s="35">
        <v>574.34479833479998</v>
      </c>
      <c r="DQ190" s="29">
        <f t="shared" si="160"/>
        <v>-5.9821960980683363E-9</v>
      </c>
      <c r="DR190" s="29">
        <f t="shared" si="161"/>
        <v>-5.9821770660678945E-9</v>
      </c>
      <c r="DS190" s="29">
        <f t="shared" si="162"/>
        <v>-5.9821770667382342E-9</v>
      </c>
      <c r="DT190" s="29">
        <f t="shared" si="163"/>
        <v>-5.982177066738216E-9</v>
      </c>
      <c r="DV190" s="35">
        <v>6E-10</v>
      </c>
      <c r="DW190" s="35">
        <v>2.2650310774700002</v>
      </c>
      <c r="DX190" s="35">
        <v>28628.3362260996</v>
      </c>
      <c r="DY190" s="29">
        <f t="shared" si="164"/>
        <v>-3.9425943680404959E-10</v>
      </c>
      <c r="DZ190" s="29">
        <f t="shared" si="165"/>
        <v>-3.9409394438270972E-10</v>
      </c>
      <c r="EA190" s="29">
        <f t="shared" si="166"/>
        <v>-3.9409395021252886E-10</v>
      </c>
      <c r="EB190" s="29">
        <f t="shared" si="167"/>
        <v>-3.9409395021234879E-10</v>
      </c>
      <c r="ED190" s="35"/>
      <c r="EE190" s="35"/>
      <c r="EF190" s="35"/>
      <c r="EL190" s="35"/>
      <c r="EM190" s="35"/>
      <c r="EN190" s="35"/>
      <c r="ET190" s="35"/>
      <c r="EU190" s="35"/>
      <c r="EV190" s="35"/>
    </row>
    <row r="191" spans="14:152" s="29" customFormat="1" ht="13.5" x14ac:dyDescent="0.3">
      <c r="N191" s="35">
        <v>9.8819999999999994E-8</v>
      </c>
      <c r="O191" s="35">
        <v>2.6914801969100002</v>
      </c>
      <c r="P191" s="35">
        <v>36.605365304199999</v>
      </c>
      <c r="Q191" s="29">
        <f t="shared" si="136"/>
        <v>-9.7791124252464859E-8</v>
      </c>
      <c r="R191" s="29">
        <f t="shared" si="137"/>
        <v>-9.7791130905694254E-8</v>
      </c>
      <c r="S191" s="29">
        <f t="shared" si="138"/>
        <v>-9.7791130905459917E-8</v>
      </c>
      <c r="T191" s="29">
        <f t="shared" si="139"/>
        <v>-9.7791130905459917E-8</v>
      </c>
      <c r="V191" s="35">
        <v>1.1830000000000001E-8</v>
      </c>
      <c r="W191" s="35">
        <v>3.5258719004099999</v>
      </c>
      <c r="X191" s="35">
        <v>6688.3384004004001</v>
      </c>
      <c r="Y191" s="29">
        <f t="shared" si="140"/>
        <v>6.9755579256771226E-9</v>
      </c>
      <c r="Z191" s="29">
        <f t="shared" si="141"/>
        <v>6.9747412539833815E-9</v>
      </c>
      <c r="AA191" s="29">
        <f t="shared" si="142"/>
        <v>6.9747412827487594E-9</v>
      </c>
      <c r="AB191" s="29">
        <f t="shared" si="143"/>
        <v>6.9747412827478081E-9</v>
      </c>
      <c r="AD191" s="35">
        <v>7.8999999999999996E-10</v>
      </c>
      <c r="AE191" s="35">
        <v>3.08636079495</v>
      </c>
      <c r="AF191" s="35">
        <v>2818.0350086059998</v>
      </c>
      <c r="AG191" s="29">
        <f t="shared" si="144"/>
        <v>1.2734645146688928E-10</v>
      </c>
      <c r="AH191" s="29">
        <f t="shared" si="145"/>
        <v>1.2731837382955035E-10</v>
      </c>
      <c r="AI191" s="29">
        <f t="shared" si="146"/>
        <v>1.2731837481849078E-10</v>
      </c>
      <c r="AJ191" s="29">
        <f t="shared" si="147"/>
        <v>1.2731837481845756E-10</v>
      </c>
      <c r="AL191" s="35"/>
      <c r="AM191" s="35"/>
      <c r="AN191" s="35"/>
      <c r="AT191" s="35"/>
      <c r="AU191" s="35"/>
      <c r="AV191" s="35"/>
      <c r="BB191" s="35"/>
      <c r="BC191" s="35"/>
      <c r="BD191" s="35"/>
      <c r="BJ191" s="35">
        <v>4.8900000000000003E-9</v>
      </c>
      <c r="BK191" s="35">
        <v>4.5908219720099996</v>
      </c>
      <c r="BL191" s="35">
        <v>522.57741809380002</v>
      </c>
      <c r="BM191" s="29">
        <f t="shared" si="148"/>
        <v>4.2627002768366212E-9</v>
      </c>
      <c r="BN191" s="29">
        <f t="shared" si="149"/>
        <v>4.2627162784277686E-9</v>
      </c>
      <c r="BO191" s="29">
        <f t="shared" si="150"/>
        <v>4.2627162778641724E-9</v>
      </c>
      <c r="BP191" s="29">
        <f t="shared" si="151"/>
        <v>4.2627162778641898E-9</v>
      </c>
      <c r="BR191" s="35">
        <v>9.5000000000000003E-10</v>
      </c>
      <c r="BS191" s="35">
        <v>0.29428946155000002</v>
      </c>
      <c r="BT191" s="35">
        <v>5628.9564702112002</v>
      </c>
      <c r="BU191" s="29">
        <f t="shared" si="152"/>
        <v>-7.7701600351630584E-10</v>
      </c>
      <c r="BV191" s="29">
        <f t="shared" si="153"/>
        <v>-7.7705531865120347E-10</v>
      </c>
      <c r="BW191" s="29">
        <f t="shared" si="154"/>
        <v>-7.7705531726653239E-10</v>
      </c>
      <c r="BX191" s="29">
        <f t="shared" si="155"/>
        <v>-7.7705531726657902E-10</v>
      </c>
      <c r="BZ191" s="35"/>
      <c r="CA191" s="35"/>
      <c r="CB191" s="35"/>
      <c r="CH191" s="35"/>
      <c r="CI191" s="35"/>
      <c r="CJ191" s="35"/>
      <c r="CP191" s="35"/>
      <c r="CQ191" s="35"/>
      <c r="CR191" s="35"/>
      <c r="CX191" s="35"/>
      <c r="CY191" s="35"/>
      <c r="CZ191" s="35"/>
      <c r="DF191" s="35">
        <v>3.7660000000000001E-8</v>
      </c>
      <c r="DG191" s="35">
        <v>0.27090392615999997</v>
      </c>
      <c r="DH191" s="35">
        <v>17395.219734725801</v>
      </c>
      <c r="DI191" s="29">
        <f t="shared" si="156"/>
        <v>3.7594684507458615E-8</v>
      </c>
      <c r="DJ191" s="29">
        <f t="shared" si="157"/>
        <v>3.7595176420595093E-8</v>
      </c>
      <c r="DK191" s="29">
        <f t="shared" si="158"/>
        <v>3.7595176403301784E-8</v>
      </c>
      <c r="DL191" s="29">
        <f t="shared" si="159"/>
        <v>3.7595176403302413E-8</v>
      </c>
      <c r="DN191" s="35">
        <v>6.8800000000000002E-9</v>
      </c>
      <c r="DO191" s="35">
        <v>4.0223258789400003</v>
      </c>
      <c r="DP191" s="35">
        <v>1052.2683831884001</v>
      </c>
      <c r="DQ191" s="29">
        <f t="shared" si="160"/>
        <v>-4.3942509606247016E-9</v>
      </c>
      <c r="DR191" s="29">
        <f t="shared" si="161"/>
        <v>-4.3941797730205578E-9</v>
      </c>
      <c r="DS191" s="29">
        <f t="shared" si="162"/>
        <v>-4.3941797755278985E-9</v>
      </c>
      <c r="DT191" s="29">
        <f t="shared" si="163"/>
        <v>-4.3941797755278224E-9</v>
      </c>
      <c r="DV191" s="35">
        <v>5.7999999999999996E-10</v>
      </c>
      <c r="DW191" s="35">
        <v>6.1078225889900004</v>
      </c>
      <c r="DX191" s="35">
        <v>5459.3762870782002</v>
      </c>
      <c r="DY191" s="29">
        <f t="shared" si="164"/>
        <v>5.0023404218468982E-10</v>
      </c>
      <c r="DZ191" s="29">
        <f t="shared" si="165"/>
        <v>5.002545202005585E-10</v>
      </c>
      <c r="EA191" s="29">
        <f t="shared" si="166"/>
        <v>5.0025451947933238E-10</v>
      </c>
      <c r="EB191" s="29">
        <f t="shared" si="167"/>
        <v>5.002545194793574E-10</v>
      </c>
      <c r="ED191" s="35"/>
      <c r="EE191" s="35"/>
      <c r="EF191" s="35"/>
      <c r="EL191" s="35"/>
      <c r="EM191" s="35"/>
      <c r="EN191" s="35"/>
      <c r="ET191" s="35"/>
      <c r="EU191" s="35"/>
      <c r="EV191" s="35"/>
    </row>
    <row r="192" spans="14:152" s="29" customFormat="1" ht="13.5" x14ac:dyDescent="0.3">
      <c r="N192" s="35">
        <v>1.0585E-7</v>
      </c>
      <c r="O192" s="35">
        <v>0.89641284927999998</v>
      </c>
      <c r="P192" s="35">
        <v>23384.286986898602</v>
      </c>
      <c r="Q192" s="29">
        <f t="shared" si="136"/>
        <v>-8.9181159965236227E-8</v>
      </c>
      <c r="R192" s="29">
        <f t="shared" si="137"/>
        <v>-8.9198194498998324E-8</v>
      </c>
      <c r="S192" s="29">
        <f t="shared" si="138"/>
        <v>-8.9198193899157477E-8</v>
      </c>
      <c r="T192" s="29">
        <f t="shared" si="139"/>
        <v>-8.9198193899176919E-8</v>
      </c>
      <c r="V192" s="35">
        <v>1.132E-8</v>
      </c>
      <c r="W192" s="35">
        <v>6.19236255633</v>
      </c>
      <c r="X192" s="35">
        <v>6144.4203413041996</v>
      </c>
      <c r="Y192" s="29">
        <f t="shared" si="140"/>
        <v>7.6832991707738655E-9</v>
      </c>
      <c r="Z192" s="29">
        <f t="shared" si="141"/>
        <v>7.6826463891670126E-9</v>
      </c>
      <c r="AA192" s="29">
        <f t="shared" si="142"/>
        <v>7.6826464121598129E-9</v>
      </c>
      <c r="AB192" s="29">
        <f t="shared" si="143"/>
        <v>7.6826464121591032E-9</v>
      </c>
      <c r="AD192" s="35">
        <v>7.7000000000000003E-10</v>
      </c>
      <c r="AE192" s="35">
        <v>1.53791408869</v>
      </c>
      <c r="AF192" s="35">
        <v>5459.3762870782002</v>
      </c>
      <c r="AG192" s="29">
        <f t="shared" si="144"/>
        <v>-4.8005314786455558E-10</v>
      </c>
      <c r="AH192" s="29">
        <f t="shared" si="145"/>
        <v>-4.8001114475056566E-10</v>
      </c>
      <c r="AI192" s="29">
        <f t="shared" si="146"/>
        <v>-4.8001114623002482E-10</v>
      </c>
      <c r="AJ192" s="29">
        <f t="shared" si="147"/>
        <v>-4.8001114622997343E-10</v>
      </c>
      <c r="AL192" s="35"/>
      <c r="AM192" s="35"/>
      <c r="AN192" s="35"/>
      <c r="AT192" s="35"/>
      <c r="AU192" s="35"/>
      <c r="AV192" s="35"/>
      <c r="BB192" s="35"/>
      <c r="BC192" s="35"/>
      <c r="BD192" s="35"/>
      <c r="BJ192" s="35">
        <v>4.4500000000000001E-9</v>
      </c>
      <c r="BK192" s="35">
        <v>3.64293918046</v>
      </c>
      <c r="BL192" s="35">
        <v>10713.9948813262</v>
      </c>
      <c r="BM192" s="29">
        <f t="shared" si="148"/>
        <v>-7.0254336518191277E-10</v>
      </c>
      <c r="BN192" s="29">
        <f t="shared" si="149"/>
        <v>-7.0194172301800255E-10</v>
      </c>
      <c r="BO192" s="29">
        <f t="shared" si="150"/>
        <v>-7.0194174420900851E-10</v>
      </c>
      <c r="BP192" s="29">
        <f t="shared" si="151"/>
        <v>-7.0194174420825919E-10</v>
      </c>
      <c r="BR192" s="35">
        <v>7.5999999999999996E-10</v>
      </c>
      <c r="BS192" s="35">
        <v>5.2335472916899999</v>
      </c>
      <c r="BT192" s="35">
        <v>13760.5987102074</v>
      </c>
      <c r="BU192" s="29">
        <f t="shared" si="152"/>
        <v>-6.2531254096807328E-10</v>
      </c>
      <c r="BV192" s="29">
        <f t="shared" si="153"/>
        <v>-6.2523657256316815E-10</v>
      </c>
      <c r="BW192" s="29">
        <f t="shared" si="154"/>
        <v>-6.2523657523923692E-10</v>
      </c>
      <c r="BX192" s="29">
        <f t="shared" si="155"/>
        <v>-6.2523657523915099E-10</v>
      </c>
      <c r="BZ192" s="35"/>
      <c r="CA192" s="35"/>
      <c r="CB192" s="35"/>
      <c r="CH192" s="35"/>
      <c r="CI192" s="35"/>
      <c r="CJ192" s="35"/>
      <c r="CP192" s="35"/>
      <c r="CQ192" s="35"/>
      <c r="CR192" s="35"/>
      <c r="CX192" s="35"/>
      <c r="CY192" s="35"/>
      <c r="CZ192" s="35"/>
      <c r="DF192" s="35">
        <v>4.6830000000000003E-8</v>
      </c>
      <c r="DG192" s="35">
        <v>3.0566889258600001</v>
      </c>
      <c r="DH192" s="35">
        <v>5518.7501489918004</v>
      </c>
      <c r="DI192" s="29">
        <f t="shared" si="156"/>
        <v>6.8688658126181849E-10</v>
      </c>
      <c r="DJ192" s="29">
        <f t="shared" si="157"/>
        <v>6.8358424468416985E-10</v>
      </c>
      <c r="DK192" s="29">
        <f t="shared" si="158"/>
        <v>6.8358436099752235E-10</v>
      </c>
      <c r="DL192" s="29">
        <f t="shared" si="159"/>
        <v>6.8358436099419522E-10</v>
      </c>
      <c r="DN192" s="35">
        <v>7.0900000000000001E-9</v>
      </c>
      <c r="DO192" s="35">
        <v>2.2465842391200002</v>
      </c>
      <c r="DP192" s="35">
        <v>9225.5392732830005</v>
      </c>
      <c r="DQ192" s="29">
        <f t="shared" si="160"/>
        <v>1.9621943809990074E-9</v>
      </c>
      <c r="DR192" s="29">
        <f t="shared" si="161"/>
        <v>1.9629975927299026E-9</v>
      </c>
      <c r="DS192" s="29">
        <f t="shared" si="162"/>
        <v>1.9629975644400067E-9</v>
      </c>
      <c r="DT192" s="29">
        <f t="shared" si="163"/>
        <v>1.962997564440975E-9</v>
      </c>
      <c r="DV192" s="35">
        <v>6.3E-10</v>
      </c>
      <c r="DW192" s="35">
        <v>0.24407077742</v>
      </c>
      <c r="DX192" s="35">
        <v>18984.292630009601</v>
      </c>
      <c r="DY192" s="29">
        <f t="shared" si="164"/>
        <v>4.7822537462469263E-10</v>
      </c>
      <c r="DZ192" s="29">
        <f t="shared" si="165"/>
        <v>4.7832485778070957E-10</v>
      </c>
      <c r="EA192" s="29">
        <f t="shared" si="166"/>
        <v>4.7832485427725598E-10</v>
      </c>
      <c r="EB192" s="29">
        <f t="shared" si="167"/>
        <v>4.7832485427737251E-10</v>
      </c>
      <c r="ED192" s="35"/>
      <c r="EE192" s="35"/>
      <c r="EF192" s="35"/>
      <c r="EL192" s="35"/>
      <c r="EM192" s="35"/>
      <c r="EN192" s="35"/>
      <c r="ET192" s="35"/>
      <c r="EU192" s="35"/>
      <c r="EV192" s="35"/>
    </row>
    <row r="193" spans="14:152" s="29" customFormat="1" ht="13.5" x14ac:dyDescent="0.3">
      <c r="N193" s="35">
        <v>8.4779999999999996E-8</v>
      </c>
      <c r="O193" s="35">
        <v>2.86886131803</v>
      </c>
      <c r="P193" s="35">
        <v>9381.9399937853996</v>
      </c>
      <c r="Q193" s="29">
        <f t="shared" ref="Q193:Q256" si="168">N193*COS(O193+P193*$C$23)</f>
        <v>-2.1753272687873296E-8</v>
      </c>
      <c r="R193" s="29">
        <f t="shared" ref="R193:R256" si="169">N193*COS(O193+P193*$C$44)</f>
        <v>-2.1763096808660146E-8</v>
      </c>
      <c r="S193" s="29">
        <f t="shared" ref="S193:S256" si="170">N193*COS(O193+P193*$C$65)</f>
        <v>-2.1763096462646704E-8</v>
      </c>
      <c r="T193" s="29">
        <f t="shared" ref="T193:T256" si="171">N193*COS(O193+P193*$C$86)</f>
        <v>-2.1763096462656018E-8</v>
      </c>
      <c r="V193" s="35">
        <v>1.1539999999999999E-8</v>
      </c>
      <c r="W193" s="35">
        <v>2.2305848597</v>
      </c>
      <c r="X193" s="35">
        <v>8955.3418029093991</v>
      </c>
      <c r="Y193" s="29">
        <f t="shared" ref="Y193:Y256" si="172">V193*COS(W193+X193*$C$23)</f>
        <v>-1.1535651047427331E-8</v>
      </c>
      <c r="Z193" s="29">
        <f t="shared" ref="Z193:Z256" si="173">V193*COS(W193+X193*$C$44)</f>
        <v>-1.1535687225760733E-8</v>
      </c>
      <c r="AA193" s="29">
        <f t="shared" ref="AA193:AA256" si="174">V193*COS(W193+X193*$C$65)</f>
        <v>-1.1535687224489145E-8</v>
      </c>
      <c r="AB193" s="29">
        <f t="shared" ref="AB193:AB256" si="175">V193*COS(W193+X193*$C$86)</f>
        <v>-1.1535687224489181E-8</v>
      </c>
      <c r="AD193" s="35">
        <v>7.5E-10</v>
      </c>
      <c r="AE193" s="35">
        <v>3.3489058117499999</v>
      </c>
      <c r="AF193" s="35">
        <v>9070.1188738487999</v>
      </c>
      <c r="AG193" s="29">
        <f t="shared" ref="AG193:AG256" si="176">AD193*COS(AE193+AF193*$C$23)</f>
        <v>7.435129649085216E-10</v>
      </c>
      <c r="AH193" s="29">
        <f t="shared" ref="AH193:AH256" si="177">AD193*COS(AE193+AF193*$C$44)</f>
        <v>7.4350155102011102E-10</v>
      </c>
      <c r="AI193" s="29">
        <f t="shared" ref="AI193:AI256" si="178">AD193*COS(AE193+AF193*$C$65)</f>
        <v>7.4350155142230009E-10</v>
      </c>
      <c r="AJ193" s="29">
        <f t="shared" ref="AJ193:AJ256" si="179">AD193*COS(AE193+AF193*$C$86)</f>
        <v>7.4350155142228882E-10</v>
      </c>
      <c r="AL193" s="35"/>
      <c r="AM193" s="35"/>
      <c r="AN193" s="35"/>
      <c r="AT193" s="35"/>
      <c r="AU193" s="35"/>
      <c r="AV193" s="35"/>
      <c r="BB193" s="35"/>
      <c r="BC193" s="35"/>
      <c r="BD193" s="35"/>
      <c r="BJ193" s="35">
        <v>5.3899999999999998E-9</v>
      </c>
      <c r="BK193" s="35">
        <v>0.59284523316000004</v>
      </c>
      <c r="BL193" s="35">
        <v>553.5694028424</v>
      </c>
      <c r="BM193" s="29">
        <f t="shared" ref="BM193:BM256" si="180">BJ193*COS(BK193+BL193*$C$23)</f>
        <v>-5.3219397600963096E-9</v>
      </c>
      <c r="BN193" s="29">
        <f t="shared" ref="BN193:BN256" si="181">BJ193*COS(BK193+BL193*$C$44)</f>
        <v>-5.3219458002257257E-9</v>
      </c>
      <c r="BO193" s="29">
        <f t="shared" ref="BO193:BO256" si="182">BJ193*COS(BK193+BL193*$C$65)</f>
        <v>-5.3219458000129873E-9</v>
      </c>
      <c r="BP193" s="29">
        <f t="shared" ref="BP193:BP256" si="183">BJ193*COS(BK193+BL193*$C$86)</f>
        <v>-5.3219458000129947E-9</v>
      </c>
      <c r="BR193" s="35">
        <v>9.2000000000000003E-10</v>
      </c>
      <c r="BS193" s="35">
        <v>1.4088359206500001</v>
      </c>
      <c r="BT193" s="35">
        <v>3336.7310913418</v>
      </c>
      <c r="BU193" s="29">
        <f t="shared" ref="BU193:BU256" si="184">BR193*COS(BS193+BT193*$C$23)</f>
        <v>5.3888751194633123E-10</v>
      </c>
      <c r="BV193" s="29">
        <f t="shared" ref="BV193:BV256" si="185">BR193*COS(BS193+BT193*$C$44)</f>
        <v>5.3885571625039493E-10</v>
      </c>
      <c r="BW193" s="29">
        <f t="shared" ref="BW193:BW256" si="186">BR193*COS(BS193+BT193*$C$65)</f>
        <v>5.3885571737030298E-10</v>
      </c>
      <c r="BX193" s="29">
        <f t="shared" ref="BX193:BX256" si="187">BR193*COS(BS193+BT193*$C$86)</f>
        <v>5.3885571737026586E-10</v>
      </c>
      <c r="BZ193" s="35"/>
      <c r="CA193" s="35"/>
      <c r="CB193" s="35"/>
      <c r="CH193" s="35"/>
      <c r="CI193" s="35"/>
      <c r="CJ193" s="35"/>
      <c r="CP193" s="35"/>
      <c r="CQ193" s="35"/>
      <c r="CR193" s="35"/>
      <c r="CX193" s="35"/>
      <c r="CY193" s="35"/>
      <c r="CZ193" s="35"/>
      <c r="DF193" s="35">
        <v>4.2580000000000001E-8</v>
      </c>
      <c r="DG193" s="35">
        <v>2.7909014579</v>
      </c>
      <c r="DH193" s="35">
        <v>3503.0790628320001</v>
      </c>
      <c r="DI193" s="29">
        <f t="shared" ref="DI193:DI256" si="188">DF193*COS(DG193+DH193*$C$23)</f>
        <v>-4.2579843029990063E-8</v>
      </c>
      <c r="DJ193" s="29">
        <f t="shared" ref="DJ193:DJ256" si="189">DF193*COS(DG193+DH193*$C$44)</f>
        <v>-4.2579837811510396E-8</v>
      </c>
      <c r="DK193" s="29">
        <f t="shared" ref="DK193:DK256" si="190">DF193*COS(DG193+DH193*$C$65)</f>
        <v>-4.2579837811695698E-8</v>
      </c>
      <c r="DL193" s="29">
        <f t="shared" ref="DL193:DL256" si="191">DF193*COS(DG193+DH193*$C$86)</f>
        <v>-4.2579837811695698E-8</v>
      </c>
      <c r="DN193" s="35">
        <v>5.8999999999999999E-9</v>
      </c>
      <c r="DO193" s="35">
        <v>0.67418318612999995</v>
      </c>
      <c r="DP193" s="35">
        <v>8955.3418029093991</v>
      </c>
      <c r="DQ193" s="29">
        <f t="shared" ref="DQ193:DQ256" si="192">DN193*COS(DO193+DP193*$C$23)</f>
        <v>-2.4683962753433047E-10</v>
      </c>
      <c r="DR193" s="29">
        <f t="shared" ref="DR193:DR256" si="193">DN193*COS(DO193+DP193*$C$44)</f>
        <v>-2.4616500981726432E-10</v>
      </c>
      <c r="DS193" s="29">
        <f t="shared" ref="DS193:DS256" si="194">DN193*COS(DO193+DP193*$C$65)</f>
        <v>-2.461650335782477E-10</v>
      </c>
      <c r="DT193" s="29">
        <f t="shared" ref="DT193:DT256" si="195">DN193*COS(DO193+DP193*$C$86)</f>
        <v>-2.4616503357757753E-10</v>
      </c>
      <c r="DV193" s="35">
        <v>5.7999999999999996E-10</v>
      </c>
      <c r="DW193" s="35">
        <v>5.2273843074700004</v>
      </c>
      <c r="DX193" s="35">
        <v>13362.432453146999</v>
      </c>
      <c r="DY193" s="29">
        <f t="shared" ref="DY193:DY256" si="196">DV193*COS(DW193+DX193*$C$23)</f>
        <v>-4.0638695515425462E-10</v>
      </c>
      <c r="DZ193" s="29">
        <f t="shared" ref="DZ193:DZ256" si="197">DV193*COS(DW193+DX193*$C$44)</f>
        <v>-4.0631628440227701E-10</v>
      </c>
      <c r="EA193" s="29">
        <f t="shared" ref="EA193:EA256" si="198">DV193*COS(DW193+DX193*$C$65)</f>
        <v>-4.0631628689161745E-10</v>
      </c>
      <c r="EB193" s="29">
        <f t="shared" ref="EB193:EB256" si="199">DV193*COS(DW193+DX193*$C$86)</f>
        <v>-4.063162868915351E-10</v>
      </c>
      <c r="ED193" s="35"/>
      <c r="EE193" s="35"/>
      <c r="EF193" s="35"/>
      <c r="EL193" s="35"/>
      <c r="EM193" s="35"/>
      <c r="EN193" s="35"/>
      <c r="ET193" s="35"/>
      <c r="EU193" s="35"/>
      <c r="EV193" s="35"/>
    </row>
    <row r="194" spans="14:152" s="29" customFormat="1" ht="13.5" x14ac:dyDescent="0.3">
      <c r="N194" s="35">
        <v>9.5599999999999996E-8</v>
      </c>
      <c r="O194" s="35">
        <v>4.3338235358099997</v>
      </c>
      <c r="P194" s="35">
        <v>131.54196168639999</v>
      </c>
      <c r="Q194" s="29">
        <f t="shared" si="168"/>
        <v>9.3931053398704287E-8</v>
      </c>
      <c r="R194" s="29">
        <f t="shared" si="169"/>
        <v>9.3931083295644151E-8</v>
      </c>
      <c r="S194" s="29">
        <f t="shared" si="170"/>
        <v>9.3931083294591156E-8</v>
      </c>
      <c r="T194" s="29">
        <f t="shared" si="171"/>
        <v>9.3931083294591183E-8</v>
      </c>
      <c r="V194" s="35">
        <v>1.1290000000000001E-8</v>
      </c>
      <c r="W194" s="35">
        <v>3.44264300692</v>
      </c>
      <c r="X194" s="35">
        <v>10177.257679533601</v>
      </c>
      <c r="Y194" s="29">
        <f t="shared" si="172"/>
        <v>6.970066528240704E-9</v>
      </c>
      <c r="Z194" s="29">
        <f t="shared" si="173"/>
        <v>6.9689113590921477E-9</v>
      </c>
      <c r="AA194" s="29">
        <f t="shared" si="174"/>
        <v>6.9689113997811008E-9</v>
      </c>
      <c r="AB194" s="29">
        <f t="shared" si="175"/>
        <v>6.9689113997798385E-9</v>
      </c>
      <c r="AD194" s="35">
        <v>9.6999999999999996E-10</v>
      </c>
      <c r="AE194" s="35">
        <v>2.9997398765500001</v>
      </c>
      <c r="AF194" s="35">
        <v>3316.7339889519999</v>
      </c>
      <c r="AG194" s="29">
        <f t="shared" si="176"/>
        <v>9.2041647379931294E-10</v>
      </c>
      <c r="AH194" s="29">
        <f t="shared" si="177"/>
        <v>9.204294495760375E-10</v>
      </c>
      <c r="AI194" s="29">
        <f t="shared" si="178"/>
        <v>9.204294491190413E-10</v>
      </c>
      <c r="AJ194" s="29">
        <f t="shared" si="179"/>
        <v>9.2042944911905433E-10</v>
      </c>
      <c r="AL194" s="35"/>
      <c r="AM194" s="35"/>
      <c r="AN194" s="35"/>
      <c r="AT194" s="35"/>
      <c r="AU194" s="35"/>
      <c r="AV194" s="35"/>
      <c r="BB194" s="35"/>
      <c r="BC194" s="35"/>
      <c r="BD194" s="35"/>
      <c r="BJ194" s="35">
        <v>4.3400000000000003E-9</v>
      </c>
      <c r="BK194" s="35">
        <v>1.99641894213</v>
      </c>
      <c r="BL194" s="35">
        <v>26087.903141574199</v>
      </c>
      <c r="BM194" s="29">
        <f t="shared" si="180"/>
        <v>1.1980290010358892E-10</v>
      </c>
      <c r="BN194" s="29">
        <f t="shared" si="181"/>
        <v>1.1835656706504293E-10</v>
      </c>
      <c r="BO194" s="29">
        <f t="shared" si="182"/>
        <v>1.1835661800724529E-10</v>
      </c>
      <c r="BP194" s="29">
        <f t="shared" si="183"/>
        <v>1.1835661800551904E-10</v>
      </c>
      <c r="BR194" s="35">
        <v>6.9E-10</v>
      </c>
      <c r="BS194" s="35">
        <v>3.5047791690999999</v>
      </c>
      <c r="BT194" s="35">
        <v>10713.9948813262</v>
      </c>
      <c r="BU194" s="29">
        <f t="shared" si="184"/>
        <v>-1.40599808123781E-11</v>
      </c>
      <c r="BV194" s="29">
        <f t="shared" si="185"/>
        <v>-1.396552821808723E-11</v>
      </c>
      <c r="BW194" s="29">
        <f t="shared" si="186"/>
        <v>-1.3965531544859334E-11</v>
      </c>
      <c r="BX194" s="29">
        <f t="shared" si="187"/>
        <v>-1.3965531544741694E-11</v>
      </c>
      <c r="BZ194" s="35"/>
      <c r="CA194" s="35"/>
      <c r="CB194" s="35"/>
      <c r="CH194" s="35"/>
      <c r="CI194" s="35"/>
      <c r="CJ194" s="35"/>
      <c r="CP194" s="35"/>
      <c r="CQ194" s="35"/>
      <c r="CR194" s="35"/>
      <c r="CX194" s="35"/>
      <c r="CY194" s="35"/>
      <c r="CZ194" s="35"/>
      <c r="DF194" s="35">
        <v>3.8640000000000001E-8</v>
      </c>
      <c r="DG194" s="35">
        <v>0.37957291785000002</v>
      </c>
      <c r="DH194" s="35">
        <v>10177.257679533601</v>
      </c>
      <c r="DI194" s="29">
        <f t="shared" si="188"/>
        <v>-2.6165942626954877E-8</v>
      </c>
      <c r="DJ194" s="29">
        <f t="shared" si="189"/>
        <v>-2.6162244592221135E-8</v>
      </c>
      <c r="DK194" s="29">
        <f t="shared" si="190"/>
        <v>-2.6162244722479536E-8</v>
      </c>
      <c r="DL194" s="29">
        <f t="shared" si="191"/>
        <v>-2.6162244722475496E-8</v>
      </c>
      <c r="DN194" s="35">
        <v>6.0399999999999998E-9</v>
      </c>
      <c r="DO194" s="35">
        <v>2.7355039515200001</v>
      </c>
      <c r="DP194" s="35">
        <v>16858.482532933202</v>
      </c>
      <c r="DQ194" s="29">
        <f t="shared" si="192"/>
        <v>6.0160621532086715E-9</v>
      </c>
      <c r="DR194" s="29">
        <f t="shared" si="193"/>
        <v>6.0161777491245794E-9</v>
      </c>
      <c r="DS194" s="29">
        <f t="shared" si="194"/>
        <v>6.0161777450580379E-9</v>
      </c>
      <c r="DT194" s="29">
        <f t="shared" si="195"/>
        <v>6.0161777450581603E-9</v>
      </c>
      <c r="DV194" s="35">
        <v>5.6000000000000003E-10</v>
      </c>
      <c r="DW194" s="35">
        <v>1.88708253797</v>
      </c>
      <c r="DX194" s="35">
        <v>9070.1188738487999</v>
      </c>
      <c r="DY194" s="29">
        <f t="shared" si="196"/>
        <v>-1.2681059033904958E-11</v>
      </c>
      <c r="DZ194" s="29">
        <f t="shared" si="197"/>
        <v>-1.2745951159325705E-11</v>
      </c>
      <c r="EA194" s="29">
        <f t="shared" si="198"/>
        <v>-1.274594887373704E-11</v>
      </c>
      <c r="EB194" s="29">
        <f t="shared" si="199"/>
        <v>-1.2745948873800689E-11</v>
      </c>
      <c r="ED194" s="35"/>
      <c r="EE194" s="35"/>
      <c r="EF194" s="35"/>
      <c r="EL194" s="35"/>
      <c r="EM194" s="35"/>
      <c r="EN194" s="35"/>
      <c r="ET194" s="35"/>
      <c r="EU194" s="35"/>
      <c r="EV194" s="35"/>
    </row>
    <row r="195" spans="14:152" s="29" customFormat="1" ht="13.5" x14ac:dyDescent="0.3">
      <c r="N195" s="35">
        <v>8.4330000000000001E-8</v>
      </c>
      <c r="O195" s="35">
        <v>3.1523973396999998</v>
      </c>
      <c r="P195" s="35">
        <v>6525.8044539654002</v>
      </c>
      <c r="Q195" s="29">
        <f t="shared" si="168"/>
        <v>-5.8028493057741174E-8</v>
      </c>
      <c r="R195" s="29">
        <f t="shared" si="169"/>
        <v>-5.8023389933077933E-8</v>
      </c>
      <c r="S195" s="29">
        <f t="shared" si="170"/>
        <v>-5.802339011282434E-8</v>
      </c>
      <c r="T195" s="29">
        <f t="shared" si="171"/>
        <v>-5.8023390112819125E-8</v>
      </c>
      <c r="V195" s="35">
        <v>1.152E-8</v>
      </c>
      <c r="W195" s="35">
        <v>5.2991330061599999</v>
      </c>
      <c r="X195" s="35">
        <v>27.4015560968</v>
      </c>
      <c r="Y195" s="29">
        <f t="shared" si="172"/>
        <v>9.8867272736055304E-9</v>
      </c>
      <c r="Z195" s="29">
        <f t="shared" si="173"/>
        <v>9.8867252030695163E-9</v>
      </c>
      <c r="AA195" s="29">
        <f t="shared" si="174"/>
        <v>9.8867252031424421E-9</v>
      </c>
      <c r="AB195" s="29">
        <f t="shared" si="175"/>
        <v>9.8867252031424421E-9</v>
      </c>
      <c r="AD195" s="35">
        <v>8.3999999999999999E-10</v>
      </c>
      <c r="AE195" s="35">
        <v>5.5530963708499996</v>
      </c>
      <c r="AF195" s="35">
        <v>3427.9206312396</v>
      </c>
      <c r="AG195" s="29">
        <f t="shared" si="176"/>
        <v>-2.6902374887133913E-11</v>
      </c>
      <c r="AH195" s="29">
        <f t="shared" si="177"/>
        <v>-2.6939153033590663E-11</v>
      </c>
      <c r="AI195" s="29">
        <f t="shared" si="178"/>
        <v>-2.6939151738214588E-11</v>
      </c>
      <c r="AJ195" s="29">
        <f t="shared" si="179"/>
        <v>-2.693915173825038E-11</v>
      </c>
      <c r="AL195" s="35"/>
      <c r="AM195" s="35"/>
      <c r="AN195" s="35"/>
      <c r="AT195" s="35"/>
      <c r="AU195" s="35"/>
      <c r="AV195" s="35"/>
      <c r="BB195" s="35"/>
      <c r="BC195" s="35"/>
      <c r="BD195" s="35"/>
      <c r="BJ195" s="35">
        <v>4.5900000000000001E-9</v>
      </c>
      <c r="BK195" s="35">
        <v>4.8421694455399997</v>
      </c>
      <c r="BL195" s="35">
        <v>1758.6530784168001</v>
      </c>
      <c r="BM195" s="29">
        <f t="shared" si="180"/>
        <v>-1.8687109609665543E-9</v>
      </c>
      <c r="BN195" s="29">
        <f t="shared" si="181"/>
        <v>-1.8686167404338919E-9</v>
      </c>
      <c r="BO195" s="29">
        <f t="shared" si="182"/>
        <v>-1.8686167437524975E-9</v>
      </c>
      <c r="BP195" s="29">
        <f t="shared" si="183"/>
        <v>-1.8686167437523779E-9</v>
      </c>
      <c r="BR195" s="35">
        <v>7.8999999999999996E-10</v>
      </c>
      <c r="BS195" s="35">
        <v>0.61833410503999997</v>
      </c>
      <c r="BT195" s="35">
        <v>951.71840625059997</v>
      </c>
      <c r="BU195" s="29">
        <f t="shared" si="184"/>
        <v>-7.3708528242766224E-10</v>
      </c>
      <c r="BV195" s="29">
        <f t="shared" si="185"/>
        <v>-7.3708873962722874E-10</v>
      </c>
      <c r="BW195" s="29">
        <f t="shared" si="186"/>
        <v>-7.3708873950546341E-10</v>
      </c>
      <c r="BX195" s="29">
        <f t="shared" si="187"/>
        <v>-7.3708873950546651E-10</v>
      </c>
      <c r="BZ195" s="35"/>
      <c r="CA195" s="35"/>
      <c r="CB195" s="35"/>
      <c r="CH195" s="35"/>
      <c r="CI195" s="35"/>
      <c r="CJ195" s="35"/>
      <c r="CP195" s="35"/>
      <c r="CQ195" s="35"/>
      <c r="CR195" s="35"/>
      <c r="CX195" s="35"/>
      <c r="CY195" s="35"/>
      <c r="CZ195" s="35"/>
      <c r="DF195" s="35">
        <v>3.9920000000000003E-8</v>
      </c>
      <c r="DG195" s="35">
        <v>1.8442476803000001</v>
      </c>
      <c r="DH195" s="35">
        <v>3134.4268782626</v>
      </c>
      <c r="DI195" s="29">
        <f t="shared" si="188"/>
        <v>-3.1687777304112294E-8</v>
      </c>
      <c r="DJ195" s="29">
        <f t="shared" si="189"/>
        <v>-3.1686804756014693E-8</v>
      </c>
      <c r="DK195" s="29">
        <f t="shared" si="190"/>
        <v>-3.1686804790270181E-8</v>
      </c>
      <c r="DL195" s="29">
        <f t="shared" si="191"/>
        <v>-3.1686804790269148E-8</v>
      </c>
      <c r="DN195" s="35">
        <v>7.8500000000000008E-9</v>
      </c>
      <c r="DO195" s="35">
        <v>3.5870432275100002</v>
      </c>
      <c r="DP195" s="35">
        <v>2693.6015933849999</v>
      </c>
      <c r="DQ195" s="29">
        <f t="shared" si="192"/>
        <v>-7.6736780780072028E-9</v>
      </c>
      <c r="DR195" s="29">
        <f t="shared" si="193"/>
        <v>-7.6737350225488505E-9</v>
      </c>
      <c r="DS195" s="29">
        <f t="shared" si="194"/>
        <v>-7.6737350205433313E-9</v>
      </c>
      <c r="DT195" s="29">
        <f t="shared" si="195"/>
        <v>-7.6737350205433908E-9</v>
      </c>
      <c r="DV195" s="35">
        <v>5.4999999999999996E-10</v>
      </c>
      <c r="DW195" s="35">
        <v>5.7258715649900003</v>
      </c>
      <c r="DX195" s="35">
        <v>433.71173787679999</v>
      </c>
      <c r="DY195" s="29">
        <f t="shared" si="196"/>
        <v>5.386173275340212E-10</v>
      </c>
      <c r="DZ195" s="29">
        <f t="shared" si="197"/>
        <v>5.3861794449548165E-10</v>
      </c>
      <c r="EA195" s="29">
        <f t="shared" si="198"/>
        <v>5.3861794447375162E-10</v>
      </c>
      <c r="EB195" s="29">
        <f t="shared" si="199"/>
        <v>5.3861794447375224E-10</v>
      </c>
      <c r="ED195" s="35"/>
      <c r="EE195" s="35"/>
      <c r="EF195" s="35"/>
      <c r="EL195" s="35"/>
      <c r="EM195" s="35"/>
      <c r="EN195" s="35"/>
      <c r="ET195" s="35"/>
      <c r="EU195" s="35"/>
      <c r="EV195" s="35"/>
    </row>
    <row r="196" spans="14:152" s="29" customFormat="1" ht="13.5" x14ac:dyDescent="0.3">
      <c r="N196" s="35">
        <v>7.5170000000000004E-8</v>
      </c>
      <c r="O196" s="35">
        <v>1.24476310635</v>
      </c>
      <c r="P196" s="35">
        <v>6894.5239488376001</v>
      </c>
      <c r="Q196" s="29">
        <f t="shared" si="168"/>
        <v>7.4559221907053656E-8</v>
      </c>
      <c r="R196" s="29">
        <f t="shared" si="169"/>
        <v>7.4560064180375356E-8</v>
      </c>
      <c r="S196" s="29">
        <f t="shared" si="170"/>
        <v>7.4560064150719409E-8</v>
      </c>
      <c r="T196" s="29">
        <f t="shared" si="171"/>
        <v>7.4560064150720362E-8</v>
      </c>
      <c r="V196" s="35">
        <v>1.274E-8</v>
      </c>
      <c r="W196" s="35">
        <v>4.5842123843999998</v>
      </c>
      <c r="X196" s="35">
        <v>6247.5131155228</v>
      </c>
      <c r="Y196" s="29">
        <f t="shared" si="172"/>
        <v>9.2477108136844839E-9</v>
      </c>
      <c r="Z196" s="29">
        <f t="shared" si="173"/>
        <v>9.2470111754716632E-9</v>
      </c>
      <c r="AA196" s="29">
        <f t="shared" si="174"/>
        <v>9.2470112001149933E-9</v>
      </c>
      <c r="AB196" s="29">
        <f t="shared" si="175"/>
        <v>9.2470112001142472E-9</v>
      </c>
      <c r="AD196" s="35">
        <v>8.9000000000000003E-10</v>
      </c>
      <c r="AE196" s="35">
        <v>4.1643272656399999</v>
      </c>
      <c r="AF196" s="35">
        <v>6158.6474353058002</v>
      </c>
      <c r="AG196" s="29">
        <f t="shared" si="176"/>
        <v>-7.724134499658762E-10</v>
      </c>
      <c r="AH196" s="29">
        <f t="shared" si="177"/>
        <v>-7.7244824415925817E-10</v>
      </c>
      <c r="AI196" s="29">
        <f t="shared" si="178"/>
        <v>-7.7244824293383548E-10</v>
      </c>
      <c r="AJ196" s="29">
        <f t="shared" si="179"/>
        <v>-7.7244824293387312E-10</v>
      </c>
      <c r="AL196" s="35"/>
      <c r="AM196" s="35"/>
      <c r="AN196" s="35"/>
      <c r="AT196" s="35"/>
      <c r="AU196" s="35"/>
      <c r="AV196" s="35"/>
      <c r="BB196" s="35"/>
      <c r="BC196" s="35"/>
      <c r="BD196" s="35"/>
      <c r="BJ196" s="35">
        <v>4.2299999999999997E-9</v>
      </c>
      <c r="BK196" s="35">
        <v>3.7785458635800002</v>
      </c>
      <c r="BL196" s="35">
        <v>6688.3384004004001</v>
      </c>
      <c r="BM196" s="29">
        <f t="shared" si="180"/>
        <v>3.2690995868858621E-9</v>
      </c>
      <c r="BN196" s="29">
        <f t="shared" si="181"/>
        <v>3.2688701371654616E-9</v>
      </c>
      <c r="BO196" s="29">
        <f t="shared" si="182"/>
        <v>3.2688701452474674E-9</v>
      </c>
      <c r="BP196" s="29">
        <f t="shared" si="183"/>
        <v>3.2688701452472007E-9</v>
      </c>
      <c r="BR196" s="35">
        <v>6.9999999999999996E-10</v>
      </c>
      <c r="BS196" s="35">
        <v>1.93458925881</v>
      </c>
      <c r="BT196" s="35">
        <v>3475.6775067352</v>
      </c>
      <c r="BU196" s="29">
        <f t="shared" si="184"/>
        <v>-1.8449521803462356E-10</v>
      </c>
      <c r="BV196" s="29">
        <f t="shared" si="185"/>
        <v>-1.8446522577792841E-10</v>
      </c>
      <c r="BW196" s="29">
        <f t="shared" si="186"/>
        <v>-1.8446522683430725E-10</v>
      </c>
      <c r="BX196" s="29">
        <f t="shared" si="187"/>
        <v>-1.8446522683427367E-10</v>
      </c>
      <c r="BZ196" s="35"/>
      <c r="CA196" s="35"/>
      <c r="CB196" s="35"/>
      <c r="CH196" s="35"/>
      <c r="CI196" s="35"/>
      <c r="CJ196" s="35"/>
      <c r="CP196" s="35"/>
      <c r="CQ196" s="35"/>
      <c r="CR196" s="35"/>
      <c r="CX196" s="35"/>
      <c r="CY196" s="35"/>
      <c r="CZ196" s="35"/>
      <c r="DF196" s="35">
        <v>3.6430000000000003E-8</v>
      </c>
      <c r="DG196" s="35">
        <v>2.9531860020599998</v>
      </c>
      <c r="DH196" s="35">
        <v>6144.4203413041996</v>
      </c>
      <c r="DI196" s="29">
        <f t="shared" si="188"/>
        <v>-2.2002168613532015E-8</v>
      </c>
      <c r="DJ196" s="29">
        <f t="shared" si="189"/>
        <v>-2.1999888674089637E-8</v>
      </c>
      <c r="DK196" s="29">
        <f t="shared" si="190"/>
        <v>-2.1999888754394975E-8</v>
      </c>
      <c r="DL196" s="29">
        <f t="shared" si="191"/>
        <v>-2.19998887543925E-8</v>
      </c>
      <c r="DN196" s="35">
        <v>5.6999999999999998E-9</v>
      </c>
      <c r="DO196" s="35">
        <v>4.1114613526900001</v>
      </c>
      <c r="DP196" s="35">
        <v>6034.2140200847998</v>
      </c>
      <c r="DQ196" s="29">
        <f t="shared" si="192"/>
        <v>-9.5601157336935867E-11</v>
      </c>
      <c r="DR196" s="29">
        <f t="shared" si="193"/>
        <v>-9.5161678774768468E-11</v>
      </c>
      <c r="DS196" s="29">
        <f t="shared" si="194"/>
        <v>-9.5161694253850556E-11</v>
      </c>
      <c r="DT196" s="29">
        <f t="shared" si="195"/>
        <v>-9.5161694253445613E-11</v>
      </c>
      <c r="DV196" s="35">
        <v>5.6000000000000003E-10</v>
      </c>
      <c r="DW196" s="35">
        <v>1.1823885756100001</v>
      </c>
      <c r="DX196" s="35">
        <v>6696.4773245846</v>
      </c>
      <c r="DY196" s="29">
        <f t="shared" si="196"/>
        <v>-5.5997272245722149E-10</v>
      </c>
      <c r="DZ196" s="29">
        <f t="shared" si="197"/>
        <v>-5.5997224741277247E-10</v>
      </c>
      <c r="EA196" s="29">
        <f t="shared" si="198"/>
        <v>-5.5997224742957644E-10</v>
      </c>
      <c r="EB196" s="29">
        <f t="shared" si="199"/>
        <v>-5.5997224742957592E-10</v>
      </c>
      <c r="ED196" s="35"/>
      <c r="EE196" s="35"/>
      <c r="EF196" s="35"/>
      <c r="EL196" s="35"/>
      <c r="EM196" s="35"/>
      <c r="EN196" s="35"/>
      <c r="ET196" s="35"/>
      <c r="EU196" s="35"/>
      <c r="EV196" s="35"/>
    </row>
    <row r="197" spans="14:152" s="29" customFormat="1" ht="13.5" x14ac:dyDescent="0.3">
      <c r="N197" s="35">
        <v>6.7529999999999997E-8</v>
      </c>
      <c r="O197" s="35">
        <v>1.58869332894</v>
      </c>
      <c r="P197" s="35">
        <v>6836.6452528338004</v>
      </c>
      <c r="Q197" s="29">
        <f t="shared" si="168"/>
        <v>6.0251423733950489E-8</v>
      </c>
      <c r="R197" s="29">
        <f t="shared" si="169"/>
        <v>6.0248759081659096E-8</v>
      </c>
      <c r="S197" s="29">
        <f t="shared" si="170"/>
        <v>6.0248759175520352E-8</v>
      </c>
      <c r="T197" s="29">
        <f t="shared" si="171"/>
        <v>6.0248759175517308E-8</v>
      </c>
      <c r="V197" s="35">
        <v>1.0929999999999999E-8</v>
      </c>
      <c r="W197" s="35">
        <v>2.8262333235999999</v>
      </c>
      <c r="X197" s="35">
        <v>4569.5745400220003</v>
      </c>
      <c r="Y197" s="29">
        <f t="shared" si="172"/>
        <v>-8.2731848800455756E-10</v>
      </c>
      <c r="Z197" s="29">
        <f t="shared" si="173"/>
        <v>-8.266820558065882E-10</v>
      </c>
      <c r="AA197" s="29">
        <f t="shared" si="174"/>
        <v>-8.2668207822279681E-10</v>
      </c>
      <c r="AB197" s="29">
        <f t="shared" si="175"/>
        <v>-8.2668207822202247E-10</v>
      </c>
      <c r="AD197" s="35">
        <v>7.7999999999999999E-10</v>
      </c>
      <c r="AE197" s="35">
        <v>3.7237573038999998</v>
      </c>
      <c r="AF197" s="35">
        <v>13171.0014406876</v>
      </c>
      <c r="AG197" s="29">
        <f t="shared" si="176"/>
        <v>-4.994435391990213E-10</v>
      </c>
      <c r="AH197" s="29">
        <f t="shared" si="177"/>
        <v>-4.9954437435363731E-10</v>
      </c>
      <c r="AI197" s="29">
        <f t="shared" si="178"/>
        <v>-4.9954437080230795E-10</v>
      </c>
      <c r="AJ197" s="29">
        <f t="shared" si="179"/>
        <v>-4.9954437080242728E-10</v>
      </c>
      <c r="AL197" s="35"/>
      <c r="AM197" s="35"/>
      <c r="AN197" s="35"/>
      <c r="AT197" s="35"/>
      <c r="AU197" s="35"/>
      <c r="AV197" s="35"/>
      <c r="BB197" s="35"/>
      <c r="BC197" s="35"/>
      <c r="BD197" s="35"/>
      <c r="BJ197" s="35">
        <v>4.2100000000000001E-9</v>
      </c>
      <c r="BK197" s="35">
        <v>3.10245838137</v>
      </c>
      <c r="BL197" s="35">
        <v>8329.6716105970008</v>
      </c>
      <c r="BM197" s="29">
        <f t="shared" si="180"/>
        <v>4.1548523291367264E-9</v>
      </c>
      <c r="BN197" s="29">
        <f t="shared" si="181"/>
        <v>4.1549246031424366E-9</v>
      </c>
      <c r="BO197" s="29">
        <f t="shared" si="182"/>
        <v>4.1549246005976717E-9</v>
      </c>
      <c r="BP197" s="29">
        <f t="shared" si="183"/>
        <v>4.1549246005977486E-9</v>
      </c>
      <c r="BR197" s="35">
        <v>6.6E-10</v>
      </c>
      <c r="BS197" s="35">
        <v>5.0199625836299999</v>
      </c>
      <c r="BT197" s="35">
        <v>16706.585251847999</v>
      </c>
      <c r="BU197" s="29">
        <f t="shared" si="184"/>
        <v>6.5711215706575713E-10</v>
      </c>
      <c r="BV197" s="29">
        <f t="shared" si="185"/>
        <v>6.5709897503056207E-10</v>
      </c>
      <c r="BW197" s="29">
        <f t="shared" si="186"/>
        <v>6.5709897549537936E-10</v>
      </c>
      <c r="BX197" s="29">
        <f t="shared" si="187"/>
        <v>6.570989754953653E-10</v>
      </c>
      <c r="BZ197" s="35"/>
      <c r="CA197" s="35"/>
      <c r="CB197" s="35"/>
      <c r="CH197" s="35"/>
      <c r="CI197" s="35"/>
      <c r="CJ197" s="35"/>
      <c r="CP197" s="35"/>
      <c r="CQ197" s="35"/>
      <c r="CR197" s="35"/>
      <c r="CX197" s="35"/>
      <c r="CY197" s="35"/>
      <c r="CZ197" s="35"/>
      <c r="DF197" s="35">
        <v>3.6540000000000002E-8</v>
      </c>
      <c r="DG197" s="35">
        <v>1.58063207414</v>
      </c>
      <c r="DH197" s="35">
        <v>6680.2445323313996</v>
      </c>
      <c r="DI197" s="29">
        <f t="shared" si="188"/>
        <v>-3.625616782824366E-8</v>
      </c>
      <c r="DJ197" s="29">
        <f t="shared" si="189"/>
        <v>-3.6256555739593957E-8</v>
      </c>
      <c r="DK197" s="29">
        <f t="shared" si="190"/>
        <v>-3.6256555725935795E-8</v>
      </c>
      <c r="DL197" s="29">
        <f t="shared" si="191"/>
        <v>-3.6256555725936179E-8</v>
      </c>
      <c r="DN197" s="35">
        <v>6.24E-9</v>
      </c>
      <c r="DO197" s="35">
        <v>4.4541585610099999</v>
      </c>
      <c r="DP197" s="35">
        <v>12964.300703391</v>
      </c>
      <c r="DQ197" s="29">
        <f t="shared" si="192"/>
        <v>1.1178967298627407E-9</v>
      </c>
      <c r="DR197" s="29">
        <f t="shared" si="193"/>
        <v>1.1189137896755934E-9</v>
      </c>
      <c r="DS197" s="29">
        <f t="shared" si="194"/>
        <v>1.1189137538537279E-9</v>
      </c>
      <c r="DT197" s="29">
        <f t="shared" si="195"/>
        <v>1.1189137538547747E-9</v>
      </c>
      <c r="DV197" s="35">
        <v>6.2000000000000003E-10</v>
      </c>
      <c r="DW197" s="35">
        <v>3.9821474010400002</v>
      </c>
      <c r="DX197" s="35">
        <v>3427.9206312396</v>
      </c>
      <c r="DY197" s="29">
        <f t="shared" si="196"/>
        <v>-6.1967891155158887E-10</v>
      </c>
      <c r="DZ197" s="29">
        <f t="shared" si="197"/>
        <v>-6.1967803697872171E-10</v>
      </c>
      <c r="EA197" s="29">
        <f t="shared" si="198"/>
        <v>-6.1967803700954628E-10</v>
      </c>
      <c r="EB197" s="29">
        <f t="shared" si="199"/>
        <v>-6.1967803700954545E-10</v>
      </c>
      <c r="ED197" s="35"/>
      <c r="EE197" s="35"/>
      <c r="EF197" s="35"/>
      <c r="EL197" s="35"/>
      <c r="EM197" s="35"/>
      <c r="EN197" s="35"/>
      <c r="ET197" s="35"/>
      <c r="EU197" s="35"/>
      <c r="EV197" s="35"/>
    </row>
    <row r="198" spans="14:152" s="29" customFormat="1" ht="13.5" x14ac:dyDescent="0.3">
      <c r="N198" s="35">
        <v>6.6660000000000003E-8</v>
      </c>
      <c r="O198" s="35">
        <v>4.38910103043</v>
      </c>
      <c r="P198" s="35">
        <v>66.487408914400007</v>
      </c>
      <c r="Q198" s="29">
        <f t="shared" si="168"/>
        <v>4.5758647944541782E-8</v>
      </c>
      <c r="R198" s="29">
        <f t="shared" si="169"/>
        <v>4.5758606758610165E-8</v>
      </c>
      <c r="S198" s="29">
        <f t="shared" si="170"/>
        <v>4.5758606760060808E-8</v>
      </c>
      <c r="T198" s="29">
        <f t="shared" si="171"/>
        <v>4.5758606760060762E-8</v>
      </c>
      <c r="V198" s="35">
        <v>1.303E-8</v>
      </c>
      <c r="W198" s="35">
        <v>0.44350560735</v>
      </c>
      <c r="X198" s="35">
        <v>87.308204539810006</v>
      </c>
      <c r="Y198" s="29">
        <f t="shared" si="172"/>
        <v>-3.7354457686832794E-9</v>
      </c>
      <c r="Z198" s="29">
        <f t="shared" si="173"/>
        <v>-3.7354318409671153E-9</v>
      </c>
      <c r="AA198" s="29">
        <f t="shared" si="174"/>
        <v>-3.7354318414576739E-9</v>
      </c>
      <c r="AB198" s="29">
        <f t="shared" si="175"/>
        <v>-3.7354318414576574E-9</v>
      </c>
      <c r="AD198" s="35">
        <v>8.3000000000000003E-10</v>
      </c>
      <c r="AE198" s="35">
        <v>0.11917380846</v>
      </c>
      <c r="AF198" s="35">
        <v>3337.0219980480001</v>
      </c>
      <c r="AG198" s="29">
        <f t="shared" si="176"/>
        <v>-5.0831992364631069E-10</v>
      </c>
      <c r="AH198" s="29">
        <f t="shared" si="177"/>
        <v>-5.0834790359353134E-10</v>
      </c>
      <c r="AI198" s="29">
        <f t="shared" si="178"/>
        <v>-5.0834790260805514E-10</v>
      </c>
      <c r="AJ198" s="29">
        <f t="shared" si="179"/>
        <v>-5.0834790260808306E-10</v>
      </c>
      <c r="AL198" s="35"/>
      <c r="AM198" s="35"/>
      <c r="AN198" s="35"/>
      <c r="AT198" s="35"/>
      <c r="AU198" s="35"/>
      <c r="AV198" s="35"/>
      <c r="BB198" s="35"/>
      <c r="BC198" s="35"/>
      <c r="BD198" s="35"/>
      <c r="BJ198" s="35">
        <v>4.2100000000000001E-9</v>
      </c>
      <c r="BK198" s="35">
        <v>4.43540354818</v>
      </c>
      <c r="BL198" s="35">
        <v>103.0927742186</v>
      </c>
      <c r="BM198" s="29">
        <f t="shared" si="180"/>
        <v>4.1468954789755293E-9</v>
      </c>
      <c r="BN198" s="29">
        <f t="shared" si="181"/>
        <v>4.1468945222540488E-9</v>
      </c>
      <c r="BO198" s="29">
        <f t="shared" si="182"/>
        <v>4.1468945222877465E-9</v>
      </c>
      <c r="BP198" s="29">
        <f t="shared" si="183"/>
        <v>4.1468945222877448E-9</v>
      </c>
      <c r="BR198" s="35">
        <v>6.6999999999999996E-10</v>
      </c>
      <c r="BS198" s="35">
        <v>3.6873147552300001</v>
      </c>
      <c r="BT198" s="35">
        <v>4032.7700279266001</v>
      </c>
      <c r="BU198" s="29">
        <f t="shared" si="184"/>
        <v>6.6825903317929241E-10</v>
      </c>
      <c r="BV198" s="29">
        <f t="shared" si="185"/>
        <v>6.6826151984141136E-10</v>
      </c>
      <c r="BW198" s="29">
        <f t="shared" si="186"/>
        <v>6.6826151975385884E-10</v>
      </c>
      <c r="BX198" s="29">
        <f t="shared" si="187"/>
        <v>6.6826151975386163E-10</v>
      </c>
      <c r="BZ198" s="35"/>
      <c r="CA198" s="35"/>
      <c r="CB198" s="35"/>
      <c r="CH198" s="35"/>
      <c r="CI198" s="35"/>
      <c r="CJ198" s="35"/>
      <c r="CP198" s="35"/>
      <c r="CQ198" s="35"/>
      <c r="CR198" s="35"/>
      <c r="CX198" s="35"/>
      <c r="CY198" s="35"/>
      <c r="CZ198" s="35"/>
      <c r="DF198" s="35">
        <v>3.9309999999999999E-8</v>
      </c>
      <c r="DG198" s="35">
        <v>1.98436570971</v>
      </c>
      <c r="DH198" s="35">
        <v>8969.5688969109997</v>
      </c>
      <c r="DI198" s="29">
        <f t="shared" si="188"/>
        <v>-3.9307021301001647E-8</v>
      </c>
      <c r="DJ198" s="29">
        <f t="shared" si="189"/>
        <v>-3.930707651124273E-8</v>
      </c>
      <c r="DK198" s="29">
        <f t="shared" si="190"/>
        <v>-3.9307076509307233E-8</v>
      </c>
      <c r="DL198" s="29">
        <f t="shared" si="191"/>
        <v>-3.9307076509307293E-8</v>
      </c>
      <c r="DN198" s="35">
        <v>5.6299999999999998E-9</v>
      </c>
      <c r="DO198" s="35">
        <v>3.7238394214400001</v>
      </c>
      <c r="DP198" s="35">
        <v>13119.7211028251</v>
      </c>
      <c r="DQ198" s="29">
        <f t="shared" si="192"/>
        <v>-5.6247755477365554E-9</v>
      </c>
      <c r="DR198" s="29">
        <f t="shared" si="193"/>
        <v>-5.6248161239041557E-9</v>
      </c>
      <c r="DS198" s="29">
        <f t="shared" si="194"/>
        <v>-5.624816122477787E-9</v>
      </c>
      <c r="DT198" s="29">
        <f t="shared" si="195"/>
        <v>-5.6248161224778283E-9</v>
      </c>
      <c r="DV198" s="35">
        <v>5.6000000000000003E-10</v>
      </c>
      <c r="DW198" s="35">
        <v>5.3712917664899997</v>
      </c>
      <c r="DX198" s="35">
        <v>5099.2655051166003</v>
      </c>
      <c r="DY198" s="29">
        <f t="shared" si="196"/>
        <v>5.4545240046853046E-10</v>
      </c>
      <c r="DZ198" s="29">
        <f t="shared" si="197"/>
        <v>5.4546066304309308E-10</v>
      </c>
      <c r="EA198" s="29">
        <f t="shared" si="198"/>
        <v>5.4546066275211276E-10</v>
      </c>
      <c r="EB198" s="29">
        <f t="shared" si="199"/>
        <v>5.4546066275212186E-10</v>
      </c>
      <c r="ED198" s="35"/>
      <c r="EE198" s="35"/>
      <c r="EF198" s="35"/>
      <c r="EL198" s="35"/>
      <c r="EM198" s="35"/>
      <c r="EN198" s="35"/>
      <c r="ET198" s="35"/>
      <c r="EU198" s="35"/>
      <c r="EV198" s="35"/>
    </row>
    <row r="199" spans="14:152" s="29" customFormat="1" ht="13.5" x14ac:dyDescent="0.3">
      <c r="N199" s="35">
        <v>6.6969999999999997E-8</v>
      </c>
      <c r="O199" s="35">
        <v>5.7731587048400002</v>
      </c>
      <c r="P199" s="35">
        <v>5202.3582793351998</v>
      </c>
      <c r="Q199" s="29">
        <f t="shared" si="168"/>
        <v>-4.4855887612670718E-8</v>
      </c>
      <c r="R199" s="29">
        <f t="shared" si="169"/>
        <v>-4.4852581465705511E-8</v>
      </c>
      <c r="S199" s="29">
        <f t="shared" si="170"/>
        <v>-4.485258158215658E-8</v>
      </c>
      <c r="T199" s="29">
        <f t="shared" si="171"/>
        <v>-4.4852581582153046E-8</v>
      </c>
      <c r="V199" s="35">
        <v>1.335E-8</v>
      </c>
      <c r="W199" s="35">
        <v>2.1420445773000001</v>
      </c>
      <c r="X199" s="35">
        <v>11243.6858464208</v>
      </c>
      <c r="Y199" s="29">
        <f t="shared" si="172"/>
        <v>-1.1069585852254332E-8</v>
      </c>
      <c r="Z199" s="29">
        <f t="shared" si="173"/>
        <v>-1.1068513508727502E-8</v>
      </c>
      <c r="AA199" s="29">
        <f t="shared" si="174"/>
        <v>-1.1068513546501029E-8</v>
      </c>
      <c r="AB199" s="29">
        <f t="shared" si="175"/>
        <v>-1.106851354649997E-8</v>
      </c>
      <c r="AD199" s="35">
        <v>7.2999999999999996E-10</v>
      </c>
      <c r="AE199" s="35">
        <v>4.91632010974</v>
      </c>
      <c r="AF199" s="35">
        <v>13362.382396496399</v>
      </c>
      <c r="AG199" s="29">
        <f t="shared" si="176"/>
        <v>-3.269929430841855E-10</v>
      </c>
      <c r="AH199" s="29">
        <f t="shared" si="177"/>
        <v>-3.2688148853934166E-10</v>
      </c>
      <c r="AI199" s="29">
        <f t="shared" si="178"/>
        <v>-3.2688149246510491E-10</v>
      </c>
      <c r="AJ199" s="29">
        <f t="shared" si="179"/>
        <v>-3.268814924649751E-10</v>
      </c>
      <c r="AL199" s="35"/>
      <c r="AM199" s="35"/>
      <c r="AN199" s="35"/>
      <c r="AT199" s="35"/>
      <c r="AU199" s="35"/>
      <c r="AV199" s="35"/>
      <c r="BB199" s="35"/>
      <c r="BC199" s="35"/>
      <c r="BD199" s="35"/>
      <c r="BJ199" s="35">
        <v>5.0199999999999996E-9</v>
      </c>
      <c r="BK199" s="35">
        <v>3.0314151263000002</v>
      </c>
      <c r="BL199" s="35">
        <v>3360.9677460985899</v>
      </c>
      <c r="BM199" s="29">
        <f t="shared" si="180"/>
        <v>2.4047884110556087E-9</v>
      </c>
      <c r="BN199" s="29">
        <f t="shared" si="181"/>
        <v>2.4049776705406079E-9</v>
      </c>
      <c r="BO199" s="29">
        <f t="shared" si="182"/>
        <v>2.4049776638747001E-9</v>
      </c>
      <c r="BP199" s="29">
        <f t="shared" si="183"/>
        <v>2.4049776638748879E-9</v>
      </c>
      <c r="BR199" s="35">
        <v>7.1000000000000003E-10</v>
      </c>
      <c r="BS199" s="35">
        <v>1.71691035008</v>
      </c>
      <c r="BT199" s="35">
        <v>10575.406682941801</v>
      </c>
      <c r="BU199" s="29">
        <f t="shared" si="184"/>
        <v>-5.4578917870488642E-10</v>
      </c>
      <c r="BV199" s="29">
        <f t="shared" si="185"/>
        <v>-5.4585054416580198E-10</v>
      </c>
      <c r="BW199" s="29">
        <f t="shared" si="186"/>
        <v>-5.4585054200460641E-10</v>
      </c>
      <c r="BX199" s="29">
        <f t="shared" si="187"/>
        <v>-5.4585054200467083E-10</v>
      </c>
      <c r="BZ199" s="35"/>
      <c r="CA199" s="35"/>
      <c r="CB199" s="35"/>
      <c r="CH199" s="35"/>
      <c r="CI199" s="35"/>
      <c r="CJ199" s="35"/>
      <c r="CP199" s="35"/>
      <c r="CQ199" s="35"/>
      <c r="CR199" s="35"/>
      <c r="CX199" s="35"/>
      <c r="CY199" s="35"/>
      <c r="CZ199" s="35"/>
      <c r="DF199" s="35">
        <v>3.3500000000000002E-8</v>
      </c>
      <c r="DG199" s="35">
        <v>2.7263708166699998</v>
      </c>
      <c r="DH199" s="35">
        <v>7875.6718636242003</v>
      </c>
      <c r="DI199" s="29">
        <f t="shared" si="188"/>
        <v>8.8099758581695655E-9</v>
      </c>
      <c r="DJ199" s="29">
        <f t="shared" si="189"/>
        <v>8.8067228986579293E-9</v>
      </c>
      <c r="DK199" s="29">
        <f t="shared" si="190"/>
        <v>8.8067230132331776E-9</v>
      </c>
      <c r="DL199" s="29">
        <f t="shared" si="191"/>
        <v>8.8067230132295033E-9</v>
      </c>
      <c r="DN199" s="35">
        <v>5.4700000000000003E-9</v>
      </c>
      <c r="DO199" s="35">
        <v>3.04142188931</v>
      </c>
      <c r="DP199" s="35">
        <v>2707.8286873866</v>
      </c>
      <c r="DQ199" s="29">
        <f t="shared" si="192"/>
        <v>-5.4414595187436858E-9</v>
      </c>
      <c r="DR199" s="29">
        <f t="shared" si="193"/>
        <v>-5.4414402048667819E-9</v>
      </c>
      <c r="DS199" s="29">
        <f t="shared" si="194"/>
        <v>-5.4414402055471611E-9</v>
      </c>
      <c r="DT199" s="29">
        <f t="shared" si="195"/>
        <v>-5.4414402055471413E-9</v>
      </c>
      <c r="DV199" s="35">
        <v>5.7E-10</v>
      </c>
      <c r="DW199" s="35">
        <v>0.86204712031999997</v>
      </c>
      <c r="DX199" s="35">
        <v>5642.1982426092</v>
      </c>
      <c r="DY199" s="29">
        <f t="shared" si="196"/>
        <v>-9.9209418263063958E-11</v>
      </c>
      <c r="DZ199" s="29">
        <f t="shared" si="197"/>
        <v>-9.9249889215138213E-11</v>
      </c>
      <c r="EA199" s="29">
        <f t="shared" si="198"/>
        <v>-9.924988778969899E-11</v>
      </c>
      <c r="EB199" s="29">
        <f t="shared" si="199"/>
        <v>-9.924988778974685E-11</v>
      </c>
      <c r="ED199" s="35"/>
      <c r="EE199" s="35"/>
      <c r="EF199" s="35"/>
      <c r="EL199" s="35"/>
      <c r="EM199" s="35"/>
      <c r="EN199" s="35"/>
      <c r="ET199" s="35"/>
      <c r="EU199" s="35"/>
      <c r="EV199" s="35"/>
    </row>
    <row r="200" spans="14:152" s="29" customFormat="1" ht="13.5" x14ac:dyDescent="0.3">
      <c r="N200" s="35">
        <v>6.1879999999999996E-8</v>
      </c>
      <c r="O200" s="35">
        <v>1.5784796784999999</v>
      </c>
      <c r="P200" s="35">
        <v>3325.3599555147998</v>
      </c>
      <c r="Q200" s="29">
        <f t="shared" si="168"/>
        <v>3.5487409761903211E-8</v>
      </c>
      <c r="R200" s="29">
        <f t="shared" si="169"/>
        <v>3.5485255512999861E-8</v>
      </c>
      <c r="S200" s="29">
        <f t="shared" si="170"/>
        <v>3.5485255588876901E-8</v>
      </c>
      <c r="T200" s="29">
        <f t="shared" si="171"/>
        <v>3.548525558887438E-8</v>
      </c>
      <c r="V200" s="35">
        <v>1.102E-8</v>
      </c>
      <c r="W200" s="35">
        <v>1.9626083753900001</v>
      </c>
      <c r="X200" s="35">
        <v>6298.3283211764001</v>
      </c>
      <c r="Y200" s="29">
        <f t="shared" si="172"/>
        <v>-9.17629198684796E-9</v>
      </c>
      <c r="Z200" s="29">
        <f t="shared" si="173"/>
        <v>-9.1767831025802017E-9</v>
      </c>
      <c r="AA200" s="29">
        <f t="shared" si="174"/>
        <v>-9.1767830852834663E-9</v>
      </c>
      <c r="AB200" s="29">
        <f t="shared" si="175"/>
        <v>-9.1767830852839875E-9</v>
      </c>
      <c r="AD200" s="35">
        <v>7.5999999999999996E-10</v>
      </c>
      <c r="AE200" s="35">
        <v>4.5296112235599999</v>
      </c>
      <c r="AF200" s="35">
        <v>708.98980227659001</v>
      </c>
      <c r="AG200" s="29">
        <f t="shared" si="176"/>
        <v>-7.1725415171532357E-10</v>
      </c>
      <c r="AH200" s="29">
        <f t="shared" si="177"/>
        <v>-7.1725642844723401E-10</v>
      </c>
      <c r="AI200" s="29">
        <f t="shared" si="178"/>
        <v>-7.1725642836704567E-10</v>
      </c>
      <c r="AJ200" s="29">
        <f t="shared" si="179"/>
        <v>-7.1725642836704847E-10</v>
      </c>
      <c r="AL200" s="35"/>
      <c r="AM200" s="35"/>
      <c r="AN200" s="35"/>
      <c r="AT200" s="35"/>
      <c r="AU200" s="35"/>
      <c r="AV200" s="35"/>
      <c r="BB200" s="35"/>
      <c r="BC200" s="35"/>
      <c r="BD200" s="35"/>
      <c r="BJ200" s="35">
        <v>4.2199999999999999E-9</v>
      </c>
      <c r="BK200" s="35">
        <v>5.9915856306400004</v>
      </c>
      <c r="BL200" s="35">
        <v>242.72860397400001</v>
      </c>
      <c r="BM200" s="29">
        <f t="shared" si="180"/>
        <v>-3.6846693353172977E-9</v>
      </c>
      <c r="BN200" s="29">
        <f t="shared" si="181"/>
        <v>-3.68467571612429E-9</v>
      </c>
      <c r="BO200" s="29">
        <f t="shared" si="182"/>
        <v>-3.6846757158995479E-9</v>
      </c>
      <c r="BP200" s="29">
        <f t="shared" si="183"/>
        <v>-3.6846757158995558E-9</v>
      </c>
      <c r="BR200" s="35">
        <v>8.6000000000000003E-10</v>
      </c>
      <c r="BS200" s="35">
        <v>1.82073461894</v>
      </c>
      <c r="BT200" s="35">
        <v>10404.7338123226</v>
      </c>
      <c r="BU200" s="29">
        <f t="shared" si="184"/>
        <v>3.3764399129404112E-10</v>
      </c>
      <c r="BV200" s="29">
        <f t="shared" si="185"/>
        <v>3.3774915569609364E-10</v>
      </c>
      <c r="BW200" s="29">
        <f t="shared" si="186"/>
        <v>3.3774915199215292E-10</v>
      </c>
      <c r="BX200" s="29">
        <f t="shared" si="187"/>
        <v>3.3774915199226532E-10</v>
      </c>
      <c r="BZ200" s="35"/>
      <c r="CA200" s="35"/>
      <c r="CB200" s="35"/>
      <c r="CH200" s="35"/>
      <c r="CI200" s="35"/>
      <c r="CJ200" s="35"/>
      <c r="CP200" s="35"/>
      <c r="CQ200" s="35"/>
      <c r="CR200" s="35"/>
      <c r="CX200" s="35"/>
      <c r="CY200" s="35"/>
      <c r="CZ200" s="35"/>
      <c r="DF200" s="35">
        <v>3.6230000000000001E-8</v>
      </c>
      <c r="DG200" s="35">
        <v>2.9154499163100001</v>
      </c>
      <c r="DH200" s="35">
        <v>6682.2051744678001</v>
      </c>
      <c r="DI200" s="29">
        <f t="shared" si="188"/>
        <v>-2.8740716580680917E-9</v>
      </c>
      <c r="DJ200" s="29">
        <f t="shared" si="189"/>
        <v>-2.8771556893789963E-9</v>
      </c>
      <c r="DK200" s="29">
        <f t="shared" si="190"/>
        <v>-2.8771555807552397E-9</v>
      </c>
      <c r="DL200" s="29">
        <f t="shared" si="191"/>
        <v>-2.8771555807588325E-9</v>
      </c>
      <c r="DN200" s="35">
        <v>5.3599999999999997E-9</v>
      </c>
      <c r="DO200" s="35">
        <v>4.65546776421</v>
      </c>
      <c r="DP200" s="35">
        <v>135.0650800354</v>
      </c>
      <c r="DQ200" s="29">
        <f t="shared" si="192"/>
        <v>4.5241361540318091E-9</v>
      </c>
      <c r="DR200" s="29">
        <f t="shared" si="193"/>
        <v>4.5241411151841434E-9</v>
      </c>
      <c r="DS200" s="29">
        <f t="shared" si="194"/>
        <v>4.5241411150094064E-9</v>
      </c>
      <c r="DT200" s="29">
        <f t="shared" si="195"/>
        <v>4.5241411150094114E-9</v>
      </c>
      <c r="DV200" s="35">
        <v>5.4999999999999996E-10</v>
      </c>
      <c r="DW200" s="35">
        <v>1.3178760522199999</v>
      </c>
      <c r="DX200" s="35">
        <v>8982.8106693089994</v>
      </c>
      <c r="DY200" s="29">
        <f t="shared" si="196"/>
        <v>-4.9782228395917672E-10</v>
      </c>
      <c r="DZ200" s="29">
        <f t="shared" si="197"/>
        <v>-4.977954395034583E-10</v>
      </c>
      <c r="EA200" s="29">
        <f t="shared" si="198"/>
        <v>-4.9779544044907091E-10</v>
      </c>
      <c r="EB200" s="29">
        <f t="shared" si="199"/>
        <v>-4.9779544044904423E-10</v>
      </c>
      <c r="ED200" s="35"/>
      <c r="EE200" s="35"/>
      <c r="EF200" s="35"/>
      <c r="EL200" s="35"/>
      <c r="EM200" s="35"/>
      <c r="EN200" s="35"/>
      <c r="ET200" s="35"/>
      <c r="EU200" s="35"/>
      <c r="EV200" s="35"/>
    </row>
    <row r="201" spans="14:152" s="29" customFormat="1" ht="13.5" x14ac:dyDescent="0.3">
      <c r="N201" s="35">
        <v>8.392E-8</v>
      </c>
      <c r="O201" s="35">
        <v>2.9073495676099999</v>
      </c>
      <c r="P201" s="35">
        <v>43.718912305000003</v>
      </c>
      <c r="Q201" s="29">
        <f t="shared" si="168"/>
        <v>-7.4597375332410364E-8</v>
      </c>
      <c r="R201" s="29">
        <f t="shared" si="169"/>
        <v>-7.459739680970583E-8</v>
      </c>
      <c r="S201" s="29">
        <f t="shared" si="170"/>
        <v>-7.459739680894935E-8</v>
      </c>
      <c r="T201" s="29">
        <f t="shared" si="171"/>
        <v>-7.4597396808949377E-8</v>
      </c>
      <c r="V201" s="35">
        <v>1.0660000000000001E-8</v>
      </c>
      <c r="W201" s="35">
        <v>2.8986591432100002</v>
      </c>
      <c r="X201" s="35">
        <v>10404.7338123226</v>
      </c>
      <c r="Y201" s="29">
        <f t="shared" si="172"/>
        <v>-6.6568899479822924E-9</v>
      </c>
      <c r="Z201" s="29">
        <f t="shared" si="173"/>
        <v>-6.6557828381378425E-9</v>
      </c>
      <c r="AA201" s="29">
        <f t="shared" si="174"/>
        <v>-6.6557828771339614E-9</v>
      </c>
      <c r="AB201" s="29">
        <f t="shared" si="175"/>
        <v>-6.6557828771327785E-9</v>
      </c>
      <c r="AD201" s="35">
        <v>7.1000000000000003E-10</v>
      </c>
      <c r="AE201" s="35">
        <v>5.3790577234799999</v>
      </c>
      <c r="AF201" s="35">
        <v>10264.5658840734</v>
      </c>
      <c r="AG201" s="29">
        <f t="shared" si="176"/>
        <v>-5.4643813643322865E-10</v>
      </c>
      <c r="AH201" s="29">
        <f t="shared" si="177"/>
        <v>-5.4637866759687344E-10</v>
      </c>
      <c r="AI201" s="29">
        <f t="shared" si="178"/>
        <v>-5.4637866969162944E-10</v>
      </c>
      <c r="AJ201" s="29">
        <f t="shared" si="179"/>
        <v>-5.4637866969156492E-10</v>
      </c>
      <c r="AL201" s="35"/>
      <c r="AM201" s="35"/>
      <c r="AN201" s="35"/>
      <c r="AT201" s="35"/>
      <c r="AU201" s="35"/>
      <c r="AV201" s="35"/>
      <c r="BB201" s="35"/>
      <c r="BC201" s="35"/>
      <c r="BD201" s="35"/>
      <c r="BJ201" s="35">
        <v>4.01E-9</v>
      </c>
      <c r="BK201" s="35">
        <v>2.06012045711</v>
      </c>
      <c r="BL201" s="35">
        <v>3980.5097130138001</v>
      </c>
      <c r="BM201" s="29">
        <f t="shared" si="180"/>
        <v>-2.9674780089194554E-9</v>
      </c>
      <c r="BN201" s="29">
        <f t="shared" si="181"/>
        <v>-2.9676151985629133E-9</v>
      </c>
      <c r="BO201" s="29">
        <f t="shared" si="182"/>
        <v>-2.9676151937310267E-9</v>
      </c>
      <c r="BP201" s="29">
        <f t="shared" si="183"/>
        <v>-2.9676151937311421E-9</v>
      </c>
      <c r="BR201" s="35">
        <v>6.3999999999999996E-10</v>
      </c>
      <c r="BS201" s="35">
        <v>2.43149744819</v>
      </c>
      <c r="BT201" s="35">
        <v>2648.4548254729998</v>
      </c>
      <c r="BU201" s="29">
        <f t="shared" si="184"/>
        <v>6.7502908086148209E-11</v>
      </c>
      <c r="BV201" s="29">
        <f t="shared" si="185"/>
        <v>6.7524448075753626E-11</v>
      </c>
      <c r="BW201" s="29">
        <f t="shared" si="186"/>
        <v>6.7524447317086755E-11</v>
      </c>
      <c r="BX201" s="29">
        <f t="shared" si="187"/>
        <v>6.7524447317109373E-11</v>
      </c>
      <c r="BZ201" s="35"/>
      <c r="CA201" s="35"/>
      <c r="CB201" s="35"/>
      <c r="CH201" s="35"/>
      <c r="CI201" s="35"/>
      <c r="CJ201" s="35"/>
      <c r="CP201" s="35"/>
      <c r="CQ201" s="35"/>
      <c r="CR201" s="35"/>
      <c r="CX201" s="35"/>
      <c r="CY201" s="35"/>
      <c r="CZ201" s="35"/>
      <c r="DF201" s="35">
        <v>4.3919999999999999E-8</v>
      </c>
      <c r="DG201" s="35">
        <v>0.81931997702000003</v>
      </c>
      <c r="DH201" s="35">
        <v>3302.4793910620001</v>
      </c>
      <c r="DI201" s="29">
        <f t="shared" si="188"/>
        <v>-2.1823993310438169E-8</v>
      </c>
      <c r="DJ201" s="29">
        <f t="shared" si="189"/>
        <v>-2.1825601816667251E-8</v>
      </c>
      <c r="DK201" s="29">
        <f t="shared" si="190"/>
        <v>-2.1825601760013806E-8</v>
      </c>
      <c r="DL201" s="29">
        <f t="shared" si="191"/>
        <v>-2.1825601760015702E-8</v>
      </c>
      <c r="DN201" s="35">
        <v>6.7999999999999997E-9</v>
      </c>
      <c r="DO201" s="35">
        <v>3.6264085921400002</v>
      </c>
      <c r="DP201" s="35">
        <v>6048.4411140864004</v>
      </c>
      <c r="DQ201" s="29">
        <f t="shared" si="192"/>
        <v>1.5979094542061315E-9</v>
      </c>
      <c r="DR201" s="29">
        <f t="shared" si="193"/>
        <v>1.5984203318385253E-9</v>
      </c>
      <c r="DS201" s="29">
        <f t="shared" si="194"/>
        <v>1.5984203138448065E-9</v>
      </c>
      <c r="DT201" s="29">
        <f t="shared" si="195"/>
        <v>1.59842031384537E-9</v>
      </c>
      <c r="DV201" s="35">
        <v>5.6000000000000003E-10</v>
      </c>
      <c r="DW201" s="35">
        <v>5.4980823695099996</v>
      </c>
      <c r="DX201" s="35">
        <v>24093.276789175201</v>
      </c>
      <c r="DY201" s="29">
        <f t="shared" si="196"/>
        <v>3.1291372857336297E-10</v>
      </c>
      <c r="DZ201" s="29">
        <f t="shared" si="197"/>
        <v>3.1305670476526502E-10</v>
      </c>
      <c r="EA201" s="29">
        <f t="shared" si="198"/>
        <v>3.130566997299569E-10</v>
      </c>
      <c r="EB201" s="29">
        <f t="shared" si="199"/>
        <v>3.1305669973011525E-10</v>
      </c>
      <c r="ED201" s="35"/>
      <c r="EE201" s="35"/>
      <c r="EF201" s="35"/>
      <c r="EL201" s="35"/>
      <c r="EM201" s="35"/>
      <c r="EN201" s="35"/>
      <c r="ET201" s="35"/>
      <c r="EU201" s="35"/>
      <c r="EV201" s="35"/>
    </row>
    <row r="202" spans="14:152" s="29" customFormat="1" ht="13.5" x14ac:dyDescent="0.3">
      <c r="N202" s="35">
        <v>6.4270000000000006E-8</v>
      </c>
      <c r="O202" s="35">
        <v>6.0333318562400002</v>
      </c>
      <c r="P202" s="35">
        <v>574.34479833479998</v>
      </c>
      <c r="Q202" s="29">
        <f t="shared" si="168"/>
        <v>-6.0457157221326795E-8</v>
      </c>
      <c r="R202" s="29">
        <f t="shared" si="169"/>
        <v>-6.0456997160515535E-8</v>
      </c>
      <c r="S202" s="29">
        <f t="shared" si="170"/>
        <v>-6.0456997166153161E-8</v>
      </c>
      <c r="T202" s="29">
        <f t="shared" si="171"/>
        <v>-6.0456997166153016E-8</v>
      </c>
      <c r="V202" s="35">
        <v>1.027E-8</v>
      </c>
      <c r="W202" s="35">
        <v>4.7926904965399997</v>
      </c>
      <c r="X202" s="35">
        <v>3914.9572250346</v>
      </c>
      <c r="Y202" s="29">
        <f t="shared" si="172"/>
        <v>7.6115578975105738E-9</v>
      </c>
      <c r="Z202" s="29">
        <f t="shared" si="173"/>
        <v>7.6112129458527633E-9</v>
      </c>
      <c r="AA202" s="29">
        <f t="shared" si="174"/>
        <v>7.6112129580028305E-9</v>
      </c>
      <c r="AB202" s="29">
        <f t="shared" si="175"/>
        <v>7.6112129580024384E-9</v>
      </c>
      <c r="AD202" s="35">
        <v>8.3999999999999999E-10</v>
      </c>
      <c r="AE202" s="35">
        <v>1.9300766092899999</v>
      </c>
      <c r="AF202" s="35">
        <v>9468.2678772569998</v>
      </c>
      <c r="AG202" s="29">
        <f t="shared" si="176"/>
        <v>1.7005590731426523E-10</v>
      </c>
      <c r="AH202" s="29">
        <f t="shared" si="177"/>
        <v>1.6995637344275405E-10</v>
      </c>
      <c r="AI202" s="29">
        <f t="shared" si="178"/>
        <v>1.6995637694853706E-10</v>
      </c>
      <c r="AJ202" s="29">
        <f t="shared" si="179"/>
        <v>1.6995637694844351E-10</v>
      </c>
      <c r="AL202" s="35"/>
      <c r="AM202" s="35"/>
      <c r="AN202" s="35"/>
      <c r="AT202" s="35"/>
      <c r="AU202" s="35"/>
      <c r="AV202" s="35"/>
      <c r="BB202" s="35"/>
      <c r="BC202" s="35"/>
      <c r="BD202" s="35"/>
      <c r="BJ202" s="35">
        <v>4.1000000000000003E-9</v>
      </c>
      <c r="BK202" s="35">
        <v>5.8525560568200001</v>
      </c>
      <c r="BL202" s="35">
        <v>3351.2490920496002</v>
      </c>
      <c r="BM202" s="29">
        <f t="shared" si="180"/>
        <v>-3.4001522350575236E-9</v>
      </c>
      <c r="BN202" s="29">
        <f t="shared" si="181"/>
        <v>-3.4002503494409833E-9</v>
      </c>
      <c r="BO202" s="29">
        <f t="shared" si="182"/>
        <v>-3.4002503459853561E-9</v>
      </c>
      <c r="BP202" s="29">
        <f t="shared" si="183"/>
        <v>-3.4002503459854533E-9</v>
      </c>
      <c r="BR202" s="35">
        <v>6.2000000000000003E-10</v>
      </c>
      <c r="BS202" s="35">
        <v>0.25250107111999998</v>
      </c>
      <c r="BT202" s="35">
        <v>3980.5097130138001</v>
      </c>
      <c r="BU202" s="29">
        <f t="shared" si="184"/>
        <v>-2.9771925723222518E-10</v>
      </c>
      <c r="BV202" s="29">
        <f t="shared" si="185"/>
        <v>-2.9769159292637148E-10</v>
      </c>
      <c r="BW202" s="29">
        <f t="shared" si="186"/>
        <v>-2.9769159390076274E-10</v>
      </c>
      <c r="BX202" s="29">
        <f t="shared" si="187"/>
        <v>-2.9769159390073953E-10</v>
      </c>
      <c r="BZ202" s="35"/>
      <c r="CA202" s="35"/>
      <c r="CB202" s="35"/>
      <c r="CH202" s="35"/>
      <c r="CI202" s="35"/>
      <c r="CJ202" s="35"/>
      <c r="CP202" s="35"/>
      <c r="CQ202" s="35"/>
      <c r="CR202" s="35"/>
      <c r="CX202" s="35"/>
      <c r="CY202" s="35"/>
      <c r="CZ202" s="35"/>
      <c r="DF202" s="35">
        <v>4.0620000000000002E-8</v>
      </c>
      <c r="DG202" s="35">
        <v>5.4693517582700002</v>
      </c>
      <c r="DH202" s="35">
        <v>3120.1997842609999</v>
      </c>
      <c r="DI202" s="29">
        <f t="shared" si="188"/>
        <v>3.7391989162265898E-8</v>
      </c>
      <c r="DJ202" s="29">
        <f t="shared" si="189"/>
        <v>3.7391356380561363E-8</v>
      </c>
      <c r="DK202" s="29">
        <f t="shared" si="190"/>
        <v>3.7391356402849956E-8</v>
      </c>
      <c r="DL202" s="29">
        <f t="shared" si="191"/>
        <v>3.7391356402849281E-8</v>
      </c>
      <c r="DN202" s="35">
        <v>5.3499999999999999E-9</v>
      </c>
      <c r="DO202" s="35">
        <v>3.32503801413</v>
      </c>
      <c r="DP202" s="35">
        <v>9779.1086761253991</v>
      </c>
      <c r="DQ202" s="29">
        <f t="shared" si="192"/>
        <v>1.9060618452497368E-9</v>
      </c>
      <c r="DR202" s="29">
        <f t="shared" si="193"/>
        <v>1.9054371176106966E-9</v>
      </c>
      <c r="DS202" s="29">
        <f t="shared" si="194"/>
        <v>1.9054371396150153E-9</v>
      </c>
      <c r="DT202" s="29">
        <f t="shared" si="195"/>
        <v>1.9054371396143052E-9</v>
      </c>
      <c r="DV202" s="35">
        <v>5.4E-10</v>
      </c>
      <c r="DW202" s="35">
        <v>3.7756215474600001</v>
      </c>
      <c r="DX202" s="35">
        <v>10213.285546211</v>
      </c>
      <c r="DY202" s="29">
        <f t="shared" si="196"/>
        <v>5.3995622176208225E-10</v>
      </c>
      <c r="DZ202" s="29">
        <f t="shared" si="197"/>
        <v>5.3995711459315611E-10</v>
      </c>
      <c r="EA202" s="29">
        <f t="shared" si="198"/>
        <v>5.3995711456187121E-10</v>
      </c>
      <c r="EB202" s="29">
        <f t="shared" si="199"/>
        <v>5.3995711456187224E-10</v>
      </c>
      <c r="ED202" s="35"/>
      <c r="EE202" s="35"/>
      <c r="EF202" s="35"/>
      <c r="EL202" s="35"/>
      <c r="EM202" s="35"/>
      <c r="EN202" s="35"/>
      <c r="ET202" s="35"/>
      <c r="EU202" s="35"/>
      <c r="EV202" s="35"/>
    </row>
    <row r="203" spans="14:152" s="29" customFormat="1" ht="13.5" x14ac:dyDescent="0.3">
      <c r="N203" s="35">
        <v>6.2960000000000003E-8</v>
      </c>
      <c r="O203" s="35">
        <v>6.9760407369999999E-2</v>
      </c>
      <c r="P203" s="35">
        <v>1964.838626854</v>
      </c>
      <c r="Q203" s="29">
        <f t="shared" si="168"/>
        <v>5.312341392049024E-8</v>
      </c>
      <c r="R203" s="29">
        <f t="shared" si="169"/>
        <v>5.3124262374960651E-8</v>
      </c>
      <c r="S203" s="29">
        <f t="shared" si="170"/>
        <v>5.3124262345077415E-8</v>
      </c>
      <c r="T203" s="29">
        <f t="shared" si="171"/>
        <v>5.3124262345078381E-8</v>
      </c>
      <c r="V203" s="35">
        <v>1.015E-8</v>
      </c>
      <c r="W203" s="35">
        <v>0.2284781873</v>
      </c>
      <c r="X203" s="35">
        <v>3230.4061054804001</v>
      </c>
      <c r="Y203" s="29">
        <f t="shared" si="172"/>
        <v>-7.6928794096510895E-9</v>
      </c>
      <c r="Z203" s="29">
        <f t="shared" si="173"/>
        <v>-7.6926060614719123E-9</v>
      </c>
      <c r="AA203" s="29">
        <f t="shared" si="174"/>
        <v>-7.6926060710998777E-9</v>
      </c>
      <c r="AB203" s="29">
        <f t="shared" si="175"/>
        <v>-7.6926060710995965E-9</v>
      </c>
      <c r="AD203" s="35">
        <v>7.2999999999999996E-10</v>
      </c>
      <c r="AE203" s="35">
        <v>5.2849898770200001</v>
      </c>
      <c r="AF203" s="35">
        <v>4845.9002357928002</v>
      </c>
      <c r="AG203" s="29">
        <f t="shared" si="176"/>
        <v>-4.9190081419174036E-10</v>
      </c>
      <c r="AH203" s="29">
        <f t="shared" si="177"/>
        <v>-4.9186741110459985E-10</v>
      </c>
      <c r="AI203" s="29">
        <f t="shared" si="178"/>
        <v>-4.9186741228114226E-10</v>
      </c>
      <c r="AJ203" s="29">
        <f t="shared" si="179"/>
        <v>-4.918674122811039E-10</v>
      </c>
      <c r="AL203" s="35"/>
      <c r="AM203" s="35"/>
      <c r="AN203" s="35"/>
      <c r="AT203" s="35"/>
      <c r="AU203" s="35"/>
      <c r="AV203" s="35"/>
      <c r="BB203" s="35"/>
      <c r="BC203" s="35"/>
      <c r="BD203" s="35"/>
      <c r="BJ203" s="35">
        <v>3.7499999999999997E-9</v>
      </c>
      <c r="BK203" s="35">
        <v>2.5080334091999998</v>
      </c>
      <c r="BL203" s="35">
        <v>6784.3176276182003</v>
      </c>
      <c r="BM203" s="29">
        <f t="shared" si="180"/>
        <v>3.4552551915955687E-9</v>
      </c>
      <c r="BN203" s="29">
        <f t="shared" si="181"/>
        <v>3.4551288339530294E-9</v>
      </c>
      <c r="BO203" s="29">
        <f t="shared" si="182"/>
        <v>3.4551288384039844E-9</v>
      </c>
      <c r="BP203" s="29">
        <f t="shared" si="183"/>
        <v>3.4551288384038603E-9</v>
      </c>
      <c r="BR203" s="35">
        <v>6.2000000000000003E-10</v>
      </c>
      <c r="BS203" s="35">
        <v>3.1642052001000001</v>
      </c>
      <c r="BT203" s="35">
        <v>13517.8701062334</v>
      </c>
      <c r="BU203" s="29">
        <f t="shared" si="184"/>
        <v>-5.8593254543493242E-10</v>
      </c>
      <c r="BV203" s="29">
        <f t="shared" si="185"/>
        <v>-5.8589752262523606E-10</v>
      </c>
      <c r="BW203" s="29">
        <f t="shared" si="186"/>
        <v>-5.8589752385909734E-10</v>
      </c>
      <c r="BX203" s="29">
        <f t="shared" si="187"/>
        <v>-5.858975238590628E-10</v>
      </c>
      <c r="BZ203" s="35"/>
      <c r="CA203" s="35"/>
      <c r="CB203" s="35"/>
      <c r="CH203" s="35"/>
      <c r="CI203" s="35"/>
      <c r="CJ203" s="35"/>
      <c r="CP203" s="35"/>
      <c r="CQ203" s="35"/>
      <c r="CR203" s="35"/>
      <c r="CX203" s="35"/>
      <c r="CY203" s="35"/>
      <c r="CZ203" s="35"/>
      <c r="DF203" s="35">
        <v>3.3190000000000001E-8</v>
      </c>
      <c r="DG203" s="35">
        <v>1.77193665786</v>
      </c>
      <c r="DH203" s="35">
        <v>3116.2676309979001</v>
      </c>
      <c r="DI203" s="29">
        <f t="shared" si="188"/>
        <v>-1.7340934829563255E-8</v>
      </c>
      <c r="DJ203" s="29">
        <f t="shared" si="189"/>
        <v>-1.7339807830690237E-8</v>
      </c>
      <c r="DK203" s="29">
        <f t="shared" si="190"/>
        <v>-1.7339807870385364E-8</v>
      </c>
      <c r="DL203" s="29">
        <f t="shared" si="191"/>
        <v>-1.733980787038416E-8</v>
      </c>
      <c r="DN203" s="35">
        <v>6.1499999999999996E-9</v>
      </c>
      <c r="DO203" s="35">
        <v>0.31792697641000001</v>
      </c>
      <c r="DP203" s="35">
        <v>7910.1869667217998</v>
      </c>
      <c r="DQ203" s="29">
        <f t="shared" si="192"/>
        <v>-6.1496317963026008E-9</v>
      </c>
      <c r="DR203" s="29">
        <f t="shared" si="193"/>
        <v>-6.1496249622066638E-9</v>
      </c>
      <c r="DS203" s="29">
        <f t="shared" si="194"/>
        <v>-6.1496249624484776E-9</v>
      </c>
      <c r="DT203" s="29">
        <f t="shared" si="195"/>
        <v>-6.1496249624484702E-9</v>
      </c>
      <c r="DV203" s="35">
        <v>5.4E-10</v>
      </c>
      <c r="DW203" s="35">
        <v>2.3629464303100001</v>
      </c>
      <c r="DX203" s="35">
        <v>33716.965065866403</v>
      </c>
      <c r="DY203" s="29">
        <f t="shared" si="196"/>
        <v>-5.2795010723036263E-10</v>
      </c>
      <c r="DZ203" s="29">
        <f t="shared" si="197"/>
        <v>-5.2799893679094182E-10</v>
      </c>
      <c r="EA203" s="29">
        <f t="shared" si="198"/>
        <v>-5.2799893507281903E-10</v>
      </c>
      <c r="EB203" s="29">
        <f t="shared" si="199"/>
        <v>-5.2799893507287053E-10</v>
      </c>
      <c r="ED203" s="35"/>
      <c r="EE203" s="35"/>
      <c r="EF203" s="35"/>
      <c r="EL203" s="35"/>
      <c r="EM203" s="35"/>
      <c r="EN203" s="35"/>
      <c r="ET203" s="35"/>
      <c r="EU203" s="35"/>
      <c r="EV203" s="35"/>
    </row>
    <row r="204" spans="14:152" s="29" customFormat="1" ht="13.5" x14ac:dyDescent="0.3">
      <c r="N204" s="35">
        <v>6.144E-8</v>
      </c>
      <c r="O204" s="35">
        <v>5.4371336362399996</v>
      </c>
      <c r="P204" s="35">
        <v>1861.7458526354001</v>
      </c>
      <c r="Q204" s="29">
        <f t="shared" si="168"/>
        <v>-2.6884636571911208E-8</v>
      </c>
      <c r="R204" s="29">
        <f t="shared" si="169"/>
        <v>-2.6885950947502116E-8</v>
      </c>
      <c r="S204" s="29">
        <f t="shared" si="170"/>
        <v>-2.6885950901208312E-8</v>
      </c>
      <c r="T204" s="29">
        <f t="shared" si="171"/>
        <v>-2.688595090120949E-8</v>
      </c>
      <c r="V204" s="35">
        <v>1.041E-8</v>
      </c>
      <c r="W204" s="35">
        <v>3.7327449745100001</v>
      </c>
      <c r="X204" s="35">
        <v>10213.285546211</v>
      </c>
      <c r="Y204" s="29">
        <f t="shared" si="172"/>
        <v>1.0405271091907621E-8</v>
      </c>
      <c r="Z204" s="29">
        <f t="shared" si="173"/>
        <v>1.040523005460359E-8</v>
      </c>
      <c r="AA204" s="29">
        <f t="shared" si="174"/>
        <v>1.0405230056052104E-8</v>
      </c>
      <c r="AB204" s="29">
        <f t="shared" si="175"/>
        <v>1.0405230056052061E-8</v>
      </c>
      <c r="AD204" s="35">
        <v>8.0000000000000003E-10</v>
      </c>
      <c r="AE204" s="35">
        <v>4.8119302072699996</v>
      </c>
      <c r="AF204" s="35">
        <v>13149.150611361199</v>
      </c>
      <c r="AG204" s="29">
        <f t="shared" si="176"/>
        <v>3.0687936321151946E-11</v>
      </c>
      <c r="AH204" s="29">
        <f t="shared" si="177"/>
        <v>3.0553606553383605E-11</v>
      </c>
      <c r="AI204" s="29">
        <f t="shared" si="178"/>
        <v>3.0553611284690419E-11</v>
      </c>
      <c r="AJ204" s="29">
        <f t="shared" si="179"/>
        <v>3.0553611284554096E-11</v>
      </c>
      <c r="AL204" s="35"/>
      <c r="AM204" s="35"/>
      <c r="AN204" s="35"/>
      <c r="AT204" s="35"/>
      <c r="AU204" s="35"/>
      <c r="AV204" s="35"/>
      <c r="BB204" s="35"/>
      <c r="BC204" s="35"/>
      <c r="BD204" s="35"/>
      <c r="BJ204" s="35">
        <v>4.0700000000000002E-9</v>
      </c>
      <c r="BK204" s="35">
        <v>0.30117328389999998</v>
      </c>
      <c r="BL204" s="35">
        <v>16304.913130090799</v>
      </c>
      <c r="BM204" s="29">
        <f t="shared" si="180"/>
        <v>1.3600268462358112E-9</v>
      </c>
      <c r="BN204" s="29">
        <f t="shared" si="181"/>
        <v>1.3608261076912669E-9</v>
      </c>
      <c r="BO204" s="29">
        <f t="shared" si="182"/>
        <v>1.3608260795410743E-9</v>
      </c>
      <c r="BP204" s="29">
        <f t="shared" si="183"/>
        <v>1.3608260795419463E-9</v>
      </c>
      <c r="BR204" s="35">
        <v>7.7999999999999999E-10</v>
      </c>
      <c r="BS204" s="35">
        <v>1.4176277267799999</v>
      </c>
      <c r="BT204" s="35">
        <v>3.5231183490000002</v>
      </c>
      <c r="BU204" s="29">
        <f t="shared" si="184"/>
        <v>7.4723484113823435E-11</v>
      </c>
      <c r="BV204" s="29">
        <f t="shared" si="185"/>
        <v>7.4723519069901851E-11</v>
      </c>
      <c r="BW204" s="29">
        <f t="shared" si="186"/>
        <v>7.4723519068670593E-11</v>
      </c>
      <c r="BX204" s="29">
        <f t="shared" si="187"/>
        <v>7.4723519068670593E-11</v>
      </c>
      <c r="BZ204" s="35"/>
      <c r="CA204" s="35"/>
      <c r="CB204" s="35"/>
      <c r="CH204" s="35"/>
      <c r="CI204" s="35"/>
      <c r="CJ204" s="35"/>
      <c r="CP204" s="35"/>
      <c r="CQ204" s="35"/>
      <c r="CR204" s="35"/>
      <c r="CX204" s="35"/>
      <c r="CY204" s="35"/>
      <c r="CZ204" s="35"/>
      <c r="DF204" s="35">
        <v>3.5100000000000003E-8</v>
      </c>
      <c r="DG204" s="35">
        <v>1.18027333874</v>
      </c>
      <c r="DH204" s="35">
        <v>10184.3039162316</v>
      </c>
      <c r="DI204" s="29">
        <f t="shared" si="188"/>
        <v>-3.4963372876985746E-8</v>
      </c>
      <c r="DJ204" s="29">
        <f t="shared" si="189"/>
        <v>-3.4963775249948702E-8</v>
      </c>
      <c r="DK204" s="29">
        <f t="shared" si="190"/>
        <v>-3.4963775235786972E-8</v>
      </c>
      <c r="DL204" s="29">
        <f t="shared" si="191"/>
        <v>-3.4963775235787409E-8</v>
      </c>
      <c r="DN204" s="35">
        <v>5.0600000000000003E-9</v>
      </c>
      <c r="DO204" s="35">
        <v>1.24339056369</v>
      </c>
      <c r="DP204" s="35">
        <v>4555.3474460203997</v>
      </c>
      <c r="DQ204" s="29">
        <f t="shared" si="192"/>
        <v>4.9893045034626065E-9</v>
      </c>
      <c r="DR204" s="29">
        <f t="shared" si="193"/>
        <v>4.9892554281418619E-9</v>
      </c>
      <c r="DS204" s="29">
        <f t="shared" si="194"/>
        <v>4.9892554298706669E-9</v>
      </c>
      <c r="DT204" s="29">
        <f t="shared" si="195"/>
        <v>4.9892554298706189E-9</v>
      </c>
      <c r="DV204" s="35">
        <v>6.3E-10</v>
      </c>
      <c r="DW204" s="35">
        <v>3.5340242757300002</v>
      </c>
      <c r="DX204" s="35">
        <v>3205.5473466643998</v>
      </c>
      <c r="DY204" s="29">
        <f t="shared" si="196"/>
        <v>3.6621491572285468E-10</v>
      </c>
      <c r="DZ204" s="29">
        <f t="shared" si="197"/>
        <v>3.6619391602094221E-10</v>
      </c>
      <c r="EA204" s="29">
        <f t="shared" si="198"/>
        <v>3.6619391676059678E-10</v>
      </c>
      <c r="EB204" s="29">
        <f t="shared" si="199"/>
        <v>3.6619391676057124E-10</v>
      </c>
      <c r="ED204" s="35"/>
      <c r="EE204" s="35"/>
      <c r="EF204" s="35"/>
      <c r="EL204" s="35"/>
      <c r="EM204" s="35"/>
      <c r="EN204" s="35"/>
      <c r="ET204" s="35"/>
      <c r="EU204" s="35"/>
      <c r="EV204" s="35"/>
    </row>
    <row r="205" spans="14:152" s="29" customFormat="1" ht="13.5" x14ac:dyDescent="0.3">
      <c r="N205" s="35">
        <v>8.1800000000000005E-8</v>
      </c>
      <c r="O205" s="35">
        <v>0.43967386002999997</v>
      </c>
      <c r="P205" s="35">
        <v>2707.8286873866</v>
      </c>
      <c r="Q205" s="29">
        <f t="shared" si="168"/>
        <v>7.409046554800749E-8</v>
      </c>
      <c r="R205" s="29">
        <f t="shared" si="169"/>
        <v>7.4091665135480023E-8</v>
      </c>
      <c r="S205" s="29">
        <f t="shared" si="170"/>
        <v>7.4091665093230232E-8</v>
      </c>
      <c r="T205" s="29">
        <f t="shared" si="171"/>
        <v>7.4091665093231462E-8</v>
      </c>
      <c r="V205" s="35">
        <v>1.1539999999999999E-8</v>
      </c>
      <c r="W205" s="35">
        <v>4.1432617924399997</v>
      </c>
      <c r="X205" s="35">
        <v>6261.7402095243997</v>
      </c>
      <c r="Y205" s="29">
        <f t="shared" si="172"/>
        <v>6.5391682382143477E-9</v>
      </c>
      <c r="Z205" s="29">
        <f t="shared" si="173"/>
        <v>6.5384073510074534E-9</v>
      </c>
      <c r="AA205" s="29">
        <f t="shared" si="174"/>
        <v>6.5384073778078166E-9</v>
      </c>
      <c r="AB205" s="29">
        <f t="shared" si="175"/>
        <v>6.5384073778070059E-9</v>
      </c>
      <c r="AD205" s="35">
        <v>7.5999999999999996E-10</v>
      </c>
      <c r="AE205" s="35">
        <v>4.7787314903600002</v>
      </c>
      <c r="AF205" s="35">
        <v>8671.9698704406001</v>
      </c>
      <c r="AG205" s="29">
        <f t="shared" si="176"/>
        <v>3.3474178633767214E-10</v>
      </c>
      <c r="AH205" s="29">
        <f t="shared" si="177"/>
        <v>3.3481739840261434E-10</v>
      </c>
      <c r="AI205" s="29">
        <f t="shared" si="178"/>
        <v>3.3481739573949881E-10</v>
      </c>
      <c r="AJ205" s="29">
        <f t="shared" si="179"/>
        <v>3.3481739573959575E-10</v>
      </c>
      <c r="AL205" s="35"/>
      <c r="AM205" s="35"/>
      <c r="AN205" s="35"/>
      <c r="AT205" s="35"/>
      <c r="AU205" s="35"/>
      <c r="AV205" s="35"/>
      <c r="BB205" s="35"/>
      <c r="BC205" s="35"/>
      <c r="BD205" s="35"/>
      <c r="BJ205" s="35">
        <v>5.0700000000000001E-9</v>
      </c>
      <c r="BK205" s="35">
        <v>1.350164178</v>
      </c>
      <c r="BL205" s="35">
        <v>3320.2571073009999</v>
      </c>
      <c r="BM205" s="29">
        <f t="shared" si="180"/>
        <v>1.4961624749330177E-9</v>
      </c>
      <c r="BN205" s="29">
        <f t="shared" si="181"/>
        <v>1.495956932867E-9</v>
      </c>
      <c r="BO205" s="29">
        <f t="shared" si="182"/>
        <v>1.495956940106524E-9</v>
      </c>
      <c r="BP205" s="29">
        <f t="shared" si="183"/>
        <v>1.4959569401063174E-9</v>
      </c>
      <c r="BR205" s="35">
        <v>8.6000000000000003E-10</v>
      </c>
      <c r="BS205" s="35">
        <v>3.34935714534</v>
      </c>
      <c r="BT205" s="35">
        <v>1581.9593482830001</v>
      </c>
      <c r="BU205" s="29">
        <f t="shared" si="184"/>
        <v>-6.1797672845017081E-10</v>
      </c>
      <c r="BV205" s="29">
        <f t="shared" si="185"/>
        <v>-6.1798881927939786E-10</v>
      </c>
      <c r="BW205" s="29">
        <f t="shared" si="186"/>
        <v>-6.1798881885354573E-10</v>
      </c>
      <c r="BX205" s="29">
        <f t="shared" si="187"/>
        <v>-6.1798881885355845E-10</v>
      </c>
      <c r="BZ205" s="35"/>
      <c r="CA205" s="35"/>
      <c r="CB205" s="35"/>
      <c r="CH205" s="35"/>
      <c r="CI205" s="35"/>
      <c r="CJ205" s="35"/>
      <c r="CP205" s="35"/>
      <c r="CQ205" s="35"/>
      <c r="CR205" s="35"/>
      <c r="CX205" s="35"/>
      <c r="CY205" s="35"/>
      <c r="CZ205" s="35"/>
      <c r="DF205" s="35">
        <v>4.0079999999999999E-8</v>
      </c>
      <c r="DG205" s="35">
        <v>1.33675167812</v>
      </c>
      <c r="DH205" s="35">
        <v>6247.5131155228</v>
      </c>
      <c r="DI205" s="29">
        <f t="shared" si="188"/>
        <v>-2.6017272984681083E-8</v>
      </c>
      <c r="DJ205" s="29">
        <f t="shared" si="189"/>
        <v>-2.6014838811592E-8</v>
      </c>
      <c r="DK205" s="29">
        <f t="shared" si="190"/>
        <v>-2.6014838897330094E-8</v>
      </c>
      <c r="DL205" s="29">
        <f t="shared" si="191"/>
        <v>-2.6014838897327497E-8</v>
      </c>
      <c r="DN205" s="35">
        <v>6.3300000000000003E-9</v>
      </c>
      <c r="DO205" s="35">
        <v>1.32124830132</v>
      </c>
      <c r="DP205" s="35">
        <v>2648.4548254729998</v>
      </c>
      <c r="DQ205" s="29">
        <f t="shared" si="192"/>
        <v>5.9355721069968266E-9</v>
      </c>
      <c r="DR205" s="29">
        <f t="shared" si="193"/>
        <v>5.9356465464875546E-9</v>
      </c>
      <c r="DS205" s="29">
        <f t="shared" si="194"/>
        <v>5.9356465438658122E-9</v>
      </c>
      <c r="DT205" s="29">
        <f t="shared" si="195"/>
        <v>5.9356465438658908E-9</v>
      </c>
      <c r="DV205" s="35">
        <v>6.6E-10</v>
      </c>
      <c r="DW205" s="35">
        <v>6.2581092998100001</v>
      </c>
      <c r="DX205" s="35">
        <v>8270.2977486834006</v>
      </c>
      <c r="DY205" s="29">
        <f t="shared" si="196"/>
        <v>-4.6535797052405349E-10</v>
      </c>
      <c r="DZ205" s="29">
        <f t="shared" si="197"/>
        <v>-4.6530850409462619E-10</v>
      </c>
      <c r="EA205" s="29">
        <f t="shared" si="198"/>
        <v>-4.6530850583699974E-10</v>
      </c>
      <c r="EB205" s="29">
        <f t="shared" si="199"/>
        <v>-4.6530850583694654E-10</v>
      </c>
      <c r="ED205" s="35"/>
      <c r="EE205" s="35"/>
      <c r="EF205" s="35"/>
      <c r="EL205" s="35"/>
      <c r="EM205" s="35"/>
      <c r="EN205" s="35"/>
      <c r="ET205" s="35"/>
      <c r="EU205" s="35"/>
      <c r="EV205" s="35"/>
    </row>
    <row r="206" spans="14:152" s="29" customFormat="1" ht="13.5" x14ac:dyDescent="0.3">
      <c r="N206" s="35">
        <v>6.5320000000000005E-8</v>
      </c>
      <c r="O206" s="35">
        <v>1.24907069366</v>
      </c>
      <c r="P206" s="35">
        <v>12964.300703391</v>
      </c>
      <c r="Q206" s="29">
        <f t="shared" si="168"/>
        <v>-1.5756170966719676E-8</v>
      </c>
      <c r="R206" s="29">
        <f t="shared" si="169"/>
        <v>-1.5766672969628843E-8</v>
      </c>
      <c r="S206" s="29">
        <f t="shared" si="170"/>
        <v>-1.5766672599739815E-8</v>
      </c>
      <c r="T206" s="29">
        <f t="shared" si="171"/>
        <v>-1.5766672599750625E-8</v>
      </c>
      <c r="V206" s="35">
        <v>1.3060000000000001E-8</v>
      </c>
      <c r="W206" s="35">
        <v>3.6764555702899999</v>
      </c>
      <c r="X206" s="35">
        <v>2301.58581590939</v>
      </c>
      <c r="Y206" s="29">
        <f t="shared" si="172"/>
        <v>-1.2751270622685686E-8</v>
      </c>
      <c r="Z206" s="29">
        <f t="shared" si="173"/>
        <v>-1.2751353645018929E-8</v>
      </c>
      <c r="AA206" s="29">
        <f t="shared" si="174"/>
        <v>-1.2751353642094945E-8</v>
      </c>
      <c r="AB206" s="29">
        <f t="shared" si="175"/>
        <v>-1.2751353642095026E-8</v>
      </c>
      <c r="AD206" s="35">
        <v>6.9E-10</v>
      </c>
      <c r="AE206" s="35">
        <v>0.86312560838999997</v>
      </c>
      <c r="AF206" s="35">
        <v>13207.029307364999</v>
      </c>
      <c r="AG206" s="29">
        <f t="shared" si="176"/>
        <v>-1.1756343692812231E-10</v>
      </c>
      <c r="AH206" s="29">
        <f t="shared" si="177"/>
        <v>-1.1744868329999627E-10</v>
      </c>
      <c r="AI206" s="29">
        <f t="shared" si="178"/>
        <v>-1.1744868734185417E-10</v>
      </c>
      <c r="AJ206" s="29">
        <f t="shared" si="179"/>
        <v>-1.1744868734171893E-10</v>
      </c>
      <c r="AL206" s="35"/>
      <c r="AM206" s="35"/>
      <c r="AN206" s="35"/>
      <c r="AT206" s="35"/>
      <c r="AU206" s="35"/>
      <c r="AV206" s="35"/>
      <c r="BB206" s="35"/>
      <c r="BC206" s="35"/>
      <c r="BD206" s="35"/>
      <c r="BJ206" s="35">
        <v>3.8499999999999997E-9</v>
      </c>
      <c r="BK206" s="35">
        <v>1.0624812273899999</v>
      </c>
      <c r="BL206" s="35">
        <v>7234.7942562420003</v>
      </c>
      <c r="BM206" s="29">
        <f t="shared" si="180"/>
        <v>2.6510304194035981E-9</v>
      </c>
      <c r="BN206" s="29">
        <f t="shared" si="181"/>
        <v>2.6507722864971573E-9</v>
      </c>
      <c r="BO206" s="29">
        <f t="shared" si="182"/>
        <v>2.6507722955893698E-9</v>
      </c>
      <c r="BP206" s="29">
        <f t="shared" si="183"/>
        <v>2.6507722955890919E-9</v>
      </c>
      <c r="BR206" s="35">
        <v>6.3999999999999996E-10</v>
      </c>
      <c r="BS206" s="35">
        <v>3.7581280811600002</v>
      </c>
      <c r="BT206" s="35">
        <v>1596.1864422845999</v>
      </c>
      <c r="BU206" s="29">
        <f t="shared" si="184"/>
        <v>-1.0316957446215514E-10</v>
      </c>
      <c r="BV206" s="29">
        <f t="shared" si="185"/>
        <v>-1.0318245839219928E-10</v>
      </c>
      <c r="BW206" s="29">
        <f t="shared" si="186"/>
        <v>-1.0318245793841025E-10</v>
      </c>
      <c r="BX206" s="29">
        <f t="shared" si="187"/>
        <v>-1.0318245793842372E-10</v>
      </c>
      <c r="BZ206" s="35"/>
      <c r="CA206" s="35"/>
      <c r="CB206" s="35"/>
      <c r="CH206" s="35"/>
      <c r="CI206" s="35"/>
      <c r="CJ206" s="35"/>
      <c r="CP206" s="35"/>
      <c r="CQ206" s="35"/>
      <c r="CR206" s="35"/>
      <c r="CX206" s="35"/>
      <c r="CY206" s="35"/>
      <c r="CZ206" s="35"/>
      <c r="DF206" s="35">
        <v>3.6029999999999999E-8</v>
      </c>
      <c r="DG206" s="35">
        <v>0.15469852618999999</v>
      </c>
      <c r="DH206" s="35">
        <v>2178.137722292</v>
      </c>
      <c r="DI206" s="29">
        <f t="shared" si="188"/>
        <v>-2.0240818330088475E-8</v>
      </c>
      <c r="DJ206" s="29">
        <f t="shared" si="189"/>
        <v>-2.0241648000497172E-8</v>
      </c>
      <c r="DK206" s="29">
        <f t="shared" si="190"/>
        <v>-2.0241647971275161E-8</v>
      </c>
      <c r="DL206" s="29">
        <f t="shared" si="191"/>
        <v>-2.0241647971276008E-8</v>
      </c>
      <c r="DN206" s="35">
        <v>6.7100000000000002E-9</v>
      </c>
      <c r="DO206" s="35">
        <v>2.8817356708699999</v>
      </c>
      <c r="DP206" s="35">
        <v>3316.7339889519999</v>
      </c>
      <c r="DQ206" s="29">
        <f t="shared" si="192"/>
        <v>6.5720631954800175E-9</v>
      </c>
      <c r="DR206" s="29">
        <f t="shared" si="193"/>
        <v>6.5721205597860566E-9</v>
      </c>
      <c r="DS206" s="29">
        <f t="shared" si="194"/>
        <v>6.5721205577658127E-9</v>
      </c>
      <c r="DT206" s="29">
        <f t="shared" si="195"/>
        <v>6.5721205577658698E-9</v>
      </c>
      <c r="DV206" s="35">
        <v>6.6999999999999996E-10</v>
      </c>
      <c r="DW206" s="35">
        <v>0.58592813079999995</v>
      </c>
      <c r="DX206" s="35">
        <v>3335.0895023923999</v>
      </c>
      <c r="DY206" s="29">
        <f t="shared" si="196"/>
        <v>-1.4867686145462985E-10</v>
      </c>
      <c r="DZ206" s="29">
        <f t="shared" si="197"/>
        <v>-1.4870470458673453E-10</v>
      </c>
      <c r="EA206" s="29">
        <f t="shared" si="198"/>
        <v>-1.4870470360605894E-10</v>
      </c>
      <c r="EB206" s="29">
        <f t="shared" si="199"/>
        <v>-1.4870470360609144E-10</v>
      </c>
      <c r="ED206" s="35"/>
      <c r="EE206" s="35"/>
      <c r="EF206" s="35"/>
      <c r="EL206" s="35"/>
      <c r="EM206" s="35"/>
      <c r="EN206" s="35"/>
      <c r="ET206" s="35"/>
      <c r="EU206" s="35"/>
      <c r="EV206" s="35"/>
    </row>
    <row r="207" spans="14:152" s="29" customFormat="1" ht="13.5" x14ac:dyDescent="0.3">
      <c r="N207" s="35">
        <v>7.3409999999999994E-8</v>
      </c>
      <c r="O207" s="35">
        <v>4.9569380897500004</v>
      </c>
      <c r="P207" s="35">
        <v>3767.2106175757999</v>
      </c>
      <c r="Q207" s="29">
        <f t="shared" si="168"/>
        <v>-7.2350124220210139E-8</v>
      </c>
      <c r="R207" s="29">
        <f t="shared" si="169"/>
        <v>-7.235072250620536E-8</v>
      </c>
      <c r="S207" s="29">
        <f t="shared" si="170"/>
        <v>-7.235072248513564E-8</v>
      </c>
      <c r="T207" s="29">
        <f t="shared" si="171"/>
        <v>-7.2350722485136355E-8</v>
      </c>
      <c r="V207" s="35">
        <v>1.145E-8</v>
      </c>
      <c r="W207" s="35">
        <v>5.1229284674800004</v>
      </c>
      <c r="X207" s="35">
        <v>4562.4609930212</v>
      </c>
      <c r="Y207" s="29">
        <f t="shared" si="172"/>
        <v>-8.8589338158417963E-9</v>
      </c>
      <c r="Z207" s="29">
        <f t="shared" si="173"/>
        <v>-8.859356746784101E-9</v>
      </c>
      <c r="AA207" s="29">
        <f t="shared" si="174"/>
        <v>-8.8593567318883979E-9</v>
      </c>
      <c r="AB207" s="29">
        <f t="shared" si="175"/>
        <v>-8.8593567318888115E-9</v>
      </c>
      <c r="AD207" s="35">
        <v>6.9999999999999996E-10</v>
      </c>
      <c r="AE207" s="35">
        <v>1.22001285505</v>
      </c>
      <c r="AF207" s="35">
        <v>2274.1169495098002</v>
      </c>
      <c r="AG207" s="29">
        <f t="shared" si="176"/>
        <v>6.2820618373738873E-10</v>
      </c>
      <c r="AH207" s="29">
        <f t="shared" si="177"/>
        <v>6.2821515759486543E-10</v>
      </c>
      <c r="AI207" s="29">
        <f t="shared" si="178"/>
        <v>6.2821515727880354E-10</v>
      </c>
      <c r="AJ207" s="29">
        <f t="shared" si="179"/>
        <v>6.2821515727881223E-10</v>
      </c>
      <c r="AL207" s="35"/>
      <c r="AM207" s="35"/>
      <c r="AN207" s="35"/>
      <c r="AT207" s="35"/>
      <c r="AU207" s="35"/>
      <c r="AV207" s="35"/>
      <c r="BB207" s="35"/>
      <c r="BC207" s="35"/>
      <c r="BD207" s="35"/>
      <c r="BJ207" s="35">
        <v>5.1899999999999997E-9</v>
      </c>
      <c r="BK207" s="35">
        <v>4.6170582333299999</v>
      </c>
      <c r="BL207" s="35">
        <v>7373.3824546264004</v>
      </c>
      <c r="BM207" s="29">
        <f t="shared" si="180"/>
        <v>1.443535025744926E-9</v>
      </c>
      <c r="BN207" s="29">
        <f t="shared" si="181"/>
        <v>1.4430652841919765E-9</v>
      </c>
      <c r="BO207" s="29">
        <f t="shared" si="182"/>
        <v>1.4430653007372121E-9</v>
      </c>
      <c r="BP207" s="29">
        <f t="shared" si="183"/>
        <v>1.4430653007366451E-9</v>
      </c>
      <c r="BR207" s="35">
        <v>6.0999999999999996E-10</v>
      </c>
      <c r="BS207" s="35">
        <v>1.3742186111600001</v>
      </c>
      <c r="BT207" s="35">
        <v>419.48464387519999</v>
      </c>
      <c r="BU207" s="29">
        <f t="shared" si="184"/>
        <v>-1.9966331960201936E-10</v>
      </c>
      <c r="BV207" s="29">
        <f t="shared" si="185"/>
        <v>-1.9966022972058077E-10</v>
      </c>
      <c r="BW207" s="29">
        <f t="shared" si="186"/>
        <v>-1.9966022982941111E-10</v>
      </c>
      <c r="BX207" s="29">
        <f t="shared" si="187"/>
        <v>-1.9966022982940801E-10</v>
      </c>
      <c r="BZ207" s="35"/>
      <c r="CA207" s="35"/>
      <c r="CB207" s="35"/>
      <c r="CH207" s="35"/>
      <c r="CI207" s="35"/>
      <c r="CJ207" s="35"/>
      <c r="CP207" s="35"/>
      <c r="CQ207" s="35"/>
      <c r="CR207" s="35"/>
      <c r="CX207" s="35"/>
      <c r="CY207" s="35"/>
      <c r="CZ207" s="35"/>
      <c r="DF207" s="35">
        <v>3.313E-8</v>
      </c>
      <c r="DG207" s="35">
        <v>3.1285366398200001</v>
      </c>
      <c r="DH207" s="35">
        <v>17277.406931833801</v>
      </c>
      <c r="DI207" s="29">
        <f t="shared" si="188"/>
        <v>1.7815562021640734E-8</v>
      </c>
      <c r="DJ207" s="29">
        <f t="shared" si="189"/>
        <v>1.78217287473368E-8</v>
      </c>
      <c r="DK207" s="29">
        <f t="shared" si="190"/>
        <v>1.782172853015119E-8</v>
      </c>
      <c r="DL207" s="29">
        <f t="shared" si="191"/>
        <v>1.7821728530157543E-8</v>
      </c>
      <c r="DN207" s="35">
        <v>5.6999999999999998E-9</v>
      </c>
      <c r="DO207" s="35">
        <v>4.9452278169300001</v>
      </c>
      <c r="DP207" s="35">
        <v>6923.9534573736</v>
      </c>
      <c r="DQ207" s="29">
        <f t="shared" si="192"/>
        <v>-2.253077013180095E-9</v>
      </c>
      <c r="DR207" s="29">
        <f t="shared" si="193"/>
        <v>-2.2535402810681136E-9</v>
      </c>
      <c r="DS207" s="29">
        <f t="shared" si="194"/>
        <v>-2.2535402647514404E-9</v>
      </c>
      <c r="DT207" s="29">
        <f t="shared" si="195"/>
        <v>-2.2535402647519611E-9</v>
      </c>
      <c r="DV207" s="35">
        <v>5.4999999999999996E-10</v>
      </c>
      <c r="DW207" s="35">
        <v>4.7499564576699997</v>
      </c>
      <c r="DX207" s="35">
        <v>6660.8695340007998</v>
      </c>
      <c r="DY207" s="29">
        <f t="shared" si="196"/>
        <v>5.4277798852576573E-10</v>
      </c>
      <c r="DZ207" s="29">
        <f t="shared" si="197"/>
        <v>5.4277042469432172E-10</v>
      </c>
      <c r="EA207" s="29">
        <f t="shared" si="198"/>
        <v>5.4277042496080002E-10</v>
      </c>
      <c r="EB207" s="29">
        <f t="shared" si="199"/>
        <v>5.4277042496079237E-10</v>
      </c>
      <c r="ED207" s="35"/>
      <c r="EE207" s="35"/>
      <c r="EF207" s="35"/>
      <c r="EL207" s="35"/>
      <c r="EM207" s="35"/>
      <c r="EN207" s="35"/>
      <c r="ET207" s="35"/>
      <c r="EU207" s="35"/>
      <c r="EV207" s="35"/>
    </row>
    <row r="208" spans="14:152" s="29" customFormat="1" ht="13.5" x14ac:dyDescent="0.3">
      <c r="N208" s="35">
        <v>6.1340000000000005E-8</v>
      </c>
      <c r="O208" s="35">
        <v>3.1632244170699999</v>
      </c>
      <c r="P208" s="35">
        <v>6680.2445323313996</v>
      </c>
      <c r="Q208" s="29">
        <f t="shared" si="168"/>
        <v>8.3480279120163422E-9</v>
      </c>
      <c r="R208" s="29">
        <f t="shared" si="169"/>
        <v>8.342840126922566E-9</v>
      </c>
      <c r="S208" s="29">
        <f t="shared" si="170"/>
        <v>8.3428403096451553E-9</v>
      </c>
      <c r="T208" s="29">
        <f t="shared" si="171"/>
        <v>8.3428403096399755E-9</v>
      </c>
      <c r="V208" s="35">
        <v>1.275E-8</v>
      </c>
      <c r="W208" s="35">
        <v>5.1433384716399999</v>
      </c>
      <c r="X208" s="35">
        <v>2693.6015933849999</v>
      </c>
      <c r="Y208" s="29">
        <f t="shared" si="172"/>
        <v>2.5061322217249965E-9</v>
      </c>
      <c r="Z208" s="29">
        <f t="shared" si="173"/>
        <v>2.5057019012554698E-9</v>
      </c>
      <c r="AA208" s="29">
        <f t="shared" si="174"/>
        <v>2.5057019164121045E-9</v>
      </c>
      <c r="AB208" s="29">
        <f t="shared" si="175"/>
        <v>2.5057019164116603E-9</v>
      </c>
      <c r="AD208" s="35">
        <v>6.9999999999999996E-10</v>
      </c>
      <c r="AE208" s="35">
        <v>0.53977528243999995</v>
      </c>
      <c r="AF208" s="35">
        <v>13119.7211028251</v>
      </c>
      <c r="AG208" s="29">
        <f t="shared" si="176"/>
        <v>6.9999986874197782E-10</v>
      </c>
      <c r="AH208" s="29">
        <f t="shared" si="177"/>
        <v>6.9999993077473929E-10</v>
      </c>
      <c r="AI208" s="29">
        <f t="shared" si="178"/>
        <v>6.9999993077290098E-10</v>
      </c>
      <c r="AJ208" s="29">
        <f t="shared" si="179"/>
        <v>6.9999993077290098E-10</v>
      </c>
      <c r="AL208" s="35"/>
      <c r="AM208" s="35"/>
      <c r="AN208" s="35"/>
      <c r="AT208" s="35"/>
      <c r="AU208" s="35"/>
      <c r="AV208" s="35"/>
      <c r="BB208" s="35"/>
      <c r="BC208" s="35"/>
      <c r="BD208" s="35"/>
      <c r="BJ208" s="35">
        <v>4.01E-9</v>
      </c>
      <c r="BK208" s="35">
        <v>0.51161484292000003</v>
      </c>
      <c r="BL208" s="35">
        <v>17085.958665722199</v>
      </c>
      <c r="BM208" s="29">
        <f t="shared" si="180"/>
        <v>4.4036543438994017E-11</v>
      </c>
      <c r="BN208" s="29">
        <f t="shared" si="181"/>
        <v>4.491205110513605E-11</v>
      </c>
      <c r="BO208" s="29">
        <f t="shared" si="182"/>
        <v>4.4912020268554344E-11</v>
      </c>
      <c r="BP208" s="29">
        <f t="shared" si="183"/>
        <v>4.4912020269466059E-11</v>
      </c>
      <c r="BR208" s="35">
        <v>5.4999999999999996E-10</v>
      </c>
      <c r="BS208" s="35">
        <v>1.1115456046400001</v>
      </c>
      <c r="BT208" s="35">
        <v>433.71173787679999</v>
      </c>
      <c r="BU208" s="29">
        <f t="shared" si="184"/>
        <v>-1.6351557876801098E-10</v>
      </c>
      <c r="BV208" s="29">
        <f t="shared" si="185"/>
        <v>-1.6351266823707738E-10</v>
      </c>
      <c r="BW208" s="29">
        <f t="shared" si="186"/>
        <v>-1.6351266833959081E-10</v>
      </c>
      <c r="BX208" s="29">
        <f t="shared" si="187"/>
        <v>-1.6351266833958799E-10</v>
      </c>
      <c r="BZ208" s="35"/>
      <c r="CA208" s="35"/>
      <c r="CB208" s="35"/>
      <c r="CH208" s="35"/>
      <c r="CI208" s="35"/>
      <c r="CJ208" s="35"/>
      <c r="CP208" s="35"/>
      <c r="CQ208" s="35"/>
      <c r="CR208" s="35"/>
      <c r="CX208" s="35"/>
      <c r="CY208" s="35"/>
      <c r="CZ208" s="35"/>
      <c r="DF208" s="35">
        <v>4.1379999999999997E-8</v>
      </c>
      <c r="DG208" s="35">
        <v>4.3956889103899996</v>
      </c>
      <c r="DH208" s="35">
        <v>3074.0053849780002</v>
      </c>
      <c r="DI208" s="29">
        <f t="shared" si="188"/>
        <v>-2.5190882814491605E-8</v>
      </c>
      <c r="DJ208" s="29">
        <f t="shared" si="189"/>
        <v>-2.5192172413712233E-8</v>
      </c>
      <c r="DK208" s="29">
        <f t="shared" si="190"/>
        <v>-2.5192172368291199E-8</v>
      </c>
      <c r="DL208" s="29">
        <f t="shared" si="191"/>
        <v>-2.5192172368292599E-8</v>
      </c>
      <c r="DN208" s="35">
        <v>4.8900000000000003E-9</v>
      </c>
      <c r="DO208" s="35">
        <v>0.48479532468999997</v>
      </c>
      <c r="DP208" s="35">
        <v>12935.851515923199</v>
      </c>
      <c r="DQ208" s="29">
        <f t="shared" si="192"/>
        <v>-4.865161286727927E-9</v>
      </c>
      <c r="DR208" s="29">
        <f t="shared" si="193"/>
        <v>-4.8652425931414274E-9</v>
      </c>
      <c r="DS208" s="29">
        <f t="shared" si="194"/>
        <v>-4.8652425902800385E-9</v>
      </c>
      <c r="DT208" s="29">
        <f t="shared" si="195"/>
        <v>-4.8652425902801229E-9</v>
      </c>
      <c r="DV208" s="35">
        <v>5.3000000000000003E-10</v>
      </c>
      <c r="DW208" s="35">
        <v>0.31930032532000002</v>
      </c>
      <c r="DX208" s="35">
        <v>12721.572099417001</v>
      </c>
      <c r="DY208" s="29">
        <f t="shared" si="196"/>
        <v>4.874636587611513E-10</v>
      </c>
      <c r="DZ208" s="29">
        <f t="shared" si="197"/>
        <v>4.8742983156878671E-10</v>
      </c>
      <c r="EA208" s="29">
        <f t="shared" si="198"/>
        <v>4.8742983276045908E-10</v>
      </c>
      <c r="EB208" s="29">
        <f t="shared" si="199"/>
        <v>4.8742983276042362E-10</v>
      </c>
      <c r="ED208" s="35"/>
      <c r="EE208" s="35"/>
      <c r="EF208" s="35"/>
      <c r="EL208" s="35"/>
      <c r="EM208" s="35"/>
      <c r="EN208" s="35"/>
      <c r="ET208" s="35"/>
      <c r="EU208" s="35"/>
      <c r="EV208" s="35"/>
    </row>
    <row r="209" spans="14:152" s="29" customFormat="1" ht="13.5" x14ac:dyDescent="0.3">
      <c r="N209" s="35">
        <v>5.9370000000000002E-8</v>
      </c>
      <c r="O209" s="35">
        <v>4.2275244779400003</v>
      </c>
      <c r="P209" s="35">
        <v>4459.3682188025996</v>
      </c>
      <c r="Q209" s="29">
        <f t="shared" si="168"/>
        <v>1.8275416944970023E-8</v>
      </c>
      <c r="R209" s="29">
        <f t="shared" si="169"/>
        <v>1.8278635956077405E-8</v>
      </c>
      <c r="S209" s="29">
        <f t="shared" si="170"/>
        <v>1.827863584270007E-8</v>
      </c>
      <c r="T209" s="29">
        <f t="shared" si="171"/>
        <v>1.8278635842703283E-8</v>
      </c>
      <c r="V209" s="35">
        <v>9.1399999999999995E-9</v>
      </c>
      <c r="W209" s="35">
        <v>1.2239889215199999</v>
      </c>
      <c r="X209" s="35">
        <v>103.0927742186</v>
      </c>
      <c r="Y209" s="29">
        <f t="shared" si="172"/>
        <v>-8.8710716434140601E-9</v>
      </c>
      <c r="Z209" s="29">
        <f t="shared" si="173"/>
        <v>-8.8710687439321869E-9</v>
      </c>
      <c r="AA209" s="29">
        <f t="shared" si="174"/>
        <v>-8.8710687440343123E-9</v>
      </c>
      <c r="AB209" s="29">
        <f t="shared" si="175"/>
        <v>-8.8710687440343073E-9</v>
      </c>
      <c r="AD209" s="35">
        <v>6.9999999999999996E-10</v>
      </c>
      <c r="AE209" s="35">
        <v>9.8013565250000004E-2</v>
      </c>
      <c r="AF209" s="35">
        <v>1437.1756141986</v>
      </c>
      <c r="AG209" s="29">
        <f t="shared" si="176"/>
        <v>-8.4823785380126952E-11</v>
      </c>
      <c r="AH209" s="29">
        <f t="shared" si="177"/>
        <v>-8.483654677481695E-11</v>
      </c>
      <c r="AI209" s="29">
        <f t="shared" si="178"/>
        <v>-8.4836546325342566E-11</v>
      </c>
      <c r="AJ209" s="29">
        <f t="shared" si="179"/>
        <v>-8.4836546325357378E-11</v>
      </c>
      <c r="AL209" s="35"/>
      <c r="AM209" s="35"/>
      <c r="AN209" s="35"/>
      <c r="AT209" s="35"/>
      <c r="AU209" s="35"/>
      <c r="AV209" s="35"/>
      <c r="BB209" s="35"/>
      <c r="BC209" s="35"/>
      <c r="BD209" s="35"/>
      <c r="BJ209" s="35">
        <v>3.7099999999999998E-9</v>
      </c>
      <c r="BK209" s="35">
        <v>0.41707432281000001</v>
      </c>
      <c r="BL209" s="35">
        <v>13760.5987102074</v>
      </c>
      <c r="BM209" s="29">
        <f t="shared" si="180"/>
        <v>-2.4143501767886231E-9</v>
      </c>
      <c r="BN209" s="29">
        <f t="shared" si="181"/>
        <v>-2.4148454916608974E-9</v>
      </c>
      <c r="BO209" s="29">
        <f t="shared" si="182"/>
        <v>-2.4148454742164333E-9</v>
      </c>
      <c r="BP209" s="29">
        <f t="shared" si="183"/>
        <v>-2.4148454742169937E-9</v>
      </c>
      <c r="BR209" s="35">
        <v>6.0999999999999996E-10</v>
      </c>
      <c r="BS209" s="35">
        <v>5.3351599416699997</v>
      </c>
      <c r="BT209" s="35">
        <v>853.19638175199998</v>
      </c>
      <c r="BU209" s="29">
        <f t="shared" si="184"/>
        <v>5.7444072302170684E-10</v>
      </c>
      <c r="BV209" s="29">
        <f t="shared" si="185"/>
        <v>5.7444296060106261E-10</v>
      </c>
      <c r="BW209" s="29">
        <f t="shared" si="186"/>
        <v>5.7444296052225246E-10</v>
      </c>
      <c r="BX209" s="29">
        <f t="shared" si="187"/>
        <v>5.7444296052225546E-10</v>
      </c>
      <c r="BZ209" s="35"/>
      <c r="CA209" s="35"/>
      <c r="CB209" s="35"/>
      <c r="CH209" s="35"/>
      <c r="CI209" s="35"/>
      <c r="CJ209" s="35"/>
      <c r="CP209" s="35"/>
      <c r="CQ209" s="35"/>
      <c r="CR209" s="35"/>
      <c r="CX209" s="35"/>
      <c r="CY209" s="35"/>
      <c r="CZ209" s="35"/>
      <c r="DF209" s="35">
        <v>3.201E-8</v>
      </c>
      <c r="DG209" s="35">
        <v>3.3649292527500001</v>
      </c>
      <c r="DH209" s="35">
        <v>2384.3232707292</v>
      </c>
      <c r="DI209" s="29">
        <f t="shared" si="188"/>
        <v>-1.0088794628186878E-8</v>
      </c>
      <c r="DJ209" s="29">
        <f t="shared" si="189"/>
        <v>-1.0089720248610101E-8</v>
      </c>
      <c r="DK209" s="29">
        <f t="shared" si="190"/>
        <v>-1.0089720216008489E-8</v>
      </c>
      <c r="DL209" s="29">
        <f t="shared" si="191"/>
        <v>-1.0089720216009353E-8</v>
      </c>
      <c r="DN209" s="35">
        <v>4.9E-9</v>
      </c>
      <c r="DO209" s="35">
        <v>1.5771274695499999</v>
      </c>
      <c r="DP209" s="35">
        <v>162.46663613219999</v>
      </c>
      <c r="DQ209" s="29">
        <f t="shared" si="192"/>
        <v>-2.3341004399048456E-9</v>
      </c>
      <c r="DR209" s="29">
        <f t="shared" si="193"/>
        <v>-2.3341093848767277E-9</v>
      </c>
      <c r="DS209" s="29">
        <f t="shared" si="194"/>
        <v>-2.3341093845616728E-9</v>
      </c>
      <c r="DT209" s="29">
        <f t="shared" si="195"/>
        <v>-2.3341093845616844E-9</v>
      </c>
      <c r="DV209" s="35">
        <v>6.9E-10</v>
      </c>
      <c r="DW209" s="35">
        <v>2.4290559336199999</v>
      </c>
      <c r="DX209" s="35">
        <v>6158.6474353058002</v>
      </c>
      <c r="DY209" s="29">
        <f t="shared" si="196"/>
        <v>-2.4009742470989673E-10</v>
      </c>
      <c r="DZ209" s="29">
        <f t="shared" si="197"/>
        <v>-2.4004651295253111E-10</v>
      </c>
      <c r="EA209" s="29">
        <f t="shared" si="198"/>
        <v>-2.4004651474575068E-10</v>
      </c>
      <c r="EB209" s="29">
        <f t="shared" si="199"/>
        <v>-2.4004651474569552E-10</v>
      </c>
      <c r="ED209" s="35"/>
      <c r="EE209" s="35"/>
      <c r="EF209" s="35"/>
      <c r="EL209" s="35"/>
      <c r="EM209" s="35"/>
      <c r="EN209" s="35"/>
      <c r="ET209" s="35"/>
      <c r="EU209" s="35"/>
      <c r="EV209" s="35"/>
    </row>
    <row r="210" spans="14:152" s="29" customFormat="1" ht="13.5" x14ac:dyDescent="0.3">
      <c r="N210" s="35">
        <v>5.8479999999999998E-8</v>
      </c>
      <c r="O210" s="35">
        <v>4.3037970091600002</v>
      </c>
      <c r="P210" s="35">
        <v>7875.6718636242003</v>
      </c>
      <c r="Q210" s="29">
        <f t="shared" si="168"/>
        <v>5.6318307630131954E-8</v>
      </c>
      <c r="R210" s="29">
        <f t="shared" si="169"/>
        <v>5.6319892804726314E-8</v>
      </c>
      <c r="S210" s="29">
        <f t="shared" si="170"/>
        <v>5.6319892748903898E-8</v>
      </c>
      <c r="T210" s="29">
        <f t="shared" si="171"/>
        <v>5.6319892748905685E-8</v>
      </c>
      <c r="V210" s="35">
        <v>9.5499999999999995E-9</v>
      </c>
      <c r="W210" s="35">
        <v>1.52875141393</v>
      </c>
      <c r="X210" s="35">
        <v>3369.0616141676001</v>
      </c>
      <c r="Y210" s="29">
        <f t="shared" si="172"/>
        <v>9.1235478846675813E-9</v>
      </c>
      <c r="Z210" s="29">
        <f t="shared" si="173"/>
        <v>9.1234263806391432E-9</v>
      </c>
      <c r="AA210" s="29">
        <f t="shared" si="174"/>
        <v>9.1234263849190088E-9</v>
      </c>
      <c r="AB210" s="29">
        <f t="shared" si="175"/>
        <v>9.1234263849188698E-9</v>
      </c>
      <c r="AD210" s="35">
        <v>6.9E-10</v>
      </c>
      <c r="AE210" s="35">
        <v>2.2359740324300001</v>
      </c>
      <c r="AF210" s="35">
        <v>7107.8230442756003</v>
      </c>
      <c r="AG210" s="29">
        <f t="shared" si="176"/>
        <v>-8.8922234214408173E-11</v>
      </c>
      <c r="AH210" s="29">
        <f t="shared" si="177"/>
        <v>-8.8984385392866812E-11</v>
      </c>
      <c r="AI210" s="29">
        <f t="shared" si="178"/>
        <v>-8.8984383203820071E-11</v>
      </c>
      <c r="AJ210" s="29">
        <f t="shared" si="179"/>
        <v>-8.8984383203888133E-11</v>
      </c>
      <c r="AL210" s="35"/>
      <c r="AM210" s="35"/>
      <c r="AN210" s="35"/>
      <c r="AT210" s="35"/>
      <c r="AU210" s="35"/>
      <c r="AV210" s="35"/>
      <c r="BB210" s="35"/>
      <c r="BC210" s="35"/>
      <c r="BD210" s="35"/>
      <c r="BJ210" s="35">
        <v>4.7600000000000001E-9</v>
      </c>
      <c r="BK210" s="35">
        <v>0.81142637639000004</v>
      </c>
      <c r="BL210" s="35">
        <v>6816.2899334350004</v>
      </c>
      <c r="BM210" s="29">
        <f t="shared" si="180"/>
        <v>-2.6869365878805593E-11</v>
      </c>
      <c r="BN210" s="29">
        <f t="shared" si="181"/>
        <v>-2.7283986524303015E-11</v>
      </c>
      <c r="BO210" s="29">
        <f t="shared" si="182"/>
        <v>-2.7283971920748411E-11</v>
      </c>
      <c r="BP210" s="29">
        <f t="shared" si="183"/>
        <v>-2.7283971921221907E-11</v>
      </c>
      <c r="BR210" s="35">
        <v>5.9000000000000003E-10</v>
      </c>
      <c r="BS210" s="35">
        <v>0.80382380789999996</v>
      </c>
      <c r="BT210" s="35">
        <v>13362.432453146999</v>
      </c>
      <c r="BU210" s="29">
        <f t="shared" si="184"/>
        <v>-2.8577458000926155E-10</v>
      </c>
      <c r="BV210" s="29">
        <f t="shared" si="185"/>
        <v>-2.8586271773717004E-10</v>
      </c>
      <c r="BW210" s="29">
        <f t="shared" si="186"/>
        <v>-2.8586271463297146E-10</v>
      </c>
      <c r="BX210" s="29">
        <f t="shared" si="187"/>
        <v>-2.8586271463307414E-10</v>
      </c>
      <c r="BZ210" s="35"/>
      <c r="CA210" s="35"/>
      <c r="CB210" s="35"/>
      <c r="CH210" s="35"/>
      <c r="CI210" s="35"/>
      <c r="CJ210" s="35"/>
      <c r="CP210" s="35"/>
      <c r="CQ210" s="35"/>
      <c r="CR210" s="35"/>
      <c r="CX210" s="35"/>
      <c r="CY210" s="35"/>
      <c r="CZ210" s="35"/>
      <c r="DF210" s="35">
        <v>3.9909999999999998E-8</v>
      </c>
      <c r="DG210" s="35">
        <v>3.8286783690999999</v>
      </c>
      <c r="DH210" s="35">
        <v>3355.8648978848</v>
      </c>
      <c r="DI210" s="29">
        <f t="shared" si="188"/>
        <v>-8.5077106596203872E-9</v>
      </c>
      <c r="DJ210" s="29">
        <f t="shared" si="189"/>
        <v>-8.5060384442023292E-9</v>
      </c>
      <c r="DK210" s="29">
        <f t="shared" si="190"/>
        <v>-8.5060385031007354E-9</v>
      </c>
      <c r="DL210" s="29">
        <f t="shared" si="191"/>
        <v>-8.5060385030987965E-9</v>
      </c>
      <c r="DN210" s="35">
        <v>4.9200000000000004E-9</v>
      </c>
      <c r="DO210" s="35">
        <v>4.0859282325099997</v>
      </c>
      <c r="DP210" s="35">
        <v>10021.9045904022</v>
      </c>
      <c r="DQ210" s="29">
        <f t="shared" si="192"/>
        <v>-4.6110906846694695E-9</v>
      </c>
      <c r="DR210" s="29">
        <f t="shared" si="193"/>
        <v>-4.6113104024821155E-9</v>
      </c>
      <c r="DS210" s="29">
        <f t="shared" si="194"/>
        <v>-4.6113103947446755E-9</v>
      </c>
      <c r="DT210" s="29">
        <f t="shared" si="195"/>
        <v>-4.6113103947448707E-9</v>
      </c>
      <c r="DV210" s="35">
        <v>5.4999999999999996E-10</v>
      </c>
      <c r="DW210" s="35">
        <v>5.03192783121</v>
      </c>
      <c r="DX210" s="35">
        <v>7255.5696517344004</v>
      </c>
      <c r="DY210" s="29">
        <f t="shared" si="196"/>
        <v>-5.1589314157959536E-10</v>
      </c>
      <c r="DZ210" s="29">
        <f t="shared" si="197"/>
        <v>-5.1591081813627808E-10</v>
      </c>
      <c r="EA210" s="29">
        <f t="shared" si="198"/>
        <v>-5.1591081751376243E-10</v>
      </c>
      <c r="EB210" s="29">
        <f t="shared" si="199"/>
        <v>-5.1591081751378135E-10</v>
      </c>
      <c r="ED210" s="35"/>
      <c r="EE210" s="35"/>
      <c r="EF210" s="35"/>
      <c r="EL210" s="35"/>
      <c r="EM210" s="35"/>
      <c r="EN210" s="35"/>
      <c r="ET210" s="35"/>
      <c r="EU210" s="35"/>
      <c r="EV210" s="35"/>
    </row>
    <row r="211" spans="14:152" s="29" customFormat="1" ht="13.5" x14ac:dyDescent="0.3">
      <c r="N211" s="35">
        <v>5.8950000000000002E-8</v>
      </c>
      <c r="O211" s="35">
        <v>0.77226207039000005</v>
      </c>
      <c r="P211" s="35">
        <v>2699.7348193175999</v>
      </c>
      <c r="Q211" s="29">
        <f t="shared" si="168"/>
        <v>4.7326620879709178E-8</v>
      </c>
      <c r="R211" s="29">
        <f t="shared" si="169"/>
        <v>4.7327833427968514E-8</v>
      </c>
      <c r="S211" s="29">
        <f t="shared" si="170"/>
        <v>4.7327833385261721E-8</v>
      </c>
      <c r="T211" s="29">
        <f t="shared" si="171"/>
        <v>4.7327833385262972E-8</v>
      </c>
      <c r="V211" s="35">
        <v>9.0799999999999993E-9</v>
      </c>
      <c r="W211" s="35">
        <v>0.48223420834000003</v>
      </c>
      <c r="X211" s="35">
        <v>13358.9265884502</v>
      </c>
      <c r="Y211" s="29">
        <f t="shared" si="172"/>
        <v>-7.0223567755170135E-9</v>
      </c>
      <c r="Z211" s="29">
        <f t="shared" si="173"/>
        <v>-7.0233393354163278E-9</v>
      </c>
      <c r="AA211" s="29">
        <f t="shared" si="174"/>
        <v>-7.0233393008127513E-9</v>
      </c>
      <c r="AB211" s="29">
        <f t="shared" si="175"/>
        <v>-7.0233393008137324E-9</v>
      </c>
      <c r="AD211" s="35">
        <v>7.4000000000000003E-10</v>
      </c>
      <c r="AE211" s="35">
        <v>0.67876411084999999</v>
      </c>
      <c r="AF211" s="35">
        <v>16460.333529524902</v>
      </c>
      <c r="AG211" s="29">
        <f t="shared" si="176"/>
        <v>-4.0578074533319371E-10</v>
      </c>
      <c r="AH211" s="29">
        <f t="shared" si="177"/>
        <v>-4.0591090550415024E-10</v>
      </c>
      <c r="AI211" s="29">
        <f t="shared" si="178"/>
        <v>-4.0591090092004598E-10</v>
      </c>
      <c r="AJ211" s="29">
        <f t="shared" si="179"/>
        <v>-4.059109009201866E-10</v>
      </c>
      <c r="AL211" s="35"/>
      <c r="AM211" s="35"/>
      <c r="AN211" s="35"/>
      <c r="AT211" s="35"/>
      <c r="AU211" s="35"/>
      <c r="AV211" s="35"/>
      <c r="BB211" s="35"/>
      <c r="BC211" s="35"/>
      <c r="BD211" s="35"/>
      <c r="BJ211" s="35">
        <v>3.48E-9</v>
      </c>
      <c r="BK211" s="35">
        <v>3.3649705412699999</v>
      </c>
      <c r="BL211" s="35">
        <v>8439.8779318163997</v>
      </c>
      <c r="BM211" s="29">
        <f t="shared" si="180"/>
        <v>-2.0885866182522732E-9</v>
      </c>
      <c r="BN211" s="29">
        <f t="shared" si="181"/>
        <v>-2.0882863860602164E-9</v>
      </c>
      <c r="BO211" s="29">
        <f t="shared" si="182"/>
        <v>-2.0882863966353073E-9</v>
      </c>
      <c r="BP211" s="29">
        <f t="shared" si="183"/>
        <v>-2.0882863966349909E-9</v>
      </c>
      <c r="BR211" s="35">
        <v>5.4999999999999996E-10</v>
      </c>
      <c r="BS211" s="35">
        <v>0.37478855406</v>
      </c>
      <c r="BT211" s="35">
        <v>149.56319713459999</v>
      </c>
      <c r="BU211" s="29">
        <f t="shared" si="184"/>
        <v>-5.1895117028913498E-10</v>
      </c>
      <c r="BV211" s="29">
        <f t="shared" si="185"/>
        <v>-5.1895082208781274E-10</v>
      </c>
      <c r="BW211" s="29">
        <f t="shared" si="186"/>
        <v>-5.1895082210007694E-10</v>
      </c>
      <c r="BX211" s="29">
        <f t="shared" si="187"/>
        <v>-5.1895082210007652E-10</v>
      </c>
      <c r="BZ211" s="35"/>
      <c r="CA211" s="35"/>
      <c r="CB211" s="35"/>
      <c r="CH211" s="35"/>
      <c r="CI211" s="35"/>
      <c r="CJ211" s="35"/>
      <c r="CP211" s="35"/>
      <c r="CQ211" s="35"/>
      <c r="CR211" s="35"/>
      <c r="CX211" s="35"/>
      <c r="CY211" s="35"/>
      <c r="CZ211" s="35"/>
      <c r="DF211" s="35">
        <v>4.2050000000000003E-8</v>
      </c>
      <c r="DG211" s="35">
        <v>1.9053227917</v>
      </c>
      <c r="DH211" s="35">
        <v>263.08392337279997</v>
      </c>
      <c r="DI211" s="29">
        <f t="shared" si="188"/>
        <v>4.1818936610212513E-8</v>
      </c>
      <c r="DJ211" s="29">
        <f t="shared" si="189"/>
        <v>4.1818921809919084E-8</v>
      </c>
      <c r="DK211" s="29">
        <f t="shared" si="190"/>
        <v>4.181892181044038E-8</v>
      </c>
      <c r="DL211" s="29">
        <f t="shared" si="191"/>
        <v>4.1818921810440366E-8</v>
      </c>
      <c r="DN211" s="35">
        <v>4.6800000000000004E-9</v>
      </c>
      <c r="DO211" s="35">
        <v>4.5062893972899998</v>
      </c>
      <c r="DP211" s="35">
        <v>2384.3232707292</v>
      </c>
      <c r="DQ211" s="29">
        <f t="shared" si="192"/>
        <v>3.4240530279333861E-9</v>
      </c>
      <c r="DR211" s="29">
        <f t="shared" si="193"/>
        <v>3.4239558177036559E-9</v>
      </c>
      <c r="DS211" s="29">
        <f t="shared" si="194"/>
        <v>3.4239558211276062E-9</v>
      </c>
      <c r="DT211" s="29">
        <f t="shared" si="195"/>
        <v>3.4239558211275152E-9</v>
      </c>
      <c r="DV211" s="35">
        <v>5.1E-10</v>
      </c>
      <c r="DW211" s="35">
        <v>5.4535194771100004</v>
      </c>
      <c r="DX211" s="35">
        <v>13207.029307364999</v>
      </c>
      <c r="DY211" s="29">
        <f t="shared" si="196"/>
        <v>5.0938230931673848E-10</v>
      </c>
      <c r="DZ211" s="29">
        <f t="shared" si="197"/>
        <v>5.093865371470786E-10</v>
      </c>
      <c r="EA211" s="29">
        <f t="shared" si="198"/>
        <v>5.0938653699842339E-10</v>
      </c>
      <c r="EB211" s="29">
        <f t="shared" si="199"/>
        <v>5.0938653699842835E-10</v>
      </c>
      <c r="ED211" s="35"/>
      <c r="EE211" s="35"/>
      <c r="EF211" s="35"/>
      <c r="EL211" s="35"/>
      <c r="EM211" s="35"/>
      <c r="EN211" s="35"/>
      <c r="ET211" s="35"/>
      <c r="EU211" s="35"/>
      <c r="EV211" s="35"/>
    </row>
    <row r="212" spans="14:152" s="29" customFormat="1" ht="13.5" x14ac:dyDescent="0.3">
      <c r="N212" s="35">
        <v>5.962E-8</v>
      </c>
      <c r="O212" s="35">
        <v>3.0131815141499998</v>
      </c>
      <c r="P212" s="35">
        <v>3369.0616141676001</v>
      </c>
      <c r="Q212" s="29">
        <f t="shared" si="168"/>
        <v>2.2464654757681128E-8</v>
      </c>
      <c r="R212" s="29">
        <f t="shared" si="169"/>
        <v>2.2467032417569881E-8</v>
      </c>
      <c r="S212" s="29">
        <f t="shared" si="170"/>
        <v>2.2467032333825576E-8</v>
      </c>
      <c r="T212" s="29">
        <f t="shared" si="171"/>
        <v>2.2467032333828319E-8</v>
      </c>
      <c r="V212" s="35">
        <v>8.9199999999999998E-9</v>
      </c>
      <c r="W212" s="35">
        <v>1.3516113680699999</v>
      </c>
      <c r="X212" s="35">
        <v>1214.7350193206</v>
      </c>
      <c r="Y212" s="29">
        <f t="shared" si="172"/>
        <v>-5.4750479265205757E-9</v>
      </c>
      <c r="Z212" s="29">
        <f t="shared" si="173"/>
        <v>-5.4749386101347902E-9</v>
      </c>
      <c r="AA212" s="29">
        <f t="shared" si="174"/>
        <v>-5.4749386139851075E-9</v>
      </c>
      <c r="AB212" s="29">
        <f t="shared" si="175"/>
        <v>-5.4749386139849826E-9</v>
      </c>
      <c r="AD212" s="35">
        <v>6.8000000000000003E-10</v>
      </c>
      <c r="AE212" s="35">
        <v>0.54393617189999999</v>
      </c>
      <c r="AF212" s="35">
        <v>12935.851515923199</v>
      </c>
      <c r="AG212" s="29">
        <f t="shared" si="176"/>
        <v>-6.7131722402514103E-10</v>
      </c>
      <c r="AH212" s="29">
        <f t="shared" si="177"/>
        <v>-6.7133512115498852E-10</v>
      </c>
      <c r="AI212" s="29">
        <f t="shared" si="178"/>
        <v>-6.7133512052494873E-10</v>
      </c>
      <c r="AJ212" s="29">
        <f t="shared" si="179"/>
        <v>-6.7133512052496713E-10</v>
      </c>
      <c r="AL212" s="35"/>
      <c r="AM212" s="35"/>
      <c r="AN212" s="35"/>
      <c r="AT212" s="35"/>
      <c r="AU212" s="35"/>
      <c r="AV212" s="35"/>
      <c r="BB212" s="35"/>
      <c r="BC212" s="35"/>
      <c r="BD212" s="35"/>
      <c r="BJ212" s="35">
        <v>3.6600000000000002E-9</v>
      </c>
      <c r="BK212" s="35">
        <v>6.0518669257699997</v>
      </c>
      <c r="BL212" s="35">
        <v>3607.2194684216001</v>
      </c>
      <c r="BM212" s="29">
        <f t="shared" si="180"/>
        <v>-8.6038521658458249E-10</v>
      </c>
      <c r="BN212" s="29">
        <f t="shared" si="181"/>
        <v>-8.6022122755670395E-10</v>
      </c>
      <c r="BO212" s="29">
        <f t="shared" si="182"/>
        <v>-8.6022123333268438E-10</v>
      </c>
      <c r="BP212" s="29">
        <f t="shared" si="183"/>
        <v>-8.6022123333248223E-10</v>
      </c>
      <c r="BR212" s="35">
        <v>5.3000000000000003E-10</v>
      </c>
      <c r="BS212" s="35">
        <v>0.55329112916000001</v>
      </c>
      <c r="BT212" s="35">
        <v>14314.1681130498</v>
      </c>
      <c r="BU212" s="29">
        <f t="shared" si="184"/>
        <v>4.4772963607801165E-10</v>
      </c>
      <c r="BV212" s="29">
        <f t="shared" si="185"/>
        <v>4.4778150860936689E-10</v>
      </c>
      <c r="BW212" s="29">
        <f t="shared" si="186"/>
        <v>4.4778150678260277E-10</v>
      </c>
      <c r="BX212" s="29">
        <f t="shared" si="187"/>
        <v>4.4778150678265917E-10</v>
      </c>
      <c r="BZ212" s="35"/>
      <c r="CA212" s="35"/>
      <c r="CB212" s="35"/>
      <c r="CH212" s="35"/>
      <c r="CI212" s="35"/>
      <c r="CJ212" s="35"/>
      <c r="CP212" s="35"/>
      <c r="CQ212" s="35"/>
      <c r="CR212" s="35"/>
      <c r="CX212" s="35"/>
      <c r="CY212" s="35"/>
      <c r="CZ212" s="35"/>
      <c r="DF212" s="35">
        <v>3.7429999999999998E-8</v>
      </c>
      <c r="DG212" s="35">
        <v>4.2545802418700003</v>
      </c>
      <c r="DH212" s="35">
        <v>6261.7402095243997</v>
      </c>
      <c r="DI212" s="29">
        <f t="shared" si="188"/>
        <v>2.450457365238327E-8</v>
      </c>
      <c r="DJ212" s="29">
        <f t="shared" si="189"/>
        <v>2.4502309518777259E-8</v>
      </c>
      <c r="DK212" s="29">
        <f t="shared" si="190"/>
        <v>2.4502309598526314E-8</v>
      </c>
      <c r="DL212" s="29">
        <f t="shared" si="191"/>
        <v>2.4502309598523899E-8</v>
      </c>
      <c r="DN212" s="35">
        <v>4.6200000000000002E-9</v>
      </c>
      <c r="DO212" s="35">
        <v>1.3065388230799999</v>
      </c>
      <c r="DP212" s="35">
        <v>17256.6315363414</v>
      </c>
      <c r="DQ212" s="29">
        <f t="shared" si="192"/>
        <v>1.8602018481730991E-9</v>
      </c>
      <c r="DR212" s="29">
        <f t="shared" si="193"/>
        <v>1.8592692104986885E-9</v>
      </c>
      <c r="DS212" s="29">
        <f t="shared" si="194"/>
        <v>1.8592692433492366E-9</v>
      </c>
      <c r="DT212" s="29">
        <f t="shared" si="195"/>
        <v>1.859269243348275E-9</v>
      </c>
      <c r="DV212" s="35">
        <v>5.0000000000000003E-10</v>
      </c>
      <c r="DW212" s="35">
        <v>0.23368526162</v>
      </c>
      <c r="DX212" s="35">
        <v>4379.6390374902003</v>
      </c>
      <c r="DY212" s="29">
        <f t="shared" si="196"/>
        <v>-3.1497529924196603E-10</v>
      </c>
      <c r="DZ212" s="29">
        <f t="shared" si="197"/>
        <v>-3.1495356531535097E-10</v>
      </c>
      <c r="EA212" s="29">
        <f t="shared" si="198"/>
        <v>-3.1495356608087116E-10</v>
      </c>
      <c r="EB212" s="29">
        <f t="shared" si="199"/>
        <v>-3.149535660808436E-10</v>
      </c>
      <c r="ED212" s="35"/>
      <c r="EE212" s="35"/>
      <c r="EF212" s="35"/>
      <c r="EL212" s="35"/>
      <c r="EM212" s="35"/>
      <c r="EN212" s="35"/>
      <c r="ET212" s="35"/>
      <c r="EU212" s="35"/>
      <c r="EV212" s="35"/>
    </row>
    <row r="213" spans="14:152" s="29" customFormat="1" ht="13.5" x14ac:dyDescent="0.3">
      <c r="N213" s="35">
        <v>6.3069999999999995E-8</v>
      </c>
      <c r="O213" s="35">
        <v>1.7783098398299999</v>
      </c>
      <c r="P213" s="35">
        <v>2178.137722292</v>
      </c>
      <c r="Q213" s="29">
        <f t="shared" si="168"/>
        <v>5.3974783705630523E-8</v>
      </c>
      <c r="R213" s="29">
        <f t="shared" si="169"/>
        <v>5.3973875507037132E-8</v>
      </c>
      <c r="S213" s="29">
        <f t="shared" si="170"/>
        <v>5.397387553902604E-8</v>
      </c>
      <c r="T213" s="29">
        <f t="shared" si="171"/>
        <v>5.3973875539025113E-8</v>
      </c>
      <c r="V213" s="35">
        <v>9.9800000000000007E-9</v>
      </c>
      <c r="W213" s="35">
        <v>3.2966588195000002</v>
      </c>
      <c r="X213" s="35">
        <v>3178.1457905676002</v>
      </c>
      <c r="Y213" s="29">
        <f t="shared" si="172"/>
        <v>-6.1937157934857687E-10</v>
      </c>
      <c r="Z213" s="29">
        <f t="shared" si="173"/>
        <v>-6.1977612614938329E-10</v>
      </c>
      <c r="AA213" s="29">
        <f t="shared" si="174"/>
        <v>-6.1977611190068925E-10</v>
      </c>
      <c r="AB213" s="29">
        <f t="shared" si="175"/>
        <v>-6.197761119011139E-10</v>
      </c>
      <c r="AD213" s="35">
        <v>8.3999999999999999E-10</v>
      </c>
      <c r="AE213" s="35">
        <v>5.1161735663999997</v>
      </c>
      <c r="AF213" s="35">
        <v>13892.1406718938</v>
      </c>
      <c r="AG213" s="29">
        <f t="shared" si="176"/>
        <v>-1.3066771227582265E-10</v>
      </c>
      <c r="AH213" s="29">
        <f t="shared" si="177"/>
        <v>-1.3081502022994912E-10</v>
      </c>
      <c r="AI213" s="29">
        <f t="shared" si="178"/>
        <v>-1.3081501504160493E-10</v>
      </c>
      <c r="AJ213" s="29">
        <f t="shared" si="179"/>
        <v>-1.3081501504177E-10</v>
      </c>
      <c r="AL213" s="35"/>
      <c r="AM213" s="35"/>
      <c r="AN213" s="35"/>
      <c r="AT213" s="35"/>
      <c r="AU213" s="35"/>
      <c r="AV213" s="35"/>
      <c r="BB213" s="35"/>
      <c r="BC213" s="35"/>
      <c r="BD213" s="35"/>
      <c r="BJ213" s="35">
        <v>4.0199999999999998E-9</v>
      </c>
      <c r="BK213" s="35">
        <v>2.6737567547299999</v>
      </c>
      <c r="BL213" s="35">
        <v>18454.601664915001</v>
      </c>
      <c r="BM213" s="29">
        <f t="shared" si="180"/>
        <v>2.7467250760404933E-9</v>
      </c>
      <c r="BN213" s="29">
        <f t="shared" si="181"/>
        <v>2.7474172417007248E-9</v>
      </c>
      <c r="BO213" s="29">
        <f t="shared" si="182"/>
        <v>2.7474172173242391E-9</v>
      </c>
      <c r="BP213" s="29">
        <f t="shared" si="183"/>
        <v>2.7474172173249062E-9</v>
      </c>
      <c r="BR213" s="35">
        <v>5.9000000000000003E-10</v>
      </c>
      <c r="BS213" s="35">
        <v>7.2346917440000005E-2</v>
      </c>
      <c r="BT213" s="35">
        <v>6531.6616562649997</v>
      </c>
      <c r="BU213" s="29">
        <f t="shared" si="184"/>
        <v>4.67812714328238E-10</v>
      </c>
      <c r="BV213" s="29">
        <f t="shared" si="185"/>
        <v>4.6778270421693775E-10</v>
      </c>
      <c r="BW213" s="29">
        <f t="shared" si="186"/>
        <v>4.6778270527399641E-10</v>
      </c>
      <c r="BX213" s="29">
        <f t="shared" si="187"/>
        <v>4.677827052739657E-10</v>
      </c>
      <c r="BZ213" s="35"/>
      <c r="CA213" s="35"/>
      <c r="CB213" s="35"/>
      <c r="CH213" s="35"/>
      <c r="CI213" s="35"/>
      <c r="CJ213" s="35"/>
      <c r="CP213" s="35"/>
      <c r="CQ213" s="35"/>
      <c r="CR213" s="35"/>
      <c r="CX213" s="35"/>
      <c r="CY213" s="35"/>
      <c r="CZ213" s="35"/>
      <c r="DF213" s="35">
        <v>3.1109999999999999E-8</v>
      </c>
      <c r="DG213" s="35">
        <v>1.6544505334899999</v>
      </c>
      <c r="DH213" s="35">
        <v>20199.094959632999</v>
      </c>
      <c r="DI213" s="29">
        <f t="shared" si="188"/>
        <v>-3.0800427398118196E-8</v>
      </c>
      <c r="DJ213" s="29">
        <f t="shared" si="189"/>
        <v>-3.0799296321095551E-8</v>
      </c>
      <c r="DK213" s="29">
        <f t="shared" si="190"/>
        <v>-3.0799296360969673E-8</v>
      </c>
      <c r="DL213" s="29">
        <f t="shared" si="191"/>
        <v>-3.0799296360968674E-8</v>
      </c>
      <c r="DN213" s="35">
        <v>4.4400000000000004E-9</v>
      </c>
      <c r="DO213" s="35">
        <v>5.2055684167500003</v>
      </c>
      <c r="DP213" s="35">
        <v>13358.9265884502</v>
      </c>
      <c r="DQ213" s="29">
        <f t="shared" si="192"/>
        <v>-2.8520809060112731E-9</v>
      </c>
      <c r="DR213" s="29">
        <f t="shared" si="193"/>
        <v>-2.85149994699281E-9</v>
      </c>
      <c r="DS213" s="29">
        <f t="shared" si="194"/>
        <v>-2.8514999674564912E-9</v>
      </c>
      <c r="DT213" s="29">
        <f t="shared" si="195"/>
        <v>-2.8514999674559105E-9</v>
      </c>
      <c r="DV213" s="35">
        <v>5.3000000000000003E-10</v>
      </c>
      <c r="DW213" s="35">
        <v>2.1282634402</v>
      </c>
      <c r="DX213" s="35">
        <v>13171.0014406876</v>
      </c>
      <c r="DY213" s="29">
        <f t="shared" si="196"/>
        <v>-3.9859601789813934E-10</v>
      </c>
      <c r="DZ213" s="29">
        <f t="shared" si="197"/>
        <v>-3.9853721738548503E-10</v>
      </c>
      <c r="EA213" s="29">
        <f t="shared" si="198"/>
        <v>-3.9853721945673375E-10</v>
      </c>
      <c r="EB213" s="29">
        <f t="shared" si="199"/>
        <v>-3.9853721945666427E-10</v>
      </c>
      <c r="ED213" s="35"/>
      <c r="EE213" s="35"/>
      <c r="EF213" s="35"/>
      <c r="EL213" s="35"/>
      <c r="EM213" s="35"/>
      <c r="EN213" s="35"/>
      <c r="ET213" s="35"/>
      <c r="EU213" s="35"/>
      <c r="EV213" s="35"/>
    </row>
    <row r="214" spans="14:152" s="29" customFormat="1" ht="13.5" x14ac:dyDescent="0.3">
      <c r="N214" s="35">
        <v>6.1029999999999998E-8</v>
      </c>
      <c r="O214" s="35">
        <v>4.4986600085199999</v>
      </c>
      <c r="P214" s="35">
        <v>6682.2051744678001</v>
      </c>
      <c r="Q214" s="29">
        <f t="shared" si="168"/>
        <v>6.0893076850741257E-8</v>
      </c>
      <c r="R214" s="29">
        <f t="shared" si="169"/>
        <v>6.0892727726174664E-8</v>
      </c>
      <c r="S214" s="29">
        <f t="shared" si="170"/>
        <v>6.0892727738479167E-8</v>
      </c>
      <c r="T214" s="29">
        <f t="shared" si="171"/>
        <v>6.0892727738478757E-8</v>
      </c>
      <c r="V214" s="35">
        <v>9.8000000000000001E-9</v>
      </c>
      <c r="W214" s="35">
        <v>1.69212466625</v>
      </c>
      <c r="X214" s="35">
        <v>43.718912305000003</v>
      </c>
      <c r="Y214" s="29">
        <f t="shared" si="172"/>
        <v>-7.2410215038690723E-9</v>
      </c>
      <c r="Z214" s="29">
        <f t="shared" si="173"/>
        <v>-7.2410178144876681E-9</v>
      </c>
      <c r="AA214" s="29">
        <f t="shared" si="174"/>
        <v>-7.2410178146176148E-9</v>
      </c>
      <c r="AB214" s="29">
        <f t="shared" si="175"/>
        <v>-7.2410178146176082E-9</v>
      </c>
      <c r="AD214" s="35">
        <v>7.7999999999999999E-10</v>
      </c>
      <c r="AE214" s="35">
        <v>5.2720637303100002</v>
      </c>
      <c r="AF214" s="35">
        <v>853.19638175199998</v>
      </c>
      <c r="AG214" s="29">
        <f t="shared" si="176"/>
        <v>7.4961587393624705E-10</v>
      </c>
      <c r="AH214" s="29">
        <f t="shared" si="177"/>
        <v>7.4961822442555687E-10</v>
      </c>
      <c r="AI214" s="29">
        <f t="shared" si="178"/>
        <v>7.4961822434277098E-10</v>
      </c>
      <c r="AJ214" s="29">
        <f t="shared" si="179"/>
        <v>7.4961822434277336E-10</v>
      </c>
      <c r="AL214" s="35"/>
      <c r="AM214" s="35"/>
      <c r="AN214" s="35"/>
      <c r="AT214" s="35"/>
      <c r="AU214" s="35"/>
      <c r="AV214" s="35"/>
      <c r="BB214" s="35"/>
      <c r="BC214" s="35"/>
      <c r="BD214" s="35"/>
      <c r="BJ214" s="35">
        <v>4.3899999999999999E-9</v>
      </c>
      <c r="BK214" s="35">
        <v>0.41122589060999998</v>
      </c>
      <c r="BL214" s="35">
        <v>10404.7338123226</v>
      </c>
      <c r="BM214" s="29">
        <f t="shared" si="180"/>
        <v>4.261889372173563E-9</v>
      </c>
      <c r="BN214" s="29">
        <f t="shared" si="181"/>
        <v>4.2617493493475736E-9</v>
      </c>
      <c r="BO214" s="29">
        <f t="shared" si="182"/>
        <v>4.2617493542807117E-9</v>
      </c>
      <c r="BP214" s="29">
        <f t="shared" si="183"/>
        <v>4.261749354280562E-9</v>
      </c>
      <c r="BR214" s="35">
        <v>5.9000000000000003E-10</v>
      </c>
      <c r="BS214" s="35">
        <v>2.8345858756300002</v>
      </c>
      <c r="BT214" s="35">
        <v>13362.4669604514</v>
      </c>
      <c r="BU214" s="29">
        <f t="shared" si="184"/>
        <v>5.8939981603354807E-10</v>
      </c>
      <c r="BV214" s="29">
        <f t="shared" si="185"/>
        <v>5.8939526423554103E-10</v>
      </c>
      <c r="BW214" s="29">
        <f t="shared" si="186"/>
        <v>5.8939526439616451E-10</v>
      </c>
      <c r="BX214" s="29">
        <f t="shared" si="187"/>
        <v>5.8939526439615996E-10</v>
      </c>
      <c r="BZ214" s="35"/>
      <c r="CA214" s="35"/>
      <c r="CB214" s="35"/>
      <c r="CH214" s="35"/>
      <c r="CI214" s="35"/>
      <c r="CJ214" s="35"/>
      <c r="CP214" s="35"/>
      <c r="CQ214" s="35"/>
      <c r="CR214" s="35"/>
      <c r="CX214" s="35"/>
      <c r="CY214" s="35"/>
      <c r="CZ214" s="35"/>
      <c r="DF214" s="35">
        <v>3.634E-8</v>
      </c>
      <c r="DG214" s="35">
        <v>5.55063049451</v>
      </c>
      <c r="DH214" s="35">
        <v>632.78373931320004</v>
      </c>
      <c r="DI214" s="29">
        <f t="shared" si="188"/>
        <v>-3.6077470220531874E-8</v>
      </c>
      <c r="DJ214" s="29">
        <f t="shared" si="189"/>
        <v>-3.6077505478289275E-8</v>
      </c>
      <c r="DK214" s="29">
        <f t="shared" si="190"/>
        <v>-3.6077505477047485E-8</v>
      </c>
      <c r="DL214" s="29">
        <f t="shared" si="191"/>
        <v>-3.6077505477047518E-8</v>
      </c>
      <c r="DN214" s="35">
        <v>5.1099999999999999E-9</v>
      </c>
      <c r="DO214" s="35">
        <v>5.2943670793499997</v>
      </c>
      <c r="DP214" s="35">
        <v>853.19638175199998</v>
      </c>
      <c r="DQ214" s="29">
        <f t="shared" si="192"/>
        <v>4.8782262053748567E-9</v>
      </c>
      <c r="DR214" s="29">
        <f t="shared" si="193"/>
        <v>4.8782427943939385E-9</v>
      </c>
      <c r="DS214" s="29">
        <f t="shared" si="194"/>
        <v>4.8782427938096611E-9</v>
      </c>
      <c r="DT214" s="29">
        <f t="shared" si="195"/>
        <v>4.8782427938096776E-9</v>
      </c>
      <c r="DV214" s="35">
        <v>4.8999999999999996E-10</v>
      </c>
      <c r="DW214" s="35">
        <v>2.3551215136799999</v>
      </c>
      <c r="DX214" s="35">
        <v>4032.7700279266001</v>
      </c>
      <c r="DY214" s="29">
        <f t="shared" si="196"/>
        <v>1.4980923765504039E-10</v>
      </c>
      <c r="DZ214" s="29">
        <f t="shared" si="197"/>
        <v>1.4978519422060818E-10</v>
      </c>
      <c r="EA214" s="29">
        <f t="shared" si="198"/>
        <v>1.4978519506745881E-10</v>
      </c>
      <c r="EB214" s="29">
        <f t="shared" si="199"/>
        <v>1.4978519506743229E-10</v>
      </c>
      <c r="ED214" s="35"/>
      <c r="EE214" s="35"/>
      <c r="EF214" s="35"/>
      <c r="EL214" s="35"/>
      <c r="EM214" s="35"/>
      <c r="EN214" s="35"/>
      <c r="ET214" s="35"/>
      <c r="EU214" s="35"/>
      <c r="EV214" s="35"/>
    </row>
    <row r="215" spans="14:152" s="29" customFormat="1" ht="13.5" x14ac:dyDescent="0.3">
      <c r="N215" s="35">
        <v>5.7700000000000001E-8</v>
      </c>
      <c r="O215" s="35">
        <v>0.96127853878000002</v>
      </c>
      <c r="P215" s="35">
        <v>13916.0191096416</v>
      </c>
      <c r="Q215" s="29">
        <f t="shared" si="168"/>
        <v>4.0647356589676837E-8</v>
      </c>
      <c r="R215" s="29">
        <f t="shared" si="169"/>
        <v>4.0654638692832458E-8</v>
      </c>
      <c r="S215" s="29">
        <f t="shared" si="170"/>
        <v>4.0654638436369364E-8</v>
      </c>
      <c r="T215" s="29">
        <f t="shared" si="171"/>
        <v>4.065463843637751E-8</v>
      </c>
      <c r="V215" s="35">
        <v>9.1899999999999999E-9</v>
      </c>
      <c r="W215" s="35">
        <v>2.4544588975199999</v>
      </c>
      <c r="X215" s="35">
        <v>13916.0191096416</v>
      </c>
      <c r="Y215" s="29">
        <f t="shared" si="172"/>
        <v>-6.0009247929028882E-9</v>
      </c>
      <c r="Z215" s="29">
        <f t="shared" si="173"/>
        <v>-5.9996869209113023E-9</v>
      </c>
      <c r="AA215" s="29">
        <f t="shared" si="174"/>
        <v>-5.9996869645142059E-9</v>
      </c>
      <c r="AB215" s="29">
        <f t="shared" si="175"/>
        <v>-5.9996869645128204E-9</v>
      </c>
      <c r="AD215" s="35">
        <v>6.5000000000000003E-10</v>
      </c>
      <c r="AE215" s="35">
        <v>4.7450462603199997</v>
      </c>
      <c r="AF215" s="35">
        <v>6144.4203413041996</v>
      </c>
      <c r="AG215" s="29">
        <f t="shared" si="176"/>
        <v>-4.1937516181709335E-10</v>
      </c>
      <c r="AH215" s="29">
        <f t="shared" si="177"/>
        <v>-4.1941415489764328E-10</v>
      </c>
      <c r="AI215" s="29">
        <f t="shared" si="178"/>
        <v>-4.1941415352429294E-10</v>
      </c>
      <c r="AJ215" s="29">
        <f t="shared" si="179"/>
        <v>-4.1941415352433533E-10</v>
      </c>
      <c r="AL215" s="35"/>
      <c r="AM215" s="35"/>
      <c r="AN215" s="35"/>
      <c r="AT215" s="35"/>
      <c r="AU215" s="35"/>
      <c r="AV215" s="35"/>
      <c r="BB215" s="35"/>
      <c r="BC215" s="35"/>
      <c r="BD215" s="35"/>
      <c r="BJ215" s="35">
        <v>4.1199999999999998E-9</v>
      </c>
      <c r="BK215" s="35">
        <v>4.8103965430600004</v>
      </c>
      <c r="BL215" s="35">
        <v>3329.9757613500001</v>
      </c>
      <c r="BM215" s="29">
        <f t="shared" si="180"/>
        <v>-2.8859203489333581E-9</v>
      </c>
      <c r="BN215" s="29">
        <f t="shared" si="181"/>
        <v>-2.8857952201340768E-9</v>
      </c>
      <c r="BO215" s="29">
        <f t="shared" si="182"/>
        <v>-2.8857952245413865E-9</v>
      </c>
      <c r="BP215" s="29">
        <f t="shared" si="183"/>
        <v>-2.8857952245412405E-9</v>
      </c>
      <c r="BR215" s="35">
        <v>5.9000000000000003E-10</v>
      </c>
      <c r="BS215" s="35">
        <v>4.1340954055500001</v>
      </c>
      <c r="BT215" s="35">
        <v>4407.1079038897997</v>
      </c>
      <c r="BU215" s="29">
        <f t="shared" si="184"/>
        <v>5.6084960840398282E-10</v>
      </c>
      <c r="BV215" s="29">
        <f t="shared" si="185"/>
        <v>5.6085992296288632E-10</v>
      </c>
      <c r="BW215" s="29">
        <f t="shared" si="186"/>
        <v>5.6085992259962541E-10</v>
      </c>
      <c r="BX215" s="29">
        <f t="shared" si="187"/>
        <v>5.6085992259963575E-10</v>
      </c>
      <c r="BZ215" s="35"/>
      <c r="CA215" s="35"/>
      <c r="CB215" s="35"/>
      <c r="CH215" s="35"/>
      <c r="CI215" s="35"/>
      <c r="CJ215" s="35"/>
      <c r="CP215" s="35"/>
      <c r="CQ215" s="35"/>
      <c r="CR215" s="35"/>
      <c r="CX215" s="35"/>
      <c r="CY215" s="35"/>
      <c r="CZ215" s="35"/>
      <c r="DF215" s="35">
        <v>2.892E-8</v>
      </c>
      <c r="DG215" s="35">
        <v>1.915149207</v>
      </c>
      <c r="DH215" s="35">
        <v>12935.851515923199</v>
      </c>
      <c r="DI215" s="29">
        <f t="shared" si="188"/>
        <v>-1.1451624773056112E-9</v>
      </c>
      <c r="DJ215" s="29">
        <f t="shared" si="189"/>
        <v>-1.1499394645411843E-9</v>
      </c>
      <c r="DK215" s="29">
        <f t="shared" si="190"/>
        <v>-1.1499392962893011E-9</v>
      </c>
      <c r="DL215" s="29">
        <f t="shared" si="191"/>
        <v>-1.1499392962942288E-9</v>
      </c>
      <c r="DN215" s="35">
        <v>4.5800000000000003E-9</v>
      </c>
      <c r="DO215" s="35">
        <v>5.5231611136499996</v>
      </c>
      <c r="DP215" s="35">
        <v>6438.4962494255997</v>
      </c>
      <c r="DQ215" s="29">
        <f t="shared" si="192"/>
        <v>-4.5346760634694351E-9</v>
      </c>
      <c r="DR215" s="29">
        <f t="shared" si="193"/>
        <v>-4.5347289318184123E-9</v>
      </c>
      <c r="DS215" s="29">
        <f t="shared" si="194"/>
        <v>-4.5347289299568523E-9</v>
      </c>
      <c r="DT215" s="29">
        <f t="shared" si="195"/>
        <v>-4.5347289299569069E-9</v>
      </c>
      <c r="DV215" s="35">
        <v>4.8999999999999996E-10</v>
      </c>
      <c r="DW215" s="35">
        <v>2.8177305089</v>
      </c>
      <c r="DX215" s="35">
        <v>9808.5381846614</v>
      </c>
      <c r="DY215" s="29">
        <f t="shared" si="196"/>
        <v>1.6107831997893472E-10</v>
      </c>
      <c r="DZ215" s="29">
        <f t="shared" si="197"/>
        <v>1.6102031309060114E-10</v>
      </c>
      <c r="EA215" s="29">
        <f t="shared" si="198"/>
        <v>1.6102031513372989E-10</v>
      </c>
      <c r="EB215" s="29">
        <f t="shared" si="199"/>
        <v>1.6102031513367728E-10</v>
      </c>
      <c r="ED215" s="35"/>
      <c r="EE215" s="35"/>
      <c r="EF215" s="35"/>
      <c r="EL215" s="35"/>
      <c r="EM215" s="35"/>
      <c r="EN215" s="35"/>
      <c r="ET215" s="35"/>
      <c r="EU215" s="35"/>
      <c r="EV215" s="35"/>
    </row>
    <row r="216" spans="14:152" s="29" customFormat="1" ht="13.5" x14ac:dyDescent="0.3">
      <c r="N216" s="35">
        <v>5.725E-8</v>
      </c>
      <c r="O216" s="35">
        <v>4.9304270687500003</v>
      </c>
      <c r="P216" s="35">
        <v>2384.3232707292</v>
      </c>
      <c r="Q216" s="29">
        <f t="shared" si="168"/>
        <v>5.4235778759442778E-8</v>
      </c>
      <c r="R216" s="29">
        <f t="shared" si="169"/>
        <v>5.4235220179993389E-8</v>
      </c>
      <c r="S216" s="29">
        <f t="shared" si="170"/>
        <v>5.4235220199668304E-8</v>
      </c>
      <c r="T216" s="29">
        <f t="shared" si="171"/>
        <v>5.4235220199667781E-8</v>
      </c>
      <c r="V216" s="35">
        <v>8.9899999999999998E-9</v>
      </c>
      <c r="W216" s="35">
        <v>5.9499053152899997</v>
      </c>
      <c r="X216" s="35">
        <v>12168.0026965746</v>
      </c>
      <c r="Y216" s="29">
        <f t="shared" si="172"/>
        <v>-7.3053082157637502E-9</v>
      </c>
      <c r="Z216" s="29">
        <f t="shared" si="173"/>
        <v>-7.3044933973544428E-9</v>
      </c>
      <c r="AA216" s="29">
        <f t="shared" si="174"/>
        <v>-7.3044934260566514E-9</v>
      </c>
      <c r="AB216" s="29">
        <f t="shared" si="175"/>
        <v>-7.3044934260557572E-9</v>
      </c>
      <c r="AD216" s="35">
        <v>6.5000000000000003E-10</v>
      </c>
      <c r="AE216" s="35">
        <v>2.89744951086</v>
      </c>
      <c r="AF216" s="35">
        <v>7903.0734197210004</v>
      </c>
      <c r="AG216" s="29">
        <f t="shared" si="176"/>
        <v>5.0190920120140025E-10</v>
      </c>
      <c r="AH216" s="29">
        <f t="shared" si="177"/>
        <v>5.0186748557500241E-10</v>
      </c>
      <c r="AI216" s="29">
        <f t="shared" si="178"/>
        <v>5.0186748704437462E-10</v>
      </c>
      <c r="AJ216" s="29">
        <f t="shared" si="179"/>
        <v>5.0186748704432757E-10</v>
      </c>
      <c r="AL216" s="35"/>
      <c r="AM216" s="35"/>
      <c r="AN216" s="35"/>
      <c r="AT216" s="35"/>
      <c r="AU216" s="35"/>
      <c r="AV216" s="35"/>
      <c r="BB216" s="35"/>
      <c r="BC216" s="35"/>
      <c r="BD216" s="35"/>
      <c r="BJ216" s="35">
        <v>4.1299999999999996E-9</v>
      </c>
      <c r="BK216" s="35">
        <v>0.21011211689000001</v>
      </c>
      <c r="BL216" s="35">
        <v>13149.150611361199</v>
      </c>
      <c r="BM216" s="29">
        <f t="shared" si="180"/>
        <v>4.0842763303634841E-9</v>
      </c>
      <c r="BN216" s="29">
        <f t="shared" si="181"/>
        <v>4.0843792534004821E-9</v>
      </c>
      <c r="BO216" s="29">
        <f t="shared" si="182"/>
        <v>4.0843792497774128E-9</v>
      </c>
      <c r="BP216" s="29">
        <f t="shared" si="183"/>
        <v>4.084379249777517E-9</v>
      </c>
      <c r="BR216" s="35">
        <v>5.7E-10</v>
      </c>
      <c r="BS216" s="35">
        <v>5.5791392747400002</v>
      </c>
      <c r="BT216" s="35">
        <v>3376.6402933772001</v>
      </c>
      <c r="BU216" s="29">
        <f t="shared" si="184"/>
        <v>-4.2401985846943452E-10</v>
      </c>
      <c r="BV216" s="29">
        <f t="shared" si="185"/>
        <v>-4.2403629543825239E-10</v>
      </c>
      <c r="BW216" s="29">
        <f t="shared" si="186"/>
        <v>-4.2403629485933256E-10</v>
      </c>
      <c r="BX216" s="29">
        <f t="shared" si="187"/>
        <v>-4.2403629485934875E-10</v>
      </c>
      <c r="BZ216" s="35"/>
      <c r="CA216" s="35"/>
      <c r="CB216" s="35"/>
      <c r="CH216" s="35"/>
      <c r="CI216" s="35"/>
      <c r="CJ216" s="35"/>
      <c r="CP216" s="35"/>
      <c r="CQ216" s="35"/>
      <c r="CR216" s="35"/>
      <c r="CX216" s="35"/>
      <c r="CY216" s="35"/>
      <c r="CZ216" s="35"/>
      <c r="DF216" s="35">
        <v>3.3729999999999998E-8</v>
      </c>
      <c r="DG216" s="35">
        <v>5.5081240852200004</v>
      </c>
      <c r="DH216" s="35">
        <v>23384.286986898602</v>
      </c>
      <c r="DI216" s="29">
        <f t="shared" si="188"/>
        <v>-1.5220698855001344E-8</v>
      </c>
      <c r="DJ216" s="29">
        <f t="shared" si="189"/>
        <v>-1.5211703167949212E-8</v>
      </c>
      <c r="DK216" s="29">
        <f t="shared" si="190"/>
        <v>-1.5211703484814344E-8</v>
      </c>
      <c r="DL216" s="29">
        <f t="shared" si="191"/>
        <v>-1.5211703484804081E-8</v>
      </c>
      <c r="DN216" s="35">
        <v>4.4299999999999998E-9</v>
      </c>
      <c r="DO216" s="35">
        <v>4.3762677432899997</v>
      </c>
      <c r="DP216" s="35">
        <v>12168.0026965746</v>
      </c>
      <c r="DQ216" s="29">
        <f t="shared" si="192"/>
        <v>2.5920946044158819E-9</v>
      </c>
      <c r="DR216" s="29">
        <f t="shared" si="193"/>
        <v>2.5926531939424471E-9</v>
      </c>
      <c r="DS216" s="29">
        <f t="shared" si="194"/>
        <v>2.592653174269209E-9</v>
      </c>
      <c r="DT216" s="29">
        <f t="shared" si="195"/>
        <v>2.5926531742698219E-9</v>
      </c>
      <c r="DV216" s="35">
        <v>6.6999999999999996E-10</v>
      </c>
      <c r="DW216" s="35">
        <v>2.2629578655599998</v>
      </c>
      <c r="DX216" s="35">
        <v>2766.2676283649998</v>
      </c>
      <c r="DY216" s="29">
        <f t="shared" si="196"/>
        <v>-6.6842882674270212E-10</v>
      </c>
      <c r="DZ216" s="29">
        <f t="shared" si="197"/>
        <v>-6.6843044741388865E-10</v>
      </c>
      <c r="EA216" s="29">
        <f t="shared" si="198"/>
        <v>-6.6843044735682105E-10</v>
      </c>
      <c r="EB216" s="29">
        <f t="shared" si="199"/>
        <v>-6.684304473568227E-10</v>
      </c>
      <c r="ED216" s="35"/>
      <c r="EE216" s="35"/>
      <c r="EF216" s="35"/>
      <c r="EL216" s="35"/>
      <c r="EM216" s="35"/>
      <c r="EN216" s="35"/>
      <c r="ET216" s="35"/>
      <c r="EU216" s="35"/>
      <c r="EV216" s="35"/>
    </row>
    <row r="217" spans="14:152" s="29" customFormat="1" ht="13.5" x14ac:dyDescent="0.3">
      <c r="N217" s="35">
        <v>7.5759999999999998E-8</v>
      </c>
      <c r="O217" s="35">
        <v>6.1630874202200001</v>
      </c>
      <c r="P217" s="35">
        <v>6531.6616562649997</v>
      </c>
      <c r="Q217" s="29">
        <f t="shared" si="168"/>
        <v>5.0132074734843598E-8</v>
      </c>
      <c r="R217" s="29">
        <f t="shared" si="169"/>
        <v>5.0127333422804013E-8</v>
      </c>
      <c r="S217" s="29">
        <f t="shared" si="170"/>
        <v>5.0127333589806299E-8</v>
      </c>
      <c r="T217" s="29">
        <f t="shared" si="171"/>
        <v>5.0127333589801449E-8</v>
      </c>
      <c r="V217" s="35">
        <v>8.91E-9</v>
      </c>
      <c r="W217" s="35">
        <v>5.6329724640799999</v>
      </c>
      <c r="X217" s="35">
        <v>10021.9045904022</v>
      </c>
      <c r="Y217" s="29">
        <f t="shared" si="172"/>
        <v>2.9082145978139892E-9</v>
      </c>
      <c r="Z217" s="29">
        <f t="shared" si="173"/>
        <v>2.9071359517191612E-9</v>
      </c>
      <c r="AA217" s="29">
        <f t="shared" si="174"/>
        <v>2.907135989711678E-9</v>
      </c>
      <c r="AB217" s="29">
        <f t="shared" si="175"/>
        <v>2.9071359897104811E-9</v>
      </c>
      <c r="AD217" s="35">
        <v>8.9000000000000003E-10</v>
      </c>
      <c r="AE217" s="35">
        <v>5.4475532651399998</v>
      </c>
      <c r="AF217" s="35">
        <v>13517.8701062334</v>
      </c>
      <c r="AG217" s="29">
        <f t="shared" si="176"/>
        <v>3.2971463795126231E-10</v>
      </c>
      <c r="AH217" s="29">
        <f t="shared" si="177"/>
        <v>3.295718275214473E-10</v>
      </c>
      <c r="AI217" s="29">
        <f t="shared" si="178"/>
        <v>3.2957183255160788E-10</v>
      </c>
      <c r="AJ217" s="29">
        <f t="shared" si="179"/>
        <v>3.2957183255146689E-10</v>
      </c>
      <c r="AL217" s="35"/>
      <c r="AM217" s="35"/>
      <c r="AN217" s="35"/>
      <c r="AT217" s="35"/>
      <c r="AU217" s="35"/>
      <c r="AV217" s="35"/>
      <c r="BB217" s="35"/>
      <c r="BC217" s="35"/>
      <c r="BD217" s="35"/>
      <c r="BJ217" s="35">
        <v>3.6300000000000001E-9</v>
      </c>
      <c r="BK217" s="35">
        <v>2.1901757472500001</v>
      </c>
      <c r="BL217" s="35">
        <v>9866.4168806651996</v>
      </c>
      <c r="BM217" s="29">
        <f t="shared" si="180"/>
        <v>2.1894935012435919E-9</v>
      </c>
      <c r="BN217" s="29">
        <f t="shared" si="181"/>
        <v>2.1891284252202581E-9</v>
      </c>
      <c r="BO217" s="29">
        <f t="shared" si="182"/>
        <v>2.1891284380793953E-9</v>
      </c>
      <c r="BP217" s="29">
        <f t="shared" si="183"/>
        <v>2.1891284380789838E-9</v>
      </c>
      <c r="BR217" s="35">
        <v>4.8999999999999996E-10</v>
      </c>
      <c r="BS217" s="35">
        <v>4.5803623582400004</v>
      </c>
      <c r="BT217" s="35">
        <v>10551.528245194</v>
      </c>
      <c r="BU217" s="29">
        <f t="shared" si="184"/>
        <v>4.89808047716872E-10</v>
      </c>
      <c r="BV217" s="29">
        <f t="shared" si="185"/>
        <v>4.8980989247073918E-10</v>
      </c>
      <c r="BW217" s="29">
        <f t="shared" si="186"/>
        <v>4.898098924059209E-10</v>
      </c>
      <c r="BX217" s="29">
        <f t="shared" si="187"/>
        <v>4.8980989240592286E-10</v>
      </c>
      <c r="BZ217" s="35"/>
      <c r="CA217" s="35"/>
      <c r="CB217" s="35"/>
      <c r="CH217" s="35"/>
      <c r="CI217" s="35"/>
      <c r="CJ217" s="35"/>
      <c r="CP217" s="35"/>
      <c r="CQ217" s="35"/>
      <c r="CR217" s="35"/>
      <c r="CX217" s="35"/>
      <c r="CY217" s="35"/>
      <c r="CZ217" s="35"/>
      <c r="DF217" s="35">
        <v>3.3120000000000001E-8</v>
      </c>
      <c r="DG217" s="35">
        <v>5.8317468024499997</v>
      </c>
      <c r="DH217" s="35">
        <v>5331.3574437407997</v>
      </c>
      <c r="DI217" s="29">
        <f t="shared" si="188"/>
        <v>-8.3186809850428101E-9</v>
      </c>
      <c r="DJ217" s="29">
        <f t="shared" si="189"/>
        <v>-8.3208651088609594E-9</v>
      </c>
      <c r="DK217" s="29">
        <f t="shared" si="190"/>
        <v>-8.3208650319333511E-9</v>
      </c>
      <c r="DL217" s="29">
        <f t="shared" si="191"/>
        <v>-8.3208650319360841E-9</v>
      </c>
      <c r="DN217" s="35">
        <v>4.2899999999999999E-9</v>
      </c>
      <c r="DO217" s="35">
        <v>4.0632908202699998</v>
      </c>
      <c r="DP217" s="35">
        <v>149.56319713459999</v>
      </c>
      <c r="DQ217" s="29">
        <f t="shared" si="192"/>
        <v>4.1963817785378024E-9</v>
      </c>
      <c r="DR217" s="29">
        <f t="shared" si="193"/>
        <v>4.1963834821361271E-9</v>
      </c>
      <c r="DS217" s="29">
        <f t="shared" si="194"/>
        <v>4.1963834820761242E-9</v>
      </c>
      <c r="DT217" s="29">
        <f t="shared" si="195"/>
        <v>4.1963834820761259E-9</v>
      </c>
      <c r="DV217" s="35">
        <v>4.8999999999999996E-10</v>
      </c>
      <c r="DW217" s="35">
        <v>0.72597680486000005</v>
      </c>
      <c r="DX217" s="35">
        <v>10028.9508271002</v>
      </c>
      <c r="DY217" s="29">
        <f t="shared" si="196"/>
        <v>4.7448347011431569E-10</v>
      </c>
      <c r="DZ217" s="29">
        <f t="shared" si="197"/>
        <v>4.7449914466799646E-10</v>
      </c>
      <c r="EA217" s="29">
        <f t="shared" si="198"/>
        <v>4.7449914411605244E-10</v>
      </c>
      <c r="EB217" s="29">
        <f t="shared" si="199"/>
        <v>4.7449914411606971E-10</v>
      </c>
      <c r="ED217" s="35"/>
      <c r="EE217" s="35"/>
      <c r="EF217" s="35"/>
      <c r="EL217" s="35"/>
      <c r="EM217" s="35"/>
      <c r="EN217" s="35"/>
      <c r="ET217" s="35"/>
      <c r="EU217" s="35"/>
      <c r="EV217" s="35"/>
    </row>
    <row r="218" spans="14:152" s="29" customFormat="1" ht="13.5" x14ac:dyDescent="0.3">
      <c r="N218" s="35">
        <v>7.2849999999999994E-8</v>
      </c>
      <c r="O218" s="35">
        <v>0.52756973130999996</v>
      </c>
      <c r="P218" s="35">
        <v>10575.406682941801</v>
      </c>
      <c r="Q218" s="29">
        <f t="shared" si="168"/>
        <v>-6.4092659702251919E-8</v>
      </c>
      <c r="R218" s="29">
        <f t="shared" si="169"/>
        <v>-6.4087979012879839E-8</v>
      </c>
      <c r="S218" s="29">
        <f t="shared" si="170"/>
        <v>-6.40879791777604E-8</v>
      </c>
      <c r="T218" s="29">
        <f t="shared" si="171"/>
        <v>-6.4087979177755477E-8</v>
      </c>
      <c r="V218" s="35">
        <v>9.2199999999999992E-9</v>
      </c>
      <c r="W218" s="35">
        <v>3.9148343030300001</v>
      </c>
      <c r="X218" s="35">
        <v>9225.5392732830005</v>
      </c>
      <c r="Y218" s="29">
        <f t="shared" si="172"/>
        <v>-9.0661097756831798E-9</v>
      </c>
      <c r="Z218" s="29">
        <f t="shared" si="173"/>
        <v>-9.0659119424645409E-9</v>
      </c>
      <c r="AA218" s="29">
        <f t="shared" si="174"/>
        <v>-9.0659119494347569E-9</v>
      </c>
      <c r="AB218" s="29">
        <f t="shared" si="175"/>
        <v>-9.0659119494345186E-9</v>
      </c>
      <c r="AD218" s="35">
        <v>7.2999999999999996E-10</v>
      </c>
      <c r="AE218" s="35">
        <v>3.8155416660400001</v>
      </c>
      <c r="AF218" s="35">
        <v>3503.0790628320001</v>
      </c>
      <c r="AG218" s="29">
        <f t="shared" si="176"/>
        <v>-3.8085908068683624E-10</v>
      </c>
      <c r="AH218" s="29">
        <f t="shared" si="177"/>
        <v>-3.8088695966147728E-10</v>
      </c>
      <c r="AI218" s="29">
        <f t="shared" si="178"/>
        <v>-3.8088695867955041E-10</v>
      </c>
      <c r="AJ218" s="29">
        <f t="shared" si="179"/>
        <v>-3.8088695867958133E-10</v>
      </c>
      <c r="AL218" s="35"/>
      <c r="AM218" s="35"/>
      <c r="AN218" s="35"/>
      <c r="AT218" s="35"/>
      <c r="AU218" s="35"/>
      <c r="AV218" s="35"/>
      <c r="BB218" s="35"/>
      <c r="BC218" s="35"/>
      <c r="BD218" s="35"/>
      <c r="BJ218" s="35">
        <v>3.3700000000000001E-9</v>
      </c>
      <c r="BK218" s="35">
        <v>5.4639874022599999</v>
      </c>
      <c r="BL218" s="35">
        <v>6604.9587821240002</v>
      </c>
      <c r="BM218" s="29">
        <f t="shared" si="180"/>
        <v>3.1583448434021266E-9</v>
      </c>
      <c r="BN218" s="29">
        <f t="shared" si="181"/>
        <v>3.1582456144815422E-9</v>
      </c>
      <c r="BO218" s="29">
        <f t="shared" si="182"/>
        <v>3.1582456179769373E-9</v>
      </c>
      <c r="BP218" s="29">
        <f t="shared" si="183"/>
        <v>3.1582456179768203E-9</v>
      </c>
      <c r="BR218" s="35">
        <v>5.0000000000000003E-10</v>
      </c>
      <c r="BS218" s="35">
        <v>2.0176901578500002</v>
      </c>
      <c r="BT218" s="35">
        <v>10022.817601167601</v>
      </c>
      <c r="BU218" s="29">
        <f t="shared" si="184"/>
        <v>6.3016603946704375E-11</v>
      </c>
      <c r="BV218" s="29">
        <f t="shared" si="185"/>
        <v>6.3080134451142254E-11</v>
      </c>
      <c r="BW218" s="29">
        <f t="shared" si="186"/>
        <v>6.3080132213518815E-11</v>
      </c>
      <c r="BX218" s="29">
        <f t="shared" si="187"/>
        <v>6.3080132213589294E-11</v>
      </c>
      <c r="BZ218" s="35"/>
      <c r="CA218" s="35"/>
      <c r="CB218" s="35"/>
      <c r="CH218" s="35"/>
      <c r="CI218" s="35"/>
      <c r="CJ218" s="35"/>
      <c r="CP218" s="35"/>
      <c r="CQ218" s="35"/>
      <c r="CR218" s="35"/>
      <c r="CX218" s="35"/>
      <c r="CY218" s="35"/>
      <c r="CZ218" s="35"/>
      <c r="DF218" s="35">
        <v>3.124E-8</v>
      </c>
      <c r="DG218" s="35">
        <v>5.4406965819500002</v>
      </c>
      <c r="DH218" s="35">
        <v>6048.4411140864004</v>
      </c>
      <c r="DI218" s="29">
        <f t="shared" si="188"/>
        <v>-3.1239382640589507E-8</v>
      </c>
      <c r="DJ218" s="29">
        <f t="shared" si="189"/>
        <v>-3.1239397727691977E-8</v>
      </c>
      <c r="DK218" s="29">
        <f t="shared" si="190"/>
        <v>-3.1239397727163879E-8</v>
      </c>
      <c r="DL218" s="29">
        <f t="shared" si="191"/>
        <v>-3.1239397727163892E-8</v>
      </c>
      <c r="DN218" s="35">
        <v>5.0199999999999996E-9</v>
      </c>
      <c r="DO218" s="35">
        <v>6.1218888185599996</v>
      </c>
      <c r="DP218" s="35">
        <v>8273.8208670324002</v>
      </c>
      <c r="DQ218" s="29">
        <f t="shared" si="192"/>
        <v>-3.2475774304080544E-9</v>
      </c>
      <c r="DR218" s="29">
        <f t="shared" si="193"/>
        <v>-3.2471726669434892E-9</v>
      </c>
      <c r="DS218" s="29">
        <f t="shared" si="194"/>
        <v>-3.247172681200529E-9</v>
      </c>
      <c r="DT218" s="29">
        <f t="shared" si="195"/>
        <v>-3.2471726812000935E-9</v>
      </c>
      <c r="DV218" s="35">
        <v>5.0000000000000003E-10</v>
      </c>
      <c r="DW218" s="35">
        <v>6.1011945035000004</v>
      </c>
      <c r="DX218" s="35">
        <v>3253.3042221599999</v>
      </c>
      <c r="DY218" s="29">
        <f t="shared" si="196"/>
        <v>-3.661036571027745E-10</v>
      </c>
      <c r="DZ218" s="29">
        <f t="shared" si="197"/>
        <v>-3.6608949894921905E-10</v>
      </c>
      <c r="EA218" s="29">
        <f t="shared" si="198"/>
        <v>-3.6608949944790535E-10</v>
      </c>
      <c r="EB218" s="29">
        <f t="shared" si="199"/>
        <v>-3.6608949944788597E-10</v>
      </c>
      <c r="ED218" s="35"/>
      <c r="EE218" s="35"/>
      <c r="EF218" s="35"/>
      <c r="EL218" s="35"/>
      <c r="EM218" s="35"/>
      <c r="EN218" s="35"/>
      <c r="ET218" s="35"/>
      <c r="EU218" s="35"/>
      <c r="EV218" s="35"/>
    </row>
    <row r="219" spans="14:152" s="29" customFormat="1" ht="13.5" x14ac:dyDescent="0.3">
      <c r="N219" s="35">
        <v>5.212E-8</v>
      </c>
      <c r="O219" s="35">
        <v>3.4899990936499998</v>
      </c>
      <c r="P219" s="35">
        <v>12935.851515923199</v>
      </c>
      <c r="Q219" s="29">
        <f t="shared" si="168"/>
        <v>5.2087060639710385E-8</v>
      </c>
      <c r="R219" s="29">
        <f t="shared" si="169"/>
        <v>5.2086753658254257E-8</v>
      </c>
      <c r="S219" s="29">
        <f t="shared" si="170"/>
        <v>5.208675366909166E-8</v>
      </c>
      <c r="T219" s="29">
        <f t="shared" si="171"/>
        <v>5.2086753669091335E-8</v>
      </c>
      <c r="V219" s="35">
        <v>9.3000000000000006E-9</v>
      </c>
      <c r="W219" s="35">
        <v>0.240730047</v>
      </c>
      <c r="X219" s="35">
        <v>6923.9534573736</v>
      </c>
      <c r="Y219" s="29">
        <f t="shared" si="172"/>
        <v>8.571370034804999E-9</v>
      </c>
      <c r="Z219" s="29">
        <f t="shared" si="173"/>
        <v>8.5710507081622766E-9</v>
      </c>
      <c r="AA219" s="29">
        <f t="shared" si="174"/>
        <v>8.5710507194106193E-9</v>
      </c>
      <c r="AB219" s="29">
        <f t="shared" si="175"/>
        <v>8.5710507194102603E-9</v>
      </c>
      <c r="AD219" s="35">
        <v>6.6E-10</v>
      </c>
      <c r="AE219" s="35">
        <v>0.47312197977999998</v>
      </c>
      <c r="AF219" s="35">
        <v>3980.5097130138001</v>
      </c>
      <c r="AG219" s="29">
        <f t="shared" si="176"/>
        <v>-4.3593515145953227E-10</v>
      </c>
      <c r="AH219" s="29">
        <f t="shared" si="177"/>
        <v>-4.3590994390935146E-10</v>
      </c>
      <c r="AI219" s="29">
        <f t="shared" si="178"/>
        <v>-4.3590994479721839E-10</v>
      </c>
      <c r="AJ219" s="29">
        <f t="shared" si="179"/>
        <v>-4.359099447971973E-10</v>
      </c>
      <c r="AL219" s="35"/>
      <c r="AM219" s="35"/>
      <c r="AN219" s="35"/>
      <c r="AT219" s="35"/>
      <c r="AU219" s="35"/>
      <c r="AV219" s="35"/>
      <c r="BB219" s="35"/>
      <c r="BC219" s="35"/>
      <c r="BD219" s="35"/>
      <c r="BJ219" s="35">
        <v>3.3999999999999998E-9</v>
      </c>
      <c r="BK219" s="35">
        <v>1.7339266228000001</v>
      </c>
      <c r="BL219" s="35">
        <v>1692.1656695024001</v>
      </c>
      <c r="BM219" s="29">
        <f t="shared" si="180"/>
        <v>-1.9954629877234785E-9</v>
      </c>
      <c r="BN219" s="29">
        <f t="shared" si="181"/>
        <v>-1.9955225160085543E-9</v>
      </c>
      <c r="BO219" s="29">
        <f t="shared" si="182"/>
        <v>-1.9955225139118909E-9</v>
      </c>
      <c r="BP219" s="29">
        <f t="shared" si="183"/>
        <v>-1.9955225139119592E-9</v>
      </c>
      <c r="BR219" s="35">
        <v>5.4999999999999996E-10</v>
      </c>
      <c r="BS219" s="35">
        <v>1.3608143391700001</v>
      </c>
      <c r="BT219" s="35">
        <v>21393.541969857601</v>
      </c>
      <c r="BU219" s="29">
        <f t="shared" si="184"/>
        <v>-5.4632280417590675E-10</v>
      </c>
      <c r="BV219" s="29">
        <f t="shared" si="185"/>
        <v>-5.4634014230052101E-10</v>
      </c>
      <c r="BW219" s="29">
        <f t="shared" si="186"/>
        <v>-5.4634014169056516E-10</v>
      </c>
      <c r="BX219" s="29">
        <f t="shared" si="187"/>
        <v>-5.4634014169058315E-10</v>
      </c>
      <c r="BZ219" s="35"/>
      <c r="CA219" s="35"/>
      <c r="CB219" s="35"/>
      <c r="CH219" s="35"/>
      <c r="CI219" s="35"/>
      <c r="CJ219" s="35"/>
      <c r="CP219" s="35"/>
      <c r="CQ219" s="35"/>
      <c r="CR219" s="35"/>
      <c r="CX219" s="35"/>
      <c r="CY219" s="35"/>
      <c r="CZ219" s="35"/>
      <c r="DF219" s="35">
        <v>3.8129999999999998E-8</v>
      </c>
      <c r="DG219" s="35">
        <v>0.80274487429999997</v>
      </c>
      <c r="DH219" s="35">
        <v>13517.8701062334</v>
      </c>
      <c r="DI219" s="29">
        <f t="shared" si="188"/>
        <v>3.4382146907575444E-8</v>
      </c>
      <c r="DJ219" s="29">
        <f t="shared" si="189"/>
        <v>3.4384994183974972E-8</v>
      </c>
      <c r="DK219" s="29">
        <f t="shared" si="190"/>
        <v>3.4384994083707897E-8</v>
      </c>
      <c r="DL219" s="29">
        <f t="shared" si="191"/>
        <v>3.4384994083710702E-8</v>
      </c>
      <c r="DN219" s="35">
        <v>4.2000000000000004E-9</v>
      </c>
      <c r="DO219" s="35">
        <v>3.51990468754</v>
      </c>
      <c r="DP219" s="35">
        <v>9168.6408983473993</v>
      </c>
      <c r="DQ219" s="29">
        <f t="shared" si="192"/>
        <v>-2.8859476773267332E-10</v>
      </c>
      <c r="DR219" s="29">
        <f t="shared" si="193"/>
        <v>-2.8810382451721815E-10</v>
      </c>
      <c r="DS219" s="29">
        <f t="shared" si="194"/>
        <v>-2.8810384180896734E-10</v>
      </c>
      <c r="DT219" s="29">
        <f t="shared" si="195"/>
        <v>-2.8810384180849099E-10</v>
      </c>
      <c r="DV219" s="35">
        <v>5.9000000000000003E-10</v>
      </c>
      <c r="DW219" s="35">
        <v>0.27861398525999997</v>
      </c>
      <c r="DX219" s="35">
        <v>9225.5392732830005</v>
      </c>
      <c r="DY219" s="29">
        <f t="shared" si="196"/>
        <v>4.5966076409223125E-10</v>
      </c>
      <c r="DZ219" s="29">
        <f t="shared" si="197"/>
        <v>4.5961715384147819E-10</v>
      </c>
      <c r="EA219" s="29">
        <f t="shared" si="198"/>
        <v>4.5961715537761204E-10</v>
      </c>
      <c r="EB219" s="29">
        <f t="shared" si="199"/>
        <v>4.5961715537755951E-10</v>
      </c>
      <c r="ED219" s="35"/>
      <c r="EE219" s="35"/>
      <c r="EF219" s="35"/>
      <c r="EL219" s="35"/>
      <c r="EM219" s="35"/>
      <c r="EN219" s="35"/>
      <c r="ET219" s="35"/>
      <c r="EU219" s="35"/>
      <c r="EV219" s="35"/>
    </row>
    <row r="220" spans="14:152" s="29" customFormat="1" ht="13.5" x14ac:dyDescent="0.3">
      <c r="N220" s="35">
        <v>5.2660000000000003E-8</v>
      </c>
      <c r="O220" s="35">
        <v>4.5120104237299996</v>
      </c>
      <c r="P220" s="35">
        <v>6144.4203413041996</v>
      </c>
      <c r="Q220" s="29">
        <f t="shared" si="168"/>
        <v>-4.234863591640268E-8</v>
      </c>
      <c r="R220" s="29">
        <f t="shared" si="169"/>
        <v>-4.2351093455253236E-8</v>
      </c>
      <c r="S220" s="29">
        <f t="shared" si="170"/>
        <v>-4.2351093368699565E-8</v>
      </c>
      <c r="T220" s="29">
        <f t="shared" si="171"/>
        <v>-4.2351093368702232E-8</v>
      </c>
      <c r="V220" s="35">
        <v>9.2300000000000006E-9</v>
      </c>
      <c r="W220" s="35">
        <v>1.1039607444999999</v>
      </c>
      <c r="X220" s="35">
        <v>29.429508536</v>
      </c>
      <c r="Y220" s="29">
        <f t="shared" si="172"/>
        <v>-1.0296235784611989E-10</v>
      </c>
      <c r="Z220" s="29">
        <f t="shared" si="173"/>
        <v>-1.0295888679803156E-10</v>
      </c>
      <c r="AA220" s="29">
        <f t="shared" si="174"/>
        <v>-1.0295888692028518E-10</v>
      </c>
      <c r="AB220" s="29">
        <f t="shared" si="175"/>
        <v>-1.0295888692028314E-10</v>
      </c>
      <c r="AD220" s="35">
        <v>6.5000000000000003E-10</v>
      </c>
      <c r="AE220" s="35">
        <v>1.3890191295700001</v>
      </c>
      <c r="AF220" s="35">
        <v>3253.3042221599999</v>
      </c>
      <c r="AG220" s="29">
        <f t="shared" si="176"/>
        <v>-4.4260151183055856E-10</v>
      </c>
      <c r="AH220" s="29">
        <f t="shared" si="177"/>
        <v>-4.426213021551246E-10</v>
      </c>
      <c r="AI220" s="29">
        <f t="shared" si="178"/>
        <v>-4.4262130145809134E-10</v>
      </c>
      <c r="AJ220" s="29">
        <f t="shared" si="179"/>
        <v>-4.4262130145811502E-10</v>
      </c>
      <c r="AL220" s="35"/>
      <c r="AM220" s="35"/>
      <c r="AN220" s="35"/>
      <c r="AT220" s="35"/>
      <c r="AU220" s="35"/>
      <c r="AV220" s="35"/>
      <c r="BB220" s="35"/>
      <c r="BC220" s="35"/>
      <c r="BD220" s="35"/>
      <c r="BJ220" s="35">
        <v>3.4400000000000001E-9</v>
      </c>
      <c r="BK220" s="35">
        <v>3.58310197017</v>
      </c>
      <c r="BL220" s="35">
        <v>7107.8230442756003</v>
      </c>
      <c r="BM220" s="29">
        <f t="shared" si="180"/>
        <v>3.2280070759937915E-9</v>
      </c>
      <c r="BN220" s="29">
        <f t="shared" si="181"/>
        <v>3.2278990690181401E-9</v>
      </c>
      <c r="BO220" s="29">
        <f t="shared" si="182"/>
        <v>3.2278990728227805E-9</v>
      </c>
      <c r="BP220" s="29">
        <f t="shared" si="183"/>
        <v>3.2278990728226618E-9</v>
      </c>
      <c r="BR220" s="35">
        <v>4.8E-10</v>
      </c>
      <c r="BS220" s="35">
        <v>1.5993959548700001</v>
      </c>
      <c r="BT220" s="35">
        <v>18052.929543157799</v>
      </c>
      <c r="BU220" s="29">
        <f t="shared" si="184"/>
        <v>4.2203778191062189E-10</v>
      </c>
      <c r="BV220" s="29">
        <f t="shared" si="185"/>
        <v>4.2198501909755123E-10</v>
      </c>
      <c r="BW220" s="29">
        <f t="shared" si="186"/>
        <v>4.2198502095633137E-10</v>
      </c>
      <c r="BX220" s="29">
        <f t="shared" si="187"/>
        <v>4.2198502095626634E-10</v>
      </c>
      <c r="BZ220" s="35"/>
      <c r="CA220" s="35"/>
      <c r="CB220" s="35"/>
      <c r="CH220" s="35"/>
      <c r="CI220" s="35"/>
      <c r="CJ220" s="35"/>
      <c r="CP220" s="35"/>
      <c r="CQ220" s="35"/>
      <c r="CR220" s="35"/>
      <c r="CX220" s="35"/>
      <c r="CY220" s="35"/>
      <c r="CZ220" s="35"/>
      <c r="DF220" s="35">
        <v>3.6120000000000002E-8</v>
      </c>
      <c r="DG220" s="35">
        <v>3.68140265686</v>
      </c>
      <c r="DH220" s="35">
        <v>5724.9356974290004</v>
      </c>
      <c r="DI220" s="29">
        <f t="shared" si="188"/>
        <v>-2.7055838911903831E-8</v>
      </c>
      <c r="DJ220" s="29">
        <f t="shared" si="189"/>
        <v>-2.7054088134903301E-8</v>
      </c>
      <c r="DK220" s="29">
        <f t="shared" si="190"/>
        <v>-2.7054088196570685E-8</v>
      </c>
      <c r="DL220" s="29">
        <f t="shared" si="191"/>
        <v>-2.7054088196568984E-8</v>
      </c>
      <c r="DN220" s="35">
        <v>4.5200000000000001E-9</v>
      </c>
      <c r="DO220" s="35">
        <v>0.15931716927</v>
      </c>
      <c r="DP220" s="35">
        <v>7895.9598727202001</v>
      </c>
      <c r="DQ220" s="29">
        <f t="shared" si="192"/>
        <v>-4.1620904384225247E-9</v>
      </c>
      <c r="DR220" s="29">
        <f t="shared" si="193"/>
        <v>-4.1619125456073051E-9</v>
      </c>
      <c r="DS220" s="29">
        <f t="shared" si="194"/>
        <v>-4.1619125518737152E-9</v>
      </c>
      <c r="DT220" s="29">
        <f t="shared" si="195"/>
        <v>-4.161912551873515E-9</v>
      </c>
      <c r="DV220" s="35">
        <v>5.3000000000000003E-10</v>
      </c>
      <c r="DW220" s="35">
        <v>1.2733087454900001</v>
      </c>
      <c r="DX220" s="35">
        <v>3344.4937620577998</v>
      </c>
      <c r="DY220" s="29">
        <f t="shared" si="196"/>
        <v>3.0637433917258534E-10</v>
      </c>
      <c r="DZ220" s="29">
        <f t="shared" si="197"/>
        <v>3.0635585495485507E-10</v>
      </c>
      <c r="EA220" s="29">
        <f t="shared" si="198"/>
        <v>3.0635585560590686E-10</v>
      </c>
      <c r="EB220" s="29">
        <f t="shared" si="199"/>
        <v>3.0635585560588845E-10</v>
      </c>
      <c r="ED220" s="35"/>
      <c r="EE220" s="35"/>
      <c r="EF220" s="35"/>
      <c r="EL220" s="35"/>
      <c r="EM220" s="35"/>
      <c r="EN220" s="35"/>
      <c r="ET220" s="35"/>
      <c r="EU220" s="35"/>
      <c r="EV220" s="35"/>
    </row>
    <row r="221" spans="14:152" s="29" customFormat="1" ht="13.5" x14ac:dyDescent="0.3">
      <c r="N221" s="35">
        <v>6.6320000000000001E-8</v>
      </c>
      <c r="O221" s="35">
        <v>3.4810090892500001</v>
      </c>
      <c r="P221" s="35">
        <v>1118.7557921027999</v>
      </c>
      <c r="Q221" s="29">
        <f t="shared" si="168"/>
        <v>-6.2536197250154596E-8</v>
      </c>
      <c r="R221" s="29">
        <f t="shared" si="169"/>
        <v>-6.2535881557897036E-8</v>
      </c>
      <c r="S221" s="29">
        <f t="shared" si="170"/>
        <v>-6.2535881569016342E-8</v>
      </c>
      <c r="T221" s="29">
        <f t="shared" si="171"/>
        <v>-6.2535881569016025E-8</v>
      </c>
      <c r="V221" s="35">
        <v>8.1599999999999999E-9</v>
      </c>
      <c r="W221" s="35">
        <v>4.6519828200499997</v>
      </c>
      <c r="X221" s="35">
        <v>2707.8286873866</v>
      </c>
      <c r="Y221" s="29">
        <f t="shared" si="172"/>
        <v>-5.0912291737150185E-10</v>
      </c>
      <c r="Z221" s="29">
        <f t="shared" si="173"/>
        <v>-5.0940473415265181E-10</v>
      </c>
      <c r="AA221" s="29">
        <f t="shared" si="174"/>
        <v>-5.0940472422663335E-10</v>
      </c>
      <c r="AB221" s="29">
        <f t="shared" si="175"/>
        <v>-5.0940472422692266E-10</v>
      </c>
      <c r="AD221" s="35">
        <v>8.6000000000000003E-10</v>
      </c>
      <c r="AE221" s="35">
        <v>5.4405023101300003</v>
      </c>
      <c r="AF221" s="35">
        <v>6816.2899334350004</v>
      </c>
      <c r="AG221" s="29">
        <f t="shared" si="176"/>
        <v>-8.5659943488664739E-10</v>
      </c>
      <c r="AH221" s="29">
        <f t="shared" si="177"/>
        <v>-8.5659277643819163E-10</v>
      </c>
      <c r="AI221" s="29">
        <f t="shared" si="178"/>
        <v>-8.5659277667282658E-10</v>
      </c>
      <c r="AJ221" s="29">
        <f t="shared" si="179"/>
        <v>-8.5659277667281892E-10</v>
      </c>
      <c r="AL221" s="35"/>
      <c r="AM221" s="35"/>
      <c r="AN221" s="35"/>
      <c r="AT221" s="35"/>
      <c r="AU221" s="35"/>
      <c r="AV221" s="35"/>
      <c r="BB221" s="35"/>
      <c r="BC221" s="35"/>
      <c r="BD221" s="35"/>
      <c r="BJ221" s="35">
        <v>4.2000000000000004E-9</v>
      </c>
      <c r="BK221" s="35">
        <v>2.7727475027200001</v>
      </c>
      <c r="BL221" s="35">
        <v>2906.9006888230001</v>
      </c>
      <c r="BM221" s="29">
        <f t="shared" si="180"/>
        <v>4.0374086100056325E-9</v>
      </c>
      <c r="BN221" s="29">
        <f t="shared" si="181"/>
        <v>4.037365616252931E-9</v>
      </c>
      <c r="BO221" s="29">
        <f t="shared" si="182"/>
        <v>4.0373656177673324E-9</v>
      </c>
      <c r="BP221" s="29">
        <f t="shared" si="183"/>
        <v>4.0373656177672828E-9</v>
      </c>
      <c r="BR221" s="35">
        <v>4.5E-10</v>
      </c>
      <c r="BS221" s="35">
        <v>4.9792815799400003</v>
      </c>
      <c r="BT221" s="35">
        <v>8671.9698704406001</v>
      </c>
      <c r="BU221" s="29">
        <f t="shared" si="184"/>
        <v>1.1374967262657732E-10</v>
      </c>
      <c r="BV221" s="29">
        <f t="shared" si="185"/>
        <v>1.1379792169404494E-10</v>
      </c>
      <c r="BW221" s="29">
        <f t="shared" si="186"/>
        <v>1.1379791999465376E-10</v>
      </c>
      <c r="BX221" s="29">
        <f t="shared" si="187"/>
        <v>1.1379791999471563E-10</v>
      </c>
      <c r="BZ221" s="35"/>
      <c r="CA221" s="35"/>
      <c r="CB221" s="35"/>
      <c r="CH221" s="35"/>
      <c r="CI221" s="35"/>
      <c r="CJ221" s="35"/>
      <c r="CP221" s="35"/>
      <c r="CQ221" s="35"/>
      <c r="CR221" s="35"/>
      <c r="CX221" s="35"/>
      <c r="CY221" s="35"/>
      <c r="CZ221" s="35"/>
      <c r="DF221" s="35">
        <v>2.8130000000000001E-8</v>
      </c>
      <c r="DG221" s="35">
        <v>1.68598843422</v>
      </c>
      <c r="DH221" s="35">
        <v>2391.4368177299998</v>
      </c>
      <c r="DI221" s="29">
        <f t="shared" si="188"/>
        <v>-2.6761117316821896E-8</v>
      </c>
      <c r="DJ221" s="29">
        <f t="shared" si="189"/>
        <v>-2.6760852395757877E-8</v>
      </c>
      <c r="DK221" s="29">
        <f t="shared" si="190"/>
        <v>-2.6760852405089272E-8</v>
      </c>
      <c r="DL221" s="29">
        <f t="shared" si="191"/>
        <v>-2.6760852405088961E-8</v>
      </c>
      <c r="DN221" s="35">
        <v>4.01E-9</v>
      </c>
      <c r="DO221" s="35">
        <v>0.93276882765000002</v>
      </c>
      <c r="DP221" s="35">
        <v>433.71173787679999</v>
      </c>
      <c r="DQ221" s="29">
        <f t="shared" si="192"/>
        <v>-4.9233693538073622E-10</v>
      </c>
      <c r="DR221" s="29">
        <f t="shared" si="193"/>
        <v>-4.9231487818064721E-10</v>
      </c>
      <c r="DS221" s="29">
        <f t="shared" si="194"/>
        <v>-4.9231487895753535E-10</v>
      </c>
      <c r="DT221" s="29">
        <f t="shared" si="195"/>
        <v>-4.9231487895751064E-10</v>
      </c>
      <c r="DV221" s="35">
        <v>4.8999999999999996E-10</v>
      </c>
      <c r="DW221" s="35">
        <v>2.9149938941600002</v>
      </c>
      <c r="DX221" s="35">
        <v>10404.7338123226</v>
      </c>
      <c r="DY221" s="29">
        <f t="shared" si="196"/>
        <v>-3.1220253946240908E-10</v>
      </c>
      <c r="DZ221" s="29">
        <f t="shared" si="197"/>
        <v>-3.121523210966302E-10</v>
      </c>
      <c r="EA221" s="29">
        <f t="shared" si="198"/>
        <v>-3.1215232286549261E-10</v>
      </c>
      <c r="EB221" s="29">
        <f t="shared" si="199"/>
        <v>-3.1215232286543889E-10</v>
      </c>
      <c r="ED221" s="35"/>
      <c r="EE221" s="35"/>
      <c r="EF221" s="35"/>
      <c r="EL221" s="35"/>
      <c r="EM221" s="35"/>
      <c r="EN221" s="35"/>
      <c r="ET221" s="35"/>
      <c r="EU221" s="35"/>
      <c r="EV221" s="35"/>
    </row>
    <row r="222" spans="14:152" s="29" customFormat="1" ht="13.5" x14ac:dyDescent="0.3">
      <c r="N222" s="35">
        <v>5.1819999999999997E-8</v>
      </c>
      <c r="O222" s="35">
        <v>3.25459432228</v>
      </c>
      <c r="P222" s="35">
        <v>2391.4368177299998</v>
      </c>
      <c r="Q222" s="29">
        <f t="shared" si="168"/>
        <v>-1.6076362088803928E-8</v>
      </c>
      <c r="R222" s="29">
        <f t="shared" si="169"/>
        <v>-1.6077867594200092E-8</v>
      </c>
      <c r="S222" s="29">
        <f t="shared" si="170"/>
        <v>-1.6077867541174003E-8</v>
      </c>
      <c r="T222" s="29">
        <f t="shared" si="171"/>
        <v>-1.6077867541175753E-8</v>
      </c>
      <c r="V222" s="35">
        <v>7.9099999999999994E-9</v>
      </c>
      <c r="W222" s="35">
        <v>6.0859558386800003</v>
      </c>
      <c r="X222" s="35">
        <v>2384.3232707292</v>
      </c>
      <c r="Y222" s="29">
        <f t="shared" si="172"/>
        <v>5.3406728285599107E-9</v>
      </c>
      <c r="Z222" s="29">
        <f t="shared" si="173"/>
        <v>5.3408506117496771E-9</v>
      </c>
      <c r="AA222" s="29">
        <f t="shared" si="174"/>
        <v>5.3408506054879662E-9</v>
      </c>
      <c r="AB222" s="29">
        <f t="shared" si="175"/>
        <v>5.3408506054881324E-9</v>
      </c>
      <c r="AD222" s="35">
        <v>7.2E-10</v>
      </c>
      <c r="AE222" s="35">
        <v>3.44697351738</v>
      </c>
      <c r="AF222" s="35">
        <v>14158.747713615599</v>
      </c>
      <c r="AG222" s="29">
        <f t="shared" si="176"/>
        <v>4.2811897899236396E-10</v>
      </c>
      <c r="AH222" s="29">
        <f t="shared" si="177"/>
        <v>4.2822371477970366E-10</v>
      </c>
      <c r="AI222" s="29">
        <f t="shared" si="178"/>
        <v>4.2822371109099449E-10</v>
      </c>
      <c r="AJ222" s="29">
        <f t="shared" si="179"/>
        <v>4.2822371109110963E-10</v>
      </c>
      <c r="AL222" s="35"/>
      <c r="AM222" s="35"/>
      <c r="AN222" s="35"/>
      <c r="AT222" s="35"/>
      <c r="AU222" s="35"/>
      <c r="AV222" s="35"/>
      <c r="BB222" s="35"/>
      <c r="BC222" s="35"/>
      <c r="BD222" s="35"/>
      <c r="BJ222" s="35">
        <v>3.3499999999999998E-9</v>
      </c>
      <c r="BK222" s="35">
        <v>2.0233963322099999</v>
      </c>
      <c r="BL222" s="35">
        <v>3333.5661900017999</v>
      </c>
      <c r="BM222" s="29">
        <f t="shared" si="180"/>
        <v>3.1087372376161944E-9</v>
      </c>
      <c r="BN222" s="29">
        <f t="shared" si="181"/>
        <v>3.1086840569200757E-9</v>
      </c>
      <c r="BO222" s="29">
        <f t="shared" si="182"/>
        <v>3.1086840587932812E-9</v>
      </c>
      <c r="BP222" s="29">
        <f t="shared" si="183"/>
        <v>3.1086840587932191E-9</v>
      </c>
      <c r="BR222" s="35">
        <v>4.3999999999999998E-10</v>
      </c>
      <c r="BS222" s="35">
        <v>2.5854298568499998</v>
      </c>
      <c r="BT222" s="35">
        <v>13916.0191096416</v>
      </c>
      <c r="BU222" s="29">
        <f t="shared" si="184"/>
        <v>-3.2837291861787033E-10</v>
      </c>
      <c r="BV222" s="29">
        <f t="shared" si="185"/>
        <v>-3.2832083129193968E-10</v>
      </c>
      <c r="BW222" s="29">
        <f t="shared" si="186"/>
        <v>-3.2832083312671008E-10</v>
      </c>
      <c r="BX222" s="29">
        <f t="shared" si="187"/>
        <v>-3.2832083312665181E-10</v>
      </c>
      <c r="BZ222" s="35"/>
      <c r="CA222" s="35"/>
      <c r="CB222" s="35"/>
      <c r="CH222" s="35"/>
      <c r="CI222" s="35"/>
      <c r="CJ222" s="35"/>
      <c r="CP222" s="35"/>
      <c r="CQ222" s="35"/>
      <c r="CR222" s="35"/>
      <c r="CX222" s="35"/>
      <c r="CY222" s="35"/>
      <c r="CZ222" s="35"/>
      <c r="DF222" s="35">
        <v>2.9020000000000001E-8</v>
      </c>
      <c r="DG222" s="35">
        <v>5.3066623973900002</v>
      </c>
      <c r="DH222" s="35">
        <v>8955.3418029093991</v>
      </c>
      <c r="DI222" s="29">
        <f t="shared" si="188"/>
        <v>2.8998983515425099E-8</v>
      </c>
      <c r="DJ222" s="29">
        <f t="shared" si="189"/>
        <v>2.8998856953716973E-8</v>
      </c>
      <c r="DK222" s="29">
        <f t="shared" si="190"/>
        <v>2.8998856958181329E-8</v>
      </c>
      <c r="DL222" s="29">
        <f t="shared" si="191"/>
        <v>2.8998856958181204E-8</v>
      </c>
      <c r="DN222" s="35">
        <v>4.9099999999999998E-9</v>
      </c>
      <c r="DO222" s="35">
        <v>4.4937264390199996</v>
      </c>
      <c r="DP222" s="35">
        <v>10021.7699697966</v>
      </c>
      <c r="DQ222" s="29">
        <f t="shared" si="192"/>
        <v>-3.5526634202288242E-9</v>
      </c>
      <c r="DR222" s="29">
        <f t="shared" si="193"/>
        <v>-3.553097446012291E-9</v>
      </c>
      <c r="DS222" s="29">
        <f t="shared" si="194"/>
        <v>-3.5530974307263039E-9</v>
      </c>
      <c r="DT222" s="29">
        <f t="shared" si="195"/>
        <v>-3.5530974307267857E-9</v>
      </c>
      <c r="DV222" s="35">
        <v>4.7000000000000003E-10</v>
      </c>
      <c r="DW222" s="35">
        <v>0.48598973230999998</v>
      </c>
      <c r="DX222" s="35">
        <v>17395.219734725801</v>
      </c>
      <c r="DY222" s="29">
        <f t="shared" si="196"/>
        <v>4.5246852385341107E-10</v>
      </c>
      <c r="DZ222" s="29">
        <f t="shared" si="197"/>
        <v>4.5249678215767971E-10</v>
      </c>
      <c r="EA222" s="29">
        <f t="shared" si="198"/>
        <v>4.5249678116276739E-10</v>
      </c>
      <c r="EB222" s="29">
        <f t="shared" si="199"/>
        <v>4.5249678116280348E-10</v>
      </c>
      <c r="ED222" s="35"/>
      <c r="EE222" s="35"/>
      <c r="EF222" s="35"/>
      <c r="EL222" s="35"/>
      <c r="EM222" s="35"/>
      <c r="EN222" s="35"/>
      <c r="ET222" s="35"/>
      <c r="EU222" s="35"/>
      <c r="EV222" s="35"/>
    </row>
    <row r="223" spans="14:152" s="29" customFormat="1" ht="13.5" x14ac:dyDescent="0.3">
      <c r="N223" s="35">
        <v>5.2140000000000002E-8</v>
      </c>
      <c r="O223" s="35">
        <v>1.023839897E-2</v>
      </c>
      <c r="P223" s="35">
        <v>533.21408344359997</v>
      </c>
      <c r="Q223" s="29">
        <f t="shared" si="168"/>
        <v>-3.8003071138624412E-8</v>
      </c>
      <c r="R223" s="29">
        <f t="shared" si="169"/>
        <v>-3.800282789030943E-8</v>
      </c>
      <c r="S223" s="29">
        <f t="shared" si="170"/>
        <v>-3.8002827898877009E-8</v>
      </c>
      <c r="T223" s="29">
        <f t="shared" si="171"/>
        <v>-3.8002827898876751E-8</v>
      </c>
      <c r="V223" s="35">
        <v>8.2000000000000006E-9</v>
      </c>
      <c r="W223" s="35">
        <v>4.8096854676299996</v>
      </c>
      <c r="X223" s="35">
        <v>533.21408344359997</v>
      </c>
      <c r="Y223" s="29">
        <f t="shared" si="172"/>
        <v>5.0732576777872645E-9</v>
      </c>
      <c r="Z223" s="29">
        <f t="shared" si="173"/>
        <v>5.0733015751265635E-9</v>
      </c>
      <c r="AA223" s="29">
        <f t="shared" si="174"/>
        <v>5.0733015735804422E-9</v>
      </c>
      <c r="AB223" s="29">
        <f t="shared" si="175"/>
        <v>5.0733015735804877E-9</v>
      </c>
      <c r="AD223" s="35">
        <v>8.6000000000000003E-10</v>
      </c>
      <c r="AE223" s="35">
        <v>4.5021398577199996</v>
      </c>
      <c r="AF223" s="35">
        <v>13362.517017102</v>
      </c>
      <c r="AG223" s="29">
        <f t="shared" si="176"/>
        <v>-4.5095914752918636E-11</v>
      </c>
      <c r="AH223" s="29">
        <f t="shared" si="177"/>
        <v>-4.4949260821959471E-11</v>
      </c>
      <c r="AI223" s="29">
        <f t="shared" si="178"/>
        <v>-4.4949265987374077E-11</v>
      </c>
      <c r="AJ223" s="29">
        <f t="shared" si="179"/>
        <v>-4.4949265987203219E-11</v>
      </c>
      <c r="AL223" s="35"/>
      <c r="AM223" s="35"/>
      <c r="AN223" s="35"/>
      <c r="AT223" s="35"/>
      <c r="AU223" s="35"/>
      <c r="AV223" s="35"/>
      <c r="BB223" s="35"/>
      <c r="BC223" s="35"/>
      <c r="BD223" s="35"/>
      <c r="BJ223" s="35">
        <v>3.36E-9</v>
      </c>
      <c r="BK223" s="35">
        <v>2.78173647754</v>
      </c>
      <c r="BL223" s="35">
        <v>4989.0591838971995</v>
      </c>
      <c r="BM223" s="29">
        <f t="shared" si="180"/>
        <v>-1.7885089946079117E-9</v>
      </c>
      <c r="BN223" s="29">
        <f t="shared" si="181"/>
        <v>-1.7883276406698924E-9</v>
      </c>
      <c r="BO223" s="29">
        <f t="shared" si="182"/>
        <v>-1.788327647057579E-9</v>
      </c>
      <c r="BP223" s="29">
        <f t="shared" si="183"/>
        <v>-1.7883276470573772E-9</v>
      </c>
      <c r="BR223" s="35">
        <v>4.7000000000000003E-10</v>
      </c>
      <c r="BS223" s="35">
        <v>1.4020668646400001</v>
      </c>
      <c r="BT223" s="35">
        <v>8425.6508378147992</v>
      </c>
      <c r="BU223" s="29">
        <f t="shared" si="184"/>
        <v>4.6990096015767824E-10</v>
      </c>
      <c r="BV223" s="29">
        <f t="shared" si="185"/>
        <v>4.6990199628276687E-10</v>
      </c>
      <c r="BW223" s="29">
        <f t="shared" si="186"/>
        <v>4.6990199624636907E-10</v>
      </c>
      <c r="BX223" s="29">
        <f t="shared" si="187"/>
        <v>4.699019962463701E-10</v>
      </c>
      <c r="BZ223" s="35"/>
      <c r="CA223" s="35"/>
      <c r="CB223" s="35"/>
      <c r="CH223" s="35"/>
      <c r="CI223" s="35"/>
      <c r="CJ223" s="35"/>
      <c r="CP223" s="35"/>
      <c r="CQ223" s="35"/>
      <c r="CR223" s="35"/>
      <c r="CX223" s="35"/>
      <c r="CY223" s="35"/>
      <c r="CZ223" s="35"/>
      <c r="DF223" s="35">
        <v>3.2250000000000001E-8</v>
      </c>
      <c r="DG223" s="35">
        <v>2.2983259248899999</v>
      </c>
      <c r="DH223" s="35">
        <v>3312.1632392319998</v>
      </c>
      <c r="DI223" s="29">
        <f t="shared" si="188"/>
        <v>2.8975533204304834E-8</v>
      </c>
      <c r="DJ223" s="29">
        <f t="shared" si="189"/>
        <v>2.8974933868716208E-8</v>
      </c>
      <c r="DK223" s="29">
        <f t="shared" si="190"/>
        <v>2.8974933889826625E-8</v>
      </c>
      <c r="DL223" s="29">
        <f t="shared" si="191"/>
        <v>2.8974933889826019E-8</v>
      </c>
      <c r="DN223" s="35">
        <v>3.9000000000000002E-9</v>
      </c>
      <c r="DO223" s="35">
        <v>1.2679052414300001</v>
      </c>
      <c r="DP223" s="35">
        <v>5459.3762870782002</v>
      </c>
      <c r="DQ223" s="29">
        <f t="shared" si="192"/>
        <v>-1.5299786005680091E-9</v>
      </c>
      <c r="DR223" s="29">
        <f t="shared" si="193"/>
        <v>-1.5297283197159359E-9</v>
      </c>
      <c r="DS223" s="29">
        <f t="shared" si="194"/>
        <v>-1.5297283285313657E-9</v>
      </c>
      <c r="DT223" s="29">
        <f t="shared" si="195"/>
        <v>-1.5297283285310598E-9</v>
      </c>
      <c r="DV223" s="35">
        <v>4.8999999999999996E-10</v>
      </c>
      <c r="DW223" s="35">
        <v>3.4024020738899998</v>
      </c>
      <c r="DX223" s="35">
        <v>3304.5845600224002</v>
      </c>
      <c r="DY223" s="29">
        <f t="shared" si="196"/>
        <v>4.2365192675083853E-10</v>
      </c>
      <c r="DZ223" s="29">
        <f t="shared" si="197"/>
        <v>4.2366232376360505E-10</v>
      </c>
      <c r="EA223" s="29">
        <f t="shared" si="198"/>
        <v>4.236623233974198E-10</v>
      </c>
      <c r="EB223" s="29">
        <f t="shared" si="199"/>
        <v>4.2366232339743205E-10</v>
      </c>
      <c r="ED223" s="35"/>
      <c r="EE223" s="35"/>
      <c r="EF223" s="35"/>
      <c r="EL223" s="35"/>
      <c r="EM223" s="35"/>
      <c r="EN223" s="35"/>
      <c r="ET223" s="35"/>
      <c r="EU223" s="35"/>
      <c r="EV223" s="35"/>
    </row>
    <row r="224" spans="14:152" s="29" customFormat="1" ht="13.5" x14ac:dyDescent="0.3">
      <c r="N224" s="35">
        <v>5.4359999999999998E-8</v>
      </c>
      <c r="O224" s="35">
        <v>6.1851004557099998</v>
      </c>
      <c r="P224" s="35">
        <v>8425.6508378147992</v>
      </c>
      <c r="Q224" s="29">
        <f t="shared" si="168"/>
        <v>4.9493616444919297E-9</v>
      </c>
      <c r="R224" s="29">
        <f t="shared" si="169"/>
        <v>4.9435328278463383E-9</v>
      </c>
      <c r="S224" s="29">
        <f t="shared" si="170"/>
        <v>4.9435330331466338E-9</v>
      </c>
      <c r="T224" s="29">
        <f t="shared" si="171"/>
        <v>4.9435330331404795E-9</v>
      </c>
      <c r="V224" s="35">
        <v>7.5800000000000007E-9</v>
      </c>
      <c r="W224" s="35">
        <v>2.0601238613400001</v>
      </c>
      <c r="X224" s="35">
        <v>12935.851515923199</v>
      </c>
      <c r="Y224" s="29">
        <f t="shared" si="172"/>
        <v>7.9720258666542449E-10</v>
      </c>
      <c r="Z224" s="29">
        <f t="shared" si="173"/>
        <v>7.9595647864712372E-10</v>
      </c>
      <c r="AA224" s="29">
        <f t="shared" si="174"/>
        <v>7.9595652253724316E-10</v>
      </c>
      <c r="AB224" s="29">
        <f t="shared" si="175"/>
        <v>7.9595652253595772E-10</v>
      </c>
      <c r="AD224" s="35">
        <v>7.4000000000000003E-10</v>
      </c>
      <c r="AE224" s="35">
        <v>1.3470185367500001</v>
      </c>
      <c r="AF224" s="35">
        <v>3361.3878221922</v>
      </c>
      <c r="AG224" s="29">
        <f t="shared" si="176"/>
        <v>6.0808706711774726E-10</v>
      </c>
      <c r="AH224" s="29">
        <f t="shared" si="177"/>
        <v>6.080689521454528E-10</v>
      </c>
      <c r="AI224" s="29">
        <f t="shared" si="178"/>
        <v>6.080689527835087E-10</v>
      </c>
      <c r="AJ224" s="29">
        <f t="shared" si="179"/>
        <v>6.080689527834876E-10</v>
      </c>
      <c r="AL224" s="35"/>
      <c r="AM224" s="35"/>
      <c r="AN224" s="35"/>
      <c r="AT224" s="35"/>
      <c r="AU224" s="35"/>
      <c r="AV224" s="35"/>
      <c r="BB224" s="35"/>
      <c r="BC224" s="35"/>
      <c r="BD224" s="35"/>
      <c r="BJ224" s="35">
        <v>3.5400000000000002E-9</v>
      </c>
      <c r="BK224" s="35">
        <v>5.4126545629900003</v>
      </c>
      <c r="BL224" s="35">
        <v>951.71840625059997</v>
      </c>
      <c r="BM224" s="29">
        <f t="shared" si="180"/>
        <v>-1.5398197453435982E-9</v>
      </c>
      <c r="BN224" s="29">
        <f t="shared" si="181"/>
        <v>-1.5397809775213577E-9</v>
      </c>
      <c r="BO224" s="29">
        <f t="shared" si="182"/>
        <v>-1.539780978886817E-9</v>
      </c>
      <c r="BP224" s="29">
        <f t="shared" si="183"/>
        <v>-1.5397809788867829E-9</v>
      </c>
      <c r="BR224" s="35">
        <v>4.3000000000000001E-10</v>
      </c>
      <c r="BS224" s="35">
        <v>0.21864618144</v>
      </c>
      <c r="BT224" s="35">
        <v>9779.1086761253991</v>
      </c>
      <c r="BU224" s="29">
        <f t="shared" si="184"/>
        <v>-1.6724280294202253E-10</v>
      </c>
      <c r="BV224" s="29">
        <f t="shared" si="185"/>
        <v>-1.6719329596109494E-10</v>
      </c>
      <c r="BW224" s="29">
        <f t="shared" si="186"/>
        <v>-1.6719329770484712E-10</v>
      </c>
      <c r="BX224" s="29">
        <f t="shared" si="187"/>
        <v>-1.6719329770479082E-10</v>
      </c>
      <c r="BZ224" s="35"/>
      <c r="CA224" s="35"/>
      <c r="CB224" s="35"/>
      <c r="CH224" s="35"/>
      <c r="CI224" s="35"/>
      <c r="CJ224" s="35"/>
      <c r="CP224" s="35"/>
      <c r="CQ224" s="35"/>
      <c r="CR224" s="35"/>
      <c r="CX224" s="35"/>
      <c r="CY224" s="35"/>
      <c r="CZ224" s="35"/>
      <c r="DF224" s="35">
        <v>3.8630000000000002E-8</v>
      </c>
      <c r="DG224" s="35">
        <v>3.48188264725</v>
      </c>
      <c r="DH224" s="35">
        <v>20618.019358533598</v>
      </c>
      <c r="DI224" s="29">
        <f t="shared" si="188"/>
        <v>2.2957521407094079E-8</v>
      </c>
      <c r="DJ224" s="29">
        <f t="shared" si="189"/>
        <v>2.2949334735634436E-8</v>
      </c>
      <c r="DK224" s="29">
        <f t="shared" si="190"/>
        <v>2.2949335024009073E-8</v>
      </c>
      <c r="DL224" s="29">
        <f t="shared" si="191"/>
        <v>2.2949335024000242E-8</v>
      </c>
      <c r="DN224" s="35">
        <v>4.5999999999999998E-9</v>
      </c>
      <c r="DO224" s="35">
        <v>3.5676535600500001</v>
      </c>
      <c r="DP224" s="35">
        <v>1596.1864422845999</v>
      </c>
      <c r="DQ224" s="29">
        <f t="shared" si="192"/>
        <v>-1.5876245768056455E-9</v>
      </c>
      <c r="DR224" s="29">
        <f t="shared" si="193"/>
        <v>-1.5877126414238984E-9</v>
      </c>
      <c r="DS224" s="29">
        <f t="shared" si="194"/>
        <v>-1.5877126383221529E-9</v>
      </c>
      <c r="DT224" s="29">
        <f t="shared" si="195"/>
        <v>-1.5877126383222449E-9</v>
      </c>
      <c r="DV224" s="35">
        <v>6E-10</v>
      </c>
      <c r="DW224" s="35">
        <v>3.4055436874099998</v>
      </c>
      <c r="DX224" s="35">
        <v>10551.528245194</v>
      </c>
      <c r="DY224" s="29">
        <f t="shared" si="196"/>
        <v>2.4682891098464082E-10</v>
      </c>
      <c r="DZ224" s="29">
        <f t="shared" si="197"/>
        <v>2.4675516779259866E-10</v>
      </c>
      <c r="EA224" s="29">
        <f t="shared" si="198"/>
        <v>2.4675517039002644E-10</v>
      </c>
      <c r="EB224" s="29">
        <f t="shared" si="199"/>
        <v>2.4675517038994873E-10</v>
      </c>
      <c r="ED224" s="35"/>
      <c r="EE224" s="35"/>
      <c r="EF224" s="35"/>
      <c r="EL224" s="35"/>
      <c r="EM224" s="35"/>
      <c r="EN224" s="35"/>
      <c r="ET224" s="35"/>
      <c r="EU224" s="35"/>
      <c r="EV224" s="35"/>
    </row>
    <row r="225" spans="14:152" s="29" customFormat="1" ht="13.5" x14ac:dyDescent="0.3">
      <c r="N225" s="35">
        <v>5.491E-8</v>
      </c>
      <c r="O225" s="35">
        <v>3.42235890731</v>
      </c>
      <c r="P225" s="35">
        <v>3134.4268782626</v>
      </c>
      <c r="Q225" s="29">
        <f t="shared" si="168"/>
        <v>-3.3076670952678582E-8</v>
      </c>
      <c r="R225" s="29">
        <f t="shared" si="169"/>
        <v>-3.3078426542054536E-8</v>
      </c>
      <c r="S225" s="29">
        <f t="shared" si="170"/>
        <v>-3.3078426480220999E-8</v>
      </c>
      <c r="T225" s="29">
        <f t="shared" si="171"/>
        <v>-3.3078426480222865E-8</v>
      </c>
      <c r="V225" s="35">
        <v>7.3799999999999997E-9</v>
      </c>
      <c r="W225" s="35">
        <v>1.03564559078</v>
      </c>
      <c r="X225" s="35">
        <v>14314.1681130498</v>
      </c>
      <c r="Y225" s="29">
        <f t="shared" si="172"/>
        <v>3.6911976426888462E-9</v>
      </c>
      <c r="Z225" s="29">
        <f t="shared" si="173"/>
        <v>3.6923665662300139E-9</v>
      </c>
      <c r="AA225" s="29">
        <f t="shared" si="174"/>
        <v>3.6923665250609577E-9</v>
      </c>
      <c r="AB225" s="29">
        <f t="shared" si="175"/>
        <v>3.6923665250622291E-9</v>
      </c>
      <c r="AD225" s="35">
        <v>7.5999999999999996E-10</v>
      </c>
      <c r="AE225" s="35">
        <v>6.0400295943</v>
      </c>
      <c r="AF225" s="35">
        <v>5085.0384111149997</v>
      </c>
      <c r="AG225" s="29">
        <f t="shared" si="176"/>
        <v>5.9754186494048221E-10</v>
      </c>
      <c r="AH225" s="29">
        <f t="shared" si="177"/>
        <v>5.9757238086784811E-10</v>
      </c>
      <c r="AI225" s="29">
        <f t="shared" si="178"/>
        <v>5.9757237979307549E-10</v>
      </c>
      <c r="AJ225" s="29">
        <f t="shared" si="179"/>
        <v>5.9757237979310878E-10</v>
      </c>
      <c r="AL225" s="35"/>
      <c r="AM225" s="35"/>
      <c r="AN225" s="35"/>
      <c r="AT225" s="35"/>
      <c r="AU225" s="35"/>
      <c r="AV225" s="35"/>
      <c r="BB225" s="35"/>
      <c r="BC225" s="35"/>
      <c r="BD225" s="35"/>
      <c r="BJ225" s="35">
        <v>3.2799999999999998E-9</v>
      </c>
      <c r="BK225" s="35">
        <v>0.43464916253000002</v>
      </c>
      <c r="BL225" s="35">
        <v>6923.9534573736</v>
      </c>
      <c r="BM225" s="29">
        <f t="shared" si="180"/>
        <v>3.2116143703492841E-9</v>
      </c>
      <c r="BN225" s="29">
        <f t="shared" si="181"/>
        <v>3.2115554034261476E-9</v>
      </c>
      <c r="BO225" s="29">
        <f t="shared" si="182"/>
        <v>3.211555405503493E-9</v>
      </c>
      <c r="BP225" s="29">
        <f t="shared" si="183"/>
        <v>3.2115554055034268E-9</v>
      </c>
      <c r="BR225" s="35">
        <v>4.2E-10</v>
      </c>
      <c r="BS225" s="35">
        <v>6.2236585704699996</v>
      </c>
      <c r="BT225" s="35">
        <v>3914.9572250346</v>
      </c>
      <c r="BU225" s="29">
        <f t="shared" si="184"/>
        <v>3.2259711762645506E-10</v>
      </c>
      <c r="BV225" s="29">
        <f t="shared" si="185"/>
        <v>3.226105724952206E-10</v>
      </c>
      <c r="BW225" s="29">
        <f t="shared" si="186"/>
        <v>3.2261057202133354E-10</v>
      </c>
      <c r="BX225" s="29">
        <f t="shared" si="187"/>
        <v>3.2261057202134879E-10</v>
      </c>
      <c r="BZ225" s="35"/>
      <c r="CA225" s="35"/>
      <c r="CB225" s="35"/>
      <c r="CH225" s="35"/>
      <c r="CI225" s="35"/>
      <c r="CJ225" s="35"/>
      <c r="CP225" s="35"/>
      <c r="CQ225" s="35"/>
      <c r="CR225" s="35"/>
      <c r="CX225" s="35"/>
      <c r="CY225" s="35"/>
      <c r="CZ225" s="35"/>
      <c r="DF225" s="35">
        <v>2.7380000000000001E-8</v>
      </c>
      <c r="DG225" s="35">
        <v>5.4976826136900003</v>
      </c>
      <c r="DH225" s="35">
        <v>149.56319713459999</v>
      </c>
      <c r="DI225" s="29">
        <f t="shared" si="188"/>
        <v>-1.9939827708089176E-9</v>
      </c>
      <c r="DJ225" s="29">
        <f t="shared" si="189"/>
        <v>-1.9939305785112764E-9</v>
      </c>
      <c r="DK225" s="29">
        <f t="shared" si="190"/>
        <v>-1.9939305803495653E-9</v>
      </c>
      <c r="DL225" s="29">
        <f t="shared" si="191"/>
        <v>-1.9939305803494926E-9</v>
      </c>
      <c r="DN225" s="35">
        <v>5.14E-9</v>
      </c>
      <c r="DO225" s="35">
        <v>4.14617297678</v>
      </c>
      <c r="DP225" s="35">
        <v>16460.333529524902</v>
      </c>
      <c r="DQ225" s="29">
        <f t="shared" si="192"/>
        <v>1.294434734662978E-9</v>
      </c>
      <c r="DR225" s="29">
        <f t="shared" si="193"/>
        <v>1.2954810557476027E-9</v>
      </c>
      <c r="DS225" s="29">
        <f t="shared" si="194"/>
        <v>1.295481018895742E-9</v>
      </c>
      <c r="DT225" s="29">
        <f t="shared" si="195"/>
        <v>1.2954810188968729E-9</v>
      </c>
      <c r="DV225" s="35">
        <v>5.0000000000000003E-10</v>
      </c>
      <c r="DW225" s="35">
        <v>1.83471955355</v>
      </c>
      <c r="DX225" s="35">
        <v>30376.352639166598</v>
      </c>
      <c r="DY225" s="29">
        <f t="shared" si="196"/>
        <v>1.9628220305204737E-10</v>
      </c>
      <c r="DZ225" s="29">
        <f t="shared" si="197"/>
        <v>1.9610367671168738E-10</v>
      </c>
      <c r="EA225" s="29">
        <f t="shared" si="198"/>
        <v>1.9610368300016496E-10</v>
      </c>
      <c r="EB225" s="29">
        <f t="shared" si="199"/>
        <v>1.9610368299995581E-10</v>
      </c>
      <c r="ED225" s="35"/>
      <c r="EE225" s="35"/>
      <c r="EF225" s="35"/>
      <c r="EL225" s="35"/>
      <c r="EM225" s="35"/>
      <c r="EN225" s="35"/>
      <c r="ET225" s="35"/>
      <c r="EU225" s="35"/>
      <c r="EV225" s="35"/>
    </row>
    <row r="226" spans="14:152" s="29" customFormat="1" ht="13.5" x14ac:dyDescent="0.3">
      <c r="N226" s="35">
        <v>5.7730000000000001E-8</v>
      </c>
      <c r="O226" s="35">
        <v>3.5519049089600001</v>
      </c>
      <c r="P226" s="35">
        <v>8969.5688969109997</v>
      </c>
      <c r="Q226" s="29">
        <f t="shared" si="168"/>
        <v>5.2265032844007671E-10</v>
      </c>
      <c r="R226" s="29">
        <f t="shared" si="169"/>
        <v>5.1603336865030826E-10</v>
      </c>
      <c r="S226" s="29">
        <f t="shared" si="170"/>
        <v>5.1603360170962427E-10</v>
      </c>
      <c r="T226" s="29">
        <f t="shared" si="171"/>
        <v>5.1603360170306142E-10</v>
      </c>
      <c r="V226" s="35">
        <v>9.0799999999999993E-9</v>
      </c>
      <c r="W226" s="35">
        <v>0.69862047594999999</v>
      </c>
      <c r="X226" s="35">
        <v>16173.371168404399</v>
      </c>
      <c r="Y226" s="29">
        <f t="shared" si="172"/>
        <v>7.9291258702172428E-9</v>
      </c>
      <c r="Z226" s="29">
        <f t="shared" si="173"/>
        <v>7.9282112541458063E-9</v>
      </c>
      <c r="AA226" s="29">
        <f t="shared" si="174"/>
        <v>7.9282112863658693E-9</v>
      </c>
      <c r="AB226" s="29">
        <f t="shared" si="175"/>
        <v>7.9282112863648618E-9</v>
      </c>
      <c r="AD226" s="35">
        <v>6.5000000000000003E-10</v>
      </c>
      <c r="AE226" s="35">
        <v>7.6237760040000005E-2</v>
      </c>
      <c r="AF226" s="35">
        <v>5099.2655051166003</v>
      </c>
      <c r="AG226" s="29">
        <f t="shared" si="176"/>
        <v>2.254648152742184E-10</v>
      </c>
      <c r="AH226" s="29">
        <f t="shared" si="177"/>
        <v>2.2550454188605868E-10</v>
      </c>
      <c r="AI226" s="29">
        <f t="shared" si="178"/>
        <v>2.255045404868408E-10</v>
      </c>
      <c r="AJ226" s="29">
        <f t="shared" si="179"/>
        <v>2.2550454048688415E-10</v>
      </c>
      <c r="AL226" s="35"/>
      <c r="AM226" s="35"/>
      <c r="AN226" s="35"/>
      <c r="AT226" s="35"/>
      <c r="AU226" s="35"/>
      <c r="AV226" s="35"/>
      <c r="BB226" s="35"/>
      <c r="BC226" s="35"/>
      <c r="BD226" s="35"/>
      <c r="BJ226" s="35">
        <v>4.2199999999999999E-9</v>
      </c>
      <c r="BK226" s="35">
        <v>1.5759173708000001</v>
      </c>
      <c r="BL226" s="35">
        <v>8273.8208670324002</v>
      </c>
      <c r="BM226" s="29">
        <f t="shared" si="180"/>
        <v>-2.7212771363929325E-9</v>
      </c>
      <c r="BN226" s="29">
        <f t="shared" si="181"/>
        <v>-2.721618148691752E-9</v>
      </c>
      <c r="BO226" s="29">
        <f t="shared" si="182"/>
        <v>-2.7216181366813033E-9</v>
      </c>
      <c r="BP226" s="29">
        <f t="shared" si="183"/>
        <v>-2.7216181366816702E-9</v>
      </c>
      <c r="BR226" s="35">
        <v>4.8E-10</v>
      </c>
      <c r="BS226" s="35">
        <v>3.44104044998</v>
      </c>
      <c r="BT226" s="35">
        <v>692.15760122680001</v>
      </c>
      <c r="BU226" s="29">
        <f t="shared" si="184"/>
        <v>-2.4917916909983449E-10</v>
      </c>
      <c r="BV226" s="29">
        <f t="shared" si="185"/>
        <v>-2.4917554029402409E-10</v>
      </c>
      <c r="BW226" s="29">
        <f t="shared" si="186"/>
        <v>-2.4917554042183626E-10</v>
      </c>
      <c r="BX226" s="29">
        <f t="shared" si="187"/>
        <v>-2.4917554042183192E-10</v>
      </c>
      <c r="BZ226" s="35"/>
      <c r="CA226" s="35"/>
      <c r="CB226" s="35"/>
      <c r="CH226" s="35"/>
      <c r="CI226" s="35"/>
      <c r="CJ226" s="35"/>
      <c r="CP226" s="35"/>
      <c r="CQ226" s="35"/>
      <c r="CR226" s="35"/>
      <c r="CX226" s="35"/>
      <c r="CY226" s="35"/>
      <c r="CZ226" s="35"/>
      <c r="DF226" s="35">
        <v>2.8089999999999999E-8</v>
      </c>
      <c r="DG226" s="35">
        <v>4.7693321739699996</v>
      </c>
      <c r="DH226" s="35">
        <v>1964.838626854</v>
      </c>
      <c r="DI226" s="29">
        <f t="shared" si="188"/>
        <v>1.477126855413373E-8</v>
      </c>
      <c r="DJ226" s="29">
        <f t="shared" si="189"/>
        <v>1.4770668628882788E-8</v>
      </c>
      <c r="DK226" s="29">
        <f t="shared" si="190"/>
        <v>1.4770668650013377E-8</v>
      </c>
      <c r="DL226" s="29">
        <f t="shared" si="191"/>
        <v>1.4770668650012697E-8</v>
      </c>
      <c r="DN226" s="35">
        <v>5.1000000000000002E-9</v>
      </c>
      <c r="DO226" s="35">
        <v>2.1233813654200002</v>
      </c>
      <c r="DP226" s="35">
        <v>3335.0895023923999</v>
      </c>
      <c r="DQ226" s="29">
        <f t="shared" si="192"/>
        <v>4.9323553079676285E-9</v>
      </c>
      <c r="DR226" s="29">
        <f t="shared" si="193"/>
        <v>4.9323000312828107E-9</v>
      </c>
      <c r="DS226" s="29">
        <f t="shared" si="194"/>
        <v>4.9323000332299028E-9</v>
      </c>
      <c r="DT226" s="29">
        <f t="shared" si="195"/>
        <v>4.9323000332298383E-9</v>
      </c>
      <c r="DV226" s="35">
        <v>4.6000000000000001E-10</v>
      </c>
      <c r="DW226" s="35">
        <v>3.04980996832</v>
      </c>
      <c r="DX226" s="35">
        <v>6144.4203413041996</v>
      </c>
      <c r="DY226" s="29">
        <f t="shared" si="196"/>
        <v>-3.118944462782531E-10</v>
      </c>
      <c r="DZ226" s="29">
        <f t="shared" si="197"/>
        <v>-3.1186789629702784E-10</v>
      </c>
      <c r="EA226" s="29">
        <f t="shared" si="198"/>
        <v>-3.1186789723219254E-10</v>
      </c>
      <c r="EB226" s="29">
        <f t="shared" si="199"/>
        <v>-3.1186789723216375E-10</v>
      </c>
      <c r="ED226" s="35"/>
      <c r="EE226" s="35"/>
      <c r="EF226" s="35"/>
      <c r="EL226" s="35"/>
      <c r="EM226" s="35"/>
      <c r="EN226" s="35"/>
      <c r="ET226" s="35"/>
      <c r="EU226" s="35"/>
      <c r="EV226" s="35"/>
    </row>
    <row r="227" spans="14:152" s="29" customFormat="1" ht="13.5" x14ac:dyDescent="0.3">
      <c r="N227" s="35">
        <v>5.093E-8</v>
      </c>
      <c r="O227" s="35">
        <v>0.60873962998999998</v>
      </c>
      <c r="P227" s="35">
        <v>8955.3418029093991</v>
      </c>
      <c r="Q227" s="29">
        <f t="shared" si="168"/>
        <v>1.2015368681990844E-9</v>
      </c>
      <c r="R227" s="29">
        <f t="shared" si="169"/>
        <v>1.2073637647027779E-9</v>
      </c>
      <c r="S227" s="29">
        <f t="shared" si="170"/>
        <v>1.2073635594720685E-9</v>
      </c>
      <c r="T227" s="29">
        <f t="shared" si="171"/>
        <v>1.2073635594778571E-9</v>
      </c>
      <c r="V227" s="35">
        <v>6.9999999999999998E-9</v>
      </c>
      <c r="W227" s="35">
        <v>4.0878823460999998</v>
      </c>
      <c r="X227" s="35">
        <v>5202.3582793351998</v>
      </c>
      <c r="Y227" s="29">
        <f t="shared" si="172"/>
        <v>5.6993977471773691E-9</v>
      </c>
      <c r="Z227" s="29">
        <f t="shared" si="173"/>
        <v>5.6996679231777395E-9</v>
      </c>
      <c r="AA227" s="29">
        <f t="shared" si="174"/>
        <v>5.6996679136621689E-9</v>
      </c>
      <c r="AB227" s="29">
        <f t="shared" si="175"/>
        <v>5.6996679136624576E-9</v>
      </c>
      <c r="AD227" s="35">
        <v>6.6E-10</v>
      </c>
      <c r="AE227" s="35">
        <v>2.0916071728999999</v>
      </c>
      <c r="AF227" s="35">
        <v>14421.8316369884</v>
      </c>
      <c r="AG227" s="29">
        <f t="shared" si="176"/>
        <v>-5.0050215672899842E-10</v>
      </c>
      <c r="AH227" s="29">
        <f t="shared" si="177"/>
        <v>-5.0058143920142799E-10</v>
      </c>
      <c r="AI227" s="29">
        <f t="shared" si="178"/>
        <v>-5.0058143640928056E-10</v>
      </c>
      <c r="AJ227" s="29">
        <f t="shared" si="179"/>
        <v>-5.0058143640936617E-10</v>
      </c>
      <c r="AL227" s="35"/>
      <c r="AM227" s="35"/>
      <c r="AN227" s="35"/>
      <c r="AT227" s="35"/>
      <c r="AU227" s="35"/>
      <c r="AV227" s="35"/>
      <c r="BB227" s="35"/>
      <c r="BC227" s="35"/>
      <c r="BD227" s="35"/>
      <c r="BJ227" s="35">
        <v>3.24E-9</v>
      </c>
      <c r="BK227" s="35">
        <v>4.9916521553199997</v>
      </c>
      <c r="BL227" s="35">
        <v>11371.7046897582</v>
      </c>
      <c r="BM227" s="29">
        <f t="shared" si="180"/>
        <v>1.1917426774640038E-9</v>
      </c>
      <c r="BN227" s="29">
        <f t="shared" si="181"/>
        <v>1.1921804974245538E-9</v>
      </c>
      <c r="BO227" s="29">
        <f t="shared" si="182"/>
        <v>1.1921804820043707E-9</v>
      </c>
      <c r="BP227" s="29">
        <f t="shared" si="183"/>
        <v>1.1921804820047988E-9</v>
      </c>
      <c r="BR227" s="35">
        <v>4.3000000000000001E-10</v>
      </c>
      <c r="BS227" s="35">
        <v>3.21191030055</v>
      </c>
      <c r="BT227" s="35">
        <v>6247.5131155228</v>
      </c>
      <c r="BU227" s="29">
        <f t="shared" si="184"/>
        <v>-2.2840612821529601E-10</v>
      </c>
      <c r="BV227" s="29">
        <f t="shared" si="185"/>
        <v>-2.2843521427187478E-10</v>
      </c>
      <c r="BW227" s="29">
        <f t="shared" si="186"/>
        <v>-2.2843521324744649E-10</v>
      </c>
      <c r="BX227" s="29">
        <f t="shared" si="187"/>
        <v>-2.2843521324747756E-10</v>
      </c>
      <c r="BZ227" s="35"/>
      <c r="CA227" s="35"/>
      <c r="CB227" s="35"/>
      <c r="CH227" s="35"/>
      <c r="CI227" s="35"/>
      <c r="CJ227" s="35"/>
      <c r="CP227" s="35"/>
      <c r="CQ227" s="35"/>
      <c r="CR227" s="35"/>
      <c r="CX227" s="35"/>
      <c r="CY227" s="35"/>
      <c r="CZ227" s="35"/>
      <c r="DF227" s="35">
        <v>2.7109999999999999E-8</v>
      </c>
      <c r="DG227" s="35">
        <v>2.6924473034499998</v>
      </c>
      <c r="DH227" s="35">
        <v>3178.1457905676002</v>
      </c>
      <c r="DI227" s="29">
        <f t="shared" si="188"/>
        <v>-1.6756463014719745E-8</v>
      </c>
      <c r="DJ227" s="29">
        <f t="shared" si="189"/>
        <v>-1.6757328541484808E-8</v>
      </c>
      <c r="DK227" s="29">
        <f t="shared" si="190"/>
        <v>-1.6757328511000218E-8</v>
      </c>
      <c r="DL227" s="29">
        <f t="shared" si="191"/>
        <v>-1.6757328511001125E-8</v>
      </c>
      <c r="DN227" s="35">
        <v>3.65E-9</v>
      </c>
      <c r="DO227" s="35">
        <v>0.84035244694</v>
      </c>
      <c r="DP227" s="35">
        <v>3364.4908644476</v>
      </c>
      <c r="DQ227" s="29">
        <f t="shared" si="192"/>
        <v>1.7760770781577469E-9</v>
      </c>
      <c r="DR227" s="29">
        <f t="shared" si="193"/>
        <v>1.7759399753537915E-9</v>
      </c>
      <c r="DS227" s="29">
        <f t="shared" si="194"/>
        <v>1.7759399801828221E-9</v>
      </c>
      <c r="DT227" s="29">
        <f t="shared" si="195"/>
        <v>1.7759399801826635E-9</v>
      </c>
      <c r="DV227" s="35">
        <v>4.8999999999999996E-10</v>
      </c>
      <c r="DW227" s="35">
        <v>0.33200904496</v>
      </c>
      <c r="DX227" s="35">
        <v>6702.0002488919999</v>
      </c>
      <c r="DY227" s="29">
        <f t="shared" si="196"/>
        <v>-3.5158960448760527E-10</v>
      </c>
      <c r="DZ227" s="29">
        <f t="shared" si="197"/>
        <v>-3.5156037231626553E-10</v>
      </c>
      <c r="EA227" s="29">
        <f t="shared" si="198"/>
        <v>-3.5156037334591602E-10</v>
      </c>
      <c r="EB227" s="29">
        <f t="shared" si="199"/>
        <v>-3.5156037334588211E-10</v>
      </c>
      <c r="ED227" s="35"/>
      <c r="EE227" s="35"/>
      <c r="EF227" s="35"/>
      <c r="EL227" s="35"/>
      <c r="EM227" s="35"/>
      <c r="EN227" s="35"/>
      <c r="ET227" s="35"/>
      <c r="EU227" s="35"/>
      <c r="EV227" s="35"/>
    </row>
    <row r="228" spans="14:152" s="29" customFormat="1" ht="13.5" x14ac:dyDescent="0.3">
      <c r="N228" s="35">
        <v>4.7979999999999997E-8</v>
      </c>
      <c r="O228" s="35">
        <v>4.6314469427900002</v>
      </c>
      <c r="P228" s="35">
        <v>4569.5745400220003</v>
      </c>
      <c r="Q228" s="29">
        <f t="shared" si="168"/>
        <v>-4.5690296993901296E-8</v>
      </c>
      <c r="R228" s="29">
        <f t="shared" si="169"/>
        <v>-4.5691152119034649E-8</v>
      </c>
      <c r="S228" s="29">
        <f t="shared" si="170"/>
        <v>-4.5691152088918519E-8</v>
      </c>
      <c r="T228" s="29">
        <f t="shared" si="171"/>
        <v>-4.5691152088919564E-8</v>
      </c>
      <c r="V228" s="35">
        <v>8.2900000000000001E-9</v>
      </c>
      <c r="W228" s="35">
        <v>2.01062325398</v>
      </c>
      <c r="X228" s="35">
        <v>9866.4168806651996</v>
      </c>
      <c r="Y228" s="29">
        <f t="shared" si="172"/>
        <v>3.7389889907236196E-9</v>
      </c>
      <c r="Z228" s="29">
        <f t="shared" si="173"/>
        <v>3.7380560699902669E-9</v>
      </c>
      <c r="AA228" s="29">
        <f t="shared" si="174"/>
        <v>3.7380561028501788E-9</v>
      </c>
      <c r="AB228" s="29">
        <f t="shared" si="175"/>
        <v>3.7380561028491275E-9</v>
      </c>
      <c r="AD228" s="35">
        <v>7.7000000000000003E-10</v>
      </c>
      <c r="AE228" s="35">
        <v>2.7574081798200001</v>
      </c>
      <c r="AF228" s="35">
        <v>19402.7969528166</v>
      </c>
      <c r="AG228" s="29">
        <f t="shared" si="176"/>
        <v>-6.3778294108583855E-10</v>
      </c>
      <c r="AH228" s="29">
        <f t="shared" si="177"/>
        <v>-6.3788989563717857E-10</v>
      </c>
      <c r="AI228" s="29">
        <f t="shared" si="178"/>
        <v>-6.3788989187076169E-10</v>
      </c>
      <c r="AJ228" s="29">
        <f t="shared" si="179"/>
        <v>-6.3788989187088431E-10</v>
      </c>
      <c r="AL228" s="35"/>
      <c r="AM228" s="35"/>
      <c r="AN228" s="35"/>
      <c r="AT228" s="35"/>
      <c r="AU228" s="35"/>
      <c r="AV228" s="35"/>
      <c r="BB228" s="35"/>
      <c r="BC228" s="35"/>
      <c r="BD228" s="35"/>
      <c r="BJ228" s="35">
        <v>3.5100000000000001E-9</v>
      </c>
      <c r="BK228" s="35">
        <v>4.6076653969499999</v>
      </c>
      <c r="BL228" s="35">
        <v>3074.0053849780002</v>
      </c>
      <c r="BM228" s="29">
        <f t="shared" si="180"/>
        <v>-1.5030841219157812E-9</v>
      </c>
      <c r="BN228" s="29">
        <f t="shared" si="181"/>
        <v>-1.5032087226508799E-9</v>
      </c>
      <c r="BO228" s="29">
        <f t="shared" si="182"/>
        <v>-1.503208718262286E-9</v>
      </c>
      <c r="BP228" s="29">
        <f t="shared" si="183"/>
        <v>-1.5032087182624212E-9</v>
      </c>
      <c r="BR228" s="35">
        <v>5.4999999999999996E-10</v>
      </c>
      <c r="BS228" s="35">
        <v>4.0132148169999997</v>
      </c>
      <c r="BT228" s="35">
        <v>10177.257679533601</v>
      </c>
      <c r="BU228" s="29">
        <f t="shared" si="184"/>
        <v>5.1945567950389819E-10</v>
      </c>
      <c r="BV228" s="29">
        <f t="shared" si="185"/>
        <v>5.1943216902353281E-10</v>
      </c>
      <c r="BW228" s="29">
        <f t="shared" si="186"/>
        <v>5.1943216985176363E-10</v>
      </c>
      <c r="BX228" s="29">
        <f t="shared" si="187"/>
        <v>5.1943216985173799E-10</v>
      </c>
      <c r="BZ228" s="35"/>
      <c r="CA228" s="35"/>
      <c r="CB228" s="35"/>
      <c r="CH228" s="35"/>
      <c r="CI228" s="35"/>
      <c r="CJ228" s="35"/>
      <c r="CP228" s="35"/>
      <c r="CQ228" s="35"/>
      <c r="CR228" s="35"/>
      <c r="CX228" s="35"/>
      <c r="CY228" s="35"/>
      <c r="CZ228" s="35"/>
      <c r="DF228" s="35">
        <v>2.7109999999999999E-8</v>
      </c>
      <c r="DG228" s="35">
        <v>2.3827566072100002</v>
      </c>
      <c r="DH228" s="35">
        <v>2648.4548254729998</v>
      </c>
      <c r="DI228" s="29">
        <f t="shared" si="188"/>
        <v>4.1694587989292666E-9</v>
      </c>
      <c r="DJ228" s="29">
        <f t="shared" si="189"/>
        <v>4.1703654200091153E-9</v>
      </c>
      <c r="DK228" s="29">
        <f t="shared" si="190"/>
        <v>4.1703653880767516E-9</v>
      </c>
      <c r="DL228" s="29">
        <f t="shared" si="191"/>
        <v>4.170365388077702E-9</v>
      </c>
      <c r="DN228" s="35">
        <v>4.4400000000000004E-9</v>
      </c>
      <c r="DO228" s="35">
        <v>0.42154996650999998</v>
      </c>
      <c r="DP228" s="35">
        <v>9866.4168806651996</v>
      </c>
      <c r="DQ228" s="29">
        <f t="shared" si="192"/>
        <v>-3.9986890513184143E-9</v>
      </c>
      <c r="DR228" s="29">
        <f t="shared" si="193"/>
        <v>-3.9989323364180574E-9</v>
      </c>
      <c r="DS228" s="29">
        <f t="shared" si="194"/>
        <v>-3.9989323278503108E-9</v>
      </c>
      <c r="DT228" s="29">
        <f t="shared" si="195"/>
        <v>-3.9989323278505854E-9</v>
      </c>
      <c r="DV228" s="35">
        <v>5.3000000000000003E-10</v>
      </c>
      <c r="DW228" s="35">
        <v>0.35820094732000002</v>
      </c>
      <c r="DX228" s="35">
        <v>9468.2678772569998</v>
      </c>
      <c r="DY228" s="29">
        <f t="shared" si="196"/>
        <v>-5.1914085853091176E-10</v>
      </c>
      <c r="DZ228" s="29">
        <f t="shared" si="197"/>
        <v>-5.191537695437962E-10</v>
      </c>
      <c r="EA228" s="29">
        <f t="shared" si="198"/>
        <v>-5.1915376908918383E-10</v>
      </c>
      <c r="EB228" s="29">
        <f t="shared" si="199"/>
        <v>-5.1915376908919603E-10</v>
      </c>
      <c r="ED228" s="35"/>
      <c r="EE228" s="35"/>
      <c r="EF228" s="35"/>
      <c r="EL228" s="35"/>
      <c r="EM228" s="35"/>
      <c r="EN228" s="35"/>
      <c r="ET228" s="35"/>
      <c r="EU228" s="35"/>
      <c r="EV228" s="35"/>
    </row>
    <row r="229" spans="14:152" s="29" customFormat="1" ht="13.5" x14ac:dyDescent="0.3">
      <c r="N229" s="35">
        <v>5.7730000000000001E-8</v>
      </c>
      <c r="O229" s="35">
        <v>5.9231695901299997</v>
      </c>
      <c r="P229" s="35">
        <v>640.87760738220004</v>
      </c>
      <c r="Q229" s="29">
        <f t="shared" si="168"/>
        <v>-4.6841432325683302E-8</v>
      </c>
      <c r="R229" s="29">
        <f t="shared" si="169"/>
        <v>-4.6841708680778806E-8</v>
      </c>
      <c r="S229" s="29">
        <f t="shared" si="170"/>
        <v>-4.684170867104514E-8</v>
      </c>
      <c r="T229" s="29">
        <f t="shared" si="171"/>
        <v>-4.6841708671045497E-8</v>
      </c>
      <c r="V229" s="35">
        <v>8.8699999999999994E-9</v>
      </c>
      <c r="W229" s="35">
        <v>6.0414584261700002</v>
      </c>
      <c r="X229" s="35">
        <v>10021.7699697966</v>
      </c>
      <c r="Y229" s="29">
        <f t="shared" si="172"/>
        <v>5.9730090170098223E-9</v>
      </c>
      <c r="Z229" s="29">
        <f t="shared" si="173"/>
        <v>5.9721691563297562E-9</v>
      </c>
      <c r="AA229" s="29">
        <f t="shared" si="174"/>
        <v>5.9721691859125838E-9</v>
      </c>
      <c r="AB229" s="29">
        <f t="shared" si="175"/>
        <v>5.9721691859116524E-9</v>
      </c>
      <c r="AD229" s="35">
        <v>5.9000000000000003E-10</v>
      </c>
      <c r="AE229" s="35">
        <v>3.61679189501</v>
      </c>
      <c r="AF229" s="35">
        <v>7322.1024607817999</v>
      </c>
      <c r="AG229" s="29">
        <f t="shared" si="176"/>
        <v>-5.8988782374356212E-10</v>
      </c>
      <c r="AH229" s="29">
        <f t="shared" si="177"/>
        <v>-5.8988889765014684E-10</v>
      </c>
      <c r="AI229" s="29">
        <f t="shared" si="178"/>
        <v>-5.8988889761241314E-10</v>
      </c>
      <c r="AJ229" s="29">
        <f t="shared" si="179"/>
        <v>-5.8988889761241438E-10</v>
      </c>
      <c r="AL229" s="35"/>
      <c r="AM229" s="35"/>
      <c r="AN229" s="35"/>
      <c r="AT229" s="35"/>
      <c r="AU229" s="35"/>
      <c r="AV229" s="35"/>
      <c r="BB229" s="35"/>
      <c r="BC229" s="35"/>
      <c r="BD229" s="35"/>
      <c r="BJ229" s="35">
        <v>3.3299999999999999E-9</v>
      </c>
      <c r="BK229" s="35">
        <v>4.8699180866400003</v>
      </c>
      <c r="BL229" s="35">
        <v>3863.1898447936001</v>
      </c>
      <c r="BM229" s="29">
        <f t="shared" si="180"/>
        <v>2.3690011968528988E-10</v>
      </c>
      <c r="BN229" s="29">
        <f t="shared" si="181"/>
        <v>2.3673613918624191E-10</v>
      </c>
      <c r="BO229" s="29">
        <f t="shared" si="182"/>
        <v>2.3673614496188165E-10</v>
      </c>
      <c r="BP229" s="29">
        <f t="shared" si="183"/>
        <v>2.3673614496169279E-10</v>
      </c>
      <c r="BR229" s="35">
        <v>5.3000000000000003E-10</v>
      </c>
      <c r="BS229" s="35">
        <v>2.9328571131999999</v>
      </c>
      <c r="BT229" s="35">
        <v>3981.490034082</v>
      </c>
      <c r="BU229" s="29">
        <f t="shared" si="184"/>
        <v>2.9431465493215695E-11</v>
      </c>
      <c r="BV229" s="29">
        <f t="shared" si="185"/>
        <v>2.9404540574066493E-11</v>
      </c>
      <c r="BW229" s="29">
        <f t="shared" si="186"/>
        <v>2.9404541522410356E-11</v>
      </c>
      <c r="BX229" s="29">
        <f t="shared" si="187"/>
        <v>2.9404541522380274E-11</v>
      </c>
      <c r="BZ229" s="35"/>
      <c r="CA229" s="35"/>
      <c r="CB229" s="35"/>
      <c r="CH229" s="35"/>
      <c r="CI229" s="35"/>
      <c r="CJ229" s="35"/>
      <c r="CP229" s="35"/>
      <c r="CQ229" s="35"/>
      <c r="CR229" s="35"/>
      <c r="CX229" s="35"/>
      <c r="CY229" s="35"/>
      <c r="CZ229" s="35"/>
      <c r="DF229" s="35">
        <v>2.7430000000000001E-8</v>
      </c>
      <c r="DG229" s="35">
        <v>1.09492569851</v>
      </c>
      <c r="DH229" s="35">
        <v>536.80451209540001</v>
      </c>
      <c r="DI229" s="29">
        <f t="shared" si="188"/>
        <v>-2.5382018787713934E-8</v>
      </c>
      <c r="DJ229" s="29">
        <f t="shared" si="189"/>
        <v>-2.5382090129640491E-8</v>
      </c>
      <c r="DK229" s="29">
        <f t="shared" si="190"/>
        <v>-2.5382090127127745E-8</v>
      </c>
      <c r="DL229" s="29">
        <f t="shared" si="191"/>
        <v>-2.5382090127127818E-8</v>
      </c>
      <c r="DN229" s="35">
        <v>3.8000000000000001E-9</v>
      </c>
      <c r="DO229" s="35">
        <v>2.7431516011700001</v>
      </c>
      <c r="DP229" s="35">
        <v>3344.4937620577998</v>
      </c>
      <c r="DQ229" s="29">
        <f t="shared" si="192"/>
        <v>3.3063604016736348E-9</v>
      </c>
      <c r="DR229" s="29">
        <f t="shared" si="193"/>
        <v>3.3064404487654612E-9</v>
      </c>
      <c r="DS229" s="29">
        <f t="shared" si="194"/>
        <v>3.3064404459461886E-9</v>
      </c>
      <c r="DT229" s="29">
        <f t="shared" si="195"/>
        <v>3.3064404459462684E-9</v>
      </c>
      <c r="DV229" s="35">
        <v>5.0000000000000003E-10</v>
      </c>
      <c r="DW229" s="35">
        <v>0.15378507249000001</v>
      </c>
      <c r="DX229" s="35">
        <v>2648.4548254729998</v>
      </c>
      <c r="DY229" s="29">
        <f t="shared" si="196"/>
        <v>3.4381160263014041E-10</v>
      </c>
      <c r="DZ229" s="29">
        <f t="shared" si="197"/>
        <v>3.4379931552420446E-10</v>
      </c>
      <c r="EA229" s="29">
        <f t="shared" si="198"/>
        <v>3.4379931595698023E-10</v>
      </c>
      <c r="EB229" s="29">
        <f t="shared" si="199"/>
        <v>3.4379931595696736E-10</v>
      </c>
      <c r="ED229" s="35"/>
      <c r="EE229" s="35"/>
      <c r="EF229" s="35"/>
      <c r="EL229" s="35"/>
      <c r="EM229" s="35"/>
      <c r="EN229" s="35"/>
      <c r="ET229" s="35"/>
      <c r="EU229" s="35"/>
      <c r="EV229" s="35"/>
    </row>
    <row r="230" spans="14:152" s="29" customFormat="1" ht="13.5" x14ac:dyDescent="0.3">
      <c r="N230" s="35">
        <v>5.6610000000000002E-8</v>
      </c>
      <c r="O230" s="35">
        <v>0.75892958536999999</v>
      </c>
      <c r="P230" s="35">
        <v>3120.1997842609999</v>
      </c>
      <c r="Q230" s="29">
        <f t="shared" si="168"/>
        <v>2.2013200762751204E-8</v>
      </c>
      <c r="R230" s="29">
        <f t="shared" si="169"/>
        <v>2.201528033977677E-8</v>
      </c>
      <c r="S230" s="29">
        <f t="shared" si="170"/>
        <v>2.2015280266531495E-8</v>
      </c>
      <c r="T230" s="29">
        <f t="shared" si="171"/>
        <v>2.2015280266533719E-8</v>
      </c>
      <c r="V230" s="35">
        <v>7.6799999999999999E-9</v>
      </c>
      <c r="W230" s="35">
        <v>1.39532897827</v>
      </c>
      <c r="X230" s="35">
        <v>8273.8208670324002</v>
      </c>
      <c r="Y230" s="29">
        <f t="shared" si="172"/>
        <v>-5.9262100352771524E-9</v>
      </c>
      <c r="Z230" s="29">
        <f t="shared" si="173"/>
        <v>-5.9267264975195984E-9</v>
      </c>
      <c r="AA230" s="29">
        <f t="shared" si="174"/>
        <v>-5.9267264793301606E-9</v>
      </c>
      <c r="AB230" s="29">
        <f t="shared" si="175"/>
        <v>-5.9267264793307165E-9</v>
      </c>
      <c r="AD230" s="35">
        <v>6E-10</v>
      </c>
      <c r="AE230" s="35">
        <v>4.6707928937199998</v>
      </c>
      <c r="AF230" s="35">
        <v>10235.1363755374</v>
      </c>
      <c r="AG230" s="29">
        <f t="shared" si="176"/>
        <v>1.8188774310507321E-10</v>
      </c>
      <c r="AH230" s="29">
        <f t="shared" si="177"/>
        <v>1.8196252667473294E-10</v>
      </c>
      <c r="AI230" s="29">
        <f t="shared" si="178"/>
        <v>1.8196252404080241E-10</v>
      </c>
      <c r="AJ230" s="29">
        <f t="shared" si="179"/>
        <v>1.8196252404088368E-10</v>
      </c>
      <c r="AL230" s="35"/>
      <c r="AM230" s="35"/>
      <c r="AN230" s="35"/>
      <c r="AT230" s="35"/>
      <c r="AU230" s="35"/>
      <c r="AV230" s="35"/>
      <c r="BB230" s="35"/>
      <c r="BC230" s="35"/>
      <c r="BD230" s="35"/>
      <c r="BJ230" s="35">
        <v>3.1899999999999999E-9</v>
      </c>
      <c r="BK230" s="35">
        <v>1.44510282827</v>
      </c>
      <c r="BL230" s="35">
        <v>11769.8536931664</v>
      </c>
      <c r="BM230" s="29">
        <f t="shared" si="180"/>
        <v>-1.7962383060627507E-9</v>
      </c>
      <c r="BN230" s="29">
        <f t="shared" si="181"/>
        <v>-1.7966347963270119E-9</v>
      </c>
      <c r="BO230" s="29">
        <f t="shared" si="182"/>
        <v>-1.7966347823627374E-9</v>
      </c>
      <c r="BP230" s="29">
        <f t="shared" si="183"/>
        <v>-1.7966347823631868E-9</v>
      </c>
      <c r="BR230" s="35">
        <v>3.9E-10</v>
      </c>
      <c r="BS230" s="35">
        <v>5.5463421561799997</v>
      </c>
      <c r="BT230" s="35">
        <v>6702.0002488919999</v>
      </c>
      <c r="BU230" s="29">
        <f t="shared" si="184"/>
        <v>1.0350000291657656E-10</v>
      </c>
      <c r="BV230" s="29">
        <f t="shared" si="185"/>
        <v>1.0353220679311381E-10</v>
      </c>
      <c r="BW230" s="29">
        <f t="shared" si="186"/>
        <v>1.0353220565885372E-10</v>
      </c>
      <c r="BX230" s="29">
        <f t="shared" si="187"/>
        <v>1.0353220565889112E-10</v>
      </c>
      <c r="BZ230" s="35"/>
      <c r="CA230" s="35"/>
      <c r="CB230" s="35"/>
      <c r="CH230" s="35"/>
      <c r="CI230" s="35"/>
      <c r="CJ230" s="35"/>
      <c r="CP230" s="35"/>
      <c r="CQ230" s="35"/>
      <c r="CR230" s="35"/>
      <c r="CX230" s="35"/>
      <c r="CY230" s="35"/>
      <c r="CZ230" s="35"/>
      <c r="DF230" s="35">
        <v>2.8209999999999999E-8</v>
      </c>
      <c r="DG230" s="35">
        <v>5.9184547224599999</v>
      </c>
      <c r="DH230" s="35">
        <v>12964.300703391</v>
      </c>
      <c r="DI230" s="29">
        <f t="shared" si="188"/>
        <v>-2.7059149299566538E-8</v>
      </c>
      <c r="DJ230" s="29">
        <f t="shared" si="189"/>
        <v>-2.7057827623696373E-8</v>
      </c>
      <c r="DK230" s="29">
        <f t="shared" si="190"/>
        <v>-2.7057827670260901E-8</v>
      </c>
      <c r="DL230" s="29">
        <f t="shared" si="191"/>
        <v>-2.7057827670259541E-8</v>
      </c>
      <c r="DN230" s="35">
        <v>3.5499999999999999E-9</v>
      </c>
      <c r="DO230" s="35">
        <v>2.20831807719</v>
      </c>
      <c r="DP230" s="35">
        <v>5518.7501489918004</v>
      </c>
      <c r="DQ230" s="29">
        <f t="shared" si="192"/>
        <v>-2.6285092589849626E-9</v>
      </c>
      <c r="DR230" s="29">
        <f t="shared" si="193"/>
        <v>-2.6286775318708547E-9</v>
      </c>
      <c r="DS230" s="29">
        <f t="shared" si="194"/>
        <v>-2.6286775259442594E-9</v>
      </c>
      <c r="DT230" s="29">
        <f t="shared" si="195"/>
        <v>-2.6286775259444286E-9</v>
      </c>
      <c r="DV230" s="35">
        <v>4.3999999999999998E-10</v>
      </c>
      <c r="DW230" s="35">
        <v>0.79762157297000003</v>
      </c>
      <c r="DX230" s="35">
        <v>7107.8230442756003</v>
      </c>
      <c r="DY230" s="29">
        <f t="shared" si="196"/>
        <v>-4.3999773077282058E-10</v>
      </c>
      <c r="DZ230" s="29">
        <f t="shared" si="197"/>
        <v>-4.3999785731465245E-10</v>
      </c>
      <c r="EA230" s="29">
        <f t="shared" si="198"/>
        <v>-4.399978573102594E-10</v>
      </c>
      <c r="EB230" s="29">
        <f t="shared" si="199"/>
        <v>-4.3999785731025955E-10</v>
      </c>
      <c r="ED230" s="35"/>
      <c r="EE230" s="35"/>
      <c r="EF230" s="35"/>
      <c r="EL230" s="35"/>
      <c r="EM230" s="35"/>
      <c r="EN230" s="35"/>
      <c r="ET230" s="35"/>
      <c r="EU230" s="35"/>
      <c r="EV230" s="35"/>
    </row>
    <row r="231" spans="14:152" s="29" customFormat="1" ht="13.5" x14ac:dyDescent="0.3">
      <c r="N231" s="35">
        <v>4.9119999999999999E-8</v>
      </c>
      <c r="O231" s="35">
        <v>1.70762118141</v>
      </c>
      <c r="P231" s="35">
        <v>13358.9265884502</v>
      </c>
      <c r="Q231" s="29">
        <f t="shared" si="168"/>
        <v>1.6437359532829257E-8</v>
      </c>
      <c r="R231" s="29">
        <f t="shared" si="169"/>
        <v>1.6429457170069523E-8</v>
      </c>
      <c r="S231" s="29">
        <f t="shared" si="170"/>
        <v>1.6429457448410608E-8</v>
      </c>
      <c r="T231" s="29">
        <f t="shared" si="171"/>
        <v>1.6429457448402713E-8</v>
      </c>
      <c r="V231" s="35">
        <v>8.7299999999999994E-9</v>
      </c>
      <c r="W231" s="35">
        <v>4.4544660060199996</v>
      </c>
      <c r="X231" s="35">
        <v>3316.7339889519999</v>
      </c>
      <c r="Y231" s="29">
        <f t="shared" si="172"/>
        <v>-1.7775546714562174E-9</v>
      </c>
      <c r="Z231" s="29">
        <f t="shared" si="173"/>
        <v>-1.7771923991648699E-9</v>
      </c>
      <c r="AA231" s="29">
        <f t="shared" si="174"/>
        <v>-1.7771924119246689E-9</v>
      </c>
      <c r="AB231" s="29">
        <f t="shared" si="175"/>
        <v>-1.7771924119243047E-9</v>
      </c>
      <c r="AD231" s="35">
        <v>6.3999999999999996E-10</v>
      </c>
      <c r="AE231" s="35">
        <v>6.1722024415499996</v>
      </c>
      <c r="AF231" s="35">
        <v>9381.9399937853996</v>
      </c>
      <c r="AG231" s="29">
        <f t="shared" si="176"/>
        <v>6.2453244484472033E-11</v>
      </c>
      <c r="AH231" s="29">
        <f t="shared" si="177"/>
        <v>6.2529609654859132E-11</v>
      </c>
      <c r="AI231" s="29">
        <f t="shared" si="178"/>
        <v>6.2529606965189386E-11</v>
      </c>
      <c r="AJ231" s="29">
        <f t="shared" si="179"/>
        <v>6.252960696526179E-11</v>
      </c>
      <c r="AL231" s="35"/>
      <c r="AM231" s="35"/>
      <c r="AN231" s="35"/>
      <c r="AT231" s="35"/>
      <c r="AU231" s="35"/>
      <c r="AV231" s="35"/>
      <c r="BB231" s="35"/>
      <c r="BC231" s="35"/>
      <c r="BD231" s="35"/>
      <c r="BJ231" s="35">
        <v>2.9600000000000001E-9</v>
      </c>
      <c r="BK231" s="35">
        <v>5.2563757670399998</v>
      </c>
      <c r="BL231" s="35">
        <v>76.266071275599998</v>
      </c>
      <c r="BM231" s="29">
        <f t="shared" si="180"/>
        <v>2.8937963880049482E-9</v>
      </c>
      <c r="BN231" s="29">
        <f t="shared" si="181"/>
        <v>2.8937969947314736E-9</v>
      </c>
      <c r="BO231" s="29">
        <f t="shared" si="182"/>
        <v>2.8937969947101038E-9</v>
      </c>
      <c r="BP231" s="29">
        <f t="shared" si="183"/>
        <v>2.8937969947101042E-9</v>
      </c>
      <c r="BR231" s="35">
        <v>4.0999999999999998E-10</v>
      </c>
      <c r="BS231" s="35">
        <v>2.4618811219299999</v>
      </c>
      <c r="BT231" s="35">
        <v>6660.4494579071998</v>
      </c>
      <c r="BU231" s="29">
        <f t="shared" si="184"/>
        <v>-3.1765144324014973E-10</v>
      </c>
      <c r="BV231" s="29">
        <f t="shared" si="185"/>
        <v>-3.1767350603789769E-10</v>
      </c>
      <c r="BW231" s="29">
        <f t="shared" si="186"/>
        <v>-3.1767350526085373E-10</v>
      </c>
      <c r="BX231" s="29">
        <f t="shared" si="187"/>
        <v>-3.1767350526087953E-10</v>
      </c>
      <c r="BZ231" s="35"/>
      <c r="CA231" s="35"/>
      <c r="CB231" s="35"/>
      <c r="CH231" s="35"/>
      <c r="CI231" s="35"/>
      <c r="CJ231" s="35"/>
      <c r="CP231" s="35"/>
      <c r="CQ231" s="35"/>
      <c r="CR231" s="35"/>
      <c r="CX231" s="35"/>
      <c r="CY231" s="35"/>
      <c r="CZ231" s="35"/>
      <c r="DF231" s="35">
        <v>2.716E-8</v>
      </c>
      <c r="DG231" s="35">
        <v>6.1037779687400002</v>
      </c>
      <c r="DH231" s="35">
        <v>3973.3961660129999</v>
      </c>
      <c r="DI231" s="29">
        <f t="shared" si="188"/>
        <v>1.2644358676975151E-9</v>
      </c>
      <c r="DJ231" s="29">
        <f t="shared" si="189"/>
        <v>1.2658134669927375E-9</v>
      </c>
      <c r="DK231" s="29">
        <f t="shared" si="190"/>
        <v>1.2658134184715964E-9</v>
      </c>
      <c r="DL231" s="29">
        <f t="shared" si="191"/>
        <v>1.2658134184731385E-9</v>
      </c>
      <c r="DN231" s="35">
        <v>3.7399999999999999E-9</v>
      </c>
      <c r="DO231" s="35">
        <v>0.93920520997000001</v>
      </c>
      <c r="DP231" s="35">
        <v>3863.1898447936001</v>
      </c>
      <c r="DQ231" s="29">
        <f t="shared" si="192"/>
        <v>2.4602417985499631E-9</v>
      </c>
      <c r="DR231" s="29">
        <f t="shared" si="193"/>
        <v>2.4603808603683148E-9</v>
      </c>
      <c r="DS231" s="29">
        <f t="shared" si="194"/>
        <v>2.4603808554704428E-9</v>
      </c>
      <c r="DT231" s="29">
        <f t="shared" si="195"/>
        <v>2.4603808554706032E-9</v>
      </c>
      <c r="DV231" s="35">
        <v>5.0000000000000003E-10</v>
      </c>
      <c r="DW231" s="35">
        <v>2.4133266132800002</v>
      </c>
      <c r="DX231" s="35">
        <v>4407.1079038897997</v>
      </c>
      <c r="DY231" s="29">
        <f t="shared" si="196"/>
        <v>8.2463872458730539E-11</v>
      </c>
      <c r="DZ231" s="29">
        <f t="shared" si="197"/>
        <v>8.2436098345798058E-11</v>
      </c>
      <c r="EA231" s="29">
        <f t="shared" si="198"/>
        <v>8.2436099324043163E-11</v>
      </c>
      <c r="EB231" s="29">
        <f t="shared" si="199"/>
        <v>8.243609932401513E-11</v>
      </c>
      <c r="ED231" s="35"/>
      <c r="EE231" s="35"/>
      <c r="EF231" s="35"/>
      <c r="EL231" s="35"/>
      <c r="EM231" s="35"/>
      <c r="EN231" s="35"/>
      <c r="ET231" s="35"/>
      <c r="EU231" s="35"/>
      <c r="EV231" s="35"/>
    </row>
    <row r="232" spans="14:152" s="29" customFormat="1" ht="13.5" x14ac:dyDescent="0.3">
      <c r="N232" s="35">
        <v>5.4380000000000001E-8</v>
      </c>
      <c r="O232" s="35">
        <v>4.2925686786600004</v>
      </c>
      <c r="P232" s="35">
        <v>3503.0790628320001</v>
      </c>
      <c r="Q232" s="29">
        <f t="shared" si="168"/>
        <v>-3.9035396388478172E-9</v>
      </c>
      <c r="R232" s="29">
        <f t="shared" si="169"/>
        <v>-3.9059677557255333E-9</v>
      </c>
      <c r="S232" s="29">
        <f t="shared" si="170"/>
        <v>-3.9059676702032727E-9</v>
      </c>
      <c r="T232" s="29">
        <f t="shared" si="171"/>
        <v>-3.9059676702063556E-9</v>
      </c>
      <c r="V232" s="35">
        <v>6.7299999999999997E-9</v>
      </c>
      <c r="W232" s="35">
        <v>3.0244064275200002</v>
      </c>
      <c r="X232" s="35">
        <v>1039.0266107903999</v>
      </c>
      <c r="Y232" s="29">
        <f t="shared" si="172"/>
        <v>3.3450797334628759E-9</v>
      </c>
      <c r="Z232" s="29">
        <f t="shared" si="173"/>
        <v>3.3451572735757116E-9</v>
      </c>
      <c r="AA232" s="29">
        <f t="shared" si="174"/>
        <v>3.3451572708446594E-9</v>
      </c>
      <c r="AB232" s="29">
        <f t="shared" si="175"/>
        <v>3.3451572708447422E-9</v>
      </c>
      <c r="AD232" s="35">
        <v>6.6E-10</v>
      </c>
      <c r="AE232" s="35">
        <v>0.35824154106</v>
      </c>
      <c r="AF232" s="35">
        <v>7255.5696517344004</v>
      </c>
      <c r="AG232" s="29">
        <f t="shared" si="176"/>
        <v>2.525839603691468E-10</v>
      </c>
      <c r="AH232" s="29">
        <f t="shared" si="177"/>
        <v>2.5252742265125742E-10</v>
      </c>
      <c r="AI232" s="29">
        <f t="shared" si="178"/>
        <v>2.5252742464263545E-10</v>
      </c>
      <c r="AJ232" s="29">
        <f t="shared" si="179"/>
        <v>2.5252742464257486E-10</v>
      </c>
      <c r="AL232" s="35"/>
      <c r="AM232" s="35"/>
      <c r="AN232" s="35"/>
      <c r="AT232" s="35"/>
      <c r="AU232" s="35"/>
      <c r="AV232" s="35"/>
      <c r="BB232" s="35"/>
      <c r="BC232" s="35"/>
      <c r="BD232" s="35"/>
      <c r="BJ232" s="35">
        <v>3.4900000000000001E-9</v>
      </c>
      <c r="BK232" s="35">
        <v>1.62483962938</v>
      </c>
      <c r="BL232" s="35">
        <v>17924.910699820401</v>
      </c>
      <c r="BM232" s="29">
        <f t="shared" si="180"/>
        <v>-2.8975592046680757E-9</v>
      </c>
      <c r="BN232" s="29">
        <f t="shared" si="181"/>
        <v>-2.898004733476013E-9</v>
      </c>
      <c r="BO232" s="29">
        <f t="shared" si="182"/>
        <v>-2.8980047177865396E-9</v>
      </c>
      <c r="BP232" s="29">
        <f t="shared" si="183"/>
        <v>-2.8980047177869821E-9</v>
      </c>
      <c r="BR232" s="35">
        <v>4.8999999999999996E-10</v>
      </c>
      <c r="BS232" s="35">
        <v>3.0423606532999998</v>
      </c>
      <c r="BT232" s="35">
        <v>640.87760738220004</v>
      </c>
      <c r="BU232" s="29">
        <f t="shared" si="184"/>
        <v>3.1029020612567138E-10</v>
      </c>
      <c r="BV232" s="29">
        <f t="shared" si="185"/>
        <v>3.102933120166598E-10</v>
      </c>
      <c r="BW232" s="29">
        <f t="shared" si="186"/>
        <v>3.1029331190726584E-10</v>
      </c>
      <c r="BX232" s="29">
        <f t="shared" si="187"/>
        <v>3.102933119072692E-10</v>
      </c>
      <c r="BZ232" s="35"/>
      <c r="CA232" s="35"/>
      <c r="CB232" s="35"/>
      <c r="CH232" s="35"/>
      <c r="CI232" s="35"/>
      <c r="CJ232" s="35"/>
      <c r="CP232" s="35"/>
      <c r="CQ232" s="35"/>
      <c r="CR232" s="35"/>
      <c r="CX232" s="35"/>
      <c r="CY232" s="35"/>
      <c r="CZ232" s="35"/>
      <c r="DF232" s="35">
        <v>2.487E-8</v>
      </c>
      <c r="DG232" s="35">
        <v>3.8770391628600001</v>
      </c>
      <c r="DH232" s="35">
        <v>1861.7458526354001</v>
      </c>
      <c r="DI232" s="29">
        <f t="shared" si="188"/>
        <v>-2.247782877592015E-8</v>
      </c>
      <c r="DJ232" s="29">
        <f t="shared" si="189"/>
        <v>-2.2477575566176302E-8</v>
      </c>
      <c r="DK232" s="29">
        <f t="shared" si="190"/>
        <v>-2.247757557509499E-8</v>
      </c>
      <c r="DL232" s="29">
        <f t="shared" si="191"/>
        <v>-2.2477575575094685E-8</v>
      </c>
      <c r="DN232" s="35">
        <v>3.8000000000000001E-9</v>
      </c>
      <c r="DO232" s="35">
        <v>0.60825828555999994</v>
      </c>
      <c r="DP232" s="35">
        <v>3980.5097130138001</v>
      </c>
      <c r="DQ232" s="29">
        <f t="shared" si="192"/>
        <v>-2.8714332759254584E-9</v>
      </c>
      <c r="DR232" s="29">
        <f t="shared" si="193"/>
        <v>-2.871306665197795E-9</v>
      </c>
      <c r="DS232" s="29">
        <f t="shared" si="194"/>
        <v>-2.871306669657342E-9</v>
      </c>
      <c r="DT232" s="29">
        <f t="shared" si="195"/>
        <v>-2.8713066696572361E-9</v>
      </c>
      <c r="DV232" s="35">
        <v>5.4E-10</v>
      </c>
      <c r="DW232" s="35">
        <v>0.21682940855999999</v>
      </c>
      <c r="DX232" s="35">
        <v>10022.817601167601</v>
      </c>
      <c r="DY232" s="29">
        <f t="shared" si="196"/>
        <v>5.0605948031616742E-10</v>
      </c>
      <c r="DZ232" s="29">
        <f t="shared" si="197"/>
        <v>5.0603534211547623E-10</v>
      </c>
      <c r="EA232" s="29">
        <f t="shared" si="198"/>
        <v>5.0603534296580683E-10</v>
      </c>
      <c r="EB232" s="29">
        <f t="shared" si="199"/>
        <v>5.0603534296578005E-10</v>
      </c>
      <c r="ED232" s="35"/>
      <c r="EE232" s="35"/>
      <c r="EF232" s="35"/>
      <c r="EL232" s="35"/>
      <c r="EM232" s="35"/>
      <c r="EN232" s="35"/>
      <c r="ET232" s="35"/>
      <c r="EU232" s="35"/>
      <c r="EV232" s="35"/>
    </row>
    <row r="233" spans="14:152" s="29" customFormat="1" ht="13.5" x14ac:dyDescent="0.3">
      <c r="N233" s="35">
        <v>4.6310000000000002E-8</v>
      </c>
      <c r="O233" s="35">
        <v>3.34058594066</v>
      </c>
      <c r="P233" s="35">
        <v>3116.2676309979001</v>
      </c>
      <c r="Q233" s="29">
        <f t="shared" si="168"/>
        <v>-3.9538302039075142E-8</v>
      </c>
      <c r="R233" s="29">
        <f t="shared" si="169"/>
        <v>-3.9539262187015073E-8</v>
      </c>
      <c r="S233" s="29">
        <f t="shared" si="170"/>
        <v>-3.9539262153198282E-8</v>
      </c>
      <c r="T233" s="29">
        <f t="shared" si="171"/>
        <v>-3.9539262153199307E-8</v>
      </c>
      <c r="V233" s="35">
        <v>6.6000000000000004E-9</v>
      </c>
      <c r="W233" s="35">
        <v>2.8341027698899999</v>
      </c>
      <c r="X233" s="35">
        <v>107.66352393859999</v>
      </c>
      <c r="Y233" s="29">
        <f t="shared" si="172"/>
        <v>-8.5314110389339392E-10</v>
      </c>
      <c r="Z233" s="29">
        <f t="shared" si="173"/>
        <v>-8.5315010832767259E-10</v>
      </c>
      <c r="AA233" s="29">
        <f t="shared" si="174"/>
        <v>-8.5315010801052637E-10</v>
      </c>
      <c r="AB233" s="29">
        <f t="shared" si="175"/>
        <v>-8.5315010801053795E-10</v>
      </c>
      <c r="AD233" s="35">
        <v>5.9000000000000003E-10</v>
      </c>
      <c r="AE233" s="35">
        <v>4.5281821921200001</v>
      </c>
      <c r="AF233" s="35">
        <v>9499.2598620055996</v>
      </c>
      <c r="AG233" s="29">
        <f t="shared" si="176"/>
        <v>-9.617435526141857E-11</v>
      </c>
      <c r="AH233" s="29">
        <f t="shared" si="177"/>
        <v>-9.6103690788161515E-11</v>
      </c>
      <c r="AI233" s="29">
        <f t="shared" si="178"/>
        <v>-9.6103693277103297E-11</v>
      </c>
      <c r="AJ233" s="29">
        <f t="shared" si="179"/>
        <v>-9.6103693277020592E-11</v>
      </c>
      <c r="AL233" s="35"/>
      <c r="AM233" s="35"/>
      <c r="AN233" s="35"/>
      <c r="AT233" s="35"/>
      <c r="AU233" s="35"/>
      <c r="AV233" s="35"/>
      <c r="BB233" s="35"/>
      <c r="BC233" s="35"/>
      <c r="BD233" s="35"/>
      <c r="BJ233" s="35">
        <v>2.93E-9</v>
      </c>
      <c r="BK233" s="35">
        <v>2.2064328736699999</v>
      </c>
      <c r="BL233" s="35">
        <v>3347.6586633978</v>
      </c>
      <c r="BM233" s="29">
        <f t="shared" si="180"/>
        <v>2.9286739518433645E-9</v>
      </c>
      <c r="BN233" s="29">
        <f t="shared" si="181"/>
        <v>2.9286777198759333E-9</v>
      </c>
      <c r="BO233" s="29">
        <f t="shared" si="182"/>
        <v>2.9286777197433114E-9</v>
      </c>
      <c r="BP233" s="29">
        <f t="shared" si="183"/>
        <v>2.9286777197433151E-9</v>
      </c>
      <c r="BR233" s="35">
        <v>3.9E-10</v>
      </c>
      <c r="BS233" s="35">
        <v>1.62689158397</v>
      </c>
      <c r="BT233" s="35">
        <v>3335.0895023923999</v>
      </c>
      <c r="BU233" s="29">
        <f t="shared" si="184"/>
        <v>2.8439941646292521E-10</v>
      </c>
      <c r="BV233" s="29">
        <f t="shared" si="185"/>
        <v>2.8438804249366297E-10</v>
      </c>
      <c r="BW233" s="29">
        <f t="shared" si="186"/>
        <v>2.8438804289428174E-10</v>
      </c>
      <c r="BX233" s="29">
        <f t="shared" si="187"/>
        <v>2.8438804289426846E-10</v>
      </c>
      <c r="BZ233" s="35"/>
      <c r="CA233" s="35"/>
      <c r="CB233" s="35"/>
      <c r="CH233" s="35"/>
      <c r="CI233" s="35"/>
      <c r="CJ233" s="35"/>
      <c r="CP233" s="35"/>
      <c r="CQ233" s="35"/>
      <c r="CR233" s="35"/>
      <c r="CX233" s="35"/>
      <c r="CY233" s="35"/>
      <c r="CZ233" s="35"/>
      <c r="DF233" s="35">
        <v>2.6169999999999999E-8</v>
      </c>
      <c r="DG233" s="35">
        <v>2.6552653562700002</v>
      </c>
      <c r="DH233" s="35">
        <v>8329.6716105970008</v>
      </c>
      <c r="DI233" s="29">
        <f t="shared" si="188"/>
        <v>2.5113193179724506E-8</v>
      </c>
      <c r="DJ233" s="29">
        <f t="shared" si="189"/>
        <v>2.5112409398243957E-8</v>
      </c>
      <c r="DK233" s="29">
        <f t="shared" si="190"/>
        <v>2.5112409425854872E-8</v>
      </c>
      <c r="DL233" s="29">
        <f t="shared" si="191"/>
        <v>2.5112409425854035E-8</v>
      </c>
      <c r="DN233" s="35">
        <v>3.6600000000000002E-9</v>
      </c>
      <c r="DO233" s="35">
        <v>1.4529769430499999</v>
      </c>
      <c r="DP233" s="35">
        <v>1039.0266107903999</v>
      </c>
      <c r="DQ233" s="29">
        <f t="shared" si="192"/>
        <v>3.1747305006668598E-9</v>
      </c>
      <c r="DR233" s="29">
        <f t="shared" si="193"/>
        <v>3.1747063189665828E-9</v>
      </c>
      <c r="DS233" s="29">
        <f t="shared" si="194"/>
        <v>3.1747063198183038E-9</v>
      </c>
      <c r="DT233" s="29">
        <f t="shared" si="195"/>
        <v>3.1747063198182778E-9</v>
      </c>
      <c r="DV233" s="35">
        <v>4.3999999999999998E-10</v>
      </c>
      <c r="DW233" s="35">
        <v>5.7850273759100004</v>
      </c>
      <c r="DX233" s="35">
        <v>3364.4908644476</v>
      </c>
      <c r="DY233" s="29">
        <f t="shared" si="196"/>
        <v>-3.2478503042546682E-10</v>
      </c>
      <c r="DZ233" s="29">
        <f t="shared" si="197"/>
        <v>-3.2479779293925492E-10</v>
      </c>
      <c r="EA233" s="29">
        <f t="shared" si="198"/>
        <v>-3.2479779248975004E-10</v>
      </c>
      <c r="EB233" s="29">
        <f t="shared" si="199"/>
        <v>-3.2479779248976477E-10</v>
      </c>
      <c r="ED233" s="35"/>
      <c r="EE233" s="35"/>
      <c r="EF233" s="35"/>
      <c r="EL233" s="35"/>
      <c r="EM233" s="35"/>
      <c r="EN233" s="35"/>
      <c r="ET233" s="35"/>
      <c r="EU233" s="35"/>
      <c r="EV233" s="35"/>
    </row>
    <row r="234" spans="14:152" s="29" customFormat="1" ht="13.5" x14ac:dyDescent="0.3">
      <c r="N234" s="35">
        <v>5.8229999999999999E-8</v>
      </c>
      <c r="O234" s="35">
        <v>2.3900962156799999</v>
      </c>
      <c r="P234" s="35">
        <v>3302.4793910620001</v>
      </c>
      <c r="Q234" s="29">
        <f t="shared" si="168"/>
        <v>5.0531757037859181E-8</v>
      </c>
      <c r="R234" s="29">
        <f t="shared" si="169"/>
        <v>5.053053582047931E-8</v>
      </c>
      <c r="S234" s="29">
        <f t="shared" si="170"/>
        <v>5.0530535863494104E-8</v>
      </c>
      <c r="T234" s="29">
        <f t="shared" si="171"/>
        <v>5.0530535863492867E-8</v>
      </c>
      <c r="V234" s="35">
        <v>8.3799999999999996E-9</v>
      </c>
      <c r="W234" s="35">
        <v>0.39195370221999998</v>
      </c>
      <c r="X234" s="35">
        <v>10551.528245194</v>
      </c>
      <c r="Y234" s="29">
        <f t="shared" si="172"/>
        <v>-4.3941982123943864E-9</v>
      </c>
      <c r="Z234" s="29">
        <f t="shared" si="173"/>
        <v>-4.3932360220112322E-9</v>
      </c>
      <c r="AA234" s="29">
        <f t="shared" si="174"/>
        <v>-4.3932360559024664E-9</v>
      </c>
      <c r="AB234" s="29">
        <f t="shared" si="175"/>
        <v>-4.3932360559014523E-9</v>
      </c>
      <c r="AD234" s="35">
        <v>6.5000000000000003E-10</v>
      </c>
      <c r="AE234" s="35">
        <v>1.8676589264600001</v>
      </c>
      <c r="AF234" s="35">
        <v>11610.9101753832</v>
      </c>
      <c r="AG234" s="29">
        <f t="shared" si="176"/>
        <v>-2.4380720201612158E-10</v>
      </c>
      <c r="AH234" s="29">
        <f t="shared" si="177"/>
        <v>-2.4371779527250293E-10</v>
      </c>
      <c r="AI234" s="29">
        <f t="shared" si="178"/>
        <v>-2.4371779842164104E-10</v>
      </c>
      <c r="AJ234" s="29">
        <f t="shared" si="179"/>
        <v>-2.4371779842153832E-10</v>
      </c>
      <c r="AL234" s="35"/>
      <c r="AM234" s="35"/>
      <c r="AN234" s="35"/>
      <c r="AT234" s="35"/>
      <c r="AU234" s="35"/>
      <c r="AV234" s="35"/>
      <c r="BB234" s="35"/>
      <c r="BC234" s="35"/>
      <c r="BD234" s="35"/>
      <c r="BJ234" s="35">
        <v>3.1500000000000001E-9</v>
      </c>
      <c r="BK234" s="35">
        <v>4.5522730676999998</v>
      </c>
      <c r="BL234" s="35">
        <v>5828.0284716475999</v>
      </c>
      <c r="BM234" s="29">
        <f t="shared" si="180"/>
        <v>7.8033932315655729E-10</v>
      </c>
      <c r="BN234" s="29">
        <f t="shared" si="181"/>
        <v>7.8011202974564212E-10</v>
      </c>
      <c r="BO234" s="29">
        <f t="shared" si="182"/>
        <v>7.8011203775130123E-10</v>
      </c>
      <c r="BP234" s="29">
        <f t="shared" si="183"/>
        <v>7.801120377510844E-10</v>
      </c>
      <c r="BR234" s="35">
        <v>3.7999999999999998E-10</v>
      </c>
      <c r="BS234" s="35">
        <v>3.31198341709</v>
      </c>
      <c r="BT234" s="35">
        <v>1744.4259844152</v>
      </c>
      <c r="BU234" s="29">
        <f t="shared" si="184"/>
        <v>3.700933687880714E-10</v>
      </c>
      <c r="BV234" s="29">
        <f t="shared" si="185"/>
        <v>3.7009529035434412E-10</v>
      </c>
      <c r="BW234" s="29">
        <f t="shared" si="186"/>
        <v>3.7009529028666673E-10</v>
      </c>
      <c r="BX234" s="29">
        <f t="shared" si="187"/>
        <v>3.700952902866689E-10</v>
      </c>
      <c r="BZ234" s="35"/>
      <c r="CA234" s="35"/>
      <c r="CB234" s="35"/>
      <c r="CH234" s="35"/>
      <c r="CI234" s="35"/>
      <c r="CJ234" s="35"/>
      <c r="CP234" s="35"/>
      <c r="CQ234" s="35"/>
      <c r="CR234" s="35"/>
      <c r="CX234" s="35"/>
      <c r="CY234" s="35"/>
      <c r="CZ234" s="35"/>
      <c r="DF234" s="35">
        <v>2.9379999999999999E-8</v>
      </c>
      <c r="DG234" s="35">
        <v>5.6840239861499997</v>
      </c>
      <c r="DH234" s="35">
        <v>6158.6474353058002</v>
      </c>
      <c r="DI234" s="29">
        <f t="shared" si="188"/>
        <v>1.3273764290009794E-8</v>
      </c>
      <c r="DJ234" s="29">
        <f t="shared" si="189"/>
        <v>1.3271701416271775E-8</v>
      </c>
      <c r="DK234" s="29">
        <f t="shared" si="190"/>
        <v>1.3271701488930929E-8</v>
      </c>
      <c r="DL234" s="29">
        <f t="shared" si="191"/>
        <v>1.3271701488928694E-8</v>
      </c>
      <c r="DN234" s="35">
        <v>4.5800000000000003E-9</v>
      </c>
      <c r="DO234" s="35">
        <v>5.01867719021</v>
      </c>
      <c r="DP234" s="35">
        <v>10551.528245194</v>
      </c>
      <c r="DQ234" s="29">
        <f t="shared" si="192"/>
        <v>4.0910161514008686E-9</v>
      </c>
      <c r="DR234" s="29">
        <f t="shared" si="193"/>
        <v>4.0912937660535402E-9</v>
      </c>
      <c r="DS234" s="29">
        <f t="shared" si="194"/>
        <v>4.0912937562768345E-9</v>
      </c>
      <c r="DT234" s="29">
        <f t="shared" si="195"/>
        <v>4.0912937562771265E-9</v>
      </c>
      <c r="DV234" s="35">
        <v>4.3999999999999998E-10</v>
      </c>
      <c r="DW234" s="35">
        <v>0.75508636273999996</v>
      </c>
      <c r="DX234" s="35">
        <v>16062.1845261168</v>
      </c>
      <c r="DY234" s="29">
        <f t="shared" si="196"/>
        <v>-2.7925417588794688E-10</v>
      </c>
      <c r="DZ234" s="29">
        <f t="shared" si="197"/>
        <v>-2.793239640865822E-10</v>
      </c>
      <c r="EA234" s="29">
        <f t="shared" si="198"/>
        <v>-2.7932396162874053E-10</v>
      </c>
      <c r="EB234" s="29">
        <f t="shared" si="199"/>
        <v>-2.7932396162881782E-10</v>
      </c>
      <c r="ED234" s="35"/>
      <c r="EE234" s="35"/>
      <c r="EF234" s="35"/>
      <c r="EL234" s="35"/>
      <c r="EM234" s="35"/>
      <c r="EN234" s="35"/>
      <c r="ET234" s="35"/>
      <c r="EU234" s="35"/>
      <c r="EV234" s="35"/>
    </row>
    <row r="235" spans="14:152" s="29" customFormat="1" ht="13.5" x14ac:dyDescent="0.3">
      <c r="N235" s="35">
        <v>5.0950000000000003E-8</v>
      </c>
      <c r="O235" s="35">
        <v>1.1249713130700001</v>
      </c>
      <c r="P235" s="35">
        <v>5331.3574437407997</v>
      </c>
      <c r="Q235" s="29">
        <f t="shared" si="168"/>
        <v>4.9387781507901673E-8</v>
      </c>
      <c r="R235" s="29">
        <f t="shared" si="169"/>
        <v>4.9386928403401494E-8</v>
      </c>
      <c r="S235" s="29">
        <f t="shared" si="170"/>
        <v>4.9386928433453217E-8</v>
      </c>
      <c r="T235" s="29">
        <f t="shared" si="171"/>
        <v>4.9386928433452151E-8</v>
      </c>
      <c r="V235" s="35">
        <v>7.0800000000000004E-9</v>
      </c>
      <c r="W235" s="35">
        <v>3.2756095533599998</v>
      </c>
      <c r="X235" s="35">
        <v>18984.292630009601</v>
      </c>
      <c r="Y235" s="29">
        <f t="shared" si="172"/>
        <v>-5.8480430896271478E-9</v>
      </c>
      <c r="Z235" s="29">
        <f t="shared" si="173"/>
        <v>-5.8490111095791247E-9</v>
      </c>
      <c r="AA235" s="29">
        <f t="shared" si="174"/>
        <v>-5.8490110754900398E-9</v>
      </c>
      <c r="AB235" s="29">
        <f t="shared" si="175"/>
        <v>-5.849011075491173E-9</v>
      </c>
      <c r="AD235" s="35">
        <v>7.4000000000000003E-10</v>
      </c>
      <c r="AE235" s="35">
        <v>3.12276411101</v>
      </c>
      <c r="AF235" s="35">
        <v>1107.1388056848</v>
      </c>
      <c r="AG235" s="29">
        <f t="shared" si="176"/>
        <v>-4.6785962421460789E-10</v>
      </c>
      <c r="AH235" s="29">
        <f t="shared" si="177"/>
        <v>-4.6785151250780306E-10</v>
      </c>
      <c r="AI235" s="29">
        <f t="shared" si="178"/>
        <v>-4.67851512793513E-10</v>
      </c>
      <c r="AJ235" s="29">
        <f t="shared" si="179"/>
        <v>-4.6785151279350287E-10</v>
      </c>
      <c r="AL235" s="35"/>
      <c r="AM235" s="35"/>
      <c r="AN235" s="35"/>
      <c r="AT235" s="35"/>
      <c r="AU235" s="35"/>
      <c r="AV235" s="35"/>
      <c r="BB235" s="35"/>
      <c r="BC235" s="35"/>
      <c r="BD235" s="35"/>
      <c r="BJ235" s="35">
        <v>2.7999999999999998E-9</v>
      </c>
      <c r="BK235" s="35">
        <v>1.4213429153999999</v>
      </c>
      <c r="BL235" s="35">
        <v>6606.4432548323002</v>
      </c>
      <c r="BM235" s="29">
        <f t="shared" si="180"/>
        <v>-9.2731103932445427E-10</v>
      </c>
      <c r="BN235" s="29">
        <f t="shared" si="181"/>
        <v>-9.2708798649932283E-10</v>
      </c>
      <c r="BO235" s="29">
        <f t="shared" si="182"/>
        <v>-9.2708799435567378E-10</v>
      </c>
      <c r="BP235" s="29">
        <f t="shared" si="183"/>
        <v>-9.2708799435544858E-10</v>
      </c>
      <c r="BR235" s="35">
        <v>3.7999999999999998E-10</v>
      </c>
      <c r="BS235" s="35">
        <v>6.1631706772300001</v>
      </c>
      <c r="BT235" s="35">
        <v>2818.0350086059998</v>
      </c>
      <c r="BU235" s="29">
        <f t="shared" si="184"/>
        <v>-3.6848244175567135E-11</v>
      </c>
      <c r="BV235" s="29">
        <f t="shared" si="185"/>
        <v>-3.6834624016201461E-11</v>
      </c>
      <c r="BW235" s="29">
        <f t="shared" si="186"/>
        <v>-3.6834624495925238E-11</v>
      </c>
      <c r="BX235" s="29">
        <f t="shared" si="187"/>
        <v>-3.6834624495909115E-11</v>
      </c>
      <c r="BZ235" s="35"/>
      <c r="CA235" s="35"/>
      <c r="CB235" s="35"/>
      <c r="CH235" s="35"/>
      <c r="CI235" s="35"/>
      <c r="CJ235" s="35"/>
      <c r="CP235" s="35"/>
      <c r="CQ235" s="35"/>
      <c r="CR235" s="35"/>
      <c r="CX235" s="35"/>
      <c r="CY235" s="35"/>
      <c r="CZ235" s="35"/>
      <c r="DF235" s="35">
        <v>2.3359999999999999E-8</v>
      </c>
      <c r="DG235" s="35">
        <v>3.24847913311</v>
      </c>
      <c r="DH235" s="35">
        <v>4672.6673142405998</v>
      </c>
      <c r="DI235" s="29">
        <f t="shared" si="188"/>
        <v>-1.9258229280296662E-8</v>
      </c>
      <c r="DJ235" s="29">
        <f t="shared" si="189"/>
        <v>-1.9259018744253747E-8</v>
      </c>
      <c r="DK235" s="29">
        <f t="shared" si="190"/>
        <v>-1.9259018716448826E-8</v>
      </c>
      <c r="DL235" s="29">
        <f t="shared" si="191"/>
        <v>-1.9259018716449765E-8</v>
      </c>
      <c r="DN235" s="35">
        <v>3.5199999999999998E-9</v>
      </c>
      <c r="DO235" s="35">
        <v>5.5966182479200004</v>
      </c>
      <c r="DP235" s="35">
        <v>16062.1845261168</v>
      </c>
      <c r="DQ235" s="29">
        <f t="shared" si="192"/>
        <v>-2.9852574081892114E-9</v>
      </c>
      <c r="DR235" s="29">
        <f t="shared" si="193"/>
        <v>-2.9848745098201042E-9</v>
      </c>
      <c r="DS235" s="29">
        <f t="shared" si="194"/>
        <v>-2.9848745233085952E-9</v>
      </c>
      <c r="DT235" s="29">
        <f t="shared" si="195"/>
        <v>-2.9848745233081709E-9</v>
      </c>
      <c r="DV235" s="35">
        <v>4.3000000000000001E-10</v>
      </c>
      <c r="DW235" s="35">
        <v>3.1058103768500001</v>
      </c>
      <c r="DX235" s="35">
        <v>10235.1363755374</v>
      </c>
      <c r="DY235" s="29">
        <f t="shared" si="196"/>
        <v>4.1051685802723593E-10</v>
      </c>
      <c r="DZ235" s="29">
        <f t="shared" si="197"/>
        <v>4.1050011668056059E-10</v>
      </c>
      <c r="EA235" s="29">
        <f t="shared" si="198"/>
        <v>4.1050011727033866E-10</v>
      </c>
      <c r="EB235" s="29">
        <f t="shared" si="199"/>
        <v>4.1050011727032047E-10</v>
      </c>
      <c r="ED235" s="35"/>
      <c r="EE235" s="35"/>
      <c r="EF235" s="35"/>
      <c r="EL235" s="35"/>
      <c r="EM235" s="35"/>
      <c r="EN235" s="35"/>
      <c r="ET235" s="35"/>
      <c r="EU235" s="35"/>
      <c r="EV235" s="35"/>
    </row>
    <row r="236" spans="14:152" s="29" customFormat="1" ht="13.5" x14ac:dyDescent="0.3">
      <c r="N236" s="35">
        <v>4.409E-8</v>
      </c>
      <c r="O236" s="35">
        <v>1.3870873294999999</v>
      </c>
      <c r="P236" s="35">
        <v>17256.6315363414</v>
      </c>
      <c r="Q236" s="29">
        <f t="shared" si="168"/>
        <v>2.0942160550156361E-8</v>
      </c>
      <c r="R236" s="29">
        <f t="shared" si="169"/>
        <v>2.0933603892952817E-8</v>
      </c>
      <c r="S236" s="29">
        <f t="shared" si="170"/>
        <v>2.0933604194349579E-8</v>
      </c>
      <c r="T236" s="29">
        <f t="shared" si="171"/>
        <v>2.0933604194340758E-8</v>
      </c>
      <c r="V236" s="35">
        <v>6.58E-9</v>
      </c>
      <c r="W236" s="35">
        <v>6.0185312890200002</v>
      </c>
      <c r="X236" s="35">
        <v>26724.899413598399</v>
      </c>
      <c r="Y236" s="29">
        <f t="shared" si="172"/>
        <v>6.361241576754285E-9</v>
      </c>
      <c r="Z236" s="29">
        <f t="shared" si="173"/>
        <v>6.3618158372062615E-9</v>
      </c>
      <c r="AA236" s="29">
        <f t="shared" si="174"/>
        <v>6.3618158169930246E-9</v>
      </c>
      <c r="AB236" s="29">
        <f t="shared" si="175"/>
        <v>6.361815816993597E-9</v>
      </c>
      <c r="AD236" s="35">
        <v>6E-10</v>
      </c>
      <c r="AE236" s="35">
        <v>1.3506967918299999</v>
      </c>
      <c r="AF236" s="35">
        <v>19800.945956224801</v>
      </c>
      <c r="AG236" s="29">
        <f t="shared" si="176"/>
        <v>-4.8536245025460787E-10</v>
      </c>
      <c r="AH236" s="29">
        <f t="shared" si="177"/>
        <v>-4.8527317824328781E-10</v>
      </c>
      <c r="AI236" s="29">
        <f t="shared" si="178"/>
        <v>-4.8527318138814237E-10</v>
      </c>
      <c r="AJ236" s="29">
        <f t="shared" si="179"/>
        <v>-4.8527318138804207E-10</v>
      </c>
      <c r="AL236" s="35"/>
      <c r="AM236" s="35"/>
      <c r="AN236" s="35"/>
      <c r="AT236" s="35"/>
      <c r="AU236" s="35"/>
      <c r="AV236" s="35"/>
      <c r="BB236" s="35"/>
      <c r="BC236" s="35"/>
      <c r="BD236" s="35"/>
      <c r="BJ236" s="35">
        <v>3.36E-9</v>
      </c>
      <c r="BK236" s="35">
        <v>1.56854533505</v>
      </c>
      <c r="BL236" s="35">
        <v>1581.9593482830001</v>
      </c>
      <c r="BM236" s="29">
        <f t="shared" si="180"/>
        <v>-1.7820120408806259E-9</v>
      </c>
      <c r="BN236" s="29">
        <f t="shared" si="181"/>
        <v>-1.7819544545515187E-9</v>
      </c>
      <c r="BO236" s="29">
        <f t="shared" si="182"/>
        <v>-1.7819544565798063E-9</v>
      </c>
      <c r="BP236" s="29">
        <f t="shared" si="183"/>
        <v>-1.7819544565797455E-9</v>
      </c>
      <c r="BR236" s="35">
        <v>3.7999999999999998E-10</v>
      </c>
      <c r="BS236" s="35">
        <v>4.0353495720700003</v>
      </c>
      <c r="BT236" s="35">
        <v>103.0927742186</v>
      </c>
      <c r="BU236" s="29">
        <f t="shared" si="184"/>
        <v>3.1922049763401614E-10</v>
      </c>
      <c r="BV236" s="29">
        <f t="shared" si="185"/>
        <v>3.1922022604183846E-10</v>
      </c>
      <c r="BW236" s="29">
        <f t="shared" si="186"/>
        <v>3.1922022605140434E-10</v>
      </c>
      <c r="BX236" s="29">
        <f t="shared" si="187"/>
        <v>3.1922022605140392E-10</v>
      </c>
      <c r="BZ236" s="35"/>
      <c r="CA236" s="35"/>
      <c r="CB236" s="35"/>
      <c r="CH236" s="35"/>
      <c r="CI236" s="35"/>
      <c r="CJ236" s="35"/>
      <c r="CP236" s="35"/>
      <c r="CQ236" s="35"/>
      <c r="CR236" s="35"/>
      <c r="CX236" s="35"/>
      <c r="CY236" s="35"/>
      <c r="CZ236" s="35"/>
      <c r="DF236" s="35">
        <v>2.318E-8</v>
      </c>
      <c r="DG236" s="35">
        <v>1.6921425967199999</v>
      </c>
      <c r="DH236" s="35">
        <v>3914.9572250346</v>
      </c>
      <c r="DI236" s="29">
        <f t="shared" si="188"/>
        <v>-1.7803819290836743E-8</v>
      </c>
      <c r="DJ236" s="29">
        <f t="shared" si="189"/>
        <v>-1.780307663750006E-8</v>
      </c>
      <c r="DK236" s="29">
        <f t="shared" si="190"/>
        <v>-1.780307666365824E-8</v>
      </c>
      <c r="DL236" s="29">
        <f t="shared" si="191"/>
        <v>-1.78030766636574E-8</v>
      </c>
      <c r="DN236" s="35">
        <v>3.6100000000000001E-9</v>
      </c>
      <c r="DO236" s="35">
        <v>5.43698827477</v>
      </c>
      <c r="DP236" s="35">
        <v>11236.57229942</v>
      </c>
      <c r="DQ236" s="29">
        <f t="shared" si="192"/>
        <v>3.0674950966243931E-9</v>
      </c>
      <c r="DR236" s="29">
        <f t="shared" si="193"/>
        <v>3.0672217613607229E-9</v>
      </c>
      <c r="DS236" s="29">
        <f t="shared" si="194"/>
        <v>3.0672217709890854E-9</v>
      </c>
      <c r="DT236" s="29">
        <f t="shared" si="195"/>
        <v>3.0672217709888149E-9</v>
      </c>
      <c r="DV236" s="35">
        <v>4.3999999999999998E-10</v>
      </c>
      <c r="DW236" s="35">
        <v>5.2125209887799997</v>
      </c>
      <c r="DX236" s="35">
        <v>7373.3824546264004</v>
      </c>
      <c r="DY236" s="29">
        <f t="shared" si="196"/>
        <v>3.3837188297663827E-10</v>
      </c>
      <c r="DZ236" s="29">
        <f t="shared" si="197"/>
        <v>3.3834537998939815E-10</v>
      </c>
      <c r="EA236" s="29">
        <f t="shared" si="198"/>
        <v>3.3834538092292643E-10</v>
      </c>
      <c r="EB236" s="29">
        <f t="shared" si="199"/>
        <v>3.3834538092289443E-10</v>
      </c>
      <c r="ED236" s="35"/>
      <c r="EE236" s="35"/>
      <c r="EF236" s="35"/>
      <c r="EL236" s="35"/>
      <c r="EM236" s="35"/>
      <c r="EN236" s="35"/>
      <c r="ET236" s="35"/>
      <c r="EU236" s="35"/>
      <c r="EV236" s="35"/>
    </row>
    <row r="237" spans="14:152" s="29" customFormat="1" ht="13.5" x14ac:dyDescent="0.3">
      <c r="N237" s="35">
        <v>4.1929999999999999E-8</v>
      </c>
      <c r="O237" s="35">
        <v>0.19116539270999999</v>
      </c>
      <c r="P237" s="35">
        <v>9830.3890139878004</v>
      </c>
      <c r="Q237" s="29">
        <f t="shared" si="168"/>
        <v>-3.9154172610663053E-8</v>
      </c>
      <c r="R237" s="29">
        <f t="shared" si="169"/>
        <v>-3.9152287620420248E-8</v>
      </c>
      <c r="S237" s="29">
        <f t="shared" si="170"/>
        <v>-3.9152287686823548E-8</v>
      </c>
      <c r="T237" s="29">
        <f t="shared" si="171"/>
        <v>-3.9152287686821418E-8</v>
      </c>
      <c r="V237" s="35">
        <v>6.8500000000000001E-9</v>
      </c>
      <c r="W237" s="35">
        <v>1.98132615912</v>
      </c>
      <c r="X237" s="35">
        <v>1228.9621133221999</v>
      </c>
      <c r="Y237" s="29">
        <f t="shared" si="172"/>
        <v>-6.8417283722888204E-9</v>
      </c>
      <c r="Z237" s="29">
        <f t="shared" si="173"/>
        <v>-6.8417230861886211E-9</v>
      </c>
      <c r="AA237" s="29">
        <f t="shared" si="174"/>
        <v>-6.841723086374836E-9</v>
      </c>
      <c r="AB237" s="29">
        <f t="shared" si="175"/>
        <v>-6.8417230863748302E-9</v>
      </c>
      <c r="AD237" s="35">
        <v>5.4999999999999996E-10</v>
      </c>
      <c r="AE237" s="35">
        <v>0.64581579778999998</v>
      </c>
      <c r="AF237" s="35">
        <v>6677.6344247478</v>
      </c>
      <c r="AG237" s="29">
        <f t="shared" si="176"/>
        <v>-3.6196181561954311E-10</v>
      </c>
      <c r="AH237" s="29">
        <f t="shared" si="177"/>
        <v>-3.6192647671119424E-10</v>
      </c>
      <c r="AI237" s="29">
        <f t="shared" si="178"/>
        <v>-3.6192647795593361E-10</v>
      </c>
      <c r="AJ237" s="29">
        <f t="shared" si="179"/>
        <v>-3.6192647795589241E-10</v>
      </c>
      <c r="AL237" s="35"/>
      <c r="AM237" s="35"/>
      <c r="AN237" s="35"/>
      <c r="AT237" s="35"/>
      <c r="AU237" s="35"/>
      <c r="AV237" s="35"/>
      <c r="BB237" s="35"/>
      <c r="BC237" s="35"/>
      <c r="BD237" s="35"/>
      <c r="BJ237" s="35">
        <v>3.4299999999999999E-9</v>
      </c>
      <c r="BK237" s="35">
        <v>0.27605726542999998</v>
      </c>
      <c r="BL237" s="35">
        <v>10973.555686350001</v>
      </c>
      <c r="BM237" s="29">
        <f t="shared" si="180"/>
        <v>-2.8999090954171873E-9</v>
      </c>
      <c r="BN237" s="29">
        <f t="shared" si="181"/>
        <v>-2.8996521904919306E-9</v>
      </c>
      <c r="BO237" s="29">
        <f t="shared" si="182"/>
        <v>-2.8996521995414978E-9</v>
      </c>
      <c r="BP237" s="29">
        <f t="shared" si="183"/>
        <v>-2.8996521995412372E-9</v>
      </c>
      <c r="BR237" s="35">
        <v>4.3999999999999998E-10</v>
      </c>
      <c r="BS237" s="35">
        <v>0.91040525277999995</v>
      </c>
      <c r="BT237" s="35">
        <v>5459.3762870782002</v>
      </c>
      <c r="BU237" s="29">
        <f t="shared" si="184"/>
        <v>-2.0071602524950448E-11</v>
      </c>
      <c r="BV237" s="29">
        <f t="shared" si="185"/>
        <v>-2.0040937240398875E-11</v>
      </c>
      <c r="BW237" s="29">
        <f t="shared" si="186"/>
        <v>-2.0040938320481798E-11</v>
      </c>
      <c r="BX237" s="29">
        <f t="shared" si="187"/>
        <v>-2.0040938320444316E-11</v>
      </c>
      <c r="BZ237" s="35"/>
      <c r="CA237" s="35"/>
      <c r="CB237" s="35"/>
      <c r="CH237" s="35"/>
      <c r="CI237" s="35"/>
      <c r="CJ237" s="35"/>
      <c r="CP237" s="35"/>
      <c r="CQ237" s="35"/>
      <c r="CR237" s="35"/>
      <c r="CX237" s="35"/>
      <c r="CY237" s="35"/>
      <c r="CZ237" s="35"/>
      <c r="DF237" s="35">
        <v>2.3709999999999999E-8</v>
      </c>
      <c r="DG237" s="35">
        <v>4.7506766471199997</v>
      </c>
      <c r="DH237" s="35">
        <v>103.0927742186</v>
      </c>
      <c r="DI237" s="29">
        <f t="shared" si="188"/>
        <v>2.3471647706881529E-8</v>
      </c>
      <c r="DJ237" s="29">
        <f t="shared" si="189"/>
        <v>2.3471652124878218E-8</v>
      </c>
      <c r="DK237" s="29">
        <f t="shared" si="190"/>
        <v>2.3471652124722609E-8</v>
      </c>
      <c r="DL237" s="29">
        <f t="shared" si="191"/>
        <v>2.3471652124722612E-8</v>
      </c>
      <c r="DN237" s="35">
        <v>3.2299999999999998E-9</v>
      </c>
      <c r="DO237" s="35">
        <v>3.2547488756599998</v>
      </c>
      <c r="DP237" s="35">
        <v>3116.2676309979001</v>
      </c>
      <c r="DQ237" s="29">
        <f t="shared" si="192"/>
        <v>-2.8917118316774332E-9</v>
      </c>
      <c r="DR237" s="29">
        <f t="shared" si="193"/>
        <v>-2.8917691376858441E-9</v>
      </c>
      <c r="DS237" s="29">
        <f t="shared" si="194"/>
        <v>-2.8917691356675184E-9</v>
      </c>
      <c r="DT237" s="29">
        <f t="shared" si="195"/>
        <v>-2.89176913566758E-9</v>
      </c>
      <c r="DV237" s="35">
        <v>5.7999999999999996E-10</v>
      </c>
      <c r="DW237" s="35">
        <v>4.51680312444</v>
      </c>
      <c r="DX237" s="35">
        <v>6660.4494579071998</v>
      </c>
      <c r="DY237" s="29">
        <f t="shared" si="196"/>
        <v>5.3371511280500805E-10</v>
      </c>
      <c r="DZ237" s="29">
        <f t="shared" si="197"/>
        <v>5.3369578615485153E-10</v>
      </c>
      <c r="EA237" s="29">
        <f t="shared" si="198"/>
        <v>5.3369578683563296E-10</v>
      </c>
      <c r="EB237" s="29">
        <f t="shared" si="199"/>
        <v>5.3369578683561042E-10</v>
      </c>
      <c r="ED237" s="35"/>
      <c r="EE237" s="35"/>
      <c r="EF237" s="35"/>
      <c r="EL237" s="35"/>
      <c r="EM237" s="35"/>
      <c r="EN237" s="35"/>
      <c r="ET237" s="35"/>
      <c r="EU237" s="35"/>
      <c r="EV237" s="35"/>
    </row>
    <row r="238" spans="14:152" s="29" customFormat="1" ht="13.5" x14ac:dyDescent="0.3">
      <c r="N238" s="35">
        <v>4.1640000000000001E-8</v>
      </c>
      <c r="O238" s="35">
        <v>0.43798301495000003</v>
      </c>
      <c r="P238" s="35">
        <v>1066.49547719</v>
      </c>
      <c r="Q238" s="29">
        <f t="shared" si="168"/>
        <v>1.9270259577665743E-8</v>
      </c>
      <c r="R238" s="29">
        <f t="shared" si="169"/>
        <v>1.9269756495174549E-8</v>
      </c>
      <c r="S238" s="29">
        <f t="shared" si="170"/>
        <v>1.9269756512893949E-8</v>
      </c>
      <c r="T238" s="29">
        <f t="shared" si="171"/>
        <v>1.9269756512893426E-8</v>
      </c>
      <c r="V238" s="35">
        <v>5.9500000000000003E-9</v>
      </c>
      <c r="W238" s="35">
        <v>0.10260171285</v>
      </c>
      <c r="X238" s="35">
        <v>111.18664228759999</v>
      </c>
      <c r="Y238" s="29">
        <f t="shared" si="172"/>
        <v>-1.9712694917635039E-9</v>
      </c>
      <c r="Z238" s="29">
        <f t="shared" si="173"/>
        <v>-1.9712615150256028E-9</v>
      </c>
      <c r="AA238" s="29">
        <f t="shared" si="174"/>
        <v>-1.9712615153065555E-9</v>
      </c>
      <c r="AB238" s="29">
        <f t="shared" si="175"/>
        <v>-1.9712615153065468E-9</v>
      </c>
      <c r="AD238" s="35">
        <v>5.4999999999999996E-10</v>
      </c>
      <c r="AE238" s="35">
        <v>0.65206957868000004</v>
      </c>
      <c r="AF238" s="35">
        <v>7373.3824546264004</v>
      </c>
      <c r="AG238" s="29">
        <f t="shared" si="176"/>
        <v>2.8350148937710929E-10</v>
      </c>
      <c r="AH238" s="29">
        <f t="shared" si="177"/>
        <v>2.8354589704620209E-10</v>
      </c>
      <c r="AI238" s="29">
        <f t="shared" si="178"/>
        <v>2.8354589548214097E-10</v>
      </c>
      <c r="AJ238" s="29">
        <f t="shared" si="179"/>
        <v>2.8354589548219453E-10</v>
      </c>
      <c r="AL238" s="35"/>
      <c r="AM238" s="35"/>
      <c r="AN238" s="35"/>
      <c r="AT238" s="35"/>
      <c r="AU238" s="35"/>
      <c r="AV238" s="35"/>
      <c r="BB238" s="35"/>
      <c r="BC238" s="35"/>
      <c r="BD238" s="35"/>
      <c r="BJ238" s="35">
        <v>2.7099999999999999E-9</v>
      </c>
      <c r="BK238" s="35">
        <v>8.3149244090000005E-2</v>
      </c>
      <c r="BL238" s="35">
        <v>10235.1363755374</v>
      </c>
      <c r="BM238" s="29">
        <f t="shared" si="180"/>
        <v>-2.6646269112099429E-9</v>
      </c>
      <c r="BN238" s="29">
        <f t="shared" si="181"/>
        <v>-2.664562297729357E-9</v>
      </c>
      <c r="BO238" s="29">
        <f t="shared" si="182"/>
        <v>-2.66456230000594E-9</v>
      </c>
      <c r="BP238" s="29">
        <f t="shared" si="183"/>
        <v>-2.6645623000058697E-9</v>
      </c>
      <c r="BR238" s="35">
        <v>4.8999999999999996E-10</v>
      </c>
      <c r="BS238" s="35">
        <v>1.88325571471</v>
      </c>
      <c r="BT238" s="35">
        <v>11216.284290324</v>
      </c>
      <c r="BU238" s="29">
        <f t="shared" si="184"/>
        <v>-1.3249268782211882E-10</v>
      </c>
      <c r="BV238" s="29">
        <f t="shared" si="185"/>
        <v>-1.3242506858254792E-10</v>
      </c>
      <c r="BW238" s="29">
        <f t="shared" si="186"/>
        <v>-1.3242507096425689E-10</v>
      </c>
      <c r="BX238" s="29">
        <f t="shared" si="187"/>
        <v>-1.3242507096417644E-10</v>
      </c>
      <c r="BZ238" s="35"/>
      <c r="CA238" s="35"/>
      <c r="CB238" s="35"/>
      <c r="CH238" s="35"/>
      <c r="CI238" s="35"/>
      <c r="CJ238" s="35"/>
      <c r="CP238" s="35"/>
      <c r="CQ238" s="35"/>
      <c r="CR238" s="35"/>
      <c r="CX238" s="35"/>
      <c r="CY238" s="35"/>
      <c r="CZ238" s="35"/>
      <c r="DF238" s="35">
        <v>2.9630000000000001E-8</v>
      </c>
      <c r="DG238" s="35">
        <v>0.23381699914000001</v>
      </c>
      <c r="DH238" s="35">
        <v>20597.243963041201</v>
      </c>
      <c r="DI238" s="29">
        <f t="shared" si="188"/>
        <v>-5.6680589624065152E-9</v>
      </c>
      <c r="DJ238" s="29">
        <f t="shared" si="189"/>
        <v>-5.6604037085076713E-9</v>
      </c>
      <c r="DK238" s="29">
        <f t="shared" si="190"/>
        <v>-5.6604039781430333E-9</v>
      </c>
      <c r="DL238" s="29">
        <f t="shared" si="191"/>
        <v>-5.6604039781347664E-9</v>
      </c>
      <c r="DN238" s="35">
        <v>3.9600000000000004E-9</v>
      </c>
      <c r="DO238" s="35">
        <v>5.4363520083400001</v>
      </c>
      <c r="DP238" s="35">
        <v>16173.371168404399</v>
      </c>
      <c r="DQ238" s="29">
        <f t="shared" si="192"/>
        <v>-1.841339771464734E-9</v>
      </c>
      <c r="DR238" s="29">
        <f t="shared" si="193"/>
        <v>-1.8420643320873628E-9</v>
      </c>
      <c r="DS238" s="29">
        <f t="shared" si="194"/>
        <v>-1.8420643065686775E-9</v>
      </c>
      <c r="DT238" s="29">
        <f t="shared" si="195"/>
        <v>-1.8420643065694745E-9</v>
      </c>
      <c r="DV238" s="35">
        <v>4.3000000000000001E-10</v>
      </c>
      <c r="DW238" s="35">
        <v>0.15523355839</v>
      </c>
      <c r="DX238" s="35">
        <v>1505.2878090929901</v>
      </c>
      <c r="DY238" s="29">
        <f t="shared" si="196"/>
        <v>3.7127184549412275E-10</v>
      </c>
      <c r="DZ238" s="29">
        <f t="shared" si="197"/>
        <v>3.7126767254822455E-10</v>
      </c>
      <c r="EA238" s="29">
        <f t="shared" si="198"/>
        <v>3.7126767269520395E-10</v>
      </c>
      <c r="EB238" s="29">
        <f t="shared" si="199"/>
        <v>3.7126767269519935E-10</v>
      </c>
      <c r="ED238" s="35"/>
      <c r="EE238" s="35"/>
      <c r="EF238" s="35"/>
      <c r="EL238" s="35"/>
      <c r="EM238" s="35"/>
      <c r="EN238" s="35"/>
      <c r="ET238" s="35"/>
      <c r="EU238" s="35"/>
      <c r="EV238" s="35"/>
    </row>
    <row r="239" spans="14:152" s="29" customFormat="1" ht="13.5" x14ac:dyDescent="0.3">
      <c r="N239" s="35">
        <v>4.2200000000000001E-8</v>
      </c>
      <c r="O239" s="35">
        <v>1.6942706001900001</v>
      </c>
      <c r="P239" s="35">
        <v>13524.916342931399</v>
      </c>
      <c r="Q239" s="29">
        <f t="shared" si="168"/>
        <v>4.9569561645483718E-9</v>
      </c>
      <c r="R239" s="29">
        <f t="shared" si="169"/>
        <v>4.9641993324893264E-9</v>
      </c>
      <c r="S239" s="29">
        <f t="shared" si="170"/>
        <v>4.964199077376724E-9</v>
      </c>
      <c r="T239" s="29">
        <f t="shared" si="171"/>
        <v>4.9641990773850611E-9</v>
      </c>
      <c r="V239" s="35">
        <v>5.6299999999999998E-9</v>
      </c>
      <c r="W239" s="35">
        <v>1.5913836835799999</v>
      </c>
      <c r="X239" s="35">
        <v>2391.4368177299998</v>
      </c>
      <c r="Y239" s="29">
        <f t="shared" si="172"/>
        <v>-5.1681938508556556E-9</v>
      </c>
      <c r="Z239" s="29">
        <f t="shared" si="173"/>
        <v>-5.1681256040030726E-9</v>
      </c>
      <c r="AA239" s="29">
        <f t="shared" si="174"/>
        <v>-5.1681256064069223E-9</v>
      </c>
      <c r="AB239" s="29">
        <f t="shared" si="175"/>
        <v>-5.1681256064068429E-9</v>
      </c>
      <c r="AD239" s="35">
        <v>5.4999999999999996E-10</v>
      </c>
      <c r="AE239" s="35">
        <v>0.41979092763999998</v>
      </c>
      <c r="AF239" s="35">
        <v>9779.1086761253991</v>
      </c>
      <c r="AG239" s="29">
        <f t="shared" si="176"/>
        <v>-3.1083561953437229E-10</v>
      </c>
      <c r="AH239" s="29">
        <f t="shared" si="177"/>
        <v>-3.1077891351430236E-10</v>
      </c>
      <c r="AI239" s="29">
        <f t="shared" si="178"/>
        <v>-3.1077891551165439E-10</v>
      </c>
      <c r="AJ239" s="29">
        <f t="shared" si="179"/>
        <v>-3.1077891551158992E-10</v>
      </c>
      <c r="AL239" s="35"/>
      <c r="AM239" s="35"/>
      <c r="AN239" s="35"/>
      <c r="AT239" s="35"/>
      <c r="AU239" s="35"/>
      <c r="AV239" s="35"/>
      <c r="BB239" s="35"/>
      <c r="BC239" s="35"/>
      <c r="BD239" s="35"/>
      <c r="BJ239" s="35">
        <v>2.7999999999999998E-9</v>
      </c>
      <c r="BK239" s="35">
        <v>0.76436434397999997</v>
      </c>
      <c r="BL239" s="35">
        <v>853.19638175199998</v>
      </c>
      <c r="BM239" s="29">
        <f t="shared" si="180"/>
        <v>-1.3046991173741992E-9</v>
      </c>
      <c r="BN239" s="29">
        <f t="shared" si="181"/>
        <v>-1.3046721052863804E-9</v>
      </c>
      <c r="BO239" s="29">
        <f t="shared" si="182"/>
        <v>-1.3046721062377895E-9</v>
      </c>
      <c r="BP239" s="29">
        <f t="shared" si="183"/>
        <v>-1.3046721062377587E-9</v>
      </c>
      <c r="BR239" s="35">
        <v>4.6000000000000001E-10</v>
      </c>
      <c r="BS239" s="35">
        <v>5.6276294116800001</v>
      </c>
      <c r="BT239" s="35">
        <v>9168.6408983473993</v>
      </c>
      <c r="BU239" s="29">
        <f t="shared" si="184"/>
        <v>-3.7816887696572478E-10</v>
      </c>
      <c r="BV239" s="29">
        <f t="shared" si="185"/>
        <v>-3.7819955985023988E-10</v>
      </c>
      <c r="BW239" s="29">
        <f t="shared" si="186"/>
        <v>-3.7819955876963889E-10</v>
      </c>
      <c r="BX239" s="29">
        <f t="shared" si="187"/>
        <v>-3.7819955876966862E-10</v>
      </c>
      <c r="BZ239" s="35"/>
      <c r="CA239" s="35"/>
      <c r="CB239" s="35"/>
      <c r="CH239" s="35"/>
      <c r="CI239" s="35"/>
      <c r="CJ239" s="35"/>
      <c r="CP239" s="35"/>
      <c r="CQ239" s="35"/>
      <c r="CR239" s="35"/>
      <c r="CX239" s="35"/>
      <c r="CY239" s="35"/>
      <c r="CZ239" s="35"/>
      <c r="DF239" s="35">
        <v>2.1900000000000001E-8</v>
      </c>
      <c r="DG239" s="35">
        <v>6.1834444809900004</v>
      </c>
      <c r="DH239" s="35">
        <v>3346.1353510071999</v>
      </c>
      <c r="DI239" s="29">
        <f t="shared" si="188"/>
        <v>-1.4604966714913623E-8</v>
      </c>
      <c r="DJ239" s="29">
        <f t="shared" si="189"/>
        <v>-1.4605664509753104E-8</v>
      </c>
      <c r="DK239" s="29">
        <f t="shared" si="190"/>
        <v>-1.4605664485176304E-8</v>
      </c>
      <c r="DL239" s="29">
        <f t="shared" si="191"/>
        <v>-1.4605664485176999E-8</v>
      </c>
      <c r="DN239" s="35">
        <v>3.1599999999999998E-9</v>
      </c>
      <c r="DO239" s="35">
        <v>5.1086285168899996</v>
      </c>
      <c r="DP239" s="35">
        <v>17395.219734725801</v>
      </c>
      <c r="DQ239" s="29">
        <f t="shared" si="192"/>
        <v>5.7890944574929497E-10</v>
      </c>
      <c r="DR239" s="29">
        <f t="shared" si="193"/>
        <v>5.7821886264710388E-10</v>
      </c>
      <c r="DS239" s="29">
        <f t="shared" si="194"/>
        <v>5.7821888697113189E-10</v>
      </c>
      <c r="DT239" s="29">
        <f t="shared" si="195"/>
        <v>5.7821888697024898E-10</v>
      </c>
      <c r="DV239" s="35">
        <v>5.4999999999999996E-10</v>
      </c>
      <c r="DW239" s="35">
        <v>5.9337102682899996</v>
      </c>
      <c r="DX239" s="35">
        <v>8439.8779318163997</v>
      </c>
      <c r="DY239" s="29">
        <f t="shared" si="196"/>
        <v>3.8939795081128254E-11</v>
      </c>
      <c r="DZ239" s="29">
        <f t="shared" si="197"/>
        <v>3.8880623625662371E-11</v>
      </c>
      <c r="EA239" s="29">
        <f t="shared" si="198"/>
        <v>3.8880625709769108E-11</v>
      </c>
      <c r="EB239" s="29">
        <f t="shared" si="199"/>
        <v>3.888062570970674E-11</v>
      </c>
      <c r="ED239" s="35"/>
      <c r="EE239" s="35"/>
      <c r="EF239" s="35"/>
      <c r="EL239" s="35"/>
      <c r="EM239" s="35"/>
      <c r="EN239" s="35"/>
      <c r="ET239" s="35"/>
      <c r="EU239" s="35"/>
      <c r="EV239" s="35"/>
    </row>
    <row r="240" spans="14:152" s="29" customFormat="1" ht="13.5" x14ac:dyDescent="0.3">
      <c r="N240" s="35">
        <v>5.1919999999999998E-8</v>
      </c>
      <c r="O240" s="35">
        <v>3.63500646439</v>
      </c>
      <c r="P240" s="35">
        <v>536.80451209540001</v>
      </c>
      <c r="Q240" s="29">
        <f t="shared" si="168"/>
        <v>5.0750599201041427E-8</v>
      </c>
      <c r="R240" s="29">
        <f t="shared" si="169"/>
        <v>5.0750524033431612E-8</v>
      </c>
      <c r="S240" s="29">
        <f t="shared" si="170"/>
        <v>5.0750524036079166E-8</v>
      </c>
      <c r="T240" s="29">
        <f t="shared" si="171"/>
        <v>5.0750524036079087E-8</v>
      </c>
      <c r="V240" s="35">
        <v>5.5500000000000001E-9</v>
      </c>
      <c r="W240" s="35">
        <v>2.7080196219000001</v>
      </c>
      <c r="X240" s="35">
        <v>4555.3474460203997</v>
      </c>
      <c r="Y240" s="29">
        <f t="shared" si="172"/>
        <v>1.4991985740064069E-9</v>
      </c>
      <c r="Z240" s="29">
        <f t="shared" si="173"/>
        <v>1.4995096462433615E-9</v>
      </c>
      <c r="AA240" s="29">
        <f t="shared" si="174"/>
        <v>1.4995096352870191E-9</v>
      </c>
      <c r="AB240" s="29">
        <f t="shared" si="175"/>
        <v>1.4995096352873225E-9</v>
      </c>
      <c r="AD240" s="35">
        <v>7.4000000000000003E-10</v>
      </c>
      <c r="AE240" s="35">
        <v>3.8527624282000001</v>
      </c>
      <c r="AF240" s="35">
        <v>2766.2676283649998</v>
      </c>
      <c r="AG240" s="29">
        <f t="shared" si="176"/>
        <v>6.467161537810713E-11</v>
      </c>
      <c r="AH240" s="29">
        <f t="shared" si="177"/>
        <v>6.4645555963649533E-11</v>
      </c>
      <c r="AI240" s="29">
        <f t="shared" si="178"/>
        <v>6.4645556881499752E-11</v>
      </c>
      <c r="AJ240" s="29">
        <f t="shared" si="179"/>
        <v>6.4645556881473554E-11</v>
      </c>
      <c r="AL240" s="35"/>
      <c r="AM240" s="35"/>
      <c r="AN240" s="35"/>
      <c r="AT240" s="35"/>
      <c r="AU240" s="35"/>
      <c r="AV240" s="35"/>
      <c r="BB240" s="35"/>
      <c r="BC240" s="35"/>
      <c r="BD240" s="35"/>
      <c r="BJ240" s="35">
        <v>3.17E-9</v>
      </c>
      <c r="BK240" s="35">
        <v>4.9146608138100003</v>
      </c>
      <c r="BL240" s="35">
        <v>3443.7052009183999</v>
      </c>
      <c r="BM240" s="29">
        <f t="shared" si="180"/>
        <v>-1.2754901193963693E-9</v>
      </c>
      <c r="BN240" s="29">
        <f t="shared" si="181"/>
        <v>-1.2756178317682068E-9</v>
      </c>
      <c r="BO240" s="29">
        <f t="shared" si="182"/>
        <v>-1.2756178272700422E-9</v>
      </c>
      <c r="BP240" s="29">
        <f t="shared" si="183"/>
        <v>-1.2756178272701659E-9</v>
      </c>
      <c r="BR240" s="35">
        <v>3.4999999999999998E-10</v>
      </c>
      <c r="BS240" s="35">
        <v>1.65976191407</v>
      </c>
      <c r="BT240" s="35">
        <v>12168.0026965746</v>
      </c>
      <c r="BU240" s="29">
        <f t="shared" si="184"/>
        <v>-6.9515337845282064E-11</v>
      </c>
      <c r="BV240" s="29">
        <f t="shared" si="185"/>
        <v>-6.9568676723250548E-11</v>
      </c>
      <c r="BW240" s="29">
        <f t="shared" si="186"/>
        <v>-6.9568674844606732E-11</v>
      </c>
      <c r="BX240" s="29">
        <f t="shared" si="187"/>
        <v>-6.9568674844665229E-11</v>
      </c>
      <c r="BZ240" s="35"/>
      <c r="CA240" s="35"/>
      <c r="CB240" s="35"/>
      <c r="CH240" s="35"/>
      <c r="CI240" s="35"/>
      <c r="CJ240" s="35"/>
      <c r="CP240" s="35"/>
      <c r="CQ240" s="35"/>
      <c r="CR240" s="35"/>
      <c r="CX240" s="35"/>
      <c r="CY240" s="35"/>
      <c r="CZ240" s="35"/>
      <c r="DF240" s="35">
        <v>2.4439999999999999E-8</v>
      </c>
      <c r="DG240" s="35">
        <v>1.9254799516900001</v>
      </c>
      <c r="DH240" s="35">
        <v>7799.9806455024</v>
      </c>
      <c r="DI240" s="29">
        <f t="shared" si="188"/>
        <v>-2.3984589783404124E-8</v>
      </c>
      <c r="DJ240" s="29">
        <f t="shared" si="189"/>
        <v>-2.3984121572676746E-8</v>
      </c>
      <c r="DK240" s="29">
        <f t="shared" si="190"/>
        <v>-2.3984121589171922E-8</v>
      </c>
      <c r="DL240" s="29">
        <f t="shared" si="191"/>
        <v>-2.3984121589171521E-8</v>
      </c>
      <c r="DN240" s="35">
        <v>3.2500000000000002E-9</v>
      </c>
      <c r="DO240" s="35">
        <v>4.5910332006500001</v>
      </c>
      <c r="DP240" s="35">
        <v>19800.945956224801</v>
      </c>
      <c r="DQ240" s="29">
        <f t="shared" si="192"/>
        <v>2.8045990836511347E-9</v>
      </c>
      <c r="DR240" s="29">
        <f t="shared" si="193"/>
        <v>2.8041834593272063E-9</v>
      </c>
      <c r="DS240" s="29">
        <f t="shared" si="194"/>
        <v>2.8041834739693421E-9</v>
      </c>
      <c r="DT240" s="29">
        <f t="shared" si="195"/>
        <v>2.8041834739688751E-9</v>
      </c>
      <c r="DV240" s="35">
        <v>4.2E-10</v>
      </c>
      <c r="DW240" s="35">
        <v>5.4041723230800001</v>
      </c>
      <c r="DX240" s="35">
        <v>3344.2028553516002</v>
      </c>
      <c r="DY240" s="29">
        <f t="shared" si="196"/>
        <v>-4.1980969149351666E-10</v>
      </c>
      <c r="DZ240" s="29">
        <f t="shared" si="197"/>
        <v>-4.1981023138543065E-10</v>
      </c>
      <c r="EA240" s="29">
        <f t="shared" si="198"/>
        <v>-4.1981023136642835E-10</v>
      </c>
      <c r="EB240" s="29">
        <f t="shared" si="199"/>
        <v>-4.1981023136642897E-10</v>
      </c>
      <c r="ED240" s="35"/>
      <c r="EE240" s="35"/>
      <c r="EF240" s="35"/>
      <c r="EL240" s="35"/>
      <c r="EM240" s="35"/>
      <c r="EN240" s="35"/>
      <c r="ET240" s="35"/>
      <c r="EU240" s="35"/>
      <c r="EV240" s="35"/>
    </row>
    <row r="241" spans="14:152" s="29" customFormat="1" ht="13.5" x14ac:dyDescent="0.3">
      <c r="N241" s="35">
        <v>5.6640000000000003E-8</v>
      </c>
      <c r="O241" s="35">
        <v>0.50446281442999996</v>
      </c>
      <c r="P241" s="35">
        <v>5305.4510535538002</v>
      </c>
      <c r="Q241" s="29">
        <f t="shared" si="168"/>
        <v>1.5720585358529584E-8</v>
      </c>
      <c r="R241" s="29">
        <f t="shared" si="169"/>
        <v>1.5716896047676041E-8</v>
      </c>
      <c r="S241" s="29">
        <f t="shared" si="170"/>
        <v>1.5716896177620309E-8</v>
      </c>
      <c r="T241" s="29">
        <f t="shared" si="171"/>
        <v>1.5716896177616441E-8</v>
      </c>
      <c r="V241" s="35">
        <v>6.96E-9</v>
      </c>
      <c r="W241" s="35">
        <v>2.8927668603800001</v>
      </c>
      <c r="X241" s="35">
        <v>2648.4548254729998</v>
      </c>
      <c r="Y241" s="29">
        <f t="shared" si="172"/>
        <v>-2.4231413417662433E-9</v>
      </c>
      <c r="Z241" s="29">
        <f t="shared" si="173"/>
        <v>-2.4229205158733824E-9</v>
      </c>
      <c r="AA241" s="29">
        <f t="shared" si="174"/>
        <v>-2.4229205236512244E-9</v>
      </c>
      <c r="AB241" s="29">
        <f t="shared" si="175"/>
        <v>-2.4229205236509928E-9</v>
      </c>
      <c r="AD241" s="35">
        <v>5.6000000000000003E-10</v>
      </c>
      <c r="AE241" s="35">
        <v>2.4926158687900002</v>
      </c>
      <c r="AF241" s="35">
        <v>5642.1982426092</v>
      </c>
      <c r="AG241" s="29">
        <f t="shared" si="176"/>
        <v>5.5629013601410041E-10</v>
      </c>
      <c r="AH241" s="29">
        <f t="shared" si="177"/>
        <v>5.5628549455910657E-10</v>
      </c>
      <c r="AI241" s="29">
        <f t="shared" si="178"/>
        <v>5.5628549472263656E-10</v>
      </c>
      <c r="AJ241" s="29">
        <f t="shared" si="179"/>
        <v>5.5628549472263108E-10</v>
      </c>
      <c r="AL241" s="35"/>
      <c r="AM241" s="35"/>
      <c r="AN241" s="35"/>
      <c r="AT241" s="35"/>
      <c r="AU241" s="35"/>
      <c r="AV241" s="35"/>
      <c r="BB241" s="35"/>
      <c r="BC241" s="35"/>
      <c r="BD241" s="35"/>
      <c r="BJ241" s="35">
        <v>2.57E-9</v>
      </c>
      <c r="BK241" s="35">
        <v>0.15709629187999999</v>
      </c>
      <c r="BL241" s="35">
        <v>12168.0026965746</v>
      </c>
      <c r="BM241" s="29">
        <f t="shared" si="180"/>
        <v>-2.5477054834893272E-9</v>
      </c>
      <c r="BN241" s="29">
        <f t="shared" si="181"/>
        <v>-2.5476529285530667E-9</v>
      </c>
      <c r="BO241" s="29">
        <f t="shared" si="182"/>
        <v>-2.5476529304052135E-9</v>
      </c>
      <c r="BP241" s="29">
        <f t="shared" si="183"/>
        <v>-2.547652930405156E-9</v>
      </c>
      <c r="BR241" s="35">
        <v>4.7000000000000003E-10</v>
      </c>
      <c r="BS241" s="35">
        <v>4.5233427266600001</v>
      </c>
      <c r="BT241" s="35">
        <v>10021.9045904022</v>
      </c>
      <c r="BU241" s="29">
        <f t="shared" si="184"/>
        <v>-3.2958382551347582E-10</v>
      </c>
      <c r="BV241" s="29">
        <f t="shared" si="185"/>
        <v>-3.2962673629438056E-10</v>
      </c>
      <c r="BW241" s="29">
        <f t="shared" si="186"/>
        <v>-3.2962673478308797E-10</v>
      </c>
      <c r="BX241" s="29">
        <f t="shared" si="187"/>
        <v>-3.2962673478313559E-10</v>
      </c>
      <c r="BZ241" s="35"/>
      <c r="CA241" s="35"/>
      <c r="CB241" s="35"/>
      <c r="CH241" s="35"/>
      <c r="CI241" s="35"/>
      <c r="CJ241" s="35"/>
      <c r="CP241" s="35"/>
      <c r="CQ241" s="35"/>
      <c r="CR241" s="35"/>
      <c r="CX241" s="35"/>
      <c r="CY241" s="35"/>
      <c r="CZ241" s="35"/>
      <c r="DF241" s="35">
        <v>2.1209999999999999E-8</v>
      </c>
      <c r="DG241" s="35">
        <v>4.8749121611500001</v>
      </c>
      <c r="DH241" s="35">
        <v>9830.3890139878004</v>
      </c>
      <c r="DI241" s="29">
        <f t="shared" si="188"/>
        <v>8.1530154313699548E-9</v>
      </c>
      <c r="DJ241" s="29">
        <f t="shared" si="189"/>
        <v>8.1554751422316352E-9</v>
      </c>
      <c r="DK241" s="29">
        <f t="shared" si="190"/>
        <v>8.155475055598892E-9</v>
      </c>
      <c r="DL241" s="29">
        <f t="shared" si="191"/>
        <v>8.1554750556016747E-9</v>
      </c>
      <c r="DN241" s="35">
        <v>3.2000000000000001E-9</v>
      </c>
      <c r="DO241" s="35">
        <v>0.10022132590000001</v>
      </c>
      <c r="DP241" s="35">
        <v>1692.1656695024001</v>
      </c>
      <c r="DQ241" s="29">
        <f t="shared" si="192"/>
        <v>-2.4677126722506013E-9</v>
      </c>
      <c r="DR241" s="29">
        <f t="shared" si="193"/>
        <v>-2.4676686171515445E-9</v>
      </c>
      <c r="DS241" s="29">
        <f t="shared" si="194"/>
        <v>-2.4676686187032547E-9</v>
      </c>
      <c r="DT241" s="29">
        <f t="shared" si="195"/>
        <v>-2.4676686187032042E-9</v>
      </c>
      <c r="DV241" s="35">
        <v>5.6000000000000003E-10</v>
      </c>
      <c r="DW241" s="35">
        <v>3.87534582911</v>
      </c>
      <c r="DX241" s="35">
        <v>6816.2899334350004</v>
      </c>
      <c r="DY241" s="29">
        <f t="shared" si="196"/>
        <v>4.6604147232561857E-11</v>
      </c>
      <c r="DZ241" s="29">
        <f t="shared" si="197"/>
        <v>4.6652757530485955E-11</v>
      </c>
      <c r="EA241" s="29">
        <f t="shared" si="198"/>
        <v>4.6652755818364918E-11</v>
      </c>
      <c r="EB241" s="29">
        <f t="shared" si="199"/>
        <v>4.665275581842043E-11</v>
      </c>
      <c r="ED241" s="35"/>
      <c r="EE241" s="35"/>
      <c r="EF241" s="35"/>
      <c r="EL241" s="35"/>
      <c r="EM241" s="35"/>
      <c r="EN241" s="35"/>
      <c r="ET241" s="35"/>
      <c r="EU241" s="35"/>
      <c r="EV241" s="35"/>
    </row>
    <row r="242" spans="14:152" s="29" customFormat="1" ht="13.5" x14ac:dyDescent="0.3">
      <c r="N242" s="35">
        <v>5.264E-8</v>
      </c>
      <c r="O242" s="35">
        <v>5.4003118002499999</v>
      </c>
      <c r="P242" s="35">
        <v>3355.8648978848</v>
      </c>
      <c r="Q242" s="29">
        <f t="shared" si="168"/>
        <v>-5.1420636976185617E-8</v>
      </c>
      <c r="R242" s="29">
        <f t="shared" si="169"/>
        <v>-5.1421120006791404E-8</v>
      </c>
      <c r="S242" s="29">
        <f t="shared" si="170"/>
        <v>-5.1421119989779958E-8</v>
      </c>
      <c r="T242" s="29">
        <f t="shared" si="171"/>
        <v>-5.1421119989780521E-8</v>
      </c>
      <c r="V242" s="35">
        <v>5.8699999999999998E-9</v>
      </c>
      <c r="W242" s="35">
        <v>4.5601798872900003</v>
      </c>
      <c r="X242" s="35">
        <v>6680.2445323313996</v>
      </c>
      <c r="Y242" s="29">
        <f t="shared" si="172"/>
        <v>5.865912035583459E-9</v>
      </c>
      <c r="Z242" s="29">
        <f t="shared" si="173"/>
        <v>5.8658933156870065E-9</v>
      </c>
      <c r="AA242" s="29">
        <f t="shared" si="174"/>
        <v>5.8658933163471016E-9</v>
      </c>
      <c r="AB242" s="29">
        <f t="shared" si="175"/>
        <v>5.8658933163470834E-9</v>
      </c>
      <c r="AD242" s="35">
        <v>5.4999999999999996E-10</v>
      </c>
      <c r="AE242" s="35">
        <v>2.62555306434</v>
      </c>
      <c r="AF242" s="35">
        <v>14314.1681130498</v>
      </c>
      <c r="AG242" s="29">
        <f t="shared" si="176"/>
        <v>-4.8143240909124485E-10</v>
      </c>
      <c r="AH242" s="29">
        <f t="shared" si="177"/>
        <v>-4.8138375484061855E-10</v>
      </c>
      <c r="AI242" s="29">
        <f t="shared" si="178"/>
        <v>-4.8138375655457752E-10</v>
      </c>
      <c r="AJ242" s="29">
        <f t="shared" si="179"/>
        <v>-4.8138375655452458E-10</v>
      </c>
      <c r="AL242" s="35"/>
      <c r="AM242" s="35"/>
      <c r="AN242" s="35"/>
      <c r="AT242" s="35"/>
      <c r="AU242" s="35"/>
      <c r="AV242" s="35"/>
      <c r="BB242" s="35"/>
      <c r="BC242" s="35"/>
      <c r="BD242" s="35"/>
      <c r="BJ242" s="35">
        <v>2.3699999999999999E-9</v>
      </c>
      <c r="BK242" s="35">
        <v>3.1338042180499999</v>
      </c>
      <c r="BL242" s="35">
        <v>74.781598567299994</v>
      </c>
      <c r="BM242" s="29">
        <f t="shared" si="180"/>
        <v>-8.4373307942419783E-10</v>
      </c>
      <c r="BN242" s="29">
        <f t="shared" si="181"/>
        <v>-8.4373519592167465E-10</v>
      </c>
      <c r="BO242" s="29">
        <f t="shared" si="182"/>
        <v>-8.4373519584712851E-10</v>
      </c>
      <c r="BP242" s="29">
        <f t="shared" si="183"/>
        <v>-8.4373519584713047E-10</v>
      </c>
      <c r="BR242" s="35">
        <v>3.9E-10</v>
      </c>
      <c r="BS242" s="35">
        <v>2.0836707622900001</v>
      </c>
      <c r="BT242" s="35">
        <v>13745.346239022399</v>
      </c>
      <c r="BU242" s="29">
        <f t="shared" si="184"/>
        <v>2.5429548767611285E-10</v>
      </c>
      <c r="BV242" s="29">
        <f t="shared" si="185"/>
        <v>2.5424354418741004E-10</v>
      </c>
      <c r="BW242" s="29">
        <f t="shared" si="186"/>
        <v>2.5424354601707684E-10</v>
      </c>
      <c r="BX242" s="29">
        <f t="shared" si="187"/>
        <v>2.5424354601701796E-10</v>
      </c>
      <c r="BZ242" s="35"/>
      <c r="CA242" s="35"/>
      <c r="CB242" s="35"/>
      <c r="CH242" s="35"/>
      <c r="CI242" s="35"/>
      <c r="CJ242" s="35"/>
      <c r="CP242" s="35"/>
      <c r="CQ242" s="35"/>
      <c r="CR242" s="35"/>
      <c r="CX242" s="35"/>
      <c r="CY242" s="35"/>
      <c r="CZ242" s="35"/>
      <c r="DF242" s="35">
        <v>2.5320000000000001E-8</v>
      </c>
      <c r="DG242" s="35">
        <v>5.3955008726999996</v>
      </c>
      <c r="DH242" s="35">
        <v>3863.1898447936001</v>
      </c>
      <c r="DI242" s="29">
        <f t="shared" si="188"/>
        <v>1.4229469530766901E-8</v>
      </c>
      <c r="DJ242" s="29">
        <f t="shared" si="189"/>
        <v>1.4228435573077192E-8</v>
      </c>
      <c r="DK242" s="29">
        <f t="shared" si="190"/>
        <v>1.4228435609495284E-8</v>
      </c>
      <c r="DL242" s="29">
        <f t="shared" si="191"/>
        <v>1.4228435609494094E-8</v>
      </c>
      <c r="DN242" s="35">
        <v>3.1300000000000002E-9</v>
      </c>
      <c r="DO242" s="35">
        <v>4.7650918226299996</v>
      </c>
      <c r="DP242" s="35">
        <v>3304.5845600224002</v>
      </c>
      <c r="DQ242" s="29">
        <f t="shared" si="192"/>
        <v>-9.7967310015314975E-10</v>
      </c>
      <c r="DR242" s="29">
        <f t="shared" si="193"/>
        <v>-9.7954756113826823E-10</v>
      </c>
      <c r="DS242" s="29">
        <f t="shared" si="194"/>
        <v>-9.7954756555997398E-10</v>
      </c>
      <c r="DT242" s="29">
        <f t="shared" si="195"/>
        <v>-9.7954756555982612E-10</v>
      </c>
      <c r="DV242" s="35">
        <v>4.8999999999999996E-10</v>
      </c>
      <c r="DW242" s="35">
        <v>5.5715305644699997</v>
      </c>
      <c r="DX242" s="35">
        <v>17468.855197945399</v>
      </c>
      <c r="DY242" s="29">
        <f t="shared" si="196"/>
        <v>4.7194259604002567E-10</v>
      </c>
      <c r="DZ242" s="29">
        <f t="shared" si="197"/>
        <v>4.7197200610610148E-10</v>
      </c>
      <c r="EA242" s="29">
        <f t="shared" si="198"/>
        <v>4.7197200507065054E-10</v>
      </c>
      <c r="EB242" s="29">
        <f t="shared" si="199"/>
        <v>4.7197200507068053E-10</v>
      </c>
      <c r="ED242" s="35"/>
      <c r="EE242" s="35"/>
      <c r="EF242" s="35"/>
      <c r="EL242" s="35"/>
      <c r="EM242" s="35"/>
      <c r="EN242" s="35"/>
      <c r="ET242" s="35"/>
      <c r="EU242" s="35"/>
      <c r="EV242" s="35"/>
    </row>
    <row r="243" spans="14:152" s="29" customFormat="1" ht="13.5" x14ac:dyDescent="0.3">
      <c r="N243" s="35">
        <v>5.4030000000000001E-8</v>
      </c>
      <c r="O243" s="35">
        <v>5.9686722748900003</v>
      </c>
      <c r="P243" s="35">
        <v>3074.0053849780002</v>
      </c>
      <c r="Q243" s="29">
        <f t="shared" si="168"/>
        <v>4.2936378527373019E-8</v>
      </c>
      <c r="R243" s="29">
        <f t="shared" si="169"/>
        <v>4.2935090082052051E-8</v>
      </c>
      <c r="S243" s="29">
        <f t="shared" si="170"/>
        <v>4.2935090127434065E-8</v>
      </c>
      <c r="T243" s="29">
        <f t="shared" si="171"/>
        <v>4.2935090127432662E-8</v>
      </c>
      <c r="V243" s="35">
        <v>5.4000000000000004E-9</v>
      </c>
      <c r="W243" s="35">
        <v>2.8600266291900001</v>
      </c>
      <c r="X243" s="35">
        <v>5459.3762870782002</v>
      </c>
      <c r="Y243" s="29">
        <f t="shared" si="172"/>
        <v>-4.9208148509931225E-9</v>
      </c>
      <c r="Z243" s="29">
        <f t="shared" si="173"/>
        <v>-4.9209699900390648E-9</v>
      </c>
      <c r="AA243" s="29">
        <f t="shared" si="174"/>
        <v>-4.9209699845752374E-9</v>
      </c>
      <c r="AB243" s="29">
        <f t="shared" si="175"/>
        <v>-4.9209699845754277E-9</v>
      </c>
      <c r="AD243" s="35">
        <v>5.4E-10</v>
      </c>
      <c r="AE243" s="35">
        <v>3.95212835807</v>
      </c>
      <c r="AF243" s="35">
        <v>4032.7700279266001</v>
      </c>
      <c r="AG243" s="29">
        <f t="shared" si="176"/>
        <v>5.0963996305044972E-10</v>
      </c>
      <c r="AH243" s="29">
        <f t="shared" si="177"/>
        <v>5.0964916215967611E-10</v>
      </c>
      <c r="AI243" s="29">
        <f t="shared" si="178"/>
        <v>5.0964916183569439E-10</v>
      </c>
      <c r="AJ243" s="29">
        <f t="shared" si="179"/>
        <v>5.0964916183570452E-10</v>
      </c>
      <c r="AL243" s="35"/>
      <c r="AM243" s="35"/>
      <c r="AN243" s="35"/>
      <c r="AT243" s="35"/>
      <c r="AU243" s="35"/>
      <c r="AV243" s="35"/>
      <c r="BB243" s="35"/>
      <c r="BC243" s="35"/>
      <c r="BD243" s="35"/>
      <c r="BJ243" s="35">
        <v>2.7099999999999999E-9</v>
      </c>
      <c r="BK243" s="35">
        <v>1.83008759256</v>
      </c>
      <c r="BL243" s="35">
        <v>3399.9862886134001</v>
      </c>
      <c r="BM243" s="29">
        <f t="shared" si="180"/>
        <v>2.3735018986720499E-9</v>
      </c>
      <c r="BN243" s="29">
        <f t="shared" si="181"/>
        <v>2.3735587231938543E-9</v>
      </c>
      <c r="BO243" s="29">
        <f t="shared" si="182"/>
        <v>2.3735587211924904E-9</v>
      </c>
      <c r="BP243" s="29">
        <f t="shared" si="183"/>
        <v>2.3735587211925553E-9</v>
      </c>
      <c r="BR243" s="35">
        <v>3.9E-10</v>
      </c>
      <c r="BS243" s="35">
        <v>4.7618613557199998</v>
      </c>
      <c r="BT243" s="35">
        <v>20597.243963041201</v>
      </c>
      <c r="BU243" s="29">
        <f t="shared" si="184"/>
        <v>3.8998709116072173E-10</v>
      </c>
      <c r="BV243" s="29">
        <f t="shared" si="185"/>
        <v>3.8998791286812047E-10</v>
      </c>
      <c r="BW243" s="29">
        <f t="shared" si="186"/>
        <v>3.8998791283965465E-10</v>
      </c>
      <c r="BX243" s="29">
        <f t="shared" si="187"/>
        <v>3.8998791283965553E-10</v>
      </c>
      <c r="BZ243" s="35"/>
      <c r="CA243" s="35"/>
      <c r="CB243" s="35"/>
      <c r="CH243" s="35"/>
      <c r="CI243" s="35"/>
      <c r="CJ243" s="35"/>
      <c r="CP243" s="35"/>
      <c r="CQ243" s="35"/>
      <c r="CR243" s="35"/>
      <c r="CX243" s="35"/>
      <c r="CY243" s="35"/>
      <c r="CZ243" s="35"/>
      <c r="DF243" s="35">
        <v>2.1010000000000001E-8</v>
      </c>
      <c r="DG243" s="35">
        <v>2.84309138388</v>
      </c>
      <c r="DH243" s="35">
        <v>3415.3940252671</v>
      </c>
      <c r="DI243" s="29">
        <f t="shared" si="188"/>
        <v>-4.0936998335173257E-9</v>
      </c>
      <c r="DJ243" s="29">
        <f t="shared" si="189"/>
        <v>-4.0928004038730862E-9</v>
      </c>
      <c r="DK243" s="29">
        <f t="shared" si="190"/>
        <v>-4.0928004355524493E-9</v>
      </c>
      <c r="DL243" s="29">
        <f t="shared" si="191"/>
        <v>-4.0928004355514244E-9</v>
      </c>
      <c r="DN243" s="35">
        <v>3.29E-9</v>
      </c>
      <c r="DO243" s="35">
        <v>3.5151520134199998</v>
      </c>
      <c r="DP243" s="35">
        <v>1903.4368125011999</v>
      </c>
      <c r="DQ243" s="29">
        <f t="shared" si="192"/>
        <v>-3.2635260984739231E-9</v>
      </c>
      <c r="DR243" s="29">
        <f t="shared" si="193"/>
        <v>-3.2635159656783692E-9</v>
      </c>
      <c r="DS243" s="29">
        <f t="shared" si="194"/>
        <v>-3.2635159660352939E-9</v>
      </c>
      <c r="DT243" s="29">
        <f t="shared" si="195"/>
        <v>-3.2635159660352852E-9</v>
      </c>
      <c r="DV243" s="35">
        <v>4.6000000000000001E-10</v>
      </c>
      <c r="DW243" s="35">
        <v>3.0778329904900001</v>
      </c>
      <c r="DX243" s="35">
        <v>12722.552420485201</v>
      </c>
      <c r="DY243" s="29">
        <f t="shared" si="196"/>
        <v>-3.3007573323780279E-10</v>
      </c>
      <c r="DZ243" s="29">
        <f t="shared" si="197"/>
        <v>-3.3002363859573745E-10</v>
      </c>
      <c r="EA243" s="29">
        <f t="shared" si="198"/>
        <v>-3.3002364043073931E-10</v>
      </c>
      <c r="EB243" s="29">
        <f t="shared" si="199"/>
        <v>-3.3002364043068466E-10</v>
      </c>
      <c r="ED243" s="35"/>
      <c r="EE243" s="35"/>
      <c r="EF243" s="35"/>
      <c r="EL243" s="35"/>
      <c r="EM243" s="35"/>
      <c r="EN243" s="35"/>
      <c r="ET243" s="35"/>
      <c r="EU243" s="35"/>
      <c r="EV243" s="35"/>
    </row>
    <row r="244" spans="14:152" s="29" customFormat="1" ht="13.5" x14ac:dyDescent="0.3">
      <c r="N244" s="35">
        <v>4.046E-8</v>
      </c>
      <c r="O244" s="35">
        <v>0.83826342100999995</v>
      </c>
      <c r="P244" s="35">
        <v>10021.9045904022</v>
      </c>
      <c r="Q244" s="29">
        <f t="shared" si="168"/>
        <v>3.9200481407850472E-8</v>
      </c>
      <c r="R244" s="29">
        <f t="shared" si="169"/>
        <v>3.9201763939553777E-8</v>
      </c>
      <c r="S244" s="29">
        <f t="shared" si="170"/>
        <v>3.9201763894392237E-8</v>
      </c>
      <c r="T244" s="29">
        <f t="shared" si="171"/>
        <v>3.9201763894393659E-8</v>
      </c>
      <c r="V244" s="35">
        <v>5.3000000000000003E-9</v>
      </c>
      <c r="W244" s="35">
        <v>5.6487739994600004</v>
      </c>
      <c r="X244" s="35">
        <v>6034.2140200847998</v>
      </c>
      <c r="Y244" s="29">
        <f t="shared" si="172"/>
        <v>-5.2992600059829032E-9</v>
      </c>
      <c r="Z244" s="29">
        <f t="shared" si="173"/>
        <v>-5.2992531609378072E-9</v>
      </c>
      <c r="AA244" s="29">
        <f t="shared" si="174"/>
        <v>-5.2992531611794548E-9</v>
      </c>
      <c r="AB244" s="29">
        <f t="shared" si="175"/>
        <v>-5.2992531611794482E-9</v>
      </c>
      <c r="AD244" s="35">
        <v>5.4999999999999996E-10</v>
      </c>
      <c r="AE244" s="35">
        <v>0.51062350772999998</v>
      </c>
      <c r="AF244" s="35">
        <v>15110.4661198662</v>
      </c>
      <c r="AG244" s="29">
        <f t="shared" si="176"/>
        <v>3.4660110916854685E-10</v>
      </c>
      <c r="AH244" s="29">
        <f t="shared" si="177"/>
        <v>3.4668356487054494E-10</v>
      </c>
      <c r="AI244" s="29">
        <f t="shared" si="178"/>
        <v>3.4668356196655498E-10</v>
      </c>
      <c r="AJ244" s="29">
        <f t="shared" si="179"/>
        <v>3.4668356196665207E-10</v>
      </c>
      <c r="AL244" s="35"/>
      <c r="AM244" s="35"/>
      <c r="AN244" s="35"/>
      <c r="AT244" s="35"/>
      <c r="AU244" s="35"/>
      <c r="AV244" s="35"/>
      <c r="BB244" s="35"/>
      <c r="BC244" s="35"/>
      <c r="BD244" s="35"/>
      <c r="BJ244" s="35">
        <v>2.33E-9</v>
      </c>
      <c r="BK244" s="35">
        <v>3.2016370261299998</v>
      </c>
      <c r="BL244" s="35">
        <v>10177.257679533601</v>
      </c>
      <c r="BM244" s="29">
        <f t="shared" si="180"/>
        <v>9.5940077845090555E-10</v>
      </c>
      <c r="BN244" s="29">
        <f t="shared" si="181"/>
        <v>9.5912461887437779E-10</v>
      </c>
      <c r="BO244" s="29">
        <f t="shared" si="182"/>
        <v>9.5912462860143884E-10</v>
      </c>
      <c r="BP244" s="29">
        <f t="shared" si="183"/>
        <v>9.5912462860113712E-10</v>
      </c>
      <c r="BR244" s="35">
        <v>3.9E-10</v>
      </c>
      <c r="BS244" s="35">
        <v>3.0095195024399999</v>
      </c>
      <c r="BT244" s="35">
        <v>3344.4937620577998</v>
      </c>
      <c r="BU244" s="29">
        <f t="shared" si="184"/>
        <v>2.7677050479678813E-10</v>
      </c>
      <c r="BV244" s="29">
        <f t="shared" si="185"/>
        <v>2.7678224814556549E-10</v>
      </c>
      <c r="BW244" s="29">
        <f t="shared" si="186"/>
        <v>2.76782247731956E-10</v>
      </c>
      <c r="BX244" s="29">
        <f t="shared" si="187"/>
        <v>2.7678224773196769E-10</v>
      </c>
      <c r="BZ244" s="35"/>
      <c r="CA244" s="35"/>
      <c r="CB244" s="35"/>
      <c r="CH244" s="35"/>
      <c r="CI244" s="35"/>
      <c r="CJ244" s="35"/>
      <c r="CP244" s="35"/>
      <c r="CQ244" s="35"/>
      <c r="CR244" s="35"/>
      <c r="CX244" s="35"/>
      <c r="CY244" s="35"/>
      <c r="CZ244" s="35"/>
      <c r="DF244" s="35">
        <v>2.1760000000000001E-8</v>
      </c>
      <c r="DG244" s="35">
        <v>0.58632570024999997</v>
      </c>
      <c r="DH244" s="35">
        <v>162.46663613219999</v>
      </c>
      <c r="DI244" s="29">
        <f t="shared" si="188"/>
        <v>-2.1684187521533132E-8</v>
      </c>
      <c r="DJ244" s="29">
        <f t="shared" si="189"/>
        <v>-2.1684191289420665E-8</v>
      </c>
      <c r="DK244" s="29">
        <f t="shared" si="190"/>
        <v>-2.1684191289287959E-8</v>
      </c>
      <c r="DL244" s="29">
        <f t="shared" si="191"/>
        <v>-2.1684191289287962E-8</v>
      </c>
      <c r="DN244" s="35">
        <v>3.6100000000000001E-9</v>
      </c>
      <c r="DO244" s="35">
        <v>1.4017957282</v>
      </c>
      <c r="DP244" s="35">
        <v>8270.2977486834006</v>
      </c>
      <c r="DQ244" s="29">
        <f t="shared" si="192"/>
        <v>-2.8985328488829501E-9</v>
      </c>
      <c r="DR244" s="29">
        <f t="shared" si="193"/>
        <v>-2.8987602602402479E-9</v>
      </c>
      <c r="DS244" s="29">
        <f t="shared" si="194"/>
        <v>-2.8987602522310485E-9</v>
      </c>
      <c r="DT244" s="29">
        <f t="shared" si="195"/>
        <v>-2.8987602522312933E-9</v>
      </c>
      <c r="DV244" s="35">
        <v>4.5E-10</v>
      </c>
      <c r="DW244" s="35">
        <v>1.49303542795</v>
      </c>
      <c r="DX244" s="35">
        <v>6247.5131155228</v>
      </c>
      <c r="DY244" s="29">
        <f t="shared" si="196"/>
        <v>-3.4182898740206113E-10</v>
      </c>
      <c r="DZ244" s="29">
        <f t="shared" si="197"/>
        <v>-3.4180562047985436E-10</v>
      </c>
      <c r="EA244" s="29">
        <f t="shared" si="198"/>
        <v>-3.4180562130291029E-10</v>
      </c>
      <c r="EB244" s="29">
        <f t="shared" si="199"/>
        <v>-3.4180562130288532E-10</v>
      </c>
      <c r="ED244" s="35"/>
      <c r="EE244" s="35"/>
      <c r="EF244" s="35"/>
      <c r="EL244" s="35"/>
      <c r="EM244" s="35"/>
      <c r="EN244" s="35"/>
      <c r="ET244" s="35"/>
      <c r="EU244" s="35"/>
      <c r="EV244" s="35"/>
    </row>
    <row r="245" spans="14:152" s="29" customFormat="1" ht="13.5" x14ac:dyDescent="0.3">
      <c r="N245" s="35">
        <v>4.1530000000000002E-8</v>
      </c>
      <c r="O245" s="35">
        <v>3.1449757081700001</v>
      </c>
      <c r="P245" s="35">
        <v>8439.8779318163997</v>
      </c>
      <c r="Q245" s="29">
        <f t="shared" si="168"/>
        <v>-1.7075125228652302E-8</v>
      </c>
      <c r="R245" s="29">
        <f t="shared" si="169"/>
        <v>-1.7071042032993149E-8</v>
      </c>
      <c r="S245" s="29">
        <f t="shared" si="170"/>
        <v>-1.7071042176813401E-8</v>
      </c>
      <c r="T245" s="29">
        <f t="shared" si="171"/>
        <v>-1.7071042176809096E-8</v>
      </c>
      <c r="V245" s="35">
        <v>5.2000000000000002E-9</v>
      </c>
      <c r="W245" s="35">
        <v>0.20012848836</v>
      </c>
      <c r="X245" s="35">
        <v>13760.5987102074</v>
      </c>
      <c r="Y245" s="29">
        <f t="shared" si="172"/>
        <v>-4.1545224455009512E-9</v>
      </c>
      <c r="Z245" s="29">
        <f t="shared" si="173"/>
        <v>-4.1550723125643968E-9</v>
      </c>
      <c r="AA245" s="29">
        <f t="shared" si="174"/>
        <v>-4.1550722931994642E-9</v>
      </c>
      <c r="AB245" s="29">
        <f t="shared" si="175"/>
        <v>-4.1550722932000862E-9</v>
      </c>
      <c r="AD245" s="35">
        <v>5.3000000000000003E-10</v>
      </c>
      <c r="AE245" s="35">
        <v>5.8875776779500004</v>
      </c>
      <c r="AF245" s="35">
        <v>21265.523126520198</v>
      </c>
      <c r="AG245" s="29">
        <f t="shared" si="176"/>
        <v>4.4379002027779435E-10</v>
      </c>
      <c r="AH245" s="29">
        <f t="shared" si="177"/>
        <v>4.4371126479192666E-10</v>
      </c>
      <c r="AI245" s="29">
        <f t="shared" si="178"/>
        <v>4.437112675664022E-10</v>
      </c>
      <c r="AJ245" s="29">
        <f t="shared" si="179"/>
        <v>4.4371126756630331E-10</v>
      </c>
      <c r="AL245" s="35"/>
      <c r="AM245" s="35"/>
      <c r="AN245" s="35"/>
      <c r="AT245" s="35"/>
      <c r="AU245" s="35"/>
      <c r="AV245" s="35"/>
      <c r="BB245" s="35"/>
      <c r="BC245" s="35"/>
      <c r="BD245" s="35"/>
      <c r="BJ245" s="35">
        <v>3.12E-9</v>
      </c>
      <c r="BK245" s="35">
        <v>0.28436027987000001</v>
      </c>
      <c r="BL245" s="35">
        <v>13745.346239022399</v>
      </c>
      <c r="BM245" s="29">
        <f t="shared" si="180"/>
        <v>-2.7648878584174136E-9</v>
      </c>
      <c r="BN245" s="29">
        <f t="shared" si="181"/>
        <v>-2.7651417436977154E-9</v>
      </c>
      <c r="BO245" s="29">
        <f t="shared" si="182"/>
        <v>-2.7651417347569919E-9</v>
      </c>
      <c r="BP245" s="29">
        <f t="shared" si="183"/>
        <v>-2.7651417347572794E-9</v>
      </c>
      <c r="BR245" s="35">
        <v>3.7000000000000001E-10</v>
      </c>
      <c r="BS245" s="35">
        <v>1.3306589573900001</v>
      </c>
      <c r="BT245" s="35">
        <v>12295.9542296092</v>
      </c>
      <c r="BU245" s="29">
        <f t="shared" si="184"/>
        <v>3.6991313994786807E-10</v>
      </c>
      <c r="BV245" s="29">
        <f t="shared" si="185"/>
        <v>3.6991187568565445E-10</v>
      </c>
      <c r="BW245" s="29">
        <f t="shared" si="186"/>
        <v>3.6991187573034438E-10</v>
      </c>
      <c r="BX245" s="29">
        <f t="shared" si="187"/>
        <v>3.6991187573034299E-10</v>
      </c>
      <c r="BZ245" s="35"/>
      <c r="CA245" s="35"/>
      <c r="CB245" s="35"/>
      <c r="CH245" s="35"/>
      <c r="CI245" s="35"/>
      <c r="CJ245" s="35"/>
      <c r="CP245" s="35"/>
      <c r="CQ245" s="35"/>
      <c r="CR245" s="35"/>
      <c r="CX245" s="35"/>
      <c r="CY245" s="35"/>
      <c r="CZ245" s="35"/>
      <c r="DF245" s="35">
        <v>2.1060000000000001E-8</v>
      </c>
      <c r="DG245" s="35">
        <v>3.0622935393100001</v>
      </c>
      <c r="DH245" s="35">
        <v>19800.945956224801</v>
      </c>
      <c r="DI245" s="29">
        <f t="shared" si="188"/>
        <v>-9.8677511320610601E-9</v>
      </c>
      <c r="DJ245" s="29">
        <f t="shared" si="189"/>
        <v>-9.87245865649448E-9</v>
      </c>
      <c r="DK245" s="29">
        <f t="shared" si="190"/>
        <v>-9.8724584906988433E-9</v>
      </c>
      <c r="DL245" s="29">
        <f t="shared" si="191"/>
        <v>-9.872458490704129E-9</v>
      </c>
      <c r="DN245" s="35">
        <v>3.8000000000000001E-9</v>
      </c>
      <c r="DO245" s="35">
        <v>1.11278812152</v>
      </c>
      <c r="DP245" s="35">
        <v>3503.0790628320001</v>
      </c>
      <c r="DQ245" s="29">
        <f t="shared" si="192"/>
        <v>4.1727964407290864E-10</v>
      </c>
      <c r="DR245" s="29">
        <f t="shared" si="193"/>
        <v>4.1744872750541747E-10</v>
      </c>
      <c r="DS245" s="29">
        <f t="shared" si="194"/>
        <v>4.1744872155005357E-10</v>
      </c>
      <c r="DT245" s="29">
        <f t="shared" si="195"/>
        <v>4.1744872155024139E-10</v>
      </c>
      <c r="DV245" s="35">
        <v>5.4999999999999996E-10</v>
      </c>
      <c r="DW245" s="35">
        <v>6.2609883640400001</v>
      </c>
      <c r="DX245" s="35">
        <v>3361.3878221922</v>
      </c>
      <c r="DY245" s="29">
        <f t="shared" si="196"/>
        <v>-2.1658850759156253E-10</v>
      </c>
      <c r="DZ245" s="29">
        <f t="shared" si="197"/>
        <v>-2.1661022405010622E-10</v>
      </c>
      <c r="EA245" s="29">
        <f t="shared" si="198"/>
        <v>-2.1661022328522756E-10</v>
      </c>
      <c r="EB245" s="29">
        <f t="shared" si="199"/>
        <v>-2.1661022328525274E-10</v>
      </c>
      <c r="ED245" s="35"/>
      <c r="EE245" s="35"/>
      <c r="EF245" s="35"/>
      <c r="EL245" s="35"/>
      <c r="EM245" s="35"/>
      <c r="EN245" s="35"/>
      <c r="ET245" s="35"/>
      <c r="EU245" s="35"/>
      <c r="EV245" s="35"/>
    </row>
    <row r="246" spans="14:152" s="29" customFormat="1" ht="13.5" x14ac:dyDescent="0.3">
      <c r="N246" s="35">
        <v>4.8200000000000001E-8</v>
      </c>
      <c r="O246" s="35">
        <v>1.09025983917</v>
      </c>
      <c r="P246" s="35">
        <v>13365.972825148199</v>
      </c>
      <c r="Q246" s="29">
        <f t="shared" si="168"/>
        <v>-7.7598924142877816E-9</v>
      </c>
      <c r="R246" s="29">
        <f t="shared" si="169"/>
        <v>-7.7680177637832182E-9</v>
      </c>
      <c r="S246" s="29">
        <f t="shared" si="170"/>
        <v>-7.7680174776000841E-9</v>
      </c>
      <c r="T246" s="29">
        <f t="shared" si="171"/>
        <v>-7.7680174776095487E-9</v>
      </c>
      <c r="V246" s="35">
        <v>5.52E-9</v>
      </c>
      <c r="W246" s="35">
        <v>5.0876614054299996</v>
      </c>
      <c r="X246" s="35">
        <v>1903.4368125011999</v>
      </c>
      <c r="Y246" s="29">
        <f t="shared" si="172"/>
        <v>-6.8947812511201267E-10</v>
      </c>
      <c r="Z246" s="29">
        <f t="shared" si="173"/>
        <v>-6.8961134385114152E-10</v>
      </c>
      <c r="AA246" s="29">
        <f t="shared" si="174"/>
        <v>-6.8961133915900416E-10</v>
      </c>
      <c r="AB246" s="29">
        <f t="shared" si="175"/>
        <v>-6.8961133915912079E-10</v>
      </c>
      <c r="AD246" s="35">
        <v>5.1E-10</v>
      </c>
      <c r="AE246" s="35">
        <v>5.9925393438799999</v>
      </c>
      <c r="AF246" s="35">
        <v>21947.111372700001</v>
      </c>
      <c r="AG246" s="29">
        <f t="shared" si="176"/>
        <v>-1.9800444289173677E-10</v>
      </c>
      <c r="AH246" s="29">
        <f t="shared" si="177"/>
        <v>-1.9813625243100019E-10</v>
      </c>
      <c r="AI246" s="29">
        <f t="shared" si="178"/>
        <v>-1.9813624778875217E-10</v>
      </c>
      <c r="AJ246" s="29">
        <f t="shared" si="179"/>
        <v>-1.9813624778888573E-10</v>
      </c>
      <c r="AL246" s="35"/>
      <c r="AM246" s="35"/>
      <c r="AN246" s="35"/>
      <c r="AT246" s="35"/>
      <c r="AU246" s="35"/>
      <c r="AV246" s="35"/>
      <c r="BB246" s="35"/>
      <c r="BC246" s="35"/>
      <c r="BD246" s="35"/>
      <c r="BJ246" s="35">
        <v>2.7299999999999999E-9</v>
      </c>
      <c r="BK246" s="35">
        <v>4.53535816659</v>
      </c>
      <c r="BL246" s="35">
        <v>3344.4937620577998</v>
      </c>
      <c r="BM246" s="29">
        <f t="shared" si="180"/>
        <v>-1.8343692909853029E-9</v>
      </c>
      <c r="BN246" s="29">
        <f t="shared" si="181"/>
        <v>-1.8342828744942077E-9</v>
      </c>
      <c r="BO246" s="29">
        <f t="shared" si="182"/>
        <v>-1.8342828775379854E-9</v>
      </c>
      <c r="BP246" s="29">
        <f t="shared" si="183"/>
        <v>-1.834282877537899E-9</v>
      </c>
      <c r="BR246" s="35">
        <v>4.0000000000000001E-10</v>
      </c>
      <c r="BS246" s="35">
        <v>3.9689342910700001</v>
      </c>
      <c r="BT246" s="35">
        <v>13171.0014406876</v>
      </c>
      <c r="BU246" s="29">
        <f t="shared" si="184"/>
        <v>-1.7388812978969085E-10</v>
      </c>
      <c r="BV246" s="29">
        <f t="shared" si="185"/>
        <v>-1.7394875864885022E-10</v>
      </c>
      <c r="BW246" s="29">
        <f t="shared" si="186"/>
        <v>-1.7394875651348975E-10</v>
      </c>
      <c r="BX246" s="29">
        <f t="shared" si="187"/>
        <v>-1.739487565135614E-10</v>
      </c>
      <c r="BZ246" s="35"/>
      <c r="CA246" s="35"/>
      <c r="CB246" s="35"/>
      <c r="CH246" s="35"/>
      <c r="CI246" s="35"/>
      <c r="CJ246" s="35"/>
      <c r="CP246" s="35"/>
      <c r="CQ246" s="35"/>
      <c r="CR246" s="35"/>
      <c r="CX246" s="35"/>
      <c r="CY246" s="35"/>
      <c r="CZ246" s="35"/>
      <c r="DF246" s="35">
        <v>2.3470000000000001E-8</v>
      </c>
      <c r="DG246" s="35">
        <v>3.9079594270900002</v>
      </c>
      <c r="DH246" s="35">
        <v>3335.0895023923999</v>
      </c>
      <c r="DI246" s="29">
        <f t="shared" si="188"/>
        <v>1.0166342621861893E-9</v>
      </c>
      <c r="DJ246" s="29">
        <f t="shared" si="189"/>
        <v>1.0176336068708525E-9</v>
      </c>
      <c r="DK246" s="29">
        <f t="shared" si="190"/>
        <v>1.0176335716723424E-9</v>
      </c>
      <c r="DL246" s="29">
        <f t="shared" si="191"/>
        <v>1.0176335716735087E-9</v>
      </c>
      <c r="DN246" s="35">
        <v>3.0899999999999999E-9</v>
      </c>
      <c r="DO246" s="35">
        <v>1.63585786252</v>
      </c>
      <c r="DP246" s="35">
        <v>11081.2192102886</v>
      </c>
      <c r="DQ246" s="29">
        <f t="shared" si="192"/>
        <v>2.5563555270990145E-9</v>
      </c>
      <c r="DR246" s="29">
        <f t="shared" si="193"/>
        <v>2.5561096908686284E-9</v>
      </c>
      <c r="DS246" s="29">
        <f t="shared" si="194"/>
        <v>2.5561096995282375E-9</v>
      </c>
      <c r="DT246" s="29">
        <f t="shared" si="195"/>
        <v>2.5561096995279906E-9</v>
      </c>
      <c r="DV246" s="35">
        <v>4.2E-10</v>
      </c>
      <c r="DW246" s="35">
        <v>4.7445554549100004</v>
      </c>
      <c r="DX246" s="35">
        <v>3369.0616141676001</v>
      </c>
      <c r="DY246" s="29">
        <f t="shared" si="196"/>
        <v>-4.0934231332979028E-10</v>
      </c>
      <c r="DZ246" s="29">
        <f t="shared" si="197"/>
        <v>-4.0933826523209135E-10</v>
      </c>
      <c r="EA246" s="29">
        <f t="shared" si="198"/>
        <v>-4.0933826537468529E-10</v>
      </c>
      <c r="EB246" s="29">
        <f t="shared" si="199"/>
        <v>-4.0933826537468059E-10</v>
      </c>
      <c r="ED246" s="35"/>
      <c r="EE246" s="35"/>
      <c r="EF246" s="35"/>
      <c r="EL246" s="35"/>
      <c r="EM246" s="35"/>
      <c r="EN246" s="35"/>
      <c r="ET246" s="35"/>
      <c r="EU246" s="35"/>
      <c r="EV246" s="35"/>
    </row>
    <row r="247" spans="14:152" s="29" customFormat="1" ht="13.5" x14ac:dyDescent="0.3">
      <c r="N247" s="35">
        <v>4.9059999999999997E-8</v>
      </c>
      <c r="O247" s="35">
        <v>3.73078406569</v>
      </c>
      <c r="P247" s="35">
        <v>1228.9621133221999</v>
      </c>
      <c r="Q247" s="29">
        <f t="shared" si="168"/>
        <v>6.3361710047168018E-9</v>
      </c>
      <c r="R247" s="29">
        <f t="shared" si="169"/>
        <v>6.3354069634099791E-9</v>
      </c>
      <c r="S247" s="29">
        <f t="shared" si="170"/>
        <v>6.3354069903206576E-9</v>
      </c>
      <c r="T247" s="29">
        <f t="shared" si="171"/>
        <v>6.335406990319794E-9</v>
      </c>
      <c r="V247" s="35">
        <v>5.1199999999999997E-9</v>
      </c>
      <c r="W247" s="35">
        <v>3.21411265909</v>
      </c>
      <c r="X247" s="35">
        <v>11081.2192102886</v>
      </c>
      <c r="Y247" s="29">
        <f t="shared" si="172"/>
        <v>2.8445445775133424E-9</v>
      </c>
      <c r="Z247" s="29">
        <f t="shared" si="173"/>
        <v>2.8451473932476236E-9</v>
      </c>
      <c r="AA247" s="29">
        <f t="shared" si="174"/>
        <v>2.8451473720165893E-9</v>
      </c>
      <c r="AB247" s="29">
        <f t="shared" si="175"/>
        <v>2.845147372017194E-9</v>
      </c>
      <c r="AD247" s="35">
        <v>4.8999999999999996E-10</v>
      </c>
      <c r="AE247" s="35">
        <v>5.16723732129</v>
      </c>
      <c r="AF247" s="35">
        <v>20047.1976785478</v>
      </c>
      <c r="AG247" s="29">
        <f t="shared" si="176"/>
        <v>-3.0286009969418813E-10</v>
      </c>
      <c r="AH247" s="29">
        <f t="shared" si="177"/>
        <v>-3.0295877178873528E-10</v>
      </c>
      <c r="AI247" s="29">
        <f t="shared" si="178"/>
        <v>-3.029587683136894E-10</v>
      </c>
      <c r="AJ247" s="29">
        <f t="shared" si="179"/>
        <v>-3.0295876831379884E-10</v>
      </c>
      <c r="AL247" s="35"/>
      <c r="AM247" s="35"/>
      <c r="AN247" s="35"/>
      <c r="AT247" s="35"/>
      <c r="AU247" s="35"/>
      <c r="AV247" s="35"/>
      <c r="BB247" s="35"/>
      <c r="BC247" s="35"/>
      <c r="BD247" s="35"/>
      <c r="BJ247" s="35">
        <v>2.3499999999999999E-9</v>
      </c>
      <c r="BK247" s="35">
        <v>0.67980074868999996</v>
      </c>
      <c r="BL247" s="35">
        <v>17395.219734725801</v>
      </c>
      <c r="BM247" s="29">
        <f t="shared" si="180"/>
        <v>2.0975208198760676E-9</v>
      </c>
      <c r="BN247" s="29">
        <f t="shared" si="181"/>
        <v>2.0977563297282434E-9</v>
      </c>
      <c r="BO247" s="29">
        <f t="shared" si="182"/>
        <v>2.0977563214350067E-9</v>
      </c>
      <c r="BP247" s="29">
        <f t="shared" si="183"/>
        <v>2.0977563214353078E-9</v>
      </c>
      <c r="BR247" s="35">
        <v>3.1999999999999998E-10</v>
      </c>
      <c r="BS247" s="35">
        <v>0.91212661789000005</v>
      </c>
      <c r="BT247" s="35">
        <v>12310.181323610799</v>
      </c>
      <c r="BU247" s="29">
        <f t="shared" si="184"/>
        <v>3.1302807137339929E-10</v>
      </c>
      <c r="BV247" s="29">
        <f t="shared" si="185"/>
        <v>3.1301761656035504E-10</v>
      </c>
      <c r="BW247" s="29">
        <f t="shared" si="186"/>
        <v>3.1301761692872602E-10</v>
      </c>
      <c r="BX247" s="29">
        <f t="shared" si="187"/>
        <v>3.130176169287147E-10</v>
      </c>
      <c r="BZ247" s="35"/>
      <c r="CA247" s="35"/>
      <c r="CB247" s="35"/>
      <c r="CH247" s="35"/>
      <c r="CI247" s="35"/>
      <c r="CJ247" s="35"/>
      <c r="CP247" s="35"/>
      <c r="CQ247" s="35"/>
      <c r="CR247" s="35"/>
      <c r="CX247" s="35"/>
      <c r="CY247" s="35"/>
      <c r="CZ247" s="35"/>
      <c r="DF247" s="35">
        <v>2.0310000000000001E-8</v>
      </c>
      <c r="DG247" s="35">
        <v>5.5205790779699999</v>
      </c>
      <c r="DH247" s="35">
        <v>10021.9045904022</v>
      </c>
      <c r="DI247" s="29">
        <f t="shared" si="188"/>
        <v>4.4341853533335086E-9</v>
      </c>
      <c r="DJ247" s="29">
        <f t="shared" si="189"/>
        <v>4.4316469302010569E-9</v>
      </c>
      <c r="DK247" s="29">
        <f t="shared" si="190"/>
        <v>4.4316470196097462E-9</v>
      </c>
      <c r="DL247" s="29">
        <f t="shared" si="191"/>
        <v>4.4316470196069296E-9</v>
      </c>
      <c r="DN247" s="35">
        <v>3.0399999999999998E-9</v>
      </c>
      <c r="DO247" s="35">
        <v>6.27804875103</v>
      </c>
      <c r="DP247" s="35">
        <v>2391.4368177299998</v>
      </c>
      <c r="DQ247" s="29">
        <f t="shared" si="192"/>
        <v>1.2771663865883958E-9</v>
      </c>
      <c r="DR247" s="29">
        <f t="shared" si="193"/>
        <v>1.277250693627348E-9</v>
      </c>
      <c r="DS247" s="29">
        <f t="shared" si="194"/>
        <v>1.2772506906579377E-9</v>
      </c>
      <c r="DT247" s="29">
        <f t="shared" si="195"/>
        <v>1.2772506906580357E-9</v>
      </c>
      <c r="DV247" s="35">
        <v>4.0000000000000001E-10</v>
      </c>
      <c r="DW247" s="35">
        <v>1.5867666629399999</v>
      </c>
      <c r="DX247" s="35">
        <v>2818.0350086059998</v>
      </c>
      <c r="DY247" s="29">
        <f t="shared" si="196"/>
        <v>-3.8918138112936545E-10</v>
      </c>
      <c r="DZ247" s="29">
        <f t="shared" si="197"/>
        <v>-3.8918470841982068E-10</v>
      </c>
      <c r="EA247" s="29">
        <f t="shared" si="198"/>
        <v>-3.8918470830263731E-10</v>
      </c>
      <c r="EB247" s="29">
        <f t="shared" si="199"/>
        <v>-3.8918470830264124E-10</v>
      </c>
      <c r="ED247" s="35"/>
      <c r="EE247" s="35"/>
      <c r="EF247" s="35"/>
      <c r="EL247" s="35"/>
      <c r="EM247" s="35"/>
      <c r="EN247" s="35"/>
      <c r="ET247" s="35"/>
      <c r="EU247" s="35"/>
      <c r="EV247" s="35"/>
    </row>
    <row r="248" spans="14:152" s="29" customFormat="1" ht="13.5" x14ac:dyDescent="0.3">
      <c r="N248" s="35">
        <v>4.5760000000000001E-8</v>
      </c>
      <c r="O248" s="35">
        <v>0.99344843455999998</v>
      </c>
      <c r="P248" s="35">
        <v>6158.6474353058002</v>
      </c>
      <c r="Q248" s="29">
        <f t="shared" si="168"/>
        <v>4.0362820335049935E-8</v>
      </c>
      <c r="R248" s="29">
        <f t="shared" si="169"/>
        <v>4.0364517010781478E-8</v>
      </c>
      <c r="S248" s="29">
        <f t="shared" si="170"/>
        <v>4.0364516951026255E-8</v>
      </c>
      <c r="T248" s="29">
        <f t="shared" si="171"/>
        <v>4.0364516951028095E-8</v>
      </c>
      <c r="V248" s="35">
        <v>6.41E-9</v>
      </c>
      <c r="W248" s="35">
        <v>5.1945903363800001</v>
      </c>
      <c r="X248" s="35">
        <v>6048.4411140864004</v>
      </c>
      <c r="Y248" s="29">
        <f t="shared" si="172"/>
        <v>-6.2265514143851128E-9</v>
      </c>
      <c r="Z248" s="29">
        <f t="shared" si="173"/>
        <v>-6.2264337116644658E-9</v>
      </c>
      <c r="AA248" s="29">
        <f t="shared" si="174"/>
        <v>-6.2264337158107905E-9</v>
      </c>
      <c r="AB248" s="29">
        <f t="shared" si="175"/>
        <v>-6.2264337158106598E-9</v>
      </c>
      <c r="AD248" s="35">
        <v>6.6999999999999996E-10</v>
      </c>
      <c r="AE248" s="35">
        <v>1.53758821512</v>
      </c>
      <c r="AF248" s="35">
        <v>9380.9596727171993</v>
      </c>
      <c r="AG248" s="29">
        <f t="shared" si="176"/>
        <v>-6.6956862555168394E-10</v>
      </c>
      <c r="AH248" s="29">
        <f t="shared" si="177"/>
        <v>-6.6956573896645824E-10</v>
      </c>
      <c r="AI248" s="29">
        <f t="shared" si="178"/>
        <v>-6.6956573906829751E-10</v>
      </c>
      <c r="AJ248" s="29">
        <f t="shared" si="179"/>
        <v>-6.695657390682941E-10</v>
      </c>
      <c r="AL248" s="35"/>
      <c r="AM248" s="35"/>
      <c r="AN248" s="35"/>
      <c r="AT248" s="35"/>
      <c r="AU248" s="35"/>
      <c r="AV248" s="35"/>
      <c r="BB248" s="35"/>
      <c r="BC248" s="35"/>
      <c r="BD248" s="35"/>
      <c r="BJ248" s="35">
        <v>2.6200000000000001E-9</v>
      </c>
      <c r="BK248" s="35">
        <v>3.8443662080599998</v>
      </c>
      <c r="BL248" s="35">
        <v>9168.6408983473993</v>
      </c>
      <c r="BM248" s="29">
        <f t="shared" si="180"/>
        <v>-1.0039125407930344E-9</v>
      </c>
      <c r="BN248" s="29">
        <f t="shared" si="181"/>
        <v>-1.0036289842042584E-9</v>
      </c>
      <c r="BO248" s="29">
        <f t="shared" si="182"/>
        <v>-1.0036289941917448E-9</v>
      </c>
      <c r="BP248" s="29">
        <f t="shared" si="183"/>
        <v>-1.0036289941914698E-9</v>
      </c>
      <c r="BR248" s="35">
        <v>3.1999999999999998E-10</v>
      </c>
      <c r="BS248" s="35">
        <v>2.2261883683499999</v>
      </c>
      <c r="BT248" s="35">
        <v>7107.8230442756003</v>
      </c>
      <c r="BU248" s="29">
        <f t="shared" si="184"/>
        <v>-4.4342573031152641E-11</v>
      </c>
      <c r="BV248" s="29">
        <f t="shared" si="185"/>
        <v>-4.4371358718141651E-11</v>
      </c>
      <c r="BW248" s="29">
        <f t="shared" si="186"/>
        <v>-4.4371357704272119E-11</v>
      </c>
      <c r="BX248" s="29">
        <f t="shared" si="187"/>
        <v>-4.4371357704303649E-11</v>
      </c>
      <c r="BZ248" s="35"/>
      <c r="CA248" s="35"/>
      <c r="CB248" s="35"/>
      <c r="CH248" s="35"/>
      <c r="CI248" s="35"/>
      <c r="CJ248" s="35"/>
      <c r="CP248" s="35"/>
      <c r="CQ248" s="35"/>
      <c r="CR248" s="35"/>
      <c r="CX248" s="35"/>
      <c r="CY248" s="35"/>
      <c r="CZ248" s="35"/>
      <c r="DF248" s="35">
        <v>1.9969999999999999E-8</v>
      </c>
      <c r="DG248" s="35">
        <v>2.7724371056899999</v>
      </c>
      <c r="DH248" s="35">
        <v>13936.794505133999</v>
      </c>
      <c r="DI248" s="29">
        <f t="shared" si="188"/>
        <v>-1.9556435820303155E-8</v>
      </c>
      <c r="DJ248" s="29">
        <f t="shared" si="189"/>
        <v>-1.9555715429520351E-8</v>
      </c>
      <c r="DK248" s="29">
        <f t="shared" si="190"/>
        <v>-1.9555715454904433E-8</v>
      </c>
      <c r="DL248" s="29">
        <f t="shared" si="191"/>
        <v>-1.9555715454903741E-8</v>
      </c>
      <c r="DN248" s="35">
        <v>3.36E-9</v>
      </c>
      <c r="DO248" s="35">
        <v>2.9577793642699999</v>
      </c>
      <c r="DP248" s="35">
        <v>6680.2445323313996</v>
      </c>
      <c r="DQ248" s="29">
        <f t="shared" si="192"/>
        <v>-2.3141151041196206E-10</v>
      </c>
      <c r="DR248" s="29">
        <f t="shared" si="193"/>
        <v>-2.3169766507608718E-10</v>
      </c>
      <c r="DS248" s="29">
        <f t="shared" si="194"/>
        <v>-2.3169765499732336E-10</v>
      </c>
      <c r="DT248" s="29">
        <f t="shared" si="195"/>
        <v>-2.3169765499760915E-10</v>
      </c>
      <c r="DV248" s="35">
        <v>4.3000000000000001E-10</v>
      </c>
      <c r="DW248" s="35">
        <v>4.9729518431499997</v>
      </c>
      <c r="DX248" s="35">
        <v>3337.0219980480001</v>
      </c>
      <c r="DY248" s="29">
        <f t="shared" si="196"/>
        <v>-3.7364279878013946E-10</v>
      </c>
      <c r="DZ248" s="29">
        <f t="shared" si="197"/>
        <v>-3.7363372298871094E-10</v>
      </c>
      <c r="EA248" s="29">
        <f t="shared" si="198"/>
        <v>-3.7363372330838487E-10</v>
      </c>
      <c r="EB248" s="29">
        <f t="shared" si="199"/>
        <v>-3.7363372330837582E-10</v>
      </c>
      <c r="ED248" s="35"/>
      <c r="EE248" s="35"/>
      <c r="EF248" s="35"/>
      <c r="EL248" s="35"/>
      <c r="EM248" s="35"/>
      <c r="EN248" s="35"/>
      <c r="ET248" s="35"/>
      <c r="EU248" s="35"/>
      <c r="EV248" s="35"/>
    </row>
    <row r="249" spans="14:152" s="29" customFormat="1" ht="13.5" x14ac:dyDescent="0.3">
      <c r="N249" s="35">
        <v>4.2109999999999998E-8</v>
      </c>
      <c r="O249" s="35">
        <v>3.8709172384200001</v>
      </c>
      <c r="P249" s="35">
        <v>3312.1632392319998</v>
      </c>
      <c r="Q249" s="29">
        <f t="shared" si="168"/>
        <v>1.8420150512868812E-8</v>
      </c>
      <c r="R249" s="29">
        <f t="shared" si="169"/>
        <v>1.8421753305110911E-8</v>
      </c>
      <c r="S249" s="29">
        <f t="shared" si="170"/>
        <v>1.8421753248658733E-8</v>
      </c>
      <c r="T249" s="29">
        <f t="shared" si="171"/>
        <v>1.8421753248660351E-8</v>
      </c>
      <c r="V249" s="35">
        <v>6.7700000000000004E-9</v>
      </c>
      <c r="W249" s="35">
        <v>3.87723948458</v>
      </c>
      <c r="X249" s="35">
        <v>13517.8701062334</v>
      </c>
      <c r="Y249" s="29">
        <f t="shared" si="172"/>
        <v>-6.2870769318277502E-9</v>
      </c>
      <c r="Z249" s="29">
        <f t="shared" si="173"/>
        <v>-6.2875106216569269E-9</v>
      </c>
      <c r="AA249" s="29">
        <f t="shared" si="174"/>
        <v>-6.2875106063850561E-9</v>
      </c>
      <c r="AB249" s="29">
        <f t="shared" si="175"/>
        <v>-6.2875106063854837E-9</v>
      </c>
      <c r="AD249" s="35">
        <v>5.7E-10</v>
      </c>
      <c r="AE249" s="35">
        <v>5.3489389434600003</v>
      </c>
      <c r="AF249" s="35">
        <v>17101.211136907201</v>
      </c>
      <c r="AG249" s="29">
        <f t="shared" si="176"/>
        <v>5.3312264340134909E-10</v>
      </c>
      <c r="AH249" s="29">
        <f t="shared" si="177"/>
        <v>5.3316670864192841E-10</v>
      </c>
      <c r="AI249" s="29">
        <f t="shared" si="178"/>
        <v>5.3316670709033404E-10</v>
      </c>
      <c r="AJ249" s="29">
        <f t="shared" si="179"/>
        <v>5.3316670709037995E-10</v>
      </c>
      <c r="AL249" s="35"/>
      <c r="AM249" s="35"/>
      <c r="AN249" s="35"/>
      <c r="AT249" s="35"/>
      <c r="AU249" s="35"/>
      <c r="AV249" s="35"/>
      <c r="BB249" s="35"/>
      <c r="BC249" s="35"/>
      <c r="BD249" s="35"/>
      <c r="BJ249" s="35">
        <v>2.7099999999999999E-9</v>
      </c>
      <c r="BK249" s="35">
        <v>4.9450913105199996</v>
      </c>
      <c r="BL249" s="35">
        <v>692.15760122680001</v>
      </c>
      <c r="BM249" s="29">
        <f t="shared" si="180"/>
        <v>-2.4049072963708721E-9</v>
      </c>
      <c r="BN249" s="29">
        <f t="shared" si="181"/>
        <v>-2.4049183457794126E-9</v>
      </c>
      <c r="BO249" s="29">
        <f t="shared" si="182"/>
        <v>-2.4049183453902394E-9</v>
      </c>
      <c r="BP249" s="29">
        <f t="shared" si="183"/>
        <v>-2.4049183453902485E-9</v>
      </c>
      <c r="BR249" s="35">
        <v>3.1999999999999998E-10</v>
      </c>
      <c r="BS249" s="35">
        <v>4.9607870365000002</v>
      </c>
      <c r="BT249" s="35">
        <v>24734.154396557398</v>
      </c>
      <c r="BU249" s="29">
        <f t="shared" si="184"/>
        <v>-4.6526844794768943E-11</v>
      </c>
      <c r="BV249" s="29">
        <f t="shared" si="185"/>
        <v>-4.6626913933178018E-11</v>
      </c>
      <c r="BW249" s="29">
        <f t="shared" si="186"/>
        <v>-4.6626910408672044E-11</v>
      </c>
      <c r="BX249" s="29">
        <f t="shared" si="187"/>
        <v>-4.6626910408780016E-11</v>
      </c>
      <c r="BZ249" s="35"/>
      <c r="CA249" s="35"/>
      <c r="CB249" s="35"/>
      <c r="CH249" s="35"/>
      <c r="CI249" s="35"/>
      <c r="CJ249" s="35"/>
      <c r="CP249" s="35"/>
      <c r="CQ249" s="35"/>
      <c r="CR249" s="35"/>
      <c r="CX249" s="35"/>
      <c r="CY249" s="35"/>
      <c r="CZ249" s="35"/>
      <c r="DF249" s="35">
        <v>2.1390000000000002E-8</v>
      </c>
      <c r="DG249" s="35">
        <v>5.4062064661499996</v>
      </c>
      <c r="DH249" s="35">
        <v>266.60704172179999</v>
      </c>
      <c r="DI249" s="29">
        <f t="shared" si="188"/>
        <v>-2.0359737594953005E-8</v>
      </c>
      <c r="DJ249" s="29">
        <f t="shared" si="189"/>
        <v>-2.0359759939577611E-8</v>
      </c>
      <c r="DK249" s="29">
        <f t="shared" si="190"/>
        <v>-2.0359759938790605E-8</v>
      </c>
      <c r="DL249" s="29">
        <f t="shared" si="191"/>
        <v>-2.0359759938790628E-8</v>
      </c>
      <c r="DN249" s="35">
        <v>2.9899999999999998E-9</v>
      </c>
      <c r="DO249" s="35">
        <v>0.48751113813000002</v>
      </c>
      <c r="DP249" s="35">
        <v>3347.6586633978</v>
      </c>
      <c r="DQ249" s="29">
        <f t="shared" si="192"/>
        <v>-3.5211617896360997E-10</v>
      </c>
      <c r="DR249" s="29">
        <f t="shared" si="193"/>
        <v>-3.5224320174371953E-10</v>
      </c>
      <c r="DS249" s="29">
        <f t="shared" si="194"/>
        <v>-3.5224319726980783E-10</v>
      </c>
      <c r="DT249" s="29">
        <f t="shared" si="195"/>
        <v>-3.5224319726993439E-10</v>
      </c>
      <c r="DV249" s="35">
        <v>5.4999999999999996E-10</v>
      </c>
      <c r="DW249" s="35">
        <v>3.8021563852</v>
      </c>
      <c r="DX249" s="35">
        <v>3376.6402933772001</v>
      </c>
      <c r="DY249" s="29">
        <f t="shared" si="196"/>
        <v>-2.760148259113511E-10</v>
      </c>
      <c r="DZ249" s="29">
        <f t="shared" si="197"/>
        <v>-2.7599429772271276E-10</v>
      </c>
      <c r="EA249" s="29">
        <f t="shared" si="198"/>
        <v>-2.7599429844575428E-10</v>
      </c>
      <c r="EB249" s="29">
        <f t="shared" si="199"/>
        <v>-2.7599429844573396E-10</v>
      </c>
      <c r="ED249" s="35"/>
      <c r="EE249" s="35"/>
      <c r="EF249" s="35"/>
      <c r="EL249" s="35"/>
      <c r="EM249" s="35"/>
      <c r="EN249" s="35"/>
      <c r="ET249" s="35"/>
      <c r="EU249" s="35"/>
      <c r="EV249" s="35"/>
    </row>
    <row r="250" spans="14:152" s="29" customFormat="1" ht="13.5" x14ac:dyDescent="0.3">
      <c r="N250" s="35">
        <v>4.9170000000000003E-8</v>
      </c>
      <c r="O250" s="35">
        <v>6.2505168171700003</v>
      </c>
      <c r="P250" s="35">
        <v>17654.780539749601</v>
      </c>
      <c r="Q250" s="29">
        <f t="shared" si="168"/>
        <v>-3.320183349405856E-8</v>
      </c>
      <c r="R250" s="29">
        <f t="shared" si="169"/>
        <v>-3.3210015076334403E-8</v>
      </c>
      <c r="S250" s="29">
        <f t="shared" si="170"/>
        <v>-3.3210014788197425E-8</v>
      </c>
      <c r="T250" s="29">
        <f t="shared" si="171"/>
        <v>-3.3210014788205664E-8</v>
      </c>
      <c r="V250" s="35">
        <v>5.3400000000000002E-9</v>
      </c>
      <c r="W250" s="35">
        <v>0.23224033336</v>
      </c>
      <c r="X250" s="35">
        <v>51.280337862410001</v>
      </c>
      <c r="Y250" s="29">
        <f t="shared" si="172"/>
        <v>2.5866441816244848E-9</v>
      </c>
      <c r="Z250" s="29">
        <f t="shared" si="173"/>
        <v>2.5866472430915582E-9</v>
      </c>
      <c r="AA250" s="29">
        <f t="shared" si="174"/>
        <v>2.586647242983729E-9</v>
      </c>
      <c r="AB250" s="29">
        <f t="shared" si="175"/>
        <v>2.5866472429837324E-9</v>
      </c>
      <c r="AD250" s="35">
        <v>4.8999999999999996E-10</v>
      </c>
      <c r="AE250" s="35">
        <v>1.9267860277</v>
      </c>
      <c r="AF250" s="35">
        <v>12721.572099417001</v>
      </c>
      <c r="AG250" s="29">
        <f t="shared" si="176"/>
        <v>1.7567494897497852E-10</v>
      </c>
      <c r="AH250" s="29">
        <f t="shared" si="177"/>
        <v>1.75749310925063E-10</v>
      </c>
      <c r="AI250" s="29">
        <f t="shared" si="178"/>
        <v>1.7574930830600301E-10</v>
      </c>
      <c r="AJ250" s="29">
        <f t="shared" si="179"/>
        <v>1.7574930830608102E-10</v>
      </c>
      <c r="AL250" s="35"/>
      <c r="AM250" s="35"/>
      <c r="AN250" s="35"/>
      <c r="AT250" s="35"/>
      <c r="AU250" s="35"/>
      <c r="AV250" s="35"/>
      <c r="BB250" s="35"/>
      <c r="BC250" s="35"/>
      <c r="BD250" s="35"/>
      <c r="BJ250" s="35">
        <v>2.5399999999999999E-9</v>
      </c>
      <c r="BK250" s="35">
        <v>2.1949175158399998</v>
      </c>
      <c r="BL250" s="35">
        <v>3281.2385647862002</v>
      </c>
      <c r="BM250" s="29">
        <f t="shared" si="180"/>
        <v>1.24125475189306E-9</v>
      </c>
      <c r="BN250" s="29">
        <f t="shared" si="181"/>
        <v>1.2411618283406719E-9</v>
      </c>
      <c r="BO250" s="29">
        <f t="shared" si="182"/>
        <v>1.2411618316136174E-9</v>
      </c>
      <c r="BP250" s="29">
        <f t="shared" si="183"/>
        <v>1.2411618316135229E-9</v>
      </c>
      <c r="BR250" s="35">
        <v>3.7000000000000001E-10</v>
      </c>
      <c r="BS250" s="35">
        <v>3.3008560930100002</v>
      </c>
      <c r="BT250" s="35">
        <v>20995.392966449399</v>
      </c>
      <c r="BU250" s="29">
        <f t="shared" si="184"/>
        <v>1.0985013861200689E-10</v>
      </c>
      <c r="BV250" s="29">
        <f t="shared" si="185"/>
        <v>1.0975533832105746E-10</v>
      </c>
      <c r="BW250" s="29">
        <f t="shared" si="186"/>
        <v>1.0975534166019903E-10</v>
      </c>
      <c r="BX250" s="29">
        <f t="shared" si="187"/>
        <v>1.0975534166009859E-10</v>
      </c>
      <c r="BZ250" s="35"/>
      <c r="CA250" s="35"/>
      <c r="CB250" s="35"/>
      <c r="CH250" s="35"/>
      <c r="CI250" s="35"/>
      <c r="CJ250" s="35"/>
      <c r="CP250" s="35"/>
      <c r="CQ250" s="35"/>
      <c r="CR250" s="35"/>
      <c r="CX250" s="35"/>
      <c r="CY250" s="35"/>
      <c r="CZ250" s="35"/>
      <c r="DF250" s="35">
        <v>2.147E-8</v>
      </c>
      <c r="DG250" s="35">
        <v>8.9669875999999996E-2</v>
      </c>
      <c r="DH250" s="35">
        <v>13358.9265884502</v>
      </c>
      <c r="DI250" s="29">
        <f t="shared" si="188"/>
        <v>-2.0548370685641836E-8</v>
      </c>
      <c r="DJ250" s="29">
        <f t="shared" si="189"/>
        <v>-2.0549432747525356E-8</v>
      </c>
      <c r="DK250" s="29">
        <f t="shared" si="190"/>
        <v>-2.0549432710128547E-8</v>
      </c>
      <c r="DL250" s="29">
        <f t="shared" si="191"/>
        <v>-2.0549432710129606E-8</v>
      </c>
      <c r="DN250" s="35">
        <v>3.2700000000000001E-9</v>
      </c>
      <c r="DO250" s="35">
        <v>3.19951479738</v>
      </c>
      <c r="DP250" s="35">
        <v>3981.490034082</v>
      </c>
      <c r="DQ250" s="29">
        <f t="shared" si="192"/>
        <v>1.0355127139653423E-9</v>
      </c>
      <c r="DR250" s="29">
        <f t="shared" si="193"/>
        <v>1.0353548970154094E-9</v>
      </c>
      <c r="DS250" s="29">
        <f t="shared" si="194"/>
        <v>1.0353549025740443E-9</v>
      </c>
      <c r="DT250" s="29">
        <f t="shared" si="195"/>
        <v>1.0353549025738681E-9</v>
      </c>
      <c r="DV250" s="35">
        <v>4.7000000000000003E-10</v>
      </c>
      <c r="DW250" s="35">
        <v>1.9736777542099999</v>
      </c>
      <c r="DX250" s="35">
        <v>1581.9593482830001</v>
      </c>
      <c r="DY250" s="29">
        <f t="shared" si="196"/>
        <v>-3.8613762722247703E-10</v>
      </c>
      <c r="DZ250" s="29">
        <f t="shared" si="197"/>
        <v>-3.8613221020853964E-10</v>
      </c>
      <c r="EA250" s="29">
        <f t="shared" si="198"/>
        <v>-3.8613221039933753E-10</v>
      </c>
      <c r="EB250" s="29">
        <f t="shared" si="199"/>
        <v>-3.8613221039933179E-10</v>
      </c>
      <c r="ED250" s="35"/>
      <c r="EE250" s="35"/>
      <c r="EF250" s="35"/>
      <c r="EL250" s="35"/>
      <c r="EM250" s="35"/>
      <c r="EN250" s="35"/>
      <c r="ET250" s="35"/>
      <c r="EU250" s="35"/>
      <c r="EV250" s="35"/>
    </row>
    <row r="251" spans="14:152" s="29" customFormat="1" ht="13.5" x14ac:dyDescent="0.3">
      <c r="N251" s="35">
        <v>3.5969999999999997E-8</v>
      </c>
      <c r="O251" s="35">
        <v>6.07298181151</v>
      </c>
      <c r="P251" s="35">
        <v>10818.1352869158</v>
      </c>
      <c r="Q251" s="29">
        <f t="shared" si="168"/>
        <v>3.2659859834266203E-8</v>
      </c>
      <c r="R251" s="29">
        <f t="shared" si="169"/>
        <v>3.2657775822618901E-8</v>
      </c>
      <c r="S251" s="29">
        <f t="shared" si="170"/>
        <v>3.2657775896031929E-8</v>
      </c>
      <c r="T251" s="29">
        <f t="shared" si="171"/>
        <v>3.2657775896029785E-8</v>
      </c>
      <c r="V251" s="35">
        <v>6.6999999999999996E-9</v>
      </c>
      <c r="W251" s="35">
        <v>3.69368226469</v>
      </c>
      <c r="X251" s="35">
        <v>3335.0895023923999</v>
      </c>
      <c r="Y251" s="29">
        <f t="shared" si="172"/>
        <v>1.7069408742589557E-9</v>
      </c>
      <c r="Z251" s="29">
        <f t="shared" si="173"/>
        <v>1.707217002195968E-9</v>
      </c>
      <c r="AA251" s="29">
        <f t="shared" si="174"/>
        <v>1.7072169924703481E-9</v>
      </c>
      <c r="AB251" s="29">
        <f t="shared" si="175"/>
        <v>1.7072169924706705E-9</v>
      </c>
      <c r="AD251" s="35">
        <v>4.6000000000000001E-10</v>
      </c>
      <c r="AE251" s="35">
        <v>2.3159032048000001</v>
      </c>
      <c r="AF251" s="35">
        <v>10028.9508271002</v>
      </c>
      <c r="AG251" s="29">
        <f t="shared" si="176"/>
        <v>-1.2334314884383571E-10</v>
      </c>
      <c r="AH251" s="29">
        <f t="shared" si="177"/>
        <v>-1.2328635229225132E-10</v>
      </c>
      <c r="AI251" s="29">
        <f t="shared" si="178"/>
        <v>-1.2328635429274689E-10</v>
      </c>
      <c r="AJ251" s="29">
        <f t="shared" si="179"/>
        <v>-1.2328635429268392E-10</v>
      </c>
      <c r="AL251" s="35"/>
      <c r="AM251" s="35"/>
      <c r="AN251" s="35"/>
      <c r="AT251" s="35"/>
      <c r="AU251" s="35"/>
      <c r="AV251" s="35"/>
      <c r="BB251" s="35"/>
      <c r="BC251" s="35"/>
      <c r="BD251" s="35"/>
      <c r="BJ251" s="35">
        <v>2.1999999999999998E-9</v>
      </c>
      <c r="BK251" s="35">
        <v>1.6540079892499999</v>
      </c>
      <c r="BL251" s="35">
        <v>3546.7979751369999</v>
      </c>
      <c r="BM251" s="29">
        <f t="shared" si="180"/>
        <v>-2.0001547521626606E-9</v>
      </c>
      <c r="BN251" s="29">
        <f t="shared" si="181"/>
        <v>-2.0001132242177839E-9</v>
      </c>
      <c r="BO251" s="29">
        <f t="shared" si="182"/>
        <v>-2.0001132256805317E-9</v>
      </c>
      <c r="BP251" s="29">
        <f t="shared" si="183"/>
        <v>-2.0001132256804924E-9</v>
      </c>
      <c r="BR251" s="35">
        <v>3.3E-10</v>
      </c>
      <c r="BS251" s="35">
        <v>3.7085839791300002</v>
      </c>
      <c r="BT251" s="35">
        <v>10020.8569590312</v>
      </c>
      <c r="BU251" s="29">
        <f t="shared" si="184"/>
        <v>-3.2976030806964918E-10</v>
      </c>
      <c r="BV251" s="29">
        <f t="shared" si="185"/>
        <v>-3.2975869498862904E-10</v>
      </c>
      <c r="BW251" s="29">
        <f t="shared" si="186"/>
        <v>-3.2975869504553953E-10</v>
      </c>
      <c r="BX251" s="29">
        <f t="shared" si="187"/>
        <v>-3.2975869504553772E-10</v>
      </c>
      <c r="BZ251" s="35"/>
      <c r="CA251" s="35"/>
      <c r="CB251" s="35"/>
      <c r="CH251" s="35"/>
      <c r="CI251" s="35"/>
      <c r="CJ251" s="35"/>
      <c r="CP251" s="35"/>
      <c r="CQ251" s="35"/>
      <c r="CR251" s="35"/>
      <c r="CX251" s="35"/>
      <c r="CY251" s="35"/>
      <c r="CZ251" s="35"/>
      <c r="DF251" s="35">
        <v>1.9960000000000001E-8</v>
      </c>
      <c r="DG251" s="35">
        <v>2.62541669265</v>
      </c>
      <c r="DH251" s="35">
        <v>20.775395492400001</v>
      </c>
      <c r="DI251" s="29">
        <f t="shared" si="188"/>
        <v>-1.9641992274880924E-8</v>
      </c>
      <c r="DJ251" s="29">
        <f t="shared" si="189"/>
        <v>-1.9641991332709531E-8</v>
      </c>
      <c r="DK251" s="29">
        <f t="shared" si="190"/>
        <v>-1.9641991332742717E-8</v>
      </c>
      <c r="DL251" s="29">
        <f t="shared" si="191"/>
        <v>-1.9641991332742714E-8</v>
      </c>
      <c r="DN251" s="35">
        <v>2.98E-9</v>
      </c>
      <c r="DO251" s="35">
        <v>4.2696798838800003</v>
      </c>
      <c r="DP251" s="35">
        <v>13936.794505133999</v>
      </c>
      <c r="DQ251" s="29">
        <f t="shared" si="192"/>
        <v>-8.1615352372460817E-10</v>
      </c>
      <c r="DR251" s="29">
        <f t="shared" si="193"/>
        <v>-8.16663958117771E-10</v>
      </c>
      <c r="DS251" s="29">
        <f t="shared" si="194"/>
        <v>-8.166639401400234E-10</v>
      </c>
      <c r="DT251" s="29">
        <f t="shared" si="195"/>
        <v>-8.1666394014051206E-10</v>
      </c>
      <c r="DV251" s="35">
        <v>4.5E-10</v>
      </c>
      <c r="DW251" s="35">
        <v>2.03598705348</v>
      </c>
      <c r="DX251" s="35">
        <v>5244.0492392010001</v>
      </c>
      <c r="DY251" s="29">
        <f t="shared" si="196"/>
        <v>3.276271540834075E-10</v>
      </c>
      <c r="DZ251" s="29">
        <f t="shared" si="197"/>
        <v>3.2760648061253273E-10</v>
      </c>
      <c r="EA251" s="29">
        <f t="shared" si="198"/>
        <v>3.2760648134070799E-10</v>
      </c>
      <c r="EB251" s="29">
        <f t="shared" si="199"/>
        <v>3.2760648134068602E-10</v>
      </c>
      <c r="ED251" s="35"/>
      <c r="EE251" s="35"/>
      <c r="EF251" s="35"/>
      <c r="EL251" s="35"/>
      <c r="EM251" s="35"/>
      <c r="EN251" s="35"/>
      <c r="ET251" s="35"/>
      <c r="EU251" s="35"/>
      <c r="EV251" s="35"/>
    </row>
    <row r="252" spans="14:152" s="29" customFormat="1" ht="13.5" x14ac:dyDescent="0.3">
      <c r="N252" s="35">
        <v>3.5469999999999999E-8</v>
      </c>
      <c r="O252" s="35">
        <v>1.8766367427699999</v>
      </c>
      <c r="P252" s="35">
        <v>17395.219734725801</v>
      </c>
      <c r="Q252" s="29">
        <f t="shared" si="168"/>
        <v>-3.3236436623332284E-9</v>
      </c>
      <c r="R252" s="29">
        <f t="shared" si="169"/>
        <v>-3.3157934109450082E-9</v>
      </c>
      <c r="S252" s="29">
        <f t="shared" si="170"/>
        <v>-3.3157936874472531E-9</v>
      </c>
      <c r="T252" s="29">
        <f t="shared" si="171"/>
        <v>-3.3157936874372161E-9</v>
      </c>
      <c r="V252" s="35">
        <v>4.8600000000000002E-9</v>
      </c>
      <c r="W252" s="35">
        <v>2.4187962832699998</v>
      </c>
      <c r="X252" s="35">
        <v>3364.4908644476</v>
      </c>
      <c r="Y252" s="29">
        <f t="shared" si="172"/>
        <v>4.2276172646063514E-9</v>
      </c>
      <c r="Z252" s="29">
        <f t="shared" si="173"/>
        <v>4.2277203318939139E-9</v>
      </c>
      <c r="AA252" s="29">
        <f t="shared" si="174"/>
        <v>4.2277203282638624E-9</v>
      </c>
      <c r="AB252" s="29">
        <f t="shared" si="175"/>
        <v>4.2277203282639816E-9</v>
      </c>
      <c r="AD252" s="35">
        <v>5.1999999999999996E-10</v>
      </c>
      <c r="AE252" s="35">
        <v>4.9246346028800003</v>
      </c>
      <c r="AF252" s="35">
        <v>16304.913130090799</v>
      </c>
      <c r="AG252" s="29">
        <f t="shared" si="176"/>
        <v>4.727401141603405E-10</v>
      </c>
      <c r="AH252" s="29">
        <f t="shared" si="177"/>
        <v>4.7269497179760405E-10</v>
      </c>
      <c r="AI252" s="29">
        <f t="shared" si="178"/>
        <v>4.7269497338794977E-10</v>
      </c>
      <c r="AJ252" s="29">
        <f t="shared" si="179"/>
        <v>4.7269497338790045E-10</v>
      </c>
      <c r="AL252" s="35"/>
      <c r="AM252" s="35"/>
      <c r="AN252" s="35"/>
      <c r="AT252" s="35"/>
      <c r="AU252" s="35"/>
      <c r="AV252" s="35"/>
      <c r="BB252" s="35"/>
      <c r="BC252" s="35"/>
      <c r="BD252" s="35"/>
      <c r="BJ252" s="35">
        <v>2.8299999999999999E-9</v>
      </c>
      <c r="BK252" s="35">
        <v>5.57884389098</v>
      </c>
      <c r="BL252" s="35">
        <v>3973.3961660129999</v>
      </c>
      <c r="BM252" s="29">
        <f t="shared" si="180"/>
        <v>1.5307450997805738E-9</v>
      </c>
      <c r="BN252" s="29">
        <f t="shared" si="181"/>
        <v>1.5308659605214349E-9</v>
      </c>
      <c r="BO252" s="29">
        <f t="shared" si="182"/>
        <v>1.5308659562646001E-9</v>
      </c>
      <c r="BP252" s="29">
        <f t="shared" si="183"/>
        <v>1.5308659562647356E-9</v>
      </c>
      <c r="BR252" s="35">
        <v>3.1000000000000002E-10</v>
      </c>
      <c r="BS252" s="35">
        <v>4.18674524484</v>
      </c>
      <c r="BT252" s="35">
        <v>17256.6315363414</v>
      </c>
      <c r="BU252" s="29">
        <f t="shared" si="184"/>
        <v>-4.724948855412161E-11</v>
      </c>
      <c r="BV252" s="29">
        <f t="shared" si="185"/>
        <v>-4.7181923217807335E-11</v>
      </c>
      <c r="BW252" s="29">
        <f t="shared" si="186"/>
        <v>-4.7181925597604445E-11</v>
      </c>
      <c r="BX252" s="29">
        <f t="shared" si="187"/>
        <v>-4.7181925597534775E-11</v>
      </c>
      <c r="BZ252" s="35"/>
      <c r="CA252" s="35"/>
      <c r="CB252" s="35"/>
      <c r="CH252" s="35"/>
      <c r="CI252" s="35"/>
      <c r="CJ252" s="35"/>
      <c r="CP252" s="35"/>
      <c r="CQ252" s="35"/>
      <c r="CR252" s="35"/>
      <c r="CX252" s="35"/>
      <c r="CY252" s="35"/>
      <c r="CZ252" s="35"/>
      <c r="DF252" s="35">
        <v>1.9610000000000002E-8</v>
      </c>
      <c r="DG252" s="35">
        <v>4.8852179417399997</v>
      </c>
      <c r="DH252" s="35">
        <v>3237.5196524812</v>
      </c>
      <c r="DI252" s="29">
        <f t="shared" si="188"/>
        <v>1.1880044966426543E-8</v>
      </c>
      <c r="DJ252" s="29">
        <f t="shared" si="189"/>
        <v>1.1880690447687589E-8</v>
      </c>
      <c r="DK252" s="29">
        <f t="shared" si="190"/>
        <v>1.1880690424953082E-8</v>
      </c>
      <c r="DL252" s="29">
        <f t="shared" si="191"/>
        <v>1.1880690424953747E-8</v>
      </c>
      <c r="DN252" s="35">
        <v>3.0899999999999999E-9</v>
      </c>
      <c r="DO252" s="35">
        <v>5.0577507818000003</v>
      </c>
      <c r="DP252" s="35">
        <v>12721.572099417001</v>
      </c>
      <c r="DQ252" s="29">
        <f t="shared" si="192"/>
        <v>-1.1384216527435273E-9</v>
      </c>
      <c r="DR252" s="29">
        <f t="shared" si="193"/>
        <v>-1.1388886473592083E-9</v>
      </c>
      <c r="DS252" s="29">
        <f t="shared" si="194"/>
        <v>-1.1388886309114727E-9</v>
      </c>
      <c r="DT252" s="29">
        <f t="shared" si="195"/>
        <v>-1.1388886309119626E-9</v>
      </c>
      <c r="DV252" s="35">
        <v>4.8999999999999996E-10</v>
      </c>
      <c r="DW252" s="35">
        <v>4.4318295404399999</v>
      </c>
      <c r="DX252" s="35">
        <v>9595.2390892233998</v>
      </c>
      <c r="DY252" s="29">
        <f t="shared" si="196"/>
        <v>-4.892462490267521E-10</v>
      </c>
      <c r="DZ252" s="29">
        <f t="shared" si="197"/>
        <v>-4.8924957668629816E-10</v>
      </c>
      <c r="EA252" s="29">
        <f t="shared" si="198"/>
        <v>-4.8924957656922295E-10</v>
      </c>
      <c r="EB252" s="29">
        <f t="shared" si="199"/>
        <v>-4.8924957656922605E-10</v>
      </c>
      <c r="ED252" s="35"/>
      <c r="EE252" s="35"/>
      <c r="EF252" s="35"/>
      <c r="EL252" s="35"/>
      <c r="EM252" s="35"/>
      <c r="EN252" s="35"/>
      <c r="ET252" s="35"/>
      <c r="EU252" s="35"/>
      <c r="EV252" s="35"/>
    </row>
    <row r="253" spans="14:152" s="29" customFormat="1" ht="13.5" x14ac:dyDescent="0.3">
      <c r="N253" s="35">
        <v>3.7340000000000002E-8</v>
      </c>
      <c r="O253" s="35">
        <v>1.3701106921299999</v>
      </c>
      <c r="P253" s="35">
        <v>3973.3961660129999</v>
      </c>
      <c r="Q253" s="29">
        <f t="shared" si="168"/>
        <v>-3.7254082815093079E-8</v>
      </c>
      <c r="R253" s="29">
        <f t="shared" si="169"/>
        <v>-3.7253954221525595E-8</v>
      </c>
      <c r="S253" s="29">
        <f t="shared" si="170"/>
        <v>-3.7253954226056552E-8</v>
      </c>
      <c r="T253" s="29">
        <f t="shared" si="171"/>
        <v>-3.7253954226056414E-8</v>
      </c>
      <c r="V253" s="35">
        <v>5.0000000000000001E-9</v>
      </c>
      <c r="W253" s="35">
        <v>4.3144785905700003</v>
      </c>
      <c r="X253" s="35">
        <v>3344.4937620577998</v>
      </c>
      <c r="Y253" s="29">
        <f t="shared" si="172"/>
        <v>-2.4667299481159218E-9</v>
      </c>
      <c r="Z253" s="29">
        <f t="shared" si="173"/>
        <v>-2.46654406302296E-9</v>
      </c>
      <c r="AA253" s="29">
        <f t="shared" si="174"/>
        <v>-2.4665440695701922E-9</v>
      </c>
      <c r="AB253" s="29">
        <f t="shared" si="175"/>
        <v>-2.4665440695700069E-9</v>
      </c>
      <c r="AD253" s="35">
        <v>5.0000000000000003E-10</v>
      </c>
      <c r="AE253" s="35">
        <v>1.6980330292500001</v>
      </c>
      <c r="AF253" s="35">
        <v>9225.5392732830005</v>
      </c>
      <c r="AG253" s="29">
        <f t="shared" si="176"/>
        <v>3.6861690832724476E-10</v>
      </c>
      <c r="AH253" s="29">
        <f t="shared" si="177"/>
        <v>3.6865673285605893E-10</v>
      </c>
      <c r="AI253" s="29">
        <f t="shared" si="178"/>
        <v>3.6865673145346688E-10</v>
      </c>
      <c r="AJ253" s="29">
        <f t="shared" si="179"/>
        <v>3.6865673145351485E-10</v>
      </c>
      <c r="AL253" s="35"/>
      <c r="AM253" s="35"/>
      <c r="AN253" s="35"/>
      <c r="AT253" s="35"/>
      <c r="AU253" s="35"/>
      <c r="AV253" s="35"/>
      <c r="BB253" s="35"/>
      <c r="BC253" s="35"/>
      <c r="BD253" s="35"/>
      <c r="BJ253" s="35">
        <v>2.2900000000000002E-9</v>
      </c>
      <c r="BK253" s="35">
        <v>5.93153003758</v>
      </c>
      <c r="BL253" s="35">
        <v>3364.4908644476</v>
      </c>
      <c r="BM253" s="29">
        <f t="shared" si="180"/>
        <v>-1.446724151354736E-9</v>
      </c>
      <c r="BN253" s="29">
        <f t="shared" si="181"/>
        <v>-1.4468004725278232E-9</v>
      </c>
      <c r="BO253" s="29">
        <f t="shared" si="182"/>
        <v>-1.4468004698397208E-9</v>
      </c>
      <c r="BP253" s="29">
        <f t="shared" si="183"/>
        <v>-1.4468004698398213E-9</v>
      </c>
      <c r="BR253" s="35">
        <v>3.4000000000000001E-10</v>
      </c>
      <c r="BS253" s="35">
        <v>3.25657016622</v>
      </c>
      <c r="BT253" s="35">
        <v>14054.607308025999</v>
      </c>
      <c r="BU253" s="29">
        <f t="shared" si="184"/>
        <v>1.9837338285007414E-10</v>
      </c>
      <c r="BV253" s="29">
        <f t="shared" si="185"/>
        <v>1.9832378487975247E-10</v>
      </c>
      <c r="BW253" s="29">
        <f t="shared" si="186"/>
        <v>1.9832378662677615E-10</v>
      </c>
      <c r="BX253" s="29">
        <f t="shared" si="187"/>
        <v>1.9832378662672122E-10</v>
      </c>
      <c r="BZ253" s="35"/>
      <c r="CA253" s="35"/>
      <c r="CB253" s="35"/>
      <c r="CH253" s="35"/>
      <c r="CI253" s="35"/>
      <c r="CJ253" s="35"/>
      <c r="CP253" s="35"/>
      <c r="CQ253" s="35"/>
      <c r="CR253" s="35"/>
      <c r="CX253" s="35"/>
      <c r="CY253" s="35"/>
      <c r="CZ253" s="35"/>
      <c r="DF253" s="35">
        <v>2.2160000000000001E-8</v>
      </c>
      <c r="DG253" s="35">
        <v>1.06829128652</v>
      </c>
      <c r="DH253" s="35">
        <v>3320.2571073009999</v>
      </c>
      <c r="DI253" s="29">
        <f t="shared" si="188"/>
        <v>3.9195487263337943E-10</v>
      </c>
      <c r="DJ253" s="29">
        <f t="shared" si="189"/>
        <v>3.9101476705079814E-10</v>
      </c>
      <c r="DK253" s="29">
        <f t="shared" si="190"/>
        <v>3.910148001626323E-10</v>
      </c>
      <c r="DL253" s="29">
        <f t="shared" si="191"/>
        <v>3.9101480016168771E-10</v>
      </c>
      <c r="DN253" s="35">
        <v>3.1E-9</v>
      </c>
      <c r="DO253" s="35">
        <v>6.1024307544300003</v>
      </c>
      <c r="DP253" s="35">
        <v>17924.910699820401</v>
      </c>
      <c r="DQ253" s="29">
        <f t="shared" si="192"/>
        <v>-1.0817415498173921E-9</v>
      </c>
      <c r="DR253" s="29">
        <f t="shared" si="193"/>
        <v>-1.0810760538260385E-9</v>
      </c>
      <c r="DS253" s="29">
        <f t="shared" si="194"/>
        <v>-1.0810760772667424E-9</v>
      </c>
      <c r="DT253" s="29">
        <f t="shared" si="195"/>
        <v>-1.0810760772660817E-9</v>
      </c>
      <c r="DV253" s="35">
        <v>4.3000000000000001E-10</v>
      </c>
      <c r="DW253" s="35">
        <v>0.38914582094</v>
      </c>
      <c r="DX253" s="35">
        <v>6665.9723822145997</v>
      </c>
      <c r="DY253" s="29">
        <f t="shared" si="196"/>
        <v>-1.1561644634923874E-10</v>
      </c>
      <c r="DZ253" s="29">
        <f t="shared" si="197"/>
        <v>-1.1558116499463322E-10</v>
      </c>
      <c r="EA253" s="29">
        <f t="shared" si="198"/>
        <v>-1.1558116623731012E-10</v>
      </c>
      <c r="EB253" s="29">
        <f t="shared" si="199"/>
        <v>-1.155811662372748E-10</v>
      </c>
      <c r="ED253" s="35"/>
      <c r="EE253" s="35"/>
      <c r="EF253" s="35"/>
      <c r="EL253" s="35"/>
      <c r="EM253" s="35"/>
      <c r="EN253" s="35"/>
      <c r="ET253" s="35"/>
      <c r="EU253" s="35"/>
      <c r="EV253" s="35"/>
    </row>
    <row r="254" spans="14:152" s="29" customFormat="1" ht="13.5" x14ac:dyDescent="0.3">
      <c r="N254" s="35">
        <v>4.4220000000000002E-8</v>
      </c>
      <c r="O254" s="35">
        <v>2.8997468069700001</v>
      </c>
      <c r="P254" s="35">
        <v>6247.5131155228</v>
      </c>
      <c r="Q254" s="29">
        <f t="shared" si="168"/>
        <v>-3.3859929460975017E-8</v>
      </c>
      <c r="R254" s="29">
        <f t="shared" si="169"/>
        <v>-3.3862200060490236E-8</v>
      </c>
      <c r="S254" s="29">
        <f t="shared" si="170"/>
        <v>-3.3862199980520161E-8</v>
      </c>
      <c r="T254" s="29">
        <f t="shared" si="171"/>
        <v>-3.3862199980522583E-8</v>
      </c>
      <c r="V254" s="35">
        <v>4.8099999999999997E-9</v>
      </c>
      <c r="W254" s="35">
        <v>1.56481992611</v>
      </c>
      <c r="X254" s="35">
        <v>1964.838626854</v>
      </c>
      <c r="Y254" s="29">
        <f t="shared" si="172"/>
        <v>-2.2671070388312721E-9</v>
      </c>
      <c r="Z254" s="29">
        <f t="shared" si="173"/>
        <v>-2.2670005204236707E-9</v>
      </c>
      <c r="AA254" s="29">
        <f t="shared" si="174"/>
        <v>-2.2670005241754315E-9</v>
      </c>
      <c r="AB254" s="29">
        <f t="shared" si="175"/>
        <v>-2.2670005241753112E-9</v>
      </c>
      <c r="AD254" s="35">
        <v>4.5E-10</v>
      </c>
      <c r="AE254" s="35">
        <v>2.9127100367600001</v>
      </c>
      <c r="AF254" s="35">
        <v>8982.8106693089994</v>
      </c>
      <c r="AG254" s="29">
        <f t="shared" si="176"/>
        <v>-1.8146425696236686E-10</v>
      </c>
      <c r="AH254" s="29">
        <f t="shared" si="177"/>
        <v>-1.8151152631333192E-10</v>
      </c>
      <c r="AI254" s="29">
        <f t="shared" si="178"/>
        <v>-1.8151152464848523E-10</v>
      </c>
      <c r="AJ254" s="29">
        <f t="shared" si="179"/>
        <v>-1.8151152464853204E-10</v>
      </c>
      <c r="AL254" s="35"/>
      <c r="AM254" s="35"/>
      <c r="AN254" s="35"/>
      <c r="AT254" s="35"/>
      <c r="AU254" s="35"/>
      <c r="AV254" s="35"/>
      <c r="BB254" s="35"/>
      <c r="BC254" s="35"/>
      <c r="BD254" s="35"/>
      <c r="BJ254" s="35">
        <v>2.23E-9</v>
      </c>
      <c r="BK254" s="35">
        <v>4.82744958322</v>
      </c>
      <c r="BL254" s="35">
        <v>9779.1086761253991</v>
      </c>
      <c r="BM254" s="29">
        <f t="shared" si="180"/>
        <v>2.1330898519402974E-9</v>
      </c>
      <c r="BN254" s="29">
        <f t="shared" si="181"/>
        <v>2.1331710966127631E-9</v>
      </c>
      <c r="BO254" s="29">
        <f t="shared" si="182"/>
        <v>2.1331710937517969E-9</v>
      </c>
      <c r="BP254" s="29">
        <f t="shared" si="183"/>
        <v>2.1331710937518891E-9</v>
      </c>
      <c r="BR254" s="35">
        <v>3.1999999999999998E-10</v>
      </c>
      <c r="BS254" s="35">
        <v>5.75360661734</v>
      </c>
      <c r="BT254" s="35">
        <v>6546.1597733642002</v>
      </c>
      <c r="BU254" s="29">
        <f t="shared" si="184"/>
        <v>1.670169355073212E-10</v>
      </c>
      <c r="BV254" s="29">
        <f t="shared" si="185"/>
        <v>1.6699410085687988E-10</v>
      </c>
      <c r="BW254" s="29">
        <f t="shared" si="186"/>
        <v>1.6699410166117042E-10</v>
      </c>
      <c r="BX254" s="29">
        <f t="shared" si="187"/>
        <v>1.6699410166114715E-10</v>
      </c>
      <c r="BZ254" s="35"/>
      <c r="CA254" s="35"/>
      <c r="CB254" s="35"/>
      <c r="CH254" s="35"/>
      <c r="CI254" s="35"/>
      <c r="CJ254" s="35"/>
      <c r="CP254" s="35"/>
      <c r="CQ254" s="35"/>
      <c r="CR254" s="35"/>
      <c r="CX254" s="35"/>
      <c r="CY254" s="35"/>
      <c r="CZ254" s="35"/>
      <c r="DF254" s="35">
        <v>2.131E-8</v>
      </c>
      <c r="DG254" s="35">
        <v>3.0211253302699999</v>
      </c>
      <c r="DH254" s="35">
        <v>5625.3660415594004</v>
      </c>
      <c r="DI254" s="29">
        <f t="shared" si="188"/>
        <v>2.1101644289505464E-8</v>
      </c>
      <c r="DJ254" s="29">
        <f t="shared" si="189"/>
        <v>2.1101857932257621E-8</v>
      </c>
      <c r="DK254" s="29">
        <f t="shared" si="190"/>
        <v>2.1101857924734757E-8</v>
      </c>
      <c r="DL254" s="29">
        <f t="shared" si="191"/>
        <v>2.1101857924734969E-8</v>
      </c>
      <c r="DN254" s="35">
        <v>2.8999999999999999E-9</v>
      </c>
      <c r="DO254" s="35">
        <v>4.5288084681700003</v>
      </c>
      <c r="DP254" s="35">
        <v>5724.9356974290004</v>
      </c>
      <c r="DQ254" s="29">
        <f t="shared" si="192"/>
        <v>-2.8780040999803117E-9</v>
      </c>
      <c r="DR254" s="29">
        <f t="shared" si="193"/>
        <v>-2.8780301738251458E-9</v>
      </c>
      <c r="DS254" s="29">
        <f t="shared" si="194"/>
        <v>-2.8780301729070592E-9</v>
      </c>
      <c r="DT254" s="29">
        <f t="shared" si="195"/>
        <v>-2.8780301729070849E-9</v>
      </c>
      <c r="DV254" s="35">
        <v>4.0000000000000001E-10</v>
      </c>
      <c r="DW254" s="35">
        <v>1.0695309924500001</v>
      </c>
      <c r="DX254" s="35">
        <v>23695.127785766999</v>
      </c>
      <c r="DY254" s="29">
        <f t="shared" si="196"/>
        <v>-3.5244648918619085E-10</v>
      </c>
      <c r="DZ254" s="29">
        <f t="shared" si="197"/>
        <v>-3.5238919459974032E-10</v>
      </c>
      <c r="EA254" s="29">
        <f t="shared" si="198"/>
        <v>-3.5238919661830472E-10</v>
      </c>
      <c r="EB254" s="29">
        <f t="shared" si="199"/>
        <v>-3.5238919661824015E-10</v>
      </c>
      <c r="ED254" s="35"/>
      <c r="EE254" s="35"/>
      <c r="EF254" s="35"/>
      <c r="EL254" s="35"/>
      <c r="EM254" s="35"/>
      <c r="EN254" s="35"/>
      <c r="ET254" s="35"/>
      <c r="EU254" s="35"/>
      <c r="EV254" s="35"/>
    </row>
    <row r="255" spans="14:152" s="29" customFormat="1" ht="13.5" x14ac:dyDescent="0.3">
      <c r="N255" s="35">
        <v>3.9750000000000002E-8</v>
      </c>
      <c r="O255" s="35">
        <v>4.0344162110199999</v>
      </c>
      <c r="P255" s="35">
        <v>1052.2683831884001</v>
      </c>
      <c r="Q255" s="29">
        <f t="shared" si="168"/>
        <v>-2.5756224935945411E-8</v>
      </c>
      <c r="R255" s="29">
        <f t="shared" si="169"/>
        <v>-2.5755817798845819E-8</v>
      </c>
      <c r="S255" s="29">
        <f t="shared" si="170"/>
        <v>-2.5755817813185835E-8</v>
      </c>
      <c r="T255" s="29">
        <f t="shared" si="171"/>
        <v>-2.5755817813185405E-8</v>
      </c>
      <c r="V255" s="35">
        <v>5.04E-9</v>
      </c>
      <c r="W255" s="35">
        <v>2.4745629559900002</v>
      </c>
      <c r="X255" s="35">
        <v>3863.1898447936001</v>
      </c>
      <c r="Y255" s="29">
        <f t="shared" si="172"/>
        <v>-3.6761566450431657E-9</v>
      </c>
      <c r="Z255" s="29">
        <f t="shared" si="173"/>
        <v>-3.6759864271611851E-9</v>
      </c>
      <c r="AA255" s="29">
        <f t="shared" si="174"/>
        <v>-3.6759864331566621E-9</v>
      </c>
      <c r="AB255" s="29">
        <f t="shared" si="175"/>
        <v>-3.6759864331564657E-9</v>
      </c>
      <c r="AD255" s="35">
        <v>4.3999999999999998E-10</v>
      </c>
      <c r="AE255" s="35">
        <v>4.3872855620299998</v>
      </c>
      <c r="AF255" s="35">
        <v>12168.0026965746</v>
      </c>
      <c r="AG255" s="29">
        <f t="shared" si="176"/>
        <v>2.5350721496856485E-10</v>
      </c>
      <c r="AH255" s="29">
        <f t="shared" si="177"/>
        <v>2.5356313339536113E-10</v>
      </c>
      <c r="AI255" s="29">
        <f t="shared" si="178"/>
        <v>2.535631314259402E-10</v>
      </c>
      <c r="AJ255" s="29">
        <f t="shared" si="179"/>
        <v>2.5356313142600151E-10</v>
      </c>
      <c r="AL255" s="35"/>
      <c r="AM255" s="35"/>
      <c r="AN255" s="35"/>
      <c r="AT255" s="35"/>
      <c r="AU255" s="35"/>
      <c r="AV255" s="35"/>
      <c r="BB255" s="35"/>
      <c r="BC255" s="35"/>
      <c r="BD255" s="35"/>
      <c r="BJ255" s="35">
        <v>2.2200000000000002E-9</v>
      </c>
      <c r="BK255" s="35">
        <v>0.71788606091999996</v>
      </c>
      <c r="BL255" s="35">
        <v>16699.539015149901</v>
      </c>
      <c r="BM255" s="29">
        <f t="shared" si="180"/>
        <v>-4.4602087848770768E-10</v>
      </c>
      <c r="BN255" s="29">
        <f t="shared" si="181"/>
        <v>-4.455567663238008E-10</v>
      </c>
      <c r="BO255" s="29">
        <f t="shared" si="182"/>
        <v>-4.455567826709407E-10</v>
      </c>
      <c r="BP255" s="29">
        <f t="shared" si="183"/>
        <v>-4.4555678267032264E-10</v>
      </c>
      <c r="BR255" s="35">
        <v>3.1000000000000002E-10</v>
      </c>
      <c r="BS255" s="35">
        <v>3.1620974078400002</v>
      </c>
      <c r="BT255" s="35">
        <v>12935.851515923199</v>
      </c>
      <c r="BU255" s="29">
        <f t="shared" si="184"/>
        <v>2.8974886241987433E-10</v>
      </c>
      <c r="BV255" s="29">
        <f t="shared" si="185"/>
        <v>2.8973064018009144E-10</v>
      </c>
      <c r="BW255" s="29">
        <f t="shared" si="186"/>
        <v>2.8973064082204465E-10</v>
      </c>
      <c r="BX255" s="29">
        <f t="shared" si="187"/>
        <v>2.8973064082202583E-10</v>
      </c>
      <c r="BZ255" s="35"/>
      <c r="CA255" s="35"/>
      <c r="CB255" s="35"/>
      <c r="CH255" s="35"/>
      <c r="CI255" s="35"/>
      <c r="CJ255" s="35"/>
      <c r="CP255" s="35"/>
      <c r="CQ255" s="35"/>
      <c r="CR255" s="35"/>
      <c r="CX255" s="35"/>
      <c r="CY255" s="35"/>
      <c r="CZ255" s="35"/>
      <c r="DF255" s="35">
        <v>2.124E-8</v>
      </c>
      <c r="DG255" s="35">
        <v>3.6862012153700001</v>
      </c>
      <c r="DH255" s="35">
        <v>5618.3198048614004</v>
      </c>
      <c r="DI255" s="29">
        <f t="shared" si="188"/>
        <v>1.6373365725319485E-8</v>
      </c>
      <c r="DJ255" s="29">
        <f t="shared" si="189"/>
        <v>1.6374337075855033E-8</v>
      </c>
      <c r="DK255" s="29">
        <f t="shared" si="190"/>
        <v>1.6374337041644021E-8</v>
      </c>
      <c r="DL255" s="29">
        <f t="shared" si="191"/>
        <v>1.6374337041645172E-8</v>
      </c>
      <c r="DN255" s="35">
        <v>2.7900000000000001E-9</v>
      </c>
      <c r="DO255" s="35">
        <v>4.30091602167</v>
      </c>
      <c r="DP255" s="35">
        <v>3607.2194684216001</v>
      </c>
      <c r="DQ255" s="29">
        <f t="shared" si="192"/>
        <v>2.785445928938233E-9</v>
      </c>
      <c r="DR255" s="29">
        <f t="shared" si="193"/>
        <v>2.7854532713747506E-9</v>
      </c>
      <c r="DS255" s="29">
        <f t="shared" si="194"/>
        <v>2.7854532711162439E-9</v>
      </c>
      <c r="DT255" s="29">
        <f t="shared" si="195"/>
        <v>2.7854532711162517E-9</v>
      </c>
      <c r="DV255" s="35">
        <v>3.7999999999999998E-10</v>
      </c>
      <c r="DW255" s="35">
        <v>0.59996214863999997</v>
      </c>
      <c r="DX255" s="35">
        <v>10713.9948813262</v>
      </c>
      <c r="DY255" s="29">
        <f t="shared" si="196"/>
        <v>9.6645020594729126E-11</v>
      </c>
      <c r="DZ255" s="29">
        <f t="shared" si="197"/>
        <v>9.6594702388748986E-11</v>
      </c>
      <c r="EA255" s="29">
        <f t="shared" si="198"/>
        <v>9.6594704161066464E-11</v>
      </c>
      <c r="EB255" s="29">
        <f t="shared" si="199"/>
        <v>9.6594704161003792E-11</v>
      </c>
      <c r="ED255" s="35"/>
      <c r="EE255" s="35"/>
      <c r="EF255" s="35"/>
      <c r="EL255" s="35"/>
      <c r="EM255" s="35"/>
      <c r="EN255" s="35"/>
      <c r="ET255" s="35"/>
      <c r="EU255" s="35"/>
      <c r="EV255" s="35"/>
    </row>
    <row r="256" spans="14:152" s="29" customFormat="1" ht="13.5" x14ac:dyDescent="0.3">
      <c r="N256" s="35">
        <v>4.4659999999999998E-8</v>
      </c>
      <c r="O256" s="35">
        <v>4.5918842242400002</v>
      </c>
      <c r="P256" s="35">
        <v>5518.7501489918004</v>
      </c>
      <c r="Q256" s="29">
        <f t="shared" si="168"/>
        <v>4.4650215712238459E-8</v>
      </c>
      <c r="R256" s="29">
        <f t="shared" si="169"/>
        <v>4.4650149674875331E-8</v>
      </c>
      <c r="S256" s="29">
        <f t="shared" si="170"/>
        <v>4.4650149677205175E-8</v>
      </c>
      <c r="T256" s="29">
        <f t="shared" si="171"/>
        <v>4.4650149677205102E-8</v>
      </c>
      <c r="V256" s="35">
        <v>5.2300000000000003E-9</v>
      </c>
      <c r="W256" s="35">
        <v>0.65856269236999998</v>
      </c>
      <c r="X256" s="35">
        <v>853.19638175199998</v>
      </c>
      <c r="Y256" s="29">
        <f t="shared" si="172"/>
        <v>-1.9346777628399813E-9</v>
      </c>
      <c r="Z256" s="29">
        <f t="shared" si="173"/>
        <v>-1.9346247842780184E-9</v>
      </c>
      <c r="AA256" s="29">
        <f t="shared" si="174"/>
        <v>-1.9346247861440067E-9</v>
      </c>
      <c r="AB256" s="29">
        <f t="shared" si="175"/>
        <v>-1.9346247861439463E-9</v>
      </c>
      <c r="AD256" s="35">
        <v>4.7000000000000003E-10</v>
      </c>
      <c r="AE256" s="35">
        <v>4.4493363585700001</v>
      </c>
      <c r="AF256" s="35">
        <v>6872.6731195111997</v>
      </c>
      <c r="AG256" s="29">
        <f t="shared" si="176"/>
        <v>-4.6366639721447017E-10</v>
      </c>
      <c r="AH256" s="29">
        <f t="shared" si="177"/>
        <v>-4.6365964159960464E-10</v>
      </c>
      <c r="AI256" s="29">
        <f t="shared" si="178"/>
        <v>-4.6365964183761071E-10</v>
      </c>
      <c r="AJ256" s="29">
        <f t="shared" si="179"/>
        <v>-4.6365964183760301E-10</v>
      </c>
      <c r="AL256" s="35"/>
      <c r="AM256" s="35"/>
      <c r="AN256" s="35"/>
      <c r="AT256" s="35"/>
      <c r="AU256" s="35"/>
      <c r="AV256" s="35"/>
      <c r="BB256" s="35"/>
      <c r="BC256" s="35"/>
      <c r="BD256" s="35"/>
      <c r="BJ256" s="35">
        <v>2.1900000000000001E-9</v>
      </c>
      <c r="BK256" s="35">
        <v>9.8319405289999995E-2</v>
      </c>
      <c r="BL256" s="35">
        <v>16706.585251847999</v>
      </c>
      <c r="BM256" s="29">
        <f t="shared" si="180"/>
        <v>6.5311868467150109E-10</v>
      </c>
      <c r="BN256" s="29">
        <f t="shared" si="181"/>
        <v>6.5356495067643697E-10</v>
      </c>
      <c r="BO256" s="29">
        <f t="shared" si="182"/>
        <v>6.5356493495884407E-10</v>
      </c>
      <c r="BP256" s="29">
        <f t="shared" si="183"/>
        <v>6.5356493495931929E-10</v>
      </c>
      <c r="BR256" s="35">
        <v>3.7000000000000001E-10</v>
      </c>
      <c r="BS256" s="35">
        <v>2.1490162210100001</v>
      </c>
      <c r="BT256" s="35">
        <v>6665.9723822145997</v>
      </c>
      <c r="BU256" s="29">
        <f t="shared" si="184"/>
        <v>-3.3132570769991496E-10</v>
      </c>
      <c r="BV256" s="29">
        <f t="shared" si="185"/>
        <v>-3.313397358467584E-10</v>
      </c>
      <c r="BW256" s="29">
        <f t="shared" si="186"/>
        <v>-3.3133973535270839E-10</v>
      </c>
      <c r="BX256" s="29">
        <f t="shared" si="187"/>
        <v>-3.313397353527224E-10</v>
      </c>
      <c r="BZ256" s="35"/>
      <c r="CA256" s="35"/>
      <c r="CB256" s="35"/>
      <c r="CH256" s="35"/>
      <c r="CI256" s="35"/>
      <c r="CJ256" s="35"/>
      <c r="CP256" s="35"/>
      <c r="CQ256" s="35"/>
      <c r="CR256" s="35"/>
      <c r="CX256" s="35"/>
      <c r="CY256" s="35"/>
      <c r="CZ256" s="35"/>
      <c r="DF256" s="35">
        <v>1.9379999999999999E-8</v>
      </c>
      <c r="DG256" s="35">
        <v>1.2900669172100001</v>
      </c>
      <c r="DH256" s="35">
        <v>17924.910699820401</v>
      </c>
      <c r="DI256" s="29">
        <f t="shared" si="188"/>
        <v>-1.8746086678726199E-8</v>
      </c>
      <c r="DJ256" s="29">
        <f t="shared" si="189"/>
        <v>-1.8747212310340941E-8</v>
      </c>
      <c r="DK256" s="29">
        <f t="shared" si="190"/>
        <v>-1.8747212270711936E-8</v>
      </c>
      <c r="DL256" s="29">
        <f t="shared" si="191"/>
        <v>-1.8747212270713051E-8</v>
      </c>
      <c r="DN256" s="35">
        <v>2.93E-9</v>
      </c>
      <c r="DO256" s="35">
        <v>1.9064649337899999</v>
      </c>
      <c r="DP256" s="35">
        <v>6702.0002488919999</v>
      </c>
      <c r="DQ256" s="29">
        <f t="shared" si="192"/>
        <v>-2.0331190856305185E-9</v>
      </c>
      <c r="DR256" s="29">
        <f t="shared" si="193"/>
        <v>-2.033299775664015E-9</v>
      </c>
      <c r="DS256" s="29">
        <f t="shared" si="194"/>
        <v>-2.0332997693000774E-9</v>
      </c>
      <c r="DT256" s="29">
        <f t="shared" si="195"/>
        <v>-2.0332997693002875E-9</v>
      </c>
      <c r="DV256" s="35">
        <v>3.9E-10</v>
      </c>
      <c r="DW256" s="35">
        <v>3.7905577860499999</v>
      </c>
      <c r="DX256" s="35">
        <v>33318.816062458201</v>
      </c>
      <c r="DY256" s="29">
        <f t="shared" si="196"/>
        <v>-4.4767858178920093E-11</v>
      </c>
      <c r="DZ256" s="29">
        <f t="shared" si="197"/>
        <v>-4.4932813425165997E-11</v>
      </c>
      <c r="EA256" s="29">
        <f t="shared" si="198"/>
        <v>-4.4932807615328366E-11</v>
      </c>
      <c r="EB256" s="29">
        <f t="shared" si="199"/>
        <v>-4.4932807615504537E-11</v>
      </c>
      <c r="ED256" s="35"/>
      <c r="EE256" s="35"/>
      <c r="EF256" s="35"/>
      <c r="EL256" s="35"/>
      <c r="EM256" s="35"/>
      <c r="EN256" s="35"/>
      <c r="ET256" s="35"/>
      <c r="EU256" s="35"/>
      <c r="EV256" s="35"/>
    </row>
    <row r="257" spans="14:152" s="29" customFormat="1" ht="13.5" x14ac:dyDescent="0.3">
      <c r="N257" s="35">
        <v>3.4450000000000001E-8</v>
      </c>
      <c r="O257" s="35">
        <v>4.2661007620799998</v>
      </c>
      <c r="P257" s="35">
        <v>3178.1457905676002</v>
      </c>
      <c r="Q257" s="29">
        <f t="shared" ref="Q257:Q320" si="200">N257*COS(O257+P257*$C$23)</f>
        <v>2.7142081846110798E-8</v>
      </c>
      <c r="R257" s="29">
        <f t="shared" ref="R257:R320" si="201">N257*COS(O257+P257*$C$44)</f>
        <v>2.7141220163517912E-8</v>
      </c>
      <c r="S257" s="29">
        <f t="shared" ref="S257:S320" si="202">N257*COS(O257+P257*$C$65)</f>
        <v>2.7141220193868383E-8</v>
      </c>
      <c r="T257" s="29">
        <f t="shared" ref="T257:T320" si="203">N257*COS(O257+P257*$C$86)</f>
        <v>2.714122019386748E-8</v>
      </c>
      <c r="V257" s="35">
        <v>4.8099999999999997E-9</v>
      </c>
      <c r="W257" s="35">
        <v>0.12971954679</v>
      </c>
      <c r="X257" s="35">
        <v>66.487408914400007</v>
      </c>
      <c r="Y257" s="29">
        <f t="shared" ref="Y257:Y320" si="204">V257*COS(W257+X257*$C$23)</f>
        <v>1.6998184207871714E-9</v>
      </c>
      <c r="Z257" s="29">
        <f t="shared" ref="Z257:Z320" si="205">V257*COS(W257+X257*$C$44)</f>
        <v>1.6998222439217932E-9</v>
      </c>
      <c r="AA257" s="29">
        <f t="shared" ref="AA257:AA320" si="206">V257*COS(W257+X257*$C$65)</f>
        <v>1.6998222437871369E-9</v>
      </c>
      <c r="AB257" s="29">
        <f t="shared" ref="AB257:AB320" si="207">V257*COS(W257+X257*$C$86)</f>
        <v>1.6998222437871411E-9</v>
      </c>
      <c r="AD257" s="35">
        <v>4.3000000000000001E-10</v>
      </c>
      <c r="AE257" s="35">
        <v>2.1329565605699998</v>
      </c>
      <c r="AF257" s="35">
        <v>22324.905056709398</v>
      </c>
      <c r="AG257" s="29">
        <f t="shared" ref="AG257:AG310" si="208">AD257*COS(AE257+AF257*$C$23)</f>
        <v>4.0989758367041066E-10</v>
      </c>
      <c r="AH257" s="29">
        <f t="shared" ref="AH257:AH310" si="209">AD257*COS(AE257+AF257*$C$44)</f>
        <v>4.0993463760951518E-10</v>
      </c>
      <c r="AI257" s="29">
        <f t="shared" ref="AI257:AI310" si="210">AD257*COS(AE257+AF257*$C$65)</f>
        <v>4.0993463630500555E-10</v>
      </c>
      <c r="AJ257" s="29">
        <f t="shared" ref="AJ257:AJ310" si="211">AD257*COS(AE257+AF257*$C$86)</f>
        <v>4.0993463630504246E-10</v>
      </c>
      <c r="AL257" s="35"/>
      <c r="AM257" s="35"/>
      <c r="AN257" s="35"/>
      <c r="AT257" s="35"/>
      <c r="AU257" s="35"/>
      <c r="AV257" s="35"/>
      <c r="BB257" s="35"/>
      <c r="BC257" s="35"/>
      <c r="BD257" s="35"/>
      <c r="BJ257" s="35">
        <v>2.21E-9</v>
      </c>
      <c r="BK257" s="35">
        <v>1.6659657620499999</v>
      </c>
      <c r="BL257" s="35">
        <v>10575.406682941801</v>
      </c>
      <c r="BM257" s="29">
        <f t="shared" ref="BM257:BM320" si="212">BJ257*COS(BK257+BL257*$C$23)</f>
        <v>-1.7686394039243812E-9</v>
      </c>
      <c r="BN257" s="29">
        <f t="shared" ref="BN257:BN320" si="213">BJ257*COS(BK257+BL257*$C$44)</f>
        <v>-1.7688184747835258E-9</v>
      </c>
      <c r="BO257" s="29">
        <f t="shared" ref="BO257:BO320" si="214">BJ257*COS(BK257+BL257*$C$65)</f>
        <v>-1.7688184684769867E-9</v>
      </c>
      <c r="BP257" s="29">
        <f t="shared" ref="BP257:BP320" si="215">BJ257*COS(BK257+BL257*$C$86)</f>
        <v>-1.7688184684771749E-9</v>
      </c>
      <c r="BR257" s="35">
        <v>3E-10</v>
      </c>
      <c r="BS257" s="35">
        <v>0.21926429217000001</v>
      </c>
      <c r="BT257" s="35">
        <v>6660.8695340007998</v>
      </c>
      <c r="BU257" s="29">
        <f t="shared" ref="BU257:BU287" si="216">BR257*COS(BS257+BT257*$C$23)</f>
        <v>-5.8387855010594506E-12</v>
      </c>
      <c r="BV257" s="29">
        <f t="shared" ref="BV257:BV287" si="217">BR257*COS(BS257+BT257*$C$44)</f>
        <v>-5.8132541842881155E-12</v>
      </c>
      <c r="BW257" s="29">
        <f t="shared" ref="BW257:BW287" si="218">BR257*COS(BS257+BT257*$C$65)</f>
        <v>-5.8132550835384448E-12</v>
      </c>
      <c r="BX257" s="29">
        <f t="shared" ref="BX257:BX287" si="219">BR257*COS(BS257+BT257*$C$86)</f>
        <v>-5.8132550835128693E-12</v>
      </c>
      <c r="BZ257" s="35"/>
      <c r="CA257" s="35"/>
      <c r="CB257" s="35"/>
      <c r="CH257" s="35"/>
      <c r="CI257" s="35"/>
      <c r="CJ257" s="35"/>
      <c r="CP257" s="35"/>
      <c r="CQ257" s="35"/>
      <c r="CR257" s="35"/>
      <c r="CX257" s="35"/>
      <c r="CY257" s="35"/>
      <c r="CZ257" s="35"/>
      <c r="DF257" s="35">
        <v>2.555E-8</v>
      </c>
      <c r="DG257" s="35">
        <v>4.9182622032100003</v>
      </c>
      <c r="DH257" s="35">
        <v>6604.9587821240002</v>
      </c>
      <c r="DI257" s="29">
        <f t="shared" ref="DI257:DI320" si="220">DF257*COS(DG257+DH257*$C$23)</f>
        <v>1.5841597761269555E-8</v>
      </c>
      <c r="DJ257" s="29">
        <f t="shared" ref="DJ257:DJ320" si="221">DF257*COS(DG257+DH257*$C$44)</f>
        <v>1.5839905694431754E-8</v>
      </c>
      <c r="DK257" s="29">
        <f t="shared" ref="DK257:DK320" si="222">DF257*COS(DG257+DH257*$C$65)</f>
        <v>1.583990575403101E-8</v>
      </c>
      <c r="DL257" s="29">
        <f t="shared" ref="DL257:DL320" si="223">DF257*COS(DG257+DH257*$C$86)</f>
        <v>1.5839905754029015E-8</v>
      </c>
      <c r="DN257" s="35">
        <v>3.7499999999999997E-9</v>
      </c>
      <c r="DO257" s="35">
        <v>5.3714613673900002</v>
      </c>
      <c r="DP257" s="35">
        <v>3376.6402933772001</v>
      </c>
      <c r="DQ257" s="29">
        <f t="shared" ref="DQ257:DQ320" si="224">DN257*COS(DO257+DP257*$C$23)</f>
        <v>-3.246393565087809E-9</v>
      </c>
      <c r="DR257" s="29">
        <f t="shared" ref="DR257:DR320" si="225">DN257*COS(DO257+DP257*$C$44)</f>
        <v>-3.2464745593560927E-9</v>
      </c>
      <c r="DS257" s="29">
        <f t="shared" ref="DS257:DS320" si="226">DN257*COS(DO257+DP257*$C$65)</f>
        <v>-3.246474556503464E-9</v>
      </c>
      <c r="DT257" s="29">
        <f t="shared" ref="DT257:DT320" si="227">DN257*COS(DO257+DP257*$C$86)</f>
        <v>-3.2464745565035443E-9</v>
      </c>
      <c r="DV257" s="35">
        <v>4.0999999999999998E-10</v>
      </c>
      <c r="DW257" s="35">
        <v>5.54542347834</v>
      </c>
      <c r="DX257" s="35">
        <v>3863.1898447936001</v>
      </c>
      <c r="DY257" s="29">
        <f t="shared" ref="DY257:DY313" si="228">DV257*COS(DW257+DX257*$C$23)</f>
        <v>2.7848241704050041E-10</v>
      </c>
      <c r="DZ257" s="29">
        <f t="shared" ref="DZ257:DZ313" si="229">DV257*COS(DW257+DX257*$C$44)</f>
        <v>2.7846756119924413E-10</v>
      </c>
      <c r="EA257" s="29">
        <f t="shared" ref="EA257:EA313" si="230">DV257*COS(DW257+DX257*$C$65)</f>
        <v>2.7846756172250029E-10</v>
      </c>
      <c r="EB257" s="29">
        <f t="shared" ref="EB257:EB313" si="231">DV257*COS(DW257+DX257*$C$86)</f>
        <v>2.7846756172248318E-10</v>
      </c>
      <c r="ED257" s="35"/>
      <c r="EE257" s="35"/>
      <c r="EF257" s="35"/>
      <c r="EL257" s="35"/>
      <c r="EM257" s="35"/>
      <c r="EN257" s="35"/>
      <c r="ET257" s="35"/>
      <c r="EU257" s="35"/>
      <c r="EV257" s="35"/>
    </row>
    <row r="258" spans="14:152" s="29" customFormat="1" ht="13.5" x14ac:dyDescent="0.3">
      <c r="N258" s="35">
        <v>3.6069999999999998E-8</v>
      </c>
      <c r="O258" s="35">
        <v>4.2452705639900001</v>
      </c>
      <c r="P258" s="35">
        <v>8329.6716105970008</v>
      </c>
      <c r="Q258" s="29">
        <f t="shared" si="200"/>
        <v>9.4800526566905319E-9</v>
      </c>
      <c r="R258" s="29">
        <f t="shared" si="201"/>
        <v>9.4837571405376744E-9</v>
      </c>
      <c r="S258" s="29">
        <f t="shared" si="202"/>
        <v>9.4837570100623521E-9</v>
      </c>
      <c r="T258" s="29">
        <f t="shared" si="203"/>
        <v>9.4837570100663093E-9</v>
      </c>
      <c r="V258" s="35">
        <v>5.3499999999999999E-9</v>
      </c>
      <c r="W258" s="35">
        <v>2.9860167891799998</v>
      </c>
      <c r="X258" s="35">
        <v>8270.2977486834006</v>
      </c>
      <c r="Y258" s="29">
        <f t="shared" si="204"/>
        <v>3.2464593685926248E-9</v>
      </c>
      <c r="Z258" s="29">
        <f t="shared" si="205"/>
        <v>3.246009923267653E-9</v>
      </c>
      <c r="AA258" s="29">
        <f t="shared" si="206"/>
        <v>3.2460099390984316E-9</v>
      </c>
      <c r="AB258" s="29">
        <f t="shared" si="207"/>
        <v>3.2460099390979482E-9</v>
      </c>
      <c r="AD258" s="35">
        <v>5.0000000000000003E-10</v>
      </c>
      <c r="AE258" s="35">
        <v>1.3475919132500001</v>
      </c>
      <c r="AF258" s="35">
        <v>8439.8779318163997</v>
      </c>
      <c r="AG258" s="29">
        <f t="shared" si="208"/>
        <v>4.9031640639860228E-10</v>
      </c>
      <c r="AH258" s="29">
        <f t="shared" si="209"/>
        <v>4.9032696550318785E-10</v>
      </c>
      <c r="AI258" s="29">
        <f t="shared" si="210"/>
        <v>4.9032696513137957E-10</v>
      </c>
      <c r="AJ258" s="29">
        <f t="shared" si="211"/>
        <v>4.9032696513139074E-10</v>
      </c>
      <c r="AL258" s="35"/>
      <c r="AM258" s="35"/>
      <c r="AN258" s="35"/>
      <c r="AT258" s="35"/>
      <c r="AU258" s="35"/>
      <c r="AV258" s="35"/>
      <c r="BB258" s="35"/>
      <c r="BC258" s="35"/>
      <c r="BD258" s="35"/>
      <c r="BJ258" s="35">
        <v>2.5899999999999999E-9</v>
      </c>
      <c r="BK258" s="35">
        <v>1.10208840059</v>
      </c>
      <c r="BL258" s="35">
        <v>1744.4259844152</v>
      </c>
      <c r="BM258" s="29">
        <f t="shared" si="212"/>
        <v>-1.0330097127650798E-9</v>
      </c>
      <c r="BN258" s="29">
        <f t="shared" si="213"/>
        <v>-1.0330626585126676E-9</v>
      </c>
      <c r="BO258" s="29">
        <f t="shared" si="214"/>
        <v>-1.033062656647844E-9</v>
      </c>
      <c r="BP258" s="29">
        <f t="shared" si="215"/>
        <v>-1.0330626566479029E-9</v>
      </c>
      <c r="BR258" s="35">
        <v>3E-10</v>
      </c>
      <c r="BS258" s="35">
        <v>3.55459460301</v>
      </c>
      <c r="BT258" s="35">
        <v>9070.1188738487999</v>
      </c>
      <c r="BU258" s="29">
        <f t="shared" si="216"/>
        <v>2.9917744244573993E-10</v>
      </c>
      <c r="BV258" s="29">
        <f t="shared" si="217"/>
        <v>2.9918001365531447E-10</v>
      </c>
      <c r="BW258" s="29">
        <f t="shared" si="218"/>
        <v>2.991800135648236E-10</v>
      </c>
      <c r="BX258" s="29">
        <f t="shared" si="219"/>
        <v>2.9918001356482614E-10</v>
      </c>
      <c r="BZ258" s="35"/>
      <c r="CA258" s="35"/>
      <c r="CB258" s="35"/>
      <c r="CH258" s="35"/>
      <c r="CI258" s="35"/>
      <c r="CJ258" s="35"/>
      <c r="CP258" s="35"/>
      <c r="CQ258" s="35"/>
      <c r="CR258" s="35"/>
      <c r="CX258" s="35"/>
      <c r="CY258" s="35"/>
      <c r="CZ258" s="35"/>
      <c r="DF258" s="35">
        <v>2.5609999999999999E-8</v>
      </c>
      <c r="DG258" s="35">
        <v>2.10055088914</v>
      </c>
      <c r="DH258" s="35">
        <v>7910.1869667217998</v>
      </c>
      <c r="DI258" s="29">
        <f t="shared" si="220"/>
        <v>5.1101302802228644E-9</v>
      </c>
      <c r="DJ258" s="29">
        <f t="shared" si="221"/>
        <v>5.1075935093811062E-9</v>
      </c>
      <c r="DK258" s="29">
        <f t="shared" si="222"/>
        <v>5.1075935987308448E-9</v>
      </c>
      <c r="DL258" s="29">
        <f t="shared" si="223"/>
        <v>5.1075935987279919E-9</v>
      </c>
      <c r="DN258" s="35">
        <v>2.6799999999999998E-9</v>
      </c>
      <c r="DO258" s="35">
        <v>4.9379634789800004</v>
      </c>
      <c r="DP258" s="35">
        <v>13760.5987102074</v>
      </c>
      <c r="DQ258" s="29">
        <f t="shared" si="224"/>
        <v>-1.6657139488087065E-9</v>
      </c>
      <c r="DR258" s="29">
        <f t="shared" si="225"/>
        <v>-1.6653447320889604E-9</v>
      </c>
      <c r="DS258" s="29">
        <f t="shared" si="226"/>
        <v>-1.6653447450942689E-9</v>
      </c>
      <c r="DT258" s="29">
        <f t="shared" si="227"/>
        <v>-1.6653447450938512E-9</v>
      </c>
      <c r="DV258" s="35">
        <v>3.7000000000000001E-10</v>
      </c>
      <c r="DW258" s="35">
        <v>5.2720815114399997</v>
      </c>
      <c r="DX258" s="35">
        <v>20752.6643624754</v>
      </c>
      <c r="DY258" s="29">
        <f t="shared" si="228"/>
        <v>-3.6819142740061631E-10</v>
      </c>
      <c r="DZ258" s="29">
        <f t="shared" si="229"/>
        <v>-3.6818172433018362E-10</v>
      </c>
      <c r="EA258" s="29">
        <f t="shared" si="230"/>
        <v>-3.681817246723977E-10</v>
      </c>
      <c r="EB258" s="29">
        <f t="shared" si="231"/>
        <v>-3.6818172467238524E-10</v>
      </c>
      <c r="ED258" s="35"/>
      <c r="EE258" s="35"/>
      <c r="EF258" s="35"/>
      <c r="EL258" s="35"/>
      <c r="EM258" s="35"/>
      <c r="EN258" s="35"/>
      <c r="ET258" s="35"/>
      <c r="EU258" s="35"/>
      <c r="EV258" s="35"/>
    </row>
    <row r="259" spans="14:152" s="29" customFormat="1" ht="13.5" x14ac:dyDescent="0.3">
      <c r="N259" s="35">
        <v>3.5110000000000001E-8</v>
      </c>
      <c r="O259" s="35">
        <v>1.95133364438</v>
      </c>
      <c r="P259" s="35">
        <v>10177.257679533601</v>
      </c>
      <c r="Q259" s="29">
        <f t="shared" si="200"/>
        <v>-2.5811852486253103E-8</v>
      </c>
      <c r="R259" s="29">
        <f t="shared" si="201"/>
        <v>-2.5814947680066732E-8</v>
      </c>
      <c r="S259" s="29">
        <f t="shared" si="202"/>
        <v>-2.5814947571057496E-8</v>
      </c>
      <c r="T259" s="29">
        <f t="shared" si="203"/>
        <v>-2.5814947571060203E-8</v>
      </c>
      <c r="V259" s="35">
        <v>4.4999999999999998E-9</v>
      </c>
      <c r="W259" s="35">
        <v>2.02303462834</v>
      </c>
      <c r="X259" s="35">
        <v>13362.432453146999</v>
      </c>
      <c r="Y259" s="29">
        <f t="shared" si="204"/>
        <v>2.945433740156285E-9</v>
      </c>
      <c r="Z259" s="29">
        <f t="shared" si="205"/>
        <v>2.9448527481127228E-9</v>
      </c>
      <c r="AA259" s="29">
        <f t="shared" si="206"/>
        <v>2.9448527685776621E-9</v>
      </c>
      <c r="AB259" s="29">
        <f t="shared" si="207"/>
        <v>2.9448527685769854E-9</v>
      </c>
      <c r="AD259" s="35">
        <v>4.3999999999999998E-10</v>
      </c>
      <c r="AE259" s="35">
        <v>0.89037464728000004</v>
      </c>
      <c r="AF259" s="35">
        <v>20752.6643624754</v>
      </c>
      <c r="AG259" s="29">
        <f t="shared" si="208"/>
        <v>1.0106730028065182E-10</v>
      </c>
      <c r="AH259" s="29">
        <f t="shared" si="209"/>
        <v>1.0095372788940969E-10</v>
      </c>
      <c r="AI259" s="29">
        <f t="shared" si="210"/>
        <v>1.0095373188974154E-10</v>
      </c>
      <c r="AJ259" s="29">
        <f t="shared" si="211"/>
        <v>1.0095373188959547E-10</v>
      </c>
      <c r="AL259" s="35"/>
      <c r="AM259" s="35"/>
      <c r="AN259" s="35"/>
      <c r="AT259" s="35"/>
      <c r="AU259" s="35"/>
      <c r="AV259" s="35"/>
      <c r="BB259" s="35"/>
      <c r="BC259" s="35"/>
      <c r="BD259" s="35"/>
      <c r="BJ259" s="35">
        <v>2.4300000000000001E-9</v>
      </c>
      <c r="BK259" s="35">
        <v>1.52425310144</v>
      </c>
      <c r="BL259" s="35">
        <v>14054.607308025999</v>
      </c>
      <c r="BM259" s="29">
        <f t="shared" si="212"/>
        <v>-2.1758400791161448E-9</v>
      </c>
      <c r="BN259" s="29">
        <f t="shared" si="213"/>
        <v>-2.1760343694421347E-9</v>
      </c>
      <c r="BO259" s="29">
        <f t="shared" si="214"/>
        <v>-2.1760343626001893E-9</v>
      </c>
      <c r="BP259" s="29">
        <f t="shared" si="215"/>
        <v>-2.1760343626004043E-9</v>
      </c>
      <c r="BR259" s="35">
        <v>2.8999999999999998E-10</v>
      </c>
      <c r="BS259" s="35">
        <v>2.9792733566399998</v>
      </c>
      <c r="BT259" s="35">
        <v>2766.2676283649998</v>
      </c>
      <c r="BU259" s="29">
        <f t="shared" si="216"/>
        <v>-2.051809332210895E-10</v>
      </c>
      <c r="BV259" s="29">
        <f t="shared" si="217"/>
        <v>-2.0518817788350731E-10</v>
      </c>
      <c r="BW259" s="29">
        <f t="shared" si="218"/>
        <v>-2.0518817762834479E-10</v>
      </c>
      <c r="BX259" s="29">
        <f t="shared" si="219"/>
        <v>-2.0518817762835205E-10</v>
      </c>
      <c r="BZ259" s="35"/>
      <c r="CA259" s="35"/>
      <c r="CB259" s="35"/>
      <c r="CH259" s="35"/>
      <c r="CI259" s="35"/>
      <c r="CJ259" s="35"/>
      <c r="CP259" s="35"/>
      <c r="CQ259" s="35"/>
      <c r="CR259" s="35"/>
      <c r="CX259" s="35"/>
      <c r="CY259" s="35"/>
      <c r="CZ259" s="35"/>
      <c r="DF259" s="35">
        <v>1.8200000000000001E-8</v>
      </c>
      <c r="DG259" s="35">
        <v>5.5752871266300001</v>
      </c>
      <c r="DH259" s="35">
        <v>3351.2490920496002</v>
      </c>
      <c r="DI259" s="29">
        <f t="shared" si="220"/>
        <v>-1.7300747057914236E-8</v>
      </c>
      <c r="DJ259" s="29">
        <f t="shared" si="221"/>
        <v>-1.7300989016398393E-8</v>
      </c>
      <c r="DK259" s="29">
        <f t="shared" si="222"/>
        <v>-1.7300989007876808E-8</v>
      </c>
      <c r="DL259" s="29">
        <f t="shared" si="223"/>
        <v>-1.7300989007877049E-8</v>
      </c>
      <c r="DN259" s="35">
        <v>2.69E-9</v>
      </c>
      <c r="DO259" s="35">
        <v>5.63342755549</v>
      </c>
      <c r="DP259" s="35">
        <v>4032.7700279266001</v>
      </c>
      <c r="DQ259" s="29">
        <f t="shared" si="224"/>
        <v>-1.1638083135735371E-9</v>
      </c>
      <c r="DR259" s="29">
        <f t="shared" si="225"/>
        <v>-1.1636833275746529E-9</v>
      </c>
      <c r="DS259" s="29">
        <f t="shared" si="226"/>
        <v>-1.1636833319768901E-9</v>
      </c>
      <c r="DT259" s="29">
        <f t="shared" si="227"/>
        <v>-1.1636833319767522E-9</v>
      </c>
      <c r="DV259" s="35">
        <v>3.9E-10</v>
      </c>
      <c r="DW259" s="35">
        <v>3.1541276041200002</v>
      </c>
      <c r="DX259" s="35">
        <v>14469.588512484001</v>
      </c>
      <c r="DY259" s="29">
        <f t="shared" si="228"/>
        <v>3.233335231892183E-10</v>
      </c>
      <c r="DZ259" s="29">
        <f t="shared" si="229"/>
        <v>3.2329319407163001E-10</v>
      </c>
      <c r="EA259" s="29">
        <f t="shared" si="230"/>
        <v>3.2329319549227441E-10</v>
      </c>
      <c r="EB259" s="29">
        <f t="shared" si="231"/>
        <v>3.2329319549223098E-10</v>
      </c>
      <c r="ED259" s="35"/>
      <c r="EE259" s="35"/>
      <c r="EF259" s="35"/>
      <c r="EL259" s="35"/>
      <c r="EM259" s="35"/>
      <c r="EN259" s="35"/>
      <c r="ET259" s="35"/>
      <c r="EU259" s="35"/>
      <c r="EV259" s="35"/>
    </row>
    <row r="260" spans="14:152" s="29" customFormat="1" ht="13.5" x14ac:dyDescent="0.3">
      <c r="N260" s="35">
        <v>3.2999999999999998E-8</v>
      </c>
      <c r="O260" s="35">
        <v>0.68865737747</v>
      </c>
      <c r="P260" s="35">
        <v>149.56319713459999</v>
      </c>
      <c r="Q260" s="29">
        <f t="shared" si="200"/>
        <v>-3.2990696951453127E-8</v>
      </c>
      <c r="R260" s="29">
        <f t="shared" si="201"/>
        <v>-3.2990695453841656E-8</v>
      </c>
      <c r="S260" s="29">
        <f t="shared" si="202"/>
        <v>-3.2990695453894403E-8</v>
      </c>
      <c r="T260" s="29">
        <f t="shared" si="203"/>
        <v>-3.2990695453894403E-8</v>
      </c>
      <c r="V260" s="35">
        <v>4.4800000000000002E-9</v>
      </c>
      <c r="W260" s="35">
        <v>5.5982731296699999</v>
      </c>
      <c r="X260" s="35">
        <v>149.56319713459999</v>
      </c>
      <c r="Y260" s="29">
        <f t="shared" si="204"/>
        <v>-7.7330368344613438E-10</v>
      </c>
      <c r="Z260" s="29">
        <f t="shared" si="205"/>
        <v>-7.7329524937009829E-10</v>
      </c>
      <c r="AA260" s="29">
        <f t="shared" si="206"/>
        <v>-7.732952496671588E-10</v>
      </c>
      <c r="AB260" s="29">
        <f t="shared" si="207"/>
        <v>-7.7329524966715104E-10</v>
      </c>
      <c r="AD260" s="35">
        <v>4.0999999999999998E-10</v>
      </c>
      <c r="AE260" s="35">
        <v>2.7616415655700002</v>
      </c>
      <c r="AF260" s="35">
        <v>6696.4773245846</v>
      </c>
      <c r="AG260" s="29">
        <f t="shared" si="208"/>
        <v>-5.7954447791133924E-13</v>
      </c>
      <c r="AH260" s="29">
        <f t="shared" si="209"/>
        <v>-6.1463038758214523E-13</v>
      </c>
      <c r="AI260" s="29">
        <f t="shared" si="210"/>
        <v>-6.1462915180504986E-13</v>
      </c>
      <c r="AJ260" s="29">
        <f t="shared" si="211"/>
        <v>-6.1462915184583485E-13</v>
      </c>
      <c r="AL260" s="35"/>
      <c r="AM260" s="35"/>
      <c r="AN260" s="35"/>
      <c r="AT260" s="35"/>
      <c r="AU260" s="35"/>
      <c r="AV260" s="35"/>
      <c r="BB260" s="35"/>
      <c r="BC260" s="35"/>
      <c r="BD260" s="35"/>
      <c r="BJ260" s="35">
        <v>2.7299999999999999E-9</v>
      </c>
      <c r="BK260" s="35">
        <v>6.1293289881100002</v>
      </c>
      <c r="BL260" s="35">
        <v>3336.7310913418</v>
      </c>
      <c r="BM260" s="29">
        <f t="shared" si="212"/>
        <v>-2.1996162329793038E-9</v>
      </c>
      <c r="BN260" s="29">
        <f t="shared" si="213"/>
        <v>-2.1996851796375848E-9</v>
      </c>
      <c r="BO260" s="29">
        <f t="shared" si="214"/>
        <v>-2.199685177209265E-9</v>
      </c>
      <c r="BP260" s="29">
        <f t="shared" si="215"/>
        <v>-2.1996851772093341E-9</v>
      </c>
      <c r="BR260" s="35">
        <v>2.8999999999999998E-10</v>
      </c>
      <c r="BS260" s="35">
        <v>4.6505193018600002</v>
      </c>
      <c r="BT260" s="35">
        <v>10235.1363755374</v>
      </c>
      <c r="BU260" s="29">
        <f t="shared" si="216"/>
        <v>9.3496642798325464E-11</v>
      </c>
      <c r="BV260" s="29">
        <f t="shared" si="217"/>
        <v>9.3532547611532691E-11</v>
      </c>
      <c r="BW260" s="29">
        <f t="shared" si="218"/>
        <v>9.353254634694149E-11</v>
      </c>
      <c r="BX260" s="29">
        <f t="shared" si="219"/>
        <v>9.3532546346980497E-11</v>
      </c>
      <c r="BZ260" s="35"/>
      <c r="CA260" s="35"/>
      <c r="CB260" s="35"/>
      <c r="CH260" s="35"/>
      <c r="CI260" s="35"/>
      <c r="CJ260" s="35"/>
      <c r="CP260" s="35"/>
      <c r="CQ260" s="35"/>
      <c r="CR260" s="35"/>
      <c r="CX260" s="35"/>
      <c r="CY260" s="35"/>
      <c r="CZ260" s="35"/>
      <c r="DF260" s="35">
        <v>1.7859999999999999E-8</v>
      </c>
      <c r="DG260" s="35">
        <v>5.7731041445200004</v>
      </c>
      <c r="DH260" s="35">
        <v>3607.2194684216001</v>
      </c>
      <c r="DI260" s="29">
        <f t="shared" si="220"/>
        <v>7.4033555723594736E-10</v>
      </c>
      <c r="DJ260" s="29">
        <f t="shared" si="221"/>
        <v>7.4115814663183106E-10</v>
      </c>
      <c r="DK260" s="29">
        <f t="shared" si="222"/>
        <v>7.4115811765923629E-10</v>
      </c>
      <c r="DL260" s="29">
        <f t="shared" si="223"/>
        <v>7.4115811765999709E-10</v>
      </c>
      <c r="DN260" s="35">
        <v>3.6100000000000001E-9</v>
      </c>
      <c r="DO260" s="35">
        <v>4.7044872412299998</v>
      </c>
      <c r="DP260" s="35">
        <v>9380.9596727171993</v>
      </c>
      <c r="DQ260" s="29">
        <f t="shared" si="224"/>
        <v>3.6097979612648453E-9</v>
      </c>
      <c r="DR260" s="29">
        <f t="shared" si="225"/>
        <v>3.609793356753787E-9</v>
      </c>
      <c r="DS260" s="29">
        <f t="shared" si="226"/>
        <v>3.6097933569168781E-9</v>
      </c>
      <c r="DT260" s="29">
        <f t="shared" si="227"/>
        <v>3.6097933569168727E-9</v>
      </c>
      <c r="DV260" s="35">
        <v>4.0999999999999998E-10</v>
      </c>
      <c r="DW260" s="35">
        <v>0.55705920174000001</v>
      </c>
      <c r="DX260" s="35">
        <v>3346.1353510071999</v>
      </c>
      <c r="DY260" s="29">
        <f t="shared" si="228"/>
        <v>-2.9998266104102341E-11</v>
      </c>
      <c r="DZ260" s="29">
        <f t="shared" si="229"/>
        <v>-3.001575103968989E-11</v>
      </c>
      <c r="EA260" s="29">
        <f t="shared" si="230"/>
        <v>-3.0015750423848017E-11</v>
      </c>
      <c r="EB260" s="29">
        <f t="shared" si="231"/>
        <v>-3.0015750423865446E-11</v>
      </c>
      <c r="ED260" s="35"/>
      <c r="EE260" s="35"/>
      <c r="EF260" s="35"/>
      <c r="EL260" s="35"/>
      <c r="EM260" s="35"/>
      <c r="EN260" s="35"/>
      <c r="ET260" s="35"/>
      <c r="EU260" s="35"/>
      <c r="EV260" s="35"/>
    </row>
    <row r="261" spans="14:152" s="29" customFormat="1" ht="13.5" x14ac:dyDescent="0.3">
      <c r="N261" s="35">
        <v>3.2350000000000002E-8</v>
      </c>
      <c r="O261" s="35">
        <v>3.90171358031</v>
      </c>
      <c r="P261" s="35">
        <v>27.4015560968</v>
      </c>
      <c r="Q261" s="29">
        <f t="shared" si="200"/>
        <v>-1.1566109422187821E-8</v>
      </c>
      <c r="R261" s="29">
        <f t="shared" si="201"/>
        <v>-1.1566120001404028E-8</v>
      </c>
      <c r="S261" s="29">
        <f t="shared" si="202"/>
        <v>-1.1566120001031419E-8</v>
      </c>
      <c r="T261" s="29">
        <f t="shared" si="203"/>
        <v>-1.1566120001031419E-8</v>
      </c>
      <c r="V261" s="35">
        <v>5.1899999999999997E-9</v>
      </c>
      <c r="W261" s="35">
        <v>2.75931838722</v>
      </c>
      <c r="X261" s="35">
        <v>3503.0790628320001</v>
      </c>
      <c r="Y261" s="29">
        <f t="shared" si="204"/>
        <v>-5.1869475945944543E-9</v>
      </c>
      <c r="Z261" s="29">
        <f t="shared" si="205"/>
        <v>-5.1869396221405183E-9</v>
      </c>
      <c r="AA261" s="29">
        <f t="shared" si="206"/>
        <v>-5.1869396224215033E-9</v>
      </c>
      <c r="AB261" s="29">
        <f t="shared" si="207"/>
        <v>-5.186939622421495E-9</v>
      </c>
      <c r="AD261" s="35">
        <v>4.2E-10</v>
      </c>
      <c r="AE261" s="35">
        <v>4.4503118506200003</v>
      </c>
      <c r="AF261" s="35">
        <v>10404.7338123226</v>
      </c>
      <c r="AG261" s="29">
        <f t="shared" si="208"/>
        <v>-3.3299979575300009E-10</v>
      </c>
      <c r="AH261" s="29">
        <f t="shared" si="209"/>
        <v>-3.3303382512343656E-10</v>
      </c>
      <c r="AI261" s="29">
        <f t="shared" si="210"/>
        <v>-3.3303382392497546E-10</v>
      </c>
      <c r="AJ261" s="29">
        <f t="shared" si="211"/>
        <v>-3.3303382392501186E-10</v>
      </c>
      <c r="AL261" s="35"/>
      <c r="AM261" s="35"/>
      <c r="AN261" s="35"/>
      <c r="AT261" s="35"/>
      <c r="AU261" s="35"/>
      <c r="AV261" s="35"/>
      <c r="BB261" s="35"/>
      <c r="BC261" s="35"/>
      <c r="BD261" s="35"/>
      <c r="BJ261" s="35">
        <v>2.3199999999999998E-9</v>
      </c>
      <c r="BK261" s="35">
        <v>4.7342226817200004</v>
      </c>
      <c r="BL261" s="35">
        <v>3316.7339889519999</v>
      </c>
      <c r="BM261" s="29">
        <f t="shared" si="212"/>
        <v>-1.08120322566217E-9</v>
      </c>
      <c r="BN261" s="29">
        <f t="shared" si="213"/>
        <v>-1.0811162225565069E-9</v>
      </c>
      <c r="BO261" s="29">
        <f t="shared" si="214"/>
        <v>-1.0811162256209137E-9</v>
      </c>
      <c r="BP261" s="29">
        <f t="shared" si="215"/>
        <v>-1.0811162256208261E-9</v>
      </c>
      <c r="BR261" s="35">
        <v>3E-10</v>
      </c>
      <c r="BS261" s="35">
        <v>5.1688243539999998</v>
      </c>
      <c r="BT261" s="35">
        <v>16304.913130090799</v>
      </c>
      <c r="BU261" s="29">
        <f t="shared" si="216"/>
        <v>2.9485597752211154E-10</v>
      </c>
      <c r="BV261" s="29">
        <f t="shared" si="217"/>
        <v>2.9484444511731172E-10</v>
      </c>
      <c r="BW261" s="29">
        <f t="shared" si="218"/>
        <v>2.9484444552372639E-10</v>
      </c>
      <c r="BX261" s="29">
        <f t="shared" si="219"/>
        <v>2.9484444552371383E-10</v>
      </c>
      <c r="BZ261" s="35"/>
      <c r="CA261" s="35"/>
      <c r="CB261" s="35"/>
      <c r="CH261" s="35"/>
      <c r="CI261" s="35"/>
      <c r="CJ261" s="35"/>
      <c r="CP261" s="35"/>
      <c r="CQ261" s="35"/>
      <c r="CR261" s="35"/>
      <c r="CX261" s="35"/>
      <c r="CY261" s="35"/>
      <c r="CZ261" s="35"/>
      <c r="DF261" s="35">
        <v>1.7800000000000001E-8</v>
      </c>
      <c r="DG261" s="35">
        <v>4.4801007198100002</v>
      </c>
      <c r="DH261" s="35">
        <v>10818.1352869158</v>
      </c>
      <c r="DI261" s="29">
        <f t="shared" si="220"/>
        <v>-7.8137193744553057E-9</v>
      </c>
      <c r="DJ261" s="29">
        <f t="shared" si="221"/>
        <v>-7.8159303242906314E-9</v>
      </c>
      <c r="DK261" s="29">
        <f t="shared" si="222"/>
        <v>-7.8159302464202688E-9</v>
      </c>
      <c r="DL261" s="29">
        <f t="shared" si="223"/>
        <v>-7.8159302464225419E-9</v>
      </c>
      <c r="DN261" s="35">
        <v>2.8499999999999999E-9</v>
      </c>
      <c r="DO261" s="35">
        <v>4.3763919060500003</v>
      </c>
      <c r="DP261" s="35">
        <v>6040.3472460173998</v>
      </c>
      <c r="DQ261" s="29">
        <f t="shared" si="224"/>
        <v>-1.0606125778835962E-9</v>
      </c>
      <c r="DR261" s="29">
        <f t="shared" si="225"/>
        <v>-1.060408382389326E-9</v>
      </c>
      <c r="DS261" s="29">
        <f t="shared" si="226"/>
        <v>-1.0604083895815266E-9</v>
      </c>
      <c r="DT261" s="29">
        <f t="shared" si="227"/>
        <v>-1.0604083895813012E-9</v>
      </c>
      <c r="DV261" s="35">
        <v>4.8E-10</v>
      </c>
      <c r="DW261" s="35">
        <v>1.42210748234</v>
      </c>
      <c r="DX261" s="35">
        <v>3316.7339889519999</v>
      </c>
      <c r="DY261" s="29">
        <f t="shared" si="228"/>
        <v>1.4838441038710061E-10</v>
      </c>
      <c r="DZ261" s="29">
        <f t="shared" si="229"/>
        <v>1.4836506191187317E-10</v>
      </c>
      <c r="EA261" s="29">
        <f t="shared" si="230"/>
        <v>1.4836506259335858E-10</v>
      </c>
      <c r="EB261" s="29">
        <f t="shared" si="231"/>
        <v>1.4836506259333909E-10</v>
      </c>
      <c r="ED261" s="35"/>
      <c r="EE261" s="35"/>
      <c r="EF261" s="35"/>
      <c r="EL261" s="35"/>
      <c r="EM261" s="35"/>
      <c r="EN261" s="35"/>
      <c r="ET261" s="35"/>
      <c r="EU261" s="35"/>
      <c r="EV261" s="35"/>
    </row>
    <row r="262" spans="14:152" s="29" customFormat="1" ht="13.5" x14ac:dyDescent="0.3">
      <c r="N262" s="35">
        <v>3.9459999999999997E-8</v>
      </c>
      <c r="O262" s="35">
        <v>5.8198201090300001</v>
      </c>
      <c r="P262" s="35">
        <v>6261.7402095243997</v>
      </c>
      <c r="Q262" s="29">
        <f t="shared" si="200"/>
        <v>2.9971228563297084E-8</v>
      </c>
      <c r="R262" s="29">
        <f t="shared" si="201"/>
        <v>2.9973282372591619E-8</v>
      </c>
      <c r="S262" s="29">
        <f t="shared" si="202"/>
        <v>2.997328230025666E-8</v>
      </c>
      <c r="T262" s="29">
        <f t="shared" si="203"/>
        <v>2.9973282300258843E-8</v>
      </c>
      <c r="V262" s="35">
        <v>5.3400000000000002E-9</v>
      </c>
      <c r="W262" s="35">
        <v>4.77352933347</v>
      </c>
      <c r="X262" s="35">
        <v>1118.7557921027999</v>
      </c>
      <c r="Y262" s="29">
        <f t="shared" si="204"/>
        <v>-3.0927280252081932E-9</v>
      </c>
      <c r="Z262" s="29">
        <f t="shared" si="205"/>
        <v>-3.0927902621004146E-9</v>
      </c>
      <c r="AA262" s="29">
        <f t="shared" si="206"/>
        <v>-3.0927902599083463E-9</v>
      </c>
      <c r="AB262" s="29">
        <f t="shared" si="207"/>
        <v>-3.0927902599084087E-9</v>
      </c>
      <c r="AD262" s="35">
        <v>4.3999999999999998E-10</v>
      </c>
      <c r="AE262" s="35">
        <v>3.2026278026799999</v>
      </c>
      <c r="AF262" s="35">
        <v>22743.409379516401</v>
      </c>
      <c r="AG262" s="29">
        <f t="shared" si="208"/>
        <v>-1.3839845016320127E-10</v>
      </c>
      <c r="AH262" s="29">
        <f t="shared" si="209"/>
        <v>-1.3827705265795398E-10</v>
      </c>
      <c r="AI262" s="29">
        <f t="shared" si="210"/>
        <v>-1.3827705693394827E-10</v>
      </c>
      <c r="AJ262" s="29">
        <f t="shared" si="211"/>
        <v>-1.3827705693382955E-10</v>
      </c>
      <c r="AL262" s="35"/>
      <c r="AM262" s="35"/>
      <c r="AN262" s="35"/>
      <c r="AT262" s="35"/>
      <c r="AU262" s="35"/>
      <c r="AV262" s="35"/>
      <c r="BB262" s="35"/>
      <c r="BC262" s="35"/>
      <c r="BD262" s="35"/>
      <c r="BJ262" s="35">
        <v>2.1000000000000002E-9</v>
      </c>
      <c r="BK262" s="35">
        <v>5.9730525664199998</v>
      </c>
      <c r="BL262" s="35">
        <v>419.48464387519999</v>
      </c>
      <c r="BM262" s="29">
        <f t="shared" si="212"/>
        <v>2.0494269567820794E-9</v>
      </c>
      <c r="BN262" s="29">
        <f t="shared" si="213"/>
        <v>2.0494294124373945E-9</v>
      </c>
      <c r="BO262" s="29">
        <f t="shared" si="214"/>
        <v>2.049429412350904E-9</v>
      </c>
      <c r="BP262" s="29">
        <f t="shared" si="215"/>
        <v>2.0494294123509061E-9</v>
      </c>
      <c r="BR262" s="35">
        <v>3.1999999999999998E-10</v>
      </c>
      <c r="BS262" s="35">
        <v>5.01760544488</v>
      </c>
      <c r="BT262" s="35">
        <v>3191.0492295652002</v>
      </c>
      <c r="BU262" s="29">
        <f t="shared" si="216"/>
        <v>3.0593137044936737E-10</v>
      </c>
      <c r="BV262" s="29">
        <f t="shared" si="217"/>
        <v>3.0593519690632957E-10</v>
      </c>
      <c r="BW262" s="29">
        <f t="shared" si="218"/>
        <v>3.0593519677156489E-10</v>
      </c>
      <c r="BX262" s="29">
        <f t="shared" si="219"/>
        <v>3.0593519677156954E-10</v>
      </c>
      <c r="BZ262" s="35"/>
      <c r="CA262" s="35"/>
      <c r="CB262" s="35"/>
      <c r="CH262" s="35"/>
      <c r="CI262" s="35"/>
      <c r="CJ262" s="35"/>
      <c r="CP262" s="35"/>
      <c r="CQ262" s="35"/>
      <c r="CR262" s="35"/>
      <c r="CX262" s="35"/>
      <c r="CY262" s="35"/>
      <c r="CZ262" s="35"/>
      <c r="DF262" s="35">
        <v>2.1060000000000001E-8</v>
      </c>
      <c r="DG262" s="35">
        <v>5.7552666197500004</v>
      </c>
      <c r="DH262" s="35">
        <v>13365.972825148199</v>
      </c>
      <c r="DI262" s="29">
        <f t="shared" si="220"/>
        <v>-2.060136339083782E-8</v>
      </c>
      <c r="DJ262" s="29">
        <f t="shared" si="221"/>
        <v>-2.0600616461734683E-8</v>
      </c>
      <c r="DK262" s="29">
        <f t="shared" si="222"/>
        <v>-2.0600616488053241E-8</v>
      </c>
      <c r="DL262" s="29">
        <f t="shared" si="223"/>
        <v>-2.0600616488052371E-8</v>
      </c>
      <c r="DN262" s="35">
        <v>3.05E-9</v>
      </c>
      <c r="DO262" s="35">
        <v>3.6087813229700001</v>
      </c>
      <c r="DP262" s="35">
        <v>7255.5696517344004</v>
      </c>
      <c r="DQ262" s="29">
        <f t="shared" si="224"/>
        <v>-1.4667087526132253E-9</v>
      </c>
      <c r="DR262" s="29">
        <f t="shared" si="225"/>
        <v>-1.4664607952844873E-9</v>
      </c>
      <c r="DS262" s="29">
        <f t="shared" si="226"/>
        <v>-1.4664608040181235E-9</v>
      </c>
      <c r="DT262" s="29">
        <f t="shared" si="227"/>
        <v>-1.4664608040178575E-9</v>
      </c>
      <c r="DV262" s="35">
        <v>4.8999999999999996E-10</v>
      </c>
      <c r="DW262" s="35">
        <v>5.44942247991</v>
      </c>
      <c r="DX262" s="35">
        <v>9638.9407478762005</v>
      </c>
      <c r="DY262" s="29">
        <f t="shared" si="228"/>
        <v>1.0313619523377953E-10</v>
      </c>
      <c r="DZ262" s="29">
        <f t="shared" si="229"/>
        <v>1.0307718949210603E-10</v>
      </c>
      <c r="EA262" s="29">
        <f t="shared" si="230"/>
        <v>1.0307719157039649E-10</v>
      </c>
      <c r="EB262" s="29">
        <f t="shared" si="231"/>
        <v>1.0307719157034204E-10</v>
      </c>
      <c r="ED262" s="35"/>
      <c r="EE262" s="35"/>
      <c r="EF262" s="35"/>
      <c r="EL262" s="35"/>
      <c r="EM262" s="35"/>
      <c r="EN262" s="35"/>
      <c r="ET262" s="35"/>
      <c r="EU262" s="35"/>
      <c r="EV262" s="35"/>
    </row>
    <row r="263" spans="14:152" s="29" customFormat="1" ht="13.5" x14ac:dyDescent="0.3">
      <c r="N263" s="35">
        <v>3.3869999999999998E-8</v>
      </c>
      <c r="O263" s="35">
        <v>0.14377701728</v>
      </c>
      <c r="P263" s="35">
        <v>10014.723733098601</v>
      </c>
      <c r="Q263" s="29">
        <f t="shared" si="200"/>
        <v>2.8679500772025949E-8</v>
      </c>
      <c r="R263" s="29">
        <f t="shared" si="201"/>
        <v>2.8677194541931681E-8</v>
      </c>
      <c r="S263" s="29">
        <f t="shared" si="202"/>
        <v>2.8677194623168487E-8</v>
      </c>
      <c r="T263" s="29">
        <f t="shared" si="203"/>
        <v>2.8677194623166439E-8</v>
      </c>
      <c r="V263" s="35">
        <v>4.4999999999999998E-9</v>
      </c>
      <c r="W263" s="35">
        <v>4.0538088870799998</v>
      </c>
      <c r="X263" s="35">
        <v>13362.4669604514</v>
      </c>
      <c r="Y263" s="29">
        <f t="shared" si="204"/>
        <v>1.7386239402937921E-9</v>
      </c>
      <c r="Z263" s="29">
        <f t="shared" si="205"/>
        <v>1.7393326709738374E-9</v>
      </c>
      <c r="AA263" s="29">
        <f t="shared" si="206"/>
        <v>1.7393326460122182E-9</v>
      </c>
      <c r="AB263" s="29">
        <f t="shared" si="207"/>
        <v>1.7393326460129258E-9</v>
      </c>
      <c r="AD263" s="35">
        <v>4.2E-10</v>
      </c>
      <c r="AE263" s="35">
        <v>3.5455940898699998</v>
      </c>
      <c r="AF263" s="35">
        <v>30376.352639166598</v>
      </c>
      <c r="AG263" s="29">
        <f t="shared" si="208"/>
        <v>3.5948044727614907E-10</v>
      </c>
      <c r="AH263" s="29">
        <f t="shared" si="209"/>
        <v>3.5956473212038566E-10</v>
      </c>
      <c r="AI263" s="29">
        <f t="shared" si="210"/>
        <v>3.5956472915270507E-10</v>
      </c>
      <c r="AJ263" s="29">
        <f t="shared" si="211"/>
        <v>3.5956472915280381E-10</v>
      </c>
      <c r="AL263" s="35"/>
      <c r="AM263" s="35"/>
      <c r="AN263" s="35"/>
      <c r="AT263" s="35"/>
      <c r="AU263" s="35"/>
      <c r="AV263" s="35"/>
      <c r="BB263" s="35"/>
      <c r="BC263" s="35"/>
      <c r="BD263" s="35"/>
      <c r="BJ263" s="35">
        <v>2.1299999999999999E-9</v>
      </c>
      <c r="BK263" s="35">
        <v>5.3537811131300002</v>
      </c>
      <c r="BL263" s="35">
        <v>1596.1864422845999</v>
      </c>
      <c r="BM263" s="29">
        <f t="shared" si="212"/>
        <v>2.1100270657556163E-9</v>
      </c>
      <c r="BN263" s="29">
        <f t="shared" si="213"/>
        <v>2.1100211293451046E-9</v>
      </c>
      <c r="BO263" s="29">
        <f t="shared" si="214"/>
        <v>2.1100211295542088E-9</v>
      </c>
      <c r="BP263" s="29">
        <f t="shared" si="215"/>
        <v>2.1100211295542026E-9</v>
      </c>
      <c r="BR263" s="35">
        <v>2.8999999999999998E-10</v>
      </c>
      <c r="BS263" s="35">
        <v>2.93988761068</v>
      </c>
      <c r="BT263" s="35">
        <v>6696.4773245846</v>
      </c>
      <c r="BU263" s="29">
        <f t="shared" si="216"/>
        <v>5.1014589277981017E-11</v>
      </c>
      <c r="BV263" s="29">
        <f t="shared" si="217"/>
        <v>5.0990159200775932E-11</v>
      </c>
      <c r="BW263" s="29">
        <f t="shared" si="218"/>
        <v>5.099016006124564E-11</v>
      </c>
      <c r="BX263" s="29">
        <f t="shared" si="219"/>
        <v>5.0990160061217245E-11</v>
      </c>
      <c r="BZ263" s="35"/>
      <c r="CA263" s="35"/>
      <c r="CB263" s="35"/>
      <c r="CH263" s="35"/>
      <c r="CI263" s="35"/>
      <c r="CJ263" s="35"/>
      <c r="CP263" s="35"/>
      <c r="CQ263" s="35"/>
      <c r="CR263" s="35"/>
      <c r="CX263" s="35"/>
      <c r="CY263" s="35"/>
      <c r="CZ263" s="35"/>
      <c r="DF263" s="35">
        <v>1.9869999999999999E-8</v>
      </c>
      <c r="DG263" s="35">
        <v>2.6115196523300002</v>
      </c>
      <c r="DH263" s="35">
        <v>3546.7979751369999</v>
      </c>
      <c r="DI263" s="29">
        <f t="shared" si="220"/>
        <v>-1.7164223520100152E-8</v>
      </c>
      <c r="DJ263" s="29">
        <f t="shared" si="221"/>
        <v>-1.7164677221477898E-8</v>
      </c>
      <c r="DK263" s="29">
        <f t="shared" si="222"/>
        <v>-1.7164677205498489E-8</v>
      </c>
      <c r="DL263" s="29">
        <f t="shared" si="223"/>
        <v>-1.7164677205498916E-8</v>
      </c>
      <c r="DN263" s="35">
        <v>2.6500000000000002E-9</v>
      </c>
      <c r="DO263" s="35">
        <v>5.8200299853299997</v>
      </c>
      <c r="DP263" s="35">
        <v>1214.7350193206</v>
      </c>
      <c r="DQ263" s="29">
        <f t="shared" si="224"/>
        <v>2.4230368456940052E-9</v>
      </c>
      <c r="DR263" s="29">
        <f t="shared" si="225"/>
        <v>2.4230535023788963E-9</v>
      </c>
      <c r="DS263" s="29">
        <f t="shared" si="226"/>
        <v>2.4230535017922317E-9</v>
      </c>
      <c r="DT263" s="29">
        <f t="shared" si="227"/>
        <v>2.4230535017922507E-9</v>
      </c>
      <c r="DV263" s="35">
        <v>3.7999999999999998E-10</v>
      </c>
      <c r="DW263" s="35">
        <v>2.1184627194300001</v>
      </c>
      <c r="DX263" s="35">
        <v>15664.0355227085</v>
      </c>
      <c r="DY263" s="29">
        <f t="shared" si="228"/>
        <v>1.796043781446428E-10</v>
      </c>
      <c r="DZ263" s="29">
        <f t="shared" si="229"/>
        <v>1.7953734114365257E-10</v>
      </c>
      <c r="EA263" s="29">
        <f t="shared" si="230"/>
        <v>1.7953734350492023E-10</v>
      </c>
      <c r="EB263" s="29">
        <f t="shared" si="231"/>
        <v>1.7953734350484408E-10</v>
      </c>
      <c r="ED263" s="35"/>
      <c r="EE263" s="35"/>
      <c r="EF263" s="35"/>
      <c r="EL263" s="35"/>
      <c r="EM263" s="35"/>
      <c r="EN263" s="35"/>
      <c r="ET263" s="35"/>
      <c r="EU263" s="35"/>
      <c r="EV263" s="35"/>
    </row>
    <row r="264" spans="14:152" s="29" customFormat="1" ht="13.5" x14ac:dyDescent="0.3">
      <c r="N264" s="35">
        <v>3.3740000000000003E-8</v>
      </c>
      <c r="O264" s="35">
        <v>0.74722238153999998</v>
      </c>
      <c r="P264" s="35">
        <v>6048.4411140864004</v>
      </c>
      <c r="Q264" s="29">
        <f t="shared" si="200"/>
        <v>8.502111049210372E-10</v>
      </c>
      <c r="R264" s="29">
        <f t="shared" si="201"/>
        <v>8.4760402724363714E-10</v>
      </c>
      <c r="S264" s="29">
        <f t="shared" si="202"/>
        <v>8.4760411906896624E-10</v>
      </c>
      <c r="T264" s="29">
        <f t="shared" si="203"/>
        <v>8.4760411906609034E-10</v>
      </c>
      <c r="V264" s="35">
        <v>4.3899999999999999E-9</v>
      </c>
      <c r="W264" s="35">
        <v>4.8319420547699998</v>
      </c>
      <c r="X264" s="35">
        <v>3116.2676309979001</v>
      </c>
      <c r="Y264" s="29">
        <f t="shared" si="204"/>
        <v>1.9809792243877834E-9</v>
      </c>
      <c r="Z264" s="29">
        <f t="shared" si="205"/>
        <v>1.9808232097199822E-9</v>
      </c>
      <c r="AA264" s="29">
        <f t="shared" si="206"/>
        <v>1.9808232152151155E-9</v>
      </c>
      <c r="AB264" s="29">
        <f t="shared" si="207"/>
        <v>1.9808232152149484E-9</v>
      </c>
      <c r="AD264" s="35">
        <v>4.2E-10</v>
      </c>
      <c r="AE264" s="35">
        <v>0.82118836477000001</v>
      </c>
      <c r="AF264" s="35">
        <v>20597.243963041201</v>
      </c>
      <c r="AG264" s="29">
        <f t="shared" si="208"/>
        <v>-2.9533325187365193E-10</v>
      </c>
      <c r="AH264" s="29">
        <f t="shared" si="209"/>
        <v>-2.9525463819934757E-10</v>
      </c>
      <c r="AI264" s="29">
        <f t="shared" si="210"/>
        <v>-2.9525464096858836E-10</v>
      </c>
      <c r="AJ264" s="29">
        <f t="shared" si="211"/>
        <v>-2.9525464096850342E-10</v>
      </c>
      <c r="AL264" s="35"/>
      <c r="AM264" s="35"/>
      <c r="AN264" s="35"/>
      <c r="AT264" s="35"/>
      <c r="AU264" s="35"/>
      <c r="AV264" s="35"/>
      <c r="BB264" s="35"/>
      <c r="BC264" s="35"/>
      <c r="BD264" s="35"/>
      <c r="BJ264" s="35">
        <v>1.97E-9</v>
      </c>
      <c r="BK264" s="35">
        <v>3.3240076102699998</v>
      </c>
      <c r="BL264" s="35">
        <v>5085.0384111149997</v>
      </c>
      <c r="BM264" s="29">
        <f t="shared" si="212"/>
        <v>-9.0818177537786593E-10</v>
      </c>
      <c r="BN264" s="29">
        <f t="shared" si="213"/>
        <v>-9.0829537425697967E-10</v>
      </c>
      <c r="BO264" s="29">
        <f t="shared" si="214"/>
        <v>-9.0829537025592276E-10</v>
      </c>
      <c r="BP264" s="29">
        <f t="shared" si="215"/>
        <v>-9.0829537025604694E-10</v>
      </c>
      <c r="BR264" s="35">
        <v>2.8999999999999998E-10</v>
      </c>
      <c r="BS264" s="35">
        <v>5.0644774249299997</v>
      </c>
      <c r="BT264" s="35">
        <v>5099.2655051166003</v>
      </c>
      <c r="BU264" s="29">
        <f t="shared" si="216"/>
        <v>2.8910965868496804E-10</v>
      </c>
      <c r="BV264" s="29">
        <f t="shared" si="217"/>
        <v>2.8910817838625485E-10</v>
      </c>
      <c r="BW264" s="29">
        <f t="shared" si="218"/>
        <v>2.8910817843841489E-10</v>
      </c>
      <c r="BX264" s="29">
        <f t="shared" si="219"/>
        <v>2.8910817843841329E-10</v>
      </c>
      <c r="BZ264" s="35"/>
      <c r="CA264" s="35"/>
      <c r="CB264" s="35"/>
      <c r="CH264" s="35"/>
      <c r="CI264" s="35"/>
      <c r="CJ264" s="35"/>
      <c r="CP264" s="35"/>
      <c r="CQ264" s="35"/>
      <c r="CR264" s="35"/>
      <c r="CX264" s="35"/>
      <c r="CY264" s="35"/>
      <c r="CZ264" s="35"/>
      <c r="DF264" s="35">
        <v>1.7990000000000001E-8</v>
      </c>
      <c r="DG264" s="35">
        <v>2.7319247525699999</v>
      </c>
      <c r="DH264" s="35">
        <v>3360.9677460985899</v>
      </c>
      <c r="DI264" s="29">
        <f t="shared" si="220"/>
        <v>1.2893358752311134E-8</v>
      </c>
      <c r="DJ264" s="29">
        <f t="shared" si="221"/>
        <v>1.2893897595003589E-8</v>
      </c>
      <c r="DK264" s="29">
        <f t="shared" si="222"/>
        <v>1.2893897576025207E-8</v>
      </c>
      <c r="DL264" s="29">
        <f t="shared" si="223"/>
        <v>1.2893897576025743E-8</v>
      </c>
      <c r="DN264" s="35">
        <v>2.4600000000000002E-9</v>
      </c>
      <c r="DO264" s="35">
        <v>3.4884472338200001</v>
      </c>
      <c r="DP264" s="35">
        <v>3237.5196524812</v>
      </c>
      <c r="DQ264" s="29">
        <f t="shared" si="224"/>
        <v>2.1856709167439949E-9</v>
      </c>
      <c r="DR264" s="29">
        <f t="shared" si="225"/>
        <v>2.1856242085692403E-9</v>
      </c>
      <c r="DS264" s="29">
        <f t="shared" si="226"/>
        <v>2.1856242102144417E-9</v>
      </c>
      <c r="DT264" s="29">
        <f t="shared" si="227"/>
        <v>2.1856242102143937E-9</v>
      </c>
      <c r="DV264" s="35">
        <v>3.4999999999999998E-10</v>
      </c>
      <c r="DW264" s="35">
        <v>5.3078293314799998</v>
      </c>
      <c r="DX264" s="35">
        <v>6677.6344247478</v>
      </c>
      <c r="DY264" s="29">
        <f t="shared" si="228"/>
        <v>2.7478613893153448E-10</v>
      </c>
      <c r="DZ264" s="29">
        <f t="shared" si="229"/>
        <v>2.7480463658872516E-10</v>
      </c>
      <c r="EA264" s="29">
        <f t="shared" si="230"/>
        <v>2.7480463593724329E-10</v>
      </c>
      <c r="EB264" s="29">
        <f t="shared" si="231"/>
        <v>2.748046359372649E-10</v>
      </c>
      <c r="ED264" s="35"/>
      <c r="EE264" s="35"/>
      <c r="EF264" s="35"/>
      <c r="EL264" s="35"/>
      <c r="EM264" s="35"/>
      <c r="EN264" s="35"/>
      <c r="ET264" s="35"/>
      <c r="EU264" s="35"/>
      <c r="EV264" s="35"/>
    </row>
    <row r="265" spans="14:152" s="29" customFormat="1" ht="13.5" x14ac:dyDescent="0.3">
      <c r="N265" s="35">
        <v>3.0899999999999999E-8</v>
      </c>
      <c r="O265" s="35">
        <v>3.9854076686100002</v>
      </c>
      <c r="P265" s="35">
        <v>2648.4548254729998</v>
      </c>
      <c r="Q265" s="29">
        <f t="shared" si="200"/>
        <v>-3.0668231940370728E-8</v>
      </c>
      <c r="R265" s="29">
        <f t="shared" si="201"/>
        <v>-3.0668104072831301E-8</v>
      </c>
      <c r="S265" s="29">
        <f t="shared" si="202"/>
        <v>-3.0668104077335597E-8</v>
      </c>
      <c r="T265" s="29">
        <f t="shared" si="203"/>
        <v>-3.0668104077335465E-8</v>
      </c>
      <c r="V265" s="35">
        <v>5.6699999999999997E-9</v>
      </c>
      <c r="W265" s="35">
        <v>5.6748349026799998</v>
      </c>
      <c r="X265" s="35">
        <v>227.47613278899999</v>
      </c>
      <c r="Y265" s="29">
        <f t="shared" si="204"/>
        <v>-5.66133267816262E-9</v>
      </c>
      <c r="Z265" s="29">
        <f t="shared" si="205"/>
        <v>-5.661331767131655E-9</v>
      </c>
      <c r="AA265" s="29">
        <f t="shared" si="206"/>
        <v>-5.661331767163743E-9</v>
      </c>
      <c r="AB265" s="29">
        <f t="shared" si="207"/>
        <v>-5.6613317671637422E-9</v>
      </c>
      <c r="AD265" s="35">
        <v>5.1999999999999996E-10</v>
      </c>
      <c r="AE265" s="35">
        <v>4.5903785216199999</v>
      </c>
      <c r="AF265" s="35">
        <v>22345.260376108199</v>
      </c>
      <c r="AG265" s="29">
        <f t="shared" si="208"/>
        <v>-5.1943596386364857E-10</v>
      </c>
      <c r="AH265" s="29">
        <f t="shared" si="209"/>
        <v>-5.1942902850581481E-10</v>
      </c>
      <c r="AI265" s="29">
        <f t="shared" si="210"/>
        <v>-5.194290287508345E-10</v>
      </c>
      <c r="AJ265" s="29">
        <f t="shared" si="211"/>
        <v>-5.1942902875082757E-10</v>
      </c>
      <c r="AL265" s="35"/>
      <c r="AM265" s="35"/>
      <c r="AN265" s="35"/>
      <c r="AT265" s="35"/>
      <c r="AU265" s="35"/>
      <c r="AV265" s="35"/>
      <c r="BB265" s="35"/>
      <c r="BC265" s="35"/>
      <c r="BD265" s="35"/>
      <c r="BJ265" s="35">
        <v>1.9300000000000002E-9</v>
      </c>
      <c r="BK265" s="35">
        <v>0.90522037315000003</v>
      </c>
      <c r="BL265" s="35">
        <v>14314.1681130498</v>
      </c>
      <c r="BM265" s="29">
        <f t="shared" si="212"/>
        <v>1.1744699426055475E-9</v>
      </c>
      <c r="BN265" s="29">
        <f t="shared" si="213"/>
        <v>1.1747500716850699E-9</v>
      </c>
      <c r="BO265" s="29">
        <f t="shared" si="214"/>
        <v>1.1747500618191978E-9</v>
      </c>
      <c r="BP265" s="29">
        <f t="shared" si="215"/>
        <v>1.1747500618195026E-9</v>
      </c>
      <c r="BR265" s="35">
        <v>2.8999999999999998E-10</v>
      </c>
      <c r="BS265" s="35">
        <v>5.6807332580200001</v>
      </c>
      <c r="BT265" s="35">
        <v>3329.9757613500001</v>
      </c>
      <c r="BU265" s="29">
        <f t="shared" si="216"/>
        <v>-2.8917186958377006E-10</v>
      </c>
      <c r="BV265" s="29">
        <f t="shared" si="217"/>
        <v>-2.8917280128159953E-10</v>
      </c>
      <c r="BW265" s="29">
        <f t="shared" si="218"/>
        <v>-2.8917280124879303E-10</v>
      </c>
      <c r="BX265" s="29">
        <f t="shared" si="219"/>
        <v>-2.8917280124879411E-10</v>
      </c>
      <c r="BZ265" s="35"/>
      <c r="CA265" s="35"/>
      <c r="CB265" s="35"/>
      <c r="CH265" s="35"/>
      <c r="CI265" s="35"/>
      <c r="CJ265" s="35"/>
      <c r="CP265" s="35"/>
      <c r="CQ265" s="35"/>
      <c r="CR265" s="35"/>
      <c r="CX265" s="35"/>
      <c r="CY265" s="35"/>
      <c r="CZ265" s="35"/>
      <c r="DF265" s="35">
        <v>1.7150000000000001E-8</v>
      </c>
      <c r="DG265" s="35">
        <v>1.5080538505300001</v>
      </c>
      <c r="DH265" s="35">
        <v>1692.1656695024001</v>
      </c>
      <c r="DI265" s="29">
        <f t="shared" si="220"/>
        <v>-1.2919469091004219E-8</v>
      </c>
      <c r="DJ265" s="29">
        <f t="shared" si="221"/>
        <v>-1.2919712984803892E-8</v>
      </c>
      <c r="DK265" s="29">
        <f t="shared" si="222"/>
        <v>-1.2919712976213674E-8</v>
      </c>
      <c r="DL265" s="29">
        <f t="shared" si="223"/>
        <v>-1.2919712976213955E-8</v>
      </c>
      <c r="DN265" s="35">
        <v>3.3900000000000001E-9</v>
      </c>
      <c r="DO265" s="35">
        <v>6.0512848509200001</v>
      </c>
      <c r="DP265" s="35">
        <v>6660.4494579071998</v>
      </c>
      <c r="DQ265" s="29">
        <f t="shared" si="224"/>
        <v>1.4394053446508019E-9</v>
      </c>
      <c r="DR265" s="29">
        <f t="shared" si="225"/>
        <v>1.4396665777212325E-9</v>
      </c>
      <c r="DS265" s="29">
        <f t="shared" si="226"/>
        <v>1.4396665685203994E-9</v>
      </c>
      <c r="DT265" s="29">
        <f t="shared" si="227"/>
        <v>1.4396665685207048E-9</v>
      </c>
      <c r="DV265" s="35">
        <v>3.6E-10</v>
      </c>
      <c r="DW265" s="35">
        <v>2.68151450016</v>
      </c>
      <c r="DX265" s="35">
        <v>8584.6616659007996</v>
      </c>
      <c r="DY265" s="29">
        <f t="shared" si="228"/>
        <v>-2.6560052402926277E-10</v>
      </c>
      <c r="DZ265" s="29">
        <f t="shared" si="229"/>
        <v>-2.6562718238947063E-10</v>
      </c>
      <c r="EA265" s="29">
        <f t="shared" si="230"/>
        <v>-2.6562718145058248E-10</v>
      </c>
      <c r="EB265" s="29">
        <f t="shared" si="231"/>
        <v>-2.6562718145061009E-10</v>
      </c>
      <c r="ED265" s="35"/>
      <c r="EE265" s="35"/>
      <c r="EF265" s="35"/>
      <c r="EL265" s="35"/>
      <c r="EM265" s="35"/>
      <c r="EN265" s="35"/>
      <c r="ET265" s="35"/>
      <c r="EU265" s="35"/>
      <c r="EV265" s="35"/>
    </row>
    <row r="266" spans="14:152" s="29" customFormat="1" ht="13.5" x14ac:dyDescent="0.3">
      <c r="N266" s="35">
        <v>3.8210000000000003E-8</v>
      </c>
      <c r="O266" s="35">
        <v>5.2398785951600004</v>
      </c>
      <c r="P266" s="35">
        <v>5724.9356974290004</v>
      </c>
      <c r="Q266" s="29">
        <f t="shared" si="200"/>
        <v>-2.566515292648351E-8</v>
      </c>
      <c r="R266" s="29">
        <f t="shared" si="201"/>
        <v>-2.5667223820213206E-8</v>
      </c>
      <c r="S266" s="29">
        <f t="shared" si="202"/>
        <v>-2.5667223747275828E-8</v>
      </c>
      <c r="T266" s="29">
        <f t="shared" si="203"/>
        <v>-2.5667223747278243E-8</v>
      </c>
      <c r="V266" s="35">
        <v>4.5900000000000001E-9</v>
      </c>
      <c r="W266" s="35">
        <v>3.4455599800400001</v>
      </c>
      <c r="X266" s="35">
        <v>6702.0002488919999</v>
      </c>
      <c r="Y266" s="29">
        <f t="shared" si="204"/>
        <v>3.2025276222023889E-9</v>
      </c>
      <c r="Z266" s="29">
        <f t="shared" si="205"/>
        <v>3.2022459935463494E-9</v>
      </c>
      <c r="AA266" s="29">
        <f t="shared" si="206"/>
        <v>3.2022460034661872E-9</v>
      </c>
      <c r="AB266" s="29">
        <f t="shared" si="207"/>
        <v>3.20224600346586E-9</v>
      </c>
      <c r="AD266" s="35">
        <v>4.2E-10</v>
      </c>
      <c r="AE266" s="35">
        <v>3.79872109079</v>
      </c>
      <c r="AF266" s="35">
        <v>28628.3362260996</v>
      </c>
      <c r="AG266" s="29">
        <f t="shared" si="208"/>
        <v>-3.2661815517327925E-10</v>
      </c>
      <c r="AH266" s="29">
        <f t="shared" si="209"/>
        <v>-3.2671473385215921E-10</v>
      </c>
      <c r="AI266" s="29">
        <f t="shared" si="210"/>
        <v>-3.2671473045128403E-10</v>
      </c>
      <c r="AJ266" s="29">
        <f t="shared" si="211"/>
        <v>-3.2671473045138903E-10</v>
      </c>
      <c r="AL266" s="35"/>
      <c r="AM266" s="35"/>
      <c r="AN266" s="35"/>
      <c r="AT266" s="35"/>
      <c r="AU266" s="35"/>
      <c r="AV266" s="35"/>
      <c r="BB266" s="35"/>
      <c r="BC266" s="35"/>
      <c r="BD266" s="35"/>
      <c r="BJ266" s="35">
        <v>1.92E-9</v>
      </c>
      <c r="BK266" s="35">
        <v>2.6324334298899998</v>
      </c>
      <c r="BL266" s="35">
        <v>433.71173787679999</v>
      </c>
      <c r="BM266" s="29">
        <f t="shared" si="212"/>
        <v>-1.8593790938747139E-9</v>
      </c>
      <c r="BN266" s="29">
        <f t="shared" si="213"/>
        <v>-1.8593817467747347E-9</v>
      </c>
      <c r="BO266" s="29">
        <f t="shared" si="214"/>
        <v>-1.8593817466812966E-9</v>
      </c>
      <c r="BP266" s="29">
        <f t="shared" si="215"/>
        <v>-1.859381746681299E-9</v>
      </c>
      <c r="BR266" s="35">
        <v>2.8999999999999998E-10</v>
      </c>
      <c r="BS266" s="35">
        <v>0.43949269084999998</v>
      </c>
      <c r="BT266" s="35">
        <v>3351.2490920496002</v>
      </c>
      <c r="BU266" s="29">
        <f t="shared" si="216"/>
        <v>-3.118465046819176E-11</v>
      </c>
      <c r="BV266" s="29">
        <f t="shared" si="217"/>
        <v>-3.1196998025525351E-11</v>
      </c>
      <c r="BW266" s="29">
        <f t="shared" si="218"/>
        <v>-3.1196997590626672E-11</v>
      </c>
      <c r="BX266" s="29">
        <f t="shared" si="219"/>
        <v>-3.1196997590638963E-11</v>
      </c>
      <c r="BZ266" s="35"/>
      <c r="CA266" s="35"/>
      <c r="CB266" s="35"/>
      <c r="CH266" s="35"/>
      <c r="CI266" s="35"/>
      <c r="CJ266" s="35"/>
      <c r="CP266" s="35"/>
      <c r="CQ266" s="35"/>
      <c r="CR266" s="35"/>
      <c r="CX266" s="35"/>
      <c r="CY266" s="35"/>
      <c r="CZ266" s="35"/>
      <c r="DF266" s="35">
        <v>1.7520000000000001E-8</v>
      </c>
      <c r="DG266" s="35">
        <v>2.2145546676099999</v>
      </c>
      <c r="DH266" s="35">
        <v>13119.7211028251</v>
      </c>
      <c r="DI266" s="29">
        <f t="shared" si="220"/>
        <v>-1.8291727588550349E-9</v>
      </c>
      <c r="DJ266" s="29">
        <f t="shared" si="221"/>
        <v>-1.826251396109077E-9</v>
      </c>
      <c r="DK266" s="29">
        <f t="shared" si="222"/>
        <v>-1.826251499004696E-9</v>
      </c>
      <c r="DL266" s="29">
        <f t="shared" si="223"/>
        <v>-1.8262514990017246E-9</v>
      </c>
      <c r="DN266" s="35">
        <v>3.2500000000000002E-9</v>
      </c>
      <c r="DO266" s="35">
        <v>5.1279898183399997</v>
      </c>
      <c r="DP266" s="35">
        <v>11250.799393421599</v>
      </c>
      <c r="DQ266" s="29">
        <f t="shared" si="224"/>
        <v>2.6198282390031258E-9</v>
      </c>
      <c r="DR266" s="29">
        <f t="shared" si="225"/>
        <v>2.6195516906904659E-9</v>
      </c>
      <c r="DS266" s="29">
        <f t="shared" si="226"/>
        <v>2.6195517004318741E-9</v>
      </c>
      <c r="DT266" s="29">
        <f t="shared" si="227"/>
        <v>2.6195517004315462E-9</v>
      </c>
      <c r="DV266" s="35">
        <v>4.6000000000000001E-10</v>
      </c>
      <c r="DW266" s="35">
        <v>3.0945039576300002</v>
      </c>
      <c r="DX266" s="35">
        <v>6701.5801727983999</v>
      </c>
      <c r="DY266" s="29">
        <f t="shared" si="228"/>
        <v>1.8518478024606609E-10</v>
      </c>
      <c r="DZ266" s="29">
        <f t="shared" si="229"/>
        <v>1.8514871816499834E-10</v>
      </c>
      <c r="EA266" s="29">
        <f t="shared" si="230"/>
        <v>1.8514871943518387E-10</v>
      </c>
      <c r="EB266" s="29">
        <f t="shared" si="231"/>
        <v>1.8514871943514197E-10</v>
      </c>
      <c r="ED266" s="35"/>
      <c r="EE266" s="35"/>
      <c r="EF266" s="35"/>
      <c r="EL266" s="35"/>
      <c r="EM266" s="35"/>
      <c r="EN266" s="35"/>
      <c r="ET266" s="35"/>
      <c r="EU266" s="35"/>
      <c r="EV266" s="35"/>
    </row>
    <row r="267" spans="14:152" s="29" customFormat="1" ht="13.5" x14ac:dyDescent="0.3">
      <c r="N267" s="35">
        <v>3.0260000000000001E-8</v>
      </c>
      <c r="O267" s="35">
        <v>0.34314724795000001</v>
      </c>
      <c r="P267" s="35">
        <v>220.41264243879999</v>
      </c>
      <c r="Q267" s="29">
        <f t="shared" si="200"/>
        <v>-2.1480858729696639E-8</v>
      </c>
      <c r="R267" s="29">
        <f t="shared" si="201"/>
        <v>-2.1480918761537623E-8</v>
      </c>
      <c r="S267" s="29">
        <f t="shared" si="202"/>
        <v>-2.1480918759423217E-8</v>
      </c>
      <c r="T267" s="29">
        <f t="shared" si="203"/>
        <v>-2.148091875942328E-8</v>
      </c>
      <c r="V267" s="35">
        <v>5.45E-9</v>
      </c>
      <c r="W267" s="35">
        <v>2.0119390195100002</v>
      </c>
      <c r="X267" s="35">
        <v>7910.1869667217998</v>
      </c>
      <c r="Y267" s="29">
        <f t="shared" si="204"/>
        <v>6.1060336178532523E-10</v>
      </c>
      <c r="Z267" s="29">
        <f t="shared" si="205"/>
        <v>6.1005591021537471E-10</v>
      </c>
      <c r="AA267" s="29">
        <f t="shared" si="206"/>
        <v>6.1005592949753816E-10</v>
      </c>
      <c r="AB267" s="29">
        <f t="shared" si="207"/>
        <v>6.1005592949692253E-10</v>
      </c>
      <c r="AD267" s="35">
        <v>4.0999999999999998E-10</v>
      </c>
      <c r="AE267" s="35">
        <v>2.3625360207999999</v>
      </c>
      <c r="AF267" s="35">
        <v>16062.1845261168</v>
      </c>
      <c r="AG267" s="29">
        <f t="shared" si="208"/>
        <v>3.2616439020176073E-10</v>
      </c>
      <c r="AH267" s="29">
        <f t="shared" si="209"/>
        <v>3.2611339048878452E-10</v>
      </c>
      <c r="AI267" s="29">
        <f t="shared" si="210"/>
        <v>3.261133922853157E-10</v>
      </c>
      <c r="AJ267" s="29">
        <f t="shared" si="211"/>
        <v>3.2611339228525925E-10</v>
      </c>
      <c r="AL267" s="35"/>
      <c r="AM267" s="35"/>
      <c r="AN267" s="35"/>
      <c r="AT267" s="35"/>
      <c r="AU267" s="35"/>
      <c r="AV267" s="35"/>
      <c r="BB267" s="35"/>
      <c r="BC267" s="35"/>
      <c r="BD267" s="35"/>
      <c r="BJ267" s="35">
        <v>1.8800000000000001E-9</v>
      </c>
      <c r="BK267" s="35">
        <v>1.1498377803399999</v>
      </c>
      <c r="BL267" s="35">
        <v>13892.1406718938</v>
      </c>
      <c r="BM267" s="29">
        <f t="shared" si="212"/>
        <v>1.5623126952202592E-9</v>
      </c>
      <c r="BN267" s="29">
        <f t="shared" si="213"/>
        <v>1.5624983215616143E-9</v>
      </c>
      <c r="BO267" s="29">
        <f t="shared" si="214"/>
        <v>1.5624983150244312E-9</v>
      </c>
      <c r="BP267" s="29">
        <f t="shared" si="215"/>
        <v>1.562498315024639E-9</v>
      </c>
      <c r="BR267" s="35">
        <v>3.1999999999999998E-10</v>
      </c>
      <c r="BS267" s="35">
        <v>1.3705668881399999</v>
      </c>
      <c r="BT267" s="35">
        <v>6040.3472460173998</v>
      </c>
      <c r="BU267" s="29">
        <f t="shared" si="216"/>
        <v>1.5819183580198108E-10</v>
      </c>
      <c r="BV267" s="29">
        <f t="shared" si="217"/>
        <v>1.5817036364498076E-10</v>
      </c>
      <c r="BW267" s="29">
        <f t="shared" si="218"/>
        <v>1.5817036440128078E-10</v>
      </c>
      <c r="BX267" s="29">
        <f t="shared" si="219"/>
        <v>1.5817036440125708E-10</v>
      </c>
      <c r="BZ267" s="35"/>
      <c r="CA267" s="35"/>
      <c r="CB267" s="35"/>
      <c r="CH267" s="35"/>
      <c r="CI267" s="35"/>
      <c r="CJ267" s="35"/>
      <c r="CP267" s="35"/>
      <c r="CQ267" s="35"/>
      <c r="CR267" s="35"/>
      <c r="CX267" s="35"/>
      <c r="CY267" s="35"/>
      <c r="CZ267" s="35"/>
      <c r="DF267" s="35">
        <v>1.913E-8</v>
      </c>
      <c r="DG267" s="35">
        <v>3.3223068897100001</v>
      </c>
      <c r="DH267" s="35">
        <v>6702.0002488919999</v>
      </c>
      <c r="DI267" s="29">
        <f t="shared" si="220"/>
        <v>1.1561288515326439E-8</v>
      </c>
      <c r="DJ267" s="29">
        <f t="shared" si="221"/>
        <v>1.1559983126097772E-8</v>
      </c>
      <c r="DK267" s="29">
        <f t="shared" si="222"/>
        <v>1.1559983172077222E-8</v>
      </c>
      <c r="DL267" s="29">
        <f t="shared" si="223"/>
        <v>1.1559983172075705E-8</v>
      </c>
      <c r="DN267" s="35">
        <v>2.4300000000000001E-9</v>
      </c>
      <c r="DO267" s="35">
        <v>0.48346700024</v>
      </c>
      <c r="DP267" s="35">
        <v>13362.432453146999</v>
      </c>
      <c r="DQ267" s="29">
        <f t="shared" si="224"/>
        <v>-1.7865867783026292E-9</v>
      </c>
      <c r="DR267" s="29">
        <f t="shared" si="225"/>
        <v>-1.7868680161422359E-9</v>
      </c>
      <c r="DS267" s="29">
        <f t="shared" si="226"/>
        <v>-1.7868680062375275E-9</v>
      </c>
      <c r="DT267" s="29">
        <f t="shared" si="227"/>
        <v>-1.7868680062378549E-9</v>
      </c>
      <c r="DV267" s="35">
        <v>3.7999999999999998E-10</v>
      </c>
      <c r="DW267" s="35">
        <v>1.8188539567099999</v>
      </c>
      <c r="DX267" s="35">
        <v>14158.747713615599</v>
      </c>
      <c r="DY267" s="29">
        <f t="shared" si="228"/>
        <v>2.9207848648905963E-10</v>
      </c>
      <c r="DZ267" s="29">
        <f t="shared" si="229"/>
        <v>2.9203449865639229E-10</v>
      </c>
      <c r="EA267" s="29">
        <f t="shared" si="230"/>
        <v>2.9203450020588004E-10</v>
      </c>
      <c r="EB267" s="29">
        <f t="shared" si="231"/>
        <v>2.9203450020583165E-10</v>
      </c>
      <c r="ED267" s="35"/>
      <c r="EE267" s="35"/>
      <c r="EF267" s="35"/>
      <c r="EL267" s="35"/>
      <c r="EM267" s="35"/>
      <c r="EN267" s="35"/>
      <c r="ET267" s="35"/>
      <c r="EU267" s="35"/>
      <c r="EV267" s="35"/>
    </row>
    <row r="268" spans="14:152" s="29" customFormat="1" ht="13.5" x14ac:dyDescent="0.3">
      <c r="N268" s="35">
        <v>4.0520000000000002E-8</v>
      </c>
      <c r="O268" s="35">
        <v>1.24671617482</v>
      </c>
      <c r="P268" s="35">
        <v>10021.7699697966</v>
      </c>
      <c r="Q268" s="29">
        <f t="shared" si="200"/>
        <v>3.2098785635723336E-8</v>
      </c>
      <c r="R268" s="29">
        <f t="shared" si="201"/>
        <v>3.2101952453866812E-8</v>
      </c>
      <c r="S268" s="29">
        <f t="shared" si="202"/>
        <v>3.2101952342336184E-8</v>
      </c>
      <c r="T268" s="29">
        <f t="shared" si="203"/>
        <v>3.2101952342339698E-8</v>
      </c>
      <c r="V268" s="35">
        <v>4.25E-9</v>
      </c>
      <c r="W268" s="35">
        <v>2.7985445934299999</v>
      </c>
      <c r="X268" s="35">
        <v>433.71173787679999</v>
      </c>
      <c r="Y268" s="29">
        <f t="shared" si="204"/>
        <v>-3.8839700740233712E-9</v>
      </c>
      <c r="Z268" s="29">
        <f t="shared" si="205"/>
        <v>-3.8839796373940896E-9</v>
      </c>
      <c r="AA268" s="29">
        <f t="shared" si="206"/>
        <v>-3.883979637057255E-9</v>
      </c>
      <c r="AB268" s="29">
        <f t="shared" si="207"/>
        <v>-3.8839796370572674E-9</v>
      </c>
      <c r="AD268" s="35">
        <v>5.0000000000000003E-10</v>
      </c>
      <c r="AE268" s="35">
        <v>1.4837757057400001</v>
      </c>
      <c r="AF268" s="35">
        <v>6040.3472460173998</v>
      </c>
      <c r="AG268" s="29">
        <f t="shared" si="208"/>
        <v>2.9469160671220602E-10</v>
      </c>
      <c r="AH268" s="29">
        <f t="shared" si="209"/>
        <v>2.9466042645153005E-10</v>
      </c>
      <c r="AI268" s="29">
        <f t="shared" si="210"/>
        <v>2.946604275497792E-10</v>
      </c>
      <c r="AJ268" s="29">
        <f t="shared" si="211"/>
        <v>2.9466042754974477E-10</v>
      </c>
      <c r="AL268" s="35"/>
      <c r="AM268" s="35"/>
      <c r="AN268" s="35"/>
      <c r="AT268" s="35"/>
      <c r="AU268" s="35"/>
      <c r="AV268" s="35"/>
      <c r="BB268" s="35"/>
      <c r="BC268" s="35"/>
      <c r="BD268" s="35"/>
      <c r="BJ268" s="35">
        <v>2.0000000000000001E-9</v>
      </c>
      <c r="BK268" s="35">
        <v>4.7956791623599999</v>
      </c>
      <c r="BL268" s="35">
        <v>6261.7402095243997</v>
      </c>
      <c r="BM268" s="29">
        <f t="shared" si="212"/>
        <v>1.9010084147601816E-9</v>
      </c>
      <c r="BN268" s="29">
        <f t="shared" si="213"/>
        <v>1.9009586824398134E-9</v>
      </c>
      <c r="BO268" s="29">
        <f t="shared" si="214"/>
        <v>1.9009586841916769E-9</v>
      </c>
      <c r="BP268" s="29">
        <f t="shared" si="215"/>
        <v>1.9009586841916239E-9</v>
      </c>
      <c r="BR268" s="35">
        <v>3.1999999999999998E-10</v>
      </c>
      <c r="BS268" s="35">
        <v>1.4233445547400001</v>
      </c>
      <c r="BT268" s="35">
        <v>76.266071275599998</v>
      </c>
      <c r="BU268" s="29">
        <f t="shared" si="216"/>
        <v>-2.8390594293316447E-10</v>
      </c>
      <c r="BV268" s="29">
        <f t="shared" si="217"/>
        <v>-2.8390579904097312E-10</v>
      </c>
      <c r="BW268" s="29">
        <f t="shared" si="218"/>
        <v>-2.839057990460413E-10</v>
      </c>
      <c r="BX268" s="29">
        <f t="shared" si="219"/>
        <v>-2.839057990460411E-10</v>
      </c>
      <c r="BZ268" s="35"/>
      <c r="CA268" s="35"/>
      <c r="CB268" s="35"/>
      <c r="CH268" s="35"/>
      <c r="CI268" s="35"/>
      <c r="CJ268" s="35"/>
      <c r="CP268" s="35"/>
      <c r="CQ268" s="35"/>
      <c r="CR268" s="35"/>
      <c r="CX268" s="35"/>
      <c r="CY268" s="35"/>
      <c r="CZ268" s="35"/>
      <c r="DF268" s="35">
        <v>1.7240000000000001E-8</v>
      </c>
      <c r="DG268" s="35">
        <v>1.43449979531</v>
      </c>
      <c r="DH268" s="35">
        <v>4885.9664096786</v>
      </c>
      <c r="DI268" s="29">
        <f t="shared" si="220"/>
        <v>1.0857037903441505E-8</v>
      </c>
      <c r="DJ268" s="29">
        <f t="shared" si="221"/>
        <v>1.0856201711818864E-8</v>
      </c>
      <c r="DK268" s="29">
        <f t="shared" si="222"/>
        <v>1.0856201741271587E-8</v>
      </c>
      <c r="DL268" s="29">
        <f t="shared" si="223"/>
        <v>1.0856201741270636E-8</v>
      </c>
      <c r="DN268" s="35">
        <v>2.4600000000000002E-9</v>
      </c>
      <c r="DO268" s="35">
        <v>4.4192338845799997</v>
      </c>
      <c r="DP268" s="35">
        <v>3546.7979751369999</v>
      </c>
      <c r="DQ268" s="29">
        <f t="shared" si="224"/>
        <v>1.7034613861358392E-9</v>
      </c>
      <c r="DR268" s="29">
        <f t="shared" si="225"/>
        <v>1.7033809425056172E-9</v>
      </c>
      <c r="DS268" s="29">
        <f t="shared" si="226"/>
        <v>1.703380945339022E-9</v>
      </c>
      <c r="DT268" s="29">
        <f t="shared" si="227"/>
        <v>1.7033809453389463E-9</v>
      </c>
      <c r="DV268" s="35">
        <v>3.7000000000000001E-10</v>
      </c>
      <c r="DW268" s="35">
        <v>5.8048307172199998</v>
      </c>
      <c r="DX268" s="35">
        <v>6684.8152820513997</v>
      </c>
      <c r="DY268" s="29">
        <f t="shared" si="228"/>
        <v>1.0552953660349686E-10</v>
      </c>
      <c r="DZ268" s="29">
        <f t="shared" si="229"/>
        <v>1.0555983113005009E-10</v>
      </c>
      <c r="EA268" s="29">
        <f t="shared" si="230"/>
        <v>1.0555983006304921E-10</v>
      </c>
      <c r="EB268" s="29">
        <f t="shared" si="231"/>
        <v>1.0555983006307944E-10</v>
      </c>
      <c r="ED268" s="35"/>
      <c r="EE268" s="35"/>
      <c r="EF268" s="35"/>
      <c r="EL268" s="35"/>
      <c r="EM268" s="35"/>
      <c r="EN268" s="35"/>
      <c r="ET268" s="35"/>
      <c r="EU268" s="35"/>
      <c r="EV268" s="35"/>
    </row>
    <row r="269" spans="14:152" s="29" customFormat="1" ht="13.5" x14ac:dyDescent="0.3">
      <c r="N269" s="35">
        <v>2.9370000000000001E-8</v>
      </c>
      <c r="O269" s="35">
        <v>0.73100893561000002</v>
      </c>
      <c r="P269" s="35">
        <v>2.7515106110000001</v>
      </c>
      <c r="Q269" s="29">
        <f t="shared" si="200"/>
        <v>2.0968182250613429E-8</v>
      </c>
      <c r="R269" s="29">
        <f t="shared" si="201"/>
        <v>2.0968182973732011E-8</v>
      </c>
      <c r="S269" s="29">
        <f t="shared" si="202"/>
        <v>2.0968182973706544E-8</v>
      </c>
      <c r="T269" s="29">
        <f t="shared" si="203"/>
        <v>2.0968182973706544E-8</v>
      </c>
      <c r="V269" s="35">
        <v>4.2899999999999999E-9</v>
      </c>
      <c r="W269" s="35">
        <v>4.3011304028900001</v>
      </c>
      <c r="X269" s="35">
        <v>16858.482532933202</v>
      </c>
      <c r="Y269" s="29">
        <f t="shared" si="204"/>
        <v>-3.5946658786978411E-10</v>
      </c>
      <c r="Z269" s="29">
        <f t="shared" si="205"/>
        <v>-3.5854560264124132E-10</v>
      </c>
      <c r="AA269" s="29">
        <f t="shared" si="206"/>
        <v>-3.5854563507998998E-10</v>
      </c>
      <c r="AB269" s="29">
        <f t="shared" si="207"/>
        <v>-3.5854563507901799E-10</v>
      </c>
      <c r="AD269" s="35">
        <v>4.0999999999999998E-10</v>
      </c>
      <c r="AE269" s="35">
        <v>5.3308855134200002</v>
      </c>
      <c r="AF269" s="35">
        <v>765.79306444639997</v>
      </c>
      <c r="AG269" s="29">
        <f t="shared" si="208"/>
        <v>1.9297714472195256E-10</v>
      </c>
      <c r="AH269" s="29">
        <f t="shared" si="209"/>
        <v>1.9297360459638452E-10</v>
      </c>
      <c r="AI269" s="29">
        <f t="shared" si="210"/>
        <v>1.9297360472107445E-10</v>
      </c>
      <c r="AJ269" s="29">
        <f t="shared" si="211"/>
        <v>1.929736047210706E-10</v>
      </c>
      <c r="AL269" s="35"/>
      <c r="AM269" s="35"/>
      <c r="AN269" s="35"/>
      <c r="AT269" s="35"/>
      <c r="AU269" s="35"/>
      <c r="AV269" s="35"/>
      <c r="BB269" s="35"/>
      <c r="BC269" s="35"/>
      <c r="BD269" s="35"/>
      <c r="BJ269" s="35">
        <v>2.04E-9</v>
      </c>
      <c r="BK269" s="35">
        <v>2.3227216771000001</v>
      </c>
      <c r="BL269" s="35">
        <v>13916.0191096416</v>
      </c>
      <c r="BM269" s="29">
        <f t="shared" si="212"/>
        <v>-1.1175946997265665E-9</v>
      </c>
      <c r="BN269" s="29">
        <f t="shared" si="213"/>
        <v>-1.1172911832087641E-9</v>
      </c>
      <c r="BO269" s="29">
        <f t="shared" si="214"/>
        <v>-1.1172911938996577E-9</v>
      </c>
      <c r="BP269" s="29">
        <f t="shared" si="215"/>
        <v>-1.1172911938993179E-9</v>
      </c>
      <c r="BR269" s="35">
        <v>3.3E-10</v>
      </c>
      <c r="BS269" s="35">
        <v>0.36423446435000001</v>
      </c>
      <c r="BT269" s="35">
        <v>6604.9587821240002</v>
      </c>
      <c r="BU269" s="29">
        <f t="shared" si="216"/>
        <v>2.2340606333200519E-10</v>
      </c>
      <c r="BV269" s="29">
        <f t="shared" si="217"/>
        <v>2.2342656288549366E-10</v>
      </c>
      <c r="BW269" s="29">
        <f t="shared" si="218"/>
        <v>2.2342656216349503E-10</v>
      </c>
      <c r="BX269" s="29">
        <f t="shared" si="219"/>
        <v>2.234265621635192E-10</v>
      </c>
      <c r="BZ269" s="35"/>
      <c r="CA269" s="35"/>
      <c r="CB269" s="35"/>
      <c r="CH269" s="35"/>
      <c r="CI269" s="35"/>
      <c r="CJ269" s="35"/>
      <c r="CP269" s="35"/>
      <c r="CQ269" s="35"/>
      <c r="CR269" s="35"/>
      <c r="CX269" s="35"/>
      <c r="CY269" s="35"/>
      <c r="CZ269" s="35"/>
      <c r="DF269" s="35">
        <v>2.0500000000000002E-8</v>
      </c>
      <c r="DG269" s="35">
        <v>1.19293239093</v>
      </c>
      <c r="DH269" s="35">
        <v>6660.4494579071998</v>
      </c>
      <c r="DI269" s="29">
        <f t="shared" si="220"/>
        <v>-1.7096900310018633E-8</v>
      </c>
      <c r="DJ269" s="29">
        <f t="shared" si="221"/>
        <v>-1.7095937484105749E-8</v>
      </c>
      <c r="DK269" s="29">
        <f t="shared" si="222"/>
        <v>-1.7095937518020088E-8</v>
      </c>
      <c r="DL269" s="29">
        <f t="shared" si="223"/>
        <v>-1.7095937518018963E-8</v>
      </c>
      <c r="DN269" s="35">
        <v>2.3899999999999998E-9</v>
      </c>
      <c r="DO269" s="35">
        <v>3.7307320484300002</v>
      </c>
      <c r="DP269" s="35">
        <v>76.266071275599998</v>
      </c>
      <c r="DQ269" s="29">
        <f t="shared" si="224"/>
        <v>6.0760312993999687E-10</v>
      </c>
      <c r="DR269" s="29">
        <f t="shared" si="225"/>
        <v>6.076008771347712E-10</v>
      </c>
      <c r="DS269" s="29">
        <f t="shared" si="226"/>
        <v>6.0760087721411778E-10</v>
      </c>
      <c r="DT269" s="29">
        <f t="shared" si="227"/>
        <v>6.0760087721411561E-10</v>
      </c>
      <c r="DV269" s="35">
        <v>4.7000000000000003E-10</v>
      </c>
      <c r="DW269" s="35">
        <v>2.6031770277700002</v>
      </c>
      <c r="DX269" s="35">
        <v>162.46663613219999</v>
      </c>
      <c r="DY269" s="29">
        <f t="shared" si="228"/>
        <v>2.374198475936906E-10</v>
      </c>
      <c r="DZ269" s="29">
        <f t="shared" si="229"/>
        <v>2.3741900543809171E-10</v>
      </c>
      <c r="EA269" s="29">
        <f t="shared" si="230"/>
        <v>2.3741900546775405E-10</v>
      </c>
      <c r="EB269" s="29">
        <f t="shared" si="231"/>
        <v>2.3741900546775291E-10</v>
      </c>
      <c r="ED269" s="35"/>
      <c r="EE269" s="35"/>
      <c r="EF269" s="35"/>
      <c r="EL269" s="35"/>
      <c r="EM269" s="35"/>
      <c r="EN269" s="35"/>
      <c r="ET269" s="35"/>
      <c r="EU269" s="35"/>
      <c r="EV269" s="35"/>
    </row>
    <row r="270" spans="14:152" s="29" customFormat="1" ht="13.5" x14ac:dyDescent="0.3">
      <c r="N270" s="35">
        <v>3.0839999999999997E-8</v>
      </c>
      <c r="O270" s="35">
        <v>3.7992563231899998</v>
      </c>
      <c r="P270" s="35">
        <v>169.58018313299999</v>
      </c>
      <c r="Q270" s="29">
        <f t="shared" si="200"/>
        <v>2.9719610827451923E-8</v>
      </c>
      <c r="R270" s="29">
        <f t="shared" si="201"/>
        <v>2.9719628678032005E-8</v>
      </c>
      <c r="S270" s="29">
        <f t="shared" si="202"/>
        <v>2.9719628677403285E-8</v>
      </c>
      <c r="T270" s="29">
        <f t="shared" si="203"/>
        <v>2.9719628677403305E-8</v>
      </c>
      <c r="V270" s="35">
        <v>4.0899999999999997E-9</v>
      </c>
      <c r="W270" s="35">
        <v>5.4480095399999998E-2</v>
      </c>
      <c r="X270" s="35">
        <v>3304.5845600224002</v>
      </c>
      <c r="Y270" s="29">
        <f t="shared" si="204"/>
        <v>-3.8822162816766068E-9</v>
      </c>
      <c r="Z270" s="29">
        <f t="shared" si="205"/>
        <v>-3.8822706301617322E-9</v>
      </c>
      <c r="AA270" s="29">
        <f t="shared" si="206"/>
        <v>-3.8822706282476172E-9</v>
      </c>
      <c r="AB270" s="29">
        <f t="shared" si="207"/>
        <v>-3.8822706282476818E-9</v>
      </c>
      <c r="AD270" s="35">
        <v>3.9E-10</v>
      </c>
      <c r="AE270" s="35">
        <v>1.5798433111600001</v>
      </c>
      <c r="AF270" s="35">
        <v>24889.574795991601</v>
      </c>
      <c r="AG270" s="29">
        <f t="shared" si="208"/>
        <v>-3.2870689676142582E-10</v>
      </c>
      <c r="AH270" s="29">
        <f t="shared" si="209"/>
        <v>-3.2877363795072954E-10</v>
      </c>
      <c r="AI270" s="29">
        <f t="shared" si="210"/>
        <v>-3.2877363560058457E-10</v>
      </c>
      <c r="AJ270" s="29">
        <f t="shared" si="211"/>
        <v>-3.2877363560065612E-10</v>
      </c>
      <c r="AL270" s="35"/>
      <c r="AM270" s="35"/>
      <c r="AN270" s="35"/>
      <c r="AT270" s="35"/>
      <c r="AU270" s="35"/>
      <c r="AV270" s="35"/>
      <c r="BB270" s="35"/>
      <c r="BC270" s="35"/>
      <c r="BD270" s="35"/>
      <c r="BJ270" s="35">
        <v>1.9099999999999998E-9</v>
      </c>
      <c r="BK270" s="35">
        <v>5.08454560792</v>
      </c>
      <c r="BL270" s="35">
        <v>2178.137722292</v>
      </c>
      <c r="BM270" s="29">
        <f t="shared" si="212"/>
        <v>-1.7744048087168285E-9</v>
      </c>
      <c r="BN270" s="29">
        <f t="shared" si="213"/>
        <v>-1.7743851339648489E-9</v>
      </c>
      <c r="BO270" s="29">
        <f t="shared" si="214"/>
        <v>-1.7743851346578486E-9</v>
      </c>
      <c r="BP270" s="29">
        <f t="shared" si="215"/>
        <v>-1.7743851346578285E-9</v>
      </c>
      <c r="BR270" s="35">
        <v>3.3E-10</v>
      </c>
      <c r="BS270" s="35">
        <v>4.8547878906299999</v>
      </c>
      <c r="BT270" s="35">
        <v>6701.5801727983999</v>
      </c>
      <c r="BU270" s="29">
        <f t="shared" si="216"/>
        <v>2.7164765340616718E-10</v>
      </c>
      <c r="BV270" s="29">
        <f t="shared" si="217"/>
        <v>2.7166369891424951E-10</v>
      </c>
      <c r="BW270" s="29">
        <f t="shared" si="218"/>
        <v>2.7166369834913724E-10</v>
      </c>
      <c r="BX270" s="29">
        <f t="shared" si="219"/>
        <v>2.7166369834915322E-10</v>
      </c>
      <c r="BZ270" s="35"/>
      <c r="CA270" s="35"/>
      <c r="CB270" s="35"/>
      <c r="CH270" s="35"/>
      <c r="CI270" s="35"/>
      <c r="CJ270" s="35"/>
      <c r="CP270" s="35"/>
      <c r="CQ270" s="35"/>
      <c r="CR270" s="35"/>
      <c r="CX270" s="35"/>
      <c r="CY270" s="35"/>
      <c r="CZ270" s="35"/>
      <c r="DF270" s="35">
        <v>1.7739999999999999E-8</v>
      </c>
      <c r="DG270" s="35">
        <v>2.1840438638799999</v>
      </c>
      <c r="DH270" s="35">
        <v>6784.3176276182003</v>
      </c>
      <c r="DI270" s="29">
        <f t="shared" si="220"/>
        <v>1.3300536723105686E-8</v>
      </c>
      <c r="DJ270" s="29">
        <f t="shared" si="221"/>
        <v>1.3299518928161391E-8</v>
      </c>
      <c r="DK270" s="29">
        <f t="shared" si="222"/>
        <v>1.3299518964011354E-8</v>
      </c>
      <c r="DL270" s="29">
        <f t="shared" si="223"/>
        <v>1.3299518964010351E-8</v>
      </c>
      <c r="DN270" s="35">
        <v>2.3899999999999998E-9</v>
      </c>
      <c r="DO270" s="35">
        <v>6.2770978817299996</v>
      </c>
      <c r="DP270" s="35">
        <v>1964.838626854</v>
      </c>
      <c r="DQ270" s="29">
        <f t="shared" si="224"/>
        <v>2.1079995376204559E-9</v>
      </c>
      <c r="DR270" s="29">
        <f t="shared" si="225"/>
        <v>2.1080278159816823E-9</v>
      </c>
      <c r="DS270" s="29">
        <f t="shared" si="226"/>
        <v>2.1080278149856998E-9</v>
      </c>
      <c r="DT270" s="29">
        <f t="shared" si="227"/>
        <v>2.1080278149857316E-9</v>
      </c>
      <c r="DV270" s="35">
        <v>3.7999999999999998E-10</v>
      </c>
      <c r="DW270" s="35">
        <v>2.2255937752500001</v>
      </c>
      <c r="DX270" s="35">
        <v>3503.0790628320001</v>
      </c>
      <c r="DY270" s="29">
        <f t="shared" si="228"/>
        <v>-3.2032714899264471E-10</v>
      </c>
      <c r="DZ270" s="29">
        <f t="shared" si="229"/>
        <v>-3.2031799718278529E-10</v>
      </c>
      <c r="EA270" s="29">
        <f t="shared" si="230"/>
        <v>-3.2031799750513742E-10</v>
      </c>
      <c r="EB270" s="29">
        <f t="shared" si="231"/>
        <v>-3.2031799750512724E-10</v>
      </c>
      <c r="ED270" s="35"/>
      <c r="EE270" s="35"/>
      <c r="EF270" s="35"/>
      <c r="EL270" s="35"/>
      <c r="EM270" s="35"/>
      <c r="EN270" s="35"/>
      <c r="ET270" s="35"/>
      <c r="EU270" s="35"/>
      <c r="EV270" s="35"/>
    </row>
    <row r="271" spans="14:152" s="29" customFormat="1" ht="13.5" x14ac:dyDescent="0.3">
      <c r="N271" s="35">
        <v>4.0399999999999998E-8</v>
      </c>
      <c r="O271" s="35">
        <v>2.9125820019600002</v>
      </c>
      <c r="P271" s="35">
        <v>22747.290714874402</v>
      </c>
      <c r="Q271" s="29">
        <f t="shared" si="200"/>
        <v>-3.7505191012535597E-9</v>
      </c>
      <c r="R271" s="29">
        <f t="shared" si="201"/>
        <v>-3.7388257143246881E-9</v>
      </c>
      <c r="S271" s="29">
        <f t="shared" si="202"/>
        <v>-3.7388261261881746E-9</v>
      </c>
      <c r="T271" s="29">
        <f t="shared" si="203"/>
        <v>-3.7388261261767414E-9</v>
      </c>
      <c r="V271" s="35">
        <v>4.3400000000000003E-9</v>
      </c>
      <c r="W271" s="35">
        <v>5.7080685513600002</v>
      </c>
      <c r="X271" s="35">
        <v>21.8508293264</v>
      </c>
      <c r="Y271" s="29">
        <f t="shared" si="204"/>
        <v>4.2351884794335289E-9</v>
      </c>
      <c r="Z271" s="29">
        <f t="shared" si="205"/>
        <v>4.2351882147069867E-9</v>
      </c>
      <c r="AA271" s="29">
        <f t="shared" si="206"/>
        <v>4.2351882147163107E-9</v>
      </c>
      <c r="AB271" s="29">
        <f t="shared" si="207"/>
        <v>4.2351882147163107E-9</v>
      </c>
      <c r="AD271" s="35">
        <v>3.7999999999999998E-10</v>
      </c>
      <c r="AE271" s="35">
        <v>0.21571600948</v>
      </c>
      <c r="AF271" s="35">
        <v>9168.6408983473993</v>
      </c>
      <c r="AG271" s="29">
        <f t="shared" si="208"/>
        <v>-3.5602649545958594E-11</v>
      </c>
      <c r="AH271" s="29">
        <f t="shared" si="209"/>
        <v>-3.5646977181358142E-11</v>
      </c>
      <c r="AI271" s="29">
        <f t="shared" si="210"/>
        <v>-3.5646975620087894E-11</v>
      </c>
      <c r="AJ271" s="29">
        <f t="shared" si="211"/>
        <v>-3.5646975620130907E-11</v>
      </c>
      <c r="AL271" s="35"/>
      <c r="AM271" s="35"/>
      <c r="AN271" s="35"/>
      <c r="AT271" s="35"/>
      <c r="AU271" s="35"/>
      <c r="AV271" s="35"/>
      <c r="BB271" s="35"/>
      <c r="BC271" s="35"/>
      <c r="BD271" s="35"/>
      <c r="BJ271" s="35">
        <v>1.9099999999999998E-9</v>
      </c>
      <c r="BK271" s="35">
        <v>5.88821293073</v>
      </c>
      <c r="BL271" s="35">
        <v>3340.1923506061898</v>
      </c>
      <c r="BM271" s="29">
        <f t="shared" si="212"/>
        <v>-1.7206779065543259E-9</v>
      </c>
      <c r="BN271" s="29">
        <f t="shared" si="213"/>
        <v>-1.7207132940388371E-9</v>
      </c>
      <c r="BO271" s="29">
        <f t="shared" si="214"/>
        <v>-1.7207132927924951E-9</v>
      </c>
      <c r="BP271" s="29">
        <f t="shared" si="215"/>
        <v>-1.7207132927925304E-9</v>
      </c>
      <c r="BR271" s="35">
        <v>3E-10</v>
      </c>
      <c r="BS271" s="35">
        <v>3.3334846017199999</v>
      </c>
      <c r="BT271" s="35">
        <v>3369.0616141676001</v>
      </c>
      <c r="BU271" s="29">
        <f t="shared" si="216"/>
        <v>1.9795574780405455E-11</v>
      </c>
      <c r="BV271" s="29">
        <f t="shared" si="217"/>
        <v>1.980846276467484E-11</v>
      </c>
      <c r="BW271" s="29">
        <f t="shared" si="218"/>
        <v>1.9808462310739779E-11</v>
      </c>
      <c r="BX271" s="29">
        <f t="shared" si="219"/>
        <v>1.9808462310754665E-11</v>
      </c>
      <c r="BZ271" s="35"/>
      <c r="CA271" s="35"/>
      <c r="CB271" s="35"/>
      <c r="CH271" s="35"/>
      <c r="CI271" s="35"/>
      <c r="CJ271" s="35"/>
      <c r="CP271" s="35"/>
      <c r="CQ271" s="35"/>
      <c r="CR271" s="35"/>
      <c r="CX271" s="35"/>
      <c r="CY271" s="35"/>
      <c r="CZ271" s="35"/>
      <c r="DF271" s="35">
        <v>1.7220000000000001E-8</v>
      </c>
      <c r="DG271" s="35">
        <v>4.8603115430499999</v>
      </c>
      <c r="DH271" s="35">
        <v>10014.723733098601</v>
      </c>
      <c r="DI271" s="29">
        <f t="shared" si="220"/>
        <v>-9.1002968463106933E-9</v>
      </c>
      <c r="DJ271" s="29">
        <f t="shared" si="221"/>
        <v>-9.1021677011091002E-9</v>
      </c>
      <c r="DK271" s="29">
        <f t="shared" si="222"/>
        <v>-9.1021676352176959E-9</v>
      </c>
      <c r="DL271" s="29">
        <f t="shared" si="223"/>
        <v>-9.1021676352193568E-9</v>
      </c>
      <c r="DN271" s="35">
        <v>2.4199999999999999E-9</v>
      </c>
      <c r="DO271" s="35">
        <v>2.51411096474</v>
      </c>
      <c r="DP271" s="35">
        <v>13362.4669604514</v>
      </c>
      <c r="DQ271" s="29">
        <f t="shared" si="224"/>
        <v>2.2600742921299135E-9</v>
      </c>
      <c r="DR271" s="29">
        <f t="shared" si="225"/>
        <v>2.259926527001195E-9</v>
      </c>
      <c r="DS271" s="29">
        <f t="shared" si="226"/>
        <v>2.2599265322068555E-9</v>
      </c>
      <c r="DT271" s="29">
        <f t="shared" si="227"/>
        <v>2.2599265322067075E-9</v>
      </c>
      <c r="DV271" s="35">
        <v>3.4999999999999998E-10</v>
      </c>
      <c r="DW271" s="35">
        <v>0.84358942717999996</v>
      </c>
      <c r="DX271" s="35">
        <v>6518.7582172674001</v>
      </c>
      <c r="DY271" s="29">
        <f t="shared" si="228"/>
        <v>3.4846887238962886E-10</v>
      </c>
      <c r="DZ271" s="29">
        <f t="shared" si="229"/>
        <v>3.484661469300209E-10</v>
      </c>
      <c r="EA271" s="29">
        <f t="shared" si="230"/>
        <v>3.4846614702605864E-10</v>
      </c>
      <c r="EB271" s="29">
        <f t="shared" si="231"/>
        <v>3.4846614702605533E-10</v>
      </c>
      <c r="ED271" s="35"/>
      <c r="EE271" s="35"/>
      <c r="EF271" s="35"/>
      <c r="EL271" s="35"/>
      <c r="EM271" s="35"/>
      <c r="EN271" s="35"/>
      <c r="ET271" s="35"/>
      <c r="EU271" s="35"/>
      <c r="EV271" s="35"/>
    </row>
    <row r="272" spans="14:152" s="29" customFormat="1" ht="13.5" x14ac:dyDescent="0.3">
      <c r="N272" s="35">
        <v>3.2460000000000001E-8</v>
      </c>
      <c r="O272" s="35">
        <v>4.90760526525</v>
      </c>
      <c r="P272" s="35">
        <v>6702.0002488919999</v>
      </c>
      <c r="Q272" s="29">
        <f t="shared" si="200"/>
        <v>2.5574202148103571E-8</v>
      </c>
      <c r="R272" s="29">
        <f t="shared" si="201"/>
        <v>2.5575914144047944E-8</v>
      </c>
      <c r="S272" s="29">
        <f t="shared" si="202"/>
        <v>2.5575914083751934E-8</v>
      </c>
      <c r="T272" s="29">
        <f t="shared" si="203"/>
        <v>2.5575914083753926E-8</v>
      </c>
      <c r="V272" s="35">
        <v>3.9899999999999997E-9</v>
      </c>
      <c r="W272" s="35">
        <v>4.9323368493700004</v>
      </c>
      <c r="X272" s="35">
        <v>9779.1086761253991</v>
      </c>
      <c r="Y272" s="29">
        <f t="shared" si="204"/>
        <v>3.6738220446781026E-9</v>
      </c>
      <c r="Z272" s="29">
        <f t="shared" si="205"/>
        <v>3.6740165478387622E-9</v>
      </c>
      <c r="AA272" s="29">
        <f t="shared" si="206"/>
        <v>3.674016540989095E-9</v>
      </c>
      <c r="AB272" s="29">
        <f t="shared" si="207"/>
        <v>3.6740165409893163E-9</v>
      </c>
      <c r="AD272" s="35">
        <v>3.7999999999999998E-10</v>
      </c>
      <c r="AE272" s="35">
        <v>3.4766784212699999</v>
      </c>
      <c r="AF272" s="35">
        <v>1066.49547719</v>
      </c>
      <c r="AG272" s="29">
        <f t="shared" si="208"/>
        <v>-1.4032639851449941E-10</v>
      </c>
      <c r="AH272" s="29">
        <f t="shared" si="209"/>
        <v>-1.4032158556652258E-10</v>
      </c>
      <c r="AI272" s="29">
        <f t="shared" si="210"/>
        <v>-1.4032158573604368E-10</v>
      </c>
      <c r="AJ272" s="29">
        <f t="shared" si="211"/>
        <v>-1.4032158573603866E-10</v>
      </c>
      <c r="AL272" s="35"/>
      <c r="AM272" s="35"/>
      <c r="AN272" s="35"/>
      <c r="AT272" s="35"/>
      <c r="AU272" s="35"/>
      <c r="AV272" s="35"/>
      <c r="BB272" s="35"/>
      <c r="BC272" s="35"/>
      <c r="BD272" s="35"/>
      <c r="BJ272" s="35">
        <v>2.3600000000000001E-9</v>
      </c>
      <c r="BK272" s="35">
        <v>0.97341490472000003</v>
      </c>
      <c r="BL272" s="35">
        <v>3230.4061054804001</v>
      </c>
      <c r="BM272" s="29">
        <f t="shared" si="212"/>
        <v>-2.3586152919153158E-9</v>
      </c>
      <c r="BN272" s="29">
        <f t="shared" si="213"/>
        <v>-2.3586186268306829E-9</v>
      </c>
      <c r="BO272" s="29">
        <f t="shared" si="214"/>
        <v>-2.3586186267132927E-9</v>
      </c>
      <c r="BP272" s="29">
        <f t="shared" si="215"/>
        <v>-2.358618626713296E-9</v>
      </c>
      <c r="BR272" s="35">
        <v>2.8000000000000002E-10</v>
      </c>
      <c r="BS272" s="35">
        <v>0.60182098584999999</v>
      </c>
      <c r="BT272" s="35">
        <v>11766.2632645146</v>
      </c>
      <c r="BU272" s="29">
        <f t="shared" si="216"/>
        <v>-2.7929284594847169E-10</v>
      </c>
      <c r="BV272" s="29">
        <f t="shared" si="217"/>
        <v>-2.7929583311453683E-10</v>
      </c>
      <c r="BW272" s="29">
        <f t="shared" si="218"/>
        <v>-2.7929583300943557E-10</v>
      </c>
      <c r="BX272" s="29">
        <f t="shared" si="219"/>
        <v>-2.7929583300943898E-10</v>
      </c>
      <c r="BZ272" s="35"/>
      <c r="CA272" s="35"/>
      <c r="CB272" s="35"/>
      <c r="CH272" s="35"/>
      <c r="CI272" s="35"/>
      <c r="CJ272" s="35"/>
      <c r="CP272" s="35"/>
      <c r="CQ272" s="35"/>
      <c r="CR272" s="35"/>
      <c r="CX272" s="35"/>
      <c r="CY272" s="35"/>
      <c r="CZ272" s="35"/>
      <c r="DF272" s="35">
        <v>1.7730000000000001E-8</v>
      </c>
      <c r="DG272" s="35">
        <v>2.0944866855400002</v>
      </c>
      <c r="DH272" s="35">
        <v>3603.6963500726001</v>
      </c>
      <c r="DI272" s="29">
        <f t="shared" si="220"/>
        <v>-1.0527182916887059E-8</v>
      </c>
      <c r="DJ272" s="29">
        <f t="shared" si="221"/>
        <v>-1.0527839907822139E-8</v>
      </c>
      <c r="DK272" s="29">
        <f t="shared" si="222"/>
        <v>-1.0527839884682273E-8</v>
      </c>
      <c r="DL272" s="29">
        <f t="shared" si="223"/>
        <v>-1.0527839884682983E-8</v>
      </c>
      <c r="DN272" s="35">
        <v>2.3800000000000001E-9</v>
      </c>
      <c r="DO272" s="35">
        <v>4.6174567334500001</v>
      </c>
      <c r="DP272" s="35">
        <v>17277.406931833801</v>
      </c>
      <c r="DQ272" s="29">
        <f t="shared" si="224"/>
        <v>-1.895199371577355E-9</v>
      </c>
      <c r="DR272" s="29">
        <f t="shared" si="225"/>
        <v>-1.8948814614342243E-9</v>
      </c>
      <c r="DS272" s="29">
        <f t="shared" si="226"/>
        <v>-1.8948814726331013E-9</v>
      </c>
      <c r="DT272" s="29">
        <f t="shared" si="227"/>
        <v>-1.8948814726327741E-9</v>
      </c>
      <c r="DV272" s="35">
        <v>3.3E-10</v>
      </c>
      <c r="DW272" s="35">
        <v>4.9230232206200002</v>
      </c>
      <c r="DX272" s="35">
        <v>23141.558382924599</v>
      </c>
      <c r="DY272" s="29">
        <f t="shared" si="228"/>
        <v>-2.6209083633912437E-10</v>
      </c>
      <c r="DZ272" s="29">
        <f t="shared" si="229"/>
        <v>-2.6215012476982423E-10</v>
      </c>
      <c r="EA272" s="29">
        <f t="shared" si="230"/>
        <v>-2.621501226820031E-10</v>
      </c>
      <c r="EB272" s="29">
        <f t="shared" si="231"/>
        <v>-2.621501226820715E-10</v>
      </c>
      <c r="ED272" s="35"/>
      <c r="EE272" s="35"/>
      <c r="EF272" s="35"/>
      <c r="EL272" s="35"/>
      <c r="EM272" s="35"/>
      <c r="EN272" s="35"/>
      <c r="ET272" s="35"/>
      <c r="EU272" s="35"/>
      <c r="EV272" s="35"/>
    </row>
    <row r="273" spans="14:152" s="29" customFormat="1" ht="13.5" x14ac:dyDescent="0.3">
      <c r="N273" s="35">
        <v>3.2229999999999998E-8</v>
      </c>
      <c r="O273" s="35">
        <v>0.92640008610000002</v>
      </c>
      <c r="P273" s="35">
        <v>16865.528769631201</v>
      </c>
      <c r="Q273" s="29">
        <f t="shared" si="200"/>
        <v>-1.1214844495290235E-9</v>
      </c>
      <c r="R273" s="29">
        <f t="shared" si="201"/>
        <v>-1.1284266715609635E-9</v>
      </c>
      <c r="S273" s="29">
        <f t="shared" si="202"/>
        <v>-1.1284264270462292E-9</v>
      </c>
      <c r="T273" s="29">
        <f t="shared" si="203"/>
        <v>-1.1284264270535531E-9</v>
      </c>
      <c r="V273" s="35">
        <v>5.3199999999999998E-9</v>
      </c>
      <c r="W273" s="35">
        <v>1.3103898618900001</v>
      </c>
      <c r="X273" s="35">
        <v>6660.4494579071998</v>
      </c>
      <c r="Y273" s="29">
        <f t="shared" si="204"/>
        <v>-4.7502787662814381E-9</v>
      </c>
      <c r="Z273" s="29">
        <f t="shared" si="205"/>
        <v>-4.7500748766779456E-9</v>
      </c>
      <c r="AA273" s="29">
        <f t="shared" si="206"/>
        <v>-4.7500748838598453E-9</v>
      </c>
      <c r="AB273" s="29">
        <f t="shared" si="207"/>
        <v>-4.7500748838596071E-9</v>
      </c>
      <c r="AD273" s="35">
        <v>5.1999999999999996E-10</v>
      </c>
      <c r="AE273" s="35">
        <v>0.81427285457999998</v>
      </c>
      <c r="AF273" s="35">
        <v>9638.9407478762005</v>
      </c>
      <c r="AG273" s="29">
        <f t="shared" si="208"/>
        <v>4.9838968708481435E-10</v>
      </c>
      <c r="AH273" s="29">
        <f t="shared" si="209"/>
        <v>4.9840795672130364E-10</v>
      </c>
      <c r="AI273" s="29">
        <f t="shared" si="210"/>
        <v>4.9840795607795523E-10</v>
      </c>
      <c r="AJ273" s="29">
        <f t="shared" si="211"/>
        <v>4.9840795607797208E-10</v>
      </c>
      <c r="AL273" s="35"/>
      <c r="AM273" s="35"/>
      <c r="AN273" s="35"/>
      <c r="AT273" s="35"/>
      <c r="AU273" s="35"/>
      <c r="AV273" s="35"/>
      <c r="BB273" s="35"/>
      <c r="BC273" s="35"/>
      <c r="BD273" s="35"/>
      <c r="BJ273" s="35">
        <v>2.0000000000000001E-9</v>
      </c>
      <c r="BK273" s="35">
        <v>3.60041329896</v>
      </c>
      <c r="BL273" s="35">
        <v>3304.5845600224002</v>
      </c>
      <c r="BM273" s="29">
        <f t="shared" si="212"/>
        <v>1.4977118573811365E-9</v>
      </c>
      <c r="BN273" s="29">
        <f t="shared" si="213"/>
        <v>1.4977678302964348E-9</v>
      </c>
      <c r="BO273" s="29">
        <f t="shared" si="214"/>
        <v>1.4977678283250307E-9</v>
      </c>
      <c r="BP273" s="29">
        <f t="shared" si="215"/>
        <v>1.4977678283250967E-9</v>
      </c>
      <c r="BR273" s="35">
        <v>2.5999999999999998E-10</v>
      </c>
      <c r="BS273" s="35">
        <v>1.0519784864899999</v>
      </c>
      <c r="BT273" s="35">
        <v>13207.029307364999</v>
      </c>
      <c r="BU273" s="29">
        <f t="shared" si="216"/>
        <v>-9.1608331869281269E-11</v>
      </c>
      <c r="BV273" s="29">
        <f t="shared" si="217"/>
        <v>-9.1567263093440497E-11</v>
      </c>
      <c r="BW273" s="29">
        <f t="shared" si="218"/>
        <v>-9.1567264539991786E-11</v>
      </c>
      <c r="BX273" s="29">
        <f t="shared" si="219"/>
        <v>-9.1567264539943357E-11</v>
      </c>
      <c r="BZ273" s="35"/>
      <c r="CA273" s="35"/>
      <c r="CB273" s="35"/>
      <c r="CH273" s="35"/>
      <c r="CI273" s="35"/>
      <c r="CJ273" s="35"/>
      <c r="CP273" s="35"/>
      <c r="CQ273" s="35"/>
      <c r="CR273" s="35"/>
      <c r="CX273" s="35"/>
      <c r="CY273" s="35"/>
      <c r="CZ273" s="35"/>
      <c r="DF273" s="35">
        <v>1.606E-8</v>
      </c>
      <c r="DG273" s="35">
        <v>3.4810513680100001</v>
      </c>
      <c r="DH273" s="35">
        <v>23141.558382924599</v>
      </c>
      <c r="DI273" s="29">
        <f t="shared" si="220"/>
        <v>-1.1316417052214956E-8</v>
      </c>
      <c r="DJ273" s="29">
        <f t="shared" si="221"/>
        <v>-1.1313046501572815E-8</v>
      </c>
      <c r="DK273" s="29">
        <f t="shared" si="222"/>
        <v>-1.1313046620305937E-8</v>
      </c>
      <c r="DL273" s="29">
        <f t="shared" si="223"/>
        <v>-1.1313046620302051E-8</v>
      </c>
      <c r="DN273" s="35">
        <v>2.3199999999999998E-9</v>
      </c>
      <c r="DO273" s="35">
        <v>3.1398785088199999</v>
      </c>
      <c r="DP273" s="35">
        <v>20199.094959632999</v>
      </c>
      <c r="DQ273" s="29">
        <f t="shared" si="224"/>
        <v>-5.211326601949462E-10</v>
      </c>
      <c r="DR273" s="29">
        <f t="shared" si="225"/>
        <v>-5.2171619565463957E-10</v>
      </c>
      <c r="DS273" s="29">
        <f t="shared" si="226"/>
        <v>-5.2171617510238516E-10</v>
      </c>
      <c r="DT273" s="29">
        <f t="shared" si="227"/>
        <v>-5.2171617510289915E-10</v>
      </c>
      <c r="DV273" s="35">
        <v>4.3000000000000001E-10</v>
      </c>
      <c r="DW273" s="35">
        <v>0.95148893985000005</v>
      </c>
      <c r="DX273" s="35">
        <v>34115.114069274598</v>
      </c>
      <c r="DY273" s="29">
        <f t="shared" si="228"/>
        <v>-2.2640254583879604E-10</v>
      </c>
      <c r="DZ273" s="29">
        <f t="shared" si="229"/>
        <v>-2.2624314900829648E-10</v>
      </c>
      <c r="EA273" s="29">
        <f t="shared" si="230"/>
        <v>-2.2624315462323138E-10</v>
      </c>
      <c r="EB273" s="29">
        <f t="shared" si="231"/>
        <v>-2.262431546230651E-10</v>
      </c>
      <c r="ED273" s="35"/>
      <c r="EE273" s="35"/>
      <c r="EF273" s="35"/>
      <c r="EL273" s="35"/>
      <c r="EM273" s="35"/>
      <c r="EN273" s="35"/>
      <c r="ET273" s="35"/>
      <c r="EU273" s="35"/>
      <c r="EV273" s="35"/>
    </row>
    <row r="274" spans="14:152" s="29" customFormat="1" ht="13.5" x14ac:dyDescent="0.3">
      <c r="N274" s="35">
        <v>2.8789999999999998E-8</v>
      </c>
      <c r="O274" s="35">
        <v>1.4718060148300001</v>
      </c>
      <c r="P274" s="35">
        <v>3346.1353510071999</v>
      </c>
      <c r="Q274" s="29">
        <f t="shared" si="200"/>
        <v>2.1467360976723418E-8</v>
      </c>
      <c r="R274" s="29">
        <f t="shared" si="201"/>
        <v>2.1466540643143106E-8</v>
      </c>
      <c r="S274" s="29">
        <f t="shared" si="202"/>
        <v>2.1466540672037044E-8</v>
      </c>
      <c r="T274" s="29">
        <f t="shared" si="203"/>
        <v>2.1466540672036227E-8</v>
      </c>
      <c r="V274" s="35">
        <v>3.9799999999999999E-9</v>
      </c>
      <c r="W274" s="35">
        <v>5.3134545836099996</v>
      </c>
      <c r="X274" s="35">
        <v>13119.7211028251</v>
      </c>
      <c r="Y274" s="29">
        <f t="shared" si="204"/>
        <v>2.4621547582138607E-10</v>
      </c>
      <c r="Z274" s="29">
        <f t="shared" si="205"/>
        <v>2.4554946659818205E-10</v>
      </c>
      <c r="AA274" s="29">
        <f t="shared" si="206"/>
        <v>2.4554949005613309E-10</v>
      </c>
      <c r="AB274" s="29">
        <f t="shared" si="207"/>
        <v>2.4554949005545569E-10</v>
      </c>
      <c r="AD274" s="35">
        <v>4.0999999999999998E-10</v>
      </c>
      <c r="AE274" s="35">
        <v>4.3560108510000001E-2</v>
      </c>
      <c r="AF274" s="35">
        <v>6660.8695340007998</v>
      </c>
      <c r="AG274" s="29">
        <f t="shared" si="208"/>
        <v>6.3798233222906625E-11</v>
      </c>
      <c r="AH274" s="29">
        <f t="shared" si="209"/>
        <v>6.3832707273591209E-11</v>
      </c>
      <c r="AI274" s="29">
        <f t="shared" si="210"/>
        <v>6.3832706059373847E-11</v>
      </c>
      <c r="AJ274" s="29">
        <f t="shared" si="211"/>
        <v>6.3832706059408382E-11</v>
      </c>
      <c r="AL274" s="35"/>
      <c r="AM274" s="35"/>
      <c r="AN274" s="35"/>
      <c r="AT274" s="35"/>
      <c r="AU274" s="35"/>
      <c r="AV274" s="35"/>
      <c r="BB274" s="35"/>
      <c r="BC274" s="35"/>
      <c r="BD274" s="35"/>
      <c r="BJ274" s="35">
        <v>1.6500000000000001E-9</v>
      </c>
      <c r="BK274" s="35">
        <v>2.9170123479600001</v>
      </c>
      <c r="BL274" s="35">
        <v>3415.3940252671</v>
      </c>
      <c r="BM274" s="29">
        <f t="shared" si="212"/>
        <v>-4.4013977652353571E-10</v>
      </c>
      <c r="BN274" s="29">
        <f t="shared" si="213"/>
        <v>-4.4007036978387301E-10</v>
      </c>
      <c r="BO274" s="29">
        <f t="shared" si="214"/>
        <v>-4.4007037222849452E-10</v>
      </c>
      <c r="BP274" s="29">
        <f t="shared" si="215"/>
        <v>-4.400703722284041E-10</v>
      </c>
      <c r="BR274" s="35">
        <v>2.5999999999999998E-10</v>
      </c>
      <c r="BS274" s="35">
        <v>5.0353522558500003</v>
      </c>
      <c r="BT274" s="35">
        <v>30065.511840298201</v>
      </c>
      <c r="BU274" s="29">
        <f t="shared" si="216"/>
        <v>-2.5793219579478337E-10</v>
      </c>
      <c r="BV274" s="29">
        <f t="shared" si="217"/>
        <v>-2.579447504453389E-10</v>
      </c>
      <c r="BW274" s="29">
        <f t="shared" si="218"/>
        <v>-2.5794475000381579E-10</v>
      </c>
      <c r="BX274" s="29">
        <f t="shared" si="219"/>
        <v>-2.5794475000382877E-10</v>
      </c>
      <c r="BZ274" s="35"/>
      <c r="CA274" s="35"/>
      <c r="CB274" s="35"/>
      <c r="CH274" s="35"/>
      <c r="CI274" s="35"/>
      <c r="CJ274" s="35"/>
      <c r="CP274" s="35"/>
      <c r="CQ274" s="35"/>
      <c r="CR274" s="35"/>
      <c r="CX274" s="35"/>
      <c r="CY274" s="35"/>
      <c r="CZ274" s="35"/>
      <c r="DF274" s="35">
        <v>1.6210000000000001E-8</v>
      </c>
      <c r="DG274" s="35">
        <v>5.7382012088199996</v>
      </c>
      <c r="DH274" s="35">
        <v>4555.3474460203997</v>
      </c>
      <c r="DI274" s="29">
        <f t="shared" si="220"/>
        <v>-6.0868344401855264E-9</v>
      </c>
      <c r="DJ274" s="29">
        <f t="shared" si="221"/>
        <v>-6.0877090193004476E-9</v>
      </c>
      <c r="DK274" s="29">
        <f t="shared" si="222"/>
        <v>-6.087708988496819E-9</v>
      </c>
      <c r="DL274" s="29">
        <f t="shared" si="223"/>
        <v>-6.0877089884976734E-9</v>
      </c>
      <c r="DN274" s="35">
        <v>2.45E-9</v>
      </c>
      <c r="DO274" s="35">
        <v>3.8831096556100002</v>
      </c>
      <c r="DP274" s="35">
        <v>4407.1079038897997</v>
      </c>
      <c r="DQ274" s="29">
        <f t="shared" si="224"/>
        <v>2.4448783469283643E-9</v>
      </c>
      <c r="DR274" s="29">
        <f t="shared" si="225"/>
        <v>2.4448872603361443E-9</v>
      </c>
      <c r="DS274" s="29">
        <f t="shared" si="226"/>
        <v>2.4448872600223389E-9</v>
      </c>
      <c r="DT274" s="29">
        <f t="shared" si="227"/>
        <v>2.444887260022348E-9</v>
      </c>
      <c r="DV274" s="35">
        <v>4.6000000000000001E-10</v>
      </c>
      <c r="DW274" s="35">
        <v>4.9945719620700002</v>
      </c>
      <c r="DX274" s="35">
        <v>9381.9399937853996</v>
      </c>
      <c r="DY274" s="29">
        <f t="shared" si="228"/>
        <v>4.400718230843936E-10</v>
      </c>
      <c r="DZ274" s="29">
        <f t="shared" si="229"/>
        <v>4.4008787705286285E-10</v>
      </c>
      <c r="EA274" s="29">
        <f t="shared" si="230"/>
        <v>4.4008787648753158E-10</v>
      </c>
      <c r="EB274" s="29">
        <f t="shared" si="231"/>
        <v>4.4008787648754684E-10</v>
      </c>
      <c r="ED274" s="35"/>
      <c r="EE274" s="35"/>
      <c r="EF274" s="35"/>
      <c r="EL274" s="35"/>
      <c r="EM274" s="35"/>
      <c r="EN274" s="35"/>
      <c r="ET274" s="35"/>
      <c r="EU274" s="35"/>
      <c r="EV274" s="35"/>
    </row>
    <row r="275" spans="14:152" s="29" customFormat="1" ht="13.5" x14ac:dyDescent="0.3">
      <c r="N275" s="35">
        <v>3.7230000000000003E-8</v>
      </c>
      <c r="O275" s="35">
        <v>0.49978317761000002</v>
      </c>
      <c r="P275" s="35">
        <v>1.4844727083</v>
      </c>
      <c r="Q275" s="29">
        <f t="shared" si="200"/>
        <v>3.2236631978503781E-8</v>
      </c>
      <c r="R275" s="29">
        <f t="shared" si="201"/>
        <v>3.2236632331817138E-8</v>
      </c>
      <c r="S275" s="29">
        <f t="shared" si="202"/>
        <v>3.2236632331804697E-8</v>
      </c>
      <c r="T275" s="29">
        <f t="shared" si="203"/>
        <v>3.2236632331804697E-8</v>
      </c>
      <c r="V275" s="35">
        <v>4.5900000000000001E-9</v>
      </c>
      <c r="W275" s="35">
        <v>2.5367196358699999</v>
      </c>
      <c r="X275" s="35">
        <v>74.781598567299994</v>
      </c>
      <c r="Y275" s="29">
        <f t="shared" si="204"/>
        <v>-3.762915555752314E-9</v>
      </c>
      <c r="Z275" s="29">
        <f t="shared" si="205"/>
        <v>-3.7629180675887821E-9</v>
      </c>
      <c r="AA275" s="29">
        <f t="shared" si="206"/>
        <v>-3.762918067500311E-9</v>
      </c>
      <c r="AB275" s="29">
        <f t="shared" si="207"/>
        <v>-3.7629180675003143E-9</v>
      </c>
      <c r="AD275" s="35">
        <v>4.6000000000000001E-10</v>
      </c>
      <c r="AE275" s="35">
        <v>0.89345529754999997</v>
      </c>
      <c r="AF275" s="35">
        <v>16703.044879846799</v>
      </c>
      <c r="AG275" s="29">
        <f t="shared" si="208"/>
        <v>-1.937646019539364E-10</v>
      </c>
      <c r="AH275" s="29">
        <f t="shared" si="209"/>
        <v>-1.9367554584548832E-10</v>
      </c>
      <c r="AI275" s="29">
        <f t="shared" si="210"/>
        <v>-1.9367554898234986E-10</v>
      </c>
      <c r="AJ275" s="29">
        <f t="shared" si="211"/>
        <v>-1.9367554898225499E-10</v>
      </c>
      <c r="AL275" s="35"/>
      <c r="AM275" s="35"/>
      <c r="AN275" s="35"/>
      <c r="AT275" s="35"/>
      <c r="AU275" s="35"/>
      <c r="AV275" s="35"/>
      <c r="BB275" s="35"/>
      <c r="BC275" s="35"/>
      <c r="BD275" s="35"/>
      <c r="BJ275" s="35">
        <v>1.9099999999999998E-9</v>
      </c>
      <c r="BK275" s="35">
        <v>4.7764733811999998</v>
      </c>
      <c r="BL275" s="35">
        <v>3341.0325027934</v>
      </c>
      <c r="BM275" s="29">
        <f t="shared" si="212"/>
        <v>-1.5215751456721506E-9</v>
      </c>
      <c r="BN275" s="29">
        <f t="shared" si="213"/>
        <v>-1.5215258514379484E-9</v>
      </c>
      <c r="BO275" s="29">
        <f t="shared" si="214"/>
        <v>-1.5215258531742162E-9</v>
      </c>
      <c r="BP275" s="29">
        <f t="shared" si="215"/>
        <v>-1.5215258531741672E-9</v>
      </c>
      <c r="BR275" s="35">
        <v>3.4000000000000001E-10</v>
      </c>
      <c r="BS275" s="35">
        <v>3.65553061498</v>
      </c>
      <c r="BT275" s="35">
        <v>14158.747713615599</v>
      </c>
      <c r="BU275" s="29">
        <f t="shared" si="216"/>
        <v>1.4118667543270281E-10</v>
      </c>
      <c r="BV275" s="29">
        <f t="shared" si="217"/>
        <v>1.4124263693805098E-10</v>
      </c>
      <c r="BW275" s="29">
        <f t="shared" si="218"/>
        <v>1.4124263496708183E-10</v>
      </c>
      <c r="BX275" s="29">
        <f t="shared" si="219"/>
        <v>1.4124263496714335E-10</v>
      </c>
      <c r="BZ275" s="35"/>
      <c r="CA275" s="35"/>
      <c r="CB275" s="35"/>
      <c r="CH275" s="35"/>
      <c r="CI275" s="35"/>
      <c r="CJ275" s="35"/>
      <c r="CP275" s="35"/>
      <c r="CQ275" s="35"/>
      <c r="CR275" s="35"/>
      <c r="CX275" s="35"/>
      <c r="CY275" s="35"/>
      <c r="CZ275" s="35"/>
      <c r="DF275" s="35">
        <v>1.5790000000000001E-8</v>
      </c>
      <c r="DG275" s="35">
        <v>1.8876919884100001</v>
      </c>
      <c r="DH275" s="35">
        <v>6298.3283211764001</v>
      </c>
      <c r="DI275" s="29">
        <f t="shared" si="220"/>
        <v>-1.3765778895866942E-8</v>
      </c>
      <c r="DJ275" s="29">
        <f t="shared" si="221"/>
        <v>-1.3766401407268464E-8</v>
      </c>
      <c r="DK275" s="29">
        <f t="shared" si="222"/>
        <v>-1.3766401385344315E-8</v>
      </c>
      <c r="DL275" s="29">
        <f t="shared" si="223"/>
        <v>-1.3766401385344973E-8</v>
      </c>
      <c r="DN275" s="35">
        <v>2.4199999999999999E-9</v>
      </c>
      <c r="DO275" s="35">
        <v>3.0723269338799999</v>
      </c>
      <c r="DP275" s="35">
        <v>12566.1516999828</v>
      </c>
      <c r="DQ275" s="29">
        <f t="shared" si="224"/>
        <v>2.3831784088295669E-9</v>
      </c>
      <c r="DR275" s="29">
        <f t="shared" si="225"/>
        <v>2.3831108443501413E-9</v>
      </c>
      <c r="DS275" s="29">
        <f t="shared" si="226"/>
        <v>2.3831108467309404E-9</v>
      </c>
      <c r="DT275" s="29">
        <f t="shared" si="227"/>
        <v>2.383110846730868E-9</v>
      </c>
      <c r="DV275" s="35">
        <v>4.3000000000000001E-10</v>
      </c>
      <c r="DW275" s="35">
        <v>1.7383210224400001</v>
      </c>
      <c r="DX275" s="35">
        <v>12323.423096008801</v>
      </c>
      <c r="DY275" s="29">
        <f t="shared" si="228"/>
        <v>2.8951692297974345E-10</v>
      </c>
      <c r="DZ275" s="29">
        <f t="shared" si="229"/>
        <v>2.8956698814681443E-10</v>
      </c>
      <c r="EA275" s="29">
        <f t="shared" si="230"/>
        <v>2.895669863835753E-10</v>
      </c>
      <c r="EB275" s="29">
        <f t="shared" si="231"/>
        <v>2.8956698638362948E-10</v>
      </c>
      <c r="ED275" s="35"/>
      <c r="EE275" s="35"/>
      <c r="EF275" s="35"/>
      <c r="EL275" s="35"/>
      <c r="EM275" s="35"/>
      <c r="EN275" s="35"/>
      <c r="ET275" s="35"/>
      <c r="EU275" s="35"/>
      <c r="EV275" s="35"/>
    </row>
    <row r="276" spans="14:152" s="29" customFormat="1" ht="13.5" x14ac:dyDescent="0.3">
      <c r="N276" s="35">
        <v>2.798E-8</v>
      </c>
      <c r="O276" s="35">
        <v>3.2691069854800001</v>
      </c>
      <c r="P276" s="35">
        <v>9168.6408983473993</v>
      </c>
      <c r="Q276" s="29">
        <f t="shared" si="200"/>
        <v>5.0651319260620185E-9</v>
      </c>
      <c r="R276" s="29">
        <f t="shared" si="201"/>
        <v>5.0683560790945317E-9</v>
      </c>
      <c r="S276" s="29">
        <f t="shared" si="202"/>
        <v>5.068355965536756E-9</v>
      </c>
      <c r="T276" s="29">
        <f t="shared" si="203"/>
        <v>5.0683559655398844E-9</v>
      </c>
      <c r="V276" s="35">
        <v>3.84E-9</v>
      </c>
      <c r="W276" s="35">
        <v>2.29906801437</v>
      </c>
      <c r="X276" s="35">
        <v>12310.181323610799</v>
      </c>
      <c r="Y276" s="29">
        <f t="shared" si="204"/>
        <v>1.4705044416458191E-9</v>
      </c>
      <c r="Z276" s="29">
        <f t="shared" si="205"/>
        <v>1.4710624607492045E-9</v>
      </c>
      <c r="AA276" s="29">
        <f t="shared" si="206"/>
        <v>1.4710624410955565E-9</v>
      </c>
      <c r="AB276" s="29">
        <f t="shared" si="207"/>
        <v>1.4710624410961615E-9</v>
      </c>
      <c r="AD276" s="35">
        <v>4.3999999999999998E-10</v>
      </c>
      <c r="AE276" s="35">
        <v>0.85335841824000003</v>
      </c>
      <c r="AF276" s="35">
        <v>17468.855197945399</v>
      </c>
      <c r="AG276" s="29">
        <f t="shared" si="208"/>
        <v>-1.1589464460091504E-10</v>
      </c>
      <c r="AH276" s="29">
        <f t="shared" si="209"/>
        <v>-1.1579988571028383E-10</v>
      </c>
      <c r="AI276" s="29">
        <f t="shared" si="210"/>
        <v>-1.157998890479308E-10</v>
      </c>
      <c r="AJ276" s="29">
        <f t="shared" si="211"/>
        <v>-1.157998890478343E-10</v>
      </c>
      <c r="AL276" s="35"/>
      <c r="AM276" s="35"/>
      <c r="AN276" s="35"/>
      <c r="AT276" s="35"/>
      <c r="AU276" s="35"/>
      <c r="AV276" s="35"/>
      <c r="BB276" s="35"/>
      <c r="BC276" s="35"/>
      <c r="BD276" s="35"/>
      <c r="BJ276" s="35">
        <v>1.74E-9</v>
      </c>
      <c r="BK276" s="35">
        <v>2.2054913420500002</v>
      </c>
      <c r="BL276" s="35">
        <v>10020.8569590312</v>
      </c>
      <c r="BM276" s="29">
        <f t="shared" si="212"/>
        <v>-5.1474503042888325E-11</v>
      </c>
      <c r="BN276" s="29">
        <f t="shared" si="213"/>
        <v>-5.1251778665159088E-11</v>
      </c>
      <c r="BO276" s="29">
        <f t="shared" si="214"/>
        <v>-5.1251786509870021E-11</v>
      </c>
      <c r="BP276" s="29">
        <f t="shared" si="215"/>
        <v>-5.1251786509622855E-11</v>
      </c>
      <c r="BR276" s="35">
        <v>2.5000000000000002E-10</v>
      </c>
      <c r="BS276" s="35">
        <v>4.6092560139299996</v>
      </c>
      <c r="BT276" s="35">
        <v>8329.6716105970008</v>
      </c>
      <c r="BU276" s="29">
        <f t="shared" si="216"/>
        <v>-2.447019950676592E-11</v>
      </c>
      <c r="BV276" s="29">
        <f t="shared" si="217"/>
        <v>-2.4443715562710366E-11</v>
      </c>
      <c r="BW276" s="29">
        <f t="shared" si="218"/>
        <v>-2.4443716495517597E-11</v>
      </c>
      <c r="BX276" s="29">
        <f t="shared" si="219"/>
        <v>-2.4443716495489311E-11</v>
      </c>
      <c r="BZ276" s="35"/>
      <c r="CA276" s="35"/>
      <c r="CB276" s="35"/>
      <c r="CH276" s="35"/>
      <c r="CI276" s="35"/>
      <c r="CJ276" s="35"/>
      <c r="CP276" s="35"/>
      <c r="CQ276" s="35"/>
      <c r="CR276" s="35"/>
      <c r="CX276" s="35"/>
      <c r="CY276" s="35"/>
      <c r="CZ276" s="35"/>
      <c r="DF276" s="35">
        <v>1.5300000000000001E-8</v>
      </c>
      <c r="DG276" s="35">
        <v>5.1638156423000003</v>
      </c>
      <c r="DH276" s="35">
        <v>76.266071275599998</v>
      </c>
      <c r="DI276" s="29">
        <f t="shared" si="220"/>
        <v>1.519118516825656E-8</v>
      </c>
      <c r="DJ276" s="29">
        <f t="shared" si="221"/>
        <v>1.5191186943523853E-8</v>
      </c>
      <c r="DK276" s="29">
        <f t="shared" si="222"/>
        <v>1.5191186943461329E-8</v>
      </c>
      <c r="DL276" s="29">
        <f t="shared" si="223"/>
        <v>1.5191186943461329E-8</v>
      </c>
      <c r="DN276" s="35">
        <v>2.7700000000000002E-9</v>
      </c>
      <c r="DO276" s="35">
        <v>3.8861826862800002</v>
      </c>
      <c r="DP276" s="35">
        <v>10596.1820784342</v>
      </c>
      <c r="DQ276" s="29">
        <f t="shared" si="224"/>
        <v>2.7651679850226485E-9</v>
      </c>
      <c r="DR276" s="29">
        <f t="shared" si="225"/>
        <v>2.7651901049881072E-9</v>
      </c>
      <c r="DS276" s="29">
        <f t="shared" si="226"/>
        <v>2.7651901042099015E-9</v>
      </c>
      <c r="DT276" s="29">
        <f t="shared" si="227"/>
        <v>2.7651901042099246E-9</v>
      </c>
      <c r="DV276" s="35">
        <v>3.1999999999999998E-10</v>
      </c>
      <c r="DW276" s="35">
        <v>2.92741580696</v>
      </c>
      <c r="DX276" s="35">
        <v>9499.2598620055996</v>
      </c>
      <c r="DY276" s="29">
        <f t="shared" si="228"/>
        <v>3.1714124692105988E-10</v>
      </c>
      <c r="DZ276" s="29">
        <f t="shared" si="229"/>
        <v>3.1714642540897653E-10</v>
      </c>
      <c r="EA276" s="29">
        <f t="shared" si="230"/>
        <v>3.1714642522666412E-10</v>
      </c>
      <c r="EB276" s="29">
        <f t="shared" si="231"/>
        <v>3.1714642522667017E-10</v>
      </c>
      <c r="ED276" s="35"/>
      <c r="EE276" s="35"/>
      <c r="EF276" s="35"/>
      <c r="EL276" s="35"/>
      <c r="EM276" s="35"/>
      <c r="EN276" s="35"/>
      <c r="ET276" s="35"/>
      <c r="EU276" s="35"/>
      <c r="EV276" s="35"/>
    </row>
    <row r="277" spans="14:152" s="29" customFormat="1" ht="13.5" x14ac:dyDescent="0.3">
      <c r="N277" s="35">
        <v>3.3470000000000001E-8</v>
      </c>
      <c r="O277" s="35">
        <v>0.68791690253000004</v>
      </c>
      <c r="P277" s="35">
        <v>3863.1898447936001</v>
      </c>
      <c r="Q277" s="29">
        <f t="shared" si="200"/>
        <v>2.7593916069490472E-8</v>
      </c>
      <c r="R277" s="29">
        <f t="shared" si="201"/>
        <v>2.7594851194554874E-8</v>
      </c>
      <c r="S277" s="29">
        <f t="shared" si="202"/>
        <v>2.759485116161947E-8</v>
      </c>
      <c r="T277" s="29">
        <f t="shared" si="203"/>
        <v>2.7594851161620546E-8</v>
      </c>
      <c r="V277" s="35">
        <v>4.6699999999999998E-9</v>
      </c>
      <c r="W277" s="35">
        <v>5.1256271697200004</v>
      </c>
      <c r="X277" s="35">
        <v>1596.1864422845999</v>
      </c>
      <c r="Y277" s="29">
        <f t="shared" si="204"/>
        <v>4.362014203983031E-9</v>
      </c>
      <c r="Z277" s="29">
        <f t="shared" si="205"/>
        <v>4.361980182300014E-9</v>
      </c>
      <c r="AA277" s="29">
        <f t="shared" si="206"/>
        <v>4.3619801834983365E-9</v>
      </c>
      <c r="AB277" s="29">
        <f t="shared" si="207"/>
        <v>4.3619801834983009E-9</v>
      </c>
      <c r="AD277" s="35">
        <v>3.9E-10</v>
      </c>
      <c r="AE277" s="35">
        <v>0.27098916102999998</v>
      </c>
      <c r="AF277" s="35">
        <v>11614.4332937322</v>
      </c>
      <c r="AG277" s="29">
        <f t="shared" si="208"/>
        <v>3.5676309294722072E-10</v>
      </c>
      <c r="AH277" s="29">
        <f t="shared" si="209"/>
        <v>3.5678647214999772E-10</v>
      </c>
      <c r="AI277" s="29">
        <f t="shared" si="210"/>
        <v>3.5678647132668806E-10</v>
      </c>
      <c r="AJ277" s="29">
        <f t="shared" si="211"/>
        <v>3.5678647132671044E-10</v>
      </c>
      <c r="AL277" s="35"/>
      <c r="AM277" s="35"/>
      <c r="AN277" s="35"/>
      <c r="AT277" s="35"/>
      <c r="AU277" s="35"/>
      <c r="AV277" s="35"/>
      <c r="BB277" s="35"/>
      <c r="BC277" s="35"/>
      <c r="BD277" s="35"/>
      <c r="BJ277" s="35">
        <v>1.61E-9</v>
      </c>
      <c r="BK277" s="35">
        <v>2.6479528886199999</v>
      </c>
      <c r="BL277" s="35">
        <v>3304.0070613956</v>
      </c>
      <c r="BM277" s="29">
        <f t="shared" si="212"/>
        <v>1.5648522607693869E-9</v>
      </c>
      <c r="BN277" s="29">
        <f t="shared" si="213"/>
        <v>1.5648362739684435E-9</v>
      </c>
      <c r="BO277" s="29">
        <f t="shared" si="214"/>
        <v>1.5648362745315711E-9</v>
      </c>
      <c r="BP277" s="29">
        <f t="shared" si="215"/>
        <v>1.5648362745315548E-9</v>
      </c>
      <c r="BR277" s="35">
        <v>2.5000000000000002E-10</v>
      </c>
      <c r="BS277" s="35">
        <v>2.0597014067799999</v>
      </c>
      <c r="BT277" s="35">
        <v>17395.219734725801</v>
      </c>
      <c r="BU277" s="29">
        <f t="shared" si="216"/>
        <v>-6.8345033551603502E-11</v>
      </c>
      <c r="BV277" s="29">
        <f t="shared" si="217"/>
        <v>-6.8291574745668589E-11</v>
      </c>
      <c r="BW277" s="29">
        <f t="shared" si="218"/>
        <v>-6.8291576628639128E-11</v>
      </c>
      <c r="BX277" s="29">
        <f t="shared" si="219"/>
        <v>-6.829157662857077E-11</v>
      </c>
      <c r="BZ277" s="35"/>
      <c r="CA277" s="35"/>
      <c r="CB277" s="35"/>
      <c r="CH277" s="35"/>
      <c r="CI277" s="35"/>
      <c r="CJ277" s="35"/>
      <c r="CP277" s="35"/>
      <c r="CQ277" s="35"/>
      <c r="CR277" s="35"/>
      <c r="CX277" s="35"/>
      <c r="CY277" s="35"/>
      <c r="CZ277" s="35"/>
      <c r="DF277" s="35">
        <v>1.6149999999999999E-8</v>
      </c>
      <c r="DG277" s="35">
        <v>3.2411071365800002</v>
      </c>
      <c r="DH277" s="35">
        <v>3657.0042963564001</v>
      </c>
      <c r="DI277" s="29">
        <f t="shared" si="220"/>
        <v>1.584683962807832E-8</v>
      </c>
      <c r="DJ277" s="29">
        <f t="shared" si="221"/>
        <v>1.5846694058775674E-8</v>
      </c>
      <c r="DK277" s="29">
        <f t="shared" si="222"/>
        <v>1.5846694063903446E-8</v>
      </c>
      <c r="DL277" s="29">
        <f t="shared" si="223"/>
        <v>1.584669406390329E-8</v>
      </c>
      <c r="DN277" s="35">
        <v>2.7700000000000002E-9</v>
      </c>
      <c r="DO277" s="35">
        <v>6.1445946997999998</v>
      </c>
      <c r="DP277" s="35">
        <v>19402.7969528166</v>
      </c>
      <c r="DQ277" s="29">
        <f t="shared" si="224"/>
        <v>1.8481660767823228E-9</v>
      </c>
      <c r="DR277" s="29">
        <f t="shared" si="225"/>
        <v>1.8486776174454988E-9</v>
      </c>
      <c r="DS277" s="29">
        <f t="shared" si="226"/>
        <v>1.848677599430234E-9</v>
      </c>
      <c r="DT277" s="29">
        <f t="shared" si="227"/>
        <v>1.8486775994308205E-9</v>
      </c>
      <c r="DV277" s="35">
        <v>4.3000000000000001E-10</v>
      </c>
      <c r="DW277" s="35">
        <v>1.50296327105</v>
      </c>
      <c r="DX277" s="35">
        <v>27035.740212466801</v>
      </c>
      <c r="DY277" s="29">
        <f t="shared" si="228"/>
        <v>3.0214730646853844E-10</v>
      </c>
      <c r="DZ277" s="29">
        <f t="shared" si="229"/>
        <v>3.0225299339724003E-10</v>
      </c>
      <c r="EA277" s="29">
        <f t="shared" si="230"/>
        <v>3.0225298967543071E-10</v>
      </c>
      <c r="EB277" s="29">
        <f t="shared" si="231"/>
        <v>3.0225298967553499E-10</v>
      </c>
      <c r="ED277" s="35"/>
      <c r="EE277" s="35"/>
      <c r="EF277" s="35"/>
      <c r="EL277" s="35"/>
      <c r="EM277" s="35"/>
      <c r="EN277" s="35"/>
      <c r="ET277" s="35"/>
      <c r="EU277" s="35"/>
      <c r="EV277" s="35"/>
    </row>
    <row r="278" spans="14:152" s="29" customFormat="1" ht="13.5" x14ac:dyDescent="0.3">
      <c r="N278" s="35">
        <v>3.4399999999999997E-8</v>
      </c>
      <c r="O278" s="35">
        <v>2.7770606462499998</v>
      </c>
      <c r="P278" s="35">
        <v>6660.4494579071998</v>
      </c>
      <c r="Q278" s="29">
        <f t="shared" si="200"/>
        <v>-1.859678872153505E-8</v>
      </c>
      <c r="R278" s="29">
        <f t="shared" si="201"/>
        <v>-1.8599251878296984E-8</v>
      </c>
      <c r="S278" s="29">
        <f t="shared" si="202"/>
        <v>-1.859925179154291E-8</v>
      </c>
      <c r="T278" s="29">
        <f t="shared" si="203"/>
        <v>-1.8599251791546195E-8</v>
      </c>
      <c r="V278" s="35">
        <v>5.1600000000000004E-9</v>
      </c>
      <c r="W278" s="35">
        <v>5.8476778242199998</v>
      </c>
      <c r="X278" s="35">
        <v>1052.2683831884001</v>
      </c>
      <c r="Y278" s="29">
        <f t="shared" si="204"/>
        <v>-3.0125455591016463E-9</v>
      </c>
      <c r="Z278" s="29">
        <f t="shared" si="205"/>
        <v>-3.0126018927681906E-9</v>
      </c>
      <c r="AA278" s="29">
        <f t="shared" si="206"/>
        <v>-3.0126018907840498E-9</v>
      </c>
      <c r="AB278" s="29">
        <f t="shared" si="207"/>
        <v>-3.0126018907841094E-9</v>
      </c>
      <c r="AD278" s="35">
        <v>3.6E-10</v>
      </c>
      <c r="AE278" s="35">
        <v>3.93388136028</v>
      </c>
      <c r="AF278" s="35">
        <v>33716.965065866403</v>
      </c>
      <c r="AG278" s="29">
        <f t="shared" si="208"/>
        <v>7.567559855266909E-11</v>
      </c>
      <c r="AH278" s="29">
        <f t="shared" si="209"/>
        <v>7.5523942339747598E-11</v>
      </c>
      <c r="AI278" s="29">
        <f t="shared" si="210"/>
        <v>7.5523947681549713E-11</v>
      </c>
      <c r="AJ278" s="29">
        <f t="shared" si="211"/>
        <v>7.5523947681389653E-11</v>
      </c>
      <c r="AL278" s="35"/>
      <c r="AM278" s="35"/>
      <c r="AN278" s="35"/>
      <c r="AT278" s="35"/>
      <c r="AU278" s="35"/>
      <c r="AV278" s="35"/>
      <c r="BB278" s="35"/>
      <c r="BC278" s="35"/>
      <c r="BD278" s="35"/>
      <c r="BJ278" s="35">
        <v>1.73E-9</v>
      </c>
      <c r="BK278" s="35">
        <v>3.5411528511500001</v>
      </c>
      <c r="BL278" s="35">
        <v>10022.817601167601</v>
      </c>
      <c r="BM278" s="29">
        <f t="shared" si="212"/>
        <v>-1.7039661721447579E-9</v>
      </c>
      <c r="BN278" s="29">
        <f t="shared" si="213"/>
        <v>-1.7039278616055866E-9</v>
      </c>
      <c r="BO278" s="29">
        <f t="shared" si="214"/>
        <v>-1.7039278629554345E-9</v>
      </c>
      <c r="BP278" s="29">
        <f t="shared" si="215"/>
        <v>-1.7039278629553922E-9</v>
      </c>
      <c r="BR278" s="35">
        <v>3E-10</v>
      </c>
      <c r="BS278" s="35">
        <v>5.2228526044099999</v>
      </c>
      <c r="BT278" s="35">
        <v>9485.0327680040009</v>
      </c>
      <c r="BU278" s="29">
        <f t="shared" si="216"/>
        <v>-1.760964137733589E-10</v>
      </c>
      <c r="BV278" s="29">
        <f t="shared" si="217"/>
        <v>-1.7606697292954967E-10</v>
      </c>
      <c r="BW278" s="29">
        <f t="shared" si="218"/>
        <v>-1.7606697396654452E-10</v>
      </c>
      <c r="BX278" s="29">
        <f t="shared" si="219"/>
        <v>-1.7606697396650998E-10</v>
      </c>
      <c r="BZ278" s="35"/>
      <c r="CA278" s="35"/>
      <c r="CB278" s="35"/>
      <c r="CH278" s="35"/>
      <c r="CI278" s="35"/>
      <c r="CJ278" s="35"/>
      <c r="CP278" s="35"/>
      <c r="CQ278" s="35"/>
      <c r="CR278" s="35"/>
      <c r="CX278" s="35"/>
      <c r="CY278" s="35"/>
      <c r="CZ278" s="35"/>
      <c r="DF278" s="35">
        <v>1.576E-8</v>
      </c>
      <c r="DG278" s="35">
        <v>3.52622401575</v>
      </c>
      <c r="DH278" s="35">
        <v>6688.3384004004001</v>
      </c>
      <c r="DI278" s="29">
        <f t="shared" si="220"/>
        <v>9.2973632989905638E-9</v>
      </c>
      <c r="DJ278" s="29">
        <f t="shared" si="221"/>
        <v>9.2962756035795822E-9</v>
      </c>
      <c r="DK278" s="29">
        <f t="shared" si="222"/>
        <v>9.2962756418911471E-9</v>
      </c>
      <c r="DL278" s="29">
        <f t="shared" si="223"/>
        <v>9.2962756418898799E-9</v>
      </c>
      <c r="DN278" s="35">
        <v>2.2200000000000002E-9</v>
      </c>
      <c r="DO278" s="35">
        <v>2.2025379906500002</v>
      </c>
      <c r="DP278" s="35">
        <v>7107.8230442756003</v>
      </c>
      <c r="DQ278" s="29">
        <f t="shared" si="224"/>
        <v>-3.5953303438022234E-10</v>
      </c>
      <c r="DR278" s="29">
        <f t="shared" si="225"/>
        <v>-3.5973201823520066E-10</v>
      </c>
      <c r="DS278" s="29">
        <f t="shared" si="226"/>
        <v>-3.5973201122673684E-10</v>
      </c>
      <c r="DT278" s="29">
        <f t="shared" si="227"/>
        <v>-3.5973201122695475E-10</v>
      </c>
      <c r="DV278" s="35">
        <v>3.3E-10</v>
      </c>
      <c r="DW278" s="35">
        <v>5.4173110968799998</v>
      </c>
      <c r="DX278" s="35">
        <v>20597.243963041201</v>
      </c>
      <c r="DY278" s="29">
        <f t="shared" si="228"/>
        <v>2.5997020111889681E-10</v>
      </c>
      <c r="DZ278" s="29">
        <f t="shared" si="229"/>
        <v>2.6002369392976241E-10</v>
      </c>
      <c r="EA278" s="29">
        <f t="shared" si="230"/>
        <v>2.6002369204599009E-10</v>
      </c>
      <c r="EB278" s="29">
        <f t="shared" si="231"/>
        <v>2.6002369204604789E-10</v>
      </c>
      <c r="ED278" s="35"/>
      <c r="EE278" s="35"/>
      <c r="EF278" s="35"/>
      <c r="EL278" s="35"/>
      <c r="EM278" s="35"/>
      <c r="EN278" s="35"/>
      <c r="ET278" s="35"/>
      <c r="EU278" s="35"/>
      <c r="EV278" s="35"/>
    </row>
    <row r="279" spans="14:152" s="29" customFormat="1" ht="13.5" x14ac:dyDescent="0.3">
      <c r="N279" s="35">
        <v>2.798E-8</v>
      </c>
      <c r="O279" s="35">
        <v>2.7967337909399999</v>
      </c>
      <c r="P279" s="35">
        <v>16858.482532933202</v>
      </c>
      <c r="Q279" s="29">
        <f t="shared" si="200"/>
        <v>2.7664601770202528E-8</v>
      </c>
      <c r="R279" s="29">
        <f t="shared" si="201"/>
        <v>2.7665503660106039E-8</v>
      </c>
      <c r="S279" s="29">
        <f t="shared" si="202"/>
        <v>2.7665503628362764E-8</v>
      </c>
      <c r="T279" s="29">
        <f t="shared" si="203"/>
        <v>2.7665503628363714E-8</v>
      </c>
      <c r="V279" s="35">
        <v>4.1400000000000002E-9</v>
      </c>
      <c r="W279" s="35">
        <v>4.7540958261000004</v>
      </c>
      <c r="X279" s="35">
        <v>3981.490034082</v>
      </c>
      <c r="Y279" s="29">
        <f t="shared" si="204"/>
        <v>3.9476786602194237E-9</v>
      </c>
      <c r="Z279" s="29">
        <f t="shared" si="205"/>
        <v>3.9477421113381296E-9</v>
      </c>
      <c r="AA279" s="29">
        <f t="shared" si="206"/>
        <v>3.9477421091034507E-9</v>
      </c>
      <c r="AB279" s="29">
        <f t="shared" si="207"/>
        <v>3.9477421091035219E-9</v>
      </c>
      <c r="AD279" s="35">
        <v>4.7000000000000003E-10</v>
      </c>
      <c r="AE279" s="35">
        <v>3.9089695715100001</v>
      </c>
      <c r="AF279" s="35">
        <v>5244.0492392010001</v>
      </c>
      <c r="AG279" s="29">
        <f t="shared" si="208"/>
        <v>2.0575404382542815E-10</v>
      </c>
      <c r="AH279" s="29">
        <f t="shared" si="209"/>
        <v>2.0578236173032058E-10</v>
      </c>
      <c r="AI279" s="29">
        <f t="shared" si="210"/>
        <v>2.0578236073293957E-10</v>
      </c>
      <c r="AJ279" s="29">
        <f t="shared" si="211"/>
        <v>2.057823607329696E-10</v>
      </c>
      <c r="AL279" s="35"/>
      <c r="AM279" s="35"/>
      <c r="AN279" s="35"/>
      <c r="AT279" s="35"/>
      <c r="AU279" s="35"/>
      <c r="AV279" s="35"/>
      <c r="BB279" s="35"/>
      <c r="BC279" s="35"/>
      <c r="BD279" s="35"/>
      <c r="BJ279" s="35">
        <v>1.5400000000000001E-9</v>
      </c>
      <c r="BK279" s="35">
        <v>2.4591688283500002</v>
      </c>
      <c r="BL279" s="35">
        <v>12722.552420485201</v>
      </c>
      <c r="BM279" s="29">
        <f t="shared" si="212"/>
        <v>-2.781638101850611E-10</v>
      </c>
      <c r="BN279" s="29">
        <f t="shared" si="213"/>
        <v>-2.7791754576683518E-10</v>
      </c>
      <c r="BO279" s="29">
        <f t="shared" si="214"/>
        <v>-2.779175544407519E-10</v>
      </c>
      <c r="BP279" s="29">
        <f t="shared" si="215"/>
        <v>-2.7791755444049356E-10</v>
      </c>
      <c r="BR279" s="35">
        <v>2.5000000000000002E-10</v>
      </c>
      <c r="BS279" s="35">
        <v>4.8496436967900003</v>
      </c>
      <c r="BT279" s="35">
        <v>1648.4467571974001</v>
      </c>
      <c r="BU279" s="29">
        <f t="shared" si="216"/>
        <v>2.4463122796479175E-10</v>
      </c>
      <c r="BV279" s="29">
        <f t="shared" si="217"/>
        <v>2.446323134762163E-10</v>
      </c>
      <c r="BW279" s="29">
        <f t="shared" si="218"/>
        <v>2.44632313437985E-10</v>
      </c>
      <c r="BX279" s="29">
        <f t="shared" si="219"/>
        <v>2.4463231343798608E-10</v>
      </c>
      <c r="BZ279" s="35"/>
      <c r="CA279" s="35"/>
      <c r="CB279" s="35"/>
      <c r="CH279" s="35"/>
      <c r="CI279" s="35"/>
      <c r="CJ279" s="35"/>
      <c r="CP279" s="35"/>
      <c r="CQ279" s="35"/>
      <c r="CR279" s="35"/>
      <c r="CX279" s="35"/>
      <c r="CY279" s="35"/>
      <c r="CZ279" s="35"/>
      <c r="DF279" s="35">
        <v>2.0339999999999999E-8</v>
      </c>
      <c r="DG279" s="35">
        <v>2.63620520451</v>
      </c>
      <c r="DH279" s="35">
        <v>16460.333529524902</v>
      </c>
      <c r="DI279" s="29">
        <f t="shared" si="220"/>
        <v>1.9959428685947835E-8</v>
      </c>
      <c r="DJ279" s="29">
        <f t="shared" si="221"/>
        <v>1.9958604468557196E-8</v>
      </c>
      <c r="DK279" s="29">
        <f t="shared" si="222"/>
        <v>1.9958604497602822E-8</v>
      </c>
      <c r="DL279" s="29">
        <f t="shared" si="223"/>
        <v>1.9958604497601929E-8</v>
      </c>
      <c r="DN279" s="35">
        <v>2.1799999999999999E-9</v>
      </c>
      <c r="DO279" s="35">
        <v>1.37621606096</v>
      </c>
      <c r="DP279" s="35">
        <v>3415.3940252671</v>
      </c>
      <c r="DQ279" s="29">
        <f t="shared" si="224"/>
        <v>2.0826201892286386E-9</v>
      </c>
      <c r="DR279" s="29">
        <f t="shared" si="225"/>
        <v>2.0826483073241077E-9</v>
      </c>
      <c r="DS279" s="29">
        <f t="shared" si="226"/>
        <v>2.082648306333817E-9</v>
      </c>
      <c r="DT279" s="29">
        <f t="shared" si="227"/>
        <v>2.0826483063338492E-9</v>
      </c>
      <c r="DV279" s="35">
        <v>3.1999999999999998E-10</v>
      </c>
      <c r="DW279" s="35">
        <v>4.1388105842499998</v>
      </c>
      <c r="DX279" s="35">
        <v>31570.7996493912</v>
      </c>
      <c r="DY279" s="29">
        <f t="shared" si="228"/>
        <v>-3.7177930755422741E-11</v>
      </c>
      <c r="DZ279" s="29">
        <f t="shared" si="229"/>
        <v>-3.7049698371370062E-11</v>
      </c>
      <c r="EA279" s="29">
        <f t="shared" si="230"/>
        <v>-3.704970288800816E-11</v>
      </c>
      <c r="EB279" s="29">
        <f t="shared" si="231"/>
        <v>-3.7049702887863623E-11</v>
      </c>
      <c r="ED279" s="35"/>
      <c r="EE279" s="35"/>
      <c r="EF279" s="35"/>
      <c r="EL279" s="35"/>
      <c r="EM279" s="35"/>
      <c r="EN279" s="35"/>
      <c r="ET279" s="35"/>
      <c r="EU279" s="35"/>
      <c r="EV279" s="35"/>
    </row>
    <row r="280" spans="14:152" s="29" customFormat="1" ht="13.5" x14ac:dyDescent="0.3">
      <c r="N280" s="35">
        <v>2.7529999999999999E-8</v>
      </c>
      <c r="O280" s="35">
        <v>4.4119078211899998</v>
      </c>
      <c r="P280" s="35">
        <v>3415.3940252671</v>
      </c>
      <c r="Q280" s="29">
        <f t="shared" si="200"/>
        <v>-2.7012927004061657E-8</v>
      </c>
      <c r="R280" s="29">
        <f t="shared" si="201"/>
        <v>-2.7013158765242036E-8</v>
      </c>
      <c r="S280" s="29">
        <f t="shared" si="202"/>
        <v>-2.7013158757079976E-8</v>
      </c>
      <c r="T280" s="29">
        <f t="shared" si="203"/>
        <v>-2.7013158757080238E-8</v>
      </c>
      <c r="V280" s="35">
        <v>3.65E-9</v>
      </c>
      <c r="W280" s="35">
        <v>3.7327167154900001</v>
      </c>
      <c r="X280" s="35">
        <v>5518.7501489918004</v>
      </c>
      <c r="Y280" s="29">
        <f t="shared" si="204"/>
        <v>2.3253193607993088E-9</v>
      </c>
      <c r="Z280" s="29">
        <f t="shared" si="205"/>
        <v>2.3251209375819612E-9</v>
      </c>
      <c r="AA280" s="29">
        <f t="shared" si="206"/>
        <v>2.325120944570931E-9</v>
      </c>
      <c r="AB280" s="29">
        <f t="shared" si="207"/>
        <v>2.3251209445707312E-9</v>
      </c>
      <c r="AD280" s="35">
        <v>3.4000000000000001E-10</v>
      </c>
      <c r="AE280" s="35">
        <v>2.3731046830800002</v>
      </c>
      <c r="AF280" s="35">
        <v>10213.285546211</v>
      </c>
      <c r="AG280" s="29">
        <f t="shared" si="208"/>
        <v>6.120889006405001E-11</v>
      </c>
      <c r="AH280" s="29">
        <f t="shared" si="209"/>
        <v>6.1165238648028386E-11</v>
      </c>
      <c r="AI280" s="29">
        <f t="shared" si="210"/>
        <v>6.1165240185513049E-11</v>
      </c>
      <c r="AJ280" s="29">
        <f t="shared" si="211"/>
        <v>6.1165240185465512E-11</v>
      </c>
      <c r="AL280" s="35"/>
      <c r="AM280" s="35"/>
      <c r="AN280" s="35"/>
      <c r="AT280" s="35"/>
      <c r="AU280" s="35"/>
      <c r="AV280" s="35"/>
      <c r="BB280" s="35"/>
      <c r="BC280" s="35"/>
      <c r="BD280" s="35"/>
      <c r="BJ280" s="35">
        <v>1.6000000000000001E-9</v>
      </c>
      <c r="BK280" s="35">
        <v>1.73968020026</v>
      </c>
      <c r="BL280" s="35">
        <v>3377.2177920039999</v>
      </c>
      <c r="BM280" s="29">
        <f t="shared" si="212"/>
        <v>1.5984912715321201E-9</v>
      </c>
      <c r="BN280" s="29">
        <f t="shared" si="213"/>
        <v>1.5984942681021744E-9</v>
      </c>
      <c r="BO280" s="29">
        <f t="shared" si="214"/>
        <v>1.5984942679966832E-9</v>
      </c>
      <c r="BP280" s="29">
        <f t="shared" si="215"/>
        <v>1.5984942679966861E-9</v>
      </c>
      <c r="BR280" s="35">
        <v>2.5999999999999998E-10</v>
      </c>
      <c r="BS280" s="35">
        <v>5.4762681422300004</v>
      </c>
      <c r="BT280" s="35">
        <v>3074.0053849780002</v>
      </c>
      <c r="BU280" s="29">
        <f t="shared" si="216"/>
        <v>1.0745692574722192E-10</v>
      </c>
      <c r="BV280" s="29">
        <f t="shared" si="217"/>
        <v>1.0744762514856875E-10</v>
      </c>
      <c r="BW280" s="29">
        <f t="shared" si="218"/>
        <v>1.0744762547615345E-10</v>
      </c>
      <c r="BX280" s="29">
        <f t="shared" si="219"/>
        <v>1.0744762547614335E-10</v>
      </c>
      <c r="BZ280" s="35"/>
      <c r="CA280" s="35"/>
      <c r="CB280" s="35"/>
      <c r="CH280" s="35"/>
      <c r="CI280" s="35"/>
      <c r="CJ280" s="35"/>
      <c r="CP280" s="35"/>
      <c r="CQ280" s="35"/>
      <c r="CR280" s="35"/>
      <c r="CX280" s="35"/>
      <c r="CY280" s="35"/>
      <c r="CZ280" s="35"/>
      <c r="DF280" s="35">
        <v>2.0249999999999999E-8</v>
      </c>
      <c r="DG280" s="35">
        <v>5.9290754162399999</v>
      </c>
      <c r="DH280" s="35">
        <v>10021.7699697966</v>
      </c>
      <c r="DI280" s="29">
        <f t="shared" si="220"/>
        <v>1.1871327093855793E-8</v>
      </c>
      <c r="DJ280" s="29">
        <f t="shared" si="221"/>
        <v>1.1869225969035938E-8</v>
      </c>
      <c r="DK280" s="29">
        <f t="shared" si="222"/>
        <v>1.186922604304401E-8</v>
      </c>
      <c r="DL280" s="29">
        <f t="shared" si="223"/>
        <v>1.1869226043041679E-8</v>
      </c>
      <c r="DN280" s="35">
        <v>2.9699999999999999E-9</v>
      </c>
      <c r="DO280" s="35">
        <v>3.78408680173</v>
      </c>
      <c r="DP280" s="35">
        <v>2766.2676283649998</v>
      </c>
      <c r="DQ280" s="29">
        <f t="shared" si="224"/>
        <v>5.5922036038905127E-11</v>
      </c>
      <c r="DR280" s="29">
        <f t="shared" si="225"/>
        <v>5.5817063250938485E-11</v>
      </c>
      <c r="DS280" s="29">
        <f t="shared" si="226"/>
        <v>5.5817066948227161E-11</v>
      </c>
      <c r="DT280" s="29">
        <f t="shared" si="227"/>
        <v>5.5817066948121669E-11</v>
      </c>
      <c r="DV280" s="35">
        <v>4.0000000000000001E-10</v>
      </c>
      <c r="DW280" s="35">
        <v>5.8446306917999999</v>
      </c>
      <c r="DX280" s="35">
        <v>16460.333529524902</v>
      </c>
      <c r="DY280" s="29">
        <f t="shared" si="228"/>
        <v>-3.9678283424693349E-10</v>
      </c>
      <c r="DZ280" s="29">
        <f t="shared" si="229"/>
        <v>-3.9677217550145326E-10</v>
      </c>
      <c r="EA280" s="29">
        <f t="shared" si="230"/>
        <v>-3.9677217587717813E-10</v>
      </c>
      <c r="EB280" s="29">
        <f t="shared" si="231"/>
        <v>-3.9677217587716655E-10</v>
      </c>
      <c r="ED280" s="35"/>
      <c r="EE280" s="35"/>
      <c r="EF280" s="35"/>
      <c r="EL280" s="35"/>
      <c r="EM280" s="35"/>
      <c r="EN280" s="35"/>
      <c r="ET280" s="35"/>
      <c r="EU280" s="35"/>
      <c r="EV280" s="35"/>
    </row>
    <row r="281" spans="14:152" s="29" customFormat="1" ht="13.5" x14ac:dyDescent="0.3">
      <c r="N281" s="35">
        <v>2.7030000000000001E-8</v>
      </c>
      <c r="O281" s="35">
        <v>0.19222683184</v>
      </c>
      <c r="P281" s="35">
        <v>3237.5196524812</v>
      </c>
      <c r="Q281" s="29">
        <f t="shared" si="200"/>
        <v>-2.181878267146839E-8</v>
      </c>
      <c r="R281" s="29">
        <f t="shared" si="201"/>
        <v>-2.1818122549620724E-8</v>
      </c>
      <c r="S281" s="29">
        <f t="shared" si="202"/>
        <v>-2.181812257287191E-8</v>
      </c>
      <c r="T281" s="29">
        <f t="shared" si="203"/>
        <v>-2.1818122572871229E-8</v>
      </c>
      <c r="V281" s="35">
        <v>3.6699999999999999E-9</v>
      </c>
      <c r="W281" s="35">
        <v>0.13506394327999999</v>
      </c>
      <c r="X281" s="35">
        <v>56.898374935600003</v>
      </c>
      <c r="Y281" s="29">
        <f t="shared" si="204"/>
        <v>1.796716733678372E-9</v>
      </c>
      <c r="Z281" s="29">
        <f t="shared" si="205"/>
        <v>1.7967190605248423E-9</v>
      </c>
      <c r="AA281" s="29">
        <f t="shared" si="206"/>
        <v>1.7967190604428867E-9</v>
      </c>
      <c r="AB281" s="29">
        <f t="shared" si="207"/>
        <v>1.7967190604428896E-9</v>
      </c>
      <c r="AD281" s="35">
        <v>3.4000000000000001E-10</v>
      </c>
      <c r="AE281" s="35">
        <v>4.8545449574199999</v>
      </c>
      <c r="AF281" s="35">
        <v>14469.588512484001</v>
      </c>
      <c r="AG281" s="29">
        <f t="shared" si="208"/>
        <v>1.5208383419995764E-10</v>
      </c>
      <c r="AH281" s="29">
        <f t="shared" si="209"/>
        <v>1.5214006064930409E-10</v>
      </c>
      <c r="AI281" s="29">
        <f t="shared" si="210"/>
        <v>1.5214005866901903E-10</v>
      </c>
      <c r="AJ281" s="29">
        <f t="shared" si="211"/>
        <v>1.5214005866907951E-10</v>
      </c>
      <c r="AL281" s="35"/>
      <c r="AM281" s="35"/>
      <c r="AN281" s="35"/>
      <c r="AT281" s="35"/>
      <c r="AU281" s="35"/>
      <c r="AV281" s="35"/>
      <c r="BB281" s="35"/>
      <c r="BC281" s="35"/>
      <c r="BD281" s="35"/>
      <c r="BJ281" s="35">
        <v>1.9599999999999998E-9</v>
      </c>
      <c r="BK281" s="35">
        <v>0.78013533938000001</v>
      </c>
      <c r="BL281" s="35">
        <v>3376.6402933772001</v>
      </c>
      <c r="BM281" s="29">
        <f t="shared" si="212"/>
        <v>1.178822325557016E-9</v>
      </c>
      <c r="BN281" s="29">
        <f t="shared" si="213"/>
        <v>1.178754755688686E-9</v>
      </c>
      <c r="BO281" s="29">
        <f t="shared" si="214"/>
        <v>1.1787547580686331E-9</v>
      </c>
      <c r="BP281" s="29">
        <f t="shared" si="215"/>
        <v>1.1787547580685664E-9</v>
      </c>
      <c r="BR281" s="35">
        <v>2.4E-10</v>
      </c>
      <c r="BS281" s="35">
        <v>2.45239543931</v>
      </c>
      <c r="BT281" s="35">
        <v>17085.958665722199</v>
      </c>
      <c r="BU281" s="29">
        <f t="shared" si="216"/>
        <v>-2.2469947157126134E-10</v>
      </c>
      <c r="BV281" s="29">
        <f t="shared" si="217"/>
        <v>-2.2471787739381959E-10</v>
      </c>
      <c r="BW281" s="29">
        <f t="shared" si="218"/>
        <v>-2.2471787674572911E-10</v>
      </c>
      <c r="BX281" s="29">
        <f t="shared" si="219"/>
        <v>-2.2471787674574829E-10</v>
      </c>
      <c r="BZ281" s="35"/>
      <c r="CA281" s="35"/>
      <c r="CB281" s="35"/>
      <c r="CH281" s="35"/>
      <c r="CI281" s="35"/>
      <c r="CJ281" s="35"/>
      <c r="CP281" s="35"/>
      <c r="CQ281" s="35"/>
      <c r="CR281" s="35"/>
      <c r="CX281" s="35"/>
      <c r="CY281" s="35"/>
      <c r="CZ281" s="35"/>
      <c r="DF281" s="35">
        <v>1.6890000000000001E-8</v>
      </c>
      <c r="DG281" s="35">
        <v>4.4105305749400001</v>
      </c>
      <c r="DH281" s="35">
        <v>5729.5064471490005</v>
      </c>
      <c r="DI281" s="29">
        <f t="shared" si="220"/>
        <v>-1.6837051763212645E-8</v>
      </c>
      <c r="DJ281" s="29">
        <f t="shared" si="221"/>
        <v>-1.6837149562283411E-8</v>
      </c>
      <c r="DK281" s="29">
        <f t="shared" si="222"/>
        <v>-1.6837149558840378E-8</v>
      </c>
      <c r="DL281" s="29">
        <f t="shared" si="223"/>
        <v>-1.6837149558840471E-8</v>
      </c>
      <c r="DN281" s="35">
        <v>2.64E-9</v>
      </c>
      <c r="DO281" s="35">
        <v>5.3534532290500003</v>
      </c>
      <c r="DP281" s="35">
        <v>6816.2899334350004</v>
      </c>
      <c r="DQ281" s="29">
        <f t="shared" si="224"/>
        <v>-2.5992138897899374E-9</v>
      </c>
      <c r="DR281" s="29">
        <f t="shared" si="225"/>
        <v>-2.599173613769977E-9</v>
      </c>
      <c r="DS281" s="29">
        <f t="shared" si="226"/>
        <v>-2.599173615188906E-9</v>
      </c>
      <c r="DT281" s="29">
        <f t="shared" si="227"/>
        <v>-2.5991736151888597E-9</v>
      </c>
      <c r="DV281" s="35">
        <v>3.4999999999999998E-10</v>
      </c>
      <c r="DW281" s="35">
        <v>5.5008374355700003</v>
      </c>
      <c r="DX281" s="35">
        <v>8425.6508378147992</v>
      </c>
      <c r="DY281" s="29">
        <f t="shared" si="228"/>
        <v>-1.9562376877063273E-10</v>
      </c>
      <c r="DZ281" s="29">
        <f t="shared" si="229"/>
        <v>-1.9565501714989796E-10</v>
      </c>
      <c r="EA281" s="29">
        <f t="shared" si="230"/>
        <v>-1.9565501604932519E-10</v>
      </c>
      <c r="EB281" s="29">
        <f t="shared" si="231"/>
        <v>-1.9565501604935817E-10</v>
      </c>
      <c r="ED281" s="35"/>
      <c r="EE281" s="35"/>
      <c r="EF281" s="35"/>
      <c r="EL281" s="35"/>
      <c r="EM281" s="35"/>
      <c r="EN281" s="35"/>
      <c r="ET281" s="35"/>
      <c r="EU281" s="35"/>
      <c r="EV281" s="35"/>
    </row>
    <row r="282" spans="14:152" s="29" customFormat="1" ht="13.5" x14ac:dyDescent="0.3">
      <c r="N282" s="35">
        <v>2.7190000000000001E-8</v>
      </c>
      <c r="O282" s="35">
        <v>3.2662834137700001</v>
      </c>
      <c r="P282" s="35">
        <v>3914.9572250346</v>
      </c>
      <c r="Q282" s="29">
        <f t="shared" si="200"/>
        <v>-1.7341666701194163E-8</v>
      </c>
      <c r="R282" s="29">
        <f t="shared" si="201"/>
        <v>-1.734271440087393E-8</v>
      </c>
      <c r="S282" s="29">
        <f t="shared" si="202"/>
        <v>-1.7342714363973095E-8</v>
      </c>
      <c r="T282" s="29">
        <f t="shared" si="203"/>
        <v>-1.7342714363974283E-8</v>
      </c>
      <c r="V282" s="35">
        <v>4.5900000000000001E-9</v>
      </c>
      <c r="W282" s="35">
        <v>0.15582180531000001</v>
      </c>
      <c r="X282" s="35">
        <v>9381.9399937853996</v>
      </c>
      <c r="Y282" s="29">
        <f t="shared" si="204"/>
        <v>-7.7232109653272173E-10</v>
      </c>
      <c r="Z282" s="29">
        <f t="shared" si="205"/>
        <v>-7.7177862601105828E-10</v>
      </c>
      <c r="AA282" s="29">
        <f t="shared" si="206"/>
        <v>-7.7177864511780609E-10</v>
      </c>
      <c r="AB282" s="29">
        <f t="shared" si="207"/>
        <v>-7.7177864511729169E-10</v>
      </c>
      <c r="AD282" s="35">
        <v>3.4999999999999998E-10</v>
      </c>
      <c r="AE282" s="35">
        <v>1.9649734863399999</v>
      </c>
      <c r="AF282" s="35">
        <v>6702.0002488919999</v>
      </c>
      <c r="AG282" s="29">
        <f t="shared" si="208"/>
        <v>-2.2771122224234024E-10</v>
      </c>
      <c r="AH282" s="29">
        <f t="shared" si="209"/>
        <v>-2.2773398580075746E-10</v>
      </c>
      <c r="AI282" s="29">
        <f t="shared" si="210"/>
        <v>-2.2773398499901694E-10</v>
      </c>
      <c r="AJ282" s="29">
        <f t="shared" si="211"/>
        <v>-2.2773398499904338E-10</v>
      </c>
      <c r="AL282" s="35"/>
      <c r="AM282" s="35"/>
      <c r="AN282" s="35"/>
      <c r="AT282" s="35"/>
      <c r="AU282" s="35"/>
      <c r="AV282" s="35"/>
      <c r="BB282" s="35"/>
      <c r="BC282" s="35"/>
      <c r="BD282" s="35"/>
      <c r="BJ282" s="35">
        <v>1.5300000000000001E-9</v>
      </c>
      <c r="BK282" s="35">
        <v>0.27328628499000002</v>
      </c>
      <c r="BL282" s="35">
        <v>13362.382396496399</v>
      </c>
      <c r="BM282" s="29">
        <f t="shared" si="212"/>
        <v>-1.3171382724694059E-9</v>
      </c>
      <c r="BN282" s="29">
        <f t="shared" si="213"/>
        <v>-1.3172711884397459E-9</v>
      </c>
      <c r="BO282" s="29">
        <f t="shared" si="214"/>
        <v>-1.3172711837589236E-9</v>
      </c>
      <c r="BP282" s="29">
        <f t="shared" si="215"/>
        <v>-1.3172711837590783E-9</v>
      </c>
      <c r="BR282" s="35">
        <v>2.8999999999999998E-10</v>
      </c>
      <c r="BS282" s="35">
        <v>5.3642873788800003</v>
      </c>
      <c r="BT282" s="35">
        <v>2707.8286873866</v>
      </c>
      <c r="BU282" s="29">
        <f t="shared" si="216"/>
        <v>1.7547438849788134E-10</v>
      </c>
      <c r="BV282" s="29">
        <f t="shared" si="217"/>
        <v>1.7546639882418879E-10</v>
      </c>
      <c r="BW282" s="29">
        <f t="shared" si="218"/>
        <v>1.7546639910560135E-10</v>
      </c>
      <c r="BX282" s="29">
        <f t="shared" si="219"/>
        <v>1.7546639910559313E-10</v>
      </c>
      <c r="BZ282" s="35"/>
      <c r="CA282" s="35"/>
      <c r="CB282" s="35"/>
      <c r="CH282" s="35"/>
      <c r="CI282" s="35"/>
      <c r="CJ282" s="35"/>
      <c r="CP282" s="35"/>
      <c r="CQ282" s="35"/>
      <c r="CR282" s="35"/>
      <c r="CX282" s="35"/>
      <c r="CY282" s="35"/>
      <c r="CZ282" s="35"/>
      <c r="DF282" s="35">
        <v>1.878E-8</v>
      </c>
      <c r="DG282" s="35">
        <v>4.53291044847</v>
      </c>
      <c r="DH282" s="35">
        <v>3329.9757613500001</v>
      </c>
      <c r="DI282" s="29">
        <f t="shared" si="220"/>
        <v>-8.9799403615732908E-9</v>
      </c>
      <c r="DJ282" s="29">
        <f t="shared" si="221"/>
        <v>-8.9792384657322453E-9</v>
      </c>
      <c r="DK282" s="29">
        <f t="shared" si="222"/>
        <v>-8.979238490454318E-9</v>
      </c>
      <c r="DL282" s="29">
        <f t="shared" si="223"/>
        <v>-8.9792384904534974E-9</v>
      </c>
      <c r="DN282" s="35">
        <v>2.1299999999999999E-9</v>
      </c>
      <c r="DO282" s="35">
        <v>1.10915354432</v>
      </c>
      <c r="DP282" s="35">
        <v>19004.647949408401</v>
      </c>
      <c r="DQ282" s="29">
        <f t="shared" si="224"/>
        <v>-6.9782542435947398E-10</v>
      </c>
      <c r="DR282" s="29">
        <f t="shared" si="225"/>
        <v>-6.9733665347144548E-10</v>
      </c>
      <c r="DS282" s="29">
        <f t="shared" si="226"/>
        <v>-6.9733667068740978E-10</v>
      </c>
      <c r="DT282" s="29">
        <f t="shared" si="227"/>
        <v>-6.9733667068683768E-10</v>
      </c>
      <c r="DV282" s="35">
        <v>3.7999999999999998E-10</v>
      </c>
      <c r="DW282" s="35">
        <v>5.9199198592900002</v>
      </c>
      <c r="DX282" s="35">
        <v>3336.7310913418</v>
      </c>
      <c r="DY282" s="29">
        <f t="shared" si="228"/>
        <v>-3.4627352730541567E-10</v>
      </c>
      <c r="DZ282" s="29">
        <f t="shared" si="229"/>
        <v>-3.4628020058364083E-10</v>
      </c>
      <c r="EA282" s="29">
        <f t="shared" si="230"/>
        <v>-3.4628020034860935E-10</v>
      </c>
      <c r="EB282" s="29">
        <f t="shared" si="231"/>
        <v>-3.4628020034861711E-10</v>
      </c>
      <c r="ED282" s="35"/>
      <c r="EE282" s="35"/>
      <c r="EF282" s="35"/>
      <c r="EL282" s="35"/>
      <c r="EM282" s="35"/>
      <c r="EN282" s="35"/>
      <c r="ET282" s="35"/>
      <c r="EU282" s="35"/>
      <c r="EV282" s="35"/>
    </row>
    <row r="283" spans="14:152" s="29" customFormat="1" ht="13.5" x14ac:dyDescent="0.3">
      <c r="N283" s="35">
        <v>2.941E-8</v>
      </c>
      <c r="O283" s="35">
        <v>3.7616913314299998</v>
      </c>
      <c r="P283" s="35">
        <v>6784.3176276182003</v>
      </c>
      <c r="Q283" s="29">
        <f t="shared" si="200"/>
        <v>1.9309749508578234E-8</v>
      </c>
      <c r="R283" s="29">
        <f t="shared" si="201"/>
        <v>1.9311672650441592E-8</v>
      </c>
      <c r="S283" s="29">
        <f t="shared" si="202"/>
        <v>1.9311672582708328E-8</v>
      </c>
      <c r="T283" s="29">
        <f t="shared" si="203"/>
        <v>1.9311672582710221E-8</v>
      </c>
      <c r="V283" s="35">
        <v>3.9199999999999997E-9</v>
      </c>
      <c r="W283" s="35">
        <v>2.1584546365100001</v>
      </c>
      <c r="X283" s="35">
        <v>3980.5097130138001</v>
      </c>
      <c r="Y283" s="29">
        <f t="shared" si="204"/>
        <v>-2.628018499957864E-9</v>
      </c>
      <c r="Z283" s="29">
        <f t="shared" si="205"/>
        <v>-2.628166449881806E-9</v>
      </c>
      <c r="AA283" s="29">
        <f t="shared" si="206"/>
        <v>-2.6281664446709114E-9</v>
      </c>
      <c r="AB283" s="29">
        <f t="shared" si="207"/>
        <v>-2.6281664446710355E-9</v>
      </c>
      <c r="AD283" s="35">
        <v>3.3E-10</v>
      </c>
      <c r="AE283" s="35">
        <v>2.1448875888900001</v>
      </c>
      <c r="AF283" s="35">
        <v>13363.4300278674</v>
      </c>
      <c r="AG283" s="29">
        <f t="shared" si="208"/>
        <v>2.4827733535316664E-10</v>
      </c>
      <c r="AH283" s="29">
        <f t="shared" si="209"/>
        <v>2.482402072656586E-10</v>
      </c>
      <c r="AI283" s="29">
        <f t="shared" si="210"/>
        <v>2.4824020857348905E-10</v>
      </c>
      <c r="AJ283" s="29">
        <f t="shared" si="211"/>
        <v>2.4824020857345199E-10</v>
      </c>
      <c r="AL283" s="35"/>
      <c r="AM283" s="35"/>
      <c r="AN283" s="35"/>
      <c r="AT283" s="35"/>
      <c r="AU283" s="35"/>
      <c r="AV283" s="35"/>
      <c r="BB283" s="35"/>
      <c r="BC283" s="35"/>
      <c r="BD283" s="35"/>
      <c r="BJ283" s="35">
        <v>1.9000000000000001E-9</v>
      </c>
      <c r="BK283" s="35">
        <v>2.65143864216</v>
      </c>
      <c r="BL283" s="35">
        <v>3657.0042963564001</v>
      </c>
      <c r="BM283" s="29">
        <f t="shared" si="212"/>
        <v>1.345737839913448E-9</v>
      </c>
      <c r="BN283" s="29">
        <f t="shared" si="213"/>
        <v>1.3456751564580391E-9</v>
      </c>
      <c r="BO283" s="29">
        <f t="shared" si="214"/>
        <v>1.3456751586658929E-9</v>
      </c>
      <c r="BP283" s="29">
        <f t="shared" si="215"/>
        <v>1.3456751586658261E-9</v>
      </c>
      <c r="BR283" s="35">
        <v>2.4E-10</v>
      </c>
      <c r="BS283" s="35">
        <v>5.5748854479999999</v>
      </c>
      <c r="BT283" s="35">
        <v>10264.5658840734</v>
      </c>
      <c r="BU283" s="29">
        <f t="shared" si="216"/>
        <v>-2.1099776620095873E-10</v>
      </c>
      <c r="BV283" s="29">
        <f t="shared" si="217"/>
        <v>-2.1098276247944483E-10</v>
      </c>
      <c r="BW283" s="29">
        <f t="shared" si="218"/>
        <v>-2.1098276300796454E-10</v>
      </c>
      <c r="BX283" s="29">
        <f t="shared" si="219"/>
        <v>-2.1098276300794828E-10</v>
      </c>
      <c r="BZ283" s="35"/>
      <c r="CA283" s="35"/>
      <c r="CB283" s="35"/>
      <c r="CH283" s="35"/>
      <c r="CI283" s="35"/>
      <c r="CJ283" s="35"/>
      <c r="CP283" s="35"/>
      <c r="CQ283" s="35"/>
      <c r="CR283" s="35"/>
      <c r="CX283" s="35"/>
      <c r="CY283" s="35"/>
      <c r="CZ283" s="35"/>
      <c r="DF283" s="35">
        <v>1.5300000000000001E-8</v>
      </c>
      <c r="DG283" s="35">
        <v>4.76331644411</v>
      </c>
      <c r="DH283" s="35">
        <v>7895.9598727202001</v>
      </c>
      <c r="DI283" s="29">
        <f t="shared" si="220"/>
        <v>7.4559844784871953E-9</v>
      </c>
      <c r="DJ283" s="29">
        <f t="shared" si="221"/>
        <v>7.4573325492283442E-9</v>
      </c>
      <c r="DK283" s="29">
        <f t="shared" si="222"/>
        <v>7.4573325017485195E-9</v>
      </c>
      <c r="DL283" s="29">
        <f t="shared" si="223"/>
        <v>7.4573325017500382E-9</v>
      </c>
      <c r="DN283" s="35">
        <v>2.1299999999999999E-9</v>
      </c>
      <c r="DO283" s="35">
        <v>4.6003242763600003</v>
      </c>
      <c r="DP283" s="35">
        <v>3973.3961660129999</v>
      </c>
      <c r="DQ283" s="29">
        <f t="shared" si="224"/>
        <v>2.1295405510137357E-9</v>
      </c>
      <c r="DR283" s="29">
        <f t="shared" si="225"/>
        <v>2.1295427945533636E-9</v>
      </c>
      <c r="DS283" s="29">
        <f t="shared" si="226"/>
        <v>2.1295427944744394E-9</v>
      </c>
      <c r="DT283" s="29">
        <f t="shared" si="227"/>
        <v>2.1295427944744419E-9</v>
      </c>
      <c r="DV283" s="35">
        <v>3E-10</v>
      </c>
      <c r="DW283" s="35">
        <v>5.0915504281099997</v>
      </c>
      <c r="DX283" s="35">
        <v>5085.0384111149997</v>
      </c>
      <c r="DY283" s="29">
        <f t="shared" si="228"/>
        <v>2.8811832988742365E-10</v>
      </c>
      <c r="DZ283" s="29">
        <f t="shared" si="229"/>
        <v>2.8811289717251623E-10</v>
      </c>
      <c r="EA283" s="29">
        <f t="shared" si="230"/>
        <v>2.8811289736388612E-10</v>
      </c>
      <c r="EB283" s="29">
        <f t="shared" si="231"/>
        <v>2.8811289736388018E-10</v>
      </c>
      <c r="ED283" s="35"/>
      <c r="EE283" s="35"/>
      <c r="EF283" s="35"/>
      <c r="EL283" s="35"/>
      <c r="EM283" s="35"/>
      <c r="EN283" s="35"/>
      <c r="ET283" s="35"/>
      <c r="EU283" s="35"/>
      <c r="EV283" s="35"/>
    </row>
    <row r="284" spans="14:152" s="29" customFormat="1" ht="13.5" x14ac:dyDescent="0.3">
      <c r="N284" s="35">
        <v>3.0780000000000002E-8</v>
      </c>
      <c r="O284" s="35">
        <v>5.4810432220700003</v>
      </c>
      <c r="P284" s="35">
        <v>3335.0895023923999</v>
      </c>
      <c r="Q284" s="29">
        <f t="shared" si="200"/>
        <v>-3.0754079489345724E-8</v>
      </c>
      <c r="R284" s="29">
        <f t="shared" si="201"/>
        <v>-3.0754025635667194E-8</v>
      </c>
      <c r="S284" s="29">
        <f t="shared" si="202"/>
        <v>-3.0754025637564992E-8</v>
      </c>
      <c r="T284" s="29">
        <f t="shared" si="203"/>
        <v>-3.0754025637564932E-8</v>
      </c>
      <c r="V284" s="35">
        <v>3.9600000000000004E-9</v>
      </c>
      <c r="W284" s="35">
        <v>1.4853859146199999</v>
      </c>
      <c r="X284" s="35">
        <v>17924.910699820401</v>
      </c>
      <c r="Y284" s="29">
        <f t="shared" si="204"/>
        <v>-3.562675737161746E-9</v>
      </c>
      <c r="Z284" s="29">
        <f t="shared" si="205"/>
        <v>-3.5630716650918328E-9</v>
      </c>
      <c r="AA284" s="29">
        <f t="shared" si="206"/>
        <v>-3.5630716511499861E-9</v>
      </c>
      <c r="AB284" s="29">
        <f t="shared" si="207"/>
        <v>-3.5630716511503794E-9</v>
      </c>
      <c r="AD284" s="35">
        <v>4.6000000000000001E-10</v>
      </c>
      <c r="AE284" s="35">
        <v>2.9242226623900001</v>
      </c>
      <c r="AF284" s="35">
        <v>16703.079387151101</v>
      </c>
      <c r="AG284" s="29">
        <f t="shared" si="208"/>
        <v>-2.8762030747238939E-10</v>
      </c>
      <c r="AH284" s="29">
        <f t="shared" si="209"/>
        <v>-2.8769692814194392E-10</v>
      </c>
      <c r="AI284" s="29">
        <f t="shared" si="210"/>
        <v>-2.8769692544347128E-10</v>
      </c>
      <c r="AJ284" s="29">
        <f t="shared" si="211"/>
        <v>-2.8769692544355291E-10</v>
      </c>
      <c r="AL284" s="35"/>
      <c r="AM284" s="35"/>
      <c r="AN284" s="35"/>
      <c r="AT284" s="35"/>
      <c r="AU284" s="35"/>
      <c r="AV284" s="35"/>
      <c r="BB284" s="35"/>
      <c r="BC284" s="35"/>
      <c r="BD284" s="35"/>
      <c r="BJ284" s="35">
        <v>1.7200000000000001E-9</v>
      </c>
      <c r="BK284" s="35">
        <v>5.7109211748800002</v>
      </c>
      <c r="BL284" s="35">
        <v>2384.3232707292</v>
      </c>
      <c r="BM284" s="29">
        <f t="shared" si="212"/>
        <v>1.5453465865797003E-9</v>
      </c>
      <c r="BN284" s="29">
        <f t="shared" si="213"/>
        <v>1.5453695961083074E-9</v>
      </c>
      <c r="BO284" s="29">
        <f t="shared" si="214"/>
        <v>1.5453695952979016E-9</v>
      </c>
      <c r="BP284" s="29">
        <f t="shared" si="215"/>
        <v>1.5453695952979231E-9</v>
      </c>
      <c r="BR284" s="35">
        <v>2.5000000000000002E-10</v>
      </c>
      <c r="BS284" s="35">
        <v>4.22744782935</v>
      </c>
      <c r="BT284" s="35">
        <v>1692.1656695024001</v>
      </c>
      <c r="BU284" s="29">
        <f t="shared" si="216"/>
        <v>2.3916423153999389E-10</v>
      </c>
      <c r="BV284" s="29">
        <f t="shared" si="217"/>
        <v>2.3916580584037739E-10</v>
      </c>
      <c r="BW284" s="29">
        <f t="shared" si="218"/>
        <v>2.3916580578493028E-10</v>
      </c>
      <c r="BX284" s="29">
        <f t="shared" si="219"/>
        <v>2.3916580578493183E-10</v>
      </c>
      <c r="BZ284" s="35"/>
      <c r="CA284" s="35"/>
      <c r="CB284" s="35"/>
      <c r="CH284" s="35"/>
      <c r="CI284" s="35"/>
      <c r="CJ284" s="35"/>
      <c r="CP284" s="35"/>
      <c r="CQ284" s="35"/>
      <c r="CR284" s="35"/>
      <c r="CX284" s="35"/>
      <c r="CY284" s="35"/>
      <c r="CZ284" s="35"/>
      <c r="DF284" s="35">
        <v>1.529E-8</v>
      </c>
      <c r="DG284" s="35">
        <v>1.3528911098600001</v>
      </c>
      <c r="DH284" s="35">
        <v>1581.9593482830001</v>
      </c>
      <c r="DI284" s="29">
        <f t="shared" si="220"/>
        <v>-5.147591863788816E-9</v>
      </c>
      <c r="DJ284" s="29">
        <f t="shared" si="221"/>
        <v>-5.1473008019736071E-9</v>
      </c>
      <c r="DK284" s="29">
        <f t="shared" si="222"/>
        <v>-5.1473008122252659E-9</v>
      </c>
      <c r="DL284" s="29">
        <f t="shared" si="223"/>
        <v>-5.1473008122249582E-9</v>
      </c>
      <c r="DN284" s="35">
        <v>2.2999999999999999E-9</v>
      </c>
      <c r="DO284" s="35">
        <v>4.3935602143099999</v>
      </c>
      <c r="DP284" s="35">
        <v>26724.899413598399</v>
      </c>
      <c r="DQ284" s="29">
        <f t="shared" si="224"/>
        <v>4.668652756262997E-10</v>
      </c>
      <c r="DR284" s="29">
        <f t="shared" si="225"/>
        <v>4.6609609987391831E-10</v>
      </c>
      <c r="DS284" s="29">
        <f t="shared" si="226"/>
        <v>4.6609612696638562E-10</v>
      </c>
      <c r="DT284" s="29">
        <f t="shared" si="227"/>
        <v>4.6609612696561748E-10</v>
      </c>
      <c r="DV284" s="35">
        <v>3.1000000000000002E-10</v>
      </c>
      <c r="DW284" s="35">
        <v>4.2721118091600001</v>
      </c>
      <c r="DX284" s="35">
        <v>36659.428489158003</v>
      </c>
      <c r="DY284" s="29">
        <f t="shared" si="228"/>
        <v>-2.908335539779822E-10</v>
      </c>
      <c r="DZ284" s="29">
        <f t="shared" si="229"/>
        <v>-2.9078324886656616E-10</v>
      </c>
      <c r="EA284" s="29">
        <f t="shared" si="230"/>
        <v>-2.9078325063951495E-10</v>
      </c>
      <c r="EB284" s="29">
        <f t="shared" si="231"/>
        <v>-2.9078325063945384E-10</v>
      </c>
      <c r="ED284" s="35"/>
      <c r="EE284" s="35"/>
      <c r="EF284" s="35"/>
      <c r="EL284" s="35"/>
      <c r="EM284" s="35"/>
      <c r="EN284" s="35"/>
      <c r="ET284" s="35"/>
      <c r="EU284" s="35"/>
      <c r="EV284" s="35"/>
    </row>
    <row r="285" spans="14:152" s="29" customFormat="1" ht="13.5" x14ac:dyDescent="0.3">
      <c r="N285" s="35">
        <v>2.7010000000000002E-8</v>
      </c>
      <c r="O285" s="35">
        <v>5.0853722620599999</v>
      </c>
      <c r="P285" s="35">
        <v>6688.3384004004001</v>
      </c>
      <c r="Q285" s="29">
        <f t="shared" si="200"/>
        <v>2.1993378114863112E-8</v>
      </c>
      <c r="R285" s="29">
        <f t="shared" si="201"/>
        <v>2.1994718142758009E-8</v>
      </c>
      <c r="S285" s="29">
        <f t="shared" si="202"/>
        <v>2.1994718095562914E-8</v>
      </c>
      <c r="T285" s="29">
        <f t="shared" si="203"/>
        <v>2.1994718095564479E-8</v>
      </c>
      <c r="V285" s="35">
        <v>4.56E-9</v>
      </c>
      <c r="W285" s="35">
        <v>0.64517343173999997</v>
      </c>
      <c r="X285" s="35">
        <v>6816.2899334350004</v>
      </c>
      <c r="Y285" s="29">
        <f t="shared" si="204"/>
        <v>-7.7999933364854366E-10</v>
      </c>
      <c r="Z285" s="29">
        <f t="shared" si="205"/>
        <v>-7.8039068267027401E-10</v>
      </c>
      <c r="AA285" s="29">
        <f t="shared" si="206"/>
        <v>-7.8039066888648132E-10</v>
      </c>
      <c r="AB285" s="29">
        <f t="shared" si="207"/>
        <v>-7.8039066888692821E-10</v>
      </c>
      <c r="AD285" s="35">
        <v>3.4999999999999998E-10</v>
      </c>
      <c r="AE285" s="35">
        <v>1.78692835372</v>
      </c>
      <c r="AF285" s="35">
        <v>2648.4548254729998</v>
      </c>
      <c r="AG285" s="29">
        <f t="shared" si="208"/>
        <v>2.3863474760275045E-10</v>
      </c>
      <c r="AH285" s="29">
        <f t="shared" si="209"/>
        <v>2.386434129598016E-10</v>
      </c>
      <c r="AI285" s="29">
        <f t="shared" si="210"/>
        <v>2.3864341265460054E-10</v>
      </c>
      <c r="AJ285" s="29">
        <f t="shared" si="211"/>
        <v>2.3864341265460964E-10</v>
      </c>
      <c r="AL285" s="35"/>
      <c r="AM285" s="35"/>
      <c r="AN285" s="35"/>
      <c r="AT285" s="35"/>
      <c r="AU285" s="35"/>
      <c r="AV285" s="35"/>
      <c r="BB285" s="35"/>
      <c r="BC285" s="35"/>
      <c r="BD285" s="35"/>
      <c r="BJ285" s="35">
        <v>1.57E-9</v>
      </c>
      <c r="BK285" s="35">
        <v>1.0023538948699999</v>
      </c>
      <c r="BL285" s="35">
        <v>3209.0704650133998</v>
      </c>
      <c r="BM285" s="29">
        <f t="shared" si="212"/>
        <v>-1.5074019026563625E-9</v>
      </c>
      <c r="BN285" s="29">
        <f t="shared" si="213"/>
        <v>-1.5073839021196656E-9</v>
      </c>
      <c r="BO285" s="29">
        <f t="shared" si="214"/>
        <v>-1.5073839027537149E-9</v>
      </c>
      <c r="BP285" s="29">
        <f t="shared" si="215"/>
        <v>-1.5073839027536961E-9</v>
      </c>
      <c r="BR285" s="35">
        <v>2.3000000000000001E-10</v>
      </c>
      <c r="BS285" s="35">
        <v>6.0924487043799997</v>
      </c>
      <c r="BT285" s="35">
        <v>20199.094959632999</v>
      </c>
      <c r="BU285" s="29">
        <f t="shared" si="216"/>
        <v>9.2856127765933262E-11</v>
      </c>
      <c r="BV285" s="29">
        <f t="shared" si="217"/>
        <v>9.2910440646077613E-11</v>
      </c>
      <c r="BW285" s="29">
        <f t="shared" si="218"/>
        <v>9.2910438733217418E-11</v>
      </c>
      <c r="BX285" s="29">
        <f t="shared" si="219"/>
        <v>9.2910438733265253E-11</v>
      </c>
      <c r="BZ285" s="35"/>
      <c r="CA285" s="35"/>
      <c r="CB285" s="35"/>
      <c r="CH285" s="35"/>
      <c r="CI285" s="35"/>
      <c r="CJ285" s="35"/>
      <c r="CP285" s="35"/>
      <c r="CQ285" s="35"/>
      <c r="CR285" s="35"/>
      <c r="CX285" s="35"/>
      <c r="CY285" s="35"/>
      <c r="CZ285" s="35"/>
      <c r="DF285" s="35">
        <v>1.8069999999999999E-8</v>
      </c>
      <c r="DG285" s="35">
        <v>1.8621200469700001</v>
      </c>
      <c r="DH285" s="35">
        <v>2693.6015933849999</v>
      </c>
      <c r="DI285" s="29">
        <f t="shared" si="220"/>
        <v>-1.0514744084767265E-9</v>
      </c>
      <c r="DJ285" s="29">
        <f t="shared" si="221"/>
        <v>-1.0508534559586191E-9</v>
      </c>
      <c r="DK285" s="29">
        <f t="shared" si="222"/>
        <v>-1.050853477829593E-9</v>
      </c>
      <c r="DL285" s="29">
        <f t="shared" si="223"/>
        <v>-1.0508534778289521E-9</v>
      </c>
      <c r="DN285" s="35">
        <v>2.0200000000000001E-9</v>
      </c>
      <c r="DO285" s="35">
        <v>0.60981942427000002</v>
      </c>
      <c r="DP285" s="35">
        <v>6677.6344247478</v>
      </c>
      <c r="DQ285" s="29">
        <f t="shared" si="224"/>
        <v>-1.2737908725077857E-9</v>
      </c>
      <c r="DR285" s="29">
        <f t="shared" si="225"/>
        <v>-1.2736570839642397E-9</v>
      </c>
      <c r="DS285" s="29">
        <f t="shared" si="226"/>
        <v>-1.2736570886766498E-9</v>
      </c>
      <c r="DT285" s="29">
        <f t="shared" si="227"/>
        <v>-1.2736570886764936E-9</v>
      </c>
      <c r="DV285" s="35">
        <v>3E-10</v>
      </c>
      <c r="DW285" s="35">
        <v>4.8738948959200004</v>
      </c>
      <c r="DX285" s="35">
        <v>1692.1656695024001</v>
      </c>
      <c r="DY285" s="29">
        <f t="shared" si="228"/>
        <v>1.7646458933704517E-10</v>
      </c>
      <c r="DZ285" s="29">
        <f t="shared" si="229"/>
        <v>1.764698356410544E-10</v>
      </c>
      <c r="EA285" s="29">
        <f t="shared" si="230"/>
        <v>1.7646983545627187E-10</v>
      </c>
      <c r="EB285" s="29">
        <f t="shared" si="231"/>
        <v>1.7646983545627877E-10</v>
      </c>
      <c r="ED285" s="35"/>
      <c r="EE285" s="35"/>
      <c r="EF285" s="35"/>
      <c r="EL285" s="35"/>
      <c r="EM285" s="35"/>
      <c r="EN285" s="35"/>
      <c r="ET285" s="35"/>
      <c r="EU285" s="35"/>
      <c r="EV285" s="35"/>
    </row>
    <row r="286" spans="14:152" s="29" customFormat="1" ht="13.5" x14ac:dyDescent="0.3">
      <c r="N286" s="35">
        <v>2.606E-8</v>
      </c>
      <c r="O286" s="35">
        <v>4.8303255690900002</v>
      </c>
      <c r="P286" s="35">
        <v>4672.6673142405998</v>
      </c>
      <c r="Q286" s="29">
        <f t="shared" si="200"/>
        <v>1.4986257081888778E-8</v>
      </c>
      <c r="R286" s="29">
        <f t="shared" si="201"/>
        <v>1.4984983986584017E-8</v>
      </c>
      <c r="S286" s="29">
        <f t="shared" si="202"/>
        <v>1.4984984031425329E-8</v>
      </c>
      <c r="T286" s="29">
        <f t="shared" si="203"/>
        <v>1.4984984031423509E-8</v>
      </c>
      <c r="V286" s="35">
        <v>3.58E-9</v>
      </c>
      <c r="W286" s="35">
        <v>5.87219240658</v>
      </c>
      <c r="X286" s="35">
        <v>3607.2194684216001</v>
      </c>
      <c r="Y286" s="29">
        <f t="shared" si="204"/>
        <v>-2.0618056836027022E-10</v>
      </c>
      <c r="Z286" s="29">
        <f t="shared" si="205"/>
        <v>-2.060158137164444E-10</v>
      </c>
      <c r="AA286" s="29">
        <f t="shared" si="206"/>
        <v>-2.0601581951936652E-10</v>
      </c>
      <c r="AB286" s="29">
        <f t="shared" si="207"/>
        <v>-2.0601581951916337E-10</v>
      </c>
      <c r="AD286" s="35">
        <v>3.3E-10</v>
      </c>
      <c r="AE286" s="35">
        <v>4.2448448082599999</v>
      </c>
      <c r="AF286" s="35">
        <v>8584.6616659007996</v>
      </c>
      <c r="AG286" s="29">
        <f t="shared" si="208"/>
        <v>2.2093996273733911E-10</v>
      </c>
      <c r="AH286" s="29">
        <f t="shared" si="209"/>
        <v>2.2091307015203152E-10</v>
      </c>
      <c r="AI286" s="29">
        <f t="shared" si="210"/>
        <v>2.2091307109927254E-10</v>
      </c>
      <c r="AJ286" s="29">
        <f t="shared" si="211"/>
        <v>2.2091307109924468E-10</v>
      </c>
      <c r="AL286" s="35"/>
      <c r="AM286" s="35"/>
      <c r="AN286" s="35"/>
      <c r="AT286" s="35"/>
      <c r="AU286" s="35"/>
      <c r="AV286" s="35"/>
      <c r="BB286" s="35"/>
      <c r="BC286" s="35"/>
      <c r="BD286" s="35"/>
      <c r="BJ286" s="35">
        <v>1.5E-9</v>
      </c>
      <c r="BK286" s="35">
        <v>3.3959274853700001</v>
      </c>
      <c r="BL286" s="35">
        <v>3472.1543883862</v>
      </c>
      <c r="BM286" s="29">
        <f t="shared" si="212"/>
        <v>-1.4925009484002706E-9</v>
      </c>
      <c r="BN286" s="29">
        <f t="shared" si="213"/>
        <v>-1.4925075938791669E-9</v>
      </c>
      <c r="BO286" s="29">
        <f t="shared" si="214"/>
        <v>-1.4925075936451549E-9</v>
      </c>
      <c r="BP286" s="29">
        <f t="shared" si="215"/>
        <v>-1.4925075936451623E-9</v>
      </c>
      <c r="BR286" s="35">
        <v>2.8000000000000002E-10</v>
      </c>
      <c r="BS286" s="35">
        <v>1.30366587075</v>
      </c>
      <c r="BT286" s="35">
        <v>8439.8779318163997</v>
      </c>
      <c r="BU286" s="29">
        <f t="shared" si="216"/>
        <v>2.7672043876077797E-10</v>
      </c>
      <c r="BV286" s="29">
        <f t="shared" si="217"/>
        <v>2.767250457146388E-10</v>
      </c>
      <c r="BW286" s="29">
        <f t="shared" si="218"/>
        <v>2.7672504555243111E-10</v>
      </c>
      <c r="BX286" s="29">
        <f t="shared" si="219"/>
        <v>2.7672504555243597E-10</v>
      </c>
      <c r="BZ286" s="35"/>
      <c r="CA286" s="35"/>
      <c r="CB286" s="35"/>
      <c r="CH286" s="35"/>
      <c r="CI286" s="35"/>
      <c r="CJ286" s="35"/>
      <c r="CP286" s="35"/>
      <c r="CQ286" s="35"/>
      <c r="CR286" s="35"/>
      <c r="CX286" s="35"/>
      <c r="CY286" s="35"/>
      <c r="CZ286" s="35"/>
      <c r="DF286" s="35">
        <v>1.8550000000000001E-8</v>
      </c>
      <c r="DG286" s="35">
        <v>2.3856174239399999</v>
      </c>
      <c r="DH286" s="35">
        <v>6843.6914895317996</v>
      </c>
      <c r="DI286" s="29">
        <f t="shared" si="220"/>
        <v>1.67609298684004E-8</v>
      </c>
      <c r="DJ286" s="29">
        <f t="shared" si="221"/>
        <v>1.6761624927247186E-8</v>
      </c>
      <c r="DK286" s="29">
        <f t="shared" si="222"/>
        <v>1.676162490276853E-8</v>
      </c>
      <c r="DL286" s="29">
        <f t="shared" si="223"/>
        <v>1.6761624902769208E-8</v>
      </c>
      <c r="DN286" s="35">
        <v>2.6799999999999998E-9</v>
      </c>
      <c r="DO286" s="35">
        <v>5.0505823704099999</v>
      </c>
      <c r="DP286" s="35">
        <v>9381.9399937853996</v>
      </c>
      <c r="DQ286" s="29">
        <f t="shared" si="224"/>
        <v>2.5161952362481829E-9</v>
      </c>
      <c r="DR286" s="29">
        <f t="shared" si="225"/>
        <v>2.5163058299959594E-9</v>
      </c>
      <c r="DS286" s="29">
        <f t="shared" si="226"/>
        <v>2.5163058261013334E-9</v>
      </c>
      <c r="DT286" s="29">
        <f t="shared" si="227"/>
        <v>2.5163058261014384E-9</v>
      </c>
      <c r="DV286" s="35">
        <v>3E-10</v>
      </c>
      <c r="DW286" s="35">
        <v>3.7549464693700001</v>
      </c>
      <c r="DX286" s="35">
        <v>4845.9002357928002</v>
      </c>
      <c r="DY286" s="29">
        <f t="shared" si="228"/>
        <v>2.1324407369806837E-10</v>
      </c>
      <c r="DZ286" s="29">
        <f t="shared" si="229"/>
        <v>2.1325714068235194E-10</v>
      </c>
      <c r="EA286" s="29">
        <f t="shared" si="230"/>
        <v>2.1325714022212661E-10</v>
      </c>
      <c r="EB286" s="29">
        <f t="shared" si="231"/>
        <v>2.132571402221416E-10</v>
      </c>
      <c r="ED286" s="35"/>
      <c r="EE286" s="35"/>
      <c r="EF286" s="35"/>
      <c r="EL286" s="35"/>
      <c r="EM286" s="35"/>
      <c r="EN286" s="35"/>
      <c r="ET286" s="35"/>
      <c r="EU286" s="35"/>
      <c r="EV286" s="35"/>
    </row>
    <row r="287" spans="14:152" s="29" customFormat="1" ht="13.5" x14ac:dyDescent="0.3">
      <c r="N287" s="35">
        <v>2.8830000000000001E-8</v>
      </c>
      <c r="O287" s="35">
        <v>2.6406808636200001</v>
      </c>
      <c r="P287" s="35">
        <v>3320.2571073009999</v>
      </c>
      <c r="Q287" s="29">
        <f t="shared" si="200"/>
        <v>2.8824640918708186E-8</v>
      </c>
      <c r="R287" s="29">
        <f t="shared" si="201"/>
        <v>2.8824664477820339E-8</v>
      </c>
      <c r="S287" s="29">
        <f t="shared" si="202"/>
        <v>2.8824664476991467E-8</v>
      </c>
      <c r="T287" s="29">
        <f t="shared" si="203"/>
        <v>2.882466447699149E-8</v>
      </c>
      <c r="V287" s="35">
        <v>4.9E-9</v>
      </c>
      <c r="W287" s="35">
        <v>0.65766946041999996</v>
      </c>
      <c r="X287" s="35">
        <v>3376.6402933772001</v>
      </c>
      <c r="Y287" s="29">
        <f t="shared" si="204"/>
        <v>2.4467641284302841E-9</v>
      </c>
      <c r="Z287" s="29">
        <f t="shared" si="205"/>
        <v>2.446580934600206E-9</v>
      </c>
      <c r="AA287" s="29">
        <f t="shared" si="206"/>
        <v>2.4465809410526375E-9</v>
      </c>
      <c r="AB287" s="29">
        <f t="shared" si="207"/>
        <v>2.4465809410524563E-9</v>
      </c>
      <c r="AD287" s="35">
        <v>4.3000000000000001E-10</v>
      </c>
      <c r="AE287" s="35">
        <v>6.0939134992200001</v>
      </c>
      <c r="AF287" s="35">
        <v>6660.4494579071998</v>
      </c>
      <c r="AG287" s="29">
        <f t="shared" si="208"/>
        <v>1.6582270375069641E-10</v>
      </c>
      <c r="AH287" s="29">
        <f t="shared" si="209"/>
        <v>1.6585647172613153E-10</v>
      </c>
      <c r="AI287" s="29">
        <f t="shared" si="210"/>
        <v>1.6585647053679446E-10</v>
      </c>
      <c r="AJ287" s="29">
        <f t="shared" si="211"/>
        <v>1.6585647053683391E-10</v>
      </c>
      <c r="AL287" s="35"/>
      <c r="AM287" s="35"/>
      <c r="AN287" s="35"/>
      <c r="AT287" s="35"/>
      <c r="AU287" s="35"/>
      <c r="AV287" s="35"/>
      <c r="BB287" s="35"/>
      <c r="BC287" s="35"/>
      <c r="BD287" s="35"/>
      <c r="BJ287" s="35">
        <v>1.6500000000000001E-9</v>
      </c>
      <c r="BK287" s="35">
        <v>5.8655167335399998</v>
      </c>
      <c r="BL287" s="35">
        <v>2803.8079146044001</v>
      </c>
      <c r="BM287" s="29">
        <f t="shared" si="212"/>
        <v>6.902464612452859E-10</v>
      </c>
      <c r="BN287" s="29">
        <f t="shared" si="213"/>
        <v>6.9030015926571433E-10</v>
      </c>
      <c r="BO287" s="29">
        <f t="shared" si="214"/>
        <v>6.903001573744007E-10</v>
      </c>
      <c r="BP287" s="29">
        <f t="shared" si="215"/>
        <v>6.903001573744646E-10</v>
      </c>
      <c r="BR287" s="35">
        <v>3.1999999999999998E-10</v>
      </c>
      <c r="BS287" s="35">
        <v>2.1359714849300002</v>
      </c>
      <c r="BT287" s="35">
        <v>9468.2678772569998</v>
      </c>
      <c r="BU287" s="29">
        <f t="shared" si="216"/>
        <v>1.2748202642360982E-10</v>
      </c>
      <c r="BV287" s="29">
        <f t="shared" si="217"/>
        <v>1.2744651170905968E-10</v>
      </c>
      <c r="BW287" s="29">
        <f t="shared" si="218"/>
        <v>1.2744651295997654E-10</v>
      </c>
      <c r="BX287" s="29">
        <f t="shared" si="219"/>
        <v>1.2744651295994316E-10</v>
      </c>
      <c r="BZ287" s="35"/>
      <c r="CA287" s="35"/>
      <c r="CB287" s="35"/>
      <c r="CH287" s="35"/>
      <c r="CI287" s="35"/>
      <c r="CJ287" s="35"/>
      <c r="CP287" s="35"/>
      <c r="CQ287" s="35"/>
      <c r="CR287" s="35"/>
      <c r="CX287" s="35"/>
      <c r="CY287" s="35"/>
      <c r="CZ287" s="35"/>
      <c r="DF287" s="35">
        <v>1.5180000000000001E-8</v>
      </c>
      <c r="DG287" s="35">
        <v>3.9847615775</v>
      </c>
      <c r="DH287" s="35">
        <v>6546.1597733642002</v>
      </c>
      <c r="DI287" s="29">
        <f t="shared" si="220"/>
        <v>-1.4254147705256394E-8</v>
      </c>
      <c r="DJ287" s="29">
        <f t="shared" si="221"/>
        <v>-1.4254584358333873E-8</v>
      </c>
      <c r="DK287" s="29">
        <f t="shared" si="222"/>
        <v>-1.4254584342956067E-8</v>
      </c>
      <c r="DL287" s="29">
        <f t="shared" si="223"/>
        <v>-1.4254584342956512E-8</v>
      </c>
      <c r="DN287" s="35">
        <v>1.99E-9</v>
      </c>
      <c r="DO287" s="35">
        <v>1.34402137469</v>
      </c>
      <c r="DP287" s="35">
        <v>8329.6716105970008</v>
      </c>
      <c r="DQ287" s="29">
        <f t="shared" si="224"/>
        <v>-5.0946823438804572E-11</v>
      </c>
      <c r="DR287" s="29">
        <f t="shared" si="225"/>
        <v>-5.1158581978790582E-11</v>
      </c>
      <c r="DS287" s="29">
        <f t="shared" si="226"/>
        <v>-5.1158574520362429E-11</v>
      </c>
      <c r="DT287" s="29">
        <f t="shared" si="227"/>
        <v>-5.1158574520588592E-11</v>
      </c>
      <c r="DV287" s="35">
        <v>3.4000000000000001E-10</v>
      </c>
      <c r="DW287" s="35">
        <v>3.7103060541700001</v>
      </c>
      <c r="DX287" s="35">
        <v>8827.3902698748007</v>
      </c>
      <c r="DY287" s="29">
        <f t="shared" si="228"/>
        <v>-2.8606281789462557E-10</v>
      </c>
      <c r="DZ287" s="29">
        <f t="shared" si="229"/>
        <v>-2.8604208659718796E-10</v>
      </c>
      <c r="EA287" s="29">
        <f t="shared" si="230"/>
        <v>-2.8604208732743727E-10</v>
      </c>
      <c r="EB287" s="29">
        <f t="shared" si="231"/>
        <v>-2.8604208732741639E-10</v>
      </c>
      <c r="ED287" s="35"/>
      <c r="EE287" s="35"/>
      <c r="EF287" s="35"/>
      <c r="EL287" s="35"/>
      <c r="EM287" s="35"/>
      <c r="EN287" s="35"/>
      <c r="ET287" s="35"/>
      <c r="EU287" s="35"/>
      <c r="EV287" s="35"/>
    </row>
    <row r="288" spans="14:152" s="29" customFormat="1" ht="13.5" x14ac:dyDescent="0.3">
      <c r="N288" s="35">
        <v>3.0890000000000001E-8</v>
      </c>
      <c r="O288" s="35">
        <v>4.3961982429999997</v>
      </c>
      <c r="P288" s="35">
        <v>1332.0548875408001</v>
      </c>
      <c r="Q288" s="29">
        <f t="shared" si="200"/>
        <v>1.9236521514330127E-8</v>
      </c>
      <c r="R288" s="29">
        <f t="shared" si="201"/>
        <v>1.9236932932714268E-8</v>
      </c>
      <c r="S288" s="29">
        <f t="shared" si="202"/>
        <v>1.9236932918223615E-8</v>
      </c>
      <c r="T288" s="29">
        <f t="shared" si="203"/>
        <v>1.9236932918224045E-8</v>
      </c>
      <c r="V288" s="35">
        <v>3.65E-9</v>
      </c>
      <c r="W288" s="35">
        <v>1.9181624367600001</v>
      </c>
      <c r="X288" s="35">
        <v>3347.6586633978</v>
      </c>
      <c r="Y288" s="29">
        <f t="shared" si="204"/>
        <v>3.5290220526500465E-9</v>
      </c>
      <c r="Z288" s="29">
        <f t="shared" si="205"/>
        <v>3.5289821809239129E-9</v>
      </c>
      <c r="AA288" s="29">
        <f t="shared" si="206"/>
        <v>3.5289821823283655E-9</v>
      </c>
      <c r="AB288" s="29">
        <f t="shared" si="207"/>
        <v>3.5289821823283258E-9</v>
      </c>
      <c r="AD288" s="35">
        <v>3.4999999999999998E-10</v>
      </c>
      <c r="AE288" s="35">
        <v>5.7242664757900004</v>
      </c>
      <c r="AF288" s="35">
        <v>16699.539015149901</v>
      </c>
      <c r="AG288" s="29">
        <f t="shared" si="208"/>
        <v>3.0777622861365827E-10</v>
      </c>
      <c r="AH288" s="29">
        <f t="shared" si="209"/>
        <v>3.0781178678595391E-10</v>
      </c>
      <c r="AI288" s="29">
        <f t="shared" si="210"/>
        <v>3.0781178553378434E-10</v>
      </c>
      <c r="AJ288" s="29">
        <f t="shared" si="211"/>
        <v>3.0781178553383169E-10</v>
      </c>
      <c r="AL288" s="35"/>
      <c r="AM288" s="35"/>
      <c r="AN288" s="35"/>
      <c r="AT288" s="35"/>
      <c r="AU288" s="35"/>
      <c r="AV288" s="35"/>
      <c r="BB288" s="35"/>
      <c r="BC288" s="35"/>
      <c r="BD288" s="35"/>
      <c r="BJ288" s="35">
        <v>1.5400000000000001E-9</v>
      </c>
      <c r="BK288" s="35">
        <v>0.32136196834000003</v>
      </c>
      <c r="BL288" s="35">
        <v>6665.9723822145997</v>
      </c>
      <c r="BM288" s="29">
        <f t="shared" si="212"/>
        <v>-3.1265122183535941E-10</v>
      </c>
      <c r="BN288" s="29">
        <f t="shared" si="213"/>
        <v>-3.1252276680443793E-10</v>
      </c>
      <c r="BO288" s="29">
        <f t="shared" si="214"/>
        <v>-3.1252277132885635E-10</v>
      </c>
      <c r="BP288" s="29">
        <f t="shared" si="215"/>
        <v>-3.1252277132872773E-10</v>
      </c>
      <c r="BR288" s="35"/>
      <c r="BS288" s="35"/>
      <c r="BT288" s="35"/>
      <c r="BZ288" s="35"/>
      <c r="CA288" s="35"/>
      <c r="CB288" s="35"/>
      <c r="CH288" s="35"/>
      <c r="CI288" s="35"/>
      <c r="CJ288" s="35"/>
      <c r="CP288" s="35"/>
      <c r="CQ288" s="35"/>
      <c r="CR288" s="35"/>
      <c r="CX288" s="35"/>
      <c r="CY288" s="35"/>
      <c r="CZ288" s="35"/>
      <c r="DF288" s="35">
        <v>1.3890000000000001E-8</v>
      </c>
      <c r="DG288" s="35">
        <v>1.82099537095</v>
      </c>
      <c r="DH288" s="35">
        <v>9779.1086761253991</v>
      </c>
      <c r="DI288" s="29">
        <f t="shared" si="220"/>
        <v>-1.2619563203955255E-8</v>
      </c>
      <c r="DJ288" s="29">
        <f t="shared" si="221"/>
        <v>-1.2620288342545432E-8</v>
      </c>
      <c r="DK288" s="29">
        <f t="shared" si="222"/>
        <v>-1.2620288317008493E-8</v>
      </c>
      <c r="DL288" s="29">
        <f t="shared" si="223"/>
        <v>-1.2620288317009316E-8</v>
      </c>
      <c r="DN288" s="35">
        <v>1.9800000000000002E-9</v>
      </c>
      <c r="DO288" s="35">
        <v>5.0852731150599997</v>
      </c>
      <c r="DP288" s="35">
        <v>5820.9149246467996</v>
      </c>
      <c r="DQ288" s="29">
        <f t="shared" si="224"/>
        <v>1.2261283357679844E-9</v>
      </c>
      <c r="DR288" s="29">
        <f t="shared" si="225"/>
        <v>1.2260126856462974E-9</v>
      </c>
      <c r="DS288" s="29">
        <f t="shared" si="226"/>
        <v>1.2260126897197781E-9</v>
      </c>
      <c r="DT288" s="29">
        <f t="shared" si="227"/>
        <v>1.2260126897196676E-9</v>
      </c>
      <c r="DV288" s="35">
        <v>3E-10</v>
      </c>
      <c r="DW288" s="35">
        <v>1.59945685E-2</v>
      </c>
      <c r="DX288" s="35">
        <v>11243.6858464208</v>
      </c>
      <c r="DY288" s="29">
        <f t="shared" si="228"/>
        <v>2.7363355405266249E-10</v>
      </c>
      <c r="DZ288" s="29">
        <f t="shared" si="229"/>
        <v>2.7365122196707979E-10</v>
      </c>
      <c r="EA288" s="29">
        <f t="shared" si="230"/>
        <v>2.7365122134488958E-10</v>
      </c>
      <c r="EB288" s="29">
        <f t="shared" si="231"/>
        <v>2.73651221344907E-10</v>
      </c>
      <c r="ED288" s="35"/>
      <c r="EE288" s="35"/>
      <c r="EF288" s="35"/>
      <c r="EL288" s="35"/>
      <c r="EM288" s="35"/>
      <c r="EN288" s="35"/>
      <c r="ET288" s="35"/>
      <c r="EU288" s="35"/>
      <c r="EV288" s="35"/>
    </row>
    <row r="289" spans="14:152" s="29" customFormat="1" ht="13.5" x14ac:dyDescent="0.3">
      <c r="N289" s="35">
        <v>3.4380000000000001E-8</v>
      </c>
      <c r="O289" s="35">
        <v>1.9346706444899999</v>
      </c>
      <c r="P289" s="35">
        <v>10551.528245194</v>
      </c>
      <c r="Q289" s="29">
        <f t="shared" si="200"/>
        <v>-2.9768902230357335E-8</v>
      </c>
      <c r="R289" s="29">
        <f t="shared" si="201"/>
        <v>-2.9771221036292913E-8</v>
      </c>
      <c r="S289" s="29">
        <f t="shared" si="202"/>
        <v>-2.977122095463053E-8</v>
      </c>
      <c r="T289" s="29">
        <f t="shared" si="203"/>
        <v>-2.9771220954632975E-8</v>
      </c>
      <c r="V289" s="35">
        <v>3.9700000000000001E-9</v>
      </c>
      <c r="W289" s="35">
        <v>1.8000614874400001</v>
      </c>
      <c r="X289" s="35">
        <v>7895.9598727202001</v>
      </c>
      <c r="Y289" s="29">
        <f t="shared" si="204"/>
        <v>-1.2890024618442405E-9</v>
      </c>
      <c r="Z289" s="29">
        <f t="shared" si="205"/>
        <v>-1.2893813405935225E-9</v>
      </c>
      <c r="AA289" s="29">
        <f t="shared" si="206"/>
        <v>-1.2893813272490511E-9</v>
      </c>
      <c r="AB289" s="29">
        <f t="shared" si="207"/>
        <v>-1.2893813272494779E-9</v>
      </c>
      <c r="AD289" s="35">
        <v>3.1000000000000002E-10</v>
      </c>
      <c r="AE289" s="35">
        <v>1.95254273311</v>
      </c>
      <c r="AF289" s="35">
        <v>6665.9723822145997</v>
      </c>
      <c r="AG289" s="29">
        <f t="shared" si="208"/>
        <v>-2.9919280719881116E-10</v>
      </c>
      <c r="AH289" s="29">
        <f t="shared" si="209"/>
        <v>-2.9919971805843019E-10</v>
      </c>
      <c r="AI289" s="29">
        <f t="shared" si="210"/>
        <v>-2.9919971781505763E-10</v>
      </c>
      <c r="AJ289" s="29">
        <f t="shared" si="211"/>
        <v>-2.9919971781506451E-10</v>
      </c>
      <c r="AL289" s="35"/>
      <c r="AM289" s="35"/>
      <c r="AN289" s="35"/>
      <c r="AT289" s="35"/>
      <c r="AU289" s="35"/>
      <c r="AV289" s="35"/>
      <c r="BB289" s="35"/>
      <c r="BC289" s="35"/>
      <c r="BD289" s="35"/>
      <c r="BJ289" s="35">
        <v>1.7800000000000001E-9</v>
      </c>
      <c r="BK289" s="35">
        <v>3.34059693754</v>
      </c>
      <c r="BL289" s="35">
        <v>11216.284290324</v>
      </c>
      <c r="BM289" s="29">
        <f t="shared" si="212"/>
        <v>-1.757166236153277E-9</v>
      </c>
      <c r="BN289" s="29">
        <f t="shared" si="213"/>
        <v>-1.7572069531701067E-9</v>
      </c>
      <c r="BO289" s="29">
        <f t="shared" si="214"/>
        <v>-1.7572069517366219E-9</v>
      </c>
      <c r="BP289" s="29">
        <f t="shared" si="215"/>
        <v>-1.7572069517366705E-9</v>
      </c>
      <c r="BR289" s="35"/>
      <c r="BS289" s="35"/>
      <c r="BT289" s="35"/>
      <c r="BZ289" s="35"/>
      <c r="CA289" s="35"/>
      <c r="CB289" s="35"/>
      <c r="CH289" s="35"/>
      <c r="CI289" s="35"/>
      <c r="CJ289" s="35"/>
      <c r="CP289" s="35"/>
      <c r="CQ289" s="35"/>
      <c r="CR289" s="35"/>
      <c r="CX289" s="35"/>
      <c r="CY289" s="35"/>
      <c r="CZ289" s="35"/>
      <c r="DF289" s="35">
        <v>1.447E-8</v>
      </c>
      <c r="DG289" s="35">
        <v>2.3564993642699998</v>
      </c>
      <c r="DH289" s="35">
        <v>6034.2140200847998</v>
      </c>
      <c r="DI289" s="29">
        <f t="shared" si="220"/>
        <v>1.426774584256895E-8</v>
      </c>
      <c r="DJ289" s="29">
        <f t="shared" si="221"/>
        <v>1.4267559891869964E-8</v>
      </c>
      <c r="DK289" s="29">
        <f t="shared" si="222"/>
        <v>1.426755989842091E-8</v>
      </c>
      <c r="DL289" s="29">
        <f t="shared" si="223"/>
        <v>1.426755989842074E-8</v>
      </c>
      <c r="DN289" s="35">
        <v>2.0099999999999999E-9</v>
      </c>
      <c r="DO289" s="35">
        <v>5.002970566E-2</v>
      </c>
      <c r="DP289" s="35">
        <v>11780.490358516199</v>
      </c>
      <c r="DQ289" s="29">
        <f t="shared" si="224"/>
        <v>-1.9476977056015053E-9</v>
      </c>
      <c r="DR289" s="29">
        <f t="shared" si="225"/>
        <v>-1.9476229286348893E-9</v>
      </c>
      <c r="DS289" s="29">
        <f t="shared" si="226"/>
        <v>-1.9476229312694186E-9</v>
      </c>
      <c r="DT289" s="29">
        <f t="shared" si="227"/>
        <v>-1.9476229312693479E-9</v>
      </c>
      <c r="DV289" s="35">
        <v>2.8999999999999998E-10</v>
      </c>
      <c r="DW289" s="35">
        <v>2.6619869602300001</v>
      </c>
      <c r="DX289" s="35">
        <v>12295.9542296092</v>
      </c>
      <c r="DY289" s="29">
        <f t="shared" si="228"/>
        <v>7.4871963728381693E-11</v>
      </c>
      <c r="DZ289" s="29">
        <f t="shared" si="229"/>
        <v>7.4915986239654587E-11</v>
      </c>
      <c r="EA289" s="29">
        <f t="shared" si="230"/>
        <v>7.4915984689152286E-11</v>
      </c>
      <c r="EB289" s="29">
        <f t="shared" si="231"/>
        <v>7.4915984689200043E-11</v>
      </c>
      <c r="ED289" s="35"/>
      <c r="EE289" s="35"/>
      <c r="EF289" s="35"/>
      <c r="EL289" s="35"/>
      <c r="EM289" s="35"/>
      <c r="EN289" s="35"/>
      <c r="ET289" s="35"/>
      <c r="EU289" s="35"/>
      <c r="EV289" s="35"/>
    </row>
    <row r="290" spans="14:152" s="29" customFormat="1" ht="13.5" x14ac:dyDescent="0.3">
      <c r="N290" s="35">
        <v>3.4329999999999997E-8</v>
      </c>
      <c r="O290" s="35">
        <v>0.20933510815</v>
      </c>
      <c r="P290" s="35">
        <v>6604.9587821240002</v>
      </c>
      <c r="Q290" s="29">
        <f t="shared" si="200"/>
        <v>2.6860896555545823E-8</v>
      </c>
      <c r="R290" s="29">
        <f t="shared" si="201"/>
        <v>2.6862700934153754E-8</v>
      </c>
      <c r="S290" s="29">
        <f t="shared" si="202"/>
        <v>2.6862700870604058E-8</v>
      </c>
      <c r="T290" s="29">
        <f t="shared" si="203"/>
        <v>2.6862700870606186E-8</v>
      </c>
      <c r="V290" s="35">
        <v>3.36E-9</v>
      </c>
      <c r="W290" s="35">
        <v>2.14687780119</v>
      </c>
      <c r="X290" s="35">
        <v>6677.6344247478</v>
      </c>
      <c r="Y290" s="29">
        <f t="shared" si="204"/>
        <v>-2.6777372276961119E-9</v>
      </c>
      <c r="Z290" s="29">
        <f t="shared" si="205"/>
        <v>-2.6779104142115738E-9</v>
      </c>
      <c r="AA290" s="29">
        <f t="shared" si="206"/>
        <v>-2.6779104081120106E-9</v>
      </c>
      <c r="AB290" s="29">
        <f t="shared" si="207"/>
        <v>-2.6779104081122124E-9</v>
      </c>
      <c r="AD290" s="35">
        <v>2.8000000000000002E-10</v>
      </c>
      <c r="AE290" s="35">
        <v>5.8854890089299996</v>
      </c>
      <c r="AF290" s="35">
        <v>19513.983595104201</v>
      </c>
      <c r="AG290" s="29">
        <f t="shared" si="208"/>
        <v>-2.0401686933548836E-10</v>
      </c>
      <c r="AH290" s="29">
        <f t="shared" si="209"/>
        <v>-2.0396903989305825E-10</v>
      </c>
      <c r="AI290" s="29">
        <f t="shared" si="210"/>
        <v>-2.0396904157791623E-10</v>
      </c>
      <c r="AJ290" s="29">
        <f t="shared" si="211"/>
        <v>-2.0396904157786168E-10</v>
      </c>
      <c r="AL290" s="35"/>
      <c r="AM290" s="35"/>
      <c r="AN290" s="35"/>
      <c r="AT290" s="35"/>
      <c r="AU290" s="35"/>
      <c r="AV290" s="35"/>
      <c r="BB290" s="35"/>
      <c r="BC290" s="35"/>
      <c r="BD290" s="35"/>
      <c r="BJ290" s="35">
        <v>1.92E-9</v>
      </c>
      <c r="BK290" s="35">
        <v>0.66079944628999998</v>
      </c>
      <c r="BL290" s="35">
        <v>3134.4268782626</v>
      </c>
      <c r="BM290" s="29">
        <f t="shared" si="212"/>
        <v>5.055445039386884E-10</v>
      </c>
      <c r="BN290" s="29">
        <f t="shared" si="213"/>
        <v>5.0561869609243421E-10</v>
      </c>
      <c r="BO290" s="29">
        <f t="shared" si="214"/>
        <v>5.056186934792901E-10</v>
      </c>
      <c r="BP290" s="29">
        <f t="shared" si="215"/>
        <v>5.05618693479369E-10</v>
      </c>
      <c r="BR290" s="35"/>
      <c r="BS290" s="35"/>
      <c r="BT290" s="35"/>
      <c r="BZ290" s="35"/>
      <c r="CA290" s="35"/>
      <c r="CB290" s="35"/>
      <c r="CH290" s="35"/>
      <c r="CI290" s="35"/>
      <c r="CJ290" s="35"/>
      <c r="CP290" s="35"/>
      <c r="CQ290" s="35"/>
      <c r="CR290" s="35"/>
      <c r="CX290" s="35"/>
      <c r="CY290" s="35"/>
      <c r="CZ290" s="35"/>
      <c r="DF290" s="35">
        <v>1.386E-8</v>
      </c>
      <c r="DG290" s="35">
        <v>5.5530411389500003</v>
      </c>
      <c r="DH290" s="35">
        <v>4775.7600884592002</v>
      </c>
      <c r="DI290" s="29">
        <f t="shared" si="220"/>
        <v>1.8210305561400563E-9</v>
      </c>
      <c r="DJ290" s="29">
        <f t="shared" si="221"/>
        <v>1.8218690997311729E-9</v>
      </c>
      <c r="DK290" s="29">
        <f t="shared" si="222"/>
        <v>1.8218690701967505E-9</v>
      </c>
      <c r="DL290" s="29">
        <f t="shared" si="223"/>
        <v>1.8218690701975314E-9</v>
      </c>
      <c r="DN290" s="35">
        <v>1.99E-9</v>
      </c>
      <c r="DO290" s="35">
        <v>2.6618751234400002</v>
      </c>
      <c r="DP290" s="35">
        <v>6696.4773245846</v>
      </c>
      <c r="DQ290" s="29">
        <f t="shared" si="224"/>
        <v>-2.0100476117977081E-10</v>
      </c>
      <c r="DR290" s="29">
        <f t="shared" si="225"/>
        <v>-2.0117418470375919E-10</v>
      </c>
      <c r="DS290" s="29">
        <f t="shared" si="226"/>
        <v>-2.0117417873644023E-10</v>
      </c>
      <c r="DT290" s="29">
        <f t="shared" si="227"/>
        <v>-2.0117417873663717E-10</v>
      </c>
      <c r="DV290" s="35">
        <v>2.8000000000000002E-10</v>
      </c>
      <c r="DW290" s="35">
        <v>3.1211420720600001</v>
      </c>
      <c r="DX290" s="35">
        <v>11925.274092600601</v>
      </c>
      <c r="DY290" s="29">
        <f t="shared" si="228"/>
        <v>-1.2446987957195926E-10</v>
      </c>
      <c r="DZ290" s="29">
        <f t="shared" si="229"/>
        <v>-1.2443165540057817E-10</v>
      </c>
      <c r="EA290" s="29">
        <f t="shared" si="230"/>
        <v>-1.2443165674694022E-10</v>
      </c>
      <c r="EB290" s="29">
        <f t="shared" si="231"/>
        <v>-1.2443165674689746E-10</v>
      </c>
      <c r="ED290" s="35"/>
      <c r="EE290" s="35"/>
      <c r="EF290" s="35"/>
      <c r="EL290" s="35"/>
      <c r="EM290" s="35"/>
      <c r="EN290" s="35"/>
      <c r="ET290" s="35"/>
      <c r="EU290" s="35"/>
      <c r="EV290" s="35"/>
    </row>
    <row r="291" spans="14:152" s="29" customFormat="1" ht="13.5" x14ac:dyDescent="0.3">
      <c r="N291" s="35">
        <v>2.5130000000000001E-8</v>
      </c>
      <c r="O291" s="35">
        <v>2.8815150260400002</v>
      </c>
      <c r="P291" s="35">
        <v>17924.910699820401</v>
      </c>
      <c r="Q291" s="29">
        <f t="shared" si="200"/>
        <v>6.8753822750727623E-9</v>
      </c>
      <c r="R291" s="29">
        <f t="shared" si="201"/>
        <v>6.8698453076497621E-9</v>
      </c>
      <c r="S291" s="29">
        <f t="shared" si="202"/>
        <v>6.8698455026758904E-9</v>
      </c>
      <c r="T291" s="29">
        <f t="shared" si="203"/>
        <v>6.8698455026703946E-9</v>
      </c>
      <c r="V291" s="35">
        <v>3.3999999999999998E-9</v>
      </c>
      <c r="W291" s="35">
        <v>2.8818592599800001</v>
      </c>
      <c r="X291" s="35">
        <v>17256.6315363414</v>
      </c>
      <c r="Y291" s="29">
        <f t="shared" si="204"/>
        <v>3.1059917379064806E-9</v>
      </c>
      <c r="Z291" s="29">
        <f t="shared" si="205"/>
        <v>3.1062966593247488E-9</v>
      </c>
      <c r="AA291" s="29">
        <f t="shared" si="206"/>
        <v>3.1062966485876004E-9</v>
      </c>
      <c r="AB291" s="29">
        <f t="shared" si="207"/>
        <v>3.1062966485879147E-9</v>
      </c>
      <c r="AD291" s="35">
        <v>3E-10</v>
      </c>
      <c r="AE291" s="35">
        <v>4.3890812558799999</v>
      </c>
      <c r="AF291" s="35">
        <v>12295.9542296092</v>
      </c>
      <c r="AG291" s="29">
        <f t="shared" si="208"/>
        <v>-2.9835282569890452E-10</v>
      </c>
      <c r="AH291" s="29">
        <f t="shared" si="209"/>
        <v>-2.9834788898709301E-10</v>
      </c>
      <c r="AI291" s="29">
        <f t="shared" si="210"/>
        <v>-2.9834788916110069E-10</v>
      </c>
      <c r="AJ291" s="29">
        <f t="shared" si="211"/>
        <v>-2.9834788916109531E-10</v>
      </c>
      <c r="AL291" s="35"/>
      <c r="AM291" s="35"/>
      <c r="AN291" s="35"/>
      <c r="AT291" s="35"/>
      <c r="AU291" s="35"/>
      <c r="AV291" s="35"/>
      <c r="BB291" s="35"/>
      <c r="BC291" s="35"/>
      <c r="BD291" s="35"/>
      <c r="BJ291" s="35">
        <v>1.61E-9</v>
      </c>
      <c r="BK291" s="35">
        <v>2.8791539124500001</v>
      </c>
      <c r="BL291" s="35">
        <v>4392.8808098882</v>
      </c>
      <c r="BM291" s="29">
        <f t="shared" si="212"/>
        <v>6.2761161984051508E-10</v>
      </c>
      <c r="BN291" s="29">
        <f t="shared" si="213"/>
        <v>6.2752838761927356E-10</v>
      </c>
      <c r="BO291" s="29">
        <f t="shared" si="214"/>
        <v>6.2752839055086865E-10</v>
      </c>
      <c r="BP291" s="29">
        <f t="shared" si="215"/>
        <v>6.2752839055078438E-10</v>
      </c>
      <c r="BR291" s="35"/>
      <c r="BS291" s="35"/>
      <c r="BT291" s="35"/>
      <c r="BZ291" s="35"/>
      <c r="CA291" s="35"/>
      <c r="CB291" s="35"/>
      <c r="CH291" s="35"/>
      <c r="CI291" s="35"/>
      <c r="CJ291" s="35"/>
      <c r="CP291" s="35"/>
      <c r="CQ291" s="35"/>
      <c r="CR291" s="35"/>
      <c r="CX291" s="35"/>
      <c r="CY291" s="35"/>
      <c r="CZ291" s="35"/>
      <c r="DF291" s="35">
        <v>1.372E-8</v>
      </c>
      <c r="DG291" s="35">
        <v>1.07224580315</v>
      </c>
      <c r="DH291" s="35">
        <v>12722.552420485201</v>
      </c>
      <c r="DI291" s="29">
        <f t="shared" si="220"/>
        <v>1.2813747183668389E-8</v>
      </c>
      <c r="DJ291" s="29">
        <f t="shared" si="221"/>
        <v>1.2814544276500806E-8</v>
      </c>
      <c r="DK291" s="29">
        <f t="shared" si="222"/>
        <v>1.2814544248432013E-8</v>
      </c>
      <c r="DL291" s="29">
        <f t="shared" si="223"/>
        <v>1.2814544248432849E-8</v>
      </c>
      <c r="DN291" s="35">
        <v>2.2699999999999998E-9</v>
      </c>
      <c r="DO291" s="35">
        <v>1.69939961119</v>
      </c>
      <c r="DP291" s="35">
        <v>18984.292630009601</v>
      </c>
      <c r="DQ291" s="29">
        <f t="shared" si="224"/>
        <v>-1.2693792322649561E-9</v>
      </c>
      <c r="DR291" s="29">
        <f t="shared" si="225"/>
        <v>-1.2689226372184612E-9</v>
      </c>
      <c r="DS291" s="29">
        <f t="shared" si="226"/>
        <v>-1.2689226533017545E-9</v>
      </c>
      <c r="DT291" s="29">
        <f t="shared" si="227"/>
        <v>-1.2689226533012195E-9</v>
      </c>
      <c r="DV291" s="35">
        <v>3.6E-10</v>
      </c>
      <c r="DW291" s="35">
        <v>1.1656875090400001</v>
      </c>
      <c r="DX291" s="35">
        <v>18052.929543157799</v>
      </c>
      <c r="DY291" s="29">
        <f t="shared" si="228"/>
        <v>2.1515414092128723E-10</v>
      </c>
      <c r="DZ291" s="29">
        <f t="shared" si="229"/>
        <v>2.1508754722294404E-10</v>
      </c>
      <c r="EA291" s="29">
        <f t="shared" si="230"/>
        <v>2.1508754956867453E-10</v>
      </c>
      <c r="EB291" s="29">
        <f t="shared" si="231"/>
        <v>2.1508754956859248E-10</v>
      </c>
      <c r="ED291" s="35"/>
      <c r="EE291" s="35"/>
      <c r="EF291" s="35"/>
      <c r="EL291" s="35"/>
      <c r="EM291" s="35"/>
      <c r="EN291" s="35"/>
      <c r="ET291" s="35"/>
      <c r="EU291" s="35"/>
      <c r="EV291" s="35"/>
    </row>
    <row r="292" spans="14:152" s="29" customFormat="1" ht="13.5" x14ac:dyDescent="0.3">
      <c r="N292" s="35">
        <v>2.6829999999999999E-8</v>
      </c>
      <c r="O292" s="35">
        <v>3.68680362407</v>
      </c>
      <c r="P292" s="35">
        <v>3603.6963500726001</v>
      </c>
      <c r="Q292" s="29">
        <f t="shared" si="200"/>
        <v>2.1926557576720073E-8</v>
      </c>
      <c r="R292" s="29">
        <f t="shared" si="201"/>
        <v>2.1925845490846214E-8</v>
      </c>
      <c r="S292" s="29">
        <f t="shared" si="202"/>
        <v>2.1925845515927825E-8</v>
      </c>
      <c r="T292" s="29">
        <f t="shared" si="203"/>
        <v>2.1925845515927058E-8</v>
      </c>
      <c r="V292" s="35">
        <v>3.34E-9</v>
      </c>
      <c r="W292" s="35">
        <v>6.13670038311</v>
      </c>
      <c r="X292" s="35">
        <v>5724.9356974290004</v>
      </c>
      <c r="Y292" s="29">
        <f t="shared" si="204"/>
        <v>5.3323874349569162E-10</v>
      </c>
      <c r="Z292" s="29">
        <f t="shared" si="205"/>
        <v>5.3299752200641078E-10</v>
      </c>
      <c r="AA292" s="29">
        <f t="shared" si="206"/>
        <v>5.329975305026218E-10</v>
      </c>
      <c r="AB292" s="29">
        <f t="shared" si="207"/>
        <v>5.329975305023875E-10</v>
      </c>
      <c r="AD292" s="35">
        <v>2.8999999999999998E-10</v>
      </c>
      <c r="AE292" s="35">
        <v>6.2527668613099996</v>
      </c>
      <c r="AF292" s="35">
        <v>17924.910699820401</v>
      </c>
      <c r="AG292" s="29">
        <f t="shared" si="208"/>
        <v>-1.4075705933355529E-10</v>
      </c>
      <c r="AH292" s="29">
        <f t="shared" si="209"/>
        <v>-1.4069897611786266E-10</v>
      </c>
      <c r="AI292" s="29">
        <f t="shared" si="210"/>
        <v>-1.4069897816376522E-10</v>
      </c>
      <c r="AJ292" s="29">
        <f t="shared" si="211"/>
        <v>-1.4069897816370755E-10</v>
      </c>
      <c r="AL292" s="35"/>
      <c r="AM292" s="35"/>
      <c r="AN292" s="35"/>
      <c r="AT292" s="35"/>
      <c r="AU292" s="35"/>
      <c r="AV292" s="35"/>
      <c r="BB292" s="35"/>
      <c r="BC292" s="35"/>
      <c r="BD292" s="35"/>
      <c r="BJ292" s="35">
        <v>1.5900000000000001E-9</v>
      </c>
      <c r="BK292" s="35">
        <v>3.7224974611300001</v>
      </c>
      <c r="BL292" s="35">
        <v>13517.8701062334</v>
      </c>
      <c r="BM292" s="29">
        <f t="shared" si="212"/>
        <v>-1.5498335178701923E-9</v>
      </c>
      <c r="BN292" s="29">
        <f t="shared" si="213"/>
        <v>-1.5498948421816981E-9</v>
      </c>
      <c r="BO292" s="29">
        <f t="shared" si="214"/>
        <v>-1.5498948400225828E-9</v>
      </c>
      <c r="BP292" s="29">
        <f t="shared" si="215"/>
        <v>-1.5498948400226434E-9</v>
      </c>
      <c r="BR292" s="35"/>
      <c r="BS292" s="35"/>
      <c r="BT292" s="35"/>
      <c r="BZ292" s="35"/>
      <c r="CA292" s="35"/>
      <c r="CB292" s="35"/>
      <c r="CH292" s="35"/>
      <c r="CI292" s="35"/>
      <c r="CJ292" s="35"/>
      <c r="CP292" s="35"/>
      <c r="CQ292" s="35"/>
      <c r="CR292" s="35"/>
      <c r="CX292" s="35"/>
      <c r="CY292" s="35"/>
      <c r="CZ292" s="35"/>
      <c r="DF292" s="35">
        <v>1.4230000000000001E-8</v>
      </c>
      <c r="DG292" s="35">
        <v>4.46530428193</v>
      </c>
      <c r="DH292" s="35">
        <v>574.34479833479998</v>
      </c>
      <c r="DI292" s="29">
        <f t="shared" si="220"/>
        <v>4.7913008934815186E-9</v>
      </c>
      <c r="DJ292" s="29">
        <f t="shared" si="221"/>
        <v>4.7913992382456522E-9</v>
      </c>
      <c r="DK292" s="29">
        <f t="shared" si="222"/>
        <v>4.7913992347818119E-9</v>
      </c>
      <c r="DL292" s="29">
        <f t="shared" si="223"/>
        <v>4.7913992347819079E-9</v>
      </c>
      <c r="DN292" s="35">
        <v>2.1700000000000002E-9</v>
      </c>
      <c r="DO292" s="35">
        <v>4.7156526083100001</v>
      </c>
      <c r="DP292" s="35">
        <v>8671.9698704406001</v>
      </c>
      <c r="DQ292" s="29">
        <f t="shared" si="224"/>
        <v>1.0766823600671497E-9</v>
      </c>
      <c r="DR292" s="29">
        <f t="shared" si="225"/>
        <v>1.0768911454199735E-9</v>
      </c>
      <c r="DS292" s="29">
        <f t="shared" si="226"/>
        <v>1.0768911380664245E-9</v>
      </c>
      <c r="DT292" s="29">
        <f t="shared" si="227"/>
        <v>1.0768911380666921E-9</v>
      </c>
      <c r="DV292" s="35">
        <v>3.1999999999999998E-10</v>
      </c>
      <c r="DW292" s="35">
        <v>1.72704226918</v>
      </c>
      <c r="DX292" s="35">
        <v>12566.1516999828</v>
      </c>
      <c r="DY292" s="29">
        <f t="shared" si="228"/>
        <v>1.6263290123324994E-11</v>
      </c>
      <c r="DZ292" s="29">
        <f t="shared" si="229"/>
        <v>1.6211969090920026E-11</v>
      </c>
      <c r="EA292" s="29">
        <f t="shared" si="230"/>
        <v>1.6211970898526615E-11</v>
      </c>
      <c r="EB292" s="29">
        <f t="shared" si="231"/>
        <v>1.6211970898472118E-11</v>
      </c>
      <c r="ED292" s="35"/>
      <c r="EE292" s="35"/>
      <c r="EF292" s="35"/>
      <c r="EL292" s="35"/>
      <c r="EM292" s="35"/>
      <c r="EN292" s="35"/>
      <c r="ET292" s="35"/>
      <c r="EU292" s="35"/>
      <c r="EV292" s="35"/>
    </row>
    <row r="293" spans="14:152" s="29" customFormat="1" ht="13.5" x14ac:dyDescent="0.3">
      <c r="N293" s="35">
        <v>2.6960000000000001E-8</v>
      </c>
      <c r="O293" s="35">
        <v>2.6693177672999999</v>
      </c>
      <c r="P293" s="35">
        <v>10184.3039162316</v>
      </c>
      <c r="Q293" s="29">
        <f t="shared" si="200"/>
        <v>1.7549528247830483E-10</v>
      </c>
      <c r="R293" s="29">
        <f t="shared" si="201"/>
        <v>1.7198659115886435E-10</v>
      </c>
      <c r="S293" s="29">
        <f t="shared" si="202"/>
        <v>1.7198671474009953E-10</v>
      </c>
      <c r="T293" s="29">
        <f t="shared" si="203"/>
        <v>1.7198671473626834E-10</v>
      </c>
      <c r="V293" s="35">
        <v>3.3900000000000001E-9</v>
      </c>
      <c r="W293" s="35">
        <v>4.0852702516899999</v>
      </c>
      <c r="X293" s="35">
        <v>664.75604512999996</v>
      </c>
      <c r="Y293" s="29">
        <f t="shared" si="204"/>
        <v>-2.2983280459043948E-9</v>
      </c>
      <c r="Z293" s="29">
        <f t="shared" si="205"/>
        <v>-2.2983068766611717E-9</v>
      </c>
      <c r="AA293" s="29">
        <f t="shared" si="206"/>
        <v>-2.2983068774067866E-9</v>
      </c>
      <c r="AB293" s="29">
        <f t="shared" si="207"/>
        <v>-2.2983068774067642E-9</v>
      </c>
      <c r="AD293" s="35">
        <v>2.5000000000000002E-10</v>
      </c>
      <c r="AE293" s="35">
        <v>4.8900024797499997</v>
      </c>
      <c r="AF293" s="35">
        <v>30065.511840298201</v>
      </c>
      <c r="AG293" s="29">
        <f t="shared" si="208"/>
        <v>-2.4995417875269498E-10</v>
      </c>
      <c r="AH293" s="29">
        <f t="shared" si="209"/>
        <v>-2.4995232135295951E-10</v>
      </c>
      <c r="AI293" s="29">
        <f t="shared" si="210"/>
        <v>-2.4995232141902968E-10</v>
      </c>
      <c r="AJ293" s="29">
        <f t="shared" si="211"/>
        <v>-2.4995232141902772E-10</v>
      </c>
      <c r="AL293" s="35"/>
      <c r="AM293" s="35"/>
      <c r="AN293" s="35"/>
      <c r="AT293" s="35"/>
      <c r="AU293" s="35"/>
      <c r="AV293" s="35"/>
      <c r="BB293" s="35"/>
      <c r="BC293" s="35"/>
      <c r="BD293" s="35"/>
      <c r="BJ293" s="35">
        <v>1.68E-9</v>
      </c>
      <c r="BK293" s="35">
        <v>0.55746622744999996</v>
      </c>
      <c r="BL293" s="35">
        <v>110.2063212194</v>
      </c>
      <c r="BM293" s="29">
        <f t="shared" si="212"/>
        <v>-1.1774771435956882E-9</v>
      </c>
      <c r="BN293" s="29">
        <f t="shared" si="213"/>
        <v>-1.1774754559586786E-9</v>
      </c>
      <c r="BO293" s="29">
        <f t="shared" si="214"/>
        <v>-1.1774754560181196E-9</v>
      </c>
      <c r="BP293" s="29">
        <f t="shared" si="215"/>
        <v>-1.177475456018118E-9</v>
      </c>
      <c r="BR293" s="35"/>
      <c r="BS293" s="35"/>
      <c r="BT293" s="35"/>
      <c r="BZ293" s="35"/>
      <c r="CA293" s="35"/>
      <c r="CB293" s="35"/>
      <c r="CH293" s="35"/>
      <c r="CI293" s="35"/>
      <c r="CJ293" s="35"/>
      <c r="CP293" s="35"/>
      <c r="CQ293" s="35"/>
      <c r="CR293" s="35"/>
      <c r="CX293" s="35"/>
      <c r="CY293" s="35"/>
      <c r="CZ293" s="35"/>
      <c r="DF293" s="35">
        <v>1.424E-8</v>
      </c>
      <c r="DG293" s="35">
        <v>2.57162391016</v>
      </c>
      <c r="DH293" s="35">
        <v>3399.9862886134001</v>
      </c>
      <c r="DI293" s="29">
        <f t="shared" si="220"/>
        <v>4.5553038557689E-9</v>
      </c>
      <c r="DJ293" s="29">
        <f t="shared" si="221"/>
        <v>4.5558900541267686E-9</v>
      </c>
      <c r="DK293" s="29">
        <f t="shared" si="222"/>
        <v>4.5558900334801552E-9</v>
      </c>
      <c r="DL293" s="29">
        <f t="shared" si="223"/>
        <v>4.5558900334808269E-9</v>
      </c>
      <c r="DN293" s="35">
        <v>1.99E-9</v>
      </c>
      <c r="DO293" s="35">
        <v>0.66532566161999995</v>
      </c>
      <c r="DP293" s="35">
        <v>15664.0355227085</v>
      </c>
      <c r="DQ293" s="29">
        <f t="shared" si="224"/>
        <v>-1.6311600960698625E-9</v>
      </c>
      <c r="DR293" s="29">
        <f t="shared" si="225"/>
        <v>-1.6313882450985797E-9</v>
      </c>
      <c r="DS293" s="29">
        <f t="shared" si="226"/>
        <v>-1.6313882370639569E-9</v>
      </c>
      <c r="DT293" s="29">
        <f t="shared" si="227"/>
        <v>-1.631388237064216E-9</v>
      </c>
      <c r="DV293" s="35">
        <v>2.8000000000000002E-10</v>
      </c>
      <c r="DW293" s="35">
        <v>2.8025445789500001</v>
      </c>
      <c r="DX293" s="35">
        <v>3607.2194684216001</v>
      </c>
      <c r="DY293" s="29">
        <f t="shared" si="228"/>
        <v>3.6177908451591099E-11</v>
      </c>
      <c r="DZ293" s="29">
        <f t="shared" si="229"/>
        <v>3.6165109361382657E-11</v>
      </c>
      <c r="EA293" s="29">
        <f t="shared" si="230"/>
        <v>3.6165109812185874E-11</v>
      </c>
      <c r="EB293" s="29">
        <f t="shared" si="231"/>
        <v>3.6165109812172064E-11</v>
      </c>
      <c r="ED293" s="35"/>
      <c r="EE293" s="35"/>
      <c r="EF293" s="35"/>
      <c r="EL293" s="35"/>
      <c r="EM293" s="35"/>
      <c r="EN293" s="35"/>
      <c r="ET293" s="35"/>
      <c r="EU293" s="35"/>
      <c r="EV293" s="35"/>
    </row>
    <row r="294" spans="14:152" s="29" customFormat="1" ht="13.5" x14ac:dyDescent="0.3">
      <c r="N294" s="35">
        <v>2.386E-8</v>
      </c>
      <c r="O294" s="35">
        <v>1.0571081577500001</v>
      </c>
      <c r="P294" s="35">
        <v>3607.2194684216001</v>
      </c>
      <c r="Q294" s="29">
        <f t="shared" si="200"/>
        <v>-2.3835769510449419E-8</v>
      </c>
      <c r="R294" s="29">
        <f t="shared" si="201"/>
        <v>-2.3835719929091463E-8</v>
      </c>
      <c r="S294" s="29">
        <f t="shared" si="202"/>
        <v>-2.383571993083868E-8</v>
      </c>
      <c r="T294" s="29">
        <f t="shared" si="203"/>
        <v>-2.3835719930838628E-8</v>
      </c>
      <c r="V294" s="35">
        <v>4.32E-9</v>
      </c>
      <c r="W294" s="35">
        <v>2.52188285182</v>
      </c>
      <c r="X294" s="35">
        <v>18454.601664915001</v>
      </c>
      <c r="Y294" s="29">
        <f t="shared" si="204"/>
        <v>3.3949503080266846E-9</v>
      </c>
      <c r="Z294" s="29">
        <f t="shared" si="205"/>
        <v>3.3955802370627414E-9</v>
      </c>
      <c r="AA294" s="29">
        <f t="shared" si="206"/>
        <v>3.395580214878963E-9</v>
      </c>
      <c r="AB294" s="29">
        <f t="shared" si="207"/>
        <v>3.395580214879571E-9</v>
      </c>
      <c r="AD294" s="35">
        <v>2.5999999999999998E-10</v>
      </c>
      <c r="AE294" s="35">
        <v>2.4311932123600002</v>
      </c>
      <c r="AF294" s="35">
        <v>6518.7582172674001</v>
      </c>
      <c r="AG294" s="29">
        <f t="shared" si="208"/>
        <v>1.9939140222083043E-11</v>
      </c>
      <c r="AH294" s="29">
        <f t="shared" si="209"/>
        <v>1.9960735505818213E-11</v>
      </c>
      <c r="AI294" s="29">
        <f t="shared" si="210"/>
        <v>1.9960734745199749E-11</v>
      </c>
      <c r="AJ294" s="29">
        <f t="shared" si="211"/>
        <v>1.9960734745225537E-11</v>
      </c>
      <c r="AL294" s="35"/>
      <c r="AM294" s="35"/>
      <c r="AN294" s="35"/>
      <c r="AT294" s="35"/>
      <c r="AU294" s="35"/>
      <c r="AV294" s="35"/>
      <c r="BB294" s="35"/>
      <c r="BC294" s="35"/>
      <c r="BD294" s="35"/>
      <c r="BJ294" s="35">
        <v>1.5799999999999999E-9</v>
      </c>
      <c r="BK294" s="35">
        <v>5.6724819721299999</v>
      </c>
      <c r="BL294" s="35">
        <v>4407.1079038897997</v>
      </c>
      <c r="BM294" s="29">
        <f t="shared" si="212"/>
        <v>-4.415707731051311E-10</v>
      </c>
      <c r="BN294" s="29">
        <f t="shared" si="213"/>
        <v>-4.4148533380560873E-10</v>
      </c>
      <c r="BO294" s="29">
        <f t="shared" si="214"/>
        <v>-4.4148533681491698E-10</v>
      </c>
      <c r="BP294" s="29">
        <f t="shared" si="215"/>
        <v>-4.4148533681483074E-10</v>
      </c>
      <c r="BR294" s="35"/>
      <c r="BS294" s="35"/>
      <c r="BT294" s="35"/>
      <c r="BZ294" s="35"/>
      <c r="CA294" s="35"/>
      <c r="CB294" s="35"/>
      <c r="CH294" s="35"/>
      <c r="CI294" s="35"/>
      <c r="CJ294" s="35"/>
      <c r="CP294" s="35"/>
      <c r="CQ294" s="35"/>
      <c r="CR294" s="35"/>
      <c r="CX294" s="35"/>
      <c r="CY294" s="35"/>
      <c r="CZ294" s="35"/>
      <c r="DF294" s="35">
        <v>1.3799999999999999E-8</v>
      </c>
      <c r="DG294" s="35">
        <v>5.76156315252</v>
      </c>
      <c r="DH294" s="35">
        <v>16335.837804536601</v>
      </c>
      <c r="DI294" s="29">
        <f t="shared" si="220"/>
        <v>8.4744463539980496E-9</v>
      </c>
      <c r="DJ294" s="29">
        <f t="shared" si="221"/>
        <v>8.4767198537965336E-9</v>
      </c>
      <c r="DK294" s="29">
        <f t="shared" si="222"/>
        <v>8.4767197737267556E-9</v>
      </c>
      <c r="DL294" s="29">
        <f t="shared" si="223"/>
        <v>8.4767197737292322E-9</v>
      </c>
      <c r="DN294" s="35">
        <v>2.0099999999999999E-9</v>
      </c>
      <c r="DO294" s="35">
        <v>3.90133282111</v>
      </c>
      <c r="DP294" s="35">
        <v>266.60704172179999</v>
      </c>
      <c r="DQ294" s="29">
        <f t="shared" si="224"/>
        <v>-7.4098379344651418E-10</v>
      </c>
      <c r="DR294" s="29">
        <f t="shared" si="225"/>
        <v>-7.4097742765440218E-10</v>
      </c>
      <c r="DS294" s="29">
        <f t="shared" si="226"/>
        <v>-7.4097742787861455E-10</v>
      </c>
      <c r="DT294" s="29">
        <f t="shared" si="227"/>
        <v>-7.4097742787860783E-10</v>
      </c>
      <c r="DV294" s="35">
        <v>3.1999999999999998E-10</v>
      </c>
      <c r="DW294" s="35">
        <v>4.0439083953099999</v>
      </c>
      <c r="DX294" s="35">
        <v>6680.2445323313996</v>
      </c>
      <c r="DY294" s="29">
        <f t="shared" si="228"/>
        <v>2.7220489810641464E-10</v>
      </c>
      <c r="DZ294" s="29">
        <f t="shared" si="229"/>
        <v>2.7219053484756155E-10</v>
      </c>
      <c r="EA294" s="29">
        <f t="shared" si="230"/>
        <v>2.7219053535349183E-10</v>
      </c>
      <c r="EB294" s="29">
        <f t="shared" si="231"/>
        <v>2.7219053535347751E-10</v>
      </c>
      <c r="ED294" s="35"/>
      <c r="EE294" s="35"/>
      <c r="EF294" s="35"/>
      <c r="EL294" s="35"/>
      <c r="EM294" s="35"/>
      <c r="EN294" s="35"/>
      <c r="ET294" s="35"/>
      <c r="EU294" s="35"/>
      <c r="EV294" s="35"/>
    </row>
    <row r="295" spans="14:152" s="29" customFormat="1" ht="13.5" x14ac:dyDescent="0.3">
      <c r="N295" s="35">
        <v>2.4439999999999999E-8</v>
      </c>
      <c r="O295" s="35">
        <v>3.4690144442299999</v>
      </c>
      <c r="P295" s="35">
        <v>6298.3283211764001</v>
      </c>
      <c r="Q295" s="29">
        <f t="shared" si="200"/>
        <v>1.219568166102629E-8</v>
      </c>
      <c r="R295" s="29">
        <f t="shared" si="201"/>
        <v>1.2193976922618102E-8</v>
      </c>
      <c r="S295" s="29">
        <f t="shared" si="202"/>
        <v>1.2193976982662758E-8</v>
      </c>
      <c r="T295" s="29">
        <f t="shared" si="203"/>
        <v>1.2193976982660953E-8</v>
      </c>
      <c r="V295" s="35">
        <v>3.36E-9</v>
      </c>
      <c r="W295" s="35">
        <v>4.22863444521</v>
      </c>
      <c r="X295" s="35">
        <v>6696.4773245846</v>
      </c>
      <c r="Y295" s="29">
        <f t="shared" si="204"/>
        <v>3.3414185254831005E-9</v>
      </c>
      <c r="Z295" s="29">
        <f t="shared" si="205"/>
        <v>3.341388315622203E-9</v>
      </c>
      <c r="AA295" s="29">
        <f t="shared" si="206"/>
        <v>3.3413883166866695E-9</v>
      </c>
      <c r="AB295" s="29">
        <f t="shared" si="207"/>
        <v>3.3413883166866343E-9</v>
      </c>
      <c r="AD295" s="35">
        <v>2.8000000000000002E-10</v>
      </c>
      <c r="AE295" s="35">
        <v>3.9703210535400002</v>
      </c>
      <c r="AF295" s="35">
        <v>4407.1079038897997</v>
      </c>
      <c r="AG295" s="29">
        <f t="shared" si="208"/>
        <v>2.7677662696134714E-10</v>
      </c>
      <c r="AH295" s="29">
        <f t="shared" si="209"/>
        <v>2.7677901242333948E-10</v>
      </c>
      <c r="AI295" s="29">
        <f t="shared" si="210"/>
        <v>2.7677901233933583E-10</v>
      </c>
      <c r="AJ295" s="29">
        <f t="shared" si="211"/>
        <v>2.7677901233933826E-10</v>
      </c>
      <c r="AL295" s="35"/>
      <c r="AM295" s="35"/>
      <c r="AN295" s="35"/>
      <c r="AT295" s="35"/>
      <c r="AU295" s="35"/>
      <c r="AV295" s="35"/>
      <c r="BB295" s="35"/>
      <c r="BC295" s="35"/>
      <c r="BD295" s="35"/>
      <c r="BJ295" s="35">
        <v>1.61E-9</v>
      </c>
      <c r="BK295" s="35">
        <v>1.7678992846399999</v>
      </c>
      <c r="BL295" s="35">
        <v>6709.6740408674004</v>
      </c>
      <c r="BM295" s="29">
        <f t="shared" si="212"/>
        <v>-1.1332135940559901E-9</v>
      </c>
      <c r="BN295" s="29">
        <f t="shared" si="213"/>
        <v>-1.1333116508430325E-9</v>
      </c>
      <c r="BO295" s="29">
        <f t="shared" si="214"/>
        <v>-1.1333116473894751E-9</v>
      </c>
      <c r="BP295" s="29">
        <f t="shared" si="215"/>
        <v>-1.1333116473895725E-9</v>
      </c>
      <c r="BR295" s="35"/>
      <c r="BS295" s="35"/>
      <c r="BT295" s="35"/>
      <c r="BZ295" s="35"/>
      <c r="CA295" s="35"/>
      <c r="CB295" s="35"/>
      <c r="CH295" s="35"/>
      <c r="CI295" s="35"/>
      <c r="CJ295" s="35"/>
      <c r="CP295" s="35"/>
      <c r="CQ295" s="35"/>
      <c r="CR295" s="35"/>
      <c r="CX295" s="35"/>
      <c r="CY295" s="35"/>
      <c r="CZ295" s="35"/>
      <c r="DF295" s="35">
        <v>1.338E-8</v>
      </c>
      <c r="DG295" s="35">
        <v>2.9760455863800002</v>
      </c>
      <c r="DH295" s="35">
        <v>6127.6554505572003</v>
      </c>
      <c r="DI295" s="29">
        <f t="shared" si="220"/>
        <v>-5.1983757058308891E-9</v>
      </c>
      <c r="DJ295" s="29">
        <f t="shared" si="221"/>
        <v>-5.1974102596123353E-9</v>
      </c>
      <c r="DK295" s="29">
        <f t="shared" si="222"/>
        <v>-5.1974102936173861E-9</v>
      </c>
      <c r="DL295" s="29">
        <f t="shared" si="223"/>
        <v>-5.1974102936163348E-9</v>
      </c>
      <c r="DN295" s="35">
        <v>2.4199999999999999E-9</v>
      </c>
      <c r="DO295" s="35">
        <v>0.76562027191000004</v>
      </c>
      <c r="DP295" s="35">
        <v>3281.2385647862002</v>
      </c>
      <c r="DQ295" s="29">
        <f t="shared" si="224"/>
        <v>-1.9234743531053877E-9</v>
      </c>
      <c r="DR295" s="29">
        <f t="shared" si="225"/>
        <v>-1.9235359300728577E-9</v>
      </c>
      <c r="DS295" s="29">
        <f t="shared" si="226"/>
        <v>-1.9235359279040844E-9</v>
      </c>
      <c r="DT295" s="29">
        <f t="shared" si="227"/>
        <v>-1.9235359279041473E-9</v>
      </c>
      <c r="DV295" s="35">
        <v>2.7E-10</v>
      </c>
      <c r="DW295" s="35">
        <v>2.53565904393</v>
      </c>
      <c r="DX295" s="35">
        <v>19004.647949408401</v>
      </c>
      <c r="DY295" s="29">
        <f t="shared" si="228"/>
        <v>-2.6516711251775986E-10</v>
      </c>
      <c r="DZ295" s="29">
        <f t="shared" si="229"/>
        <v>-2.6517945594491257E-10</v>
      </c>
      <c r="EA295" s="29">
        <f t="shared" si="230"/>
        <v>-2.6517945551043409E-10</v>
      </c>
      <c r="EB295" s="29">
        <f t="shared" si="231"/>
        <v>-2.6517945551044851E-10</v>
      </c>
      <c r="ED295" s="35"/>
      <c r="EE295" s="35"/>
      <c r="EF295" s="35"/>
      <c r="EL295" s="35"/>
      <c r="EM295" s="35"/>
      <c r="EN295" s="35"/>
      <c r="ET295" s="35"/>
      <c r="EU295" s="35"/>
      <c r="EV295" s="35"/>
    </row>
    <row r="296" spans="14:152" s="29" customFormat="1" ht="13.5" x14ac:dyDescent="0.3">
      <c r="N296" s="35">
        <v>2.5659999999999999E-8</v>
      </c>
      <c r="O296" s="35">
        <v>5.5594195646799998</v>
      </c>
      <c r="P296" s="35">
        <v>6546.1597733642002</v>
      </c>
      <c r="Q296" s="29">
        <f t="shared" si="200"/>
        <v>8.9173049362100837E-9</v>
      </c>
      <c r="R296" s="29">
        <f t="shared" si="201"/>
        <v>8.9152921181109768E-9</v>
      </c>
      <c r="S296" s="29">
        <f t="shared" si="202"/>
        <v>8.9152921890064847E-9</v>
      </c>
      <c r="T296" s="29">
        <f t="shared" si="203"/>
        <v>8.9152921890044333E-9</v>
      </c>
      <c r="V296" s="35">
        <v>3.4200000000000002E-9</v>
      </c>
      <c r="W296" s="35">
        <v>5.96724705923</v>
      </c>
      <c r="X296" s="35">
        <v>3546.7979751369999</v>
      </c>
      <c r="Y296" s="29">
        <f t="shared" si="204"/>
        <v>2.520678043293705E-9</v>
      </c>
      <c r="Z296" s="29">
        <f t="shared" si="205"/>
        <v>2.5207828054109847E-9</v>
      </c>
      <c r="AA296" s="29">
        <f t="shared" si="206"/>
        <v>2.5207828017212E-9</v>
      </c>
      <c r="AB296" s="29">
        <f t="shared" si="207"/>
        <v>2.5207828017212985E-9</v>
      </c>
      <c r="AD296" s="35">
        <v>2.5000000000000002E-10</v>
      </c>
      <c r="AE296" s="35">
        <v>1.8863175273699999</v>
      </c>
      <c r="AF296" s="35">
        <v>4379.6390374902003</v>
      </c>
      <c r="AG296" s="29">
        <f t="shared" si="208"/>
        <v>-1.8063524291001129E-10</v>
      </c>
      <c r="AH296" s="29">
        <f t="shared" si="209"/>
        <v>-1.8064491572269267E-10</v>
      </c>
      <c r="AI296" s="29">
        <f t="shared" si="210"/>
        <v>-1.8064491538201104E-10</v>
      </c>
      <c r="AJ296" s="29">
        <f t="shared" si="211"/>
        <v>-1.8064491538202332E-10</v>
      </c>
      <c r="AL296" s="35"/>
      <c r="AM296" s="35"/>
      <c r="AN296" s="35"/>
      <c r="AT296" s="35"/>
      <c r="AU296" s="35"/>
      <c r="AV296" s="35"/>
      <c r="BB296" s="35"/>
      <c r="BC296" s="35"/>
      <c r="BD296" s="35"/>
      <c r="BJ296" s="35">
        <v>1.5799999999999999E-9</v>
      </c>
      <c r="BK296" s="35">
        <v>5.5064384525600003</v>
      </c>
      <c r="BL296" s="35">
        <v>13171.0014406876</v>
      </c>
      <c r="BM296" s="29">
        <f t="shared" si="212"/>
        <v>1.3992422652157309E-9</v>
      </c>
      <c r="BN296" s="29">
        <f t="shared" si="213"/>
        <v>1.3991187294314258E-9</v>
      </c>
      <c r="BO296" s="29">
        <f t="shared" si="214"/>
        <v>1.3991187337832557E-9</v>
      </c>
      <c r="BP296" s="29">
        <f t="shared" si="215"/>
        <v>1.3991187337831094E-9</v>
      </c>
      <c r="BR296" s="35"/>
      <c r="BS296" s="35"/>
      <c r="BT296" s="35"/>
      <c r="BZ296" s="35"/>
      <c r="CA296" s="35"/>
      <c r="CB296" s="35"/>
      <c r="CH296" s="35"/>
      <c r="CI296" s="35"/>
      <c r="CJ296" s="35"/>
      <c r="CP296" s="35"/>
      <c r="CQ296" s="35"/>
      <c r="CR296" s="35"/>
      <c r="CX296" s="35"/>
      <c r="CY296" s="35"/>
      <c r="CZ296" s="35"/>
      <c r="DF296" s="35">
        <v>1.479E-8</v>
      </c>
      <c r="DG296" s="35">
        <v>4.74310691166</v>
      </c>
      <c r="DH296" s="35">
        <v>12566.1516999828</v>
      </c>
      <c r="DI296" s="29">
        <f t="shared" si="220"/>
        <v>1.1035398609575684E-9</v>
      </c>
      <c r="DJ296" s="29">
        <f t="shared" si="221"/>
        <v>1.1059082798447776E-9</v>
      </c>
      <c r="DK296" s="29">
        <f t="shared" si="222"/>
        <v>1.1059081964262226E-9</v>
      </c>
      <c r="DL296" s="29">
        <f t="shared" si="223"/>
        <v>1.1059081964287375E-9</v>
      </c>
      <c r="DN296" s="35">
        <v>2.5399999999999999E-9</v>
      </c>
      <c r="DO296" s="35">
        <v>6.0771214653000003</v>
      </c>
      <c r="DP296" s="35">
        <v>14054.607308025999</v>
      </c>
      <c r="DQ296" s="29">
        <f t="shared" si="224"/>
        <v>-7.5530380935828267E-10</v>
      </c>
      <c r="DR296" s="29">
        <f t="shared" si="225"/>
        <v>-7.5486823362035455E-10</v>
      </c>
      <c r="DS296" s="29">
        <f t="shared" si="226"/>
        <v>-7.5486824896237974E-10</v>
      </c>
      <c r="DT296" s="29">
        <f t="shared" si="227"/>
        <v>-7.5486824896189729E-10</v>
      </c>
      <c r="DV296" s="35">
        <v>3.6E-10</v>
      </c>
      <c r="DW296" s="35">
        <v>3.3351851568900002</v>
      </c>
      <c r="DX296" s="35">
        <v>29978.2036357584</v>
      </c>
      <c r="DY296" s="29">
        <f t="shared" si="228"/>
        <v>3.5598024306197109E-10</v>
      </c>
      <c r="DZ296" s="29">
        <f t="shared" si="229"/>
        <v>3.5600076916964976E-10</v>
      </c>
      <c r="EA296" s="29">
        <f t="shared" si="230"/>
        <v>3.5600076844760851E-10</v>
      </c>
      <c r="EB296" s="29">
        <f t="shared" si="231"/>
        <v>3.5600076844762981E-10</v>
      </c>
      <c r="ED296" s="35"/>
      <c r="EE296" s="35"/>
      <c r="EF296" s="35"/>
      <c r="EL296" s="35"/>
      <c r="EM296" s="35"/>
      <c r="EN296" s="35"/>
      <c r="ET296" s="35"/>
      <c r="EU296" s="35"/>
      <c r="EV296" s="35"/>
    </row>
    <row r="297" spans="14:152" s="29" customFormat="1" ht="13.5" x14ac:dyDescent="0.3">
      <c r="N297" s="35">
        <v>2.3540000000000001E-8</v>
      </c>
      <c r="O297" s="35">
        <v>0.85896789939999996</v>
      </c>
      <c r="P297" s="35">
        <v>3351.2490920496002</v>
      </c>
      <c r="Q297" s="29">
        <f t="shared" si="200"/>
        <v>7.2199332946225904E-9</v>
      </c>
      <c r="R297" s="29">
        <f t="shared" si="201"/>
        <v>7.2189737474995363E-9</v>
      </c>
      <c r="S297" s="29">
        <f t="shared" si="202"/>
        <v>7.2189737812964735E-9</v>
      </c>
      <c r="T297" s="29">
        <f t="shared" si="203"/>
        <v>7.2189737812955181E-9</v>
      </c>
      <c r="V297" s="35">
        <v>3.2599999999999999E-9</v>
      </c>
      <c r="W297" s="35">
        <v>4.0255705258100001</v>
      </c>
      <c r="X297" s="35">
        <v>6872.6731195111997</v>
      </c>
      <c r="Y297" s="29">
        <f t="shared" si="204"/>
        <v>-2.7122718738674702E-9</v>
      </c>
      <c r="Z297" s="29">
        <f t="shared" si="205"/>
        <v>-2.7121130157047831E-9</v>
      </c>
      <c r="AA297" s="29">
        <f t="shared" si="206"/>
        <v>-2.7121130213003774E-9</v>
      </c>
      <c r="AB297" s="29">
        <f t="shared" si="207"/>
        <v>-2.7121130213001975E-9</v>
      </c>
      <c r="AD297" s="35">
        <v>2.8000000000000002E-10</v>
      </c>
      <c r="AE297" s="35">
        <v>3.0619638035599999</v>
      </c>
      <c r="AF297" s="35">
        <v>6247.5131155228</v>
      </c>
      <c r="AG297" s="29">
        <f t="shared" si="208"/>
        <v>-1.8249980002566879E-10</v>
      </c>
      <c r="AH297" s="29">
        <f t="shared" si="209"/>
        <v>-1.8251675330612899E-10</v>
      </c>
      <c r="AI297" s="29">
        <f t="shared" si="210"/>
        <v>-1.8251675270902985E-10</v>
      </c>
      <c r="AJ297" s="29">
        <f t="shared" si="211"/>
        <v>-1.8251675270904794E-10</v>
      </c>
      <c r="AL297" s="35"/>
      <c r="AM297" s="35"/>
      <c r="AN297" s="35"/>
      <c r="AT297" s="35"/>
      <c r="AU297" s="35"/>
      <c r="AV297" s="35"/>
      <c r="BB297" s="35"/>
      <c r="BC297" s="35"/>
      <c r="BD297" s="35"/>
      <c r="BJ297" s="35">
        <v>1.2900000000000001E-9</v>
      </c>
      <c r="BK297" s="35">
        <v>1.2129731536699999</v>
      </c>
      <c r="BL297" s="35">
        <v>19513.983595104201</v>
      </c>
      <c r="BM297" s="29">
        <f t="shared" si="212"/>
        <v>-8.453579487215103E-10</v>
      </c>
      <c r="BN297" s="29">
        <f t="shared" si="213"/>
        <v>-8.4560091304179031E-10</v>
      </c>
      <c r="BO297" s="29">
        <f t="shared" si="214"/>
        <v>-8.4560090448509832E-10</v>
      </c>
      <c r="BP297" s="29">
        <f t="shared" si="215"/>
        <v>-8.4560090448537522E-10</v>
      </c>
      <c r="BR297" s="35"/>
      <c r="BS297" s="35"/>
      <c r="BT297" s="35"/>
      <c r="BZ297" s="35"/>
      <c r="CA297" s="35"/>
      <c r="CB297" s="35"/>
      <c r="CH297" s="35"/>
      <c r="CI297" s="35"/>
      <c r="CJ297" s="35"/>
      <c r="CP297" s="35"/>
      <c r="CQ297" s="35"/>
      <c r="CR297" s="35"/>
      <c r="CX297" s="35"/>
      <c r="CY297" s="35"/>
      <c r="CZ297" s="35"/>
      <c r="DF297" s="35">
        <v>1.7059999999999999E-8</v>
      </c>
      <c r="DG297" s="35">
        <v>0.30579918494000002</v>
      </c>
      <c r="DH297" s="35">
        <v>10551.528245194</v>
      </c>
      <c r="DI297" s="29">
        <f t="shared" si="220"/>
        <v>-7.6625547988832243E-9</v>
      </c>
      <c r="DJ297" s="29">
        <f t="shared" si="221"/>
        <v>-7.6604994544967441E-9</v>
      </c>
      <c r="DK297" s="29">
        <f t="shared" si="222"/>
        <v>-7.6604995268915913E-9</v>
      </c>
      <c r="DL297" s="29">
        <f t="shared" si="223"/>
        <v>-7.6604995268894241E-9</v>
      </c>
      <c r="DN297" s="35">
        <v>1.9300000000000002E-9</v>
      </c>
      <c r="DO297" s="35">
        <v>6.0879859074600002</v>
      </c>
      <c r="DP297" s="35">
        <v>8982.8106693089994</v>
      </c>
      <c r="DQ297" s="29">
        <f t="shared" si="224"/>
        <v>7.1836121648599587E-10</v>
      </c>
      <c r="DR297" s="29">
        <f t="shared" si="225"/>
        <v>7.1856684360175751E-10</v>
      </c>
      <c r="DS297" s="29">
        <f t="shared" si="226"/>
        <v>7.1856683635946627E-10</v>
      </c>
      <c r="DT297" s="29">
        <f t="shared" si="227"/>
        <v>7.1856683635966986E-10</v>
      </c>
      <c r="DV297" s="35">
        <v>2.8000000000000002E-10</v>
      </c>
      <c r="DW297" s="35">
        <v>0.58104982217000001</v>
      </c>
      <c r="DX297" s="35">
        <v>20354.515359067202</v>
      </c>
      <c r="DY297" s="29">
        <f t="shared" si="228"/>
        <v>-7.2271010554780487E-11</v>
      </c>
      <c r="DZ297" s="29">
        <f t="shared" si="229"/>
        <v>-7.2341372140756423E-11</v>
      </c>
      <c r="EA297" s="29">
        <f t="shared" si="230"/>
        <v>-7.234136966259672E-11</v>
      </c>
      <c r="EB297" s="29">
        <f t="shared" si="231"/>
        <v>-7.2341369662673609E-11</v>
      </c>
      <c r="ED297" s="35"/>
      <c r="EE297" s="35"/>
      <c r="EF297" s="35"/>
      <c r="EL297" s="35"/>
      <c r="EM297" s="35"/>
      <c r="EN297" s="35"/>
      <c r="ET297" s="35"/>
      <c r="EU297" s="35"/>
      <c r="EV297" s="35"/>
    </row>
    <row r="298" spans="14:152" s="29" customFormat="1" ht="13.5" x14ac:dyDescent="0.3">
      <c r="N298" s="35">
        <v>2.304E-8</v>
      </c>
      <c r="O298" s="35">
        <v>6.0721098579000001</v>
      </c>
      <c r="P298" s="35">
        <v>1214.7350193206</v>
      </c>
      <c r="Q298" s="29">
        <f t="shared" si="200"/>
        <v>1.8074010833784611E-8</v>
      </c>
      <c r="R298" s="29">
        <f t="shared" si="201"/>
        <v>1.8074232642209185E-8</v>
      </c>
      <c r="S298" s="29">
        <f t="shared" si="202"/>
        <v>1.8074232634396818E-8</v>
      </c>
      <c r="T298" s="29">
        <f t="shared" si="203"/>
        <v>1.8074232634397077E-8</v>
      </c>
      <c r="V298" s="35">
        <v>3.2299999999999998E-9</v>
      </c>
      <c r="W298" s="35">
        <v>5.0544484383799997</v>
      </c>
      <c r="X298" s="35">
        <v>3237.5196524812</v>
      </c>
      <c r="Y298" s="29">
        <f t="shared" si="204"/>
        <v>1.4960147975196762E-9</v>
      </c>
      <c r="Z298" s="29">
        <f t="shared" si="205"/>
        <v>1.4961332327455283E-9</v>
      </c>
      <c r="AA298" s="29">
        <f t="shared" si="206"/>
        <v>1.4961332285740982E-9</v>
      </c>
      <c r="AB298" s="29">
        <f t="shared" si="207"/>
        <v>1.4961332285742204E-9</v>
      </c>
      <c r="AD298" s="35">
        <v>2.8999999999999998E-10</v>
      </c>
      <c r="AE298" s="35">
        <v>5.98057498931</v>
      </c>
      <c r="AF298" s="35">
        <v>6680.2445323313996</v>
      </c>
      <c r="AG298" s="29">
        <f t="shared" si="208"/>
        <v>5.4120795237115022E-11</v>
      </c>
      <c r="AH298" s="29">
        <f t="shared" si="209"/>
        <v>5.4145116832937544E-11</v>
      </c>
      <c r="AI298" s="29">
        <f t="shared" si="210"/>
        <v>5.4145115976301663E-11</v>
      </c>
      <c r="AJ298" s="29">
        <f t="shared" si="211"/>
        <v>5.4145115976325955E-11</v>
      </c>
      <c r="AL298" s="35"/>
      <c r="AM298" s="35"/>
      <c r="AN298" s="35"/>
      <c r="AT298" s="35"/>
      <c r="AU298" s="35"/>
      <c r="AV298" s="35"/>
      <c r="BB298" s="35"/>
      <c r="BC298" s="35"/>
      <c r="BD298" s="35"/>
      <c r="BJ298" s="35">
        <v>1.73E-9</v>
      </c>
      <c r="BK298" s="35">
        <v>0.17070148372999999</v>
      </c>
      <c r="BL298" s="35">
        <v>3024.2205570432002</v>
      </c>
      <c r="BM298" s="29">
        <f t="shared" si="212"/>
        <v>9.6980800015431733E-10</v>
      </c>
      <c r="BN298" s="29">
        <f t="shared" si="213"/>
        <v>9.6975263325892868E-10</v>
      </c>
      <c r="BO298" s="29">
        <f t="shared" si="214"/>
        <v>9.6975263520906053E-10</v>
      </c>
      <c r="BP298" s="29">
        <f t="shared" si="215"/>
        <v>9.6975263520899953E-10</v>
      </c>
      <c r="BR298" s="35"/>
      <c r="BS298" s="35"/>
      <c r="BT298" s="35"/>
      <c r="BZ298" s="35"/>
      <c r="CA298" s="35"/>
      <c r="CB298" s="35"/>
      <c r="CH298" s="35"/>
      <c r="CI298" s="35"/>
      <c r="CJ298" s="35"/>
      <c r="CP298" s="35"/>
      <c r="CQ298" s="35"/>
      <c r="CR298" s="35"/>
      <c r="CX298" s="35"/>
      <c r="CY298" s="35"/>
      <c r="CZ298" s="35"/>
      <c r="DF298" s="35">
        <v>1.281E-8</v>
      </c>
      <c r="DG298" s="35">
        <v>2.0028597443199998</v>
      </c>
      <c r="DH298" s="35">
        <v>6677.6344247478</v>
      </c>
      <c r="DI298" s="29">
        <f t="shared" si="220"/>
        <v>-1.1213732079196005E-8</v>
      </c>
      <c r="DJ298" s="29">
        <f t="shared" si="221"/>
        <v>-1.121426048205143E-8</v>
      </c>
      <c r="DK298" s="29">
        <f t="shared" si="222"/>
        <v>-1.1214260463441673E-8</v>
      </c>
      <c r="DL298" s="29">
        <f t="shared" si="223"/>
        <v>-1.1214260463442289E-8</v>
      </c>
      <c r="DN298" s="35">
        <v>2.0200000000000001E-9</v>
      </c>
      <c r="DO298" s="35">
        <v>1.12506176909</v>
      </c>
      <c r="DP298" s="35">
        <v>6684.8152820513997</v>
      </c>
      <c r="DQ298" s="29">
        <f t="shared" si="224"/>
        <v>-1.9538566292922136E-9</v>
      </c>
      <c r="DR298" s="29">
        <f t="shared" si="225"/>
        <v>-1.9538128254403967E-9</v>
      </c>
      <c r="DS298" s="29">
        <f t="shared" si="226"/>
        <v>-1.953812826983479E-9</v>
      </c>
      <c r="DT298" s="29">
        <f t="shared" si="227"/>
        <v>-1.9538128269834356E-9</v>
      </c>
      <c r="DV298" s="35">
        <v>2.8999999999999998E-10</v>
      </c>
      <c r="DW298" s="35">
        <v>5.8520782574899997</v>
      </c>
      <c r="DX298" s="35">
        <v>31172.650645983002</v>
      </c>
      <c r="DY298" s="29">
        <f t="shared" si="228"/>
        <v>-2.8917590686178859E-10</v>
      </c>
      <c r="DZ298" s="29">
        <f t="shared" si="229"/>
        <v>-2.8918458693841539E-10</v>
      </c>
      <c r="EA298" s="29">
        <f t="shared" si="230"/>
        <v>-2.891845866334978E-10</v>
      </c>
      <c r="EB298" s="29">
        <f t="shared" si="231"/>
        <v>-2.8918458663350762E-10</v>
      </c>
      <c r="ED298" s="35"/>
      <c r="EE298" s="35"/>
      <c r="EF298" s="35"/>
      <c r="EL298" s="35"/>
      <c r="EM298" s="35"/>
      <c r="EN298" s="35"/>
      <c r="ET298" s="35"/>
      <c r="EU298" s="35"/>
      <c r="EV298" s="35"/>
    </row>
    <row r="299" spans="14:152" s="29" customFormat="1" ht="13.5" x14ac:dyDescent="0.3">
      <c r="N299" s="35">
        <v>2.3870000000000001E-8</v>
      </c>
      <c r="O299" s="35">
        <v>4.3041997922500004</v>
      </c>
      <c r="P299" s="35">
        <v>3360.9677460985899</v>
      </c>
      <c r="Q299" s="29">
        <f t="shared" si="200"/>
        <v>-1.6671879191986367E-8</v>
      </c>
      <c r="R299" s="29">
        <f t="shared" si="201"/>
        <v>-1.6671145459256573E-8</v>
      </c>
      <c r="S299" s="29">
        <f t="shared" si="202"/>
        <v>-1.6671145485100217E-8</v>
      </c>
      <c r="T299" s="29">
        <f t="shared" si="203"/>
        <v>-1.6671145485099485E-8</v>
      </c>
      <c r="V299" s="35">
        <v>3.24E-9</v>
      </c>
      <c r="W299" s="35">
        <v>2.8915124524100002</v>
      </c>
      <c r="X299" s="35">
        <v>8329.6716105970008</v>
      </c>
      <c r="Y299" s="29">
        <f t="shared" si="204"/>
        <v>3.2361255124484874E-9</v>
      </c>
      <c r="Z299" s="29">
        <f t="shared" si="205"/>
        <v>3.2361086326386381E-9</v>
      </c>
      <c r="AA299" s="29">
        <f t="shared" si="206"/>
        <v>3.2361086332338148E-9</v>
      </c>
      <c r="AB299" s="29">
        <f t="shared" si="207"/>
        <v>3.2361086332337966E-9</v>
      </c>
      <c r="AD299" s="35">
        <v>3.1999999999999998E-10</v>
      </c>
      <c r="AE299" s="35">
        <v>4.6555681017700001</v>
      </c>
      <c r="AF299" s="35">
        <v>6701.5801727983999</v>
      </c>
      <c r="AG299" s="29">
        <f t="shared" si="208"/>
        <v>2.9416360466238647E-10</v>
      </c>
      <c r="AH299" s="29">
        <f t="shared" si="209"/>
        <v>2.9417439151459747E-10</v>
      </c>
      <c r="AI299" s="29">
        <f t="shared" si="210"/>
        <v>2.9417439113470604E-10</v>
      </c>
      <c r="AJ299" s="29">
        <f t="shared" si="211"/>
        <v>2.9417439113471855E-10</v>
      </c>
      <c r="AL299" s="35"/>
      <c r="AM299" s="35"/>
      <c r="AN299" s="35"/>
      <c r="AT299" s="35"/>
      <c r="AU299" s="35"/>
      <c r="AV299" s="35"/>
      <c r="BB299" s="35"/>
      <c r="BC299" s="35"/>
      <c r="BD299" s="35"/>
      <c r="BJ299" s="35">
        <v>1.32E-9</v>
      </c>
      <c r="BK299" s="35">
        <v>4.25407099272</v>
      </c>
      <c r="BL299" s="35">
        <v>16858.482532933202</v>
      </c>
      <c r="BM299" s="29">
        <f t="shared" si="212"/>
        <v>-4.8605529982994936E-11</v>
      </c>
      <c r="BN299" s="29">
        <f t="shared" si="213"/>
        <v>-4.8321344134786148E-11</v>
      </c>
      <c r="BO299" s="29">
        <f t="shared" si="214"/>
        <v>-4.8321354144269592E-11</v>
      </c>
      <c r="BP299" s="29">
        <f t="shared" si="215"/>
        <v>-4.8321354143969662E-11</v>
      </c>
      <c r="BR299" s="35"/>
      <c r="BS299" s="35"/>
      <c r="BT299" s="35"/>
      <c r="BZ299" s="35"/>
      <c r="CA299" s="35"/>
      <c r="CB299" s="35"/>
      <c r="CH299" s="35"/>
      <c r="CI299" s="35"/>
      <c r="CJ299" s="35"/>
      <c r="CP299" s="35"/>
      <c r="CQ299" s="35"/>
      <c r="CR299" s="35"/>
      <c r="CX299" s="35"/>
      <c r="CY299" s="35"/>
      <c r="CZ299" s="35"/>
      <c r="DF299" s="35">
        <v>1.35E-8</v>
      </c>
      <c r="DG299" s="35">
        <v>0.78892333409000004</v>
      </c>
      <c r="DH299" s="35">
        <v>853.19638175199998</v>
      </c>
      <c r="DI299" s="29">
        <f t="shared" si="220"/>
        <v>-6.5819406160869199E-9</v>
      </c>
      <c r="DJ299" s="29">
        <f t="shared" si="221"/>
        <v>-6.5818121027348902E-9</v>
      </c>
      <c r="DK299" s="29">
        <f t="shared" si="222"/>
        <v>-6.5818121072613375E-9</v>
      </c>
      <c r="DL299" s="29">
        <f t="shared" si="223"/>
        <v>-6.5818121072611911E-9</v>
      </c>
      <c r="DN299" s="35">
        <v>2.1200000000000001E-9</v>
      </c>
      <c r="DO299" s="35">
        <v>0.41763591084000001</v>
      </c>
      <c r="DP299" s="35">
        <v>5732.0492444297997</v>
      </c>
      <c r="DQ299" s="29">
        <f t="shared" si="224"/>
        <v>1.5786388365165258E-9</v>
      </c>
      <c r="DR299" s="29">
        <f t="shared" si="225"/>
        <v>1.5785351803577662E-9</v>
      </c>
      <c r="DS299" s="29">
        <f t="shared" si="226"/>
        <v>1.5785351840088453E-9</v>
      </c>
      <c r="DT299" s="29">
        <f t="shared" si="227"/>
        <v>1.5785351840087245E-9</v>
      </c>
      <c r="DV299" s="35">
        <v>2.5999999999999998E-10</v>
      </c>
      <c r="DW299" s="35">
        <v>2.2259882037900001</v>
      </c>
      <c r="DX299" s="35">
        <v>3.5231183490000002</v>
      </c>
      <c r="DY299" s="29">
        <f t="shared" si="228"/>
        <v>-1.6995226378358741E-10</v>
      </c>
      <c r="DZ299" s="29">
        <f t="shared" si="229"/>
        <v>-1.6995225492475064E-10</v>
      </c>
      <c r="EA299" s="29">
        <f t="shared" si="230"/>
        <v>-1.6995225492506267E-10</v>
      </c>
      <c r="EB299" s="29">
        <f t="shared" si="231"/>
        <v>-1.6995225492506259E-10</v>
      </c>
      <c r="ED299" s="35"/>
      <c r="EE299" s="35"/>
      <c r="EF299" s="35"/>
      <c r="EL299" s="35"/>
      <c r="EM299" s="35"/>
      <c r="EN299" s="35"/>
      <c r="ET299" s="35"/>
      <c r="EU299" s="35"/>
      <c r="EV299" s="35"/>
    </row>
    <row r="300" spans="14:152" s="29" customFormat="1" ht="13.5" x14ac:dyDescent="0.3">
      <c r="N300" s="35">
        <v>3.1090000000000002E-8</v>
      </c>
      <c r="O300" s="35">
        <v>2.1809980590400002</v>
      </c>
      <c r="P300" s="35">
        <v>16173.371168404399</v>
      </c>
      <c r="Q300" s="29">
        <f t="shared" si="200"/>
        <v>1.7487413239526153E-8</v>
      </c>
      <c r="R300" s="29">
        <f t="shared" si="201"/>
        <v>1.7492725763516261E-8</v>
      </c>
      <c r="S300" s="29">
        <f t="shared" si="202"/>
        <v>1.7492725576414654E-8</v>
      </c>
      <c r="T300" s="29">
        <f t="shared" si="203"/>
        <v>1.7492725576420497E-8</v>
      </c>
      <c r="V300" s="35">
        <v>3.2099999999999999E-9</v>
      </c>
      <c r="W300" s="35">
        <v>6.2588697629799999</v>
      </c>
      <c r="X300" s="35">
        <v>10235.1363755374</v>
      </c>
      <c r="Y300" s="29">
        <f t="shared" si="204"/>
        <v>-3.0753085260650659E-9</v>
      </c>
      <c r="Z300" s="29">
        <f t="shared" si="205"/>
        <v>-3.0751881542392426E-9</v>
      </c>
      <c r="AA300" s="29">
        <f t="shared" si="206"/>
        <v>-3.0751881584798382E-9</v>
      </c>
      <c r="AB300" s="29">
        <f t="shared" si="207"/>
        <v>-3.0751881584797075E-9</v>
      </c>
      <c r="AD300" s="35">
        <v>2.5999999999999998E-10</v>
      </c>
      <c r="AE300" s="35">
        <v>0.76018385757999996</v>
      </c>
      <c r="AF300" s="35">
        <v>3863.1898447936001</v>
      </c>
      <c r="AG300" s="29">
        <f t="shared" si="208"/>
        <v>2.0316953190150093E-10</v>
      </c>
      <c r="AH300" s="29">
        <f t="shared" si="209"/>
        <v>2.0317754123128734E-10</v>
      </c>
      <c r="AI300" s="29">
        <f t="shared" si="210"/>
        <v>2.0317754094919479E-10</v>
      </c>
      <c r="AJ300" s="29">
        <f t="shared" si="211"/>
        <v>2.0317754094920401E-10</v>
      </c>
      <c r="AL300" s="35"/>
      <c r="AM300" s="35"/>
      <c r="AN300" s="35"/>
      <c r="AT300" s="35"/>
      <c r="AU300" s="35"/>
      <c r="AV300" s="35"/>
      <c r="BB300" s="35"/>
      <c r="BC300" s="35"/>
      <c r="BD300" s="35"/>
      <c r="BJ300" s="35">
        <v>1.25E-9</v>
      </c>
      <c r="BK300" s="35">
        <v>2.88510294667</v>
      </c>
      <c r="BL300" s="35">
        <v>17256.6315363414</v>
      </c>
      <c r="BM300" s="29">
        <f t="shared" si="212"/>
        <v>1.1402533967303278E-9</v>
      </c>
      <c r="BN300" s="29">
        <f t="shared" si="213"/>
        <v>1.1403663164672917E-9</v>
      </c>
      <c r="BO300" s="29">
        <f t="shared" si="214"/>
        <v>1.1403663124910587E-9</v>
      </c>
      <c r="BP300" s="29">
        <f t="shared" si="215"/>
        <v>1.1403663124911751E-9</v>
      </c>
      <c r="BR300" s="35"/>
      <c r="BS300" s="35"/>
      <c r="BT300" s="35"/>
      <c r="BZ300" s="35"/>
      <c r="CA300" s="35"/>
      <c r="CB300" s="35"/>
      <c r="CH300" s="35"/>
      <c r="CI300" s="35"/>
      <c r="CJ300" s="35"/>
      <c r="CP300" s="35"/>
      <c r="CQ300" s="35"/>
      <c r="CR300" s="35"/>
      <c r="CX300" s="35"/>
      <c r="CY300" s="35"/>
      <c r="CZ300" s="35"/>
      <c r="DF300" s="35">
        <v>1.534E-8</v>
      </c>
      <c r="DG300" s="35">
        <v>4.3332639944400002</v>
      </c>
      <c r="DH300" s="35">
        <v>640.87760738220004</v>
      </c>
      <c r="DI300" s="29">
        <f t="shared" si="220"/>
        <v>-8.7268806508629233E-9</v>
      </c>
      <c r="DJ300" s="29">
        <f t="shared" si="221"/>
        <v>-8.7267773289704238E-9</v>
      </c>
      <c r="DK300" s="29">
        <f t="shared" si="222"/>
        <v>-8.7267773326095718E-9</v>
      </c>
      <c r="DL300" s="29">
        <f t="shared" si="223"/>
        <v>-8.7267773326094825E-9</v>
      </c>
      <c r="DN300" s="35">
        <v>1.9099999999999998E-9</v>
      </c>
      <c r="DO300" s="35">
        <v>0.63315794517000001</v>
      </c>
      <c r="DP300" s="35">
        <v>3017.1070100423999</v>
      </c>
      <c r="DQ300" s="29">
        <f t="shared" si="224"/>
        <v>1.544695108527506E-9</v>
      </c>
      <c r="DR300" s="29">
        <f t="shared" si="225"/>
        <v>1.5446517935817877E-9</v>
      </c>
      <c r="DS300" s="29">
        <f t="shared" si="226"/>
        <v>1.5446517951074434E-9</v>
      </c>
      <c r="DT300" s="29">
        <f t="shared" si="227"/>
        <v>1.5446517951074035E-9</v>
      </c>
      <c r="DV300" s="35">
        <v>3.3E-10</v>
      </c>
      <c r="DW300" s="35">
        <v>5.1590354824100002</v>
      </c>
      <c r="DX300" s="35">
        <v>10596.1820784342</v>
      </c>
      <c r="DY300" s="29">
        <f t="shared" si="228"/>
        <v>7.807919161963957E-11</v>
      </c>
      <c r="DZ300" s="29">
        <f t="shared" si="229"/>
        <v>7.8122607582654621E-11</v>
      </c>
      <c r="EA300" s="29">
        <f t="shared" si="230"/>
        <v>7.8122606053504268E-11</v>
      </c>
      <c r="EB300" s="29">
        <f t="shared" si="231"/>
        <v>7.812260605354984E-11</v>
      </c>
      <c r="ED300" s="35"/>
      <c r="EE300" s="35"/>
      <c r="EF300" s="35"/>
      <c r="EL300" s="35"/>
      <c r="EM300" s="35"/>
      <c r="EN300" s="35"/>
      <c r="ET300" s="35"/>
      <c r="EU300" s="35"/>
      <c r="EV300" s="35"/>
    </row>
    <row r="301" spans="14:152" s="29" customFormat="1" ht="13.5" x14ac:dyDescent="0.3">
      <c r="N301" s="35">
        <v>2.9070000000000002E-8</v>
      </c>
      <c r="O301" s="35">
        <v>3.4389499311299998</v>
      </c>
      <c r="P301" s="35">
        <v>2693.6015933849999</v>
      </c>
      <c r="Q301" s="29">
        <f t="shared" si="200"/>
        <v>-2.9010009171009602E-8</v>
      </c>
      <c r="R301" s="29">
        <f t="shared" si="201"/>
        <v>-2.9010073406625105E-8</v>
      </c>
      <c r="S301" s="29">
        <f t="shared" si="202"/>
        <v>-2.9010073404363229E-8</v>
      </c>
      <c r="T301" s="29">
        <f t="shared" si="203"/>
        <v>-2.9010073404363295E-8</v>
      </c>
      <c r="V301" s="35">
        <v>3.3299999999999999E-9</v>
      </c>
      <c r="W301" s="35">
        <v>2.5772542445500002</v>
      </c>
      <c r="X301" s="35">
        <v>6684.8152820513997</v>
      </c>
      <c r="Y301" s="29">
        <f t="shared" si="204"/>
        <v>-1.2203522013397341E-9</v>
      </c>
      <c r="Z301" s="29">
        <f t="shared" si="205"/>
        <v>-1.2206168761017298E-9</v>
      </c>
      <c r="AA301" s="29">
        <f t="shared" si="206"/>
        <v>-1.220616866779681E-9</v>
      </c>
      <c r="AB301" s="29">
        <f t="shared" si="207"/>
        <v>-1.2206168667799455E-9</v>
      </c>
      <c r="AD301" s="35">
        <v>2.3000000000000001E-10</v>
      </c>
      <c r="AE301" s="35">
        <v>0.31107548101999999</v>
      </c>
      <c r="AF301" s="35">
        <v>8827.3902698748007</v>
      </c>
      <c r="AG301" s="29">
        <f t="shared" si="208"/>
        <v>1.5545255502974601E-10</v>
      </c>
      <c r="AH301" s="29">
        <f t="shared" si="209"/>
        <v>1.5543343187328585E-10</v>
      </c>
      <c r="AI301" s="29">
        <f t="shared" si="210"/>
        <v>1.5543343254686494E-10</v>
      </c>
      <c r="AJ301" s="29">
        <f t="shared" si="211"/>
        <v>1.5543343254684566E-10</v>
      </c>
      <c r="AL301" s="35"/>
      <c r="AM301" s="35"/>
      <c r="AN301" s="35"/>
      <c r="AT301" s="35"/>
      <c r="AU301" s="35"/>
      <c r="AV301" s="35"/>
      <c r="BB301" s="35"/>
      <c r="BC301" s="35"/>
      <c r="BD301" s="35"/>
      <c r="BJ301" s="35">
        <v>1.2400000000000001E-9</v>
      </c>
      <c r="BK301" s="35">
        <v>2.5972459864599999</v>
      </c>
      <c r="BL301" s="35">
        <v>12310.181323610799</v>
      </c>
      <c r="BM301" s="29">
        <f t="shared" si="212"/>
        <v>1.1737972847784643E-10</v>
      </c>
      <c r="BN301" s="29">
        <f t="shared" si="213"/>
        <v>1.1757392044528885E-10</v>
      </c>
      <c r="BO301" s="29">
        <f t="shared" si="214"/>
        <v>1.1757391360560102E-10</v>
      </c>
      <c r="BP301" s="29">
        <f t="shared" si="215"/>
        <v>1.1757391360581154E-10</v>
      </c>
      <c r="BR301" s="35"/>
      <c r="BS301" s="35"/>
      <c r="BT301" s="35"/>
      <c r="BZ301" s="35"/>
      <c r="CA301" s="35"/>
      <c r="CB301" s="35"/>
      <c r="CH301" s="35"/>
      <c r="CI301" s="35"/>
      <c r="CJ301" s="35"/>
      <c r="CP301" s="35"/>
      <c r="CQ301" s="35"/>
      <c r="CR301" s="35"/>
      <c r="CX301" s="35"/>
      <c r="CY301" s="35"/>
      <c r="CZ301" s="35"/>
      <c r="DF301" s="35">
        <v>1.247E-8</v>
      </c>
      <c r="DG301" s="35">
        <v>1.0250390846799999</v>
      </c>
      <c r="DH301" s="35">
        <v>3024.2205570432002</v>
      </c>
      <c r="DI301" s="29">
        <f t="shared" si="220"/>
        <v>1.2378267701424178E-8</v>
      </c>
      <c r="DJ301" s="29">
        <f t="shared" si="221"/>
        <v>1.23782093442304E-8</v>
      </c>
      <c r="DK301" s="29">
        <f t="shared" si="222"/>
        <v>1.2378209346286157E-8</v>
      </c>
      <c r="DL301" s="29">
        <f t="shared" si="223"/>
        <v>1.2378209346286091E-8</v>
      </c>
      <c r="DN301" s="35">
        <v>1.8400000000000001E-9</v>
      </c>
      <c r="DO301" s="35">
        <v>5.6889804865100002</v>
      </c>
      <c r="DP301" s="35">
        <v>5642.1982426092</v>
      </c>
      <c r="DQ301" s="29">
        <f t="shared" si="224"/>
        <v>-1.8366449117218696E-9</v>
      </c>
      <c r="DR301" s="29">
        <f t="shared" si="225"/>
        <v>-1.8366368988547918E-9</v>
      </c>
      <c r="DS301" s="29">
        <f t="shared" si="226"/>
        <v>-1.8366368991371855E-9</v>
      </c>
      <c r="DT301" s="29">
        <f t="shared" si="227"/>
        <v>-1.8366368991371758E-9</v>
      </c>
      <c r="DV301" s="35">
        <v>2.8000000000000002E-10</v>
      </c>
      <c r="DW301" s="35">
        <v>1.8979280302799999</v>
      </c>
      <c r="DX301" s="35">
        <v>3333.5661900017999</v>
      </c>
      <c r="DY301" s="29">
        <f t="shared" si="228"/>
        <v>2.44735757262535E-10</v>
      </c>
      <c r="DZ301" s="29">
        <f t="shared" si="229"/>
        <v>2.4472996209122934E-10</v>
      </c>
      <c r="EA301" s="29">
        <f t="shared" si="230"/>
        <v>2.4472996229535208E-10</v>
      </c>
      <c r="EB301" s="29">
        <f t="shared" si="231"/>
        <v>2.4472996229534531E-10</v>
      </c>
      <c r="ED301" s="35"/>
      <c r="EE301" s="35"/>
      <c r="EF301" s="35"/>
      <c r="EL301" s="35"/>
      <c r="EM301" s="35"/>
      <c r="EN301" s="35"/>
      <c r="ET301" s="35"/>
      <c r="EU301" s="35"/>
      <c r="EV301" s="35"/>
    </row>
    <row r="302" spans="14:152" s="29" customFormat="1" ht="13.5" x14ac:dyDescent="0.3">
      <c r="N302" s="35">
        <v>2.55E-8</v>
      </c>
      <c r="O302" s="35">
        <v>4.1835417437200002</v>
      </c>
      <c r="P302" s="35">
        <v>3546.7979751369999</v>
      </c>
      <c r="Q302" s="29">
        <f t="shared" si="200"/>
        <v>1.2873640995952013E-8</v>
      </c>
      <c r="R302" s="29">
        <f t="shared" si="201"/>
        <v>1.2872643294231655E-8</v>
      </c>
      <c r="S302" s="29">
        <f t="shared" si="202"/>
        <v>1.2872643329372644E-8</v>
      </c>
      <c r="T302" s="29">
        <f t="shared" si="203"/>
        <v>1.2872643329371707E-8</v>
      </c>
      <c r="V302" s="35">
        <v>3.5600000000000001E-9</v>
      </c>
      <c r="W302" s="35">
        <v>6.2742487498599999</v>
      </c>
      <c r="X302" s="35">
        <v>8671.9698704406001</v>
      </c>
      <c r="Y302" s="29">
        <f t="shared" si="204"/>
        <v>-3.0691091812674703E-9</v>
      </c>
      <c r="Z302" s="29">
        <f t="shared" si="205"/>
        <v>-3.0689092495565866E-9</v>
      </c>
      <c r="AA302" s="29">
        <f t="shared" si="206"/>
        <v>-3.0689092565991916E-9</v>
      </c>
      <c r="AB302" s="29">
        <f t="shared" si="207"/>
        <v>-3.0689092565989352E-9</v>
      </c>
      <c r="AD302" s="35">
        <v>2.1999999999999999E-10</v>
      </c>
      <c r="AE302" s="35">
        <v>1.1155301445100001</v>
      </c>
      <c r="AF302" s="35">
        <v>6684.8152820513997</v>
      </c>
      <c r="AG302" s="29">
        <f t="shared" si="208"/>
        <v>-2.1225439274390185E-10</v>
      </c>
      <c r="AH302" s="29">
        <f t="shared" si="209"/>
        <v>-2.1224944897868136E-10</v>
      </c>
      <c r="AI302" s="29">
        <f t="shared" si="210"/>
        <v>-2.1224944915283478E-10</v>
      </c>
      <c r="AJ302" s="29">
        <f t="shared" si="211"/>
        <v>-2.1224944915282984E-10</v>
      </c>
      <c r="AL302" s="35"/>
      <c r="AM302" s="35"/>
      <c r="AN302" s="35"/>
      <c r="AT302" s="35"/>
      <c r="AU302" s="35"/>
      <c r="AV302" s="35"/>
      <c r="BB302" s="35"/>
      <c r="BC302" s="35"/>
      <c r="BD302" s="35"/>
      <c r="BJ302" s="35">
        <v>1.6999999999999999E-9</v>
      </c>
      <c r="BK302" s="35">
        <v>4.05945259741</v>
      </c>
      <c r="BL302" s="35">
        <v>2818.0350086059998</v>
      </c>
      <c r="BM302" s="29">
        <f t="shared" si="212"/>
        <v>1.5411054058852348E-9</v>
      </c>
      <c r="BN302" s="29">
        <f t="shared" si="213"/>
        <v>1.5410795614374059E-9</v>
      </c>
      <c r="BO302" s="29">
        <f t="shared" si="214"/>
        <v>1.5410795623477221E-9</v>
      </c>
      <c r="BP302" s="29">
        <f t="shared" si="215"/>
        <v>1.5410795623476915E-9</v>
      </c>
      <c r="BR302" s="35"/>
      <c r="BS302" s="35"/>
      <c r="BT302" s="35"/>
      <c r="BZ302" s="35"/>
      <c r="CA302" s="35"/>
      <c r="CB302" s="35"/>
      <c r="CH302" s="35"/>
      <c r="CI302" s="35"/>
      <c r="CJ302" s="35"/>
      <c r="CP302" s="35"/>
      <c r="CQ302" s="35"/>
      <c r="CR302" s="35"/>
      <c r="CX302" s="35"/>
      <c r="CY302" s="35"/>
      <c r="CZ302" s="35"/>
      <c r="DF302" s="35">
        <v>1.289E-8</v>
      </c>
      <c r="DG302" s="35">
        <v>1.9278697554299999</v>
      </c>
      <c r="DH302" s="35">
        <v>3347.6586633978</v>
      </c>
      <c r="DI302" s="29">
        <f t="shared" si="220"/>
        <v>1.2494125961263573E-8</v>
      </c>
      <c r="DJ302" s="29">
        <f t="shared" si="221"/>
        <v>1.249399033607902E-8</v>
      </c>
      <c r="DK302" s="29">
        <f t="shared" si="222"/>
        <v>1.2493990340856336E-8</v>
      </c>
      <c r="DL302" s="29">
        <f t="shared" si="223"/>
        <v>1.2493990340856199E-8</v>
      </c>
      <c r="DN302" s="35">
        <v>1.8E-9</v>
      </c>
      <c r="DO302" s="35">
        <v>4.6036625843100003</v>
      </c>
      <c r="DP302" s="35">
        <v>10235.1363755374</v>
      </c>
      <c r="DQ302" s="29">
        <f t="shared" si="224"/>
        <v>6.5949628670455728E-10</v>
      </c>
      <c r="DR302" s="29">
        <f t="shared" si="225"/>
        <v>6.59715343549435E-10</v>
      </c>
      <c r="DS302" s="29">
        <f t="shared" si="226"/>
        <v>6.5971533583413521E-10</v>
      </c>
      <c r="DT302" s="29">
        <f t="shared" si="227"/>
        <v>6.5971533583437323E-10</v>
      </c>
      <c r="DV302" s="35">
        <v>2.7E-10</v>
      </c>
      <c r="DW302" s="35">
        <v>2.2512983271599998</v>
      </c>
      <c r="DX302" s="35">
        <v>76.266071275599998</v>
      </c>
      <c r="DY302" s="29">
        <f t="shared" si="228"/>
        <v>-2.5377740498890363E-10</v>
      </c>
      <c r="DZ302" s="29">
        <f t="shared" si="229"/>
        <v>-2.5377749482839356E-10</v>
      </c>
      <c r="EA302" s="29">
        <f t="shared" si="230"/>
        <v>-2.5377749482522933E-10</v>
      </c>
      <c r="EB302" s="29">
        <f t="shared" si="231"/>
        <v>-2.5377749482522939E-10</v>
      </c>
      <c r="ED302" s="35"/>
      <c r="EE302" s="35"/>
      <c r="EF302" s="35"/>
      <c r="EL302" s="35"/>
      <c r="EM302" s="35"/>
      <c r="EN302" s="35"/>
      <c r="ET302" s="35"/>
      <c r="EU302" s="35"/>
      <c r="EV302" s="35"/>
    </row>
    <row r="303" spans="14:152" s="29" customFormat="1" ht="13.5" x14ac:dyDescent="0.3">
      <c r="N303" s="35">
        <v>2.9910000000000001E-8</v>
      </c>
      <c r="O303" s="35">
        <v>2.3750089460299999</v>
      </c>
      <c r="P303" s="35">
        <v>13517.8701062334</v>
      </c>
      <c r="Q303" s="29">
        <f t="shared" si="200"/>
        <v>-1.2970992830687079E-8</v>
      </c>
      <c r="R303" s="29">
        <f t="shared" si="201"/>
        <v>-1.2966336909135209E-8</v>
      </c>
      <c r="S303" s="29">
        <f t="shared" si="202"/>
        <v>-1.2966337073130231E-8</v>
      </c>
      <c r="T303" s="29">
        <f t="shared" si="203"/>
        <v>-1.2966337073125635E-8</v>
      </c>
      <c r="V303" s="35">
        <v>3.1899999999999999E-9</v>
      </c>
      <c r="W303" s="35">
        <v>5.0566535558599996</v>
      </c>
      <c r="X303" s="35">
        <v>36.605365304199999</v>
      </c>
      <c r="Y303" s="29">
        <f t="shared" si="204"/>
        <v>2.5738603678334897E-9</v>
      </c>
      <c r="Z303" s="29">
        <f t="shared" si="205"/>
        <v>2.5738594862892244E-9</v>
      </c>
      <c r="AA303" s="29">
        <f t="shared" si="206"/>
        <v>2.573859486320273E-9</v>
      </c>
      <c r="AB303" s="29">
        <f t="shared" si="207"/>
        <v>2.573859486320273E-9</v>
      </c>
      <c r="AD303" s="35">
        <v>2.0000000000000001E-10</v>
      </c>
      <c r="AE303" s="35">
        <v>4.8119319229900004</v>
      </c>
      <c r="AF303" s="35">
        <v>15508.6151232744</v>
      </c>
      <c r="AG303" s="29">
        <f t="shared" si="208"/>
        <v>1.2284996547823953E-10</v>
      </c>
      <c r="AH303" s="29">
        <f t="shared" si="209"/>
        <v>1.2281868467544243E-10</v>
      </c>
      <c r="AI303" s="29">
        <f t="shared" si="210"/>
        <v>1.2281868577727984E-10</v>
      </c>
      <c r="AJ303" s="29">
        <f t="shared" si="211"/>
        <v>1.2281868577725293E-10</v>
      </c>
      <c r="AL303" s="35"/>
      <c r="AM303" s="35"/>
      <c r="AN303" s="35"/>
      <c r="AT303" s="35"/>
      <c r="AU303" s="35"/>
      <c r="AV303" s="35"/>
      <c r="BB303" s="35"/>
      <c r="BC303" s="35"/>
      <c r="BD303" s="35"/>
      <c r="BJ303" s="35">
        <v>1.21E-9</v>
      </c>
      <c r="BK303" s="35">
        <v>5.23997785185</v>
      </c>
      <c r="BL303" s="35">
        <v>9872.2740829647992</v>
      </c>
      <c r="BM303" s="29">
        <f t="shared" si="212"/>
        <v>-7.330520347910416E-10</v>
      </c>
      <c r="BN303" s="29">
        <f t="shared" si="213"/>
        <v>-7.3293057886173058E-10</v>
      </c>
      <c r="BO303" s="29">
        <f t="shared" si="214"/>
        <v>-7.3293058313977491E-10</v>
      </c>
      <c r="BP303" s="29">
        <f t="shared" si="215"/>
        <v>-7.3293058313966552E-10</v>
      </c>
      <c r="BR303" s="35"/>
      <c r="BS303" s="35"/>
      <c r="BT303" s="35"/>
      <c r="BZ303" s="35"/>
      <c r="CA303" s="35"/>
      <c r="CB303" s="35"/>
      <c r="CH303" s="35"/>
      <c r="CI303" s="35"/>
      <c r="CJ303" s="35"/>
      <c r="CP303" s="35"/>
      <c r="CQ303" s="35"/>
      <c r="CR303" s="35"/>
      <c r="CX303" s="35"/>
      <c r="CY303" s="35"/>
      <c r="CZ303" s="35"/>
      <c r="DF303" s="35">
        <v>1.2429999999999999E-8</v>
      </c>
      <c r="DG303" s="35">
        <v>2.44217806237</v>
      </c>
      <c r="DH303" s="35">
        <v>6684.8152820513997</v>
      </c>
      <c r="DI303" s="29">
        <f t="shared" si="220"/>
        <v>-6.0711965146402523E-9</v>
      </c>
      <c r="DJ303" s="29">
        <f t="shared" si="221"/>
        <v>-6.072123066174282E-9</v>
      </c>
      <c r="DK303" s="29">
        <f t="shared" si="222"/>
        <v>-6.0721230335406552E-9</v>
      </c>
      <c r="DL303" s="29">
        <f t="shared" si="223"/>
        <v>-6.0721230335415808E-9</v>
      </c>
      <c r="DN303" s="35">
        <v>1.9800000000000002E-9</v>
      </c>
      <c r="DO303" s="35">
        <v>1.01742381306</v>
      </c>
      <c r="DP303" s="35">
        <v>3336.7310913418</v>
      </c>
      <c r="DQ303" s="29">
        <f t="shared" si="224"/>
        <v>4.598537842439997E-10</v>
      </c>
      <c r="DR303" s="29">
        <f t="shared" si="225"/>
        <v>4.5977166386541387E-10</v>
      </c>
      <c r="DS303" s="29">
        <f t="shared" si="226"/>
        <v>4.5977166675782816E-10</v>
      </c>
      <c r="DT303" s="29">
        <f t="shared" si="227"/>
        <v>4.5977166675773236E-10</v>
      </c>
      <c r="DV303" s="35">
        <v>2.5999999999999998E-10</v>
      </c>
      <c r="DW303" s="35">
        <v>4.3270317226300001</v>
      </c>
      <c r="DX303" s="35">
        <v>17085.958665722199</v>
      </c>
      <c r="DY303" s="29">
        <f t="shared" si="228"/>
        <v>1.5999354435713069E-10</v>
      </c>
      <c r="DZ303" s="29">
        <f t="shared" si="229"/>
        <v>1.5994879213261996E-10</v>
      </c>
      <c r="EA303" s="29">
        <f t="shared" si="230"/>
        <v>1.5994879370899095E-10</v>
      </c>
      <c r="EB303" s="29">
        <f t="shared" si="231"/>
        <v>1.5994879370894434E-10</v>
      </c>
      <c r="ED303" s="35"/>
      <c r="EE303" s="35"/>
      <c r="EF303" s="35"/>
      <c r="EL303" s="35"/>
      <c r="EM303" s="35"/>
      <c r="EN303" s="35"/>
      <c r="ET303" s="35"/>
      <c r="EU303" s="35"/>
      <c r="EV303" s="35"/>
    </row>
    <row r="304" spans="14:152" s="29" customFormat="1" ht="13.5" x14ac:dyDescent="0.3">
      <c r="N304" s="35">
        <v>2.508E-8</v>
      </c>
      <c r="O304" s="35">
        <v>5.99249607455</v>
      </c>
      <c r="P304" s="35">
        <v>5729.5064471490005</v>
      </c>
      <c r="Q304" s="29">
        <f t="shared" si="200"/>
        <v>2.2634402119850127E-9</v>
      </c>
      <c r="R304" s="29">
        <f t="shared" si="201"/>
        <v>2.2616113823352987E-9</v>
      </c>
      <c r="S304" s="29">
        <f t="shared" si="202"/>
        <v>2.2616114467495512E-9</v>
      </c>
      <c r="T304" s="29">
        <f t="shared" si="203"/>
        <v>2.2616114467477765E-9</v>
      </c>
      <c r="V304" s="35">
        <v>3.05E-9</v>
      </c>
      <c r="W304" s="35">
        <v>3.8875566697199999</v>
      </c>
      <c r="X304" s="35">
        <v>7107.8230442756003</v>
      </c>
      <c r="Y304" s="29">
        <f t="shared" si="204"/>
        <v>3.046421515583526E-9</v>
      </c>
      <c r="Z304" s="29">
        <f t="shared" si="205"/>
        <v>3.0464080869063979E-9</v>
      </c>
      <c r="AA304" s="29">
        <f t="shared" si="206"/>
        <v>3.046408087379819E-9</v>
      </c>
      <c r="AB304" s="29">
        <f t="shared" si="207"/>
        <v>3.0464080873798041E-9</v>
      </c>
      <c r="AD304" s="35">
        <v>1.8999999999999999E-10</v>
      </c>
      <c r="AE304" s="35">
        <v>5.1165645599299996</v>
      </c>
      <c r="AF304" s="35">
        <v>12012.5822971404</v>
      </c>
      <c r="AG304" s="29">
        <f t="shared" si="208"/>
        <v>1.2706387171624082E-10</v>
      </c>
      <c r="AH304" s="29">
        <f t="shared" si="209"/>
        <v>1.2704218505526406E-10</v>
      </c>
      <c r="AI304" s="29">
        <f t="shared" si="210"/>
        <v>1.2704218581915406E-10</v>
      </c>
      <c r="AJ304" s="29">
        <f t="shared" si="211"/>
        <v>1.2704218581912997E-10</v>
      </c>
      <c r="AL304" s="35"/>
      <c r="AM304" s="35"/>
      <c r="AN304" s="35"/>
      <c r="AT304" s="35"/>
      <c r="AU304" s="35"/>
      <c r="AV304" s="35"/>
      <c r="BB304" s="35"/>
      <c r="BC304" s="35"/>
      <c r="BD304" s="35"/>
      <c r="BJ304" s="35">
        <v>1.4200000000000001E-9</v>
      </c>
      <c r="BK304" s="35">
        <v>3.0279883598900001</v>
      </c>
      <c r="BL304" s="35">
        <v>3511.2852973190002</v>
      </c>
      <c r="BM304" s="29">
        <f t="shared" si="212"/>
        <v>-1.3251046252333126E-9</v>
      </c>
      <c r="BN304" s="29">
        <f t="shared" si="213"/>
        <v>-1.325127525773971E-9</v>
      </c>
      <c r="BO304" s="29">
        <f t="shared" si="214"/>
        <v>-1.325127524967425E-9</v>
      </c>
      <c r="BP304" s="29">
        <f t="shared" si="215"/>
        <v>-1.3251275249674504E-9</v>
      </c>
      <c r="BR304" s="35"/>
      <c r="BS304" s="35"/>
      <c r="BT304" s="35"/>
      <c r="BZ304" s="35"/>
      <c r="CA304" s="35"/>
      <c r="CB304" s="35"/>
      <c r="CH304" s="35"/>
      <c r="CI304" s="35"/>
      <c r="CJ304" s="35"/>
      <c r="CP304" s="35"/>
      <c r="CQ304" s="35"/>
      <c r="CR304" s="35"/>
      <c r="CX304" s="35"/>
      <c r="CY304" s="35"/>
      <c r="CZ304" s="35"/>
      <c r="DF304" s="35">
        <v>1.453E-8</v>
      </c>
      <c r="DG304" s="35">
        <v>1.7421801640300001</v>
      </c>
      <c r="DH304" s="35">
        <v>3333.5661900017999</v>
      </c>
      <c r="DI304" s="29">
        <f t="shared" si="220"/>
        <v>1.1451324091346401E-8</v>
      </c>
      <c r="DJ304" s="29">
        <f t="shared" si="221"/>
        <v>1.1450943081239798E-8</v>
      </c>
      <c r="DK304" s="29">
        <f t="shared" si="222"/>
        <v>1.1450943094659927E-8</v>
      </c>
      <c r="DL304" s="29">
        <f t="shared" si="223"/>
        <v>1.1450943094659482E-8</v>
      </c>
      <c r="DN304" s="35">
        <v>2.0700000000000001E-9</v>
      </c>
      <c r="DO304" s="35">
        <v>0.80702499658000004</v>
      </c>
      <c r="DP304" s="35">
        <v>3877.4169387952002</v>
      </c>
      <c r="DQ304" s="29">
        <f t="shared" si="224"/>
        <v>1.2010981535351447E-9</v>
      </c>
      <c r="DR304" s="29">
        <f t="shared" si="225"/>
        <v>1.2011816888141963E-9</v>
      </c>
      <c r="DS304" s="29">
        <f t="shared" si="226"/>
        <v>1.2011816858720061E-9</v>
      </c>
      <c r="DT304" s="29">
        <f t="shared" si="227"/>
        <v>1.201181685872102E-9</v>
      </c>
      <c r="DV304" s="35">
        <v>2.5999999999999998E-10</v>
      </c>
      <c r="DW304" s="35">
        <v>5.1284778070200003</v>
      </c>
      <c r="DX304" s="35">
        <v>11766.2632645146</v>
      </c>
      <c r="DY304" s="29">
        <f t="shared" si="228"/>
        <v>2.9742730668390865E-11</v>
      </c>
      <c r="DZ304" s="29">
        <f t="shared" si="229"/>
        <v>2.9781568116996904E-11</v>
      </c>
      <c r="EA304" s="29">
        <f t="shared" si="230"/>
        <v>2.9781566749095744E-11</v>
      </c>
      <c r="EB304" s="29">
        <f t="shared" si="231"/>
        <v>2.9781566749139785E-11</v>
      </c>
      <c r="ED304" s="35"/>
      <c r="EE304" s="35"/>
      <c r="EF304" s="35"/>
      <c r="EL304" s="35"/>
      <c r="EM304" s="35"/>
      <c r="EN304" s="35"/>
      <c r="ET304" s="35"/>
      <c r="EU304" s="35"/>
      <c r="EV304" s="35"/>
    </row>
    <row r="305" spans="14:152" s="29" customFormat="1" ht="13.5" x14ac:dyDescent="0.3">
      <c r="N305" s="35">
        <v>2.2020000000000001E-8</v>
      </c>
      <c r="O305" s="35">
        <v>5.5848697395500002</v>
      </c>
      <c r="P305" s="35">
        <v>664.75604512999996</v>
      </c>
      <c r="Q305" s="29">
        <f t="shared" si="200"/>
        <v>-1.7207603641471561E-8</v>
      </c>
      <c r="R305" s="29">
        <f t="shared" si="201"/>
        <v>-1.7207720359921539E-8</v>
      </c>
      <c r="S305" s="29">
        <f t="shared" si="202"/>
        <v>-1.7207720355810587E-8</v>
      </c>
      <c r="T305" s="29">
        <f t="shared" si="203"/>
        <v>-1.7207720355810686E-8</v>
      </c>
      <c r="V305" s="35">
        <v>3.22E-9</v>
      </c>
      <c r="W305" s="35">
        <v>6.2812560134100002</v>
      </c>
      <c r="X305" s="35">
        <v>16706.585251847999</v>
      </c>
      <c r="Y305" s="29">
        <f t="shared" si="204"/>
        <v>1.2630677500979253E-9</v>
      </c>
      <c r="Z305" s="29">
        <f t="shared" si="205"/>
        <v>1.2637000839122031E-9</v>
      </c>
      <c r="AA305" s="29">
        <f t="shared" si="206"/>
        <v>1.2637000616415295E-9</v>
      </c>
      <c r="AB305" s="29">
        <f t="shared" si="207"/>
        <v>1.2637000616422029E-9</v>
      </c>
      <c r="AD305" s="35">
        <v>2.5999999999999998E-10</v>
      </c>
      <c r="AE305" s="35">
        <v>1.07254469525</v>
      </c>
      <c r="AF305" s="35">
        <v>8425.6508378147992</v>
      </c>
      <c r="AG305" s="29">
        <f t="shared" si="208"/>
        <v>2.4768650030297829E-10</v>
      </c>
      <c r="AH305" s="29">
        <f t="shared" si="209"/>
        <v>2.4767798562559885E-10</v>
      </c>
      <c r="AI305" s="29">
        <f t="shared" si="210"/>
        <v>2.4767798592554861E-10</v>
      </c>
      <c r="AJ305" s="29">
        <f t="shared" si="211"/>
        <v>2.4767798592553961E-10</v>
      </c>
      <c r="AL305" s="35"/>
      <c r="AM305" s="35"/>
      <c r="AN305" s="35"/>
      <c r="AT305" s="35"/>
      <c r="AU305" s="35"/>
      <c r="AV305" s="35"/>
      <c r="BB305" s="35"/>
      <c r="BC305" s="35"/>
      <c r="BD305" s="35"/>
      <c r="BJ305" s="35">
        <v>1.6500000000000001E-9</v>
      </c>
      <c r="BK305" s="35">
        <v>2.5317195128800001</v>
      </c>
      <c r="BL305" s="35">
        <v>16276.463942623001</v>
      </c>
      <c r="BM305" s="29">
        <f t="shared" si="212"/>
        <v>-1.6331508849794779E-9</v>
      </c>
      <c r="BN305" s="29">
        <f t="shared" si="213"/>
        <v>-1.6331019284662158E-9</v>
      </c>
      <c r="BO305" s="29">
        <f t="shared" si="214"/>
        <v>-1.6331019301917748E-9</v>
      </c>
      <c r="BP305" s="29">
        <f t="shared" si="215"/>
        <v>-1.6331019301917214E-9</v>
      </c>
      <c r="BR305" s="35"/>
      <c r="BS305" s="35"/>
      <c r="BT305" s="35"/>
      <c r="BZ305" s="35"/>
      <c r="CA305" s="35"/>
      <c r="CB305" s="35"/>
      <c r="CH305" s="35"/>
      <c r="CI305" s="35"/>
      <c r="CJ305" s="35"/>
      <c r="CP305" s="35"/>
      <c r="CQ305" s="35"/>
      <c r="CR305" s="35"/>
      <c r="CX305" s="35"/>
      <c r="CY305" s="35"/>
      <c r="CZ305" s="35"/>
      <c r="DF305" s="35">
        <v>1.6750000000000001E-8</v>
      </c>
      <c r="DG305" s="35">
        <v>1.7969345633</v>
      </c>
      <c r="DH305" s="35">
        <v>1118.7557921027999</v>
      </c>
      <c r="DI305" s="29">
        <f t="shared" si="220"/>
        <v>7.3264163357363995E-9</v>
      </c>
      <c r="DJ305" s="29">
        <f t="shared" si="221"/>
        <v>7.3266316836640019E-9</v>
      </c>
      <c r="DK305" s="29">
        <f t="shared" si="222"/>
        <v>7.3266316760791966E-9</v>
      </c>
      <c r="DL305" s="29">
        <f t="shared" si="223"/>
        <v>7.3266316760794116E-9</v>
      </c>
      <c r="DN305" s="35">
        <v>2.0200000000000001E-9</v>
      </c>
      <c r="DO305" s="35">
        <v>1.6175357477600001</v>
      </c>
      <c r="DP305" s="35">
        <v>11216.284290324</v>
      </c>
      <c r="DQ305" s="29">
        <f t="shared" si="224"/>
        <v>-1.6324445307241096E-11</v>
      </c>
      <c r="DR305" s="29">
        <f t="shared" si="225"/>
        <v>-1.603491809531663E-11</v>
      </c>
      <c r="DS305" s="29">
        <f t="shared" si="226"/>
        <v>-1.6034928292947953E-11</v>
      </c>
      <c r="DT305" s="29">
        <f t="shared" si="227"/>
        <v>-1.6034928292603493E-11</v>
      </c>
      <c r="DV305" s="35">
        <v>2.8000000000000002E-10</v>
      </c>
      <c r="DW305" s="35">
        <v>0.80926596905000003</v>
      </c>
      <c r="DX305" s="35">
        <v>20735.8321614255</v>
      </c>
      <c r="DY305" s="29">
        <f t="shared" si="228"/>
        <v>-3.4277564549833725E-11</v>
      </c>
      <c r="DZ305" s="29">
        <f t="shared" si="229"/>
        <v>-3.4351201603545114E-11</v>
      </c>
      <c r="EA305" s="29">
        <f t="shared" si="230"/>
        <v>-3.4351199009980526E-11</v>
      </c>
      <c r="EB305" s="29">
        <f t="shared" si="231"/>
        <v>-3.4351199010059502E-11</v>
      </c>
      <c r="ED305" s="35"/>
      <c r="EE305" s="35"/>
      <c r="EF305" s="35"/>
      <c r="EL305" s="35"/>
      <c r="EM305" s="35"/>
      <c r="EN305" s="35"/>
      <c r="ET305" s="35"/>
      <c r="EU305" s="35"/>
      <c r="EV305" s="35"/>
    </row>
    <row r="306" spans="14:152" s="29" customFormat="1" ht="13.5" x14ac:dyDescent="0.3">
      <c r="N306" s="35">
        <v>2.4669999999999999E-8</v>
      </c>
      <c r="O306" s="35">
        <v>2.81052575497</v>
      </c>
      <c r="P306" s="35">
        <v>15110.4661198662</v>
      </c>
      <c r="Q306" s="29">
        <f t="shared" si="200"/>
        <v>-2.4642389544598038E-8</v>
      </c>
      <c r="R306" s="29">
        <f t="shared" si="201"/>
        <v>-2.4642614403029129E-8</v>
      </c>
      <c r="S306" s="29">
        <f t="shared" si="202"/>
        <v>-2.4642614395125448E-8</v>
      </c>
      <c r="T306" s="29">
        <f t="shared" si="203"/>
        <v>-2.4642614395125713E-8</v>
      </c>
      <c r="V306" s="35">
        <v>3.34E-9</v>
      </c>
      <c r="W306" s="35">
        <v>3.15240620873</v>
      </c>
      <c r="X306" s="35">
        <v>11216.284290324</v>
      </c>
      <c r="Y306" s="29">
        <f t="shared" si="204"/>
        <v>-3.3387053177865898E-9</v>
      </c>
      <c r="Z306" s="29">
        <f t="shared" si="205"/>
        <v>-3.3386919550388761E-9</v>
      </c>
      <c r="AA306" s="29">
        <f t="shared" si="206"/>
        <v>-3.3386919555107417E-9</v>
      </c>
      <c r="AB306" s="29">
        <f t="shared" si="207"/>
        <v>-3.338691955510726E-9</v>
      </c>
      <c r="AD306" s="35">
        <v>2.1E-10</v>
      </c>
      <c r="AE306" s="35">
        <v>2.68436255141</v>
      </c>
      <c r="AF306" s="35">
        <v>6261.7402095243997</v>
      </c>
      <c r="AG306" s="29">
        <f t="shared" si="208"/>
        <v>-1.5866119114476045E-10</v>
      </c>
      <c r="AH306" s="29">
        <f t="shared" si="209"/>
        <v>-1.586721993001745E-10</v>
      </c>
      <c r="AI306" s="29">
        <f t="shared" si="210"/>
        <v>-1.5867219891246813E-10</v>
      </c>
      <c r="AJ306" s="29">
        <f t="shared" si="211"/>
        <v>-1.5867219891247986E-10</v>
      </c>
      <c r="AL306" s="35"/>
      <c r="AM306" s="35"/>
      <c r="AN306" s="35"/>
      <c r="AT306" s="35"/>
      <c r="AU306" s="35"/>
      <c r="AV306" s="35"/>
      <c r="BB306" s="35"/>
      <c r="BC306" s="35"/>
      <c r="BD306" s="35"/>
      <c r="BJ306" s="35">
        <v>1.5300000000000001E-9</v>
      </c>
      <c r="BK306" s="35">
        <v>6.1478367055699996</v>
      </c>
      <c r="BL306" s="35">
        <v>13362.517017102</v>
      </c>
      <c r="BM306" s="29">
        <f t="shared" si="212"/>
        <v>-1.5176076995076575E-9</v>
      </c>
      <c r="BN306" s="29">
        <f t="shared" si="213"/>
        <v>-1.5176408627547363E-9</v>
      </c>
      <c r="BO306" s="29">
        <f t="shared" si="214"/>
        <v>-1.5176408615874517E-9</v>
      </c>
      <c r="BP306" s="29">
        <f t="shared" si="215"/>
        <v>-1.5176408615874903E-9</v>
      </c>
      <c r="BR306" s="35"/>
      <c r="BS306" s="35"/>
      <c r="BT306" s="35"/>
      <c r="BZ306" s="35"/>
      <c r="CA306" s="35"/>
      <c r="CB306" s="35"/>
      <c r="CH306" s="35"/>
      <c r="CI306" s="35"/>
      <c r="CJ306" s="35"/>
      <c r="CP306" s="35"/>
      <c r="CQ306" s="35"/>
      <c r="CR306" s="35"/>
      <c r="CX306" s="35"/>
      <c r="CY306" s="35"/>
      <c r="CZ306" s="35"/>
      <c r="DF306" s="35">
        <v>1.4909999999999999E-8</v>
      </c>
      <c r="DG306" s="35">
        <v>2.5938671180599999</v>
      </c>
      <c r="DH306" s="35">
        <v>2494.5295919485998</v>
      </c>
      <c r="DI306" s="29">
        <f t="shared" si="220"/>
        <v>9.5853708678264182E-9</v>
      </c>
      <c r="DJ306" s="29">
        <f t="shared" si="221"/>
        <v>9.5850067984886219E-9</v>
      </c>
      <c r="DK306" s="29">
        <f t="shared" si="222"/>
        <v>9.5850068113118636E-9</v>
      </c>
      <c r="DL306" s="29">
        <f t="shared" si="223"/>
        <v>9.5850068113114566E-9</v>
      </c>
      <c r="DN306" s="35">
        <v>1.7700000000000001E-9</v>
      </c>
      <c r="DO306" s="35">
        <v>0.20305783491000001</v>
      </c>
      <c r="DP306" s="35">
        <v>22743.409379516401</v>
      </c>
      <c r="DQ306" s="29">
        <f t="shared" si="224"/>
        <v>7.8895343682460311E-10</v>
      </c>
      <c r="DR306" s="29">
        <f t="shared" si="225"/>
        <v>7.8849289833562909E-10</v>
      </c>
      <c r="DS306" s="29">
        <f t="shared" si="226"/>
        <v>7.8849291455760664E-10</v>
      </c>
      <c r="DT306" s="29">
        <f t="shared" si="227"/>
        <v>7.8849291455715624E-10</v>
      </c>
      <c r="DV306" s="35">
        <v>2.5999999999999998E-10</v>
      </c>
      <c r="DW306" s="35">
        <v>5.0681480349300001</v>
      </c>
      <c r="DX306" s="35">
        <v>17412.051935775598</v>
      </c>
      <c r="DY306" s="29">
        <f t="shared" si="228"/>
        <v>1.0533976334219979E-10</v>
      </c>
      <c r="DZ306" s="29">
        <f t="shared" si="229"/>
        <v>1.0528686864795263E-10</v>
      </c>
      <c r="EA306" s="29">
        <f t="shared" si="230"/>
        <v>1.0528687051106922E-10</v>
      </c>
      <c r="EB306" s="29">
        <f t="shared" si="231"/>
        <v>1.0528687051101517E-10</v>
      </c>
      <c r="ED306" s="35"/>
      <c r="EE306" s="35"/>
      <c r="EF306" s="35"/>
      <c r="EL306" s="35"/>
      <c r="EM306" s="35"/>
      <c r="EN306" s="35"/>
      <c r="ET306" s="35"/>
      <c r="EU306" s="35"/>
      <c r="EV306" s="35"/>
    </row>
    <row r="307" spans="14:152" s="29" customFormat="1" ht="13.5" x14ac:dyDescent="0.3">
      <c r="N307" s="35">
        <v>2.154E-8</v>
      </c>
      <c r="O307" s="35">
        <v>3.59696831702</v>
      </c>
      <c r="P307" s="35">
        <v>6677.6344247478</v>
      </c>
      <c r="Q307" s="29">
        <f t="shared" si="200"/>
        <v>1.0849555780933792E-8</v>
      </c>
      <c r="R307" s="29">
        <f t="shared" si="201"/>
        <v>1.0847967831177372E-8</v>
      </c>
      <c r="S307" s="29">
        <f t="shared" si="202"/>
        <v>1.0847967887108895E-8</v>
      </c>
      <c r="T307" s="29">
        <f t="shared" si="203"/>
        <v>1.0847967887107044E-8</v>
      </c>
      <c r="V307" s="35">
        <v>2.8699999999999998E-9</v>
      </c>
      <c r="W307" s="35">
        <v>6.1646700277099997</v>
      </c>
      <c r="X307" s="35">
        <v>3973.3961660129999</v>
      </c>
      <c r="Y307" s="29">
        <f t="shared" si="204"/>
        <v>-4.1097424023338337E-11</v>
      </c>
      <c r="Z307" s="29">
        <f t="shared" si="205"/>
        <v>-4.0951709669785884E-11</v>
      </c>
      <c r="AA307" s="29">
        <f t="shared" si="206"/>
        <v>-4.0951714802074846E-11</v>
      </c>
      <c r="AB307" s="29">
        <f t="shared" si="207"/>
        <v>-4.0951714801911724E-11</v>
      </c>
      <c r="AD307" s="35">
        <v>2.1999999999999999E-10</v>
      </c>
      <c r="AE307" s="35">
        <v>2.1563109590899998</v>
      </c>
      <c r="AF307" s="35">
        <v>3335.0895023923999</v>
      </c>
      <c r="AG307" s="29">
        <f t="shared" si="208"/>
        <v>2.1449478063907273E-10</v>
      </c>
      <c r="AH307" s="29">
        <f t="shared" si="209"/>
        <v>2.1449269600122537E-10</v>
      </c>
      <c r="AI307" s="29">
        <f t="shared" si="210"/>
        <v>2.1449269607465655E-10</v>
      </c>
      <c r="AJ307" s="29">
        <f t="shared" si="211"/>
        <v>2.1449269607465412E-10</v>
      </c>
      <c r="AL307" s="35"/>
      <c r="AM307" s="35"/>
      <c r="AN307" s="35"/>
      <c r="AT307" s="35"/>
      <c r="AU307" s="35"/>
      <c r="AV307" s="35"/>
      <c r="BB307" s="35"/>
      <c r="BC307" s="35"/>
      <c r="BD307" s="35"/>
      <c r="BJ307" s="35">
        <v>1.19E-9</v>
      </c>
      <c r="BK307" s="35">
        <v>4.1569436508199997</v>
      </c>
      <c r="BL307" s="35">
        <v>3760.0970705750001</v>
      </c>
      <c r="BM307" s="29">
        <f t="shared" si="212"/>
        <v>-8.7443275582786016E-10</v>
      </c>
      <c r="BN307" s="29">
        <f t="shared" si="213"/>
        <v>-8.7439397119969956E-10</v>
      </c>
      <c r="BO307" s="29">
        <f t="shared" si="214"/>
        <v>-8.7439397256577718E-10</v>
      </c>
      <c r="BP307" s="29">
        <f t="shared" si="215"/>
        <v>-8.7439397256574285E-10</v>
      </c>
      <c r="BR307" s="35"/>
      <c r="BS307" s="35"/>
      <c r="BT307" s="35"/>
      <c r="BZ307" s="35"/>
      <c r="CA307" s="35"/>
      <c r="CB307" s="35"/>
      <c r="CH307" s="35"/>
      <c r="CI307" s="35"/>
      <c r="CJ307" s="35"/>
      <c r="CP307" s="35"/>
      <c r="CQ307" s="35"/>
      <c r="CR307" s="35"/>
      <c r="CX307" s="35"/>
      <c r="CY307" s="35"/>
      <c r="CZ307" s="35"/>
      <c r="DF307" s="35">
        <v>1.2930000000000001E-8</v>
      </c>
      <c r="DG307" s="35">
        <v>3.3171047254900001</v>
      </c>
      <c r="DH307" s="35">
        <v>3407.0998356141999</v>
      </c>
      <c r="DI307" s="29">
        <f t="shared" si="220"/>
        <v>-6.5966901932804181E-9</v>
      </c>
      <c r="DJ307" s="29">
        <f t="shared" si="221"/>
        <v>-6.5962059951652901E-9</v>
      </c>
      <c r="DK307" s="29">
        <f t="shared" si="222"/>
        <v>-6.5962060122197079E-9</v>
      </c>
      <c r="DL307" s="29">
        <f t="shared" si="223"/>
        <v>-6.5962060122192339E-9</v>
      </c>
      <c r="DN307" s="35">
        <v>1.81E-9</v>
      </c>
      <c r="DO307" s="35">
        <v>6.1786468159199996</v>
      </c>
      <c r="DP307" s="35">
        <v>4885.9664096786</v>
      </c>
      <c r="DQ307" s="29">
        <f t="shared" si="224"/>
        <v>-1.3690888694165364E-9</v>
      </c>
      <c r="DR307" s="29">
        <f t="shared" si="225"/>
        <v>-1.3691627898671085E-9</v>
      </c>
      <c r="DS307" s="29">
        <f t="shared" si="226"/>
        <v>-1.3691627872636086E-9</v>
      </c>
      <c r="DT307" s="29">
        <f t="shared" si="227"/>
        <v>-1.3691627872636926E-9</v>
      </c>
      <c r="DV307" s="35">
        <v>2.4E-10</v>
      </c>
      <c r="DW307" s="35">
        <v>4.4739915559999996</v>
      </c>
      <c r="DX307" s="35">
        <v>3134.4268782626</v>
      </c>
      <c r="DY307" s="29">
        <f t="shared" si="228"/>
        <v>9.459837165605112E-11</v>
      </c>
      <c r="DZ307" s="29">
        <f t="shared" si="229"/>
        <v>9.4589536558236314E-11</v>
      </c>
      <c r="EA307" s="29">
        <f t="shared" si="230"/>
        <v>9.4589536869424323E-11</v>
      </c>
      <c r="EB307" s="29">
        <f t="shared" si="231"/>
        <v>9.4589536869414914E-11</v>
      </c>
      <c r="ED307" s="35"/>
      <c r="EE307" s="35"/>
      <c r="EF307" s="35"/>
      <c r="EL307" s="35"/>
      <c r="EM307" s="35"/>
      <c r="EN307" s="35"/>
      <c r="ET307" s="35"/>
      <c r="EU307" s="35"/>
      <c r="EV307" s="35"/>
    </row>
    <row r="308" spans="14:152" s="29" customFormat="1" ht="13.5" x14ac:dyDescent="0.3">
      <c r="N308" s="35">
        <v>2.166E-8</v>
      </c>
      <c r="O308" s="35">
        <v>3.3596568284199999</v>
      </c>
      <c r="P308" s="35">
        <v>589.06482700820004</v>
      </c>
      <c r="Q308" s="29">
        <f t="shared" si="200"/>
        <v>2.0265295940063312E-8</v>
      </c>
      <c r="R308" s="29">
        <f t="shared" si="201"/>
        <v>2.0265353502716466E-8</v>
      </c>
      <c r="S308" s="29">
        <f t="shared" si="202"/>
        <v>2.0265353500689046E-8</v>
      </c>
      <c r="T308" s="29">
        <f t="shared" si="203"/>
        <v>2.0265353500689113E-8</v>
      </c>
      <c r="V308" s="35">
        <v>2.8299999999999999E-9</v>
      </c>
      <c r="W308" s="35">
        <v>2.67802456636</v>
      </c>
      <c r="X308" s="35">
        <v>3877.4169387952002</v>
      </c>
      <c r="Y308" s="29">
        <f t="shared" si="204"/>
        <v>-2.6873840291477598E-9</v>
      </c>
      <c r="Z308" s="29">
        <f t="shared" si="205"/>
        <v>-2.6873400720784779E-9</v>
      </c>
      <c r="AA308" s="29">
        <f t="shared" si="206"/>
        <v>-2.6873400736268305E-9</v>
      </c>
      <c r="AB308" s="29">
        <f t="shared" si="207"/>
        <v>-2.6873400736267796E-9</v>
      </c>
      <c r="AD308" s="35">
        <v>1.7000000000000001E-10</v>
      </c>
      <c r="AE308" s="35">
        <v>3.6841252730000003E-2</v>
      </c>
      <c r="AF308" s="35">
        <v>3877.4169387952002</v>
      </c>
      <c r="AG308" s="29">
        <f t="shared" si="208"/>
        <v>1.6720487253621761E-10</v>
      </c>
      <c r="AH308" s="29">
        <f t="shared" si="209"/>
        <v>1.6720639355497694E-10</v>
      </c>
      <c r="AI308" s="29">
        <f t="shared" si="210"/>
        <v>1.6720639350141152E-10</v>
      </c>
      <c r="AJ308" s="29">
        <f t="shared" si="211"/>
        <v>1.6720639350141328E-10</v>
      </c>
      <c r="AL308" s="35"/>
      <c r="AM308" s="35"/>
      <c r="AN308" s="35"/>
      <c r="AT308" s="35"/>
      <c r="AU308" s="35"/>
      <c r="AV308" s="35"/>
      <c r="BB308" s="35"/>
      <c r="BC308" s="35"/>
      <c r="BD308" s="35"/>
      <c r="BJ308" s="35">
        <v>1.2E-9</v>
      </c>
      <c r="BK308" s="35">
        <v>0.64287725481000002</v>
      </c>
      <c r="BL308" s="35">
        <v>4459.3682188025996</v>
      </c>
      <c r="BM308" s="29">
        <f t="shared" si="212"/>
        <v>-8.2318327959886535E-10</v>
      </c>
      <c r="BN308" s="29">
        <f t="shared" si="213"/>
        <v>-8.2323303581044689E-10</v>
      </c>
      <c r="BO308" s="29">
        <f t="shared" si="214"/>
        <v>-8.2323303405800593E-10</v>
      </c>
      <c r="BP308" s="29">
        <f t="shared" si="215"/>
        <v>-8.2323303405805546E-10</v>
      </c>
      <c r="BR308" s="35"/>
      <c r="BS308" s="35"/>
      <c r="BT308" s="35"/>
      <c r="BZ308" s="35"/>
      <c r="CA308" s="35"/>
      <c r="CB308" s="35"/>
      <c r="CH308" s="35"/>
      <c r="CI308" s="35"/>
      <c r="CJ308" s="35"/>
      <c r="CP308" s="35"/>
      <c r="CQ308" s="35"/>
      <c r="CR308" s="35"/>
      <c r="CX308" s="35"/>
      <c r="CY308" s="35"/>
      <c r="CZ308" s="35"/>
      <c r="DF308" s="35">
        <v>1.188E-8</v>
      </c>
      <c r="DG308" s="35">
        <v>4.9298926057600001</v>
      </c>
      <c r="DH308" s="35">
        <v>22743.409379516401</v>
      </c>
      <c r="DI308" s="29">
        <f t="shared" si="220"/>
        <v>-1.055694901260821E-8</v>
      </c>
      <c r="DJ308" s="29">
        <f t="shared" si="221"/>
        <v>-1.0558532105473204E-8</v>
      </c>
      <c r="DK308" s="29">
        <f t="shared" si="222"/>
        <v>-1.0558532049730183E-8</v>
      </c>
      <c r="DL308" s="29">
        <f t="shared" si="223"/>
        <v>-1.0558532049731731E-8</v>
      </c>
      <c r="DN308" s="35">
        <v>2.28E-9</v>
      </c>
      <c r="DO308" s="35">
        <v>0.90779655425000005</v>
      </c>
      <c r="DP308" s="35">
        <v>18454.601664915001</v>
      </c>
      <c r="DQ308" s="29">
        <f t="shared" si="224"/>
        <v>1.3310758210681589E-9</v>
      </c>
      <c r="DR308" s="29">
        <f t="shared" si="225"/>
        <v>1.3306392263308921E-9</v>
      </c>
      <c r="DS308" s="29">
        <f t="shared" si="226"/>
        <v>1.3306392417097575E-9</v>
      </c>
      <c r="DT308" s="29">
        <f t="shared" si="227"/>
        <v>1.3306392417093365E-9</v>
      </c>
      <c r="DV308" s="35">
        <v>2.4E-10</v>
      </c>
      <c r="DW308" s="35">
        <v>4.3555715269500004</v>
      </c>
      <c r="DX308" s="35">
        <v>14584.298273120599</v>
      </c>
      <c r="DY308" s="29">
        <f t="shared" si="228"/>
        <v>-1.8805517350936515E-10</v>
      </c>
      <c r="DZ308" s="29">
        <f t="shared" si="229"/>
        <v>-1.8802737890226635E-10</v>
      </c>
      <c r="EA308" s="29">
        <f t="shared" si="230"/>
        <v>-1.8802737988134922E-10</v>
      </c>
      <c r="EB308" s="29">
        <f t="shared" si="231"/>
        <v>-1.8802737988131955E-10</v>
      </c>
      <c r="ED308" s="35"/>
      <c r="EE308" s="35"/>
      <c r="EF308" s="35"/>
      <c r="EL308" s="35"/>
      <c r="EM308" s="35"/>
      <c r="EN308" s="35"/>
      <c r="ET308" s="35"/>
      <c r="EU308" s="35"/>
      <c r="EV308" s="35"/>
    </row>
    <row r="309" spans="14:152" s="29" customFormat="1" ht="13.5" x14ac:dyDescent="0.3">
      <c r="N309" s="35">
        <v>2.112E-8</v>
      </c>
      <c r="O309" s="35">
        <v>4.5704885301699996</v>
      </c>
      <c r="P309" s="35">
        <v>6127.6554505572003</v>
      </c>
      <c r="Q309" s="29">
        <f t="shared" si="200"/>
        <v>-1.9261378464833706E-8</v>
      </c>
      <c r="R309" s="29">
        <f t="shared" si="201"/>
        <v>-1.9262056801862598E-8</v>
      </c>
      <c r="S309" s="29">
        <f t="shared" si="202"/>
        <v>-1.9262056777972613E-8</v>
      </c>
      <c r="T309" s="29">
        <f t="shared" si="203"/>
        <v>-1.9262056777973351E-8</v>
      </c>
      <c r="V309" s="35">
        <v>2.8299999999999999E-9</v>
      </c>
      <c r="W309" s="35">
        <v>1.6629315709000001</v>
      </c>
      <c r="X309" s="35">
        <v>1692.1656695024001</v>
      </c>
      <c r="Y309" s="29">
        <f t="shared" si="204"/>
        <v>-1.8192822393202732E-9</v>
      </c>
      <c r="Z309" s="29">
        <f t="shared" si="205"/>
        <v>-1.8193291152382456E-9</v>
      </c>
      <c r="AA309" s="29">
        <f t="shared" si="206"/>
        <v>-1.8193291135872167E-9</v>
      </c>
      <c r="AB309" s="29">
        <f t="shared" si="207"/>
        <v>-1.8193291135872707E-9</v>
      </c>
      <c r="AD309" s="35">
        <v>1.7000000000000001E-10</v>
      </c>
      <c r="AE309" s="35">
        <v>2.8446714990299999</v>
      </c>
      <c r="AF309" s="35">
        <v>3344.4937620577998</v>
      </c>
      <c r="AG309" s="29">
        <f t="shared" si="208"/>
        <v>1.3866276206979318E-10</v>
      </c>
      <c r="AH309" s="29">
        <f t="shared" si="209"/>
        <v>1.3866696539240272E-10</v>
      </c>
      <c r="AI309" s="29">
        <f t="shared" si="210"/>
        <v>1.3866696524435983E-10</v>
      </c>
      <c r="AJ309" s="29">
        <f t="shared" si="211"/>
        <v>1.3866696524436404E-10</v>
      </c>
      <c r="AL309" s="35"/>
      <c r="AM309" s="35"/>
      <c r="AN309" s="35"/>
      <c r="AT309" s="35"/>
      <c r="AU309" s="35"/>
      <c r="AV309" s="35"/>
      <c r="BB309" s="35"/>
      <c r="BC309" s="35"/>
      <c r="BD309" s="35"/>
      <c r="BJ309" s="35">
        <v>1.3000000000000001E-9</v>
      </c>
      <c r="BK309" s="35">
        <v>4.9500230945999997</v>
      </c>
      <c r="BL309" s="35">
        <v>13553.8979729108</v>
      </c>
      <c r="BM309" s="29">
        <f t="shared" si="212"/>
        <v>5.8543632775192708E-10</v>
      </c>
      <c r="BN309" s="29">
        <f t="shared" si="213"/>
        <v>5.8523527384162152E-10</v>
      </c>
      <c r="BO309" s="29">
        <f t="shared" si="214"/>
        <v>5.8523528092335132E-10</v>
      </c>
      <c r="BP309" s="29">
        <f t="shared" si="215"/>
        <v>5.8523528092312043E-10</v>
      </c>
      <c r="BR309" s="35"/>
      <c r="BS309" s="35"/>
      <c r="BT309" s="35"/>
      <c r="BZ309" s="35"/>
      <c r="CA309" s="35"/>
      <c r="CB309" s="35"/>
      <c r="CH309" s="35"/>
      <c r="CI309" s="35"/>
      <c r="CJ309" s="35"/>
      <c r="CP309" s="35"/>
      <c r="CQ309" s="35"/>
      <c r="CR309" s="35"/>
      <c r="CX309" s="35"/>
      <c r="CY309" s="35"/>
      <c r="CZ309" s="35"/>
      <c r="DF309" s="35">
        <v>1.329E-8</v>
      </c>
      <c r="DG309" s="35">
        <v>1.99426530402</v>
      </c>
      <c r="DH309" s="35">
        <v>1228.9621133221999</v>
      </c>
      <c r="DI309" s="29">
        <f t="shared" si="220"/>
        <v>-1.3281288650495071E-8</v>
      </c>
      <c r="DJ309" s="29">
        <f t="shared" si="221"/>
        <v>-1.328128109288298E-8</v>
      </c>
      <c r="DK309" s="29">
        <f t="shared" si="222"/>
        <v>-1.3281281093149228E-8</v>
      </c>
      <c r="DL309" s="29">
        <f t="shared" si="223"/>
        <v>-1.3281281093149218E-8</v>
      </c>
      <c r="DN309" s="35">
        <v>1.6500000000000001E-9</v>
      </c>
      <c r="DO309" s="35">
        <v>3.9729909142299999</v>
      </c>
      <c r="DP309" s="35">
        <v>20.355319398799999</v>
      </c>
      <c r="DQ309" s="29">
        <f t="shared" si="224"/>
        <v>-6.5587251287021606E-10</v>
      </c>
      <c r="DR309" s="29">
        <f t="shared" si="225"/>
        <v>-6.5587290670994709E-10</v>
      </c>
      <c r="DS309" s="29">
        <f t="shared" si="226"/>
        <v>-6.5587290669607609E-10</v>
      </c>
      <c r="DT309" s="29">
        <f t="shared" si="227"/>
        <v>-6.5587290669607609E-10</v>
      </c>
      <c r="DV309" s="35">
        <v>2.7E-10</v>
      </c>
      <c r="DW309" s="35">
        <v>4.9871735520099998</v>
      </c>
      <c r="DX309" s="35">
        <v>3877.4169387952002</v>
      </c>
      <c r="DY309" s="29">
        <f t="shared" si="228"/>
        <v>1.099798732317421E-10</v>
      </c>
      <c r="DZ309" s="29">
        <f t="shared" si="229"/>
        <v>1.0996765473306576E-10</v>
      </c>
      <c r="EA309" s="29">
        <f t="shared" si="230"/>
        <v>1.0996765516342499E-10</v>
      </c>
      <c r="EB309" s="29">
        <f t="shared" si="231"/>
        <v>1.0996765516341098E-10</v>
      </c>
      <c r="ED309" s="35"/>
      <c r="EE309" s="35"/>
      <c r="EF309" s="35"/>
      <c r="EL309" s="35"/>
      <c r="EM309" s="35"/>
      <c r="EN309" s="35"/>
      <c r="ET309" s="35"/>
      <c r="EU309" s="35"/>
      <c r="EV309" s="35"/>
    </row>
    <row r="310" spans="14:152" s="29" customFormat="1" ht="13.5" x14ac:dyDescent="0.3">
      <c r="N310" s="35">
        <v>2.178E-8</v>
      </c>
      <c r="O310" s="35">
        <v>3.2166327949300002</v>
      </c>
      <c r="P310" s="35">
        <v>20199.094959632999</v>
      </c>
      <c r="Q310" s="29">
        <f t="shared" si="200"/>
        <v>-3.2505646767752121E-9</v>
      </c>
      <c r="R310" s="29">
        <f t="shared" si="201"/>
        <v>-3.2561236272373937E-9</v>
      </c>
      <c r="S310" s="29">
        <f t="shared" si="202"/>
        <v>-3.2561234314478571E-9</v>
      </c>
      <c r="T310" s="29">
        <f t="shared" si="203"/>
        <v>-3.256123431452754E-9</v>
      </c>
      <c r="V310" s="35">
        <v>2.76E-9</v>
      </c>
      <c r="W310" s="35">
        <v>2.9421055139900001</v>
      </c>
      <c r="X310" s="35">
        <v>3415.3940252671</v>
      </c>
      <c r="Y310" s="29">
        <f t="shared" si="204"/>
        <v>-8.0274265646067213E-10</v>
      </c>
      <c r="Z310" s="29">
        <f t="shared" si="205"/>
        <v>-8.0262740064993374E-10</v>
      </c>
      <c r="AA310" s="29">
        <f t="shared" si="206"/>
        <v>-8.0262740470943872E-10</v>
      </c>
      <c r="AB310" s="29">
        <f t="shared" si="207"/>
        <v>-8.026274047093074E-10</v>
      </c>
      <c r="AD310" s="35">
        <v>2.0000000000000001E-10</v>
      </c>
      <c r="AE310" s="35">
        <v>5.4151970683600004</v>
      </c>
      <c r="AF310" s="35">
        <v>3205.5473466643998</v>
      </c>
      <c r="AG310" s="29">
        <f t="shared" si="208"/>
        <v>1.1945551237321899E-10</v>
      </c>
      <c r="AH310" s="29">
        <f t="shared" si="209"/>
        <v>1.1946208322420776E-10</v>
      </c>
      <c r="AI310" s="29">
        <f t="shared" si="210"/>
        <v>1.1946208299277521E-10</v>
      </c>
      <c r="AJ310" s="29">
        <f t="shared" si="211"/>
        <v>1.1946208299278317E-10</v>
      </c>
      <c r="AL310" s="35"/>
      <c r="AM310" s="35"/>
      <c r="AN310" s="35"/>
      <c r="AT310" s="35"/>
      <c r="AU310" s="35"/>
      <c r="AV310" s="35"/>
      <c r="BB310" s="35"/>
      <c r="BC310" s="35"/>
      <c r="BD310" s="35"/>
      <c r="BJ310" s="35">
        <v>1.2E-9</v>
      </c>
      <c r="BK310" s="35">
        <v>0.17087854222000001</v>
      </c>
      <c r="BL310" s="35">
        <v>8671.9698704406001</v>
      </c>
      <c r="BM310" s="29">
        <f t="shared" si="212"/>
        <v>-1.1266025312020743E-9</v>
      </c>
      <c r="BN310" s="29">
        <f t="shared" si="213"/>
        <v>-1.1265567288329348E-9</v>
      </c>
      <c r="BO310" s="29">
        <f t="shared" si="214"/>
        <v>-1.1265567304464174E-9</v>
      </c>
      <c r="BP310" s="29">
        <f t="shared" si="215"/>
        <v>-1.1265567304463584E-9</v>
      </c>
      <c r="BR310" s="35"/>
      <c r="BS310" s="35"/>
      <c r="BT310" s="35"/>
      <c r="BZ310" s="35"/>
      <c r="CA310" s="35"/>
      <c r="CB310" s="35"/>
      <c r="CH310" s="35"/>
      <c r="CI310" s="35"/>
      <c r="CJ310" s="35"/>
      <c r="CP310" s="35"/>
      <c r="CQ310" s="35"/>
      <c r="CR310" s="35"/>
      <c r="CX310" s="35"/>
      <c r="CY310" s="35"/>
      <c r="CZ310" s="35"/>
      <c r="DF310" s="35">
        <v>1.373E-8</v>
      </c>
      <c r="DG310" s="35">
        <v>2.5335498734000002</v>
      </c>
      <c r="DH310" s="35">
        <v>5459.3762870782002</v>
      </c>
      <c r="DI310" s="29">
        <f t="shared" si="220"/>
        <v>-1.3664146263839329E-8</v>
      </c>
      <c r="DJ310" s="29">
        <f t="shared" si="221"/>
        <v>-1.3664239936081724E-8</v>
      </c>
      <c r="DK310" s="29">
        <f t="shared" si="222"/>
        <v>-1.3664239932783606E-8</v>
      </c>
      <c r="DL310" s="29">
        <f t="shared" si="223"/>
        <v>-1.366423993278372E-8</v>
      </c>
      <c r="DN310" s="35">
        <v>2.0599999999999999E-9</v>
      </c>
      <c r="DO310" s="35">
        <v>3.5877022168199999</v>
      </c>
      <c r="DP310" s="35">
        <v>3205.5473466643998</v>
      </c>
      <c r="DQ310" s="29">
        <f t="shared" si="224"/>
        <v>1.2856721941687541E-9</v>
      </c>
      <c r="DR310" s="29">
        <f t="shared" si="225"/>
        <v>1.2856062591150416E-9</v>
      </c>
      <c r="DS310" s="29">
        <f t="shared" si="226"/>
        <v>1.2856062614374196E-9</v>
      </c>
      <c r="DT310" s="29">
        <f t="shared" si="227"/>
        <v>1.2856062614373396E-9</v>
      </c>
      <c r="DV310" s="35">
        <v>2.5000000000000002E-10</v>
      </c>
      <c r="DW310" s="35">
        <v>5.6371270126499997</v>
      </c>
      <c r="DX310" s="35">
        <v>14054.607308025999</v>
      </c>
      <c r="DY310" s="29">
        <f t="shared" si="228"/>
        <v>3.4406496308176297E-11</v>
      </c>
      <c r="DZ310" s="29">
        <f t="shared" si="229"/>
        <v>3.4450970066106613E-11</v>
      </c>
      <c r="EA310" s="29">
        <f t="shared" si="230"/>
        <v>3.4450968499697227E-11</v>
      </c>
      <c r="EB310" s="29">
        <f t="shared" si="231"/>
        <v>3.4450968499746496E-11</v>
      </c>
      <c r="ED310" s="35"/>
      <c r="EE310" s="35"/>
      <c r="EF310" s="35"/>
      <c r="EL310" s="35"/>
      <c r="EM310" s="35"/>
      <c r="EN310" s="35"/>
      <c r="ET310" s="35"/>
      <c r="EU310" s="35"/>
      <c r="EV310" s="35"/>
    </row>
    <row r="311" spans="14:152" s="29" customFormat="1" ht="13.5" x14ac:dyDescent="0.3">
      <c r="N311" s="35">
        <v>2.2600000000000001E-8</v>
      </c>
      <c r="O311" s="35">
        <v>3.62776666288</v>
      </c>
      <c r="P311" s="35">
        <v>7799.9806455024</v>
      </c>
      <c r="Q311" s="29">
        <f t="shared" si="200"/>
        <v>-1.3971188024397577E-9</v>
      </c>
      <c r="R311" s="29">
        <f t="shared" si="201"/>
        <v>-1.3993671948815625E-9</v>
      </c>
      <c r="S311" s="29">
        <f t="shared" si="202"/>
        <v>-1.3993671156905585E-9</v>
      </c>
      <c r="T311" s="29">
        <f t="shared" si="203"/>
        <v>-1.3993671156924819E-9</v>
      </c>
      <c r="V311" s="35">
        <v>2.7499999999999998E-9</v>
      </c>
      <c r="W311" s="35">
        <v>0.53418048944999996</v>
      </c>
      <c r="X311" s="35">
        <v>17395.219734725801</v>
      </c>
      <c r="Y311" s="29">
        <f t="shared" si="204"/>
        <v>2.6085047699323571E-9</v>
      </c>
      <c r="Z311" s="29">
        <f t="shared" si="205"/>
        <v>2.608698269918609E-9</v>
      </c>
      <c r="AA311" s="29">
        <f t="shared" si="206"/>
        <v>2.6086982631054767E-9</v>
      </c>
      <c r="AB311" s="29">
        <f t="shared" si="207"/>
        <v>2.6086982631057236E-9</v>
      </c>
      <c r="AD311" s="35"/>
      <c r="AE311" s="35"/>
      <c r="AF311" s="35"/>
      <c r="AL311" s="35"/>
      <c r="AM311" s="35"/>
      <c r="AN311" s="35"/>
      <c r="AT311" s="35"/>
      <c r="AU311" s="35"/>
      <c r="AV311" s="35"/>
      <c r="BB311" s="35"/>
      <c r="BC311" s="35"/>
      <c r="BD311" s="35"/>
      <c r="BJ311" s="35">
        <v>1.1200000000000001E-9</v>
      </c>
      <c r="BK311" s="35">
        <v>0.16822264326</v>
      </c>
      <c r="BL311" s="35">
        <v>135.0650800354</v>
      </c>
      <c r="BM311" s="29">
        <f t="shared" si="212"/>
        <v>-7.9649320011351027E-10</v>
      </c>
      <c r="BN311" s="29">
        <f t="shared" si="213"/>
        <v>-7.9649184104374842E-10</v>
      </c>
      <c r="BO311" s="29">
        <f t="shared" si="214"/>
        <v>-7.9649184109161664E-10</v>
      </c>
      <c r="BP311" s="29">
        <f t="shared" si="215"/>
        <v>-7.964918410916153E-10</v>
      </c>
      <c r="BR311" s="35"/>
      <c r="BS311" s="35"/>
      <c r="BT311" s="35"/>
      <c r="BZ311" s="35"/>
      <c r="CA311" s="35"/>
      <c r="CB311" s="35"/>
      <c r="CH311" s="35"/>
      <c r="CI311" s="35"/>
      <c r="CJ311" s="35"/>
      <c r="CP311" s="35"/>
      <c r="CQ311" s="35"/>
      <c r="CR311" s="35"/>
      <c r="CX311" s="35"/>
      <c r="CY311" s="35"/>
      <c r="CZ311" s="35"/>
      <c r="DF311" s="35">
        <v>1.1830000000000001E-8</v>
      </c>
      <c r="DG311" s="35">
        <v>4.25338096667</v>
      </c>
      <c r="DH311" s="35">
        <v>3344.4937620577998</v>
      </c>
      <c r="DI311" s="29">
        <f t="shared" si="220"/>
        <v>-5.1970820648164672E-9</v>
      </c>
      <c r="DJ311" s="29">
        <f t="shared" si="221"/>
        <v>-5.1966278510448604E-9</v>
      </c>
      <c r="DK311" s="29">
        <f t="shared" si="222"/>
        <v>-5.1966278670431191E-9</v>
      </c>
      <c r="DL311" s="29">
        <f t="shared" si="223"/>
        <v>-5.1966278670426658E-9</v>
      </c>
      <c r="DN311" s="35">
        <v>1.85E-9</v>
      </c>
      <c r="DO311" s="35">
        <v>2.7708843606000002</v>
      </c>
      <c r="DP311" s="35">
        <v>220.41264243879999</v>
      </c>
      <c r="DQ311" s="29">
        <f t="shared" si="224"/>
        <v>1.8457723152856538E-9</v>
      </c>
      <c r="DR311" s="29">
        <f t="shared" si="225"/>
        <v>1.8457726673599435E-9</v>
      </c>
      <c r="DS311" s="29">
        <f t="shared" si="226"/>
        <v>1.8457726673475432E-9</v>
      </c>
      <c r="DT311" s="29">
        <f t="shared" si="227"/>
        <v>1.8457726673475434E-9</v>
      </c>
      <c r="DV311" s="35">
        <v>2.4E-10</v>
      </c>
      <c r="DW311" s="35">
        <v>4.1257365729500002</v>
      </c>
      <c r="DX311" s="35">
        <v>4193.8088084518004</v>
      </c>
      <c r="DY311" s="29">
        <f t="shared" si="228"/>
        <v>-2.3997120570603933E-10</v>
      </c>
      <c r="DZ311" s="29">
        <f t="shared" si="229"/>
        <v>-2.399710061233158E-10</v>
      </c>
      <c r="EA311" s="29">
        <f t="shared" si="230"/>
        <v>-2.3997100613035754E-10</v>
      </c>
      <c r="EB311" s="29">
        <f t="shared" si="231"/>
        <v>-2.3997100613035733E-10</v>
      </c>
      <c r="ED311" s="35"/>
      <c r="EE311" s="35"/>
      <c r="EF311" s="35"/>
      <c r="EL311" s="35"/>
      <c r="EM311" s="35"/>
      <c r="EN311" s="35"/>
      <c r="ET311" s="35"/>
      <c r="EU311" s="35"/>
      <c r="EV311" s="35"/>
    </row>
    <row r="312" spans="14:152" s="29" customFormat="1" ht="13.5" x14ac:dyDescent="0.3">
      <c r="N312" s="35">
        <v>2.7030000000000001E-8</v>
      </c>
      <c r="O312" s="35">
        <v>5.8944142102599999</v>
      </c>
      <c r="P312" s="35">
        <v>6438.4962494255997</v>
      </c>
      <c r="Q312" s="29">
        <f t="shared" si="200"/>
        <v>-2.3563133327325096E-8</v>
      </c>
      <c r="R312" s="29">
        <f t="shared" si="201"/>
        <v>-2.3564222934510261E-8</v>
      </c>
      <c r="S312" s="29">
        <f t="shared" si="202"/>
        <v>-2.35642228961355E-8</v>
      </c>
      <c r="T312" s="29">
        <f t="shared" si="203"/>
        <v>-2.3564222896136628E-8</v>
      </c>
      <c r="V312" s="35">
        <v>3.5499999999999999E-9</v>
      </c>
      <c r="W312" s="35">
        <v>3.3140652740099998</v>
      </c>
      <c r="X312" s="35">
        <v>10022.817601167601</v>
      </c>
      <c r="Y312" s="29">
        <f t="shared" si="204"/>
        <v>-3.2686727116514615E-9</v>
      </c>
      <c r="Z312" s="29">
        <f t="shared" si="205"/>
        <v>-3.2684952868798151E-9</v>
      </c>
      <c r="AA312" s="29">
        <f t="shared" si="206"/>
        <v>-3.2684952931299319E-9</v>
      </c>
      <c r="AB312" s="29">
        <f t="shared" si="207"/>
        <v>-3.268495293129735E-9</v>
      </c>
      <c r="AD312" s="35"/>
      <c r="AE312" s="35"/>
      <c r="AF312" s="35"/>
      <c r="AL312" s="35"/>
      <c r="AM312" s="35"/>
      <c r="AN312" s="35"/>
      <c r="AT312" s="35"/>
      <c r="AU312" s="35"/>
      <c r="AV312" s="35"/>
      <c r="BB312" s="35"/>
      <c r="BC312" s="35"/>
      <c r="BD312" s="35"/>
      <c r="BJ312" s="35">
        <v>1.37E-9</v>
      </c>
      <c r="BK312" s="35">
        <v>3.3480936197900002</v>
      </c>
      <c r="BL312" s="35">
        <v>3341.0423098265001</v>
      </c>
      <c r="BM312" s="29">
        <f t="shared" si="212"/>
        <v>6.6462689130757269E-10</v>
      </c>
      <c r="BN312" s="29">
        <f t="shared" si="213"/>
        <v>6.646780396558307E-10</v>
      </c>
      <c r="BO312" s="29">
        <f t="shared" si="214"/>
        <v>6.6467803785433338E-10</v>
      </c>
      <c r="BP312" s="29">
        <f t="shared" si="215"/>
        <v>6.6467803785438456E-10</v>
      </c>
      <c r="BR312" s="35"/>
      <c r="BS312" s="35"/>
      <c r="BT312" s="35"/>
      <c r="BZ312" s="35"/>
      <c r="CA312" s="35"/>
      <c r="CB312" s="35"/>
      <c r="CH312" s="35"/>
      <c r="CI312" s="35"/>
      <c r="CJ312" s="35"/>
      <c r="CP312" s="35"/>
      <c r="CQ312" s="35"/>
      <c r="CR312" s="35"/>
      <c r="CX312" s="35"/>
      <c r="CY312" s="35"/>
      <c r="CZ312" s="35"/>
      <c r="DF312" s="35">
        <v>1.2310000000000001E-8</v>
      </c>
      <c r="DG312" s="35">
        <v>2.5020622783699999</v>
      </c>
      <c r="DH312" s="35">
        <v>4356.2754445840001</v>
      </c>
      <c r="DI312" s="29">
        <f t="shared" si="220"/>
        <v>-6.6552512229152825E-9</v>
      </c>
      <c r="DJ312" s="29">
        <f t="shared" si="221"/>
        <v>-6.6558277191339489E-9</v>
      </c>
      <c r="DK312" s="29">
        <f t="shared" si="222"/>
        <v>-6.6558276988292142E-9</v>
      </c>
      <c r="DL312" s="29">
        <f t="shared" si="223"/>
        <v>-6.6558276988298031E-9</v>
      </c>
      <c r="DN312" s="35">
        <v>1.63E-9</v>
      </c>
      <c r="DO312" s="35">
        <v>5.6906838300000004E-3</v>
      </c>
      <c r="DP312" s="35">
        <v>1437.1756141986</v>
      </c>
      <c r="DQ312" s="29">
        <f t="shared" si="224"/>
        <v>-3.4584230662385237E-10</v>
      </c>
      <c r="DR312" s="29">
        <f t="shared" si="225"/>
        <v>-3.4587156143069742E-10</v>
      </c>
      <c r="DS312" s="29">
        <f t="shared" si="226"/>
        <v>-3.4587156040030262E-10</v>
      </c>
      <c r="DT312" s="29">
        <f t="shared" si="227"/>
        <v>-3.4587156040033658E-10</v>
      </c>
      <c r="DV312" s="35">
        <v>2.5000000000000002E-10</v>
      </c>
      <c r="DW312" s="35">
        <v>1.4088028206300001</v>
      </c>
      <c r="DX312" s="35">
        <v>8186.5126624925997</v>
      </c>
      <c r="DY312" s="29">
        <f t="shared" si="228"/>
        <v>-1.8874067300122015E-10</v>
      </c>
      <c r="DZ312" s="29">
        <f t="shared" si="229"/>
        <v>-1.8872352086996789E-10</v>
      </c>
      <c r="EA312" s="29">
        <f t="shared" si="230"/>
        <v>-1.887235214741275E-10</v>
      </c>
      <c r="EB312" s="29">
        <f t="shared" si="231"/>
        <v>-1.8872352147410886E-10</v>
      </c>
      <c r="ED312" s="35"/>
      <c r="EE312" s="35"/>
      <c r="EF312" s="35"/>
      <c r="EL312" s="35"/>
      <c r="EM312" s="35"/>
      <c r="EN312" s="35"/>
      <c r="ET312" s="35"/>
      <c r="EU312" s="35"/>
      <c r="EV312" s="35"/>
    </row>
    <row r="313" spans="14:152" s="29" customFormat="1" ht="13.5" x14ac:dyDescent="0.3">
      <c r="N313" s="35">
        <v>2.201E-8</v>
      </c>
      <c r="O313" s="35">
        <v>4.69972051344</v>
      </c>
      <c r="P313" s="35">
        <v>17277.406931833801</v>
      </c>
      <c r="Q313" s="29">
        <f t="shared" si="200"/>
        <v>-1.8561352641936416E-8</v>
      </c>
      <c r="R313" s="29">
        <f t="shared" si="201"/>
        <v>-1.8558740535522616E-8</v>
      </c>
      <c r="S313" s="29">
        <f t="shared" si="202"/>
        <v>-1.8558740627540675E-8</v>
      </c>
      <c r="T313" s="29">
        <f t="shared" si="203"/>
        <v>-1.8558740627537985E-8</v>
      </c>
      <c r="V313" s="35">
        <v>3.1099999999999998E-9</v>
      </c>
      <c r="W313" s="35">
        <v>1.5031091026900001</v>
      </c>
      <c r="X313" s="35">
        <v>6660.8695340007998</v>
      </c>
      <c r="Y313" s="29">
        <f t="shared" si="204"/>
        <v>-2.9994020921397217E-9</v>
      </c>
      <c r="Z313" s="29">
        <f t="shared" si="205"/>
        <v>-2.9993321121105281E-9</v>
      </c>
      <c r="AA313" s="29">
        <f t="shared" si="206"/>
        <v>-2.9993321145757079E-9</v>
      </c>
      <c r="AB313" s="29">
        <f t="shared" si="207"/>
        <v>-2.9993321145756376E-9</v>
      </c>
      <c r="AD313" s="35"/>
      <c r="AE313" s="35"/>
      <c r="AF313" s="35"/>
      <c r="AL313" s="35"/>
      <c r="AM313" s="35"/>
      <c r="AN313" s="35"/>
      <c r="AT313" s="35"/>
      <c r="AU313" s="35"/>
      <c r="AV313" s="35"/>
      <c r="BB313" s="35"/>
      <c r="BC313" s="35"/>
      <c r="BD313" s="35"/>
      <c r="BJ313" s="35">
        <v>1.25E-9</v>
      </c>
      <c r="BK313" s="35">
        <v>1.32195559043</v>
      </c>
      <c r="BL313" s="35">
        <v>1349.8674096587999</v>
      </c>
      <c r="BM313" s="29">
        <f t="shared" si="212"/>
        <v>-3.8796468557451163E-10</v>
      </c>
      <c r="BN313" s="29">
        <f t="shared" si="213"/>
        <v>-3.8798518339226056E-10</v>
      </c>
      <c r="BO313" s="29">
        <f t="shared" si="214"/>
        <v>-3.8798518267029846E-10</v>
      </c>
      <c r="BP313" s="29">
        <f t="shared" si="215"/>
        <v>-3.8798518267031955E-10</v>
      </c>
      <c r="BR313" s="35"/>
      <c r="BS313" s="35"/>
      <c r="BT313" s="35"/>
      <c r="BZ313" s="35"/>
      <c r="CA313" s="35"/>
      <c r="CB313" s="35"/>
      <c r="CH313" s="35"/>
      <c r="CI313" s="35"/>
      <c r="CJ313" s="35"/>
      <c r="CP313" s="35"/>
      <c r="CQ313" s="35"/>
      <c r="CR313" s="35"/>
      <c r="CX313" s="35"/>
      <c r="CY313" s="35"/>
      <c r="CZ313" s="35"/>
      <c r="DF313" s="35">
        <v>1.2429999999999999E-8</v>
      </c>
      <c r="DG313" s="35">
        <v>2.6517626785999999</v>
      </c>
      <c r="DH313" s="35">
        <v>74.781598567299994</v>
      </c>
      <c r="DI313" s="29">
        <f t="shared" si="220"/>
        <v>-9.3057852262220341E-9</v>
      </c>
      <c r="DJ313" s="29">
        <f t="shared" si="221"/>
        <v>-9.3057931013126605E-9</v>
      </c>
      <c r="DK313" s="29">
        <f t="shared" si="222"/>
        <v>-9.3057931010352886E-9</v>
      </c>
      <c r="DL313" s="29">
        <f t="shared" si="223"/>
        <v>-9.3057931010352953E-9</v>
      </c>
      <c r="DN313" s="35">
        <v>1.85E-9</v>
      </c>
      <c r="DO313" s="35">
        <v>6.2312887516000002</v>
      </c>
      <c r="DP313" s="35">
        <v>6660.8695340007998</v>
      </c>
      <c r="DQ313" s="29">
        <f t="shared" si="224"/>
        <v>4.6073851709065036E-10</v>
      </c>
      <c r="DR313" s="29">
        <f t="shared" si="225"/>
        <v>4.6089102645650791E-10</v>
      </c>
      <c r="DS313" s="29">
        <f t="shared" si="226"/>
        <v>4.6089102108496813E-10</v>
      </c>
      <c r="DT313" s="29">
        <f t="shared" si="227"/>
        <v>4.608910210851209E-10</v>
      </c>
      <c r="DV313" s="35">
        <v>2.4E-10</v>
      </c>
      <c r="DW313" s="35">
        <v>4.9646381174799998</v>
      </c>
      <c r="DX313" s="35">
        <v>26087.903141574199</v>
      </c>
      <c r="DY313" s="29">
        <f t="shared" si="228"/>
        <v>3.4859992621657293E-11</v>
      </c>
      <c r="DZ313" s="29">
        <f t="shared" si="229"/>
        <v>3.493915383247157E-11</v>
      </c>
      <c r="EA313" s="29">
        <f t="shared" si="230"/>
        <v>3.4939151044366018E-11</v>
      </c>
      <c r="EB313" s="29">
        <f t="shared" si="231"/>
        <v>3.4939151044460504E-11</v>
      </c>
      <c r="ED313" s="35"/>
      <c r="EE313" s="35"/>
      <c r="EF313" s="35"/>
      <c r="EL313" s="35"/>
      <c r="EM313" s="35"/>
      <c r="EN313" s="35"/>
      <c r="ET313" s="35"/>
      <c r="EU313" s="35"/>
      <c r="EV313" s="35"/>
    </row>
    <row r="314" spans="14:152" s="29" customFormat="1" ht="13.5" x14ac:dyDescent="0.3">
      <c r="N314" s="35">
        <v>2.131E-8</v>
      </c>
      <c r="O314" s="35">
        <v>2.5180126434000001</v>
      </c>
      <c r="P314" s="35">
        <v>1545.3539829788001</v>
      </c>
      <c r="Q314" s="29">
        <f t="shared" si="200"/>
        <v>-1.687589152097227E-8</v>
      </c>
      <c r="R314" s="29">
        <f t="shared" si="201"/>
        <v>-1.6875634545836767E-8</v>
      </c>
      <c r="S314" s="29">
        <f t="shared" si="202"/>
        <v>-1.6875634554887906E-8</v>
      </c>
      <c r="T314" s="29">
        <f t="shared" si="203"/>
        <v>-1.6875634554887628E-8</v>
      </c>
      <c r="V314" s="35">
        <v>2.69E-9</v>
      </c>
      <c r="W314" s="35">
        <v>1.8451709706499999</v>
      </c>
      <c r="X314" s="35">
        <v>11780.490358516199</v>
      </c>
      <c r="Y314" s="29">
        <f t="shared" si="204"/>
        <v>-6.8010235284867593E-11</v>
      </c>
      <c r="Z314" s="29">
        <f t="shared" si="205"/>
        <v>-6.8415071088881526E-11</v>
      </c>
      <c r="AA314" s="29">
        <f t="shared" si="206"/>
        <v>-6.8415056830009916E-11</v>
      </c>
      <c r="AB314" s="29">
        <f t="shared" si="207"/>
        <v>-6.8415056830392074E-11</v>
      </c>
      <c r="AD314" s="35"/>
      <c r="AE314" s="35"/>
      <c r="AF314" s="35"/>
      <c r="AL314" s="35"/>
      <c r="AM314" s="35"/>
      <c r="AN314" s="35"/>
      <c r="AT314" s="35"/>
      <c r="AU314" s="35"/>
      <c r="AV314" s="35"/>
      <c r="BB314" s="35"/>
      <c r="BC314" s="35"/>
      <c r="BD314" s="35"/>
      <c r="BJ314" s="35">
        <v>1.1100000000000001E-9</v>
      </c>
      <c r="BK314" s="35">
        <v>3.1415103045100001</v>
      </c>
      <c r="BL314" s="35">
        <v>13524.916342931399</v>
      </c>
      <c r="BM314" s="29">
        <f t="shared" si="212"/>
        <v>-1.0778433980700713E-9</v>
      </c>
      <c r="BN314" s="29">
        <f t="shared" si="213"/>
        <v>-1.0777975381594383E-9</v>
      </c>
      <c r="BO314" s="29">
        <f t="shared" si="214"/>
        <v>-1.0777975397752599E-9</v>
      </c>
      <c r="BP314" s="29">
        <f t="shared" si="215"/>
        <v>-1.0777975397752072E-9</v>
      </c>
      <c r="BR314" s="35"/>
      <c r="BS314" s="35"/>
      <c r="BT314" s="35"/>
      <c r="BZ314" s="35"/>
      <c r="CA314" s="35"/>
      <c r="CB314" s="35"/>
      <c r="CH314" s="35"/>
      <c r="CI314" s="35"/>
      <c r="CJ314" s="35"/>
      <c r="CP314" s="35"/>
      <c r="CQ314" s="35"/>
      <c r="CR314" s="35"/>
      <c r="CX314" s="35"/>
      <c r="CY314" s="35"/>
      <c r="CZ314" s="35"/>
      <c r="DF314" s="35">
        <v>1.2849999999999999E-8</v>
      </c>
      <c r="DG314" s="35">
        <v>4.34087881585</v>
      </c>
      <c r="DH314" s="35">
        <v>3326.3853326981998</v>
      </c>
      <c r="DI314" s="29">
        <f t="shared" si="220"/>
        <v>-3.1569401384023824E-9</v>
      </c>
      <c r="DJ314" s="29">
        <f t="shared" si="221"/>
        <v>-3.1564106426915607E-9</v>
      </c>
      <c r="DK314" s="29">
        <f t="shared" si="222"/>
        <v>-3.1564106613413051E-9</v>
      </c>
      <c r="DL314" s="29">
        <f t="shared" si="223"/>
        <v>-3.1564106613407741E-9</v>
      </c>
      <c r="DN314" s="35">
        <v>1.6399999999999999E-9</v>
      </c>
      <c r="DO314" s="35">
        <v>4.6454846950200004</v>
      </c>
      <c r="DP314" s="35">
        <v>3253.3042221599999</v>
      </c>
      <c r="DQ314" s="29">
        <f t="shared" si="224"/>
        <v>9.716919164520609E-10</v>
      </c>
      <c r="DR314" s="29">
        <f t="shared" si="225"/>
        <v>9.7174684148279473E-10</v>
      </c>
      <c r="DS314" s="29">
        <f t="shared" si="226"/>
        <v>9.7174683954827736E-10</v>
      </c>
      <c r="DT314" s="29">
        <f t="shared" si="227"/>
        <v>9.7174683954834312E-10</v>
      </c>
      <c r="DV314" s="35"/>
      <c r="DW314" s="35"/>
      <c r="DX314" s="35"/>
      <c r="ED314" s="35"/>
      <c r="EE314" s="35"/>
      <c r="EF314" s="35"/>
      <c r="EL314" s="35"/>
      <c r="EM314" s="35"/>
      <c r="EN314" s="35"/>
      <c r="ET314" s="35"/>
      <c r="EU314" s="35"/>
      <c r="EV314" s="35"/>
    </row>
    <row r="315" spans="14:152" s="29" customFormat="1" ht="13.5" x14ac:dyDescent="0.3">
      <c r="N315" s="35">
        <v>2.0929999999999999E-8</v>
      </c>
      <c r="O315" s="35">
        <v>4.0368841962999999</v>
      </c>
      <c r="P315" s="35">
        <v>6684.8152820513997</v>
      </c>
      <c r="Q315" s="29">
        <f t="shared" si="200"/>
        <v>1.8502754625424728E-8</v>
      </c>
      <c r="R315" s="29">
        <f t="shared" si="201"/>
        <v>1.8501918805280681E-8</v>
      </c>
      <c r="S315" s="29">
        <f t="shared" si="202"/>
        <v>1.8501918834721783E-8</v>
      </c>
      <c r="T315" s="29">
        <f t="shared" si="203"/>
        <v>1.8501918834720949E-8</v>
      </c>
      <c r="V315" s="35">
        <v>2.7000000000000002E-9</v>
      </c>
      <c r="W315" s="35">
        <v>4.4242530781899996</v>
      </c>
      <c r="X315" s="35">
        <v>310.84079886839999</v>
      </c>
      <c r="Y315" s="29">
        <f t="shared" si="204"/>
        <v>-2.6968747807793392E-9</v>
      </c>
      <c r="Z315" s="29">
        <f t="shared" si="205"/>
        <v>-2.6968752966424355E-9</v>
      </c>
      <c r="AA315" s="29">
        <f t="shared" si="206"/>
        <v>-2.6968752966242665E-9</v>
      </c>
      <c r="AB315" s="29">
        <f t="shared" si="207"/>
        <v>-2.6968752966242673E-9</v>
      </c>
      <c r="AD315" s="35"/>
      <c r="AE315" s="35"/>
      <c r="AF315" s="35"/>
      <c r="AL315" s="35"/>
      <c r="AM315" s="35"/>
      <c r="AN315" s="35"/>
      <c r="AT315" s="35"/>
      <c r="AU315" s="35"/>
      <c r="AV315" s="35"/>
      <c r="BB315" s="35"/>
      <c r="BC315" s="35"/>
      <c r="BD315" s="35"/>
      <c r="BJ315" s="35">
        <v>1.19E-9</v>
      </c>
      <c r="BK315" s="35">
        <v>5.9536134804999996</v>
      </c>
      <c r="BL315" s="35">
        <v>12295.9542296092</v>
      </c>
      <c r="BM315" s="29">
        <f t="shared" si="212"/>
        <v>-1.3194091049969116E-10</v>
      </c>
      <c r="BN315" s="29">
        <f t="shared" si="213"/>
        <v>-1.3212674329280534E-10</v>
      </c>
      <c r="BO315" s="29">
        <f t="shared" si="214"/>
        <v>-1.3212673674756995E-10</v>
      </c>
      <c r="BP315" s="29">
        <f t="shared" si="215"/>
        <v>-1.3212673674777163E-10</v>
      </c>
      <c r="BR315" s="35"/>
      <c r="BS315" s="35"/>
      <c r="BT315" s="35"/>
      <c r="BZ315" s="35"/>
      <c r="CA315" s="35"/>
      <c r="CB315" s="35"/>
      <c r="CH315" s="35"/>
      <c r="CI315" s="35"/>
      <c r="CJ315" s="35"/>
      <c r="CP315" s="35"/>
      <c r="CQ315" s="35"/>
      <c r="CR315" s="35"/>
      <c r="CX315" s="35"/>
      <c r="CY315" s="35"/>
      <c r="CZ315" s="35"/>
      <c r="DF315" s="35">
        <v>1.119E-8</v>
      </c>
      <c r="DG315" s="35">
        <v>1.9132186249100001</v>
      </c>
      <c r="DH315" s="35">
        <v>3281.2385647862002</v>
      </c>
      <c r="DI315" s="29">
        <f t="shared" si="220"/>
        <v>2.5388714227191264E-9</v>
      </c>
      <c r="DJ315" s="29">
        <f t="shared" si="221"/>
        <v>2.5384144432667828E-9</v>
      </c>
      <c r="DK315" s="29">
        <f t="shared" si="222"/>
        <v>2.5384144593623626E-9</v>
      </c>
      <c r="DL315" s="29">
        <f t="shared" si="223"/>
        <v>2.5384144593618981E-9</v>
      </c>
      <c r="DN315" s="35">
        <v>2.1000000000000002E-9</v>
      </c>
      <c r="DO315" s="35">
        <v>4.8559030498600002</v>
      </c>
      <c r="DP315" s="35">
        <v>5618.3198048614004</v>
      </c>
      <c r="DQ315" s="29">
        <f t="shared" si="224"/>
        <v>-5.9947249292298551E-10</v>
      </c>
      <c r="DR315" s="29">
        <f t="shared" si="225"/>
        <v>-5.9932799038467991E-10</v>
      </c>
      <c r="DS315" s="29">
        <f t="shared" si="226"/>
        <v>-5.9932799547434145E-10</v>
      </c>
      <c r="DT315" s="29">
        <f t="shared" si="227"/>
        <v>-5.9932799547416991E-10</v>
      </c>
      <c r="DV315" s="35"/>
      <c r="DW315" s="35"/>
      <c r="DX315" s="35"/>
      <c r="ED315" s="35"/>
      <c r="EE315" s="35"/>
      <c r="EF315" s="35"/>
      <c r="EL315" s="35"/>
      <c r="EM315" s="35"/>
      <c r="EN315" s="35"/>
      <c r="ET315" s="35"/>
      <c r="EU315" s="35"/>
      <c r="EV315" s="35"/>
    </row>
    <row r="316" spans="14:152" s="29" customFormat="1" ht="13.5" x14ac:dyDescent="0.3">
      <c r="N316" s="35">
        <v>2.2490000000000002E-8</v>
      </c>
      <c r="O316" s="35">
        <v>5.2617174392899999</v>
      </c>
      <c r="P316" s="35">
        <v>5618.3198048614004</v>
      </c>
      <c r="Q316" s="29">
        <f t="shared" si="200"/>
        <v>-1.44075186891442E-8</v>
      </c>
      <c r="R316" s="29">
        <f t="shared" si="201"/>
        <v>-1.4406278770071335E-8</v>
      </c>
      <c r="S316" s="29">
        <f t="shared" si="202"/>
        <v>-1.4406278813744548E-8</v>
      </c>
      <c r="T316" s="29">
        <f t="shared" si="203"/>
        <v>-1.4406278813743074E-8</v>
      </c>
      <c r="V316" s="35">
        <v>2.7499999999999998E-9</v>
      </c>
      <c r="W316" s="35">
        <v>3.58464612058</v>
      </c>
      <c r="X316" s="35">
        <v>128.0188433374</v>
      </c>
      <c r="Y316" s="29">
        <f t="shared" si="204"/>
        <v>2.2393307469070263E-9</v>
      </c>
      <c r="Z316" s="29">
        <f t="shared" si="205"/>
        <v>2.2393281355374383E-9</v>
      </c>
      <c r="AA316" s="29">
        <f t="shared" si="206"/>
        <v>2.2393281356294142E-9</v>
      </c>
      <c r="AB316" s="29">
        <f t="shared" si="207"/>
        <v>2.2393281356294117E-9</v>
      </c>
      <c r="AD316" s="35"/>
      <c r="AE316" s="35"/>
      <c r="AF316" s="35"/>
      <c r="AL316" s="35"/>
      <c r="AM316" s="35"/>
      <c r="AN316" s="35"/>
      <c r="AT316" s="35"/>
      <c r="AU316" s="35"/>
      <c r="AV316" s="35"/>
      <c r="BB316" s="35"/>
      <c r="BC316" s="35"/>
      <c r="BD316" s="35"/>
      <c r="BJ316" s="35">
        <v>1.31E-9</v>
      </c>
      <c r="BK316" s="35">
        <v>5.0976937573100001</v>
      </c>
      <c r="BL316" s="35">
        <v>14158.747713615599</v>
      </c>
      <c r="BM316" s="29">
        <f t="shared" si="212"/>
        <v>-1.1120863320273227E-9</v>
      </c>
      <c r="BN316" s="29">
        <f t="shared" si="213"/>
        <v>-1.1119610399555556E-9</v>
      </c>
      <c r="BO316" s="29">
        <f t="shared" si="214"/>
        <v>-1.1119610443691769E-9</v>
      </c>
      <c r="BP316" s="29">
        <f t="shared" si="215"/>
        <v>-1.1119610443690392E-9</v>
      </c>
      <c r="BR316" s="35"/>
      <c r="BS316" s="35"/>
      <c r="BT316" s="35"/>
      <c r="BZ316" s="35"/>
      <c r="CA316" s="35"/>
      <c r="CB316" s="35"/>
      <c r="CH316" s="35"/>
      <c r="CI316" s="35"/>
      <c r="CJ316" s="35"/>
      <c r="CP316" s="35"/>
      <c r="CQ316" s="35"/>
      <c r="CR316" s="35"/>
      <c r="CX316" s="35"/>
      <c r="CY316" s="35"/>
      <c r="CZ316" s="35"/>
      <c r="DF316" s="35">
        <v>1.0940000000000001E-8</v>
      </c>
      <c r="DG316" s="35">
        <v>5.5074865553499999</v>
      </c>
      <c r="DH316" s="35">
        <v>3017.1070100423999</v>
      </c>
      <c r="DI316" s="29">
        <f t="shared" si="220"/>
        <v>-4.923812231493324E-9</v>
      </c>
      <c r="DJ316" s="29">
        <f t="shared" si="221"/>
        <v>-4.9241888953145535E-9</v>
      </c>
      <c r="DK316" s="29">
        <f t="shared" si="222"/>
        <v>-4.9241888820480364E-9</v>
      </c>
      <c r="DL316" s="29">
        <f t="shared" si="223"/>
        <v>-4.9241888820483839E-9</v>
      </c>
      <c r="DN316" s="35">
        <v>2.2600000000000001E-9</v>
      </c>
      <c r="DO316" s="35">
        <v>1.76563729092</v>
      </c>
      <c r="DP316" s="35">
        <v>5625.3660415594004</v>
      </c>
      <c r="DQ316" s="29">
        <f t="shared" si="224"/>
        <v>9.9371408585417294E-10</v>
      </c>
      <c r="DR316" s="29">
        <f t="shared" si="225"/>
        <v>9.9356816513790291E-10</v>
      </c>
      <c r="DS316" s="29">
        <f t="shared" si="226"/>
        <v>9.9356817027751706E-10</v>
      </c>
      <c r="DT316" s="29">
        <f t="shared" si="227"/>
        <v>9.9356817027737292E-10</v>
      </c>
      <c r="DV316" s="35"/>
      <c r="DW316" s="35"/>
      <c r="DX316" s="35"/>
      <c r="ED316" s="35"/>
      <c r="EE316" s="35"/>
      <c r="EF316" s="35"/>
      <c r="EL316" s="35"/>
      <c r="EM316" s="35"/>
      <c r="EN316" s="35"/>
      <c r="ET316" s="35"/>
      <c r="EU316" s="35"/>
      <c r="EV316" s="35"/>
    </row>
    <row r="317" spans="14:152" s="29" customFormat="1" ht="13.5" x14ac:dyDescent="0.3">
      <c r="N317" s="35">
        <v>2.117E-8</v>
      </c>
      <c r="O317" s="35">
        <v>4.8040449267499996</v>
      </c>
      <c r="P317" s="35">
        <v>3657.0042963564001</v>
      </c>
      <c r="Q317" s="29">
        <f t="shared" si="200"/>
        <v>4.2457263712009452E-9</v>
      </c>
      <c r="R317" s="29">
        <f t="shared" si="201"/>
        <v>4.2466956140767459E-9</v>
      </c>
      <c r="S317" s="29">
        <f t="shared" si="202"/>
        <v>4.2466955799386232E-9</v>
      </c>
      <c r="T317" s="29">
        <f t="shared" si="203"/>
        <v>4.2466955799398027E-9</v>
      </c>
      <c r="V317" s="35">
        <v>2.7499999999999998E-9</v>
      </c>
      <c r="W317" s="35">
        <v>2.2252353958</v>
      </c>
      <c r="X317" s="35">
        <v>3017.1070100423999</v>
      </c>
      <c r="Y317" s="29">
        <f t="shared" si="204"/>
        <v>1.569761288172139E-9</v>
      </c>
      <c r="Z317" s="29">
        <f t="shared" si="205"/>
        <v>1.5698483449596763E-9</v>
      </c>
      <c r="AA317" s="29">
        <f t="shared" si="206"/>
        <v>1.5698483418934511E-9</v>
      </c>
      <c r="AB317" s="29">
        <f t="shared" si="207"/>
        <v>1.5698483418935309E-9</v>
      </c>
      <c r="AD317" s="35"/>
      <c r="AE317" s="35"/>
      <c r="AF317" s="35"/>
      <c r="AL317" s="35"/>
      <c r="AM317" s="35"/>
      <c r="AN317" s="35"/>
      <c r="AT317" s="35"/>
      <c r="AU317" s="35"/>
      <c r="AV317" s="35"/>
      <c r="BB317" s="35"/>
      <c r="BC317" s="35"/>
      <c r="BD317" s="35"/>
      <c r="BJ317" s="35">
        <v>1.4100000000000001E-9</v>
      </c>
      <c r="BK317" s="35">
        <v>1.3712844070800001</v>
      </c>
      <c r="BL317" s="35">
        <v>3169.9395560806001</v>
      </c>
      <c r="BM317" s="29">
        <f t="shared" si="212"/>
        <v>-1.2020860505128531E-9</v>
      </c>
      <c r="BN317" s="29">
        <f t="shared" si="213"/>
        <v>-1.2020561964236713E-9</v>
      </c>
      <c r="BO317" s="29">
        <f t="shared" si="214"/>
        <v>-1.2020561974752085E-9</v>
      </c>
      <c r="BP317" s="29">
        <f t="shared" si="215"/>
        <v>-1.2020561974751771E-9</v>
      </c>
      <c r="BR317" s="35"/>
      <c r="BS317" s="35"/>
      <c r="BT317" s="35"/>
      <c r="BZ317" s="35"/>
      <c r="CA317" s="35"/>
      <c r="CB317" s="35"/>
      <c r="CH317" s="35"/>
      <c r="CI317" s="35"/>
      <c r="CJ317" s="35"/>
      <c r="CP317" s="35"/>
      <c r="CQ317" s="35"/>
      <c r="CR317" s="35"/>
      <c r="CX317" s="35"/>
      <c r="CY317" s="35"/>
      <c r="CZ317" s="35"/>
      <c r="DF317" s="35">
        <v>1.2590000000000001E-8</v>
      </c>
      <c r="DG317" s="35">
        <v>3.7765466283000002</v>
      </c>
      <c r="DH317" s="35">
        <v>11236.57229942</v>
      </c>
      <c r="DI317" s="29">
        <f t="shared" si="220"/>
        <v>-7.5689329563242317E-9</v>
      </c>
      <c r="DJ317" s="29">
        <f t="shared" si="221"/>
        <v>-7.5703775480164404E-9</v>
      </c>
      <c r="DK317" s="29">
        <f t="shared" si="222"/>
        <v>-7.5703774971386587E-9</v>
      </c>
      <c r="DL317" s="29">
        <f t="shared" si="223"/>
        <v>-7.5703774971400897E-9</v>
      </c>
      <c r="DN317" s="35">
        <v>1.63E-9</v>
      </c>
      <c r="DO317" s="35">
        <v>0.67931390118000001</v>
      </c>
      <c r="DP317" s="35">
        <v>12310.181323610799</v>
      </c>
      <c r="DQ317" s="29">
        <f t="shared" si="224"/>
        <v>1.4733963850628633E-9</v>
      </c>
      <c r="DR317" s="29">
        <f t="shared" si="225"/>
        <v>1.4732866970678087E-9</v>
      </c>
      <c r="DS317" s="29">
        <f t="shared" si="226"/>
        <v>1.4732867009318303E-9</v>
      </c>
      <c r="DT317" s="29">
        <f t="shared" si="227"/>
        <v>1.4732867009317114E-9</v>
      </c>
      <c r="DV317" s="35"/>
      <c r="DW317" s="35"/>
      <c r="DX317" s="35"/>
      <c r="ED317" s="35"/>
      <c r="EE317" s="35"/>
      <c r="EF317" s="35"/>
      <c r="EL317" s="35"/>
      <c r="EM317" s="35"/>
      <c r="EN317" s="35"/>
      <c r="ET317" s="35"/>
      <c r="EU317" s="35"/>
      <c r="EV317" s="35"/>
    </row>
    <row r="318" spans="14:152" s="29" customFormat="1" ht="13.5" x14ac:dyDescent="0.3">
      <c r="N318" s="35">
        <v>2.2650000000000001E-8</v>
      </c>
      <c r="O318" s="35">
        <v>3.87401620754</v>
      </c>
      <c r="P318" s="35">
        <v>110.2063212194</v>
      </c>
      <c r="Q318" s="29">
        <f t="shared" si="200"/>
        <v>1.8444743822808594E-8</v>
      </c>
      <c r="R318" s="29">
        <f t="shared" si="201"/>
        <v>1.8444725308851866E-8</v>
      </c>
      <c r="S318" s="29">
        <f t="shared" si="202"/>
        <v>1.8444725309503952E-8</v>
      </c>
      <c r="T318" s="29">
        <f t="shared" si="203"/>
        <v>1.8444725309503929E-8</v>
      </c>
      <c r="V318" s="35">
        <v>3.12E-9</v>
      </c>
      <c r="W318" s="35">
        <v>5.1595039528699997</v>
      </c>
      <c r="X318" s="35">
        <v>7255.5696517344004</v>
      </c>
      <c r="Y318" s="29">
        <f t="shared" si="204"/>
        <v>-2.765124577207024E-9</v>
      </c>
      <c r="Z318" s="29">
        <f t="shared" si="205"/>
        <v>-2.7652585608319888E-9</v>
      </c>
      <c r="AA318" s="29">
        <f t="shared" si="206"/>
        <v>-2.7652585561133114E-9</v>
      </c>
      <c r="AB318" s="29">
        <f t="shared" si="207"/>
        <v>-2.7652585561134549E-9</v>
      </c>
      <c r="AD318" s="35"/>
      <c r="AE318" s="35"/>
      <c r="AF318" s="35"/>
      <c r="AL318" s="35"/>
      <c r="AM318" s="35"/>
      <c r="AN318" s="35"/>
      <c r="AT318" s="35"/>
      <c r="AU318" s="35"/>
      <c r="AV318" s="35"/>
      <c r="BB318" s="35"/>
      <c r="BC318" s="35"/>
      <c r="BD318" s="35"/>
      <c r="BJ318" s="35">
        <v>1.1200000000000001E-9</v>
      </c>
      <c r="BK318" s="35">
        <v>3.35831868034</v>
      </c>
      <c r="BL318" s="35">
        <v>5989.0672521728002</v>
      </c>
      <c r="BM318" s="29">
        <f t="shared" si="212"/>
        <v>1.1142744953891004E-9</v>
      </c>
      <c r="BN318" s="29">
        <f t="shared" si="213"/>
        <v>1.1142831485248576E-9</v>
      </c>
      <c r="BO318" s="29">
        <f t="shared" si="214"/>
        <v>1.1142831482201949E-9</v>
      </c>
      <c r="BP318" s="29">
        <f t="shared" si="215"/>
        <v>1.1142831482202047E-9</v>
      </c>
      <c r="BR318" s="35"/>
      <c r="BS318" s="35"/>
      <c r="BT318" s="35"/>
      <c r="BZ318" s="35"/>
      <c r="CA318" s="35"/>
      <c r="CB318" s="35"/>
      <c r="CH318" s="35"/>
      <c r="CI318" s="35"/>
      <c r="CJ318" s="35"/>
      <c r="CP318" s="35"/>
      <c r="CQ318" s="35"/>
      <c r="CR318" s="35"/>
      <c r="CX318" s="35"/>
      <c r="CY318" s="35"/>
      <c r="CZ318" s="35"/>
      <c r="DF318" s="35">
        <v>1.2849999999999999E-8</v>
      </c>
      <c r="DG318" s="35">
        <v>1.38335267684</v>
      </c>
      <c r="DH318" s="35">
        <v>3077.5285033270002</v>
      </c>
      <c r="DI318" s="29">
        <f t="shared" si="220"/>
        <v>5.7970093823148324E-9</v>
      </c>
      <c r="DJ318" s="29">
        <f t="shared" si="221"/>
        <v>5.7974603983231792E-9</v>
      </c>
      <c r="DK318" s="29">
        <f t="shared" si="222"/>
        <v>5.7974603824379374E-9</v>
      </c>
      <c r="DL318" s="29">
        <f t="shared" si="223"/>
        <v>5.7974603824384255E-9</v>
      </c>
      <c r="DN318" s="35">
        <v>2.11E-9</v>
      </c>
      <c r="DO318" s="35">
        <v>1.5127804036400001</v>
      </c>
      <c r="DP318" s="35">
        <v>4039.8835749273999</v>
      </c>
      <c r="DQ318" s="29">
        <f t="shared" si="224"/>
        <v>-8.5284511647789109E-10</v>
      </c>
      <c r="DR318" s="29">
        <f t="shared" si="225"/>
        <v>-8.5294475234519912E-10</v>
      </c>
      <c r="DS318" s="29">
        <f t="shared" si="226"/>
        <v>-8.5294474883593201E-10</v>
      </c>
      <c r="DT318" s="29">
        <f t="shared" si="227"/>
        <v>-8.5294474883604171E-10</v>
      </c>
      <c r="DV318" s="35"/>
      <c r="DW318" s="35"/>
      <c r="DX318" s="35"/>
      <c r="ED318" s="35"/>
      <c r="EE318" s="35"/>
      <c r="EF318" s="35"/>
      <c r="EL318" s="35"/>
      <c r="EM318" s="35"/>
      <c r="EN318" s="35"/>
      <c r="ET318" s="35"/>
      <c r="EU318" s="35"/>
      <c r="EV318" s="35"/>
    </row>
    <row r="319" spans="14:152" s="29" customFormat="1" ht="13.5" x14ac:dyDescent="0.3">
      <c r="N319" s="35">
        <v>2.5209999999999999E-8</v>
      </c>
      <c r="O319" s="35">
        <v>4.2123795068699996</v>
      </c>
      <c r="P319" s="35">
        <v>2494.5295919485998</v>
      </c>
      <c r="Q319" s="29">
        <f t="shared" si="200"/>
        <v>1.851496112592033E-8</v>
      </c>
      <c r="R319" s="29">
        <f t="shared" si="201"/>
        <v>1.8515506538787096E-8</v>
      </c>
      <c r="S319" s="29">
        <f t="shared" si="202"/>
        <v>1.8515506519577166E-8</v>
      </c>
      <c r="T319" s="29">
        <f t="shared" si="203"/>
        <v>1.8515506519577775E-8</v>
      </c>
      <c r="V319" s="35">
        <v>2.9899999999999998E-9</v>
      </c>
      <c r="W319" s="35">
        <v>0.72552273096999997</v>
      </c>
      <c r="X319" s="35">
        <v>155.3530891314</v>
      </c>
      <c r="Y319" s="29">
        <f t="shared" si="204"/>
        <v>-2.9728493562911684E-9</v>
      </c>
      <c r="Z319" s="29">
        <f t="shared" si="205"/>
        <v>-2.9728499911628549E-9</v>
      </c>
      <c r="AA319" s="29">
        <f t="shared" si="206"/>
        <v>-2.9728499911404942E-9</v>
      </c>
      <c r="AB319" s="29">
        <f t="shared" si="207"/>
        <v>-2.972849991140495E-9</v>
      </c>
      <c r="AD319" s="35"/>
      <c r="AE319" s="35"/>
      <c r="AF319" s="35"/>
      <c r="AL319" s="35"/>
      <c r="AM319" s="35"/>
      <c r="AN319" s="35"/>
      <c r="AT319" s="35"/>
      <c r="AU319" s="35"/>
      <c r="AV319" s="35"/>
      <c r="BB319" s="35"/>
      <c r="BC319" s="35"/>
      <c r="BD319" s="35"/>
      <c r="BJ319" s="35">
        <v>1.0399999999999999E-9</v>
      </c>
      <c r="BK319" s="35">
        <v>5.0069604103199996</v>
      </c>
      <c r="BL319" s="35">
        <v>13119.7211028251</v>
      </c>
      <c r="BM319" s="29">
        <f t="shared" si="212"/>
        <v>-2.5184636459862948E-10</v>
      </c>
      <c r="BN319" s="29">
        <f t="shared" si="213"/>
        <v>-2.5201553692897758E-10</v>
      </c>
      <c r="BO319" s="29">
        <f t="shared" si="214"/>
        <v>-2.5201553097060274E-10</v>
      </c>
      <c r="BP319" s="29">
        <f t="shared" si="215"/>
        <v>-2.5201553097077479E-10</v>
      </c>
      <c r="BR319" s="35"/>
      <c r="BS319" s="35"/>
      <c r="BT319" s="35"/>
      <c r="BZ319" s="35"/>
      <c r="CA319" s="35"/>
      <c r="CB319" s="35"/>
      <c r="CH319" s="35"/>
      <c r="CI319" s="35"/>
      <c r="CJ319" s="35"/>
      <c r="CP319" s="35"/>
      <c r="CQ319" s="35"/>
      <c r="CR319" s="35"/>
      <c r="CX319" s="35"/>
      <c r="CY319" s="35"/>
      <c r="CZ319" s="35"/>
      <c r="DF319" s="35">
        <v>1.0999999999999999E-8</v>
      </c>
      <c r="DG319" s="35">
        <v>1.17130732373</v>
      </c>
      <c r="DH319" s="35">
        <v>6606.4432548323002</v>
      </c>
      <c r="DI319" s="29">
        <f t="shared" si="220"/>
        <v>-9.6150181204251577E-10</v>
      </c>
      <c r="DJ319" s="29">
        <f t="shared" si="221"/>
        <v>-9.6057668902396177E-10</v>
      </c>
      <c r="DK319" s="29">
        <f t="shared" si="222"/>
        <v>-9.6057672160821745E-10</v>
      </c>
      <c r="DL319" s="29">
        <f t="shared" si="223"/>
        <v>-9.6057672160728314E-10</v>
      </c>
      <c r="DN319" s="35">
        <v>1.7700000000000001E-9</v>
      </c>
      <c r="DO319" s="35">
        <v>2.1477971066600001</v>
      </c>
      <c r="DP319" s="35">
        <v>3346.1353510071999</v>
      </c>
      <c r="DQ319" s="29">
        <f t="shared" si="224"/>
        <v>1.7674873161413378E-9</v>
      </c>
      <c r="DR319" s="29">
        <f t="shared" si="225"/>
        <v>1.7674832830611333E-9</v>
      </c>
      <c r="DS319" s="29">
        <f t="shared" si="226"/>
        <v>1.7674832832032407E-9</v>
      </c>
      <c r="DT319" s="29">
        <f t="shared" si="227"/>
        <v>1.7674832832032366E-9</v>
      </c>
      <c r="DV319" s="35"/>
      <c r="DW319" s="35"/>
      <c r="DX319" s="35"/>
      <c r="ED319" s="35"/>
      <c r="EE319" s="35"/>
      <c r="EF319" s="35"/>
      <c r="EL319" s="35"/>
      <c r="EM319" s="35"/>
      <c r="EN319" s="35"/>
      <c r="ET319" s="35"/>
      <c r="EU319" s="35"/>
      <c r="EV319" s="35"/>
    </row>
    <row r="320" spans="14:152" s="29" customFormat="1" ht="13.5" x14ac:dyDescent="0.3">
      <c r="N320" s="35">
        <v>2.4920000000000001E-8</v>
      </c>
      <c r="O320" s="35">
        <v>6.10452779411</v>
      </c>
      <c r="P320" s="35">
        <v>3329.9757613500001</v>
      </c>
      <c r="Q320" s="29">
        <f t="shared" si="200"/>
        <v>-2.1876697232769637E-8</v>
      </c>
      <c r="R320" s="29">
        <f t="shared" si="201"/>
        <v>-2.1877205049794364E-8</v>
      </c>
      <c r="S320" s="29">
        <f t="shared" si="202"/>
        <v>-2.1877205031909012E-8</v>
      </c>
      <c r="T320" s="29">
        <f t="shared" si="203"/>
        <v>-2.1877205031909604E-8</v>
      </c>
      <c r="V320" s="35">
        <v>3.53E-9</v>
      </c>
      <c r="W320" s="35">
        <v>5.7004779834999999</v>
      </c>
      <c r="X320" s="35">
        <v>16460.333529524902</v>
      </c>
      <c r="Y320" s="29">
        <f t="shared" si="204"/>
        <v>-3.4011039344268313E-9</v>
      </c>
      <c r="Z320" s="29">
        <f t="shared" si="205"/>
        <v>-3.4009050380213011E-9</v>
      </c>
      <c r="AA320" s="29">
        <f t="shared" si="206"/>
        <v>-3.4009050450293568E-9</v>
      </c>
      <c r="AB320" s="29">
        <f t="shared" si="207"/>
        <v>-3.4009050450291421E-9</v>
      </c>
      <c r="AD320" s="35"/>
      <c r="AE320" s="35"/>
      <c r="AF320" s="35"/>
      <c r="AL320" s="35"/>
      <c r="AM320" s="35"/>
      <c r="AN320" s="35"/>
      <c r="AT320" s="35"/>
      <c r="AU320" s="35"/>
      <c r="AV320" s="35"/>
      <c r="BB320" s="35"/>
      <c r="BC320" s="35"/>
      <c r="BD320" s="35"/>
      <c r="BJ320" s="35">
        <v>1.0999999999999999E-9</v>
      </c>
      <c r="BK320" s="35">
        <v>5.2331766473599997</v>
      </c>
      <c r="BL320" s="35">
        <v>1375.7737998458001</v>
      </c>
      <c r="BM320" s="29">
        <f t="shared" si="212"/>
        <v>-8.4416613557970279E-10</v>
      </c>
      <c r="BN320" s="29">
        <f t="shared" si="213"/>
        <v>-8.4415373619173246E-10</v>
      </c>
      <c r="BO320" s="29">
        <f t="shared" si="214"/>
        <v>-8.4415373662846191E-10</v>
      </c>
      <c r="BP320" s="29">
        <f t="shared" si="215"/>
        <v>-8.441537366284495E-10</v>
      </c>
      <c r="BR320" s="35"/>
      <c r="BS320" s="35"/>
      <c r="BT320" s="35"/>
      <c r="BZ320" s="35"/>
      <c r="CA320" s="35"/>
      <c r="CB320" s="35"/>
      <c r="CH320" s="35"/>
      <c r="CI320" s="35"/>
      <c r="CJ320" s="35"/>
      <c r="CP320" s="35"/>
      <c r="CQ320" s="35"/>
      <c r="CR320" s="35"/>
      <c r="CX320" s="35"/>
      <c r="CY320" s="35"/>
      <c r="CZ320" s="35"/>
      <c r="DF320" s="35">
        <v>1.1150000000000001E-8</v>
      </c>
      <c r="DG320" s="35">
        <v>5.81275569652</v>
      </c>
      <c r="DH320" s="35">
        <v>2675.8563815697999</v>
      </c>
      <c r="DI320" s="29">
        <f t="shared" si="220"/>
        <v>6.1015942437863015E-9</v>
      </c>
      <c r="DJ320" s="29">
        <f t="shared" si="221"/>
        <v>6.1012751176740699E-9</v>
      </c>
      <c r="DK320" s="29">
        <f t="shared" si="222"/>
        <v>6.101275128914274E-9</v>
      </c>
      <c r="DL320" s="29">
        <f t="shared" si="223"/>
        <v>6.1012751289139423E-9</v>
      </c>
      <c r="DN320" s="35">
        <v>1.5400000000000001E-9</v>
      </c>
      <c r="DO320" s="35">
        <v>3.3352529656700001</v>
      </c>
      <c r="DP320" s="35">
        <v>9070.1188738487999</v>
      </c>
      <c r="DQ320" s="29">
        <f t="shared" si="224"/>
        <v>1.5237783836864467E-9</v>
      </c>
      <c r="DR320" s="29">
        <f t="shared" si="225"/>
        <v>1.5237525335013374E-9</v>
      </c>
      <c r="DS320" s="29">
        <f t="shared" si="226"/>
        <v>1.5237525344121778E-9</v>
      </c>
      <c r="DT320" s="29">
        <f t="shared" si="227"/>
        <v>1.5237525344121524E-9</v>
      </c>
      <c r="DV320" s="35"/>
      <c r="DW320" s="35"/>
      <c r="DX320" s="35"/>
      <c r="ED320" s="35"/>
      <c r="EE320" s="35"/>
      <c r="EF320" s="35"/>
      <c r="EL320" s="35"/>
      <c r="EM320" s="35"/>
      <c r="EN320" s="35"/>
      <c r="ET320" s="35"/>
      <c r="EU320" s="35"/>
      <c r="EV320" s="35"/>
    </row>
    <row r="321" spans="14:152" s="29" customFormat="1" ht="13.5" x14ac:dyDescent="0.3">
      <c r="N321" s="35">
        <v>2.154E-8</v>
      </c>
      <c r="O321" s="35">
        <v>4.5909327451599999</v>
      </c>
      <c r="P321" s="35">
        <v>5625.3660415594004</v>
      </c>
      <c r="Q321" s="29">
        <f t="shared" ref="Q321:Q384" si="232">N321*COS(O321+P321*$C$23)</f>
        <v>-2.9836498602803256E-9</v>
      </c>
      <c r="R321" s="29">
        <f t="shared" ref="R321:R384" si="233">N321*COS(O321+P321*$C$44)</f>
        <v>-2.982116321563147E-9</v>
      </c>
      <c r="S321" s="29">
        <f t="shared" ref="S321:S384" si="234">N321*COS(O321+P321*$C$65)</f>
        <v>-2.9821163755767133E-9</v>
      </c>
      <c r="T321" s="29">
        <f t="shared" ref="T321:T384" si="235">N321*COS(O321+P321*$C$86)</f>
        <v>-2.9821163755751975E-9</v>
      </c>
      <c r="V321" s="35">
        <v>2.6700000000000001E-9</v>
      </c>
      <c r="W321" s="35">
        <v>5.97864271046</v>
      </c>
      <c r="X321" s="35">
        <v>9499.2598620055996</v>
      </c>
      <c r="Y321" s="29">
        <f t="shared" ref="Y321:Y384" si="236">V321*COS(W321+X321*$C$23)</f>
        <v>-2.6674855833468716E-9</v>
      </c>
      <c r="Z321" s="29">
        <f t="shared" ref="Z321:Z384" si="237">V321*COS(W321+X321*$C$44)</f>
        <v>-2.6674996267480328E-9</v>
      </c>
      <c r="AA321" s="29">
        <f t="shared" ref="AA321:AA384" si="238">V321*COS(W321+X321*$C$65)</f>
        <v>-2.6674996262540939E-9</v>
      </c>
      <c r="AB321" s="29">
        <f t="shared" ref="AB321:AB384" si="239">V321*COS(W321+X321*$C$86)</f>
        <v>-2.6674996262541105E-9</v>
      </c>
      <c r="AD321" s="35"/>
      <c r="AE321" s="35"/>
      <c r="AF321" s="35"/>
      <c r="AL321" s="35"/>
      <c r="AM321" s="35"/>
      <c r="AN321" s="35"/>
      <c r="AT321" s="35"/>
      <c r="AU321" s="35"/>
      <c r="AV321" s="35"/>
      <c r="BB321" s="35"/>
      <c r="BC321" s="35"/>
      <c r="BD321" s="35"/>
      <c r="BJ321" s="35">
        <v>1.0500000000000001E-9</v>
      </c>
      <c r="BK321" s="35">
        <v>2.7269236830299999</v>
      </c>
      <c r="BL321" s="35">
        <v>1162.4747044077999</v>
      </c>
      <c r="BM321" s="29">
        <f t="shared" ref="BM321:BM384" si="240">BJ321*COS(BK321+BL321*$C$23)</f>
        <v>-9.7375533594972241E-10</v>
      </c>
      <c r="BN321" s="29">
        <f t="shared" ref="BN321:BN384" si="241">BJ321*COS(BK321+BL321*$C$44)</f>
        <v>-9.7374950044827535E-10</v>
      </c>
      <c r="BO321" s="29">
        <f t="shared" ref="BO321:BO384" si="242">BJ321*COS(BK321+BL321*$C$65)</f>
        <v>-9.737495006538134E-10</v>
      </c>
      <c r="BP321" s="29">
        <f t="shared" ref="BP321:BP384" si="243">BJ321*COS(BK321+BL321*$C$86)</f>
        <v>-9.7374950065380781E-10</v>
      </c>
      <c r="BR321" s="35"/>
      <c r="BS321" s="35"/>
      <c r="BT321" s="35"/>
      <c r="BZ321" s="35"/>
      <c r="CA321" s="35"/>
      <c r="CB321" s="35"/>
      <c r="CH321" s="35"/>
      <c r="CI321" s="35"/>
      <c r="CJ321" s="35"/>
      <c r="CP321" s="35"/>
      <c r="CQ321" s="35"/>
      <c r="CR321" s="35"/>
      <c r="CX321" s="35"/>
      <c r="CY321" s="35"/>
      <c r="CZ321" s="35"/>
      <c r="DF321" s="35">
        <v>1.3799999999999999E-8</v>
      </c>
      <c r="DG321" s="35">
        <v>5.70641426169</v>
      </c>
      <c r="DH321" s="35">
        <v>2807.3983432562</v>
      </c>
      <c r="DI321" s="29">
        <f t="shared" ref="DI321:DI384" si="244">DF321*COS(DG321+DH321*$C$23)</f>
        <v>7.0048489144085883E-9</v>
      </c>
      <c r="DJ321" s="29">
        <f t="shared" ref="DJ321:DJ384" si="245">DF321*COS(DG321+DH321*$C$44)</f>
        <v>7.0052754784414455E-9</v>
      </c>
      <c r="DK321" s="29">
        <f t="shared" ref="DK321:DK384" si="246">DF321*COS(DG321+DH321*$C$65)</f>
        <v>7.0052754634173822E-9</v>
      </c>
      <c r="DL321" s="29">
        <f t="shared" ref="DL321:DL384" si="247">DF321*COS(DG321+DH321*$C$86)</f>
        <v>7.0052754634178032E-9</v>
      </c>
      <c r="DN321" s="35">
        <v>1.7800000000000001E-9</v>
      </c>
      <c r="DO321" s="35">
        <v>1.65162116131</v>
      </c>
      <c r="DP321" s="35">
        <v>10713.9948813262</v>
      </c>
      <c r="DQ321" s="29">
        <f t="shared" ref="DQ321:DQ384" si="248">DN321*COS(DO321+DP321*$C$23)</f>
        <v>1.7192631276230593E-9</v>
      </c>
      <c r="DR321" s="29">
        <f t="shared" ref="DR321:DR384" si="249">DN321*COS(DO321+DP321*$C$44)</f>
        <v>1.7191999912325884E-9</v>
      </c>
      <c r="DS321" s="29">
        <f t="shared" ref="DS321:DS384" si="250">DN321*COS(DO321+DP321*$C$65)</f>
        <v>1.7191999934569178E-9</v>
      </c>
      <c r="DT321" s="29">
        <f t="shared" ref="DT321:DT384" si="251">DN321*COS(DO321+DP321*$C$86)</f>
        <v>1.7191999934568392E-9</v>
      </c>
      <c r="DV321" s="35"/>
      <c r="DW321" s="35"/>
      <c r="DX321" s="35"/>
      <c r="ED321" s="35"/>
      <c r="EE321" s="35"/>
      <c r="EF321" s="35"/>
      <c r="EL321" s="35"/>
      <c r="EM321" s="35"/>
      <c r="EN321" s="35"/>
      <c r="ET321" s="35"/>
      <c r="EU321" s="35"/>
      <c r="EV321" s="35"/>
    </row>
    <row r="322" spans="14:152" s="29" customFormat="1" ht="13.5" x14ac:dyDescent="0.3">
      <c r="N322" s="35">
        <v>1.9289999999999999E-8</v>
      </c>
      <c r="O322" s="35">
        <v>1.2192019730699999</v>
      </c>
      <c r="P322" s="35">
        <v>21.8508293264</v>
      </c>
      <c r="Q322" s="29">
        <f t="shared" si="232"/>
        <v>-6.3744270335564945E-11</v>
      </c>
      <c r="R322" s="29">
        <f t="shared" si="233"/>
        <v>-6.3738883909246454E-11</v>
      </c>
      <c r="S322" s="29">
        <f t="shared" si="234"/>
        <v>-6.373888409896299E-11</v>
      </c>
      <c r="T322" s="29">
        <f t="shared" si="235"/>
        <v>-6.3738884098958712E-11</v>
      </c>
      <c r="V322" s="35">
        <v>2.7000000000000002E-9</v>
      </c>
      <c r="W322" s="35">
        <v>0.77063210835999996</v>
      </c>
      <c r="X322" s="35">
        <v>11236.57229942</v>
      </c>
      <c r="Y322" s="29">
        <f t="shared" si="236"/>
        <v>1.3164438946771859E-9</v>
      </c>
      <c r="Z322" s="29">
        <f t="shared" si="237"/>
        <v>1.316782379046056E-9</v>
      </c>
      <c r="AA322" s="29">
        <f t="shared" si="238"/>
        <v>1.3167823671246436E-9</v>
      </c>
      <c r="AB322" s="29">
        <f t="shared" si="239"/>
        <v>1.3167823671249786E-9</v>
      </c>
      <c r="AD322" s="35"/>
      <c r="AE322" s="35"/>
      <c r="AF322" s="35"/>
      <c r="AL322" s="35"/>
      <c r="AM322" s="35"/>
      <c r="AN322" s="35"/>
      <c r="AT322" s="35"/>
      <c r="AU322" s="35"/>
      <c r="AV322" s="35"/>
      <c r="BB322" s="35"/>
      <c r="BC322" s="35"/>
      <c r="BD322" s="35"/>
      <c r="BJ322" s="35">
        <v>1.0399999999999999E-9</v>
      </c>
      <c r="BK322" s="35">
        <v>1.7376916570500001</v>
      </c>
      <c r="BL322" s="35">
        <v>2221.8566345969998</v>
      </c>
      <c r="BM322" s="29">
        <f t="shared" si="240"/>
        <v>1.0317889739085593E-9</v>
      </c>
      <c r="BN322" s="29">
        <f t="shared" si="241"/>
        <v>1.0317926768059059E-9</v>
      </c>
      <c r="BO322" s="29">
        <f t="shared" si="242"/>
        <v>1.031792676675499E-9</v>
      </c>
      <c r="BP322" s="29">
        <f t="shared" si="243"/>
        <v>1.0317926766755028E-9</v>
      </c>
      <c r="BR322" s="35"/>
      <c r="BS322" s="35"/>
      <c r="BT322" s="35"/>
      <c r="BZ322" s="35"/>
      <c r="CA322" s="35"/>
      <c r="CB322" s="35"/>
      <c r="CH322" s="35"/>
      <c r="CI322" s="35"/>
      <c r="CJ322" s="35"/>
      <c r="CP322" s="35"/>
      <c r="CQ322" s="35"/>
      <c r="CR322" s="35"/>
      <c r="CX322" s="35"/>
      <c r="CY322" s="35"/>
      <c r="CZ322" s="35"/>
      <c r="DF322" s="35">
        <v>1.256E-8</v>
      </c>
      <c r="DG322" s="35">
        <v>3.3547993325099998</v>
      </c>
      <c r="DH322" s="35">
        <v>4039.8835749273999</v>
      </c>
      <c r="DI322" s="29">
        <f t="shared" si="244"/>
        <v>1.2428425141553184E-8</v>
      </c>
      <c r="DJ322" s="29">
        <f t="shared" si="245"/>
        <v>1.2428331513816861E-8</v>
      </c>
      <c r="DK322" s="29">
        <f t="shared" si="246"/>
        <v>1.2428331517115138E-8</v>
      </c>
      <c r="DL322" s="29">
        <f t="shared" si="247"/>
        <v>1.2428331517115034E-8</v>
      </c>
      <c r="DN322" s="35">
        <v>1.56E-9</v>
      </c>
      <c r="DO322" s="35">
        <v>6.1278323558399999</v>
      </c>
      <c r="DP322" s="35">
        <v>103.0927742186</v>
      </c>
      <c r="DQ322" s="29">
        <f t="shared" si="248"/>
        <v>8.0658489962365508E-11</v>
      </c>
      <c r="DR322" s="29">
        <f t="shared" si="249"/>
        <v>8.0660542421274697E-11</v>
      </c>
      <c r="DS322" s="29">
        <f t="shared" si="250"/>
        <v>8.066054234898441E-11</v>
      </c>
      <c r="DT322" s="29">
        <f t="shared" si="251"/>
        <v>8.0660542348985793E-11</v>
      </c>
      <c r="DV322" s="35"/>
      <c r="DW322" s="35"/>
      <c r="DX322" s="35"/>
      <c r="ED322" s="35"/>
      <c r="EE322" s="35"/>
      <c r="EF322" s="35"/>
      <c r="EL322" s="35"/>
      <c r="EM322" s="35"/>
      <c r="EN322" s="35"/>
      <c r="ET322" s="35"/>
      <c r="EU322" s="35"/>
      <c r="EV322" s="35"/>
    </row>
    <row r="323" spans="14:152" s="29" customFormat="1" ht="13.5" x14ac:dyDescent="0.3">
      <c r="N323" s="35">
        <v>2.3429999999999999E-8</v>
      </c>
      <c r="O323" s="35">
        <v>0.90613584735999997</v>
      </c>
      <c r="P323" s="35">
        <v>227.47613278899999</v>
      </c>
      <c r="Q323" s="29">
        <f t="shared" si="232"/>
        <v>-2.6095868408815291E-9</v>
      </c>
      <c r="R323" s="29">
        <f t="shared" si="233"/>
        <v>-2.6096545271269541E-9</v>
      </c>
      <c r="S323" s="29">
        <f t="shared" si="234"/>
        <v>-2.6096545247429435E-9</v>
      </c>
      <c r="T323" s="29">
        <f t="shared" si="235"/>
        <v>-2.6096545247430262E-9</v>
      </c>
      <c r="V323" s="35">
        <v>3.3900000000000001E-9</v>
      </c>
      <c r="W323" s="35">
        <v>3.3609214889999999</v>
      </c>
      <c r="X323" s="35">
        <v>5625.3660415594004</v>
      </c>
      <c r="Y323" s="29">
        <f t="shared" si="236"/>
        <v>3.0073062481285871E-9</v>
      </c>
      <c r="Z323" s="29">
        <f t="shared" si="237"/>
        <v>3.0074187210515579E-9</v>
      </c>
      <c r="AA323" s="29">
        <f t="shared" si="238"/>
        <v>3.007418717090384E-9</v>
      </c>
      <c r="AB323" s="29">
        <f t="shared" si="239"/>
        <v>3.0074187170904952E-9</v>
      </c>
      <c r="AD323" s="35"/>
      <c r="AE323" s="35"/>
      <c r="AF323" s="35"/>
      <c r="AL323" s="35"/>
      <c r="AM323" s="35"/>
      <c r="AN323" s="35"/>
      <c r="AT323" s="35"/>
      <c r="AU323" s="35"/>
      <c r="AV323" s="35"/>
      <c r="BB323" s="35"/>
      <c r="BC323" s="35"/>
      <c r="BD323" s="35"/>
      <c r="BJ323" s="35">
        <v>1.37E-9</v>
      </c>
      <c r="BK323" s="35">
        <v>1.0457695038999999</v>
      </c>
      <c r="BL323" s="35">
        <v>3340.1825435730998</v>
      </c>
      <c r="BM323" s="29">
        <f t="shared" si="240"/>
        <v>4.2938685970028447E-10</v>
      </c>
      <c r="BN323" s="29">
        <f t="shared" si="241"/>
        <v>4.2933132761314649E-10</v>
      </c>
      <c r="BO323" s="29">
        <f t="shared" si="242"/>
        <v>4.2933132956908474E-10</v>
      </c>
      <c r="BP323" s="29">
        <f t="shared" si="243"/>
        <v>4.2933132956902007E-10</v>
      </c>
      <c r="BR323" s="35"/>
      <c r="BS323" s="35"/>
      <c r="BT323" s="35"/>
      <c r="BZ323" s="35"/>
      <c r="CA323" s="35"/>
      <c r="CB323" s="35"/>
      <c r="CH323" s="35"/>
      <c r="CI323" s="35"/>
      <c r="CJ323" s="35"/>
      <c r="CP323" s="35"/>
      <c r="CQ323" s="35"/>
      <c r="CR323" s="35"/>
      <c r="CX323" s="35"/>
      <c r="CY323" s="35"/>
      <c r="CZ323" s="35"/>
      <c r="DF323" s="35">
        <v>1.187E-8</v>
      </c>
      <c r="DG323" s="35">
        <v>2.4134869387200002</v>
      </c>
      <c r="DH323" s="35">
        <v>10596.1820784342</v>
      </c>
      <c r="DI323" s="29">
        <f t="shared" si="244"/>
        <v>1.8579998367316767E-9</v>
      </c>
      <c r="DJ323" s="29">
        <f t="shared" si="245"/>
        <v>1.8564123099155159E-9</v>
      </c>
      <c r="DK323" s="29">
        <f t="shared" si="246"/>
        <v>1.8564123658311998E-9</v>
      </c>
      <c r="DL323" s="29">
        <f t="shared" si="247"/>
        <v>1.8564123658295336E-9</v>
      </c>
      <c r="DN323" s="35">
        <v>1.55E-9</v>
      </c>
      <c r="DO323" s="35">
        <v>3.5185457926899999</v>
      </c>
      <c r="DP323" s="35">
        <v>7373.3824546264004</v>
      </c>
      <c r="DQ323" s="29">
        <f t="shared" si="248"/>
        <v>-1.1297353230049901E-9</v>
      </c>
      <c r="DR323" s="29">
        <f t="shared" si="249"/>
        <v>-1.1298353127165766E-9</v>
      </c>
      <c r="DS323" s="29">
        <f t="shared" si="250"/>
        <v>-1.1298353091949641E-9</v>
      </c>
      <c r="DT323" s="29">
        <f t="shared" si="251"/>
        <v>-1.1298353091950847E-9</v>
      </c>
      <c r="DV323" s="35"/>
      <c r="DW323" s="35"/>
      <c r="DX323" s="35"/>
      <c r="ED323" s="35"/>
      <c r="EE323" s="35"/>
      <c r="EF323" s="35"/>
      <c r="EL323" s="35"/>
      <c r="EM323" s="35"/>
      <c r="EN323" s="35"/>
      <c r="ET323" s="35"/>
      <c r="EU323" s="35"/>
      <c r="EV323" s="35"/>
    </row>
    <row r="324" spans="14:152" s="29" customFormat="1" ht="13.5" x14ac:dyDescent="0.3">
      <c r="N324" s="35">
        <v>1.871E-8</v>
      </c>
      <c r="O324" s="35">
        <v>2.0370739007999998</v>
      </c>
      <c r="P324" s="35">
        <v>56.898374935600003</v>
      </c>
      <c r="Q324" s="29">
        <f t="shared" si="232"/>
        <v>-1.840643693544114E-8</v>
      </c>
      <c r="R324" s="29">
        <f t="shared" si="233"/>
        <v>-1.8406434494758713E-8</v>
      </c>
      <c r="S324" s="29">
        <f t="shared" si="234"/>
        <v>-1.8406434494844677E-8</v>
      </c>
      <c r="T324" s="29">
        <f t="shared" si="235"/>
        <v>-1.8406434494844674E-8</v>
      </c>
      <c r="V324" s="35">
        <v>3.1500000000000001E-9</v>
      </c>
      <c r="W324" s="35">
        <v>2.3379515992200002</v>
      </c>
      <c r="X324" s="35">
        <v>3281.2385647862002</v>
      </c>
      <c r="Y324" s="29">
        <f t="shared" si="236"/>
        <v>1.9153865162402049E-9</v>
      </c>
      <c r="Z324" s="29">
        <f t="shared" si="237"/>
        <v>1.9152816539046777E-9</v>
      </c>
      <c r="AA324" s="29">
        <f t="shared" si="238"/>
        <v>1.9152816575981458E-9</v>
      </c>
      <c r="AB324" s="29">
        <f t="shared" si="239"/>
        <v>1.9152816575980391E-9</v>
      </c>
      <c r="AD324" s="35"/>
      <c r="AE324" s="35"/>
      <c r="AF324" s="35"/>
      <c r="AL324" s="35"/>
      <c r="AM324" s="35"/>
      <c r="AN324" s="35"/>
      <c r="AT324" s="35"/>
      <c r="AU324" s="35"/>
      <c r="AV324" s="35"/>
      <c r="BB324" s="35"/>
      <c r="BC324" s="35"/>
      <c r="BD324" s="35"/>
      <c r="BJ324" s="35">
        <v>1.0600000000000001E-9</v>
      </c>
      <c r="BK324" s="35">
        <v>6.1341516131300002</v>
      </c>
      <c r="BL324" s="35">
        <v>162.46663613219999</v>
      </c>
      <c r="BM324" s="29">
        <f t="shared" si="240"/>
        <v>-8.4265402695554019E-10</v>
      </c>
      <c r="BN324" s="29">
        <f t="shared" si="241"/>
        <v>-8.4265269182591442E-10</v>
      </c>
      <c r="BO324" s="29">
        <f t="shared" si="242"/>
        <v>-8.4265269187293902E-10</v>
      </c>
      <c r="BP324" s="29">
        <f t="shared" si="243"/>
        <v>-8.4265269187293798E-10</v>
      </c>
      <c r="BR324" s="35"/>
      <c r="BS324" s="35"/>
      <c r="BT324" s="35"/>
      <c r="BZ324" s="35"/>
      <c r="CA324" s="35"/>
      <c r="CB324" s="35"/>
      <c r="CH324" s="35"/>
      <c r="CI324" s="35"/>
      <c r="CJ324" s="35"/>
      <c r="CP324" s="35"/>
      <c r="CQ324" s="35"/>
      <c r="CR324" s="35"/>
      <c r="CX324" s="35"/>
      <c r="CY324" s="35"/>
      <c r="CZ324" s="35"/>
      <c r="DF324" s="35">
        <v>1.0519999999999999E-8</v>
      </c>
      <c r="DG324" s="35">
        <v>3.3352193953799998</v>
      </c>
      <c r="DH324" s="35">
        <v>3304.5845600224002</v>
      </c>
      <c r="DI324" s="29">
        <f t="shared" si="244"/>
        <v>9.4298869149177435E-9</v>
      </c>
      <c r="DJ324" s="29">
        <f t="shared" si="245"/>
        <v>9.4300838428241736E-9</v>
      </c>
      <c r="DK324" s="29">
        <f t="shared" si="246"/>
        <v>9.43008383588837E-9</v>
      </c>
      <c r="DL324" s="29">
        <f t="shared" si="247"/>
        <v>9.4300838358886E-9</v>
      </c>
      <c r="DN324" s="35">
        <v>1.57E-9</v>
      </c>
      <c r="DO324" s="35">
        <v>4.9161415565900004</v>
      </c>
      <c r="DP324" s="35">
        <v>15508.6151232744</v>
      </c>
      <c r="DQ324" s="29">
        <f t="shared" si="248"/>
        <v>1.0880129090794007E-9</v>
      </c>
      <c r="DR324" s="29">
        <f t="shared" si="249"/>
        <v>1.0877885655384314E-9</v>
      </c>
      <c r="DS324" s="29">
        <f t="shared" si="250"/>
        <v>1.0877885734409331E-9</v>
      </c>
      <c r="DT324" s="29">
        <f t="shared" si="251"/>
        <v>1.0877885734406756E-9</v>
      </c>
      <c r="DV324" s="35"/>
      <c r="DW324" s="35"/>
      <c r="DX324" s="35"/>
      <c r="ED324" s="35"/>
      <c r="EE324" s="35"/>
      <c r="EF324" s="35"/>
      <c r="EL324" s="35"/>
      <c r="EM324" s="35"/>
      <c r="EN324" s="35"/>
      <c r="ET324" s="35"/>
      <c r="EU324" s="35"/>
      <c r="EV324" s="35"/>
    </row>
    <row r="325" spans="14:152" s="29" customFormat="1" ht="13.5" x14ac:dyDescent="0.3">
      <c r="N325" s="35">
        <v>1.894E-8</v>
      </c>
      <c r="O325" s="35">
        <v>4.1243252951700002</v>
      </c>
      <c r="P325" s="35">
        <v>3399.9862886134001</v>
      </c>
      <c r="Q325" s="29">
        <f t="shared" si="232"/>
        <v>-1.7832194710778142E-8</v>
      </c>
      <c r="R325" s="29">
        <f t="shared" si="233"/>
        <v>-1.7831917380070467E-8</v>
      </c>
      <c r="S325" s="29">
        <f t="shared" si="234"/>
        <v>-1.7831917389839053E-8</v>
      </c>
      <c r="T325" s="29">
        <f t="shared" si="235"/>
        <v>-1.7831917389838735E-8</v>
      </c>
      <c r="V325" s="35">
        <v>2.4699999999999999E-9</v>
      </c>
      <c r="W325" s="35">
        <v>3.7100292207600001</v>
      </c>
      <c r="X325" s="35">
        <v>7373.3824546264004</v>
      </c>
      <c r="Y325" s="29">
        <f t="shared" si="236"/>
        <v>-1.4455391368335496E-9</v>
      </c>
      <c r="Z325" s="29">
        <f t="shared" si="237"/>
        <v>-1.4457278483504514E-9</v>
      </c>
      <c r="AA325" s="29">
        <f t="shared" si="238"/>
        <v>-1.4457278417039716E-9</v>
      </c>
      <c r="AB325" s="29">
        <f t="shared" si="239"/>
        <v>-1.4457278417041995E-9</v>
      </c>
      <c r="AD325" s="35"/>
      <c r="AE325" s="35"/>
      <c r="AF325" s="35"/>
      <c r="AL325" s="35"/>
      <c r="AM325" s="35"/>
      <c r="AN325" s="35"/>
      <c r="AT325" s="35"/>
      <c r="AU325" s="35"/>
      <c r="AV325" s="35"/>
      <c r="BB325" s="35"/>
      <c r="BC325" s="35"/>
      <c r="BD325" s="35"/>
      <c r="BJ325" s="35">
        <v>1.19E-9</v>
      </c>
      <c r="BK325" s="35">
        <v>2.6331256144199999</v>
      </c>
      <c r="BL325" s="35">
        <v>7321.1221397135996</v>
      </c>
      <c r="BM325" s="29">
        <f t="shared" si="240"/>
        <v>-6.627698327178435E-10</v>
      </c>
      <c r="BN325" s="29">
        <f t="shared" si="241"/>
        <v>-6.6267736181909358E-10</v>
      </c>
      <c r="BO325" s="29">
        <f t="shared" si="242"/>
        <v>-6.6267736507616449E-10</v>
      </c>
      <c r="BP325" s="29">
        <f t="shared" si="243"/>
        <v>-6.6267736507606616E-10</v>
      </c>
      <c r="BR325" s="35"/>
      <c r="BS325" s="35"/>
      <c r="BT325" s="35"/>
      <c r="BZ325" s="35"/>
      <c r="CA325" s="35"/>
      <c r="CB325" s="35"/>
      <c r="CH325" s="35"/>
      <c r="CI325" s="35"/>
      <c r="CJ325" s="35"/>
      <c r="CP325" s="35"/>
      <c r="CQ325" s="35"/>
      <c r="CR325" s="35"/>
      <c r="CX325" s="35"/>
      <c r="CY325" s="35"/>
      <c r="CZ325" s="35"/>
      <c r="DF325" s="35">
        <v>1.188E-8</v>
      </c>
      <c r="DG325" s="35">
        <v>5.8473583663199999</v>
      </c>
      <c r="DH325" s="35">
        <v>3336.7310913418</v>
      </c>
      <c r="DI325" s="29">
        <f t="shared" si="244"/>
        <v>-1.1151843486813286E-8</v>
      </c>
      <c r="DJ325" s="29">
        <f t="shared" si="245"/>
        <v>-1.115201809944369E-8</v>
      </c>
      <c r="DK325" s="29">
        <f t="shared" si="246"/>
        <v>-1.1152018093293936E-8</v>
      </c>
      <c r="DL325" s="29">
        <f t="shared" si="247"/>
        <v>-1.115201809329414E-8</v>
      </c>
      <c r="DN325" s="35">
        <v>1.9099999999999998E-9</v>
      </c>
      <c r="DO325" s="35">
        <v>1.7445921020199999</v>
      </c>
      <c r="DP325" s="35">
        <v>10022.817601167601</v>
      </c>
      <c r="DQ325" s="29">
        <f t="shared" si="248"/>
        <v>7.4285184323426317E-10</v>
      </c>
      <c r="DR325" s="29">
        <f t="shared" si="249"/>
        <v>7.4307721552477463E-10</v>
      </c>
      <c r="DS325" s="29">
        <f t="shared" si="250"/>
        <v>7.4307720758703212E-10</v>
      </c>
      <c r="DT325" s="29">
        <f t="shared" si="251"/>
        <v>7.4307720758728214E-10</v>
      </c>
      <c r="DV325" s="35"/>
      <c r="DW325" s="35"/>
      <c r="DX325" s="35"/>
      <c r="ED325" s="35"/>
      <c r="EE325" s="35"/>
      <c r="EF325" s="35"/>
      <c r="EL325" s="35"/>
      <c r="EM325" s="35"/>
      <c r="EN325" s="35"/>
      <c r="ET325" s="35"/>
      <c r="EU325" s="35"/>
      <c r="EV325" s="35"/>
    </row>
    <row r="326" spans="14:152" s="29" customFormat="1" ht="13.5" x14ac:dyDescent="0.3">
      <c r="N326" s="35">
        <v>2.271E-8</v>
      </c>
      <c r="O326" s="35">
        <v>3.7895173465199998</v>
      </c>
      <c r="P326" s="35">
        <v>7910.1869667217998</v>
      </c>
      <c r="Q326" s="29">
        <f t="shared" si="232"/>
        <v>2.156387735163887E-8</v>
      </c>
      <c r="R326" s="29">
        <f t="shared" si="233"/>
        <v>2.1564597318593419E-8</v>
      </c>
      <c r="S326" s="29">
        <f t="shared" si="234"/>
        <v>2.1564597293239E-8</v>
      </c>
      <c r="T326" s="29">
        <f t="shared" si="235"/>
        <v>2.1564597293239807E-8</v>
      </c>
      <c r="V326" s="35">
        <v>3.2799999999999998E-9</v>
      </c>
      <c r="W326" s="35">
        <v>0.18162415647999999</v>
      </c>
      <c r="X326" s="35">
        <v>5618.3198048614004</v>
      </c>
      <c r="Y326" s="29">
        <f t="shared" si="236"/>
        <v>-3.105561153873694E-9</v>
      </c>
      <c r="Z326" s="29">
        <f t="shared" si="237"/>
        <v>-3.1056369216701785E-9</v>
      </c>
      <c r="AA326" s="29">
        <f t="shared" si="238"/>
        <v>-3.1056369190017989E-9</v>
      </c>
      <c r="AB326" s="29">
        <f t="shared" si="239"/>
        <v>-3.1056369190018887E-9</v>
      </c>
      <c r="AD326" s="35"/>
      <c r="AE326" s="35"/>
      <c r="AF326" s="35"/>
      <c r="AL326" s="35"/>
      <c r="AM326" s="35"/>
      <c r="AN326" s="35"/>
      <c r="AT326" s="35"/>
      <c r="AU326" s="35"/>
      <c r="AV326" s="35"/>
      <c r="BB326" s="35"/>
      <c r="BC326" s="35"/>
      <c r="BD326" s="35"/>
      <c r="BJ326" s="35">
        <v>1.0500000000000001E-9</v>
      </c>
      <c r="BK326" s="35">
        <v>3.09551802365</v>
      </c>
      <c r="BL326" s="35">
        <v>20618.019358533598</v>
      </c>
      <c r="BM326" s="29">
        <f t="shared" si="240"/>
        <v>2.5979562830063006E-10</v>
      </c>
      <c r="BN326" s="29">
        <f t="shared" si="241"/>
        <v>2.5952756585662379E-10</v>
      </c>
      <c r="BO326" s="29">
        <f t="shared" si="242"/>
        <v>2.5952757529849364E-10</v>
      </c>
      <c r="BP326" s="29">
        <f t="shared" si="243"/>
        <v>2.5952757529820449E-10</v>
      </c>
      <c r="BR326" s="35"/>
      <c r="BS326" s="35"/>
      <c r="BT326" s="35"/>
      <c r="BZ326" s="35"/>
      <c r="CA326" s="35"/>
      <c r="CB326" s="35"/>
      <c r="CH326" s="35"/>
      <c r="CI326" s="35"/>
      <c r="CJ326" s="35"/>
      <c r="CP326" s="35"/>
      <c r="CQ326" s="35"/>
      <c r="CR326" s="35"/>
      <c r="CX326" s="35"/>
      <c r="CY326" s="35"/>
      <c r="CZ326" s="35"/>
      <c r="DF326" s="35">
        <v>1.0719999999999999E-8</v>
      </c>
      <c r="DG326" s="35">
        <v>2.7838318443499999</v>
      </c>
      <c r="DH326" s="35">
        <v>8270.2977486834006</v>
      </c>
      <c r="DI326" s="29">
        <f t="shared" si="244"/>
        <v>4.6615003256705893E-9</v>
      </c>
      <c r="DJ326" s="29">
        <f t="shared" si="245"/>
        <v>4.6604800510988789E-9</v>
      </c>
      <c r="DK326" s="29">
        <f t="shared" si="246"/>
        <v>4.6604800870353998E-9</v>
      </c>
      <c r="DL326" s="29">
        <f t="shared" si="247"/>
        <v>4.6604800870343021E-9</v>
      </c>
      <c r="DN326" s="35">
        <v>1.7800000000000001E-9</v>
      </c>
      <c r="DO326" s="35">
        <v>3.5366558974100002</v>
      </c>
      <c r="DP326" s="35">
        <v>533.21408344359997</v>
      </c>
      <c r="DQ326" s="29">
        <f t="shared" si="248"/>
        <v>1.659988113024102E-9</v>
      </c>
      <c r="DR326" s="29">
        <f t="shared" si="249"/>
        <v>1.6599837347899965E-9</v>
      </c>
      <c r="DS326" s="29">
        <f t="shared" si="250"/>
        <v>1.6599837349442055E-9</v>
      </c>
      <c r="DT326" s="29">
        <f t="shared" si="251"/>
        <v>1.659983734944201E-9</v>
      </c>
      <c r="DV326" s="35"/>
      <c r="DW326" s="35"/>
      <c r="DX326" s="35"/>
      <c r="ED326" s="35"/>
      <c r="EE326" s="35"/>
      <c r="EF326" s="35"/>
      <c r="EL326" s="35"/>
      <c r="EM326" s="35"/>
      <c r="EN326" s="35"/>
      <c r="ET326" s="35"/>
      <c r="EU326" s="35"/>
      <c r="EV326" s="35"/>
    </row>
    <row r="327" spans="14:152" s="29" customFormat="1" ht="13.5" x14ac:dyDescent="0.3">
      <c r="N327" s="35">
        <v>1.8760000000000001E-8</v>
      </c>
      <c r="O327" s="35">
        <v>3.0203488707999999</v>
      </c>
      <c r="P327" s="35">
        <v>4885.9664096786</v>
      </c>
      <c r="Q327" s="29">
        <f t="shared" si="232"/>
        <v>1.4393116170837153E-8</v>
      </c>
      <c r="R327" s="29">
        <f t="shared" si="233"/>
        <v>1.4393867422068883E-8</v>
      </c>
      <c r="S327" s="29">
        <f t="shared" si="234"/>
        <v>1.4393867395609627E-8</v>
      </c>
      <c r="T327" s="29">
        <f t="shared" si="235"/>
        <v>1.4393867395610482E-8</v>
      </c>
      <c r="V327" s="35">
        <v>2.4699999999999999E-9</v>
      </c>
      <c r="W327" s="35">
        <v>6.2748600985599996</v>
      </c>
      <c r="X327" s="35">
        <v>15508.6151232744</v>
      </c>
      <c r="Y327" s="29">
        <f t="shared" si="236"/>
        <v>2.1011173011673481E-9</v>
      </c>
      <c r="Z327" s="29">
        <f t="shared" si="237"/>
        <v>2.1013746141173496E-9</v>
      </c>
      <c r="AA327" s="29">
        <f t="shared" si="238"/>
        <v>2.1013746050558168E-9</v>
      </c>
      <c r="AB327" s="29">
        <f t="shared" si="239"/>
        <v>2.1013746050561121E-9</v>
      </c>
      <c r="AD327" s="35"/>
      <c r="AE327" s="35"/>
      <c r="AF327" s="35"/>
      <c r="AL327" s="35"/>
      <c r="AM327" s="35"/>
      <c r="AN327" s="35"/>
      <c r="AT327" s="35"/>
      <c r="AU327" s="35"/>
      <c r="AV327" s="35"/>
      <c r="BB327" s="35"/>
      <c r="BC327" s="35"/>
      <c r="BD327" s="35"/>
      <c r="BJ327" s="35">
        <v>9.900000000000001E-10</v>
      </c>
      <c r="BK327" s="35">
        <v>4.2551569797399997</v>
      </c>
      <c r="BL327" s="35">
        <v>23539.707386332801</v>
      </c>
      <c r="BM327" s="29">
        <f t="shared" si="240"/>
        <v>-9.7594164199903406E-10</v>
      </c>
      <c r="BN327" s="29">
        <f t="shared" si="241"/>
        <v>-9.7599160781317827E-10</v>
      </c>
      <c r="BO327" s="29">
        <f t="shared" si="242"/>
        <v>-9.7599160605486153E-10</v>
      </c>
      <c r="BP327" s="29">
        <f t="shared" si="243"/>
        <v>-9.7599160605491819E-10</v>
      </c>
      <c r="BR327" s="35"/>
      <c r="BS327" s="35"/>
      <c r="BT327" s="35"/>
      <c r="BZ327" s="35"/>
      <c r="CA327" s="35"/>
      <c r="CB327" s="35"/>
      <c r="CH327" s="35"/>
      <c r="CI327" s="35"/>
      <c r="CJ327" s="35"/>
      <c r="CP327" s="35"/>
      <c r="CQ327" s="35"/>
      <c r="CR327" s="35"/>
      <c r="CX327" s="35"/>
      <c r="CY327" s="35"/>
      <c r="CZ327" s="35"/>
      <c r="DF327" s="35">
        <v>1.105E-8</v>
      </c>
      <c r="DG327" s="35">
        <v>3.0346325267199998</v>
      </c>
      <c r="DH327" s="35">
        <v>3929.6772537080001</v>
      </c>
      <c r="DI327" s="29">
        <f t="shared" si="244"/>
        <v>-6.9842117772798421E-9</v>
      </c>
      <c r="DJ327" s="29">
        <f t="shared" si="245"/>
        <v>-6.9846417806805865E-9</v>
      </c>
      <c r="DK327" s="29">
        <f t="shared" si="246"/>
        <v>-6.9846417655355389E-9</v>
      </c>
      <c r="DL327" s="29">
        <f t="shared" si="247"/>
        <v>-6.9846417655360262E-9</v>
      </c>
      <c r="DN327" s="35">
        <v>1.5400000000000001E-9</v>
      </c>
      <c r="DO327" s="35">
        <v>2.6464068788500001</v>
      </c>
      <c r="DP327" s="35">
        <v>3333.5661900017999</v>
      </c>
      <c r="DQ327" s="29">
        <f t="shared" si="248"/>
        <v>1.4954302781439061E-9</v>
      </c>
      <c r="DR327" s="29">
        <f t="shared" si="249"/>
        <v>1.4954459458171724E-9</v>
      </c>
      <c r="DS327" s="29">
        <f t="shared" si="250"/>
        <v>1.4954459452653809E-9</v>
      </c>
      <c r="DT327" s="29">
        <f t="shared" si="251"/>
        <v>1.4954459452653991E-9</v>
      </c>
      <c r="DV327" s="35"/>
      <c r="DW327" s="35"/>
      <c r="DX327" s="35"/>
      <c r="ED327" s="35"/>
      <c r="EE327" s="35"/>
      <c r="EF327" s="35"/>
      <c r="EL327" s="35"/>
      <c r="EM327" s="35"/>
      <c r="EN327" s="35"/>
      <c r="ET327" s="35"/>
      <c r="EU327" s="35"/>
      <c r="EV327" s="35"/>
    </row>
    <row r="328" spans="14:152" s="29" customFormat="1" ht="13.5" x14ac:dyDescent="0.3">
      <c r="N328" s="35">
        <v>2.145E-8</v>
      </c>
      <c r="O328" s="35">
        <v>4.7497261762900003</v>
      </c>
      <c r="P328" s="35">
        <v>18984.292630009601</v>
      </c>
      <c r="Q328" s="29">
        <f t="shared" si="232"/>
        <v>1.0324161335079519E-8</v>
      </c>
      <c r="R328" s="29">
        <f t="shared" si="233"/>
        <v>1.0319599603669695E-8</v>
      </c>
      <c r="S328" s="29">
        <f t="shared" si="234"/>
        <v>1.0319599764351568E-8</v>
      </c>
      <c r="T328" s="29">
        <f t="shared" si="235"/>
        <v>1.0319599764346223E-8</v>
      </c>
      <c r="V328" s="35">
        <v>2.9199999999999998E-9</v>
      </c>
      <c r="W328" s="35">
        <v>0.14989609091</v>
      </c>
      <c r="X328" s="35">
        <v>16304.913130090799</v>
      </c>
      <c r="Y328" s="29">
        <f t="shared" si="236"/>
        <v>1.3793517124972522E-9</v>
      </c>
      <c r="Z328" s="29">
        <f t="shared" si="237"/>
        <v>1.379887941646717E-9</v>
      </c>
      <c r="AA328" s="29">
        <f t="shared" si="238"/>
        <v>1.3798879227609466E-9</v>
      </c>
      <c r="AB328" s="29">
        <f t="shared" si="239"/>
        <v>1.3798879227615316E-9</v>
      </c>
      <c r="AD328" s="35"/>
      <c r="AE328" s="35"/>
      <c r="AF328" s="35"/>
      <c r="AL328" s="35"/>
      <c r="AM328" s="35"/>
      <c r="AN328" s="35"/>
      <c r="AT328" s="35"/>
      <c r="AU328" s="35"/>
      <c r="AV328" s="35"/>
      <c r="BB328" s="35"/>
      <c r="BC328" s="35"/>
      <c r="BD328" s="35"/>
      <c r="BJ328" s="35">
        <v>1.08E-9</v>
      </c>
      <c r="BK328" s="35">
        <v>1.0185450672900001</v>
      </c>
      <c r="BL328" s="35">
        <v>3265.8308281324998</v>
      </c>
      <c r="BM328" s="29">
        <f t="shared" si="240"/>
        <v>-8.5665450382467679E-10</v>
      </c>
      <c r="BN328" s="29">
        <f t="shared" si="241"/>
        <v>-8.5668195111630266E-10</v>
      </c>
      <c r="BO328" s="29">
        <f t="shared" si="242"/>
        <v>-8.5668195014959405E-10</v>
      </c>
      <c r="BP328" s="29">
        <f t="shared" si="243"/>
        <v>-8.5668195014962207E-10</v>
      </c>
      <c r="BR328" s="35"/>
      <c r="BS328" s="35"/>
      <c r="BT328" s="35"/>
      <c r="BZ328" s="35"/>
      <c r="CA328" s="35"/>
      <c r="CB328" s="35"/>
      <c r="CH328" s="35"/>
      <c r="CI328" s="35"/>
      <c r="CJ328" s="35"/>
      <c r="CP328" s="35"/>
      <c r="CQ328" s="35"/>
      <c r="CR328" s="35"/>
      <c r="CX328" s="35"/>
      <c r="CY328" s="35"/>
      <c r="CZ328" s="35"/>
      <c r="DF328" s="35">
        <v>1.013E-8</v>
      </c>
      <c r="DG328" s="35">
        <v>3.5202671184700001</v>
      </c>
      <c r="DH328" s="35">
        <v>8013.2797409404002</v>
      </c>
      <c r="DI328" s="29">
        <f t="shared" si="244"/>
        <v>-1.5481604101547772E-9</v>
      </c>
      <c r="DJ328" s="29">
        <f t="shared" si="245"/>
        <v>-1.5471352443800094E-9</v>
      </c>
      <c r="DK328" s="29">
        <f t="shared" si="246"/>
        <v>-1.5471352804879693E-9</v>
      </c>
      <c r="DL328" s="29">
        <f t="shared" si="247"/>
        <v>-1.5471352804868311E-9</v>
      </c>
      <c r="DN328" s="35">
        <v>1.62E-9</v>
      </c>
      <c r="DO328" s="35">
        <v>1.2723539267999999</v>
      </c>
      <c r="DP328" s="35">
        <v>5415.6573747732</v>
      </c>
      <c r="DQ328" s="29">
        <f t="shared" si="248"/>
        <v>4.826044884768835E-10</v>
      </c>
      <c r="DR328" s="29">
        <f t="shared" si="249"/>
        <v>4.8271151316754866E-10</v>
      </c>
      <c r="DS328" s="29">
        <f t="shared" si="250"/>
        <v>4.8271150939801185E-10</v>
      </c>
      <c r="DT328" s="29">
        <f t="shared" si="251"/>
        <v>4.8271150939812176E-10</v>
      </c>
      <c r="DV328" s="35"/>
      <c r="DW328" s="35"/>
      <c r="DX328" s="35"/>
      <c r="ED328" s="35"/>
      <c r="EE328" s="35"/>
      <c r="EF328" s="35"/>
      <c r="EL328" s="35"/>
      <c r="EM328" s="35"/>
      <c r="EN328" s="35"/>
      <c r="ET328" s="35"/>
      <c r="EU328" s="35"/>
      <c r="EV328" s="35"/>
    </row>
    <row r="329" spans="14:152" s="29" customFormat="1" ht="13.5" x14ac:dyDescent="0.3">
      <c r="N329" s="35">
        <v>2.035E-8</v>
      </c>
      <c r="O329" s="35">
        <v>2.7511023429599999</v>
      </c>
      <c r="P329" s="35">
        <v>128.0188433374</v>
      </c>
      <c r="Q329" s="29">
        <f t="shared" si="232"/>
        <v>2.395367964909203E-9</v>
      </c>
      <c r="R329" s="29">
        <f t="shared" si="233"/>
        <v>2.3953349042414122E-9</v>
      </c>
      <c r="S329" s="29">
        <f t="shared" si="234"/>
        <v>2.3953349054058575E-9</v>
      </c>
      <c r="T329" s="29">
        <f t="shared" si="235"/>
        <v>2.3953349054058215E-9</v>
      </c>
      <c r="V329" s="35">
        <v>3.2599999999999999E-9</v>
      </c>
      <c r="W329" s="35">
        <v>4.53606745007</v>
      </c>
      <c r="X329" s="35">
        <v>2178.137722292</v>
      </c>
      <c r="Y329" s="29">
        <f t="shared" si="236"/>
        <v>-1.9553301431297068E-9</v>
      </c>
      <c r="Z329" s="29">
        <f t="shared" si="237"/>
        <v>-1.9552575352045585E-9</v>
      </c>
      <c r="AA329" s="29">
        <f t="shared" si="238"/>
        <v>-1.9552575377619499E-9</v>
      </c>
      <c r="AB329" s="29">
        <f t="shared" si="239"/>
        <v>-1.9552575377618758E-9</v>
      </c>
      <c r="AD329" s="35"/>
      <c r="AE329" s="35"/>
      <c r="AF329" s="35"/>
      <c r="AL329" s="35"/>
      <c r="AM329" s="35"/>
      <c r="AN329" s="35"/>
      <c r="AT329" s="35"/>
      <c r="AU329" s="35"/>
      <c r="AV329" s="35"/>
      <c r="BB329" s="35"/>
      <c r="BC329" s="35"/>
      <c r="BD329" s="35"/>
      <c r="BJ329" s="35">
        <v>1.19E-9</v>
      </c>
      <c r="BK329" s="35">
        <v>4.0727752800300001</v>
      </c>
      <c r="BL329" s="35">
        <v>10184.3039162316</v>
      </c>
      <c r="BM329" s="29">
        <f t="shared" si="240"/>
        <v>1.1746428375370987E-9</v>
      </c>
      <c r="BN329" s="29">
        <f t="shared" si="241"/>
        <v>1.1746180263967106E-9</v>
      </c>
      <c r="BO329" s="29">
        <f t="shared" si="242"/>
        <v>1.1746180272709452E-9</v>
      </c>
      <c r="BP329" s="29">
        <f t="shared" si="243"/>
        <v>1.1746180272709181E-9</v>
      </c>
      <c r="BR329" s="35"/>
      <c r="BS329" s="35"/>
      <c r="BT329" s="35"/>
      <c r="BZ329" s="35"/>
      <c r="CA329" s="35"/>
      <c r="CB329" s="35"/>
      <c r="CH329" s="35"/>
      <c r="CI329" s="35"/>
      <c r="CJ329" s="35"/>
      <c r="CP329" s="35"/>
      <c r="CQ329" s="35"/>
      <c r="CR329" s="35"/>
      <c r="CX329" s="35"/>
      <c r="CY329" s="35"/>
      <c r="CZ329" s="35"/>
      <c r="DF329" s="35">
        <v>1.0789999999999999E-8</v>
      </c>
      <c r="DG329" s="35">
        <v>0.51857999039000002</v>
      </c>
      <c r="DH329" s="35">
        <v>2814.4445799542</v>
      </c>
      <c r="DI329" s="29">
        <f t="shared" si="244"/>
        <v>-6.7628476218865482E-9</v>
      </c>
      <c r="DJ329" s="29">
        <f t="shared" si="245"/>
        <v>-6.762545226787487E-9</v>
      </c>
      <c r="DK329" s="29">
        <f t="shared" si="246"/>
        <v>-6.762545237438487E-9</v>
      </c>
      <c r="DL329" s="29">
        <f t="shared" si="247"/>
        <v>-6.7625452374381289E-9</v>
      </c>
      <c r="DN329" s="35">
        <v>1.44E-9</v>
      </c>
      <c r="DO329" s="35">
        <v>1.3088625498199999</v>
      </c>
      <c r="DP329" s="35">
        <v>6460.8122109608003</v>
      </c>
      <c r="DQ329" s="29">
        <f t="shared" si="248"/>
        <v>1.21276330592801E-9</v>
      </c>
      <c r="DR329" s="29">
        <f t="shared" si="249"/>
        <v>1.2126991987668136E-9</v>
      </c>
      <c r="DS329" s="29">
        <f t="shared" si="250"/>
        <v>1.21269920102491E-9</v>
      </c>
      <c r="DT329" s="29">
        <f t="shared" si="251"/>
        <v>1.2126992010248436E-9</v>
      </c>
      <c r="DV329" s="35"/>
      <c r="DW329" s="35"/>
      <c r="DX329" s="35"/>
      <c r="ED329" s="35"/>
      <c r="EE329" s="35"/>
      <c r="EF329" s="35"/>
      <c r="EL329" s="35"/>
      <c r="EM329" s="35"/>
      <c r="EN329" s="35"/>
      <c r="ET329" s="35"/>
      <c r="EU329" s="35"/>
      <c r="EV329" s="35"/>
    </row>
    <row r="330" spans="14:152" s="29" customFormat="1" ht="13.5" x14ac:dyDescent="0.3">
      <c r="N330" s="35">
        <v>1.77E-8</v>
      </c>
      <c r="O330" s="35">
        <v>2.7349601107899999</v>
      </c>
      <c r="P330" s="35">
        <v>6606.4432548323002</v>
      </c>
      <c r="Q330" s="29">
        <f t="shared" si="232"/>
        <v>-1.7642855106623817E-8</v>
      </c>
      <c r="R330" s="29">
        <f t="shared" si="233"/>
        <v>-1.7642975024113635E-8</v>
      </c>
      <c r="S330" s="29">
        <f t="shared" si="234"/>
        <v>-1.7642975019892185E-8</v>
      </c>
      <c r="T330" s="29">
        <f t="shared" si="235"/>
        <v>-1.7642975019892304E-8</v>
      </c>
      <c r="V330" s="35">
        <v>2.86E-9</v>
      </c>
      <c r="W330" s="35">
        <v>5.4771004338299996</v>
      </c>
      <c r="X330" s="35">
        <v>9168.6408983473993</v>
      </c>
      <c r="Y330" s="29">
        <f t="shared" si="236"/>
        <v>-2.5688170540253364E-9</v>
      </c>
      <c r="Z330" s="29">
        <f t="shared" si="237"/>
        <v>-2.5689643502073485E-9</v>
      </c>
      <c r="AA330" s="29">
        <f t="shared" si="238"/>
        <v>-2.5689643450200004E-9</v>
      </c>
      <c r="AB330" s="29">
        <f t="shared" si="239"/>
        <v>-2.5689643450201431E-9</v>
      </c>
      <c r="AD330" s="35"/>
      <c r="AE330" s="35"/>
      <c r="AF330" s="35"/>
      <c r="AL330" s="35"/>
      <c r="AM330" s="35"/>
      <c r="AN330" s="35"/>
      <c r="AT330" s="35"/>
      <c r="AU330" s="35"/>
      <c r="AV330" s="35"/>
      <c r="BB330" s="35"/>
      <c r="BC330" s="35"/>
      <c r="BD330" s="35"/>
      <c r="BJ330" s="35">
        <v>9.5999999999999999E-10</v>
      </c>
      <c r="BK330" s="35">
        <v>1.8112202342499999</v>
      </c>
      <c r="BL330" s="35">
        <v>10001.061884606999</v>
      </c>
      <c r="BM330" s="29">
        <f t="shared" si="240"/>
        <v>6.082527867169106E-10</v>
      </c>
      <c r="BN330" s="29">
        <f t="shared" si="241"/>
        <v>6.083477049606021E-10</v>
      </c>
      <c r="BO330" s="29">
        <f t="shared" si="242"/>
        <v>6.0834770161762103E-10</v>
      </c>
      <c r="BP330" s="29">
        <f t="shared" si="243"/>
        <v>6.083477016177266E-10</v>
      </c>
      <c r="BR330" s="35"/>
      <c r="BS330" s="35"/>
      <c r="BT330" s="35"/>
      <c r="BZ330" s="35"/>
      <c r="CA330" s="35"/>
      <c r="CB330" s="35"/>
      <c r="CH330" s="35"/>
      <c r="CI330" s="35"/>
      <c r="CJ330" s="35"/>
      <c r="CP330" s="35"/>
      <c r="CQ330" s="35"/>
      <c r="CR330" s="35"/>
      <c r="CX330" s="35"/>
      <c r="CY330" s="35"/>
      <c r="CZ330" s="35"/>
      <c r="DF330" s="35">
        <v>9.9900000000000005E-9</v>
      </c>
      <c r="DG330" s="35">
        <v>4.7273400876</v>
      </c>
      <c r="DH330" s="35">
        <v>533.21408344359997</v>
      </c>
      <c r="DI330" s="29">
        <f t="shared" si="244"/>
        <v>6.8053268275825761E-9</v>
      </c>
      <c r="DJ330" s="29">
        <f t="shared" si="245"/>
        <v>6.8053766620523107E-9</v>
      </c>
      <c r="DK330" s="29">
        <f t="shared" si="246"/>
        <v>6.8053766602970756E-9</v>
      </c>
      <c r="DL330" s="29">
        <f t="shared" si="247"/>
        <v>6.8053766602971278E-9</v>
      </c>
      <c r="DN330" s="35">
        <v>1.73E-9</v>
      </c>
      <c r="DO330" s="35">
        <v>3.7629162734200001</v>
      </c>
      <c r="DP330" s="35">
        <v>3561.0250691386</v>
      </c>
      <c r="DQ330" s="29">
        <f t="shared" si="248"/>
        <v>5.7637181656637399E-10</v>
      </c>
      <c r="DR330" s="29">
        <f t="shared" si="249"/>
        <v>5.7629758663571064E-10</v>
      </c>
      <c r="DS330" s="29">
        <f t="shared" si="250"/>
        <v>5.7629758925022796E-10</v>
      </c>
      <c r="DT330" s="29">
        <f t="shared" si="251"/>
        <v>5.7629758925015838E-10</v>
      </c>
      <c r="DV330" s="35"/>
      <c r="DW330" s="35"/>
      <c r="DX330" s="35"/>
      <c r="ED330" s="35"/>
      <c r="EE330" s="35"/>
      <c r="EF330" s="35"/>
      <c r="EL330" s="35"/>
      <c r="EM330" s="35"/>
      <c r="EN330" s="35"/>
      <c r="ET330" s="35"/>
      <c r="EU330" s="35"/>
      <c r="EV330" s="35"/>
    </row>
    <row r="331" spans="14:152" s="29" customFormat="1" ht="13.5" x14ac:dyDescent="0.3">
      <c r="N331" s="35">
        <v>1.733E-8</v>
      </c>
      <c r="O331" s="35">
        <v>1.7057177960600001</v>
      </c>
      <c r="P331" s="35">
        <v>6.6836638740999996</v>
      </c>
      <c r="Q331" s="29">
        <f t="shared" si="232"/>
        <v>-4.1778881229955393E-9</v>
      </c>
      <c r="R331" s="29">
        <f t="shared" si="233"/>
        <v>-4.1778866864672628E-9</v>
      </c>
      <c r="S331" s="29">
        <f t="shared" si="234"/>
        <v>-4.1778866865178582E-9</v>
      </c>
      <c r="T331" s="29">
        <f t="shared" si="235"/>
        <v>-4.1778866865178582E-9</v>
      </c>
      <c r="V331" s="35">
        <v>2.4600000000000002E-9</v>
      </c>
      <c r="W331" s="35">
        <v>1.4983871248</v>
      </c>
      <c r="X331" s="35">
        <v>15110.4661198662</v>
      </c>
      <c r="Y331" s="29">
        <f t="shared" si="236"/>
        <v>-7.4100552690905813E-10</v>
      </c>
      <c r="Z331" s="29">
        <f t="shared" si="237"/>
        <v>-7.4055255163257606E-10</v>
      </c>
      <c r="AA331" s="29">
        <f t="shared" si="238"/>
        <v>-7.4055256758755366E-10</v>
      </c>
      <c r="AB331" s="29">
        <f t="shared" si="239"/>
        <v>-7.4055256758702023E-10</v>
      </c>
      <c r="AD331" s="35"/>
      <c r="AE331" s="35"/>
      <c r="AF331" s="35"/>
      <c r="AL331" s="35"/>
      <c r="AM331" s="35"/>
      <c r="AN331" s="35"/>
      <c r="AT331" s="35"/>
      <c r="AU331" s="35"/>
      <c r="AV331" s="35"/>
      <c r="BB331" s="35"/>
      <c r="BC331" s="35"/>
      <c r="BD331" s="35"/>
      <c r="BJ331" s="35">
        <v>9.2999999999999999E-10</v>
      </c>
      <c r="BK331" s="35">
        <v>3.5890588506599999</v>
      </c>
      <c r="BL331" s="35">
        <v>5099.2655051166003</v>
      </c>
      <c r="BM331" s="29">
        <f t="shared" si="240"/>
        <v>1.5807118803213069E-11</v>
      </c>
      <c r="BN331" s="29">
        <f t="shared" si="241"/>
        <v>1.5746524609010453E-11</v>
      </c>
      <c r="BO331" s="29">
        <f t="shared" si="242"/>
        <v>1.5746526743235948E-11</v>
      </c>
      <c r="BP331" s="29">
        <f t="shared" si="243"/>
        <v>1.5746526743169876E-11</v>
      </c>
      <c r="BR331" s="35"/>
      <c r="BS331" s="35"/>
      <c r="BT331" s="35"/>
      <c r="BZ331" s="35"/>
      <c r="CA331" s="35"/>
      <c r="CB331" s="35"/>
      <c r="CH331" s="35"/>
      <c r="CI331" s="35"/>
      <c r="CJ331" s="35"/>
      <c r="CP331" s="35"/>
      <c r="CQ331" s="35"/>
      <c r="CR331" s="35"/>
      <c r="CX331" s="35"/>
      <c r="CY331" s="35"/>
      <c r="CZ331" s="35"/>
      <c r="DF331" s="35">
        <v>1.131E-8</v>
      </c>
      <c r="DG331" s="35">
        <v>0.52584038525999999</v>
      </c>
      <c r="DH331" s="35">
        <v>6816.2899334350004</v>
      </c>
      <c r="DI331" s="29">
        <f t="shared" si="244"/>
        <v>-3.2474567981244698E-9</v>
      </c>
      <c r="DJ331" s="29">
        <f t="shared" si="245"/>
        <v>-3.2484004767303016E-9</v>
      </c>
      <c r="DK331" s="29">
        <f t="shared" si="246"/>
        <v>-3.2484004434929661E-9</v>
      </c>
      <c r="DL331" s="29">
        <f t="shared" si="247"/>
        <v>-3.2484004434940435E-9</v>
      </c>
      <c r="DN331" s="35">
        <v>1.44E-9</v>
      </c>
      <c r="DO331" s="35">
        <v>0.86629692093999999</v>
      </c>
      <c r="DP331" s="35">
        <v>7380.4960016271998</v>
      </c>
      <c r="DQ331" s="29">
        <f t="shared" si="248"/>
        <v>3.0268351400590119E-10</v>
      </c>
      <c r="DR331" s="29">
        <f t="shared" si="249"/>
        <v>3.0281629441924004E-10</v>
      </c>
      <c r="DS331" s="29">
        <f t="shared" si="250"/>
        <v>3.0281628974256615E-10</v>
      </c>
      <c r="DT331" s="29">
        <f t="shared" si="251"/>
        <v>3.0281628974270621E-10</v>
      </c>
      <c r="DV331" s="35"/>
      <c r="DW331" s="35"/>
      <c r="DX331" s="35"/>
      <c r="ED331" s="35"/>
      <c r="EE331" s="35"/>
      <c r="EF331" s="35"/>
      <c r="EL331" s="35"/>
      <c r="EM331" s="35"/>
      <c r="EN331" s="35"/>
      <c r="ET331" s="35"/>
      <c r="EU331" s="35"/>
      <c r="EV331" s="35"/>
    </row>
    <row r="332" spans="14:152" s="29" customFormat="1" ht="13.5" x14ac:dyDescent="0.3">
      <c r="N332" s="35">
        <v>1.7430000000000001E-8</v>
      </c>
      <c r="O332" s="35">
        <v>2.2298635201199999</v>
      </c>
      <c r="P332" s="35">
        <v>17085.958665722199</v>
      </c>
      <c r="Q332" s="29">
        <f t="shared" si="232"/>
        <v>-1.7267941994470537E-8</v>
      </c>
      <c r="R332" s="29">
        <f t="shared" si="233"/>
        <v>-1.7268459343922154E-8</v>
      </c>
      <c r="S332" s="29">
        <f t="shared" si="234"/>
        <v>-1.726845932571487E-8</v>
      </c>
      <c r="T332" s="29">
        <f t="shared" si="235"/>
        <v>-1.7268459325715409E-8</v>
      </c>
      <c r="V332" s="35">
        <v>2.6200000000000001E-9</v>
      </c>
      <c r="W332" s="35">
        <v>2.58821936465</v>
      </c>
      <c r="X332" s="35">
        <v>3336.7310913418</v>
      </c>
      <c r="Y332" s="29">
        <f t="shared" si="236"/>
        <v>2.548359903336345E-9</v>
      </c>
      <c r="Z332" s="29">
        <f t="shared" si="237"/>
        <v>2.5483858475090337E-9</v>
      </c>
      <c r="AA332" s="29">
        <f t="shared" si="238"/>
        <v>2.5483858465953234E-9</v>
      </c>
      <c r="AB332" s="29">
        <f t="shared" si="239"/>
        <v>2.548385846595354E-9</v>
      </c>
      <c r="AD332" s="35"/>
      <c r="AE332" s="35"/>
      <c r="AF332" s="35"/>
      <c r="AL332" s="35"/>
      <c r="AM332" s="35"/>
      <c r="AN332" s="35"/>
      <c r="AT332" s="35"/>
      <c r="AU332" s="35"/>
      <c r="AV332" s="35"/>
      <c r="BB332" s="35"/>
      <c r="BC332" s="35"/>
      <c r="BD332" s="35"/>
      <c r="BJ332" s="35">
        <v>9.5000000000000003E-10</v>
      </c>
      <c r="BK332" s="35">
        <v>4.9475605476400002</v>
      </c>
      <c r="BL332" s="35">
        <v>3981.490034082</v>
      </c>
      <c r="BM332" s="29">
        <f t="shared" si="240"/>
        <v>8.3394618419829755E-10</v>
      </c>
      <c r="BN332" s="29">
        <f t="shared" si="241"/>
        <v>8.3396933408722594E-10</v>
      </c>
      <c r="BO332" s="29">
        <f t="shared" si="242"/>
        <v>8.3396933327188456E-10</v>
      </c>
      <c r="BP332" s="29">
        <f t="shared" si="243"/>
        <v>8.3396933327191041E-10</v>
      </c>
      <c r="BR332" s="35"/>
      <c r="BS332" s="35"/>
      <c r="BT332" s="35"/>
      <c r="BZ332" s="35"/>
      <c r="CA332" s="35"/>
      <c r="CB332" s="35"/>
      <c r="CH332" s="35"/>
      <c r="CI332" s="35"/>
      <c r="CJ332" s="35"/>
      <c r="CP332" s="35"/>
      <c r="CQ332" s="35"/>
      <c r="CR332" s="35"/>
      <c r="CX332" s="35"/>
      <c r="CY332" s="35"/>
      <c r="CZ332" s="35"/>
      <c r="DF332" s="35">
        <v>1.191E-8</v>
      </c>
      <c r="DG332" s="35">
        <v>0.60874292519999995</v>
      </c>
      <c r="DH332" s="35">
        <v>2301.58581590939</v>
      </c>
      <c r="DI332" s="29">
        <f t="shared" si="244"/>
        <v>1.1406717026431183E-8</v>
      </c>
      <c r="DJ332" s="29">
        <f t="shared" si="245"/>
        <v>1.1406817777269258E-8</v>
      </c>
      <c r="DK332" s="29">
        <f t="shared" si="246"/>
        <v>1.1406817773720828E-8</v>
      </c>
      <c r="DL332" s="29">
        <f t="shared" si="247"/>
        <v>1.1406817773720924E-8</v>
      </c>
      <c r="DN332" s="35">
        <v>1.5E-9</v>
      </c>
      <c r="DO332" s="35">
        <v>0.23529641094000001</v>
      </c>
      <c r="DP332" s="35">
        <v>1228.9621133221999</v>
      </c>
      <c r="DQ332" s="29">
        <f t="shared" si="248"/>
        <v>3.3375550614754676E-10</v>
      </c>
      <c r="DR332" s="29">
        <f t="shared" si="249"/>
        <v>3.3377847324838455E-10</v>
      </c>
      <c r="DS332" s="29">
        <f t="shared" si="250"/>
        <v>3.3377847243945108E-10</v>
      </c>
      <c r="DT332" s="29">
        <f t="shared" si="251"/>
        <v>3.3377847243947709E-10</v>
      </c>
      <c r="DV332" s="35"/>
      <c r="DW332" s="35"/>
      <c r="DX332" s="35"/>
      <c r="ED332" s="35"/>
      <c r="EE332" s="35"/>
      <c r="EF332" s="35"/>
      <c r="EL332" s="35"/>
      <c r="EM332" s="35"/>
      <c r="EN332" s="35"/>
      <c r="ET332" s="35"/>
      <c r="EU332" s="35"/>
      <c r="EV332" s="35"/>
    </row>
    <row r="333" spans="14:152" s="29" customFormat="1" ht="13.5" x14ac:dyDescent="0.3">
      <c r="N333" s="35">
        <v>1.7229999999999999E-8</v>
      </c>
      <c r="O333" s="35">
        <v>1.98207274526</v>
      </c>
      <c r="P333" s="35">
        <v>735.87651353180001</v>
      </c>
      <c r="Q333" s="29">
        <f t="shared" si="232"/>
        <v>3.4748111675127808E-9</v>
      </c>
      <c r="R333" s="29">
        <f t="shared" si="233"/>
        <v>3.4749698673127248E-9</v>
      </c>
      <c r="S333" s="29">
        <f t="shared" si="234"/>
        <v>3.4749698617230836E-9</v>
      </c>
      <c r="T333" s="29">
        <f t="shared" si="235"/>
        <v>3.4749698617232631E-9</v>
      </c>
      <c r="V333" s="35">
        <v>2.4399999999999998E-9</v>
      </c>
      <c r="W333" s="35">
        <v>0.84015413448999998</v>
      </c>
      <c r="X333" s="35">
        <v>16062.1845261168</v>
      </c>
      <c r="Y333" s="29">
        <f t="shared" si="236"/>
        <v>-1.3827816140480228E-9</v>
      </c>
      <c r="Z333" s="29">
        <f t="shared" si="237"/>
        <v>-1.3831942328264634E-9</v>
      </c>
      <c r="AA333" s="29">
        <f t="shared" si="238"/>
        <v>-1.3831942182944144E-9</v>
      </c>
      <c r="AB333" s="29">
        <f t="shared" si="239"/>
        <v>-1.3831942182948714E-9</v>
      </c>
      <c r="AD333" s="35"/>
      <c r="AE333" s="35"/>
      <c r="AF333" s="35"/>
      <c r="AL333" s="35"/>
      <c r="AM333" s="35"/>
      <c r="AN333" s="35"/>
      <c r="AT333" s="35"/>
      <c r="AU333" s="35"/>
      <c r="AV333" s="35"/>
      <c r="BB333" s="35"/>
      <c r="BC333" s="35"/>
      <c r="BD333" s="35"/>
      <c r="BJ333" s="35">
        <v>9.4000000000000006E-10</v>
      </c>
      <c r="BK333" s="35">
        <v>5.3749336801999998</v>
      </c>
      <c r="BL333" s="35">
        <v>13355.3361597984</v>
      </c>
      <c r="BM333" s="29">
        <f t="shared" si="240"/>
        <v>-6.7993764356339395E-10</v>
      </c>
      <c r="BN333" s="29">
        <f t="shared" si="241"/>
        <v>-6.7982685766568937E-10</v>
      </c>
      <c r="BO333" s="29">
        <f t="shared" si="242"/>
        <v>-6.7982686156807511E-10</v>
      </c>
      <c r="BP333" s="29">
        <f t="shared" si="243"/>
        <v>-6.7982686156796437E-10</v>
      </c>
      <c r="BR333" s="35"/>
      <c r="BS333" s="35"/>
      <c r="BT333" s="35"/>
      <c r="BZ333" s="35"/>
      <c r="CA333" s="35"/>
      <c r="CB333" s="35"/>
      <c r="CH333" s="35"/>
      <c r="CI333" s="35"/>
      <c r="CJ333" s="35"/>
      <c r="CP333" s="35"/>
      <c r="CQ333" s="35"/>
      <c r="CR333" s="35"/>
      <c r="CX333" s="35"/>
      <c r="CY333" s="35"/>
      <c r="CZ333" s="35"/>
      <c r="DF333" s="35">
        <v>1.3130000000000001E-8</v>
      </c>
      <c r="DG333" s="35">
        <v>2.0727329912100001</v>
      </c>
      <c r="DH333" s="35">
        <v>23539.707386332801</v>
      </c>
      <c r="DI333" s="29">
        <f t="shared" si="244"/>
        <v>5.6270409535351594E-9</v>
      </c>
      <c r="DJ333" s="29">
        <f t="shared" si="245"/>
        <v>5.6306093365357385E-9</v>
      </c>
      <c r="DK333" s="29">
        <f t="shared" si="246"/>
        <v>5.6306092108608298E-9</v>
      </c>
      <c r="DL333" s="29">
        <f t="shared" si="247"/>
        <v>5.6306092108648755E-9</v>
      </c>
      <c r="DN333" s="35">
        <v>1.44E-9</v>
      </c>
      <c r="DO333" s="35">
        <v>0.12285484149000001</v>
      </c>
      <c r="DP333" s="35">
        <v>647.01083331480004</v>
      </c>
      <c r="DQ333" s="29">
        <f t="shared" si="248"/>
        <v>-5.1271162317179072E-10</v>
      </c>
      <c r="DR333" s="29">
        <f t="shared" si="249"/>
        <v>-5.1272274920301418E-10</v>
      </c>
      <c r="DS333" s="29">
        <f t="shared" si="250"/>
        <v>-5.1272274881113861E-10</v>
      </c>
      <c r="DT333" s="29">
        <f t="shared" si="251"/>
        <v>-5.127227488111506E-10</v>
      </c>
      <c r="DV333" s="35"/>
      <c r="DW333" s="35"/>
      <c r="DX333" s="35"/>
      <c r="ED333" s="35"/>
      <c r="EE333" s="35"/>
      <c r="EF333" s="35"/>
      <c r="EL333" s="35"/>
      <c r="EM333" s="35"/>
      <c r="EN333" s="35"/>
      <c r="ET333" s="35"/>
      <c r="EU333" s="35"/>
      <c r="EV333" s="35"/>
    </row>
    <row r="334" spans="14:152" s="29" customFormat="1" ht="13.5" x14ac:dyDescent="0.3">
      <c r="N334" s="35">
        <v>1.8139999999999999E-8</v>
      </c>
      <c r="O334" s="35">
        <v>0.92405242552</v>
      </c>
      <c r="P334" s="35">
        <v>4555.3474460203997</v>
      </c>
      <c r="Q334" s="29">
        <f t="shared" si="232"/>
        <v>1.6033649040955685E-8</v>
      </c>
      <c r="R334" s="29">
        <f t="shared" si="233"/>
        <v>1.6033155117804907E-8</v>
      </c>
      <c r="S334" s="29">
        <f t="shared" si="234"/>
        <v>1.603315513520258E-8</v>
      </c>
      <c r="T334" s="29">
        <f t="shared" si="235"/>
        <v>1.6033155135202097E-8</v>
      </c>
      <c r="V334" s="35">
        <v>2.45E-9</v>
      </c>
      <c r="W334" s="35">
        <v>0.37772563755999999</v>
      </c>
      <c r="X334" s="35">
        <v>12721.572099417001</v>
      </c>
      <c r="Y334" s="29">
        <f t="shared" si="236"/>
        <v>2.3056792633193226E-9</v>
      </c>
      <c r="Z334" s="29">
        <f t="shared" si="237"/>
        <v>2.3055445493575268E-9</v>
      </c>
      <c r="AA334" s="29">
        <f t="shared" si="238"/>
        <v>2.3055445541034318E-9</v>
      </c>
      <c r="AB334" s="29">
        <f t="shared" si="239"/>
        <v>2.3055445541032907E-9</v>
      </c>
      <c r="AD334" s="35"/>
      <c r="AE334" s="35"/>
      <c r="AF334" s="35"/>
      <c r="AL334" s="35"/>
      <c r="AM334" s="35"/>
      <c r="AN334" s="35"/>
      <c r="AT334" s="35"/>
      <c r="AU334" s="35"/>
      <c r="AV334" s="35"/>
      <c r="BB334" s="35"/>
      <c r="BC334" s="35"/>
      <c r="BD334" s="35"/>
      <c r="BJ334" s="35">
        <v>9.5000000000000003E-10</v>
      </c>
      <c r="BK334" s="35">
        <v>0.13037485774999999</v>
      </c>
      <c r="BL334" s="35">
        <v>15508.6151232744</v>
      </c>
      <c r="BM334" s="29">
        <f t="shared" si="240"/>
        <v>7.3131103025161104E-10</v>
      </c>
      <c r="BN334" s="29">
        <f t="shared" si="241"/>
        <v>7.3143119069487261E-10</v>
      </c>
      <c r="BO334" s="29">
        <f t="shared" si="242"/>
        <v>7.3143118646314698E-10</v>
      </c>
      <c r="BP334" s="29">
        <f t="shared" si="243"/>
        <v>7.3143118646326754E-10</v>
      </c>
      <c r="BR334" s="35"/>
      <c r="BS334" s="35"/>
      <c r="BT334" s="35"/>
      <c r="BZ334" s="35"/>
      <c r="CA334" s="35"/>
      <c r="CB334" s="35"/>
      <c r="CH334" s="35"/>
      <c r="CI334" s="35"/>
      <c r="CJ334" s="35"/>
      <c r="CP334" s="35"/>
      <c r="CQ334" s="35"/>
      <c r="CR334" s="35"/>
      <c r="CX334" s="35"/>
      <c r="CY334" s="35"/>
      <c r="CZ334" s="35"/>
      <c r="DF334" s="35">
        <v>9.9599999999999995E-9</v>
      </c>
      <c r="DG334" s="35">
        <v>4.0397112654700003</v>
      </c>
      <c r="DH334" s="35">
        <v>16062.1845261168</v>
      </c>
      <c r="DI334" s="29">
        <f t="shared" si="244"/>
        <v>5.1595882536855866E-9</v>
      </c>
      <c r="DJ334" s="29">
        <f t="shared" si="245"/>
        <v>5.1613368509004123E-9</v>
      </c>
      <c r="DK334" s="29">
        <f t="shared" si="246"/>
        <v>5.1613367893159281E-9</v>
      </c>
      <c r="DL334" s="29">
        <f t="shared" si="247"/>
        <v>5.1613367893178654E-9</v>
      </c>
      <c r="DN334" s="35">
        <v>1.6000000000000001E-9</v>
      </c>
      <c r="DO334" s="35">
        <v>0.24157324935999999</v>
      </c>
      <c r="DP334" s="35">
        <v>11614.4332937322</v>
      </c>
      <c r="DQ334" s="29">
        <f t="shared" si="248"/>
        <v>1.482020027926612E-9</v>
      </c>
      <c r="DR334" s="29">
        <f t="shared" si="249"/>
        <v>1.4821095115618682E-9</v>
      </c>
      <c r="DS334" s="29">
        <f t="shared" si="250"/>
        <v>1.4821095084107051E-9</v>
      </c>
      <c r="DT334" s="29">
        <f t="shared" si="251"/>
        <v>1.4821095084107907E-9</v>
      </c>
      <c r="DV334" s="35"/>
      <c r="DW334" s="35"/>
      <c r="DX334" s="35"/>
      <c r="ED334" s="35"/>
      <c r="EE334" s="35"/>
      <c r="EF334" s="35"/>
      <c r="EL334" s="35"/>
      <c r="EM334" s="35"/>
      <c r="EN334" s="35"/>
      <c r="ET334" s="35"/>
      <c r="EU334" s="35"/>
      <c r="EV334" s="35"/>
    </row>
    <row r="335" spans="14:152" s="29" customFormat="1" ht="13.5" x14ac:dyDescent="0.3">
      <c r="N335" s="35">
        <v>1.6610000000000001E-8</v>
      </c>
      <c r="O335" s="35">
        <v>3.0731930591499999</v>
      </c>
      <c r="P335" s="35">
        <v>1692.1656695024001</v>
      </c>
      <c r="Q335" s="29">
        <f t="shared" si="232"/>
        <v>1.085264079718733E-8</v>
      </c>
      <c r="R335" s="29">
        <f t="shared" si="233"/>
        <v>1.0852368882487592E-8</v>
      </c>
      <c r="S335" s="29">
        <f t="shared" si="234"/>
        <v>1.0852368892064946E-8</v>
      </c>
      <c r="T335" s="29">
        <f t="shared" si="235"/>
        <v>1.0852368892064635E-8</v>
      </c>
      <c r="V335" s="35">
        <v>2.5000000000000001E-9</v>
      </c>
      <c r="W335" s="35">
        <v>2.2682475811899998</v>
      </c>
      <c r="X335" s="35">
        <v>6784.3176276182003</v>
      </c>
      <c r="Y335" s="29">
        <f t="shared" si="236"/>
        <v>2.0068643340657733E-9</v>
      </c>
      <c r="Z335" s="29">
        <f t="shared" si="237"/>
        <v>2.0067350768174698E-9</v>
      </c>
      <c r="AA335" s="29">
        <f t="shared" si="238"/>
        <v>2.0067350813703616E-9</v>
      </c>
      <c r="AB335" s="29">
        <f t="shared" si="239"/>
        <v>2.0067350813702347E-9</v>
      </c>
      <c r="AD335" s="35"/>
      <c r="AE335" s="35"/>
      <c r="AF335" s="35"/>
      <c r="AL335" s="35"/>
      <c r="AM335" s="35"/>
      <c r="AN335" s="35"/>
      <c r="AT335" s="35"/>
      <c r="AU335" s="35"/>
      <c r="AV335" s="35"/>
      <c r="BB335" s="35"/>
      <c r="BC335" s="35"/>
      <c r="BD335" s="35"/>
      <c r="BJ335" s="35">
        <v>1.03E-9</v>
      </c>
      <c r="BK335" s="35">
        <v>0.43484130195999998</v>
      </c>
      <c r="BL335" s="35">
        <v>1861.7458526354001</v>
      </c>
      <c r="BM335" s="29">
        <f t="shared" si="240"/>
        <v>7.5867229175747549E-10</v>
      </c>
      <c r="BN335" s="29">
        <f t="shared" si="241"/>
        <v>7.5865571721967029E-10</v>
      </c>
      <c r="BO335" s="29">
        <f t="shared" si="242"/>
        <v>7.5865571780345777E-10</v>
      </c>
      <c r="BP335" s="29">
        <f t="shared" si="243"/>
        <v>7.586557178034405E-10</v>
      </c>
      <c r="BR335" s="35"/>
      <c r="BS335" s="35"/>
      <c r="BT335" s="35"/>
      <c r="BZ335" s="35"/>
      <c r="CA335" s="35"/>
      <c r="CB335" s="35"/>
      <c r="CH335" s="35"/>
      <c r="CI335" s="35"/>
      <c r="CJ335" s="35"/>
      <c r="CP335" s="35"/>
      <c r="CQ335" s="35"/>
      <c r="CR335" s="35"/>
      <c r="CX335" s="35"/>
      <c r="CY335" s="35"/>
      <c r="CZ335" s="35"/>
      <c r="DF335" s="35">
        <v>9.5399999999999997E-9</v>
      </c>
      <c r="DG335" s="35">
        <v>5.9034041409800002</v>
      </c>
      <c r="DH335" s="35">
        <v>20206.141196330998</v>
      </c>
      <c r="DI335" s="29">
        <f t="shared" si="244"/>
        <v>4.4913040846261631E-9</v>
      </c>
      <c r="DJ335" s="29">
        <f t="shared" si="245"/>
        <v>4.4934772612475148E-9</v>
      </c>
      <c r="DK335" s="29">
        <f t="shared" si="246"/>
        <v>4.4934771847101496E-9</v>
      </c>
      <c r="DL335" s="29">
        <f t="shared" si="247"/>
        <v>4.4934771847125409E-9</v>
      </c>
      <c r="DN335" s="35">
        <v>1.4599999999999999E-9</v>
      </c>
      <c r="DO335" s="35">
        <v>4.7606788608799997</v>
      </c>
      <c r="DP335" s="35">
        <v>16706.585251847999</v>
      </c>
      <c r="DQ335" s="29">
        <f t="shared" si="248"/>
        <v>1.3700442997525552E-9</v>
      </c>
      <c r="DR335" s="29">
        <f t="shared" si="249"/>
        <v>1.3699365472273972E-9</v>
      </c>
      <c r="DS335" s="29">
        <f t="shared" si="250"/>
        <v>1.3699365510236925E-9</v>
      </c>
      <c r="DT335" s="29">
        <f t="shared" si="251"/>
        <v>1.3699365510235778E-9</v>
      </c>
      <c r="DV335" s="35"/>
      <c r="DW335" s="35"/>
      <c r="DX335" s="35"/>
      <c r="ED335" s="35"/>
      <c r="EE335" s="35"/>
      <c r="EF335" s="35"/>
      <c r="EL335" s="35"/>
      <c r="EM335" s="35"/>
      <c r="EN335" s="35"/>
      <c r="ET335" s="35"/>
      <c r="EU335" s="35"/>
      <c r="EV335" s="35"/>
    </row>
    <row r="336" spans="14:152" s="29" customFormat="1" ht="13.5" x14ac:dyDescent="0.3">
      <c r="N336" s="35">
        <v>2.332E-8</v>
      </c>
      <c r="O336" s="35">
        <v>5.0522361333200001</v>
      </c>
      <c r="P336" s="35">
        <v>20618.019358533598</v>
      </c>
      <c r="Q336" s="29">
        <f t="shared" si="232"/>
        <v>1.8761220747561745E-8</v>
      </c>
      <c r="R336" s="29">
        <f t="shared" si="233"/>
        <v>1.8764869469944177E-8</v>
      </c>
      <c r="S336" s="29">
        <f t="shared" si="234"/>
        <v>1.8764869341453762E-8</v>
      </c>
      <c r="T336" s="29">
        <f t="shared" si="235"/>
        <v>1.8764869341457696E-8</v>
      </c>
      <c r="V336" s="35">
        <v>2.4800000000000001E-9</v>
      </c>
      <c r="W336" s="35">
        <v>6.2274048325400004</v>
      </c>
      <c r="X336" s="35">
        <v>13149.150611361199</v>
      </c>
      <c r="Y336" s="29">
        <f t="shared" si="236"/>
        <v>2.4630587814886587E-9</v>
      </c>
      <c r="Z336" s="29">
        <f t="shared" si="237"/>
        <v>2.4630101204573848E-9</v>
      </c>
      <c r="AA336" s="29">
        <f t="shared" si="238"/>
        <v>2.4630101221725223E-9</v>
      </c>
      <c r="AB336" s="29">
        <f t="shared" si="239"/>
        <v>2.4630101221724731E-9</v>
      </c>
      <c r="AD336" s="35"/>
      <c r="AE336" s="35"/>
      <c r="AF336" s="35"/>
      <c r="AL336" s="35"/>
      <c r="AM336" s="35"/>
      <c r="AN336" s="35"/>
      <c r="AT336" s="35"/>
      <c r="AU336" s="35"/>
      <c r="AV336" s="35"/>
      <c r="BB336" s="35"/>
      <c r="BC336" s="35"/>
      <c r="BD336" s="35"/>
      <c r="BJ336" s="35">
        <v>8.9999999999999999E-10</v>
      </c>
      <c r="BK336" s="35">
        <v>3.76370412628</v>
      </c>
      <c r="BL336" s="35">
        <v>22324.905056709398</v>
      </c>
      <c r="BM336" s="29">
        <f t="shared" si="240"/>
        <v>-3.2287823617519103E-10</v>
      </c>
      <c r="BN336" s="29">
        <f t="shared" si="241"/>
        <v>-3.2263855070897489E-10</v>
      </c>
      <c r="BO336" s="29">
        <f t="shared" si="242"/>
        <v>-3.2263855915153131E-10</v>
      </c>
      <c r="BP336" s="29">
        <f t="shared" si="243"/>
        <v>-3.2263855915129246E-10</v>
      </c>
      <c r="BR336" s="35"/>
      <c r="BS336" s="35"/>
      <c r="BT336" s="35"/>
      <c r="BZ336" s="35"/>
      <c r="CA336" s="35"/>
      <c r="CB336" s="35"/>
      <c r="CH336" s="35"/>
      <c r="CI336" s="35"/>
      <c r="CJ336" s="35"/>
      <c r="CP336" s="35"/>
      <c r="CQ336" s="35"/>
      <c r="CR336" s="35"/>
      <c r="CX336" s="35"/>
      <c r="CY336" s="35"/>
      <c r="CZ336" s="35"/>
      <c r="DF336" s="35">
        <v>9.9300000000000002E-9</v>
      </c>
      <c r="DG336" s="35">
        <v>7.1325888919999997E-2</v>
      </c>
      <c r="DH336" s="35">
        <v>24150.080051345001</v>
      </c>
      <c r="DI336" s="29">
        <f t="shared" si="244"/>
        <v>-9.2042930579463792E-9</v>
      </c>
      <c r="DJ336" s="29">
        <f t="shared" si="245"/>
        <v>-9.2031425917594106E-9</v>
      </c>
      <c r="DK336" s="29">
        <f t="shared" si="246"/>
        <v>-9.203142632295997E-9</v>
      </c>
      <c r="DL336" s="29">
        <f t="shared" si="247"/>
        <v>-9.2031426322947248E-9</v>
      </c>
      <c r="DN336" s="35">
        <v>1.8800000000000001E-9</v>
      </c>
      <c r="DO336" s="35">
        <v>2.9668897373199998</v>
      </c>
      <c r="DP336" s="35">
        <v>2178.137722292</v>
      </c>
      <c r="DQ336" s="29">
        <f t="shared" si="248"/>
        <v>1.5024625047390546E-9</v>
      </c>
      <c r="DR336" s="29">
        <f t="shared" si="249"/>
        <v>1.5024939588042837E-9</v>
      </c>
      <c r="DS336" s="29">
        <f t="shared" si="250"/>
        <v>1.5024939576964429E-9</v>
      </c>
      <c r="DT336" s="29">
        <f t="shared" si="251"/>
        <v>1.502493957696475E-9</v>
      </c>
      <c r="DV336" s="35"/>
      <c r="DW336" s="35"/>
      <c r="DX336" s="35"/>
      <c r="ED336" s="35"/>
      <c r="EE336" s="35"/>
      <c r="EF336" s="35"/>
      <c r="EL336" s="35"/>
      <c r="EM336" s="35"/>
      <c r="EN336" s="35"/>
      <c r="ET336" s="35"/>
      <c r="EU336" s="35"/>
      <c r="EV336" s="35"/>
    </row>
    <row r="337" spans="14:152" s="29" customFormat="1" ht="13.5" x14ac:dyDescent="0.3">
      <c r="N337" s="35">
        <v>1.653E-8</v>
      </c>
      <c r="O337" s="35">
        <v>3.86316179052</v>
      </c>
      <c r="P337" s="35">
        <v>699.27114822759995</v>
      </c>
      <c r="Q337" s="29">
        <f t="shared" si="232"/>
        <v>-1.4605815584284469E-8</v>
      </c>
      <c r="R337" s="29">
        <f t="shared" si="233"/>
        <v>-1.46057464162104E-8</v>
      </c>
      <c r="S337" s="29">
        <f t="shared" si="234"/>
        <v>-1.4605746418646615E-8</v>
      </c>
      <c r="T337" s="29">
        <f t="shared" si="235"/>
        <v>-1.4605746418646546E-8</v>
      </c>
      <c r="V337" s="35">
        <v>2.5500000000000001E-9</v>
      </c>
      <c r="W337" s="35">
        <v>4.9307880910700002</v>
      </c>
      <c r="X337" s="35">
        <v>14158.747713615599</v>
      </c>
      <c r="Y337" s="29">
        <f t="shared" si="236"/>
        <v>-1.910765739762299E-9</v>
      </c>
      <c r="Z337" s="29">
        <f t="shared" si="237"/>
        <v>-1.9104601723970856E-9</v>
      </c>
      <c r="AA337" s="29">
        <f t="shared" si="238"/>
        <v>-1.9104601831607411E-9</v>
      </c>
      <c r="AB337" s="29">
        <f t="shared" si="239"/>
        <v>-1.9104601831604053E-9</v>
      </c>
      <c r="AD337" s="35"/>
      <c r="AE337" s="35"/>
      <c r="AF337" s="35"/>
      <c r="AL337" s="35"/>
      <c r="AM337" s="35"/>
      <c r="AN337" s="35"/>
      <c r="AT337" s="35"/>
      <c r="AU337" s="35"/>
      <c r="AV337" s="35"/>
      <c r="BB337" s="35"/>
      <c r="BC337" s="35"/>
      <c r="BD337" s="35"/>
      <c r="BJ337" s="35">
        <v>9.0999999999999996E-10</v>
      </c>
      <c r="BK337" s="35">
        <v>3.9504110128300001</v>
      </c>
      <c r="BL337" s="35">
        <v>10042.612675591799</v>
      </c>
      <c r="BM337" s="29">
        <f t="shared" si="240"/>
        <v>-7.724176523843024E-10</v>
      </c>
      <c r="BN337" s="29">
        <f t="shared" si="241"/>
        <v>-7.7247939047248937E-10</v>
      </c>
      <c r="BO337" s="29">
        <f t="shared" si="242"/>
        <v>-7.7247938829819632E-10</v>
      </c>
      <c r="BP337" s="29">
        <f t="shared" si="243"/>
        <v>-7.7247938829826477E-10</v>
      </c>
      <c r="BR337" s="35"/>
      <c r="BS337" s="35"/>
      <c r="BT337" s="35"/>
      <c r="BZ337" s="35"/>
      <c r="CA337" s="35"/>
      <c r="CB337" s="35"/>
      <c r="CH337" s="35"/>
      <c r="CI337" s="35"/>
      <c r="CJ337" s="35"/>
      <c r="CP337" s="35"/>
      <c r="CQ337" s="35"/>
      <c r="CR337" s="35"/>
      <c r="CX337" s="35"/>
      <c r="CY337" s="35"/>
      <c r="CZ337" s="35"/>
      <c r="DF337" s="35">
        <v>1.0509999999999999E-8</v>
      </c>
      <c r="DG337" s="35">
        <v>2.2209653487000001</v>
      </c>
      <c r="DH337" s="35">
        <v>3980.5097130138001</v>
      </c>
      <c r="DI337" s="29">
        <f t="shared" si="244"/>
        <v>-6.545117709795565E-9</v>
      </c>
      <c r="DJ337" s="29">
        <f t="shared" si="245"/>
        <v>-6.5455359977403871E-9</v>
      </c>
      <c r="DK337" s="29">
        <f t="shared" si="246"/>
        <v>-6.545535983007967E-9</v>
      </c>
      <c r="DL337" s="29">
        <f t="shared" si="247"/>
        <v>-6.5455359830083178E-9</v>
      </c>
      <c r="DN337" s="35">
        <v>1.75E-9</v>
      </c>
      <c r="DO337" s="35">
        <v>1.6691542076699999</v>
      </c>
      <c r="DP337" s="35">
        <v>22345.260376108199</v>
      </c>
      <c r="DQ337" s="29">
        <f t="shared" si="248"/>
        <v>1.7236395711218021E-9</v>
      </c>
      <c r="DR337" s="29">
        <f t="shared" si="249"/>
        <v>1.7237259094480523E-9</v>
      </c>
      <c r="DS337" s="29">
        <f t="shared" si="250"/>
        <v>1.7237259064095611E-9</v>
      </c>
      <c r="DT337" s="29">
        <f t="shared" si="251"/>
        <v>1.7237259064096469E-9</v>
      </c>
      <c r="DV337" s="35"/>
      <c r="DW337" s="35"/>
      <c r="DX337" s="35"/>
      <c r="ED337" s="35"/>
      <c r="EE337" s="35"/>
      <c r="EF337" s="35"/>
      <c r="EL337" s="35"/>
      <c r="EM337" s="35"/>
      <c r="EN337" s="35"/>
      <c r="ET337" s="35"/>
      <c r="EU337" s="35"/>
      <c r="EV337" s="35"/>
    </row>
    <row r="338" spans="14:152" s="29" customFormat="1" ht="13.5" x14ac:dyDescent="0.3">
      <c r="N338" s="35">
        <v>1.89E-8</v>
      </c>
      <c r="O338" s="35">
        <v>4.1408052260700003</v>
      </c>
      <c r="P338" s="35">
        <v>5459.3762870782002</v>
      </c>
      <c r="Q338" s="29">
        <f t="shared" si="232"/>
        <v>2.5332769106149656E-9</v>
      </c>
      <c r="R338" s="29">
        <f t="shared" si="233"/>
        <v>2.5319702187875121E-9</v>
      </c>
      <c r="S338" s="29">
        <f t="shared" si="234"/>
        <v>2.5319702648115407E-9</v>
      </c>
      <c r="T338" s="29">
        <f t="shared" si="235"/>
        <v>2.5319702648099442E-9</v>
      </c>
      <c r="V338" s="35">
        <v>2.4E-9</v>
      </c>
      <c r="W338" s="35">
        <v>6.1584359422499997</v>
      </c>
      <c r="X338" s="35">
        <v>19800.945956224801</v>
      </c>
      <c r="Y338" s="29">
        <f t="shared" si="236"/>
        <v>1.2197011794528061E-9</v>
      </c>
      <c r="Z338" s="29">
        <f t="shared" si="237"/>
        <v>1.2202241639283879E-9</v>
      </c>
      <c r="AA338" s="29">
        <f t="shared" si="238"/>
        <v>1.2202241455093887E-9</v>
      </c>
      <c r="AB338" s="29">
        <f t="shared" si="239"/>
        <v>1.2202241455099758E-9</v>
      </c>
      <c r="AD338" s="35"/>
      <c r="AE338" s="35"/>
      <c r="AF338" s="35"/>
      <c r="AL338" s="35"/>
      <c r="AM338" s="35"/>
      <c r="AN338" s="35"/>
      <c r="AT338" s="35"/>
      <c r="AU338" s="35"/>
      <c r="AV338" s="35"/>
      <c r="BB338" s="35"/>
      <c r="BC338" s="35"/>
      <c r="BD338" s="35"/>
      <c r="BJ338" s="35">
        <v>1.0600000000000001E-9</v>
      </c>
      <c r="BK338" s="35">
        <v>4.3018650038299997</v>
      </c>
      <c r="BL338" s="35">
        <v>640.87760738220004</v>
      </c>
      <c r="BM338" s="29">
        <f t="shared" si="240"/>
        <v>-5.7536595227441933E-10</v>
      </c>
      <c r="BN338" s="29">
        <f t="shared" si="241"/>
        <v>-5.7535866116483118E-10</v>
      </c>
      <c r="BO338" s="29">
        <f t="shared" si="242"/>
        <v>-5.7535866142163457E-10</v>
      </c>
      <c r="BP338" s="29">
        <f t="shared" si="243"/>
        <v>-5.7535866142162827E-10</v>
      </c>
      <c r="BR338" s="35"/>
      <c r="BS338" s="35"/>
      <c r="BT338" s="35"/>
      <c r="BZ338" s="35"/>
      <c r="CA338" s="35"/>
      <c r="CB338" s="35"/>
      <c r="CH338" s="35"/>
      <c r="CI338" s="35"/>
      <c r="CJ338" s="35"/>
      <c r="CP338" s="35"/>
      <c r="CQ338" s="35"/>
      <c r="CR338" s="35"/>
      <c r="CX338" s="35"/>
      <c r="CY338" s="35"/>
      <c r="CZ338" s="35"/>
      <c r="DF338" s="35">
        <v>1.089E-8</v>
      </c>
      <c r="DG338" s="35">
        <v>1.25512213569</v>
      </c>
      <c r="DH338" s="35">
        <v>5938.2347928669997</v>
      </c>
      <c r="DI338" s="29">
        <f t="shared" si="244"/>
        <v>-1.0357749421010763E-8</v>
      </c>
      <c r="DJ338" s="29">
        <f t="shared" si="245"/>
        <v>-1.0358004587765377E-8</v>
      </c>
      <c r="DK338" s="29">
        <f t="shared" si="246"/>
        <v>-1.0358004578779087E-8</v>
      </c>
      <c r="DL338" s="29">
        <f t="shared" si="247"/>
        <v>-1.0358004578779374E-8</v>
      </c>
      <c r="DN338" s="35">
        <v>1.4100000000000001E-9</v>
      </c>
      <c r="DO338" s="35">
        <v>1.7557125545700001</v>
      </c>
      <c r="DP338" s="35">
        <v>3657.0042963564001</v>
      </c>
      <c r="DQ338" s="29">
        <f t="shared" si="248"/>
        <v>-1.5291350238755041E-10</v>
      </c>
      <c r="DR338" s="29">
        <f t="shared" si="249"/>
        <v>-1.5297900782602584E-10</v>
      </c>
      <c r="DS338" s="29">
        <f t="shared" si="250"/>
        <v>-1.5297900551883525E-10</v>
      </c>
      <c r="DT338" s="29">
        <f t="shared" si="251"/>
        <v>-1.5297900551890496E-10</v>
      </c>
      <c r="DV338" s="35"/>
      <c r="DW338" s="35"/>
      <c r="DX338" s="35"/>
      <c r="ED338" s="35"/>
      <c r="EE338" s="35"/>
      <c r="EF338" s="35"/>
      <c r="EL338" s="35"/>
      <c r="EM338" s="35"/>
      <c r="EN338" s="35"/>
      <c r="ET338" s="35"/>
      <c r="EU338" s="35"/>
      <c r="EV338" s="35"/>
    </row>
    <row r="339" spans="14:152" s="29" customFormat="1" ht="13.5" x14ac:dyDescent="0.3">
      <c r="N339" s="35">
        <v>1.6800000000000002E-8</v>
      </c>
      <c r="O339" s="35">
        <v>3.4975070453799999</v>
      </c>
      <c r="P339" s="35">
        <v>3347.6586633978</v>
      </c>
      <c r="Q339" s="29">
        <f t="shared" si="232"/>
        <v>4.1504492754655361E-9</v>
      </c>
      <c r="R339" s="29">
        <f t="shared" si="233"/>
        <v>4.1511457030495986E-9</v>
      </c>
      <c r="S339" s="29">
        <f t="shared" si="234"/>
        <v>4.1511456785205617E-9</v>
      </c>
      <c r="T339" s="29">
        <f t="shared" si="235"/>
        <v>4.1511456785212557E-9</v>
      </c>
      <c r="V339" s="35">
        <v>2.4899999999999999E-9</v>
      </c>
      <c r="W339" s="35">
        <v>5.47044926479</v>
      </c>
      <c r="X339" s="35">
        <v>4407.1079038897997</v>
      </c>
      <c r="Y339" s="29">
        <f t="shared" si="236"/>
        <v>-2.0200249513553491E-10</v>
      </c>
      <c r="Z339" s="29">
        <f t="shared" si="237"/>
        <v>-2.0186272218801264E-10</v>
      </c>
      <c r="AA339" s="29">
        <f t="shared" si="238"/>
        <v>-2.0186272711100947E-10</v>
      </c>
      <c r="AB339" s="29">
        <f t="shared" si="239"/>
        <v>-2.0186272711086838E-10</v>
      </c>
      <c r="AD339" s="35"/>
      <c r="AE339" s="35"/>
      <c r="AF339" s="35"/>
      <c r="AL339" s="35"/>
      <c r="AM339" s="35"/>
      <c r="AN339" s="35"/>
      <c r="AT339" s="35"/>
      <c r="AU339" s="35"/>
      <c r="AV339" s="35"/>
      <c r="BB339" s="35"/>
      <c r="BC339" s="35"/>
      <c r="BD339" s="35"/>
      <c r="BJ339" s="35">
        <v>1.09E-9</v>
      </c>
      <c r="BK339" s="35">
        <v>6.1887374983900001</v>
      </c>
      <c r="BL339" s="35">
        <v>1478.8665740644001</v>
      </c>
      <c r="BM339" s="29">
        <f t="shared" si="240"/>
        <v>3.8724488094388962E-10</v>
      </c>
      <c r="BN339" s="29">
        <f t="shared" si="241"/>
        <v>3.8722562513572288E-10</v>
      </c>
      <c r="BO339" s="29">
        <f t="shared" si="242"/>
        <v>3.8722562581394316E-10</v>
      </c>
      <c r="BP339" s="29">
        <f t="shared" si="243"/>
        <v>3.8722562581392144E-10</v>
      </c>
      <c r="BR339" s="35"/>
      <c r="BS339" s="35"/>
      <c r="BT339" s="35"/>
      <c r="BZ339" s="35"/>
      <c r="CA339" s="35"/>
      <c r="CB339" s="35"/>
      <c r="CH339" s="35"/>
      <c r="CI339" s="35"/>
      <c r="CJ339" s="35"/>
      <c r="CP339" s="35"/>
      <c r="CQ339" s="35"/>
      <c r="CR339" s="35"/>
      <c r="CX339" s="35"/>
      <c r="CY339" s="35"/>
      <c r="CZ339" s="35"/>
      <c r="DF339" s="35">
        <v>9.1199999999999999E-9</v>
      </c>
      <c r="DG339" s="35">
        <v>2.54221161167</v>
      </c>
      <c r="DH339" s="35">
        <v>433.71173787679999</v>
      </c>
      <c r="DI339" s="29">
        <f t="shared" si="244"/>
        <v>-9.0009793460558207E-9</v>
      </c>
      <c r="DJ339" s="29">
        <f t="shared" si="245"/>
        <v>-9.0009874855748072E-9</v>
      </c>
      <c r="DK339" s="29">
        <f t="shared" si="246"/>
        <v>-9.0009874852881263E-9</v>
      </c>
      <c r="DL339" s="29">
        <f t="shared" si="247"/>
        <v>-9.0009874852881362E-9</v>
      </c>
      <c r="DN339" s="35">
        <v>1.45E-9</v>
      </c>
      <c r="DO339" s="35">
        <v>0.71777671857000003</v>
      </c>
      <c r="DP339" s="35">
        <v>6784.3176276182003</v>
      </c>
      <c r="DQ339" s="29">
        <f t="shared" si="248"/>
        <v>-8.4083068846780545E-10</v>
      </c>
      <c r="DR339" s="29">
        <f t="shared" si="249"/>
        <v>-8.4093310291341952E-10</v>
      </c>
      <c r="DS339" s="29">
        <f t="shared" si="250"/>
        <v>-8.4093309930634688E-10</v>
      </c>
      <c r="DT339" s="29">
        <f t="shared" si="251"/>
        <v>-8.4093309930644749E-10</v>
      </c>
      <c r="DV339" s="35"/>
      <c r="DW339" s="35"/>
      <c r="DX339" s="35"/>
      <c r="ED339" s="35"/>
      <c r="EE339" s="35"/>
      <c r="EF339" s="35"/>
      <c r="EL339" s="35"/>
      <c r="EM339" s="35"/>
      <c r="EN339" s="35"/>
      <c r="ET339" s="35"/>
      <c r="EU339" s="35"/>
      <c r="EV339" s="35"/>
    </row>
    <row r="340" spans="14:152" s="29" customFormat="1" ht="13.5" x14ac:dyDescent="0.3">
      <c r="N340" s="35">
        <v>1.9090000000000001E-8</v>
      </c>
      <c r="O340" s="35">
        <v>2.1147831430899999</v>
      </c>
      <c r="P340" s="35">
        <v>6816.2899334350004</v>
      </c>
      <c r="Q340" s="29">
        <f t="shared" si="232"/>
        <v>1.8382593377460764E-8</v>
      </c>
      <c r="R340" s="29">
        <f t="shared" si="233"/>
        <v>1.83821448283902E-8</v>
      </c>
      <c r="S340" s="29">
        <f t="shared" si="234"/>
        <v>1.8382144844191226E-8</v>
      </c>
      <c r="T340" s="29">
        <f t="shared" si="235"/>
        <v>1.8382144844190713E-8</v>
      </c>
      <c r="V340" s="35">
        <v>2.3499999999999999E-9</v>
      </c>
      <c r="W340" s="35">
        <v>5.3875086616900001</v>
      </c>
      <c r="X340" s="35">
        <v>76.266071275599998</v>
      </c>
      <c r="Y340" s="29">
        <f t="shared" si="236"/>
        <v>2.2130895681607927E-9</v>
      </c>
      <c r="Z340" s="29">
        <f t="shared" si="237"/>
        <v>2.2130903384990937E-9</v>
      </c>
      <c r="AA340" s="29">
        <f t="shared" si="238"/>
        <v>2.2130903384719614E-9</v>
      </c>
      <c r="AB340" s="29">
        <f t="shared" si="239"/>
        <v>2.2130903384719622E-9</v>
      </c>
      <c r="AD340" s="35"/>
      <c r="AE340" s="35"/>
      <c r="AF340" s="35"/>
      <c r="AL340" s="35"/>
      <c r="AM340" s="35"/>
      <c r="AN340" s="35"/>
      <c r="AT340" s="35"/>
      <c r="AU340" s="35"/>
      <c r="AV340" s="35"/>
      <c r="BB340" s="35"/>
      <c r="BC340" s="35"/>
      <c r="BD340" s="35"/>
      <c r="BJ340" s="35">
        <v>8.7999999999999996E-10</v>
      </c>
      <c r="BK340" s="35">
        <v>1.79608901332</v>
      </c>
      <c r="BL340" s="35">
        <v>6247.5131155228</v>
      </c>
      <c r="BM340" s="29">
        <f t="shared" si="240"/>
        <v>-8.0880520160227081E-10</v>
      </c>
      <c r="BN340" s="29">
        <f t="shared" si="241"/>
        <v>-8.0877751533122655E-10</v>
      </c>
      <c r="BO340" s="29">
        <f t="shared" si="242"/>
        <v>-8.0877751630646877E-10</v>
      </c>
      <c r="BP340" s="29">
        <f t="shared" si="243"/>
        <v>-8.087775163064392E-10</v>
      </c>
      <c r="BR340" s="35"/>
      <c r="BS340" s="35"/>
      <c r="BT340" s="35"/>
      <c r="BZ340" s="35"/>
      <c r="CA340" s="35"/>
      <c r="CB340" s="35"/>
      <c r="CH340" s="35"/>
      <c r="CI340" s="35"/>
      <c r="CJ340" s="35"/>
      <c r="CP340" s="35"/>
      <c r="CQ340" s="35"/>
      <c r="CR340" s="35"/>
      <c r="CX340" s="35"/>
      <c r="CY340" s="35"/>
      <c r="CZ340" s="35"/>
      <c r="DF340" s="35">
        <v>1.249E-8</v>
      </c>
      <c r="DG340" s="35">
        <v>0.60003625955999995</v>
      </c>
      <c r="DH340" s="35">
        <v>16173.371168404399</v>
      </c>
      <c r="DI340" s="29">
        <f t="shared" si="244"/>
        <v>1.0254944383856934E-8</v>
      </c>
      <c r="DJ340" s="29">
        <f t="shared" si="245"/>
        <v>1.025347052924123E-8</v>
      </c>
      <c r="DK340" s="29">
        <f t="shared" si="246"/>
        <v>1.0253470581160229E-8</v>
      </c>
      <c r="DL340" s="29">
        <f t="shared" si="247"/>
        <v>1.0253470581158609E-8</v>
      </c>
      <c r="DN340" s="35">
        <v>1.38E-9</v>
      </c>
      <c r="DO340" s="35">
        <v>2.7415137733499999</v>
      </c>
      <c r="DP340" s="35">
        <v>6546.1597733642002</v>
      </c>
      <c r="DQ340" s="29">
        <f t="shared" si="248"/>
        <v>-8.6624134784743473E-10</v>
      </c>
      <c r="DR340" s="29">
        <f t="shared" si="249"/>
        <v>-8.6615147842024801E-10</v>
      </c>
      <c r="DS340" s="29">
        <f t="shared" si="250"/>
        <v>-8.6615148158568789E-10</v>
      </c>
      <c r="DT340" s="29">
        <f t="shared" si="251"/>
        <v>-8.6615148158559649E-10</v>
      </c>
      <c r="DV340" s="35"/>
      <c r="DW340" s="35"/>
      <c r="DX340" s="35"/>
      <c r="ED340" s="35"/>
      <c r="EE340" s="35"/>
      <c r="EF340" s="35"/>
      <c r="EL340" s="35"/>
      <c r="EM340" s="35"/>
      <c r="EN340" s="35"/>
      <c r="ET340" s="35"/>
      <c r="EU340" s="35"/>
      <c r="EV340" s="35"/>
    </row>
    <row r="341" spans="14:152" s="29" customFormat="1" ht="13.5" x14ac:dyDescent="0.3">
      <c r="N341" s="35">
        <v>1.918E-8</v>
      </c>
      <c r="O341" s="35">
        <v>3.3123289164899998</v>
      </c>
      <c r="P341" s="35">
        <v>3333.5661900017999</v>
      </c>
      <c r="Q341" s="29">
        <f t="shared" si="232"/>
        <v>1.1815591563641027E-8</v>
      </c>
      <c r="R341" s="29">
        <f t="shared" si="233"/>
        <v>1.1816235174982687E-8</v>
      </c>
      <c r="S341" s="29">
        <f t="shared" si="234"/>
        <v>1.181623515231408E-8</v>
      </c>
      <c r="T341" s="29">
        <f t="shared" si="235"/>
        <v>1.1816235152314831E-8</v>
      </c>
      <c r="V341" s="35">
        <v>2.5800000000000002E-9</v>
      </c>
      <c r="W341" s="35">
        <v>6.10384464886</v>
      </c>
      <c r="X341" s="35">
        <v>2480.3024979470001</v>
      </c>
      <c r="Y341" s="29">
        <f t="shared" si="236"/>
        <v>-1.9135228137661245E-9</v>
      </c>
      <c r="Z341" s="29">
        <f t="shared" si="237"/>
        <v>-1.9134679606476613E-9</v>
      </c>
      <c r="AA341" s="29">
        <f t="shared" si="238"/>
        <v>-1.9134679625797075E-9</v>
      </c>
      <c r="AB341" s="29">
        <f t="shared" si="239"/>
        <v>-1.9134679625796459E-9</v>
      </c>
      <c r="AD341" s="35"/>
      <c r="AE341" s="35"/>
      <c r="AF341" s="35"/>
      <c r="AL341" s="35"/>
      <c r="AM341" s="35"/>
      <c r="AN341" s="35"/>
      <c r="AT341" s="35"/>
      <c r="AU341" s="35"/>
      <c r="AV341" s="35"/>
      <c r="BB341" s="35"/>
      <c r="BC341" s="35"/>
      <c r="BD341" s="35"/>
      <c r="BJ341" s="35">
        <v>1.02E-9</v>
      </c>
      <c r="BK341" s="35">
        <v>5.5875407305599998</v>
      </c>
      <c r="BL341" s="35">
        <v>2766.2676283649998</v>
      </c>
      <c r="BM341" s="29">
        <f t="shared" si="240"/>
        <v>9.8791415676545836E-10</v>
      </c>
      <c r="BN341" s="29">
        <f t="shared" si="241"/>
        <v>9.8792312891612448E-10</v>
      </c>
      <c r="BO341" s="29">
        <f t="shared" si="242"/>
        <v>9.8792312860013466E-10</v>
      </c>
      <c r="BP341" s="29">
        <f t="shared" si="243"/>
        <v>9.8792312860014376E-10</v>
      </c>
      <c r="BR341" s="35"/>
      <c r="BS341" s="35"/>
      <c r="BT341" s="35"/>
      <c r="BZ341" s="35"/>
      <c r="CA341" s="35"/>
      <c r="CB341" s="35"/>
      <c r="CH341" s="35"/>
      <c r="CI341" s="35"/>
      <c r="CJ341" s="35"/>
      <c r="CP341" s="35"/>
      <c r="CQ341" s="35"/>
      <c r="CR341" s="35"/>
      <c r="CX341" s="35"/>
      <c r="CY341" s="35"/>
      <c r="CZ341" s="35"/>
      <c r="DF341" s="35">
        <v>1.027E-8</v>
      </c>
      <c r="DG341" s="35">
        <v>4.9599994509399998</v>
      </c>
      <c r="DH341" s="35">
        <v>19676.450231236398</v>
      </c>
      <c r="DI341" s="29">
        <f t="shared" si="244"/>
        <v>-5.9001231057252663E-9</v>
      </c>
      <c r="DJ341" s="29">
        <f t="shared" si="245"/>
        <v>-5.9022366075519198E-9</v>
      </c>
      <c r="DK341" s="29">
        <f t="shared" si="246"/>
        <v>-5.9022365331180484E-9</v>
      </c>
      <c r="DL341" s="29">
        <f t="shared" si="247"/>
        <v>-5.9022365331199591E-9</v>
      </c>
      <c r="DN341" s="35">
        <v>1.39E-9</v>
      </c>
      <c r="DO341" s="35">
        <v>4.1205669221300001</v>
      </c>
      <c r="DP341" s="35">
        <v>3351.2490920496002</v>
      </c>
      <c r="DQ341" s="29">
        <f t="shared" si="248"/>
        <v>-5.8164792696866413E-10</v>
      </c>
      <c r="DR341" s="29">
        <f t="shared" si="249"/>
        <v>-5.8159386038884425E-10</v>
      </c>
      <c r="DS341" s="29">
        <f t="shared" si="250"/>
        <v>-5.8159386229316995E-10</v>
      </c>
      <c r="DT341" s="29">
        <f t="shared" si="251"/>
        <v>-5.8159386229311618E-10</v>
      </c>
      <c r="DV341" s="35"/>
      <c r="DW341" s="35"/>
      <c r="DX341" s="35"/>
      <c r="ED341" s="35"/>
      <c r="EE341" s="35"/>
      <c r="EF341" s="35"/>
      <c r="EL341" s="35"/>
      <c r="EM341" s="35"/>
      <c r="EN341" s="35"/>
      <c r="ET341" s="35"/>
      <c r="EU341" s="35"/>
      <c r="EV341" s="35"/>
    </row>
    <row r="342" spans="14:152" s="29" customFormat="1" ht="13.5" x14ac:dyDescent="0.3">
      <c r="N342" s="35">
        <v>1.707E-8</v>
      </c>
      <c r="O342" s="35">
        <v>4.8838666509699999</v>
      </c>
      <c r="P342" s="35">
        <v>3407.0998356141999</v>
      </c>
      <c r="Q342" s="29">
        <f t="shared" si="232"/>
        <v>-1.4716321104212841E-8</v>
      </c>
      <c r="R342" s="29">
        <f t="shared" si="233"/>
        <v>-1.4716697691326771E-8</v>
      </c>
      <c r="S342" s="29">
        <f t="shared" si="234"/>
        <v>-1.4716697678063288E-8</v>
      </c>
      <c r="T342" s="29">
        <f t="shared" si="235"/>
        <v>-1.4716697678063658E-8</v>
      </c>
      <c r="V342" s="35">
        <v>3.0600000000000002E-9</v>
      </c>
      <c r="W342" s="35">
        <v>5.3554623169699997</v>
      </c>
      <c r="X342" s="35">
        <v>2766.2676283649998</v>
      </c>
      <c r="Y342" s="29">
        <f t="shared" si="236"/>
        <v>3.059423636884757E-9</v>
      </c>
      <c r="Z342" s="29">
        <f t="shared" si="237"/>
        <v>3.0594257343987172E-9</v>
      </c>
      <c r="AA342" s="29">
        <f t="shared" si="238"/>
        <v>3.0594257343249075E-9</v>
      </c>
      <c r="AB342" s="29">
        <f t="shared" si="239"/>
        <v>3.0594257343249095E-9</v>
      </c>
      <c r="AD342" s="35"/>
      <c r="AE342" s="35"/>
      <c r="AF342" s="35"/>
      <c r="AL342" s="35"/>
      <c r="AM342" s="35"/>
      <c r="AN342" s="35"/>
      <c r="AT342" s="35"/>
      <c r="AU342" s="35"/>
      <c r="AV342" s="35"/>
      <c r="BB342" s="35"/>
      <c r="BC342" s="35"/>
      <c r="BD342" s="35"/>
      <c r="BJ342" s="35">
        <v>1.0999999999999999E-9</v>
      </c>
      <c r="BK342" s="35">
        <v>0.94707767481000005</v>
      </c>
      <c r="BL342" s="35">
        <v>3274.1250177853999</v>
      </c>
      <c r="BM342" s="29">
        <f t="shared" si="240"/>
        <v>-8.2843633533640391E-10</v>
      </c>
      <c r="BN342" s="29">
        <f t="shared" si="241"/>
        <v>-8.2846661327351767E-10</v>
      </c>
      <c r="BO342" s="29">
        <f t="shared" si="242"/>
        <v>-8.2846661220711601E-10</v>
      </c>
      <c r="BP342" s="29">
        <f t="shared" si="243"/>
        <v>-8.2846661220714683E-10</v>
      </c>
      <c r="BR342" s="35"/>
      <c r="BS342" s="35"/>
      <c r="BT342" s="35"/>
      <c r="BZ342" s="35"/>
      <c r="CA342" s="35"/>
      <c r="CB342" s="35"/>
      <c r="CH342" s="35"/>
      <c r="CI342" s="35"/>
      <c r="CJ342" s="35"/>
      <c r="CP342" s="35"/>
      <c r="CQ342" s="35"/>
      <c r="CR342" s="35"/>
      <c r="CX342" s="35"/>
      <c r="CY342" s="35"/>
      <c r="CZ342" s="35"/>
      <c r="DF342" s="35">
        <v>1.1080000000000001E-8</v>
      </c>
      <c r="DG342" s="35">
        <v>4.3420944816000002</v>
      </c>
      <c r="DH342" s="35">
        <v>3339.1279539914999</v>
      </c>
      <c r="DI342" s="29">
        <f t="shared" si="244"/>
        <v>-4.8831443907698997E-9</v>
      </c>
      <c r="DJ342" s="29">
        <f t="shared" si="245"/>
        <v>-4.8827199809125252E-9</v>
      </c>
      <c r="DK342" s="29">
        <f t="shared" si="246"/>
        <v>-4.882719995861028E-9</v>
      </c>
      <c r="DL342" s="29">
        <f t="shared" si="247"/>
        <v>-4.8827199958606036E-9</v>
      </c>
      <c r="DN342" s="35">
        <v>1.5199999999999999E-9</v>
      </c>
      <c r="DO342" s="35">
        <v>4.8852889054700004</v>
      </c>
      <c r="DP342" s="35">
        <v>110.2063212194</v>
      </c>
      <c r="DQ342" s="29">
        <f t="shared" si="248"/>
        <v>1.4046665206180984E-9</v>
      </c>
      <c r="DR342" s="29">
        <f t="shared" si="249"/>
        <v>1.4046673385640025E-9</v>
      </c>
      <c r="DS342" s="29">
        <f t="shared" si="250"/>
        <v>1.4046673385351934E-9</v>
      </c>
      <c r="DT342" s="29">
        <f t="shared" si="251"/>
        <v>1.4046673385351938E-9</v>
      </c>
      <c r="DV342" s="35"/>
      <c r="DW342" s="35"/>
      <c r="DX342" s="35"/>
      <c r="ED342" s="35"/>
      <c r="EE342" s="35"/>
      <c r="EF342" s="35"/>
      <c r="EL342" s="35"/>
      <c r="EM342" s="35"/>
      <c r="EN342" s="35"/>
      <c r="ET342" s="35"/>
      <c r="EU342" s="35"/>
      <c r="EV342" s="35"/>
    </row>
    <row r="343" spans="14:152" s="29" customFormat="1" ht="13.5" x14ac:dyDescent="0.3">
      <c r="N343" s="35">
        <v>1.5770000000000002E-8</v>
      </c>
      <c r="O343" s="35">
        <v>3.5177713158000001</v>
      </c>
      <c r="P343" s="35">
        <v>13362.432453146999</v>
      </c>
      <c r="Q343" s="29">
        <f t="shared" si="232"/>
        <v>1.2672409713079624E-8</v>
      </c>
      <c r="R343" s="29">
        <f t="shared" si="233"/>
        <v>1.2674012344227971E-8</v>
      </c>
      <c r="S343" s="29">
        <f t="shared" si="234"/>
        <v>1.2674012287787362E-8</v>
      </c>
      <c r="T343" s="29">
        <f t="shared" si="235"/>
        <v>1.267401228778923E-8</v>
      </c>
      <c r="V343" s="35">
        <v>2.3600000000000001E-9</v>
      </c>
      <c r="W343" s="35">
        <v>5.2567070706400001</v>
      </c>
      <c r="X343" s="35">
        <v>13171.0014406876</v>
      </c>
      <c r="Y343" s="29">
        <f t="shared" si="236"/>
        <v>1.7542749954879594E-9</v>
      </c>
      <c r="Z343" s="29">
        <f t="shared" si="237"/>
        <v>1.7540092617112316E-9</v>
      </c>
      <c r="AA343" s="29">
        <f t="shared" si="238"/>
        <v>1.7540092710716831E-9</v>
      </c>
      <c r="AB343" s="29">
        <f t="shared" si="239"/>
        <v>1.754009271071369E-9</v>
      </c>
      <c r="AD343" s="35"/>
      <c r="AE343" s="35"/>
      <c r="AF343" s="35"/>
      <c r="AL343" s="35"/>
      <c r="AM343" s="35"/>
      <c r="AN343" s="35"/>
      <c r="AT343" s="35"/>
      <c r="AU343" s="35"/>
      <c r="AV343" s="35"/>
      <c r="BB343" s="35"/>
      <c r="BC343" s="35"/>
      <c r="BD343" s="35"/>
      <c r="BJ343" s="35">
        <v>8.3999999999999999E-10</v>
      </c>
      <c r="BK343" s="35">
        <v>4.4548780184499996</v>
      </c>
      <c r="BL343" s="35">
        <v>6696.4773245846</v>
      </c>
      <c r="BM343" s="29">
        <f t="shared" si="240"/>
        <v>8.3385558132046989E-10</v>
      </c>
      <c r="BN343" s="29">
        <f t="shared" si="241"/>
        <v>8.3386425684855747E-10</v>
      </c>
      <c r="BO343" s="29">
        <f t="shared" si="242"/>
        <v>8.3386425654310025E-10</v>
      </c>
      <c r="BP343" s="29">
        <f t="shared" si="243"/>
        <v>8.3386425654311038E-10</v>
      </c>
      <c r="BR343" s="35"/>
      <c r="BS343" s="35"/>
      <c r="BT343" s="35"/>
      <c r="BZ343" s="35"/>
      <c r="CA343" s="35"/>
      <c r="CB343" s="35"/>
      <c r="CH343" s="35"/>
      <c r="CI343" s="35"/>
      <c r="CJ343" s="35"/>
      <c r="CP343" s="35"/>
      <c r="CQ343" s="35"/>
      <c r="CR343" s="35"/>
      <c r="CX343" s="35"/>
      <c r="CY343" s="35"/>
      <c r="CZ343" s="35"/>
      <c r="DF343" s="35">
        <v>1.188E-8</v>
      </c>
      <c r="DG343" s="35">
        <v>6.2156374743300002</v>
      </c>
      <c r="DH343" s="35">
        <v>2679.3794999187999</v>
      </c>
      <c r="DI343" s="29">
        <f t="shared" si="244"/>
        <v>1.0240263942530561E-8</v>
      </c>
      <c r="DJ343" s="29">
        <f t="shared" si="245"/>
        <v>1.0240057721980842E-8</v>
      </c>
      <c r="DK343" s="29">
        <f t="shared" si="246"/>
        <v>1.0240057729244428E-8</v>
      </c>
      <c r="DL343" s="29">
        <f t="shared" si="247"/>
        <v>1.0240057729244212E-8</v>
      </c>
      <c r="DN343" s="35">
        <v>1.3399999999999999E-9</v>
      </c>
      <c r="DO343" s="35">
        <v>0.86682710305999999</v>
      </c>
      <c r="DP343" s="35">
        <v>3603.6963500726001</v>
      </c>
      <c r="DQ343" s="29">
        <f t="shared" si="248"/>
        <v>-1.283056160629284E-9</v>
      </c>
      <c r="DR343" s="29">
        <f t="shared" si="249"/>
        <v>-1.2830383609778767E-9</v>
      </c>
      <c r="DS343" s="29">
        <f t="shared" si="250"/>
        <v>-1.2830383616048564E-9</v>
      </c>
      <c r="DT343" s="29">
        <f t="shared" si="251"/>
        <v>-1.2830383616048374E-9</v>
      </c>
      <c r="DV343" s="35"/>
      <c r="DW343" s="35"/>
      <c r="DX343" s="35"/>
      <c r="ED343" s="35"/>
      <c r="EE343" s="35"/>
      <c r="EF343" s="35"/>
      <c r="EL343" s="35"/>
      <c r="EM343" s="35"/>
      <c r="EN343" s="35"/>
      <c r="ET343" s="35"/>
      <c r="EU343" s="35"/>
      <c r="EV343" s="35"/>
    </row>
    <row r="344" spans="14:152" s="29" customFormat="1" ht="13.5" x14ac:dyDescent="0.3">
      <c r="N344" s="35">
        <v>1.8270000000000001E-8</v>
      </c>
      <c r="O344" s="35">
        <v>1.14937084769</v>
      </c>
      <c r="P344" s="35">
        <v>2807.3983432562</v>
      </c>
      <c r="Q344" s="29">
        <f t="shared" si="232"/>
        <v>-1.6986628571634742E-8</v>
      </c>
      <c r="R344" s="29">
        <f t="shared" si="233"/>
        <v>-1.6986387235013905E-8</v>
      </c>
      <c r="S344" s="29">
        <f t="shared" si="234"/>
        <v>-1.6986387243514526E-8</v>
      </c>
      <c r="T344" s="29">
        <f t="shared" si="235"/>
        <v>-1.6986387243514288E-8</v>
      </c>
      <c r="V344" s="35">
        <v>2.2400000000000001E-9</v>
      </c>
      <c r="W344" s="35">
        <v>4.5246690999299997</v>
      </c>
      <c r="X344" s="35">
        <v>12566.1516999828</v>
      </c>
      <c r="Y344" s="29">
        <f t="shared" si="236"/>
        <v>6.4722926861620232E-10</v>
      </c>
      <c r="Z344" s="29">
        <f t="shared" si="237"/>
        <v>6.4757362804849162E-10</v>
      </c>
      <c r="AA344" s="29">
        <f t="shared" si="238"/>
        <v>6.4757361591996023E-10</v>
      </c>
      <c r="AB344" s="29">
        <f t="shared" si="239"/>
        <v>6.4757361592032595E-10</v>
      </c>
      <c r="AD344" s="35"/>
      <c r="AE344" s="35"/>
      <c r="AF344" s="35"/>
      <c r="AL344" s="35"/>
      <c r="AM344" s="35"/>
      <c r="AN344" s="35"/>
      <c r="AT344" s="35"/>
      <c r="AU344" s="35"/>
      <c r="AV344" s="35"/>
      <c r="BB344" s="35"/>
      <c r="BC344" s="35"/>
      <c r="BD344" s="35"/>
      <c r="BJ344" s="35">
        <v>8.4999999999999996E-10</v>
      </c>
      <c r="BK344" s="35">
        <v>2.7479151813499998</v>
      </c>
      <c r="BL344" s="35">
        <v>3407.0998356141999</v>
      </c>
      <c r="BM344" s="29">
        <f t="shared" si="240"/>
        <v>2.8715894141641028E-11</v>
      </c>
      <c r="BN344" s="29">
        <f t="shared" si="241"/>
        <v>2.8752881935808206E-11</v>
      </c>
      <c r="BO344" s="29">
        <f t="shared" si="242"/>
        <v>2.8752880633042592E-11</v>
      </c>
      <c r="BP344" s="29">
        <f t="shared" si="243"/>
        <v>2.8752880633078804E-11</v>
      </c>
      <c r="BR344" s="35"/>
      <c r="BS344" s="35"/>
      <c r="BT344" s="35"/>
      <c r="BZ344" s="35"/>
      <c r="CA344" s="35"/>
      <c r="CB344" s="35"/>
      <c r="CH344" s="35"/>
      <c r="CI344" s="35"/>
      <c r="CJ344" s="35"/>
      <c r="CP344" s="35"/>
      <c r="CQ344" s="35"/>
      <c r="CR344" s="35"/>
      <c r="CX344" s="35"/>
      <c r="CY344" s="35"/>
      <c r="CZ344" s="35"/>
      <c r="DF344" s="35">
        <v>8.4900000000000003E-9</v>
      </c>
      <c r="DG344" s="35">
        <v>0.82548606453999995</v>
      </c>
      <c r="DH344" s="35">
        <v>2597.6223661672002</v>
      </c>
      <c r="DI344" s="29">
        <f t="shared" si="244"/>
        <v>4.8238723941598143E-9</v>
      </c>
      <c r="DJ344" s="29">
        <f t="shared" si="245"/>
        <v>4.8236404732436415E-9</v>
      </c>
      <c r="DK344" s="29">
        <f t="shared" si="246"/>
        <v>4.8236404814123122E-9</v>
      </c>
      <c r="DL344" s="29">
        <f t="shared" si="247"/>
        <v>4.8236404814120641E-9</v>
      </c>
      <c r="DN344" s="35">
        <v>1.6999999999999999E-9</v>
      </c>
      <c r="DO344" s="35">
        <v>5.5440169560800001</v>
      </c>
      <c r="DP344" s="35">
        <v>3265.8308281324998</v>
      </c>
      <c r="DQ344" s="29">
        <f t="shared" si="248"/>
        <v>-7.6662422565564568E-10</v>
      </c>
      <c r="DR344" s="29">
        <f t="shared" si="249"/>
        <v>-7.6656089981497517E-10</v>
      </c>
      <c r="DS344" s="29">
        <f t="shared" si="250"/>
        <v>-7.6656090204542995E-10</v>
      </c>
      <c r="DT344" s="29">
        <f t="shared" si="251"/>
        <v>-7.6656090204536533E-10</v>
      </c>
      <c r="DV344" s="35"/>
      <c r="DW344" s="35"/>
      <c r="DX344" s="35"/>
      <c r="ED344" s="35"/>
      <c r="EE344" s="35"/>
      <c r="EF344" s="35"/>
      <c r="EL344" s="35"/>
      <c r="EM344" s="35"/>
      <c r="EN344" s="35"/>
      <c r="ET344" s="35"/>
      <c r="EU344" s="35"/>
      <c r="EV344" s="35"/>
    </row>
    <row r="345" spans="14:152" s="29" customFormat="1" ht="13.5" x14ac:dyDescent="0.3">
      <c r="N345" s="35">
        <v>2.0940000000000001E-8</v>
      </c>
      <c r="O345" s="35">
        <v>1.7893887068600001</v>
      </c>
      <c r="P345" s="35">
        <v>20597.243963041201</v>
      </c>
      <c r="Q345" s="29">
        <f t="shared" si="232"/>
        <v>-2.0611895116043682E-8</v>
      </c>
      <c r="R345" s="29">
        <f t="shared" si="233"/>
        <v>-2.0612866284641175E-8</v>
      </c>
      <c r="S345" s="29">
        <f t="shared" si="234"/>
        <v>-2.0612866250460444E-8</v>
      </c>
      <c r="T345" s="29">
        <f t="shared" si="235"/>
        <v>-2.0612866250461493E-8</v>
      </c>
      <c r="V345" s="35">
        <v>2.1999999999999998E-9</v>
      </c>
      <c r="W345" s="35">
        <v>5.8369425664200003</v>
      </c>
      <c r="X345" s="35">
        <v>13936.794505133999</v>
      </c>
      <c r="Y345" s="29">
        <f t="shared" si="236"/>
        <v>2.1137400541890819E-9</v>
      </c>
      <c r="Z345" s="29">
        <f t="shared" si="237"/>
        <v>2.113631378750201E-9</v>
      </c>
      <c r="AA345" s="29">
        <f t="shared" si="238"/>
        <v>2.1136313825790807E-9</v>
      </c>
      <c r="AB345" s="29">
        <f t="shared" si="239"/>
        <v>2.1136313825789765E-9</v>
      </c>
      <c r="AD345" s="35"/>
      <c r="AE345" s="35"/>
      <c r="AF345" s="35"/>
      <c r="AL345" s="35"/>
      <c r="AM345" s="35"/>
      <c r="AN345" s="35"/>
      <c r="AT345" s="35"/>
      <c r="AU345" s="35"/>
      <c r="AV345" s="35"/>
      <c r="BB345" s="35"/>
      <c r="BC345" s="35"/>
      <c r="BD345" s="35"/>
      <c r="BJ345" s="35">
        <v>8.6999999999999999E-10</v>
      </c>
      <c r="BK345" s="35">
        <v>4.5114582108799999</v>
      </c>
      <c r="BL345" s="35">
        <v>220.41264243879999</v>
      </c>
      <c r="BM345" s="29">
        <f t="shared" si="240"/>
        <v>-2.0459974834993155E-10</v>
      </c>
      <c r="BN345" s="29">
        <f t="shared" si="241"/>
        <v>-2.0459736655460295E-10</v>
      </c>
      <c r="BO345" s="29">
        <f t="shared" si="242"/>
        <v>-2.0459736663849308E-10</v>
      </c>
      <c r="BP345" s="29">
        <f t="shared" si="243"/>
        <v>-2.0459736663849005E-10</v>
      </c>
      <c r="BR345" s="35"/>
      <c r="BS345" s="35"/>
      <c r="BT345" s="35"/>
      <c r="BZ345" s="35"/>
      <c r="CA345" s="35"/>
      <c r="CB345" s="35"/>
      <c r="CH345" s="35"/>
      <c r="CI345" s="35"/>
      <c r="CJ345" s="35"/>
      <c r="CP345" s="35"/>
      <c r="CQ345" s="35"/>
      <c r="CR345" s="35"/>
      <c r="CX345" s="35"/>
      <c r="CY345" s="35"/>
      <c r="CZ345" s="35"/>
      <c r="DF345" s="35">
        <v>1.145E-8</v>
      </c>
      <c r="DG345" s="35">
        <v>4.4815198087199999</v>
      </c>
      <c r="DH345" s="35">
        <v>19402.7969528166</v>
      </c>
      <c r="DI345" s="29">
        <f t="shared" si="244"/>
        <v>7.7885266342309662E-9</v>
      </c>
      <c r="DJ345" s="29">
        <f t="shared" si="245"/>
        <v>7.7864453514910558E-9</v>
      </c>
      <c r="DK345" s="29">
        <f t="shared" si="246"/>
        <v>7.786445424805536E-9</v>
      </c>
      <c r="DL345" s="29">
        <f t="shared" si="247"/>
        <v>7.7864454248031504E-9</v>
      </c>
      <c r="DN345" s="35">
        <v>1.6500000000000001E-9</v>
      </c>
      <c r="DO345" s="35">
        <v>2.7455709370400001</v>
      </c>
      <c r="DP345" s="35">
        <v>4672.6673142405998</v>
      </c>
      <c r="DQ345" s="29">
        <f t="shared" si="248"/>
        <v>-1.6419650332668651E-9</v>
      </c>
      <c r="DR345" s="29">
        <f t="shared" si="249"/>
        <v>-1.6419747418649733E-9</v>
      </c>
      <c r="DS345" s="29">
        <f t="shared" si="250"/>
        <v>-1.6419747415231246E-9</v>
      </c>
      <c r="DT345" s="29">
        <f t="shared" si="251"/>
        <v>-1.6419747415231361E-9</v>
      </c>
      <c r="DV345" s="35"/>
      <c r="DW345" s="35"/>
      <c r="DX345" s="35"/>
      <c r="ED345" s="35"/>
      <c r="EE345" s="35"/>
      <c r="EF345" s="35"/>
      <c r="EL345" s="35"/>
      <c r="EM345" s="35"/>
      <c r="EN345" s="35"/>
      <c r="ET345" s="35"/>
      <c r="EU345" s="35"/>
      <c r="EV345" s="35"/>
    </row>
    <row r="346" spans="14:152" s="29" customFormat="1" ht="13.5" x14ac:dyDescent="0.3">
      <c r="N346" s="35">
        <v>1.5770000000000002E-8</v>
      </c>
      <c r="O346" s="35">
        <v>5.5485430232399997</v>
      </c>
      <c r="P346" s="35">
        <v>13362.4669604514</v>
      </c>
      <c r="Q346" s="29">
        <f t="shared" si="232"/>
        <v>-1.4040374082218554E-8</v>
      </c>
      <c r="R346" s="29">
        <f t="shared" si="233"/>
        <v>-1.4039147711174307E-8</v>
      </c>
      <c r="S346" s="29">
        <f t="shared" si="234"/>
        <v>-1.4039147754376064E-8</v>
      </c>
      <c r="T346" s="29">
        <f t="shared" si="235"/>
        <v>-1.403914775437484E-8</v>
      </c>
      <c r="V346" s="35">
        <v>2.7099999999999999E-9</v>
      </c>
      <c r="W346" s="35">
        <v>1.4246094514700001</v>
      </c>
      <c r="X346" s="35">
        <v>14054.607308025999</v>
      </c>
      <c r="Y346" s="29">
        <f t="shared" si="236"/>
        <v>-2.5345509569483717E-9</v>
      </c>
      <c r="Z346" s="29">
        <f t="shared" si="237"/>
        <v>-2.5347232025934146E-9</v>
      </c>
      <c r="AA346" s="29">
        <f t="shared" si="238"/>
        <v>-2.5347231965281185E-9</v>
      </c>
      <c r="AB346" s="29">
        <f t="shared" si="239"/>
        <v>-2.5347231965283092E-9</v>
      </c>
      <c r="AD346" s="35"/>
      <c r="AE346" s="35"/>
      <c r="AF346" s="35"/>
      <c r="AL346" s="35"/>
      <c r="AM346" s="35"/>
      <c r="AN346" s="35"/>
      <c r="AT346" s="35"/>
      <c r="AU346" s="35"/>
      <c r="AV346" s="35"/>
      <c r="BB346" s="35"/>
      <c r="BC346" s="35"/>
      <c r="BD346" s="35"/>
      <c r="BJ346" s="35">
        <v>1.01E-9</v>
      </c>
      <c r="BK346" s="35">
        <v>5.94930983227</v>
      </c>
      <c r="BL346" s="35">
        <v>8425.6508378147992</v>
      </c>
      <c r="BM346" s="29">
        <f t="shared" si="240"/>
        <v>-1.455540718997279E-10</v>
      </c>
      <c r="BN346" s="29">
        <f t="shared" si="241"/>
        <v>-1.4566168547165704E-10</v>
      </c>
      <c r="BO346" s="29">
        <f t="shared" si="242"/>
        <v>-1.4566168168138235E-10</v>
      </c>
      <c r="BP346" s="29">
        <f t="shared" si="243"/>
        <v>-1.4566168168149598E-10</v>
      </c>
      <c r="BR346" s="35"/>
      <c r="BS346" s="35"/>
      <c r="BT346" s="35"/>
      <c r="BZ346" s="35"/>
      <c r="CA346" s="35"/>
      <c r="CB346" s="35"/>
      <c r="CH346" s="35"/>
      <c r="CI346" s="35"/>
      <c r="CJ346" s="35"/>
      <c r="CP346" s="35"/>
      <c r="CQ346" s="35"/>
      <c r="CR346" s="35"/>
      <c r="CX346" s="35"/>
      <c r="CY346" s="35"/>
      <c r="CZ346" s="35"/>
      <c r="DF346" s="35">
        <v>9.4799999999999995E-9</v>
      </c>
      <c r="DG346" s="35">
        <v>1.30280088857</v>
      </c>
      <c r="DH346" s="35">
        <v>8273.8208670324002</v>
      </c>
      <c r="DI346" s="29">
        <f t="shared" si="244"/>
        <v>-7.8410057860655874E-9</v>
      </c>
      <c r="DJ346" s="29">
        <f t="shared" si="245"/>
        <v>-7.8415691000462394E-9</v>
      </c>
      <c r="DK346" s="29">
        <f t="shared" si="246"/>
        <v>-7.8415690802069873E-9</v>
      </c>
      <c r="DL346" s="29">
        <f t="shared" si="247"/>
        <v>-7.8415690802075928E-9</v>
      </c>
      <c r="DN346" s="35">
        <v>1.2900000000000001E-9</v>
      </c>
      <c r="DO346" s="35">
        <v>0.94520493982999998</v>
      </c>
      <c r="DP346" s="35">
        <v>419.48464387519999</v>
      </c>
      <c r="DQ346" s="29">
        <f t="shared" si="248"/>
        <v>1.2307330780712784E-10</v>
      </c>
      <c r="DR346" s="29">
        <f t="shared" si="249"/>
        <v>1.2308019152450503E-10</v>
      </c>
      <c r="DS346" s="29">
        <f t="shared" si="250"/>
        <v>1.230801912820503E-10</v>
      </c>
      <c r="DT346" s="29">
        <f t="shared" si="251"/>
        <v>1.2308019128205829E-10</v>
      </c>
      <c r="DV346" s="35"/>
      <c r="DW346" s="35"/>
      <c r="DX346" s="35"/>
      <c r="ED346" s="35"/>
      <c r="EE346" s="35"/>
      <c r="EF346" s="35"/>
      <c r="EL346" s="35"/>
      <c r="EM346" s="35"/>
      <c r="EN346" s="35"/>
      <c r="ET346" s="35"/>
      <c r="EU346" s="35"/>
      <c r="EV346" s="35"/>
    </row>
    <row r="347" spans="14:152" s="29" customFormat="1" ht="13.5" x14ac:dyDescent="0.3">
      <c r="N347" s="35">
        <v>1.6770000000000001E-8</v>
      </c>
      <c r="O347" s="35">
        <v>4.3907393726499997</v>
      </c>
      <c r="P347" s="35">
        <v>8270.2977486834006</v>
      </c>
      <c r="Q347" s="29">
        <f t="shared" si="232"/>
        <v>1.4828381511026898E-8</v>
      </c>
      <c r="R347" s="29">
        <f t="shared" si="233"/>
        <v>1.4829209253054642E-8</v>
      </c>
      <c r="S347" s="29">
        <f t="shared" si="234"/>
        <v>1.4829209223903239E-8</v>
      </c>
      <c r="T347" s="29">
        <f t="shared" si="235"/>
        <v>1.4829209223904132E-8</v>
      </c>
      <c r="V347" s="35">
        <v>2.1299999999999999E-9</v>
      </c>
      <c r="W347" s="35">
        <v>0.21127914063</v>
      </c>
      <c r="X347" s="35">
        <v>1505.2878090929901</v>
      </c>
      <c r="Y347" s="29">
        <f t="shared" si="236"/>
        <v>1.8963950645286957E-9</v>
      </c>
      <c r="Z347" s="29">
        <f t="shared" si="237"/>
        <v>1.8963764080423765E-9</v>
      </c>
      <c r="AA347" s="29">
        <f t="shared" si="238"/>
        <v>1.8963764086994967E-9</v>
      </c>
      <c r="AB347" s="29">
        <f t="shared" si="239"/>
        <v>1.8963764086994756E-9</v>
      </c>
      <c r="AD347" s="35"/>
      <c r="AE347" s="35"/>
      <c r="AF347" s="35"/>
      <c r="AL347" s="35"/>
      <c r="AM347" s="35"/>
      <c r="AN347" s="35"/>
      <c r="AT347" s="35"/>
      <c r="AU347" s="35"/>
      <c r="AV347" s="35"/>
      <c r="BB347" s="35"/>
      <c r="BC347" s="35"/>
      <c r="BD347" s="35"/>
      <c r="BJ347" s="35">
        <v>8.1999999999999996E-10</v>
      </c>
      <c r="BK347" s="35">
        <v>1.8372303709999999E-2</v>
      </c>
      <c r="BL347" s="35">
        <v>9499.2598620055996</v>
      </c>
      <c r="BM347" s="29">
        <f t="shared" si="240"/>
        <v>-7.6559529686188218E-10</v>
      </c>
      <c r="BN347" s="29">
        <f t="shared" si="241"/>
        <v>-7.6563094512620258E-10</v>
      </c>
      <c r="BO347" s="29">
        <f t="shared" si="242"/>
        <v>-7.6563094387081186E-10</v>
      </c>
      <c r="BP347" s="29">
        <f t="shared" si="243"/>
        <v>-7.6563094387085353E-10</v>
      </c>
      <c r="BR347" s="35"/>
      <c r="BS347" s="35"/>
      <c r="BT347" s="35"/>
      <c r="BZ347" s="35"/>
      <c r="CA347" s="35"/>
      <c r="CB347" s="35"/>
      <c r="CH347" s="35"/>
      <c r="CI347" s="35"/>
      <c r="CJ347" s="35"/>
      <c r="CP347" s="35"/>
      <c r="CQ347" s="35"/>
      <c r="CR347" s="35"/>
      <c r="CX347" s="35"/>
      <c r="CY347" s="35"/>
      <c r="CZ347" s="35"/>
      <c r="DF347" s="35">
        <v>1.016E-8</v>
      </c>
      <c r="DG347" s="35">
        <v>5.1446481582999999</v>
      </c>
      <c r="DH347" s="35">
        <v>1596.1864422845999</v>
      </c>
      <c r="DI347" s="29">
        <f t="shared" si="244"/>
        <v>9.5572475242817102E-9</v>
      </c>
      <c r="DJ347" s="29">
        <f t="shared" si="245"/>
        <v>9.5571772022378174E-9</v>
      </c>
      <c r="DK347" s="29">
        <f t="shared" si="246"/>
        <v>9.5571772047147271E-9</v>
      </c>
      <c r="DL347" s="29">
        <f t="shared" si="247"/>
        <v>9.5571772047146543E-9</v>
      </c>
      <c r="DN347" s="35">
        <v>1.67E-9</v>
      </c>
      <c r="DO347" s="35">
        <v>3.43007767272</v>
      </c>
      <c r="DP347" s="35">
        <v>1581.9593482830001</v>
      </c>
      <c r="DQ347" s="29">
        <f t="shared" si="248"/>
        <v>-1.1024704025555428E-9</v>
      </c>
      <c r="DR347" s="29">
        <f t="shared" si="249"/>
        <v>-1.1024957609714362E-9</v>
      </c>
      <c r="DS347" s="29">
        <f t="shared" si="250"/>
        <v>-1.1024957600782838E-9</v>
      </c>
      <c r="DT347" s="29">
        <f t="shared" si="251"/>
        <v>-1.1024957600783104E-9</v>
      </c>
      <c r="DV347" s="35"/>
      <c r="DW347" s="35"/>
      <c r="DX347" s="35"/>
      <c r="ED347" s="35"/>
      <c r="EE347" s="35"/>
      <c r="EF347" s="35"/>
      <c r="EL347" s="35"/>
      <c r="EM347" s="35"/>
      <c r="EN347" s="35"/>
      <c r="ET347" s="35"/>
      <c r="EU347" s="35"/>
      <c r="EV347" s="35"/>
    </row>
    <row r="348" spans="14:152" s="29" customFormat="1" ht="13.5" x14ac:dyDescent="0.3">
      <c r="N348" s="35">
        <v>1.5609999999999999E-8</v>
      </c>
      <c r="O348" s="35">
        <v>0.80246904730000002</v>
      </c>
      <c r="P348" s="35">
        <v>3017.1070100423999</v>
      </c>
      <c r="Q348" s="29">
        <f t="shared" si="232"/>
        <v>1.3991001937415821E-8</v>
      </c>
      <c r="R348" s="29">
        <f t="shared" si="233"/>
        <v>1.3990735013832262E-8</v>
      </c>
      <c r="S348" s="29">
        <f t="shared" si="234"/>
        <v>1.3990735023234063E-8</v>
      </c>
      <c r="T348" s="29">
        <f t="shared" si="235"/>
        <v>1.3990735023233817E-8</v>
      </c>
      <c r="V348" s="35">
        <v>2.6700000000000001E-9</v>
      </c>
      <c r="W348" s="35">
        <v>5.1650101501099996</v>
      </c>
      <c r="X348" s="35">
        <v>3205.5473466643998</v>
      </c>
      <c r="Y348" s="29">
        <f t="shared" si="236"/>
        <v>2.0752676641066229E-9</v>
      </c>
      <c r="Z348" s="29">
        <f t="shared" si="237"/>
        <v>2.075336479450207E-9</v>
      </c>
      <c r="AA348" s="29">
        <f t="shared" si="238"/>
        <v>2.0753364770264801E-9</v>
      </c>
      <c r="AB348" s="29">
        <f t="shared" si="239"/>
        <v>2.0753364770265637E-9</v>
      </c>
      <c r="AD348" s="35"/>
      <c r="AE348" s="35"/>
      <c r="AF348" s="35"/>
      <c r="AL348" s="35"/>
      <c r="AM348" s="35"/>
      <c r="AN348" s="35"/>
      <c r="AT348" s="35"/>
      <c r="AU348" s="35"/>
      <c r="AV348" s="35"/>
      <c r="BB348" s="35"/>
      <c r="BC348" s="35"/>
      <c r="BD348" s="35"/>
      <c r="BJ348" s="35">
        <v>8.0000000000000003E-10</v>
      </c>
      <c r="BK348" s="35">
        <v>0.42550989979999998</v>
      </c>
      <c r="BL348" s="35">
        <v>18052.929543157799</v>
      </c>
      <c r="BM348" s="29">
        <f t="shared" si="240"/>
        <v>-7.9556514956905938E-11</v>
      </c>
      <c r="BN348" s="29">
        <f t="shared" si="241"/>
        <v>-7.974015925688299E-11</v>
      </c>
      <c r="BO348" s="29">
        <f t="shared" si="242"/>
        <v>-7.9740152788732984E-11</v>
      </c>
      <c r="BP348" s="29">
        <f t="shared" si="243"/>
        <v>-7.9740152788959218E-11</v>
      </c>
      <c r="BR348" s="35"/>
      <c r="BS348" s="35"/>
      <c r="BT348" s="35"/>
      <c r="BZ348" s="35"/>
      <c r="CA348" s="35"/>
      <c r="CB348" s="35"/>
      <c r="CH348" s="35"/>
      <c r="CI348" s="35"/>
      <c r="CJ348" s="35"/>
      <c r="CP348" s="35"/>
      <c r="CQ348" s="35"/>
      <c r="CR348" s="35"/>
      <c r="CX348" s="35"/>
      <c r="CY348" s="35"/>
      <c r="CZ348" s="35"/>
      <c r="DF348" s="35">
        <v>8.3199999999999994E-9</v>
      </c>
      <c r="DG348" s="35">
        <v>5.6062365203000004</v>
      </c>
      <c r="DH348" s="35">
        <v>3340.1923506061898</v>
      </c>
      <c r="DI348" s="29">
        <f t="shared" si="244"/>
        <v>-8.2042085370208278E-9</v>
      </c>
      <c r="DJ348" s="29">
        <f t="shared" si="245"/>
        <v>-8.204267573173169E-9</v>
      </c>
      <c r="DK348" s="29">
        <f t="shared" si="246"/>
        <v>-8.2042675710940952E-9</v>
      </c>
      <c r="DL348" s="29">
        <f t="shared" si="247"/>
        <v>-8.2042675710941531E-9</v>
      </c>
      <c r="DN348" s="35">
        <v>1.3600000000000001E-9</v>
      </c>
      <c r="DO348" s="35">
        <v>3.6887794595600001</v>
      </c>
      <c r="DP348" s="35">
        <v>13171.0014406876</v>
      </c>
      <c r="DQ348" s="29">
        <f t="shared" si="248"/>
        <v>-9.0682364842169318E-10</v>
      </c>
      <c r="DR348" s="29">
        <f t="shared" si="249"/>
        <v>-9.0699422976195439E-10</v>
      </c>
      <c r="DS348" s="29">
        <f t="shared" si="250"/>
        <v>-9.0699422375425399E-10</v>
      </c>
      <c r="DT348" s="29">
        <f t="shared" si="251"/>
        <v>-9.0699422375445572E-10</v>
      </c>
      <c r="DV348" s="35"/>
      <c r="DW348" s="35"/>
      <c r="DX348" s="35"/>
      <c r="ED348" s="35"/>
      <c r="EE348" s="35"/>
      <c r="EF348" s="35"/>
      <c r="EL348" s="35"/>
      <c r="EM348" s="35"/>
      <c r="EN348" s="35"/>
      <c r="ET348" s="35"/>
      <c r="EU348" s="35"/>
      <c r="EV348" s="35"/>
    </row>
    <row r="349" spans="14:152" s="29" customFormat="1" ht="13.5" x14ac:dyDescent="0.3">
      <c r="N349" s="35">
        <v>1.5519999999999999E-8</v>
      </c>
      <c r="O349" s="35">
        <v>2.6687685018199998</v>
      </c>
      <c r="P349" s="35">
        <v>3024.2205570432002</v>
      </c>
      <c r="Q349" s="29">
        <f t="shared" si="232"/>
        <v>7.5143890191067121E-10</v>
      </c>
      <c r="R349" s="29">
        <f t="shared" si="233"/>
        <v>7.5203800018487353E-10</v>
      </c>
      <c r="S349" s="29">
        <f t="shared" si="234"/>
        <v>7.5203797908374115E-10</v>
      </c>
      <c r="T349" s="29">
        <f t="shared" si="235"/>
        <v>7.5203797908440207E-10</v>
      </c>
      <c r="V349" s="35">
        <v>2.1200000000000001E-9</v>
      </c>
      <c r="W349" s="35">
        <v>4.2620283835299997</v>
      </c>
      <c r="X349" s="35">
        <v>6546.1597733642002</v>
      </c>
      <c r="Y349" s="29">
        <f t="shared" si="236"/>
        <v>-1.7151046262560748E-9</v>
      </c>
      <c r="Z349" s="29">
        <f t="shared" si="237"/>
        <v>-1.7152088638926187E-9</v>
      </c>
      <c r="AA349" s="29">
        <f t="shared" si="238"/>
        <v>-1.7152088602214274E-9</v>
      </c>
      <c r="AB349" s="29">
        <f t="shared" si="239"/>
        <v>-1.7152088602215334E-9</v>
      </c>
      <c r="AD349" s="35"/>
      <c r="AE349" s="35"/>
      <c r="AF349" s="35"/>
      <c r="AL349" s="35"/>
      <c r="AM349" s="35"/>
      <c r="AN349" s="35"/>
      <c r="AT349" s="35"/>
      <c r="AU349" s="35"/>
      <c r="AV349" s="35"/>
      <c r="BB349" s="35"/>
      <c r="BC349" s="35"/>
      <c r="BD349" s="35"/>
      <c r="BJ349" s="35">
        <v>8.3000000000000003E-10</v>
      </c>
      <c r="BK349" s="35">
        <v>2.9658975221300001</v>
      </c>
      <c r="BL349" s="35">
        <v>6652.7756659318002</v>
      </c>
      <c r="BM349" s="29">
        <f t="shared" si="240"/>
        <v>-4.0297975193780145E-10</v>
      </c>
      <c r="BN349" s="29">
        <f t="shared" si="241"/>
        <v>-4.0304143952368013E-10</v>
      </c>
      <c r="BO349" s="29">
        <f t="shared" si="242"/>
        <v>-4.0304143735100252E-10</v>
      </c>
      <c r="BP349" s="29">
        <f t="shared" si="243"/>
        <v>-4.0304143735107469E-10</v>
      </c>
      <c r="BR349" s="35"/>
      <c r="BS349" s="35"/>
      <c r="BT349" s="35"/>
      <c r="BZ349" s="35"/>
      <c r="CA349" s="35"/>
      <c r="CB349" s="35"/>
      <c r="CH349" s="35"/>
      <c r="CI349" s="35"/>
      <c r="CJ349" s="35"/>
      <c r="CP349" s="35"/>
      <c r="CQ349" s="35"/>
      <c r="CR349" s="35"/>
      <c r="CX349" s="35"/>
      <c r="CY349" s="35"/>
      <c r="CZ349" s="35"/>
      <c r="DF349" s="35">
        <v>1.035E-8</v>
      </c>
      <c r="DG349" s="35">
        <v>4.7189310687399999</v>
      </c>
      <c r="DH349" s="35">
        <v>419.48464387519999</v>
      </c>
      <c r="DI349" s="29">
        <f t="shared" si="244"/>
        <v>5.2909381997872014E-9</v>
      </c>
      <c r="DJ349" s="29">
        <f t="shared" si="245"/>
        <v>5.2908905143142793E-9</v>
      </c>
      <c r="DK349" s="29">
        <f t="shared" si="246"/>
        <v>5.2908905159938356E-9</v>
      </c>
      <c r="DL349" s="29">
        <f t="shared" si="247"/>
        <v>5.2908905159937868E-9</v>
      </c>
      <c r="DN349" s="35">
        <v>1.6000000000000001E-9</v>
      </c>
      <c r="DO349" s="35">
        <v>0.68321924762999997</v>
      </c>
      <c r="DP349" s="35">
        <v>6475.0393049623999</v>
      </c>
      <c r="DQ349" s="29">
        <f t="shared" si="248"/>
        <v>9.1235552558091112E-10</v>
      </c>
      <c r="DR349" s="29">
        <f t="shared" si="249"/>
        <v>9.1224676278831931E-10</v>
      </c>
      <c r="DS349" s="29">
        <f t="shared" si="250"/>
        <v>9.1224676661922589E-10</v>
      </c>
      <c r="DT349" s="29">
        <f t="shared" si="251"/>
        <v>9.1224676661911381E-10</v>
      </c>
      <c r="DV349" s="35"/>
      <c r="DW349" s="35"/>
      <c r="DX349" s="35"/>
      <c r="ED349" s="35"/>
      <c r="EE349" s="35"/>
      <c r="EF349" s="35"/>
      <c r="EL349" s="35"/>
      <c r="EM349" s="35"/>
      <c r="EN349" s="35"/>
      <c r="ET349" s="35"/>
      <c r="EU349" s="35"/>
      <c r="EV349" s="35"/>
    </row>
    <row r="350" spans="14:152" s="29" customFormat="1" ht="13.5" x14ac:dyDescent="0.3">
      <c r="N350" s="35">
        <v>1.7080000000000001E-8</v>
      </c>
      <c r="O350" s="35">
        <v>2.0972135089799999</v>
      </c>
      <c r="P350" s="35">
        <v>2814.4445799542</v>
      </c>
      <c r="Q350" s="29">
        <f t="shared" si="232"/>
        <v>-1.3224503784016316E-8</v>
      </c>
      <c r="R350" s="29">
        <f t="shared" si="233"/>
        <v>-1.3224892542444444E-8</v>
      </c>
      <c r="S350" s="29">
        <f t="shared" si="234"/>
        <v>-1.3224892528752042E-8</v>
      </c>
      <c r="T350" s="29">
        <f t="shared" si="235"/>
        <v>-1.3224892528752503E-8</v>
      </c>
      <c r="V350" s="35">
        <v>2.11E-9</v>
      </c>
      <c r="W350" s="35">
        <v>6.2140168426300004</v>
      </c>
      <c r="X350" s="35">
        <v>3253.3042221599999</v>
      </c>
      <c r="Y350" s="29">
        <f t="shared" si="236"/>
        <v>-1.6969263477671849E-9</v>
      </c>
      <c r="Z350" s="29">
        <f t="shared" si="237"/>
        <v>-1.69687421139361E-9</v>
      </c>
      <c r="AA350" s="29">
        <f t="shared" si="238"/>
        <v>-1.6968742132299878E-9</v>
      </c>
      <c r="AB350" s="29">
        <f t="shared" si="239"/>
        <v>-1.6968742132299253E-9</v>
      </c>
      <c r="AD350" s="35"/>
      <c r="AE350" s="35"/>
      <c r="AF350" s="35"/>
      <c r="AL350" s="35"/>
      <c r="AM350" s="35"/>
      <c r="AN350" s="35"/>
      <c r="AT350" s="35"/>
      <c r="AU350" s="35"/>
      <c r="AV350" s="35"/>
      <c r="BB350" s="35"/>
      <c r="BC350" s="35"/>
      <c r="BD350" s="35"/>
      <c r="BJ350" s="35">
        <v>8.0000000000000003E-10</v>
      </c>
      <c r="BK350" s="35">
        <v>4.6144616876200004</v>
      </c>
      <c r="BL350" s="35">
        <v>3914.9572250346</v>
      </c>
      <c r="BM350" s="29">
        <f t="shared" si="240"/>
        <v>4.8830720836304113E-10</v>
      </c>
      <c r="BN350" s="29">
        <f t="shared" si="241"/>
        <v>4.8827550455479198E-10</v>
      </c>
      <c r="BO350" s="29">
        <f t="shared" si="242"/>
        <v>4.8827550567147061E-10</v>
      </c>
      <c r="BP350" s="29">
        <f t="shared" si="243"/>
        <v>4.8827550567143463E-10</v>
      </c>
      <c r="BR350" s="35"/>
      <c r="BS350" s="35"/>
      <c r="BT350" s="35"/>
      <c r="BZ350" s="35"/>
      <c r="CA350" s="35"/>
      <c r="CB350" s="35"/>
      <c r="CH350" s="35"/>
      <c r="CI350" s="35"/>
      <c r="CJ350" s="35"/>
      <c r="CP350" s="35"/>
      <c r="CQ350" s="35"/>
      <c r="CR350" s="35"/>
      <c r="CX350" s="35"/>
      <c r="CY350" s="35"/>
      <c r="CZ350" s="35"/>
      <c r="DF350" s="35">
        <v>9.0300000000000005E-9</v>
      </c>
      <c r="DG350" s="35">
        <v>0.45419000582000002</v>
      </c>
      <c r="DH350" s="35">
        <v>12995.225377836799</v>
      </c>
      <c r="DI350" s="29">
        <f t="shared" si="244"/>
        <v>-4.6133624495473736E-9</v>
      </c>
      <c r="DJ350" s="29">
        <f t="shared" si="245"/>
        <v>-4.6146515059279767E-9</v>
      </c>
      <c r="DK350" s="29">
        <f t="shared" si="246"/>
        <v>-4.6146514605278387E-9</v>
      </c>
      <c r="DL350" s="29">
        <f t="shared" si="247"/>
        <v>-4.6146514605291614E-9</v>
      </c>
      <c r="DN350" s="35">
        <v>1.2900000000000001E-9</v>
      </c>
      <c r="DO350" s="35">
        <v>4.4654822374299998</v>
      </c>
      <c r="DP350" s="35">
        <v>9499.2598620055996</v>
      </c>
      <c r="DQ350" s="29">
        <f t="shared" si="248"/>
        <v>-1.3011748013113879E-10</v>
      </c>
      <c r="DR350" s="29">
        <f t="shared" si="249"/>
        <v>-1.2996168118327941E-10</v>
      </c>
      <c r="DS350" s="29">
        <f t="shared" si="250"/>
        <v>-1.2996168667080366E-10</v>
      </c>
      <c r="DT350" s="29">
        <f t="shared" si="251"/>
        <v>-1.2996168667062126E-10</v>
      </c>
      <c r="DV350" s="35"/>
      <c r="DW350" s="35"/>
      <c r="DX350" s="35"/>
      <c r="ED350" s="35"/>
      <c r="EE350" s="35"/>
      <c r="EF350" s="35"/>
      <c r="EL350" s="35"/>
      <c r="EM350" s="35"/>
      <c r="EN350" s="35"/>
      <c r="ET350" s="35"/>
      <c r="EU350" s="35"/>
      <c r="EV350" s="35"/>
    </row>
    <row r="351" spans="14:152" s="29" customFormat="1" ht="13.5" x14ac:dyDescent="0.3">
      <c r="N351" s="35">
        <v>2.1089999999999999E-8</v>
      </c>
      <c r="O351" s="35">
        <v>1.4873390849599999</v>
      </c>
      <c r="P351" s="35">
        <v>2679.3794999187999</v>
      </c>
      <c r="Q351" s="29">
        <f t="shared" si="232"/>
        <v>1.0979442000212995E-8</v>
      </c>
      <c r="R351" s="29">
        <f t="shared" si="233"/>
        <v>1.0980058546807178E-8</v>
      </c>
      <c r="S351" s="29">
        <f t="shared" si="234"/>
        <v>1.0980058525091775E-8</v>
      </c>
      <c r="T351" s="29">
        <f t="shared" si="235"/>
        <v>1.0980058525092413E-8</v>
      </c>
      <c r="V351" s="35">
        <v>2.33E-9</v>
      </c>
      <c r="W351" s="35">
        <v>3.7200759774900001</v>
      </c>
      <c r="X351" s="35">
        <v>3346.1353510071999</v>
      </c>
      <c r="Y351" s="29">
        <f t="shared" si="236"/>
        <v>1.2065822619564416E-10</v>
      </c>
      <c r="Z351" s="29">
        <f t="shared" si="237"/>
        <v>1.2075772521280369E-10</v>
      </c>
      <c r="AA351" s="29">
        <f t="shared" si="238"/>
        <v>1.2075772170831897E-10</v>
      </c>
      <c r="AB351" s="29">
        <f t="shared" si="239"/>
        <v>1.2075772170841818E-10</v>
      </c>
      <c r="AD351" s="35"/>
      <c r="AE351" s="35"/>
      <c r="AF351" s="35"/>
      <c r="AL351" s="35"/>
      <c r="AM351" s="35"/>
      <c r="AN351" s="35"/>
      <c r="AT351" s="35"/>
      <c r="AU351" s="35"/>
      <c r="AV351" s="35"/>
      <c r="BB351" s="35"/>
      <c r="BC351" s="35"/>
      <c r="BD351" s="35"/>
      <c r="BJ351" s="35">
        <v>7.8999999999999996E-10</v>
      </c>
      <c r="BK351" s="35">
        <v>1.50228636499</v>
      </c>
      <c r="BL351" s="35">
        <v>2111.6503133776</v>
      </c>
      <c r="BM351" s="29">
        <f t="shared" si="240"/>
        <v>-2.5511616391702601E-10</v>
      </c>
      <c r="BN351" s="29">
        <f t="shared" si="241"/>
        <v>-2.5513633991210678E-10</v>
      </c>
      <c r="BO351" s="29">
        <f t="shared" si="242"/>
        <v>-2.5513633920148139E-10</v>
      </c>
      <c r="BP351" s="29">
        <f t="shared" si="243"/>
        <v>-2.5513633920150264E-10</v>
      </c>
      <c r="BR351" s="35"/>
      <c r="BS351" s="35"/>
      <c r="BT351" s="35"/>
      <c r="BZ351" s="35"/>
      <c r="CA351" s="35"/>
      <c r="CB351" s="35"/>
      <c r="CH351" s="35"/>
      <c r="CI351" s="35"/>
      <c r="CJ351" s="35"/>
      <c r="CP351" s="35"/>
      <c r="CQ351" s="35"/>
      <c r="CR351" s="35"/>
      <c r="CX351" s="35"/>
      <c r="CY351" s="35"/>
      <c r="CZ351" s="35"/>
      <c r="DF351" s="35">
        <v>1.089E-8</v>
      </c>
      <c r="DG351" s="35">
        <v>0.51294377636999999</v>
      </c>
      <c r="DH351" s="35">
        <v>11250.799393421599</v>
      </c>
      <c r="DI351" s="29">
        <f t="shared" si="244"/>
        <v>5.5607833805639164E-9</v>
      </c>
      <c r="DJ351" s="29">
        <f t="shared" si="245"/>
        <v>5.5621295284029523E-9</v>
      </c>
      <c r="DK351" s="29">
        <f t="shared" si="246"/>
        <v>5.5621294809915917E-9</v>
      </c>
      <c r="DL351" s="29">
        <f t="shared" si="247"/>
        <v>5.562129480993189E-9</v>
      </c>
      <c r="DN351" s="35">
        <v>1.44E-9</v>
      </c>
      <c r="DO351" s="35">
        <v>1.88085102951</v>
      </c>
      <c r="DP351" s="35">
        <v>9468.2678772569998</v>
      </c>
      <c r="DQ351" s="29">
        <f t="shared" si="248"/>
        <v>2.2178227958146843E-10</v>
      </c>
      <c r="DR351" s="29">
        <f t="shared" si="249"/>
        <v>2.2161012162799085E-10</v>
      </c>
      <c r="DS351" s="29">
        <f t="shared" si="250"/>
        <v>2.2161012769172133E-10</v>
      </c>
      <c r="DT351" s="29">
        <f t="shared" si="251"/>
        <v>2.2161012769155957E-10</v>
      </c>
      <c r="DV351" s="35"/>
      <c r="DW351" s="35"/>
      <c r="DX351" s="35"/>
      <c r="ED351" s="35"/>
      <c r="EE351" s="35"/>
      <c r="EF351" s="35"/>
      <c r="EL351" s="35"/>
      <c r="EM351" s="35"/>
      <c r="EN351" s="35"/>
      <c r="ET351" s="35"/>
      <c r="EU351" s="35"/>
      <c r="EV351" s="35"/>
    </row>
    <row r="352" spans="14:152" s="29" customFormat="1" ht="13.5" x14ac:dyDescent="0.3">
      <c r="N352" s="35">
        <v>1.5469999999999999E-8</v>
      </c>
      <c r="O352" s="35">
        <v>2.12956399169</v>
      </c>
      <c r="P352" s="35">
        <v>661.23292678099995</v>
      </c>
      <c r="Q352" s="29">
        <f t="shared" si="232"/>
        <v>1.4765876656471341E-8</v>
      </c>
      <c r="R352" s="29">
        <f t="shared" si="233"/>
        <v>1.4765915645031374E-8</v>
      </c>
      <c r="S352" s="29">
        <f t="shared" si="234"/>
        <v>1.4765915643658162E-8</v>
      </c>
      <c r="T352" s="29">
        <f t="shared" si="235"/>
        <v>1.4765915643658202E-8</v>
      </c>
      <c r="V352" s="35">
        <v>2.7400000000000001E-9</v>
      </c>
      <c r="W352" s="35">
        <v>2.9198656913500001</v>
      </c>
      <c r="X352" s="35">
        <v>10713.9948813262</v>
      </c>
      <c r="Y352" s="29">
        <f t="shared" si="236"/>
        <v>1.4659637434188097E-9</v>
      </c>
      <c r="Z352" s="29">
        <f t="shared" si="237"/>
        <v>1.4662806703919628E-9</v>
      </c>
      <c r="AA352" s="29">
        <f t="shared" si="238"/>
        <v>1.4662806592297853E-9</v>
      </c>
      <c r="AB352" s="29">
        <f t="shared" si="239"/>
        <v>1.4662806592301801E-9</v>
      </c>
      <c r="AD352" s="35"/>
      <c r="AE352" s="35"/>
      <c r="AF352" s="35"/>
      <c r="AL352" s="35"/>
      <c r="AM352" s="35"/>
      <c r="AN352" s="35"/>
      <c r="AT352" s="35"/>
      <c r="AU352" s="35"/>
      <c r="AV352" s="35"/>
      <c r="BB352" s="35"/>
      <c r="BC352" s="35"/>
      <c r="BD352" s="35"/>
      <c r="BJ352" s="35">
        <v>8.9000000000000003E-10</v>
      </c>
      <c r="BK352" s="35">
        <v>3.5297797549599998</v>
      </c>
      <c r="BL352" s="35">
        <v>9485.0327680040009</v>
      </c>
      <c r="BM352" s="29">
        <f t="shared" si="240"/>
        <v>7.7888075502938916E-10</v>
      </c>
      <c r="BN352" s="29">
        <f t="shared" si="241"/>
        <v>7.7893294673173953E-10</v>
      </c>
      <c r="BO352" s="29">
        <f t="shared" si="242"/>
        <v>7.7893294489367349E-10</v>
      </c>
      <c r="BP352" s="29">
        <f t="shared" si="243"/>
        <v>7.7893294489373459E-10</v>
      </c>
      <c r="BR352" s="35"/>
      <c r="BS352" s="35"/>
      <c r="BT352" s="35"/>
      <c r="BZ352" s="35"/>
      <c r="CA352" s="35"/>
      <c r="CB352" s="35"/>
      <c r="CH352" s="35"/>
      <c r="CI352" s="35"/>
      <c r="CJ352" s="35"/>
      <c r="CP352" s="35"/>
      <c r="CQ352" s="35"/>
      <c r="CR352" s="35"/>
      <c r="CX352" s="35"/>
      <c r="CY352" s="35"/>
      <c r="CZ352" s="35"/>
      <c r="DF352" s="35">
        <v>8.4000000000000008E-9</v>
      </c>
      <c r="DG352" s="35">
        <v>5.3085802800800002</v>
      </c>
      <c r="DH352" s="35">
        <v>26084.021806216198</v>
      </c>
      <c r="DI352" s="29">
        <f t="shared" si="244"/>
        <v>-1.1316931327186552E-9</v>
      </c>
      <c r="DJ352" s="29">
        <f t="shared" si="245"/>
        <v>-1.1289186055382824E-9</v>
      </c>
      <c r="DK352" s="29">
        <f t="shared" si="246"/>
        <v>-1.1289187032632816E-9</v>
      </c>
      <c r="DL352" s="29">
        <f t="shared" si="247"/>
        <v>-1.1289187032604425E-9</v>
      </c>
      <c r="DN352" s="35">
        <v>1.49E-9</v>
      </c>
      <c r="DO352" s="35">
        <v>3.4911881027399998</v>
      </c>
      <c r="DP352" s="35">
        <v>14158.747713615599</v>
      </c>
      <c r="DQ352" s="29">
        <f t="shared" si="248"/>
        <v>8.3215157747683275E-10</v>
      </c>
      <c r="DR352" s="29">
        <f t="shared" si="249"/>
        <v>8.3237519690398042E-10</v>
      </c>
      <c r="DS352" s="29">
        <f t="shared" si="250"/>
        <v>8.3237518902823902E-10</v>
      </c>
      <c r="DT352" s="29">
        <f t="shared" si="251"/>
        <v>8.323751890284848E-10</v>
      </c>
      <c r="DV352" s="35"/>
      <c r="DW352" s="35"/>
      <c r="DX352" s="35"/>
      <c r="ED352" s="35"/>
      <c r="EE352" s="35"/>
      <c r="EF352" s="35"/>
      <c r="EL352" s="35"/>
      <c r="EM352" s="35"/>
      <c r="EN352" s="35"/>
      <c r="ET352" s="35"/>
      <c r="EU352" s="35"/>
      <c r="EV352" s="35"/>
    </row>
    <row r="353" spans="14:152" s="29" customFormat="1" ht="13.5" x14ac:dyDescent="0.3">
      <c r="N353" s="35">
        <v>1.7640000000000001E-8</v>
      </c>
      <c r="O353" s="35">
        <v>5.9051707929499999</v>
      </c>
      <c r="P353" s="35">
        <v>3326.3853326981998</v>
      </c>
      <c r="Q353" s="29">
        <f t="shared" si="232"/>
        <v>-1.7127194264204172E-8</v>
      </c>
      <c r="R353" s="29">
        <f t="shared" si="233"/>
        <v>-1.7127373737283849E-8</v>
      </c>
      <c r="S353" s="29">
        <f t="shared" si="234"/>
        <v>-1.7127373730963078E-8</v>
      </c>
      <c r="T353" s="29">
        <f t="shared" si="235"/>
        <v>-1.712737373096326E-8</v>
      </c>
      <c r="V353" s="35">
        <v>2.0099999999999999E-9</v>
      </c>
      <c r="W353" s="35">
        <v>3.3669529549199999</v>
      </c>
      <c r="X353" s="35">
        <v>6.6836638740999996</v>
      </c>
      <c r="Y353" s="29">
        <f t="shared" si="236"/>
        <v>-1.8989801592740054E-9</v>
      </c>
      <c r="Z353" s="29">
        <f t="shared" si="237"/>
        <v>-1.8989802155404565E-9</v>
      </c>
      <c r="AA353" s="29">
        <f t="shared" si="238"/>
        <v>-1.898980215538475E-9</v>
      </c>
      <c r="AB353" s="29">
        <f t="shared" si="239"/>
        <v>-1.898980215538475E-9</v>
      </c>
      <c r="AD353" s="35"/>
      <c r="AE353" s="35"/>
      <c r="AF353" s="35"/>
      <c r="AL353" s="35"/>
      <c r="AM353" s="35"/>
      <c r="AN353" s="35"/>
      <c r="AT353" s="35"/>
      <c r="AU353" s="35"/>
      <c r="AV353" s="35"/>
      <c r="BB353" s="35"/>
      <c r="BC353" s="35"/>
      <c r="BD353" s="35"/>
      <c r="BJ353" s="35">
        <v>8.6000000000000003E-10</v>
      </c>
      <c r="BK353" s="35">
        <v>0.41976545793999998</v>
      </c>
      <c r="BL353" s="35">
        <v>956.28915597059995</v>
      </c>
      <c r="BM353" s="29">
        <f t="shared" si="240"/>
        <v>-8.3457806835897387E-10</v>
      </c>
      <c r="BN353" s="29">
        <f t="shared" si="241"/>
        <v>-8.3458060475209618E-10</v>
      </c>
      <c r="BO353" s="29">
        <f t="shared" si="242"/>
        <v>-8.3458060466276253E-10</v>
      </c>
      <c r="BP353" s="29">
        <f t="shared" si="243"/>
        <v>-8.3458060466276543E-10</v>
      </c>
      <c r="BR353" s="35"/>
      <c r="BS353" s="35"/>
      <c r="BT353" s="35"/>
      <c r="BZ353" s="35"/>
      <c r="CA353" s="35"/>
      <c r="CB353" s="35"/>
      <c r="CH353" s="35"/>
      <c r="CI353" s="35"/>
      <c r="CJ353" s="35"/>
      <c r="CP353" s="35"/>
      <c r="CQ353" s="35"/>
      <c r="CR353" s="35"/>
      <c r="CX353" s="35"/>
      <c r="CY353" s="35"/>
      <c r="CZ353" s="35"/>
      <c r="DF353" s="35">
        <v>9.8999999999999993E-9</v>
      </c>
      <c r="DG353" s="35">
        <v>2.0677636886499999</v>
      </c>
      <c r="DH353" s="35">
        <v>7255.5696517344004</v>
      </c>
      <c r="DI353" s="29">
        <f t="shared" si="244"/>
        <v>8.5345439064462253E-9</v>
      </c>
      <c r="DJ353" s="29">
        <f t="shared" si="245"/>
        <v>8.5350090588556653E-9</v>
      </c>
      <c r="DK353" s="29">
        <f t="shared" si="246"/>
        <v>8.5350090424736197E-9</v>
      </c>
      <c r="DL353" s="29">
        <f t="shared" si="247"/>
        <v>8.5350090424741193E-9</v>
      </c>
      <c r="DN353" s="35">
        <v>1.38E-9</v>
      </c>
      <c r="DO353" s="35">
        <v>1.92770959208</v>
      </c>
      <c r="DP353" s="35">
        <v>15.252471184999999</v>
      </c>
      <c r="DQ353" s="29">
        <f t="shared" si="248"/>
        <v>-7.8448561403970148E-10</v>
      </c>
      <c r="DR353" s="29">
        <f t="shared" si="249"/>
        <v>-7.8448539274721683E-10</v>
      </c>
      <c r="DS353" s="29">
        <f t="shared" si="250"/>
        <v>-7.8448539275501115E-10</v>
      </c>
      <c r="DT353" s="29">
        <f t="shared" si="251"/>
        <v>-7.8448539275501073E-10</v>
      </c>
      <c r="DV353" s="35"/>
      <c r="DW353" s="35"/>
      <c r="DX353" s="35"/>
      <c r="ED353" s="35"/>
      <c r="EE353" s="35"/>
      <c r="EF353" s="35"/>
      <c r="EL353" s="35"/>
      <c r="EM353" s="35"/>
      <c r="EN353" s="35"/>
      <c r="ET353" s="35"/>
      <c r="EU353" s="35"/>
      <c r="EV353" s="35"/>
    </row>
    <row r="354" spans="14:152" s="29" customFormat="1" ht="13.5" x14ac:dyDescent="0.3">
      <c r="N354" s="35">
        <v>1.503E-8</v>
      </c>
      <c r="O354" s="35">
        <v>4.3438918316999997</v>
      </c>
      <c r="P354" s="35">
        <v>13936.794505133999</v>
      </c>
      <c r="Q354" s="29">
        <f t="shared" si="232"/>
        <v>-3.0332682370876247E-9</v>
      </c>
      <c r="R354" s="29">
        <f t="shared" si="233"/>
        <v>-3.0358899643329513E-9</v>
      </c>
      <c r="S354" s="29">
        <f t="shared" si="234"/>
        <v>-3.0358898719937952E-9</v>
      </c>
      <c r="T354" s="29">
        <f t="shared" si="235"/>
        <v>-3.0358898719963053E-9</v>
      </c>
      <c r="V354" s="35">
        <v>2.23E-9</v>
      </c>
      <c r="W354" s="35">
        <v>3.0878859915899999</v>
      </c>
      <c r="X354" s="35">
        <v>401.67212175719999</v>
      </c>
      <c r="Y354" s="29">
        <f t="shared" si="236"/>
        <v>-2.1911128508473018E-9</v>
      </c>
      <c r="Z354" s="29">
        <f t="shared" si="237"/>
        <v>-2.1911149791705828E-9</v>
      </c>
      <c r="AA354" s="29">
        <f t="shared" si="238"/>
        <v>-2.1911149790956208E-9</v>
      </c>
      <c r="AB354" s="29">
        <f t="shared" si="239"/>
        <v>-2.1911149790956229E-9</v>
      </c>
      <c r="AD354" s="35"/>
      <c r="AE354" s="35"/>
      <c r="AF354" s="35"/>
      <c r="AL354" s="35"/>
      <c r="AM354" s="35"/>
      <c r="AN354" s="35"/>
      <c r="AT354" s="35"/>
      <c r="AU354" s="35"/>
      <c r="AV354" s="35"/>
      <c r="BB354" s="35"/>
      <c r="BC354" s="35"/>
      <c r="BD354" s="35"/>
      <c r="BJ354" s="35">
        <v>8.7999999999999996E-10</v>
      </c>
      <c r="BK354" s="35">
        <v>5.4601331793399996</v>
      </c>
      <c r="BL354" s="35">
        <v>16460.333529524902</v>
      </c>
      <c r="BM354" s="29">
        <f t="shared" si="240"/>
        <v>-7.6740755591500807E-10</v>
      </c>
      <c r="BN354" s="29">
        <f t="shared" si="241"/>
        <v>-7.6731694550372935E-10</v>
      </c>
      <c r="BO354" s="29">
        <f t="shared" si="242"/>
        <v>-7.6731694869575088E-10</v>
      </c>
      <c r="BP354" s="29">
        <f t="shared" si="243"/>
        <v>-7.6731694869565286E-10</v>
      </c>
      <c r="BR354" s="35"/>
      <c r="BS354" s="35"/>
      <c r="BT354" s="35"/>
      <c r="BZ354" s="35"/>
      <c r="CA354" s="35"/>
      <c r="CB354" s="35"/>
      <c r="CH354" s="35"/>
      <c r="CI354" s="35"/>
      <c r="CJ354" s="35"/>
      <c r="CP354" s="35"/>
      <c r="CQ354" s="35"/>
      <c r="CR354" s="35"/>
      <c r="CX354" s="35"/>
      <c r="CY354" s="35"/>
      <c r="CZ354" s="35"/>
      <c r="DF354" s="35">
        <v>8.0800000000000002E-9</v>
      </c>
      <c r="DG354" s="35">
        <v>6.2563081999300003</v>
      </c>
      <c r="DH354" s="35">
        <v>15508.6151232744</v>
      </c>
      <c r="DI354" s="29">
        <f t="shared" si="244"/>
        <v>6.9509091022792553E-9</v>
      </c>
      <c r="DJ354" s="29">
        <f t="shared" si="245"/>
        <v>6.9517254222398866E-9</v>
      </c>
      <c r="DK354" s="29">
        <f t="shared" si="246"/>
        <v>6.9517253934927944E-9</v>
      </c>
      <c r="DL354" s="29">
        <f t="shared" si="247"/>
        <v>6.9517253934934959E-9</v>
      </c>
      <c r="DN354" s="35">
        <v>1.7200000000000001E-9</v>
      </c>
      <c r="DO354" s="35">
        <v>0.23189971635000001</v>
      </c>
      <c r="DP354" s="35">
        <v>12323.423096008801</v>
      </c>
      <c r="DQ354" s="29">
        <f t="shared" si="248"/>
        <v>1.3435878937865086E-9</v>
      </c>
      <c r="DR354" s="29">
        <f t="shared" si="249"/>
        <v>1.3434187624627873E-9</v>
      </c>
      <c r="DS354" s="29">
        <f t="shared" si="250"/>
        <v>1.3434187684204171E-9</v>
      </c>
      <c r="DT354" s="29">
        <f t="shared" si="251"/>
        <v>1.3434187684202341E-9</v>
      </c>
      <c r="DV354" s="35"/>
      <c r="DW354" s="35"/>
      <c r="DX354" s="35"/>
      <c r="ED354" s="35"/>
      <c r="EE354" s="35"/>
      <c r="EF354" s="35"/>
      <c r="EL354" s="35"/>
      <c r="EM354" s="35"/>
      <c r="EN354" s="35"/>
      <c r="ET354" s="35"/>
      <c r="EU354" s="35"/>
      <c r="EV354" s="35"/>
    </row>
    <row r="355" spans="14:152" s="29" customFormat="1" ht="13.5" x14ac:dyDescent="0.3">
      <c r="N355" s="35">
        <v>1.5040000000000001E-8</v>
      </c>
      <c r="O355" s="35">
        <v>0.83367652470999998</v>
      </c>
      <c r="P355" s="35">
        <v>4775.7600884592002</v>
      </c>
      <c r="Q355" s="29">
        <f t="shared" si="232"/>
        <v>-1.4895472623172843E-8</v>
      </c>
      <c r="R355" s="29">
        <f t="shared" si="233"/>
        <v>-1.4895345651027506E-8</v>
      </c>
      <c r="S355" s="29">
        <f t="shared" si="234"/>
        <v>-1.4895345655500628E-8</v>
      </c>
      <c r="T355" s="29">
        <f t="shared" si="235"/>
        <v>-1.489534565550048E-8</v>
      </c>
      <c r="V355" s="35">
        <v>2.3400000000000002E-9</v>
      </c>
      <c r="W355" s="35">
        <v>2.2426826920199998</v>
      </c>
      <c r="X355" s="35">
        <v>110.2063212194</v>
      </c>
      <c r="Y355" s="29">
        <f t="shared" si="236"/>
        <v>-1.470914833764345E-9</v>
      </c>
      <c r="Z355" s="29">
        <f t="shared" si="237"/>
        <v>-1.4709173968020252E-9</v>
      </c>
      <c r="AA355" s="29">
        <f t="shared" si="238"/>
        <v>-1.4709173967117514E-9</v>
      </c>
      <c r="AB355" s="29">
        <f t="shared" si="239"/>
        <v>-1.4709173967117545E-9</v>
      </c>
      <c r="AD355" s="35"/>
      <c r="AE355" s="35"/>
      <c r="AF355" s="35"/>
      <c r="AL355" s="35"/>
      <c r="AM355" s="35"/>
      <c r="AN355" s="35"/>
      <c r="AT355" s="35"/>
      <c r="AU355" s="35"/>
      <c r="AV355" s="35"/>
      <c r="BB355" s="35"/>
      <c r="BC355" s="35"/>
      <c r="BD355" s="35"/>
      <c r="BJ355" s="35">
        <v>9.0999999999999996E-10</v>
      </c>
      <c r="BK355" s="35">
        <v>2.09965252231</v>
      </c>
      <c r="BL355" s="35">
        <v>949.17560896980001</v>
      </c>
      <c r="BM355" s="29">
        <f t="shared" si="240"/>
        <v>2.139254454036073E-10</v>
      </c>
      <c r="BN355" s="29">
        <f t="shared" si="241"/>
        <v>2.1391471671155544E-10</v>
      </c>
      <c r="BO355" s="29">
        <f t="shared" si="242"/>
        <v>2.1391471708943556E-10</v>
      </c>
      <c r="BP355" s="29">
        <f t="shared" si="243"/>
        <v>2.1391471708942612E-10</v>
      </c>
      <c r="BR355" s="35"/>
      <c r="BS355" s="35"/>
      <c r="BT355" s="35"/>
      <c r="BZ355" s="35"/>
      <c r="CA355" s="35"/>
      <c r="CB355" s="35"/>
      <c r="CH355" s="35"/>
      <c r="CI355" s="35"/>
      <c r="CJ355" s="35"/>
      <c r="CP355" s="35"/>
      <c r="CQ355" s="35"/>
      <c r="CR355" s="35"/>
      <c r="CX355" s="35"/>
      <c r="CY355" s="35"/>
      <c r="CZ355" s="35"/>
      <c r="DF355" s="35">
        <v>8.0600000000000007E-9</v>
      </c>
      <c r="DG355" s="35">
        <v>3.0900761213500001</v>
      </c>
      <c r="DH355" s="35">
        <v>5415.6573747732</v>
      </c>
      <c r="DI355" s="29">
        <f t="shared" si="244"/>
        <v>-8.0475583079972121E-9</v>
      </c>
      <c r="DJ355" s="29">
        <f t="shared" si="245"/>
        <v>-8.0475273067778768E-9</v>
      </c>
      <c r="DK355" s="29">
        <f t="shared" si="246"/>
        <v>-8.0475273078704666E-9</v>
      </c>
      <c r="DL355" s="29">
        <f t="shared" si="247"/>
        <v>-8.0475273078704351E-9</v>
      </c>
      <c r="DN355" s="35">
        <v>1.21E-9</v>
      </c>
      <c r="DO355" s="35">
        <v>1.75813513715</v>
      </c>
      <c r="DP355" s="35">
        <v>4379.6390374902003</v>
      </c>
      <c r="DQ355" s="29">
        <f t="shared" si="248"/>
        <v>-9.7403399831875254E-10</v>
      </c>
      <c r="DR355" s="29">
        <f t="shared" si="249"/>
        <v>-9.7407417547410355E-10</v>
      </c>
      <c r="DS355" s="29">
        <f t="shared" si="250"/>
        <v>-9.7407417405905498E-10</v>
      </c>
      <c r="DT355" s="29">
        <f t="shared" si="251"/>
        <v>-9.7407417405910606E-10</v>
      </c>
      <c r="DV355" s="35"/>
      <c r="DW355" s="35"/>
      <c r="DX355" s="35"/>
      <c r="ED355" s="35"/>
      <c r="EE355" s="35"/>
      <c r="EF355" s="35"/>
      <c r="EL355" s="35"/>
      <c r="EM355" s="35"/>
      <c r="EN355" s="35"/>
      <c r="ET355" s="35"/>
      <c r="EU355" s="35"/>
      <c r="EV355" s="35"/>
    </row>
    <row r="356" spans="14:152" s="29" customFormat="1" ht="13.5" x14ac:dyDescent="0.3">
      <c r="N356" s="35">
        <v>1.543E-8</v>
      </c>
      <c r="O356" s="35">
        <v>5.8241798238899998</v>
      </c>
      <c r="P356" s="35">
        <v>3344.4937620577998</v>
      </c>
      <c r="Q356" s="29">
        <f t="shared" si="232"/>
        <v>-1.3861271517203193E-8</v>
      </c>
      <c r="R356" s="29">
        <f t="shared" si="233"/>
        <v>-1.3861561223114898E-8</v>
      </c>
      <c r="S356" s="29">
        <f t="shared" si="234"/>
        <v>-1.3861561212911465E-8</v>
      </c>
      <c r="T356" s="29">
        <f t="shared" si="235"/>
        <v>-1.3861561212911754E-8</v>
      </c>
      <c r="V356" s="35">
        <v>2.64E-9</v>
      </c>
      <c r="W356" s="35">
        <v>2.0817874274000001</v>
      </c>
      <c r="X356" s="35">
        <v>6475.0393049623999</v>
      </c>
      <c r="Y356" s="29">
        <f t="shared" si="236"/>
        <v>2.3946393376279738E-9</v>
      </c>
      <c r="Z356" s="29">
        <f t="shared" si="237"/>
        <v>2.3947312964261034E-9</v>
      </c>
      <c r="AA356" s="29">
        <f t="shared" si="238"/>
        <v>2.3947312931874584E-9</v>
      </c>
      <c r="AB356" s="29">
        <f t="shared" si="239"/>
        <v>2.3947312931875531E-9</v>
      </c>
      <c r="AD356" s="35"/>
      <c r="AE356" s="35"/>
      <c r="AF356" s="35"/>
      <c r="AL356" s="35"/>
      <c r="AM356" s="35"/>
      <c r="AN356" s="35"/>
      <c r="AT356" s="35"/>
      <c r="AU356" s="35"/>
      <c r="AV356" s="35"/>
      <c r="BB356" s="35"/>
      <c r="BC356" s="35"/>
      <c r="BD356" s="35"/>
      <c r="BJ356" s="35">
        <v>1.0399999999999999E-9</v>
      </c>
      <c r="BK356" s="35">
        <v>1.72206104768</v>
      </c>
      <c r="BL356" s="35">
        <v>3296.8935143948001</v>
      </c>
      <c r="BM356" s="29">
        <f t="shared" si="240"/>
        <v>2.9937205504170792E-10</v>
      </c>
      <c r="BN356" s="29">
        <f t="shared" si="241"/>
        <v>2.9933009254923853E-10</v>
      </c>
      <c r="BO356" s="29">
        <f t="shared" si="242"/>
        <v>2.99330094027225E-10</v>
      </c>
      <c r="BP356" s="29">
        <f t="shared" si="243"/>
        <v>2.993300940271825E-10</v>
      </c>
      <c r="BR356" s="35"/>
      <c r="BS356" s="35"/>
      <c r="BT356" s="35"/>
      <c r="BZ356" s="35"/>
      <c r="CA356" s="35"/>
      <c r="CB356" s="35"/>
      <c r="CH356" s="35"/>
      <c r="CI356" s="35"/>
      <c r="CJ356" s="35"/>
      <c r="CP356" s="35"/>
      <c r="CQ356" s="35"/>
      <c r="CR356" s="35"/>
      <c r="CX356" s="35"/>
      <c r="CY356" s="35"/>
      <c r="CZ356" s="35"/>
      <c r="DF356" s="35">
        <v>7.8199999999999999E-9</v>
      </c>
      <c r="DG356" s="35">
        <v>4.62274599734</v>
      </c>
      <c r="DH356" s="35">
        <v>2547.8375382324002</v>
      </c>
      <c r="DI356" s="29">
        <f t="shared" si="244"/>
        <v>-3.4110266946752657E-9</v>
      </c>
      <c r="DJ356" s="29">
        <f t="shared" si="245"/>
        <v>-3.4107975780701093E-9</v>
      </c>
      <c r="DK356" s="29">
        <f t="shared" si="246"/>
        <v>-3.4107975861399622E-9</v>
      </c>
      <c r="DL356" s="29">
        <f t="shared" si="247"/>
        <v>-3.4107975861397119E-9</v>
      </c>
      <c r="DN356" s="35">
        <v>1.2E-9</v>
      </c>
      <c r="DO356" s="35">
        <v>6.0429949026700003</v>
      </c>
      <c r="DP356" s="35">
        <v>6606.4432548323002</v>
      </c>
      <c r="DQ356" s="29">
        <f t="shared" si="248"/>
        <v>1.1636332524799086E-9</v>
      </c>
      <c r="DR356" s="29">
        <f t="shared" si="249"/>
        <v>1.1636580004829063E-9</v>
      </c>
      <c r="DS356" s="29">
        <f t="shared" si="250"/>
        <v>1.1636579996113927E-9</v>
      </c>
      <c r="DT356" s="29">
        <f t="shared" si="251"/>
        <v>1.1636579996114177E-9</v>
      </c>
      <c r="DV356" s="35"/>
      <c r="DW356" s="35"/>
      <c r="DX356" s="35"/>
      <c r="ED356" s="35"/>
      <c r="EE356" s="35"/>
      <c r="EF356" s="35"/>
      <c r="EL356" s="35"/>
      <c r="EM356" s="35"/>
      <c r="EN356" s="35"/>
      <c r="ET356" s="35"/>
      <c r="EU356" s="35"/>
      <c r="EV356" s="35"/>
    </row>
    <row r="357" spans="14:152" s="29" customFormat="1" ht="13.5" x14ac:dyDescent="0.3">
      <c r="N357" s="35">
        <v>1.4580000000000001E-8</v>
      </c>
      <c r="O357" s="35">
        <v>1.42630589706</v>
      </c>
      <c r="P357" s="35">
        <v>15508.6151232744</v>
      </c>
      <c r="Q357" s="29">
        <f t="shared" si="232"/>
        <v>-5.9105351316701622E-9</v>
      </c>
      <c r="R357" s="29">
        <f t="shared" si="233"/>
        <v>-5.9078935269144089E-9</v>
      </c>
      <c r="S357" s="29">
        <f t="shared" si="234"/>
        <v>-5.9078936199597895E-9</v>
      </c>
      <c r="T357" s="29">
        <f t="shared" si="235"/>
        <v>-5.9078936199571375E-9</v>
      </c>
      <c r="V357" s="35">
        <v>2.3100000000000001E-9</v>
      </c>
      <c r="W357" s="35">
        <v>4.5380638447999999</v>
      </c>
      <c r="X357" s="35">
        <v>9602.3526362241992</v>
      </c>
      <c r="Y357" s="29">
        <f t="shared" si="236"/>
        <v>-2.2217881102729081E-9</v>
      </c>
      <c r="Z357" s="29">
        <f t="shared" si="237"/>
        <v>-2.2218656787576141E-9</v>
      </c>
      <c r="AA357" s="29">
        <f t="shared" si="238"/>
        <v>-2.2218656760261272E-9</v>
      </c>
      <c r="AB357" s="29">
        <f t="shared" si="239"/>
        <v>-2.2218656760261992E-9</v>
      </c>
      <c r="AD357" s="35"/>
      <c r="AE357" s="35"/>
      <c r="AF357" s="35"/>
      <c r="AL357" s="35"/>
      <c r="AM357" s="35"/>
      <c r="AN357" s="35"/>
      <c r="AT357" s="35"/>
      <c r="AU357" s="35"/>
      <c r="AV357" s="35"/>
      <c r="BB357" s="35"/>
      <c r="BC357" s="35"/>
      <c r="BD357" s="35"/>
      <c r="BJ357" s="35">
        <v>1.03E-9</v>
      </c>
      <c r="BK357" s="35">
        <v>1.25691413032</v>
      </c>
      <c r="BL357" s="35">
        <v>3384.3313390048002</v>
      </c>
      <c r="BM357" s="29">
        <f t="shared" si="240"/>
        <v>9.7647483413019474E-10</v>
      </c>
      <c r="BN357" s="29">
        <f t="shared" si="241"/>
        <v>9.7646065989387128E-10</v>
      </c>
      <c r="BO357" s="29">
        <f t="shared" si="242"/>
        <v>9.7646066039314261E-10</v>
      </c>
      <c r="BP357" s="29">
        <f t="shared" si="243"/>
        <v>9.7646066039312607E-10</v>
      </c>
      <c r="BR357" s="35"/>
      <c r="BS357" s="35"/>
      <c r="BT357" s="35"/>
      <c r="BZ357" s="35"/>
      <c r="CA357" s="35"/>
      <c r="CB357" s="35"/>
      <c r="CH357" s="35"/>
      <c r="CI357" s="35"/>
      <c r="CJ357" s="35"/>
      <c r="CP357" s="35"/>
      <c r="CQ357" s="35"/>
      <c r="CR357" s="35"/>
      <c r="CX357" s="35"/>
      <c r="CY357" s="35"/>
      <c r="CZ357" s="35"/>
      <c r="DF357" s="35">
        <v>9.6299999999999992E-9</v>
      </c>
      <c r="DG357" s="35">
        <v>2.1068053991600002</v>
      </c>
      <c r="DH357" s="35">
        <v>6456.8800576977001</v>
      </c>
      <c r="DI357" s="29">
        <f t="shared" si="244"/>
        <v>9.499800384599945E-9</v>
      </c>
      <c r="DJ357" s="29">
        <f t="shared" si="245"/>
        <v>9.4999305746709373E-9</v>
      </c>
      <c r="DK357" s="29">
        <f t="shared" si="246"/>
        <v>9.4999305700865749E-9</v>
      </c>
      <c r="DL357" s="29">
        <f t="shared" si="247"/>
        <v>9.4999305700867321E-9</v>
      </c>
      <c r="DN357" s="35">
        <v>1.3399999999999999E-9</v>
      </c>
      <c r="DO357" s="35">
        <v>1.9884545394599999</v>
      </c>
      <c r="DP357" s="35">
        <v>8965.9784682591999</v>
      </c>
      <c r="DQ357" s="29">
        <f t="shared" si="248"/>
        <v>-1.3388230191727788E-9</v>
      </c>
      <c r="DR357" s="29">
        <f t="shared" si="249"/>
        <v>-1.3388165767360638E-9</v>
      </c>
      <c r="DS357" s="29">
        <f t="shared" si="250"/>
        <v>-1.3388165769632851E-9</v>
      </c>
      <c r="DT357" s="29">
        <f t="shared" si="251"/>
        <v>-1.3388165769632787E-9</v>
      </c>
      <c r="DV357" s="35"/>
      <c r="DW357" s="35"/>
      <c r="DX357" s="35"/>
      <c r="ED357" s="35"/>
      <c r="EE357" s="35"/>
      <c r="EF357" s="35"/>
      <c r="EL357" s="35"/>
      <c r="EM357" s="35"/>
      <c r="EN357" s="35"/>
      <c r="ET357" s="35"/>
      <c r="EU357" s="35"/>
      <c r="EV357" s="35"/>
    </row>
    <row r="358" spans="14:152" s="29" customFormat="1" ht="13.5" x14ac:dyDescent="0.3">
      <c r="N358" s="35">
        <v>1.6479999999999999E-8</v>
      </c>
      <c r="O358" s="35">
        <v>2.8880151861200001</v>
      </c>
      <c r="P358" s="35">
        <v>8273.8208670324002</v>
      </c>
      <c r="Q358" s="29">
        <f t="shared" si="232"/>
        <v>9.4579714669343651E-9</v>
      </c>
      <c r="R358" s="29">
        <f t="shared" si="233"/>
        <v>9.45654446538585E-9</v>
      </c>
      <c r="S358" s="29">
        <f t="shared" si="234"/>
        <v>9.4565445156489307E-9</v>
      </c>
      <c r="T358" s="29">
        <f t="shared" si="235"/>
        <v>9.4565445156473954E-9</v>
      </c>
      <c r="V358" s="35">
        <v>2.1299999999999999E-9</v>
      </c>
      <c r="W358" s="35">
        <v>2.8545230265599999</v>
      </c>
      <c r="X358" s="35">
        <v>5415.6573747732</v>
      </c>
      <c r="Y358" s="29">
        <f t="shared" si="236"/>
        <v>-2.0403739051109725E-9</v>
      </c>
      <c r="Z358" s="29">
        <f t="shared" si="237"/>
        <v>-2.0403315886822094E-9</v>
      </c>
      <c r="AA358" s="29">
        <f t="shared" si="238"/>
        <v>-2.0403315901728323E-9</v>
      </c>
      <c r="AB358" s="29">
        <f t="shared" si="239"/>
        <v>-2.0403315901727889E-9</v>
      </c>
      <c r="AD358" s="35"/>
      <c r="AE358" s="35"/>
      <c r="AF358" s="35"/>
      <c r="AL358" s="35"/>
      <c r="AM358" s="35"/>
      <c r="AN358" s="35"/>
      <c r="AT358" s="35"/>
      <c r="AU358" s="35"/>
      <c r="AV358" s="35"/>
      <c r="BB358" s="35"/>
      <c r="BC358" s="35"/>
      <c r="BD358" s="35"/>
      <c r="BJ358" s="35">
        <v>8.3999999999999999E-10</v>
      </c>
      <c r="BK358" s="35">
        <v>5.7864772949800001</v>
      </c>
      <c r="BL358" s="35">
        <v>5518.7501489918004</v>
      </c>
      <c r="BM358" s="29">
        <f t="shared" si="240"/>
        <v>3.2489429254647348E-10</v>
      </c>
      <c r="BN358" s="29">
        <f t="shared" si="241"/>
        <v>3.2494892223081941E-10</v>
      </c>
      <c r="BO358" s="29">
        <f t="shared" si="242"/>
        <v>3.2494892030670766E-10</v>
      </c>
      <c r="BP358" s="29">
        <f t="shared" si="243"/>
        <v>3.2494892030676277E-10</v>
      </c>
      <c r="BR358" s="35"/>
      <c r="BS358" s="35"/>
      <c r="BT358" s="35"/>
      <c r="BZ358" s="35"/>
      <c r="CA358" s="35"/>
      <c r="CB358" s="35"/>
      <c r="CH358" s="35"/>
      <c r="CI358" s="35"/>
      <c r="CJ358" s="35"/>
      <c r="CP358" s="35"/>
      <c r="CQ358" s="35"/>
      <c r="CR358" s="35"/>
      <c r="CX358" s="35"/>
      <c r="CY358" s="35"/>
      <c r="CZ358" s="35"/>
      <c r="DF358" s="35">
        <v>7.7799999999999992E-9</v>
      </c>
      <c r="DG358" s="35">
        <v>3.5660216185700002</v>
      </c>
      <c r="DH358" s="35">
        <v>12721.572099417001</v>
      </c>
      <c r="DI358" s="29">
        <f t="shared" si="244"/>
        <v>-7.4365458350625962E-9</v>
      </c>
      <c r="DJ358" s="29">
        <f t="shared" si="245"/>
        <v>-7.4361740850623858E-9</v>
      </c>
      <c r="DK358" s="29">
        <f t="shared" si="246"/>
        <v>-7.4361740981594508E-9</v>
      </c>
      <c r="DL358" s="29">
        <f t="shared" si="247"/>
        <v>-7.4361740981590612E-9</v>
      </c>
      <c r="DN358" s="35">
        <v>1.1800000000000001E-9</v>
      </c>
      <c r="DO358" s="35">
        <v>0.22641710036000001</v>
      </c>
      <c r="DP358" s="35">
        <v>11766.2632645146</v>
      </c>
      <c r="DQ358" s="29">
        <f t="shared" si="248"/>
        <v>-1.1257808679154506E-9</v>
      </c>
      <c r="DR358" s="29">
        <f t="shared" si="249"/>
        <v>-1.1257276900690326E-9</v>
      </c>
      <c r="DS358" s="29">
        <f t="shared" si="250"/>
        <v>-1.125727691942484E-9</v>
      </c>
      <c r="DT358" s="29">
        <f t="shared" si="251"/>
        <v>-1.1257276919424238E-9</v>
      </c>
      <c r="DV358" s="35"/>
      <c r="DW358" s="35"/>
      <c r="DX358" s="35"/>
      <c r="ED358" s="35"/>
      <c r="EE358" s="35"/>
      <c r="EF358" s="35"/>
      <c r="EL358" s="35"/>
      <c r="EM358" s="35"/>
      <c r="EN358" s="35"/>
      <c r="ET358" s="35"/>
      <c r="EU358" s="35"/>
      <c r="EV358" s="35"/>
    </row>
    <row r="359" spans="14:152" s="29" customFormat="1" ht="13.5" x14ac:dyDescent="0.3">
      <c r="N359" s="35">
        <v>1.527E-8</v>
      </c>
      <c r="O359" s="35">
        <v>1.10261249454</v>
      </c>
      <c r="P359" s="35">
        <v>2675.8563815697999</v>
      </c>
      <c r="Q359" s="29">
        <f t="shared" si="232"/>
        <v>1.2761939132292512E-8</v>
      </c>
      <c r="R359" s="29">
        <f t="shared" si="233"/>
        <v>1.2762225847050299E-8</v>
      </c>
      <c r="S359" s="29">
        <f t="shared" si="234"/>
        <v>1.2762225836952058E-8</v>
      </c>
      <c r="T359" s="29">
        <f t="shared" si="235"/>
        <v>1.2762225836952356E-8</v>
      </c>
      <c r="V359" s="35">
        <v>1.9500000000000001E-9</v>
      </c>
      <c r="W359" s="35">
        <v>0.99589439505999999</v>
      </c>
      <c r="X359" s="35">
        <v>5642.1982426092</v>
      </c>
      <c r="Y359" s="29">
        <f t="shared" si="236"/>
        <v>-8.0113324270709836E-11</v>
      </c>
      <c r="Z359" s="29">
        <f t="shared" si="237"/>
        <v>-8.0253805540404552E-11</v>
      </c>
      <c r="AA359" s="29">
        <f t="shared" si="238"/>
        <v>-8.0253800592448549E-11</v>
      </c>
      <c r="AB359" s="29">
        <f t="shared" si="239"/>
        <v>-8.0253800592614671E-11</v>
      </c>
      <c r="AD359" s="35"/>
      <c r="AE359" s="35"/>
      <c r="AF359" s="35"/>
      <c r="AL359" s="35"/>
      <c r="AM359" s="35"/>
      <c r="AN359" s="35"/>
      <c r="AT359" s="35"/>
      <c r="AU359" s="35"/>
      <c r="AV359" s="35"/>
      <c r="BB359" s="35"/>
      <c r="BC359" s="35"/>
      <c r="BD359" s="35"/>
      <c r="BJ359" s="35">
        <v>7.8999999999999996E-10</v>
      </c>
      <c r="BK359" s="35">
        <v>1.79313426804</v>
      </c>
      <c r="BL359" s="35">
        <v>38.133035637799999</v>
      </c>
      <c r="BM359" s="29">
        <f t="shared" si="240"/>
        <v>-5.8915873101894557E-10</v>
      </c>
      <c r="BN359" s="29">
        <f t="shared" si="241"/>
        <v>-5.8915847454807576E-10</v>
      </c>
      <c r="BO359" s="29">
        <f t="shared" si="242"/>
        <v>-5.8915847455710888E-10</v>
      </c>
      <c r="BP359" s="29">
        <f t="shared" si="243"/>
        <v>-5.8915847455710877E-10</v>
      </c>
      <c r="BR359" s="35"/>
      <c r="BS359" s="35"/>
      <c r="BT359" s="35"/>
      <c r="BZ359" s="35"/>
      <c r="CA359" s="35"/>
      <c r="CB359" s="35"/>
      <c r="CH359" s="35"/>
      <c r="CI359" s="35"/>
      <c r="CJ359" s="35"/>
      <c r="CP359" s="35"/>
      <c r="CQ359" s="35"/>
      <c r="CR359" s="35"/>
      <c r="CX359" s="35"/>
      <c r="CY359" s="35"/>
      <c r="CZ359" s="35"/>
      <c r="DF359" s="35">
        <v>8.7299999999999994E-9</v>
      </c>
      <c r="DG359" s="35">
        <v>5.09097164784</v>
      </c>
      <c r="DH359" s="35">
        <v>2540.7913015344002</v>
      </c>
      <c r="DI359" s="29">
        <f t="shared" si="244"/>
        <v>-6.2937268256297443E-9</v>
      </c>
      <c r="DJ359" s="29">
        <f t="shared" si="245"/>
        <v>-6.2935303850977689E-9</v>
      </c>
      <c r="DK359" s="29">
        <f t="shared" si="246"/>
        <v>-6.2935303920167955E-9</v>
      </c>
      <c r="DL359" s="29">
        <f t="shared" si="247"/>
        <v>-6.2935303920165805E-9</v>
      </c>
      <c r="DN359" s="35">
        <v>1.2199999999999999E-9</v>
      </c>
      <c r="DO359" s="35">
        <v>2.9221989592600002</v>
      </c>
      <c r="DP359" s="35">
        <v>21947.111372700001</v>
      </c>
      <c r="DQ359" s="29">
        <f t="shared" si="248"/>
        <v>3.9241474959577344E-10</v>
      </c>
      <c r="DR359" s="29">
        <f t="shared" si="249"/>
        <v>3.9273871927572987E-10</v>
      </c>
      <c r="DS359" s="29">
        <f t="shared" si="250"/>
        <v>3.9273870786559342E-10</v>
      </c>
      <c r="DT359" s="29">
        <f t="shared" si="251"/>
        <v>3.9273870786592176E-10</v>
      </c>
      <c r="DV359" s="35"/>
      <c r="DW359" s="35"/>
      <c r="DX359" s="35"/>
      <c r="ED359" s="35"/>
      <c r="EE359" s="35"/>
      <c r="EF359" s="35"/>
      <c r="EL359" s="35"/>
      <c r="EM359" s="35"/>
      <c r="EN359" s="35"/>
      <c r="ET359" s="35"/>
      <c r="EU359" s="35"/>
      <c r="EV359" s="35"/>
    </row>
    <row r="360" spans="14:152" s="29" customFormat="1" ht="13.5" x14ac:dyDescent="0.3">
      <c r="N360" s="35">
        <v>1.7999999999999999E-8</v>
      </c>
      <c r="O360" s="35">
        <v>5.1714467270900002</v>
      </c>
      <c r="P360" s="35">
        <v>38.133035637799999</v>
      </c>
      <c r="Q360" s="29">
        <f t="shared" si="232"/>
        <v>1.5861735486637897E-8</v>
      </c>
      <c r="R360" s="29">
        <f t="shared" si="233"/>
        <v>1.5861731340059893E-8</v>
      </c>
      <c r="S360" s="29">
        <f t="shared" si="234"/>
        <v>1.5861731340205943E-8</v>
      </c>
      <c r="T360" s="29">
        <f t="shared" si="235"/>
        <v>1.5861731340205936E-8</v>
      </c>
      <c r="V360" s="35">
        <v>2.5899999999999999E-9</v>
      </c>
      <c r="W360" s="35">
        <v>4.6435111399999998E-3</v>
      </c>
      <c r="X360" s="35">
        <v>9380.9596727171993</v>
      </c>
      <c r="Y360" s="29">
        <f t="shared" si="236"/>
        <v>-5.0903057199494815E-12</v>
      </c>
      <c r="Z360" s="29">
        <f t="shared" si="237"/>
        <v>-4.77981459789628E-12</v>
      </c>
      <c r="AA360" s="29">
        <f t="shared" si="238"/>
        <v>-4.7798255338573875E-12</v>
      </c>
      <c r="AB360" s="29">
        <f t="shared" si="239"/>
        <v>-4.7798255334893276E-12</v>
      </c>
      <c r="AD360" s="35"/>
      <c r="AE360" s="35"/>
      <c r="AF360" s="35"/>
      <c r="AL360" s="35"/>
      <c r="AM360" s="35"/>
      <c r="AN360" s="35"/>
      <c r="AT360" s="35"/>
      <c r="AU360" s="35"/>
      <c r="AV360" s="35"/>
      <c r="BB360" s="35"/>
      <c r="BC360" s="35"/>
      <c r="BD360" s="35"/>
      <c r="BJ360" s="35">
        <v>7.2999999999999996E-10</v>
      </c>
      <c r="BK360" s="35">
        <v>0.10667695991999999</v>
      </c>
      <c r="BL360" s="35">
        <v>29822.783236324201</v>
      </c>
      <c r="BM360" s="29">
        <f t="shared" si="240"/>
        <v>5.676585898418743E-10</v>
      </c>
      <c r="BN360" s="29">
        <f t="shared" si="241"/>
        <v>5.6783347124105076E-10</v>
      </c>
      <c r="BO360" s="29">
        <f t="shared" si="242"/>
        <v>5.6783346508291805E-10</v>
      </c>
      <c r="BP360" s="29">
        <f t="shared" si="243"/>
        <v>5.6783346508312661E-10</v>
      </c>
      <c r="BR360" s="35"/>
      <c r="BS360" s="35"/>
      <c r="BT360" s="35"/>
      <c r="BZ360" s="35"/>
      <c r="CA360" s="35"/>
      <c r="CB360" s="35"/>
      <c r="CH360" s="35"/>
      <c r="CI360" s="35"/>
      <c r="CJ360" s="35"/>
      <c r="CP360" s="35"/>
      <c r="CQ360" s="35"/>
      <c r="CR360" s="35"/>
      <c r="CX360" s="35"/>
      <c r="CY360" s="35"/>
      <c r="CZ360" s="35"/>
      <c r="DF360" s="35">
        <v>7.7200000000000006E-9</v>
      </c>
      <c r="DG360" s="35">
        <v>3.08101797047</v>
      </c>
      <c r="DH360" s="35">
        <v>11081.2192102886</v>
      </c>
      <c r="DI360" s="29">
        <f t="shared" si="244"/>
        <v>5.102911614164057E-9</v>
      </c>
      <c r="DJ360" s="29">
        <f t="shared" si="245"/>
        <v>5.1037319013337844E-9</v>
      </c>
      <c r="DK360" s="29">
        <f t="shared" si="246"/>
        <v>5.1037318724438902E-9</v>
      </c>
      <c r="DL360" s="29">
        <f t="shared" si="247"/>
        <v>5.1037318724447124E-9</v>
      </c>
      <c r="DN360" s="35">
        <v>1.4700000000000001E-9</v>
      </c>
      <c r="DO360" s="35">
        <v>5.8657652495499999</v>
      </c>
      <c r="DP360" s="35">
        <v>3169.9395560806001</v>
      </c>
      <c r="DQ360" s="29">
        <f t="shared" si="248"/>
        <v>1.0210709728485514E-9</v>
      </c>
      <c r="DR360" s="29">
        <f t="shared" si="249"/>
        <v>1.0211138106648504E-9</v>
      </c>
      <c r="DS360" s="29">
        <f t="shared" si="250"/>
        <v>1.0211138091560725E-9</v>
      </c>
      <c r="DT360" s="29">
        <f t="shared" si="251"/>
        <v>1.0211138091561176E-9</v>
      </c>
      <c r="DV360" s="35"/>
      <c r="DW360" s="35"/>
      <c r="DX360" s="35"/>
      <c r="ED360" s="35"/>
      <c r="EE360" s="35"/>
      <c r="EF360" s="35"/>
      <c r="EL360" s="35"/>
      <c r="EM360" s="35"/>
      <c r="EN360" s="35"/>
      <c r="ET360" s="35"/>
      <c r="EU360" s="35"/>
      <c r="EV360" s="35"/>
    </row>
    <row r="361" spans="14:152" s="29" customFormat="1" ht="13.5" x14ac:dyDescent="0.3">
      <c r="N361" s="35">
        <v>1.439E-8</v>
      </c>
      <c r="O361" s="35">
        <v>0.48751113424999998</v>
      </c>
      <c r="P361" s="35">
        <v>76.266071275599998</v>
      </c>
      <c r="Q361" s="29">
        <f t="shared" si="232"/>
        <v>-2.2275058673722795E-9</v>
      </c>
      <c r="R361" s="29">
        <f t="shared" si="233"/>
        <v>-2.2274920116684152E-9</v>
      </c>
      <c r="S361" s="29">
        <f t="shared" si="234"/>
        <v>-2.2274920121564332E-9</v>
      </c>
      <c r="T361" s="29">
        <f t="shared" si="235"/>
        <v>-2.2274920121564175E-9</v>
      </c>
      <c r="V361" s="35">
        <v>1.97E-9</v>
      </c>
      <c r="W361" s="35">
        <v>3.32573550633</v>
      </c>
      <c r="X361" s="35">
        <v>3657.0042963564001</v>
      </c>
      <c r="Y361" s="29">
        <f t="shared" si="236"/>
        <v>1.9582150914450057E-9</v>
      </c>
      <c r="Z361" s="29">
        <f t="shared" si="237"/>
        <v>1.9582050341427823E-9</v>
      </c>
      <c r="AA361" s="29">
        <f t="shared" si="238"/>
        <v>1.9582050344970906E-9</v>
      </c>
      <c r="AB361" s="29">
        <f t="shared" si="239"/>
        <v>1.9582050344970799E-9</v>
      </c>
      <c r="AD361" s="35"/>
      <c r="AE361" s="35"/>
      <c r="AF361" s="35"/>
      <c r="AL361" s="35"/>
      <c r="AM361" s="35"/>
      <c r="AN361" s="35"/>
      <c r="AT361" s="35"/>
      <c r="AU361" s="35"/>
      <c r="AV361" s="35"/>
      <c r="BB361" s="35"/>
      <c r="BC361" s="35"/>
      <c r="BD361" s="35"/>
      <c r="BJ361" s="35">
        <v>8.6999999999999999E-10</v>
      </c>
      <c r="BK361" s="35">
        <v>2.1165435752900001</v>
      </c>
      <c r="BL361" s="35">
        <v>3450.8187479192002</v>
      </c>
      <c r="BM361" s="29">
        <f t="shared" si="240"/>
        <v>-3.9064268097504283E-11</v>
      </c>
      <c r="BN361" s="29">
        <f t="shared" si="241"/>
        <v>-3.9025940946952374E-11</v>
      </c>
      <c r="BO361" s="29">
        <f t="shared" si="242"/>
        <v>-3.9025942296891811E-11</v>
      </c>
      <c r="BP361" s="29">
        <f t="shared" si="243"/>
        <v>-3.9025942296848578E-11</v>
      </c>
      <c r="BR361" s="35"/>
      <c r="BS361" s="35"/>
      <c r="BT361" s="35"/>
      <c r="BZ361" s="35"/>
      <c r="CA361" s="35"/>
      <c r="CB361" s="35"/>
      <c r="CH361" s="35"/>
      <c r="CI361" s="35"/>
      <c r="CJ361" s="35"/>
      <c r="CP361" s="35"/>
      <c r="CQ361" s="35"/>
      <c r="CR361" s="35"/>
      <c r="CX361" s="35"/>
      <c r="CY361" s="35"/>
      <c r="CZ361" s="35"/>
      <c r="DF361" s="35">
        <v>9.6500000000000004E-9</v>
      </c>
      <c r="DG361" s="35">
        <v>2.3310670311499999</v>
      </c>
      <c r="DH361" s="35">
        <v>18454.601664915001</v>
      </c>
      <c r="DI361" s="29">
        <f t="shared" si="244"/>
        <v>8.5777798191379634E-9</v>
      </c>
      <c r="DJ361" s="29">
        <f t="shared" si="245"/>
        <v>8.5788221776429688E-9</v>
      </c>
      <c r="DK361" s="29">
        <f t="shared" si="246"/>
        <v>8.5788221409378449E-9</v>
      </c>
      <c r="DL361" s="29">
        <f t="shared" si="247"/>
        <v>8.5788221409388491E-9</v>
      </c>
      <c r="DN361" s="35">
        <v>1.21E-9</v>
      </c>
      <c r="DO361" s="35">
        <v>5.7588662930799996</v>
      </c>
      <c r="DP361" s="35">
        <v>19513.983595104201</v>
      </c>
      <c r="DQ361" s="29">
        <f t="shared" si="248"/>
        <v>-7.6992931955405775E-10</v>
      </c>
      <c r="DR361" s="29">
        <f t="shared" si="249"/>
        <v>-7.6969652136530849E-10</v>
      </c>
      <c r="DS361" s="29">
        <f t="shared" si="250"/>
        <v>-7.6969652956570091E-10</v>
      </c>
      <c r="DT361" s="29">
        <f t="shared" si="251"/>
        <v>-7.6969652956543559E-10</v>
      </c>
      <c r="DV361" s="35"/>
      <c r="DW361" s="35"/>
      <c r="DX361" s="35"/>
      <c r="ED361" s="35"/>
      <c r="EE361" s="35"/>
      <c r="EF361" s="35"/>
      <c r="EL361" s="35"/>
      <c r="EM361" s="35"/>
      <c r="EN361" s="35"/>
      <c r="ET361" s="35"/>
      <c r="EU361" s="35"/>
      <c r="EV361" s="35"/>
    </row>
    <row r="362" spans="14:152" s="29" customFormat="1" ht="13.5" x14ac:dyDescent="0.3">
      <c r="N362" s="35">
        <v>1.4780000000000001E-8</v>
      </c>
      <c r="O362" s="35">
        <v>4.6300866618400001</v>
      </c>
      <c r="P362" s="35">
        <v>19800.945956224801</v>
      </c>
      <c r="Q362" s="29">
        <f t="shared" si="232"/>
        <v>1.3036309024493517E-8</v>
      </c>
      <c r="R362" s="29">
        <f t="shared" si="233"/>
        <v>1.3034546333330308E-8</v>
      </c>
      <c r="S362" s="29">
        <f t="shared" si="234"/>
        <v>1.3034546395429893E-8</v>
      </c>
      <c r="T362" s="29">
        <f t="shared" si="235"/>
        <v>1.3034546395427915E-8</v>
      </c>
      <c r="V362" s="35">
        <v>2.28E-9</v>
      </c>
      <c r="W362" s="35">
        <v>5.3329997547200003</v>
      </c>
      <c r="X362" s="35">
        <v>3561.0250691386</v>
      </c>
      <c r="Y362" s="29">
        <f t="shared" si="236"/>
        <v>2.1502829014356458E-9</v>
      </c>
      <c r="Z362" s="29">
        <f t="shared" si="237"/>
        <v>2.1503173970819104E-9</v>
      </c>
      <c r="AA362" s="29">
        <f t="shared" si="238"/>
        <v>2.1503173958669971E-9</v>
      </c>
      <c r="AB362" s="29">
        <f t="shared" si="239"/>
        <v>2.1503173958670347E-9</v>
      </c>
      <c r="AD362" s="35"/>
      <c r="AE362" s="35"/>
      <c r="AF362" s="35"/>
      <c r="AL362" s="35"/>
      <c r="AM362" s="35"/>
      <c r="AN362" s="35"/>
      <c r="AT362" s="35"/>
      <c r="AU362" s="35"/>
      <c r="AV362" s="35"/>
      <c r="BB362" s="35"/>
      <c r="BC362" s="35"/>
      <c r="BD362" s="35"/>
      <c r="BJ362" s="35">
        <v>7.2E-10</v>
      </c>
      <c r="BK362" s="35">
        <v>3.8947682932699998</v>
      </c>
      <c r="BL362" s="35">
        <v>9380.9596727171993</v>
      </c>
      <c r="BM362" s="29">
        <f t="shared" si="240"/>
        <v>4.9104193679630069E-10</v>
      </c>
      <c r="BN362" s="29">
        <f t="shared" si="241"/>
        <v>4.909788073402096E-10</v>
      </c>
      <c r="BO362" s="29">
        <f t="shared" si="242"/>
        <v>4.9097880956384738E-10</v>
      </c>
      <c r="BP362" s="29">
        <f t="shared" si="243"/>
        <v>4.9097880956377252E-10</v>
      </c>
      <c r="BR362" s="35"/>
      <c r="BS362" s="35"/>
      <c r="BT362" s="35"/>
      <c r="BZ362" s="35"/>
      <c r="CA362" s="35"/>
      <c r="CB362" s="35"/>
      <c r="CH362" s="35"/>
      <c r="CI362" s="35"/>
      <c r="CJ362" s="35"/>
      <c r="CP362" s="35"/>
      <c r="CQ362" s="35"/>
      <c r="CR362" s="35"/>
      <c r="CX362" s="35"/>
      <c r="CY362" s="35"/>
      <c r="CZ362" s="35"/>
      <c r="DF362" s="35">
        <v>8.5899999999999995E-9</v>
      </c>
      <c r="DG362" s="35">
        <v>4.1478821412200002</v>
      </c>
      <c r="DH362" s="35">
        <v>6438.4962494255997</v>
      </c>
      <c r="DI362" s="29">
        <f t="shared" si="244"/>
        <v>-2.8348175612068745E-9</v>
      </c>
      <c r="DJ362" s="29">
        <f t="shared" si="245"/>
        <v>-2.8341503738321309E-9</v>
      </c>
      <c r="DK362" s="29">
        <f t="shared" si="246"/>
        <v>-2.8341503973317923E-9</v>
      </c>
      <c r="DL362" s="29">
        <f t="shared" si="247"/>
        <v>-2.8341503973311008E-9</v>
      </c>
      <c r="DN362" s="35">
        <v>1.19E-9</v>
      </c>
      <c r="DO362" s="35">
        <v>3.93419985914</v>
      </c>
      <c r="DP362" s="35">
        <v>4936.7988689843996</v>
      </c>
      <c r="DQ362" s="29">
        <f t="shared" si="248"/>
        <v>-9.0567656025734871E-10</v>
      </c>
      <c r="DR362" s="29">
        <f t="shared" si="249"/>
        <v>-9.0562785981463563E-10</v>
      </c>
      <c r="DS362" s="29">
        <f t="shared" si="250"/>
        <v>-9.0562786152999378E-10</v>
      </c>
      <c r="DT362" s="29">
        <f t="shared" si="251"/>
        <v>-9.0562786152994983E-10</v>
      </c>
      <c r="DV362" s="35"/>
      <c r="DW362" s="35"/>
      <c r="DX362" s="35"/>
      <c r="ED362" s="35"/>
      <c r="EE362" s="35"/>
      <c r="EF362" s="35"/>
      <c r="EL362" s="35"/>
      <c r="EM362" s="35"/>
      <c r="EN362" s="35"/>
      <c r="ET362" s="35"/>
      <c r="EU362" s="35"/>
      <c r="EV362" s="35"/>
    </row>
    <row r="363" spans="14:152" s="29" customFormat="1" ht="13.5" x14ac:dyDescent="0.3">
      <c r="N363" s="35">
        <v>1.77E-8</v>
      </c>
      <c r="O363" s="35">
        <v>2.1831500907199999</v>
      </c>
      <c r="P363" s="35">
        <v>2301.58581590939</v>
      </c>
      <c r="Q363" s="29">
        <f t="shared" si="232"/>
        <v>-5.1521570172763917E-9</v>
      </c>
      <c r="R363" s="29">
        <f t="shared" si="233"/>
        <v>-5.1516589589608178E-9</v>
      </c>
      <c r="S363" s="29">
        <f t="shared" si="234"/>
        <v>-5.1516589765032904E-9</v>
      </c>
      <c r="T363" s="29">
        <f t="shared" si="235"/>
        <v>-5.151658976502809E-9</v>
      </c>
      <c r="V363" s="35">
        <v>1.9300000000000002E-9</v>
      </c>
      <c r="W363" s="35">
        <v>1.2550284650700001</v>
      </c>
      <c r="X363" s="35">
        <v>6606.4432548323002</v>
      </c>
      <c r="Y363" s="29">
        <f t="shared" si="236"/>
        <v>-3.28884354516338E-10</v>
      </c>
      <c r="Z363" s="29">
        <f t="shared" si="237"/>
        <v>-3.2872379643471063E-10</v>
      </c>
      <c r="AA363" s="29">
        <f t="shared" si="238"/>
        <v>-3.2872380208983361E-10</v>
      </c>
      <c r="AB363" s="29">
        <f t="shared" si="239"/>
        <v>-3.2872380208967148E-10</v>
      </c>
      <c r="AD363" s="35"/>
      <c r="AE363" s="35"/>
      <c r="AF363" s="35"/>
      <c r="AL363" s="35"/>
      <c r="AM363" s="35"/>
      <c r="AN363" s="35"/>
      <c r="AT363" s="35"/>
      <c r="AU363" s="35"/>
      <c r="AV363" s="35"/>
      <c r="BB363" s="35"/>
      <c r="BC363" s="35"/>
      <c r="BD363" s="35"/>
      <c r="BJ363" s="35">
        <v>7.5E-10</v>
      </c>
      <c r="BK363" s="35">
        <v>2.5934030533999999</v>
      </c>
      <c r="BL363" s="35">
        <v>1964.838626854</v>
      </c>
      <c r="BM363" s="29">
        <f t="shared" si="240"/>
        <v>-7.4900899281709368E-10</v>
      </c>
      <c r="BN363" s="29">
        <f t="shared" si="241"/>
        <v>-7.4900802481500516E-10</v>
      </c>
      <c r="BO363" s="29">
        <f t="shared" si="242"/>
        <v>-7.4900802484910796E-10</v>
      </c>
      <c r="BP363" s="29">
        <f t="shared" si="243"/>
        <v>-7.4900802484910693E-10</v>
      </c>
      <c r="BR363" s="35"/>
      <c r="BS363" s="35"/>
      <c r="BT363" s="35"/>
      <c r="BZ363" s="35"/>
      <c r="CA363" s="35"/>
      <c r="CB363" s="35"/>
      <c r="CH363" s="35"/>
      <c r="CI363" s="35"/>
      <c r="CJ363" s="35"/>
      <c r="CP363" s="35"/>
      <c r="CQ363" s="35"/>
      <c r="CR363" s="35"/>
      <c r="CX363" s="35"/>
      <c r="CY363" s="35"/>
      <c r="CZ363" s="35"/>
      <c r="DF363" s="35">
        <v>1.0120000000000001E-8</v>
      </c>
      <c r="DG363" s="35">
        <v>4.4501166453999996</v>
      </c>
      <c r="DH363" s="35">
        <v>3316.7339889519999</v>
      </c>
      <c r="DI363" s="29">
        <f t="shared" si="244"/>
        <v>-2.0174660319639732E-9</v>
      </c>
      <c r="DJ363" s="29">
        <f t="shared" si="245"/>
        <v>-2.0170457024362529E-9</v>
      </c>
      <c r="DK363" s="29">
        <f t="shared" si="246"/>
        <v>-2.0170457172409177E-9</v>
      </c>
      <c r="DL363" s="29">
        <f t="shared" si="247"/>
        <v>-2.017045717240495E-9</v>
      </c>
      <c r="DN363" s="35">
        <v>1.2300000000000001E-9</v>
      </c>
      <c r="DO363" s="35">
        <v>4.6585305586199999</v>
      </c>
      <c r="DP363" s="35">
        <v>13149.150611361199</v>
      </c>
      <c r="DQ363" s="29">
        <f t="shared" si="248"/>
        <v>-1.4117546702190695E-10</v>
      </c>
      <c r="DR363" s="29">
        <f t="shared" si="249"/>
        <v>-1.4138078259430544E-10</v>
      </c>
      <c r="DS363" s="29">
        <f t="shared" si="250"/>
        <v>-1.4138077536285986E-10</v>
      </c>
      <c r="DT363" s="29">
        <f t="shared" si="251"/>
        <v>-1.4138077536306823E-10</v>
      </c>
      <c r="DV363" s="35"/>
      <c r="DW363" s="35"/>
      <c r="DX363" s="35"/>
      <c r="ED363" s="35"/>
      <c r="EE363" s="35"/>
      <c r="EF363" s="35"/>
      <c r="EL363" s="35"/>
      <c r="EM363" s="35"/>
      <c r="EN363" s="35"/>
      <c r="ET363" s="35"/>
      <c r="EU363" s="35"/>
      <c r="EV363" s="35"/>
    </row>
    <row r="364" spans="14:152" s="29" customFormat="1" ht="13.5" x14ac:dyDescent="0.3">
      <c r="N364" s="35">
        <v>1.712E-8</v>
      </c>
      <c r="O364" s="35">
        <v>2.60291779744</v>
      </c>
      <c r="P364" s="35">
        <v>29.429508536</v>
      </c>
      <c r="Q364" s="29">
        <f t="shared" si="232"/>
        <v>-1.7088487210792457E-8</v>
      </c>
      <c r="R364" s="29">
        <f t="shared" si="233"/>
        <v>-1.7088486820313481E-8</v>
      </c>
      <c r="S364" s="29">
        <f t="shared" si="234"/>
        <v>-1.7088486820327236E-8</v>
      </c>
      <c r="T364" s="29">
        <f t="shared" si="235"/>
        <v>-1.7088486820327236E-8</v>
      </c>
      <c r="V364" s="35">
        <v>1.99E-9</v>
      </c>
      <c r="W364" s="35">
        <v>1.1366586913900001</v>
      </c>
      <c r="X364" s="35">
        <v>685.04405422599996</v>
      </c>
      <c r="Y364" s="29">
        <f t="shared" si="236"/>
        <v>1.8991697346053818E-9</v>
      </c>
      <c r="Z364" s="29">
        <f t="shared" si="237"/>
        <v>1.8991645313965344E-9</v>
      </c>
      <c r="AA364" s="29">
        <f t="shared" si="238"/>
        <v>1.8991645315798008E-9</v>
      </c>
      <c r="AB364" s="29">
        <f t="shared" si="239"/>
        <v>1.8991645315797954E-9</v>
      </c>
      <c r="AD364" s="35"/>
      <c r="AE364" s="35"/>
      <c r="AF364" s="35"/>
      <c r="AL364" s="35"/>
      <c r="AM364" s="35"/>
      <c r="AN364" s="35"/>
      <c r="AT364" s="35"/>
      <c r="AU364" s="35"/>
      <c r="AV364" s="35"/>
      <c r="BB364" s="35"/>
      <c r="BC364" s="35"/>
      <c r="BD364" s="35"/>
      <c r="BJ364" s="35">
        <v>9.7999999999999992E-10</v>
      </c>
      <c r="BK364" s="35">
        <v>4.0157766582500001</v>
      </c>
      <c r="BL364" s="35">
        <v>6843.6914895317996</v>
      </c>
      <c r="BM364" s="29">
        <f t="shared" si="240"/>
        <v>-4.7169873476354431E-10</v>
      </c>
      <c r="BN364" s="29">
        <f t="shared" si="241"/>
        <v>-4.7162360662335839E-10</v>
      </c>
      <c r="BO364" s="29">
        <f t="shared" si="242"/>
        <v>-4.7162360926953637E-10</v>
      </c>
      <c r="BP364" s="29">
        <f t="shared" si="243"/>
        <v>-4.7162360926946306E-10</v>
      </c>
      <c r="BR364" s="35"/>
      <c r="BS364" s="35"/>
      <c r="BT364" s="35"/>
      <c r="BZ364" s="35"/>
      <c r="CA364" s="35"/>
      <c r="CB364" s="35"/>
      <c r="CH364" s="35"/>
      <c r="CI364" s="35"/>
      <c r="CJ364" s="35"/>
      <c r="CP364" s="35"/>
      <c r="CQ364" s="35"/>
      <c r="CR364" s="35"/>
      <c r="CX364" s="35"/>
      <c r="CY364" s="35"/>
      <c r="CZ364" s="35"/>
      <c r="DF364" s="35">
        <v>9.0599999999999997E-9</v>
      </c>
      <c r="DG364" s="35">
        <v>4.2933607840099999</v>
      </c>
      <c r="DH364" s="35">
        <v>3344.5445799629001</v>
      </c>
      <c r="DI364" s="29">
        <f t="shared" si="244"/>
        <v>-4.308887098026914E-9</v>
      </c>
      <c r="DJ364" s="29">
        <f t="shared" si="245"/>
        <v>-4.3085464622560143E-9</v>
      </c>
      <c r="DK364" s="29">
        <f t="shared" si="246"/>
        <v>-4.3085464742538447E-9</v>
      </c>
      <c r="DL364" s="29">
        <f t="shared" si="247"/>
        <v>-4.3085464742534477E-9</v>
      </c>
      <c r="DN364" s="35">
        <v>1.51E-9</v>
      </c>
      <c r="DO364" s="35">
        <v>4.3887087945800003</v>
      </c>
      <c r="DP364" s="35">
        <v>13362.517017102</v>
      </c>
      <c r="DQ364" s="29">
        <f t="shared" si="248"/>
        <v>9.2007509352489567E-11</v>
      </c>
      <c r="DR364" s="29">
        <f t="shared" si="249"/>
        <v>9.2264879509297693E-11</v>
      </c>
      <c r="DS364" s="29">
        <f t="shared" si="250"/>
        <v>9.2264870444346827E-11</v>
      </c>
      <c r="DT364" s="29">
        <f t="shared" si="251"/>
        <v>9.2264870444646693E-11</v>
      </c>
      <c r="DV364" s="35"/>
      <c r="DW364" s="35"/>
      <c r="DX364" s="35"/>
      <c r="ED364" s="35"/>
      <c r="EE364" s="35"/>
      <c r="EF364" s="35"/>
      <c r="EL364" s="35"/>
      <c r="EM364" s="35"/>
      <c r="EN364" s="35"/>
      <c r="ET364" s="35"/>
      <c r="EU364" s="35"/>
      <c r="EV364" s="35"/>
    </row>
    <row r="365" spans="14:152" s="29" customFormat="1" ht="13.5" x14ac:dyDescent="0.3">
      <c r="N365" s="35">
        <v>1.4160000000000001E-8</v>
      </c>
      <c r="O365" s="35">
        <v>2.46912016889</v>
      </c>
      <c r="P365" s="35">
        <v>2597.6223661672002</v>
      </c>
      <c r="Q365" s="29">
        <f t="shared" si="232"/>
        <v>1.1035904923329825E-8</v>
      </c>
      <c r="R365" s="29">
        <f t="shared" si="233"/>
        <v>1.1036199431327137E-8</v>
      </c>
      <c r="S365" s="29">
        <f t="shared" si="234"/>
        <v>1.103619942095437E-8</v>
      </c>
      <c r="T365" s="29">
        <f t="shared" si="235"/>
        <v>1.1036199420954685E-8</v>
      </c>
      <c r="V365" s="35">
        <v>2.2699999999999998E-9</v>
      </c>
      <c r="W365" s="35">
        <v>4.4961050900200004</v>
      </c>
      <c r="X365" s="35">
        <v>589.06482700820004</v>
      </c>
      <c r="Y365" s="29">
        <f t="shared" si="236"/>
        <v>1.6676852783926184E-10</v>
      </c>
      <c r="Z365" s="29">
        <f t="shared" si="237"/>
        <v>1.6678556968336399E-10</v>
      </c>
      <c r="AA365" s="29">
        <f t="shared" si="238"/>
        <v>1.6678556908312518E-10</v>
      </c>
      <c r="AB365" s="29">
        <f t="shared" si="239"/>
        <v>1.6678556908314527E-10</v>
      </c>
      <c r="AD365" s="35"/>
      <c r="AE365" s="35"/>
      <c r="AF365" s="35"/>
      <c r="AL365" s="35"/>
      <c r="AM365" s="35"/>
      <c r="AN365" s="35"/>
      <c r="AT365" s="35"/>
      <c r="AU365" s="35"/>
      <c r="AV365" s="35"/>
      <c r="BB365" s="35"/>
      <c r="BC365" s="35"/>
      <c r="BD365" s="35"/>
      <c r="BJ365" s="35">
        <v>7.4000000000000003E-10</v>
      </c>
      <c r="BK365" s="35">
        <v>5.32032289064</v>
      </c>
      <c r="BL365" s="35">
        <v>11766.2632645146</v>
      </c>
      <c r="BM365" s="29">
        <f t="shared" si="240"/>
        <v>-5.7070522031116777E-11</v>
      </c>
      <c r="BN365" s="29">
        <f t="shared" si="241"/>
        <v>-5.6959584031375234E-11</v>
      </c>
      <c r="BO365" s="29">
        <f t="shared" si="242"/>
        <v>-5.6959587938800174E-11</v>
      </c>
      <c r="BP365" s="29">
        <f t="shared" si="243"/>
        <v>-5.6959587938674359E-11</v>
      </c>
      <c r="BR365" s="35"/>
      <c r="BS365" s="35"/>
      <c r="BT365" s="35"/>
      <c r="BZ365" s="35"/>
      <c r="CA365" s="35"/>
      <c r="CB365" s="35"/>
      <c r="CH365" s="35"/>
      <c r="CI365" s="35"/>
      <c r="CJ365" s="35"/>
      <c r="CP365" s="35"/>
      <c r="CQ365" s="35"/>
      <c r="CR365" s="35"/>
      <c r="CX365" s="35"/>
      <c r="CY365" s="35"/>
      <c r="CZ365" s="35"/>
      <c r="DF365" s="35">
        <v>7.4099999999999998E-9</v>
      </c>
      <c r="DG365" s="35">
        <v>2.6144640358000002</v>
      </c>
      <c r="DH365" s="35">
        <v>2284.7536148596</v>
      </c>
      <c r="DI365" s="29">
        <f t="shared" si="244"/>
        <v>-3.244996026591602E-9</v>
      </c>
      <c r="DJ365" s="29">
        <f t="shared" si="245"/>
        <v>-3.2448015220439802E-9</v>
      </c>
      <c r="DK365" s="29">
        <f t="shared" si="246"/>
        <v>-3.2448015288947959E-9</v>
      </c>
      <c r="DL365" s="29">
        <f t="shared" si="247"/>
        <v>-3.2448015288945589E-9</v>
      </c>
      <c r="DN365" s="35">
        <v>1.3399999999999999E-9</v>
      </c>
      <c r="DO365" s="35">
        <v>4.4920862260199996</v>
      </c>
      <c r="DP365" s="35">
        <v>2480.3024979470001</v>
      </c>
      <c r="DQ365" s="29">
        <f t="shared" si="248"/>
        <v>9.3876150747282662E-10</v>
      </c>
      <c r="DR365" s="29">
        <f t="shared" si="249"/>
        <v>9.3879181507431571E-10</v>
      </c>
      <c r="DS365" s="29">
        <f t="shared" si="250"/>
        <v>9.3879181400685133E-10</v>
      </c>
      <c r="DT365" s="29">
        <f t="shared" si="251"/>
        <v>9.3879181400688545E-10</v>
      </c>
      <c r="DV365" s="35"/>
      <c r="DW365" s="35"/>
      <c r="DX365" s="35"/>
      <c r="ED365" s="35"/>
      <c r="EE365" s="35"/>
      <c r="EF365" s="35"/>
      <c r="EL365" s="35"/>
      <c r="EM365" s="35"/>
      <c r="EN365" s="35"/>
      <c r="ET365" s="35"/>
      <c r="EU365" s="35"/>
      <c r="EV365" s="35"/>
    </row>
    <row r="366" spans="14:152" s="29" customFormat="1" ht="13.5" x14ac:dyDescent="0.3">
      <c r="N366" s="35">
        <v>1.8349999999999999E-8</v>
      </c>
      <c r="O366" s="35">
        <v>3.9322306846899999</v>
      </c>
      <c r="P366" s="35">
        <v>6843.6914895317996</v>
      </c>
      <c r="Q366" s="29">
        <f t="shared" si="232"/>
        <v>-7.4592751675845082E-9</v>
      </c>
      <c r="R366" s="29">
        <f t="shared" si="233"/>
        <v>-7.457808883532088E-9</v>
      </c>
      <c r="S366" s="29">
        <f t="shared" si="234"/>
        <v>-7.4578089351775943E-9</v>
      </c>
      <c r="T366" s="29">
        <f t="shared" si="235"/>
        <v>-7.4578089351761649E-9</v>
      </c>
      <c r="V366" s="35">
        <v>2.1700000000000002E-9</v>
      </c>
      <c r="W366" s="35">
        <v>5.4874087981599997</v>
      </c>
      <c r="X366" s="35">
        <v>10596.1820784342</v>
      </c>
      <c r="Y366" s="29">
        <f t="shared" si="236"/>
        <v>-1.9396577017412669E-10</v>
      </c>
      <c r="Z366" s="29">
        <f t="shared" si="237"/>
        <v>-1.9367310380763286E-10</v>
      </c>
      <c r="AA366" s="29">
        <f t="shared" si="238"/>
        <v>-1.9367311411584542E-10</v>
      </c>
      <c r="AB366" s="29">
        <f t="shared" si="239"/>
        <v>-1.9367311411553828E-10</v>
      </c>
      <c r="AD366" s="35"/>
      <c r="AE366" s="35"/>
      <c r="AF366" s="35"/>
      <c r="AL366" s="35"/>
      <c r="AM366" s="35"/>
      <c r="AN366" s="35"/>
      <c r="AT366" s="35"/>
      <c r="AU366" s="35"/>
      <c r="AV366" s="35"/>
      <c r="BB366" s="35"/>
      <c r="BC366" s="35"/>
      <c r="BD366" s="35"/>
      <c r="BJ366" s="35">
        <v>6.8000000000000003E-10</v>
      </c>
      <c r="BK366" s="35">
        <v>4.7755259529999997E-2</v>
      </c>
      <c r="BL366" s="35">
        <v>2125.8774073792001</v>
      </c>
      <c r="BM366" s="29">
        <f t="shared" si="240"/>
        <v>-6.7988345573283034E-10</v>
      </c>
      <c r="BN366" s="29">
        <f t="shared" si="241"/>
        <v>-6.7988379749088069E-10</v>
      </c>
      <c r="BO366" s="29">
        <f t="shared" si="242"/>
        <v>-6.7988379747885224E-10</v>
      </c>
      <c r="BP366" s="29">
        <f t="shared" si="243"/>
        <v>-6.7988379747885255E-10</v>
      </c>
      <c r="BR366" s="35"/>
      <c r="BS366" s="35"/>
      <c r="BT366" s="35"/>
      <c r="BZ366" s="35"/>
      <c r="CA366" s="35"/>
      <c r="CB366" s="35"/>
      <c r="CH366" s="35"/>
      <c r="CI366" s="35"/>
      <c r="CJ366" s="35"/>
      <c r="CP366" s="35"/>
      <c r="CQ366" s="35"/>
      <c r="CR366" s="35"/>
      <c r="CX366" s="35"/>
      <c r="CY366" s="35"/>
      <c r="CZ366" s="35"/>
      <c r="DF366" s="35">
        <v>7.8999999999999996E-9</v>
      </c>
      <c r="DG366" s="35">
        <v>6.0343622504100001</v>
      </c>
      <c r="DH366" s="35">
        <v>12509.253325047201</v>
      </c>
      <c r="DI366" s="29">
        <f t="shared" si="244"/>
        <v>-2.2774457976970838E-9</v>
      </c>
      <c r="DJ366" s="29">
        <f t="shared" si="245"/>
        <v>-2.2762365061891491E-9</v>
      </c>
      <c r="DK366" s="29">
        <f t="shared" si="246"/>
        <v>-2.2762365487831434E-9</v>
      </c>
      <c r="DL366" s="29">
        <f t="shared" si="247"/>
        <v>-2.2762365487818534E-9</v>
      </c>
      <c r="DN366" s="35">
        <v>1.15E-9</v>
      </c>
      <c r="DO366" s="35">
        <v>5.7826877213100003</v>
      </c>
      <c r="DP366" s="35">
        <v>12722.552420485201</v>
      </c>
      <c r="DQ366" s="29">
        <f t="shared" si="248"/>
        <v>4.0893249971894044E-10</v>
      </c>
      <c r="DR366" s="29">
        <f t="shared" si="249"/>
        <v>4.0875774329043091E-10</v>
      </c>
      <c r="DS366" s="29">
        <f t="shared" si="250"/>
        <v>4.0875774944579416E-10</v>
      </c>
      <c r="DT366" s="29">
        <f t="shared" si="251"/>
        <v>4.0875774944561089E-10</v>
      </c>
      <c r="DV366" s="35"/>
      <c r="DW366" s="35"/>
      <c r="DX366" s="35"/>
      <c r="ED366" s="35"/>
      <c r="EE366" s="35"/>
      <c r="EF366" s="35"/>
      <c r="EL366" s="35"/>
      <c r="EM366" s="35"/>
      <c r="EN366" s="35"/>
      <c r="ET366" s="35"/>
      <c r="EU366" s="35"/>
      <c r="EV366" s="35"/>
    </row>
    <row r="367" spans="14:152" s="29" customFormat="1" ht="13.5" x14ac:dyDescent="0.3">
      <c r="N367" s="35">
        <v>1.4370000000000001E-8</v>
      </c>
      <c r="O367" s="35">
        <v>3.4824189003699999</v>
      </c>
      <c r="P367" s="35">
        <v>3281.2385647862002</v>
      </c>
      <c r="Q367" s="29">
        <f t="shared" si="232"/>
        <v>1.4000430194146132E-8</v>
      </c>
      <c r="R367" s="29">
        <f t="shared" si="233"/>
        <v>1.4000565957506861E-8</v>
      </c>
      <c r="S367" s="29">
        <f t="shared" si="234"/>
        <v>1.4000565952725508E-8</v>
      </c>
      <c r="T367" s="29">
        <f t="shared" si="235"/>
        <v>1.4000565952725645E-8</v>
      </c>
      <c r="V367" s="35">
        <v>1.92E-9</v>
      </c>
      <c r="W367" s="35">
        <v>4.2650180044399999</v>
      </c>
      <c r="X367" s="35">
        <v>3333.5661900017999</v>
      </c>
      <c r="Y367" s="29">
        <f t="shared" si="236"/>
        <v>-5.4716463088289738E-10</v>
      </c>
      <c r="Z367" s="29">
        <f t="shared" si="237"/>
        <v>-5.47086229617875E-10</v>
      </c>
      <c r="AA367" s="29">
        <f t="shared" si="238"/>
        <v>-5.4708623237930581E-10</v>
      </c>
      <c r="AB367" s="29">
        <f t="shared" si="239"/>
        <v>-5.470862323792142E-10</v>
      </c>
      <c r="AD367" s="35"/>
      <c r="AE367" s="35"/>
      <c r="AF367" s="35"/>
      <c r="AL367" s="35"/>
      <c r="AM367" s="35"/>
      <c r="AN367" s="35"/>
      <c r="AT367" s="35"/>
      <c r="AU367" s="35"/>
      <c r="AV367" s="35"/>
      <c r="BB367" s="35"/>
      <c r="BC367" s="35"/>
      <c r="BD367" s="35"/>
      <c r="BJ367" s="35">
        <v>6.9E-10</v>
      </c>
      <c r="BK367" s="35">
        <v>6.0742705241200001</v>
      </c>
      <c r="BL367" s="35">
        <v>26482.1708096244</v>
      </c>
      <c r="BM367" s="29">
        <f t="shared" si="240"/>
        <v>-6.0995520358567239E-10</v>
      </c>
      <c r="BN367" s="29">
        <f t="shared" si="241"/>
        <v>-6.0984600269111713E-10</v>
      </c>
      <c r="BO367" s="29">
        <f t="shared" si="242"/>
        <v>-6.0984600653856432E-10</v>
      </c>
      <c r="BP367" s="29">
        <f t="shared" si="243"/>
        <v>-6.098460065384541E-10</v>
      </c>
      <c r="BR367" s="35"/>
      <c r="BS367" s="35"/>
      <c r="BT367" s="35"/>
      <c r="BZ367" s="35"/>
      <c r="CA367" s="35"/>
      <c r="CB367" s="35"/>
      <c r="CH367" s="35"/>
      <c r="CI367" s="35"/>
      <c r="CJ367" s="35"/>
      <c r="CP367" s="35"/>
      <c r="CQ367" s="35"/>
      <c r="CR367" s="35"/>
      <c r="CX367" s="35"/>
      <c r="CY367" s="35"/>
      <c r="CZ367" s="35"/>
      <c r="DF367" s="35">
        <v>7.3799999999999997E-9</v>
      </c>
      <c r="DG367" s="35">
        <v>0.52092422137000005</v>
      </c>
      <c r="DH367" s="35">
        <v>18052.929543157799</v>
      </c>
      <c r="DI367" s="29">
        <f t="shared" si="244"/>
        <v>-3.096613904255077E-11</v>
      </c>
      <c r="DJ367" s="29">
        <f t="shared" si="245"/>
        <v>-3.2668701113722563E-11</v>
      </c>
      <c r="DK367" s="29">
        <f t="shared" si="246"/>
        <v>-3.2668641146990673E-11</v>
      </c>
      <c r="DL367" s="29">
        <f t="shared" si="247"/>
        <v>-3.2668641149088177E-11</v>
      </c>
      <c r="DN367" s="35">
        <v>1.26E-9</v>
      </c>
      <c r="DO367" s="35">
        <v>4.4397149648600003</v>
      </c>
      <c r="DP367" s="35">
        <v>3568.0885594888</v>
      </c>
      <c r="DQ367" s="29">
        <f t="shared" si="248"/>
        <v>1.1401925506667162E-9</v>
      </c>
      <c r="DR367" s="29">
        <f t="shared" si="249"/>
        <v>1.1401680980932678E-9</v>
      </c>
      <c r="DS367" s="29">
        <f t="shared" si="250"/>
        <v>1.1401680989545624E-9</v>
      </c>
      <c r="DT367" s="29">
        <f t="shared" si="251"/>
        <v>1.140168098954536E-9</v>
      </c>
      <c r="DV367" s="35"/>
      <c r="DW367" s="35"/>
      <c r="DX367" s="35"/>
      <c r="ED367" s="35"/>
      <c r="EE367" s="35"/>
      <c r="EF367" s="35"/>
      <c r="EL367" s="35"/>
      <c r="EM367" s="35"/>
      <c r="EN367" s="35"/>
      <c r="ET367" s="35"/>
      <c r="EU367" s="35"/>
      <c r="EV367" s="35"/>
    </row>
    <row r="368" spans="14:152" s="29" customFormat="1" ht="13.5" x14ac:dyDescent="0.3">
      <c r="N368" s="35">
        <v>1.385E-8</v>
      </c>
      <c r="O368" s="35">
        <v>4.1800452568299997</v>
      </c>
      <c r="P368" s="35">
        <v>2284.7536148596</v>
      </c>
      <c r="Q368" s="29">
        <f t="shared" si="232"/>
        <v>-1.2482796343556111E-8</v>
      </c>
      <c r="R368" s="29">
        <f t="shared" si="233"/>
        <v>-1.2482971527468412E-8</v>
      </c>
      <c r="S368" s="29">
        <f t="shared" si="234"/>
        <v>-1.2482971521298337E-8</v>
      </c>
      <c r="T368" s="29">
        <f t="shared" si="235"/>
        <v>-1.248297152129855E-8</v>
      </c>
      <c r="V368" s="35">
        <v>1.8800000000000001E-9</v>
      </c>
      <c r="W368" s="35">
        <v>1.44301618203</v>
      </c>
      <c r="X368" s="35">
        <v>4885.9664096786</v>
      </c>
      <c r="Y368" s="29">
        <f t="shared" si="236"/>
        <v>1.1963400929913819E-9</v>
      </c>
      <c r="Z368" s="29">
        <f t="shared" si="237"/>
        <v>1.1962495402021498E-9</v>
      </c>
      <c r="AA368" s="29">
        <f t="shared" si="238"/>
        <v>1.1962495433916429E-9</v>
      </c>
      <c r="AB368" s="29">
        <f t="shared" si="239"/>
        <v>1.1962495433915606E-9</v>
      </c>
      <c r="AD368" s="35"/>
      <c r="AE368" s="35"/>
      <c r="AF368" s="35"/>
      <c r="AL368" s="35"/>
      <c r="AM368" s="35"/>
      <c r="AN368" s="35"/>
      <c r="AT368" s="35"/>
      <c r="AU368" s="35"/>
      <c r="AV368" s="35"/>
      <c r="BB368" s="35"/>
      <c r="BC368" s="35"/>
      <c r="BD368" s="35"/>
      <c r="BJ368" s="35">
        <v>6.9E-10</v>
      </c>
      <c r="BK368" s="35">
        <v>2.050189992</v>
      </c>
      <c r="BL368" s="35">
        <v>29424.634232916</v>
      </c>
      <c r="BM368" s="29">
        <f t="shared" si="240"/>
        <v>-5.2700461868111908E-10</v>
      </c>
      <c r="BN368" s="29">
        <f t="shared" si="241"/>
        <v>-5.2683710727944077E-10</v>
      </c>
      <c r="BO368" s="29">
        <f t="shared" si="242"/>
        <v>-5.2683711318074651E-10</v>
      </c>
      <c r="BP368" s="29">
        <f t="shared" si="243"/>
        <v>-5.2683711318056928E-10</v>
      </c>
      <c r="BR368" s="35"/>
      <c r="BS368" s="35"/>
      <c r="BT368" s="35"/>
      <c r="BZ368" s="35"/>
      <c r="CA368" s="35"/>
      <c r="CB368" s="35"/>
      <c r="CH368" s="35"/>
      <c r="CI368" s="35"/>
      <c r="CJ368" s="35"/>
      <c r="CP368" s="35"/>
      <c r="CQ368" s="35"/>
      <c r="CR368" s="35"/>
      <c r="CX368" s="35"/>
      <c r="CY368" s="35"/>
      <c r="CZ368" s="35"/>
      <c r="DF368" s="35">
        <v>7.37E-9</v>
      </c>
      <c r="DG368" s="35">
        <v>4.1116524754299997</v>
      </c>
      <c r="DH368" s="35">
        <v>3760.0970705750001</v>
      </c>
      <c r="DI368" s="29">
        <f t="shared" si="244"/>
        <v>-5.1837263034279133E-9</v>
      </c>
      <c r="DJ368" s="29">
        <f t="shared" si="245"/>
        <v>-5.1834745641883295E-9</v>
      </c>
      <c r="DK368" s="29">
        <f t="shared" si="246"/>
        <v>-5.1834745730551779E-9</v>
      </c>
      <c r="DL368" s="29">
        <f t="shared" si="247"/>
        <v>-5.183474573054881E-9</v>
      </c>
      <c r="DN368" s="35">
        <v>1.14E-9</v>
      </c>
      <c r="DO368" s="35">
        <v>0.36704570746999998</v>
      </c>
      <c r="DP368" s="35">
        <v>3384.3313390048002</v>
      </c>
      <c r="DQ368" s="29">
        <f t="shared" si="248"/>
        <v>3.9852870112353421E-10</v>
      </c>
      <c r="DR368" s="29">
        <f t="shared" si="249"/>
        <v>3.9848250779091198E-10</v>
      </c>
      <c r="DS368" s="29">
        <f t="shared" si="250"/>
        <v>3.9848250941792703E-10</v>
      </c>
      <c r="DT368" s="29">
        <f t="shared" si="251"/>
        <v>3.9848250941787394E-10</v>
      </c>
      <c r="DV368" s="35"/>
      <c r="DW368" s="35"/>
      <c r="DX368" s="35"/>
      <c r="ED368" s="35"/>
      <c r="EE368" s="35"/>
      <c r="EF368" s="35"/>
      <c r="EL368" s="35"/>
      <c r="EM368" s="35"/>
      <c r="EN368" s="35"/>
      <c r="ET368" s="35"/>
      <c r="EU368" s="35"/>
      <c r="EV368" s="35"/>
    </row>
    <row r="369" spans="14:152" s="29" customFormat="1" ht="13.5" x14ac:dyDescent="0.3">
      <c r="N369" s="35">
        <v>1.479E-8</v>
      </c>
      <c r="O369" s="35">
        <v>3.8899419468500001</v>
      </c>
      <c r="P369" s="35">
        <v>6034.2140200847998</v>
      </c>
      <c r="Q369" s="29">
        <f t="shared" si="232"/>
        <v>3.0070872441265902E-9</v>
      </c>
      <c r="R369" s="29">
        <f t="shared" si="233"/>
        <v>3.0082039041537507E-9</v>
      </c>
      <c r="S369" s="29">
        <f t="shared" si="234"/>
        <v>3.0082038648236804E-9</v>
      </c>
      <c r="T369" s="29">
        <f t="shared" si="235"/>
        <v>3.0082038648247094E-9</v>
      </c>
      <c r="V369" s="35">
        <v>1.7800000000000001E-9</v>
      </c>
      <c r="W369" s="35">
        <v>4.8250649054099997</v>
      </c>
      <c r="X369" s="35">
        <v>9070.1188738487999</v>
      </c>
      <c r="Y369" s="29">
        <f t="shared" si="236"/>
        <v>3.9931002138210101E-10</v>
      </c>
      <c r="Z369" s="29">
        <f t="shared" si="237"/>
        <v>3.9951107769811182E-10</v>
      </c>
      <c r="AA369" s="29">
        <f t="shared" si="238"/>
        <v>3.995110706167209E-10</v>
      </c>
      <c r="AB369" s="29">
        <f t="shared" si="239"/>
        <v>3.9951107061691808E-10</v>
      </c>
      <c r="AD369" s="35"/>
      <c r="AE369" s="35"/>
      <c r="AF369" s="35"/>
      <c r="AL369" s="35"/>
      <c r="AM369" s="35"/>
      <c r="AN369" s="35"/>
      <c r="AT369" s="35"/>
      <c r="AU369" s="35"/>
      <c r="AV369" s="35"/>
      <c r="BB369" s="35"/>
      <c r="BC369" s="35"/>
      <c r="BD369" s="35"/>
      <c r="BJ369" s="35">
        <v>8.3999999999999999E-10</v>
      </c>
      <c r="BK369" s="35">
        <v>0.16960920719</v>
      </c>
      <c r="BL369" s="35">
        <v>263.08392337279997</v>
      </c>
      <c r="BM369" s="29">
        <f t="shared" si="240"/>
        <v>-2.2389104277519364E-10</v>
      </c>
      <c r="BN369" s="29">
        <f t="shared" si="241"/>
        <v>-2.2389376468912227E-10</v>
      </c>
      <c r="BO369" s="29">
        <f t="shared" si="242"/>
        <v>-2.2389376459325237E-10</v>
      </c>
      <c r="BP369" s="29">
        <f t="shared" si="243"/>
        <v>-2.2389376459325527E-10</v>
      </c>
      <c r="BR369" s="35"/>
      <c r="BS369" s="35"/>
      <c r="BT369" s="35"/>
      <c r="BZ369" s="35"/>
      <c r="CA369" s="35"/>
      <c r="CB369" s="35"/>
      <c r="CH369" s="35"/>
      <c r="CI369" s="35"/>
      <c r="CJ369" s="35"/>
      <c r="CP369" s="35"/>
      <c r="CQ369" s="35"/>
      <c r="CR369" s="35"/>
      <c r="CX369" s="35"/>
      <c r="CY369" s="35"/>
      <c r="CZ369" s="35"/>
      <c r="DF369" s="35">
        <v>7.2699999999999999E-9</v>
      </c>
      <c r="DG369" s="35">
        <v>3.2806663275100001</v>
      </c>
      <c r="DH369" s="35">
        <v>3510.1926098327999</v>
      </c>
      <c r="DI369" s="29">
        <f t="shared" si="244"/>
        <v>-5.9895501892397475E-9</v>
      </c>
      <c r="DJ369" s="29">
        <f t="shared" si="245"/>
        <v>-5.989735016236299E-9</v>
      </c>
      <c r="DK369" s="29">
        <f t="shared" si="246"/>
        <v>-5.9897350097266383E-9</v>
      </c>
      <c r="DL369" s="29">
        <f t="shared" si="247"/>
        <v>-5.9897350097268128E-9</v>
      </c>
      <c r="DN369" s="35">
        <v>1.1700000000000001E-9</v>
      </c>
      <c r="DO369" s="35">
        <v>0.67607782415999995</v>
      </c>
      <c r="DP369" s="35">
        <v>13207.029307364999</v>
      </c>
      <c r="DQ369" s="29">
        <f t="shared" si="248"/>
        <v>1.8521110347007907E-11</v>
      </c>
      <c r="DR369" s="29">
        <f t="shared" si="249"/>
        <v>1.8718552074312625E-11</v>
      </c>
      <c r="DS369" s="29">
        <f t="shared" si="250"/>
        <v>1.8718545120121163E-11</v>
      </c>
      <c r="DT369" s="29">
        <f t="shared" si="251"/>
        <v>1.8718545120353905E-11</v>
      </c>
      <c r="DV369" s="35"/>
      <c r="DW369" s="35"/>
      <c r="DX369" s="35"/>
      <c r="ED369" s="35"/>
      <c r="EE369" s="35"/>
      <c r="EF369" s="35"/>
      <c r="EL369" s="35"/>
      <c r="EM369" s="35"/>
      <c r="EN369" s="35"/>
      <c r="ET369" s="35"/>
      <c r="EU369" s="35"/>
      <c r="EV369" s="35"/>
    </row>
    <row r="370" spans="14:152" s="29" customFormat="1" ht="13.5" x14ac:dyDescent="0.3">
      <c r="N370" s="35">
        <v>1.469E-8</v>
      </c>
      <c r="O370" s="35">
        <v>2.9180885654500002</v>
      </c>
      <c r="P370" s="35">
        <v>12722.552420485201</v>
      </c>
      <c r="Q370" s="29">
        <f t="shared" si="232"/>
        <v>-8.7791915296118949E-9</v>
      </c>
      <c r="R370" s="29">
        <f t="shared" si="233"/>
        <v>-8.7772764977137475E-9</v>
      </c>
      <c r="S370" s="29">
        <f t="shared" si="234"/>
        <v>-8.777276565168012E-9</v>
      </c>
      <c r="T370" s="29">
        <f t="shared" si="235"/>
        <v>-8.7772765651660052E-9</v>
      </c>
      <c r="V370" s="35">
        <v>1.8400000000000001E-9</v>
      </c>
      <c r="W370" s="35">
        <v>5.6963755214100003</v>
      </c>
      <c r="X370" s="35">
        <v>3351.2490920496002</v>
      </c>
      <c r="Y370" s="29">
        <f t="shared" si="236"/>
        <v>-1.6672796346000429E-9</v>
      </c>
      <c r="Z370" s="29">
        <f t="shared" si="237"/>
        <v>-1.6673129654739521E-9</v>
      </c>
      <c r="AA370" s="29">
        <f t="shared" si="238"/>
        <v>-1.667312964300042E-9</v>
      </c>
      <c r="AB370" s="29">
        <f t="shared" si="239"/>
        <v>-1.6673129643000753E-9</v>
      </c>
      <c r="AD370" s="35"/>
      <c r="AE370" s="35"/>
      <c r="AF370" s="35"/>
      <c r="AL370" s="35"/>
      <c r="AM370" s="35"/>
      <c r="AN370" s="35"/>
      <c r="AT370" s="35"/>
      <c r="AU370" s="35"/>
      <c r="AV370" s="35"/>
      <c r="BB370" s="35"/>
      <c r="BC370" s="35"/>
      <c r="BD370" s="35"/>
      <c r="BJ370" s="35">
        <v>6.8000000000000003E-10</v>
      </c>
      <c r="BK370" s="35">
        <v>5.0301325219699997</v>
      </c>
      <c r="BL370" s="35">
        <v>9070.1188738487999</v>
      </c>
      <c r="BM370" s="29">
        <f t="shared" si="240"/>
        <v>1.4407682260393751E-11</v>
      </c>
      <c r="BN370" s="29">
        <f t="shared" si="241"/>
        <v>1.4486482365300339E-11</v>
      </c>
      <c r="BO370" s="29">
        <f t="shared" si="242"/>
        <v>1.4486479589853539E-11</v>
      </c>
      <c r="BP370" s="29">
        <f t="shared" si="243"/>
        <v>1.4486479589930829E-11</v>
      </c>
      <c r="BR370" s="35"/>
      <c r="BS370" s="35"/>
      <c r="BT370" s="35"/>
      <c r="BZ370" s="35"/>
      <c r="CA370" s="35"/>
      <c r="CB370" s="35"/>
      <c r="CH370" s="35"/>
      <c r="CI370" s="35"/>
      <c r="CJ370" s="35"/>
      <c r="CP370" s="35"/>
      <c r="CQ370" s="35"/>
      <c r="CR370" s="35"/>
      <c r="CX370" s="35"/>
      <c r="CY370" s="35"/>
      <c r="CZ370" s="35"/>
      <c r="DF370" s="35">
        <v>1.006E-8</v>
      </c>
      <c r="DG370" s="35">
        <v>0.45037465289</v>
      </c>
      <c r="DH370" s="35">
        <v>27490.692478044799</v>
      </c>
      <c r="DI370" s="29">
        <f t="shared" si="244"/>
        <v>6.675865207637274E-9</v>
      </c>
      <c r="DJ370" s="29">
        <f t="shared" si="245"/>
        <v>6.6785086439279934E-9</v>
      </c>
      <c r="DK370" s="29">
        <f t="shared" si="246"/>
        <v>6.6785085508366604E-9</v>
      </c>
      <c r="DL370" s="29">
        <f t="shared" si="247"/>
        <v>6.6785085508396548E-9</v>
      </c>
      <c r="DN370" s="35">
        <v>1.2400000000000001E-9</v>
      </c>
      <c r="DO370" s="35">
        <v>5.8038620889399999</v>
      </c>
      <c r="DP370" s="35">
        <v>10721.108428326999</v>
      </c>
      <c r="DQ370" s="29">
        <f t="shared" si="248"/>
        <v>-8.0506634843869522E-10</v>
      </c>
      <c r="DR370" s="29">
        <f t="shared" si="249"/>
        <v>-8.0519555436661831E-10</v>
      </c>
      <c r="DS370" s="29">
        <f t="shared" si="250"/>
        <v>-8.0519554981606801E-10</v>
      </c>
      <c r="DT370" s="29">
        <f t="shared" si="251"/>
        <v>-8.0519554981620191E-10</v>
      </c>
      <c r="DV370" s="35"/>
      <c r="DW370" s="35"/>
      <c r="DX370" s="35"/>
      <c r="ED370" s="35"/>
      <c r="EE370" s="35"/>
      <c r="EF370" s="35"/>
      <c r="EL370" s="35"/>
      <c r="EM370" s="35"/>
      <c r="EN370" s="35"/>
      <c r="ET370" s="35"/>
      <c r="EU370" s="35"/>
      <c r="EV370" s="35"/>
    </row>
    <row r="371" spans="14:152" s="29" customFormat="1" ht="13.5" x14ac:dyDescent="0.3">
      <c r="N371" s="35">
        <v>1.824E-8</v>
      </c>
      <c r="O371" s="35">
        <v>3.9413954175199999</v>
      </c>
      <c r="P371" s="35">
        <v>18454.601664915001</v>
      </c>
      <c r="Q371" s="29">
        <f t="shared" si="232"/>
        <v>-8.9904043494556759E-9</v>
      </c>
      <c r="R371" s="29">
        <f t="shared" si="233"/>
        <v>-8.9866613045073114E-9</v>
      </c>
      <c r="S371" s="29">
        <f t="shared" si="234"/>
        <v>-8.9866614363521172E-9</v>
      </c>
      <c r="T371" s="29">
        <f t="shared" si="235"/>
        <v>-8.9866614363485074E-9</v>
      </c>
      <c r="V371" s="35">
        <v>1.87E-9</v>
      </c>
      <c r="W371" s="35">
        <v>0.76021337347999995</v>
      </c>
      <c r="X371" s="35">
        <v>16699.539015149901</v>
      </c>
      <c r="Y371" s="29">
        <f t="shared" si="236"/>
        <v>-4.5288075186369326E-10</v>
      </c>
      <c r="Z371" s="29">
        <f t="shared" si="237"/>
        <v>-4.5249355159949361E-10</v>
      </c>
      <c r="AA371" s="29">
        <f t="shared" si="238"/>
        <v>-4.5249356523767734E-10</v>
      </c>
      <c r="AB371" s="29">
        <f t="shared" si="239"/>
        <v>-4.5249356523716164E-10</v>
      </c>
      <c r="AD371" s="35"/>
      <c r="AE371" s="35"/>
      <c r="AF371" s="35"/>
      <c r="AL371" s="35"/>
      <c r="AM371" s="35"/>
      <c r="AN371" s="35"/>
      <c r="AT371" s="35"/>
      <c r="AU371" s="35"/>
      <c r="AV371" s="35"/>
      <c r="BB371" s="35"/>
      <c r="BC371" s="35"/>
      <c r="BD371" s="35"/>
      <c r="BJ371" s="35">
        <v>7.5999999999999996E-10</v>
      </c>
      <c r="BK371" s="35">
        <v>2.0029608729300001</v>
      </c>
      <c r="BL371" s="35">
        <v>224.34479570190001</v>
      </c>
      <c r="BM371" s="29">
        <f t="shared" si="240"/>
        <v>6.1120480201006884E-10</v>
      </c>
      <c r="BN371" s="29">
        <f t="shared" si="241"/>
        <v>6.1120350702308062E-10</v>
      </c>
      <c r="BO371" s="29">
        <f t="shared" si="242"/>
        <v>6.1120350706869219E-10</v>
      </c>
      <c r="BP371" s="29">
        <f t="shared" si="243"/>
        <v>6.1120350706869095E-10</v>
      </c>
      <c r="BR371" s="35"/>
      <c r="BS371" s="35"/>
      <c r="BT371" s="35"/>
      <c r="BZ371" s="35"/>
      <c r="CA371" s="35"/>
      <c r="CB371" s="35"/>
      <c r="CH371" s="35"/>
      <c r="CI371" s="35"/>
      <c r="CJ371" s="35"/>
      <c r="CP371" s="35"/>
      <c r="CQ371" s="35"/>
      <c r="CR371" s="35"/>
      <c r="CX371" s="35"/>
      <c r="CY371" s="35"/>
      <c r="CZ371" s="35"/>
      <c r="DF371" s="35">
        <v>9.2300000000000006E-9</v>
      </c>
      <c r="DG371" s="35">
        <v>2.7871793138799998</v>
      </c>
      <c r="DH371" s="35">
        <v>1332.0548875408001</v>
      </c>
      <c r="DI371" s="29">
        <f t="shared" si="244"/>
        <v>6.9968769507401622E-9</v>
      </c>
      <c r="DJ371" s="29">
        <f t="shared" si="245"/>
        <v>6.9967744792250303E-9</v>
      </c>
      <c r="DK371" s="29">
        <f t="shared" si="246"/>
        <v>6.9967744828342609E-9</v>
      </c>
      <c r="DL371" s="29">
        <f t="shared" si="247"/>
        <v>6.9967744828341542E-9</v>
      </c>
      <c r="DN371" s="35">
        <v>1.15E-9</v>
      </c>
      <c r="DO371" s="35">
        <v>0.23672592056</v>
      </c>
      <c r="DP371" s="35">
        <v>224.34479570190001</v>
      </c>
      <c r="DQ371" s="29">
        <f t="shared" si="248"/>
        <v>-8.500773868307074E-10</v>
      </c>
      <c r="DR371" s="29">
        <f t="shared" si="249"/>
        <v>-8.5007960730763003E-10</v>
      </c>
      <c r="DS371" s="29">
        <f t="shared" si="250"/>
        <v>-8.5007960722942135E-10</v>
      </c>
      <c r="DT371" s="29">
        <f t="shared" si="251"/>
        <v>-8.5007960722942372E-10</v>
      </c>
      <c r="DV371" s="35"/>
      <c r="DW371" s="35"/>
      <c r="DX371" s="35"/>
      <c r="ED371" s="35"/>
      <c r="EE371" s="35"/>
      <c r="EF371" s="35"/>
      <c r="EL371" s="35"/>
      <c r="EM371" s="35"/>
      <c r="EN371" s="35"/>
      <c r="ET371" s="35"/>
      <c r="EU371" s="35"/>
      <c r="EV371" s="35"/>
    </row>
    <row r="372" spans="14:152" s="29" customFormat="1" ht="13.5" x14ac:dyDescent="0.3">
      <c r="N372" s="35">
        <v>1.3680000000000001E-8</v>
      </c>
      <c r="O372" s="35">
        <v>1.71899681607</v>
      </c>
      <c r="P372" s="35">
        <v>13760.5987102074</v>
      </c>
      <c r="Q372" s="29">
        <f t="shared" si="232"/>
        <v>7.6487919533699473E-9</v>
      </c>
      <c r="R372" s="29">
        <f t="shared" si="233"/>
        <v>7.6467973740827329E-9</v>
      </c>
      <c r="S372" s="29">
        <f t="shared" si="234"/>
        <v>7.6467974443391594E-9</v>
      </c>
      <c r="T372" s="29">
        <f t="shared" si="235"/>
        <v>7.6467974443369012E-9</v>
      </c>
      <c r="V372" s="35">
        <v>2.2600000000000001E-9</v>
      </c>
      <c r="W372" s="35">
        <v>0.82767654372999999</v>
      </c>
      <c r="X372" s="35">
        <v>3265.8308281324998</v>
      </c>
      <c r="Y372" s="29">
        <f t="shared" si="236"/>
        <v>-2.0211664048740907E-9</v>
      </c>
      <c r="Z372" s="29">
        <f t="shared" si="237"/>
        <v>-2.0212086043710654E-9</v>
      </c>
      <c r="AA372" s="29">
        <f t="shared" si="238"/>
        <v>-2.021208602884798E-9</v>
      </c>
      <c r="AB372" s="29">
        <f t="shared" si="239"/>
        <v>-2.021208602884841E-9</v>
      </c>
      <c r="AD372" s="35"/>
      <c r="AE372" s="35"/>
      <c r="AF372" s="35"/>
      <c r="AL372" s="35"/>
      <c r="AM372" s="35"/>
      <c r="AN372" s="35"/>
      <c r="AT372" s="35"/>
      <c r="AU372" s="35"/>
      <c r="AV372" s="35"/>
      <c r="BB372" s="35"/>
      <c r="BC372" s="35"/>
      <c r="BD372" s="35"/>
      <c r="BJ372" s="35">
        <v>7.7999999999999999E-10</v>
      </c>
      <c r="BK372" s="35">
        <v>2.1736270685100001</v>
      </c>
      <c r="BL372" s="35">
        <v>30220.932239732399</v>
      </c>
      <c r="BM372" s="29">
        <f t="shared" si="240"/>
        <v>-7.6266846973823572E-10</v>
      </c>
      <c r="BN372" s="29">
        <f t="shared" si="241"/>
        <v>-7.626052639980531E-10</v>
      </c>
      <c r="BO372" s="29">
        <f t="shared" si="242"/>
        <v>-7.6260526622626033E-10</v>
      </c>
      <c r="BP372" s="29">
        <f t="shared" si="243"/>
        <v>-7.6260526622618588E-10</v>
      </c>
      <c r="BR372" s="35"/>
      <c r="BS372" s="35"/>
      <c r="BT372" s="35"/>
      <c r="BZ372" s="35"/>
      <c r="CA372" s="35"/>
      <c r="CB372" s="35"/>
      <c r="CH372" s="35"/>
      <c r="CI372" s="35"/>
      <c r="CJ372" s="35"/>
      <c r="CP372" s="35"/>
      <c r="CQ372" s="35"/>
      <c r="CR372" s="35"/>
      <c r="CX372" s="35"/>
      <c r="CY372" s="35"/>
      <c r="CZ372" s="35"/>
      <c r="DF372" s="35">
        <v>7.5599999999999995E-9</v>
      </c>
      <c r="DG372" s="35">
        <v>0.86881841787000003</v>
      </c>
      <c r="DH372" s="35">
        <v>1545.3539829788001</v>
      </c>
      <c r="DI372" s="29">
        <f t="shared" si="244"/>
        <v>5.0709927053676632E-9</v>
      </c>
      <c r="DJ372" s="29">
        <f t="shared" si="245"/>
        <v>5.071103433727398E-9</v>
      </c>
      <c r="DK372" s="29">
        <f t="shared" si="246"/>
        <v>5.0711034298274259E-9</v>
      </c>
      <c r="DL372" s="29">
        <f t="shared" si="247"/>
        <v>5.0711034298275458E-9</v>
      </c>
      <c r="DN372" s="35">
        <v>1.0999999999999999E-9</v>
      </c>
      <c r="DO372" s="35">
        <v>0.26402316131999998</v>
      </c>
      <c r="DP372" s="35">
        <v>3077.5285033270002</v>
      </c>
      <c r="DQ372" s="29">
        <f t="shared" si="248"/>
        <v>1.0998491144972524E-9</v>
      </c>
      <c r="DR372" s="29">
        <f t="shared" si="249"/>
        <v>1.0998483971317692E-9</v>
      </c>
      <c r="DS372" s="29">
        <f t="shared" si="250"/>
        <v>1.0998483971570658E-9</v>
      </c>
      <c r="DT372" s="29">
        <f t="shared" si="251"/>
        <v>1.099848397157065E-9</v>
      </c>
      <c r="DV372" s="35"/>
      <c r="DW372" s="35"/>
      <c r="DX372" s="35"/>
      <c r="ED372" s="35"/>
      <c r="EE372" s="35"/>
      <c r="EF372" s="35"/>
      <c r="EL372" s="35"/>
      <c r="EM372" s="35"/>
      <c r="EN372" s="35"/>
      <c r="ET372" s="35"/>
      <c r="EU372" s="35"/>
      <c r="EV372" s="35"/>
    </row>
    <row r="373" spans="14:152" s="29" customFormat="1" ht="13.5" x14ac:dyDescent="0.3">
      <c r="N373" s="35">
        <v>1.406E-8</v>
      </c>
      <c r="O373" s="35">
        <v>2.4291619247299998</v>
      </c>
      <c r="P373" s="35">
        <v>853.19638175199998</v>
      </c>
      <c r="Q373" s="29">
        <f t="shared" si="232"/>
        <v>-1.1770479240332108E-8</v>
      </c>
      <c r="R373" s="29">
        <f t="shared" si="233"/>
        <v>-1.1770563087200822E-8</v>
      </c>
      <c r="S373" s="29">
        <f t="shared" si="234"/>
        <v>-1.1770563084247649E-8</v>
      </c>
      <c r="T373" s="29">
        <f t="shared" si="235"/>
        <v>-1.1770563084247731E-8</v>
      </c>
      <c r="V373" s="35">
        <v>2.04E-9</v>
      </c>
      <c r="W373" s="35">
        <v>6.2093338702100001</v>
      </c>
      <c r="X373" s="35">
        <v>394.62588505920002</v>
      </c>
      <c r="Y373" s="29">
        <f t="shared" si="236"/>
        <v>2.0371961610818863E-9</v>
      </c>
      <c r="Z373" s="29">
        <f t="shared" si="237"/>
        <v>2.0371967002509663E-9</v>
      </c>
      <c r="AA373" s="29">
        <f t="shared" si="238"/>
        <v>2.0371967002319772E-9</v>
      </c>
      <c r="AB373" s="29">
        <f t="shared" si="239"/>
        <v>2.0371967002319776E-9</v>
      </c>
      <c r="AD373" s="35"/>
      <c r="AE373" s="35"/>
      <c r="AF373" s="35"/>
      <c r="AL373" s="35"/>
      <c r="AM373" s="35"/>
      <c r="AN373" s="35"/>
      <c r="AT373" s="35"/>
      <c r="AU373" s="35"/>
      <c r="AV373" s="35"/>
      <c r="BB373" s="35"/>
      <c r="BC373" s="35"/>
      <c r="BD373" s="35"/>
      <c r="BJ373" s="35">
        <v>6.6E-10</v>
      </c>
      <c r="BK373" s="35">
        <v>3.8549767200599998</v>
      </c>
      <c r="BL373" s="35">
        <v>19406.6782881746</v>
      </c>
      <c r="BM373" s="29">
        <f t="shared" si="240"/>
        <v>1.2111976810088516E-10</v>
      </c>
      <c r="BN373" s="29">
        <f t="shared" si="241"/>
        <v>1.2095886324961295E-10</v>
      </c>
      <c r="BO373" s="29">
        <f t="shared" si="242"/>
        <v>1.2095886891703865E-10</v>
      </c>
      <c r="BP373" s="29">
        <f t="shared" si="243"/>
        <v>1.2095886891685426E-10</v>
      </c>
      <c r="BR373" s="35"/>
      <c r="BS373" s="35"/>
      <c r="BT373" s="35"/>
      <c r="BZ373" s="35"/>
      <c r="CA373" s="35"/>
      <c r="CB373" s="35"/>
      <c r="CH373" s="35"/>
      <c r="CI373" s="35"/>
      <c r="CJ373" s="35"/>
      <c r="CP373" s="35"/>
      <c r="CQ373" s="35"/>
      <c r="CR373" s="35"/>
      <c r="CX373" s="35"/>
      <c r="CY373" s="35"/>
      <c r="CZ373" s="35"/>
      <c r="DF373" s="35">
        <v>7.7400000000000002E-9</v>
      </c>
      <c r="DG373" s="35">
        <v>3.7153554190000002</v>
      </c>
      <c r="DH373" s="35">
        <v>6571.0185321802001</v>
      </c>
      <c r="DI373" s="29">
        <f t="shared" si="244"/>
        <v>-6.8459110129243831E-9</v>
      </c>
      <c r="DJ373" s="29">
        <f t="shared" si="245"/>
        <v>-6.8462142331857907E-9</v>
      </c>
      <c r="DK373" s="29">
        <f t="shared" si="246"/>
        <v>-6.8462142225067955E-9</v>
      </c>
      <c r="DL373" s="29">
        <f t="shared" si="247"/>
        <v>-6.8462142225071032E-9</v>
      </c>
      <c r="DN373" s="35">
        <v>1.1200000000000001E-9</v>
      </c>
      <c r="DO373" s="35">
        <v>3.5097946222399998</v>
      </c>
      <c r="DP373" s="35">
        <v>1375.7737998458001</v>
      </c>
      <c r="DQ373" s="29">
        <f t="shared" si="248"/>
        <v>8.4037528454769633E-10</v>
      </c>
      <c r="DR373" s="29">
        <f t="shared" si="249"/>
        <v>8.4038830131167788E-10</v>
      </c>
      <c r="DS373" s="29">
        <f t="shared" si="250"/>
        <v>8.4038830085321282E-10</v>
      </c>
      <c r="DT373" s="29">
        <f t="shared" si="251"/>
        <v>8.4038830085322595E-10</v>
      </c>
      <c r="DV373" s="35"/>
      <c r="DW373" s="35"/>
      <c r="DX373" s="35"/>
      <c r="ED373" s="35"/>
      <c r="EE373" s="35"/>
      <c r="EF373" s="35"/>
      <c r="EL373" s="35"/>
      <c r="EM373" s="35"/>
      <c r="EN373" s="35"/>
      <c r="ET373" s="35"/>
      <c r="EU373" s="35"/>
      <c r="EV373" s="35"/>
    </row>
    <row r="374" spans="14:152" s="29" customFormat="1" ht="13.5" x14ac:dyDescent="0.3">
      <c r="N374" s="35">
        <v>1.3610000000000001E-8</v>
      </c>
      <c r="O374" s="35">
        <v>4.6912621979800004</v>
      </c>
      <c r="P374" s="35">
        <v>11081.2192102886</v>
      </c>
      <c r="Q374" s="29">
        <f t="shared" si="232"/>
        <v>-1.0559608914075281E-8</v>
      </c>
      <c r="R374" s="29">
        <f t="shared" si="233"/>
        <v>-1.055839289363539E-8</v>
      </c>
      <c r="S374" s="29">
        <f t="shared" si="234"/>
        <v>-1.0558392936469112E-8</v>
      </c>
      <c r="T374" s="29">
        <f t="shared" si="235"/>
        <v>-1.0558392936467892E-8</v>
      </c>
      <c r="V374" s="35">
        <v>1.7599999999999999E-9</v>
      </c>
      <c r="W374" s="35">
        <v>3.8956734923099998</v>
      </c>
      <c r="X374" s="35">
        <v>10028.9508271002</v>
      </c>
      <c r="Y374" s="29">
        <f t="shared" si="236"/>
        <v>-1.6912468339406869E-9</v>
      </c>
      <c r="Z374" s="29">
        <f t="shared" si="237"/>
        <v>-1.6913092499747375E-9</v>
      </c>
      <c r="AA374" s="29">
        <f t="shared" si="238"/>
        <v>-1.6913092477768402E-9</v>
      </c>
      <c r="AB374" s="29">
        <f t="shared" si="239"/>
        <v>-1.6913092477769093E-9</v>
      </c>
      <c r="AD374" s="35"/>
      <c r="AE374" s="35"/>
      <c r="AF374" s="35"/>
      <c r="AL374" s="35"/>
      <c r="AM374" s="35"/>
      <c r="AN374" s="35"/>
      <c r="AT374" s="35"/>
      <c r="AU374" s="35"/>
      <c r="AV374" s="35"/>
      <c r="BB374" s="35"/>
      <c r="BC374" s="35"/>
      <c r="BD374" s="35"/>
      <c r="BJ374" s="35">
        <v>6.6E-10</v>
      </c>
      <c r="BK374" s="35">
        <v>5.7005971873699997</v>
      </c>
      <c r="BL374" s="35">
        <v>33561.544666432201</v>
      </c>
      <c r="BM374" s="29">
        <f t="shared" si="240"/>
        <v>-3.4261652680348951E-10</v>
      </c>
      <c r="BN374" s="29">
        <f t="shared" si="241"/>
        <v>-3.428584334968247E-10</v>
      </c>
      <c r="BO374" s="29">
        <f t="shared" si="242"/>
        <v>-3.4285842497760404E-10</v>
      </c>
      <c r="BP374" s="29">
        <f t="shared" si="243"/>
        <v>-3.4285842497786052E-10</v>
      </c>
      <c r="BR374" s="35"/>
      <c r="BS374" s="35"/>
      <c r="BT374" s="35"/>
      <c r="BZ374" s="35"/>
      <c r="CA374" s="35"/>
      <c r="CB374" s="35"/>
      <c r="CH374" s="35"/>
      <c r="CI374" s="35"/>
      <c r="CJ374" s="35"/>
      <c r="CP374" s="35"/>
      <c r="CQ374" s="35"/>
      <c r="CR374" s="35"/>
      <c r="CX374" s="35"/>
      <c r="CY374" s="35"/>
      <c r="CZ374" s="35"/>
      <c r="DF374" s="35">
        <v>8.9999999999999995E-9</v>
      </c>
      <c r="DG374" s="35">
        <v>2.7494419005499999</v>
      </c>
      <c r="DH374" s="35">
        <v>316.39186965660002</v>
      </c>
      <c r="DI374" s="29">
        <f t="shared" si="244"/>
        <v>-3.0831487452482945E-10</v>
      </c>
      <c r="DJ374" s="29">
        <f t="shared" si="245"/>
        <v>-3.0827850682678181E-10</v>
      </c>
      <c r="DK374" s="29">
        <f t="shared" si="246"/>
        <v>-3.0827850810770852E-10</v>
      </c>
      <c r="DL374" s="29">
        <f t="shared" si="247"/>
        <v>-3.0827850810766855E-10</v>
      </c>
      <c r="DN374" s="35">
        <v>1.08E-9</v>
      </c>
      <c r="DO374" s="35">
        <v>5.3008601668699997</v>
      </c>
      <c r="DP374" s="35">
        <v>10264.5658840734</v>
      </c>
      <c r="DQ374" s="29">
        <f t="shared" si="248"/>
        <v>-7.7479404623975793E-10</v>
      </c>
      <c r="DR374" s="29">
        <f t="shared" si="249"/>
        <v>-7.7469534622768096E-10</v>
      </c>
      <c r="DS374" s="29">
        <f t="shared" si="250"/>
        <v>-7.7469534970429274E-10</v>
      </c>
      <c r="DT374" s="29">
        <f t="shared" si="251"/>
        <v>-7.7469534970418573E-10</v>
      </c>
      <c r="DV374" s="35"/>
      <c r="DW374" s="35"/>
      <c r="DX374" s="35"/>
      <c r="ED374" s="35"/>
      <c r="EE374" s="35"/>
      <c r="EF374" s="35"/>
      <c r="EL374" s="35"/>
      <c r="EM374" s="35"/>
      <c r="EN374" s="35"/>
      <c r="ET374" s="35"/>
      <c r="EU374" s="35"/>
      <c r="EV374" s="35"/>
    </row>
    <row r="375" spans="14:152" s="29" customFormat="1" ht="13.5" x14ac:dyDescent="0.3">
      <c r="N375" s="35">
        <v>1.3750000000000001E-8</v>
      </c>
      <c r="O375" s="35">
        <v>4.90787845983</v>
      </c>
      <c r="P375" s="35">
        <v>3304.5845600224002</v>
      </c>
      <c r="Q375" s="29">
        <f t="shared" si="232"/>
        <v>-6.1182180773964549E-9</v>
      </c>
      <c r="R375" s="29">
        <f t="shared" si="233"/>
        <v>-6.1176980612808463E-9</v>
      </c>
      <c r="S375" s="29">
        <f t="shared" si="234"/>
        <v>-6.1176980795967964E-9</v>
      </c>
      <c r="T375" s="29">
        <f t="shared" si="235"/>
        <v>-6.1176980795961843E-9</v>
      </c>
      <c r="V375" s="35">
        <v>1.74E-9</v>
      </c>
      <c r="W375" s="35">
        <v>3.6884329398200002</v>
      </c>
      <c r="X375" s="35">
        <v>735.87651353180001</v>
      </c>
      <c r="Y375" s="29">
        <f t="shared" si="236"/>
        <v>-1.7360374518997836E-9</v>
      </c>
      <c r="Z375" s="29">
        <f t="shared" si="237"/>
        <v>-1.7360363481577391E-9</v>
      </c>
      <c r="AA375" s="29">
        <f t="shared" si="238"/>
        <v>-1.7360363481966174E-9</v>
      </c>
      <c r="AB375" s="29">
        <f t="shared" si="239"/>
        <v>-1.7360363481966162E-9</v>
      </c>
      <c r="AD375" s="35"/>
      <c r="AE375" s="35"/>
      <c r="AF375" s="35"/>
      <c r="AL375" s="35"/>
      <c r="AM375" s="35"/>
      <c r="AN375" s="35"/>
      <c r="AT375" s="35"/>
      <c r="AU375" s="35"/>
      <c r="AV375" s="35"/>
      <c r="BB375" s="35"/>
      <c r="BC375" s="35"/>
      <c r="BD375" s="35"/>
      <c r="BJ375" s="35">
        <v>6.6999999999999996E-10</v>
      </c>
      <c r="BK375" s="35">
        <v>0.16600936321000001</v>
      </c>
      <c r="BL375" s="35">
        <v>22743.409379516401</v>
      </c>
      <c r="BM375" s="29">
        <f t="shared" si="240"/>
        <v>2.7622334681611186E-10</v>
      </c>
      <c r="BN375" s="29">
        <f t="shared" si="241"/>
        <v>2.7604592424237761E-10</v>
      </c>
      <c r="BO375" s="29">
        <f t="shared" si="242"/>
        <v>2.7604593049185747E-10</v>
      </c>
      <c r="BP375" s="29">
        <f t="shared" si="243"/>
        <v>2.7604593049168397E-10</v>
      </c>
      <c r="BR375" s="35"/>
      <c r="BS375" s="35"/>
      <c r="BT375" s="35"/>
      <c r="BZ375" s="35"/>
      <c r="CA375" s="35"/>
      <c r="CB375" s="35"/>
      <c r="CH375" s="35"/>
      <c r="CI375" s="35"/>
      <c r="CJ375" s="35"/>
      <c r="CP375" s="35"/>
      <c r="CQ375" s="35"/>
      <c r="CR375" s="35"/>
      <c r="CX375" s="35"/>
      <c r="CY375" s="35"/>
      <c r="CZ375" s="35"/>
      <c r="DF375" s="35">
        <v>7.0399999999999997E-9</v>
      </c>
      <c r="DG375" s="35">
        <v>1.89617185328</v>
      </c>
      <c r="DH375" s="35">
        <v>13362.432453146999</v>
      </c>
      <c r="DI375" s="29">
        <f t="shared" si="244"/>
        <v>3.8975282460651801E-9</v>
      </c>
      <c r="DJ375" s="29">
        <f t="shared" si="245"/>
        <v>3.8965270747485539E-9</v>
      </c>
      <c r="DK375" s="29">
        <f t="shared" si="246"/>
        <v>3.896527110013338E-9</v>
      </c>
      <c r="DL375" s="29">
        <f t="shared" si="247"/>
        <v>3.8965271100121709E-9</v>
      </c>
      <c r="DN375" s="35">
        <v>1.4599999999999999E-9</v>
      </c>
      <c r="DO375" s="35">
        <v>2.3697252243200002</v>
      </c>
      <c r="DP375" s="35">
        <v>4989.0591838971995</v>
      </c>
      <c r="DQ375" s="29">
        <f t="shared" si="248"/>
        <v>-2.1716506551363186E-10</v>
      </c>
      <c r="DR375" s="29">
        <f t="shared" si="249"/>
        <v>-2.1707301667567555E-10</v>
      </c>
      <c r="DS375" s="29">
        <f t="shared" si="250"/>
        <v>-2.1707301991778972E-10</v>
      </c>
      <c r="DT375" s="29">
        <f t="shared" si="251"/>
        <v>-2.1707301991768712E-10</v>
      </c>
      <c r="DV375" s="35"/>
      <c r="DW375" s="35"/>
      <c r="DX375" s="35"/>
      <c r="ED375" s="35"/>
      <c r="EE375" s="35"/>
      <c r="EF375" s="35"/>
      <c r="EL375" s="35"/>
      <c r="EM375" s="35"/>
      <c r="EN375" s="35"/>
      <c r="ET375" s="35"/>
      <c r="EU375" s="35"/>
      <c r="EV375" s="35"/>
    </row>
    <row r="376" spans="14:152" s="29" customFormat="1" ht="13.5" x14ac:dyDescent="0.3">
      <c r="N376" s="35">
        <v>1.5440000000000001E-8</v>
      </c>
      <c r="O376" s="35">
        <v>3.23251603238</v>
      </c>
      <c r="P376" s="35">
        <v>156.40072050239999</v>
      </c>
      <c r="Q376" s="29">
        <f t="shared" si="232"/>
        <v>1.3471969542159629E-8</v>
      </c>
      <c r="R376" s="29">
        <f t="shared" si="233"/>
        <v>1.3471954465774835E-8</v>
      </c>
      <c r="S376" s="29">
        <f t="shared" si="234"/>
        <v>1.3471954466305848E-8</v>
      </c>
      <c r="T376" s="29">
        <f t="shared" si="235"/>
        <v>1.3471954466305835E-8</v>
      </c>
      <c r="V376" s="35">
        <v>1.73E-9</v>
      </c>
      <c r="W376" s="35">
        <v>2.4426937725500002</v>
      </c>
      <c r="X376" s="35">
        <v>3603.6963500726001</v>
      </c>
      <c r="Y376" s="29">
        <f t="shared" si="236"/>
        <v>-4.9055783520457312E-10</v>
      </c>
      <c r="Z376" s="29">
        <f t="shared" si="237"/>
        <v>-4.9063423502763376E-10</v>
      </c>
      <c r="AA376" s="29">
        <f t="shared" si="238"/>
        <v>-4.9063423233672951E-10</v>
      </c>
      <c r="AB376" s="29">
        <f t="shared" si="239"/>
        <v>-4.9063423233681203E-10</v>
      </c>
      <c r="AD376" s="35"/>
      <c r="AE376" s="35"/>
      <c r="AF376" s="35"/>
      <c r="AL376" s="35"/>
      <c r="AM376" s="35"/>
      <c r="AN376" s="35"/>
      <c r="AT376" s="35"/>
      <c r="AU376" s="35"/>
      <c r="AV376" s="35"/>
      <c r="BB376" s="35"/>
      <c r="BC376" s="35"/>
      <c r="BD376" s="35"/>
      <c r="BJ376" s="35">
        <v>6.5000000000000003E-10</v>
      </c>
      <c r="BK376" s="35">
        <v>4.6542339294900001</v>
      </c>
      <c r="BL376" s="35">
        <v>2807.3983432562</v>
      </c>
      <c r="BM376" s="29">
        <f t="shared" si="240"/>
        <v>6.499383020260596E-10</v>
      </c>
      <c r="BN376" s="29">
        <f t="shared" si="241"/>
        <v>6.499379803129116E-10</v>
      </c>
      <c r="BO376" s="29">
        <f t="shared" si="242"/>
        <v>6.4993798032425752E-10</v>
      </c>
      <c r="BP376" s="29">
        <f t="shared" si="243"/>
        <v>6.4993798032425721E-10</v>
      </c>
      <c r="BR376" s="35"/>
      <c r="BS376" s="35"/>
      <c r="BT376" s="35"/>
      <c r="BZ376" s="35"/>
      <c r="CA376" s="35"/>
      <c r="CB376" s="35"/>
      <c r="CH376" s="35"/>
      <c r="CI376" s="35"/>
      <c r="CJ376" s="35"/>
      <c r="CP376" s="35"/>
      <c r="CQ376" s="35"/>
      <c r="CR376" s="35"/>
      <c r="CX376" s="35"/>
      <c r="CY376" s="35"/>
      <c r="CZ376" s="35"/>
      <c r="DF376" s="35">
        <v>7.0100000000000004E-9</v>
      </c>
      <c r="DG376" s="35">
        <v>2.2132829379599999</v>
      </c>
      <c r="DH376" s="35">
        <v>20995.392966449399</v>
      </c>
      <c r="DI376" s="29">
        <f t="shared" si="244"/>
        <v>-4.9604776268359504E-9</v>
      </c>
      <c r="DJ376" s="29">
        <f t="shared" si="245"/>
        <v>-4.9618063994376457E-9</v>
      </c>
      <c r="DK376" s="29">
        <f t="shared" si="246"/>
        <v>-4.9618063526426563E-9</v>
      </c>
      <c r="DL376" s="29">
        <f t="shared" si="247"/>
        <v>-4.9618063526440633E-9</v>
      </c>
      <c r="DN376" s="35">
        <v>1.43E-9</v>
      </c>
      <c r="DO376" s="35">
        <v>0.92798026058000005</v>
      </c>
      <c r="DP376" s="35">
        <v>5401.4302807716003</v>
      </c>
      <c r="DQ376" s="29">
        <f t="shared" si="248"/>
        <v>1.1002817695735957E-9</v>
      </c>
      <c r="DR376" s="29">
        <f t="shared" si="249"/>
        <v>1.1003448144189974E-9</v>
      </c>
      <c r="DS376" s="29">
        <f t="shared" si="250"/>
        <v>1.1003448121985564E-9</v>
      </c>
      <c r="DT376" s="29">
        <f t="shared" si="251"/>
        <v>1.1003448121986213E-9</v>
      </c>
      <c r="DV376" s="35"/>
      <c r="DW376" s="35"/>
      <c r="DX376" s="35"/>
      <c r="ED376" s="35"/>
      <c r="EE376" s="35"/>
      <c r="EF376" s="35"/>
      <c r="EL376" s="35"/>
      <c r="EM376" s="35"/>
      <c r="EN376" s="35"/>
      <c r="ET376" s="35"/>
      <c r="EU376" s="35"/>
      <c r="EV376" s="35"/>
    </row>
    <row r="377" spans="14:152" s="29" customFormat="1" ht="13.5" x14ac:dyDescent="0.3">
      <c r="N377" s="35">
        <v>1.543E-8</v>
      </c>
      <c r="O377" s="35">
        <v>1.1349713609500001</v>
      </c>
      <c r="P377" s="35">
        <v>3336.7310913418</v>
      </c>
      <c r="Q377" s="29">
        <f t="shared" si="232"/>
        <v>5.3189822462155855E-9</v>
      </c>
      <c r="R377" s="29">
        <f t="shared" si="233"/>
        <v>5.3183646233208945E-9</v>
      </c>
      <c r="S377" s="29">
        <f t="shared" si="234"/>
        <v>5.3183646450746453E-9</v>
      </c>
      <c r="T377" s="29">
        <f t="shared" si="235"/>
        <v>5.318364645073924E-9</v>
      </c>
      <c r="V377" s="35">
        <v>1.7700000000000001E-9</v>
      </c>
      <c r="W377" s="35">
        <v>1.24154853329</v>
      </c>
      <c r="X377" s="35">
        <v>12722.552420485201</v>
      </c>
      <c r="Y377" s="29">
        <f t="shared" si="236"/>
        <v>1.5228570431507482E-9</v>
      </c>
      <c r="Z377" s="29">
        <f t="shared" si="237"/>
        <v>1.523003691826266E-9</v>
      </c>
      <c r="AA377" s="29">
        <f t="shared" si="238"/>
        <v>1.5230036866617976E-9</v>
      </c>
      <c r="AB377" s="29">
        <f t="shared" si="239"/>
        <v>1.5230036866619512E-9</v>
      </c>
      <c r="AD377" s="35"/>
      <c r="AE377" s="35"/>
      <c r="AF377" s="35"/>
      <c r="AL377" s="35"/>
      <c r="AM377" s="35"/>
      <c r="AN377" s="35"/>
      <c r="AT377" s="35"/>
      <c r="AU377" s="35"/>
      <c r="AV377" s="35"/>
      <c r="BB377" s="35"/>
      <c r="BC377" s="35"/>
      <c r="BD377" s="35"/>
      <c r="BJ377" s="35">
        <v>6.9E-10</v>
      </c>
      <c r="BK377" s="35">
        <v>3.3438722426799998</v>
      </c>
      <c r="BL377" s="35">
        <v>11670.2840372968</v>
      </c>
      <c r="BM377" s="29">
        <f t="shared" si="240"/>
        <v>-2.1478577294301403E-10</v>
      </c>
      <c r="BN377" s="29">
        <f t="shared" si="241"/>
        <v>-2.148835622475785E-10</v>
      </c>
      <c r="BO377" s="29">
        <f t="shared" si="242"/>
        <v>-2.1488355880337747E-10</v>
      </c>
      <c r="BP377" s="29">
        <f t="shared" si="243"/>
        <v>-2.1488355880348932E-10</v>
      </c>
      <c r="BR377" s="35"/>
      <c r="BS377" s="35"/>
      <c r="BT377" s="35"/>
      <c r="BZ377" s="35"/>
      <c r="CA377" s="35"/>
      <c r="CB377" s="35"/>
      <c r="CH377" s="35"/>
      <c r="CI377" s="35"/>
      <c r="CJ377" s="35"/>
      <c r="CP377" s="35"/>
      <c r="CQ377" s="35"/>
      <c r="CR377" s="35"/>
      <c r="CX377" s="35"/>
      <c r="CY377" s="35"/>
      <c r="CZ377" s="35"/>
      <c r="DF377" s="35">
        <v>7.0100000000000004E-9</v>
      </c>
      <c r="DG377" s="35">
        <v>3.9268943869999999</v>
      </c>
      <c r="DH377" s="35">
        <v>13362.4669604514</v>
      </c>
      <c r="DI377" s="29">
        <f t="shared" si="244"/>
        <v>3.5049911330627121E-9</v>
      </c>
      <c r="DJ377" s="29">
        <f t="shared" si="245"/>
        <v>3.5060277473534479E-9</v>
      </c>
      <c r="DK377" s="29">
        <f t="shared" si="246"/>
        <v>3.5060277108442041E-9</v>
      </c>
      <c r="DL377" s="29">
        <f t="shared" si="247"/>
        <v>3.5060277108452397E-9</v>
      </c>
      <c r="DN377" s="35">
        <v>1.1100000000000001E-9</v>
      </c>
      <c r="DO377" s="35">
        <v>2.4777161530199998</v>
      </c>
      <c r="DP377" s="35">
        <v>18606.4989460002</v>
      </c>
      <c r="DQ377" s="29">
        <f t="shared" si="248"/>
        <v>-1.1085018099288768E-9</v>
      </c>
      <c r="DR377" s="29">
        <f t="shared" si="249"/>
        <v>-1.1084880703766104E-9</v>
      </c>
      <c r="DS377" s="29">
        <f t="shared" si="250"/>
        <v>-1.1084880708616404E-9</v>
      </c>
      <c r="DT377" s="29">
        <f t="shared" si="251"/>
        <v>-1.1084880708616241E-9</v>
      </c>
      <c r="DV377" s="35"/>
      <c r="DW377" s="35"/>
      <c r="DX377" s="35"/>
      <c r="ED377" s="35"/>
      <c r="EE377" s="35"/>
      <c r="EF377" s="35"/>
      <c r="EL377" s="35"/>
      <c r="EM377" s="35"/>
      <c r="EN377" s="35"/>
      <c r="ET377" s="35"/>
      <c r="EU377" s="35"/>
      <c r="EV377" s="35"/>
    </row>
    <row r="378" spans="14:152" s="29" customFormat="1" ht="13.5" x14ac:dyDescent="0.3">
      <c r="N378" s="35">
        <v>1.385E-8</v>
      </c>
      <c r="O378" s="35">
        <v>2.9028198382200001</v>
      </c>
      <c r="P378" s="35">
        <v>1581.9593482830001</v>
      </c>
      <c r="Q378" s="29">
        <f t="shared" si="232"/>
        <v>-1.3135959232396957E-8</v>
      </c>
      <c r="R378" s="29">
        <f t="shared" si="233"/>
        <v>-1.313604797160709E-8</v>
      </c>
      <c r="S378" s="29">
        <f t="shared" si="234"/>
        <v>-1.3136047968481659E-8</v>
      </c>
      <c r="T378" s="29">
        <f t="shared" si="235"/>
        <v>-1.3136047968481753E-8</v>
      </c>
      <c r="V378" s="35">
        <v>1.8400000000000001E-9</v>
      </c>
      <c r="W378" s="35">
        <v>4.7720392598899997</v>
      </c>
      <c r="X378" s="35">
        <v>286.96236112060001</v>
      </c>
      <c r="Y378" s="29">
        <f t="shared" si="236"/>
        <v>-1.8399400268081456E-9</v>
      </c>
      <c r="Z378" s="29">
        <f t="shared" si="237"/>
        <v>-1.8399400812744859E-9</v>
      </c>
      <c r="AA378" s="29">
        <f t="shared" si="238"/>
        <v>-1.8399400812725678E-9</v>
      </c>
      <c r="AB378" s="29">
        <f t="shared" si="239"/>
        <v>-1.8399400812725678E-9</v>
      </c>
      <c r="AD378" s="35"/>
      <c r="AE378" s="35"/>
      <c r="AF378" s="35"/>
      <c r="AL378" s="35"/>
      <c r="AM378" s="35"/>
      <c r="AN378" s="35"/>
      <c r="AT378" s="35"/>
      <c r="AU378" s="35"/>
      <c r="AV378" s="35"/>
      <c r="BB378" s="35"/>
      <c r="BC378" s="35"/>
      <c r="BD378" s="35"/>
      <c r="BJ378" s="35">
        <v>8.6999999999999999E-10</v>
      </c>
      <c r="BK378" s="35">
        <v>4.9783802187999999</v>
      </c>
      <c r="BL378" s="35">
        <v>1118.7557921027999</v>
      </c>
      <c r="BM378" s="29">
        <f t="shared" si="240"/>
        <v>-3.4906282704760837E-10</v>
      </c>
      <c r="BN378" s="29">
        <f t="shared" si="241"/>
        <v>-3.4907422016567228E-10</v>
      </c>
      <c r="BO378" s="29">
        <f t="shared" si="242"/>
        <v>-3.4907421976439611E-10</v>
      </c>
      <c r="BP378" s="29">
        <f t="shared" si="243"/>
        <v>-3.4907421976440738E-10</v>
      </c>
      <c r="BR378" s="35"/>
      <c r="BS378" s="35"/>
      <c r="BT378" s="35"/>
      <c r="BZ378" s="35"/>
      <c r="CA378" s="35"/>
      <c r="CB378" s="35"/>
      <c r="CH378" s="35"/>
      <c r="CI378" s="35"/>
      <c r="CJ378" s="35"/>
      <c r="CP378" s="35"/>
      <c r="CQ378" s="35"/>
      <c r="CR378" s="35"/>
      <c r="CX378" s="35"/>
      <c r="CY378" s="35"/>
      <c r="CZ378" s="35"/>
      <c r="DF378" s="35">
        <v>6.9500000000000002E-9</v>
      </c>
      <c r="DG378" s="35">
        <v>5.5265814721500002</v>
      </c>
      <c r="DH378" s="35">
        <v>3364.4908644476</v>
      </c>
      <c r="DI378" s="29">
        <f t="shared" si="244"/>
        <v>-6.1580880429302655E-9</v>
      </c>
      <c r="DJ378" s="29">
        <f t="shared" si="245"/>
        <v>-6.1582265629597694E-9</v>
      </c>
      <c r="DK378" s="29">
        <f t="shared" si="246"/>
        <v>-6.1582265580810813E-9</v>
      </c>
      <c r="DL378" s="29">
        <f t="shared" si="247"/>
        <v>-6.158226558081241E-9</v>
      </c>
      <c r="DN378" s="35">
        <v>1.2400000000000001E-9</v>
      </c>
      <c r="DO378" s="35">
        <v>1.13870545502</v>
      </c>
      <c r="DP378" s="35">
        <v>2807.3983432562</v>
      </c>
      <c r="DQ378" s="29">
        <f t="shared" si="248"/>
        <v>-1.1479618538595972E-9</v>
      </c>
      <c r="DR378" s="29">
        <f t="shared" si="249"/>
        <v>-1.1479450339490828E-9</v>
      </c>
      <c r="DS378" s="29">
        <f t="shared" si="250"/>
        <v>-1.1479450345415313E-9</v>
      </c>
      <c r="DT378" s="29">
        <f t="shared" si="251"/>
        <v>-1.1479450345415147E-9</v>
      </c>
      <c r="DV378" s="35"/>
      <c r="DW378" s="35"/>
      <c r="DX378" s="35"/>
      <c r="ED378" s="35"/>
      <c r="EE378" s="35"/>
      <c r="EF378" s="35"/>
      <c r="EL378" s="35"/>
      <c r="EM378" s="35"/>
      <c r="EN378" s="35"/>
      <c r="ET378" s="35"/>
      <c r="EU378" s="35"/>
      <c r="EV378" s="35"/>
    </row>
    <row r="379" spans="14:152" s="29" customFormat="1" ht="13.5" x14ac:dyDescent="0.3">
      <c r="N379" s="35">
        <v>1.311E-8</v>
      </c>
      <c r="O379" s="35">
        <v>6.2174842307900002</v>
      </c>
      <c r="P379" s="35">
        <v>2547.8375382324002</v>
      </c>
      <c r="Q379" s="29">
        <f t="shared" si="232"/>
        <v>-1.1656797355164329E-8</v>
      </c>
      <c r="R379" s="29">
        <f t="shared" si="233"/>
        <v>-1.1656992680667375E-8</v>
      </c>
      <c r="S379" s="29">
        <f t="shared" si="234"/>
        <v>-1.1656992673787971E-8</v>
      </c>
      <c r="T379" s="29">
        <f t="shared" si="235"/>
        <v>-1.1656992673788184E-8</v>
      </c>
      <c r="V379" s="35">
        <v>1.7100000000000001E-9</v>
      </c>
      <c r="W379" s="35">
        <v>4.6714011600800003</v>
      </c>
      <c r="X379" s="35">
        <v>20199.094959632999</v>
      </c>
      <c r="Y379" s="29">
        <f t="shared" si="236"/>
        <v>1.649934515941155E-9</v>
      </c>
      <c r="Z379" s="29">
        <f t="shared" si="237"/>
        <v>1.6498184997616687E-9</v>
      </c>
      <c r="AA379" s="29">
        <f t="shared" si="238"/>
        <v>1.6498185038498431E-9</v>
      </c>
      <c r="AB379" s="29">
        <f t="shared" si="239"/>
        <v>1.6498185038497409E-9</v>
      </c>
      <c r="AD379" s="35"/>
      <c r="AE379" s="35"/>
      <c r="AF379" s="35"/>
      <c r="AL379" s="35"/>
      <c r="AM379" s="35"/>
      <c r="AN379" s="35"/>
      <c r="AT379" s="35"/>
      <c r="AU379" s="35"/>
      <c r="AV379" s="35"/>
      <c r="BB379" s="35"/>
      <c r="BC379" s="35"/>
      <c r="BD379" s="35"/>
      <c r="BJ379" s="35">
        <v>6.3E-10</v>
      </c>
      <c r="BK379" s="35">
        <v>0.1890710618</v>
      </c>
      <c r="BL379" s="35">
        <v>30065.511840298201</v>
      </c>
      <c r="BM379" s="29">
        <f t="shared" si="240"/>
        <v>-4.8438630784139764E-12</v>
      </c>
      <c r="BN379" s="29">
        <f t="shared" si="241"/>
        <v>-5.0859094653361137E-12</v>
      </c>
      <c r="BO379" s="29">
        <f t="shared" si="242"/>
        <v>-5.0859009401123411E-12</v>
      </c>
      <c r="BP379" s="29">
        <f t="shared" si="243"/>
        <v>-5.0859009403630132E-12</v>
      </c>
      <c r="BR379" s="35"/>
      <c r="BS379" s="35"/>
      <c r="BT379" s="35"/>
      <c r="BZ379" s="35"/>
      <c r="CA379" s="35"/>
      <c r="CB379" s="35"/>
      <c r="CH379" s="35"/>
      <c r="CI379" s="35"/>
      <c r="CJ379" s="35"/>
      <c r="CP379" s="35"/>
      <c r="CQ379" s="35"/>
      <c r="CR379" s="35"/>
      <c r="CX379" s="35"/>
      <c r="CY379" s="35"/>
      <c r="CZ379" s="35"/>
      <c r="DF379" s="35">
        <v>7.6399999999999993E-9</v>
      </c>
      <c r="DG379" s="35">
        <v>1.88253040972</v>
      </c>
      <c r="DH379" s="35">
        <v>5732.0492444297997</v>
      </c>
      <c r="DI379" s="29">
        <f t="shared" si="244"/>
        <v>5.6722215309283192E-9</v>
      </c>
      <c r="DJ379" s="29">
        <f t="shared" si="245"/>
        <v>5.6725964250203682E-9</v>
      </c>
      <c r="DK379" s="29">
        <f t="shared" si="246"/>
        <v>5.6725964118165556E-9</v>
      </c>
      <c r="DL379" s="29">
        <f t="shared" si="247"/>
        <v>5.6725964118169923E-9</v>
      </c>
      <c r="DN379" s="35">
        <v>1.0500000000000001E-9</v>
      </c>
      <c r="DO379" s="35">
        <v>5.8712279397699998</v>
      </c>
      <c r="DP379" s="35">
        <v>4193.8088084518004</v>
      </c>
      <c r="DQ379" s="29">
        <f t="shared" si="248"/>
        <v>1.6645944385642993E-10</v>
      </c>
      <c r="DR379" s="29">
        <f t="shared" si="249"/>
        <v>1.6640388215964086E-10</v>
      </c>
      <c r="DS379" s="29">
        <f t="shared" si="250"/>
        <v>1.6640388411661658E-10</v>
      </c>
      <c r="DT379" s="29">
        <f t="shared" si="251"/>
        <v>1.6640388411655764E-10</v>
      </c>
      <c r="DV379" s="35"/>
      <c r="DW379" s="35"/>
      <c r="DX379" s="35"/>
      <c r="ED379" s="35"/>
      <c r="EE379" s="35"/>
      <c r="EF379" s="35"/>
      <c r="EL379" s="35"/>
      <c r="EM379" s="35"/>
      <c r="EN379" s="35"/>
      <c r="ET379" s="35"/>
      <c r="EU379" s="35"/>
      <c r="EV379" s="35"/>
    </row>
    <row r="380" spans="14:152" s="29" customFormat="1" ht="13.5" x14ac:dyDescent="0.3">
      <c r="N380" s="35">
        <v>1.377E-8</v>
      </c>
      <c r="O380" s="35">
        <v>2.5653754179199999</v>
      </c>
      <c r="P380" s="35">
        <v>568.82187402739999</v>
      </c>
      <c r="Q380" s="29">
        <f t="shared" si="232"/>
        <v>9.9596237366071629E-9</v>
      </c>
      <c r="R380" s="29">
        <f t="shared" si="233"/>
        <v>9.959554615570664E-9</v>
      </c>
      <c r="S380" s="29">
        <f t="shared" si="234"/>
        <v>9.9595546180052237E-9</v>
      </c>
      <c r="T380" s="29">
        <f t="shared" si="235"/>
        <v>9.9595546180051393E-9</v>
      </c>
      <c r="V380" s="35">
        <v>1.6999999999999999E-9</v>
      </c>
      <c r="W380" s="35">
        <v>5.1375334552599998</v>
      </c>
      <c r="X380" s="35">
        <v>1332.0548875408001</v>
      </c>
      <c r="Y380" s="29">
        <f t="shared" si="236"/>
        <v>-1.1736300955644382E-10</v>
      </c>
      <c r="Z380" s="29">
        <f t="shared" si="237"/>
        <v>-1.1733414021901143E-10</v>
      </c>
      <c r="AA380" s="29">
        <f t="shared" si="238"/>
        <v>-1.1733414123582594E-10</v>
      </c>
      <c r="AB380" s="29">
        <f t="shared" si="239"/>
        <v>-1.1733414123580185E-10</v>
      </c>
      <c r="AD380" s="35"/>
      <c r="AE380" s="35"/>
      <c r="AF380" s="35"/>
      <c r="AL380" s="35"/>
      <c r="AM380" s="35"/>
      <c r="AN380" s="35"/>
      <c r="AT380" s="35"/>
      <c r="AU380" s="35"/>
      <c r="AV380" s="35"/>
      <c r="BB380" s="35"/>
      <c r="BC380" s="35"/>
      <c r="BD380" s="35"/>
      <c r="BJ380" s="35">
        <v>6.3999999999999996E-10</v>
      </c>
      <c r="BK380" s="35">
        <v>4.6190964701499997</v>
      </c>
      <c r="BL380" s="35">
        <v>9886.7722000640006</v>
      </c>
      <c r="BM380" s="29">
        <f t="shared" si="240"/>
        <v>-1.6787013395957832E-10</v>
      </c>
      <c r="BN380" s="29">
        <f t="shared" si="241"/>
        <v>-1.6779210309127876E-10</v>
      </c>
      <c r="BO380" s="29">
        <f t="shared" si="242"/>
        <v>-1.6779210583968367E-10</v>
      </c>
      <c r="BP380" s="29">
        <f t="shared" si="243"/>
        <v>-1.6779210583959589E-10</v>
      </c>
      <c r="BR380" s="35"/>
      <c r="BS380" s="35"/>
      <c r="BT380" s="35"/>
      <c r="BZ380" s="35"/>
      <c r="CA380" s="35"/>
      <c r="CB380" s="35"/>
      <c r="CH380" s="35"/>
      <c r="CI380" s="35"/>
      <c r="CJ380" s="35"/>
      <c r="CP380" s="35"/>
      <c r="CQ380" s="35"/>
      <c r="CR380" s="35"/>
      <c r="CX380" s="35"/>
      <c r="CY380" s="35"/>
      <c r="CZ380" s="35"/>
      <c r="DF380" s="35">
        <v>6.9299999999999999E-9</v>
      </c>
      <c r="DG380" s="35">
        <v>0.34849213821000002</v>
      </c>
      <c r="DH380" s="35">
        <v>5835.1420186484002</v>
      </c>
      <c r="DI380" s="29">
        <f t="shared" si="244"/>
        <v>4.4448803590289437E-9</v>
      </c>
      <c r="DJ380" s="29">
        <f t="shared" si="245"/>
        <v>4.4452768085567897E-9</v>
      </c>
      <c r="DK380" s="29">
        <f t="shared" si="246"/>
        <v>4.4452767945936815E-9</v>
      </c>
      <c r="DL380" s="29">
        <f t="shared" si="247"/>
        <v>4.445276794594134E-9</v>
      </c>
      <c r="DN380" s="35">
        <v>1.15E-9</v>
      </c>
      <c r="DO380" s="35">
        <v>3.0175457184900001</v>
      </c>
      <c r="DP380" s="35">
        <v>1118.7557921027999</v>
      </c>
      <c r="DQ380" s="29">
        <f t="shared" si="248"/>
        <v>-7.988266244430022E-10</v>
      </c>
      <c r="DR380" s="29">
        <f t="shared" si="249"/>
        <v>-7.9881479706083479E-10</v>
      </c>
      <c r="DS380" s="29">
        <f t="shared" si="250"/>
        <v>-7.9881479747741029E-10</v>
      </c>
      <c r="DT380" s="29">
        <f t="shared" si="251"/>
        <v>-7.988147974773985E-10</v>
      </c>
      <c r="DV380" s="35"/>
      <c r="DW380" s="35"/>
      <c r="DX380" s="35"/>
      <c r="ED380" s="35"/>
      <c r="EE380" s="35"/>
      <c r="EF380" s="35"/>
      <c r="EL380" s="35"/>
      <c r="EM380" s="35"/>
      <c r="EN380" s="35"/>
      <c r="ET380" s="35"/>
      <c r="EU380" s="35"/>
      <c r="EV380" s="35"/>
    </row>
    <row r="381" spans="14:152" s="29" customFormat="1" ht="13.5" x14ac:dyDescent="0.3">
      <c r="N381" s="35">
        <v>1.474E-8</v>
      </c>
      <c r="O381" s="35">
        <v>4.65215247212</v>
      </c>
      <c r="P381" s="35">
        <v>394.62588505920002</v>
      </c>
      <c r="Q381" s="29">
        <f t="shared" si="232"/>
        <v>9.7287696578966516E-10</v>
      </c>
      <c r="R381" s="29">
        <f t="shared" si="233"/>
        <v>9.728027941234203E-10</v>
      </c>
      <c r="S381" s="29">
        <f t="shared" si="234"/>
        <v>9.7280279673585292E-10</v>
      </c>
      <c r="T381" s="29">
        <f t="shared" si="235"/>
        <v>9.7280279673577434E-10</v>
      </c>
      <c r="V381" s="35">
        <v>2.0099999999999999E-9</v>
      </c>
      <c r="W381" s="35">
        <v>2.3786315774500002</v>
      </c>
      <c r="X381" s="35">
        <v>16276.463942623001</v>
      </c>
      <c r="Y381" s="29">
        <f t="shared" si="236"/>
        <v>-1.9225168898708251E-9</v>
      </c>
      <c r="Z381" s="29">
        <f t="shared" si="237"/>
        <v>-1.9223948481216539E-9</v>
      </c>
      <c r="AA381" s="29">
        <f t="shared" si="238"/>
        <v>-1.9223948524215947E-9</v>
      </c>
      <c r="AB381" s="29">
        <f t="shared" si="239"/>
        <v>-1.9223948524214611E-9</v>
      </c>
      <c r="AD381" s="35"/>
      <c r="AE381" s="35"/>
      <c r="AF381" s="35"/>
      <c r="AL381" s="35"/>
      <c r="AM381" s="35"/>
      <c r="AN381" s="35"/>
      <c r="AT381" s="35"/>
      <c r="AU381" s="35"/>
      <c r="AV381" s="35"/>
      <c r="BB381" s="35"/>
      <c r="BC381" s="35"/>
      <c r="BD381" s="35"/>
      <c r="BJ381" s="35">
        <v>7.2999999999999996E-10</v>
      </c>
      <c r="BK381" s="35">
        <v>0.93706647937999998</v>
      </c>
      <c r="BL381" s="35">
        <v>20735.8321614255</v>
      </c>
      <c r="BM381" s="29">
        <f t="shared" si="240"/>
        <v>3.7031130812943118E-12</v>
      </c>
      <c r="BN381" s="29">
        <f t="shared" si="241"/>
        <v>3.5096750024266195E-12</v>
      </c>
      <c r="BO381" s="29">
        <f t="shared" si="242"/>
        <v>3.5096818156091557E-12</v>
      </c>
      <c r="BP381" s="29">
        <f t="shared" si="243"/>
        <v>3.5096818154016792E-12</v>
      </c>
      <c r="BR381" s="35"/>
      <c r="BS381" s="35"/>
      <c r="BT381" s="35"/>
      <c r="BZ381" s="35"/>
      <c r="CA381" s="35"/>
      <c r="CB381" s="35"/>
      <c r="CH381" s="35"/>
      <c r="CI381" s="35"/>
      <c r="CJ381" s="35"/>
      <c r="CP381" s="35"/>
      <c r="CQ381" s="35"/>
      <c r="CR381" s="35"/>
      <c r="CX381" s="35"/>
      <c r="CY381" s="35"/>
      <c r="CZ381" s="35"/>
      <c r="DF381" s="35">
        <v>6.9800000000000003E-9</v>
      </c>
      <c r="DG381" s="35">
        <v>1.7913265008100001</v>
      </c>
      <c r="DH381" s="35">
        <v>206.1855484372</v>
      </c>
      <c r="DI381" s="29">
        <f t="shared" si="244"/>
        <v>2.8956764044090188E-9</v>
      </c>
      <c r="DJ381" s="29">
        <f t="shared" si="245"/>
        <v>2.8956596702102675E-9</v>
      </c>
      <c r="DK381" s="29">
        <f t="shared" si="246"/>
        <v>2.8956596707996738E-9</v>
      </c>
      <c r="DL381" s="29">
        <f t="shared" si="247"/>
        <v>2.8956596707996573E-9</v>
      </c>
      <c r="DN381" s="35">
        <v>1.07E-9</v>
      </c>
      <c r="DO381" s="35">
        <v>2.03274473347</v>
      </c>
      <c r="DP381" s="35">
        <v>25685.872802808</v>
      </c>
      <c r="DQ381" s="29">
        <f t="shared" si="248"/>
        <v>-1.9431460904814904E-10</v>
      </c>
      <c r="DR381" s="29">
        <f t="shared" si="249"/>
        <v>-1.9465997993773855E-10</v>
      </c>
      <c r="DS381" s="29">
        <f t="shared" si="250"/>
        <v>-1.9465996777361572E-10</v>
      </c>
      <c r="DT381" s="29">
        <f t="shared" si="251"/>
        <v>-1.9465996777403438E-10</v>
      </c>
      <c r="DV381" s="35"/>
      <c r="DW381" s="35"/>
      <c r="DX381" s="35"/>
      <c r="ED381" s="35"/>
      <c r="EE381" s="35"/>
      <c r="EF381" s="35"/>
      <c r="EL381" s="35"/>
      <c r="EM381" s="35"/>
      <c r="EN381" s="35"/>
      <c r="ET381" s="35"/>
      <c r="EU381" s="35"/>
      <c r="EV381" s="35"/>
    </row>
    <row r="382" spans="14:152" s="29" customFormat="1" ht="13.5" x14ac:dyDescent="0.3">
      <c r="N382" s="35">
        <v>1.6190000000000001E-8</v>
      </c>
      <c r="O382" s="35">
        <v>7.4815834090000005E-2</v>
      </c>
      <c r="P382" s="35">
        <v>1435.1476617594001</v>
      </c>
      <c r="Q382" s="29">
        <f t="shared" si="232"/>
        <v>-2.8604258233707294E-9</v>
      </c>
      <c r="R382" s="29">
        <f t="shared" si="233"/>
        <v>-2.8607180765854238E-9</v>
      </c>
      <c r="S382" s="29">
        <f t="shared" si="234"/>
        <v>-2.8607180662918051E-9</v>
      </c>
      <c r="T382" s="29">
        <f t="shared" si="235"/>
        <v>-2.860718066292145E-9</v>
      </c>
      <c r="V382" s="35">
        <v>2.09E-9</v>
      </c>
      <c r="W382" s="35">
        <v>0.57156268505999996</v>
      </c>
      <c r="X382" s="35">
        <v>11250.799393421599</v>
      </c>
      <c r="Y382" s="29">
        <f t="shared" si="236"/>
        <v>9.6011127278150977E-10</v>
      </c>
      <c r="Z382" s="29">
        <f t="shared" si="237"/>
        <v>9.6037817111025739E-10</v>
      </c>
      <c r="AA382" s="29">
        <f t="shared" si="238"/>
        <v>9.6037816171003981E-10</v>
      </c>
      <c r="AB382" s="29">
        <f t="shared" si="239"/>
        <v>9.603781617103562E-10</v>
      </c>
      <c r="AD382" s="35"/>
      <c r="AE382" s="35"/>
      <c r="AF382" s="35"/>
      <c r="AL382" s="35"/>
      <c r="AM382" s="35"/>
      <c r="AN382" s="35"/>
      <c r="AT382" s="35"/>
      <c r="AU382" s="35"/>
      <c r="AV382" s="35"/>
      <c r="BB382" s="35"/>
      <c r="BC382" s="35"/>
      <c r="BD382" s="35"/>
      <c r="BJ382" s="35">
        <v>6E-10</v>
      </c>
      <c r="BK382" s="35">
        <v>5.8375739580900001</v>
      </c>
      <c r="BL382" s="35">
        <v>8646.0634802536006</v>
      </c>
      <c r="BM382" s="29">
        <f t="shared" si="240"/>
        <v>-1.0858282918553459E-10</v>
      </c>
      <c r="BN382" s="29">
        <f t="shared" si="241"/>
        <v>-1.0851762938729886E-10</v>
      </c>
      <c r="BO382" s="29">
        <f t="shared" si="242"/>
        <v>-1.0851763168375986E-10</v>
      </c>
      <c r="BP382" s="29">
        <f t="shared" si="243"/>
        <v>-1.0851763168369277E-10</v>
      </c>
      <c r="BR382" s="35"/>
      <c r="BS382" s="35"/>
      <c r="BT382" s="35"/>
      <c r="BZ382" s="35"/>
      <c r="CA382" s="35"/>
      <c r="CB382" s="35"/>
      <c r="CH382" s="35"/>
      <c r="CI382" s="35"/>
      <c r="CJ382" s="35"/>
      <c r="CP382" s="35"/>
      <c r="CQ382" s="35"/>
      <c r="CR382" s="35"/>
      <c r="CX382" s="35"/>
      <c r="CY382" s="35"/>
      <c r="CZ382" s="35"/>
      <c r="DF382" s="35">
        <v>6.8699999999999996E-9</v>
      </c>
      <c r="DG382" s="35">
        <v>0.11649928911</v>
      </c>
      <c r="DH382" s="35">
        <v>13760.5987102074</v>
      </c>
      <c r="DI382" s="29">
        <f t="shared" si="244"/>
        <v>-5.8147031190044108E-9</v>
      </c>
      <c r="DJ382" s="29">
        <f t="shared" si="245"/>
        <v>-5.8153464093889986E-9</v>
      </c>
      <c r="DK382" s="29">
        <f t="shared" si="246"/>
        <v>-5.8153463867344523E-9</v>
      </c>
      <c r="DL382" s="29">
        <f t="shared" si="247"/>
        <v>-5.8153463867351802E-9</v>
      </c>
      <c r="DN382" s="35">
        <v>1.07E-9</v>
      </c>
      <c r="DO382" s="35">
        <v>4.8234524587200003</v>
      </c>
      <c r="DP382" s="35">
        <v>13362.382396496399</v>
      </c>
      <c r="DQ382" s="29">
        <f t="shared" si="248"/>
        <v>-3.8851147697684052E-10</v>
      </c>
      <c r="DR382" s="29">
        <f t="shared" si="249"/>
        <v>-3.8834122761829806E-10</v>
      </c>
      <c r="DS382" s="29">
        <f t="shared" si="250"/>
        <v>-3.8834123361493398E-10</v>
      </c>
      <c r="DT382" s="29">
        <f t="shared" si="251"/>
        <v>-3.8834123361473562E-10</v>
      </c>
      <c r="DV382" s="35"/>
      <c r="DW382" s="35"/>
      <c r="DX382" s="35"/>
      <c r="ED382" s="35"/>
      <c r="EE382" s="35"/>
      <c r="EF382" s="35"/>
      <c r="EL382" s="35"/>
      <c r="EM382" s="35"/>
      <c r="EN382" s="35"/>
      <c r="ET382" s="35"/>
      <c r="EU382" s="35"/>
      <c r="EV382" s="35"/>
    </row>
    <row r="383" spans="14:152" s="29" customFormat="1" ht="13.5" x14ac:dyDescent="0.3">
      <c r="N383" s="35">
        <v>1.369E-8</v>
      </c>
      <c r="O383" s="35">
        <v>8.9793596170000003E-2</v>
      </c>
      <c r="P383" s="35">
        <v>7895.9598727202001</v>
      </c>
      <c r="Q383" s="29">
        <f t="shared" si="232"/>
        <v>-1.2204633325412146E-8</v>
      </c>
      <c r="R383" s="29">
        <f t="shared" si="233"/>
        <v>-1.2204007471874409E-8</v>
      </c>
      <c r="S383" s="29">
        <f t="shared" si="234"/>
        <v>-1.2204007493920137E-8</v>
      </c>
      <c r="T383" s="29">
        <f t="shared" si="235"/>
        <v>-1.2204007493919432E-8</v>
      </c>
      <c r="V383" s="35">
        <v>1.6399999999999999E-9</v>
      </c>
      <c r="W383" s="35">
        <v>1.98441291396</v>
      </c>
      <c r="X383" s="35">
        <v>10014.723733098601</v>
      </c>
      <c r="Y383" s="29">
        <f t="shared" si="236"/>
        <v>4.7069989921934262E-10</v>
      </c>
      <c r="Z383" s="29">
        <f t="shared" si="237"/>
        <v>4.7090095188061869E-10</v>
      </c>
      <c r="AA383" s="29">
        <f t="shared" si="238"/>
        <v>4.7090094479940857E-10</v>
      </c>
      <c r="AB383" s="29">
        <f t="shared" si="239"/>
        <v>4.7090094479958724E-10</v>
      </c>
      <c r="AD383" s="35"/>
      <c r="AE383" s="35"/>
      <c r="AF383" s="35"/>
      <c r="AL383" s="35"/>
      <c r="AM383" s="35"/>
      <c r="AN383" s="35"/>
      <c r="AT383" s="35"/>
      <c r="AU383" s="35"/>
      <c r="AV383" s="35"/>
      <c r="BB383" s="35"/>
      <c r="BC383" s="35"/>
      <c r="BD383" s="35"/>
      <c r="BJ383" s="35">
        <v>6.2000000000000003E-10</v>
      </c>
      <c r="BK383" s="35">
        <v>4.8138989586700003</v>
      </c>
      <c r="BL383" s="35">
        <v>20199.094959632999</v>
      </c>
      <c r="BM383" s="29">
        <f t="shared" si="240"/>
        <v>6.1529038448066655E-10</v>
      </c>
      <c r="BN383" s="29">
        <f t="shared" si="241"/>
        <v>6.1527067550603952E-10</v>
      </c>
      <c r="BO383" s="29">
        <f t="shared" si="242"/>
        <v>6.1527067620093679E-10</v>
      </c>
      <c r="BP383" s="29">
        <f t="shared" si="243"/>
        <v>6.1527067620091942E-10</v>
      </c>
      <c r="BR383" s="35"/>
      <c r="BS383" s="35"/>
      <c r="BT383" s="35"/>
      <c r="BZ383" s="35"/>
      <c r="CA383" s="35"/>
      <c r="CB383" s="35"/>
      <c r="CH383" s="35"/>
      <c r="CI383" s="35"/>
      <c r="CJ383" s="35"/>
      <c r="CP383" s="35"/>
      <c r="CQ383" s="35"/>
      <c r="CR383" s="35"/>
      <c r="CX383" s="35"/>
      <c r="CY383" s="35"/>
      <c r="CZ383" s="35"/>
      <c r="DF383" s="35">
        <v>8.2700000000000006E-9</v>
      </c>
      <c r="DG383" s="35">
        <v>0.49766945171999999</v>
      </c>
      <c r="DH383" s="35">
        <v>3376.6402933772001</v>
      </c>
      <c r="DI383" s="29">
        <f t="shared" si="244"/>
        <v>2.9352494507771556E-9</v>
      </c>
      <c r="DJ383" s="29">
        <f t="shared" si="245"/>
        <v>2.9349158253667127E-9</v>
      </c>
      <c r="DK383" s="29">
        <f t="shared" si="246"/>
        <v>2.9349158371175776E-9</v>
      </c>
      <c r="DL383" s="29">
        <f t="shared" si="247"/>
        <v>2.934915837117248E-9</v>
      </c>
      <c r="DN383" s="35">
        <v>1.0500000000000001E-9</v>
      </c>
      <c r="DO383" s="35">
        <v>1.2101834085500001</v>
      </c>
      <c r="DP383" s="35">
        <v>8584.6616659007996</v>
      </c>
      <c r="DQ383" s="29">
        <f t="shared" si="248"/>
        <v>-7.8221646575071033E-10</v>
      </c>
      <c r="DR383" s="29">
        <f t="shared" si="249"/>
        <v>-7.8213961766520643E-10</v>
      </c>
      <c r="DS383" s="29">
        <f t="shared" si="250"/>
        <v>-7.8213962037206844E-10</v>
      </c>
      <c r="DT383" s="29">
        <f t="shared" si="251"/>
        <v>-7.8213962037198882E-10</v>
      </c>
      <c r="DV383" s="35"/>
      <c r="DW383" s="35"/>
      <c r="DX383" s="35"/>
      <c r="ED383" s="35"/>
      <c r="EE383" s="35"/>
      <c r="EF383" s="35"/>
      <c r="EL383" s="35"/>
      <c r="EM383" s="35"/>
      <c r="EN383" s="35"/>
      <c r="ET383" s="35"/>
      <c r="EU383" s="35"/>
      <c r="EV383" s="35"/>
    </row>
    <row r="384" spans="14:152" s="29" customFormat="1" ht="13.5" x14ac:dyDescent="0.3">
      <c r="N384" s="35">
        <v>1.2720000000000001E-8</v>
      </c>
      <c r="O384" s="35">
        <v>5.8465907905299996</v>
      </c>
      <c r="P384" s="35">
        <v>21.335640467000001</v>
      </c>
      <c r="Q384" s="29">
        <f t="shared" si="232"/>
        <v>1.2668446397547183E-8</v>
      </c>
      <c r="R384" s="29">
        <f t="shared" si="233"/>
        <v>1.266844608561739E-8</v>
      </c>
      <c r="S384" s="29">
        <f t="shared" si="234"/>
        <v>1.2668446085628377E-8</v>
      </c>
      <c r="T384" s="29">
        <f t="shared" si="235"/>
        <v>1.2668446085628377E-8</v>
      </c>
      <c r="V384" s="35">
        <v>1.9099999999999998E-9</v>
      </c>
      <c r="W384" s="35">
        <v>0.60250751217999998</v>
      </c>
      <c r="X384" s="35">
        <v>56.8032621698</v>
      </c>
      <c r="Y384" s="29">
        <f t="shared" si="236"/>
        <v>8.7249318746358052E-11</v>
      </c>
      <c r="Z384" s="29">
        <f t="shared" si="237"/>
        <v>8.7250703766177601E-11</v>
      </c>
      <c r="AA384" s="29">
        <f t="shared" si="238"/>
        <v>8.7250703717394973E-11</v>
      </c>
      <c r="AB384" s="29">
        <f t="shared" si="239"/>
        <v>8.7250703717396679E-11</v>
      </c>
      <c r="AD384" s="35"/>
      <c r="AE384" s="35"/>
      <c r="AF384" s="35"/>
      <c r="AL384" s="35"/>
      <c r="AM384" s="35"/>
      <c r="AN384" s="35"/>
      <c r="AT384" s="35"/>
      <c r="AU384" s="35"/>
      <c r="AV384" s="35"/>
      <c r="BB384" s="35"/>
      <c r="BC384" s="35"/>
      <c r="BD384" s="35"/>
      <c r="BJ384" s="35">
        <v>5.9000000000000003E-10</v>
      </c>
      <c r="BK384" s="35">
        <v>5.0015076262099996</v>
      </c>
      <c r="BL384" s="35">
        <v>6414.6178116778001</v>
      </c>
      <c r="BM384" s="29">
        <f t="shared" si="240"/>
        <v>-4.2410749430381874E-10</v>
      </c>
      <c r="BN384" s="29">
        <f t="shared" si="241"/>
        <v>-4.2407387044817942E-10</v>
      </c>
      <c r="BO384" s="29">
        <f t="shared" si="242"/>
        <v>-4.240738716325132E-10</v>
      </c>
      <c r="BP384" s="29">
        <f t="shared" si="243"/>
        <v>-4.240738716324782E-10</v>
      </c>
      <c r="BR384" s="35"/>
      <c r="BS384" s="35"/>
      <c r="BT384" s="35"/>
      <c r="BZ384" s="35"/>
      <c r="CA384" s="35"/>
      <c r="CB384" s="35"/>
      <c r="CH384" s="35"/>
      <c r="CI384" s="35"/>
      <c r="CJ384" s="35"/>
      <c r="CP384" s="35"/>
      <c r="CQ384" s="35"/>
      <c r="CR384" s="35"/>
      <c r="CX384" s="35"/>
      <c r="CY384" s="35"/>
      <c r="CZ384" s="35"/>
      <c r="DF384" s="35">
        <v>6.8599999999999999E-9</v>
      </c>
      <c r="DG384" s="35">
        <v>0.23965591265</v>
      </c>
      <c r="DH384" s="35">
        <v>2409.2493398480001</v>
      </c>
      <c r="DI384" s="29">
        <f t="shared" si="244"/>
        <v>-6.8843015608944168E-10</v>
      </c>
      <c r="DJ384" s="29">
        <f t="shared" si="245"/>
        <v>-6.8822001474335552E-10</v>
      </c>
      <c r="DK384" s="29">
        <f t="shared" si="246"/>
        <v>-6.8822002214487024E-10</v>
      </c>
      <c r="DL384" s="29">
        <f t="shared" si="247"/>
        <v>-6.8822002214462778E-10</v>
      </c>
      <c r="DN384" s="35">
        <v>1.0399999999999999E-9</v>
      </c>
      <c r="DO384" s="35">
        <v>5.0752783417399998</v>
      </c>
      <c r="DP384" s="35">
        <v>23141.558382924599</v>
      </c>
      <c r="DQ384" s="29">
        <f t="shared" si="248"/>
        <v>-7.2058269313288856E-10</v>
      </c>
      <c r="DR384" s="29">
        <f t="shared" si="249"/>
        <v>-7.2080443171357114E-10</v>
      </c>
      <c r="DS384" s="29">
        <f t="shared" si="250"/>
        <v>-7.208044239047256E-10</v>
      </c>
      <c r="DT384" s="29">
        <f t="shared" si="251"/>
        <v>-7.208044239049812E-10</v>
      </c>
      <c r="DV384" s="35"/>
      <c r="DW384" s="35"/>
      <c r="DX384" s="35"/>
      <c r="ED384" s="35"/>
      <c r="EE384" s="35"/>
      <c r="EF384" s="35"/>
      <c r="EL384" s="35"/>
      <c r="EM384" s="35"/>
      <c r="EN384" s="35"/>
      <c r="ET384" s="35"/>
      <c r="EU384" s="35"/>
      <c r="EV384" s="35"/>
    </row>
    <row r="385" spans="14:152" s="29" customFormat="1" ht="13.5" x14ac:dyDescent="0.3">
      <c r="N385" s="35">
        <v>1.331E-8</v>
      </c>
      <c r="O385" s="35">
        <v>3.80007277718</v>
      </c>
      <c r="P385" s="35">
        <v>13119.7211028251</v>
      </c>
      <c r="Q385" s="29">
        <f t="shared" ref="Q385:Q448" si="252">N385*COS(O385+P385*$C$23)</f>
        <v>-1.3215367764267276E-8</v>
      </c>
      <c r="R385" s="29">
        <f t="shared" ref="R385:R448" si="253">N385*COS(O385+P385*$C$44)</f>
        <v>-1.3215633208942634E-8</v>
      </c>
      <c r="S385" s="29">
        <f t="shared" ref="S385:S448" si="254">N385*COS(O385+P385*$C$65)</f>
        <v>-1.3215633199599821E-8</v>
      </c>
      <c r="T385" s="29">
        <f t="shared" ref="T385:T448" si="255">N385*COS(O385+P385*$C$86)</f>
        <v>-1.3215633199600091E-8</v>
      </c>
      <c r="V385" s="35">
        <v>1.7100000000000001E-9</v>
      </c>
      <c r="W385" s="35">
        <v>6.2255626699300004</v>
      </c>
      <c r="X385" s="35">
        <v>17277.406931833801</v>
      </c>
      <c r="Y385" s="29">
        <f t="shared" ref="Y385:Y448" si="256">V385*COS(W385+X385*$C$23)</f>
        <v>-9.828654772822109E-10</v>
      </c>
      <c r="Z385" s="29">
        <f t="shared" ref="Z385:Z448" si="257">V385*COS(W385+X385*$C$44)</f>
        <v>-9.8317440902591627E-10</v>
      </c>
      <c r="AA385" s="29">
        <f t="shared" ref="AA385:AA448" si="258">V385*COS(W385+X385*$C$65)</f>
        <v>-9.8317439814574188E-10</v>
      </c>
      <c r="AB385" s="29">
        <f t="shared" ref="AB385:AB448" si="259">V385*COS(W385+X385*$C$86)</f>
        <v>-9.8317439814605993E-10</v>
      </c>
      <c r="AD385" s="35"/>
      <c r="AE385" s="35"/>
      <c r="AF385" s="35"/>
      <c r="AL385" s="35"/>
      <c r="AM385" s="35"/>
      <c r="AN385" s="35"/>
      <c r="AT385" s="35"/>
      <c r="AU385" s="35"/>
      <c r="AV385" s="35"/>
      <c r="BB385" s="35"/>
      <c r="BC385" s="35"/>
      <c r="BD385" s="35"/>
      <c r="BJ385" s="35">
        <v>6.8000000000000003E-10</v>
      </c>
      <c r="BK385" s="35">
        <v>3.8425276313499999</v>
      </c>
      <c r="BL385" s="35">
        <v>6571.0185321802001</v>
      </c>
      <c r="BM385" s="29">
        <f t="shared" ref="BM385:BM441" si="260">BJ385*COS(BK385+BL385*$C$23)</f>
        <v>-5.5635364681530602E-10</v>
      </c>
      <c r="BN385" s="29">
        <f t="shared" ref="BN385:BN441" si="261">BJ385*COS(BK385+BL385*$C$44)</f>
        <v>-5.5638647687705199E-10</v>
      </c>
      <c r="BO385" s="29">
        <f t="shared" ref="BO385:BO441" si="262">BJ385*COS(BK385+BL385*$C$65)</f>
        <v>-5.5638647572080001E-10</v>
      </c>
      <c r="BP385" s="29">
        <f t="shared" ref="BP385:BP441" si="263">BJ385*COS(BK385+BL385*$C$86)</f>
        <v>-5.563864757208333E-10</v>
      </c>
      <c r="BR385" s="35"/>
      <c r="BS385" s="35"/>
      <c r="BT385" s="35"/>
      <c r="BZ385" s="35"/>
      <c r="CA385" s="35"/>
      <c r="CB385" s="35"/>
      <c r="CH385" s="35"/>
      <c r="CI385" s="35"/>
      <c r="CJ385" s="35"/>
      <c r="CP385" s="35"/>
      <c r="CQ385" s="35"/>
      <c r="CR385" s="35"/>
      <c r="CX385" s="35"/>
      <c r="CY385" s="35"/>
      <c r="CZ385" s="35"/>
      <c r="DF385" s="35">
        <v>6.72E-9</v>
      </c>
      <c r="DG385" s="35">
        <v>0.51352450553999995</v>
      </c>
      <c r="DH385" s="35">
        <v>25685.872802808</v>
      </c>
      <c r="DI385" s="29">
        <f t="shared" ref="DI385:DI448" si="264">DF385*COS(DG385+DH385*$C$23)</f>
        <v>-6.662386649501227E-9</v>
      </c>
      <c r="DJ385" s="29">
        <f t="shared" ref="DJ385:DJ448" si="265">DF385*COS(DG385+DH385*$C$44)</f>
        <v>-6.6620980695876627E-9</v>
      </c>
      <c r="DK385" s="29">
        <f t="shared" ref="DK385:DK448" si="266">DF385*COS(DG385+DH385*$C$65)</f>
        <v>-6.6620980797645303E-9</v>
      </c>
      <c r="DL385" s="29">
        <f t="shared" ref="DL385:DL448" si="267">DF385*COS(DG385+DH385*$C$86)</f>
        <v>-6.6620980797641804E-9</v>
      </c>
      <c r="DN385" s="35">
        <v>1.0000000000000001E-9</v>
      </c>
      <c r="DO385" s="35">
        <v>4.0869873311399996</v>
      </c>
      <c r="DP385" s="35">
        <v>3511.2852973190002</v>
      </c>
      <c r="DQ385" s="29">
        <f t="shared" ref="DQ385:DQ448" si="268">DN385*COS(DO385+DP385*$C$23)</f>
        <v>-1.4364236048257616E-10</v>
      </c>
      <c r="DR385" s="29">
        <f t="shared" ref="DR385:DR448" si="269">DN385*COS(DO385+DP385*$C$44)</f>
        <v>-1.4368676634925804E-10</v>
      </c>
      <c r="DS385" s="29">
        <f t="shared" ref="DS385:DS448" si="270">DN385*COS(DO385+DP385*$C$65)</f>
        <v>-1.4368676478521902E-10</v>
      </c>
      <c r="DT385" s="29">
        <f t="shared" ref="DT385:DT448" si="271">DN385*COS(DO385+DP385*$C$86)</f>
        <v>-1.4368676478526824E-10</v>
      </c>
      <c r="DV385" s="35"/>
      <c r="DW385" s="35"/>
      <c r="DX385" s="35"/>
      <c r="ED385" s="35"/>
      <c r="EE385" s="35"/>
      <c r="EF385" s="35"/>
      <c r="EL385" s="35"/>
      <c r="EM385" s="35"/>
      <c r="EN385" s="35"/>
      <c r="ET385" s="35"/>
      <c r="EU385" s="35"/>
      <c r="EV385" s="35"/>
    </row>
    <row r="386" spans="14:152" s="29" customFormat="1" ht="13.5" x14ac:dyDescent="0.3">
      <c r="N386" s="35">
        <v>1.2019999999999999E-8</v>
      </c>
      <c r="O386" s="35">
        <v>5.9068187845800004</v>
      </c>
      <c r="P386" s="35">
        <v>187.92514776260001</v>
      </c>
      <c r="Q386" s="29">
        <f t="shared" si="252"/>
        <v>-1.0739967183118347E-8</v>
      </c>
      <c r="R386" s="29">
        <f t="shared" si="253"/>
        <v>-1.0739954220723441E-8</v>
      </c>
      <c r="S386" s="29">
        <f t="shared" si="254"/>
        <v>-1.0739954221180003E-8</v>
      </c>
      <c r="T386" s="29">
        <f t="shared" si="255"/>
        <v>-1.0739954221179985E-8</v>
      </c>
      <c r="V386" s="35">
        <v>1.6600000000000001E-9</v>
      </c>
      <c r="W386" s="35">
        <v>1.0594800872700001</v>
      </c>
      <c r="X386" s="35">
        <v>19513.983595104201</v>
      </c>
      <c r="Y386" s="29">
        <f t="shared" si="256"/>
        <v>-1.2667438208791273E-9</v>
      </c>
      <c r="Z386" s="29">
        <f t="shared" si="257"/>
        <v>-1.2670113155060992E-9</v>
      </c>
      <c r="AA386" s="29">
        <f t="shared" si="258"/>
        <v>-1.2670113060858694E-9</v>
      </c>
      <c r="AB386" s="29">
        <f t="shared" si="259"/>
        <v>-1.2670113060861742E-9</v>
      </c>
      <c r="AD386" s="35"/>
      <c r="AE386" s="35"/>
      <c r="AF386" s="35"/>
      <c r="AL386" s="35"/>
      <c r="AM386" s="35"/>
      <c r="AN386" s="35"/>
      <c r="AT386" s="35"/>
      <c r="AU386" s="35"/>
      <c r="AV386" s="35"/>
      <c r="BB386" s="35"/>
      <c r="BC386" s="35"/>
      <c r="BD386" s="35"/>
      <c r="BJ386" s="35">
        <v>6.2000000000000003E-10</v>
      </c>
      <c r="BK386" s="35">
        <v>2.8168963471700001</v>
      </c>
      <c r="BL386" s="35">
        <v>6944.3087767724001</v>
      </c>
      <c r="BM386" s="29">
        <f t="shared" si="260"/>
        <v>-4.997706989752766E-10</v>
      </c>
      <c r="BN386" s="29">
        <f t="shared" si="261"/>
        <v>-4.9973813571185255E-10</v>
      </c>
      <c r="BO386" s="29">
        <f t="shared" si="262"/>
        <v>-4.9973813685884982E-10</v>
      </c>
      <c r="BP386" s="29">
        <f t="shared" si="263"/>
        <v>-4.9973813685881333E-10</v>
      </c>
      <c r="BR386" s="35"/>
      <c r="BS386" s="35"/>
      <c r="BT386" s="35"/>
      <c r="BZ386" s="35"/>
      <c r="CA386" s="35"/>
      <c r="CB386" s="35"/>
      <c r="CH386" s="35"/>
      <c r="CI386" s="35"/>
      <c r="CJ386" s="35"/>
      <c r="CP386" s="35"/>
      <c r="CQ386" s="35"/>
      <c r="CR386" s="35"/>
      <c r="CX386" s="35"/>
      <c r="CY386" s="35"/>
      <c r="CZ386" s="35"/>
      <c r="DF386" s="35">
        <v>6.9900000000000001E-9</v>
      </c>
      <c r="DG386" s="35">
        <v>5.9016759507999996</v>
      </c>
      <c r="DH386" s="35">
        <v>19004.647949408401</v>
      </c>
      <c r="DI386" s="29">
        <f t="shared" si="264"/>
        <v>6.3997191367422627E-9</v>
      </c>
      <c r="DJ386" s="29">
        <f t="shared" si="265"/>
        <v>6.4004017233853224E-9</v>
      </c>
      <c r="DK386" s="29">
        <f t="shared" si="266"/>
        <v>6.4004016993502497E-9</v>
      </c>
      <c r="DL386" s="29">
        <f t="shared" si="267"/>
        <v>6.4004016993510488E-9</v>
      </c>
      <c r="DN386" s="35">
        <v>1.0500000000000001E-9</v>
      </c>
      <c r="DO386" s="35">
        <v>1.1383323428000001</v>
      </c>
      <c r="DP386" s="35">
        <v>1162.4747044077999</v>
      </c>
      <c r="DQ386" s="29">
        <f t="shared" si="268"/>
        <v>4.1007596359989586E-10</v>
      </c>
      <c r="DR386" s="29">
        <f t="shared" si="269"/>
        <v>4.1009032302399913E-10</v>
      </c>
      <c r="DS386" s="29">
        <f t="shared" si="270"/>
        <v>4.1009032251823589E-10</v>
      </c>
      <c r="DT386" s="29">
        <f t="shared" si="271"/>
        <v>4.1009032251825646E-10</v>
      </c>
      <c r="DV386" s="35"/>
      <c r="DW386" s="35"/>
      <c r="DX386" s="35"/>
      <c r="ED386" s="35"/>
      <c r="EE386" s="35"/>
      <c r="EF386" s="35"/>
      <c r="EL386" s="35"/>
      <c r="EM386" s="35"/>
      <c r="EN386" s="35"/>
      <c r="ET386" s="35"/>
      <c r="EU386" s="35"/>
      <c r="EV386" s="35"/>
    </row>
    <row r="387" spans="14:152" s="29" customFormat="1" ht="13.5" x14ac:dyDescent="0.3">
      <c r="N387" s="35">
        <v>1.284E-8</v>
      </c>
      <c r="O387" s="35">
        <v>5.3020568205199998</v>
      </c>
      <c r="P387" s="35">
        <v>6571.0185321802001</v>
      </c>
      <c r="Q387" s="29">
        <f t="shared" si="252"/>
        <v>6.170615397011567E-9</v>
      </c>
      <c r="R387" s="29">
        <f t="shared" si="253"/>
        <v>6.1696698424471344E-9</v>
      </c>
      <c r="S387" s="29">
        <f t="shared" si="254"/>
        <v>6.1696698757516659E-9</v>
      </c>
      <c r="T387" s="29">
        <f t="shared" si="255"/>
        <v>6.1696698757507047E-9</v>
      </c>
      <c r="V387" s="35">
        <v>1.63E-9</v>
      </c>
      <c r="W387" s="35">
        <v>1.59661610701</v>
      </c>
      <c r="X387" s="35">
        <v>1437.1756141986</v>
      </c>
      <c r="Y387" s="29">
        <f t="shared" si="256"/>
        <v>1.5995266185488113E-9</v>
      </c>
      <c r="Z387" s="29">
        <f t="shared" si="257"/>
        <v>1.5995208566865281E-9</v>
      </c>
      <c r="AA387" s="29">
        <f t="shared" si="258"/>
        <v>1.5995208568894787E-9</v>
      </c>
      <c r="AB387" s="29">
        <f t="shared" si="259"/>
        <v>1.5995208568894721E-9</v>
      </c>
      <c r="AD387" s="35"/>
      <c r="AE387" s="35"/>
      <c r="AF387" s="35"/>
      <c r="AL387" s="35"/>
      <c r="AM387" s="35"/>
      <c r="AN387" s="35"/>
      <c r="AT387" s="35"/>
      <c r="AU387" s="35"/>
      <c r="AV387" s="35"/>
      <c r="BB387" s="35"/>
      <c r="BC387" s="35"/>
      <c r="BD387" s="35"/>
      <c r="BJ387" s="35">
        <v>6.5000000000000003E-10</v>
      </c>
      <c r="BK387" s="35">
        <v>4.4907880877600004</v>
      </c>
      <c r="BL387" s="35">
        <v>632.78373931320004</v>
      </c>
      <c r="BM387" s="29">
        <f t="shared" si="260"/>
        <v>-3.8358900117000144E-10</v>
      </c>
      <c r="BN387" s="29">
        <f t="shared" si="261"/>
        <v>-3.8358475781319413E-10</v>
      </c>
      <c r="BO387" s="29">
        <f t="shared" si="262"/>
        <v>-3.8358475796265213E-10</v>
      </c>
      <c r="BP387" s="29">
        <f t="shared" si="263"/>
        <v>-3.8358475796264752E-10</v>
      </c>
      <c r="BR387" s="35"/>
      <c r="BS387" s="35"/>
      <c r="BT387" s="35"/>
      <c r="BZ387" s="35"/>
      <c r="CA387" s="35"/>
      <c r="CB387" s="35"/>
      <c r="CH387" s="35"/>
      <c r="CI387" s="35"/>
      <c r="CJ387" s="35"/>
      <c r="CP387" s="35"/>
      <c r="CQ387" s="35"/>
      <c r="CR387" s="35"/>
      <c r="CX387" s="35"/>
      <c r="CY387" s="35"/>
      <c r="CZ387" s="35"/>
      <c r="DF387" s="35">
        <v>6.4700000000000002E-9</v>
      </c>
      <c r="DG387" s="35">
        <v>3.01091875955</v>
      </c>
      <c r="DH387" s="35">
        <v>5223.6939198022001</v>
      </c>
      <c r="DI387" s="29">
        <f t="shared" si="264"/>
        <v>6.430192933067415E-9</v>
      </c>
      <c r="DJ387" s="29">
        <f t="shared" si="265"/>
        <v>6.4301450822999614E-9</v>
      </c>
      <c r="DK387" s="29">
        <f t="shared" si="266"/>
        <v>6.4301450839858357E-9</v>
      </c>
      <c r="DL387" s="29">
        <f t="shared" si="267"/>
        <v>6.4301450839857844E-9</v>
      </c>
      <c r="DN387" s="35">
        <v>1.02E-9</v>
      </c>
      <c r="DO387" s="35">
        <v>2.5524387232299999</v>
      </c>
      <c r="DP387" s="35">
        <v>664.75604512999996</v>
      </c>
      <c r="DQ387" s="29">
        <f t="shared" si="268"/>
        <v>7.2300079978191965E-10</v>
      </c>
      <c r="DR387" s="29">
        <f t="shared" si="269"/>
        <v>7.2300691187299815E-10</v>
      </c>
      <c r="DS387" s="29">
        <f t="shared" si="270"/>
        <v>7.2300691165772346E-10</v>
      </c>
      <c r="DT387" s="29">
        <f t="shared" si="271"/>
        <v>7.2300691165772853E-10</v>
      </c>
      <c r="DV387" s="35"/>
      <c r="DW387" s="35"/>
      <c r="DX387" s="35"/>
      <c r="ED387" s="35"/>
      <c r="EE387" s="35"/>
      <c r="EF387" s="35"/>
      <c r="EL387" s="35"/>
      <c r="EM387" s="35"/>
      <c r="EN387" s="35"/>
      <c r="ET387" s="35"/>
      <c r="EU387" s="35"/>
      <c r="EV387" s="35"/>
    </row>
    <row r="388" spans="14:152" s="29" customFormat="1" ht="13.5" x14ac:dyDescent="0.3">
      <c r="N388" s="35">
        <v>1.468E-8</v>
      </c>
      <c r="O388" s="35">
        <v>5.9150388842100003</v>
      </c>
      <c r="P388" s="35">
        <v>3339.1279539914999</v>
      </c>
      <c r="Q388" s="29">
        <f t="shared" si="252"/>
        <v>-1.3163516917134598E-8</v>
      </c>
      <c r="R388" s="29">
        <f t="shared" si="253"/>
        <v>-1.3163794184057376E-8</v>
      </c>
      <c r="S388" s="29">
        <f t="shared" si="254"/>
        <v>-1.3163794174292044E-8</v>
      </c>
      <c r="T388" s="29">
        <f t="shared" si="255"/>
        <v>-1.316379417429232E-8</v>
      </c>
      <c r="V388" s="35">
        <v>1.6500000000000001E-9</v>
      </c>
      <c r="W388" s="35">
        <v>3.3630872358900001</v>
      </c>
      <c r="X388" s="35">
        <v>6665.9723822145997</v>
      </c>
      <c r="Y388" s="29">
        <f t="shared" si="256"/>
        <v>1.7223288945678947E-10</v>
      </c>
      <c r="Z388" s="29">
        <f t="shared" si="257"/>
        <v>1.7209310034929664E-10</v>
      </c>
      <c r="AA388" s="29">
        <f t="shared" si="258"/>
        <v>1.7209310527290022E-10</v>
      </c>
      <c r="AB388" s="29">
        <f t="shared" si="259"/>
        <v>1.7209310527276032E-10</v>
      </c>
      <c r="AD388" s="35"/>
      <c r="AE388" s="35"/>
      <c r="AF388" s="35"/>
      <c r="AL388" s="35"/>
      <c r="AM388" s="35"/>
      <c r="AN388" s="35"/>
      <c r="AT388" s="35"/>
      <c r="AU388" s="35"/>
      <c r="AV388" s="35"/>
      <c r="BB388" s="35"/>
      <c r="BC388" s="35"/>
      <c r="BD388" s="35"/>
      <c r="BJ388" s="35">
        <v>5.7999999999999996E-10</v>
      </c>
      <c r="BK388" s="35">
        <v>5.6488951361500002</v>
      </c>
      <c r="BL388" s="35">
        <v>9945.5712088237997</v>
      </c>
      <c r="BM388" s="29">
        <f t="shared" si="260"/>
        <v>-4.512067052631522E-10</v>
      </c>
      <c r="BN388" s="29">
        <f t="shared" si="261"/>
        <v>-4.512530198710769E-10</v>
      </c>
      <c r="BO388" s="29">
        <f t="shared" si="262"/>
        <v>-4.5125301823994084E-10</v>
      </c>
      <c r="BP388" s="29">
        <f t="shared" si="263"/>
        <v>-4.5125301823999269E-10</v>
      </c>
      <c r="BR388" s="35"/>
      <c r="BS388" s="35"/>
      <c r="BT388" s="35"/>
      <c r="BZ388" s="35"/>
      <c r="CA388" s="35"/>
      <c r="CB388" s="35"/>
      <c r="CH388" s="35"/>
      <c r="CI388" s="35"/>
      <c r="CJ388" s="35"/>
      <c r="CP388" s="35"/>
      <c r="CQ388" s="35"/>
      <c r="CR388" s="35"/>
      <c r="CX388" s="35"/>
      <c r="CY388" s="35"/>
      <c r="CZ388" s="35"/>
      <c r="DF388" s="35">
        <v>6.4300000000000003E-9</v>
      </c>
      <c r="DG388" s="35">
        <v>4.88507402785</v>
      </c>
      <c r="DH388" s="35">
        <v>11766.2632645146</v>
      </c>
      <c r="DI388" s="29">
        <f t="shared" si="264"/>
        <v>2.2533835457156046E-9</v>
      </c>
      <c r="DJ388" s="29">
        <f t="shared" si="265"/>
        <v>2.2542890407524584E-9</v>
      </c>
      <c r="DK388" s="29">
        <f t="shared" si="266"/>
        <v>2.2542890088604665E-9</v>
      </c>
      <c r="DL388" s="29">
        <f t="shared" si="267"/>
        <v>2.2542890088614934E-9</v>
      </c>
      <c r="DN388" s="35">
        <v>1.38E-9</v>
      </c>
      <c r="DO388" s="35">
        <v>3.0436107952300002</v>
      </c>
      <c r="DP388" s="35">
        <v>3329.9757613500001</v>
      </c>
      <c r="DQ388" s="29">
        <f t="shared" si="268"/>
        <v>1.1542723517039519E-9</v>
      </c>
      <c r="DR388" s="29">
        <f t="shared" si="269"/>
        <v>1.1543045363645253E-9</v>
      </c>
      <c r="DS388" s="29">
        <f t="shared" si="270"/>
        <v>1.1543045352309719E-9</v>
      </c>
      <c r="DT388" s="29">
        <f t="shared" si="271"/>
        <v>1.1543045352310095E-9</v>
      </c>
      <c r="DV388" s="35"/>
      <c r="DW388" s="35"/>
      <c r="DX388" s="35"/>
      <c r="ED388" s="35"/>
      <c r="EE388" s="35"/>
      <c r="EF388" s="35"/>
      <c r="EL388" s="35"/>
      <c r="EM388" s="35"/>
      <c r="EN388" s="35"/>
      <c r="ET388" s="35"/>
      <c r="EU388" s="35"/>
      <c r="EV388" s="35"/>
    </row>
    <row r="389" spans="14:152" s="29" customFormat="1" ht="13.5" x14ac:dyDescent="0.3">
      <c r="N389" s="35">
        <v>1.4970000000000001E-8</v>
      </c>
      <c r="O389" s="35">
        <v>2.5762985083599999</v>
      </c>
      <c r="P389" s="35">
        <v>151.89728108520001</v>
      </c>
      <c r="Q389" s="29">
        <f t="shared" si="252"/>
        <v>4.8652152807506998E-9</v>
      </c>
      <c r="R389" s="29">
        <f t="shared" si="253"/>
        <v>4.8651877995895269E-9</v>
      </c>
      <c r="S389" s="29">
        <f t="shared" si="254"/>
        <v>4.8651878005574556E-9</v>
      </c>
      <c r="T389" s="29">
        <f t="shared" si="255"/>
        <v>4.8651878005574184E-9</v>
      </c>
      <c r="V389" s="35">
        <v>1.8400000000000001E-9</v>
      </c>
      <c r="W389" s="35">
        <v>3.2055489439299998</v>
      </c>
      <c r="X389" s="35">
        <v>263.08392337279997</v>
      </c>
      <c r="Y389" s="29">
        <f t="shared" si="256"/>
        <v>6.7471378121018491E-10</v>
      </c>
      <c r="Z389" s="29">
        <f t="shared" si="257"/>
        <v>6.7471953637215524E-10</v>
      </c>
      <c r="AA389" s="29">
        <f t="shared" si="258"/>
        <v>6.7471953616944843E-10</v>
      </c>
      <c r="AB389" s="29">
        <f t="shared" si="259"/>
        <v>6.7471953616945442E-10</v>
      </c>
      <c r="AD389" s="35"/>
      <c r="AE389" s="35"/>
      <c r="AF389" s="35"/>
      <c r="AL389" s="35"/>
      <c r="AM389" s="35"/>
      <c r="AN389" s="35"/>
      <c r="AT389" s="35"/>
      <c r="AU389" s="35"/>
      <c r="AV389" s="35"/>
      <c r="BB389" s="35"/>
      <c r="BC389" s="35"/>
      <c r="BD389" s="35"/>
      <c r="BJ389" s="35">
        <v>6.9999999999999996E-10</v>
      </c>
      <c r="BK389" s="35">
        <v>2.5160569440299998</v>
      </c>
      <c r="BL389" s="35">
        <v>9638.9407478762005</v>
      </c>
      <c r="BM389" s="29">
        <f t="shared" si="260"/>
        <v>-2.8562093967860636E-10</v>
      </c>
      <c r="BN389" s="29">
        <f t="shared" si="261"/>
        <v>-2.8554221732547413E-10</v>
      </c>
      <c r="BO389" s="29">
        <f t="shared" si="262"/>
        <v>-2.8554222009825938E-10</v>
      </c>
      <c r="BP389" s="29">
        <f t="shared" si="263"/>
        <v>-2.8554222009818669E-10</v>
      </c>
      <c r="BR389" s="35"/>
      <c r="BS389" s="35"/>
      <c r="BT389" s="35"/>
      <c r="BZ389" s="35"/>
      <c r="CA389" s="35"/>
      <c r="CB389" s="35"/>
      <c r="CH389" s="35"/>
      <c r="CI389" s="35"/>
      <c r="CJ389" s="35"/>
      <c r="CP389" s="35"/>
      <c r="CQ389" s="35"/>
      <c r="CR389" s="35"/>
      <c r="CX389" s="35"/>
      <c r="CY389" s="35"/>
      <c r="CZ389" s="35"/>
      <c r="DF389" s="35">
        <v>7.2300000000000001E-9</v>
      </c>
      <c r="DG389" s="35">
        <v>3.2829653053699999</v>
      </c>
      <c r="DH389" s="35">
        <v>4142.9763491459998</v>
      </c>
      <c r="DI389" s="29">
        <f t="shared" si="264"/>
        <v>8.1583416887809414E-10</v>
      </c>
      <c r="DJ389" s="29">
        <f t="shared" si="265"/>
        <v>8.1621450688041038E-10</v>
      </c>
      <c r="DK389" s="29">
        <f t="shared" si="266"/>
        <v>8.1621449348436656E-10</v>
      </c>
      <c r="DL389" s="29">
        <f t="shared" si="267"/>
        <v>8.1621449348477488E-10</v>
      </c>
      <c r="DN389" s="35">
        <v>1.3000000000000001E-9</v>
      </c>
      <c r="DO389" s="35">
        <v>3.0476957519500001</v>
      </c>
      <c r="DP389" s="35">
        <v>3341.0325027934</v>
      </c>
      <c r="DQ389" s="29">
        <f t="shared" si="268"/>
        <v>9.3894116540962789E-10</v>
      </c>
      <c r="DR389" s="29">
        <f t="shared" si="269"/>
        <v>9.3897955241994548E-10</v>
      </c>
      <c r="DS389" s="29">
        <f t="shared" si="270"/>
        <v>9.389795510679258E-10</v>
      </c>
      <c r="DT389" s="29">
        <f t="shared" si="271"/>
        <v>9.3897955106796406E-10</v>
      </c>
      <c r="DV389" s="35"/>
      <c r="DW389" s="35"/>
      <c r="DX389" s="35"/>
      <c r="ED389" s="35"/>
      <c r="EE389" s="35"/>
      <c r="EF389" s="35"/>
      <c r="EL389" s="35"/>
      <c r="EM389" s="35"/>
      <c r="EN389" s="35"/>
      <c r="ET389" s="35"/>
      <c r="EU389" s="35"/>
      <c r="EV389" s="35"/>
    </row>
    <row r="390" spans="14:152" s="29" customFormat="1" ht="13.5" x14ac:dyDescent="0.3">
      <c r="N390" s="35">
        <v>1.27E-8</v>
      </c>
      <c r="O390" s="35">
        <v>4.0899624140000004</v>
      </c>
      <c r="P390" s="35">
        <v>4356.2754445840001</v>
      </c>
      <c r="Q390" s="29">
        <f t="shared" si="252"/>
        <v>1.0799812589261123E-8</v>
      </c>
      <c r="R390" s="29">
        <f t="shared" si="253"/>
        <v>1.0799440567599313E-8</v>
      </c>
      <c r="S390" s="29">
        <f t="shared" si="254"/>
        <v>1.0799440580703087E-8</v>
      </c>
      <c r="T390" s="29">
        <f t="shared" si="255"/>
        <v>1.0799440580702706E-8</v>
      </c>
      <c r="V390" s="35">
        <v>2.1200000000000001E-9</v>
      </c>
      <c r="W390" s="35">
        <v>3.1048583600300002</v>
      </c>
      <c r="X390" s="35">
        <v>4039.8835749273999</v>
      </c>
      <c r="Y390" s="29">
        <f t="shared" si="256"/>
        <v>1.9569047040030719E-9</v>
      </c>
      <c r="Z390" s="29">
        <f t="shared" si="257"/>
        <v>1.9568626037514066E-9</v>
      </c>
      <c r="AA390" s="29">
        <f t="shared" si="258"/>
        <v>1.9568626052343251E-9</v>
      </c>
      <c r="AB390" s="29">
        <f t="shared" si="259"/>
        <v>1.9568626052342788E-9</v>
      </c>
      <c r="AD390" s="35"/>
      <c r="AE390" s="35"/>
      <c r="AF390" s="35"/>
      <c r="AL390" s="35"/>
      <c r="AM390" s="35"/>
      <c r="AN390" s="35"/>
      <c r="AT390" s="35"/>
      <c r="AU390" s="35"/>
      <c r="AV390" s="35"/>
      <c r="BB390" s="35"/>
      <c r="BC390" s="35"/>
      <c r="BD390" s="35"/>
      <c r="BJ390" s="35">
        <v>5.7E-10</v>
      </c>
      <c r="BK390" s="35">
        <v>3.2810579120100001</v>
      </c>
      <c r="BL390" s="35">
        <v>206.1855484372</v>
      </c>
      <c r="BM390" s="29">
        <f t="shared" si="260"/>
        <v>5.3608128368533177E-10</v>
      </c>
      <c r="BN390" s="29">
        <f t="shared" si="261"/>
        <v>5.3608179404084014E-10</v>
      </c>
      <c r="BO390" s="29">
        <f t="shared" si="262"/>
        <v>5.3608179402286468E-10</v>
      </c>
      <c r="BP390" s="29">
        <f t="shared" si="263"/>
        <v>5.360817940228654E-10</v>
      </c>
      <c r="BR390" s="35"/>
      <c r="BS390" s="35"/>
      <c r="BT390" s="35"/>
      <c r="BZ390" s="35"/>
      <c r="CA390" s="35"/>
      <c r="CB390" s="35"/>
      <c r="CH390" s="35"/>
      <c r="CI390" s="35"/>
      <c r="CJ390" s="35"/>
      <c r="CP390" s="35"/>
      <c r="CQ390" s="35"/>
      <c r="CR390" s="35"/>
      <c r="CX390" s="35"/>
      <c r="CY390" s="35"/>
      <c r="CZ390" s="35"/>
      <c r="DF390" s="35">
        <v>6.6000000000000004E-9</v>
      </c>
      <c r="DG390" s="35">
        <v>4.2733439383</v>
      </c>
      <c r="DH390" s="35">
        <v>1214.7350193206</v>
      </c>
      <c r="DI390" s="29">
        <f t="shared" si="264"/>
        <v>2.8171592823515975E-9</v>
      </c>
      <c r="DJ390" s="29">
        <f t="shared" si="265"/>
        <v>2.8170666302935124E-9</v>
      </c>
      <c r="DK390" s="29">
        <f t="shared" si="266"/>
        <v>2.8170666335568747E-9</v>
      </c>
      <c r="DL390" s="29">
        <f t="shared" si="267"/>
        <v>2.8170666335567478E-9</v>
      </c>
      <c r="DN390" s="35">
        <v>1.1700000000000001E-9</v>
      </c>
      <c r="DO390" s="35">
        <v>2.9717740739099998</v>
      </c>
      <c r="DP390" s="35">
        <v>9602.3526362241992</v>
      </c>
      <c r="DQ390" s="29">
        <f t="shared" si="268"/>
        <v>-3.2530559534548729E-10</v>
      </c>
      <c r="DR390" s="29">
        <f t="shared" si="269"/>
        <v>-3.2516768301646246E-10</v>
      </c>
      <c r="DS390" s="29">
        <f t="shared" si="270"/>
        <v>-3.2516768787402322E-10</v>
      </c>
      <c r="DT390" s="29">
        <f t="shared" si="271"/>
        <v>-3.2516768787389547E-10</v>
      </c>
      <c r="DV390" s="35"/>
      <c r="DW390" s="35"/>
      <c r="DX390" s="35"/>
      <c r="ED390" s="35"/>
      <c r="EE390" s="35"/>
      <c r="EF390" s="35"/>
      <c r="EL390" s="35"/>
      <c r="EM390" s="35"/>
      <c r="EN390" s="35"/>
      <c r="ET390" s="35"/>
      <c r="EU390" s="35"/>
      <c r="EV390" s="35"/>
    </row>
    <row r="391" spans="14:152" s="29" customFormat="1" ht="13.5" x14ac:dyDescent="0.3">
      <c r="N391" s="35">
        <v>1.159E-8</v>
      </c>
      <c r="O391" s="35">
        <v>5.4630920699999998E-3</v>
      </c>
      <c r="P391" s="35">
        <v>799.82112516539996</v>
      </c>
      <c r="Q391" s="29">
        <f t="shared" si="252"/>
        <v>1.0536345055015293E-8</v>
      </c>
      <c r="R391" s="29">
        <f t="shared" si="253"/>
        <v>1.0536394405908228E-8</v>
      </c>
      <c r="S391" s="29">
        <f t="shared" si="254"/>
        <v>1.0536394404170038E-8</v>
      </c>
      <c r="T391" s="29">
        <f t="shared" si="255"/>
        <v>1.053639440417009E-8</v>
      </c>
      <c r="V391" s="35">
        <v>1.7599999999999999E-9</v>
      </c>
      <c r="W391" s="35">
        <v>3.4176893921399998</v>
      </c>
      <c r="X391" s="35">
        <v>9468.2678772569998</v>
      </c>
      <c r="Y391" s="29">
        <f t="shared" si="256"/>
        <v>1.7472010078010221E-9</v>
      </c>
      <c r="Z391" s="29">
        <f t="shared" si="257"/>
        <v>1.7472266305055073E-9</v>
      </c>
      <c r="AA391" s="29">
        <f t="shared" si="258"/>
        <v>1.7472266296034861E-9</v>
      </c>
      <c r="AB391" s="29">
        <f t="shared" si="259"/>
        <v>1.7472266296035101E-9</v>
      </c>
      <c r="AD391" s="35"/>
      <c r="AE391" s="35"/>
      <c r="AF391" s="35"/>
      <c r="AL391" s="35"/>
      <c r="AM391" s="35"/>
      <c r="AN391" s="35"/>
      <c r="AT391" s="35"/>
      <c r="AU391" s="35"/>
      <c r="AV391" s="35"/>
      <c r="BB391" s="35"/>
      <c r="BC391" s="35"/>
      <c r="BD391" s="35"/>
      <c r="BJ391" s="35">
        <v>5.7E-10</v>
      </c>
      <c r="BK391" s="35">
        <v>2.97448265957</v>
      </c>
      <c r="BL391" s="35">
        <v>21795.2140916147</v>
      </c>
      <c r="BM391" s="29">
        <f t="shared" si="260"/>
        <v>2.2160274310849433E-10</v>
      </c>
      <c r="BN391" s="29">
        <f t="shared" si="261"/>
        <v>2.2145646457243825E-10</v>
      </c>
      <c r="BO391" s="29">
        <f t="shared" si="262"/>
        <v>2.2145646972487517E-10</v>
      </c>
      <c r="BP391" s="29">
        <f t="shared" si="263"/>
        <v>2.2145646972472589E-10</v>
      </c>
      <c r="BR391" s="35"/>
      <c r="BS391" s="35"/>
      <c r="BT391" s="35"/>
      <c r="BZ391" s="35"/>
      <c r="CA391" s="35"/>
      <c r="CB391" s="35"/>
      <c r="CH391" s="35"/>
      <c r="CI391" s="35"/>
      <c r="CJ391" s="35"/>
      <c r="CP391" s="35"/>
      <c r="CQ391" s="35"/>
      <c r="CR391" s="35"/>
      <c r="CX391" s="35"/>
      <c r="CY391" s="35"/>
      <c r="CZ391" s="35"/>
      <c r="DF391" s="35">
        <v>6.7500000000000001E-9</v>
      </c>
      <c r="DG391" s="35">
        <v>0.48874492681999998</v>
      </c>
      <c r="DH391" s="35">
        <v>5408.5438277723997</v>
      </c>
      <c r="DI391" s="29">
        <f t="shared" si="264"/>
        <v>6.2952732382082737E-9</v>
      </c>
      <c r="DJ391" s="29">
        <f t="shared" si="265"/>
        <v>6.2954415623264565E-9</v>
      </c>
      <c r="DK391" s="29">
        <f t="shared" si="266"/>
        <v>6.2954415563983707E-9</v>
      </c>
      <c r="DL391" s="29">
        <f t="shared" si="267"/>
        <v>6.2954415563985436E-9</v>
      </c>
      <c r="DN391" s="35">
        <v>9.7999999999999992E-10</v>
      </c>
      <c r="DO391" s="35">
        <v>4.5429254646099997</v>
      </c>
      <c r="DP391" s="35">
        <v>3362.4632560261998</v>
      </c>
      <c r="DQ391" s="29">
        <f t="shared" si="268"/>
        <v>-8.4328375060215932E-10</v>
      </c>
      <c r="DR391" s="29">
        <f t="shared" si="269"/>
        <v>-8.4326229634670228E-10</v>
      </c>
      <c r="DS391" s="29">
        <f t="shared" si="270"/>
        <v>-8.4326229710237975E-10</v>
      </c>
      <c r="DT391" s="29">
        <f t="shared" si="271"/>
        <v>-8.4326229710235845E-10</v>
      </c>
      <c r="DV391" s="35"/>
      <c r="DW391" s="35"/>
      <c r="DX391" s="35"/>
      <c r="ED391" s="35"/>
      <c r="EE391" s="35"/>
      <c r="EF391" s="35"/>
      <c r="EL391" s="35"/>
      <c r="EM391" s="35"/>
      <c r="EN391" s="35"/>
      <c r="ET391" s="35"/>
      <c r="EU391" s="35"/>
      <c r="EV391" s="35"/>
    </row>
    <row r="392" spans="14:152" s="29" customFormat="1" ht="13.5" x14ac:dyDescent="0.3">
      <c r="N392" s="35">
        <v>1.1539999999999999E-8</v>
      </c>
      <c r="O392" s="35">
        <v>1.81024985603</v>
      </c>
      <c r="P392" s="35">
        <v>158.94351778320001</v>
      </c>
      <c r="Q392" s="29">
        <f t="shared" si="252"/>
        <v>-3.6366167060819976E-9</v>
      </c>
      <c r="R392" s="29">
        <f t="shared" si="253"/>
        <v>-3.6366389514513856E-9</v>
      </c>
      <c r="S392" s="29">
        <f t="shared" si="254"/>
        <v>-3.6366389506678777E-9</v>
      </c>
      <c r="T392" s="29">
        <f t="shared" si="255"/>
        <v>-3.6366389506679066E-9</v>
      </c>
      <c r="V392" s="35">
        <v>1.63E-9</v>
      </c>
      <c r="W392" s="35">
        <v>1.3927573094900001</v>
      </c>
      <c r="X392" s="35">
        <v>8982.8106693089994</v>
      </c>
      <c r="Y392" s="29">
        <f t="shared" si="256"/>
        <v>-1.5230714291835204E-9</v>
      </c>
      <c r="Z392" s="29">
        <f t="shared" si="257"/>
        <v>-1.5230047647254507E-9</v>
      </c>
      <c r="AA392" s="29">
        <f t="shared" si="258"/>
        <v>-1.5230047670738142E-9</v>
      </c>
      <c r="AB392" s="29">
        <f t="shared" si="259"/>
        <v>-1.5230047670737483E-9</v>
      </c>
      <c r="AD392" s="35"/>
      <c r="AE392" s="35"/>
      <c r="AF392" s="35"/>
      <c r="AL392" s="35"/>
      <c r="AM392" s="35"/>
      <c r="AN392" s="35"/>
      <c r="AT392" s="35"/>
      <c r="AU392" s="35"/>
      <c r="AV392" s="35"/>
      <c r="BB392" s="35"/>
      <c r="BC392" s="35"/>
      <c r="BD392" s="35"/>
      <c r="BJ392" s="35">
        <v>5.6000000000000003E-10</v>
      </c>
      <c r="BK392" s="35">
        <v>2.2356563077899998</v>
      </c>
      <c r="BL392" s="35">
        <v>20995.392966449399</v>
      </c>
      <c r="BM392" s="29">
        <f t="shared" si="260"/>
        <v>-3.8732081165673493E-10</v>
      </c>
      <c r="BN392" s="29">
        <f t="shared" si="261"/>
        <v>-3.8742931414208459E-10</v>
      </c>
      <c r="BO392" s="29">
        <f t="shared" si="262"/>
        <v>-3.8742931032096242E-10</v>
      </c>
      <c r="BP392" s="29">
        <f t="shared" si="263"/>
        <v>-3.8742931032107729E-10</v>
      </c>
      <c r="BR392" s="35"/>
      <c r="BS392" s="35"/>
      <c r="BT392" s="35"/>
      <c r="BZ392" s="35"/>
      <c r="CA392" s="35"/>
      <c r="CB392" s="35"/>
      <c r="CH392" s="35"/>
      <c r="CI392" s="35"/>
      <c r="CJ392" s="35"/>
      <c r="CP392" s="35"/>
      <c r="CQ392" s="35"/>
      <c r="CR392" s="35"/>
      <c r="CX392" s="35"/>
      <c r="CY392" s="35"/>
      <c r="CZ392" s="35"/>
      <c r="DF392" s="35">
        <v>8.09E-9</v>
      </c>
      <c r="DG392" s="35">
        <v>3.1331007552200001</v>
      </c>
      <c r="DH392" s="35">
        <v>18984.292630009601</v>
      </c>
      <c r="DI392" s="29">
        <f t="shared" si="264"/>
        <v>-7.2622225142936542E-9</v>
      </c>
      <c r="DJ392" s="29">
        <f t="shared" si="265"/>
        <v>-7.2630871485899688E-9</v>
      </c>
      <c r="DK392" s="29">
        <f t="shared" si="266"/>
        <v>-7.2630871181437509E-9</v>
      </c>
      <c r="DL392" s="29">
        <f t="shared" si="267"/>
        <v>-7.2630871181447633E-9</v>
      </c>
      <c r="DN392" s="35">
        <v>9.6999999999999996E-10</v>
      </c>
      <c r="DO392" s="35">
        <v>2.2161850463800001</v>
      </c>
      <c r="DP392" s="35">
        <v>10042.612675591799</v>
      </c>
      <c r="DQ392" s="29">
        <f t="shared" si="268"/>
        <v>-3.7204162848977568E-10</v>
      </c>
      <c r="DR392" s="29">
        <f t="shared" si="269"/>
        <v>-3.7192665976961292E-10</v>
      </c>
      <c r="DS392" s="29">
        <f t="shared" si="270"/>
        <v>-3.7192666381910828E-10</v>
      </c>
      <c r="DT392" s="29">
        <f t="shared" si="271"/>
        <v>-3.7192666381898095E-10</v>
      </c>
      <c r="DV392" s="35"/>
      <c r="DW392" s="35"/>
      <c r="DX392" s="35"/>
      <c r="ED392" s="35"/>
      <c r="EE392" s="35"/>
      <c r="EF392" s="35"/>
      <c r="EL392" s="35"/>
      <c r="EM392" s="35"/>
      <c r="EN392" s="35"/>
      <c r="ET392" s="35"/>
      <c r="EU392" s="35"/>
      <c r="EV392" s="35"/>
    </row>
    <row r="393" spans="14:152" s="29" customFormat="1" ht="13.5" x14ac:dyDescent="0.3">
      <c r="N393" s="35">
        <v>1.1700000000000001E-8</v>
      </c>
      <c r="O393" s="35">
        <v>4.1556755395299998</v>
      </c>
      <c r="P393" s="35">
        <v>14.227094001599999</v>
      </c>
      <c r="Q393" s="29">
        <f t="shared" si="252"/>
        <v>-3.742991061083372E-9</v>
      </c>
      <c r="R393" s="29">
        <f t="shared" si="253"/>
        <v>-3.7429930764764436E-9</v>
      </c>
      <c r="S393" s="29">
        <f t="shared" si="254"/>
        <v>-3.7429930764054674E-9</v>
      </c>
      <c r="T393" s="29">
        <f t="shared" si="255"/>
        <v>-3.7429930764054674E-9</v>
      </c>
      <c r="V393" s="35">
        <v>2.1299999999999999E-9</v>
      </c>
      <c r="W393" s="35">
        <v>3.39734274482</v>
      </c>
      <c r="X393" s="35">
        <v>931.36308685179995</v>
      </c>
      <c r="Y393" s="29">
        <f t="shared" si="256"/>
        <v>2.0184202955389796E-9</v>
      </c>
      <c r="Z393" s="29">
        <f t="shared" si="257"/>
        <v>2.018412197803061E-9</v>
      </c>
      <c r="AA393" s="29">
        <f t="shared" si="258"/>
        <v>2.0184121980882786E-9</v>
      </c>
      <c r="AB393" s="29">
        <f t="shared" si="259"/>
        <v>2.0184121980882691E-9</v>
      </c>
      <c r="AD393" s="35"/>
      <c r="AE393" s="35"/>
      <c r="AF393" s="35"/>
      <c r="AL393" s="35"/>
      <c r="AM393" s="35"/>
      <c r="AN393" s="35"/>
      <c r="AT393" s="35"/>
      <c r="AU393" s="35"/>
      <c r="AV393" s="35"/>
      <c r="BB393" s="35"/>
      <c r="BC393" s="35"/>
      <c r="BD393" s="35"/>
      <c r="BJ393" s="35">
        <v>5.7E-10</v>
      </c>
      <c r="BK393" s="35">
        <v>1.88614831237</v>
      </c>
      <c r="BL393" s="35">
        <v>18451.078546565899</v>
      </c>
      <c r="BM393" s="29">
        <f t="shared" si="260"/>
        <v>5.6980349303791104E-10</v>
      </c>
      <c r="BN393" s="29">
        <f t="shared" si="261"/>
        <v>5.6979994838518713E-10</v>
      </c>
      <c r="BO393" s="29">
        <f t="shared" si="262"/>
        <v>5.6979994851059329E-10</v>
      </c>
      <c r="BP393" s="29">
        <f t="shared" si="263"/>
        <v>5.6979994851058905E-10</v>
      </c>
      <c r="BR393" s="35"/>
      <c r="BS393" s="35"/>
      <c r="BT393" s="35"/>
      <c r="BZ393" s="35"/>
      <c r="CA393" s="35"/>
      <c r="CB393" s="35"/>
      <c r="CH393" s="35"/>
      <c r="CI393" s="35"/>
      <c r="CJ393" s="35"/>
      <c r="CP393" s="35"/>
      <c r="CQ393" s="35"/>
      <c r="CR393" s="35"/>
      <c r="CX393" s="35"/>
      <c r="CY393" s="35"/>
      <c r="CZ393" s="35"/>
      <c r="DF393" s="35">
        <v>6.4599999999999996E-9</v>
      </c>
      <c r="DG393" s="35">
        <v>3.6300491418599998</v>
      </c>
      <c r="DH393" s="35">
        <v>7107.8230442756003</v>
      </c>
      <c r="DI393" s="29">
        <f t="shared" si="264"/>
        <v>6.159998945610853E-9</v>
      </c>
      <c r="DJ393" s="29">
        <f t="shared" si="265"/>
        <v>6.1598221819297347E-9</v>
      </c>
      <c r="DK393" s="29">
        <f t="shared" si="266"/>
        <v>6.1598221881565171E-9</v>
      </c>
      <c r="DL393" s="29">
        <f t="shared" si="267"/>
        <v>6.1598221881563236E-9</v>
      </c>
      <c r="DN393" s="35">
        <v>1.0000000000000001E-9</v>
      </c>
      <c r="DO393" s="35">
        <v>5.4554164857999998</v>
      </c>
      <c r="DP393" s="35">
        <v>3024.2205570432002</v>
      </c>
      <c r="DQ393" s="29">
        <f t="shared" si="268"/>
        <v>-3.9253027460957021E-10</v>
      </c>
      <c r="DR393" s="29">
        <f t="shared" si="269"/>
        <v>-3.9256581952326677E-10</v>
      </c>
      <c r="DS393" s="29">
        <f t="shared" si="270"/>
        <v>-3.9256581827133124E-10</v>
      </c>
      <c r="DT393" s="29">
        <f t="shared" si="271"/>
        <v>-3.9256581827137043E-10</v>
      </c>
      <c r="DV393" s="35"/>
      <c r="DW393" s="35"/>
      <c r="DX393" s="35"/>
      <c r="ED393" s="35"/>
      <c r="EE393" s="35"/>
      <c r="EF393" s="35"/>
      <c r="EL393" s="35"/>
      <c r="EM393" s="35"/>
      <c r="EN393" s="35"/>
      <c r="ET393" s="35"/>
      <c r="EU393" s="35"/>
      <c r="EV393" s="35"/>
    </row>
    <row r="394" spans="14:152" s="29" customFormat="1" ht="13.5" x14ac:dyDescent="0.3">
      <c r="N394" s="35">
        <v>1.349E-8</v>
      </c>
      <c r="O394" s="35">
        <v>0.39391022744999998</v>
      </c>
      <c r="P394" s="35">
        <v>2540.7913015344002</v>
      </c>
      <c r="Q394" s="29">
        <f t="shared" si="252"/>
        <v>-9.1985053815821285E-9</v>
      </c>
      <c r="R394" s="29">
        <f t="shared" si="253"/>
        <v>-9.1988257668909124E-9</v>
      </c>
      <c r="S394" s="29">
        <f t="shared" si="254"/>
        <v>-9.198825755606665E-9</v>
      </c>
      <c r="T394" s="29">
        <f t="shared" si="255"/>
        <v>-9.1988257556070174E-9</v>
      </c>
      <c r="V394" s="35">
        <v>1.8899999999999999E-9</v>
      </c>
      <c r="W394" s="35">
        <v>4.5400414489600003</v>
      </c>
      <c r="X394" s="35">
        <v>8542.9707060349992</v>
      </c>
      <c r="Y394" s="29">
        <f t="shared" si="256"/>
        <v>6.5093823516217426E-10</v>
      </c>
      <c r="Z394" s="29">
        <f t="shared" si="257"/>
        <v>6.5074451978905069E-10</v>
      </c>
      <c r="AA394" s="29">
        <f t="shared" si="258"/>
        <v>6.507445266121239E-10</v>
      </c>
      <c r="AB394" s="29">
        <f t="shared" si="259"/>
        <v>6.5074452661192207E-10</v>
      </c>
      <c r="AD394" s="35"/>
      <c r="AE394" s="35"/>
      <c r="AF394" s="35"/>
      <c r="AL394" s="35"/>
      <c r="AM394" s="35"/>
      <c r="AN394" s="35"/>
      <c r="AT394" s="35"/>
      <c r="AU394" s="35"/>
      <c r="AV394" s="35"/>
      <c r="BB394" s="35"/>
      <c r="BC394" s="35"/>
      <c r="BD394" s="35"/>
      <c r="BJ394" s="35">
        <v>7.1000000000000003E-10</v>
      </c>
      <c r="BK394" s="35">
        <v>4.8244564730699997</v>
      </c>
      <c r="BL394" s="35">
        <v>8542.9707060349992</v>
      </c>
      <c r="BM394" s="29">
        <f t="shared" si="260"/>
        <v>4.2174294273974792E-10</v>
      </c>
      <c r="BN394" s="29">
        <f t="shared" si="261"/>
        <v>4.2168058458798202E-10</v>
      </c>
      <c r="BO394" s="29">
        <f t="shared" si="262"/>
        <v>4.2168058678441512E-10</v>
      </c>
      <c r="BP394" s="29">
        <f t="shared" si="263"/>
        <v>4.2168058678435018E-10</v>
      </c>
      <c r="BR394" s="35"/>
      <c r="BS394" s="35"/>
      <c r="BT394" s="35"/>
      <c r="BZ394" s="35"/>
      <c r="CA394" s="35"/>
      <c r="CB394" s="35"/>
      <c r="CH394" s="35"/>
      <c r="CI394" s="35"/>
      <c r="CJ394" s="35"/>
      <c r="CP394" s="35"/>
      <c r="CQ394" s="35"/>
      <c r="CR394" s="35"/>
      <c r="CX394" s="35"/>
      <c r="CY394" s="35"/>
      <c r="CZ394" s="35"/>
      <c r="DF394" s="35">
        <v>8.3099999999999996E-9</v>
      </c>
      <c r="DG394" s="35">
        <v>4.4944965895699998</v>
      </c>
      <c r="DH394" s="35">
        <v>3341.0325027934</v>
      </c>
      <c r="DI394" s="29">
        <f t="shared" si="264"/>
        <v>-4.9609133823941996E-9</v>
      </c>
      <c r="DJ394" s="29">
        <f t="shared" si="265"/>
        <v>-4.9606287370143774E-9</v>
      </c>
      <c r="DK394" s="29">
        <f t="shared" si="266"/>
        <v>-4.960628747040187E-9</v>
      </c>
      <c r="DL394" s="29">
        <f t="shared" si="267"/>
        <v>-4.9606287470399032E-9</v>
      </c>
      <c r="DN394" s="35">
        <v>9.6999999999999996E-10</v>
      </c>
      <c r="DO394" s="35">
        <v>1.5544889067500001</v>
      </c>
      <c r="DP394" s="35">
        <v>8799.9887137780006</v>
      </c>
      <c r="DQ394" s="29">
        <f t="shared" si="268"/>
        <v>9.6955543213067459E-10</v>
      </c>
      <c r="DR394" s="29">
        <f t="shared" si="269"/>
        <v>9.6955212378611874E-10</v>
      </c>
      <c r="DS394" s="29">
        <f t="shared" si="270"/>
        <v>9.6955212390285998E-10</v>
      </c>
      <c r="DT394" s="29">
        <f t="shared" si="271"/>
        <v>9.6955212390285584E-10</v>
      </c>
      <c r="DV394" s="35"/>
      <c r="DW394" s="35"/>
      <c r="DX394" s="35"/>
      <c r="ED394" s="35"/>
      <c r="EE394" s="35"/>
      <c r="EF394" s="35"/>
      <c r="EL394" s="35"/>
      <c r="EM394" s="35"/>
      <c r="EN394" s="35"/>
      <c r="ET394" s="35"/>
      <c r="EU394" s="35"/>
      <c r="EV394" s="35"/>
    </row>
    <row r="395" spans="14:152" s="29" customFormat="1" ht="13.5" x14ac:dyDescent="0.3">
      <c r="N395" s="35">
        <v>1.4030000000000001E-8</v>
      </c>
      <c r="O395" s="35">
        <v>4.8995642884699997</v>
      </c>
      <c r="P395" s="35">
        <v>4039.8835749273999</v>
      </c>
      <c r="Q395" s="29">
        <f t="shared" si="252"/>
        <v>2.3861283707311589E-9</v>
      </c>
      <c r="R395" s="29">
        <f t="shared" si="253"/>
        <v>2.3868421335661938E-9</v>
      </c>
      <c r="S395" s="29">
        <f t="shared" si="254"/>
        <v>2.3868421084266347E-9</v>
      </c>
      <c r="T395" s="29">
        <f t="shared" si="255"/>
        <v>2.3868421084274206E-9</v>
      </c>
      <c r="V395" s="35">
        <v>1.9099999999999998E-9</v>
      </c>
      <c r="W395" s="35">
        <v>1.1555561895899999</v>
      </c>
      <c r="X395" s="35">
        <v>3169.9395560806001</v>
      </c>
      <c r="Y395" s="29">
        <f t="shared" si="256"/>
        <v>-1.3769242436509667E-9</v>
      </c>
      <c r="Z395" s="29">
        <f t="shared" si="257"/>
        <v>-1.3768706204930088E-9</v>
      </c>
      <c r="AA395" s="29">
        <f t="shared" si="258"/>
        <v>-1.3768706223817306E-9</v>
      </c>
      <c r="AB395" s="29">
        <f t="shared" si="259"/>
        <v>-1.3768706223816741E-9</v>
      </c>
      <c r="AD395" s="35"/>
      <c r="AE395" s="35"/>
      <c r="AF395" s="35"/>
      <c r="AL395" s="35"/>
      <c r="AM395" s="35"/>
      <c r="AN395" s="35"/>
      <c r="AT395" s="35"/>
      <c r="AU395" s="35"/>
      <c r="AV395" s="35"/>
      <c r="BB395" s="35"/>
      <c r="BC395" s="35"/>
      <c r="BD395" s="35"/>
      <c r="BJ395" s="35">
        <v>6.0999999999999996E-10</v>
      </c>
      <c r="BK395" s="35">
        <v>3.659450739</v>
      </c>
      <c r="BL395" s="35">
        <v>14421.8316369884</v>
      </c>
      <c r="BM395" s="29">
        <f t="shared" si="260"/>
        <v>3.9626890174545871E-10</v>
      </c>
      <c r="BN395" s="29">
        <f t="shared" si="261"/>
        <v>3.9618342490903027E-10</v>
      </c>
      <c r="BO395" s="29">
        <f t="shared" si="262"/>
        <v>3.9618342791988871E-10</v>
      </c>
      <c r="BP395" s="29">
        <f t="shared" si="263"/>
        <v>3.9618342791979647E-10</v>
      </c>
      <c r="BR395" s="35"/>
      <c r="BS395" s="35"/>
      <c r="BT395" s="35"/>
      <c r="BZ395" s="35"/>
      <c r="CA395" s="35"/>
      <c r="CB395" s="35"/>
      <c r="CH395" s="35"/>
      <c r="CI395" s="35"/>
      <c r="CJ395" s="35"/>
      <c r="CP395" s="35"/>
      <c r="CQ395" s="35"/>
      <c r="CR395" s="35"/>
      <c r="CX395" s="35"/>
      <c r="CY395" s="35"/>
      <c r="CZ395" s="35"/>
      <c r="DF395" s="35">
        <v>6.7999999999999997E-9</v>
      </c>
      <c r="DG395" s="35">
        <v>0.16949964512999999</v>
      </c>
      <c r="DH395" s="35">
        <v>110.2063212194</v>
      </c>
      <c r="DI395" s="29">
        <f t="shared" si="264"/>
        <v>-2.5768691158375844E-9</v>
      </c>
      <c r="DJ395" s="29">
        <f t="shared" si="265"/>
        <v>-2.5768602533473264E-9</v>
      </c>
      <c r="DK395" s="29">
        <f t="shared" si="266"/>
        <v>-2.5768602536594766E-9</v>
      </c>
      <c r="DL395" s="29">
        <f t="shared" si="267"/>
        <v>-2.5768602536594671E-9</v>
      </c>
      <c r="DN395" s="35">
        <v>1.07E-9</v>
      </c>
      <c r="DO395" s="35">
        <v>5.1500176439000001</v>
      </c>
      <c r="DP395" s="35">
        <v>956.28915597059995</v>
      </c>
      <c r="DQ395" s="29">
        <f t="shared" si="268"/>
        <v>-2.7674458043911519E-10</v>
      </c>
      <c r="DR395" s="29">
        <f t="shared" si="269"/>
        <v>-2.7673194931431389E-10</v>
      </c>
      <c r="DS395" s="29">
        <f t="shared" si="270"/>
        <v>-2.7673194975920337E-10</v>
      </c>
      <c r="DT395" s="29">
        <f t="shared" si="271"/>
        <v>-2.7673194975918863E-10</v>
      </c>
      <c r="DV395" s="35"/>
      <c r="DW395" s="35"/>
      <c r="DX395" s="35"/>
      <c r="ED395" s="35"/>
      <c r="EE395" s="35"/>
      <c r="EF395" s="35"/>
      <c r="EL395" s="35"/>
      <c r="EM395" s="35"/>
      <c r="EN395" s="35"/>
      <c r="ET395" s="35"/>
      <c r="EU395" s="35"/>
      <c r="EV395" s="35"/>
    </row>
    <row r="396" spans="14:152" s="29" customFormat="1" ht="13.5" x14ac:dyDescent="0.3">
      <c r="N396" s="35">
        <v>1.188E-8</v>
      </c>
      <c r="O396" s="35">
        <v>3.4642236528699999</v>
      </c>
      <c r="P396" s="35">
        <v>1015.6630178842</v>
      </c>
      <c r="Q396" s="29">
        <f t="shared" si="252"/>
        <v>5.2723589069342586E-9</v>
      </c>
      <c r="R396" s="29">
        <f t="shared" si="253"/>
        <v>5.2724970841177828E-9</v>
      </c>
      <c r="S396" s="29">
        <f t="shared" si="254"/>
        <v>5.272497079251021E-9</v>
      </c>
      <c r="T396" s="29">
        <f t="shared" si="255"/>
        <v>5.2724970792511343E-9</v>
      </c>
      <c r="V396" s="35">
        <v>1.55E-9</v>
      </c>
      <c r="W396" s="35">
        <v>1.41249963094</v>
      </c>
      <c r="X396" s="35">
        <v>22.7684966094</v>
      </c>
      <c r="Y396" s="29">
        <f t="shared" si="256"/>
        <v>-3.2539677411067955E-10</v>
      </c>
      <c r="Z396" s="29">
        <f t="shared" si="257"/>
        <v>-3.2539633316855232E-10</v>
      </c>
      <c r="AA396" s="29">
        <f t="shared" si="258"/>
        <v>-3.2539633318408279E-10</v>
      </c>
      <c r="AB396" s="29">
        <f t="shared" si="259"/>
        <v>-3.2539633318408248E-10</v>
      </c>
      <c r="AD396" s="35"/>
      <c r="AE396" s="35"/>
      <c r="AF396" s="35"/>
      <c r="AL396" s="35"/>
      <c r="AM396" s="35"/>
      <c r="AN396" s="35"/>
      <c r="AT396" s="35"/>
      <c r="AU396" s="35"/>
      <c r="AV396" s="35"/>
      <c r="BB396" s="35"/>
      <c r="BC396" s="35"/>
      <c r="BD396" s="35"/>
      <c r="BJ396" s="35">
        <v>5.6000000000000003E-10</v>
      </c>
      <c r="BK396" s="35">
        <v>3.1378903127500002</v>
      </c>
      <c r="BL396" s="35">
        <v>8799.9887137780006</v>
      </c>
      <c r="BM396" s="29">
        <f t="shared" si="260"/>
        <v>9.8958352684450477E-12</v>
      </c>
      <c r="BN396" s="29">
        <f t="shared" si="261"/>
        <v>9.958801084026987E-12</v>
      </c>
      <c r="BO396" s="29">
        <f t="shared" si="262"/>
        <v>9.9587988662702469E-12</v>
      </c>
      <c r="BP396" s="29">
        <f t="shared" si="263"/>
        <v>9.9587988663498162E-12</v>
      </c>
      <c r="BR396" s="35"/>
      <c r="BS396" s="35"/>
      <c r="BT396" s="35"/>
      <c r="BZ396" s="35"/>
      <c r="CA396" s="35"/>
      <c r="CB396" s="35"/>
      <c r="CH396" s="35"/>
      <c r="CI396" s="35"/>
      <c r="CJ396" s="35"/>
      <c r="CP396" s="35"/>
      <c r="CQ396" s="35"/>
      <c r="CR396" s="35"/>
      <c r="CX396" s="35"/>
      <c r="CY396" s="35"/>
      <c r="CZ396" s="35"/>
      <c r="DF396" s="35">
        <v>5.9200000000000002E-9</v>
      </c>
      <c r="DG396" s="35">
        <v>6.0327222459599996</v>
      </c>
      <c r="DH396" s="35">
        <v>20809.4676246452</v>
      </c>
      <c r="DI396" s="29">
        <f t="shared" si="264"/>
        <v>8.0052113457208958E-11</v>
      </c>
      <c r="DJ396" s="29">
        <f t="shared" si="265"/>
        <v>7.8477961387071738E-11</v>
      </c>
      <c r="DK396" s="29">
        <f t="shared" si="266"/>
        <v>7.8478016831135533E-11</v>
      </c>
      <c r="DL396" s="29">
        <f t="shared" si="267"/>
        <v>7.8478016829453125E-11</v>
      </c>
      <c r="DN396" s="35">
        <v>1.0000000000000001E-9</v>
      </c>
      <c r="DO396" s="35">
        <v>1.8083973260099999</v>
      </c>
      <c r="DP396" s="35">
        <v>6665.9723822145997</v>
      </c>
      <c r="DQ396" s="29">
        <f t="shared" si="268"/>
        <v>-9.927269440993648E-10</v>
      </c>
      <c r="DR396" s="29">
        <f t="shared" si="269"/>
        <v>-9.9273719580788729E-10</v>
      </c>
      <c r="DS396" s="29">
        <f t="shared" si="270"/>
        <v>-9.9273719544693359E-10</v>
      </c>
      <c r="DT396" s="29">
        <f t="shared" si="271"/>
        <v>-9.9273719544694393E-10</v>
      </c>
      <c r="DV396" s="35"/>
      <c r="DW396" s="35"/>
      <c r="DX396" s="35"/>
      <c r="ED396" s="35"/>
      <c r="EE396" s="35"/>
      <c r="EF396" s="35"/>
      <c r="EL396" s="35"/>
      <c r="EM396" s="35"/>
      <c r="EN396" s="35"/>
      <c r="ET396" s="35"/>
      <c r="EU396" s="35"/>
      <c r="EV396" s="35"/>
    </row>
    <row r="397" spans="14:152" s="29" customFormat="1" ht="13.5" x14ac:dyDescent="0.3">
      <c r="N397" s="35">
        <v>1.136E-8</v>
      </c>
      <c r="O397" s="35">
        <v>5.5413289177499996</v>
      </c>
      <c r="P397" s="35">
        <v>13553.8979729108</v>
      </c>
      <c r="Q397" s="29">
        <f t="shared" si="252"/>
        <v>9.9013218280777894E-9</v>
      </c>
      <c r="R397" s="29">
        <f t="shared" si="253"/>
        <v>9.9003570911754145E-9</v>
      </c>
      <c r="S397" s="29">
        <f t="shared" si="254"/>
        <v>9.9003571251601267E-9</v>
      </c>
      <c r="T397" s="29">
        <f t="shared" si="255"/>
        <v>9.9003571251590183E-9</v>
      </c>
      <c r="V397" s="35">
        <v>1.5300000000000001E-9</v>
      </c>
      <c r="W397" s="35">
        <v>5.14168081601</v>
      </c>
      <c r="X397" s="35">
        <v>156.40072050239999</v>
      </c>
      <c r="Y397" s="29">
        <f t="shared" si="256"/>
        <v>2.6194980167214395E-10</v>
      </c>
      <c r="Z397" s="29">
        <f t="shared" si="257"/>
        <v>2.619528144891867E-10</v>
      </c>
      <c r="AA397" s="29">
        <f t="shared" si="258"/>
        <v>2.6195281438306961E-10</v>
      </c>
      <c r="AB397" s="29">
        <f t="shared" si="259"/>
        <v>2.6195281438307364E-10</v>
      </c>
      <c r="AD397" s="35"/>
      <c r="AE397" s="35"/>
      <c r="AF397" s="35"/>
      <c r="AL397" s="35"/>
      <c r="AM397" s="35"/>
      <c r="AN397" s="35"/>
      <c r="AT397" s="35"/>
      <c r="AU397" s="35"/>
      <c r="AV397" s="35"/>
      <c r="BB397" s="35"/>
      <c r="BC397" s="35"/>
      <c r="BD397" s="35"/>
      <c r="BJ397" s="35">
        <v>5.7E-10</v>
      </c>
      <c r="BK397" s="35">
        <v>4.8992783159900002</v>
      </c>
      <c r="BL397" s="35">
        <v>9602.3526362241992</v>
      </c>
      <c r="BM397" s="29">
        <f t="shared" si="260"/>
        <v>-4.5771829447209054E-10</v>
      </c>
      <c r="BN397" s="29">
        <f t="shared" si="261"/>
        <v>-4.5775997528983899E-10</v>
      </c>
      <c r="BO397" s="29">
        <f t="shared" si="262"/>
        <v>-4.5775997382190086E-10</v>
      </c>
      <c r="BP397" s="29">
        <f t="shared" si="263"/>
        <v>-4.5775997382193948E-10</v>
      </c>
      <c r="BR397" s="35"/>
      <c r="BS397" s="35"/>
      <c r="BT397" s="35"/>
      <c r="BZ397" s="35"/>
      <c r="CA397" s="35"/>
      <c r="CB397" s="35"/>
      <c r="CH397" s="35"/>
      <c r="CI397" s="35"/>
      <c r="CJ397" s="35"/>
      <c r="CP397" s="35"/>
      <c r="CQ397" s="35"/>
      <c r="CR397" s="35"/>
      <c r="CX397" s="35"/>
      <c r="CY397" s="35"/>
      <c r="CZ397" s="35"/>
      <c r="DF397" s="35">
        <v>6.2700000000000001E-9</v>
      </c>
      <c r="DG397" s="35">
        <v>4.93438097728</v>
      </c>
      <c r="DH397" s="35">
        <v>9872.2740829647992</v>
      </c>
      <c r="DI397" s="29">
        <f t="shared" si="264"/>
        <v>-2.1217291151418257E-9</v>
      </c>
      <c r="DJ397" s="29">
        <f t="shared" si="265"/>
        <v>-2.1209847444263132E-9</v>
      </c>
      <c r="DK397" s="29">
        <f t="shared" si="266"/>
        <v>-2.120984770644632E-9</v>
      </c>
      <c r="DL397" s="29">
        <f t="shared" si="267"/>
        <v>-2.1209847706439611E-9</v>
      </c>
      <c r="DN397" s="35">
        <v>1.0399999999999999E-9</v>
      </c>
      <c r="DO397" s="35">
        <v>4.6410401480000002E-2</v>
      </c>
      <c r="DP397" s="35">
        <v>10001.061884606999</v>
      </c>
      <c r="DQ397" s="29">
        <f t="shared" si="268"/>
        <v>6.6247142972681021E-10</v>
      </c>
      <c r="DR397" s="29">
        <f t="shared" si="269"/>
        <v>6.6236896206746047E-10</v>
      </c>
      <c r="DS397" s="29">
        <f t="shared" si="270"/>
        <v>6.6236896567670829E-10</v>
      </c>
      <c r="DT397" s="29">
        <f t="shared" si="271"/>
        <v>6.6236896567659435E-10</v>
      </c>
      <c r="DV397" s="35"/>
      <c r="DW397" s="35"/>
      <c r="DX397" s="35"/>
      <c r="ED397" s="35"/>
      <c r="EE397" s="35"/>
      <c r="EF397" s="35"/>
      <c r="EL397" s="35"/>
      <c r="EM397" s="35"/>
      <c r="EN397" s="35"/>
      <c r="ET397" s="35"/>
      <c r="EU397" s="35"/>
      <c r="EV397" s="35"/>
    </row>
    <row r="398" spans="14:152" s="29" customFormat="1" ht="13.5" x14ac:dyDescent="0.3">
      <c r="N398" s="35">
        <v>1.282E-8</v>
      </c>
      <c r="O398" s="35">
        <v>4.5228842134000002</v>
      </c>
      <c r="P398" s="35">
        <v>3929.6772537080001</v>
      </c>
      <c r="Q398" s="29">
        <f t="shared" si="252"/>
        <v>9.2325942796204439E-9</v>
      </c>
      <c r="R398" s="29">
        <f t="shared" si="253"/>
        <v>9.2321476050419937E-9</v>
      </c>
      <c r="S398" s="29">
        <f t="shared" si="254"/>
        <v>9.2321476207749441E-9</v>
      </c>
      <c r="T398" s="29">
        <f t="shared" si="255"/>
        <v>9.2321476207744379E-9</v>
      </c>
      <c r="V398" s="35">
        <v>1.5900000000000001E-9</v>
      </c>
      <c r="W398" s="35">
        <v>3.6499661790600002</v>
      </c>
      <c r="X398" s="35">
        <v>8013.2797409404002</v>
      </c>
      <c r="Y398" s="29">
        <f t="shared" si="256"/>
        <v>-4.4418558873728299E-10</v>
      </c>
      <c r="Z398" s="29">
        <f t="shared" si="257"/>
        <v>-4.4402924800498304E-10</v>
      </c>
      <c r="AA398" s="29">
        <f t="shared" si="258"/>
        <v>-4.4402925351158931E-10</v>
      </c>
      <c r="AB398" s="29">
        <f t="shared" si="259"/>
        <v>-4.4402925351141581E-10</v>
      </c>
      <c r="AD398" s="35"/>
      <c r="AE398" s="35"/>
      <c r="AF398" s="35"/>
      <c r="AL398" s="35"/>
      <c r="AM398" s="35"/>
      <c r="AN398" s="35"/>
      <c r="AT398" s="35"/>
      <c r="AU398" s="35"/>
      <c r="AV398" s="35"/>
      <c r="BB398" s="35"/>
      <c r="BC398" s="35"/>
      <c r="BD398" s="35"/>
      <c r="BJ398" s="35">
        <v>6.5000000000000003E-10</v>
      </c>
      <c r="BK398" s="35">
        <v>3.3710987321100001</v>
      </c>
      <c r="BL398" s="35">
        <v>11610.9101753832</v>
      </c>
      <c r="BM398" s="29">
        <f t="shared" si="260"/>
        <v>-6.1758625260778974E-10</v>
      </c>
      <c r="BN398" s="29">
        <f t="shared" si="261"/>
        <v>-6.176163219833436E-10</v>
      </c>
      <c r="BO398" s="29">
        <f t="shared" si="262"/>
        <v>-6.1761632092449317E-10</v>
      </c>
      <c r="BP398" s="29">
        <f t="shared" si="263"/>
        <v>-6.176163209245277E-10</v>
      </c>
      <c r="BR398" s="35"/>
      <c r="BS398" s="35"/>
      <c r="BT398" s="35"/>
      <c r="BZ398" s="35"/>
      <c r="CA398" s="35"/>
      <c r="CB398" s="35"/>
      <c r="CH398" s="35"/>
      <c r="CI398" s="35"/>
      <c r="CJ398" s="35"/>
      <c r="CP398" s="35"/>
      <c r="CQ398" s="35"/>
      <c r="CR398" s="35"/>
      <c r="CX398" s="35"/>
      <c r="CY398" s="35"/>
      <c r="CZ398" s="35"/>
      <c r="DF398" s="35">
        <v>6.9800000000000003E-9</v>
      </c>
      <c r="DG398" s="35">
        <v>1.45709305452</v>
      </c>
      <c r="DH398" s="35">
        <v>3377.2177920039999</v>
      </c>
      <c r="DI398" s="29">
        <f t="shared" si="264"/>
        <v>6.7813358920902269E-9</v>
      </c>
      <c r="DJ398" s="29">
        <f t="shared" si="265"/>
        <v>6.781264526239239E-9</v>
      </c>
      <c r="DK398" s="29">
        <f t="shared" si="266"/>
        <v>6.7812645287530756E-9</v>
      </c>
      <c r="DL398" s="29">
        <f t="shared" si="267"/>
        <v>6.7812645287530045E-9</v>
      </c>
      <c r="DN398" s="35">
        <v>9.6999999999999996E-10</v>
      </c>
      <c r="DO398" s="35">
        <v>0.30502193915999998</v>
      </c>
      <c r="DP398" s="35">
        <v>10014.723733098601</v>
      </c>
      <c r="DQ398" s="29">
        <f t="shared" si="268"/>
        <v>8.9354209531682664E-10</v>
      </c>
      <c r="DR398" s="29">
        <f t="shared" si="269"/>
        <v>8.934937795924884E-10</v>
      </c>
      <c r="DS398" s="29">
        <f t="shared" si="270"/>
        <v>8.9349378129449099E-10</v>
      </c>
      <c r="DT398" s="29">
        <f t="shared" si="271"/>
        <v>8.9349378129444808E-10</v>
      </c>
      <c r="DV398" s="35"/>
      <c r="DW398" s="35"/>
      <c r="DX398" s="35"/>
      <c r="ED398" s="35"/>
      <c r="EE398" s="35"/>
      <c r="EF398" s="35"/>
      <c r="EL398" s="35"/>
      <c r="EM398" s="35"/>
      <c r="EN398" s="35"/>
      <c r="ET398" s="35"/>
      <c r="EU398" s="35"/>
      <c r="EV398" s="35"/>
    </row>
    <row r="399" spans="14:152" s="29" customFormat="1" ht="13.5" x14ac:dyDescent="0.3">
      <c r="N399" s="35">
        <v>1.124E-8</v>
      </c>
      <c r="O399" s="35">
        <v>1.4010270143900001</v>
      </c>
      <c r="P399" s="35">
        <v>13149.150611361199</v>
      </c>
      <c r="Q399" s="29">
        <f t="shared" si="252"/>
        <v>2.5727667850864301E-9</v>
      </c>
      <c r="R399" s="29">
        <f t="shared" si="253"/>
        <v>2.5746053232161158E-9</v>
      </c>
      <c r="S399" s="29">
        <f t="shared" si="254"/>
        <v>2.5746052584613837E-9</v>
      </c>
      <c r="T399" s="29">
        <f t="shared" si="255"/>
        <v>2.5746052584632498E-9</v>
      </c>
      <c r="V399" s="35">
        <v>1.51E-9</v>
      </c>
      <c r="W399" s="35">
        <v>1.9380448750699999</v>
      </c>
      <c r="X399" s="35">
        <v>3384.3313390048002</v>
      </c>
      <c r="Y399" s="29">
        <f t="shared" si="256"/>
        <v>1.4146180311786322E-9</v>
      </c>
      <c r="Z399" s="29">
        <f t="shared" si="257"/>
        <v>1.4146408723504814E-9</v>
      </c>
      <c r="AA399" s="29">
        <f t="shared" si="258"/>
        <v>1.4146408715460259E-9</v>
      </c>
      <c r="AB399" s="29">
        <f t="shared" si="259"/>
        <v>1.4146408715460522E-9</v>
      </c>
      <c r="AD399" s="35"/>
      <c r="AE399" s="35"/>
      <c r="AF399" s="35"/>
      <c r="AL399" s="35"/>
      <c r="AM399" s="35"/>
      <c r="AN399" s="35"/>
      <c r="AT399" s="35"/>
      <c r="AU399" s="35"/>
      <c r="AV399" s="35"/>
      <c r="BB399" s="35"/>
      <c r="BC399" s="35"/>
      <c r="BD399" s="35"/>
      <c r="BJ399" s="35">
        <v>6.6999999999999996E-10</v>
      </c>
      <c r="BK399" s="35">
        <v>1.9294500745900001</v>
      </c>
      <c r="BL399" s="35">
        <v>21265.523126520198</v>
      </c>
      <c r="BM399" s="29">
        <f t="shared" si="260"/>
        <v>-1.1722221756120714E-10</v>
      </c>
      <c r="BN399" s="29">
        <f t="shared" si="261"/>
        <v>-1.1704294515206488E-10</v>
      </c>
      <c r="BO399" s="29">
        <f t="shared" si="262"/>
        <v>-1.1704295146648783E-10</v>
      </c>
      <c r="BP399" s="29">
        <f t="shared" si="263"/>
        <v>-1.1704295146626284E-10</v>
      </c>
      <c r="BR399" s="35"/>
      <c r="BS399" s="35"/>
      <c r="BT399" s="35"/>
      <c r="BZ399" s="35"/>
      <c r="CA399" s="35"/>
      <c r="CB399" s="35"/>
      <c r="CH399" s="35"/>
      <c r="CI399" s="35"/>
      <c r="CJ399" s="35"/>
      <c r="CP399" s="35"/>
      <c r="CQ399" s="35"/>
      <c r="CR399" s="35"/>
      <c r="CX399" s="35"/>
      <c r="CY399" s="35"/>
      <c r="CZ399" s="35"/>
      <c r="DF399" s="35">
        <v>5.8299999999999999E-9</v>
      </c>
      <c r="DG399" s="35">
        <v>4.0188709523700004</v>
      </c>
      <c r="DH399" s="35">
        <v>664.75604512999996</v>
      </c>
      <c r="DI399" s="29">
        <f t="shared" si="264"/>
        <v>-3.6595229427566022E-9</v>
      </c>
      <c r="DJ399" s="29">
        <f t="shared" si="265"/>
        <v>-3.6594843890165296E-9</v>
      </c>
      <c r="DK399" s="29">
        <f t="shared" si="266"/>
        <v>-3.6594843903744454E-9</v>
      </c>
      <c r="DL399" s="29">
        <f t="shared" si="267"/>
        <v>-3.659484390374414E-9</v>
      </c>
      <c r="DN399" s="35">
        <v>1.25E-9</v>
      </c>
      <c r="DO399" s="35">
        <v>3.7114487010200001</v>
      </c>
      <c r="DP399" s="35">
        <v>3873.8265101433999</v>
      </c>
      <c r="DQ399" s="29">
        <f t="shared" si="268"/>
        <v>-9.9032844128161432E-10</v>
      </c>
      <c r="DR399" s="29">
        <f t="shared" si="269"/>
        <v>-9.9036619825638846E-10</v>
      </c>
      <c r="DS399" s="29">
        <f t="shared" si="270"/>
        <v>-9.9036619692657486E-10</v>
      </c>
      <c r="DT399" s="29">
        <f t="shared" si="271"/>
        <v>-9.9036619692661849E-10</v>
      </c>
      <c r="DV399" s="35"/>
      <c r="DW399" s="35"/>
      <c r="DX399" s="35"/>
      <c r="ED399" s="35"/>
      <c r="EE399" s="35"/>
      <c r="EF399" s="35"/>
      <c r="EL399" s="35"/>
      <c r="EM399" s="35"/>
      <c r="EN399" s="35"/>
      <c r="ET399" s="35"/>
      <c r="EU399" s="35"/>
      <c r="EV399" s="35"/>
    </row>
    <row r="400" spans="14:152" s="29" customFormat="1" ht="13.5" x14ac:dyDescent="0.3">
      <c r="N400" s="35">
        <v>1.254E-8</v>
      </c>
      <c r="O400" s="35">
        <v>3.8477596474100002</v>
      </c>
      <c r="P400" s="35">
        <v>3980.5097130138001</v>
      </c>
      <c r="Q400" s="29">
        <f t="shared" si="252"/>
        <v>1.023324068301064E-8</v>
      </c>
      <c r="R400" s="29">
        <f t="shared" si="253"/>
        <v>1.0232871985007871E-8</v>
      </c>
      <c r="S400" s="29">
        <f t="shared" si="254"/>
        <v>1.0232871997994425E-8</v>
      </c>
      <c r="T400" s="29">
        <f t="shared" si="255"/>
        <v>1.0232871997994115E-8</v>
      </c>
      <c r="V400" s="35">
        <v>1.57E-9</v>
      </c>
      <c r="W400" s="35">
        <v>0.58554505758999997</v>
      </c>
      <c r="X400" s="35">
        <v>158.94351778320001</v>
      </c>
      <c r="Y400" s="29">
        <f t="shared" si="256"/>
        <v>-1.5694897258698808E-9</v>
      </c>
      <c r="Z400" s="29">
        <f t="shared" si="257"/>
        <v>-1.569489807164121E-9</v>
      </c>
      <c r="AA400" s="29">
        <f t="shared" si="258"/>
        <v>-1.5694898071612577E-9</v>
      </c>
      <c r="AB400" s="29">
        <f t="shared" si="259"/>
        <v>-1.5694898071612577E-9</v>
      </c>
      <c r="AD400" s="35"/>
      <c r="AE400" s="35"/>
      <c r="AF400" s="35"/>
      <c r="AL400" s="35"/>
      <c r="AM400" s="35"/>
      <c r="AN400" s="35"/>
      <c r="AT400" s="35"/>
      <c r="AU400" s="35"/>
      <c r="AV400" s="35"/>
      <c r="BB400" s="35"/>
      <c r="BC400" s="35"/>
      <c r="BD400" s="35"/>
      <c r="BJ400" s="35">
        <v>5.4999999999999996E-10</v>
      </c>
      <c r="BK400" s="35">
        <v>1.9516453176399999</v>
      </c>
      <c r="BL400" s="35">
        <v>9588.1255422226004</v>
      </c>
      <c r="BM400" s="29">
        <f t="shared" si="260"/>
        <v>4.5351661571902315E-10</v>
      </c>
      <c r="BN400" s="29">
        <f t="shared" si="261"/>
        <v>4.5355473866209075E-10</v>
      </c>
      <c r="BO400" s="29">
        <f t="shared" si="262"/>
        <v>4.5355473731947089E-10</v>
      </c>
      <c r="BP400" s="29">
        <f t="shared" si="263"/>
        <v>4.5355473731950625E-10</v>
      </c>
      <c r="BR400" s="35"/>
      <c r="BS400" s="35"/>
      <c r="BT400" s="35"/>
      <c r="BZ400" s="35"/>
      <c r="CA400" s="35"/>
      <c r="CB400" s="35"/>
      <c r="CH400" s="35"/>
      <c r="CI400" s="35"/>
      <c r="CJ400" s="35"/>
      <c r="CP400" s="35"/>
      <c r="CQ400" s="35"/>
      <c r="CR400" s="35"/>
      <c r="CX400" s="35"/>
      <c r="CY400" s="35"/>
      <c r="CZ400" s="35"/>
      <c r="DF400" s="35">
        <v>5.9099999999999997E-9</v>
      </c>
      <c r="DG400" s="35">
        <v>4.0138128819399999</v>
      </c>
      <c r="DH400" s="35">
        <v>19406.6782881746</v>
      </c>
      <c r="DI400" s="29">
        <f t="shared" si="264"/>
        <v>1.9898240346025016E-9</v>
      </c>
      <c r="DJ400" s="29">
        <f t="shared" si="265"/>
        <v>1.9884438572736388E-9</v>
      </c>
      <c r="DK400" s="29">
        <f t="shared" si="266"/>
        <v>1.9884439058875757E-9</v>
      </c>
      <c r="DL400" s="29">
        <f t="shared" si="267"/>
        <v>1.9884439058859937E-9</v>
      </c>
      <c r="DN400" s="35">
        <v>1.02E-9</v>
      </c>
      <c r="DO400" s="35">
        <v>5.38933965862</v>
      </c>
      <c r="DP400" s="35">
        <v>13892.1406718938</v>
      </c>
      <c r="DQ400" s="29">
        <f t="shared" si="268"/>
        <v>1.1904258846003847E-10</v>
      </c>
      <c r="DR400" s="29">
        <f t="shared" si="269"/>
        <v>1.1886274329993815E-10</v>
      </c>
      <c r="DS400" s="29">
        <f t="shared" si="270"/>
        <v>1.1886274963443225E-10</v>
      </c>
      <c r="DT400" s="29">
        <f t="shared" si="271"/>
        <v>1.1886274963423073E-10</v>
      </c>
      <c r="DV400" s="35"/>
      <c r="DW400" s="35"/>
      <c r="DX400" s="35"/>
      <c r="ED400" s="35"/>
      <c r="EE400" s="35"/>
      <c r="EF400" s="35"/>
      <c r="EL400" s="35"/>
      <c r="EM400" s="35"/>
      <c r="EN400" s="35"/>
      <c r="ET400" s="35"/>
      <c r="EU400" s="35"/>
      <c r="EV400" s="35"/>
    </row>
    <row r="401" spans="14:152" s="29" customFormat="1" ht="13.5" x14ac:dyDescent="0.3">
      <c r="N401" s="35">
        <v>1.1210000000000001E-8</v>
      </c>
      <c r="O401" s="35">
        <v>5.0455258358900004</v>
      </c>
      <c r="P401" s="35">
        <v>23141.558382924599</v>
      </c>
      <c r="Q401" s="29">
        <f t="shared" si="252"/>
        <v>-8.0040704762156633E-9</v>
      </c>
      <c r="R401" s="29">
        <f t="shared" si="253"/>
        <v>-8.0063911640091545E-9</v>
      </c>
      <c r="S401" s="29">
        <f t="shared" si="254"/>
        <v>-8.0063910822834833E-9</v>
      </c>
      <c r="T401" s="29">
        <f t="shared" si="255"/>
        <v>-8.0063910822861584E-9</v>
      </c>
      <c r="V401" s="35">
        <v>1.73E-9</v>
      </c>
      <c r="W401" s="35">
        <v>2.7251742749300001</v>
      </c>
      <c r="X401" s="35">
        <v>2807.3983432562</v>
      </c>
      <c r="Y401" s="29">
        <f t="shared" si="256"/>
        <v>-6.2888646658670153E-10</v>
      </c>
      <c r="Z401" s="29">
        <f t="shared" si="257"/>
        <v>-6.2894428597745365E-10</v>
      </c>
      <c r="AA401" s="29">
        <f t="shared" si="258"/>
        <v>-6.2894428394098244E-10</v>
      </c>
      <c r="AB401" s="29">
        <f t="shared" si="259"/>
        <v>-6.2894428394103972E-10</v>
      </c>
      <c r="AD401" s="35"/>
      <c r="AE401" s="35"/>
      <c r="AF401" s="35"/>
      <c r="AL401" s="35"/>
      <c r="AM401" s="35"/>
      <c r="AN401" s="35"/>
      <c r="AT401" s="35"/>
      <c r="AU401" s="35"/>
      <c r="AV401" s="35"/>
      <c r="BB401" s="35"/>
      <c r="BC401" s="35"/>
      <c r="BD401" s="35"/>
      <c r="BJ401" s="35">
        <v>5.7E-10</v>
      </c>
      <c r="BK401" s="35">
        <v>2.82240075154</v>
      </c>
      <c r="BL401" s="35">
        <v>10124.930054318</v>
      </c>
      <c r="BM401" s="29">
        <f t="shared" si="260"/>
        <v>-4.1077529954029438E-10</v>
      </c>
      <c r="BN401" s="29">
        <f t="shared" si="261"/>
        <v>-4.1082642718028521E-10</v>
      </c>
      <c r="BO401" s="29">
        <f t="shared" si="262"/>
        <v>-4.1082642537961377E-10</v>
      </c>
      <c r="BP401" s="29">
        <f t="shared" si="263"/>
        <v>-4.1082642537966997E-10</v>
      </c>
      <c r="BR401" s="35"/>
      <c r="BS401" s="35"/>
      <c r="BT401" s="35"/>
      <c r="BZ401" s="35"/>
      <c r="CA401" s="35"/>
      <c r="CB401" s="35"/>
      <c r="CH401" s="35"/>
      <c r="CI401" s="35"/>
      <c r="CJ401" s="35"/>
      <c r="CP401" s="35"/>
      <c r="CQ401" s="35"/>
      <c r="CR401" s="35"/>
      <c r="CX401" s="35"/>
      <c r="CY401" s="35"/>
      <c r="CZ401" s="35"/>
      <c r="DF401" s="35">
        <v>5.7100000000000003E-9</v>
      </c>
      <c r="DG401" s="35">
        <v>1.20823284619</v>
      </c>
      <c r="DH401" s="35">
        <v>5621.8601768626004</v>
      </c>
      <c r="DI401" s="29">
        <f t="shared" si="264"/>
        <v>-9.0455208560386638E-10</v>
      </c>
      <c r="DJ401" s="29">
        <f t="shared" si="265"/>
        <v>-9.0495712534457507E-10</v>
      </c>
      <c r="DK401" s="29">
        <f t="shared" si="266"/>
        <v>-9.0495711107852988E-10</v>
      </c>
      <c r="DL401" s="29">
        <f t="shared" si="267"/>
        <v>-9.0495711107901057E-10</v>
      </c>
      <c r="DN401" s="35">
        <v>1.08E-9</v>
      </c>
      <c r="DO401" s="35">
        <v>4.3343889578999999</v>
      </c>
      <c r="DP401" s="35">
        <v>3490.1756238344001</v>
      </c>
      <c r="DQ401" s="29">
        <f t="shared" si="268"/>
        <v>-2.5629967085113753E-10</v>
      </c>
      <c r="DR401" s="29">
        <f t="shared" si="269"/>
        <v>-2.5634646423018262E-10</v>
      </c>
      <c r="DS401" s="29">
        <f t="shared" si="270"/>
        <v>-2.5634646258206884E-10</v>
      </c>
      <c r="DT401" s="29">
        <f t="shared" si="271"/>
        <v>-2.5634646258211356E-10</v>
      </c>
      <c r="DV401" s="35"/>
      <c r="DW401" s="35"/>
      <c r="DX401" s="35"/>
      <c r="ED401" s="35"/>
      <c r="EE401" s="35"/>
      <c r="EF401" s="35"/>
      <c r="EL401" s="35"/>
      <c r="EM401" s="35"/>
      <c r="EN401" s="35"/>
      <c r="ET401" s="35"/>
      <c r="EU401" s="35"/>
      <c r="EV401" s="35"/>
    </row>
    <row r="402" spans="14:152" s="29" customFormat="1" ht="13.5" x14ac:dyDescent="0.3">
      <c r="N402" s="35">
        <v>1.088E-8</v>
      </c>
      <c r="O402" s="35">
        <v>0.89388884632999999</v>
      </c>
      <c r="P402" s="35">
        <v>3340.1923506061898</v>
      </c>
      <c r="Q402" s="29">
        <f t="shared" si="252"/>
        <v>1.8092999008255198E-9</v>
      </c>
      <c r="R402" s="29">
        <f t="shared" si="253"/>
        <v>1.808841953826451E-9</v>
      </c>
      <c r="S402" s="29">
        <f t="shared" si="254"/>
        <v>1.8088419699560509E-9</v>
      </c>
      <c r="T402" s="29">
        <f t="shared" si="255"/>
        <v>1.8088419699555937E-9</v>
      </c>
      <c r="V402" s="35">
        <v>1.5900000000000001E-9</v>
      </c>
      <c r="W402" s="35">
        <v>0.67192454133000001</v>
      </c>
      <c r="X402" s="35">
        <v>13892.1406718938</v>
      </c>
      <c r="Y402" s="29">
        <f t="shared" si="256"/>
        <v>1.5800470252117665E-9</v>
      </c>
      <c r="Z402" s="29">
        <f t="shared" si="257"/>
        <v>1.5800785344835117E-9</v>
      </c>
      <c r="AA402" s="29">
        <f t="shared" si="258"/>
        <v>1.5800785333745828E-9</v>
      </c>
      <c r="AB402" s="29">
        <f t="shared" si="259"/>
        <v>1.580078533374618E-9</v>
      </c>
      <c r="AD402" s="35"/>
      <c r="AE402" s="35"/>
      <c r="AF402" s="35"/>
      <c r="AL402" s="35"/>
      <c r="AM402" s="35"/>
      <c r="AN402" s="35"/>
      <c r="AT402" s="35"/>
      <c r="AU402" s="35"/>
      <c r="AV402" s="35"/>
      <c r="BB402" s="35"/>
      <c r="BC402" s="35"/>
      <c r="BD402" s="35"/>
      <c r="BJ402" s="35">
        <v>5.7E-10</v>
      </c>
      <c r="BK402" s="35">
        <v>6.1040735683199996</v>
      </c>
      <c r="BL402" s="35">
        <v>19800.945956224801</v>
      </c>
      <c r="BM402" s="29">
        <f t="shared" si="260"/>
        <v>3.1592462283760011E-10</v>
      </c>
      <c r="BN402" s="29">
        <f t="shared" si="261"/>
        <v>3.1604466448906395E-10</v>
      </c>
      <c r="BO402" s="29">
        <f t="shared" si="262"/>
        <v>3.1604466026135552E-10</v>
      </c>
      <c r="BP402" s="29">
        <f t="shared" si="263"/>
        <v>3.1604466026149035E-10</v>
      </c>
      <c r="BR402" s="35"/>
      <c r="BS402" s="35"/>
      <c r="BT402" s="35"/>
      <c r="BZ402" s="35"/>
      <c r="CA402" s="35"/>
      <c r="CB402" s="35"/>
      <c r="CH402" s="35"/>
      <c r="CI402" s="35"/>
      <c r="CJ402" s="35"/>
      <c r="CP402" s="35"/>
      <c r="CQ402" s="35"/>
      <c r="CR402" s="35"/>
      <c r="CX402" s="35"/>
      <c r="CY402" s="35"/>
      <c r="CZ402" s="35"/>
      <c r="DF402" s="35">
        <v>6.7999999999999997E-9</v>
      </c>
      <c r="DG402" s="35">
        <v>4.7290558655700003</v>
      </c>
      <c r="DH402" s="35">
        <v>8116.3725151589997</v>
      </c>
      <c r="DI402" s="29">
        <f t="shared" si="264"/>
        <v>-7.1235953242719306E-10</v>
      </c>
      <c r="DJ402" s="29">
        <f t="shared" si="265"/>
        <v>-7.1306094770404421E-10</v>
      </c>
      <c r="DK402" s="29">
        <f t="shared" si="266"/>
        <v>-7.1306092299915515E-10</v>
      </c>
      <c r="DL402" s="29">
        <f t="shared" si="267"/>
        <v>-7.1306092299992391E-10</v>
      </c>
      <c r="DN402" s="35">
        <v>9.5000000000000003E-10</v>
      </c>
      <c r="DO402" s="35">
        <v>2.3259101746400002</v>
      </c>
      <c r="DP402" s="35">
        <v>10028.9508271002</v>
      </c>
      <c r="DQ402" s="29">
        <f t="shared" si="268"/>
        <v>-2.6387600471859699E-10</v>
      </c>
      <c r="DR402" s="29">
        <f t="shared" si="269"/>
        <v>-2.6375903997933397E-10</v>
      </c>
      <c r="DS402" s="29">
        <f t="shared" si="270"/>
        <v>-2.6375904409908411E-10</v>
      </c>
      <c r="DT402" s="29">
        <f t="shared" si="271"/>
        <v>-2.6375904409895439E-10</v>
      </c>
      <c r="DV402" s="35"/>
      <c r="DW402" s="35"/>
      <c r="DX402" s="35"/>
      <c r="ED402" s="35"/>
      <c r="EE402" s="35"/>
      <c r="EF402" s="35"/>
      <c r="EL402" s="35"/>
      <c r="EM402" s="35"/>
      <c r="EN402" s="35"/>
      <c r="ET402" s="35"/>
      <c r="EU402" s="35"/>
      <c r="EV402" s="35"/>
    </row>
    <row r="403" spans="14:152" s="29" customFormat="1" ht="13.5" x14ac:dyDescent="0.3">
      <c r="N403" s="35">
        <v>1.4759999999999999E-8</v>
      </c>
      <c r="O403" s="35">
        <v>4.20852908107</v>
      </c>
      <c r="P403" s="35">
        <v>16460.333529524902</v>
      </c>
      <c r="Q403" s="29">
        <f t="shared" si="252"/>
        <v>2.8197332205180095E-9</v>
      </c>
      <c r="R403" s="29">
        <f t="shared" si="253"/>
        <v>2.822780735401844E-9</v>
      </c>
      <c r="S403" s="29">
        <f t="shared" si="254"/>
        <v>2.8227806280663704E-9</v>
      </c>
      <c r="T403" s="29">
        <f t="shared" si="255"/>
        <v>2.8227806280696642E-9</v>
      </c>
      <c r="V403" s="35">
        <v>1.5E-9</v>
      </c>
      <c r="W403" s="35">
        <v>2.6604571417399998</v>
      </c>
      <c r="X403" s="35">
        <v>19004.647949408401</v>
      </c>
      <c r="Y403" s="29">
        <f t="shared" si="256"/>
        <v>-1.4265250240422284E-9</v>
      </c>
      <c r="Z403" s="29">
        <f t="shared" si="257"/>
        <v>-1.42663760018046E-9</v>
      </c>
      <c r="AA403" s="29">
        <f t="shared" si="258"/>
        <v>-1.4266375962168423E-9</v>
      </c>
      <c r="AB403" s="29">
        <f t="shared" si="259"/>
        <v>-1.4266375962169738E-9</v>
      </c>
      <c r="AD403" s="35"/>
      <c r="AE403" s="35"/>
      <c r="AF403" s="35"/>
      <c r="AL403" s="35"/>
      <c r="AM403" s="35"/>
      <c r="AN403" s="35"/>
      <c r="AT403" s="35"/>
      <c r="AU403" s="35"/>
      <c r="AV403" s="35"/>
      <c r="BB403" s="35"/>
      <c r="BC403" s="35"/>
      <c r="BD403" s="35"/>
      <c r="BJ403" s="35">
        <v>5.4999999999999996E-10</v>
      </c>
      <c r="BK403" s="35">
        <v>5.2097647382399996</v>
      </c>
      <c r="BL403" s="35">
        <v>3237.5196524812</v>
      </c>
      <c r="BM403" s="29">
        <f t="shared" si="260"/>
        <v>1.7626801124161498E-10</v>
      </c>
      <c r="BN403" s="29">
        <f t="shared" si="261"/>
        <v>1.7628956588836956E-10</v>
      </c>
      <c r="BO403" s="29">
        <f t="shared" si="262"/>
        <v>1.7628956512918632E-10</v>
      </c>
      <c r="BP403" s="29">
        <f t="shared" si="263"/>
        <v>1.762895651292085E-10</v>
      </c>
      <c r="BR403" s="35"/>
      <c r="BS403" s="35"/>
      <c r="BT403" s="35"/>
      <c r="BZ403" s="35"/>
      <c r="CA403" s="35"/>
      <c r="CB403" s="35"/>
      <c r="CH403" s="35"/>
      <c r="CI403" s="35"/>
      <c r="CJ403" s="35"/>
      <c r="CP403" s="35"/>
      <c r="CQ403" s="35"/>
      <c r="CR403" s="35"/>
      <c r="CX403" s="35"/>
      <c r="CY403" s="35"/>
      <c r="CZ403" s="35"/>
      <c r="DF403" s="35">
        <v>7.3900000000000003E-9</v>
      </c>
      <c r="DG403" s="35">
        <v>3.1976599691700001</v>
      </c>
      <c r="DH403" s="35">
        <v>9380.9596727171993</v>
      </c>
      <c r="DI403" s="29">
        <f t="shared" si="264"/>
        <v>3.9435859189838245E-10</v>
      </c>
      <c r="DJ403" s="29">
        <f t="shared" si="265"/>
        <v>3.9347393108929928E-10</v>
      </c>
      <c r="DK403" s="29">
        <f t="shared" si="266"/>
        <v>3.9347396224847051E-10</v>
      </c>
      <c r="DL403" s="29">
        <f t="shared" si="267"/>
        <v>3.9347396224742186E-10</v>
      </c>
      <c r="DN403" s="35">
        <v>1.13E-9</v>
      </c>
      <c r="DO403" s="35">
        <v>1.7432394516</v>
      </c>
      <c r="DP403" s="35">
        <v>11610.9101753832</v>
      </c>
      <c r="DQ403" s="29">
        <f t="shared" si="268"/>
        <v>-2.9057990187611807E-10</v>
      </c>
      <c r="DR403" s="29">
        <f t="shared" si="269"/>
        <v>-2.9041787006206252E-10</v>
      </c>
      <c r="DS403" s="29">
        <f t="shared" si="270"/>
        <v>-2.9041787576918585E-10</v>
      </c>
      <c r="DT403" s="29">
        <f t="shared" si="271"/>
        <v>-2.9041787576899963E-10</v>
      </c>
      <c r="DV403" s="35"/>
      <c r="DW403" s="35"/>
      <c r="DX403" s="35"/>
      <c r="ED403" s="35"/>
      <c r="EE403" s="35"/>
      <c r="EF403" s="35"/>
      <c r="EL403" s="35"/>
      <c r="EM403" s="35"/>
      <c r="EN403" s="35"/>
      <c r="ET403" s="35"/>
      <c r="EU403" s="35"/>
      <c r="EV403" s="35"/>
    </row>
    <row r="404" spans="14:152" s="29" customFormat="1" ht="13.5" x14ac:dyDescent="0.3">
      <c r="N404" s="35">
        <v>1.084E-8</v>
      </c>
      <c r="O404" s="35">
        <v>5.7055148183800002</v>
      </c>
      <c r="P404" s="35">
        <v>3760.0970705750001</v>
      </c>
      <c r="Q404" s="29">
        <f t="shared" si="252"/>
        <v>-7.5275943029065085E-9</v>
      </c>
      <c r="R404" s="29">
        <f t="shared" si="253"/>
        <v>-7.5279690944901133E-9</v>
      </c>
      <c r="S404" s="29">
        <f t="shared" si="254"/>
        <v>-7.5279690812898013E-9</v>
      </c>
      <c r="T404" s="29">
        <f t="shared" si="255"/>
        <v>-7.5279690812901338E-9</v>
      </c>
      <c r="V404" s="35">
        <v>1.92E-9</v>
      </c>
      <c r="W404" s="35">
        <v>5.7378263278299997</v>
      </c>
      <c r="X404" s="35">
        <v>206.70073729660001</v>
      </c>
      <c r="Y404" s="29">
        <f t="shared" si="256"/>
        <v>-1.8165630731832212E-9</v>
      </c>
      <c r="Z404" s="29">
        <f t="shared" si="257"/>
        <v>-1.8165614310037933E-9</v>
      </c>
      <c r="AA404" s="29">
        <f t="shared" si="258"/>
        <v>-1.8165614310616337E-9</v>
      </c>
      <c r="AB404" s="29">
        <f t="shared" si="259"/>
        <v>-1.8165614310616315E-9</v>
      </c>
      <c r="AD404" s="35"/>
      <c r="AE404" s="35"/>
      <c r="AF404" s="35"/>
      <c r="AL404" s="35"/>
      <c r="AM404" s="35"/>
      <c r="AN404" s="35"/>
      <c r="AT404" s="35"/>
      <c r="AU404" s="35"/>
      <c r="AV404" s="35"/>
      <c r="BB404" s="35"/>
      <c r="BC404" s="35"/>
      <c r="BD404" s="35"/>
      <c r="BJ404" s="35">
        <v>5.7E-10</v>
      </c>
      <c r="BK404" s="35">
        <v>4.1223576040600003</v>
      </c>
      <c r="BL404" s="35">
        <v>10028.9508271002</v>
      </c>
      <c r="BM404" s="29">
        <f t="shared" si="260"/>
        <v>-4.982645113604859E-10</v>
      </c>
      <c r="BN404" s="29">
        <f t="shared" si="261"/>
        <v>-4.9829998573767084E-10</v>
      </c>
      <c r="BO404" s="29">
        <f t="shared" si="262"/>
        <v>-4.9829998448835411E-10</v>
      </c>
      <c r="BP404" s="29">
        <f t="shared" si="263"/>
        <v>-4.9829998448839351E-10</v>
      </c>
      <c r="BR404" s="35"/>
      <c r="BS404" s="35"/>
      <c r="BT404" s="35"/>
      <c r="BZ404" s="35"/>
      <c r="CA404" s="35"/>
      <c r="CB404" s="35"/>
      <c r="CH404" s="35"/>
      <c r="CI404" s="35"/>
      <c r="CJ404" s="35"/>
      <c r="CP404" s="35"/>
      <c r="CQ404" s="35"/>
      <c r="CR404" s="35"/>
      <c r="CX404" s="35"/>
      <c r="CY404" s="35"/>
      <c r="CZ404" s="35"/>
      <c r="DF404" s="35">
        <v>5.7100000000000003E-9</v>
      </c>
      <c r="DG404" s="35">
        <v>5.4606465905699997</v>
      </c>
      <c r="DH404" s="35">
        <v>5621.8256695582004</v>
      </c>
      <c r="DI404" s="29">
        <f t="shared" si="264"/>
        <v>-4.6485020475780574E-9</v>
      </c>
      <c r="DJ404" s="29">
        <f t="shared" si="265"/>
        <v>-4.6482638100119437E-9</v>
      </c>
      <c r="DK404" s="29">
        <f t="shared" si="266"/>
        <v>-4.6482638184034197E-9</v>
      </c>
      <c r="DL404" s="29">
        <f t="shared" si="267"/>
        <v>-4.648263818403184E-9</v>
      </c>
      <c r="DN404" s="35">
        <v>1.19E-9</v>
      </c>
      <c r="DO404" s="35">
        <v>4.9457800301299999</v>
      </c>
      <c r="DP404" s="35">
        <v>3443.7052009183999</v>
      </c>
      <c r="DQ404" s="29">
        <f t="shared" si="268"/>
        <v>-4.4468345172327005E-10</v>
      </c>
      <c r="DR404" s="29">
        <f t="shared" si="269"/>
        <v>-4.4473202666338173E-10</v>
      </c>
      <c r="DS404" s="29">
        <f t="shared" si="270"/>
        <v>-4.4473202495251973E-10</v>
      </c>
      <c r="DT404" s="29">
        <f t="shared" si="271"/>
        <v>-4.4473202495256677E-10</v>
      </c>
      <c r="DV404" s="35"/>
      <c r="DW404" s="35"/>
      <c r="DX404" s="35"/>
      <c r="ED404" s="35"/>
      <c r="EE404" s="35"/>
      <c r="EF404" s="35"/>
      <c r="EL404" s="35"/>
      <c r="EM404" s="35"/>
      <c r="EN404" s="35"/>
      <c r="ET404" s="35"/>
      <c r="EU404" s="35"/>
      <c r="EV404" s="35"/>
    </row>
    <row r="405" spans="14:152" s="29" customFormat="1" ht="13.5" x14ac:dyDescent="0.3">
      <c r="N405" s="35">
        <v>1.1970000000000001E-8</v>
      </c>
      <c r="O405" s="35">
        <v>1.24543578245</v>
      </c>
      <c r="P405" s="35">
        <v>26724.899413598399</v>
      </c>
      <c r="Q405" s="29">
        <f t="shared" si="252"/>
        <v>-2.3531202835414326E-9</v>
      </c>
      <c r="R405" s="29">
        <f t="shared" si="253"/>
        <v>-2.3491118951701732E-9</v>
      </c>
      <c r="S405" s="29">
        <f t="shared" si="254"/>
        <v>-2.3491120363563773E-9</v>
      </c>
      <c r="T405" s="29">
        <f t="shared" si="255"/>
        <v>-2.3491120363523742E-9</v>
      </c>
      <c r="V405" s="35">
        <v>1.43E-9</v>
      </c>
      <c r="W405" s="35">
        <v>3.1921328091299999</v>
      </c>
      <c r="X405" s="35">
        <v>6843.6914895317996</v>
      </c>
      <c r="Y405" s="29">
        <f t="shared" si="256"/>
        <v>4.5183575790013175E-10</v>
      </c>
      <c r="Z405" s="29">
        <f t="shared" si="257"/>
        <v>4.5195441228445802E-10</v>
      </c>
      <c r="AA405" s="29">
        <f t="shared" si="258"/>
        <v>4.5195440810535147E-10</v>
      </c>
      <c r="AB405" s="29">
        <f t="shared" si="259"/>
        <v>4.5195440810546712E-10</v>
      </c>
      <c r="AD405" s="35"/>
      <c r="AE405" s="35"/>
      <c r="AF405" s="35"/>
      <c r="AL405" s="35"/>
      <c r="AM405" s="35"/>
      <c r="AN405" s="35"/>
      <c r="AT405" s="35"/>
      <c r="AU405" s="35"/>
      <c r="AV405" s="35"/>
      <c r="BB405" s="35"/>
      <c r="BC405" s="35"/>
      <c r="BD405" s="35"/>
      <c r="BJ405" s="35">
        <v>5.4999999999999996E-10</v>
      </c>
      <c r="BK405" s="35">
        <v>1.41700952855</v>
      </c>
      <c r="BL405" s="35">
        <v>15906.764126682599</v>
      </c>
      <c r="BM405" s="29">
        <f t="shared" si="260"/>
        <v>-3.0673595880490451E-10</v>
      </c>
      <c r="BN405" s="29">
        <f t="shared" si="261"/>
        <v>-3.066431526256013E-10</v>
      </c>
      <c r="BO405" s="29">
        <f t="shared" si="262"/>
        <v>-3.0664315589459374E-10</v>
      </c>
      <c r="BP405" s="29">
        <f t="shared" si="263"/>
        <v>-3.0664315589448988E-10</v>
      </c>
      <c r="BR405" s="35"/>
      <c r="BS405" s="35"/>
      <c r="BT405" s="35"/>
      <c r="BZ405" s="35"/>
      <c r="CA405" s="35"/>
      <c r="CB405" s="35"/>
      <c r="CH405" s="35"/>
      <c r="CI405" s="35"/>
      <c r="CJ405" s="35"/>
      <c r="CP405" s="35"/>
      <c r="CQ405" s="35"/>
      <c r="CR405" s="35"/>
      <c r="CX405" s="35"/>
      <c r="CY405" s="35"/>
      <c r="CZ405" s="35"/>
      <c r="DF405" s="35">
        <v>7.0200000000000002E-9</v>
      </c>
      <c r="DG405" s="35">
        <v>0.14107083764</v>
      </c>
      <c r="DH405" s="35">
        <v>6923.9534573736</v>
      </c>
      <c r="DI405" s="29">
        <f t="shared" si="264"/>
        <v>6.1668888465418226E-9</v>
      </c>
      <c r="DJ405" s="29">
        <f t="shared" si="265"/>
        <v>6.1665920448380593E-9</v>
      </c>
      <c r="DK405" s="29">
        <f t="shared" si="266"/>
        <v>6.1665920552927074E-9</v>
      </c>
      <c r="DL405" s="29">
        <f t="shared" si="267"/>
        <v>6.1665920552923741E-9</v>
      </c>
      <c r="DN405" s="35">
        <v>9.5999999999999999E-10</v>
      </c>
      <c r="DO405" s="35">
        <v>1.63239207663</v>
      </c>
      <c r="DP405" s="35">
        <v>11925.274092600601</v>
      </c>
      <c r="DQ405" s="29">
        <f t="shared" si="268"/>
        <v>8.2206383565618602E-10</v>
      </c>
      <c r="DR405" s="29">
        <f t="shared" si="269"/>
        <v>8.2213938264149494E-10</v>
      </c>
      <c r="DS405" s="29">
        <f t="shared" si="270"/>
        <v>8.2213937998095587E-10</v>
      </c>
      <c r="DT405" s="29">
        <f t="shared" si="271"/>
        <v>8.2213937998104045E-10</v>
      </c>
      <c r="DV405" s="35"/>
      <c r="DW405" s="35"/>
      <c r="DX405" s="35"/>
      <c r="ED405" s="35"/>
      <c r="EE405" s="35"/>
      <c r="EF405" s="35"/>
      <c r="EL405" s="35"/>
      <c r="EM405" s="35"/>
      <c r="EN405" s="35"/>
      <c r="ET405" s="35"/>
      <c r="EU405" s="35"/>
      <c r="EV405" s="35"/>
    </row>
    <row r="406" spans="14:152" s="29" customFormat="1" ht="13.5" x14ac:dyDescent="0.3">
      <c r="N406" s="35">
        <v>1.253E-8</v>
      </c>
      <c r="O406" s="35">
        <v>5.8228696599800003</v>
      </c>
      <c r="P406" s="35">
        <v>3344.5445799629001</v>
      </c>
      <c r="Q406" s="29">
        <f t="shared" si="252"/>
        <v>-1.1258774309651647E-8</v>
      </c>
      <c r="R406" s="29">
        <f t="shared" si="253"/>
        <v>-1.1259009336941591E-8</v>
      </c>
      <c r="S406" s="29">
        <f t="shared" si="254"/>
        <v>-1.1259009328663947E-8</v>
      </c>
      <c r="T406" s="29">
        <f t="shared" si="255"/>
        <v>-1.1259009328664222E-8</v>
      </c>
      <c r="V406" s="35">
        <v>1.9399999999999999E-9</v>
      </c>
      <c r="W406" s="35">
        <v>1.32358882667</v>
      </c>
      <c r="X406" s="35">
        <v>19402.7969528166</v>
      </c>
      <c r="Y406" s="29">
        <f t="shared" si="256"/>
        <v>-1.2962193353477233E-9</v>
      </c>
      <c r="Z406" s="29">
        <f t="shared" si="257"/>
        <v>-1.2958614008444986E-9</v>
      </c>
      <c r="AA406" s="29">
        <f t="shared" si="258"/>
        <v>-1.2958614134529174E-9</v>
      </c>
      <c r="AB406" s="29">
        <f t="shared" si="259"/>
        <v>-1.2958614134525071E-9</v>
      </c>
      <c r="AD406" s="35"/>
      <c r="AE406" s="35"/>
      <c r="AF406" s="35"/>
      <c r="AL406" s="35"/>
      <c r="AM406" s="35"/>
      <c r="AN406" s="35"/>
      <c r="AT406" s="35"/>
      <c r="AU406" s="35"/>
      <c r="AV406" s="35"/>
      <c r="BB406" s="35"/>
      <c r="BC406" s="35"/>
      <c r="BD406" s="35"/>
      <c r="BJ406" s="35">
        <v>5.3000000000000003E-10</v>
      </c>
      <c r="BK406" s="35">
        <v>2.1632874103900002</v>
      </c>
      <c r="BL406" s="35">
        <v>6418.1409300267997</v>
      </c>
      <c r="BM406" s="29">
        <f t="shared" si="260"/>
        <v>4.8647680890400256E-10</v>
      </c>
      <c r="BN406" s="29">
        <f t="shared" si="261"/>
        <v>4.8645955598895054E-10</v>
      </c>
      <c r="BO406" s="29">
        <f t="shared" si="262"/>
        <v>4.8645955659668045E-10</v>
      </c>
      <c r="BP406" s="29">
        <f t="shared" si="263"/>
        <v>4.8645955659666246E-10</v>
      </c>
      <c r="BR406" s="35"/>
      <c r="BS406" s="35"/>
      <c r="BT406" s="35"/>
      <c r="BZ406" s="35"/>
      <c r="CA406" s="35"/>
      <c r="CB406" s="35"/>
      <c r="CH406" s="35"/>
      <c r="CI406" s="35"/>
      <c r="CJ406" s="35"/>
      <c r="CP406" s="35"/>
      <c r="CQ406" s="35"/>
      <c r="CR406" s="35"/>
      <c r="CX406" s="35"/>
      <c r="CY406" s="35"/>
      <c r="CZ406" s="35"/>
      <c r="DF406" s="35">
        <v>5.9799999999999996E-9</v>
      </c>
      <c r="DG406" s="35">
        <v>3.0598675437499998</v>
      </c>
      <c r="DH406" s="35">
        <v>3341.0423098265001</v>
      </c>
      <c r="DI406" s="29">
        <f t="shared" si="264"/>
        <v>4.2678024036963315E-9</v>
      </c>
      <c r="DJ406" s="29">
        <f t="shared" si="265"/>
        <v>4.2679812449824485E-9</v>
      </c>
      <c r="DK406" s="29">
        <f t="shared" si="266"/>
        <v>4.2679812386835376E-9</v>
      </c>
      <c r="DL406" s="29">
        <f t="shared" si="267"/>
        <v>4.2679812386837163E-9</v>
      </c>
      <c r="DN406" s="35">
        <v>1.2400000000000001E-9</v>
      </c>
      <c r="DO406" s="35">
        <v>0.82697196609000001</v>
      </c>
      <c r="DP406" s="35">
        <v>9638.9407478762005</v>
      </c>
      <c r="DQ406" s="29">
        <f t="shared" si="268"/>
        <v>1.1838795987132502E-9</v>
      </c>
      <c r="DR406" s="29">
        <f t="shared" si="269"/>
        <v>1.183925020298923E-9</v>
      </c>
      <c r="DS406" s="29">
        <f t="shared" si="270"/>
        <v>1.1839250186994291E-9</v>
      </c>
      <c r="DT406" s="29">
        <f t="shared" si="271"/>
        <v>1.1839250186994709E-9</v>
      </c>
      <c r="DV406" s="35"/>
      <c r="DW406" s="35"/>
      <c r="DX406" s="35"/>
      <c r="ED406" s="35"/>
      <c r="EE406" s="35"/>
      <c r="EF406" s="35"/>
      <c r="EL406" s="35"/>
      <c r="EM406" s="35"/>
      <c r="EN406" s="35"/>
      <c r="ET406" s="35"/>
      <c r="EU406" s="35"/>
      <c r="EV406" s="35"/>
    </row>
    <row r="407" spans="14:152" s="29" customFormat="1" ht="13.5" x14ac:dyDescent="0.3">
      <c r="N407" s="35">
        <v>1.078E-8</v>
      </c>
      <c r="O407" s="35">
        <v>6.2474245318300001</v>
      </c>
      <c r="P407" s="35">
        <v>17.812522118</v>
      </c>
      <c r="Q407" s="29">
        <f t="shared" si="252"/>
        <v>1.0435346682457595E-8</v>
      </c>
      <c r="R407" s="29">
        <f t="shared" si="253"/>
        <v>1.0435347297980852E-8</v>
      </c>
      <c r="S407" s="29">
        <f t="shared" si="254"/>
        <v>1.0435347297959174E-8</v>
      </c>
      <c r="T407" s="29">
        <f t="shared" si="255"/>
        <v>1.0435347297959174E-8</v>
      </c>
      <c r="V407" s="35">
        <v>1.43E-9</v>
      </c>
      <c r="W407" s="35">
        <v>2.3647816372000001</v>
      </c>
      <c r="X407" s="35">
        <v>13207.029307364999</v>
      </c>
      <c r="Y407" s="29">
        <f t="shared" si="256"/>
        <v>-1.4225563980673156E-9</v>
      </c>
      <c r="Z407" s="29">
        <f t="shared" si="257"/>
        <v>-1.4225809711045248E-9</v>
      </c>
      <c r="AA407" s="29">
        <f t="shared" si="258"/>
        <v>-1.4225809702397383E-9</v>
      </c>
      <c r="AB407" s="29">
        <f t="shared" si="259"/>
        <v>-1.4225809702397672E-9</v>
      </c>
      <c r="AD407" s="35"/>
      <c r="AE407" s="35"/>
      <c r="AF407" s="35"/>
      <c r="AL407" s="35"/>
      <c r="AM407" s="35"/>
      <c r="AN407" s="35"/>
      <c r="AT407" s="35"/>
      <c r="AU407" s="35"/>
      <c r="AV407" s="35"/>
      <c r="BB407" s="35"/>
      <c r="BC407" s="35"/>
      <c r="BD407" s="35"/>
      <c r="BJ407" s="35">
        <v>6E-10</v>
      </c>
      <c r="BK407" s="35">
        <v>2.6468384032799999</v>
      </c>
      <c r="BL407" s="35">
        <v>10018.2468514476</v>
      </c>
      <c r="BM407" s="29">
        <f t="shared" si="260"/>
        <v>-2.493266877243368E-10</v>
      </c>
      <c r="BN407" s="29">
        <f t="shared" si="261"/>
        <v>-2.4925681686037775E-10</v>
      </c>
      <c r="BO407" s="29">
        <f t="shared" si="262"/>
        <v>-2.4925681932139904E-10</v>
      </c>
      <c r="BP407" s="29">
        <f t="shared" si="263"/>
        <v>-2.4925681932132144E-10</v>
      </c>
      <c r="BR407" s="35"/>
      <c r="BS407" s="35"/>
      <c r="BT407" s="35"/>
      <c r="BZ407" s="35"/>
      <c r="CA407" s="35"/>
      <c r="CB407" s="35"/>
      <c r="CH407" s="35"/>
      <c r="CI407" s="35"/>
      <c r="CJ407" s="35"/>
      <c r="CP407" s="35"/>
      <c r="CQ407" s="35"/>
      <c r="CR407" s="35"/>
      <c r="CX407" s="35"/>
      <c r="CY407" s="35"/>
      <c r="CZ407" s="35"/>
      <c r="DF407" s="35">
        <v>6.0099999999999997E-9</v>
      </c>
      <c r="DG407" s="35">
        <v>2.1794497369800001</v>
      </c>
      <c r="DH407" s="35">
        <v>7270.2896804078</v>
      </c>
      <c r="DI407" s="29">
        <f t="shared" si="264"/>
        <v>3.8190168546718869E-9</v>
      </c>
      <c r="DJ407" s="29">
        <f t="shared" si="265"/>
        <v>3.8194479890079813E-9</v>
      </c>
      <c r="DK407" s="29">
        <f t="shared" si="266"/>
        <v>3.8194479738234053E-9</v>
      </c>
      <c r="DL407" s="29">
        <f t="shared" si="267"/>
        <v>3.8194479738238669E-9</v>
      </c>
      <c r="DN407" s="35">
        <v>1.01E-9</v>
      </c>
      <c r="DO407" s="35">
        <v>1.51065535085</v>
      </c>
      <c r="DP407" s="35">
        <v>1062.9050485381999</v>
      </c>
      <c r="DQ407" s="29">
        <f t="shared" si="268"/>
        <v>1.0071373513192332E-9</v>
      </c>
      <c r="DR407" s="29">
        <f t="shared" si="269"/>
        <v>1.0071363190612168E-9</v>
      </c>
      <c r="DS407" s="29">
        <f t="shared" si="270"/>
        <v>1.0071363190975778E-9</v>
      </c>
      <c r="DT407" s="29">
        <f t="shared" si="271"/>
        <v>1.0071363190975764E-9</v>
      </c>
      <c r="DV407" s="35"/>
      <c r="DW407" s="35"/>
      <c r="DX407" s="35"/>
      <c r="ED407" s="35"/>
      <c r="EE407" s="35"/>
      <c r="EF407" s="35"/>
      <c r="EL407" s="35"/>
      <c r="EM407" s="35"/>
      <c r="EN407" s="35"/>
      <c r="ET407" s="35"/>
      <c r="EU407" s="35"/>
      <c r="EV407" s="35"/>
    </row>
    <row r="408" spans="14:152" s="29" customFormat="1" ht="13.5" x14ac:dyDescent="0.3">
      <c r="N408" s="35">
        <v>1.462E-8</v>
      </c>
      <c r="O408" s="35">
        <v>2.2746751021099998</v>
      </c>
      <c r="P408" s="35">
        <v>369.69981594040001</v>
      </c>
      <c r="Q408" s="29">
        <f t="shared" si="252"/>
        <v>-6.0323810733352173E-9</v>
      </c>
      <c r="R408" s="29">
        <f t="shared" si="253"/>
        <v>-6.0323181554540811E-9</v>
      </c>
      <c r="S408" s="29">
        <f t="shared" si="254"/>
        <v>-6.0323181576701616E-9</v>
      </c>
      <c r="T408" s="29">
        <f t="shared" si="255"/>
        <v>-6.0323181576700673E-9</v>
      </c>
      <c r="V408" s="35">
        <v>1.3999999999999999E-9</v>
      </c>
      <c r="W408" s="35">
        <v>1.8880056884</v>
      </c>
      <c r="X408" s="35">
        <v>11766.2632645146</v>
      </c>
      <c r="Y408" s="29">
        <f t="shared" si="256"/>
        <v>-2.9666939109674574E-10</v>
      </c>
      <c r="Z408" s="29">
        <f t="shared" si="257"/>
        <v>-2.9687511552689473E-10</v>
      </c>
      <c r="AA408" s="29">
        <f t="shared" si="258"/>
        <v>-2.9687510828109082E-10</v>
      </c>
      <c r="AB408" s="29">
        <f t="shared" si="259"/>
        <v>-2.9687510828132413E-10</v>
      </c>
      <c r="AD408" s="35"/>
      <c r="AE408" s="35"/>
      <c r="AF408" s="35"/>
      <c r="AL408" s="35"/>
      <c r="AM408" s="35"/>
      <c r="AN408" s="35"/>
      <c r="AT408" s="35"/>
      <c r="AU408" s="35"/>
      <c r="AV408" s="35"/>
      <c r="BB408" s="35"/>
      <c r="BC408" s="35"/>
      <c r="BD408" s="35"/>
      <c r="BJ408" s="35">
        <v>6.8000000000000003E-10</v>
      </c>
      <c r="BK408" s="35">
        <v>5.3653987684500004</v>
      </c>
      <c r="BL408" s="35">
        <v>1228.9621133221999</v>
      </c>
      <c r="BM408" s="29">
        <f t="shared" si="260"/>
        <v>6.6733131600466098E-10</v>
      </c>
      <c r="BN408" s="29">
        <f t="shared" si="261"/>
        <v>6.6733336776660783E-10</v>
      </c>
      <c r="BO408" s="29">
        <f t="shared" si="262"/>
        <v>6.673333676943446E-10</v>
      </c>
      <c r="BP408" s="29">
        <f t="shared" si="263"/>
        <v>6.6733336769434688E-10</v>
      </c>
      <c r="BR408" s="35"/>
      <c r="BS408" s="35"/>
      <c r="BT408" s="35"/>
      <c r="BZ408" s="35"/>
      <c r="CA408" s="35"/>
      <c r="CB408" s="35"/>
      <c r="CH408" s="35"/>
      <c r="CI408" s="35"/>
      <c r="CJ408" s="35"/>
      <c r="CP408" s="35"/>
      <c r="CQ408" s="35"/>
      <c r="CR408" s="35"/>
      <c r="CX408" s="35"/>
      <c r="CY408" s="35"/>
      <c r="CZ408" s="35"/>
      <c r="DF408" s="35">
        <v>5.7200000000000001E-9</v>
      </c>
      <c r="DG408" s="35">
        <v>0.42001145821000002</v>
      </c>
      <c r="DH408" s="35">
        <v>15110.4661198662</v>
      </c>
      <c r="DI408" s="29">
        <f t="shared" si="264"/>
        <v>3.9917457707646772E-9</v>
      </c>
      <c r="DJ408" s="29">
        <f t="shared" si="265"/>
        <v>3.9925367997743436E-9</v>
      </c>
      <c r="DK408" s="29">
        <f t="shared" si="266"/>
        <v>3.9925367719156972E-9</v>
      </c>
      <c r="DL408" s="29">
        <f t="shared" si="267"/>
        <v>3.9925367719166286E-9</v>
      </c>
      <c r="DN408" s="35">
        <v>1.07E-9</v>
      </c>
      <c r="DO408" s="35">
        <v>4.3665371608000001</v>
      </c>
      <c r="DP408" s="35">
        <v>6531.6616562649997</v>
      </c>
      <c r="DQ408" s="29">
        <f t="shared" si="268"/>
        <v>-9.4036457490396129E-10</v>
      </c>
      <c r="DR408" s="29">
        <f t="shared" si="269"/>
        <v>-9.4040718303580632E-10</v>
      </c>
      <c r="DS408" s="29">
        <f t="shared" si="270"/>
        <v>-9.4040718153519915E-10</v>
      </c>
      <c r="DT408" s="29">
        <f t="shared" si="271"/>
        <v>-9.4040718153524278E-10</v>
      </c>
      <c r="DV408" s="35"/>
      <c r="DW408" s="35"/>
      <c r="DX408" s="35"/>
      <c r="ED408" s="35"/>
      <c r="EE408" s="35"/>
      <c r="EF408" s="35"/>
      <c r="EL408" s="35"/>
      <c r="EM408" s="35"/>
      <c r="EN408" s="35"/>
      <c r="ET408" s="35"/>
      <c r="EU408" s="35"/>
      <c r="EV408" s="35"/>
    </row>
    <row r="409" spans="14:152" s="29" customFormat="1" ht="13.5" x14ac:dyDescent="0.3">
      <c r="N409" s="35">
        <v>1.044E-8</v>
      </c>
      <c r="O409" s="35">
        <v>4.3415834424300002</v>
      </c>
      <c r="P409" s="35">
        <v>2277.7073781616</v>
      </c>
      <c r="Q409" s="29">
        <f t="shared" si="252"/>
        <v>-9.1860604440777365E-9</v>
      </c>
      <c r="R409" s="29">
        <f t="shared" si="253"/>
        <v>-9.1862048363776938E-9</v>
      </c>
      <c r="S409" s="29">
        <f t="shared" si="254"/>
        <v>-9.1862048312921212E-9</v>
      </c>
      <c r="T409" s="29">
        <f t="shared" si="255"/>
        <v>-9.1862048312922602E-9</v>
      </c>
      <c r="V409" s="35">
        <v>1.44E-9</v>
      </c>
      <c r="W409" s="35">
        <v>0.69018080218</v>
      </c>
      <c r="X409" s="35">
        <v>17085.958665722199</v>
      </c>
      <c r="Y409" s="29">
        <f t="shared" si="256"/>
        <v>-2.4019306688496293E-10</v>
      </c>
      <c r="Z409" s="29">
        <f t="shared" si="257"/>
        <v>-2.3988304982822591E-10</v>
      </c>
      <c r="AA409" s="29">
        <f t="shared" si="258"/>
        <v>-2.3988306074766693E-10</v>
      </c>
      <c r="AB409" s="29">
        <f t="shared" si="259"/>
        <v>-2.3988306074734407E-10</v>
      </c>
      <c r="AD409" s="35"/>
      <c r="AE409" s="35"/>
      <c r="AF409" s="35"/>
      <c r="AL409" s="35"/>
      <c r="AM409" s="35"/>
      <c r="AN409" s="35"/>
      <c r="AT409" s="35"/>
      <c r="AU409" s="35"/>
      <c r="AV409" s="35"/>
      <c r="BB409" s="35"/>
      <c r="BC409" s="35"/>
      <c r="BD409" s="35"/>
      <c r="BJ409" s="35">
        <v>5.1E-10</v>
      </c>
      <c r="BK409" s="35">
        <v>5.7382421350700001</v>
      </c>
      <c r="BL409" s="35">
        <v>6048.4411140864004</v>
      </c>
      <c r="BM409" s="29">
        <f t="shared" si="260"/>
        <v>-4.8664043960717501E-10</v>
      </c>
      <c r="BN409" s="29">
        <f t="shared" si="261"/>
        <v>-4.8665223179667059E-10</v>
      </c>
      <c r="BO409" s="29">
        <f t="shared" si="262"/>
        <v>-4.8665223138138291E-10</v>
      </c>
      <c r="BP409" s="29">
        <f t="shared" si="263"/>
        <v>-4.8665223138139594E-10</v>
      </c>
      <c r="BR409" s="35"/>
      <c r="BS409" s="35"/>
      <c r="BT409" s="35"/>
      <c r="BZ409" s="35"/>
      <c r="CA409" s="35"/>
      <c r="CB409" s="35"/>
      <c r="CH409" s="35"/>
      <c r="CI409" s="35"/>
      <c r="CJ409" s="35"/>
      <c r="CP409" s="35"/>
      <c r="CQ409" s="35"/>
      <c r="CR409" s="35"/>
      <c r="CX409" s="35"/>
      <c r="CY409" s="35"/>
      <c r="CZ409" s="35"/>
      <c r="DF409" s="35">
        <v>6.5499999999999999E-9</v>
      </c>
      <c r="DG409" s="35">
        <v>1.0870608935899999</v>
      </c>
      <c r="DH409" s="35">
        <v>3169.9395560806001</v>
      </c>
      <c r="DI409" s="29">
        <f t="shared" si="264"/>
        <v>-4.4001570203830986E-9</v>
      </c>
      <c r="DJ409" s="29">
        <f t="shared" si="265"/>
        <v>-4.3999604692984747E-9</v>
      </c>
      <c r="DK409" s="29">
        <f t="shared" si="266"/>
        <v>-4.3999604762214041E-9</v>
      </c>
      <c r="DL409" s="29">
        <f t="shared" si="267"/>
        <v>-4.3999604762211973E-9</v>
      </c>
      <c r="DN409" s="35">
        <v>8.9999999999999999E-10</v>
      </c>
      <c r="DO409" s="35">
        <v>2.0153477416999999</v>
      </c>
      <c r="DP409" s="35">
        <v>22324.905056709398</v>
      </c>
      <c r="DQ409" s="29">
        <f t="shared" si="268"/>
        <v>8.8391034633031341E-10</v>
      </c>
      <c r="DR409" s="29">
        <f t="shared" si="269"/>
        <v>8.8395864432274906E-10</v>
      </c>
      <c r="DS409" s="29">
        <f t="shared" si="270"/>
        <v>8.8395864262288587E-10</v>
      </c>
      <c r="DT409" s="29">
        <f t="shared" si="271"/>
        <v>8.8395864262293395E-10</v>
      </c>
      <c r="DV409" s="35"/>
      <c r="DW409" s="35"/>
      <c r="DX409" s="35"/>
      <c r="ED409" s="35"/>
      <c r="EE409" s="35"/>
      <c r="EF409" s="35"/>
      <c r="EL409" s="35"/>
      <c r="EM409" s="35"/>
      <c r="EN409" s="35"/>
      <c r="ET409" s="35"/>
      <c r="EU409" s="35"/>
      <c r="EV409" s="35"/>
    </row>
    <row r="410" spans="14:152" s="29" customFormat="1" ht="13.5" x14ac:dyDescent="0.3">
      <c r="N410" s="35">
        <v>1.0989999999999999E-8</v>
      </c>
      <c r="O410" s="35">
        <v>4.08747611117</v>
      </c>
      <c r="P410" s="35">
        <v>802.36392244620004</v>
      </c>
      <c r="Q410" s="29">
        <f t="shared" si="252"/>
        <v>-1.7440996832381739E-9</v>
      </c>
      <c r="R410" s="29">
        <f t="shared" si="253"/>
        <v>-1.7442109416107841E-9</v>
      </c>
      <c r="S410" s="29">
        <f t="shared" si="254"/>
        <v>-1.7442109376921164E-9</v>
      </c>
      <c r="T410" s="29">
        <f t="shared" si="255"/>
        <v>-1.744210937692232E-9</v>
      </c>
      <c r="V410" s="35">
        <v>1.8300000000000001E-9</v>
      </c>
      <c r="W410" s="35">
        <v>5.9808529555499996</v>
      </c>
      <c r="X410" s="35">
        <v>13362.517017102</v>
      </c>
      <c r="Y410" s="29">
        <f t="shared" si="256"/>
        <v>-1.8285637225445366E-9</v>
      </c>
      <c r="Z410" s="29">
        <f t="shared" si="257"/>
        <v>-1.8285513174506812E-9</v>
      </c>
      <c r="AA410" s="29">
        <f t="shared" si="258"/>
        <v>-1.8285513178885478E-9</v>
      </c>
      <c r="AB410" s="29">
        <f t="shared" si="259"/>
        <v>-1.8285513178885333E-9</v>
      </c>
      <c r="AD410" s="35"/>
      <c r="AE410" s="35"/>
      <c r="AF410" s="35"/>
      <c r="AL410" s="35"/>
      <c r="AM410" s="35"/>
      <c r="AN410" s="35"/>
      <c r="AT410" s="35"/>
      <c r="AU410" s="35"/>
      <c r="AV410" s="35"/>
      <c r="BB410" s="35"/>
      <c r="BC410" s="35"/>
      <c r="BD410" s="35"/>
      <c r="BJ410" s="35">
        <v>5.3000000000000003E-10</v>
      </c>
      <c r="BK410" s="35">
        <v>0.31937174552999997</v>
      </c>
      <c r="BL410" s="35">
        <v>12721.572099417001</v>
      </c>
      <c r="BM410" s="29">
        <f t="shared" si="260"/>
        <v>4.8747851552773881E-10</v>
      </c>
      <c r="BN410" s="29">
        <f t="shared" si="261"/>
        <v>4.8744469399514229E-10</v>
      </c>
      <c r="BO410" s="29">
        <f t="shared" si="262"/>
        <v>4.8744469518661541E-10</v>
      </c>
      <c r="BP410" s="29">
        <f t="shared" si="263"/>
        <v>4.8744469518657995E-10</v>
      </c>
      <c r="BR410" s="35"/>
      <c r="BS410" s="35"/>
      <c r="BT410" s="35"/>
      <c r="BZ410" s="35"/>
      <c r="CA410" s="35"/>
      <c r="CB410" s="35"/>
      <c r="CH410" s="35"/>
      <c r="CI410" s="35"/>
      <c r="CJ410" s="35"/>
      <c r="CP410" s="35"/>
      <c r="CQ410" s="35"/>
      <c r="CR410" s="35"/>
      <c r="CX410" s="35"/>
      <c r="CY410" s="35"/>
      <c r="CZ410" s="35"/>
      <c r="DF410" s="35">
        <v>5.8200000000000002E-9</v>
      </c>
      <c r="DG410" s="35">
        <v>1.68224967199</v>
      </c>
      <c r="DH410" s="35">
        <v>26087.903141574199</v>
      </c>
      <c r="DI410" s="29">
        <f t="shared" si="264"/>
        <v>-1.6450551941726809E-9</v>
      </c>
      <c r="DJ410" s="29">
        <f t="shared" si="265"/>
        <v>-1.6469162639463904E-9</v>
      </c>
      <c r="DK410" s="29">
        <f t="shared" si="266"/>
        <v>-1.646916198400007E-9</v>
      </c>
      <c r="DL410" s="29">
        <f t="shared" si="267"/>
        <v>-1.6469161984022282E-9</v>
      </c>
      <c r="DN410" s="35">
        <v>9.4000000000000006E-10</v>
      </c>
      <c r="DO410" s="35">
        <v>4.8520286927700003</v>
      </c>
      <c r="DP410" s="35">
        <v>14047.4937610252</v>
      </c>
      <c r="DQ410" s="29">
        <f t="shared" si="268"/>
        <v>8.1004068615531259E-10</v>
      </c>
      <c r="DR410" s="29">
        <f t="shared" si="269"/>
        <v>8.1012628410232961E-10</v>
      </c>
      <c r="DS410" s="29">
        <f t="shared" si="270"/>
        <v>8.1012628108791275E-10</v>
      </c>
      <c r="DT410" s="29">
        <f t="shared" si="271"/>
        <v>8.1012628108799402E-10</v>
      </c>
      <c r="DV410" s="35"/>
      <c r="DW410" s="35"/>
      <c r="DX410" s="35"/>
      <c r="ED410" s="35"/>
      <c r="EE410" s="35"/>
      <c r="EF410" s="35"/>
      <c r="EL410" s="35"/>
      <c r="EM410" s="35"/>
      <c r="EN410" s="35"/>
      <c r="ET410" s="35"/>
      <c r="EU410" s="35"/>
      <c r="EV410" s="35"/>
    </row>
    <row r="411" spans="14:152" s="29" customFormat="1" ht="13.5" x14ac:dyDescent="0.3">
      <c r="N411" s="35">
        <v>1.1220000000000001E-8</v>
      </c>
      <c r="O411" s="35">
        <v>4.3172685441800001</v>
      </c>
      <c r="P411" s="35">
        <v>107.66352393859999</v>
      </c>
      <c r="Q411" s="29">
        <f t="shared" si="252"/>
        <v>1.0956244343947418E-8</v>
      </c>
      <c r="R411" s="29">
        <f t="shared" si="253"/>
        <v>1.0956241016449624E-8</v>
      </c>
      <c r="S411" s="29">
        <f t="shared" si="254"/>
        <v>1.0956241016566826E-8</v>
      </c>
      <c r="T411" s="29">
        <f t="shared" si="255"/>
        <v>1.0956241016566821E-8</v>
      </c>
      <c r="V411" s="35">
        <v>1.61E-9</v>
      </c>
      <c r="W411" s="35">
        <v>2.9276415522199999</v>
      </c>
      <c r="X411" s="35">
        <v>5.8572022995999999</v>
      </c>
      <c r="Y411" s="29">
        <f t="shared" si="256"/>
        <v>-1.5986484043853036E-9</v>
      </c>
      <c r="Z411" s="29">
        <f t="shared" si="257"/>
        <v>-1.5986483901002188E-9</v>
      </c>
      <c r="AA411" s="29">
        <f t="shared" si="258"/>
        <v>-1.598648390100722E-9</v>
      </c>
      <c r="AB411" s="29">
        <f t="shared" si="259"/>
        <v>-1.598648390100722E-9</v>
      </c>
      <c r="AD411" s="35"/>
      <c r="AE411" s="35"/>
      <c r="AF411" s="35"/>
      <c r="AL411" s="35"/>
      <c r="AM411" s="35"/>
      <c r="AN411" s="35"/>
      <c r="AT411" s="35"/>
      <c r="AU411" s="35"/>
      <c r="AV411" s="35"/>
      <c r="BB411" s="35"/>
      <c r="BC411" s="35"/>
      <c r="BD411" s="35"/>
      <c r="BJ411" s="35">
        <v>5.1E-10</v>
      </c>
      <c r="BK411" s="35">
        <v>6.3125241050000003E-2</v>
      </c>
      <c r="BL411" s="35">
        <v>20206.141196330998</v>
      </c>
      <c r="BM411" s="29">
        <f t="shared" si="260"/>
        <v>2.4101645372545762E-11</v>
      </c>
      <c r="BN411" s="29">
        <f t="shared" si="261"/>
        <v>2.4233188553704118E-11</v>
      </c>
      <c r="BO411" s="29">
        <f t="shared" si="262"/>
        <v>2.4233183920578269E-11</v>
      </c>
      <c r="BP411" s="29">
        <f t="shared" si="263"/>
        <v>2.4233183920723058E-11</v>
      </c>
      <c r="BR411" s="35"/>
      <c r="BS411" s="35"/>
      <c r="BT411" s="35"/>
      <c r="BZ411" s="35"/>
      <c r="CA411" s="35"/>
      <c r="CB411" s="35"/>
      <c r="CH411" s="35"/>
      <c r="CI411" s="35"/>
      <c r="CJ411" s="35"/>
      <c r="CP411" s="35"/>
      <c r="CQ411" s="35"/>
      <c r="CR411" s="35"/>
      <c r="CX411" s="35"/>
      <c r="CY411" s="35"/>
      <c r="CZ411" s="35"/>
      <c r="DF411" s="35">
        <v>5.4299999999999997E-9</v>
      </c>
      <c r="DG411" s="35">
        <v>2.4271624105799998</v>
      </c>
      <c r="DH411" s="35">
        <v>170.67287061920001</v>
      </c>
      <c r="DI411" s="29">
        <f t="shared" si="264"/>
        <v>2.540270905624378E-9</v>
      </c>
      <c r="DJ411" s="29">
        <f t="shared" si="265"/>
        <v>2.5402604383696543E-9</v>
      </c>
      <c r="DK411" s="29">
        <f t="shared" si="266"/>
        <v>2.5402604387383274E-9</v>
      </c>
      <c r="DL411" s="29">
        <f t="shared" si="267"/>
        <v>2.540260438738315E-9</v>
      </c>
      <c r="DN411" s="35">
        <v>8.9000000000000003E-10</v>
      </c>
      <c r="DO411" s="35">
        <v>1.23714034226</v>
      </c>
      <c r="DP411" s="35">
        <v>20809.4676246452</v>
      </c>
      <c r="DQ411" s="29">
        <f t="shared" si="268"/>
        <v>8.8784087203339715E-10</v>
      </c>
      <c r="DR411" s="29">
        <f t="shared" si="269"/>
        <v>8.8782436472543926E-10</v>
      </c>
      <c r="DS411" s="29">
        <f t="shared" si="270"/>
        <v>8.878243653079567E-10</v>
      </c>
      <c r="DT411" s="29">
        <f t="shared" si="271"/>
        <v>8.8782436530793902E-10</v>
      </c>
      <c r="DV411" s="35"/>
      <c r="DW411" s="35"/>
      <c r="DX411" s="35"/>
      <c r="ED411" s="35"/>
      <c r="EE411" s="35"/>
      <c r="EF411" s="35"/>
      <c r="EL411" s="35"/>
      <c r="EM411" s="35"/>
      <c r="EN411" s="35"/>
      <c r="ET411" s="35"/>
      <c r="EU411" s="35"/>
      <c r="EV411" s="35"/>
    </row>
    <row r="412" spans="14:152" s="29" customFormat="1" ht="13.5" x14ac:dyDescent="0.3">
      <c r="N412" s="35">
        <v>1.1479999999999999E-8</v>
      </c>
      <c r="O412" s="35">
        <v>0.42666214138000003</v>
      </c>
      <c r="P412" s="35">
        <v>949.17560896980001</v>
      </c>
      <c r="Q412" s="29">
        <f t="shared" si="252"/>
        <v>-1.1375377545716127E-8</v>
      </c>
      <c r="R412" s="29">
        <f t="shared" si="253"/>
        <v>-1.1375396301567699E-8</v>
      </c>
      <c r="S412" s="29">
        <f t="shared" si="254"/>
        <v>-1.1375396300907121E-8</v>
      </c>
      <c r="T412" s="29">
        <f t="shared" si="255"/>
        <v>-1.1375396300907141E-8</v>
      </c>
      <c r="V412" s="35">
        <v>1.62E-9</v>
      </c>
      <c r="W412" s="35">
        <v>6.0705106441299996</v>
      </c>
      <c r="X412" s="35">
        <v>6701.5801727983999</v>
      </c>
      <c r="Y412" s="29">
        <f t="shared" si="256"/>
        <v>-3.9882079301253262E-10</v>
      </c>
      <c r="Z412" s="29">
        <f t="shared" si="257"/>
        <v>-3.986863236122482E-10</v>
      </c>
      <c r="AA412" s="29">
        <f t="shared" si="258"/>
        <v>-3.986863283485175E-10</v>
      </c>
      <c r="AB412" s="29">
        <f t="shared" si="259"/>
        <v>-3.9868632834836132E-10</v>
      </c>
      <c r="AD412" s="35"/>
      <c r="AE412" s="35"/>
      <c r="AF412" s="35"/>
      <c r="AL412" s="35"/>
      <c r="AM412" s="35"/>
      <c r="AN412" s="35"/>
      <c r="AT412" s="35"/>
      <c r="AU412" s="35"/>
      <c r="AV412" s="35"/>
      <c r="BB412" s="35"/>
      <c r="BC412" s="35"/>
      <c r="BD412" s="35"/>
      <c r="BJ412" s="35">
        <v>4.8999999999999996E-10</v>
      </c>
      <c r="BK412" s="35">
        <v>4.5340140238500002</v>
      </c>
      <c r="BL412" s="35">
        <v>6675.7019290921999</v>
      </c>
      <c r="BM412" s="29">
        <f t="shared" si="260"/>
        <v>4.8539075081008708E-10</v>
      </c>
      <c r="BN412" s="29">
        <f t="shared" si="261"/>
        <v>4.8538502893499938E-10</v>
      </c>
      <c r="BO412" s="29">
        <f t="shared" si="262"/>
        <v>4.8538502913659436E-10</v>
      </c>
      <c r="BP412" s="29">
        <f t="shared" si="263"/>
        <v>4.8538502913658867E-10</v>
      </c>
      <c r="BR412" s="35"/>
      <c r="BS412" s="35"/>
      <c r="BT412" s="35"/>
      <c r="BZ412" s="35"/>
      <c r="CA412" s="35"/>
      <c r="CB412" s="35"/>
      <c r="CH412" s="35"/>
      <c r="CI412" s="35"/>
      <c r="CJ412" s="35"/>
      <c r="CP412" s="35"/>
      <c r="CQ412" s="35"/>
      <c r="CR412" s="35"/>
      <c r="CX412" s="35"/>
      <c r="CY412" s="35"/>
      <c r="CZ412" s="35"/>
      <c r="DF412" s="35">
        <v>5.4299999999999997E-9</v>
      </c>
      <c r="DG412" s="35">
        <v>1.6846067811300001</v>
      </c>
      <c r="DH412" s="35">
        <v>11780.490358516199</v>
      </c>
      <c r="DI412" s="29">
        <f t="shared" si="264"/>
        <v>-1.0033633850524482E-9</v>
      </c>
      <c r="DJ412" s="29">
        <f t="shared" si="265"/>
        <v>-1.0041667560326603E-9</v>
      </c>
      <c r="DK412" s="29">
        <f t="shared" si="266"/>
        <v>-1.0041667277371802E-9</v>
      </c>
      <c r="DL412" s="29">
        <f t="shared" si="267"/>
        <v>-1.0041667277379387E-9</v>
      </c>
      <c r="DN412" s="35">
        <v>9.5000000000000003E-10</v>
      </c>
      <c r="DO412" s="35">
        <v>5.6991678563099999</v>
      </c>
      <c r="DP412" s="35">
        <v>6717.252720077</v>
      </c>
      <c r="DQ412" s="29">
        <f t="shared" si="268"/>
        <v>-1.2499087071192791E-10</v>
      </c>
      <c r="DR412" s="29">
        <f t="shared" si="269"/>
        <v>-1.2491003023466953E-10</v>
      </c>
      <c r="DS412" s="29">
        <f t="shared" si="270"/>
        <v>-1.2491003308200557E-10</v>
      </c>
      <c r="DT412" s="29">
        <f t="shared" si="271"/>
        <v>-1.2491003308192528E-10</v>
      </c>
      <c r="DV412" s="35"/>
      <c r="DW412" s="35"/>
      <c r="DX412" s="35"/>
      <c r="ED412" s="35"/>
      <c r="EE412" s="35"/>
      <c r="EF412" s="35"/>
      <c r="EL412" s="35"/>
      <c r="EM412" s="35"/>
      <c r="EN412" s="35"/>
      <c r="ET412" s="35"/>
      <c r="EU412" s="35"/>
      <c r="EV412" s="35"/>
    </row>
    <row r="413" spans="14:152" s="29" customFormat="1" ht="13.5" x14ac:dyDescent="0.3">
      <c r="N413" s="35">
        <v>1.1830000000000001E-8</v>
      </c>
      <c r="O413" s="35">
        <v>0.31560034120000002</v>
      </c>
      <c r="P413" s="35">
        <v>1162.4747044077999</v>
      </c>
      <c r="Q413" s="29">
        <f t="shared" si="252"/>
        <v>1.1125554435812469E-8</v>
      </c>
      <c r="R413" s="29">
        <f t="shared" si="253"/>
        <v>1.1125614173050839E-8</v>
      </c>
      <c r="S413" s="29">
        <f t="shared" si="254"/>
        <v>1.1125614170946844E-8</v>
      </c>
      <c r="T413" s="29">
        <f t="shared" si="255"/>
        <v>1.1125614170946915E-8</v>
      </c>
      <c r="V413" s="35">
        <v>1.92E-9</v>
      </c>
      <c r="W413" s="35">
        <v>0.86266150575</v>
      </c>
      <c r="X413" s="35">
        <v>2814.4445799542</v>
      </c>
      <c r="Y413" s="29">
        <f t="shared" si="256"/>
        <v>-1.6375352585628573E-9</v>
      </c>
      <c r="Z413" s="29">
        <f t="shared" si="257"/>
        <v>-1.6374992035935389E-9</v>
      </c>
      <c r="AA413" s="29">
        <f t="shared" si="258"/>
        <v>-1.6374992048634906E-9</v>
      </c>
      <c r="AB413" s="29">
        <f t="shared" si="259"/>
        <v>-1.637499204863448E-9</v>
      </c>
      <c r="AD413" s="35"/>
      <c r="AE413" s="35"/>
      <c r="AF413" s="35"/>
      <c r="AL413" s="35"/>
      <c r="AM413" s="35"/>
      <c r="AN413" s="35"/>
      <c r="AT413" s="35"/>
      <c r="AU413" s="35"/>
      <c r="AV413" s="35"/>
      <c r="BB413" s="35"/>
      <c r="BC413" s="35"/>
      <c r="BD413" s="35"/>
      <c r="BJ413" s="35">
        <v>5.1E-10</v>
      </c>
      <c r="BK413" s="35">
        <v>1.1547556053400001</v>
      </c>
      <c r="BL413" s="35">
        <v>10156.9023601348</v>
      </c>
      <c r="BM413" s="29">
        <f t="shared" si="260"/>
        <v>-4.7318080936882759E-10</v>
      </c>
      <c r="BN413" s="29">
        <f t="shared" si="261"/>
        <v>-4.731561098709715E-10</v>
      </c>
      <c r="BO413" s="29">
        <f t="shared" si="262"/>
        <v>-4.7315611074106903E-10</v>
      </c>
      <c r="BP413" s="29">
        <f t="shared" si="263"/>
        <v>-4.7315611074104194E-10</v>
      </c>
      <c r="BR413" s="35"/>
      <c r="BS413" s="35"/>
      <c r="BT413" s="35"/>
      <c r="BZ413" s="35"/>
      <c r="CA413" s="35"/>
      <c r="CB413" s="35"/>
      <c r="CH413" s="35"/>
      <c r="CI413" s="35"/>
      <c r="CJ413" s="35"/>
      <c r="CP413" s="35"/>
      <c r="CQ413" s="35"/>
      <c r="CR413" s="35"/>
      <c r="CX413" s="35"/>
      <c r="CY413" s="35"/>
      <c r="CZ413" s="35"/>
      <c r="DF413" s="35">
        <v>5.3300000000000004E-9</v>
      </c>
      <c r="DG413" s="35">
        <v>2.6398268495199999</v>
      </c>
      <c r="DH413" s="35">
        <v>2277.7073781616</v>
      </c>
      <c r="DI413" s="29">
        <f t="shared" si="264"/>
        <v>-1.8985740543269909E-9</v>
      </c>
      <c r="DJ413" s="29">
        <f t="shared" si="265"/>
        <v>-1.8984290880742287E-9</v>
      </c>
      <c r="DK413" s="29">
        <f t="shared" si="266"/>
        <v>-1.8984290931801818E-9</v>
      </c>
      <c r="DL413" s="29">
        <f t="shared" si="267"/>
        <v>-1.8984290931800403E-9</v>
      </c>
      <c r="DN413" s="35">
        <v>9.5000000000000003E-10</v>
      </c>
      <c r="DO413" s="35">
        <v>2.1503829994300001</v>
      </c>
      <c r="DP413" s="35">
        <v>8013.2797409404002</v>
      </c>
      <c r="DQ413" s="29">
        <f t="shared" si="268"/>
        <v>8.9098100531736696E-10</v>
      </c>
      <c r="DR413" s="29">
        <f t="shared" si="269"/>
        <v>8.9101475531085064E-10</v>
      </c>
      <c r="DS413" s="29">
        <f t="shared" si="270"/>
        <v>8.9101475412229643E-10</v>
      </c>
      <c r="DT413" s="29">
        <f t="shared" si="271"/>
        <v>8.9101475412233386E-10</v>
      </c>
      <c r="DV413" s="35"/>
      <c r="DW413" s="35"/>
      <c r="DX413" s="35"/>
      <c r="ED413" s="35"/>
      <c r="EE413" s="35"/>
      <c r="EF413" s="35"/>
      <c r="EL413" s="35"/>
      <c r="EM413" s="35"/>
      <c r="EN413" s="35"/>
      <c r="ET413" s="35"/>
      <c r="EU413" s="35"/>
      <c r="EV413" s="35"/>
    </row>
    <row r="414" spans="14:152" s="29" customFormat="1" ht="13.5" x14ac:dyDescent="0.3">
      <c r="N414" s="35">
        <v>1.13E-8</v>
      </c>
      <c r="O414" s="35">
        <v>3.46061330657</v>
      </c>
      <c r="P414" s="35">
        <v>5732.0492444297997</v>
      </c>
      <c r="Q414" s="29">
        <f t="shared" si="252"/>
        <v>-7.6309743806672165E-9</v>
      </c>
      <c r="R414" s="29">
        <f t="shared" si="253"/>
        <v>-7.6303638755976505E-9</v>
      </c>
      <c r="S414" s="29">
        <f t="shared" si="254"/>
        <v>-7.6303638971013024E-9</v>
      </c>
      <c r="T414" s="29">
        <f t="shared" si="255"/>
        <v>-7.6303638971005927E-9</v>
      </c>
      <c r="V414" s="35">
        <v>1.8199999999999999E-9</v>
      </c>
      <c r="W414" s="35">
        <v>5.2644679709200002</v>
      </c>
      <c r="X414" s="35">
        <v>3873.8265101433999</v>
      </c>
      <c r="Y414" s="29">
        <f t="shared" si="256"/>
        <v>1.0847205618796922E-9</v>
      </c>
      <c r="Z414" s="29">
        <f t="shared" si="257"/>
        <v>1.0846482133885976E-9</v>
      </c>
      <c r="AA414" s="29">
        <f t="shared" si="258"/>
        <v>1.0846482159368645E-9</v>
      </c>
      <c r="AB414" s="29">
        <f t="shared" si="259"/>
        <v>1.0846482159367816E-9</v>
      </c>
      <c r="AD414" s="35"/>
      <c r="AE414" s="35"/>
      <c r="AF414" s="35"/>
      <c r="AL414" s="35"/>
      <c r="AM414" s="35"/>
      <c r="AN414" s="35"/>
      <c r="AT414" s="35"/>
      <c r="AU414" s="35"/>
      <c r="AV414" s="35"/>
      <c r="BB414" s="35"/>
      <c r="BC414" s="35"/>
      <c r="BD414" s="35"/>
      <c r="BJ414" s="35">
        <v>6.3999999999999996E-10</v>
      </c>
      <c r="BK414" s="35">
        <v>4.5633226877000004</v>
      </c>
      <c r="BL414" s="35">
        <v>16703.079387151101</v>
      </c>
      <c r="BM414" s="29">
        <f t="shared" si="260"/>
        <v>5.2561279360341674E-10</v>
      </c>
      <c r="BN414" s="29">
        <f t="shared" si="261"/>
        <v>5.2553484073896076E-10</v>
      </c>
      <c r="BO414" s="29">
        <f t="shared" si="262"/>
        <v>5.2553484348500797E-10</v>
      </c>
      <c r="BP414" s="29">
        <f t="shared" si="263"/>
        <v>5.2553484348492484E-10</v>
      </c>
      <c r="BR414" s="35"/>
      <c r="BS414" s="35"/>
      <c r="BT414" s="35"/>
      <c r="BZ414" s="35"/>
      <c r="CA414" s="35"/>
      <c r="CB414" s="35"/>
      <c r="CH414" s="35"/>
      <c r="CI414" s="35"/>
      <c r="CJ414" s="35"/>
      <c r="CP414" s="35"/>
      <c r="CQ414" s="35"/>
      <c r="CR414" s="35"/>
      <c r="CX414" s="35"/>
      <c r="CY414" s="35"/>
      <c r="CZ414" s="35"/>
      <c r="DF414" s="35">
        <v>5.4999999999999996E-9</v>
      </c>
      <c r="DG414" s="35">
        <v>2.5422067998700002</v>
      </c>
      <c r="DH414" s="35">
        <v>7380.4960016271998</v>
      </c>
      <c r="DI414" s="29">
        <f t="shared" si="264"/>
        <v>-5.4687430380266839E-9</v>
      </c>
      <c r="DJ414" s="29">
        <f t="shared" si="265"/>
        <v>-5.4686877881203304E-9</v>
      </c>
      <c r="DK414" s="29">
        <f t="shared" si="266"/>
        <v>-5.4686877900671695E-9</v>
      </c>
      <c r="DL414" s="29">
        <f t="shared" si="267"/>
        <v>-5.4686877900671108E-9</v>
      </c>
      <c r="DN414" s="35">
        <v>1.1100000000000001E-9</v>
      </c>
      <c r="DO414" s="35">
        <v>3.91313035726</v>
      </c>
      <c r="DP414" s="35">
        <v>3311.18291816379</v>
      </c>
      <c r="DQ414" s="29">
        <f t="shared" si="268"/>
        <v>4.591390700824219E-10</v>
      </c>
      <c r="DR414" s="29">
        <f t="shared" si="269"/>
        <v>4.5918183195939539E-10</v>
      </c>
      <c r="DS414" s="29">
        <f t="shared" si="270"/>
        <v>4.5918183045327863E-10</v>
      </c>
      <c r="DT414" s="29">
        <f t="shared" si="271"/>
        <v>4.5918183045332175E-10</v>
      </c>
      <c r="DV414" s="35"/>
      <c r="DW414" s="35"/>
      <c r="DX414" s="35"/>
      <c r="ED414" s="35"/>
      <c r="EE414" s="35"/>
      <c r="EF414" s="35"/>
      <c r="EL414" s="35"/>
      <c r="EM414" s="35"/>
      <c r="EN414" s="35"/>
      <c r="ET414" s="35"/>
      <c r="EU414" s="35"/>
      <c r="EV414" s="35"/>
    </row>
    <row r="415" spans="14:152" s="29" customFormat="1" ht="13.5" x14ac:dyDescent="0.3">
      <c r="N415" s="35">
        <v>1.0589999999999999E-8</v>
      </c>
      <c r="O415" s="35">
        <v>1.3407599907800001</v>
      </c>
      <c r="P415" s="35">
        <v>2149.6885348241999</v>
      </c>
      <c r="Q415" s="29">
        <f t="shared" si="252"/>
        <v>1.3461574680687983E-9</v>
      </c>
      <c r="R415" s="29">
        <f t="shared" si="253"/>
        <v>1.345868906968038E-9</v>
      </c>
      <c r="S415" s="29">
        <f t="shared" si="254"/>
        <v>1.3458689171315657E-9</v>
      </c>
      <c r="T415" s="29">
        <f t="shared" si="255"/>
        <v>1.3458689171312671E-9</v>
      </c>
      <c r="V415" s="35">
        <v>1.37E-9</v>
      </c>
      <c r="W415" s="35">
        <v>0.41563614709000002</v>
      </c>
      <c r="X415" s="35">
        <v>5820.9149246467996</v>
      </c>
      <c r="Y415" s="29">
        <f t="shared" si="256"/>
        <v>1.0384664621912376E-9</v>
      </c>
      <c r="Z415" s="29">
        <f t="shared" si="257"/>
        <v>1.0385329297085263E-9</v>
      </c>
      <c r="AA415" s="29">
        <f t="shared" si="258"/>
        <v>1.0385329273675473E-9</v>
      </c>
      <c r="AB415" s="29">
        <f t="shared" si="259"/>
        <v>1.0385329273676108E-9</v>
      </c>
      <c r="AD415" s="35"/>
      <c r="AE415" s="35"/>
      <c r="AF415" s="35"/>
      <c r="AL415" s="35"/>
      <c r="AM415" s="35"/>
      <c r="AN415" s="35"/>
      <c r="AT415" s="35"/>
      <c r="AU415" s="35"/>
      <c r="AV415" s="35"/>
      <c r="BB415" s="35"/>
      <c r="BC415" s="35"/>
      <c r="BD415" s="35"/>
      <c r="BJ415" s="35">
        <v>6E-10</v>
      </c>
      <c r="BK415" s="35">
        <v>3.6100744361400001</v>
      </c>
      <c r="BL415" s="35">
        <v>9468.2678772569998</v>
      </c>
      <c r="BM415" s="29">
        <f t="shared" si="260"/>
        <v>5.7083774237553991E-10</v>
      </c>
      <c r="BN415" s="29">
        <f t="shared" si="261"/>
        <v>5.708600961688412E-10</v>
      </c>
      <c r="BO415" s="29">
        <f t="shared" si="262"/>
        <v>5.708600953816527E-10</v>
      </c>
      <c r="BP415" s="29">
        <f t="shared" si="263"/>
        <v>5.7086009538167358E-10</v>
      </c>
      <c r="BR415" s="35"/>
      <c r="BS415" s="35"/>
      <c r="BT415" s="35"/>
      <c r="BZ415" s="35"/>
      <c r="CA415" s="35"/>
      <c r="CB415" s="35"/>
      <c r="CH415" s="35"/>
      <c r="CI415" s="35"/>
      <c r="CJ415" s="35"/>
      <c r="CP415" s="35"/>
      <c r="CQ415" s="35"/>
      <c r="CR415" s="35"/>
      <c r="CX415" s="35"/>
      <c r="CY415" s="35"/>
      <c r="CZ415" s="35"/>
      <c r="DF415" s="35">
        <v>5.76E-9</v>
      </c>
      <c r="DG415" s="35">
        <v>1.6904202875400001</v>
      </c>
      <c r="DH415" s="35">
        <v>3384.3313390048002</v>
      </c>
      <c r="DI415" s="29">
        <f t="shared" si="264"/>
        <v>5.7253714814688441E-9</v>
      </c>
      <c r="DJ415" s="29">
        <f t="shared" si="265"/>
        <v>5.7253987511480412E-9</v>
      </c>
      <c r="DK415" s="29">
        <f t="shared" si="266"/>
        <v>5.7253987501877482E-9</v>
      </c>
      <c r="DL415" s="29">
        <f t="shared" si="267"/>
        <v>5.7253987501877796E-9</v>
      </c>
      <c r="DN415" s="35">
        <v>8.9000000000000003E-10</v>
      </c>
      <c r="DO415" s="35">
        <v>1.37925538521</v>
      </c>
      <c r="DP415" s="35">
        <v>74.781598567299994</v>
      </c>
      <c r="DQ415" s="29">
        <f t="shared" si="268"/>
        <v>-7.5979512154722353E-10</v>
      </c>
      <c r="DR415" s="29">
        <f t="shared" si="269"/>
        <v>-7.5979467862582468E-10</v>
      </c>
      <c r="DS415" s="29">
        <f t="shared" si="270"/>
        <v>-7.597946786414249E-10</v>
      </c>
      <c r="DT415" s="29">
        <f t="shared" si="271"/>
        <v>-7.5979467864142438E-10</v>
      </c>
      <c r="DV415" s="35"/>
      <c r="DW415" s="35"/>
      <c r="DX415" s="35"/>
      <c r="ED415" s="35"/>
      <c r="EE415" s="35"/>
      <c r="EF415" s="35"/>
      <c r="EL415" s="35"/>
      <c r="EM415" s="35"/>
      <c r="EN415" s="35"/>
      <c r="ET415" s="35"/>
      <c r="EU415" s="35"/>
      <c r="EV415" s="35"/>
    </row>
    <row r="416" spans="14:152" s="29" customFormat="1" ht="13.5" x14ac:dyDescent="0.3">
      <c r="N416" s="35">
        <v>1.126E-8</v>
      </c>
      <c r="O416" s="35">
        <v>5.2290222229900003</v>
      </c>
      <c r="P416" s="35">
        <v>194.97138446060001</v>
      </c>
      <c r="Q416" s="29">
        <f t="shared" si="252"/>
        <v>-5.8060193300166502E-9</v>
      </c>
      <c r="R416" s="29">
        <f t="shared" si="253"/>
        <v>-5.8059952920871309E-9</v>
      </c>
      <c r="S416" s="29">
        <f t="shared" si="254"/>
        <v>-5.8059952929337874E-9</v>
      </c>
      <c r="T416" s="29">
        <f t="shared" si="255"/>
        <v>-5.8059952929337701E-9</v>
      </c>
      <c r="V416" s="35">
        <v>1.44E-9</v>
      </c>
      <c r="W416" s="35">
        <v>3.0231405116799999</v>
      </c>
      <c r="X416" s="35">
        <v>708.98980227659001</v>
      </c>
      <c r="Y416" s="29">
        <f t="shared" si="256"/>
        <v>-5.625017588434506E-10</v>
      </c>
      <c r="Z416" s="29">
        <f t="shared" si="257"/>
        <v>-5.6248974855754064E-10</v>
      </c>
      <c r="AA416" s="29">
        <f t="shared" si="258"/>
        <v>-5.6248974898056122E-10</v>
      </c>
      <c r="AB416" s="29">
        <f t="shared" si="259"/>
        <v>-5.6248974898054706E-10</v>
      </c>
      <c r="AD416" s="35"/>
      <c r="AE416" s="35"/>
      <c r="AF416" s="35"/>
      <c r="AL416" s="35"/>
      <c r="AM416" s="35"/>
      <c r="AN416" s="35"/>
      <c r="AT416" s="35"/>
      <c r="AU416" s="35"/>
      <c r="AV416" s="35"/>
      <c r="BB416" s="35"/>
      <c r="BC416" s="35"/>
      <c r="BD416" s="35"/>
      <c r="BJ416" s="35">
        <v>5.9000000000000003E-10</v>
      </c>
      <c r="BK416" s="35">
        <v>3.0841356176699999</v>
      </c>
      <c r="BL416" s="35">
        <v>10025.4277087512</v>
      </c>
      <c r="BM416" s="29">
        <f t="shared" si="260"/>
        <v>-4.90803465868151E-10</v>
      </c>
      <c r="BN416" s="29">
        <f t="shared" si="261"/>
        <v>-4.9076151227488676E-10</v>
      </c>
      <c r="BO416" s="29">
        <f t="shared" si="262"/>
        <v>-4.9076151375270459E-10</v>
      </c>
      <c r="BP416" s="29">
        <f t="shared" si="263"/>
        <v>-4.9076151375265806E-10</v>
      </c>
      <c r="BR416" s="35"/>
      <c r="BS416" s="35"/>
      <c r="BT416" s="35"/>
      <c r="BZ416" s="35"/>
      <c r="CA416" s="35"/>
      <c r="CB416" s="35"/>
      <c r="CH416" s="35"/>
      <c r="CI416" s="35"/>
      <c r="CJ416" s="35"/>
      <c r="CP416" s="35"/>
      <c r="CQ416" s="35"/>
      <c r="CR416" s="35"/>
      <c r="CX416" s="35"/>
      <c r="CY416" s="35"/>
      <c r="CZ416" s="35"/>
      <c r="DF416" s="35">
        <v>5.3499999999999999E-9</v>
      </c>
      <c r="DG416" s="35">
        <v>5.0127922346</v>
      </c>
      <c r="DH416" s="35">
        <v>1375.7737998458001</v>
      </c>
      <c r="DI416" s="29">
        <f t="shared" si="264"/>
        <v>-3.256577934591309E-9</v>
      </c>
      <c r="DJ416" s="29">
        <f t="shared" si="265"/>
        <v>-3.2565033074926585E-9</v>
      </c>
      <c r="DK416" s="29">
        <f t="shared" si="266"/>
        <v>-3.2565033101211531E-9</v>
      </c>
      <c r="DL416" s="29">
        <f t="shared" si="267"/>
        <v>-3.2565033101210779E-9</v>
      </c>
      <c r="DN416" s="35">
        <v>9.4000000000000006E-10</v>
      </c>
      <c r="DO416" s="35">
        <v>3.2487287504700002</v>
      </c>
      <c r="DP416" s="35">
        <v>6657.3464156518003</v>
      </c>
      <c r="DQ416" s="29">
        <f t="shared" si="268"/>
        <v>-1.403663215723467E-10</v>
      </c>
      <c r="DR416" s="29">
        <f t="shared" si="269"/>
        <v>-1.4044539532779612E-10</v>
      </c>
      <c r="DS416" s="29">
        <f t="shared" si="270"/>
        <v>-1.4044539254271524E-10</v>
      </c>
      <c r="DT416" s="29">
        <f t="shared" si="271"/>
        <v>-1.4044539254280767E-10</v>
      </c>
      <c r="DV416" s="35"/>
      <c r="DW416" s="35"/>
      <c r="DX416" s="35"/>
      <c r="ED416" s="35"/>
      <c r="EE416" s="35"/>
      <c r="EF416" s="35"/>
      <c r="EL416" s="35"/>
      <c r="EM416" s="35"/>
      <c r="EN416" s="35"/>
      <c r="ET416" s="35"/>
      <c r="EU416" s="35"/>
      <c r="EV416" s="35"/>
    </row>
    <row r="417" spans="14:152" s="29" customFormat="1" ht="13.5" x14ac:dyDescent="0.3">
      <c r="N417" s="35">
        <v>9.7700000000000008E-9</v>
      </c>
      <c r="O417" s="35">
        <v>3.4442665841700002</v>
      </c>
      <c r="P417" s="35">
        <v>9779.1086761253991</v>
      </c>
      <c r="Q417" s="29">
        <f t="shared" si="252"/>
        <v>4.5419283821171399E-9</v>
      </c>
      <c r="R417" s="29">
        <f t="shared" si="253"/>
        <v>4.5408473557088433E-9</v>
      </c>
      <c r="S417" s="29">
        <f t="shared" si="254"/>
        <v>4.5408473937853781E-9</v>
      </c>
      <c r="T417" s="29">
        <f t="shared" si="255"/>
        <v>4.5408473937841481E-9</v>
      </c>
      <c r="V417" s="35">
        <v>1.8400000000000001E-9</v>
      </c>
      <c r="W417" s="35">
        <v>4.61314496499</v>
      </c>
      <c r="X417" s="35">
        <v>3329.9757613500001</v>
      </c>
      <c r="Y417" s="29">
        <f t="shared" si="256"/>
        <v>-1.006514566076781E-9</v>
      </c>
      <c r="Z417" s="29">
        <f t="shared" si="257"/>
        <v>-1.0064490186321735E-9</v>
      </c>
      <c r="AA417" s="29">
        <f t="shared" si="258"/>
        <v>-1.0064490209408813E-9</v>
      </c>
      <c r="AB417" s="29">
        <f t="shared" si="259"/>
        <v>-1.0064490209408048E-9</v>
      </c>
      <c r="AD417" s="35"/>
      <c r="AE417" s="35"/>
      <c r="AF417" s="35"/>
      <c r="AL417" s="35"/>
      <c r="AM417" s="35"/>
      <c r="AN417" s="35"/>
      <c r="AT417" s="35"/>
      <c r="AU417" s="35"/>
      <c r="AV417" s="35"/>
      <c r="BB417" s="35"/>
      <c r="BC417" s="35"/>
      <c r="BD417" s="35"/>
      <c r="BJ417" s="35">
        <v>6.3999999999999996E-10</v>
      </c>
      <c r="BK417" s="35">
        <v>2.53229538141</v>
      </c>
      <c r="BL417" s="35">
        <v>16703.044879846799</v>
      </c>
      <c r="BM417" s="29">
        <f t="shared" si="260"/>
        <v>-5.6077856517101754E-10</v>
      </c>
      <c r="BN417" s="29">
        <f t="shared" si="261"/>
        <v>-5.6084438657183175E-10</v>
      </c>
      <c r="BO417" s="29">
        <f t="shared" si="262"/>
        <v>-5.6084438425394108E-10</v>
      </c>
      <c r="BP417" s="29">
        <f t="shared" si="263"/>
        <v>-5.6084438425401119E-10</v>
      </c>
      <c r="BR417" s="35"/>
      <c r="BS417" s="35"/>
      <c r="BT417" s="35"/>
      <c r="BZ417" s="35"/>
      <c r="CA417" s="35"/>
      <c r="CB417" s="35"/>
      <c r="CH417" s="35"/>
      <c r="CI417" s="35"/>
      <c r="CJ417" s="35"/>
      <c r="CP417" s="35"/>
      <c r="CQ417" s="35"/>
      <c r="CR417" s="35"/>
      <c r="CX417" s="35"/>
      <c r="CY417" s="35"/>
      <c r="CZ417" s="35"/>
      <c r="DF417" s="35">
        <v>5.7900000000000001E-9</v>
      </c>
      <c r="DG417" s="35">
        <v>5.9918245304699997</v>
      </c>
      <c r="DH417" s="35">
        <v>2149.6885348241999</v>
      </c>
      <c r="DI417" s="29">
        <f t="shared" si="264"/>
        <v>-5.7773418502059349E-9</v>
      </c>
      <c r="DJ417" s="29">
        <f t="shared" si="265"/>
        <v>-5.7773523599056632E-9</v>
      </c>
      <c r="DK417" s="29">
        <f t="shared" si="266"/>
        <v>-5.7773523595355744E-9</v>
      </c>
      <c r="DL417" s="29">
        <f t="shared" si="267"/>
        <v>-5.7773523595355851E-9</v>
      </c>
      <c r="DN417" s="35">
        <v>8.9000000000000003E-10</v>
      </c>
      <c r="DO417" s="35">
        <v>0.70324117212000004</v>
      </c>
      <c r="DP417" s="35">
        <v>23.8784377478</v>
      </c>
      <c r="DQ417" s="29">
        <f t="shared" si="268"/>
        <v>4.1076562201807838E-10</v>
      </c>
      <c r="DR417" s="29">
        <f t="shared" si="269"/>
        <v>4.107658629433321E-10</v>
      </c>
      <c r="DS417" s="29">
        <f t="shared" si="270"/>
        <v>4.1076586293484626E-10</v>
      </c>
      <c r="DT417" s="29">
        <f t="shared" si="271"/>
        <v>4.1076586293484662E-10</v>
      </c>
      <c r="DV417" s="35"/>
      <c r="DW417" s="35"/>
      <c r="DX417" s="35"/>
      <c r="ED417" s="35"/>
      <c r="EE417" s="35"/>
      <c r="EF417" s="35"/>
      <c r="EL417" s="35"/>
      <c r="EM417" s="35"/>
      <c r="EN417" s="35"/>
      <c r="ET417" s="35"/>
      <c r="EU417" s="35"/>
      <c r="EV417" s="35"/>
    </row>
    <row r="418" spans="14:152" s="29" customFormat="1" ht="13.5" x14ac:dyDescent="0.3">
      <c r="N418" s="35">
        <v>1.1339999999999999E-8</v>
      </c>
      <c r="O418" s="35">
        <v>0.13507173479000001</v>
      </c>
      <c r="P418" s="35">
        <v>12566.1516999828</v>
      </c>
      <c r="Q418" s="29">
        <f t="shared" si="252"/>
        <v>-1.133500885376918E-8</v>
      </c>
      <c r="R418" s="29">
        <f t="shared" si="253"/>
        <v>-1.1335062730670316E-8</v>
      </c>
      <c r="S418" s="29">
        <f t="shared" si="254"/>
        <v>-1.1335062728777842E-8</v>
      </c>
      <c r="T418" s="29">
        <f t="shared" si="255"/>
        <v>-1.13350627287779E-8</v>
      </c>
      <c r="V418" s="35">
        <v>1.31E-9</v>
      </c>
      <c r="W418" s="35">
        <v>3.48156082643</v>
      </c>
      <c r="X418" s="35">
        <v>367.22432896240002</v>
      </c>
      <c r="Y418" s="29">
        <f t="shared" si="256"/>
        <v>-1.3097055723589468E-9</v>
      </c>
      <c r="Z418" s="29">
        <f t="shared" si="257"/>
        <v>-1.3097057026761831E-9</v>
      </c>
      <c r="AA418" s="29">
        <f t="shared" si="258"/>
        <v>-1.3097057026715937E-9</v>
      </c>
      <c r="AB418" s="29">
        <f t="shared" si="259"/>
        <v>-1.3097057026715937E-9</v>
      </c>
      <c r="AD418" s="35"/>
      <c r="AE418" s="35"/>
      <c r="AF418" s="35"/>
      <c r="AL418" s="35"/>
      <c r="AM418" s="35"/>
      <c r="AN418" s="35"/>
      <c r="AT418" s="35"/>
      <c r="AU418" s="35"/>
      <c r="AV418" s="35"/>
      <c r="BB418" s="35"/>
      <c r="BC418" s="35"/>
      <c r="BD418" s="35"/>
      <c r="BJ418" s="35">
        <v>5.6000000000000003E-10</v>
      </c>
      <c r="BK418" s="35">
        <v>3.3198807246699999</v>
      </c>
      <c r="BL418" s="35">
        <v>6518.7582172674001</v>
      </c>
      <c r="BM418" s="29">
        <f t="shared" si="260"/>
        <v>-4.0634262873811932E-10</v>
      </c>
      <c r="BN418" s="29">
        <f t="shared" si="261"/>
        <v>-4.0631052695482887E-10</v>
      </c>
      <c r="BO418" s="29">
        <f t="shared" si="262"/>
        <v>-4.063105280855553E-10</v>
      </c>
      <c r="BP418" s="29">
        <f t="shared" si="263"/>
        <v>-4.0631052808551704E-10</v>
      </c>
      <c r="BR418" s="35"/>
      <c r="BS418" s="35"/>
      <c r="BT418" s="35"/>
      <c r="BZ418" s="35"/>
      <c r="CA418" s="35"/>
      <c r="CB418" s="35"/>
      <c r="CH418" s="35"/>
      <c r="CI418" s="35"/>
      <c r="CJ418" s="35"/>
      <c r="CP418" s="35"/>
      <c r="CQ418" s="35"/>
      <c r="CR418" s="35"/>
      <c r="CX418" s="35"/>
      <c r="CY418" s="35"/>
      <c r="CZ418" s="35"/>
      <c r="DF418" s="35">
        <v>5.9799999999999996E-9</v>
      </c>
      <c r="DG418" s="35">
        <v>0.75754342786999995</v>
      </c>
      <c r="DH418" s="35">
        <v>3340.1825435730998</v>
      </c>
      <c r="DI418" s="29">
        <f t="shared" si="264"/>
        <v>1.82764642931359E-10</v>
      </c>
      <c r="DJ418" s="29">
        <f t="shared" si="265"/>
        <v>1.825095069651636E-10</v>
      </c>
      <c r="DK418" s="29">
        <f t="shared" si="266"/>
        <v>1.82509515951446E-10</v>
      </c>
      <c r="DL418" s="29">
        <f t="shared" si="267"/>
        <v>1.8250951595114868E-10</v>
      </c>
      <c r="DN418" s="35">
        <v>8.6999999999999999E-10</v>
      </c>
      <c r="DO418" s="35">
        <v>0.40376031247999999</v>
      </c>
      <c r="DP418" s="35">
        <v>2221.8566345969998</v>
      </c>
      <c r="DQ418" s="29">
        <f t="shared" si="268"/>
        <v>3.0860088990551988E-10</v>
      </c>
      <c r="DR418" s="29">
        <f t="shared" si="269"/>
        <v>3.0857779370420708E-10</v>
      </c>
      <c r="DS418" s="29">
        <f t="shared" si="270"/>
        <v>3.085777945176933E-10</v>
      </c>
      <c r="DT418" s="29">
        <f t="shared" si="271"/>
        <v>3.0857779451767014E-10</v>
      </c>
      <c r="DV418" s="35"/>
      <c r="DW418" s="35"/>
      <c r="DX418" s="35"/>
      <c r="ED418" s="35"/>
      <c r="EE418" s="35"/>
      <c r="EF418" s="35"/>
      <c r="EL418" s="35"/>
      <c r="EM418" s="35"/>
      <c r="EN418" s="35"/>
      <c r="ET418" s="35"/>
      <c r="EU418" s="35"/>
      <c r="EV418" s="35"/>
    </row>
    <row r="419" spans="14:152" s="29" customFormat="1" ht="13.5" x14ac:dyDescent="0.3">
      <c r="N419" s="35">
        <v>1.185E-8</v>
      </c>
      <c r="O419" s="35">
        <v>3.6568293662300002</v>
      </c>
      <c r="P419" s="35">
        <v>6456.8800576977001</v>
      </c>
      <c r="Q419" s="29">
        <f t="shared" si="252"/>
        <v>-1.6987870681659432E-9</v>
      </c>
      <c r="R419" s="29">
        <f t="shared" si="253"/>
        <v>-1.6978193755349113E-9</v>
      </c>
      <c r="S419" s="29">
        <f t="shared" si="254"/>
        <v>-1.697819409618798E-9</v>
      </c>
      <c r="T419" s="29">
        <f t="shared" si="255"/>
        <v>-1.6978194096176313E-9</v>
      </c>
      <c r="V419" s="35">
        <v>1.73E-9</v>
      </c>
      <c r="W419" s="35">
        <v>3.09922849765</v>
      </c>
      <c r="X419" s="35">
        <v>12295.9542296092</v>
      </c>
      <c r="Y419" s="29">
        <f t="shared" si="256"/>
        <v>-3.0308853300832245E-10</v>
      </c>
      <c r="Z419" s="29">
        <f t="shared" si="257"/>
        <v>-3.0282089492592867E-10</v>
      </c>
      <c r="AA419" s="29">
        <f t="shared" si="258"/>
        <v>-3.0282090435265077E-10</v>
      </c>
      <c r="AB419" s="29">
        <f t="shared" si="259"/>
        <v>-3.0282090435236028E-10</v>
      </c>
      <c r="AD419" s="35"/>
      <c r="AE419" s="35"/>
      <c r="AF419" s="35"/>
      <c r="AL419" s="35"/>
      <c r="AM419" s="35"/>
      <c r="AN419" s="35"/>
      <c r="AT419" s="35"/>
      <c r="AU419" s="35"/>
      <c r="AV419" s="35"/>
      <c r="BB419" s="35"/>
      <c r="BC419" s="35"/>
      <c r="BD419" s="35"/>
      <c r="BJ419" s="35">
        <v>4.7000000000000003E-10</v>
      </c>
      <c r="BK419" s="35">
        <v>1.44559165677</v>
      </c>
      <c r="BL419" s="35">
        <v>6643.0918177617996</v>
      </c>
      <c r="BM419" s="29">
        <f t="shared" si="260"/>
        <v>-3.8422247493882411E-10</v>
      </c>
      <c r="BN419" s="29">
        <f t="shared" si="261"/>
        <v>-3.8419949379637787E-10</v>
      </c>
      <c r="BO419" s="29">
        <f t="shared" si="262"/>
        <v>-3.8419949460585568E-10</v>
      </c>
      <c r="BP419" s="29">
        <f t="shared" si="263"/>
        <v>-3.8419949460582874E-10</v>
      </c>
      <c r="BR419" s="35"/>
      <c r="BS419" s="35"/>
      <c r="BT419" s="35"/>
      <c r="BZ419" s="35"/>
      <c r="CA419" s="35"/>
      <c r="CB419" s="35"/>
      <c r="CH419" s="35"/>
      <c r="CI419" s="35"/>
      <c r="CJ419" s="35"/>
      <c r="CP419" s="35"/>
      <c r="CQ419" s="35"/>
      <c r="CR419" s="35"/>
      <c r="CX419" s="35"/>
      <c r="CY419" s="35"/>
      <c r="CZ419" s="35"/>
      <c r="DF419" s="35">
        <v>5.7500000000000002E-9</v>
      </c>
      <c r="DG419" s="35">
        <v>1.33793171924</v>
      </c>
      <c r="DH419" s="35">
        <v>3296.8935143948001</v>
      </c>
      <c r="DI419" s="29">
        <f t="shared" si="264"/>
        <v>-5.2905670736793854E-10</v>
      </c>
      <c r="DJ419" s="29">
        <f t="shared" si="265"/>
        <v>-5.2929793591869401E-10</v>
      </c>
      <c r="DK419" s="29">
        <f t="shared" si="266"/>
        <v>-5.292979274223069E-10</v>
      </c>
      <c r="DL419" s="29">
        <f t="shared" si="267"/>
        <v>-5.2929792742255102E-10</v>
      </c>
      <c r="DN419" s="35">
        <v>9.2000000000000003E-10</v>
      </c>
      <c r="DO419" s="35">
        <v>3.3316578619000001</v>
      </c>
      <c r="DP419" s="35">
        <v>2540.7913015344002</v>
      </c>
      <c r="DQ419" s="29">
        <f t="shared" si="268"/>
        <v>7.5056685018481309E-10</v>
      </c>
      <c r="DR419" s="29">
        <f t="shared" si="269"/>
        <v>7.5058412419260418E-10</v>
      </c>
      <c r="DS419" s="29">
        <f t="shared" si="270"/>
        <v>7.5058412358420343E-10</v>
      </c>
      <c r="DT419" s="29">
        <f t="shared" si="271"/>
        <v>7.5058412358422235E-10</v>
      </c>
      <c r="DV419" s="35"/>
      <c r="DW419" s="35"/>
      <c r="DX419" s="35"/>
      <c r="ED419" s="35"/>
      <c r="EE419" s="35"/>
      <c r="EF419" s="35"/>
      <c r="EL419" s="35"/>
      <c r="EM419" s="35"/>
      <c r="EN419" s="35"/>
      <c r="ET419" s="35"/>
      <c r="EU419" s="35"/>
      <c r="EV419" s="35"/>
    </row>
    <row r="420" spans="14:152" s="29" customFormat="1" ht="13.5" x14ac:dyDescent="0.3">
      <c r="N420" s="35">
        <v>9.6199999999999995E-9</v>
      </c>
      <c r="O420" s="35">
        <v>4.8537028482700002</v>
      </c>
      <c r="P420" s="35">
        <v>3510.1926098327999</v>
      </c>
      <c r="Q420" s="29">
        <f t="shared" si="252"/>
        <v>5.4701240708377444E-9</v>
      </c>
      <c r="R420" s="29">
        <f t="shared" si="253"/>
        <v>5.4697690902660913E-9</v>
      </c>
      <c r="S420" s="29">
        <f t="shared" si="254"/>
        <v>5.4697691027692687E-9</v>
      </c>
      <c r="T420" s="29">
        <f t="shared" si="255"/>
        <v>5.4697691027689312E-9</v>
      </c>
      <c r="V420" s="35">
        <v>1.3500000000000001E-9</v>
      </c>
      <c r="W420" s="35">
        <v>2.23311632892</v>
      </c>
      <c r="X420" s="35">
        <v>15664.0355227085</v>
      </c>
      <c r="Y420" s="29">
        <f t="shared" si="256"/>
        <v>7.6998285697739507E-10</v>
      </c>
      <c r="Z420" s="29">
        <f t="shared" si="257"/>
        <v>7.6976087211002016E-10</v>
      </c>
      <c r="AA420" s="29">
        <f t="shared" si="258"/>
        <v>7.6976087992925717E-10</v>
      </c>
      <c r="AB420" s="29">
        <f t="shared" si="259"/>
        <v>7.6976087992900508E-10</v>
      </c>
      <c r="AD420" s="35"/>
      <c r="AE420" s="35"/>
      <c r="AF420" s="35"/>
      <c r="AL420" s="35"/>
      <c r="AM420" s="35"/>
      <c r="AN420" s="35"/>
      <c r="AT420" s="35"/>
      <c r="AU420" s="35"/>
      <c r="AV420" s="35"/>
      <c r="BB420" s="35"/>
      <c r="BC420" s="35"/>
      <c r="BD420" s="35"/>
      <c r="BJ420" s="35">
        <v>5.0000000000000003E-10</v>
      </c>
      <c r="BK420" s="35">
        <v>1.9234223882699999</v>
      </c>
      <c r="BL420" s="35">
        <v>11614.4332937322</v>
      </c>
      <c r="BM420" s="29">
        <f t="shared" si="260"/>
        <v>-2.3860506386804061E-10</v>
      </c>
      <c r="BN420" s="29">
        <f t="shared" si="261"/>
        <v>-2.3853984500981079E-10</v>
      </c>
      <c r="BO420" s="29">
        <f t="shared" si="262"/>
        <v>-2.385398473070024E-10</v>
      </c>
      <c r="BP420" s="29">
        <f t="shared" si="263"/>
        <v>-2.3853984730693995E-10</v>
      </c>
      <c r="BR420" s="35"/>
      <c r="BS420" s="35"/>
      <c r="BT420" s="35"/>
      <c r="BZ420" s="35"/>
      <c r="CA420" s="35"/>
      <c r="CB420" s="35"/>
      <c r="CH420" s="35"/>
      <c r="CI420" s="35"/>
      <c r="CJ420" s="35"/>
      <c r="CP420" s="35"/>
      <c r="CQ420" s="35"/>
      <c r="CR420" s="35"/>
      <c r="CX420" s="35"/>
      <c r="CY420" s="35"/>
      <c r="CZ420" s="35"/>
      <c r="DF420" s="35">
        <v>6.89E-9</v>
      </c>
      <c r="DG420" s="35">
        <v>2.9939865360000002E-2</v>
      </c>
      <c r="DH420" s="35">
        <v>22345.260376108199</v>
      </c>
      <c r="DI420" s="29">
        <f t="shared" si="264"/>
        <v>7.2465399610526352E-10</v>
      </c>
      <c r="DJ420" s="29">
        <f t="shared" si="265"/>
        <v>7.2269741106653012E-10</v>
      </c>
      <c r="DK420" s="29">
        <f t="shared" si="266"/>
        <v>7.2269747998145837E-10</v>
      </c>
      <c r="DL420" s="29">
        <f t="shared" si="267"/>
        <v>7.2269747997951088E-10</v>
      </c>
      <c r="DN420" s="35">
        <v>1.2E-9</v>
      </c>
      <c r="DO420" s="35">
        <v>3.0934446920499998</v>
      </c>
      <c r="DP420" s="35">
        <v>6685.1061887575997</v>
      </c>
      <c r="DQ420" s="29">
        <f t="shared" si="268"/>
        <v>1.7422301317742631E-10</v>
      </c>
      <c r="DR420" s="29">
        <f t="shared" si="269"/>
        <v>1.7412158256250449E-10</v>
      </c>
      <c r="DS420" s="29">
        <f t="shared" si="270"/>
        <v>1.7412158613506449E-10</v>
      </c>
      <c r="DT420" s="29">
        <f t="shared" si="271"/>
        <v>1.7412158613494639E-10</v>
      </c>
      <c r="DV420" s="35"/>
      <c r="DW420" s="35"/>
      <c r="DX420" s="35"/>
      <c r="ED420" s="35"/>
      <c r="EE420" s="35"/>
      <c r="EF420" s="35"/>
      <c r="EL420" s="35"/>
      <c r="EM420" s="35"/>
      <c r="EN420" s="35"/>
      <c r="ET420" s="35"/>
      <c r="EU420" s="35"/>
      <c r="EV420" s="35"/>
    </row>
    <row r="421" spans="14:152" s="29" customFormat="1" ht="13.5" x14ac:dyDescent="0.3">
      <c r="N421" s="35">
        <v>1.0330000000000001E-8</v>
      </c>
      <c r="O421" s="35">
        <v>2.4738072816400001</v>
      </c>
      <c r="P421" s="35">
        <v>31.972305816799999</v>
      </c>
      <c r="Q421" s="29">
        <f t="shared" si="252"/>
        <v>-1.0216317653710581E-8</v>
      </c>
      <c r="R421" s="29">
        <f t="shared" si="253"/>
        <v>-1.0216317029270162E-8</v>
      </c>
      <c r="S421" s="29">
        <f t="shared" si="254"/>
        <v>-1.0216317029292155E-8</v>
      </c>
      <c r="T421" s="29">
        <f t="shared" si="255"/>
        <v>-1.0216317029292155E-8</v>
      </c>
      <c r="V421" s="35">
        <v>1.4700000000000001E-9</v>
      </c>
      <c r="W421" s="35">
        <v>1.95810911154</v>
      </c>
      <c r="X421" s="35">
        <v>5732.0492444297997</v>
      </c>
      <c r="Y421" s="29">
        <f t="shared" si="256"/>
        <v>1.0139101199784422E-9</v>
      </c>
      <c r="Z421" s="29">
        <f t="shared" si="257"/>
        <v>1.0139880833942792E-9</v>
      </c>
      <c r="AA421" s="29">
        <f t="shared" si="258"/>
        <v>1.0139880806483833E-9</v>
      </c>
      <c r="AB421" s="29">
        <f t="shared" si="259"/>
        <v>1.0139880806484741E-9</v>
      </c>
      <c r="AD421" s="35"/>
      <c r="AE421" s="35"/>
      <c r="AF421" s="35"/>
      <c r="AL421" s="35"/>
      <c r="AM421" s="35"/>
      <c r="AN421" s="35"/>
      <c r="AT421" s="35"/>
      <c r="AU421" s="35"/>
      <c r="AV421" s="35"/>
      <c r="BB421" s="35"/>
      <c r="BC421" s="35"/>
      <c r="BD421" s="35"/>
      <c r="BJ421" s="35">
        <v>4.7000000000000003E-10</v>
      </c>
      <c r="BK421" s="35">
        <v>4.0379417702699998</v>
      </c>
      <c r="BL421" s="35">
        <v>23958.6317852334</v>
      </c>
      <c r="BM421" s="29">
        <f t="shared" si="260"/>
        <v>-4.1851413667553147E-10</v>
      </c>
      <c r="BN421" s="29">
        <f t="shared" si="261"/>
        <v>-4.1857960195210214E-10</v>
      </c>
      <c r="BO421" s="29">
        <f t="shared" si="262"/>
        <v>-4.1857959964700842E-10</v>
      </c>
      <c r="BP421" s="29">
        <f t="shared" si="263"/>
        <v>-4.1857959964708132E-10</v>
      </c>
      <c r="BR421" s="35"/>
      <c r="BS421" s="35"/>
      <c r="BT421" s="35"/>
      <c r="BZ421" s="35"/>
      <c r="CA421" s="35"/>
      <c r="CB421" s="35"/>
      <c r="CH421" s="35"/>
      <c r="CI421" s="35"/>
      <c r="CJ421" s="35"/>
      <c r="CP421" s="35"/>
      <c r="CQ421" s="35"/>
      <c r="CR421" s="35"/>
      <c r="CX421" s="35"/>
      <c r="CY421" s="35"/>
      <c r="CZ421" s="35"/>
      <c r="DF421" s="35">
        <v>5.2599999999999996E-9</v>
      </c>
      <c r="DG421" s="35">
        <v>6.1421251618600001</v>
      </c>
      <c r="DH421" s="35">
        <v>13149.150611361199</v>
      </c>
      <c r="DI421" s="29">
        <f t="shared" si="264"/>
        <v>5.1528048787983746E-9</v>
      </c>
      <c r="DJ421" s="29">
        <f t="shared" si="265"/>
        <v>5.1526272759442604E-9</v>
      </c>
      <c r="DK421" s="29">
        <f t="shared" si="266"/>
        <v>5.1526272822022556E-9</v>
      </c>
      <c r="DL421" s="29">
        <f t="shared" si="267"/>
        <v>5.1526272822020753E-9</v>
      </c>
      <c r="DN421" s="35">
        <v>8.6999999999999999E-10</v>
      </c>
      <c r="DO421" s="35">
        <v>4.9269430907</v>
      </c>
      <c r="DP421" s="35">
        <v>1505.2878090929901</v>
      </c>
      <c r="DQ421" s="29">
        <f t="shared" si="268"/>
        <v>-3.9359215822886076E-10</v>
      </c>
      <c r="DR421" s="29">
        <f t="shared" si="269"/>
        <v>-3.936070831924202E-10</v>
      </c>
      <c r="DS421" s="29">
        <f t="shared" si="270"/>
        <v>-3.9360708266674465E-10</v>
      </c>
      <c r="DT421" s="29">
        <f t="shared" si="271"/>
        <v>-3.9360708266676114E-10</v>
      </c>
      <c r="DV421" s="35"/>
      <c r="DW421" s="35"/>
      <c r="DX421" s="35"/>
      <c r="ED421" s="35"/>
      <c r="EE421" s="35"/>
      <c r="EF421" s="35"/>
      <c r="EL421" s="35"/>
      <c r="EM421" s="35"/>
      <c r="EN421" s="35"/>
      <c r="ET421" s="35"/>
      <c r="EU421" s="35"/>
      <c r="EV421" s="35"/>
    </row>
    <row r="422" spans="14:152" s="29" customFormat="1" ht="13.5" x14ac:dyDescent="0.3">
      <c r="N422" s="35">
        <v>1.172E-8</v>
      </c>
      <c r="O422" s="35">
        <v>1.7292793130899999</v>
      </c>
      <c r="P422" s="35">
        <v>6923.9534573736</v>
      </c>
      <c r="Q422" s="29">
        <f t="shared" si="252"/>
        <v>5.4195860600203314E-9</v>
      </c>
      <c r="R422" s="29">
        <f t="shared" si="253"/>
        <v>5.4205055177482202E-9</v>
      </c>
      <c r="S422" s="29">
        <f t="shared" si="254"/>
        <v>5.4205054853642986E-9</v>
      </c>
      <c r="T422" s="29">
        <f t="shared" si="255"/>
        <v>5.4205054853653326E-9</v>
      </c>
      <c r="V422" s="35">
        <v>1.5799999999999999E-9</v>
      </c>
      <c r="W422" s="35">
        <v>1.4890925472400001</v>
      </c>
      <c r="X422" s="35">
        <v>29.491818303399999</v>
      </c>
      <c r="Y422" s="29">
        <f t="shared" si="256"/>
        <v>-6.1134840091108534E-10</v>
      </c>
      <c r="Z422" s="29">
        <f t="shared" si="257"/>
        <v>-6.113478518204441E-10</v>
      </c>
      <c r="AA422" s="29">
        <f t="shared" si="258"/>
        <v>-6.1134785183978389E-10</v>
      </c>
      <c r="AB422" s="29">
        <f t="shared" si="259"/>
        <v>-6.1134785183978327E-10</v>
      </c>
      <c r="AD422" s="35"/>
      <c r="AE422" s="35"/>
      <c r="AF422" s="35"/>
      <c r="AL422" s="35"/>
      <c r="AM422" s="35"/>
      <c r="AN422" s="35"/>
      <c r="AT422" s="35"/>
      <c r="AU422" s="35"/>
      <c r="AV422" s="35"/>
      <c r="BB422" s="35"/>
      <c r="BC422" s="35"/>
      <c r="BD422" s="35"/>
      <c r="BJ422" s="35">
        <v>4.6000000000000001E-10</v>
      </c>
      <c r="BK422" s="35">
        <v>3.7092735272400001</v>
      </c>
      <c r="BL422" s="35">
        <v>8859.3625756916008</v>
      </c>
      <c r="BM422" s="29">
        <f t="shared" si="260"/>
        <v>-4.5936037453485594E-10</v>
      </c>
      <c r="BN422" s="29">
        <f t="shared" si="261"/>
        <v>-4.5935762615578537E-10</v>
      </c>
      <c r="BO422" s="29">
        <f t="shared" si="262"/>
        <v>-4.5935762625269129E-10</v>
      </c>
      <c r="BP422" s="29">
        <f t="shared" si="263"/>
        <v>-4.5935762625268782E-10</v>
      </c>
      <c r="BR422" s="35"/>
      <c r="BS422" s="35"/>
      <c r="BT422" s="35"/>
      <c r="BZ422" s="35"/>
      <c r="CA422" s="35"/>
      <c r="CB422" s="35"/>
      <c r="CH422" s="35"/>
      <c r="CI422" s="35"/>
      <c r="CJ422" s="35"/>
      <c r="CP422" s="35"/>
      <c r="CQ422" s="35"/>
      <c r="CR422" s="35"/>
      <c r="CX422" s="35"/>
      <c r="CY422" s="35"/>
      <c r="CZ422" s="35"/>
      <c r="DF422" s="35">
        <v>5.4000000000000004E-9</v>
      </c>
      <c r="DG422" s="35">
        <v>5.5413711895500004</v>
      </c>
      <c r="DH422" s="35">
        <v>8646.0634802536006</v>
      </c>
      <c r="DI422" s="29">
        <f t="shared" si="264"/>
        <v>6.1549451284871412E-10</v>
      </c>
      <c r="DJ422" s="29">
        <f t="shared" si="265"/>
        <v>6.1608726454388466E-10</v>
      </c>
      <c r="DK422" s="29">
        <f t="shared" si="266"/>
        <v>6.1608724366638614E-10</v>
      </c>
      <c r="DL422" s="29">
        <f t="shared" si="267"/>
        <v>6.1608724366699598E-10</v>
      </c>
      <c r="DN422" s="35">
        <v>9.0999999999999996E-10</v>
      </c>
      <c r="DO422" s="35">
        <v>1.6612199882200001</v>
      </c>
      <c r="DP422" s="35">
        <v>24150.080051345001</v>
      </c>
      <c r="DQ422" s="29">
        <f t="shared" si="268"/>
        <v>-3.2532061620789154E-10</v>
      </c>
      <c r="DR422" s="29">
        <f t="shared" si="269"/>
        <v>-3.2558288377722332E-10</v>
      </c>
      <c r="DS422" s="29">
        <f t="shared" si="270"/>
        <v>-3.2558287454031124E-10</v>
      </c>
      <c r="DT422" s="29">
        <f t="shared" si="271"/>
        <v>-3.2558287454060107E-10</v>
      </c>
      <c r="DV422" s="35"/>
      <c r="DW422" s="35"/>
      <c r="DX422" s="35"/>
      <c r="ED422" s="35"/>
      <c r="EE422" s="35"/>
      <c r="EF422" s="35"/>
      <c r="EL422" s="35"/>
      <c r="EM422" s="35"/>
      <c r="EN422" s="35"/>
      <c r="ET422" s="35"/>
      <c r="EU422" s="35"/>
      <c r="EV422" s="35"/>
    </row>
    <row r="423" spans="14:152" s="29" customFormat="1" ht="13.5" x14ac:dyDescent="0.3">
      <c r="N423" s="35">
        <v>9.8600000000000003E-9</v>
      </c>
      <c r="O423" s="35">
        <v>1.0515220562900001</v>
      </c>
      <c r="P423" s="35">
        <v>16335.837804536601</v>
      </c>
      <c r="Q423" s="29">
        <f t="shared" si="252"/>
        <v>-7.7960594040667738E-9</v>
      </c>
      <c r="R423" s="29">
        <f t="shared" si="253"/>
        <v>-7.7947990331336675E-9</v>
      </c>
      <c r="S423" s="29">
        <f t="shared" si="254"/>
        <v>-7.7947990775319202E-9</v>
      </c>
      <c r="T423" s="29">
        <f t="shared" si="255"/>
        <v>-7.794799077530547E-9</v>
      </c>
      <c r="V423" s="35">
        <v>1.27E-9</v>
      </c>
      <c r="W423" s="35">
        <v>5.5553408003999998</v>
      </c>
      <c r="X423" s="35">
        <v>3368.0139827966</v>
      </c>
      <c r="Y423" s="29">
        <f t="shared" si="256"/>
        <v>-1.0705751635555085E-9</v>
      </c>
      <c r="Z423" s="29">
        <f t="shared" si="257"/>
        <v>-1.0706045680082534E-9</v>
      </c>
      <c r="AA423" s="29">
        <f t="shared" si="258"/>
        <v>-1.0706045669726237E-9</v>
      </c>
      <c r="AB423" s="29">
        <f t="shared" si="259"/>
        <v>-1.0706045669726529E-9</v>
      </c>
      <c r="AD423" s="35"/>
      <c r="AE423" s="35"/>
      <c r="AF423" s="35"/>
      <c r="AL423" s="35"/>
      <c r="AM423" s="35"/>
      <c r="AN423" s="35"/>
      <c r="AT423" s="35"/>
      <c r="AU423" s="35"/>
      <c r="AV423" s="35"/>
      <c r="BB423" s="35"/>
      <c r="BC423" s="35"/>
      <c r="BD423" s="35"/>
      <c r="BJ423" s="35">
        <v>6E-10</v>
      </c>
      <c r="BK423" s="35">
        <v>2.5550647051099999</v>
      </c>
      <c r="BL423" s="35">
        <v>11780.490358516199</v>
      </c>
      <c r="BM423" s="29">
        <f t="shared" si="260"/>
        <v>3.7942183185982653E-10</v>
      </c>
      <c r="BN423" s="29">
        <f t="shared" si="261"/>
        <v>3.793518542432051E-10</v>
      </c>
      <c r="BO423" s="29">
        <f t="shared" si="262"/>
        <v>3.7935185670806875E-10</v>
      </c>
      <c r="BP423" s="29">
        <f t="shared" si="263"/>
        <v>3.7935185670800268E-10</v>
      </c>
      <c r="BR423" s="35"/>
      <c r="BS423" s="35"/>
      <c r="BT423" s="35"/>
      <c r="BZ423" s="35"/>
      <c r="CA423" s="35"/>
      <c r="CB423" s="35"/>
      <c r="CH423" s="35"/>
      <c r="CI423" s="35"/>
      <c r="CJ423" s="35"/>
      <c r="CP423" s="35"/>
      <c r="CQ423" s="35"/>
      <c r="CR423" s="35"/>
      <c r="CX423" s="35"/>
      <c r="CY423" s="35"/>
      <c r="CZ423" s="35"/>
      <c r="DF423" s="35">
        <v>5.28E-9</v>
      </c>
      <c r="DG423" s="35">
        <v>2.7418349577500001</v>
      </c>
      <c r="DH423" s="35">
        <v>3826.5844794894001</v>
      </c>
      <c r="DI423" s="29">
        <f t="shared" si="264"/>
        <v>-2.4856981899090873E-9</v>
      </c>
      <c r="DJ423" s="29">
        <f t="shared" si="265"/>
        <v>-2.4854703935261047E-9</v>
      </c>
      <c r="DK423" s="29">
        <f t="shared" si="266"/>
        <v>-2.4854704015495531E-9</v>
      </c>
      <c r="DL423" s="29">
        <f t="shared" si="267"/>
        <v>-2.485470401549288E-9</v>
      </c>
      <c r="DN423" s="35">
        <v>8.9999999999999999E-10</v>
      </c>
      <c r="DO423" s="35">
        <v>5.4768708259799999</v>
      </c>
      <c r="DP423" s="35">
        <v>16699.539015149901</v>
      </c>
      <c r="DQ423" s="29">
        <f t="shared" si="268"/>
        <v>8.7226937939076375E-10</v>
      </c>
      <c r="DR423" s="29">
        <f t="shared" si="269"/>
        <v>8.7231666943399773E-10</v>
      </c>
      <c r="DS423" s="29">
        <f t="shared" si="270"/>
        <v>8.7231666776906535E-10</v>
      </c>
      <c r="DT423" s="29">
        <f t="shared" si="271"/>
        <v>8.7231666776912832E-10</v>
      </c>
      <c r="DV423" s="35"/>
      <c r="DW423" s="35"/>
      <c r="DX423" s="35"/>
      <c r="ED423" s="35"/>
      <c r="EE423" s="35"/>
      <c r="EF423" s="35"/>
      <c r="EL423" s="35"/>
      <c r="EM423" s="35"/>
      <c r="EN423" s="35"/>
      <c r="ET423" s="35"/>
      <c r="EU423" s="35"/>
      <c r="EV423" s="35"/>
    </row>
    <row r="424" spans="14:152" s="29" customFormat="1" ht="13.5" x14ac:dyDescent="0.3">
      <c r="N424" s="35">
        <v>1.2919999999999999E-8</v>
      </c>
      <c r="O424" s="35">
        <v>6.0238865960699997</v>
      </c>
      <c r="P424" s="35">
        <v>3316.7339889519999</v>
      </c>
      <c r="Q424" s="29">
        <f t="shared" si="252"/>
        <v>-1.2652947884893716E-8</v>
      </c>
      <c r="R424" s="29">
        <f t="shared" si="253"/>
        <v>-1.265305863838524E-8</v>
      </c>
      <c r="S424" s="29">
        <f t="shared" si="254"/>
        <v>-1.2653058634484746E-8</v>
      </c>
      <c r="T424" s="29">
        <f t="shared" si="255"/>
        <v>-1.2653058634484855E-8</v>
      </c>
      <c r="V424" s="35">
        <v>1.2900000000000001E-9</v>
      </c>
      <c r="W424" s="35">
        <v>1.78002583252</v>
      </c>
      <c r="X424" s="35">
        <v>22743.409379516401</v>
      </c>
      <c r="Y424" s="29">
        <f t="shared" si="256"/>
        <v>1.151191218870262E-9</v>
      </c>
      <c r="Z424" s="29">
        <f t="shared" si="257"/>
        <v>1.1513603575928868E-9</v>
      </c>
      <c r="AA424" s="29">
        <f t="shared" si="258"/>
        <v>1.1513603516372991E-9</v>
      </c>
      <c r="AB424" s="29">
        <f t="shared" si="259"/>
        <v>1.1513603516374646E-9</v>
      </c>
      <c r="AD424" s="35"/>
      <c r="AE424" s="35"/>
      <c r="AF424" s="35"/>
      <c r="AL424" s="35"/>
      <c r="AM424" s="35"/>
      <c r="AN424" s="35"/>
      <c r="AT424" s="35"/>
      <c r="AU424" s="35"/>
      <c r="AV424" s="35"/>
      <c r="BB424" s="35"/>
      <c r="BC424" s="35"/>
      <c r="BD424" s="35"/>
      <c r="BJ424" s="35">
        <v>4.7000000000000003E-10</v>
      </c>
      <c r="BK424" s="35">
        <v>1.6925687871099999</v>
      </c>
      <c r="BL424" s="35">
        <v>6660.8695340007998</v>
      </c>
      <c r="BM424" s="29">
        <f t="shared" si="260"/>
        <v>-4.6856995967261969E-10</v>
      </c>
      <c r="BN424" s="29">
        <f t="shared" si="261"/>
        <v>-4.6856683950679113E-10</v>
      </c>
      <c r="BO424" s="29">
        <f t="shared" si="262"/>
        <v>-4.6856683961674763E-10</v>
      </c>
      <c r="BP424" s="29">
        <f t="shared" si="263"/>
        <v>-4.6856683961674453E-10</v>
      </c>
      <c r="BR424" s="35"/>
      <c r="BS424" s="35"/>
      <c r="BT424" s="35"/>
      <c r="BZ424" s="35"/>
      <c r="CA424" s="35"/>
      <c r="CB424" s="35"/>
      <c r="CH424" s="35"/>
      <c r="CI424" s="35"/>
      <c r="CJ424" s="35"/>
      <c r="CP424" s="35"/>
      <c r="CQ424" s="35"/>
      <c r="CR424" s="35"/>
      <c r="CX424" s="35"/>
      <c r="CY424" s="35"/>
      <c r="CZ424" s="35"/>
      <c r="DF424" s="35">
        <v>6.89E-9</v>
      </c>
      <c r="DG424" s="35">
        <v>6.2820555176399999</v>
      </c>
      <c r="DH424" s="35">
        <v>12295.9542296092</v>
      </c>
      <c r="DI424" s="29">
        <f t="shared" si="264"/>
        <v>1.4857036666063424E-9</v>
      </c>
      <c r="DJ424" s="29">
        <f t="shared" si="265"/>
        <v>1.4846464768601461E-9</v>
      </c>
      <c r="DK424" s="29">
        <f t="shared" si="266"/>
        <v>1.4846465140965045E-9</v>
      </c>
      <c r="DL424" s="29">
        <f t="shared" si="267"/>
        <v>1.4846465140953572E-9</v>
      </c>
      <c r="DN424" s="35">
        <v>1.19E-9</v>
      </c>
      <c r="DO424" s="35">
        <v>2.5370923064699999</v>
      </c>
      <c r="DP424" s="35">
        <v>3312.1632392319998</v>
      </c>
      <c r="DQ424" s="29">
        <f t="shared" si="268"/>
        <v>1.1624069280813985E-9</v>
      </c>
      <c r="DR424" s="29">
        <f t="shared" si="269"/>
        <v>1.1623961432624502E-9</v>
      </c>
      <c r="DS424" s="29">
        <f t="shared" si="270"/>
        <v>1.1623961436423445E-9</v>
      </c>
      <c r="DT424" s="29">
        <f t="shared" si="271"/>
        <v>1.1623961436423335E-9</v>
      </c>
      <c r="DV424" s="35"/>
      <c r="DW424" s="35"/>
      <c r="DX424" s="35"/>
      <c r="ED424" s="35"/>
      <c r="EE424" s="35"/>
      <c r="EF424" s="35"/>
      <c r="EL424" s="35"/>
      <c r="EM424" s="35"/>
      <c r="EN424" s="35"/>
      <c r="ET424" s="35"/>
      <c r="EU424" s="35"/>
      <c r="EV424" s="35"/>
    </row>
    <row r="425" spans="14:152" s="29" customFormat="1" ht="13.5" x14ac:dyDescent="0.3">
      <c r="N425" s="35">
        <v>9.3200000000000001E-9</v>
      </c>
      <c r="O425" s="35">
        <v>1.56812178735</v>
      </c>
      <c r="P425" s="35">
        <v>111.18664228759999</v>
      </c>
      <c r="Q425" s="29">
        <f t="shared" si="252"/>
        <v>-9.0694217753982246E-9</v>
      </c>
      <c r="R425" s="29">
        <f t="shared" si="253"/>
        <v>-9.0694248254692647E-9</v>
      </c>
      <c r="S425" s="29">
        <f t="shared" si="254"/>
        <v>-9.0694248253618371E-9</v>
      </c>
      <c r="T425" s="29">
        <f t="shared" si="255"/>
        <v>-9.0694248253618404E-9</v>
      </c>
      <c r="V425" s="35">
        <v>1.32E-9</v>
      </c>
      <c r="W425" s="35">
        <v>2.8149689537699998</v>
      </c>
      <c r="X425" s="35">
        <v>21795.2140916147</v>
      </c>
      <c r="Y425" s="29">
        <f t="shared" si="256"/>
        <v>3.1349795980893567E-10</v>
      </c>
      <c r="Z425" s="29">
        <f t="shared" si="257"/>
        <v>3.1314081405517665E-10</v>
      </c>
      <c r="AA425" s="29">
        <f t="shared" si="258"/>
        <v>3.1314082663477687E-10</v>
      </c>
      <c r="AB425" s="29">
        <f t="shared" si="259"/>
        <v>3.1314082663441239E-10</v>
      </c>
      <c r="AD425" s="35"/>
      <c r="AE425" s="35"/>
      <c r="AF425" s="35"/>
      <c r="AL425" s="35"/>
      <c r="AM425" s="35"/>
      <c r="AN425" s="35"/>
      <c r="AT425" s="35"/>
      <c r="AU425" s="35"/>
      <c r="AV425" s="35"/>
      <c r="BB425" s="35"/>
      <c r="BC425" s="35"/>
      <c r="BD425" s="35"/>
      <c r="BJ425" s="35">
        <v>4.3999999999999998E-10</v>
      </c>
      <c r="BK425" s="35">
        <v>6.0948121716200001</v>
      </c>
      <c r="BL425" s="35">
        <v>6460.8122109608003</v>
      </c>
      <c r="BM425" s="29">
        <f t="shared" si="260"/>
        <v>-2.0935884098484456E-10</v>
      </c>
      <c r="BN425" s="29">
        <f t="shared" si="261"/>
        <v>-2.0939079247706714E-10</v>
      </c>
      <c r="BO425" s="29">
        <f t="shared" si="262"/>
        <v>-2.0939079135171258E-10</v>
      </c>
      <c r="BP425" s="29">
        <f t="shared" si="263"/>
        <v>-2.0939079135174559E-10</v>
      </c>
      <c r="BR425" s="35"/>
      <c r="BS425" s="35"/>
      <c r="BT425" s="35"/>
      <c r="BZ425" s="35"/>
      <c r="CA425" s="35"/>
      <c r="CB425" s="35"/>
      <c r="CH425" s="35"/>
      <c r="CI425" s="35"/>
      <c r="CJ425" s="35"/>
      <c r="CP425" s="35"/>
      <c r="CQ425" s="35"/>
      <c r="CR425" s="35"/>
      <c r="CX425" s="35"/>
      <c r="CY425" s="35"/>
      <c r="CZ425" s="35"/>
      <c r="DF425" s="35">
        <v>4.9900000000000003E-9</v>
      </c>
      <c r="DG425" s="35">
        <v>0.25665224667999997</v>
      </c>
      <c r="DH425" s="35">
        <v>2142.6422981261999</v>
      </c>
      <c r="DI425" s="29">
        <f t="shared" si="264"/>
        <v>-4.3798422977284772E-9</v>
      </c>
      <c r="DJ425" s="29">
        <f t="shared" si="265"/>
        <v>-4.379907765704491E-9</v>
      </c>
      <c r="DK425" s="29">
        <f t="shared" si="266"/>
        <v>-4.3799077633986729E-9</v>
      </c>
      <c r="DL425" s="29">
        <f t="shared" si="267"/>
        <v>-4.3799077633987399E-9</v>
      </c>
      <c r="DN425" s="35">
        <v>1.1800000000000001E-9</v>
      </c>
      <c r="DO425" s="35">
        <v>5.5652399723099997</v>
      </c>
      <c r="DP425" s="35">
        <v>2814.4445799542</v>
      </c>
      <c r="DQ425" s="29">
        <f t="shared" si="268"/>
        <v>6.2592407713103367E-10</v>
      </c>
      <c r="DR425" s="29">
        <f t="shared" si="269"/>
        <v>6.2596005414707992E-10</v>
      </c>
      <c r="DS425" s="29">
        <f t="shared" si="270"/>
        <v>6.2596005287993228E-10</v>
      </c>
      <c r="DT425" s="29">
        <f t="shared" si="271"/>
        <v>6.2596005287997498E-10</v>
      </c>
      <c r="DV425" s="35"/>
      <c r="DW425" s="35"/>
      <c r="DX425" s="35"/>
      <c r="ED425" s="35"/>
      <c r="EE425" s="35"/>
      <c r="EF425" s="35"/>
      <c r="EL425" s="35"/>
      <c r="EM425" s="35"/>
      <c r="EN425" s="35"/>
      <c r="ET425" s="35"/>
      <c r="EU425" s="35"/>
      <c r="EV425" s="35"/>
    </row>
    <row r="426" spans="14:152" s="29" customFormat="1" ht="13.5" x14ac:dyDescent="0.3">
      <c r="N426" s="35">
        <v>1.13E-8</v>
      </c>
      <c r="O426" s="35">
        <v>2.0687937073299998</v>
      </c>
      <c r="P426" s="35">
        <v>3376.6402933772001</v>
      </c>
      <c r="Q426" s="29">
        <f t="shared" si="252"/>
        <v>1.0562984977087041E-8</v>
      </c>
      <c r="R426" s="29">
        <f t="shared" si="253"/>
        <v>1.0563158180315035E-8</v>
      </c>
      <c r="S426" s="29">
        <f t="shared" si="254"/>
        <v>1.0563158174214913E-8</v>
      </c>
      <c r="T426" s="29">
        <f t="shared" si="255"/>
        <v>1.0563158174215085E-8</v>
      </c>
      <c r="V426" s="35">
        <v>1.27E-9</v>
      </c>
      <c r="W426" s="35">
        <v>5.7309020350099997</v>
      </c>
      <c r="X426" s="35">
        <v>3340.1923506061898</v>
      </c>
      <c r="Y426" s="29">
        <f t="shared" si="256"/>
        <v>-1.2163519365420413E-9</v>
      </c>
      <c r="Z426" s="29">
        <f t="shared" si="257"/>
        <v>-1.2163675249540022E-9</v>
      </c>
      <c r="AA426" s="29">
        <f t="shared" si="258"/>
        <v>-1.2163675244049954E-9</v>
      </c>
      <c r="AB426" s="29">
        <f t="shared" si="259"/>
        <v>-1.2163675244050109E-9</v>
      </c>
      <c r="AD426" s="35"/>
      <c r="AE426" s="35"/>
      <c r="AF426" s="35"/>
      <c r="AL426" s="35"/>
      <c r="AM426" s="35"/>
      <c r="AN426" s="35"/>
      <c r="AT426" s="35"/>
      <c r="AU426" s="35"/>
      <c r="AV426" s="35"/>
      <c r="BB426" s="35"/>
      <c r="BC426" s="35"/>
      <c r="BD426" s="35"/>
      <c r="BJ426" s="35">
        <v>4.3999999999999998E-10</v>
      </c>
      <c r="BK426" s="35">
        <v>2.6304062213999999</v>
      </c>
      <c r="BL426" s="35">
        <v>13936.794505133999</v>
      </c>
      <c r="BM426" s="29">
        <f t="shared" si="260"/>
        <v>-4.1393922184792005E-10</v>
      </c>
      <c r="BN426" s="29">
        <f t="shared" si="261"/>
        <v>-4.1391264641757826E-10</v>
      </c>
      <c r="BO426" s="29">
        <f t="shared" si="262"/>
        <v>-4.1391264735383277E-10</v>
      </c>
      <c r="BP426" s="29">
        <f t="shared" si="263"/>
        <v>-4.1391264735380733E-10</v>
      </c>
      <c r="BR426" s="35"/>
      <c r="BS426" s="35"/>
      <c r="BT426" s="35"/>
      <c r="BZ426" s="35"/>
      <c r="CA426" s="35"/>
      <c r="CB426" s="35"/>
      <c r="CH426" s="35"/>
      <c r="CI426" s="35"/>
      <c r="CJ426" s="35"/>
      <c r="CP426" s="35"/>
      <c r="CQ426" s="35"/>
      <c r="CR426" s="35"/>
      <c r="CX426" s="35"/>
      <c r="CY426" s="35"/>
      <c r="CZ426" s="35"/>
      <c r="DF426" s="35">
        <v>4.9799999999999998E-9</v>
      </c>
      <c r="DG426" s="35">
        <v>5.9137052802600003</v>
      </c>
      <c r="DH426" s="35">
        <v>6460.8122109608003</v>
      </c>
      <c r="DI426" s="29">
        <f t="shared" si="264"/>
        <v>-3.1197502097687307E-9</v>
      </c>
      <c r="DJ426" s="29">
        <f t="shared" si="265"/>
        <v>-3.1200706869376611E-9</v>
      </c>
      <c r="DK426" s="29">
        <f t="shared" si="266"/>
        <v>-3.1200706756503469E-9</v>
      </c>
      <c r="DL426" s="29">
        <f t="shared" si="267"/>
        <v>-3.1200706756506782E-9</v>
      </c>
      <c r="DN426" s="35">
        <v>9.2999999999999999E-10</v>
      </c>
      <c r="DO426" s="35">
        <v>1.61394240489</v>
      </c>
      <c r="DP426" s="35">
        <v>3341.0423098265001</v>
      </c>
      <c r="DQ426" s="29">
        <f t="shared" si="268"/>
        <v>7.2903169921330413E-10</v>
      </c>
      <c r="DR426" s="29">
        <f t="shared" si="269"/>
        <v>7.2900704519321917E-10</v>
      </c>
      <c r="DS426" s="29">
        <f t="shared" si="270"/>
        <v>7.2900704606159266E-10</v>
      </c>
      <c r="DT426" s="29">
        <f t="shared" si="271"/>
        <v>7.2900704606156815E-10</v>
      </c>
      <c r="DV426" s="35"/>
      <c r="DW426" s="35"/>
      <c r="DX426" s="35"/>
      <c r="ED426" s="35"/>
      <c r="EE426" s="35"/>
      <c r="EF426" s="35"/>
      <c r="EL426" s="35"/>
      <c r="EM426" s="35"/>
      <c r="EN426" s="35"/>
      <c r="ET426" s="35"/>
      <c r="EU426" s="35"/>
      <c r="EV426" s="35"/>
    </row>
    <row r="427" spans="14:152" s="29" customFormat="1" ht="13.5" x14ac:dyDescent="0.3">
      <c r="N427" s="35">
        <v>9.2400000000000004E-9</v>
      </c>
      <c r="O427" s="35">
        <v>0.82106390115000005</v>
      </c>
      <c r="P427" s="35">
        <v>3364.4908644476</v>
      </c>
      <c r="Q427" s="29">
        <f t="shared" si="252"/>
        <v>4.3396214141058924E-9</v>
      </c>
      <c r="R427" s="29">
        <f t="shared" si="253"/>
        <v>4.3392706736112066E-9</v>
      </c>
      <c r="S427" s="29">
        <f t="shared" si="254"/>
        <v>4.3392706859649704E-9</v>
      </c>
      <c r="T427" s="29">
        <f t="shared" si="255"/>
        <v>4.3392706859645651E-9</v>
      </c>
      <c r="V427" s="35">
        <v>1.6399999999999999E-9</v>
      </c>
      <c r="W427" s="35">
        <v>1.8761391887700001</v>
      </c>
      <c r="X427" s="35">
        <v>6709.6740408674004</v>
      </c>
      <c r="Y427" s="29">
        <f t="shared" si="256"/>
        <v>-1.0217252764860185E-9</v>
      </c>
      <c r="Z427" s="29">
        <f t="shared" si="257"/>
        <v>-1.0218352686876421E-9</v>
      </c>
      <c r="AA427" s="29">
        <f t="shared" si="258"/>
        <v>-1.0218352648136875E-9</v>
      </c>
      <c r="AB427" s="29">
        <f t="shared" si="259"/>
        <v>-1.0218352648137966E-9</v>
      </c>
      <c r="AD427" s="35"/>
      <c r="AE427" s="35"/>
      <c r="AF427" s="35"/>
      <c r="AL427" s="35"/>
      <c r="AM427" s="35"/>
      <c r="AN427" s="35"/>
      <c r="AT427" s="35"/>
      <c r="AU427" s="35"/>
      <c r="AV427" s="35"/>
      <c r="BB427" s="35"/>
      <c r="BC427" s="35"/>
      <c r="BD427" s="35"/>
      <c r="BJ427" s="35">
        <v>5.3000000000000003E-10</v>
      </c>
      <c r="BK427" s="35">
        <v>0.77878945763999996</v>
      </c>
      <c r="BL427" s="35">
        <v>16865.528769631201</v>
      </c>
      <c r="BM427" s="29">
        <f t="shared" si="260"/>
        <v>-9.6144116743084043E-11</v>
      </c>
      <c r="BN427" s="29">
        <f t="shared" si="261"/>
        <v>-9.6256448917383964E-11</v>
      </c>
      <c r="BO427" s="29">
        <f t="shared" si="262"/>
        <v>-9.6256444960952056E-11</v>
      </c>
      <c r="BP427" s="29">
        <f t="shared" si="263"/>
        <v>-9.6256444961070562E-11</v>
      </c>
      <c r="BR427" s="35"/>
      <c r="BS427" s="35"/>
      <c r="BT427" s="35"/>
      <c r="BZ427" s="35"/>
      <c r="CA427" s="35"/>
      <c r="CB427" s="35"/>
      <c r="CH427" s="35"/>
      <c r="CI427" s="35"/>
      <c r="CJ427" s="35"/>
      <c r="CP427" s="35"/>
      <c r="CQ427" s="35"/>
      <c r="CR427" s="35"/>
      <c r="CX427" s="35"/>
      <c r="CY427" s="35"/>
      <c r="CZ427" s="35"/>
      <c r="DF427" s="35">
        <v>5.8800000000000004E-9</v>
      </c>
      <c r="DG427" s="35">
        <v>3.3997769024900002</v>
      </c>
      <c r="DH427" s="35">
        <v>3329.5667264358999</v>
      </c>
      <c r="DI427" s="29">
        <f t="shared" si="264"/>
        <v>3.5172263840496023E-9</v>
      </c>
      <c r="DJ427" s="29">
        <f t="shared" si="265"/>
        <v>3.5174268749514116E-9</v>
      </c>
      <c r="DK427" s="29">
        <f t="shared" si="266"/>
        <v>3.5174268678899138E-9</v>
      </c>
      <c r="DL427" s="29">
        <f t="shared" si="267"/>
        <v>3.5174268678901814E-9</v>
      </c>
      <c r="DN427" s="35">
        <v>8.3999999999999999E-10</v>
      </c>
      <c r="DO427" s="35">
        <v>1.19439840758</v>
      </c>
      <c r="DP427" s="35">
        <v>3450.8187479192002</v>
      </c>
      <c r="DQ427" s="29">
        <f t="shared" si="268"/>
        <v>6.4593490584741727E-10</v>
      </c>
      <c r="DR427" s="29">
        <f t="shared" si="269"/>
        <v>6.4595858614623618E-10</v>
      </c>
      <c r="DS427" s="29">
        <f t="shared" si="270"/>
        <v>6.4595858531220362E-10</v>
      </c>
      <c r="DT427" s="29">
        <f t="shared" si="271"/>
        <v>6.459585853122304E-10</v>
      </c>
      <c r="DV427" s="35"/>
      <c r="DW427" s="35"/>
      <c r="DX427" s="35"/>
      <c r="ED427" s="35"/>
      <c r="EE427" s="35"/>
      <c r="EF427" s="35"/>
      <c r="EL427" s="35"/>
      <c r="EM427" s="35"/>
      <c r="EN427" s="35"/>
      <c r="ET427" s="35"/>
      <c r="EU427" s="35"/>
      <c r="EV427" s="35"/>
    </row>
    <row r="428" spans="14:152" s="29" customFormat="1" ht="13.5" x14ac:dyDescent="0.3">
      <c r="N428" s="35">
        <v>1.0050000000000001E-8</v>
      </c>
      <c r="O428" s="35">
        <v>5.4859493512100004</v>
      </c>
      <c r="P428" s="35">
        <v>11236.57229942</v>
      </c>
      <c r="Q428" s="29">
        <f t="shared" si="252"/>
        <v>8.788794142349097E-9</v>
      </c>
      <c r="R428" s="29">
        <f t="shared" si="253"/>
        <v>8.7880941189633431E-9</v>
      </c>
      <c r="S428" s="29">
        <f t="shared" si="254"/>
        <v>8.7880941436223333E-9</v>
      </c>
      <c r="T428" s="29">
        <f t="shared" si="255"/>
        <v>8.7880941436216402E-9</v>
      </c>
      <c r="V428" s="35">
        <v>1.2300000000000001E-9</v>
      </c>
      <c r="W428" s="35">
        <v>3.6123895899099998</v>
      </c>
      <c r="X428" s="35">
        <v>22324.905056709398</v>
      </c>
      <c r="Y428" s="29">
        <f t="shared" si="256"/>
        <v>-2.6315959184745944E-10</v>
      </c>
      <c r="Z428" s="29">
        <f t="shared" si="257"/>
        <v>-2.628167951444592E-10</v>
      </c>
      <c r="AA428" s="29">
        <f t="shared" si="258"/>
        <v>-2.6281680721866752E-10</v>
      </c>
      <c r="AB428" s="29">
        <f t="shared" si="259"/>
        <v>-2.62816807218326E-10</v>
      </c>
      <c r="AD428" s="35"/>
      <c r="AE428" s="35"/>
      <c r="AF428" s="35"/>
      <c r="AL428" s="35"/>
      <c r="AM428" s="35"/>
      <c r="AN428" s="35"/>
      <c r="AT428" s="35"/>
      <c r="AU428" s="35"/>
      <c r="AV428" s="35"/>
      <c r="BB428" s="35"/>
      <c r="BC428" s="35"/>
      <c r="BD428" s="35"/>
      <c r="BJ428" s="35">
        <v>4.8999999999999996E-10</v>
      </c>
      <c r="BK428" s="35">
        <v>1.8336854455</v>
      </c>
      <c r="BL428" s="35">
        <v>17654.780539749601</v>
      </c>
      <c r="BM428" s="29">
        <f t="shared" si="260"/>
        <v>4.4212297442177344E-10</v>
      </c>
      <c r="BN428" s="29">
        <f t="shared" si="261"/>
        <v>4.4207530191715877E-10</v>
      </c>
      <c r="BO428" s="29">
        <f t="shared" si="262"/>
        <v>4.4207530359664721E-10</v>
      </c>
      <c r="BP428" s="29">
        <f t="shared" si="263"/>
        <v>4.4207530359659913E-10</v>
      </c>
      <c r="BR428" s="35"/>
      <c r="BS428" s="35"/>
      <c r="BT428" s="35"/>
      <c r="BZ428" s="35"/>
      <c r="CA428" s="35"/>
      <c r="CB428" s="35"/>
      <c r="CH428" s="35"/>
      <c r="CI428" s="35"/>
      <c r="CJ428" s="35"/>
      <c r="CP428" s="35"/>
      <c r="CQ428" s="35"/>
      <c r="CR428" s="35"/>
      <c r="CX428" s="35"/>
      <c r="CY428" s="35"/>
      <c r="CZ428" s="35"/>
      <c r="DF428" s="35">
        <v>5.0700000000000001E-9</v>
      </c>
      <c r="DG428" s="35">
        <v>0.63367870047999997</v>
      </c>
      <c r="DH428" s="35">
        <v>20735.8321614255</v>
      </c>
      <c r="DI428" s="29">
        <f t="shared" si="264"/>
        <v>-1.4901239303555993E-9</v>
      </c>
      <c r="DJ428" s="29">
        <f t="shared" si="265"/>
        <v>-1.4914080241007892E-9</v>
      </c>
      <c r="DK428" s="29">
        <f t="shared" si="266"/>
        <v>-1.4914079788749331E-9</v>
      </c>
      <c r="DL428" s="29">
        <f t="shared" si="267"/>
        <v>-1.4914079788763101E-9</v>
      </c>
      <c r="DN428" s="35">
        <v>8.4999999999999996E-10</v>
      </c>
      <c r="DO428" s="35">
        <v>4.9506041038799999</v>
      </c>
      <c r="DP428" s="35">
        <v>7314.0085927128002</v>
      </c>
      <c r="DQ428" s="29">
        <f t="shared" si="268"/>
        <v>-2.9061927341812032E-10</v>
      </c>
      <c r="DR428" s="29">
        <f t="shared" si="269"/>
        <v>-2.9069393120739474E-10</v>
      </c>
      <c r="DS428" s="29">
        <f t="shared" si="270"/>
        <v>-2.9069392857788399E-10</v>
      </c>
      <c r="DT428" s="29">
        <f t="shared" si="271"/>
        <v>-2.9069392857796345E-10</v>
      </c>
      <c r="DV428" s="35"/>
      <c r="DW428" s="35"/>
      <c r="DX428" s="35"/>
      <c r="ED428" s="35"/>
      <c r="EE428" s="35"/>
      <c r="EF428" s="35"/>
      <c r="EL428" s="35"/>
      <c r="EM428" s="35"/>
      <c r="EN428" s="35"/>
      <c r="ET428" s="35"/>
      <c r="EU428" s="35"/>
      <c r="EV428" s="35"/>
    </row>
    <row r="429" spans="14:152" s="29" customFormat="1" ht="13.5" x14ac:dyDescent="0.3">
      <c r="N429" s="35">
        <v>9.3600000000000008E-9</v>
      </c>
      <c r="O429" s="35">
        <v>1.5883755475200001</v>
      </c>
      <c r="P429" s="35">
        <v>10235.1363755374</v>
      </c>
      <c r="Q429" s="29">
        <f t="shared" si="252"/>
        <v>-2.3049727762349825E-9</v>
      </c>
      <c r="R429" s="29">
        <f t="shared" si="253"/>
        <v>-2.3061593112801851E-9</v>
      </c>
      <c r="S429" s="29">
        <f t="shared" si="254"/>
        <v>-2.3061592694894018E-9</v>
      </c>
      <c r="T429" s="29">
        <f t="shared" si="255"/>
        <v>-2.3061592694906909E-9</v>
      </c>
      <c r="V429" s="35">
        <v>1.2900000000000001E-9</v>
      </c>
      <c r="W429" s="35">
        <v>4.9206430873500002</v>
      </c>
      <c r="X429" s="35">
        <v>2540.7913015344002</v>
      </c>
      <c r="Y429" s="29">
        <f t="shared" si="256"/>
        <v>-7.6500800250040343E-10</v>
      </c>
      <c r="Z429" s="29">
        <f t="shared" si="257"/>
        <v>-7.6497427685810596E-10</v>
      </c>
      <c r="AA429" s="29">
        <f t="shared" si="258"/>
        <v>-7.6497427804598436E-10</v>
      </c>
      <c r="AB429" s="29">
        <f t="shared" si="259"/>
        <v>-7.6497427804594735E-10</v>
      </c>
      <c r="AD429" s="35"/>
      <c r="AE429" s="35"/>
      <c r="AF429" s="35"/>
      <c r="AL429" s="35"/>
      <c r="AM429" s="35"/>
      <c r="AN429" s="35"/>
      <c r="AT429" s="35"/>
      <c r="AU429" s="35"/>
      <c r="AV429" s="35"/>
      <c r="BB429" s="35"/>
      <c r="BC429" s="35"/>
      <c r="BD429" s="35"/>
      <c r="BJ429" s="35">
        <v>4.8E-10</v>
      </c>
      <c r="BK429" s="35">
        <v>0.52828042377999995</v>
      </c>
      <c r="BL429" s="35">
        <v>6686.7477777069998</v>
      </c>
      <c r="BM429" s="29">
        <f t="shared" si="260"/>
        <v>-3.2676200025202966E-10</v>
      </c>
      <c r="BN429" s="29">
        <f t="shared" si="261"/>
        <v>-3.2673195394629106E-10</v>
      </c>
      <c r="BO429" s="29">
        <f t="shared" si="262"/>
        <v>-3.2673195500460889E-10</v>
      </c>
      <c r="BP429" s="29">
        <f t="shared" si="263"/>
        <v>-3.2673195500457383E-10</v>
      </c>
      <c r="BR429" s="35"/>
      <c r="BS429" s="35"/>
      <c r="BT429" s="35"/>
      <c r="BZ429" s="35"/>
      <c r="CA429" s="35"/>
      <c r="CB429" s="35"/>
      <c r="CH429" s="35"/>
      <c r="CI429" s="35"/>
      <c r="CJ429" s="35"/>
      <c r="CP429" s="35"/>
      <c r="CQ429" s="35"/>
      <c r="CR429" s="35"/>
      <c r="CX429" s="35"/>
      <c r="CY429" s="35"/>
      <c r="CZ429" s="35"/>
      <c r="DF429" s="35">
        <v>5.8999999999999999E-9</v>
      </c>
      <c r="DG429" s="35">
        <v>3.8795178892300002</v>
      </c>
      <c r="DH429" s="35">
        <v>9065.5481241287998</v>
      </c>
      <c r="DI429" s="29">
        <f t="shared" si="264"/>
        <v>5.5916012405009085E-9</v>
      </c>
      <c r="DJ429" s="29">
        <f t="shared" si="265"/>
        <v>5.5918192969155014E-9</v>
      </c>
      <c r="DK429" s="29">
        <f t="shared" si="266"/>
        <v>5.5918192892365489E-9</v>
      </c>
      <c r="DL429" s="29">
        <f t="shared" si="267"/>
        <v>5.5918192892368169E-9</v>
      </c>
      <c r="DN429" s="35">
        <v>8.3999999999999999E-10</v>
      </c>
      <c r="DO429" s="35">
        <v>3.9224449344600001</v>
      </c>
      <c r="DP429" s="35">
        <v>170.67287061920001</v>
      </c>
      <c r="DQ429" s="29">
        <f t="shared" si="268"/>
        <v>7.6994202058427585E-10</v>
      </c>
      <c r="DR429" s="29">
        <f t="shared" si="269"/>
        <v>7.6994275307186619E-10</v>
      </c>
      <c r="DS429" s="29">
        <f t="shared" si="270"/>
        <v>7.6994275304606673E-10</v>
      </c>
      <c r="DT429" s="29">
        <f t="shared" si="271"/>
        <v>7.6994275304606766E-10</v>
      </c>
      <c r="DV429" s="35"/>
      <c r="DW429" s="35"/>
      <c r="DX429" s="35"/>
      <c r="ED429" s="35"/>
      <c r="EE429" s="35"/>
      <c r="EF429" s="35"/>
      <c r="EL429" s="35"/>
      <c r="EM429" s="35"/>
      <c r="EN429" s="35"/>
      <c r="ET429" s="35"/>
      <c r="EU429" s="35"/>
      <c r="EV429" s="35"/>
    </row>
    <row r="430" spans="14:152" s="29" customFormat="1" ht="13.5" x14ac:dyDescent="0.3">
      <c r="N430" s="35">
        <v>1.063E-8</v>
      </c>
      <c r="O430" s="35">
        <v>1.93321644244</v>
      </c>
      <c r="P430" s="35">
        <v>87.308204539810006</v>
      </c>
      <c r="Q430" s="29">
        <f t="shared" si="252"/>
        <v>-1.0397189329437035E-8</v>
      </c>
      <c r="R430" s="29">
        <f t="shared" si="253"/>
        <v>-1.0397191798026746E-8</v>
      </c>
      <c r="S430" s="29">
        <f t="shared" si="254"/>
        <v>-1.0397191797939798E-8</v>
      </c>
      <c r="T430" s="29">
        <f t="shared" si="255"/>
        <v>-1.0397191797939803E-8</v>
      </c>
      <c r="V430" s="35">
        <v>1.21E-9</v>
      </c>
      <c r="W430" s="35">
        <v>6.1692263843399999</v>
      </c>
      <c r="X430" s="35">
        <v>20206.141196330998</v>
      </c>
      <c r="Y430" s="29">
        <f t="shared" si="256"/>
        <v>2.6920364474702988E-10</v>
      </c>
      <c r="Z430" s="29">
        <f t="shared" si="257"/>
        <v>2.695082485509039E-10</v>
      </c>
      <c r="AA430" s="29">
        <f t="shared" si="258"/>
        <v>2.6950823782260322E-10</v>
      </c>
      <c r="AB430" s="29">
        <f t="shared" si="259"/>
        <v>2.6950823782293849E-10</v>
      </c>
      <c r="AD430" s="35"/>
      <c r="AE430" s="35"/>
      <c r="AF430" s="35"/>
      <c r="AL430" s="35"/>
      <c r="AM430" s="35"/>
      <c r="AN430" s="35"/>
      <c r="AT430" s="35"/>
      <c r="AU430" s="35"/>
      <c r="AV430" s="35"/>
      <c r="BB430" s="35"/>
      <c r="BC430" s="35"/>
      <c r="BD430" s="35"/>
      <c r="BJ430" s="35">
        <v>4.2E-10</v>
      </c>
      <c r="BK430" s="35">
        <v>4.3034755349299996</v>
      </c>
      <c r="BL430" s="35">
        <v>9065.5481241287998</v>
      </c>
      <c r="BM430" s="29">
        <f t="shared" si="260"/>
        <v>3.0767770991242256E-10</v>
      </c>
      <c r="BN430" s="29">
        <f t="shared" si="261"/>
        <v>3.0771082854868203E-10</v>
      </c>
      <c r="BO430" s="29">
        <f t="shared" si="262"/>
        <v>3.0771082738226674E-10</v>
      </c>
      <c r="BP430" s="29">
        <f t="shared" si="263"/>
        <v>3.0771082738230743E-10</v>
      </c>
      <c r="BR430" s="35"/>
      <c r="BS430" s="35"/>
      <c r="BT430" s="35"/>
      <c r="BZ430" s="35"/>
      <c r="CA430" s="35"/>
      <c r="CB430" s="35"/>
      <c r="CH430" s="35"/>
      <c r="CI430" s="35"/>
      <c r="CJ430" s="35"/>
      <c r="CP430" s="35"/>
      <c r="CQ430" s="35"/>
      <c r="CR430" s="35"/>
      <c r="CX430" s="35"/>
      <c r="CY430" s="35"/>
      <c r="CZ430" s="35"/>
      <c r="DF430" s="35">
        <v>5.0899999999999996E-9</v>
      </c>
      <c r="DG430" s="35">
        <v>2.59333214746</v>
      </c>
      <c r="DH430" s="35">
        <v>3877.4169387952002</v>
      </c>
      <c r="DI430" s="29">
        <f t="shared" si="264"/>
        <v>-4.6812076547091408E-9</v>
      </c>
      <c r="DJ430" s="29">
        <f t="shared" si="265"/>
        <v>-4.6811086180126525E-9</v>
      </c>
      <c r="DK430" s="29">
        <f t="shared" si="266"/>
        <v>-4.6811086215010799E-9</v>
      </c>
      <c r="DL430" s="29">
        <f t="shared" si="267"/>
        <v>-4.6811086215009666E-9</v>
      </c>
      <c r="DN430" s="35">
        <v>9.5999999999999999E-10</v>
      </c>
      <c r="DO430" s="35">
        <v>5.4920583248900003</v>
      </c>
      <c r="DP430" s="35">
        <v>3427.9206312396</v>
      </c>
      <c r="DQ430" s="29">
        <f t="shared" si="268"/>
        <v>-8.9218421074417811E-11</v>
      </c>
      <c r="DR430" s="29">
        <f t="shared" si="269"/>
        <v>-8.9260292754024201E-11</v>
      </c>
      <c r="DS430" s="29">
        <f t="shared" si="270"/>
        <v>-8.9260291279248979E-11</v>
      </c>
      <c r="DT430" s="29">
        <f t="shared" si="271"/>
        <v>-8.9260291279289731E-11</v>
      </c>
      <c r="DV430" s="35"/>
      <c r="DW430" s="35"/>
      <c r="DX430" s="35"/>
      <c r="ED430" s="35"/>
      <c r="EE430" s="35"/>
      <c r="EF430" s="35"/>
      <c r="EL430" s="35"/>
      <c r="EM430" s="35"/>
      <c r="EN430" s="35"/>
      <c r="ET430" s="35"/>
      <c r="EU430" s="35"/>
      <c r="EV430" s="35"/>
    </row>
    <row r="431" spans="14:152" s="29" customFormat="1" ht="13.5" x14ac:dyDescent="0.3">
      <c r="N431" s="35">
        <v>9.4500000000000002E-9</v>
      </c>
      <c r="O431" s="35">
        <v>5.1039381768799998</v>
      </c>
      <c r="P431" s="35">
        <v>8013.2797409404002</v>
      </c>
      <c r="Q431" s="29">
        <f t="shared" si="252"/>
        <v>-9.3196195026481736E-9</v>
      </c>
      <c r="R431" s="29">
        <f t="shared" si="253"/>
        <v>-9.3197796481711634E-9</v>
      </c>
      <c r="S431" s="29">
        <f t="shared" si="254"/>
        <v>-9.3197796425323492E-9</v>
      </c>
      <c r="T431" s="29">
        <f t="shared" si="255"/>
        <v>-9.3197796425325279E-9</v>
      </c>
      <c r="V431" s="35">
        <v>1.2199999999999999E-9</v>
      </c>
      <c r="W431" s="35">
        <v>5.79901866314</v>
      </c>
      <c r="X431" s="35">
        <v>1854.6323056346</v>
      </c>
      <c r="Y431" s="29">
        <f t="shared" si="256"/>
        <v>-2.5020659703125143E-10</v>
      </c>
      <c r="Z431" s="29">
        <f t="shared" si="257"/>
        <v>-2.5023489716452778E-10</v>
      </c>
      <c r="AA431" s="29">
        <f t="shared" si="258"/>
        <v>-2.5023489616775632E-10</v>
      </c>
      <c r="AB431" s="29">
        <f t="shared" si="259"/>
        <v>-2.5023489616778181E-10</v>
      </c>
      <c r="AD431" s="35"/>
      <c r="AE431" s="35"/>
      <c r="AF431" s="35"/>
      <c r="AL431" s="35"/>
      <c r="AM431" s="35"/>
      <c r="AN431" s="35"/>
      <c r="AT431" s="35"/>
      <c r="AU431" s="35"/>
      <c r="AV431" s="35"/>
      <c r="BB431" s="35"/>
      <c r="BC431" s="35"/>
      <c r="BD431" s="35"/>
      <c r="BJ431" s="35">
        <v>4.2E-10</v>
      </c>
      <c r="BK431" s="35">
        <v>5.7196455067300001</v>
      </c>
      <c r="BL431" s="35">
        <v>7203.8022714934004</v>
      </c>
      <c r="BM431" s="29">
        <f t="shared" si="260"/>
        <v>-4.1154977867400471E-10</v>
      </c>
      <c r="BN431" s="29">
        <f t="shared" si="261"/>
        <v>-4.1155749383048235E-10</v>
      </c>
      <c r="BO431" s="29">
        <f t="shared" si="262"/>
        <v>-4.1155749355880532E-10</v>
      </c>
      <c r="BP431" s="29">
        <f t="shared" si="263"/>
        <v>-4.1155749355881364E-10</v>
      </c>
      <c r="BR431" s="35"/>
      <c r="BS431" s="35"/>
      <c r="BT431" s="35"/>
      <c r="BZ431" s="35"/>
      <c r="CA431" s="35"/>
      <c r="CB431" s="35"/>
      <c r="CH431" s="35"/>
      <c r="CI431" s="35"/>
      <c r="CJ431" s="35"/>
      <c r="CP431" s="35"/>
      <c r="CQ431" s="35"/>
      <c r="CR431" s="35"/>
      <c r="CX431" s="35"/>
      <c r="CY431" s="35"/>
      <c r="CZ431" s="35"/>
      <c r="DF431" s="35">
        <v>4.8600000000000002E-9</v>
      </c>
      <c r="DG431" s="35">
        <v>4.0111386437699998</v>
      </c>
      <c r="DH431" s="35">
        <v>23937.856389740999</v>
      </c>
      <c r="DI431" s="29">
        <f t="shared" si="264"/>
        <v>-4.8315707405608604E-9</v>
      </c>
      <c r="DJ431" s="29">
        <f t="shared" si="265"/>
        <v>-4.8317310858423416E-9</v>
      </c>
      <c r="DK431" s="29">
        <f t="shared" si="266"/>
        <v>-4.8317310802026895E-9</v>
      </c>
      <c r="DL431" s="29">
        <f t="shared" si="267"/>
        <v>-4.8317310802028682E-9</v>
      </c>
      <c r="DN431" s="35">
        <v>1.0600000000000001E-9</v>
      </c>
      <c r="DO431" s="35">
        <v>1.61703818023</v>
      </c>
      <c r="DP431" s="35">
        <v>3774.3241645766002</v>
      </c>
      <c r="DQ431" s="29">
        <f t="shared" si="268"/>
        <v>1.0559574272465776E-9</v>
      </c>
      <c r="DR431" s="29">
        <f t="shared" si="269"/>
        <v>1.0559618869392116E-9</v>
      </c>
      <c r="DS431" s="29">
        <f t="shared" si="270"/>
        <v>1.0559618867821778E-9</v>
      </c>
      <c r="DT431" s="29">
        <f t="shared" si="271"/>
        <v>1.0559618867821825E-9</v>
      </c>
      <c r="DV431" s="35"/>
      <c r="DW431" s="35"/>
      <c r="DX431" s="35"/>
      <c r="ED431" s="35"/>
      <c r="EE431" s="35"/>
      <c r="EF431" s="35"/>
      <c r="EL431" s="35"/>
      <c r="EM431" s="35"/>
      <c r="EN431" s="35"/>
      <c r="ET431" s="35"/>
      <c r="EU431" s="35"/>
      <c r="EV431" s="35"/>
    </row>
    <row r="432" spans="14:152" s="29" customFormat="1" ht="13.5" x14ac:dyDescent="0.3">
      <c r="N432" s="35">
        <v>9.5700000000000007E-9</v>
      </c>
      <c r="O432" s="35">
        <v>4.4142175235999996</v>
      </c>
      <c r="P432" s="35">
        <v>433.71173787679999</v>
      </c>
      <c r="Q432" s="29">
        <f t="shared" si="252"/>
        <v>4.2738095961957422E-9</v>
      </c>
      <c r="R432" s="29">
        <f t="shared" si="253"/>
        <v>4.2737621376612994E-9</v>
      </c>
      <c r="S432" s="29">
        <f t="shared" si="254"/>
        <v>4.2737621393328635E-9</v>
      </c>
      <c r="T432" s="29">
        <f t="shared" si="255"/>
        <v>4.2737621393328023E-9</v>
      </c>
      <c r="V432" s="35">
        <v>1.33E-9</v>
      </c>
      <c r="W432" s="35">
        <v>0.50941998058000004</v>
      </c>
      <c r="X432" s="35">
        <v>3274.1250177853999</v>
      </c>
      <c r="Y432" s="29">
        <f t="shared" si="256"/>
        <v>-1.2780783723878045E-9</v>
      </c>
      <c r="Z432" s="29">
        <f t="shared" si="257"/>
        <v>-1.2780937681470699E-9</v>
      </c>
      <c r="AA432" s="29">
        <f t="shared" si="258"/>
        <v>-1.2780937676048486E-9</v>
      </c>
      <c r="AB432" s="29">
        <f t="shared" si="259"/>
        <v>-1.2780937676048643E-9</v>
      </c>
      <c r="AD432" s="35"/>
      <c r="AE432" s="35"/>
      <c r="AF432" s="35"/>
      <c r="AL432" s="35"/>
      <c r="AM432" s="35"/>
      <c r="AN432" s="35"/>
      <c r="AT432" s="35"/>
      <c r="AU432" s="35"/>
      <c r="AV432" s="35"/>
      <c r="BB432" s="35"/>
      <c r="BC432" s="35"/>
      <c r="BD432" s="35"/>
      <c r="BJ432" s="35">
        <v>4.0999999999999998E-10</v>
      </c>
      <c r="BK432" s="35">
        <v>0.98427208930999999</v>
      </c>
      <c r="BL432" s="35">
        <v>20426.571092422</v>
      </c>
      <c r="BM432" s="29">
        <f t="shared" si="260"/>
        <v>3.9639655994074655E-10</v>
      </c>
      <c r="BN432" s="29">
        <f t="shared" si="261"/>
        <v>3.9636920652356921E-10</v>
      </c>
      <c r="BO432" s="29">
        <f t="shared" si="262"/>
        <v>3.9636920748747197E-10</v>
      </c>
      <c r="BP432" s="29">
        <f t="shared" si="263"/>
        <v>3.9636920748744214E-10</v>
      </c>
      <c r="BR432" s="35"/>
      <c r="BS432" s="35"/>
      <c r="BT432" s="35"/>
      <c r="BZ432" s="35"/>
      <c r="CA432" s="35"/>
      <c r="CB432" s="35"/>
      <c r="CH432" s="35"/>
      <c r="CI432" s="35"/>
      <c r="CJ432" s="35"/>
      <c r="CP432" s="35"/>
      <c r="CQ432" s="35"/>
      <c r="CR432" s="35"/>
      <c r="CX432" s="35"/>
      <c r="CY432" s="35"/>
      <c r="CZ432" s="35"/>
      <c r="DF432" s="35">
        <v>5.4100000000000001E-9</v>
      </c>
      <c r="DG432" s="35">
        <v>1.55072392536</v>
      </c>
      <c r="DH432" s="35">
        <v>2221.8566345969998</v>
      </c>
      <c r="DI432" s="29">
        <f t="shared" si="264"/>
        <v>5.3998635020594885E-9</v>
      </c>
      <c r="DJ432" s="29">
        <f t="shared" si="265"/>
        <v>5.3998541010689773E-9</v>
      </c>
      <c r="DK432" s="29">
        <f t="shared" si="266"/>
        <v>5.3998541014001705E-9</v>
      </c>
      <c r="DL432" s="29">
        <f t="shared" si="267"/>
        <v>5.3998541014001605E-9</v>
      </c>
      <c r="DN432" s="35">
        <v>1.01E-9</v>
      </c>
      <c r="DO432" s="35">
        <v>6.1853511991400003</v>
      </c>
      <c r="DP432" s="35">
        <v>5511.6366019910001</v>
      </c>
      <c r="DQ432" s="29">
        <f t="shared" si="268"/>
        <v>1.1468975566137062E-10</v>
      </c>
      <c r="DR432" s="29">
        <f t="shared" si="269"/>
        <v>1.1476043376948982E-10</v>
      </c>
      <c r="DS432" s="29">
        <f t="shared" si="270"/>
        <v>1.1476043128011977E-10</v>
      </c>
      <c r="DT432" s="29">
        <f t="shared" si="271"/>
        <v>1.1476043128019105E-10</v>
      </c>
      <c r="DV432" s="35"/>
      <c r="DW432" s="35"/>
      <c r="DX432" s="35"/>
      <c r="ED432" s="35"/>
      <c r="EE432" s="35"/>
      <c r="EF432" s="35"/>
      <c r="EL432" s="35"/>
      <c r="EM432" s="35"/>
      <c r="EN432" s="35"/>
      <c r="ET432" s="35"/>
      <c r="EU432" s="35"/>
      <c r="EV432" s="35"/>
    </row>
    <row r="433" spans="14:152" s="29" customFormat="1" ht="13.5" x14ac:dyDescent="0.3">
      <c r="N433" s="35">
        <v>9.2099999999999994E-9</v>
      </c>
      <c r="O433" s="35">
        <v>1.7102116646100001</v>
      </c>
      <c r="P433" s="35">
        <v>2067.9314010725998</v>
      </c>
      <c r="Q433" s="29">
        <f t="shared" si="252"/>
        <v>-6.8024259273365793E-9</v>
      </c>
      <c r="R433" s="29">
        <f t="shared" si="253"/>
        <v>-6.8025900056484142E-9</v>
      </c>
      <c r="S433" s="29">
        <f t="shared" si="254"/>
        <v>-6.8025899998693962E-9</v>
      </c>
      <c r="T433" s="29">
        <f t="shared" si="255"/>
        <v>-6.8025899998695732E-9</v>
      </c>
      <c r="V433" s="35">
        <v>1.51E-9</v>
      </c>
      <c r="W433" s="35">
        <v>1.6134280787899999</v>
      </c>
      <c r="X433" s="35">
        <v>1107.1388056848</v>
      </c>
      <c r="Y433" s="29">
        <f t="shared" si="256"/>
        <v>1.109055991377898E-9</v>
      </c>
      <c r="Z433" s="29">
        <f t="shared" si="257"/>
        <v>1.1090704896399807E-9</v>
      </c>
      <c r="AA433" s="29">
        <f t="shared" si="258"/>
        <v>1.1090704891293307E-9</v>
      </c>
      <c r="AB433" s="29">
        <f t="shared" si="259"/>
        <v>1.1090704891293489E-9</v>
      </c>
      <c r="AD433" s="35"/>
      <c r="AE433" s="35"/>
      <c r="AF433" s="35"/>
      <c r="AL433" s="35"/>
      <c r="AM433" s="35"/>
      <c r="AN433" s="35"/>
      <c r="AT433" s="35"/>
      <c r="AU433" s="35"/>
      <c r="AV433" s="35"/>
      <c r="BB433" s="35"/>
      <c r="BC433" s="35"/>
      <c r="BD433" s="35"/>
      <c r="BJ433" s="35">
        <v>5.1E-10</v>
      </c>
      <c r="BK433" s="35">
        <v>3.5433541369900001</v>
      </c>
      <c r="BL433" s="35">
        <v>20597.243963041201</v>
      </c>
      <c r="BM433" s="29">
        <f t="shared" si="260"/>
        <v>1.7986289790533938E-10</v>
      </c>
      <c r="BN433" s="29">
        <f t="shared" si="261"/>
        <v>1.7973727693229704E-10</v>
      </c>
      <c r="BO433" s="29">
        <f t="shared" si="262"/>
        <v>1.7973728135705788E-10</v>
      </c>
      <c r="BP433" s="29">
        <f t="shared" si="263"/>
        <v>1.7973728135692222E-10</v>
      </c>
      <c r="BR433" s="35"/>
      <c r="BS433" s="35"/>
      <c r="BT433" s="35"/>
      <c r="BZ433" s="35"/>
      <c r="CA433" s="35"/>
      <c r="CB433" s="35"/>
      <c r="CH433" s="35"/>
      <c r="CI433" s="35"/>
      <c r="CJ433" s="35"/>
      <c r="CP433" s="35"/>
      <c r="CQ433" s="35"/>
      <c r="CR433" s="35"/>
      <c r="CX433" s="35"/>
      <c r="CY433" s="35"/>
      <c r="CZ433" s="35"/>
      <c r="DF433" s="35">
        <v>4.8200000000000003E-9</v>
      </c>
      <c r="DG433" s="35">
        <v>2.00643783E-3</v>
      </c>
      <c r="DH433" s="35">
        <v>10235.1363755374</v>
      </c>
      <c r="DI433" s="29">
        <f t="shared" si="264"/>
        <v>-4.6525150520179349E-9</v>
      </c>
      <c r="DJ433" s="29">
        <f t="shared" si="265"/>
        <v>-4.6523502653714138E-9</v>
      </c>
      <c r="DK433" s="29">
        <f t="shared" si="266"/>
        <v>-4.6523502711768395E-9</v>
      </c>
      <c r="DL433" s="29">
        <f t="shared" si="267"/>
        <v>-4.6523502711766608E-9</v>
      </c>
      <c r="DN433" s="35">
        <v>8.0999999999999999E-10</v>
      </c>
      <c r="DO433" s="35">
        <v>3.1656224113200002</v>
      </c>
      <c r="DP433" s="35">
        <v>52175.806283148399</v>
      </c>
      <c r="DQ433" s="29">
        <f t="shared" si="268"/>
        <v>-5.8037888268879358E-10</v>
      </c>
      <c r="DR433" s="29">
        <f t="shared" si="269"/>
        <v>-5.8000201121430871E-10</v>
      </c>
      <c r="DS433" s="29">
        <f t="shared" si="270"/>
        <v>-5.8000202449281637E-10</v>
      </c>
      <c r="DT433" s="29">
        <f t="shared" si="271"/>
        <v>-5.8000202449236638E-10</v>
      </c>
      <c r="DV433" s="35"/>
      <c r="DW433" s="35"/>
      <c r="DX433" s="35"/>
      <c r="ED433" s="35"/>
      <c r="EE433" s="35"/>
      <c r="EF433" s="35"/>
      <c r="EL433" s="35"/>
      <c r="EM433" s="35"/>
      <c r="EN433" s="35"/>
      <c r="ET433" s="35"/>
      <c r="EU433" s="35"/>
      <c r="EV433" s="35"/>
    </row>
    <row r="434" spans="14:152" s="29" customFormat="1" ht="13.5" x14ac:dyDescent="0.3">
      <c r="N434" s="35">
        <v>9.1000000000000004E-9</v>
      </c>
      <c r="O434" s="35">
        <v>1.9156288934700001</v>
      </c>
      <c r="P434" s="35">
        <v>401.67212175719999</v>
      </c>
      <c r="Q434" s="29">
        <f t="shared" si="252"/>
        <v>-5.0292912928617201E-9</v>
      </c>
      <c r="R434" s="29">
        <f t="shared" si="253"/>
        <v>-5.0292523641013682E-9</v>
      </c>
      <c r="S434" s="29">
        <f t="shared" si="254"/>
        <v>-5.029252365472492E-9</v>
      </c>
      <c r="T434" s="29">
        <f t="shared" si="255"/>
        <v>-5.0292523654724647E-9</v>
      </c>
      <c r="V434" s="35">
        <v>1.6500000000000001E-9</v>
      </c>
      <c r="W434" s="35">
        <v>2.0279517758600001</v>
      </c>
      <c r="X434" s="35">
        <v>290.48547946960002</v>
      </c>
      <c r="Y434" s="29">
        <f t="shared" si="256"/>
        <v>1.4764288776751028E-9</v>
      </c>
      <c r="Z434" s="29">
        <f t="shared" si="257"/>
        <v>1.4764316122433552E-9</v>
      </c>
      <c r="AA434" s="29">
        <f t="shared" si="258"/>
        <v>1.4764316121470399E-9</v>
      </c>
      <c r="AB434" s="29">
        <f t="shared" si="259"/>
        <v>1.4764316121470432E-9</v>
      </c>
      <c r="AD434" s="35"/>
      <c r="AE434" s="35"/>
      <c r="AF434" s="35"/>
      <c r="AL434" s="35"/>
      <c r="AM434" s="35"/>
      <c r="AN434" s="35"/>
      <c r="AT434" s="35"/>
      <c r="AU434" s="35"/>
      <c r="AV434" s="35"/>
      <c r="BB434" s="35"/>
      <c r="BC434" s="35"/>
      <c r="BD434" s="35"/>
      <c r="BJ434" s="35">
        <v>4.0999999999999998E-10</v>
      </c>
      <c r="BK434" s="35">
        <v>0.21219617682</v>
      </c>
      <c r="BL434" s="35">
        <v>7314.0085927128002</v>
      </c>
      <c r="BM434" s="29">
        <f t="shared" si="260"/>
        <v>3.8151378676463729E-10</v>
      </c>
      <c r="BN434" s="29">
        <f t="shared" si="261"/>
        <v>3.8149975033752671E-10</v>
      </c>
      <c r="BO434" s="29">
        <f t="shared" si="262"/>
        <v>3.8149975083196869E-10</v>
      </c>
      <c r="BP434" s="29">
        <f t="shared" si="263"/>
        <v>3.8149975083195375E-10</v>
      </c>
      <c r="BR434" s="35"/>
      <c r="BS434" s="35"/>
      <c r="BT434" s="35"/>
      <c r="BZ434" s="35"/>
      <c r="CA434" s="35"/>
      <c r="CB434" s="35"/>
      <c r="CH434" s="35"/>
      <c r="CI434" s="35"/>
      <c r="CJ434" s="35"/>
      <c r="CP434" s="35"/>
      <c r="CQ434" s="35"/>
      <c r="CR434" s="35"/>
      <c r="CX434" s="35"/>
      <c r="CY434" s="35"/>
      <c r="CZ434" s="35"/>
      <c r="DF434" s="35">
        <v>4.7399999999999998E-9</v>
      </c>
      <c r="DG434" s="35">
        <v>4.1450380537799996</v>
      </c>
      <c r="DH434" s="35">
        <v>3113.1362939107998</v>
      </c>
      <c r="DI434" s="29">
        <f t="shared" si="264"/>
        <v>-1.2624768487492307E-9</v>
      </c>
      <c r="DJ434" s="29">
        <f t="shared" si="265"/>
        <v>-1.2626586090160266E-9</v>
      </c>
      <c r="DK434" s="29">
        <f t="shared" si="266"/>
        <v>-1.2626586026141716E-9</v>
      </c>
      <c r="DL434" s="29">
        <f t="shared" si="267"/>
        <v>-1.2626586026143666E-9</v>
      </c>
      <c r="DN434" s="35">
        <v>9.2999999999999999E-10</v>
      </c>
      <c r="DO434" s="35">
        <v>5.15512549422</v>
      </c>
      <c r="DP434" s="35">
        <v>3451.7990689874</v>
      </c>
      <c r="DQ434" s="29">
        <f t="shared" si="268"/>
        <v>-3.920824578617329E-11</v>
      </c>
      <c r="DR434" s="29">
        <f t="shared" si="269"/>
        <v>-3.9249232650062757E-11</v>
      </c>
      <c r="DS434" s="29">
        <f t="shared" si="270"/>
        <v>-3.9249231206447681E-11</v>
      </c>
      <c r="DT434" s="29">
        <f t="shared" si="271"/>
        <v>-3.9249231206493887E-11</v>
      </c>
      <c r="DV434" s="35"/>
      <c r="DW434" s="35"/>
      <c r="DX434" s="35"/>
      <c r="ED434" s="35"/>
      <c r="EE434" s="35"/>
      <c r="EF434" s="35"/>
      <c r="EL434" s="35"/>
      <c r="EM434" s="35"/>
      <c r="EN434" s="35"/>
      <c r="ET434" s="35"/>
      <c r="EU434" s="35"/>
      <c r="EV434" s="35"/>
    </row>
    <row r="435" spans="14:152" s="29" customFormat="1" ht="13.5" x14ac:dyDescent="0.3">
      <c r="N435" s="35">
        <v>9.3100000000000003E-9</v>
      </c>
      <c r="O435" s="35">
        <v>4.6132778937300003</v>
      </c>
      <c r="P435" s="35">
        <v>5415.6573747732</v>
      </c>
      <c r="Q435" s="29">
        <f t="shared" si="252"/>
        <v>-9.5876240194018195E-10</v>
      </c>
      <c r="R435" s="29">
        <f t="shared" si="253"/>
        <v>-9.5940329717011176E-10</v>
      </c>
      <c r="S435" s="29">
        <f t="shared" si="254"/>
        <v>-9.5940327459685722E-10</v>
      </c>
      <c r="T435" s="29">
        <f t="shared" si="255"/>
        <v>-9.5940327459751524E-10</v>
      </c>
      <c r="V435" s="35">
        <v>1.25E-9</v>
      </c>
      <c r="W435" s="35">
        <v>0.52719797618999997</v>
      </c>
      <c r="X435" s="35">
        <v>2604.735913168</v>
      </c>
      <c r="Y435" s="29">
        <f t="shared" si="256"/>
        <v>5.1146375282625175E-10</v>
      </c>
      <c r="Z435" s="29">
        <f t="shared" si="257"/>
        <v>5.1142578701848551E-10</v>
      </c>
      <c r="AA435" s="29">
        <f t="shared" si="258"/>
        <v>5.1142578835570714E-10</v>
      </c>
      <c r="AB435" s="29">
        <f t="shared" si="259"/>
        <v>5.1142578835566671E-10</v>
      </c>
      <c r="AD435" s="35"/>
      <c r="AE435" s="35"/>
      <c r="AF435" s="35"/>
      <c r="AL435" s="35"/>
      <c r="AM435" s="35"/>
      <c r="AN435" s="35"/>
      <c r="AT435" s="35"/>
      <c r="AU435" s="35"/>
      <c r="AV435" s="35"/>
      <c r="BB435" s="35"/>
      <c r="BC435" s="35"/>
      <c r="BD435" s="35"/>
      <c r="BJ435" s="35">
        <v>3.7999999999999998E-10</v>
      </c>
      <c r="BK435" s="35">
        <v>2.5307498101100001</v>
      </c>
      <c r="BL435" s="35">
        <v>13207.029307364999</v>
      </c>
      <c r="BM435" s="29">
        <f t="shared" si="260"/>
        <v>-3.6643039649874136E-10</v>
      </c>
      <c r="BN435" s="29">
        <f t="shared" si="261"/>
        <v>-3.6644737709209652E-10</v>
      </c>
      <c r="BO435" s="29">
        <f t="shared" si="262"/>
        <v>-3.6644737649419776E-10</v>
      </c>
      <c r="BP435" s="29">
        <f t="shared" si="263"/>
        <v>-3.6644737649421777E-10</v>
      </c>
      <c r="BR435" s="35"/>
      <c r="BS435" s="35"/>
      <c r="BT435" s="35"/>
      <c r="BZ435" s="35"/>
      <c r="CA435" s="35"/>
      <c r="CB435" s="35"/>
      <c r="CH435" s="35"/>
      <c r="CI435" s="35"/>
      <c r="CJ435" s="35"/>
      <c r="CP435" s="35"/>
      <c r="CQ435" s="35"/>
      <c r="CR435" s="35"/>
      <c r="CX435" s="35"/>
      <c r="CY435" s="35"/>
      <c r="CZ435" s="35"/>
      <c r="DF435" s="35">
        <v>5.2300000000000003E-9</v>
      </c>
      <c r="DG435" s="35">
        <v>2.8917116272599999</v>
      </c>
      <c r="DH435" s="35">
        <v>6040.3472460173998</v>
      </c>
      <c r="DI435" s="29">
        <f t="shared" si="264"/>
        <v>4.6689628737680961E-9</v>
      </c>
      <c r="DJ435" s="29">
        <f t="shared" si="265"/>
        <v>4.6691447694069353E-9</v>
      </c>
      <c r="DK435" s="29">
        <f t="shared" si="266"/>
        <v>4.6691447630007722E-9</v>
      </c>
      <c r="DL435" s="29">
        <f t="shared" si="267"/>
        <v>4.6691447630009732E-9</v>
      </c>
      <c r="DN435" s="35">
        <v>1.08E-9</v>
      </c>
      <c r="DO435" s="35">
        <v>0.33314004399000002</v>
      </c>
      <c r="DP435" s="35">
        <v>6709.6740408674004</v>
      </c>
      <c r="DQ435" s="29">
        <f t="shared" si="268"/>
        <v>-8.6317119973937017E-10</v>
      </c>
      <c r="DR435" s="29">
        <f t="shared" si="269"/>
        <v>-8.6311553974745018E-10</v>
      </c>
      <c r="DS435" s="29">
        <f t="shared" si="270"/>
        <v>-8.6311554170798869E-10</v>
      </c>
      <c r="DT435" s="29">
        <f t="shared" si="271"/>
        <v>-8.6311554170793327E-10</v>
      </c>
      <c r="DV435" s="35"/>
      <c r="DW435" s="35"/>
      <c r="DX435" s="35"/>
      <c r="ED435" s="35"/>
      <c r="EE435" s="35"/>
      <c r="EF435" s="35"/>
      <c r="EL435" s="35"/>
      <c r="EM435" s="35"/>
      <c r="EN435" s="35"/>
      <c r="ET435" s="35"/>
      <c r="EU435" s="35"/>
      <c r="EV435" s="35"/>
    </row>
    <row r="436" spans="14:152" s="29" customFormat="1" ht="13.5" x14ac:dyDescent="0.3">
      <c r="N436" s="35">
        <v>1.0330000000000001E-8</v>
      </c>
      <c r="O436" s="35">
        <v>3.9851263108900001</v>
      </c>
      <c r="P436" s="35">
        <v>10596.1820784342</v>
      </c>
      <c r="Q436" s="29">
        <f t="shared" si="252"/>
        <v>1.0201298973473956E-8</v>
      </c>
      <c r="R436" s="29">
        <f t="shared" si="253"/>
        <v>1.0201518995928286E-8</v>
      </c>
      <c r="S436" s="29">
        <f t="shared" si="254"/>
        <v>1.0201518988182059E-8</v>
      </c>
      <c r="T436" s="29">
        <f t="shared" si="255"/>
        <v>1.0201518988182289E-8</v>
      </c>
      <c r="V436" s="35">
        <v>1.44E-9</v>
      </c>
      <c r="W436" s="35">
        <v>5.6852678243400003</v>
      </c>
      <c r="X436" s="35">
        <v>8827.3902698748007</v>
      </c>
      <c r="Y436" s="29">
        <f t="shared" si="256"/>
        <v>-2.3912803302131058E-10</v>
      </c>
      <c r="Z436" s="29">
        <f t="shared" si="257"/>
        <v>-2.3928821785825242E-10</v>
      </c>
      <c r="AA436" s="29">
        <f t="shared" si="258"/>
        <v>-2.3928821221637249E-10</v>
      </c>
      <c r="AB436" s="29">
        <f t="shared" si="259"/>
        <v>-2.392882122165339E-10</v>
      </c>
      <c r="AD436" s="35"/>
      <c r="AE436" s="35"/>
      <c r="AF436" s="35"/>
      <c r="AL436" s="35"/>
      <c r="AM436" s="35"/>
      <c r="AN436" s="35"/>
      <c r="AT436" s="35"/>
      <c r="AU436" s="35"/>
      <c r="AV436" s="35"/>
      <c r="BB436" s="35"/>
      <c r="BC436" s="35"/>
      <c r="BD436" s="35"/>
      <c r="BJ436" s="35">
        <v>3.9E-10</v>
      </c>
      <c r="BK436" s="35">
        <v>5.15577369902</v>
      </c>
      <c r="BL436" s="35">
        <v>6670.5881880498</v>
      </c>
      <c r="BM436" s="29">
        <f t="shared" si="260"/>
        <v>3.5899568776442862E-10</v>
      </c>
      <c r="BN436" s="29">
        <f t="shared" si="261"/>
        <v>3.5900867671822476E-10</v>
      </c>
      <c r="BO436" s="29">
        <f t="shared" si="262"/>
        <v>3.590086762607807E-10</v>
      </c>
      <c r="BP436" s="29">
        <f t="shared" si="263"/>
        <v>3.5900867626079585E-10</v>
      </c>
      <c r="BR436" s="35"/>
      <c r="BS436" s="35"/>
      <c r="BT436" s="35"/>
      <c r="BZ436" s="35"/>
      <c r="CA436" s="35"/>
      <c r="CB436" s="35"/>
      <c r="CH436" s="35"/>
      <c r="CI436" s="35"/>
      <c r="CJ436" s="35"/>
      <c r="CP436" s="35"/>
      <c r="CQ436" s="35"/>
      <c r="CR436" s="35"/>
      <c r="CX436" s="35"/>
      <c r="CY436" s="35"/>
      <c r="CZ436" s="35"/>
      <c r="DF436" s="35">
        <v>4.5800000000000003E-9</v>
      </c>
      <c r="DG436" s="35">
        <v>4.0813143284400004</v>
      </c>
      <c r="DH436" s="35">
        <v>1162.4747044077999</v>
      </c>
      <c r="DI436" s="29">
        <f t="shared" si="264"/>
        <v>-2.5854502939376997E-9</v>
      </c>
      <c r="DJ436" s="29">
        <f t="shared" si="265"/>
        <v>-2.5855064541089235E-9</v>
      </c>
      <c r="DK436" s="29">
        <f t="shared" si="266"/>
        <v>-2.5855064521308845E-9</v>
      </c>
      <c r="DL436" s="29">
        <f t="shared" si="267"/>
        <v>-2.5855064521309515E-9</v>
      </c>
      <c r="DN436" s="35">
        <v>7.7999999999999999E-10</v>
      </c>
      <c r="DO436" s="35">
        <v>2.3808020814200002</v>
      </c>
      <c r="DP436" s="35">
        <v>13553.8979729108</v>
      </c>
      <c r="DQ436" s="29">
        <f t="shared" si="268"/>
        <v>-6.724828677747881E-10</v>
      </c>
      <c r="DR436" s="29">
        <f t="shared" si="269"/>
        <v>-6.7241440957145391E-10</v>
      </c>
      <c r="DS436" s="29">
        <f t="shared" si="270"/>
        <v>-6.7241441198300986E-10</v>
      </c>
      <c r="DT436" s="29">
        <f t="shared" si="271"/>
        <v>-6.7241441198293118E-10</v>
      </c>
      <c r="DV436" s="35"/>
      <c r="DW436" s="35"/>
      <c r="DX436" s="35"/>
      <c r="ED436" s="35"/>
      <c r="EE436" s="35"/>
      <c r="EF436" s="35"/>
      <c r="EL436" s="35"/>
      <c r="EM436" s="35"/>
      <c r="EN436" s="35"/>
      <c r="ET436" s="35"/>
      <c r="EU436" s="35"/>
      <c r="EV436" s="35"/>
    </row>
    <row r="437" spans="14:152" s="29" customFormat="1" ht="13.5" x14ac:dyDescent="0.3">
      <c r="N437" s="35">
        <v>9.0799999999999993E-9</v>
      </c>
      <c r="O437" s="35">
        <v>5.3054921698799999</v>
      </c>
      <c r="P437" s="35">
        <v>7107.8230442756003</v>
      </c>
      <c r="Q437" s="29">
        <f t="shared" si="252"/>
        <v>1.8155446320107227E-9</v>
      </c>
      <c r="R437" s="29">
        <f t="shared" si="253"/>
        <v>1.8163527253474478E-9</v>
      </c>
      <c r="S437" s="29">
        <f t="shared" si="254"/>
        <v>1.8163526968854268E-9</v>
      </c>
      <c r="T437" s="29">
        <f t="shared" si="255"/>
        <v>1.8163526968863119E-9</v>
      </c>
      <c r="V437" s="35">
        <v>1.26E-9</v>
      </c>
      <c r="W437" s="35">
        <v>3.8024650825099999</v>
      </c>
      <c r="X437" s="35">
        <v>765.79306444639997</v>
      </c>
      <c r="Y437" s="29">
        <f t="shared" si="256"/>
        <v>-1.0855841642022713E-9</v>
      </c>
      <c r="Z437" s="29">
        <f t="shared" si="257"/>
        <v>-1.0855904235522012E-9</v>
      </c>
      <c r="AA437" s="29">
        <f t="shared" si="258"/>
        <v>-1.0855904233317373E-9</v>
      </c>
      <c r="AB437" s="29">
        <f t="shared" si="259"/>
        <v>-1.0855904233317441E-9</v>
      </c>
      <c r="AD437" s="35"/>
      <c r="AE437" s="35"/>
      <c r="AF437" s="35"/>
      <c r="AL437" s="35"/>
      <c r="AM437" s="35"/>
      <c r="AN437" s="35"/>
      <c r="AT437" s="35"/>
      <c r="AU437" s="35"/>
      <c r="AV437" s="35"/>
      <c r="BB437" s="35"/>
      <c r="BC437" s="35"/>
      <c r="BD437" s="35"/>
      <c r="BJ437" s="35">
        <v>5.1E-10</v>
      </c>
      <c r="BK437" s="35">
        <v>3.2527147866699999</v>
      </c>
      <c r="BL437" s="35">
        <v>7799.9806455024</v>
      </c>
      <c r="BM437" s="29">
        <f t="shared" si="260"/>
        <v>-2.1580263405698729E-10</v>
      </c>
      <c r="BN437" s="29">
        <f t="shared" si="261"/>
        <v>-2.1584869311144571E-10</v>
      </c>
      <c r="BO437" s="29">
        <f t="shared" si="262"/>
        <v>-2.1584869148922484E-10</v>
      </c>
      <c r="BP437" s="29">
        <f t="shared" si="263"/>
        <v>-2.1584869148926421E-10</v>
      </c>
      <c r="BR437" s="35"/>
      <c r="BS437" s="35"/>
      <c r="BT437" s="35"/>
      <c r="BZ437" s="35"/>
      <c r="CA437" s="35"/>
      <c r="CB437" s="35"/>
      <c r="CH437" s="35"/>
      <c r="CI437" s="35"/>
      <c r="CJ437" s="35"/>
      <c r="CP437" s="35"/>
      <c r="CQ437" s="35"/>
      <c r="CR437" s="35"/>
      <c r="CX437" s="35"/>
      <c r="CY437" s="35"/>
      <c r="CZ437" s="35"/>
      <c r="DF437" s="35">
        <v>4.9300000000000001E-9</v>
      </c>
      <c r="DG437" s="35">
        <v>2.9893358280200002</v>
      </c>
      <c r="DH437" s="35">
        <v>1039.0266107903999</v>
      </c>
      <c r="DI437" s="29">
        <f t="shared" si="264"/>
        <v>2.5988984689188764E-9</v>
      </c>
      <c r="DJ437" s="29">
        <f t="shared" si="265"/>
        <v>2.5989540944459533E-9</v>
      </c>
      <c r="DK437" s="29">
        <f t="shared" si="266"/>
        <v>2.5989540924867579E-9</v>
      </c>
      <c r="DL437" s="29">
        <f t="shared" si="267"/>
        <v>2.5989540924868178E-9</v>
      </c>
      <c r="DN437" s="35">
        <v>8.4999999999999996E-10</v>
      </c>
      <c r="DO437" s="35">
        <v>1.1858843064</v>
      </c>
      <c r="DP437" s="35">
        <v>6705.1032911474003</v>
      </c>
      <c r="DQ437" s="29">
        <f t="shared" si="268"/>
        <v>-8.4241101555195908E-10</v>
      </c>
      <c r="DR437" s="29">
        <f t="shared" si="269"/>
        <v>-8.4242072321825885E-10</v>
      </c>
      <c r="DS437" s="29">
        <f t="shared" si="270"/>
        <v>-8.4242072287644993E-10</v>
      </c>
      <c r="DT437" s="29">
        <f t="shared" si="271"/>
        <v>-8.4242072287645955E-10</v>
      </c>
      <c r="DV437" s="35"/>
      <c r="DW437" s="35"/>
      <c r="DX437" s="35"/>
      <c r="ED437" s="35"/>
      <c r="EE437" s="35"/>
      <c r="EF437" s="35"/>
      <c r="EL437" s="35"/>
      <c r="EM437" s="35"/>
      <c r="EN437" s="35"/>
      <c r="ET437" s="35"/>
      <c r="EU437" s="35"/>
      <c r="EV437" s="35"/>
    </row>
    <row r="438" spans="14:152" s="29" customFormat="1" ht="13.5" x14ac:dyDescent="0.3">
      <c r="N438" s="35">
        <v>9.4500000000000002E-9</v>
      </c>
      <c r="O438" s="35">
        <v>0.21610469082</v>
      </c>
      <c r="P438" s="35">
        <v>9872.2740829647992</v>
      </c>
      <c r="Q438" s="29">
        <f t="shared" si="252"/>
        <v>-8.9111657063792775E-9</v>
      </c>
      <c r="R438" s="29">
        <f t="shared" si="253"/>
        <v>-8.9115624594210621E-9</v>
      </c>
      <c r="S438" s="29">
        <f t="shared" si="254"/>
        <v>-8.9115624454493909E-9</v>
      </c>
      <c r="T438" s="29">
        <f t="shared" si="255"/>
        <v>-8.9115624454497499E-9</v>
      </c>
      <c r="V438" s="35">
        <v>1.1599999999999999E-9</v>
      </c>
      <c r="W438" s="35">
        <v>1.7945024624899999</v>
      </c>
      <c r="X438" s="35">
        <v>647.01083331480004</v>
      </c>
      <c r="Y438" s="29">
        <f t="shared" si="256"/>
        <v>1.1200566125146185E-9</v>
      </c>
      <c r="Z438" s="29">
        <f t="shared" si="257"/>
        <v>1.1200541172510818E-9</v>
      </c>
      <c r="AA438" s="29">
        <f t="shared" si="258"/>
        <v>1.1200541173389703E-9</v>
      </c>
      <c r="AB438" s="29">
        <f t="shared" si="259"/>
        <v>1.1200541173389676E-9</v>
      </c>
      <c r="AD438" s="35"/>
      <c r="AE438" s="35"/>
      <c r="AF438" s="35"/>
      <c r="AL438" s="35"/>
      <c r="AM438" s="35"/>
      <c r="AN438" s="35"/>
      <c r="AT438" s="35"/>
      <c r="AU438" s="35"/>
      <c r="AV438" s="35"/>
      <c r="BB438" s="35"/>
      <c r="BC438" s="35"/>
      <c r="BD438" s="35"/>
      <c r="BJ438" s="35">
        <v>4.8999999999999996E-10</v>
      </c>
      <c r="BK438" s="35">
        <v>0.77060706106999999</v>
      </c>
      <c r="BL438" s="35">
        <v>17101.211136907201</v>
      </c>
      <c r="BM438" s="29">
        <f t="shared" si="260"/>
        <v>-2.3308424488104561E-10</v>
      </c>
      <c r="BN438" s="29">
        <f t="shared" si="261"/>
        <v>-2.3299004609882816E-10</v>
      </c>
      <c r="BO438" s="29">
        <f t="shared" si="262"/>
        <v>-2.3299004941684419E-10</v>
      </c>
      <c r="BP438" s="29">
        <f t="shared" si="263"/>
        <v>-2.3299004941674617E-10</v>
      </c>
      <c r="BR438" s="35"/>
      <c r="BS438" s="35"/>
      <c r="BT438" s="35"/>
      <c r="BZ438" s="35"/>
      <c r="CA438" s="35"/>
      <c r="CB438" s="35"/>
      <c r="CH438" s="35"/>
      <c r="CI438" s="35"/>
      <c r="CJ438" s="35"/>
      <c r="CP438" s="35"/>
      <c r="CQ438" s="35"/>
      <c r="CR438" s="35"/>
      <c r="CX438" s="35"/>
      <c r="CY438" s="35"/>
      <c r="CZ438" s="35"/>
      <c r="DF438" s="35">
        <v>4.8900000000000003E-9</v>
      </c>
      <c r="DG438" s="35">
        <v>4.8820164758500004</v>
      </c>
      <c r="DH438" s="35">
        <v>5511.6366019910001</v>
      </c>
      <c r="DI438" s="29">
        <f t="shared" si="264"/>
        <v>4.832382198316877E-9</v>
      </c>
      <c r="DJ438" s="29">
        <f t="shared" si="265"/>
        <v>4.8324349030288057E-9</v>
      </c>
      <c r="DK438" s="29">
        <f t="shared" si="266"/>
        <v>4.8324349011728953E-9</v>
      </c>
      <c r="DL438" s="29">
        <f t="shared" si="267"/>
        <v>4.8324349011729491E-9</v>
      </c>
      <c r="DN438" s="35">
        <v>9.7999999999999992E-10</v>
      </c>
      <c r="DO438" s="35">
        <v>3.2485602475799999</v>
      </c>
      <c r="DP438" s="35">
        <v>25287.723799399799</v>
      </c>
      <c r="DQ438" s="29">
        <f t="shared" si="268"/>
        <v>7.3605466099970612E-10</v>
      </c>
      <c r="DR438" s="29">
        <f t="shared" si="269"/>
        <v>7.3584553678773558E-10</v>
      </c>
      <c r="DS438" s="29">
        <f t="shared" si="270"/>
        <v>7.3584554415475149E-10</v>
      </c>
      <c r="DT438" s="29">
        <f t="shared" si="271"/>
        <v>7.3584554415449393E-10</v>
      </c>
      <c r="DV438" s="35"/>
      <c r="DW438" s="35"/>
      <c r="DX438" s="35"/>
      <c r="ED438" s="35"/>
      <c r="EE438" s="35"/>
      <c r="EF438" s="35"/>
      <c r="EL438" s="35"/>
      <c r="EM438" s="35"/>
      <c r="EN438" s="35"/>
      <c r="ET438" s="35"/>
      <c r="EU438" s="35"/>
      <c r="EV438" s="35"/>
    </row>
    <row r="439" spans="14:152" s="29" customFormat="1" ht="13.5" x14ac:dyDescent="0.3">
      <c r="N439" s="35">
        <v>9.9100000000000007E-9</v>
      </c>
      <c r="O439" s="35">
        <v>2.7693170392400002</v>
      </c>
      <c r="P439" s="35">
        <v>5938.2347928669997</v>
      </c>
      <c r="Q439" s="29">
        <f t="shared" si="252"/>
        <v>2.5221529678277971E-9</v>
      </c>
      <c r="R439" s="29">
        <f t="shared" si="253"/>
        <v>2.5214256960017571E-9</v>
      </c>
      <c r="S439" s="29">
        <f t="shared" si="254"/>
        <v>2.5214257216175749E-9</v>
      </c>
      <c r="T439" s="29">
        <f t="shared" si="255"/>
        <v>2.521425721616758E-9</v>
      </c>
      <c r="V439" s="35">
        <v>1.26E-9</v>
      </c>
      <c r="W439" s="35">
        <v>2.0019527247300002</v>
      </c>
      <c r="X439" s="35">
        <v>699.27114822759995</v>
      </c>
      <c r="Y439" s="29">
        <f t="shared" si="256"/>
        <v>8.8409228915585429E-10</v>
      </c>
      <c r="Z439" s="29">
        <f t="shared" si="257"/>
        <v>8.841003116423695E-10</v>
      </c>
      <c r="AA439" s="29">
        <f t="shared" si="258"/>
        <v>8.841003113598077E-10</v>
      </c>
      <c r="AB439" s="29">
        <f t="shared" si="259"/>
        <v>8.8410031135981566E-10</v>
      </c>
      <c r="AD439" s="35"/>
      <c r="AE439" s="35"/>
      <c r="AF439" s="35"/>
      <c r="AL439" s="35"/>
      <c r="AM439" s="35"/>
      <c r="AN439" s="35"/>
      <c r="AT439" s="35"/>
      <c r="AU439" s="35"/>
      <c r="AV439" s="35"/>
      <c r="BB439" s="35"/>
      <c r="BC439" s="35"/>
      <c r="BD439" s="35"/>
      <c r="BJ439" s="35">
        <v>3.7999999999999998E-10</v>
      </c>
      <c r="BK439" s="35">
        <v>6.0668469998400001</v>
      </c>
      <c r="BL439" s="35">
        <v>9389.0535407862008</v>
      </c>
      <c r="BM439" s="29">
        <f t="shared" si="260"/>
        <v>3.3229047519692024E-11</v>
      </c>
      <c r="BN439" s="29">
        <f t="shared" si="261"/>
        <v>3.3274466695235739E-11</v>
      </c>
      <c r="BO439" s="29">
        <f t="shared" si="262"/>
        <v>3.3274465095515066E-11</v>
      </c>
      <c r="BP439" s="29">
        <f t="shared" si="263"/>
        <v>3.3274465095558099E-11</v>
      </c>
      <c r="BR439" s="35"/>
      <c r="BS439" s="35"/>
      <c r="BT439" s="35"/>
      <c r="BZ439" s="35"/>
      <c r="CA439" s="35"/>
      <c r="CB439" s="35"/>
      <c r="CH439" s="35"/>
      <c r="CI439" s="35"/>
      <c r="CJ439" s="35"/>
      <c r="CP439" s="35"/>
      <c r="CQ439" s="35"/>
      <c r="CR439" s="35"/>
      <c r="CX439" s="35"/>
      <c r="CY439" s="35"/>
      <c r="CZ439" s="35"/>
      <c r="DF439" s="35">
        <v>5.3700000000000003E-9</v>
      </c>
      <c r="DG439" s="35">
        <v>1.24870344441</v>
      </c>
      <c r="DH439" s="35">
        <v>48835.193856448503</v>
      </c>
      <c r="DI439" s="29">
        <f t="shared" si="264"/>
        <v>-4.9500025362486067E-9</v>
      </c>
      <c r="DJ439" s="29">
        <f t="shared" si="265"/>
        <v>-4.9487023033459063E-9</v>
      </c>
      <c r="DK439" s="29">
        <f t="shared" si="266"/>
        <v>-4.9487023491761806E-9</v>
      </c>
      <c r="DL439" s="29">
        <f t="shared" si="267"/>
        <v>-4.9487023491747579E-9</v>
      </c>
      <c r="DN439" s="35">
        <v>8.0000000000000003E-10</v>
      </c>
      <c r="DO439" s="35">
        <v>2.54327778068</v>
      </c>
      <c r="DP439" s="35">
        <v>6675.7019290921999</v>
      </c>
      <c r="DQ439" s="29">
        <f t="shared" si="268"/>
        <v>-4.230556281579407E-10</v>
      </c>
      <c r="DR439" s="29">
        <f t="shared" si="269"/>
        <v>-4.231135510280715E-10</v>
      </c>
      <c r="DS439" s="29">
        <f t="shared" si="270"/>
        <v>-4.2311354898799714E-10</v>
      </c>
      <c r="DT439" s="29">
        <f t="shared" si="271"/>
        <v>-4.2311354898805505E-10</v>
      </c>
      <c r="DV439" s="35"/>
      <c r="DW439" s="35"/>
      <c r="DX439" s="35"/>
      <c r="ED439" s="35"/>
      <c r="EE439" s="35"/>
      <c r="EF439" s="35"/>
      <c r="EL439" s="35"/>
      <c r="EM439" s="35"/>
      <c r="EN439" s="35"/>
      <c r="ET439" s="35"/>
      <c r="EU439" s="35"/>
      <c r="EV439" s="35"/>
    </row>
    <row r="440" spans="14:152" s="29" customFormat="1" ht="13.5" x14ac:dyDescent="0.3">
      <c r="N440" s="35">
        <v>9.1800000000000001E-9</v>
      </c>
      <c r="O440" s="35">
        <v>4.3721751074100004</v>
      </c>
      <c r="P440" s="35">
        <v>1854.6323056346</v>
      </c>
      <c r="Q440" s="29">
        <f t="shared" si="252"/>
        <v>-9.1620186455527757E-9</v>
      </c>
      <c r="R440" s="29">
        <f t="shared" si="253"/>
        <v>-9.1620050318073043E-9</v>
      </c>
      <c r="S440" s="29">
        <f t="shared" si="254"/>
        <v>-9.1620050322868904E-9</v>
      </c>
      <c r="T440" s="29">
        <f t="shared" si="255"/>
        <v>-9.1620050322868755E-9</v>
      </c>
      <c r="V440" s="35">
        <v>1.4700000000000001E-9</v>
      </c>
      <c r="W440" s="35">
        <v>6.22619740782</v>
      </c>
      <c r="X440" s="35">
        <v>6040.3472460173998</v>
      </c>
      <c r="Y440" s="29">
        <f t="shared" si="256"/>
        <v>-1.1609930222257895E-9</v>
      </c>
      <c r="Z440" s="29">
        <f t="shared" si="257"/>
        <v>-1.1610626187027897E-9</v>
      </c>
      <c r="AA440" s="29">
        <f t="shared" si="258"/>
        <v>-1.1610626162516131E-9</v>
      </c>
      <c r="AB440" s="29">
        <f t="shared" si="259"/>
        <v>-1.16106261625169E-9</v>
      </c>
      <c r="AD440" s="35"/>
      <c r="AE440" s="35"/>
      <c r="AF440" s="35"/>
      <c r="AL440" s="35"/>
      <c r="AM440" s="35"/>
      <c r="AN440" s="35"/>
      <c r="AT440" s="35"/>
      <c r="AU440" s="35"/>
      <c r="AV440" s="35"/>
      <c r="BB440" s="35"/>
      <c r="BC440" s="35"/>
      <c r="BD440" s="35"/>
      <c r="BJ440" s="35">
        <v>4.3000000000000001E-10</v>
      </c>
      <c r="BK440" s="35">
        <v>0.51983815090999996</v>
      </c>
      <c r="BL440" s="35">
        <v>16489.763038060999</v>
      </c>
      <c r="BM440" s="29">
        <f t="shared" si="260"/>
        <v>-1.1109623891016023E-10</v>
      </c>
      <c r="BN440" s="29">
        <f t="shared" si="261"/>
        <v>-1.1118377198694254E-10</v>
      </c>
      <c r="BO440" s="29">
        <f t="shared" si="262"/>
        <v>-1.1118376890397102E-10</v>
      </c>
      <c r="BP440" s="29">
        <f t="shared" si="263"/>
        <v>-1.1118376890406548E-10</v>
      </c>
      <c r="BR440" s="35"/>
      <c r="BS440" s="35"/>
      <c r="BT440" s="35"/>
      <c r="BZ440" s="35"/>
      <c r="CA440" s="35"/>
      <c r="CB440" s="35"/>
      <c r="CH440" s="35"/>
      <c r="CI440" s="35"/>
      <c r="CJ440" s="35"/>
      <c r="CP440" s="35"/>
      <c r="CQ440" s="35"/>
      <c r="CR440" s="35"/>
      <c r="CX440" s="35"/>
      <c r="CY440" s="35"/>
      <c r="CZ440" s="35"/>
      <c r="DF440" s="35">
        <v>5.8500000000000003E-9</v>
      </c>
      <c r="DG440" s="35">
        <v>5.5338491934</v>
      </c>
      <c r="DH440" s="35">
        <v>4981.9456368964002</v>
      </c>
      <c r="DI440" s="29">
        <f t="shared" si="264"/>
        <v>3.2912868878458494E-10</v>
      </c>
      <c r="DJ440" s="29">
        <f t="shared" si="265"/>
        <v>3.2875683677122791E-10</v>
      </c>
      <c r="DK440" s="29">
        <f t="shared" si="266"/>
        <v>3.2875684986838154E-10</v>
      </c>
      <c r="DL440" s="29">
        <f t="shared" si="267"/>
        <v>3.2875684986796656E-10</v>
      </c>
      <c r="DN440" s="35">
        <v>7.7999999999999999E-10</v>
      </c>
      <c r="DO440" s="35">
        <v>4.7053324816100002</v>
      </c>
      <c r="DP440" s="35">
        <v>24889.574795991601</v>
      </c>
      <c r="DQ440" s="29">
        <f t="shared" si="268"/>
        <v>6.6408802615940728E-10</v>
      </c>
      <c r="DR440" s="29">
        <f t="shared" si="269"/>
        <v>6.6421812375595585E-10</v>
      </c>
      <c r="DS440" s="29">
        <f t="shared" si="270"/>
        <v>6.642181191748951E-10</v>
      </c>
      <c r="DT440" s="29">
        <f t="shared" si="271"/>
        <v>6.6421811917503459E-10</v>
      </c>
      <c r="DV440" s="35"/>
      <c r="DW440" s="35"/>
      <c r="DX440" s="35"/>
      <c r="ED440" s="35"/>
      <c r="EE440" s="35"/>
      <c r="EF440" s="35"/>
      <c r="EL440" s="35"/>
      <c r="EM440" s="35"/>
      <c r="EN440" s="35"/>
      <c r="ET440" s="35"/>
      <c r="EU440" s="35"/>
      <c r="EV440" s="35"/>
    </row>
    <row r="441" spans="14:152" s="29" customFormat="1" ht="13.5" x14ac:dyDescent="0.3">
      <c r="N441" s="35">
        <v>8.8900000000000005E-9</v>
      </c>
      <c r="O441" s="35">
        <v>1.8102566209099999</v>
      </c>
      <c r="P441" s="35">
        <v>2409.2493398480001</v>
      </c>
      <c r="Q441" s="29">
        <f t="shared" si="252"/>
        <v>-8.8452955863233932E-9</v>
      </c>
      <c r="R441" s="29">
        <f t="shared" si="253"/>
        <v>-8.8453229965540015E-9</v>
      </c>
      <c r="S441" s="29">
        <f t="shared" si="254"/>
        <v>-8.8453229955887181E-9</v>
      </c>
      <c r="T441" s="29">
        <f t="shared" si="255"/>
        <v>-8.8453229955887495E-9</v>
      </c>
      <c r="V441" s="35">
        <v>1.19E-9</v>
      </c>
      <c r="W441" s="35">
        <v>2.0584051826500001</v>
      </c>
      <c r="X441" s="35">
        <v>15121.102785216</v>
      </c>
      <c r="Y441" s="29">
        <f t="shared" si="256"/>
        <v>-1.0255080275323085E-9</v>
      </c>
      <c r="Z441" s="29">
        <f t="shared" si="257"/>
        <v>-1.0253913555174538E-9</v>
      </c>
      <c r="AA441" s="29">
        <f t="shared" si="258"/>
        <v>-1.0253913596274897E-9</v>
      </c>
      <c r="AB441" s="29">
        <f t="shared" si="259"/>
        <v>-1.0253913596273696E-9</v>
      </c>
      <c r="AD441" s="35"/>
      <c r="AE441" s="35"/>
      <c r="AF441" s="35"/>
      <c r="AL441" s="35"/>
      <c r="AM441" s="35"/>
      <c r="AN441" s="35"/>
      <c r="AT441" s="35"/>
      <c r="AU441" s="35"/>
      <c r="AV441" s="35"/>
      <c r="BB441" s="35"/>
      <c r="BC441" s="35"/>
      <c r="BD441" s="35"/>
      <c r="BJ441" s="35">
        <v>3.6E-10</v>
      </c>
      <c r="BK441" s="35">
        <v>0.84102576438999999</v>
      </c>
      <c r="BL441" s="35">
        <v>23937.856389740999</v>
      </c>
      <c r="BM441" s="29">
        <f t="shared" si="260"/>
        <v>3.5885734936123637E-10</v>
      </c>
      <c r="BN441" s="29">
        <f t="shared" si="261"/>
        <v>3.5886609987897967E-10</v>
      </c>
      <c r="BO441" s="29">
        <f t="shared" si="262"/>
        <v>3.5886609957136392E-10</v>
      </c>
      <c r="BP441" s="29">
        <f t="shared" si="263"/>
        <v>3.5886609957137364E-10</v>
      </c>
      <c r="BR441" s="35"/>
      <c r="BS441" s="35"/>
      <c r="BT441" s="35"/>
      <c r="BZ441" s="35"/>
      <c r="CA441" s="35"/>
      <c r="CB441" s="35"/>
      <c r="CH441" s="35"/>
      <c r="CI441" s="35"/>
      <c r="CJ441" s="35"/>
      <c r="CP441" s="35"/>
      <c r="CQ441" s="35"/>
      <c r="CR441" s="35"/>
      <c r="CX441" s="35"/>
      <c r="CY441" s="35"/>
      <c r="CZ441" s="35"/>
      <c r="DF441" s="35">
        <v>4.6200000000000002E-9</v>
      </c>
      <c r="DG441" s="35">
        <v>5.3899945389299999</v>
      </c>
      <c r="DH441" s="35">
        <v>15664.0355227085</v>
      </c>
      <c r="DI441" s="29">
        <f t="shared" si="264"/>
        <v>-2.6927487715138339E-9</v>
      </c>
      <c r="DJ441" s="29">
        <f t="shared" si="265"/>
        <v>-2.6919972398761751E-9</v>
      </c>
      <c r="DK441" s="29">
        <f t="shared" si="266"/>
        <v>-2.6919972663483283E-9</v>
      </c>
      <c r="DL441" s="29">
        <f t="shared" si="267"/>
        <v>-2.6919972663474747E-9</v>
      </c>
      <c r="DN441" s="35">
        <v>9.5000000000000003E-10</v>
      </c>
      <c r="DO441" s="35">
        <v>1.59916172961</v>
      </c>
      <c r="DP441" s="35">
        <v>4271.9755135515998</v>
      </c>
      <c r="DQ441" s="29">
        <f t="shared" si="268"/>
        <v>-2.7920671292769011E-10</v>
      </c>
      <c r="DR441" s="29">
        <f t="shared" si="269"/>
        <v>-2.7915714027519857E-10</v>
      </c>
      <c r="DS441" s="29">
        <f t="shared" si="270"/>
        <v>-2.7915714202122723E-10</v>
      </c>
      <c r="DT441" s="29">
        <f t="shared" si="271"/>
        <v>-2.7915714202117558E-10</v>
      </c>
      <c r="DV441" s="35"/>
      <c r="DW441" s="35"/>
      <c r="DX441" s="35"/>
      <c r="ED441" s="35"/>
      <c r="EE441" s="35"/>
      <c r="EF441" s="35"/>
      <c r="EL441" s="35"/>
      <c r="EM441" s="35"/>
      <c r="EN441" s="35"/>
      <c r="ET441" s="35"/>
      <c r="EU441" s="35"/>
      <c r="EV441" s="35"/>
    </row>
    <row r="442" spans="14:152" s="29" customFormat="1" ht="13.5" x14ac:dyDescent="0.3">
      <c r="N442" s="35">
        <v>1.0579999999999999E-8</v>
      </c>
      <c r="O442" s="35">
        <v>3.6330304681799999</v>
      </c>
      <c r="P442" s="35">
        <v>7255.5696517344004</v>
      </c>
      <c r="Q442" s="29">
        <f t="shared" si="252"/>
        <v>-5.3112220626218903E-9</v>
      </c>
      <c r="R442" s="29">
        <f t="shared" si="253"/>
        <v>-5.3103736253489756E-9</v>
      </c>
      <c r="S442" s="29">
        <f t="shared" si="254"/>
        <v>-5.310373655232963E-9</v>
      </c>
      <c r="T442" s="29">
        <f t="shared" si="255"/>
        <v>-5.3103736552320531E-9</v>
      </c>
      <c r="V442" s="35">
        <v>1.14E-9</v>
      </c>
      <c r="W442" s="35">
        <v>2.7487709147000001</v>
      </c>
      <c r="X442" s="35">
        <v>6460.8122109608003</v>
      </c>
      <c r="Y442" s="29">
        <f t="shared" si="256"/>
        <v>7.3470426073222163E-10</v>
      </c>
      <c r="Z442" s="29">
        <f t="shared" si="257"/>
        <v>7.3477622672992444E-10</v>
      </c>
      <c r="AA442" s="29">
        <f t="shared" si="258"/>
        <v>7.3477622419526168E-10</v>
      </c>
      <c r="AB442" s="29">
        <f t="shared" si="259"/>
        <v>7.3477622419533603E-10</v>
      </c>
      <c r="AD442" s="35"/>
      <c r="AE442" s="35"/>
      <c r="AF442" s="35"/>
      <c r="AL442" s="35"/>
      <c r="AM442" s="35"/>
      <c r="AN442" s="35"/>
      <c r="AT442" s="35"/>
      <c r="AU442" s="35"/>
      <c r="AV442" s="35"/>
      <c r="BB442" s="35"/>
      <c r="BC442" s="35"/>
      <c r="BD442" s="35"/>
      <c r="BJ442" s="35"/>
      <c r="BK442" s="35"/>
      <c r="BL442" s="35"/>
      <c r="BR442" s="35"/>
      <c r="BS442" s="35"/>
      <c r="BT442" s="35"/>
      <c r="BZ442" s="35"/>
      <c r="CA442" s="35"/>
      <c r="CB442" s="35"/>
      <c r="CH442" s="35"/>
      <c r="CI442" s="35"/>
      <c r="CJ442" s="35"/>
      <c r="CP442" s="35"/>
      <c r="CQ442" s="35"/>
      <c r="CR442" s="35"/>
      <c r="CX442" s="35"/>
      <c r="CY442" s="35"/>
      <c r="CZ442" s="35"/>
      <c r="DF442" s="35">
        <v>5.3100000000000001E-9</v>
      </c>
      <c r="DG442" s="35">
        <v>1.22287288928</v>
      </c>
      <c r="DH442" s="35">
        <v>10721.108428326999</v>
      </c>
      <c r="DI442" s="29">
        <f t="shared" si="264"/>
        <v>4.4555500283114327E-9</v>
      </c>
      <c r="DJ442" s="29">
        <f t="shared" si="265"/>
        <v>4.4551542243012061E-9</v>
      </c>
      <c r="DK442" s="29">
        <f t="shared" si="266"/>
        <v>4.4551542382434585E-9</v>
      </c>
      <c r="DL442" s="29">
        <f t="shared" si="267"/>
        <v>4.4551542382430483E-9</v>
      </c>
      <c r="DN442" s="35">
        <v>7.5999999999999996E-10</v>
      </c>
      <c r="DO442" s="35">
        <v>0.90799171643999999</v>
      </c>
      <c r="DP442" s="35">
        <v>2675.8563815697999</v>
      </c>
      <c r="DQ442" s="29">
        <f t="shared" si="268"/>
        <v>7.0388803090610672E-10</v>
      </c>
      <c r="DR442" s="29">
        <f t="shared" si="269"/>
        <v>7.0389783097638773E-10</v>
      </c>
      <c r="DS442" s="29">
        <f t="shared" si="270"/>
        <v>7.0389783063122977E-10</v>
      </c>
      <c r="DT442" s="29">
        <f t="shared" si="271"/>
        <v>7.038978306312399E-10</v>
      </c>
      <c r="DV442" s="35"/>
      <c r="DW442" s="35"/>
      <c r="DX442" s="35"/>
      <c r="ED442" s="35"/>
      <c r="EE442" s="35"/>
      <c r="EF442" s="35"/>
      <c r="EL442" s="35"/>
      <c r="EM442" s="35"/>
      <c r="EN442" s="35"/>
      <c r="ET442" s="35"/>
      <c r="EU442" s="35"/>
      <c r="EV442" s="35"/>
    </row>
    <row r="443" spans="14:152" s="29" customFormat="1" ht="13.5" x14ac:dyDescent="0.3">
      <c r="N443" s="35">
        <v>8.5999999999999993E-9</v>
      </c>
      <c r="O443" s="35">
        <v>2.78826625605</v>
      </c>
      <c r="P443" s="35">
        <v>5621.8601768626004</v>
      </c>
      <c r="Q443" s="29">
        <f t="shared" si="252"/>
        <v>8.5036258447043916E-9</v>
      </c>
      <c r="R443" s="29">
        <f t="shared" si="253"/>
        <v>8.5035335852921908E-9</v>
      </c>
      <c r="S443" s="29">
        <f t="shared" si="254"/>
        <v>8.5035335885424846E-9</v>
      </c>
      <c r="T443" s="29">
        <f t="shared" si="255"/>
        <v>8.5035335885423737E-9</v>
      </c>
      <c r="V443" s="35">
        <v>1.55E-9</v>
      </c>
      <c r="W443" s="35">
        <v>1.7815409169600001</v>
      </c>
      <c r="X443" s="35">
        <v>21265.523126520198</v>
      </c>
      <c r="Y443" s="29">
        <f t="shared" si="256"/>
        <v>-4.3323823281353752E-11</v>
      </c>
      <c r="Z443" s="29">
        <f t="shared" si="257"/>
        <v>-4.2902764583245982E-11</v>
      </c>
      <c r="AA443" s="29">
        <f t="shared" si="258"/>
        <v>-4.2902779413685429E-11</v>
      </c>
      <c r="AB443" s="29">
        <f t="shared" si="259"/>
        <v>-4.2902779413156983E-11</v>
      </c>
      <c r="AD443" s="35"/>
      <c r="AE443" s="35"/>
      <c r="AF443" s="35"/>
      <c r="AL443" s="35"/>
      <c r="AM443" s="35"/>
      <c r="AN443" s="35"/>
      <c r="AT443" s="35"/>
      <c r="AU443" s="35"/>
      <c r="AV443" s="35"/>
      <c r="BB443" s="35"/>
      <c r="BC443" s="35"/>
      <c r="BD443" s="35"/>
      <c r="BJ443" s="35"/>
      <c r="BK443" s="35"/>
      <c r="BL443" s="35"/>
      <c r="BR443" s="35"/>
      <c r="BS443" s="35"/>
      <c r="BT443" s="35"/>
      <c r="BZ443" s="35"/>
      <c r="CA443" s="35"/>
      <c r="CB443" s="35"/>
      <c r="CH443" s="35"/>
      <c r="CI443" s="35"/>
      <c r="CJ443" s="35"/>
      <c r="CP443" s="35"/>
      <c r="CQ443" s="35"/>
      <c r="CR443" s="35"/>
      <c r="CX443" s="35"/>
      <c r="CY443" s="35"/>
      <c r="CZ443" s="35"/>
      <c r="DF443" s="35">
        <v>4.3999999999999997E-9</v>
      </c>
      <c r="DG443" s="35">
        <v>4.6996606758499997</v>
      </c>
      <c r="DH443" s="35">
        <v>799.82112516539996</v>
      </c>
      <c r="DI443" s="29">
        <f t="shared" si="264"/>
        <v>1.7599809328597155E-9</v>
      </c>
      <c r="DJ443" s="29">
        <f t="shared" si="265"/>
        <v>1.7599397145671584E-9</v>
      </c>
      <c r="DK443" s="29">
        <f t="shared" si="266"/>
        <v>1.7599397160189425E-9</v>
      </c>
      <c r="DL443" s="29">
        <f t="shared" si="267"/>
        <v>1.759939716018885E-9</v>
      </c>
      <c r="DN443" s="35">
        <v>9.0999999999999996E-10</v>
      </c>
      <c r="DO443" s="35">
        <v>3.8072804470600001</v>
      </c>
      <c r="DP443" s="35">
        <v>2125.8774073792001</v>
      </c>
      <c r="DQ443" s="29">
        <f t="shared" si="268"/>
        <v>7.3183337543728354E-10</v>
      </c>
      <c r="DR443" s="29">
        <f t="shared" si="269"/>
        <v>7.318480684512838E-10</v>
      </c>
      <c r="DS443" s="29">
        <f t="shared" si="270"/>
        <v>7.3184806793378048E-10</v>
      </c>
      <c r="DT443" s="29">
        <f t="shared" si="271"/>
        <v>7.3184806793379588E-10</v>
      </c>
      <c r="DV443" s="35"/>
      <c r="DW443" s="35"/>
      <c r="DX443" s="35"/>
      <c r="ED443" s="35"/>
      <c r="EE443" s="35"/>
      <c r="EF443" s="35"/>
      <c r="EL443" s="35"/>
      <c r="EM443" s="35"/>
      <c r="EN443" s="35"/>
      <c r="ET443" s="35"/>
      <c r="EU443" s="35"/>
      <c r="EV443" s="35"/>
    </row>
    <row r="444" spans="14:152" s="29" customFormat="1" ht="13.5" x14ac:dyDescent="0.3">
      <c r="N444" s="35">
        <v>8.5999999999999993E-9</v>
      </c>
      <c r="O444" s="35">
        <v>0.75749461239000004</v>
      </c>
      <c r="P444" s="35">
        <v>5621.8256695582004</v>
      </c>
      <c r="Q444" s="29">
        <f t="shared" si="252"/>
        <v>-4.9293687482674279E-9</v>
      </c>
      <c r="R444" s="29">
        <f t="shared" si="253"/>
        <v>-4.9298750140198652E-9</v>
      </c>
      <c r="S444" s="29">
        <f t="shared" si="254"/>
        <v>-4.929874996188939E-9</v>
      </c>
      <c r="T444" s="29">
        <f t="shared" si="255"/>
        <v>-4.9298749961894395E-9</v>
      </c>
      <c r="V444" s="35">
        <v>1.4599999999999999E-9</v>
      </c>
      <c r="W444" s="35">
        <v>3.3735123741100002</v>
      </c>
      <c r="X444" s="35">
        <v>1861.7458526354001</v>
      </c>
      <c r="Y444" s="29">
        <f t="shared" si="256"/>
        <v>-8.5432592932435521E-10</v>
      </c>
      <c r="Z444" s="29">
        <f t="shared" si="257"/>
        <v>-8.5429776114244994E-10</v>
      </c>
      <c r="AA444" s="29">
        <f t="shared" si="258"/>
        <v>-8.5429776213457957E-10</v>
      </c>
      <c r="AB444" s="29">
        <f t="shared" si="259"/>
        <v>-8.5429776213455434E-10</v>
      </c>
      <c r="AD444" s="35"/>
      <c r="AE444" s="35"/>
      <c r="AF444" s="35"/>
      <c r="AL444" s="35"/>
      <c r="AM444" s="35"/>
      <c r="AN444" s="35"/>
      <c r="AT444" s="35"/>
      <c r="AU444" s="35"/>
      <c r="AV444" s="35"/>
      <c r="BB444" s="35"/>
      <c r="BC444" s="35"/>
      <c r="BD444" s="35"/>
      <c r="BJ444" s="35"/>
      <c r="BK444" s="35"/>
      <c r="BL444" s="35"/>
      <c r="BR444" s="35"/>
      <c r="BS444" s="35"/>
      <c r="BT444" s="35"/>
      <c r="BZ444" s="35"/>
      <c r="CA444" s="35"/>
      <c r="CB444" s="35"/>
      <c r="CH444" s="35"/>
      <c r="CI444" s="35"/>
      <c r="CJ444" s="35"/>
      <c r="CP444" s="35"/>
      <c r="CQ444" s="35"/>
      <c r="CR444" s="35"/>
      <c r="CX444" s="35"/>
      <c r="CY444" s="35"/>
      <c r="CZ444" s="35"/>
      <c r="DF444" s="35">
        <v>5.8800000000000004E-9</v>
      </c>
      <c r="DG444" s="35">
        <v>5.1507605118899997</v>
      </c>
      <c r="DH444" s="35">
        <v>3873.8265101433999</v>
      </c>
      <c r="DI444" s="29">
        <f t="shared" si="264"/>
        <v>2.9461318529374187E-9</v>
      </c>
      <c r="DJ444" s="29">
        <f t="shared" si="265"/>
        <v>2.9458799374697069E-9</v>
      </c>
      <c r="DK444" s="29">
        <f t="shared" si="266"/>
        <v>2.9458799463426678E-9</v>
      </c>
      <c r="DL444" s="29">
        <f t="shared" si="267"/>
        <v>2.9458799463423787E-9</v>
      </c>
      <c r="DN444" s="35">
        <v>9.2999999999999999E-10</v>
      </c>
      <c r="DO444" s="35">
        <v>5.5948035961900002</v>
      </c>
      <c r="DP444" s="35">
        <v>3340.1825435730998</v>
      </c>
      <c r="DQ444" s="29">
        <f t="shared" si="268"/>
        <v>-9.1878766430800596E-10</v>
      </c>
      <c r="DR444" s="29">
        <f t="shared" si="269"/>
        <v>-9.1879380907690459E-10</v>
      </c>
      <c r="DS444" s="29">
        <f t="shared" si="270"/>
        <v>-9.1879380886050598E-10</v>
      </c>
      <c r="DT444" s="29">
        <f t="shared" si="271"/>
        <v>-9.1879380886051321E-10</v>
      </c>
      <c r="DV444" s="35"/>
      <c r="DW444" s="35"/>
      <c r="DX444" s="35"/>
      <c r="ED444" s="35"/>
      <c r="EE444" s="35"/>
      <c r="EF444" s="35"/>
      <c r="EL444" s="35"/>
      <c r="EM444" s="35"/>
      <c r="EN444" s="35"/>
      <c r="ET444" s="35"/>
      <c r="EU444" s="35"/>
      <c r="EV444" s="35"/>
    </row>
    <row r="445" spans="14:152" s="29" customFormat="1" ht="13.5" x14ac:dyDescent="0.3">
      <c r="N445" s="35">
        <v>8.5E-9</v>
      </c>
      <c r="O445" s="35">
        <v>3.8222842402100001</v>
      </c>
      <c r="P445" s="35">
        <v>272.67295735160002</v>
      </c>
      <c r="Q445" s="29">
        <f t="shared" si="252"/>
        <v>-3.2867754595318498E-9</v>
      </c>
      <c r="R445" s="29">
        <f t="shared" si="253"/>
        <v>-3.2867481448561425E-9</v>
      </c>
      <c r="S445" s="29">
        <f t="shared" si="254"/>
        <v>-3.2867481458182048E-9</v>
      </c>
      <c r="T445" s="29">
        <f t="shared" si="255"/>
        <v>-3.2867481458181771E-9</v>
      </c>
      <c r="V445" s="35">
        <v>1.1800000000000001E-9</v>
      </c>
      <c r="W445" s="35">
        <v>4.0728167669099999</v>
      </c>
      <c r="X445" s="35">
        <v>418.50432280699999</v>
      </c>
      <c r="Y445" s="29">
        <f t="shared" si="256"/>
        <v>-1.4764782038922088E-10</v>
      </c>
      <c r="Z445" s="29">
        <f t="shared" si="257"/>
        <v>-1.476540815971575E-10</v>
      </c>
      <c r="AA445" s="29">
        <f t="shared" si="258"/>
        <v>-1.4765408137662981E-10</v>
      </c>
      <c r="AB445" s="29">
        <f t="shared" si="259"/>
        <v>-1.4765408137663601E-10</v>
      </c>
      <c r="AD445" s="35"/>
      <c r="AE445" s="35"/>
      <c r="AF445" s="35"/>
      <c r="AL445" s="35"/>
      <c r="AM445" s="35"/>
      <c r="AN445" s="35"/>
      <c r="AT445" s="35"/>
      <c r="AU445" s="35"/>
      <c r="AV445" s="35"/>
      <c r="BB445" s="35"/>
      <c r="BC445" s="35"/>
      <c r="BD445" s="35"/>
      <c r="BJ445" s="35"/>
      <c r="BK445" s="35"/>
      <c r="BL445" s="35"/>
      <c r="BR445" s="35"/>
      <c r="BS445" s="35"/>
      <c r="BT445" s="35"/>
      <c r="BZ445" s="35"/>
      <c r="CA445" s="35"/>
      <c r="CB445" s="35"/>
      <c r="CH445" s="35"/>
      <c r="CI445" s="35"/>
      <c r="CJ445" s="35"/>
      <c r="CP445" s="35"/>
      <c r="CQ445" s="35"/>
      <c r="CR445" s="35"/>
      <c r="CX445" s="35"/>
      <c r="CY445" s="35"/>
      <c r="CZ445" s="35"/>
      <c r="DF445" s="35">
        <v>4.6500000000000003E-9</v>
      </c>
      <c r="DG445" s="35">
        <v>5.4923697853500002</v>
      </c>
      <c r="DH445" s="35">
        <v>3342.0968994080999</v>
      </c>
      <c r="DI445" s="29">
        <f t="shared" si="264"/>
        <v>-4.6335663623088142E-9</v>
      </c>
      <c r="DJ445" s="29">
        <f t="shared" si="265"/>
        <v>-4.633583040011367E-9</v>
      </c>
      <c r="DK445" s="29">
        <f t="shared" si="266"/>
        <v>-4.6335830394241027E-9</v>
      </c>
      <c r="DL445" s="29">
        <f t="shared" si="267"/>
        <v>-4.6335830394241218E-9</v>
      </c>
      <c r="DN445" s="35">
        <v>9.5000000000000003E-10</v>
      </c>
      <c r="DO445" s="35">
        <v>2.0629992182199999</v>
      </c>
      <c r="DP445" s="35">
        <v>6518.7582172674001</v>
      </c>
      <c r="DQ445" s="29">
        <f t="shared" si="268"/>
        <v>4.0889928494385426E-10</v>
      </c>
      <c r="DR445" s="29">
        <f t="shared" si="269"/>
        <v>4.0897071679057183E-10</v>
      </c>
      <c r="DS445" s="29">
        <f t="shared" si="270"/>
        <v>4.0897071427467636E-10</v>
      </c>
      <c r="DT445" s="29">
        <f t="shared" si="271"/>
        <v>4.0897071427476161E-10</v>
      </c>
      <c r="DV445" s="35"/>
      <c r="DW445" s="35"/>
      <c r="DX445" s="35"/>
      <c r="ED445" s="35"/>
      <c r="EE445" s="35"/>
      <c r="EF445" s="35"/>
      <c r="EL445" s="35"/>
      <c r="EM445" s="35"/>
      <c r="EN445" s="35"/>
      <c r="ET445" s="35"/>
      <c r="EU445" s="35"/>
      <c r="EV445" s="35"/>
    </row>
    <row r="446" spans="14:152" s="29" customFormat="1" ht="13.5" x14ac:dyDescent="0.3">
      <c r="N446" s="35">
        <v>8.5099999999999998E-9</v>
      </c>
      <c r="O446" s="35">
        <v>0.25287875944999999</v>
      </c>
      <c r="P446" s="35">
        <v>11766.2632645146</v>
      </c>
      <c r="Q446" s="29">
        <f t="shared" si="252"/>
        <v>-8.1836048209181938E-9</v>
      </c>
      <c r="R446" s="29">
        <f t="shared" si="253"/>
        <v>-8.1832537435052857E-9</v>
      </c>
      <c r="S446" s="29">
        <f t="shared" si="254"/>
        <v>-8.1832537558740165E-9</v>
      </c>
      <c r="T446" s="29">
        <f t="shared" si="255"/>
        <v>-8.1832537558736178E-9</v>
      </c>
      <c r="V446" s="35">
        <v>1.1599999999999999E-9</v>
      </c>
      <c r="W446" s="35">
        <v>0.10434606070999999</v>
      </c>
      <c r="X446" s="35">
        <v>13362.382396496399</v>
      </c>
      <c r="Y446" s="29">
        <f t="shared" si="256"/>
        <v>-1.0836374396289036E-9</v>
      </c>
      <c r="Z446" s="29">
        <f t="shared" si="257"/>
        <v>-1.0837081049489157E-9</v>
      </c>
      <c r="AA446" s="29">
        <f t="shared" si="258"/>
        <v>-1.0837081024605341E-9</v>
      </c>
      <c r="AB446" s="29">
        <f t="shared" si="259"/>
        <v>-1.0837081024606164E-9</v>
      </c>
      <c r="AD446" s="35"/>
      <c r="AE446" s="35"/>
      <c r="AF446" s="35"/>
      <c r="AL446" s="35"/>
      <c r="AM446" s="35"/>
      <c r="AN446" s="35"/>
      <c r="AT446" s="35"/>
      <c r="AU446" s="35"/>
      <c r="AV446" s="35"/>
      <c r="BB446" s="35"/>
      <c r="BC446" s="35"/>
      <c r="BD446" s="35"/>
      <c r="BJ446" s="35"/>
      <c r="BK446" s="35"/>
      <c r="BL446" s="35"/>
      <c r="BR446" s="35"/>
      <c r="BS446" s="35"/>
      <c r="BT446" s="35"/>
      <c r="BZ446" s="35"/>
      <c r="CA446" s="35"/>
      <c r="CB446" s="35"/>
      <c r="CH446" s="35"/>
      <c r="CI446" s="35"/>
      <c r="CJ446" s="35"/>
      <c r="CP446" s="35"/>
      <c r="CQ446" s="35"/>
      <c r="CR446" s="35"/>
      <c r="CX446" s="35"/>
      <c r="CY446" s="35"/>
      <c r="CZ446" s="35"/>
      <c r="DF446" s="35">
        <v>5.45E-9</v>
      </c>
      <c r="DG446" s="35">
        <v>5.9181309214300004</v>
      </c>
      <c r="DH446" s="35">
        <v>1478.8665740644001</v>
      </c>
      <c r="DI446" s="29">
        <f t="shared" si="264"/>
        <v>5.0393218231544845E-10</v>
      </c>
      <c r="DJ446" s="29">
        <f t="shared" si="265"/>
        <v>5.0382962555557151E-10</v>
      </c>
      <c r="DK446" s="29">
        <f t="shared" si="266"/>
        <v>5.0382962916779376E-10</v>
      </c>
      <c r="DL446" s="29">
        <f t="shared" si="267"/>
        <v>5.0382962916767806E-10</v>
      </c>
      <c r="DN446" s="35">
        <v>1.0000000000000001E-9</v>
      </c>
      <c r="DO446" s="35">
        <v>6.0255050104499999</v>
      </c>
      <c r="DP446" s="35">
        <v>3313.2108706029999</v>
      </c>
      <c r="DQ446" s="29">
        <f t="shared" si="268"/>
        <v>-9.8905781101339578E-10</v>
      </c>
      <c r="DR446" s="29">
        <f t="shared" si="269"/>
        <v>-9.8906405649862448E-10</v>
      </c>
      <c r="DS446" s="29">
        <f t="shared" si="270"/>
        <v>-9.8906405627867964E-10</v>
      </c>
      <c r="DT446" s="29">
        <f t="shared" si="271"/>
        <v>-9.8906405627868708E-10</v>
      </c>
      <c r="DV446" s="35"/>
      <c r="DW446" s="35"/>
      <c r="DX446" s="35"/>
      <c r="ED446" s="35"/>
      <c r="EE446" s="35"/>
      <c r="EF446" s="35"/>
      <c r="EL446" s="35"/>
      <c r="EM446" s="35"/>
      <c r="EN446" s="35"/>
      <c r="ET446" s="35"/>
      <c r="EU446" s="35"/>
      <c r="EV446" s="35"/>
    </row>
    <row r="447" spans="14:152" s="29" customFormat="1" ht="13.5" x14ac:dyDescent="0.3">
      <c r="N447" s="35">
        <v>8.5299999999999993E-9</v>
      </c>
      <c r="O447" s="35">
        <v>1.84243320985</v>
      </c>
      <c r="P447" s="35">
        <v>2142.6422981261999</v>
      </c>
      <c r="Q447" s="29">
        <f t="shared" si="252"/>
        <v>4.1990187718815314E-9</v>
      </c>
      <c r="R447" s="29">
        <f t="shared" si="253"/>
        <v>4.198815467568092E-9</v>
      </c>
      <c r="S447" s="29">
        <f t="shared" si="254"/>
        <v>4.1988154747288167E-9</v>
      </c>
      <c r="T447" s="29">
        <f t="shared" si="255"/>
        <v>4.1988154747286058E-9</v>
      </c>
      <c r="V447" s="35">
        <v>1.2900000000000001E-9</v>
      </c>
      <c r="W447" s="35">
        <v>0.78419803719000003</v>
      </c>
      <c r="X447" s="35">
        <v>3427.9206312396</v>
      </c>
      <c r="Y447" s="29">
        <f t="shared" si="256"/>
        <v>1.2849467660658106E-9</v>
      </c>
      <c r="Z447" s="29">
        <f t="shared" si="257"/>
        <v>1.2849417679113956E-9</v>
      </c>
      <c r="AA447" s="29">
        <f t="shared" si="258"/>
        <v>1.2849417680874808E-9</v>
      </c>
      <c r="AB447" s="29">
        <f t="shared" si="259"/>
        <v>1.2849417680874761E-9</v>
      </c>
      <c r="AD447" s="35"/>
      <c r="AE447" s="35"/>
      <c r="AF447" s="35"/>
      <c r="AL447" s="35"/>
      <c r="AM447" s="35"/>
      <c r="AN447" s="35"/>
      <c r="AT447" s="35"/>
      <c r="AU447" s="35"/>
      <c r="AV447" s="35"/>
      <c r="BB447" s="35"/>
      <c r="BC447" s="35"/>
      <c r="BD447" s="35"/>
      <c r="BJ447" s="35"/>
      <c r="BK447" s="35"/>
      <c r="BL447" s="35"/>
      <c r="BR447" s="35"/>
      <c r="BS447" s="35"/>
      <c r="BT447" s="35"/>
      <c r="BZ447" s="35"/>
      <c r="CA447" s="35"/>
      <c r="CB447" s="35"/>
      <c r="CH447" s="35"/>
      <c r="CI447" s="35"/>
      <c r="CJ447" s="35"/>
      <c r="CP447" s="35"/>
      <c r="CQ447" s="35"/>
      <c r="CR447" s="35"/>
      <c r="CX447" s="35"/>
      <c r="CY447" s="35"/>
      <c r="CZ447" s="35"/>
      <c r="DF447" s="35">
        <v>4.3999999999999997E-9</v>
      </c>
      <c r="DG447" s="35">
        <v>2.2828787124400001</v>
      </c>
      <c r="DH447" s="35">
        <v>12310.181323610799</v>
      </c>
      <c r="DI447" s="29">
        <f t="shared" si="264"/>
        <v>1.7505322862564006E-9</v>
      </c>
      <c r="DJ447" s="29">
        <f t="shared" si="265"/>
        <v>1.7511673074849361E-9</v>
      </c>
      <c r="DK447" s="29">
        <f t="shared" si="266"/>
        <v>1.7511672851192772E-9</v>
      </c>
      <c r="DL447" s="29">
        <f t="shared" si="267"/>
        <v>1.7511672851199657E-9</v>
      </c>
      <c r="DN447" s="35">
        <v>7.5E-10</v>
      </c>
      <c r="DO447" s="35">
        <v>6.1609589008999999</v>
      </c>
      <c r="DP447" s="35">
        <v>3370.0419352357999</v>
      </c>
      <c r="DQ447" s="29">
        <f t="shared" si="268"/>
        <v>-2.6717195110006793E-10</v>
      </c>
      <c r="DR447" s="29">
        <f t="shared" si="269"/>
        <v>-2.6720213171717757E-10</v>
      </c>
      <c r="DS447" s="29">
        <f t="shared" si="270"/>
        <v>-2.6720213065418147E-10</v>
      </c>
      <c r="DT447" s="29">
        <f t="shared" si="271"/>
        <v>-2.6720213065421631E-10</v>
      </c>
      <c r="DV447" s="35"/>
      <c r="DW447" s="35"/>
      <c r="DX447" s="35"/>
      <c r="ED447" s="35"/>
      <c r="EE447" s="35"/>
      <c r="EF447" s="35"/>
      <c r="EL447" s="35"/>
      <c r="EM447" s="35"/>
      <c r="EN447" s="35"/>
      <c r="ET447" s="35"/>
      <c r="EU447" s="35"/>
      <c r="EV447" s="35"/>
    </row>
    <row r="448" spans="14:152" s="29" customFormat="1" ht="13.5" x14ac:dyDescent="0.3">
      <c r="N448" s="35">
        <v>1.03E-8</v>
      </c>
      <c r="O448" s="35">
        <v>0.42255009122999998</v>
      </c>
      <c r="P448" s="35">
        <v>1596.1864422845999</v>
      </c>
      <c r="Q448" s="29">
        <f t="shared" si="252"/>
        <v>3.5888159097742151E-9</v>
      </c>
      <c r="R448" s="29">
        <f t="shared" si="253"/>
        <v>3.5890128421408729E-9</v>
      </c>
      <c r="S448" s="29">
        <f t="shared" si="254"/>
        <v>3.5890128352046698E-9</v>
      </c>
      <c r="T448" s="29">
        <f t="shared" si="255"/>
        <v>3.5890128352048754E-9</v>
      </c>
      <c r="V448" s="35">
        <v>1.5199999999999999E-9</v>
      </c>
      <c r="W448" s="35">
        <v>0.32620694441999998</v>
      </c>
      <c r="X448" s="35">
        <v>3443.7052009183999</v>
      </c>
      <c r="Y448" s="29">
        <f t="shared" si="256"/>
        <v>1.4564605932148489E-9</v>
      </c>
      <c r="Z448" s="29">
        <f t="shared" si="257"/>
        <v>1.4564414536280171E-9</v>
      </c>
      <c r="AA448" s="29">
        <f t="shared" si="258"/>
        <v>1.4564414543021898E-9</v>
      </c>
      <c r="AB448" s="29">
        <f t="shared" si="259"/>
        <v>1.4564414543021712E-9</v>
      </c>
      <c r="AD448" s="35"/>
      <c r="AE448" s="35"/>
      <c r="AF448" s="35"/>
      <c r="AL448" s="35"/>
      <c r="AM448" s="35"/>
      <c r="AN448" s="35"/>
      <c r="AT448" s="35"/>
      <c r="AU448" s="35"/>
      <c r="AV448" s="35"/>
      <c r="BB448" s="35"/>
      <c r="BC448" s="35"/>
      <c r="BD448" s="35"/>
      <c r="BJ448" s="35"/>
      <c r="BK448" s="35"/>
      <c r="BL448" s="35"/>
      <c r="BR448" s="35"/>
      <c r="BS448" s="35"/>
      <c r="BT448" s="35"/>
      <c r="BZ448" s="35"/>
      <c r="CA448" s="35"/>
      <c r="CB448" s="35"/>
      <c r="CH448" s="35"/>
      <c r="CI448" s="35"/>
      <c r="CJ448" s="35"/>
      <c r="CP448" s="35"/>
      <c r="CQ448" s="35"/>
      <c r="CR448" s="35"/>
      <c r="CX448" s="35"/>
      <c r="CY448" s="35"/>
      <c r="CZ448" s="35"/>
      <c r="DF448" s="35">
        <v>4.3599999999999998E-9</v>
      </c>
      <c r="DG448" s="35">
        <v>0.12478564861999999</v>
      </c>
      <c r="DH448" s="35">
        <v>956.28915597059995</v>
      </c>
      <c r="DI448" s="29">
        <f t="shared" si="264"/>
        <v>-4.3542799925936328E-9</v>
      </c>
      <c r="DJ448" s="29">
        <f t="shared" si="265"/>
        <v>-4.3542772638799074E-9</v>
      </c>
      <c r="DK448" s="29">
        <f t="shared" si="266"/>
        <v>-4.3542772639760283E-9</v>
      </c>
      <c r="DL448" s="29">
        <f t="shared" si="267"/>
        <v>-4.3542772639760258E-9</v>
      </c>
      <c r="DN448" s="35">
        <v>7.7000000000000003E-10</v>
      </c>
      <c r="DO448" s="35">
        <v>4.92444879515</v>
      </c>
      <c r="DP448" s="35">
        <v>3229.4257844121998</v>
      </c>
      <c r="DQ448" s="29">
        <f t="shared" si="268"/>
        <v>5.2091631366807359E-10</v>
      </c>
      <c r="DR448" s="29">
        <f t="shared" si="269"/>
        <v>5.2093971506079471E-10</v>
      </c>
      <c r="DS448" s="29">
        <f t="shared" si="270"/>
        <v>5.2093971423657757E-10</v>
      </c>
      <c r="DT448" s="29">
        <f t="shared" si="271"/>
        <v>5.2093971423660177E-10</v>
      </c>
      <c r="DV448" s="35"/>
      <c r="DW448" s="35"/>
      <c r="DX448" s="35"/>
      <c r="ED448" s="35"/>
      <c r="EE448" s="35"/>
      <c r="EF448" s="35"/>
      <c r="EL448" s="35"/>
      <c r="EM448" s="35"/>
      <c r="EN448" s="35"/>
      <c r="ET448" s="35"/>
      <c r="EU448" s="35"/>
      <c r="EV448" s="35"/>
    </row>
    <row r="449" spans="14:152" s="29" customFormat="1" ht="13.5" x14ac:dyDescent="0.3">
      <c r="N449" s="35">
        <v>8.2599999999999992E-9</v>
      </c>
      <c r="O449" s="35">
        <v>1.2606950158900001</v>
      </c>
      <c r="P449" s="35">
        <v>20206.141196330998</v>
      </c>
      <c r="Q449" s="29">
        <f t="shared" ref="Q449:Q512" si="272">N449*COS(O449+P449*$C$23)</f>
        <v>-7.5404219375953511E-9</v>
      </c>
      <c r="R449" s="29">
        <f t="shared" ref="R449:R512" si="273">N449*COS(O449+P449*$C$44)</f>
        <v>-7.539551004101834E-9</v>
      </c>
      <c r="S449" s="29">
        <f t="shared" ref="S449:S512" si="274">N449*COS(O449+P449*$C$65)</f>
        <v>-7.5395510347863122E-9</v>
      </c>
      <c r="T449" s="29">
        <f t="shared" ref="T449:T512" si="275">N449*COS(O449+P449*$C$86)</f>
        <v>-7.5395510347853543E-9</v>
      </c>
      <c r="V449" s="35">
        <v>1.0999999999999999E-9</v>
      </c>
      <c r="W449" s="35">
        <v>0.56398082486000001</v>
      </c>
      <c r="X449" s="35">
        <v>661.23292678099995</v>
      </c>
      <c r="Y449" s="29">
        <f t="shared" ref="Y449:Y512" si="276">V449*COS(W449+X449*$C$23)</f>
        <v>3.3355523267017612E-10</v>
      </c>
      <c r="Z449" s="29">
        <f t="shared" ref="Z449:Z512" si="277">V449*COS(W449+X449*$C$44)</f>
        <v>3.3354637528268084E-10</v>
      </c>
      <c r="AA449" s="29">
        <f t="shared" ref="AA449:AA512" si="278">V449*COS(W449+X449*$C$65)</f>
        <v>3.3354637559465108E-10</v>
      </c>
      <c r="AB449" s="29">
        <f t="shared" ref="AB449:AB512" si="279">V449*COS(W449+X449*$C$86)</f>
        <v>3.3354637559464172E-10</v>
      </c>
      <c r="AD449" s="35"/>
      <c r="AE449" s="35"/>
      <c r="AF449" s="35"/>
      <c r="AL449" s="35"/>
      <c r="AM449" s="35"/>
      <c r="AN449" s="35"/>
      <c r="AT449" s="35"/>
      <c r="AU449" s="35"/>
      <c r="AV449" s="35"/>
      <c r="BB449" s="35"/>
      <c r="BC449" s="35"/>
      <c r="BD449" s="35"/>
      <c r="BJ449" s="35"/>
      <c r="BK449" s="35"/>
      <c r="BL449" s="35"/>
      <c r="BR449" s="35"/>
      <c r="BS449" s="35"/>
      <c r="BT449" s="35"/>
      <c r="BZ449" s="35"/>
      <c r="CA449" s="35"/>
      <c r="CB449" s="35"/>
      <c r="CH449" s="35"/>
      <c r="CI449" s="35"/>
      <c r="CJ449" s="35"/>
      <c r="CP449" s="35"/>
      <c r="CQ449" s="35"/>
      <c r="CR449" s="35"/>
      <c r="CX449" s="35"/>
      <c r="CY449" s="35"/>
      <c r="CZ449" s="35"/>
      <c r="DF449" s="35">
        <v>5.7299999999999999E-9</v>
      </c>
      <c r="DG449" s="35">
        <v>3.8638857260199999</v>
      </c>
      <c r="DH449" s="35">
        <v>26482.1708096244</v>
      </c>
      <c r="DI449" s="29">
        <f t="shared" ref="DI449:DI512" si="280">DF449*COS(DG449+DH449*$C$23)</f>
        <v>5.1725824168308551E-9</v>
      </c>
      <c r="DJ449" s="29">
        <f t="shared" ref="DJ449:DJ512" si="281">DF449*COS(DG449+DH449*$C$44)</f>
        <v>5.1734164000607612E-9</v>
      </c>
      <c r="DK449" s="29">
        <f t="shared" ref="DK449:DK512" si="282">DF449*COS(DG449+DH449*$C$65)</f>
        <v>5.1734163706970712E-9</v>
      </c>
      <c r="DL449" s="29">
        <f t="shared" ref="DL449:DL512" si="283">DF449*COS(DG449+DH449*$C$86)</f>
        <v>5.1734163706979116E-9</v>
      </c>
      <c r="DN449" s="35">
        <v>8.9999999999999999E-10</v>
      </c>
      <c r="DO449" s="35">
        <v>4.5506335984500002</v>
      </c>
      <c r="DP449" s="35">
        <v>6701.5801727983999</v>
      </c>
      <c r="DQ449" s="29">
        <f t="shared" ref="DQ449:DQ512" si="284">DN449*COS(DO449+DP449*$C$23)</f>
        <v>8.5989265930049924E-10</v>
      </c>
      <c r="DR449" s="29">
        <f t="shared" ref="DR449:DR512" si="285">DN449*COS(DO449+DP449*$C$44)</f>
        <v>8.5991540896460602E-10</v>
      </c>
      <c r="DS449" s="29">
        <f t="shared" ref="DS449:DS512" si="286">DN449*COS(DO449+DP449*$C$65)</f>
        <v>8.599154081634391E-10</v>
      </c>
      <c r="DT449" s="29">
        <f t="shared" ref="DT449:DT512" si="287">DN449*COS(DO449+DP449*$C$86)</f>
        <v>8.5991540816346557E-10</v>
      </c>
      <c r="DV449" s="35"/>
      <c r="DW449" s="35"/>
      <c r="DX449" s="35"/>
      <c r="ED449" s="35"/>
      <c r="EE449" s="35"/>
      <c r="EF449" s="35"/>
      <c r="EL449" s="35"/>
      <c r="EM449" s="35"/>
      <c r="EN449" s="35"/>
      <c r="ET449" s="35"/>
      <c r="EU449" s="35"/>
      <c r="EV449" s="35"/>
    </row>
    <row r="450" spans="14:152" s="29" customFormat="1" ht="13.5" x14ac:dyDescent="0.3">
      <c r="N450" s="35">
        <v>8.3500000000000003E-9</v>
      </c>
      <c r="O450" s="35">
        <v>4.64394754967</v>
      </c>
      <c r="P450" s="35">
        <v>127.9515330346</v>
      </c>
      <c r="Q450" s="29">
        <f t="shared" si="272"/>
        <v>7.5584504524072125E-9</v>
      </c>
      <c r="R450" s="29">
        <f t="shared" si="273"/>
        <v>7.5584562547137926E-9</v>
      </c>
      <c r="S450" s="29">
        <f t="shared" si="274"/>
        <v>7.5584562545094277E-9</v>
      </c>
      <c r="T450" s="29">
        <f t="shared" si="275"/>
        <v>7.5584562545094343E-9</v>
      </c>
      <c r="V450" s="35">
        <v>1.1100000000000001E-9</v>
      </c>
      <c r="W450" s="35">
        <v>4.0538094607200001</v>
      </c>
      <c r="X450" s="35">
        <v>568.82187402739999</v>
      </c>
      <c r="Y450" s="29">
        <f t="shared" si="276"/>
        <v>8.2996209969904268E-10</v>
      </c>
      <c r="Z450" s="29">
        <f t="shared" si="277"/>
        <v>8.2996745744950866E-10</v>
      </c>
      <c r="AA450" s="29">
        <f t="shared" si="278"/>
        <v>8.2996745726080116E-10</v>
      </c>
      <c r="AB450" s="29">
        <f t="shared" si="279"/>
        <v>8.2996745726080778E-10</v>
      </c>
      <c r="AD450" s="35"/>
      <c r="AE450" s="35"/>
      <c r="AF450" s="35"/>
      <c r="AL450" s="35"/>
      <c r="AM450" s="35"/>
      <c r="AN450" s="35"/>
      <c r="AT450" s="35"/>
      <c r="AU450" s="35"/>
      <c r="AV450" s="35"/>
      <c r="BB450" s="35"/>
      <c r="BC450" s="35"/>
      <c r="BD450" s="35"/>
      <c r="BJ450" s="35"/>
      <c r="BK450" s="35"/>
      <c r="BL450" s="35"/>
      <c r="BR450" s="35"/>
      <c r="BS450" s="35"/>
      <c r="BT450" s="35"/>
      <c r="BZ450" s="35"/>
      <c r="CA450" s="35"/>
      <c r="CB450" s="35"/>
      <c r="CH450" s="35"/>
      <c r="CI450" s="35"/>
      <c r="CJ450" s="35"/>
      <c r="CP450" s="35"/>
      <c r="CQ450" s="35"/>
      <c r="CR450" s="35"/>
      <c r="CX450" s="35"/>
      <c r="CY450" s="35"/>
      <c r="CZ450" s="35"/>
      <c r="DF450" s="35">
        <v>4.2899999999999999E-9</v>
      </c>
      <c r="DG450" s="35">
        <v>1.20474317285</v>
      </c>
      <c r="DH450" s="35">
        <v>28.449187467800002</v>
      </c>
      <c r="DI450" s="29">
        <f t="shared" si="280"/>
        <v>-4.112742036579468E-10</v>
      </c>
      <c r="DJ450" s="29">
        <f t="shared" si="281"/>
        <v>-4.112726511810451E-10</v>
      </c>
      <c r="DK450" s="29">
        <f t="shared" si="282"/>
        <v>-4.11272651235725E-10</v>
      </c>
      <c r="DL450" s="29">
        <f t="shared" si="283"/>
        <v>-4.1127265123572308E-10</v>
      </c>
      <c r="DN450" s="35">
        <v>7.7999999999999999E-10</v>
      </c>
      <c r="DO450" s="35">
        <v>2.0120252440700002</v>
      </c>
      <c r="DP450" s="35">
        <v>14421.8316369884</v>
      </c>
      <c r="DQ450" s="29">
        <f t="shared" si="284"/>
        <v>-6.3005145524980542E-10</v>
      </c>
      <c r="DR450" s="29">
        <f t="shared" si="285"/>
        <v>-6.3013618913693313E-10</v>
      </c>
      <c r="DS450" s="29">
        <f t="shared" si="286"/>
        <v>-6.3013618615285622E-10</v>
      </c>
      <c r="DT450" s="29">
        <f t="shared" si="287"/>
        <v>-6.3013618615294773E-10</v>
      </c>
      <c r="DV450" s="35"/>
      <c r="DW450" s="35"/>
      <c r="DX450" s="35"/>
      <c r="ED450" s="35"/>
      <c r="EE450" s="35"/>
      <c r="EF450" s="35"/>
      <c r="EL450" s="35"/>
      <c r="EM450" s="35"/>
      <c r="EN450" s="35"/>
      <c r="ET450" s="35"/>
      <c r="EU450" s="35"/>
      <c r="EV450" s="35"/>
    </row>
    <row r="451" spans="14:152" s="29" customFormat="1" ht="13.5" x14ac:dyDescent="0.3">
      <c r="N451" s="35">
        <v>1.0460000000000001E-8</v>
      </c>
      <c r="O451" s="35">
        <v>3.5023299864699999</v>
      </c>
      <c r="P451" s="35">
        <v>9866.4168806651996</v>
      </c>
      <c r="Q451" s="29">
        <f t="shared" si="272"/>
        <v>9.6792237521891281E-9</v>
      </c>
      <c r="R451" s="29">
        <f t="shared" si="273"/>
        <v>9.6797236488403855E-9</v>
      </c>
      <c r="S451" s="29">
        <f t="shared" si="274"/>
        <v>9.6797236312359869E-9</v>
      </c>
      <c r="T451" s="29">
        <f t="shared" si="275"/>
        <v>9.679723631236551E-9</v>
      </c>
      <c r="V451" s="35">
        <v>1.08E-9</v>
      </c>
      <c r="W451" s="35">
        <v>3.1770064157400002</v>
      </c>
      <c r="X451" s="35">
        <v>3448.2759506384</v>
      </c>
      <c r="Y451" s="29">
        <f t="shared" si="276"/>
        <v>-9.4429000459001824E-10</v>
      </c>
      <c r="Z451" s="29">
        <f t="shared" si="277"/>
        <v>-9.4426690711650378E-10</v>
      </c>
      <c r="AA451" s="29">
        <f t="shared" si="278"/>
        <v>-9.4426690793006321E-10</v>
      </c>
      <c r="AB451" s="29">
        <f t="shared" si="279"/>
        <v>-9.4426690793004067E-10</v>
      </c>
      <c r="AD451" s="35"/>
      <c r="AE451" s="35"/>
      <c r="AF451" s="35"/>
      <c r="AL451" s="35"/>
      <c r="AM451" s="35"/>
      <c r="AN451" s="35"/>
      <c r="AT451" s="35"/>
      <c r="AU451" s="35"/>
      <c r="AV451" s="35"/>
      <c r="BB451" s="35"/>
      <c r="BC451" s="35"/>
      <c r="BD451" s="35"/>
      <c r="BJ451" s="35"/>
      <c r="BK451" s="35"/>
      <c r="BL451" s="35"/>
      <c r="BR451" s="35"/>
      <c r="BS451" s="35"/>
      <c r="BT451" s="35"/>
      <c r="BZ451" s="35"/>
      <c r="CA451" s="35"/>
      <c r="CB451" s="35"/>
      <c r="CH451" s="35"/>
      <c r="CI451" s="35"/>
      <c r="CJ451" s="35"/>
      <c r="CP451" s="35"/>
      <c r="CQ451" s="35"/>
      <c r="CR451" s="35"/>
      <c r="CX451" s="35"/>
      <c r="CY451" s="35"/>
      <c r="CZ451" s="35"/>
      <c r="DF451" s="35">
        <v>4.3500000000000001E-9</v>
      </c>
      <c r="DG451" s="35">
        <v>3.7543773089900001</v>
      </c>
      <c r="DH451" s="35">
        <v>5195.2447323344004</v>
      </c>
      <c r="DI451" s="29">
        <f t="shared" si="280"/>
        <v>4.2869957560493249E-9</v>
      </c>
      <c r="DJ451" s="29">
        <f t="shared" si="281"/>
        <v>4.2870447216873769E-9</v>
      </c>
      <c r="DK451" s="29">
        <f t="shared" si="282"/>
        <v>4.2870447199630718E-9</v>
      </c>
      <c r="DL451" s="29">
        <f t="shared" si="283"/>
        <v>4.2870447199631239E-9</v>
      </c>
      <c r="DN451" s="35">
        <v>7.8999999999999996E-10</v>
      </c>
      <c r="DO451" s="35">
        <v>5.9214297418499999</v>
      </c>
      <c r="DP451" s="35">
        <v>6155.0570066540004</v>
      </c>
      <c r="DQ451" s="29">
        <f t="shared" si="284"/>
        <v>4.7675522097543922E-10</v>
      </c>
      <c r="DR451" s="29">
        <f t="shared" si="285"/>
        <v>4.7670567182411321E-10</v>
      </c>
      <c r="DS451" s="29">
        <f t="shared" si="286"/>
        <v>4.7670567356935387E-10</v>
      </c>
      <c r="DT451" s="29">
        <f t="shared" si="287"/>
        <v>4.7670567356930021E-10</v>
      </c>
      <c r="DV451" s="35"/>
      <c r="DW451" s="35"/>
      <c r="DX451" s="35"/>
      <c r="ED451" s="35"/>
      <c r="EE451" s="35"/>
      <c r="EF451" s="35"/>
      <c r="EL451" s="35"/>
      <c r="EM451" s="35"/>
      <c r="EN451" s="35"/>
      <c r="ET451" s="35"/>
      <c r="EU451" s="35"/>
      <c r="EV451" s="35"/>
    </row>
    <row r="452" spans="14:152" s="29" customFormat="1" ht="13.5" x14ac:dyDescent="0.3">
      <c r="N452" s="35">
        <v>8.2399999999999997E-9</v>
      </c>
      <c r="O452" s="35">
        <v>2.4292813851899999</v>
      </c>
      <c r="P452" s="35">
        <v>11.045700263900001</v>
      </c>
      <c r="Q452" s="29">
        <f t="shared" si="272"/>
        <v>-7.0973859967459323E-9</v>
      </c>
      <c r="R452" s="29">
        <f t="shared" si="273"/>
        <v>-7.0973854058354526E-9</v>
      </c>
      <c r="S452" s="29">
        <f t="shared" si="274"/>
        <v>-7.0973854058562653E-9</v>
      </c>
      <c r="T452" s="29">
        <f t="shared" si="275"/>
        <v>-7.0973854058562653E-9</v>
      </c>
      <c r="V452" s="35">
        <v>1.38E-9</v>
      </c>
      <c r="W452" s="35">
        <v>4.47698517191</v>
      </c>
      <c r="X452" s="35">
        <v>3326.3853326981998</v>
      </c>
      <c r="Y452" s="29">
        <f t="shared" si="276"/>
        <v>-5.1740644343785355E-10</v>
      </c>
      <c r="Z452" s="29">
        <f t="shared" si="277"/>
        <v>-5.1735206051783218E-10</v>
      </c>
      <c r="AA452" s="29">
        <f t="shared" si="278"/>
        <v>-5.1735206243329782E-10</v>
      </c>
      <c r="AB452" s="29">
        <f t="shared" si="279"/>
        <v>-5.1735206243324323E-10</v>
      </c>
      <c r="AD452" s="35"/>
      <c r="AE452" s="35"/>
      <c r="AF452" s="35"/>
      <c r="AL452" s="35"/>
      <c r="AM452" s="35"/>
      <c r="AN452" s="35"/>
      <c r="AT452" s="35"/>
      <c r="AU452" s="35"/>
      <c r="AV452" s="35"/>
      <c r="BB452" s="35"/>
      <c r="BC452" s="35"/>
      <c r="BD452" s="35"/>
      <c r="BJ452" s="35"/>
      <c r="BK452" s="35"/>
      <c r="BL452" s="35"/>
      <c r="BR452" s="35"/>
      <c r="BS452" s="35"/>
      <c r="BT452" s="35"/>
      <c r="BZ452" s="35"/>
      <c r="CA452" s="35"/>
      <c r="CB452" s="35"/>
      <c r="CH452" s="35"/>
      <c r="CI452" s="35"/>
      <c r="CJ452" s="35"/>
      <c r="CP452" s="35"/>
      <c r="CQ452" s="35"/>
      <c r="CR452" s="35"/>
      <c r="CX452" s="35"/>
      <c r="CY452" s="35"/>
      <c r="CZ452" s="35"/>
      <c r="DF452" s="35">
        <v>4.5699999999999997E-9</v>
      </c>
      <c r="DG452" s="35">
        <v>1.45606713663</v>
      </c>
      <c r="DH452" s="35">
        <v>5636.0700172119996</v>
      </c>
      <c r="DI452" s="29">
        <f t="shared" si="280"/>
        <v>1.4355884012006275E-9</v>
      </c>
      <c r="DJ452" s="29">
        <f t="shared" si="281"/>
        <v>1.4352759082019381E-9</v>
      </c>
      <c r="DK452" s="29">
        <f t="shared" si="282"/>
        <v>1.4352759192085526E-9</v>
      </c>
      <c r="DL452" s="29">
        <f t="shared" si="283"/>
        <v>1.4352759192081827E-9</v>
      </c>
      <c r="DN452" s="35">
        <v>1.01E-9</v>
      </c>
      <c r="DO452" s="35">
        <v>2.07923317336</v>
      </c>
      <c r="DP452" s="35">
        <v>15265.8865193004</v>
      </c>
      <c r="DQ452" s="29">
        <f t="shared" si="284"/>
        <v>2.6895964441488179E-10</v>
      </c>
      <c r="DR452" s="29">
        <f t="shared" si="285"/>
        <v>2.6876971771463659E-10</v>
      </c>
      <c r="DS452" s="29">
        <f t="shared" si="286"/>
        <v>2.6876972440432042E-10</v>
      </c>
      <c r="DT452" s="29">
        <f t="shared" si="287"/>
        <v>2.6876972440412675E-10</v>
      </c>
      <c r="DV452" s="35"/>
      <c r="DW452" s="35"/>
      <c r="DX452" s="35"/>
      <c r="ED452" s="35"/>
      <c r="EE452" s="35"/>
      <c r="EF452" s="35"/>
      <c r="EL452" s="35"/>
      <c r="EM452" s="35"/>
      <c r="EN452" s="35"/>
      <c r="ET452" s="35"/>
      <c r="EU452" s="35"/>
      <c r="EV452" s="35"/>
    </row>
    <row r="453" spans="14:152" s="29" customFormat="1" ht="13.5" x14ac:dyDescent="0.3">
      <c r="N453" s="35">
        <v>1.09E-8</v>
      </c>
      <c r="O453" s="35">
        <v>6.0653692450600003</v>
      </c>
      <c r="P453" s="35">
        <v>3341.0325027934</v>
      </c>
      <c r="Q453" s="29">
        <f t="shared" si="272"/>
        <v>-8.7440856347464855E-9</v>
      </c>
      <c r="R453" s="29">
        <f t="shared" si="273"/>
        <v>-8.7443634799142172E-9</v>
      </c>
      <c r="S453" s="29">
        <f t="shared" si="274"/>
        <v>-8.7443634701283612E-9</v>
      </c>
      <c r="T453" s="29">
        <f t="shared" si="275"/>
        <v>-8.7443634701286375E-9</v>
      </c>
      <c r="V453" s="35">
        <v>1.08E-9</v>
      </c>
      <c r="W453" s="35">
        <v>4.8992237200300002</v>
      </c>
      <c r="X453" s="35">
        <v>9588.1255422226004</v>
      </c>
      <c r="Y453" s="29">
        <f t="shared" si="276"/>
        <v>-9.9163624805427469E-10</v>
      </c>
      <c r="Z453" s="29">
        <f t="shared" si="277"/>
        <v>-9.9168866464941404E-10</v>
      </c>
      <c r="AA453" s="29">
        <f t="shared" si="278"/>
        <v>-9.9168866280349515E-10</v>
      </c>
      <c r="AB453" s="29">
        <f t="shared" si="279"/>
        <v>-9.9168866280354396E-10</v>
      </c>
      <c r="AD453" s="35"/>
      <c r="AE453" s="35"/>
      <c r="AF453" s="35"/>
      <c r="AL453" s="35"/>
      <c r="AM453" s="35"/>
      <c r="AN453" s="35"/>
      <c r="AT453" s="35"/>
      <c r="AU453" s="35"/>
      <c r="AV453" s="35"/>
      <c r="BB453" s="35"/>
      <c r="BC453" s="35"/>
      <c r="BD453" s="35"/>
      <c r="BJ453" s="35"/>
      <c r="BK453" s="35"/>
      <c r="BL453" s="35"/>
      <c r="BR453" s="35"/>
      <c r="BS453" s="35"/>
      <c r="BT453" s="35"/>
      <c r="BZ453" s="35"/>
      <c r="CA453" s="35"/>
      <c r="CB453" s="35"/>
      <c r="CH453" s="35"/>
      <c r="CI453" s="35"/>
      <c r="CJ453" s="35"/>
      <c r="CP453" s="35"/>
      <c r="CQ453" s="35"/>
      <c r="CR453" s="35"/>
      <c r="CX453" s="35"/>
      <c r="CY453" s="35"/>
      <c r="CZ453" s="35"/>
      <c r="DF453" s="35">
        <v>5.5299999999999997E-9</v>
      </c>
      <c r="DG453" s="35">
        <v>5.3062817514500003</v>
      </c>
      <c r="DH453" s="35">
        <v>2766.2676283649998</v>
      </c>
      <c r="DI453" s="29">
        <f t="shared" si="280"/>
        <v>5.5275494783807672E-9</v>
      </c>
      <c r="DJ453" s="29">
        <f t="shared" si="281"/>
        <v>5.5275436558265527E-9</v>
      </c>
      <c r="DK453" s="29">
        <f t="shared" si="282"/>
        <v>5.5275436560317531E-9</v>
      </c>
      <c r="DL453" s="29">
        <f t="shared" si="283"/>
        <v>5.5275436560317473E-9</v>
      </c>
      <c r="DN453" s="35">
        <v>8.1999999999999996E-10</v>
      </c>
      <c r="DO453" s="35">
        <v>6.0407801086599999</v>
      </c>
      <c r="DP453" s="35">
        <v>3760.0970705750001</v>
      </c>
      <c r="DQ453" s="29">
        <f t="shared" si="284"/>
        <v>-3.4359117345065635E-10</v>
      </c>
      <c r="DR453" s="29">
        <f t="shared" si="285"/>
        <v>-3.436269490808401E-10</v>
      </c>
      <c r="DS453" s="29">
        <f t="shared" si="286"/>
        <v>-3.4362694782078202E-10</v>
      </c>
      <c r="DT453" s="29">
        <f t="shared" si="287"/>
        <v>-3.4362694782082431E-10</v>
      </c>
      <c r="DV453" s="35"/>
      <c r="DW453" s="35"/>
      <c r="DX453" s="35"/>
      <c r="ED453" s="35"/>
      <c r="EE453" s="35"/>
      <c r="EF453" s="35"/>
      <c r="EL453" s="35"/>
      <c r="EM453" s="35"/>
      <c r="EN453" s="35"/>
      <c r="ET453" s="35"/>
      <c r="EU453" s="35"/>
      <c r="EV453" s="35"/>
    </row>
    <row r="454" spans="14:152" s="29" customFormat="1" ht="13.5" x14ac:dyDescent="0.3">
      <c r="N454" s="35">
        <v>8.0800000000000002E-9</v>
      </c>
      <c r="O454" s="35">
        <v>1.17345081945</v>
      </c>
      <c r="P454" s="35">
        <v>6460.8122109608003</v>
      </c>
      <c r="Q454" s="29">
        <f t="shared" si="272"/>
        <v>6.1545364854029644E-9</v>
      </c>
      <c r="R454" s="29">
        <f t="shared" si="273"/>
        <v>6.154104220029512E-9</v>
      </c>
      <c r="S454" s="29">
        <f t="shared" si="274"/>
        <v>6.1541042352552882E-9</v>
      </c>
      <c r="T454" s="29">
        <f t="shared" si="275"/>
        <v>6.1541042352548424E-9</v>
      </c>
      <c r="V454" s="35">
        <v>1.14E-9</v>
      </c>
      <c r="W454" s="35">
        <v>4.8082882540299998</v>
      </c>
      <c r="X454" s="35">
        <v>6657.3464156518003</v>
      </c>
      <c r="Y454" s="29">
        <f t="shared" si="276"/>
        <v>1.1252343778745746E-9</v>
      </c>
      <c r="Z454" s="29">
        <f t="shared" si="277"/>
        <v>1.1252188146281883E-9</v>
      </c>
      <c r="AA454" s="29">
        <f t="shared" si="278"/>
        <v>1.1252188151764932E-9</v>
      </c>
      <c r="AB454" s="29">
        <f t="shared" si="279"/>
        <v>1.125218815176475E-9</v>
      </c>
      <c r="AD454" s="35"/>
      <c r="AE454" s="35"/>
      <c r="AF454" s="35"/>
      <c r="AL454" s="35"/>
      <c r="AM454" s="35"/>
      <c r="AN454" s="35"/>
      <c r="AT454" s="35"/>
      <c r="AU454" s="35"/>
      <c r="AV454" s="35"/>
      <c r="BB454" s="35"/>
      <c r="BC454" s="35"/>
      <c r="BD454" s="35"/>
      <c r="BJ454" s="35"/>
      <c r="BK454" s="35"/>
      <c r="BL454" s="35"/>
      <c r="BR454" s="35"/>
      <c r="BS454" s="35"/>
      <c r="BT454" s="35"/>
      <c r="BZ454" s="35"/>
      <c r="CA454" s="35"/>
      <c r="CB454" s="35"/>
      <c r="CH454" s="35"/>
      <c r="CI454" s="35"/>
      <c r="CJ454" s="35"/>
      <c r="CP454" s="35"/>
      <c r="CQ454" s="35"/>
      <c r="CR454" s="35"/>
      <c r="CX454" s="35"/>
      <c r="CY454" s="35"/>
      <c r="CZ454" s="35"/>
      <c r="DF454" s="35">
        <v>4.9399999999999999E-9</v>
      </c>
      <c r="DG454" s="35">
        <v>0.63303483918000003</v>
      </c>
      <c r="DH454" s="35">
        <v>3274.1250177853999</v>
      </c>
      <c r="DI454" s="29">
        <f t="shared" si="280"/>
        <v>-4.5423959986922679E-9</v>
      </c>
      <c r="DJ454" s="29">
        <f t="shared" si="281"/>
        <v>-4.5424772370924927E-9</v>
      </c>
      <c r="DK454" s="29">
        <f t="shared" si="282"/>
        <v>-4.5424772342312998E-9</v>
      </c>
      <c r="DL454" s="29">
        <f t="shared" si="283"/>
        <v>-4.5424772342313825E-9</v>
      </c>
      <c r="DN454" s="35">
        <v>7.2999999999999996E-10</v>
      </c>
      <c r="DO454" s="35">
        <v>3.0110636620500002</v>
      </c>
      <c r="DP454" s="35">
        <v>206.1855484372</v>
      </c>
      <c r="DQ454" s="29">
        <f t="shared" si="284"/>
        <v>7.2785254103772451E-10</v>
      </c>
      <c r="DR454" s="29">
        <f t="shared" si="285"/>
        <v>7.2785268846334256E-10</v>
      </c>
      <c r="DS454" s="29">
        <f t="shared" si="286"/>
        <v>7.2785268845815014E-10</v>
      </c>
      <c r="DT454" s="29">
        <f t="shared" si="287"/>
        <v>7.2785268845815024E-10</v>
      </c>
      <c r="DV454" s="35"/>
      <c r="DW454" s="35"/>
      <c r="DX454" s="35"/>
      <c r="ED454" s="35"/>
      <c r="EE454" s="35"/>
      <c r="EF454" s="35"/>
      <c r="EL454" s="35"/>
      <c r="EM454" s="35"/>
      <c r="EN454" s="35"/>
      <c r="ET454" s="35"/>
      <c r="EU454" s="35"/>
      <c r="EV454" s="35"/>
    </row>
    <row r="455" spans="14:152" s="29" customFormat="1" ht="13.5" x14ac:dyDescent="0.3">
      <c r="N455" s="35">
        <v>8.2100000000000004E-9</v>
      </c>
      <c r="O455" s="35">
        <v>0.19617131185</v>
      </c>
      <c r="P455" s="35">
        <v>22743.409379516401</v>
      </c>
      <c r="Q455" s="29">
        <f t="shared" si="272"/>
        <v>3.6087983967106663E-9</v>
      </c>
      <c r="R455" s="29">
        <f t="shared" si="273"/>
        <v>3.6066549549754753E-9</v>
      </c>
      <c r="S455" s="29">
        <f t="shared" si="274"/>
        <v>3.6066550304758319E-9</v>
      </c>
      <c r="T455" s="29">
        <f t="shared" si="275"/>
        <v>3.6066550304737363E-9</v>
      </c>
      <c r="V455" s="35">
        <v>1.08E-9</v>
      </c>
      <c r="W455" s="35">
        <v>4.1063748397199999</v>
      </c>
      <c r="X455" s="35">
        <v>13553.8979729108</v>
      </c>
      <c r="Y455" s="29">
        <f t="shared" si="276"/>
        <v>-3.9708837805304348E-10</v>
      </c>
      <c r="Z455" s="29">
        <f t="shared" si="277"/>
        <v>-3.9726233339661465E-10</v>
      </c>
      <c r="AA455" s="29">
        <f t="shared" si="278"/>
        <v>-3.9726232726985618E-10</v>
      </c>
      <c r="AB455" s="29">
        <f t="shared" si="279"/>
        <v>-3.9726232727005595E-10</v>
      </c>
      <c r="AD455" s="35"/>
      <c r="AE455" s="35"/>
      <c r="AF455" s="35"/>
      <c r="AL455" s="35"/>
      <c r="AM455" s="35"/>
      <c r="AN455" s="35"/>
      <c r="AT455" s="35"/>
      <c r="AU455" s="35"/>
      <c r="AV455" s="35"/>
      <c r="BB455" s="35"/>
      <c r="BC455" s="35"/>
      <c r="BD455" s="35"/>
      <c r="BJ455" s="35"/>
      <c r="BK455" s="35"/>
      <c r="BL455" s="35"/>
      <c r="BR455" s="35"/>
      <c r="BS455" s="35"/>
      <c r="BT455" s="35"/>
      <c r="BZ455" s="35"/>
      <c r="CA455" s="35"/>
      <c r="CB455" s="35"/>
      <c r="CH455" s="35"/>
      <c r="CI455" s="35"/>
      <c r="CJ455" s="35"/>
      <c r="CP455" s="35"/>
      <c r="CQ455" s="35"/>
      <c r="CR455" s="35"/>
      <c r="CX455" s="35"/>
      <c r="CY455" s="35"/>
      <c r="CZ455" s="35"/>
      <c r="DF455" s="35">
        <v>5.3000000000000003E-9</v>
      </c>
      <c r="DG455" s="35">
        <v>3.1845861257400001</v>
      </c>
      <c r="DH455" s="35">
        <v>8535.8571590341999</v>
      </c>
      <c r="DI455" s="29">
        <f t="shared" si="280"/>
        <v>-4.7691013142182839E-9</v>
      </c>
      <c r="DJ455" s="29">
        <f t="shared" si="281"/>
        <v>-4.7693534894331603E-9</v>
      </c>
      <c r="DK455" s="29">
        <f t="shared" si="282"/>
        <v>-4.7693534805522052E-9</v>
      </c>
      <c r="DL455" s="29">
        <f t="shared" si="283"/>
        <v>-4.7693534805524682E-9</v>
      </c>
      <c r="DN455" s="35">
        <v>7.7999999999999999E-10</v>
      </c>
      <c r="DO455" s="35">
        <v>1.7109566148899999</v>
      </c>
      <c r="DP455" s="35">
        <v>3399.9862886134001</v>
      </c>
      <c r="DQ455" s="29">
        <f t="shared" si="284"/>
        <v>7.2304610074011416E-10</v>
      </c>
      <c r="DR455" s="29">
        <f t="shared" si="285"/>
        <v>7.2305881247050875E-10</v>
      </c>
      <c r="DS455" s="29">
        <f t="shared" si="286"/>
        <v>7.2305881202280697E-10</v>
      </c>
      <c r="DT455" s="29">
        <f t="shared" si="287"/>
        <v>7.2305881202282155E-10</v>
      </c>
      <c r="DV455" s="35"/>
      <c r="DW455" s="35"/>
      <c r="DX455" s="35"/>
      <c r="ED455" s="35"/>
      <c r="EE455" s="35"/>
      <c r="EF455" s="35"/>
      <c r="EL455" s="35"/>
      <c r="EM455" s="35"/>
      <c r="EN455" s="35"/>
      <c r="ET455" s="35"/>
      <c r="EU455" s="35"/>
      <c r="EV455" s="35"/>
    </row>
    <row r="456" spans="14:152" s="29" customFormat="1" ht="13.5" x14ac:dyDescent="0.3">
      <c r="N456" s="35">
        <v>8.0399999999999995E-9</v>
      </c>
      <c r="O456" s="35">
        <v>5.0314442811399998</v>
      </c>
      <c r="P456" s="35">
        <v>2.5427972807999999</v>
      </c>
      <c r="Q456" s="29">
        <f t="shared" si="272"/>
        <v>2.8349570084168107E-9</v>
      </c>
      <c r="R456" s="29">
        <f t="shared" si="273"/>
        <v>2.8349567639383392E-9</v>
      </c>
      <c r="S456" s="29">
        <f t="shared" si="274"/>
        <v>2.8349567639469526E-9</v>
      </c>
      <c r="T456" s="29">
        <f t="shared" si="275"/>
        <v>2.834956763946946E-9</v>
      </c>
      <c r="V456" s="35">
        <v>1.25E-9</v>
      </c>
      <c r="W456" s="35">
        <v>0.33573243958999999</v>
      </c>
      <c r="X456" s="35">
        <v>18849.227549974199</v>
      </c>
      <c r="Y456" s="29">
        <f t="shared" si="276"/>
        <v>2.2087238680114286E-10</v>
      </c>
      <c r="Z456" s="29">
        <f t="shared" si="277"/>
        <v>2.2057602106054189E-10</v>
      </c>
      <c r="AA456" s="29">
        <f t="shared" si="278"/>
        <v>2.205760314992571E-10</v>
      </c>
      <c r="AB456" s="29">
        <f t="shared" si="279"/>
        <v>2.2057603149890741E-10</v>
      </c>
      <c r="AD456" s="35"/>
      <c r="AE456" s="35"/>
      <c r="AF456" s="35"/>
      <c r="AL456" s="35"/>
      <c r="AM456" s="35"/>
      <c r="AN456" s="35"/>
      <c r="AT456" s="35"/>
      <c r="AU456" s="35"/>
      <c r="AV456" s="35"/>
      <c r="BB456" s="35"/>
      <c r="BC456" s="35"/>
      <c r="BD456" s="35"/>
      <c r="BJ456" s="35"/>
      <c r="BK456" s="35"/>
      <c r="BL456" s="35"/>
      <c r="BR456" s="35"/>
      <c r="BS456" s="35"/>
      <c r="BT456" s="35"/>
      <c r="BZ456" s="35"/>
      <c r="CA456" s="35"/>
      <c r="CB456" s="35"/>
      <c r="CH456" s="35"/>
      <c r="CI456" s="35"/>
      <c r="CJ456" s="35"/>
      <c r="CP456" s="35"/>
      <c r="CQ456" s="35"/>
      <c r="CR456" s="35"/>
      <c r="CX456" s="35"/>
      <c r="CY456" s="35"/>
      <c r="CZ456" s="35"/>
      <c r="DF456" s="35">
        <v>5.3499999999999999E-9</v>
      </c>
      <c r="DG456" s="35">
        <v>1.89165024367</v>
      </c>
      <c r="DH456" s="35">
        <v>9866.4168806651996</v>
      </c>
      <c r="DI456" s="29">
        <f t="shared" si="280"/>
        <v>1.829171661313484E-9</v>
      </c>
      <c r="DJ456" s="29">
        <f t="shared" si="281"/>
        <v>1.8285377449560903E-9</v>
      </c>
      <c r="DK456" s="29">
        <f t="shared" si="282"/>
        <v>1.8285377672840858E-9</v>
      </c>
      <c r="DL456" s="29">
        <f t="shared" si="283"/>
        <v>1.8285377672833711E-9</v>
      </c>
      <c r="DN456" s="35">
        <v>7.2999999999999996E-10</v>
      </c>
      <c r="DO456" s="35">
        <v>3.3282431624100002</v>
      </c>
      <c r="DP456" s="35">
        <v>9588.1255422226004</v>
      </c>
      <c r="DQ456" s="29">
        <f t="shared" si="284"/>
        <v>-2.8907294138475735E-10</v>
      </c>
      <c r="DR456" s="29">
        <f t="shared" si="285"/>
        <v>-2.8899080527344127E-10</v>
      </c>
      <c r="DS456" s="29">
        <f t="shared" si="286"/>
        <v>-2.8899080816645883E-10</v>
      </c>
      <c r="DT456" s="29">
        <f t="shared" si="287"/>
        <v>-2.8899080816638258E-10</v>
      </c>
      <c r="DV456" s="35"/>
      <c r="DW456" s="35"/>
      <c r="DX456" s="35"/>
      <c r="ED456" s="35"/>
      <c r="EE456" s="35"/>
      <c r="EF456" s="35"/>
      <c r="EL456" s="35"/>
      <c r="EM456" s="35"/>
      <c r="EN456" s="35"/>
      <c r="ET456" s="35"/>
      <c r="EU456" s="35"/>
      <c r="EV456" s="35"/>
    </row>
    <row r="457" spans="14:152" s="29" customFormat="1" ht="13.5" x14ac:dyDescent="0.3">
      <c r="N457" s="35">
        <v>1.0740000000000001E-8</v>
      </c>
      <c r="O457" s="35">
        <v>2.8002523293900001</v>
      </c>
      <c r="P457" s="35">
        <v>3077.5285033270002</v>
      </c>
      <c r="Q457" s="29">
        <f t="shared" si="272"/>
        <v>-8.7290145313526892E-9</v>
      </c>
      <c r="R457" s="29">
        <f t="shared" si="273"/>
        <v>-8.7287684416788937E-9</v>
      </c>
      <c r="S457" s="29">
        <f t="shared" si="274"/>
        <v>-8.7287684503467472E-9</v>
      </c>
      <c r="T457" s="29">
        <f t="shared" si="275"/>
        <v>-8.7287684503464792E-9</v>
      </c>
      <c r="V457" s="35">
        <v>1.15E-9</v>
      </c>
      <c r="W457" s="35">
        <v>3.1888546585199999</v>
      </c>
      <c r="X457" s="35">
        <v>2409.2493398480001</v>
      </c>
      <c r="Y457" s="29">
        <f t="shared" si="276"/>
        <v>-1.0550245598261722E-10</v>
      </c>
      <c r="Z457" s="29">
        <f t="shared" si="277"/>
        <v>-1.0553771308118772E-10</v>
      </c>
      <c r="AA457" s="29">
        <f t="shared" si="278"/>
        <v>-1.0553771183937994E-10</v>
      </c>
      <c r="AB457" s="29">
        <f t="shared" si="279"/>
        <v>-1.0553771183942062E-10</v>
      </c>
      <c r="AD457" s="35"/>
      <c r="AE457" s="35"/>
      <c r="AF457" s="35"/>
      <c r="AL457" s="35"/>
      <c r="AM457" s="35"/>
      <c r="AN457" s="35"/>
      <c r="AT457" s="35"/>
      <c r="AU457" s="35"/>
      <c r="AV457" s="35"/>
      <c r="BB457" s="35"/>
      <c r="BC457" s="35"/>
      <c r="BD457" s="35"/>
      <c r="BJ457" s="35"/>
      <c r="BK457" s="35"/>
      <c r="BL457" s="35"/>
      <c r="BR457" s="35"/>
      <c r="BS457" s="35"/>
      <c r="BT457" s="35"/>
      <c r="BZ457" s="35"/>
      <c r="CA457" s="35"/>
      <c r="CB457" s="35"/>
      <c r="CH457" s="35"/>
      <c r="CI457" s="35"/>
      <c r="CJ457" s="35"/>
      <c r="CP457" s="35"/>
      <c r="CQ457" s="35"/>
      <c r="CR457" s="35"/>
      <c r="CX457" s="35"/>
      <c r="CY457" s="35"/>
      <c r="CZ457" s="35"/>
      <c r="DF457" s="35">
        <v>4.3299999999999997E-9</v>
      </c>
      <c r="DG457" s="35">
        <v>0.33270291161999999</v>
      </c>
      <c r="DH457" s="35">
        <v>6665.9723822145997</v>
      </c>
      <c r="DI457" s="29">
        <f t="shared" si="280"/>
        <v>-9.2710384693702394E-10</v>
      </c>
      <c r="DJ457" s="29">
        <f t="shared" si="281"/>
        <v>-9.267435437261792E-10</v>
      </c>
      <c r="DK457" s="29">
        <f t="shared" si="282"/>
        <v>-9.2674355641671602E-10</v>
      </c>
      <c r="DL457" s="29">
        <f t="shared" si="283"/>
        <v>-9.2674355641635537E-10</v>
      </c>
      <c r="DN457" s="35">
        <v>7.5999999999999996E-10</v>
      </c>
      <c r="DO457" s="35">
        <v>1.7403067271099999</v>
      </c>
      <c r="DP457" s="35">
        <v>6756.0064519669004</v>
      </c>
      <c r="DQ457" s="29">
        <f t="shared" si="284"/>
        <v>-4.2448600843064806E-11</v>
      </c>
      <c r="DR457" s="29">
        <f t="shared" si="285"/>
        <v>-4.2514113779898587E-11</v>
      </c>
      <c r="DS457" s="29">
        <f t="shared" si="286"/>
        <v>-4.251411147243678E-11</v>
      </c>
      <c r="DT457" s="29">
        <f t="shared" si="287"/>
        <v>-4.251411147251226E-11</v>
      </c>
      <c r="DV457" s="35"/>
      <c r="DW457" s="35"/>
      <c r="DX457" s="35"/>
      <c r="ED457" s="35"/>
      <c r="EE457" s="35"/>
      <c r="EF457" s="35"/>
      <c r="EL457" s="35"/>
      <c r="EM457" s="35"/>
      <c r="EN457" s="35"/>
      <c r="ET457" s="35"/>
      <c r="EU457" s="35"/>
      <c r="EV457" s="35"/>
    </row>
    <row r="458" spans="14:152" s="29" customFormat="1" ht="13.5" x14ac:dyDescent="0.3">
      <c r="N458" s="35">
        <v>7.9400000000000003E-9</v>
      </c>
      <c r="O458" s="35">
        <v>4.5706700388700003</v>
      </c>
      <c r="P458" s="35">
        <v>5223.6939198022001</v>
      </c>
      <c r="Q458" s="29">
        <f t="shared" si="272"/>
        <v>9.6651880247835711E-10</v>
      </c>
      <c r="R458" s="29">
        <f t="shared" si="273"/>
        <v>9.6704488963269011E-10</v>
      </c>
      <c r="S458" s="29">
        <f t="shared" si="274"/>
        <v>9.6704487110325295E-10</v>
      </c>
      <c r="T458" s="29">
        <f t="shared" si="275"/>
        <v>9.6704487110381295E-10</v>
      </c>
      <c r="V458" s="35">
        <v>1.0399999999999999E-9</v>
      </c>
      <c r="W458" s="35">
        <v>3.2307416385100001</v>
      </c>
      <c r="X458" s="35">
        <v>3472.1543883862</v>
      </c>
      <c r="Y458" s="29">
        <f t="shared" si="276"/>
        <v>-1.0377935974626265E-9</v>
      </c>
      <c r="Z458" s="29">
        <f t="shared" si="277"/>
        <v>-1.0377905921254655E-9</v>
      </c>
      <c r="AA458" s="29">
        <f t="shared" si="278"/>
        <v>-1.037790592231354E-9</v>
      </c>
      <c r="AB458" s="29">
        <f t="shared" si="279"/>
        <v>-1.0377905922313507E-9</v>
      </c>
      <c r="AD458" s="35"/>
      <c r="AE458" s="35"/>
      <c r="AF458" s="35"/>
      <c r="AL458" s="35"/>
      <c r="AM458" s="35"/>
      <c r="AN458" s="35"/>
      <c r="AT458" s="35"/>
      <c r="AU458" s="35"/>
      <c r="AV458" s="35"/>
      <c r="BB458" s="35"/>
      <c r="BC458" s="35"/>
      <c r="BD458" s="35"/>
      <c r="BJ458" s="35"/>
      <c r="BK458" s="35"/>
      <c r="BL458" s="35"/>
      <c r="BR458" s="35"/>
      <c r="BS458" s="35"/>
      <c r="BT458" s="35"/>
      <c r="BZ458" s="35"/>
      <c r="CA458" s="35"/>
      <c r="CB458" s="35"/>
      <c r="CH458" s="35"/>
      <c r="CI458" s="35"/>
      <c r="CJ458" s="35"/>
      <c r="CP458" s="35"/>
      <c r="CQ458" s="35"/>
      <c r="CR458" s="35"/>
      <c r="CX458" s="35"/>
      <c r="CY458" s="35"/>
      <c r="CZ458" s="35"/>
      <c r="DF458" s="35">
        <v>4.0400000000000001E-9</v>
      </c>
      <c r="DG458" s="35">
        <v>4.6793996459000002</v>
      </c>
      <c r="DH458" s="35">
        <v>4825.5449163940002</v>
      </c>
      <c r="DI458" s="29">
        <f t="shared" si="280"/>
        <v>7.8998931149843138E-10</v>
      </c>
      <c r="DJ458" s="29">
        <f t="shared" si="281"/>
        <v>7.9023363323914913E-10</v>
      </c>
      <c r="DK458" s="29">
        <f t="shared" si="282"/>
        <v>7.9023362463382223E-10</v>
      </c>
      <c r="DL458" s="29">
        <f t="shared" si="283"/>
        <v>7.9023362463410388E-10</v>
      </c>
      <c r="DN458" s="35">
        <v>7.2999999999999996E-10</v>
      </c>
      <c r="DO458" s="35">
        <v>1.44980946324</v>
      </c>
      <c r="DP458" s="35">
        <v>5408.5438277723997</v>
      </c>
      <c r="DQ458" s="29">
        <f t="shared" si="284"/>
        <v>1.739328487965237E-10</v>
      </c>
      <c r="DR458" s="29">
        <f t="shared" si="285"/>
        <v>1.7398185051580083E-10</v>
      </c>
      <c r="DS458" s="29">
        <f t="shared" si="286"/>
        <v>1.7398184878990499E-10</v>
      </c>
      <c r="DT458" s="29">
        <f t="shared" si="287"/>
        <v>1.7398184878995535E-10</v>
      </c>
      <c r="DV458" s="35"/>
      <c r="DW458" s="35"/>
      <c r="DX458" s="35"/>
      <c r="ED458" s="35"/>
      <c r="EE458" s="35"/>
      <c r="EF458" s="35"/>
      <c r="EL458" s="35"/>
      <c r="EM458" s="35"/>
      <c r="EN458" s="35"/>
      <c r="ET458" s="35"/>
      <c r="EU458" s="35"/>
      <c r="EV458" s="35"/>
    </row>
    <row r="459" spans="14:152" s="29" customFormat="1" ht="13.5" x14ac:dyDescent="0.3">
      <c r="N459" s="35">
        <v>8.2200000000000002E-9</v>
      </c>
      <c r="O459" s="35">
        <v>0.90150471199000004</v>
      </c>
      <c r="P459" s="35">
        <v>8646.0634802536006</v>
      </c>
      <c r="Q459" s="29">
        <f t="shared" si="272"/>
        <v>-8.2128520682396043E-9</v>
      </c>
      <c r="R459" s="29">
        <f t="shared" si="273"/>
        <v>-8.2128141504865857E-9</v>
      </c>
      <c r="S459" s="29">
        <f t="shared" si="274"/>
        <v>-8.2128141518238737E-9</v>
      </c>
      <c r="T459" s="29">
        <f t="shared" si="275"/>
        <v>-8.212814151823834E-9</v>
      </c>
      <c r="V459" s="35">
        <v>1.0399999999999999E-9</v>
      </c>
      <c r="W459" s="35">
        <v>9.799515047E-2</v>
      </c>
      <c r="X459" s="35">
        <v>30065.511840298201</v>
      </c>
      <c r="Y459" s="29">
        <f t="shared" si="276"/>
        <v>-1.0254833782229484E-10</v>
      </c>
      <c r="Z459" s="29">
        <f t="shared" si="277"/>
        <v>-1.0294596402854408E-10</v>
      </c>
      <c r="AA459" s="29">
        <f t="shared" si="278"/>
        <v>-1.0294595002381999E-10</v>
      </c>
      <c r="AB459" s="29">
        <f t="shared" si="279"/>
        <v>-1.0294595002423177E-10</v>
      </c>
      <c r="AD459" s="35"/>
      <c r="AE459" s="35"/>
      <c r="AF459" s="35"/>
      <c r="AL459" s="35"/>
      <c r="AM459" s="35"/>
      <c r="AN459" s="35"/>
      <c r="AT459" s="35"/>
      <c r="AU459" s="35"/>
      <c r="AV459" s="35"/>
      <c r="BB459" s="35"/>
      <c r="BC459" s="35"/>
      <c r="BD459" s="35"/>
      <c r="BJ459" s="35"/>
      <c r="BK459" s="35"/>
      <c r="BL459" s="35"/>
      <c r="BR459" s="35"/>
      <c r="BS459" s="35"/>
      <c r="BT459" s="35"/>
      <c r="BZ459" s="35"/>
      <c r="CA459" s="35"/>
      <c r="CB459" s="35"/>
      <c r="CH459" s="35"/>
      <c r="CI459" s="35"/>
      <c r="CJ459" s="35"/>
      <c r="CP459" s="35"/>
      <c r="CQ459" s="35"/>
      <c r="CR459" s="35"/>
      <c r="CX459" s="35"/>
      <c r="CY459" s="35"/>
      <c r="CZ459" s="35"/>
      <c r="DF459" s="35">
        <v>4.0199999999999998E-9</v>
      </c>
      <c r="DG459" s="35">
        <v>3.25727658426</v>
      </c>
      <c r="DH459" s="35">
        <v>5820.9149246467996</v>
      </c>
      <c r="DI459" s="29">
        <f t="shared" si="280"/>
        <v>-3.6858707570458819E-9</v>
      </c>
      <c r="DJ459" s="29">
        <f t="shared" si="281"/>
        <v>-3.6859901078067536E-9</v>
      </c>
      <c r="DK459" s="29">
        <f t="shared" si="282"/>
        <v>-3.6859901036034097E-9</v>
      </c>
      <c r="DL459" s="29">
        <f t="shared" si="283"/>
        <v>-3.6859901036035235E-9</v>
      </c>
      <c r="DN459" s="35">
        <v>7.7000000000000003E-10</v>
      </c>
      <c r="DO459" s="35">
        <v>5.6450141081299998</v>
      </c>
      <c r="DP459" s="35">
        <v>3209.0704650133998</v>
      </c>
      <c r="DQ459" s="29">
        <f t="shared" si="284"/>
        <v>2.6624575359783652E-10</v>
      </c>
      <c r="DR459" s="29">
        <f t="shared" si="285"/>
        <v>2.6627538277945531E-10</v>
      </c>
      <c r="DS459" s="29">
        <f t="shared" si="286"/>
        <v>2.6627538173588115E-10</v>
      </c>
      <c r="DT459" s="29">
        <f t="shared" si="287"/>
        <v>2.6627538173591196E-10</v>
      </c>
      <c r="DV459" s="35"/>
      <c r="DW459" s="35"/>
      <c r="DX459" s="35"/>
      <c r="ED459" s="35"/>
      <c r="EE459" s="35"/>
      <c r="EF459" s="35"/>
      <c r="EL459" s="35"/>
      <c r="EM459" s="35"/>
      <c r="EN459" s="35"/>
      <c r="ET459" s="35"/>
      <c r="EU459" s="35"/>
      <c r="EV459" s="35"/>
    </row>
    <row r="460" spans="14:152" s="29" customFormat="1" ht="13.5" x14ac:dyDescent="0.3">
      <c r="N460" s="35">
        <v>8.8400000000000001E-9</v>
      </c>
      <c r="O460" s="35">
        <v>1.71007411939</v>
      </c>
      <c r="P460" s="35">
        <v>3.9321532631</v>
      </c>
      <c r="Q460" s="29">
        <f t="shared" si="272"/>
        <v>-1.7834620412680995E-9</v>
      </c>
      <c r="R460" s="29">
        <f t="shared" si="273"/>
        <v>-1.7834616061949745E-9</v>
      </c>
      <c r="S460" s="29">
        <f t="shared" si="274"/>
        <v>-1.7834616062102988E-9</v>
      </c>
      <c r="T460" s="29">
        <f t="shared" si="275"/>
        <v>-1.7834616062102967E-9</v>
      </c>
      <c r="V460" s="35">
        <v>1.1200000000000001E-9</v>
      </c>
      <c r="W460" s="35">
        <v>1.6448773352799999</v>
      </c>
      <c r="X460" s="35">
        <v>10001.061884606999</v>
      </c>
      <c r="Y460" s="29">
        <f t="shared" si="276"/>
        <v>8.4330603476220716E-10</v>
      </c>
      <c r="Z460" s="29">
        <f t="shared" si="277"/>
        <v>8.4340022613904546E-10</v>
      </c>
      <c r="AA460" s="29">
        <f t="shared" si="278"/>
        <v>8.4340022282173336E-10</v>
      </c>
      <c r="AB460" s="29">
        <f t="shared" si="279"/>
        <v>8.434002228218381E-10</v>
      </c>
      <c r="AD460" s="35"/>
      <c r="AE460" s="35"/>
      <c r="AF460" s="35"/>
      <c r="AL460" s="35"/>
      <c r="AM460" s="35"/>
      <c r="AN460" s="35"/>
      <c r="AT460" s="35"/>
      <c r="AU460" s="35"/>
      <c r="AV460" s="35"/>
      <c r="BB460" s="35"/>
      <c r="BC460" s="35"/>
      <c r="BD460" s="35"/>
      <c r="BJ460" s="35"/>
      <c r="BK460" s="35"/>
      <c r="BL460" s="35"/>
      <c r="BR460" s="35"/>
      <c r="BS460" s="35"/>
      <c r="BT460" s="35"/>
      <c r="BZ460" s="35"/>
      <c r="CA460" s="35"/>
      <c r="CB460" s="35"/>
      <c r="CH460" s="35"/>
      <c r="CI460" s="35"/>
      <c r="CJ460" s="35"/>
      <c r="CP460" s="35"/>
      <c r="CQ460" s="35"/>
      <c r="CR460" s="35"/>
      <c r="CX460" s="35"/>
      <c r="CY460" s="35"/>
      <c r="CZ460" s="35"/>
      <c r="DF460" s="35">
        <v>4.1499999999999999E-9</v>
      </c>
      <c r="DG460" s="35">
        <v>1.4191516606700001</v>
      </c>
      <c r="DH460" s="35">
        <v>21947.111372700001</v>
      </c>
      <c r="DI460" s="29">
        <f t="shared" si="280"/>
        <v>4.0108126489440892E-9</v>
      </c>
      <c r="DJ460" s="29">
        <f t="shared" si="281"/>
        <v>4.0105135767582811E-9</v>
      </c>
      <c r="DK460" s="29">
        <f t="shared" si="282"/>
        <v>4.0105135872975919E-9</v>
      </c>
      <c r="DL460" s="29">
        <f t="shared" si="283"/>
        <v>4.0105135872972884E-9</v>
      </c>
      <c r="DN460" s="35">
        <v>8.0000000000000003E-10</v>
      </c>
      <c r="DO460" s="35">
        <v>5.7027230534399997</v>
      </c>
      <c r="DP460" s="35">
        <v>10156.9023601348</v>
      </c>
      <c r="DQ460" s="29">
        <f t="shared" si="284"/>
        <v>4.1591807166345714E-10</v>
      </c>
      <c r="DR460" s="29">
        <f t="shared" si="285"/>
        <v>4.1600676911826231E-10</v>
      </c>
      <c r="DS460" s="29">
        <f t="shared" si="286"/>
        <v>4.1600676599431463E-10</v>
      </c>
      <c r="DT460" s="29">
        <f t="shared" si="287"/>
        <v>4.1600676599441178E-10</v>
      </c>
      <c r="DV460" s="35"/>
      <c r="DW460" s="35"/>
      <c r="DX460" s="35"/>
      <c r="ED460" s="35"/>
      <c r="EE460" s="35"/>
      <c r="EF460" s="35"/>
      <c r="EL460" s="35"/>
      <c r="EM460" s="35"/>
      <c r="EN460" s="35"/>
      <c r="ET460" s="35"/>
      <c r="EU460" s="35"/>
      <c r="EV460" s="35"/>
    </row>
    <row r="461" spans="14:152" s="29" customFormat="1" ht="13.5" x14ac:dyDescent="0.3">
      <c r="N461" s="35">
        <v>8.5E-9</v>
      </c>
      <c r="O461" s="35">
        <v>1.24977903471</v>
      </c>
      <c r="P461" s="35">
        <v>12295.9542296092</v>
      </c>
      <c r="Q461" s="29">
        <f t="shared" si="272"/>
        <v>8.4553452267096466E-9</v>
      </c>
      <c r="R461" s="29">
        <f t="shared" si="273"/>
        <v>8.455208395906593E-9</v>
      </c>
      <c r="S461" s="29">
        <f t="shared" si="274"/>
        <v>8.4552084007296433E-9</v>
      </c>
      <c r="T461" s="29">
        <f t="shared" si="275"/>
        <v>8.4552084007294944E-9</v>
      </c>
      <c r="V461" s="35">
        <v>1.43E-9</v>
      </c>
      <c r="W461" s="35">
        <v>3.53781769283</v>
      </c>
      <c r="X461" s="35">
        <v>6518.7582172674001</v>
      </c>
      <c r="Y461" s="29">
        <f t="shared" si="276"/>
        <v>-1.225834556335996E-9</v>
      </c>
      <c r="Z461" s="29">
        <f t="shared" si="277"/>
        <v>-1.2257732098692313E-9</v>
      </c>
      <c r="AA461" s="29">
        <f t="shared" si="278"/>
        <v>-1.2257732120301031E-9</v>
      </c>
      <c r="AB461" s="29">
        <f t="shared" si="279"/>
        <v>-1.2257732120300299E-9</v>
      </c>
      <c r="AD461" s="35"/>
      <c r="AE461" s="35"/>
      <c r="AF461" s="35"/>
      <c r="AL461" s="35"/>
      <c r="AM461" s="35"/>
      <c r="AN461" s="35"/>
      <c r="AT461" s="35"/>
      <c r="AU461" s="35"/>
      <c r="AV461" s="35"/>
      <c r="BB461" s="35"/>
      <c r="BC461" s="35"/>
      <c r="BD461" s="35"/>
      <c r="BJ461" s="35"/>
      <c r="BK461" s="35"/>
      <c r="BL461" s="35"/>
      <c r="BR461" s="35"/>
      <c r="BS461" s="35"/>
      <c r="BT461" s="35"/>
      <c r="BZ461" s="35"/>
      <c r="CA461" s="35"/>
      <c r="CB461" s="35"/>
      <c r="CH461" s="35"/>
      <c r="CI461" s="35"/>
      <c r="CJ461" s="35"/>
      <c r="CP461" s="35"/>
      <c r="CQ461" s="35"/>
      <c r="CR461" s="35"/>
      <c r="CX461" s="35"/>
      <c r="CY461" s="35"/>
      <c r="CZ461" s="35"/>
      <c r="DF461" s="35">
        <v>4.1400000000000002E-9</v>
      </c>
      <c r="DG461" s="35">
        <v>3.3284337321900002</v>
      </c>
      <c r="DH461" s="35">
        <v>8859.3625756916008</v>
      </c>
      <c r="DI461" s="29">
        <f t="shared" si="280"/>
        <v>-3.7569139969923523E-9</v>
      </c>
      <c r="DJ461" s="29">
        <f t="shared" si="281"/>
        <v>-3.7567170563442918E-9</v>
      </c>
      <c r="DK461" s="29">
        <f t="shared" si="282"/>
        <v>-3.7567170632816968E-9</v>
      </c>
      <c r="DL461" s="29">
        <f t="shared" si="283"/>
        <v>-3.7567170632814494E-9</v>
      </c>
      <c r="DN461" s="35">
        <v>7.5E-10</v>
      </c>
      <c r="DO461" s="35">
        <v>3.83222347813</v>
      </c>
      <c r="DP461" s="35">
        <v>39048.322509607198</v>
      </c>
      <c r="DQ461" s="29">
        <f t="shared" si="284"/>
        <v>-7.1477821110677001E-10</v>
      </c>
      <c r="DR461" s="29">
        <f t="shared" si="285"/>
        <v>-7.1489146569991113E-10</v>
      </c>
      <c r="DS461" s="29">
        <f t="shared" si="286"/>
        <v>-7.1489146171404105E-10</v>
      </c>
      <c r="DT461" s="29">
        <f t="shared" si="287"/>
        <v>-7.1489146171416989E-10</v>
      </c>
      <c r="DV461" s="35"/>
      <c r="DW461" s="35"/>
      <c r="DX461" s="35"/>
      <c r="ED461" s="35"/>
      <c r="EE461" s="35"/>
      <c r="EF461" s="35"/>
      <c r="EL461" s="35"/>
      <c r="EM461" s="35"/>
      <c r="EN461" s="35"/>
      <c r="ET461" s="35"/>
      <c r="EU461" s="35"/>
      <c r="EV461" s="35"/>
    </row>
    <row r="462" spans="14:152" s="29" customFormat="1" ht="13.5" x14ac:dyDescent="0.3">
      <c r="N462" s="35">
        <v>9.2599999999999999E-9</v>
      </c>
      <c r="O462" s="35">
        <v>3.0284705573899999</v>
      </c>
      <c r="P462" s="35">
        <v>3377.2177920039999</v>
      </c>
      <c r="Q462" s="29">
        <f t="shared" si="272"/>
        <v>2.1883111587504445E-9</v>
      </c>
      <c r="R462" s="29">
        <f t="shared" si="273"/>
        <v>2.1886994807681173E-9</v>
      </c>
      <c r="S462" s="29">
        <f t="shared" si="274"/>
        <v>2.1886994670909001E-9</v>
      </c>
      <c r="T462" s="29">
        <f t="shared" si="275"/>
        <v>2.1886994670912839E-9</v>
      </c>
      <c r="V462" s="35">
        <v>1.13E-9</v>
      </c>
      <c r="W462" s="35">
        <v>5.2097930691199998</v>
      </c>
      <c r="X462" s="35">
        <v>2125.8774073792001</v>
      </c>
      <c r="Y462" s="29">
        <f t="shared" si="276"/>
        <v>-5.0991025484093901E-10</v>
      </c>
      <c r="Z462" s="29">
        <f t="shared" si="277"/>
        <v>-5.0988285920052241E-10</v>
      </c>
      <c r="AA462" s="29">
        <f t="shared" si="278"/>
        <v>-5.0988286016544266E-10</v>
      </c>
      <c r="AB462" s="29">
        <f t="shared" si="279"/>
        <v>-5.0988286016541402E-10</v>
      </c>
      <c r="AD462" s="35"/>
      <c r="AE462" s="35"/>
      <c r="AF462" s="35"/>
      <c r="AL462" s="35"/>
      <c r="AM462" s="35"/>
      <c r="AN462" s="35"/>
      <c r="AT462" s="35"/>
      <c r="AU462" s="35"/>
      <c r="AV462" s="35"/>
      <c r="BB462" s="35"/>
      <c r="BC462" s="35"/>
      <c r="BD462" s="35"/>
      <c r="BJ462" s="35"/>
      <c r="BK462" s="35"/>
      <c r="BL462" s="35"/>
      <c r="BR462" s="35"/>
      <c r="BS462" s="35"/>
      <c r="BT462" s="35"/>
      <c r="BZ462" s="35"/>
      <c r="CA462" s="35"/>
      <c r="CB462" s="35"/>
      <c r="CH462" s="35"/>
      <c r="CI462" s="35"/>
      <c r="CJ462" s="35"/>
      <c r="CP462" s="35"/>
      <c r="CQ462" s="35"/>
      <c r="CR462" s="35"/>
      <c r="CX462" s="35"/>
      <c r="CY462" s="35"/>
      <c r="CZ462" s="35"/>
      <c r="DF462" s="35">
        <v>4.0300000000000004E-9</v>
      </c>
      <c r="DG462" s="35">
        <v>1.6840079160600001</v>
      </c>
      <c r="DH462" s="35">
        <v>9588.1255422226004</v>
      </c>
      <c r="DI462" s="29">
        <f t="shared" si="280"/>
        <v>3.8076832840526849E-9</v>
      </c>
      <c r="DJ462" s="29">
        <f t="shared" si="281"/>
        <v>3.8078449951453509E-9</v>
      </c>
      <c r="DK462" s="29">
        <f t="shared" si="282"/>
        <v>3.8078449894506814E-9</v>
      </c>
      <c r="DL462" s="29">
        <f t="shared" si="283"/>
        <v>3.807844989450832E-9</v>
      </c>
      <c r="DN462" s="35">
        <v>7.2E-10</v>
      </c>
      <c r="DO462" s="35">
        <v>0.82629826574999998</v>
      </c>
      <c r="DP462" s="35">
        <v>7366.2689076256001</v>
      </c>
      <c r="DQ462" s="29">
        <f t="shared" si="284"/>
        <v>3.3429974600859189E-10</v>
      </c>
      <c r="DR462" s="29">
        <f t="shared" si="285"/>
        <v>3.3435977303192329E-10</v>
      </c>
      <c r="DS462" s="29">
        <f t="shared" si="286"/>
        <v>3.3435977091772988E-10</v>
      </c>
      <c r="DT462" s="29">
        <f t="shared" si="287"/>
        <v>3.3435977091779327E-10</v>
      </c>
      <c r="DV462" s="35"/>
      <c r="DW462" s="35"/>
      <c r="DX462" s="35"/>
      <c r="ED462" s="35"/>
      <c r="EE462" s="35"/>
      <c r="EF462" s="35"/>
      <c r="EL462" s="35"/>
      <c r="EM462" s="35"/>
      <c r="EN462" s="35"/>
      <c r="ET462" s="35"/>
      <c r="EU462" s="35"/>
      <c r="EV462" s="35"/>
    </row>
    <row r="463" spans="14:152" s="29" customFormat="1" ht="13.5" x14ac:dyDescent="0.3">
      <c r="N463" s="35">
        <v>7.7900000000000006E-9</v>
      </c>
      <c r="O463" s="35">
        <v>1.9793005591799999</v>
      </c>
      <c r="P463" s="35">
        <v>5408.5438277723997</v>
      </c>
      <c r="Q463" s="29">
        <f t="shared" si="272"/>
        <v>-2.219451882687511E-9</v>
      </c>
      <c r="R463" s="29">
        <f t="shared" si="273"/>
        <v>-2.2189357731683521E-9</v>
      </c>
      <c r="S463" s="29">
        <f t="shared" si="274"/>
        <v>-2.2189357913466524E-9</v>
      </c>
      <c r="T463" s="29">
        <f t="shared" si="275"/>
        <v>-2.2189357913461217E-9</v>
      </c>
      <c r="V463" s="35">
        <v>1.0399999999999999E-9</v>
      </c>
      <c r="W463" s="35">
        <v>2.7758209888200001</v>
      </c>
      <c r="X463" s="35">
        <v>38.133035637799999</v>
      </c>
      <c r="Y463" s="29">
        <f t="shared" si="276"/>
        <v>-1.0067410390413387E-9</v>
      </c>
      <c r="Z463" s="29">
        <f t="shared" si="277"/>
        <v>-1.0067411661835324E-9</v>
      </c>
      <c r="AA463" s="29">
        <f t="shared" si="278"/>
        <v>-1.0067411661790542E-9</v>
      </c>
      <c r="AB463" s="29">
        <f t="shared" si="279"/>
        <v>-1.0067411661790545E-9</v>
      </c>
      <c r="AD463" s="35"/>
      <c r="AE463" s="35"/>
      <c r="AF463" s="35"/>
      <c r="AL463" s="35"/>
      <c r="AM463" s="35"/>
      <c r="AN463" s="35"/>
      <c r="AT463" s="35"/>
      <c r="AU463" s="35"/>
      <c r="AV463" s="35"/>
      <c r="BB463" s="35"/>
      <c r="BC463" s="35"/>
      <c r="BD463" s="35"/>
      <c r="BJ463" s="35"/>
      <c r="BK463" s="35"/>
      <c r="BL463" s="35"/>
      <c r="BR463" s="35"/>
      <c r="BS463" s="35"/>
      <c r="BT463" s="35"/>
      <c r="BZ463" s="35"/>
      <c r="CA463" s="35"/>
      <c r="CB463" s="35"/>
      <c r="CH463" s="35"/>
      <c r="CI463" s="35"/>
      <c r="CJ463" s="35"/>
      <c r="CP463" s="35"/>
      <c r="CQ463" s="35"/>
      <c r="CR463" s="35"/>
      <c r="CX463" s="35"/>
      <c r="CY463" s="35"/>
      <c r="CZ463" s="35"/>
      <c r="DF463" s="35">
        <v>3.9899999999999997E-9</v>
      </c>
      <c r="DG463" s="35">
        <v>0.93465630911999997</v>
      </c>
      <c r="DH463" s="35">
        <v>2295.4575905122001</v>
      </c>
      <c r="DI463" s="29">
        <f t="shared" si="280"/>
        <v>3.4663067627073521E-9</v>
      </c>
      <c r="DJ463" s="29">
        <f t="shared" si="281"/>
        <v>3.466364727115829E-9</v>
      </c>
      <c r="DK463" s="29">
        <f t="shared" si="282"/>
        <v>3.4663647250742956E-9</v>
      </c>
      <c r="DL463" s="29">
        <f t="shared" si="283"/>
        <v>3.4663647250743514E-9</v>
      </c>
      <c r="DN463" s="35">
        <v>8.3000000000000003E-10</v>
      </c>
      <c r="DO463" s="35">
        <v>4.71804515025</v>
      </c>
      <c r="DP463" s="35">
        <v>14061.720855026801</v>
      </c>
      <c r="DQ463" s="29">
        <f t="shared" si="284"/>
        <v>6.71059788146544E-10</v>
      </c>
      <c r="DR463" s="29">
        <f t="shared" si="285"/>
        <v>6.7114754957606957E-10</v>
      </c>
      <c r="DS463" s="29">
        <f t="shared" si="286"/>
        <v>6.7114754648536422E-10</v>
      </c>
      <c r="DT463" s="29">
        <f t="shared" si="287"/>
        <v>6.7114754648546131E-10</v>
      </c>
      <c r="DV463" s="35"/>
      <c r="DW463" s="35"/>
      <c r="DX463" s="35"/>
      <c r="ED463" s="35"/>
      <c r="EE463" s="35"/>
      <c r="EF463" s="35"/>
      <c r="EL463" s="35"/>
      <c r="EM463" s="35"/>
      <c r="EN463" s="35"/>
      <c r="ET463" s="35"/>
      <c r="EU463" s="35"/>
      <c r="EV463" s="35"/>
    </row>
    <row r="464" spans="14:152" s="29" customFormat="1" ht="13.5" x14ac:dyDescent="0.3">
      <c r="N464" s="35">
        <v>9.5999999999999999E-9</v>
      </c>
      <c r="O464" s="35">
        <v>6.1641420586900004</v>
      </c>
      <c r="P464" s="35">
        <v>8542.9707060349992</v>
      </c>
      <c r="Q464" s="29">
        <f t="shared" si="272"/>
        <v>8.8236991064049176E-9</v>
      </c>
      <c r="R464" s="29">
        <f t="shared" si="273"/>
        <v>8.8241119257143034E-9</v>
      </c>
      <c r="S464" s="29">
        <f t="shared" si="274"/>
        <v>8.8241119111760615E-9</v>
      </c>
      <c r="T464" s="29">
        <f t="shared" si="275"/>
        <v>8.82411191117649E-9</v>
      </c>
      <c r="V464" s="35">
        <v>1.33E-9</v>
      </c>
      <c r="W464" s="35">
        <v>5.8851333745199996</v>
      </c>
      <c r="X464" s="35">
        <v>5835.1420186484002</v>
      </c>
      <c r="Y464" s="29">
        <f t="shared" si="276"/>
        <v>1.3191306000741699E-9</v>
      </c>
      <c r="Z464" s="29">
        <f t="shared" si="277"/>
        <v>1.3191432498534373E-9</v>
      </c>
      <c r="AA464" s="29">
        <f t="shared" si="278"/>
        <v>1.3191432494080223E-9</v>
      </c>
      <c r="AB464" s="29">
        <f t="shared" si="279"/>
        <v>1.3191432494080367E-9</v>
      </c>
      <c r="AD464" s="35"/>
      <c r="AE464" s="35"/>
      <c r="AF464" s="35"/>
      <c r="AL464" s="35"/>
      <c r="AM464" s="35"/>
      <c r="AN464" s="35"/>
      <c r="AT464" s="35"/>
      <c r="AU464" s="35"/>
      <c r="AV464" s="35"/>
      <c r="BB464" s="35"/>
      <c r="BC464" s="35"/>
      <c r="BD464" s="35"/>
      <c r="BJ464" s="35"/>
      <c r="BK464" s="35"/>
      <c r="BL464" s="35"/>
      <c r="BR464" s="35"/>
      <c r="BS464" s="35"/>
      <c r="BT464" s="35"/>
      <c r="BZ464" s="35"/>
      <c r="CA464" s="35"/>
      <c r="CB464" s="35"/>
      <c r="CH464" s="35"/>
      <c r="CI464" s="35"/>
      <c r="CJ464" s="35"/>
      <c r="CP464" s="35"/>
      <c r="CQ464" s="35"/>
      <c r="CR464" s="35"/>
      <c r="CX464" s="35"/>
      <c r="CY464" s="35"/>
      <c r="CZ464" s="35"/>
      <c r="DF464" s="35">
        <v>4.0199999999999998E-9</v>
      </c>
      <c r="DG464" s="35">
        <v>0.85364636108000003</v>
      </c>
      <c r="DH464" s="35">
        <v>29026.4852295077</v>
      </c>
      <c r="DI464" s="29">
        <f t="shared" si="280"/>
        <v>1.9656703142639442E-9</v>
      </c>
      <c r="DJ464" s="29">
        <f t="shared" si="281"/>
        <v>1.9669709141058313E-9</v>
      </c>
      <c r="DK464" s="29">
        <f t="shared" si="282"/>
        <v>1.9669708683014597E-9</v>
      </c>
      <c r="DL464" s="29">
        <f t="shared" si="283"/>
        <v>1.9669708683028543E-9</v>
      </c>
      <c r="DN464" s="35">
        <v>7.2E-10</v>
      </c>
      <c r="DO464" s="35">
        <v>4.3576709189300002</v>
      </c>
      <c r="DP464" s="35">
        <v>21548.962369291799</v>
      </c>
      <c r="DQ464" s="29">
        <f t="shared" si="284"/>
        <v>-5.747857581909995E-10</v>
      </c>
      <c r="DR464" s="29">
        <f t="shared" si="285"/>
        <v>-5.7466632855163697E-10</v>
      </c>
      <c r="DS464" s="29">
        <f t="shared" si="286"/>
        <v>-5.7466633275888033E-10</v>
      </c>
      <c r="DT464" s="29">
        <f t="shared" si="287"/>
        <v>-5.7466633275875708E-10</v>
      </c>
      <c r="DV464" s="35"/>
      <c r="DW464" s="35"/>
      <c r="DX464" s="35"/>
      <c r="ED464" s="35"/>
      <c r="EE464" s="35"/>
      <c r="EF464" s="35"/>
      <c r="EL464" s="35"/>
      <c r="EM464" s="35"/>
      <c r="EN464" s="35"/>
      <c r="ET464" s="35"/>
      <c r="EU464" s="35"/>
      <c r="EV464" s="35"/>
    </row>
    <row r="465" spans="14:152" s="29" customFormat="1" ht="13.5" x14ac:dyDescent="0.3">
      <c r="N465" s="35">
        <v>7.8500000000000008E-9</v>
      </c>
      <c r="O465" s="35">
        <v>4.6307737830900004</v>
      </c>
      <c r="P465" s="35">
        <v>3341.0423098265001</v>
      </c>
      <c r="Q465" s="29">
        <f t="shared" si="272"/>
        <v>-5.4993253582425492E-9</v>
      </c>
      <c r="R465" s="29">
        <f t="shared" si="273"/>
        <v>-5.4990861809532891E-9</v>
      </c>
      <c r="S465" s="29">
        <f t="shared" si="274"/>
        <v>-5.4990861893776356E-9</v>
      </c>
      <c r="T465" s="29">
        <f t="shared" si="275"/>
        <v>-5.4990861893773965E-9</v>
      </c>
      <c r="V465" s="35">
        <v>1.0500000000000001E-9</v>
      </c>
      <c r="W465" s="35">
        <v>4.11662579413</v>
      </c>
      <c r="X465" s="35">
        <v>6675.7019290921999</v>
      </c>
      <c r="Y465" s="29">
        <f t="shared" si="276"/>
        <v>8.9258495512912091E-10</v>
      </c>
      <c r="Z465" s="29">
        <f t="shared" si="277"/>
        <v>8.9253777676168462E-10</v>
      </c>
      <c r="AA465" s="29">
        <f t="shared" si="278"/>
        <v>8.9253777842349047E-10</v>
      </c>
      <c r="AB465" s="29">
        <f t="shared" si="279"/>
        <v>8.9253777842344342E-10</v>
      </c>
      <c r="AD465" s="35"/>
      <c r="AE465" s="35"/>
      <c r="AF465" s="35"/>
      <c r="AL465" s="35"/>
      <c r="AM465" s="35"/>
      <c r="AN465" s="35"/>
      <c r="AT465" s="35"/>
      <c r="AU465" s="35"/>
      <c r="AV465" s="35"/>
      <c r="BB465" s="35"/>
      <c r="BC465" s="35"/>
      <c r="BD465" s="35"/>
      <c r="BJ465" s="35"/>
      <c r="BK465" s="35"/>
      <c r="BL465" s="35"/>
      <c r="BR465" s="35"/>
      <c r="BS465" s="35"/>
      <c r="BT465" s="35"/>
      <c r="BZ465" s="35"/>
      <c r="CA465" s="35"/>
      <c r="CB465" s="35"/>
      <c r="CH465" s="35"/>
      <c r="CI465" s="35"/>
      <c r="CJ465" s="35"/>
      <c r="CP465" s="35"/>
      <c r="CQ465" s="35"/>
      <c r="CR465" s="35"/>
      <c r="CX465" s="35"/>
      <c r="CY465" s="35"/>
      <c r="CZ465" s="35"/>
      <c r="DF465" s="35">
        <v>4.9399999999999999E-9</v>
      </c>
      <c r="DG465" s="35">
        <v>4.5779296019900002</v>
      </c>
      <c r="DH465" s="35">
        <v>8542.9707060349992</v>
      </c>
      <c r="DI465" s="29">
        <f t="shared" si="280"/>
        <v>1.8758473649233055E-9</v>
      </c>
      <c r="DJ465" s="29">
        <f t="shared" si="281"/>
        <v>1.8753484382587267E-9</v>
      </c>
      <c r="DK465" s="29">
        <f t="shared" si="282"/>
        <v>1.8753484558320411E-9</v>
      </c>
      <c r="DL465" s="29">
        <f t="shared" si="283"/>
        <v>1.8753484558315216E-9</v>
      </c>
      <c r="DN465" s="35">
        <v>8.6000000000000003E-10</v>
      </c>
      <c r="DO465" s="35">
        <v>1.50107043029</v>
      </c>
      <c r="DP465" s="35">
        <v>5989.0672521728002</v>
      </c>
      <c r="DQ465" s="29">
        <f t="shared" si="284"/>
        <v>-1.5844290159100073E-10</v>
      </c>
      <c r="DR465" s="29">
        <f t="shared" si="285"/>
        <v>-1.585075948263359E-10</v>
      </c>
      <c r="DS465" s="29">
        <f t="shared" si="286"/>
        <v>-1.5850759254775146E-10</v>
      </c>
      <c r="DT465" s="29">
        <f t="shared" si="287"/>
        <v>-1.5850759254782356E-10</v>
      </c>
      <c r="DV465" s="35"/>
      <c r="DW465" s="35"/>
      <c r="DX465" s="35"/>
      <c r="ED465" s="35"/>
      <c r="EE465" s="35"/>
      <c r="EF465" s="35"/>
      <c r="EL465" s="35"/>
      <c r="EM465" s="35"/>
      <c r="EN465" s="35"/>
      <c r="ET465" s="35"/>
      <c r="EU465" s="35"/>
      <c r="EV465" s="35"/>
    </row>
    <row r="466" spans="14:152" s="29" customFormat="1" ht="13.5" x14ac:dyDescent="0.3">
      <c r="N466" s="35">
        <v>7.5200000000000005E-9</v>
      </c>
      <c r="O466" s="35">
        <v>3.5112513183099998</v>
      </c>
      <c r="P466" s="35">
        <v>10020.8569590312</v>
      </c>
      <c r="Q466" s="29">
        <f t="shared" si="272"/>
        <v>-7.3125209442900791E-9</v>
      </c>
      <c r="R466" s="29">
        <f t="shared" si="273"/>
        <v>-7.3122962364016418E-9</v>
      </c>
      <c r="S466" s="29">
        <f t="shared" si="274"/>
        <v>-7.3122962443183111E-9</v>
      </c>
      <c r="T466" s="29">
        <f t="shared" si="275"/>
        <v>-7.3122962443180622E-9</v>
      </c>
      <c r="V466" s="35">
        <v>1.02E-9</v>
      </c>
      <c r="W466" s="35">
        <v>0.60100887042999995</v>
      </c>
      <c r="X466" s="35">
        <v>10264.5658840734</v>
      </c>
      <c r="Y466" s="29">
        <f t="shared" si="276"/>
        <v>-7.0136267724216287E-10</v>
      </c>
      <c r="Z466" s="29">
        <f t="shared" si="277"/>
        <v>-7.0145981790567319E-10</v>
      </c>
      <c r="AA466" s="29">
        <f t="shared" si="278"/>
        <v>-7.0145981448443154E-10</v>
      </c>
      <c r="AB466" s="29">
        <f t="shared" si="279"/>
        <v>-7.0145981448453669E-10</v>
      </c>
      <c r="AD466" s="35"/>
      <c r="AE466" s="35"/>
      <c r="AF466" s="35"/>
      <c r="AL466" s="35"/>
      <c r="AM466" s="35"/>
      <c r="AN466" s="35"/>
      <c r="AT466" s="35"/>
      <c r="AU466" s="35"/>
      <c r="AV466" s="35"/>
      <c r="BB466" s="35"/>
      <c r="BC466" s="35"/>
      <c r="BD466" s="35"/>
      <c r="BJ466" s="35"/>
      <c r="BK466" s="35"/>
      <c r="BL466" s="35"/>
      <c r="BR466" s="35"/>
      <c r="BS466" s="35"/>
      <c r="BT466" s="35"/>
      <c r="BZ466" s="35"/>
      <c r="CA466" s="35"/>
      <c r="CB466" s="35"/>
      <c r="CH466" s="35"/>
      <c r="CI466" s="35"/>
      <c r="CJ466" s="35"/>
      <c r="CP466" s="35"/>
      <c r="CQ466" s="35"/>
      <c r="CR466" s="35"/>
      <c r="CX466" s="35"/>
      <c r="CY466" s="35"/>
      <c r="CZ466" s="35"/>
      <c r="DF466" s="35">
        <v>4.1299999999999996E-9</v>
      </c>
      <c r="DG466" s="35">
        <v>2.60545132222</v>
      </c>
      <c r="DH466" s="35">
        <v>38.133035637799999</v>
      </c>
      <c r="DI466" s="29">
        <f t="shared" si="280"/>
        <v>-4.115709890229305E-9</v>
      </c>
      <c r="DJ466" s="29">
        <f t="shared" si="281"/>
        <v>-4.115710057505777E-9</v>
      </c>
      <c r="DK466" s="29">
        <f t="shared" si="282"/>
        <v>-4.1157100574998858E-9</v>
      </c>
      <c r="DL466" s="29">
        <f t="shared" si="283"/>
        <v>-4.1157100574998858E-9</v>
      </c>
      <c r="DN466" s="35">
        <v>7.2999999999999996E-10</v>
      </c>
      <c r="DO466" s="35">
        <v>3.7737758280599998</v>
      </c>
      <c r="DP466" s="35">
        <v>28628.3362260996</v>
      </c>
      <c r="DQ466" s="29">
        <f t="shared" si="284"/>
        <v>-5.7896398412857422E-10</v>
      </c>
      <c r="DR466" s="29">
        <f t="shared" si="285"/>
        <v>-5.7912661376670014E-10</v>
      </c>
      <c r="DS466" s="29">
        <f t="shared" si="286"/>
        <v>-5.7912660804000644E-10</v>
      </c>
      <c r="DT466" s="29">
        <f t="shared" si="287"/>
        <v>-5.7912660804018325E-10</v>
      </c>
      <c r="DV466" s="35"/>
      <c r="DW466" s="35"/>
      <c r="DX466" s="35"/>
      <c r="ED466" s="35"/>
      <c r="EE466" s="35"/>
      <c r="EF466" s="35"/>
      <c r="EL466" s="35"/>
      <c r="EM466" s="35"/>
      <c r="EN466" s="35"/>
      <c r="ET466" s="35"/>
      <c r="EU466" s="35"/>
      <c r="EV466" s="35"/>
    </row>
    <row r="467" spans="14:152" s="29" customFormat="1" ht="13.5" x14ac:dyDescent="0.3">
      <c r="N467" s="35">
        <v>7.4899999999999996E-9</v>
      </c>
      <c r="O467" s="35">
        <v>2.5028675102000002</v>
      </c>
      <c r="P467" s="35">
        <v>2295.4575905122001</v>
      </c>
      <c r="Q467" s="29">
        <f t="shared" si="272"/>
        <v>-3.692614409105717E-9</v>
      </c>
      <c r="R467" s="29">
        <f t="shared" si="273"/>
        <v>-3.6924232522628189E-9</v>
      </c>
      <c r="S467" s="29">
        <f t="shared" si="274"/>
        <v>-3.6924232589956816E-9</v>
      </c>
      <c r="T467" s="29">
        <f t="shared" si="275"/>
        <v>-3.6924232589954963E-9</v>
      </c>
      <c r="V467" s="35">
        <v>1.01E-9</v>
      </c>
      <c r="W467" s="35">
        <v>3.7863613066399999</v>
      </c>
      <c r="X467" s="35">
        <v>10042.612675591799</v>
      </c>
      <c r="Y467" s="29">
        <f t="shared" si="276"/>
        <v>-9.3299614680572977E-10</v>
      </c>
      <c r="Z467" s="29">
        <f t="shared" si="277"/>
        <v>-9.330457802745394E-10</v>
      </c>
      <c r="AA467" s="29">
        <f t="shared" si="278"/>
        <v>-9.3304577852663749E-10</v>
      </c>
      <c r="AB467" s="29">
        <f t="shared" si="279"/>
        <v>-9.330457785266925E-10</v>
      </c>
      <c r="AD467" s="35"/>
      <c r="AE467" s="35"/>
      <c r="AF467" s="35"/>
      <c r="AL467" s="35"/>
      <c r="AM467" s="35"/>
      <c r="AN467" s="35"/>
      <c r="AT467" s="35"/>
      <c r="AU467" s="35"/>
      <c r="AV467" s="35"/>
      <c r="BB467" s="35"/>
      <c r="BC467" s="35"/>
      <c r="BD467" s="35"/>
      <c r="BJ467" s="35"/>
      <c r="BK467" s="35"/>
      <c r="BL467" s="35"/>
      <c r="BR467" s="35"/>
      <c r="BS467" s="35"/>
      <c r="BT467" s="35"/>
      <c r="BZ467" s="35"/>
      <c r="CA467" s="35"/>
      <c r="CB467" s="35"/>
      <c r="CH467" s="35"/>
      <c r="CI467" s="35"/>
      <c r="CJ467" s="35"/>
      <c r="CP467" s="35"/>
      <c r="CQ467" s="35"/>
      <c r="CR467" s="35"/>
      <c r="CX467" s="35"/>
      <c r="CY467" s="35"/>
      <c r="CZ467" s="35"/>
      <c r="DF467" s="35">
        <v>4.1299999999999996E-9</v>
      </c>
      <c r="DG467" s="35">
        <v>5.4408162349699998</v>
      </c>
      <c r="DH467" s="35">
        <v>4407.1079038897997</v>
      </c>
      <c r="DI467" s="29">
        <f t="shared" si="280"/>
        <v>-2.1293805052776562E-10</v>
      </c>
      <c r="DJ467" s="29">
        <f t="shared" si="281"/>
        <v>-2.1270576117998192E-10</v>
      </c>
      <c r="DK467" s="29">
        <f t="shared" si="282"/>
        <v>-2.1270576936152762E-10</v>
      </c>
      <c r="DL467" s="29">
        <f t="shared" si="283"/>
        <v>-2.127057693612932E-10</v>
      </c>
      <c r="DN467" s="35">
        <v>8.1999999999999996E-10</v>
      </c>
      <c r="DO467" s="35">
        <v>0.78740181090000005</v>
      </c>
      <c r="DP467" s="35">
        <v>16276.463942623001</v>
      </c>
      <c r="DQ467" s="29">
        <f t="shared" si="284"/>
        <v>2.5525994026898662E-10</v>
      </c>
      <c r="DR467" s="29">
        <f t="shared" si="285"/>
        <v>2.5542202019694171E-10</v>
      </c>
      <c r="DS467" s="29">
        <f t="shared" si="286"/>
        <v>2.5542201448846129E-10</v>
      </c>
      <c r="DT467" s="29">
        <f t="shared" si="287"/>
        <v>2.5542201448863846E-10</v>
      </c>
      <c r="DV467" s="35"/>
      <c r="DW467" s="35"/>
      <c r="DX467" s="35"/>
      <c r="ED467" s="35"/>
      <c r="EE467" s="35"/>
      <c r="EF467" s="35"/>
      <c r="EL467" s="35"/>
      <c r="EM467" s="35"/>
      <c r="EN467" s="35"/>
      <c r="ET467" s="35"/>
      <c r="EU467" s="35"/>
      <c r="EV467" s="35"/>
    </row>
    <row r="468" spans="14:152" s="29" customFormat="1" ht="13.5" x14ac:dyDescent="0.3">
      <c r="N468" s="35">
        <v>8.0100000000000003E-9</v>
      </c>
      <c r="O468" s="35">
        <v>4.5400427750099999</v>
      </c>
      <c r="P468" s="35">
        <v>1039.0266107903999</v>
      </c>
      <c r="Q468" s="29">
        <f t="shared" si="272"/>
        <v>-6.7204301690464165E-9</v>
      </c>
      <c r="R468" s="29">
        <f t="shared" si="273"/>
        <v>-6.7203722976175283E-9</v>
      </c>
      <c r="S468" s="29">
        <f t="shared" si="274"/>
        <v>-6.7203722996558552E-9</v>
      </c>
      <c r="T468" s="29">
        <f t="shared" si="275"/>
        <v>-6.720372299655794E-9</v>
      </c>
      <c r="V468" s="35">
        <v>1.39E-9</v>
      </c>
      <c r="W468" s="35">
        <v>1.8093694444699999</v>
      </c>
      <c r="X468" s="35">
        <v>12323.423096008801</v>
      </c>
      <c r="Y468" s="29">
        <f t="shared" si="276"/>
        <v>8.6056202550499945E-10</v>
      </c>
      <c r="Z468" s="29">
        <f t="shared" si="277"/>
        <v>8.6073391936988914E-10</v>
      </c>
      <c r="AA468" s="29">
        <f t="shared" si="278"/>
        <v>8.6073391331592123E-10</v>
      </c>
      <c r="AB468" s="29">
        <f t="shared" si="279"/>
        <v>8.6073391331610734E-10</v>
      </c>
      <c r="AD468" s="35"/>
      <c r="AE468" s="35"/>
      <c r="AF468" s="35"/>
      <c r="AL468" s="35"/>
      <c r="AM468" s="35"/>
      <c r="AN468" s="35"/>
      <c r="AT468" s="35"/>
      <c r="AU468" s="35"/>
      <c r="AV468" s="35"/>
      <c r="BB468" s="35"/>
      <c r="BC468" s="35"/>
      <c r="BD468" s="35"/>
      <c r="BJ468" s="35"/>
      <c r="BK468" s="35"/>
      <c r="BL468" s="35"/>
      <c r="BR468" s="35"/>
      <c r="BS468" s="35"/>
      <c r="BT468" s="35"/>
      <c r="BZ468" s="35"/>
      <c r="CA468" s="35"/>
      <c r="CB468" s="35"/>
      <c r="CH468" s="35"/>
      <c r="CI468" s="35"/>
      <c r="CJ468" s="35"/>
      <c r="CP468" s="35"/>
      <c r="CQ468" s="35"/>
      <c r="CR468" s="35"/>
      <c r="CX468" s="35"/>
      <c r="CY468" s="35"/>
      <c r="CZ468" s="35"/>
      <c r="DF468" s="35">
        <v>4.0400000000000001E-9</v>
      </c>
      <c r="DG468" s="35">
        <v>5.3316834818799999</v>
      </c>
      <c r="DH468" s="35">
        <v>3189.5647568569002</v>
      </c>
      <c r="DI468" s="29">
        <f t="shared" si="280"/>
        <v>3.3624012664945839E-9</v>
      </c>
      <c r="DJ468" s="29">
        <f t="shared" si="281"/>
        <v>3.3624925502885897E-9</v>
      </c>
      <c r="DK468" s="29">
        <f t="shared" si="282"/>
        <v>3.362492547073533E-9</v>
      </c>
      <c r="DL468" s="29">
        <f t="shared" si="283"/>
        <v>3.3624925470736286E-9</v>
      </c>
      <c r="DN468" s="35">
        <v>6.9999999999999996E-10</v>
      </c>
      <c r="DO468" s="35">
        <v>2.6922553930399999</v>
      </c>
      <c r="DP468" s="35">
        <v>3296.8935143948001</v>
      </c>
      <c r="DQ468" s="29">
        <f t="shared" si="284"/>
        <v>6.6692907404805057E-10</v>
      </c>
      <c r="DR468" s="29">
        <f t="shared" si="285"/>
        <v>6.6692011560108693E-10</v>
      </c>
      <c r="DS468" s="29">
        <f t="shared" si="286"/>
        <v>6.6692011591663668E-10</v>
      </c>
      <c r="DT468" s="29">
        <f t="shared" si="287"/>
        <v>6.6692011591662759E-10</v>
      </c>
      <c r="DV468" s="35"/>
      <c r="DW468" s="35"/>
      <c r="DX468" s="35"/>
      <c r="ED468" s="35"/>
      <c r="EE468" s="35"/>
      <c r="EF468" s="35"/>
      <c r="EL468" s="35"/>
      <c r="EM468" s="35"/>
      <c r="EN468" s="35"/>
      <c r="ET468" s="35"/>
      <c r="EU468" s="35"/>
      <c r="EV468" s="35"/>
    </row>
    <row r="469" spans="14:152" s="29" customFormat="1" ht="13.5" x14ac:dyDescent="0.3">
      <c r="N469" s="35">
        <v>7.3499999999999996E-9</v>
      </c>
      <c r="O469" s="35">
        <v>3.9170325416899998</v>
      </c>
      <c r="P469" s="35">
        <v>12310.181323610799</v>
      </c>
      <c r="Q469" s="29">
        <f t="shared" si="272"/>
        <v>-6.9148819082100345E-9</v>
      </c>
      <c r="R469" s="29">
        <f t="shared" si="273"/>
        <v>-6.9144898957652899E-9</v>
      </c>
      <c r="S469" s="29">
        <f t="shared" si="274"/>
        <v>-6.914489909575584E-9</v>
      </c>
      <c r="T469" s="29">
        <f t="shared" si="275"/>
        <v>-6.9144899095751588E-9</v>
      </c>
      <c r="V469" s="35">
        <v>1.01E-9</v>
      </c>
      <c r="W469" s="35">
        <v>2.4721720875300002</v>
      </c>
      <c r="X469" s="35">
        <v>7380.4960016271998</v>
      </c>
      <c r="Y469" s="29">
        <f t="shared" si="276"/>
        <v>-9.9427386755403478E-10</v>
      </c>
      <c r="Z469" s="29">
        <f t="shared" si="277"/>
        <v>-9.942571184079193E-10</v>
      </c>
      <c r="AA469" s="29">
        <f t="shared" si="278"/>
        <v>-9.9425711899800472E-10</v>
      </c>
      <c r="AB469" s="29">
        <f t="shared" si="279"/>
        <v>-9.9425711899798694E-10</v>
      </c>
      <c r="AD469" s="35"/>
      <c r="AE469" s="35"/>
      <c r="AF469" s="35"/>
      <c r="AL469" s="35"/>
      <c r="AM469" s="35"/>
      <c r="AN469" s="35"/>
      <c r="AT469" s="35"/>
      <c r="AU469" s="35"/>
      <c r="AV469" s="35"/>
      <c r="BB469" s="35"/>
      <c r="BC469" s="35"/>
      <c r="BD469" s="35"/>
      <c r="BJ469" s="35"/>
      <c r="BK469" s="35"/>
      <c r="BL469" s="35"/>
      <c r="BR469" s="35"/>
      <c r="BS469" s="35"/>
      <c r="BT469" s="35"/>
      <c r="BZ469" s="35"/>
      <c r="CA469" s="35"/>
      <c r="CB469" s="35"/>
      <c r="CH469" s="35"/>
      <c r="CI469" s="35"/>
      <c r="CJ469" s="35"/>
      <c r="CP469" s="35"/>
      <c r="CQ469" s="35"/>
      <c r="CR469" s="35"/>
      <c r="CX469" s="35"/>
      <c r="CY469" s="35"/>
      <c r="CZ469" s="35"/>
      <c r="DF469" s="35">
        <v>3.8499999999999997E-9</v>
      </c>
      <c r="DG469" s="35">
        <v>1.9031395151899999</v>
      </c>
      <c r="DH469" s="35">
        <v>10020.8569590312</v>
      </c>
      <c r="DI469" s="29">
        <f t="shared" si="280"/>
        <v>1.0371696818216458E-9</v>
      </c>
      <c r="DJ469" s="29">
        <f t="shared" si="281"/>
        <v>1.03764447066072E-9</v>
      </c>
      <c r="DK469" s="29">
        <f t="shared" si="282"/>
        <v>1.0376444539382246E-9</v>
      </c>
      <c r="DL469" s="29">
        <f t="shared" si="283"/>
        <v>1.0376444539387515E-9</v>
      </c>
      <c r="DN469" s="35">
        <v>6.9E-10</v>
      </c>
      <c r="DO469" s="35">
        <v>1.01941228196</v>
      </c>
      <c r="DP469" s="35">
        <v>12295.9542296092</v>
      </c>
      <c r="DQ469" s="29">
        <f t="shared" si="284"/>
        <v>6.521145980392866E-10</v>
      </c>
      <c r="DR469" s="29">
        <f t="shared" si="285"/>
        <v>6.520791579674741E-10</v>
      </c>
      <c r="DS469" s="29">
        <f t="shared" si="286"/>
        <v>6.5207915921600687E-10</v>
      </c>
      <c r="DT469" s="29">
        <f t="shared" si="287"/>
        <v>6.520791592159684E-10</v>
      </c>
      <c r="DV469" s="35"/>
      <c r="DW469" s="35"/>
      <c r="DX469" s="35"/>
      <c r="ED469" s="35"/>
      <c r="EE469" s="35"/>
      <c r="EF469" s="35"/>
      <c r="EL469" s="35"/>
      <c r="EM469" s="35"/>
      <c r="EN469" s="35"/>
      <c r="ET469" s="35"/>
      <c r="EU469" s="35"/>
      <c r="EV469" s="35"/>
    </row>
    <row r="470" spans="14:152" s="29" customFormat="1" ht="13.5" x14ac:dyDescent="0.3">
      <c r="N470" s="35">
        <v>7.8399999999999994E-9</v>
      </c>
      <c r="O470" s="35">
        <v>3.2436831021299999</v>
      </c>
      <c r="P470" s="35">
        <v>3384.3313390048002</v>
      </c>
      <c r="Q470" s="29">
        <f t="shared" si="272"/>
        <v>-7.2162559102394643E-10</v>
      </c>
      <c r="R470" s="29">
        <f t="shared" si="273"/>
        <v>-7.2128795776922211E-10</v>
      </c>
      <c r="S470" s="29">
        <f t="shared" si="274"/>
        <v>-7.212879696612211E-10</v>
      </c>
      <c r="T470" s="29">
        <f t="shared" si="275"/>
        <v>-7.2128796966083274E-10</v>
      </c>
      <c r="V470" s="35">
        <v>1.3000000000000001E-9</v>
      </c>
      <c r="W470" s="35">
        <v>2.5345456986300001</v>
      </c>
      <c r="X470" s="35">
        <v>11769.8536931664</v>
      </c>
      <c r="Y470" s="29">
        <f t="shared" si="276"/>
        <v>6.1333845174164108E-10</v>
      </c>
      <c r="Z470" s="29">
        <f t="shared" si="277"/>
        <v>6.1316604321306749E-10</v>
      </c>
      <c r="AA470" s="29">
        <f t="shared" si="278"/>
        <v>6.1316604928580248E-10</v>
      </c>
      <c r="AB470" s="29">
        <f t="shared" si="279"/>
        <v>6.1316604928560706E-10</v>
      </c>
      <c r="AD470" s="35"/>
      <c r="AE470" s="35"/>
      <c r="AF470" s="35"/>
      <c r="AL470" s="35"/>
      <c r="AM470" s="35"/>
      <c r="AN470" s="35"/>
      <c r="AT470" s="35"/>
      <c r="AU470" s="35"/>
      <c r="AV470" s="35"/>
      <c r="BB470" s="35"/>
      <c r="BC470" s="35"/>
      <c r="BD470" s="35"/>
      <c r="BJ470" s="35"/>
      <c r="BK470" s="35"/>
      <c r="BL470" s="35"/>
      <c r="BR470" s="35"/>
      <c r="BS470" s="35"/>
      <c r="BT470" s="35"/>
      <c r="BZ470" s="35"/>
      <c r="CA470" s="35"/>
      <c r="CB470" s="35"/>
      <c r="CH470" s="35"/>
      <c r="CI470" s="35"/>
      <c r="CJ470" s="35"/>
      <c r="CP470" s="35"/>
      <c r="CQ470" s="35"/>
      <c r="CR470" s="35"/>
      <c r="CX470" s="35"/>
      <c r="CY470" s="35"/>
      <c r="CZ470" s="35"/>
      <c r="DF470" s="35">
        <v>4.5399999999999996E-9</v>
      </c>
      <c r="DG470" s="35">
        <v>1.1835880970199999</v>
      </c>
      <c r="DH470" s="35">
        <v>10610.9021071076</v>
      </c>
      <c r="DI470" s="29">
        <f t="shared" si="280"/>
        <v>-3.361345882933563E-9</v>
      </c>
      <c r="DJ470" s="29">
        <f t="shared" si="281"/>
        <v>-3.3617596601186908E-9</v>
      </c>
      <c r="DK470" s="29">
        <f t="shared" si="282"/>
        <v>-3.361759645545934E-9</v>
      </c>
      <c r="DL470" s="29">
        <f t="shared" si="283"/>
        <v>-3.3617596455463678E-9</v>
      </c>
      <c r="DN470" s="35">
        <v>8.0999999999999999E-10</v>
      </c>
      <c r="DO470" s="35">
        <v>4.6422797998199998</v>
      </c>
      <c r="DP470" s="35">
        <v>6947.8318951213996</v>
      </c>
      <c r="DQ470" s="29">
        <f t="shared" si="284"/>
        <v>-2.5594115742943853E-10</v>
      </c>
      <c r="DR470" s="29">
        <f t="shared" si="285"/>
        <v>-2.5600938978799206E-10</v>
      </c>
      <c r="DS470" s="29">
        <f t="shared" si="286"/>
        <v>-2.5600938738478578E-10</v>
      </c>
      <c r="DT470" s="29">
        <f t="shared" si="287"/>
        <v>-2.5600938738486224E-10</v>
      </c>
      <c r="DV470" s="35"/>
      <c r="DW470" s="35"/>
      <c r="DX470" s="35"/>
      <c r="ED470" s="35"/>
      <c r="EE470" s="35"/>
      <c r="EF470" s="35"/>
      <c r="EL470" s="35"/>
      <c r="EM470" s="35"/>
      <c r="EN470" s="35"/>
      <c r="ET470" s="35"/>
      <c r="EU470" s="35"/>
      <c r="EV470" s="35"/>
    </row>
    <row r="471" spans="14:152" s="29" customFormat="1" ht="13.5" x14ac:dyDescent="0.3">
      <c r="N471" s="35">
        <v>7.1900000000000002E-9</v>
      </c>
      <c r="O471" s="35">
        <v>3.3553699580099998</v>
      </c>
      <c r="P471" s="35">
        <v>11780.490358516199</v>
      </c>
      <c r="Q471" s="29">
        <f t="shared" si="272"/>
        <v>7.1635001874661433E-9</v>
      </c>
      <c r="R471" s="29">
        <f t="shared" si="273"/>
        <v>7.1634072595586942E-9</v>
      </c>
      <c r="S471" s="29">
        <f t="shared" si="274"/>
        <v>7.1634072628346073E-9</v>
      </c>
      <c r="T471" s="29">
        <f t="shared" si="275"/>
        <v>7.1634072628345196E-9</v>
      </c>
      <c r="V471" s="35">
        <v>1.0000000000000001E-9</v>
      </c>
      <c r="W471" s="35">
        <v>5.7229110429099999</v>
      </c>
      <c r="X471" s="35">
        <v>14.227094001599999</v>
      </c>
      <c r="Y471" s="29">
        <f t="shared" si="276"/>
        <v>9.4630150409259188E-10</v>
      </c>
      <c r="Z471" s="29">
        <f t="shared" si="277"/>
        <v>9.4630144531586766E-10</v>
      </c>
      <c r="AA471" s="29">
        <f t="shared" si="278"/>
        <v>9.4630144531793768E-10</v>
      </c>
      <c r="AB471" s="29">
        <f t="shared" si="279"/>
        <v>9.4630144531793768E-10</v>
      </c>
      <c r="AD471" s="35"/>
      <c r="AE471" s="35"/>
      <c r="AF471" s="35"/>
      <c r="AL471" s="35"/>
      <c r="AM471" s="35"/>
      <c r="AN471" s="35"/>
      <c r="AT471" s="35"/>
      <c r="AU471" s="35"/>
      <c r="AV471" s="35"/>
      <c r="BB471" s="35"/>
      <c r="BC471" s="35"/>
      <c r="BD471" s="35"/>
      <c r="BJ471" s="35"/>
      <c r="BK471" s="35"/>
      <c r="BL471" s="35"/>
      <c r="BR471" s="35"/>
      <c r="BS471" s="35"/>
      <c r="BT471" s="35"/>
      <c r="BZ471" s="35"/>
      <c r="CA471" s="35"/>
      <c r="CB471" s="35"/>
      <c r="CH471" s="35"/>
      <c r="CI471" s="35"/>
      <c r="CJ471" s="35"/>
      <c r="CP471" s="35"/>
      <c r="CQ471" s="35"/>
      <c r="CR471" s="35"/>
      <c r="CX471" s="35"/>
      <c r="CY471" s="35"/>
      <c r="CZ471" s="35"/>
      <c r="DF471" s="35">
        <v>3.8099999999999999E-9</v>
      </c>
      <c r="DG471" s="35">
        <v>4.9021200366700004</v>
      </c>
      <c r="DH471" s="35">
        <v>19146.759266141798</v>
      </c>
      <c r="DI471" s="29">
        <f t="shared" si="280"/>
        <v>-5.7583503016291326E-10</v>
      </c>
      <c r="DJ471" s="29">
        <f t="shared" si="281"/>
        <v>-5.7491349148278429E-10</v>
      </c>
      <c r="DK471" s="29">
        <f t="shared" si="282"/>
        <v>-5.7491352394151272E-10</v>
      </c>
      <c r="DL471" s="29">
        <f t="shared" si="283"/>
        <v>-5.7491352394044235E-10</v>
      </c>
      <c r="DN471" s="35">
        <v>9.4000000000000006E-10</v>
      </c>
      <c r="DO471" s="35">
        <v>0.74502278458000004</v>
      </c>
      <c r="DP471" s="35">
        <v>5244.0492392010001</v>
      </c>
      <c r="DQ471" s="29">
        <f t="shared" si="284"/>
        <v>-4.3029606703384992E-10</v>
      </c>
      <c r="DR471" s="29">
        <f t="shared" si="285"/>
        <v>-4.3035207224104428E-10</v>
      </c>
      <c r="DS471" s="29">
        <f t="shared" si="286"/>
        <v>-4.3035207026849449E-10</v>
      </c>
      <c r="DT471" s="29">
        <f t="shared" si="287"/>
        <v>-4.3035207026855384E-10</v>
      </c>
      <c r="DV471" s="35"/>
      <c r="DW471" s="35"/>
      <c r="DX471" s="35"/>
      <c r="ED471" s="35"/>
      <c r="EE471" s="35"/>
      <c r="EF471" s="35"/>
      <c r="EL471" s="35"/>
      <c r="EM471" s="35"/>
      <c r="EN471" s="35"/>
      <c r="ET471" s="35"/>
      <c r="EU471" s="35"/>
      <c r="EV471" s="35"/>
    </row>
    <row r="472" spans="14:152" s="29" customFormat="1" ht="13.5" x14ac:dyDescent="0.3">
      <c r="N472" s="35">
        <v>9.3999999999999998E-9</v>
      </c>
      <c r="O472" s="35">
        <v>3.5897456160000001</v>
      </c>
      <c r="P472" s="35">
        <v>23539.707386332801</v>
      </c>
      <c r="Q472" s="29">
        <f t="shared" si="272"/>
        <v>-8.2641649286323391E-9</v>
      </c>
      <c r="R472" s="29">
        <f t="shared" si="273"/>
        <v>-8.2628171185833525E-9</v>
      </c>
      <c r="S472" s="29">
        <f t="shared" si="274"/>
        <v>-8.2628171660684414E-9</v>
      </c>
      <c r="T472" s="29">
        <f t="shared" si="275"/>
        <v>-8.2628171660669144E-9</v>
      </c>
      <c r="V472" s="35">
        <v>1.3500000000000001E-9</v>
      </c>
      <c r="W472" s="35">
        <v>4.2023756451000001</v>
      </c>
      <c r="X472" s="35">
        <v>4672.6673142405998</v>
      </c>
      <c r="Y472" s="29">
        <f t="shared" si="276"/>
        <v>-2.0604739977142074E-11</v>
      </c>
      <c r="Z472" s="29">
        <f t="shared" si="277"/>
        <v>-2.0685342898559347E-11</v>
      </c>
      <c r="AA472" s="29">
        <f t="shared" si="278"/>
        <v>-2.0685340059602263E-11</v>
      </c>
      <c r="AB472" s="29">
        <f t="shared" si="279"/>
        <v>-2.0685340059698177E-11</v>
      </c>
      <c r="AD472" s="35"/>
      <c r="AE472" s="35"/>
      <c r="AF472" s="35"/>
      <c r="AL472" s="35"/>
      <c r="AM472" s="35"/>
      <c r="AN472" s="35"/>
      <c r="AT472" s="35"/>
      <c r="AU472" s="35"/>
      <c r="AV472" s="35"/>
      <c r="BB472" s="35"/>
      <c r="BC472" s="35"/>
      <c r="BD472" s="35"/>
      <c r="BJ472" s="35"/>
      <c r="BK472" s="35"/>
      <c r="BL472" s="35"/>
      <c r="BR472" s="35"/>
      <c r="BS472" s="35"/>
      <c r="BT472" s="35"/>
      <c r="BZ472" s="35"/>
      <c r="CA472" s="35"/>
      <c r="CB472" s="35"/>
      <c r="CH472" s="35"/>
      <c r="CI472" s="35"/>
      <c r="CJ472" s="35"/>
      <c r="CP472" s="35"/>
      <c r="CQ472" s="35"/>
      <c r="CR472" s="35"/>
      <c r="CX472" s="35"/>
      <c r="CY472" s="35"/>
      <c r="CZ472" s="35"/>
      <c r="DF472" s="35">
        <v>4.1499999999999999E-9</v>
      </c>
      <c r="DG472" s="35">
        <v>3.0789214147799999</v>
      </c>
      <c r="DH472" s="35">
        <v>11216.284290324</v>
      </c>
      <c r="DI472" s="29">
        <f t="shared" si="280"/>
        <v>-4.1287129546640376E-9</v>
      </c>
      <c r="DJ472" s="29">
        <f t="shared" si="281"/>
        <v>-4.1286527407220919E-9</v>
      </c>
      <c r="DK472" s="29">
        <f t="shared" si="282"/>
        <v>-4.1286527428444198E-9</v>
      </c>
      <c r="DL472" s="29">
        <f t="shared" si="283"/>
        <v>-4.1286527428443486E-9</v>
      </c>
      <c r="DN472" s="35">
        <v>6.6999999999999996E-10</v>
      </c>
      <c r="DO472" s="35">
        <v>4.4732887164999999</v>
      </c>
      <c r="DP472" s="35">
        <v>20206.141196330998</v>
      </c>
      <c r="DQ472" s="29">
        <f t="shared" si="284"/>
        <v>6.2949422490279901E-10</v>
      </c>
      <c r="DR472" s="29">
        <f t="shared" si="285"/>
        <v>6.2943496160833838E-10</v>
      </c>
      <c r="DS472" s="29">
        <f t="shared" si="286"/>
        <v>6.2943496369642235E-10</v>
      </c>
      <c r="DT472" s="29">
        <f t="shared" si="287"/>
        <v>6.2943496369635711E-10</v>
      </c>
      <c r="DV472" s="35"/>
      <c r="DW472" s="35"/>
      <c r="DX472" s="35"/>
      <c r="ED472" s="35"/>
      <c r="EE472" s="35"/>
      <c r="EF472" s="35"/>
      <c r="EL472" s="35"/>
      <c r="EM472" s="35"/>
      <c r="EN472" s="35"/>
      <c r="ET472" s="35"/>
      <c r="EU472" s="35"/>
      <c r="EV472" s="35"/>
    </row>
    <row r="473" spans="14:152" s="29" customFormat="1" ht="13.5" x14ac:dyDescent="0.3">
      <c r="N473" s="35">
        <v>8.6499999999999997E-9</v>
      </c>
      <c r="O473" s="35">
        <v>1.1244456915700001</v>
      </c>
      <c r="P473" s="35">
        <v>206.70073729660001</v>
      </c>
      <c r="Q473" s="29">
        <f t="shared" si="272"/>
        <v>-1.9781662277313049E-9</v>
      </c>
      <c r="R473" s="29">
        <f t="shared" si="273"/>
        <v>-1.9781884708977265E-9</v>
      </c>
      <c r="S473" s="29">
        <f t="shared" si="274"/>
        <v>-1.9781884701142864E-9</v>
      </c>
      <c r="T473" s="29">
        <f t="shared" si="275"/>
        <v>-1.9781884701143087E-9</v>
      </c>
      <c r="V473" s="35">
        <v>1.33E-9</v>
      </c>
      <c r="W473" s="35">
        <v>0.34413768012000001</v>
      </c>
      <c r="X473" s="35">
        <v>16489.763038060999</v>
      </c>
      <c r="Y473" s="29">
        <f t="shared" si="276"/>
        <v>-5.6292086343594744E-10</v>
      </c>
      <c r="Z473" s="29">
        <f t="shared" si="277"/>
        <v>-5.6317477488935974E-10</v>
      </c>
      <c r="AA473" s="29">
        <f t="shared" si="278"/>
        <v>-5.6317476594662256E-10</v>
      </c>
      <c r="AB473" s="29">
        <f t="shared" si="279"/>
        <v>-5.6317476594689646E-10</v>
      </c>
      <c r="AD473" s="35"/>
      <c r="AE473" s="35"/>
      <c r="AF473" s="35"/>
      <c r="AL473" s="35"/>
      <c r="AM473" s="35"/>
      <c r="AN473" s="35"/>
      <c r="AT473" s="35"/>
      <c r="AU473" s="35"/>
      <c r="AV473" s="35"/>
      <c r="BB473" s="35"/>
      <c r="BC473" s="35"/>
      <c r="BD473" s="35"/>
      <c r="BJ473" s="35"/>
      <c r="BK473" s="35"/>
      <c r="BL473" s="35"/>
      <c r="BR473" s="35"/>
      <c r="BS473" s="35"/>
      <c r="BT473" s="35"/>
      <c r="BZ473" s="35"/>
      <c r="CA473" s="35"/>
      <c r="CB473" s="35"/>
      <c r="CH473" s="35"/>
      <c r="CI473" s="35"/>
      <c r="CJ473" s="35"/>
      <c r="CP473" s="35"/>
      <c r="CQ473" s="35"/>
      <c r="CR473" s="35"/>
      <c r="CX473" s="35"/>
      <c r="CY473" s="35"/>
      <c r="CZ473" s="35"/>
      <c r="DF473" s="35">
        <v>3.7799999999999998E-9</v>
      </c>
      <c r="DG473" s="35">
        <v>0.19461412344000001</v>
      </c>
      <c r="DH473" s="35">
        <v>2067.9314010725998</v>
      </c>
      <c r="DI473" s="29">
        <f t="shared" si="280"/>
        <v>-2.6984487059688422E-9</v>
      </c>
      <c r="DJ473" s="29">
        <f t="shared" si="281"/>
        <v>-2.6983787533475751E-9</v>
      </c>
      <c r="DK473" s="29">
        <f t="shared" si="282"/>
        <v>-2.6983787558114521E-9</v>
      </c>
      <c r="DL473" s="29">
        <f t="shared" si="283"/>
        <v>-2.6983787558113768E-9</v>
      </c>
      <c r="DN473" s="35">
        <v>9.0999999999999996E-10</v>
      </c>
      <c r="DO473" s="35">
        <v>2.9596863369699999</v>
      </c>
      <c r="DP473" s="35">
        <v>3326.3853326981998</v>
      </c>
      <c r="DQ473" s="29">
        <f t="shared" si="284"/>
        <v>8.241665968928106E-10</v>
      </c>
      <c r="DR473" s="29">
        <f t="shared" si="285"/>
        <v>8.2418299634551157E-10</v>
      </c>
      <c r="DS473" s="29">
        <f t="shared" si="286"/>
        <v>8.2418299576792413E-10</v>
      </c>
      <c r="DT473" s="29">
        <f t="shared" si="287"/>
        <v>8.2418299576794057E-10</v>
      </c>
      <c r="DV473" s="35"/>
      <c r="DW473" s="35"/>
      <c r="DX473" s="35"/>
      <c r="ED473" s="35"/>
      <c r="EE473" s="35"/>
      <c r="EF473" s="35"/>
      <c r="EL473" s="35"/>
      <c r="EM473" s="35"/>
      <c r="EN473" s="35"/>
      <c r="ET473" s="35"/>
      <c r="EU473" s="35"/>
      <c r="EV473" s="35"/>
    </row>
    <row r="474" spans="14:152" s="29" customFormat="1" ht="13.5" x14ac:dyDescent="0.3">
      <c r="N474" s="35">
        <v>7.3099999999999998E-9</v>
      </c>
      <c r="O474" s="35">
        <v>5.6123290541499999</v>
      </c>
      <c r="P474" s="35">
        <v>16062.1845261168</v>
      </c>
      <c r="Q474" s="29">
        <f t="shared" si="272"/>
        <v>-6.2595824469169361E-9</v>
      </c>
      <c r="R474" s="29">
        <f t="shared" si="273"/>
        <v>-6.2588073684512949E-9</v>
      </c>
      <c r="S474" s="29">
        <f t="shared" si="274"/>
        <v>-6.2588073957554077E-9</v>
      </c>
      <c r="T474" s="29">
        <f t="shared" si="275"/>
        <v>-6.2588073957545491E-9</v>
      </c>
      <c r="V474" s="35">
        <v>9.7999999999999992E-10</v>
      </c>
      <c r="W474" s="35">
        <v>1.4487440358899999</v>
      </c>
      <c r="X474" s="35">
        <v>3370.0419352357999</v>
      </c>
      <c r="Y474" s="29">
        <f t="shared" si="276"/>
        <v>9.15771380175628E-10</v>
      </c>
      <c r="Z474" s="29">
        <f t="shared" si="277"/>
        <v>9.157563515223394E-10</v>
      </c>
      <c r="AA474" s="29">
        <f t="shared" si="278"/>
        <v>9.1575635205170004E-10</v>
      </c>
      <c r="AB474" s="29">
        <f t="shared" si="279"/>
        <v>9.1575635205168267E-10</v>
      </c>
      <c r="AD474" s="35"/>
      <c r="AE474" s="35"/>
      <c r="AF474" s="35"/>
      <c r="AL474" s="35"/>
      <c r="AM474" s="35"/>
      <c r="AN474" s="35"/>
      <c r="AT474" s="35"/>
      <c r="AU474" s="35"/>
      <c r="AV474" s="35"/>
      <c r="BB474" s="35"/>
      <c r="BC474" s="35"/>
      <c r="BD474" s="35"/>
      <c r="BJ474" s="35"/>
      <c r="BK474" s="35"/>
      <c r="BL474" s="35"/>
      <c r="BR474" s="35"/>
      <c r="BS474" s="35"/>
      <c r="BT474" s="35"/>
      <c r="BZ474" s="35"/>
      <c r="CA474" s="35"/>
      <c r="CB474" s="35"/>
      <c r="CH474" s="35"/>
      <c r="CI474" s="35"/>
      <c r="CJ474" s="35"/>
      <c r="CP474" s="35"/>
      <c r="CQ474" s="35"/>
      <c r="CR474" s="35"/>
      <c r="CX474" s="35"/>
      <c r="CY474" s="35"/>
      <c r="CZ474" s="35"/>
      <c r="DF474" s="35">
        <v>4.18E-9</v>
      </c>
      <c r="DG474" s="35">
        <v>1.14626975196</v>
      </c>
      <c r="DH474" s="35">
        <v>6643.0918177617996</v>
      </c>
      <c r="DI474" s="29">
        <f t="shared" si="280"/>
        <v>-2.5553110379031356E-9</v>
      </c>
      <c r="DJ474" s="29">
        <f t="shared" si="281"/>
        <v>-2.5550302028077778E-9</v>
      </c>
      <c r="DK474" s="29">
        <f t="shared" si="282"/>
        <v>-2.5550302126995204E-9</v>
      </c>
      <c r="DL474" s="29">
        <f t="shared" si="283"/>
        <v>-2.5550302126991912E-9</v>
      </c>
      <c r="DN474" s="35">
        <v>7.5999999999999996E-10</v>
      </c>
      <c r="DO474" s="35">
        <v>2.8612835085600001</v>
      </c>
      <c r="DP474" s="35">
        <v>8542.9707060349992</v>
      </c>
      <c r="DQ474" s="29">
        <f t="shared" si="284"/>
        <v>-7.3755246070455357E-10</v>
      </c>
      <c r="DR474" s="29">
        <f t="shared" si="285"/>
        <v>-7.3757247276827573E-10</v>
      </c>
      <c r="DS474" s="29">
        <f t="shared" si="286"/>
        <v>-7.3757247206357658E-10</v>
      </c>
      <c r="DT474" s="29">
        <f t="shared" si="287"/>
        <v>-7.3757247206359737E-10</v>
      </c>
      <c r="DV474" s="35"/>
      <c r="DW474" s="35"/>
      <c r="DX474" s="35"/>
      <c r="ED474" s="35"/>
      <c r="EE474" s="35"/>
      <c r="EF474" s="35"/>
      <c r="EL474" s="35"/>
      <c r="EM474" s="35"/>
      <c r="EN474" s="35"/>
      <c r="ET474" s="35"/>
      <c r="EU474" s="35"/>
      <c r="EV474" s="35"/>
    </row>
    <row r="475" spans="14:152" s="29" customFormat="1" ht="13.5" x14ac:dyDescent="0.3">
      <c r="N475" s="35">
        <v>8.2299999999999999E-9</v>
      </c>
      <c r="O475" s="35">
        <v>2.65316808033</v>
      </c>
      <c r="P475" s="35">
        <v>3169.9395560806001</v>
      </c>
      <c r="Q475" s="29">
        <f t="shared" si="272"/>
        <v>-6.1222386448120615E-9</v>
      </c>
      <c r="R475" s="29">
        <f t="shared" si="273"/>
        <v>-6.122461444549257E-9</v>
      </c>
      <c r="S475" s="29">
        <f t="shared" si="274"/>
        <v>-6.1224614367021179E-9</v>
      </c>
      <c r="T475" s="29">
        <f t="shared" si="275"/>
        <v>-6.1224614367023529E-9</v>
      </c>
      <c r="V475" s="35">
        <v>1.31E-9</v>
      </c>
      <c r="W475" s="35">
        <v>1.3133660624800001</v>
      </c>
      <c r="X475" s="35">
        <v>3313.2108706029999</v>
      </c>
      <c r="Y475" s="29">
        <f t="shared" si="276"/>
        <v>1.9358623482490973E-10</v>
      </c>
      <c r="Z475" s="29">
        <f t="shared" si="277"/>
        <v>1.9353137806464343E-10</v>
      </c>
      <c r="AA475" s="29">
        <f t="shared" si="278"/>
        <v>1.9353137999679312E-10</v>
      </c>
      <c r="AB475" s="29">
        <f t="shared" si="279"/>
        <v>1.9353137999672865E-10</v>
      </c>
      <c r="AD475" s="35"/>
      <c r="AE475" s="35"/>
      <c r="AF475" s="35"/>
      <c r="AL475" s="35"/>
      <c r="AM475" s="35"/>
      <c r="AN475" s="35"/>
      <c r="AT475" s="35"/>
      <c r="AU475" s="35"/>
      <c r="AV475" s="35"/>
      <c r="BB475" s="35"/>
      <c r="BC475" s="35"/>
      <c r="BD475" s="35"/>
      <c r="BJ475" s="35"/>
      <c r="BK475" s="35"/>
      <c r="BL475" s="35"/>
      <c r="BR475" s="35"/>
      <c r="BS475" s="35"/>
      <c r="BT475" s="35"/>
      <c r="BZ475" s="35"/>
      <c r="CA475" s="35"/>
      <c r="CB475" s="35"/>
      <c r="CH475" s="35"/>
      <c r="CI475" s="35"/>
      <c r="CJ475" s="35"/>
      <c r="CP475" s="35"/>
      <c r="CQ475" s="35"/>
      <c r="CR475" s="35"/>
      <c r="CX475" s="35"/>
      <c r="CY475" s="35"/>
      <c r="CZ475" s="35"/>
      <c r="DF475" s="35">
        <v>4.2599999999999998E-9</v>
      </c>
      <c r="DG475" s="35">
        <v>4.33863084563</v>
      </c>
      <c r="DH475" s="35">
        <v>220.41264243879999</v>
      </c>
      <c r="DI475" s="29">
        <f t="shared" si="280"/>
        <v>-2.7486983225190215E-10</v>
      </c>
      <c r="DJ475" s="29">
        <f t="shared" si="281"/>
        <v>-2.7485785814443412E-10</v>
      </c>
      <c r="DK475" s="29">
        <f t="shared" si="282"/>
        <v>-2.7485785856617857E-10</v>
      </c>
      <c r="DL475" s="29">
        <f t="shared" si="283"/>
        <v>-2.7485785856616725E-10</v>
      </c>
      <c r="DN475" s="35">
        <v>6.5000000000000003E-10</v>
      </c>
      <c r="DO475" s="35">
        <v>1.31079130285</v>
      </c>
      <c r="DP475" s="35">
        <v>23546.7536230308</v>
      </c>
      <c r="DQ475" s="29">
        <f t="shared" si="284"/>
        <v>5.7642766540029202E-10</v>
      </c>
      <c r="DR475" s="29">
        <f t="shared" si="285"/>
        <v>5.7651802760272254E-10</v>
      </c>
      <c r="DS475" s="29">
        <f t="shared" si="286"/>
        <v>5.7651802442094388E-10</v>
      </c>
      <c r="DT475" s="29">
        <f t="shared" si="287"/>
        <v>5.7651802442104634E-10</v>
      </c>
      <c r="DV475" s="35"/>
      <c r="DW475" s="35"/>
      <c r="DX475" s="35"/>
      <c r="ED475" s="35"/>
      <c r="EE475" s="35"/>
      <c r="EF475" s="35"/>
      <c r="EL475" s="35"/>
      <c r="EM475" s="35"/>
      <c r="EN475" s="35"/>
      <c r="ET475" s="35"/>
      <c r="EU475" s="35"/>
      <c r="EV475" s="35"/>
    </row>
    <row r="476" spans="14:152" s="29" customFormat="1" ht="13.5" x14ac:dyDescent="0.3">
      <c r="N476" s="35">
        <v>9.0300000000000005E-9</v>
      </c>
      <c r="O476" s="35">
        <v>4.86743346013</v>
      </c>
      <c r="P476" s="35">
        <v>931.36308685179995</v>
      </c>
      <c r="Q476" s="29">
        <f t="shared" si="272"/>
        <v>3.7299763809016852E-9</v>
      </c>
      <c r="R476" s="29">
        <f t="shared" si="273"/>
        <v>3.7300742587985819E-9</v>
      </c>
      <c r="S476" s="29">
        <f t="shared" si="274"/>
        <v>3.7300742553512033E-9</v>
      </c>
      <c r="T476" s="29">
        <f t="shared" si="275"/>
        <v>3.7300742553513199E-9</v>
      </c>
      <c r="V476" s="35">
        <v>1.1100000000000001E-9</v>
      </c>
      <c r="W476" s="35">
        <v>3.1246353933700002</v>
      </c>
      <c r="X476" s="35">
        <v>309.27832265580003</v>
      </c>
      <c r="Y476" s="29">
        <f t="shared" si="276"/>
        <v>-3.215739451250951E-10</v>
      </c>
      <c r="Z476" s="29">
        <f t="shared" si="277"/>
        <v>-3.2156974618131225E-10</v>
      </c>
      <c r="AA476" s="29">
        <f t="shared" si="278"/>
        <v>-3.215697463292046E-10</v>
      </c>
      <c r="AB476" s="29">
        <f t="shared" si="279"/>
        <v>-3.2156974632920088E-10</v>
      </c>
      <c r="AD476" s="35"/>
      <c r="AE476" s="35"/>
      <c r="AF476" s="35"/>
      <c r="AL476" s="35"/>
      <c r="AM476" s="35"/>
      <c r="AN476" s="35"/>
      <c r="AT476" s="35"/>
      <c r="AU476" s="35"/>
      <c r="AV476" s="35"/>
      <c r="BB476" s="35"/>
      <c r="BC476" s="35"/>
      <c r="BD476" s="35"/>
      <c r="BJ476" s="35"/>
      <c r="BK476" s="35"/>
      <c r="BL476" s="35"/>
      <c r="BR476" s="35"/>
      <c r="BS476" s="35"/>
      <c r="BT476" s="35"/>
      <c r="BZ476" s="35"/>
      <c r="CA476" s="35"/>
      <c r="CB476" s="35"/>
      <c r="CH476" s="35"/>
      <c r="CI476" s="35"/>
      <c r="CJ476" s="35"/>
      <c r="CP476" s="35"/>
      <c r="CQ476" s="35"/>
      <c r="CR476" s="35"/>
      <c r="CX476" s="35"/>
      <c r="CY476" s="35"/>
      <c r="CZ476" s="35"/>
      <c r="DF476" s="35">
        <v>4.1199999999999998E-9</v>
      </c>
      <c r="DG476" s="35">
        <v>2.314567339E-2</v>
      </c>
      <c r="DH476" s="35">
        <v>3192.5337022734998</v>
      </c>
      <c r="DI476" s="29">
        <f t="shared" si="280"/>
        <v>-1.6337808454443145E-10</v>
      </c>
      <c r="DJ476" s="29">
        <f t="shared" si="281"/>
        <v>-1.6321012903071682E-10</v>
      </c>
      <c r="DK476" s="29">
        <f t="shared" si="282"/>
        <v>-1.6321013494634077E-10</v>
      </c>
      <c r="DL476" s="29">
        <f t="shared" si="283"/>
        <v>-1.6321013494616528E-10</v>
      </c>
      <c r="DN476" s="35">
        <v>6.5000000000000003E-10</v>
      </c>
      <c r="DO476" s="35">
        <v>3.3142285041099999</v>
      </c>
      <c r="DP476" s="35">
        <v>6414.6178116778001</v>
      </c>
      <c r="DQ476" s="29">
        <f t="shared" si="284"/>
        <v>5.0311333482842196E-10</v>
      </c>
      <c r="DR476" s="29">
        <f t="shared" si="285"/>
        <v>5.0314706970685437E-10</v>
      </c>
      <c r="DS476" s="29">
        <f t="shared" si="286"/>
        <v>5.0314706851871985E-10</v>
      </c>
      <c r="DT476" s="29">
        <f t="shared" si="287"/>
        <v>5.03147068518755E-10</v>
      </c>
      <c r="DV476" s="35"/>
      <c r="DW476" s="35"/>
      <c r="DX476" s="35"/>
      <c r="ED476" s="35"/>
      <c r="EE476" s="35"/>
      <c r="EF476" s="35"/>
      <c r="EL476" s="35"/>
      <c r="EM476" s="35"/>
      <c r="EN476" s="35"/>
      <c r="ET476" s="35"/>
      <c r="EU476" s="35"/>
      <c r="EV476" s="35"/>
    </row>
    <row r="477" spans="14:152" s="29" customFormat="1" ht="13.5" x14ac:dyDescent="0.3">
      <c r="N477" s="35">
        <v>7.0500000000000003E-9</v>
      </c>
      <c r="O477" s="35">
        <v>1.4630539462000001</v>
      </c>
      <c r="P477" s="35">
        <v>792.77488846740005</v>
      </c>
      <c r="Q477" s="29">
        <f t="shared" si="272"/>
        <v>-1.4148065041523395E-9</v>
      </c>
      <c r="R477" s="29">
        <f t="shared" si="273"/>
        <v>-1.4147365334533832E-9</v>
      </c>
      <c r="S477" s="29">
        <f t="shared" si="274"/>
        <v>-1.4147365359178576E-9</v>
      </c>
      <c r="T477" s="29">
        <f t="shared" si="275"/>
        <v>-1.4147365359177838E-9</v>
      </c>
      <c r="V477" s="35">
        <v>1.01E-9</v>
      </c>
      <c r="W477" s="35">
        <v>3.1536999204399998</v>
      </c>
      <c r="X477" s="35">
        <v>24150.080051345001</v>
      </c>
      <c r="Y477" s="29">
        <f t="shared" si="276"/>
        <v>9.1211409252889254E-10</v>
      </c>
      <c r="Z477" s="29">
        <f t="shared" si="277"/>
        <v>9.1198018281713259E-10</v>
      </c>
      <c r="AA477" s="29">
        <f t="shared" si="278"/>
        <v>9.119801875351635E-10</v>
      </c>
      <c r="AB477" s="29">
        <f t="shared" si="279"/>
        <v>9.1198018753501553E-10</v>
      </c>
      <c r="AD477" s="35"/>
      <c r="AE477" s="35"/>
      <c r="AF477" s="35"/>
      <c r="AL477" s="35"/>
      <c r="AM477" s="35"/>
      <c r="AN477" s="35"/>
      <c r="AT477" s="35"/>
      <c r="AU477" s="35"/>
      <c r="AV477" s="35"/>
      <c r="BB477" s="35"/>
      <c r="BC477" s="35"/>
      <c r="BD477" s="35"/>
      <c r="BJ477" s="35"/>
      <c r="BK477" s="35"/>
      <c r="BL477" s="35"/>
      <c r="BR477" s="35"/>
      <c r="BS477" s="35"/>
      <c r="BT477" s="35"/>
      <c r="BZ477" s="35"/>
      <c r="CA477" s="35"/>
      <c r="CB477" s="35"/>
      <c r="CH477" s="35"/>
      <c r="CI477" s="35"/>
      <c r="CJ477" s="35"/>
      <c r="CP477" s="35"/>
      <c r="CQ477" s="35"/>
      <c r="CR477" s="35"/>
      <c r="CX477" s="35"/>
      <c r="CY477" s="35"/>
      <c r="CZ477" s="35"/>
      <c r="DF477" s="35">
        <v>3.9099999999999999E-9</v>
      </c>
      <c r="DG477" s="35">
        <v>4.7590261721699996</v>
      </c>
      <c r="DH477" s="35">
        <v>6414.6178116778001</v>
      </c>
      <c r="DI477" s="29">
        <f t="shared" si="280"/>
        <v>-2.0757155356854784E-9</v>
      </c>
      <c r="DJ477" s="29">
        <f t="shared" si="281"/>
        <v>-2.0754439066077756E-9</v>
      </c>
      <c r="DK477" s="29">
        <f t="shared" si="282"/>
        <v>-2.0754439161752125E-9</v>
      </c>
      <c r="DL477" s="29">
        <f t="shared" si="283"/>
        <v>-2.07544391617493E-9</v>
      </c>
      <c r="DN477" s="35">
        <v>6.3999999999999996E-10</v>
      </c>
      <c r="DO477" s="35">
        <v>3.98415414793</v>
      </c>
      <c r="DP477" s="35">
        <v>3368.0139827966</v>
      </c>
      <c r="DQ477" s="29">
        <f t="shared" si="284"/>
        <v>-3.4408158233594851E-10</v>
      </c>
      <c r="DR477" s="29">
        <f t="shared" si="285"/>
        <v>-3.4405835580566049E-10</v>
      </c>
      <c r="DS477" s="29">
        <f t="shared" si="286"/>
        <v>-3.4405835662374532E-10</v>
      </c>
      <c r="DT477" s="29">
        <f t="shared" si="287"/>
        <v>-3.4405835662372231E-10</v>
      </c>
      <c r="DV477" s="35"/>
      <c r="DW477" s="35"/>
      <c r="DX477" s="35"/>
      <c r="ED477" s="35"/>
      <c r="EE477" s="35"/>
      <c r="EF477" s="35"/>
      <c r="EL477" s="35"/>
      <c r="EM477" s="35"/>
      <c r="EN477" s="35"/>
      <c r="ET477" s="35"/>
      <c r="EU477" s="35"/>
      <c r="EV477" s="35"/>
    </row>
    <row r="478" spans="14:152" s="29" customFormat="1" ht="13.5" x14ac:dyDescent="0.3">
      <c r="N478" s="35">
        <v>7.54E-9</v>
      </c>
      <c r="O478" s="35">
        <v>2.89691411536</v>
      </c>
      <c r="P478" s="35">
        <v>3296.8935143948001</v>
      </c>
      <c r="Q478" s="29">
        <f t="shared" si="272"/>
        <v>7.4992963298462796E-9</v>
      </c>
      <c r="R478" s="29">
        <f t="shared" si="273"/>
        <v>7.4992633593042155E-9</v>
      </c>
      <c r="S478" s="29">
        <f t="shared" si="274"/>
        <v>7.4992633604657177E-9</v>
      </c>
      <c r="T478" s="29">
        <f t="shared" si="275"/>
        <v>7.4992633604656846E-9</v>
      </c>
      <c r="V478" s="35">
        <v>1.02E-9</v>
      </c>
      <c r="W478" s="35">
        <v>6.1347993709599997</v>
      </c>
      <c r="X478" s="35">
        <v>2277.7073781616</v>
      </c>
      <c r="Y478" s="29">
        <f t="shared" si="276"/>
        <v>6.7071732049535565E-10</v>
      </c>
      <c r="Z478" s="29">
        <f t="shared" si="277"/>
        <v>6.7069495232748918E-10</v>
      </c>
      <c r="AA478" s="29">
        <f t="shared" si="278"/>
        <v>6.7069495311533891E-10</v>
      </c>
      <c r="AB478" s="29">
        <f t="shared" si="279"/>
        <v>6.7069495311531709E-10</v>
      </c>
      <c r="AD478" s="35"/>
      <c r="AE478" s="35"/>
      <c r="AF478" s="35"/>
      <c r="AL478" s="35"/>
      <c r="AM478" s="35"/>
      <c r="AN478" s="35"/>
      <c r="AT478" s="35"/>
      <c r="AU478" s="35"/>
      <c r="AV478" s="35"/>
      <c r="BB478" s="35"/>
      <c r="BC478" s="35"/>
      <c r="BD478" s="35"/>
      <c r="BJ478" s="35"/>
      <c r="BK478" s="35"/>
      <c r="BL478" s="35"/>
      <c r="BR478" s="35"/>
      <c r="BS478" s="35"/>
      <c r="BT478" s="35"/>
      <c r="BZ478" s="35"/>
      <c r="CA478" s="35"/>
      <c r="CB478" s="35"/>
      <c r="CH478" s="35"/>
      <c r="CI478" s="35"/>
      <c r="CJ478" s="35"/>
      <c r="CP478" s="35"/>
      <c r="CQ478" s="35"/>
      <c r="CR478" s="35"/>
      <c r="CX478" s="35"/>
      <c r="CY478" s="35"/>
      <c r="CZ478" s="35"/>
      <c r="DF478" s="35">
        <v>3.9899999999999997E-9</v>
      </c>
      <c r="DG478" s="35">
        <v>1.3770857398</v>
      </c>
      <c r="DH478" s="35">
        <v>9654.612951137</v>
      </c>
      <c r="DI478" s="29">
        <f t="shared" si="280"/>
        <v>1.7861028291695113E-9</v>
      </c>
      <c r="DJ478" s="29">
        <f t="shared" si="281"/>
        <v>1.7865430164800402E-9</v>
      </c>
      <c r="DK478" s="29">
        <f t="shared" si="282"/>
        <v>1.7865430009765395E-9</v>
      </c>
      <c r="DL478" s="29">
        <f t="shared" si="283"/>
        <v>1.786543000976945E-9</v>
      </c>
      <c r="DN478" s="35">
        <v>6.5000000000000003E-10</v>
      </c>
      <c r="DO478" s="35">
        <v>4.1581028169499996</v>
      </c>
      <c r="DP478" s="35">
        <v>3340.1923506061898</v>
      </c>
      <c r="DQ478" s="29">
        <f t="shared" si="284"/>
        <v>-1.8567798759309125E-10</v>
      </c>
      <c r="DR478" s="29">
        <f t="shared" si="285"/>
        <v>-1.8565139833007528E-10</v>
      </c>
      <c r="DS478" s="29">
        <f t="shared" si="286"/>
        <v>-1.8565139926659278E-10</v>
      </c>
      <c r="DT478" s="29">
        <f t="shared" si="287"/>
        <v>-1.8565139926656623E-10</v>
      </c>
      <c r="DV478" s="35"/>
      <c r="DW478" s="35"/>
      <c r="DX478" s="35"/>
      <c r="ED478" s="35"/>
      <c r="EE478" s="35"/>
      <c r="EF478" s="35"/>
      <c r="EL478" s="35"/>
      <c r="EM478" s="35"/>
      <c r="EN478" s="35"/>
      <c r="ET478" s="35"/>
      <c r="EU478" s="35"/>
      <c r="EV478" s="35"/>
    </row>
    <row r="479" spans="14:152" s="29" customFormat="1" ht="13.5" x14ac:dyDescent="0.3">
      <c r="N479" s="35">
        <v>7.3600000000000002E-9</v>
      </c>
      <c r="O479" s="35">
        <v>2.2103801646400001</v>
      </c>
      <c r="P479" s="35">
        <v>146.8116865236</v>
      </c>
      <c r="Q479" s="29">
        <f t="shared" si="272"/>
        <v>-8.6287548204775473E-10</v>
      </c>
      <c r="R479" s="29">
        <f t="shared" si="273"/>
        <v>-8.6288919515820453E-10</v>
      </c>
      <c r="S479" s="29">
        <f t="shared" si="274"/>
        <v>-8.6288919467520633E-10</v>
      </c>
      <c r="T479" s="29">
        <f t="shared" si="275"/>
        <v>-8.6288919467522567E-10</v>
      </c>
      <c r="V479" s="35">
        <v>9.900000000000001E-10</v>
      </c>
      <c r="W479" s="35">
        <v>0.10085261274</v>
      </c>
      <c r="X479" s="35">
        <v>12839.872288705399</v>
      </c>
      <c r="Y479" s="29">
        <f t="shared" si="276"/>
        <v>2.6520551428862238E-10</v>
      </c>
      <c r="Z479" s="29">
        <f t="shared" si="277"/>
        <v>2.6536201582198001E-10</v>
      </c>
      <c r="AA479" s="29">
        <f t="shared" si="278"/>
        <v>2.653620103098948E-10</v>
      </c>
      <c r="AB479" s="29">
        <f t="shared" si="279"/>
        <v>2.653620103100575E-10</v>
      </c>
      <c r="AD479" s="35"/>
      <c r="AE479" s="35"/>
      <c r="AF479" s="35"/>
      <c r="AL479" s="35"/>
      <c r="AM479" s="35"/>
      <c r="AN479" s="35"/>
      <c r="AT479" s="35"/>
      <c r="AU479" s="35"/>
      <c r="AV479" s="35"/>
      <c r="BB479" s="35"/>
      <c r="BC479" s="35"/>
      <c r="BD479" s="35"/>
      <c r="BJ479" s="35"/>
      <c r="BK479" s="35"/>
      <c r="BL479" s="35"/>
      <c r="BR479" s="35"/>
      <c r="BS479" s="35"/>
      <c r="BT479" s="35"/>
      <c r="BZ479" s="35"/>
      <c r="CA479" s="35"/>
      <c r="CB479" s="35"/>
      <c r="CH479" s="35"/>
      <c r="CI479" s="35"/>
      <c r="CJ479" s="35"/>
      <c r="CP479" s="35"/>
      <c r="CQ479" s="35"/>
      <c r="CR479" s="35"/>
      <c r="CX479" s="35"/>
      <c r="CY479" s="35"/>
      <c r="CZ479" s="35"/>
      <c r="DF479" s="35">
        <v>3.8099999999999999E-9</v>
      </c>
      <c r="DG479" s="35">
        <v>2.74120772781</v>
      </c>
      <c r="DH479" s="35">
        <v>1854.6323056346</v>
      </c>
      <c r="DI479" s="29">
        <f t="shared" si="280"/>
        <v>4.6658431696546556E-10</v>
      </c>
      <c r="DJ479" s="29">
        <f t="shared" si="281"/>
        <v>4.6667393673749459E-10</v>
      </c>
      <c r="DK479" s="29">
        <f t="shared" si="282"/>
        <v>4.6667393358095404E-10</v>
      </c>
      <c r="DL479" s="29">
        <f t="shared" si="283"/>
        <v>4.6667393358106157E-10</v>
      </c>
      <c r="DN479" s="35">
        <v>7.1000000000000003E-10</v>
      </c>
      <c r="DO479" s="35">
        <v>3.8204432386199998</v>
      </c>
      <c r="DP479" s="35">
        <v>6578.1320791810003</v>
      </c>
      <c r="DQ479" s="29">
        <f t="shared" si="284"/>
        <v>-5.4026844998358425E-10</v>
      </c>
      <c r="DR479" s="29">
        <f t="shared" si="285"/>
        <v>-5.4030717280976418E-10</v>
      </c>
      <c r="DS479" s="29">
        <f t="shared" si="286"/>
        <v>-5.4030717144595439E-10</v>
      </c>
      <c r="DT479" s="29">
        <f t="shared" si="287"/>
        <v>-5.4030717144599368E-10</v>
      </c>
      <c r="DV479" s="35"/>
      <c r="DW479" s="35"/>
      <c r="DX479" s="35"/>
      <c r="ED479" s="35"/>
      <c r="EE479" s="35"/>
      <c r="EF479" s="35"/>
      <c r="EL479" s="35"/>
      <c r="EM479" s="35"/>
      <c r="EN479" s="35"/>
      <c r="ET479" s="35"/>
      <c r="EU479" s="35"/>
      <c r="EV479" s="35"/>
    </row>
    <row r="480" spans="14:152" s="29" customFormat="1" ht="13.5" x14ac:dyDescent="0.3">
      <c r="N480" s="35">
        <v>7.8500000000000008E-9</v>
      </c>
      <c r="O480" s="35">
        <v>2.3284496672100001</v>
      </c>
      <c r="P480" s="35">
        <v>3340.1825435730998</v>
      </c>
      <c r="Q480" s="29">
        <f t="shared" si="272"/>
        <v>7.8463064797328091E-9</v>
      </c>
      <c r="R480" s="29">
        <f t="shared" si="273"/>
        <v>7.8463167501945914E-9</v>
      </c>
      <c r="S480" s="29">
        <f t="shared" si="274"/>
        <v>7.8463167498331019E-9</v>
      </c>
      <c r="T480" s="29">
        <f t="shared" si="275"/>
        <v>7.8463167498331118E-9</v>
      </c>
      <c r="V480" s="35">
        <v>1.3399999999999999E-9</v>
      </c>
      <c r="W480" s="35">
        <v>2.9163794729500001</v>
      </c>
      <c r="X480" s="35">
        <v>57.878696003800002</v>
      </c>
      <c r="Y480" s="29">
        <f t="shared" si="276"/>
        <v>-1.0119597461413557E-9</v>
      </c>
      <c r="Z480" s="29">
        <f t="shared" si="277"/>
        <v>-1.0119603958221184E-9</v>
      </c>
      <c r="AA480" s="29">
        <f t="shared" si="278"/>
        <v>-1.0119603957992352E-9</v>
      </c>
      <c r="AB480" s="29">
        <f t="shared" si="279"/>
        <v>-1.0119603957992361E-9</v>
      </c>
      <c r="AD480" s="35"/>
      <c r="AE480" s="35"/>
      <c r="AF480" s="35"/>
      <c r="AL480" s="35"/>
      <c r="AM480" s="35"/>
      <c r="AN480" s="35"/>
      <c r="AT480" s="35"/>
      <c r="AU480" s="35"/>
      <c r="AV480" s="35"/>
      <c r="BB480" s="35"/>
      <c r="BC480" s="35"/>
      <c r="BD480" s="35"/>
      <c r="BJ480" s="35"/>
      <c r="BK480" s="35"/>
      <c r="BL480" s="35"/>
      <c r="BR480" s="35"/>
      <c r="BS480" s="35"/>
      <c r="BT480" s="35"/>
      <c r="BZ480" s="35"/>
      <c r="CA480" s="35"/>
      <c r="CB480" s="35"/>
      <c r="CH480" s="35"/>
      <c r="CI480" s="35"/>
      <c r="CJ480" s="35"/>
      <c r="CP480" s="35"/>
      <c r="CQ480" s="35"/>
      <c r="CR480" s="35"/>
      <c r="CX480" s="35"/>
      <c r="CY480" s="35"/>
      <c r="CZ480" s="35"/>
      <c r="DF480" s="35">
        <v>3.7799999999999998E-9</v>
      </c>
      <c r="DG480" s="35">
        <v>4.1636686601799999</v>
      </c>
      <c r="DH480" s="35">
        <v>13553.8979729108</v>
      </c>
      <c r="DI480" s="29">
        <f t="shared" si="280"/>
        <v>-1.1862381739280098E-9</v>
      </c>
      <c r="DJ480" s="29">
        <f t="shared" si="281"/>
        <v>-1.1868598061815909E-9</v>
      </c>
      <c r="DK480" s="29">
        <f t="shared" si="282"/>
        <v>-1.1868597842873967E-9</v>
      </c>
      <c r="DL480" s="29">
        <f t="shared" si="283"/>
        <v>-1.1868597842881107E-9</v>
      </c>
      <c r="DN480" s="35">
        <v>8.0000000000000003E-10</v>
      </c>
      <c r="DO480" s="35">
        <v>1.02128994578</v>
      </c>
      <c r="DP480" s="35">
        <v>7321.1221397135996</v>
      </c>
      <c r="DQ480" s="29">
        <f t="shared" si="284"/>
        <v>6.8215800501175946E-10</v>
      </c>
      <c r="DR480" s="29">
        <f t="shared" si="285"/>
        <v>6.8219710212815931E-10</v>
      </c>
      <c r="DS480" s="29">
        <f t="shared" si="286"/>
        <v>6.8219710075120334E-10</v>
      </c>
      <c r="DT480" s="29">
        <f t="shared" si="287"/>
        <v>6.821971007512449E-10</v>
      </c>
      <c r="DV480" s="35"/>
      <c r="DW480" s="35"/>
      <c r="DX480" s="35"/>
      <c r="ED480" s="35"/>
      <c r="EE480" s="35"/>
      <c r="EF480" s="35"/>
      <c r="EL480" s="35"/>
      <c r="EM480" s="35"/>
      <c r="EN480" s="35"/>
      <c r="ET480" s="35"/>
      <c r="EU480" s="35"/>
      <c r="EV480" s="35"/>
    </row>
    <row r="481" spans="14:152" s="29" customFormat="1" ht="13.5" x14ac:dyDescent="0.3">
      <c r="N481" s="35">
        <v>6.8500000000000001E-9</v>
      </c>
      <c r="O481" s="35">
        <v>2.3494883439700001</v>
      </c>
      <c r="P481" s="35">
        <v>1.1806426521</v>
      </c>
      <c r="Q481" s="29">
        <f t="shared" si="272"/>
        <v>-4.9037026999771855E-9</v>
      </c>
      <c r="R481" s="29">
        <f t="shared" si="273"/>
        <v>-4.9037026278143914E-9</v>
      </c>
      <c r="S481" s="29">
        <f t="shared" si="274"/>
        <v>-4.9037026278169308E-9</v>
      </c>
      <c r="T481" s="29">
        <f t="shared" si="275"/>
        <v>-4.9037026278169308E-9</v>
      </c>
      <c r="V481" s="35">
        <v>1.0399999999999999E-9</v>
      </c>
      <c r="W481" s="35">
        <v>3.3028305232999999</v>
      </c>
      <c r="X481" s="35">
        <v>3399.9862886134001</v>
      </c>
      <c r="Y481" s="29">
        <f t="shared" si="276"/>
        <v>-4.1034150980874251E-10</v>
      </c>
      <c r="Z481" s="29">
        <f t="shared" si="277"/>
        <v>-4.1029998842394825E-10</v>
      </c>
      <c r="AA481" s="29">
        <f t="shared" si="278"/>
        <v>-4.102999898864058E-10</v>
      </c>
      <c r="AB481" s="29">
        <f t="shared" si="279"/>
        <v>-4.1029998988635828E-10</v>
      </c>
      <c r="AD481" s="35"/>
      <c r="AE481" s="35"/>
      <c r="AF481" s="35"/>
      <c r="AL481" s="35"/>
      <c r="AM481" s="35"/>
      <c r="AN481" s="35"/>
      <c r="AT481" s="35"/>
      <c r="AU481" s="35"/>
      <c r="AV481" s="35"/>
      <c r="BB481" s="35"/>
      <c r="BC481" s="35"/>
      <c r="BD481" s="35"/>
      <c r="BJ481" s="35"/>
      <c r="BK481" s="35"/>
      <c r="BL481" s="35"/>
      <c r="BR481" s="35"/>
      <c r="BS481" s="35"/>
      <c r="BT481" s="35"/>
      <c r="BZ481" s="35"/>
      <c r="CA481" s="35"/>
      <c r="CB481" s="35"/>
      <c r="CH481" s="35"/>
      <c r="CI481" s="35"/>
      <c r="CJ481" s="35"/>
      <c r="CP481" s="35"/>
      <c r="CQ481" s="35"/>
      <c r="CR481" s="35"/>
      <c r="CX481" s="35"/>
      <c r="CY481" s="35"/>
      <c r="CZ481" s="35"/>
      <c r="DF481" s="35">
        <v>4.0899999999999997E-9</v>
      </c>
      <c r="DG481" s="35">
        <v>3.1211740963499999</v>
      </c>
      <c r="DH481" s="35">
        <v>3723.4917052708001</v>
      </c>
      <c r="DI481" s="29">
        <f t="shared" si="280"/>
        <v>2.9479495008088348E-9</v>
      </c>
      <c r="DJ481" s="29">
        <f t="shared" si="281"/>
        <v>2.9480843996801596E-9</v>
      </c>
      <c r="DK481" s="29">
        <f t="shared" si="282"/>
        <v>2.9480843949289177E-9</v>
      </c>
      <c r="DL481" s="29">
        <f t="shared" si="283"/>
        <v>2.9480843949290786E-9</v>
      </c>
      <c r="DN481" s="35">
        <v>6.3999999999999996E-10</v>
      </c>
      <c r="DO481" s="35">
        <v>1.07965886113</v>
      </c>
      <c r="DP481" s="35">
        <v>6944.3087767724001</v>
      </c>
      <c r="DQ481" s="29">
        <f t="shared" si="284"/>
        <v>4.5899032877170581E-10</v>
      </c>
      <c r="DR481" s="29">
        <f t="shared" si="285"/>
        <v>4.5902990732895478E-10</v>
      </c>
      <c r="DS481" s="29">
        <f t="shared" si="286"/>
        <v>4.5902990593500098E-10</v>
      </c>
      <c r="DT481" s="29">
        <f t="shared" si="287"/>
        <v>4.5902990593504528E-10</v>
      </c>
      <c r="DV481" s="35"/>
      <c r="DW481" s="35"/>
      <c r="DX481" s="35"/>
      <c r="ED481" s="35"/>
      <c r="EE481" s="35"/>
      <c r="EF481" s="35"/>
      <c r="EL481" s="35"/>
      <c r="EM481" s="35"/>
      <c r="EN481" s="35"/>
      <c r="ET481" s="35"/>
      <c r="EU481" s="35"/>
      <c r="EV481" s="35"/>
    </row>
    <row r="482" spans="14:152" s="29" customFormat="1" ht="13.5" x14ac:dyDescent="0.3">
      <c r="N482" s="35">
        <v>6.7700000000000004E-9</v>
      </c>
      <c r="O482" s="35">
        <v>4.3380350705000001</v>
      </c>
      <c r="P482" s="35">
        <v>3877.4169387952002</v>
      </c>
      <c r="Q482" s="29">
        <f t="shared" si="272"/>
        <v>-1.5408153312365076E-9</v>
      </c>
      <c r="R482" s="29">
        <f t="shared" si="273"/>
        <v>-1.5411419805398334E-9</v>
      </c>
      <c r="S482" s="29">
        <f t="shared" si="274"/>
        <v>-1.5411419690348049E-9</v>
      </c>
      <c r="T482" s="29">
        <f t="shared" si="275"/>
        <v>-1.5411419690351796E-9</v>
      </c>
      <c r="V482" s="35">
        <v>1.08E-9</v>
      </c>
      <c r="W482" s="35">
        <v>4.9269976022100002</v>
      </c>
      <c r="X482" s="35">
        <v>802.36392244620004</v>
      </c>
      <c r="Y482" s="29">
        <f t="shared" si="276"/>
        <v>6.7922149443680715E-10</v>
      </c>
      <c r="Z482" s="29">
        <f t="shared" si="277"/>
        <v>6.7921288472512365E-10</v>
      </c>
      <c r="AA482" s="29">
        <f t="shared" si="278"/>
        <v>6.7921288502837075E-10</v>
      </c>
      <c r="AB482" s="29">
        <f t="shared" si="279"/>
        <v>6.7921288502836175E-10</v>
      </c>
      <c r="AD482" s="35"/>
      <c r="AE482" s="35"/>
      <c r="AF482" s="35"/>
      <c r="AL482" s="35"/>
      <c r="AM482" s="35"/>
      <c r="AN482" s="35"/>
      <c r="AT482" s="35"/>
      <c r="AU482" s="35"/>
      <c r="AV482" s="35"/>
      <c r="BB482" s="35"/>
      <c r="BC482" s="35"/>
      <c r="BD482" s="35"/>
      <c r="BJ482" s="35"/>
      <c r="BK482" s="35"/>
      <c r="BL482" s="35"/>
      <c r="BR482" s="35"/>
      <c r="BS482" s="35"/>
      <c r="BT482" s="35"/>
      <c r="BZ482" s="35"/>
      <c r="CA482" s="35"/>
      <c r="CB482" s="35"/>
      <c r="CH482" s="35"/>
      <c r="CI482" s="35"/>
      <c r="CJ482" s="35"/>
      <c r="CP482" s="35"/>
      <c r="CQ482" s="35"/>
      <c r="CR482" s="35"/>
      <c r="CX482" s="35"/>
      <c r="CY482" s="35"/>
      <c r="CZ482" s="35"/>
      <c r="DF482" s="35">
        <v>3.7900000000000004E-9</v>
      </c>
      <c r="DG482" s="35">
        <v>5.8757871168199998</v>
      </c>
      <c r="DH482" s="35">
        <v>6357.7194367421998</v>
      </c>
      <c r="DI482" s="29">
        <f t="shared" si="280"/>
        <v>-2.5896563080301358E-9</v>
      </c>
      <c r="DJ482" s="29">
        <f t="shared" si="281"/>
        <v>-2.5894314687123093E-9</v>
      </c>
      <c r="DK482" s="29">
        <f t="shared" si="282"/>
        <v>-2.5894314766317609E-9</v>
      </c>
      <c r="DL482" s="29">
        <f t="shared" si="283"/>
        <v>-2.5894314766315247E-9</v>
      </c>
      <c r="DN482" s="35">
        <v>6.3999999999999996E-10</v>
      </c>
      <c r="DO482" s="35">
        <v>1.20215520018</v>
      </c>
      <c r="DP482" s="35">
        <v>38.133035637799999</v>
      </c>
      <c r="DQ482" s="29">
        <f t="shared" si="284"/>
        <v>-1.5877978995772625E-10</v>
      </c>
      <c r="DR482" s="29">
        <f t="shared" si="285"/>
        <v>-1.587794878305359E-10</v>
      </c>
      <c r="DS482" s="29">
        <f t="shared" si="286"/>
        <v>-1.5877948784117719E-10</v>
      </c>
      <c r="DT482" s="29">
        <f t="shared" si="287"/>
        <v>-1.5877948784117694E-10</v>
      </c>
      <c r="DV482" s="35"/>
      <c r="DW482" s="35"/>
      <c r="DX482" s="35"/>
      <c r="ED482" s="35"/>
      <c r="EE482" s="35"/>
      <c r="EF482" s="35"/>
      <c r="EL482" s="35"/>
      <c r="EM482" s="35"/>
      <c r="EN482" s="35"/>
      <c r="ET482" s="35"/>
      <c r="EU482" s="35"/>
      <c r="EV482" s="35"/>
    </row>
    <row r="483" spans="14:152" s="29" customFormat="1" ht="13.5" x14ac:dyDescent="0.3">
      <c r="N483" s="35">
        <v>7.2900000000000003E-9</v>
      </c>
      <c r="O483" s="35">
        <v>3.5672638595700001</v>
      </c>
      <c r="P483" s="35">
        <v>485.97205278960001</v>
      </c>
      <c r="Q483" s="29">
        <f t="shared" si="272"/>
        <v>3.2676781805598422E-9</v>
      </c>
      <c r="R483" s="29">
        <f t="shared" si="273"/>
        <v>3.267637710156723E-9</v>
      </c>
      <c r="S483" s="29">
        <f t="shared" si="274"/>
        <v>3.2676377115821542E-9</v>
      </c>
      <c r="T483" s="29">
        <f t="shared" si="275"/>
        <v>3.2676377115821079E-9</v>
      </c>
      <c r="V483" s="35">
        <v>1.0600000000000001E-9</v>
      </c>
      <c r="W483" s="35">
        <v>2.8929833004300001</v>
      </c>
      <c r="X483" s="35">
        <v>7799.9806455024</v>
      </c>
      <c r="Y483" s="29">
        <f t="shared" si="276"/>
        <v>-7.5791342446875801E-10</v>
      </c>
      <c r="Z483" s="29">
        <f t="shared" si="277"/>
        <v>-7.5798728741731849E-10</v>
      </c>
      <c r="AA483" s="29">
        <f t="shared" si="278"/>
        <v>-7.5798728481590391E-10</v>
      </c>
      <c r="AB483" s="29">
        <f t="shared" si="279"/>
        <v>-7.5798728481596709E-10</v>
      </c>
      <c r="AD483" s="35"/>
      <c r="AE483" s="35"/>
      <c r="AF483" s="35"/>
      <c r="AL483" s="35"/>
      <c r="AM483" s="35"/>
      <c r="AN483" s="35"/>
      <c r="AT483" s="35"/>
      <c r="AU483" s="35"/>
      <c r="AV483" s="35"/>
      <c r="BB483" s="35"/>
      <c r="BC483" s="35"/>
      <c r="BD483" s="35"/>
      <c r="BJ483" s="35"/>
      <c r="BK483" s="35"/>
      <c r="BL483" s="35"/>
      <c r="BR483" s="35"/>
      <c r="BS483" s="35"/>
      <c r="BT483" s="35"/>
      <c r="BZ483" s="35"/>
      <c r="CA483" s="35"/>
      <c r="CB483" s="35"/>
      <c r="CH483" s="35"/>
      <c r="CI483" s="35"/>
      <c r="CJ483" s="35"/>
      <c r="CP483" s="35"/>
      <c r="CQ483" s="35"/>
      <c r="CR483" s="35"/>
      <c r="CX483" s="35"/>
      <c r="CY483" s="35"/>
      <c r="CZ483" s="35"/>
      <c r="DF483" s="35">
        <v>3.7499999999999997E-9</v>
      </c>
      <c r="DG483" s="35">
        <v>3.29175394061</v>
      </c>
      <c r="DH483" s="35">
        <v>31022.753170856198</v>
      </c>
      <c r="DI483" s="29">
        <f t="shared" si="280"/>
        <v>-7.7126232418039626E-10</v>
      </c>
      <c r="DJ483" s="29">
        <f t="shared" si="281"/>
        <v>-7.7271715052817417E-10</v>
      </c>
      <c r="DK483" s="29">
        <f t="shared" si="282"/>
        <v>-7.7271709928908293E-10</v>
      </c>
      <c r="DL483" s="29">
        <f t="shared" si="283"/>
        <v>-7.7271709929054311E-10</v>
      </c>
      <c r="DN483" s="35">
        <v>6.9999999999999996E-10</v>
      </c>
      <c r="DO483" s="35">
        <v>5.1116691147799997</v>
      </c>
      <c r="DP483" s="35">
        <v>9485.0327680040009</v>
      </c>
      <c r="DQ483" s="29">
        <f t="shared" si="284"/>
        <v>-3.4547474704451848E-10</v>
      </c>
      <c r="DR483" s="29">
        <f t="shared" si="285"/>
        <v>-3.4540095032207457E-10</v>
      </c>
      <c r="DS483" s="29">
        <f t="shared" si="286"/>
        <v>-3.4540095292139167E-10</v>
      </c>
      <c r="DT483" s="29">
        <f t="shared" si="287"/>
        <v>-3.4540095292130518E-10</v>
      </c>
      <c r="DV483" s="35"/>
      <c r="DW483" s="35"/>
      <c r="DX483" s="35"/>
      <c r="ED483" s="35"/>
      <c r="EE483" s="35"/>
      <c r="EF483" s="35"/>
      <c r="EL483" s="35"/>
      <c r="EM483" s="35"/>
      <c r="EN483" s="35"/>
      <c r="ET483" s="35"/>
      <c r="EU483" s="35"/>
      <c r="EV483" s="35"/>
    </row>
    <row r="484" spans="14:152" s="29" customFormat="1" ht="13.5" x14ac:dyDescent="0.3">
      <c r="N484" s="35">
        <v>6.6800000000000001E-9</v>
      </c>
      <c r="O484" s="35">
        <v>5.1679889107800001</v>
      </c>
      <c r="P484" s="35">
        <v>12721.572099417001</v>
      </c>
      <c r="Q484" s="29">
        <f t="shared" si="272"/>
        <v>-1.762908676279512E-9</v>
      </c>
      <c r="R484" s="29">
        <f t="shared" si="273"/>
        <v>-1.7639561285634885E-9</v>
      </c>
      <c r="S484" s="29">
        <f t="shared" si="274"/>
        <v>-1.7639560916714358E-9</v>
      </c>
      <c r="T484" s="29">
        <f t="shared" si="275"/>
        <v>-1.7639560916725347E-9</v>
      </c>
      <c r="V484" s="35">
        <v>1.1200000000000001E-9</v>
      </c>
      <c r="W484" s="35">
        <v>3.12761163915</v>
      </c>
      <c r="X484" s="35">
        <v>5989.0672521728002</v>
      </c>
      <c r="Y484" s="29">
        <f t="shared" si="276"/>
        <v>1.1106146094425053E-9</v>
      </c>
      <c r="Z484" s="29">
        <f t="shared" si="277"/>
        <v>1.1106035322902028E-9</v>
      </c>
      <c r="AA484" s="29">
        <f t="shared" si="278"/>
        <v>1.1106035326804727E-9</v>
      </c>
      <c r="AB484" s="29">
        <f t="shared" si="279"/>
        <v>1.1106035326804602E-9</v>
      </c>
      <c r="AD484" s="35"/>
      <c r="AE484" s="35"/>
      <c r="AF484" s="35"/>
      <c r="AL484" s="35"/>
      <c r="AM484" s="35"/>
      <c r="AN484" s="35"/>
      <c r="AT484" s="35"/>
      <c r="AU484" s="35"/>
      <c r="AV484" s="35"/>
      <c r="BB484" s="35"/>
      <c r="BC484" s="35"/>
      <c r="BD484" s="35"/>
      <c r="BJ484" s="35"/>
      <c r="BK484" s="35"/>
      <c r="BL484" s="35"/>
      <c r="BR484" s="35"/>
      <c r="BS484" s="35"/>
      <c r="BT484" s="35"/>
      <c r="BZ484" s="35"/>
      <c r="CA484" s="35"/>
      <c r="CB484" s="35"/>
      <c r="CH484" s="35"/>
      <c r="CI484" s="35"/>
      <c r="CJ484" s="35"/>
      <c r="CP484" s="35"/>
      <c r="CQ484" s="35"/>
      <c r="CR484" s="35"/>
      <c r="CX484" s="35"/>
      <c r="CY484" s="35"/>
      <c r="CZ484" s="35"/>
      <c r="DF484" s="35">
        <v>3.58E-9</v>
      </c>
      <c r="DG484" s="35">
        <v>3.9913413804800002</v>
      </c>
      <c r="DH484" s="35">
        <v>8958.9322315612008</v>
      </c>
      <c r="DI484" s="29">
        <f t="shared" si="280"/>
        <v>9.7465417207547526E-10</v>
      </c>
      <c r="DJ484" s="29">
        <f t="shared" si="281"/>
        <v>9.7425978141691712E-10</v>
      </c>
      <c r="DK484" s="29">
        <f t="shared" si="282"/>
        <v>9.742597953082132E-10</v>
      </c>
      <c r="DL484" s="29">
        <f t="shared" si="283"/>
        <v>9.7425979530772372E-10</v>
      </c>
      <c r="DN484" s="35">
        <v>6.6999999999999996E-10</v>
      </c>
      <c r="DO484" s="35">
        <v>2.22216014849</v>
      </c>
      <c r="DP484" s="35">
        <v>4845.9002357928002</v>
      </c>
      <c r="DQ484" s="29">
        <f t="shared" si="284"/>
        <v>4.8902222973304446E-10</v>
      </c>
      <c r="DR484" s="29">
        <f t="shared" si="285"/>
        <v>4.8899386685690129E-10</v>
      </c>
      <c r="DS484" s="29">
        <f t="shared" si="286"/>
        <v>4.8899386785591948E-10</v>
      </c>
      <c r="DT484" s="29">
        <f t="shared" si="287"/>
        <v>4.8899386785588691E-10</v>
      </c>
      <c r="DV484" s="35"/>
      <c r="DW484" s="35"/>
      <c r="DX484" s="35"/>
      <c r="ED484" s="35"/>
      <c r="EE484" s="35"/>
      <c r="EF484" s="35"/>
      <c r="EL484" s="35"/>
      <c r="EM484" s="35"/>
      <c r="EN484" s="35"/>
      <c r="ET484" s="35"/>
      <c r="EU484" s="35"/>
      <c r="EV484" s="35"/>
    </row>
    <row r="485" spans="14:152" s="29" customFormat="1" ht="13.5" x14ac:dyDescent="0.3">
      <c r="N485" s="35">
        <v>7.13E-9</v>
      </c>
      <c r="O485" s="35">
        <v>4.8055869977199999</v>
      </c>
      <c r="P485" s="35">
        <v>4142.9763491459998</v>
      </c>
      <c r="Q485" s="29">
        <f t="shared" si="272"/>
        <v>-7.0374986807692201E-9</v>
      </c>
      <c r="R485" s="29">
        <f t="shared" si="273"/>
        <v>-7.0374380620690898E-9</v>
      </c>
      <c r="S485" s="29">
        <f t="shared" si="274"/>
        <v>-7.0374380642045194E-9</v>
      </c>
      <c r="T485" s="29">
        <f t="shared" si="275"/>
        <v>-7.0374380642044549E-9</v>
      </c>
      <c r="V485" s="35">
        <v>9.4000000000000006E-10</v>
      </c>
      <c r="W485" s="35">
        <v>3.4256259656100001</v>
      </c>
      <c r="X485" s="35">
        <v>3510.1926098327999</v>
      </c>
      <c r="Y485" s="29">
        <f t="shared" si="276"/>
        <v>-6.8935740909498906E-10</v>
      </c>
      <c r="Z485" s="29">
        <f t="shared" si="277"/>
        <v>-6.8938607456042105E-10</v>
      </c>
      <c r="AA485" s="29">
        <f t="shared" si="278"/>
        <v>-6.8938607355080648E-10</v>
      </c>
      <c r="AB485" s="29">
        <f t="shared" si="279"/>
        <v>-6.8938607355083367E-10</v>
      </c>
      <c r="AD485" s="35"/>
      <c r="AE485" s="35"/>
      <c r="AF485" s="35"/>
      <c r="AL485" s="35"/>
      <c r="AM485" s="35"/>
      <c r="AN485" s="35"/>
      <c r="AT485" s="35"/>
      <c r="AU485" s="35"/>
      <c r="AV485" s="35"/>
      <c r="BB485" s="35"/>
      <c r="BC485" s="35"/>
      <c r="BD485" s="35"/>
      <c r="BJ485" s="35"/>
      <c r="BK485" s="35"/>
      <c r="BL485" s="35"/>
      <c r="BR485" s="35"/>
      <c r="BS485" s="35"/>
      <c r="BT485" s="35"/>
      <c r="BZ485" s="35"/>
      <c r="CA485" s="35"/>
      <c r="CB485" s="35"/>
      <c r="CH485" s="35"/>
      <c r="CI485" s="35"/>
      <c r="CJ485" s="35"/>
      <c r="CP485" s="35"/>
      <c r="CQ485" s="35"/>
      <c r="CR485" s="35"/>
      <c r="CX485" s="35"/>
      <c r="CY485" s="35"/>
      <c r="CZ485" s="35"/>
      <c r="DF485" s="35">
        <v>3.9000000000000002E-9</v>
      </c>
      <c r="DG485" s="35">
        <v>2.0117521199200001</v>
      </c>
      <c r="DH485" s="35">
        <v>1903.4368125011999</v>
      </c>
      <c r="DI485" s="29">
        <f t="shared" si="280"/>
        <v>2.3210454294010793E-10</v>
      </c>
      <c r="DJ485" s="29">
        <f t="shared" si="281"/>
        <v>2.3219923972110586E-10</v>
      </c>
      <c r="DK485" s="29">
        <f t="shared" si="282"/>
        <v>2.3219923638575928E-10</v>
      </c>
      <c r="DL485" s="29">
        <f t="shared" si="283"/>
        <v>2.3219923638584226E-10</v>
      </c>
      <c r="DN485" s="35">
        <v>8.3000000000000003E-10</v>
      </c>
      <c r="DO485" s="35">
        <v>1.8606784214800001</v>
      </c>
      <c r="DP485" s="35">
        <v>931.36308685179995</v>
      </c>
      <c r="DQ485" s="29">
        <f t="shared" si="284"/>
        <v>-2.3811915691094212E-10</v>
      </c>
      <c r="DR485" s="29">
        <f t="shared" si="285"/>
        <v>-2.3812862033243716E-10</v>
      </c>
      <c r="DS485" s="29">
        <f t="shared" si="286"/>
        <v>-2.381286199991208E-10</v>
      </c>
      <c r="DT485" s="29">
        <f t="shared" si="287"/>
        <v>-2.3812861999913207E-10</v>
      </c>
      <c r="DV485" s="35"/>
      <c r="DW485" s="35"/>
      <c r="DX485" s="35"/>
      <c r="ED485" s="35"/>
      <c r="EE485" s="35"/>
      <c r="EF485" s="35"/>
      <c r="EL485" s="35"/>
      <c r="EM485" s="35"/>
      <c r="EN485" s="35"/>
      <c r="ET485" s="35"/>
      <c r="EU485" s="35"/>
      <c r="EV485" s="35"/>
    </row>
    <row r="486" spans="14:152" s="29" customFormat="1" ht="13.5" x14ac:dyDescent="0.3">
      <c r="N486" s="35">
        <v>8.4200000000000003E-9</v>
      </c>
      <c r="O486" s="35">
        <v>1.5970873215500001</v>
      </c>
      <c r="P486" s="35">
        <v>16304.913130090799</v>
      </c>
      <c r="Q486" s="29">
        <f t="shared" si="272"/>
        <v>-6.8743406423596746E-9</v>
      </c>
      <c r="R486" s="29">
        <f t="shared" si="273"/>
        <v>-6.8733274132273838E-9</v>
      </c>
      <c r="S486" s="29">
        <f t="shared" si="274"/>
        <v>-6.873327448920147E-9</v>
      </c>
      <c r="T486" s="29">
        <f t="shared" si="275"/>
        <v>-6.8733274489190419E-9</v>
      </c>
      <c r="V486" s="35">
        <v>1.02E-9</v>
      </c>
      <c r="W486" s="35">
        <v>0.94285421551000004</v>
      </c>
      <c r="X486" s="35">
        <v>3209.0704650133998</v>
      </c>
      <c r="Y486" s="29">
        <f t="shared" si="276"/>
        <v>-9.6064184633964335E-10</v>
      </c>
      <c r="Z486" s="29">
        <f t="shared" si="277"/>
        <v>-9.6062778423546217E-10</v>
      </c>
      <c r="AA486" s="29">
        <f t="shared" si="278"/>
        <v>-9.6062778473077792E-10</v>
      </c>
      <c r="AB486" s="29">
        <f t="shared" si="279"/>
        <v>-9.6062778473076344E-10</v>
      </c>
      <c r="AD486" s="35"/>
      <c r="AE486" s="35"/>
      <c r="AF486" s="35"/>
      <c r="AL486" s="35"/>
      <c r="AM486" s="35"/>
      <c r="AN486" s="35"/>
      <c r="AT486" s="35"/>
      <c r="AU486" s="35"/>
      <c r="AV486" s="35"/>
      <c r="BB486" s="35"/>
      <c r="BC486" s="35"/>
      <c r="BD486" s="35"/>
      <c r="BJ486" s="35"/>
      <c r="BK486" s="35"/>
      <c r="BL486" s="35"/>
      <c r="BR486" s="35"/>
      <c r="BS486" s="35"/>
      <c r="BT486" s="35"/>
      <c r="BZ486" s="35"/>
      <c r="CA486" s="35"/>
      <c r="CB486" s="35"/>
      <c r="CH486" s="35"/>
      <c r="CI486" s="35"/>
      <c r="CJ486" s="35"/>
      <c r="CP486" s="35"/>
      <c r="CQ486" s="35"/>
      <c r="CR486" s="35"/>
      <c r="CX486" s="35"/>
      <c r="CY486" s="35"/>
      <c r="CZ486" s="35"/>
      <c r="DF486" s="35">
        <v>3.7300000000000001E-9</v>
      </c>
      <c r="DG486" s="35">
        <v>1.2701825153099999</v>
      </c>
      <c r="DH486" s="35">
        <v>2111.6503133776</v>
      </c>
      <c r="DI486" s="29">
        <f t="shared" si="280"/>
        <v>-1.9842612330891339E-9</v>
      </c>
      <c r="DJ486" s="29">
        <f t="shared" si="281"/>
        <v>-1.9843464627843822E-9</v>
      </c>
      <c r="DK486" s="29">
        <f t="shared" si="282"/>
        <v>-1.9843464597824908E-9</v>
      </c>
      <c r="DL486" s="29">
        <f t="shared" si="283"/>
        <v>-1.9843464597825806E-9</v>
      </c>
      <c r="DN486" s="35">
        <v>6.3E-10</v>
      </c>
      <c r="DO486" s="35">
        <v>0.45029141698000003</v>
      </c>
      <c r="DP486" s="35">
        <v>6418.1409300267997</v>
      </c>
      <c r="DQ486" s="29">
        <f t="shared" si="284"/>
        <v>-3.2944814111530434E-10</v>
      </c>
      <c r="DR486" s="29">
        <f t="shared" si="285"/>
        <v>-3.2949218359130597E-10</v>
      </c>
      <c r="DS486" s="29">
        <f t="shared" si="286"/>
        <v>-3.2949218204010621E-10</v>
      </c>
      <c r="DT486" s="29">
        <f t="shared" si="287"/>
        <v>-3.2949218204015202E-10</v>
      </c>
      <c r="DV486" s="35"/>
      <c r="DW486" s="35"/>
      <c r="DX486" s="35"/>
      <c r="ED486" s="35"/>
      <c r="EE486" s="35"/>
      <c r="EF486" s="35"/>
      <c r="EL486" s="35"/>
      <c r="EM486" s="35"/>
      <c r="EN486" s="35"/>
      <c r="ET486" s="35"/>
      <c r="EU486" s="35"/>
      <c r="EV486" s="35"/>
    </row>
    <row r="487" spans="14:152" s="29" customFormat="1" ht="13.5" x14ac:dyDescent="0.3">
      <c r="N487" s="35">
        <v>6.9800000000000003E-9</v>
      </c>
      <c r="O487" s="35">
        <v>1.9182960583299999</v>
      </c>
      <c r="P487" s="35">
        <v>6665.9723822145997</v>
      </c>
      <c r="Q487" s="29">
        <f t="shared" si="272"/>
        <v>-6.7952686045798883E-9</v>
      </c>
      <c r="R487" s="29">
        <f t="shared" si="273"/>
        <v>-6.7954044697201708E-9</v>
      </c>
      <c r="S487" s="29">
        <f t="shared" si="274"/>
        <v>-6.7954044649356655E-9</v>
      </c>
      <c r="T487" s="29">
        <f t="shared" si="275"/>
        <v>-6.7954044649358011E-9</v>
      </c>
      <c r="V487" s="35">
        <v>9.5999999999999999E-10</v>
      </c>
      <c r="W487" s="35">
        <v>0.79636181667999995</v>
      </c>
      <c r="X487" s="35">
        <v>3024.2205570432002</v>
      </c>
      <c r="Y487" s="29">
        <f t="shared" si="276"/>
        <v>9.0178241394572715E-10</v>
      </c>
      <c r="Z487" s="29">
        <f t="shared" si="277"/>
        <v>9.0176968973219867E-10</v>
      </c>
      <c r="AA487" s="29">
        <f t="shared" si="278"/>
        <v>9.0176969018038859E-10</v>
      </c>
      <c r="AB487" s="29">
        <f t="shared" si="279"/>
        <v>9.0176969018037464E-10</v>
      </c>
      <c r="AD487" s="35"/>
      <c r="AE487" s="35"/>
      <c r="AF487" s="35"/>
      <c r="AL487" s="35"/>
      <c r="AM487" s="35"/>
      <c r="AN487" s="35"/>
      <c r="AT487" s="35"/>
      <c r="AU487" s="35"/>
      <c r="AV487" s="35"/>
      <c r="BB487" s="35"/>
      <c r="BC487" s="35"/>
      <c r="BD487" s="35"/>
      <c r="BJ487" s="35"/>
      <c r="BK487" s="35"/>
      <c r="BL487" s="35"/>
      <c r="BR487" s="35"/>
      <c r="BS487" s="35"/>
      <c r="BT487" s="35"/>
      <c r="BZ487" s="35"/>
      <c r="CA487" s="35"/>
      <c r="CB487" s="35"/>
      <c r="CH487" s="35"/>
      <c r="CI487" s="35"/>
      <c r="CJ487" s="35"/>
      <c r="CP487" s="35"/>
      <c r="CQ487" s="35"/>
      <c r="CR487" s="35"/>
      <c r="CX487" s="35"/>
      <c r="CY487" s="35"/>
      <c r="CZ487" s="35"/>
      <c r="DF487" s="35">
        <v>4.9300000000000001E-9</v>
      </c>
      <c r="DG487" s="35">
        <v>4.6629464180599998</v>
      </c>
      <c r="DH487" s="35">
        <v>1435.1476617594001</v>
      </c>
      <c r="DI487" s="29">
        <f t="shared" si="280"/>
        <v>-4.7070772704357867E-9</v>
      </c>
      <c r="DJ487" s="29">
        <f t="shared" si="281"/>
        <v>-4.7070503883993055E-9</v>
      </c>
      <c r="DK487" s="29">
        <f t="shared" si="282"/>
        <v>-4.7070503893461626E-9</v>
      </c>
      <c r="DL487" s="29">
        <f t="shared" si="283"/>
        <v>-4.7070503893461312E-9</v>
      </c>
      <c r="DN487" s="35">
        <v>6.2000000000000003E-10</v>
      </c>
      <c r="DO487" s="35">
        <v>5.6820720587800002</v>
      </c>
      <c r="DP487" s="35">
        <v>4459.3682188025996</v>
      </c>
      <c r="DQ487" s="29">
        <f t="shared" si="284"/>
        <v>-5.6377768065816465E-10</v>
      </c>
      <c r="DR487" s="29">
        <f t="shared" si="285"/>
        <v>-5.6376297810458683E-10</v>
      </c>
      <c r="DS487" s="29">
        <f t="shared" si="286"/>
        <v>-5.6376297862246507E-10</v>
      </c>
      <c r="DT487" s="29">
        <f t="shared" si="287"/>
        <v>-5.6376297862245028E-10</v>
      </c>
      <c r="DV487" s="35"/>
      <c r="DW487" s="35"/>
      <c r="DX487" s="35"/>
      <c r="ED487" s="35"/>
      <c r="EE487" s="35"/>
      <c r="EF487" s="35"/>
      <c r="EL487" s="35"/>
      <c r="EM487" s="35"/>
      <c r="EN487" s="35"/>
      <c r="ET487" s="35"/>
      <c r="EU487" s="35"/>
      <c r="EV487" s="35"/>
    </row>
    <row r="488" spans="14:152" s="29" customFormat="1" ht="13.5" x14ac:dyDescent="0.3">
      <c r="N488" s="35">
        <v>6.9800000000000003E-9</v>
      </c>
      <c r="O488" s="35">
        <v>4.6468118815699997</v>
      </c>
      <c r="P488" s="35">
        <v>11216.284290324</v>
      </c>
      <c r="Q488" s="29">
        <f t="shared" si="272"/>
        <v>-7.2624369430883392E-10</v>
      </c>
      <c r="R488" s="29">
        <f t="shared" si="273"/>
        <v>-7.2723873430884181E-10</v>
      </c>
      <c r="S488" s="29">
        <f t="shared" si="274"/>
        <v>-7.272386992621563E-10</v>
      </c>
      <c r="T488" s="29">
        <f t="shared" si="275"/>
        <v>-7.272386992633401E-10</v>
      </c>
      <c r="V488" s="35">
        <v>9.2999999999999999E-10</v>
      </c>
      <c r="W488" s="35">
        <v>1.08979608844</v>
      </c>
      <c r="X488" s="35">
        <v>14577.1847261198</v>
      </c>
      <c r="Y488" s="29">
        <f t="shared" si="276"/>
        <v>5.7068343314160014E-10</v>
      </c>
      <c r="Z488" s="29">
        <f t="shared" si="277"/>
        <v>5.705466315349411E-10</v>
      </c>
      <c r="AA488" s="29">
        <f t="shared" si="278"/>
        <v>5.7054663635364071E-10</v>
      </c>
      <c r="AB488" s="29">
        <f t="shared" si="279"/>
        <v>5.7054663635349461E-10</v>
      </c>
      <c r="AD488" s="35"/>
      <c r="AE488" s="35"/>
      <c r="AF488" s="35"/>
      <c r="AL488" s="35"/>
      <c r="AM488" s="35"/>
      <c r="AN488" s="35"/>
      <c r="AT488" s="35"/>
      <c r="AU488" s="35"/>
      <c r="AV488" s="35"/>
      <c r="BB488" s="35"/>
      <c r="BC488" s="35"/>
      <c r="BD488" s="35"/>
      <c r="BJ488" s="35"/>
      <c r="BK488" s="35"/>
      <c r="BL488" s="35"/>
      <c r="BR488" s="35"/>
      <c r="BS488" s="35"/>
      <c r="BT488" s="35"/>
      <c r="BZ488" s="35"/>
      <c r="CA488" s="35"/>
      <c r="CB488" s="35"/>
      <c r="CH488" s="35"/>
      <c r="CI488" s="35"/>
      <c r="CJ488" s="35"/>
      <c r="CP488" s="35"/>
      <c r="CQ488" s="35"/>
      <c r="CR488" s="35"/>
      <c r="CX488" s="35"/>
      <c r="CY488" s="35"/>
      <c r="CZ488" s="35"/>
      <c r="DF488" s="35">
        <v>3.7900000000000004E-9</v>
      </c>
      <c r="DG488" s="35">
        <v>4.0872045206100003</v>
      </c>
      <c r="DH488" s="35">
        <v>10706.881334325401</v>
      </c>
      <c r="DI488" s="29">
        <f t="shared" si="280"/>
        <v>-1.7745230510721482E-9</v>
      </c>
      <c r="DJ488" s="29">
        <f t="shared" si="281"/>
        <v>-1.7740648199691589E-9</v>
      </c>
      <c r="DK488" s="29">
        <f t="shared" si="282"/>
        <v>-1.7740648361093242E-9</v>
      </c>
      <c r="DL488" s="29">
        <f t="shared" si="283"/>
        <v>-1.7740648361087528E-9</v>
      </c>
      <c r="DN488" s="35">
        <v>6.2000000000000003E-10</v>
      </c>
      <c r="DO488" s="35">
        <v>0.62454636834999999</v>
      </c>
      <c r="DP488" s="35">
        <v>6688.2710900975999</v>
      </c>
      <c r="DQ488" s="29">
        <f t="shared" si="284"/>
        <v>-4.7380362540040771E-10</v>
      </c>
      <c r="DR488" s="29">
        <f t="shared" si="285"/>
        <v>-4.7376944502880627E-10</v>
      </c>
      <c r="DS488" s="29">
        <f t="shared" si="286"/>
        <v>-4.7376944623274946E-10</v>
      </c>
      <c r="DT488" s="29">
        <f t="shared" si="287"/>
        <v>-4.7376944623270965E-10</v>
      </c>
      <c r="DV488" s="35"/>
      <c r="DW488" s="35"/>
      <c r="DX488" s="35"/>
      <c r="ED488" s="35"/>
      <c r="EE488" s="35"/>
      <c r="EF488" s="35"/>
      <c r="EL488" s="35"/>
      <c r="EM488" s="35"/>
      <c r="EN488" s="35"/>
      <c r="ET488" s="35"/>
      <c r="EU488" s="35"/>
      <c r="EV488" s="35"/>
    </row>
    <row r="489" spans="14:152" s="29" customFormat="1" ht="13.5" x14ac:dyDescent="0.3">
      <c r="N489" s="35">
        <v>6.8400000000000004E-9</v>
      </c>
      <c r="O489" s="35">
        <v>3.8851456335700001</v>
      </c>
      <c r="P489" s="35">
        <v>846.08283475120004</v>
      </c>
      <c r="Q489" s="29">
        <f t="shared" si="272"/>
        <v>2.3349762866379591E-9</v>
      </c>
      <c r="R489" s="29">
        <f t="shared" si="273"/>
        <v>2.3349067733717396E-9</v>
      </c>
      <c r="S489" s="29">
        <f t="shared" si="274"/>
        <v>2.3349067758201231E-9</v>
      </c>
      <c r="T489" s="29">
        <f t="shared" si="275"/>
        <v>2.3349067758200312E-9</v>
      </c>
      <c r="V489" s="35">
        <v>9.6999999999999996E-10</v>
      </c>
      <c r="W489" s="35">
        <v>3.5655153574199998</v>
      </c>
      <c r="X489" s="35">
        <v>14421.8316369884</v>
      </c>
      <c r="Y489" s="29">
        <f t="shared" si="276"/>
        <v>5.5818361108996057E-10</v>
      </c>
      <c r="Z489" s="29">
        <f t="shared" si="277"/>
        <v>5.5803739636858826E-10</v>
      </c>
      <c r="AA489" s="29">
        <f t="shared" si="278"/>
        <v>5.5803740151882237E-10</v>
      </c>
      <c r="AB489" s="29">
        <f t="shared" si="279"/>
        <v>5.5803740151866459E-10</v>
      </c>
      <c r="AD489" s="35"/>
      <c r="AE489" s="35"/>
      <c r="AF489" s="35"/>
      <c r="AL489" s="35"/>
      <c r="AM489" s="35"/>
      <c r="AN489" s="35"/>
      <c r="AT489" s="35"/>
      <c r="AU489" s="35"/>
      <c r="AV489" s="35"/>
      <c r="BB489" s="35"/>
      <c r="BC489" s="35"/>
      <c r="BD489" s="35"/>
      <c r="BJ489" s="35"/>
      <c r="BK489" s="35"/>
      <c r="BL489" s="35"/>
      <c r="BR489" s="35"/>
      <c r="BS489" s="35"/>
      <c r="BT489" s="35"/>
      <c r="BZ489" s="35"/>
      <c r="CA489" s="35"/>
      <c r="CB489" s="35"/>
      <c r="CH489" s="35"/>
      <c r="CI489" s="35"/>
      <c r="CJ489" s="35"/>
      <c r="CP489" s="35"/>
      <c r="CQ489" s="35"/>
      <c r="CR489" s="35"/>
      <c r="CX489" s="35"/>
      <c r="CY489" s="35"/>
      <c r="CZ489" s="35"/>
      <c r="DF489" s="35">
        <v>4.6099999999999996E-9</v>
      </c>
      <c r="DG489" s="35">
        <v>1.9012230147</v>
      </c>
      <c r="DH489" s="35">
        <v>25287.723799399799</v>
      </c>
      <c r="DI489" s="29">
        <f t="shared" si="280"/>
        <v>-2.2006246208742316E-9</v>
      </c>
      <c r="DJ489" s="29">
        <f t="shared" si="281"/>
        <v>-2.2019335624343948E-9</v>
      </c>
      <c r="DK489" s="29">
        <f t="shared" si="282"/>
        <v>-2.2019335163355949E-9</v>
      </c>
      <c r="DL489" s="29">
        <f t="shared" si="283"/>
        <v>-2.2019335163372066E-9</v>
      </c>
      <c r="DN489" s="35">
        <v>7.5999999999999996E-10</v>
      </c>
      <c r="DO489" s="35">
        <v>0.41820625869</v>
      </c>
      <c r="DP489" s="35">
        <v>5032.7780962021998</v>
      </c>
      <c r="DQ489" s="29">
        <f t="shared" si="284"/>
        <v>6.7458841296990844E-10</v>
      </c>
      <c r="DR489" s="29">
        <f t="shared" si="285"/>
        <v>6.7461092454403147E-10</v>
      </c>
      <c r="DS489" s="29">
        <f t="shared" si="286"/>
        <v>6.7461092375118764E-10</v>
      </c>
      <c r="DT489" s="29">
        <f t="shared" si="287"/>
        <v>6.7461092375121256E-10</v>
      </c>
      <c r="DV489" s="35"/>
      <c r="DW489" s="35"/>
      <c r="DX489" s="35"/>
      <c r="ED489" s="35"/>
      <c r="EE489" s="35"/>
      <c r="EF489" s="35"/>
      <c r="EL489" s="35"/>
      <c r="EM489" s="35"/>
      <c r="EN489" s="35"/>
      <c r="ET489" s="35"/>
      <c r="EU489" s="35"/>
      <c r="EV489" s="35"/>
    </row>
    <row r="490" spans="14:152" s="29" customFormat="1" ht="13.5" x14ac:dyDescent="0.3">
      <c r="N490" s="35">
        <v>6.6599999999999997E-9</v>
      </c>
      <c r="O490" s="35">
        <v>2.2392796001700002</v>
      </c>
      <c r="P490" s="35">
        <v>20735.8321614255</v>
      </c>
      <c r="Q490" s="29">
        <f t="shared" si="272"/>
        <v>6.4301072104322379E-9</v>
      </c>
      <c r="R490" s="29">
        <f t="shared" si="273"/>
        <v>6.4296473014233061E-9</v>
      </c>
      <c r="S490" s="29">
        <f t="shared" si="274"/>
        <v>6.4296473176299382E-9</v>
      </c>
      <c r="T490" s="29">
        <f t="shared" si="275"/>
        <v>6.4296473176294452E-9</v>
      </c>
      <c r="V490" s="35">
        <v>9.2000000000000003E-10</v>
      </c>
      <c r="W490" s="35">
        <v>5.0227963751000004</v>
      </c>
      <c r="X490" s="35">
        <v>2494.5295919485998</v>
      </c>
      <c r="Y490" s="29">
        <f t="shared" si="276"/>
        <v>1.3255315235103522E-11</v>
      </c>
      <c r="Z490" s="29">
        <f t="shared" si="277"/>
        <v>1.3284639980350392E-11</v>
      </c>
      <c r="AA490" s="29">
        <f t="shared" si="278"/>
        <v>1.3284638947488965E-11</v>
      </c>
      <c r="AB490" s="29">
        <f t="shared" si="279"/>
        <v>1.3284638947521647E-11</v>
      </c>
      <c r="AD490" s="35"/>
      <c r="AE490" s="35"/>
      <c r="AF490" s="35"/>
      <c r="AL490" s="35"/>
      <c r="AM490" s="35"/>
      <c r="AN490" s="35"/>
      <c r="AT490" s="35"/>
      <c r="AU490" s="35"/>
      <c r="AV490" s="35"/>
      <c r="BB490" s="35"/>
      <c r="BC490" s="35"/>
      <c r="BD490" s="35"/>
      <c r="BJ490" s="35"/>
      <c r="BK490" s="35"/>
      <c r="BL490" s="35"/>
      <c r="BR490" s="35"/>
      <c r="BS490" s="35"/>
      <c r="BT490" s="35"/>
      <c r="BZ490" s="35"/>
      <c r="CA490" s="35"/>
      <c r="CB490" s="35"/>
      <c r="CH490" s="35"/>
      <c r="CI490" s="35"/>
      <c r="CJ490" s="35"/>
      <c r="CP490" s="35"/>
      <c r="CQ490" s="35"/>
      <c r="CR490" s="35"/>
      <c r="CX490" s="35"/>
      <c r="CY490" s="35"/>
      <c r="CZ490" s="35"/>
      <c r="DF490" s="35">
        <v>3.6399999999999998E-9</v>
      </c>
      <c r="DG490" s="35">
        <v>3.2523113684</v>
      </c>
      <c r="DH490" s="35">
        <v>5095.6750764648004</v>
      </c>
      <c r="DI490" s="29">
        <f t="shared" si="280"/>
        <v>-1.3436074628425339E-9</v>
      </c>
      <c r="DJ490" s="29">
        <f t="shared" si="281"/>
        <v>-1.3438277524609006E-9</v>
      </c>
      <c r="DK490" s="29">
        <f t="shared" si="282"/>
        <v>-1.34382774470211E-9</v>
      </c>
      <c r="DL490" s="29">
        <f t="shared" si="283"/>
        <v>-1.3438277447023503E-9</v>
      </c>
      <c r="DN490" s="35">
        <v>6.2000000000000003E-10</v>
      </c>
      <c r="DO490" s="35">
        <v>5.7281151980900002</v>
      </c>
      <c r="DP490" s="35">
        <v>2008.557539159</v>
      </c>
      <c r="DQ490" s="29">
        <f t="shared" si="284"/>
        <v>4.9290149637625428E-10</v>
      </c>
      <c r="DR490" s="29">
        <f t="shared" si="285"/>
        <v>4.9291114973612924E-10</v>
      </c>
      <c r="DS490" s="29">
        <f t="shared" si="286"/>
        <v>4.9291114939613051E-10</v>
      </c>
      <c r="DT490" s="29">
        <f t="shared" si="287"/>
        <v>4.9291114939613847E-10</v>
      </c>
      <c r="DV490" s="35"/>
      <c r="DW490" s="35"/>
      <c r="DX490" s="35"/>
      <c r="ED490" s="35"/>
      <c r="EE490" s="35"/>
      <c r="EF490" s="35"/>
      <c r="EL490" s="35"/>
      <c r="EM490" s="35"/>
      <c r="EN490" s="35"/>
      <c r="ET490" s="35"/>
      <c r="EU490" s="35"/>
      <c r="EV490" s="35"/>
    </row>
    <row r="491" spans="14:152" s="29" customFormat="1" ht="13.5" x14ac:dyDescent="0.3">
      <c r="N491" s="35">
        <v>6.3799999999999999E-9</v>
      </c>
      <c r="O491" s="35">
        <v>2.0538086317599999</v>
      </c>
      <c r="P491" s="35">
        <v>16699.539015149901</v>
      </c>
      <c r="Q491" s="29">
        <f t="shared" si="272"/>
        <v>-6.3766128672330694E-9</v>
      </c>
      <c r="R491" s="29">
        <f t="shared" si="273"/>
        <v>-6.3765683620627396E-9</v>
      </c>
      <c r="S491" s="29">
        <f t="shared" si="274"/>
        <v>-6.3765683636353986E-9</v>
      </c>
      <c r="T491" s="29">
        <f t="shared" si="275"/>
        <v>-6.376568363635339E-9</v>
      </c>
      <c r="V491" s="35">
        <v>1.2300000000000001E-9</v>
      </c>
      <c r="W491" s="35">
        <v>5.8348110810099998</v>
      </c>
      <c r="X491" s="35">
        <v>7747.7203305896001</v>
      </c>
      <c r="Y491" s="29">
        <f t="shared" si="276"/>
        <v>1.1839774037888366E-9</v>
      </c>
      <c r="Z491" s="29">
        <f t="shared" si="277"/>
        <v>1.1839443968386457E-9</v>
      </c>
      <c r="AA491" s="29">
        <f t="shared" si="278"/>
        <v>1.1839443980014027E-9</v>
      </c>
      <c r="AB491" s="29">
        <f t="shared" si="279"/>
        <v>1.1839443980013649E-9</v>
      </c>
      <c r="AD491" s="35"/>
      <c r="AE491" s="35"/>
      <c r="AF491" s="35"/>
      <c r="AL491" s="35"/>
      <c r="AM491" s="35"/>
      <c r="AN491" s="35"/>
      <c r="AT491" s="35"/>
      <c r="AU491" s="35"/>
      <c r="AV491" s="35"/>
      <c r="BB491" s="35"/>
      <c r="BC491" s="35"/>
      <c r="BD491" s="35"/>
      <c r="BJ491" s="35"/>
      <c r="BK491" s="35"/>
      <c r="BL491" s="35"/>
      <c r="BR491" s="35"/>
      <c r="BS491" s="35"/>
      <c r="BT491" s="35"/>
      <c r="BZ491" s="35"/>
      <c r="CA491" s="35"/>
      <c r="CB491" s="35"/>
      <c r="CH491" s="35"/>
      <c r="CI491" s="35"/>
      <c r="CJ491" s="35"/>
      <c r="CP491" s="35"/>
      <c r="CQ491" s="35"/>
      <c r="CR491" s="35"/>
      <c r="CX491" s="35"/>
      <c r="CY491" s="35"/>
      <c r="CZ491" s="35"/>
      <c r="DF491" s="35">
        <v>3.8199999999999996E-9</v>
      </c>
      <c r="DG491" s="35">
        <v>2.18684874688</v>
      </c>
      <c r="DH491" s="35">
        <v>16276.463942623001</v>
      </c>
      <c r="DI491" s="29">
        <f t="shared" si="280"/>
        <v>-3.3742753036612079E-9</v>
      </c>
      <c r="DJ491" s="29">
        <f t="shared" si="281"/>
        <v>-3.3739027618902516E-9</v>
      </c>
      <c r="DK491" s="29">
        <f t="shared" si="282"/>
        <v>-3.3739027750142488E-9</v>
      </c>
      <c r="DL491" s="29">
        <f t="shared" si="283"/>
        <v>-3.3739027750138414E-9</v>
      </c>
      <c r="DN491" s="35">
        <v>6E-10</v>
      </c>
      <c r="DO491" s="35">
        <v>1.98790201827</v>
      </c>
      <c r="DP491" s="35">
        <v>12199.9750023914</v>
      </c>
      <c r="DQ491" s="29">
        <f t="shared" si="284"/>
        <v>3.6190994651559305E-10</v>
      </c>
      <c r="DR491" s="29">
        <f t="shared" si="285"/>
        <v>3.6183533165756949E-10</v>
      </c>
      <c r="DS491" s="29">
        <f t="shared" si="286"/>
        <v>3.6183533428576451E-10</v>
      </c>
      <c r="DT491" s="29">
        <f t="shared" si="287"/>
        <v>3.6183533428569647E-10</v>
      </c>
      <c r="DV491" s="35"/>
      <c r="DW491" s="35"/>
      <c r="DX491" s="35"/>
      <c r="ED491" s="35"/>
      <c r="EE491" s="35"/>
      <c r="EF491" s="35"/>
      <c r="EL491" s="35"/>
      <c r="EM491" s="35"/>
      <c r="EN491" s="35"/>
      <c r="ET491" s="35"/>
      <c r="EU491" s="35"/>
      <c r="EV491" s="35"/>
    </row>
    <row r="492" spans="14:152" s="29" customFormat="1" ht="13.5" x14ac:dyDescent="0.3">
      <c r="N492" s="35">
        <v>7.2600000000000002E-9</v>
      </c>
      <c r="O492" s="35">
        <v>5.0456621629400003</v>
      </c>
      <c r="P492" s="35">
        <v>3329.5667264358999</v>
      </c>
      <c r="Q492" s="29">
        <f t="shared" si="272"/>
        <v>-6.1273409174928024E-9</v>
      </c>
      <c r="R492" s="29">
        <f t="shared" si="273"/>
        <v>-6.1271752253285397E-9</v>
      </c>
      <c r="S492" s="29">
        <f t="shared" si="274"/>
        <v>-6.1271752311646504E-9</v>
      </c>
      <c r="T492" s="29">
        <f t="shared" si="275"/>
        <v>-6.1271752311644569E-9</v>
      </c>
      <c r="V492" s="35">
        <v>1.1100000000000001E-9</v>
      </c>
      <c r="W492" s="35">
        <v>3.31406538379</v>
      </c>
      <c r="X492" s="35">
        <v>11610.9101753832</v>
      </c>
      <c r="Y492" s="29">
        <f t="shared" si="276"/>
        <v>-1.0726638098663166E-9</v>
      </c>
      <c r="Z492" s="29">
        <f t="shared" si="277"/>
        <v>-1.0727061552960788E-9</v>
      </c>
      <c r="AA492" s="29">
        <f t="shared" si="278"/>
        <v>-1.0727061538050233E-9</v>
      </c>
      <c r="AB492" s="29">
        <f t="shared" si="279"/>
        <v>-1.0727061538050721E-9</v>
      </c>
      <c r="AD492" s="35"/>
      <c r="AE492" s="35"/>
      <c r="AF492" s="35"/>
      <c r="AL492" s="35"/>
      <c r="AM492" s="35"/>
      <c r="AN492" s="35"/>
      <c r="AT492" s="35"/>
      <c r="AU492" s="35"/>
      <c r="AV492" s="35"/>
      <c r="BB492" s="35"/>
      <c r="BC492" s="35"/>
      <c r="BD492" s="35"/>
      <c r="BJ492" s="35"/>
      <c r="BK492" s="35"/>
      <c r="BL492" s="35"/>
      <c r="BR492" s="35"/>
      <c r="BS492" s="35"/>
      <c r="BT492" s="35"/>
      <c r="BZ492" s="35"/>
      <c r="CA492" s="35"/>
      <c r="CB492" s="35"/>
      <c r="CH492" s="35"/>
      <c r="CI492" s="35"/>
      <c r="CJ492" s="35"/>
      <c r="CP492" s="35"/>
      <c r="CQ492" s="35"/>
      <c r="CR492" s="35"/>
      <c r="CX492" s="35"/>
      <c r="CY492" s="35"/>
      <c r="CZ492" s="35"/>
      <c r="DF492" s="35">
        <v>3.5899999999999998E-9</v>
      </c>
      <c r="DG492" s="35">
        <v>2.29096599931</v>
      </c>
      <c r="DH492" s="35">
        <v>28628.3362260996</v>
      </c>
      <c r="DI492" s="29">
        <f t="shared" si="280"/>
        <v>-2.4283684319191535E-9</v>
      </c>
      <c r="DJ492" s="29">
        <f t="shared" si="281"/>
        <v>-2.4274009439225237E-9</v>
      </c>
      <c r="DK492" s="29">
        <f t="shared" si="282"/>
        <v>-2.427400978004617E-9</v>
      </c>
      <c r="DL492" s="29">
        <f t="shared" si="283"/>
        <v>-2.4274009780035648E-9</v>
      </c>
      <c r="DN492" s="35">
        <v>7.7999999999999999E-10</v>
      </c>
      <c r="DO492" s="35">
        <v>2.18035217615</v>
      </c>
      <c r="DP492" s="35">
        <v>3232.9489027611999</v>
      </c>
      <c r="DQ492" s="29">
        <f t="shared" si="284"/>
        <v>-2.2177284260913531E-10</v>
      </c>
      <c r="DR492" s="29">
        <f t="shared" si="285"/>
        <v>-2.2180373768241354E-10</v>
      </c>
      <c r="DS492" s="29">
        <f t="shared" si="286"/>
        <v>-2.2180373659424959E-10</v>
      </c>
      <c r="DT492" s="29">
        <f t="shared" si="287"/>
        <v>-2.2180373659428678E-10</v>
      </c>
      <c r="DV492" s="35"/>
      <c r="DW492" s="35"/>
      <c r="DX492" s="35"/>
      <c r="ED492" s="35"/>
      <c r="EE492" s="35"/>
      <c r="EF492" s="35"/>
      <c r="EL492" s="35"/>
      <c r="EM492" s="35"/>
      <c r="EN492" s="35"/>
      <c r="ET492" s="35"/>
      <c r="EU492" s="35"/>
      <c r="EV492" s="35"/>
    </row>
    <row r="493" spans="14:152" s="29" customFormat="1" ht="13.5" x14ac:dyDescent="0.3">
      <c r="N493" s="35">
        <v>6.9699999999999997E-9</v>
      </c>
      <c r="O493" s="35">
        <v>0.30680314664000002</v>
      </c>
      <c r="P493" s="35">
        <v>19676.450231236398</v>
      </c>
      <c r="Q493" s="29">
        <f t="shared" si="272"/>
        <v>5.9318666231711532E-9</v>
      </c>
      <c r="R493" s="29">
        <f t="shared" si="273"/>
        <v>5.9309461926082029E-9</v>
      </c>
      <c r="S493" s="29">
        <f t="shared" si="274"/>
        <v>5.9309462250336374E-9</v>
      </c>
      <c r="T493" s="29">
        <f t="shared" si="275"/>
        <v>5.9309462250328044E-9</v>
      </c>
      <c r="V493" s="35">
        <v>1.1800000000000001E-9</v>
      </c>
      <c r="W493" s="35">
        <v>5.0084532295999997</v>
      </c>
      <c r="X493" s="35">
        <v>1581.9593482830001</v>
      </c>
      <c r="Y493" s="29">
        <f t="shared" si="276"/>
        <v>8.9220415678086804E-10</v>
      </c>
      <c r="Z493" s="29">
        <f t="shared" si="277"/>
        <v>8.9218854466154357E-10</v>
      </c>
      <c r="AA493" s="29">
        <f t="shared" si="278"/>
        <v>8.9218854521143163E-10</v>
      </c>
      <c r="AB493" s="29">
        <f t="shared" si="279"/>
        <v>8.9218854521141509E-10</v>
      </c>
      <c r="AD493" s="35"/>
      <c r="AE493" s="35"/>
      <c r="AF493" s="35"/>
      <c r="AL493" s="35"/>
      <c r="AM493" s="35"/>
      <c r="AN493" s="35"/>
      <c r="AT493" s="35"/>
      <c r="AU493" s="35"/>
      <c r="AV493" s="35"/>
      <c r="BB493" s="35"/>
      <c r="BC493" s="35"/>
      <c r="BD493" s="35"/>
      <c r="BJ493" s="35"/>
      <c r="BK493" s="35"/>
      <c r="BL493" s="35"/>
      <c r="BR493" s="35"/>
      <c r="BS493" s="35"/>
      <c r="BT493" s="35"/>
      <c r="BZ493" s="35"/>
      <c r="CA493" s="35"/>
      <c r="CB493" s="35"/>
      <c r="CH493" s="35"/>
      <c r="CI493" s="35"/>
      <c r="CJ493" s="35"/>
      <c r="CP493" s="35"/>
      <c r="CQ493" s="35"/>
      <c r="CR493" s="35"/>
      <c r="CX493" s="35"/>
      <c r="CY493" s="35"/>
      <c r="CZ493" s="35"/>
      <c r="DF493" s="35">
        <v>3.6199999999999999E-9</v>
      </c>
      <c r="DG493" s="35">
        <v>4.1508452842299999</v>
      </c>
      <c r="DH493" s="35">
        <v>6696.4773245846</v>
      </c>
      <c r="DI493" s="29">
        <f t="shared" si="280"/>
        <v>3.5595498433867031E-9</v>
      </c>
      <c r="DJ493" s="29">
        <f t="shared" si="281"/>
        <v>3.559493454040472E-9</v>
      </c>
      <c r="DK493" s="29">
        <f t="shared" si="282"/>
        <v>3.5594934560270463E-9</v>
      </c>
      <c r="DL493" s="29">
        <f t="shared" si="283"/>
        <v>3.5594934560269806E-9</v>
      </c>
      <c r="DN493" s="35">
        <v>6E-10</v>
      </c>
      <c r="DO493" s="35">
        <v>1.0897139607099999</v>
      </c>
      <c r="DP493" s="35">
        <v>10124.930054318</v>
      </c>
      <c r="DQ493" s="29">
        <f t="shared" si="284"/>
        <v>-3.4083977393449062E-10</v>
      </c>
      <c r="DR493" s="29">
        <f t="shared" si="285"/>
        <v>-3.4077588047913412E-10</v>
      </c>
      <c r="DS493" s="29">
        <f t="shared" si="286"/>
        <v>-3.4077588272965842E-10</v>
      </c>
      <c r="DT493" s="29">
        <f t="shared" si="287"/>
        <v>-3.4077588272958821E-10</v>
      </c>
      <c r="DV493" s="35"/>
      <c r="DW493" s="35"/>
      <c r="DX493" s="35"/>
      <c r="ED493" s="35"/>
      <c r="EE493" s="35"/>
      <c r="EF493" s="35"/>
      <c r="EL493" s="35"/>
      <c r="EM493" s="35"/>
      <c r="EN493" s="35"/>
      <c r="ET493" s="35"/>
      <c r="EU493" s="35"/>
      <c r="EV493" s="35"/>
    </row>
    <row r="494" spans="14:152" s="29" customFormat="1" ht="13.5" x14ac:dyDescent="0.3">
      <c r="N494" s="35">
        <v>6.5000000000000003E-9</v>
      </c>
      <c r="O494" s="35">
        <v>3.23944472757</v>
      </c>
      <c r="P494" s="35">
        <v>9588.1255422226004</v>
      </c>
      <c r="Q494" s="29">
        <f t="shared" si="272"/>
        <v>-2.0344848580308981E-9</v>
      </c>
      <c r="R494" s="29">
        <f t="shared" si="273"/>
        <v>-2.0337284260870573E-9</v>
      </c>
      <c r="S494" s="29">
        <f t="shared" si="274"/>
        <v>-2.0337284527301159E-9</v>
      </c>
      <c r="T494" s="29">
        <f t="shared" si="275"/>
        <v>-2.0337284527294136E-9</v>
      </c>
      <c r="V494" s="35">
        <v>9.0999999999999996E-10</v>
      </c>
      <c r="W494" s="35">
        <v>2.3683930758899998</v>
      </c>
      <c r="X494" s="35">
        <v>11140.5930722022</v>
      </c>
      <c r="Y494" s="29">
        <f t="shared" si="276"/>
        <v>4.1247536942836516E-10</v>
      </c>
      <c r="Z494" s="29">
        <f t="shared" si="277"/>
        <v>4.1259084672822841E-10</v>
      </c>
      <c r="AA494" s="29">
        <f t="shared" si="278"/>
        <v>4.12590842661105E-10</v>
      </c>
      <c r="AB494" s="29">
        <f t="shared" si="279"/>
        <v>4.1259084266122029E-10</v>
      </c>
      <c r="AD494" s="35"/>
      <c r="AE494" s="35"/>
      <c r="AF494" s="35"/>
      <c r="AL494" s="35"/>
      <c r="AM494" s="35"/>
      <c r="AN494" s="35"/>
      <c r="AT494" s="35"/>
      <c r="AU494" s="35"/>
      <c r="AV494" s="35"/>
      <c r="BB494" s="35"/>
      <c r="BC494" s="35"/>
      <c r="BD494" s="35"/>
      <c r="BJ494" s="35"/>
      <c r="BK494" s="35"/>
      <c r="BL494" s="35"/>
      <c r="BR494" s="35"/>
      <c r="BS494" s="35"/>
      <c r="BT494" s="35"/>
      <c r="BZ494" s="35"/>
      <c r="CA494" s="35"/>
      <c r="CB494" s="35"/>
      <c r="CH494" s="35"/>
      <c r="CI494" s="35"/>
      <c r="CJ494" s="35"/>
      <c r="CP494" s="35"/>
      <c r="CQ494" s="35"/>
      <c r="CR494" s="35"/>
      <c r="CX494" s="35"/>
      <c r="CY494" s="35"/>
      <c r="CZ494" s="35"/>
      <c r="DF494" s="35">
        <v>3.7399999999999999E-9</v>
      </c>
      <c r="DG494" s="35">
        <v>5.7878016343900001</v>
      </c>
      <c r="DH494" s="35">
        <v>3490.1756238344001</v>
      </c>
      <c r="DI494" s="29">
        <f t="shared" si="280"/>
        <v>3.504211659931302E-9</v>
      </c>
      <c r="DJ494" s="29">
        <f t="shared" si="281"/>
        <v>3.5041533647149611E-9</v>
      </c>
      <c r="DK494" s="29">
        <f t="shared" si="282"/>
        <v>3.5041533667683258E-9</v>
      </c>
      <c r="DL494" s="29">
        <f t="shared" si="283"/>
        <v>3.5041533667682699E-9</v>
      </c>
      <c r="DN494" s="35">
        <v>7.2E-10</v>
      </c>
      <c r="DO494" s="35">
        <v>4.0855552416599998</v>
      </c>
      <c r="DP494" s="35">
        <v>3416.8784979754</v>
      </c>
      <c r="DQ494" s="29">
        <f t="shared" si="284"/>
        <v>-7.1579555927877318E-10</v>
      </c>
      <c r="DR494" s="29">
        <f t="shared" si="285"/>
        <v>-7.15792165994521E-10</v>
      </c>
      <c r="DS494" s="29">
        <f t="shared" si="286"/>
        <v>-7.1579216611406142E-10</v>
      </c>
      <c r="DT494" s="29">
        <f t="shared" si="287"/>
        <v>-7.1579216611405811E-10</v>
      </c>
      <c r="DV494" s="35"/>
      <c r="DW494" s="35"/>
      <c r="DX494" s="35"/>
      <c r="ED494" s="35"/>
      <c r="EE494" s="35"/>
      <c r="EF494" s="35"/>
      <c r="EL494" s="35"/>
      <c r="EM494" s="35"/>
      <c r="EN494" s="35"/>
      <c r="ET494" s="35"/>
      <c r="EU494" s="35"/>
      <c r="EV494" s="35"/>
    </row>
    <row r="495" spans="14:152" s="29" customFormat="1" ht="13.5" x14ac:dyDescent="0.3">
      <c r="N495" s="35">
        <v>7.3600000000000002E-9</v>
      </c>
      <c r="O495" s="35">
        <v>2.2444372873899998</v>
      </c>
      <c r="P495" s="35">
        <v>11250.799393421599</v>
      </c>
      <c r="Q495" s="29">
        <f t="shared" si="272"/>
        <v>-6.8479358578885061E-9</v>
      </c>
      <c r="R495" s="29">
        <f t="shared" si="273"/>
        <v>-6.8475479815793588E-9</v>
      </c>
      <c r="S495" s="29">
        <f t="shared" si="274"/>
        <v>-6.847547995243447E-9</v>
      </c>
      <c r="T495" s="29">
        <f t="shared" si="275"/>
        <v>-6.8475479952429871E-9</v>
      </c>
      <c r="V495" s="35">
        <v>9.900000000000001E-10</v>
      </c>
      <c r="W495" s="35">
        <v>2.93269536697</v>
      </c>
      <c r="X495" s="35">
        <v>2067.9314010725998</v>
      </c>
      <c r="Y495" s="29">
        <f t="shared" si="276"/>
        <v>3.7776446317951158E-10</v>
      </c>
      <c r="Z495" s="29">
        <f t="shared" si="277"/>
        <v>3.777402803917536E-10</v>
      </c>
      <c r="AA495" s="29">
        <f t="shared" si="278"/>
        <v>3.7774028124351492E-10</v>
      </c>
      <c r="AB495" s="29">
        <f t="shared" si="279"/>
        <v>3.7774028124348887E-10</v>
      </c>
      <c r="AD495" s="35"/>
      <c r="AE495" s="35"/>
      <c r="AF495" s="35"/>
      <c r="AL495" s="35"/>
      <c r="AM495" s="35"/>
      <c r="AN495" s="35"/>
      <c r="AT495" s="35"/>
      <c r="AU495" s="35"/>
      <c r="AV495" s="35"/>
      <c r="BB495" s="35"/>
      <c r="BC495" s="35"/>
      <c r="BD495" s="35"/>
      <c r="BJ495" s="35"/>
      <c r="BK495" s="35"/>
      <c r="BL495" s="35"/>
      <c r="BR495" s="35"/>
      <c r="BS495" s="35"/>
      <c r="BT495" s="35"/>
      <c r="BZ495" s="35"/>
      <c r="CA495" s="35"/>
      <c r="CB495" s="35"/>
      <c r="CH495" s="35"/>
      <c r="CI495" s="35"/>
      <c r="CJ495" s="35"/>
      <c r="CP495" s="35"/>
      <c r="CQ495" s="35"/>
      <c r="CR495" s="35"/>
      <c r="CX495" s="35"/>
      <c r="CY495" s="35"/>
      <c r="CZ495" s="35"/>
      <c r="DF495" s="35">
        <v>3.8600000000000003E-9</v>
      </c>
      <c r="DG495" s="35">
        <v>4.7323033938299996</v>
      </c>
      <c r="DH495" s="35">
        <v>3981.490034082</v>
      </c>
      <c r="DI495" s="29">
        <f t="shared" si="280"/>
        <v>3.7051506169899167E-9</v>
      </c>
      <c r="DJ495" s="29">
        <f t="shared" si="281"/>
        <v>3.7052056818171012E-9</v>
      </c>
      <c r="DK495" s="29">
        <f t="shared" si="282"/>
        <v>3.7052056798777912E-9</v>
      </c>
      <c r="DL495" s="29">
        <f t="shared" si="283"/>
        <v>3.7052056798778528E-9</v>
      </c>
      <c r="DN495" s="35">
        <v>6.0999999999999996E-10</v>
      </c>
      <c r="DO495" s="35">
        <v>2.4906642050699999</v>
      </c>
      <c r="DP495" s="35">
        <v>4005.3684718298</v>
      </c>
      <c r="DQ495" s="29">
        <f t="shared" si="284"/>
        <v>7.3067393766273951E-13</v>
      </c>
      <c r="DR495" s="29">
        <f t="shared" si="285"/>
        <v>6.9945091431486984E-13</v>
      </c>
      <c r="DS495" s="29">
        <f t="shared" si="286"/>
        <v>6.9945201403279199E-13</v>
      </c>
      <c r="DT495" s="29">
        <f t="shared" si="287"/>
        <v>6.9945201399811756E-13</v>
      </c>
      <c r="DV495" s="35"/>
      <c r="DW495" s="35"/>
      <c r="DX495" s="35"/>
      <c r="ED495" s="35"/>
      <c r="EE495" s="35"/>
      <c r="EF495" s="35"/>
      <c r="EL495" s="35"/>
      <c r="EM495" s="35"/>
      <c r="EN495" s="35"/>
      <c r="ET495" s="35"/>
      <c r="EU495" s="35"/>
      <c r="EV495" s="35"/>
    </row>
    <row r="496" spans="14:152" s="29" customFormat="1" ht="13.5" x14ac:dyDescent="0.3">
      <c r="N496" s="35">
        <v>6.9200000000000001E-9</v>
      </c>
      <c r="O496" s="35">
        <v>1.7646591633199999</v>
      </c>
      <c r="P496" s="35">
        <v>51.280337862410001</v>
      </c>
      <c r="Q496" s="29">
        <f t="shared" si="272"/>
        <v>-5.9209091579190522E-9</v>
      </c>
      <c r="R496" s="29">
        <f t="shared" si="273"/>
        <v>-5.9209068106956246E-9</v>
      </c>
      <c r="S496" s="29">
        <f t="shared" si="274"/>
        <v>-5.9209068107782955E-9</v>
      </c>
      <c r="T496" s="29">
        <f t="shared" si="275"/>
        <v>-5.9209068107782947E-9</v>
      </c>
      <c r="V496" s="35">
        <v>1.2400000000000001E-9</v>
      </c>
      <c r="W496" s="35">
        <v>3.1522042091200002</v>
      </c>
      <c r="X496" s="35">
        <v>22345.260376108199</v>
      </c>
      <c r="Y496" s="29">
        <f t="shared" si="276"/>
        <v>-1.0655963154294931E-10</v>
      </c>
      <c r="Z496" s="29">
        <f t="shared" si="277"/>
        <v>-1.0620685001417307E-10</v>
      </c>
      <c r="AA496" s="29">
        <f t="shared" si="278"/>
        <v>-1.062068624398257E-10</v>
      </c>
      <c r="AB496" s="29">
        <f t="shared" si="279"/>
        <v>-1.0620686243947456E-10</v>
      </c>
      <c r="AD496" s="35"/>
      <c r="AE496" s="35"/>
      <c r="AF496" s="35"/>
      <c r="AL496" s="35"/>
      <c r="AM496" s="35"/>
      <c r="AN496" s="35"/>
      <c r="AT496" s="35"/>
      <c r="AU496" s="35"/>
      <c r="AV496" s="35"/>
      <c r="BB496" s="35"/>
      <c r="BC496" s="35"/>
      <c r="BD496" s="35"/>
      <c r="BJ496" s="35"/>
      <c r="BK496" s="35"/>
      <c r="BL496" s="35"/>
      <c r="BR496" s="35"/>
      <c r="BS496" s="35"/>
      <c r="BT496" s="35"/>
      <c r="BZ496" s="35"/>
      <c r="CA496" s="35"/>
      <c r="CB496" s="35"/>
      <c r="CH496" s="35"/>
      <c r="CI496" s="35"/>
      <c r="CJ496" s="35"/>
      <c r="CP496" s="35"/>
      <c r="CQ496" s="35"/>
      <c r="CR496" s="35"/>
      <c r="CX496" s="35"/>
      <c r="CY496" s="35"/>
      <c r="CZ496" s="35"/>
      <c r="DF496" s="35">
        <v>3.4400000000000001E-9</v>
      </c>
      <c r="DG496" s="35">
        <v>5.7915671479000004</v>
      </c>
      <c r="DH496" s="35">
        <v>26880.319813032602</v>
      </c>
      <c r="DI496" s="29">
        <f t="shared" si="280"/>
        <v>-2.8667250245573266E-9</v>
      </c>
      <c r="DJ496" s="29">
        <f t="shared" si="281"/>
        <v>-2.8660716935808617E-9</v>
      </c>
      <c r="DK496" s="29">
        <f t="shared" si="282"/>
        <v>-2.8660717165980312E-9</v>
      </c>
      <c r="DL496" s="29">
        <f t="shared" si="283"/>
        <v>-2.8660717165973822E-9</v>
      </c>
      <c r="DN496" s="35">
        <v>5.9000000000000003E-10</v>
      </c>
      <c r="DO496" s="35">
        <v>2.9375514436999999</v>
      </c>
      <c r="DP496" s="35">
        <v>9886.7722000640006</v>
      </c>
      <c r="DQ496" s="29">
        <f t="shared" si="284"/>
        <v>5.8295835923231834E-10</v>
      </c>
      <c r="DR496" s="29">
        <f t="shared" si="285"/>
        <v>5.8296983705946651E-10</v>
      </c>
      <c r="DS496" s="29">
        <f t="shared" si="286"/>
        <v>5.82969836655365E-10</v>
      </c>
      <c r="DT496" s="29">
        <f t="shared" si="287"/>
        <v>5.8296983665537793E-10</v>
      </c>
      <c r="DV496" s="35"/>
      <c r="DW496" s="35"/>
      <c r="DX496" s="35"/>
      <c r="ED496" s="35"/>
      <c r="EE496" s="35"/>
      <c r="EF496" s="35"/>
      <c r="EL496" s="35"/>
      <c r="EM496" s="35"/>
      <c r="EN496" s="35"/>
      <c r="ET496" s="35"/>
      <c r="EU496" s="35"/>
      <c r="EV496" s="35"/>
    </row>
    <row r="497" spans="14:152" s="29" customFormat="1" ht="13.5" x14ac:dyDescent="0.3">
      <c r="N497" s="35">
        <v>6.4499999999999999E-9</v>
      </c>
      <c r="O497" s="35">
        <v>7.6610674419999997E-2</v>
      </c>
      <c r="P497" s="35">
        <v>52.260314912799998</v>
      </c>
      <c r="Q497" s="29">
        <f t="shared" si="272"/>
        <v>3.8796835276553204E-9</v>
      </c>
      <c r="R497" s="29">
        <f t="shared" si="273"/>
        <v>3.8796869688691794E-9</v>
      </c>
      <c r="S497" s="29">
        <f t="shared" si="274"/>
        <v>3.8796869687479751E-9</v>
      </c>
      <c r="T497" s="29">
        <f t="shared" si="275"/>
        <v>3.8796869687479784E-9</v>
      </c>
      <c r="V497" s="35">
        <v>8.9999999999999999E-10</v>
      </c>
      <c r="W497" s="35">
        <v>0.85462370851000002</v>
      </c>
      <c r="X497" s="35">
        <v>17232.753098593599</v>
      </c>
      <c r="Y497" s="29">
        <f t="shared" si="276"/>
        <v>-3.713722718173411E-10</v>
      </c>
      <c r="Z497" s="29">
        <f t="shared" si="277"/>
        <v>-3.7155280094304141E-10</v>
      </c>
      <c r="AA497" s="29">
        <f t="shared" si="278"/>
        <v>-3.7155279458483734E-10</v>
      </c>
      <c r="AB497" s="29">
        <f t="shared" si="279"/>
        <v>-3.715527945850703E-10</v>
      </c>
      <c r="AD497" s="35"/>
      <c r="AE497" s="35"/>
      <c r="AF497" s="35"/>
      <c r="AL497" s="35"/>
      <c r="AM497" s="35"/>
      <c r="AN497" s="35"/>
      <c r="AT497" s="35"/>
      <c r="AU497" s="35"/>
      <c r="AV497" s="35"/>
      <c r="BB497" s="35"/>
      <c r="BC497" s="35"/>
      <c r="BD497" s="35"/>
      <c r="BJ497" s="35"/>
      <c r="BK497" s="35"/>
      <c r="BL497" s="35"/>
      <c r="BR497" s="35"/>
      <c r="BS497" s="35"/>
      <c r="BT497" s="35"/>
      <c r="BZ497" s="35"/>
      <c r="CA497" s="35"/>
      <c r="CB497" s="35"/>
      <c r="CH497" s="35"/>
      <c r="CI497" s="35"/>
      <c r="CJ497" s="35"/>
      <c r="CP497" s="35"/>
      <c r="CQ497" s="35"/>
      <c r="CR497" s="35"/>
      <c r="CX497" s="35"/>
      <c r="CY497" s="35"/>
      <c r="CZ497" s="35"/>
      <c r="DF497" s="35">
        <v>3.6800000000000001E-9</v>
      </c>
      <c r="DG497" s="35">
        <v>3.4440507382400001</v>
      </c>
      <c r="DH497" s="35">
        <v>15.252471184999999</v>
      </c>
      <c r="DI497" s="29">
        <f t="shared" si="280"/>
        <v>-3.1369302516288157E-9</v>
      </c>
      <c r="DJ497" s="29">
        <f t="shared" si="281"/>
        <v>-3.136930626658218E-9</v>
      </c>
      <c r="DK497" s="29">
        <f t="shared" si="282"/>
        <v>-3.1369306266450087E-9</v>
      </c>
      <c r="DL497" s="29">
        <f t="shared" si="283"/>
        <v>-3.1369306266450087E-9</v>
      </c>
      <c r="DN497" s="35">
        <v>6.9E-10</v>
      </c>
      <c r="DO497" s="35">
        <v>1.0237108324199999</v>
      </c>
      <c r="DP497" s="35">
        <v>6621.8509914859997</v>
      </c>
      <c r="DQ497" s="29">
        <f t="shared" si="284"/>
        <v>-1.3043141727499329E-10</v>
      </c>
      <c r="DR497" s="29">
        <f t="shared" si="285"/>
        <v>-1.3037408044402576E-10</v>
      </c>
      <c r="DS497" s="29">
        <f t="shared" si="286"/>
        <v>-1.3037408246353565E-10</v>
      </c>
      <c r="DT497" s="29">
        <f t="shared" si="287"/>
        <v>-1.3037408246346827E-10</v>
      </c>
      <c r="DV497" s="35"/>
      <c r="DW497" s="35"/>
      <c r="DX497" s="35"/>
      <c r="ED497" s="35"/>
      <c r="EE497" s="35"/>
      <c r="EF497" s="35"/>
      <c r="EL497" s="35"/>
      <c r="EM497" s="35"/>
      <c r="EN497" s="35"/>
      <c r="ET497" s="35"/>
      <c r="EU497" s="35"/>
      <c r="EV497" s="35"/>
    </row>
    <row r="498" spans="14:152" s="29" customFormat="1" ht="13.5" x14ac:dyDescent="0.3">
      <c r="N498" s="35">
        <v>6.8500000000000001E-9</v>
      </c>
      <c r="O498" s="35">
        <v>2.7211814026400001</v>
      </c>
      <c r="P498" s="35">
        <v>6643.0918177617996</v>
      </c>
      <c r="Q498" s="29">
        <f t="shared" si="272"/>
        <v>-5.4037064371631138E-9</v>
      </c>
      <c r="R498" s="29">
        <f t="shared" si="273"/>
        <v>-5.4040638017356735E-9</v>
      </c>
      <c r="S498" s="29">
        <f t="shared" si="274"/>
        <v>-5.4040637891494621E-9</v>
      </c>
      <c r="T498" s="29">
        <f t="shared" si="275"/>
        <v>-5.4040637891498814E-9</v>
      </c>
      <c r="V498" s="35">
        <v>1.25E-9</v>
      </c>
      <c r="W498" s="35">
        <v>1.5486697946800001</v>
      </c>
      <c r="X498" s="35">
        <v>1435.1476617594001</v>
      </c>
      <c r="Y498" s="29">
        <f t="shared" si="276"/>
        <v>1.2031830161134077E-9</v>
      </c>
      <c r="Z498" s="29">
        <f t="shared" si="277"/>
        <v>1.2031768005520314E-9</v>
      </c>
      <c r="AA498" s="29">
        <f t="shared" si="278"/>
        <v>1.2031768007709609E-9</v>
      </c>
      <c r="AB498" s="29">
        <f t="shared" si="279"/>
        <v>1.2031768007709536E-9</v>
      </c>
      <c r="AD498" s="35"/>
      <c r="AE498" s="35"/>
      <c r="AF498" s="35"/>
      <c r="AL498" s="35"/>
      <c r="AM498" s="35"/>
      <c r="AN498" s="35"/>
      <c r="AT498" s="35"/>
      <c r="AU498" s="35"/>
      <c r="AV498" s="35"/>
      <c r="BB498" s="35"/>
      <c r="BC498" s="35"/>
      <c r="BD498" s="35"/>
      <c r="BJ498" s="35"/>
      <c r="BK498" s="35"/>
      <c r="BL498" s="35"/>
      <c r="BR498" s="35"/>
      <c r="BS498" s="35"/>
      <c r="BT498" s="35"/>
      <c r="BZ498" s="35"/>
      <c r="CA498" s="35"/>
      <c r="CB498" s="35"/>
      <c r="CH498" s="35"/>
      <c r="CI498" s="35"/>
      <c r="CJ498" s="35"/>
      <c r="CP498" s="35"/>
      <c r="CQ498" s="35"/>
      <c r="CR498" s="35"/>
      <c r="CX498" s="35"/>
      <c r="CY498" s="35"/>
      <c r="CZ498" s="35"/>
      <c r="DF498" s="35">
        <v>4.1000000000000003E-9</v>
      </c>
      <c r="DG498" s="35">
        <v>1.76294940448</v>
      </c>
      <c r="DH498" s="35">
        <v>6709.6740408674004</v>
      </c>
      <c r="DI498" s="29">
        <f t="shared" si="280"/>
        <v>-2.9002040141634894E-9</v>
      </c>
      <c r="DJ498" s="29">
        <f t="shared" si="281"/>
        <v>-2.90045249607652E-9</v>
      </c>
      <c r="DK498" s="29">
        <f t="shared" si="282"/>
        <v>-2.900452487324998E-9</v>
      </c>
      <c r="DL498" s="29">
        <f t="shared" si="283"/>
        <v>-2.9004524873252449E-9</v>
      </c>
      <c r="DN498" s="35">
        <v>6.0999999999999996E-10</v>
      </c>
      <c r="DO498" s="35">
        <v>4.5744627356800001</v>
      </c>
      <c r="DP498" s="35">
        <v>2277.7073781616</v>
      </c>
      <c r="DQ498" s="29">
        <f t="shared" si="284"/>
        <v>-4.553515308176691E-10</v>
      </c>
      <c r="DR498" s="29">
        <f t="shared" si="285"/>
        <v>-4.5536334525546489E-10</v>
      </c>
      <c r="DS498" s="29">
        <f t="shared" si="286"/>
        <v>-4.5536334483934982E-10</v>
      </c>
      <c r="DT498" s="29">
        <f t="shared" si="287"/>
        <v>-4.553633448393613E-10</v>
      </c>
      <c r="DV498" s="35"/>
      <c r="DW498" s="35"/>
      <c r="DX498" s="35"/>
      <c r="ED498" s="35"/>
      <c r="EE498" s="35"/>
      <c r="EF498" s="35"/>
      <c r="EL498" s="35"/>
      <c r="EM498" s="35"/>
      <c r="EN498" s="35"/>
      <c r="ET498" s="35"/>
      <c r="EU498" s="35"/>
      <c r="EV498" s="35"/>
    </row>
    <row r="499" spans="14:152" s="29" customFormat="1" ht="13.5" x14ac:dyDescent="0.3">
      <c r="N499" s="35">
        <v>6.8400000000000004E-9</v>
      </c>
      <c r="O499" s="35">
        <v>1.2615775111500001</v>
      </c>
      <c r="P499" s="35">
        <v>142.1786270362</v>
      </c>
      <c r="Q499" s="29">
        <f t="shared" si="272"/>
        <v>-6.2195045347176956E-9</v>
      </c>
      <c r="R499" s="29">
        <f t="shared" si="273"/>
        <v>-6.2195097068431755E-9</v>
      </c>
      <c r="S499" s="29">
        <f t="shared" si="274"/>
        <v>-6.2195097066610055E-9</v>
      </c>
      <c r="T499" s="29">
        <f t="shared" si="275"/>
        <v>-6.2195097066610113E-9</v>
      </c>
      <c r="V499" s="35">
        <v>1.13E-9</v>
      </c>
      <c r="W499" s="35">
        <v>4.5722038710500001</v>
      </c>
      <c r="X499" s="35">
        <v>14712.317116458</v>
      </c>
      <c r="Y499" s="29">
        <f t="shared" si="276"/>
        <v>6.176732349527073E-11</v>
      </c>
      <c r="Z499" s="29">
        <f t="shared" si="277"/>
        <v>6.1555187230286939E-11</v>
      </c>
      <c r="AA499" s="29">
        <f t="shared" si="278"/>
        <v>6.1555194702071364E-11</v>
      </c>
      <c r="AB499" s="29">
        <f t="shared" si="279"/>
        <v>6.1555194701846875E-11</v>
      </c>
      <c r="AD499" s="35"/>
      <c r="AE499" s="35"/>
      <c r="AF499" s="35"/>
      <c r="AL499" s="35"/>
      <c r="AM499" s="35"/>
      <c r="AN499" s="35"/>
      <c r="AT499" s="35"/>
      <c r="AU499" s="35"/>
      <c r="AV499" s="35"/>
      <c r="BB499" s="35"/>
      <c r="BC499" s="35"/>
      <c r="BD499" s="35"/>
      <c r="BJ499" s="35"/>
      <c r="BK499" s="35"/>
      <c r="BL499" s="35"/>
      <c r="BR499" s="35"/>
      <c r="BS499" s="35"/>
      <c r="BT499" s="35"/>
      <c r="BZ499" s="35"/>
      <c r="CA499" s="35"/>
      <c r="CB499" s="35"/>
      <c r="CH499" s="35"/>
      <c r="CI499" s="35"/>
      <c r="CJ499" s="35"/>
      <c r="CP499" s="35"/>
      <c r="CQ499" s="35"/>
      <c r="CR499" s="35"/>
      <c r="CX499" s="35"/>
      <c r="CY499" s="35"/>
      <c r="CZ499" s="35"/>
      <c r="DF499" s="35">
        <v>3.3900000000000001E-9</v>
      </c>
      <c r="DG499" s="35">
        <v>1.71242500987</v>
      </c>
      <c r="DH499" s="35">
        <v>224.34479570190001</v>
      </c>
      <c r="DI499" s="29">
        <f t="shared" si="280"/>
        <v>2.0348667090284806E-9</v>
      </c>
      <c r="DJ499" s="29">
        <f t="shared" si="281"/>
        <v>2.0348589357370184E-9</v>
      </c>
      <c r="DK499" s="29">
        <f t="shared" si="282"/>
        <v>2.0348589360108057E-9</v>
      </c>
      <c r="DL499" s="29">
        <f t="shared" si="283"/>
        <v>2.0348589360107982E-9</v>
      </c>
      <c r="DN499" s="35">
        <v>5.9000000000000003E-10</v>
      </c>
      <c r="DO499" s="35">
        <v>4.7474548172000004</v>
      </c>
      <c r="DP499" s="35">
        <v>16865.528769631201</v>
      </c>
      <c r="DQ499" s="29">
        <f t="shared" si="284"/>
        <v>-3.5454617459970673E-10</v>
      </c>
      <c r="DR499" s="29">
        <f t="shared" si="285"/>
        <v>-3.5444452572923396E-10</v>
      </c>
      <c r="DS499" s="29">
        <f t="shared" si="286"/>
        <v>-3.544445293097523E-10</v>
      </c>
      <c r="DT499" s="29">
        <f t="shared" si="287"/>
        <v>-3.5444452930964507E-10</v>
      </c>
      <c r="DV499" s="35"/>
      <c r="DW499" s="35"/>
      <c r="DX499" s="35"/>
      <c r="ED499" s="35"/>
      <c r="EE499" s="35"/>
      <c r="EF499" s="35"/>
      <c r="EL499" s="35"/>
      <c r="EM499" s="35"/>
      <c r="EN499" s="35"/>
      <c r="ET499" s="35"/>
      <c r="EU499" s="35"/>
      <c r="EV499" s="35"/>
    </row>
    <row r="500" spans="14:152" s="29" customFormat="1" ht="13.5" x14ac:dyDescent="0.3">
      <c r="N500" s="35">
        <v>6.3499999999999998E-9</v>
      </c>
      <c r="O500" s="35">
        <v>3.8523184711599998</v>
      </c>
      <c r="P500" s="35">
        <v>6.0659156298000001</v>
      </c>
      <c r="Q500" s="29">
        <f t="shared" si="272"/>
        <v>-4.3817734169871487E-9</v>
      </c>
      <c r="R500" s="29">
        <f t="shared" si="273"/>
        <v>-4.3817737732516787E-9</v>
      </c>
      <c r="S500" s="29">
        <f t="shared" si="274"/>
        <v>-4.3817737732391304E-9</v>
      </c>
      <c r="T500" s="29">
        <f t="shared" si="275"/>
        <v>-4.3817737732391329E-9</v>
      </c>
      <c r="V500" s="35">
        <v>1.03E-9</v>
      </c>
      <c r="W500" s="35">
        <v>0.11158194413</v>
      </c>
      <c r="X500" s="35">
        <v>11.045700263900001</v>
      </c>
      <c r="Y500" s="29">
        <f t="shared" si="276"/>
        <v>9.8670058476706505E-10</v>
      </c>
      <c r="Z500" s="29">
        <f t="shared" si="277"/>
        <v>9.8670062647875854E-10</v>
      </c>
      <c r="AA500" s="29">
        <f t="shared" si="278"/>
        <v>9.8670062647728926E-10</v>
      </c>
      <c r="AB500" s="29">
        <f t="shared" si="279"/>
        <v>9.8670062647728926E-10</v>
      </c>
      <c r="AD500" s="35"/>
      <c r="AE500" s="35"/>
      <c r="AF500" s="35"/>
      <c r="AL500" s="35"/>
      <c r="AM500" s="35"/>
      <c r="AN500" s="35"/>
      <c r="AT500" s="35"/>
      <c r="AU500" s="35"/>
      <c r="AV500" s="35"/>
      <c r="BB500" s="35"/>
      <c r="BC500" s="35"/>
      <c r="BD500" s="35"/>
      <c r="BJ500" s="35"/>
      <c r="BK500" s="35"/>
      <c r="BL500" s="35"/>
      <c r="BR500" s="35"/>
      <c r="BS500" s="35"/>
      <c r="BT500" s="35"/>
      <c r="BZ500" s="35"/>
      <c r="CA500" s="35"/>
      <c r="CB500" s="35"/>
      <c r="CH500" s="35"/>
      <c r="CI500" s="35"/>
      <c r="CJ500" s="35"/>
      <c r="CP500" s="35"/>
      <c r="CQ500" s="35"/>
      <c r="CR500" s="35"/>
      <c r="CX500" s="35"/>
      <c r="CY500" s="35"/>
      <c r="CZ500" s="35"/>
      <c r="DF500" s="35">
        <v>3.7300000000000001E-9</v>
      </c>
      <c r="DG500" s="35">
        <v>2.71286157688</v>
      </c>
      <c r="DH500" s="35">
        <v>3472.1543883862</v>
      </c>
      <c r="DI500" s="29">
        <f t="shared" si="280"/>
        <v>-3.1137965802189359E-9</v>
      </c>
      <c r="DJ500" s="29">
        <f t="shared" si="281"/>
        <v>-3.1137054573934799E-9</v>
      </c>
      <c r="DK500" s="29">
        <f t="shared" si="282"/>
        <v>-3.1137054606030734E-9</v>
      </c>
      <c r="DL500" s="29">
        <f t="shared" si="283"/>
        <v>-3.1137054606029717E-9</v>
      </c>
      <c r="DN500" s="35">
        <v>6.9E-10</v>
      </c>
      <c r="DO500" s="35">
        <v>3.6257698172000001</v>
      </c>
      <c r="DP500" s="35">
        <v>15906.764126682599</v>
      </c>
      <c r="DQ500" s="29">
        <f t="shared" si="284"/>
        <v>-2.3089822909611126E-10</v>
      </c>
      <c r="DR500" s="29">
        <f t="shared" si="285"/>
        <v>-2.3103039803656295E-10</v>
      </c>
      <c r="DS500" s="29">
        <f t="shared" si="286"/>
        <v>-2.3103039338154778E-10</v>
      </c>
      <c r="DT500" s="29">
        <f t="shared" si="287"/>
        <v>-2.3103039338169563E-10</v>
      </c>
      <c r="DV500" s="35"/>
      <c r="DW500" s="35"/>
      <c r="DX500" s="35"/>
      <c r="ED500" s="35"/>
      <c r="EE500" s="35"/>
      <c r="EF500" s="35"/>
      <c r="EL500" s="35"/>
      <c r="EM500" s="35"/>
      <c r="EN500" s="35"/>
      <c r="ET500" s="35"/>
      <c r="EU500" s="35"/>
      <c r="EV500" s="35"/>
    </row>
    <row r="501" spans="14:152" s="29" customFormat="1" ht="13.5" x14ac:dyDescent="0.3">
      <c r="N501" s="35">
        <v>8.1899999999999992E-9</v>
      </c>
      <c r="O501" s="35">
        <v>6.0496723080599999</v>
      </c>
      <c r="P501" s="35">
        <v>19402.7969528166</v>
      </c>
      <c r="Q501" s="29">
        <f t="shared" si="272"/>
        <v>6.0180383677801343E-9</v>
      </c>
      <c r="R501" s="29">
        <f t="shared" si="273"/>
        <v>6.0194155838422412E-9</v>
      </c>
      <c r="S501" s="29">
        <f t="shared" si="274"/>
        <v>6.0194155353410444E-9</v>
      </c>
      <c r="T501" s="29">
        <f t="shared" si="275"/>
        <v>6.0194155353426227E-9</v>
      </c>
      <c r="V501" s="35">
        <v>1.13E-9</v>
      </c>
      <c r="W501" s="35">
        <v>2.4111015153199999</v>
      </c>
      <c r="X501" s="35">
        <v>5244.0492392010001</v>
      </c>
      <c r="Y501" s="29">
        <f t="shared" si="276"/>
        <v>1.0493098394028944E-9</v>
      </c>
      <c r="Z501" s="29">
        <f t="shared" si="277"/>
        <v>1.0492817349008937E-9</v>
      </c>
      <c r="AA501" s="29">
        <f t="shared" si="278"/>
        <v>1.0492817358908577E-9</v>
      </c>
      <c r="AB501" s="29">
        <f t="shared" si="279"/>
        <v>1.0492817358908277E-9</v>
      </c>
      <c r="AD501" s="35"/>
      <c r="AE501" s="35"/>
      <c r="AF501" s="35"/>
      <c r="AL501" s="35"/>
      <c r="AM501" s="35"/>
      <c r="AN501" s="35"/>
      <c r="AT501" s="35"/>
      <c r="AU501" s="35"/>
      <c r="AV501" s="35"/>
      <c r="BB501" s="35"/>
      <c r="BC501" s="35"/>
      <c r="BD501" s="35"/>
      <c r="BJ501" s="35"/>
      <c r="BK501" s="35"/>
      <c r="BL501" s="35"/>
      <c r="BR501" s="35"/>
      <c r="BS501" s="35"/>
      <c r="BT501" s="35"/>
      <c r="BZ501" s="35"/>
      <c r="CA501" s="35"/>
      <c r="CB501" s="35"/>
      <c r="CH501" s="35"/>
      <c r="CI501" s="35"/>
      <c r="CJ501" s="35"/>
      <c r="CP501" s="35"/>
      <c r="CQ501" s="35"/>
      <c r="CR501" s="35"/>
      <c r="CX501" s="35"/>
      <c r="CY501" s="35"/>
      <c r="CZ501" s="35"/>
      <c r="DF501" s="35">
        <v>3.34E-9</v>
      </c>
      <c r="DG501" s="35">
        <v>1.1056946010599999</v>
      </c>
      <c r="DH501" s="35">
        <v>59.373861913600003</v>
      </c>
      <c r="DI501" s="29">
        <f t="shared" si="280"/>
        <v>-1.5990600067611324E-9</v>
      </c>
      <c r="DJ501" s="29">
        <f t="shared" si="281"/>
        <v>-1.5990577818514681E-9</v>
      </c>
      <c r="DK501" s="29">
        <f t="shared" si="282"/>
        <v>-1.5990577819298329E-9</v>
      </c>
      <c r="DL501" s="29">
        <f t="shared" si="283"/>
        <v>-1.5990577819298305E-9</v>
      </c>
      <c r="DN501" s="35">
        <v>5.7999999999999996E-10</v>
      </c>
      <c r="DO501" s="35">
        <v>4.1599337933599996</v>
      </c>
      <c r="DP501" s="35">
        <v>1854.6323056346</v>
      </c>
      <c r="DQ501" s="29">
        <f t="shared" si="284"/>
        <v>-5.5823156751823018E-10</v>
      </c>
      <c r="DR501" s="29">
        <f t="shared" si="285"/>
        <v>-5.58227836667224E-10</v>
      </c>
      <c r="DS501" s="29">
        <f t="shared" si="286"/>
        <v>-5.5822783679863571E-10</v>
      </c>
      <c r="DT501" s="29">
        <f t="shared" si="287"/>
        <v>-5.582278367986324E-10</v>
      </c>
      <c r="DV501" s="35"/>
      <c r="DW501" s="35"/>
      <c r="DX501" s="35"/>
      <c r="ED501" s="35"/>
      <c r="EE501" s="35"/>
      <c r="EF501" s="35"/>
      <c r="EL501" s="35"/>
      <c r="EM501" s="35"/>
      <c r="EN501" s="35"/>
      <c r="ET501" s="35"/>
      <c r="EU501" s="35"/>
      <c r="EV501" s="35"/>
    </row>
    <row r="502" spans="14:152" s="29" customFormat="1" ht="13.5" x14ac:dyDescent="0.3">
      <c r="N502" s="35">
        <v>6.6400000000000002E-9</v>
      </c>
      <c r="O502" s="35">
        <v>3.6022393000999999</v>
      </c>
      <c r="P502" s="35">
        <v>1903.4368125011999</v>
      </c>
      <c r="Q502" s="29">
        <f t="shared" si="272"/>
        <v>-6.6347262617232949E-9</v>
      </c>
      <c r="R502" s="29">
        <f t="shared" si="273"/>
        <v>-6.6347198237983613E-9</v>
      </c>
      <c r="S502" s="29">
        <f t="shared" si="274"/>
        <v>-6.634719824025185E-9</v>
      </c>
      <c r="T502" s="29">
        <f t="shared" si="275"/>
        <v>-6.6347198240251775E-9</v>
      </c>
      <c r="V502" s="35">
        <v>9.0999999999999996E-10</v>
      </c>
      <c r="W502" s="35">
        <v>1.7718473027999999</v>
      </c>
      <c r="X502" s="35">
        <v>2221.8566345969998</v>
      </c>
      <c r="Y502" s="29">
        <f t="shared" si="276"/>
        <v>8.983915436213604E-10</v>
      </c>
      <c r="Z502" s="29">
        <f t="shared" si="277"/>
        <v>8.9839565714704913E-10</v>
      </c>
      <c r="AA502" s="29">
        <f t="shared" si="278"/>
        <v>8.9839565700217754E-10</v>
      </c>
      <c r="AB502" s="29">
        <f t="shared" si="279"/>
        <v>8.9839565700218168E-10</v>
      </c>
      <c r="AD502" s="35"/>
      <c r="AE502" s="35"/>
      <c r="AF502" s="35"/>
      <c r="AL502" s="35"/>
      <c r="AM502" s="35"/>
      <c r="AN502" s="35"/>
      <c r="AT502" s="35"/>
      <c r="AU502" s="35"/>
      <c r="AV502" s="35"/>
      <c r="BB502" s="35"/>
      <c r="BC502" s="35"/>
      <c r="BD502" s="35"/>
      <c r="BJ502" s="35"/>
      <c r="BK502" s="35"/>
      <c r="BL502" s="35"/>
      <c r="BR502" s="35"/>
      <c r="BS502" s="35"/>
      <c r="BT502" s="35"/>
      <c r="BZ502" s="35"/>
      <c r="CA502" s="35"/>
      <c r="CB502" s="35"/>
      <c r="CH502" s="35"/>
      <c r="CI502" s="35"/>
      <c r="CJ502" s="35"/>
      <c r="CP502" s="35"/>
      <c r="CQ502" s="35"/>
      <c r="CR502" s="35"/>
      <c r="CX502" s="35"/>
      <c r="CY502" s="35"/>
      <c r="CZ502" s="35"/>
      <c r="DF502" s="35">
        <v>3.94E-9</v>
      </c>
      <c r="DG502" s="35">
        <v>4.0204677411600001</v>
      </c>
      <c r="DH502" s="35">
        <v>2075.0449480734001</v>
      </c>
      <c r="DI502" s="29">
        <f t="shared" si="280"/>
        <v>3.9388635513608702E-9</v>
      </c>
      <c r="DJ502" s="29">
        <f t="shared" si="281"/>
        <v>3.938866059186816E-9</v>
      </c>
      <c r="DK502" s="29">
        <f t="shared" si="282"/>
        <v>3.9388660590985351E-9</v>
      </c>
      <c r="DL502" s="29">
        <f t="shared" si="283"/>
        <v>3.9388660590985376E-9</v>
      </c>
      <c r="DN502" s="35">
        <v>6E-10</v>
      </c>
      <c r="DO502" s="35">
        <v>4.92798256747</v>
      </c>
      <c r="DP502" s="35">
        <v>3391.8927645622098</v>
      </c>
      <c r="DQ502" s="29">
        <f t="shared" si="284"/>
        <v>-5.6791842552183584E-10</v>
      </c>
      <c r="DR502" s="29">
        <f t="shared" si="285"/>
        <v>-5.6792681532035878E-10</v>
      </c>
      <c r="DS502" s="29">
        <f t="shared" si="286"/>
        <v>-5.679268150248756E-10</v>
      </c>
      <c r="DT502" s="29">
        <f t="shared" si="287"/>
        <v>-5.6792681502488387E-10</v>
      </c>
      <c r="DV502" s="35"/>
      <c r="DW502" s="35"/>
      <c r="DX502" s="35"/>
      <c r="ED502" s="35"/>
      <c r="EE502" s="35"/>
      <c r="EF502" s="35"/>
      <c r="EL502" s="35"/>
      <c r="EM502" s="35"/>
      <c r="EN502" s="35"/>
      <c r="ET502" s="35"/>
      <c r="EU502" s="35"/>
      <c r="EV502" s="35"/>
    </row>
    <row r="503" spans="14:152" s="29" customFormat="1" ht="13.5" x14ac:dyDescent="0.3">
      <c r="N503" s="35">
        <v>6.1300000000000001E-9</v>
      </c>
      <c r="O503" s="35">
        <v>4.9645011877399998</v>
      </c>
      <c r="P503" s="35">
        <v>8859.3625756916008</v>
      </c>
      <c r="Q503" s="29">
        <f t="shared" si="272"/>
        <v>-2.2070395436998456E-9</v>
      </c>
      <c r="R503" s="29">
        <f t="shared" si="273"/>
        <v>-2.2076869975614812E-9</v>
      </c>
      <c r="S503" s="29">
        <f t="shared" si="274"/>
        <v>-2.207686974757642E-9</v>
      </c>
      <c r="T503" s="29">
        <f t="shared" si="275"/>
        <v>-2.2076869747584543E-9</v>
      </c>
      <c r="V503" s="35">
        <v>1.14E-9</v>
      </c>
      <c r="W503" s="35">
        <v>1.92696878615</v>
      </c>
      <c r="X503" s="35">
        <v>8226.5788363783995</v>
      </c>
      <c r="Y503" s="29">
        <f t="shared" si="276"/>
        <v>-1.0246592612747321E-9</v>
      </c>
      <c r="Z503" s="29">
        <f t="shared" si="277"/>
        <v>-1.024711785726233E-9</v>
      </c>
      <c r="AA503" s="29">
        <f t="shared" si="278"/>
        <v>-1.0247117838764373E-9</v>
      </c>
      <c r="AB503" s="29">
        <f t="shared" si="279"/>
        <v>-1.024711783876494E-9</v>
      </c>
      <c r="AD503" s="35"/>
      <c r="AE503" s="35"/>
      <c r="AF503" s="35"/>
      <c r="AL503" s="35"/>
      <c r="AM503" s="35"/>
      <c r="AN503" s="35"/>
      <c r="AT503" s="35"/>
      <c r="AU503" s="35"/>
      <c r="AV503" s="35"/>
      <c r="BB503" s="35"/>
      <c r="BC503" s="35"/>
      <c r="BD503" s="35"/>
      <c r="BJ503" s="35"/>
      <c r="BK503" s="35"/>
      <c r="BL503" s="35"/>
      <c r="BR503" s="35"/>
      <c r="BS503" s="35"/>
      <c r="BT503" s="35"/>
      <c r="BZ503" s="35"/>
      <c r="CA503" s="35"/>
      <c r="CB503" s="35"/>
      <c r="CH503" s="35"/>
      <c r="CI503" s="35"/>
      <c r="CJ503" s="35"/>
      <c r="CP503" s="35"/>
      <c r="CQ503" s="35"/>
      <c r="CR503" s="35"/>
      <c r="CX503" s="35"/>
      <c r="CY503" s="35"/>
      <c r="CZ503" s="35"/>
      <c r="DF503" s="35">
        <v>4.0199999999999998E-9</v>
      </c>
      <c r="DG503" s="35">
        <v>3.2752069585300001</v>
      </c>
      <c r="DH503" s="35">
        <v>931.36308685179995</v>
      </c>
      <c r="DI503" s="29">
        <f t="shared" si="280"/>
        <v>3.6245971629957821E-9</v>
      </c>
      <c r="DJ503" s="29">
        <f t="shared" si="281"/>
        <v>3.6245764699439867E-9</v>
      </c>
      <c r="DK503" s="29">
        <f t="shared" si="282"/>
        <v>3.6245764706728383E-9</v>
      </c>
      <c r="DL503" s="29">
        <f t="shared" si="283"/>
        <v>3.6245764706728139E-9</v>
      </c>
      <c r="DN503" s="35">
        <v>6.9999999999999996E-10</v>
      </c>
      <c r="DO503" s="35">
        <v>4.5169934021899998</v>
      </c>
      <c r="DP503" s="35">
        <v>16304.913130090799</v>
      </c>
      <c r="DQ503" s="29">
        <f t="shared" si="284"/>
        <v>4.6863922429357195E-10</v>
      </c>
      <c r="DR503" s="29">
        <f t="shared" si="285"/>
        <v>4.6853086970680799E-10</v>
      </c>
      <c r="DS503" s="29">
        <f t="shared" si="286"/>
        <v>4.6853087352358353E-10</v>
      </c>
      <c r="DT503" s="29">
        <f t="shared" si="287"/>
        <v>4.6853087352346534E-10</v>
      </c>
      <c r="DV503" s="35"/>
      <c r="DW503" s="35"/>
      <c r="DX503" s="35"/>
      <c r="ED503" s="35"/>
      <c r="EE503" s="35"/>
      <c r="EF503" s="35"/>
      <c r="EL503" s="35"/>
      <c r="EM503" s="35"/>
      <c r="EN503" s="35"/>
      <c r="ET503" s="35"/>
      <c r="EU503" s="35"/>
      <c r="EV503" s="35"/>
    </row>
    <row r="504" spans="14:152" s="29" customFormat="1" ht="13.5" x14ac:dyDescent="0.3">
      <c r="N504" s="35">
        <v>6.1499999999999996E-9</v>
      </c>
      <c r="O504" s="35">
        <v>5.7446741784000004</v>
      </c>
      <c r="P504" s="35">
        <v>6696.4773245846</v>
      </c>
      <c r="Q504" s="29">
        <f t="shared" si="272"/>
        <v>9.796464676504152E-10</v>
      </c>
      <c r="R504" s="29">
        <f t="shared" si="273"/>
        <v>9.8016603333956081E-10</v>
      </c>
      <c r="S504" s="29">
        <f t="shared" si="274"/>
        <v>9.8016601503982199E-10</v>
      </c>
      <c r="T504" s="29">
        <f t="shared" si="275"/>
        <v>9.8016601504042584E-10</v>
      </c>
      <c r="V504" s="35">
        <v>1.1800000000000001E-9</v>
      </c>
      <c r="W504" s="35">
        <v>0.29322259611000001</v>
      </c>
      <c r="X504" s="35">
        <v>2945.9865416406001</v>
      </c>
      <c r="Y504" s="29">
        <f t="shared" si="276"/>
        <v>-6.1984466395647847E-10</v>
      </c>
      <c r="Z504" s="29">
        <f t="shared" si="277"/>
        <v>-6.1988246470547154E-10</v>
      </c>
      <c r="AA504" s="29">
        <f t="shared" si="278"/>
        <v>-6.1988246337408847E-10</v>
      </c>
      <c r="AB504" s="29">
        <f t="shared" si="279"/>
        <v>-6.1988246337413127E-10</v>
      </c>
      <c r="AD504" s="35"/>
      <c r="AE504" s="35"/>
      <c r="AF504" s="35"/>
      <c r="AL504" s="35"/>
      <c r="AM504" s="35"/>
      <c r="AN504" s="35"/>
      <c r="AT504" s="35"/>
      <c r="AU504" s="35"/>
      <c r="AV504" s="35"/>
      <c r="BB504" s="35"/>
      <c r="BC504" s="35"/>
      <c r="BD504" s="35"/>
      <c r="BJ504" s="35"/>
      <c r="BK504" s="35"/>
      <c r="BL504" s="35"/>
      <c r="BR504" s="35"/>
      <c r="BS504" s="35"/>
      <c r="BT504" s="35"/>
      <c r="BZ504" s="35"/>
      <c r="CA504" s="35"/>
      <c r="CB504" s="35"/>
      <c r="CH504" s="35"/>
      <c r="CI504" s="35"/>
      <c r="CJ504" s="35"/>
      <c r="CP504" s="35"/>
      <c r="CQ504" s="35"/>
      <c r="CR504" s="35"/>
      <c r="CX504" s="35"/>
      <c r="CY504" s="35"/>
      <c r="CZ504" s="35"/>
      <c r="DF504" s="35">
        <v>3.1800000000000002E-9</v>
      </c>
      <c r="DG504" s="35">
        <v>3.2889252478</v>
      </c>
      <c r="DH504" s="35">
        <v>9485.0327680040009</v>
      </c>
      <c r="DI504" s="29">
        <f t="shared" si="280"/>
        <v>3.069657431680526E-9</v>
      </c>
      <c r="DJ504" s="29">
        <f t="shared" si="281"/>
        <v>3.0697580655384664E-9</v>
      </c>
      <c r="DK504" s="29">
        <f t="shared" si="282"/>
        <v>3.0697580619947903E-9</v>
      </c>
      <c r="DL504" s="29">
        <f t="shared" si="283"/>
        <v>3.0697580619949082E-9</v>
      </c>
      <c r="DN504" s="35">
        <v>5.6000000000000003E-10</v>
      </c>
      <c r="DO504" s="35">
        <v>3.5935463928</v>
      </c>
      <c r="DP504" s="35">
        <v>7322.1024607817999</v>
      </c>
      <c r="DQ504" s="29">
        <f t="shared" si="284"/>
        <v>-5.5999607304922648E-10</v>
      </c>
      <c r="DR504" s="29">
        <f t="shared" si="285"/>
        <v>-5.5999587436351281E-10</v>
      </c>
      <c r="DS504" s="29">
        <f t="shared" si="286"/>
        <v>-5.5999587437059719E-10</v>
      </c>
      <c r="DT504" s="29">
        <f t="shared" si="287"/>
        <v>-5.5999587437059699E-10</v>
      </c>
      <c r="DV504" s="35"/>
      <c r="DW504" s="35"/>
      <c r="DX504" s="35"/>
      <c r="ED504" s="35"/>
      <c r="EE504" s="35"/>
      <c r="EF504" s="35"/>
      <c r="EL504" s="35"/>
      <c r="EM504" s="35"/>
      <c r="EN504" s="35"/>
      <c r="ET504" s="35"/>
      <c r="EU504" s="35"/>
      <c r="EV504" s="35"/>
    </row>
    <row r="505" spans="14:152" s="29" customFormat="1" ht="13.5" x14ac:dyDescent="0.3">
      <c r="N505" s="35">
        <v>6.2199999999999996E-9</v>
      </c>
      <c r="O505" s="35">
        <v>1.64154132852</v>
      </c>
      <c r="P505" s="35">
        <v>24150.080051345001</v>
      </c>
      <c r="Q505" s="29">
        <f t="shared" si="272"/>
        <v>-2.3374944978475372E-9</v>
      </c>
      <c r="R505" s="29">
        <f t="shared" si="273"/>
        <v>-2.3392732837822557E-9</v>
      </c>
      <c r="S505" s="29">
        <f t="shared" si="274"/>
        <v>-2.3392732211346641E-9</v>
      </c>
      <c r="T505" s="29">
        <f t="shared" si="275"/>
        <v>-2.3392732211366299E-9</v>
      </c>
      <c r="V505" s="35">
        <v>8.9000000000000003E-10</v>
      </c>
      <c r="W505" s="35">
        <v>4.4987586567099997</v>
      </c>
      <c r="X505" s="35">
        <v>21947.111372700001</v>
      </c>
      <c r="Y505" s="29">
        <f t="shared" si="276"/>
        <v>-8.4433962682341863E-10</v>
      </c>
      <c r="Z505" s="29">
        <f t="shared" si="277"/>
        <v>-8.4426066815790075E-10</v>
      </c>
      <c r="AA505" s="29">
        <f t="shared" si="278"/>
        <v>-8.4426067094010858E-10</v>
      </c>
      <c r="AB505" s="29">
        <f t="shared" si="279"/>
        <v>-8.4426067094002855E-10</v>
      </c>
      <c r="AD505" s="35"/>
      <c r="AE505" s="35"/>
      <c r="AF505" s="35"/>
      <c r="AL505" s="35"/>
      <c r="AM505" s="35"/>
      <c r="AN505" s="35"/>
      <c r="AT505" s="35"/>
      <c r="AU505" s="35"/>
      <c r="AV505" s="35"/>
      <c r="BB505" s="35"/>
      <c r="BC505" s="35"/>
      <c r="BD505" s="35"/>
      <c r="BJ505" s="35"/>
      <c r="BK505" s="35"/>
      <c r="BL505" s="35"/>
      <c r="BR505" s="35"/>
      <c r="BS505" s="35"/>
      <c r="BT505" s="35"/>
      <c r="BZ505" s="35"/>
      <c r="CA505" s="35"/>
      <c r="CB505" s="35"/>
      <c r="CH505" s="35"/>
      <c r="CI505" s="35"/>
      <c r="CJ505" s="35"/>
      <c r="CP505" s="35"/>
      <c r="CQ505" s="35"/>
      <c r="CR505" s="35"/>
      <c r="CX505" s="35"/>
      <c r="CY505" s="35"/>
      <c r="CZ505" s="35"/>
      <c r="DF505" s="35">
        <v>3.1899999999999999E-9</v>
      </c>
      <c r="DG505" s="35">
        <v>4.0534439133299998</v>
      </c>
      <c r="DH505" s="35">
        <v>3450.8187479192002</v>
      </c>
      <c r="DI505" s="29">
        <f t="shared" si="280"/>
        <v>-2.9243161809721399E-9</v>
      </c>
      <c r="DJ505" s="29">
        <f t="shared" si="281"/>
        <v>-2.9243723839877738E-9</v>
      </c>
      <c r="DK505" s="29">
        <f t="shared" si="282"/>
        <v>-2.9243723820083219E-9</v>
      </c>
      <c r="DL505" s="29">
        <f t="shared" si="283"/>
        <v>-2.9243723820083852E-9</v>
      </c>
      <c r="DN505" s="35">
        <v>6.8000000000000003E-10</v>
      </c>
      <c r="DO505" s="35">
        <v>0.81217091969999999</v>
      </c>
      <c r="DP505" s="35">
        <v>16703.044879846799</v>
      </c>
      <c r="DQ505" s="29">
        <f t="shared" si="284"/>
        <v>-2.3541360768796362E-10</v>
      </c>
      <c r="DR505" s="29">
        <f t="shared" si="285"/>
        <v>-2.3527743109767557E-10</v>
      </c>
      <c r="DS505" s="29">
        <f t="shared" si="286"/>
        <v>-2.3527743589423326E-10</v>
      </c>
      <c r="DT505" s="29">
        <f t="shared" si="287"/>
        <v>-2.3527743589408819E-10</v>
      </c>
      <c r="DV505" s="35"/>
      <c r="DW505" s="35"/>
      <c r="DX505" s="35"/>
      <c r="ED505" s="35"/>
      <c r="EE505" s="35"/>
      <c r="EF505" s="35"/>
      <c r="EL505" s="35"/>
      <c r="EM505" s="35"/>
      <c r="EN505" s="35"/>
      <c r="ET505" s="35"/>
      <c r="EU505" s="35"/>
      <c r="EV505" s="35"/>
    </row>
    <row r="506" spans="14:152" s="29" customFormat="1" ht="13.5" x14ac:dyDescent="0.3">
      <c r="N506" s="35">
        <v>6.5899999999999998E-9</v>
      </c>
      <c r="O506" s="35">
        <v>0.12506816965000001</v>
      </c>
      <c r="P506" s="35">
        <v>8116.3725151589997</v>
      </c>
      <c r="Q506" s="29">
        <f t="shared" si="272"/>
        <v>6.5899607820627147E-9</v>
      </c>
      <c r="R506" s="29">
        <f t="shared" si="273"/>
        <v>6.5899631047270084E-9</v>
      </c>
      <c r="S506" s="29">
        <f t="shared" si="274"/>
        <v>6.5899631046464485E-9</v>
      </c>
      <c r="T506" s="29">
        <f t="shared" si="275"/>
        <v>6.5899631046464509E-9</v>
      </c>
      <c r="V506" s="35">
        <v>1.0399999999999999E-9</v>
      </c>
      <c r="W506" s="35">
        <v>1.36766858693</v>
      </c>
      <c r="X506" s="35">
        <v>4032.7700279266001</v>
      </c>
      <c r="Y506" s="29">
        <f t="shared" si="276"/>
        <v>-6.5130870919940501E-10</v>
      </c>
      <c r="Z506" s="29">
        <f t="shared" si="277"/>
        <v>-6.5135049331908582E-10</v>
      </c>
      <c r="AA506" s="29">
        <f t="shared" si="278"/>
        <v>-6.5135049184742078E-10</v>
      </c>
      <c r="AB506" s="29">
        <f t="shared" si="279"/>
        <v>-6.5135049184746689E-10</v>
      </c>
      <c r="AD506" s="35"/>
      <c r="AE506" s="35"/>
      <c r="AF506" s="35"/>
      <c r="AL506" s="35"/>
      <c r="AM506" s="35"/>
      <c r="AN506" s="35"/>
      <c r="AT506" s="35"/>
      <c r="AU506" s="35"/>
      <c r="AV506" s="35"/>
      <c r="BB506" s="35"/>
      <c r="BC506" s="35"/>
      <c r="BD506" s="35"/>
      <c r="BJ506" s="35"/>
      <c r="BK506" s="35"/>
      <c r="BL506" s="35"/>
      <c r="BR506" s="35"/>
      <c r="BS506" s="35"/>
      <c r="BT506" s="35"/>
      <c r="BZ506" s="35"/>
      <c r="CA506" s="35"/>
      <c r="CB506" s="35"/>
      <c r="CH506" s="35"/>
      <c r="CI506" s="35"/>
      <c r="CJ506" s="35"/>
      <c r="CP506" s="35"/>
      <c r="CQ506" s="35"/>
      <c r="CR506" s="35"/>
      <c r="CX506" s="35"/>
      <c r="CY506" s="35"/>
      <c r="CZ506" s="35"/>
      <c r="DF506" s="35">
        <v>3.41E-9</v>
      </c>
      <c r="DG506" s="35">
        <v>6.0856797889200003</v>
      </c>
      <c r="DH506" s="35">
        <v>17085.958665722199</v>
      </c>
      <c r="DI506" s="29">
        <f t="shared" si="280"/>
        <v>2.2487638884473987E-9</v>
      </c>
      <c r="DJ506" s="29">
        <f t="shared" si="281"/>
        <v>2.2493235452004058E-9</v>
      </c>
      <c r="DK506" s="29">
        <f t="shared" si="282"/>
        <v>2.2493235254903909E-9</v>
      </c>
      <c r="DL506" s="29">
        <f t="shared" si="283"/>
        <v>2.2493235254909736E-9</v>
      </c>
      <c r="DN506" s="35">
        <v>5.6000000000000003E-10</v>
      </c>
      <c r="DO506" s="35">
        <v>3.1999756762199998</v>
      </c>
      <c r="DP506" s="35">
        <v>4140.4335518651997</v>
      </c>
      <c r="DQ506" s="29">
        <f t="shared" si="284"/>
        <v>1.3168267411775155E-10</v>
      </c>
      <c r="DR506" s="29">
        <f t="shared" si="285"/>
        <v>1.3171147343894677E-10</v>
      </c>
      <c r="DS506" s="29">
        <f t="shared" si="286"/>
        <v>1.3171147242460086E-10</v>
      </c>
      <c r="DT506" s="29">
        <f t="shared" si="287"/>
        <v>1.3171147242463177E-10</v>
      </c>
      <c r="DV506" s="35"/>
      <c r="DW506" s="35"/>
      <c r="DX506" s="35"/>
      <c r="ED506" s="35"/>
      <c r="EE506" s="35"/>
      <c r="EF506" s="35"/>
      <c r="EL506" s="35"/>
      <c r="EM506" s="35"/>
      <c r="EN506" s="35"/>
      <c r="ET506" s="35"/>
      <c r="EU506" s="35"/>
      <c r="EV506" s="35"/>
    </row>
    <row r="507" spans="14:152" s="29" customFormat="1" ht="13.5" x14ac:dyDescent="0.3">
      <c r="N507" s="35">
        <v>6.7899999999999999E-9</v>
      </c>
      <c r="O507" s="35">
        <v>1.94943016061</v>
      </c>
      <c r="P507" s="35">
        <v>12995.225377836799</v>
      </c>
      <c r="Q507" s="29">
        <f t="shared" si="272"/>
        <v>5.5584802800555051E-9</v>
      </c>
      <c r="R507" s="29">
        <f t="shared" si="273"/>
        <v>5.5578325924362138E-9</v>
      </c>
      <c r="S507" s="29">
        <f t="shared" si="274"/>
        <v>5.5578326152513829E-9</v>
      </c>
      <c r="T507" s="29">
        <f t="shared" si="275"/>
        <v>5.5578326152507178E-9</v>
      </c>
      <c r="V507" s="35">
        <v>1.1599999999999999E-9</v>
      </c>
      <c r="W507" s="35">
        <v>4.6747627727800003</v>
      </c>
      <c r="X507" s="35">
        <v>272.67295735160002</v>
      </c>
      <c r="Y507" s="29">
        <f t="shared" si="276"/>
        <v>-1.1006416192893061E-9</v>
      </c>
      <c r="Z507" s="29">
        <f t="shared" si="277"/>
        <v>-1.1006403428382522E-9</v>
      </c>
      <c r="AA507" s="29">
        <f t="shared" si="278"/>
        <v>-1.1006403428832107E-9</v>
      </c>
      <c r="AB507" s="29">
        <f t="shared" si="279"/>
        <v>-1.1006403428832095E-9</v>
      </c>
      <c r="AD507" s="35"/>
      <c r="AE507" s="35"/>
      <c r="AF507" s="35"/>
      <c r="AL507" s="35"/>
      <c r="AM507" s="35"/>
      <c r="AN507" s="35"/>
      <c r="AT507" s="35"/>
      <c r="AU507" s="35"/>
      <c r="AV507" s="35"/>
      <c r="BB507" s="35"/>
      <c r="BC507" s="35"/>
      <c r="BD507" s="35"/>
      <c r="BJ507" s="35"/>
      <c r="BK507" s="35"/>
      <c r="BL507" s="35"/>
      <c r="BR507" s="35"/>
      <c r="BS507" s="35"/>
      <c r="BT507" s="35"/>
      <c r="BZ507" s="35"/>
      <c r="CA507" s="35"/>
      <c r="CB507" s="35"/>
      <c r="CH507" s="35"/>
      <c r="CI507" s="35"/>
      <c r="CJ507" s="35"/>
      <c r="CP507" s="35"/>
      <c r="CQ507" s="35"/>
      <c r="CR507" s="35"/>
      <c r="CX507" s="35"/>
      <c r="CY507" s="35"/>
      <c r="CZ507" s="35"/>
      <c r="DF507" s="35">
        <v>3.7799999999999998E-9</v>
      </c>
      <c r="DG507" s="35">
        <v>0.71609301686000004</v>
      </c>
      <c r="DH507" s="35">
        <v>3209.0704650133998</v>
      </c>
      <c r="DI507" s="29">
        <f t="shared" si="280"/>
        <v>-3.1832108591770888E-9</v>
      </c>
      <c r="DJ507" s="29">
        <f t="shared" si="281"/>
        <v>-3.1831272582044202E-9</v>
      </c>
      <c r="DK507" s="29">
        <f t="shared" si="282"/>
        <v>-3.1831272611490603E-9</v>
      </c>
      <c r="DL507" s="29">
        <f t="shared" si="283"/>
        <v>-3.183127261148973E-9</v>
      </c>
      <c r="DN507" s="35">
        <v>5.7999999999999996E-10</v>
      </c>
      <c r="DO507" s="35">
        <v>1.7347963715700001</v>
      </c>
      <c r="DP507" s="35">
        <v>2409.2493398480001</v>
      </c>
      <c r="DQ507" s="29">
        <f t="shared" si="284"/>
        <v>-5.7982067403763851E-10</v>
      </c>
      <c r="DR507" s="29">
        <f t="shared" si="285"/>
        <v>-5.7982111778197588E-10</v>
      </c>
      <c r="DS507" s="29">
        <f t="shared" si="286"/>
        <v>-5.7982111776635622E-10</v>
      </c>
      <c r="DT507" s="29">
        <f t="shared" si="287"/>
        <v>-5.7982111776635674E-10</v>
      </c>
      <c r="DV507" s="35"/>
      <c r="DW507" s="35"/>
      <c r="DX507" s="35"/>
      <c r="ED507" s="35"/>
      <c r="EE507" s="35"/>
      <c r="EF507" s="35"/>
      <c r="EL507" s="35"/>
      <c r="EM507" s="35"/>
      <c r="EN507" s="35"/>
      <c r="ET507" s="35"/>
      <c r="EU507" s="35"/>
      <c r="EV507" s="35"/>
    </row>
    <row r="508" spans="14:152" s="29" customFormat="1" ht="13.5" x14ac:dyDescent="0.3">
      <c r="N508" s="35">
        <v>6.1600000000000002E-9</v>
      </c>
      <c r="O508" s="35">
        <v>4.9460750451599997</v>
      </c>
      <c r="P508" s="35">
        <v>9485.0327680040009</v>
      </c>
      <c r="Q508" s="29">
        <f t="shared" si="272"/>
        <v>-2.1154670329854712E-9</v>
      </c>
      <c r="R508" s="29">
        <f t="shared" si="273"/>
        <v>-2.1147657684965634E-9</v>
      </c>
      <c r="S508" s="29">
        <f t="shared" si="274"/>
        <v>-2.1147657931966645E-9</v>
      </c>
      <c r="T508" s="29">
        <f t="shared" si="275"/>
        <v>-2.1147657931958423E-9</v>
      </c>
      <c r="V508" s="35">
        <v>1.0500000000000001E-9</v>
      </c>
      <c r="W508" s="35">
        <v>3.7332797384999998</v>
      </c>
      <c r="X508" s="35">
        <v>4989.0591838971995</v>
      </c>
      <c r="Y508" s="29">
        <f t="shared" si="276"/>
        <v>-1.0482377651412624E-9</v>
      </c>
      <c r="Z508" s="29">
        <f t="shared" si="277"/>
        <v>-1.0482338861443476E-9</v>
      </c>
      <c r="AA508" s="29">
        <f t="shared" si="278"/>
        <v>-1.0482338862810468E-9</v>
      </c>
      <c r="AB508" s="29">
        <f t="shared" si="279"/>
        <v>-1.0482338862810427E-9</v>
      </c>
      <c r="AD508" s="35"/>
      <c r="AE508" s="35"/>
      <c r="AF508" s="35"/>
      <c r="AL508" s="35"/>
      <c r="AM508" s="35"/>
      <c r="AN508" s="35"/>
      <c r="AT508" s="35"/>
      <c r="AU508" s="35"/>
      <c r="AV508" s="35"/>
      <c r="BB508" s="35"/>
      <c r="BC508" s="35"/>
      <c r="BD508" s="35"/>
      <c r="BJ508" s="35"/>
      <c r="BK508" s="35"/>
      <c r="BL508" s="35"/>
      <c r="BR508" s="35"/>
      <c r="BS508" s="35"/>
      <c r="BT508" s="35"/>
      <c r="BZ508" s="35"/>
      <c r="CA508" s="35"/>
      <c r="CB508" s="35"/>
      <c r="CH508" s="35"/>
      <c r="CI508" s="35"/>
      <c r="CJ508" s="35"/>
      <c r="CP508" s="35"/>
      <c r="CQ508" s="35"/>
      <c r="CR508" s="35"/>
      <c r="CX508" s="35"/>
      <c r="CY508" s="35"/>
      <c r="CZ508" s="35"/>
      <c r="DF508" s="35">
        <v>3.2599999999999999E-9</v>
      </c>
      <c r="DG508" s="35">
        <v>4.5825719110599996</v>
      </c>
      <c r="DH508" s="35">
        <v>8982.8106693089994</v>
      </c>
      <c r="DI508" s="29">
        <f t="shared" si="280"/>
        <v>3.0985802251669337E-9</v>
      </c>
      <c r="DJ508" s="29">
        <f t="shared" si="281"/>
        <v>3.0984639063797422E-9</v>
      </c>
      <c r="DK508" s="29">
        <f t="shared" si="282"/>
        <v>3.0984639104773617E-9</v>
      </c>
      <c r="DL508" s="29">
        <f t="shared" si="283"/>
        <v>3.0984639104772467E-9</v>
      </c>
      <c r="DN508" s="35">
        <v>5.4E-10</v>
      </c>
      <c r="DO508" s="35">
        <v>5.5431093749000002</v>
      </c>
      <c r="DP508" s="35">
        <v>2604.735913168</v>
      </c>
      <c r="DQ508" s="29">
        <f t="shared" si="284"/>
        <v>-4.0416542165839081E-10</v>
      </c>
      <c r="DR508" s="29">
        <f t="shared" si="285"/>
        <v>-4.0417734197245165E-10</v>
      </c>
      <c r="DS508" s="29">
        <f t="shared" si="286"/>
        <v>-4.0417734155260853E-10</v>
      </c>
      <c r="DT508" s="29">
        <f t="shared" si="287"/>
        <v>-4.0417734155262125E-10</v>
      </c>
      <c r="DV508" s="35"/>
      <c r="DW508" s="35"/>
      <c r="DX508" s="35"/>
      <c r="ED508" s="35"/>
      <c r="EE508" s="35"/>
      <c r="EF508" s="35"/>
      <c r="EL508" s="35"/>
      <c r="EM508" s="35"/>
      <c r="EN508" s="35"/>
      <c r="ET508" s="35"/>
      <c r="EU508" s="35"/>
      <c r="EV508" s="35"/>
    </row>
    <row r="509" spans="14:152" s="29" customFormat="1" ht="13.5" x14ac:dyDescent="0.3">
      <c r="N509" s="35">
        <v>7.9300000000000005E-9</v>
      </c>
      <c r="O509" s="35">
        <v>2.8492259998899998</v>
      </c>
      <c r="P509" s="35">
        <v>29.491818303399999</v>
      </c>
      <c r="Q509" s="29">
        <f t="shared" si="272"/>
        <v>-7.7922870607628019E-9</v>
      </c>
      <c r="R509" s="29">
        <f t="shared" si="273"/>
        <v>-7.7922876153237626E-9</v>
      </c>
      <c r="S509" s="29">
        <f t="shared" si="274"/>
        <v>-7.7922876153042296E-9</v>
      </c>
      <c r="T509" s="29">
        <f t="shared" si="275"/>
        <v>-7.7922876153042296E-9</v>
      </c>
      <c r="V509" s="35">
        <v>9.5000000000000003E-10</v>
      </c>
      <c r="W509" s="35">
        <v>0.34653808204999997</v>
      </c>
      <c r="X509" s="35">
        <v>13517.8027959306</v>
      </c>
      <c r="Y509" s="29">
        <f t="shared" si="276"/>
        <v>9.4995049510552472E-10</v>
      </c>
      <c r="Z509" s="29">
        <f t="shared" si="277"/>
        <v>9.4994880558661557E-10</v>
      </c>
      <c r="AA509" s="29">
        <f t="shared" si="278"/>
        <v>9.4994880564662194E-10</v>
      </c>
      <c r="AB509" s="29">
        <f t="shared" si="279"/>
        <v>9.4994880564662008E-10</v>
      </c>
      <c r="AD509" s="35"/>
      <c r="AE509" s="35"/>
      <c r="AF509" s="35"/>
      <c r="AL509" s="35"/>
      <c r="AM509" s="35"/>
      <c r="AN509" s="35"/>
      <c r="AT509" s="35"/>
      <c r="AU509" s="35"/>
      <c r="AV509" s="35"/>
      <c r="BB509" s="35"/>
      <c r="BC509" s="35"/>
      <c r="BD509" s="35"/>
      <c r="BJ509" s="35"/>
      <c r="BK509" s="35"/>
      <c r="BL509" s="35"/>
      <c r="BR509" s="35"/>
      <c r="BS509" s="35"/>
      <c r="BT509" s="35"/>
      <c r="BZ509" s="35"/>
      <c r="CA509" s="35"/>
      <c r="CB509" s="35"/>
      <c r="CH509" s="35"/>
      <c r="CI509" s="35"/>
      <c r="CJ509" s="35"/>
      <c r="CP509" s="35"/>
      <c r="CQ509" s="35"/>
      <c r="CR509" s="35"/>
      <c r="CX509" s="35"/>
      <c r="CY509" s="35"/>
      <c r="CZ509" s="35"/>
      <c r="DF509" s="35">
        <v>3.6899999999999999E-9</v>
      </c>
      <c r="DG509" s="35">
        <v>6.1722874288599998</v>
      </c>
      <c r="DH509" s="35">
        <v>8671.9698704406001</v>
      </c>
      <c r="DI509" s="29">
        <f t="shared" si="280"/>
        <v>-2.9743440787577119E-9</v>
      </c>
      <c r="DJ509" s="29">
        <f t="shared" si="281"/>
        <v>-2.9741020403343562E-9</v>
      </c>
      <c r="DK509" s="29">
        <f t="shared" si="282"/>
        <v>-2.9741020488600121E-9</v>
      </c>
      <c r="DL509" s="29">
        <f t="shared" si="283"/>
        <v>-2.9741020488597015E-9</v>
      </c>
      <c r="DN509" s="35">
        <v>5.9000000000000003E-10</v>
      </c>
      <c r="DO509" s="35">
        <v>2.0292225637999999</v>
      </c>
      <c r="DP509" s="35">
        <v>45486.8187590327</v>
      </c>
      <c r="DQ509" s="29">
        <f t="shared" si="284"/>
        <v>4.8877545480544025E-10</v>
      </c>
      <c r="DR509" s="29">
        <f t="shared" si="285"/>
        <v>4.8858328569171431E-10</v>
      </c>
      <c r="DS509" s="29">
        <f t="shared" si="286"/>
        <v>4.8858329246312224E-10</v>
      </c>
      <c r="DT509" s="29">
        <f t="shared" si="287"/>
        <v>4.8858329246289662E-10</v>
      </c>
      <c r="DV509" s="35"/>
      <c r="DW509" s="35"/>
      <c r="DX509" s="35"/>
      <c r="ED509" s="35"/>
      <c r="EE509" s="35"/>
      <c r="EF509" s="35"/>
      <c r="EL509" s="35"/>
      <c r="EM509" s="35"/>
      <c r="EN509" s="35"/>
      <c r="ET509" s="35"/>
      <c r="EU509" s="35"/>
      <c r="EV509" s="35"/>
    </row>
    <row r="510" spans="14:152" s="29" customFormat="1" ht="13.5" x14ac:dyDescent="0.3">
      <c r="N510" s="35">
        <v>5.9699999999999999E-9</v>
      </c>
      <c r="O510" s="35">
        <v>5.7206756705500004</v>
      </c>
      <c r="P510" s="35">
        <v>3113.1362939107998</v>
      </c>
      <c r="Q510" s="29">
        <f t="shared" si="272"/>
        <v>5.7619802835977133E-9</v>
      </c>
      <c r="R510" s="29">
        <f t="shared" si="273"/>
        <v>5.7619181293447402E-9</v>
      </c>
      <c r="S510" s="29">
        <f t="shared" si="274"/>
        <v>5.7619181315340739E-9</v>
      </c>
      <c r="T510" s="29">
        <f t="shared" si="275"/>
        <v>5.7619181315340077E-9</v>
      </c>
      <c r="V510" s="35">
        <v>8.6000000000000003E-10</v>
      </c>
      <c r="W510" s="35">
        <v>2.70925448214</v>
      </c>
      <c r="X510" s="35">
        <v>7218.0293654950001</v>
      </c>
      <c r="Y510" s="29">
        <f t="shared" si="276"/>
        <v>7.2716858921853663E-10</v>
      </c>
      <c r="Z510" s="29">
        <f t="shared" si="277"/>
        <v>7.2721093905977178E-10</v>
      </c>
      <c r="AA510" s="29">
        <f t="shared" si="278"/>
        <v>7.2721093756825822E-10</v>
      </c>
      <c r="AB510" s="29">
        <f t="shared" si="279"/>
        <v>7.2721093756830393E-10</v>
      </c>
      <c r="AD510" s="35"/>
      <c r="AE510" s="35"/>
      <c r="AF510" s="35"/>
      <c r="AL510" s="35"/>
      <c r="AM510" s="35"/>
      <c r="AN510" s="35"/>
      <c r="AT510" s="35"/>
      <c r="AU510" s="35"/>
      <c r="AV510" s="35"/>
      <c r="BB510" s="35"/>
      <c r="BC510" s="35"/>
      <c r="BD510" s="35"/>
      <c r="BJ510" s="35"/>
      <c r="BK510" s="35"/>
      <c r="BL510" s="35"/>
      <c r="BR510" s="35"/>
      <c r="BS510" s="35"/>
      <c r="BT510" s="35"/>
      <c r="BZ510" s="35"/>
      <c r="CA510" s="35"/>
      <c r="CB510" s="35"/>
      <c r="CH510" s="35"/>
      <c r="CI510" s="35"/>
      <c r="CJ510" s="35"/>
      <c r="CP510" s="35"/>
      <c r="CQ510" s="35"/>
      <c r="CR510" s="35"/>
      <c r="CX510" s="35"/>
      <c r="CY510" s="35"/>
      <c r="CZ510" s="35"/>
      <c r="DF510" s="35">
        <v>3.0800000000000001E-9</v>
      </c>
      <c r="DG510" s="35">
        <v>1.0192446778499999</v>
      </c>
      <c r="DH510" s="35">
        <v>18606.4989460002</v>
      </c>
      <c r="DI510" s="29">
        <f t="shared" si="280"/>
        <v>-1.8580471177341683E-10</v>
      </c>
      <c r="DJ510" s="29">
        <f t="shared" si="281"/>
        <v>-1.850736909586251E-10</v>
      </c>
      <c r="DK510" s="29">
        <f t="shared" si="282"/>
        <v>-1.8507371670639256E-10</v>
      </c>
      <c r="DL510" s="29">
        <f t="shared" si="283"/>
        <v>-1.8507371670551875E-10</v>
      </c>
      <c r="DN510" s="35">
        <v>6.3E-10</v>
      </c>
      <c r="DO510" s="35">
        <v>5.2950550759399997</v>
      </c>
      <c r="DP510" s="35">
        <v>17101.211136907201</v>
      </c>
      <c r="DQ510" s="29">
        <f t="shared" si="284"/>
        <v>6.0039181503834825E-10</v>
      </c>
      <c r="DR510" s="29">
        <f t="shared" si="285"/>
        <v>6.0043351235569456E-10</v>
      </c>
      <c r="DS510" s="29">
        <f t="shared" si="286"/>
        <v>6.0043351088755848E-10</v>
      </c>
      <c r="DT510" s="29">
        <f t="shared" si="287"/>
        <v>6.004335108876019E-10</v>
      </c>
      <c r="DV510" s="35"/>
      <c r="DW510" s="35"/>
      <c r="DX510" s="35"/>
      <c r="ED510" s="35"/>
      <c r="EE510" s="35"/>
      <c r="EF510" s="35"/>
      <c r="EL510" s="35"/>
      <c r="EM510" s="35"/>
      <c r="EN510" s="35"/>
      <c r="ET510" s="35"/>
      <c r="EU510" s="35"/>
      <c r="EV510" s="35"/>
    </row>
    <row r="511" spans="14:152" s="29" customFormat="1" ht="13.5" x14ac:dyDescent="0.3">
      <c r="N511" s="35">
        <v>7.6299999999999995E-9</v>
      </c>
      <c r="O511" s="35">
        <v>0.42513533173000001</v>
      </c>
      <c r="P511" s="35">
        <v>3873.8265101433999</v>
      </c>
      <c r="Q511" s="29">
        <f t="shared" si="272"/>
        <v>6.6531950959361769E-9</v>
      </c>
      <c r="R511" s="29">
        <f t="shared" si="273"/>
        <v>6.6533799974900632E-9</v>
      </c>
      <c r="S511" s="29">
        <f t="shared" si="274"/>
        <v>6.6533799909778456E-9</v>
      </c>
      <c r="T511" s="29">
        <f t="shared" si="275"/>
        <v>6.6533799909780573E-9</v>
      </c>
      <c r="V511" s="35">
        <v>1.1200000000000001E-9</v>
      </c>
      <c r="W511" s="35">
        <v>5.2757227672599996</v>
      </c>
      <c r="X511" s="35">
        <v>17499.360140315399</v>
      </c>
      <c r="Y511" s="29">
        <f t="shared" si="276"/>
        <v>9.9755263220480884E-10</v>
      </c>
      <c r="Z511" s="29">
        <f t="shared" si="277"/>
        <v>9.9766647925953497E-10</v>
      </c>
      <c r="AA511" s="29">
        <f t="shared" si="278"/>
        <v>9.976664752505423E-10</v>
      </c>
      <c r="AB511" s="29">
        <f t="shared" si="279"/>
        <v>9.9766647525068685E-10</v>
      </c>
      <c r="AD511" s="35"/>
      <c r="AE511" s="35"/>
      <c r="AF511" s="35"/>
      <c r="AL511" s="35"/>
      <c r="AM511" s="35"/>
      <c r="AN511" s="35"/>
      <c r="AT511" s="35"/>
      <c r="AU511" s="35"/>
      <c r="AV511" s="35"/>
      <c r="BB511" s="35"/>
      <c r="BC511" s="35"/>
      <c r="BD511" s="35"/>
      <c r="BJ511" s="35"/>
      <c r="BK511" s="35"/>
      <c r="BL511" s="35"/>
      <c r="BR511" s="35"/>
      <c r="BS511" s="35"/>
      <c r="BT511" s="35"/>
      <c r="BZ511" s="35"/>
      <c r="CA511" s="35"/>
      <c r="CB511" s="35"/>
      <c r="CH511" s="35"/>
      <c r="CI511" s="35"/>
      <c r="CJ511" s="35"/>
      <c r="CP511" s="35"/>
      <c r="CQ511" s="35"/>
      <c r="CR511" s="35"/>
      <c r="CX511" s="35"/>
      <c r="CY511" s="35"/>
      <c r="CZ511" s="35"/>
      <c r="DF511" s="35">
        <v>3.7E-9</v>
      </c>
      <c r="DG511" s="35">
        <v>2.8401124305900001</v>
      </c>
      <c r="DH511" s="35">
        <v>4392.8808098882</v>
      </c>
      <c r="DI511" s="29">
        <f t="shared" si="280"/>
        <v>1.3082460928628794E-9</v>
      </c>
      <c r="DJ511" s="29">
        <f t="shared" si="281"/>
        <v>1.3080517994637343E-9</v>
      </c>
      <c r="DK511" s="29">
        <f t="shared" si="282"/>
        <v>1.3080518063071039E-9</v>
      </c>
      <c r="DL511" s="29">
        <f t="shared" si="283"/>
        <v>1.3080518063069072E-9</v>
      </c>
      <c r="DN511" s="35">
        <v>5.4E-10</v>
      </c>
      <c r="DO511" s="35">
        <v>4.8823066075000003</v>
      </c>
      <c r="DP511" s="35">
        <v>48300.160102690003</v>
      </c>
      <c r="DQ511" s="29">
        <f t="shared" si="284"/>
        <v>-3.6495153367974036E-10</v>
      </c>
      <c r="DR511" s="29">
        <f t="shared" si="285"/>
        <v>-3.651971291676393E-10</v>
      </c>
      <c r="DS511" s="29">
        <f t="shared" si="286"/>
        <v>-3.651971205198467E-10</v>
      </c>
      <c r="DT511" s="29">
        <f t="shared" si="287"/>
        <v>-3.6519712052011797E-10</v>
      </c>
      <c r="DV511" s="35"/>
      <c r="DW511" s="35"/>
      <c r="DX511" s="35"/>
      <c r="ED511" s="35"/>
      <c r="EE511" s="35"/>
      <c r="EF511" s="35"/>
      <c r="EL511" s="35"/>
      <c r="EM511" s="35"/>
      <c r="EN511" s="35"/>
      <c r="ET511" s="35"/>
      <c r="EU511" s="35"/>
      <c r="EV511" s="35"/>
    </row>
    <row r="512" spans="14:152" s="29" customFormat="1" ht="13.5" x14ac:dyDescent="0.3">
      <c r="N512" s="35">
        <v>5.8699999999999998E-9</v>
      </c>
      <c r="O512" s="35">
        <v>1.3168421755799999</v>
      </c>
      <c r="P512" s="35">
        <v>9499.2598620055996</v>
      </c>
      <c r="Q512" s="29">
        <f t="shared" si="272"/>
        <v>5.5091329728669356E-10</v>
      </c>
      <c r="R512" s="29">
        <f t="shared" si="273"/>
        <v>5.5020386306817518E-10</v>
      </c>
      <c r="S512" s="29">
        <f t="shared" si="274"/>
        <v>5.5020388805573677E-10</v>
      </c>
      <c r="T512" s="29">
        <f t="shared" si="275"/>
        <v>5.5020388805490617E-10</v>
      </c>
      <c r="V512" s="35">
        <v>1.14E-9</v>
      </c>
      <c r="W512" s="35">
        <v>3.3733597193199998</v>
      </c>
      <c r="X512" s="35">
        <v>2938.9403049426001</v>
      </c>
      <c r="Y512" s="29">
        <f t="shared" si="276"/>
        <v>7.5934588465683879E-10</v>
      </c>
      <c r="Z512" s="29">
        <f t="shared" si="277"/>
        <v>7.5937781868608577E-10</v>
      </c>
      <c r="AA512" s="29">
        <f t="shared" si="278"/>
        <v>7.593778175613384E-10</v>
      </c>
      <c r="AB512" s="29">
        <f t="shared" si="279"/>
        <v>7.5937781756137459E-10</v>
      </c>
      <c r="AD512" s="35"/>
      <c r="AE512" s="35"/>
      <c r="AF512" s="35"/>
      <c r="AL512" s="35"/>
      <c r="AM512" s="35"/>
      <c r="AN512" s="35"/>
      <c r="AT512" s="35"/>
      <c r="AU512" s="35"/>
      <c r="AV512" s="35"/>
      <c r="BB512" s="35"/>
      <c r="BC512" s="35"/>
      <c r="BD512" s="35"/>
      <c r="BJ512" s="35"/>
      <c r="BK512" s="35"/>
      <c r="BL512" s="35"/>
      <c r="BR512" s="35"/>
      <c r="BS512" s="35"/>
      <c r="BT512" s="35"/>
      <c r="BZ512" s="35"/>
      <c r="CA512" s="35"/>
      <c r="CB512" s="35"/>
      <c r="CH512" s="35"/>
      <c r="CI512" s="35"/>
      <c r="CJ512" s="35"/>
      <c r="CP512" s="35"/>
      <c r="CQ512" s="35"/>
      <c r="CR512" s="35"/>
      <c r="CX512" s="35"/>
      <c r="CY512" s="35"/>
      <c r="CZ512" s="35"/>
      <c r="DF512" s="35">
        <v>3.0300000000000001E-9</v>
      </c>
      <c r="DG512" s="35">
        <v>5.0023987971699997</v>
      </c>
      <c r="DH512" s="35">
        <v>2810.9387152574</v>
      </c>
      <c r="DI512" s="29">
        <f t="shared" si="280"/>
        <v>2.8002935305635886E-9</v>
      </c>
      <c r="DJ512" s="29">
        <f t="shared" si="281"/>
        <v>2.8003350993425494E-9</v>
      </c>
      <c r="DK512" s="29">
        <f t="shared" si="282"/>
        <v>2.8003350978785005E-9</v>
      </c>
      <c r="DL512" s="29">
        <f t="shared" si="283"/>
        <v>2.8003350978785418E-9</v>
      </c>
      <c r="DN512" s="35">
        <v>7.1000000000000003E-10</v>
      </c>
      <c r="DO512" s="35">
        <v>4.8438104119999998</v>
      </c>
      <c r="DP512" s="35">
        <v>3289.3320888373901</v>
      </c>
      <c r="DQ512" s="29">
        <f t="shared" si="284"/>
        <v>-1.0563348204363837E-10</v>
      </c>
      <c r="DR512" s="29">
        <f t="shared" si="285"/>
        <v>-1.0560396928826037E-10</v>
      </c>
      <c r="DS512" s="29">
        <f t="shared" si="286"/>
        <v>-1.0560397032774369E-10</v>
      </c>
      <c r="DT512" s="29">
        <f t="shared" si="287"/>
        <v>-1.0560397032771375E-10</v>
      </c>
      <c r="DV512" s="35"/>
      <c r="DW512" s="35"/>
      <c r="DX512" s="35"/>
      <c r="ED512" s="35"/>
      <c r="EE512" s="35"/>
      <c r="EF512" s="35"/>
      <c r="EL512" s="35"/>
      <c r="EM512" s="35"/>
      <c r="EN512" s="35"/>
      <c r="ET512" s="35"/>
      <c r="EU512" s="35"/>
      <c r="EV512" s="35"/>
    </row>
    <row r="513" spans="14:152" s="29" customFormat="1" ht="13.5" x14ac:dyDescent="0.3">
      <c r="N513" s="35">
        <v>5.9200000000000002E-9</v>
      </c>
      <c r="O513" s="35">
        <v>4.3479602402799999</v>
      </c>
      <c r="P513" s="35">
        <v>3826.5844794894001</v>
      </c>
      <c r="Q513" s="29">
        <f t="shared" ref="Q513:Q576" si="288">N513*COS(O513+P513*$C$23)</f>
        <v>-5.1212356139380353E-9</v>
      </c>
      <c r="R513" s="29">
        <f t="shared" ref="R513:R576" si="289">N513*COS(O513+P513*$C$44)</f>
        <v>-5.1213808298214499E-9</v>
      </c>
      <c r="S513" s="29">
        <f t="shared" ref="S513:S576" si="290">N513*COS(O513+P513*$C$65)</f>
        <v>-5.1213808247069367E-9</v>
      </c>
      <c r="T513" s="29">
        <f t="shared" ref="T513:T576" si="291">N513*COS(O513+P513*$C$86)</f>
        <v>-5.1213808247071055E-9</v>
      </c>
      <c r="V513" s="35">
        <v>8.9999999999999999E-10</v>
      </c>
      <c r="W513" s="35">
        <v>0.26623024835999998</v>
      </c>
      <c r="X513" s="35">
        <v>9485.0327680040009</v>
      </c>
      <c r="Y513" s="29">
        <f t="shared" ref="Y513:Y576" si="292">V513*COS(W513+X513*$C$23)</f>
        <v>-8.3475925386448669E-10</v>
      </c>
      <c r="Z513" s="29">
        <f t="shared" ref="Z513:Z576" si="293">V513*COS(W513+X513*$C$44)</f>
        <v>-8.3480002525545039E-10</v>
      </c>
      <c r="AA513" s="29">
        <f t="shared" ref="AA513:AA576" si="294">V513*COS(W513+X513*$C$65)</f>
        <v>-8.3480002381963866E-10</v>
      </c>
      <c r="AB513" s="29">
        <f t="shared" ref="AB513:AB576" si="295">V513*COS(W513+X513*$C$86)</f>
        <v>-8.3480002381968643E-10</v>
      </c>
      <c r="AD513" s="35"/>
      <c r="AE513" s="35"/>
      <c r="AF513" s="35"/>
      <c r="AL513" s="35"/>
      <c r="AM513" s="35"/>
      <c r="AN513" s="35"/>
      <c r="AT513" s="35"/>
      <c r="AU513" s="35"/>
      <c r="AV513" s="35"/>
      <c r="BB513" s="35"/>
      <c r="BC513" s="35"/>
      <c r="BD513" s="35"/>
      <c r="BJ513" s="35"/>
      <c r="BK513" s="35"/>
      <c r="BL513" s="35"/>
      <c r="BR513" s="35"/>
      <c r="BS513" s="35"/>
      <c r="BT513" s="35"/>
      <c r="BZ513" s="35"/>
      <c r="CA513" s="35"/>
      <c r="CB513" s="35"/>
      <c r="CH513" s="35"/>
      <c r="CI513" s="35"/>
      <c r="CJ513" s="35"/>
      <c r="CP513" s="35"/>
      <c r="CQ513" s="35"/>
      <c r="CR513" s="35"/>
      <c r="CX513" s="35"/>
      <c r="CY513" s="35"/>
      <c r="CZ513" s="35"/>
      <c r="DF513" s="35">
        <v>3.0300000000000001E-9</v>
      </c>
      <c r="DG513" s="35">
        <v>2.9716274120400001</v>
      </c>
      <c r="DH513" s="35">
        <v>2810.904207953</v>
      </c>
      <c r="DI513" s="29">
        <f t="shared" ref="DI513:DI576" si="296">DF513*COS(DG513+DH513*$C$23)</f>
        <v>-2.0783603516564369E-10</v>
      </c>
      <c r="DJ513" s="29">
        <f t="shared" ref="DJ513:DJ576" si="297">DF513*COS(DG513+DH513*$C$44)</f>
        <v>-2.0794461945636838E-10</v>
      </c>
      <c r="DK513" s="29">
        <f t="shared" ref="DK513:DK576" si="298">DF513*COS(DG513+DH513*$C$65)</f>
        <v>-2.0794461563185234E-10</v>
      </c>
      <c r="DL513" s="29">
        <f t="shared" ref="DL513:DL576" si="299">DF513*COS(DG513+DH513*$C$86)</f>
        <v>-2.0794461563198123E-10</v>
      </c>
      <c r="DN513" s="35">
        <v>5.4E-10</v>
      </c>
      <c r="DO513" s="35">
        <v>1.7691705411400001</v>
      </c>
      <c r="DP513" s="35">
        <v>3510.1926098327999</v>
      </c>
      <c r="DQ513" s="29">
        <f t="shared" ref="DQ513:DQ576" si="300">DN513*COS(DO513+DP513*$C$23)</f>
        <v>-3.318877428519288E-10</v>
      </c>
      <c r="DR513" s="29">
        <f t="shared" ref="DR513:DR576" si="301">DN513*COS(DO513+DP513*$C$44)</f>
        <v>-3.3186863461600025E-10</v>
      </c>
      <c r="DS513" s="29">
        <f t="shared" ref="DS513:DS576" si="302">DN513*COS(DO513+DP513*$C$65)</f>
        <v>-3.3186863528903162E-10</v>
      </c>
      <c r="DT513" s="29">
        <f t="shared" ref="DT513:DT576" si="303">DN513*COS(DO513+DP513*$C$86)</f>
        <v>-3.3186863528901342E-10</v>
      </c>
      <c r="DV513" s="35"/>
      <c r="DW513" s="35"/>
      <c r="DX513" s="35"/>
      <c r="ED513" s="35"/>
      <c r="EE513" s="35"/>
      <c r="EF513" s="35"/>
      <c r="EL513" s="35"/>
      <c r="EM513" s="35"/>
      <c r="EN513" s="35"/>
      <c r="ET513" s="35"/>
      <c r="EU513" s="35"/>
      <c r="EV513" s="35"/>
    </row>
    <row r="514" spans="14:152" s="29" customFormat="1" ht="13.5" x14ac:dyDescent="0.3">
      <c r="N514" s="35">
        <v>6.5199999999999998E-9</v>
      </c>
      <c r="O514" s="35">
        <v>5.5365874249200004</v>
      </c>
      <c r="P514" s="35">
        <v>9065.5481241287998</v>
      </c>
      <c r="Q514" s="29">
        <f t="shared" si="288"/>
        <v>-2.6050779669440972E-9</v>
      </c>
      <c r="R514" s="29">
        <f t="shared" si="289"/>
        <v>-2.604385517893615E-9</v>
      </c>
      <c r="S514" s="29">
        <f t="shared" si="290"/>
        <v>-2.6043855422831528E-9</v>
      </c>
      <c r="T514" s="29">
        <f t="shared" si="291"/>
        <v>-2.6043855422824737E-9</v>
      </c>
      <c r="V514" s="35">
        <v>8.6000000000000003E-10</v>
      </c>
      <c r="W514" s="35">
        <v>3.6678658249099998</v>
      </c>
      <c r="X514" s="35">
        <v>6997.6167230561996</v>
      </c>
      <c r="Y514" s="29">
        <f t="shared" si="292"/>
        <v>-4.0268798905504404E-10</v>
      </c>
      <c r="Z514" s="29">
        <f t="shared" si="293"/>
        <v>-4.0275594025518069E-10</v>
      </c>
      <c r="AA514" s="29">
        <f t="shared" si="294"/>
        <v>-4.027559378618966E-10</v>
      </c>
      <c r="AB514" s="29">
        <f t="shared" si="295"/>
        <v>-4.0275593786197223E-10</v>
      </c>
      <c r="AD514" s="35"/>
      <c r="AE514" s="35"/>
      <c r="AF514" s="35"/>
      <c r="AL514" s="35"/>
      <c r="AM514" s="35"/>
      <c r="AN514" s="35"/>
      <c r="AT514" s="35"/>
      <c r="AU514" s="35"/>
      <c r="AV514" s="35"/>
      <c r="BB514" s="35"/>
      <c r="BC514" s="35"/>
      <c r="BD514" s="35"/>
      <c r="BJ514" s="35"/>
      <c r="BK514" s="35"/>
      <c r="BL514" s="35"/>
      <c r="BR514" s="35"/>
      <c r="BS514" s="35"/>
      <c r="BT514" s="35"/>
      <c r="BZ514" s="35"/>
      <c r="CA514" s="35"/>
      <c r="CB514" s="35"/>
      <c r="CH514" s="35"/>
      <c r="CI514" s="35"/>
      <c r="CJ514" s="35"/>
      <c r="CP514" s="35"/>
      <c r="CQ514" s="35"/>
      <c r="CR514" s="35"/>
      <c r="CX514" s="35"/>
      <c r="CY514" s="35"/>
      <c r="CZ514" s="35"/>
      <c r="DF514" s="35">
        <v>4.1899999999999998E-9</v>
      </c>
      <c r="DG514" s="35">
        <v>2.7983056240000002</v>
      </c>
      <c r="DH514" s="35">
        <v>5106.3790521173996</v>
      </c>
      <c r="DI514" s="29">
        <f t="shared" si="296"/>
        <v>-2.5630570603201848E-9</v>
      </c>
      <c r="DJ514" s="29">
        <f t="shared" si="297"/>
        <v>-2.5632733527926571E-9</v>
      </c>
      <c r="DK514" s="29">
        <f t="shared" si="298"/>
        <v>-2.5632733451746971E-9</v>
      </c>
      <c r="DL514" s="29">
        <f t="shared" si="299"/>
        <v>-2.5632733451749333E-9</v>
      </c>
      <c r="DN514" s="35">
        <v>6.3E-10</v>
      </c>
      <c r="DO514" s="35">
        <v>2.8017581427599998</v>
      </c>
      <c r="DP514" s="35">
        <v>16894.510399610601</v>
      </c>
      <c r="DQ514" s="29">
        <f t="shared" si="300"/>
        <v>4.6503335224422768E-10</v>
      </c>
      <c r="DR514" s="29">
        <f t="shared" si="301"/>
        <v>4.6512510286251483E-10</v>
      </c>
      <c r="DS514" s="29">
        <f t="shared" si="302"/>
        <v>4.6512509963128726E-10</v>
      </c>
      <c r="DT514" s="29">
        <f t="shared" si="303"/>
        <v>4.6512509963138393E-10</v>
      </c>
      <c r="DV514" s="35"/>
      <c r="DW514" s="35"/>
      <c r="DX514" s="35"/>
      <c r="ED514" s="35"/>
      <c r="EE514" s="35"/>
      <c r="EF514" s="35"/>
      <c r="EL514" s="35"/>
      <c r="EM514" s="35"/>
      <c r="EN514" s="35"/>
      <c r="ET514" s="35"/>
      <c r="EU514" s="35"/>
      <c r="EV514" s="35"/>
    </row>
    <row r="515" spans="14:152" s="29" customFormat="1" ht="13.5" x14ac:dyDescent="0.3">
      <c r="N515" s="35">
        <v>5.8299999999999999E-9</v>
      </c>
      <c r="O515" s="35">
        <v>0.59190068342000002</v>
      </c>
      <c r="P515" s="35">
        <v>26084.021806216198</v>
      </c>
      <c r="Q515" s="29">
        <f t="shared" si="288"/>
        <v>-5.7801646308175077E-9</v>
      </c>
      <c r="R515" s="29">
        <f t="shared" si="289"/>
        <v>-5.7804178608100887E-9</v>
      </c>
      <c r="S515" s="29">
        <f t="shared" si="290"/>
        <v>-5.7804178519022792E-9</v>
      </c>
      <c r="T515" s="29">
        <f t="shared" si="291"/>
        <v>-5.7804178519025372E-9</v>
      </c>
      <c r="V515" s="35">
        <v>8.6999999999999999E-10</v>
      </c>
      <c r="W515" s="35">
        <v>4.0782360867999996</v>
      </c>
      <c r="X515" s="35">
        <v>18606.4989460002</v>
      </c>
      <c r="Y515" s="29">
        <f t="shared" si="292"/>
        <v>-1.9345803858794021E-11</v>
      </c>
      <c r="Z515" s="29">
        <f t="shared" si="293"/>
        <v>-1.9552617083790218E-11</v>
      </c>
      <c r="AA515" s="29">
        <f t="shared" si="294"/>
        <v>-1.9552609799556483E-11</v>
      </c>
      <c r="AB515" s="29">
        <f t="shared" si="295"/>
        <v>-1.9552609799803687E-11</v>
      </c>
      <c r="AD515" s="35"/>
      <c r="AE515" s="35"/>
      <c r="AF515" s="35"/>
      <c r="AL515" s="35"/>
      <c r="AM515" s="35"/>
      <c r="AN515" s="35"/>
      <c r="AT515" s="35"/>
      <c r="AU515" s="35"/>
      <c r="AV515" s="35"/>
      <c r="BB515" s="35"/>
      <c r="BC515" s="35"/>
      <c r="BD515" s="35"/>
      <c r="BJ515" s="35"/>
      <c r="BK515" s="35"/>
      <c r="BL515" s="35"/>
      <c r="BR515" s="35"/>
      <c r="BS515" s="35"/>
      <c r="BT515" s="35"/>
      <c r="BZ515" s="35"/>
      <c r="CA515" s="35"/>
      <c r="CB515" s="35"/>
      <c r="CH515" s="35"/>
      <c r="CI515" s="35"/>
      <c r="CJ515" s="35"/>
      <c r="CP515" s="35"/>
      <c r="CQ515" s="35"/>
      <c r="CR515" s="35"/>
      <c r="CX515" s="35"/>
      <c r="CY515" s="35"/>
      <c r="CZ515" s="35"/>
      <c r="DF515" s="35">
        <v>3.58E-9</v>
      </c>
      <c r="DG515" s="35">
        <v>1.15955325186</v>
      </c>
      <c r="DH515" s="35">
        <v>4076.4889402315998</v>
      </c>
      <c r="DI515" s="29">
        <f t="shared" si="296"/>
        <v>-6.2253831475427632E-10</v>
      </c>
      <c r="DJ515" s="29">
        <f t="shared" si="297"/>
        <v>-6.2272196969540737E-10</v>
      </c>
      <c r="DK515" s="29">
        <f t="shared" si="298"/>
        <v>-6.2272196322683699E-10</v>
      </c>
      <c r="DL515" s="29">
        <f t="shared" si="299"/>
        <v>-6.2272196322703737E-10</v>
      </c>
      <c r="DN515" s="35">
        <v>5.7999999999999996E-10</v>
      </c>
      <c r="DO515" s="35">
        <v>0.91631357427000004</v>
      </c>
      <c r="DP515" s="35">
        <v>10018.2468514476</v>
      </c>
      <c r="DQ515" s="29">
        <f t="shared" si="300"/>
        <v>5.5917038630066469E-10</v>
      </c>
      <c r="DR515" s="29">
        <f t="shared" si="301"/>
        <v>5.5919010274938327E-10</v>
      </c>
      <c r="DS515" s="29">
        <f t="shared" si="302"/>
        <v>5.591901020551038E-10</v>
      </c>
      <c r="DT515" s="29">
        <f t="shared" si="303"/>
        <v>5.5919010205512572E-10</v>
      </c>
      <c r="DV515" s="35"/>
      <c r="DW515" s="35"/>
      <c r="DX515" s="35"/>
      <c r="ED515" s="35"/>
      <c r="EE515" s="35"/>
      <c r="EF515" s="35"/>
      <c r="EL515" s="35"/>
      <c r="EM515" s="35"/>
      <c r="EN515" s="35"/>
      <c r="ET515" s="35"/>
      <c r="EU515" s="35"/>
      <c r="EV515" s="35"/>
    </row>
    <row r="516" spans="14:152" s="29" customFormat="1" ht="13.5" x14ac:dyDescent="0.3">
      <c r="N516" s="35">
        <v>6.0300000000000001E-9</v>
      </c>
      <c r="O516" s="35">
        <v>0.77135566629999996</v>
      </c>
      <c r="P516" s="35">
        <v>3342.0968994080999</v>
      </c>
      <c r="Q516" s="29">
        <f t="shared" si="288"/>
        <v>4.5466673813894681E-10</v>
      </c>
      <c r="R516" s="29">
        <f t="shared" si="289"/>
        <v>4.5440993405392588E-10</v>
      </c>
      <c r="S516" s="29">
        <f t="shared" si="290"/>
        <v>4.5440994309895925E-10</v>
      </c>
      <c r="T516" s="29">
        <f t="shared" si="291"/>
        <v>4.5440994309866017E-10</v>
      </c>
      <c r="V516" s="35">
        <v>1.1700000000000001E-9</v>
      </c>
      <c r="W516" s="35">
        <v>5.6186385918499999</v>
      </c>
      <c r="X516" s="35">
        <v>16511.613867387401</v>
      </c>
      <c r="Y516" s="29">
        <f t="shared" si="292"/>
        <v>-1.0377934058642629E-9</v>
      </c>
      <c r="Z516" s="29">
        <f t="shared" si="293"/>
        <v>-1.0379073810253089E-9</v>
      </c>
      <c r="AA516" s="29">
        <f t="shared" si="294"/>
        <v>-1.0379073770117622E-9</v>
      </c>
      <c r="AB516" s="29">
        <f t="shared" si="295"/>
        <v>-1.0379073770118848E-9</v>
      </c>
      <c r="AD516" s="35"/>
      <c r="AE516" s="35"/>
      <c r="AF516" s="35"/>
      <c r="AL516" s="35"/>
      <c r="AM516" s="35"/>
      <c r="AN516" s="35"/>
      <c r="AT516" s="35"/>
      <c r="AU516" s="35"/>
      <c r="AV516" s="35"/>
      <c r="BB516" s="35"/>
      <c r="BC516" s="35"/>
      <c r="BD516" s="35"/>
      <c r="BJ516" s="35"/>
      <c r="BK516" s="35"/>
      <c r="BL516" s="35"/>
      <c r="BR516" s="35"/>
      <c r="BS516" s="35"/>
      <c r="BT516" s="35"/>
      <c r="BZ516" s="35"/>
      <c r="CA516" s="35"/>
      <c r="CB516" s="35"/>
      <c r="CH516" s="35"/>
      <c r="CI516" s="35"/>
      <c r="CJ516" s="35"/>
      <c r="CP516" s="35"/>
      <c r="CQ516" s="35"/>
      <c r="CR516" s="35"/>
      <c r="CX516" s="35"/>
      <c r="CY516" s="35"/>
      <c r="CZ516" s="35"/>
      <c r="DF516" s="35">
        <v>3.6E-9</v>
      </c>
      <c r="DG516" s="35">
        <v>5.8322612330999997</v>
      </c>
      <c r="DH516" s="35">
        <v>26724.899413598399</v>
      </c>
      <c r="DI516" s="29">
        <f t="shared" si="296"/>
        <v>3.5905923704142083E-9</v>
      </c>
      <c r="DJ516" s="29">
        <f t="shared" si="297"/>
        <v>3.5906809872909607E-9</v>
      </c>
      <c r="DK516" s="29">
        <f t="shared" si="298"/>
        <v>3.5906809841771178E-9</v>
      </c>
      <c r="DL516" s="29">
        <f t="shared" si="299"/>
        <v>3.5906809841772063E-9</v>
      </c>
      <c r="DN516" s="35">
        <v>5.4E-10</v>
      </c>
      <c r="DO516" s="35">
        <v>1.0682675554300001</v>
      </c>
      <c r="DP516" s="35">
        <v>8948.2282559085997</v>
      </c>
      <c r="DQ516" s="29">
        <f t="shared" si="300"/>
        <v>-1.7006907932984202E-10</v>
      </c>
      <c r="DR516" s="29">
        <f t="shared" si="301"/>
        <v>-1.7001047106658663E-10</v>
      </c>
      <c r="DS516" s="29">
        <f t="shared" si="302"/>
        <v>-1.7001047313091025E-10</v>
      </c>
      <c r="DT516" s="29">
        <f t="shared" si="303"/>
        <v>-1.7001047313083743E-10</v>
      </c>
      <c r="DV516" s="35"/>
      <c r="DW516" s="35"/>
      <c r="DX516" s="35"/>
      <c r="ED516" s="35"/>
      <c r="EE516" s="35"/>
      <c r="EF516" s="35"/>
      <c r="EL516" s="35"/>
      <c r="EM516" s="35"/>
      <c r="EN516" s="35"/>
      <c r="ET516" s="35"/>
      <c r="EU516" s="35"/>
      <c r="EV516" s="35"/>
    </row>
    <row r="517" spans="14:152" s="29" customFormat="1" ht="13.5" x14ac:dyDescent="0.3">
      <c r="N517" s="35">
        <v>7.0100000000000004E-9</v>
      </c>
      <c r="O517" s="35">
        <v>3.3589777432800001</v>
      </c>
      <c r="P517" s="35">
        <v>6709.6740408674004</v>
      </c>
      <c r="Q517" s="29">
        <f t="shared" si="288"/>
        <v>5.0785209043459993E-9</v>
      </c>
      <c r="R517" s="29">
        <f t="shared" si="289"/>
        <v>5.0781065656245303E-9</v>
      </c>
      <c r="S517" s="29">
        <f t="shared" si="290"/>
        <v>5.0781065802188071E-9</v>
      </c>
      <c r="T517" s="29">
        <f t="shared" si="291"/>
        <v>5.0781065802183951E-9</v>
      </c>
      <c r="V517" s="35">
        <v>8.3999999999999999E-10</v>
      </c>
      <c r="W517" s="35">
        <v>2.8017182953400002</v>
      </c>
      <c r="X517" s="35">
        <v>8584.6616659007996</v>
      </c>
      <c r="Y517" s="29">
        <f t="shared" si="292"/>
        <v>-5.4726690777018639E-10</v>
      </c>
      <c r="Z517" s="29">
        <f t="shared" si="293"/>
        <v>-5.4733681491906945E-10</v>
      </c>
      <c r="AA517" s="29">
        <f t="shared" si="294"/>
        <v>-5.473368124569586E-10</v>
      </c>
      <c r="AB517" s="29">
        <f t="shared" si="295"/>
        <v>-5.4733681245703108E-10</v>
      </c>
      <c r="AD517" s="35"/>
      <c r="AE517" s="35"/>
      <c r="AF517" s="35"/>
      <c r="AL517" s="35"/>
      <c r="AM517" s="35"/>
      <c r="AN517" s="35"/>
      <c r="AT517" s="35"/>
      <c r="AU517" s="35"/>
      <c r="AV517" s="35"/>
      <c r="BB517" s="35"/>
      <c r="BC517" s="35"/>
      <c r="BD517" s="35"/>
      <c r="BJ517" s="35"/>
      <c r="BK517" s="35"/>
      <c r="BL517" s="35"/>
      <c r="BR517" s="35"/>
      <c r="BS517" s="35"/>
      <c r="BT517" s="35"/>
      <c r="BZ517" s="35"/>
      <c r="CA517" s="35"/>
      <c r="CB517" s="35"/>
      <c r="CH517" s="35"/>
      <c r="CI517" s="35"/>
      <c r="CJ517" s="35"/>
      <c r="CP517" s="35"/>
      <c r="CQ517" s="35"/>
      <c r="CR517" s="35"/>
      <c r="CX517" s="35"/>
      <c r="CY517" s="35"/>
      <c r="CZ517" s="35"/>
      <c r="DF517" s="35">
        <v>2.98E-9</v>
      </c>
      <c r="DG517" s="35">
        <v>5.5716070675299996</v>
      </c>
      <c r="DH517" s="35">
        <v>3041.4860324306001</v>
      </c>
      <c r="DI517" s="29">
        <f t="shared" si="296"/>
        <v>-2.0163822662180114E-11</v>
      </c>
      <c r="DJ517" s="29">
        <f t="shared" si="297"/>
        <v>-2.0279645721884813E-11</v>
      </c>
      <c r="DK517" s="29">
        <f t="shared" si="298"/>
        <v>-2.0279641642435965E-11</v>
      </c>
      <c r="DL517" s="29">
        <f t="shared" si="299"/>
        <v>-2.0279641642563008E-11</v>
      </c>
      <c r="DN517" s="35">
        <v>7.2E-10</v>
      </c>
      <c r="DO517" s="35">
        <v>1.36121375974</v>
      </c>
      <c r="DP517" s="35">
        <v>10025.4277087512</v>
      </c>
      <c r="DQ517" s="29">
        <f t="shared" si="300"/>
        <v>4.8572788178968922E-10</v>
      </c>
      <c r="DR517" s="29">
        <f t="shared" si="301"/>
        <v>4.8579596897465334E-10</v>
      </c>
      <c r="DS517" s="29">
        <f t="shared" si="302"/>
        <v>4.8579596657664878E-10</v>
      </c>
      <c r="DT517" s="29">
        <f t="shared" si="303"/>
        <v>4.8579596657672426E-10</v>
      </c>
      <c r="DV517" s="35"/>
      <c r="DW517" s="35"/>
      <c r="DX517" s="35"/>
      <c r="ED517" s="35"/>
      <c r="EE517" s="35"/>
      <c r="EF517" s="35"/>
      <c r="EL517" s="35"/>
      <c r="EM517" s="35"/>
      <c r="EN517" s="35"/>
      <c r="ET517" s="35"/>
      <c r="EU517" s="35"/>
      <c r="EV517" s="35"/>
    </row>
    <row r="518" spans="14:152" s="29" customFormat="1" ht="13.5" x14ac:dyDescent="0.3">
      <c r="N518" s="35">
        <v>5.7399999999999996E-9</v>
      </c>
      <c r="O518" s="35">
        <v>1.0897697980100001</v>
      </c>
      <c r="P518" s="35">
        <v>6357.7194367421998</v>
      </c>
      <c r="Q518" s="29">
        <f t="shared" si="288"/>
        <v>-4.4682217192287516E-9</v>
      </c>
      <c r="R518" s="29">
        <f t="shared" si="289"/>
        <v>-4.4685144464908906E-9</v>
      </c>
      <c r="S518" s="29">
        <f t="shared" si="290"/>
        <v>-4.4685144361811522E-9</v>
      </c>
      <c r="T518" s="29">
        <f t="shared" si="291"/>
        <v>-4.4685144361814591E-9</v>
      </c>
      <c r="V518" s="35">
        <v>8.6000000000000003E-10</v>
      </c>
      <c r="W518" s="35">
        <v>5.8745962130100002</v>
      </c>
      <c r="X518" s="35">
        <v>73.600955915200004</v>
      </c>
      <c r="Y518" s="29">
        <f t="shared" si="292"/>
        <v>6.0724053363454667E-10</v>
      </c>
      <c r="Z518" s="29">
        <f t="shared" si="293"/>
        <v>6.0724110641813636E-10</v>
      </c>
      <c r="AA518" s="29">
        <f t="shared" si="294"/>
        <v>6.0724110639796183E-10</v>
      </c>
      <c r="AB518" s="29">
        <f t="shared" si="295"/>
        <v>6.0724110639796245E-10</v>
      </c>
      <c r="AD518" s="35"/>
      <c r="AE518" s="35"/>
      <c r="AF518" s="35"/>
      <c r="AL518" s="35"/>
      <c r="AM518" s="35"/>
      <c r="AN518" s="35"/>
      <c r="AT518" s="35"/>
      <c r="AU518" s="35"/>
      <c r="AV518" s="35"/>
      <c r="BB518" s="35"/>
      <c r="BC518" s="35"/>
      <c r="BD518" s="35"/>
      <c r="BJ518" s="35"/>
      <c r="BK518" s="35"/>
      <c r="BL518" s="35"/>
      <c r="BR518" s="35"/>
      <c r="BS518" s="35"/>
      <c r="BT518" s="35"/>
      <c r="BZ518" s="35"/>
      <c r="CA518" s="35"/>
      <c r="CB518" s="35"/>
      <c r="CH518" s="35"/>
      <c r="CI518" s="35"/>
      <c r="CJ518" s="35"/>
      <c r="CP518" s="35"/>
      <c r="CQ518" s="35"/>
      <c r="CR518" s="35"/>
      <c r="CX518" s="35"/>
      <c r="CY518" s="35"/>
      <c r="CZ518" s="35"/>
      <c r="DF518" s="35">
        <v>2.98E-9</v>
      </c>
      <c r="DG518" s="35">
        <v>3.0697028502200001</v>
      </c>
      <c r="DH518" s="35">
        <v>11670.2840372968</v>
      </c>
      <c r="DI518" s="29">
        <f t="shared" si="296"/>
        <v>-1.6597208838195205E-9</v>
      </c>
      <c r="DJ518" s="29">
        <f t="shared" si="297"/>
        <v>-1.6600899816174112E-9</v>
      </c>
      <c r="DK518" s="29">
        <f t="shared" si="298"/>
        <v>-1.6600899686178863E-9</v>
      </c>
      <c r="DL518" s="29">
        <f t="shared" si="299"/>
        <v>-1.6600899686183084E-9</v>
      </c>
      <c r="DN518" s="35">
        <v>6.0999999999999996E-10</v>
      </c>
      <c r="DO518" s="35">
        <v>0.92427393171000005</v>
      </c>
      <c r="DP518" s="35">
        <v>17468.855197945399</v>
      </c>
      <c r="DQ518" s="29">
        <f t="shared" si="300"/>
        <v>-2.0196421138369202E-10</v>
      </c>
      <c r="DR518" s="29">
        <f t="shared" si="301"/>
        <v>-2.0183571172794922E-10</v>
      </c>
      <c r="DS518" s="29">
        <f t="shared" si="302"/>
        <v>-2.0183571625407029E-10</v>
      </c>
      <c r="DT518" s="29">
        <f t="shared" si="303"/>
        <v>-2.0183571625393939E-10</v>
      </c>
      <c r="DV518" s="35"/>
      <c r="DW518" s="35"/>
      <c r="DX518" s="35"/>
      <c r="ED518" s="35"/>
      <c r="EE518" s="35"/>
      <c r="EF518" s="35"/>
      <c r="EL518" s="35"/>
      <c r="EM518" s="35"/>
      <c r="EN518" s="35"/>
      <c r="ET518" s="35"/>
      <c r="EU518" s="35"/>
      <c r="EV518" s="35"/>
    </row>
    <row r="519" spans="14:152" s="29" customFormat="1" ht="13.5" x14ac:dyDescent="0.3">
      <c r="N519" s="35">
        <v>7.4999999999999993E-9</v>
      </c>
      <c r="O519" s="35">
        <v>4.8473719817900003</v>
      </c>
      <c r="P519" s="35">
        <v>10022.817601167601</v>
      </c>
      <c r="Q519" s="29">
        <f t="shared" si="288"/>
        <v>-3.1828706850024847E-9</v>
      </c>
      <c r="R519" s="29">
        <f t="shared" si="289"/>
        <v>-3.1837404886949074E-9</v>
      </c>
      <c r="S519" s="29">
        <f t="shared" si="290"/>
        <v>-3.1837404580600092E-9</v>
      </c>
      <c r="T519" s="29">
        <f t="shared" si="291"/>
        <v>-3.1837404580609741E-9</v>
      </c>
      <c r="V519" s="35">
        <v>8.9999999999999999E-10</v>
      </c>
      <c r="W519" s="35">
        <v>1.07789160729</v>
      </c>
      <c r="X519" s="35">
        <v>10721.108428326999</v>
      </c>
      <c r="Y519" s="29">
        <f t="shared" si="292"/>
        <v>6.7652096353815753E-10</v>
      </c>
      <c r="Z519" s="29">
        <f t="shared" si="293"/>
        <v>6.7643963465532472E-10</v>
      </c>
      <c r="AA519" s="29">
        <f t="shared" si="294"/>
        <v>6.7643963752006728E-10</v>
      </c>
      <c r="AB519" s="29">
        <f t="shared" si="295"/>
        <v>6.7643963751998291E-10</v>
      </c>
      <c r="AD519" s="35"/>
      <c r="AE519" s="35"/>
      <c r="AF519" s="35"/>
      <c r="AL519" s="35"/>
      <c r="AM519" s="35"/>
      <c r="AN519" s="35"/>
      <c r="AT519" s="35"/>
      <c r="AU519" s="35"/>
      <c r="AV519" s="35"/>
      <c r="BB519" s="35"/>
      <c r="BC519" s="35"/>
      <c r="BD519" s="35"/>
      <c r="BJ519" s="35"/>
      <c r="BK519" s="35"/>
      <c r="BL519" s="35"/>
      <c r="BR519" s="35"/>
      <c r="BS519" s="35"/>
      <c r="BT519" s="35"/>
      <c r="BZ519" s="35"/>
      <c r="CA519" s="35"/>
      <c r="CB519" s="35"/>
      <c r="CH519" s="35"/>
      <c r="CI519" s="35"/>
      <c r="CJ519" s="35"/>
      <c r="CP519" s="35"/>
      <c r="CQ519" s="35"/>
      <c r="CR519" s="35"/>
      <c r="CX519" s="35"/>
      <c r="CY519" s="35"/>
      <c r="CZ519" s="35"/>
      <c r="DF519" s="35">
        <v>3.8799999999999998E-9</v>
      </c>
      <c r="DG519" s="35">
        <v>5.0119773818500004</v>
      </c>
      <c r="DH519" s="35">
        <v>12323.423096008801</v>
      </c>
      <c r="DI519" s="29">
        <f t="shared" si="296"/>
        <v>-2.2118771464690385E-9</v>
      </c>
      <c r="DJ519" s="29">
        <f t="shared" si="297"/>
        <v>-2.2123791423521233E-9</v>
      </c>
      <c r="DK519" s="29">
        <f t="shared" si="298"/>
        <v>-2.2123791246720881E-9</v>
      </c>
      <c r="DL519" s="29">
        <f t="shared" si="299"/>
        <v>-2.2123791246726316E-9</v>
      </c>
      <c r="DN519" s="35">
        <v>6.8000000000000003E-10</v>
      </c>
      <c r="DO519" s="35">
        <v>2.8427135835200001</v>
      </c>
      <c r="DP519" s="35">
        <v>16703.079387151101</v>
      </c>
      <c r="DQ519" s="29">
        <f t="shared" si="300"/>
        <v>-4.6697379670312367E-10</v>
      </c>
      <c r="DR519" s="29">
        <f t="shared" si="301"/>
        <v>-4.6707929585201254E-10</v>
      </c>
      <c r="DS519" s="29">
        <f t="shared" si="302"/>
        <v>-4.6707929213653716E-10</v>
      </c>
      <c r="DT519" s="29">
        <f t="shared" si="303"/>
        <v>-4.6707929213664965E-10</v>
      </c>
      <c r="DV519" s="35"/>
      <c r="DW519" s="35"/>
      <c r="DX519" s="35"/>
      <c r="ED519" s="35"/>
      <c r="EE519" s="35"/>
      <c r="EF519" s="35"/>
      <c r="EL519" s="35"/>
      <c r="EM519" s="35"/>
      <c r="EN519" s="35"/>
      <c r="ET519" s="35"/>
      <c r="EU519" s="35"/>
      <c r="EV519" s="35"/>
    </row>
    <row r="520" spans="14:152" s="29" customFormat="1" ht="13.5" x14ac:dyDescent="0.3">
      <c r="N520" s="35">
        <v>5.8800000000000004E-9</v>
      </c>
      <c r="O520" s="35">
        <v>5.6592712860400001</v>
      </c>
      <c r="P520" s="35">
        <v>2171.0241752912002</v>
      </c>
      <c r="Q520" s="29">
        <f t="shared" si="288"/>
        <v>-5.8611402808774772E-9</v>
      </c>
      <c r="R520" s="29">
        <f t="shared" si="289"/>
        <v>-5.8611533340267954E-9</v>
      </c>
      <c r="S520" s="29">
        <f t="shared" si="290"/>
        <v>-5.8611533335671237E-9</v>
      </c>
      <c r="T520" s="29">
        <f t="shared" si="291"/>
        <v>-5.8611533335671377E-9</v>
      </c>
      <c r="V520" s="35">
        <v>8.3999999999999999E-10</v>
      </c>
      <c r="W520" s="35">
        <v>0.78729386249</v>
      </c>
      <c r="X520" s="35">
        <v>146.8116865236</v>
      </c>
      <c r="Y520" s="29">
        <f t="shared" si="292"/>
        <v>-8.3961694030703596E-10</v>
      </c>
      <c r="Z520" s="29">
        <f t="shared" si="293"/>
        <v>-8.3961698789404797E-10</v>
      </c>
      <c r="AA520" s="29">
        <f t="shared" si="294"/>
        <v>-8.396169878923719E-10</v>
      </c>
      <c r="AB520" s="29">
        <f t="shared" si="295"/>
        <v>-8.396169878923719E-10</v>
      </c>
      <c r="AD520" s="35"/>
      <c r="AE520" s="35"/>
      <c r="AF520" s="35"/>
      <c r="AL520" s="35"/>
      <c r="AM520" s="35"/>
      <c r="AN520" s="35"/>
      <c r="AT520" s="35"/>
      <c r="AU520" s="35"/>
      <c r="AV520" s="35"/>
      <c r="BB520" s="35"/>
      <c r="BC520" s="35"/>
      <c r="BD520" s="35"/>
      <c r="BJ520" s="35"/>
      <c r="BK520" s="35"/>
      <c r="BL520" s="35"/>
      <c r="BR520" s="35"/>
      <c r="BS520" s="35"/>
      <c r="BT520" s="35"/>
      <c r="BZ520" s="35"/>
      <c r="CA520" s="35"/>
      <c r="CB520" s="35"/>
      <c r="CH520" s="35"/>
      <c r="CI520" s="35"/>
      <c r="CJ520" s="35"/>
      <c r="CP520" s="35"/>
      <c r="CQ520" s="35"/>
      <c r="CR520" s="35"/>
      <c r="CX520" s="35"/>
      <c r="CY520" s="35"/>
      <c r="CZ520" s="35"/>
      <c r="DF520" s="35">
        <v>3.36E-9</v>
      </c>
      <c r="DG520" s="35">
        <v>4.6020833275799999</v>
      </c>
      <c r="DH520" s="35">
        <v>9602.3526362241992</v>
      </c>
      <c r="DI520" s="29">
        <f t="shared" si="296"/>
        <v>-3.1662357968878896E-9</v>
      </c>
      <c r="DJ520" s="29">
        <f t="shared" si="297"/>
        <v>-3.1663737634090949E-9</v>
      </c>
      <c r="DK520" s="29">
        <f t="shared" si="298"/>
        <v>-3.1663737585505512E-9</v>
      </c>
      <c r="DL520" s="29">
        <f t="shared" si="299"/>
        <v>-3.166373758550679E-9</v>
      </c>
      <c r="DN520" s="35">
        <v>5.3000000000000003E-10</v>
      </c>
      <c r="DO520" s="35">
        <v>3.4267918292699999</v>
      </c>
      <c r="DP520" s="35">
        <v>14867.7375158921</v>
      </c>
      <c r="DQ520" s="29">
        <f t="shared" si="300"/>
        <v>5.2501965493051055E-10</v>
      </c>
      <c r="DR520" s="29">
        <f t="shared" si="301"/>
        <v>5.2500587311156492E-10</v>
      </c>
      <c r="DS520" s="29">
        <f t="shared" si="302"/>
        <v>5.2500587359731567E-10</v>
      </c>
      <c r="DT520" s="29">
        <f t="shared" si="303"/>
        <v>5.2500587359730119E-10</v>
      </c>
      <c r="DV520" s="35"/>
      <c r="DW520" s="35"/>
      <c r="DX520" s="35"/>
      <c r="ED520" s="35"/>
      <c r="EE520" s="35"/>
      <c r="EF520" s="35"/>
      <c r="EL520" s="35"/>
      <c r="EM520" s="35"/>
      <c r="EN520" s="35"/>
      <c r="ET520" s="35"/>
      <c r="EU520" s="35"/>
      <c r="EV520" s="35"/>
    </row>
    <row r="521" spans="14:152" s="29" customFormat="1" ht="13.5" x14ac:dyDescent="0.3">
      <c r="N521" s="35">
        <v>6.3199999999999997E-9</v>
      </c>
      <c r="O521" s="35">
        <v>3.84852695407</v>
      </c>
      <c r="P521" s="35">
        <v>16276.463942623001</v>
      </c>
      <c r="Q521" s="29">
        <f t="shared" si="288"/>
        <v>-2.4437686496724283E-9</v>
      </c>
      <c r="R521" s="29">
        <f t="shared" si="289"/>
        <v>-2.4449809057176646E-9</v>
      </c>
      <c r="S521" s="29">
        <f t="shared" si="290"/>
        <v>-2.444980863022224E-9</v>
      </c>
      <c r="T521" s="29">
        <f t="shared" si="291"/>
        <v>-2.4449808630235495E-9</v>
      </c>
      <c r="V521" s="35">
        <v>1.1200000000000001E-9</v>
      </c>
      <c r="W521" s="35">
        <v>2.3169043088099999</v>
      </c>
      <c r="X521" s="35">
        <v>9638.9407478762005</v>
      </c>
      <c r="Y521" s="29">
        <f t="shared" si="292"/>
        <v>-2.4566576904414614E-10</v>
      </c>
      <c r="Z521" s="29">
        <f t="shared" si="293"/>
        <v>-2.4553116775543607E-10</v>
      </c>
      <c r="AA521" s="29">
        <f t="shared" si="294"/>
        <v>-2.4553117249634317E-10</v>
      </c>
      <c r="AB521" s="29">
        <f t="shared" si="295"/>
        <v>-2.4553117249621894E-10</v>
      </c>
      <c r="AD521" s="35"/>
      <c r="AE521" s="35"/>
      <c r="AF521" s="35"/>
      <c r="AL521" s="35"/>
      <c r="AM521" s="35"/>
      <c r="AN521" s="35"/>
      <c r="AT521" s="35"/>
      <c r="AU521" s="35"/>
      <c r="AV521" s="35"/>
      <c r="BB521" s="35"/>
      <c r="BC521" s="35"/>
      <c r="BD521" s="35"/>
      <c r="BJ521" s="35"/>
      <c r="BK521" s="35"/>
      <c r="BL521" s="35"/>
      <c r="BR521" s="35"/>
      <c r="BS521" s="35"/>
      <c r="BT521" s="35"/>
      <c r="BZ521" s="35"/>
      <c r="CA521" s="35"/>
      <c r="CB521" s="35"/>
      <c r="CH521" s="35"/>
      <c r="CI521" s="35"/>
      <c r="CJ521" s="35"/>
      <c r="CP521" s="35"/>
      <c r="CQ521" s="35"/>
      <c r="CR521" s="35"/>
      <c r="CX521" s="35"/>
      <c r="CY521" s="35"/>
      <c r="CZ521" s="35"/>
      <c r="DF521" s="35">
        <v>3.7099999999999998E-9</v>
      </c>
      <c r="DG521" s="35">
        <v>2.23508025241</v>
      </c>
      <c r="DH521" s="35">
        <v>4996.1727308979998</v>
      </c>
      <c r="DI521" s="29">
        <f t="shared" si="296"/>
        <v>-4.8164059192675505E-10</v>
      </c>
      <c r="DJ521" s="29">
        <f t="shared" si="297"/>
        <v>-4.8140572321823546E-10</v>
      </c>
      <c r="DK521" s="29">
        <f t="shared" si="298"/>
        <v>-4.8140573149073559E-10</v>
      </c>
      <c r="DL521" s="29">
        <f t="shared" si="299"/>
        <v>-4.8140573149047431E-10</v>
      </c>
      <c r="DN521" s="35">
        <v>5.4E-10</v>
      </c>
      <c r="DO521" s="35">
        <v>0.41070672544999998</v>
      </c>
      <c r="DP521" s="35">
        <v>18451.078546565899</v>
      </c>
      <c r="DQ521" s="29">
        <f t="shared" si="300"/>
        <v>3.7281990358360586E-11</v>
      </c>
      <c r="DR521" s="29">
        <f t="shared" si="301"/>
        <v>3.7154966744099037E-11</v>
      </c>
      <c r="DS521" s="29">
        <f t="shared" si="302"/>
        <v>3.715497121810625E-11</v>
      </c>
      <c r="DT521" s="29">
        <f t="shared" si="303"/>
        <v>3.7154971217953137E-11</v>
      </c>
      <c r="DV521" s="35"/>
      <c r="DW521" s="35"/>
      <c r="DX521" s="35"/>
      <c r="ED521" s="35"/>
      <c r="EE521" s="35"/>
      <c r="EF521" s="35"/>
      <c r="EL521" s="35"/>
      <c r="EM521" s="35"/>
      <c r="EN521" s="35"/>
      <c r="ET521" s="35"/>
      <c r="EU521" s="35"/>
      <c r="EV521" s="35"/>
    </row>
    <row r="522" spans="14:152" s="29" customFormat="1" ht="13.5" x14ac:dyDescent="0.3">
      <c r="N522" s="35">
        <v>6.3199999999999997E-9</v>
      </c>
      <c r="O522" s="35">
        <v>1.43230388645</v>
      </c>
      <c r="P522" s="35">
        <v>16706.585251847999</v>
      </c>
      <c r="Q522" s="29">
        <f t="shared" si="288"/>
        <v>-5.4218649731863793E-9</v>
      </c>
      <c r="R522" s="29">
        <f t="shared" si="289"/>
        <v>-5.4211715355911203E-9</v>
      </c>
      <c r="S522" s="29">
        <f t="shared" si="290"/>
        <v>-5.4211715600193214E-9</v>
      </c>
      <c r="T522" s="29">
        <f t="shared" si="291"/>
        <v>-5.4211715600185827E-9</v>
      </c>
      <c r="V522" s="35">
        <v>8.3000000000000003E-10</v>
      </c>
      <c r="W522" s="35">
        <v>5.90575201511</v>
      </c>
      <c r="X522" s="35">
        <v>16858.415222630301</v>
      </c>
      <c r="Y522" s="29">
        <f t="shared" si="292"/>
        <v>-8.2436209345306096E-10</v>
      </c>
      <c r="Z522" s="29">
        <f t="shared" si="293"/>
        <v>-8.2438288057703583E-10</v>
      </c>
      <c r="AA522" s="29">
        <f t="shared" si="294"/>
        <v>-8.2438287984555908E-10</v>
      </c>
      <c r="AB522" s="29">
        <f t="shared" si="295"/>
        <v>-8.24382879845581E-10</v>
      </c>
      <c r="AD522" s="35"/>
      <c r="AE522" s="35"/>
      <c r="AF522" s="35"/>
      <c r="AL522" s="35"/>
      <c r="AM522" s="35"/>
      <c r="AN522" s="35"/>
      <c r="AT522" s="35"/>
      <c r="AU522" s="35"/>
      <c r="AV522" s="35"/>
      <c r="BB522" s="35"/>
      <c r="BC522" s="35"/>
      <c r="BD522" s="35"/>
      <c r="BJ522" s="35"/>
      <c r="BK522" s="35"/>
      <c r="BL522" s="35"/>
      <c r="BR522" s="35"/>
      <c r="BS522" s="35"/>
      <c r="BT522" s="35"/>
      <c r="BZ522" s="35"/>
      <c r="CA522" s="35"/>
      <c r="CB522" s="35"/>
      <c r="CH522" s="35"/>
      <c r="CI522" s="35"/>
      <c r="CJ522" s="35"/>
      <c r="CP522" s="35"/>
      <c r="CQ522" s="35"/>
      <c r="CR522" s="35"/>
      <c r="CX522" s="35"/>
      <c r="CY522" s="35"/>
      <c r="CZ522" s="35"/>
      <c r="DF522" s="35">
        <v>3E-9</v>
      </c>
      <c r="DG522" s="35">
        <v>6.0406938521500004</v>
      </c>
      <c r="DH522" s="35">
        <v>9499.2598620055996</v>
      </c>
      <c r="DI522" s="29">
        <f t="shared" si="296"/>
        <v>-2.983334830763731E-9</v>
      </c>
      <c r="DJ522" s="29">
        <f t="shared" si="297"/>
        <v>-2.9833731414660781E-9</v>
      </c>
      <c r="DK522" s="29">
        <f t="shared" si="298"/>
        <v>-2.9833731401174875E-9</v>
      </c>
      <c r="DL522" s="29">
        <f t="shared" si="299"/>
        <v>-2.9833731401175322E-9</v>
      </c>
      <c r="DN522" s="35">
        <v>6E-10</v>
      </c>
      <c r="DO522" s="35">
        <v>5.8692228754400002</v>
      </c>
      <c r="DP522" s="35">
        <v>7447.0179178460003</v>
      </c>
      <c r="DQ522" s="29">
        <f t="shared" si="300"/>
        <v>2.4004225551919712E-10</v>
      </c>
      <c r="DR522" s="29">
        <f t="shared" si="301"/>
        <v>2.4009458574955281E-10</v>
      </c>
      <c r="DS522" s="29">
        <f t="shared" si="302"/>
        <v>2.4009458390644314E-10</v>
      </c>
      <c r="DT522" s="29">
        <f t="shared" si="303"/>
        <v>2.4009458390649783E-10</v>
      </c>
      <c r="DV522" s="35"/>
      <c r="DW522" s="35"/>
      <c r="DX522" s="35"/>
      <c r="ED522" s="35"/>
      <c r="EE522" s="35"/>
      <c r="EF522" s="35"/>
      <c r="EL522" s="35"/>
      <c r="EM522" s="35"/>
      <c r="EN522" s="35"/>
      <c r="ET522" s="35"/>
      <c r="EU522" s="35"/>
      <c r="EV522" s="35"/>
    </row>
    <row r="523" spans="14:152" s="29" customFormat="1" ht="13.5" x14ac:dyDescent="0.3">
      <c r="N523" s="35">
        <v>7.8000000000000004E-9</v>
      </c>
      <c r="O523" s="35">
        <v>1.1518150253999999</v>
      </c>
      <c r="P523" s="35">
        <v>377.37360791579999</v>
      </c>
      <c r="Q523" s="29">
        <f t="shared" si="288"/>
        <v>4.2281819449630276E-9</v>
      </c>
      <c r="R523" s="29">
        <f t="shared" si="289"/>
        <v>4.2282135545229335E-9</v>
      </c>
      <c r="S523" s="29">
        <f t="shared" si="290"/>
        <v>4.2282135534096072E-9</v>
      </c>
      <c r="T523" s="29">
        <f t="shared" si="291"/>
        <v>4.2282135534096427E-9</v>
      </c>
      <c r="V523" s="35">
        <v>8.1999999999999996E-10</v>
      </c>
      <c r="W523" s="35">
        <v>4.316905577</v>
      </c>
      <c r="X523" s="35">
        <v>9374.8264467846002</v>
      </c>
      <c r="Y523" s="29">
        <f t="shared" si="292"/>
        <v>7.2048994226665872E-10</v>
      </c>
      <c r="Z523" s="29">
        <f t="shared" si="293"/>
        <v>7.2044303102044712E-10</v>
      </c>
      <c r="AA523" s="29">
        <f t="shared" si="294"/>
        <v>7.2044303267290345E-10</v>
      </c>
      <c r="AB523" s="29">
        <f t="shared" si="295"/>
        <v>7.2044303267285899E-10</v>
      </c>
      <c r="AD523" s="35"/>
      <c r="AE523" s="35"/>
      <c r="AF523" s="35"/>
      <c r="AL523" s="35"/>
      <c r="AM523" s="35"/>
      <c r="AN523" s="35"/>
      <c r="AT523" s="35"/>
      <c r="AU523" s="35"/>
      <c r="AV523" s="35"/>
      <c r="BB523" s="35"/>
      <c r="BC523" s="35"/>
      <c r="BD523" s="35"/>
      <c r="BJ523" s="35"/>
      <c r="BK523" s="35"/>
      <c r="BL523" s="35"/>
      <c r="BR523" s="35"/>
      <c r="BS523" s="35"/>
      <c r="BT523" s="35"/>
      <c r="BZ523" s="35"/>
      <c r="CA523" s="35"/>
      <c r="CB523" s="35"/>
      <c r="CH523" s="35"/>
      <c r="CI523" s="35"/>
      <c r="CJ523" s="35"/>
      <c r="CP523" s="35"/>
      <c r="CQ523" s="35"/>
      <c r="CR523" s="35"/>
      <c r="CX523" s="35"/>
      <c r="CY523" s="35"/>
      <c r="CZ523" s="35"/>
      <c r="DF523" s="35">
        <v>3.4499999999999999E-9</v>
      </c>
      <c r="DG523" s="35">
        <v>1.7426048216400001</v>
      </c>
      <c r="DH523" s="35">
        <v>5617.9107699472997</v>
      </c>
      <c r="DI523" s="29">
        <f t="shared" si="296"/>
        <v>1.0561988283989048E-9</v>
      </c>
      <c r="DJ523" s="29">
        <f t="shared" si="297"/>
        <v>1.0559630348033398E-9</v>
      </c>
      <c r="DK523" s="29">
        <f t="shared" si="298"/>
        <v>1.0559630431084091E-9</v>
      </c>
      <c r="DL523" s="29">
        <f t="shared" si="299"/>
        <v>1.0559630431081757E-9</v>
      </c>
      <c r="DN523" s="35">
        <v>5.1E-10</v>
      </c>
      <c r="DO523" s="35">
        <v>1.6468404210600001</v>
      </c>
      <c r="DP523" s="35">
        <v>3472.1543883862</v>
      </c>
      <c r="DQ523" s="29">
        <f t="shared" si="300"/>
        <v>3.9869508981942028E-11</v>
      </c>
      <c r="DR523" s="29">
        <f t="shared" si="301"/>
        <v>3.989206904155439E-11</v>
      </c>
      <c r="DS523" s="29">
        <f t="shared" si="302"/>
        <v>3.9892068246955892E-11</v>
      </c>
      <c r="DT523" s="29">
        <f t="shared" si="303"/>
        <v>3.9892068246981179E-11</v>
      </c>
      <c r="DV523" s="35"/>
      <c r="DW523" s="35"/>
      <c r="DX523" s="35"/>
      <c r="ED523" s="35"/>
      <c r="EE523" s="35"/>
      <c r="EF523" s="35"/>
      <c r="EL523" s="35"/>
      <c r="EM523" s="35"/>
      <c r="EN523" s="35"/>
      <c r="ET523" s="35"/>
      <c r="EU523" s="35"/>
      <c r="EV523" s="35"/>
    </row>
    <row r="524" spans="14:152" s="29" customFormat="1" ht="13.5" x14ac:dyDescent="0.3">
      <c r="N524" s="35">
        <v>5.5400000000000003E-9</v>
      </c>
      <c r="O524" s="35">
        <v>4.1819204923899997</v>
      </c>
      <c r="P524" s="35">
        <v>382.87927857099999</v>
      </c>
      <c r="Q524" s="29">
        <f t="shared" si="288"/>
        <v>-3.1050744822479779E-9</v>
      </c>
      <c r="R524" s="29">
        <f t="shared" si="289"/>
        <v>-3.105096930953157E-9</v>
      </c>
      <c r="S524" s="29">
        <f t="shared" si="290"/>
        <v>-3.1050969301624795E-9</v>
      </c>
      <c r="T524" s="29">
        <f t="shared" si="291"/>
        <v>-3.1050969301625122E-9</v>
      </c>
      <c r="V524" s="35">
        <v>8.3000000000000003E-10</v>
      </c>
      <c r="W524" s="35">
        <v>1.4131520495800001</v>
      </c>
      <c r="X524" s="35">
        <v>22854.596021804002</v>
      </c>
      <c r="Y524" s="29">
        <f t="shared" si="292"/>
        <v>-2.7395996695055429E-10</v>
      </c>
      <c r="Z524" s="29">
        <f t="shared" si="293"/>
        <v>-2.7373112883983691E-10</v>
      </c>
      <c r="AA524" s="29">
        <f t="shared" si="294"/>
        <v>-2.7373113690027042E-10</v>
      </c>
      <c r="AB524" s="29">
        <f t="shared" si="295"/>
        <v>-2.7373113690000319E-10</v>
      </c>
      <c r="AD524" s="35"/>
      <c r="AE524" s="35"/>
      <c r="AF524" s="35"/>
      <c r="AL524" s="35"/>
      <c r="AM524" s="35"/>
      <c r="AN524" s="35"/>
      <c r="AT524" s="35"/>
      <c r="AU524" s="35"/>
      <c r="AV524" s="35"/>
      <c r="BB524" s="35"/>
      <c r="BC524" s="35"/>
      <c r="BD524" s="35"/>
      <c r="BJ524" s="35"/>
      <c r="BK524" s="35"/>
      <c r="BL524" s="35"/>
      <c r="BR524" s="35"/>
      <c r="BS524" s="35"/>
      <c r="BT524" s="35"/>
      <c r="BZ524" s="35"/>
      <c r="CA524" s="35"/>
      <c r="CB524" s="35"/>
      <c r="CH524" s="35"/>
      <c r="CI524" s="35"/>
      <c r="CJ524" s="35"/>
      <c r="CP524" s="35"/>
      <c r="CQ524" s="35"/>
      <c r="CR524" s="35"/>
      <c r="CX524" s="35"/>
      <c r="CY524" s="35"/>
      <c r="CZ524" s="35"/>
      <c r="DF524" s="35">
        <v>3.0199999999999999E-9</v>
      </c>
      <c r="DG524" s="35">
        <v>3.0112734994000001</v>
      </c>
      <c r="DH524" s="35">
        <v>7483.5887758458002</v>
      </c>
      <c r="DI524" s="29">
        <f t="shared" si="296"/>
        <v>1.357015488452122E-9</v>
      </c>
      <c r="DJ524" s="29">
        <f t="shared" si="297"/>
        <v>1.3567574666253939E-9</v>
      </c>
      <c r="DK524" s="29">
        <f t="shared" si="298"/>
        <v>1.3567574757135103E-9</v>
      </c>
      <c r="DL524" s="29">
        <f t="shared" si="299"/>
        <v>1.3567574757132421E-9</v>
      </c>
      <c r="DN524" s="35">
        <v>5.7E-10</v>
      </c>
      <c r="DO524" s="35">
        <v>6.1325039970299997</v>
      </c>
      <c r="DP524" s="35">
        <v>17085.958665722199</v>
      </c>
      <c r="DQ524" s="29">
        <f t="shared" si="300"/>
        <v>3.5542467242403223E-10</v>
      </c>
      <c r="DR524" s="29">
        <f t="shared" si="301"/>
        <v>3.5552196168425163E-10</v>
      </c>
      <c r="DS524" s="29">
        <f t="shared" si="302"/>
        <v>3.5552195825785932E-10</v>
      </c>
      <c r="DT524" s="29">
        <f t="shared" si="303"/>
        <v>3.555219582579606E-10</v>
      </c>
      <c r="DV524" s="35"/>
      <c r="DW524" s="35"/>
      <c r="DX524" s="35"/>
      <c r="ED524" s="35"/>
      <c r="EE524" s="35"/>
      <c r="EF524" s="35"/>
      <c r="EL524" s="35"/>
      <c r="EM524" s="35"/>
      <c r="EN524" s="35"/>
      <c r="ET524" s="35"/>
      <c r="EU524" s="35"/>
      <c r="EV524" s="35"/>
    </row>
    <row r="525" spans="14:152" s="29" customFormat="1" ht="13.5" x14ac:dyDescent="0.3">
      <c r="N525" s="35">
        <v>5.6800000000000002E-9</v>
      </c>
      <c r="O525" s="35">
        <v>3.8163339189999999E-2</v>
      </c>
      <c r="P525" s="35">
        <v>6414.6178116778001</v>
      </c>
      <c r="Q525" s="29">
        <f t="shared" si="288"/>
        <v>-4.8389005826724977E-9</v>
      </c>
      <c r="R525" s="29">
        <f t="shared" si="289"/>
        <v>-4.8391443938490304E-9</v>
      </c>
      <c r="S525" s="29">
        <f t="shared" si="290"/>
        <v>-4.8391443852622008E-9</v>
      </c>
      <c r="T525" s="29">
        <f t="shared" si="291"/>
        <v>-4.839144385262454E-9</v>
      </c>
      <c r="V525" s="35">
        <v>8.3999999999999999E-10</v>
      </c>
      <c r="W525" s="35">
        <v>0.90320571724999998</v>
      </c>
      <c r="X525" s="35">
        <v>2171.0241752912002</v>
      </c>
      <c r="Y525" s="29">
        <f t="shared" si="292"/>
        <v>3.0600913227340471E-11</v>
      </c>
      <c r="Z525" s="29">
        <f t="shared" si="293"/>
        <v>3.0577623803982446E-11</v>
      </c>
      <c r="AA525" s="29">
        <f t="shared" si="294"/>
        <v>3.0577624624270466E-11</v>
      </c>
      <c r="AB525" s="29">
        <f t="shared" si="295"/>
        <v>3.0577624624246607E-11</v>
      </c>
      <c r="AD525" s="35"/>
      <c r="AE525" s="35"/>
      <c r="AF525" s="35"/>
      <c r="AL525" s="35"/>
      <c r="AM525" s="35"/>
      <c r="AN525" s="35"/>
      <c r="AT525" s="35"/>
      <c r="AU525" s="35"/>
      <c r="AV525" s="35"/>
      <c r="BB525" s="35"/>
      <c r="BC525" s="35"/>
      <c r="BD525" s="35"/>
      <c r="BJ525" s="35"/>
      <c r="BK525" s="35"/>
      <c r="BL525" s="35"/>
      <c r="BR525" s="35"/>
      <c r="BS525" s="35"/>
      <c r="BT525" s="35"/>
      <c r="BZ525" s="35"/>
      <c r="CA525" s="35"/>
      <c r="CB525" s="35"/>
      <c r="CH525" s="35"/>
      <c r="CI525" s="35"/>
      <c r="CJ525" s="35"/>
      <c r="CP525" s="35"/>
      <c r="CQ525" s="35"/>
      <c r="CR525" s="35"/>
      <c r="CX525" s="35"/>
      <c r="CY525" s="35"/>
      <c r="CZ525" s="35"/>
      <c r="DF525" s="35">
        <v>2.8900000000000002E-9</v>
      </c>
      <c r="DG525" s="35">
        <v>0.39479288685000002</v>
      </c>
      <c r="DH525" s="35">
        <v>2412.7724581970001</v>
      </c>
      <c r="DI525" s="29">
        <f t="shared" si="296"/>
        <v>-8.8954928358366146E-10</v>
      </c>
      <c r="DJ525" s="29">
        <f t="shared" si="297"/>
        <v>-8.8946450124158666E-10</v>
      </c>
      <c r="DK525" s="29">
        <f t="shared" si="298"/>
        <v>-8.8946450422776326E-10</v>
      </c>
      <c r="DL525" s="29">
        <f t="shared" si="299"/>
        <v>-8.8946450422766555E-10</v>
      </c>
      <c r="DN525" s="35">
        <v>5.3000000000000003E-10</v>
      </c>
      <c r="DO525" s="35">
        <v>4.1696943470100001</v>
      </c>
      <c r="DP525" s="35">
        <v>6106.8800550648002</v>
      </c>
      <c r="DQ525" s="29">
        <f t="shared" si="300"/>
        <v>-5.0383066091986997E-10</v>
      </c>
      <c r="DR525" s="29">
        <f t="shared" si="301"/>
        <v>-5.0381782298053899E-10</v>
      </c>
      <c r="DS525" s="29">
        <f t="shared" si="302"/>
        <v>-5.0381782343276494E-10</v>
      </c>
      <c r="DT525" s="29">
        <f t="shared" si="303"/>
        <v>-5.0381782343275087E-10</v>
      </c>
      <c r="DV525" s="35"/>
      <c r="DW525" s="35"/>
      <c r="DX525" s="35"/>
      <c r="ED525" s="35"/>
      <c r="EE525" s="35"/>
      <c r="EF525" s="35"/>
      <c r="EL525" s="35"/>
      <c r="EM525" s="35"/>
      <c r="EN525" s="35"/>
      <c r="ET525" s="35"/>
      <c r="EU525" s="35"/>
      <c r="EV525" s="35"/>
    </row>
    <row r="526" spans="14:152" s="29" customFormat="1" ht="13.5" x14ac:dyDescent="0.3">
      <c r="N526" s="35">
        <v>5.69E-9</v>
      </c>
      <c r="O526" s="35">
        <v>2.5770434551200001</v>
      </c>
      <c r="P526" s="35">
        <v>35.562734468599999</v>
      </c>
      <c r="Q526" s="29">
        <f t="shared" si="288"/>
        <v>-5.6895149753056148E-9</v>
      </c>
      <c r="R526" s="29">
        <f t="shared" si="289"/>
        <v>-5.6895150090680941E-9</v>
      </c>
      <c r="S526" s="29">
        <f t="shared" si="290"/>
        <v>-5.6895150090669054E-9</v>
      </c>
      <c r="T526" s="29">
        <f t="shared" si="291"/>
        <v>-5.6895150090669054E-9</v>
      </c>
      <c r="V526" s="35">
        <v>8.1999999999999996E-10</v>
      </c>
      <c r="W526" s="35">
        <v>1.5944295204100001</v>
      </c>
      <c r="X526" s="35">
        <v>9947.0556815320997</v>
      </c>
      <c r="Y526" s="29">
        <f t="shared" si="292"/>
        <v>8.020961605255854E-10</v>
      </c>
      <c r="Z526" s="29">
        <f t="shared" si="293"/>
        <v>8.0207449153035863E-10</v>
      </c>
      <c r="AA526" s="29">
        <f t="shared" si="294"/>
        <v>8.0207449229380125E-10</v>
      </c>
      <c r="AB526" s="29">
        <f t="shared" si="295"/>
        <v>8.0207449229378181E-10</v>
      </c>
      <c r="AD526" s="35"/>
      <c r="AE526" s="35"/>
      <c r="AF526" s="35"/>
      <c r="AL526" s="35"/>
      <c r="AM526" s="35"/>
      <c r="AN526" s="35"/>
      <c r="AT526" s="35"/>
      <c r="AU526" s="35"/>
      <c r="AV526" s="35"/>
      <c r="BB526" s="35"/>
      <c r="BC526" s="35"/>
      <c r="BD526" s="35"/>
      <c r="BJ526" s="35"/>
      <c r="BK526" s="35"/>
      <c r="BL526" s="35"/>
      <c r="BR526" s="35"/>
      <c r="BS526" s="35"/>
      <c r="BT526" s="35"/>
      <c r="BZ526" s="35"/>
      <c r="CA526" s="35"/>
      <c r="CB526" s="35"/>
      <c r="CH526" s="35"/>
      <c r="CI526" s="35"/>
      <c r="CJ526" s="35"/>
      <c r="CP526" s="35"/>
      <c r="CQ526" s="35"/>
      <c r="CR526" s="35"/>
      <c r="CX526" s="35"/>
      <c r="CY526" s="35"/>
      <c r="CZ526" s="35"/>
      <c r="DF526" s="35">
        <v>2.8900000000000002E-9</v>
      </c>
      <c r="DG526" s="35">
        <v>2.2143064034400002</v>
      </c>
      <c r="DH526" s="35">
        <v>11140.5930722022</v>
      </c>
      <c r="DI526" s="29">
        <f t="shared" si="296"/>
        <v>1.6897982042124993E-9</v>
      </c>
      <c r="DJ526" s="29">
        <f t="shared" si="297"/>
        <v>1.6901319680476285E-9</v>
      </c>
      <c r="DK526" s="29">
        <f t="shared" si="298"/>
        <v>1.6901319562926064E-9</v>
      </c>
      <c r="DL526" s="29">
        <f t="shared" si="299"/>
        <v>1.6901319562929393E-9</v>
      </c>
      <c r="DN526" s="35">
        <v>5.0000000000000003E-10</v>
      </c>
      <c r="DO526" s="35">
        <v>3.1719671734700001</v>
      </c>
      <c r="DP526" s="35">
        <v>2111.6503133776</v>
      </c>
      <c r="DQ526" s="29">
        <f t="shared" si="300"/>
        <v>4.8683989887619678E-10</v>
      </c>
      <c r="DR526" s="29">
        <f t="shared" si="301"/>
        <v>4.8683682346678565E-10</v>
      </c>
      <c r="DS526" s="29">
        <f t="shared" si="302"/>
        <v>4.868368235751125E-10</v>
      </c>
      <c r="DT526" s="29">
        <f t="shared" si="303"/>
        <v>4.8683682357510919E-10</v>
      </c>
      <c r="DV526" s="35"/>
      <c r="DW526" s="35"/>
      <c r="DX526" s="35"/>
      <c r="ED526" s="35"/>
      <c r="EE526" s="35"/>
      <c r="EF526" s="35"/>
      <c r="EL526" s="35"/>
      <c r="EM526" s="35"/>
      <c r="EN526" s="35"/>
      <c r="ET526" s="35"/>
      <c r="EU526" s="35"/>
      <c r="EV526" s="35"/>
    </row>
    <row r="527" spans="14:152" s="29" customFormat="1" ht="13.5" x14ac:dyDescent="0.3">
      <c r="N527" s="35">
        <v>5.6599999999999999E-9</v>
      </c>
      <c r="O527" s="35">
        <v>0.62804830761999997</v>
      </c>
      <c r="P527" s="35">
        <v>3189.5647568569002</v>
      </c>
      <c r="Q527" s="29">
        <f t="shared" si="288"/>
        <v>-3.1787886581496385E-9</v>
      </c>
      <c r="R527" s="29">
        <f t="shared" si="289"/>
        <v>-3.1785977745449645E-9</v>
      </c>
      <c r="S527" s="29">
        <f t="shared" si="290"/>
        <v>-3.1785977812682703E-9</v>
      </c>
      <c r="T527" s="29">
        <f t="shared" si="291"/>
        <v>-3.1785977812680714E-9</v>
      </c>
      <c r="V527" s="35">
        <v>8.1999999999999996E-10</v>
      </c>
      <c r="W527" s="35">
        <v>0.44163602941000002</v>
      </c>
      <c r="X527" s="35">
        <v>4782.8736354599996</v>
      </c>
      <c r="Y527" s="29">
        <f t="shared" si="292"/>
        <v>-7.5031366059550452E-10</v>
      </c>
      <c r="Z527" s="29">
        <f t="shared" si="293"/>
        <v>-7.5029344023091359E-10</v>
      </c>
      <c r="AA527" s="29">
        <f t="shared" si="294"/>
        <v>-7.5029344094315715E-10</v>
      </c>
      <c r="AB527" s="29">
        <f t="shared" si="295"/>
        <v>-7.5029344094313368E-10</v>
      </c>
      <c r="AD527" s="35"/>
      <c r="AE527" s="35"/>
      <c r="AF527" s="35"/>
      <c r="AL527" s="35"/>
      <c r="AM527" s="35"/>
      <c r="AN527" s="35"/>
      <c r="AT527" s="35"/>
      <c r="AU527" s="35"/>
      <c r="AV527" s="35"/>
      <c r="BB527" s="35"/>
      <c r="BC527" s="35"/>
      <c r="BD527" s="35"/>
      <c r="BJ527" s="35"/>
      <c r="BK527" s="35"/>
      <c r="BL527" s="35"/>
      <c r="BR527" s="35"/>
      <c r="BS527" s="35"/>
      <c r="BT527" s="35"/>
      <c r="BZ527" s="35"/>
      <c r="CA527" s="35"/>
      <c r="CB527" s="35"/>
      <c r="CH527" s="35"/>
      <c r="CI527" s="35"/>
      <c r="CJ527" s="35"/>
      <c r="CP527" s="35"/>
      <c r="CQ527" s="35"/>
      <c r="CR527" s="35"/>
      <c r="CX527" s="35"/>
      <c r="CY527" s="35"/>
      <c r="CZ527" s="35"/>
      <c r="DF527" s="35">
        <v>3.3000000000000002E-9</v>
      </c>
      <c r="DG527" s="35">
        <v>5.81605457596</v>
      </c>
      <c r="DH527" s="35">
        <v>4246.0691233646003</v>
      </c>
      <c r="DI527" s="29">
        <f t="shared" si="296"/>
        <v>2.6897074507059823E-9</v>
      </c>
      <c r="DJ527" s="29">
        <f t="shared" si="297"/>
        <v>2.6896037030204014E-9</v>
      </c>
      <c r="DK527" s="29">
        <f t="shared" si="298"/>
        <v>2.6896037066746848E-9</v>
      </c>
      <c r="DL527" s="29">
        <f t="shared" si="299"/>
        <v>2.6896037066745764E-9</v>
      </c>
      <c r="DN527" s="35">
        <v>5.4999999999999996E-10</v>
      </c>
      <c r="DO527" s="35">
        <v>5.7260754556000002</v>
      </c>
      <c r="DP527" s="35">
        <v>10706.881334325401</v>
      </c>
      <c r="DQ527" s="29">
        <f t="shared" si="300"/>
        <v>-4.6734648311274018E-10</v>
      </c>
      <c r="DR527" s="29">
        <f t="shared" si="301"/>
        <v>-4.6738615502694335E-10</v>
      </c>
      <c r="DS527" s="29">
        <f t="shared" si="302"/>
        <v>-4.6738615362979363E-10</v>
      </c>
      <c r="DT527" s="29">
        <f t="shared" si="303"/>
        <v>-4.6738615362984305E-10</v>
      </c>
      <c r="DV527" s="35"/>
      <c r="DW527" s="35"/>
      <c r="DX527" s="35"/>
      <c r="ED527" s="35"/>
      <c r="EE527" s="35"/>
      <c r="EF527" s="35"/>
      <c r="EL527" s="35"/>
      <c r="EM527" s="35"/>
      <c r="EN527" s="35"/>
      <c r="ET527" s="35"/>
      <c r="EU527" s="35"/>
      <c r="EV527" s="35"/>
    </row>
    <row r="528" spans="14:152" s="29" customFormat="1" ht="13.5" x14ac:dyDescent="0.3">
      <c r="N528" s="35">
        <v>6.8699999999999996E-9</v>
      </c>
      <c r="O528" s="35">
        <v>5.6145694402900004</v>
      </c>
      <c r="P528" s="35">
        <v>155.3530891314</v>
      </c>
      <c r="Q528" s="29">
        <f t="shared" si="288"/>
        <v>-1.923747188378215E-9</v>
      </c>
      <c r="R528" s="29">
        <f t="shared" si="289"/>
        <v>-1.9237340951088004E-9</v>
      </c>
      <c r="S528" s="29">
        <f t="shared" si="290"/>
        <v>-1.9237340955699635E-9</v>
      </c>
      <c r="T528" s="29">
        <f t="shared" si="291"/>
        <v>-1.9237340955699403E-9</v>
      </c>
      <c r="V528" s="35">
        <v>8.6000000000000003E-10</v>
      </c>
      <c r="W528" s="35">
        <v>5.1833505416100003</v>
      </c>
      <c r="X528" s="35">
        <v>12410.731300548599</v>
      </c>
      <c r="Y528" s="29">
        <f t="shared" si="292"/>
        <v>7.1558107862503348E-10</v>
      </c>
      <c r="Z528" s="29">
        <f t="shared" si="293"/>
        <v>7.1550541547806003E-10</v>
      </c>
      <c r="AA528" s="29">
        <f t="shared" si="294"/>
        <v>7.1550541814334412E-10</v>
      </c>
      <c r="AB528" s="29">
        <f t="shared" si="295"/>
        <v>7.1550541814326285E-10</v>
      </c>
      <c r="AD528" s="35"/>
      <c r="AE528" s="35"/>
      <c r="AF528" s="35"/>
      <c r="AL528" s="35"/>
      <c r="AM528" s="35"/>
      <c r="AN528" s="35"/>
      <c r="AT528" s="35"/>
      <c r="AU528" s="35"/>
      <c r="AV528" s="35"/>
      <c r="BB528" s="35"/>
      <c r="BC528" s="35"/>
      <c r="BD528" s="35"/>
      <c r="BJ528" s="35"/>
      <c r="BK528" s="35"/>
      <c r="BL528" s="35"/>
      <c r="BR528" s="35"/>
      <c r="BS528" s="35"/>
      <c r="BT528" s="35"/>
      <c r="BZ528" s="35"/>
      <c r="CA528" s="35"/>
      <c r="CB528" s="35"/>
      <c r="CH528" s="35"/>
      <c r="CI528" s="35"/>
      <c r="CJ528" s="35"/>
      <c r="CP528" s="35"/>
      <c r="CQ528" s="35"/>
      <c r="CR528" s="35"/>
      <c r="CX528" s="35"/>
      <c r="CY528" s="35"/>
      <c r="CZ528" s="35"/>
      <c r="DF528" s="35">
        <v>3.94E-9</v>
      </c>
      <c r="DG528" s="35">
        <v>2.1222910723999999</v>
      </c>
      <c r="DH528" s="35">
        <v>6475.0393049623999</v>
      </c>
      <c r="DI528" s="29">
        <f t="shared" si="296"/>
        <v>3.5037199505320417E-9</v>
      </c>
      <c r="DJ528" s="29">
        <f t="shared" si="297"/>
        <v>3.5038690541236504E-9</v>
      </c>
      <c r="DK528" s="29">
        <f t="shared" si="298"/>
        <v>3.5038690488724101E-9</v>
      </c>
      <c r="DL528" s="29">
        <f t="shared" si="299"/>
        <v>3.5038690488725639E-9</v>
      </c>
      <c r="DN528" s="35">
        <v>6.2000000000000003E-10</v>
      </c>
      <c r="DO528" s="35">
        <v>0.57333106196000005</v>
      </c>
      <c r="DP528" s="35">
        <v>3171.0322435667999</v>
      </c>
      <c r="DQ528" s="29">
        <f t="shared" si="300"/>
        <v>-1.4775272822313999E-10</v>
      </c>
      <c r="DR528" s="29">
        <f t="shared" si="301"/>
        <v>-1.4772832758567087E-10</v>
      </c>
      <c r="DS528" s="29">
        <f t="shared" si="302"/>
        <v>-1.4772832844510284E-10</v>
      </c>
      <c r="DT528" s="29">
        <f t="shared" si="303"/>
        <v>-1.4772832844507715E-10</v>
      </c>
      <c r="DV528" s="35"/>
      <c r="DW528" s="35"/>
      <c r="DX528" s="35"/>
      <c r="ED528" s="35"/>
      <c r="EE528" s="35"/>
      <c r="EF528" s="35"/>
      <c r="EL528" s="35"/>
      <c r="EM528" s="35"/>
      <c r="EN528" s="35"/>
      <c r="ET528" s="35"/>
      <c r="EU528" s="35"/>
      <c r="EV528" s="35"/>
    </row>
    <row r="529" spans="14:152" s="29" customFormat="1" ht="13.5" x14ac:dyDescent="0.3">
      <c r="N529" s="35">
        <v>5.6299999999999998E-9</v>
      </c>
      <c r="O529" s="35">
        <v>2.57358138188</v>
      </c>
      <c r="P529" s="35">
        <v>19406.6782881746</v>
      </c>
      <c r="Q529" s="29">
        <f t="shared" si="288"/>
        <v>-5.0093885529148043E-9</v>
      </c>
      <c r="R529" s="29">
        <f t="shared" si="289"/>
        <v>-5.010025667244095E-9</v>
      </c>
      <c r="S529" s="29">
        <f t="shared" si="290"/>
        <v>-5.0100256448094613E-9</v>
      </c>
      <c r="T529" s="29">
        <f t="shared" si="291"/>
        <v>-5.0100256448101908E-9</v>
      </c>
      <c r="V529" s="35">
        <v>8.4999999999999996E-10</v>
      </c>
      <c r="W529" s="35">
        <v>3.61669636863</v>
      </c>
      <c r="X529" s="35">
        <v>8965.9784682591999</v>
      </c>
      <c r="Y529" s="29">
        <f t="shared" si="292"/>
        <v>1.3199607603708045E-11</v>
      </c>
      <c r="Z529" s="29">
        <f t="shared" si="293"/>
        <v>1.3102228096134913E-11</v>
      </c>
      <c r="AA529" s="29">
        <f t="shared" si="294"/>
        <v>1.3102231525986112E-11</v>
      </c>
      <c r="AB529" s="29">
        <f t="shared" si="295"/>
        <v>1.3102231525889491E-11</v>
      </c>
      <c r="AD529" s="35"/>
      <c r="AE529" s="35"/>
      <c r="AF529" s="35"/>
      <c r="AL529" s="35"/>
      <c r="AM529" s="35"/>
      <c r="AN529" s="35"/>
      <c r="AT529" s="35"/>
      <c r="AU529" s="35"/>
      <c r="AV529" s="35"/>
      <c r="BB529" s="35"/>
      <c r="BC529" s="35"/>
      <c r="BD529" s="35"/>
      <c r="BJ529" s="35"/>
      <c r="BK529" s="35"/>
      <c r="BL529" s="35"/>
      <c r="BR529" s="35"/>
      <c r="BS529" s="35"/>
      <c r="BT529" s="35"/>
      <c r="BZ529" s="35"/>
      <c r="CA529" s="35"/>
      <c r="CB529" s="35"/>
      <c r="CH529" s="35"/>
      <c r="CI529" s="35"/>
      <c r="CJ529" s="35"/>
      <c r="CP529" s="35"/>
      <c r="CQ529" s="35"/>
      <c r="CR529" s="35"/>
      <c r="CX529" s="35"/>
      <c r="CY529" s="35"/>
      <c r="CZ529" s="35"/>
      <c r="DF529" s="35">
        <v>3.0100000000000002E-9</v>
      </c>
      <c r="DG529" s="35">
        <v>5.2614787781399999</v>
      </c>
      <c r="DH529" s="35">
        <v>9945.5712088237997</v>
      </c>
      <c r="DI529" s="29">
        <f t="shared" si="296"/>
        <v>-2.8825910285815824E-9</v>
      </c>
      <c r="DJ529" s="29">
        <f t="shared" si="297"/>
        <v>-2.8827011302757992E-9</v>
      </c>
      <c r="DK529" s="29">
        <f t="shared" si="298"/>
        <v>-2.8827011263986854E-9</v>
      </c>
      <c r="DL529" s="29">
        <f t="shared" si="299"/>
        <v>-2.8827011263988087E-9</v>
      </c>
      <c r="DN529" s="35">
        <v>5.3000000000000003E-10</v>
      </c>
      <c r="DO529" s="35">
        <v>1.2900783302500001</v>
      </c>
      <c r="DP529" s="35">
        <v>6652.7756659318002</v>
      </c>
      <c r="DQ529" s="29">
        <f t="shared" si="300"/>
        <v>-4.3381197931292409E-10</v>
      </c>
      <c r="DR529" s="29">
        <f t="shared" si="301"/>
        <v>-4.3378609189248746E-10</v>
      </c>
      <c r="DS529" s="29">
        <f t="shared" si="302"/>
        <v>-4.3378609280433632E-10</v>
      </c>
      <c r="DT529" s="29">
        <f t="shared" si="303"/>
        <v>-4.3378609280430602E-10</v>
      </c>
      <c r="DV529" s="35"/>
      <c r="DW529" s="35"/>
      <c r="DX529" s="35"/>
      <c r="ED529" s="35"/>
      <c r="EE529" s="35"/>
      <c r="EF529" s="35"/>
      <c r="EL529" s="35"/>
      <c r="EM529" s="35"/>
      <c r="EN529" s="35"/>
      <c r="ET529" s="35"/>
      <c r="EU529" s="35"/>
      <c r="EV529" s="35"/>
    </row>
    <row r="530" spans="14:152" s="29" customFormat="1" ht="13.5" x14ac:dyDescent="0.3">
      <c r="N530" s="35">
        <v>6.9299999999999999E-9</v>
      </c>
      <c r="O530" s="35">
        <v>1.1564509189200001</v>
      </c>
      <c r="P530" s="35">
        <v>966.97087743559996</v>
      </c>
      <c r="Q530" s="29">
        <f t="shared" si="288"/>
        <v>-2.8059531224868073E-9</v>
      </c>
      <c r="R530" s="29">
        <f t="shared" si="289"/>
        <v>-2.806031423283729E-9</v>
      </c>
      <c r="S530" s="29">
        <f t="shared" si="290"/>
        <v>-2.8060314205258844E-9</v>
      </c>
      <c r="T530" s="29">
        <f t="shared" si="291"/>
        <v>-2.8060314205259522E-9</v>
      </c>
      <c r="V530" s="35">
        <v>9.6999999999999996E-10</v>
      </c>
      <c r="W530" s="35">
        <v>5.3551176513999996</v>
      </c>
      <c r="X530" s="35">
        <v>4996.1727308979998</v>
      </c>
      <c r="Y530" s="29">
        <f t="shared" si="292"/>
        <v>1.0516829243790844E-10</v>
      </c>
      <c r="Z530" s="29">
        <f t="shared" si="293"/>
        <v>1.0510672573095869E-10</v>
      </c>
      <c r="AA530" s="29">
        <f t="shared" si="294"/>
        <v>1.0510672789944779E-10</v>
      </c>
      <c r="AB530" s="29">
        <f t="shared" si="295"/>
        <v>1.0510672789937928E-10</v>
      </c>
      <c r="AD530" s="35"/>
      <c r="AE530" s="35"/>
      <c r="AF530" s="35"/>
      <c r="AL530" s="35"/>
      <c r="AM530" s="35"/>
      <c r="AN530" s="35"/>
      <c r="AT530" s="35"/>
      <c r="AU530" s="35"/>
      <c r="AV530" s="35"/>
      <c r="BB530" s="35"/>
      <c r="BC530" s="35"/>
      <c r="BD530" s="35"/>
      <c r="BJ530" s="35"/>
      <c r="BK530" s="35"/>
      <c r="BL530" s="35"/>
      <c r="BR530" s="35"/>
      <c r="BS530" s="35"/>
      <c r="BT530" s="35"/>
      <c r="BZ530" s="35"/>
      <c r="CA530" s="35"/>
      <c r="CB530" s="35"/>
      <c r="CH530" s="35"/>
      <c r="CI530" s="35"/>
      <c r="CJ530" s="35"/>
      <c r="CP530" s="35"/>
      <c r="CQ530" s="35"/>
      <c r="CR530" s="35"/>
      <c r="CX530" s="35"/>
      <c r="CY530" s="35"/>
      <c r="CZ530" s="35"/>
      <c r="DF530" s="35">
        <v>3.3799999999999999E-9</v>
      </c>
      <c r="DG530" s="35">
        <v>4.9471704690899996</v>
      </c>
      <c r="DH530" s="35">
        <v>5625.7750764735001</v>
      </c>
      <c r="DI530" s="29">
        <f t="shared" si="296"/>
        <v>-1.6259275172943798E-9</v>
      </c>
      <c r="DJ530" s="29">
        <f t="shared" si="297"/>
        <v>-1.6257144779000102E-9</v>
      </c>
      <c r="DK530" s="29">
        <f t="shared" si="298"/>
        <v>-1.6257144854037361E-9</v>
      </c>
      <c r="DL530" s="29">
        <f t="shared" si="299"/>
        <v>-1.6257144854034836E-9</v>
      </c>
      <c r="DN530" s="35">
        <v>5.0000000000000003E-10</v>
      </c>
      <c r="DO530" s="35">
        <v>2.9644185863199999</v>
      </c>
      <c r="DP530" s="35">
        <v>10037.0897512844</v>
      </c>
      <c r="DQ530" s="29">
        <f t="shared" si="300"/>
        <v>-4.3424944513436544E-10</v>
      </c>
      <c r="DR530" s="29">
        <f t="shared" si="301"/>
        <v>-4.3421765146293338E-10</v>
      </c>
      <c r="DS530" s="29">
        <f t="shared" si="302"/>
        <v>-4.3421765258288082E-10</v>
      </c>
      <c r="DT530" s="29">
        <f t="shared" si="303"/>
        <v>-4.3421765258284556E-10</v>
      </c>
      <c r="DV530" s="35"/>
      <c r="DW530" s="35"/>
      <c r="DX530" s="35"/>
      <c r="ED530" s="35"/>
      <c r="EE530" s="35"/>
      <c r="EF530" s="35"/>
      <c r="EL530" s="35"/>
      <c r="EM530" s="35"/>
      <c r="EN530" s="35"/>
      <c r="ET530" s="35"/>
      <c r="EU530" s="35"/>
      <c r="EV530" s="35"/>
    </row>
    <row r="531" spans="14:152" s="29" customFormat="1" ht="13.5" x14ac:dyDescent="0.3">
      <c r="N531" s="35">
        <v>5.76E-9</v>
      </c>
      <c r="O531" s="35">
        <v>1.60357663736</v>
      </c>
      <c r="P531" s="35">
        <v>3192.5337022734998</v>
      </c>
      <c r="Q531" s="29">
        <f t="shared" si="288"/>
        <v>-5.753001631307399E-9</v>
      </c>
      <c r="R531" s="29">
        <f t="shared" si="289"/>
        <v>-5.7530132071212471E-9</v>
      </c>
      <c r="S531" s="29">
        <f t="shared" si="290"/>
        <v>-5.7530132067137001E-9</v>
      </c>
      <c r="T531" s="29">
        <f t="shared" si="291"/>
        <v>-5.7530132067137117E-9</v>
      </c>
      <c r="V531" s="35">
        <v>8.4999999999999996E-10</v>
      </c>
      <c r="W531" s="35">
        <v>2.3681444273699999</v>
      </c>
      <c r="X531" s="35">
        <v>1062.9050485381999</v>
      </c>
      <c r="Y531" s="29">
        <f t="shared" si="292"/>
        <v>6.0297123553009028E-10</v>
      </c>
      <c r="Z531" s="29">
        <f t="shared" si="293"/>
        <v>6.0297937313714648E-10</v>
      </c>
      <c r="AA531" s="29">
        <f t="shared" si="294"/>
        <v>6.0297937285052974E-10</v>
      </c>
      <c r="AB531" s="29">
        <f t="shared" si="295"/>
        <v>6.0297937285053833E-10</v>
      </c>
      <c r="AD531" s="35"/>
      <c r="AE531" s="35"/>
      <c r="AF531" s="35"/>
      <c r="AL531" s="35"/>
      <c r="AM531" s="35"/>
      <c r="AN531" s="35"/>
      <c r="AT531" s="35"/>
      <c r="AU531" s="35"/>
      <c r="AV531" s="35"/>
      <c r="BB531" s="35"/>
      <c r="BC531" s="35"/>
      <c r="BD531" s="35"/>
      <c r="BJ531" s="35"/>
      <c r="BK531" s="35"/>
      <c r="BL531" s="35"/>
      <c r="BR531" s="35"/>
      <c r="BS531" s="35"/>
      <c r="BT531" s="35"/>
      <c r="BZ531" s="35"/>
      <c r="CA531" s="35"/>
      <c r="CB531" s="35"/>
      <c r="CH531" s="35"/>
      <c r="CI531" s="35"/>
      <c r="CJ531" s="35"/>
      <c r="CP531" s="35"/>
      <c r="CQ531" s="35"/>
      <c r="CR531" s="35"/>
      <c r="CX531" s="35"/>
      <c r="CY531" s="35"/>
      <c r="CZ531" s="35"/>
      <c r="DF531" s="35">
        <v>3.72E-9</v>
      </c>
      <c r="DG531" s="35">
        <v>5.4696866279999998</v>
      </c>
      <c r="DH531" s="35">
        <v>3561.0250691386</v>
      </c>
      <c r="DI531" s="29">
        <f t="shared" si="296"/>
        <v>3.3070961585096486E-9</v>
      </c>
      <c r="DJ531" s="29">
        <f t="shared" si="297"/>
        <v>3.3071736709120438E-9</v>
      </c>
      <c r="DK531" s="29">
        <f t="shared" si="298"/>
        <v>3.3071736681820542E-9</v>
      </c>
      <c r="DL531" s="29">
        <f t="shared" si="299"/>
        <v>3.307173668182139E-9</v>
      </c>
      <c r="DN531" s="35">
        <v>6.5000000000000003E-10</v>
      </c>
      <c r="DO531" s="35">
        <v>5.1116561752900003</v>
      </c>
      <c r="DP531" s="35">
        <v>3113.1362939107998</v>
      </c>
      <c r="DQ531" s="29">
        <f t="shared" si="300"/>
        <v>4.1725750409555386E-10</v>
      </c>
      <c r="DR531" s="29">
        <f t="shared" si="301"/>
        <v>4.1723767601103389E-10</v>
      </c>
      <c r="DS531" s="29">
        <f t="shared" si="302"/>
        <v>4.1723767670942264E-10</v>
      </c>
      <c r="DT531" s="29">
        <f t="shared" si="303"/>
        <v>4.1723767670940139E-10</v>
      </c>
      <c r="DV531" s="35"/>
      <c r="DW531" s="35"/>
      <c r="DX531" s="35"/>
      <c r="ED531" s="35"/>
      <c r="EE531" s="35"/>
      <c r="EF531" s="35"/>
      <c r="EL531" s="35"/>
      <c r="EM531" s="35"/>
      <c r="EN531" s="35"/>
      <c r="ET531" s="35"/>
      <c r="EU531" s="35"/>
      <c r="EV531" s="35"/>
    </row>
    <row r="532" spans="14:152" s="29" customFormat="1" ht="13.5" x14ac:dyDescent="0.3">
      <c r="N532" s="35">
        <v>6.2099999999999999E-9</v>
      </c>
      <c r="O532" s="35">
        <v>2.2321477159100001</v>
      </c>
      <c r="P532" s="35">
        <v>3274.1250177853999</v>
      </c>
      <c r="Q532" s="29">
        <f t="shared" si="288"/>
        <v>2.6015872451290521E-9</v>
      </c>
      <c r="R532" s="29">
        <f t="shared" si="289"/>
        <v>2.601351312737645E-9</v>
      </c>
      <c r="S532" s="29">
        <f t="shared" si="290"/>
        <v>2.6013513210476027E-9</v>
      </c>
      <c r="T532" s="29">
        <f t="shared" si="291"/>
        <v>2.601351321047362E-9</v>
      </c>
      <c r="V532" s="35">
        <v>7.7999999999999999E-10</v>
      </c>
      <c r="W532" s="35">
        <v>1.7558035460200001</v>
      </c>
      <c r="X532" s="35">
        <v>2060.8178540718</v>
      </c>
      <c r="Y532" s="29">
        <f t="shared" si="292"/>
        <v>-6.1144273022088304E-10</v>
      </c>
      <c r="Z532" s="29">
        <f t="shared" si="293"/>
        <v>-6.1145548408373082E-10</v>
      </c>
      <c r="AA532" s="29">
        <f t="shared" si="294"/>
        <v>-6.1145548363452811E-10</v>
      </c>
      <c r="AB532" s="29">
        <f t="shared" si="295"/>
        <v>-6.1145548363454186E-10</v>
      </c>
      <c r="AD532" s="35"/>
      <c r="AE532" s="35"/>
      <c r="AF532" s="35"/>
      <c r="AL532" s="35"/>
      <c r="AM532" s="35"/>
      <c r="AN532" s="35"/>
      <c r="AT532" s="35"/>
      <c r="AU532" s="35"/>
      <c r="AV532" s="35"/>
      <c r="BB532" s="35"/>
      <c r="BC532" s="35"/>
      <c r="BD532" s="35"/>
      <c r="BJ532" s="35"/>
      <c r="BK532" s="35"/>
      <c r="BL532" s="35"/>
      <c r="BR532" s="35"/>
      <c r="BS532" s="35"/>
      <c r="BT532" s="35"/>
      <c r="BZ532" s="35"/>
      <c r="CA532" s="35"/>
      <c r="CB532" s="35"/>
      <c r="CH532" s="35"/>
      <c r="CI532" s="35"/>
      <c r="CJ532" s="35"/>
      <c r="CP532" s="35"/>
      <c r="CQ532" s="35"/>
      <c r="CR532" s="35"/>
      <c r="CX532" s="35"/>
      <c r="CY532" s="35"/>
      <c r="CZ532" s="35"/>
      <c r="DF532" s="35">
        <v>2.7900000000000001E-9</v>
      </c>
      <c r="DG532" s="35">
        <v>0.54063870001000003</v>
      </c>
      <c r="DH532" s="35">
        <v>3226.2133197864</v>
      </c>
      <c r="DI532" s="29">
        <f t="shared" si="296"/>
        <v>-2.4917356284395346E-9</v>
      </c>
      <c r="DJ532" s="29">
        <f t="shared" si="297"/>
        <v>-2.4916838793380112E-9</v>
      </c>
      <c r="DK532" s="29">
        <f t="shared" si="298"/>
        <v>-2.4916838811607728E-9</v>
      </c>
      <c r="DL532" s="29">
        <f t="shared" si="299"/>
        <v>-2.4916838811607103E-9</v>
      </c>
      <c r="DN532" s="35">
        <v>5.3000000000000003E-10</v>
      </c>
      <c r="DO532" s="35">
        <v>4.8744707901500002</v>
      </c>
      <c r="DP532" s="35">
        <v>1485.9801210651999</v>
      </c>
      <c r="DQ532" s="29">
        <f t="shared" si="300"/>
        <v>-3.9307412153660185E-10</v>
      </c>
      <c r="DR532" s="29">
        <f t="shared" si="301"/>
        <v>-3.9308087260392011E-10</v>
      </c>
      <c r="DS532" s="29">
        <f t="shared" si="302"/>
        <v>-3.9308087236613918E-10</v>
      </c>
      <c r="DT532" s="29">
        <f t="shared" si="303"/>
        <v>-3.9308087236614673E-10</v>
      </c>
      <c r="DV532" s="35"/>
      <c r="DW532" s="35"/>
      <c r="DX532" s="35"/>
      <c r="ED532" s="35"/>
      <c r="EE532" s="35"/>
      <c r="EF532" s="35"/>
      <c r="EL532" s="35"/>
      <c r="EM532" s="35"/>
      <c r="EN532" s="35"/>
      <c r="ET532" s="35"/>
      <c r="EU532" s="35"/>
      <c r="EV532" s="35"/>
    </row>
    <row r="533" spans="14:152" s="29" customFormat="1" ht="13.5" x14ac:dyDescent="0.3">
      <c r="N533" s="35">
        <v>5.86E-9</v>
      </c>
      <c r="O533" s="35">
        <v>6.1726628001200003</v>
      </c>
      <c r="P533" s="35">
        <v>9602.3526362241992</v>
      </c>
      <c r="Q533" s="29">
        <f t="shared" si="288"/>
        <v>1.9600232788512241E-9</v>
      </c>
      <c r="R533" s="29">
        <f t="shared" si="289"/>
        <v>1.9593455982102112E-9</v>
      </c>
      <c r="S533" s="29">
        <f t="shared" si="290"/>
        <v>1.9593456220796369E-9</v>
      </c>
      <c r="T533" s="29">
        <f t="shared" si="291"/>
        <v>1.9593456220790091E-9</v>
      </c>
      <c r="V533" s="35">
        <v>8.6999999999999999E-10</v>
      </c>
      <c r="W533" s="35">
        <v>0.98702744398999998</v>
      </c>
      <c r="X533" s="35">
        <v>10156.9023601348</v>
      </c>
      <c r="Y533" s="29">
        <f t="shared" si="292"/>
        <v>-7.4167919507029391E-10</v>
      </c>
      <c r="Z533" s="29">
        <f t="shared" si="293"/>
        <v>-7.4162016163986226E-10</v>
      </c>
      <c r="AA533" s="29">
        <f t="shared" si="294"/>
        <v>-7.4162016371933745E-10</v>
      </c>
      <c r="AB533" s="29">
        <f t="shared" si="295"/>
        <v>-7.4162016371927282E-10</v>
      </c>
      <c r="AD533" s="35"/>
      <c r="AE533" s="35"/>
      <c r="AF533" s="35"/>
      <c r="AL533" s="35"/>
      <c r="AM533" s="35"/>
      <c r="AN533" s="35"/>
      <c r="AT533" s="35"/>
      <c r="AU533" s="35"/>
      <c r="AV533" s="35"/>
      <c r="BB533" s="35"/>
      <c r="BC533" s="35"/>
      <c r="BD533" s="35"/>
      <c r="BJ533" s="35"/>
      <c r="BK533" s="35"/>
      <c r="BL533" s="35"/>
      <c r="BR533" s="35"/>
      <c r="BS533" s="35"/>
      <c r="BT533" s="35"/>
      <c r="BZ533" s="35"/>
      <c r="CA533" s="35"/>
      <c r="CB533" s="35"/>
      <c r="CH533" s="35"/>
      <c r="CI533" s="35"/>
      <c r="CJ533" s="35"/>
      <c r="CP533" s="35"/>
      <c r="CQ533" s="35"/>
      <c r="CR533" s="35"/>
      <c r="CX533" s="35"/>
      <c r="CY533" s="35"/>
      <c r="CZ533" s="35"/>
      <c r="DF533" s="35">
        <v>2.9100000000000001E-9</v>
      </c>
      <c r="DG533" s="35">
        <v>5.2102149402400002</v>
      </c>
      <c r="DH533" s="35">
        <v>13171.0014406876</v>
      </c>
      <c r="DI533" s="29">
        <f t="shared" si="296"/>
        <v>2.0703062676332243E-9</v>
      </c>
      <c r="DJ533" s="29">
        <f t="shared" si="297"/>
        <v>2.0699620388205432E-9</v>
      </c>
      <c r="DK533" s="29">
        <f t="shared" si="298"/>
        <v>2.0699620509458756E-9</v>
      </c>
      <c r="DL533" s="29">
        <f t="shared" si="299"/>
        <v>2.0699620509454687E-9</v>
      </c>
      <c r="DN533" s="35">
        <v>5.0000000000000003E-10</v>
      </c>
      <c r="DO533" s="35">
        <v>2.5284829804200002</v>
      </c>
      <c r="DP533" s="35">
        <v>10448.435470975401</v>
      </c>
      <c r="DQ533" s="29">
        <f t="shared" si="300"/>
        <v>-4.2449716718477556E-10</v>
      </c>
      <c r="DR533" s="29">
        <f t="shared" si="301"/>
        <v>-4.2446188664636133E-10</v>
      </c>
      <c r="DS533" s="29">
        <f t="shared" si="302"/>
        <v>-4.2446188788912673E-10</v>
      </c>
      <c r="DT533" s="29">
        <f t="shared" si="303"/>
        <v>-4.244618878890892E-10</v>
      </c>
      <c r="DV533" s="35"/>
      <c r="DW533" s="35"/>
      <c r="DX533" s="35"/>
      <c r="ED533" s="35"/>
      <c r="EE533" s="35"/>
      <c r="EF533" s="35"/>
      <c r="EL533" s="35"/>
      <c r="EM533" s="35"/>
      <c r="EN533" s="35"/>
      <c r="ET533" s="35"/>
      <c r="EU533" s="35"/>
      <c r="EV533" s="35"/>
    </row>
    <row r="534" spans="14:152" s="29" customFormat="1" ht="13.5" x14ac:dyDescent="0.3">
      <c r="N534" s="35">
        <v>5.4100000000000001E-9</v>
      </c>
      <c r="O534" s="35">
        <v>0.53968808391</v>
      </c>
      <c r="P534" s="35">
        <v>13171.0014406876</v>
      </c>
      <c r="Q534" s="29">
        <f t="shared" si="288"/>
        <v>3.6374229047859886E-9</v>
      </c>
      <c r="R534" s="29">
        <f t="shared" si="289"/>
        <v>3.6380968949380202E-9</v>
      </c>
      <c r="S534" s="29">
        <f t="shared" si="290"/>
        <v>3.6380968712008036E-9</v>
      </c>
      <c r="T534" s="29">
        <f t="shared" si="291"/>
        <v>3.6380968712016002E-9</v>
      </c>
      <c r="V534" s="35">
        <v>9.7999999999999992E-10</v>
      </c>
      <c r="W534" s="35">
        <v>0.35294347681999999</v>
      </c>
      <c r="X534" s="35">
        <v>23546.7536230308</v>
      </c>
      <c r="Y534" s="29">
        <f t="shared" si="292"/>
        <v>8.7040555151896574E-10</v>
      </c>
      <c r="Z534" s="29">
        <f t="shared" si="293"/>
        <v>8.7027000511820913E-10</v>
      </c>
      <c r="AA534" s="29">
        <f t="shared" si="294"/>
        <v>8.7027000989375266E-10</v>
      </c>
      <c r="AB534" s="29">
        <f t="shared" si="295"/>
        <v>8.7027000989359901E-10</v>
      </c>
      <c r="AD534" s="35"/>
      <c r="AE534" s="35"/>
      <c r="AF534" s="35"/>
      <c r="AL534" s="35"/>
      <c r="AM534" s="35"/>
      <c r="AN534" s="35"/>
      <c r="AT534" s="35"/>
      <c r="AU534" s="35"/>
      <c r="AV534" s="35"/>
      <c r="BB534" s="35"/>
      <c r="BC534" s="35"/>
      <c r="BD534" s="35"/>
      <c r="BJ534" s="35"/>
      <c r="BK534" s="35"/>
      <c r="BL534" s="35"/>
      <c r="BR534" s="35"/>
      <c r="BS534" s="35"/>
      <c r="BT534" s="35"/>
      <c r="BZ534" s="35"/>
      <c r="CA534" s="35"/>
      <c r="CB534" s="35"/>
      <c r="CH534" s="35"/>
      <c r="CI534" s="35"/>
      <c r="CJ534" s="35"/>
      <c r="CP534" s="35"/>
      <c r="CQ534" s="35"/>
      <c r="CR534" s="35"/>
      <c r="CX534" s="35"/>
      <c r="CY534" s="35"/>
      <c r="CZ534" s="35"/>
      <c r="DF534" s="35">
        <v>3.84E-9</v>
      </c>
      <c r="DG534" s="35">
        <v>3.2392138087800002</v>
      </c>
      <c r="DH534" s="35">
        <v>10022.817601167601</v>
      </c>
      <c r="DI534" s="29">
        <f t="shared" si="296"/>
        <v>-3.4137559658161784E-9</v>
      </c>
      <c r="DJ534" s="29">
        <f t="shared" si="297"/>
        <v>-3.4135307196598532E-9</v>
      </c>
      <c r="DK534" s="29">
        <f t="shared" si="298"/>
        <v>-3.4135307275943541E-9</v>
      </c>
      <c r="DL534" s="29">
        <f t="shared" si="299"/>
        <v>-3.4135307275941039E-9</v>
      </c>
      <c r="DN534" s="35">
        <v>5.9000000000000003E-10</v>
      </c>
      <c r="DO534" s="35">
        <v>1.69623653028</v>
      </c>
      <c r="DP534" s="35">
        <v>4025.6564809258002</v>
      </c>
      <c r="DQ534" s="29">
        <f t="shared" si="300"/>
        <v>-2.6389112321188026E-10</v>
      </c>
      <c r="DR534" s="29">
        <f t="shared" si="301"/>
        <v>-2.6391826988590972E-10</v>
      </c>
      <c r="DS534" s="29">
        <f t="shared" si="302"/>
        <v>-2.6391826892977558E-10</v>
      </c>
      <c r="DT534" s="29">
        <f t="shared" si="303"/>
        <v>-2.6391826892980562E-10</v>
      </c>
      <c r="DV534" s="35"/>
      <c r="DW534" s="35"/>
      <c r="DX534" s="35"/>
      <c r="ED534" s="35"/>
      <c r="EE534" s="35"/>
      <c r="EF534" s="35"/>
      <c r="EL534" s="35"/>
      <c r="EM534" s="35"/>
      <c r="EN534" s="35"/>
      <c r="ET534" s="35"/>
      <c r="EU534" s="35"/>
      <c r="EV534" s="35"/>
    </row>
    <row r="535" spans="14:152" s="29" customFormat="1" ht="13.5" x14ac:dyDescent="0.3">
      <c r="N535" s="35">
        <v>5.6999999999999998E-9</v>
      </c>
      <c r="O535" s="35">
        <v>3.11852290115</v>
      </c>
      <c r="P535" s="35">
        <v>2221.8566345969998</v>
      </c>
      <c r="Q535" s="29">
        <f t="shared" si="288"/>
        <v>3.6581530837727226E-10</v>
      </c>
      <c r="R535" s="29">
        <f t="shared" si="289"/>
        <v>3.6597681755057558E-10</v>
      </c>
      <c r="S535" s="29">
        <f t="shared" si="290"/>
        <v>3.6597681186199273E-10</v>
      </c>
      <c r="T535" s="29">
        <f t="shared" si="291"/>
        <v>3.6597681186215444E-10</v>
      </c>
      <c r="V535" s="35">
        <v>1.01E-9</v>
      </c>
      <c r="W535" s="35">
        <v>1.0329814341800001</v>
      </c>
      <c r="X535" s="35">
        <v>20040.151441849699</v>
      </c>
      <c r="Y535" s="29">
        <f t="shared" si="292"/>
        <v>9.8933986723754541E-10</v>
      </c>
      <c r="Z535" s="29">
        <f t="shared" si="293"/>
        <v>9.8928778562492602E-10</v>
      </c>
      <c r="AA535" s="29">
        <f t="shared" si="294"/>
        <v>9.8928778746046751E-10</v>
      </c>
      <c r="AB535" s="29">
        <f t="shared" si="295"/>
        <v>9.8928778746040981E-10</v>
      </c>
      <c r="AD535" s="35"/>
      <c r="AE535" s="35"/>
      <c r="AF535" s="35"/>
      <c r="AL535" s="35"/>
      <c r="AM535" s="35"/>
      <c r="AN535" s="35"/>
      <c r="AT535" s="35"/>
      <c r="AU535" s="35"/>
      <c r="AV535" s="35"/>
      <c r="BB535" s="35"/>
      <c r="BC535" s="35"/>
      <c r="BD535" s="35"/>
      <c r="BJ535" s="35"/>
      <c r="BK535" s="35"/>
      <c r="BL535" s="35"/>
      <c r="BR535" s="35"/>
      <c r="BS535" s="35"/>
      <c r="BT535" s="35"/>
      <c r="BZ535" s="35"/>
      <c r="CA535" s="35"/>
      <c r="CB535" s="35"/>
      <c r="CH535" s="35"/>
      <c r="CI535" s="35"/>
      <c r="CJ535" s="35"/>
      <c r="CP535" s="35"/>
      <c r="CQ535" s="35"/>
      <c r="CR535" s="35"/>
      <c r="CX535" s="35"/>
      <c r="CY535" s="35"/>
      <c r="CZ535" s="35"/>
      <c r="DF535" s="35">
        <v>3.0899999999999999E-9</v>
      </c>
      <c r="DG535" s="35">
        <v>3.1751494193899998</v>
      </c>
      <c r="DH535" s="35">
        <v>14047.4937610252</v>
      </c>
      <c r="DI535" s="29">
        <f t="shared" si="296"/>
        <v>1.2769233459932018E-9</v>
      </c>
      <c r="DJ535" s="29">
        <f t="shared" si="297"/>
        <v>1.2764182018237329E-9</v>
      </c>
      <c r="DK535" s="29">
        <f t="shared" si="298"/>
        <v>1.276418219616325E-9</v>
      </c>
      <c r="DL535" s="29">
        <f t="shared" si="299"/>
        <v>1.2764182196158453E-9</v>
      </c>
      <c r="DN535" s="35">
        <v>4.7000000000000003E-10</v>
      </c>
      <c r="DO535" s="35">
        <v>5.1555974828500002</v>
      </c>
      <c r="DP535" s="35">
        <v>12012.5822971404</v>
      </c>
      <c r="DQ535" s="29">
        <f t="shared" si="300"/>
        <v>3.2771252793310111E-10</v>
      </c>
      <c r="DR535" s="29">
        <f t="shared" si="301"/>
        <v>3.2766080557955469E-10</v>
      </c>
      <c r="DS535" s="29">
        <f t="shared" si="302"/>
        <v>3.2766080740143079E-10</v>
      </c>
      <c r="DT535" s="29">
        <f t="shared" si="303"/>
        <v>3.2766080740137336E-10</v>
      </c>
      <c r="DV535" s="35"/>
      <c r="DW535" s="35"/>
      <c r="DX535" s="35"/>
      <c r="ED535" s="35"/>
      <c r="EE535" s="35"/>
      <c r="EF535" s="35"/>
      <c r="EL535" s="35"/>
      <c r="EM535" s="35"/>
      <c r="EN535" s="35"/>
      <c r="ET535" s="35"/>
      <c r="EU535" s="35"/>
      <c r="EV535" s="35"/>
    </row>
    <row r="536" spans="14:152" s="29" customFormat="1" ht="13.5" x14ac:dyDescent="0.3">
      <c r="N536" s="35">
        <v>5.4199999999999999E-9</v>
      </c>
      <c r="O536" s="35">
        <v>0.41889651002</v>
      </c>
      <c r="P536" s="35">
        <v>1641.3332101966</v>
      </c>
      <c r="Q536" s="29">
        <f t="shared" si="288"/>
        <v>-1.9787462326128567E-9</v>
      </c>
      <c r="R536" s="29">
        <f t="shared" si="289"/>
        <v>-1.9786403952765301E-9</v>
      </c>
      <c r="S536" s="29">
        <f t="shared" si="290"/>
        <v>-1.9786403990042874E-9</v>
      </c>
      <c r="T536" s="29">
        <f t="shared" si="291"/>
        <v>-1.9786403990041794E-9</v>
      </c>
      <c r="V536" s="35">
        <v>8.7999999999999996E-10</v>
      </c>
      <c r="W536" s="35">
        <v>0.56201084356999997</v>
      </c>
      <c r="X536" s="35">
        <v>17101.211136907201</v>
      </c>
      <c r="Y536" s="29">
        <f t="shared" si="292"/>
        <v>-2.492278737017172E-10</v>
      </c>
      <c r="Z536" s="29">
        <f t="shared" si="293"/>
        <v>-2.49043427012992E-10</v>
      </c>
      <c r="AA536" s="29">
        <f t="shared" si="294"/>
        <v>-2.4904343350968585E-10</v>
      </c>
      <c r="AB536" s="29">
        <f t="shared" si="295"/>
        <v>-2.4904343350949395E-10</v>
      </c>
      <c r="AD536" s="35"/>
      <c r="AE536" s="35"/>
      <c r="AF536" s="35"/>
      <c r="AL536" s="35"/>
      <c r="AM536" s="35"/>
      <c r="AN536" s="35"/>
      <c r="AT536" s="35"/>
      <c r="AU536" s="35"/>
      <c r="AV536" s="35"/>
      <c r="BB536" s="35"/>
      <c r="BC536" s="35"/>
      <c r="BD536" s="35"/>
      <c r="BJ536" s="35"/>
      <c r="BK536" s="35"/>
      <c r="BL536" s="35"/>
      <c r="BR536" s="35"/>
      <c r="BS536" s="35"/>
      <c r="BT536" s="35"/>
      <c r="BZ536" s="35"/>
      <c r="CA536" s="35"/>
      <c r="CB536" s="35"/>
      <c r="CH536" s="35"/>
      <c r="CI536" s="35"/>
      <c r="CJ536" s="35"/>
      <c r="CP536" s="35"/>
      <c r="CQ536" s="35"/>
      <c r="CR536" s="35"/>
      <c r="CX536" s="35"/>
      <c r="CY536" s="35"/>
      <c r="CZ536" s="35"/>
      <c r="DF536" s="35">
        <v>2.7299999999999999E-9</v>
      </c>
      <c r="DG536" s="35">
        <v>1.68203034215</v>
      </c>
      <c r="DH536" s="35">
        <v>4253.1826703653996</v>
      </c>
      <c r="DI536" s="29">
        <f t="shared" si="296"/>
        <v>-2.071267846507026E-10</v>
      </c>
      <c r="DJ536" s="29">
        <f t="shared" si="297"/>
        <v>-2.0697883057413503E-10</v>
      </c>
      <c r="DK536" s="29">
        <f t="shared" si="298"/>
        <v>-2.0697883578533018E-10</v>
      </c>
      <c r="DL536" s="29">
        <f t="shared" si="299"/>
        <v>-2.0697883578517545E-10</v>
      </c>
      <c r="DN536" s="35">
        <v>4.8999999999999996E-10</v>
      </c>
      <c r="DO536" s="35">
        <v>1.1947336235299999</v>
      </c>
      <c r="DP536" s="35">
        <v>3448.2759506384</v>
      </c>
      <c r="DQ536" s="29">
        <f t="shared" si="300"/>
        <v>3.8930781769158787E-10</v>
      </c>
      <c r="DR536" s="29">
        <f t="shared" si="301"/>
        <v>3.8932092944520408E-10</v>
      </c>
      <c r="DS536" s="29">
        <f t="shared" si="302"/>
        <v>3.8932092898340217E-10</v>
      </c>
      <c r="DT536" s="29">
        <f t="shared" si="303"/>
        <v>3.8932092898341484E-10</v>
      </c>
      <c r="DV536" s="35"/>
      <c r="DW536" s="35"/>
      <c r="DX536" s="35"/>
      <c r="ED536" s="35"/>
      <c r="EE536" s="35"/>
      <c r="EF536" s="35"/>
      <c r="EL536" s="35"/>
      <c r="EM536" s="35"/>
      <c r="EN536" s="35"/>
      <c r="ET536" s="35"/>
      <c r="EU536" s="35"/>
      <c r="EV536" s="35"/>
    </row>
    <row r="537" spans="14:152" s="29" customFormat="1" ht="13.5" x14ac:dyDescent="0.3">
      <c r="N537" s="35">
        <v>5.3199999999999998E-9</v>
      </c>
      <c r="O537" s="35">
        <v>0.16606105668999999</v>
      </c>
      <c r="P537" s="35">
        <v>5511.6366019910001</v>
      </c>
      <c r="Q537" s="29">
        <f t="shared" si="288"/>
        <v>-7.9551314042014158E-10</v>
      </c>
      <c r="R537" s="29">
        <f t="shared" si="289"/>
        <v>-7.9514264149875974E-10</v>
      </c>
      <c r="S537" s="29">
        <f t="shared" si="290"/>
        <v>-7.9514265454831032E-10</v>
      </c>
      <c r="T537" s="29">
        <f t="shared" si="291"/>
        <v>-7.9514265454793654E-10</v>
      </c>
      <c r="V537" s="35">
        <v>8.1999999999999996E-10</v>
      </c>
      <c r="W537" s="35">
        <v>2.6576505774900001</v>
      </c>
      <c r="X537" s="35">
        <v>12979.553174576</v>
      </c>
      <c r="Y537" s="29">
        <f t="shared" si="292"/>
        <v>8.0977246520557445E-10</v>
      </c>
      <c r="Z537" s="29">
        <f t="shared" si="293"/>
        <v>8.09751039383101E-10</v>
      </c>
      <c r="AA537" s="29">
        <f t="shared" si="294"/>
        <v>8.0975104013814165E-10</v>
      </c>
      <c r="AB537" s="29">
        <f t="shared" si="295"/>
        <v>8.0975104013811962E-10</v>
      </c>
      <c r="AD537" s="35"/>
      <c r="AE537" s="35"/>
      <c r="AF537" s="35"/>
      <c r="AL537" s="35"/>
      <c r="AM537" s="35"/>
      <c r="AN537" s="35"/>
      <c r="AT537" s="35"/>
      <c r="AU537" s="35"/>
      <c r="AV537" s="35"/>
      <c r="BB537" s="35"/>
      <c r="BC537" s="35"/>
      <c r="BD537" s="35"/>
      <c r="BJ537" s="35"/>
      <c r="BK537" s="35"/>
      <c r="BL537" s="35"/>
      <c r="BR537" s="35"/>
      <c r="BS537" s="35"/>
      <c r="BT537" s="35"/>
      <c r="BZ537" s="35"/>
      <c r="CA537" s="35"/>
      <c r="CB537" s="35"/>
      <c r="CH537" s="35"/>
      <c r="CI537" s="35"/>
      <c r="CJ537" s="35"/>
      <c r="CP537" s="35"/>
      <c r="CQ537" s="35"/>
      <c r="CR537" s="35"/>
      <c r="CX537" s="35"/>
      <c r="CY537" s="35"/>
      <c r="CZ537" s="35"/>
      <c r="DF537" s="35">
        <v>2.7200000000000001E-9</v>
      </c>
      <c r="DG537" s="35">
        <v>0.11218647217</v>
      </c>
      <c r="DH537" s="35">
        <v>7314.0085927128002</v>
      </c>
      <c r="DI537" s="29">
        <f t="shared" si="296"/>
        <v>2.4189110317605287E-9</v>
      </c>
      <c r="DJ537" s="29">
        <f t="shared" si="297"/>
        <v>2.4187947582337111E-9</v>
      </c>
      <c r="DK537" s="29">
        <f t="shared" si="298"/>
        <v>2.4187947623294053E-9</v>
      </c>
      <c r="DL537" s="29">
        <f t="shared" si="299"/>
        <v>2.4187947623292812E-9</v>
      </c>
      <c r="DN537" s="35">
        <v>6.3E-10</v>
      </c>
      <c r="DO537" s="35">
        <v>1.01191427607</v>
      </c>
      <c r="DP537" s="35">
        <v>11769.8536931664</v>
      </c>
      <c r="DQ537" s="29">
        <f t="shared" si="300"/>
        <v>-5.405200643640228E-10</v>
      </c>
      <c r="DR537" s="29">
        <f t="shared" si="301"/>
        <v>-5.4056873552605469E-10</v>
      </c>
      <c r="DS537" s="29">
        <f t="shared" si="302"/>
        <v>-5.405687338119976E-10</v>
      </c>
      <c r="DT537" s="29">
        <f t="shared" si="303"/>
        <v>-5.4056873381205281E-10</v>
      </c>
      <c r="DV537" s="35"/>
      <c r="DW537" s="35"/>
      <c r="DX537" s="35"/>
      <c r="ED537" s="35"/>
      <c r="EE537" s="35"/>
      <c r="EF537" s="35"/>
      <c r="EL537" s="35"/>
      <c r="EM537" s="35"/>
      <c r="EN537" s="35"/>
      <c r="ET537" s="35"/>
      <c r="EU537" s="35"/>
      <c r="EV537" s="35"/>
    </row>
    <row r="538" spans="14:152" s="29" customFormat="1" ht="13.5" x14ac:dyDescent="0.3">
      <c r="N538" s="35">
        <v>5.3000000000000003E-9</v>
      </c>
      <c r="O538" s="35">
        <v>3.7820518817400002</v>
      </c>
      <c r="P538" s="35">
        <v>7270.2896804078</v>
      </c>
      <c r="Q538" s="29">
        <f t="shared" si="288"/>
        <v>-4.1974094716681973E-9</v>
      </c>
      <c r="R538" s="29">
        <f t="shared" si="289"/>
        <v>-4.197108801365443E-9</v>
      </c>
      <c r="S538" s="29">
        <f t="shared" si="290"/>
        <v>-4.197108811956111E-9</v>
      </c>
      <c r="T538" s="29">
        <f t="shared" si="291"/>
        <v>-4.1971088119557892E-9</v>
      </c>
      <c r="V538" s="35">
        <v>8.4999999999999996E-10</v>
      </c>
      <c r="W538" s="35">
        <v>1.07007237991</v>
      </c>
      <c r="X538" s="35">
        <v>10706.881334325401</v>
      </c>
      <c r="Y538" s="29">
        <f t="shared" si="292"/>
        <v>4.881395190991829E-10</v>
      </c>
      <c r="Z538" s="29">
        <f t="shared" si="293"/>
        <v>4.8804430351234105E-10</v>
      </c>
      <c r="AA538" s="29">
        <f t="shared" si="294"/>
        <v>4.8804430686613637E-10</v>
      </c>
      <c r="AB538" s="29">
        <f t="shared" si="295"/>
        <v>4.8804430686601767E-10</v>
      </c>
      <c r="AD538" s="35"/>
      <c r="AE538" s="35"/>
      <c r="AF538" s="35"/>
      <c r="AL538" s="35"/>
      <c r="AM538" s="35"/>
      <c r="AN538" s="35"/>
      <c r="AT538" s="35"/>
      <c r="AU538" s="35"/>
      <c r="AV538" s="35"/>
      <c r="BB538" s="35"/>
      <c r="BC538" s="35"/>
      <c r="BD538" s="35"/>
      <c r="BJ538" s="35"/>
      <c r="BK538" s="35"/>
      <c r="BL538" s="35"/>
      <c r="BR538" s="35"/>
      <c r="BS538" s="35"/>
      <c r="BT538" s="35"/>
      <c r="BZ538" s="35"/>
      <c r="CA538" s="35"/>
      <c r="CB538" s="35"/>
      <c r="CH538" s="35"/>
      <c r="CI538" s="35"/>
      <c r="CJ538" s="35"/>
      <c r="CP538" s="35"/>
      <c r="CQ538" s="35"/>
      <c r="CR538" s="35"/>
      <c r="CX538" s="35"/>
      <c r="CY538" s="35"/>
      <c r="CZ538" s="35"/>
      <c r="DF538" s="35">
        <v>2.81E-9</v>
      </c>
      <c r="DG538" s="35">
        <v>5.1513205596700002</v>
      </c>
      <c r="DH538" s="35">
        <v>2825.1485556068001</v>
      </c>
      <c r="DI538" s="29">
        <f t="shared" si="296"/>
        <v>2.0141860503349064E-9</v>
      </c>
      <c r="DJ538" s="29">
        <f t="shared" si="297"/>
        <v>2.0142567885293577E-9</v>
      </c>
      <c r="DK538" s="29">
        <f t="shared" si="298"/>
        <v>2.0142567860379045E-9</v>
      </c>
      <c r="DL538" s="29">
        <f t="shared" si="299"/>
        <v>2.0142567860379744E-9</v>
      </c>
      <c r="DN538" s="35">
        <v>6.3999999999999996E-10</v>
      </c>
      <c r="DO538" s="35">
        <v>3.8621978608699998</v>
      </c>
      <c r="DP538" s="35">
        <v>18208.349942592002</v>
      </c>
      <c r="DQ538" s="29">
        <f t="shared" si="300"/>
        <v>-2.6200983398664336E-10</v>
      </c>
      <c r="DR538" s="29">
        <f t="shared" si="301"/>
        <v>-2.6214569559247274E-10</v>
      </c>
      <c r="DS538" s="29">
        <f t="shared" si="302"/>
        <v>-2.6214569080746409E-10</v>
      </c>
      <c r="DT538" s="29">
        <f t="shared" si="303"/>
        <v>-2.621456908075968E-10</v>
      </c>
      <c r="DV538" s="35"/>
      <c r="DW538" s="35"/>
      <c r="DX538" s="35"/>
      <c r="ED538" s="35"/>
      <c r="EE538" s="35"/>
      <c r="EF538" s="35"/>
      <c r="EL538" s="35"/>
      <c r="EM538" s="35"/>
      <c r="EN538" s="35"/>
      <c r="ET538" s="35"/>
      <c r="EU538" s="35"/>
      <c r="EV538" s="35"/>
    </row>
    <row r="539" spans="14:152" s="29" customFormat="1" ht="13.5" x14ac:dyDescent="0.3">
      <c r="N539" s="35">
        <v>5.7500000000000002E-9</v>
      </c>
      <c r="O539" s="35">
        <v>5.4892961371900002</v>
      </c>
      <c r="P539" s="35">
        <v>2075.0449480734001</v>
      </c>
      <c r="Q539" s="29">
        <f t="shared" si="288"/>
        <v>4.4775345607541763E-10</v>
      </c>
      <c r="R539" s="29">
        <f t="shared" si="289"/>
        <v>4.4790546780767301E-10</v>
      </c>
      <c r="S539" s="29">
        <f t="shared" si="290"/>
        <v>4.479054624535655E-10</v>
      </c>
      <c r="T539" s="29">
        <f t="shared" si="291"/>
        <v>4.479054624537284E-10</v>
      </c>
      <c r="V539" s="35">
        <v>8.1999999999999996E-10</v>
      </c>
      <c r="W539" s="35">
        <v>0.8058839632</v>
      </c>
      <c r="X539" s="35">
        <v>20735.8321614255</v>
      </c>
      <c r="Y539" s="29">
        <f t="shared" si="292"/>
        <v>-1.0313610239839327E-10</v>
      </c>
      <c r="Z539" s="29">
        <f t="shared" si="293"/>
        <v>-1.0335166247708333E-10</v>
      </c>
      <c r="AA539" s="29">
        <f t="shared" si="294"/>
        <v>-1.0335165488486305E-10</v>
      </c>
      <c r="AB539" s="29">
        <f t="shared" si="295"/>
        <v>-1.0335165488509425E-10</v>
      </c>
      <c r="AD539" s="35"/>
      <c r="AE539" s="35"/>
      <c r="AF539" s="35"/>
      <c r="AL539" s="35"/>
      <c r="AM539" s="35"/>
      <c r="AN539" s="35"/>
      <c r="AT539" s="35"/>
      <c r="AU539" s="35"/>
      <c r="AV539" s="35"/>
      <c r="BB539" s="35"/>
      <c r="BC539" s="35"/>
      <c r="BD539" s="35"/>
      <c r="BJ539" s="35"/>
      <c r="BK539" s="35"/>
      <c r="BL539" s="35"/>
      <c r="BR539" s="35"/>
      <c r="BS539" s="35"/>
      <c r="BT539" s="35"/>
      <c r="BZ539" s="35"/>
      <c r="CA539" s="35"/>
      <c r="CB539" s="35"/>
      <c r="CH539" s="35"/>
      <c r="CI539" s="35"/>
      <c r="CJ539" s="35"/>
      <c r="CP539" s="35"/>
      <c r="CQ539" s="35"/>
      <c r="CR539" s="35"/>
      <c r="CX539" s="35"/>
      <c r="CY539" s="35"/>
      <c r="CZ539" s="35"/>
      <c r="DF539" s="35">
        <v>2.9199999999999998E-9</v>
      </c>
      <c r="DG539" s="35">
        <v>3.3372058605800001</v>
      </c>
      <c r="DH539" s="35">
        <v>9468.2678772569998</v>
      </c>
      <c r="DI539" s="29">
        <f t="shared" si="296"/>
        <v>2.9176421356845213E-9</v>
      </c>
      <c r="DJ539" s="29">
        <f t="shared" si="297"/>
        <v>2.9176563098572509E-9</v>
      </c>
      <c r="DK539" s="29">
        <f t="shared" si="298"/>
        <v>2.9176563093587662E-9</v>
      </c>
      <c r="DL539" s="29">
        <f t="shared" si="299"/>
        <v>2.9176563093587794E-9</v>
      </c>
      <c r="DN539" s="35">
        <v>5.9000000000000003E-10</v>
      </c>
      <c r="DO539" s="35">
        <v>2.96261275062</v>
      </c>
      <c r="DP539" s="35">
        <v>14071.439509075701</v>
      </c>
      <c r="DQ539" s="29">
        <f t="shared" si="300"/>
        <v>3.3430728399812836E-10</v>
      </c>
      <c r="DR539" s="29">
        <f t="shared" si="301"/>
        <v>3.3421985898926264E-10</v>
      </c>
      <c r="DS539" s="29">
        <f t="shared" si="302"/>
        <v>3.3421986206869202E-10</v>
      </c>
      <c r="DT539" s="29">
        <f t="shared" si="303"/>
        <v>3.3421986206860915E-10</v>
      </c>
      <c r="DV539" s="35"/>
      <c r="DW539" s="35"/>
      <c r="DX539" s="35"/>
      <c r="ED539" s="35"/>
      <c r="EE539" s="35"/>
      <c r="EF539" s="35"/>
      <c r="EL539" s="35"/>
      <c r="EM539" s="35"/>
      <c r="EN539" s="35"/>
      <c r="ET539" s="35"/>
      <c r="EU539" s="35"/>
      <c r="EV539" s="35"/>
    </row>
    <row r="540" spans="14:152" s="29" customFormat="1" ht="13.5" x14ac:dyDescent="0.3">
      <c r="N540" s="35">
        <v>6.6999999999999996E-9</v>
      </c>
      <c r="O540" s="35">
        <v>3.6709065641700001</v>
      </c>
      <c r="P540" s="35">
        <v>6475.0393049623999</v>
      </c>
      <c r="Q540" s="29">
        <f t="shared" si="288"/>
        <v>-2.9315776598665529E-9</v>
      </c>
      <c r="R540" s="29">
        <f t="shared" si="289"/>
        <v>-2.9310791398575021E-9</v>
      </c>
      <c r="S540" s="29">
        <f t="shared" si="290"/>
        <v>-2.9310791574165145E-9</v>
      </c>
      <c r="T540" s="29">
        <f t="shared" si="291"/>
        <v>-2.9310791574160008E-9</v>
      </c>
      <c r="V540" s="35">
        <v>9.2000000000000003E-10</v>
      </c>
      <c r="W540" s="35">
        <v>4.8718050129400003</v>
      </c>
      <c r="X540" s="35">
        <v>9389.0535407862008</v>
      </c>
      <c r="Y540" s="29">
        <f t="shared" si="292"/>
        <v>8.8205708841180693E-10</v>
      </c>
      <c r="Z540" s="29">
        <f t="shared" si="293"/>
        <v>8.8208845638514604E-10</v>
      </c>
      <c r="AA540" s="29">
        <f t="shared" si="294"/>
        <v>8.8208845528054424E-10</v>
      </c>
      <c r="AB540" s="29">
        <f t="shared" si="295"/>
        <v>8.8208845528057402E-10</v>
      </c>
      <c r="AD540" s="35"/>
      <c r="AE540" s="35"/>
      <c r="AF540" s="35"/>
      <c r="AL540" s="35"/>
      <c r="AM540" s="35"/>
      <c r="AN540" s="35"/>
      <c r="AT540" s="35"/>
      <c r="AU540" s="35"/>
      <c r="AV540" s="35"/>
      <c r="BB540" s="35"/>
      <c r="BC540" s="35"/>
      <c r="BD540" s="35"/>
      <c r="BJ540" s="35"/>
      <c r="BK540" s="35"/>
      <c r="BL540" s="35"/>
      <c r="BR540" s="35"/>
      <c r="BS540" s="35"/>
      <c r="BT540" s="35"/>
      <c r="BZ540" s="35"/>
      <c r="CA540" s="35"/>
      <c r="CB540" s="35"/>
      <c r="CH540" s="35"/>
      <c r="CI540" s="35"/>
      <c r="CJ540" s="35"/>
      <c r="CP540" s="35"/>
      <c r="CQ540" s="35"/>
      <c r="CR540" s="35"/>
      <c r="CX540" s="35"/>
      <c r="CY540" s="35"/>
      <c r="CZ540" s="35"/>
      <c r="DF540" s="35">
        <v>3.1599999999999998E-9</v>
      </c>
      <c r="DG540" s="35">
        <v>1.41719074976</v>
      </c>
      <c r="DH540" s="35">
        <v>589.06482700820004</v>
      </c>
      <c r="DI540" s="29">
        <f t="shared" si="296"/>
        <v>-3.4298744277793111E-11</v>
      </c>
      <c r="DJ540" s="29">
        <f t="shared" si="297"/>
        <v>-3.4322530611934928E-11</v>
      </c>
      <c r="DK540" s="29">
        <f t="shared" si="298"/>
        <v>-3.4322529774145039E-11</v>
      </c>
      <c r="DL540" s="29">
        <f t="shared" si="299"/>
        <v>-3.4322529774173105E-11</v>
      </c>
      <c r="DN540" s="35">
        <v>4.8999999999999996E-10</v>
      </c>
      <c r="DO540" s="35">
        <v>1.4165717977900001</v>
      </c>
      <c r="DP540" s="35">
        <v>2938.9403049426001</v>
      </c>
      <c r="DQ540" s="29">
        <f t="shared" si="300"/>
        <v>2.1570909674208551E-10</v>
      </c>
      <c r="DR540" s="29">
        <f t="shared" si="301"/>
        <v>2.156925727010131E-10</v>
      </c>
      <c r="DS540" s="29">
        <f t="shared" si="302"/>
        <v>2.1569257328302089E-10</v>
      </c>
      <c r="DT540" s="29">
        <f t="shared" si="303"/>
        <v>2.1569257328300213E-10</v>
      </c>
      <c r="DV540" s="35"/>
      <c r="DW540" s="35"/>
      <c r="DX540" s="35"/>
      <c r="ED540" s="35"/>
      <c r="EE540" s="35"/>
      <c r="EF540" s="35"/>
      <c r="EL540" s="35"/>
      <c r="EM540" s="35"/>
      <c r="EN540" s="35"/>
      <c r="ET540" s="35"/>
      <c r="EU540" s="35"/>
      <c r="EV540" s="35"/>
    </row>
    <row r="541" spans="14:152" s="29" customFormat="1" ht="13.5" x14ac:dyDescent="0.3">
      <c r="N541" s="35">
        <v>5.0899999999999996E-9</v>
      </c>
      <c r="O541" s="35">
        <v>4.21526585284</v>
      </c>
      <c r="P541" s="35">
        <v>7380.4960016271998</v>
      </c>
      <c r="Q541" s="29">
        <f t="shared" si="288"/>
        <v>-2.2396237798830377E-11</v>
      </c>
      <c r="R541" s="29">
        <f t="shared" si="289"/>
        <v>-2.2876304937759673E-11</v>
      </c>
      <c r="S541" s="29">
        <f t="shared" si="290"/>
        <v>-2.2876288029092813E-11</v>
      </c>
      <c r="T541" s="29">
        <f t="shared" si="291"/>
        <v>-2.2876288029599138E-11</v>
      </c>
      <c r="V541" s="35">
        <v>7.7999999999999999E-10</v>
      </c>
      <c r="W541" s="35">
        <v>3.2286926451800002</v>
      </c>
      <c r="X541" s="35">
        <v>11925.274092600601</v>
      </c>
      <c r="Y541" s="29">
        <f t="shared" si="292"/>
        <v>-4.1973421461550088E-10</v>
      </c>
      <c r="Z541" s="29">
        <f t="shared" si="293"/>
        <v>-4.1963401951874931E-10</v>
      </c>
      <c r="AA541" s="29">
        <f t="shared" si="294"/>
        <v>-4.1963402304793861E-10</v>
      </c>
      <c r="AB541" s="29">
        <f t="shared" si="295"/>
        <v>-4.1963402304782648E-10</v>
      </c>
      <c r="AD541" s="35"/>
      <c r="AE541" s="35"/>
      <c r="AF541" s="35"/>
      <c r="AL541" s="35"/>
      <c r="AM541" s="35"/>
      <c r="AN541" s="35"/>
      <c r="AT541" s="35"/>
      <c r="AU541" s="35"/>
      <c r="AV541" s="35"/>
      <c r="BB541" s="35"/>
      <c r="BC541" s="35"/>
      <c r="BD541" s="35"/>
      <c r="BJ541" s="35"/>
      <c r="BK541" s="35"/>
      <c r="BL541" s="35"/>
      <c r="BR541" s="35"/>
      <c r="BS541" s="35"/>
      <c r="BT541" s="35"/>
      <c r="BZ541" s="35"/>
      <c r="CA541" s="35"/>
      <c r="CB541" s="35"/>
      <c r="CH541" s="35"/>
      <c r="CI541" s="35"/>
      <c r="CJ541" s="35"/>
      <c r="CP541" s="35"/>
      <c r="CQ541" s="35"/>
      <c r="CR541" s="35"/>
      <c r="CX541" s="35"/>
      <c r="CY541" s="35"/>
      <c r="CZ541" s="35"/>
      <c r="DF541" s="35">
        <v>2.64E-9</v>
      </c>
      <c r="DG541" s="35">
        <v>0.48845594730000003</v>
      </c>
      <c r="DH541" s="35">
        <v>16699.539015149901</v>
      </c>
      <c r="DI541" s="29">
        <f t="shared" si="296"/>
        <v>7.1648794814061988E-11</v>
      </c>
      <c r="DJ541" s="29">
        <f t="shared" si="297"/>
        <v>7.2211978529965952E-11</v>
      </c>
      <c r="DK541" s="29">
        <f t="shared" si="298"/>
        <v>7.2211958693780647E-11</v>
      </c>
      <c r="DL541" s="29">
        <f t="shared" si="299"/>
        <v>7.2211958694530706E-11</v>
      </c>
      <c r="DN541" s="35">
        <v>4.8E-10</v>
      </c>
      <c r="DO541" s="35">
        <v>2.9587869038700001</v>
      </c>
      <c r="DP541" s="35">
        <v>11527.125089192399</v>
      </c>
      <c r="DQ541" s="29">
        <f t="shared" si="300"/>
        <v>-5.4978790099619086E-11</v>
      </c>
      <c r="DR541" s="29">
        <f t="shared" si="301"/>
        <v>-5.4908547396084414E-11</v>
      </c>
      <c r="DS541" s="29">
        <f t="shared" si="302"/>
        <v>-5.4908549870146581E-11</v>
      </c>
      <c r="DT541" s="29">
        <f t="shared" si="303"/>
        <v>-5.4908549870078816E-11</v>
      </c>
      <c r="DV541" s="35"/>
      <c r="DW541" s="35"/>
      <c r="DX541" s="35"/>
      <c r="ED541" s="35"/>
      <c r="EE541" s="35"/>
      <c r="EF541" s="35"/>
      <c r="EL541" s="35"/>
      <c r="EM541" s="35"/>
      <c r="EN541" s="35"/>
      <c r="ET541" s="35"/>
      <c r="EU541" s="35"/>
      <c r="EV541" s="35"/>
    </row>
    <row r="542" spans="14:152" s="29" customFormat="1" ht="13.5" x14ac:dyDescent="0.3">
      <c r="N542" s="35">
        <v>5.1000000000000002E-9</v>
      </c>
      <c r="O542" s="35">
        <v>1.59587338243</v>
      </c>
      <c r="P542" s="35">
        <v>13362.382396496399</v>
      </c>
      <c r="Q542" s="29">
        <f t="shared" si="288"/>
        <v>1.436843492291116E-9</v>
      </c>
      <c r="R542" s="29">
        <f t="shared" si="289"/>
        <v>1.4360078709857405E-9</v>
      </c>
      <c r="S542" s="29">
        <f t="shared" si="290"/>
        <v>1.4360079004183076E-9</v>
      </c>
      <c r="T542" s="29">
        <f t="shared" si="291"/>
        <v>1.436007900417334E-9</v>
      </c>
      <c r="V542" s="35">
        <v>7.4000000000000003E-10</v>
      </c>
      <c r="W542" s="35">
        <v>5.5917194618100003</v>
      </c>
      <c r="X542" s="35">
        <v>8535.8571590341999</v>
      </c>
      <c r="Y542" s="29">
        <f t="shared" si="292"/>
        <v>7.1055529368403475E-10</v>
      </c>
      <c r="Z542" s="29">
        <f t="shared" si="293"/>
        <v>7.1053274598292968E-10</v>
      </c>
      <c r="AA542" s="29">
        <f t="shared" si="294"/>
        <v>7.1053274677723927E-10</v>
      </c>
      <c r="AB542" s="29">
        <f t="shared" si="295"/>
        <v>7.105327467772158E-10</v>
      </c>
      <c r="AD542" s="35"/>
      <c r="AE542" s="35"/>
      <c r="AF542" s="35"/>
      <c r="AL542" s="35"/>
      <c r="AM542" s="35"/>
      <c r="AN542" s="35"/>
      <c r="AT542" s="35"/>
      <c r="AU542" s="35"/>
      <c r="AV542" s="35"/>
      <c r="BB542" s="35"/>
      <c r="BC542" s="35"/>
      <c r="BD542" s="35"/>
      <c r="BJ542" s="35"/>
      <c r="BK542" s="35"/>
      <c r="BL542" s="35"/>
      <c r="BR542" s="35"/>
      <c r="BS542" s="35"/>
      <c r="BT542" s="35"/>
      <c r="BZ542" s="35"/>
      <c r="CA542" s="35"/>
      <c r="CB542" s="35"/>
      <c r="CH542" s="35"/>
      <c r="CI542" s="35"/>
      <c r="CJ542" s="35"/>
      <c r="CP542" s="35"/>
      <c r="CQ542" s="35"/>
      <c r="CR542" s="35"/>
      <c r="CX542" s="35"/>
      <c r="CY542" s="35"/>
      <c r="CZ542" s="35"/>
      <c r="DF542" s="35">
        <v>2.6599999999999999E-9</v>
      </c>
      <c r="DG542" s="35">
        <v>1.6969477991499999</v>
      </c>
      <c r="DH542" s="35">
        <v>647.01083331480004</v>
      </c>
      <c r="DI542" s="29">
        <f t="shared" si="296"/>
        <v>2.4887909350483485E-9</v>
      </c>
      <c r="DJ542" s="29">
        <f t="shared" si="297"/>
        <v>2.4887831719469172E-9</v>
      </c>
      <c r="DK542" s="29">
        <f t="shared" si="298"/>
        <v>2.4887831722203488E-9</v>
      </c>
      <c r="DL542" s="29">
        <f t="shared" si="299"/>
        <v>2.4887831722203406E-9</v>
      </c>
      <c r="DN542" s="35">
        <v>5.1999999999999996E-10</v>
      </c>
      <c r="DO542" s="35">
        <v>1.971915447E-2</v>
      </c>
      <c r="DP542" s="35">
        <v>8226.5788363783995</v>
      </c>
      <c r="DQ542" s="29">
        <f t="shared" si="300"/>
        <v>-6.0837712489719684E-11</v>
      </c>
      <c r="DR542" s="29">
        <f t="shared" si="301"/>
        <v>-6.0783420544347999E-11</v>
      </c>
      <c r="DS542" s="29">
        <f t="shared" si="302"/>
        <v>-6.0783422456608978E-11</v>
      </c>
      <c r="DT542" s="29">
        <f t="shared" si="303"/>
        <v>-6.0783422456550261E-11</v>
      </c>
      <c r="DV542" s="35"/>
      <c r="DW542" s="35"/>
      <c r="DX542" s="35"/>
      <c r="ED542" s="35"/>
      <c r="EE542" s="35"/>
      <c r="EF542" s="35"/>
      <c r="EL542" s="35"/>
      <c r="EM542" s="35"/>
      <c r="EN542" s="35"/>
      <c r="ET542" s="35"/>
      <c r="EU542" s="35"/>
      <c r="EV542" s="35"/>
    </row>
    <row r="543" spans="14:152" s="29" customFormat="1" ht="13.5" x14ac:dyDescent="0.3">
      <c r="N543" s="35">
        <v>4.9399999999999999E-9</v>
      </c>
      <c r="O543" s="35">
        <v>2.1371159806</v>
      </c>
      <c r="P543" s="35">
        <v>2604.735913168</v>
      </c>
      <c r="Q543" s="29">
        <f t="shared" si="288"/>
        <v>4.4250355053162009E-9</v>
      </c>
      <c r="R543" s="29">
        <f t="shared" si="289"/>
        <v>4.4251086016227048E-9</v>
      </c>
      <c r="S543" s="29">
        <f t="shared" si="290"/>
        <v>4.4251085990482317E-9</v>
      </c>
      <c r="T543" s="29">
        <f t="shared" si="291"/>
        <v>4.4251085990483095E-9</v>
      </c>
      <c r="V543" s="35">
        <v>8.0000000000000003E-10</v>
      </c>
      <c r="W543" s="35">
        <v>0.42260849968000003</v>
      </c>
      <c r="X543" s="35">
        <v>956.28915597059995</v>
      </c>
      <c r="Y543" s="29">
        <f t="shared" si="292"/>
        <v>-7.7579963367010851E-10</v>
      </c>
      <c r="Z543" s="29">
        <f t="shared" si="293"/>
        <v>-7.7580202006932968E-10</v>
      </c>
      <c r="AA543" s="29">
        <f t="shared" si="294"/>
        <v>-7.7580201998527893E-10</v>
      </c>
      <c r="AB543" s="29">
        <f t="shared" si="295"/>
        <v>-7.7580201998528162E-10</v>
      </c>
      <c r="AD543" s="35"/>
      <c r="AE543" s="35"/>
      <c r="AF543" s="35"/>
      <c r="AL543" s="35"/>
      <c r="AM543" s="35"/>
      <c r="AN543" s="35"/>
      <c r="AT543" s="35"/>
      <c r="AU543" s="35"/>
      <c r="AV543" s="35"/>
      <c r="BB543" s="35"/>
      <c r="BC543" s="35"/>
      <c r="BD543" s="35"/>
      <c r="BJ543" s="35"/>
      <c r="BK543" s="35"/>
      <c r="BL543" s="35"/>
      <c r="BR543" s="35"/>
      <c r="BS543" s="35"/>
      <c r="BT543" s="35"/>
      <c r="BZ543" s="35"/>
      <c r="CA543" s="35"/>
      <c r="CB543" s="35"/>
      <c r="CH543" s="35"/>
      <c r="CI543" s="35"/>
      <c r="CJ543" s="35"/>
      <c r="CP543" s="35"/>
      <c r="CQ543" s="35"/>
      <c r="CR543" s="35"/>
      <c r="CX543" s="35"/>
      <c r="CY543" s="35"/>
      <c r="CZ543" s="35"/>
      <c r="DF543" s="35">
        <v>3.1800000000000002E-9</v>
      </c>
      <c r="DG543" s="35">
        <v>2.47072726153</v>
      </c>
      <c r="DH543" s="35">
        <v>8436.2875031645999</v>
      </c>
      <c r="DI543" s="29">
        <f t="shared" si="296"/>
        <v>9.6659347583638252E-10</v>
      </c>
      <c r="DJ543" s="29">
        <f t="shared" si="297"/>
        <v>9.6692008109037475E-10</v>
      </c>
      <c r="DK543" s="29">
        <f t="shared" si="298"/>
        <v>9.6692006958710567E-10</v>
      </c>
      <c r="DL543" s="29">
        <f t="shared" si="299"/>
        <v>9.6692006958744999E-10</v>
      </c>
      <c r="DN543" s="35">
        <v>4.5E-10</v>
      </c>
      <c r="DO543" s="35">
        <v>5.0796637785199996</v>
      </c>
      <c r="DP543" s="35">
        <v>3318.7615973734</v>
      </c>
      <c r="DQ543" s="29">
        <f t="shared" si="300"/>
        <v>-3.4196057965054481E-10</v>
      </c>
      <c r="DR543" s="29">
        <f t="shared" si="301"/>
        <v>-3.4194817362504186E-10</v>
      </c>
      <c r="DS543" s="29">
        <f t="shared" si="302"/>
        <v>-3.4194817406201165E-10</v>
      </c>
      <c r="DT543" s="29">
        <f t="shared" si="303"/>
        <v>-3.4194817406199919E-10</v>
      </c>
      <c r="DV543" s="35"/>
      <c r="DW543" s="35"/>
      <c r="DX543" s="35"/>
      <c r="ED543" s="35"/>
      <c r="EE543" s="35"/>
      <c r="EF543" s="35"/>
      <c r="EL543" s="35"/>
      <c r="EM543" s="35"/>
      <c r="EN543" s="35"/>
      <c r="ET543" s="35"/>
      <c r="EU543" s="35"/>
      <c r="EV543" s="35"/>
    </row>
    <row r="544" spans="14:152" s="29" customFormat="1" ht="13.5" x14ac:dyDescent="0.3">
      <c r="N544" s="35">
        <v>5.3400000000000002E-9</v>
      </c>
      <c r="O544" s="35">
        <v>1.0310977265600001</v>
      </c>
      <c r="P544" s="35">
        <v>1478.8665740644001</v>
      </c>
      <c r="Q544" s="29">
        <f t="shared" si="288"/>
        <v>5.3220362712481933E-9</v>
      </c>
      <c r="R544" s="29">
        <f t="shared" si="289"/>
        <v>5.3220279994456329E-9</v>
      </c>
      <c r="S544" s="29">
        <f t="shared" si="290"/>
        <v>5.3220279997370114E-9</v>
      </c>
      <c r="T544" s="29">
        <f t="shared" si="291"/>
        <v>5.3220279997370023E-9</v>
      </c>
      <c r="V544" s="35">
        <v>8.1999999999999996E-10</v>
      </c>
      <c r="W544" s="35">
        <v>1.47379060963</v>
      </c>
      <c r="X544" s="35">
        <v>16.832201049790001</v>
      </c>
      <c r="Y544" s="29">
        <f t="shared" si="292"/>
        <v>-1.4388376633986089E-10</v>
      </c>
      <c r="Z544" s="29">
        <f t="shared" si="293"/>
        <v>-1.4388359269302461E-10</v>
      </c>
      <c r="AA544" s="29">
        <f t="shared" si="294"/>
        <v>-1.4388359269914068E-10</v>
      </c>
      <c r="AB544" s="29">
        <f t="shared" si="295"/>
        <v>-1.4388359269914048E-10</v>
      </c>
      <c r="AD544" s="35"/>
      <c r="AE544" s="35"/>
      <c r="AF544" s="35"/>
      <c r="AL544" s="35"/>
      <c r="AM544" s="35"/>
      <c r="AN544" s="35"/>
      <c r="AT544" s="35"/>
      <c r="AU544" s="35"/>
      <c r="AV544" s="35"/>
      <c r="BB544" s="35"/>
      <c r="BC544" s="35"/>
      <c r="BD544" s="35"/>
      <c r="BJ544" s="35"/>
      <c r="BK544" s="35"/>
      <c r="BL544" s="35"/>
      <c r="BR544" s="35"/>
      <c r="BS544" s="35"/>
      <c r="BT544" s="35"/>
      <c r="BZ544" s="35"/>
      <c r="CA544" s="35"/>
      <c r="CB544" s="35"/>
      <c r="CH544" s="35"/>
      <c r="CI544" s="35"/>
      <c r="CJ544" s="35"/>
      <c r="CP544" s="35"/>
      <c r="CQ544" s="35"/>
      <c r="CR544" s="35"/>
      <c r="CX544" s="35"/>
      <c r="CY544" s="35"/>
      <c r="CZ544" s="35"/>
      <c r="DF544" s="35">
        <v>2.6000000000000001E-9</v>
      </c>
      <c r="DG544" s="35">
        <v>2.5445993252900001</v>
      </c>
      <c r="DH544" s="35">
        <v>20.355319398799999</v>
      </c>
      <c r="DI544" s="29">
        <f t="shared" si="296"/>
        <v>-2.5082953985646852E-9</v>
      </c>
      <c r="DJ544" s="29">
        <f t="shared" si="297"/>
        <v>-2.5082952205258949E-9</v>
      </c>
      <c r="DK544" s="29">
        <f t="shared" si="298"/>
        <v>-2.5082952205321653E-9</v>
      </c>
      <c r="DL544" s="29">
        <f t="shared" si="299"/>
        <v>-2.5082952205321653E-9</v>
      </c>
      <c r="DN544" s="35">
        <v>4.3000000000000001E-10</v>
      </c>
      <c r="DO544" s="35">
        <v>1.23879381294</v>
      </c>
      <c r="DP544" s="35">
        <v>7218.0293654950001</v>
      </c>
      <c r="DQ544" s="29">
        <f t="shared" si="300"/>
        <v>2.6484352320550717E-10</v>
      </c>
      <c r="DR544" s="29">
        <f t="shared" si="301"/>
        <v>2.6481227474997509E-10</v>
      </c>
      <c r="DS544" s="29">
        <f t="shared" si="302"/>
        <v>2.6481227585063045E-10</v>
      </c>
      <c r="DT544" s="29">
        <f t="shared" si="303"/>
        <v>2.6481227585059674E-10</v>
      </c>
      <c r="DV544" s="35"/>
      <c r="DW544" s="35"/>
      <c r="DX544" s="35"/>
      <c r="ED544" s="35"/>
      <c r="EE544" s="35"/>
      <c r="EF544" s="35"/>
      <c r="EL544" s="35"/>
      <c r="EM544" s="35"/>
      <c r="EN544" s="35"/>
      <c r="ET544" s="35"/>
      <c r="EU544" s="35"/>
      <c r="EV544" s="35"/>
    </row>
    <row r="545" spans="14:152" s="29" customFormat="1" ht="13.5" x14ac:dyDescent="0.3">
      <c r="N545" s="35">
        <v>5.0600000000000003E-9</v>
      </c>
      <c r="O545" s="35">
        <v>5.9214549435599997</v>
      </c>
      <c r="P545" s="35">
        <v>685.04405422599996</v>
      </c>
      <c r="Q545" s="29">
        <f t="shared" si="288"/>
        <v>-1.157954524454544E-9</v>
      </c>
      <c r="R545" s="29">
        <f t="shared" si="289"/>
        <v>-1.1579976456637271E-9</v>
      </c>
      <c r="S545" s="29">
        <f t="shared" si="290"/>
        <v>-1.1579976441449329E-9</v>
      </c>
      <c r="T545" s="29">
        <f t="shared" si="291"/>
        <v>-1.1579976441449855E-9</v>
      </c>
      <c r="V545" s="35">
        <v>7.2999999999999996E-10</v>
      </c>
      <c r="W545" s="35">
        <v>3.7695056068800001</v>
      </c>
      <c r="X545" s="35">
        <v>8859.3625756916008</v>
      </c>
      <c r="Y545" s="29">
        <f t="shared" si="292"/>
        <v>-7.2997951827412842E-10</v>
      </c>
      <c r="Z545" s="29">
        <f t="shared" si="293"/>
        <v>-7.2998013269760095E-10</v>
      </c>
      <c r="AA545" s="29">
        <f t="shared" si="294"/>
        <v>-7.2998013267612476E-10</v>
      </c>
      <c r="AB545" s="29">
        <f t="shared" si="295"/>
        <v>-7.2998013267612559E-10</v>
      </c>
      <c r="AD545" s="35"/>
      <c r="AE545" s="35"/>
      <c r="AF545" s="35"/>
      <c r="AL545" s="35"/>
      <c r="AM545" s="35"/>
      <c r="AN545" s="35"/>
      <c r="AT545" s="35"/>
      <c r="AU545" s="35"/>
      <c r="AV545" s="35"/>
      <c r="BB545" s="35"/>
      <c r="BC545" s="35"/>
      <c r="BD545" s="35"/>
      <c r="BJ545" s="35"/>
      <c r="BK545" s="35"/>
      <c r="BL545" s="35"/>
      <c r="BR545" s="35"/>
      <c r="BS545" s="35"/>
      <c r="BT545" s="35"/>
      <c r="BZ545" s="35"/>
      <c r="CA545" s="35"/>
      <c r="CB545" s="35"/>
      <c r="CH545" s="35"/>
      <c r="CI545" s="35"/>
      <c r="CJ545" s="35"/>
      <c r="CP545" s="35"/>
      <c r="CQ545" s="35"/>
      <c r="CR545" s="35"/>
      <c r="CX545" s="35"/>
      <c r="CY545" s="35"/>
      <c r="CZ545" s="35"/>
      <c r="DF545" s="35">
        <v>2.7499999999999998E-9</v>
      </c>
      <c r="DG545" s="35">
        <v>2.7860857999399999</v>
      </c>
      <c r="DH545" s="35">
        <v>2970.9126107594002</v>
      </c>
      <c r="DI545" s="29">
        <f t="shared" si="296"/>
        <v>1.9668595049284217E-9</v>
      </c>
      <c r="DJ545" s="29">
        <f t="shared" si="297"/>
        <v>1.9669324726345467E-9</v>
      </c>
      <c r="DK545" s="29">
        <f t="shared" si="298"/>
        <v>1.9669324700645647E-9</v>
      </c>
      <c r="DL545" s="29">
        <f t="shared" si="299"/>
        <v>1.9669324700646466E-9</v>
      </c>
      <c r="DN545" s="35">
        <v>5.7999999999999996E-10</v>
      </c>
      <c r="DO545" s="35">
        <v>5.58121433163</v>
      </c>
      <c r="DP545" s="35">
        <v>6643.0918177617996</v>
      </c>
      <c r="DQ545" s="29">
        <f t="shared" si="300"/>
        <v>5.3856499341484698E-10</v>
      </c>
      <c r="DR545" s="29">
        <f t="shared" si="301"/>
        <v>5.3858326774203402E-10</v>
      </c>
      <c r="DS545" s="29">
        <f t="shared" si="302"/>
        <v>5.3858326709845411E-10</v>
      </c>
      <c r="DT545" s="29">
        <f t="shared" si="303"/>
        <v>5.3858326709847561E-10</v>
      </c>
      <c r="DV545" s="35"/>
      <c r="DW545" s="35"/>
      <c r="DX545" s="35"/>
      <c r="ED545" s="35"/>
      <c r="EE545" s="35"/>
      <c r="EF545" s="35"/>
      <c r="EL545" s="35"/>
      <c r="EM545" s="35"/>
      <c r="EN545" s="35"/>
      <c r="ET545" s="35"/>
      <c r="EU545" s="35"/>
      <c r="EV545" s="35"/>
    </row>
    <row r="546" spans="14:152" s="29" customFormat="1" ht="13.5" x14ac:dyDescent="0.3">
      <c r="N546" s="35">
        <v>4.6900000000000001E-9</v>
      </c>
      <c r="O546" s="35">
        <v>0.83917541690999997</v>
      </c>
      <c r="P546" s="35">
        <v>3041.4860324306001</v>
      </c>
      <c r="Q546" s="29">
        <f t="shared" si="288"/>
        <v>4.6883146834846994E-9</v>
      </c>
      <c r="R546" s="29">
        <f t="shared" si="289"/>
        <v>4.6883097935108457E-9</v>
      </c>
      <c r="S546" s="29">
        <f t="shared" si="290"/>
        <v>4.6883097936832028E-9</v>
      </c>
      <c r="T546" s="29">
        <f t="shared" si="291"/>
        <v>4.6883097936831971E-9</v>
      </c>
      <c r="V546" s="35">
        <v>7.2999999999999996E-10</v>
      </c>
      <c r="W546" s="35">
        <v>4.5913018262999996</v>
      </c>
      <c r="X546" s="35">
        <v>362.1211367308</v>
      </c>
      <c r="Y546" s="29">
        <f t="shared" si="292"/>
        <v>-3.6445621759595523E-10</v>
      </c>
      <c r="Z546" s="29">
        <f t="shared" si="293"/>
        <v>-3.6445914461221718E-10</v>
      </c>
      <c r="AA546" s="29">
        <f t="shared" si="294"/>
        <v>-3.6445914450912338E-10</v>
      </c>
      <c r="AB546" s="29">
        <f t="shared" si="295"/>
        <v>-3.6445914450912674E-10</v>
      </c>
      <c r="AD546" s="35"/>
      <c r="AE546" s="35"/>
      <c r="AF546" s="35"/>
      <c r="AL546" s="35"/>
      <c r="AM546" s="35"/>
      <c r="AN546" s="35"/>
      <c r="AT546" s="35"/>
      <c r="AU546" s="35"/>
      <c r="AV546" s="35"/>
      <c r="BB546" s="35"/>
      <c r="BC546" s="35"/>
      <c r="BD546" s="35"/>
      <c r="BJ546" s="35"/>
      <c r="BK546" s="35"/>
      <c r="BL546" s="35"/>
      <c r="BR546" s="35"/>
      <c r="BS546" s="35"/>
      <c r="BT546" s="35"/>
      <c r="BZ546" s="35"/>
      <c r="CA546" s="35"/>
      <c r="CB546" s="35"/>
      <c r="CH546" s="35"/>
      <c r="CI546" s="35"/>
      <c r="CJ546" s="35"/>
      <c r="CP546" s="35"/>
      <c r="CQ546" s="35"/>
      <c r="CR546" s="35"/>
      <c r="CX546" s="35"/>
      <c r="CY546" s="35"/>
      <c r="CZ546" s="35"/>
      <c r="DF546" s="35">
        <v>2.9499999999999999E-9</v>
      </c>
      <c r="DG546" s="35">
        <v>5.9636755454800001</v>
      </c>
      <c r="DH546" s="35">
        <v>4025.6564809258002</v>
      </c>
      <c r="DI546" s="29">
        <f t="shared" si="296"/>
        <v>-1.8136597214582327E-9</v>
      </c>
      <c r="DJ546" s="29">
        <f t="shared" si="297"/>
        <v>-1.8135400273071189E-9</v>
      </c>
      <c r="DK546" s="29">
        <f t="shared" si="298"/>
        <v>-1.81354003152301E-9</v>
      </c>
      <c r="DL546" s="29">
        <f t="shared" si="299"/>
        <v>-1.813540031522878E-9</v>
      </c>
      <c r="DN546" s="35">
        <v>4.8E-10</v>
      </c>
      <c r="DO546" s="35">
        <v>5.0244693940199996</v>
      </c>
      <c r="DP546" s="35">
        <v>6645.1969867221997</v>
      </c>
      <c r="DQ546" s="29">
        <f t="shared" si="300"/>
        <v>4.7515027791988505E-10</v>
      </c>
      <c r="DR546" s="29">
        <f t="shared" si="301"/>
        <v>4.7514449650950809E-10</v>
      </c>
      <c r="DS546" s="29">
        <f t="shared" si="302"/>
        <v>4.7514449671319831E-10</v>
      </c>
      <c r="DT546" s="29">
        <f t="shared" si="303"/>
        <v>4.7514449671319159E-10</v>
      </c>
      <c r="DV546" s="35"/>
      <c r="DW546" s="35"/>
      <c r="DX546" s="35"/>
      <c r="ED546" s="35"/>
      <c r="EE546" s="35"/>
      <c r="EF546" s="35"/>
      <c r="EL546" s="35"/>
      <c r="EM546" s="35"/>
      <c r="EN546" s="35"/>
      <c r="ET546" s="35"/>
      <c r="EU546" s="35"/>
      <c r="EV546" s="35"/>
    </row>
    <row r="547" spans="14:152" s="29" customFormat="1" ht="13.5" x14ac:dyDescent="0.3">
      <c r="N547" s="35">
        <v>4.6800000000000004E-9</v>
      </c>
      <c r="O547" s="35">
        <v>1.9713567159100001</v>
      </c>
      <c r="P547" s="35">
        <v>2412.7724581970001</v>
      </c>
      <c r="Q547" s="29">
        <f t="shared" si="288"/>
        <v>-4.444405053709676E-9</v>
      </c>
      <c r="R547" s="29">
        <f t="shared" si="289"/>
        <v>-4.4444502584809583E-9</v>
      </c>
      <c r="S547" s="29">
        <f t="shared" si="290"/>
        <v>-4.4444502568888523E-9</v>
      </c>
      <c r="T547" s="29">
        <f t="shared" si="291"/>
        <v>-4.4444502568889045E-9</v>
      </c>
      <c r="V547" s="35">
        <v>7.2E-10</v>
      </c>
      <c r="W547" s="35">
        <v>5.15373872266</v>
      </c>
      <c r="X547" s="35">
        <v>9872.2740829647992</v>
      </c>
      <c r="Y547" s="29">
        <f t="shared" si="292"/>
        <v>-3.8523617434838038E-10</v>
      </c>
      <c r="Z547" s="29">
        <f t="shared" si="293"/>
        <v>-3.8515943213837829E-10</v>
      </c>
      <c r="AA547" s="29">
        <f t="shared" si="294"/>
        <v>-3.8515943484144877E-10</v>
      </c>
      <c r="AB547" s="29">
        <f t="shared" si="295"/>
        <v>-3.8515943484137954E-10</v>
      </c>
      <c r="AD547" s="35"/>
      <c r="AE547" s="35"/>
      <c r="AF547" s="35"/>
      <c r="AL547" s="35"/>
      <c r="AM547" s="35"/>
      <c r="AN547" s="35"/>
      <c r="AT547" s="35"/>
      <c r="AU547" s="35"/>
      <c r="AV547" s="35"/>
      <c r="BB547" s="35"/>
      <c r="BC547" s="35"/>
      <c r="BD547" s="35"/>
      <c r="BJ547" s="35"/>
      <c r="BK547" s="35"/>
      <c r="BL547" s="35"/>
      <c r="BR547" s="35"/>
      <c r="BS547" s="35"/>
      <c r="BT547" s="35"/>
      <c r="BZ547" s="35"/>
      <c r="CA547" s="35"/>
      <c r="CB547" s="35"/>
      <c r="CH547" s="35"/>
      <c r="CI547" s="35"/>
      <c r="CJ547" s="35"/>
      <c r="CP547" s="35"/>
      <c r="CQ547" s="35"/>
      <c r="CR547" s="35"/>
      <c r="CX547" s="35"/>
      <c r="CY547" s="35"/>
      <c r="CZ547" s="35"/>
      <c r="DF547" s="35">
        <v>2.6799999999999998E-9</v>
      </c>
      <c r="DG547" s="35">
        <v>3.0103497303100002</v>
      </c>
      <c r="DH547" s="35">
        <v>6518.7582172674001</v>
      </c>
      <c r="DI547" s="29">
        <f t="shared" si="296"/>
        <v>-1.2904829029437114E-9</v>
      </c>
      <c r="DJ547" s="29">
        <f t="shared" si="297"/>
        <v>-1.2902872297353454E-9</v>
      </c>
      <c r="DK547" s="29">
        <f t="shared" si="298"/>
        <v>-1.2902872366274308E-9</v>
      </c>
      <c r="DL547" s="29">
        <f t="shared" si="299"/>
        <v>-1.2902872366271971E-9</v>
      </c>
      <c r="DN547" s="35">
        <v>4.3000000000000001E-10</v>
      </c>
      <c r="DO547" s="35">
        <v>0.69492704597999999</v>
      </c>
      <c r="DP547" s="35">
        <v>20995.392966449399</v>
      </c>
      <c r="DQ547" s="29">
        <f t="shared" si="300"/>
        <v>-3.1936290821575023E-10</v>
      </c>
      <c r="DR547" s="29">
        <f t="shared" si="301"/>
        <v>-3.1928564228645574E-10</v>
      </c>
      <c r="DS547" s="29">
        <f t="shared" si="302"/>
        <v>-3.1928564500827752E-10</v>
      </c>
      <c r="DT547" s="29">
        <f t="shared" si="303"/>
        <v>-3.1928564500819568E-10</v>
      </c>
      <c r="DV547" s="35"/>
      <c r="DW547" s="35"/>
      <c r="DX547" s="35"/>
      <c r="ED547" s="35"/>
      <c r="EE547" s="35"/>
      <c r="EF547" s="35"/>
      <c r="EL547" s="35"/>
      <c r="EM547" s="35"/>
      <c r="EN547" s="35"/>
      <c r="ET547" s="35"/>
      <c r="EU547" s="35"/>
      <c r="EV547" s="35"/>
    </row>
    <row r="548" spans="14:152" s="29" customFormat="1" ht="13.5" x14ac:dyDescent="0.3">
      <c r="N548" s="35">
        <v>4.6800000000000004E-9</v>
      </c>
      <c r="O548" s="35">
        <v>4.5763578166399999</v>
      </c>
      <c r="P548" s="35">
        <v>11670.2840372968</v>
      </c>
      <c r="Q548" s="29">
        <f t="shared" si="288"/>
        <v>3.7118795503743622E-9</v>
      </c>
      <c r="R548" s="29">
        <f t="shared" si="289"/>
        <v>3.7114544212520974E-9</v>
      </c>
      <c r="S548" s="29">
        <f t="shared" si="290"/>
        <v>3.7114544362272329E-9</v>
      </c>
      <c r="T548" s="29">
        <f t="shared" si="291"/>
        <v>3.7114544362267465E-9</v>
      </c>
      <c r="V548" s="35">
        <v>9.7999999999999992E-10</v>
      </c>
      <c r="W548" s="35">
        <v>2.4774024220799999</v>
      </c>
      <c r="X548" s="35">
        <v>5401.4302807716003</v>
      </c>
      <c r="Y548" s="29">
        <f t="shared" si="292"/>
        <v>-6.0970039269971088E-10</v>
      </c>
      <c r="Z548" s="29">
        <f t="shared" si="293"/>
        <v>-6.0964743149028973E-10</v>
      </c>
      <c r="AA548" s="29">
        <f t="shared" si="294"/>
        <v>-6.0964743335571364E-10</v>
      </c>
      <c r="AB548" s="29">
        <f t="shared" si="295"/>
        <v>-6.0964743335565904E-10</v>
      </c>
      <c r="AD548" s="35"/>
      <c r="AE548" s="35"/>
      <c r="AF548" s="35"/>
      <c r="AL548" s="35"/>
      <c r="AM548" s="35"/>
      <c r="AN548" s="35"/>
      <c r="AT548" s="35"/>
      <c r="AU548" s="35"/>
      <c r="AV548" s="35"/>
      <c r="BB548" s="35"/>
      <c r="BC548" s="35"/>
      <c r="BD548" s="35"/>
      <c r="BJ548" s="35"/>
      <c r="BK548" s="35"/>
      <c r="BL548" s="35"/>
      <c r="BR548" s="35"/>
      <c r="BS548" s="35"/>
      <c r="BT548" s="35"/>
      <c r="BZ548" s="35"/>
      <c r="CA548" s="35"/>
      <c r="CB548" s="35"/>
      <c r="CH548" s="35"/>
      <c r="CI548" s="35"/>
      <c r="CJ548" s="35"/>
      <c r="CP548" s="35"/>
      <c r="CQ548" s="35"/>
      <c r="CR548" s="35"/>
      <c r="CX548" s="35"/>
      <c r="CY548" s="35"/>
      <c r="CZ548" s="35"/>
      <c r="DF548" s="35">
        <v>2.5899999999999999E-9</v>
      </c>
      <c r="DG548" s="35">
        <v>5.2088848269500003</v>
      </c>
      <c r="DH548" s="35">
        <v>7366.2689076256001</v>
      </c>
      <c r="DI548" s="29">
        <f t="shared" si="296"/>
        <v>1.7808190447119691E-9</v>
      </c>
      <c r="DJ548" s="29">
        <f t="shared" si="297"/>
        <v>1.7806420036092175E-9</v>
      </c>
      <c r="DK548" s="29">
        <f t="shared" si="298"/>
        <v>1.7806420098451599E-9</v>
      </c>
      <c r="DL548" s="29">
        <f t="shared" si="299"/>
        <v>1.7806420098449729E-9</v>
      </c>
      <c r="DN548" s="35">
        <v>4.3999999999999998E-10</v>
      </c>
      <c r="DO548" s="35">
        <v>4.0227210165700003</v>
      </c>
      <c r="DP548" s="35">
        <v>9389.0535407862008</v>
      </c>
      <c r="DQ548" s="29">
        <f t="shared" si="300"/>
        <v>3.7258494387358465E-10</v>
      </c>
      <c r="DR548" s="29">
        <f t="shared" si="301"/>
        <v>3.7255685857365439E-10</v>
      </c>
      <c r="DS548" s="29">
        <f t="shared" si="302"/>
        <v>3.7255685956295372E-10</v>
      </c>
      <c r="DT548" s="29">
        <f t="shared" si="303"/>
        <v>3.725568595629271E-10</v>
      </c>
      <c r="DV548" s="35"/>
      <c r="DW548" s="35"/>
      <c r="DX548" s="35"/>
      <c r="ED548" s="35"/>
      <c r="EE548" s="35"/>
      <c r="EF548" s="35"/>
      <c r="EL548" s="35"/>
      <c r="EM548" s="35"/>
      <c r="EN548" s="35"/>
      <c r="ET548" s="35"/>
      <c r="EU548" s="35"/>
      <c r="EV548" s="35"/>
    </row>
    <row r="549" spans="14:152" s="29" customFormat="1" ht="13.5" x14ac:dyDescent="0.3">
      <c r="N549" s="35">
        <v>5.5899999999999999E-9</v>
      </c>
      <c r="O549" s="35">
        <v>1.47641018288</v>
      </c>
      <c r="P549" s="35">
        <v>8671.9698704406001</v>
      </c>
      <c r="Q549" s="29">
        <f t="shared" si="288"/>
        <v>-3.2335398308692252E-9</v>
      </c>
      <c r="R549" s="29">
        <f t="shared" si="289"/>
        <v>-3.2340451376354251E-9</v>
      </c>
      <c r="S549" s="29">
        <f t="shared" si="290"/>
        <v>-3.2340451198383443E-9</v>
      </c>
      <c r="T549" s="29">
        <f t="shared" si="291"/>
        <v>-3.2340451198389924E-9</v>
      </c>
      <c r="V549" s="35">
        <v>7.1000000000000003E-10</v>
      </c>
      <c r="W549" s="35">
        <v>8.3956962790000006E-2</v>
      </c>
      <c r="X549" s="35">
        <v>15849.865751747</v>
      </c>
      <c r="Y549" s="29">
        <f t="shared" si="292"/>
        <v>7.068133790240973E-10</v>
      </c>
      <c r="Z549" s="29">
        <f t="shared" si="293"/>
        <v>7.0679975477813592E-10</v>
      </c>
      <c r="AA549" s="29">
        <f t="shared" si="294"/>
        <v>7.0679975525851061E-10</v>
      </c>
      <c r="AB549" s="29">
        <f t="shared" si="295"/>
        <v>7.0679975525849914E-10</v>
      </c>
      <c r="AD549" s="35"/>
      <c r="AE549" s="35"/>
      <c r="AF549" s="35"/>
      <c r="AL549" s="35"/>
      <c r="AM549" s="35"/>
      <c r="AN549" s="35"/>
      <c r="AT549" s="35"/>
      <c r="AU549" s="35"/>
      <c r="AV549" s="35"/>
      <c r="BB549" s="35"/>
      <c r="BC549" s="35"/>
      <c r="BD549" s="35"/>
      <c r="BJ549" s="35"/>
      <c r="BK549" s="35"/>
      <c r="BL549" s="35"/>
      <c r="BR549" s="35"/>
      <c r="BS549" s="35"/>
      <c r="BT549" s="35"/>
      <c r="BZ549" s="35"/>
      <c r="CA549" s="35"/>
      <c r="CB549" s="35"/>
      <c r="CH549" s="35"/>
      <c r="CI549" s="35"/>
      <c r="CJ549" s="35"/>
      <c r="CP549" s="35"/>
      <c r="CQ549" s="35"/>
      <c r="CR549" s="35"/>
      <c r="CX549" s="35"/>
      <c r="CY549" s="35"/>
      <c r="CZ549" s="35"/>
      <c r="DF549" s="35">
        <v>2.98E-9</v>
      </c>
      <c r="DG549" s="35">
        <v>2.71010678192</v>
      </c>
      <c r="DH549" s="35">
        <v>6652.7756659318002</v>
      </c>
      <c r="DI549" s="29">
        <f t="shared" si="296"/>
        <v>-2.0589097112519189E-9</v>
      </c>
      <c r="DJ549" s="29">
        <f t="shared" si="297"/>
        <v>-2.0590928615236684E-9</v>
      </c>
      <c r="DK549" s="29">
        <f t="shared" si="298"/>
        <v>-2.0590928550731043E-9</v>
      </c>
      <c r="DL549" s="29">
        <f t="shared" si="299"/>
        <v>-2.059092855073319E-9</v>
      </c>
      <c r="DN549" s="35">
        <v>5.4999999999999996E-10</v>
      </c>
      <c r="DO549" s="35">
        <v>4.3813815469700002</v>
      </c>
      <c r="DP549" s="35">
        <v>1478.8665740644001</v>
      </c>
      <c r="DQ549" s="29">
        <f t="shared" si="300"/>
        <v>-5.4559525979388472E-10</v>
      </c>
      <c r="DR549" s="29">
        <f t="shared" si="301"/>
        <v>-5.4559657255264399E-10</v>
      </c>
      <c r="DS549" s="29">
        <f t="shared" si="302"/>
        <v>-5.4559657250641007E-10</v>
      </c>
      <c r="DT549" s="29">
        <f t="shared" si="303"/>
        <v>-5.4559657250641162E-10</v>
      </c>
      <c r="DV549" s="35"/>
      <c r="DW549" s="35"/>
      <c r="DX549" s="35"/>
      <c r="ED549" s="35"/>
      <c r="EE549" s="35"/>
      <c r="EF549" s="35"/>
      <c r="EL549" s="35"/>
      <c r="EM549" s="35"/>
      <c r="EN549" s="35"/>
      <c r="ET549" s="35"/>
      <c r="EU549" s="35"/>
      <c r="EV549" s="35"/>
    </row>
    <row r="550" spans="14:152" s="29" customFormat="1" ht="13.5" x14ac:dyDescent="0.3">
      <c r="N550" s="35">
        <v>4.7500000000000003E-9</v>
      </c>
      <c r="O550" s="35">
        <v>2.0751797642400001</v>
      </c>
      <c r="P550" s="35">
        <v>5835.1420186484002</v>
      </c>
      <c r="Q550" s="29">
        <f t="shared" si="288"/>
        <v>-4.0730747575967061E-9</v>
      </c>
      <c r="R550" s="29">
        <f t="shared" si="289"/>
        <v>-4.0728925100492931E-9</v>
      </c>
      <c r="S550" s="29">
        <f t="shared" si="290"/>
        <v>-4.0728925164687226E-9</v>
      </c>
      <c r="T550" s="29">
        <f t="shared" si="291"/>
        <v>-4.072892516468515E-9</v>
      </c>
      <c r="V550" s="35">
        <v>7.7999999999999999E-10</v>
      </c>
      <c r="W550" s="35">
        <v>4.2125997829999998E-2</v>
      </c>
      <c r="X550" s="35">
        <v>16703.129443801801</v>
      </c>
      <c r="Y550" s="29">
        <f t="shared" si="292"/>
        <v>3.146006428744933E-10</v>
      </c>
      <c r="Z550" s="29">
        <f t="shared" si="293"/>
        <v>3.1475298537999895E-10</v>
      </c>
      <c r="AA550" s="29">
        <f t="shared" si="294"/>
        <v>3.14752980014519E-10</v>
      </c>
      <c r="AB550" s="29">
        <f t="shared" si="295"/>
        <v>3.1475298001468128E-10</v>
      </c>
      <c r="AD550" s="35"/>
      <c r="AE550" s="35"/>
      <c r="AF550" s="35"/>
      <c r="AL550" s="35"/>
      <c r="AM550" s="35"/>
      <c r="AN550" s="35"/>
      <c r="AT550" s="35"/>
      <c r="AU550" s="35"/>
      <c r="AV550" s="35"/>
      <c r="BB550" s="35"/>
      <c r="BC550" s="35"/>
      <c r="BD550" s="35"/>
      <c r="BJ550" s="35"/>
      <c r="BK550" s="35"/>
      <c r="BL550" s="35"/>
      <c r="BR550" s="35"/>
      <c r="BS550" s="35"/>
      <c r="BT550" s="35"/>
      <c r="BZ550" s="35"/>
      <c r="CA550" s="35"/>
      <c r="CB550" s="35"/>
      <c r="CH550" s="35"/>
      <c r="CI550" s="35"/>
      <c r="CJ550" s="35"/>
      <c r="CP550" s="35"/>
      <c r="CQ550" s="35"/>
      <c r="CR550" s="35"/>
      <c r="CX550" s="35"/>
      <c r="CY550" s="35"/>
      <c r="CZ550" s="35"/>
      <c r="DF550" s="35">
        <v>2.76E-9</v>
      </c>
      <c r="DG550" s="35">
        <v>0.78545108299999999</v>
      </c>
      <c r="DH550" s="35">
        <v>3735.2383117590002</v>
      </c>
      <c r="DI550" s="29">
        <f t="shared" si="296"/>
        <v>5.2597715050073037E-10</v>
      </c>
      <c r="DJ550" s="29">
        <f t="shared" si="297"/>
        <v>5.2584782048072988E-10</v>
      </c>
      <c r="DK550" s="29">
        <f t="shared" si="298"/>
        <v>5.2584782503596439E-10</v>
      </c>
      <c r="DL550" s="29">
        <f t="shared" si="299"/>
        <v>5.2584782503581044E-10</v>
      </c>
      <c r="DN550" s="35">
        <v>5.1E-10</v>
      </c>
      <c r="DO550" s="35">
        <v>4.24292455428</v>
      </c>
      <c r="DP550" s="35">
        <v>792.77488846740005</v>
      </c>
      <c r="DQ550" s="29">
        <f t="shared" si="300"/>
        <v>-8.1085245894858026E-11</v>
      </c>
      <c r="DR550" s="29">
        <f t="shared" si="301"/>
        <v>-8.1090346985323258E-11</v>
      </c>
      <c r="DS550" s="29">
        <f t="shared" si="302"/>
        <v>-8.1090346805656346E-11</v>
      </c>
      <c r="DT550" s="29">
        <f t="shared" si="303"/>
        <v>-8.1090346805659913E-11</v>
      </c>
      <c r="DV550" s="35"/>
      <c r="DW550" s="35"/>
      <c r="DX550" s="35"/>
      <c r="ED550" s="35"/>
      <c r="EE550" s="35"/>
      <c r="EF550" s="35"/>
      <c r="EL550" s="35"/>
      <c r="EM550" s="35"/>
      <c r="EN550" s="35"/>
      <c r="ET550" s="35"/>
      <c r="EU550" s="35"/>
      <c r="EV550" s="35"/>
    </row>
    <row r="551" spans="14:152" s="29" customFormat="1" ht="13.5" x14ac:dyDescent="0.3">
      <c r="N551" s="35">
        <v>4.66E-9</v>
      </c>
      <c r="O551" s="35">
        <v>2.92801596791</v>
      </c>
      <c r="P551" s="35">
        <v>2277.2983432474998</v>
      </c>
      <c r="Q551" s="29">
        <f t="shared" si="288"/>
        <v>-2.8043739443587373E-9</v>
      </c>
      <c r="R551" s="29">
        <f t="shared" si="289"/>
        <v>-2.8042656341084668E-9</v>
      </c>
      <c r="S551" s="29">
        <f t="shared" si="290"/>
        <v>-2.8042656379233526E-9</v>
      </c>
      <c r="T551" s="29">
        <f t="shared" si="291"/>
        <v>-2.8042656379232472E-9</v>
      </c>
      <c r="V551" s="35">
        <v>7.5E-10</v>
      </c>
      <c r="W551" s="35">
        <v>3.7717236079299998</v>
      </c>
      <c r="X551" s="35">
        <v>4845.9002357928002</v>
      </c>
      <c r="Y551" s="29">
        <f t="shared" si="292"/>
        <v>5.2418503986132819E-10</v>
      </c>
      <c r="Z551" s="29">
        <f t="shared" si="293"/>
        <v>5.2421825659129879E-10</v>
      </c>
      <c r="AA551" s="29">
        <f t="shared" si="294"/>
        <v>5.2421825542138882E-10</v>
      </c>
      <c r="AB551" s="29">
        <f t="shared" si="295"/>
        <v>5.2421825542142687E-10</v>
      </c>
      <c r="AD551" s="35"/>
      <c r="AE551" s="35"/>
      <c r="AF551" s="35"/>
      <c r="AL551" s="35"/>
      <c r="AM551" s="35"/>
      <c r="AN551" s="35"/>
      <c r="AT551" s="35"/>
      <c r="AU551" s="35"/>
      <c r="AV551" s="35"/>
      <c r="BB551" s="35"/>
      <c r="BC551" s="35"/>
      <c r="BD551" s="35"/>
      <c r="BJ551" s="35"/>
      <c r="BK551" s="35"/>
      <c r="BL551" s="35"/>
      <c r="BR551" s="35"/>
      <c r="BS551" s="35"/>
      <c r="BT551" s="35"/>
      <c r="BZ551" s="35"/>
      <c r="CA551" s="35"/>
      <c r="CB551" s="35"/>
      <c r="CH551" s="35"/>
      <c r="CI551" s="35"/>
      <c r="CJ551" s="35"/>
      <c r="CP551" s="35"/>
      <c r="CQ551" s="35"/>
      <c r="CR551" s="35"/>
      <c r="CX551" s="35"/>
      <c r="CY551" s="35"/>
      <c r="CZ551" s="35"/>
      <c r="DF551" s="35">
        <v>3.05E-9</v>
      </c>
      <c r="DG551" s="35">
        <v>6.19137255377</v>
      </c>
      <c r="DH551" s="35">
        <v>6677.3435180416</v>
      </c>
      <c r="DI551" s="29">
        <f t="shared" si="296"/>
        <v>7.3328576667576655E-11</v>
      </c>
      <c r="DJ551" s="29">
        <f t="shared" si="297"/>
        <v>7.3588760617110609E-11</v>
      </c>
      <c r="DK551" s="29">
        <f t="shared" si="298"/>
        <v>7.3588751453058774E-11</v>
      </c>
      <c r="DL551" s="29">
        <f t="shared" si="299"/>
        <v>7.3588751453318755E-11</v>
      </c>
      <c r="DN551" s="35">
        <v>4.2E-10</v>
      </c>
      <c r="DO551" s="35">
        <v>2.7482670876199999</v>
      </c>
      <c r="DP551" s="35">
        <v>14577.1847261198</v>
      </c>
      <c r="DQ551" s="29">
        <f t="shared" si="300"/>
        <v>3.0778566709924807E-10</v>
      </c>
      <c r="DR551" s="29">
        <f t="shared" si="301"/>
        <v>3.0783889740289519E-10</v>
      </c>
      <c r="DS551" s="29">
        <f t="shared" si="302"/>
        <v>3.0783889552823478E-10</v>
      </c>
      <c r="DT551" s="29">
        <f t="shared" si="303"/>
        <v>3.078388955282917E-10</v>
      </c>
      <c r="DV551" s="35"/>
      <c r="DW551" s="35"/>
      <c r="DX551" s="35"/>
      <c r="ED551" s="35"/>
      <c r="EE551" s="35"/>
      <c r="EF551" s="35"/>
      <c r="EL551" s="35"/>
      <c r="EM551" s="35"/>
      <c r="EN551" s="35"/>
      <c r="ET551" s="35"/>
      <c r="EU551" s="35"/>
      <c r="EV551" s="35"/>
    </row>
    <row r="552" spans="14:152" s="29" customFormat="1" ht="13.5" x14ac:dyDescent="0.3">
      <c r="N552" s="35">
        <v>4.7799999999999996E-9</v>
      </c>
      <c r="O552" s="35">
        <v>6.1355046487799996</v>
      </c>
      <c r="P552" s="35">
        <v>4825.5449163940002</v>
      </c>
      <c r="Q552" s="29">
        <f t="shared" si="288"/>
        <v>-4.549960139837498E-9</v>
      </c>
      <c r="R552" s="29">
        <f t="shared" si="289"/>
        <v>-4.5498697889688576E-9</v>
      </c>
      <c r="S552" s="29">
        <f t="shared" si="290"/>
        <v>-4.5498697921514556E-9</v>
      </c>
      <c r="T552" s="29">
        <f t="shared" si="291"/>
        <v>-4.5498697921513522E-9</v>
      </c>
      <c r="V552" s="35">
        <v>7.2E-10</v>
      </c>
      <c r="W552" s="35">
        <v>2.0174237745100001</v>
      </c>
      <c r="X552" s="35">
        <v>1329.5120902599999</v>
      </c>
      <c r="Y552" s="29">
        <f t="shared" si="292"/>
        <v>3.5463750978964694E-11</v>
      </c>
      <c r="Z552" s="29">
        <f t="shared" si="293"/>
        <v>3.5451532969532712E-11</v>
      </c>
      <c r="AA552" s="29">
        <f t="shared" si="294"/>
        <v>3.545153339986929E-11</v>
      </c>
      <c r="AB552" s="29">
        <f t="shared" si="295"/>
        <v>3.5451533399856514E-11</v>
      </c>
      <c r="AD552" s="35"/>
      <c r="AE552" s="35"/>
      <c r="AF552" s="35"/>
      <c r="AL552" s="35"/>
      <c r="AM552" s="35"/>
      <c r="AN552" s="35"/>
      <c r="AT552" s="35"/>
      <c r="AU552" s="35"/>
      <c r="AV552" s="35"/>
      <c r="BB552" s="35"/>
      <c r="BC552" s="35"/>
      <c r="BD552" s="35"/>
      <c r="BJ552" s="35"/>
      <c r="BK552" s="35"/>
      <c r="BL552" s="35"/>
      <c r="BR552" s="35"/>
      <c r="BS552" s="35"/>
      <c r="BT552" s="35"/>
      <c r="BZ552" s="35"/>
      <c r="CA552" s="35"/>
      <c r="CB552" s="35"/>
      <c r="CH552" s="35"/>
      <c r="CI552" s="35"/>
      <c r="CJ552" s="35"/>
      <c r="CP552" s="35"/>
      <c r="CQ552" s="35"/>
      <c r="CR552" s="35"/>
      <c r="CX552" s="35"/>
      <c r="CY552" s="35"/>
      <c r="CZ552" s="35"/>
      <c r="DF552" s="35">
        <v>2.6500000000000002E-9</v>
      </c>
      <c r="DG552" s="35">
        <v>3.2514562923899999</v>
      </c>
      <c r="DH552" s="35">
        <v>24889.574795991601</v>
      </c>
      <c r="DI552" s="29">
        <f t="shared" si="296"/>
        <v>1.6436960469700058E-9</v>
      </c>
      <c r="DJ552" s="29">
        <f t="shared" si="297"/>
        <v>1.643034812839102E-9</v>
      </c>
      <c r="DK552" s="29">
        <f t="shared" si="298"/>
        <v>1.6430348361317458E-9</v>
      </c>
      <c r="DL552" s="29">
        <f t="shared" si="299"/>
        <v>1.6430348361310367E-9</v>
      </c>
      <c r="DN552" s="35">
        <v>4.3999999999999998E-10</v>
      </c>
      <c r="DO552" s="35">
        <v>4.18397905503</v>
      </c>
      <c r="DP552" s="35">
        <v>8535.8571590341999</v>
      </c>
      <c r="DQ552" s="29">
        <f t="shared" si="300"/>
        <v>-5.2668014190329129E-11</v>
      </c>
      <c r="DR552" s="29">
        <f t="shared" si="301"/>
        <v>-5.2715664539704529E-11</v>
      </c>
      <c r="DS552" s="29">
        <f t="shared" si="302"/>
        <v>-5.2715662861405427E-11</v>
      </c>
      <c r="DT552" s="29">
        <f t="shared" si="303"/>
        <v>-5.2715662861455083E-11</v>
      </c>
      <c r="DV552" s="35"/>
      <c r="DW552" s="35"/>
      <c r="DX552" s="35"/>
      <c r="ED552" s="35"/>
      <c r="EE552" s="35"/>
      <c r="EF552" s="35"/>
      <c r="EL552" s="35"/>
      <c r="EM552" s="35"/>
      <c r="EN552" s="35"/>
      <c r="ET552" s="35"/>
      <c r="EU552" s="35"/>
      <c r="EV552" s="35"/>
    </row>
    <row r="553" spans="14:152" s="29" customFormat="1" ht="13.5" x14ac:dyDescent="0.3">
      <c r="N553" s="35">
        <v>5.0199999999999996E-9</v>
      </c>
      <c r="O553" s="35">
        <v>0.77928275347999998</v>
      </c>
      <c r="P553" s="35">
        <v>4407.1079038897997</v>
      </c>
      <c r="Q553" s="29">
        <f t="shared" si="288"/>
        <v>-4.9936846298072187E-9</v>
      </c>
      <c r="R553" s="29">
        <f t="shared" si="289"/>
        <v>-4.9937135325686621E-9</v>
      </c>
      <c r="S553" s="29">
        <f t="shared" si="290"/>
        <v>-4.9937135315509479E-9</v>
      </c>
      <c r="T553" s="29">
        <f t="shared" si="291"/>
        <v>-4.9937135315509768E-9</v>
      </c>
      <c r="V553" s="35">
        <v>7.5999999999999996E-10</v>
      </c>
      <c r="W553" s="35">
        <v>0.30413402871</v>
      </c>
      <c r="X553" s="35">
        <v>72.055733354799997</v>
      </c>
      <c r="Y553" s="29">
        <f t="shared" si="292"/>
        <v>7.3105656659209756E-11</v>
      </c>
      <c r="Z553" s="29">
        <f t="shared" si="293"/>
        <v>7.3106353231953905E-11</v>
      </c>
      <c r="AA553" s="29">
        <f t="shared" si="294"/>
        <v>7.3106353207419663E-11</v>
      </c>
      <c r="AB553" s="29">
        <f t="shared" si="295"/>
        <v>7.3106353207420335E-11</v>
      </c>
      <c r="AD553" s="35"/>
      <c r="AE553" s="35"/>
      <c r="AF553" s="35"/>
      <c r="AL553" s="35"/>
      <c r="AM553" s="35"/>
      <c r="AN553" s="35"/>
      <c r="AT553" s="35"/>
      <c r="AU553" s="35"/>
      <c r="AV553" s="35"/>
      <c r="BB553" s="35"/>
      <c r="BC553" s="35"/>
      <c r="BD553" s="35"/>
      <c r="BJ553" s="35"/>
      <c r="BK553" s="35"/>
      <c r="BL553" s="35"/>
      <c r="BR553" s="35"/>
      <c r="BS553" s="35"/>
      <c r="BT553" s="35"/>
      <c r="BZ553" s="35"/>
      <c r="CA553" s="35"/>
      <c r="CB553" s="35"/>
      <c r="CH553" s="35"/>
      <c r="CI553" s="35"/>
      <c r="CJ553" s="35"/>
      <c r="CP553" s="35"/>
      <c r="CQ553" s="35"/>
      <c r="CR553" s="35"/>
      <c r="CX553" s="35"/>
      <c r="CY553" s="35"/>
      <c r="CZ553" s="35"/>
      <c r="DF553" s="35">
        <v>2.6000000000000001E-9</v>
      </c>
      <c r="DG553" s="35">
        <v>3.9961260535099998</v>
      </c>
      <c r="DH553" s="35">
        <v>2171.0241752912002</v>
      </c>
      <c r="DI553" s="29">
        <f t="shared" si="296"/>
        <v>3.1809156428346823E-11</v>
      </c>
      <c r="DJ553" s="29">
        <f t="shared" si="297"/>
        <v>3.188128517263226E-11</v>
      </c>
      <c r="DK553" s="29">
        <f t="shared" si="298"/>
        <v>3.188128263215266E-11</v>
      </c>
      <c r="DL553" s="29">
        <f t="shared" si="299"/>
        <v>3.1881282632226557E-11</v>
      </c>
      <c r="DN553" s="35">
        <v>4.7000000000000003E-10</v>
      </c>
      <c r="DO553" s="35">
        <v>1.33588473182</v>
      </c>
      <c r="DP553" s="35">
        <v>632.78373931320004</v>
      </c>
      <c r="DQ553" s="29">
        <f t="shared" si="300"/>
        <v>2.7228942026297788E-10</v>
      </c>
      <c r="DR553" s="29">
        <f t="shared" si="301"/>
        <v>2.7228632240794235E-10</v>
      </c>
      <c r="DS553" s="29">
        <f t="shared" si="302"/>
        <v>2.7228632251705393E-10</v>
      </c>
      <c r="DT553" s="29">
        <f t="shared" si="303"/>
        <v>2.7228632251705057E-10</v>
      </c>
      <c r="DV553" s="35"/>
      <c r="DW553" s="35"/>
      <c r="DX553" s="35"/>
      <c r="ED553" s="35"/>
      <c r="EE553" s="35"/>
      <c r="EF553" s="35"/>
      <c r="EL553" s="35"/>
      <c r="EM553" s="35"/>
      <c r="EN553" s="35"/>
      <c r="ET553" s="35"/>
      <c r="EU553" s="35"/>
      <c r="EV553" s="35"/>
    </row>
    <row r="554" spans="14:152" s="29" customFormat="1" ht="13.5" x14ac:dyDescent="0.3">
      <c r="N554" s="35">
        <v>4.6200000000000002E-9</v>
      </c>
      <c r="O554" s="35">
        <v>3.8050332421499999</v>
      </c>
      <c r="P554" s="35">
        <v>11140.5930722022</v>
      </c>
      <c r="Q554" s="29">
        <f t="shared" si="288"/>
        <v>-3.801046748046314E-9</v>
      </c>
      <c r="R554" s="29">
        <f t="shared" si="289"/>
        <v>-3.8006728367456354E-9</v>
      </c>
      <c r="S554" s="29">
        <f t="shared" si="290"/>
        <v>-3.800672849916666E-9</v>
      </c>
      <c r="T554" s="29">
        <f t="shared" si="291"/>
        <v>-3.800672849916293E-9</v>
      </c>
      <c r="V554" s="35">
        <v>9.6999999999999996E-10</v>
      </c>
      <c r="W554" s="35">
        <v>5.1510931854999997</v>
      </c>
      <c r="X554" s="35">
        <v>1.4844727083</v>
      </c>
      <c r="Y554" s="29">
        <f t="shared" si="292"/>
        <v>4.3307454508228867E-10</v>
      </c>
      <c r="Z554" s="29">
        <f t="shared" si="293"/>
        <v>4.3307452861687957E-10</v>
      </c>
      <c r="AA554" s="29">
        <f t="shared" si="294"/>
        <v>4.3307452861745927E-10</v>
      </c>
      <c r="AB554" s="29">
        <f t="shared" si="295"/>
        <v>4.3307452861745927E-10</v>
      </c>
      <c r="AD554" s="35"/>
      <c r="AE554" s="35"/>
      <c r="AF554" s="35"/>
      <c r="AL554" s="35"/>
      <c r="AM554" s="35"/>
      <c r="AN554" s="35"/>
      <c r="AT554" s="35"/>
      <c r="AU554" s="35"/>
      <c r="AV554" s="35"/>
      <c r="BB554" s="35"/>
      <c r="BC554" s="35"/>
      <c r="BD554" s="35"/>
      <c r="BJ554" s="35"/>
      <c r="BK554" s="35"/>
      <c r="BL554" s="35"/>
      <c r="BR554" s="35"/>
      <c r="BS554" s="35"/>
      <c r="BT554" s="35"/>
      <c r="BZ554" s="35"/>
      <c r="CA554" s="35"/>
      <c r="CB554" s="35"/>
      <c r="CH554" s="35"/>
      <c r="CI554" s="35"/>
      <c r="CJ554" s="35"/>
      <c r="CP554" s="35"/>
      <c r="CQ554" s="35"/>
      <c r="CR554" s="35"/>
      <c r="CX554" s="35"/>
      <c r="CY554" s="35"/>
      <c r="CZ554" s="35"/>
      <c r="DF554" s="35">
        <v>2.52E-9</v>
      </c>
      <c r="DG554" s="35">
        <v>4.1477381362500001</v>
      </c>
      <c r="DH554" s="35">
        <v>5642.1982426092</v>
      </c>
      <c r="DI554" s="29">
        <f t="shared" si="296"/>
        <v>7.7715147215698978E-11</v>
      </c>
      <c r="DJ554" s="29">
        <f t="shared" si="297"/>
        <v>7.7896759291160913E-11</v>
      </c>
      <c r="DK554" s="29">
        <f t="shared" si="298"/>
        <v>7.7896752894515347E-11</v>
      </c>
      <c r="DL554" s="29">
        <f t="shared" si="299"/>
        <v>7.7896752894730104E-11</v>
      </c>
      <c r="DN554" s="35">
        <v>4.2E-10</v>
      </c>
      <c r="DO554" s="35">
        <v>5.0567691585199999</v>
      </c>
      <c r="DP554" s="35">
        <v>3397.5108016354002</v>
      </c>
      <c r="DQ554" s="29">
        <f t="shared" si="300"/>
        <v>-3.5838399267545815E-10</v>
      </c>
      <c r="DR554" s="29">
        <f t="shared" si="301"/>
        <v>-3.5839350073918981E-10</v>
      </c>
      <c r="DS554" s="29">
        <f t="shared" si="302"/>
        <v>-3.5839350040431412E-10</v>
      </c>
      <c r="DT554" s="29">
        <f t="shared" si="303"/>
        <v>-3.5839350040432342E-10</v>
      </c>
      <c r="DV554" s="35"/>
      <c r="DW554" s="35"/>
      <c r="DX554" s="35"/>
      <c r="ED554" s="35"/>
      <c r="EE554" s="35"/>
      <c r="EF554" s="35"/>
      <c r="EL554" s="35"/>
      <c r="EM554" s="35"/>
      <c r="EN554" s="35"/>
      <c r="ET554" s="35"/>
      <c r="EU554" s="35"/>
      <c r="EV554" s="35"/>
    </row>
    <row r="555" spans="14:152" s="29" customFormat="1" ht="13.5" x14ac:dyDescent="0.3">
      <c r="N555" s="35">
        <v>4.9900000000000003E-9</v>
      </c>
      <c r="O555" s="35">
        <v>3.2555738187299998</v>
      </c>
      <c r="P555" s="35">
        <v>1744.493294718</v>
      </c>
      <c r="Q555" s="29">
        <f t="shared" si="288"/>
        <v>4.915061679221354E-9</v>
      </c>
      <c r="R555" s="29">
        <f t="shared" si="289"/>
        <v>4.9150808847028503E-9</v>
      </c>
      <c r="S555" s="29">
        <f t="shared" si="290"/>
        <v>4.9150808840264474E-9</v>
      </c>
      <c r="T555" s="29">
        <f t="shared" si="291"/>
        <v>4.9150808840264697E-9</v>
      </c>
      <c r="V555" s="35">
        <v>6.9999999999999996E-10</v>
      </c>
      <c r="W555" s="35">
        <v>0.33648335822999997</v>
      </c>
      <c r="X555" s="35">
        <v>23141.558382924599</v>
      </c>
      <c r="Y555" s="29">
        <f t="shared" si="292"/>
        <v>4.9176354244713673E-10</v>
      </c>
      <c r="Z555" s="29">
        <f t="shared" si="293"/>
        <v>4.9161619848091003E-10</v>
      </c>
      <c r="AA555" s="29">
        <f t="shared" si="294"/>
        <v>4.9161620367133613E-10</v>
      </c>
      <c r="AB555" s="29">
        <f t="shared" si="295"/>
        <v>4.9161620367116625E-10</v>
      </c>
      <c r="AD555" s="35"/>
      <c r="AE555" s="35"/>
      <c r="AF555" s="35"/>
      <c r="AL555" s="35"/>
      <c r="AM555" s="35"/>
      <c r="AN555" s="35"/>
      <c r="AT555" s="35"/>
      <c r="AU555" s="35"/>
      <c r="AV555" s="35"/>
      <c r="BB555" s="35"/>
      <c r="BC555" s="35"/>
      <c r="BD555" s="35"/>
      <c r="BJ555" s="35"/>
      <c r="BK555" s="35"/>
      <c r="BL555" s="35"/>
      <c r="BR555" s="35"/>
      <c r="BS555" s="35"/>
      <c r="BT555" s="35"/>
      <c r="BZ555" s="35"/>
      <c r="CA555" s="35"/>
      <c r="CB555" s="35"/>
      <c r="CH555" s="35"/>
      <c r="CI555" s="35"/>
      <c r="CJ555" s="35"/>
      <c r="CP555" s="35"/>
      <c r="CQ555" s="35"/>
      <c r="CR555" s="35"/>
      <c r="CX555" s="35"/>
      <c r="CY555" s="35"/>
      <c r="CZ555" s="35"/>
      <c r="DF555" s="35">
        <v>2.5399999999999999E-9</v>
      </c>
      <c r="DG555" s="35">
        <v>1.3847025685100001</v>
      </c>
      <c r="DH555" s="35">
        <v>846.08283475120004</v>
      </c>
      <c r="DI555" s="29">
        <f t="shared" si="296"/>
        <v>-2.1228430702055154E-9</v>
      </c>
      <c r="DJ555" s="29">
        <f t="shared" si="297"/>
        <v>-2.1228279904419913E-9</v>
      </c>
      <c r="DK555" s="29">
        <f t="shared" si="298"/>
        <v>-2.1228279909731289E-9</v>
      </c>
      <c r="DL555" s="29">
        <f t="shared" si="299"/>
        <v>-2.1228279909731115E-9</v>
      </c>
      <c r="DN555" s="35">
        <v>4.2E-10</v>
      </c>
      <c r="DO555" s="35">
        <v>0.28204510006</v>
      </c>
      <c r="DP555" s="35">
        <v>10001.481960700599</v>
      </c>
      <c r="DQ555" s="29">
        <f t="shared" si="300"/>
        <v>3.3744390318371858E-10</v>
      </c>
      <c r="DR555" s="29">
        <f t="shared" si="301"/>
        <v>3.3741193966665095E-10</v>
      </c>
      <c r="DS555" s="29">
        <f t="shared" si="302"/>
        <v>3.374119407925512E-10</v>
      </c>
      <c r="DT555" s="29">
        <f t="shared" si="303"/>
        <v>3.3741194079251568E-10</v>
      </c>
      <c r="DV555" s="35"/>
      <c r="DW555" s="35"/>
      <c r="DX555" s="35"/>
      <c r="ED555" s="35"/>
      <c r="EE555" s="35"/>
      <c r="EF555" s="35"/>
      <c r="EL555" s="35"/>
      <c r="EM555" s="35"/>
      <c r="EN555" s="35"/>
      <c r="ET555" s="35"/>
      <c r="EU555" s="35"/>
      <c r="EV555" s="35"/>
    </row>
    <row r="556" spans="14:152" s="29" customFormat="1" ht="13.5" x14ac:dyDescent="0.3">
      <c r="N556" s="35">
        <v>5.2499999999999999E-9</v>
      </c>
      <c r="O556" s="35">
        <v>0.74022979976000003</v>
      </c>
      <c r="P556" s="35">
        <v>1265.5674786264001</v>
      </c>
      <c r="Q556" s="29">
        <f t="shared" si="288"/>
        <v>-4.0299134229092932E-9</v>
      </c>
      <c r="R556" s="29">
        <f t="shared" si="289"/>
        <v>-4.0298590027584373E-9</v>
      </c>
      <c r="S556" s="29">
        <f t="shared" si="290"/>
        <v>-4.0298590046752175E-9</v>
      </c>
      <c r="T556" s="29">
        <f t="shared" si="291"/>
        <v>-4.0298590046751579E-9</v>
      </c>
      <c r="V556" s="35">
        <v>6.8000000000000003E-10</v>
      </c>
      <c r="W556" s="35">
        <v>0.34828385806000001</v>
      </c>
      <c r="X556" s="35">
        <v>20047.1976785478</v>
      </c>
      <c r="Y556" s="29">
        <f t="shared" si="292"/>
        <v>4.8682114762761037E-10</v>
      </c>
      <c r="Z556" s="29">
        <f t="shared" si="293"/>
        <v>4.8669950225699718E-10</v>
      </c>
      <c r="AA556" s="29">
        <f t="shared" si="294"/>
        <v>4.8669950654211287E-10</v>
      </c>
      <c r="AB556" s="29">
        <f t="shared" si="295"/>
        <v>4.8669950654197794E-10</v>
      </c>
      <c r="AD556" s="35"/>
      <c r="AE556" s="35"/>
      <c r="AF556" s="35"/>
      <c r="AL556" s="35"/>
      <c r="AM556" s="35"/>
      <c r="AN556" s="35"/>
      <c r="AT556" s="35"/>
      <c r="AU556" s="35"/>
      <c r="AV556" s="35"/>
      <c r="BB556" s="35"/>
      <c r="BC556" s="35"/>
      <c r="BD556" s="35"/>
      <c r="BJ556" s="35"/>
      <c r="BK556" s="35"/>
      <c r="BL556" s="35"/>
      <c r="BR556" s="35"/>
      <c r="BS556" s="35"/>
      <c r="BT556" s="35"/>
      <c r="BZ556" s="35"/>
      <c r="CA556" s="35"/>
      <c r="CB556" s="35"/>
      <c r="CH556" s="35"/>
      <c r="CI556" s="35"/>
      <c r="CJ556" s="35"/>
      <c r="CP556" s="35"/>
      <c r="CQ556" s="35"/>
      <c r="CR556" s="35"/>
      <c r="CX556" s="35"/>
      <c r="CY556" s="35"/>
      <c r="CZ556" s="35"/>
      <c r="DF556" s="35">
        <v>2.5800000000000002E-9</v>
      </c>
      <c r="DG556" s="35">
        <v>2.0326198583399999</v>
      </c>
      <c r="DH556" s="35">
        <v>2089.7822303990001</v>
      </c>
      <c r="DI556" s="29">
        <f t="shared" si="296"/>
        <v>-3.9491337459071183E-10</v>
      </c>
      <c r="DJ556" s="29">
        <f t="shared" si="297"/>
        <v>-3.9498146321627024E-10</v>
      </c>
      <c r="DK556" s="29">
        <f t="shared" si="298"/>
        <v>-3.9498146081808747E-10</v>
      </c>
      <c r="DL556" s="29">
        <f t="shared" si="299"/>
        <v>-3.9498146081815995E-10</v>
      </c>
      <c r="DN556" s="35">
        <v>4.2E-10</v>
      </c>
      <c r="DO556" s="35">
        <v>0.75310918544000005</v>
      </c>
      <c r="DP556" s="35">
        <v>6357.7194367421998</v>
      </c>
      <c r="DQ556" s="29">
        <f t="shared" si="300"/>
        <v>-3.95680889894634E-10</v>
      </c>
      <c r="DR556" s="29">
        <f t="shared" si="301"/>
        <v>-3.9569233154616465E-10</v>
      </c>
      <c r="DS556" s="29">
        <f t="shared" si="302"/>
        <v>-3.956923311432199E-10</v>
      </c>
      <c r="DT556" s="29">
        <f t="shared" si="303"/>
        <v>-3.9569233114323189E-10</v>
      </c>
      <c r="DV556" s="35"/>
      <c r="DW556" s="35"/>
      <c r="DX556" s="35"/>
      <c r="ED556" s="35"/>
      <c r="EE556" s="35"/>
      <c r="EF556" s="35"/>
      <c r="EL556" s="35"/>
      <c r="EM556" s="35"/>
      <c r="EN556" s="35"/>
      <c r="ET556" s="35"/>
      <c r="EU556" s="35"/>
      <c r="EV556" s="35"/>
    </row>
    <row r="557" spans="14:152" s="29" customFormat="1" ht="13.5" x14ac:dyDescent="0.3">
      <c r="N557" s="35">
        <v>5.21E-9</v>
      </c>
      <c r="O557" s="35">
        <v>6.2757713868199998</v>
      </c>
      <c r="P557" s="35">
        <v>3981.490034082</v>
      </c>
      <c r="Q557" s="29">
        <f t="shared" si="288"/>
        <v>-1.3236807031739792E-9</v>
      </c>
      <c r="R557" s="29">
        <f t="shared" si="289"/>
        <v>-1.3234243140075277E-9</v>
      </c>
      <c r="S557" s="29">
        <f t="shared" si="290"/>
        <v>-1.3234243230380609E-9</v>
      </c>
      <c r="T557" s="29">
        <f t="shared" si="291"/>
        <v>-1.3234243230377745E-9</v>
      </c>
      <c r="V557" s="35">
        <v>7.7999999999999999E-10</v>
      </c>
      <c r="W557" s="35">
        <v>1.4277207593800001</v>
      </c>
      <c r="X557" s="35">
        <v>16063.164847185</v>
      </c>
      <c r="Y557" s="29">
        <f t="shared" si="292"/>
        <v>7.6212783000604402E-13</v>
      </c>
      <c r="Z557" s="29">
        <f t="shared" si="293"/>
        <v>6.0201412965235279E-13</v>
      </c>
      <c r="AA557" s="29">
        <f t="shared" si="294"/>
        <v>6.0201976907261585E-13</v>
      </c>
      <c r="AB557" s="29">
        <f t="shared" si="295"/>
        <v>6.0201976893960224E-13</v>
      </c>
      <c r="AD557" s="35"/>
      <c r="AE557" s="35"/>
      <c r="AF557" s="35"/>
      <c r="AL557" s="35"/>
      <c r="AM557" s="35"/>
      <c r="AN557" s="35"/>
      <c r="AT557" s="35"/>
      <c r="AU557" s="35"/>
      <c r="AV557" s="35"/>
      <c r="BB557" s="35"/>
      <c r="BC557" s="35"/>
      <c r="BD557" s="35"/>
      <c r="BJ557" s="35"/>
      <c r="BK557" s="35"/>
      <c r="BL557" s="35"/>
      <c r="BR557" s="35"/>
      <c r="BS557" s="35"/>
      <c r="BT557" s="35"/>
      <c r="BZ557" s="35"/>
      <c r="CA557" s="35"/>
      <c r="CB557" s="35"/>
      <c r="CH557" s="35"/>
      <c r="CI557" s="35"/>
      <c r="CJ557" s="35"/>
      <c r="CP557" s="35"/>
      <c r="CQ557" s="35"/>
      <c r="CR557" s="35"/>
      <c r="CX557" s="35"/>
      <c r="CY557" s="35"/>
      <c r="CZ557" s="35"/>
      <c r="DF557" s="35">
        <v>2.98E-9</v>
      </c>
      <c r="DG557" s="35">
        <v>3.8121222262800001</v>
      </c>
      <c r="DH557" s="35">
        <v>28230.1872226913</v>
      </c>
      <c r="DI557" s="29">
        <f t="shared" si="296"/>
        <v>-2.6011429020686845E-9</v>
      </c>
      <c r="DJ557" s="29">
        <f t="shared" si="297"/>
        <v>-2.6016673179344657E-9</v>
      </c>
      <c r="DK557" s="29">
        <f t="shared" si="298"/>
        <v>-2.6016672994697476E-9</v>
      </c>
      <c r="DL557" s="29">
        <f t="shared" si="299"/>
        <v>-2.6016672994703258E-9</v>
      </c>
      <c r="DN557" s="35">
        <v>4.2E-10</v>
      </c>
      <c r="DO557" s="35">
        <v>4.9453273298199996</v>
      </c>
      <c r="DP557" s="35">
        <v>18052.929543157799</v>
      </c>
      <c r="DQ557" s="29">
        <f t="shared" si="300"/>
        <v>-4.021994313724418E-10</v>
      </c>
      <c r="DR557" s="29">
        <f t="shared" si="301"/>
        <v>-4.0217151090620084E-10</v>
      </c>
      <c r="DS557" s="29">
        <f t="shared" si="302"/>
        <v>-4.0217151188997801E-10</v>
      </c>
      <c r="DT557" s="29">
        <f t="shared" si="303"/>
        <v>-4.0217151188994363E-10</v>
      </c>
      <c r="DV557" s="35"/>
      <c r="DW557" s="35"/>
      <c r="DX557" s="35"/>
      <c r="ED557" s="35"/>
      <c r="EE557" s="35"/>
      <c r="EF557" s="35"/>
      <c r="EL557" s="35"/>
      <c r="EM557" s="35"/>
      <c r="EN557" s="35"/>
      <c r="ET557" s="35"/>
      <c r="EU557" s="35"/>
      <c r="EV557" s="35"/>
    </row>
    <row r="558" spans="14:152" s="29" customFormat="1" ht="13.5" x14ac:dyDescent="0.3">
      <c r="N558" s="35">
        <v>4.8200000000000003E-9</v>
      </c>
      <c r="O558" s="35">
        <v>0.1482033753</v>
      </c>
      <c r="P558" s="35">
        <v>14158.747713615599</v>
      </c>
      <c r="Q558" s="29">
        <f t="shared" si="288"/>
        <v>-3.4373022265700649E-9</v>
      </c>
      <c r="R558" s="29">
        <f t="shared" si="289"/>
        <v>-3.4379135492876607E-9</v>
      </c>
      <c r="S558" s="29">
        <f t="shared" si="290"/>
        <v>-3.4379135277579133E-9</v>
      </c>
      <c r="T558" s="29">
        <f t="shared" si="291"/>
        <v>-3.4379135277585854E-9</v>
      </c>
      <c r="V558" s="35">
        <v>8.0999999999999999E-10</v>
      </c>
      <c r="W558" s="35">
        <v>2.37498404818</v>
      </c>
      <c r="X558" s="35">
        <v>16703.044879846799</v>
      </c>
      <c r="Y558" s="29">
        <f t="shared" si="292"/>
        <v>-7.6212564781391414E-10</v>
      </c>
      <c r="Z558" s="29">
        <f t="shared" si="293"/>
        <v>-7.6218418945444471E-10</v>
      </c>
      <c r="AA558" s="29">
        <f t="shared" si="294"/>
        <v>-7.6218418739312107E-10</v>
      </c>
      <c r="AB558" s="29">
        <f t="shared" si="295"/>
        <v>-7.6218418739318342E-10</v>
      </c>
      <c r="AD558" s="35"/>
      <c r="AE558" s="35"/>
      <c r="AF558" s="35"/>
      <c r="AL558" s="35"/>
      <c r="AM558" s="35"/>
      <c r="AN558" s="35"/>
      <c r="AT558" s="35"/>
      <c r="AU558" s="35"/>
      <c r="AV558" s="35"/>
      <c r="BB558" s="35"/>
      <c r="BC558" s="35"/>
      <c r="BD558" s="35"/>
      <c r="BJ558" s="35"/>
      <c r="BK558" s="35"/>
      <c r="BL558" s="35"/>
      <c r="BR558" s="35"/>
      <c r="BS558" s="35"/>
      <c r="BT558" s="35"/>
      <c r="BZ558" s="35"/>
      <c r="CA558" s="35"/>
      <c r="CB558" s="35"/>
      <c r="CH558" s="35"/>
      <c r="CI558" s="35"/>
      <c r="CJ558" s="35"/>
      <c r="CP558" s="35"/>
      <c r="CQ558" s="35"/>
      <c r="CR558" s="35"/>
      <c r="CX558" s="35"/>
      <c r="CY558" s="35"/>
      <c r="CZ558" s="35"/>
      <c r="DF558" s="35">
        <v>2.4100000000000002E-9</v>
      </c>
      <c r="DG558" s="35">
        <v>2.9655039815499999</v>
      </c>
      <c r="DH558" s="35">
        <v>27682.140744156401</v>
      </c>
      <c r="DI558" s="29">
        <f t="shared" si="296"/>
        <v>2.3681659586165473E-9</v>
      </c>
      <c r="DJ558" s="29">
        <f t="shared" si="297"/>
        <v>2.3683239709745127E-9</v>
      </c>
      <c r="DK558" s="29">
        <f t="shared" si="298"/>
        <v>2.3683239654142948E-9</v>
      </c>
      <c r="DL558" s="29">
        <f t="shared" si="299"/>
        <v>2.3683239654144722E-9</v>
      </c>
      <c r="DN558" s="35">
        <v>5.1999999999999996E-10</v>
      </c>
      <c r="DO558" s="35">
        <v>4.0991268774899998</v>
      </c>
      <c r="DP558" s="35">
        <v>5835.1420186484002</v>
      </c>
      <c r="DQ558" s="29">
        <f t="shared" si="300"/>
        <v>-4.5325679449189368E-11</v>
      </c>
      <c r="DR558" s="29">
        <f t="shared" si="301"/>
        <v>-4.5364307267601482E-11</v>
      </c>
      <c r="DS558" s="29">
        <f t="shared" si="302"/>
        <v>-4.5364305907076543E-11</v>
      </c>
      <c r="DT558" s="29">
        <f t="shared" si="303"/>
        <v>-4.536430590712072E-11</v>
      </c>
      <c r="DV558" s="35"/>
      <c r="DW558" s="35"/>
      <c r="DX558" s="35"/>
      <c r="ED558" s="35"/>
      <c r="EE558" s="35"/>
      <c r="EF558" s="35"/>
      <c r="EL558" s="35"/>
      <c r="EM558" s="35"/>
      <c r="EN558" s="35"/>
      <c r="ET558" s="35"/>
      <c r="EU558" s="35"/>
      <c r="EV558" s="35"/>
    </row>
    <row r="559" spans="14:152" s="29" customFormat="1" ht="13.5" x14ac:dyDescent="0.3">
      <c r="N559" s="35">
        <v>4.5999999999999998E-9</v>
      </c>
      <c r="O559" s="35">
        <v>2.0334851737599999</v>
      </c>
      <c r="P559" s="35">
        <v>25685.872802808</v>
      </c>
      <c r="Q559" s="29">
        <f t="shared" si="288"/>
        <v>-8.3202159772212914E-10</v>
      </c>
      <c r="R559" s="29">
        <f t="shared" si="289"/>
        <v>-8.3350657257732147E-10</v>
      </c>
      <c r="S559" s="29">
        <f t="shared" si="290"/>
        <v>-8.3350652027581216E-10</v>
      </c>
      <c r="T559" s="29">
        <f t="shared" si="291"/>
        <v>-8.3350652027761232E-10</v>
      </c>
      <c r="V559" s="35">
        <v>6.9E-10</v>
      </c>
      <c r="W559" s="35">
        <v>3.6672798419500001</v>
      </c>
      <c r="X559" s="35">
        <v>13363.4300278674</v>
      </c>
      <c r="Y559" s="29">
        <f t="shared" si="292"/>
        <v>4.7912808741284048E-10</v>
      </c>
      <c r="Z559" s="29">
        <f t="shared" si="293"/>
        <v>4.7921287367987178E-10</v>
      </c>
      <c r="AA559" s="29">
        <f t="shared" si="294"/>
        <v>4.7921287069382732E-10</v>
      </c>
      <c r="AB559" s="29">
        <f t="shared" si="295"/>
        <v>4.79212870693912E-10</v>
      </c>
      <c r="AD559" s="35"/>
      <c r="AE559" s="35"/>
      <c r="AF559" s="35"/>
      <c r="AL559" s="35"/>
      <c r="AM559" s="35"/>
      <c r="AN559" s="35"/>
      <c r="AT559" s="35"/>
      <c r="AU559" s="35"/>
      <c r="AV559" s="35"/>
      <c r="BB559" s="35"/>
      <c r="BC559" s="35"/>
      <c r="BD559" s="35"/>
      <c r="BJ559" s="35"/>
      <c r="BK559" s="35"/>
      <c r="BL559" s="35"/>
      <c r="BR559" s="35"/>
      <c r="BS559" s="35"/>
      <c r="BT559" s="35"/>
      <c r="BZ559" s="35"/>
      <c r="CA559" s="35"/>
      <c r="CB559" s="35"/>
      <c r="CH559" s="35"/>
      <c r="CI559" s="35"/>
      <c r="CJ559" s="35"/>
      <c r="CP559" s="35"/>
      <c r="CQ559" s="35"/>
      <c r="CR559" s="35"/>
      <c r="CX559" s="35"/>
      <c r="CY559" s="35"/>
      <c r="CZ559" s="35"/>
      <c r="DF559" s="35">
        <v>2.5899999999999999E-9</v>
      </c>
      <c r="DG559" s="35">
        <v>4.7954587027100004</v>
      </c>
      <c r="DH559" s="35">
        <v>6657.3464156518003</v>
      </c>
      <c r="DI559" s="29">
        <f t="shared" si="296"/>
        <v>2.550912542760774E-9</v>
      </c>
      <c r="DJ559" s="29">
        <f t="shared" si="297"/>
        <v>2.5508743968463872E-9</v>
      </c>
      <c r="DK559" s="29">
        <f t="shared" si="298"/>
        <v>2.5508743981902633E-9</v>
      </c>
      <c r="DL559" s="29">
        <f t="shared" si="299"/>
        <v>2.5508743981902252E-9</v>
      </c>
      <c r="DN559" s="35">
        <v>5.4E-10</v>
      </c>
      <c r="DO559" s="35">
        <v>2.4653330231399999</v>
      </c>
      <c r="DP559" s="35">
        <v>8186.5126624925997</v>
      </c>
      <c r="DQ559" s="29">
        <f t="shared" si="300"/>
        <v>-5.0884735969825421E-10</v>
      </c>
      <c r="DR559" s="29">
        <f t="shared" si="301"/>
        <v>-5.0886626752001363E-10</v>
      </c>
      <c r="DS559" s="29">
        <f t="shared" si="302"/>
        <v>-5.088662668541505E-10</v>
      </c>
      <c r="DT559" s="29">
        <f t="shared" si="303"/>
        <v>-5.0886626685417108E-10</v>
      </c>
      <c r="DV559" s="35"/>
      <c r="DW559" s="35"/>
      <c r="DX559" s="35"/>
      <c r="ED559" s="35"/>
      <c r="EE559" s="35"/>
      <c r="EF559" s="35"/>
      <c r="EL559" s="35"/>
      <c r="EM559" s="35"/>
      <c r="EN559" s="35"/>
      <c r="ET559" s="35"/>
      <c r="EU559" s="35"/>
      <c r="EV559" s="35"/>
    </row>
    <row r="560" spans="14:152" s="29" customFormat="1" ht="13.5" x14ac:dyDescent="0.3">
      <c r="N560" s="35">
        <v>5.1000000000000002E-9</v>
      </c>
      <c r="O560" s="35">
        <v>4.2770440542500001</v>
      </c>
      <c r="P560" s="35">
        <v>3472.1543883862</v>
      </c>
      <c r="Q560" s="29">
        <f t="shared" si="288"/>
        <v>-2.8359339711197129E-9</v>
      </c>
      <c r="R560" s="29">
        <f t="shared" si="289"/>
        <v>-2.8361220495929417E-9</v>
      </c>
      <c r="S560" s="29">
        <f t="shared" si="290"/>
        <v>-2.8361220429686279E-9</v>
      </c>
      <c r="T560" s="29">
        <f t="shared" si="291"/>
        <v>-2.8361220429688388E-9</v>
      </c>
      <c r="V560" s="35">
        <v>6.6999999999999996E-10</v>
      </c>
      <c r="W560" s="35">
        <v>1.7719470668099999</v>
      </c>
      <c r="X560" s="35">
        <v>18451.078546565899</v>
      </c>
      <c r="Y560" s="29">
        <f t="shared" si="292"/>
        <v>6.6340161231274968E-10</v>
      </c>
      <c r="Z560" s="29">
        <f t="shared" si="293"/>
        <v>6.6337947697920547E-10</v>
      </c>
      <c r="AA560" s="29">
        <f t="shared" si="294"/>
        <v>6.6337947775949601E-10</v>
      </c>
      <c r="AB560" s="29">
        <f t="shared" si="295"/>
        <v>6.6337947775946933E-10</v>
      </c>
      <c r="AD560" s="35"/>
      <c r="AE560" s="35"/>
      <c r="AF560" s="35"/>
      <c r="AL560" s="35"/>
      <c r="AM560" s="35"/>
      <c r="AN560" s="35"/>
      <c r="AT560" s="35"/>
      <c r="AU560" s="35"/>
      <c r="AV560" s="35"/>
      <c r="BB560" s="35"/>
      <c r="BC560" s="35"/>
      <c r="BD560" s="35"/>
      <c r="BJ560" s="35"/>
      <c r="BK560" s="35"/>
      <c r="BL560" s="35"/>
      <c r="BR560" s="35"/>
      <c r="BS560" s="35"/>
      <c r="BT560" s="35"/>
      <c r="BZ560" s="35"/>
      <c r="CA560" s="35"/>
      <c r="CB560" s="35"/>
      <c r="CH560" s="35"/>
      <c r="CI560" s="35"/>
      <c r="CJ560" s="35"/>
      <c r="CP560" s="35"/>
      <c r="CQ560" s="35"/>
      <c r="CR560" s="35"/>
      <c r="CX560" s="35"/>
      <c r="CY560" s="35"/>
      <c r="CZ560" s="35"/>
      <c r="DF560" s="35">
        <v>2.3800000000000001E-9</v>
      </c>
      <c r="DG560" s="35">
        <v>1.18977479528</v>
      </c>
      <c r="DH560" s="35">
        <v>3171.0322435667999</v>
      </c>
      <c r="DI560" s="29">
        <f t="shared" si="296"/>
        <v>-1.799107785377786E-9</v>
      </c>
      <c r="DJ560" s="29">
        <f t="shared" si="297"/>
        <v>-1.7990446455598871E-9</v>
      </c>
      <c r="DK560" s="29">
        <f t="shared" si="298"/>
        <v>-1.7990446477838198E-9</v>
      </c>
      <c r="DL560" s="29">
        <f t="shared" si="299"/>
        <v>-1.7990446477837532E-9</v>
      </c>
      <c r="DN560" s="35">
        <v>4.3000000000000001E-10</v>
      </c>
      <c r="DO560" s="35">
        <v>4.7771397804399998</v>
      </c>
      <c r="DP560" s="35">
        <v>32124.369052233498</v>
      </c>
      <c r="DQ560" s="29">
        <f t="shared" si="300"/>
        <v>1.3567644338171039E-10</v>
      </c>
      <c r="DR560" s="29">
        <f t="shared" si="301"/>
        <v>1.3550892451144503E-10</v>
      </c>
      <c r="DS560" s="29">
        <f t="shared" si="302"/>
        <v>1.3550893041212255E-10</v>
      </c>
      <c r="DT560" s="29">
        <f t="shared" si="303"/>
        <v>1.3550893041193697E-10</v>
      </c>
      <c r="DV560" s="35"/>
      <c r="DW560" s="35"/>
      <c r="DX560" s="35"/>
      <c r="ED560" s="35"/>
      <c r="EE560" s="35"/>
      <c r="EF560" s="35"/>
      <c r="EL560" s="35"/>
      <c r="EM560" s="35"/>
      <c r="EN560" s="35"/>
      <c r="ET560" s="35"/>
      <c r="EU560" s="35"/>
      <c r="EV560" s="35"/>
    </row>
    <row r="561" spans="3:152" s="29" customFormat="1" ht="13.5" x14ac:dyDescent="0.3">
      <c r="N561" s="35">
        <v>4.4400000000000004E-9</v>
      </c>
      <c r="O561" s="35">
        <v>1.95486223268</v>
      </c>
      <c r="P561" s="35">
        <v>3226.2133197864</v>
      </c>
      <c r="Q561" s="29">
        <f t="shared" si="288"/>
        <v>-2.5913103982136348E-9</v>
      </c>
      <c r="R561" s="29">
        <f t="shared" si="289"/>
        <v>-2.5914590395913012E-9</v>
      </c>
      <c r="S561" s="29">
        <f t="shared" si="290"/>
        <v>-2.5914590343559903E-9</v>
      </c>
      <c r="T561" s="29">
        <f t="shared" si="291"/>
        <v>-2.5914590343561698E-9</v>
      </c>
      <c r="V561" s="35">
        <v>7.2999999999999996E-10</v>
      </c>
      <c r="W561" s="35">
        <v>0.41181711795999998</v>
      </c>
      <c r="X561" s="35">
        <v>33406.124266997998</v>
      </c>
      <c r="Y561" s="29">
        <f t="shared" si="292"/>
        <v>-6.3889975910974346E-10</v>
      </c>
      <c r="Z561" s="29">
        <f t="shared" si="293"/>
        <v>-6.3874894489060593E-10</v>
      </c>
      <c r="AA561" s="29">
        <f t="shared" si="294"/>
        <v>-6.3874895020458138E-10</v>
      </c>
      <c r="AB561" s="29">
        <f t="shared" si="295"/>
        <v>-6.3874895020442059E-10</v>
      </c>
      <c r="AD561" s="35"/>
      <c r="AE561" s="35"/>
      <c r="AF561" s="35"/>
      <c r="AL561" s="35"/>
      <c r="AM561" s="35"/>
      <c r="AN561" s="35"/>
      <c r="AT561" s="35"/>
      <c r="AU561" s="35"/>
      <c r="AV561" s="35"/>
      <c r="BB561" s="35"/>
      <c r="BC561" s="35"/>
      <c r="BD561" s="35"/>
      <c r="BJ561" s="35"/>
      <c r="BK561" s="35"/>
      <c r="BL561" s="35"/>
      <c r="BR561" s="35"/>
      <c r="BS561" s="35"/>
      <c r="BT561" s="35"/>
      <c r="BZ561" s="35"/>
      <c r="CA561" s="35"/>
      <c r="CB561" s="35"/>
      <c r="CH561" s="35"/>
      <c r="CI561" s="35"/>
      <c r="CJ561" s="35"/>
      <c r="CP561" s="35"/>
      <c r="CQ561" s="35"/>
      <c r="CR561" s="35"/>
      <c r="CX561" s="35"/>
      <c r="CY561" s="35"/>
      <c r="CZ561" s="35"/>
      <c r="DF561" s="35">
        <v>2.5599999999999998E-9</v>
      </c>
      <c r="DG561" s="35">
        <v>1.01427800277</v>
      </c>
      <c r="DH561" s="35">
        <v>568.82187402739999</v>
      </c>
      <c r="DI561" s="29">
        <f t="shared" si="296"/>
        <v>-1.7309938897128087E-9</v>
      </c>
      <c r="DJ561" s="29">
        <f t="shared" si="297"/>
        <v>-1.7310075996541387E-9</v>
      </c>
      <c r="DK561" s="29">
        <f t="shared" si="298"/>
        <v>-1.731007599171255E-9</v>
      </c>
      <c r="DL561" s="29">
        <f t="shared" si="299"/>
        <v>-1.7310075991712718E-9</v>
      </c>
      <c r="DN561" s="35">
        <v>5.3000000000000003E-10</v>
      </c>
      <c r="DO561" s="35">
        <v>6.0829334827499997</v>
      </c>
      <c r="DP561" s="35">
        <v>3377.2177920039999</v>
      </c>
      <c r="DQ561" s="29">
        <f t="shared" si="300"/>
        <v>-1.6958781089677602E-10</v>
      </c>
      <c r="DR561" s="29">
        <f t="shared" si="301"/>
        <v>-1.6960948193398757E-10</v>
      </c>
      <c r="DS561" s="29">
        <f t="shared" si="302"/>
        <v>-1.6960948117070643E-10</v>
      </c>
      <c r="DT561" s="29">
        <f t="shared" si="303"/>
        <v>-1.6960948117072783E-10</v>
      </c>
      <c r="DV561" s="35"/>
      <c r="DW561" s="35"/>
      <c r="DX561" s="35"/>
      <c r="ED561" s="35"/>
      <c r="EE561" s="35"/>
      <c r="EF561" s="35"/>
      <c r="EL561" s="35"/>
      <c r="EM561" s="35"/>
      <c r="EN561" s="35"/>
      <c r="ET561" s="35"/>
      <c r="EU561" s="35"/>
      <c r="EV561" s="35"/>
    </row>
    <row r="562" spans="3:152" s="29" customFormat="1" ht="13.5" x14ac:dyDescent="0.3">
      <c r="C562" s="2"/>
      <c r="D562" s="2"/>
      <c r="E562" s="2"/>
      <c r="F562" s="2"/>
      <c r="G562" s="2"/>
      <c r="H562" s="2"/>
      <c r="I562" s="2"/>
      <c r="J562" s="2"/>
      <c r="K562" s="2"/>
      <c r="N562" s="35">
        <v>5.7500000000000002E-9</v>
      </c>
      <c r="O562" s="35">
        <v>0.59007504382999998</v>
      </c>
      <c r="P562" s="35">
        <v>2766.2676283649998</v>
      </c>
      <c r="Q562" s="29">
        <f t="shared" si="288"/>
        <v>1.9310056853516368E-10</v>
      </c>
      <c r="R562" s="29">
        <f t="shared" si="289"/>
        <v>1.9330371987316079E-10</v>
      </c>
      <c r="S562" s="29">
        <f t="shared" si="290"/>
        <v>1.9330371271789262E-10</v>
      </c>
      <c r="T562" s="29">
        <f t="shared" si="291"/>
        <v>1.9330371271809681E-10</v>
      </c>
      <c r="V562" s="35">
        <v>6.6999999999999996E-10</v>
      </c>
      <c r="W562" s="35">
        <v>3.1594684038</v>
      </c>
      <c r="X562" s="35">
        <v>8799.9887137780006</v>
      </c>
      <c r="Y562" s="29">
        <f t="shared" si="292"/>
        <v>-2.6170380157053693E-12</v>
      </c>
      <c r="Z562" s="29">
        <f t="shared" si="293"/>
        <v>-2.5416926332680258E-12</v>
      </c>
      <c r="AA562" s="29">
        <f t="shared" si="294"/>
        <v>-2.5416952870561308E-12</v>
      </c>
      <c r="AB562" s="29">
        <f t="shared" si="295"/>
        <v>-2.5416952869609186E-12</v>
      </c>
      <c r="AD562" s="35"/>
      <c r="AE562" s="35"/>
      <c r="AF562" s="35"/>
      <c r="AL562" s="35"/>
      <c r="AM562" s="35"/>
      <c r="AN562" s="35"/>
      <c r="AT562" s="35"/>
      <c r="AU562" s="35"/>
      <c r="AV562" s="35"/>
      <c r="BB562" s="35"/>
      <c r="BC562" s="35"/>
      <c r="BD562" s="35"/>
      <c r="BJ562" s="35"/>
      <c r="BK562" s="35"/>
      <c r="BL562" s="35"/>
      <c r="BR562" s="35"/>
      <c r="BS562" s="35"/>
      <c r="BT562" s="35"/>
      <c r="BZ562" s="35"/>
      <c r="CA562" s="35"/>
      <c r="CB562" s="35"/>
      <c r="CH562" s="35"/>
      <c r="CI562" s="35"/>
      <c r="CJ562" s="35"/>
      <c r="CP562" s="35"/>
      <c r="CQ562" s="35"/>
      <c r="CR562" s="35"/>
      <c r="CX562" s="35"/>
      <c r="CY562" s="35"/>
      <c r="CZ562" s="35"/>
      <c r="DF562" s="35">
        <v>2.3600000000000001E-9</v>
      </c>
      <c r="DG562" s="35">
        <v>5.5642582908399998</v>
      </c>
      <c r="DH562" s="35">
        <v>14.227094001599999</v>
      </c>
      <c r="DI562" s="29">
        <f t="shared" si="296"/>
        <v>2.0846864264162501E-9</v>
      </c>
      <c r="DJ562" s="29">
        <f t="shared" si="297"/>
        <v>2.084686225297023E-9</v>
      </c>
      <c r="DK562" s="29">
        <f t="shared" si="298"/>
        <v>2.0846862253041057E-9</v>
      </c>
      <c r="DL562" s="29">
        <f t="shared" si="299"/>
        <v>2.0846862253041057E-9</v>
      </c>
      <c r="DN562" s="35">
        <v>4.0999999999999998E-10</v>
      </c>
      <c r="DO562" s="35">
        <v>2.5116826955599998</v>
      </c>
      <c r="DP562" s="35">
        <v>4186.6952614510001</v>
      </c>
      <c r="DQ562" s="29">
        <f t="shared" si="300"/>
        <v>7.1095883947248076E-11</v>
      </c>
      <c r="DR562" s="29">
        <f t="shared" si="301"/>
        <v>7.1117487565266744E-11</v>
      </c>
      <c r="DS562" s="29">
        <f t="shared" si="302"/>
        <v>7.1117486804356326E-11</v>
      </c>
      <c r="DT562" s="29">
        <f t="shared" si="303"/>
        <v>7.1117486804379281E-11</v>
      </c>
      <c r="DV562" s="35"/>
      <c r="DW562" s="35"/>
      <c r="DX562" s="35"/>
      <c r="ED562" s="35"/>
      <c r="EE562" s="35"/>
      <c r="EF562" s="35"/>
      <c r="EL562" s="35"/>
      <c r="EM562" s="35"/>
      <c r="EN562" s="35"/>
      <c r="ET562" s="35"/>
      <c r="EU562" s="35"/>
      <c r="EV562" s="35"/>
    </row>
    <row r="563" spans="3:152" s="29" customFormat="1" ht="13.5" x14ac:dyDescent="0.3">
      <c r="C563" s="2"/>
      <c r="D563" s="2"/>
      <c r="E563" s="2"/>
      <c r="F563" s="2"/>
      <c r="G563" s="2"/>
      <c r="H563" s="2"/>
      <c r="I563" s="2"/>
      <c r="J563" s="2"/>
      <c r="K563" s="2"/>
      <c r="N563" s="35">
        <v>4.3699999999999996E-9</v>
      </c>
      <c r="O563" s="35">
        <v>5.6386195091099998</v>
      </c>
      <c r="P563" s="35">
        <v>8958.9322315612008</v>
      </c>
      <c r="Q563" s="29">
        <f t="shared" si="288"/>
        <v>4.1017338896243018E-9</v>
      </c>
      <c r="R563" s="29">
        <f t="shared" si="289"/>
        <v>4.1019064577591536E-9</v>
      </c>
      <c r="S563" s="29">
        <f t="shared" si="290"/>
        <v>4.1019064516819742E-9</v>
      </c>
      <c r="T563" s="29">
        <f t="shared" si="291"/>
        <v>4.1019064516821885E-9</v>
      </c>
      <c r="V563" s="35">
        <v>6.6999999999999996E-10</v>
      </c>
      <c r="W563" s="35">
        <v>4.0760226074499997</v>
      </c>
      <c r="X563" s="35">
        <v>10448.435470975401</v>
      </c>
      <c r="Y563" s="29">
        <f t="shared" si="292"/>
        <v>-3.6716139556355935E-10</v>
      </c>
      <c r="Z563" s="29">
        <f t="shared" si="293"/>
        <v>-3.6723622353992184E-10</v>
      </c>
      <c r="AA563" s="29">
        <f t="shared" si="294"/>
        <v>-3.6723622090448641E-10</v>
      </c>
      <c r="AB563" s="29">
        <f t="shared" si="295"/>
        <v>-3.6723622090456608E-10</v>
      </c>
      <c r="AD563" s="35"/>
      <c r="AE563" s="35"/>
      <c r="AF563" s="35"/>
      <c r="AL563" s="35"/>
      <c r="AM563" s="35"/>
      <c r="AN563" s="35"/>
      <c r="AT563" s="35"/>
      <c r="AU563" s="35"/>
      <c r="AV563" s="35"/>
      <c r="BB563" s="35"/>
      <c r="BC563" s="35"/>
      <c r="BD563" s="35"/>
      <c r="BJ563" s="35"/>
      <c r="BK563" s="35"/>
      <c r="BL563" s="35"/>
      <c r="BR563" s="35"/>
      <c r="BS563" s="35"/>
      <c r="BT563" s="35"/>
      <c r="BZ563" s="35"/>
      <c r="CA563" s="35"/>
      <c r="CB563" s="35"/>
      <c r="CH563" s="35"/>
      <c r="CI563" s="35"/>
      <c r="CJ563" s="35"/>
      <c r="CP563" s="35"/>
      <c r="CQ563" s="35"/>
      <c r="CR563" s="35"/>
      <c r="CX563" s="35"/>
      <c r="CY563" s="35"/>
      <c r="CZ563" s="35"/>
      <c r="DF563" s="35">
        <v>3.0399999999999998E-9</v>
      </c>
      <c r="DG563" s="35">
        <v>3.8155624592500001</v>
      </c>
      <c r="DH563" s="35">
        <v>1190.9238918756</v>
      </c>
      <c r="DI563" s="29">
        <f t="shared" si="296"/>
        <v>-1.1936838131198459E-9</v>
      </c>
      <c r="DJ563" s="29">
        <f t="shared" si="297"/>
        <v>-1.1937263629458068E-9</v>
      </c>
      <c r="DK563" s="29">
        <f t="shared" si="298"/>
        <v>-1.1937263614471431E-9</v>
      </c>
      <c r="DL563" s="29">
        <f t="shared" si="299"/>
        <v>-1.1937263614471927E-9</v>
      </c>
      <c r="DN563" s="35">
        <v>4.0999999999999998E-10</v>
      </c>
      <c r="DO563" s="35">
        <v>1.24482327948</v>
      </c>
      <c r="DP563" s="35">
        <v>3212.5935833623998</v>
      </c>
      <c r="DQ563" s="29">
        <f t="shared" si="300"/>
        <v>-4.0994515287776566E-10</v>
      </c>
      <c r="DR563" s="29">
        <f t="shared" si="301"/>
        <v>-4.0994542784613979E-10</v>
      </c>
      <c r="DS563" s="29">
        <f t="shared" si="302"/>
        <v>-4.0994542783646716E-10</v>
      </c>
      <c r="DT563" s="29">
        <f t="shared" si="303"/>
        <v>-4.0994542783646741E-10</v>
      </c>
      <c r="DV563" s="35"/>
      <c r="DW563" s="35"/>
      <c r="DX563" s="35"/>
      <c r="ED563" s="35"/>
      <c r="EE563" s="35"/>
      <c r="EF563" s="35"/>
      <c r="EL563" s="35"/>
      <c r="EM563" s="35"/>
      <c r="EN563" s="35"/>
      <c r="ET563" s="35"/>
      <c r="EU563" s="35"/>
      <c r="EV563" s="35"/>
    </row>
    <row r="564" spans="3:152" s="29" customFormat="1" ht="13.5" x14ac:dyDescent="0.3">
      <c r="C564" s="2"/>
      <c r="D564" s="2"/>
      <c r="E564" s="2"/>
      <c r="F564" s="2"/>
      <c r="G564" s="2"/>
      <c r="H564" s="2"/>
      <c r="I564" s="2"/>
      <c r="J564" s="2"/>
      <c r="K564" s="2"/>
      <c r="N564" s="35">
        <v>4.9200000000000004E-9</v>
      </c>
      <c r="O564" s="35">
        <v>6.1007174792200001</v>
      </c>
      <c r="P564" s="35">
        <v>2285.1626497737002</v>
      </c>
      <c r="Q564" s="29">
        <f t="shared" si="288"/>
        <v>3.5450860604163018E-9</v>
      </c>
      <c r="R564" s="29">
        <f t="shared" si="289"/>
        <v>3.5449864327184218E-9</v>
      </c>
      <c r="S564" s="29">
        <f t="shared" si="290"/>
        <v>3.5449864362275275E-9</v>
      </c>
      <c r="T564" s="29">
        <f t="shared" si="291"/>
        <v>3.5449864362274059E-9</v>
      </c>
      <c r="V564" s="35">
        <v>6.8000000000000003E-10</v>
      </c>
      <c r="W564" s="35">
        <v>1.78981361818</v>
      </c>
      <c r="X564" s="35">
        <v>224.34479570190001</v>
      </c>
      <c r="Y564" s="29">
        <f t="shared" si="292"/>
        <v>4.489994964330407E-10</v>
      </c>
      <c r="Z564" s="29">
        <f t="shared" si="293"/>
        <v>4.489980323260092E-10</v>
      </c>
      <c r="AA564" s="29">
        <f t="shared" si="294"/>
        <v>4.4899803237757719E-10</v>
      </c>
      <c r="AB564" s="29">
        <f t="shared" si="295"/>
        <v>4.4899803237757585E-10</v>
      </c>
      <c r="AD564" s="35"/>
      <c r="AE564" s="35"/>
      <c r="AF564" s="35"/>
      <c r="AL564" s="35"/>
      <c r="AM564" s="35"/>
      <c r="AN564" s="35"/>
      <c r="AT564" s="35"/>
      <c r="AU564" s="35"/>
      <c r="AV564" s="35"/>
      <c r="BB564" s="35"/>
      <c r="BC564" s="35"/>
      <c r="BD564" s="35"/>
      <c r="BJ564" s="35"/>
      <c r="BK564" s="35"/>
      <c r="BL564" s="35"/>
      <c r="BR564" s="35"/>
      <c r="BS564" s="35"/>
      <c r="BT564" s="35"/>
      <c r="BZ564" s="35"/>
      <c r="CA564" s="35"/>
      <c r="CB564" s="35"/>
      <c r="CH564" s="35"/>
      <c r="CI564" s="35"/>
      <c r="CJ564" s="35"/>
      <c r="CP564" s="35"/>
      <c r="CQ564" s="35"/>
      <c r="CR564" s="35"/>
      <c r="CX564" s="35"/>
      <c r="CY564" s="35"/>
      <c r="CZ564" s="35"/>
      <c r="DF564" s="35">
        <v>2.3699999999999999E-9</v>
      </c>
      <c r="DG564" s="35">
        <v>1.37222961867</v>
      </c>
      <c r="DH564" s="35">
        <v>2277.2983432474998</v>
      </c>
      <c r="DI564" s="29">
        <f t="shared" si="296"/>
        <v>1.8711778463317181E-9</v>
      </c>
      <c r="DJ564" s="29">
        <f t="shared" si="297"/>
        <v>1.8712201746341291E-9</v>
      </c>
      <c r="DK564" s="29">
        <f t="shared" si="298"/>
        <v>1.8712201731432927E-9</v>
      </c>
      <c r="DL564" s="29">
        <f t="shared" si="299"/>
        <v>1.8712201731433341E-9</v>
      </c>
      <c r="DN564" s="35">
        <v>4.0999999999999998E-10</v>
      </c>
      <c r="DO564" s="35">
        <v>5.4200302689299997</v>
      </c>
      <c r="DP564" s="35">
        <v>685.04405422599996</v>
      </c>
      <c r="DQ564" s="29">
        <f t="shared" si="300"/>
        <v>-2.7412324177192524E-10</v>
      </c>
      <c r="DR564" s="29">
        <f t="shared" si="301"/>
        <v>-2.7412591083904532E-10</v>
      </c>
      <c r="DS564" s="29">
        <f t="shared" si="302"/>
        <v>-2.7412591074503811E-10</v>
      </c>
      <c r="DT564" s="29">
        <f t="shared" si="303"/>
        <v>-2.7412591074504023E-10</v>
      </c>
      <c r="DV564" s="35"/>
      <c r="DW564" s="35"/>
      <c r="DX564" s="35"/>
      <c r="ED564" s="35"/>
      <c r="EE564" s="35"/>
      <c r="EF564" s="35"/>
      <c r="EL564" s="35"/>
      <c r="EM564" s="35"/>
      <c r="EN564" s="35"/>
      <c r="ET564" s="35"/>
      <c r="EU564" s="35"/>
      <c r="EV564" s="35"/>
    </row>
    <row r="565" spans="3:152" s="29" customFormat="1" ht="13.5" x14ac:dyDescent="0.3">
      <c r="C565" s="2"/>
      <c r="D565" s="2"/>
      <c r="E565" s="2"/>
      <c r="F565" s="2"/>
      <c r="G565" s="2"/>
      <c r="H565" s="2"/>
      <c r="I565" s="2"/>
      <c r="J565" s="2"/>
      <c r="K565" s="2"/>
      <c r="N565" s="35">
        <v>5.7200000000000001E-9</v>
      </c>
      <c r="O565" s="35">
        <v>5.1030884246600001</v>
      </c>
      <c r="P565" s="35">
        <v>8564.3063465020005</v>
      </c>
      <c r="Q565" s="29">
        <f t="shared" si="288"/>
        <v>5.4480351581415308E-9</v>
      </c>
      <c r="R565" s="29">
        <f t="shared" si="289"/>
        <v>5.447844386336123E-9</v>
      </c>
      <c r="S565" s="29">
        <f t="shared" si="290"/>
        <v>5.447844393056537E-9</v>
      </c>
      <c r="T565" s="29">
        <f t="shared" si="291"/>
        <v>5.4478443930563393E-9</v>
      </c>
      <c r="V565" s="35">
        <v>6.6E-10</v>
      </c>
      <c r="W565" s="35">
        <v>1.01449371817</v>
      </c>
      <c r="X565" s="35">
        <v>4193.8088084518004</v>
      </c>
      <c r="Y565" s="29">
        <f t="shared" si="292"/>
        <v>6.5992713827422444E-10</v>
      </c>
      <c r="Z565" s="29">
        <f t="shared" si="293"/>
        <v>6.5992766290339261E-10</v>
      </c>
      <c r="AA565" s="29">
        <f t="shared" si="294"/>
        <v>6.5992766288494783E-10</v>
      </c>
      <c r="AB565" s="29">
        <f t="shared" si="295"/>
        <v>6.5992766288494834E-10</v>
      </c>
      <c r="AD565" s="35"/>
      <c r="AE565" s="35"/>
      <c r="AF565" s="35"/>
      <c r="AL565" s="35"/>
      <c r="AM565" s="35"/>
      <c r="AN565" s="35"/>
      <c r="AT565" s="35"/>
      <c r="AU565" s="35"/>
      <c r="AV565" s="35"/>
      <c r="BB565" s="35"/>
      <c r="BC565" s="35"/>
      <c r="BD565" s="35"/>
      <c r="BJ565" s="35"/>
      <c r="BK565" s="35"/>
      <c r="BL565" s="35"/>
      <c r="BR565" s="35"/>
      <c r="BS565" s="35"/>
      <c r="BT565" s="35"/>
      <c r="BZ565" s="35"/>
      <c r="CA565" s="35"/>
      <c r="CB565" s="35"/>
      <c r="CH565" s="35"/>
      <c r="CI565" s="35"/>
      <c r="CJ565" s="35"/>
      <c r="CP565" s="35"/>
      <c r="CQ565" s="35"/>
      <c r="CR565" s="35"/>
      <c r="CX565" s="35"/>
      <c r="CY565" s="35"/>
      <c r="CZ565" s="35"/>
      <c r="DF565" s="35">
        <v>2.3899999999999998E-9</v>
      </c>
      <c r="DG565" s="35">
        <v>2.4775261102599999</v>
      </c>
      <c r="DH565" s="35">
        <v>5430.3946570988001</v>
      </c>
      <c r="DI565" s="29">
        <f t="shared" si="296"/>
        <v>-2.1736629459600754E-9</v>
      </c>
      <c r="DJ565" s="29">
        <f t="shared" si="297"/>
        <v>-2.1735939871853889E-9</v>
      </c>
      <c r="DK565" s="29">
        <f t="shared" si="298"/>
        <v>-2.1735939896143981E-9</v>
      </c>
      <c r="DL565" s="29">
        <f t="shared" si="299"/>
        <v>-2.1735939896143278E-9</v>
      </c>
      <c r="DN565" s="35">
        <v>4.0999999999999998E-10</v>
      </c>
      <c r="DO565" s="35">
        <v>5.0476836499699997</v>
      </c>
      <c r="DP565" s="35">
        <v>6571.0185321802001</v>
      </c>
      <c r="DQ565" s="29">
        <f t="shared" si="300"/>
        <v>1.002195448997366E-10</v>
      </c>
      <c r="DR565" s="29">
        <f t="shared" si="301"/>
        <v>1.0018616033005755E-10</v>
      </c>
      <c r="DS565" s="29">
        <f t="shared" si="302"/>
        <v>1.0018616150592158E-10</v>
      </c>
      <c r="DT565" s="29">
        <f t="shared" si="303"/>
        <v>1.0018616150588769E-10</v>
      </c>
      <c r="DV565" s="35"/>
      <c r="DW565" s="35"/>
      <c r="DX565" s="35"/>
      <c r="ED565" s="35"/>
      <c r="EE565" s="35"/>
      <c r="EF565" s="35"/>
      <c r="EL565" s="35"/>
      <c r="EM565" s="35"/>
      <c r="EN565" s="35"/>
      <c r="ET565" s="35"/>
      <c r="EU565" s="35"/>
      <c r="EV565" s="35"/>
    </row>
    <row r="566" spans="3:152" s="29" customFormat="1" ht="13.5" x14ac:dyDescent="0.3">
      <c r="C566" s="2"/>
      <c r="D566" s="2"/>
      <c r="E566" s="2"/>
      <c r="F566" s="2"/>
      <c r="G566" s="2"/>
      <c r="H566" s="2"/>
      <c r="I566" s="2"/>
      <c r="J566" s="2"/>
      <c r="K566" s="2"/>
      <c r="N566" s="35">
        <v>4.2999999999999996E-9</v>
      </c>
      <c r="O566" s="35">
        <v>4.1285135619200002</v>
      </c>
      <c r="P566" s="35">
        <v>13.241772398</v>
      </c>
      <c r="Q566" s="29">
        <f t="shared" si="288"/>
        <v>-1.5501502188991725E-9</v>
      </c>
      <c r="R566" s="29">
        <f t="shared" si="289"/>
        <v>-1.5501508976135384E-9</v>
      </c>
      <c r="S566" s="29">
        <f t="shared" si="290"/>
        <v>-1.5501508975896312E-9</v>
      </c>
      <c r="T566" s="29">
        <f t="shared" si="291"/>
        <v>-1.5501508975896349E-9</v>
      </c>
      <c r="V566" s="35">
        <v>6.6999999999999996E-10</v>
      </c>
      <c r="W566" s="35">
        <v>4.8924933912500004</v>
      </c>
      <c r="X566" s="35">
        <v>12082.6551341712</v>
      </c>
      <c r="Y566" s="29">
        <f t="shared" si="292"/>
        <v>6.6807693610221137E-10</v>
      </c>
      <c r="Z566" s="29">
        <f t="shared" si="293"/>
        <v>6.6808476068007144E-10</v>
      </c>
      <c r="AA566" s="29">
        <f t="shared" si="294"/>
        <v>6.6808476040475937E-10</v>
      </c>
      <c r="AB566" s="29">
        <f t="shared" si="295"/>
        <v>6.6808476040476805E-10</v>
      </c>
      <c r="AD566" s="35"/>
      <c r="AE566" s="35"/>
      <c r="AF566" s="35"/>
      <c r="AL566" s="35"/>
      <c r="AM566" s="35"/>
      <c r="AN566" s="35"/>
      <c r="AT566" s="35"/>
      <c r="AU566" s="35"/>
      <c r="AV566" s="35"/>
      <c r="BB566" s="35"/>
      <c r="BC566" s="35"/>
      <c r="BD566" s="35"/>
      <c r="BJ566" s="35"/>
      <c r="BK566" s="35"/>
      <c r="BL566" s="35"/>
      <c r="BR566" s="35"/>
      <c r="BS566" s="35"/>
      <c r="BT566" s="35"/>
      <c r="BZ566" s="35"/>
      <c r="CA566" s="35"/>
      <c r="CB566" s="35"/>
      <c r="CH566" s="35"/>
      <c r="CI566" s="35"/>
      <c r="CJ566" s="35"/>
      <c r="CP566" s="35"/>
      <c r="CQ566" s="35"/>
      <c r="CR566" s="35"/>
      <c r="CX566" s="35"/>
      <c r="CY566" s="35"/>
      <c r="CZ566" s="35"/>
      <c r="DF566" s="35">
        <v>2.3400000000000002E-9</v>
      </c>
      <c r="DG566" s="35">
        <v>4.3492950479800001</v>
      </c>
      <c r="DH566" s="35">
        <v>6675.7019290921999</v>
      </c>
      <c r="DI566" s="29">
        <f t="shared" si="296"/>
        <v>2.2197430271151266E-9</v>
      </c>
      <c r="DJ566" s="29">
        <f t="shared" si="297"/>
        <v>2.2196798469548052E-9</v>
      </c>
      <c r="DK566" s="29">
        <f t="shared" si="298"/>
        <v>2.2196798491803876E-9</v>
      </c>
      <c r="DL566" s="29">
        <f t="shared" si="299"/>
        <v>2.2196798491803243E-9</v>
      </c>
      <c r="DN566" s="35">
        <v>4.2E-10</v>
      </c>
      <c r="DO566" s="35">
        <v>2.0890455214500001</v>
      </c>
      <c r="DP566" s="35">
        <v>13363.4300278674</v>
      </c>
      <c r="DQ566" s="29">
        <f t="shared" si="300"/>
        <v>3.0005453803894163E-10</v>
      </c>
      <c r="DR566" s="29">
        <f t="shared" si="301"/>
        <v>3.000043461718974E-10</v>
      </c>
      <c r="DS566" s="29">
        <f t="shared" si="302"/>
        <v>3.0000434793987896E-10</v>
      </c>
      <c r="DT566" s="29">
        <f t="shared" si="303"/>
        <v>3.0000434793982887E-10</v>
      </c>
      <c r="DV566" s="35"/>
      <c r="DW566" s="35"/>
      <c r="DX566" s="35"/>
      <c r="ED566" s="35"/>
      <c r="EE566" s="35"/>
      <c r="EF566" s="35"/>
      <c r="EL566" s="35"/>
      <c r="EM566" s="35"/>
      <c r="EN566" s="35"/>
      <c r="ET566" s="35"/>
      <c r="EU566" s="35"/>
      <c r="EV566" s="35"/>
    </row>
    <row r="567" spans="3:152" s="29" customFormat="1" ht="13.5" x14ac:dyDescent="0.3">
      <c r="C567" s="2"/>
      <c r="D567" s="2"/>
      <c r="E567" s="2"/>
      <c r="F567" s="2"/>
      <c r="G567" s="2"/>
      <c r="H567" s="2"/>
      <c r="I567" s="2"/>
      <c r="J567" s="2"/>
      <c r="K567" s="2"/>
      <c r="N567" s="35">
        <v>5.4400000000000002E-9</v>
      </c>
      <c r="O567" s="35">
        <v>4.7825484381400001</v>
      </c>
      <c r="P567" s="35">
        <v>9380.9596727171993</v>
      </c>
      <c r="Q567" s="29">
        <f t="shared" si="288"/>
        <v>5.4276185590369034E-9</v>
      </c>
      <c r="R567" s="29">
        <f t="shared" si="289"/>
        <v>5.4276624947470853E-9</v>
      </c>
      <c r="S567" s="29">
        <f t="shared" si="290"/>
        <v>5.427662493200978E-9</v>
      </c>
      <c r="T567" s="29">
        <f t="shared" si="291"/>
        <v>5.4276624932010301E-9</v>
      </c>
      <c r="V567" s="35">
        <v>8.0999999999999999E-10</v>
      </c>
      <c r="W567" s="35">
        <v>0.61914094848000001</v>
      </c>
      <c r="X567" s="35">
        <v>949.17560896980001</v>
      </c>
      <c r="Y567" s="29">
        <f t="shared" si="292"/>
        <v>-7.6692499696277944E-10</v>
      </c>
      <c r="Z567" s="29">
        <f t="shared" si="293"/>
        <v>-7.6692815822075676E-10</v>
      </c>
      <c r="AA567" s="29">
        <f t="shared" si="294"/>
        <v>-7.6692815810941474E-10</v>
      </c>
      <c r="AB567" s="29">
        <f t="shared" si="295"/>
        <v>-7.6692815810941753E-10</v>
      </c>
      <c r="AD567" s="35"/>
      <c r="AE567" s="35"/>
      <c r="AF567" s="35"/>
      <c r="AL567" s="35"/>
      <c r="AM567" s="35"/>
      <c r="AN567" s="35"/>
      <c r="AT567" s="35"/>
      <c r="AU567" s="35"/>
      <c r="AV567" s="35"/>
      <c r="BB567" s="35"/>
      <c r="BC567" s="35"/>
      <c r="BD567" s="35"/>
      <c r="BJ567" s="35"/>
      <c r="BK567" s="35"/>
      <c r="BL567" s="35"/>
      <c r="BR567" s="35"/>
      <c r="BS567" s="35"/>
      <c r="BT567" s="35"/>
      <c r="BZ567" s="35"/>
      <c r="CA567" s="35"/>
      <c r="CB567" s="35"/>
      <c r="CH567" s="35"/>
      <c r="CI567" s="35"/>
      <c r="CJ567" s="35"/>
      <c r="CP567" s="35"/>
      <c r="CQ567" s="35"/>
      <c r="CR567" s="35"/>
      <c r="CX567" s="35"/>
      <c r="CY567" s="35"/>
      <c r="CZ567" s="35"/>
      <c r="DF567" s="35">
        <v>2.3899999999999998E-9</v>
      </c>
      <c r="DG567" s="35">
        <v>0.14012746335000001</v>
      </c>
      <c r="DH567" s="35">
        <v>3742.2845484569998</v>
      </c>
      <c r="DI567" s="29">
        <f t="shared" si="296"/>
        <v>-7.9508522577846548E-10</v>
      </c>
      <c r="DJ567" s="29">
        <f t="shared" si="297"/>
        <v>-7.9519301252284885E-10</v>
      </c>
      <c r="DK567" s="29">
        <f t="shared" si="298"/>
        <v>-7.9519300872646227E-10</v>
      </c>
      <c r="DL567" s="29">
        <f t="shared" si="299"/>
        <v>-7.9519300872657446E-10</v>
      </c>
      <c r="DN567" s="35">
        <v>4.8E-10</v>
      </c>
      <c r="DO567" s="35">
        <v>4.8288874645400002</v>
      </c>
      <c r="DP567" s="35">
        <v>1835.3246176068001</v>
      </c>
      <c r="DQ567" s="29">
        <f t="shared" si="300"/>
        <v>-4.7844485779686595E-10</v>
      </c>
      <c r="DR567" s="29">
        <f t="shared" si="301"/>
        <v>-4.7844576315692661E-10</v>
      </c>
      <c r="DS567" s="29">
        <f t="shared" si="302"/>
        <v>-4.7844576312504335E-10</v>
      </c>
      <c r="DT567" s="29">
        <f t="shared" si="303"/>
        <v>-4.7844576312504417E-10</v>
      </c>
      <c r="DV567" s="35"/>
      <c r="DW567" s="35"/>
      <c r="DX567" s="35"/>
      <c r="ED567" s="35"/>
      <c r="EE567" s="35"/>
      <c r="EF567" s="35"/>
      <c r="EL567" s="35"/>
      <c r="EM567" s="35"/>
      <c r="EN567" s="35"/>
      <c r="ET567" s="35"/>
      <c r="EU567" s="35"/>
      <c r="EV567" s="35"/>
    </row>
    <row r="568" spans="3:152" s="29" customFormat="1" ht="13.5" x14ac:dyDescent="0.3">
      <c r="C568" s="2"/>
      <c r="D568" s="2"/>
      <c r="E568" s="2"/>
      <c r="F568" s="2"/>
      <c r="G568" s="2"/>
      <c r="H568" s="2"/>
      <c r="I568" s="2"/>
      <c r="J568" s="2"/>
      <c r="K568" s="2"/>
      <c r="N568" s="35">
        <v>4.2999999999999996E-9</v>
      </c>
      <c r="O568" s="35">
        <v>3.8386191694399998</v>
      </c>
      <c r="P568" s="35">
        <v>1765.7666254175999</v>
      </c>
      <c r="Q568" s="29">
        <f t="shared" si="288"/>
        <v>1.942451984990344E-9</v>
      </c>
      <c r="R568" s="29">
        <f t="shared" si="289"/>
        <v>1.9425385498528778E-9</v>
      </c>
      <c r="S568" s="29">
        <f t="shared" si="290"/>
        <v>1.9425385468039678E-9</v>
      </c>
      <c r="T568" s="29">
        <f t="shared" si="291"/>
        <v>1.9425385468040493E-9</v>
      </c>
      <c r="V568" s="35">
        <v>6.6E-10</v>
      </c>
      <c r="W568" s="35">
        <v>3.3991463523499998</v>
      </c>
      <c r="X568" s="35">
        <v>10184.3039162316</v>
      </c>
      <c r="Y568" s="29">
        <f t="shared" si="292"/>
        <v>4.432422711378836E-10</v>
      </c>
      <c r="Z568" s="29">
        <f t="shared" si="293"/>
        <v>4.4317862344735882E-10</v>
      </c>
      <c r="AA568" s="29">
        <f t="shared" si="294"/>
        <v>4.431786256892547E-10</v>
      </c>
      <c r="AB568" s="29">
        <f t="shared" si="295"/>
        <v>4.4317862568918521E-10</v>
      </c>
      <c r="AD568" s="35"/>
      <c r="AE568" s="35"/>
      <c r="AF568" s="35"/>
      <c r="AL568" s="35"/>
      <c r="AM568" s="35"/>
      <c r="AN568" s="35"/>
      <c r="AT568" s="35"/>
      <c r="AU568" s="35"/>
      <c r="AV568" s="35"/>
      <c r="BB568" s="35"/>
      <c r="BC568" s="35"/>
      <c r="BD568" s="35"/>
      <c r="BJ568" s="35"/>
      <c r="BK568" s="35"/>
      <c r="BL568" s="35"/>
      <c r="BR568" s="35"/>
      <c r="BS568" s="35"/>
      <c r="BT568" s="35"/>
      <c r="BZ568" s="35"/>
      <c r="CA568" s="35"/>
      <c r="CB568" s="35"/>
      <c r="CH568" s="35"/>
      <c r="CI568" s="35"/>
      <c r="CJ568" s="35"/>
      <c r="CP568" s="35"/>
      <c r="CQ568" s="35"/>
      <c r="CR568" s="35"/>
      <c r="CX568" s="35"/>
      <c r="CY568" s="35"/>
      <c r="CZ568" s="35"/>
      <c r="DF568" s="35">
        <v>2.86E-9</v>
      </c>
      <c r="DG568" s="35">
        <v>5.0404530135499996</v>
      </c>
      <c r="DH568" s="35">
        <v>5607.6158292088003</v>
      </c>
      <c r="DI568" s="29">
        <f t="shared" si="296"/>
        <v>-8.4569789599091204E-10</v>
      </c>
      <c r="DJ568" s="29">
        <f t="shared" si="297"/>
        <v>-8.4550210923053211E-10</v>
      </c>
      <c r="DK568" s="29">
        <f t="shared" si="298"/>
        <v>-8.4550211612656689E-10</v>
      </c>
      <c r="DL568" s="29">
        <f t="shared" si="299"/>
        <v>-8.4550211612633404E-10</v>
      </c>
      <c r="DN568" s="35">
        <v>4.3000000000000001E-10</v>
      </c>
      <c r="DO568" s="35">
        <v>4.17203713456</v>
      </c>
      <c r="DP568" s="35">
        <v>43340.653342557598</v>
      </c>
      <c r="DQ568" s="29">
        <f t="shared" si="300"/>
        <v>-1.3638517357122728E-10</v>
      </c>
      <c r="DR568" s="29">
        <f t="shared" si="301"/>
        <v>-1.3661101472199497E-10</v>
      </c>
      <c r="DS568" s="29">
        <f t="shared" si="302"/>
        <v>-1.3661100676829689E-10</v>
      </c>
      <c r="DT568" s="29">
        <f t="shared" si="303"/>
        <v>-1.3661100676852865E-10</v>
      </c>
      <c r="DV568" s="35"/>
      <c r="DW568" s="35"/>
      <c r="DX568" s="35"/>
      <c r="ED568" s="35"/>
      <c r="EE568" s="35"/>
      <c r="EF568" s="35"/>
      <c r="EL568" s="35"/>
      <c r="EM568" s="35"/>
      <c r="EN568" s="35"/>
      <c r="ET568" s="35"/>
      <c r="EU568" s="35"/>
      <c r="EV568" s="35"/>
    </row>
    <row r="569" spans="3:152" s="29" customFormat="1" ht="13.5" x14ac:dyDescent="0.3">
      <c r="C569" s="2"/>
      <c r="D569" s="2"/>
      <c r="E569" s="2"/>
      <c r="F569" s="2"/>
      <c r="G569" s="2"/>
      <c r="H569" s="2"/>
      <c r="I569" s="2"/>
      <c r="J569" s="2"/>
      <c r="K569" s="2"/>
      <c r="N569" s="35">
        <v>4.9900000000000003E-9</v>
      </c>
      <c r="O569" s="35">
        <v>4.2605573680899997</v>
      </c>
      <c r="P569" s="35">
        <v>6652.7756659318002</v>
      </c>
      <c r="Q569" s="29">
        <f t="shared" si="288"/>
        <v>3.5365913090809014E-9</v>
      </c>
      <c r="R569" s="29">
        <f t="shared" si="289"/>
        <v>3.5362920095976015E-9</v>
      </c>
      <c r="S569" s="29">
        <f t="shared" si="290"/>
        <v>3.5362920201398269E-9</v>
      </c>
      <c r="T569" s="29">
        <f t="shared" si="291"/>
        <v>3.5362920201394766E-9</v>
      </c>
      <c r="V569" s="35">
        <v>6.3999999999999996E-10</v>
      </c>
      <c r="W569" s="35">
        <v>5.5052884988899997</v>
      </c>
      <c r="X569" s="35">
        <v>4936.7988689843996</v>
      </c>
      <c r="Y569" s="29">
        <f t="shared" si="292"/>
        <v>-4.1500418849978323E-10</v>
      </c>
      <c r="Z569" s="29">
        <f t="shared" si="293"/>
        <v>-4.1503492475934967E-10</v>
      </c>
      <c r="AA569" s="29">
        <f t="shared" si="294"/>
        <v>-4.1503492367680667E-10</v>
      </c>
      <c r="AB569" s="29">
        <f t="shared" si="295"/>
        <v>-4.1503492367683438E-10</v>
      </c>
      <c r="AD569" s="35"/>
      <c r="AE569" s="35"/>
      <c r="AF569" s="35"/>
      <c r="AL569" s="35"/>
      <c r="AM569" s="35"/>
      <c r="AN569" s="35"/>
      <c r="AT569" s="35"/>
      <c r="AU569" s="35"/>
      <c r="AV569" s="35"/>
      <c r="BB569" s="35"/>
      <c r="BC569" s="35"/>
      <c r="BD569" s="35"/>
      <c r="BJ569" s="35"/>
      <c r="BK569" s="35"/>
      <c r="BL569" s="35"/>
      <c r="BR569" s="35"/>
      <c r="BS569" s="35"/>
      <c r="BT569" s="35"/>
      <c r="BZ569" s="35"/>
      <c r="CA569" s="35"/>
      <c r="CB569" s="35"/>
      <c r="CH569" s="35"/>
      <c r="CI569" s="35"/>
      <c r="CJ569" s="35"/>
      <c r="CP569" s="35"/>
      <c r="CQ569" s="35"/>
      <c r="CR569" s="35"/>
      <c r="CX569" s="35"/>
      <c r="CY569" s="35"/>
      <c r="CZ569" s="35"/>
      <c r="DF569" s="35">
        <v>3.05E-9</v>
      </c>
      <c r="DG569" s="35">
        <v>4.5973907966000001</v>
      </c>
      <c r="DH569" s="35">
        <v>6685.1061887575997</v>
      </c>
      <c r="DI569" s="29">
        <f t="shared" si="296"/>
        <v>3.0405233547167861E-9</v>
      </c>
      <c r="DJ569" s="29">
        <f t="shared" si="297"/>
        <v>3.040543867804089E-9</v>
      </c>
      <c r="DK569" s="29">
        <f t="shared" si="298"/>
        <v>3.0405438670819785E-9</v>
      </c>
      <c r="DL569" s="29">
        <f t="shared" si="299"/>
        <v>3.0405438670820021E-9</v>
      </c>
      <c r="DN569" s="35">
        <v>4.6000000000000001E-10</v>
      </c>
      <c r="DO569" s="35">
        <v>0.81640935106000001</v>
      </c>
      <c r="DP569" s="35">
        <v>45884.967762441003</v>
      </c>
      <c r="DQ569" s="29">
        <f t="shared" si="300"/>
        <v>-2.43685938429418E-11</v>
      </c>
      <c r="DR569" s="29">
        <f t="shared" si="301"/>
        <v>-2.4637942101831322E-11</v>
      </c>
      <c r="DS569" s="29">
        <f t="shared" si="302"/>
        <v>-2.4637932615125266E-11</v>
      </c>
      <c r="DT569" s="29">
        <f t="shared" si="303"/>
        <v>-2.4637932615438587E-11</v>
      </c>
      <c r="DV569" s="35"/>
      <c r="DW569" s="35"/>
      <c r="DX569" s="35"/>
      <c r="ED569" s="35"/>
      <c r="EE569" s="35"/>
      <c r="EF569" s="35"/>
      <c r="EL569" s="35"/>
      <c r="EM569" s="35"/>
      <c r="EN569" s="35"/>
      <c r="ET569" s="35"/>
      <c r="EU569" s="35"/>
      <c r="EV569" s="35"/>
    </row>
    <row r="570" spans="3:152" s="29" customFormat="1" ht="13.5" x14ac:dyDescent="0.3">
      <c r="C570" s="2"/>
      <c r="D570" s="2"/>
      <c r="E570" s="2"/>
      <c r="F570" s="2"/>
      <c r="G570" s="2"/>
      <c r="H570" s="2"/>
      <c r="I570" s="2"/>
      <c r="J570" s="2"/>
      <c r="K570" s="2"/>
      <c r="N570" s="35">
        <v>5.4100000000000001E-9</v>
      </c>
      <c r="O570" s="35">
        <v>0.84245625839000005</v>
      </c>
      <c r="P570" s="35">
        <v>4981.9456368964002</v>
      </c>
      <c r="Q570" s="29">
        <f t="shared" si="288"/>
        <v>5.3938502831971349E-9</v>
      </c>
      <c r="R570" s="29">
        <f t="shared" si="289"/>
        <v>5.3938768656532175E-9</v>
      </c>
      <c r="S570" s="29">
        <f t="shared" si="290"/>
        <v>5.3938768647173321E-9</v>
      </c>
      <c r="T570" s="29">
        <f t="shared" si="291"/>
        <v>5.3938768647173619E-9</v>
      </c>
      <c r="V570" s="35">
        <v>6.3999999999999996E-10</v>
      </c>
      <c r="W570" s="35">
        <v>1.8260823549</v>
      </c>
      <c r="X570" s="35">
        <v>3077.5285033270002</v>
      </c>
      <c r="Y570" s="29">
        <f t="shared" si="292"/>
        <v>1.619056224947698E-11</v>
      </c>
      <c r="Z570" s="29">
        <f t="shared" si="293"/>
        <v>1.6215724284960949E-11</v>
      </c>
      <c r="AA570" s="29">
        <f t="shared" si="294"/>
        <v>1.6215723398720141E-11</v>
      </c>
      <c r="AB570" s="29">
        <f t="shared" si="295"/>
        <v>1.6215723398747416E-11</v>
      </c>
      <c r="AD570" s="35"/>
      <c r="AE570" s="35"/>
      <c r="AF570" s="35"/>
      <c r="AL570" s="35"/>
      <c r="AM570" s="35"/>
      <c r="AN570" s="35"/>
      <c r="AT570" s="35"/>
      <c r="AU570" s="35"/>
      <c r="AV570" s="35"/>
      <c r="BB570" s="35"/>
      <c r="BC570" s="35"/>
      <c r="BD570" s="35"/>
      <c r="BJ570" s="35"/>
      <c r="BK570" s="35"/>
      <c r="BL570" s="35"/>
      <c r="BR570" s="35"/>
      <c r="BS570" s="35"/>
      <c r="BT570" s="35"/>
      <c r="BZ570" s="35"/>
      <c r="CA570" s="35"/>
      <c r="CB570" s="35"/>
      <c r="CH570" s="35"/>
      <c r="CI570" s="35"/>
      <c r="CJ570" s="35"/>
      <c r="CP570" s="35"/>
      <c r="CQ570" s="35"/>
      <c r="CR570" s="35"/>
      <c r="CX570" s="35"/>
      <c r="CY570" s="35"/>
      <c r="CZ570" s="35"/>
      <c r="DF570" s="35">
        <v>2.5399999999999999E-9</v>
      </c>
      <c r="DG570" s="35">
        <v>5.0369387836600001</v>
      </c>
      <c r="DH570" s="35">
        <v>1905.4647649404001</v>
      </c>
      <c r="DI570" s="29">
        <f t="shared" si="296"/>
        <v>-3.6202702579273575E-10</v>
      </c>
      <c r="DJ570" s="29">
        <f t="shared" si="297"/>
        <v>-3.6208824392463023E-10</v>
      </c>
      <c r="DK570" s="29">
        <f t="shared" si="298"/>
        <v>-3.6208824176843879E-10</v>
      </c>
      <c r="DL570" s="29">
        <f t="shared" si="299"/>
        <v>-3.6208824176851029E-10</v>
      </c>
      <c r="DN570" s="35">
        <v>4.2E-10</v>
      </c>
      <c r="DO570" s="35">
        <v>2.2677306830699999</v>
      </c>
      <c r="DP570" s="35">
        <v>12729.665967486</v>
      </c>
      <c r="DQ570" s="29">
        <f t="shared" si="300"/>
        <v>-4.4320599397094146E-11</v>
      </c>
      <c r="DR570" s="29">
        <f t="shared" si="301"/>
        <v>-4.4252656922051777E-11</v>
      </c>
      <c r="DS570" s="29">
        <f t="shared" si="302"/>
        <v>-4.4252659315108301E-11</v>
      </c>
      <c r="DT570" s="29">
        <f t="shared" si="303"/>
        <v>-4.4252659315037073E-11</v>
      </c>
      <c r="DV570" s="35"/>
      <c r="DW570" s="35"/>
      <c r="DX570" s="35"/>
      <c r="ED570" s="35"/>
      <c r="EE570" s="35"/>
      <c r="EF570" s="35"/>
      <c r="EL570" s="35"/>
      <c r="EM570" s="35"/>
      <c r="EN570" s="35"/>
      <c r="ET570" s="35"/>
      <c r="EU570" s="35"/>
      <c r="EV570" s="35"/>
    </row>
    <row r="571" spans="3:152" s="29" customFormat="1" ht="13.5" x14ac:dyDescent="0.3">
      <c r="N571" s="35">
        <v>5.9099999999999997E-9</v>
      </c>
      <c r="O571" s="35">
        <v>2.0187482823399998</v>
      </c>
      <c r="P571" s="35">
        <v>27490.692478044799</v>
      </c>
      <c r="Q571" s="29">
        <f t="shared" si="288"/>
        <v>-4.4116574499204923E-9</v>
      </c>
      <c r="R571" s="29">
        <f t="shared" si="289"/>
        <v>-4.410275620419054E-9</v>
      </c>
      <c r="S571" s="29">
        <f t="shared" si="290"/>
        <v>-4.4102756690987769E-9</v>
      </c>
      <c r="T571" s="29">
        <f t="shared" si="291"/>
        <v>-4.4102756690972119E-9</v>
      </c>
      <c r="V571" s="35">
        <v>6.9E-10</v>
      </c>
      <c r="W571" s="35">
        <v>2.4857157489400001</v>
      </c>
      <c r="X571" s="35">
        <v>10018.2468514476</v>
      </c>
      <c r="Y571" s="29">
        <f t="shared" si="292"/>
        <v>-1.8232749529721149E-10</v>
      </c>
      <c r="Z571" s="29">
        <f t="shared" si="293"/>
        <v>-1.8224229641666048E-10</v>
      </c>
      <c r="AA571" s="29">
        <f t="shared" si="294"/>
        <v>-1.822422994175365E-10</v>
      </c>
      <c r="AB571" s="29">
        <f t="shared" si="295"/>
        <v>-1.8224229941744194E-10</v>
      </c>
      <c r="AD571" s="35"/>
      <c r="AE571" s="35"/>
      <c r="AF571" s="35"/>
      <c r="AL571" s="35"/>
      <c r="AM571" s="35"/>
      <c r="AN571" s="35"/>
      <c r="AT571" s="35"/>
      <c r="AU571" s="35"/>
      <c r="AV571" s="35"/>
      <c r="BB571" s="35"/>
      <c r="BC571" s="35"/>
      <c r="BD571" s="35"/>
      <c r="BJ571" s="35"/>
      <c r="BK571" s="35"/>
      <c r="BL571" s="35"/>
      <c r="BR571" s="35"/>
      <c r="BS571" s="35"/>
      <c r="BT571" s="35"/>
      <c r="BZ571" s="35"/>
      <c r="CA571" s="35"/>
      <c r="CB571" s="35"/>
      <c r="CH571" s="35"/>
      <c r="CI571" s="35"/>
      <c r="CJ571" s="35"/>
      <c r="CP571" s="35"/>
      <c r="CQ571" s="35"/>
      <c r="CR571" s="35"/>
      <c r="CX571" s="35"/>
      <c r="CY571" s="35"/>
      <c r="CZ571" s="35"/>
      <c r="DF571" s="35">
        <v>3.2299999999999998E-9</v>
      </c>
      <c r="DG571" s="35">
        <v>1.6739021514500001</v>
      </c>
      <c r="DH571" s="35">
        <v>4922.5717749828</v>
      </c>
      <c r="DI571" s="29">
        <f t="shared" si="296"/>
        <v>3.2250067510835541E-9</v>
      </c>
      <c r="DJ571" s="29">
        <f t="shared" si="297"/>
        <v>3.2249954510360542E-9</v>
      </c>
      <c r="DK571" s="29">
        <f t="shared" si="298"/>
        <v>3.2249954514342829E-9</v>
      </c>
      <c r="DL571" s="29">
        <f t="shared" si="299"/>
        <v>3.2249954514342705E-9</v>
      </c>
      <c r="DN571" s="35">
        <v>3.9E-10</v>
      </c>
      <c r="DO571" s="35">
        <v>5.8579193657299999</v>
      </c>
      <c r="DP571" s="35">
        <v>846.08283475120004</v>
      </c>
      <c r="DQ571" s="29">
        <f t="shared" si="300"/>
        <v>2.8526497855278239E-10</v>
      </c>
      <c r="DR571" s="29">
        <f t="shared" si="301"/>
        <v>2.8526785394030791E-10</v>
      </c>
      <c r="DS571" s="29">
        <f t="shared" si="302"/>
        <v>2.8526785383903329E-10</v>
      </c>
      <c r="DT571" s="29">
        <f t="shared" si="303"/>
        <v>2.8526785383903608E-10</v>
      </c>
      <c r="DV571" s="35"/>
      <c r="DW571" s="35"/>
      <c r="DX571" s="35"/>
      <c r="ED571" s="35"/>
      <c r="EE571" s="35"/>
      <c r="EF571" s="35"/>
      <c r="EL571" s="35"/>
      <c r="EM571" s="35"/>
      <c r="EN571" s="35"/>
      <c r="ET571" s="35"/>
      <c r="EU571" s="35"/>
      <c r="EV571" s="35"/>
    </row>
    <row r="572" spans="3:152" s="29" customFormat="1" ht="13.5" x14ac:dyDescent="0.3">
      <c r="N572" s="35">
        <v>4.3800000000000002E-9</v>
      </c>
      <c r="O572" s="35">
        <v>1.36437546581</v>
      </c>
      <c r="P572" s="35">
        <v>12509.253325047201</v>
      </c>
      <c r="Q572" s="29">
        <f t="shared" si="288"/>
        <v>-4.1367521732893682E-9</v>
      </c>
      <c r="R572" s="29">
        <f t="shared" si="289"/>
        <v>-4.1369822094121054E-9</v>
      </c>
      <c r="S572" s="29">
        <f t="shared" si="290"/>
        <v>-4.1369822013117672E-9</v>
      </c>
      <c r="T572" s="29">
        <f t="shared" si="291"/>
        <v>-4.1369822013120121E-9</v>
      </c>
      <c r="V572" s="35">
        <v>6.3999999999999996E-10</v>
      </c>
      <c r="W572" s="35">
        <v>2.8044732232</v>
      </c>
      <c r="X572" s="35">
        <v>20809.4676246452</v>
      </c>
      <c r="Y572" s="29">
        <f t="shared" si="292"/>
        <v>4.6763817665473978E-11</v>
      </c>
      <c r="Z572" s="29">
        <f t="shared" si="293"/>
        <v>4.6933554928479047E-11</v>
      </c>
      <c r="AA572" s="29">
        <f t="shared" si="294"/>
        <v>4.693354895013984E-11</v>
      </c>
      <c r="AB572" s="29">
        <f t="shared" si="295"/>
        <v>4.6933548950321251E-11</v>
      </c>
      <c r="AD572" s="35"/>
      <c r="AE572" s="35"/>
      <c r="AF572" s="35"/>
      <c r="AL572" s="35"/>
      <c r="AM572" s="35"/>
      <c r="AN572" s="35"/>
      <c r="AT572" s="35"/>
      <c r="AU572" s="35"/>
      <c r="AV572" s="35"/>
      <c r="BB572" s="35"/>
      <c r="BC572" s="35"/>
      <c r="BD572" s="35"/>
      <c r="BJ572" s="35"/>
      <c r="BK572" s="35"/>
      <c r="BL572" s="35"/>
      <c r="BR572" s="35"/>
      <c r="BS572" s="35"/>
      <c r="BT572" s="35"/>
      <c r="BZ572" s="35"/>
      <c r="CA572" s="35"/>
      <c r="CB572" s="35"/>
      <c r="CH572" s="35"/>
      <c r="CI572" s="35"/>
      <c r="CJ572" s="35"/>
      <c r="CP572" s="35"/>
      <c r="CQ572" s="35"/>
      <c r="CR572" s="35"/>
      <c r="CX572" s="35"/>
      <c r="CY572" s="35"/>
      <c r="CZ572" s="35"/>
      <c r="DF572" s="35">
        <v>2.3199999999999998E-9</v>
      </c>
      <c r="DG572" s="35">
        <v>4.8256554867699997</v>
      </c>
      <c r="DH572" s="35">
        <v>9070.1188738487999</v>
      </c>
      <c r="DI572" s="29">
        <f t="shared" si="296"/>
        <v>5.1911369831219226E-10</v>
      </c>
      <c r="DJ572" s="29">
        <f t="shared" si="297"/>
        <v>5.1937578483074929E-10</v>
      </c>
      <c r="DK572" s="29">
        <f t="shared" si="298"/>
        <v>5.1937577559981732E-10</v>
      </c>
      <c r="DL572" s="29">
        <f t="shared" si="299"/>
        <v>5.1937577560007437E-10</v>
      </c>
      <c r="DN572" s="35">
        <v>4.3000000000000001E-10</v>
      </c>
      <c r="DO572" s="35">
        <v>2.9097642075699999</v>
      </c>
      <c r="DP572" s="35">
        <v>6872.6731195111997</v>
      </c>
      <c r="DQ572" s="29">
        <f t="shared" si="300"/>
        <v>5.707689289277411E-11</v>
      </c>
      <c r="DR572" s="29">
        <f t="shared" si="301"/>
        <v>5.7114324156228334E-11</v>
      </c>
      <c r="DS572" s="29">
        <f t="shared" si="302"/>
        <v>5.711432283785007E-11</v>
      </c>
      <c r="DT572" s="29">
        <f t="shared" si="303"/>
        <v>5.7114322837892463E-11</v>
      </c>
      <c r="DV572" s="35"/>
      <c r="DW572" s="35"/>
      <c r="DX572" s="35"/>
      <c r="ED572" s="35"/>
      <c r="EE572" s="35"/>
      <c r="EF572" s="35"/>
      <c r="EL572" s="35"/>
      <c r="EM572" s="35"/>
      <c r="EN572" s="35"/>
      <c r="ET572" s="35"/>
      <c r="EU572" s="35"/>
      <c r="EV572" s="35"/>
    </row>
    <row r="573" spans="3:152" s="29" customFormat="1" ht="13.5" x14ac:dyDescent="0.3">
      <c r="N573" s="35">
        <v>4.6999999999999999E-9</v>
      </c>
      <c r="O573" s="35">
        <v>4.7096117684500003</v>
      </c>
      <c r="P573" s="35">
        <v>3723.4917052708001</v>
      </c>
      <c r="Q573" s="29">
        <f t="shared" si="288"/>
        <v>-3.3171710735985562E-9</v>
      </c>
      <c r="R573" s="29">
        <f t="shared" si="289"/>
        <v>-3.3170126359347759E-9</v>
      </c>
      <c r="S573" s="29">
        <f t="shared" si="290"/>
        <v>-3.3170126415153424E-9</v>
      </c>
      <c r="T573" s="29">
        <f t="shared" si="291"/>
        <v>-3.3170126415151534E-9</v>
      </c>
      <c r="V573" s="35">
        <v>6.8000000000000003E-10</v>
      </c>
      <c r="W573" s="35">
        <v>0.97907335429999998</v>
      </c>
      <c r="X573" s="35">
        <v>6717.252720077</v>
      </c>
      <c r="Y573" s="29">
        <f t="shared" si="292"/>
        <v>-6.7475811211961197E-10</v>
      </c>
      <c r="Z573" s="29">
        <f t="shared" si="293"/>
        <v>-6.7476534348148456E-10</v>
      </c>
      <c r="AA573" s="29">
        <f t="shared" si="294"/>
        <v>-6.7476534322687309E-10</v>
      </c>
      <c r="AB573" s="29">
        <f t="shared" si="295"/>
        <v>-6.7476534322688023E-10</v>
      </c>
      <c r="AD573" s="35"/>
      <c r="AE573" s="35"/>
      <c r="AF573" s="35"/>
      <c r="AL573" s="35"/>
      <c r="AM573" s="35"/>
      <c r="AN573" s="35"/>
      <c r="AT573" s="35"/>
      <c r="AU573" s="35"/>
      <c r="AV573" s="35"/>
      <c r="BB573" s="35"/>
      <c r="BC573" s="35"/>
      <c r="BD573" s="35"/>
      <c r="BJ573" s="35"/>
      <c r="BK573" s="35"/>
      <c r="BL573" s="35"/>
      <c r="BR573" s="35"/>
      <c r="BS573" s="35"/>
      <c r="BT573" s="35"/>
      <c r="BZ573" s="35"/>
      <c r="CA573" s="35"/>
      <c r="CB573" s="35"/>
      <c r="CH573" s="35"/>
      <c r="CI573" s="35"/>
      <c r="CJ573" s="35"/>
      <c r="CP573" s="35"/>
      <c r="CQ573" s="35"/>
      <c r="CR573" s="35"/>
      <c r="CX573" s="35"/>
      <c r="CY573" s="35"/>
      <c r="CZ573" s="35"/>
      <c r="DF573" s="35">
        <v>2.3600000000000001E-9</v>
      </c>
      <c r="DG573" s="35">
        <v>2.4066261071500001</v>
      </c>
      <c r="DH573" s="35">
        <v>3620.3989310522002</v>
      </c>
      <c r="DI573" s="29">
        <f t="shared" si="296"/>
        <v>-1.2334810001163671E-10</v>
      </c>
      <c r="DJ573" s="29">
        <f t="shared" si="297"/>
        <v>-1.2345713775219889E-10</v>
      </c>
      <c r="DK573" s="29">
        <f t="shared" si="298"/>
        <v>-1.2345713391173954E-10</v>
      </c>
      <c r="DL573" s="29">
        <f t="shared" si="299"/>
        <v>-1.2345713391184001E-10</v>
      </c>
      <c r="DN573" s="35">
        <v>4.5E-10</v>
      </c>
      <c r="DO573" s="35">
        <v>1.9872504580699999</v>
      </c>
      <c r="DP573" s="35">
        <v>1861.7458526354001</v>
      </c>
      <c r="DQ573" s="29">
        <f t="shared" si="300"/>
        <v>3.1040292051601141E-10</v>
      </c>
      <c r="DR573" s="29">
        <f t="shared" si="301"/>
        <v>3.1041067188604516E-10</v>
      </c>
      <c r="DS573" s="29">
        <f t="shared" si="302"/>
        <v>3.1041067161303229E-10</v>
      </c>
      <c r="DT573" s="29">
        <f t="shared" si="303"/>
        <v>3.1041067161304154E-10</v>
      </c>
      <c r="DV573" s="35"/>
      <c r="DW573" s="35"/>
      <c r="DX573" s="35"/>
      <c r="ED573" s="35"/>
      <c r="EE573" s="35"/>
      <c r="EF573" s="35"/>
      <c r="EL573" s="35"/>
      <c r="EM573" s="35"/>
      <c r="EN573" s="35"/>
      <c r="ET573" s="35"/>
      <c r="EU573" s="35"/>
      <c r="EV573" s="35"/>
    </row>
    <row r="574" spans="3:152" s="29" customFormat="1" ht="13.5" x14ac:dyDescent="0.3">
      <c r="N574" s="35">
        <v>4.2100000000000001E-9</v>
      </c>
      <c r="O574" s="35">
        <v>1.7610014062499999</v>
      </c>
      <c r="P574" s="35">
        <v>956.28915597059995</v>
      </c>
      <c r="Q574" s="29">
        <f t="shared" si="288"/>
        <v>5.9738883537040706E-11</v>
      </c>
      <c r="R574" s="29">
        <f t="shared" si="289"/>
        <v>5.9687440028558357E-11</v>
      </c>
      <c r="S574" s="29">
        <f t="shared" si="290"/>
        <v>5.9687441840482432E-11</v>
      </c>
      <c r="T574" s="29">
        <f t="shared" si="291"/>
        <v>5.9687441840422603E-11</v>
      </c>
      <c r="V574" s="35">
        <v>8.6999999999999999E-10</v>
      </c>
      <c r="W574" s="35">
        <v>2.4596676475799999</v>
      </c>
      <c r="X574" s="35">
        <v>7321.1221397135996</v>
      </c>
      <c r="Y574" s="29">
        <f t="shared" si="292"/>
        <v>-3.5256595584777847E-10</v>
      </c>
      <c r="Z574" s="29">
        <f t="shared" si="293"/>
        <v>-3.5249154208794617E-10</v>
      </c>
      <c r="AA574" s="29">
        <f t="shared" si="294"/>
        <v>-3.5249154470896875E-10</v>
      </c>
      <c r="AB574" s="29">
        <f t="shared" si="295"/>
        <v>-3.524915447088896E-10</v>
      </c>
      <c r="AD574" s="35"/>
      <c r="AE574" s="35"/>
      <c r="AF574" s="35"/>
      <c r="AL574" s="35"/>
      <c r="AM574" s="35"/>
      <c r="AN574" s="35"/>
      <c r="AT574" s="35"/>
      <c r="AU574" s="35"/>
      <c r="AV574" s="35"/>
      <c r="BB574" s="35"/>
      <c r="BC574" s="35"/>
      <c r="BD574" s="35"/>
      <c r="BJ574" s="35"/>
      <c r="BK574" s="35"/>
      <c r="BL574" s="35"/>
      <c r="BR574" s="35"/>
      <c r="BS574" s="35"/>
      <c r="BT574" s="35"/>
      <c r="BZ574" s="35"/>
      <c r="CA574" s="35"/>
      <c r="CB574" s="35"/>
      <c r="CH574" s="35"/>
      <c r="CI574" s="35"/>
      <c r="CJ574" s="35"/>
      <c r="CP574" s="35"/>
      <c r="CQ574" s="35"/>
      <c r="CR574" s="35"/>
      <c r="CX574" s="35"/>
      <c r="CY574" s="35"/>
      <c r="CZ574" s="35"/>
      <c r="DF574" s="35">
        <v>2.6000000000000001E-9</v>
      </c>
      <c r="DG574" s="35">
        <v>5.7228246872300002</v>
      </c>
      <c r="DH574" s="35">
        <v>17468.855197945399</v>
      </c>
      <c r="DI574" s="29">
        <f t="shared" si="296"/>
        <v>2.3701788488583193E-9</v>
      </c>
      <c r="DJ574" s="29">
        <f t="shared" si="297"/>
        <v>2.3704173776856947E-9</v>
      </c>
      <c r="DK574" s="29">
        <f t="shared" si="298"/>
        <v>2.3704173692864445E-9</v>
      </c>
      <c r="DL574" s="29">
        <f t="shared" si="299"/>
        <v>2.3704173692866872E-9</v>
      </c>
      <c r="DN574" s="35">
        <v>4.5E-10</v>
      </c>
      <c r="DO574" s="35">
        <v>0.50053853542000004</v>
      </c>
      <c r="DP574" s="35">
        <v>14128.242771245599</v>
      </c>
      <c r="DQ574" s="29">
        <f t="shared" si="300"/>
        <v>-3.6262475539127351E-10</v>
      </c>
      <c r="DR574" s="29">
        <f t="shared" si="301"/>
        <v>-3.6267285892248586E-10</v>
      </c>
      <c r="DS574" s="29">
        <f t="shared" si="302"/>
        <v>-3.6267285722841273E-10</v>
      </c>
      <c r="DT574" s="29">
        <f t="shared" si="303"/>
        <v>-3.6267285722846572E-10</v>
      </c>
      <c r="DV574" s="35"/>
      <c r="DW574" s="35"/>
      <c r="DX574" s="35"/>
      <c r="ED574" s="35"/>
      <c r="EE574" s="35"/>
      <c r="EF574" s="35"/>
      <c r="EL574" s="35"/>
      <c r="EM574" s="35"/>
      <c r="EN574" s="35"/>
      <c r="ET574" s="35"/>
      <c r="EU574" s="35"/>
      <c r="EV574" s="35"/>
    </row>
    <row r="575" spans="3:152" s="29" customFormat="1" ht="13.5" x14ac:dyDescent="0.3">
      <c r="N575" s="35">
        <v>4.1299999999999996E-9</v>
      </c>
      <c r="O575" s="35">
        <v>0.49206034039000002</v>
      </c>
      <c r="P575" s="35">
        <v>13355.3361597984</v>
      </c>
      <c r="Q575" s="29">
        <f t="shared" si="288"/>
        <v>-3.3172375277255424E-9</v>
      </c>
      <c r="R575" s="29">
        <f t="shared" si="289"/>
        <v>-3.3176573710144092E-9</v>
      </c>
      <c r="S575" s="29">
        <f t="shared" si="290"/>
        <v>-3.3176573562286323E-9</v>
      </c>
      <c r="T575" s="29">
        <f t="shared" si="291"/>
        <v>-3.317657356229052E-9</v>
      </c>
      <c r="V575" s="35">
        <v>6.2000000000000003E-10</v>
      </c>
      <c r="W575" s="35">
        <v>1.6913177176500001</v>
      </c>
      <c r="X575" s="35">
        <v>632.78373931320004</v>
      </c>
      <c r="Y575" s="29">
        <f t="shared" si="292"/>
        <v>5.126006490832055E-10</v>
      </c>
      <c r="Z575" s="29">
        <f t="shared" si="293"/>
        <v>5.1259782875230932E-10</v>
      </c>
      <c r="AA575" s="29">
        <f t="shared" si="294"/>
        <v>5.1259782885164637E-10</v>
      </c>
      <c r="AB575" s="29">
        <f t="shared" si="295"/>
        <v>5.1259782885164327E-10</v>
      </c>
      <c r="AD575" s="35"/>
      <c r="AE575" s="35"/>
      <c r="AF575" s="35"/>
      <c r="AL575" s="35"/>
      <c r="AM575" s="35"/>
      <c r="AN575" s="35"/>
      <c r="AT575" s="35"/>
      <c r="AU575" s="35"/>
      <c r="AV575" s="35"/>
      <c r="BB575" s="35"/>
      <c r="BC575" s="35"/>
      <c r="BD575" s="35"/>
      <c r="BJ575" s="35"/>
      <c r="BK575" s="35"/>
      <c r="BL575" s="35"/>
      <c r="BR575" s="35"/>
      <c r="BS575" s="35"/>
      <c r="BT575" s="35"/>
      <c r="BZ575" s="35"/>
      <c r="CA575" s="35"/>
      <c r="CB575" s="35"/>
      <c r="CH575" s="35"/>
      <c r="CI575" s="35"/>
      <c r="CJ575" s="35"/>
      <c r="CP575" s="35"/>
      <c r="CQ575" s="35"/>
      <c r="CR575" s="35"/>
      <c r="CX575" s="35"/>
      <c r="CY575" s="35"/>
      <c r="CZ575" s="35"/>
      <c r="DF575" s="35">
        <v>2.5899999999999999E-9</v>
      </c>
      <c r="DG575" s="35">
        <v>6.1517940277800003</v>
      </c>
      <c r="DH575" s="35">
        <v>16706.585251847999</v>
      </c>
      <c r="DI575" s="29">
        <f t="shared" si="296"/>
        <v>1.3150166085492663E-9</v>
      </c>
      <c r="DJ575" s="29">
        <f t="shared" si="297"/>
        <v>1.3154929594751753E-9</v>
      </c>
      <c r="DK575" s="29">
        <f t="shared" si="298"/>
        <v>1.3154929426984803E-9</v>
      </c>
      <c r="DL575" s="29">
        <f t="shared" si="299"/>
        <v>1.3154929426989876E-9</v>
      </c>
      <c r="DN575" s="35">
        <v>4.6000000000000001E-10</v>
      </c>
      <c r="DO575" s="35">
        <v>2.8651292932799999</v>
      </c>
      <c r="DP575" s="35">
        <v>38650.173506198997</v>
      </c>
      <c r="DQ575" s="29">
        <f t="shared" si="300"/>
        <v>-3.0603152060382347E-10</v>
      </c>
      <c r="DR575" s="29">
        <f t="shared" si="301"/>
        <v>-3.0586185681325684E-10</v>
      </c>
      <c r="DS575" s="29">
        <f t="shared" si="302"/>
        <v>-3.0586186279040935E-10</v>
      </c>
      <c r="DT575" s="29">
        <f t="shared" si="303"/>
        <v>-3.0586186279021409E-10</v>
      </c>
      <c r="DV575" s="35"/>
      <c r="DW575" s="35"/>
      <c r="DX575" s="35"/>
      <c r="ED575" s="35"/>
      <c r="EE575" s="35"/>
      <c r="EF575" s="35"/>
      <c r="EL575" s="35"/>
      <c r="EM575" s="35"/>
      <c r="EN575" s="35"/>
      <c r="ET575" s="35"/>
      <c r="EU575" s="35"/>
      <c r="EV575" s="35"/>
    </row>
    <row r="576" spans="3:152" s="29" customFormat="1" ht="13.5" x14ac:dyDescent="0.3">
      <c r="N576" s="35">
        <v>4.1199999999999998E-9</v>
      </c>
      <c r="O576" s="35">
        <v>0.29353415122999998</v>
      </c>
      <c r="P576" s="35">
        <v>2810.9387152574</v>
      </c>
      <c r="Q576" s="29">
        <f t="shared" si="288"/>
        <v>-1.586980912190679E-9</v>
      </c>
      <c r="R576" s="29">
        <f t="shared" si="289"/>
        <v>-1.5868443344210009E-9</v>
      </c>
      <c r="S576" s="29">
        <f t="shared" si="290"/>
        <v>-1.5868443392315029E-9</v>
      </c>
      <c r="T576" s="29">
        <f t="shared" si="291"/>
        <v>-1.586844339231368E-9</v>
      </c>
      <c r="V576" s="35">
        <v>8.0999999999999999E-10</v>
      </c>
      <c r="W576" s="35">
        <v>4.4057571307499996</v>
      </c>
      <c r="X576" s="35">
        <v>16703.079387151101</v>
      </c>
      <c r="Y576" s="29">
        <f t="shared" si="292"/>
        <v>5.8447200235579773E-10</v>
      </c>
      <c r="Z576" s="29">
        <f t="shared" si="293"/>
        <v>5.8435228615654625E-10</v>
      </c>
      <c r="AA576" s="29">
        <f t="shared" si="294"/>
        <v>5.8435229037361258E-10</v>
      </c>
      <c r="AB576" s="29">
        <f t="shared" si="295"/>
        <v>5.8435229037348499E-10</v>
      </c>
      <c r="AD576" s="35"/>
      <c r="AE576" s="35"/>
      <c r="AF576" s="35"/>
      <c r="AL576" s="35"/>
      <c r="AM576" s="35"/>
      <c r="AN576" s="35"/>
      <c r="AT576" s="35"/>
      <c r="AU576" s="35"/>
      <c r="AV576" s="35"/>
      <c r="BB576" s="35"/>
      <c r="BC576" s="35"/>
      <c r="BD576" s="35"/>
      <c r="BJ576" s="35"/>
      <c r="BK576" s="35"/>
      <c r="BL576" s="35"/>
      <c r="BR576" s="35"/>
      <c r="BS576" s="35"/>
      <c r="BT576" s="35"/>
      <c r="BZ576" s="35"/>
      <c r="CA576" s="35"/>
      <c r="CB576" s="35"/>
      <c r="CH576" s="35"/>
      <c r="CI576" s="35"/>
      <c r="CJ576" s="35"/>
      <c r="CP576" s="35"/>
      <c r="CQ576" s="35"/>
      <c r="CR576" s="35"/>
      <c r="CX576" s="35"/>
      <c r="CY576" s="35"/>
      <c r="CZ576" s="35"/>
      <c r="DF576" s="35">
        <v>2.6299999999999998E-9</v>
      </c>
      <c r="DG576" s="35">
        <v>0.63922292958000004</v>
      </c>
      <c r="DH576" s="35">
        <v>2008.557539159</v>
      </c>
      <c r="DI576" s="29">
        <f t="shared" si="296"/>
        <v>-7.1488089313874475E-10</v>
      </c>
      <c r="DJ576" s="29">
        <f t="shared" si="297"/>
        <v>-7.1481592850153697E-10</v>
      </c>
      <c r="DK576" s="29">
        <f t="shared" si="298"/>
        <v>-7.1481593078968843E-10</v>
      </c>
      <c r="DL576" s="29">
        <f t="shared" si="299"/>
        <v>-7.1481593078963435E-10</v>
      </c>
      <c r="DN576" s="35">
        <v>3.7999999999999998E-10</v>
      </c>
      <c r="DO576" s="35">
        <v>3.6584646193800001</v>
      </c>
      <c r="DP576" s="35">
        <v>29698.287511335799</v>
      </c>
      <c r="DQ576" s="29">
        <f t="shared" si="300"/>
        <v>-2.2659224475517053E-10</v>
      </c>
      <c r="DR576" s="29">
        <f t="shared" si="301"/>
        <v>-2.2647645566675556E-10</v>
      </c>
      <c r="DS576" s="29">
        <f t="shared" si="302"/>
        <v>-2.2647645974560908E-10</v>
      </c>
      <c r="DT576" s="29">
        <f t="shared" si="303"/>
        <v>-2.2647645974547032E-10</v>
      </c>
      <c r="DV576" s="35"/>
      <c r="DW576" s="35"/>
      <c r="DX576" s="35"/>
      <c r="ED576" s="35"/>
      <c r="EE576" s="35"/>
      <c r="EF576" s="35"/>
      <c r="EL576" s="35"/>
      <c r="EM576" s="35"/>
      <c r="EN576" s="35"/>
      <c r="ET576" s="35"/>
      <c r="EU576" s="35"/>
      <c r="EV576" s="35"/>
    </row>
    <row r="577" spans="14:152" s="29" customFormat="1" ht="13.5" x14ac:dyDescent="0.3">
      <c r="N577" s="35">
        <v>4.1199999999999998E-9</v>
      </c>
      <c r="O577" s="35">
        <v>3.2486541775000002</v>
      </c>
      <c r="P577" s="35">
        <v>18451.078546565899</v>
      </c>
      <c r="Q577" s="29">
        <f t="shared" ref="Q577:Q640" si="304">N577*COS(O577+P577*$C$23)</f>
        <v>9.5750800683328395E-10</v>
      </c>
      <c r="R577" s="29">
        <f t="shared" ref="R577:R640" si="305">N577*COS(O577+P577*$C$44)</f>
        <v>9.5845283425041311E-10</v>
      </c>
      <c r="S577" s="29">
        <f t="shared" ref="S577:S640" si="306">N577*COS(O577+P577*$C$65)</f>
        <v>9.5845280097304853E-10</v>
      </c>
      <c r="T577" s="29">
        <f t="shared" ref="T577:T640" si="307">N577*COS(O577+P577*$C$86)</f>
        <v>9.5845280097418735E-10</v>
      </c>
      <c r="V577" s="35">
        <v>6.3E-10</v>
      </c>
      <c r="W577" s="35">
        <v>3.6362539549599999</v>
      </c>
      <c r="X577" s="35">
        <v>25685.872802808</v>
      </c>
      <c r="Y577" s="29">
        <f t="shared" ref="Y577:Y640" si="308">V577*COS(W577+X577*$C$23)</f>
        <v>6.2293492278857963E-10</v>
      </c>
      <c r="Z577" s="29">
        <f t="shared" ref="Z577:Z640" si="309">V577*COS(W577+X577*$C$44)</f>
        <v>6.2290400619458172E-10</v>
      </c>
      <c r="AA577" s="29">
        <f t="shared" ref="AA577:AA640" si="310">V577*COS(W577+X577*$C$65)</f>
        <v>6.2290400728469347E-10</v>
      </c>
      <c r="AB577" s="29">
        <f t="shared" ref="AB577:AB640" si="311">V577*COS(W577+X577*$C$86)</f>
        <v>6.2290400728465594E-10</v>
      </c>
      <c r="AD577" s="35"/>
      <c r="AE577" s="35"/>
      <c r="AF577" s="35"/>
      <c r="AL577" s="35"/>
      <c r="AM577" s="35"/>
      <c r="AN577" s="35"/>
      <c r="AT577" s="35"/>
      <c r="AU577" s="35"/>
      <c r="AV577" s="35"/>
      <c r="BB577" s="35"/>
      <c r="BC577" s="35"/>
      <c r="BD577" s="35"/>
      <c r="BJ577" s="35"/>
      <c r="BK577" s="35"/>
      <c r="BL577" s="35"/>
      <c r="BR577" s="35"/>
      <c r="BS577" s="35"/>
      <c r="BT577" s="35"/>
      <c r="BZ577" s="35"/>
      <c r="CA577" s="35"/>
      <c r="CB577" s="35"/>
      <c r="CH577" s="35"/>
      <c r="CI577" s="35"/>
      <c r="CJ577" s="35"/>
      <c r="CP577" s="35"/>
      <c r="CQ577" s="35"/>
      <c r="CR577" s="35"/>
      <c r="CX577" s="35"/>
      <c r="CY577" s="35"/>
      <c r="CZ577" s="35"/>
      <c r="DF577" s="35">
        <v>3E-9</v>
      </c>
      <c r="DG577" s="35">
        <v>3.7852726508800001</v>
      </c>
      <c r="DH577" s="35">
        <v>34363.365597556003</v>
      </c>
      <c r="DI577" s="29">
        <f t="shared" ref="DI577:DI640" si="312">DF577*COS(DG577+DH577*$C$23)</f>
        <v>-2.7223478409745045E-9</v>
      </c>
      <c r="DJ577" s="29">
        <f t="shared" ref="DJ577:DJ640" si="313">DF577*COS(DG577+DH577*$C$44)</f>
        <v>-2.7217940547161182E-9</v>
      </c>
      <c r="DK577" s="29">
        <f t="shared" ref="DK577:DK640" si="314">DF577*COS(DG577+DH577*$C$65)</f>
        <v>-2.721794074230502E-9</v>
      </c>
      <c r="DL577" s="29">
        <f t="shared" ref="DL577:DL640" si="315">DF577*COS(DG577+DH577*$C$86)</f>
        <v>-2.7217940742299284E-9</v>
      </c>
      <c r="DN577" s="35">
        <v>3.9E-10</v>
      </c>
      <c r="DO577" s="35">
        <v>4.5767971645800003</v>
      </c>
      <c r="DP577" s="35">
        <v>6901.6374958384004</v>
      </c>
      <c r="DQ577" s="29">
        <f t="shared" ref="DQ577:DQ596" si="316">DN577*COS(DO577+DP577*$C$23)</f>
        <v>-3.5391837733816099E-10</v>
      </c>
      <c r="DR577" s="29">
        <f t="shared" ref="DR577:DR596" si="317">DN577*COS(DO577+DP577*$C$44)</f>
        <v>-3.5393282572584035E-10</v>
      </c>
      <c r="DS577" s="29">
        <f t="shared" ref="DS577:DS596" si="318">DN577*COS(DO577+DP577*$C$65)</f>
        <v>-3.5393282521699549E-10</v>
      </c>
      <c r="DT577" s="29">
        <f t="shared" ref="DT577:DT596" si="319">DN577*COS(DO577+DP577*$C$86)</f>
        <v>-3.5393282521701182E-10</v>
      </c>
      <c r="DV577" s="35"/>
      <c r="DW577" s="35"/>
      <c r="DX577" s="35"/>
      <c r="ED577" s="35"/>
      <c r="EE577" s="35"/>
      <c r="EF577" s="35"/>
      <c r="EL577" s="35"/>
      <c r="EM577" s="35"/>
      <c r="EN577" s="35"/>
      <c r="ET577" s="35"/>
      <c r="EU577" s="35"/>
      <c r="EV577" s="35"/>
    </row>
    <row r="578" spans="14:152" s="29" customFormat="1" ht="13.5" x14ac:dyDescent="0.3">
      <c r="N578" s="35">
        <v>4.1199999999999998E-9</v>
      </c>
      <c r="O578" s="35">
        <v>1.7072139576400001</v>
      </c>
      <c r="P578" s="35">
        <v>7314.0085927128002</v>
      </c>
      <c r="Q578" s="29">
        <f t="shared" si="304"/>
        <v>1.7948059158018131E-9</v>
      </c>
      <c r="R578" s="29">
        <f t="shared" si="305"/>
        <v>1.7951525316684674E-9</v>
      </c>
      <c r="S578" s="29">
        <f t="shared" si="306"/>
        <v>1.7951525194604305E-9</v>
      </c>
      <c r="T578" s="29">
        <f t="shared" si="307"/>
        <v>1.7951525194607994E-9</v>
      </c>
      <c r="V578" s="35">
        <v>7.5E-10</v>
      </c>
      <c r="W578" s="35">
        <v>5.5490759070399998</v>
      </c>
      <c r="X578" s="35">
        <v>16872.642316631998</v>
      </c>
      <c r="Y578" s="29">
        <f t="shared" si="308"/>
        <v>-7.4996976685773199E-10</v>
      </c>
      <c r="Z578" s="29">
        <f t="shared" si="309"/>
        <v>-7.4996829741642732E-10</v>
      </c>
      <c r="AA578" s="29">
        <f t="shared" si="310"/>
        <v>-7.4996829746879716E-10</v>
      </c>
      <c r="AB578" s="29">
        <f t="shared" si="311"/>
        <v>-7.4996829746879561E-10</v>
      </c>
      <c r="AD578" s="35"/>
      <c r="AE578" s="35"/>
      <c r="AF578" s="35"/>
      <c r="AL578" s="35"/>
      <c r="AM578" s="35"/>
      <c r="AN578" s="35"/>
      <c r="AT578" s="35"/>
      <c r="AU578" s="35"/>
      <c r="AV578" s="35"/>
      <c r="BB578" s="35"/>
      <c r="BC578" s="35"/>
      <c r="BD578" s="35"/>
      <c r="BJ578" s="35"/>
      <c r="BK578" s="35"/>
      <c r="BL578" s="35"/>
      <c r="BR578" s="35"/>
      <c r="BS578" s="35"/>
      <c r="BT578" s="35"/>
      <c r="BZ578" s="35"/>
      <c r="CA578" s="35"/>
      <c r="CB578" s="35"/>
      <c r="CH578" s="35"/>
      <c r="CI578" s="35"/>
      <c r="CJ578" s="35"/>
      <c r="CP578" s="35"/>
      <c r="CQ578" s="35"/>
      <c r="CR578" s="35"/>
      <c r="CX578" s="35"/>
      <c r="CY578" s="35"/>
      <c r="CZ578" s="35"/>
      <c r="DF578" s="35">
        <v>2.2600000000000001E-9</v>
      </c>
      <c r="DG578" s="35">
        <v>1.86970344963</v>
      </c>
      <c r="DH578" s="35">
        <v>6418.1409300267997</v>
      </c>
      <c r="DI578" s="29">
        <f t="shared" si="312"/>
        <v>1.726104772318634E-9</v>
      </c>
      <c r="DJ578" s="29">
        <f t="shared" si="313"/>
        <v>1.7259851159997683E-9</v>
      </c>
      <c r="DK578" s="29">
        <f t="shared" si="314"/>
        <v>1.7259851202144391E-9</v>
      </c>
      <c r="DL578" s="29">
        <f t="shared" si="315"/>
        <v>1.7259851202143148E-9</v>
      </c>
      <c r="DN578" s="35">
        <v>3.9E-10</v>
      </c>
      <c r="DO578" s="35">
        <v>3.85504465583</v>
      </c>
      <c r="DP578" s="35">
        <v>9945.5712088237997</v>
      </c>
      <c r="DQ578" s="29">
        <f t="shared" si="316"/>
        <v>-1.7186567107772345E-10</v>
      </c>
      <c r="DR578" s="29">
        <f t="shared" si="317"/>
        <v>-1.7182117471835792E-10</v>
      </c>
      <c r="DS578" s="29">
        <f t="shared" si="318"/>
        <v>-1.7182117628562993E-10</v>
      </c>
      <c r="DT578" s="29">
        <f t="shared" si="319"/>
        <v>-1.7182117628558017E-10</v>
      </c>
      <c r="DV578" s="35"/>
      <c r="DW578" s="35"/>
      <c r="DX578" s="35"/>
      <c r="ED578" s="35"/>
      <c r="EE578" s="35"/>
      <c r="EF578" s="35"/>
      <c r="EL578" s="35"/>
      <c r="EM578" s="35"/>
      <c r="EN578" s="35"/>
      <c r="ET578" s="35"/>
      <c r="EU578" s="35"/>
      <c r="EV578" s="35"/>
    </row>
    <row r="579" spans="14:152" s="29" customFormat="1" ht="13.5" x14ac:dyDescent="0.3">
      <c r="N579" s="35">
        <v>4.1199999999999998E-9</v>
      </c>
      <c r="O579" s="35">
        <v>4.5459477671600004</v>
      </c>
      <c r="P579" s="35">
        <v>2810.904207953</v>
      </c>
      <c r="Q579" s="29">
        <f t="shared" si="304"/>
        <v>4.1112667172908676E-9</v>
      </c>
      <c r="R579" s="29">
        <f t="shared" si="305"/>
        <v>4.1112570836450516E-9</v>
      </c>
      <c r="S579" s="29">
        <f t="shared" si="306"/>
        <v>4.1112570839844586E-9</v>
      </c>
      <c r="T579" s="29">
        <f t="shared" si="307"/>
        <v>4.1112570839844471E-9</v>
      </c>
      <c r="V579" s="35">
        <v>6.0999999999999996E-10</v>
      </c>
      <c r="W579" s="35">
        <v>0.33159827734000002</v>
      </c>
      <c r="X579" s="35">
        <v>12012.5822971404</v>
      </c>
      <c r="Y579" s="29">
        <f t="shared" si="308"/>
        <v>4.8191072361751657E-10</v>
      </c>
      <c r="Z579" s="29">
        <f t="shared" si="309"/>
        <v>4.8196812816682237E-10</v>
      </c>
      <c r="AA579" s="29">
        <f t="shared" si="310"/>
        <v>4.8196812614514663E-10</v>
      </c>
      <c r="AB579" s="29">
        <f t="shared" si="311"/>
        <v>4.8196812614521032E-10</v>
      </c>
      <c r="AD579" s="35"/>
      <c r="AE579" s="35"/>
      <c r="AF579" s="35"/>
      <c r="AL579" s="35"/>
      <c r="AM579" s="35"/>
      <c r="AN579" s="35"/>
      <c r="AT579" s="35"/>
      <c r="AU579" s="35"/>
      <c r="AV579" s="35"/>
      <c r="BB579" s="35"/>
      <c r="BC579" s="35"/>
      <c r="BD579" s="35"/>
      <c r="BJ579" s="35"/>
      <c r="BK579" s="35"/>
      <c r="BL579" s="35"/>
      <c r="BR579" s="35"/>
      <c r="BS579" s="35"/>
      <c r="BT579" s="35"/>
      <c r="BZ579" s="35"/>
      <c r="CA579" s="35"/>
      <c r="CB579" s="35"/>
      <c r="CH579" s="35"/>
      <c r="CI579" s="35"/>
      <c r="CJ579" s="35"/>
      <c r="CP579" s="35"/>
      <c r="CQ579" s="35"/>
      <c r="CR579" s="35"/>
      <c r="CX579" s="35"/>
      <c r="CY579" s="35"/>
      <c r="CZ579" s="35"/>
      <c r="DF579" s="35">
        <v>2.3899999999999998E-9</v>
      </c>
      <c r="DG579" s="35">
        <v>4.6169974000000003E-2</v>
      </c>
      <c r="DH579" s="35">
        <v>13362.382396496399</v>
      </c>
      <c r="DI579" s="29">
        <f t="shared" si="312"/>
        <v>-2.2784753247724533E-9</v>
      </c>
      <c r="DJ579" s="29">
        <f t="shared" si="313"/>
        <v>-2.2785985054957292E-9</v>
      </c>
      <c r="DK579" s="29">
        <f t="shared" si="314"/>
        <v>-2.2785985011582902E-9</v>
      </c>
      <c r="DL579" s="29">
        <f t="shared" si="315"/>
        <v>-2.2785985011584337E-9</v>
      </c>
      <c r="DN579" s="35">
        <v>4.0000000000000001E-10</v>
      </c>
      <c r="DO579" s="35">
        <v>6.1272032839999997E-2</v>
      </c>
      <c r="DP579" s="35">
        <v>9947.0556815320997</v>
      </c>
      <c r="DQ579" s="29">
        <f t="shared" si="316"/>
        <v>-6.8347736727548543E-11</v>
      </c>
      <c r="DR579" s="29">
        <f t="shared" si="317"/>
        <v>-6.8397834498058638E-11</v>
      </c>
      <c r="DS579" s="29">
        <f t="shared" si="318"/>
        <v>-6.8397832733560046E-11</v>
      </c>
      <c r="DT579" s="29">
        <f t="shared" si="319"/>
        <v>-6.8397832733604843E-11</v>
      </c>
      <c r="DV579" s="35"/>
      <c r="DW579" s="35"/>
      <c r="DX579" s="35"/>
      <c r="ED579" s="35"/>
      <c r="EE579" s="35"/>
      <c r="EF579" s="35"/>
      <c r="EL579" s="35"/>
      <c r="EM579" s="35"/>
      <c r="EN579" s="35"/>
      <c r="ET579" s="35"/>
      <c r="EU579" s="35"/>
      <c r="EV579" s="35"/>
    </row>
    <row r="580" spans="14:152" s="29" customFormat="1" ht="13.5" x14ac:dyDescent="0.3">
      <c r="N580" s="35">
        <v>4.4800000000000002E-9</v>
      </c>
      <c r="O580" s="35">
        <v>3.0425442998399999</v>
      </c>
      <c r="P580" s="35">
        <v>5636.0700172119996</v>
      </c>
      <c r="Q580" s="29">
        <f t="shared" si="304"/>
        <v>4.2306277713357272E-9</v>
      </c>
      <c r="R580" s="29">
        <f t="shared" si="305"/>
        <v>4.2307339123409428E-9</v>
      </c>
      <c r="S580" s="29">
        <f t="shared" si="306"/>
        <v>4.2307339086028805E-9</v>
      </c>
      <c r="T580" s="29">
        <f t="shared" si="307"/>
        <v>4.2307339086030063E-9</v>
      </c>
      <c r="V580" s="35">
        <v>6.3E-10</v>
      </c>
      <c r="W580" s="35">
        <v>3.1631481830200001</v>
      </c>
      <c r="X580" s="35">
        <v>11670.2840372968</v>
      </c>
      <c r="Y580" s="29">
        <f t="shared" si="308"/>
        <v>-3.0052630279331811E-10</v>
      </c>
      <c r="Z580" s="29">
        <f t="shared" si="309"/>
        <v>-3.0060887644502281E-10</v>
      </c>
      <c r="AA580" s="29">
        <f t="shared" si="310"/>
        <v>-3.0060887353677334E-10</v>
      </c>
      <c r="AB580" s="29">
        <f t="shared" si="311"/>
        <v>-3.006088735368678E-10</v>
      </c>
      <c r="AD580" s="35"/>
      <c r="AE580" s="35"/>
      <c r="AF580" s="35"/>
      <c r="AL580" s="35"/>
      <c r="AM580" s="35"/>
      <c r="AN580" s="35"/>
      <c r="AT580" s="35"/>
      <c r="AU580" s="35"/>
      <c r="AV580" s="35"/>
      <c r="BB580" s="35"/>
      <c r="BC580" s="35"/>
      <c r="BD580" s="35"/>
      <c r="BJ580" s="35"/>
      <c r="BK580" s="35"/>
      <c r="BL580" s="35"/>
      <c r="BR580" s="35"/>
      <c r="BS580" s="35"/>
      <c r="BT580" s="35"/>
      <c r="BZ580" s="35"/>
      <c r="CA580" s="35"/>
      <c r="CB580" s="35"/>
      <c r="CH580" s="35"/>
      <c r="CI580" s="35"/>
      <c r="CJ580" s="35"/>
      <c r="CP580" s="35"/>
      <c r="CQ580" s="35"/>
      <c r="CR580" s="35"/>
      <c r="CX580" s="35"/>
      <c r="CY580" s="35"/>
      <c r="CZ580" s="35"/>
      <c r="DF580" s="35">
        <v>2.4100000000000002E-9</v>
      </c>
      <c r="DG580" s="35">
        <v>4.8589690729799999</v>
      </c>
      <c r="DH580" s="35">
        <v>14158.747713615599</v>
      </c>
      <c r="DI580" s="29">
        <f t="shared" si="312"/>
        <v>-1.6866866402896348E-9</v>
      </c>
      <c r="DJ580" s="29">
        <f t="shared" si="313"/>
        <v>-1.6863751490080155E-9</v>
      </c>
      <c r="DK580" s="29">
        <f t="shared" si="314"/>
        <v>-1.6863751599801914E-9</v>
      </c>
      <c r="DL580" s="29">
        <f t="shared" si="315"/>
        <v>-1.6863751599798489E-9</v>
      </c>
      <c r="DN580" s="35">
        <v>4.3000000000000001E-10</v>
      </c>
      <c r="DO580" s="35">
        <v>5.2885410520100002</v>
      </c>
      <c r="DP580" s="35">
        <v>3274.1250177853999</v>
      </c>
      <c r="DQ580" s="29">
        <f t="shared" si="316"/>
        <v>-1.4626310601011333E-10</v>
      </c>
      <c r="DR580" s="29">
        <f t="shared" si="317"/>
        <v>-1.4624618720063707E-10</v>
      </c>
      <c r="DS580" s="29">
        <f t="shared" si="318"/>
        <v>-1.4624618779654343E-10</v>
      </c>
      <c r="DT580" s="29">
        <f t="shared" si="319"/>
        <v>-1.4624618779652622E-10</v>
      </c>
      <c r="DV580" s="35"/>
      <c r="DW580" s="35"/>
      <c r="DX580" s="35"/>
      <c r="ED580" s="35"/>
      <c r="EE580" s="35"/>
      <c r="EF580" s="35"/>
      <c r="EL580" s="35"/>
      <c r="EM580" s="35"/>
      <c r="EN580" s="35"/>
      <c r="ET580" s="35"/>
      <c r="EU580" s="35"/>
      <c r="EV580" s="35"/>
    </row>
    <row r="581" spans="14:152" s="29" customFormat="1" ht="13.5" x14ac:dyDescent="0.3">
      <c r="N581" s="35">
        <v>5.1000000000000002E-9</v>
      </c>
      <c r="O581" s="35">
        <v>1.18739936388</v>
      </c>
      <c r="P581" s="35">
        <v>13362.517017102</v>
      </c>
      <c r="Q581" s="29">
        <f t="shared" si="304"/>
        <v>-6.1400894400362858E-10</v>
      </c>
      <c r="R581" s="29">
        <f t="shared" si="305"/>
        <v>-6.1487348655648237E-10</v>
      </c>
      <c r="S581" s="29">
        <f t="shared" si="306"/>
        <v>-6.1487345610619417E-10</v>
      </c>
      <c r="T581" s="29">
        <f t="shared" si="307"/>
        <v>-6.1487345610720147E-10</v>
      </c>
      <c r="V581" s="35">
        <v>6.2000000000000003E-10</v>
      </c>
      <c r="W581" s="35">
        <v>0.23148800541</v>
      </c>
      <c r="X581" s="35">
        <v>7314.0085927128002</v>
      </c>
      <c r="Y581" s="29">
        <f t="shared" si="308"/>
        <v>5.811962026137178E-10</v>
      </c>
      <c r="Z581" s="29">
        <f t="shared" si="309"/>
        <v>5.8117602094228146E-10</v>
      </c>
      <c r="AA581" s="29">
        <f t="shared" si="310"/>
        <v>5.8117602165319863E-10</v>
      </c>
      <c r="AB581" s="29">
        <f t="shared" si="311"/>
        <v>5.8117602165317712E-10</v>
      </c>
      <c r="AD581" s="35"/>
      <c r="AE581" s="35"/>
      <c r="AF581" s="35"/>
      <c r="AL581" s="35"/>
      <c r="AM581" s="35"/>
      <c r="AN581" s="35"/>
      <c r="AT581" s="35"/>
      <c r="AU581" s="35"/>
      <c r="AV581" s="35"/>
      <c r="BB581" s="35"/>
      <c r="BC581" s="35"/>
      <c r="BD581" s="35"/>
      <c r="BJ581" s="35"/>
      <c r="BK581" s="35"/>
      <c r="BL581" s="35"/>
      <c r="BR581" s="35"/>
      <c r="BS581" s="35"/>
      <c r="BT581" s="35"/>
      <c r="BZ581" s="35"/>
      <c r="CA581" s="35"/>
      <c r="CB581" s="35"/>
      <c r="CH581" s="35"/>
      <c r="CI581" s="35"/>
      <c r="CJ581" s="35"/>
      <c r="CP581" s="35"/>
      <c r="CQ581" s="35"/>
      <c r="CR581" s="35"/>
      <c r="CX581" s="35"/>
      <c r="CY581" s="35"/>
      <c r="CZ581" s="35"/>
      <c r="DF581" s="35">
        <v>2.2499999999999999E-9</v>
      </c>
      <c r="DG581" s="35">
        <v>1.7017925090799999</v>
      </c>
      <c r="DH581" s="35">
        <v>18451.078546565899</v>
      </c>
      <c r="DI581" s="29">
        <f t="shared" si="312"/>
        <v>2.2002807543779481E-9</v>
      </c>
      <c r="DJ581" s="29">
        <f t="shared" si="313"/>
        <v>2.2001697806698473E-9</v>
      </c>
      <c r="DK581" s="29">
        <f t="shared" si="314"/>
        <v>2.2001697845806695E-9</v>
      </c>
      <c r="DL581" s="29">
        <f t="shared" si="315"/>
        <v>2.2001697845805355E-9</v>
      </c>
      <c r="DN581" s="35">
        <v>4.7000000000000003E-10</v>
      </c>
      <c r="DO581" s="35">
        <v>6.25707790441</v>
      </c>
      <c r="DP581" s="35">
        <v>24606.13555322</v>
      </c>
      <c r="DQ581" s="29">
        <f t="shared" si="316"/>
        <v>-3.7644964423092097E-10</v>
      </c>
      <c r="DR581" s="29">
        <f t="shared" si="317"/>
        <v>-3.7653811061528789E-10</v>
      </c>
      <c r="DS581" s="29">
        <f t="shared" si="318"/>
        <v>-3.7653810750002722E-10</v>
      </c>
      <c r="DT581" s="29">
        <f t="shared" si="319"/>
        <v>-3.7653810750012317E-10</v>
      </c>
      <c r="DV581" s="35"/>
      <c r="DW581" s="35"/>
      <c r="DX581" s="35"/>
      <c r="ED581" s="35"/>
      <c r="EE581" s="35"/>
      <c r="EF581" s="35"/>
      <c r="EL581" s="35"/>
      <c r="EM581" s="35"/>
      <c r="EN581" s="35"/>
      <c r="ET581" s="35"/>
      <c r="EU581" s="35"/>
      <c r="EV581" s="35"/>
    </row>
    <row r="582" spans="14:152" s="29" customFormat="1" ht="13.5" x14ac:dyDescent="0.3">
      <c r="N582" s="35">
        <v>4.08E-9</v>
      </c>
      <c r="O582" s="35">
        <v>1.32068176489</v>
      </c>
      <c r="P582" s="35">
        <v>20809.4676246452</v>
      </c>
      <c r="Q582" s="29">
        <f t="shared" si="304"/>
        <v>4.0796074879276577E-9</v>
      </c>
      <c r="R582" s="29">
        <f t="shared" si="305"/>
        <v>4.0796223932807552E-9</v>
      </c>
      <c r="S582" s="29">
        <f t="shared" si="306"/>
        <v>4.0796223927608474E-9</v>
      </c>
      <c r="T582" s="29">
        <f t="shared" si="307"/>
        <v>4.0796223927608631E-9</v>
      </c>
      <c r="V582" s="35">
        <v>7.7999999999999999E-10</v>
      </c>
      <c r="W582" s="35">
        <v>1.6537773116700001</v>
      </c>
      <c r="X582" s="35">
        <v>11614.4332937322</v>
      </c>
      <c r="Y582" s="29">
        <f t="shared" si="308"/>
        <v>-1.7617570389479812E-10</v>
      </c>
      <c r="Z582" s="29">
        <f t="shared" si="309"/>
        <v>-1.7606292376727392E-10</v>
      </c>
      <c r="AA582" s="29">
        <f t="shared" si="310"/>
        <v>-1.7606292773961538E-10</v>
      </c>
      <c r="AB582" s="29">
        <f t="shared" si="311"/>
        <v>-1.760629277395074E-10</v>
      </c>
      <c r="AD582" s="35"/>
      <c r="AE582" s="35"/>
      <c r="AF582" s="35"/>
      <c r="AL582" s="35"/>
      <c r="AM582" s="35"/>
      <c r="AN582" s="35"/>
      <c r="AT582" s="35"/>
      <c r="AU582" s="35"/>
      <c r="AV582" s="35"/>
      <c r="BB582" s="35"/>
      <c r="BC582" s="35"/>
      <c r="BD582" s="35"/>
      <c r="BJ582" s="35"/>
      <c r="BK582" s="35"/>
      <c r="BL582" s="35"/>
      <c r="BR582" s="35"/>
      <c r="BS582" s="35"/>
      <c r="BT582" s="35"/>
      <c r="BZ582" s="35"/>
      <c r="CA582" s="35"/>
      <c r="CB582" s="35"/>
      <c r="CH582" s="35"/>
      <c r="CI582" s="35"/>
      <c r="CJ582" s="35"/>
      <c r="CP582" s="35"/>
      <c r="CQ582" s="35"/>
      <c r="CR582" s="35"/>
      <c r="CX582" s="35"/>
      <c r="CY582" s="35"/>
      <c r="CZ582" s="35"/>
      <c r="DF582" s="35">
        <v>2.88E-9</v>
      </c>
      <c r="DG582" s="35">
        <v>2.2631694528800002</v>
      </c>
      <c r="DH582" s="35">
        <v>6621.8509914859997</v>
      </c>
      <c r="DI582" s="29">
        <f t="shared" si="312"/>
        <v>-2.851352990689747E-9</v>
      </c>
      <c r="DJ582" s="29">
        <f t="shared" si="313"/>
        <v>-2.8513186918163015E-9</v>
      </c>
      <c r="DK582" s="29">
        <f t="shared" si="314"/>
        <v>-2.8513186930247213E-9</v>
      </c>
      <c r="DL582" s="29">
        <f t="shared" si="315"/>
        <v>-2.8513186930246812E-9</v>
      </c>
      <c r="DN582" s="35">
        <v>3.7000000000000001E-10</v>
      </c>
      <c r="DO582" s="35">
        <v>5.0211529601700002</v>
      </c>
      <c r="DP582" s="35">
        <v>11128.976085784199</v>
      </c>
      <c r="DQ582" s="29">
        <f t="shared" si="316"/>
        <v>-3.3741130125124579E-10</v>
      </c>
      <c r="DR582" s="29">
        <f t="shared" si="317"/>
        <v>-3.3743289156845127E-10</v>
      </c>
      <c r="DS582" s="29">
        <f t="shared" si="318"/>
        <v>-3.3743289080812634E-10</v>
      </c>
      <c r="DT582" s="29">
        <f t="shared" si="319"/>
        <v>-3.3743289080815219E-10</v>
      </c>
      <c r="DV582" s="35"/>
      <c r="DW582" s="35"/>
      <c r="DX582" s="35"/>
      <c r="ED582" s="35"/>
      <c r="EE582" s="35"/>
      <c r="EF582" s="35"/>
      <c r="EL582" s="35"/>
      <c r="EM582" s="35"/>
      <c r="EN582" s="35"/>
      <c r="ET582" s="35"/>
      <c r="EU582" s="35"/>
      <c r="EV582" s="35"/>
    </row>
    <row r="583" spans="14:152" s="29" customFormat="1" ht="13.5" x14ac:dyDescent="0.3">
      <c r="N583" s="35">
        <v>4.2700000000000004E-9</v>
      </c>
      <c r="O583" s="35">
        <v>1.1610074204</v>
      </c>
      <c r="P583" s="35">
        <v>19004.647949408401</v>
      </c>
      <c r="Q583" s="29">
        <f t="shared" si="304"/>
        <v>-1.6061491669312959E-9</v>
      </c>
      <c r="R583" s="29">
        <f t="shared" si="305"/>
        <v>-1.6051882506925375E-9</v>
      </c>
      <c r="S583" s="29">
        <f t="shared" si="306"/>
        <v>-1.6051882845391084E-9</v>
      </c>
      <c r="T583" s="29">
        <f t="shared" si="307"/>
        <v>-1.6051882845379839E-9</v>
      </c>
      <c r="V583" s="35">
        <v>6.8000000000000003E-10</v>
      </c>
      <c r="W583" s="35">
        <v>1.1086647539400001</v>
      </c>
      <c r="X583" s="35">
        <v>6155.0570066540004</v>
      </c>
      <c r="Y583" s="29">
        <f t="shared" si="308"/>
        <v>5.8060633599958277E-10</v>
      </c>
      <c r="Z583" s="29">
        <f t="shared" si="309"/>
        <v>5.8063417643978828E-10</v>
      </c>
      <c r="AA583" s="29">
        <f t="shared" si="310"/>
        <v>5.8063417545927319E-10</v>
      </c>
      <c r="AB583" s="29">
        <f t="shared" si="311"/>
        <v>5.8063417545930339E-10</v>
      </c>
      <c r="AD583" s="35"/>
      <c r="AE583" s="35"/>
      <c r="AF583" s="35"/>
      <c r="AL583" s="35"/>
      <c r="AM583" s="35"/>
      <c r="AN583" s="35"/>
      <c r="AT583" s="35"/>
      <c r="AU583" s="35"/>
      <c r="AV583" s="35"/>
      <c r="BB583" s="35"/>
      <c r="BC583" s="35"/>
      <c r="BD583" s="35"/>
      <c r="BJ583" s="35"/>
      <c r="BK583" s="35"/>
      <c r="BL583" s="35"/>
      <c r="BR583" s="35"/>
      <c r="BS583" s="35"/>
      <c r="BT583" s="35"/>
      <c r="BZ583" s="35"/>
      <c r="CA583" s="35"/>
      <c r="CB583" s="35"/>
      <c r="CH583" s="35"/>
      <c r="CI583" s="35"/>
      <c r="CJ583" s="35"/>
      <c r="CP583" s="35"/>
      <c r="CQ583" s="35"/>
      <c r="CR583" s="35"/>
      <c r="CX583" s="35"/>
      <c r="CY583" s="35"/>
      <c r="CZ583" s="35"/>
      <c r="DF583" s="35">
        <v>2.3100000000000001E-9</v>
      </c>
      <c r="DG583" s="35">
        <v>2.1986126530500001</v>
      </c>
      <c r="DH583" s="35">
        <v>3936.7908007087999</v>
      </c>
      <c r="DI583" s="29">
        <f t="shared" si="312"/>
        <v>-2.2782033635878445E-9</v>
      </c>
      <c r="DJ583" s="29">
        <f t="shared" si="313"/>
        <v>-2.278222576448569E-9</v>
      </c>
      <c r="DK583" s="29">
        <f t="shared" si="314"/>
        <v>-2.2782225757719671E-9</v>
      </c>
      <c r="DL583" s="29">
        <f t="shared" si="315"/>
        <v>-2.2782225757719833E-9</v>
      </c>
      <c r="DN583" s="35">
        <v>3.9E-10</v>
      </c>
      <c r="DO583" s="35">
        <v>1.7142191986999999</v>
      </c>
      <c r="DP583" s="35">
        <v>7696.8878712838005</v>
      </c>
      <c r="DQ583" s="29">
        <f t="shared" si="316"/>
        <v>1.8978832267184573E-10</v>
      </c>
      <c r="DR583" s="29">
        <f t="shared" si="317"/>
        <v>1.8982183353680148E-10</v>
      </c>
      <c r="DS583" s="29">
        <f t="shared" si="318"/>
        <v>1.8982183235653239E-10</v>
      </c>
      <c r="DT583" s="29">
        <f t="shared" si="319"/>
        <v>1.8982183235656628E-10</v>
      </c>
      <c r="DV583" s="35"/>
      <c r="DW583" s="35"/>
      <c r="DX583" s="35"/>
      <c r="ED583" s="35"/>
      <c r="EE583" s="35"/>
      <c r="EF583" s="35"/>
      <c r="EL583" s="35"/>
      <c r="EM583" s="35"/>
      <c r="EN583" s="35"/>
      <c r="ET583" s="35"/>
      <c r="EU583" s="35"/>
      <c r="EV583" s="35"/>
    </row>
    <row r="584" spans="14:152" s="29" customFormat="1" ht="13.5" x14ac:dyDescent="0.3">
      <c r="N584" s="35">
        <v>4.2000000000000004E-9</v>
      </c>
      <c r="O584" s="35">
        <v>3.4918018095300001</v>
      </c>
      <c r="P584" s="35">
        <v>1655.5603041981999</v>
      </c>
      <c r="Q584" s="29">
        <f t="shared" si="304"/>
        <v>2.1453374826519136E-9</v>
      </c>
      <c r="R584" s="29">
        <f t="shared" si="305"/>
        <v>2.1452610905801388E-9</v>
      </c>
      <c r="S584" s="29">
        <f t="shared" si="306"/>
        <v>2.1452610932707873E-9</v>
      </c>
      <c r="T584" s="29">
        <f t="shared" si="307"/>
        <v>2.1452610932707104E-9</v>
      </c>
      <c r="V584" s="35">
        <v>6.8000000000000003E-10</v>
      </c>
      <c r="W584" s="35">
        <v>4.4571354046099998</v>
      </c>
      <c r="X584" s="35">
        <v>9175.7544453482005</v>
      </c>
      <c r="Y584" s="29">
        <f t="shared" si="308"/>
        <v>-6.1252247162557277E-10</v>
      </c>
      <c r="Z584" s="29">
        <f t="shared" si="309"/>
        <v>-6.1248783814285474E-10</v>
      </c>
      <c r="AA584" s="29">
        <f t="shared" si="310"/>
        <v>-6.1248783936284378E-10</v>
      </c>
      <c r="AB584" s="29">
        <f t="shared" si="311"/>
        <v>-6.1248783936281018E-10</v>
      </c>
      <c r="AD584" s="35"/>
      <c r="AE584" s="35"/>
      <c r="AF584" s="35"/>
      <c r="AL584" s="35"/>
      <c r="AM584" s="35"/>
      <c r="AN584" s="35"/>
      <c r="AT584" s="35"/>
      <c r="AU584" s="35"/>
      <c r="AV584" s="35"/>
      <c r="BB584" s="35"/>
      <c r="BC584" s="35"/>
      <c r="BD584" s="35"/>
      <c r="BJ584" s="35"/>
      <c r="BK584" s="35"/>
      <c r="BL584" s="35"/>
      <c r="BR584" s="35"/>
      <c r="BS584" s="35"/>
      <c r="BT584" s="35"/>
      <c r="BZ584" s="35"/>
      <c r="CA584" s="35"/>
      <c r="CB584" s="35"/>
      <c r="CH584" s="35"/>
      <c r="CI584" s="35"/>
      <c r="CJ584" s="35"/>
      <c r="CP584" s="35"/>
      <c r="CQ584" s="35"/>
      <c r="CR584" s="35"/>
      <c r="CX584" s="35"/>
      <c r="CY584" s="35"/>
      <c r="CZ584" s="35"/>
      <c r="DF584" s="35">
        <v>2.5099999999999998E-9</v>
      </c>
      <c r="DG584" s="35">
        <v>5.5123212188300004</v>
      </c>
      <c r="DH584" s="35">
        <v>3416.8784979754</v>
      </c>
      <c r="DI584" s="29">
        <f t="shared" si="312"/>
        <v>-6.2621716394935005E-10</v>
      </c>
      <c r="DJ584" s="29">
        <f t="shared" si="313"/>
        <v>-6.263232964792364E-10</v>
      </c>
      <c r="DK584" s="29">
        <f t="shared" si="314"/>
        <v>-6.2632329274111529E-10</v>
      </c>
      <c r="DL584" s="29">
        <f t="shared" si="315"/>
        <v>-6.2632329274121889E-10</v>
      </c>
      <c r="DN584" s="35">
        <v>3.7000000000000001E-10</v>
      </c>
      <c r="DO584" s="35">
        <v>4.3465298511999997</v>
      </c>
      <c r="DP584" s="35">
        <v>3283.7140517642001</v>
      </c>
      <c r="DQ584" s="29">
        <f t="shared" si="316"/>
        <v>1.5732778849416189E-10</v>
      </c>
      <c r="DR584" s="29">
        <f t="shared" si="317"/>
        <v>1.5734184119158379E-10</v>
      </c>
      <c r="DS584" s="29">
        <f t="shared" si="318"/>
        <v>1.5734184069662876E-10</v>
      </c>
      <c r="DT584" s="29">
        <f t="shared" si="319"/>
        <v>1.5734184069664781E-10</v>
      </c>
      <c r="DV584" s="35"/>
      <c r="DW584" s="35"/>
      <c r="DX584" s="35"/>
      <c r="ED584" s="35"/>
      <c r="EE584" s="35"/>
      <c r="EF584" s="35"/>
      <c r="EL584" s="35"/>
      <c r="EM584" s="35"/>
      <c r="EN584" s="35"/>
      <c r="ET584" s="35"/>
      <c r="EU584" s="35"/>
      <c r="EV584" s="35"/>
    </row>
    <row r="585" spans="14:152" s="29" customFormat="1" ht="13.5" x14ac:dyDescent="0.3">
      <c r="N585" s="35">
        <v>4.3299999999999997E-9</v>
      </c>
      <c r="O585" s="35">
        <v>0.55429134486999998</v>
      </c>
      <c r="P585" s="35">
        <v>9945.5712088237997</v>
      </c>
      <c r="Q585" s="29">
        <f t="shared" si="304"/>
        <v>1.2680015073506094E-9</v>
      </c>
      <c r="R585" s="29">
        <f t="shared" si="305"/>
        <v>1.2674752961153318E-9</v>
      </c>
      <c r="S585" s="29">
        <f t="shared" si="306"/>
        <v>1.2674753146495777E-9</v>
      </c>
      <c r="T585" s="29">
        <f t="shared" si="307"/>
        <v>1.2674753146489892E-9</v>
      </c>
      <c r="V585" s="35">
        <v>8.0999999999999999E-10</v>
      </c>
      <c r="W585" s="35">
        <v>3.6655357742799999</v>
      </c>
      <c r="X585" s="35">
        <v>15265.8865193004</v>
      </c>
      <c r="Y585" s="29">
        <f t="shared" si="308"/>
        <v>7.7731336631268349E-10</v>
      </c>
      <c r="Z585" s="29">
        <f t="shared" si="309"/>
        <v>7.7735778818057827E-10</v>
      </c>
      <c r="AA585" s="29">
        <f t="shared" si="310"/>
        <v>7.7735778661649429E-10</v>
      </c>
      <c r="AB585" s="29">
        <f t="shared" si="311"/>
        <v>7.7735778661653958E-10</v>
      </c>
      <c r="AD585" s="35"/>
      <c r="AE585" s="35"/>
      <c r="AF585" s="35"/>
      <c r="AL585" s="35"/>
      <c r="AM585" s="35"/>
      <c r="AN585" s="35"/>
      <c r="AT585" s="35"/>
      <c r="AU585" s="35"/>
      <c r="AV585" s="35"/>
      <c r="BB585" s="35"/>
      <c r="BC585" s="35"/>
      <c r="BD585" s="35"/>
      <c r="BJ585" s="35"/>
      <c r="BK585" s="35"/>
      <c r="BL585" s="35"/>
      <c r="BR585" s="35"/>
      <c r="BS585" s="35"/>
      <c r="BT585" s="35"/>
      <c r="BZ585" s="35"/>
      <c r="CA585" s="35"/>
      <c r="CB585" s="35"/>
      <c r="CH585" s="35"/>
      <c r="CI585" s="35"/>
      <c r="CJ585" s="35"/>
      <c r="CP585" s="35"/>
      <c r="CQ585" s="35"/>
      <c r="CR585" s="35"/>
      <c r="CX585" s="35"/>
      <c r="CY585" s="35"/>
      <c r="CZ585" s="35"/>
      <c r="DF585" s="35">
        <v>2.45E-9</v>
      </c>
      <c r="DG585" s="35">
        <v>3.3061394227399998</v>
      </c>
      <c r="DH585" s="35">
        <v>1197.9701285736001</v>
      </c>
      <c r="DI585" s="29">
        <f t="shared" si="312"/>
        <v>-1.7549600216130214E-9</v>
      </c>
      <c r="DJ585" s="29">
        <f t="shared" si="313"/>
        <v>-1.7549861932776888E-9</v>
      </c>
      <c r="DK585" s="29">
        <f t="shared" si="314"/>
        <v>-1.7549861923558893E-9</v>
      </c>
      <c r="DL585" s="29">
        <f t="shared" si="315"/>
        <v>-1.7549861923559195E-9</v>
      </c>
      <c r="DN585" s="35">
        <v>3.7000000000000001E-10</v>
      </c>
      <c r="DO585" s="35">
        <v>5.5727480920000003E-2</v>
      </c>
      <c r="DP585" s="35">
        <v>21150.813365883601</v>
      </c>
      <c r="DQ585" s="29">
        <f t="shared" si="316"/>
        <v>-1.5065857075199575E-10</v>
      </c>
      <c r="DR585" s="29">
        <f t="shared" si="317"/>
        <v>-1.5074990647868961E-10</v>
      </c>
      <c r="DS585" s="29">
        <f t="shared" si="318"/>
        <v>-1.5074990326192074E-10</v>
      </c>
      <c r="DT585" s="29">
        <f t="shared" si="319"/>
        <v>-1.5074990326201677E-10</v>
      </c>
      <c r="DV585" s="35"/>
      <c r="DW585" s="35"/>
      <c r="DX585" s="35"/>
      <c r="ED585" s="35"/>
      <c r="EE585" s="35"/>
      <c r="EF585" s="35"/>
      <c r="EL585" s="35"/>
      <c r="EM585" s="35"/>
      <c r="EN585" s="35"/>
      <c r="ET585" s="35"/>
      <c r="EU585" s="35"/>
      <c r="EV585" s="35"/>
    </row>
    <row r="586" spans="14:152" s="29" customFormat="1" ht="13.5" x14ac:dyDescent="0.3">
      <c r="N586" s="35">
        <v>4.2400000000000002E-9</v>
      </c>
      <c r="O586" s="35">
        <v>4.6085467168800003</v>
      </c>
      <c r="P586" s="35">
        <v>6518.7582172674001</v>
      </c>
      <c r="Q586" s="29">
        <f t="shared" si="304"/>
        <v>-3.6587460114299569E-9</v>
      </c>
      <c r="R586" s="29">
        <f t="shared" si="305"/>
        <v>-3.6589244952996717E-9</v>
      </c>
      <c r="S586" s="29">
        <f t="shared" si="306"/>
        <v>-3.6589244890136272E-9</v>
      </c>
      <c r="T586" s="29">
        <f t="shared" si="307"/>
        <v>-3.6589244890138406E-9</v>
      </c>
      <c r="V586" s="35">
        <v>6.8000000000000003E-10</v>
      </c>
      <c r="W586" s="35">
        <v>5.5979285241100003</v>
      </c>
      <c r="X586" s="35">
        <v>377.37360791579999</v>
      </c>
      <c r="Y586" s="29">
        <f t="shared" si="308"/>
        <v>4.5429006948199866E-10</v>
      </c>
      <c r="Z586" s="29">
        <f t="shared" si="309"/>
        <v>4.5428762935289431E-10</v>
      </c>
      <c r="AA586" s="29">
        <f t="shared" si="310"/>
        <v>4.5428762943883977E-10</v>
      </c>
      <c r="AB586" s="29">
        <f t="shared" si="311"/>
        <v>4.542876294388362E-10</v>
      </c>
      <c r="AD586" s="35"/>
      <c r="AE586" s="35"/>
      <c r="AF586" s="35"/>
      <c r="AL586" s="35"/>
      <c r="AM586" s="35"/>
      <c r="AN586" s="35"/>
      <c r="AT586" s="35"/>
      <c r="AU586" s="35"/>
      <c r="AV586" s="35"/>
      <c r="BB586" s="35"/>
      <c r="BC586" s="35"/>
      <c r="BD586" s="35"/>
      <c r="BJ586" s="35"/>
      <c r="BK586" s="35"/>
      <c r="BL586" s="35"/>
      <c r="BR586" s="35"/>
      <c r="BS586" s="35"/>
      <c r="BT586" s="35"/>
      <c r="BZ586" s="35"/>
      <c r="CA586" s="35"/>
      <c r="CB586" s="35"/>
      <c r="CH586" s="35"/>
      <c r="CI586" s="35"/>
      <c r="CJ586" s="35"/>
      <c r="CP586" s="35"/>
      <c r="CQ586" s="35"/>
      <c r="CR586" s="35"/>
      <c r="CX586" s="35"/>
      <c r="CY586" s="35"/>
      <c r="CZ586" s="35"/>
      <c r="DF586" s="35">
        <v>2.5300000000000002E-9</v>
      </c>
      <c r="DG586" s="35">
        <v>4.5430813168900004</v>
      </c>
      <c r="DH586" s="35">
        <v>2285.1626497737002</v>
      </c>
      <c r="DI586" s="29">
        <f t="shared" si="312"/>
        <v>-1.7301782494199973E-9</v>
      </c>
      <c r="DJ586" s="29">
        <f t="shared" si="313"/>
        <v>-1.730232153868373E-9</v>
      </c>
      <c r="DK586" s="29">
        <f t="shared" si="314"/>
        <v>-1.7302321519697954E-9</v>
      </c>
      <c r="DL586" s="29">
        <f t="shared" si="315"/>
        <v>-1.7302321519698609E-9</v>
      </c>
      <c r="DN586" s="35">
        <v>4.2E-10</v>
      </c>
      <c r="DO586" s="35">
        <v>4.9787204145999997</v>
      </c>
      <c r="DP586" s="35">
        <v>13575.7488022372</v>
      </c>
      <c r="DQ586" s="29">
        <f t="shared" si="316"/>
        <v>3.1574209181320083E-10</v>
      </c>
      <c r="DR586" s="29">
        <f t="shared" si="317"/>
        <v>3.15694038096495E-10</v>
      </c>
      <c r="DS586" s="29">
        <f t="shared" si="318"/>
        <v>3.1569403978918607E-10</v>
      </c>
      <c r="DT586" s="29">
        <f t="shared" si="319"/>
        <v>3.1569403978913096E-10</v>
      </c>
      <c r="DV586" s="35"/>
      <c r="DW586" s="35"/>
      <c r="DX586" s="35"/>
      <c r="ED586" s="35"/>
      <c r="EE586" s="35"/>
      <c r="EF586" s="35"/>
      <c r="EL586" s="35"/>
      <c r="EM586" s="35"/>
      <c r="EN586" s="35"/>
      <c r="ET586" s="35"/>
      <c r="EU586" s="35"/>
      <c r="EV586" s="35"/>
    </row>
    <row r="587" spans="14:152" s="29" customFormat="1" ht="13.5" x14ac:dyDescent="0.3">
      <c r="N587" s="35">
        <v>4.1499999999999999E-9</v>
      </c>
      <c r="O587" s="35">
        <v>5.6712034381600001</v>
      </c>
      <c r="P587" s="35">
        <v>99.569655869599998</v>
      </c>
      <c r="Q587" s="29">
        <f t="shared" si="304"/>
        <v>2.2240020987569796E-9</v>
      </c>
      <c r="R587" s="29">
        <f t="shared" si="305"/>
        <v>2.2240065570004177E-9</v>
      </c>
      <c r="S587" s="29">
        <f t="shared" si="306"/>
        <v>2.2240065568433916E-9</v>
      </c>
      <c r="T587" s="29">
        <f t="shared" si="307"/>
        <v>2.2240065568433973E-9</v>
      </c>
      <c r="V587" s="35">
        <v>5.9000000000000003E-10</v>
      </c>
      <c r="W587" s="35">
        <v>6.2568999514700003</v>
      </c>
      <c r="X587" s="35">
        <v>41427.486983178802</v>
      </c>
      <c r="Y587" s="29">
        <f t="shared" si="308"/>
        <v>5.0792024329539985E-10</v>
      </c>
      <c r="Z587" s="29">
        <f t="shared" si="309"/>
        <v>5.080790981115786E-10</v>
      </c>
      <c r="AA587" s="29">
        <f t="shared" si="310"/>
        <v>5.0807909251898535E-10</v>
      </c>
      <c r="AB587" s="29">
        <f t="shared" si="311"/>
        <v>5.0807909251915586E-10</v>
      </c>
      <c r="AD587" s="35"/>
      <c r="AE587" s="35"/>
      <c r="AF587" s="35"/>
      <c r="AL587" s="35"/>
      <c r="AM587" s="35"/>
      <c r="AN587" s="35"/>
      <c r="AT587" s="35"/>
      <c r="AU587" s="35"/>
      <c r="AV587" s="35"/>
      <c r="BB587" s="35"/>
      <c r="BC587" s="35"/>
      <c r="BD587" s="35"/>
      <c r="BJ587" s="35"/>
      <c r="BK587" s="35"/>
      <c r="BL587" s="35"/>
      <c r="BR587" s="35"/>
      <c r="BS587" s="35"/>
      <c r="BT587" s="35"/>
      <c r="BZ587" s="35"/>
      <c r="CA587" s="35"/>
      <c r="CB587" s="35"/>
      <c r="CH587" s="35"/>
      <c r="CI587" s="35"/>
      <c r="CJ587" s="35"/>
      <c r="CP587" s="35"/>
      <c r="CQ587" s="35"/>
      <c r="CR587" s="35"/>
      <c r="CX587" s="35"/>
      <c r="CY587" s="35"/>
      <c r="CZ587" s="35"/>
      <c r="DF587" s="35">
        <v>2.2499999999999999E-9</v>
      </c>
      <c r="DG587" s="35">
        <v>5.50822507089</v>
      </c>
      <c r="DH587" s="35">
        <v>4936.7988689843996</v>
      </c>
      <c r="DI587" s="29">
        <f t="shared" si="312"/>
        <v>-1.4539629379855857E-9</v>
      </c>
      <c r="DJ587" s="29">
        <f t="shared" si="313"/>
        <v>-1.4540712649905928E-9</v>
      </c>
      <c r="DK587" s="29">
        <f t="shared" si="314"/>
        <v>-1.4540712611752728E-9</v>
      </c>
      <c r="DL587" s="29">
        <f t="shared" si="315"/>
        <v>-1.4540712611753702E-9</v>
      </c>
      <c r="DN587" s="35">
        <v>5.0000000000000003E-10</v>
      </c>
      <c r="DO587" s="35">
        <v>4.2417033228800003</v>
      </c>
      <c r="DP587" s="35">
        <v>7747.7203305896001</v>
      </c>
      <c r="DQ587" s="29">
        <f t="shared" si="316"/>
        <v>-1.4619675114327269E-10</v>
      </c>
      <c r="DR587" s="29">
        <f t="shared" si="317"/>
        <v>-1.4624409172571685E-10</v>
      </c>
      <c r="DS587" s="29">
        <f t="shared" si="318"/>
        <v>-1.46244090058338E-10</v>
      </c>
      <c r="DT587" s="29">
        <f t="shared" si="319"/>
        <v>-1.4624409005839239E-10</v>
      </c>
      <c r="DV587" s="35"/>
      <c r="DW587" s="35"/>
      <c r="DX587" s="35"/>
      <c r="ED587" s="35"/>
      <c r="EE587" s="35"/>
      <c r="EF587" s="35"/>
      <c r="EL587" s="35"/>
      <c r="EM587" s="35"/>
      <c r="EN587" s="35"/>
      <c r="ET587" s="35"/>
      <c r="EU587" s="35"/>
      <c r="EV587" s="35"/>
    </row>
    <row r="588" spans="14:152" s="29" customFormat="1" ht="13.5" x14ac:dyDescent="0.3">
      <c r="N588" s="35">
        <v>4.7600000000000001E-9</v>
      </c>
      <c r="O588" s="35">
        <v>5.9453744328899996</v>
      </c>
      <c r="P588" s="35">
        <v>48835.193856448503</v>
      </c>
      <c r="Q588" s="29">
        <f t="shared" si="304"/>
        <v>1.9141581110826098E-9</v>
      </c>
      <c r="R588" s="29">
        <f t="shared" si="305"/>
        <v>1.9168775539251446E-9</v>
      </c>
      <c r="S588" s="29">
        <f t="shared" si="306"/>
        <v>1.9168774581550605E-9</v>
      </c>
      <c r="T588" s="29">
        <f t="shared" si="307"/>
        <v>1.9168774581580325E-9</v>
      </c>
      <c r="V588" s="35">
        <v>7.2E-10</v>
      </c>
      <c r="W588" s="35">
        <v>3.3973985314199999</v>
      </c>
      <c r="X588" s="35">
        <v>685.11136452879998</v>
      </c>
      <c r="Y588" s="29">
        <f t="shared" si="308"/>
        <v>-2.7222907980426863E-10</v>
      </c>
      <c r="Z588" s="29">
        <f t="shared" si="309"/>
        <v>-2.722232440256472E-10</v>
      </c>
      <c r="AA588" s="29">
        <f t="shared" si="310"/>
        <v>-2.7222324423119264E-10</v>
      </c>
      <c r="AB588" s="29">
        <f t="shared" si="311"/>
        <v>-2.7222324423118675E-10</v>
      </c>
      <c r="AD588" s="35"/>
      <c r="AE588" s="35"/>
      <c r="AF588" s="35"/>
      <c r="AL588" s="35"/>
      <c r="AM588" s="35"/>
      <c r="AN588" s="35"/>
      <c r="AT588" s="35"/>
      <c r="AU588" s="35"/>
      <c r="AV588" s="35"/>
      <c r="BB588" s="35"/>
      <c r="BC588" s="35"/>
      <c r="BD588" s="35"/>
      <c r="BJ588" s="35"/>
      <c r="BK588" s="35"/>
      <c r="BL588" s="35"/>
      <c r="BR588" s="35"/>
      <c r="BS588" s="35"/>
      <c r="BT588" s="35"/>
      <c r="BZ588" s="35"/>
      <c r="CA588" s="35"/>
      <c r="CB588" s="35"/>
      <c r="CH588" s="35"/>
      <c r="CI588" s="35"/>
      <c r="CJ588" s="35"/>
      <c r="CP588" s="35"/>
      <c r="CQ588" s="35"/>
      <c r="CR588" s="35"/>
      <c r="CX588" s="35"/>
      <c r="CY588" s="35"/>
      <c r="CZ588" s="35"/>
      <c r="DF588" s="35">
        <v>2.4899999999999999E-9</v>
      </c>
      <c r="DG588" s="35">
        <v>1.06089727346</v>
      </c>
      <c r="DH588" s="35">
        <v>3313.2108706029999</v>
      </c>
      <c r="DI588" s="29">
        <f t="shared" si="312"/>
        <v>-2.58864505947705E-10</v>
      </c>
      <c r="DJ588" s="29">
        <f t="shared" si="313"/>
        <v>-2.589693613228084E-10</v>
      </c>
      <c r="DK588" s="29">
        <f t="shared" si="314"/>
        <v>-2.5896935762964119E-10</v>
      </c>
      <c r="DL588" s="29">
        <f t="shared" si="315"/>
        <v>-2.5896935762976434E-10</v>
      </c>
      <c r="DN588" s="35">
        <v>3.7000000000000001E-10</v>
      </c>
      <c r="DO588" s="35">
        <v>4.0749631218599998</v>
      </c>
      <c r="DP588" s="35">
        <v>8646.0634802536006</v>
      </c>
      <c r="DQ588" s="29">
        <f t="shared" si="316"/>
        <v>3.6998208574320491E-10</v>
      </c>
      <c r="DR588" s="29">
        <f t="shared" si="317"/>
        <v>3.6998168120213836E-10</v>
      </c>
      <c r="DS588" s="29">
        <f t="shared" si="318"/>
        <v>3.6998168121646648E-10</v>
      </c>
      <c r="DT588" s="29">
        <f t="shared" si="319"/>
        <v>3.6998168121646606E-10</v>
      </c>
      <c r="DV588" s="35"/>
      <c r="DW588" s="35"/>
      <c r="DX588" s="35"/>
      <c r="ED588" s="35"/>
      <c r="EE588" s="35"/>
      <c r="EF588" s="35"/>
      <c r="EL588" s="35"/>
      <c r="EM588" s="35"/>
      <c r="EN588" s="35"/>
      <c r="ET588" s="35"/>
      <c r="EU588" s="35"/>
      <c r="EV588" s="35"/>
    </row>
    <row r="589" spans="14:152" s="29" customFormat="1" ht="13.5" x14ac:dyDescent="0.3">
      <c r="N589" s="35">
        <v>4.0499999999999999E-9</v>
      </c>
      <c r="O589" s="35">
        <v>5.6320620028699997</v>
      </c>
      <c r="P589" s="35">
        <v>3450.8187479192002</v>
      </c>
      <c r="Q589" s="29">
        <f t="shared" si="304"/>
        <v>1.6471476656711815E-9</v>
      </c>
      <c r="R589" s="29">
        <f t="shared" si="305"/>
        <v>1.646984502689445E-9</v>
      </c>
      <c r="S589" s="29">
        <f t="shared" si="306"/>
        <v>1.6469845084363396E-9</v>
      </c>
      <c r="T589" s="29">
        <f t="shared" si="307"/>
        <v>1.6469845084361556E-9</v>
      </c>
      <c r="V589" s="35">
        <v>6.2000000000000003E-10</v>
      </c>
      <c r="W589" s="35">
        <v>0.11206359087999999</v>
      </c>
      <c r="X589" s="35">
        <v>14047.4937610252</v>
      </c>
      <c r="Y589" s="29">
        <f t="shared" si="308"/>
        <v>-2.9970023962129427E-10</v>
      </c>
      <c r="Z589" s="29">
        <f t="shared" si="309"/>
        <v>-2.9960280242722724E-10</v>
      </c>
      <c r="AA589" s="29">
        <f t="shared" si="310"/>
        <v>-2.9960280585926836E-10</v>
      </c>
      <c r="AB589" s="29">
        <f t="shared" si="311"/>
        <v>-2.9960280585917582E-10</v>
      </c>
      <c r="AD589" s="35"/>
      <c r="AE589" s="35"/>
      <c r="AF589" s="35"/>
      <c r="AL589" s="35"/>
      <c r="AM589" s="35"/>
      <c r="AN589" s="35"/>
      <c r="AT589" s="35"/>
      <c r="AU589" s="35"/>
      <c r="AV589" s="35"/>
      <c r="BB589" s="35"/>
      <c r="BC589" s="35"/>
      <c r="BD589" s="35"/>
      <c r="BJ589" s="35"/>
      <c r="BK589" s="35"/>
      <c r="BL589" s="35"/>
      <c r="BR589" s="35"/>
      <c r="BS589" s="35"/>
      <c r="BT589" s="35"/>
      <c r="BZ589" s="35"/>
      <c r="CA589" s="35"/>
      <c r="CB589" s="35"/>
      <c r="CH589" s="35"/>
      <c r="CI589" s="35"/>
      <c r="CJ589" s="35"/>
      <c r="CP589" s="35"/>
      <c r="CQ589" s="35"/>
      <c r="CR589" s="35"/>
      <c r="CX589" s="35"/>
      <c r="CY589" s="35"/>
      <c r="CZ589" s="35"/>
      <c r="DF589" s="35">
        <v>3.0899999999999999E-9</v>
      </c>
      <c r="DG589" s="35">
        <v>6.2193667583799996</v>
      </c>
      <c r="DH589" s="35">
        <v>16304.913130090799</v>
      </c>
      <c r="DI589" s="29">
        <f t="shared" si="312"/>
        <v>2.0040821231126619E-9</v>
      </c>
      <c r="DJ589" s="29">
        <f t="shared" si="313"/>
        <v>2.0045721437107238E-9</v>
      </c>
      <c r="DK589" s="29">
        <f t="shared" si="314"/>
        <v>2.0045721264529681E-9</v>
      </c>
      <c r="DL589" s="29">
        <f t="shared" si="315"/>
        <v>2.0045721264535024E-9</v>
      </c>
      <c r="DN589" s="35">
        <v>3.7999999999999998E-10</v>
      </c>
      <c r="DO589" s="35">
        <v>0.44080908793000001</v>
      </c>
      <c r="DP589" s="35">
        <v>24491.425792583399</v>
      </c>
      <c r="DQ589" s="29">
        <f t="shared" si="316"/>
        <v>-2.769299554696518E-10</v>
      </c>
      <c r="DR589" s="29">
        <f t="shared" si="317"/>
        <v>-2.7684850096777518E-10</v>
      </c>
      <c r="DS589" s="29">
        <f t="shared" si="318"/>
        <v>-2.768485038372047E-10</v>
      </c>
      <c r="DT589" s="29">
        <f t="shared" si="319"/>
        <v>-2.7684850383711593E-10</v>
      </c>
      <c r="DV589" s="35"/>
      <c r="DW589" s="35"/>
      <c r="DX589" s="35"/>
      <c r="ED589" s="35"/>
      <c r="EE589" s="35"/>
      <c r="EF589" s="35"/>
      <c r="EL589" s="35"/>
      <c r="EM589" s="35"/>
      <c r="EN589" s="35"/>
      <c r="ET589" s="35"/>
      <c r="EU589" s="35"/>
      <c r="EV589" s="35"/>
    </row>
    <row r="590" spans="14:152" s="29" customFormat="1" ht="13.5" x14ac:dyDescent="0.3">
      <c r="N590" s="35">
        <v>4.9499999999999997E-9</v>
      </c>
      <c r="O590" s="35">
        <v>4.3831749023500004</v>
      </c>
      <c r="P590" s="35">
        <v>2480.3024979470001</v>
      </c>
      <c r="Q590" s="29">
        <f t="shared" si="304"/>
        <v>3.8312079881213214E-9</v>
      </c>
      <c r="R590" s="29">
        <f t="shared" si="305"/>
        <v>3.8313073342596315E-9</v>
      </c>
      <c r="S590" s="29">
        <f t="shared" si="306"/>
        <v>3.8313073307605739E-9</v>
      </c>
      <c r="T590" s="29">
        <f t="shared" si="307"/>
        <v>3.8313073307606848E-9</v>
      </c>
      <c r="V590" s="35">
        <v>5.7E-10</v>
      </c>
      <c r="W590" s="35">
        <v>4.3181963098700002</v>
      </c>
      <c r="X590" s="35">
        <v>95.979227217800002</v>
      </c>
      <c r="Y590" s="29">
        <f t="shared" si="308"/>
        <v>5.2364000216017293E-10</v>
      </c>
      <c r="Z590" s="29">
        <f t="shared" si="309"/>
        <v>5.2363972598177403E-10</v>
      </c>
      <c r="AA590" s="29">
        <f t="shared" si="310"/>
        <v>5.2363972599150147E-10</v>
      </c>
      <c r="AB590" s="29">
        <f t="shared" si="311"/>
        <v>5.2363972599150126E-10</v>
      </c>
      <c r="AD590" s="35"/>
      <c r="AE590" s="35"/>
      <c r="AF590" s="35"/>
      <c r="AL590" s="35"/>
      <c r="AM590" s="35"/>
      <c r="AN590" s="35"/>
      <c r="AT590" s="35"/>
      <c r="AU590" s="35"/>
      <c r="AV590" s="35"/>
      <c r="BB590" s="35"/>
      <c r="BC590" s="35"/>
      <c r="BD590" s="35"/>
      <c r="BJ590" s="35"/>
      <c r="BK590" s="35"/>
      <c r="BL590" s="35"/>
      <c r="BR590" s="35"/>
      <c r="BS590" s="35"/>
      <c r="BT590" s="35"/>
      <c r="BZ590" s="35"/>
      <c r="CA590" s="35"/>
      <c r="CB590" s="35"/>
      <c r="CH590" s="35"/>
      <c r="CI590" s="35"/>
      <c r="CJ590" s="35"/>
      <c r="CP590" s="35"/>
      <c r="CQ590" s="35"/>
      <c r="CR590" s="35"/>
      <c r="CX590" s="35"/>
      <c r="CY590" s="35"/>
      <c r="CZ590" s="35"/>
      <c r="DF590" s="35">
        <v>2.4399999999999998E-9</v>
      </c>
      <c r="DG590" s="35">
        <v>1.9485522418100001</v>
      </c>
      <c r="DH590" s="35">
        <v>3.5904286517999999</v>
      </c>
      <c r="DI590" s="29">
        <f t="shared" si="312"/>
        <v>-1.0306112809112455E-9</v>
      </c>
      <c r="DJ590" s="29">
        <f t="shared" si="313"/>
        <v>-1.0306111794342421E-9</v>
      </c>
      <c r="DK590" s="29">
        <f t="shared" si="314"/>
        <v>-1.0306111794378161E-9</v>
      </c>
      <c r="DL590" s="29">
        <f t="shared" si="315"/>
        <v>-1.0306111794378161E-9</v>
      </c>
      <c r="DN590" s="35">
        <v>3.6E-10</v>
      </c>
      <c r="DO590" s="35">
        <v>1.73681874925</v>
      </c>
      <c r="DP590" s="35">
        <v>3468.6312700372</v>
      </c>
      <c r="DQ590" s="29">
        <f t="shared" si="316"/>
        <v>1.637404172811776E-11</v>
      </c>
      <c r="DR590" s="29">
        <f t="shared" si="317"/>
        <v>1.6389982650687948E-11</v>
      </c>
      <c r="DS590" s="29">
        <f t="shared" si="318"/>
        <v>1.6389982089226894E-11</v>
      </c>
      <c r="DT590" s="29">
        <f t="shared" si="319"/>
        <v>1.6389982089244782E-11</v>
      </c>
      <c r="DV590" s="35"/>
      <c r="DW590" s="35"/>
      <c r="DX590" s="35"/>
      <c r="ED590" s="35"/>
      <c r="EE590" s="35"/>
      <c r="EF590" s="35"/>
      <c r="EL590" s="35"/>
      <c r="EM590" s="35"/>
      <c r="EN590" s="35"/>
      <c r="ET590" s="35"/>
      <c r="EU590" s="35"/>
      <c r="EV590" s="35"/>
    </row>
    <row r="591" spans="14:152" s="29" customFormat="1" ht="13.5" x14ac:dyDescent="0.3">
      <c r="N591" s="35">
        <v>4.1499999999999999E-9</v>
      </c>
      <c r="O591" s="35">
        <v>3.61905205961</v>
      </c>
      <c r="P591" s="35">
        <v>2089.7822303990001</v>
      </c>
      <c r="Q591" s="29">
        <f t="shared" si="304"/>
        <v>4.1105261420992016E-9</v>
      </c>
      <c r="R591" s="29">
        <f t="shared" si="305"/>
        <v>4.1105108908871935E-9</v>
      </c>
      <c r="S591" s="29">
        <f t="shared" si="306"/>
        <v>4.1105108914244167E-9</v>
      </c>
      <c r="T591" s="29">
        <f t="shared" si="307"/>
        <v>4.110510891424401E-9</v>
      </c>
      <c r="V591" s="35">
        <v>6.9999999999999996E-10</v>
      </c>
      <c r="W591" s="35">
        <v>5.9859634497499998</v>
      </c>
      <c r="X591" s="35">
        <v>6531.6616562649997</v>
      </c>
      <c r="Y591" s="29">
        <f t="shared" si="308"/>
        <v>3.6348480084722304E-10</v>
      </c>
      <c r="Z591" s="29">
        <f t="shared" si="309"/>
        <v>3.6343486578211862E-10</v>
      </c>
      <c r="AA591" s="29">
        <f t="shared" si="310"/>
        <v>3.6343486754095126E-10</v>
      </c>
      <c r="AB591" s="29">
        <f t="shared" si="311"/>
        <v>3.6343486754090028E-10</v>
      </c>
      <c r="AD591" s="35"/>
      <c r="AE591" s="35"/>
      <c r="AF591" s="35"/>
      <c r="AL591" s="35"/>
      <c r="AM591" s="35"/>
      <c r="AN591" s="35"/>
      <c r="AT591" s="35"/>
      <c r="AU591" s="35"/>
      <c r="AV591" s="35"/>
      <c r="BB591" s="35"/>
      <c r="BC591" s="35"/>
      <c r="BD591" s="35"/>
      <c r="BJ591" s="35"/>
      <c r="BK591" s="35"/>
      <c r="BL591" s="35"/>
      <c r="BR591" s="35"/>
      <c r="BS591" s="35"/>
      <c r="BT591" s="35"/>
      <c r="BZ591" s="35"/>
      <c r="CA591" s="35"/>
      <c r="CB591" s="35"/>
      <c r="CH591" s="35"/>
      <c r="CI591" s="35"/>
      <c r="CJ591" s="35"/>
      <c r="CP591" s="35"/>
      <c r="CQ591" s="35"/>
      <c r="CR591" s="35"/>
      <c r="CX591" s="35"/>
      <c r="CY591" s="35"/>
      <c r="CZ591" s="35"/>
      <c r="DF591" s="35">
        <v>2.8699999999999998E-9</v>
      </c>
      <c r="DG591" s="35">
        <v>5.7046195165600002</v>
      </c>
      <c r="DH591" s="35">
        <v>792.77488846740005</v>
      </c>
      <c r="DI591" s="29">
        <f t="shared" si="312"/>
        <v>2.7669622677897508E-9</v>
      </c>
      <c r="DJ591" s="29">
        <f t="shared" si="313"/>
        <v>2.7669545466480252E-9</v>
      </c>
      <c r="DK591" s="29">
        <f t="shared" si="314"/>
        <v>2.7669545469199815E-9</v>
      </c>
      <c r="DL591" s="29">
        <f t="shared" si="315"/>
        <v>2.7669545469199732E-9</v>
      </c>
      <c r="DN591" s="35">
        <v>4.0999999999999998E-10</v>
      </c>
      <c r="DO591" s="35">
        <v>5.6929490068600002</v>
      </c>
      <c r="DP591" s="35">
        <v>26087.903141574199</v>
      </c>
      <c r="DQ591" s="29">
        <f t="shared" si="316"/>
        <v>-2.2556198588942192E-10</v>
      </c>
      <c r="DR591" s="29">
        <f t="shared" si="317"/>
        <v>-2.2544783114296719E-10</v>
      </c>
      <c r="DS591" s="29">
        <f t="shared" si="318"/>
        <v>-2.2544783516410602E-10</v>
      </c>
      <c r="DT591" s="29">
        <f t="shared" si="319"/>
        <v>-2.2544783516396974E-10</v>
      </c>
      <c r="DV591" s="35"/>
      <c r="DW591" s="35"/>
      <c r="DX591" s="35"/>
      <c r="ED591" s="35"/>
      <c r="EE591" s="35"/>
      <c r="EF591" s="35"/>
      <c r="EL591" s="35"/>
      <c r="EM591" s="35"/>
      <c r="EN591" s="35"/>
      <c r="ET591" s="35"/>
      <c r="EU591" s="35"/>
      <c r="EV591" s="35"/>
    </row>
    <row r="592" spans="14:152" s="29" customFormat="1" ht="13.5" x14ac:dyDescent="0.3">
      <c r="N592" s="35">
        <v>3.9499999999999998E-9</v>
      </c>
      <c r="O592" s="35">
        <v>0.25208772249</v>
      </c>
      <c r="P592" s="35">
        <v>1375.7737998458001</v>
      </c>
      <c r="Q592" s="29">
        <f t="shared" si="304"/>
        <v>-3.246380190199458E-9</v>
      </c>
      <c r="R592" s="29">
        <f t="shared" si="305"/>
        <v>-3.246419751498869E-9</v>
      </c>
      <c r="S592" s="29">
        <f t="shared" si="306"/>
        <v>-3.2464197501054791E-9</v>
      </c>
      <c r="T592" s="29">
        <f t="shared" si="307"/>
        <v>-3.2464197501055193E-9</v>
      </c>
      <c r="V592" s="35">
        <v>6.6E-10</v>
      </c>
      <c r="W592" s="35">
        <v>5.9380447088599997</v>
      </c>
      <c r="X592" s="35">
        <v>3490.1756238344001</v>
      </c>
      <c r="Y592" s="29">
        <f t="shared" si="308"/>
        <v>6.4594535611449261E-10</v>
      </c>
      <c r="Z592" s="29">
        <f t="shared" si="309"/>
        <v>6.4593931288866449E-10</v>
      </c>
      <c r="AA592" s="29">
        <f t="shared" si="310"/>
        <v>6.4593931310153829E-10</v>
      </c>
      <c r="AB592" s="29">
        <f t="shared" si="311"/>
        <v>6.459393131015325E-10</v>
      </c>
      <c r="AD592" s="35"/>
      <c r="AE592" s="35"/>
      <c r="AF592" s="35"/>
      <c r="AL592" s="35"/>
      <c r="AM592" s="35"/>
      <c r="AN592" s="35"/>
      <c r="AT592" s="35"/>
      <c r="AU592" s="35"/>
      <c r="AV592" s="35"/>
      <c r="BB592" s="35"/>
      <c r="BC592" s="35"/>
      <c r="BD592" s="35"/>
      <c r="BJ592" s="35"/>
      <c r="BK592" s="35"/>
      <c r="BL592" s="35"/>
      <c r="BR592" s="35"/>
      <c r="BS592" s="35"/>
      <c r="BT592" s="35"/>
      <c r="BZ592" s="35"/>
      <c r="CA592" s="35"/>
      <c r="CB592" s="35"/>
      <c r="CH592" s="35"/>
      <c r="CI592" s="35"/>
      <c r="CJ592" s="35"/>
      <c r="CP592" s="35"/>
      <c r="CQ592" s="35"/>
      <c r="CR592" s="35"/>
      <c r="CX592" s="35"/>
      <c r="CY592" s="35"/>
      <c r="CZ592" s="35"/>
      <c r="DF592" s="35">
        <v>2.5399999999999999E-9</v>
      </c>
      <c r="DG592" s="35">
        <v>5.34446995416</v>
      </c>
      <c r="DH592" s="35">
        <v>5401.4302807716003</v>
      </c>
      <c r="DI592" s="29">
        <f t="shared" si="312"/>
        <v>9.8198767075099211E-10</v>
      </c>
      <c r="DJ592" s="29">
        <f t="shared" si="313"/>
        <v>9.8182597546426594E-10</v>
      </c>
      <c r="DK592" s="29">
        <f t="shared" si="314"/>
        <v>9.8182598115949731E-10</v>
      </c>
      <c r="DL592" s="29">
        <f t="shared" si="315"/>
        <v>9.8182598115933084E-10</v>
      </c>
      <c r="DN592" s="35">
        <v>3.6E-10</v>
      </c>
      <c r="DO592" s="35">
        <v>1.80256389689</v>
      </c>
      <c r="DP592" s="35">
        <v>8756.2698014729995</v>
      </c>
      <c r="DQ592" s="29">
        <f t="shared" si="316"/>
        <v>3.1725268975946814E-10</v>
      </c>
      <c r="DR592" s="29">
        <f t="shared" si="317"/>
        <v>3.1723364843536546E-10</v>
      </c>
      <c r="DS592" s="29">
        <f t="shared" si="318"/>
        <v>3.1723364910609887E-10</v>
      </c>
      <c r="DT592" s="29">
        <f t="shared" si="319"/>
        <v>3.1723364910607953E-10</v>
      </c>
      <c r="DV592" s="35"/>
      <c r="DW592" s="35"/>
      <c r="DX592" s="35"/>
      <c r="ED592" s="35"/>
      <c r="EE592" s="35"/>
      <c r="EF592" s="35"/>
      <c r="EL592" s="35"/>
      <c r="EM592" s="35"/>
      <c r="EN592" s="35"/>
      <c r="ET592" s="35"/>
      <c r="EU592" s="35"/>
      <c r="EV592" s="35"/>
    </row>
    <row r="593" spans="14:152" s="29" customFormat="1" ht="13.5" x14ac:dyDescent="0.3">
      <c r="N593" s="35">
        <v>4.2100000000000001E-9</v>
      </c>
      <c r="O593" s="35">
        <v>2.2633769429499999</v>
      </c>
      <c r="P593" s="35">
        <v>13892.1406718938</v>
      </c>
      <c r="Q593" s="29">
        <f t="shared" si="304"/>
        <v>-5.5663213470870966E-10</v>
      </c>
      <c r="R593" s="29">
        <f t="shared" si="305"/>
        <v>-5.5589128557923722E-10</v>
      </c>
      <c r="S593" s="29">
        <f t="shared" si="306"/>
        <v>-5.558913116734122E-10</v>
      </c>
      <c r="T593" s="29">
        <f t="shared" si="307"/>
        <v>-5.5589131167258192E-10</v>
      </c>
      <c r="V593" s="35">
        <v>5.6000000000000003E-10</v>
      </c>
      <c r="W593" s="35">
        <v>5.1120553968399998</v>
      </c>
      <c r="X593" s="35">
        <v>7322.1024607817999</v>
      </c>
      <c r="Y593" s="29">
        <f t="shared" si="308"/>
        <v>-3.1361670328419968E-11</v>
      </c>
      <c r="Z593" s="29">
        <f t="shared" si="309"/>
        <v>-3.141398741056097E-11</v>
      </c>
      <c r="AA593" s="29">
        <f t="shared" si="310"/>
        <v>-3.1413985567877266E-11</v>
      </c>
      <c r="AB593" s="29">
        <f t="shared" si="311"/>
        <v>-3.141398556794083E-11</v>
      </c>
      <c r="AD593" s="35"/>
      <c r="AE593" s="35"/>
      <c r="AF593" s="35"/>
      <c r="AL593" s="35"/>
      <c r="AM593" s="35"/>
      <c r="AN593" s="35"/>
      <c r="AT593" s="35"/>
      <c r="AU593" s="35"/>
      <c r="AV593" s="35"/>
      <c r="BB593" s="35"/>
      <c r="BC593" s="35"/>
      <c r="BD593" s="35"/>
      <c r="BJ593" s="35"/>
      <c r="BK593" s="35"/>
      <c r="BL593" s="35"/>
      <c r="BR593" s="35"/>
      <c r="BS593" s="35"/>
      <c r="BT593" s="35"/>
      <c r="BZ593" s="35"/>
      <c r="CA593" s="35"/>
      <c r="CB593" s="35"/>
      <c r="CH593" s="35"/>
      <c r="CI593" s="35"/>
      <c r="CJ593" s="35"/>
      <c r="CP593" s="35"/>
      <c r="CQ593" s="35"/>
      <c r="CR593" s="35"/>
      <c r="CX593" s="35"/>
      <c r="CY593" s="35"/>
      <c r="CZ593" s="35"/>
      <c r="DF593" s="35">
        <v>2.6299999999999998E-9</v>
      </c>
      <c r="DG593" s="35">
        <v>1.49663212332</v>
      </c>
      <c r="DH593" s="35">
        <v>6364.8329837430001</v>
      </c>
      <c r="DI593" s="29">
        <f t="shared" si="312"/>
        <v>-9.5048544365278497E-10</v>
      </c>
      <c r="DJ593" s="29">
        <f t="shared" si="313"/>
        <v>-9.5068489912240105E-10</v>
      </c>
      <c r="DK593" s="29">
        <f t="shared" si="314"/>
        <v>-9.5068489209739103E-10</v>
      </c>
      <c r="DL593" s="29">
        <f t="shared" si="315"/>
        <v>-9.506848920976001E-10</v>
      </c>
      <c r="DN593" s="35">
        <v>3.6E-10</v>
      </c>
      <c r="DO593" s="35">
        <v>3.37374689465</v>
      </c>
      <c r="DP593" s="35">
        <v>48429.282182324401</v>
      </c>
      <c r="DQ593" s="29">
        <f t="shared" si="316"/>
        <v>-5.5032930348824941E-11</v>
      </c>
      <c r="DR593" s="29">
        <f t="shared" si="317"/>
        <v>-5.5253100230697334E-11</v>
      </c>
      <c r="DS593" s="29">
        <f t="shared" si="318"/>
        <v>-5.5253092476363916E-11</v>
      </c>
      <c r="DT593" s="29">
        <f t="shared" si="319"/>
        <v>-5.5253092476606578E-11</v>
      </c>
      <c r="DV593" s="35"/>
      <c r="DW593" s="35"/>
      <c r="DX593" s="35"/>
      <c r="ED593" s="35"/>
      <c r="EE593" s="35"/>
      <c r="EF593" s="35"/>
      <c r="EL593" s="35"/>
      <c r="EM593" s="35"/>
      <c r="EN593" s="35"/>
      <c r="ET593" s="35"/>
      <c r="EU593" s="35"/>
      <c r="EV593" s="35"/>
    </row>
    <row r="594" spans="14:152" s="29" customFormat="1" ht="13.5" x14ac:dyDescent="0.3">
      <c r="N594" s="35">
        <v>3.9099999999999999E-9</v>
      </c>
      <c r="O594" s="35">
        <v>5.25566087245</v>
      </c>
      <c r="P594" s="35">
        <v>10042.612675591799</v>
      </c>
      <c r="Q594" s="29">
        <f t="shared" si="304"/>
        <v>1.1237606252792527E-9</v>
      </c>
      <c r="R594" s="29">
        <f t="shared" si="305"/>
        <v>1.1232799923646935E-9</v>
      </c>
      <c r="S594" s="29">
        <f t="shared" si="306"/>
        <v>1.1232800092937014E-9</v>
      </c>
      <c r="T594" s="29">
        <f t="shared" si="307"/>
        <v>1.1232800092931691E-9</v>
      </c>
      <c r="V594" s="35">
        <v>5.6000000000000003E-10</v>
      </c>
      <c r="W594" s="35">
        <v>3.36788837326</v>
      </c>
      <c r="X594" s="35">
        <v>4379.6390374902003</v>
      </c>
      <c r="Y594" s="29">
        <f t="shared" si="308"/>
        <v>3.4954890489451429E-10</v>
      </c>
      <c r="Z594" s="29">
        <f t="shared" si="309"/>
        <v>3.4952441766833465E-10</v>
      </c>
      <c r="AA594" s="29">
        <f t="shared" si="310"/>
        <v>3.4952441853083225E-10</v>
      </c>
      <c r="AB594" s="29">
        <f t="shared" si="311"/>
        <v>3.4952441853080118E-10</v>
      </c>
      <c r="AD594" s="35"/>
      <c r="AE594" s="35"/>
      <c r="AF594" s="35"/>
      <c r="AL594" s="35"/>
      <c r="AM594" s="35"/>
      <c r="AN594" s="35"/>
      <c r="AT594" s="35"/>
      <c r="AU594" s="35"/>
      <c r="AV594" s="35"/>
      <c r="BB594" s="35"/>
      <c r="BC594" s="35"/>
      <c r="BD594" s="35"/>
      <c r="BJ594" s="35"/>
      <c r="BK594" s="35"/>
      <c r="BL594" s="35"/>
      <c r="BR594" s="35"/>
      <c r="BS594" s="35"/>
      <c r="BT594" s="35"/>
      <c r="BZ594" s="35"/>
      <c r="CA594" s="35"/>
      <c r="CB594" s="35"/>
      <c r="CH594" s="35"/>
      <c r="CI594" s="35"/>
      <c r="CJ594" s="35"/>
      <c r="CP594" s="35"/>
      <c r="CQ594" s="35"/>
      <c r="CR594" s="35"/>
      <c r="CX594" s="35"/>
      <c r="CY594" s="35"/>
      <c r="CZ594" s="35"/>
      <c r="DF594" s="35">
        <v>2.23E-9</v>
      </c>
      <c r="DG594" s="35">
        <v>2.6682513911600001</v>
      </c>
      <c r="DH594" s="35">
        <v>31968.948652799401</v>
      </c>
      <c r="DI594" s="29">
        <f t="shared" si="312"/>
        <v>2.0538007324355909E-9</v>
      </c>
      <c r="DJ594" s="29">
        <f t="shared" si="313"/>
        <v>2.0541554953381082E-9</v>
      </c>
      <c r="DK594" s="29">
        <f t="shared" si="314"/>
        <v>2.0541554828489101E-9</v>
      </c>
      <c r="DL594" s="29">
        <f t="shared" si="315"/>
        <v>2.0541554828493051E-9</v>
      </c>
      <c r="DN594" s="35">
        <v>3.4999999999999998E-10</v>
      </c>
      <c r="DO594" s="35">
        <v>0.10555289345</v>
      </c>
      <c r="DP594" s="35">
        <v>8742.0427074714007</v>
      </c>
      <c r="DQ594" s="29">
        <f t="shared" si="316"/>
        <v>-2.6284874195821403E-10</v>
      </c>
      <c r="DR594" s="29">
        <f t="shared" si="317"/>
        <v>-2.6287455871916349E-10</v>
      </c>
      <c r="DS594" s="29">
        <f t="shared" si="318"/>
        <v>-2.628745578099215E-10</v>
      </c>
      <c r="DT594" s="29">
        <f t="shared" si="319"/>
        <v>-2.6287455780994776E-10</v>
      </c>
      <c r="DV594" s="35"/>
      <c r="DW594" s="35"/>
      <c r="DX594" s="35"/>
      <c r="ED594" s="35"/>
      <c r="EE594" s="35"/>
      <c r="EF594" s="35"/>
      <c r="EL594" s="35"/>
      <c r="EM594" s="35"/>
      <c r="EN594" s="35"/>
      <c r="ET594" s="35"/>
      <c r="EU594" s="35"/>
      <c r="EV594" s="35"/>
    </row>
    <row r="595" spans="14:152" s="29" customFormat="1" ht="13.5" x14ac:dyDescent="0.3">
      <c r="N595" s="35">
        <v>5.04E-9</v>
      </c>
      <c r="O595" s="35">
        <v>4.9101685018900003</v>
      </c>
      <c r="P595" s="35">
        <v>8965.9784682591999</v>
      </c>
      <c r="Q595" s="29">
        <f t="shared" si="304"/>
        <v>4.8682723848113436E-9</v>
      </c>
      <c r="R595" s="29">
        <f t="shared" si="305"/>
        <v>4.8681228946821622E-9</v>
      </c>
      <c r="S595" s="29">
        <f t="shared" si="306"/>
        <v>4.8681228999485482E-9</v>
      </c>
      <c r="T595" s="29">
        <f t="shared" si="307"/>
        <v>4.8681228999483993E-9</v>
      </c>
      <c r="V595" s="35">
        <v>5.6000000000000003E-10</v>
      </c>
      <c r="W595" s="35">
        <v>2.20908914878</v>
      </c>
      <c r="X595" s="35">
        <v>6688.2710900975999</v>
      </c>
      <c r="Y595" s="29">
        <f t="shared" si="308"/>
        <v>-3.5527207816612561E-10</v>
      </c>
      <c r="Z595" s="29">
        <f t="shared" si="309"/>
        <v>-3.5530907505649034E-10</v>
      </c>
      <c r="AA595" s="29">
        <f t="shared" si="310"/>
        <v>-3.5530907375345179E-10</v>
      </c>
      <c r="AB595" s="29">
        <f t="shared" si="311"/>
        <v>-3.5530907375349491E-10</v>
      </c>
      <c r="AD595" s="35"/>
      <c r="AE595" s="35"/>
      <c r="AF595" s="35"/>
      <c r="AL595" s="35"/>
      <c r="AM595" s="35"/>
      <c r="AN595" s="35"/>
      <c r="AT595" s="35"/>
      <c r="AU595" s="35"/>
      <c r="AV595" s="35"/>
      <c r="BB595" s="35"/>
      <c r="BC595" s="35"/>
      <c r="BD595" s="35"/>
      <c r="BJ595" s="35"/>
      <c r="BK595" s="35"/>
      <c r="BL595" s="35"/>
      <c r="BR595" s="35"/>
      <c r="BS595" s="35"/>
      <c r="BT595" s="35"/>
      <c r="BZ595" s="35"/>
      <c r="CA595" s="35"/>
      <c r="CB595" s="35"/>
      <c r="CH595" s="35"/>
      <c r="CI595" s="35"/>
      <c r="CJ595" s="35"/>
      <c r="CP595" s="35"/>
      <c r="CQ595" s="35"/>
      <c r="CR595" s="35"/>
      <c r="CX595" s="35"/>
      <c r="CY595" s="35"/>
      <c r="CZ595" s="35"/>
      <c r="DF595" s="35">
        <v>2.2200000000000002E-9</v>
      </c>
      <c r="DG595" s="35">
        <v>2.4837013272699999</v>
      </c>
      <c r="DH595" s="35">
        <v>5355.2358814886002</v>
      </c>
      <c r="DI595" s="29">
        <f t="shared" si="312"/>
        <v>1.6082760041740822E-10</v>
      </c>
      <c r="DJ595" s="29">
        <f t="shared" si="313"/>
        <v>1.6097912768643117E-10</v>
      </c>
      <c r="DK595" s="29">
        <f t="shared" si="314"/>
        <v>1.6097912234942453E-10</v>
      </c>
      <c r="DL595" s="29">
        <f t="shared" si="315"/>
        <v>1.6097912234958182E-10</v>
      </c>
      <c r="DN595" s="35">
        <v>4.0999999999999998E-10</v>
      </c>
      <c r="DO595" s="35">
        <v>4.2683246635499996</v>
      </c>
      <c r="DP595" s="35">
        <v>21000.915890756802</v>
      </c>
      <c r="DQ595" s="29">
        <f t="shared" si="316"/>
        <v>4.0080466938395561E-10</v>
      </c>
      <c r="DR595" s="29">
        <f t="shared" si="317"/>
        <v>4.0078148191233617E-10</v>
      </c>
      <c r="DS595" s="29">
        <f t="shared" si="318"/>
        <v>4.0078148272954187E-10</v>
      </c>
      <c r="DT595" s="29">
        <f t="shared" si="319"/>
        <v>4.0078148272951731E-10</v>
      </c>
      <c r="DV595" s="35"/>
      <c r="DW595" s="35"/>
      <c r="DX595" s="35"/>
      <c r="ED595" s="35"/>
      <c r="EE595" s="35"/>
      <c r="EF595" s="35"/>
      <c r="EL595" s="35"/>
      <c r="EM595" s="35"/>
      <c r="EN595" s="35"/>
      <c r="ET595" s="35"/>
      <c r="EU595" s="35"/>
      <c r="EV595" s="35"/>
    </row>
    <row r="596" spans="14:152" s="29" customFormat="1" ht="13.5" x14ac:dyDescent="0.3">
      <c r="N596" s="35">
        <v>4.1700000000000003E-9</v>
      </c>
      <c r="O596" s="35">
        <v>3.4508893466599999</v>
      </c>
      <c r="P596" s="35">
        <v>279.78650435240002</v>
      </c>
      <c r="Q596" s="29">
        <f t="shared" si="304"/>
        <v>-5.8672904133803533E-10</v>
      </c>
      <c r="R596" s="29">
        <f t="shared" si="305"/>
        <v>-5.8671428006387631E-10</v>
      </c>
      <c r="S596" s="29">
        <f t="shared" si="306"/>
        <v>-5.8671428058379313E-10</v>
      </c>
      <c r="T596" s="29">
        <f t="shared" si="307"/>
        <v>-5.8671428058377845E-10</v>
      </c>
      <c r="V596" s="35">
        <v>5.7E-10</v>
      </c>
      <c r="W596" s="35">
        <v>4.5782818672300003</v>
      </c>
      <c r="X596" s="35">
        <v>10037.0897512844</v>
      </c>
      <c r="Y596" s="29">
        <f t="shared" si="308"/>
        <v>-2.6096848479722919E-10</v>
      </c>
      <c r="Z596" s="29">
        <f t="shared" si="309"/>
        <v>-2.6103348131161472E-10</v>
      </c>
      <c r="AA596" s="29">
        <f t="shared" si="310"/>
        <v>-2.6103347902241388E-10</v>
      </c>
      <c r="AB596" s="29">
        <f t="shared" si="311"/>
        <v>-2.610334790224859E-10</v>
      </c>
      <c r="AD596" s="35"/>
      <c r="AE596" s="35"/>
      <c r="AF596" s="35"/>
      <c r="AL596" s="35"/>
      <c r="AM596" s="35"/>
      <c r="AN596" s="35"/>
      <c r="AT596" s="35"/>
      <c r="AU596" s="35"/>
      <c r="AV596" s="35"/>
      <c r="BB596" s="35"/>
      <c r="BC596" s="35"/>
      <c r="BD596" s="35"/>
      <c r="BJ596" s="35"/>
      <c r="BK596" s="35"/>
      <c r="BL596" s="35"/>
      <c r="BR596" s="35"/>
      <c r="BS596" s="35"/>
      <c r="BT596" s="35"/>
      <c r="BZ596" s="35"/>
      <c r="CA596" s="35"/>
      <c r="CB596" s="35"/>
      <c r="CH596" s="35"/>
      <c r="CI596" s="35"/>
      <c r="CJ596" s="35"/>
      <c r="CP596" s="35"/>
      <c r="CQ596" s="35"/>
      <c r="CR596" s="35"/>
      <c r="CX596" s="35"/>
      <c r="CY596" s="35"/>
      <c r="CZ596" s="35"/>
      <c r="DF596" s="35">
        <v>2.1999999999999998E-9</v>
      </c>
      <c r="DG596" s="35">
        <v>5.2079902465399996</v>
      </c>
      <c r="DH596" s="35">
        <v>23017.0626579362</v>
      </c>
      <c r="DI596" s="29">
        <f t="shared" si="312"/>
        <v>-1.0291583085022502E-9</v>
      </c>
      <c r="DJ596" s="29">
        <f t="shared" si="313"/>
        <v>-1.0285863290882611E-9</v>
      </c>
      <c r="DK596" s="29">
        <f t="shared" si="314"/>
        <v>-1.0285863492358635E-9</v>
      </c>
      <c r="DL596" s="29">
        <f t="shared" si="315"/>
        <v>-1.0285863492352001E-9</v>
      </c>
      <c r="DN596" s="35">
        <v>3.7999999999999998E-10</v>
      </c>
      <c r="DO596" s="35">
        <v>0.73199792046000001</v>
      </c>
      <c r="DP596" s="35">
        <v>26084.021806216198</v>
      </c>
      <c r="DQ596" s="29">
        <f t="shared" si="316"/>
        <v>-3.6613720497028979E-10</v>
      </c>
      <c r="DR596" s="29">
        <f t="shared" si="317"/>
        <v>-3.6617108560828005E-10</v>
      </c>
      <c r="DS596" s="29">
        <f t="shared" si="318"/>
        <v>-3.6617108441567229E-10</v>
      </c>
      <c r="DT596" s="29">
        <f t="shared" si="319"/>
        <v>-3.6617108441570693E-10</v>
      </c>
      <c r="DV596" s="35"/>
      <c r="DW596" s="35"/>
      <c r="DX596" s="35"/>
      <c r="ED596" s="35"/>
      <c r="EE596" s="35"/>
      <c r="EF596" s="35"/>
      <c r="EL596" s="35"/>
      <c r="EM596" s="35"/>
      <c r="EN596" s="35"/>
      <c r="ET596" s="35"/>
      <c r="EU596" s="35"/>
      <c r="EV596" s="35"/>
    </row>
    <row r="597" spans="14:152" s="29" customFormat="1" ht="13.5" x14ac:dyDescent="0.3">
      <c r="N597" s="35">
        <v>3.8899999999999996E-9</v>
      </c>
      <c r="O597" s="35">
        <v>0.98703891512999997</v>
      </c>
      <c r="P597" s="35">
        <v>7203.8022714934004</v>
      </c>
      <c r="Q597" s="29">
        <f t="shared" si="304"/>
        <v>6.9916980796317947E-10</v>
      </c>
      <c r="R597" s="29">
        <f t="shared" si="305"/>
        <v>6.9881752853051729E-10</v>
      </c>
      <c r="S597" s="29">
        <f t="shared" si="306"/>
        <v>6.9881754093839037E-10</v>
      </c>
      <c r="T597" s="29">
        <f t="shared" si="307"/>
        <v>6.9881754093800976E-10</v>
      </c>
      <c r="V597" s="35">
        <v>5.7E-10</v>
      </c>
      <c r="W597" s="35">
        <v>4.6957038329999999E-2</v>
      </c>
      <c r="X597" s="35">
        <v>24889.574795991601</v>
      </c>
      <c r="Y597" s="29">
        <f t="shared" si="308"/>
        <v>-3.2474311653288885E-10</v>
      </c>
      <c r="Z597" s="29">
        <f t="shared" si="309"/>
        <v>-3.2459410218882565E-10</v>
      </c>
      <c r="AA597" s="29">
        <f t="shared" si="310"/>
        <v>-3.2459410743792595E-10</v>
      </c>
      <c r="AB597" s="29">
        <f t="shared" si="311"/>
        <v>-3.2459410743776615E-10</v>
      </c>
      <c r="AD597" s="35"/>
      <c r="AE597" s="35"/>
      <c r="AF597" s="35"/>
      <c r="AL597" s="35"/>
      <c r="AM597" s="35"/>
      <c r="AN597" s="35"/>
      <c r="AT597" s="35"/>
      <c r="AU597" s="35"/>
      <c r="AV597" s="35"/>
      <c r="BB597" s="35"/>
      <c r="BC597" s="35"/>
      <c r="BD597" s="35"/>
      <c r="BJ597" s="35"/>
      <c r="BK597" s="35"/>
      <c r="BL597" s="35"/>
      <c r="BR597" s="35"/>
      <c r="BS597" s="35"/>
      <c r="BT597" s="35"/>
      <c r="BZ597" s="35"/>
      <c r="CA597" s="35"/>
      <c r="CB597" s="35"/>
      <c r="CH597" s="35"/>
      <c r="CI597" s="35"/>
      <c r="CJ597" s="35"/>
      <c r="CP597" s="35"/>
      <c r="CQ597" s="35"/>
      <c r="CR597" s="35"/>
      <c r="CX597" s="35"/>
      <c r="CY597" s="35"/>
      <c r="CZ597" s="35"/>
      <c r="DF597" s="35">
        <v>2.1499999999999998E-9</v>
      </c>
      <c r="DG597" s="35">
        <v>2.7274399641799998</v>
      </c>
      <c r="DH597" s="35">
        <v>6740.5987153132</v>
      </c>
      <c r="DI597" s="29">
        <f t="shared" si="312"/>
        <v>1.3535759183450033E-9</v>
      </c>
      <c r="DJ597" s="29">
        <f t="shared" si="313"/>
        <v>1.3534320237339426E-9</v>
      </c>
      <c r="DK597" s="29">
        <f t="shared" si="314"/>
        <v>1.3534320288022877E-9</v>
      </c>
      <c r="DL597" s="29">
        <f t="shared" si="315"/>
        <v>1.3534320288021454E-9</v>
      </c>
      <c r="DN597" s="35"/>
      <c r="DO597" s="35"/>
      <c r="DP597" s="35"/>
      <c r="DV597" s="35"/>
      <c r="DW597" s="35"/>
      <c r="DX597" s="35"/>
      <c r="ED597" s="35"/>
      <c r="EE597" s="35"/>
      <c r="EF597" s="35"/>
      <c r="EL597" s="35"/>
      <c r="EM597" s="35"/>
      <c r="EN597" s="35"/>
      <c r="ET597" s="35"/>
      <c r="EU597" s="35"/>
      <c r="EV597" s="35"/>
    </row>
    <row r="598" spans="14:152" s="29" customFormat="1" ht="13.5" x14ac:dyDescent="0.3">
      <c r="N598" s="35">
        <v>4.3100000000000002E-9</v>
      </c>
      <c r="O598" s="35">
        <v>2.1188171962300002</v>
      </c>
      <c r="P598" s="35">
        <v>56.8032621698</v>
      </c>
      <c r="Q598" s="29">
        <f t="shared" si="304"/>
        <v>-4.2883892182391034E-9</v>
      </c>
      <c r="R598" s="29">
        <f t="shared" si="305"/>
        <v>-4.2883889053275659E-9</v>
      </c>
      <c r="S598" s="29">
        <f t="shared" si="306"/>
        <v>-4.2883889053385873E-9</v>
      </c>
      <c r="T598" s="29">
        <f t="shared" si="307"/>
        <v>-4.2883889053385864E-9</v>
      </c>
      <c r="V598" s="35">
        <v>6.5000000000000003E-10</v>
      </c>
      <c r="W598" s="35">
        <v>2.70973517401</v>
      </c>
      <c r="X598" s="35">
        <v>19617.076369322702</v>
      </c>
      <c r="Y598" s="29">
        <f t="shared" si="308"/>
        <v>4.1124238443691432E-10</v>
      </c>
      <c r="Z598" s="29">
        <f t="shared" si="309"/>
        <v>4.1136856098863127E-10</v>
      </c>
      <c r="AA598" s="29">
        <f t="shared" si="310"/>
        <v>4.113685565449709E-10</v>
      </c>
      <c r="AB598" s="29">
        <f t="shared" si="311"/>
        <v>4.113685565451139E-10</v>
      </c>
      <c r="AD598" s="35"/>
      <c r="AE598" s="35"/>
      <c r="AF598" s="35"/>
      <c r="AL598" s="35"/>
      <c r="AM598" s="35"/>
      <c r="AN598" s="35"/>
      <c r="AT598" s="35"/>
      <c r="AU598" s="35"/>
      <c r="AV598" s="35"/>
      <c r="BB598" s="35"/>
      <c r="BC598" s="35"/>
      <c r="BD598" s="35"/>
      <c r="BJ598" s="35"/>
      <c r="BK598" s="35"/>
      <c r="BL598" s="35"/>
      <c r="BR598" s="35"/>
      <c r="BS598" s="35"/>
      <c r="BT598" s="35"/>
      <c r="BZ598" s="35"/>
      <c r="CA598" s="35"/>
      <c r="CB598" s="35"/>
      <c r="CH598" s="35"/>
      <c r="CI598" s="35"/>
      <c r="CJ598" s="35"/>
      <c r="CP598" s="35"/>
      <c r="CQ598" s="35"/>
      <c r="CR598" s="35"/>
      <c r="CX598" s="35"/>
      <c r="CY598" s="35"/>
      <c r="CZ598" s="35"/>
      <c r="DF598" s="35">
        <v>2.1799999999999999E-9</v>
      </c>
      <c r="DG598" s="35">
        <v>1.3079719752100001</v>
      </c>
      <c r="DH598" s="35">
        <v>29822.783236324201</v>
      </c>
      <c r="DI598" s="29">
        <f t="shared" si="312"/>
        <v>-6.6592510928820253E-10</v>
      </c>
      <c r="DJ598" s="29">
        <f t="shared" si="313"/>
        <v>-6.6513395157948615E-10</v>
      </c>
      <c r="DK598" s="29">
        <f t="shared" si="314"/>
        <v>-6.6513397944694839E-10</v>
      </c>
      <c r="DL598" s="29">
        <f t="shared" si="315"/>
        <v>-6.6513397944600416E-10</v>
      </c>
      <c r="DN598" s="35"/>
      <c r="DO598" s="35"/>
      <c r="DP598" s="35"/>
      <c r="DV598" s="35"/>
      <c r="DW598" s="35"/>
      <c r="DX598" s="35"/>
      <c r="ED598" s="35"/>
      <c r="EE598" s="35"/>
      <c r="EF598" s="35"/>
      <c r="EL598" s="35"/>
      <c r="EM598" s="35"/>
      <c r="EN598" s="35"/>
      <c r="ET598" s="35"/>
      <c r="EU598" s="35"/>
      <c r="EV598" s="35"/>
    </row>
    <row r="599" spans="14:152" s="29" customFormat="1" ht="13.5" x14ac:dyDescent="0.3">
      <c r="N599" s="35">
        <v>4.97E-9</v>
      </c>
      <c r="O599" s="35">
        <v>1.6312152359400001</v>
      </c>
      <c r="P599" s="35">
        <v>22345.260376108199</v>
      </c>
      <c r="Q599" s="29">
        <f t="shared" si="304"/>
        <v>4.9242101600893361E-9</v>
      </c>
      <c r="R599" s="29">
        <f t="shared" si="305"/>
        <v>4.9244021637967083E-9</v>
      </c>
      <c r="S599" s="29">
        <f t="shared" si="306"/>
        <v>4.9244021570411176E-9</v>
      </c>
      <c r="T599" s="29">
        <f t="shared" si="307"/>
        <v>4.9244021570413087E-9</v>
      </c>
      <c r="V599" s="35">
        <v>6.8000000000000003E-10</v>
      </c>
      <c r="W599" s="35">
        <v>3.5142318931799998</v>
      </c>
      <c r="X599" s="35">
        <v>14556.896717023799</v>
      </c>
      <c r="Y599" s="29">
        <f t="shared" si="308"/>
        <v>2.5601823728373349E-10</v>
      </c>
      <c r="Z599" s="29">
        <f t="shared" si="309"/>
        <v>2.5613542202540961E-10</v>
      </c>
      <c r="AA599" s="29">
        <f t="shared" si="310"/>
        <v>2.5613541789814386E-10</v>
      </c>
      <c r="AB599" s="29">
        <f t="shared" si="311"/>
        <v>2.5613541789826918E-10</v>
      </c>
      <c r="AD599" s="35"/>
      <c r="AE599" s="35"/>
      <c r="AF599" s="35"/>
      <c r="AL599" s="35"/>
      <c r="AM599" s="35"/>
      <c r="AN599" s="35"/>
      <c r="AT599" s="35"/>
      <c r="AU599" s="35"/>
      <c r="AV599" s="35"/>
      <c r="BB599" s="35"/>
      <c r="BC599" s="35"/>
      <c r="BD599" s="35"/>
      <c r="BJ599" s="35"/>
      <c r="BK599" s="35"/>
      <c r="BL599" s="35"/>
      <c r="BR599" s="35"/>
      <c r="BS599" s="35"/>
      <c r="BT599" s="35"/>
      <c r="BZ599" s="35"/>
      <c r="CA599" s="35"/>
      <c r="CB599" s="35"/>
      <c r="CH599" s="35"/>
      <c r="CI599" s="35"/>
      <c r="CJ599" s="35"/>
      <c r="CP599" s="35"/>
      <c r="CQ599" s="35"/>
      <c r="CR599" s="35"/>
      <c r="CX599" s="35"/>
      <c r="CY599" s="35"/>
      <c r="CZ599" s="35"/>
      <c r="DF599" s="35">
        <v>2.7000000000000002E-9</v>
      </c>
      <c r="DG599" s="35">
        <v>0.90714939426999996</v>
      </c>
      <c r="DH599" s="35">
        <v>6155.0570066540004</v>
      </c>
      <c r="DI599" s="29">
        <f t="shared" si="312"/>
        <v>2.5400108997977449E-9</v>
      </c>
      <c r="DJ599" s="29">
        <f t="shared" si="313"/>
        <v>2.5400829108123548E-9</v>
      </c>
      <c r="DK599" s="29">
        <f t="shared" si="314"/>
        <v>2.540082908276305E-9</v>
      </c>
      <c r="DL599" s="29">
        <f t="shared" si="315"/>
        <v>2.5400829082763832E-9</v>
      </c>
      <c r="DN599" s="35"/>
      <c r="DO599" s="35"/>
      <c r="DP599" s="35"/>
      <c r="DV599" s="35"/>
      <c r="DW599" s="35"/>
      <c r="DX599" s="35"/>
      <c r="ED599" s="35"/>
      <c r="EE599" s="35"/>
      <c r="EF599" s="35"/>
      <c r="EL599" s="35"/>
      <c r="EM599" s="35"/>
      <c r="EN599" s="35"/>
      <c r="ET599" s="35"/>
      <c r="EU599" s="35"/>
      <c r="EV599" s="35"/>
    </row>
    <row r="600" spans="14:152" s="29" customFormat="1" ht="13.5" x14ac:dyDescent="0.3">
      <c r="N600" s="35">
        <v>3.77E-9</v>
      </c>
      <c r="O600" s="35">
        <v>4.0626384118400001</v>
      </c>
      <c r="P600" s="35">
        <v>10124.930054318</v>
      </c>
      <c r="Q600" s="29">
        <f t="shared" si="304"/>
        <v>1.5903789732230636E-9</v>
      </c>
      <c r="R600" s="29">
        <f t="shared" si="305"/>
        <v>1.5899366942555381E-9</v>
      </c>
      <c r="S600" s="29">
        <f t="shared" si="306"/>
        <v>1.5899367098337388E-9</v>
      </c>
      <c r="T600" s="29">
        <f t="shared" si="307"/>
        <v>1.5899367098332528E-9</v>
      </c>
      <c r="V600" s="35">
        <v>5.6000000000000003E-10</v>
      </c>
      <c r="W600" s="35">
        <v>5.9445282524199996</v>
      </c>
      <c r="X600" s="35">
        <v>21548.962369291799</v>
      </c>
      <c r="Y600" s="29">
        <f t="shared" si="308"/>
        <v>-3.3003218894418877E-10</v>
      </c>
      <c r="Z600" s="29">
        <f t="shared" si="309"/>
        <v>-3.3015676140915399E-10</v>
      </c>
      <c r="AA600" s="29">
        <f t="shared" si="310"/>
        <v>-3.3015675702198158E-10</v>
      </c>
      <c r="AB600" s="29">
        <f t="shared" si="311"/>
        <v>-3.3015675702211016E-10</v>
      </c>
      <c r="AD600" s="35"/>
      <c r="AE600" s="35"/>
      <c r="AF600" s="35"/>
      <c r="AL600" s="35"/>
      <c r="AM600" s="35"/>
      <c r="AN600" s="35"/>
      <c r="AT600" s="35"/>
      <c r="AU600" s="35"/>
      <c r="AV600" s="35"/>
      <c r="BB600" s="35"/>
      <c r="BC600" s="35"/>
      <c r="BD600" s="35"/>
      <c r="BJ600" s="35"/>
      <c r="BK600" s="35"/>
      <c r="BL600" s="35"/>
      <c r="BR600" s="35"/>
      <c r="BS600" s="35"/>
      <c r="BT600" s="35"/>
      <c r="BZ600" s="35"/>
      <c r="CA600" s="35"/>
      <c r="CB600" s="35"/>
      <c r="CH600" s="35"/>
      <c r="CI600" s="35"/>
      <c r="CJ600" s="35"/>
      <c r="CP600" s="35"/>
      <c r="CQ600" s="35"/>
      <c r="CR600" s="35"/>
      <c r="CX600" s="35"/>
      <c r="CY600" s="35"/>
      <c r="CZ600" s="35"/>
      <c r="DF600" s="35">
        <v>2.16E-9</v>
      </c>
      <c r="DG600" s="35">
        <v>4.7397526334900002</v>
      </c>
      <c r="DH600" s="35">
        <v>6679.7403806912998</v>
      </c>
      <c r="DI600" s="29">
        <f t="shared" si="312"/>
        <v>2.1406187614011301E-9</v>
      </c>
      <c r="DJ600" s="29">
        <f t="shared" si="313"/>
        <v>2.1406433980312911E-9</v>
      </c>
      <c r="DK600" s="29">
        <f t="shared" si="314"/>
        <v>2.1406433971638272E-9</v>
      </c>
      <c r="DL600" s="29">
        <f t="shared" si="315"/>
        <v>2.1406433971638558E-9</v>
      </c>
      <c r="DN600" s="35"/>
      <c r="DO600" s="35"/>
      <c r="DP600" s="35"/>
      <c r="DV600" s="35"/>
      <c r="DW600" s="35"/>
      <c r="DX600" s="35"/>
      <c r="ED600" s="35"/>
      <c r="EE600" s="35"/>
      <c r="EF600" s="35"/>
      <c r="EL600" s="35"/>
      <c r="EM600" s="35"/>
      <c r="EN600" s="35"/>
      <c r="ET600" s="35"/>
      <c r="EU600" s="35"/>
      <c r="EV600" s="35"/>
    </row>
    <row r="601" spans="14:152" s="29" customFormat="1" ht="13.5" x14ac:dyDescent="0.3">
      <c r="N601" s="35">
        <v>3.77E-9</v>
      </c>
      <c r="O601" s="35">
        <v>3.1601939594099999</v>
      </c>
      <c r="P601" s="35">
        <v>224.34479570190001</v>
      </c>
      <c r="Q601" s="29">
        <f t="shared" si="304"/>
        <v>3.2701911391693419E-9</v>
      </c>
      <c r="R601" s="29">
        <f t="shared" si="305"/>
        <v>3.2701965170611042E-9</v>
      </c>
      <c r="S601" s="29">
        <f t="shared" si="306"/>
        <v>3.2701965168716872E-9</v>
      </c>
      <c r="T601" s="29">
        <f t="shared" si="307"/>
        <v>3.2701965168716922E-9</v>
      </c>
      <c r="V601" s="35">
        <v>5.6000000000000003E-10</v>
      </c>
      <c r="W601" s="35">
        <v>3.9454134649500001</v>
      </c>
      <c r="X601" s="35">
        <v>25665.517483409199</v>
      </c>
      <c r="Y601" s="29">
        <f t="shared" si="308"/>
        <v>5.5179884466154543E-10</v>
      </c>
      <c r="Z601" s="29">
        <f t="shared" si="309"/>
        <v>5.5176749629204956E-10</v>
      </c>
      <c r="AA601" s="29">
        <f t="shared" si="310"/>
        <v>5.5176749739723348E-10</v>
      </c>
      <c r="AB601" s="29">
        <f t="shared" si="311"/>
        <v>5.5176749739719532E-10</v>
      </c>
      <c r="AD601" s="35"/>
      <c r="AE601" s="35"/>
      <c r="AF601" s="35"/>
      <c r="AL601" s="35"/>
      <c r="AM601" s="35"/>
      <c r="AN601" s="35"/>
      <c r="AT601" s="35"/>
      <c r="AU601" s="35"/>
      <c r="AV601" s="35"/>
      <c r="BB601" s="35"/>
      <c r="BC601" s="35"/>
      <c r="BD601" s="35"/>
      <c r="BJ601" s="35"/>
      <c r="BK601" s="35"/>
      <c r="BL601" s="35"/>
      <c r="BR601" s="35"/>
      <c r="BS601" s="35"/>
      <c r="BT601" s="35"/>
      <c r="BZ601" s="35"/>
      <c r="CA601" s="35"/>
      <c r="CB601" s="35"/>
      <c r="CH601" s="35"/>
      <c r="CI601" s="35"/>
      <c r="CJ601" s="35"/>
      <c r="CP601" s="35"/>
      <c r="CQ601" s="35"/>
      <c r="CR601" s="35"/>
      <c r="CX601" s="35"/>
      <c r="CY601" s="35"/>
      <c r="CZ601" s="35"/>
      <c r="DF601" s="35">
        <v>2.11E-9</v>
      </c>
      <c r="DG601" s="35">
        <v>3.7275656262900001</v>
      </c>
      <c r="DH601" s="35">
        <v>10042.612675591799</v>
      </c>
      <c r="DI601" s="29">
        <f t="shared" si="312"/>
        <v>-1.9932466547547707E-9</v>
      </c>
      <c r="DJ601" s="29">
        <f t="shared" si="313"/>
        <v>-1.9933354659820007E-9</v>
      </c>
      <c r="DK601" s="29">
        <f t="shared" si="314"/>
        <v>-1.9933354628545016E-9</v>
      </c>
      <c r="DL601" s="29">
        <f t="shared" si="315"/>
        <v>-1.9933354628545996E-9</v>
      </c>
      <c r="DN601" s="35"/>
      <c r="DO601" s="35"/>
      <c r="DP601" s="35"/>
      <c r="DV601" s="35"/>
      <c r="DW601" s="35"/>
      <c r="DX601" s="35"/>
      <c r="ED601" s="35"/>
      <c r="EE601" s="35"/>
      <c r="EF601" s="35"/>
      <c r="EL601" s="35"/>
      <c r="EM601" s="35"/>
      <c r="EN601" s="35"/>
      <c r="ET601" s="35"/>
      <c r="EU601" s="35"/>
      <c r="EV601" s="35"/>
    </row>
    <row r="602" spans="14:152" s="29" customFormat="1" ht="13.5" x14ac:dyDescent="0.3">
      <c r="N602" s="35">
        <v>3.7799999999999998E-9</v>
      </c>
      <c r="O602" s="35">
        <v>5.8253204860499999</v>
      </c>
      <c r="P602" s="35">
        <v>6675.7019290921999</v>
      </c>
      <c r="Q602" s="29">
        <f t="shared" si="304"/>
        <v>1.5301403987805213E-9</v>
      </c>
      <c r="R602" s="29">
        <f t="shared" si="305"/>
        <v>1.5304352632123955E-9</v>
      </c>
      <c r="S602" s="29">
        <f t="shared" si="306"/>
        <v>1.5304352528270331E-9</v>
      </c>
      <c r="T602" s="29">
        <f t="shared" si="307"/>
        <v>1.5304352528273278E-9</v>
      </c>
      <c r="V602" s="35">
        <v>5.4999999999999996E-10</v>
      </c>
      <c r="W602" s="35">
        <v>0.45166365461000002</v>
      </c>
      <c r="X602" s="35">
        <v>16702.994823196201</v>
      </c>
      <c r="Y602" s="29">
        <f t="shared" si="308"/>
        <v>4.2935026514212931E-12</v>
      </c>
      <c r="Z602" s="29">
        <f t="shared" si="309"/>
        <v>4.4108967809716251E-12</v>
      </c>
      <c r="AA602" s="29">
        <f t="shared" si="310"/>
        <v>4.4108926461750473E-12</v>
      </c>
      <c r="AB602" s="29">
        <f t="shared" si="311"/>
        <v>4.4108926463000986E-12</v>
      </c>
      <c r="AD602" s="35"/>
      <c r="AE602" s="35"/>
      <c r="AF602" s="35"/>
      <c r="AL602" s="35"/>
      <c r="AM602" s="35"/>
      <c r="AN602" s="35"/>
      <c r="AT602" s="35"/>
      <c r="AU602" s="35"/>
      <c r="AV602" s="35"/>
      <c r="BB602" s="35"/>
      <c r="BC602" s="35"/>
      <c r="BD602" s="35"/>
      <c r="BJ602" s="35"/>
      <c r="BK602" s="35"/>
      <c r="BL602" s="35"/>
      <c r="BR602" s="35"/>
      <c r="BS602" s="35"/>
      <c r="BT602" s="35"/>
      <c r="BZ602" s="35"/>
      <c r="CA602" s="35"/>
      <c r="CB602" s="35"/>
      <c r="CH602" s="35"/>
      <c r="CI602" s="35"/>
      <c r="CJ602" s="35"/>
      <c r="CP602" s="35"/>
      <c r="CQ602" s="35"/>
      <c r="CR602" s="35"/>
      <c r="CX602" s="35"/>
      <c r="CY602" s="35"/>
      <c r="CZ602" s="35"/>
      <c r="DF602" s="35">
        <v>2.11E-9</v>
      </c>
      <c r="DG602" s="35">
        <v>2.61999755641</v>
      </c>
      <c r="DH602" s="35">
        <v>10124.930054318</v>
      </c>
      <c r="DI602" s="29">
        <f t="shared" si="312"/>
        <v>-1.7836149494028826E-9</v>
      </c>
      <c r="DJ602" s="29">
        <f t="shared" si="313"/>
        <v>-1.783760794604891E-9</v>
      </c>
      <c r="DK602" s="29">
        <f t="shared" si="314"/>
        <v>-1.7837607894685291E-9</v>
      </c>
      <c r="DL602" s="29">
        <f t="shared" si="315"/>
        <v>-1.7837607894686893E-9</v>
      </c>
      <c r="DN602" s="35"/>
      <c r="DO602" s="35"/>
      <c r="DP602" s="35"/>
      <c r="DV602" s="35"/>
      <c r="DW602" s="35"/>
      <c r="DX602" s="35"/>
      <c r="ED602" s="35"/>
      <c r="EE602" s="35"/>
      <c r="EF602" s="35"/>
      <c r="EL602" s="35"/>
      <c r="EM602" s="35"/>
      <c r="EN602" s="35"/>
      <c r="ET602" s="35"/>
      <c r="EU602" s="35"/>
      <c r="EV602" s="35"/>
    </row>
    <row r="603" spans="14:152" s="29" customFormat="1" ht="13.5" x14ac:dyDescent="0.3">
      <c r="N603" s="35">
        <v>3.77E-9</v>
      </c>
      <c r="O603" s="35">
        <v>5.8332268350000001E-2</v>
      </c>
      <c r="P603" s="35">
        <v>905.45669666480001</v>
      </c>
      <c r="Q603" s="29">
        <f t="shared" si="304"/>
        <v>-2.2134478490727481E-9</v>
      </c>
      <c r="R603" s="29">
        <f t="shared" si="305"/>
        <v>-2.2134125364444695E-9</v>
      </c>
      <c r="S603" s="29">
        <f t="shared" si="306"/>
        <v>-2.2134125376882385E-9</v>
      </c>
      <c r="T603" s="29">
        <f t="shared" si="307"/>
        <v>-2.2134125376882004E-9</v>
      </c>
      <c r="V603" s="35">
        <v>6.2000000000000003E-10</v>
      </c>
      <c r="W603" s="35">
        <v>5.2291600389999998E-2</v>
      </c>
      <c r="X603" s="35">
        <v>14061.720855026801</v>
      </c>
      <c r="Y603" s="29">
        <f t="shared" si="308"/>
        <v>-3.8783466064429462E-10</v>
      </c>
      <c r="Z603" s="29">
        <f t="shared" si="309"/>
        <v>-3.8774773137406327E-10</v>
      </c>
      <c r="AA603" s="29">
        <f t="shared" si="310"/>
        <v>-3.8774773443606101E-10</v>
      </c>
      <c r="AB603" s="29">
        <f t="shared" si="311"/>
        <v>-3.8774773443596469E-10</v>
      </c>
      <c r="AD603" s="35"/>
      <c r="AE603" s="35"/>
      <c r="AF603" s="35"/>
      <c r="AL603" s="35"/>
      <c r="AM603" s="35"/>
      <c r="AN603" s="35"/>
      <c r="AT603" s="35"/>
      <c r="AU603" s="35"/>
      <c r="AV603" s="35"/>
      <c r="BB603" s="35"/>
      <c r="BC603" s="35"/>
      <c r="BD603" s="35"/>
      <c r="BJ603" s="35"/>
      <c r="BK603" s="35"/>
      <c r="BL603" s="35"/>
      <c r="BR603" s="35"/>
      <c r="BS603" s="35"/>
      <c r="BT603" s="35"/>
      <c r="BZ603" s="35"/>
      <c r="CA603" s="35"/>
      <c r="CB603" s="35"/>
      <c r="CH603" s="35"/>
      <c r="CI603" s="35"/>
      <c r="CJ603" s="35"/>
      <c r="CP603" s="35"/>
      <c r="CQ603" s="35"/>
      <c r="CR603" s="35"/>
      <c r="CX603" s="35"/>
      <c r="CY603" s="35"/>
      <c r="CZ603" s="35"/>
      <c r="DF603" s="35">
        <v>2.93E-9</v>
      </c>
      <c r="DG603" s="35">
        <v>6.0705938338100003</v>
      </c>
      <c r="DH603" s="35">
        <v>14061.720855026801</v>
      </c>
      <c r="DI603" s="29">
        <f t="shared" si="312"/>
        <v>-1.1704510615515621E-9</v>
      </c>
      <c r="DJ603" s="29">
        <f t="shared" si="313"/>
        <v>-1.1699683642100408E-9</v>
      </c>
      <c r="DK603" s="29">
        <f t="shared" si="314"/>
        <v>-1.1699683812120186E-9</v>
      </c>
      <c r="DL603" s="29">
        <f t="shared" si="315"/>
        <v>-1.1699683812114842E-9</v>
      </c>
      <c r="DN603" s="35"/>
      <c r="DO603" s="35"/>
      <c r="DP603" s="35"/>
      <c r="DV603" s="35"/>
      <c r="DW603" s="35"/>
      <c r="DX603" s="35"/>
      <c r="ED603" s="35"/>
      <c r="EE603" s="35"/>
      <c r="EF603" s="35"/>
      <c r="EL603" s="35"/>
      <c r="EM603" s="35"/>
      <c r="EN603" s="35"/>
      <c r="ET603" s="35"/>
      <c r="EU603" s="35"/>
      <c r="EV603" s="35"/>
    </row>
    <row r="604" spans="14:152" s="29" customFormat="1" ht="13.5" x14ac:dyDescent="0.3">
      <c r="N604" s="35">
        <v>4.4500000000000001E-9</v>
      </c>
      <c r="O604" s="35">
        <v>0.33560120737999999</v>
      </c>
      <c r="P604" s="35">
        <v>515.46387109299997</v>
      </c>
      <c r="Q604" s="29">
        <f t="shared" si="304"/>
        <v>-3.3541287810488305E-9</v>
      </c>
      <c r="R604" s="29">
        <f t="shared" si="305"/>
        <v>-3.3541095171234137E-9</v>
      </c>
      <c r="S604" s="29">
        <f t="shared" si="306"/>
        <v>-3.3541095178019222E-9</v>
      </c>
      <c r="T604" s="29">
        <f t="shared" si="307"/>
        <v>-3.3541095178019012E-9</v>
      </c>
      <c r="V604" s="35">
        <v>5.4999999999999996E-10</v>
      </c>
      <c r="W604" s="35">
        <v>1.1477447539300001</v>
      </c>
      <c r="X604" s="35">
        <v>4459.3682188025996</v>
      </c>
      <c r="Y604" s="29">
        <f t="shared" si="308"/>
        <v>-1.3665324706533794E-10</v>
      </c>
      <c r="Z604" s="29">
        <f t="shared" si="309"/>
        <v>-1.3668360687933648E-10</v>
      </c>
      <c r="AA604" s="29">
        <f t="shared" si="310"/>
        <v>-1.3668360581002628E-10</v>
      </c>
      <c r="AB604" s="29">
        <f t="shared" si="311"/>
        <v>-1.3668360581005655E-10</v>
      </c>
      <c r="AD604" s="35"/>
      <c r="AE604" s="35"/>
      <c r="AF604" s="35"/>
      <c r="AL604" s="35"/>
      <c r="AM604" s="35"/>
      <c r="AN604" s="35"/>
      <c r="AT604" s="35"/>
      <c r="AU604" s="35"/>
      <c r="AV604" s="35"/>
      <c r="BB604" s="35"/>
      <c r="BC604" s="35"/>
      <c r="BD604" s="35"/>
      <c r="BJ604" s="35"/>
      <c r="BK604" s="35"/>
      <c r="BL604" s="35"/>
      <c r="BR604" s="35"/>
      <c r="BS604" s="35"/>
      <c r="BT604" s="35"/>
      <c r="BZ604" s="35"/>
      <c r="CA604" s="35"/>
      <c r="CB604" s="35"/>
      <c r="CH604" s="35"/>
      <c r="CI604" s="35"/>
      <c r="CJ604" s="35"/>
      <c r="CP604" s="35"/>
      <c r="CQ604" s="35"/>
      <c r="CR604" s="35"/>
      <c r="CX604" s="35"/>
      <c r="CY604" s="35"/>
      <c r="CZ604" s="35"/>
      <c r="DF604" s="35">
        <v>2.1900000000000001E-9</v>
      </c>
      <c r="DG604" s="35">
        <v>2.9847284645799999</v>
      </c>
      <c r="DH604" s="35">
        <v>131.54196168639999</v>
      </c>
      <c r="DI604" s="29">
        <f t="shared" si="312"/>
        <v>8.7060442284454934E-10</v>
      </c>
      <c r="DJ604" s="29">
        <f t="shared" si="313"/>
        <v>8.7060104485324273E-10</v>
      </c>
      <c r="DK604" s="29">
        <f t="shared" si="314"/>
        <v>8.7060104497221994E-10</v>
      </c>
      <c r="DL604" s="29">
        <f t="shared" si="315"/>
        <v>8.7060104497221632E-10</v>
      </c>
      <c r="DN604" s="35"/>
      <c r="DO604" s="35"/>
      <c r="DP604" s="35"/>
      <c r="DV604" s="35"/>
      <c r="DW604" s="35"/>
      <c r="DX604" s="35"/>
      <c r="ED604" s="35"/>
      <c r="EE604" s="35"/>
      <c r="EF604" s="35"/>
      <c r="EL604" s="35"/>
      <c r="EM604" s="35"/>
      <c r="EN604" s="35"/>
      <c r="ET604" s="35"/>
      <c r="EU604" s="35"/>
      <c r="EV604" s="35"/>
    </row>
    <row r="605" spans="14:152" s="29" customFormat="1" ht="13.5" x14ac:dyDescent="0.3">
      <c r="N605" s="35">
        <v>4.2599999999999998E-9</v>
      </c>
      <c r="O605" s="35">
        <v>2.6645897323100001</v>
      </c>
      <c r="P605" s="35">
        <v>4076.4889402315998</v>
      </c>
      <c r="Q605" s="29">
        <f t="shared" si="304"/>
        <v>4.1373505661819889E-9</v>
      </c>
      <c r="R605" s="29">
        <f t="shared" si="305"/>
        <v>4.1372976925381649E-9</v>
      </c>
      <c r="S605" s="29">
        <f t="shared" si="306"/>
        <v>4.1372976944006513E-9</v>
      </c>
      <c r="T605" s="29">
        <f t="shared" si="307"/>
        <v>4.1372976944005934E-9</v>
      </c>
      <c r="V605" s="35">
        <v>6.5000000000000003E-10</v>
      </c>
      <c r="W605" s="35">
        <v>6.2144282068900001</v>
      </c>
      <c r="X605" s="35">
        <v>6947.8318951213996</v>
      </c>
      <c r="Y605" s="29">
        <f t="shared" si="308"/>
        <v>6.1697564230591908E-10</v>
      </c>
      <c r="Z605" s="29">
        <f t="shared" si="309"/>
        <v>6.169574782966169E-10</v>
      </c>
      <c r="AA605" s="29">
        <f t="shared" si="310"/>
        <v>6.1695747893646519E-10</v>
      </c>
      <c r="AB605" s="29">
        <f t="shared" si="311"/>
        <v>6.1695747893644482E-10</v>
      </c>
      <c r="AD605" s="35"/>
      <c r="AE605" s="35"/>
      <c r="AF605" s="35"/>
      <c r="AL605" s="35"/>
      <c r="AM605" s="35"/>
      <c r="AN605" s="35"/>
      <c r="AT605" s="35"/>
      <c r="AU605" s="35"/>
      <c r="AV605" s="35"/>
      <c r="BB605" s="35"/>
      <c r="BC605" s="35"/>
      <c r="BD605" s="35"/>
      <c r="BJ605" s="35"/>
      <c r="BK605" s="35"/>
      <c r="BL605" s="35"/>
      <c r="BR605" s="35"/>
      <c r="BS605" s="35"/>
      <c r="BT605" s="35"/>
      <c r="BZ605" s="35"/>
      <c r="CA605" s="35"/>
      <c r="CB605" s="35"/>
      <c r="CH605" s="35"/>
      <c r="CI605" s="35"/>
      <c r="CJ605" s="35"/>
      <c r="CP605" s="35"/>
      <c r="CQ605" s="35"/>
      <c r="CR605" s="35"/>
      <c r="CX605" s="35"/>
      <c r="CY605" s="35"/>
      <c r="CZ605" s="35"/>
      <c r="DF605" s="35">
        <v>2.1000000000000002E-9</v>
      </c>
      <c r="DG605" s="35">
        <v>5.2749690631900004</v>
      </c>
      <c r="DH605" s="35">
        <v>13355.3361597984</v>
      </c>
      <c r="DI605" s="29">
        <f t="shared" si="312"/>
        <v>-1.3667150913057142E-9</v>
      </c>
      <c r="DJ605" s="29">
        <f t="shared" si="313"/>
        <v>-1.3664429559427743E-9</v>
      </c>
      <c r="DK605" s="29">
        <f t="shared" si="314"/>
        <v>-1.3664429655284704E-9</v>
      </c>
      <c r="DL605" s="29">
        <f t="shared" si="315"/>
        <v>-1.3664429655281982E-9</v>
      </c>
      <c r="DN605" s="35"/>
      <c r="DO605" s="35"/>
      <c r="DP605" s="35"/>
      <c r="DV605" s="35"/>
      <c r="DW605" s="35"/>
      <c r="DX605" s="35"/>
      <c r="ED605" s="35"/>
      <c r="EE605" s="35"/>
      <c r="EF605" s="35"/>
      <c r="EL605" s="35"/>
      <c r="EM605" s="35"/>
      <c r="EN605" s="35"/>
      <c r="ET605" s="35"/>
      <c r="EU605" s="35"/>
      <c r="EV605" s="35"/>
    </row>
    <row r="606" spans="14:152" s="29" customFormat="1" ht="13.5" x14ac:dyDescent="0.3">
      <c r="N606" s="35">
        <v>4.8900000000000003E-9</v>
      </c>
      <c r="O606" s="35">
        <v>0.75760372851000002</v>
      </c>
      <c r="P606" s="35">
        <v>3561.0250691386</v>
      </c>
      <c r="Q606" s="29">
        <f t="shared" si="304"/>
        <v>-2.2404554492635282E-9</v>
      </c>
      <c r="R606" s="29">
        <f t="shared" si="305"/>
        <v>-2.2402576487952904E-9</v>
      </c>
      <c r="S606" s="29">
        <f t="shared" si="306"/>
        <v>-2.2402576557622191E-9</v>
      </c>
      <c r="T606" s="29">
        <f t="shared" si="307"/>
        <v>-2.2402576557620032E-9</v>
      </c>
      <c r="V606" s="35">
        <v>5.6000000000000003E-10</v>
      </c>
      <c r="W606" s="35">
        <v>5.0171294372200004</v>
      </c>
      <c r="X606" s="35">
        <v>485.97205278960001</v>
      </c>
      <c r="Y606" s="29">
        <f t="shared" si="308"/>
        <v>5.2721667139767025E-10</v>
      </c>
      <c r="Z606" s="29">
        <f t="shared" si="309"/>
        <v>5.2721784384960051E-10</v>
      </c>
      <c r="AA606" s="29">
        <f t="shared" si="310"/>
        <v>5.2721784380830538E-10</v>
      </c>
      <c r="AB606" s="29">
        <f t="shared" si="311"/>
        <v>5.2721784380830662E-10</v>
      </c>
      <c r="AD606" s="35"/>
      <c r="AE606" s="35"/>
      <c r="AF606" s="35"/>
      <c r="AL606" s="35"/>
      <c r="AM606" s="35"/>
      <c r="AN606" s="35"/>
      <c r="AT606" s="35"/>
      <c r="AU606" s="35"/>
      <c r="AV606" s="35"/>
      <c r="BB606" s="35"/>
      <c r="BC606" s="35"/>
      <c r="BD606" s="35"/>
      <c r="BJ606" s="35"/>
      <c r="BK606" s="35"/>
      <c r="BL606" s="35"/>
      <c r="BR606" s="35"/>
      <c r="BS606" s="35"/>
      <c r="BT606" s="35"/>
      <c r="BZ606" s="35"/>
      <c r="CA606" s="35"/>
      <c r="CB606" s="35"/>
      <c r="CH606" s="35"/>
      <c r="CI606" s="35"/>
      <c r="CJ606" s="35"/>
      <c r="CP606" s="35"/>
      <c r="CQ606" s="35"/>
      <c r="CR606" s="35"/>
      <c r="CX606" s="35"/>
      <c r="CY606" s="35"/>
      <c r="CZ606" s="35"/>
      <c r="DF606" s="35">
        <v>2.5899999999999999E-9</v>
      </c>
      <c r="DG606" s="35">
        <v>1.2526730583000001</v>
      </c>
      <c r="DH606" s="35">
        <v>2641.3412784722</v>
      </c>
      <c r="DI606" s="29">
        <f t="shared" si="312"/>
        <v>2.5523287602551193E-9</v>
      </c>
      <c r="DJ606" s="29">
        <f t="shared" si="313"/>
        <v>2.5523436151584534E-9</v>
      </c>
      <c r="DK606" s="29">
        <f t="shared" si="314"/>
        <v>2.5523436146352927E-9</v>
      </c>
      <c r="DL606" s="29">
        <f t="shared" si="315"/>
        <v>2.552343614635308E-9</v>
      </c>
      <c r="DN606" s="35"/>
      <c r="DO606" s="35"/>
      <c r="DP606" s="35"/>
      <c r="DV606" s="35"/>
      <c r="DW606" s="35"/>
      <c r="DX606" s="35"/>
      <c r="ED606" s="35"/>
      <c r="EE606" s="35"/>
      <c r="EF606" s="35"/>
      <c r="EL606" s="35"/>
      <c r="EM606" s="35"/>
      <c r="EN606" s="35"/>
      <c r="ET606" s="35"/>
      <c r="EU606" s="35"/>
      <c r="EV606" s="35"/>
    </row>
    <row r="607" spans="14:152" s="29" customFormat="1" ht="13.5" x14ac:dyDescent="0.3">
      <c r="N607" s="35">
        <v>3.8899999999999996E-9</v>
      </c>
      <c r="O607" s="35">
        <v>0.50283826580000002</v>
      </c>
      <c r="P607" s="35">
        <v>2825.1485556068001</v>
      </c>
      <c r="Q607" s="29">
        <f t="shared" si="304"/>
        <v>-2.8849799773240459E-9</v>
      </c>
      <c r="R607" s="29">
        <f t="shared" si="305"/>
        <v>-2.8848857679183391E-9</v>
      </c>
      <c r="S607" s="29">
        <f t="shared" si="306"/>
        <v>-2.884885771236594E-9</v>
      </c>
      <c r="T607" s="29">
        <f t="shared" si="307"/>
        <v>-2.8848857712365009E-9</v>
      </c>
      <c r="V607" s="35">
        <v>6.5000000000000003E-10</v>
      </c>
      <c r="W607" s="35">
        <v>1.5161555872900001</v>
      </c>
      <c r="X607" s="35">
        <v>5511.6366019910001</v>
      </c>
      <c r="Y607" s="29">
        <f t="shared" si="308"/>
        <v>-6.4838046637674193E-10</v>
      </c>
      <c r="Z607" s="29">
        <f t="shared" si="309"/>
        <v>-6.4837723493974876E-10</v>
      </c>
      <c r="AA607" s="29">
        <f t="shared" si="310"/>
        <v>-6.4837723505362113E-10</v>
      </c>
      <c r="AB607" s="29">
        <f t="shared" si="311"/>
        <v>-6.4837723505361793E-10</v>
      </c>
      <c r="AD607" s="35"/>
      <c r="AE607" s="35"/>
      <c r="AF607" s="35"/>
      <c r="AL607" s="35"/>
      <c r="AM607" s="35"/>
      <c r="AN607" s="35"/>
      <c r="AT607" s="35"/>
      <c r="AU607" s="35"/>
      <c r="AV607" s="35"/>
      <c r="BB607" s="35"/>
      <c r="BC607" s="35"/>
      <c r="BD607" s="35"/>
      <c r="BJ607" s="35"/>
      <c r="BK607" s="35"/>
      <c r="BL607" s="35"/>
      <c r="BR607" s="35"/>
      <c r="BS607" s="35"/>
      <c r="BT607" s="35"/>
      <c r="BZ607" s="35"/>
      <c r="CA607" s="35"/>
      <c r="CB607" s="35"/>
      <c r="CH607" s="35"/>
      <c r="CI607" s="35"/>
      <c r="CJ607" s="35"/>
      <c r="CP607" s="35"/>
      <c r="CQ607" s="35"/>
      <c r="CR607" s="35"/>
      <c r="CX607" s="35"/>
      <c r="CY607" s="35"/>
      <c r="CZ607" s="35"/>
      <c r="DF607" s="35">
        <v>2.0799999999999998E-9</v>
      </c>
      <c r="DG607" s="35">
        <v>3.3024102110900002</v>
      </c>
      <c r="DH607" s="35">
        <v>6850.8050365325998</v>
      </c>
      <c r="DI607" s="29">
        <f t="shared" si="312"/>
        <v>1.9867564791178892E-10</v>
      </c>
      <c r="DJ607" s="29">
        <f t="shared" si="313"/>
        <v>1.9885691369004657E-10</v>
      </c>
      <c r="DK607" s="29">
        <f t="shared" si="314"/>
        <v>1.9885690730562794E-10</v>
      </c>
      <c r="DL607" s="29">
        <f t="shared" si="315"/>
        <v>1.9885690730580446E-10</v>
      </c>
      <c r="DN607" s="35"/>
      <c r="DO607" s="35"/>
      <c r="DP607" s="35"/>
      <c r="DV607" s="35"/>
      <c r="DW607" s="35"/>
      <c r="DX607" s="35"/>
      <c r="ED607" s="35"/>
      <c r="EE607" s="35"/>
      <c r="EF607" s="35"/>
      <c r="EL607" s="35"/>
      <c r="EM607" s="35"/>
      <c r="EN607" s="35"/>
      <c r="ET607" s="35"/>
      <c r="EU607" s="35"/>
      <c r="EV607" s="35"/>
    </row>
    <row r="608" spans="14:152" s="29" customFormat="1" ht="13.5" x14ac:dyDescent="0.3">
      <c r="N608" s="35">
        <v>3.9600000000000004E-9</v>
      </c>
      <c r="O608" s="35">
        <v>5.1419872683700003</v>
      </c>
      <c r="P608" s="35">
        <v>5195.2447323344004</v>
      </c>
      <c r="Q608" s="29">
        <f t="shared" si="304"/>
        <v>5.0615137508127182E-11</v>
      </c>
      <c r="R608" s="29">
        <f t="shared" si="305"/>
        <v>5.0878024124245487E-11</v>
      </c>
      <c r="S608" s="29">
        <f t="shared" si="306"/>
        <v>5.0878014865017347E-11</v>
      </c>
      <c r="T608" s="29">
        <f t="shared" si="307"/>
        <v>5.0878014865298698E-11</v>
      </c>
      <c r="V608" s="35">
        <v>7.2E-10</v>
      </c>
      <c r="W608" s="35">
        <v>4.9074237335699999</v>
      </c>
      <c r="X608" s="35">
        <v>25287.723799399799</v>
      </c>
      <c r="Y608" s="29">
        <f t="shared" si="308"/>
        <v>4.2595002947597456E-10</v>
      </c>
      <c r="Z608" s="29">
        <f t="shared" si="309"/>
        <v>4.2613759568035986E-10</v>
      </c>
      <c r="AA608" s="29">
        <f t="shared" si="310"/>
        <v>4.2613758907478567E-10</v>
      </c>
      <c r="AB608" s="29">
        <f t="shared" si="311"/>
        <v>4.2613758907501656E-10</v>
      </c>
      <c r="AD608" s="35"/>
      <c r="AE608" s="35"/>
      <c r="AF608" s="35"/>
      <c r="AL608" s="35"/>
      <c r="AM608" s="35"/>
      <c r="AN608" s="35"/>
      <c r="AT608" s="35"/>
      <c r="AU608" s="35"/>
      <c r="AV608" s="35"/>
      <c r="BB608" s="35"/>
      <c r="BC608" s="35"/>
      <c r="BD608" s="35"/>
      <c r="BJ608" s="35"/>
      <c r="BK608" s="35"/>
      <c r="BL608" s="35"/>
      <c r="BR608" s="35"/>
      <c r="BS608" s="35"/>
      <c r="BT608" s="35"/>
      <c r="BZ608" s="35"/>
      <c r="CA608" s="35"/>
      <c r="CB608" s="35"/>
      <c r="CH608" s="35"/>
      <c r="CI608" s="35"/>
      <c r="CJ608" s="35"/>
      <c r="CP608" s="35"/>
      <c r="CQ608" s="35"/>
      <c r="CR608" s="35"/>
      <c r="CX608" s="35"/>
      <c r="CY608" s="35"/>
      <c r="CZ608" s="35"/>
      <c r="DF608" s="35">
        <v>2.2600000000000001E-9</v>
      </c>
      <c r="DG608" s="35">
        <v>5.4843808624600001</v>
      </c>
      <c r="DH608" s="35">
        <v>7203.8022714934004</v>
      </c>
      <c r="DI608" s="29">
        <f t="shared" si="312"/>
        <v>-2.2586683857798574E-9</v>
      </c>
      <c r="DJ608" s="29">
        <f t="shared" si="313"/>
        <v>-2.2586612352066739E-9</v>
      </c>
      <c r="DK608" s="29">
        <f t="shared" si="314"/>
        <v>-2.2586612354588639E-9</v>
      </c>
      <c r="DL608" s="29">
        <f t="shared" si="315"/>
        <v>-2.2586612354588561E-9</v>
      </c>
      <c r="DN608" s="35"/>
      <c r="DO608" s="35"/>
      <c r="DP608" s="35"/>
      <c r="DV608" s="35"/>
      <c r="DW608" s="35"/>
      <c r="DX608" s="35"/>
      <c r="ED608" s="35"/>
      <c r="EE608" s="35"/>
      <c r="EF608" s="35"/>
      <c r="EL608" s="35"/>
      <c r="EM608" s="35"/>
      <c r="EN608" s="35"/>
      <c r="ET608" s="35"/>
      <c r="EU608" s="35"/>
      <c r="EV608" s="35"/>
    </row>
    <row r="609" spans="14:152" s="29" customFormat="1" ht="13.5" x14ac:dyDescent="0.3">
      <c r="N609" s="35">
        <v>4.1400000000000002E-9</v>
      </c>
      <c r="O609" s="35">
        <v>3.12530321804</v>
      </c>
      <c r="P609" s="35">
        <v>10001.061884606999</v>
      </c>
      <c r="Q609" s="29">
        <f t="shared" si="304"/>
        <v>-2.4319944671490871E-9</v>
      </c>
      <c r="R609" s="29">
        <f t="shared" si="305"/>
        <v>-2.4315662516013246E-9</v>
      </c>
      <c r="S609" s="29">
        <f t="shared" si="306"/>
        <v>-2.431566266684387E-9</v>
      </c>
      <c r="T609" s="29">
        <f t="shared" si="307"/>
        <v>-2.4315662666839109E-9</v>
      </c>
      <c r="V609" s="35">
        <v>5.7E-10</v>
      </c>
      <c r="W609" s="35">
        <v>5.3154290745399999</v>
      </c>
      <c r="X609" s="35">
        <v>28628.3362260996</v>
      </c>
      <c r="Y609" s="29">
        <f t="shared" si="308"/>
        <v>3.3386091803573467E-10</v>
      </c>
      <c r="Z609" s="29">
        <f t="shared" si="309"/>
        <v>3.3369187737289486E-10</v>
      </c>
      <c r="AA609" s="29">
        <f t="shared" si="310"/>
        <v>3.3369188332754589E-10</v>
      </c>
      <c r="AB609" s="29">
        <f t="shared" si="311"/>
        <v>3.3369188332736205E-10</v>
      </c>
      <c r="AD609" s="35"/>
      <c r="AE609" s="35"/>
      <c r="AF609" s="35"/>
      <c r="AL609" s="35"/>
      <c r="AM609" s="35"/>
      <c r="AN609" s="35"/>
      <c r="AT609" s="35"/>
      <c r="AU609" s="35"/>
      <c r="AV609" s="35"/>
      <c r="BB609" s="35"/>
      <c r="BC609" s="35"/>
      <c r="BD609" s="35"/>
      <c r="BJ609" s="35"/>
      <c r="BK609" s="35"/>
      <c r="BL609" s="35"/>
      <c r="BR609" s="35"/>
      <c r="BS609" s="35"/>
      <c r="BT609" s="35"/>
      <c r="BZ609" s="35"/>
      <c r="CA609" s="35"/>
      <c r="CB609" s="35"/>
      <c r="CH609" s="35"/>
      <c r="CI609" s="35"/>
      <c r="CJ609" s="35"/>
      <c r="CP609" s="35"/>
      <c r="CQ609" s="35"/>
      <c r="CR609" s="35"/>
      <c r="CX609" s="35"/>
      <c r="CY609" s="35"/>
      <c r="CZ609" s="35"/>
      <c r="DF609" s="35">
        <v>2.4300000000000001E-9</v>
      </c>
      <c r="DG609" s="35">
        <v>2.4474880060399999</v>
      </c>
      <c r="DH609" s="35">
        <v>3311.18291816379</v>
      </c>
      <c r="DI609" s="29">
        <f t="shared" si="312"/>
        <v>2.3056516032594253E-9</v>
      </c>
      <c r="DJ609" s="29">
        <f t="shared" si="313"/>
        <v>2.3056191301640003E-9</v>
      </c>
      <c r="DK609" s="29">
        <f t="shared" si="314"/>
        <v>2.3056191313078195E-9</v>
      </c>
      <c r="DL609" s="29">
        <f t="shared" si="315"/>
        <v>2.3056191313077868E-9</v>
      </c>
      <c r="DN609" s="35"/>
      <c r="DO609" s="35"/>
      <c r="DP609" s="35"/>
      <c r="DV609" s="35"/>
      <c r="DW609" s="35"/>
      <c r="DX609" s="35"/>
      <c r="ED609" s="35"/>
      <c r="EE609" s="35"/>
      <c r="EF609" s="35"/>
      <c r="EL609" s="35"/>
      <c r="EM609" s="35"/>
      <c r="EN609" s="35"/>
      <c r="ET609" s="35"/>
      <c r="EU609" s="35"/>
      <c r="EV609" s="35"/>
    </row>
    <row r="610" spans="14:152" s="29" customFormat="1" ht="13.5" x14ac:dyDescent="0.3">
      <c r="N610" s="35">
        <v>5.0199999999999996E-9</v>
      </c>
      <c r="O610" s="35">
        <v>5.0235648833899997</v>
      </c>
      <c r="P610" s="35">
        <v>73.297125859000005</v>
      </c>
      <c r="Q610" s="29">
        <f t="shared" si="304"/>
        <v>5.0080074534856175E-9</v>
      </c>
      <c r="R610" s="29">
        <f t="shared" si="305"/>
        <v>5.0080071286558251E-9</v>
      </c>
      <c r="S610" s="29">
        <f t="shared" si="306"/>
        <v>5.0080071286672666E-9</v>
      </c>
      <c r="T610" s="29">
        <f t="shared" si="307"/>
        <v>5.0080071286672658E-9</v>
      </c>
      <c r="V610" s="35">
        <v>5.4999999999999996E-10</v>
      </c>
      <c r="W610" s="35">
        <v>4.02023620788</v>
      </c>
      <c r="X610" s="35">
        <v>4005.3684718298</v>
      </c>
      <c r="Y610" s="29">
        <f t="shared" si="308"/>
        <v>5.4955947567948384E-10</v>
      </c>
      <c r="Z610" s="29">
        <f t="shared" si="309"/>
        <v>5.4955834843745562E-10</v>
      </c>
      <c r="AA610" s="29">
        <f t="shared" si="310"/>
        <v>5.4955834847718407E-10</v>
      </c>
      <c r="AB610" s="29">
        <f t="shared" si="311"/>
        <v>5.4955834847718273E-10</v>
      </c>
      <c r="AD610" s="35"/>
      <c r="AE610" s="35"/>
      <c r="AF610" s="35"/>
      <c r="AL610" s="35"/>
      <c r="AM610" s="35"/>
      <c r="AN610" s="35"/>
      <c r="AT610" s="35"/>
      <c r="AU610" s="35"/>
      <c r="AV610" s="35"/>
      <c r="BB610" s="35"/>
      <c r="BC610" s="35"/>
      <c r="BD610" s="35"/>
      <c r="BJ610" s="35"/>
      <c r="BK610" s="35"/>
      <c r="BL610" s="35"/>
      <c r="BR610" s="35"/>
      <c r="BS610" s="35"/>
      <c r="BT610" s="35"/>
      <c r="BZ610" s="35"/>
      <c r="CA610" s="35"/>
      <c r="CB610" s="35"/>
      <c r="CH610" s="35"/>
      <c r="CI610" s="35"/>
      <c r="CJ610" s="35"/>
      <c r="CP610" s="35"/>
      <c r="CQ610" s="35"/>
      <c r="CR610" s="35"/>
      <c r="CX610" s="35"/>
      <c r="CY610" s="35"/>
      <c r="CZ610" s="35"/>
      <c r="DF610" s="35">
        <v>2.0799999999999998E-9</v>
      </c>
      <c r="DG610" s="35">
        <v>1.1350057945700001</v>
      </c>
      <c r="DH610" s="35">
        <v>5888.4499649321997</v>
      </c>
      <c r="DI610" s="29">
        <f t="shared" si="312"/>
        <v>-1.6991549134480739E-9</v>
      </c>
      <c r="DJ610" s="29">
        <f t="shared" si="313"/>
        <v>-1.6990646319827638E-9</v>
      </c>
      <c r="DK610" s="29">
        <f t="shared" si="314"/>
        <v>-1.6990646351627738E-9</v>
      </c>
      <c r="DL610" s="29">
        <f t="shared" si="315"/>
        <v>-1.6990646351626717E-9</v>
      </c>
      <c r="DN610" s="35"/>
      <c r="DO610" s="35"/>
      <c r="DP610" s="35"/>
      <c r="DV610" s="35"/>
      <c r="DW610" s="35"/>
      <c r="DX610" s="35"/>
      <c r="ED610" s="35"/>
      <c r="EE610" s="35"/>
      <c r="EF610" s="35"/>
      <c r="EL610" s="35"/>
      <c r="EM610" s="35"/>
      <c r="EN610" s="35"/>
      <c r="ET610" s="35"/>
      <c r="EU610" s="35"/>
      <c r="EV610" s="35"/>
    </row>
    <row r="611" spans="14:152" s="29" customFormat="1" ht="13.5" x14ac:dyDescent="0.3">
      <c r="N611" s="35">
        <v>4.32E-9</v>
      </c>
      <c r="O611" s="35">
        <v>3.3153835913999998</v>
      </c>
      <c r="P611" s="35">
        <v>5617.9107699472997</v>
      </c>
      <c r="Q611" s="29">
        <f t="shared" si="304"/>
        <v>4.1099453668942847E-9</v>
      </c>
      <c r="R611" s="29">
        <f t="shared" si="305"/>
        <v>4.110040889935202E-9</v>
      </c>
      <c r="S611" s="29">
        <f t="shared" si="306"/>
        <v>4.110040886571123E-9</v>
      </c>
      <c r="T611" s="29">
        <f t="shared" si="307"/>
        <v>4.1100408865712363E-9</v>
      </c>
      <c r="V611" s="35">
        <v>5.4E-10</v>
      </c>
      <c r="W611" s="35">
        <v>5.5119618450500001</v>
      </c>
      <c r="X611" s="35">
        <v>44.653833240200001</v>
      </c>
      <c r="Y611" s="29">
        <f t="shared" si="308"/>
        <v>5.3942975930362232E-10</v>
      </c>
      <c r="Z611" s="29">
        <f t="shared" si="309"/>
        <v>5.3942974514598835E-10</v>
      </c>
      <c r="AA611" s="29">
        <f t="shared" si="310"/>
        <v>5.3942974514648704E-10</v>
      </c>
      <c r="AB611" s="29">
        <f t="shared" si="311"/>
        <v>5.3942974514648693E-10</v>
      </c>
      <c r="AD611" s="35"/>
      <c r="AE611" s="35"/>
      <c r="AF611" s="35"/>
      <c r="AL611" s="35"/>
      <c r="AM611" s="35"/>
      <c r="AN611" s="35"/>
      <c r="AT611" s="35"/>
      <c r="AU611" s="35"/>
      <c r="AV611" s="35"/>
      <c r="BB611" s="35"/>
      <c r="BC611" s="35"/>
      <c r="BD611" s="35"/>
      <c r="BJ611" s="35"/>
      <c r="BK611" s="35"/>
      <c r="BL611" s="35"/>
      <c r="BR611" s="35"/>
      <c r="BS611" s="35"/>
      <c r="BT611" s="35"/>
      <c r="BZ611" s="35"/>
      <c r="CA611" s="35"/>
      <c r="CB611" s="35"/>
      <c r="CH611" s="35"/>
      <c r="CI611" s="35"/>
      <c r="CJ611" s="35"/>
      <c r="CP611" s="35"/>
      <c r="CQ611" s="35"/>
      <c r="CR611" s="35"/>
      <c r="CX611" s="35"/>
      <c r="CY611" s="35"/>
      <c r="CZ611" s="35"/>
      <c r="DF611" s="35">
        <v>2.5099999999999998E-9</v>
      </c>
      <c r="DG611" s="35">
        <v>4.6701298372900002</v>
      </c>
      <c r="DH611" s="35">
        <v>6666.9977593980002</v>
      </c>
      <c r="DI611" s="29">
        <f t="shared" si="312"/>
        <v>2.4845496277889647E-9</v>
      </c>
      <c r="DJ611" s="29">
        <f t="shared" si="313"/>
        <v>2.4845192429182199E-9</v>
      </c>
      <c r="DK611" s="29">
        <f t="shared" si="314"/>
        <v>2.4845192439887405E-9</v>
      </c>
      <c r="DL611" s="29">
        <f t="shared" si="315"/>
        <v>2.4845192439887054E-9</v>
      </c>
      <c r="DN611" s="35"/>
      <c r="DO611" s="35"/>
      <c r="DP611" s="35"/>
      <c r="DV611" s="35"/>
      <c r="DW611" s="35"/>
      <c r="DX611" s="35"/>
      <c r="ED611" s="35"/>
      <c r="EE611" s="35"/>
      <c r="EF611" s="35"/>
      <c r="EL611" s="35"/>
      <c r="EM611" s="35"/>
      <c r="EN611" s="35"/>
      <c r="ET611" s="35"/>
      <c r="EU611" s="35"/>
      <c r="EV611" s="35"/>
    </row>
    <row r="612" spans="14:152" s="29" customFormat="1" ht="13.5" x14ac:dyDescent="0.3">
      <c r="N612" s="35">
        <v>3.5899999999999998E-9</v>
      </c>
      <c r="O612" s="35">
        <v>4.9762287066599997</v>
      </c>
      <c r="P612" s="35">
        <v>5820.9149246467996</v>
      </c>
      <c r="Q612" s="29">
        <f t="shared" si="304"/>
        <v>1.9031589661910918E-9</v>
      </c>
      <c r="R612" s="29">
        <f t="shared" si="305"/>
        <v>1.9029325265515887E-9</v>
      </c>
      <c r="S612" s="29">
        <f t="shared" si="306"/>
        <v>1.9029325345272994E-9</v>
      </c>
      <c r="T612" s="29">
        <f t="shared" si="307"/>
        <v>1.902932534527083E-9</v>
      </c>
      <c r="V612" s="35">
        <v>5.3000000000000003E-10</v>
      </c>
      <c r="W612" s="35">
        <v>0.46840976995</v>
      </c>
      <c r="X612" s="35">
        <v>19645.525556790599</v>
      </c>
      <c r="Y612" s="29">
        <f t="shared" si="308"/>
        <v>3.3215719865896378E-10</v>
      </c>
      <c r="Z612" s="29">
        <f t="shared" si="309"/>
        <v>3.3205350223328496E-10</v>
      </c>
      <c r="AA612" s="29">
        <f t="shared" si="310"/>
        <v>3.3205350588598122E-10</v>
      </c>
      <c r="AB612" s="29">
        <f t="shared" si="311"/>
        <v>3.3205350588588728E-10</v>
      </c>
      <c r="AD612" s="35"/>
      <c r="AE612" s="35"/>
      <c r="AF612" s="35"/>
      <c r="AL612" s="35"/>
      <c r="AM612" s="35"/>
      <c r="AN612" s="35"/>
      <c r="AT612" s="35"/>
      <c r="AU612" s="35"/>
      <c r="AV612" s="35"/>
      <c r="BB612" s="35"/>
      <c r="BC612" s="35"/>
      <c r="BD612" s="35"/>
      <c r="BJ612" s="35"/>
      <c r="BK612" s="35"/>
      <c r="BL612" s="35"/>
      <c r="BR612" s="35"/>
      <c r="BS612" s="35"/>
      <c r="BT612" s="35"/>
      <c r="BZ612" s="35"/>
      <c r="CA612" s="35"/>
      <c r="CB612" s="35"/>
      <c r="CH612" s="35"/>
      <c r="CI612" s="35"/>
      <c r="CJ612" s="35"/>
      <c r="CP612" s="35"/>
      <c r="CQ612" s="35"/>
      <c r="CR612" s="35"/>
      <c r="CX612" s="35"/>
      <c r="CY612" s="35"/>
      <c r="CZ612" s="35"/>
      <c r="DF612" s="35">
        <v>2.2699999999999998E-9</v>
      </c>
      <c r="DG612" s="35">
        <v>1.5992641330699999</v>
      </c>
      <c r="DH612" s="35">
        <v>10001.061884606999</v>
      </c>
      <c r="DI612" s="29">
        <f t="shared" si="312"/>
        <v>1.7755377047825676E-9</v>
      </c>
      <c r="DJ612" s="29">
        <f t="shared" si="313"/>
        <v>1.7757184508808901E-9</v>
      </c>
      <c r="DK612" s="29">
        <f t="shared" si="314"/>
        <v>1.7757184445152651E-9</v>
      </c>
      <c r="DL612" s="29">
        <f t="shared" si="315"/>
        <v>1.7757184445154663E-9</v>
      </c>
      <c r="DN612" s="35"/>
      <c r="DO612" s="35"/>
      <c r="DP612" s="35"/>
      <c r="DV612" s="35"/>
      <c r="DW612" s="35"/>
      <c r="DX612" s="35"/>
      <c r="ED612" s="35"/>
      <c r="EE612" s="35"/>
      <c r="EF612" s="35"/>
      <c r="EL612" s="35"/>
      <c r="EM612" s="35"/>
      <c r="EN612" s="35"/>
      <c r="ET612" s="35"/>
      <c r="EU612" s="35"/>
      <c r="EV612" s="35"/>
    </row>
    <row r="613" spans="14:152" s="29" customFormat="1" ht="13.5" x14ac:dyDescent="0.3">
      <c r="N613" s="35">
        <v>3.5899999999999998E-9</v>
      </c>
      <c r="O613" s="35">
        <v>5.420722273</v>
      </c>
      <c r="P613" s="35">
        <v>6019.9919266185998</v>
      </c>
      <c r="Q613" s="29">
        <f t="shared" si="304"/>
        <v>-3.191318326780926E-9</v>
      </c>
      <c r="R613" s="29">
        <f t="shared" si="305"/>
        <v>-3.1911918235917541E-9</v>
      </c>
      <c r="S613" s="29">
        <f t="shared" si="306"/>
        <v>-3.1911918280477236E-9</v>
      </c>
      <c r="T613" s="29">
        <f t="shared" si="307"/>
        <v>-3.191191828047583E-9</v>
      </c>
      <c r="V613" s="35">
        <v>5.3000000000000003E-10</v>
      </c>
      <c r="W613" s="35">
        <v>4.5153997026099999</v>
      </c>
      <c r="X613" s="35">
        <v>9886.7722000640006</v>
      </c>
      <c r="Y613" s="29">
        <f t="shared" si="308"/>
        <v>-8.5330685484830324E-11</v>
      </c>
      <c r="Z613" s="29">
        <f t="shared" si="309"/>
        <v>-8.5264595627950344E-11</v>
      </c>
      <c r="AA613" s="29">
        <f t="shared" si="310"/>
        <v>-8.5264597955752729E-11</v>
      </c>
      <c r="AB613" s="29">
        <f t="shared" si="311"/>
        <v>-8.5264597955678373E-11</v>
      </c>
      <c r="AD613" s="35"/>
      <c r="AE613" s="35"/>
      <c r="AF613" s="35"/>
      <c r="AL613" s="35"/>
      <c r="AM613" s="35"/>
      <c r="AN613" s="35"/>
      <c r="AT613" s="35"/>
      <c r="AU613" s="35"/>
      <c r="AV613" s="35"/>
      <c r="BB613" s="35"/>
      <c r="BC613" s="35"/>
      <c r="BD613" s="35"/>
      <c r="BJ613" s="35"/>
      <c r="BK613" s="35"/>
      <c r="BL613" s="35"/>
      <c r="BR613" s="35"/>
      <c r="BS613" s="35"/>
      <c r="BT613" s="35"/>
      <c r="BZ613" s="35"/>
      <c r="CA613" s="35"/>
      <c r="CB613" s="35"/>
      <c r="CH613" s="35"/>
      <c r="CI613" s="35"/>
      <c r="CJ613" s="35"/>
      <c r="CP613" s="35"/>
      <c r="CQ613" s="35"/>
      <c r="CR613" s="35"/>
      <c r="CX613" s="35"/>
      <c r="CY613" s="35"/>
      <c r="CZ613" s="35"/>
      <c r="DF613" s="35">
        <v>2.64E-9</v>
      </c>
      <c r="DG613" s="35">
        <v>3.7262243562799999</v>
      </c>
      <c r="DH613" s="35">
        <v>6747.7122623140003</v>
      </c>
      <c r="DI613" s="29">
        <f t="shared" si="312"/>
        <v>2.5737356698679706E-9</v>
      </c>
      <c r="DJ613" s="29">
        <f t="shared" si="313"/>
        <v>2.573786344652325E-9</v>
      </c>
      <c r="DK613" s="29">
        <f t="shared" si="314"/>
        <v>2.5737863428678198E-9</v>
      </c>
      <c r="DL613" s="29">
        <f t="shared" si="315"/>
        <v>2.5737863428678698E-9</v>
      </c>
      <c r="DN613" s="35"/>
      <c r="DO613" s="35"/>
      <c r="DP613" s="35"/>
      <c r="DV613" s="35"/>
      <c r="DW613" s="35"/>
      <c r="DX613" s="35"/>
      <c r="ED613" s="35"/>
      <c r="EE613" s="35"/>
      <c r="EF613" s="35"/>
      <c r="EL613" s="35"/>
      <c r="EM613" s="35"/>
      <c r="EN613" s="35"/>
      <c r="ET613" s="35"/>
      <c r="EU613" s="35"/>
      <c r="EV613" s="35"/>
    </row>
    <row r="614" spans="14:152" s="29" customFormat="1" ht="13.5" x14ac:dyDescent="0.3">
      <c r="N614" s="35">
        <v>4.49E-9</v>
      </c>
      <c r="O614" s="35">
        <v>3.7954485461199998</v>
      </c>
      <c r="P614" s="35">
        <v>4996.1727308979998</v>
      </c>
      <c r="Q614" s="29">
        <f t="shared" si="304"/>
        <v>-4.4578387421547966E-9</v>
      </c>
      <c r="R614" s="29">
        <f t="shared" si="305"/>
        <v>-4.4578729834944697E-9</v>
      </c>
      <c r="S614" s="29">
        <f t="shared" si="306"/>
        <v>-4.457872982288753E-9</v>
      </c>
      <c r="T614" s="29">
        <f t="shared" si="307"/>
        <v>-4.457872982288791E-9</v>
      </c>
      <c r="V614" s="35">
        <v>6.9E-10</v>
      </c>
      <c r="W614" s="35">
        <v>3.3709208443200001</v>
      </c>
      <c r="X614" s="35">
        <v>41.550790984800003</v>
      </c>
      <c r="Y614" s="29">
        <f t="shared" si="308"/>
        <v>-4.2664147216994969E-10</v>
      </c>
      <c r="Z614" s="29">
        <f t="shared" si="309"/>
        <v>-4.2664176011705507E-10</v>
      </c>
      <c r="AA614" s="29">
        <f t="shared" si="310"/>
        <v>-4.2664176010691301E-10</v>
      </c>
      <c r="AB614" s="29">
        <f t="shared" si="311"/>
        <v>-4.2664176010691348E-10</v>
      </c>
      <c r="AD614" s="35"/>
      <c r="AE614" s="35"/>
      <c r="AF614" s="35"/>
      <c r="AL614" s="35"/>
      <c r="AM614" s="35"/>
      <c r="AN614" s="35"/>
      <c r="AT614" s="35"/>
      <c r="AU614" s="35"/>
      <c r="AV614" s="35"/>
      <c r="BB614" s="35"/>
      <c r="BC614" s="35"/>
      <c r="BD614" s="35"/>
      <c r="BJ614" s="35"/>
      <c r="BK614" s="35"/>
      <c r="BL614" s="35"/>
      <c r="BR614" s="35"/>
      <c r="BS614" s="35"/>
      <c r="BT614" s="35"/>
      <c r="BZ614" s="35"/>
      <c r="CA614" s="35"/>
      <c r="CB614" s="35"/>
      <c r="CH614" s="35"/>
      <c r="CI614" s="35"/>
      <c r="CJ614" s="35"/>
      <c r="CP614" s="35"/>
      <c r="CQ614" s="35"/>
      <c r="CR614" s="35"/>
      <c r="CX614" s="35"/>
      <c r="CY614" s="35"/>
      <c r="CZ614" s="35"/>
      <c r="DF614" s="35">
        <v>2.16E-9</v>
      </c>
      <c r="DG614" s="35">
        <v>0.34122804917999999</v>
      </c>
      <c r="DH614" s="35">
        <v>6686.7477777069998</v>
      </c>
      <c r="DI614" s="29">
        <f t="shared" si="312"/>
        <v>-1.1505435499140679E-9</v>
      </c>
      <c r="DJ614" s="29">
        <f t="shared" si="313"/>
        <v>-1.1503873348150567E-9</v>
      </c>
      <c r="DK614" s="29">
        <f t="shared" si="314"/>
        <v>-1.1503873403173337E-9</v>
      </c>
      <c r="DL614" s="29">
        <f t="shared" si="315"/>
        <v>-1.1503873403171519E-9</v>
      </c>
      <c r="DN614" s="35"/>
      <c r="DO614" s="35"/>
      <c r="DP614" s="35"/>
      <c r="DV614" s="35"/>
      <c r="DW614" s="35"/>
      <c r="DX614" s="35"/>
      <c r="ED614" s="35"/>
      <c r="EE614" s="35"/>
      <c r="EF614" s="35"/>
      <c r="EL614" s="35"/>
      <c r="EM614" s="35"/>
      <c r="EN614" s="35"/>
      <c r="ET614" s="35"/>
      <c r="EU614" s="35"/>
      <c r="EV614" s="35"/>
    </row>
    <row r="615" spans="14:152" s="29" customFormat="1" ht="13.5" x14ac:dyDescent="0.3">
      <c r="N615" s="35">
        <v>3.7399999999999999E-9</v>
      </c>
      <c r="O615" s="35">
        <v>2.8556396564900002</v>
      </c>
      <c r="P615" s="35">
        <v>2111.6503133776</v>
      </c>
      <c r="Q615" s="29">
        <f t="shared" si="304"/>
        <v>3.1957135940738393E-9</v>
      </c>
      <c r="R615" s="29">
        <f t="shared" si="305"/>
        <v>3.1956611623784887E-9</v>
      </c>
      <c r="S615" s="29">
        <f t="shared" si="306"/>
        <v>3.1956611642252521E-9</v>
      </c>
      <c r="T615" s="29">
        <f t="shared" si="307"/>
        <v>3.1956611642251971E-9</v>
      </c>
      <c r="V615" s="35">
        <v>7.2E-10</v>
      </c>
      <c r="W615" s="35">
        <v>4.66520155151</v>
      </c>
      <c r="X615" s="35">
        <v>6685.1061887575997</v>
      </c>
      <c r="Y615" s="29">
        <f t="shared" si="308"/>
        <v>7.1227043266195067E-10</v>
      </c>
      <c r="Z615" s="29">
        <f t="shared" si="309"/>
        <v>7.1227941885531743E-10</v>
      </c>
      <c r="AA615" s="29">
        <f t="shared" si="310"/>
        <v>7.1227941853890182E-10</v>
      </c>
      <c r="AB615" s="29">
        <f t="shared" si="311"/>
        <v>7.1227941853891226E-10</v>
      </c>
      <c r="AD615" s="35"/>
      <c r="AE615" s="35"/>
      <c r="AF615" s="35"/>
      <c r="AL615" s="35"/>
      <c r="AM615" s="35"/>
      <c r="AN615" s="35"/>
      <c r="AT615" s="35"/>
      <c r="AU615" s="35"/>
      <c r="AV615" s="35"/>
      <c r="BB615" s="35"/>
      <c r="BC615" s="35"/>
      <c r="BD615" s="35"/>
      <c r="BJ615" s="35"/>
      <c r="BK615" s="35"/>
      <c r="BL615" s="35"/>
      <c r="BR615" s="35"/>
      <c r="BS615" s="35"/>
      <c r="BT615" s="35"/>
      <c r="BZ615" s="35"/>
      <c r="CA615" s="35"/>
      <c r="CB615" s="35"/>
      <c r="CH615" s="35"/>
      <c r="CI615" s="35"/>
      <c r="CJ615" s="35"/>
      <c r="CP615" s="35"/>
      <c r="CQ615" s="35"/>
      <c r="CR615" s="35"/>
      <c r="CX615" s="35"/>
      <c r="CY615" s="35"/>
      <c r="CZ615" s="35"/>
      <c r="DF615" s="35">
        <v>2.6000000000000001E-9</v>
      </c>
      <c r="DG615" s="35">
        <v>3.67749190896</v>
      </c>
      <c r="DH615" s="35">
        <v>6645.1969867221997</v>
      </c>
      <c r="DI615" s="29">
        <f t="shared" si="312"/>
        <v>2.1178712729498564E-10</v>
      </c>
      <c r="DJ615" s="29">
        <f t="shared" si="313"/>
        <v>2.1156706783396183E-10</v>
      </c>
      <c r="DK615" s="29">
        <f t="shared" si="314"/>
        <v>2.1156707558481307E-10</v>
      </c>
      <c r="DL615" s="29">
        <f t="shared" si="315"/>
        <v>2.115670755845553E-10</v>
      </c>
      <c r="DN615" s="35"/>
      <c r="DO615" s="35"/>
      <c r="DP615" s="35"/>
      <c r="DV615" s="35"/>
      <c r="DW615" s="35"/>
      <c r="DX615" s="35"/>
      <c r="ED615" s="35"/>
      <c r="EE615" s="35"/>
      <c r="EF615" s="35"/>
      <c r="EL615" s="35"/>
      <c r="EM615" s="35"/>
      <c r="EN615" s="35"/>
      <c r="ET615" s="35"/>
      <c r="EU615" s="35"/>
      <c r="EV615" s="35"/>
    </row>
    <row r="616" spans="14:152" s="29" customFormat="1" ht="13.5" x14ac:dyDescent="0.3">
      <c r="N616" s="35">
        <v>4.2599999999999998E-9</v>
      </c>
      <c r="O616" s="35">
        <v>0.24129917209000001</v>
      </c>
      <c r="P616" s="35">
        <v>5625.7750764735001</v>
      </c>
      <c r="Q616" s="29">
        <f t="shared" si="304"/>
        <v>-3.7212921527167833E-9</v>
      </c>
      <c r="R616" s="29">
        <f t="shared" si="305"/>
        <v>-3.7214412159524179E-9</v>
      </c>
      <c r="S616" s="29">
        <f t="shared" si="306"/>
        <v>-3.721441210702518E-9</v>
      </c>
      <c r="T616" s="29">
        <f t="shared" si="307"/>
        <v>-3.7214412107026946E-9</v>
      </c>
      <c r="V616" s="35">
        <v>5.1999999999999996E-10</v>
      </c>
      <c r="W616" s="35">
        <v>2.0520959922499999</v>
      </c>
      <c r="X616" s="35">
        <v>7366.2689076256001</v>
      </c>
      <c r="Y616" s="29">
        <f t="shared" si="308"/>
        <v>-3.5176013955706953E-10</v>
      </c>
      <c r="Z616" s="29">
        <f t="shared" si="309"/>
        <v>-3.5172408731828084E-10</v>
      </c>
      <c r="AA616" s="29">
        <f t="shared" si="310"/>
        <v>-3.5172408858815192E-10</v>
      </c>
      <c r="AB616" s="29">
        <f t="shared" si="311"/>
        <v>-3.5172408858811382E-10</v>
      </c>
      <c r="AD616" s="35"/>
      <c r="AE616" s="35"/>
      <c r="AF616" s="35"/>
      <c r="AL616" s="35"/>
      <c r="AM616" s="35"/>
      <c r="AN616" s="35"/>
      <c r="AT616" s="35"/>
      <c r="AU616" s="35"/>
      <c r="AV616" s="35"/>
      <c r="BB616" s="35"/>
      <c r="BC616" s="35"/>
      <c r="BD616" s="35"/>
      <c r="BJ616" s="35"/>
      <c r="BK616" s="35"/>
      <c r="BL616" s="35"/>
      <c r="BR616" s="35"/>
      <c r="BS616" s="35"/>
      <c r="BT616" s="35"/>
      <c r="BZ616" s="35"/>
      <c r="CA616" s="35"/>
      <c r="CB616" s="35"/>
      <c r="CH616" s="35"/>
      <c r="CI616" s="35"/>
      <c r="CJ616" s="35"/>
      <c r="CP616" s="35"/>
      <c r="CQ616" s="35"/>
      <c r="CR616" s="35"/>
      <c r="CX616" s="35"/>
      <c r="CY616" s="35"/>
      <c r="CZ616" s="35"/>
      <c r="DF616" s="35">
        <v>2.09E-9</v>
      </c>
      <c r="DG616" s="35">
        <v>4.3192892037800004</v>
      </c>
      <c r="DH616" s="35">
        <v>3337.8609160888</v>
      </c>
      <c r="DI616" s="29">
        <f t="shared" si="312"/>
        <v>-8.3886478130352945E-10</v>
      </c>
      <c r="DJ616" s="29">
        <f t="shared" si="313"/>
        <v>-8.3878312738652436E-10</v>
      </c>
      <c r="DK616" s="29">
        <f t="shared" si="314"/>
        <v>-8.3878313026251358E-10</v>
      </c>
      <c r="DL616" s="29">
        <f t="shared" si="315"/>
        <v>-8.387831302624319E-10</v>
      </c>
      <c r="DN616" s="35"/>
      <c r="DO616" s="35"/>
      <c r="DP616" s="35"/>
      <c r="DV616" s="35"/>
      <c r="DW616" s="35"/>
      <c r="DX616" s="35"/>
      <c r="ED616" s="35"/>
      <c r="EE616" s="35"/>
      <c r="EF616" s="35"/>
      <c r="EL616" s="35"/>
      <c r="EM616" s="35"/>
      <c r="EN616" s="35"/>
      <c r="ET616" s="35"/>
      <c r="EU616" s="35"/>
      <c r="EV616" s="35"/>
    </row>
    <row r="617" spans="14:152" s="29" customFormat="1" ht="13.5" x14ac:dyDescent="0.3">
      <c r="N617" s="35">
        <v>4.2299999999999997E-9</v>
      </c>
      <c r="O617" s="35">
        <v>3.6050797123499998</v>
      </c>
      <c r="P617" s="35">
        <v>8226.5788363783995</v>
      </c>
      <c r="Q617" s="29">
        <f t="shared" si="304"/>
        <v>2.2506152377709895E-9</v>
      </c>
      <c r="R617" s="29">
        <f t="shared" si="305"/>
        <v>2.2502386989308015E-9</v>
      </c>
      <c r="S617" s="29">
        <f t="shared" si="306"/>
        <v>2.2502387121935396E-9</v>
      </c>
      <c r="T617" s="29">
        <f t="shared" si="307"/>
        <v>2.2502387121931322E-9</v>
      </c>
      <c r="V617" s="35">
        <v>5.1999999999999996E-10</v>
      </c>
      <c r="W617" s="35">
        <v>6.2588222672300002</v>
      </c>
      <c r="X617" s="35">
        <v>12509.253325047201</v>
      </c>
      <c r="Y617" s="29">
        <f t="shared" si="308"/>
        <v>-2.5697505655375675E-10</v>
      </c>
      <c r="Z617" s="29">
        <f t="shared" si="309"/>
        <v>-2.5690278688467272E-10</v>
      </c>
      <c r="AA617" s="29">
        <f t="shared" si="310"/>
        <v>-2.5690278943022903E-10</v>
      </c>
      <c r="AB617" s="29">
        <f t="shared" si="311"/>
        <v>-2.5690278943015195E-10</v>
      </c>
      <c r="AD617" s="35"/>
      <c r="AE617" s="35"/>
      <c r="AF617" s="35"/>
      <c r="AL617" s="35"/>
      <c r="AM617" s="35"/>
      <c r="AN617" s="35"/>
      <c r="AT617" s="35"/>
      <c r="AU617" s="35"/>
      <c r="AV617" s="35"/>
      <c r="BB617" s="35"/>
      <c r="BC617" s="35"/>
      <c r="BD617" s="35"/>
      <c r="BJ617" s="35"/>
      <c r="BK617" s="35"/>
      <c r="BL617" s="35"/>
      <c r="BR617" s="35"/>
      <c r="BS617" s="35"/>
      <c r="BT617" s="35"/>
      <c r="BZ617" s="35"/>
      <c r="CA617" s="35"/>
      <c r="CB617" s="35"/>
      <c r="CH617" s="35"/>
      <c r="CI617" s="35"/>
      <c r="CJ617" s="35"/>
      <c r="CP617" s="35"/>
      <c r="CQ617" s="35"/>
      <c r="CR617" s="35"/>
      <c r="CX617" s="35"/>
      <c r="CY617" s="35"/>
      <c r="CZ617" s="35"/>
      <c r="DF617" s="35">
        <v>2.1799999999999999E-9</v>
      </c>
      <c r="DG617" s="35">
        <v>4.0806873099900001</v>
      </c>
      <c r="DH617" s="35">
        <v>3378.7454623376002</v>
      </c>
      <c r="DI617" s="29">
        <f t="shared" si="312"/>
        <v>-1.6210698406501077E-9</v>
      </c>
      <c r="DJ617" s="29">
        <f t="shared" si="313"/>
        <v>-1.621006904446533E-9</v>
      </c>
      <c r="DK617" s="29">
        <f t="shared" si="314"/>
        <v>-1.6210069066632864E-9</v>
      </c>
      <c r="DL617" s="29">
        <f t="shared" si="315"/>
        <v>-1.6210069066632242E-9</v>
      </c>
      <c r="DN617" s="35"/>
      <c r="DO617" s="35"/>
      <c r="DP617" s="35"/>
      <c r="DV617" s="35"/>
      <c r="DW617" s="35"/>
      <c r="DX617" s="35"/>
      <c r="ED617" s="35"/>
      <c r="EE617" s="35"/>
      <c r="EF617" s="35"/>
      <c r="EL617" s="35"/>
      <c r="EM617" s="35"/>
      <c r="EN617" s="35"/>
      <c r="ET617" s="35"/>
      <c r="EU617" s="35"/>
      <c r="EV617" s="35"/>
    </row>
    <row r="618" spans="14:152" s="29" customFormat="1" ht="13.5" x14ac:dyDescent="0.3">
      <c r="N618" s="35">
        <v>4.0199999999999998E-9</v>
      </c>
      <c r="O618" s="35">
        <v>4.5181371950999996</v>
      </c>
      <c r="P618" s="35">
        <v>4392.8808098882</v>
      </c>
      <c r="Q618" s="29">
        <f t="shared" si="304"/>
        <v>3.586606210254268E-9</v>
      </c>
      <c r="R618" s="29">
        <f t="shared" si="305"/>
        <v>3.5867081315861458E-9</v>
      </c>
      <c r="S618" s="29">
        <f t="shared" si="306"/>
        <v>3.5867081279965268E-9</v>
      </c>
      <c r="T618" s="29">
        <f t="shared" si="307"/>
        <v>3.5867081279966298E-9</v>
      </c>
      <c r="V618" s="35">
        <v>6E-10</v>
      </c>
      <c r="W618" s="35">
        <v>0.33350021257000001</v>
      </c>
      <c r="X618" s="35">
        <v>13575.7488022372</v>
      </c>
      <c r="Y618" s="29">
        <f t="shared" si="308"/>
        <v>3.6449079590711043E-10</v>
      </c>
      <c r="Z618" s="29">
        <f t="shared" si="309"/>
        <v>3.6457347408713726E-10</v>
      </c>
      <c r="AA618" s="29">
        <f t="shared" si="310"/>
        <v>3.6457347117528144E-10</v>
      </c>
      <c r="AB618" s="29">
        <f t="shared" si="311"/>
        <v>3.645734711753762E-10</v>
      </c>
      <c r="AD618" s="35"/>
      <c r="AE618" s="35"/>
      <c r="AF618" s="35"/>
      <c r="AL618" s="35"/>
      <c r="AM618" s="35"/>
      <c r="AN618" s="35"/>
      <c r="AT618" s="35"/>
      <c r="AU618" s="35"/>
      <c r="AV618" s="35"/>
      <c r="BB618" s="35"/>
      <c r="BC618" s="35"/>
      <c r="BD618" s="35"/>
      <c r="BJ618" s="35"/>
      <c r="BK618" s="35"/>
      <c r="BL618" s="35"/>
      <c r="BR618" s="35"/>
      <c r="BS618" s="35"/>
      <c r="BT618" s="35"/>
      <c r="BZ618" s="35"/>
      <c r="CA618" s="35"/>
      <c r="CB618" s="35"/>
      <c r="CH618" s="35"/>
      <c r="CI618" s="35"/>
      <c r="CJ618" s="35"/>
      <c r="CP618" s="35"/>
      <c r="CQ618" s="35"/>
      <c r="CR618" s="35"/>
      <c r="CX618" s="35"/>
      <c r="CY618" s="35"/>
      <c r="CZ618" s="35"/>
      <c r="DF618" s="35">
        <v>2.7499999999999998E-9</v>
      </c>
      <c r="DG618" s="35">
        <v>1.64274205426</v>
      </c>
      <c r="DH618" s="35">
        <v>2011.1003364398</v>
      </c>
      <c r="DI618" s="29">
        <f t="shared" si="312"/>
        <v>-2.6640350689933621E-9</v>
      </c>
      <c r="DJ618" s="29">
        <f t="shared" si="313"/>
        <v>-2.6640175350473602E-9</v>
      </c>
      <c r="DK618" s="29">
        <f t="shared" si="314"/>
        <v>-2.6640175356649601E-9</v>
      </c>
      <c r="DL618" s="29">
        <f t="shared" si="315"/>
        <v>-2.6640175356649407E-9</v>
      </c>
      <c r="DN618" s="35"/>
      <c r="DO618" s="35"/>
      <c r="DP618" s="35"/>
      <c r="DV618" s="35"/>
      <c r="DW618" s="35"/>
      <c r="DX618" s="35"/>
      <c r="ED618" s="35"/>
      <c r="EE618" s="35"/>
      <c r="EF618" s="35"/>
      <c r="EL618" s="35"/>
      <c r="EM618" s="35"/>
      <c r="EN618" s="35"/>
      <c r="ET618" s="35"/>
      <c r="EU618" s="35"/>
      <c r="EV618" s="35"/>
    </row>
    <row r="619" spans="14:152" s="29" customFormat="1" ht="13.5" x14ac:dyDescent="0.3">
      <c r="N619" s="35">
        <v>3.9099999999999999E-9</v>
      </c>
      <c r="O619" s="35">
        <v>4.2671408979900001</v>
      </c>
      <c r="P619" s="35">
        <v>21795.2140916147</v>
      </c>
      <c r="Q619" s="29">
        <f t="shared" si="304"/>
        <v>3.8813336235649204E-9</v>
      </c>
      <c r="R619" s="29">
        <f t="shared" si="305"/>
        <v>3.8814651034686391E-9</v>
      </c>
      <c r="S619" s="29">
        <f t="shared" si="306"/>
        <v>3.8814650988430352E-9</v>
      </c>
      <c r="T619" s="29">
        <f t="shared" si="307"/>
        <v>3.8814650988431701E-9</v>
      </c>
      <c r="V619" s="35">
        <v>5.9000000000000003E-10</v>
      </c>
      <c r="W619" s="35">
        <v>5.9443375568399999</v>
      </c>
      <c r="X619" s="35">
        <v>625.67019231239999</v>
      </c>
      <c r="Y619" s="29">
        <f t="shared" si="308"/>
        <v>-5.4378280852783158E-10</v>
      </c>
      <c r="Z619" s="29">
        <f t="shared" si="309"/>
        <v>-5.4378463878026196E-10</v>
      </c>
      <c r="AA619" s="29">
        <f t="shared" si="310"/>
        <v>-5.4378463871579812E-10</v>
      </c>
      <c r="AB619" s="29">
        <f t="shared" si="311"/>
        <v>-5.4378463871580049E-10</v>
      </c>
      <c r="AD619" s="35"/>
      <c r="AE619" s="35"/>
      <c r="AF619" s="35"/>
      <c r="AL619" s="35"/>
      <c r="AM619" s="35"/>
      <c r="AN619" s="35"/>
      <c r="AT619" s="35"/>
      <c r="AU619" s="35"/>
      <c r="AV619" s="35"/>
      <c r="BB619" s="35"/>
      <c r="BC619" s="35"/>
      <c r="BD619" s="35"/>
      <c r="BJ619" s="35"/>
      <c r="BK619" s="35"/>
      <c r="BL619" s="35"/>
      <c r="BR619" s="35"/>
      <c r="BS619" s="35"/>
      <c r="BT619" s="35"/>
      <c r="BZ619" s="35"/>
      <c r="CA619" s="35"/>
      <c r="CB619" s="35"/>
      <c r="CH619" s="35"/>
      <c r="CI619" s="35"/>
      <c r="CJ619" s="35"/>
      <c r="CP619" s="35"/>
      <c r="CQ619" s="35"/>
      <c r="CR619" s="35"/>
      <c r="CX619" s="35"/>
      <c r="CY619" s="35"/>
      <c r="CZ619" s="35"/>
      <c r="DF619" s="35">
        <v>2.04E-9</v>
      </c>
      <c r="DG619" s="35">
        <v>0.73237459784000003</v>
      </c>
      <c r="DH619" s="35">
        <v>3.9321532631</v>
      </c>
      <c r="DI619" s="29">
        <f t="shared" si="312"/>
        <v>1.4267737151069418E-9</v>
      </c>
      <c r="DJ619" s="29">
        <f t="shared" si="313"/>
        <v>1.4267737883736189E-9</v>
      </c>
      <c r="DK619" s="29">
        <f t="shared" si="314"/>
        <v>1.4267737883710383E-9</v>
      </c>
      <c r="DL619" s="29">
        <f t="shared" si="315"/>
        <v>1.4267737883710385E-9</v>
      </c>
      <c r="DN619" s="35"/>
      <c r="DO619" s="35"/>
      <c r="DP619" s="35"/>
      <c r="DV619" s="35"/>
      <c r="DW619" s="35"/>
      <c r="DX619" s="35"/>
      <c r="ED619" s="35"/>
      <c r="EE619" s="35"/>
      <c r="EF619" s="35"/>
      <c r="EL619" s="35"/>
      <c r="EM619" s="35"/>
      <c r="EN619" s="35"/>
      <c r="ET619" s="35"/>
      <c r="EU619" s="35"/>
      <c r="EV619" s="35"/>
    </row>
    <row r="620" spans="14:152" s="29" customFormat="1" ht="13.5" x14ac:dyDescent="0.3">
      <c r="N620" s="35">
        <v>4.4699999999999997E-9</v>
      </c>
      <c r="O620" s="35">
        <v>4.2577654097400002</v>
      </c>
      <c r="P620" s="35">
        <v>18052.929543157799</v>
      </c>
      <c r="Q620" s="29">
        <f t="shared" si="304"/>
        <v>-2.4908419549534576E-9</v>
      </c>
      <c r="R620" s="29">
        <f t="shared" si="305"/>
        <v>-2.4899855969367858E-9</v>
      </c>
      <c r="S620" s="29">
        <f t="shared" si="306"/>
        <v>-2.4899856271013198E-9</v>
      </c>
      <c r="T620" s="29">
        <f t="shared" si="307"/>
        <v>-2.4899856271002648E-9</v>
      </c>
      <c r="V620" s="35">
        <v>5.0000000000000003E-10</v>
      </c>
      <c r="W620" s="35">
        <v>2.6562450170899998</v>
      </c>
      <c r="X620" s="35">
        <v>10124.930054318</v>
      </c>
      <c r="Y620" s="29">
        <f t="shared" si="308"/>
        <v>-4.1269913182983599E-10</v>
      </c>
      <c r="Z620" s="29">
        <f t="shared" si="309"/>
        <v>-4.1273565151230704E-10</v>
      </c>
      <c r="AA620" s="29">
        <f t="shared" si="310"/>
        <v>-4.1273565022615048E-10</v>
      </c>
      <c r="AB620" s="29">
        <f t="shared" si="311"/>
        <v>-4.1273565022619055E-10</v>
      </c>
      <c r="AD620" s="35"/>
      <c r="AE620" s="35"/>
      <c r="AF620" s="35"/>
      <c r="AL620" s="35"/>
      <c r="AM620" s="35"/>
      <c r="AN620" s="35"/>
      <c r="AT620" s="35"/>
      <c r="AU620" s="35"/>
      <c r="AV620" s="35"/>
      <c r="BB620" s="35"/>
      <c r="BC620" s="35"/>
      <c r="BD620" s="35"/>
      <c r="BJ620" s="35"/>
      <c r="BK620" s="35"/>
      <c r="BL620" s="35"/>
      <c r="BR620" s="35"/>
      <c r="BS620" s="35"/>
      <c r="BT620" s="35"/>
      <c r="BZ620" s="35"/>
      <c r="CA620" s="35"/>
      <c r="CB620" s="35"/>
      <c r="CH620" s="35"/>
      <c r="CI620" s="35"/>
      <c r="CJ620" s="35"/>
      <c r="CP620" s="35"/>
      <c r="CQ620" s="35"/>
      <c r="CR620" s="35"/>
      <c r="CX620" s="35"/>
      <c r="CY620" s="35"/>
      <c r="CZ620" s="35"/>
      <c r="DF620" s="35">
        <v>2.1900000000000001E-9</v>
      </c>
      <c r="DG620" s="35">
        <v>0.88584017263000003</v>
      </c>
      <c r="DH620" s="35">
        <v>19513.983595104201</v>
      </c>
      <c r="DI620" s="29">
        <f t="shared" si="312"/>
        <v>-1.8905849772952465E-9</v>
      </c>
      <c r="DJ620" s="29">
        <f t="shared" si="313"/>
        <v>-1.8908605614547016E-9</v>
      </c>
      <c r="DK620" s="29">
        <f t="shared" si="314"/>
        <v>-1.8908605517502277E-9</v>
      </c>
      <c r="DL620" s="29">
        <f t="shared" si="315"/>
        <v>-1.8908605517505416E-9</v>
      </c>
      <c r="DN620" s="35"/>
      <c r="DO620" s="35"/>
      <c r="DP620" s="35"/>
      <c r="DV620" s="35"/>
      <c r="DW620" s="35"/>
      <c r="DX620" s="35"/>
      <c r="ED620" s="35"/>
      <c r="EE620" s="35"/>
      <c r="EF620" s="35"/>
      <c r="EL620" s="35"/>
      <c r="EM620" s="35"/>
      <c r="EN620" s="35"/>
      <c r="ET620" s="35"/>
      <c r="EU620" s="35"/>
      <c r="EV620" s="35"/>
    </row>
    <row r="621" spans="14:152" s="29" customFormat="1" ht="13.5" x14ac:dyDescent="0.3">
      <c r="N621" s="35">
        <v>3.5499999999999999E-9</v>
      </c>
      <c r="O621" s="35">
        <v>4.1758478065900002</v>
      </c>
      <c r="P621" s="35">
        <v>6740.5987153132</v>
      </c>
      <c r="Q621" s="29">
        <f t="shared" si="304"/>
        <v>3.0103712364485529E-9</v>
      </c>
      <c r="R621" s="29">
        <f t="shared" si="305"/>
        <v>3.0105332992120118E-9</v>
      </c>
      <c r="S621" s="29">
        <f t="shared" si="306"/>
        <v>3.0105332935043291E-9</v>
      </c>
      <c r="T621" s="29">
        <f t="shared" si="307"/>
        <v>3.0105332935044895E-9</v>
      </c>
      <c r="V621" s="35">
        <v>6.8000000000000003E-10</v>
      </c>
      <c r="W621" s="35">
        <v>2.9210583415900002</v>
      </c>
      <c r="X621" s="35">
        <v>10025.4277087512</v>
      </c>
      <c r="Y621" s="29">
        <f t="shared" si="308"/>
        <v>-4.9689701604921993E-10</v>
      </c>
      <c r="Z621" s="29">
        <f t="shared" si="309"/>
        <v>-4.9683753856770876E-10</v>
      </c>
      <c r="AA621" s="29">
        <f t="shared" si="310"/>
        <v>-4.9683754066274912E-10</v>
      </c>
      <c r="AB621" s="29">
        <f t="shared" si="311"/>
        <v>-4.9683754066268315E-10</v>
      </c>
      <c r="AD621" s="35"/>
      <c r="AE621" s="35"/>
      <c r="AF621" s="35"/>
      <c r="AL621" s="35"/>
      <c r="AM621" s="35"/>
      <c r="AN621" s="35"/>
      <c r="AT621" s="35"/>
      <c r="AU621" s="35"/>
      <c r="AV621" s="35"/>
      <c r="BB621" s="35"/>
      <c r="BC621" s="35"/>
      <c r="BD621" s="35"/>
      <c r="BJ621" s="35"/>
      <c r="BK621" s="35"/>
      <c r="BL621" s="35"/>
      <c r="BR621" s="35"/>
      <c r="BS621" s="35"/>
      <c r="BT621" s="35"/>
      <c r="BZ621" s="35"/>
      <c r="CA621" s="35"/>
      <c r="CB621" s="35"/>
      <c r="CH621" s="35"/>
      <c r="CI621" s="35"/>
      <c r="CJ621" s="35"/>
      <c r="CP621" s="35"/>
      <c r="CQ621" s="35"/>
      <c r="CR621" s="35"/>
      <c r="CX621" s="35"/>
      <c r="CY621" s="35"/>
      <c r="CZ621" s="35"/>
      <c r="DF621" s="35">
        <v>2.0500000000000002E-9</v>
      </c>
      <c r="DG621" s="35">
        <v>2.6085182693300002</v>
      </c>
      <c r="DH621" s="35">
        <v>2771.7905526723998</v>
      </c>
      <c r="DI621" s="29">
        <f t="shared" si="312"/>
        <v>-1.7953355037764082E-9</v>
      </c>
      <c r="DJ621" s="29">
        <f t="shared" si="313"/>
        <v>-1.7953705548010292E-9</v>
      </c>
      <c r="DK621" s="29">
        <f t="shared" si="314"/>
        <v>-1.7953705535665219E-9</v>
      </c>
      <c r="DL621" s="29">
        <f t="shared" si="315"/>
        <v>-1.7953705535665573E-9</v>
      </c>
      <c r="DN621" s="35"/>
      <c r="DO621" s="35"/>
      <c r="DP621" s="35"/>
      <c r="DV621" s="35"/>
      <c r="DW621" s="35"/>
      <c r="DX621" s="35"/>
      <c r="ED621" s="35"/>
      <c r="EE621" s="35"/>
      <c r="EF621" s="35"/>
      <c r="EL621" s="35"/>
      <c r="EM621" s="35"/>
      <c r="EN621" s="35"/>
      <c r="ET621" s="35"/>
      <c r="EU621" s="35"/>
      <c r="EV621" s="35"/>
    </row>
    <row r="622" spans="14:152" s="29" customFormat="1" ht="13.5" x14ac:dyDescent="0.3">
      <c r="N622" s="35">
        <v>3.53E-9</v>
      </c>
      <c r="O622" s="35">
        <v>1.81574804066</v>
      </c>
      <c r="P622" s="35">
        <v>6686.7477777069998</v>
      </c>
      <c r="Q622" s="29">
        <f t="shared" si="304"/>
        <v>-3.1544568972997422E-9</v>
      </c>
      <c r="R622" s="29">
        <f t="shared" si="305"/>
        <v>-3.1545922739917697E-9</v>
      </c>
      <c r="S622" s="29">
        <f t="shared" si="306"/>
        <v>-3.1545922692240057E-9</v>
      </c>
      <c r="T622" s="29">
        <f t="shared" si="307"/>
        <v>-3.1545922692241633E-9</v>
      </c>
      <c r="V622" s="35">
        <v>5.1E-10</v>
      </c>
      <c r="W622" s="35">
        <v>2.8828906806700001</v>
      </c>
      <c r="X622" s="35">
        <v>39601.891912449602</v>
      </c>
      <c r="Y622" s="29">
        <f t="shared" si="308"/>
        <v>2.4243918318687023E-10</v>
      </c>
      <c r="Z622" s="29">
        <f t="shared" si="309"/>
        <v>2.4221207897404354E-10</v>
      </c>
      <c r="AA622" s="29">
        <f t="shared" si="310"/>
        <v>2.4221208697412094E-10</v>
      </c>
      <c r="AB622" s="29">
        <f t="shared" si="311"/>
        <v>2.422120869738658E-10</v>
      </c>
      <c r="AD622" s="35"/>
      <c r="AE622" s="35"/>
      <c r="AF622" s="35"/>
      <c r="AL622" s="35"/>
      <c r="AM622" s="35"/>
      <c r="AN622" s="35"/>
      <c r="AT622" s="35"/>
      <c r="AU622" s="35"/>
      <c r="AV622" s="35"/>
      <c r="BB622" s="35"/>
      <c r="BC622" s="35"/>
      <c r="BD622" s="35"/>
      <c r="BJ622" s="35"/>
      <c r="BK622" s="35"/>
      <c r="BL622" s="35"/>
      <c r="BR622" s="35"/>
      <c r="BS622" s="35"/>
      <c r="BT622" s="35"/>
      <c r="BZ622" s="35"/>
      <c r="CA622" s="35"/>
      <c r="CB622" s="35"/>
      <c r="CH622" s="35"/>
      <c r="CI622" s="35"/>
      <c r="CJ622" s="35"/>
      <c r="CP622" s="35"/>
      <c r="CQ622" s="35"/>
      <c r="CR622" s="35"/>
      <c r="CX622" s="35"/>
      <c r="CY622" s="35"/>
      <c r="CZ622" s="35"/>
      <c r="DF622" s="35">
        <v>2.1499999999999998E-9</v>
      </c>
      <c r="DG622" s="35">
        <v>2.9929981751699999</v>
      </c>
      <c r="DH622" s="35">
        <v>10824.201202545601</v>
      </c>
      <c r="DI622" s="29">
        <f t="shared" si="312"/>
        <v>-2.0708178897973031E-9</v>
      </c>
      <c r="DJ622" s="29">
        <f t="shared" si="313"/>
        <v>-2.0707379030161929E-9</v>
      </c>
      <c r="DK622" s="29">
        <f t="shared" si="314"/>
        <v>-2.070737905834145E-9</v>
      </c>
      <c r="DL622" s="29">
        <f t="shared" si="315"/>
        <v>-2.0707379058340627E-9</v>
      </c>
      <c r="DN622" s="35"/>
      <c r="DO622" s="35"/>
      <c r="DP622" s="35"/>
      <c r="DV622" s="35"/>
      <c r="DW622" s="35"/>
      <c r="DX622" s="35"/>
      <c r="ED622" s="35"/>
      <c r="EE622" s="35"/>
      <c r="EF622" s="35"/>
      <c r="EL622" s="35"/>
      <c r="EM622" s="35"/>
      <c r="EN622" s="35"/>
      <c r="ET622" s="35"/>
      <c r="EU622" s="35"/>
      <c r="EV622" s="35"/>
    </row>
    <row r="623" spans="14:152" s="29" customFormat="1" ht="13.5" x14ac:dyDescent="0.3">
      <c r="N623" s="35">
        <v>4.6200000000000002E-9</v>
      </c>
      <c r="O623" s="35">
        <v>3.22304237134</v>
      </c>
      <c r="P623" s="35">
        <v>2011.1003364398</v>
      </c>
      <c r="Q623" s="29">
        <f t="shared" si="304"/>
        <v>-1.1035340291187087E-9</v>
      </c>
      <c r="R623" s="29">
        <f t="shared" si="305"/>
        <v>-1.1036493268209387E-9</v>
      </c>
      <c r="S623" s="29">
        <f t="shared" si="306"/>
        <v>-1.1036493227600117E-9</v>
      </c>
      <c r="T623" s="29">
        <f t="shared" si="307"/>
        <v>-1.103649322760139E-9</v>
      </c>
      <c r="V623" s="35">
        <v>6.9E-10</v>
      </c>
      <c r="W623" s="35">
        <v>1.09637075565</v>
      </c>
      <c r="X623" s="35">
        <v>24076.4445881254</v>
      </c>
      <c r="Y623" s="29">
        <f t="shared" si="308"/>
        <v>-5.862069126043804E-10</v>
      </c>
      <c r="Z623" s="29">
        <f t="shared" si="309"/>
        <v>-5.8609490496383641E-10</v>
      </c>
      <c r="AA623" s="29">
        <f t="shared" si="310"/>
        <v>-5.8609490890989232E-10</v>
      </c>
      <c r="AB623" s="29">
        <f t="shared" si="311"/>
        <v>-5.8609490890976804E-10</v>
      </c>
      <c r="AD623" s="35"/>
      <c r="AE623" s="35"/>
      <c r="AF623" s="35"/>
      <c r="AL623" s="35"/>
      <c r="AM623" s="35"/>
      <c r="AN623" s="35"/>
      <c r="AT623" s="35"/>
      <c r="AU623" s="35"/>
      <c r="AV623" s="35"/>
      <c r="BB623" s="35"/>
      <c r="BC623" s="35"/>
      <c r="BD623" s="35"/>
      <c r="BJ623" s="35"/>
      <c r="BK623" s="35"/>
      <c r="BL623" s="35"/>
      <c r="BR623" s="35"/>
      <c r="BS623" s="35"/>
      <c r="BT623" s="35"/>
      <c r="BZ623" s="35"/>
      <c r="CA623" s="35"/>
      <c r="CB623" s="35"/>
      <c r="CH623" s="35"/>
      <c r="CI623" s="35"/>
      <c r="CJ623" s="35"/>
      <c r="CP623" s="35"/>
      <c r="CQ623" s="35"/>
      <c r="CR623" s="35"/>
      <c r="CX623" s="35"/>
      <c r="CY623" s="35"/>
      <c r="CZ623" s="35"/>
      <c r="DF623" s="35">
        <v>2.4899999999999999E-9</v>
      </c>
      <c r="DG623" s="35">
        <v>0.99914444136000002</v>
      </c>
      <c r="DH623" s="35">
        <v>5753.3848848968</v>
      </c>
      <c r="DI623" s="29">
        <f t="shared" si="312"/>
        <v>2.4417217154193971E-9</v>
      </c>
      <c r="DJ623" s="29">
        <f t="shared" si="313"/>
        <v>2.4417575846174744E-9</v>
      </c>
      <c r="DK623" s="29">
        <f t="shared" si="314"/>
        <v>2.441757583354344E-9</v>
      </c>
      <c r="DL623" s="29">
        <f t="shared" si="315"/>
        <v>2.4417575833543787E-9</v>
      </c>
      <c r="DN623" s="35"/>
      <c r="DO623" s="35"/>
      <c r="DP623" s="35"/>
      <c r="DV623" s="35"/>
      <c r="DW623" s="35"/>
      <c r="DX623" s="35"/>
      <c r="ED623" s="35"/>
      <c r="EE623" s="35"/>
      <c r="EF623" s="35"/>
      <c r="EL623" s="35"/>
      <c r="EM623" s="35"/>
      <c r="EN623" s="35"/>
      <c r="ET623" s="35"/>
      <c r="EU623" s="35"/>
      <c r="EV623" s="35"/>
    </row>
    <row r="624" spans="14:152" s="29" customFormat="1" ht="13.5" x14ac:dyDescent="0.3">
      <c r="N624" s="35">
        <v>3.41E-9</v>
      </c>
      <c r="O624" s="35">
        <v>3.22071023668</v>
      </c>
      <c r="P624" s="35">
        <v>4253.1826703653996</v>
      </c>
      <c r="Q624" s="29">
        <f t="shared" si="304"/>
        <v>-3.4067255256209398E-9</v>
      </c>
      <c r="R624" s="29">
        <f t="shared" si="305"/>
        <v>-3.406733640956351E-9</v>
      </c>
      <c r="S624" s="29">
        <f t="shared" si="306"/>
        <v>-3.4067336406706929E-9</v>
      </c>
      <c r="T624" s="29">
        <f t="shared" si="307"/>
        <v>-3.4067336406707012E-9</v>
      </c>
      <c r="V624" s="35">
        <v>5.1999999999999996E-10</v>
      </c>
      <c r="W624" s="35">
        <v>2.6529057748099998</v>
      </c>
      <c r="X624" s="35">
        <v>15650.7937503106</v>
      </c>
      <c r="Y624" s="29">
        <f t="shared" si="308"/>
        <v>3.7722369912130248E-10</v>
      </c>
      <c r="Z624" s="29">
        <f t="shared" si="309"/>
        <v>3.7715210728371116E-10</v>
      </c>
      <c r="AA624" s="29">
        <f t="shared" si="310"/>
        <v>3.7715210980554279E-10</v>
      </c>
      <c r="AB624" s="29">
        <f t="shared" si="311"/>
        <v>3.7715210980546142E-10</v>
      </c>
      <c r="AD624" s="35"/>
      <c r="AE624" s="35"/>
      <c r="AF624" s="35"/>
      <c r="AL624" s="35"/>
      <c r="AM624" s="35"/>
      <c r="AN624" s="35"/>
      <c r="AT624" s="35"/>
      <c r="AU624" s="35"/>
      <c r="AV624" s="35"/>
      <c r="BB624" s="35"/>
      <c r="BC624" s="35"/>
      <c r="BD624" s="35"/>
      <c r="BJ624" s="35"/>
      <c r="BK624" s="35"/>
      <c r="BL624" s="35"/>
      <c r="BR624" s="35"/>
      <c r="BS624" s="35"/>
      <c r="BT624" s="35"/>
      <c r="BZ624" s="35"/>
      <c r="CA624" s="35"/>
      <c r="CB624" s="35"/>
      <c r="CH624" s="35"/>
      <c r="CI624" s="35"/>
      <c r="CJ624" s="35"/>
      <c r="CP624" s="35"/>
      <c r="CQ624" s="35"/>
      <c r="CR624" s="35"/>
      <c r="CX624" s="35"/>
      <c r="CY624" s="35"/>
      <c r="CZ624" s="35"/>
      <c r="DF624" s="35">
        <v>2.2499999999999999E-9</v>
      </c>
      <c r="DG624" s="35">
        <v>0.23309143433999999</v>
      </c>
      <c r="DH624" s="35">
        <v>4782.8736354599996</v>
      </c>
      <c r="DI624" s="29">
        <f t="shared" si="312"/>
        <v>-1.826256365815587E-9</v>
      </c>
      <c r="DJ624" s="29">
        <f t="shared" si="313"/>
        <v>-1.8261760330664107E-9</v>
      </c>
      <c r="DK624" s="29">
        <f t="shared" si="314"/>
        <v>-1.8261760358959814E-9</v>
      </c>
      <c r="DL624" s="29">
        <f t="shared" si="315"/>
        <v>-1.8261760358958879E-9</v>
      </c>
      <c r="DN624" s="35"/>
      <c r="DO624" s="35"/>
      <c r="DP624" s="35"/>
      <c r="DV624" s="35"/>
      <c r="DW624" s="35"/>
      <c r="DX624" s="35"/>
      <c r="ED624" s="35"/>
      <c r="EE624" s="35"/>
      <c r="EF624" s="35"/>
      <c r="EL624" s="35"/>
      <c r="EM624" s="35"/>
      <c r="EN624" s="35"/>
      <c r="ET624" s="35"/>
      <c r="EU624" s="35"/>
      <c r="EV624" s="35"/>
    </row>
    <row r="625" spans="14:152" s="29" customFormat="1" ht="13.5" x14ac:dyDescent="0.3">
      <c r="N625" s="35">
        <v>4.7500000000000003E-9</v>
      </c>
      <c r="O625" s="35">
        <v>4.2882268803499999</v>
      </c>
      <c r="P625" s="35">
        <v>367.22432896240002</v>
      </c>
      <c r="Q625" s="29">
        <f t="shared" si="304"/>
        <v>-3.213125421069001E-9</v>
      </c>
      <c r="R625" s="29">
        <f t="shared" si="305"/>
        <v>-3.2131418380934106E-9</v>
      </c>
      <c r="S625" s="29">
        <f t="shared" si="306"/>
        <v>-3.2131418375151737E-9</v>
      </c>
      <c r="T625" s="29">
        <f t="shared" si="307"/>
        <v>-3.2131418375151985E-9</v>
      </c>
      <c r="V625" s="35">
        <v>5.1999999999999996E-10</v>
      </c>
      <c r="W625" s="35">
        <v>3.2868331300999998</v>
      </c>
      <c r="X625" s="35">
        <v>6756.0064519669004</v>
      </c>
      <c r="Y625" s="29">
        <f t="shared" si="308"/>
        <v>5.1833054705794033E-10</v>
      </c>
      <c r="Z625" s="29">
        <f t="shared" si="309"/>
        <v>5.1832695054820513E-10</v>
      </c>
      <c r="AA625" s="29">
        <f t="shared" si="310"/>
        <v>5.1832695067494781E-10</v>
      </c>
      <c r="AB625" s="29">
        <f t="shared" si="311"/>
        <v>5.1832695067494305E-10</v>
      </c>
      <c r="AD625" s="35"/>
      <c r="AE625" s="35"/>
      <c r="AF625" s="35"/>
      <c r="AL625" s="35"/>
      <c r="AM625" s="35"/>
      <c r="AN625" s="35"/>
      <c r="AT625" s="35"/>
      <c r="AU625" s="35"/>
      <c r="AV625" s="35"/>
      <c r="BB625" s="35"/>
      <c r="BC625" s="35"/>
      <c r="BD625" s="35"/>
      <c r="BJ625" s="35"/>
      <c r="BK625" s="35"/>
      <c r="BL625" s="35"/>
      <c r="BR625" s="35"/>
      <c r="BS625" s="35"/>
      <c r="BT625" s="35"/>
      <c r="BZ625" s="35"/>
      <c r="CA625" s="35"/>
      <c r="CB625" s="35"/>
      <c r="CH625" s="35"/>
      <c r="CI625" s="35"/>
      <c r="CJ625" s="35"/>
      <c r="CP625" s="35"/>
      <c r="CQ625" s="35"/>
      <c r="CR625" s="35"/>
      <c r="CX625" s="35"/>
      <c r="CY625" s="35"/>
      <c r="CZ625" s="35"/>
      <c r="DF625" s="35">
        <v>2.7499999999999998E-9</v>
      </c>
      <c r="DG625" s="35">
        <v>0.86215660460999999</v>
      </c>
      <c r="DH625" s="35">
        <v>8749.1562544722001</v>
      </c>
      <c r="DI625" s="29">
        <f t="shared" si="312"/>
        <v>6.2066094206242693E-11</v>
      </c>
      <c r="DJ625" s="29">
        <f t="shared" si="313"/>
        <v>6.1758702803303697E-11</v>
      </c>
      <c r="DK625" s="29">
        <f t="shared" si="314"/>
        <v>6.1758713630067947E-11</v>
      </c>
      <c r="DL625" s="29">
        <f t="shared" si="315"/>
        <v>6.1758713629755389E-11</v>
      </c>
      <c r="DN625" s="35"/>
      <c r="DO625" s="35"/>
      <c r="DP625" s="35"/>
      <c r="DV625" s="35"/>
      <c r="DW625" s="35"/>
      <c r="DX625" s="35"/>
      <c r="ED625" s="35"/>
      <c r="EE625" s="35"/>
      <c r="EF625" s="35"/>
      <c r="EL625" s="35"/>
      <c r="EM625" s="35"/>
      <c r="EN625" s="35"/>
      <c r="ET625" s="35"/>
      <c r="EU625" s="35"/>
      <c r="EV625" s="35"/>
    </row>
    <row r="626" spans="14:152" s="29" customFormat="1" ht="13.5" x14ac:dyDescent="0.3">
      <c r="N626" s="35">
        <v>4.6200000000000002E-9</v>
      </c>
      <c r="O626" s="35">
        <v>2.9131254452699999</v>
      </c>
      <c r="P626" s="35">
        <v>418.92439890060001</v>
      </c>
      <c r="Q626" s="29">
        <f t="shared" si="304"/>
        <v>-4.4238051023785971E-9</v>
      </c>
      <c r="R626" s="29">
        <f t="shared" si="305"/>
        <v>-4.4238122334402025E-9</v>
      </c>
      <c r="S626" s="29">
        <f t="shared" si="306"/>
        <v>-4.4238122331890373E-9</v>
      </c>
      <c r="T626" s="29">
        <f t="shared" si="307"/>
        <v>-4.4238122331890448E-9</v>
      </c>
      <c r="V626" s="35">
        <v>5.4E-10</v>
      </c>
      <c r="W626" s="35">
        <v>5.3468392549599999</v>
      </c>
      <c r="X626" s="35">
        <v>6578.1320791810003</v>
      </c>
      <c r="Y626" s="29">
        <f t="shared" si="308"/>
        <v>3.3177931966257404E-10</v>
      </c>
      <c r="Z626" s="29">
        <f t="shared" si="309"/>
        <v>3.3174350301302385E-10</v>
      </c>
      <c r="AA626" s="29">
        <f t="shared" si="310"/>
        <v>3.3174350427458223E-10</v>
      </c>
      <c r="AB626" s="29">
        <f t="shared" si="311"/>
        <v>3.3174350427454589E-10</v>
      </c>
      <c r="AD626" s="35"/>
      <c r="AE626" s="35"/>
      <c r="AF626" s="35"/>
      <c r="AL626" s="35"/>
      <c r="AM626" s="35"/>
      <c r="AN626" s="35"/>
      <c r="AT626" s="35"/>
      <c r="AU626" s="35"/>
      <c r="AV626" s="35"/>
      <c r="BB626" s="35"/>
      <c r="BC626" s="35"/>
      <c r="BD626" s="35"/>
      <c r="BJ626" s="35"/>
      <c r="BK626" s="35"/>
      <c r="BL626" s="35"/>
      <c r="BR626" s="35"/>
      <c r="BS626" s="35"/>
      <c r="BT626" s="35"/>
      <c r="BZ626" s="35"/>
      <c r="CA626" s="35"/>
      <c r="CB626" s="35"/>
      <c r="CH626" s="35"/>
      <c r="CI626" s="35"/>
      <c r="CJ626" s="35"/>
      <c r="CP626" s="35"/>
      <c r="CQ626" s="35"/>
      <c r="CR626" s="35"/>
      <c r="CX626" s="35"/>
      <c r="CY626" s="35"/>
      <c r="CZ626" s="35"/>
      <c r="DF626" s="35">
        <v>2.0099999999999999E-9</v>
      </c>
      <c r="DG626" s="35">
        <v>2.87118854159</v>
      </c>
      <c r="DH626" s="35">
        <v>21548.962369291799</v>
      </c>
      <c r="DI626" s="29">
        <f t="shared" si="312"/>
        <v>1.0710756027380851E-9</v>
      </c>
      <c r="DJ626" s="29">
        <f t="shared" si="313"/>
        <v>1.0715439393730757E-9</v>
      </c>
      <c r="DK626" s="29">
        <f t="shared" si="314"/>
        <v>1.0715439228790473E-9</v>
      </c>
      <c r="DL626" s="29">
        <f t="shared" si="315"/>
        <v>1.0715439228795308E-9</v>
      </c>
      <c r="DN626" s="35"/>
      <c r="DO626" s="35"/>
      <c r="DP626" s="35"/>
      <c r="DV626" s="35"/>
      <c r="DW626" s="35"/>
      <c r="DX626" s="35"/>
      <c r="ED626" s="35"/>
      <c r="EE626" s="35"/>
      <c r="EF626" s="35"/>
      <c r="EL626" s="35"/>
      <c r="EM626" s="35"/>
      <c r="EN626" s="35"/>
      <c r="ET626" s="35"/>
      <c r="EU626" s="35"/>
      <c r="EV626" s="35"/>
    </row>
    <row r="627" spans="14:152" s="29" customFormat="1" ht="13.5" x14ac:dyDescent="0.3">
      <c r="N627" s="35">
        <v>4.1599999999999997E-9</v>
      </c>
      <c r="O627" s="35">
        <v>4.8320372637500002</v>
      </c>
      <c r="P627" s="35">
        <v>8535.8571590341999</v>
      </c>
      <c r="Q627" s="29">
        <f t="shared" si="304"/>
        <v>2.0960891773692054E-9</v>
      </c>
      <c r="R627" s="29">
        <f t="shared" si="305"/>
        <v>2.0956972001507599E-9</v>
      </c>
      <c r="S627" s="29">
        <f t="shared" si="306"/>
        <v>2.0956972139571703E-9</v>
      </c>
      <c r="T627" s="29">
        <f t="shared" si="307"/>
        <v>2.0956972139567617E-9</v>
      </c>
      <c r="V627" s="35">
        <v>5.4E-10</v>
      </c>
      <c r="W627" s="35">
        <v>2.7741060713599999</v>
      </c>
      <c r="X627" s="35">
        <v>6705.1032911474003</v>
      </c>
      <c r="Y627" s="29">
        <f t="shared" si="308"/>
        <v>8.1312181707148589E-11</v>
      </c>
      <c r="Z627" s="29">
        <f t="shared" si="309"/>
        <v>8.1266438692195095E-11</v>
      </c>
      <c r="AA627" s="29">
        <f t="shared" si="310"/>
        <v>8.1266440303340063E-11</v>
      </c>
      <c r="AB627" s="29">
        <f t="shared" si="311"/>
        <v>8.1266440303294542E-11</v>
      </c>
      <c r="AD627" s="35"/>
      <c r="AE627" s="35"/>
      <c r="AF627" s="35"/>
      <c r="AL627" s="35"/>
      <c r="AM627" s="35"/>
      <c r="AN627" s="35"/>
      <c r="AT627" s="35"/>
      <c r="AU627" s="35"/>
      <c r="AV627" s="35"/>
      <c r="BB627" s="35"/>
      <c r="BC627" s="35"/>
      <c r="BD627" s="35"/>
      <c r="BJ627" s="35"/>
      <c r="BK627" s="35"/>
      <c r="BL627" s="35"/>
      <c r="BR627" s="35"/>
      <c r="BS627" s="35"/>
      <c r="BT627" s="35"/>
      <c r="BZ627" s="35"/>
      <c r="CA627" s="35"/>
      <c r="CB627" s="35"/>
      <c r="CH627" s="35"/>
      <c r="CI627" s="35"/>
      <c r="CJ627" s="35"/>
      <c r="CP627" s="35"/>
      <c r="CQ627" s="35"/>
      <c r="CR627" s="35"/>
      <c r="CX627" s="35"/>
      <c r="CY627" s="35"/>
      <c r="CZ627" s="35"/>
      <c r="DF627" s="35">
        <v>2.4600000000000002E-9</v>
      </c>
      <c r="DG627" s="35">
        <v>3.3446880074199998</v>
      </c>
      <c r="DH627" s="35">
        <v>3333.9287628256998</v>
      </c>
      <c r="DI627" s="29">
        <f t="shared" si="312"/>
        <v>1.4402446943284053E-9</v>
      </c>
      <c r="DJ627" s="29">
        <f t="shared" si="313"/>
        <v>1.4403296605862205E-9</v>
      </c>
      <c r="DK627" s="29">
        <f t="shared" si="314"/>
        <v>1.4403296575936235E-9</v>
      </c>
      <c r="DL627" s="29">
        <f t="shared" si="315"/>
        <v>1.440329657593723E-9</v>
      </c>
      <c r="DN627" s="35"/>
      <c r="DO627" s="35"/>
      <c r="DP627" s="35"/>
      <c r="DV627" s="35"/>
      <c r="DW627" s="35"/>
      <c r="DX627" s="35"/>
      <c r="ED627" s="35"/>
      <c r="EE627" s="35"/>
      <c r="EF627" s="35"/>
      <c r="EL627" s="35"/>
      <c r="EM627" s="35"/>
      <c r="EN627" s="35"/>
      <c r="ET627" s="35"/>
      <c r="EU627" s="35"/>
      <c r="EV627" s="35"/>
    </row>
    <row r="628" spans="14:152" s="29" customFormat="1" ht="13.5" x14ac:dyDescent="0.3">
      <c r="N628" s="35">
        <v>4.3100000000000002E-9</v>
      </c>
      <c r="O628" s="35">
        <v>3.2244015022600001</v>
      </c>
      <c r="P628" s="35">
        <v>21265.523126520198</v>
      </c>
      <c r="Q628" s="29">
        <f t="shared" si="304"/>
        <v>-4.2884760206516158E-9</v>
      </c>
      <c r="R628" s="29">
        <f t="shared" si="305"/>
        <v>-4.2883589524657414E-9</v>
      </c>
      <c r="S628" s="29">
        <f t="shared" si="306"/>
        <v>-4.2883589565946531E-9</v>
      </c>
      <c r="T628" s="29">
        <f t="shared" si="307"/>
        <v>-4.2883589565945067E-9</v>
      </c>
      <c r="V628" s="35">
        <v>4.8999999999999996E-10</v>
      </c>
      <c r="W628" s="35">
        <v>2.6570020990000001</v>
      </c>
      <c r="X628" s="35">
        <v>6944.3087767724001</v>
      </c>
      <c r="Y628" s="29">
        <f t="shared" si="308"/>
        <v>-3.4377228973751094E-10</v>
      </c>
      <c r="Z628" s="29">
        <f t="shared" si="309"/>
        <v>-3.4374130202590811E-10</v>
      </c>
      <c r="AA628" s="29">
        <f t="shared" si="310"/>
        <v>-3.437413031173905E-10</v>
      </c>
      <c r="AB628" s="29">
        <f t="shared" si="311"/>
        <v>-3.4374130311735576E-10</v>
      </c>
      <c r="AD628" s="35"/>
      <c r="AE628" s="35"/>
      <c r="AF628" s="35"/>
      <c r="AL628" s="35"/>
      <c r="AM628" s="35"/>
      <c r="AN628" s="35"/>
      <c r="AT628" s="35"/>
      <c r="AU628" s="35"/>
      <c r="AV628" s="35"/>
      <c r="BB628" s="35"/>
      <c r="BC628" s="35"/>
      <c r="BD628" s="35"/>
      <c r="BJ628" s="35"/>
      <c r="BK628" s="35"/>
      <c r="BL628" s="35"/>
      <c r="BR628" s="35"/>
      <c r="BS628" s="35"/>
      <c r="BT628" s="35"/>
      <c r="BZ628" s="35"/>
      <c r="CA628" s="35"/>
      <c r="CB628" s="35"/>
      <c r="CH628" s="35"/>
      <c r="CI628" s="35"/>
      <c r="CJ628" s="35"/>
      <c r="CP628" s="35"/>
      <c r="CQ628" s="35"/>
      <c r="CR628" s="35"/>
      <c r="CX628" s="35"/>
      <c r="CY628" s="35"/>
      <c r="CZ628" s="35"/>
      <c r="DF628" s="35">
        <v>2.0299999999999998E-9</v>
      </c>
      <c r="DG628" s="35">
        <v>4.1141044327599996</v>
      </c>
      <c r="DH628" s="35">
        <v>31570.7996493912</v>
      </c>
      <c r="DI628" s="29">
        <f t="shared" si="312"/>
        <v>-1.8596673865531683E-10</v>
      </c>
      <c r="DJ628" s="29">
        <f t="shared" si="313"/>
        <v>-1.8515116616924251E-10</v>
      </c>
      <c r="DK628" s="29">
        <f t="shared" si="314"/>
        <v>-1.8515119489542767E-10</v>
      </c>
      <c r="DL628" s="29">
        <f t="shared" si="315"/>
        <v>-1.8515119489450839E-10</v>
      </c>
      <c r="DN628" s="35"/>
      <c r="DO628" s="35"/>
      <c r="DP628" s="35"/>
      <c r="DV628" s="35"/>
      <c r="DW628" s="35"/>
      <c r="DX628" s="35"/>
      <c r="ED628" s="35"/>
      <c r="EE628" s="35"/>
      <c r="EF628" s="35"/>
      <c r="EL628" s="35"/>
      <c r="EM628" s="35"/>
      <c r="EN628" s="35"/>
      <c r="ET628" s="35"/>
      <c r="EU628" s="35"/>
      <c r="EV628" s="35"/>
    </row>
    <row r="629" spans="14:152" s="29" customFormat="1" ht="13.5" x14ac:dyDescent="0.3">
      <c r="N629" s="35">
        <v>3.3299999999999999E-9</v>
      </c>
      <c r="O629" s="35">
        <v>3.9930081500300001</v>
      </c>
      <c r="P629" s="35">
        <v>1353.3905280078</v>
      </c>
      <c r="Q629" s="29">
        <f t="shared" si="304"/>
        <v>2.2179500416825275E-9</v>
      </c>
      <c r="R629" s="29">
        <f t="shared" si="305"/>
        <v>2.2179930003836032E-9</v>
      </c>
      <c r="S629" s="29">
        <f t="shared" si="306"/>
        <v>2.2179929988705476E-9</v>
      </c>
      <c r="T629" s="29">
        <f t="shared" si="307"/>
        <v>2.2179929988705918E-9</v>
      </c>
      <c r="V629" s="35">
        <v>5.3000000000000003E-10</v>
      </c>
      <c r="W629" s="35">
        <v>5.6743624496700003</v>
      </c>
      <c r="X629" s="35">
        <v>1883.0814931023999</v>
      </c>
      <c r="Y629" s="29">
        <f t="shared" si="308"/>
        <v>6.9157779355009764E-11</v>
      </c>
      <c r="Z629" s="29">
        <f t="shared" si="309"/>
        <v>6.9145134336286101E-11</v>
      </c>
      <c r="AA629" s="29">
        <f t="shared" si="310"/>
        <v>6.9145134781666845E-11</v>
      </c>
      <c r="AB629" s="29">
        <f t="shared" si="311"/>
        <v>6.9145134781651904E-11</v>
      </c>
      <c r="AD629" s="35"/>
      <c r="AE629" s="35"/>
      <c r="AF629" s="35"/>
      <c r="AL629" s="35"/>
      <c r="AM629" s="35"/>
      <c r="AN629" s="35"/>
      <c r="AT629" s="35"/>
      <c r="AU629" s="35"/>
      <c r="AV629" s="35"/>
      <c r="BB629" s="35"/>
      <c r="BC629" s="35"/>
      <c r="BD629" s="35"/>
      <c r="BJ629" s="35"/>
      <c r="BK629" s="35"/>
      <c r="BL629" s="35"/>
      <c r="BR629" s="35"/>
      <c r="BS629" s="35"/>
      <c r="BT629" s="35"/>
      <c r="BZ629" s="35"/>
      <c r="CA629" s="35"/>
      <c r="CB629" s="35"/>
      <c r="CH629" s="35"/>
      <c r="CI629" s="35"/>
      <c r="CJ629" s="35"/>
      <c r="CP629" s="35"/>
      <c r="CQ629" s="35"/>
      <c r="CR629" s="35"/>
      <c r="CX629" s="35"/>
      <c r="CY629" s="35"/>
      <c r="CZ629" s="35"/>
      <c r="DF629" s="35">
        <v>2.0200000000000001E-9</v>
      </c>
      <c r="DG629" s="35">
        <v>4.96805650734</v>
      </c>
      <c r="DH629" s="35">
        <v>8166.1573430937997</v>
      </c>
      <c r="DI629" s="29">
        <f t="shared" si="312"/>
        <v>1.6344179245403496E-9</v>
      </c>
      <c r="DJ629" s="29">
        <f t="shared" si="313"/>
        <v>1.6342940393451033E-9</v>
      </c>
      <c r="DK629" s="29">
        <f t="shared" si="314"/>
        <v>1.634294043708847E-9</v>
      </c>
      <c r="DL629" s="29">
        <f t="shared" si="315"/>
        <v>1.6342940437087124E-9</v>
      </c>
      <c r="DN629" s="35"/>
      <c r="DO629" s="35"/>
      <c r="DP629" s="35"/>
      <c r="DV629" s="35"/>
      <c r="DW629" s="35"/>
      <c r="DX629" s="35"/>
      <c r="ED629" s="35"/>
      <c r="EE629" s="35"/>
      <c r="EF629" s="35"/>
      <c r="EL629" s="35"/>
      <c r="EM629" s="35"/>
      <c r="EN629" s="35"/>
      <c r="ET629" s="35"/>
      <c r="EU629" s="35"/>
      <c r="EV629" s="35"/>
    </row>
    <row r="630" spans="14:152" s="29" customFormat="1" ht="13.5" x14ac:dyDescent="0.3">
      <c r="N630" s="35">
        <v>3.3999999999999998E-9</v>
      </c>
      <c r="O630" s="35">
        <v>0.71636465254000004</v>
      </c>
      <c r="P630" s="35">
        <v>15664.0355227085</v>
      </c>
      <c r="Q630" s="29">
        <f t="shared" si="304"/>
        <v>-2.683917112130034E-9</v>
      </c>
      <c r="R630" s="29">
        <f t="shared" si="305"/>
        <v>-2.6843348693788278E-9</v>
      </c>
      <c r="S630" s="29">
        <f t="shared" si="306"/>
        <v>-2.6843348546666427E-9</v>
      </c>
      <c r="T630" s="29">
        <f t="shared" si="307"/>
        <v>-2.6843348546671175E-9</v>
      </c>
      <c r="V630" s="35">
        <v>4.8E-10</v>
      </c>
      <c r="W630" s="35">
        <v>5.6833605067899997</v>
      </c>
      <c r="X630" s="35">
        <v>8646.0634802536006</v>
      </c>
      <c r="Y630" s="29">
        <f t="shared" si="308"/>
        <v>-1.3323376918118529E-11</v>
      </c>
      <c r="Z630" s="29">
        <f t="shared" si="309"/>
        <v>-1.3270362268105926E-11</v>
      </c>
      <c r="AA630" s="29">
        <f t="shared" si="310"/>
        <v>-1.3270364135366698E-11</v>
      </c>
      <c r="AB630" s="29">
        <f t="shared" si="311"/>
        <v>-1.327036413531215E-11</v>
      </c>
      <c r="AD630" s="35"/>
      <c r="AE630" s="35"/>
      <c r="AF630" s="35"/>
      <c r="AL630" s="35"/>
      <c r="AM630" s="35"/>
      <c r="AN630" s="35"/>
      <c r="AT630" s="35"/>
      <c r="AU630" s="35"/>
      <c r="AV630" s="35"/>
      <c r="BB630" s="35"/>
      <c r="BC630" s="35"/>
      <c r="BD630" s="35"/>
      <c r="BJ630" s="35"/>
      <c r="BK630" s="35"/>
      <c r="BL630" s="35"/>
      <c r="BR630" s="35"/>
      <c r="BS630" s="35"/>
      <c r="BT630" s="35"/>
      <c r="BZ630" s="35"/>
      <c r="CA630" s="35"/>
      <c r="CB630" s="35"/>
      <c r="CH630" s="35"/>
      <c r="CI630" s="35"/>
      <c r="CJ630" s="35"/>
      <c r="CP630" s="35"/>
      <c r="CQ630" s="35"/>
      <c r="CR630" s="35"/>
      <c r="CX630" s="35"/>
      <c r="CY630" s="35"/>
      <c r="CZ630" s="35"/>
      <c r="DF630" s="35">
        <v>2.3199999999999998E-9</v>
      </c>
      <c r="DG630" s="35">
        <v>2.6937258434900002</v>
      </c>
      <c r="DH630" s="35">
        <v>5989.0672521728002</v>
      </c>
      <c r="DI630" s="29">
        <f t="shared" si="312"/>
        <v>1.9613867138540814E-9</v>
      </c>
      <c r="DJ630" s="29">
        <f t="shared" si="313"/>
        <v>1.9612918733498162E-9</v>
      </c>
      <c r="DK630" s="29">
        <f t="shared" si="314"/>
        <v>1.961291876690455E-9</v>
      </c>
      <c r="DL630" s="29">
        <f t="shared" si="315"/>
        <v>1.9612918766903495E-9</v>
      </c>
      <c r="DN630" s="35"/>
      <c r="DO630" s="35"/>
      <c r="DP630" s="35"/>
      <c r="DV630" s="35"/>
      <c r="DW630" s="35"/>
      <c r="DX630" s="35"/>
      <c r="ED630" s="35"/>
      <c r="EE630" s="35"/>
      <c r="EF630" s="35"/>
      <c r="EL630" s="35"/>
      <c r="EM630" s="35"/>
      <c r="EN630" s="35"/>
      <c r="ET630" s="35"/>
      <c r="EU630" s="35"/>
      <c r="EV630" s="35"/>
    </row>
    <row r="631" spans="14:152" s="29" customFormat="1" ht="13.5" x14ac:dyDescent="0.3">
      <c r="N631" s="35">
        <v>4.1599999999999997E-9</v>
      </c>
      <c r="O631" s="35">
        <v>2.5844316847400002</v>
      </c>
      <c r="P631" s="35">
        <v>5753.3848848968</v>
      </c>
      <c r="Q631" s="29">
        <f t="shared" si="304"/>
        <v>-8.7423515239461857E-10</v>
      </c>
      <c r="R631" s="29">
        <f t="shared" si="305"/>
        <v>-8.7393612237439844E-10</v>
      </c>
      <c r="S631" s="29">
        <f t="shared" si="306"/>
        <v>-8.7393613290673605E-10</v>
      </c>
      <c r="T631" s="29">
        <f t="shared" si="307"/>
        <v>-8.7393613290644716E-10</v>
      </c>
      <c r="V631" s="35">
        <v>5.1E-10</v>
      </c>
      <c r="W631" s="35">
        <v>0.113906433</v>
      </c>
      <c r="X631" s="35">
        <v>17402.333281726598</v>
      </c>
      <c r="Y631" s="29">
        <f t="shared" si="308"/>
        <v>5.0992240614156911E-10</v>
      </c>
      <c r="Z631" s="29">
        <f t="shared" si="309"/>
        <v>5.0992437190280602E-10</v>
      </c>
      <c r="AA631" s="29">
        <f t="shared" si="310"/>
        <v>5.0992437183401334E-10</v>
      </c>
      <c r="AB631" s="29">
        <f t="shared" si="311"/>
        <v>5.099243718340153E-10</v>
      </c>
      <c r="AD631" s="35"/>
      <c r="AE631" s="35"/>
      <c r="AF631" s="35"/>
      <c r="AL631" s="35"/>
      <c r="AM631" s="35"/>
      <c r="AN631" s="35"/>
      <c r="AT631" s="35"/>
      <c r="AU631" s="35"/>
      <c r="AV631" s="35"/>
      <c r="BB631" s="35"/>
      <c r="BC631" s="35"/>
      <c r="BD631" s="35"/>
      <c r="BJ631" s="35"/>
      <c r="BK631" s="35"/>
      <c r="BL631" s="35"/>
      <c r="BR631" s="35"/>
      <c r="BS631" s="35"/>
      <c r="BT631" s="35"/>
      <c r="BZ631" s="35"/>
      <c r="CA631" s="35"/>
      <c r="CB631" s="35"/>
      <c r="CH631" s="35"/>
      <c r="CI631" s="35"/>
      <c r="CJ631" s="35"/>
      <c r="CP631" s="35"/>
      <c r="CQ631" s="35"/>
      <c r="CR631" s="35"/>
      <c r="CX631" s="35"/>
      <c r="CY631" s="35"/>
      <c r="CZ631" s="35"/>
      <c r="DF631" s="35">
        <v>2.1400000000000001E-9</v>
      </c>
      <c r="DG631" s="35">
        <v>4.8385207002600001</v>
      </c>
      <c r="DH631" s="35">
        <v>6681.6449294931999</v>
      </c>
      <c r="DI631" s="29">
        <f t="shared" si="312"/>
        <v>2.065989650705799E-9</v>
      </c>
      <c r="DJ631" s="29">
        <f t="shared" si="313"/>
        <v>2.0660372826160024E-9</v>
      </c>
      <c r="DK631" s="29">
        <f t="shared" si="314"/>
        <v>2.066037280938596E-9</v>
      </c>
      <c r="DL631" s="29">
        <f t="shared" si="315"/>
        <v>2.0660372809386514E-9</v>
      </c>
      <c r="DN631" s="35"/>
      <c r="DO631" s="35"/>
      <c r="DP631" s="35"/>
      <c r="DV631" s="35"/>
      <c r="DW631" s="35"/>
      <c r="DX631" s="35"/>
      <c r="ED631" s="35"/>
      <c r="EE631" s="35"/>
      <c r="EF631" s="35"/>
      <c r="EL631" s="35"/>
      <c r="EM631" s="35"/>
      <c r="EN631" s="35"/>
      <c r="ET631" s="35"/>
      <c r="EU631" s="35"/>
      <c r="EV631" s="35"/>
    </row>
    <row r="632" spans="14:152" s="29" customFormat="1" ht="13.5" x14ac:dyDescent="0.3">
      <c r="N632" s="35">
        <v>3.5600000000000001E-9</v>
      </c>
      <c r="O632" s="35">
        <v>2.3563937902099998</v>
      </c>
      <c r="P632" s="35">
        <v>4.5707497200000002</v>
      </c>
      <c r="Q632" s="29">
        <f t="shared" si="304"/>
        <v>-2.6975364827695415E-9</v>
      </c>
      <c r="R632" s="29">
        <f t="shared" si="305"/>
        <v>-2.6975363470749746E-9</v>
      </c>
      <c r="S632" s="29">
        <f t="shared" si="306"/>
        <v>-2.6975363470797537E-9</v>
      </c>
      <c r="T632" s="29">
        <f t="shared" si="307"/>
        <v>-2.6975363470797537E-9</v>
      </c>
      <c r="V632" s="35">
        <v>6.5000000000000003E-10</v>
      </c>
      <c r="W632" s="35">
        <v>1.0309999264900001</v>
      </c>
      <c r="X632" s="35">
        <v>4106.4054911461999</v>
      </c>
      <c r="Y632" s="29">
        <f t="shared" si="308"/>
        <v>1.1800994729726138E-10</v>
      </c>
      <c r="Z632" s="29">
        <f t="shared" si="309"/>
        <v>1.1797640428535884E-10</v>
      </c>
      <c r="AA632" s="29">
        <f t="shared" si="310"/>
        <v>1.1797640546679433E-10</v>
      </c>
      <c r="AB632" s="29">
        <f t="shared" si="311"/>
        <v>1.1797640546675799E-10</v>
      </c>
      <c r="AD632" s="35"/>
      <c r="AE632" s="35"/>
      <c r="AF632" s="35"/>
      <c r="AL632" s="35"/>
      <c r="AM632" s="35"/>
      <c r="AN632" s="35"/>
      <c r="AT632" s="35"/>
      <c r="AU632" s="35"/>
      <c r="AV632" s="35"/>
      <c r="BB632" s="35"/>
      <c r="BC632" s="35"/>
      <c r="BD632" s="35"/>
      <c r="BJ632" s="35"/>
      <c r="BK632" s="35"/>
      <c r="BL632" s="35"/>
      <c r="BR632" s="35"/>
      <c r="BS632" s="35"/>
      <c r="BT632" s="35"/>
      <c r="BZ632" s="35"/>
      <c r="CA632" s="35"/>
      <c r="CB632" s="35"/>
      <c r="CH632" s="35"/>
      <c r="CI632" s="35"/>
      <c r="CJ632" s="35"/>
      <c r="CP632" s="35"/>
      <c r="CQ632" s="35"/>
      <c r="CR632" s="35"/>
      <c r="CX632" s="35"/>
      <c r="CY632" s="35"/>
      <c r="CZ632" s="35"/>
      <c r="DF632" s="35">
        <v>2.5800000000000002E-9</v>
      </c>
      <c r="DG632" s="35">
        <v>2.6655183145099999</v>
      </c>
      <c r="DH632" s="35">
        <v>1062.9050485381999</v>
      </c>
      <c r="DI632" s="29">
        <f t="shared" si="312"/>
        <v>1.2170396597667403E-9</v>
      </c>
      <c r="DJ632" s="29">
        <f t="shared" si="313"/>
        <v>1.2170705598756562E-9</v>
      </c>
      <c r="DK632" s="29">
        <f t="shared" si="314"/>
        <v>1.2170705587873119E-9</v>
      </c>
      <c r="DL632" s="29">
        <f t="shared" si="315"/>
        <v>1.2170705587873524E-9</v>
      </c>
      <c r="DN632" s="35"/>
      <c r="DO632" s="35"/>
      <c r="DP632" s="35"/>
      <c r="DV632" s="35"/>
      <c r="DW632" s="35"/>
      <c r="DX632" s="35"/>
      <c r="ED632" s="35"/>
      <c r="EE632" s="35"/>
      <c r="EF632" s="35"/>
      <c r="EL632" s="35"/>
      <c r="EM632" s="35"/>
      <c r="EN632" s="35"/>
      <c r="ET632" s="35"/>
      <c r="EU632" s="35"/>
      <c r="EV632" s="35"/>
    </row>
    <row r="633" spans="14:152" s="29" customFormat="1" ht="13.5" x14ac:dyDescent="0.3">
      <c r="N633" s="35">
        <v>3.3000000000000002E-9</v>
      </c>
      <c r="O633" s="35">
        <v>4.0483194598300001</v>
      </c>
      <c r="P633" s="35">
        <v>3.1030422554000001</v>
      </c>
      <c r="Q633" s="29">
        <f t="shared" si="304"/>
        <v>-1.9003772502794724E-9</v>
      </c>
      <c r="R633" s="29">
        <f t="shared" si="305"/>
        <v>-1.900377357262171E-9</v>
      </c>
      <c r="S633" s="29">
        <f t="shared" si="306"/>
        <v>-1.900377357258404E-9</v>
      </c>
      <c r="T633" s="29">
        <f t="shared" si="307"/>
        <v>-1.900377357258404E-9</v>
      </c>
      <c r="V633" s="35">
        <v>6E-10</v>
      </c>
      <c r="W633" s="35">
        <v>1.00159365247</v>
      </c>
      <c r="X633" s="35">
        <v>151.89728108520001</v>
      </c>
      <c r="Y633" s="29">
        <f t="shared" si="308"/>
        <v>-5.6818670940217734E-10</v>
      </c>
      <c r="Z633" s="29">
        <f t="shared" si="309"/>
        <v>-5.6818708360936662E-10</v>
      </c>
      <c r="AA633" s="29">
        <f t="shared" si="310"/>
        <v>-5.6818708359618653E-10</v>
      </c>
      <c r="AB633" s="29">
        <f t="shared" si="311"/>
        <v>-5.6818708359618694E-10</v>
      </c>
      <c r="AD633" s="35"/>
      <c r="AE633" s="35"/>
      <c r="AF633" s="35"/>
      <c r="AL633" s="35"/>
      <c r="AM633" s="35"/>
      <c r="AN633" s="35"/>
      <c r="AT633" s="35"/>
      <c r="AU633" s="35"/>
      <c r="AV633" s="35"/>
      <c r="BB633" s="35"/>
      <c r="BC633" s="35"/>
      <c r="BD633" s="35"/>
      <c r="BJ633" s="35"/>
      <c r="BK633" s="35"/>
      <c r="BL633" s="35"/>
      <c r="BR633" s="35"/>
      <c r="BS633" s="35"/>
      <c r="BT633" s="35"/>
      <c r="BZ633" s="35"/>
      <c r="CA633" s="35"/>
      <c r="CB633" s="35"/>
      <c r="CH633" s="35"/>
      <c r="CI633" s="35"/>
      <c r="CJ633" s="35"/>
      <c r="CP633" s="35"/>
      <c r="CQ633" s="35"/>
      <c r="CR633" s="35"/>
      <c r="CX633" s="35"/>
      <c r="CY633" s="35"/>
      <c r="CZ633" s="35"/>
      <c r="DF633" s="35">
        <v>1.97E-9</v>
      </c>
      <c r="DG633" s="35">
        <v>0.55202541352000001</v>
      </c>
      <c r="DH633" s="35">
        <v>735.87651353180001</v>
      </c>
      <c r="DI633" s="29">
        <f t="shared" si="312"/>
        <v>1.9661762206859702E-9</v>
      </c>
      <c r="DJ633" s="29">
        <f t="shared" si="313"/>
        <v>1.9661750669025706E-9</v>
      </c>
      <c r="DK633" s="29">
        <f t="shared" si="314"/>
        <v>1.9661750669432116E-9</v>
      </c>
      <c r="DL633" s="29">
        <f t="shared" si="315"/>
        <v>1.9661750669432104E-9</v>
      </c>
      <c r="DN633" s="35"/>
      <c r="DO633" s="35"/>
      <c r="DP633" s="35"/>
      <c r="DV633" s="35"/>
      <c r="DW633" s="35"/>
      <c r="DX633" s="35"/>
      <c r="ED633" s="35"/>
      <c r="EE633" s="35"/>
      <c r="EF633" s="35"/>
      <c r="EL633" s="35"/>
      <c r="EM633" s="35"/>
      <c r="EN633" s="35"/>
      <c r="ET633" s="35"/>
      <c r="EU633" s="35"/>
      <c r="EV633" s="35"/>
    </row>
    <row r="634" spans="14:152" s="29" customFormat="1" ht="13.5" x14ac:dyDescent="0.3">
      <c r="N634" s="35">
        <v>3.8099999999999999E-9</v>
      </c>
      <c r="O634" s="35">
        <v>4.0628307672400004</v>
      </c>
      <c r="P634" s="35">
        <v>1062.9050485381999</v>
      </c>
      <c r="Q634" s="29">
        <f t="shared" si="304"/>
        <v>-2.9987988639162774E-9</v>
      </c>
      <c r="R634" s="29">
        <f t="shared" si="305"/>
        <v>-2.9987669411363985E-9</v>
      </c>
      <c r="S634" s="29">
        <f t="shared" si="306"/>
        <v>-2.9987669422607768E-9</v>
      </c>
      <c r="T634" s="29">
        <f t="shared" si="307"/>
        <v>-2.9987669422607351E-9</v>
      </c>
      <c r="V634" s="35">
        <v>5.0000000000000003E-10</v>
      </c>
      <c r="W634" s="35">
        <v>3.8465124789899998</v>
      </c>
      <c r="X634" s="35">
        <v>45494.581429748701</v>
      </c>
      <c r="Y634" s="29">
        <f t="shared" si="308"/>
        <v>1.100505958109524E-10</v>
      </c>
      <c r="Z634" s="29">
        <f t="shared" si="309"/>
        <v>1.1033414026917466E-10</v>
      </c>
      <c r="AA634" s="29">
        <f t="shared" si="310"/>
        <v>1.1033413028298695E-10</v>
      </c>
      <c r="AB634" s="29">
        <f t="shared" si="311"/>
        <v>1.1033413028331961E-10</v>
      </c>
      <c r="AD634" s="35"/>
      <c r="AE634" s="35"/>
      <c r="AF634" s="35"/>
      <c r="AL634" s="35"/>
      <c r="AM634" s="35"/>
      <c r="AN634" s="35"/>
      <c r="AT634" s="35"/>
      <c r="AU634" s="35"/>
      <c r="AV634" s="35"/>
      <c r="BB634" s="35"/>
      <c r="BC634" s="35"/>
      <c r="BD634" s="35"/>
      <c r="BJ634" s="35"/>
      <c r="BK634" s="35"/>
      <c r="BL634" s="35"/>
      <c r="BR634" s="35"/>
      <c r="BS634" s="35"/>
      <c r="BT634" s="35"/>
      <c r="BZ634" s="35"/>
      <c r="CA634" s="35"/>
      <c r="CB634" s="35"/>
      <c r="CH634" s="35"/>
      <c r="CI634" s="35"/>
      <c r="CJ634" s="35"/>
      <c r="CP634" s="35"/>
      <c r="CQ634" s="35"/>
      <c r="CR634" s="35"/>
      <c r="CX634" s="35"/>
      <c r="CY634" s="35"/>
      <c r="CZ634" s="35"/>
      <c r="DF634" s="35">
        <v>2.5599999999999998E-9</v>
      </c>
      <c r="DG634" s="35">
        <v>2.7627494158600001</v>
      </c>
      <c r="DH634" s="35">
        <v>2480.3024979470001</v>
      </c>
      <c r="DI634" s="29">
        <f t="shared" si="312"/>
        <v>1.5207229049880713E-9</v>
      </c>
      <c r="DJ634" s="29">
        <f t="shared" si="313"/>
        <v>1.5206576299842116E-9</v>
      </c>
      <c r="DK634" s="29">
        <f t="shared" si="314"/>
        <v>1.520657632283326E-9</v>
      </c>
      <c r="DL634" s="29">
        <f t="shared" si="315"/>
        <v>1.5206576322832528E-9</v>
      </c>
      <c r="DN634" s="35"/>
      <c r="DO634" s="35"/>
      <c r="DP634" s="35"/>
      <c r="DV634" s="35"/>
      <c r="DW634" s="35"/>
      <c r="DX634" s="35"/>
      <c r="ED634" s="35"/>
      <c r="EE634" s="35"/>
      <c r="EF634" s="35"/>
      <c r="EL634" s="35"/>
      <c r="EM634" s="35"/>
      <c r="EN634" s="35"/>
      <c r="ET634" s="35"/>
      <c r="EU634" s="35"/>
      <c r="EV634" s="35"/>
    </row>
    <row r="635" spans="14:152" s="29" customFormat="1" ht="13.5" x14ac:dyDescent="0.3">
      <c r="N635" s="35">
        <v>4.3100000000000002E-9</v>
      </c>
      <c r="O635" s="35">
        <v>5.4224602697300002</v>
      </c>
      <c r="P635" s="35">
        <v>26482.1708096244</v>
      </c>
      <c r="Q635" s="29">
        <f t="shared" si="304"/>
        <v>-1.8066012064335518E-9</v>
      </c>
      <c r="R635" s="29">
        <f t="shared" si="305"/>
        <v>-1.8052768327417997E-9</v>
      </c>
      <c r="S635" s="29">
        <f t="shared" si="306"/>
        <v>-1.8052768793918427E-9</v>
      </c>
      <c r="T635" s="29">
        <f t="shared" si="307"/>
        <v>-1.805276879390508E-9</v>
      </c>
      <c r="V635" s="35">
        <v>4.7000000000000003E-10</v>
      </c>
      <c r="W635" s="35">
        <v>3.0395970924200002</v>
      </c>
      <c r="X635" s="35">
        <v>5408.5438277723997</v>
      </c>
      <c r="Y635" s="29">
        <f t="shared" si="308"/>
        <v>-4.5850846296312155E-10</v>
      </c>
      <c r="Z635" s="29">
        <f t="shared" si="309"/>
        <v>-4.5850132240918861E-10</v>
      </c>
      <c r="AA635" s="29">
        <f t="shared" si="310"/>
        <v>-4.5850132266072772E-10</v>
      </c>
      <c r="AB635" s="29">
        <f t="shared" si="311"/>
        <v>-4.5850132266072038E-10</v>
      </c>
      <c r="AD635" s="35"/>
      <c r="AE635" s="35"/>
      <c r="AF635" s="35"/>
      <c r="AL635" s="35"/>
      <c r="AM635" s="35"/>
      <c r="AN635" s="35"/>
      <c r="AT635" s="35"/>
      <c r="AU635" s="35"/>
      <c r="AV635" s="35"/>
      <c r="BB635" s="35"/>
      <c r="BC635" s="35"/>
      <c r="BD635" s="35"/>
      <c r="BJ635" s="35"/>
      <c r="BK635" s="35"/>
      <c r="BL635" s="35"/>
      <c r="BR635" s="35"/>
      <c r="BS635" s="35"/>
      <c r="BT635" s="35"/>
      <c r="BZ635" s="35"/>
      <c r="CA635" s="35"/>
      <c r="CB635" s="35"/>
      <c r="CH635" s="35"/>
      <c r="CI635" s="35"/>
      <c r="CJ635" s="35"/>
      <c r="CP635" s="35"/>
      <c r="CQ635" s="35"/>
      <c r="CR635" s="35"/>
      <c r="CX635" s="35"/>
      <c r="CY635" s="35"/>
      <c r="CZ635" s="35"/>
      <c r="DF635" s="35">
        <v>2.16E-9</v>
      </c>
      <c r="DG635" s="35">
        <v>4.0250671701099998</v>
      </c>
      <c r="DH635" s="35">
        <v>3133.9116894031999</v>
      </c>
      <c r="DI635" s="29">
        <f t="shared" si="312"/>
        <v>-1.1256810286301566E-10</v>
      </c>
      <c r="DJ635" s="29">
        <f t="shared" si="313"/>
        <v>-1.1265449066586809E-10</v>
      </c>
      <c r="DK635" s="29">
        <f t="shared" si="314"/>
        <v>-1.1265448762315415E-10</v>
      </c>
      <c r="DL635" s="29">
        <f t="shared" si="315"/>
        <v>-1.1265448762324611E-10</v>
      </c>
      <c r="DN635" s="35"/>
      <c r="DO635" s="35"/>
      <c r="DP635" s="35"/>
      <c r="DV635" s="35"/>
      <c r="DW635" s="35"/>
      <c r="DX635" s="35"/>
      <c r="ED635" s="35"/>
      <c r="EE635" s="35"/>
      <c r="EF635" s="35"/>
      <c r="EL635" s="35"/>
      <c r="EM635" s="35"/>
      <c r="EN635" s="35"/>
      <c r="ET635" s="35"/>
      <c r="EU635" s="35"/>
      <c r="EV635" s="35"/>
    </row>
    <row r="636" spans="14:152" s="29" customFormat="1" ht="13.5" x14ac:dyDescent="0.3">
      <c r="N636" s="35">
        <v>3.2799999999999998E-9</v>
      </c>
      <c r="O636" s="35">
        <v>4.0627695455000001</v>
      </c>
      <c r="P636" s="35">
        <v>6944.3087767724001</v>
      </c>
      <c r="Q636" s="29">
        <f t="shared" si="304"/>
        <v>-2.6835925058177459E-9</v>
      </c>
      <c r="R636" s="29">
        <f t="shared" si="305"/>
        <v>-2.6837598574951656E-9</v>
      </c>
      <c r="S636" s="29">
        <f t="shared" si="306"/>
        <v>-2.6837598516011551E-9</v>
      </c>
      <c r="T636" s="29">
        <f t="shared" si="307"/>
        <v>-2.6837598516013429E-9</v>
      </c>
      <c r="V636" s="35">
        <v>6.3E-10</v>
      </c>
      <c r="W636" s="35">
        <v>4.1616536975500003</v>
      </c>
      <c r="X636" s="35">
        <v>8186.5126624925997</v>
      </c>
      <c r="Y636" s="29">
        <f t="shared" si="308"/>
        <v>2.8355069536325266E-10</v>
      </c>
      <c r="Z636" s="29">
        <f t="shared" si="309"/>
        <v>2.834918381761748E-10</v>
      </c>
      <c r="AA636" s="29">
        <f t="shared" si="310"/>
        <v>2.8349184024926586E-10</v>
      </c>
      <c r="AB636" s="29">
        <f t="shared" si="311"/>
        <v>2.8349184024920196E-10</v>
      </c>
      <c r="AD636" s="35"/>
      <c r="AE636" s="35"/>
      <c r="AF636" s="35"/>
      <c r="AL636" s="35"/>
      <c r="AM636" s="35"/>
      <c r="AN636" s="35"/>
      <c r="AT636" s="35"/>
      <c r="AU636" s="35"/>
      <c r="AV636" s="35"/>
      <c r="BB636" s="35"/>
      <c r="BC636" s="35"/>
      <c r="BD636" s="35"/>
      <c r="BJ636" s="35"/>
      <c r="BK636" s="35"/>
      <c r="BL636" s="35"/>
      <c r="BR636" s="35"/>
      <c r="BS636" s="35"/>
      <c r="BT636" s="35"/>
      <c r="BZ636" s="35"/>
      <c r="CA636" s="35"/>
      <c r="CB636" s="35"/>
      <c r="CH636" s="35"/>
      <c r="CI636" s="35"/>
      <c r="CJ636" s="35"/>
      <c r="CP636" s="35"/>
      <c r="CQ636" s="35"/>
      <c r="CR636" s="35"/>
      <c r="CX636" s="35"/>
      <c r="CY636" s="35"/>
      <c r="CZ636" s="35"/>
      <c r="DF636" s="35">
        <v>1.9300000000000002E-9</v>
      </c>
      <c r="DG636" s="35">
        <v>1.5264568214600001</v>
      </c>
      <c r="DH636" s="35">
        <v>949.17560896980001</v>
      </c>
      <c r="DI636" s="29">
        <f t="shared" si="312"/>
        <v>-6.3614980568694287E-10</v>
      </c>
      <c r="DJ636" s="29">
        <f t="shared" si="313"/>
        <v>-6.3617190768787645E-10</v>
      </c>
      <c r="DK636" s="29">
        <f t="shared" si="314"/>
        <v>-6.3617190690940809E-10</v>
      </c>
      <c r="DL636" s="29">
        <f t="shared" si="315"/>
        <v>-6.3617190690943404E-10</v>
      </c>
      <c r="DN636" s="35"/>
      <c r="DO636" s="35"/>
      <c r="DP636" s="35"/>
      <c r="DV636" s="35"/>
      <c r="DW636" s="35"/>
      <c r="DX636" s="35"/>
      <c r="ED636" s="35"/>
      <c r="EE636" s="35"/>
      <c r="EF636" s="35"/>
      <c r="EL636" s="35"/>
      <c r="EM636" s="35"/>
      <c r="EN636" s="35"/>
      <c r="ET636" s="35"/>
      <c r="EU636" s="35"/>
      <c r="EV636" s="35"/>
    </row>
    <row r="637" spans="14:152" s="29" customFormat="1" ht="13.5" x14ac:dyDescent="0.3">
      <c r="N637" s="35">
        <v>3.34E-9</v>
      </c>
      <c r="O637" s="35">
        <v>5.1022116347699997</v>
      </c>
      <c r="P637" s="35">
        <v>22324.905056709398</v>
      </c>
      <c r="Q637" s="29">
        <f t="shared" si="304"/>
        <v>-3.3097705206653035E-9</v>
      </c>
      <c r="R637" s="29">
        <f t="shared" si="305"/>
        <v>-3.3098982979492958E-9</v>
      </c>
      <c r="S637" s="29">
        <f t="shared" si="306"/>
        <v>-3.3098982934535257E-9</v>
      </c>
      <c r="T637" s="29">
        <f t="shared" si="307"/>
        <v>-3.3098982934536527E-9</v>
      </c>
      <c r="V637" s="35">
        <v>4.6000000000000001E-10</v>
      </c>
      <c r="W637" s="35">
        <v>2.69368087378</v>
      </c>
      <c r="X637" s="35">
        <v>16547.6417340648</v>
      </c>
      <c r="Y637" s="29">
        <f t="shared" si="308"/>
        <v>1.3110503571067942E-10</v>
      </c>
      <c r="Z637" s="29">
        <f t="shared" si="309"/>
        <v>1.311982722910061E-10</v>
      </c>
      <c r="AA637" s="29">
        <f t="shared" si="310"/>
        <v>1.3119826900717176E-10</v>
      </c>
      <c r="AB637" s="29">
        <f t="shared" si="311"/>
        <v>1.3119826900727203E-10</v>
      </c>
      <c r="AD637" s="35"/>
      <c r="AE637" s="35"/>
      <c r="AF637" s="35"/>
      <c r="AL637" s="35"/>
      <c r="AM637" s="35"/>
      <c r="AN637" s="35"/>
      <c r="AT637" s="35"/>
      <c r="AU637" s="35"/>
      <c r="AV637" s="35"/>
      <c r="BB637" s="35"/>
      <c r="BC637" s="35"/>
      <c r="BD637" s="35"/>
      <c r="BJ637" s="35"/>
      <c r="BK637" s="35"/>
      <c r="BL637" s="35"/>
      <c r="BR637" s="35"/>
      <c r="BS637" s="35"/>
      <c r="BT637" s="35"/>
      <c r="BZ637" s="35"/>
      <c r="CA637" s="35"/>
      <c r="CB637" s="35"/>
      <c r="CH637" s="35"/>
      <c r="CI637" s="35"/>
      <c r="CJ637" s="35"/>
      <c r="CP637" s="35"/>
      <c r="CQ637" s="35"/>
      <c r="CR637" s="35"/>
      <c r="CX637" s="35"/>
      <c r="CY637" s="35"/>
      <c r="CZ637" s="35"/>
      <c r="DF637" s="35">
        <v>2.09E-9</v>
      </c>
      <c r="DG637" s="35">
        <v>0.67348618655000003</v>
      </c>
      <c r="DH637" s="35">
        <v>13892.1406718938</v>
      </c>
      <c r="DI637" s="29">
        <f t="shared" si="312"/>
        <v>2.0765500062502113E-9</v>
      </c>
      <c r="DJ637" s="29">
        <f t="shared" si="313"/>
        <v>2.0765919998556396E-9</v>
      </c>
      <c r="DK637" s="29">
        <f t="shared" si="314"/>
        <v>2.0765919983777114E-9</v>
      </c>
      <c r="DL637" s="29">
        <f t="shared" si="315"/>
        <v>2.0765919983777586E-9</v>
      </c>
      <c r="DN637" s="35"/>
      <c r="DO637" s="35"/>
      <c r="DP637" s="35"/>
      <c r="DV637" s="35"/>
      <c r="DW637" s="35"/>
      <c r="DX637" s="35"/>
      <c r="ED637" s="35"/>
      <c r="EE637" s="35"/>
      <c r="EF637" s="35"/>
      <c r="EL637" s="35"/>
      <c r="EM637" s="35"/>
      <c r="EN637" s="35"/>
      <c r="ET637" s="35"/>
      <c r="EU637" s="35"/>
      <c r="EV637" s="35"/>
    </row>
    <row r="638" spans="14:152" s="29" customFormat="1" ht="13.5" x14ac:dyDescent="0.3">
      <c r="N638" s="35">
        <v>4.0000000000000002E-9</v>
      </c>
      <c r="O638" s="35">
        <v>2.2821169818199998</v>
      </c>
      <c r="P638" s="35">
        <v>3209.0704650133998</v>
      </c>
      <c r="Q638" s="29">
        <f t="shared" si="304"/>
        <v>-2.1732162416403367E-9</v>
      </c>
      <c r="R638" s="29">
        <f t="shared" si="305"/>
        <v>-2.1733539548969801E-9</v>
      </c>
      <c r="S638" s="29">
        <f t="shared" si="306"/>
        <v>-2.173353950046587E-9</v>
      </c>
      <c r="T638" s="29">
        <f t="shared" si="307"/>
        <v>-2.1733539500467301E-9</v>
      </c>
      <c r="V638" s="35">
        <v>5.1E-10</v>
      </c>
      <c r="W638" s="35">
        <v>2.9957601437800001</v>
      </c>
      <c r="X638" s="35">
        <v>3774.3241645766002</v>
      </c>
      <c r="Y638" s="29">
        <f t="shared" si="308"/>
        <v>5.3305099751884283E-11</v>
      </c>
      <c r="Z638" s="29">
        <f t="shared" si="309"/>
        <v>5.3329563667024867E-11</v>
      </c>
      <c r="AA638" s="29">
        <f t="shared" si="310"/>
        <v>5.3329562805368032E-11</v>
      </c>
      <c r="AB638" s="29">
        <f t="shared" si="311"/>
        <v>5.3329562805396867E-11</v>
      </c>
      <c r="AD638" s="35"/>
      <c r="AE638" s="35"/>
      <c r="AF638" s="35"/>
      <c r="AL638" s="35"/>
      <c r="AM638" s="35"/>
      <c r="AN638" s="35"/>
      <c r="AT638" s="35"/>
      <c r="AU638" s="35"/>
      <c r="AV638" s="35"/>
      <c r="BB638" s="35"/>
      <c r="BC638" s="35"/>
      <c r="BD638" s="35"/>
      <c r="BJ638" s="35"/>
      <c r="BK638" s="35"/>
      <c r="BL638" s="35"/>
      <c r="BR638" s="35"/>
      <c r="BS638" s="35"/>
      <c r="BT638" s="35"/>
      <c r="BZ638" s="35"/>
      <c r="CA638" s="35"/>
      <c r="CB638" s="35"/>
      <c r="CH638" s="35"/>
      <c r="CI638" s="35"/>
      <c r="CJ638" s="35"/>
      <c r="CP638" s="35"/>
      <c r="CQ638" s="35"/>
      <c r="CR638" s="35"/>
      <c r="CX638" s="35"/>
      <c r="CY638" s="35"/>
      <c r="CZ638" s="35"/>
      <c r="DF638" s="35">
        <v>2.1999999999999998E-9</v>
      </c>
      <c r="DG638" s="35">
        <v>1.52502617699</v>
      </c>
      <c r="DH638" s="35">
        <v>6660.8695340007998</v>
      </c>
      <c r="DI638" s="29">
        <f t="shared" si="312"/>
        <v>-2.1339972845325219E-9</v>
      </c>
      <c r="DJ638" s="29">
        <f t="shared" si="313"/>
        <v>-2.1339517508441339E-9</v>
      </c>
      <c r="DK638" s="29">
        <f t="shared" si="314"/>
        <v>-2.1339517524481682E-9</v>
      </c>
      <c r="DL638" s="29">
        <f t="shared" si="315"/>
        <v>-2.1339517524481223E-9</v>
      </c>
      <c r="DN638" s="35"/>
      <c r="DO638" s="35"/>
      <c r="DP638" s="35"/>
      <c r="DV638" s="35"/>
      <c r="DW638" s="35"/>
      <c r="DX638" s="35"/>
      <c r="ED638" s="35"/>
      <c r="EE638" s="35"/>
      <c r="EF638" s="35"/>
      <c r="EL638" s="35"/>
      <c r="EM638" s="35"/>
      <c r="EN638" s="35"/>
      <c r="ET638" s="35"/>
      <c r="EU638" s="35"/>
      <c r="EV638" s="35"/>
    </row>
    <row r="639" spans="14:152" s="29" customFormat="1" ht="13.5" x14ac:dyDescent="0.3">
      <c r="N639" s="35">
        <v>4.2000000000000004E-9</v>
      </c>
      <c r="O639" s="35">
        <v>2.4415966256499999</v>
      </c>
      <c r="P639" s="35">
        <v>6155.0570066540004</v>
      </c>
      <c r="Q639" s="29">
        <f t="shared" si="304"/>
        <v>-1.2797556079151138E-9</v>
      </c>
      <c r="R639" s="29">
        <f t="shared" si="305"/>
        <v>-1.2794409557823175E-9</v>
      </c>
      <c r="S639" s="29">
        <f t="shared" si="306"/>
        <v>-1.2794409668649917E-9</v>
      </c>
      <c r="T639" s="29">
        <f t="shared" si="307"/>
        <v>-1.2794409668646507E-9</v>
      </c>
      <c r="V639" s="35">
        <v>4.3999999999999998E-10</v>
      </c>
      <c r="W639" s="35">
        <v>2.0066476341100001</v>
      </c>
      <c r="X639" s="35">
        <v>6418.1409300267997</v>
      </c>
      <c r="Y639" s="29">
        <f t="shared" si="308"/>
        <v>3.7168279580855958E-10</v>
      </c>
      <c r="Z639" s="29">
        <f t="shared" si="309"/>
        <v>3.7166348063947475E-10</v>
      </c>
      <c r="AA639" s="29">
        <f t="shared" si="310"/>
        <v>3.7166348131982657E-10</v>
      </c>
      <c r="AB639" s="29">
        <f t="shared" si="311"/>
        <v>3.7166348131980651E-10</v>
      </c>
      <c r="AD639" s="35"/>
      <c r="AE639" s="35"/>
      <c r="AF639" s="35"/>
      <c r="AL639" s="35"/>
      <c r="AM639" s="35"/>
      <c r="AN639" s="35"/>
      <c r="AT639" s="35"/>
      <c r="AU639" s="35"/>
      <c r="AV639" s="35"/>
      <c r="BB639" s="35"/>
      <c r="BC639" s="35"/>
      <c r="BD639" s="35"/>
      <c r="BJ639" s="35"/>
      <c r="BK639" s="35"/>
      <c r="BL639" s="35"/>
      <c r="BR639" s="35"/>
      <c r="BS639" s="35"/>
      <c r="BT639" s="35"/>
      <c r="BZ639" s="35"/>
      <c r="CA639" s="35"/>
      <c r="CB639" s="35"/>
      <c r="CH639" s="35"/>
      <c r="CI639" s="35"/>
      <c r="CJ639" s="35"/>
      <c r="CP639" s="35"/>
      <c r="CQ639" s="35"/>
      <c r="CR639" s="35"/>
      <c r="CX639" s="35"/>
      <c r="CY639" s="35"/>
      <c r="CZ639" s="35"/>
      <c r="DF639" s="35">
        <v>2.23E-9</v>
      </c>
      <c r="DG639" s="35">
        <v>1.0934888252399999</v>
      </c>
      <c r="DH639" s="35">
        <v>6148.0107699560003</v>
      </c>
      <c r="DI639" s="29">
        <f t="shared" si="312"/>
        <v>2.0381190676729306E-9</v>
      </c>
      <c r="DJ639" s="29">
        <f t="shared" si="313"/>
        <v>2.0381901617319444E-9</v>
      </c>
      <c r="DK639" s="29">
        <f t="shared" si="314"/>
        <v>2.0381901592281208E-9</v>
      </c>
      <c r="DL639" s="29">
        <f t="shared" si="315"/>
        <v>2.0381901592281977E-9</v>
      </c>
      <c r="DN639" s="35"/>
      <c r="DO639" s="35"/>
      <c r="DP639" s="35"/>
      <c r="DV639" s="35"/>
      <c r="DW639" s="35"/>
      <c r="DX639" s="35"/>
      <c r="ED639" s="35"/>
      <c r="EE639" s="35"/>
      <c r="EF639" s="35"/>
      <c r="EL639" s="35"/>
      <c r="EM639" s="35"/>
      <c r="EN639" s="35"/>
      <c r="ET639" s="35"/>
      <c r="EU639" s="35"/>
      <c r="EV639" s="35"/>
    </row>
    <row r="640" spans="14:152" s="29" customFormat="1" ht="13.5" x14ac:dyDescent="0.3">
      <c r="N640" s="35">
        <v>3.7499999999999997E-9</v>
      </c>
      <c r="O640" s="35">
        <v>1.0922971454799999</v>
      </c>
      <c r="P640" s="35">
        <v>4246.0691233646003</v>
      </c>
      <c r="Q640" s="29">
        <f t="shared" si="304"/>
        <v>2.2072533461245513E-9</v>
      </c>
      <c r="R640" s="29">
        <f t="shared" si="305"/>
        <v>2.2074178407696693E-9</v>
      </c>
      <c r="S640" s="29">
        <f t="shared" si="306"/>
        <v>2.2074178349760434E-9</v>
      </c>
      <c r="T640" s="29">
        <f t="shared" si="307"/>
        <v>2.2074178349762154E-9</v>
      </c>
      <c r="V640" s="35">
        <v>4.5E-10</v>
      </c>
      <c r="W640" s="35">
        <v>4.0185375592900003</v>
      </c>
      <c r="X640" s="35">
        <v>19406.6782881746</v>
      </c>
      <c r="Y640" s="29">
        <f t="shared" si="308"/>
        <v>1.5350972090457622E-10</v>
      </c>
      <c r="Z640" s="29">
        <f t="shared" si="309"/>
        <v>1.5340480989860488E-10</v>
      </c>
      <c r="AA640" s="29">
        <f t="shared" si="310"/>
        <v>1.5340481359388392E-10</v>
      </c>
      <c r="AB640" s="29">
        <f t="shared" si="311"/>
        <v>1.534048135937637E-10</v>
      </c>
      <c r="AD640" s="35"/>
      <c r="AE640" s="35"/>
      <c r="AF640" s="35"/>
      <c r="AL640" s="35"/>
      <c r="AM640" s="35"/>
      <c r="AN640" s="35"/>
      <c r="AT640" s="35"/>
      <c r="AU640" s="35"/>
      <c r="AV640" s="35"/>
      <c r="BB640" s="35"/>
      <c r="BC640" s="35"/>
      <c r="BD640" s="35"/>
      <c r="BJ640" s="35"/>
      <c r="BK640" s="35"/>
      <c r="BL640" s="35"/>
      <c r="BR640" s="35"/>
      <c r="BS640" s="35"/>
      <c r="BT640" s="35"/>
      <c r="BZ640" s="35"/>
      <c r="CA640" s="35"/>
      <c r="CB640" s="35"/>
      <c r="CH640" s="35"/>
      <c r="CI640" s="35"/>
      <c r="CJ640" s="35"/>
      <c r="CP640" s="35"/>
      <c r="CQ640" s="35"/>
      <c r="CR640" s="35"/>
      <c r="CX640" s="35"/>
      <c r="CY640" s="35"/>
      <c r="CZ640" s="35"/>
      <c r="DF640" s="35">
        <v>1.92E-9</v>
      </c>
      <c r="DG640" s="35">
        <v>2.9057132226400002</v>
      </c>
      <c r="DH640" s="35">
        <v>8799.9887137780006</v>
      </c>
      <c r="DI640" s="29">
        <f t="shared" si="312"/>
        <v>4.7473495778981894E-10</v>
      </c>
      <c r="DJ640" s="29">
        <f t="shared" si="313"/>
        <v>4.7494416724147134E-10</v>
      </c>
      <c r="DK640" s="29">
        <f t="shared" si="314"/>
        <v>4.749441598728782E-10</v>
      </c>
      <c r="DL640" s="29">
        <f t="shared" si="315"/>
        <v>4.7494415987314259E-10</v>
      </c>
      <c r="DN640" s="35"/>
      <c r="DO640" s="35"/>
      <c r="DP640" s="35"/>
      <c r="DV640" s="35"/>
      <c r="DW640" s="35"/>
      <c r="DX640" s="35"/>
      <c r="ED640" s="35"/>
      <c r="EE640" s="35"/>
      <c r="EF640" s="35"/>
      <c r="EL640" s="35"/>
      <c r="EM640" s="35"/>
      <c r="EN640" s="35"/>
      <c r="ET640" s="35"/>
      <c r="EU640" s="35"/>
      <c r="EV640" s="35"/>
    </row>
    <row r="641" spans="14:152" s="29" customFormat="1" ht="13.5" x14ac:dyDescent="0.3">
      <c r="N641" s="35">
        <v>4.49E-9</v>
      </c>
      <c r="O641" s="35">
        <v>4.3818354257100003</v>
      </c>
      <c r="P641" s="35">
        <v>5106.3790521173996</v>
      </c>
      <c r="Q641" s="29">
        <f t="shared" ref="Q641:Q704" si="320">N641*COS(O641+P641*$C$23)</f>
        <v>3.5866495604512675E-9</v>
      </c>
      <c r="R641" s="29">
        <f t="shared" ref="R641:R704" si="321">N641*COS(O641+P641*$C$44)</f>
        <v>3.5864732903894444E-9</v>
      </c>
      <c r="S641" s="29">
        <f t="shared" ref="S641:S704" si="322">N641*COS(O641+P641*$C$65)</f>
        <v>3.5864732965982149E-9</v>
      </c>
      <c r="T641" s="29">
        <f t="shared" ref="T641:T704" si="323">N641*COS(O641+P641*$C$86)</f>
        <v>3.586473296598023E-9</v>
      </c>
      <c r="V641" s="35">
        <v>5.7999999999999996E-10</v>
      </c>
      <c r="W641" s="35">
        <v>3.1447475355000001</v>
      </c>
      <c r="X641" s="35">
        <v>4025.6564809258002</v>
      </c>
      <c r="Y641" s="29">
        <f t="shared" ref="Y641:Y686" si="324">V641*COS(W641+X641*$C$23)</f>
        <v>4.8323266926247729E-10</v>
      </c>
      <c r="Z641" s="29">
        <f t="shared" ref="Z641:Z686" si="325">V641*COS(W641+X641*$C$44)</f>
        <v>4.8321616732182008E-10</v>
      </c>
      <c r="AA641" s="29">
        <f t="shared" ref="AA641:AA686" si="326">V641*COS(W641+X641*$C$65)</f>
        <v>4.8321616790306562E-10</v>
      </c>
      <c r="AB641" s="29">
        <f t="shared" ref="AB641:AB686" si="327">V641*COS(W641+X641*$C$86)</f>
        <v>4.8321616790304742E-10</v>
      </c>
      <c r="AD641" s="35"/>
      <c r="AE641" s="35"/>
      <c r="AF641" s="35"/>
      <c r="AL641" s="35"/>
      <c r="AM641" s="35"/>
      <c r="AN641" s="35"/>
      <c r="AT641" s="35"/>
      <c r="AU641" s="35"/>
      <c r="AV641" s="35"/>
      <c r="BB641" s="35"/>
      <c r="BC641" s="35"/>
      <c r="BD641" s="35"/>
      <c r="BJ641" s="35"/>
      <c r="BK641" s="35"/>
      <c r="BL641" s="35"/>
      <c r="BR641" s="35"/>
      <c r="BS641" s="35"/>
      <c r="BT641" s="35"/>
      <c r="BZ641" s="35"/>
      <c r="CA641" s="35"/>
      <c r="CB641" s="35"/>
      <c r="CH641" s="35"/>
      <c r="CI641" s="35"/>
      <c r="CJ641" s="35"/>
      <c r="CP641" s="35"/>
      <c r="CQ641" s="35"/>
      <c r="CR641" s="35"/>
      <c r="CX641" s="35"/>
      <c r="CY641" s="35"/>
      <c r="CZ641" s="35"/>
      <c r="DF641" s="35">
        <v>2.4300000000000001E-9</v>
      </c>
      <c r="DG641" s="35">
        <v>3.3642030144200001</v>
      </c>
      <c r="DH641" s="35">
        <v>8965.9784682591999</v>
      </c>
      <c r="DI641" s="29">
        <f t="shared" ref="DI641:DI704" si="328">DF641*COS(DG641+DH641*$C$23)</f>
        <v>-5.7044818479071835E-10</v>
      </c>
      <c r="DJ641" s="29">
        <f t="shared" ref="DJ641:DJ704" si="329">DF641*COS(DG641+DH641*$C$44)</f>
        <v>-5.7071882469553623E-10</v>
      </c>
      <c r="DK641" s="29">
        <f t="shared" ref="DK641:DK704" si="330">DF641*COS(DG641+DH641*$C$65)</f>
        <v>-5.7071881516333629E-10</v>
      </c>
      <c r="DL641" s="29">
        <f t="shared" ref="DL641:DL704" si="331">DF641*COS(DG641+DH641*$C$86)</f>
        <v>-5.7071881516360491E-10</v>
      </c>
      <c r="DN641" s="35"/>
      <c r="DO641" s="35"/>
      <c r="DP641" s="35"/>
      <c r="DV641" s="35"/>
      <c r="DW641" s="35"/>
      <c r="DX641" s="35"/>
      <c r="ED641" s="35"/>
      <c r="EE641" s="35"/>
      <c r="EF641" s="35"/>
      <c r="EL641" s="35"/>
      <c r="EM641" s="35"/>
      <c r="EN641" s="35"/>
      <c r="ET641" s="35"/>
      <c r="EU641" s="35"/>
      <c r="EV641" s="35"/>
    </row>
    <row r="642" spans="14:152" s="29" customFormat="1" ht="13.5" x14ac:dyDescent="0.3">
      <c r="N642" s="35">
        <v>3.3000000000000002E-9</v>
      </c>
      <c r="O642" s="35">
        <v>2.5517272531900002</v>
      </c>
      <c r="P642" s="35">
        <v>19513.983595104201</v>
      </c>
      <c r="Q642" s="29">
        <f t="shared" si="320"/>
        <v>1.9285532952629882E-9</v>
      </c>
      <c r="R642" s="29">
        <f t="shared" si="321"/>
        <v>1.9278854619051042E-9</v>
      </c>
      <c r="S642" s="29">
        <f t="shared" si="322"/>
        <v>1.9278854854294462E-9</v>
      </c>
      <c r="T642" s="29">
        <f t="shared" si="323"/>
        <v>1.9278854854286852E-9</v>
      </c>
      <c r="V642" s="35">
        <v>5.0000000000000003E-10</v>
      </c>
      <c r="W642" s="35">
        <v>2.5988154043699998</v>
      </c>
      <c r="X642" s="35">
        <v>6621.8509914859997</v>
      </c>
      <c r="Y642" s="29">
        <f t="shared" si="324"/>
        <v>-4.9057380497990673E-10</v>
      </c>
      <c r="Z642" s="29">
        <f t="shared" si="325"/>
        <v>-4.9058198022302506E-10</v>
      </c>
      <c r="AA642" s="29">
        <f t="shared" si="326"/>
        <v>-4.9058197993514202E-10</v>
      </c>
      <c r="AB642" s="29">
        <f t="shared" si="327"/>
        <v>-4.9058197993515163E-10</v>
      </c>
      <c r="AD642" s="35"/>
      <c r="AE642" s="35"/>
      <c r="AF642" s="35"/>
      <c r="AL642" s="35"/>
      <c r="AM642" s="35"/>
      <c r="AN642" s="35"/>
      <c r="AT642" s="35"/>
      <c r="AU642" s="35"/>
      <c r="AV642" s="35"/>
      <c r="BB642" s="35"/>
      <c r="BC642" s="35"/>
      <c r="BD642" s="35"/>
      <c r="BJ642" s="35"/>
      <c r="BK642" s="35"/>
      <c r="BL642" s="35"/>
      <c r="BR642" s="35"/>
      <c r="BS642" s="35"/>
      <c r="BT642" s="35"/>
      <c r="BZ642" s="35"/>
      <c r="CA642" s="35"/>
      <c r="CB642" s="35"/>
      <c r="CH642" s="35"/>
      <c r="CI642" s="35"/>
      <c r="CJ642" s="35"/>
      <c r="CP642" s="35"/>
      <c r="CQ642" s="35"/>
      <c r="CR642" s="35"/>
      <c r="CX642" s="35"/>
      <c r="CY642" s="35"/>
      <c r="CZ642" s="35"/>
      <c r="DF642" s="35">
        <v>2.0599999999999999E-9</v>
      </c>
      <c r="DG642" s="35">
        <v>5.1117580047200004</v>
      </c>
      <c r="DH642" s="35">
        <v>4140.4335518651997</v>
      </c>
      <c r="DI642" s="29">
        <f t="shared" si="328"/>
        <v>-2.0489516234972127E-9</v>
      </c>
      <c r="DJ642" s="29">
        <f t="shared" si="329"/>
        <v>-2.0489628942520981E-9</v>
      </c>
      <c r="DK642" s="29">
        <f t="shared" si="330"/>
        <v>-2.0489628938552272E-9</v>
      </c>
      <c r="DL642" s="29">
        <f t="shared" si="331"/>
        <v>-2.0489628938552396E-9</v>
      </c>
      <c r="DN642" s="35"/>
      <c r="DO642" s="35"/>
      <c r="DP642" s="35"/>
      <c r="DV642" s="35"/>
      <c r="DW642" s="35"/>
      <c r="DX642" s="35"/>
      <c r="ED642" s="35"/>
      <c r="EE642" s="35"/>
      <c r="EF642" s="35"/>
      <c r="EL642" s="35"/>
      <c r="EM642" s="35"/>
      <c r="EN642" s="35"/>
      <c r="ET642" s="35"/>
      <c r="EU642" s="35"/>
      <c r="EV642" s="35"/>
    </row>
    <row r="643" spans="14:152" s="29" customFormat="1" ht="13.5" x14ac:dyDescent="0.3">
      <c r="N643" s="35">
        <v>3.1899999999999999E-9</v>
      </c>
      <c r="O643" s="35">
        <v>4.0570449638200001</v>
      </c>
      <c r="P643" s="35">
        <v>5430.3946570988001</v>
      </c>
      <c r="Q643" s="29">
        <f t="shared" si="320"/>
        <v>-1.3008619565385199E-9</v>
      </c>
      <c r="R643" s="29">
        <f t="shared" si="321"/>
        <v>-1.3010640835267433E-9</v>
      </c>
      <c r="S643" s="29">
        <f t="shared" si="322"/>
        <v>-1.3010640764076562E-9</v>
      </c>
      <c r="T643" s="29">
        <f t="shared" si="323"/>
        <v>-1.3010640764078632E-9</v>
      </c>
      <c r="V643" s="35">
        <v>4.3000000000000001E-10</v>
      </c>
      <c r="W643" s="35">
        <v>4.8791248745900004</v>
      </c>
      <c r="X643" s="35">
        <v>6414.6178116778001</v>
      </c>
      <c r="Y643" s="29">
        <f t="shared" si="324"/>
        <v>-2.7029062025079235E-10</v>
      </c>
      <c r="Z643" s="29">
        <f t="shared" si="325"/>
        <v>-2.7026320498377394E-10</v>
      </c>
      <c r="AA643" s="29">
        <f t="shared" si="326"/>
        <v>-2.7026320594941352E-10</v>
      </c>
      <c r="AB643" s="29">
        <f t="shared" si="327"/>
        <v>-2.7026320594938498E-10</v>
      </c>
      <c r="AD643" s="35"/>
      <c r="AE643" s="35"/>
      <c r="AF643" s="35"/>
      <c r="AL643" s="35"/>
      <c r="AM643" s="35"/>
      <c r="AN643" s="35"/>
      <c r="AT643" s="35"/>
      <c r="AU643" s="35"/>
      <c r="AV643" s="35"/>
      <c r="BB643" s="35"/>
      <c r="BC643" s="35"/>
      <c r="BD643" s="35"/>
      <c r="BJ643" s="35"/>
      <c r="BK643" s="35"/>
      <c r="BL643" s="35"/>
      <c r="BR643" s="35"/>
      <c r="BS643" s="35"/>
      <c r="BT643" s="35"/>
      <c r="BZ643" s="35"/>
      <c r="CA643" s="35"/>
      <c r="CB643" s="35"/>
      <c r="CH643" s="35"/>
      <c r="CI643" s="35"/>
      <c r="CJ643" s="35"/>
      <c r="CP643" s="35"/>
      <c r="CQ643" s="35"/>
      <c r="CR643" s="35"/>
      <c r="CX643" s="35"/>
      <c r="CY643" s="35"/>
      <c r="CZ643" s="35"/>
      <c r="DF643" s="35">
        <v>1.8899999999999999E-9</v>
      </c>
      <c r="DG643" s="35">
        <v>1.0664162420900001</v>
      </c>
      <c r="DH643" s="35">
        <v>9374.8264467846002</v>
      </c>
      <c r="DI643" s="29">
        <f t="shared" si="328"/>
        <v>-1.5527279076376659E-9</v>
      </c>
      <c r="DJ643" s="29">
        <f t="shared" si="329"/>
        <v>-1.5525988019973145E-9</v>
      </c>
      <c r="DK643" s="29">
        <f t="shared" si="330"/>
        <v>-1.5525988065449734E-9</v>
      </c>
      <c r="DL643" s="29">
        <f t="shared" si="331"/>
        <v>-1.5525988065448507E-9</v>
      </c>
      <c r="DN643" s="35"/>
      <c r="DO643" s="35"/>
      <c r="DP643" s="35"/>
      <c r="DV643" s="35"/>
      <c r="DW643" s="35"/>
      <c r="DX643" s="35"/>
      <c r="ED643" s="35"/>
      <c r="EE643" s="35"/>
      <c r="EF643" s="35"/>
      <c r="EL643" s="35"/>
      <c r="EM643" s="35"/>
      <c r="EN643" s="35"/>
      <c r="ET643" s="35"/>
      <c r="EU643" s="35"/>
      <c r="EV643" s="35"/>
    </row>
    <row r="644" spans="14:152" s="29" customFormat="1" ht="13.5" x14ac:dyDescent="0.3">
      <c r="N644" s="35">
        <v>3.1E-9</v>
      </c>
      <c r="O644" s="35">
        <v>4.9990718448200004</v>
      </c>
      <c r="P644" s="35">
        <v>5095.6750764648004</v>
      </c>
      <c r="Q644" s="29">
        <f t="shared" si="320"/>
        <v>3.03690574665128E-9</v>
      </c>
      <c r="R644" s="29">
        <f t="shared" si="321"/>
        <v>3.0368652197587514E-9</v>
      </c>
      <c r="S644" s="29">
        <f t="shared" si="322"/>
        <v>3.0368652211863886E-9</v>
      </c>
      <c r="T644" s="29">
        <f t="shared" si="323"/>
        <v>3.0368652211863448E-9</v>
      </c>
      <c r="V644" s="35">
        <v>4.2E-10</v>
      </c>
      <c r="W644" s="35">
        <v>5.2040009204400004</v>
      </c>
      <c r="X644" s="35">
        <v>4447.7512323846004</v>
      </c>
      <c r="Y644" s="29">
        <f t="shared" si="324"/>
        <v>-1.9204147048295263E-10</v>
      </c>
      <c r="Z644" s="29">
        <f t="shared" si="325"/>
        <v>-1.9202023959664371E-10</v>
      </c>
      <c r="AA644" s="29">
        <f t="shared" si="326"/>
        <v>-1.9202024034443789E-10</v>
      </c>
      <c r="AB644" s="29">
        <f t="shared" si="327"/>
        <v>-1.9202024034441666E-10</v>
      </c>
      <c r="AD644" s="35"/>
      <c r="AE644" s="35"/>
      <c r="AF644" s="35"/>
      <c r="AL644" s="35"/>
      <c r="AM644" s="35"/>
      <c r="AN644" s="35"/>
      <c r="AT644" s="35"/>
      <c r="AU644" s="35"/>
      <c r="AV644" s="35"/>
      <c r="BB644" s="35"/>
      <c r="BC644" s="35"/>
      <c r="BD644" s="35"/>
      <c r="BJ644" s="35"/>
      <c r="BK644" s="35"/>
      <c r="BL644" s="35"/>
      <c r="BR644" s="35"/>
      <c r="BS644" s="35"/>
      <c r="BT644" s="35"/>
      <c r="BZ644" s="35"/>
      <c r="CA644" s="35"/>
      <c r="CB644" s="35"/>
      <c r="CH644" s="35"/>
      <c r="CI644" s="35"/>
      <c r="CJ644" s="35"/>
      <c r="CP644" s="35"/>
      <c r="CQ644" s="35"/>
      <c r="CR644" s="35"/>
      <c r="CX644" s="35"/>
      <c r="CY644" s="35"/>
      <c r="CZ644" s="35"/>
      <c r="DF644" s="35">
        <v>2.4E-9</v>
      </c>
      <c r="DG644" s="35">
        <v>5.9207851903200002</v>
      </c>
      <c r="DH644" s="35">
        <v>13362.517017102</v>
      </c>
      <c r="DI644" s="29">
        <f t="shared" si="328"/>
        <v>-2.3880842001159289E-9</v>
      </c>
      <c r="DJ644" s="29">
        <f t="shared" si="329"/>
        <v>-2.3880433771768294E-9</v>
      </c>
      <c r="DK644" s="29">
        <f t="shared" si="330"/>
        <v>-2.3880433786159065E-9</v>
      </c>
      <c r="DL644" s="29">
        <f t="shared" si="331"/>
        <v>-2.388043378615859E-9</v>
      </c>
      <c r="DN644" s="35"/>
      <c r="DO644" s="35"/>
      <c r="DP644" s="35"/>
      <c r="DV644" s="35"/>
      <c r="DW644" s="35"/>
      <c r="DX644" s="35"/>
      <c r="ED644" s="35"/>
      <c r="EE644" s="35"/>
      <c r="EF644" s="35"/>
      <c r="EL644" s="35"/>
      <c r="EM644" s="35"/>
      <c r="EN644" s="35"/>
      <c r="ET644" s="35"/>
      <c r="EU644" s="35"/>
      <c r="EV644" s="35"/>
    </row>
    <row r="645" spans="14:152" s="29" customFormat="1" ht="13.5" x14ac:dyDescent="0.3">
      <c r="N645" s="35">
        <v>3.4400000000000001E-9</v>
      </c>
      <c r="O645" s="35">
        <v>0.62691832179999996</v>
      </c>
      <c r="P645" s="35">
        <v>9389.0535407862008</v>
      </c>
      <c r="Q645" s="29">
        <f t="shared" si="320"/>
        <v>-2.3591459684261633E-9</v>
      </c>
      <c r="R645" s="29">
        <f t="shared" si="321"/>
        <v>-2.3588455581042187E-9</v>
      </c>
      <c r="S645" s="29">
        <f t="shared" si="322"/>
        <v>-2.358845568685703E-9</v>
      </c>
      <c r="T645" s="29">
        <f t="shared" si="323"/>
        <v>-2.3588455686854184E-9</v>
      </c>
      <c r="V645" s="35">
        <v>5.1E-10</v>
      </c>
      <c r="W645" s="35">
        <v>1.9963437589899999</v>
      </c>
      <c r="X645" s="35">
        <v>5032.7780962021998</v>
      </c>
      <c r="Y645" s="29">
        <f t="shared" si="324"/>
        <v>-2.3821450689524579E-10</v>
      </c>
      <c r="Z645" s="29">
        <f t="shared" si="325"/>
        <v>-2.3818550380328655E-10</v>
      </c>
      <c r="AA645" s="29">
        <f t="shared" si="326"/>
        <v>-2.3818550482483832E-10</v>
      </c>
      <c r="AB645" s="29">
        <f t="shared" si="327"/>
        <v>-2.3818550482480626E-10</v>
      </c>
      <c r="AD645" s="35"/>
      <c r="AE645" s="35"/>
      <c r="AF645" s="35"/>
      <c r="AL645" s="35"/>
      <c r="AM645" s="35"/>
      <c r="AN645" s="35"/>
      <c r="AT645" s="35"/>
      <c r="AU645" s="35"/>
      <c r="AV645" s="35"/>
      <c r="BB645" s="35"/>
      <c r="BC645" s="35"/>
      <c r="BD645" s="35"/>
      <c r="BJ645" s="35"/>
      <c r="BK645" s="35"/>
      <c r="BL645" s="35"/>
      <c r="BR645" s="35"/>
      <c r="BS645" s="35"/>
      <c r="BT645" s="35"/>
      <c r="BZ645" s="35"/>
      <c r="CA645" s="35"/>
      <c r="CB645" s="35"/>
      <c r="CH645" s="35"/>
      <c r="CI645" s="35"/>
      <c r="CJ645" s="35"/>
      <c r="CP645" s="35"/>
      <c r="CQ645" s="35"/>
      <c r="CR645" s="35"/>
      <c r="CX645" s="35"/>
      <c r="CY645" s="35"/>
      <c r="CZ645" s="35"/>
      <c r="DF645" s="35">
        <v>2.4800000000000001E-9</v>
      </c>
      <c r="DG645" s="35">
        <v>5.79997873732</v>
      </c>
      <c r="DH645" s="35">
        <v>15806.146839442001</v>
      </c>
      <c r="DI645" s="29">
        <f t="shared" si="328"/>
        <v>4.8972327861543321E-10</v>
      </c>
      <c r="DJ645" s="29">
        <f t="shared" si="329"/>
        <v>4.8923219831815813E-10</v>
      </c>
      <c r="DK645" s="29">
        <f t="shared" si="330"/>
        <v>4.89232215615036E-10</v>
      </c>
      <c r="DL645" s="29">
        <f t="shared" si="331"/>
        <v>4.8923221561448323E-10</v>
      </c>
      <c r="DN645" s="35"/>
      <c r="DO645" s="35"/>
      <c r="DP645" s="35"/>
      <c r="DV645" s="35"/>
      <c r="DW645" s="35"/>
      <c r="DX645" s="35"/>
      <c r="ED645" s="35"/>
      <c r="EE645" s="35"/>
      <c r="EF645" s="35"/>
      <c r="EL645" s="35"/>
      <c r="EM645" s="35"/>
      <c r="EN645" s="35"/>
      <c r="ET645" s="35"/>
      <c r="EU645" s="35"/>
      <c r="EV645" s="35"/>
    </row>
    <row r="646" spans="14:152" s="29" customFormat="1" ht="13.5" x14ac:dyDescent="0.3">
      <c r="N646" s="35">
        <v>3.1899999999999999E-9</v>
      </c>
      <c r="O646" s="35">
        <v>3.3167397025300001</v>
      </c>
      <c r="P646" s="35">
        <v>596.17837400899998</v>
      </c>
      <c r="Q646" s="29">
        <f t="shared" si="320"/>
        <v>2.8950145593441599E-9</v>
      </c>
      <c r="R646" s="29">
        <f t="shared" si="321"/>
        <v>2.8950247665456373E-9</v>
      </c>
      <c r="S646" s="29">
        <f t="shared" si="322"/>
        <v>2.8950247661861264E-9</v>
      </c>
      <c r="T646" s="29">
        <f t="shared" si="323"/>
        <v>2.8950247661861379E-9</v>
      </c>
      <c r="V646" s="35">
        <v>4.3000000000000001E-10</v>
      </c>
      <c r="W646" s="35">
        <v>1.28813888865</v>
      </c>
      <c r="X646" s="35">
        <v>6643.0918177617996</v>
      </c>
      <c r="Y646" s="29">
        <f t="shared" si="324"/>
        <v>-3.0834165337921918E-10</v>
      </c>
      <c r="Z646" s="29">
        <f t="shared" si="325"/>
        <v>-3.0831620900339698E-10</v>
      </c>
      <c r="AA646" s="29">
        <f t="shared" si="326"/>
        <v>-3.0831620989962385E-10</v>
      </c>
      <c r="AB646" s="29">
        <f t="shared" si="327"/>
        <v>-3.0831620989959402E-10</v>
      </c>
      <c r="AD646" s="35"/>
      <c r="AE646" s="35"/>
      <c r="AF646" s="35"/>
      <c r="AL646" s="35"/>
      <c r="AM646" s="35"/>
      <c r="AN646" s="35"/>
      <c r="AT646" s="35"/>
      <c r="AU646" s="35"/>
      <c r="AV646" s="35"/>
      <c r="BB646" s="35"/>
      <c r="BC646" s="35"/>
      <c r="BD646" s="35"/>
      <c r="BJ646" s="35"/>
      <c r="BK646" s="35"/>
      <c r="BL646" s="35"/>
      <c r="BR646" s="35"/>
      <c r="BS646" s="35"/>
      <c r="BT646" s="35"/>
      <c r="BZ646" s="35"/>
      <c r="CA646" s="35"/>
      <c r="CB646" s="35"/>
      <c r="CH646" s="35"/>
      <c r="CI646" s="35"/>
      <c r="CJ646" s="35"/>
      <c r="CP646" s="35"/>
      <c r="CQ646" s="35"/>
      <c r="CR646" s="35"/>
      <c r="CX646" s="35"/>
      <c r="CY646" s="35"/>
      <c r="CZ646" s="35"/>
      <c r="DF646" s="35">
        <v>1.9300000000000002E-9</v>
      </c>
      <c r="DG646" s="35">
        <v>3.1900852181400001</v>
      </c>
      <c r="DH646" s="35">
        <v>6756.0064519669004</v>
      </c>
      <c r="DI646" s="29">
        <f t="shared" si="328"/>
        <v>1.8998802203948663E-9</v>
      </c>
      <c r="DJ646" s="29">
        <f t="shared" si="329"/>
        <v>1.899850890105589E-9</v>
      </c>
      <c r="DK646" s="29">
        <f t="shared" si="330"/>
        <v>1.8998508911388968E-9</v>
      </c>
      <c r="DL646" s="29">
        <f t="shared" si="331"/>
        <v>1.8998508911388629E-9</v>
      </c>
      <c r="DN646" s="35"/>
      <c r="DO646" s="35"/>
      <c r="DP646" s="35"/>
      <c r="DV646" s="35"/>
      <c r="DW646" s="35"/>
      <c r="DX646" s="35"/>
      <c r="ED646" s="35"/>
      <c r="EE646" s="35"/>
      <c r="EF646" s="35"/>
      <c r="EL646" s="35"/>
      <c r="EM646" s="35"/>
      <c r="EN646" s="35"/>
      <c r="ET646" s="35"/>
      <c r="EU646" s="35"/>
      <c r="EV646" s="35"/>
    </row>
    <row r="647" spans="14:152" s="29" customFormat="1" ht="13.5" x14ac:dyDescent="0.3">
      <c r="N647" s="35">
        <v>3.05E-9</v>
      </c>
      <c r="O647" s="35">
        <v>4.6694291091000002</v>
      </c>
      <c r="P647" s="35">
        <v>6756.0064519669004</v>
      </c>
      <c r="Q647" s="29">
        <f t="shared" si="320"/>
        <v>8.0868775960636902E-10</v>
      </c>
      <c r="R647" s="29">
        <f t="shared" si="321"/>
        <v>8.0894165735051584E-10</v>
      </c>
      <c r="S647" s="29">
        <f t="shared" si="322"/>
        <v>8.0894164840794906E-10</v>
      </c>
      <c r="T647" s="29">
        <f t="shared" si="323"/>
        <v>8.0894164840824167E-10</v>
      </c>
      <c r="V647" s="35">
        <v>4.0000000000000001E-10</v>
      </c>
      <c r="W647" s="35">
        <v>0.96801618560000002</v>
      </c>
      <c r="X647" s="35">
        <v>14591.411820121401</v>
      </c>
      <c r="Y647" s="29">
        <f t="shared" si="324"/>
        <v>2.7844118795851044E-10</v>
      </c>
      <c r="Z647" s="29">
        <f t="shared" si="325"/>
        <v>2.7838763433779039E-10</v>
      </c>
      <c r="AA647" s="29">
        <f t="shared" si="326"/>
        <v>2.7838763622420272E-10</v>
      </c>
      <c r="AB647" s="29">
        <f t="shared" si="327"/>
        <v>2.7838763622414554E-10</v>
      </c>
      <c r="AD647" s="35"/>
      <c r="AE647" s="35"/>
      <c r="AF647" s="35"/>
      <c r="AL647" s="35"/>
      <c r="AM647" s="35"/>
      <c r="AN647" s="35"/>
      <c r="AT647" s="35"/>
      <c r="AU647" s="35"/>
      <c r="AV647" s="35"/>
      <c r="BB647" s="35"/>
      <c r="BC647" s="35"/>
      <c r="BD647" s="35"/>
      <c r="BJ647" s="35"/>
      <c r="BK647" s="35"/>
      <c r="BL647" s="35"/>
      <c r="BR647" s="35"/>
      <c r="BS647" s="35"/>
      <c r="BT647" s="35"/>
      <c r="BZ647" s="35"/>
      <c r="CA647" s="35"/>
      <c r="CB647" s="35"/>
      <c r="CH647" s="35"/>
      <c r="CI647" s="35"/>
      <c r="CJ647" s="35"/>
      <c r="CP647" s="35"/>
      <c r="CQ647" s="35"/>
      <c r="CR647" s="35"/>
      <c r="CX647" s="35"/>
      <c r="CY647" s="35"/>
      <c r="CZ647" s="35"/>
      <c r="DF647" s="35">
        <v>2.3699999999999999E-9</v>
      </c>
      <c r="DG647" s="35">
        <v>4.1197903046300004</v>
      </c>
      <c r="DH647" s="35">
        <v>22487.3716928416</v>
      </c>
      <c r="DI647" s="29">
        <f t="shared" si="328"/>
        <v>5.1764801530760243E-10</v>
      </c>
      <c r="DJ647" s="29">
        <f t="shared" si="329"/>
        <v>5.169833706992129E-10</v>
      </c>
      <c r="DK647" s="29">
        <f t="shared" si="330"/>
        <v>5.1698339410971878E-10</v>
      </c>
      <c r="DL647" s="29">
        <f t="shared" si="331"/>
        <v>5.1698339410906138E-10</v>
      </c>
      <c r="DN647" s="35"/>
      <c r="DO647" s="35"/>
      <c r="DP647" s="35"/>
      <c r="DV647" s="35"/>
      <c r="DW647" s="35"/>
      <c r="DX647" s="35"/>
      <c r="ED647" s="35"/>
      <c r="EE647" s="35"/>
      <c r="EF647" s="35"/>
      <c r="EL647" s="35"/>
      <c r="EM647" s="35"/>
      <c r="EN647" s="35"/>
      <c r="ET647" s="35"/>
      <c r="EU647" s="35"/>
      <c r="EV647" s="35"/>
    </row>
    <row r="648" spans="14:152" s="29" customFormat="1" ht="13.5" x14ac:dyDescent="0.3">
      <c r="N648" s="35">
        <v>4.0899999999999997E-9</v>
      </c>
      <c r="O648" s="35">
        <v>6.0756893626600004</v>
      </c>
      <c r="P648" s="35">
        <v>50.8324593058</v>
      </c>
      <c r="Q648" s="29">
        <f t="shared" si="320"/>
        <v>3.3332257850966013E-9</v>
      </c>
      <c r="R648" s="29">
        <f t="shared" si="321"/>
        <v>3.3332273247514124E-9</v>
      </c>
      <c r="S648" s="29">
        <f t="shared" si="322"/>
        <v>3.3332273246971841E-9</v>
      </c>
      <c r="T648" s="29">
        <f t="shared" si="323"/>
        <v>3.3332273246971866E-9</v>
      </c>
      <c r="V648" s="35">
        <v>3.9E-10</v>
      </c>
      <c r="W648" s="35">
        <v>1.8498510082899999</v>
      </c>
      <c r="X648" s="35">
        <v>10001.481960700599</v>
      </c>
      <c r="Y648" s="29">
        <f t="shared" si="324"/>
        <v>2.3313753850875531E-10</v>
      </c>
      <c r="Z648" s="29">
        <f t="shared" si="325"/>
        <v>2.3317749598693041E-10</v>
      </c>
      <c r="AA648" s="29">
        <f t="shared" si="326"/>
        <v>2.331774945796349E-10</v>
      </c>
      <c r="AB648" s="29">
        <f t="shared" si="327"/>
        <v>2.3317749457967936E-10</v>
      </c>
      <c r="AD648" s="35"/>
      <c r="AE648" s="35"/>
      <c r="AF648" s="35"/>
      <c r="AL648" s="35"/>
      <c r="AM648" s="35"/>
      <c r="AN648" s="35"/>
      <c r="AT648" s="35"/>
      <c r="AU648" s="35"/>
      <c r="AV648" s="35"/>
      <c r="BB648" s="35"/>
      <c r="BC648" s="35"/>
      <c r="BD648" s="35"/>
      <c r="BJ648" s="35"/>
      <c r="BK648" s="35"/>
      <c r="BL648" s="35"/>
      <c r="BR648" s="35"/>
      <c r="BS648" s="35"/>
      <c r="BT648" s="35"/>
      <c r="BZ648" s="35"/>
      <c r="CA648" s="35"/>
      <c r="CB648" s="35"/>
      <c r="CH648" s="35"/>
      <c r="CI648" s="35"/>
      <c r="CJ648" s="35"/>
      <c r="CP648" s="35"/>
      <c r="CQ648" s="35"/>
      <c r="CR648" s="35"/>
      <c r="CX648" s="35"/>
      <c r="CY648" s="35"/>
      <c r="CZ648" s="35"/>
      <c r="DF648" s="35">
        <v>2.1799999999999999E-9</v>
      </c>
      <c r="DG648" s="35">
        <v>0.84212090761000002</v>
      </c>
      <c r="DH648" s="35">
        <v>6717.252720077</v>
      </c>
      <c r="DI648" s="29">
        <f t="shared" si="328"/>
        <v>-2.1798240285968386E-9</v>
      </c>
      <c r="DJ648" s="29">
        <f t="shared" si="329"/>
        <v>-2.1798216429034063E-9</v>
      </c>
      <c r="DK648" s="29">
        <f t="shared" si="330"/>
        <v>-2.1798216429877167E-9</v>
      </c>
      <c r="DL648" s="29">
        <f t="shared" si="331"/>
        <v>-2.1798216429877142E-9</v>
      </c>
      <c r="DN648" s="35"/>
      <c r="DO648" s="35"/>
      <c r="DP648" s="35"/>
      <c r="DV648" s="35"/>
      <c r="DW648" s="35"/>
      <c r="DX648" s="35"/>
      <c r="ED648" s="35"/>
      <c r="EE648" s="35"/>
      <c r="EF648" s="35"/>
      <c r="EL648" s="35"/>
      <c r="EM648" s="35"/>
      <c r="EN648" s="35"/>
      <c r="ET648" s="35"/>
      <c r="EU648" s="35"/>
      <c r="EV648" s="35"/>
    </row>
    <row r="649" spans="14:152" s="29" customFormat="1" ht="13.5" x14ac:dyDescent="0.3">
      <c r="N649" s="35">
        <v>3.77E-9</v>
      </c>
      <c r="O649" s="35">
        <v>5.4221126741500001</v>
      </c>
      <c r="P649" s="35">
        <v>1190.9238918756</v>
      </c>
      <c r="Q649" s="29">
        <f t="shared" si="320"/>
        <v>3.5179091497483337E-9</v>
      </c>
      <c r="R649" s="29">
        <f t="shared" si="321"/>
        <v>3.5178885208733453E-9</v>
      </c>
      <c r="S649" s="29">
        <f t="shared" si="322"/>
        <v>3.5178885215999399E-9</v>
      </c>
      <c r="T649" s="29">
        <f t="shared" si="323"/>
        <v>3.5178885215999155E-9</v>
      </c>
      <c r="V649" s="35">
        <v>3.9E-10</v>
      </c>
      <c r="W649" s="35">
        <v>5.6996720016699998</v>
      </c>
      <c r="X649" s="35">
        <v>6106.8800550648002</v>
      </c>
      <c r="Y649" s="29">
        <f t="shared" si="324"/>
        <v>-1.3606290789664078E-10</v>
      </c>
      <c r="Z649" s="29">
        <f t="shared" si="325"/>
        <v>-1.3609143107614546E-10</v>
      </c>
      <c r="AA649" s="29">
        <f t="shared" si="326"/>
        <v>-1.3609143007153001E-10</v>
      </c>
      <c r="AB649" s="29">
        <f t="shared" si="327"/>
        <v>-1.3609143007156118E-10</v>
      </c>
      <c r="AD649" s="35"/>
      <c r="AE649" s="35"/>
      <c r="AF649" s="35"/>
      <c r="AL649" s="35"/>
      <c r="AM649" s="35"/>
      <c r="AN649" s="35"/>
      <c r="AT649" s="35"/>
      <c r="AU649" s="35"/>
      <c r="AV649" s="35"/>
      <c r="BB649" s="35"/>
      <c r="BC649" s="35"/>
      <c r="BD649" s="35"/>
      <c r="BJ649" s="35"/>
      <c r="BK649" s="35"/>
      <c r="BL649" s="35"/>
      <c r="BR649" s="35"/>
      <c r="BS649" s="35"/>
      <c r="BT649" s="35"/>
      <c r="BZ649" s="35"/>
      <c r="CA649" s="35"/>
      <c r="CB649" s="35"/>
      <c r="CH649" s="35"/>
      <c r="CI649" s="35"/>
      <c r="CJ649" s="35"/>
      <c r="CP649" s="35"/>
      <c r="CQ649" s="35"/>
      <c r="CR649" s="35"/>
      <c r="CX649" s="35"/>
      <c r="CY649" s="35"/>
      <c r="CZ649" s="35"/>
      <c r="DF649" s="35">
        <v>2.0000000000000001E-9</v>
      </c>
      <c r="DG649" s="35">
        <v>2.4310084662999998</v>
      </c>
      <c r="DH649" s="35">
        <v>10018.2468514476</v>
      </c>
      <c r="DI649" s="29">
        <f t="shared" si="328"/>
        <v>-4.2222191564661274E-10</v>
      </c>
      <c r="DJ649" s="29">
        <f t="shared" si="329"/>
        <v>-4.2197163308103185E-10</v>
      </c>
      <c r="DK649" s="29">
        <f t="shared" si="330"/>
        <v>-4.2197164189645472E-10</v>
      </c>
      <c r="DL649" s="29">
        <f t="shared" si="331"/>
        <v>-4.2197164189617689E-10</v>
      </c>
      <c r="DN649" s="35"/>
      <c r="DO649" s="35"/>
      <c r="DP649" s="35"/>
      <c r="DV649" s="35"/>
      <c r="DW649" s="35"/>
      <c r="DX649" s="35"/>
      <c r="ED649" s="35"/>
      <c r="EE649" s="35"/>
      <c r="EF649" s="35"/>
      <c r="EL649" s="35"/>
      <c r="EM649" s="35"/>
      <c r="EN649" s="35"/>
      <c r="ET649" s="35"/>
      <c r="EU649" s="35"/>
      <c r="EV649" s="35"/>
    </row>
    <row r="650" spans="14:152" s="29" customFormat="1" ht="13.5" x14ac:dyDescent="0.3">
      <c r="N650" s="35">
        <v>3.4200000000000002E-9</v>
      </c>
      <c r="O650" s="35">
        <v>2.67821304845</v>
      </c>
      <c r="P650" s="35">
        <v>6148.0107699560003</v>
      </c>
      <c r="Q650" s="29">
        <f t="shared" si="320"/>
        <v>-1.4312899368124145E-9</v>
      </c>
      <c r="R650" s="29">
        <f t="shared" si="321"/>
        <v>-1.4310458975104617E-9</v>
      </c>
      <c r="S650" s="29">
        <f t="shared" si="322"/>
        <v>-1.4310459061060666E-9</v>
      </c>
      <c r="T650" s="29">
        <f t="shared" si="323"/>
        <v>-1.4310459061058017E-9</v>
      </c>
      <c r="V650" s="35">
        <v>3.7999999999999998E-10</v>
      </c>
      <c r="W650" s="35">
        <v>3.2749874351799999</v>
      </c>
      <c r="X650" s="35">
        <v>18052.929543157799</v>
      </c>
      <c r="Y650" s="29">
        <f t="shared" si="324"/>
        <v>1.4507780294392944E-10</v>
      </c>
      <c r="Z650" s="29">
        <f t="shared" si="325"/>
        <v>1.4515882509858701E-10</v>
      </c>
      <c r="AA650" s="29">
        <f t="shared" si="326"/>
        <v>1.4515882224500255E-10</v>
      </c>
      <c r="AB650" s="29">
        <f t="shared" si="327"/>
        <v>1.4515882224510238E-10</v>
      </c>
      <c r="AD650" s="35"/>
      <c r="AE650" s="35"/>
      <c r="AF650" s="35"/>
      <c r="AL650" s="35"/>
      <c r="AM650" s="35"/>
      <c r="AN650" s="35"/>
      <c r="AT650" s="35"/>
      <c r="AU650" s="35"/>
      <c r="AV650" s="35"/>
      <c r="BB650" s="35"/>
      <c r="BC650" s="35"/>
      <c r="BD650" s="35"/>
      <c r="BJ650" s="35"/>
      <c r="BK650" s="35"/>
      <c r="BL650" s="35"/>
      <c r="BR650" s="35"/>
      <c r="BS650" s="35"/>
      <c r="BT650" s="35"/>
      <c r="BZ650" s="35"/>
      <c r="CA650" s="35"/>
      <c r="CB650" s="35"/>
      <c r="CH650" s="35"/>
      <c r="CI650" s="35"/>
      <c r="CJ650" s="35"/>
      <c r="CP650" s="35"/>
      <c r="CQ650" s="35"/>
      <c r="CR650" s="35"/>
      <c r="CX650" s="35"/>
      <c r="CY650" s="35"/>
      <c r="CZ650" s="35"/>
      <c r="DF650" s="35">
        <v>1.99E-9</v>
      </c>
      <c r="DG650" s="35">
        <v>5.8123846179600003</v>
      </c>
      <c r="DH650" s="35">
        <v>4289.7880356695996</v>
      </c>
      <c r="DI650" s="29">
        <f t="shared" si="328"/>
        <v>1.9822208927593643E-9</v>
      </c>
      <c r="DJ650" s="29">
        <f t="shared" si="329"/>
        <v>1.9822305263035918E-9</v>
      </c>
      <c r="DK650" s="29">
        <f t="shared" si="330"/>
        <v>1.9822305259643886E-9</v>
      </c>
      <c r="DL650" s="29">
        <f t="shared" si="331"/>
        <v>1.9822305259643986E-9</v>
      </c>
      <c r="DN650" s="35"/>
      <c r="DO650" s="35"/>
      <c r="DP650" s="35"/>
      <c r="DV650" s="35"/>
      <c r="DW650" s="35"/>
      <c r="DX650" s="35"/>
      <c r="ED650" s="35"/>
      <c r="EE650" s="35"/>
      <c r="EF650" s="35"/>
      <c r="EL650" s="35"/>
      <c r="EM650" s="35"/>
      <c r="EN650" s="35"/>
      <c r="ET650" s="35"/>
      <c r="EU650" s="35"/>
      <c r="EV650" s="35"/>
    </row>
    <row r="651" spans="14:152" s="29" customFormat="1" ht="13.5" x14ac:dyDescent="0.3">
      <c r="N651" s="35">
        <v>2.98E-9</v>
      </c>
      <c r="O651" s="35">
        <v>5.9109344421500003</v>
      </c>
      <c r="P651" s="35">
        <v>9886.7722000640006</v>
      </c>
      <c r="Q651" s="29">
        <f t="shared" si="320"/>
        <v>-2.9797261743721865E-9</v>
      </c>
      <c r="R651" s="29">
        <f t="shared" si="321"/>
        <v>-2.9797210466247098E-9</v>
      </c>
      <c r="S651" s="29">
        <f t="shared" si="322"/>
        <v>-2.979721046806154E-9</v>
      </c>
      <c r="T651" s="29">
        <f t="shared" si="323"/>
        <v>-2.9797210468061482E-9</v>
      </c>
      <c r="V651" s="35">
        <v>3.9E-10</v>
      </c>
      <c r="W651" s="35">
        <v>2.8416790506799998</v>
      </c>
      <c r="X651" s="35">
        <v>6652.7756659318002</v>
      </c>
      <c r="Y651" s="29">
        <f t="shared" si="324"/>
        <v>-2.3013619962730472E-10</v>
      </c>
      <c r="Z651" s="29">
        <f t="shared" si="325"/>
        <v>-2.3016296731985595E-10</v>
      </c>
      <c r="AA651" s="29">
        <f t="shared" si="326"/>
        <v>-2.3016296637708711E-10</v>
      </c>
      <c r="AB651" s="29">
        <f t="shared" si="327"/>
        <v>-2.3016296637711842E-10</v>
      </c>
      <c r="AD651" s="35"/>
      <c r="AE651" s="35"/>
      <c r="AF651" s="35"/>
      <c r="AL651" s="35"/>
      <c r="AM651" s="35"/>
      <c r="AN651" s="35"/>
      <c r="AT651" s="35"/>
      <c r="AU651" s="35"/>
      <c r="AV651" s="35"/>
      <c r="BB651" s="35"/>
      <c r="BC651" s="35"/>
      <c r="BD651" s="35"/>
      <c r="BJ651" s="35"/>
      <c r="BK651" s="35"/>
      <c r="BL651" s="35"/>
      <c r="BR651" s="35"/>
      <c r="BS651" s="35"/>
      <c r="BT651" s="35"/>
      <c r="BZ651" s="35"/>
      <c r="CA651" s="35"/>
      <c r="CB651" s="35"/>
      <c r="CH651" s="35"/>
      <c r="CI651" s="35"/>
      <c r="CJ651" s="35"/>
      <c r="CP651" s="35"/>
      <c r="CQ651" s="35"/>
      <c r="CR651" s="35"/>
      <c r="CX651" s="35"/>
      <c r="CY651" s="35"/>
      <c r="CZ651" s="35"/>
      <c r="DF651" s="35">
        <v>2.1400000000000001E-9</v>
      </c>
      <c r="DG651" s="35">
        <v>5.9502602497900003</v>
      </c>
      <c r="DH651" s="35">
        <v>6680.8047773059998</v>
      </c>
      <c r="DI651" s="29">
        <f t="shared" si="328"/>
        <v>4.4388404325754347E-10</v>
      </c>
      <c r="DJ651" s="29">
        <f t="shared" si="329"/>
        <v>4.4406277104209418E-10</v>
      </c>
      <c r="DK651" s="29">
        <f t="shared" si="330"/>
        <v>4.4406276474708475E-10</v>
      </c>
      <c r="DL651" s="29">
        <f t="shared" si="331"/>
        <v>4.4406276474729299E-10</v>
      </c>
      <c r="DN651" s="35"/>
      <c r="DO651" s="35"/>
      <c r="DP651" s="35"/>
      <c r="DV651" s="35"/>
      <c r="DW651" s="35"/>
      <c r="DX651" s="35"/>
      <c r="ED651" s="35"/>
      <c r="EE651" s="35"/>
      <c r="EF651" s="35"/>
      <c r="EL651" s="35"/>
      <c r="EM651" s="35"/>
      <c r="EN651" s="35"/>
      <c r="ET651" s="35"/>
      <c r="EU651" s="35"/>
      <c r="EV651" s="35"/>
    </row>
    <row r="652" spans="14:152" s="29" customFormat="1" ht="13.5" x14ac:dyDescent="0.3">
      <c r="N652" s="35">
        <v>2.9899999999999998E-9</v>
      </c>
      <c r="O652" s="35">
        <v>5.4407705015600003</v>
      </c>
      <c r="P652" s="35">
        <v>10028.9508271002</v>
      </c>
      <c r="Q652" s="29">
        <f t="shared" si="320"/>
        <v>7.5344304945857625E-10</v>
      </c>
      <c r="R652" s="29">
        <f t="shared" si="321"/>
        <v>7.530722054340634E-10</v>
      </c>
      <c r="S652" s="29">
        <f t="shared" si="322"/>
        <v>7.5307221849596503E-10</v>
      </c>
      <c r="T652" s="29">
        <f t="shared" si="323"/>
        <v>7.5307221849555392E-10</v>
      </c>
      <c r="V652" s="35">
        <v>4.3999999999999998E-10</v>
      </c>
      <c r="W652" s="35">
        <v>0.57891618854000004</v>
      </c>
      <c r="X652" s="35">
        <v>16865.528769631201</v>
      </c>
      <c r="Y652" s="29">
        <f t="shared" si="324"/>
        <v>-1.6413916288077913E-10</v>
      </c>
      <c r="Z652" s="29">
        <f t="shared" si="325"/>
        <v>-1.6422714564506184E-10</v>
      </c>
      <c r="AA652" s="29">
        <f t="shared" si="326"/>
        <v>-1.6422714254630893E-10</v>
      </c>
      <c r="AB652" s="29">
        <f t="shared" si="327"/>
        <v>-1.6422714254640176E-10</v>
      </c>
      <c r="AD652" s="35"/>
      <c r="AE652" s="35"/>
      <c r="AF652" s="35"/>
      <c r="AL652" s="35"/>
      <c r="AM652" s="35"/>
      <c r="AN652" s="35"/>
      <c r="AT652" s="35"/>
      <c r="AU652" s="35"/>
      <c r="AV652" s="35"/>
      <c r="BB652" s="35"/>
      <c r="BC652" s="35"/>
      <c r="BD652" s="35"/>
      <c r="BJ652" s="35"/>
      <c r="BK652" s="35"/>
      <c r="BL652" s="35"/>
      <c r="BR652" s="35"/>
      <c r="BS652" s="35"/>
      <c r="BT652" s="35"/>
      <c r="BZ652" s="35"/>
      <c r="CA652" s="35"/>
      <c r="CB652" s="35"/>
      <c r="CH652" s="35"/>
      <c r="CI652" s="35"/>
      <c r="CJ652" s="35"/>
      <c r="CP652" s="35"/>
      <c r="CQ652" s="35"/>
      <c r="CR652" s="35"/>
      <c r="CX652" s="35"/>
      <c r="CY652" s="35"/>
      <c r="CZ652" s="35"/>
      <c r="DF652" s="35">
        <v>1.92E-9</v>
      </c>
      <c r="DG652" s="35">
        <v>3.0628510903300001</v>
      </c>
      <c r="DH652" s="35">
        <v>32765.246659615801</v>
      </c>
      <c r="DI652" s="29">
        <f t="shared" si="328"/>
        <v>7.635475798362631E-10</v>
      </c>
      <c r="DJ652" s="29">
        <f t="shared" si="329"/>
        <v>7.6428513667752331E-10</v>
      </c>
      <c r="DK652" s="29">
        <f t="shared" si="330"/>
        <v>7.6428511070204844E-10</v>
      </c>
      <c r="DL652" s="29">
        <f t="shared" si="331"/>
        <v>7.6428511070284936E-10</v>
      </c>
      <c r="DN652" s="35"/>
      <c r="DO652" s="35"/>
      <c r="DP652" s="35"/>
      <c r="DV652" s="35"/>
      <c r="DW652" s="35"/>
      <c r="DX652" s="35"/>
      <c r="ED652" s="35"/>
      <c r="EE652" s="35"/>
      <c r="EF652" s="35"/>
      <c r="EL652" s="35"/>
      <c r="EM652" s="35"/>
      <c r="EN652" s="35"/>
      <c r="ET652" s="35"/>
      <c r="EU652" s="35"/>
      <c r="EV652" s="35"/>
    </row>
    <row r="653" spans="14:152" s="29" customFormat="1" ht="13.5" x14ac:dyDescent="0.3">
      <c r="N653" s="35">
        <v>3.1500000000000001E-9</v>
      </c>
      <c r="O653" s="35">
        <v>1.03304445564</v>
      </c>
      <c r="P653" s="35">
        <v>3490.1756238344001</v>
      </c>
      <c r="Q653" s="29">
        <f t="shared" si="320"/>
        <v>1.2247883199483108E-9</v>
      </c>
      <c r="R653" s="29">
        <f t="shared" si="321"/>
        <v>1.2249177585765097E-9</v>
      </c>
      <c r="S653" s="29">
        <f t="shared" si="322"/>
        <v>1.2249177540175377E-9</v>
      </c>
      <c r="T653" s="29">
        <f t="shared" si="323"/>
        <v>1.2249177540176616E-9</v>
      </c>
      <c r="V653" s="35">
        <v>4.3000000000000001E-10</v>
      </c>
      <c r="W653" s="35">
        <v>4.6193736486899999</v>
      </c>
      <c r="X653" s="35">
        <v>3341.0325027934</v>
      </c>
      <c r="Y653" s="29">
        <f t="shared" si="324"/>
        <v>-2.9766988772247067E-10</v>
      </c>
      <c r="Z653" s="29">
        <f t="shared" si="325"/>
        <v>-2.9765663854008568E-10</v>
      </c>
      <c r="AA653" s="29">
        <f t="shared" si="326"/>
        <v>-2.9765663900675198E-10</v>
      </c>
      <c r="AB653" s="29">
        <f t="shared" si="327"/>
        <v>-2.9765663900673869E-10</v>
      </c>
      <c r="AD653" s="35"/>
      <c r="AE653" s="35"/>
      <c r="AF653" s="35"/>
      <c r="AL653" s="35"/>
      <c r="AM653" s="35"/>
      <c r="AN653" s="35"/>
      <c r="AT653" s="35"/>
      <c r="AU653" s="35"/>
      <c r="AV653" s="35"/>
      <c r="BB653" s="35"/>
      <c r="BC653" s="35"/>
      <c r="BD653" s="35"/>
      <c r="BJ653" s="35"/>
      <c r="BK653" s="35"/>
      <c r="BL653" s="35"/>
      <c r="BR653" s="35"/>
      <c r="BS653" s="35"/>
      <c r="BT653" s="35"/>
      <c r="BZ653" s="35"/>
      <c r="CA653" s="35"/>
      <c r="CB653" s="35"/>
      <c r="CH653" s="35"/>
      <c r="CI653" s="35"/>
      <c r="CJ653" s="35"/>
      <c r="CP653" s="35"/>
      <c r="CQ653" s="35"/>
      <c r="CR653" s="35"/>
      <c r="CX653" s="35"/>
      <c r="CY653" s="35"/>
      <c r="CZ653" s="35"/>
      <c r="DF653" s="35">
        <v>2.2900000000000002E-9</v>
      </c>
      <c r="DG653" s="35">
        <v>1.68884404323</v>
      </c>
      <c r="DH653" s="35">
        <v>11614.4332937322</v>
      </c>
      <c r="DI653" s="29">
        <f t="shared" si="328"/>
        <v>-5.9512743867813225E-10</v>
      </c>
      <c r="DJ653" s="29">
        <f t="shared" si="329"/>
        <v>-5.9479922198655106E-10</v>
      </c>
      <c r="DK653" s="29">
        <f t="shared" si="330"/>
        <v>-5.9479923354703084E-10</v>
      </c>
      <c r="DL653" s="29">
        <f t="shared" si="331"/>
        <v>-5.9479923354671652E-10</v>
      </c>
      <c r="DN653" s="35"/>
      <c r="DO653" s="35"/>
      <c r="DP653" s="35"/>
      <c r="DV653" s="35"/>
      <c r="DW653" s="35"/>
      <c r="DX653" s="35"/>
      <c r="ED653" s="35"/>
      <c r="EE653" s="35"/>
      <c r="EF653" s="35"/>
      <c r="EL653" s="35"/>
      <c r="EM653" s="35"/>
      <c r="EN653" s="35"/>
      <c r="ET653" s="35"/>
      <c r="EU653" s="35"/>
      <c r="EV653" s="35"/>
    </row>
    <row r="654" spans="14:152" s="29" customFormat="1" ht="13.5" x14ac:dyDescent="0.3">
      <c r="N654" s="35">
        <v>3.6899999999999999E-9</v>
      </c>
      <c r="O654" s="35">
        <v>3.93279262125</v>
      </c>
      <c r="P654" s="35">
        <v>1879.5583747533999</v>
      </c>
      <c r="Q654" s="29">
        <f t="shared" si="320"/>
        <v>-3.6726053348649485E-9</v>
      </c>
      <c r="R654" s="29">
        <f t="shared" si="321"/>
        <v>-3.6725967380796558E-9</v>
      </c>
      <c r="S654" s="29">
        <f t="shared" si="322"/>
        <v>-3.672596738382485E-9</v>
      </c>
      <c r="T654" s="29">
        <f t="shared" si="323"/>
        <v>-3.6725967383824771E-9</v>
      </c>
      <c r="V654" s="35">
        <v>4.2E-10</v>
      </c>
      <c r="W654" s="35">
        <v>6.0255583565900004</v>
      </c>
      <c r="X654" s="35">
        <v>6691.8615187493997</v>
      </c>
      <c r="Y654" s="29">
        <f t="shared" si="324"/>
        <v>-1.9288508219500754E-11</v>
      </c>
      <c r="Z654" s="29">
        <f t="shared" si="325"/>
        <v>-1.9252629117852516E-11</v>
      </c>
      <c r="AA654" s="29">
        <f t="shared" si="326"/>
        <v>-1.9252630381570727E-11</v>
      </c>
      <c r="AB654" s="29">
        <f t="shared" si="327"/>
        <v>-1.9252630381534952E-11</v>
      </c>
      <c r="AD654" s="35"/>
      <c r="AE654" s="35"/>
      <c r="AF654" s="35"/>
      <c r="AL654" s="35"/>
      <c r="AM654" s="35"/>
      <c r="AN654" s="35"/>
      <c r="AT654" s="35"/>
      <c r="AU654" s="35"/>
      <c r="AV654" s="35"/>
      <c r="BB654" s="35"/>
      <c r="BC654" s="35"/>
      <c r="BD654" s="35"/>
      <c r="BJ654" s="35"/>
      <c r="BK654" s="35"/>
      <c r="BL654" s="35"/>
      <c r="BR654" s="35"/>
      <c r="BS654" s="35"/>
      <c r="BT654" s="35"/>
      <c r="BZ654" s="35"/>
      <c r="CA654" s="35"/>
      <c r="CB654" s="35"/>
      <c r="CH654" s="35"/>
      <c r="CI654" s="35"/>
      <c r="CJ654" s="35"/>
      <c r="CP654" s="35"/>
      <c r="CQ654" s="35"/>
      <c r="CR654" s="35"/>
      <c r="CX654" s="35"/>
      <c r="CY654" s="35"/>
      <c r="CZ654" s="35"/>
      <c r="DF654" s="35">
        <v>1.85E-9</v>
      </c>
      <c r="DG654" s="35">
        <v>3.1307218349200001</v>
      </c>
      <c r="DH654" s="35">
        <v>3253.3042221599999</v>
      </c>
      <c r="DI654" s="29">
        <f t="shared" si="328"/>
        <v>1.5493600859144206E-9</v>
      </c>
      <c r="DJ654" s="29">
        <f t="shared" si="329"/>
        <v>1.5493180555302524E-9</v>
      </c>
      <c r="DK654" s="29">
        <f t="shared" si="330"/>
        <v>1.5493180570106766E-9</v>
      </c>
      <c r="DL654" s="29">
        <f t="shared" si="331"/>
        <v>1.5493180570106264E-9</v>
      </c>
      <c r="DN654" s="35"/>
      <c r="DO654" s="35"/>
      <c r="DP654" s="35"/>
      <c r="DV654" s="35"/>
      <c r="DW654" s="35"/>
      <c r="DX654" s="35"/>
      <c r="ED654" s="35"/>
      <c r="EE654" s="35"/>
      <c r="EF654" s="35"/>
      <c r="EL654" s="35"/>
      <c r="EM654" s="35"/>
      <c r="EN654" s="35"/>
      <c r="ET654" s="35"/>
      <c r="EU654" s="35"/>
      <c r="EV654" s="35"/>
    </row>
    <row r="655" spans="14:152" s="29" customFormat="1" ht="13.5" x14ac:dyDescent="0.3">
      <c r="N655" s="35">
        <v>3.0399999999999998E-9</v>
      </c>
      <c r="O655" s="35">
        <v>4.5637248578699996</v>
      </c>
      <c r="P655" s="35">
        <v>7483.5887758458002</v>
      </c>
      <c r="Q655" s="29">
        <f t="shared" si="320"/>
        <v>2.7404134004084154E-9</v>
      </c>
      <c r="R655" s="29">
        <f t="shared" si="321"/>
        <v>2.740539237957249E-9</v>
      </c>
      <c r="S655" s="29">
        <f t="shared" si="322"/>
        <v>2.7405392335255122E-9</v>
      </c>
      <c r="T655" s="29">
        <f t="shared" si="323"/>
        <v>2.7405392335256429E-9</v>
      </c>
      <c r="V655" s="35">
        <v>3.4000000000000001E-10</v>
      </c>
      <c r="W655" s="35">
        <v>4.9773499235000003</v>
      </c>
      <c r="X655" s="35">
        <v>6670.5881880498</v>
      </c>
      <c r="Y655" s="29">
        <f t="shared" si="324"/>
        <v>3.3158030431069801E-10</v>
      </c>
      <c r="Z655" s="29">
        <f t="shared" si="325"/>
        <v>3.315867131976973E-10</v>
      </c>
      <c r="AA655" s="29">
        <f t="shared" si="326"/>
        <v>3.3158671297200934E-10</v>
      </c>
      <c r="AB655" s="29">
        <f t="shared" si="327"/>
        <v>3.3158671297201679E-10</v>
      </c>
      <c r="AD655" s="35"/>
      <c r="AE655" s="35"/>
      <c r="AF655" s="35"/>
      <c r="AL655" s="35"/>
      <c r="AM655" s="35"/>
      <c r="AN655" s="35"/>
      <c r="AT655" s="35"/>
      <c r="AU655" s="35"/>
      <c r="AV655" s="35"/>
      <c r="BB655" s="35"/>
      <c r="BC655" s="35"/>
      <c r="BD655" s="35"/>
      <c r="BJ655" s="35"/>
      <c r="BK655" s="35"/>
      <c r="BL655" s="35"/>
      <c r="BR655" s="35"/>
      <c r="BS655" s="35"/>
      <c r="BT655" s="35"/>
      <c r="BZ655" s="35"/>
      <c r="CA655" s="35"/>
      <c r="CB655" s="35"/>
      <c r="CH655" s="35"/>
      <c r="CI655" s="35"/>
      <c r="CJ655" s="35"/>
      <c r="CP655" s="35"/>
      <c r="CQ655" s="35"/>
      <c r="CR655" s="35"/>
      <c r="CX655" s="35"/>
      <c r="CY655" s="35"/>
      <c r="CZ655" s="35"/>
      <c r="DF655" s="35">
        <v>2.4600000000000002E-9</v>
      </c>
      <c r="DG655" s="35">
        <v>2.5815152512599999</v>
      </c>
      <c r="DH655" s="35">
        <v>1795.258443721</v>
      </c>
      <c r="DI655" s="29">
        <f t="shared" si="328"/>
        <v>2.33201409860884E-9</v>
      </c>
      <c r="DJ655" s="29">
        <f t="shared" si="329"/>
        <v>2.3320320647660198E-9</v>
      </c>
      <c r="DK655" s="29">
        <f t="shared" si="330"/>
        <v>2.3320320641332457E-9</v>
      </c>
      <c r="DL655" s="29">
        <f t="shared" si="331"/>
        <v>2.3320320641332651E-9</v>
      </c>
      <c r="DN655" s="35"/>
      <c r="DO655" s="35"/>
      <c r="DP655" s="35"/>
      <c r="DV655" s="35"/>
      <c r="DW655" s="35"/>
      <c r="DX655" s="35"/>
      <c r="ED655" s="35"/>
      <c r="EE655" s="35"/>
      <c r="EF655" s="35"/>
      <c r="EL655" s="35"/>
      <c r="EM655" s="35"/>
      <c r="EN655" s="35"/>
      <c r="ET655" s="35"/>
      <c r="EU655" s="35"/>
      <c r="EV655" s="35"/>
    </row>
    <row r="656" spans="14:152" s="29" customFormat="1" ht="13.5" x14ac:dyDescent="0.3">
      <c r="N656" s="35">
        <v>3.3000000000000002E-9</v>
      </c>
      <c r="O656" s="35">
        <v>3.2972507906600002</v>
      </c>
      <c r="P656" s="35">
        <v>286.96236112060001</v>
      </c>
      <c r="Q656" s="29">
        <f t="shared" si="320"/>
        <v>-3.4285015176092965E-10</v>
      </c>
      <c r="R656" s="29">
        <f t="shared" si="321"/>
        <v>-3.4283811567492991E-10</v>
      </c>
      <c r="S656" s="29">
        <f t="shared" si="322"/>
        <v>-3.4283811609885956E-10</v>
      </c>
      <c r="T656" s="29">
        <f t="shared" si="323"/>
        <v>-3.4283811609884788E-10</v>
      </c>
      <c r="V656" s="35">
        <v>3.3E-10</v>
      </c>
      <c r="W656" s="35">
        <v>1.3916772721499999</v>
      </c>
      <c r="X656" s="35">
        <v>4825.5449163940002</v>
      </c>
      <c r="Y656" s="29">
        <f t="shared" si="324"/>
        <v>-1.1096483578282722E-10</v>
      </c>
      <c r="Z656" s="29">
        <f t="shared" si="325"/>
        <v>-1.109840005445468E-10</v>
      </c>
      <c r="AA656" s="29">
        <f t="shared" si="326"/>
        <v>-1.1098399986954243E-10</v>
      </c>
      <c r="AB656" s="29">
        <f t="shared" si="327"/>
        <v>-1.1098399986956454E-10</v>
      </c>
      <c r="AD656" s="35"/>
      <c r="AE656" s="35"/>
      <c r="AF656" s="35"/>
      <c r="AL656" s="35"/>
      <c r="AM656" s="35"/>
      <c r="AN656" s="35"/>
      <c r="AT656" s="35"/>
      <c r="AU656" s="35"/>
      <c r="AV656" s="35"/>
      <c r="BB656" s="35"/>
      <c r="BC656" s="35"/>
      <c r="BD656" s="35"/>
      <c r="BJ656" s="35"/>
      <c r="BK656" s="35"/>
      <c r="BL656" s="35"/>
      <c r="BR656" s="35"/>
      <c r="BS656" s="35"/>
      <c r="BT656" s="35"/>
      <c r="BZ656" s="35"/>
      <c r="CA656" s="35"/>
      <c r="CB656" s="35"/>
      <c r="CH656" s="35"/>
      <c r="CI656" s="35"/>
      <c r="CJ656" s="35"/>
      <c r="CP656" s="35"/>
      <c r="CQ656" s="35"/>
      <c r="CR656" s="35"/>
      <c r="CX656" s="35"/>
      <c r="CY656" s="35"/>
      <c r="CZ656" s="35"/>
      <c r="DF656" s="35">
        <v>1.87E-9</v>
      </c>
      <c r="DG656" s="35">
        <v>4.0679796983700003</v>
      </c>
      <c r="DH656" s="35">
        <v>14577.1847261198</v>
      </c>
      <c r="DI656" s="29">
        <f t="shared" si="328"/>
        <v>-8.9201094904139341E-10</v>
      </c>
      <c r="DJ656" s="29">
        <f t="shared" si="329"/>
        <v>-8.9170476803568239E-10</v>
      </c>
      <c r="DK656" s="29">
        <f t="shared" si="330"/>
        <v>-8.9170477882036654E-10</v>
      </c>
      <c r="DL656" s="29">
        <f t="shared" si="331"/>
        <v>-8.917047788200396E-10</v>
      </c>
      <c r="DN656" s="35"/>
      <c r="DO656" s="35"/>
      <c r="DP656" s="35"/>
      <c r="DV656" s="35"/>
      <c r="DW656" s="35"/>
      <c r="DX656" s="35"/>
      <c r="ED656" s="35"/>
      <c r="EE656" s="35"/>
      <c r="EF656" s="35"/>
      <c r="EL656" s="35"/>
      <c r="EM656" s="35"/>
      <c r="EN656" s="35"/>
      <c r="ET656" s="35"/>
      <c r="EU656" s="35"/>
      <c r="EV656" s="35"/>
    </row>
    <row r="657" spans="14:152" s="29" customFormat="1" ht="13.5" x14ac:dyDescent="0.3">
      <c r="N657" s="35">
        <v>2.8999999999999999E-9</v>
      </c>
      <c r="O657" s="35">
        <v>3.4385002401999998</v>
      </c>
      <c r="P657" s="35">
        <v>6418.1409300267997</v>
      </c>
      <c r="Q657" s="29">
        <f t="shared" si="320"/>
        <v>1.8763650908782868E-9</v>
      </c>
      <c r="R657" s="29">
        <f t="shared" si="321"/>
        <v>1.8765464412204007E-9</v>
      </c>
      <c r="S657" s="29">
        <f t="shared" si="322"/>
        <v>1.8765464348332053E-9</v>
      </c>
      <c r="T657" s="29">
        <f t="shared" si="323"/>
        <v>1.8765464348333943E-9</v>
      </c>
      <c r="V657" s="35">
        <v>3.4999999999999998E-10</v>
      </c>
      <c r="W657" s="35">
        <v>6.0295536364400002</v>
      </c>
      <c r="X657" s="35">
        <v>3568.0885594888</v>
      </c>
      <c r="Y657" s="29">
        <f t="shared" si="324"/>
        <v>1.4289979065595075E-10</v>
      </c>
      <c r="Z657" s="29">
        <f t="shared" si="325"/>
        <v>1.4291435878313639E-10</v>
      </c>
      <c r="AA657" s="29">
        <f t="shared" si="326"/>
        <v>1.4291435827003231E-10</v>
      </c>
      <c r="AB657" s="29">
        <f t="shared" si="327"/>
        <v>1.4291435827004818E-10</v>
      </c>
      <c r="AD657" s="35"/>
      <c r="AE657" s="35"/>
      <c r="AF657" s="35"/>
      <c r="AL657" s="35"/>
      <c r="AM657" s="35"/>
      <c r="AN657" s="35"/>
      <c r="AT657" s="35"/>
      <c r="AU657" s="35"/>
      <c r="AV657" s="35"/>
      <c r="BB657" s="35"/>
      <c r="BC657" s="35"/>
      <c r="BD657" s="35"/>
      <c r="BJ657" s="35"/>
      <c r="BK657" s="35"/>
      <c r="BL657" s="35"/>
      <c r="BR657" s="35"/>
      <c r="BS657" s="35"/>
      <c r="BT657" s="35"/>
      <c r="BZ657" s="35"/>
      <c r="CA657" s="35"/>
      <c r="CB657" s="35"/>
      <c r="CH657" s="35"/>
      <c r="CI657" s="35"/>
      <c r="CJ657" s="35"/>
      <c r="CP657" s="35"/>
      <c r="CQ657" s="35"/>
      <c r="CR657" s="35"/>
      <c r="CX657" s="35"/>
      <c r="CY657" s="35"/>
      <c r="CZ657" s="35"/>
      <c r="DF657" s="35">
        <v>1.85E-9</v>
      </c>
      <c r="DG657" s="35">
        <v>0.96747889626000005</v>
      </c>
      <c r="DH657" s="35">
        <v>2604.735913168</v>
      </c>
      <c r="DI657" s="29">
        <f t="shared" si="328"/>
        <v>1.4042107200331955E-9</v>
      </c>
      <c r="DJ657" s="29">
        <f t="shared" si="329"/>
        <v>1.4041706275724191E-9</v>
      </c>
      <c r="DK657" s="29">
        <f t="shared" si="330"/>
        <v>1.404170628984562E-9</v>
      </c>
      <c r="DL657" s="29">
        <f t="shared" si="331"/>
        <v>1.4041706289845192E-9</v>
      </c>
      <c r="DN657" s="35"/>
      <c r="DO657" s="35"/>
      <c r="DP657" s="35"/>
      <c r="DV657" s="35"/>
      <c r="DW657" s="35"/>
      <c r="DX657" s="35"/>
      <c r="ED657" s="35"/>
      <c r="EE657" s="35"/>
      <c r="EF657" s="35"/>
      <c r="EL657" s="35"/>
      <c r="EM657" s="35"/>
      <c r="EN657" s="35"/>
      <c r="ET657" s="35"/>
      <c r="EU657" s="35"/>
      <c r="EV657" s="35"/>
    </row>
    <row r="658" spans="14:152" s="29" customFormat="1" ht="13.5" x14ac:dyDescent="0.3">
      <c r="N658" s="35">
        <v>2.8900000000000002E-9</v>
      </c>
      <c r="O658" s="35">
        <v>2.827660453</v>
      </c>
      <c r="P658" s="35">
        <v>3171.0322435667999</v>
      </c>
      <c r="Q658" s="29">
        <f t="shared" si="320"/>
        <v>-1.7412417386204207E-9</v>
      </c>
      <c r="R658" s="29">
        <f t="shared" si="321"/>
        <v>-1.7413352059869503E-9</v>
      </c>
      <c r="S658" s="29">
        <f t="shared" si="322"/>
        <v>-1.7413352026949375E-9</v>
      </c>
      <c r="T658" s="29">
        <f t="shared" si="323"/>
        <v>-1.7413352026950357E-9</v>
      </c>
      <c r="V658" s="35">
        <v>3.4999999999999998E-10</v>
      </c>
      <c r="W658" s="35">
        <v>0.31961016732000003</v>
      </c>
      <c r="X658" s="35">
        <v>6645.1969867221997</v>
      </c>
      <c r="Y658" s="29">
        <f t="shared" si="324"/>
        <v>4.7017181198920637E-11</v>
      </c>
      <c r="Z658" s="29">
        <f t="shared" si="325"/>
        <v>4.7046633684570516E-11</v>
      </c>
      <c r="AA658" s="29">
        <f t="shared" si="326"/>
        <v>4.7046632647215763E-11</v>
      </c>
      <c r="AB658" s="29">
        <f t="shared" si="327"/>
        <v>4.7046632647250259E-11</v>
      </c>
      <c r="AD658" s="35"/>
      <c r="AE658" s="35"/>
      <c r="AF658" s="35"/>
      <c r="AL658" s="35"/>
      <c r="AM658" s="35"/>
      <c r="AN658" s="35"/>
      <c r="AT658" s="35"/>
      <c r="AU658" s="35"/>
      <c r="AV658" s="35"/>
      <c r="BB658" s="35"/>
      <c r="BC658" s="35"/>
      <c r="BD658" s="35"/>
      <c r="BJ658" s="35"/>
      <c r="BK658" s="35"/>
      <c r="BL658" s="35"/>
      <c r="BR658" s="35"/>
      <c r="BS658" s="35"/>
      <c r="BT658" s="35"/>
      <c r="BZ658" s="35"/>
      <c r="CA658" s="35"/>
      <c r="CB658" s="35"/>
      <c r="CH658" s="35"/>
      <c r="CI658" s="35"/>
      <c r="CJ658" s="35"/>
      <c r="CP658" s="35"/>
      <c r="CQ658" s="35"/>
      <c r="CR658" s="35"/>
      <c r="CX658" s="35"/>
      <c r="CY658" s="35"/>
      <c r="CZ658" s="35"/>
      <c r="DF658" s="35">
        <v>1.8400000000000001E-9</v>
      </c>
      <c r="DG658" s="35">
        <v>1.4673172533900001</v>
      </c>
      <c r="DH658" s="35">
        <v>1437.1756141986</v>
      </c>
      <c r="DI658" s="29">
        <f t="shared" si="328"/>
        <v>1.7448675882882403E-9</v>
      </c>
      <c r="DJ658" s="29">
        <f t="shared" si="329"/>
        <v>1.7448568625915748E-9</v>
      </c>
      <c r="DK658" s="29">
        <f t="shared" si="330"/>
        <v>1.7448568629693598E-9</v>
      </c>
      <c r="DL658" s="29">
        <f t="shared" si="331"/>
        <v>1.7448568629693474E-9</v>
      </c>
      <c r="DN658" s="35"/>
      <c r="DO658" s="35"/>
      <c r="DP658" s="35"/>
      <c r="DV658" s="35"/>
      <c r="DW658" s="35"/>
      <c r="DX658" s="35"/>
      <c r="ED658" s="35"/>
      <c r="EE658" s="35"/>
      <c r="EF658" s="35"/>
      <c r="EL658" s="35"/>
      <c r="EM658" s="35"/>
      <c r="EN658" s="35"/>
      <c r="ET658" s="35"/>
      <c r="EU658" s="35"/>
      <c r="EV658" s="35"/>
    </row>
    <row r="659" spans="14:152" s="29" customFormat="1" ht="13.5" x14ac:dyDescent="0.3">
      <c r="N659" s="35">
        <v>3.17E-9</v>
      </c>
      <c r="O659" s="35">
        <v>4.1334537460199998</v>
      </c>
      <c r="P659" s="35">
        <v>1883.0814931023999</v>
      </c>
      <c r="Q659" s="29">
        <f t="shared" si="320"/>
        <v>-3.1291322713560943E-9</v>
      </c>
      <c r="R659" s="29">
        <f t="shared" si="321"/>
        <v>-3.1291444800848145E-9</v>
      </c>
      <c r="S659" s="29">
        <f t="shared" si="322"/>
        <v>-3.1291444796548365E-9</v>
      </c>
      <c r="T659" s="29">
        <f t="shared" si="323"/>
        <v>-3.1291444796548509E-9</v>
      </c>
      <c r="V659" s="35">
        <v>3.1999999999999998E-10</v>
      </c>
      <c r="W659" s="35">
        <v>5.63043769073</v>
      </c>
      <c r="X659" s="35">
        <v>3511.2852973190002</v>
      </c>
      <c r="Y659" s="29">
        <f t="shared" si="324"/>
        <v>3.1530627649577309E-10</v>
      </c>
      <c r="Z659" s="29">
        <f t="shared" si="325"/>
        <v>3.1530382587764578E-10</v>
      </c>
      <c r="AA659" s="29">
        <f t="shared" si="326"/>
        <v>3.1530382596397154E-10</v>
      </c>
      <c r="AB659" s="29">
        <f t="shared" si="327"/>
        <v>3.153038259639688E-10</v>
      </c>
      <c r="AD659" s="35"/>
      <c r="AE659" s="35"/>
      <c r="AF659" s="35"/>
      <c r="AL659" s="35"/>
      <c r="AM659" s="35"/>
      <c r="AN659" s="35"/>
      <c r="AT659" s="35"/>
      <c r="AU659" s="35"/>
      <c r="AV659" s="35"/>
      <c r="BB659" s="35"/>
      <c r="BC659" s="35"/>
      <c r="BD659" s="35"/>
      <c r="BJ659" s="35"/>
      <c r="BK659" s="35"/>
      <c r="BL659" s="35"/>
      <c r="BR659" s="35"/>
      <c r="BS659" s="35"/>
      <c r="BT659" s="35"/>
      <c r="BZ659" s="35"/>
      <c r="CA659" s="35"/>
      <c r="CB659" s="35"/>
      <c r="CH659" s="35"/>
      <c r="CI659" s="35"/>
      <c r="CJ659" s="35"/>
      <c r="CP659" s="35"/>
      <c r="CQ659" s="35"/>
      <c r="CR659" s="35"/>
      <c r="CX659" s="35"/>
      <c r="CY659" s="35"/>
      <c r="CZ659" s="35"/>
      <c r="DF659" s="35">
        <v>1.86E-9</v>
      </c>
      <c r="DG659" s="35">
        <v>2.5509470006899999</v>
      </c>
      <c r="DH659" s="35">
        <v>3188.7151456145998</v>
      </c>
      <c r="DI659" s="29">
        <f t="shared" si="328"/>
        <v>-1.105026481241818E-9</v>
      </c>
      <c r="DJ659" s="29">
        <f t="shared" si="329"/>
        <v>-1.1050874478843828E-9</v>
      </c>
      <c r="DK659" s="29">
        <f t="shared" si="330"/>
        <v>-1.1050874457370784E-9</v>
      </c>
      <c r="DL659" s="29">
        <f t="shared" si="331"/>
        <v>-1.1050874457371423E-9</v>
      </c>
      <c r="DN659" s="35"/>
      <c r="DO659" s="35"/>
      <c r="DP659" s="35"/>
      <c r="DV659" s="35"/>
      <c r="DW659" s="35"/>
      <c r="DX659" s="35"/>
      <c r="ED659" s="35"/>
      <c r="EE659" s="35"/>
      <c r="EF659" s="35"/>
      <c r="EL659" s="35"/>
      <c r="EM659" s="35"/>
      <c r="EN659" s="35"/>
      <c r="ET659" s="35"/>
      <c r="EU659" s="35"/>
      <c r="EV659" s="35"/>
    </row>
    <row r="660" spans="14:152" s="29" customFormat="1" ht="13.5" x14ac:dyDescent="0.3">
      <c r="N660" s="35">
        <v>2.9400000000000002E-9</v>
      </c>
      <c r="O660" s="35">
        <v>1.9067325900000001E-2</v>
      </c>
      <c r="P660" s="35">
        <v>202.25339517410001</v>
      </c>
      <c r="Q660" s="29">
        <f t="shared" si="320"/>
        <v>-2.9012904331912008E-9</v>
      </c>
      <c r="R660" s="29">
        <f t="shared" si="321"/>
        <v>-2.901291662211043E-9</v>
      </c>
      <c r="S660" s="29">
        <f t="shared" si="322"/>
        <v>-2.9012916621677554E-9</v>
      </c>
      <c r="T660" s="29">
        <f t="shared" si="323"/>
        <v>-2.9012916621677562E-9</v>
      </c>
      <c r="V660" s="35">
        <v>3.1000000000000002E-10</v>
      </c>
      <c r="W660" s="35">
        <v>5.4297846420999996</v>
      </c>
      <c r="X660" s="35">
        <v>9945.5712088237997</v>
      </c>
      <c r="Y660" s="29">
        <f t="shared" si="324"/>
        <v>-2.7773482869236124E-10</v>
      </c>
      <c r="Z660" s="29">
        <f t="shared" si="325"/>
        <v>-2.7775232855774695E-10</v>
      </c>
      <c r="AA660" s="29">
        <f t="shared" si="326"/>
        <v>-2.7775232794145655E-10</v>
      </c>
      <c r="AB660" s="29">
        <f t="shared" si="327"/>
        <v>-2.7775232794147614E-10</v>
      </c>
      <c r="AD660" s="35"/>
      <c r="AE660" s="35"/>
      <c r="AF660" s="35"/>
      <c r="AL660" s="35"/>
      <c r="AM660" s="35"/>
      <c r="AN660" s="35"/>
      <c r="AT660" s="35"/>
      <c r="AU660" s="35"/>
      <c r="AV660" s="35"/>
      <c r="BB660" s="35"/>
      <c r="BC660" s="35"/>
      <c r="BD660" s="35"/>
      <c r="BJ660" s="35"/>
      <c r="BK660" s="35"/>
      <c r="BL660" s="35"/>
      <c r="BR660" s="35"/>
      <c r="BS660" s="35"/>
      <c r="BT660" s="35"/>
      <c r="BZ660" s="35"/>
      <c r="CA660" s="35"/>
      <c r="CB660" s="35"/>
      <c r="CH660" s="35"/>
      <c r="CI660" s="35"/>
      <c r="CJ660" s="35"/>
      <c r="CP660" s="35"/>
      <c r="CQ660" s="35"/>
      <c r="CR660" s="35"/>
      <c r="CX660" s="35"/>
      <c r="CY660" s="35"/>
      <c r="CZ660" s="35"/>
      <c r="DF660" s="35">
        <v>2.11E-9</v>
      </c>
      <c r="DG660" s="35">
        <v>4.2352278452599998</v>
      </c>
      <c r="DH660" s="35">
        <v>16703.079387151101</v>
      </c>
      <c r="DI660" s="29">
        <f t="shared" si="328"/>
        <v>1.2525192402590877E-9</v>
      </c>
      <c r="DJ660" s="29">
        <f t="shared" si="329"/>
        <v>1.252156765096316E-9</v>
      </c>
      <c r="DK660" s="29">
        <f t="shared" si="330"/>
        <v>1.2521567778642801E-9</v>
      </c>
      <c r="DL660" s="29">
        <f t="shared" si="331"/>
        <v>1.252156777863894E-9</v>
      </c>
      <c r="DN660" s="35"/>
      <c r="DO660" s="35"/>
      <c r="DP660" s="35"/>
      <c r="DV660" s="35"/>
      <c r="DW660" s="35"/>
      <c r="DX660" s="35"/>
      <c r="ED660" s="35"/>
      <c r="EE660" s="35"/>
      <c r="EF660" s="35"/>
      <c r="EL660" s="35"/>
      <c r="EM660" s="35"/>
      <c r="EN660" s="35"/>
      <c r="ET660" s="35"/>
      <c r="EU660" s="35"/>
      <c r="EV660" s="35"/>
    </row>
    <row r="661" spans="14:152" s="29" customFormat="1" ht="13.5" x14ac:dyDescent="0.3">
      <c r="N661" s="35">
        <v>3.1E-9</v>
      </c>
      <c r="O661" s="35">
        <v>4.3756585437900002</v>
      </c>
      <c r="P661" s="35">
        <v>2796.6943676035999</v>
      </c>
      <c r="Q661" s="29">
        <f t="shared" si="320"/>
        <v>2.7691675456828942E-9</v>
      </c>
      <c r="R661" s="29">
        <f t="shared" si="321"/>
        <v>2.7691177426628056E-9</v>
      </c>
      <c r="S661" s="29">
        <f t="shared" si="322"/>
        <v>2.769117744417005E-9</v>
      </c>
      <c r="T661" s="29">
        <f t="shared" si="323"/>
        <v>2.7691177444169558E-9</v>
      </c>
      <c r="V661" s="35">
        <v>3.7999999999999998E-10</v>
      </c>
      <c r="W661" s="35">
        <v>5.6646165750300002</v>
      </c>
      <c r="X661" s="35">
        <v>3416.8784979754</v>
      </c>
      <c r="Y661" s="29">
        <f t="shared" si="324"/>
        <v>-3.7882660922837782E-11</v>
      </c>
      <c r="Z661" s="29">
        <f t="shared" si="325"/>
        <v>-3.7899170891411005E-11</v>
      </c>
      <c r="AA661" s="29">
        <f t="shared" si="326"/>
        <v>-3.7899170309907157E-11</v>
      </c>
      <c r="AB661" s="29">
        <f t="shared" si="327"/>
        <v>-3.7899170309923281E-11</v>
      </c>
      <c r="AD661" s="35"/>
      <c r="AE661" s="35"/>
      <c r="AF661" s="35"/>
      <c r="AL661" s="35"/>
      <c r="AM661" s="35"/>
      <c r="AN661" s="35"/>
      <c r="AT661" s="35"/>
      <c r="AU661" s="35"/>
      <c r="AV661" s="35"/>
      <c r="BB661" s="35"/>
      <c r="BC661" s="35"/>
      <c r="BD661" s="35"/>
      <c r="BJ661" s="35"/>
      <c r="BK661" s="35"/>
      <c r="BL661" s="35"/>
      <c r="BR661" s="35"/>
      <c r="BS661" s="35"/>
      <c r="BT661" s="35"/>
      <c r="BZ661" s="35"/>
      <c r="CA661" s="35"/>
      <c r="CB661" s="35"/>
      <c r="CH661" s="35"/>
      <c r="CI661" s="35"/>
      <c r="CJ661" s="35"/>
      <c r="CP661" s="35"/>
      <c r="CQ661" s="35"/>
      <c r="CR661" s="35"/>
      <c r="CX661" s="35"/>
      <c r="CY661" s="35"/>
      <c r="CZ661" s="35"/>
      <c r="DF661" s="35">
        <v>1.9599999999999998E-9</v>
      </c>
      <c r="DG661" s="35">
        <v>2.80582160764</v>
      </c>
      <c r="DH661" s="35">
        <v>2796.6943676035999</v>
      </c>
      <c r="DI661" s="29">
        <f t="shared" si="328"/>
        <v>-8.7934172694258137E-10</v>
      </c>
      <c r="DJ661" s="29">
        <f t="shared" si="329"/>
        <v>-8.7940433022111565E-10</v>
      </c>
      <c r="DK661" s="29">
        <f t="shared" si="330"/>
        <v>-8.7940432801615375E-10</v>
      </c>
      <c r="DL661" s="29">
        <f t="shared" si="331"/>
        <v>-8.79404328016216E-10</v>
      </c>
      <c r="DN661" s="35"/>
      <c r="DO661" s="35"/>
      <c r="DP661" s="35"/>
      <c r="DV661" s="35"/>
      <c r="DW661" s="35"/>
      <c r="DX661" s="35"/>
      <c r="ED661" s="35"/>
      <c r="EE661" s="35"/>
      <c r="EF661" s="35"/>
      <c r="EL661" s="35"/>
      <c r="EM661" s="35"/>
      <c r="EN661" s="35"/>
      <c r="ET661" s="35"/>
      <c r="EU661" s="35"/>
      <c r="EV661" s="35"/>
    </row>
    <row r="662" spans="14:152" s="29" customFormat="1" ht="13.5" x14ac:dyDescent="0.3">
      <c r="N662" s="35">
        <v>3.6399999999999998E-9</v>
      </c>
      <c r="O662" s="35">
        <v>0.54935210241999999</v>
      </c>
      <c r="P662" s="35">
        <v>290.48547946960002</v>
      </c>
      <c r="Q662" s="29">
        <f t="shared" si="320"/>
        <v>1.9180670810733028E-9</v>
      </c>
      <c r="R662" s="29">
        <f t="shared" si="321"/>
        <v>1.918055596949212E-9</v>
      </c>
      <c r="S662" s="29">
        <f t="shared" si="322"/>
        <v>1.9180555973537001E-9</v>
      </c>
      <c r="T662" s="29">
        <f t="shared" si="323"/>
        <v>1.9180555973536864E-9</v>
      </c>
      <c r="V662" s="35">
        <v>3E-10</v>
      </c>
      <c r="W662" s="35">
        <v>0.98518793666000004</v>
      </c>
      <c r="X662" s="35">
        <v>20426.571092422</v>
      </c>
      <c r="Y662" s="29">
        <f t="shared" si="324"/>
        <v>2.9011632912647149E-10</v>
      </c>
      <c r="Z662" s="29">
        <f t="shared" si="325"/>
        <v>2.9009638377775729E-10</v>
      </c>
      <c r="AA662" s="29">
        <f t="shared" si="326"/>
        <v>2.9009638448060956E-10</v>
      </c>
      <c r="AB662" s="29">
        <f t="shared" si="327"/>
        <v>2.9009638448058784E-10</v>
      </c>
      <c r="AD662" s="35"/>
      <c r="AE662" s="35"/>
      <c r="AF662" s="35"/>
      <c r="AL662" s="35"/>
      <c r="AM662" s="35"/>
      <c r="AN662" s="35"/>
      <c r="AT662" s="35"/>
      <c r="AU662" s="35"/>
      <c r="AV662" s="35"/>
      <c r="BB662" s="35"/>
      <c r="BC662" s="35"/>
      <c r="BD662" s="35"/>
      <c r="BJ662" s="35"/>
      <c r="BK662" s="35"/>
      <c r="BL662" s="35"/>
      <c r="BR662" s="35"/>
      <c r="BS662" s="35"/>
      <c r="BT662" s="35"/>
      <c r="BZ662" s="35"/>
      <c r="CA662" s="35"/>
      <c r="CB662" s="35"/>
      <c r="CH662" s="35"/>
      <c r="CI662" s="35"/>
      <c r="CJ662" s="35"/>
      <c r="CP662" s="35"/>
      <c r="CQ662" s="35"/>
      <c r="CR662" s="35"/>
      <c r="CX662" s="35"/>
      <c r="CY662" s="35"/>
      <c r="CZ662" s="35"/>
      <c r="DF662" s="35">
        <v>1.9800000000000002E-9</v>
      </c>
      <c r="DG662" s="35">
        <v>5.9237206756000003</v>
      </c>
      <c r="DH662" s="35">
        <v>4133.3873151671996</v>
      </c>
      <c r="DI662" s="29">
        <f t="shared" si="328"/>
        <v>-1.3778677372060612E-9</v>
      </c>
      <c r="DJ662" s="29">
        <f t="shared" si="329"/>
        <v>-1.377942843385669E-9</v>
      </c>
      <c r="DK662" s="29">
        <f t="shared" si="330"/>
        <v>-1.3779428407403884E-9</v>
      </c>
      <c r="DL662" s="29">
        <f t="shared" si="331"/>
        <v>-1.3779428407404693E-9</v>
      </c>
      <c r="DN662" s="35"/>
      <c r="DO662" s="35"/>
      <c r="DP662" s="35"/>
      <c r="DV662" s="35"/>
      <c r="DW662" s="35"/>
      <c r="DX662" s="35"/>
      <c r="ED662" s="35"/>
      <c r="EE662" s="35"/>
      <c r="EF662" s="35"/>
      <c r="EL662" s="35"/>
      <c r="EM662" s="35"/>
      <c r="EN662" s="35"/>
      <c r="ET662" s="35"/>
      <c r="EU662" s="35"/>
      <c r="EV662" s="35"/>
    </row>
    <row r="663" spans="14:152" s="29" customFormat="1" ht="13.5" x14ac:dyDescent="0.3">
      <c r="N663" s="35">
        <v>2.9100000000000001E-9</v>
      </c>
      <c r="O663" s="35">
        <v>2.3941398284800002</v>
      </c>
      <c r="P663" s="35">
        <v>29026.4852295077</v>
      </c>
      <c r="Q663" s="29">
        <f t="shared" si="320"/>
        <v>-2.4941132938546047E-9</v>
      </c>
      <c r="R663" s="29">
        <f t="shared" si="321"/>
        <v>-2.4935570296571816E-9</v>
      </c>
      <c r="S663" s="29">
        <f t="shared" si="322"/>
        <v>-2.4935570492557088E-9</v>
      </c>
      <c r="T663" s="29">
        <f t="shared" si="323"/>
        <v>-2.493557049255112E-9</v>
      </c>
      <c r="V663" s="35">
        <v>3.7999999999999998E-10</v>
      </c>
      <c r="W663" s="35">
        <v>0.12870962242</v>
      </c>
      <c r="X663" s="35">
        <v>6604.9587821240002</v>
      </c>
      <c r="Y663" s="29">
        <f t="shared" si="324"/>
        <v>3.1541689579796786E-10</v>
      </c>
      <c r="Z663" s="29">
        <f t="shared" si="325"/>
        <v>3.1543478240025626E-10</v>
      </c>
      <c r="AA663" s="29">
        <f t="shared" si="326"/>
        <v>3.1543478177030145E-10</v>
      </c>
      <c r="AB663" s="29">
        <f t="shared" si="327"/>
        <v>3.1543478177032255E-10</v>
      </c>
      <c r="AD663" s="35"/>
      <c r="AE663" s="35"/>
      <c r="AF663" s="35"/>
      <c r="AL663" s="35"/>
      <c r="AM663" s="35"/>
      <c r="AN663" s="35"/>
      <c r="AT663" s="35"/>
      <c r="AU663" s="35"/>
      <c r="AV663" s="35"/>
      <c r="BB663" s="35"/>
      <c r="BC663" s="35"/>
      <c r="BD663" s="35"/>
      <c r="BJ663" s="35"/>
      <c r="BK663" s="35"/>
      <c r="BL663" s="35"/>
      <c r="BR663" s="35"/>
      <c r="BS663" s="35"/>
      <c r="BT663" s="35"/>
      <c r="BZ663" s="35"/>
      <c r="CA663" s="35"/>
      <c r="CB663" s="35"/>
      <c r="CH663" s="35"/>
      <c r="CI663" s="35"/>
      <c r="CJ663" s="35"/>
      <c r="CP663" s="35"/>
      <c r="CQ663" s="35"/>
      <c r="CR663" s="35"/>
      <c r="CX663" s="35"/>
      <c r="CY663" s="35"/>
      <c r="CZ663" s="35"/>
      <c r="DF663" s="35">
        <v>2.3800000000000001E-9</v>
      </c>
      <c r="DG663" s="35">
        <v>2.3095704117800002</v>
      </c>
      <c r="DH663" s="35">
        <v>1879.5583747533999</v>
      </c>
      <c r="DI663" s="29">
        <f t="shared" si="328"/>
        <v>3.5463191508196232E-10</v>
      </c>
      <c r="DJ663" s="29">
        <f t="shared" si="329"/>
        <v>3.5468844253202686E-10</v>
      </c>
      <c r="DK663" s="29">
        <f t="shared" si="330"/>
        <v>3.5468844054104697E-10</v>
      </c>
      <c r="DL663" s="29">
        <f t="shared" si="331"/>
        <v>3.5468844054109712E-10</v>
      </c>
      <c r="DN663" s="35"/>
      <c r="DO663" s="35"/>
      <c r="DP663" s="35"/>
      <c r="DV663" s="35"/>
      <c r="DW663" s="35"/>
      <c r="DX663" s="35"/>
      <c r="ED663" s="35"/>
      <c r="EE663" s="35"/>
      <c r="EF663" s="35"/>
      <c r="EL663" s="35"/>
      <c r="EM663" s="35"/>
      <c r="EN663" s="35"/>
      <c r="ET663" s="35"/>
      <c r="EU663" s="35"/>
      <c r="EV663" s="35"/>
    </row>
    <row r="664" spans="14:152" s="29" customFormat="1" ht="13.5" x14ac:dyDescent="0.3">
      <c r="N664" s="35">
        <v>2.86E-9</v>
      </c>
      <c r="O664" s="35">
        <v>5.7656289431200003</v>
      </c>
      <c r="P664" s="35">
        <v>5642.1982426092</v>
      </c>
      <c r="Q664" s="29">
        <f t="shared" si="320"/>
        <v>-2.85962238752614E-9</v>
      </c>
      <c r="R664" s="29">
        <f t="shared" si="321"/>
        <v>-2.8596257309670806E-9</v>
      </c>
      <c r="S664" s="29">
        <f t="shared" si="322"/>
        <v>-2.8596257308495813E-9</v>
      </c>
      <c r="T664" s="29">
        <f t="shared" si="323"/>
        <v>-2.859625730849585E-9</v>
      </c>
      <c r="V664" s="35">
        <v>3.7000000000000001E-10</v>
      </c>
      <c r="W664" s="35">
        <v>5.48374357342</v>
      </c>
      <c r="X664" s="35">
        <v>3311.18291816379</v>
      </c>
      <c r="Y664" s="29">
        <f t="shared" si="324"/>
        <v>-3.3683516576399266E-10</v>
      </c>
      <c r="Z664" s="29">
        <f t="shared" si="325"/>
        <v>-3.368286868186168E-10</v>
      </c>
      <c r="AA664" s="29">
        <f t="shared" si="326"/>
        <v>-3.3682868704682467E-10</v>
      </c>
      <c r="AB664" s="29">
        <f t="shared" si="327"/>
        <v>-3.368286870468181E-10</v>
      </c>
      <c r="AD664" s="35"/>
      <c r="AE664" s="35"/>
      <c r="AF664" s="35"/>
      <c r="AL664" s="35"/>
      <c r="AM664" s="35"/>
      <c r="AN664" s="35"/>
      <c r="AT664" s="35"/>
      <c r="AU664" s="35"/>
      <c r="AV664" s="35"/>
      <c r="BB664" s="35"/>
      <c r="BC664" s="35"/>
      <c r="BD664" s="35"/>
      <c r="BJ664" s="35"/>
      <c r="BK664" s="35"/>
      <c r="BL664" s="35"/>
      <c r="BR664" s="35"/>
      <c r="BS664" s="35"/>
      <c r="BT664" s="35"/>
      <c r="BZ664" s="35"/>
      <c r="CA664" s="35"/>
      <c r="CB664" s="35"/>
      <c r="CH664" s="35"/>
      <c r="CI664" s="35"/>
      <c r="CJ664" s="35"/>
      <c r="CP664" s="35"/>
      <c r="CQ664" s="35"/>
      <c r="CR664" s="35"/>
      <c r="CX664" s="35"/>
      <c r="CY664" s="35"/>
      <c r="CZ664" s="35"/>
      <c r="DF664" s="35">
        <v>2.2400000000000001E-9</v>
      </c>
      <c r="DG664" s="35">
        <v>3.1355065237800002</v>
      </c>
      <c r="DH664" s="35">
        <v>3613.2853840513999</v>
      </c>
      <c r="DI664" s="29">
        <f t="shared" si="328"/>
        <v>1.1918547864619775E-9</v>
      </c>
      <c r="DJ664" s="29">
        <f t="shared" si="329"/>
        <v>1.1917672101430581E-9</v>
      </c>
      <c r="DK664" s="29">
        <f t="shared" si="330"/>
        <v>1.1917672132276733E-9</v>
      </c>
      <c r="DL664" s="29">
        <f t="shared" si="331"/>
        <v>1.191767213227579E-9</v>
      </c>
      <c r="DN664" s="35"/>
      <c r="DO664" s="35"/>
      <c r="DP664" s="35"/>
      <c r="DV664" s="35"/>
      <c r="DW664" s="35"/>
      <c r="DX664" s="35"/>
      <c r="ED664" s="35"/>
      <c r="EE664" s="35"/>
      <c r="EF664" s="35"/>
      <c r="EL664" s="35"/>
      <c r="EM664" s="35"/>
      <c r="EN664" s="35"/>
      <c r="ET664" s="35"/>
      <c r="EU664" s="35"/>
      <c r="EV664" s="35"/>
    </row>
    <row r="665" spans="14:152" s="29" customFormat="1" ht="13.5" x14ac:dyDescent="0.3">
      <c r="N665" s="35">
        <v>3.9199999999999997E-9</v>
      </c>
      <c r="O665" s="35">
        <v>3.0117132778800002</v>
      </c>
      <c r="P665" s="35">
        <v>10721.108428326999</v>
      </c>
      <c r="Q665" s="29">
        <f t="shared" si="320"/>
        <v>1.3704543355698517E-9</v>
      </c>
      <c r="R665" s="29">
        <f t="shared" si="321"/>
        <v>1.3709574993950597E-9</v>
      </c>
      <c r="S665" s="29">
        <f t="shared" si="322"/>
        <v>1.3709574816733677E-9</v>
      </c>
      <c r="T665" s="29">
        <f t="shared" si="323"/>
        <v>1.3709574816738894E-9</v>
      </c>
      <c r="V665" s="35">
        <v>3.1999999999999998E-10</v>
      </c>
      <c r="W665" s="35">
        <v>6.1110697981</v>
      </c>
      <c r="X665" s="35">
        <v>4392.8808098882</v>
      </c>
      <c r="Y665" s="29">
        <f t="shared" si="324"/>
        <v>-1.5081491195691008E-10</v>
      </c>
      <c r="Z665" s="29">
        <f t="shared" si="325"/>
        <v>-1.5079906795005648E-10</v>
      </c>
      <c r="AA665" s="29">
        <f t="shared" si="326"/>
        <v>-1.5079906850811391E-10</v>
      </c>
      <c r="AB665" s="29">
        <f t="shared" si="327"/>
        <v>-1.5079906850809785E-10</v>
      </c>
      <c r="AD665" s="35"/>
      <c r="AE665" s="35"/>
      <c r="AF665" s="35"/>
      <c r="AL665" s="35"/>
      <c r="AM665" s="35"/>
      <c r="AN665" s="35"/>
      <c r="AT665" s="35"/>
      <c r="AU665" s="35"/>
      <c r="AV665" s="35"/>
      <c r="BB665" s="35"/>
      <c r="BC665" s="35"/>
      <c r="BD665" s="35"/>
      <c r="BJ665" s="35"/>
      <c r="BK665" s="35"/>
      <c r="BL665" s="35"/>
      <c r="BR665" s="35"/>
      <c r="BS665" s="35"/>
      <c r="BT665" s="35"/>
      <c r="BZ665" s="35"/>
      <c r="CA665" s="35"/>
      <c r="CB665" s="35"/>
      <c r="CH665" s="35"/>
      <c r="CI665" s="35"/>
      <c r="CJ665" s="35"/>
      <c r="CP665" s="35"/>
      <c r="CQ665" s="35"/>
      <c r="CR665" s="35"/>
      <c r="CX665" s="35"/>
      <c r="CY665" s="35"/>
      <c r="CZ665" s="35"/>
      <c r="DF665" s="35">
        <v>2.23E-9</v>
      </c>
      <c r="DG665" s="35">
        <v>1.81801741599</v>
      </c>
      <c r="DH665" s="35">
        <v>3184.2117061974</v>
      </c>
      <c r="DI665" s="29">
        <f t="shared" si="328"/>
        <v>-2.2115925221500474E-9</v>
      </c>
      <c r="DJ665" s="29">
        <f t="shared" si="329"/>
        <v>-2.2116041554527227E-9</v>
      </c>
      <c r="DK665" s="29">
        <f t="shared" si="330"/>
        <v>-2.2116041550430457E-9</v>
      </c>
      <c r="DL665" s="29">
        <f t="shared" si="331"/>
        <v>-2.2116041550430582E-9</v>
      </c>
      <c r="DN665" s="35"/>
      <c r="DO665" s="35"/>
      <c r="DP665" s="35"/>
      <c r="DV665" s="35"/>
      <c r="DW665" s="35"/>
      <c r="DX665" s="35"/>
      <c r="ED665" s="35"/>
      <c r="EE665" s="35"/>
      <c r="EF665" s="35"/>
      <c r="EL665" s="35"/>
      <c r="EM665" s="35"/>
      <c r="EN665" s="35"/>
      <c r="ET665" s="35"/>
      <c r="EU665" s="35"/>
      <c r="EV665" s="35"/>
    </row>
    <row r="666" spans="14:152" s="29" customFormat="1" ht="13.5" x14ac:dyDescent="0.3">
      <c r="N666" s="35">
        <v>3.1800000000000002E-9</v>
      </c>
      <c r="O666" s="35">
        <v>4.9337692585099999</v>
      </c>
      <c r="P666" s="35">
        <v>1197.9701285736001</v>
      </c>
      <c r="Q666" s="29">
        <f t="shared" si="320"/>
        <v>2.3447534430018267E-9</v>
      </c>
      <c r="R666" s="29">
        <f t="shared" si="321"/>
        <v>2.3447205566001083E-9</v>
      </c>
      <c r="S666" s="29">
        <f t="shared" si="322"/>
        <v>2.3447205577584288E-9</v>
      </c>
      <c r="T666" s="29">
        <f t="shared" si="323"/>
        <v>2.3447205577583903E-9</v>
      </c>
      <c r="V666" s="35">
        <v>3.1000000000000002E-10</v>
      </c>
      <c r="W666" s="35">
        <v>3.1848128278100001</v>
      </c>
      <c r="X666" s="35">
        <v>3341.0423098265001</v>
      </c>
      <c r="Y666" s="29">
        <f t="shared" si="324"/>
        <v>1.924550164161482E-10</v>
      </c>
      <c r="Z666" s="29">
        <f t="shared" si="325"/>
        <v>1.9246539237446987E-10</v>
      </c>
      <c r="AA666" s="29">
        <f t="shared" si="326"/>
        <v>1.9246539200901982E-10</v>
      </c>
      <c r="AB666" s="29">
        <f t="shared" si="327"/>
        <v>1.9246539200903016E-10</v>
      </c>
      <c r="AD666" s="35"/>
      <c r="AE666" s="35"/>
      <c r="AF666" s="35"/>
      <c r="AL666" s="35"/>
      <c r="AM666" s="35"/>
      <c r="AN666" s="35"/>
      <c r="AT666" s="35"/>
      <c r="AU666" s="35"/>
      <c r="AV666" s="35"/>
      <c r="BB666" s="35"/>
      <c r="BC666" s="35"/>
      <c r="BD666" s="35"/>
      <c r="BJ666" s="35"/>
      <c r="BK666" s="35"/>
      <c r="BL666" s="35"/>
      <c r="BR666" s="35"/>
      <c r="BS666" s="35"/>
      <c r="BT666" s="35"/>
      <c r="BZ666" s="35"/>
      <c r="CA666" s="35"/>
      <c r="CB666" s="35"/>
      <c r="CH666" s="35"/>
      <c r="CI666" s="35"/>
      <c r="CJ666" s="35"/>
      <c r="CP666" s="35"/>
      <c r="CQ666" s="35"/>
      <c r="CR666" s="35"/>
      <c r="CX666" s="35"/>
      <c r="CY666" s="35"/>
      <c r="CZ666" s="35"/>
      <c r="DF666" s="35">
        <v>1.99E-9</v>
      </c>
      <c r="DG666" s="35">
        <v>3.64983703995</v>
      </c>
      <c r="DH666" s="35">
        <v>4271.9755135515998</v>
      </c>
      <c r="DI666" s="29">
        <f t="shared" si="328"/>
        <v>-1.4172552461395481E-9</v>
      </c>
      <c r="DJ666" s="29">
        <f t="shared" si="329"/>
        <v>-1.4173315071515504E-9</v>
      </c>
      <c r="DK666" s="29">
        <f t="shared" si="330"/>
        <v>-1.4173315044656118E-9</v>
      </c>
      <c r="DL666" s="29">
        <f t="shared" si="331"/>
        <v>-1.4173315044656913E-9</v>
      </c>
      <c r="DN666" s="35"/>
      <c r="DO666" s="35"/>
      <c r="DP666" s="35"/>
      <c r="DV666" s="35"/>
      <c r="DW666" s="35"/>
      <c r="DX666" s="35"/>
      <c r="ED666" s="35"/>
      <c r="EE666" s="35"/>
      <c r="EF666" s="35"/>
      <c r="EL666" s="35"/>
      <c r="EM666" s="35"/>
      <c r="EN666" s="35"/>
      <c r="ET666" s="35"/>
      <c r="EU666" s="35"/>
      <c r="EV666" s="35"/>
    </row>
    <row r="667" spans="14:152" s="29" customFormat="1" ht="13.5" x14ac:dyDescent="0.3">
      <c r="N667" s="35">
        <v>3.1500000000000001E-9</v>
      </c>
      <c r="O667" s="35">
        <v>2.8443784010000002</v>
      </c>
      <c r="P667" s="35">
        <v>10610.9021071076</v>
      </c>
      <c r="Q667" s="29">
        <f t="shared" si="320"/>
        <v>2.3184114812639436E-9</v>
      </c>
      <c r="R667" s="29">
        <f t="shared" si="321"/>
        <v>2.3181222987056461E-9</v>
      </c>
      <c r="S667" s="29">
        <f t="shared" si="322"/>
        <v>2.3181223088918348E-9</v>
      </c>
      <c r="T667" s="29">
        <f t="shared" si="323"/>
        <v>2.3181223088915317E-9</v>
      </c>
      <c r="V667" s="35">
        <v>3.4000000000000001E-10</v>
      </c>
      <c r="W667" s="35">
        <v>2.32358226279</v>
      </c>
      <c r="X667" s="35">
        <v>9072.6616711295992</v>
      </c>
      <c r="Y667" s="29">
        <f t="shared" si="324"/>
        <v>1.4946387833842151E-10</v>
      </c>
      <c r="Z667" s="29">
        <f t="shared" si="325"/>
        <v>1.494284705368251E-10</v>
      </c>
      <c r="AA667" s="29">
        <f t="shared" si="326"/>
        <v>1.4942847178397927E-10</v>
      </c>
      <c r="AB667" s="29">
        <f t="shared" si="327"/>
        <v>1.4942847178393587E-10</v>
      </c>
      <c r="AD667" s="35"/>
      <c r="AE667" s="35"/>
      <c r="AF667" s="35"/>
      <c r="AL667" s="35"/>
      <c r="AM667" s="35"/>
      <c r="AN667" s="35"/>
      <c r="AT667" s="35"/>
      <c r="AU667" s="35"/>
      <c r="AV667" s="35"/>
      <c r="BB667" s="35"/>
      <c r="BC667" s="35"/>
      <c r="BD667" s="35"/>
      <c r="BJ667" s="35"/>
      <c r="BK667" s="35"/>
      <c r="BL667" s="35"/>
      <c r="BR667" s="35"/>
      <c r="BS667" s="35"/>
      <c r="BT667" s="35"/>
      <c r="BZ667" s="35"/>
      <c r="CA667" s="35"/>
      <c r="CB667" s="35"/>
      <c r="CH667" s="35"/>
      <c r="CI667" s="35"/>
      <c r="CJ667" s="35"/>
      <c r="CP667" s="35"/>
      <c r="CQ667" s="35"/>
      <c r="CR667" s="35"/>
      <c r="CX667" s="35"/>
      <c r="CY667" s="35"/>
      <c r="CZ667" s="35"/>
      <c r="DF667" s="35">
        <v>1.81E-9</v>
      </c>
      <c r="DG667" s="35">
        <v>2.7172112131600001</v>
      </c>
      <c r="DH667" s="35">
        <v>4186.6952614510001</v>
      </c>
      <c r="DI667" s="29">
        <f t="shared" si="328"/>
        <v>-5.6540499045371868E-11</v>
      </c>
      <c r="DJ667" s="29">
        <f t="shared" si="329"/>
        <v>-5.644370665069467E-11</v>
      </c>
      <c r="DK667" s="29">
        <f t="shared" si="330"/>
        <v>-5.6443710059880532E-11</v>
      </c>
      <c r="DL667" s="29">
        <f t="shared" si="331"/>
        <v>-5.6443710059777697E-11</v>
      </c>
      <c r="DN667" s="35"/>
      <c r="DO667" s="35"/>
      <c r="DP667" s="35"/>
      <c r="DV667" s="35"/>
      <c r="DW667" s="35"/>
      <c r="DX667" s="35"/>
      <c r="ED667" s="35"/>
      <c r="EE667" s="35"/>
      <c r="EF667" s="35"/>
      <c r="EL667" s="35"/>
      <c r="EM667" s="35"/>
      <c r="EN667" s="35"/>
      <c r="ET667" s="35"/>
      <c r="EU667" s="35"/>
      <c r="EV667" s="35"/>
    </row>
    <row r="668" spans="14:152" s="29" customFormat="1" ht="13.5" x14ac:dyDescent="0.3">
      <c r="N668" s="35">
        <v>2.9899999999999998E-9</v>
      </c>
      <c r="O668" s="35">
        <v>1.18299169304</v>
      </c>
      <c r="P668" s="35">
        <v>550.04628449339998</v>
      </c>
      <c r="Q668" s="29">
        <f t="shared" si="320"/>
        <v>-2.302199337249211E-9</v>
      </c>
      <c r="R668" s="29">
        <f t="shared" si="321"/>
        <v>-2.3022127478961158E-9</v>
      </c>
      <c r="S668" s="29">
        <f t="shared" si="322"/>
        <v>-2.3022127474237726E-9</v>
      </c>
      <c r="T668" s="29">
        <f t="shared" si="323"/>
        <v>-2.3022127474237895E-9</v>
      </c>
      <c r="V668" s="35">
        <v>3.9E-10</v>
      </c>
      <c r="W668" s="35">
        <v>4.1104236192899997</v>
      </c>
      <c r="X668" s="35">
        <v>3312.1632392319998</v>
      </c>
      <c r="Y668" s="29">
        <f t="shared" si="324"/>
        <v>8.2531593967530176E-11</v>
      </c>
      <c r="Z668" s="29">
        <f t="shared" si="325"/>
        <v>8.2547727458809752E-11</v>
      </c>
      <c r="AA668" s="29">
        <f t="shared" si="326"/>
        <v>8.2547726890563787E-11</v>
      </c>
      <c r="AB668" s="29">
        <f t="shared" si="327"/>
        <v>8.2547726890580033E-11</v>
      </c>
      <c r="AD668" s="35"/>
      <c r="AE668" s="35"/>
      <c r="AF668" s="35"/>
      <c r="AL668" s="35"/>
      <c r="AM668" s="35"/>
      <c r="AN668" s="35"/>
      <c r="AT668" s="35"/>
      <c r="AU668" s="35"/>
      <c r="AV668" s="35"/>
      <c r="BB668" s="35"/>
      <c r="BC668" s="35"/>
      <c r="BD668" s="35"/>
      <c r="BJ668" s="35"/>
      <c r="BK668" s="35"/>
      <c r="BL668" s="35"/>
      <c r="BR668" s="35"/>
      <c r="BS668" s="35"/>
      <c r="BT668" s="35"/>
      <c r="BZ668" s="35"/>
      <c r="CA668" s="35"/>
      <c r="CB668" s="35"/>
      <c r="CH668" s="35"/>
      <c r="CI668" s="35"/>
      <c r="CJ668" s="35"/>
      <c r="CP668" s="35"/>
      <c r="CQ668" s="35"/>
      <c r="CR668" s="35"/>
      <c r="CX668" s="35"/>
      <c r="CY668" s="35"/>
      <c r="CZ668" s="35"/>
      <c r="DF668" s="35">
        <v>1.8400000000000001E-9</v>
      </c>
      <c r="DG668" s="35">
        <v>2.0305103098399999</v>
      </c>
      <c r="DH668" s="35">
        <v>6674.1786167015998</v>
      </c>
      <c r="DI668" s="29">
        <f t="shared" si="328"/>
        <v>-1.6353902921321752E-9</v>
      </c>
      <c r="DJ668" s="29">
        <f t="shared" si="329"/>
        <v>-1.6354622088331838E-9</v>
      </c>
      <c r="DK668" s="29">
        <f t="shared" si="330"/>
        <v>-1.6354622063003784E-9</v>
      </c>
      <c r="DL668" s="29">
        <f t="shared" si="331"/>
        <v>-1.6354622063004502E-9</v>
      </c>
      <c r="DN668" s="35"/>
      <c r="DO668" s="35"/>
      <c r="DP668" s="35"/>
      <c r="DV668" s="35"/>
      <c r="DW668" s="35"/>
      <c r="DX668" s="35"/>
      <c r="ED668" s="35"/>
      <c r="EE668" s="35"/>
      <c r="EF668" s="35"/>
      <c r="EL668" s="35"/>
      <c r="EM668" s="35"/>
      <c r="EN668" s="35"/>
      <c r="ET668" s="35"/>
      <c r="EU668" s="35"/>
      <c r="EV668" s="35"/>
    </row>
    <row r="669" spans="14:152" s="29" customFormat="1" ht="13.5" x14ac:dyDescent="0.3">
      <c r="N669" s="35">
        <v>3.36E-9</v>
      </c>
      <c r="O669" s="35">
        <v>4.3076981875999998</v>
      </c>
      <c r="P669" s="35">
        <v>5989.0672521728002</v>
      </c>
      <c r="Q669" s="29">
        <f t="shared" si="320"/>
        <v>1.6702733711758902E-9</v>
      </c>
      <c r="R669" s="29">
        <f t="shared" si="321"/>
        <v>1.6704965004888494E-9</v>
      </c>
      <c r="S669" s="29">
        <f t="shared" si="322"/>
        <v>1.670496492630045E-9</v>
      </c>
      <c r="T669" s="29">
        <f t="shared" si="323"/>
        <v>1.6704964926302936E-9</v>
      </c>
      <c r="V669" s="35">
        <v>2.7E-10</v>
      </c>
      <c r="W669" s="35">
        <v>0.57810321635999995</v>
      </c>
      <c r="X669" s="35">
        <v>3391.8927645622098</v>
      </c>
      <c r="Y669" s="29">
        <f t="shared" si="324"/>
        <v>1.7207302260334679E-10</v>
      </c>
      <c r="Z669" s="29">
        <f t="shared" si="325"/>
        <v>1.7206400375630808E-10</v>
      </c>
      <c r="AA669" s="29">
        <f t="shared" si="326"/>
        <v>1.7206400407397177E-10</v>
      </c>
      <c r="AB669" s="29">
        <f t="shared" si="327"/>
        <v>1.7206400407396143E-10</v>
      </c>
      <c r="AD669" s="35"/>
      <c r="AE669" s="35"/>
      <c r="AF669" s="35"/>
      <c r="AL669" s="35"/>
      <c r="AM669" s="35"/>
      <c r="AN669" s="35"/>
      <c r="AT669" s="35"/>
      <c r="AU669" s="35"/>
      <c r="AV669" s="35"/>
      <c r="BB669" s="35"/>
      <c r="BC669" s="35"/>
      <c r="BD669" s="35"/>
      <c r="BJ669" s="35"/>
      <c r="BK669" s="35"/>
      <c r="BL669" s="35"/>
      <c r="BR669" s="35"/>
      <c r="BS669" s="35"/>
      <c r="BT669" s="35"/>
      <c r="BZ669" s="35"/>
      <c r="CA669" s="35"/>
      <c r="CB669" s="35"/>
      <c r="CH669" s="35"/>
      <c r="CI669" s="35"/>
      <c r="CJ669" s="35"/>
      <c r="CP669" s="35"/>
      <c r="CQ669" s="35"/>
      <c r="CR669" s="35"/>
      <c r="CX669" s="35"/>
      <c r="CY669" s="35"/>
      <c r="CZ669" s="35"/>
      <c r="DF669" s="35">
        <v>1.8199999999999999E-9</v>
      </c>
      <c r="DG669" s="35">
        <v>1.5443144281000001</v>
      </c>
      <c r="DH669" s="35">
        <v>9947.0556815320997</v>
      </c>
      <c r="DI669" s="29">
        <f t="shared" si="328"/>
        <v>1.7590794305687568E-9</v>
      </c>
      <c r="DJ669" s="29">
        <f t="shared" si="329"/>
        <v>1.7590200602872733E-9</v>
      </c>
      <c r="DK669" s="29">
        <f t="shared" si="330"/>
        <v>1.7590200623788834E-9</v>
      </c>
      <c r="DL669" s="29">
        <f t="shared" si="331"/>
        <v>1.7590200623788303E-9</v>
      </c>
      <c r="DN669" s="35"/>
      <c r="DO669" s="35"/>
      <c r="DP669" s="35"/>
      <c r="DV669" s="35"/>
      <c r="DW669" s="35"/>
      <c r="DX669" s="35"/>
      <c r="ED669" s="35"/>
      <c r="EE669" s="35"/>
      <c r="EF669" s="35"/>
      <c r="EL669" s="35"/>
      <c r="EM669" s="35"/>
      <c r="EN669" s="35"/>
      <c r="ET669" s="35"/>
      <c r="EU669" s="35"/>
      <c r="EV669" s="35"/>
    </row>
    <row r="670" spans="14:152" s="29" customFormat="1" ht="13.5" x14ac:dyDescent="0.3">
      <c r="N670" s="35">
        <v>3.1500000000000001E-9</v>
      </c>
      <c r="O670" s="35">
        <v>1.4140786334</v>
      </c>
      <c r="P670" s="35">
        <v>6947.8318951213996</v>
      </c>
      <c r="Q670" s="29">
        <f t="shared" si="320"/>
        <v>1.2501121678039371E-9</v>
      </c>
      <c r="R670" s="29">
        <f t="shared" si="321"/>
        <v>1.2503688760161438E-9</v>
      </c>
      <c r="S670" s="29">
        <f t="shared" si="322"/>
        <v>1.2503688669746848E-9</v>
      </c>
      <c r="T670" s="29">
        <f t="shared" si="323"/>
        <v>1.2503688669749724E-9</v>
      </c>
      <c r="V670" s="35">
        <v>2.8999999999999998E-10</v>
      </c>
      <c r="W670" s="35">
        <v>2.4864640316600002</v>
      </c>
      <c r="X670" s="35">
        <v>9815.6517316621994</v>
      </c>
      <c r="Y670" s="29">
        <f t="shared" si="324"/>
        <v>3.4495087179527873E-11</v>
      </c>
      <c r="Z670" s="29">
        <f t="shared" si="325"/>
        <v>3.4458968735259167E-11</v>
      </c>
      <c r="AA670" s="29">
        <f t="shared" si="326"/>
        <v>3.4458970007413965E-11</v>
      </c>
      <c r="AB670" s="29">
        <f t="shared" si="327"/>
        <v>3.4458970007373045E-11</v>
      </c>
      <c r="AD670" s="35"/>
      <c r="AE670" s="35"/>
      <c r="AF670" s="35"/>
      <c r="AL670" s="35"/>
      <c r="AM670" s="35"/>
      <c r="AN670" s="35"/>
      <c r="AT670" s="35"/>
      <c r="AU670" s="35"/>
      <c r="AV670" s="35"/>
      <c r="BB670" s="35"/>
      <c r="BC670" s="35"/>
      <c r="BD670" s="35"/>
      <c r="BJ670" s="35"/>
      <c r="BK670" s="35"/>
      <c r="BL670" s="35"/>
      <c r="BR670" s="35"/>
      <c r="BS670" s="35"/>
      <c r="BT670" s="35"/>
      <c r="BZ670" s="35"/>
      <c r="CA670" s="35"/>
      <c r="CB670" s="35"/>
      <c r="CH670" s="35"/>
      <c r="CI670" s="35"/>
      <c r="CJ670" s="35"/>
      <c r="CP670" s="35"/>
      <c r="CQ670" s="35"/>
      <c r="CR670" s="35"/>
      <c r="CX670" s="35"/>
      <c r="CY670" s="35"/>
      <c r="CZ670" s="35"/>
      <c r="DF670" s="35">
        <v>1.79E-9</v>
      </c>
      <c r="DG670" s="35">
        <v>4.3876267812099998</v>
      </c>
      <c r="DH670" s="35">
        <v>9886.7722000640006</v>
      </c>
      <c r="DI670" s="29">
        <f t="shared" si="328"/>
        <v>-6.0726940942247948E-11</v>
      </c>
      <c r="DJ670" s="29">
        <f t="shared" si="329"/>
        <v>-6.0500913400662302E-11</v>
      </c>
      <c r="DK670" s="29">
        <f t="shared" si="330"/>
        <v>-6.0500921361689627E-11</v>
      </c>
      <c r="DL670" s="29">
        <f t="shared" si="331"/>
        <v>-6.0500921361435399E-11</v>
      </c>
      <c r="DN670" s="35"/>
      <c r="DO670" s="35"/>
      <c r="DP670" s="35"/>
      <c r="DV670" s="35"/>
      <c r="DW670" s="35"/>
      <c r="DX670" s="35"/>
      <c r="ED670" s="35"/>
      <c r="EE670" s="35"/>
      <c r="EF670" s="35"/>
      <c r="EL670" s="35"/>
      <c r="EM670" s="35"/>
      <c r="EN670" s="35"/>
      <c r="ET670" s="35"/>
      <c r="EU670" s="35"/>
      <c r="EV670" s="35"/>
    </row>
    <row r="671" spans="14:152" s="29" customFormat="1" ht="13.5" x14ac:dyDescent="0.3">
      <c r="N671" s="35">
        <v>2.9400000000000002E-9</v>
      </c>
      <c r="O671" s="35">
        <v>6.1645375296299996</v>
      </c>
      <c r="P671" s="35">
        <v>8982.8106693089994</v>
      </c>
      <c r="Q671" s="29">
        <f t="shared" si="320"/>
        <v>8.823994077557059E-10</v>
      </c>
      <c r="R671" s="29">
        <f t="shared" si="321"/>
        <v>8.8272133365312257E-10</v>
      </c>
      <c r="S671" s="29">
        <f t="shared" si="322"/>
        <v>8.8272132231467305E-10</v>
      </c>
      <c r="T671" s="29">
        <f t="shared" si="323"/>
        <v>8.8272132231499193E-10</v>
      </c>
      <c r="V671" s="35">
        <v>3.1000000000000002E-10</v>
      </c>
      <c r="W671" s="35">
        <v>0.44265747666999999</v>
      </c>
      <c r="X671" s="35">
        <v>3451.7990689874</v>
      </c>
      <c r="Y671" s="29">
        <f t="shared" si="324"/>
        <v>3.0972334415543609E-10</v>
      </c>
      <c r="Z671" s="29">
        <f t="shared" si="325"/>
        <v>3.0972276626725047E-10</v>
      </c>
      <c r="AA671" s="29">
        <f t="shared" si="326"/>
        <v>3.0972276628761514E-10</v>
      </c>
      <c r="AB671" s="29">
        <f t="shared" si="327"/>
        <v>3.0972276628761452E-10</v>
      </c>
      <c r="AD671" s="35"/>
      <c r="AE671" s="35"/>
      <c r="AF671" s="35"/>
      <c r="AL671" s="35"/>
      <c r="AM671" s="35"/>
      <c r="AN671" s="35"/>
      <c r="AT671" s="35"/>
      <c r="AU671" s="35"/>
      <c r="AV671" s="35"/>
      <c r="BB671" s="35"/>
      <c r="BC671" s="35"/>
      <c r="BD671" s="35"/>
      <c r="BJ671" s="35"/>
      <c r="BK671" s="35"/>
      <c r="BL671" s="35"/>
      <c r="BR671" s="35"/>
      <c r="BS671" s="35"/>
      <c r="BT671" s="35"/>
      <c r="BZ671" s="35"/>
      <c r="CA671" s="35"/>
      <c r="CB671" s="35"/>
      <c r="CH671" s="35"/>
      <c r="CI671" s="35"/>
      <c r="CJ671" s="35"/>
      <c r="CP671" s="35"/>
      <c r="CQ671" s="35"/>
      <c r="CR671" s="35"/>
      <c r="CX671" s="35"/>
      <c r="CY671" s="35"/>
      <c r="CZ671" s="35"/>
      <c r="DF671" s="35">
        <v>1.81E-9</v>
      </c>
      <c r="DG671" s="35">
        <v>1.80044971979</v>
      </c>
      <c r="DH671" s="35">
        <v>6717.8302187037998</v>
      </c>
      <c r="DI671" s="29">
        <f t="shared" si="328"/>
        <v>-1.0454682617067662E-9</v>
      </c>
      <c r="DJ671" s="29">
        <f t="shared" si="329"/>
        <v>-1.0455951014058239E-9</v>
      </c>
      <c r="DK671" s="29">
        <f t="shared" si="330"/>
        <v>-1.0455950969384861E-9</v>
      </c>
      <c r="DL671" s="29">
        <f t="shared" si="331"/>
        <v>-1.0455950969386121E-9</v>
      </c>
      <c r="DN671" s="35"/>
      <c r="DO671" s="35"/>
      <c r="DP671" s="35"/>
      <c r="DV671" s="35"/>
      <c r="DW671" s="35"/>
      <c r="DX671" s="35"/>
      <c r="ED671" s="35"/>
      <c r="EE671" s="35"/>
      <c r="EF671" s="35"/>
      <c r="EL671" s="35"/>
      <c r="EM671" s="35"/>
      <c r="EN671" s="35"/>
      <c r="ET671" s="35"/>
      <c r="EU671" s="35"/>
      <c r="EV671" s="35"/>
    </row>
    <row r="672" spans="14:152" s="29" customFormat="1" ht="13.5" x14ac:dyDescent="0.3">
      <c r="N672" s="35">
        <v>2.8499999999999999E-9</v>
      </c>
      <c r="O672" s="35">
        <v>2.8264408866899999</v>
      </c>
      <c r="P672" s="35">
        <v>9654.612951137</v>
      </c>
      <c r="Q672" s="29">
        <f t="shared" si="320"/>
        <v>-2.3751804831294887E-9</v>
      </c>
      <c r="R672" s="29">
        <f t="shared" si="321"/>
        <v>-2.3749861292852115E-9</v>
      </c>
      <c r="S672" s="29">
        <f t="shared" si="322"/>
        <v>-2.3749861361312474E-9</v>
      </c>
      <c r="T672" s="29">
        <f t="shared" si="323"/>
        <v>-2.3749861361310683E-9</v>
      </c>
      <c r="V672" s="35">
        <v>2.7E-10</v>
      </c>
      <c r="W672" s="35">
        <v>6.1349817778300002</v>
      </c>
      <c r="X672" s="35">
        <v>3362.4632560261998</v>
      </c>
      <c r="Y672" s="29">
        <f t="shared" si="324"/>
        <v>-1.3258441122741872E-10</v>
      </c>
      <c r="Z672" s="29">
        <f t="shared" si="325"/>
        <v>-1.3259451774901243E-10</v>
      </c>
      <c r="AA672" s="29">
        <f t="shared" si="326"/>
        <v>-1.3259451739305035E-10</v>
      </c>
      <c r="AB672" s="29">
        <f t="shared" si="327"/>
        <v>-1.3259451739306038E-10</v>
      </c>
      <c r="AD672" s="35"/>
      <c r="AE672" s="35"/>
      <c r="AF672" s="35"/>
      <c r="AL672" s="35"/>
      <c r="AM672" s="35"/>
      <c r="AN672" s="35"/>
      <c r="AT672" s="35"/>
      <c r="AU672" s="35"/>
      <c r="AV672" s="35"/>
      <c r="BB672" s="35"/>
      <c r="BC672" s="35"/>
      <c r="BD672" s="35"/>
      <c r="BJ672" s="35"/>
      <c r="BK672" s="35"/>
      <c r="BL672" s="35"/>
      <c r="BR672" s="35"/>
      <c r="BS672" s="35"/>
      <c r="BT672" s="35"/>
      <c r="BZ672" s="35"/>
      <c r="CA672" s="35"/>
      <c r="CB672" s="35"/>
      <c r="CH672" s="35"/>
      <c r="CI672" s="35"/>
      <c r="CJ672" s="35"/>
      <c r="CP672" s="35"/>
      <c r="CQ672" s="35"/>
      <c r="CR672" s="35"/>
      <c r="CX672" s="35"/>
      <c r="CY672" s="35"/>
      <c r="CZ672" s="35"/>
      <c r="DF672" s="35">
        <v>1.9000000000000001E-9</v>
      </c>
      <c r="DG672" s="35">
        <v>4.9771490052900003</v>
      </c>
      <c r="DH672" s="35">
        <v>6670.5881880498</v>
      </c>
      <c r="DI672" s="29">
        <f t="shared" si="328"/>
        <v>1.8530331508878207E-9</v>
      </c>
      <c r="DJ672" s="29">
        <f t="shared" si="329"/>
        <v>1.8530689335194925E-9</v>
      </c>
      <c r="DK672" s="29">
        <f t="shared" si="330"/>
        <v>1.8530689322594129E-9</v>
      </c>
      <c r="DL672" s="29">
        <f t="shared" si="331"/>
        <v>1.8530689322594547E-9</v>
      </c>
      <c r="DN672" s="35"/>
      <c r="DO672" s="35"/>
      <c r="DP672" s="35"/>
      <c r="DV672" s="35"/>
      <c r="DW672" s="35"/>
      <c r="DX672" s="35"/>
      <c r="ED672" s="35"/>
      <c r="EE672" s="35"/>
      <c r="EF672" s="35"/>
      <c r="EL672" s="35"/>
      <c r="EM672" s="35"/>
      <c r="EN672" s="35"/>
      <c r="ET672" s="35"/>
      <c r="EU672" s="35"/>
      <c r="EV672" s="35"/>
    </row>
    <row r="673" spans="14:152" s="29" customFormat="1" ht="13.5" x14ac:dyDescent="0.3">
      <c r="N673" s="35">
        <v>2.81E-9</v>
      </c>
      <c r="O673" s="35">
        <v>0.27739627996999999</v>
      </c>
      <c r="P673" s="35">
        <v>8166.1573430937997</v>
      </c>
      <c r="Q673" s="29">
        <f t="shared" si="320"/>
        <v>1.6014978056719169E-9</v>
      </c>
      <c r="R673" s="29">
        <f t="shared" si="321"/>
        <v>1.6017387527825095E-9</v>
      </c>
      <c r="S673" s="29">
        <f t="shared" si="322"/>
        <v>1.6017387442962825E-9</v>
      </c>
      <c r="T673" s="29">
        <f t="shared" si="323"/>
        <v>1.6017387442965449E-9</v>
      </c>
      <c r="V673" s="35">
        <v>2.7E-10</v>
      </c>
      <c r="W673" s="35">
        <v>6.21846173482</v>
      </c>
      <c r="X673" s="35">
        <v>5223.6939198022001</v>
      </c>
      <c r="Y673" s="29">
        <f t="shared" si="324"/>
        <v>-2.6972624485678363E-10</v>
      </c>
      <c r="Z673" s="29">
        <f t="shared" si="325"/>
        <v>-2.6972543283045352E-10</v>
      </c>
      <c r="AA673" s="29">
        <f t="shared" si="326"/>
        <v>-2.6972543285907536E-10</v>
      </c>
      <c r="AB673" s="29">
        <f t="shared" si="327"/>
        <v>-2.6972543285907448E-10</v>
      </c>
      <c r="AD673" s="35"/>
      <c r="AE673" s="35"/>
      <c r="AF673" s="35"/>
      <c r="AL673" s="35"/>
      <c r="AM673" s="35"/>
      <c r="AN673" s="35"/>
      <c r="AT673" s="35"/>
      <c r="AU673" s="35"/>
      <c r="AV673" s="35"/>
      <c r="BB673" s="35"/>
      <c r="BC673" s="35"/>
      <c r="BD673" s="35"/>
      <c r="BJ673" s="35"/>
      <c r="BK673" s="35"/>
      <c r="BL673" s="35"/>
      <c r="BR673" s="35"/>
      <c r="BS673" s="35"/>
      <c r="BT673" s="35"/>
      <c r="BZ673" s="35"/>
      <c r="CA673" s="35"/>
      <c r="CB673" s="35"/>
      <c r="CH673" s="35"/>
      <c r="CI673" s="35"/>
      <c r="CJ673" s="35"/>
      <c r="CP673" s="35"/>
      <c r="CQ673" s="35"/>
      <c r="CR673" s="35"/>
      <c r="CX673" s="35"/>
      <c r="CY673" s="35"/>
      <c r="CZ673" s="35"/>
      <c r="DF673" s="35">
        <v>2.4699999999999999E-9</v>
      </c>
      <c r="DG673" s="35">
        <v>5.7797212867800001</v>
      </c>
      <c r="DH673" s="35">
        <v>29424.634232916</v>
      </c>
      <c r="DI673" s="29">
        <f t="shared" si="328"/>
        <v>2.454046845491575E-9</v>
      </c>
      <c r="DJ673" s="29">
        <f t="shared" si="329"/>
        <v>2.4539412822479219E-9</v>
      </c>
      <c r="DK673" s="29">
        <f t="shared" si="330"/>
        <v>2.4539412859721227E-9</v>
      </c>
      <c r="DL673" s="29">
        <f t="shared" si="331"/>
        <v>2.4539412859720106E-9</v>
      </c>
      <c r="DN673" s="35"/>
      <c r="DO673" s="35"/>
      <c r="DP673" s="35"/>
      <c r="DV673" s="35"/>
      <c r="DW673" s="35"/>
      <c r="DX673" s="35"/>
      <c r="ED673" s="35"/>
      <c r="EE673" s="35"/>
      <c r="EF673" s="35"/>
      <c r="EL673" s="35"/>
      <c r="EM673" s="35"/>
      <c r="EN673" s="35"/>
      <c r="ET673" s="35"/>
      <c r="EU673" s="35"/>
      <c r="EV673" s="35"/>
    </row>
    <row r="674" spans="14:152" s="29" customFormat="1" ht="13.5" x14ac:dyDescent="0.3">
      <c r="N674" s="35">
        <v>2.7900000000000001E-9</v>
      </c>
      <c r="O674" s="35">
        <v>4.08648927643</v>
      </c>
      <c r="P674" s="35">
        <v>5355.2358814886002</v>
      </c>
      <c r="Q674" s="29">
        <f t="shared" si="320"/>
        <v>-2.7877102702061663E-9</v>
      </c>
      <c r="R674" s="29">
        <f t="shared" si="321"/>
        <v>-2.7877025297231684E-9</v>
      </c>
      <c r="S674" s="29">
        <f t="shared" si="322"/>
        <v>-2.7877025299960296E-9</v>
      </c>
      <c r="T674" s="29">
        <f t="shared" si="323"/>
        <v>-2.7877025299960218E-9</v>
      </c>
      <c r="V674" s="35">
        <v>2.7E-10</v>
      </c>
      <c r="W674" s="35">
        <v>2.9494583051699998</v>
      </c>
      <c r="X674" s="35">
        <v>7203.8022714934004</v>
      </c>
      <c r="Y674" s="29">
        <f t="shared" si="324"/>
        <v>2.2697165891421884E-10</v>
      </c>
      <c r="Z674" s="29">
        <f t="shared" si="325"/>
        <v>2.2698511989826672E-10</v>
      </c>
      <c r="AA674" s="29">
        <f t="shared" si="326"/>
        <v>2.2698511942418614E-10</v>
      </c>
      <c r="AB674" s="29">
        <f t="shared" si="327"/>
        <v>2.2698511942420067E-10</v>
      </c>
      <c r="AD674" s="35"/>
      <c r="AE674" s="35"/>
      <c r="AF674" s="35"/>
      <c r="AL674" s="35"/>
      <c r="AM674" s="35"/>
      <c r="AN674" s="35"/>
      <c r="AT674" s="35"/>
      <c r="AU674" s="35"/>
      <c r="AV674" s="35"/>
      <c r="BB674" s="35"/>
      <c r="BC674" s="35"/>
      <c r="BD674" s="35"/>
      <c r="BJ674" s="35"/>
      <c r="BK674" s="35"/>
      <c r="BL674" s="35"/>
      <c r="BR674" s="35"/>
      <c r="BS674" s="35"/>
      <c r="BT674" s="35"/>
      <c r="BZ674" s="35"/>
      <c r="CA674" s="35"/>
      <c r="CB674" s="35"/>
      <c r="CH674" s="35"/>
      <c r="CI674" s="35"/>
      <c r="CJ674" s="35"/>
      <c r="CP674" s="35"/>
      <c r="CQ674" s="35"/>
      <c r="CR674" s="35"/>
      <c r="CX674" s="35"/>
      <c r="CY674" s="35"/>
      <c r="CZ674" s="35"/>
      <c r="DF674" s="35">
        <v>1.9399999999999999E-9</v>
      </c>
      <c r="DG674" s="35">
        <v>5.9074545143900004</v>
      </c>
      <c r="DH674" s="35">
        <v>6705.1032911474003</v>
      </c>
      <c r="DI674" s="29">
        <f t="shared" si="328"/>
        <v>-2.7630038417471526E-10</v>
      </c>
      <c r="DJ674" s="29">
        <f t="shared" si="329"/>
        <v>-2.761358474452059E-10</v>
      </c>
      <c r="DK674" s="29">
        <f t="shared" si="330"/>
        <v>-2.7613585324046067E-10</v>
      </c>
      <c r="DL674" s="29">
        <f t="shared" si="331"/>
        <v>-2.7613585324029689E-10</v>
      </c>
      <c r="DN674" s="35"/>
      <c r="DO674" s="35"/>
      <c r="DP674" s="35"/>
      <c r="DV674" s="35"/>
      <c r="DW674" s="35"/>
      <c r="DX674" s="35"/>
      <c r="ED674" s="35"/>
      <c r="EE674" s="35"/>
      <c r="EF674" s="35"/>
      <c r="EL674" s="35"/>
      <c r="EM674" s="35"/>
      <c r="EN674" s="35"/>
      <c r="ET674" s="35"/>
      <c r="EU674" s="35"/>
      <c r="EV674" s="35"/>
    </row>
    <row r="675" spans="14:152" s="29" customFormat="1" ht="13.5" x14ac:dyDescent="0.3">
      <c r="N675" s="35">
        <v>3.3000000000000002E-9</v>
      </c>
      <c r="O675" s="35">
        <v>3.1196801945099999</v>
      </c>
      <c r="P675" s="35">
        <v>41.550790984800003</v>
      </c>
      <c r="Q675" s="29">
        <f t="shared" si="320"/>
        <v>-2.6211713354816447E-9</v>
      </c>
      <c r="R675" s="29">
        <f t="shared" si="321"/>
        <v>-2.6211724000314576E-9</v>
      </c>
      <c r="S675" s="29">
        <f t="shared" si="322"/>
        <v>-2.6211723999939623E-9</v>
      </c>
      <c r="T675" s="29">
        <f t="shared" si="323"/>
        <v>-2.6211723999939635E-9</v>
      </c>
      <c r="V675" s="35">
        <v>2.7E-10</v>
      </c>
      <c r="W675" s="35">
        <v>3.2617985580000002</v>
      </c>
      <c r="X675" s="35">
        <v>8756.2698014729995</v>
      </c>
      <c r="Y675" s="29">
        <f t="shared" si="324"/>
        <v>1.5330845166515899E-10</v>
      </c>
      <c r="Z675" s="29">
        <f t="shared" si="325"/>
        <v>1.533333203882188E-10</v>
      </c>
      <c r="AA675" s="29">
        <f t="shared" si="326"/>
        <v>1.5333331951233958E-10</v>
      </c>
      <c r="AB675" s="29">
        <f t="shared" si="327"/>
        <v>1.5333331951236486E-10</v>
      </c>
      <c r="AD675" s="35"/>
      <c r="AE675" s="35"/>
      <c r="AF675" s="35"/>
      <c r="AL675" s="35"/>
      <c r="AM675" s="35"/>
      <c r="AN675" s="35"/>
      <c r="AT675" s="35"/>
      <c r="AU675" s="35"/>
      <c r="AV675" s="35"/>
      <c r="BB675" s="35"/>
      <c r="BC675" s="35"/>
      <c r="BD675" s="35"/>
      <c r="BJ675" s="35"/>
      <c r="BK675" s="35"/>
      <c r="BL675" s="35"/>
      <c r="BR675" s="35"/>
      <c r="BS675" s="35"/>
      <c r="BT675" s="35"/>
      <c r="BZ675" s="35"/>
      <c r="CA675" s="35"/>
      <c r="CB675" s="35"/>
      <c r="CH675" s="35"/>
      <c r="CI675" s="35"/>
      <c r="CJ675" s="35"/>
      <c r="CP675" s="35"/>
      <c r="CQ675" s="35"/>
      <c r="CR675" s="35"/>
      <c r="CX675" s="35"/>
      <c r="CY675" s="35"/>
      <c r="CZ675" s="35"/>
      <c r="DF675" s="35">
        <v>2.2400000000000001E-9</v>
      </c>
      <c r="DG675" s="35">
        <v>5.6189389609099996</v>
      </c>
      <c r="DH675" s="35">
        <v>227.47613278899999</v>
      </c>
      <c r="DI675" s="29">
        <f t="shared" si="328"/>
        <v>-2.2261661033876772E-9</v>
      </c>
      <c r="DJ675" s="29">
        <f t="shared" si="329"/>
        <v>-2.2261653808106822E-9</v>
      </c>
      <c r="DK675" s="29">
        <f t="shared" si="330"/>
        <v>-2.2261653808361328E-9</v>
      </c>
      <c r="DL675" s="29">
        <f t="shared" si="331"/>
        <v>-2.226165380836132E-9</v>
      </c>
      <c r="DN675" s="35"/>
      <c r="DO675" s="35"/>
      <c r="DP675" s="35"/>
      <c r="DV675" s="35"/>
      <c r="DW675" s="35"/>
      <c r="DX675" s="35"/>
      <c r="ED675" s="35"/>
      <c r="EE675" s="35"/>
      <c r="EF675" s="35"/>
      <c r="EL675" s="35"/>
      <c r="EM675" s="35"/>
      <c r="EN675" s="35"/>
      <c r="ET675" s="35"/>
      <c r="EU675" s="35"/>
      <c r="EV675" s="35"/>
    </row>
    <row r="676" spans="14:152" s="29" customFormat="1" ht="13.5" x14ac:dyDescent="0.3">
      <c r="N676" s="35">
        <v>2.7499999999999998E-9</v>
      </c>
      <c r="O676" s="35">
        <v>5.8901927233400002</v>
      </c>
      <c r="P676" s="35">
        <v>3337.8609160888</v>
      </c>
      <c r="Q676" s="29">
        <f t="shared" si="320"/>
        <v>-2.518649821378687E-9</v>
      </c>
      <c r="R676" s="29">
        <f t="shared" si="321"/>
        <v>-2.5186969120231722E-9</v>
      </c>
      <c r="S676" s="29">
        <f t="shared" si="322"/>
        <v>-2.5186969103646565E-9</v>
      </c>
      <c r="T676" s="29">
        <f t="shared" si="323"/>
        <v>-2.5186969103647036E-9</v>
      </c>
      <c r="V676" s="35">
        <v>2.7E-10</v>
      </c>
      <c r="W676" s="35">
        <v>3.943852717</v>
      </c>
      <c r="X676" s="35">
        <v>23958.6317852334</v>
      </c>
      <c r="Y676" s="29">
        <f t="shared" si="324"/>
        <v>-2.5090316878515575E-10</v>
      </c>
      <c r="Z676" s="29">
        <f t="shared" si="325"/>
        <v>-2.5093369386585426E-10</v>
      </c>
      <c r="AA676" s="29">
        <f t="shared" si="326"/>
        <v>-2.5093369279112962E-10</v>
      </c>
      <c r="AB676" s="29">
        <f t="shared" si="327"/>
        <v>-2.5093369279116364E-10</v>
      </c>
      <c r="AD676" s="35"/>
      <c r="AE676" s="35"/>
      <c r="AF676" s="35"/>
      <c r="AL676" s="35"/>
      <c r="AM676" s="35"/>
      <c r="AN676" s="35"/>
      <c r="AT676" s="35"/>
      <c r="AU676" s="35"/>
      <c r="AV676" s="35"/>
      <c r="BB676" s="35"/>
      <c r="BC676" s="35"/>
      <c r="BD676" s="35"/>
      <c r="BJ676" s="35"/>
      <c r="BK676" s="35"/>
      <c r="BL676" s="35"/>
      <c r="BR676" s="35"/>
      <c r="BS676" s="35"/>
      <c r="BT676" s="35"/>
      <c r="BZ676" s="35"/>
      <c r="CA676" s="35"/>
      <c r="CB676" s="35"/>
      <c r="CH676" s="35"/>
      <c r="CI676" s="35"/>
      <c r="CJ676" s="35"/>
      <c r="CP676" s="35"/>
      <c r="CQ676" s="35"/>
      <c r="CR676" s="35"/>
      <c r="CX676" s="35"/>
      <c r="CY676" s="35"/>
      <c r="CZ676" s="35"/>
      <c r="DF676" s="35">
        <v>1.8199999999999999E-9</v>
      </c>
      <c r="DG676" s="35">
        <v>2.7723334445800001</v>
      </c>
      <c r="DH676" s="35">
        <v>6887.4104018367998</v>
      </c>
      <c r="DI676" s="29">
        <f t="shared" si="328"/>
        <v>5.6773392660714154E-11</v>
      </c>
      <c r="DJ676" s="29">
        <f t="shared" si="329"/>
        <v>5.6933502599567963E-11</v>
      </c>
      <c r="DK676" s="29">
        <f t="shared" si="330"/>
        <v>5.693349696028026E-11</v>
      </c>
      <c r="DL676" s="29">
        <f t="shared" si="331"/>
        <v>5.693349696043537E-11</v>
      </c>
      <c r="DN676" s="35"/>
      <c r="DO676" s="35"/>
      <c r="DP676" s="35"/>
      <c r="DV676" s="35"/>
      <c r="DW676" s="35"/>
      <c r="DX676" s="35"/>
      <c r="ED676" s="35"/>
      <c r="EE676" s="35"/>
      <c r="EF676" s="35"/>
      <c r="EL676" s="35"/>
      <c r="EM676" s="35"/>
      <c r="EN676" s="35"/>
      <c r="ET676" s="35"/>
      <c r="EU676" s="35"/>
      <c r="EV676" s="35"/>
    </row>
    <row r="677" spans="14:152" s="29" customFormat="1" ht="13.5" x14ac:dyDescent="0.3">
      <c r="N677" s="35">
        <v>2.7499999999999998E-9</v>
      </c>
      <c r="O677" s="35">
        <v>4.0026807993700002</v>
      </c>
      <c r="P677" s="35">
        <v>3620.3989310522002</v>
      </c>
      <c r="Q677" s="29">
        <f t="shared" si="320"/>
        <v>2.7489953381867736E-9</v>
      </c>
      <c r="R677" s="29">
        <f t="shared" si="321"/>
        <v>2.7489918964123674E-9</v>
      </c>
      <c r="S677" s="29">
        <f t="shared" si="322"/>
        <v>2.7489918965336953E-9</v>
      </c>
      <c r="T677" s="29">
        <f t="shared" si="323"/>
        <v>2.748991896533692E-9</v>
      </c>
      <c r="V677" s="35">
        <v>3.3E-10</v>
      </c>
      <c r="W677" s="35">
        <v>3.7723732600600002</v>
      </c>
      <c r="X677" s="35">
        <v>12808.880303956799</v>
      </c>
      <c r="Y677" s="29">
        <f t="shared" si="324"/>
        <v>-7.9927381693096337E-11</v>
      </c>
      <c r="Z677" s="29">
        <f t="shared" si="325"/>
        <v>-7.9979788991135563E-11</v>
      </c>
      <c r="AA677" s="29">
        <f t="shared" si="326"/>
        <v>-7.9979787145304929E-11</v>
      </c>
      <c r="AB677" s="29">
        <f t="shared" si="327"/>
        <v>-7.9979787145359523E-11</v>
      </c>
      <c r="AD677" s="35"/>
      <c r="AE677" s="35"/>
      <c r="AF677" s="35"/>
      <c r="AL677" s="35"/>
      <c r="AM677" s="35"/>
      <c r="AN677" s="35"/>
      <c r="AT677" s="35"/>
      <c r="AU677" s="35"/>
      <c r="AV677" s="35"/>
      <c r="BB677" s="35"/>
      <c r="BC677" s="35"/>
      <c r="BD677" s="35"/>
      <c r="BJ677" s="35"/>
      <c r="BK677" s="35"/>
      <c r="BL677" s="35"/>
      <c r="BR677" s="35"/>
      <c r="BS677" s="35"/>
      <c r="BT677" s="35"/>
      <c r="BZ677" s="35"/>
      <c r="CA677" s="35"/>
      <c r="CB677" s="35"/>
      <c r="CH677" s="35"/>
      <c r="CI677" s="35"/>
      <c r="CJ677" s="35"/>
      <c r="CP677" s="35"/>
      <c r="CQ677" s="35"/>
      <c r="CR677" s="35"/>
      <c r="CX677" s="35"/>
      <c r="CY677" s="35"/>
      <c r="CZ677" s="35"/>
      <c r="DF677" s="35">
        <v>2.2400000000000001E-9</v>
      </c>
      <c r="DG677" s="35">
        <v>1.94094757956</v>
      </c>
      <c r="DH677" s="35">
        <v>8226.5788363783995</v>
      </c>
      <c r="DI677" s="29">
        <f t="shared" si="328"/>
        <v>-1.9994447259801955E-9</v>
      </c>
      <c r="DJ677" s="29">
        <f t="shared" si="329"/>
        <v>-1.9995508806087003E-9</v>
      </c>
      <c r="DK677" s="29">
        <f t="shared" si="330"/>
        <v>-1.9995508768701537E-9</v>
      </c>
      <c r="DL677" s="29">
        <f t="shared" si="331"/>
        <v>-1.9995508768702687E-9</v>
      </c>
      <c r="DN677" s="35"/>
      <c r="DO677" s="35"/>
      <c r="DP677" s="35"/>
      <c r="DV677" s="35"/>
      <c r="DW677" s="35"/>
      <c r="DX677" s="35"/>
      <c r="ED677" s="35"/>
      <c r="EE677" s="35"/>
      <c r="EF677" s="35"/>
      <c r="EL677" s="35"/>
      <c r="EM677" s="35"/>
      <c r="EN677" s="35"/>
      <c r="ET677" s="35"/>
      <c r="EU677" s="35"/>
      <c r="EV677" s="35"/>
    </row>
    <row r="678" spans="14:152" s="29" customFormat="1" ht="13.5" x14ac:dyDescent="0.3">
      <c r="N678" s="35">
        <v>2.9199999999999998E-9</v>
      </c>
      <c r="O678" s="35">
        <v>3.0683066261700001</v>
      </c>
      <c r="P678" s="35">
        <v>4.3620363898000001</v>
      </c>
      <c r="Q678" s="29">
        <f t="shared" si="320"/>
        <v>-2.9199913199364275E-9</v>
      </c>
      <c r="R678" s="29">
        <f t="shared" si="321"/>
        <v>-2.9199913195395421E-9</v>
      </c>
      <c r="S678" s="29">
        <f t="shared" si="322"/>
        <v>-2.9199913195395562E-9</v>
      </c>
      <c r="T678" s="29">
        <f t="shared" si="323"/>
        <v>-2.9199913195395562E-9</v>
      </c>
      <c r="V678" s="35">
        <v>3E-10</v>
      </c>
      <c r="W678" s="35">
        <v>4.7509636732300002</v>
      </c>
      <c r="X678" s="35">
        <v>15906.764126682599</v>
      </c>
      <c r="Y678" s="29">
        <f t="shared" si="324"/>
        <v>2.1183010407130211E-10</v>
      </c>
      <c r="Z678" s="29">
        <f t="shared" si="325"/>
        <v>2.1178691718725011E-10</v>
      </c>
      <c r="AA678" s="29">
        <f t="shared" si="326"/>
        <v>2.1178691870850942E-10</v>
      </c>
      <c r="AB678" s="29">
        <f t="shared" si="327"/>
        <v>2.1178691870846111E-10</v>
      </c>
      <c r="AD678" s="35"/>
      <c r="AE678" s="35"/>
      <c r="AF678" s="35"/>
      <c r="AL678" s="35"/>
      <c r="AM678" s="35"/>
      <c r="AN678" s="35"/>
      <c r="AT678" s="35"/>
      <c r="AU678" s="35"/>
      <c r="AV678" s="35"/>
      <c r="BB678" s="35"/>
      <c r="BC678" s="35"/>
      <c r="BD678" s="35"/>
      <c r="BJ678" s="35"/>
      <c r="BK678" s="35"/>
      <c r="BL678" s="35"/>
      <c r="BR678" s="35"/>
      <c r="BS678" s="35"/>
      <c r="BT678" s="35"/>
      <c r="BZ678" s="35"/>
      <c r="CA678" s="35"/>
      <c r="CB678" s="35"/>
      <c r="CH678" s="35"/>
      <c r="CI678" s="35"/>
      <c r="CJ678" s="35"/>
      <c r="CP678" s="35"/>
      <c r="CQ678" s="35"/>
      <c r="CR678" s="35"/>
      <c r="CX678" s="35"/>
      <c r="CY678" s="35"/>
      <c r="CZ678" s="35"/>
      <c r="DF678" s="35">
        <v>1.81E-9</v>
      </c>
      <c r="DG678" s="35">
        <v>4.6138108132999998</v>
      </c>
      <c r="DH678" s="35">
        <v>3361.9480671667998</v>
      </c>
      <c r="DI678" s="29">
        <f t="shared" si="328"/>
        <v>-1.6120623256674835E-9</v>
      </c>
      <c r="DJ678" s="29">
        <f t="shared" si="329"/>
        <v>-1.6120269650040239E-9</v>
      </c>
      <c r="DK678" s="29">
        <f t="shared" si="330"/>
        <v>-1.6120269662495282E-9</v>
      </c>
      <c r="DL678" s="29">
        <f t="shared" si="331"/>
        <v>-1.612026966249493E-9</v>
      </c>
      <c r="DN678" s="35"/>
      <c r="DO678" s="35"/>
      <c r="DP678" s="35"/>
      <c r="DV678" s="35"/>
      <c r="DW678" s="35"/>
      <c r="DX678" s="35"/>
      <c r="ED678" s="35"/>
      <c r="EE678" s="35"/>
      <c r="EF678" s="35"/>
      <c r="EL678" s="35"/>
      <c r="EM678" s="35"/>
      <c r="EN678" s="35"/>
      <c r="ET678" s="35"/>
      <c r="EU678" s="35"/>
      <c r="EV678" s="35"/>
    </row>
    <row r="679" spans="14:152" s="29" customFormat="1" ht="13.5" x14ac:dyDescent="0.3">
      <c r="N679" s="35">
        <v>3.17E-9</v>
      </c>
      <c r="O679" s="35">
        <v>1.919037405E-2</v>
      </c>
      <c r="P679" s="35">
        <v>2267.0034025089999</v>
      </c>
      <c r="Q679" s="29">
        <f t="shared" si="320"/>
        <v>2.0694531936170711E-9</v>
      </c>
      <c r="R679" s="29">
        <f t="shared" si="321"/>
        <v>2.0693836258959545E-9</v>
      </c>
      <c r="S679" s="29">
        <f t="shared" si="322"/>
        <v>2.0693836283462637E-9</v>
      </c>
      <c r="T679" s="29">
        <f t="shared" si="323"/>
        <v>2.0693836283461954E-9</v>
      </c>
      <c r="V679" s="35">
        <v>3.1000000000000002E-10</v>
      </c>
      <c r="W679" s="35">
        <v>0.88248871193</v>
      </c>
      <c r="X679" s="35">
        <v>3340.1825435730998</v>
      </c>
      <c r="Y679" s="29">
        <f t="shared" si="324"/>
        <v>4.8014854035793115E-11</v>
      </c>
      <c r="Z679" s="29">
        <f t="shared" si="325"/>
        <v>4.8001781391189857E-11</v>
      </c>
      <c r="AA679" s="29">
        <f t="shared" si="326"/>
        <v>4.8001781851629806E-11</v>
      </c>
      <c r="AB679" s="29">
        <f t="shared" si="327"/>
        <v>4.8001781851614574E-11</v>
      </c>
      <c r="AD679" s="35"/>
      <c r="AE679" s="35"/>
      <c r="AF679" s="35"/>
      <c r="AL679" s="35"/>
      <c r="AM679" s="35"/>
      <c r="AN679" s="35"/>
      <c r="AT679" s="35"/>
      <c r="AU679" s="35"/>
      <c r="AV679" s="35"/>
      <c r="BB679" s="35"/>
      <c r="BC679" s="35"/>
      <c r="BD679" s="35"/>
      <c r="BJ679" s="35"/>
      <c r="BK679" s="35"/>
      <c r="BL679" s="35"/>
      <c r="BR679" s="35"/>
      <c r="BS679" s="35"/>
      <c r="BT679" s="35"/>
      <c r="BZ679" s="35"/>
      <c r="CA679" s="35"/>
      <c r="CB679" s="35"/>
      <c r="CH679" s="35"/>
      <c r="CI679" s="35"/>
      <c r="CJ679" s="35"/>
      <c r="CP679" s="35"/>
      <c r="CQ679" s="35"/>
      <c r="CR679" s="35"/>
      <c r="CX679" s="35"/>
      <c r="CY679" s="35"/>
      <c r="CZ679" s="35"/>
      <c r="DF679" s="35">
        <v>2.0299999999999998E-9</v>
      </c>
      <c r="DG679" s="35">
        <v>5.2465980083700003</v>
      </c>
      <c r="DH679" s="35">
        <v>7586.6815500643997</v>
      </c>
      <c r="DI679" s="29">
        <f t="shared" si="328"/>
        <v>-1.9160740644508486E-9</v>
      </c>
      <c r="DJ679" s="29">
        <f t="shared" si="329"/>
        <v>-1.9160090501535007E-9</v>
      </c>
      <c r="DK679" s="29">
        <f t="shared" si="330"/>
        <v>-1.9160090524437211E-9</v>
      </c>
      <c r="DL679" s="29">
        <f t="shared" si="331"/>
        <v>-1.9160090524436644E-9</v>
      </c>
      <c r="DN679" s="35"/>
      <c r="DO679" s="35"/>
      <c r="DP679" s="35"/>
      <c r="DV679" s="35"/>
      <c r="DW679" s="35"/>
      <c r="DX679" s="35"/>
      <c r="ED679" s="35"/>
      <c r="EE679" s="35"/>
      <c r="EF679" s="35"/>
      <c r="EL679" s="35"/>
      <c r="EM679" s="35"/>
      <c r="EN679" s="35"/>
      <c r="ET679" s="35"/>
      <c r="EU679" s="35"/>
      <c r="EV679" s="35"/>
    </row>
    <row r="680" spans="14:152" s="29" customFormat="1" ht="13.5" x14ac:dyDescent="0.3">
      <c r="N680" s="35">
        <v>2.7200000000000001E-9</v>
      </c>
      <c r="O680" s="35">
        <v>1.70373580224</v>
      </c>
      <c r="P680" s="35">
        <v>3742.2845484569998</v>
      </c>
      <c r="Q680" s="29">
        <f t="shared" si="320"/>
        <v>2.5585058268153885E-9</v>
      </c>
      <c r="R680" s="29">
        <f t="shared" si="321"/>
        <v>2.558461669520933E-9</v>
      </c>
      <c r="S680" s="29">
        <f t="shared" si="322"/>
        <v>2.558461671076325E-9</v>
      </c>
      <c r="T680" s="29">
        <f t="shared" si="323"/>
        <v>2.5584616710762791E-9</v>
      </c>
      <c r="V680" s="35">
        <v>2.5000000000000002E-10</v>
      </c>
      <c r="W680" s="35">
        <v>0.31303295412999999</v>
      </c>
      <c r="X680" s="35">
        <v>6571.0185321802001</v>
      </c>
      <c r="Y680" s="29">
        <f t="shared" si="324"/>
        <v>2.4371645944873077E-10</v>
      </c>
      <c r="Z680" s="29">
        <f t="shared" si="325"/>
        <v>2.4372113568938463E-10</v>
      </c>
      <c r="AA680" s="29">
        <f t="shared" si="326"/>
        <v>2.4372113552471112E-10</v>
      </c>
      <c r="AB680" s="29">
        <f t="shared" si="327"/>
        <v>2.4372113552471592E-10</v>
      </c>
      <c r="AD680" s="35"/>
      <c r="AE680" s="35"/>
      <c r="AF680" s="35"/>
      <c r="AL680" s="35"/>
      <c r="AM680" s="35"/>
      <c r="AN680" s="35"/>
      <c r="AT680" s="35"/>
      <c r="AU680" s="35"/>
      <c r="AV680" s="35"/>
      <c r="BB680" s="35"/>
      <c r="BC680" s="35"/>
      <c r="BD680" s="35"/>
      <c r="BJ680" s="35"/>
      <c r="BK680" s="35"/>
      <c r="BL680" s="35"/>
      <c r="BR680" s="35"/>
      <c r="BS680" s="35"/>
      <c r="BT680" s="35"/>
      <c r="BZ680" s="35"/>
      <c r="CA680" s="35"/>
      <c r="CB680" s="35"/>
      <c r="CH680" s="35"/>
      <c r="CI680" s="35"/>
      <c r="CJ680" s="35"/>
      <c r="CP680" s="35"/>
      <c r="CQ680" s="35"/>
      <c r="CR680" s="35"/>
      <c r="CX680" s="35"/>
      <c r="CY680" s="35"/>
      <c r="CZ680" s="35"/>
      <c r="DF680" s="35">
        <v>1.8300000000000001E-9</v>
      </c>
      <c r="DG680" s="35">
        <v>5.2382653345500003</v>
      </c>
      <c r="DH680" s="35">
        <v>6578.1320791810003</v>
      </c>
      <c r="DI680" s="29">
        <f t="shared" si="328"/>
        <v>9.6128578796717072E-10</v>
      </c>
      <c r="DJ680" s="29">
        <f t="shared" si="329"/>
        <v>9.6115488261151462E-10</v>
      </c>
      <c r="DK680" s="29">
        <f t="shared" si="330"/>
        <v>9.6115488722232068E-10</v>
      </c>
      <c r="DL680" s="29">
        <f t="shared" si="331"/>
        <v>9.6115488722218792E-10</v>
      </c>
      <c r="DN680" s="35"/>
      <c r="DO680" s="35"/>
      <c r="DP680" s="35"/>
      <c r="DV680" s="35"/>
      <c r="DW680" s="35"/>
      <c r="DX680" s="35"/>
      <c r="ED680" s="35"/>
      <c r="EE680" s="35"/>
      <c r="EF680" s="35"/>
      <c r="EL680" s="35"/>
      <c r="EM680" s="35"/>
      <c r="EN680" s="35"/>
      <c r="ET680" s="35"/>
      <c r="EU680" s="35"/>
      <c r="EV680" s="35"/>
    </row>
    <row r="681" spans="14:152" s="29" customFormat="1" ht="13.5" x14ac:dyDescent="0.3">
      <c r="N681" s="35">
        <v>2.9400000000000002E-9</v>
      </c>
      <c r="O681" s="35">
        <v>0.16019381972999999</v>
      </c>
      <c r="P681" s="35">
        <v>6670.5881880498</v>
      </c>
      <c r="Q681" s="29">
        <f t="shared" si="320"/>
        <v>-3.4682414889495363E-10</v>
      </c>
      <c r="R681" s="29">
        <f t="shared" si="321"/>
        <v>-3.4657527835515753E-10</v>
      </c>
      <c r="S681" s="29">
        <f t="shared" si="322"/>
        <v>-3.4657528712078665E-10</v>
      </c>
      <c r="T681" s="29">
        <f t="shared" si="323"/>
        <v>-3.4657528712049626E-10</v>
      </c>
      <c r="V681" s="35">
        <v>3.1000000000000002E-10</v>
      </c>
      <c r="W681" s="35">
        <v>4.2907684162699997</v>
      </c>
      <c r="X681" s="35">
        <v>10020.8569590312</v>
      </c>
      <c r="Y681" s="29">
        <f t="shared" si="324"/>
        <v>-2.6523910840083211E-10</v>
      </c>
      <c r="Z681" s="29">
        <f t="shared" si="325"/>
        <v>-2.6525965478496213E-10</v>
      </c>
      <c r="AA681" s="29">
        <f t="shared" si="326"/>
        <v>-2.6525965406136345E-10</v>
      </c>
      <c r="AB681" s="29">
        <f t="shared" si="327"/>
        <v>-2.6525965406138625E-10</v>
      </c>
      <c r="AD681" s="35"/>
      <c r="AE681" s="35"/>
      <c r="AF681" s="35"/>
      <c r="AL681" s="35"/>
      <c r="AM681" s="35"/>
      <c r="AN681" s="35"/>
      <c r="AT681" s="35"/>
      <c r="AU681" s="35"/>
      <c r="AV681" s="35"/>
      <c r="BB681" s="35"/>
      <c r="BC681" s="35"/>
      <c r="BD681" s="35"/>
      <c r="BJ681" s="35"/>
      <c r="BK681" s="35"/>
      <c r="BL681" s="35"/>
      <c r="BR681" s="35"/>
      <c r="BS681" s="35"/>
      <c r="BT681" s="35"/>
      <c r="BZ681" s="35"/>
      <c r="CA681" s="35"/>
      <c r="CB681" s="35"/>
      <c r="CH681" s="35"/>
      <c r="CI681" s="35"/>
      <c r="CJ681" s="35"/>
      <c r="CP681" s="35"/>
      <c r="CQ681" s="35"/>
      <c r="CR681" s="35"/>
      <c r="CX681" s="35"/>
      <c r="CY681" s="35"/>
      <c r="CZ681" s="35"/>
      <c r="DF681" s="35">
        <v>2.0700000000000001E-9</v>
      </c>
      <c r="DG681" s="35">
        <v>0.88292186427999997</v>
      </c>
      <c r="DH681" s="35">
        <v>10156.9023601348</v>
      </c>
      <c r="DI681" s="29">
        <f t="shared" si="328"/>
        <v>-1.6426889122106159E-9</v>
      </c>
      <c r="DJ681" s="29">
        <f t="shared" si="329"/>
        <v>-1.6425254123686831E-9</v>
      </c>
      <c r="DK681" s="29">
        <f t="shared" si="330"/>
        <v>-1.6425254181279052E-9</v>
      </c>
      <c r="DL681" s="29">
        <f t="shared" si="331"/>
        <v>-1.6425254181277261E-9</v>
      </c>
      <c r="DN681" s="35"/>
      <c r="DO681" s="35"/>
      <c r="DP681" s="35"/>
      <c r="DV681" s="35"/>
      <c r="DW681" s="35"/>
      <c r="DX681" s="35"/>
      <c r="ED681" s="35"/>
      <c r="EE681" s="35"/>
      <c r="EF681" s="35"/>
      <c r="EL681" s="35"/>
      <c r="EM681" s="35"/>
      <c r="EN681" s="35"/>
      <c r="ET681" s="35"/>
      <c r="EU681" s="35"/>
      <c r="EV681" s="35"/>
    </row>
    <row r="682" spans="14:152" s="29" customFormat="1" ht="13.5" x14ac:dyDescent="0.3">
      <c r="N682" s="35">
        <v>2.64E-9</v>
      </c>
      <c r="O682" s="35">
        <v>2.0796757614799999</v>
      </c>
      <c r="P682" s="35">
        <v>3735.2383117590002</v>
      </c>
      <c r="Q682" s="29">
        <f t="shared" si="320"/>
        <v>2.6305073784136745E-9</v>
      </c>
      <c r="R682" s="29">
        <f t="shared" si="321"/>
        <v>2.630496698630505E-9</v>
      </c>
      <c r="S682" s="29">
        <f t="shared" si="322"/>
        <v>2.6304966990067701E-9</v>
      </c>
      <c r="T682" s="29">
        <f t="shared" si="323"/>
        <v>2.6304966990067572E-9</v>
      </c>
      <c r="V682" s="35">
        <v>2.5999999999999998E-10</v>
      </c>
      <c r="W682" s="35">
        <v>2.2242736005800001</v>
      </c>
      <c r="X682" s="35">
        <v>10050.286467567201</v>
      </c>
      <c r="Y682" s="29">
        <f t="shared" si="324"/>
        <v>-1.3062137889494469E-10</v>
      </c>
      <c r="Z682" s="29">
        <f t="shared" si="325"/>
        <v>-1.3059250490174852E-10</v>
      </c>
      <c r="AA682" s="29">
        <f t="shared" si="326"/>
        <v>-1.3059250591876626E-10</v>
      </c>
      <c r="AB682" s="29">
        <f t="shared" si="327"/>
        <v>-1.3059250591874069E-10</v>
      </c>
      <c r="AD682" s="35"/>
      <c r="AE682" s="35"/>
      <c r="AF682" s="35"/>
      <c r="AL682" s="35"/>
      <c r="AM682" s="35"/>
      <c r="AN682" s="35"/>
      <c r="AT682" s="35"/>
      <c r="AU682" s="35"/>
      <c r="AV682" s="35"/>
      <c r="BB682" s="35"/>
      <c r="BC682" s="35"/>
      <c r="BD682" s="35"/>
      <c r="BJ682" s="35"/>
      <c r="BK682" s="35"/>
      <c r="BL682" s="35"/>
      <c r="BR682" s="35"/>
      <c r="BS682" s="35"/>
      <c r="BT682" s="35"/>
      <c r="BZ682" s="35"/>
      <c r="CA682" s="35"/>
      <c r="CB682" s="35"/>
      <c r="CH682" s="35"/>
      <c r="CI682" s="35"/>
      <c r="CJ682" s="35"/>
      <c r="CP682" s="35"/>
      <c r="CQ682" s="35"/>
      <c r="CR682" s="35"/>
      <c r="CX682" s="35"/>
      <c r="CY682" s="35"/>
      <c r="CZ682" s="35"/>
      <c r="DF682" s="35">
        <v>2.3199999999999998E-9</v>
      </c>
      <c r="DG682" s="35">
        <v>0.75375986797000005</v>
      </c>
      <c r="DH682" s="35">
        <v>3232.9489027611999</v>
      </c>
      <c r="DI682" s="29">
        <f t="shared" si="328"/>
        <v>-2.2959553385741254E-9</v>
      </c>
      <c r="DJ682" s="29">
        <f t="shared" si="329"/>
        <v>-2.2959415727017869E-9</v>
      </c>
      <c r="DK682" s="29">
        <f t="shared" si="330"/>
        <v>-2.2959415731867108E-9</v>
      </c>
      <c r="DL682" s="29">
        <f t="shared" si="331"/>
        <v>-2.2959415731866943E-9</v>
      </c>
      <c r="DN682" s="35"/>
      <c r="DO682" s="35"/>
      <c r="DP682" s="35"/>
      <c r="DV682" s="35"/>
      <c r="DW682" s="35"/>
      <c r="DX682" s="35"/>
      <c r="ED682" s="35"/>
      <c r="EE682" s="35"/>
      <c r="EF682" s="35"/>
      <c r="EL682" s="35"/>
      <c r="EM682" s="35"/>
      <c r="EN682" s="35"/>
      <c r="ET682" s="35"/>
      <c r="EU682" s="35"/>
      <c r="EV682" s="35"/>
    </row>
    <row r="683" spans="14:152" s="29" customFormat="1" ht="13.5" x14ac:dyDescent="0.3">
      <c r="N683" s="35">
        <v>2.6200000000000001E-9</v>
      </c>
      <c r="O683" s="35">
        <v>4.4943712040500001</v>
      </c>
      <c r="P683" s="35">
        <v>6887.4104018367998</v>
      </c>
      <c r="Q683" s="29">
        <f t="shared" si="320"/>
        <v>-2.6011453878812838E-9</v>
      </c>
      <c r="R683" s="29">
        <f t="shared" si="321"/>
        <v>-2.6011729931590742E-9</v>
      </c>
      <c r="S683" s="29">
        <f t="shared" si="322"/>
        <v>-2.6011729921871324E-9</v>
      </c>
      <c r="T683" s="29">
        <f t="shared" si="323"/>
        <v>-2.6011729921871589E-9</v>
      </c>
      <c r="V683" s="35">
        <v>2.5000000000000002E-10</v>
      </c>
      <c r="W683" s="35">
        <v>0.67881122438999997</v>
      </c>
      <c r="X683" s="35">
        <v>23937.856389740999</v>
      </c>
      <c r="Y683" s="29">
        <f t="shared" si="324"/>
        <v>2.4914931501902134E-10</v>
      </c>
      <c r="Z683" s="29">
        <f t="shared" si="325"/>
        <v>2.4914299977357544E-10</v>
      </c>
      <c r="AA683" s="29">
        <f t="shared" si="326"/>
        <v>2.4914299999641893E-10</v>
      </c>
      <c r="AB683" s="29">
        <f t="shared" si="327"/>
        <v>2.491429999964119E-10</v>
      </c>
      <c r="AD683" s="35"/>
      <c r="AE683" s="35"/>
      <c r="AF683" s="35"/>
      <c r="AL683" s="35"/>
      <c r="AM683" s="35"/>
      <c r="AN683" s="35"/>
      <c r="AT683" s="35"/>
      <c r="AU683" s="35"/>
      <c r="AV683" s="35"/>
      <c r="BB683" s="35"/>
      <c r="BC683" s="35"/>
      <c r="BD683" s="35"/>
      <c r="BJ683" s="35"/>
      <c r="BK683" s="35"/>
      <c r="BL683" s="35"/>
      <c r="BR683" s="35"/>
      <c r="BS683" s="35"/>
      <c r="BT683" s="35"/>
      <c r="BZ683" s="35"/>
      <c r="CA683" s="35"/>
      <c r="CB683" s="35"/>
      <c r="CH683" s="35"/>
      <c r="CI683" s="35"/>
      <c r="CJ683" s="35"/>
      <c r="CP683" s="35"/>
      <c r="CQ683" s="35"/>
      <c r="CR683" s="35"/>
      <c r="CX683" s="35"/>
      <c r="CY683" s="35"/>
      <c r="CZ683" s="35"/>
      <c r="DF683" s="35">
        <v>1.79E-9</v>
      </c>
      <c r="DG683" s="35">
        <v>5.8979415180199997</v>
      </c>
      <c r="DH683" s="35">
        <v>4452.2546718018002</v>
      </c>
      <c r="DI683" s="29">
        <f t="shared" si="328"/>
        <v>-1.694098919618941E-9</v>
      </c>
      <c r="DJ683" s="29">
        <f t="shared" si="329"/>
        <v>-1.694066028690228E-9</v>
      </c>
      <c r="DK683" s="29">
        <f t="shared" si="330"/>
        <v>-1.6940660298487949E-9</v>
      </c>
      <c r="DL683" s="29">
        <f t="shared" si="331"/>
        <v>-1.694066029848762E-9</v>
      </c>
      <c r="DN683" s="35"/>
      <c r="DO683" s="35"/>
      <c r="DP683" s="35"/>
      <c r="DV683" s="35"/>
      <c r="DW683" s="35"/>
      <c r="DX683" s="35"/>
      <c r="ED683" s="35"/>
      <c r="EE683" s="35"/>
      <c r="EF683" s="35"/>
      <c r="EL683" s="35"/>
      <c r="EM683" s="35"/>
      <c r="EN683" s="35"/>
      <c r="ET683" s="35"/>
      <c r="EU683" s="35"/>
      <c r="EV683" s="35"/>
    </row>
    <row r="684" spans="14:152" s="29" customFormat="1" ht="13.5" x14ac:dyDescent="0.3">
      <c r="N684" s="35">
        <v>3.0699999999999999E-9</v>
      </c>
      <c r="O684" s="35">
        <v>3.0337597780099999</v>
      </c>
      <c r="P684" s="35">
        <v>6660.8695340007998</v>
      </c>
      <c r="Q684" s="29">
        <f t="shared" si="320"/>
        <v>-9.2960802166931316E-10</v>
      </c>
      <c r="R684" s="29">
        <f t="shared" si="321"/>
        <v>-9.2985706984744102E-10</v>
      </c>
      <c r="S684" s="29">
        <f t="shared" si="322"/>
        <v>-9.2985706107572571E-10</v>
      </c>
      <c r="T684" s="29">
        <f t="shared" si="323"/>
        <v>-9.2985706107597521E-10</v>
      </c>
      <c r="V684" s="35">
        <v>3.1000000000000002E-10</v>
      </c>
      <c r="W684" s="35">
        <v>1.7289909351099999</v>
      </c>
      <c r="X684" s="35">
        <v>13745.346239022399</v>
      </c>
      <c r="Y684" s="29">
        <f t="shared" si="324"/>
        <v>1.0792500286725951E-10</v>
      </c>
      <c r="Z684" s="29">
        <f t="shared" si="325"/>
        <v>1.0787395492304391E-10</v>
      </c>
      <c r="AA684" s="29">
        <f t="shared" si="326"/>
        <v>1.0787395672108875E-10</v>
      </c>
      <c r="AB684" s="29">
        <f t="shared" si="327"/>
        <v>1.0787395672103094E-10</v>
      </c>
      <c r="AD684" s="35"/>
      <c r="AE684" s="35"/>
      <c r="AF684" s="35"/>
      <c r="AL684" s="35"/>
      <c r="AM684" s="35"/>
      <c r="AN684" s="35"/>
      <c r="AT684" s="35"/>
      <c r="AU684" s="35"/>
      <c r="AV684" s="35"/>
      <c r="BB684" s="35"/>
      <c r="BC684" s="35"/>
      <c r="BD684" s="35"/>
      <c r="BJ684" s="35"/>
      <c r="BK684" s="35"/>
      <c r="BL684" s="35"/>
      <c r="BR684" s="35"/>
      <c r="BS684" s="35"/>
      <c r="BT684" s="35"/>
      <c r="BZ684" s="35"/>
      <c r="CA684" s="35"/>
      <c r="CB684" s="35"/>
      <c r="CH684" s="35"/>
      <c r="CI684" s="35"/>
      <c r="CJ684" s="35"/>
      <c r="CP684" s="35"/>
      <c r="CQ684" s="35"/>
      <c r="CR684" s="35"/>
      <c r="CX684" s="35"/>
      <c r="CY684" s="35"/>
      <c r="CZ684" s="35"/>
      <c r="DF684" s="35">
        <v>1.7700000000000001E-9</v>
      </c>
      <c r="DG684" s="35">
        <v>6.1622362915500002</v>
      </c>
      <c r="DH684" s="35">
        <v>3547.3131639963999</v>
      </c>
      <c r="DI684" s="29">
        <f t="shared" si="328"/>
        <v>1.0360869331491457E-9</v>
      </c>
      <c r="DJ684" s="29">
        <f t="shared" si="329"/>
        <v>1.0361519862850231E-9</v>
      </c>
      <c r="DK684" s="29">
        <f t="shared" si="330"/>
        <v>1.0361519839938E-9</v>
      </c>
      <c r="DL684" s="29">
        <f t="shared" si="331"/>
        <v>1.0361519839938713E-9</v>
      </c>
      <c r="DN684" s="35"/>
      <c r="DO684" s="35"/>
      <c r="DP684" s="35"/>
      <c r="DV684" s="35"/>
      <c r="DW684" s="35"/>
      <c r="DX684" s="35"/>
      <c r="ED684" s="35"/>
      <c r="EE684" s="35"/>
      <c r="EF684" s="35"/>
      <c r="EL684" s="35"/>
      <c r="EM684" s="35"/>
      <c r="EN684" s="35"/>
      <c r="ET684" s="35"/>
      <c r="EU684" s="35"/>
      <c r="EV684" s="35"/>
    </row>
    <row r="685" spans="14:152" s="29" customFormat="1" ht="13.5" x14ac:dyDescent="0.3">
      <c r="N685" s="35">
        <v>2.7999999999999998E-9</v>
      </c>
      <c r="O685" s="35">
        <v>0.47728086796000002</v>
      </c>
      <c r="P685" s="35">
        <v>5401.4302807716003</v>
      </c>
      <c r="Q685" s="29">
        <f t="shared" si="320"/>
        <v>2.7183076754180256E-9</v>
      </c>
      <c r="R685" s="29">
        <f t="shared" si="321"/>
        <v>2.7183540141997359E-9</v>
      </c>
      <c r="S685" s="29">
        <f t="shared" si="322"/>
        <v>2.7183540125678434E-9</v>
      </c>
      <c r="T685" s="29">
        <f t="shared" si="323"/>
        <v>2.7183540125678909E-9</v>
      </c>
      <c r="V685" s="35">
        <v>2.4E-10</v>
      </c>
      <c r="W685" s="35">
        <v>0.20355912395</v>
      </c>
      <c r="X685" s="35">
        <v>3229.4257844121998</v>
      </c>
      <c r="Y685" s="29">
        <f t="shared" si="324"/>
        <v>-1.75356420911253E-10</v>
      </c>
      <c r="Z685" s="29">
        <f t="shared" si="325"/>
        <v>-1.7534965835326683E-10</v>
      </c>
      <c r="AA685" s="29">
        <f t="shared" si="326"/>
        <v>-1.7534965859145969E-10</v>
      </c>
      <c r="AB685" s="29">
        <f t="shared" si="327"/>
        <v>-1.7534965859145269E-10</v>
      </c>
      <c r="AD685" s="35"/>
      <c r="AE685" s="35"/>
      <c r="AF685" s="35"/>
      <c r="AL685" s="35"/>
      <c r="AM685" s="35"/>
      <c r="AN685" s="35"/>
      <c r="AT685" s="35"/>
      <c r="AU685" s="35"/>
      <c r="AV685" s="35"/>
      <c r="BB685" s="35"/>
      <c r="BC685" s="35"/>
      <c r="BD685" s="35"/>
      <c r="BJ685" s="35"/>
      <c r="BK685" s="35"/>
      <c r="BL685" s="35"/>
      <c r="BR685" s="35"/>
      <c r="BS685" s="35"/>
      <c r="BT685" s="35"/>
      <c r="BZ685" s="35"/>
      <c r="CA685" s="35"/>
      <c r="CB685" s="35"/>
      <c r="CH685" s="35"/>
      <c r="CI685" s="35"/>
      <c r="CJ685" s="35"/>
      <c r="CP685" s="35"/>
      <c r="CQ685" s="35"/>
      <c r="CR685" s="35"/>
      <c r="CX685" s="35"/>
      <c r="CY685" s="35"/>
      <c r="CZ685" s="35"/>
      <c r="DF685" s="35">
        <v>1.7700000000000001E-9</v>
      </c>
      <c r="DG685" s="35">
        <v>0.1929289803</v>
      </c>
      <c r="DH685" s="35">
        <v>401.67212175719999</v>
      </c>
      <c r="DI685" s="29">
        <f t="shared" si="328"/>
        <v>1.6061578477200821E-9</v>
      </c>
      <c r="DJ685" s="29">
        <f t="shared" si="329"/>
        <v>1.6061616653728017E-9</v>
      </c>
      <c r="DK685" s="29">
        <f t="shared" si="330"/>
        <v>1.6061616652383391E-9</v>
      </c>
      <c r="DL685" s="29">
        <f t="shared" si="331"/>
        <v>1.606161665238343E-9</v>
      </c>
      <c r="DN685" s="35"/>
      <c r="DO685" s="35"/>
      <c r="DP685" s="35"/>
      <c r="DV685" s="35"/>
      <c r="DW685" s="35"/>
      <c r="DX685" s="35"/>
      <c r="ED685" s="35"/>
      <c r="EE685" s="35"/>
      <c r="EF685" s="35"/>
      <c r="EL685" s="35"/>
      <c r="EM685" s="35"/>
      <c r="EN685" s="35"/>
      <c r="ET685" s="35"/>
      <c r="EU685" s="35"/>
      <c r="EV685" s="35"/>
    </row>
    <row r="686" spans="14:152" s="29" customFormat="1" ht="13.5" x14ac:dyDescent="0.3">
      <c r="N686" s="35">
        <v>2.6799999999999998E-9</v>
      </c>
      <c r="O686" s="35">
        <v>0.46331887242000003</v>
      </c>
      <c r="P686" s="35">
        <v>6578.1320791810003</v>
      </c>
      <c r="Q686" s="29">
        <f t="shared" si="320"/>
        <v>2.3640190195188026E-9</v>
      </c>
      <c r="R686" s="29">
        <f t="shared" si="321"/>
        <v>2.3641251377926735E-9</v>
      </c>
      <c r="S686" s="29">
        <f t="shared" si="322"/>
        <v>2.3641251340553202E-9</v>
      </c>
      <c r="T686" s="29">
        <f t="shared" si="323"/>
        <v>2.3641251340554277E-9</v>
      </c>
      <c r="V686" s="35">
        <v>3.1999999999999998E-10</v>
      </c>
      <c r="W686" s="35">
        <v>3.3719563110899999</v>
      </c>
      <c r="X686" s="35">
        <v>2284.7536148596</v>
      </c>
      <c r="Y686" s="29">
        <f t="shared" si="324"/>
        <v>-2.9948484097454774E-10</v>
      </c>
      <c r="Z686" s="29">
        <f t="shared" si="325"/>
        <v>-2.99481549337485E-10</v>
      </c>
      <c r="AA686" s="29">
        <f t="shared" si="326"/>
        <v>-2.9948154945342631E-10</v>
      </c>
      <c r="AB686" s="29">
        <f t="shared" si="327"/>
        <v>-2.9948154945342228E-10</v>
      </c>
      <c r="AD686" s="35"/>
      <c r="AE686" s="35"/>
      <c r="AF686" s="35"/>
      <c r="AL686" s="35"/>
      <c r="AM686" s="35"/>
      <c r="AN686" s="35"/>
      <c r="AT686" s="35"/>
      <c r="AU686" s="35"/>
      <c r="AV686" s="35"/>
      <c r="BB686" s="35"/>
      <c r="BC686" s="35"/>
      <c r="BD686" s="35"/>
      <c r="BJ686" s="35"/>
      <c r="BK686" s="35"/>
      <c r="BL686" s="35"/>
      <c r="BR686" s="35"/>
      <c r="BS686" s="35"/>
      <c r="BT686" s="35"/>
      <c r="BZ686" s="35"/>
      <c r="CA686" s="35"/>
      <c r="CB686" s="35"/>
      <c r="CH686" s="35"/>
      <c r="CI686" s="35"/>
      <c r="CJ686" s="35"/>
      <c r="CP686" s="35"/>
      <c r="CQ686" s="35"/>
      <c r="CR686" s="35"/>
      <c r="CX686" s="35"/>
      <c r="CY686" s="35"/>
      <c r="CZ686" s="35"/>
      <c r="DF686" s="35">
        <v>1.73E-9</v>
      </c>
      <c r="DG686" s="35">
        <v>3.8981406409999999</v>
      </c>
      <c r="DH686" s="35">
        <v>6019.9919266185998</v>
      </c>
      <c r="DI686" s="29">
        <f t="shared" si="328"/>
        <v>7.1731836816567388E-10</v>
      </c>
      <c r="DJ686" s="29">
        <f t="shared" si="329"/>
        <v>7.1743947619578842E-10</v>
      </c>
      <c r="DK686" s="29">
        <f t="shared" si="330"/>
        <v>7.174394719302524E-10</v>
      </c>
      <c r="DL686" s="29">
        <f t="shared" si="331"/>
        <v>7.1743947193038671E-10</v>
      </c>
      <c r="DN686" s="35"/>
      <c r="DO686" s="35"/>
      <c r="DP686" s="35"/>
      <c r="DV686" s="35"/>
      <c r="DW686" s="35"/>
      <c r="DX686" s="35"/>
      <c r="ED686" s="35"/>
      <c r="EE686" s="35"/>
      <c r="EF686" s="35"/>
      <c r="EL686" s="35"/>
      <c r="EM686" s="35"/>
      <c r="EN686" s="35"/>
      <c r="ET686" s="35"/>
      <c r="EU686" s="35"/>
      <c r="EV686" s="35"/>
    </row>
    <row r="687" spans="14:152" s="29" customFormat="1" ht="13.5" x14ac:dyDescent="0.3">
      <c r="N687" s="35">
        <v>3.12E-9</v>
      </c>
      <c r="O687" s="35">
        <v>3.62016422039</v>
      </c>
      <c r="P687" s="35">
        <v>255.970376372</v>
      </c>
      <c r="Q687" s="29">
        <f t="shared" si="320"/>
        <v>2.3805324165946387E-10</v>
      </c>
      <c r="R687" s="29">
        <f t="shared" si="321"/>
        <v>2.3806341771247073E-10</v>
      </c>
      <c r="S687" s="29">
        <f t="shared" si="322"/>
        <v>2.3806341735405497E-10</v>
      </c>
      <c r="T687" s="29">
        <f t="shared" si="323"/>
        <v>2.3806341735406603E-10</v>
      </c>
      <c r="V687" s="35"/>
      <c r="W687" s="35"/>
      <c r="X687" s="35"/>
      <c r="AD687" s="35"/>
      <c r="AE687" s="35"/>
      <c r="AF687" s="35"/>
      <c r="AL687" s="35"/>
      <c r="AM687" s="35"/>
      <c r="AN687" s="35"/>
      <c r="AT687" s="35"/>
      <c r="AU687" s="35"/>
      <c r="AV687" s="35"/>
      <c r="BB687" s="35"/>
      <c r="BC687" s="35"/>
      <c r="BD687" s="35"/>
      <c r="BJ687" s="35"/>
      <c r="BK687" s="35"/>
      <c r="BL687" s="35"/>
      <c r="BR687" s="35"/>
      <c r="BS687" s="35"/>
      <c r="BT687" s="35"/>
      <c r="BZ687" s="35"/>
      <c r="CA687" s="35"/>
      <c r="CB687" s="35"/>
      <c r="CH687" s="35"/>
      <c r="CI687" s="35"/>
      <c r="CJ687" s="35"/>
      <c r="CP687" s="35"/>
      <c r="CQ687" s="35"/>
      <c r="CR687" s="35"/>
      <c r="CX687" s="35"/>
      <c r="CY687" s="35"/>
      <c r="CZ687" s="35"/>
      <c r="DF687" s="35">
        <v>1.7200000000000001E-9</v>
      </c>
      <c r="DG687" s="35">
        <v>2.4293358666599998</v>
      </c>
      <c r="DH687" s="35">
        <v>6944.3087767724001</v>
      </c>
      <c r="DI687" s="29">
        <f t="shared" si="328"/>
        <v>-8.9893499297224597E-10</v>
      </c>
      <c r="DJ687" s="29">
        <f t="shared" si="329"/>
        <v>-8.9880485773475046E-10</v>
      </c>
      <c r="DK687" s="29">
        <f t="shared" si="330"/>
        <v>-8.9880486231843762E-10</v>
      </c>
      <c r="DL687" s="29">
        <f t="shared" si="331"/>
        <v>-8.9880486231829172E-10</v>
      </c>
      <c r="DN687" s="35"/>
      <c r="DO687" s="35"/>
      <c r="DP687" s="35"/>
      <c r="DV687" s="35"/>
      <c r="DW687" s="35"/>
      <c r="DX687" s="35"/>
      <c r="ED687" s="35"/>
      <c r="EE687" s="35"/>
      <c r="EF687" s="35"/>
      <c r="EL687" s="35"/>
      <c r="EM687" s="35"/>
      <c r="EN687" s="35"/>
      <c r="ET687" s="35"/>
      <c r="EU687" s="35"/>
      <c r="EV687" s="35"/>
    </row>
    <row r="688" spans="14:152" s="29" customFormat="1" ht="13.5" x14ac:dyDescent="0.3">
      <c r="N688" s="35">
        <v>2.7799999999999999E-9</v>
      </c>
      <c r="O688" s="35">
        <v>5.6203297282199998</v>
      </c>
      <c r="P688" s="35">
        <v>3378.7454623376002</v>
      </c>
      <c r="Q688" s="29">
        <f t="shared" si="320"/>
        <v>-1.9222359102639297E-9</v>
      </c>
      <c r="R688" s="29">
        <f t="shared" si="321"/>
        <v>-1.9223226235372809E-9</v>
      </c>
      <c r="S688" s="29">
        <f t="shared" si="322"/>
        <v>-1.9223226204831824E-9</v>
      </c>
      <c r="T688" s="29">
        <f t="shared" si="323"/>
        <v>-1.922322620483268E-9</v>
      </c>
      <c r="V688" s="35"/>
      <c r="W688" s="35"/>
      <c r="X688" s="35"/>
      <c r="AD688" s="35"/>
      <c r="AE688" s="35"/>
      <c r="AF688" s="35"/>
      <c r="AL688" s="35"/>
      <c r="AM688" s="35"/>
      <c r="AN688" s="35"/>
      <c r="AT688" s="35"/>
      <c r="AU688" s="35"/>
      <c r="AV688" s="35"/>
      <c r="BB688" s="35"/>
      <c r="BC688" s="35"/>
      <c r="BD688" s="35"/>
      <c r="BJ688" s="35"/>
      <c r="BK688" s="35"/>
      <c r="BL688" s="35"/>
      <c r="BR688" s="35"/>
      <c r="BS688" s="35"/>
      <c r="BT688" s="35"/>
      <c r="BZ688" s="35"/>
      <c r="CA688" s="35"/>
      <c r="CB688" s="35"/>
      <c r="CH688" s="35"/>
      <c r="CI688" s="35"/>
      <c r="CJ688" s="35"/>
      <c r="CP688" s="35"/>
      <c r="CQ688" s="35"/>
      <c r="CR688" s="35"/>
      <c r="CX688" s="35"/>
      <c r="CY688" s="35"/>
      <c r="CZ688" s="35"/>
      <c r="DF688" s="35">
        <v>2.0099999999999999E-9</v>
      </c>
      <c r="DG688" s="35">
        <v>6.1839257031499999</v>
      </c>
      <c r="DH688" s="35">
        <v>6947.8318951213996</v>
      </c>
      <c r="DI688" s="29">
        <f t="shared" si="328"/>
        <v>1.8877001601843896E-9</v>
      </c>
      <c r="DJ688" s="29">
        <f t="shared" si="329"/>
        <v>1.8876388514837754E-9</v>
      </c>
      <c r="DK688" s="29">
        <f t="shared" si="330"/>
        <v>1.8876388536434183E-9</v>
      </c>
      <c r="DL688" s="29">
        <f t="shared" si="331"/>
        <v>1.8876388536433492E-9</v>
      </c>
      <c r="DN688" s="35"/>
      <c r="DO688" s="35"/>
      <c r="DP688" s="35"/>
      <c r="DV688" s="35"/>
      <c r="DW688" s="35"/>
      <c r="DX688" s="35"/>
      <c r="ED688" s="35"/>
      <c r="EE688" s="35"/>
      <c r="EF688" s="35"/>
      <c r="EL688" s="35"/>
      <c r="EM688" s="35"/>
      <c r="EN688" s="35"/>
      <c r="ET688" s="35"/>
      <c r="EU688" s="35"/>
      <c r="EV688" s="35"/>
    </row>
    <row r="689" spans="14:152" s="29" customFormat="1" ht="13.5" x14ac:dyDescent="0.3">
      <c r="N689" s="35">
        <v>2.6799999999999998E-9</v>
      </c>
      <c r="O689" s="35">
        <v>2.9752842252599998</v>
      </c>
      <c r="P689" s="35">
        <v>21947.111372700001</v>
      </c>
      <c r="Q689" s="29">
        <f t="shared" si="320"/>
        <v>7.2616667377259297E-10</v>
      </c>
      <c r="R689" s="29">
        <f t="shared" si="321"/>
        <v>7.2689017598703535E-10</v>
      </c>
      <c r="S689" s="29">
        <f t="shared" si="322"/>
        <v>7.2689015050524844E-10</v>
      </c>
      <c r="T689" s="29">
        <f t="shared" si="323"/>
        <v>7.2689015050598153E-10</v>
      </c>
      <c r="V689" s="35"/>
      <c r="W689" s="35"/>
      <c r="X689" s="35"/>
      <c r="AD689" s="35"/>
      <c r="AE689" s="35"/>
      <c r="AF689" s="35"/>
      <c r="AL689" s="35"/>
      <c r="AM689" s="35"/>
      <c r="AN689" s="35"/>
      <c r="AT689" s="35"/>
      <c r="AU689" s="35"/>
      <c r="AV689" s="35"/>
      <c r="BB689" s="35"/>
      <c r="BC689" s="35"/>
      <c r="BD689" s="35"/>
      <c r="BJ689" s="35"/>
      <c r="BK689" s="35"/>
      <c r="BL689" s="35"/>
      <c r="BR689" s="35"/>
      <c r="BS689" s="35"/>
      <c r="BT689" s="35"/>
      <c r="BZ689" s="35"/>
      <c r="CA689" s="35"/>
      <c r="CB689" s="35"/>
      <c r="CH689" s="35"/>
      <c r="CI689" s="35"/>
      <c r="CJ689" s="35"/>
      <c r="CP689" s="35"/>
      <c r="CQ689" s="35"/>
      <c r="CR689" s="35"/>
      <c r="CX689" s="35"/>
      <c r="CY689" s="35"/>
      <c r="CZ689" s="35"/>
      <c r="DF689" s="35">
        <v>1.8300000000000001E-9</v>
      </c>
      <c r="DG689" s="35">
        <v>5.8218957073700004</v>
      </c>
      <c r="DH689" s="35">
        <v>8962.4380962579999</v>
      </c>
      <c r="DI689" s="29">
        <f t="shared" si="328"/>
        <v>1.5181426340575302E-9</v>
      </c>
      <c r="DJ689" s="29">
        <f t="shared" si="329"/>
        <v>1.5182596573027177E-9</v>
      </c>
      <c r="DK689" s="29">
        <f t="shared" si="330"/>
        <v>1.5182596531813374E-9</v>
      </c>
      <c r="DL689" s="29">
        <f t="shared" si="331"/>
        <v>1.5182596531814535E-9</v>
      </c>
      <c r="DN689" s="35"/>
      <c r="DO689" s="35"/>
      <c r="DP689" s="35"/>
      <c r="DV689" s="35"/>
      <c r="DW689" s="35"/>
      <c r="DX689" s="35"/>
      <c r="ED689" s="35"/>
      <c r="EE689" s="35"/>
      <c r="EF689" s="35"/>
      <c r="EL689" s="35"/>
      <c r="EM689" s="35"/>
      <c r="EN689" s="35"/>
      <c r="ET689" s="35"/>
      <c r="EU689" s="35"/>
      <c r="EV689" s="35"/>
    </row>
    <row r="690" spans="14:152" s="29" customFormat="1" ht="13.5" x14ac:dyDescent="0.3">
      <c r="N690" s="35">
        <v>3.0300000000000001E-9</v>
      </c>
      <c r="O690" s="35">
        <v>2.7194649209200001</v>
      </c>
      <c r="P690" s="35">
        <v>3313.2108706029999</v>
      </c>
      <c r="Q690" s="29">
        <f t="shared" si="320"/>
        <v>3.029593601616873E-9</v>
      </c>
      <c r="R690" s="29">
        <f t="shared" si="321"/>
        <v>3.0295914977866501E-9</v>
      </c>
      <c r="S690" s="29">
        <f t="shared" si="322"/>
        <v>3.0295914978608461E-9</v>
      </c>
      <c r="T690" s="29">
        <f t="shared" si="323"/>
        <v>3.0295914978608441E-9</v>
      </c>
      <c r="V690" s="35"/>
      <c r="W690" s="35"/>
      <c r="X690" s="35"/>
      <c r="AD690" s="35"/>
      <c r="AE690" s="35"/>
      <c r="AF690" s="35"/>
      <c r="AL690" s="35"/>
      <c r="AM690" s="35"/>
      <c r="AN690" s="35"/>
      <c r="AT690" s="35"/>
      <c r="AU690" s="35"/>
      <c r="AV690" s="35"/>
      <c r="BB690" s="35"/>
      <c r="BC690" s="35"/>
      <c r="BD690" s="35"/>
      <c r="BJ690" s="35"/>
      <c r="BK690" s="35"/>
      <c r="BL690" s="35"/>
      <c r="BR690" s="35"/>
      <c r="BS690" s="35"/>
      <c r="BT690" s="35"/>
      <c r="BZ690" s="35"/>
      <c r="CA690" s="35"/>
      <c r="CB690" s="35"/>
      <c r="CH690" s="35"/>
      <c r="CI690" s="35"/>
      <c r="CJ690" s="35"/>
      <c r="CP690" s="35"/>
      <c r="CQ690" s="35"/>
      <c r="CR690" s="35"/>
      <c r="CX690" s="35"/>
      <c r="CY690" s="35"/>
      <c r="CZ690" s="35"/>
      <c r="DF690" s="35">
        <v>1.8899999999999999E-9</v>
      </c>
      <c r="DG690" s="35">
        <v>2.71231990816</v>
      </c>
      <c r="DH690" s="35">
        <v>742.99006053259995</v>
      </c>
      <c r="DI690" s="29">
        <f t="shared" si="328"/>
        <v>-1.1328183117164096E-9</v>
      </c>
      <c r="DJ690" s="29">
        <f t="shared" si="329"/>
        <v>-1.1328039471155315E-9</v>
      </c>
      <c r="DK690" s="29">
        <f t="shared" si="330"/>
        <v>-1.1328039476214778E-9</v>
      </c>
      <c r="DL690" s="29">
        <f t="shared" si="331"/>
        <v>-1.1328039476214615E-9</v>
      </c>
      <c r="DN690" s="35"/>
      <c r="DO690" s="35"/>
      <c r="DP690" s="35"/>
      <c r="DV690" s="35"/>
      <c r="DW690" s="35"/>
      <c r="DX690" s="35"/>
      <c r="ED690" s="35"/>
      <c r="EE690" s="35"/>
      <c r="EF690" s="35"/>
      <c r="EL690" s="35"/>
      <c r="EM690" s="35"/>
      <c r="EN690" s="35"/>
      <c r="ET690" s="35"/>
      <c r="EU690" s="35"/>
      <c r="EV690" s="35"/>
    </row>
    <row r="691" spans="14:152" s="29" customFormat="1" ht="13.5" x14ac:dyDescent="0.3">
      <c r="N691" s="35">
        <v>2.6299999999999998E-9</v>
      </c>
      <c r="O691" s="35">
        <v>3.8588367133300001</v>
      </c>
      <c r="P691" s="35">
        <v>28628.3362260996</v>
      </c>
      <c r="Q691" s="29">
        <f t="shared" si="320"/>
        <v>-1.9422198608206593E-9</v>
      </c>
      <c r="R691" s="29">
        <f t="shared" si="321"/>
        <v>-1.9428684958403807E-9</v>
      </c>
      <c r="S691" s="29">
        <f t="shared" si="322"/>
        <v>-1.9428684729990661E-9</v>
      </c>
      <c r="T691" s="29">
        <f t="shared" si="323"/>
        <v>-1.9428684729997713E-9</v>
      </c>
      <c r="V691" s="35"/>
      <c r="W691" s="35"/>
      <c r="X691" s="35"/>
      <c r="AD691" s="35"/>
      <c r="AE691" s="35"/>
      <c r="AF691" s="35"/>
      <c r="AL691" s="35"/>
      <c r="AM691" s="35"/>
      <c r="AN691" s="35"/>
      <c r="AT691" s="35"/>
      <c r="AU691" s="35"/>
      <c r="AV691" s="35"/>
      <c r="BB691" s="35"/>
      <c r="BC691" s="35"/>
      <c r="BD691" s="35"/>
      <c r="BJ691" s="35"/>
      <c r="BK691" s="35"/>
      <c r="BL691" s="35"/>
      <c r="BR691" s="35"/>
      <c r="BS691" s="35"/>
      <c r="BT691" s="35"/>
      <c r="BZ691" s="35"/>
      <c r="CA691" s="35"/>
      <c r="CB691" s="35"/>
      <c r="CH691" s="35"/>
      <c r="CI691" s="35"/>
      <c r="CJ691" s="35"/>
      <c r="CP691" s="35"/>
      <c r="CQ691" s="35"/>
      <c r="CR691" s="35"/>
      <c r="CX691" s="35"/>
      <c r="CY691" s="35"/>
      <c r="CZ691" s="35"/>
      <c r="DF691" s="35">
        <v>1.7200000000000001E-9</v>
      </c>
      <c r="DG691" s="35">
        <v>3.8681007105899998</v>
      </c>
      <c r="DH691" s="35">
        <v>10028.9508271002</v>
      </c>
      <c r="DI691" s="29">
        <f t="shared" si="328"/>
        <v>-1.6653054508825632E-9</v>
      </c>
      <c r="DJ691" s="29">
        <f t="shared" si="329"/>
        <v>-1.665360585158854E-9</v>
      </c>
      <c r="DK691" s="29">
        <f t="shared" si="330"/>
        <v>-1.6653605832174237E-9</v>
      </c>
      <c r="DL691" s="29">
        <f t="shared" si="331"/>
        <v>-1.6653605832174847E-9</v>
      </c>
      <c r="DN691" s="35"/>
      <c r="DO691" s="35"/>
      <c r="DP691" s="35"/>
      <c r="DV691" s="35"/>
      <c r="DW691" s="35"/>
      <c r="DX691" s="35"/>
      <c r="ED691" s="35"/>
      <c r="EE691" s="35"/>
      <c r="EF691" s="35"/>
      <c r="EL691" s="35"/>
      <c r="EM691" s="35"/>
      <c r="EN691" s="35"/>
      <c r="ET691" s="35"/>
      <c r="EU691" s="35"/>
      <c r="EV691" s="35"/>
    </row>
    <row r="692" spans="14:152" s="29" customFormat="1" ht="13.5" x14ac:dyDescent="0.3">
      <c r="N692" s="35">
        <v>2.57E-9</v>
      </c>
      <c r="O692" s="35">
        <v>0.25607724431000001</v>
      </c>
      <c r="P692" s="35">
        <v>19146.759266141798</v>
      </c>
      <c r="Q692" s="29">
        <f t="shared" si="320"/>
        <v>-2.5091367795999362E-9</v>
      </c>
      <c r="R692" s="29">
        <f t="shared" si="321"/>
        <v>-2.5092727457472225E-9</v>
      </c>
      <c r="S692" s="29">
        <f t="shared" si="322"/>
        <v>-2.5092727409609144E-9</v>
      </c>
      <c r="T692" s="29">
        <f t="shared" si="323"/>
        <v>-2.5092727409610724E-9</v>
      </c>
      <c r="V692" s="35"/>
      <c r="W692" s="35"/>
      <c r="X692" s="35"/>
      <c r="AD692" s="35"/>
      <c r="AE692" s="35"/>
      <c r="AF692" s="35"/>
      <c r="AL692" s="35"/>
      <c r="AM692" s="35"/>
      <c r="AN692" s="35"/>
      <c r="AT692" s="35"/>
      <c r="AU692" s="35"/>
      <c r="AV692" s="35"/>
      <c r="BB692" s="35"/>
      <c r="BC692" s="35"/>
      <c r="BD692" s="35"/>
      <c r="BJ692" s="35"/>
      <c r="BK692" s="35"/>
      <c r="BL692" s="35"/>
      <c r="BR692" s="35"/>
      <c r="BS692" s="35"/>
      <c r="BT692" s="35"/>
      <c r="BZ692" s="35"/>
      <c r="CA692" s="35"/>
      <c r="CB692" s="35"/>
      <c r="CH692" s="35"/>
      <c r="CI692" s="35"/>
      <c r="CJ692" s="35"/>
      <c r="CP692" s="35"/>
      <c r="CQ692" s="35"/>
      <c r="CR692" s="35"/>
      <c r="CX692" s="35"/>
      <c r="CY692" s="35"/>
      <c r="CZ692" s="35"/>
      <c r="DF692" s="35">
        <v>1.8800000000000001E-9</v>
      </c>
      <c r="DG692" s="35">
        <v>5.2246253094800004</v>
      </c>
      <c r="DH692" s="35">
        <v>2125.8774073792001</v>
      </c>
      <c r="DI692" s="29">
        <f t="shared" si="328"/>
        <v>-8.7313622601419507E-10</v>
      </c>
      <c r="DJ692" s="29">
        <f t="shared" si="329"/>
        <v>-8.730909942569018E-10</v>
      </c>
      <c r="DK692" s="29">
        <f t="shared" si="330"/>
        <v>-8.7309099585006407E-10</v>
      </c>
      <c r="DL692" s="29">
        <f t="shared" si="331"/>
        <v>-8.7309099585001671E-10</v>
      </c>
      <c r="DN692" s="35"/>
      <c r="DO692" s="35"/>
      <c r="DP692" s="35"/>
      <c r="DV692" s="35"/>
      <c r="DW692" s="35"/>
      <c r="DX692" s="35"/>
      <c r="ED692" s="35"/>
      <c r="EE692" s="35"/>
      <c r="EF692" s="35"/>
      <c r="EL692" s="35"/>
      <c r="EM692" s="35"/>
      <c r="EN692" s="35"/>
      <c r="ET692" s="35"/>
      <c r="EU692" s="35"/>
      <c r="EV692" s="35"/>
    </row>
    <row r="693" spans="14:152" s="29" customFormat="1" ht="13.5" x14ac:dyDescent="0.3">
      <c r="N693" s="35">
        <v>2.8200000000000002E-9</v>
      </c>
      <c r="O693" s="35">
        <v>2.29169514758</v>
      </c>
      <c r="P693" s="35">
        <v>2008.557539159</v>
      </c>
      <c r="Q693" s="29">
        <f t="shared" si="320"/>
        <v>-2.6422394092324399E-9</v>
      </c>
      <c r="R693" s="29">
        <f t="shared" si="321"/>
        <v>-2.6422647007787171E-9</v>
      </c>
      <c r="S693" s="29">
        <f t="shared" si="322"/>
        <v>-2.6422646998879449E-9</v>
      </c>
      <c r="T693" s="29">
        <f t="shared" si="323"/>
        <v>-2.642264699887966E-9</v>
      </c>
      <c r="V693" s="35"/>
      <c r="W693" s="35"/>
      <c r="X693" s="35"/>
      <c r="AD693" s="35"/>
      <c r="AE693" s="35"/>
      <c r="AF693" s="35"/>
      <c r="AL693" s="35"/>
      <c r="AM693" s="35"/>
      <c r="AN693" s="35"/>
      <c r="AT693" s="35"/>
      <c r="AU693" s="35"/>
      <c r="AV693" s="35"/>
      <c r="BB693" s="35"/>
      <c r="BC693" s="35"/>
      <c r="BD693" s="35"/>
      <c r="BJ693" s="35"/>
      <c r="BK693" s="35"/>
      <c r="BL693" s="35"/>
      <c r="BR693" s="35"/>
      <c r="BS693" s="35"/>
      <c r="BT693" s="35"/>
      <c r="BZ693" s="35"/>
      <c r="CA693" s="35"/>
      <c r="CB693" s="35"/>
      <c r="CH693" s="35"/>
      <c r="CI693" s="35"/>
      <c r="CJ693" s="35"/>
      <c r="CP693" s="35"/>
      <c r="CQ693" s="35"/>
      <c r="CR693" s="35"/>
      <c r="CX693" s="35"/>
      <c r="CY693" s="35"/>
      <c r="CZ693" s="35"/>
      <c r="DF693" s="35">
        <v>1.9599999999999998E-9</v>
      </c>
      <c r="DG693" s="35">
        <v>1.8838856989999999</v>
      </c>
      <c r="DH693" s="35">
        <v>5032.7780962021998</v>
      </c>
      <c r="DI693" s="29">
        <f t="shared" si="328"/>
        <v>-7.1522277392321401E-10</v>
      </c>
      <c r="DJ693" s="29">
        <f t="shared" si="329"/>
        <v>-7.1510540800761395E-10</v>
      </c>
      <c r="DK693" s="29">
        <f t="shared" si="330"/>
        <v>-7.151054121414777E-10</v>
      </c>
      <c r="DL693" s="29">
        <f t="shared" si="331"/>
        <v>-7.1510541214134804E-10</v>
      </c>
      <c r="DN693" s="35"/>
      <c r="DO693" s="35"/>
      <c r="DP693" s="35"/>
      <c r="DV693" s="35"/>
      <c r="DW693" s="35"/>
      <c r="DX693" s="35"/>
      <c r="ED693" s="35"/>
      <c r="EE693" s="35"/>
      <c r="EF693" s="35"/>
      <c r="EL693" s="35"/>
      <c r="EM693" s="35"/>
      <c r="EN693" s="35"/>
      <c r="ET693" s="35"/>
      <c r="EU693" s="35"/>
      <c r="EV693" s="35"/>
    </row>
    <row r="694" spans="14:152" s="29" customFormat="1" ht="13.5" x14ac:dyDescent="0.3">
      <c r="N694" s="35">
        <v>3.0100000000000002E-9</v>
      </c>
      <c r="O694" s="35">
        <v>0.83275594654999996</v>
      </c>
      <c r="P694" s="35">
        <v>2806.9893083420998</v>
      </c>
      <c r="Q694" s="29">
        <f t="shared" si="320"/>
        <v>-2.3015792210713259E-9</v>
      </c>
      <c r="R694" s="29">
        <f t="shared" si="321"/>
        <v>-2.30150963690638E-9</v>
      </c>
      <c r="S694" s="29">
        <f t="shared" si="322"/>
        <v>-2.3015096393572892E-9</v>
      </c>
      <c r="T694" s="29">
        <f t="shared" si="323"/>
        <v>-2.3015096393572206E-9</v>
      </c>
      <c r="V694" s="35"/>
      <c r="W694" s="35"/>
      <c r="X694" s="35"/>
      <c r="AD694" s="35"/>
      <c r="AE694" s="35"/>
      <c r="AF694" s="35"/>
      <c r="AL694" s="35"/>
      <c r="AM694" s="35"/>
      <c r="AN694" s="35"/>
      <c r="AT694" s="35"/>
      <c r="AU694" s="35"/>
      <c r="AV694" s="35"/>
      <c r="BB694" s="35"/>
      <c r="BC694" s="35"/>
      <c r="BD694" s="35"/>
      <c r="BJ694" s="35"/>
      <c r="BK694" s="35"/>
      <c r="BL694" s="35"/>
      <c r="BR694" s="35"/>
      <c r="BS694" s="35"/>
      <c r="BT694" s="35"/>
      <c r="BZ694" s="35"/>
      <c r="CA694" s="35"/>
      <c r="CB694" s="35"/>
      <c r="CH694" s="35"/>
      <c r="CI694" s="35"/>
      <c r="CJ694" s="35"/>
      <c r="CP694" s="35"/>
      <c r="CQ694" s="35"/>
      <c r="CR694" s="35"/>
      <c r="CX694" s="35"/>
      <c r="CY694" s="35"/>
      <c r="CZ694" s="35"/>
      <c r="DF694" s="35">
        <v>2.09E-9</v>
      </c>
      <c r="DG694" s="35">
        <v>5.78130707501</v>
      </c>
      <c r="DH694" s="35">
        <v>3343.3639373107999</v>
      </c>
      <c r="DI694" s="29">
        <f t="shared" si="328"/>
        <v>-1.9301757034335001E-9</v>
      </c>
      <c r="DJ694" s="29">
        <f t="shared" si="329"/>
        <v>-1.930209949301066E-9</v>
      </c>
      <c r="DK694" s="29">
        <f t="shared" si="330"/>
        <v>-1.9302099480949337E-9</v>
      </c>
      <c r="DL694" s="29">
        <f t="shared" si="331"/>
        <v>-1.9302099480949734E-9</v>
      </c>
      <c r="DN694" s="35"/>
      <c r="DO694" s="35"/>
      <c r="DP694" s="35"/>
      <c r="DV694" s="35"/>
      <c r="DW694" s="35"/>
      <c r="DX694" s="35"/>
      <c r="ED694" s="35"/>
      <c r="EE694" s="35"/>
      <c r="EF694" s="35"/>
      <c r="EL694" s="35"/>
      <c r="EM694" s="35"/>
      <c r="EN694" s="35"/>
      <c r="ET694" s="35"/>
      <c r="EU694" s="35"/>
      <c r="EV694" s="35"/>
    </row>
    <row r="695" spans="14:152" s="29" customFormat="1" ht="13.5" x14ac:dyDescent="0.3">
      <c r="N695" s="35">
        <v>2.64E-9</v>
      </c>
      <c r="O695" s="35">
        <v>3.7863534638799998</v>
      </c>
      <c r="P695" s="35">
        <v>3936.7908007087999</v>
      </c>
      <c r="Q695" s="29">
        <f t="shared" si="320"/>
        <v>4.8057263552066985E-10</v>
      </c>
      <c r="R695" s="29">
        <f t="shared" si="321"/>
        <v>4.8044203835549632E-10</v>
      </c>
      <c r="S695" s="29">
        <f t="shared" si="322"/>
        <v>4.8044204295533201E-10</v>
      </c>
      <c r="T695" s="29">
        <f t="shared" si="323"/>
        <v>4.8044204295522137E-10</v>
      </c>
      <c r="V695" s="35"/>
      <c r="W695" s="35"/>
      <c r="X695" s="35"/>
      <c r="AD695" s="35"/>
      <c r="AE695" s="35"/>
      <c r="AF695" s="35"/>
      <c r="AL695" s="35"/>
      <c r="AM695" s="35"/>
      <c r="AN695" s="35"/>
      <c r="AT695" s="35"/>
      <c r="AU695" s="35"/>
      <c r="AV695" s="35"/>
      <c r="BB695" s="35"/>
      <c r="BC695" s="35"/>
      <c r="BD695" s="35"/>
      <c r="BJ695" s="35"/>
      <c r="BK695" s="35"/>
      <c r="BL695" s="35"/>
      <c r="BR695" s="35"/>
      <c r="BS695" s="35"/>
      <c r="BT695" s="35"/>
      <c r="BZ695" s="35"/>
      <c r="CA695" s="35"/>
      <c r="CB695" s="35"/>
      <c r="CH695" s="35"/>
      <c r="CI695" s="35"/>
      <c r="CJ695" s="35"/>
      <c r="CP695" s="35"/>
      <c r="CQ695" s="35"/>
      <c r="CR695" s="35"/>
      <c r="CX695" s="35"/>
      <c r="CY695" s="35"/>
      <c r="CZ695" s="35"/>
      <c r="DF695" s="35">
        <v>1.67E-9</v>
      </c>
      <c r="DG695" s="35">
        <v>6.2675899229600001</v>
      </c>
      <c r="DH695" s="35">
        <v>15849.865751747</v>
      </c>
      <c r="DI695" s="29">
        <f t="shared" si="328"/>
        <v>1.6385655076597732E-9</v>
      </c>
      <c r="DJ695" s="29">
        <f t="shared" si="329"/>
        <v>1.63850015322897E-9</v>
      </c>
      <c r="DK695" s="29">
        <f t="shared" si="330"/>
        <v>1.6385001555320238E-9</v>
      </c>
      <c r="DL695" s="29">
        <f t="shared" si="331"/>
        <v>1.6385001555319688E-9</v>
      </c>
      <c r="DN695" s="35"/>
      <c r="DO695" s="35"/>
      <c r="DP695" s="35"/>
      <c r="DV695" s="35"/>
      <c r="DW695" s="35"/>
      <c r="DX695" s="35"/>
      <c r="ED695" s="35"/>
      <c r="EE695" s="35"/>
      <c r="EF695" s="35"/>
      <c r="EL695" s="35"/>
      <c r="EM695" s="35"/>
      <c r="EN695" s="35"/>
      <c r="ET695" s="35"/>
      <c r="EU695" s="35"/>
      <c r="EV695" s="35"/>
    </row>
    <row r="696" spans="14:152" s="29" customFormat="1" ht="13.5" x14ac:dyDescent="0.3">
      <c r="N696" s="35">
        <v>2.5399999999999999E-9</v>
      </c>
      <c r="O696" s="35">
        <v>1.2806250853900001</v>
      </c>
      <c r="P696" s="35">
        <v>95.979227217800002</v>
      </c>
      <c r="Q696" s="29">
        <f t="shared" si="320"/>
        <v>-2.4249858741261141E-9</v>
      </c>
      <c r="R696" s="29">
        <f t="shared" si="321"/>
        <v>-2.4249849472629003E-9</v>
      </c>
      <c r="S696" s="29">
        <f t="shared" si="322"/>
        <v>-2.4249849472955458E-9</v>
      </c>
      <c r="T696" s="29">
        <f t="shared" si="323"/>
        <v>-2.4249849472955449E-9</v>
      </c>
      <c r="V696" s="35"/>
      <c r="W696" s="35"/>
      <c r="X696" s="35"/>
      <c r="AD696" s="35"/>
      <c r="AE696" s="35"/>
      <c r="AF696" s="35"/>
      <c r="AL696" s="35"/>
      <c r="AM696" s="35"/>
      <c r="AN696" s="35"/>
      <c r="AT696" s="35"/>
      <c r="AU696" s="35"/>
      <c r="AV696" s="35"/>
      <c r="BB696" s="35"/>
      <c r="BC696" s="35"/>
      <c r="BD696" s="35"/>
      <c r="BJ696" s="35"/>
      <c r="BK696" s="35"/>
      <c r="BL696" s="35"/>
      <c r="BR696" s="35"/>
      <c r="BS696" s="35"/>
      <c r="BT696" s="35"/>
      <c r="BZ696" s="35"/>
      <c r="CA696" s="35"/>
      <c r="CB696" s="35"/>
      <c r="CH696" s="35"/>
      <c r="CI696" s="35"/>
      <c r="CJ696" s="35"/>
      <c r="CP696" s="35"/>
      <c r="CQ696" s="35"/>
      <c r="CR696" s="35"/>
      <c r="CX696" s="35"/>
      <c r="CY696" s="35"/>
      <c r="CZ696" s="35"/>
      <c r="DF696" s="35">
        <v>1.8899999999999999E-9</v>
      </c>
      <c r="DG696" s="35">
        <v>2.3889430427799998</v>
      </c>
      <c r="DH696" s="35">
        <v>3212.5935833623998</v>
      </c>
      <c r="DI696" s="29">
        <f t="shared" si="328"/>
        <v>-7.5392543243493974E-10</v>
      </c>
      <c r="DJ696" s="29">
        <f t="shared" si="329"/>
        <v>-7.5399658374024298E-10</v>
      </c>
      <c r="DK696" s="29">
        <f t="shared" si="330"/>
        <v>-7.539965812342046E-10</v>
      </c>
      <c r="DL696" s="29">
        <f t="shared" si="331"/>
        <v>-7.5399658123427863E-10</v>
      </c>
      <c r="DN696" s="35"/>
      <c r="DO696" s="35"/>
      <c r="DP696" s="35"/>
      <c r="DV696" s="35"/>
      <c r="DW696" s="35"/>
      <c r="DX696" s="35"/>
      <c r="ED696" s="35"/>
      <c r="EE696" s="35"/>
      <c r="EF696" s="35"/>
      <c r="EL696" s="35"/>
      <c r="EM696" s="35"/>
      <c r="EN696" s="35"/>
      <c r="ET696" s="35"/>
      <c r="EU696" s="35"/>
      <c r="EV696" s="35"/>
    </row>
    <row r="697" spans="14:152" s="29" customFormat="1" ht="13.5" x14ac:dyDescent="0.3">
      <c r="N697" s="35">
        <v>2.5000000000000001E-9</v>
      </c>
      <c r="O697" s="35">
        <v>5.5849385855999998</v>
      </c>
      <c r="P697" s="35">
        <v>412.3710968744</v>
      </c>
      <c r="Q697" s="29">
        <f t="shared" si="320"/>
        <v>2.4000352021891356E-9</v>
      </c>
      <c r="R697" s="29">
        <f t="shared" si="321"/>
        <v>2.4000315139571464E-9</v>
      </c>
      <c r="S697" s="29">
        <f t="shared" si="322"/>
        <v>2.4000315140870518E-9</v>
      </c>
      <c r="T697" s="29">
        <f t="shared" si="323"/>
        <v>2.4000315140870481E-9</v>
      </c>
      <c r="V697" s="35"/>
      <c r="W697" s="35"/>
      <c r="X697" s="35"/>
      <c r="AD697" s="35"/>
      <c r="AE697" s="35"/>
      <c r="AF697" s="35"/>
      <c r="AL697" s="35"/>
      <c r="AM697" s="35"/>
      <c r="AN697" s="35"/>
      <c r="AT697" s="35"/>
      <c r="AU697" s="35"/>
      <c r="AV697" s="35"/>
      <c r="BB697" s="35"/>
      <c r="BC697" s="35"/>
      <c r="BD697" s="35"/>
      <c r="BJ697" s="35"/>
      <c r="BK697" s="35"/>
      <c r="BL697" s="35"/>
      <c r="BR697" s="35"/>
      <c r="BS697" s="35"/>
      <c r="BT697" s="35"/>
      <c r="BZ697" s="35"/>
      <c r="CA697" s="35"/>
      <c r="CB697" s="35"/>
      <c r="CH697" s="35"/>
      <c r="CI697" s="35"/>
      <c r="CJ697" s="35"/>
      <c r="CP697" s="35"/>
      <c r="CQ697" s="35"/>
      <c r="CR697" s="35"/>
      <c r="CX697" s="35"/>
      <c r="CY697" s="35"/>
      <c r="CZ697" s="35"/>
      <c r="DF697" s="35">
        <v>2.0799999999999998E-9</v>
      </c>
      <c r="DG697" s="35">
        <v>5.6248543943099998</v>
      </c>
      <c r="DH697" s="35">
        <v>31172.650645983002</v>
      </c>
      <c r="DI697" s="29">
        <f t="shared" si="328"/>
        <v>-2.0560754577884105E-9</v>
      </c>
      <c r="DJ697" s="29">
        <f t="shared" si="329"/>
        <v>-2.0559499826342121E-9</v>
      </c>
      <c r="DK697" s="29">
        <f t="shared" si="330"/>
        <v>-2.0559499870593873E-9</v>
      </c>
      <c r="DL697" s="29">
        <f t="shared" si="331"/>
        <v>-2.0559499870592442E-9</v>
      </c>
      <c r="DN697" s="35"/>
      <c r="DO697" s="35"/>
      <c r="DP697" s="35"/>
      <c r="DV697" s="35"/>
      <c r="DW697" s="35"/>
      <c r="DX697" s="35"/>
      <c r="ED697" s="35"/>
      <c r="EE697" s="35"/>
      <c r="EF697" s="35"/>
      <c r="EL697" s="35"/>
      <c r="EM697" s="35"/>
      <c r="EN697" s="35"/>
      <c r="ET697" s="35"/>
      <c r="EU697" s="35"/>
      <c r="EV697" s="35"/>
    </row>
    <row r="698" spans="14:152" s="29" customFormat="1" ht="13.5" x14ac:dyDescent="0.3">
      <c r="N698" s="35">
        <v>2.8400000000000001E-9</v>
      </c>
      <c r="O698" s="35">
        <v>4.7106550925199997</v>
      </c>
      <c r="P698" s="35">
        <v>5621.9102335132002</v>
      </c>
      <c r="Q698" s="29">
        <f t="shared" si="320"/>
        <v>-5.7133617443451859E-10</v>
      </c>
      <c r="R698" s="29">
        <f t="shared" si="321"/>
        <v>-5.7113630914104444E-10</v>
      </c>
      <c r="S698" s="29">
        <f t="shared" si="322"/>
        <v>-5.7113631618063859E-10</v>
      </c>
      <c r="T698" s="29">
        <f t="shared" si="323"/>
        <v>-5.71136316180441E-10</v>
      </c>
      <c r="V698" s="35"/>
      <c r="W698" s="35"/>
      <c r="X698" s="35"/>
      <c r="AD698" s="35"/>
      <c r="AE698" s="35"/>
      <c r="AF698" s="35"/>
      <c r="AL698" s="35"/>
      <c r="AM698" s="35"/>
      <c r="AN698" s="35"/>
      <c r="AT698" s="35"/>
      <c r="AU698" s="35"/>
      <c r="AV698" s="35"/>
      <c r="BB698" s="35"/>
      <c r="BC698" s="35"/>
      <c r="BD698" s="35"/>
      <c r="BJ698" s="35"/>
      <c r="BK698" s="35"/>
      <c r="BL698" s="35"/>
      <c r="BR698" s="35"/>
      <c r="BS698" s="35"/>
      <c r="BT698" s="35"/>
      <c r="BZ698" s="35"/>
      <c r="CA698" s="35"/>
      <c r="CB698" s="35"/>
      <c r="CH698" s="35"/>
      <c r="CI698" s="35"/>
      <c r="CJ698" s="35"/>
      <c r="CP698" s="35"/>
      <c r="CQ698" s="35"/>
      <c r="CR698" s="35"/>
      <c r="CX698" s="35"/>
      <c r="CY698" s="35"/>
      <c r="CZ698" s="35"/>
      <c r="DF698" s="35">
        <v>1.6999999999999999E-9</v>
      </c>
      <c r="DG698" s="35">
        <v>1.0734640106</v>
      </c>
      <c r="DH698" s="35">
        <v>20426.571092422</v>
      </c>
      <c r="DI698" s="29">
        <f t="shared" si="328"/>
        <v>1.6757446527747746E-9</v>
      </c>
      <c r="DJ698" s="29">
        <f t="shared" si="329"/>
        <v>1.6756699014709292E-9</v>
      </c>
      <c r="DK698" s="29">
        <f t="shared" si="330"/>
        <v>1.6756699041057894E-9</v>
      </c>
      <c r="DL698" s="29">
        <f t="shared" si="331"/>
        <v>1.6756699041057081E-9</v>
      </c>
      <c r="DN698" s="35"/>
      <c r="DO698" s="35"/>
      <c r="DP698" s="35"/>
      <c r="DV698" s="35"/>
      <c r="DW698" s="35"/>
      <c r="DX698" s="35"/>
      <c r="ED698" s="35"/>
      <c r="EE698" s="35"/>
      <c r="EF698" s="35"/>
      <c r="EL698" s="35"/>
      <c r="EM698" s="35"/>
      <c r="EN698" s="35"/>
      <c r="ET698" s="35"/>
      <c r="EU698" s="35"/>
      <c r="EV698" s="35"/>
    </row>
    <row r="699" spans="14:152" s="29" customFormat="1" ht="13.5" x14ac:dyDescent="0.3">
      <c r="N699" s="35">
        <v>2.86E-9</v>
      </c>
      <c r="O699" s="35">
        <v>5.1185436619000004</v>
      </c>
      <c r="P699" s="35">
        <v>5621.7756129075997</v>
      </c>
      <c r="Q699" s="29">
        <f t="shared" si="320"/>
        <v>-1.6343173928523869E-9</v>
      </c>
      <c r="R699" s="29">
        <f t="shared" si="321"/>
        <v>-1.6341487731985615E-9</v>
      </c>
      <c r="S699" s="29">
        <f t="shared" si="322"/>
        <v>-1.6341487791377448E-9</v>
      </c>
      <c r="T699" s="29">
        <f t="shared" si="323"/>
        <v>-1.6341487791375444E-9</v>
      </c>
      <c r="V699" s="35"/>
      <c r="W699" s="35"/>
      <c r="X699" s="35"/>
      <c r="AD699" s="35"/>
      <c r="AE699" s="35"/>
      <c r="AF699" s="35"/>
      <c r="AL699" s="35"/>
      <c r="AM699" s="35"/>
      <c r="AN699" s="35"/>
      <c r="AT699" s="35"/>
      <c r="AU699" s="35"/>
      <c r="AV699" s="35"/>
      <c r="BB699" s="35"/>
      <c r="BC699" s="35"/>
      <c r="BD699" s="35"/>
      <c r="BJ699" s="35"/>
      <c r="BK699" s="35"/>
      <c r="BL699" s="35"/>
      <c r="BR699" s="35"/>
      <c r="BS699" s="35"/>
      <c r="BT699" s="35"/>
      <c r="BZ699" s="35"/>
      <c r="CA699" s="35"/>
      <c r="CB699" s="35"/>
      <c r="CH699" s="35"/>
      <c r="CI699" s="35"/>
      <c r="CJ699" s="35"/>
      <c r="CP699" s="35"/>
      <c r="CQ699" s="35"/>
      <c r="CR699" s="35"/>
      <c r="CX699" s="35"/>
      <c r="CY699" s="35"/>
      <c r="CZ699" s="35"/>
      <c r="DF699" s="35">
        <v>1.8300000000000001E-9</v>
      </c>
      <c r="DG699" s="35">
        <v>5.21160560654</v>
      </c>
      <c r="DH699" s="35">
        <v>27832.0382192832</v>
      </c>
      <c r="DI699" s="29">
        <f t="shared" si="328"/>
        <v>2.8238440468683453E-10</v>
      </c>
      <c r="DJ699" s="29">
        <f t="shared" si="329"/>
        <v>2.8174130539372409E-10</v>
      </c>
      <c r="DK699" s="29">
        <f t="shared" si="330"/>
        <v>2.8174132804519771E-10</v>
      </c>
      <c r="DL699" s="29">
        <f t="shared" si="331"/>
        <v>2.8174132804447822E-10</v>
      </c>
      <c r="DN699" s="35"/>
      <c r="DO699" s="35"/>
      <c r="DP699" s="35"/>
      <c r="DV699" s="35"/>
      <c r="DW699" s="35"/>
      <c r="DX699" s="35"/>
      <c r="ED699" s="35"/>
      <c r="EE699" s="35"/>
      <c r="EF699" s="35"/>
      <c r="EL699" s="35"/>
      <c r="EM699" s="35"/>
      <c r="EN699" s="35"/>
      <c r="ET699" s="35"/>
      <c r="EU699" s="35"/>
      <c r="EV699" s="35"/>
    </row>
    <row r="700" spans="14:152" s="29" customFormat="1" ht="13.5" x14ac:dyDescent="0.3">
      <c r="N700" s="35">
        <v>2.5399999999999999E-9</v>
      </c>
      <c r="O700" s="35">
        <v>5.7706870132099999</v>
      </c>
      <c r="P700" s="35">
        <v>5813.2911893219998</v>
      </c>
      <c r="Q700" s="29">
        <f t="shared" si="320"/>
        <v>2.3933996117344089E-9</v>
      </c>
      <c r="R700" s="29">
        <f t="shared" si="321"/>
        <v>2.3933364271512491E-9</v>
      </c>
      <c r="S700" s="29">
        <f t="shared" si="322"/>
        <v>2.3933364293769381E-9</v>
      </c>
      <c r="T700" s="29">
        <f t="shared" si="323"/>
        <v>2.3933364293768654E-9</v>
      </c>
      <c r="V700" s="35"/>
      <c r="W700" s="35"/>
      <c r="X700" s="35"/>
      <c r="AD700" s="35"/>
      <c r="AE700" s="35"/>
      <c r="AF700" s="35"/>
      <c r="AL700" s="35"/>
      <c r="AM700" s="35"/>
      <c r="AN700" s="35"/>
      <c r="AT700" s="35"/>
      <c r="AU700" s="35"/>
      <c r="AV700" s="35"/>
      <c r="BB700" s="35"/>
      <c r="BC700" s="35"/>
      <c r="BD700" s="35"/>
      <c r="BJ700" s="35"/>
      <c r="BK700" s="35"/>
      <c r="BL700" s="35"/>
      <c r="BR700" s="35"/>
      <c r="BS700" s="35"/>
      <c r="BT700" s="35"/>
      <c r="BZ700" s="35"/>
      <c r="CA700" s="35"/>
      <c r="CB700" s="35"/>
      <c r="CH700" s="35"/>
      <c r="CI700" s="35"/>
      <c r="CJ700" s="35"/>
      <c r="CP700" s="35"/>
      <c r="CQ700" s="35"/>
      <c r="CR700" s="35"/>
      <c r="CX700" s="35"/>
      <c r="CY700" s="35"/>
      <c r="CZ700" s="35"/>
      <c r="DF700" s="35">
        <v>1.81E-9</v>
      </c>
      <c r="DG700" s="35">
        <v>2.19756653553</v>
      </c>
      <c r="DH700" s="35">
        <v>16703.044879846799</v>
      </c>
      <c r="DI700" s="29">
        <f t="shared" si="328"/>
        <v>-1.7844830522345879E-9</v>
      </c>
      <c r="DJ700" s="29">
        <f t="shared" si="329"/>
        <v>-1.7845476560216073E-9</v>
      </c>
      <c r="DK700" s="29">
        <f t="shared" si="330"/>
        <v>-1.7845476537475849E-9</v>
      </c>
      <c r="DL700" s="29">
        <f t="shared" si="331"/>
        <v>-1.7845476537476535E-9</v>
      </c>
      <c r="DN700" s="35"/>
      <c r="DO700" s="35"/>
      <c r="DP700" s="35"/>
      <c r="DV700" s="35"/>
      <c r="DW700" s="35"/>
      <c r="DX700" s="35"/>
      <c r="ED700" s="35"/>
      <c r="EE700" s="35"/>
      <c r="EF700" s="35"/>
      <c r="EL700" s="35"/>
      <c r="EM700" s="35"/>
      <c r="EN700" s="35"/>
      <c r="ET700" s="35"/>
      <c r="EU700" s="35"/>
      <c r="EV700" s="35"/>
    </row>
    <row r="701" spans="14:152" s="29" customFormat="1" ht="13.5" x14ac:dyDescent="0.3">
      <c r="N701" s="35">
        <v>3.1099999999999998E-9</v>
      </c>
      <c r="O701" s="35">
        <v>2.67573060947</v>
      </c>
      <c r="P701" s="35">
        <v>912.57024366559995</v>
      </c>
      <c r="Q701" s="29">
        <f t="shared" si="320"/>
        <v>6.7517739063700848E-10</v>
      </c>
      <c r="R701" s="29">
        <f t="shared" si="321"/>
        <v>6.7514198710504992E-10</v>
      </c>
      <c r="S701" s="29">
        <f t="shared" si="322"/>
        <v>6.7514198835200929E-10</v>
      </c>
      <c r="T701" s="29">
        <f t="shared" si="323"/>
        <v>6.7514198835197692E-10</v>
      </c>
      <c r="V701" s="35"/>
      <c r="W701" s="35"/>
      <c r="X701" s="35"/>
      <c r="AD701" s="35"/>
      <c r="AE701" s="35"/>
      <c r="AF701" s="35"/>
      <c r="AL701" s="35"/>
      <c r="AM701" s="35"/>
      <c r="AN701" s="35"/>
      <c r="AT701" s="35"/>
      <c r="AU701" s="35"/>
      <c r="AV701" s="35"/>
      <c r="BB701" s="35"/>
      <c r="BC701" s="35"/>
      <c r="BD701" s="35"/>
      <c r="BJ701" s="35"/>
      <c r="BK701" s="35"/>
      <c r="BL701" s="35"/>
      <c r="BR701" s="35"/>
      <c r="BS701" s="35"/>
      <c r="BT701" s="35"/>
      <c r="BZ701" s="35"/>
      <c r="CA701" s="35"/>
      <c r="CB701" s="35"/>
      <c r="CH701" s="35"/>
      <c r="CI701" s="35"/>
      <c r="CJ701" s="35"/>
      <c r="CP701" s="35"/>
      <c r="CQ701" s="35"/>
      <c r="CR701" s="35"/>
      <c r="CX701" s="35"/>
      <c r="CY701" s="35"/>
      <c r="CZ701" s="35"/>
      <c r="DF701" s="35">
        <v>2.1400000000000001E-9</v>
      </c>
      <c r="DG701" s="35">
        <v>1.6610192127200001</v>
      </c>
      <c r="DH701" s="35">
        <v>21265.523126520198</v>
      </c>
      <c r="DI701" s="29">
        <f t="shared" si="328"/>
        <v>1.9781104942732889E-10</v>
      </c>
      <c r="DJ701" s="29">
        <f t="shared" si="329"/>
        <v>1.9839010996936508E-10</v>
      </c>
      <c r="DK701" s="29">
        <f t="shared" si="330"/>
        <v>1.9839008957415319E-10</v>
      </c>
      <c r="DL701" s="29">
        <f t="shared" si="331"/>
        <v>1.9839008957487992E-10</v>
      </c>
      <c r="DN701" s="35"/>
      <c r="DO701" s="35"/>
      <c r="DP701" s="35"/>
      <c r="DV701" s="35"/>
      <c r="DW701" s="35"/>
      <c r="DX701" s="35"/>
      <c r="ED701" s="35"/>
      <c r="EE701" s="35"/>
      <c r="EF701" s="35"/>
      <c r="EL701" s="35"/>
      <c r="EM701" s="35"/>
      <c r="EN701" s="35"/>
      <c r="ET701" s="35"/>
      <c r="EU701" s="35"/>
      <c r="EV701" s="35"/>
    </row>
    <row r="702" spans="14:152" s="29" customFormat="1" ht="13.5" x14ac:dyDescent="0.3">
      <c r="N702" s="35">
        <v>2.52E-9</v>
      </c>
      <c r="O702" s="35">
        <v>4.1954844034100001</v>
      </c>
      <c r="P702" s="35">
        <v>24.858758816000002</v>
      </c>
      <c r="Q702" s="29">
        <f t="shared" si="320"/>
        <v>-2.8453300339805286E-10</v>
      </c>
      <c r="R702" s="29">
        <f t="shared" si="321"/>
        <v>-2.845337988185608E-10</v>
      </c>
      <c r="S702" s="29">
        <f t="shared" si="322"/>
        <v>-2.8453379879054414E-10</v>
      </c>
      <c r="T702" s="29">
        <f t="shared" si="323"/>
        <v>-2.8453379879054414E-10</v>
      </c>
      <c r="V702" s="35"/>
      <c r="W702" s="35"/>
      <c r="X702" s="35"/>
      <c r="AD702" s="35"/>
      <c r="AE702" s="35"/>
      <c r="AF702" s="35"/>
      <c r="AL702" s="35"/>
      <c r="AM702" s="35"/>
      <c r="AN702" s="35"/>
      <c r="AT702" s="35"/>
      <c r="AU702" s="35"/>
      <c r="AV702" s="35"/>
      <c r="BB702" s="35"/>
      <c r="BC702" s="35"/>
      <c r="BD702" s="35"/>
      <c r="BJ702" s="35"/>
      <c r="BK702" s="35"/>
      <c r="BL702" s="35"/>
      <c r="BR702" s="35"/>
      <c r="BS702" s="35"/>
      <c r="BT702" s="35"/>
      <c r="BZ702" s="35"/>
      <c r="CA702" s="35"/>
      <c r="CB702" s="35"/>
      <c r="CH702" s="35"/>
      <c r="CI702" s="35"/>
      <c r="CJ702" s="35"/>
      <c r="CP702" s="35"/>
      <c r="CQ702" s="35"/>
      <c r="CR702" s="35"/>
      <c r="CX702" s="35"/>
      <c r="CY702" s="35"/>
      <c r="CZ702" s="35"/>
      <c r="DF702" s="35">
        <v>1.6500000000000001E-9</v>
      </c>
      <c r="DG702" s="35">
        <v>2.10517924574</v>
      </c>
      <c r="DH702" s="35">
        <v>6688.2710900975999</v>
      </c>
      <c r="DI702" s="29">
        <f t="shared" si="328"/>
        <v>-1.1734300192095355E-9</v>
      </c>
      <c r="DJ702" s="29">
        <f t="shared" si="329"/>
        <v>-1.1735291594320724E-9</v>
      </c>
      <c r="DK702" s="29">
        <f t="shared" si="330"/>
        <v>-1.1735291559403607E-9</v>
      </c>
      <c r="DL702" s="29">
        <f t="shared" si="331"/>
        <v>-1.1735291559404761E-9</v>
      </c>
      <c r="DN702" s="35"/>
      <c r="DO702" s="35"/>
      <c r="DP702" s="35"/>
      <c r="DV702" s="35"/>
      <c r="DW702" s="35"/>
      <c r="DX702" s="35"/>
      <c r="ED702" s="35"/>
      <c r="EE702" s="35"/>
      <c r="EF702" s="35"/>
      <c r="EL702" s="35"/>
      <c r="EM702" s="35"/>
      <c r="EN702" s="35"/>
      <c r="ET702" s="35"/>
      <c r="EU702" s="35"/>
      <c r="EV702" s="35"/>
    </row>
    <row r="703" spans="14:152" s="29" customFormat="1" ht="13.5" x14ac:dyDescent="0.3">
      <c r="N703" s="35">
        <v>2.5500000000000001E-9</v>
      </c>
      <c r="O703" s="35">
        <v>1.8002372797799999</v>
      </c>
      <c r="P703" s="35">
        <v>3193.8007401762002</v>
      </c>
      <c r="Q703" s="29">
        <f t="shared" si="320"/>
        <v>-2.4599546755626075E-9</v>
      </c>
      <c r="R703" s="29">
        <f t="shared" si="321"/>
        <v>-2.45998208661947E-9</v>
      </c>
      <c r="S703" s="29">
        <f t="shared" si="322"/>
        <v>-2.4599820856540845E-9</v>
      </c>
      <c r="T703" s="29">
        <f t="shared" si="323"/>
        <v>-2.459982085654113E-9</v>
      </c>
      <c r="V703" s="35"/>
      <c r="W703" s="35"/>
      <c r="X703" s="35"/>
      <c r="AD703" s="35"/>
      <c r="AE703" s="35"/>
      <c r="AF703" s="35"/>
      <c r="AL703" s="35"/>
      <c r="AM703" s="35"/>
      <c r="AN703" s="35"/>
      <c r="AT703" s="35"/>
      <c r="AU703" s="35"/>
      <c r="AV703" s="35"/>
      <c r="BB703" s="35"/>
      <c r="BC703" s="35"/>
      <c r="BD703" s="35"/>
      <c r="BJ703" s="35"/>
      <c r="BK703" s="35"/>
      <c r="BL703" s="35"/>
      <c r="BR703" s="35"/>
      <c r="BS703" s="35"/>
      <c r="BT703" s="35"/>
      <c r="BZ703" s="35"/>
      <c r="CA703" s="35"/>
      <c r="CB703" s="35"/>
      <c r="CH703" s="35"/>
      <c r="CI703" s="35"/>
      <c r="CJ703" s="35"/>
      <c r="CP703" s="35"/>
      <c r="CQ703" s="35"/>
      <c r="CR703" s="35"/>
      <c r="CX703" s="35"/>
      <c r="CY703" s="35"/>
      <c r="CZ703" s="35"/>
      <c r="DF703" s="35">
        <v>1.7200000000000001E-9</v>
      </c>
      <c r="DG703" s="35">
        <v>0.85495655009000004</v>
      </c>
      <c r="DH703" s="35">
        <v>14591.411820121401</v>
      </c>
      <c r="DI703" s="29">
        <f t="shared" si="328"/>
        <v>1.0503374446016873E-9</v>
      </c>
      <c r="DJ703" s="29">
        <f t="shared" si="329"/>
        <v>1.050083449219107E-9</v>
      </c>
      <c r="DK703" s="29">
        <f t="shared" si="330"/>
        <v>1.0500834581658627E-9</v>
      </c>
      <c r="DL703" s="29">
        <f t="shared" si="331"/>
        <v>1.0500834581655918E-9</v>
      </c>
      <c r="DN703" s="35"/>
      <c r="DO703" s="35"/>
      <c r="DP703" s="35"/>
      <c r="DV703" s="35"/>
      <c r="DW703" s="35"/>
      <c r="DX703" s="35"/>
      <c r="ED703" s="35"/>
      <c r="EE703" s="35"/>
      <c r="EF703" s="35"/>
      <c r="EL703" s="35"/>
      <c r="EM703" s="35"/>
      <c r="EN703" s="35"/>
      <c r="ET703" s="35"/>
      <c r="EU703" s="35"/>
      <c r="EV703" s="35"/>
    </row>
    <row r="704" spans="14:152" s="29" customFormat="1" ht="13.5" x14ac:dyDescent="0.3">
      <c r="N704" s="35">
        <v>2.4699999999999999E-9</v>
      </c>
      <c r="O704" s="35">
        <v>2.9419970473800001</v>
      </c>
      <c r="P704" s="35">
        <v>310.84079886839999</v>
      </c>
      <c r="Q704" s="29">
        <f t="shared" si="320"/>
        <v>-3.3649841742374502E-10</v>
      </c>
      <c r="R704" s="29">
        <f t="shared" si="321"/>
        <v>-3.364886973409789E-10</v>
      </c>
      <c r="S704" s="29">
        <f t="shared" si="322"/>
        <v>-3.3648869768333562E-10</v>
      </c>
      <c r="T704" s="29">
        <f t="shared" si="323"/>
        <v>-3.3648869768332471E-10</v>
      </c>
      <c r="V704" s="35"/>
      <c r="W704" s="35"/>
      <c r="X704" s="35"/>
      <c r="AD704" s="35"/>
      <c r="AE704" s="35"/>
      <c r="AF704" s="35"/>
      <c r="AL704" s="35"/>
      <c r="AM704" s="35"/>
      <c r="AN704" s="35"/>
      <c r="AT704" s="35"/>
      <c r="AU704" s="35"/>
      <c r="AV704" s="35"/>
      <c r="BB704" s="35"/>
      <c r="BC704" s="35"/>
      <c r="BD704" s="35"/>
      <c r="BJ704" s="35"/>
      <c r="BK704" s="35"/>
      <c r="BL704" s="35"/>
      <c r="BR704" s="35"/>
      <c r="BS704" s="35"/>
      <c r="BT704" s="35"/>
      <c r="BZ704" s="35"/>
      <c r="CA704" s="35"/>
      <c r="CB704" s="35"/>
      <c r="CH704" s="35"/>
      <c r="CI704" s="35"/>
      <c r="CJ704" s="35"/>
      <c r="CP704" s="35"/>
      <c r="CQ704" s="35"/>
      <c r="CR704" s="35"/>
      <c r="CX704" s="35"/>
      <c r="CY704" s="35"/>
      <c r="CZ704" s="35"/>
      <c r="DF704" s="35">
        <v>1.6399999999999999E-9</v>
      </c>
      <c r="DG704" s="35">
        <v>1.6889854291299999</v>
      </c>
      <c r="DH704" s="35">
        <v>3468.6312700372</v>
      </c>
      <c r="DI704" s="29">
        <f t="shared" si="328"/>
        <v>1.5284311749227206E-10</v>
      </c>
      <c r="DJ704" s="29">
        <f t="shared" si="329"/>
        <v>1.5291549601471225E-10</v>
      </c>
      <c r="DK704" s="29">
        <f t="shared" si="330"/>
        <v>1.5291549346544458E-10</v>
      </c>
      <c r="DL704" s="29">
        <f t="shared" si="331"/>
        <v>1.5291549346552577E-10</v>
      </c>
      <c r="DN704" s="35"/>
      <c r="DO704" s="35"/>
      <c r="DP704" s="35"/>
      <c r="DV704" s="35"/>
      <c r="DW704" s="35"/>
      <c r="DX704" s="35"/>
      <c r="ED704" s="35"/>
      <c r="EE704" s="35"/>
      <c r="EF704" s="35"/>
      <c r="EL704" s="35"/>
      <c r="EM704" s="35"/>
      <c r="EN704" s="35"/>
      <c r="ET704" s="35"/>
      <c r="EU704" s="35"/>
      <c r="EV704" s="35"/>
    </row>
    <row r="705" spans="14:152" s="29" customFormat="1" ht="13.5" x14ac:dyDescent="0.3">
      <c r="N705" s="35">
        <v>2.6099999999999999E-9</v>
      </c>
      <c r="O705" s="35">
        <v>5.6828539969199996</v>
      </c>
      <c r="P705" s="35">
        <v>3133.9116894031999</v>
      </c>
      <c r="Q705" s="29">
        <f t="shared" ref="Q705:Q768" si="332">N705*COS(O705+P705*$C$23)</f>
        <v>2.6084150249858668E-9</v>
      </c>
      <c r="R705" s="29">
        <f t="shared" ref="R705:R768" si="333">N705*COS(O705+P705*$C$44)</f>
        <v>2.6084186651479186E-9</v>
      </c>
      <c r="S705" s="29">
        <f t="shared" ref="S705:S768" si="334">N705*COS(O705+P705*$C$65)</f>
        <v>2.6084186650197801E-9</v>
      </c>
      <c r="T705" s="29">
        <f t="shared" ref="T705:T768" si="335">N705*COS(O705+P705*$C$86)</f>
        <v>2.6084186650197838E-9</v>
      </c>
      <c r="V705" s="35"/>
      <c r="W705" s="35"/>
      <c r="X705" s="35"/>
      <c r="AD705" s="35"/>
      <c r="AE705" s="35"/>
      <c r="AF705" s="35"/>
      <c r="AL705" s="35"/>
      <c r="AM705" s="35"/>
      <c r="AN705" s="35"/>
      <c r="AT705" s="35"/>
      <c r="AU705" s="35"/>
      <c r="AV705" s="35"/>
      <c r="BB705" s="35"/>
      <c r="BC705" s="35"/>
      <c r="BD705" s="35"/>
      <c r="BJ705" s="35"/>
      <c r="BK705" s="35"/>
      <c r="BL705" s="35"/>
      <c r="BR705" s="35"/>
      <c r="BS705" s="35"/>
      <c r="BT705" s="35"/>
      <c r="BZ705" s="35"/>
      <c r="CA705" s="35"/>
      <c r="CB705" s="35"/>
      <c r="CH705" s="35"/>
      <c r="CI705" s="35"/>
      <c r="CJ705" s="35"/>
      <c r="CP705" s="35"/>
      <c r="CQ705" s="35"/>
      <c r="CR705" s="35"/>
      <c r="CX705" s="35"/>
      <c r="CY705" s="35"/>
      <c r="CZ705" s="35"/>
      <c r="DF705" s="35">
        <v>1.8300000000000001E-9</v>
      </c>
      <c r="DG705" s="35">
        <v>1.5694819905699999</v>
      </c>
      <c r="DH705" s="35">
        <v>8962.4726035624008</v>
      </c>
      <c r="DI705" s="29">
        <f t="shared" ref="DI705:DI768" si="336">DF705*COS(DG705+DH705*$C$23)</f>
        <v>-1.5900781886177925E-9</v>
      </c>
      <c r="DJ705" s="29">
        <f t="shared" ref="DJ705:DJ768" si="337">DF705*COS(DG705+DH705*$C$44)</f>
        <v>-1.5899744292492121E-9</v>
      </c>
      <c r="DK705" s="29">
        <f t="shared" ref="DK705:DK768" si="338">DF705*COS(DG705+DH705*$C$65)</f>
        <v>-1.589974432904149E-9</v>
      </c>
      <c r="DL705" s="29">
        <f t="shared" ref="DL705:DL768" si="339">DF705*COS(DG705+DH705*$C$86)</f>
        <v>-1.5899744329040203E-9</v>
      </c>
      <c r="DN705" s="35"/>
      <c r="DO705" s="35"/>
      <c r="DP705" s="35"/>
      <c r="DV705" s="35"/>
      <c r="DW705" s="35"/>
      <c r="DX705" s="35"/>
      <c r="ED705" s="35"/>
      <c r="EE705" s="35"/>
      <c r="EF705" s="35"/>
      <c r="EL705" s="35"/>
      <c r="EM705" s="35"/>
      <c r="EN705" s="35"/>
      <c r="ET705" s="35"/>
      <c r="EU705" s="35"/>
      <c r="EV705" s="35"/>
    </row>
    <row r="706" spans="14:152" s="29" customFormat="1" ht="13.5" x14ac:dyDescent="0.3">
      <c r="N706" s="35">
        <v>2.5500000000000001E-9</v>
      </c>
      <c r="O706" s="35">
        <v>4.4658932342900002</v>
      </c>
      <c r="P706" s="35">
        <v>5490.3009615239998</v>
      </c>
      <c r="Q706" s="29">
        <f t="shared" si="332"/>
        <v>2.0915730687204387E-9</v>
      </c>
      <c r="R706" s="29">
        <f t="shared" si="333"/>
        <v>2.0914707185439515E-9</v>
      </c>
      <c r="S706" s="29">
        <f t="shared" si="334"/>
        <v>2.0914707221490416E-9</v>
      </c>
      <c r="T706" s="29">
        <f t="shared" si="335"/>
        <v>2.0914707221489171E-9</v>
      </c>
      <c r="V706" s="35"/>
      <c r="W706" s="35"/>
      <c r="X706" s="35"/>
      <c r="AD706" s="35"/>
      <c r="AE706" s="35"/>
      <c r="AF706" s="35"/>
      <c r="AL706" s="35"/>
      <c r="AM706" s="35"/>
      <c r="AN706" s="35"/>
      <c r="AT706" s="35"/>
      <c r="AU706" s="35"/>
      <c r="AV706" s="35"/>
      <c r="BB706" s="35"/>
      <c r="BC706" s="35"/>
      <c r="BD706" s="35"/>
      <c r="BJ706" s="35"/>
      <c r="BK706" s="35"/>
      <c r="BL706" s="35"/>
      <c r="BR706" s="35"/>
      <c r="BS706" s="35"/>
      <c r="BT706" s="35"/>
      <c r="BZ706" s="35"/>
      <c r="CA706" s="35"/>
      <c r="CB706" s="35"/>
      <c r="CH706" s="35"/>
      <c r="CI706" s="35"/>
      <c r="CJ706" s="35"/>
      <c r="CP706" s="35"/>
      <c r="CQ706" s="35"/>
      <c r="CR706" s="35"/>
      <c r="CX706" s="35"/>
      <c r="CY706" s="35"/>
      <c r="CZ706" s="35"/>
      <c r="DF706" s="35">
        <v>1.9099999999999998E-9</v>
      </c>
      <c r="DG706" s="35">
        <v>5.5455365006799999</v>
      </c>
      <c r="DH706" s="35">
        <v>2806.9893083420998</v>
      </c>
      <c r="DI706" s="29">
        <f t="shared" si="336"/>
        <v>1.2303324938478612E-9</v>
      </c>
      <c r="DJ706" s="29">
        <f t="shared" si="337"/>
        <v>1.2303848989064843E-9</v>
      </c>
      <c r="DK706" s="29">
        <f t="shared" si="338"/>
        <v>1.2303848970607286E-9</v>
      </c>
      <c r="DL706" s="29">
        <f t="shared" si="339"/>
        <v>1.2303848970607805E-9</v>
      </c>
      <c r="DN706" s="35"/>
      <c r="DO706" s="35"/>
      <c r="DP706" s="35"/>
      <c r="DV706" s="35"/>
      <c r="DW706" s="35"/>
      <c r="DX706" s="35"/>
      <c r="ED706" s="35"/>
      <c r="EE706" s="35"/>
      <c r="EF706" s="35"/>
      <c r="EL706" s="35"/>
      <c r="EM706" s="35"/>
      <c r="EN706" s="35"/>
      <c r="ET706" s="35"/>
      <c r="EU706" s="35"/>
      <c r="EV706" s="35"/>
    </row>
    <row r="707" spans="14:152" s="29" customFormat="1" ht="13.5" x14ac:dyDescent="0.3">
      <c r="N707" s="35">
        <v>2.4699999999999999E-9</v>
      </c>
      <c r="O707" s="35">
        <v>2.2820748766499999</v>
      </c>
      <c r="P707" s="35">
        <v>246.251722323</v>
      </c>
      <c r="Q707" s="29">
        <f t="shared" si="332"/>
        <v>2.4699971627039572E-9</v>
      </c>
      <c r="R707" s="29">
        <f t="shared" si="333"/>
        <v>2.4699971509103001E-9</v>
      </c>
      <c r="S707" s="29">
        <f t="shared" si="334"/>
        <v>2.4699971509107158E-9</v>
      </c>
      <c r="T707" s="29">
        <f t="shared" si="335"/>
        <v>2.4699971509107158E-9</v>
      </c>
      <c r="V707" s="35"/>
      <c r="W707" s="35"/>
      <c r="X707" s="35"/>
      <c r="AD707" s="35"/>
      <c r="AE707" s="35"/>
      <c r="AF707" s="35"/>
      <c r="AL707" s="35"/>
      <c r="AM707" s="35"/>
      <c r="AN707" s="35"/>
      <c r="AT707" s="35"/>
      <c r="AU707" s="35"/>
      <c r="AV707" s="35"/>
      <c r="BB707" s="35"/>
      <c r="BC707" s="35"/>
      <c r="BD707" s="35"/>
      <c r="BJ707" s="35"/>
      <c r="BK707" s="35"/>
      <c r="BL707" s="35"/>
      <c r="BR707" s="35"/>
      <c r="BS707" s="35"/>
      <c r="BT707" s="35"/>
      <c r="BZ707" s="35"/>
      <c r="CA707" s="35"/>
      <c r="CB707" s="35"/>
      <c r="CH707" s="35"/>
      <c r="CI707" s="35"/>
      <c r="CJ707" s="35"/>
      <c r="CP707" s="35"/>
      <c r="CQ707" s="35"/>
      <c r="CR707" s="35"/>
      <c r="CX707" s="35"/>
      <c r="CY707" s="35"/>
      <c r="CZ707" s="35"/>
      <c r="DF707" s="35">
        <v>1.62E-9</v>
      </c>
      <c r="DG707" s="35">
        <v>4.0669916026499999</v>
      </c>
      <c r="DH707" s="35">
        <v>5209.471826336</v>
      </c>
      <c r="DI707" s="29">
        <f t="shared" si="336"/>
        <v>1.2242131456274243E-9</v>
      </c>
      <c r="DJ707" s="29">
        <f t="shared" si="337"/>
        <v>1.2242837760342413E-9</v>
      </c>
      <c r="DK707" s="29">
        <f t="shared" si="338"/>
        <v>1.22428377354663E-9</v>
      </c>
      <c r="DL707" s="29">
        <f t="shared" si="339"/>
        <v>1.2242837735467053E-9</v>
      </c>
      <c r="DN707" s="35"/>
      <c r="DO707" s="35"/>
      <c r="DP707" s="35"/>
      <c r="DV707" s="35"/>
      <c r="DW707" s="35"/>
      <c r="DX707" s="35"/>
      <c r="ED707" s="35"/>
      <c r="EE707" s="35"/>
      <c r="EF707" s="35"/>
      <c r="EL707" s="35"/>
      <c r="EM707" s="35"/>
      <c r="EN707" s="35"/>
      <c r="ET707" s="35"/>
      <c r="EU707" s="35"/>
      <c r="EV707" s="35"/>
    </row>
    <row r="708" spans="14:152" s="29" customFormat="1" ht="13.5" x14ac:dyDescent="0.3">
      <c r="N708" s="35">
        <v>2.57E-9</v>
      </c>
      <c r="O708" s="35">
        <v>5.6433570445600001</v>
      </c>
      <c r="P708" s="35">
        <v>10706.881334325401</v>
      </c>
      <c r="Q708" s="29">
        <f t="shared" si="332"/>
        <v>-2.2882705352104149E-9</v>
      </c>
      <c r="R708" s="29">
        <f t="shared" si="333"/>
        <v>-2.2884305885706795E-9</v>
      </c>
      <c r="S708" s="29">
        <f t="shared" si="334"/>
        <v>-2.288430582934117E-9</v>
      </c>
      <c r="T708" s="29">
        <f t="shared" si="335"/>
        <v>-2.2884305829343163E-9</v>
      </c>
      <c r="V708" s="35"/>
      <c r="W708" s="35"/>
      <c r="X708" s="35"/>
      <c r="AD708" s="35"/>
      <c r="AE708" s="35"/>
      <c r="AF708" s="35"/>
      <c r="AL708" s="35"/>
      <c r="AM708" s="35"/>
      <c r="AN708" s="35"/>
      <c r="AT708" s="35"/>
      <c r="AU708" s="35"/>
      <c r="AV708" s="35"/>
      <c r="BB708" s="35"/>
      <c r="BC708" s="35"/>
      <c r="BD708" s="35"/>
      <c r="BJ708" s="35"/>
      <c r="BK708" s="35"/>
      <c r="BL708" s="35"/>
      <c r="BR708" s="35"/>
      <c r="BS708" s="35"/>
      <c r="BT708" s="35"/>
      <c r="BZ708" s="35"/>
      <c r="CA708" s="35"/>
      <c r="CB708" s="35"/>
      <c r="CH708" s="35"/>
      <c r="CI708" s="35"/>
      <c r="CJ708" s="35"/>
      <c r="CP708" s="35"/>
      <c r="CQ708" s="35"/>
      <c r="CR708" s="35"/>
      <c r="CX708" s="35"/>
      <c r="CY708" s="35"/>
      <c r="CZ708" s="35"/>
      <c r="DF708" s="35">
        <v>1.6500000000000001E-9</v>
      </c>
      <c r="DG708" s="35">
        <v>3.4400333387600002</v>
      </c>
      <c r="DH708" s="35">
        <v>14421.8316369884</v>
      </c>
      <c r="DI708" s="29">
        <f t="shared" si="336"/>
        <v>7.7313646059896906E-10</v>
      </c>
      <c r="DJ708" s="29">
        <f t="shared" si="337"/>
        <v>7.7286780275235618E-10</v>
      </c>
      <c r="DK708" s="29">
        <f t="shared" si="338"/>
        <v>7.7286781221534819E-10</v>
      </c>
      <c r="DL708" s="29">
        <f t="shared" si="339"/>
        <v>7.7286781221505806E-10</v>
      </c>
      <c r="DN708" s="35"/>
      <c r="DO708" s="35"/>
      <c r="DP708" s="35"/>
      <c r="DV708" s="35"/>
      <c r="DW708" s="35"/>
      <c r="DX708" s="35"/>
      <c r="ED708" s="35"/>
      <c r="EE708" s="35"/>
      <c r="EF708" s="35"/>
      <c r="EL708" s="35"/>
      <c r="EM708" s="35"/>
      <c r="EN708" s="35"/>
      <c r="ET708" s="35"/>
      <c r="EU708" s="35"/>
      <c r="EV708" s="35"/>
    </row>
    <row r="709" spans="14:152" s="29" customFormat="1" ht="13.5" x14ac:dyDescent="0.3">
      <c r="N709" s="35">
        <v>2.4600000000000002E-9</v>
      </c>
      <c r="O709" s="35">
        <v>0.26910281347999998</v>
      </c>
      <c r="P709" s="35">
        <v>22.7684966094</v>
      </c>
      <c r="Q709" s="29">
        <f t="shared" si="332"/>
        <v>1.9747610612256212E-9</v>
      </c>
      <c r="R709" s="29">
        <f t="shared" si="333"/>
        <v>1.9747614880509145E-9</v>
      </c>
      <c r="S709" s="29">
        <f t="shared" si="334"/>
        <v>1.9747614880358813E-9</v>
      </c>
      <c r="T709" s="29">
        <f t="shared" si="335"/>
        <v>1.9747614880358817E-9</v>
      </c>
      <c r="V709" s="35"/>
      <c r="W709" s="35"/>
      <c r="X709" s="35"/>
      <c r="AD709" s="35"/>
      <c r="AE709" s="35"/>
      <c r="AF709" s="35"/>
      <c r="AL709" s="35"/>
      <c r="AM709" s="35"/>
      <c r="AN709" s="35"/>
      <c r="AT709" s="35"/>
      <c r="AU709" s="35"/>
      <c r="AV709" s="35"/>
      <c r="BB709" s="35"/>
      <c r="BC709" s="35"/>
      <c r="BD709" s="35"/>
      <c r="BJ709" s="35"/>
      <c r="BK709" s="35"/>
      <c r="BL709" s="35"/>
      <c r="BR709" s="35"/>
      <c r="BS709" s="35"/>
      <c r="BT709" s="35"/>
      <c r="BZ709" s="35"/>
      <c r="CA709" s="35"/>
      <c r="CB709" s="35"/>
      <c r="CH709" s="35"/>
      <c r="CI709" s="35"/>
      <c r="CJ709" s="35"/>
      <c r="CP709" s="35"/>
      <c r="CQ709" s="35"/>
      <c r="CR709" s="35"/>
      <c r="CX709" s="35"/>
      <c r="CY709" s="35"/>
      <c r="CZ709" s="35"/>
      <c r="DF709" s="35">
        <v>1.63E-9</v>
      </c>
      <c r="DG709" s="35">
        <v>2.4215258535099999</v>
      </c>
      <c r="DH709" s="35">
        <v>6314.0005244371996</v>
      </c>
      <c r="DI709" s="29">
        <f t="shared" si="336"/>
        <v>-4.3554525402060251E-10</v>
      </c>
      <c r="DJ709" s="29">
        <f t="shared" si="337"/>
        <v>-4.3567199145300916E-10</v>
      </c>
      <c r="DK709" s="29">
        <f t="shared" si="338"/>
        <v>-4.3567198698917618E-10</v>
      </c>
      <c r="DL709" s="29">
        <f t="shared" si="339"/>
        <v>-4.3567198698931013E-10</v>
      </c>
      <c r="DN709" s="35"/>
      <c r="DO709" s="35"/>
      <c r="DP709" s="35"/>
      <c r="DV709" s="35"/>
      <c r="DW709" s="35"/>
      <c r="DX709" s="35"/>
      <c r="ED709" s="35"/>
      <c r="EE709" s="35"/>
      <c r="EF709" s="35"/>
      <c r="EL709" s="35"/>
      <c r="EM709" s="35"/>
      <c r="EN709" s="35"/>
      <c r="ET709" s="35"/>
      <c r="EU709" s="35"/>
      <c r="EV709" s="35"/>
    </row>
    <row r="710" spans="14:152" s="29" customFormat="1" ht="13.5" x14ac:dyDescent="0.3">
      <c r="N710" s="35">
        <v>2.4100000000000002E-9</v>
      </c>
      <c r="O710" s="35">
        <v>3.9313942540000001E-2</v>
      </c>
      <c r="P710" s="35">
        <v>9070.1188738487999</v>
      </c>
      <c r="Q710" s="29">
        <f t="shared" si="332"/>
        <v>-2.3026321549558299E-9</v>
      </c>
      <c r="R710" s="29">
        <f t="shared" si="333"/>
        <v>-2.3025496905987656E-9</v>
      </c>
      <c r="S710" s="29">
        <f t="shared" si="334"/>
        <v>-2.3025496935038206E-9</v>
      </c>
      <c r="T710" s="29">
        <f t="shared" si="335"/>
        <v>-2.3025496935037395E-9</v>
      </c>
      <c r="V710" s="35"/>
      <c r="W710" s="35"/>
      <c r="X710" s="35"/>
      <c r="AD710" s="35"/>
      <c r="AE710" s="35"/>
      <c r="AF710" s="35"/>
      <c r="AL710" s="35"/>
      <c r="AM710" s="35"/>
      <c r="AN710" s="35"/>
      <c r="AT710" s="35"/>
      <c r="AU710" s="35"/>
      <c r="AV710" s="35"/>
      <c r="BB710" s="35"/>
      <c r="BC710" s="35"/>
      <c r="BD710" s="35"/>
      <c r="BJ710" s="35"/>
      <c r="BK710" s="35"/>
      <c r="BL710" s="35"/>
      <c r="BR710" s="35"/>
      <c r="BS710" s="35"/>
      <c r="BT710" s="35"/>
      <c r="BZ710" s="35"/>
      <c r="CA710" s="35"/>
      <c r="CB710" s="35"/>
      <c r="CH710" s="35"/>
      <c r="CI710" s="35"/>
      <c r="CJ710" s="35"/>
      <c r="CP710" s="35"/>
      <c r="CQ710" s="35"/>
      <c r="CR710" s="35"/>
      <c r="CX710" s="35"/>
      <c r="CY710" s="35"/>
      <c r="CZ710" s="35"/>
      <c r="DF710" s="35">
        <v>1.8899999999999999E-9</v>
      </c>
      <c r="DG710" s="35">
        <v>0.57681608522000005</v>
      </c>
      <c r="DH710" s="35">
        <v>2973.3880977374001</v>
      </c>
      <c r="DI710" s="29">
        <f t="shared" si="336"/>
        <v>3.3015933744880876E-10</v>
      </c>
      <c r="DJ710" s="29">
        <f t="shared" si="337"/>
        <v>3.3008862625074379E-10</v>
      </c>
      <c r="DK710" s="29">
        <f t="shared" si="338"/>
        <v>3.3008862874130867E-10</v>
      </c>
      <c r="DL710" s="29">
        <f t="shared" si="339"/>
        <v>3.3008862874122931E-10</v>
      </c>
      <c r="DN710" s="35"/>
      <c r="DO710" s="35"/>
      <c r="DP710" s="35"/>
      <c r="DV710" s="35"/>
      <c r="DW710" s="35"/>
      <c r="DX710" s="35"/>
      <c r="ED710" s="35"/>
      <c r="EE710" s="35"/>
      <c r="EF710" s="35"/>
      <c r="EL710" s="35"/>
      <c r="EM710" s="35"/>
      <c r="EN710" s="35"/>
      <c r="ET710" s="35"/>
      <c r="EU710" s="35"/>
      <c r="EV710" s="35"/>
    </row>
    <row r="711" spans="14:152" s="29" customFormat="1" ht="13.5" x14ac:dyDescent="0.3">
      <c r="N711" s="35">
        <v>2.8299999999999999E-9</v>
      </c>
      <c r="O711" s="35">
        <v>1.30585259585</v>
      </c>
      <c r="P711" s="35">
        <v>4025.6564809258002</v>
      </c>
      <c r="Q711" s="29">
        <f t="shared" si="332"/>
        <v>-2.1337598360046874E-9</v>
      </c>
      <c r="R711" s="29">
        <f t="shared" si="333"/>
        <v>-2.1338554698788232E-9</v>
      </c>
      <c r="S711" s="29">
        <f t="shared" si="334"/>
        <v>-2.1338554665105545E-9</v>
      </c>
      <c r="T711" s="29">
        <f t="shared" si="335"/>
        <v>-2.1338554665106604E-9</v>
      </c>
      <c r="V711" s="35"/>
      <c r="W711" s="35"/>
      <c r="X711" s="35"/>
      <c r="AD711" s="35"/>
      <c r="AE711" s="35"/>
      <c r="AF711" s="35"/>
      <c r="AL711" s="35"/>
      <c r="AM711" s="35"/>
      <c r="AN711" s="35"/>
      <c r="AT711" s="35"/>
      <c r="AU711" s="35"/>
      <c r="AV711" s="35"/>
      <c r="BB711" s="35"/>
      <c r="BC711" s="35"/>
      <c r="BD711" s="35"/>
      <c r="BJ711" s="35"/>
      <c r="BK711" s="35"/>
      <c r="BL711" s="35"/>
      <c r="BR711" s="35"/>
      <c r="BS711" s="35"/>
      <c r="BT711" s="35"/>
      <c r="BZ711" s="35"/>
      <c r="CA711" s="35"/>
      <c r="CB711" s="35"/>
      <c r="CH711" s="35"/>
      <c r="CI711" s="35"/>
      <c r="CJ711" s="35"/>
      <c r="CP711" s="35"/>
      <c r="CQ711" s="35"/>
      <c r="CR711" s="35"/>
      <c r="CX711" s="35"/>
      <c r="CY711" s="35"/>
      <c r="CZ711" s="35"/>
      <c r="DF711" s="35">
        <v>1.69E-9</v>
      </c>
      <c r="DG711" s="35">
        <v>2.8619080772599998</v>
      </c>
      <c r="DH711" s="35">
        <v>5490.3009615239998</v>
      </c>
      <c r="DI711" s="29">
        <f t="shared" si="336"/>
        <v>-1.0122148546134477E-9</v>
      </c>
      <c r="DJ711" s="29">
        <f t="shared" si="337"/>
        <v>-1.0123098043272824E-9</v>
      </c>
      <c r="DK711" s="29">
        <f t="shared" si="338"/>
        <v>-1.012309800983096E-9</v>
      </c>
      <c r="DL711" s="29">
        <f t="shared" si="339"/>
        <v>-1.0123098009832114E-9</v>
      </c>
      <c r="DN711" s="35"/>
      <c r="DO711" s="35"/>
      <c r="DP711" s="35"/>
      <c r="DV711" s="35"/>
      <c r="DW711" s="35"/>
      <c r="DX711" s="35"/>
      <c r="ED711" s="35"/>
      <c r="EE711" s="35"/>
      <c r="EF711" s="35"/>
      <c r="EL711" s="35"/>
      <c r="EM711" s="35"/>
      <c r="EN711" s="35"/>
      <c r="ET711" s="35"/>
      <c r="EU711" s="35"/>
      <c r="EV711" s="35"/>
    </row>
    <row r="712" spans="14:152" s="29" customFormat="1" ht="13.5" x14ac:dyDescent="0.3">
      <c r="N712" s="35">
        <v>2.7200000000000001E-9</v>
      </c>
      <c r="O712" s="35">
        <v>1.28327911416</v>
      </c>
      <c r="P712" s="35">
        <v>1442.2612087601999</v>
      </c>
      <c r="Q712" s="29">
        <f t="shared" si="332"/>
        <v>2.4786905877292385E-9</v>
      </c>
      <c r="R712" s="29">
        <f t="shared" si="333"/>
        <v>2.4786699439199599E-9</v>
      </c>
      <c r="S712" s="29">
        <f t="shared" si="334"/>
        <v>2.4786699446470827E-9</v>
      </c>
      <c r="T712" s="29">
        <f t="shared" si="335"/>
        <v>2.4786699446470587E-9</v>
      </c>
      <c r="V712" s="35"/>
      <c r="W712" s="35"/>
      <c r="X712" s="35"/>
      <c r="AD712" s="35"/>
      <c r="AE712" s="35"/>
      <c r="AF712" s="35"/>
      <c r="AL712" s="35"/>
      <c r="AM712" s="35"/>
      <c r="AN712" s="35"/>
      <c r="AT712" s="35"/>
      <c r="AU712" s="35"/>
      <c r="AV712" s="35"/>
      <c r="BB712" s="35"/>
      <c r="BC712" s="35"/>
      <c r="BD712" s="35"/>
      <c r="BJ712" s="35"/>
      <c r="BK712" s="35"/>
      <c r="BL712" s="35"/>
      <c r="BR712" s="35"/>
      <c r="BS712" s="35"/>
      <c r="BT712" s="35"/>
      <c r="BZ712" s="35"/>
      <c r="CA712" s="35"/>
      <c r="CB712" s="35"/>
      <c r="CH712" s="35"/>
      <c r="CI712" s="35"/>
      <c r="CJ712" s="35"/>
      <c r="CP712" s="35"/>
      <c r="CQ712" s="35"/>
      <c r="CR712" s="35"/>
      <c r="CX712" s="35"/>
      <c r="CY712" s="35"/>
      <c r="CZ712" s="35"/>
      <c r="DF712" s="35">
        <v>1.74E-9</v>
      </c>
      <c r="DG712" s="35">
        <v>1.69333072403</v>
      </c>
      <c r="DH712" s="35">
        <v>1744.493294718</v>
      </c>
      <c r="DI712" s="29">
        <f t="shared" si="336"/>
        <v>3.1506825191012748E-10</v>
      </c>
      <c r="DJ712" s="29">
        <f t="shared" si="337"/>
        <v>3.1503010289816389E-10</v>
      </c>
      <c r="DK712" s="29">
        <f t="shared" si="338"/>
        <v>3.1503010424183174E-10</v>
      </c>
      <c r="DL712" s="29">
        <f t="shared" si="339"/>
        <v>3.1503010424178309E-10</v>
      </c>
      <c r="DN712" s="35"/>
      <c r="DO712" s="35"/>
      <c r="DP712" s="35"/>
      <c r="DV712" s="35"/>
      <c r="DW712" s="35"/>
      <c r="DX712" s="35"/>
      <c r="ED712" s="35"/>
      <c r="EE712" s="35"/>
      <c r="EF712" s="35"/>
      <c r="EL712" s="35"/>
      <c r="EM712" s="35"/>
      <c r="EN712" s="35"/>
      <c r="ET712" s="35"/>
      <c r="EU712" s="35"/>
      <c r="EV712" s="35"/>
    </row>
    <row r="713" spans="14:152" s="29" customFormat="1" ht="13.5" x14ac:dyDescent="0.3">
      <c r="N713" s="35">
        <v>2.9400000000000002E-9</v>
      </c>
      <c r="O713" s="35">
        <v>4.0208233638099999</v>
      </c>
      <c r="P713" s="35">
        <v>2814.8536148683002</v>
      </c>
      <c r="Q713" s="29">
        <f t="shared" si="332"/>
        <v>2.5424281935359393E-9</v>
      </c>
      <c r="R713" s="29">
        <f t="shared" si="333"/>
        <v>2.5423750847377755E-9</v>
      </c>
      <c r="S713" s="29">
        <f t="shared" si="334"/>
        <v>2.542375086608413E-9</v>
      </c>
      <c r="T713" s="29">
        <f t="shared" si="335"/>
        <v>2.5423750866083497E-9</v>
      </c>
      <c r="V713" s="35"/>
      <c r="W713" s="35"/>
      <c r="X713" s="35"/>
      <c r="AD713" s="35"/>
      <c r="AE713" s="35"/>
      <c r="AF713" s="35"/>
      <c r="AL713" s="35"/>
      <c r="AM713" s="35"/>
      <c r="AN713" s="35"/>
      <c r="AT713" s="35"/>
      <c r="AU713" s="35"/>
      <c r="AV713" s="35"/>
      <c r="BB713" s="35"/>
      <c r="BC713" s="35"/>
      <c r="BD713" s="35"/>
      <c r="BJ713" s="35"/>
      <c r="BK713" s="35"/>
      <c r="BL713" s="35"/>
      <c r="BR713" s="35"/>
      <c r="BS713" s="35"/>
      <c r="BT713" s="35"/>
      <c r="BZ713" s="35"/>
      <c r="CA713" s="35"/>
      <c r="CB713" s="35"/>
      <c r="CH713" s="35"/>
      <c r="CI713" s="35"/>
      <c r="CJ713" s="35"/>
      <c r="CP713" s="35"/>
      <c r="CQ713" s="35"/>
      <c r="CR713" s="35"/>
      <c r="CX713" s="35"/>
      <c r="CY713" s="35"/>
      <c r="CZ713" s="35"/>
      <c r="DF713" s="35">
        <v>2.2400000000000001E-9</v>
      </c>
      <c r="DG713" s="35">
        <v>2.3588633292200001</v>
      </c>
      <c r="DH713" s="35">
        <v>9638.9407478762005</v>
      </c>
      <c r="DI713" s="29">
        <f t="shared" si="336"/>
        <v>-5.82571544382564E-10</v>
      </c>
      <c r="DJ713" s="29">
        <f t="shared" si="337"/>
        <v>-5.8230511670995932E-10</v>
      </c>
      <c r="DK713" s="29">
        <f t="shared" si="338"/>
        <v>-5.8230512609400046E-10</v>
      </c>
      <c r="DL713" s="29">
        <f t="shared" si="339"/>
        <v>-5.8230512609375448E-10</v>
      </c>
      <c r="DN713" s="35"/>
      <c r="DO713" s="35"/>
      <c r="DP713" s="35"/>
      <c r="DV713" s="35"/>
      <c r="DW713" s="35"/>
      <c r="DX713" s="35"/>
      <c r="ED713" s="35"/>
      <c r="EE713" s="35"/>
      <c r="EF713" s="35"/>
      <c r="EL713" s="35"/>
      <c r="EM713" s="35"/>
      <c r="EN713" s="35"/>
      <c r="ET713" s="35"/>
      <c r="EU713" s="35"/>
      <c r="EV713" s="35"/>
    </row>
    <row r="714" spans="14:152" s="29" customFormat="1" ht="13.5" x14ac:dyDescent="0.3">
      <c r="N714" s="35">
        <v>2.4899999999999999E-9</v>
      </c>
      <c r="O714" s="35">
        <v>4.9214482942900002</v>
      </c>
      <c r="P714" s="35">
        <v>31022.753170856198</v>
      </c>
      <c r="Q714" s="29">
        <f t="shared" si="332"/>
        <v>2.4626873095368906E-9</v>
      </c>
      <c r="R714" s="29">
        <f t="shared" si="333"/>
        <v>2.4625413064596946E-9</v>
      </c>
      <c r="S714" s="29">
        <f t="shared" si="334"/>
        <v>2.4625413116089646E-9</v>
      </c>
      <c r="T714" s="29">
        <f t="shared" si="335"/>
        <v>2.4625413116088178E-9</v>
      </c>
      <c r="V714" s="35"/>
      <c r="W714" s="35"/>
      <c r="X714" s="35"/>
      <c r="AD714" s="35"/>
      <c r="AE714" s="35"/>
      <c r="AF714" s="35"/>
      <c r="AL714" s="35"/>
      <c r="AM714" s="35"/>
      <c r="AN714" s="35"/>
      <c r="AT714" s="35"/>
      <c r="AU714" s="35"/>
      <c r="AV714" s="35"/>
      <c r="BB714" s="35"/>
      <c r="BC714" s="35"/>
      <c r="BD714" s="35"/>
      <c r="BJ714" s="35"/>
      <c r="BK714" s="35"/>
      <c r="BL714" s="35"/>
      <c r="BR714" s="35"/>
      <c r="BS714" s="35"/>
      <c r="BT714" s="35"/>
      <c r="BZ714" s="35"/>
      <c r="CA714" s="35"/>
      <c r="CB714" s="35"/>
      <c r="CH714" s="35"/>
      <c r="CI714" s="35"/>
      <c r="CJ714" s="35"/>
      <c r="CP714" s="35"/>
      <c r="CQ714" s="35"/>
      <c r="CR714" s="35"/>
      <c r="CX714" s="35"/>
      <c r="CY714" s="35"/>
      <c r="CZ714" s="35"/>
      <c r="DF714" s="35">
        <v>2.0700000000000001E-9</v>
      </c>
      <c r="DG714" s="35">
        <v>3.1373724807899999</v>
      </c>
      <c r="DH714" s="35">
        <v>3336.6802734367002</v>
      </c>
      <c r="DI714" s="29">
        <f t="shared" si="336"/>
        <v>1.4676307594923786E-9</v>
      </c>
      <c r="DJ714" s="29">
        <f t="shared" si="337"/>
        <v>1.4676930032597722E-9</v>
      </c>
      <c r="DK714" s="29">
        <f t="shared" si="338"/>
        <v>1.4676930010675006E-9</v>
      </c>
      <c r="DL714" s="29">
        <f t="shared" si="339"/>
        <v>1.4676930010675627E-9</v>
      </c>
      <c r="DN714" s="35"/>
      <c r="DO714" s="35"/>
      <c r="DP714" s="35"/>
      <c r="DV714" s="35"/>
      <c r="DW714" s="35"/>
      <c r="DX714" s="35"/>
      <c r="ED714" s="35"/>
      <c r="EE714" s="35"/>
      <c r="EF714" s="35"/>
      <c r="EL714" s="35"/>
      <c r="EM714" s="35"/>
      <c r="EN714" s="35"/>
      <c r="ET714" s="35"/>
      <c r="EU714" s="35"/>
      <c r="EV714" s="35"/>
    </row>
    <row r="715" spans="14:152" s="29" customFormat="1" ht="13.5" x14ac:dyDescent="0.3">
      <c r="N715" s="35">
        <v>2.3699999999999999E-9</v>
      </c>
      <c r="O715" s="35">
        <v>3.0768324372600002</v>
      </c>
      <c r="P715" s="35">
        <v>9947.0556815320997</v>
      </c>
      <c r="Q715" s="29">
        <f t="shared" si="332"/>
        <v>6.9527357657225747E-10</v>
      </c>
      <c r="R715" s="29">
        <f t="shared" si="333"/>
        <v>6.9556157862078379E-10</v>
      </c>
      <c r="S715" s="29">
        <f t="shared" si="334"/>
        <v>6.9556156847712088E-10</v>
      </c>
      <c r="T715" s="29">
        <f t="shared" si="335"/>
        <v>6.9556156847737844E-10</v>
      </c>
      <c r="V715" s="35"/>
      <c r="W715" s="35"/>
      <c r="X715" s="35"/>
      <c r="AD715" s="35"/>
      <c r="AE715" s="35"/>
      <c r="AF715" s="35"/>
      <c r="AL715" s="35"/>
      <c r="AM715" s="35"/>
      <c r="AN715" s="35"/>
      <c r="AT715" s="35"/>
      <c r="AU715" s="35"/>
      <c r="AV715" s="35"/>
      <c r="BB715" s="35"/>
      <c r="BC715" s="35"/>
      <c r="BD715" s="35"/>
      <c r="BJ715" s="35"/>
      <c r="BK715" s="35"/>
      <c r="BL715" s="35"/>
      <c r="BR715" s="35"/>
      <c r="BS715" s="35"/>
      <c r="BT715" s="35"/>
      <c r="BZ715" s="35"/>
      <c r="CA715" s="35"/>
      <c r="CB715" s="35"/>
      <c r="CH715" s="35"/>
      <c r="CI715" s="35"/>
      <c r="CJ715" s="35"/>
      <c r="CP715" s="35"/>
      <c r="CQ715" s="35"/>
      <c r="CR715" s="35"/>
      <c r="CX715" s="35"/>
      <c r="CY715" s="35"/>
      <c r="CZ715" s="35"/>
      <c r="DF715" s="35">
        <v>2.21E-9</v>
      </c>
      <c r="DG715" s="35">
        <v>3.1480758727899998</v>
      </c>
      <c r="DH715" s="35">
        <v>11610.9101753832</v>
      </c>
      <c r="DI715" s="29">
        <f t="shared" si="336"/>
        <v>-2.20022009303264E-9</v>
      </c>
      <c r="DJ715" s="29">
        <f t="shared" si="337"/>
        <v>-2.2002508841338636E-9</v>
      </c>
      <c r="DK715" s="29">
        <f t="shared" si="338"/>
        <v>-2.2002508830502065E-9</v>
      </c>
      <c r="DL715" s="29">
        <f t="shared" si="339"/>
        <v>-2.2002508830502417E-9</v>
      </c>
      <c r="DN715" s="35"/>
      <c r="DO715" s="35"/>
      <c r="DP715" s="35"/>
      <c r="DV715" s="35"/>
      <c r="DW715" s="35"/>
      <c r="DX715" s="35"/>
      <c r="ED715" s="35"/>
      <c r="EE715" s="35"/>
      <c r="EF715" s="35"/>
      <c r="EL715" s="35"/>
      <c r="EM715" s="35"/>
      <c r="EN715" s="35"/>
      <c r="ET715" s="35"/>
      <c r="EU715" s="35"/>
      <c r="EV715" s="35"/>
    </row>
    <row r="716" spans="14:152" s="29" customFormat="1" ht="13.5" x14ac:dyDescent="0.3">
      <c r="N716" s="35">
        <v>2.3600000000000001E-9</v>
      </c>
      <c r="O716" s="35">
        <v>6.0576638035999997</v>
      </c>
      <c r="P716" s="35">
        <v>948.19528790159995</v>
      </c>
      <c r="Q716" s="29">
        <f t="shared" si="332"/>
        <v>-2.0326410214818954E-9</v>
      </c>
      <c r="R716" s="29">
        <f t="shared" si="333"/>
        <v>-2.0326264909945673E-9</v>
      </c>
      <c r="S716" s="29">
        <f t="shared" si="334"/>
        <v>-2.0326264915063622E-9</v>
      </c>
      <c r="T716" s="29">
        <f t="shared" si="335"/>
        <v>-2.0326264915063448E-9</v>
      </c>
      <c r="V716" s="35"/>
      <c r="W716" s="35"/>
      <c r="X716" s="35"/>
      <c r="AD716" s="35"/>
      <c r="AE716" s="35"/>
      <c r="AF716" s="35"/>
      <c r="AL716" s="35"/>
      <c r="AM716" s="35"/>
      <c r="AN716" s="35"/>
      <c r="AT716" s="35"/>
      <c r="AU716" s="35"/>
      <c r="AV716" s="35"/>
      <c r="BB716" s="35"/>
      <c r="BC716" s="35"/>
      <c r="BD716" s="35"/>
      <c r="BJ716" s="35"/>
      <c r="BK716" s="35"/>
      <c r="BL716" s="35"/>
      <c r="BR716" s="35"/>
      <c r="BS716" s="35"/>
      <c r="BT716" s="35"/>
      <c r="BZ716" s="35"/>
      <c r="CA716" s="35"/>
      <c r="CB716" s="35"/>
      <c r="CH716" s="35"/>
      <c r="CI716" s="35"/>
      <c r="CJ716" s="35"/>
      <c r="CP716" s="35"/>
      <c r="CQ716" s="35"/>
      <c r="CR716" s="35"/>
      <c r="CX716" s="35"/>
      <c r="CY716" s="35"/>
      <c r="CZ716" s="35"/>
      <c r="DF716" s="35">
        <v>1.5799999999999999E-9</v>
      </c>
      <c r="DG716" s="35">
        <v>5.8759942293199998</v>
      </c>
      <c r="DH716" s="35">
        <v>4606.1799053262002</v>
      </c>
      <c r="DI716" s="29">
        <f t="shared" si="336"/>
        <v>8.6385961317639265E-10</v>
      </c>
      <c r="DJ716" s="29">
        <f t="shared" si="337"/>
        <v>8.6378173973001526E-10</v>
      </c>
      <c r="DK716" s="29">
        <f t="shared" si="338"/>
        <v>8.6378174247288734E-10</v>
      </c>
      <c r="DL716" s="29">
        <f t="shared" si="339"/>
        <v>8.6378174247279356E-10</v>
      </c>
      <c r="DN716" s="35"/>
      <c r="DO716" s="35"/>
      <c r="DP716" s="35"/>
      <c r="DV716" s="35"/>
      <c r="DW716" s="35"/>
      <c r="DX716" s="35"/>
      <c r="ED716" s="35"/>
      <c r="EE716" s="35"/>
      <c r="EF716" s="35"/>
      <c r="EL716" s="35"/>
      <c r="EM716" s="35"/>
      <c r="EN716" s="35"/>
      <c r="ET716" s="35"/>
      <c r="EU716" s="35"/>
      <c r="EV716" s="35"/>
    </row>
    <row r="717" spans="14:152" s="29" customFormat="1" ht="13.5" x14ac:dyDescent="0.3">
      <c r="N717" s="35">
        <v>3.0899999999999999E-9</v>
      </c>
      <c r="O717" s="35">
        <v>3.4515365866400001</v>
      </c>
      <c r="P717" s="35">
        <v>25287.723799399799</v>
      </c>
      <c r="Q717" s="29">
        <f t="shared" si="332"/>
        <v>2.6844286675659037E-9</v>
      </c>
      <c r="R717" s="29">
        <f t="shared" si="333"/>
        <v>2.6839339880990331E-9</v>
      </c>
      <c r="S717" s="29">
        <f t="shared" si="334"/>
        <v>2.683934005527308E-9</v>
      </c>
      <c r="T717" s="29">
        <f t="shared" si="335"/>
        <v>2.6839340055266988E-9</v>
      </c>
      <c r="V717" s="35"/>
      <c r="W717" s="35"/>
      <c r="X717" s="35"/>
      <c r="AD717" s="35"/>
      <c r="AE717" s="35"/>
      <c r="AF717" s="35"/>
      <c r="AL717" s="35"/>
      <c r="AM717" s="35"/>
      <c r="AN717" s="35"/>
      <c r="AT717" s="35"/>
      <c r="AU717" s="35"/>
      <c r="AV717" s="35"/>
      <c r="BB717" s="35"/>
      <c r="BC717" s="35"/>
      <c r="BD717" s="35"/>
      <c r="BJ717" s="35"/>
      <c r="BK717" s="35"/>
      <c r="BL717" s="35"/>
      <c r="BR717" s="35"/>
      <c r="BS717" s="35"/>
      <c r="BT717" s="35"/>
      <c r="BZ717" s="35"/>
      <c r="CA717" s="35"/>
      <c r="CB717" s="35"/>
      <c r="CH717" s="35"/>
      <c r="CI717" s="35"/>
      <c r="CJ717" s="35"/>
      <c r="CP717" s="35"/>
      <c r="CQ717" s="35"/>
      <c r="CR717" s="35"/>
      <c r="CX717" s="35"/>
      <c r="CY717" s="35"/>
      <c r="CZ717" s="35"/>
      <c r="DF717" s="35">
        <v>1.6600000000000001E-9</v>
      </c>
      <c r="DG717" s="35">
        <v>4.61834424167</v>
      </c>
      <c r="DH717" s="35">
        <v>9175.7544453482005</v>
      </c>
      <c r="DI717" s="29">
        <f t="shared" si="336"/>
        <v>-1.591606464312035E-9</v>
      </c>
      <c r="DJ717" s="29">
        <f t="shared" si="337"/>
        <v>-1.5915511564120052E-9</v>
      </c>
      <c r="DK717" s="29">
        <f t="shared" si="338"/>
        <v>-1.5915511583604138E-9</v>
      </c>
      <c r="DL717" s="29">
        <f t="shared" si="339"/>
        <v>-1.5915511583603601E-9</v>
      </c>
      <c r="DN717" s="35"/>
      <c r="DO717" s="35"/>
      <c r="DP717" s="35"/>
      <c r="DV717" s="35"/>
      <c r="DW717" s="35"/>
      <c r="DX717" s="35"/>
      <c r="ED717" s="35"/>
      <c r="EE717" s="35"/>
      <c r="EF717" s="35"/>
      <c r="EL717" s="35"/>
      <c r="EM717" s="35"/>
      <c r="EN717" s="35"/>
      <c r="ET717" s="35"/>
      <c r="EU717" s="35"/>
      <c r="EV717" s="35"/>
    </row>
    <row r="718" spans="14:152" s="29" customFormat="1" ht="13.5" x14ac:dyDescent="0.3">
      <c r="N718" s="35">
        <v>2.3199999999999998E-9</v>
      </c>
      <c r="O718" s="35">
        <v>4.9953856554499998</v>
      </c>
      <c r="P718" s="35">
        <v>1505.2878090929901</v>
      </c>
      <c r="Q718" s="29">
        <f t="shared" si="332"/>
        <v>-9.0562422133790964E-10</v>
      </c>
      <c r="R718" s="29">
        <f t="shared" si="333"/>
        <v>-9.0566530886530014E-10</v>
      </c>
      <c r="S718" s="29">
        <f t="shared" si="334"/>
        <v>-9.0566530741814569E-10</v>
      </c>
      <c r="T718" s="29">
        <f t="shared" si="335"/>
        <v>-9.0566530741819129E-10</v>
      </c>
      <c r="V718" s="35"/>
      <c r="W718" s="35"/>
      <c r="X718" s="35"/>
      <c r="AD718" s="35"/>
      <c r="AE718" s="35"/>
      <c r="AF718" s="35"/>
      <c r="AL718" s="35"/>
      <c r="AM718" s="35"/>
      <c r="AN718" s="35"/>
      <c r="AT718" s="35"/>
      <c r="AU718" s="35"/>
      <c r="AV718" s="35"/>
      <c r="BB718" s="35"/>
      <c r="BC718" s="35"/>
      <c r="BD718" s="35"/>
      <c r="BJ718" s="35"/>
      <c r="BK718" s="35"/>
      <c r="BL718" s="35"/>
      <c r="BR718" s="35"/>
      <c r="BS718" s="35"/>
      <c r="BT718" s="35"/>
      <c r="BZ718" s="35"/>
      <c r="CA718" s="35"/>
      <c r="CB718" s="35"/>
      <c r="CH718" s="35"/>
      <c r="CI718" s="35"/>
      <c r="CJ718" s="35"/>
      <c r="CP718" s="35"/>
      <c r="CQ718" s="35"/>
      <c r="CR718" s="35"/>
      <c r="CX718" s="35"/>
      <c r="CY718" s="35"/>
      <c r="CZ718" s="35"/>
      <c r="DF718" s="35">
        <v>1.62E-9</v>
      </c>
      <c r="DG718" s="35">
        <v>5.4004548903599998</v>
      </c>
      <c r="DH718" s="35">
        <v>23.8784377478</v>
      </c>
      <c r="DI718" s="29">
        <f t="shared" si="336"/>
        <v>1.4256267741244779E-9</v>
      </c>
      <c r="DJ718" s="29">
        <f t="shared" si="337"/>
        <v>1.4256265393420784E-9</v>
      </c>
      <c r="DK718" s="29">
        <f t="shared" si="338"/>
        <v>1.4256265393503479E-9</v>
      </c>
      <c r="DL718" s="29">
        <f t="shared" si="339"/>
        <v>1.4256265393503479E-9</v>
      </c>
      <c r="DN718" s="35"/>
      <c r="DO718" s="35"/>
      <c r="DP718" s="35"/>
      <c r="DV718" s="35"/>
      <c r="DW718" s="35"/>
      <c r="DX718" s="35"/>
      <c r="ED718" s="35"/>
      <c r="EE718" s="35"/>
      <c r="EF718" s="35"/>
      <c r="EL718" s="35"/>
      <c r="EM718" s="35"/>
      <c r="EN718" s="35"/>
      <c r="ET718" s="35"/>
      <c r="EU718" s="35"/>
      <c r="EV718" s="35"/>
    </row>
    <row r="719" spans="14:152" s="29" customFormat="1" ht="13.5" x14ac:dyDescent="0.3">
      <c r="N719" s="35">
        <v>2.7499999999999998E-9</v>
      </c>
      <c r="O719" s="35">
        <v>1.2029410550699999</v>
      </c>
      <c r="P719" s="35">
        <v>6691.8615187493997</v>
      </c>
      <c r="Q719" s="29">
        <f t="shared" si="332"/>
        <v>-2.7443193063572384E-9</v>
      </c>
      <c r="R719" s="29">
        <f t="shared" si="333"/>
        <v>-2.744304188303661E-9</v>
      </c>
      <c r="S719" s="29">
        <f t="shared" si="334"/>
        <v>-2.7443041888364948E-9</v>
      </c>
      <c r="T719" s="29">
        <f t="shared" si="335"/>
        <v>-2.7443041888364799E-9</v>
      </c>
      <c r="V719" s="35"/>
      <c r="W719" s="35"/>
      <c r="X719" s="35"/>
      <c r="AD719" s="35"/>
      <c r="AE719" s="35"/>
      <c r="AF719" s="35"/>
      <c r="AL719" s="35"/>
      <c r="AM719" s="35"/>
      <c r="AN719" s="35"/>
      <c r="AT719" s="35"/>
      <c r="AU719" s="35"/>
      <c r="AV719" s="35"/>
      <c r="BB719" s="35"/>
      <c r="BC719" s="35"/>
      <c r="BD719" s="35"/>
      <c r="BJ719" s="35"/>
      <c r="BK719" s="35"/>
      <c r="BL719" s="35"/>
      <c r="BR719" s="35"/>
      <c r="BS719" s="35"/>
      <c r="BT719" s="35"/>
      <c r="BZ719" s="35"/>
      <c r="CA719" s="35"/>
      <c r="CB719" s="35"/>
      <c r="CH719" s="35"/>
      <c r="CI719" s="35"/>
      <c r="CJ719" s="35"/>
      <c r="CP719" s="35"/>
      <c r="CQ719" s="35"/>
      <c r="CR719" s="35"/>
      <c r="CX719" s="35"/>
      <c r="CY719" s="35"/>
      <c r="CZ719" s="35"/>
      <c r="DF719" s="35">
        <v>1.5799999999999999E-9</v>
      </c>
      <c r="DG719" s="35">
        <v>5.5704776466099997</v>
      </c>
      <c r="DH719" s="35">
        <v>4503.0871311075998</v>
      </c>
      <c r="DI719" s="29">
        <f t="shared" si="336"/>
        <v>-1.557402313164208E-9</v>
      </c>
      <c r="DJ719" s="29">
        <f t="shared" si="337"/>
        <v>-1.5574176331123921E-9</v>
      </c>
      <c r="DK719" s="29">
        <f t="shared" si="338"/>
        <v>-1.5574176325728905E-9</v>
      </c>
      <c r="DL719" s="29">
        <f t="shared" si="339"/>
        <v>-1.5574176325729093E-9</v>
      </c>
      <c r="DN719" s="35"/>
      <c r="DO719" s="35"/>
      <c r="DP719" s="35"/>
      <c r="DV719" s="35"/>
      <c r="DW719" s="35"/>
      <c r="DX719" s="35"/>
      <c r="ED719" s="35"/>
      <c r="EE719" s="35"/>
      <c r="EF719" s="35"/>
      <c r="EL719" s="35"/>
      <c r="EM719" s="35"/>
      <c r="EN719" s="35"/>
      <c r="ET719" s="35"/>
      <c r="EU719" s="35"/>
      <c r="EV719" s="35"/>
    </row>
    <row r="720" spans="14:152" s="29" customFormat="1" ht="13.5" x14ac:dyDescent="0.3">
      <c r="N720" s="35">
        <v>3.05E-9</v>
      </c>
      <c r="O720" s="35">
        <v>2.7390240341199998</v>
      </c>
      <c r="P720" s="35">
        <v>176.69373013379999</v>
      </c>
      <c r="Q720" s="29">
        <f t="shared" si="332"/>
        <v>2.3824513177119285E-9</v>
      </c>
      <c r="R720" s="29">
        <f t="shared" si="333"/>
        <v>2.3824470177551738E-9</v>
      </c>
      <c r="S720" s="29">
        <f t="shared" si="334"/>
        <v>2.3824470179066252E-9</v>
      </c>
      <c r="T720" s="29">
        <f t="shared" si="335"/>
        <v>2.3824470179066203E-9</v>
      </c>
      <c r="V720" s="35"/>
      <c r="W720" s="35"/>
      <c r="X720" s="35"/>
      <c r="AD720" s="35"/>
      <c r="AE720" s="35"/>
      <c r="AF720" s="35"/>
      <c r="AL720" s="35"/>
      <c r="AM720" s="35"/>
      <c r="AN720" s="35"/>
      <c r="AT720" s="35"/>
      <c r="AU720" s="35"/>
      <c r="AV720" s="35"/>
      <c r="BB720" s="35"/>
      <c r="BC720" s="35"/>
      <c r="BD720" s="35"/>
      <c r="BJ720" s="35"/>
      <c r="BK720" s="35"/>
      <c r="BL720" s="35"/>
      <c r="BR720" s="35"/>
      <c r="BS720" s="35"/>
      <c r="BT720" s="35"/>
      <c r="BZ720" s="35"/>
      <c r="CA720" s="35"/>
      <c r="CB720" s="35"/>
      <c r="CH720" s="35"/>
      <c r="CI720" s="35"/>
      <c r="CJ720" s="35"/>
      <c r="CP720" s="35"/>
      <c r="CQ720" s="35"/>
      <c r="CR720" s="35"/>
      <c r="CX720" s="35"/>
      <c r="CY720" s="35"/>
      <c r="CZ720" s="35"/>
      <c r="DF720" s="35">
        <v>1.56E-9</v>
      </c>
      <c r="DG720" s="35">
        <v>3.0833969103299999</v>
      </c>
      <c r="DH720" s="35">
        <v>3448.2759506384</v>
      </c>
      <c r="DI720" s="29">
        <f t="shared" si="336"/>
        <v>-1.2872360895825866E-9</v>
      </c>
      <c r="DJ720" s="29">
        <f t="shared" si="337"/>
        <v>-1.2871972545095641E-9</v>
      </c>
      <c r="DK720" s="29">
        <f t="shared" si="338"/>
        <v>-1.2871972558774365E-9</v>
      </c>
      <c r="DL720" s="29">
        <f t="shared" si="339"/>
        <v>-1.2871972558773989E-9</v>
      </c>
      <c r="DN720" s="35"/>
      <c r="DO720" s="35"/>
      <c r="DP720" s="35"/>
      <c r="DV720" s="35"/>
      <c r="DW720" s="35"/>
      <c r="DX720" s="35"/>
      <c r="ED720" s="35"/>
      <c r="EE720" s="35"/>
      <c r="EF720" s="35"/>
      <c r="EL720" s="35"/>
      <c r="EM720" s="35"/>
      <c r="EN720" s="35"/>
      <c r="ET720" s="35"/>
      <c r="EU720" s="35"/>
      <c r="EV720" s="35"/>
    </row>
    <row r="721" spans="14:152" s="29" customFormat="1" ht="13.5" x14ac:dyDescent="0.3">
      <c r="N721" s="35">
        <v>2.3100000000000001E-9</v>
      </c>
      <c r="O721" s="35">
        <v>5.1361056781799999</v>
      </c>
      <c r="P721" s="35">
        <v>6997.6167230561996</v>
      </c>
      <c r="Q721" s="29">
        <f t="shared" si="332"/>
        <v>1.9196574507408196E-9</v>
      </c>
      <c r="R721" s="29">
        <f t="shared" si="333"/>
        <v>1.9195425407875743E-9</v>
      </c>
      <c r="S721" s="29">
        <f t="shared" si="334"/>
        <v>1.9195425448351415E-9</v>
      </c>
      <c r="T721" s="29">
        <f t="shared" si="335"/>
        <v>1.9195425448350133E-9</v>
      </c>
      <c r="V721" s="35"/>
      <c r="W721" s="35"/>
      <c r="X721" s="35"/>
      <c r="AD721" s="35"/>
      <c r="AE721" s="35"/>
      <c r="AF721" s="35"/>
      <c r="AL721" s="35"/>
      <c r="AM721" s="35"/>
      <c r="AN721" s="35"/>
      <c r="AT721" s="35"/>
      <c r="AU721" s="35"/>
      <c r="AV721" s="35"/>
      <c r="BB721" s="35"/>
      <c r="BC721" s="35"/>
      <c r="BD721" s="35"/>
      <c r="BJ721" s="35"/>
      <c r="BK721" s="35"/>
      <c r="BL721" s="35"/>
      <c r="BR721" s="35"/>
      <c r="BS721" s="35"/>
      <c r="BT721" s="35"/>
      <c r="BZ721" s="35"/>
      <c r="CA721" s="35"/>
      <c r="CB721" s="35"/>
      <c r="CH721" s="35"/>
      <c r="CI721" s="35"/>
      <c r="CJ721" s="35"/>
      <c r="CP721" s="35"/>
      <c r="CQ721" s="35"/>
      <c r="CR721" s="35"/>
      <c r="CX721" s="35"/>
      <c r="CY721" s="35"/>
      <c r="CZ721" s="35"/>
      <c r="DF721" s="35">
        <v>2.0200000000000001E-9</v>
      </c>
      <c r="DG721" s="35">
        <v>2.5646930745700001</v>
      </c>
      <c r="DH721" s="35">
        <v>7321.1221397135996</v>
      </c>
      <c r="DI721" s="29">
        <f t="shared" si="336"/>
        <v>-1.0076846728800184E-9</v>
      </c>
      <c r="DJ721" s="29">
        <f t="shared" si="337"/>
        <v>-1.0075208760416E-9</v>
      </c>
      <c r="DK721" s="29">
        <f t="shared" si="338"/>
        <v>-1.0075208818109344E-9</v>
      </c>
      <c r="DL721" s="29">
        <f t="shared" si="339"/>
        <v>-1.0075208818107602E-9</v>
      </c>
      <c r="DN721" s="35"/>
      <c r="DO721" s="35"/>
      <c r="DP721" s="35"/>
      <c r="DV721" s="35"/>
      <c r="DW721" s="35"/>
      <c r="DX721" s="35"/>
      <c r="ED721" s="35"/>
      <c r="EE721" s="35"/>
      <c r="EF721" s="35"/>
      <c r="EL721" s="35"/>
      <c r="EM721" s="35"/>
      <c r="EN721" s="35"/>
      <c r="ET721" s="35"/>
      <c r="EU721" s="35"/>
      <c r="EV721" s="35"/>
    </row>
    <row r="722" spans="14:152" s="29" customFormat="1" ht="13.5" x14ac:dyDescent="0.3">
      <c r="N722" s="35">
        <v>2.3699999999999999E-9</v>
      </c>
      <c r="O722" s="35">
        <v>0.90339496046000001</v>
      </c>
      <c r="P722" s="35">
        <v>8.0938680690000009</v>
      </c>
      <c r="Q722" s="29">
        <f t="shared" si="332"/>
        <v>1.2102425122914968E-9</v>
      </c>
      <c r="R722" s="29">
        <f t="shared" si="333"/>
        <v>1.2102427230566777E-9</v>
      </c>
      <c r="S722" s="29">
        <f t="shared" si="334"/>
        <v>1.2102427230492542E-9</v>
      </c>
      <c r="T722" s="29">
        <f t="shared" si="335"/>
        <v>1.2102427230492544E-9</v>
      </c>
      <c r="V722" s="35"/>
      <c r="W722" s="35"/>
      <c r="X722" s="35"/>
      <c r="AD722" s="35"/>
      <c r="AE722" s="35"/>
      <c r="AF722" s="35"/>
      <c r="AL722" s="35"/>
      <c r="AM722" s="35"/>
      <c r="AN722" s="35"/>
      <c r="AT722" s="35"/>
      <c r="AU722" s="35"/>
      <c r="AV722" s="35"/>
      <c r="BB722" s="35"/>
      <c r="BC722" s="35"/>
      <c r="BD722" s="35"/>
      <c r="BJ722" s="35"/>
      <c r="BK722" s="35"/>
      <c r="BL722" s="35"/>
      <c r="BR722" s="35"/>
      <c r="BS722" s="35"/>
      <c r="BT722" s="35"/>
      <c r="BZ722" s="35"/>
      <c r="CA722" s="35"/>
      <c r="CB722" s="35"/>
      <c r="CH722" s="35"/>
      <c r="CI722" s="35"/>
      <c r="CJ722" s="35"/>
      <c r="CP722" s="35"/>
      <c r="CQ722" s="35"/>
      <c r="CR722" s="35"/>
      <c r="CX722" s="35"/>
      <c r="CY722" s="35"/>
      <c r="CZ722" s="35"/>
      <c r="DF722" s="35">
        <v>1.6399999999999999E-9</v>
      </c>
      <c r="DG722" s="35">
        <v>1.1034715907199999</v>
      </c>
      <c r="DH722" s="35">
        <v>3710.3122426402001</v>
      </c>
      <c r="DI722" s="29">
        <f t="shared" si="336"/>
        <v>1.7175020261974137E-10</v>
      </c>
      <c r="DJ722" s="29">
        <f t="shared" si="337"/>
        <v>1.716728698402539E-10</v>
      </c>
      <c r="DK722" s="29">
        <f t="shared" si="338"/>
        <v>1.7167287256404657E-10</v>
      </c>
      <c r="DL722" s="29">
        <f t="shared" si="339"/>
        <v>1.7167287256395387E-10</v>
      </c>
      <c r="DN722" s="35"/>
      <c r="DO722" s="35"/>
      <c r="DP722" s="35"/>
      <c r="DV722" s="35"/>
      <c r="DW722" s="35"/>
      <c r="DX722" s="35"/>
      <c r="ED722" s="35"/>
      <c r="EE722" s="35"/>
      <c r="EF722" s="35"/>
      <c r="EL722" s="35"/>
      <c r="EM722" s="35"/>
      <c r="EN722" s="35"/>
      <c r="ET722" s="35"/>
      <c r="EU722" s="35"/>
      <c r="EV722" s="35"/>
    </row>
    <row r="723" spans="14:152" s="29" customFormat="1" ht="13.5" x14ac:dyDescent="0.3">
      <c r="N723" s="35">
        <v>2.2900000000000002E-9</v>
      </c>
      <c r="O723" s="35">
        <v>0.63250047970000001</v>
      </c>
      <c r="P723" s="35">
        <v>23017.0626579362</v>
      </c>
      <c r="Q723" s="29">
        <f t="shared" si="332"/>
        <v>-1.8588480514298673E-9</v>
      </c>
      <c r="R723" s="29">
        <f t="shared" si="333"/>
        <v>-1.8592413686826658E-9</v>
      </c>
      <c r="S723" s="29">
        <f t="shared" si="334"/>
        <v>-1.8592413548322323E-9</v>
      </c>
      <c r="T723" s="29">
        <f t="shared" si="335"/>
        <v>-1.8592413548326881E-9</v>
      </c>
      <c r="V723" s="35"/>
      <c r="W723" s="35"/>
      <c r="X723" s="35"/>
      <c r="AD723" s="35"/>
      <c r="AE723" s="35"/>
      <c r="AF723" s="35"/>
      <c r="AL723" s="35"/>
      <c r="AM723" s="35"/>
      <c r="AN723" s="35"/>
      <c r="AT723" s="35"/>
      <c r="AU723" s="35"/>
      <c r="AV723" s="35"/>
      <c r="BB723" s="35"/>
      <c r="BC723" s="35"/>
      <c r="BD723" s="35"/>
      <c r="BJ723" s="35"/>
      <c r="BK723" s="35"/>
      <c r="BL723" s="35"/>
      <c r="BR723" s="35"/>
      <c r="BS723" s="35"/>
      <c r="BT723" s="35"/>
      <c r="BZ723" s="35"/>
      <c r="CA723" s="35"/>
      <c r="CB723" s="35"/>
      <c r="CH723" s="35"/>
      <c r="CI723" s="35"/>
      <c r="CJ723" s="35"/>
      <c r="CP723" s="35"/>
      <c r="CQ723" s="35"/>
      <c r="CR723" s="35"/>
      <c r="CX723" s="35"/>
      <c r="CY723" s="35"/>
      <c r="CZ723" s="35"/>
      <c r="DF723" s="35">
        <v>1.5799999999999999E-9</v>
      </c>
      <c r="DG723" s="35">
        <v>3.6599574593400002</v>
      </c>
      <c r="DH723" s="35">
        <v>6997.6167230561996</v>
      </c>
      <c r="DI723" s="29">
        <f t="shared" si="336"/>
        <v>-7.5083964799259287E-10</v>
      </c>
      <c r="DJ723" s="29">
        <f t="shared" si="337"/>
        <v>-7.5096396142772844E-10</v>
      </c>
      <c r="DK723" s="29">
        <f t="shared" si="338"/>
        <v>-7.5096395704933283E-10</v>
      </c>
      <c r="DL723" s="29">
        <f t="shared" si="339"/>
        <v>-7.5096395704947118E-10</v>
      </c>
      <c r="DN723" s="35"/>
      <c r="DO723" s="35"/>
      <c r="DP723" s="35"/>
      <c r="DV723" s="35"/>
      <c r="DW723" s="35"/>
      <c r="DX723" s="35"/>
      <c r="ED723" s="35"/>
      <c r="EE723" s="35"/>
      <c r="EF723" s="35"/>
      <c r="EL723" s="35"/>
      <c r="EM723" s="35"/>
      <c r="EN723" s="35"/>
      <c r="ET723" s="35"/>
      <c r="EU723" s="35"/>
      <c r="EV723" s="35"/>
    </row>
    <row r="724" spans="14:152" s="29" customFormat="1" ht="13.5" x14ac:dyDescent="0.3">
      <c r="N724" s="35">
        <v>2.4899999999999999E-9</v>
      </c>
      <c r="O724" s="35">
        <v>6.0535758980400001</v>
      </c>
      <c r="P724" s="35">
        <v>2060.8178540718</v>
      </c>
      <c r="Q724" s="29">
        <f t="shared" si="332"/>
        <v>-6.2870717316938222E-10</v>
      </c>
      <c r="R724" s="29">
        <f t="shared" si="333"/>
        <v>-6.2864372213678747E-10</v>
      </c>
      <c r="S724" s="29">
        <f t="shared" si="334"/>
        <v>-6.2864372437163593E-10</v>
      </c>
      <c r="T724" s="29">
        <f t="shared" si="335"/>
        <v>-6.2864372437156738E-10</v>
      </c>
      <c r="V724" s="35"/>
      <c r="W724" s="35"/>
      <c r="X724" s="35"/>
      <c r="AD724" s="35"/>
      <c r="AE724" s="35"/>
      <c r="AF724" s="35"/>
      <c r="AL724" s="35"/>
      <c r="AM724" s="35"/>
      <c r="AN724" s="35"/>
      <c r="AT724" s="35"/>
      <c r="AU724" s="35"/>
      <c r="AV724" s="35"/>
      <c r="BB724" s="35"/>
      <c r="BC724" s="35"/>
      <c r="BD724" s="35"/>
      <c r="BJ724" s="35"/>
      <c r="BK724" s="35"/>
      <c r="BL724" s="35"/>
      <c r="BR724" s="35"/>
      <c r="BS724" s="35"/>
      <c r="BT724" s="35"/>
      <c r="BZ724" s="35"/>
      <c r="CA724" s="35"/>
      <c r="CB724" s="35"/>
      <c r="CH724" s="35"/>
      <c r="CI724" s="35"/>
      <c r="CJ724" s="35"/>
      <c r="CP724" s="35"/>
      <c r="CQ724" s="35"/>
      <c r="CR724" s="35"/>
      <c r="CX724" s="35"/>
      <c r="CY724" s="35"/>
      <c r="CZ724" s="35"/>
      <c r="DF724" s="35">
        <v>1.69E-9</v>
      </c>
      <c r="DG724" s="35">
        <v>1.8598531711699999</v>
      </c>
      <c r="DH724" s="35">
        <v>1329.5120902599999</v>
      </c>
      <c r="DI724" s="29">
        <f t="shared" si="336"/>
        <v>-1.8266179100914259E-10</v>
      </c>
      <c r="DJ724" s="29">
        <f t="shared" si="337"/>
        <v>-1.8269033599689784E-10</v>
      </c>
      <c r="DK724" s="29">
        <f t="shared" si="338"/>
        <v>-1.82690334991502E-10</v>
      </c>
      <c r="DL724" s="29">
        <f t="shared" si="339"/>
        <v>-1.8269033499153183E-10</v>
      </c>
      <c r="DN724" s="35"/>
      <c r="DO724" s="35"/>
      <c r="DP724" s="35"/>
      <c r="DV724" s="35"/>
      <c r="DW724" s="35"/>
      <c r="DX724" s="35"/>
      <c r="ED724" s="35"/>
      <c r="EE724" s="35"/>
      <c r="EF724" s="35"/>
      <c r="EL724" s="35"/>
      <c r="EM724" s="35"/>
      <c r="EN724" s="35"/>
      <c r="ET724" s="35"/>
      <c r="EU724" s="35"/>
      <c r="EV724" s="35"/>
    </row>
    <row r="725" spans="14:152" s="29" customFormat="1" ht="13.5" x14ac:dyDescent="0.3">
      <c r="N725" s="35">
        <v>2.7000000000000002E-9</v>
      </c>
      <c r="O725" s="35">
        <v>2.1476916188200001</v>
      </c>
      <c r="P725" s="35">
        <v>2973.3880977374001</v>
      </c>
      <c r="Q725" s="29">
        <f t="shared" si="332"/>
        <v>2.6584472453177057E-9</v>
      </c>
      <c r="R725" s="29">
        <f t="shared" si="333"/>
        <v>2.658465173136032E-9</v>
      </c>
      <c r="S725" s="29">
        <f t="shared" si="334"/>
        <v>2.6584651725046541E-9</v>
      </c>
      <c r="T725" s="29">
        <f t="shared" si="335"/>
        <v>2.6584651725046744E-9</v>
      </c>
      <c r="V725" s="35"/>
      <c r="W725" s="35"/>
      <c r="X725" s="35"/>
      <c r="AD725" s="35"/>
      <c r="AE725" s="35"/>
      <c r="AF725" s="35"/>
      <c r="AL725" s="35"/>
      <c r="AM725" s="35"/>
      <c r="AN725" s="35"/>
      <c r="AT725" s="35"/>
      <c r="AU725" s="35"/>
      <c r="AV725" s="35"/>
      <c r="BB725" s="35"/>
      <c r="BC725" s="35"/>
      <c r="BD725" s="35"/>
      <c r="BJ725" s="35"/>
      <c r="BK725" s="35"/>
      <c r="BL725" s="35"/>
      <c r="BR725" s="35"/>
      <c r="BS725" s="35"/>
      <c r="BT725" s="35"/>
      <c r="BZ725" s="35"/>
      <c r="CA725" s="35"/>
      <c r="CB725" s="35"/>
      <c r="CH725" s="35"/>
      <c r="CI725" s="35"/>
      <c r="CJ725" s="35"/>
      <c r="CP725" s="35"/>
      <c r="CQ725" s="35"/>
      <c r="CR725" s="35"/>
      <c r="CX725" s="35"/>
      <c r="CY725" s="35"/>
      <c r="CZ725" s="35"/>
      <c r="DF725" s="35">
        <v>2.11E-9</v>
      </c>
      <c r="DG725" s="35">
        <v>1.66624816725</v>
      </c>
      <c r="DH725" s="35">
        <v>3304.0070613956</v>
      </c>
      <c r="DI725" s="29">
        <f t="shared" si="336"/>
        <v>7.2691009676963932E-10</v>
      </c>
      <c r="DJ725" s="29">
        <f t="shared" si="337"/>
        <v>7.2682646038225051E-10</v>
      </c>
      <c r="DK725" s="29">
        <f t="shared" si="338"/>
        <v>7.2682646332806804E-10</v>
      </c>
      <c r="DL725" s="29">
        <f t="shared" si="339"/>
        <v>7.2682646332798367E-10</v>
      </c>
      <c r="DN725" s="35"/>
      <c r="DO725" s="35"/>
      <c r="DP725" s="35"/>
      <c r="DV725" s="35"/>
      <c r="DW725" s="35"/>
      <c r="DX725" s="35"/>
      <c r="ED725" s="35"/>
      <c r="EE725" s="35"/>
      <c r="EF725" s="35"/>
      <c r="EL725" s="35"/>
      <c r="EM725" s="35"/>
      <c r="EN725" s="35"/>
      <c r="ET725" s="35"/>
      <c r="EU725" s="35"/>
      <c r="EV725" s="35"/>
    </row>
    <row r="726" spans="14:152" s="29" customFormat="1" ht="13.5" x14ac:dyDescent="0.3">
      <c r="N726" s="35">
        <v>2.4100000000000002E-9</v>
      </c>
      <c r="O726" s="35">
        <v>4.6301990007500002</v>
      </c>
      <c r="P726" s="35">
        <v>1612.9513330315999</v>
      </c>
      <c r="Q726" s="29">
        <f t="shared" si="332"/>
        <v>2.0047890743339742E-9</v>
      </c>
      <c r="R726" s="29">
        <f t="shared" si="333"/>
        <v>2.0047615049877271E-9</v>
      </c>
      <c r="S726" s="29">
        <f t="shared" si="334"/>
        <v>2.0047615059587726E-9</v>
      </c>
      <c r="T726" s="29">
        <f t="shared" si="335"/>
        <v>2.0047615059587445E-9</v>
      </c>
      <c r="V726" s="35"/>
      <c r="W726" s="35"/>
      <c r="X726" s="35"/>
      <c r="AD726" s="35"/>
      <c r="AE726" s="35"/>
      <c r="AF726" s="35"/>
      <c r="AL726" s="35"/>
      <c r="AM726" s="35"/>
      <c r="AN726" s="35"/>
      <c r="AT726" s="35"/>
      <c r="AU726" s="35"/>
      <c r="AV726" s="35"/>
      <c r="BB726" s="35"/>
      <c r="BC726" s="35"/>
      <c r="BD726" s="35"/>
      <c r="BJ726" s="35"/>
      <c r="BK726" s="35"/>
      <c r="BL726" s="35"/>
      <c r="BR726" s="35"/>
      <c r="BS726" s="35"/>
      <c r="BT726" s="35"/>
      <c r="BZ726" s="35"/>
      <c r="CA726" s="35"/>
      <c r="CB726" s="35"/>
      <c r="CH726" s="35"/>
      <c r="CI726" s="35"/>
      <c r="CJ726" s="35"/>
      <c r="CP726" s="35"/>
      <c r="CQ726" s="35"/>
      <c r="CR726" s="35"/>
      <c r="CX726" s="35"/>
      <c r="CY726" s="35"/>
      <c r="CZ726" s="35"/>
      <c r="DF726" s="35">
        <v>2.0599999999999999E-9</v>
      </c>
      <c r="DG726" s="35">
        <v>1.8157274614500001</v>
      </c>
      <c r="DH726" s="35">
        <v>1596.1191319817999</v>
      </c>
      <c r="DI726" s="29">
        <f t="shared" si="336"/>
        <v>-1.772566556077876E-9</v>
      </c>
      <c r="DJ726" s="29">
        <f t="shared" si="337"/>
        <v>-1.7725451474305594E-9</v>
      </c>
      <c r="DK726" s="29">
        <f t="shared" si="338"/>
        <v>-1.7725451481846164E-9</v>
      </c>
      <c r="DL726" s="29">
        <f t="shared" si="339"/>
        <v>-1.7725451481845941E-9</v>
      </c>
      <c r="DN726" s="35"/>
      <c r="DO726" s="35"/>
      <c r="DP726" s="35"/>
      <c r="DV726" s="35"/>
      <c r="DW726" s="35"/>
      <c r="DX726" s="35"/>
      <c r="ED726" s="35"/>
      <c r="EE726" s="35"/>
      <c r="EF726" s="35"/>
      <c r="EL726" s="35"/>
      <c r="EM726" s="35"/>
      <c r="EN726" s="35"/>
      <c r="ET726" s="35"/>
      <c r="EU726" s="35"/>
      <c r="EV726" s="35"/>
    </row>
    <row r="727" spans="14:152" s="29" customFormat="1" ht="13.5" x14ac:dyDescent="0.3">
      <c r="N727" s="35">
        <v>2.2699999999999998E-9</v>
      </c>
      <c r="O727" s="35">
        <v>5.9453705364899996</v>
      </c>
      <c r="P727" s="35">
        <v>2942.4806769438001</v>
      </c>
      <c r="Q727" s="29">
        <f t="shared" si="332"/>
        <v>-2.1476935265209382E-9</v>
      </c>
      <c r="R727" s="29">
        <f t="shared" si="333"/>
        <v>-2.1477211650685768E-9</v>
      </c>
      <c r="S727" s="29">
        <f t="shared" si="334"/>
        <v>-2.1477211640951643E-9</v>
      </c>
      <c r="T727" s="29">
        <f t="shared" si="335"/>
        <v>-2.147721164095185E-9</v>
      </c>
      <c r="V727" s="35"/>
      <c r="W727" s="35"/>
      <c r="X727" s="35"/>
      <c r="AD727" s="35"/>
      <c r="AE727" s="35"/>
      <c r="AF727" s="35"/>
      <c r="AL727" s="35"/>
      <c r="AM727" s="35"/>
      <c r="AN727" s="35"/>
      <c r="AT727" s="35"/>
      <c r="AU727" s="35"/>
      <c r="AV727" s="35"/>
      <c r="BB727" s="35"/>
      <c r="BC727" s="35"/>
      <c r="BD727" s="35"/>
      <c r="BJ727" s="35"/>
      <c r="BK727" s="35"/>
      <c r="BL727" s="35"/>
      <c r="BR727" s="35"/>
      <c r="BS727" s="35"/>
      <c r="BT727" s="35"/>
      <c r="BZ727" s="35"/>
      <c r="CA727" s="35"/>
      <c r="CB727" s="35"/>
      <c r="CH727" s="35"/>
      <c r="CI727" s="35"/>
      <c r="CJ727" s="35"/>
      <c r="CP727" s="35"/>
      <c r="CQ727" s="35"/>
      <c r="CR727" s="35"/>
      <c r="CX727" s="35"/>
      <c r="CY727" s="35"/>
      <c r="CZ727" s="35"/>
      <c r="DF727" s="35">
        <v>1.69E-9</v>
      </c>
      <c r="DG727" s="35">
        <v>0.46310427276999999</v>
      </c>
      <c r="DH727" s="35">
        <v>17101.211136907201</v>
      </c>
      <c r="DI727" s="29">
        <f t="shared" si="336"/>
        <v>-3.1624446984729858E-10</v>
      </c>
      <c r="DJ727" s="29">
        <f t="shared" si="337"/>
        <v>-3.1588165462446065E-10</v>
      </c>
      <c r="DK727" s="29">
        <f t="shared" si="338"/>
        <v>-3.1588166740361349E-10</v>
      </c>
      <c r="DL727" s="29">
        <f t="shared" si="339"/>
        <v>-3.1588166740323603E-10</v>
      </c>
      <c r="DN727" s="35"/>
      <c r="DO727" s="35"/>
      <c r="DP727" s="35"/>
      <c r="DV727" s="35"/>
      <c r="DW727" s="35"/>
      <c r="DX727" s="35"/>
      <c r="ED727" s="35"/>
      <c r="EE727" s="35"/>
      <c r="EF727" s="35"/>
      <c r="EL727" s="35"/>
      <c r="EM727" s="35"/>
      <c r="EN727" s="35"/>
      <c r="ET727" s="35"/>
      <c r="EU727" s="35"/>
      <c r="EV727" s="35"/>
    </row>
    <row r="728" spans="14:152" s="29" customFormat="1" ht="13.5" x14ac:dyDescent="0.3">
      <c r="N728" s="35">
        <v>2.69E-9</v>
      </c>
      <c r="O728" s="35">
        <v>5.9368748115300001</v>
      </c>
      <c r="P728" s="35">
        <v>4005.3684718298</v>
      </c>
      <c r="Q728" s="29">
        <f t="shared" si="332"/>
        <v>-8.0988153818166008E-10</v>
      </c>
      <c r="R728" s="29">
        <f t="shared" si="333"/>
        <v>-8.0975023712969315E-10</v>
      </c>
      <c r="S728" s="29">
        <f t="shared" si="334"/>
        <v>-8.0975024175433443E-10</v>
      </c>
      <c r="T728" s="29">
        <f t="shared" si="335"/>
        <v>-8.0975024175418875E-10</v>
      </c>
      <c r="V728" s="35"/>
      <c r="W728" s="35"/>
      <c r="X728" s="35"/>
      <c r="AD728" s="35"/>
      <c r="AE728" s="35"/>
      <c r="AF728" s="35"/>
      <c r="AL728" s="35"/>
      <c r="AM728" s="35"/>
      <c r="AN728" s="35"/>
      <c r="AT728" s="35"/>
      <c r="AU728" s="35"/>
      <c r="AV728" s="35"/>
      <c r="BB728" s="35"/>
      <c r="BC728" s="35"/>
      <c r="BD728" s="35"/>
      <c r="BJ728" s="35"/>
      <c r="BK728" s="35"/>
      <c r="BL728" s="35"/>
      <c r="BR728" s="35"/>
      <c r="BS728" s="35"/>
      <c r="BT728" s="35"/>
      <c r="BZ728" s="35"/>
      <c r="CA728" s="35"/>
      <c r="CB728" s="35"/>
      <c r="CH728" s="35"/>
      <c r="CI728" s="35"/>
      <c r="CJ728" s="35"/>
      <c r="CP728" s="35"/>
      <c r="CQ728" s="35"/>
      <c r="CR728" s="35"/>
      <c r="CX728" s="35"/>
      <c r="CY728" s="35"/>
      <c r="CZ728" s="35"/>
      <c r="DF728" s="35">
        <v>1.5900000000000001E-9</v>
      </c>
      <c r="DG728" s="35">
        <v>5.7338445155900004</v>
      </c>
      <c r="DH728" s="35">
        <v>1265.5674786264001</v>
      </c>
      <c r="DI728" s="29">
        <f t="shared" si="336"/>
        <v>6.403130390079952E-10</v>
      </c>
      <c r="DJ728" s="29">
        <f t="shared" si="337"/>
        <v>6.4033657648196317E-10</v>
      </c>
      <c r="DK728" s="29">
        <f t="shared" si="338"/>
        <v>6.4033657565294001E-10</v>
      </c>
      <c r="DL728" s="29">
        <f t="shared" si="339"/>
        <v>6.4033657565296586E-10</v>
      </c>
      <c r="DN728" s="35"/>
      <c r="DO728" s="35"/>
      <c r="DP728" s="35"/>
      <c r="DV728" s="35"/>
      <c r="DW728" s="35"/>
      <c r="DX728" s="35"/>
      <c r="ED728" s="35"/>
      <c r="EE728" s="35"/>
      <c r="EF728" s="35"/>
      <c r="EL728" s="35"/>
      <c r="EM728" s="35"/>
      <c r="EN728" s="35"/>
      <c r="ET728" s="35"/>
      <c r="EU728" s="35"/>
      <c r="EV728" s="35"/>
    </row>
    <row r="729" spans="14:152" s="29" customFormat="1" ht="13.5" x14ac:dyDescent="0.3">
      <c r="N729" s="35">
        <v>2.2699999999999998E-9</v>
      </c>
      <c r="O729" s="35">
        <v>3.9145987993300002</v>
      </c>
      <c r="P729" s="35">
        <v>2942.4461696394001</v>
      </c>
      <c r="Q729" s="29">
        <f t="shared" si="332"/>
        <v>2.9601863562129029E-10</v>
      </c>
      <c r="R729" s="29">
        <f t="shared" si="333"/>
        <v>2.9610326318178123E-10</v>
      </c>
      <c r="S729" s="29">
        <f t="shared" si="334"/>
        <v>2.9610326020109163E-10</v>
      </c>
      <c r="T729" s="29">
        <f t="shared" si="335"/>
        <v>2.9610326020117165E-10</v>
      </c>
      <c r="V729" s="35"/>
      <c r="W729" s="35"/>
      <c r="X729" s="35"/>
      <c r="AD729" s="35"/>
      <c r="AE729" s="35"/>
      <c r="AF729" s="35"/>
      <c r="AL729" s="35"/>
      <c r="AM729" s="35"/>
      <c r="AN729" s="35"/>
      <c r="AT729" s="35"/>
      <c r="AU729" s="35"/>
      <c r="AV729" s="35"/>
      <c r="BB729" s="35"/>
      <c r="BC729" s="35"/>
      <c r="BD729" s="35"/>
      <c r="BJ729" s="35"/>
      <c r="BK729" s="35"/>
      <c r="BL729" s="35"/>
      <c r="BR729" s="35"/>
      <c r="BS729" s="35"/>
      <c r="BT729" s="35"/>
      <c r="BZ729" s="35"/>
      <c r="CA729" s="35"/>
      <c r="CB729" s="35"/>
      <c r="CH729" s="35"/>
      <c r="CI729" s="35"/>
      <c r="CJ729" s="35"/>
      <c r="CP729" s="35"/>
      <c r="CQ729" s="35"/>
      <c r="CR729" s="35"/>
      <c r="CX729" s="35"/>
      <c r="CY729" s="35"/>
      <c r="CZ729" s="35"/>
      <c r="DF729" s="35">
        <v>1.5900000000000001E-9</v>
      </c>
      <c r="DG729" s="35">
        <v>0.92643196778000003</v>
      </c>
      <c r="DH729" s="35">
        <v>4001.8453534808</v>
      </c>
      <c r="DI729" s="29">
        <f t="shared" si="336"/>
        <v>-1.5880555785945609E-9</v>
      </c>
      <c r="DJ729" s="29">
        <f t="shared" si="337"/>
        <v>-1.5880515563963637E-9</v>
      </c>
      <c r="DK729" s="29">
        <f t="shared" si="338"/>
        <v>-1.5880515565381038E-9</v>
      </c>
      <c r="DL729" s="29">
        <f t="shared" si="339"/>
        <v>-1.5880515565381005E-9</v>
      </c>
      <c r="DN729" s="35"/>
      <c r="DO729" s="35"/>
      <c r="DP729" s="35"/>
      <c r="DV729" s="35"/>
      <c r="DW729" s="35"/>
      <c r="DX729" s="35"/>
      <c r="ED729" s="35"/>
      <c r="EE729" s="35"/>
      <c r="EF729" s="35"/>
      <c r="EL729" s="35"/>
      <c r="EM729" s="35"/>
      <c r="EN729" s="35"/>
      <c r="ET729" s="35"/>
      <c r="EU729" s="35"/>
      <c r="EV729" s="35"/>
    </row>
    <row r="730" spans="14:152" s="29" customFormat="1" ht="13.5" x14ac:dyDescent="0.3">
      <c r="N730" s="35">
        <v>2.3800000000000001E-9</v>
      </c>
      <c r="O730" s="35">
        <v>5.1457074517799999</v>
      </c>
      <c r="P730" s="35">
        <v>721.13923120619995</v>
      </c>
      <c r="Q730" s="29">
        <f t="shared" si="332"/>
        <v>-9.7130472297317713E-10</v>
      </c>
      <c r="R730" s="29">
        <f t="shared" si="333"/>
        <v>-9.7132474631949251E-10</v>
      </c>
      <c r="S730" s="29">
        <f t="shared" si="334"/>
        <v>-9.713247456142406E-10</v>
      </c>
      <c r="T730" s="29">
        <f t="shared" si="335"/>
        <v>-9.7132474561426376E-10</v>
      </c>
      <c r="V730" s="35"/>
      <c r="W730" s="35"/>
      <c r="X730" s="35"/>
      <c r="AD730" s="35"/>
      <c r="AE730" s="35"/>
      <c r="AF730" s="35"/>
      <c r="AL730" s="35"/>
      <c r="AM730" s="35"/>
      <c r="AN730" s="35"/>
      <c r="AT730" s="35"/>
      <c r="AU730" s="35"/>
      <c r="AV730" s="35"/>
      <c r="BB730" s="35"/>
      <c r="BC730" s="35"/>
      <c r="BD730" s="35"/>
      <c r="BJ730" s="35"/>
      <c r="BK730" s="35"/>
      <c r="BL730" s="35"/>
      <c r="BR730" s="35"/>
      <c r="BS730" s="35"/>
      <c r="BT730" s="35"/>
      <c r="BZ730" s="35"/>
      <c r="CA730" s="35"/>
      <c r="CB730" s="35"/>
      <c r="CH730" s="35"/>
      <c r="CI730" s="35"/>
      <c r="CJ730" s="35"/>
      <c r="CP730" s="35"/>
      <c r="CQ730" s="35"/>
      <c r="CR730" s="35"/>
      <c r="CX730" s="35"/>
      <c r="CY730" s="35"/>
      <c r="CZ730" s="35"/>
      <c r="DF730" s="35">
        <v>1.8899999999999999E-9</v>
      </c>
      <c r="DG730" s="35">
        <v>2.7416385092</v>
      </c>
      <c r="DH730" s="35">
        <v>2910.4911174747999</v>
      </c>
      <c r="DI730" s="29">
        <f t="shared" si="336"/>
        <v>1.8303283797205383E-9</v>
      </c>
      <c r="DJ730" s="29">
        <f t="shared" si="337"/>
        <v>1.8303108540296814E-9</v>
      </c>
      <c r="DK730" s="29">
        <f t="shared" si="338"/>
        <v>1.8303108546470086E-9</v>
      </c>
      <c r="DL730" s="29">
        <f t="shared" si="339"/>
        <v>1.8303108546469885E-9</v>
      </c>
      <c r="DN730" s="35"/>
      <c r="DO730" s="35"/>
      <c r="DP730" s="35"/>
      <c r="DV730" s="35"/>
      <c r="DW730" s="35"/>
      <c r="DX730" s="35"/>
      <c r="ED730" s="35"/>
      <c r="EE730" s="35"/>
      <c r="EF730" s="35"/>
      <c r="EL730" s="35"/>
      <c r="EM730" s="35"/>
      <c r="EN730" s="35"/>
      <c r="ET730" s="35"/>
      <c r="EU730" s="35"/>
      <c r="EV730" s="35"/>
    </row>
    <row r="731" spans="14:152" s="29" customFormat="1" ht="13.5" x14ac:dyDescent="0.3">
      <c r="N731" s="35">
        <v>2.7499999999999998E-9</v>
      </c>
      <c r="O731" s="35">
        <v>1.0690252873899999</v>
      </c>
      <c r="P731" s="35">
        <v>3343.3639373107999</v>
      </c>
      <c r="Q731" s="29">
        <f t="shared" si="332"/>
        <v>1.0549755828132021E-9</v>
      </c>
      <c r="R731" s="29">
        <f t="shared" si="333"/>
        <v>1.0548670766601542E-9</v>
      </c>
      <c r="S731" s="29">
        <f t="shared" si="334"/>
        <v>1.054867080481948E-9</v>
      </c>
      <c r="T731" s="29">
        <f t="shared" si="335"/>
        <v>1.0548670804818219E-9</v>
      </c>
      <c r="V731" s="35"/>
      <c r="W731" s="35"/>
      <c r="X731" s="35"/>
      <c r="AD731" s="35"/>
      <c r="AE731" s="35"/>
      <c r="AF731" s="35"/>
      <c r="AL731" s="35"/>
      <c r="AM731" s="35"/>
      <c r="AN731" s="35"/>
      <c r="AT731" s="35"/>
      <c r="AU731" s="35"/>
      <c r="AV731" s="35"/>
      <c r="BB731" s="35"/>
      <c r="BC731" s="35"/>
      <c r="BD731" s="35"/>
      <c r="BJ731" s="35"/>
      <c r="BK731" s="35"/>
      <c r="BL731" s="35"/>
      <c r="BR731" s="35"/>
      <c r="BS731" s="35"/>
      <c r="BT731" s="35"/>
      <c r="BZ731" s="35"/>
      <c r="CA731" s="35"/>
      <c r="CB731" s="35"/>
      <c r="CH731" s="35"/>
      <c r="CI731" s="35"/>
      <c r="CJ731" s="35"/>
      <c r="CP731" s="35"/>
      <c r="CQ731" s="35"/>
      <c r="CR731" s="35"/>
      <c r="CX731" s="35"/>
      <c r="CY731" s="35"/>
      <c r="CZ731" s="35"/>
      <c r="DF731" s="35">
        <v>1.81E-9</v>
      </c>
      <c r="DG731" s="35">
        <v>5.4869998465899998</v>
      </c>
      <c r="DH731" s="35">
        <v>3319.2767862328001</v>
      </c>
      <c r="DI731" s="29">
        <f t="shared" si="336"/>
        <v>-1.7334274588955722E-9</v>
      </c>
      <c r="DJ731" s="29">
        <f t="shared" si="337"/>
        <v>-1.7334053623001152E-9</v>
      </c>
      <c r="DK731" s="29">
        <f t="shared" si="338"/>
        <v>-1.7334053630784471E-9</v>
      </c>
      <c r="DL731" s="29">
        <f t="shared" si="339"/>
        <v>-1.733405363078421E-9</v>
      </c>
      <c r="DN731" s="35"/>
      <c r="DO731" s="35"/>
      <c r="DP731" s="35"/>
      <c r="DV731" s="35"/>
      <c r="DW731" s="35"/>
      <c r="DX731" s="35"/>
      <c r="ED731" s="35"/>
      <c r="EE731" s="35"/>
      <c r="EF731" s="35"/>
      <c r="EL731" s="35"/>
      <c r="EM731" s="35"/>
      <c r="EN731" s="35"/>
      <c r="ET731" s="35"/>
      <c r="EU731" s="35"/>
      <c r="EV731" s="35"/>
    </row>
    <row r="732" spans="14:152" s="29" customFormat="1" ht="13.5" x14ac:dyDescent="0.3">
      <c r="N732" s="35">
        <v>2.3199999999999998E-9</v>
      </c>
      <c r="O732" s="35">
        <v>3.5211029050999998</v>
      </c>
      <c r="P732" s="35">
        <v>6674.1786167015998</v>
      </c>
      <c r="Q732" s="29">
        <f t="shared" si="332"/>
        <v>8.9462734460081132E-10</v>
      </c>
      <c r="R732" s="29">
        <f t="shared" si="333"/>
        <v>8.9444477097680075E-10</v>
      </c>
      <c r="S732" s="29">
        <f t="shared" si="334"/>
        <v>8.9444477740743404E-10</v>
      </c>
      <c r="T732" s="29">
        <f t="shared" si="335"/>
        <v>8.9444477740725154E-10</v>
      </c>
      <c r="V732" s="35"/>
      <c r="W732" s="35"/>
      <c r="X732" s="35"/>
      <c r="AD732" s="35"/>
      <c r="AE732" s="35"/>
      <c r="AF732" s="35"/>
      <c r="AL732" s="35"/>
      <c r="AM732" s="35"/>
      <c r="AN732" s="35"/>
      <c r="AT732" s="35"/>
      <c r="AU732" s="35"/>
      <c r="AV732" s="35"/>
      <c r="BB732" s="35"/>
      <c r="BC732" s="35"/>
      <c r="BD732" s="35"/>
      <c r="BJ732" s="35"/>
      <c r="BK732" s="35"/>
      <c r="BL732" s="35"/>
      <c r="BR732" s="35"/>
      <c r="BS732" s="35"/>
      <c r="BT732" s="35"/>
      <c r="BZ732" s="35"/>
      <c r="CA732" s="35"/>
      <c r="CB732" s="35"/>
      <c r="CH732" s="35"/>
      <c r="CI732" s="35"/>
      <c r="CJ732" s="35"/>
      <c r="CP732" s="35"/>
      <c r="CQ732" s="35"/>
      <c r="CR732" s="35"/>
      <c r="CX732" s="35"/>
      <c r="CY732" s="35"/>
      <c r="CZ732" s="35"/>
      <c r="DF732" s="35">
        <v>1.56E-9</v>
      </c>
      <c r="DG732" s="35">
        <v>5.9546211846999997</v>
      </c>
      <c r="DH732" s="35">
        <v>8584.6616659007996</v>
      </c>
      <c r="DI732" s="29">
        <f t="shared" si="336"/>
        <v>1.0029026606648588E-9</v>
      </c>
      <c r="DJ732" s="29">
        <f t="shared" si="337"/>
        <v>1.0030337410559253E-9</v>
      </c>
      <c r="DK732" s="29">
        <f t="shared" si="338"/>
        <v>1.0030337364393044E-9</v>
      </c>
      <c r="DL732" s="29">
        <f t="shared" si="339"/>
        <v>1.0030337364394405E-9</v>
      </c>
      <c r="DN732" s="35"/>
      <c r="DO732" s="35"/>
      <c r="DP732" s="35"/>
      <c r="DV732" s="35"/>
      <c r="DW732" s="35"/>
      <c r="DX732" s="35"/>
      <c r="ED732" s="35"/>
      <c r="EE732" s="35"/>
      <c r="EF732" s="35"/>
      <c r="EL732" s="35"/>
      <c r="EM732" s="35"/>
      <c r="EN732" s="35"/>
      <c r="ET732" s="35"/>
      <c r="EU732" s="35"/>
      <c r="EV732" s="35"/>
    </row>
    <row r="733" spans="14:152" s="29" customFormat="1" ht="13.5" x14ac:dyDescent="0.3">
      <c r="N733" s="35">
        <v>2.7700000000000002E-9</v>
      </c>
      <c r="O733" s="35">
        <v>0.19619249083000001</v>
      </c>
      <c r="P733" s="35">
        <v>270.19747037360003</v>
      </c>
      <c r="Q733" s="29">
        <f t="shared" si="332"/>
        <v>-3.5270641881828429E-10</v>
      </c>
      <c r="R733" s="29">
        <f t="shared" si="333"/>
        <v>-3.5271590550157917E-10</v>
      </c>
      <c r="S733" s="29">
        <f t="shared" si="334"/>
        <v>-3.5271590516744375E-10</v>
      </c>
      <c r="T733" s="29">
        <f t="shared" si="335"/>
        <v>-3.527159051674559E-10</v>
      </c>
      <c r="V733" s="35"/>
      <c r="W733" s="35"/>
      <c r="X733" s="35"/>
      <c r="AD733" s="35"/>
      <c r="AE733" s="35"/>
      <c r="AF733" s="35"/>
      <c r="AL733" s="35"/>
      <c r="AM733" s="35"/>
      <c r="AN733" s="35"/>
      <c r="AT733" s="35"/>
      <c r="AU733" s="35"/>
      <c r="AV733" s="35"/>
      <c r="BB733" s="35"/>
      <c r="BC733" s="35"/>
      <c r="BD733" s="35"/>
      <c r="BJ733" s="35"/>
      <c r="BK733" s="35"/>
      <c r="BL733" s="35"/>
      <c r="BR733" s="35"/>
      <c r="BS733" s="35"/>
      <c r="BT733" s="35"/>
      <c r="BZ733" s="35"/>
      <c r="CA733" s="35"/>
      <c r="CB733" s="35"/>
      <c r="CH733" s="35"/>
      <c r="CI733" s="35"/>
      <c r="CJ733" s="35"/>
      <c r="CP733" s="35"/>
      <c r="CQ733" s="35"/>
      <c r="CR733" s="35"/>
      <c r="CX733" s="35"/>
      <c r="CY733" s="35"/>
      <c r="CZ733" s="35"/>
      <c r="DF733" s="35">
        <v>1.5799999999999999E-9</v>
      </c>
      <c r="DG733" s="35">
        <v>3.3873250744700001</v>
      </c>
      <c r="DH733" s="35">
        <v>8742.0427074714007</v>
      </c>
      <c r="DI733" s="29">
        <f t="shared" si="336"/>
        <v>1.0291665746442983E-9</v>
      </c>
      <c r="DJ733" s="29">
        <f t="shared" si="337"/>
        <v>1.0293004979267716E-9</v>
      </c>
      <c r="DK733" s="29">
        <f t="shared" si="338"/>
        <v>1.0293004932100463E-9</v>
      </c>
      <c r="DL733" s="29">
        <f t="shared" si="339"/>
        <v>1.0293004932101828E-9</v>
      </c>
      <c r="DN733" s="35"/>
      <c r="DO733" s="35"/>
      <c r="DP733" s="35"/>
      <c r="DV733" s="35"/>
      <c r="DW733" s="35"/>
      <c r="DX733" s="35"/>
      <c r="ED733" s="35"/>
      <c r="EE733" s="35"/>
      <c r="EF733" s="35"/>
      <c r="EL733" s="35"/>
      <c r="EM733" s="35"/>
      <c r="EN733" s="35"/>
      <c r="ET733" s="35"/>
      <c r="EU733" s="35"/>
      <c r="EV733" s="35"/>
    </row>
    <row r="734" spans="14:152" s="29" customFormat="1" ht="13.5" x14ac:dyDescent="0.3">
      <c r="N734" s="35">
        <v>2.7400000000000001E-9</v>
      </c>
      <c r="O734" s="35">
        <v>0.30235979008000002</v>
      </c>
      <c r="P734" s="35">
        <v>5607.6158292088003</v>
      </c>
      <c r="Q734" s="29">
        <f t="shared" si="332"/>
        <v>-2.6374297586432822E-9</v>
      </c>
      <c r="R734" s="29">
        <f t="shared" si="333"/>
        <v>-2.637482972408889E-9</v>
      </c>
      <c r="S734" s="29">
        <f t="shared" si="334"/>
        <v>-2.6374829705348546E-9</v>
      </c>
      <c r="T734" s="29">
        <f t="shared" si="335"/>
        <v>-2.6374829705349179E-9</v>
      </c>
      <c r="V734" s="35"/>
      <c r="W734" s="35"/>
      <c r="X734" s="35"/>
      <c r="AD734" s="35"/>
      <c r="AE734" s="35"/>
      <c r="AF734" s="35"/>
      <c r="AL734" s="35"/>
      <c r="AM734" s="35"/>
      <c r="AN734" s="35"/>
      <c r="AT734" s="35"/>
      <c r="AU734" s="35"/>
      <c r="AV734" s="35"/>
      <c r="BB734" s="35"/>
      <c r="BC734" s="35"/>
      <c r="BD734" s="35"/>
      <c r="BJ734" s="35"/>
      <c r="BK734" s="35"/>
      <c r="BL734" s="35"/>
      <c r="BR734" s="35"/>
      <c r="BS734" s="35"/>
      <c r="BT734" s="35"/>
      <c r="BZ734" s="35"/>
      <c r="CA734" s="35"/>
      <c r="CB734" s="35"/>
      <c r="CH734" s="35"/>
      <c r="CI734" s="35"/>
      <c r="CJ734" s="35"/>
      <c r="CP734" s="35"/>
      <c r="CQ734" s="35"/>
      <c r="CR734" s="35"/>
      <c r="CX734" s="35"/>
      <c r="CY734" s="35"/>
      <c r="CZ734" s="35"/>
      <c r="DF734" s="35">
        <v>1.7100000000000001E-9</v>
      </c>
      <c r="DG734" s="35">
        <v>3.1140675062600001</v>
      </c>
      <c r="DH734" s="35">
        <v>5621.9102335132002</v>
      </c>
      <c r="DI734" s="29">
        <f t="shared" si="336"/>
        <v>1.6833540516655969E-9</v>
      </c>
      <c r="DJ734" s="29">
        <f t="shared" si="337"/>
        <v>1.6833756504686085E-9</v>
      </c>
      <c r="DK734" s="29">
        <f t="shared" si="338"/>
        <v>1.6833756497080208E-9</v>
      </c>
      <c r="DL734" s="29">
        <f t="shared" si="339"/>
        <v>1.6833756497080419E-9</v>
      </c>
      <c r="DN734" s="35"/>
      <c r="DO734" s="35"/>
      <c r="DP734" s="35"/>
      <c r="DV734" s="35"/>
      <c r="DW734" s="35"/>
      <c r="DX734" s="35"/>
      <c r="ED734" s="35"/>
      <c r="EE734" s="35"/>
      <c r="EF734" s="35"/>
      <c r="EL734" s="35"/>
      <c r="EM734" s="35"/>
      <c r="EN734" s="35"/>
      <c r="ET734" s="35"/>
      <c r="EU734" s="35"/>
      <c r="EV734" s="35"/>
    </row>
    <row r="735" spans="14:152" s="29" customFormat="1" ht="13.5" x14ac:dyDescent="0.3">
      <c r="N735" s="35">
        <v>2.33E-9</v>
      </c>
      <c r="O735" s="35">
        <v>5.7523713857600001</v>
      </c>
      <c r="P735" s="35">
        <v>604.84974070479996</v>
      </c>
      <c r="Q735" s="29">
        <f t="shared" si="332"/>
        <v>-2.3098267765761466E-9</v>
      </c>
      <c r="R735" s="29">
        <f t="shared" si="333"/>
        <v>-2.3098244117367834E-9</v>
      </c>
      <c r="S735" s="29">
        <f t="shared" si="334"/>
        <v>-2.3098244118200788E-9</v>
      </c>
      <c r="T735" s="29">
        <f t="shared" si="335"/>
        <v>-2.3098244118200763E-9</v>
      </c>
      <c r="V735" s="35"/>
      <c r="W735" s="35"/>
      <c r="X735" s="35"/>
      <c r="AD735" s="35"/>
      <c r="AE735" s="35"/>
      <c r="AF735" s="35"/>
      <c r="AL735" s="35"/>
      <c r="AM735" s="35"/>
      <c r="AN735" s="35"/>
      <c r="AT735" s="35"/>
      <c r="AU735" s="35"/>
      <c r="AV735" s="35"/>
      <c r="BB735" s="35"/>
      <c r="BC735" s="35"/>
      <c r="BD735" s="35"/>
      <c r="BJ735" s="35"/>
      <c r="BK735" s="35"/>
      <c r="BL735" s="35"/>
      <c r="BR735" s="35"/>
      <c r="BS735" s="35"/>
      <c r="BT735" s="35"/>
      <c r="BZ735" s="35"/>
      <c r="CA735" s="35"/>
      <c r="CB735" s="35"/>
      <c r="CH735" s="35"/>
      <c r="CI735" s="35"/>
      <c r="CJ735" s="35"/>
      <c r="CP735" s="35"/>
      <c r="CQ735" s="35"/>
      <c r="CR735" s="35"/>
      <c r="CX735" s="35"/>
      <c r="CY735" s="35"/>
      <c r="CZ735" s="35"/>
      <c r="DF735" s="35">
        <v>1.99E-9</v>
      </c>
      <c r="DG735" s="35">
        <v>2.8637019821799998</v>
      </c>
      <c r="DH735" s="35">
        <v>10025.4277087512</v>
      </c>
      <c r="DI735" s="29">
        <f t="shared" si="336"/>
        <v>-1.3738870932655672E-9</v>
      </c>
      <c r="DJ735" s="29">
        <f t="shared" si="337"/>
        <v>-1.3737026413123273E-9</v>
      </c>
      <c r="DK735" s="29">
        <f t="shared" si="338"/>
        <v>-1.3737026478094319E-9</v>
      </c>
      <c r="DL735" s="29">
        <f t="shared" si="339"/>
        <v>-1.3737026478092272E-9</v>
      </c>
      <c r="DN735" s="35"/>
      <c r="DO735" s="35"/>
      <c r="DP735" s="35"/>
      <c r="DV735" s="35"/>
      <c r="DW735" s="35"/>
      <c r="DX735" s="35"/>
      <c r="ED735" s="35"/>
      <c r="EE735" s="35"/>
      <c r="EF735" s="35"/>
      <c r="EL735" s="35"/>
      <c r="EM735" s="35"/>
      <c r="EN735" s="35"/>
      <c r="ET735" s="35"/>
      <c r="EU735" s="35"/>
      <c r="EV735" s="35"/>
    </row>
    <row r="736" spans="14:152" s="29" customFormat="1" ht="13.5" x14ac:dyDescent="0.3">
      <c r="N736" s="35">
        <v>2.1400000000000001E-9</v>
      </c>
      <c r="O736" s="35">
        <v>3.3862627699500001</v>
      </c>
      <c r="P736" s="35">
        <v>647.01083331480004</v>
      </c>
      <c r="Q736" s="29">
        <f t="shared" si="332"/>
        <v>5.1330095854154297E-10</v>
      </c>
      <c r="R736" s="29">
        <f t="shared" si="333"/>
        <v>5.1331813607936266E-10</v>
      </c>
      <c r="S736" s="29">
        <f t="shared" si="334"/>
        <v>5.1331813547434725E-10</v>
      </c>
      <c r="T736" s="29">
        <f t="shared" si="335"/>
        <v>5.1331813547436203E-10</v>
      </c>
      <c r="V736" s="35"/>
      <c r="W736" s="35"/>
      <c r="X736" s="35"/>
      <c r="AD736" s="35"/>
      <c r="AE736" s="35"/>
      <c r="AF736" s="35"/>
      <c r="AL736" s="35"/>
      <c r="AM736" s="35"/>
      <c r="AN736" s="35"/>
      <c r="AT736" s="35"/>
      <c r="AU736" s="35"/>
      <c r="AV736" s="35"/>
      <c r="BB736" s="35"/>
      <c r="BC736" s="35"/>
      <c r="BD736" s="35"/>
      <c r="BJ736" s="35"/>
      <c r="BK736" s="35"/>
      <c r="BL736" s="35"/>
      <c r="BR736" s="35"/>
      <c r="BS736" s="35"/>
      <c r="BT736" s="35"/>
      <c r="BZ736" s="35"/>
      <c r="CA736" s="35"/>
      <c r="CB736" s="35"/>
      <c r="CH736" s="35"/>
      <c r="CI736" s="35"/>
      <c r="CJ736" s="35"/>
      <c r="CP736" s="35"/>
      <c r="CQ736" s="35"/>
      <c r="CR736" s="35"/>
      <c r="CX736" s="35"/>
      <c r="CY736" s="35"/>
      <c r="CZ736" s="35"/>
      <c r="DF736" s="35">
        <v>1.73E-9</v>
      </c>
      <c r="DG736" s="35">
        <v>4.7338483899100003</v>
      </c>
      <c r="DH736" s="35">
        <v>9389.0535407862008</v>
      </c>
      <c r="DI736" s="29">
        <f t="shared" si="336"/>
        <v>1.7105116029111989E-9</v>
      </c>
      <c r="DJ736" s="29">
        <f t="shared" si="337"/>
        <v>1.7105426593880535E-9</v>
      </c>
      <c r="DK736" s="29">
        <f t="shared" si="338"/>
        <v>1.7105426582946332E-9</v>
      </c>
      <c r="DL736" s="29">
        <f t="shared" si="339"/>
        <v>1.7105426582946626E-9</v>
      </c>
      <c r="DN736" s="35"/>
      <c r="DO736" s="35"/>
      <c r="DP736" s="35"/>
      <c r="DV736" s="35"/>
      <c r="DW736" s="35"/>
      <c r="DX736" s="35"/>
      <c r="ED736" s="35"/>
      <c r="EE736" s="35"/>
      <c r="EF736" s="35"/>
      <c r="EL736" s="35"/>
      <c r="EM736" s="35"/>
      <c r="EN736" s="35"/>
      <c r="ET736" s="35"/>
      <c r="EU736" s="35"/>
      <c r="EV736" s="35"/>
    </row>
    <row r="737" spans="14:152" s="29" customFormat="1" ht="13.5" x14ac:dyDescent="0.3">
      <c r="N737" s="35">
        <v>2.8200000000000002E-9</v>
      </c>
      <c r="O737" s="35">
        <v>0.29694635624999999</v>
      </c>
      <c r="P737" s="35">
        <v>12323.423096008801</v>
      </c>
      <c r="Q737" s="29">
        <f t="shared" si="332"/>
        <v>2.3126428425215305E-9</v>
      </c>
      <c r="R737" s="29">
        <f t="shared" si="333"/>
        <v>2.3123886804606309E-9</v>
      </c>
      <c r="S737" s="29">
        <f t="shared" si="334"/>
        <v>2.3123886894135867E-9</v>
      </c>
      <c r="T737" s="29">
        <f t="shared" si="335"/>
        <v>2.3123886894133108E-9</v>
      </c>
      <c r="V737" s="35"/>
      <c r="W737" s="35"/>
      <c r="X737" s="35"/>
      <c r="AD737" s="35"/>
      <c r="AE737" s="35"/>
      <c r="AF737" s="35"/>
      <c r="AL737" s="35"/>
      <c r="AM737" s="35"/>
      <c r="AN737" s="35"/>
      <c r="AT737" s="35"/>
      <c r="AU737" s="35"/>
      <c r="AV737" s="35"/>
      <c r="BB737" s="35"/>
      <c r="BC737" s="35"/>
      <c r="BD737" s="35"/>
      <c r="BJ737" s="35"/>
      <c r="BK737" s="35"/>
      <c r="BL737" s="35"/>
      <c r="BR737" s="35"/>
      <c r="BS737" s="35"/>
      <c r="BT737" s="35"/>
      <c r="BZ737" s="35"/>
      <c r="CA737" s="35"/>
      <c r="CB737" s="35"/>
      <c r="CH737" s="35"/>
      <c r="CI737" s="35"/>
      <c r="CJ737" s="35"/>
      <c r="CP737" s="35"/>
      <c r="CQ737" s="35"/>
      <c r="CR737" s="35"/>
      <c r="CX737" s="35"/>
      <c r="CY737" s="35"/>
      <c r="CZ737" s="35"/>
      <c r="DF737" s="35">
        <v>1.6000000000000001E-9</v>
      </c>
      <c r="DG737" s="35">
        <v>3.0686153226799999</v>
      </c>
      <c r="DH737" s="35">
        <v>1612.9513330315999</v>
      </c>
      <c r="DI737" s="29">
        <f t="shared" si="336"/>
        <v>-8.7567104546788297E-10</v>
      </c>
      <c r="DJ737" s="29">
        <f t="shared" si="337"/>
        <v>-8.7569864715769085E-10</v>
      </c>
      <c r="DK737" s="29">
        <f t="shared" si="338"/>
        <v>-8.7569864618552792E-10</v>
      </c>
      <c r="DL737" s="29">
        <f t="shared" si="339"/>
        <v>-8.7569864618555635E-10</v>
      </c>
      <c r="DN737" s="35"/>
      <c r="DO737" s="35"/>
      <c r="DP737" s="35"/>
      <c r="DV737" s="35"/>
      <c r="DW737" s="35"/>
      <c r="DX737" s="35"/>
      <c r="ED737" s="35"/>
      <c r="EE737" s="35"/>
      <c r="EF737" s="35"/>
      <c r="EL737" s="35"/>
      <c r="EM737" s="35"/>
      <c r="EN737" s="35"/>
      <c r="ET737" s="35"/>
      <c r="EU737" s="35"/>
      <c r="EV737" s="35"/>
    </row>
    <row r="738" spans="14:152" s="29" customFormat="1" ht="13.5" x14ac:dyDescent="0.3">
      <c r="N738" s="35">
        <v>2.8200000000000002E-9</v>
      </c>
      <c r="O738" s="35">
        <v>3.1811471674199998</v>
      </c>
      <c r="P738" s="35">
        <v>6364.8329837430001</v>
      </c>
      <c r="Q738" s="29">
        <f t="shared" si="332"/>
        <v>2.728060928125287E-9</v>
      </c>
      <c r="R738" s="29">
        <f t="shared" si="333"/>
        <v>2.72800282786446E-9</v>
      </c>
      <c r="S738" s="29">
        <f t="shared" si="334"/>
        <v>2.7280028299111563E-9</v>
      </c>
      <c r="T738" s="29">
        <f t="shared" si="335"/>
        <v>2.7280028299110951E-9</v>
      </c>
      <c r="V738" s="35"/>
      <c r="W738" s="35"/>
      <c r="X738" s="35"/>
      <c r="AD738" s="35"/>
      <c r="AE738" s="35"/>
      <c r="AF738" s="35"/>
      <c r="AL738" s="35"/>
      <c r="AM738" s="35"/>
      <c r="AN738" s="35"/>
      <c r="AT738" s="35"/>
      <c r="AU738" s="35"/>
      <c r="AV738" s="35"/>
      <c r="BB738" s="35"/>
      <c r="BC738" s="35"/>
      <c r="BD738" s="35"/>
      <c r="BJ738" s="35"/>
      <c r="BK738" s="35"/>
      <c r="BL738" s="35"/>
      <c r="BR738" s="35"/>
      <c r="BS738" s="35"/>
      <c r="BT738" s="35"/>
      <c r="BZ738" s="35"/>
      <c r="CA738" s="35"/>
      <c r="CB738" s="35"/>
      <c r="CH738" s="35"/>
      <c r="CI738" s="35"/>
      <c r="CJ738" s="35"/>
      <c r="CP738" s="35"/>
      <c r="CQ738" s="35"/>
      <c r="CR738" s="35"/>
      <c r="CX738" s="35"/>
      <c r="CY738" s="35"/>
      <c r="CZ738" s="35"/>
      <c r="DF738" s="35">
        <v>2.0299999999999998E-9</v>
      </c>
      <c r="DG738" s="35">
        <v>1.71629299113</v>
      </c>
      <c r="DH738" s="35">
        <v>699.27114822759995</v>
      </c>
      <c r="DI738" s="29">
        <f t="shared" si="336"/>
        <v>1.7742309035186088E-9</v>
      </c>
      <c r="DJ738" s="29">
        <f t="shared" si="337"/>
        <v>1.7742397181170239E-9</v>
      </c>
      <c r="DK738" s="29">
        <f t="shared" si="338"/>
        <v>1.7742397178065642E-9</v>
      </c>
      <c r="DL738" s="29">
        <f t="shared" si="339"/>
        <v>1.7742397178065731E-9</v>
      </c>
      <c r="DN738" s="35"/>
      <c r="DO738" s="35"/>
      <c r="DP738" s="35"/>
      <c r="DV738" s="35"/>
      <c r="DW738" s="35"/>
      <c r="DX738" s="35"/>
      <c r="ED738" s="35"/>
      <c r="EE738" s="35"/>
      <c r="EF738" s="35"/>
      <c r="EL738" s="35"/>
      <c r="EM738" s="35"/>
      <c r="EN738" s="35"/>
      <c r="ET738" s="35"/>
      <c r="EU738" s="35"/>
      <c r="EV738" s="35"/>
    </row>
    <row r="739" spans="14:152" s="29" customFormat="1" ht="13.5" x14ac:dyDescent="0.3">
      <c r="N739" s="35">
        <v>2.64E-9</v>
      </c>
      <c r="O739" s="35">
        <v>4.6475156306400001</v>
      </c>
      <c r="P739" s="35">
        <v>1346.3442913097999</v>
      </c>
      <c r="Q739" s="29">
        <f t="shared" si="332"/>
        <v>4.9557675014128809E-10</v>
      </c>
      <c r="R739" s="29">
        <f t="shared" si="333"/>
        <v>4.9562136426147523E-10</v>
      </c>
      <c r="S739" s="29">
        <f t="shared" si="334"/>
        <v>4.956213626900978E-10</v>
      </c>
      <c r="T739" s="29">
        <f t="shared" si="335"/>
        <v>4.9562136269015301E-10</v>
      </c>
      <c r="V739" s="35"/>
      <c r="W739" s="35"/>
      <c r="X739" s="35"/>
      <c r="AD739" s="35"/>
      <c r="AE739" s="35"/>
      <c r="AF739" s="35"/>
      <c r="AL739" s="35"/>
      <c r="AM739" s="35"/>
      <c r="AN739" s="35"/>
      <c r="AT739" s="35"/>
      <c r="AU739" s="35"/>
      <c r="AV739" s="35"/>
      <c r="BB739" s="35"/>
      <c r="BC739" s="35"/>
      <c r="BD739" s="35"/>
      <c r="BJ739" s="35"/>
      <c r="BK739" s="35"/>
      <c r="BL739" s="35"/>
      <c r="BR739" s="35"/>
      <c r="BS739" s="35"/>
      <c r="BT739" s="35"/>
      <c r="BZ739" s="35"/>
      <c r="CA739" s="35"/>
      <c r="CB739" s="35"/>
      <c r="CH739" s="35"/>
      <c r="CI739" s="35"/>
      <c r="CJ739" s="35"/>
      <c r="CP739" s="35"/>
      <c r="CQ739" s="35"/>
      <c r="CR739" s="35"/>
      <c r="CX739" s="35"/>
      <c r="CY739" s="35"/>
      <c r="CZ739" s="35"/>
      <c r="DF739" s="35">
        <v>1.9800000000000002E-9</v>
      </c>
      <c r="DG739" s="35">
        <v>0.56267868345000005</v>
      </c>
      <c r="DH739" s="35">
        <v>15265.8865193004</v>
      </c>
      <c r="DI739" s="29">
        <f t="shared" si="336"/>
        <v>-1.8771115838934386E-9</v>
      </c>
      <c r="DJ739" s="29">
        <f t="shared" si="337"/>
        <v>-1.8772344446160641E-9</v>
      </c>
      <c r="DK739" s="29">
        <f t="shared" si="338"/>
        <v>-1.8772344402899831E-9</v>
      </c>
      <c r="DL739" s="29">
        <f t="shared" si="339"/>
        <v>-1.877234440290108E-9</v>
      </c>
      <c r="DN739" s="35"/>
      <c r="DO739" s="35"/>
      <c r="DP739" s="35"/>
      <c r="DV739" s="35"/>
      <c r="DW739" s="35"/>
      <c r="DX739" s="35"/>
      <c r="ED739" s="35"/>
      <c r="EE739" s="35"/>
      <c r="EF739" s="35"/>
      <c r="EL739" s="35"/>
      <c r="EM739" s="35"/>
      <c r="EN739" s="35"/>
      <c r="ET739" s="35"/>
      <c r="EU739" s="35"/>
      <c r="EV739" s="35"/>
    </row>
    <row r="740" spans="14:152" s="29" customFormat="1" ht="13.5" x14ac:dyDescent="0.3">
      <c r="N740" s="35">
        <v>2.7999999999999998E-9</v>
      </c>
      <c r="O740" s="35">
        <v>4.6499518456400004</v>
      </c>
      <c r="P740" s="35">
        <v>6701.5801727983999</v>
      </c>
      <c r="Q740" s="29">
        <f t="shared" si="332"/>
        <v>2.580081232429252E-9</v>
      </c>
      <c r="R740" s="29">
        <f t="shared" si="333"/>
        <v>2.5801743778716224E-9</v>
      </c>
      <c r="S740" s="29">
        <f t="shared" si="334"/>
        <v>2.5801743745912309E-9</v>
      </c>
      <c r="T740" s="29">
        <f t="shared" si="335"/>
        <v>2.5801743745913388E-9</v>
      </c>
      <c r="V740" s="35"/>
      <c r="W740" s="35"/>
      <c r="X740" s="35"/>
      <c r="AD740" s="35"/>
      <c r="AE740" s="35"/>
      <c r="AF740" s="35"/>
      <c r="AL740" s="35"/>
      <c r="AM740" s="35"/>
      <c r="AN740" s="35"/>
      <c r="AT740" s="35"/>
      <c r="AU740" s="35"/>
      <c r="AV740" s="35"/>
      <c r="BB740" s="35"/>
      <c r="BC740" s="35"/>
      <c r="BD740" s="35"/>
      <c r="BJ740" s="35"/>
      <c r="BK740" s="35"/>
      <c r="BL740" s="35"/>
      <c r="BR740" s="35"/>
      <c r="BS740" s="35"/>
      <c r="BT740" s="35"/>
      <c r="BZ740" s="35"/>
      <c r="CA740" s="35"/>
      <c r="CB740" s="35"/>
      <c r="CH740" s="35"/>
      <c r="CI740" s="35"/>
      <c r="CJ740" s="35"/>
      <c r="CP740" s="35"/>
      <c r="CQ740" s="35"/>
      <c r="CR740" s="35"/>
      <c r="CX740" s="35"/>
      <c r="CY740" s="35"/>
      <c r="CZ740" s="35"/>
      <c r="DF740" s="35">
        <v>1.86E-9</v>
      </c>
      <c r="DG740" s="35">
        <v>2.4457368719899999</v>
      </c>
      <c r="DH740" s="35">
        <v>2814.8536148683002</v>
      </c>
      <c r="DI740" s="29">
        <f t="shared" si="336"/>
        <v>-9.4091997166094782E-10</v>
      </c>
      <c r="DJ740" s="29">
        <f t="shared" si="337"/>
        <v>-9.40977685662998E-10</v>
      </c>
      <c r="DK740" s="29">
        <f t="shared" si="338"/>
        <v>-9.4097768363023762E-10</v>
      </c>
      <c r="DL740" s="29">
        <f t="shared" si="339"/>
        <v>-9.4097768363030607E-10</v>
      </c>
      <c r="DN740" s="35"/>
      <c r="DO740" s="35"/>
      <c r="DP740" s="35"/>
      <c r="DV740" s="35"/>
      <c r="DW740" s="35"/>
      <c r="DX740" s="35"/>
      <c r="ED740" s="35"/>
      <c r="EE740" s="35"/>
      <c r="EF740" s="35"/>
      <c r="EL740" s="35"/>
      <c r="EM740" s="35"/>
      <c r="EN740" s="35"/>
      <c r="ET740" s="35"/>
      <c r="EU740" s="35"/>
      <c r="EV740" s="35"/>
    </row>
    <row r="741" spans="14:152" s="29" customFormat="1" ht="13.5" x14ac:dyDescent="0.3">
      <c r="N741" s="35">
        <v>2.4600000000000002E-9</v>
      </c>
      <c r="O741" s="35">
        <v>3.0303667563099999</v>
      </c>
      <c r="P741" s="35">
        <v>3304.0070613956</v>
      </c>
      <c r="Q741" s="29">
        <f t="shared" si="332"/>
        <v>2.4341717255964756E-9</v>
      </c>
      <c r="R741" s="29">
        <f t="shared" si="333"/>
        <v>2.4341867351727024E-9</v>
      </c>
      <c r="S741" s="29">
        <f t="shared" si="334"/>
        <v>2.4341867346441203E-9</v>
      </c>
      <c r="T741" s="29">
        <f t="shared" si="335"/>
        <v>2.4341867346441352E-9</v>
      </c>
      <c r="V741" s="35"/>
      <c r="W741" s="35"/>
      <c r="X741" s="35"/>
      <c r="AD741" s="35"/>
      <c r="AE741" s="35"/>
      <c r="AF741" s="35"/>
      <c r="AL741" s="35"/>
      <c r="AM741" s="35"/>
      <c r="AN741" s="35"/>
      <c r="AT741" s="35"/>
      <c r="AU741" s="35"/>
      <c r="AV741" s="35"/>
      <c r="BB741" s="35"/>
      <c r="BC741" s="35"/>
      <c r="BD741" s="35"/>
      <c r="BJ741" s="35"/>
      <c r="BK741" s="35"/>
      <c r="BL741" s="35"/>
      <c r="BR741" s="35"/>
      <c r="BS741" s="35"/>
      <c r="BT741" s="35"/>
      <c r="BZ741" s="35"/>
      <c r="CA741" s="35"/>
      <c r="CB741" s="35"/>
      <c r="CH741" s="35"/>
      <c r="CI741" s="35"/>
      <c r="CJ741" s="35"/>
      <c r="CP741" s="35"/>
      <c r="CQ741" s="35"/>
      <c r="CR741" s="35"/>
      <c r="CX741" s="35"/>
      <c r="CY741" s="35"/>
      <c r="CZ741" s="35"/>
      <c r="DF741" s="35">
        <v>1.67E-9</v>
      </c>
      <c r="DG741" s="35">
        <v>0.44417942259999998</v>
      </c>
      <c r="DH741" s="35">
        <v>37895.426290367403</v>
      </c>
      <c r="DI741" s="29">
        <f t="shared" si="336"/>
        <v>1.6413286455190751E-9</v>
      </c>
      <c r="DJ741" s="29">
        <f t="shared" si="337"/>
        <v>1.6414776689115868E-9</v>
      </c>
      <c r="DK741" s="29">
        <f t="shared" si="338"/>
        <v>1.6414776636695456E-9</v>
      </c>
      <c r="DL741" s="29">
        <f t="shared" si="339"/>
        <v>1.6414776636697205E-9</v>
      </c>
      <c r="DN741" s="35"/>
      <c r="DO741" s="35"/>
      <c r="DP741" s="35"/>
      <c r="DV741" s="35"/>
      <c r="DW741" s="35"/>
      <c r="DX741" s="35"/>
      <c r="ED741" s="35"/>
      <c r="EE741" s="35"/>
      <c r="EF741" s="35"/>
      <c r="EL741" s="35"/>
      <c r="EM741" s="35"/>
      <c r="EN741" s="35"/>
      <c r="ET741" s="35"/>
      <c r="EU741" s="35"/>
      <c r="EV741" s="35"/>
    </row>
    <row r="742" spans="14:152" s="29" customFormat="1" ht="13.5" x14ac:dyDescent="0.3">
      <c r="N742" s="35">
        <v>2.1299999999999999E-9</v>
      </c>
      <c r="O742" s="35">
        <v>4.8055509568100003</v>
      </c>
      <c r="P742" s="35">
        <v>8830.9133882238002</v>
      </c>
      <c r="Q742" s="29">
        <f t="shared" si="332"/>
        <v>-1.7799504216486794E-9</v>
      </c>
      <c r="R742" s="29">
        <f t="shared" si="333"/>
        <v>-1.7800824361641584E-9</v>
      </c>
      <c r="S742" s="29">
        <f t="shared" si="334"/>
        <v>-1.7800824315147819E-9</v>
      </c>
      <c r="T742" s="29">
        <f t="shared" si="335"/>
        <v>-1.7800824315149482E-9</v>
      </c>
      <c r="V742" s="35"/>
      <c r="W742" s="35"/>
      <c r="X742" s="35"/>
      <c r="AD742" s="35"/>
      <c r="AE742" s="35"/>
      <c r="AF742" s="35"/>
      <c r="AL742" s="35"/>
      <c r="AM742" s="35"/>
      <c r="AN742" s="35"/>
      <c r="AT742" s="35"/>
      <c r="AU742" s="35"/>
      <c r="AV742" s="35"/>
      <c r="BB742" s="35"/>
      <c r="BC742" s="35"/>
      <c r="BD742" s="35"/>
      <c r="BJ742" s="35"/>
      <c r="BK742" s="35"/>
      <c r="BL742" s="35"/>
      <c r="BR742" s="35"/>
      <c r="BS742" s="35"/>
      <c r="BT742" s="35"/>
      <c r="BZ742" s="35"/>
      <c r="CA742" s="35"/>
      <c r="CB742" s="35"/>
      <c r="CH742" s="35"/>
      <c r="CI742" s="35"/>
      <c r="CJ742" s="35"/>
      <c r="CP742" s="35"/>
      <c r="CQ742" s="35"/>
      <c r="CR742" s="35"/>
      <c r="CX742" s="35"/>
      <c r="CY742" s="35"/>
      <c r="CZ742" s="35"/>
      <c r="DF742" s="35">
        <v>1.5199999999999999E-9</v>
      </c>
      <c r="DG742" s="35">
        <v>5.0861661053000002</v>
      </c>
      <c r="DH742" s="35">
        <v>3322.7999045818001</v>
      </c>
      <c r="DI742" s="29">
        <f t="shared" si="336"/>
        <v>-1.223234644509734E-9</v>
      </c>
      <c r="DJ742" s="29">
        <f t="shared" si="337"/>
        <v>-1.2231963304907287E-9</v>
      </c>
      <c r="DK742" s="29">
        <f t="shared" si="338"/>
        <v>-1.2231963318402464E-9</v>
      </c>
      <c r="DL742" s="29">
        <f t="shared" si="339"/>
        <v>-1.2231963318402013E-9</v>
      </c>
      <c r="DN742" s="35"/>
      <c r="DO742" s="35"/>
      <c r="DP742" s="35"/>
      <c r="DV742" s="35"/>
      <c r="DW742" s="35"/>
      <c r="DX742" s="35"/>
      <c r="ED742" s="35"/>
      <c r="EE742" s="35"/>
      <c r="EF742" s="35"/>
      <c r="EL742" s="35"/>
      <c r="EM742" s="35"/>
      <c r="EN742" s="35"/>
      <c r="ET742" s="35"/>
      <c r="EU742" s="35"/>
      <c r="EV742" s="35"/>
    </row>
    <row r="743" spans="14:152" s="29" customFormat="1" ht="13.5" x14ac:dyDescent="0.3">
      <c r="N743" s="35">
        <v>2.1999999999999998E-9</v>
      </c>
      <c r="O743" s="35">
        <v>1.54642908481</v>
      </c>
      <c r="P743" s="35">
        <v>23546.7536230308</v>
      </c>
      <c r="Q743" s="29">
        <f t="shared" si="332"/>
        <v>1.6597125475407956E-9</v>
      </c>
      <c r="R743" s="29">
        <f t="shared" si="333"/>
        <v>1.6601470065346759E-9</v>
      </c>
      <c r="S743" s="29">
        <f t="shared" si="334"/>
        <v>1.660146991234999E-9</v>
      </c>
      <c r="T743" s="29">
        <f t="shared" si="335"/>
        <v>1.6601469912354914E-9</v>
      </c>
      <c r="V743" s="35"/>
      <c r="W743" s="35"/>
      <c r="X743" s="35"/>
      <c r="AD743" s="35"/>
      <c r="AE743" s="35"/>
      <c r="AF743" s="35"/>
      <c r="AL743" s="35"/>
      <c r="AM743" s="35"/>
      <c r="AN743" s="35"/>
      <c r="AT743" s="35"/>
      <c r="AU743" s="35"/>
      <c r="AV743" s="35"/>
      <c r="BB743" s="35"/>
      <c r="BC743" s="35"/>
      <c r="BD743" s="35"/>
      <c r="BJ743" s="35"/>
      <c r="BK743" s="35"/>
      <c r="BL743" s="35"/>
      <c r="BR743" s="35"/>
      <c r="BS743" s="35"/>
      <c r="BT743" s="35"/>
      <c r="BZ743" s="35"/>
      <c r="CA743" s="35"/>
      <c r="CB743" s="35"/>
      <c r="CH743" s="35"/>
      <c r="CI743" s="35"/>
      <c r="CJ743" s="35"/>
      <c r="CP743" s="35"/>
      <c r="CQ743" s="35"/>
      <c r="CR743" s="35"/>
      <c r="CX743" s="35"/>
      <c r="CY743" s="35"/>
      <c r="CZ743" s="35"/>
      <c r="DF743" s="35">
        <v>1.62E-9</v>
      </c>
      <c r="DG743" s="35">
        <v>2.5898290893499998</v>
      </c>
      <c r="DH743" s="35">
        <v>1883.0814931023999</v>
      </c>
      <c r="DI743" s="29">
        <f t="shared" si="336"/>
        <v>-3.0263992313306585E-10</v>
      </c>
      <c r="DJ743" s="29">
        <f t="shared" si="337"/>
        <v>-3.0260162529327318E-10</v>
      </c>
      <c r="DK743" s="29">
        <f t="shared" si="338"/>
        <v>-3.0260162664219425E-10</v>
      </c>
      <c r="DL743" s="29">
        <f t="shared" si="339"/>
        <v>-3.0260162664214901E-10</v>
      </c>
      <c r="DN743" s="35"/>
      <c r="DO743" s="35"/>
      <c r="DP743" s="35"/>
      <c r="DV743" s="35"/>
      <c r="DW743" s="35"/>
      <c r="DX743" s="35"/>
      <c r="ED743" s="35"/>
      <c r="EE743" s="35"/>
      <c r="EF743" s="35"/>
      <c r="EL743" s="35"/>
      <c r="EM743" s="35"/>
      <c r="EN743" s="35"/>
      <c r="ET743" s="35"/>
      <c r="EU743" s="35"/>
      <c r="EV743" s="35"/>
    </row>
    <row r="744" spans="14:152" s="29" customFormat="1" ht="13.5" x14ac:dyDescent="0.3">
      <c r="N744" s="35">
        <v>2.1400000000000001E-9</v>
      </c>
      <c r="O744" s="35">
        <v>1.35475764936</v>
      </c>
      <c r="P744" s="35">
        <v>184.84990797020001</v>
      </c>
      <c r="Q744" s="29">
        <f t="shared" si="332"/>
        <v>-7.4448236404961248E-10</v>
      </c>
      <c r="R744" s="29">
        <f t="shared" si="333"/>
        <v>-7.444871034521783E-10</v>
      </c>
      <c r="S744" s="29">
        <f t="shared" si="334"/>
        <v>-7.4448710328525015E-10</v>
      </c>
      <c r="T744" s="29">
        <f t="shared" si="335"/>
        <v>-7.4448710328525543E-10</v>
      </c>
      <c r="V744" s="35"/>
      <c r="W744" s="35"/>
      <c r="X744" s="35"/>
      <c r="AD744" s="35"/>
      <c r="AE744" s="35"/>
      <c r="AF744" s="35"/>
      <c r="AL744" s="35"/>
      <c r="AM744" s="35"/>
      <c r="AN744" s="35"/>
      <c r="AT744" s="35"/>
      <c r="AU744" s="35"/>
      <c r="AV744" s="35"/>
      <c r="BB744" s="35"/>
      <c r="BC744" s="35"/>
      <c r="BD744" s="35"/>
      <c r="BJ744" s="35"/>
      <c r="BK744" s="35"/>
      <c r="BL744" s="35"/>
      <c r="BR744" s="35"/>
      <c r="BS744" s="35"/>
      <c r="BT744" s="35"/>
      <c r="BZ744" s="35"/>
      <c r="CA744" s="35"/>
      <c r="CB744" s="35"/>
      <c r="CH744" s="35"/>
      <c r="CI744" s="35"/>
      <c r="CJ744" s="35"/>
      <c r="CP744" s="35"/>
      <c r="CQ744" s="35"/>
      <c r="CR744" s="35"/>
      <c r="CX744" s="35"/>
      <c r="CY744" s="35"/>
      <c r="CZ744" s="35"/>
      <c r="DF744" s="35">
        <v>1.7800000000000001E-9</v>
      </c>
      <c r="DG744" s="35">
        <v>4.5877450803400004</v>
      </c>
      <c r="DH744" s="35">
        <v>6685.1570066627</v>
      </c>
      <c r="DI744" s="29">
        <f t="shared" si="336"/>
        <v>1.7756370141831161E-9</v>
      </c>
      <c r="DJ744" s="29">
        <f t="shared" si="337"/>
        <v>1.7756476482800575E-9</v>
      </c>
      <c r="DK744" s="29">
        <f t="shared" si="338"/>
        <v>1.7756476479057363E-9</v>
      </c>
      <c r="DL744" s="29">
        <f t="shared" si="339"/>
        <v>1.7756476479057485E-9</v>
      </c>
      <c r="DN744" s="35"/>
      <c r="DO744" s="35"/>
      <c r="DP744" s="35"/>
      <c r="DV744" s="35"/>
      <c r="DW744" s="35"/>
      <c r="DX744" s="35"/>
      <c r="ED744" s="35"/>
      <c r="EE744" s="35"/>
      <c r="EF744" s="35"/>
      <c r="EL744" s="35"/>
      <c r="EM744" s="35"/>
      <c r="EN744" s="35"/>
      <c r="ET744" s="35"/>
      <c r="EU744" s="35"/>
      <c r="EV744" s="35"/>
    </row>
    <row r="745" spans="14:152" s="29" customFormat="1" ht="13.5" x14ac:dyDescent="0.3">
      <c r="N745" s="35">
        <v>2.28E-9</v>
      </c>
      <c r="O745" s="35">
        <v>4.2942087659299997</v>
      </c>
      <c r="P745" s="35">
        <v>2970.9126107594002</v>
      </c>
      <c r="Q745" s="29">
        <f t="shared" si="332"/>
        <v>-1.4882233438440771E-9</v>
      </c>
      <c r="R745" s="29">
        <f t="shared" si="333"/>
        <v>-1.4881577641197142E-9</v>
      </c>
      <c r="S745" s="29">
        <f t="shared" si="334"/>
        <v>-1.4881577664295679E-9</v>
      </c>
      <c r="T745" s="29">
        <f t="shared" si="335"/>
        <v>-1.4881577664294943E-9</v>
      </c>
      <c r="V745" s="35"/>
      <c r="W745" s="35"/>
      <c r="X745" s="35"/>
      <c r="AD745" s="35"/>
      <c r="AE745" s="35"/>
      <c r="AF745" s="35"/>
      <c r="AL745" s="35"/>
      <c r="AM745" s="35"/>
      <c r="AN745" s="35"/>
      <c r="AT745" s="35"/>
      <c r="AU745" s="35"/>
      <c r="AV745" s="35"/>
      <c r="BB745" s="35"/>
      <c r="BC745" s="35"/>
      <c r="BD745" s="35"/>
      <c r="BJ745" s="35"/>
      <c r="BK745" s="35"/>
      <c r="BL745" s="35"/>
      <c r="BR745" s="35"/>
      <c r="BS745" s="35"/>
      <c r="BT745" s="35"/>
      <c r="BZ745" s="35"/>
      <c r="CA745" s="35"/>
      <c r="CB745" s="35"/>
      <c r="CH745" s="35"/>
      <c r="CI745" s="35"/>
      <c r="CJ745" s="35"/>
      <c r="CP745" s="35"/>
      <c r="CQ745" s="35"/>
      <c r="CR745" s="35"/>
      <c r="CX745" s="35"/>
      <c r="CY745" s="35"/>
      <c r="CZ745" s="35"/>
      <c r="DF745" s="35">
        <v>1.9099999999999998E-9</v>
      </c>
      <c r="DG745" s="35">
        <v>4.1277114176799996</v>
      </c>
      <c r="DH745" s="35">
        <v>9911.6309588799995</v>
      </c>
      <c r="DI745" s="29">
        <f t="shared" si="336"/>
        <v>-3.3775547809355766E-10</v>
      </c>
      <c r="DJ745" s="29">
        <f t="shared" si="337"/>
        <v>-3.3751736263891834E-10</v>
      </c>
      <c r="DK745" s="29">
        <f t="shared" si="338"/>
        <v>-3.375173710257947E-10</v>
      </c>
      <c r="DL745" s="29">
        <f t="shared" si="339"/>
        <v>-3.3751737102552757E-10</v>
      </c>
      <c r="DN745" s="35"/>
      <c r="DO745" s="35"/>
      <c r="DP745" s="35"/>
      <c r="DV745" s="35"/>
      <c r="DW745" s="35"/>
      <c r="DX745" s="35"/>
      <c r="ED745" s="35"/>
      <c r="EE745" s="35"/>
      <c r="EF745" s="35"/>
      <c r="EL745" s="35"/>
      <c r="EM745" s="35"/>
      <c r="EN745" s="35"/>
      <c r="ET745" s="35"/>
      <c r="EU745" s="35"/>
      <c r="EV745" s="35"/>
    </row>
    <row r="746" spans="14:152" s="29" customFormat="1" ht="13.5" x14ac:dyDescent="0.3">
      <c r="N746" s="35">
        <v>2.2900000000000002E-9</v>
      </c>
      <c r="O746" s="35">
        <v>2.5336126540400001</v>
      </c>
      <c r="P746" s="35">
        <v>3710.3122426402001</v>
      </c>
      <c r="Q746" s="29">
        <f t="shared" si="332"/>
        <v>2.2885378259031991E-9</v>
      </c>
      <c r="R746" s="29">
        <f t="shared" si="333"/>
        <v>2.2885339438254179E-9</v>
      </c>
      <c r="S746" s="29">
        <f t="shared" si="334"/>
        <v>2.2885339439622418E-9</v>
      </c>
      <c r="T746" s="29">
        <f t="shared" si="335"/>
        <v>2.2885339439622372E-9</v>
      </c>
      <c r="V746" s="35"/>
      <c r="W746" s="35"/>
      <c r="X746" s="35"/>
      <c r="AD746" s="35"/>
      <c r="AE746" s="35"/>
      <c r="AF746" s="35"/>
      <c r="AL746" s="35"/>
      <c r="AM746" s="35"/>
      <c r="AN746" s="35"/>
      <c r="AT746" s="35"/>
      <c r="AU746" s="35"/>
      <c r="AV746" s="35"/>
      <c r="BB746" s="35"/>
      <c r="BC746" s="35"/>
      <c r="BD746" s="35"/>
      <c r="BJ746" s="35"/>
      <c r="BK746" s="35"/>
      <c r="BL746" s="35"/>
      <c r="BR746" s="35"/>
      <c r="BS746" s="35"/>
      <c r="BT746" s="35"/>
      <c r="BZ746" s="35"/>
      <c r="CA746" s="35"/>
      <c r="CB746" s="35"/>
      <c r="CH746" s="35"/>
      <c r="CI746" s="35"/>
      <c r="CJ746" s="35"/>
      <c r="CP746" s="35"/>
      <c r="CQ746" s="35"/>
      <c r="CR746" s="35"/>
      <c r="CX746" s="35"/>
      <c r="CY746" s="35"/>
      <c r="CZ746" s="35"/>
      <c r="DF746" s="35">
        <v>1.85E-9</v>
      </c>
      <c r="DG746" s="35">
        <v>4.3228489873899996</v>
      </c>
      <c r="DH746" s="35">
        <v>323.50541665740002</v>
      </c>
      <c r="DI746" s="29">
        <f t="shared" si="336"/>
        <v>-1.8285543064957395E-9</v>
      </c>
      <c r="DJ746" s="29">
        <f t="shared" si="337"/>
        <v>-1.8285554676429629E-9</v>
      </c>
      <c r="DK746" s="29">
        <f t="shared" si="338"/>
        <v>-1.8285554676020663E-9</v>
      </c>
      <c r="DL746" s="29">
        <f t="shared" si="339"/>
        <v>-1.8285554676020671E-9</v>
      </c>
      <c r="DN746" s="35"/>
      <c r="DO746" s="35"/>
      <c r="DP746" s="35"/>
      <c r="DV746" s="35"/>
      <c r="DW746" s="35"/>
      <c r="DX746" s="35"/>
      <c r="ED746" s="35"/>
      <c r="EE746" s="35"/>
      <c r="EF746" s="35"/>
      <c r="EL746" s="35"/>
      <c r="EM746" s="35"/>
      <c r="EN746" s="35"/>
      <c r="ET746" s="35"/>
      <c r="EU746" s="35"/>
      <c r="EV746" s="35"/>
    </row>
    <row r="747" spans="14:152" s="29" customFormat="1" ht="13.5" x14ac:dyDescent="0.3">
      <c r="N747" s="35">
        <v>2.7299999999999999E-9</v>
      </c>
      <c r="O747" s="35">
        <v>1.8994316843300001</v>
      </c>
      <c r="P747" s="35">
        <v>270.1301600708</v>
      </c>
      <c r="Q747" s="29">
        <f t="shared" si="332"/>
        <v>2.7299815931670272E-9</v>
      </c>
      <c r="R747" s="29">
        <f t="shared" si="333"/>
        <v>2.7299816277575371E-9</v>
      </c>
      <c r="S747" s="29">
        <f t="shared" si="334"/>
        <v>2.7299816277563195E-9</v>
      </c>
      <c r="T747" s="29">
        <f t="shared" si="335"/>
        <v>2.7299816277563195E-9</v>
      </c>
      <c r="V747" s="35"/>
      <c r="W747" s="35"/>
      <c r="X747" s="35"/>
      <c r="AD747" s="35"/>
      <c r="AE747" s="35"/>
      <c r="AF747" s="35"/>
      <c r="AL747" s="35"/>
      <c r="AM747" s="35"/>
      <c r="AN747" s="35"/>
      <c r="AT747" s="35"/>
      <c r="AU747" s="35"/>
      <c r="AV747" s="35"/>
      <c r="BB747" s="35"/>
      <c r="BC747" s="35"/>
      <c r="BD747" s="35"/>
      <c r="BJ747" s="35"/>
      <c r="BK747" s="35"/>
      <c r="BL747" s="35"/>
      <c r="BR747" s="35"/>
      <c r="BS747" s="35"/>
      <c r="BT747" s="35"/>
      <c r="BZ747" s="35"/>
      <c r="CA747" s="35"/>
      <c r="CB747" s="35"/>
      <c r="CH747" s="35"/>
      <c r="CI747" s="35"/>
      <c r="CJ747" s="35"/>
      <c r="CP747" s="35"/>
      <c r="CQ747" s="35"/>
      <c r="CR747" s="35"/>
      <c r="CX747" s="35"/>
      <c r="CY747" s="35"/>
      <c r="CZ747" s="35"/>
      <c r="DF747" s="35">
        <v>1.99E-9</v>
      </c>
      <c r="DG747" s="35">
        <v>1.8352417293500001</v>
      </c>
      <c r="DH747" s="35">
        <v>3436.5916539176001</v>
      </c>
      <c r="DI747" s="29">
        <f t="shared" si="336"/>
        <v>8.9673474461364504E-10</v>
      </c>
      <c r="DJ747" s="29">
        <f t="shared" si="337"/>
        <v>8.9681276215723184E-10</v>
      </c>
      <c r="DK747" s="29">
        <f t="shared" si="338"/>
        <v>8.9681275940936773E-10</v>
      </c>
      <c r="DL747" s="29">
        <f t="shared" si="339"/>
        <v>8.9681275940945613E-10</v>
      </c>
      <c r="DN747" s="35"/>
      <c r="DO747" s="35"/>
      <c r="DP747" s="35"/>
      <c r="DV747" s="35"/>
      <c r="DW747" s="35"/>
      <c r="DX747" s="35"/>
      <c r="ED747" s="35"/>
      <c r="EE747" s="35"/>
      <c r="EF747" s="35"/>
      <c r="EL747" s="35"/>
      <c r="EM747" s="35"/>
      <c r="EN747" s="35"/>
      <c r="ET747" s="35"/>
      <c r="EU747" s="35"/>
      <c r="EV747" s="35"/>
    </row>
    <row r="748" spans="14:152" s="29" customFormat="1" ht="13.5" x14ac:dyDescent="0.3">
      <c r="N748" s="35">
        <v>2.8400000000000001E-9</v>
      </c>
      <c r="O748" s="35">
        <v>3.2834598060700002</v>
      </c>
      <c r="P748" s="35">
        <v>16063.164847185</v>
      </c>
      <c r="Q748" s="29">
        <f t="shared" si="332"/>
        <v>2.7247034866382722E-9</v>
      </c>
      <c r="R748" s="29">
        <f t="shared" si="333"/>
        <v>2.7248678524551739E-9</v>
      </c>
      <c r="S748" s="29">
        <f t="shared" si="334"/>
        <v>2.7248678466680107E-9</v>
      </c>
      <c r="T748" s="29">
        <f t="shared" si="335"/>
        <v>2.7248678466681472E-9</v>
      </c>
      <c r="V748" s="35"/>
      <c r="W748" s="35"/>
      <c r="X748" s="35"/>
      <c r="AD748" s="35"/>
      <c r="AE748" s="35"/>
      <c r="AF748" s="35"/>
      <c r="AL748" s="35"/>
      <c r="AM748" s="35"/>
      <c r="AN748" s="35"/>
      <c r="AT748" s="35"/>
      <c r="AU748" s="35"/>
      <c r="AV748" s="35"/>
      <c r="BB748" s="35"/>
      <c r="BC748" s="35"/>
      <c r="BD748" s="35"/>
      <c r="BJ748" s="35"/>
      <c r="BK748" s="35"/>
      <c r="BL748" s="35"/>
      <c r="BR748" s="35"/>
      <c r="BS748" s="35"/>
      <c r="BT748" s="35"/>
      <c r="BZ748" s="35"/>
      <c r="CA748" s="35"/>
      <c r="CB748" s="35"/>
      <c r="CH748" s="35"/>
      <c r="CI748" s="35"/>
      <c r="CJ748" s="35"/>
      <c r="CP748" s="35"/>
      <c r="CQ748" s="35"/>
      <c r="CR748" s="35"/>
      <c r="CX748" s="35"/>
      <c r="CY748" s="35"/>
      <c r="CZ748" s="35"/>
      <c r="DF748" s="35">
        <v>1.99E-9</v>
      </c>
      <c r="DG748" s="35">
        <v>6.0029261927900004</v>
      </c>
      <c r="DH748" s="35">
        <v>4427.3959129858004</v>
      </c>
      <c r="DI748" s="29">
        <f t="shared" si="336"/>
        <v>-1.610796802173974E-9</v>
      </c>
      <c r="DJ748" s="29">
        <f t="shared" si="337"/>
        <v>-1.6107306866353736E-9</v>
      </c>
      <c r="DK748" s="29">
        <f t="shared" si="338"/>
        <v>-1.6107306889641468E-9</v>
      </c>
      <c r="DL748" s="29">
        <f t="shared" si="339"/>
        <v>-1.6107306889640802E-9</v>
      </c>
      <c r="DN748" s="35"/>
      <c r="DO748" s="35"/>
      <c r="DP748" s="35"/>
      <c r="DV748" s="35"/>
      <c r="DW748" s="35"/>
      <c r="DX748" s="35"/>
      <c r="ED748" s="35"/>
      <c r="EE748" s="35"/>
      <c r="EF748" s="35"/>
      <c r="EL748" s="35"/>
      <c r="EM748" s="35"/>
      <c r="EN748" s="35"/>
      <c r="ET748" s="35"/>
      <c r="EU748" s="35"/>
      <c r="EV748" s="35"/>
    </row>
    <row r="749" spans="14:152" s="29" customFormat="1" ht="13.5" x14ac:dyDescent="0.3">
      <c r="N749" s="35">
        <v>2.11E-9</v>
      </c>
      <c r="O749" s="35">
        <v>5.8434119282500001</v>
      </c>
      <c r="P749" s="35">
        <v>1971.9521738548001</v>
      </c>
      <c r="Q749" s="29">
        <f t="shared" si="332"/>
        <v>2.0786700780679759E-9</v>
      </c>
      <c r="R749" s="29">
        <f t="shared" si="333"/>
        <v>2.0786792062786101E-9</v>
      </c>
      <c r="S749" s="29">
        <f t="shared" si="334"/>
        <v>2.0786792059571259E-9</v>
      </c>
      <c r="T749" s="29">
        <f t="shared" si="335"/>
        <v>2.0786792059571334E-9</v>
      </c>
      <c r="V749" s="35"/>
      <c r="W749" s="35"/>
      <c r="X749" s="35"/>
      <c r="AD749" s="35"/>
      <c r="AE749" s="35"/>
      <c r="AF749" s="35"/>
      <c r="AL749" s="35"/>
      <c r="AM749" s="35"/>
      <c r="AN749" s="35"/>
      <c r="AT749" s="35"/>
      <c r="AU749" s="35"/>
      <c r="AV749" s="35"/>
      <c r="BB749" s="35"/>
      <c r="BC749" s="35"/>
      <c r="BD749" s="35"/>
      <c r="BJ749" s="35"/>
      <c r="BK749" s="35"/>
      <c r="BL749" s="35"/>
      <c r="BR749" s="35"/>
      <c r="BS749" s="35"/>
      <c r="BT749" s="35"/>
      <c r="BZ749" s="35"/>
      <c r="CA749" s="35"/>
      <c r="CB749" s="35"/>
      <c r="CH749" s="35"/>
      <c r="CI749" s="35"/>
      <c r="CJ749" s="35"/>
      <c r="CP749" s="35"/>
      <c r="CQ749" s="35"/>
      <c r="CR749" s="35"/>
      <c r="CX749" s="35"/>
      <c r="CY749" s="35"/>
      <c r="CZ749" s="35"/>
      <c r="DF749" s="35">
        <v>1.5300000000000001E-9</v>
      </c>
      <c r="DG749" s="35">
        <v>3.4644766959000002</v>
      </c>
      <c r="DH749" s="35">
        <v>22324.905056709398</v>
      </c>
      <c r="DI749" s="29">
        <f t="shared" si="336"/>
        <v>-1.0350926489121179E-10</v>
      </c>
      <c r="DJ749" s="29">
        <f t="shared" si="337"/>
        <v>-1.0307376100323132E-10</v>
      </c>
      <c r="DK749" s="29">
        <f t="shared" si="338"/>
        <v>-1.0307377634250156E-10</v>
      </c>
      <c r="DL749" s="29">
        <f t="shared" si="339"/>
        <v>-1.030737763420677E-10</v>
      </c>
      <c r="DN749" s="35"/>
      <c r="DO749" s="35"/>
      <c r="DP749" s="35"/>
      <c r="DV749" s="35"/>
      <c r="DW749" s="35"/>
      <c r="DX749" s="35"/>
      <c r="ED749" s="35"/>
      <c r="EE749" s="35"/>
      <c r="EF749" s="35"/>
      <c r="EL749" s="35"/>
      <c r="EM749" s="35"/>
      <c r="EN749" s="35"/>
      <c r="ET749" s="35"/>
      <c r="EU749" s="35"/>
      <c r="EV749" s="35"/>
    </row>
    <row r="750" spans="14:152" s="29" customFormat="1" ht="13.5" x14ac:dyDescent="0.3">
      <c r="N750" s="35">
        <v>2.1400000000000001E-9</v>
      </c>
      <c r="O750" s="35">
        <v>0.22905754741000001</v>
      </c>
      <c r="P750" s="35">
        <v>5.1991911658000003</v>
      </c>
      <c r="Q750" s="29">
        <f t="shared" si="332"/>
        <v>2.0356949766211445E-9</v>
      </c>
      <c r="R750" s="29">
        <f t="shared" si="333"/>
        <v>2.0356950204697394E-9</v>
      </c>
      <c r="S750" s="29">
        <f t="shared" si="334"/>
        <v>2.0356950204681946E-9</v>
      </c>
      <c r="T750" s="29">
        <f t="shared" si="335"/>
        <v>2.0356950204681946E-9</v>
      </c>
      <c r="V750" s="35"/>
      <c r="W750" s="35"/>
      <c r="X750" s="35"/>
      <c r="AD750" s="35"/>
      <c r="AE750" s="35"/>
      <c r="AF750" s="35"/>
      <c r="AL750" s="35"/>
      <c r="AM750" s="35"/>
      <c r="AN750" s="35"/>
      <c r="AT750" s="35"/>
      <c r="AU750" s="35"/>
      <c r="AV750" s="35"/>
      <c r="BB750" s="35"/>
      <c r="BC750" s="35"/>
      <c r="BD750" s="35"/>
      <c r="BJ750" s="35"/>
      <c r="BK750" s="35"/>
      <c r="BL750" s="35"/>
      <c r="BR750" s="35"/>
      <c r="BS750" s="35"/>
      <c r="BT750" s="35"/>
      <c r="BZ750" s="35"/>
      <c r="CA750" s="35"/>
      <c r="CB750" s="35"/>
      <c r="CH750" s="35"/>
      <c r="CI750" s="35"/>
      <c r="CJ750" s="35"/>
      <c r="CP750" s="35"/>
      <c r="CQ750" s="35"/>
      <c r="CR750" s="35"/>
      <c r="CX750" s="35"/>
      <c r="CY750" s="35"/>
      <c r="CZ750" s="35"/>
      <c r="DF750" s="35">
        <v>1.7100000000000001E-9</v>
      </c>
      <c r="DG750" s="35">
        <v>3.52256446633</v>
      </c>
      <c r="DH750" s="35">
        <v>5621.7756129075997</v>
      </c>
      <c r="DI750" s="29">
        <f t="shared" si="336"/>
        <v>1.4274615899107323E-9</v>
      </c>
      <c r="DJ750" s="29">
        <f t="shared" si="337"/>
        <v>1.4275292263527868E-9</v>
      </c>
      <c r="DK750" s="29">
        <f t="shared" si="338"/>
        <v>1.4275292239706605E-9</v>
      </c>
      <c r="DL750" s="29">
        <f t="shared" si="339"/>
        <v>1.4275292239707407E-9</v>
      </c>
      <c r="DN750" s="35"/>
      <c r="DO750" s="35"/>
      <c r="DP750" s="35"/>
      <c r="DV750" s="35"/>
      <c r="DW750" s="35"/>
      <c r="DX750" s="35"/>
      <c r="ED750" s="35"/>
      <c r="EE750" s="35"/>
      <c r="EF750" s="35"/>
      <c r="EL750" s="35"/>
      <c r="EM750" s="35"/>
      <c r="EN750" s="35"/>
      <c r="ET750" s="35"/>
      <c r="EU750" s="35"/>
      <c r="EV750" s="35"/>
    </row>
    <row r="751" spans="14:152" s="29" customFormat="1" ht="13.5" x14ac:dyDescent="0.3">
      <c r="N751" s="35">
        <v>2.4600000000000002E-9</v>
      </c>
      <c r="O751" s="35">
        <v>4.5597187612300001</v>
      </c>
      <c r="P751" s="35">
        <v>6040.3472460173998</v>
      </c>
      <c r="Q751" s="29">
        <f t="shared" si="332"/>
        <v>-1.3163863710946615E-9</v>
      </c>
      <c r="R751" s="29">
        <f t="shared" si="333"/>
        <v>-1.3162259530061026E-9</v>
      </c>
      <c r="S751" s="29">
        <f t="shared" si="334"/>
        <v>-1.3162259586564204E-9</v>
      </c>
      <c r="T751" s="29">
        <f t="shared" si="335"/>
        <v>-1.3162259586562431E-9</v>
      </c>
      <c r="V751" s="35"/>
      <c r="W751" s="35"/>
      <c r="X751" s="35"/>
      <c r="AD751" s="35"/>
      <c r="AE751" s="35"/>
      <c r="AF751" s="35"/>
      <c r="AL751" s="35"/>
      <c r="AM751" s="35"/>
      <c r="AN751" s="35"/>
      <c r="AT751" s="35"/>
      <c r="AU751" s="35"/>
      <c r="AV751" s="35"/>
      <c r="BB751" s="35"/>
      <c r="BC751" s="35"/>
      <c r="BD751" s="35"/>
      <c r="BJ751" s="35"/>
      <c r="BK751" s="35"/>
      <c r="BL751" s="35"/>
      <c r="BR751" s="35"/>
      <c r="BS751" s="35"/>
      <c r="BT751" s="35"/>
      <c r="BZ751" s="35"/>
      <c r="CA751" s="35"/>
      <c r="CB751" s="35"/>
      <c r="CH751" s="35"/>
      <c r="CI751" s="35"/>
      <c r="CJ751" s="35"/>
      <c r="CP751" s="35"/>
      <c r="CQ751" s="35"/>
      <c r="CR751" s="35"/>
      <c r="CX751" s="35"/>
      <c r="CY751" s="35"/>
      <c r="CZ751" s="35"/>
      <c r="DF751" s="35">
        <v>1.6500000000000001E-9</v>
      </c>
      <c r="DG751" s="35">
        <v>3.3297093712399999</v>
      </c>
      <c r="DH751" s="35">
        <v>1272.6810256271999</v>
      </c>
      <c r="DI751" s="29">
        <f t="shared" si="336"/>
        <v>7.0058477353732811E-10</v>
      </c>
      <c r="DJ751" s="29">
        <f t="shared" si="337"/>
        <v>7.0056047723274385E-10</v>
      </c>
      <c r="DK751" s="29">
        <f t="shared" si="338"/>
        <v>7.0056047808849921E-10</v>
      </c>
      <c r="DL751" s="29">
        <f t="shared" si="339"/>
        <v>7.0056047808847264E-10</v>
      </c>
      <c r="DN751" s="35"/>
      <c r="DO751" s="35"/>
      <c r="DP751" s="35"/>
      <c r="DV751" s="35"/>
      <c r="DW751" s="35"/>
      <c r="DX751" s="35"/>
      <c r="ED751" s="35"/>
      <c r="EE751" s="35"/>
      <c r="EF751" s="35"/>
      <c r="EL751" s="35"/>
      <c r="EM751" s="35"/>
      <c r="EN751" s="35"/>
      <c r="ET751" s="35"/>
      <c r="EU751" s="35"/>
      <c r="EV751" s="35"/>
    </row>
    <row r="752" spans="14:152" s="29" customFormat="1" ht="13.5" x14ac:dyDescent="0.3">
      <c r="N752" s="35">
        <v>2.2900000000000002E-9</v>
      </c>
      <c r="O752" s="35">
        <v>1.2443289175200001</v>
      </c>
      <c r="P752" s="35">
        <v>3568.0885594888</v>
      </c>
      <c r="Q752" s="29">
        <f t="shared" si="332"/>
        <v>-2.0168549855152755E-9</v>
      </c>
      <c r="R752" s="29">
        <f t="shared" si="333"/>
        <v>-2.0168055278351003E-9</v>
      </c>
      <c r="S752" s="29">
        <f t="shared" si="334"/>
        <v>-2.0168055295771415E-9</v>
      </c>
      <c r="T752" s="29">
        <f t="shared" si="335"/>
        <v>-2.0168055295770873E-9</v>
      </c>
      <c r="V752" s="35"/>
      <c r="W752" s="35"/>
      <c r="X752" s="35"/>
      <c r="AD752" s="35"/>
      <c r="AE752" s="35"/>
      <c r="AF752" s="35"/>
      <c r="AL752" s="35"/>
      <c r="AM752" s="35"/>
      <c r="AN752" s="35"/>
      <c r="AT752" s="35"/>
      <c r="AU752" s="35"/>
      <c r="AV752" s="35"/>
      <c r="BB752" s="35"/>
      <c r="BC752" s="35"/>
      <c r="BD752" s="35"/>
      <c r="BJ752" s="35"/>
      <c r="BK752" s="35"/>
      <c r="BL752" s="35"/>
      <c r="BR752" s="35"/>
      <c r="BS752" s="35"/>
      <c r="BT752" s="35"/>
      <c r="BZ752" s="35"/>
      <c r="CA752" s="35"/>
      <c r="CB752" s="35"/>
      <c r="CH752" s="35"/>
      <c r="CI752" s="35"/>
      <c r="CJ752" s="35"/>
      <c r="CP752" s="35"/>
      <c r="CQ752" s="35"/>
      <c r="CR752" s="35"/>
      <c r="CX752" s="35"/>
      <c r="CY752" s="35"/>
      <c r="CZ752" s="35"/>
      <c r="DF752" s="35">
        <v>1.49E-9</v>
      </c>
      <c r="DG752" s="35">
        <v>0.13370088791000001</v>
      </c>
      <c r="DH752" s="35">
        <v>36.027866677399999</v>
      </c>
      <c r="DI752" s="29">
        <f t="shared" si="336"/>
        <v>1.1213081423690026E-9</v>
      </c>
      <c r="DJ752" s="29">
        <f t="shared" si="337"/>
        <v>1.121308594123214E-9</v>
      </c>
      <c r="DK752" s="29">
        <f t="shared" si="338"/>
        <v>1.1213085941073025E-9</v>
      </c>
      <c r="DL752" s="29">
        <f t="shared" si="339"/>
        <v>1.1213085941073029E-9</v>
      </c>
      <c r="DN752" s="35"/>
      <c r="DO752" s="35"/>
      <c r="DP752" s="35"/>
      <c r="DV752" s="35"/>
      <c r="DW752" s="35"/>
      <c r="DX752" s="35"/>
      <c r="ED752" s="35"/>
      <c r="EE752" s="35"/>
      <c r="EF752" s="35"/>
      <c r="EL752" s="35"/>
      <c r="EM752" s="35"/>
      <c r="EN752" s="35"/>
      <c r="ET752" s="35"/>
      <c r="EU752" s="35"/>
      <c r="EV752" s="35"/>
    </row>
    <row r="753" spans="14:152" s="29" customFormat="1" ht="13.5" x14ac:dyDescent="0.3">
      <c r="N753" s="35">
        <v>2.16E-9</v>
      </c>
      <c r="O753" s="35">
        <v>3.2009868012</v>
      </c>
      <c r="P753" s="35">
        <v>362.1211367308</v>
      </c>
      <c r="Q753" s="29">
        <f t="shared" si="332"/>
        <v>-2.0347187095780378E-9</v>
      </c>
      <c r="R753" s="29">
        <f t="shared" si="333"/>
        <v>-2.0347153548743317E-9</v>
      </c>
      <c r="S753" s="29">
        <f t="shared" si="334"/>
        <v>-2.0347153549924903E-9</v>
      </c>
      <c r="T753" s="29">
        <f t="shared" si="335"/>
        <v>-2.0347153549924878E-9</v>
      </c>
      <c r="V753" s="35"/>
      <c r="W753" s="35"/>
      <c r="X753" s="35"/>
      <c r="AD753" s="35"/>
      <c r="AE753" s="35"/>
      <c r="AF753" s="35"/>
      <c r="AL753" s="35"/>
      <c r="AM753" s="35"/>
      <c r="AN753" s="35"/>
      <c r="AT753" s="35"/>
      <c r="AU753" s="35"/>
      <c r="AV753" s="35"/>
      <c r="BB753" s="35"/>
      <c r="BC753" s="35"/>
      <c r="BD753" s="35"/>
      <c r="BJ753" s="35"/>
      <c r="BK753" s="35"/>
      <c r="BL753" s="35"/>
      <c r="BR753" s="35"/>
      <c r="BS753" s="35"/>
      <c r="BT753" s="35"/>
      <c r="BZ753" s="35"/>
      <c r="CA753" s="35"/>
      <c r="CB753" s="35"/>
      <c r="CH753" s="35"/>
      <c r="CI753" s="35"/>
      <c r="CJ753" s="35"/>
      <c r="CP753" s="35"/>
      <c r="CQ753" s="35"/>
      <c r="CR753" s="35"/>
      <c r="CX753" s="35"/>
      <c r="CY753" s="35"/>
      <c r="CZ753" s="35"/>
      <c r="DF753" s="35">
        <v>1.49E-9</v>
      </c>
      <c r="DG753" s="35">
        <v>1.23280447264</v>
      </c>
      <c r="DH753" s="35">
        <v>4193.8088084518004</v>
      </c>
      <c r="DI753" s="29">
        <f t="shared" si="336"/>
        <v>1.4496788349227523E-9</v>
      </c>
      <c r="DJ753" s="29">
        <f t="shared" si="337"/>
        <v>1.4496972841866565E-9</v>
      </c>
      <c r="DK753" s="29">
        <f t="shared" si="338"/>
        <v>1.4496972835369188E-9</v>
      </c>
      <c r="DL753" s="29">
        <f t="shared" si="339"/>
        <v>1.4496972835369384E-9</v>
      </c>
      <c r="DN753" s="35"/>
      <c r="DO753" s="35"/>
      <c r="DP753" s="35"/>
      <c r="DV753" s="35"/>
      <c r="DW753" s="35"/>
      <c r="DX753" s="35"/>
      <c r="ED753" s="35"/>
      <c r="EE753" s="35"/>
      <c r="EF753" s="35"/>
      <c r="EL753" s="35"/>
      <c r="EM753" s="35"/>
      <c r="EN753" s="35"/>
      <c r="ET753" s="35"/>
      <c r="EU753" s="35"/>
      <c r="EV753" s="35"/>
    </row>
    <row r="754" spans="14:152" s="29" customFormat="1" ht="13.5" x14ac:dyDescent="0.3">
      <c r="N754" s="35">
        <v>2.0099999999999999E-9</v>
      </c>
      <c r="O754" s="35">
        <v>2.45025935972</v>
      </c>
      <c r="P754" s="35">
        <v>20426.571092422</v>
      </c>
      <c r="Q754" s="29">
        <f t="shared" si="332"/>
        <v>7.1395125575910076E-10</v>
      </c>
      <c r="R754" s="29">
        <f t="shared" si="333"/>
        <v>7.1444169724789854E-10</v>
      </c>
      <c r="S754" s="29">
        <f t="shared" si="334"/>
        <v>7.1444167997469355E-10</v>
      </c>
      <c r="T754" s="29">
        <f t="shared" si="335"/>
        <v>7.144416799752275E-10</v>
      </c>
      <c r="V754" s="35"/>
      <c r="W754" s="35"/>
      <c r="X754" s="35"/>
      <c r="AD754" s="35"/>
      <c r="AE754" s="35"/>
      <c r="AF754" s="35"/>
      <c r="AL754" s="35"/>
      <c r="AM754" s="35"/>
      <c r="AN754" s="35"/>
      <c r="AT754" s="35"/>
      <c r="AU754" s="35"/>
      <c r="AV754" s="35"/>
      <c r="BB754" s="35"/>
      <c r="BC754" s="35"/>
      <c r="BD754" s="35"/>
      <c r="BJ754" s="35"/>
      <c r="BK754" s="35"/>
      <c r="BL754" s="35"/>
      <c r="BR754" s="35"/>
      <c r="BS754" s="35"/>
      <c r="BT754" s="35"/>
      <c r="BZ754" s="35"/>
      <c r="CA754" s="35"/>
      <c r="CB754" s="35"/>
      <c r="CH754" s="35"/>
      <c r="CI754" s="35"/>
      <c r="CJ754" s="35"/>
      <c r="CP754" s="35"/>
      <c r="CQ754" s="35"/>
      <c r="CR754" s="35"/>
      <c r="CX754" s="35"/>
      <c r="CY754" s="35"/>
      <c r="CZ754" s="35"/>
      <c r="DF754" s="35">
        <v>1.56E-9</v>
      </c>
      <c r="DG754" s="35">
        <v>0.13018524920999999</v>
      </c>
      <c r="DH754" s="35">
        <v>11925.274092600601</v>
      </c>
      <c r="DI754" s="29">
        <f t="shared" si="336"/>
        <v>8.9532352537584383E-10</v>
      </c>
      <c r="DJ754" s="29">
        <f t="shared" si="337"/>
        <v>8.9512883072546878E-10</v>
      </c>
      <c r="DK754" s="29">
        <f t="shared" si="338"/>
        <v>8.9512883758326496E-10</v>
      </c>
      <c r="DL754" s="29">
        <f t="shared" si="339"/>
        <v>8.951288375830471E-10</v>
      </c>
      <c r="DN754" s="35"/>
      <c r="DO754" s="35"/>
      <c r="DP754" s="35"/>
      <c r="DV754" s="35"/>
      <c r="DW754" s="35"/>
      <c r="DX754" s="35"/>
      <c r="ED754" s="35"/>
      <c r="EE754" s="35"/>
      <c r="EF754" s="35"/>
      <c r="EL754" s="35"/>
      <c r="EM754" s="35"/>
      <c r="EN754" s="35"/>
      <c r="ET754" s="35"/>
      <c r="EU754" s="35"/>
      <c r="EV754" s="35"/>
    </row>
    <row r="755" spans="14:152" s="29" customFormat="1" ht="13.5" x14ac:dyDescent="0.3">
      <c r="N755" s="35">
        <v>2.23E-9</v>
      </c>
      <c r="O755" s="35">
        <v>2.0780448229499999</v>
      </c>
      <c r="P755" s="35">
        <v>17101.211136907201</v>
      </c>
      <c r="Q755" s="29">
        <f t="shared" si="332"/>
        <v>-2.1700595378235152E-9</v>
      </c>
      <c r="R755" s="29">
        <f t="shared" si="333"/>
        <v>-2.1701717186299225E-9</v>
      </c>
      <c r="S755" s="29">
        <f t="shared" si="334"/>
        <v>-2.1701717146805743E-9</v>
      </c>
      <c r="T755" s="29">
        <f t="shared" si="335"/>
        <v>-2.170171714680691E-9</v>
      </c>
      <c r="V755" s="35"/>
      <c r="W755" s="35"/>
      <c r="X755" s="35"/>
      <c r="AD755" s="35"/>
      <c r="AE755" s="35"/>
      <c r="AF755" s="35"/>
      <c r="AL755" s="35"/>
      <c r="AM755" s="35"/>
      <c r="AN755" s="35"/>
      <c r="AT755" s="35"/>
      <c r="AU755" s="35"/>
      <c r="AV755" s="35"/>
      <c r="BB755" s="35"/>
      <c r="BC755" s="35"/>
      <c r="BD755" s="35"/>
      <c r="BJ755" s="35"/>
      <c r="BK755" s="35"/>
      <c r="BL755" s="35"/>
      <c r="BR755" s="35"/>
      <c r="BS755" s="35"/>
      <c r="BT755" s="35"/>
      <c r="BZ755" s="35"/>
      <c r="CA755" s="35"/>
      <c r="CB755" s="35"/>
      <c r="CH755" s="35"/>
      <c r="CI755" s="35"/>
      <c r="CJ755" s="35"/>
      <c r="CP755" s="35"/>
      <c r="CQ755" s="35"/>
      <c r="CR755" s="35"/>
      <c r="CX755" s="35"/>
      <c r="CY755" s="35"/>
      <c r="CZ755" s="35"/>
      <c r="DF755" s="35">
        <v>1.4599999999999999E-9</v>
      </c>
      <c r="DG755" s="35">
        <v>1.24102730441</v>
      </c>
      <c r="DH755" s="35">
        <v>3372.5847325166001</v>
      </c>
      <c r="DI755" s="29">
        <f t="shared" si="336"/>
        <v>1.2593497518213412E-9</v>
      </c>
      <c r="DJ755" s="29">
        <f t="shared" si="337"/>
        <v>1.2593179146736579E-9</v>
      </c>
      <c r="DK755" s="29">
        <f t="shared" si="338"/>
        <v>1.2593179157950489E-9</v>
      </c>
      <c r="DL755" s="29">
        <f t="shared" si="339"/>
        <v>1.2593179157950174E-9</v>
      </c>
      <c r="DN755" s="35"/>
      <c r="DO755" s="35"/>
      <c r="DP755" s="35"/>
      <c r="DV755" s="35"/>
      <c r="DW755" s="35"/>
      <c r="DX755" s="35"/>
      <c r="ED755" s="35"/>
      <c r="EE755" s="35"/>
      <c r="EF755" s="35"/>
      <c r="EL755" s="35"/>
      <c r="EM755" s="35"/>
      <c r="EN755" s="35"/>
      <c r="ET755" s="35"/>
      <c r="EU755" s="35"/>
      <c r="EV755" s="35"/>
    </row>
    <row r="756" spans="14:152" s="29" customFormat="1" ht="13.5" x14ac:dyDescent="0.3">
      <c r="N756" s="35">
        <v>2.7099999999999999E-9</v>
      </c>
      <c r="O756" s="35">
        <v>3.4921090114100002</v>
      </c>
      <c r="P756" s="35">
        <v>3436.5916539176001</v>
      </c>
      <c r="Q756" s="29">
        <f t="shared" si="332"/>
        <v>-2.5152822135950388E-9</v>
      </c>
      <c r="R756" s="29">
        <f t="shared" si="333"/>
        <v>-2.5152379127163595E-9</v>
      </c>
      <c r="S756" s="29">
        <f t="shared" si="334"/>
        <v>-2.5152379142767877E-9</v>
      </c>
      <c r="T756" s="29">
        <f t="shared" si="335"/>
        <v>-2.5152379142767377E-9</v>
      </c>
      <c r="V756" s="35"/>
      <c r="W756" s="35"/>
      <c r="X756" s="35"/>
      <c r="AD756" s="35"/>
      <c r="AE756" s="35"/>
      <c r="AF756" s="35"/>
      <c r="AL756" s="35"/>
      <c r="AM756" s="35"/>
      <c r="AN756" s="35"/>
      <c r="AT756" s="35"/>
      <c r="AU756" s="35"/>
      <c r="AV756" s="35"/>
      <c r="BB756" s="35"/>
      <c r="BC756" s="35"/>
      <c r="BD756" s="35"/>
      <c r="BJ756" s="35"/>
      <c r="BK756" s="35"/>
      <c r="BL756" s="35"/>
      <c r="BR756" s="35"/>
      <c r="BS756" s="35"/>
      <c r="BT756" s="35"/>
      <c r="BZ756" s="35"/>
      <c r="CA756" s="35"/>
      <c r="CB756" s="35"/>
      <c r="CH756" s="35"/>
      <c r="CI756" s="35"/>
      <c r="CJ756" s="35"/>
      <c r="CP756" s="35"/>
      <c r="CQ756" s="35"/>
      <c r="CR756" s="35"/>
      <c r="CX756" s="35"/>
      <c r="CY756" s="35"/>
      <c r="CZ756" s="35"/>
      <c r="DF756" s="35">
        <v>1.5400000000000001E-9</v>
      </c>
      <c r="DG756" s="35">
        <v>5.6353786336200002</v>
      </c>
      <c r="DH756" s="35">
        <v>3185.2593375684</v>
      </c>
      <c r="DI756" s="29">
        <f t="shared" si="336"/>
        <v>1.0490886191525671E-9</v>
      </c>
      <c r="DJ756" s="29">
        <f t="shared" si="337"/>
        <v>1.0491345087790333E-9</v>
      </c>
      <c r="DK756" s="29">
        <f t="shared" si="338"/>
        <v>1.0491345071627632E-9</v>
      </c>
      <c r="DL756" s="29">
        <f t="shared" si="339"/>
        <v>1.0491345071628111E-9</v>
      </c>
      <c r="DN756" s="35"/>
      <c r="DO756" s="35"/>
      <c r="DP756" s="35"/>
      <c r="DV756" s="35"/>
      <c r="DW756" s="35"/>
      <c r="DX756" s="35"/>
      <c r="ED756" s="35"/>
      <c r="EE756" s="35"/>
      <c r="EF756" s="35"/>
      <c r="EL756" s="35"/>
      <c r="EM756" s="35"/>
      <c r="EN756" s="35"/>
      <c r="ET756" s="35"/>
      <c r="EU756" s="35"/>
      <c r="EV756" s="35"/>
    </row>
    <row r="757" spans="14:152" s="29" customFormat="1" ht="13.5" x14ac:dyDescent="0.3">
      <c r="N757" s="35">
        <v>2.2600000000000001E-9</v>
      </c>
      <c r="O757" s="35">
        <v>0.42945734871000002</v>
      </c>
      <c r="P757" s="35">
        <v>557.09252119140001</v>
      </c>
      <c r="Q757" s="29">
        <f t="shared" si="332"/>
        <v>-2.2568364026269121E-9</v>
      </c>
      <c r="R757" s="29">
        <f t="shared" si="333"/>
        <v>-2.256837253586365E-9</v>
      </c>
      <c r="S757" s="29">
        <f t="shared" si="334"/>
        <v>-2.2568372535563954E-9</v>
      </c>
      <c r="T757" s="29">
        <f t="shared" si="335"/>
        <v>-2.2568372535563958E-9</v>
      </c>
      <c r="V757" s="35"/>
      <c r="W757" s="35"/>
      <c r="X757" s="35"/>
      <c r="AD757" s="35"/>
      <c r="AE757" s="35"/>
      <c r="AF757" s="35"/>
      <c r="AL757" s="35"/>
      <c r="AM757" s="35"/>
      <c r="AN757" s="35"/>
      <c r="AT757" s="35"/>
      <c r="AU757" s="35"/>
      <c r="AV757" s="35"/>
      <c r="BB757" s="35"/>
      <c r="BC757" s="35"/>
      <c r="BD757" s="35"/>
      <c r="BJ757" s="35"/>
      <c r="BK757" s="35"/>
      <c r="BL757" s="35"/>
      <c r="BR757" s="35"/>
      <c r="BS757" s="35"/>
      <c r="BT757" s="35"/>
      <c r="BZ757" s="35"/>
      <c r="CA757" s="35"/>
      <c r="CB757" s="35"/>
      <c r="CH757" s="35"/>
      <c r="CI757" s="35"/>
      <c r="CJ757" s="35"/>
      <c r="CP757" s="35"/>
      <c r="CQ757" s="35"/>
      <c r="CR757" s="35"/>
      <c r="CX757" s="35"/>
      <c r="CY757" s="35"/>
      <c r="CZ757" s="35"/>
      <c r="DF757" s="35">
        <v>1.97E-9</v>
      </c>
      <c r="DG757" s="35">
        <v>3.2336418843999999</v>
      </c>
      <c r="DH757" s="35">
        <v>3774.3241645766002</v>
      </c>
      <c r="DI757" s="29">
        <f t="shared" si="336"/>
        <v>-2.6157152550115831E-10</v>
      </c>
      <c r="DJ757" s="29">
        <f t="shared" si="337"/>
        <v>-2.6147734795963463E-10</v>
      </c>
      <c r="DK757" s="29">
        <f t="shared" si="338"/>
        <v>-2.6147735127673212E-10</v>
      </c>
      <c r="DL757" s="29">
        <f t="shared" si="339"/>
        <v>-2.6147735127662113E-10</v>
      </c>
      <c r="DN757" s="35"/>
      <c r="DO757" s="35"/>
      <c r="DP757" s="35"/>
      <c r="DV757" s="35"/>
      <c r="DW757" s="35"/>
      <c r="DX757" s="35"/>
      <c r="ED757" s="35"/>
      <c r="EE757" s="35"/>
      <c r="EF757" s="35"/>
      <c r="EL757" s="35"/>
      <c r="EM757" s="35"/>
      <c r="EN757" s="35"/>
      <c r="ET757" s="35"/>
      <c r="EU757" s="35"/>
      <c r="EV757" s="35"/>
    </row>
    <row r="758" spans="14:152" s="29" customFormat="1" ht="13.5" x14ac:dyDescent="0.3">
      <c r="N758" s="35">
        <v>2.64E-9</v>
      </c>
      <c r="O758" s="35">
        <v>5.0579494007000001</v>
      </c>
      <c r="P758" s="35">
        <v>2938.9403049426001</v>
      </c>
      <c r="Q758" s="29">
        <f t="shared" si="332"/>
        <v>-2.1560309243643819E-9</v>
      </c>
      <c r="R758" s="29">
        <f t="shared" si="333"/>
        <v>-2.1559737034172886E-9</v>
      </c>
      <c r="S758" s="29">
        <f t="shared" si="334"/>
        <v>-2.1559737054327637E-9</v>
      </c>
      <c r="T758" s="29">
        <f t="shared" si="335"/>
        <v>-2.1559737054326984E-9</v>
      </c>
      <c r="V758" s="35"/>
      <c r="W758" s="35"/>
      <c r="X758" s="35"/>
      <c r="AD758" s="35"/>
      <c r="AE758" s="35"/>
      <c r="AF758" s="35"/>
      <c r="AL758" s="35"/>
      <c r="AM758" s="35"/>
      <c r="AN758" s="35"/>
      <c r="AT758" s="35"/>
      <c r="AU758" s="35"/>
      <c r="AV758" s="35"/>
      <c r="BB758" s="35"/>
      <c r="BC758" s="35"/>
      <c r="BD758" s="35"/>
      <c r="BJ758" s="35"/>
      <c r="BK758" s="35"/>
      <c r="BL758" s="35"/>
      <c r="BR758" s="35"/>
      <c r="BS758" s="35"/>
      <c r="BT758" s="35"/>
      <c r="BZ758" s="35"/>
      <c r="CA758" s="35"/>
      <c r="CB758" s="35"/>
      <c r="CH758" s="35"/>
      <c r="CI758" s="35"/>
      <c r="CJ758" s="35"/>
      <c r="CP758" s="35"/>
      <c r="CQ758" s="35"/>
      <c r="CR758" s="35"/>
      <c r="CX758" s="35"/>
      <c r="CY758" s="35"/>
      <c r="CZ758" s="35"/>
      <c r="DF758" s="35">
        <v>1.8E-9</v>
      </c>
      <c r="DG758" s="35">
        <v>3.47485722477</v>
      </c>
      <c r="DH758" s="35">
        <v>8564.3063465020005</v>
      </c>
      <c r="DI758" s="29">
        <f t="shared" si="336"/>
        <v>-6.4593890545386007E-10</v>
      </c>
      <c r="DJ758" s="29">
        <f t="shared" si="337"/>
        <v>-6.461227806719607E-10</v>
      </c>
      <c r="DK758" s="29">
        <f t="shared" si="338"/>
        <v>-6.4612277419573952E-10</v>
      </c>
      <c r="DL758" s="29">
        <f t="shared" si="339"/>
        <v>-6.4612277419593039E-10</v>
      </c>
      <c r="DN758" s="35"/>
      <c r="DO758" s="35"/>
      <c r="DP758" s="35"/>
      <c r="DV758" s="35"/>
      <c r="DW758" s="35"/>
      <c r="DX758" s="35"/>
      <c r="ED758" s="35"/>
      <c r="EE758" s="35"/>
      <c r="EF758" s="35"/>
      <c r="EL758" s="35"/>
      <c r="EM758" s="35"/>
      <c r="EN758" s="35"/>
      <c r="ET758" s="35"/>
      <c r="EU758" s="35"/>
      <c r="EV758" s="35"/>
    </row>
    <row r="759" spans="14:152" s="29" customFormat="1" ht="13.5" x14ac:dyDescent="0.3">
      <c r="N759" s="35">
        <v>2.0700000000000001E-9</v>
      </c>
      <c r="O759" s="35">
        <v>6.0349187074800001</v>
      </c>
      <c r="P759" s="35">
        <v>22487.3716928416</v>
      </c>
      <c r="Q759" s="29">
        <f t="shared" si="332"/>
        <v>1.7488257982178815E-9</v>
      </c>
      <c r="R759" s="29">
        <f t="shared" si="333"/>
        <v>1.749143982216546E-9</v>
      </c>
      <c r="S759" s="29">
        <f t="shared" si="334"/>
        <v>1.7491439710121844E-9</v>
      </c>
      <c r="T759" s="29">
        <f t="shared" si="335"/>
        <v>1.7491439710124992E-9</v>
      </c>
      <c r="V759" s="35"/>
      <c r="W759" s="35"/>
      <c r="X759" s="35"/>
      <c r="AD759" s="35"/>
      <c r="AE759" s="35"/>
      <c r="AF759" s="35"/>
      <c r="AL759" s="35"/>
      <c r="AM759" s="35"/>
      <c r="AN759" s="35"/>
      <c r="AT759" s="35"/>
      <c r="AU759" s="35"/>
      <c r="AV759" s="35"/>
      <c r="BB759" s="35"/>
      <c r="BC759" s="35"/>
      <c r="BD759" s="35"/>
      <c r="BJ759" s="35"/>
      <c r="BK759" s="35"/>
      <c r="BL759" s="35"/>
      <c r="BR759" s="35"/>
      <c r="BS759" s="35"/>
      <c r="BT759" s="35"/>
      <c r="BZ759" s="35"/>
      <c r="CA759" s="35"/>
      <c r="CB759" s="35"/>
      <c r="CH759" s="35"/>
      <c r="CI759" s="35"/>
      <c r="CJ759" s="35"/>
      <c r="CP759" s="35"/>
      <c r="CQ759" s="35"/>
      <c r="CR759" s="35"/>
      <c r="CX759" s="35"/>
      <c r="CY759" s="35"/>
      <c r="CZ759" s="35"/>
      <c r="DF759" s="35">
        <v>1.85E-9</v>
      </c>
      <c r="DG759" s="35">
        <v>2.1824821401599999</v>
      </c>
      <c r="DH759" s="35">
        <v>802.36392244620004</v>
      </c>
      <c r="DI759" s="29">
        <f t="shared" si="336"/>
        <v>-1.6291969310113413E-9</v>
      </c>
      <c r="DJ759" s="29">
        <f t="shared" si="337"/>
        <v>-1.6291879438915148E-9</v>
      </c>
      <c r="DK759" s="29">
        <f t="shared" si="338"/>
        <v>-1.6291879442080561E-9</v>
      </c>
      <c r="DL759" s="29">
        <f t="shared" si="339"/>
        <v>-1.629187944208047E-9</v>
      </c>
      <c r="DN759" s="35"/>
      <c r="DO759" s="35"/>
      <c r="DP759" s="35"/>
      <c r="DV759" s="35"/>
      <c r="DW759" s="35"/>
      <c r="DX759" s="35"/>
      <c r="ED759" s="35"/>
      <c r="EE759" s="35"/>
      <c r="EF759" s="35"/>
      <c r="EL759" s="35"/>
      <c r="EM759" s="35"/>
      <c r="EN759" s="35"/>
      <c r="ET759" s="35"/>
      <c r="EU759" s="35"/>
      <c r="EV759" s="35"/>
    </row>
    <row r="760" spans="14:152" s="29" customFormat="1" ht="13.5" x14ac:dyDescent="0.3">
      <c r="N760" s="35">
        <v>1.97E-9</v>
      </c>
      <c r="O760" s="35">
        <v>5.6292395697700002</v>
      </c>
      <c r="P760" s="35">
        <v>5209.471826336</v>
      </c>
      <c r="Q760" s="29">
        <f t="shared" si="332"/>
        <v>-1.2774446466279665E-9</v>
      </c>
      <c r="R760" s="29">
        <f t="shared" si="333"/>
        <v>-1.2773448060530332E-9</v>
      </c>
      <c r="S760" s="29">
        <f t="shared" si="334"/>
        <v>-1.2773448095696651E-9</v>
      </c>
      <c r="T760" s="29">
        <f t="shared" si="335"/>
        <v>-1.2773448095695799E-9</v>
      </c>
      <c r="V760" s="35"/>
      <c r="W760" s="35"/>
      <c r="X760" s="35"/>
      <c r="AD760" s="35"/>
      <c r="AE760" s="35"/>
      <c r="AF760" s="35"/>
      <c r="AL760" s="35"/>
      <c r="AM760" s="35"/>
      <c r="AN760" s="35"/>
      <c r="AT760" s="35"/>
      <c r="AU760" s="35"/>
      <c r="AV760" s="35"/>
      <c r="BB760" s="35"/>
      <c r="BC760" s="35"/>
      <c r="BD760" s="35"/>
      <c r="BJ760" s="35"/>
      <c r="BK760" s="35"/>
      <c r="BL760" s="35"/>
      <c r="BR760" s="35"/>
      <c r="BS760" s="35"/>
      <c r="BT760" s="35"/>
      <c r="BZ760" s="35"/>
      <c r="CA760" s="35"/>
      <c r="CB760" s="35"/>
      <c r="CH760" s="35"/>
      <c r="CI760" s="35"/>
      <c r="CJ760" s="35"/>
      <c r="CP760" s="35"/>
      <c r="CQ760" s="35"/>
      <c r="CR760" s="35"/>
      <c r="CX760" s="35"/>
      <c r="CY760" s="35"/>
      <c r="CZ760" s="35"/>
      <c r="DF760" s="35">
        <v>1.45E-9</v>
      </c>
      <c r="DG760" s="35">
        <v>2.6203546048100002</v>
      </c>
      <c r="DH760" s="35">
        <v>3368.0139827966</v>
      </c>
      <c r="DI760" s="29">
        <f t="shared" si="336"/>
        <v>1.0362984188846812E-9</v>
      </c>
      <c r="DJ760" s="29">
        <f t="shared" si="337"/>
        <v>1.036342069211071E-9</v>
      </c>
      <c r="DK760" s="29">
        <f t="shared" si="338"/>
        <v>1.0363420676736814E-9</v>
      </c>
      <c r="DL760" s="29">
        <f t="shared" si="339"/>
        <v>1.0363420676737244E-9</v>
      </c>
      <c r="DN760" s="35"/>
      <c r="DO760" s="35"/>
      <c r="DP760" s="35"/>
      <c r="DV760" s="35"/>
      <c r="DW760" s="35"/>
      <c r="DX760" s="35"/>
      <c r="ED760" s="35"/>
      <c r="EE760" s="35"/>
      <c r="EF760" s="35"/>
      <c r="EL760" s="35"/>
      <c r="EM760" s="35"/>
      <c r="EN760" s="35"/>
      <c r="ET760" s="35"/>
      <c r="EU760" s="35"/>
      <c r="EV760" s="35"/>
    </row>
    <row r="761" spans="14:152" s="29" customFormat="1" ht="13.5" x14ac:dyDescent="0.3">
      <c r="N761" s="35">
        <v>2.11E-9</v>
      </c>
      <c r="O761" s="35">
        <v>2.2644574955299999</v>
      </c>
      <c r="P761" s="35">
        <v>765.79306444639997</v>
      </c>
      <c r="Q761" s="29">
        <f t="shared" si="332"/>
        <v>-1.1301218774785443E-9</v>
      </c>
      <c r="R761" s="29">
        <f t="shared" si="333"/>
        <v>-1.1301044400507262E-9</v>
      </c>
      <c r="S761" s="29">
        <f t="shared" si="334"/>
        <v>-1.1301044406649029E-9</v>
      </c>
      <c r="T761" s="29">
        <f t="shared" si="335"/>
        <v>-1.1301044406648836E-9</v>
      </c>
      <c r="V761" s="35"/>
      <c r="W761" s="35"/>
      <c r="X761" s="35"/>
      <c r="AD761" s="35"/>
      <c r="AE761" s="35"/>
      <c r="AF761" s="35"/>
      <c r="AL761" s="35"/>
      <c r="AM761" s="35"/>
      <c r="AN761" s="35"/>
      <c r="AT761" s="35"/>
      <c r="AU761" s="35"/>
      <c r="AV761" s="35"/>
      <c r="BB761" s="35"/>
      <c r="BC761" s="35"/>
      <c r="BD761" s="35"/>
      <c r="BJ761" s="35"/>
      <c r="BK761" s="35"/>
      <c r="BL761" s="35"/>
      <c r="BR761" s="35"/>
      <c r="BS761" s="35"/>
      <c r="BT761" s="35"/>
      <c r="BZ761" s="35"/>
      <c r="CA761" s="35"/>
      <c r="CB761" s="35"/>
      <c r="CH761" s="35"/>
      <c r="CI761" s="35"/>
      <c r="CJ761" s="35"/>
      <c r="CP761" s="35"/>
      <c r="CQ761" s="35"/>
      <c r="CR761" s="35"/>
      <c r="CX761" s="35"/>
      <c r="CY761" s="35"/>
      <c r="CZ761" s="35"/>
      <c r="DF761" s="35">
        <v>1.8E-9</v>
      </c>
      <c r="DG761" s="35">
        <v>6.0123669722199997</v>
      </c>
      <c r="DH761" s="35">
        <v>6691.8615187493997</v>
      </c>
      <c r="DI761" s="29">
        <f t="shared" si="336"/>
        <v>-5.8939092051501646E-11</v>
      </c>
      <c r="DJ761" s="29">
        <f t="shared" si="337"/>
        <v>-5.8785244688147131E-11</v>
      </c>
      <c r="DK761" s="29">
        <f t="shared" si="338"/>
        <v>-5.8785250106889412E-11</v>
      </c>
      <c r="DL761" s="29">
        <f t="shared" si="339"/>
        <v>-5.8785250106736009E-11</v>
      </c>
      <c r="DN761" s="35"/>
      <c r="DO761" s="35"/>
      <c r="DP761" s="35"/>
      <c r="DV761" s="35"/>
      <c r="DW761" s="35"/>
      <c r="DX761" s="35"/>
      <c r="ED761" s="35"/>
      <c r="EE761" s="35"/>
      <c r="EF761" s="35"/>
      <c r="EL761" s="35"/>
      <c r="EM761" s="35"/>
      <c r="EN761" s="35"/>
      <c r="ET761" s="35"/>
      <c r="EU761" s="35"/>
      <c r="EV761" s="35"/>
    </row>
    <row r="762" spans="14:152" s="29" customFormat="1" ht="13.5" x14ac:dyDescent="0.3">
      <c r="N762" s="35">
        <v>2.0200000000000001E-9</v>
      </c>
      <c r="O762" s="35">
        <v>0.88670673932999999</v>
      </c>
      <c r="P762" s="35">
        <v>767.84881934860005</v>
      </c>
      <c r="Q762" s="29">
        <f t="shared" si="332"/>
        <v>1.419388918587563E-9</v>
      </c>
      <c r="R762" s="29">
        <f t="shared" si="333"/>
        <v>1.4194030216644351E-9</v>
      </c>
      <c r="S762" s="29">
        <f t="shared" si="334"/>
        <v>1.4194030211677066E-9</v>
      </c>
      <c r="T762" s="29">
        <f t="shared" si="335"/>
        <v>1.4194030211677219E-9</v>
      </c>
      <c r="V762" s="35"/>
      <c r="W762" s="35"/>
      <c r="X762" s="35"/>
      <c r="AD762" s="35"/>
      <c r="AE762" s="35"/>
      <c r="AF762" s="35"/>
      <c r="AL762" s="35"/>
      <c r="AM762" s="35"/>
      <c r="AN762" s="35"/>
      <c r="AT762" s="35"/>
      <c r="AU762" s="35"/>
      <c r="AV762" s="35"/>
      <c r="BB762" s="35"/>
      <c r="BC762" s="35"/>
      <c r="BD762" s="35"/>
      <c r="BJ762" s="35"/>
      <c r="BK762" s="35"/>
      <c r="BL762" s="35"/>
      <c r="BR762" s="35"/>
      <c r="BS762" s="35"/>
      <c r="BT762" s="35"/>
      <c r="BZ762" s="35"/>
      <c r="CA762" s="35"/>
      <c r="CB762" s="35"/>
      <c r="CH762" s="35"/>
      <c r="CI762" s="35"/>
      <c r="CJ762" s="35"/>
      <c r="CP762" s="35"/>
      <c r="CQ762" s="35"/>
      <c r="CR762" s="35"/>
      <c r="CX762" s="35"/>
      <c r="CY762" s="35"/>
      <c r="CZ762" s="35"/>
      <c r="DF762" s="35">
        <v>1.4800000000000001E-9</v>
      </c>
      <c r="DG762" s="35">
        <v>2.5171017883000002</v>
      </c>
      <c r="DH762" s="35">
        <v>3262.8618827158998</v>
      </c>
      <c r="DI762" s="29">
        <f t="shared" si="336"/>
        <v>7.5366272477741687E-10</v>
      </c>
      <c r="DJ762" s="29">
        <f t="shared" si="337"/>
        <v>7.5360961371920056E-10</v>
      </c>
      <c r="DK762" s="29">
        <f t="shared" si="338"/>
        <v>7.5360961558987561E-10</v>
      </c>
      <c r="DL762" s="29">
        <f t="shared" si="339"/>
        <v>7.5360961558982123E-10</v>
      </c>
      <c r="DN762" s="35"/>
      <c r="DO762" s="35"/>
      <c r="DP762" s="35"/>
      <c r="DV762" s="35"/>
      <c r="DW762" s="35"/>
      <c r="DX762" s="35"/>
      <c r="ED762" s="35"/>
      <c r="EE762" s="35"/>
      <c r="EF762" s="35"/>
      <c r="EL762" s="35"/>
      <c r="EM762" s="35"/>
      <c r="EN762" s="35"/>
      <c r="ET762" s="35"/>
      <c r="EU762" s="35"/>
      <c r="EV762" s="35"/>
    </row>
    <row r="763" spans="14:152" s="29" customFormat="1" ht="13.5" x14ac:dyDescent="0.3">
      <c r="N763" s="35">
        <v>2.1200000000000001E-9</v>
      </c>
      <c r="O763" s="35">
        <v>1.8596551075300001</v>
      </c>
      <c r="P763" s="35">
        <v>4782.8736354599996</v>
      </c>
      <c r="Q763" s="29">
        <f t="shared" si="332"/>
        <v>-1.1404915334844316E-9</v>
      </c>
      <c r="R763" s="29">
        <f t="shared" si="333"/>
        <v>-1.1406007602350937E-9</v>
      </c>
      <c r="S763" s="29">
        <f t="shared" si="334"/>
        <v>-1.1406007563880245E-9</v>
      </c>
      <c r="T763" s="29">
        <f t="shared" si="335"/>
        <v>-1.1406007563881515E-9</v>
      </c>
      <c r="V763" s="35"/>
      <c r="W763" s="35"/>
      <c r="X763" s="35"/>
      <c r="AD763" s="35"/>
      <c r="AE763" s="35"/>
      <c r="AF763" s="35"/>
      <c r="AL763" s="35"/>
      <c r="AM763" s="35"/>
      <c r="AN763" s="35"/>
      <c r="AT763" s="35"/>
      <c r="AU763" s="35"/>
      <c r="AV763" s="35"/>
      <c r="BB763" s="35"/>
      <c r="BC763" s="35"/>
      <c r="BD763" s="35"/>
      <c r="BJ763" s="35"/>
      <c r="BK763" s="35"/>
      <c r="BL763" s="35"/>
      <c r="BR763" s="35"/>
      <c r="BS763" s="35"/>
      <c r="BT763" s="35"/>
      <c r="BZ763" s="35"/>
      <c r="CA763" s="35"/>
      <c r="CB763" s="35"/>
      <c r="CH763" s="35"/>
      <c r="CI763" s="35"/>
      <c r="CJ763" s="35"/>
      <c r="CP763" s="35"/>
      <c r="CQ763" s="35"/>
      <c r="CR763" s="35"/>
      <c r="CX763" s="35"/>
      <c r="CY763" s="35"/>
      <c r="CZ763" s="35"/>
      <c r="DF763" s="35">
        <v>1.51E-9</v>
      </c>
      <c r="DG763" s="35">
        <v>4.1711889607800003</v>
      </c>
      <c r="DH763" s="35">
        <v>16894.510399610601</v>
      </c>
      <c r="DI763" s="29">
        <f t="shared" si="336"/>
        <v>-7.7519172628058076E-10</v>
      </c>
      <c r="DJ763" s="29">
        <f t="shared" si="337"/>
        <v>-7.7491194095377443E-10</v>
      </c>
      <c r="DK763" s="29">
        <f t="shared" si="338"/>
        <v>-7.7491195080891488E-10</v>
      </c>
      <c r="DL763" s="29">
        <f t="shared" si="339"/>
        <v>-7.7491195080862009E-10</v>
      </c>
      <c r="DN763" s="35"/>
      <c r="DO763" s="35"/>
      <c r="DP763" s="35"/>
      <c r="DV763" s="35"/>
      <c r="DW763" s="35"/>
      <c r="DX763" s="35"/>
      <c r="ED763" s="35"/>
      <c r="EE763" s="35"/>
      <c r="EF763" s="35"/>
      <c r="EL763" s="35"/>
      <c r="EM763" s="35"/>
      <c r="EN763" s="35"/>
      <c r="ET763" s="35"/>
      <c r="EU763" s="35"/>
      <c r="EV763" s="35"/>
    </row>
    <row r="764" spans="14:152" s="29" customFormat="1" ht="13.5" x14ac:dyDescent="0.3">
      <c r="N764" s="35">
        <v>1.9399999999999999E-9</v>
      </c>
      <c r="O764" s="35">
        <v>4.7742067103199997</v>
      </c>
      <c r="P764" s="35">
        <v>6850.8050365325998</v>
      </c>
      <c r="Q764" s="29">
        <f t="shared" si="332"/>
        <v>-1.9033591237010076E-9</v>
      </c>
      <c r="R764" s="29">
        <f t="shared" si="333"/>
        <v>-1.9033262628072125E-9</v>
      </c>
      <c r="S764" s="29">
        <f t="shared" si="334"/>
        <v>-1.9033262639648783E-9</v>
      </c>
      <c r="T764" s="29">
        <f t="shared" si="335"/>
        <v>-1.9033262639648464E-9</v>
      </c>
      <c r="V764" s="35"/>
      <c r="W764" s="35"/>
      <c r="X764" s="35"/>
      <c r="AD764" s="35"/>
      <c r="AE764" s="35"/>
      <c r="AF764" s="35"/>
      <c r="AL764" s="35"/>
      <c r="AM764" s="35"/>
      <c r="AN764" s="35"/>
      <c r="AT764" s="35"/>
      <c r="AU764" s="35"/>
      <c r="AV764" s="35"/>
      <c r="BB764" s="35"/>
      <c r="BC764" s="35"/>
      <c r="BD764" s="35"/>
      <c r="BJ764" s="35"/>
      <c r="BK764" s="35"/>
      <c r="BL764" s="35"/>
      <c r="BR764" s="35"/>
      <c r="BS764" s="35"/>
      <c r="BT764" s="35"/>
      <c r="BZ764" s="35"/>
      <c r="CA764" s="35"/>
      <c r="CB764" s="35"/>
      <c r="CH764" s="35"/>
      <c r="CI764" s="35"/>
      <c r="CJ764" s="35"/>
      <c r="CP764" s="35"/>
      <c r="CQ764" s="35"/>
      <c r="CR764" s="35"/>
      <c r="CX764" s="35"/>
      <c r="CY764" s="35"/>
      <c r="CZ764" s="35"/>
      <c r="DF764" s="35">
        <v>1.85E-9</v>
      </c>
      <c r="DG764" s="35">
        <v>3.0393966835000001</v>
      </c>
      <c r="DH764" s="35">
        <v>3354.8395207014</v>
      </c>
      <c r="DI764" s="29">
        <f t="shared" si="336"/>
        <v>1.0309811208583309E-9</v>
      </c>
      <c r="DJ764" s="29">
        <f t="shared" si="337"/>
        <v>1.0310469753810978E-9</v>
      </c>
      <c r="DK764" s="29">
        <f t="shared" si="338"/>
        <v>1.0310469730616397E-9</v>
      </c>
      <c r="DL764" s="29">
        <f t="shared" si="339"/>
        <v>1.0310469730617052E-9</v>
      </c>
      <c r="DN764" s="35"/>
      <c r="DO764" s="35"/>
      <c r="DP764" s="35"/>
      <c r="DV764" s="35"/>
      <c r="DW764" s="35"/>
      <c r="DX764" s="35"/>
      <c r="ED764" s="35"/>
      <c r="EE764" s="35"/>
      <c r="EF764" s="35"/>
      <c r="EL764" s="35"/>
      <c r="EM764" s="35"/>
      <c r="EN764" s="35"/>
      <c r="ET764" s="35"/>
      <c r="EU764" s="35"/>
      <c r="EV764" s="35"/>
    </row>
    <row r="765" spans="14:152" s="29" customFormat="1" ht="13.5" x14ac:dyDescent="0.3">
      <c r="N765" s="35">
        <v>1.92E-9</v>
      </c>
      <c r="O765" s="35">
        <v>0.51565572071999999</v>
      </c>
      <c r="P765" s="35">
        <v>323.50541665740002</v>
      </c>
      <c r="Q765" s="29">
        <f t="shared" si="332"/>
        <v>1.6726724026283996E-9</v>
      </c>
      <c r="R765" s="29">
        <f t="shared" si="333"/>
        <v>1.6726685056213601E-9</v>
      </c>
      <c r="S765" s="29">
        <f t="shared" si="334"/>
        <v>1.6726685057586192E-9</v>
      </c>
      <c r="T765" s="29">
        <f t="shared" si="335"/>
        <v>1.672668505758615E-9</v>
      </c>
      <c r="V765" s="35"/>
      <c r="W765" s="35"/>
      <c r="X765" s="35"/>
      <c r="AD765" s="35"/>
      <c r="AE765" s="35"/>
      <c r="AF765" s="35"/>
      <c r="AL765" s="35"/>
      <c r="AM765" s="35"/>
      <c r="AN765" s="35"/>
      <c r="AT765" s="35"/>
      <c r="AU765" s="35"/>
      <c r="AV765" s="35"/>
      <c r="BB765" s="35"/>
      <c r="BC765" s="35"/>
      <c r="BD765" s="35"/>
      <c r="BJ765" s="35"/>
      <c r="BK765" s="35"/>
      <c r="BL765" s="35"/>
      <c r="BR765" s="35"/>
      <c r="BS765" s="35"/>
      <c r="BT765" s="35"/>
      <c r="BZ765" s="35"/>
      <c r="CA765" s="35"/>
      <c r="CB765" s="35"/>
      <c r="CH765" s="35"/>
      <c r="CI765" s="35"/>
      <c r="CJ765" s="35"/>
      <c r="CP765" s="35"/>
      <c r="CQ765" s="35"/>
      <c r="CR765" s="35"/>
      <c r="CX765" s="35"/>
      <c r="CY765" s="35"/>
      <c r="CZ765" s="35"/>
      <c r="DF765" s="35">
        <v>1.43E-9</v>
      </c>
      <c r="DG765" s="35">
        <v>3.3726791544500001</v>
      </c>
      <c r="DH765" s="35">
        <v>3468.5639597344002</v>
      </c>
      <c r="DI765" s="29">
        <f t="shared" si="336"/>
        <v>-1.4297560466767068E-9</v>
      </c>
      <c r="DJ765" s="29">
        <f t="shared" si="337"/>
        <v>-1.4297572160392637E-9</v>
      </c>
      <c r="DK765" s="29">
        <f t="shared" si="338"/>
        <v>-1.4297572159981263E-9</v>
      </c>
      <c r="DL765" s="29">
        <f t="shared" si="339"/>
        <v>-1.4297572159981278E-9</v>
      </c>
      <c r="DN765" s="35"/>
      <c r="DO765" s="35"/>
      <c r="DP765" s="35"/>
      <c r="DV765" s="35"/>
      <c r="DW765" s="35"/>
      <c r="DX765" s="35"/>
      <c r="ED765" s="35"/>
      <c r="EE765" s="35"/>
      <c r="EF765" s="35"/>
      <c r="EL765" s="35"/>
      <c r="EM765" s="35"/>
      <c r="EN765" s="35"/>
      <c r="ET765" s="35"/>
      <c r="EU765" s="35"/>
      <c r="EV765" s="35"/>
    </row>
    <row r="766" spans="14:152" s="29" customFormat="1" ht="13.5" x14ac:dyDescent="0.3">
      <c r="N766" s="35">
        <v>2.09E-9</v>
      </c>
      <c r="O766" s="35">
        <v>4.7979498023099998</v>
      </c>
      <c r="P766" s="35">
        <v>14047.4937610252</v>
      </c>
      <c r="Q766" s="29">
        <f t="shared" si="332"/>
        <v>1.8557291499533041E-9</v>
      </c>
      <c r="R766" s="29">
        <f t="shared" si="333"/>
        <v>1.8559017135973786E-9</v>
      </c>
      <c r="S766" s="29">
        <f t="shared" si="334"/>
        <v>1.8559017075205045E-9</v>
      </c>
      <c r="T766" s="29">
        <f t="shared" si="335"/>
        <v>1.8559017075206683E-9</v>
      </c>
      <c r="V766" s="35"/>
      <c r="W766" s="35"/>
      <c r="X766" s="35"/>
      <c r="AD766" s="35"/>
      <c r="AE766" s="35"/>
      <c r="AF766" s="35"/>
      <c r="AL766" s="35"/>
      <c r="AM766" s="35"/>
      <c r="AN766" s="35"/>
      <c r="AT766" s="35"/>
      <c r="AU766" s="35"/>
      <c r="AV766" s="35"/>
      <c r="BB766" s="35"/>
      <c r="BC766" s="35"/>
      <c r="BD766" s="35"/>
      <c r="BJ766" s="35"/>
      <c r="BK766" s="35"/>
      <c r="BL766" s="35"/>
      <c r="BR766" s="35"/>
      <c r="BS766" s="35"/>
      <c r="BT766" s="35"/>
      <c r="BZ766" s="35"/>
      <c r="CA766" s="35"/>
      <c r="CB766" s="35"/>
      <c r="CH766" s="35"/>
      <c r="CI766" s="35"/>
      <c r="CJ766" s="35"/>
      <c r="CP766" s="35"/>
      <c r="CQ766" s="35"/>
      <c r="CR766" s="35"/>
      <c r="CX766" s="35"/>
      <c r="CY766" s="35"/>
      <c r="CZ766" s="35"/>
      <c r="DF766" s="35">
        <v>1.6000000000000001E-9</v>
      </c>
      <c r="DG766" s="35">
        <v>2.1670595973000002</v>
      </c>
      <c r="DH766" s="35">
        <v>0.98032106819999998</v>
      </c>
      <c r="DI766" s="29">
        <f t="shared" si="336"/>
        <v>-9.1945194602411768E-10</v>
      </c>
      <c r="DJ766" s="29">
        <f t="shared" si="337"/>
        <v>-9.1945192961996839E-10</v>
      </c>
      <c r="DK766" s="29">
        <f t="shared" si="338"/>
        <v>-9.1945192962054638E-10</v>
      </c>
      <c r="DL766" s="29">
        <f t="shared" si="339"/>
        <v>-9.1945192962054566E-10</v>
      </c>
      <c r="DN766" s="35"/>
      <c r="DO766" s="35"/>
      <c r="DP766" s="35"/>
      <c r="DV766" s="35"/>
      <c r="DW766" s="35"/>
      <c r="DX766" s="35"/>
      <c r="ED766" s="35"/>
      <c r="EE766" s="35"/>
      <c r="EF766" s="35"/>
      <c r="EL766" s="35"/>
      <c r="EM766" s="35"/>
      <c r="EN766" s="35"/>
      <c r="ET766" s="35"/>
      <c r="EU766" s="35"/>
      <c r="EV766" s="35"/>
    </row>
    <row r="767" spans="14:152" s="29" customFormat="1" ht="13.5" x14ac:dyDescent="0.3">
      <c r="N767" s="35">
        <v>1.9300000000000002E-9</v>
      </c>
      <c r="O767" s="35">
        <v>2.56057288512</v>
      </c>
      <c r="P767" s="35">
        <v>18606.4989460002</v>
      </c>
      <c r="Q767" s="29">
        <f t="shared" si="332"/>
        <v>-1.9290789955120024E-9</v>
      </c>
      <c r="R767" s="29">
        <f t="shared" si="333"/>
        <v>-1.9290931165422649E-9</v>
      </c>
      <c r="S767" s="29">
        <f t="shared" si="334"/>
        <v>-1.929093116046823E-9</v>
      </c>
      <c r="T767" s="29">
        <f t="shared" si="335"/>
        <v>-1.9290931160468396E-9</v>
      </c>
      <c r="V767" s="35"/>
      <c r="W767" s="35"/>
      <c r="X767" s="35"/>
      <c r="AD767" s="35"/>
      <c r="AE767" s="35"/>
      <c r="AF767" s="35"/>
      <c r="AL767" s="35"/>
      <c r="AM767" s="35"/>
      <c r="AN767" s="35"/>
      <c r="AT767" s="35"/>
      <c r="AU767" s="35"/>
      <c r="AV767" s="35"/>
      <c r="BB767" s="35"/>
      <c r="BC767" s="35"/>
      <c r="BD767" s="35"/>
      <c r="BJ767" s="35"/>
      <c r="BK767" s="35"/>
      <c r="BL767" s="35"/>
      <c r="BR767" s="35"/>
      <c r="BS767" s="35"/>
      <c r="BT767" s="35"/>
      <c r="BZ767" s="35"/>
      <c r="CA767" s="35"/>
      <c r="CB767" s="35"/>
      <c r="CH767" s="35"/>
      <c r="CI767" s="35"/>
      <c r="CJ767" s="35"/>
      <c r="CP767" s="35"/>
      <c r="CQ767" s="35"/>
      <c r="CR767" s="35"/>
      <c r="CX767" s="35"/>
      <c r="CY767" s="35"/>
      <c r="CZ767" s="35"/>
      <c r="DF767" s="35">
        <v>1.9000000000000001E-9</v>
      </c>
      <c r="DG767" s="35">
        <v>1.6324053893799999</v>
      </c>
      <c r="DH767" s="35">
        <v>2324.9494088155998</v>
      </c>
      <c r="DI767" s="29">
        <f t="shared" si="336"/>
        <v>-2.351518283299623E-10</v>
      </c>
      <c r="DJ767" s="29">
        <f t="shared" si="337"/>
        <v>-2.3509581144532565E-10</v>
      </c>
      <c r="DK767" s="29">
        <f t="shared" si="338"/>
        <v>-2.3509581341833178E-10</v>
      </c>
      <c r="DL767" s="29">
        <f t="shared" si="339"/>
        <v>-2.3509581341826483E-10</v>
      </c>
      <c r="DN767" s="35"/>
      <c r="DO767" s="35"/>
      <c r="DP767" s="35"/>
      <c r="DV767" s="35"/>
      <c r="DW767" s="35"/>
      <c r="DX767" s="35"/>
      <c r="ED767" s="35"/>
      <c r="EE767" s="35"/>
      <c r="EF767" s="35"/>
      <c r="EL767" s="35"/>
      <c r="EM767" s="35"/>
      <c r="EN767" s="35"/>
      <c r="ET767" s="35"/>
      <c r="EU767" s="35"/>
      <c r="EV767" s="35"/>
    </row>
    <row r="768" spans="14:152" s="29" customFormat="1" ht="13.5" x14ac:dyDescent="0.3">
      <c r="N768" s="35">
        <v>2.09E-9</v>
      </c>
      <c r="O768" s="35">
        <v>1.46088434217</v>
      </c>
      <c r="P768" s="35">
        <v>5.8572022995999999</v>
      </c>
      <c r="Q768" s="29">
        <f t="shared" si="332"/>
        <v>3.088890329129013E-11</v>
      </c>
      <c r="R768" s="29">
        <f t="shared" si="333"/>
        <v>3.0889059711194312E-11</v>
      </c>
      <c r="S768" s="29">
        <f t="shared" si="334"/>
        <v>3.0889059705684973E-11</v>
      </c>
      <c r="T768" s="29">
        <f t="shared" si="335"/>
        <v>3.0889059705684973E-11</v>
      </c>
      <c r="V768" s="35"/>
      <c r="W768" s="35"/>
      <c r="X768" s="35"/>
      <c r="AD768" s="35"/>
      <c r="AE768" s="35"/>
      <c r="AF768" s="35"/>
      <c r="AL768" s="35"/>
      <c r="AM768" s="35"/>
      <c r="AN768" s="35"/>
      <c r="AT768" s="35"/>
      <c r="AU768" s="35"/>
      <c r="AV768" s="35"/>
      <c r="BB768" s="35"/>
      <c r="BC768" s="35"/>
      <c r="BD768" s="35"/>
      <c r="BJ768" s="35"/>
      <c r="BK768" s="35"/>
      <c r="BL768" s="35"/>
      <c r="BR768" s="35"/>
      <c r="BS768" s="35"/>
      <c r="BT768" s="35"/>
      <c r="BZ768" s="35"/>
      <c r="CA768" s="35"/>
      <c r="CB768" s="35"/>
      <c r="CH768" s="35"/>
      <c r="CI768" s="35"/>
      <c r="CJ768" s="35"/>
      <c r="CP768" s="35"/>
      <c r="CQ768" s="35"/>
      <c r="CR768" s="35"/>
      <c r="CX768" s="35"/>
      <c r="CY768" s="35"/>
      <c r="CZ768" s="35"/>
      <c r="DF768" s="35">
        <v>1.3999999999999999E-9</v>
      </c>
      <c r="DG768" s="35">
        <v>1.2759204389600001</v>
      </c>
      <c r="DH768" s="35">
        <v>6549.6828917131998</v>
      </c>
      <c r="DI768" s="29">
        <f t="shared" si="336"/>
        <v>9.3336898003718286E-10</v>
      </c>
      <c r="DJ768" s="29">
        <f t="shared" si="337"/>
        <v>9.3345631446328078E-10</v>
      </c>
      <c r="DK768" s="29">
        <f t="shared" si="338"/>
        <v>9.3345631138734309E-10</v>
      </c>
      <c r="DL768" s="29">
        <f t="shared" si="339"/>
        <v>9.334563113874469E-10</v>
      </c>
      <c r="DN768" s="35"/>
      <c r="DO768" s="35"/>
      <c r="DP768" s="35"/>
      <c r="DV768" s="35"/>
      <c r="DW768" s="35"/>
      <c r="DX768" s="35"/>
      <c r="ED768" s="35"/>
      <c r="EE768" s="35"/>
      <c r="EF768" s="35"/>
      <c r="EL768" s="35"/>
      <c r="EM768" s="35"/>
      <c r="EN768" s="35"/>
      <c r="ET768" s="35"/>
      <c r="EU768" s="35"/>
      <c r="EV768" s="35"/>
    </row>
    <row r="769" spans="14:152" s="29" customFormat="1" ht="13.5" x14ac:dyDescent="0.3">
      <c r="N769" s="35">
        <v>2.1400000000000001E-9</v>
      </c>
      <c r="O769" s="35">
        <v>0.97578687411999998</v>
      </c>
      <c r="P769" s="35">
        <v>17468.855197945399</v>
      </c>
      <c r="Q769" s="29">
        <f t="shared" ref="Q769:Q832" si="340">N769*COS(O769+P769*$C$23)</f>
        <v>-8.1156456575390162E-10</v>
      </c>
      <c r="R769" s="29">
        <f t="shared" ref="R769:R832" si="341">N769*COS(O769+P769*$C$44)</f>
        <v>-8.1112250330989225E-10</v>
      </c>
      <c r="S769" s="29">
        <f t="shared" ref="S769:S832" si="342">N769*COS(O769+P769*$C$65)</f>
        <v>-8.1112251888068344E-10</v>
      </c>
      <c r="T769" s="29">
        <f t="shared" ref="T769:T832" si="343">N769*COS(O769+P769*$C$86)</f>
        <v>-8.1112251888023314E-10</v>
      </c>
      <c r="V769" s="35"/>
      <c r="W769" s="35"/>
      <c r="X769" s="35"/>
      <c r="AD769" s="35"/>
      <c r="AE769" s="35"/>
      <c r="AF769" s="35"/>
      <c r="AL769" s="35"/>
      <c r="AM769" s="35"/>
      <c r="AN769" s="35"/>
      <c r="AT769" s="35"/>
      <c r="AU769" s="35"/>
      <c r="AV769" s="35"/>
      <c r="BB769" s="35"/>
      <c r="BC769" s="35"/>
      <c r="BD769" s="35"/>
      <c r="BJ769" s="35"/>
      <c r="BK769" s="35"/>
      <c r="BL769" s="35"/>
      <c r="BR769" s="35"/>
      <c r="BS769" s="35"/>
      <c r="BT769" s="35"/>
      <c r="BZ769" s="35"/>
      <c r="CA769" s="35"/>
      <c r="CB769" s="35"/>
      <c r="CH769" s="35"/>
      <c r="CI769" s="35"/>
      <c r="CJ769" s="35"/>
      <c r="CP769" s="35"/>
      <c r="CQ769" s="35"/>
      <c r="CR769" s="35"/>
      <c r="CX769" s="35"/>
      <c r="CY769" s="35"/>
      <c r="CZ769" s="35"/>
      <c r="DF769" s="35">
        <v>1.86E-9</v>
      </c>
      <c r="DG769" s="35">
        <v>1.44849264278</v>
      </c>
      <c r="DH769" s="35">
        <v>1015.6630178842</v>
      </c>
      <c r="DI769" s="29">
        <f t="shared" ref="DI769:DI832" si="344">DF769*COS(DG769+DH769*$C$23)</f>
        <v>1.1492304080000238E-9</v>
      </c>
      <c r="DJ769" s="29">
        <f t="shared" ref="DJ769:DJ832" si="345">DF769*COS(DG769+DH769*$C$44)</f>
        <v>1.1492114257828899E-9</v>
      </c>
      <c r="DK769" s="29">
        <f t="shared" ref="DK769:DK832" si="346">DF769*COS(DG769+DH769*$C$65)</f>
        <v>1.1492114264514712E-9</v>
      </c>
      <c r="DL769" s="29">
        <f t="shared" ref="DL769:DL832" si="347">DF769*COS(DG769+DH769*$C$86)</f>
        <v>1.1492114264514557E-9</v>
      </c>
      <c r="DN769" s="35"/>
      <c r="DO769" s="35"/>
      <c r="DP769" s="35"/>
      <c r="DV769" s="35"/>
      <c r="DW769" s="35"/>
      <c r="DX769" s="35"/>
      <c r="ED769" s="35"/>
      <c r="EE769" s="35"/>
      <c r="EF769" s="35"/>
      <c r="EL769" s="35"/>
      <c r="EM769" s="35"/>
      <c r="EN769" s="35"/>
      <c r="ET769" s="35"/>
      <c r="EU769" s="35"/>
      <c r="EV769" s="35"/>
    </row>
    <row r="770" spans="14:152" s="29" customFormat="1" ht="13.5" x14ac:dyDescent="0.3">
      <c r="N770" s="35">
        <v>1.9599999999999998E-9</v>
      </c>
      <c r="O770" s="35">
        <v>4.0878982686100001</v>
      </c>
      <c r="P770" s="35">
        <v>3262.8618827158998</v>
      </c>
      <c r="Q770" s="29">
        <f t="shared" si="340"/>
        <v>1.6868337476649748E-9</v>
      </c>
      <c r="R770" s="29">
        <f t="shared" si="341"/>
        <v>1.6868753634254133E-9</v>
      </c>
      <c r="S770" s="29">
        <f t="shared" si="342"/>
        <v>1.6868753619596948E-9</v>
      </c>
      <c r="T770" s="29">
        <f t="shared" si="343"/>
        <v>1.6868753619597374E-9</v>
      </c>
      <c r="V770" s="35"/>
      <c r="W770" s="35"/>
      <c r="X770" s="35"/>
      <c r="AD770" s="35"/>
      <c r="AE770" s="35"/>
      <c r="AF770" s="35"/>
      <c r="AL770" s="35"/>
      <c r="AM770" s="35"/>
      <c r="AN770" s="35"/>
      <c r="AT770" s="35"/>
      <c r="AU770" s="35"/>
      <c r="AV770" s="35"/>
      <c r="BB770" s="35"/>
      <c r="BC770" s="35"/>
      <c r="BD770" s="35"/>
      <c r="BJ770" s="35"/>
      <c r="BK770" s="35"/>
      <c r="BL770" s="35"/>
      <c r="BR770" s="35"/>
      <c r="BS770" s="35"/>
      <c r="BT770" s="35"/>
      <c r="BZ770" s="35"/>
      <c r="CA770" s="35"/>
      <c r="CB770" s="35"/>
      <c r="CH770" s="35"/>
      <c r="CI770" s="35"/>
      <c r="CJ770" s="35"/>
      <c r="CP770" s="35"/>
      <c r="CQ770" s="35"/>
      <c r="CR770" s="35"/>
      <c r="CX770" s="35"/>
      <c r="CY770" s="35"/>
      <c r="CZ770" s="35"/>
      <c r="DF770" s="35">
        <v>1.4100000000000001E-9</v>
      </c>
      <c r="DG770" s="35">
        <v>4.1920804940199998</v>
      </c>
      <c r="DH770" s="35">
        <v>5813.2911893219998</v>
      </c>
      <c r="DI770" s="29">
        <f t="shared" si="344"/>
        <v>-4.8245368587713798E-10</v>
      </c>
      <c r="DJ770" s="29">
        <f t="shared" si="345"/>
        <v>-4.8255210955214037E-10</v>
      </c>
      <c r="DK770" s="29">
        <f t="shared" si="346"/>
        <v>-4.8255210608555701E-10</v>
      </c>
      <c r="DL770" s="29">
        <f t="shared" si="347"/>
        <v>-4.8255210608567003E-10</v>
      </c>
      <c r="DN770" s="35"/>
      <c r="DO770" s="35"/>
      <c r="DP770" s="35"/>
      <c r="DV770" s="35"/>
      <c r="DW770" s="35"/>
      <c r="DX770" s="35"/>
      <c r="ED770" s="35"/>
      <c r="EE770" s="35"/>
      <c r="EF770" s="35"/>
      <c r="EL770" s="35"/>
      <c r="EM770" s="35"/>
      <c r="EN770" s="35"/>
      <c r="ET770" s="35"/>
      <c r="EU770" s="35"/>
      <c r="EV770" s="35"/>
    </row>
    <row r="771" spans="14:152" s="29" customFormat="1" ht="13.5" x14ac:dyDescent="0.3">
      <c r="N771" s="35">
        <v>1.9800000000000002E-9</v>
      </c>
      <c r="O771" s="35">
        <v>3.9911121622999999</v>
      </c>
      <c r="P771" s="35">
        <v>10018.2468514476</v>
      </c>
      <c r="Q771" s="29">
        <f t="shared" si="340"/>
        <v>-1.9397337589605798E-9</v>
      </c>
      <c r="R771" s="29">
        <f t="shared" si="341"/>
        <v>-1.9397846050717271E-9</v>
      </c>
      <c r="S771" s="29">
        <f t="shared" si="342"/>
        <v>-1.9397846032814159E-9</v>
      </c>
      <c r="T771" s="29">
        <f t="shared" si="343"/>
        <v>-1.9397846032814721E-9</v>
      </c>
      <c r="V771" s="35"/>
      <c r="W771" s="35"/>
      <c r="X771" s="35"/>
      <c r="AD771" s="35"/>
      <c r="AE771" s="35"/>
      <c r="AF771" s="35"/>
      <c r="AL771" s="35"/>
      <c r="AM771" s="35"/>
      <c r="AN771" s="35"/>
      <c r="AT771" s="35"/>
      <c r="AU771" s="35"/>
      <c r="AV771" s="35"/>
      <c r="BB771" s="35"/>
      <c r="BC771" s="35"/>
      <c r="BD771" s="35"/>
      <c r="BJ771" s="35"/>
      <c r="BK771" s="35"/>
      <c r="BL771" s="35"/>
      <c r="BR771" s="35"/>
      <c r="BS771" s="35"/>
      <c r="BT771" s="35"/>
      <c r="BZ771" s="35"/>
      <c r="CA771" s="35"/>
      <c r="CB771" s="35"/>
      <c r="CH771" s="35"/>
      <c r="CI771" s="35"/>
      <c r="CJ771" s="35"/>
      <c r="CP771" s="35"/>
      <c r="CQ771" s="35"/>
      <c r="CR771" s="35"/>
      <c r="CX771" s="35"/>
      <c r="CY771" s="35"/>
      <c r="CZ771" s="35"/>
      <c r="DF771" s="35">
        <v>1.5300000000000001E-9</v>
      </c>
      <c r="DG771" s="35">
        <v>5.9740525577800003</v>
      </c>
      <c r="DH771" s="35">
        <v>3568.0885594888</v>
      </c>
      <c r="DI771" s="29">
        <f t="shared" si="344"/>
        <v>7.0119111027018605E-10</v>
      </c>
      <c r="DJ771" s="29">
        <f t="shared" si="345"/>
        <v>7.0125311560363521E-10</v>
      </c>
      <c r="DK771" s="29">
        <f t="shared" si="346"/>
        <v>7.0125311341974842E-10</v>
      </c>
      <c r="DL771" s="29">
        <f t="shared" si="347"/>
        <v>7.0125311341981604E-10</v>
      </c>
      <c r="DN771" s="35"/>
      <c r="DO771" s="35"/>
      <c r="DP771" s="35"/>
      <c r="DV771" s="35"/>
      <c r="DW771" s="35"/>
      <c r="DX771" s="35"/>
      <c r="ED771" s="35"/>
      <c r="EE771" s="35"/>
      <c r="EF771" s="35"/>
      <c r="EL771" s="35"/>
      <c r="EM771" s="35"/>
      <c r="EN771" s="35"/>
      <c r="ET771" s="35"/>
      <c r="EU771" s="35"/>
      <c r="EV771" s="35"/>
    </row>
    <row r="772" spans="14:152" s="29" customFormat="1" ht="13.5" x14ac:dyDescent="0.3">
      <c r="N772" s="35">
        <v>2.3499999999999999E-9</v>
      </c>
      <c r="O772" s="35">
        <v>1.1113308157599999</v>
      </c>
      <c r="P772" s="35">
        <v>625.67019231239999</v>
      </c>
      <c r="Q772" s="29">
        <f t="shared" si="340"/>
        <v>6.4452506071510536E-10</v>
      </c>
      <c r="R772" s="29">
        <f t="shared" si="341"/>
        <v>6.4450699165553552E-10</v>
      </c>
      <c r="S772" s="29">
        <f t="shared" si="342"/>
        <v>6.4450699229195433E-10</v>
      </c>
      <c r="T772" s="29">
        <f t="shared" si="343"/>
        <v>6.4450699229193437E-10</v>
      </c>
      <c r="V772" s="35"/>
      <c r="W772" s="35"/>
      <c r="X772" s="35"/>
      <c r="AD772" s="35"/>
      <c r="AE772" s="35"/>
      <c r="AF772" s="35"/>
      <c r="AL772" s="35"/>
      <c r="AM772" s="35"/>
      <c r="AN772" s="35"/>
      <c r="AT772" s="35"/>
      <c r="AU772" s="35"/>
      <c r="AV772" s="35"/>
      <c r="BB772" s="35"/>
      <c r="BC772" s="35"/>
      <c r="BD772" s="35"/>
      <c r="BJ772" s="35"/>
      <c r="BK772" s="35"/>
      <c r="BL772" s="35"/>
      <c r="BR772" s="35"/>
      <c r="BS772" s="35"/>
      <c r="BT772" s="35"/>
      <c r="BZ772" s="35"/>
      <c r="CA772" s="35"/>
      <c r="CB772" s="35"/>
      <c r="CH772" s="35"/>
      <c r="CI772" s="35"/>
      <c r="CJ772" s="35"/>
      <c r="CP772" s="35"/>
      <c r="CQ772" s="35"/>
      <c r="CR772" s="35"/>
      <c r="CX772" s="35"/>
      <c r="CY772" s="35"/>
      <c r="CZ772" s="35"/>
      <c r="DF772" s="35">
        <v>1.3600000000000001E-9</v>
      </c>
      <c r="DG772" s="35">
        <v>0.45455359024999997</v>
      </c>
      <c r="DH772" s="35">
        <v>3193.8007401762002</v>
      </c>
      <c r="DI772" s="29">
        <f t="shared" si="344"/>
        <v>-6.4203303512545784E-10</v>
      </c>
      <c r="DJ772" s="29">
        <f t="shared" si="345"/>
        <v>-6.4198410195490329E-10</v>
      </c>
      <c r="DK772" s="29">
        <f t="shared" si="346"/>
        <v>-6.4198410367842054E-10</v>
      </c>
      <c r="DL772" s="29">
        <f t="shared" si="347"/>
        <v>-6.4198410367836946E-10</v>
      </c>
      <c r="DN772" s="35"/>
      <c r="DO772" s="35"/>
      <c r="DP772" s="35"/>
      <c r="DV772" s="35"/>
      <c r="DW772" s="35"/>
      <c r="DX772" s="35"/>
      <c r="ED772" s="35"/>
      <c r="EE772" s="35"/>
      <c r="EF772" s="35"/>
      <c r="EL772" s="35"/>
      <c r="EM772" s="35"/>
      <c r="EN772" s="35"/>
      <c r="ET772" s="35"/>
      <c r="EU772" s="35"/>
      <c r="EV772" s="35"/>
    </row>
    <row r="773" spans="14:152" s="29" customFormat="1" ht="13.5" x14ac:dyDescent="0.3">
      <c r="N773" s="35">
        <v>1.97E-9</v>
      </c>
      <c r="O773" s="35">
        <v>0.48692287380999999</v>
      </c>
      <c r="P773" s="35">
        <v>15106.8756912144</v>
      </c>
      <c r="Q773" s="29">
        <f t="shared" si="340"/>
        <v>1.3626000281694424E-9</v>
      </c>
      <c r="R773" s="29">
        <f t="shared" si="341"/>
        <v>1.3628746698356266E-9</v>
      </c>
      <c r="S773" s="29">
        <f t="shared" si="342"/>
        <v>1.362874660163262E-9</v>
      </c>
      <c r="T773" s="29">
        <f t="shared" si="343"/>
        <v>1.3628746601635449E-9</v>
      </c>
      <c r="V773" s="35"/>
      <c r="W773" s="35"/>
      <c r="X773" s="35"/>
      <c r="AD773" s="35"/>
      <c r="AE773" s="35"/>
      <c r="AF773" s="35"/>
      <c r="AL773" s="35"/>
      <c r="AM773" s="35"/>
      <c r="AN773" s="35"/>
      <c r="AT773" s="35"/>
      <c r="AU773" s="35"/>
      <c r="AV773" s="35"/>
      <c r="BB773" s="35"/>
      <c r="BC773" s="35"/>
      <c r="BD773" s="35"/>
      <c r="BJ773" s="35"/>
      <c r="BK773" s="35"/>
      <c r="BL773" s="35"/>
      <c r="BR773" s="35"/>
      <c r="BS773" s="35"/>
      <c r="BT773" s="35"/>
      <c r="BZ773" s="35"/>
      <c r="CA773" s="35"/>
      <c r="CB773" s="35"/>
      <c r="CH773" s="35"/>
      <c r="CI773" s="35"/>
      <c r="CJ773" s="35"/>
      <c r="CP773" s="35"/>
      <c r="CQ773" s="35"/>
      <c r="CR773" s="35"/>
      <c r="CX773" s="35"/>
      <c r="CY773" s="35"/>
      <c r="CZ773" s="35"/>
      <c r="DF773" s="35">
        <v>1.8800000000000001E-9</v>
      </c>
      <c r="DG773" s="35">
        <v>0.98977442882</v>
      </c>
      <c r="DH773" s="35">
        <v>2538.2485042536</v>
      </c>
      <c r="DI773" s="29">
        <f t="shared" si="344"/>
        <v>-3.65682227054537E-10</v>
      </c>
      <c r="DJ773" s="29">
        <f t="shared" si="345"/>
        <v>-3.6574204318917005E-10</v>
      </c>
      <c r="DK773" s="29">
        <f t="shared" si="346"/>
        <v>-3.6574204108236817E-10</v>
      </c>
      <c r="DL773" s="29">
        <f t="shared" si="347"/>
        <v>-3.6574204108242054E-10</v>
      </c>
      <c r="DN773" s="35"/>
      <c r="DO773" s="35"/>
      <c r="DP773" s="35"/>
      <c r="DV773" s="35"/>
      <c r="DW773" s="35"/>
      <c r="DX773" s="35"/>
      <c r="ED773" s="35"/>
      <c r="EE773" s="35"/>
      <c r="EF773" s="35"/>
      <c r="EL773" s="35"/>
      <c r="EM773" s="35"/>
      <c r="EN773" s="35"/>
      <c r="ET773" s="35"/>
      <c r="EU773" s="35"/>
      <c r="EV773" s="35"/>
    </row>
    <row r="774" spans="14:152" s="29" customFormat="1" ht="13.5" x14ac:dyDescent="0.3">
      <c r="N774" s="35">
        <v>2.1400000000000001E-9</v>
      </c>
      <c r="O774" s="35">
        <v>5.3358190130900001</v>
      </c>
      <c r="P774" s="35">
        <v>955.24152459959998</v>
      </c>
      <c r="Q774" s="29">
        <f t="shared" si="340"/>
        <v>-8.9288087658259286E-10</v>
      </c>
      <c r="R774" s="29">
        <f t="shared" si="341"/>
        <v>-8.9285713558313505E-10</v>
      </c>
      <c r="S774" s="29">
        <f t="shared" si="342"/>
        <v>-8.9285713641933203E-10</v>
      </c>
      <c r="T774" s="29">
        <f t="shared" si="343"/>
        <v>-8.9285713641930453E-10</v>
      </c>
      <c r="V774" s="35"/>
      <c r="W774" s="35"/>
      <c r="X774" s="35"/>
      <c r="AD774" s="35"/>
      <c r="AE774" s="35"/>
      <c r="AF774" s="35"/>
      <c r="AL774" s="35"/>
      <c r="AM774" s="35"/>
      <c r="AN774" s="35"/>
      <c r="AT774" s="35"/>
      <c r="AU774" s="35"/>
      <c r="AV774" s="35"/>
      <c r="BB774" s="35"/>
      <c r="BC774" s="35"/>
      <c r="BD774" s="35"/>
      <c r="BJ774" s="35"/>
      <c r="BK774" s="35"/>
      <c r="BL774" s="35"/>
      <c r="BR774" s="35"/>
      <c r="BS774" s="35"/>
      <c r="BT774" s="35"/>
      <c r="BZ774" s="35"/>
      <c r="CA774" s="35"/>
      <c r="CB774" s="35"/>
      <c r="CH774" s="35"/>
      <c r="CI774" s="35"/>
      <c r="CJ774" s="35"/>
      <c r="CP774" s="35"/>
      <c r="CQ774" s="35"/>
      <c r="CR774" s="35"/>
      <c r="CX774" s="35"/>
      <c r="CY774" s="35"/>
      <c r="CZ774" s="35"/>
      <c r="DF774" s="35">
        <v>1.57E-9</v>
      </c>
      <c r="DG774" s="35">
        <v>3.32117477144</v>
      </c>
      <c r="DH774" s="35">
        <v>3181.6689089165998</v>
      </c>
      <c r="DI774" s="29">
        <f t="shared" si="344"/>
        <v>3.0827924405231047E-11</v>
      </c>
      <c r="DJ774" s="29">
        <f t="shared" si="345"/>
        <v>3.0764101875663543E-11</v>
      </c>
      <c r="DK774" s="29">
        <f t="shared" si="346"/>
        <v>3.076410412359364E-11</v>
      </c>
      <c r="DL774" s="29">
        <f t="shared" si="347"/>
        <v>3.0764104123526716E-11</v>
      </c>
      <c r="DN774" s="35"/>
      <c r="DO774" s="35"/>
      <c r="DP774" s="35"/>
      <c r="DV774" s="35"/>
      <c r="DW774" s="35"/>
      <c r="DX774" s="35"/>
      <c r="ED774" s="35"/>
      <c r="EE774" s="35"/>
      <c r="EF774" s="35"/>
      <c r="EL774" s="35"/>
      <c r="EM774" s="35"/>
      <c r="EN774" s="35"/>
      <c r="ET774" s="35"/>
      <c r="EU774" s="35"/>
      <c r="EV774" s="35"/>
    </row>
    <row r="775" spans="14:152" s="29" customFormat="1" ht="13.5" x14ac:dyDescent="0.3">
      <c r="N775" s="35">
        <v>1.99E-9</v>
      </c>
      <c r="O775" s="35">
        <v>0.40088144456000002</v>
      </c>
      <c r="P775" s="35">
        <v>7586.6815500643997</v>
      </c>
      <c r="Q775" s="29">
        <f t="shared" si="340"/>
        <v>-9.0113789679302604E-10</v>
      </c>
      <c r="R775" s="29">
        <f t="shared" si="341"/>
        <v>-9.0130991124993574E-10</v>
      </c>
      <c r="S775" s="29">
        <f t="shared" si="342"/>
        <v>-9.013099051914963E-10</v>
      </c>
      <c r="T775" s="29">
        <f t="shared" si="343"/>
        <v>-9.0130990519167269E-10</v>
      </c>
      <c r="V775" s="35"/>
      <c r="W775" s="35"/>
      <c r="X775" s="35"/>
      <c r="AD775" s="35"/>
      <c r="AE775" s="35"/>
      <c r="AF775" s="35"/>
      <c r="AL775" s="35"/>
      <c r="AM775" s="35"/>
      <c r="AN775" s="35"/>
      <c r="AT775" s="35"/>
      <c r="AU775" s="35"/>
      <c r="AV775" s="35"/>
      <c r="BB775" s="35"/>
      <c r="BC775" s="35"/>
      <c r="BD775" s="35"/>
      <c r="BJ775" s="35"/>
      <c r="BK775" s="35"/>
      <c r="BL775" s="35"/>
      <c r="BR775" s="35"/>
      <c r="BS775" s="35"/>
      <c r="BT775" s="35"/>
      <c r="BZ775" s="35"/>
      <c r="CA775" s="35"/>
      <c r="CB775" s="35"/>
      <c r="CH775" s="35"/>
      <c r="CI775" s="35"/>
      <c r="CJ775" s="35"/>
      <c r="CP775" s="35"/>
      <c r="CQ775" s="35"/>
      <c r="CR775" s="35"/>
      <c r="CX775" s="35"/>
      <c r="CY775" s="35"/>
      <c r="CZ775" s="35"/>
      <c r="DF775" s="35">
        <v>1.6399999999999999E-9</v>
      </c>
      <c r="DG775" s="35">
        <v>1.67705754742</v>
      </c>
      <c r="DH775" s="35">
        <v>2751.5475996916002</v>
      </c>
      <c r="DI775" s="29">
        <f t="shared" si="344"/>
        <v>-1.1926961745236408E-9</v>
      </c>
      <c r="DJ775" s="29">
        <f t="shared" si="345"/>
        <v>-1.1926565932862645E-9</v>
      </c>
      <c r="DK775" s="29">
        <f t="shared" si="346"/>
        <v>-1.1926565946804003E-9</v>
      </c>
      <c r="DL775" s="29">
        <f t="shared" si="347"/>
        <v>-1.1926565946803602E-9</v>
      </c>
      <c r="DN775" s="35"/>
      <c r="DO775" s="35"/>
      <c r="DP775" s="35"/>
      <c r="DV775" s="35"/>
      <c r="DW775" s="35"/>
      <c r="DX775" s="35"/>
      <c r="ED775" s="35"/>
      <c r="EE775" s="35"/>
      <c r="EF775" s="35"/>
      <c r="EL775" s="35"/>
      <c r="EM775" s="35"/>
      <c r="EN775" s="35"/>
      <c r="ET775" s="35"/>
      <c r="EU775" s="35"/>
      <c r="EV775" s="35"/>
    </row>
    <row r="776" spans="14:152" s="29" customFormat="1" ht="13.5" x14ac:dyDescent="0.3">
      <c r="N776" s="35">
        <v>2.5099999999999998E-9</v>
      </c>
      <c r="O776" s="35">
        <v>5.5790642634200003</v>
      </c>
      <c r="P776" s="35">
        <v>138.58819838439999</v>
      </c>
      <c r="Q776" s="29">
        <f t="shared" si="340"/>
        <v>6.0189932492270757E-11</v>
      </c>
      <c r="R776" s="29">
        <f t="shared" si="341"/>
        <v>6.0194376532674737E-11</v>
      </c>
      <c r="S776" s="29">
        <f t="shared" si="342"/>
        <v>6.0194376376149624E-11</v>
      </c>
      <c r="T776" s="29">
        <f t="shared" si="343"/>
        <v>6.0194376376154083E-11</v>
      </c>
      <c r="V776" s="35"/>
      <c r="W776" s="35"/>
      <c r="X776" s="35"/>
      <c r="AD776" s="35"/>
      <c r="AE776" s="35"/>
      <c r="AF776" s="35"/>
      <c r="AL776" s="35"/>
      <c r="AM776" s="35"/>
      <c r="AN776" s="35"/>
      <c r="AT776" s="35"/>
      <c r="AU776" s="35"/>
      <c r="AV776" s="35"/>
      <c r="BB776" s="35"/>
      <c r="BC776" s="35"/>
      <c r="BD776" s="35"/>
      <c r="BJ776" s="35"/>
      <c r="BK776" s="35"/>
      <c r="BL776" s="35"/>
      <c r="BR776" s="35"/>
      <c r="BS776" s="35"/>
      <c r="BT776" s="35"/>
      <c r="BZ776" s="35"/>
      <c r="CA776" s="35"/>
      <c r="CB776" s="35"/>
      <c r="CH776" s="35"/>
      <c r="CI776" s="35"/>
      <c r="CJ776" s="35"/>
      <c r="CP776" s="35"/>
      <c r="CQ776" s="35"/>
      <c r="CR776" s="35"/>
      <c r="CX776" s="35"/>
      <c r="CY776" s="35"/>
      <c r="CZ776" s="35"/>
      <c r="DF776" s="35">
        <v>1.3399999999999999E-9</v>
      </c>
      <c r="DG776" s="35">
        <v>5.2632787774200001</v>
      </c>
      <c r="DH776" s="35">
        <v>13212.8865096646</v>
      </c>
      <c r="DI776" s="29">
        <f t="shared" si="344"/>
        <v>1.3385895070206114E-9</v>
      </c>
      <c r="DJ776" s="29">
        <f t="shared" si="345"/>
        <v>1.3385791093288802E-9</v>
      </c>
      <c r="DK776" s="29">
        <f t="shared" si="346"/>
        <v>1.3385791096957736E-9</v>
      </c>
      <c r="DL776" s="29">
        <f t="shared" si="347"/>
        <v>1.3385791096957631E-9</v>
      </c>
      <c r="DN776" s="35"/>
      <c r="DO776" s="35"/>
      <c r="DP776" s="35"/>
      <c r="DV776" s="35"/>
      <c r="DW776" s="35"/>
      <c r="DX776" s="35"/>
      <c r="ED776" s="35"/>
      <c r="EE776" s="35"/>
      <c r="EF776" s="35"/>
      <c r="EL776" s="35"/>
      <c r="EM776" s="35"/>
      <c r="EN776" s="35"/>
      <c r="ET776" s="35"/>
      <c r="EU776" s="35"/>
      <c r="EV776" s="35"/>
    </row>
    <row r="777" spans="14:152" s="29" customFormat="1" ht="13.5" x14ac:dyDescent="0.3">
      <c r="N777" s="35">
        <v>2.0799999999999998E-9</v>
      </c>
      <c r="O777" s="35">
        <v>4.1148085844500004</v>
      </c>
      <c r="P777" s="35">
        <v>1755.0626497650001</v>
      </c>
      <c r="Q777" s="29">
        <f t="shared" si="340"/>
        <v>7.4511636899985589E-10</v>
      </c>
      <c r="R777" s="29">
        <f t="shared" si="341"/>
        <v>7.4515992355397188E-10</v>
      </c>
      <c r="S777" s="29">
        <f t="shared" si="342"/>
        <v>7.4515992201992935E-10</v>
      </c>
      <c r="T777" s="29">
        <f t="shared" si="343"/>
        <v>7.4515992201997071E-10</v>
      </c>
      <c r="V777" s="35"/>
      <c r="W777" s="35"/>
      <c r="X777" s="35"/>
      <c r="AD777" s="35"/>
      <c r="AE777" s="35"/>
      <c r="AF777" s="35"/>
      <c r="AL777" s="35"/>
      <c r="AM777" s="35"/>
      <c r="AN777" s="35"/>
      <c r="AT777" s="35"/>
      <c r="AU777" s="35"/>
      <c r="AV777" s="35"/>
      <c r="BB777" s="35"/>
      <c r="BC777" s="35"/>
      <c r="BD777" s="35"/>
      <c r="BJ777" s="35"/>
      <c r="BK777" s="35"/>
      <c r="BL777" s="35"/>
      <c r="BR777" s="35"/>
      <c r="BS777" s="35"/>
      <c r="BT777" s="35"/>
      <c r="BZ777" s="35"/>
      <c r="CA777" s="35"/>
      <c r="CB777" s="35"/>
      <c r="CH777" s="35"/>
      <c r="CI777" s="35"/>
      <c r="CJ777" s="35"/>
      <c r="CP777" s="35"/>
      <c r="CQ777" s="35"/>
      <c r="CR777" s="35"/>
      <c r="CX777" s="35"/>
      <c r="CY777" s="35"/>
      <c r="CZ777" s="35"/>
      <c r="DF777" s="35">
        <v>1.8400000000000001E-9</v>
      </c>
      <c r="DG777" s="35">
        <v>0.73082474043000001</v>
      </c>
      <c r="DH777" s="35">
        <v>369.69981594040001</v>
      </c>
      <c r="DI777" s="29">
        <f t="shared" si="344"/>
        <v>1.6550055246170676E-9</v>
      </c>
      <c r="DJ777" s="29">
        <f t="shared" si="345"/>
        <v>1.6550093234778475E-9</v>
      </c>
      <c r="DK777" s="29">
        <f t="shared" si="346"/>
        <v>1.6550093233440463E-9</v>
      </c>
      <c r="DL777" s="29">
        <f t="shared" si="347"/>
        <v>1.6550093233440506E-9</v>
      </c>
      <c r="DN777" s="35"/>
      <c r="DO777" s="35"/>
      <c r="DP777" s="35"/>
      <c r="DV777" s="35"/>
      <c r="DW777" s="35"/>
      <c r="DX777" s="35"/>
      <c r="ED777" s="35"/>
      <c r="EE777" s="35"/>
      <c r="EF777" s="35"/>
      <c r="EL777" s="35"/>
      <c r="EM777" s="35"/>
      <c r="EN777" s="35"/>
      <c r="ET777" s="35"/>
      <c r="EU777" s="35"/>
      <c r="EV777" s="35"/>
    </row>
    <row r="778" spans="14:152" s="29" customFormat="1" ht="13.5" x14ac:dyDescent="0.3">
      <c r="N778" s="35">
        <v>2.1000000000000002E-9</v>
      </c>
      <c r="O778" s="35">
        <v>2.3049966122700001</v>
      </c>
      <c r="P778" s="35">
        <v>53.3079462838</v>
      </c>
      <c r="Q778" s="29">
        <f t="shared" si="340"/>
        <v>-2.0991031940404852E-9</v>
      </c>
      <c r="R778" s="29">
        <f t="shared" si="341"/>
        <v>-2.099103235844438E-9</v>
      </c>
      <c r="S778" s="29">
        <f t="shared" si="342"/>
        <v>-2.0991032358429657E-9</v>
      </c>
      <c r="T778" s="29">
        <f t="shared" si="343"/>
        <v>-2.0991032358429657E-9</v>
      </c>
      <c r="V778" s="35"/>
      <c r="W778" s="35"/>
      <c r="X778" s="35"/>
      <c r="AD778" s="35"/>
      <c r="AE778" s="35"/>
      <c r="AF778" s="35"/>
      <c r="AL778" s="35"/>
      <c r="AM778" s="35"/>
      <c r="AN778" s="35"/>
      <c r="AT778" s="35"/>
      <c r="AU778" s="35"/>
      <c r="AV778" s="35"/>
      <c r="BB778" s="35"/>
      <c r="BC778" s="35"/>
      <c r="BD778" s="35"/>
      <c r="BJ778" s="35"/>
      <c r="BK778" s="35"/>
      <c r="BL778" s="35"/>
      <c r="BR778" s="35"/>
      <c r="BS778" s="35"/>
      <c r="BT778" s="35"/>
      <c r="BZ778" s="35"/>
      <c r="CA778" s="35"/>
      <c r="CB778" s="35"/>
      <c r="CH778" s="35"/>
      <c r="CI778" s="35"/>
      <c r="CJ778" s="35"/>
      <c r="CP778" s="35"/>
      <c r="CQ778" s="35"/>
      <c r="CR778" s="35"/>
      <c r="CX778" s="35"/>
      <c r="CY778" s="35"/>
      <c r="CZ778" s="35"/>
      <c r="DF778" s="35">
        <v>1.45E-9</v>
      </c>
      <c r="DG778" s="35">
        <v>5.5408621277099996</v>
      </c>
      <c r="DH778" s="35">
        <v>3152.6872789372101</v>
      </c>
      <c r="DI778" s="29">
        <f t="shared" si="344"/>
        <v>1.4217236306490561E-9</v>
      </c>
      <c r="DJ778" s="29">
        <f t="shared" si="345"/>
        <v>1.4217351101585015E-9</v>
      </c>
      <c r="DK778" s="29">
        <f t="shared" si="346"/>
        <v>1.4217351097542161E-9</v>
      </c>
      <c r="DL778" s="29">
        <f t="shared" si="347"/>
        <v>1.4217351097542283E-9</v>
      </c>
      <c r="DN778" s="35"/>
      <c r="DO778" s="35"/>
      <c r="DP778" s="35"/>
      <c r="DV778" s="35"/>
      <c r="DW778" s="35"/>
      <c r="DX778" s="35"/>
      <c r="ED778" s="35"/>
      <c r="EE778" s="35"/>
      <c r="EF778" s="35"/>
      <c r="EL778" s="35"/>
      <c r="EM778" s="35"/>
      <c r="EN778" s="35"/>
      <c r="ET778" s="35"/>
      <c r="EU778" s="35"/>
      <c r="EV778" s="35"/>
    </row>
    <row r="779" spans="14:152" s="29" customFormat="1" ht="13.5" x14ac:dyDescent="0.3">
      <c r="N779" s="35">
        <v>2.5300000000000002E-9</v>
      </c>
      <c r="O779" s="35">
        <v>1.27099771143</v>
      </c>
      <c r="P779" s="35">
        <v>309.27832265580003</v>
      </c>
      <c r="Q779" s="29">
        <f t="shared" si="340"/>
        <v>2.529844742349578E-9</v>
      </c>
      <c r="R779" s="29">
        <f t="shared" si="341"/>
        <v>2.5298448531062893E-9</v>
      </c>
      <c r="S779" s="29">
        <f t="shared" si="342"/>
        <v>2.5298448531023892E-9</v>
      </c>
      <c r="T779" s="29">
        <f t="shared" si="343"/>
        <v>2.5298448531023892E-9</v>
      </c>
      <c r="V779" s="35"/>
      <c r="W779" s="35"/>
      <c r="X779" s="35"/>
      <c r="AD779" s="35"/>
      <c r="AE779" s="35"/>
      <c r="AF779" s="35"/>
      <c r="AL779" s="35"/>
      <c r="AM779" s="35"/>
      <c r="AN779" s="35"/>
      <c r="AT779" s="35"/>
      <c r="AU779" s="35"/>
      <c r="AV779" s="35"/>
      <c r="BB779" s="35"/>
      <c r="BC779" s="35"/>
      <c r="BD779" s="35"/>
      <c r="BJ779" s="35"/>
      <c r="BK779" s="35"/>
      <c r="BL779" s="35"/>
      <c r="BR779" s="35"/>
      <c r="BS779" s="35"/>
      <c r="BT779" s="35"/>
      <c r="BZ779" s="35"/>
      <c r="CA779" s="35"/>
      <c r="CB779" s="35"/>
      <c r="CH779" s="35"/>
      <c r="CI779" s="35"/>
      <c r="CJ779" s="35"/>
      <c r="CP779" s="35"/>
      <c r="CQ779" s="35"/>
      <c r="CR779" s="35"/>
      <c r="CX779" s="35"/>
      <c r="CY779" s="35"/>
      <c r="CZ779" s="35"/>
      <c r="DF779" s="35">
        <v>1.39E-9</v>
      </c>
      <c r="DG779" s="35">
        <v>3.30464120245</v>
      </c>
      <c r="DH779" s="35">
        <v>6151.5166346528003</v>
      </c>
      <c r="DI779" s="29">
        <f t="shared" si="344"/>
        <v>-1.2481997233781329E-9</v>
      </c>
      <c r="DJ779" s="29">
        <f t="shared" si="345"/>
        <v>-1.2481516380755016E-9</v>
      </c>
      <c r="DK779" s="29">
        <f t="shared" si="346"/>
        <v>-1.2481516397692685E-9</v>
      </c>
      <c r="DL779" s="29">
        <f t="shared" si="347"/>
        <v>-1.2481516397692163E-9</v>
      </c>
      <c r="DN779" s="35"/>
      <c r="DO779" s="35"/>
      <c r="DP779" s="35"/>
      <c r="DV779" s="35"/>
      <c r="DW779" s="35"/>
      <c r="DX779" s="35"/>
      <c r="ED779" s="35"/>
      <c r="EE779" s="35"/>
      <c r="EF779" s="35"/>
      <c r="EL779" s="35"/>
      <c r="EM779" s="35"/>
      <c r="EN779" s="35"/>
      <c r="ET779" s="35"/>
      <c r="EU779" s="35"/>
      <c r="EV779" s="35"/>
    </row>
    <row r="780" spans="14:152" s="29" customFormat="1" ht="13.5" x14ac:dyDescent="0.3">
      <c r="N780" s="35">
        <v>2.4199999999999999E-9</v>
      </c>
      <c r="O780" s="35">
        <v>3.7142678151099999</v>
      </c>
      <c r="P780" s="35">
        <v>3212.5935833623998</v>
      </c>
      <c r="Q780" s="29">
        <f t="shared" si="340"/>
        <v>1.9180092124439337E-9</v>
      </c>
      <c r="R780" s="29">
        <f t="shared" si="341"/>
        <v>1.9179486276792777E-9</v>
      </c>
      <c r="S780" s="29">
        <f t="shared" si="342"/>
        <v>1.917948629813225E-9</v>
      </c>
      <c r="T780" s="29">
        <f t="shared" si="343"/>
        <v>1.9179486298131621E-9</v>
      </c>
      <c r="V780" s="35"/>
      <c r="W780" s="35"/>
      <c r="X780" s="35"/>
      <c r="AD780" s="35"/>
      <c r="AE780" s="35"/>
      <c r="AF780" s="35"/>
      <c r="AL780" s="35"/>
      <c r="AM780" s="35"/>
      <c r="AN780" s="35"/>
      <c r="AT780" s="35"/>
      <c r="AU780" s="35"/>
      <c r="AV780" s="35"/>
      <c r="BB780" s="35"/>
      <c r="BC780" s="35"/>
      <c r="BD780" s="35"/>
      <c r="BJ780" s="35"/>
      <c r="BK780" s="35"/>
      <c r="BL780" s="35"/>
      <c r="BR780" s="35"/>
      <c r="BS780" s="35"/>
      <c r="BT780" s="35"/>
      <c r="BZ780" s="35"/>
      <c r="CA780" s="35"/>
      <c r="CB780" s="35"/>
      <c r="CH780" s="35"/>
      <c r="CI780" s="35"/>
      <c r="CJ780" s="35"/>
      <c r="CP780" s="35"/>
      <c r="CQ780" s="35"/>
      <c r="CR780" s="35"/>
      <c r="CX780" s="35"/>
      <c r="CY780" s="35"/>
      <c r="CZ780" s="35"/>
      <c r="DF780" s="35">
        <v>1.32E-9</v>
      </c>
      <c r="DG780" s="35">
        <v>0.96753793729000004</v>
      </c>
      <c r="DH780" s="35">
        <v>3487.4241132234001</v>
      </c>
      <c r="DI780" s="29">
        <f t="shared" si="344"/>
        <v>6.4387383706904971E-10</v>
      </c>
      <c r="DJ780" s="29">
        <f t="shared" si="345"/>
        <v>6.4392519091378595E-10</v>
      </c>
      <c r="DK780" s="29">
        <f t="shared" si="346"/>
        <v>6.4392518910504966E-10</v>
      </c>
      <c r="DL780" s="29">
        <f t="shared" si="347"/>
        <v>6.4392518910510695E-10</v>
      </c>
      <c r="DN780" s="35"/>
      <c r="DO780" s="35"/>
      <c r="DP780" s="35"/>
      <c r="DV780" s="35"/>
      <c r="DW780" s="35"/>
      <c r="DX780" s="35"/>
      <c r="ED780" s="35"/>
      <c r="EE780" s="35"/>
      <c r="EF780" s="35"/>
      <c r="EL780" s="35"/>
      <c r="EM780" s="35"/>
      <c r="EN780" s="35"/>
      <c r="ET780" s="35"/>
      <c r="EU780" s="35"/>
      <c r="EV780" s="35"/>
    </row>
    <row r="781" spans="14:152" s="29" customFormat="1" ht="13.5" x14ac:dyDescent="0.3">
      <c r="N781" s="35">
        <v>1.7800000000000001E-9</v>
      </c>
      <c r="O781" s="35">
        <v>3.0696178344299998</v>
      </c>
      <c r="P781" s="35">
        <v>1437.1756141986</v>
      </c>
      <c r="Q781" s="29">
        <f t="shared" si="340"/>
        <v>5.1149110200407199E-10</v>
      </c>
      <c r="R781" s="29">
        <f t="shared" si="341"/>
        <v>5.1152241448162557E-10</v>
      </c>
      <c r="S781" s="29">
        <f t="shared" si="342"/>
        <v>5.1152241337876365E-10</v>
      </c>
      <c r="T781" s="29">
        <f t="shared" si="343"/>
        <v>5.1152241337879994E-10</v>
      </c>
      <c r="V781" s="35"/>
      <c r="W781" s="35"/>
      <c r="X781" s="35"/>
      <c r="AD781" s="35"/>
      <c r="AE781" s="35"/>
      <c r="AF781" s="35"/>
      <c r="AL781" s="35"/>
      <c r="AM781" s="35"/>
      <c r="AN781" s="35"/>
      <c r="AT781" s="35"/>
      <c r="AU781" s="35"/>
      <c r="AV781" s="35"/>
      <c r="BB781" s="35"/>
      <c r="BC781" s="35"/>
      <c r="BD781" s="35"/>
      <c r="BJ781" s="35"/>
      <c r="BK781" s="35"/>
      <c r="BL781" s="35"/>
      <c r="BR781" s="35"/>
      <c r="BS781" s="35"/>
      <c r="BT781" s="35"/>
      <c r="BZ781" s="35"/>
      <c r="CA781" s="35"/>
      <c r="CB781" s="35"/>
      <c r="CH781" s="35"/>
      <c r="CI781" s="35"/>
      <c r="CJ781" s="35"/>
      <c r="CP781" s="35"/>
      <c r="CQ781" s="35"/>
      <c r="CR781" s="35"/>
      <c r="CX781" s="35"/>
      <c r="CY781" s="35"/>
      <c r="CZ781" s="35"/>
      <c r="DF781" s="35">
        <v>1.4800000000000001E-9</v>
      </c>
      <c r="DG781" s="35">
        <v>1.55321724063</v>
      </c>
      <c r="DH781" s="35">
        <v>7696.8878712838005</v>
      </c>
      <c r="DI781" s="29">
        <f t="shared" si="344"/>
        <v>9.181746610849755E-10</v>
      </c>
      <c r="DJ781" s="29">
        <f t="shared" si="345"/>
        <v>9.1828882852745576E-10</v>
      </c>
      <c r="DK781" s="29">
        <f t="shared" si="346"/>
        <v>9.1828882450646877E-10</v>
      </c>
      <c r="DL781" s="29">
        <f t="shared" si="347"/>
        <v>9.1828882450658416E-10</v>
      </c>
      <c r="DN781" s="35"/>
      <c r="DO781" s="35"/>
      <c r="DP781" s="35"/>
      <c r="DV781" s="35"/>
      <c r="DW781" s="35"/>
      <c r="DX781" s="35"/>
      <c r="ED781" s="35"/>
      <c r="EE781" s="35"/>
      <c r="EF781" s="35"/>
      <c r="EL781" s="35"/>
      <c r="EM781" s="35"/>
      <c r="EN781" s="35"/>
      <c r="ET781" s="35"/>
      <c r="EU781" s="35"/>
      <c r="EV781" s="35"/>
    </row>
    <row r="782" spans="14:152" s="29" customFormat="1" ht="13.5" x14ac:dyDescent="0.3">
      <c r="N782" s="35">
        <v>2.0299999999999998E-9</v>
      </c>
      <c r="O782" s="35">
        <v>0.28410501881</v>
      </c>
      <c r="P782" s="35">
        <v>582.99891137839995</v>
      </c>
      <c r="Q782" s="29">
        <f t="shared" si="340"/>
        <v>-1.9215589482127959E-9</v>
      </c>
      <c r="R782" s="29">
        <f t="shared" si="341"/>
        <v>-1.9215638251485022E-9</v>
      </c>
      <c r="S782" s="29">
        <f t="shared" si="342"/>
        <v>-1.9215638249767311E-9</v>
      </c>
      <c r="T782" s="29">
        <f t="shared" si="343"/>
        <v>-1.9215638249767373E-9</v>
      </c>
      <c r="V782" s="35"/>
      <c r="W782" s="35"/>
      <c r="X782" s="35"/>
      <c r="AD782" s="35"/>
      <c r="AE782" s="35"/>
      <c r="AF782" s="35"/>
      <c r="AL782" s="35"/>
      <c r="AM782" s="35"/>
      <c r="AN782" s="35"/>
      <c r="AT782" s="35"/>
      <c r="AU782" s="35"/>
      <c r="AV782" s="35"/>
      <c r="BB782" s="35"/>
      <c r="BC782" s="35"/>
      <c r="BD782" s="35"/>
      <c r="BJ782" s="35"/>
      <c r="BK782" s="35"/>
      <c r="BL782" s="35"/>
      <c r="BR782" s="35"/>
      <c r="BS782" s="35"/>
      <c r="BT782" s="35"/>
      <c r="BZ782" s="35"/>
      <c r="CA782" s="35"/>
      <c r="CB782" s="35"/>
      <c r="CH782" s="35"/>
      <c r="CI782" s="35"/>
      <c r="CJ782" s="35"/>
      <c r="CP782" s="35"/>
      <c r="CQ782" s="35"/>
      <c r="CR782" s="35"/>
      <c r="CX782" s="35"/>
      <c r="CY782" s="35"/>
      <c r="CZ782" s="35"/>
      <c r="DF782" s="35">
        <v>1.3999999999999999E-9</v>
      </c>
      <c r="DG782" s="35">
        <v>5.3900075779999996</v>
      </c>
      <c r="DH782" s="35">
        <v>2945.9865416406001</v>
      </c>
      <c r="DI782" s="29">
        <f t="shared" si="344"/>
        <v>-1.3801342718946128E-9</v>
      </c>
      <c r="DJ782" s="29">
        <f t="shared" si="345"/>
        <v>-1.3801254234520426E-9</v>
      </c>
      <c r="DK782" s="29">
        <f t="shared" si="346"/>
        <v>-1.3801254237637323E-9</v>
      </c>
      <c r="DL782" s="29">
        <f t="shared" si="347"/>
        <v>-1.3801254237637224E-9</v>
      </c>
      <c r="DN782" s="35"/>
      <c r="DO782" s="35"/>
      <c r="DP782" s="35"/>
      <c r="DV782" s="35"/>
      <c r="DW782" s="35"/>
      <c r="DX782" s="35"/>
      <c r="ED782" s="35"/>
      <c r="EE782" s="35"/>
      <c r="EF782" s="35"/>
      <c r="EL782" s="35"/>
      <c r="EM782" s="35"/>
      <c r="EN782" s="35"/>
      <c r="ET782" s="35"/>
      <c r="EU782" s="35"/>
      <c r="EV782" s="35"/>
    </row>
    <row r="783" spans="14:152" s="29" customFormat="1" ht="13.5" x14ac:dyDescent="0.3">
      <c r="N783" s="35">
        <v>1.9000000000000001E-9</v>
      </c>
      <c r="O783" s="35">
        <v>0.10457198807</v>
      </c>
      <c r="P783" s="35">
        <v>26087.903141574199</v>
      </c>
      <c r="Q783" s="29">
        <f t="shared" si="340"/>
        <v>-1.8187820911166343E-9</v>
      </c>
      <c r="R783" s="29">
        <f t="shared" si="341"/>
        <v>-1.8185987719438345E-9</v>
      </c>
      <c r="S783" s="29">
        <f t="shared" si="342"/>
        <v>-1.8185987784041641E-9</v>
      </c>
      <c r="T783" s="29">
        <f t="shared" si="343"/>
        <v>-1.8185987784039451E-9</v>
      </c>
      <c r="V783" s="35"/>
      <c r="W783" s="35"/>
      <c r="X783" s="35"/>
      <c r="AD783" s="35"/>
      <c r="AE783" s="35"/>
      <c r="AF783" s="35"/>
      <c r="AL783" s="35"/>
      <c r="AM783" s="35"/>
      <c r="AN783" s="35"/>
      <c r="AT783" s="35"/>
      <c r="AU783" s="35"/>
      <c r="AV783" s="35"/>
      <c r="BB783" s="35"/>
      <c r="BC783" s="35"/>
      <c r="BD783" s="35"/>
      <c r="BJ783" s="35"/>
      <c r="BK783" s="35"/>
      <c r="BL783" s="35"/>
      <c r="BR783" s="35"/>
      <c r="BS783" s="35"/>
      <c r="BT783" s="35"/>
      <c r="BZ783" s="35"/>
      <c r="CA783" s="35"/>
      <c r="CB783" s="35"/>
      <c r="CH783" s="35"/>
      <c r="CI783" s="35"/>
      <c r="CJ783" s="35"/>
      <c r="CP783" s="35"/>
      <c r="CQ783" s="35"/>
      <c r="CR783" s="35"/>
      <c r="CX783" s="35"/>
      <c r="CY783" s="35"/>
      <c r="CZ783" s="35"/>
      <c r="DF783" s="35">
        <v>1.55E-9</v>
      </c>
      <c r="DG783" s="35">
        <v>4.3520703752600003</v>
      </c>
      <c r="DH783" s="35">
        <v>4005.3684718298</v>
      </c>
      <c r="DI783" s="29">
        <f t="shared" si="344"/>
        <v>1.4844743746160439E-9</v>
      </c>
      <c r="DJ783" s="29">
        <f t="shared" si="345"/>
        <v>1.4844971967230828E-9</v>
      </c>
      <c r="DK783" s="29">
        <f t="shared" si="346"/>
        <v>1.4844971959193254E-9</v>
      </c>
      <c r="DL783" s="29">
        <f t="shared" si="347"/>
        <v>1.4844971959193507E-9</v>
      </c>
      <c r="DN783" s="35"/>
      <c r="DO783" s="35"/>
      <c r="DP783" s="35"/>
      <c r="DV783" s="35"/>
      <c r="DW783" s="35"/>
      <c r="DX783" s="35"/>
      <c r="ED783" s="35"/>
      <c r="EE783" s="35"/>
      <c r="EF783" s="35"/>
      <c r="EL783" s="35"/>
      <c r="EM783" s="35"/>
      <c r="EN783" s="35"/>
      <c r="ET783" s="35"/>
      <c r="EU783" s="35"/>
      <c r="EV783" s="35"/>
    </row>
    <row r="784" spans="14:152" s="29" customFormat="1" ht="13.5" x14ac:dyDescent="0.3">
      <c r="N784" s="35">
        <v>1.7800000000000001E-9</v>
      </c>
      <c r="O784" s="35">
        <v>0.53068485805999999</v>
      </c>
      <c r="P784" s="35">
        <v>7366.2689076256001</v>
      </c>
      <c r="Q784" s="29">
        <f t="shared" si="340"/>
        <v>1.2498914029094545E-9</v>
      </c>
      <c r="R784" s="29">
        <f t="shared" si="341"/>
        <v>1.2500106990258303E-9</v>
      </c>
      <c r="S784" s="29">
        <f t="shared" si="342"/>
        <v>1.2500106948242299E-9</v>
      </c>
      <c r="T784" s="29">
        <f t="shared" si="343"/>
        <v>1.2500106948243559E-9</v>
      </c>
      <c r="V784" s="35"/>
      <c r="W784" s="35"/>
      <c r="X784" s="35"/>
      <c r="AD784" s="35"/>
      <c r="AE784" s="35"/>
      <c r="AF784" s="35"/>
      <c r="AL784" s="35"/>
      <c r="AM784" s="35"/>
      <c r="AN784" s="35"/>
      <c r="AT784" s="35"/>
      <c r="AU784" s="35"/>
      <c r="AV784" s="35"/>
      <c r="BB784" s="35"/>
      <c r="BC784" s="35"/>
      <c r="BD784" s="35"/>
      <c r="BJ784" s="35"/>
      <c r="BK784" s="35"/>
      <c r="BL784" s="35"/>
      <c r="BR784" s="35"/>
      <c r="BS784" s="35"/>
      <c r="BT784" s="35"/>
      <c r="BZ784" s="35"/>
      <c r="CA784" s="35"/>
      <c r="CB784" s="35"/>
      <c r="CH784" s="35"/>
      <c r="CI784" s="35"/>
      <c r="CJ784" s="35"/>
      <c r="CP784" s="35"/>
      <c r="CQ784" s="35"/>
      <c r="CR784" s="35"/>
      <c r="CX784" s="35"/>
      <c r="CY784" s="35"/>
      <c r="CZ784" s="35"/>
      <c r="DF784" s="35">
        <v>1.4200000000000001E-9</v>
      </c>
      <c r="DG784" s="35">
        <v>5.1344137299100003</v>
      </c>
      <c r="DH784" s="35">
        <v>1641.3332101966</v>
      </c>
      <c r="DI784" s="29">
        <f t="shared" si="344"/>
        <v>1.3203566384431029E-9</v>
      </c>
      <c r="DJ784" s="29">
        <f t="shared" si="345"/>
        <v>1.3203675985784993E-9</v>
      </c>
      <c r="DK784" s="29">
        <f t="shared" si="346"/>
        <v>1.3203675981924781E-9</v>
      </c>
      <c r="DL784" s="29">
        <f t="shared" si="347"/>
        <v>1.3203675981924891E-9</v>
      </c>
      <c r="DN784" s="35"/>
      <c r="DO784" s="35"/>
      <c r="DP784" s="35"/>
      <c r="DV784" s="35"/>
      <c r="DW784" s="35"/>
      <c r="DX784" s="35"/>
      <c r="ED784" s="35"/>
      <c r="EE784" s="35"/>
      <c r="EF784" s="35"/>
      <c r="EL784" s="35"/>
      <c r="EM784" s="35"/>
      <c r="EN784" s="35"/>
      <c r="ET784" s="35"/>
      <c r="EU784" s="35"/>
      <c r="EV784" s="35"/>
    </row>
    <row r="785" spans="14:152" s="29" customFormat="1" ht="13.5" x14ac:dyDescent="0.3">
      <c r="N785" s="35">
        <v>2.45E-9</v>
      </c>
      <c r="O785" s="35">
        <v>4.2019516699399997</v>
      </c>
      <c r="P785" s="35">
        <v>8436.2875031645999</v>
      </c>
      <c r="Q785" s="29">
        <f t="shared" si="340"/>
        <v>-2.4230650525738747E-9</v>
      </c>
      <c r="R785" s="29">
        <f t="shared" si="341"/>
        <v>-2.4230259801793248E-9</v>
      </c>
      <c r="S785" s="29">
        <f t="shared" si="342"/>
        <v>-2.4230259815560019E-9</v>
      </c>
      <c r="T785" s="29">
        <f t="shared" si="343"/>
        <v>-2.4230259815559606E-9</v>
      </c>
      <c r="V785" s="35"/>
      <c r="W785" s="35"/>
      <c r="X785" s="35"/>
      <c r="AD785" s="35"/>
      <c r="AE785" s="35"/>
      <c r="AF785" s="35"/>
      <c r="AL785" s="35"/>
      <c r="AM785" s="35"/>
      <c r="AN785" s="35"/>
      <c r="AT785" s="35"/>
      <c r="AU785" s="35"/>
      <c r="AV785" s="35"/>
      <c r="BB785" s="35"/>
      <c r="BC785" s="35"/>
      <c r="BD785" s="35"/>
      <c r="BJ785" s="35"/>
      <c r="BK785" s="35"/>
      <c r="BL785" s="35"/>
      <c r="BR785" s="35"/>
      <c r="BS785" s="35"/>
      <c r="BT785" s="35"/>
      <c r="BZ785" s="35"/>
      <c r="CA785" s="35"/>
      <c r="CB785" s="35"/>
      <c r="CH785" s="35"/>
      <c r="CI785" s="35"/>
      <c r="CJ785" s="35"/>
      <c r="CP785" s="35"/>
      <c r="CQ785" s="35"/>
      <c r="CR785" s="35"/>
      <c r="CX785" s="35"/>
      <c r="CY785" s="35"/>
      <c r="CZ785" s="35"/>
      <c r="DF785" s="35">
        <v>1.31E-9</v>
      </c>
      <c r="DG785" s="35">
        <v>2.4860682142299999</v>
      </c>
      <c r="DH785" s="35">
        <v>1353.3905280078</v>
      </c>
      <c r="DI785" s="29">
        <f t="shared" si="344"/>
        <v>1.0308240849670404E-9</v>
      </c>
      <c r="DJ785" s="29">
        <f t="shared" si="345"/>
        <v>1.030810103452243E-9</v>
      </c>
      <c r="DK785" s="29">
        <f t="shared" si="346"/>
        <v>1.0308101039446975E-9</v>
      </c>
      <c r="DL785" s="29">
        <f t="shared" si="347"/>
        <v>1.030810103944683E-9</v>
      </c>
      <c r="DN785" s="35"/>
      <c r="DO785" s="35"/>
      <c r="DP785" s="35"/>
      <c r="DV785" s="35"/>
      <c r="DW785" s="35"/>
      <c r="DX785" s="35"/>
      <c r="ED785" s="35"/>
      <c r="EE785" s="35"/>
      <c r="EF785" s="35"/>
      <c r="EL785" s="35"/>
      <c r="EM785" s="35"/>
      <c r="EN785" s="35"/>
      <c r="ET785" s="35"/>
      <c r="EU785" s="35"/>
      <c r="EV785" s="35"/>
    </row>
    <row r="786" spans="14:152" s="29" customFormat="1" ht="13.5" x14ac:dyDescent="0.3">
      <c r="N786" s="35">
        <v>1.7599999999999999E-9</v>
      </c>
      <c r="O786" s="35">
        <v>3.6669745642499998</v>
      </c>
      <c r="P786" s="35">
        <v>6688.2710900975999</v>
      </c>
      <c r="Q786" s="29">
        <f t="shared" si="340"/>
        <v>1.2259996970875947E-9</v>
      </c>
      <c r="R786" s="29">
        <f t="shared" si="341"/>
        <v>1.2258917650291063E-9</v>
      </c>
      <c r="S786" s="29">
        <f t="shared" si="342"/>
        <v>1.2258917688307879E-9</v>
      </c>
      <c r="T786" s="29">
        <f t="shared" si="343"/>
        <v>1.2258917688306621E-9</v>
      </c>
      <c r="V786" s="35"/>
      <c r="W786" s="35"/>
      <c r="X786" s="35"/>
      <c r="AD786" s="35"/>
      <c r="AE786" s="35"/>
      <c r="AF786" s="35"/>
      <c r="AL786" s="35"/>
      <c r="AM786" s="35"/>
      <c r="AN786" s="35"/>
      <c r="AT786" s="35"/>
      <c r="AU786" s="35"/>
      <c r="AV786" s="35"/>
      <c r="BB786" s="35"/>
      <c r="BC786" s="35"/>
      <c r="BD786" s="35"/>
      <c r="BJ786" s="35"/>
      <c r="BK786" s="35"/>
      <c r="BL786" s="35"/>
      <c r="BR786" s="35"/>
      <c r="BS786" s="35"/>
      <c r="BT786" s="35"/>
      <c r="BZ786" s="35"/>
      <c r="CA786" s="35"/>
      <c r="CB786" s="35"/>
      <c r="CH786" s="35"/>
      <c r="CI786" s="35"/>
      <c r="CJ786" s="35"/>
      <c r="CP786" s="35"/>
      <c r="CQ786" s="35"/>
      <c r="CR786" s="35"/>
      <c r="CX786" s="35"/>
      <c r="CY786" s="35"/>
      <c r="CZ786" s="35"/>
      <c r="DF786" s="35">
        <v>1.31E-9</v>
      </c>
      <c r="DG786" s="35">
        <v>2.1875453688099999</v>
      </c>
      <c r="DH786" s="35">
        <v>1765.7666254175999</v>
      </c>
      <c r="DI786" s="29">
        <f t="shared" si="344"/>
        <v>1.1175019678727944E-9</v>
      </c>
      <c r="DJ786" s="29">
        <f t="shared" si="345"/>
        <v>1.1174865424456527E-9</v>
      </c>
      <c r="DK786" s="29">
        <f t="shared" si="346"/>
        <v>1.1174865429889689E-9</v>
      </c>
      <c r="DL786" s="29">
        <f t="shared" si="347"/>
        <v>1.1174865429889517E-9</v>
      </c>
      <c r="DN786" s="35"/>
      <c r="DO786" s="35"/>
      <c r="DP786" s="35"/>
      <c r="DV786" s="35"/>
      <c r="DW786" s="35"/>
      <c r="DX786" s="35"/>
      <c r="ED786" s="35"/>
      <c r="EE786" s="35"/>
      <c r="EF786" s="35"/>
      <c r="EL786" s="35"/>
      <c r="EM786" s="35"/>
      <c r="EN786" s="35"/>
      <c r="ET786" s="35"/>
      <c r="EU786" s="35"/>
      <c r="EV786" s="35"/>
    </row>
    <row r="787" spans="14:152" s="29" customFormat="1" ht="13.5" x14ac:dyDescent="0.3">
      <c r="N787" s="35">
        <v>1.7700000000000001E-9</v>
      </c>
      <c r="O787" s="35">
        <v>4.4810404443099996</v>
      </c>
      <c r="P787" s="35">
        <v>8799.9887137780006</v>
      </c>
      <c r="Q787" s="29">
        <f t="shared" si="340"/>
        <v>-1.7170063458916833E-9</v>
      </c>
      <c r="R787" s="29">
        <f t="shared" si="341"/>
        <v>-1.7169579931743476E-9</v>
      </c>
      <c r="S787" s="29">
        <f t="shared" si="342"/>
        <v>-1.7169579948777918E-9</v>
      </c>
      <c r="T787" s="29">
        <f t="shared" si="343"/>
        <v>-1.7169579948777306E-9</v>
      </c>
      <c r="V787" s="35"/>
      <c r="W787" s="35"/>
      <c r="X787" s="35"/>
      <c r="AD787" s="35"/>
      <c r="AE787" s="35"/>
      <c r="AF787" s="35"/>
      <c r="AL787" s="35"/>
      <c r="AM787" s="35"/>
      <c r="AN787" s="35"/>
      <c r="AT787" s="35"/>
      <c r="AU787" s="35"/>
      <c r="AV787" s="35"/>
      <c r="BB787" s="35"/>
      <c r="BC787" s="35"/>
      <c r="BD787" s="35"/>
      <c r="BJ787" s="35"/>
      <c r="BK787" s="35"/>
      <c r="BL787" s="35"/>
      <c r="BR787" s="35"/>
      <c r="BS787" s="35"/>
      <c r="BT787" s="35"/>
      <c r="BZ787" s="35"/>
      <c r="CA787" s="35"/>
      <c r="CB787" s="35"/>
      <c r="CH787" s="35"/>
      <c r="CI787" s="35"/>
      <c r="CJ787" s="35"/>
      <c r="CP787" s="35"/>
      <c r="CQ787" s="35"/>
      <c r="CR787" s="35"/>
      <c r="CX787" s="35"/>
      <c r="CY787" s="35"/>
      <c r="CZ787" s="35"/>
      <c r="DF787" s="35">
        <v>1.33E-9</v>
      </c>
      <c r="DG787" s="35">
        <v>3.0130058204000001</v>
      </c>
      <c r="DH787" s="35">
        <v>3283.7140517642001</v>
      </c>
      <c r="DI787" s="29">
        <f t="shared" si="344"/>
        <v>1.3029783278194863E-9</v>
      </c>
      <c r="DJ787" s="29">
        <f t="shared" si="345"/>
        <v>1.3029671336330369E-9</v>
      </c>
      <c r="DK787" s="29">
        <f t="shared" si="346"/>
        <v>1.3029671340273521E-9</v>
      </c>
      <c r="DL787" s="29">
        <f t="shared" si="347"/>
        <v>1.3029671340273407E-9</v>
      </c>
      <c r="DN787" s="35"/>
      <c r="DO787" s="35"/>
      <c r="DP787" s="35"/>
      <c r="DV787" s="35"/>
      <c r="DW787" s="35"/>
      <c r="DX787" s="35"/>
      <c r="ED787" s="35"/>
      <c r="EE787" s="35"/>
      <c r="EF787" s="35"/>
      <c r="EL787" s="35"/>
      <c r="EM787" s="35"/>
      <c r="EN787" s="35"/>
      <c r="ET787" s="35"/>
      <c r="EU787" s="35"/>
      <c r="EV787" s="35"/>
    </row>
    <row r="788" spans="14:152" s="29" customFormat="1" ht="13.5" x14ac:dyDescent="0.3">
      <c r="N788" s="35">
        <v>1.81E-9</v>
      </c>
      <c r="O788" s="35">
        <v>3.5746107888499998</v>
      </c>
      <c r="P788" s="35">
        <v>15121.102785216</v>
      </c>
      <c r="Q788" s="29">
        <f t="shared" si="340"/>
        <v>-1.0019478761969698E-9</v>
      </c>
      <c r="R788" s="29">
        <f t="shared" si="341"/>
        <v>-1.0022391368603873E-9</v>
      </c>
      <c r="S788" s="29">
        <f t="shared" si="342"/>
        <v>-1.0022391266024136E-9</v>
      </c>
      <c r="T788" s="29">
        <f t="shared" si="343"/>
        <v>-1.0022391266027133E-9</v>
      </c>
      <c r="V788" s="35"/>
      <c r="W788" s="35"/>
      <c r="X788" s="35"/>
      <c r="AD788" s="35"/>
      <c r="AE788" s="35"/>
      <c r="AF788" s="35"/>
      <c r="AL788" s="35"/>
      <c r="AM788" s="35"/>
      <c r="AN788" s="35"/>
      <c r="AT788" s="35"/>
      <c r="AU788" s="35"/>
      <c r="AV788" s="35"/>
      <c r="BB788" s="35"/>
      <c r="BC788" s="35"/>
      <c r="BD788" s="35"/>
      <c r="BJ788" s="35"/>
      <c r="BK788" s="35"/>
      <c r="BL788" s="35"/>
      <c r="BR788" s="35"/>
      <c r="BS788" s="35"/>
      <c r="BT788" s="35"/>
      <c r="BZ788" s="35"/>
      <c r="CA788" s="35"/>
      <c r="CB788" s="35"/>
      <c r="CH788" s="35"/>
      <c r="CI788" s="35"/>
      <c r="CJ788" s="35"/>
      <c r="CP788" s="35"/>
      <c r="CQ788" s="35"/>
      <c r="CR788" s="35"/>
      <c r="CX788" s="35"/>
      <c r="CY788" s="35"/>
      <c r="CZ788" s="35"/>
      <c r="DF788" s="35">
        <v>1.7700000000000001E-9</v>
      </c>
      <c r="DG788" s="35">
        <v>2.37558492362</v>
      </c>
      <c r="DH788" s="35">
        <v>11346.778620639399</v>
      </c>
      <c r="DI788" s="29">
        <f t="shared" si="344"/>
        <v>-4.481641753321258E-10</v>
      </c>
      <c r="DJ788" s="29">
        <f t="shared" si="345"/>
        <v>-4.4841246170485378E-10</v>
      </c>
      <c r="DK788" s="29">
        <f t="shared" si="346"/>
        <v>-4.484124529599933E-10</v>
      </c>
      <c r="DL788" s="29">
        <f t="shared" si="347"/>
        <v>-4.4841245296028529E-10</v>
      </c>
      <c r="DN788" s="35"/>
      <c r="DO788" s="35"/>
      <c r="DP788" s="35"/>
      <c r="DV788" s="35"/>
      <c r="DW788" s="35"/>
      <c r="DX788" s="35"/>
      <c r="ED788" s="35"/>
      <c r="EE788" s="35"/>
      <c r="EF788" s="35"/>
      <c r="EL788" s="35"/>
      <c r="EM788" s="35"/>
      <c r="EN788" s="35"/>
      <c r="ET788" s="35"/>
      <c r="EU788" s="35"/>
      <c r="EV788" s="35"/>
    </row>
    <row r="789" spans="14:152" s="29" customFormat="1" ht="13.5" x14ac:dyDescent="0.3">
      <c r="N789" s="35">
        <v>1.9800000000000002E-9</v>
      </c>
      <c r="O789" s="35">
        <v>3.5506596290900001</v>
      </c>
      <c r="P789" s="35">
        <v>24606.13555322</v>
      </c>
      <c r="Q789" s="29">
        <f t="shared" si="340"/>
        <v>9.3832651470211891E-10</v>
      </c>
      <c r="R789" s="29">
        <f t="shared" si="341"/>
        <v>9.3887471888402046E-10</v>
      </c>
      <c r="S789" s="29">
        <f t="shared" si="342"/>
        <v>9.3887469957709681E-10</v>
      </c>
      <c r="T789" s="29">
        <f t="shared" si="343"/>
        <v>9.3887469957769135E-10</v>
      </c>
      <c r="V789" s="35"/>
      <c r="W789" s="35"/>
      <c r="X789" s="35"/>
      <c r="AD789" s="35"/>
      <c r="AE789" s="35"/>
      <c r="AF789" s="35"/>
      <c r="AL789" s="35"/>
      <c r="AM789" s="35"/>
      <c r="AN789" s="35"/>
      <c r="AT789" s="35"/>
      <c r="AU789" s="35"/>
      <c r="AV789" s="35"/>
      <c r="BB789" s="35"/>
      <c r="BC789" s="35"/>
      <c r="BD789" s="35"/>
      <c r="BJ789" s="35"/>
      <c r="BK789" s="35"/>
      <c r="BL789" s="35"/>
      <c r="BR789" s="35"/>
      <c r="BS789" s="35"/>
      <c r="BT789" s="35"/>
      <c r="BZ789" s="35"/>
      <c r="CA789" s="35"/>
      <c r="CB789" s="35"/>
      <c r="CH789" s="35"/>
      <c r="CI789" s="35"/>
      <c r="CJ789" s="35"/>
      <c r="CP789" s="35"/>
      <c r="CQ789" s="35"/>
      <c r="CR789" s="35"/>
      <c r="CX789" s="35"/>
      <c r="CY789" s="35"/>
      <c r="CZ789" s="35"/>
      <c r="DF789" s="35">
        <v>1.45E-9</v>
      </c>
      <c r="DG789" s="35">
        <v>0.79525636457000004</v>
      </c>
      <c r="DH789" s="35">
        <v>2281.2477501628</v>
      </c>
      <c r="DI789" s="29">
        <f t="shared" si="344"/>
        <v>1.4341631420900607E-9</v>
      </c>
      <c r="DJ789" s="29">
        <f t="shared" si="345"/>
        <v>1.4341693719364043E-9</v>
      </c>
      <c r="DK789" s="29">
        <f t="shared" si="346"/>
        <v>1.4341693717170017E-9</v>
      </c>
      <c r="DL789" s="29">
        <f t="shared" si="347"/>
        <v>1.4341693717170079E-9</v>
      </c>
      <c r="DN789" s="35"/>
      <c r="DO789" s="35"/>
      <c r="DP789" s="35"/>
      <c r="DV789" s="35"/>
      <c r="DW789" s="35"/>
      <c r="DX789" s="35"/>
      <c r="ED789" s="35"/>
      <c r="EE789" s="35"/>
      <c r="EF789" s="35"/>
      <c r="EL789" s="35"/>
      <c r="EM789" s="35"/>
      <c r="EN789" s="35"/>
      <c r="ET789" s="35"/>
      <c r="EU789" s="35"/>
      <c r="EV789" s="35"/>
    </row>
    <row r="790" spans="14:152" s="29" customFormat="1" ht="13.5" x14ac:dyDescent="0.3">
      <c r="N790" s="35">
        <v>1.87E-9</v>
      </c>
      <c r="O790" s="35">
        <v>3.45440079747</v>
      </c>
      <c r="P790" s="35">
        <v>1329.5120902599999</v>
      </c>
      <c r="Q790" s="29">
        <f t="shared" si="340"/>
        <v>1.8633208668815912E-9</v>
      </c>
      <c r="R790" s="29">
        <f t="shared" si="341"/>
        <v>1.863318183722191E-9</v>
      </c>
      <c r="S790" s="29">
        <f t="shared" si="342"/>
        <v>1.8633181838167055E-9</v>
      </c>
      <c r="T790" s="29">
        <f t="shared" si="343"/>
        <v>1.8633181838167026E-9</v>
      </c>
      <c r="V790" s="35"/>
      <c r="W790" s="35"/>
      <c r="X790" s="35"/>
      <c r="AD790" s="35"/>
      <c r="AE790" s="35"/>
      <c r="AF790" s="35"/>
      <c r="AL790" s="35"/>
      <c r="AM790" s="35"/>
      <c r="AN790" s="35"/>
      <c r="AT790" s="35"/>
      <c r="AU790" s="35"/>
      <c r="AV790" s="35"/>
      <c r="BB790" s="35"/>
      <c r="BC790" s="35"/>
      <c r="BD790" s="35"/>
      <c r="BJ790" s="35"/>
      <c r="BK790" s="35"/>
      <c r="BL790" s="35"/>
      <c r="BR790" s="35"/>
      <c r="BS790" s="35"/>
      <c r="BT790" s="35"/>
      <c r="BZ790" s="35"/>
      <c r="CA790" s="35"/>
      <c r="CB790" s="35"/>
      <c r="CH790" s="35"/>
      <c r="CI790" s="35"/>
      <c r="CJ790" s="35"/>
      <c r="CP790" s="35"/>
      <c r="CQ790" s="35"/>
      <c r="CR790" s="35"/>
      <c r="CX790" s="35"/>
      <c r="CY790" s="35"/>
      <c r="CZ790" s="35"/>
      <c r="DF790" s="35">
        <v>1.33E-9</v>
      </c>
      <c r="DG790" s="35">
        <v>5.9626365262399998</v>
      </c>
      <c r="DH790" s="35">
        <v>34513.263072682799</v>
      </c>
      <c r="DI790" s="29">
        <f t="shared" si="344"/>
        <v>6.7697778390321861E-10</v>
      </c>
      <c r="DJ790" s="29">
        <f t="shared" si="345"/>
        <v>6.7748263996187565E-10</v>
      </c>
      <c r="DK790" s="29">
        <f t="shared" si="346"/>
        <v>6.7748262218237699E-10</v>
      </c>
      <c r="DL790" s="29">
        <f t="shared" si="347"/>
        <v>6.7748262218289749E-10</v>
      </c>
      <c r="DN790" s="35"/>
      <c r="DO790" s="35"/>
      <c r="DP790" s="35"/>
      <c r="DV790" s="35"/>
      <c r="DW790" s="35"/>
      <c r="DX790" s="35"/>
      <c r="ED790" s="35"/>
      <c r="EE790" s="35"/>
      <c r="EF790" s="35"/>
      <c r="EL790" s="35"/>
      <c r="EM790" s="35"/>
      <c r="EN790" s="35"/>
      <c r="ET790" s="35"/>
      <c r="EU790" s="35"/>
      <c r="EV790" s="35"/>
    </row>
    <row r="791" spans="14:152" s="29" customFormat="1" ht="13.5" x14ac:dyDescent="0.3">
      <c r="N791" s="35">
        <v>1.7599999999999999E-9</v>
      </c>
      <c r="O791" s="35">
        <v>5.8153236547300002</v>
      </c>
      <c r="P791" s="35">
        <v>12406.160550828599</v>
      </c>
      <c r="Q791" s="29">
        <f t="shared" si="340"/>
        <v>1.7591958833798876E-9</v>
      </c>
      <c r="R791" s="29">
        <f t="shared" si="341"/>
        <v>1.7591874275045141E-9</v>
      </c>
      <c r="S791" s="29">
        <f t="shared" si="342"/>
        <v>1.7591874278031218E-9</v>
      </c>
      <c r="T791" s="29">
        <f t="shared" si="343"/>
        <v>1.7591874278031127E-9</v>
      </c>
      <c r="V791" s="35"/>
      <c r="W791" s="35"/>
      <c r="X791" s="35"/>
      <c r="AD791" s="35"/>
      <c r="AE791" s="35"/>
      <c r="AF791" s="35"/>
      <c r="AL791" s="35"/>
      <c r="AM791" s="35"/>
      <c r="AN791" s="35"/>
      <c r="AT791" s="35"/>
      <c r="AU791" s="35"/>
      <c r="AV791" s="35"/>
      <c r="BB791" s="35"/>
      <c r="BC791" s="35"/>
      <c r="BD791" s="35"/>
      <c r="BJ791" s="35"/>
      <c r="BK791" s="35"/>
      <c r="BL791" s="35"/>
      <c r="BR791" s="35"/>
      <c r="BS791" s="35"/>
      <c r="BT791" s="35"/>
      <c r="BZ791" s="35"/>
      <c r="CA791" s="35"/>
      <c r="CB791" s="35"/>
      <c r="CH791" s="35"/>
      <c r="CI791" s="35"/>
      <c r="CJ791" s="35"/>
      <c r="CP791" s="35"/>
      <c r="CQ791" s="35"/>
      <c r="CR791" s="35"/>
      <c r="CX791" s="35"/>
      <c r="CY791" s="35"/>
      <c r="CZ791" s="35"/>
      <c r="DF791" s="35">
        <v>1.6500000000000001E-9</v>
      </c>
      <c r="DG791" s="35">
        <v>1.3255915382600001</v>
      </c>
      <c r="DH791" s="35">
        <v>6510.5519827804001</v>
      </c>
      <c r="DI791" s="29">
        <f t="shared" si="344"/>
        <v>1.5965838716597339E-9</v>
      </c>
      <c r="DJ791" s="29">
        <f t="shared" si="345"/>
        <v>1.5966185135034736E-9</v>
      </c>
      <c r="DK791" s="29">
        <f t="shared" si="346"/>
        <v>1.5966185122835268E-9</v>
      </c>
      <c r="DL791" s="29">
        <f t="shared" si="347"/>
        <v>1.5966185122835681E-9</v>
      </c>
      <c r="DN791" s="35"/>
      <c r="DO791" s="35"/>
      <c r="DP791" s="35"/>
      <c r="DV791" s="35"/>
      <c r="DW791" s="35"/>
      <c r="DX791" s="35"/>
      <c r="ED791" s="35"/>
      <c r="EE791" s="35"/>
      <c r="EF791" s="35"/>
      <c r="EL791" s="35"/>
      <c r="EM791" s="35"/>
      <c r="EN791" s="35"/>
      <c r="ET791" s="35"/>
      <c r="EU791" s="35"/>
      <c r="EV791" s="35"/>
    </row>
    <row r="792" spans="14:152" s="29" customFormat="1" ht="13.5" x14ac:dyDescent="0.3">
      <c r="N792" s="35">
        <v>2.3499999999999999E-9</v>
      </c>
      <c r="O792" s="35">
        <v>1.2856880205200001</v>
      </c>
      <c r="P792" s="35">
        <v>4427.3959129858004</v>
      </c>
      <c r="Q792" s="29">
        <f t="shared" si="340"/>
        <v>-1.3891157195920974E-9</v>
      </c>
      <c r="R792" s="29">
        <f t="shared" si="341"/>
        <v>-1.389222960947754E-9</v>
      </c>
      <c r="S792" s="29">
        <f t="shared" si="342"/>
        <v>-1.3892229571706407E-9</v>
      </c>
      <c r="T792" s="29">
        <f t="shared" si="343"/>
        <v>-1.3892229571707485E-9</v>
      </c>
      <c r="V792" s="35"/>
      <c r="W792" s="35"/>
      <c r="X792" s="35"/>
      <c r="AD792" s="35"/>
      <c r="AE792" s="35"/>
      <c r="AF792" s="35"/>
      <c r="AL792" s="35"/>
      <c r="AM792" s="35"/>
      <c r="AN792" s="35"/>
      <c r="AT792" s="35"/>
      <c r="AU792" s="35"/>
      <c r="AV792" s="35"/>
      <c r="BB792" s="35"/>
      <c r="BC792" s="35"/>
      <c r="BD792" s="35"/>
      <c r="BJ792" s="35"/>
      <c r="BK792" s="35"/>
      <c r="BL792" s="35"/>
      <c r="BR792" s="35"/>
      <c r="BS792" s="35"/>
      <c r="BT792" s="35"/>
      <c r="BZ792" s="35"/>
      <c r="CA792" s="35"/>
      <c r="CB792" s="35"/>
      <c r="CH792" s="35"/>
      <c r="CI792" s="35"/>
      <c r="CJ792" s="35"/>
      <c r="CP792" s="35"/>
      <c r="CQ792" s="35"/>
      <c r="CR792" s="35"/>
      <c r="CX792" s="35"/>
      <c r="CY792" s="35"/>
      <c r="CZ792" s="35"/>
      <c r="DF792" s="35">
        <v>1.32E-9</v>
      </c>
      <c r="DG792" s="35">
        <v>4.3111846960899998</v>
      </c>
      <c r="DH792" s="35">
        <v>1971.9521738548001</v>
      </c>
      <c r="DI792" s="29">
        <f t="shared" si="344"/>
        <v>2.7660001189329741E-10</v>
      </c>
      <c r="DJ792" s="29">
        <f t="shared" si="345"/>
        <v>2.7656748639412811E-10</v>
      </c>
      <c r="DK792" s="29">
        <f t="shared" si="346"/>
        <v>2.7656748753972187E-10</v>
      </c>
      <c r="DL792" s="29">
        <f t="shared" si="347"/>
        <v>2.7656748753969431E-10</v>
      </c>
      <c r="DN792" s="35"/>
      <c r="DO792" s="35"/>
      <c r="DP792" s="35"/>
      <c r="DV792" s="35"/>
      <c r="DW792" s="35"/>
      <c r="DX792" s="35"/>
      <c r="ED792" s="35"/>
      <c r="EE792" s="35"/>
      <c r="EF792" s="35"/>
      <c r="EL792" s="35"/>
      <c r="EM792" s="35"/>
      <c r="EN792" s="35"/>
      <c r="ET792" s="35"/>
      <c r="EU792" s="35"/>
      <c r="EV792" s="35"/>
    </row>
    <row r="793" spans="14:152" s="29" customFormat="1" ht="13.5" x14ac:dyDescent="0.3">
      <c r="N793" s="35">
        <v>1.79E-9</v>
      </c>
      <c r="O793" s="35">
        <v>1.55718466444</v>
      </c>
      <c r="P793" s="35">
        <v>3362.4632560261998</v>
      </c>
      <c r="Q793" s="29">
        <f t="shared" si="340"/>
        <v>1.6631670037513998E-9</v>
      </c>
      <c r="R793" s="29">
        <f t="shared" si="341"/>
        <v>1.6631385651093376E-9</v>
      </c>
      <c r="S793" s="29">
        <f t="shared" si="342"/>
        <v>1.6631385661110419E-9</v>
      </c>
      <c r="T793" s="29">
        <f t="shared" si="343"/>
        <v>1.6631385661110138E-9</v>
      </c>
      <c r="V793" s="35"/>
      <c r="W793" s="35"/>
      <c r="X793" s="35"/>
      <c r="AD793" s="35"/>
      <c r="AE793" s="35"/>
      <c r="AF793" s="35"/>
      <c r="AL793" s="35"/>
      <c r="AM793" s="35"/>
      <c r="AN793" s="35"/>
      <c r="AT793" s="35"/>
      <c r="AU793" s="35"/>
      <c r="AV793" s="35"/>
      <c r="BB793" s="35"/>
      <c r="BC793" s="35"/>
      <c r="BD793" s="35"/>
      <c r="BJ793" s="35"/>
      <c r="BK793" s="35"/>
      <c r="BL793" s="35"/>
      <c r="BR793" s="35"/>
      <c r="BS793" s="35"/>
      <c r="BT793" s="35"/>
      <c r="BZ793" s="35"/>
      <c r="CA793" s="35"/>
      <c r="CB793" s="35"/>
      <c r="CH793" s="35"/>
      <c r="CI793" s="35"/>
      <c r="CJ793" s="35"/>
      <c r="CP793" s="35"/>
      <c r="CQ793" s="35"/>
      <c r="CR793" s="35"/>
      <c r="CX793" s="35"/>
      <c r="CY793" s="35"/>
      <c r="CZ793" s="35"/>
      <c r="DF793" s="35">
        <v>1.7599999999999999E-9</v>
      </c>
      <c r="DG793" s="35">
        <v>3.1753913368800002</v>
      </c>
      <c r="DH793" s="35">
        <v>6701.5801727983999</v>
      </c>
      <c r="DI793" s="29">
        <f t="shared" si="344"/>
        <v>8.3639048593044443E-10</v>
      </c>
      <c r="DJ793" s="29">
        <f t="shared" si="345"/>
        <v>8.362578627596612E-10</v>
      </c>
      <c r="DK793" s="29">
        <f t="shared" si="346"/>
        <v>8.3625786743095992E-10</v>
      </c>
      <c r="DL793" s="29">
        <f t="shared" si="347"/>
        <v>8.3625786743080585E-10</v>
      </c>
      <c r="DN793" s="35"/>
      <c r="DO793" s="35"/>
      <c r="DP793" s="35"/>
      <c r="DV793" s="35"/>
      <c r="DW793" s="35"/>
      <c r="DX793" s="35"/>
      <c r="ED793" s="35"/>
      <c r="EE793" s="35"/>
      <c r="EF793" s="35"/>
      <c r="EL793" s="35"/>
      <c r="EM793" s="35"/>
      <c r="EN793" s="35"/>
      <c r="ET793" s="35"/>
      <c r="EU793" s="35"/>
      <c r="EV793" s="35"/>
    </row>
    <row r="794" spans="14:152" s="29" customFormat="1" ht="13.5" x14ac:dyDescent="0.3">
      <c r="N794" s="35">
        <v>1.74E-9</v>
      </c>
      <c r="O794" s="35">
        <v>1.6108680125299999</v>
      </c>
      <c r="P794" s="35">
        <v>30065.511840298201</v>
      </c>
      <c r="Q794" s="29">
        <f t="shared" si="340"/>
        <v>1.7186841481764106E-9</v>
      </c>
      <c r="R794" s="29">
        <f t="shared" si="341"/>
        <v>1.7185796987379703E-9</v>
      </c>
      <c r="S794" s="29">
        <f t="shared" si="342"/>
        <v>1.7185797024213038E-9</v>
      </c>
      <c r="T794" s="29">
        <f t="shared" si="343"/>
        <v>1.7185797024211957E-9</v>
      </c>
      <c r="V794" s="35"/>
      <c r="W794" s="35"/>
      <c r="X794" s="35"/>
      <c r="AD794" s="35"/>
      <c r="AE794" s="35"/>
      <c r="AF794" s="35"/>
      <c r="AL794" s="35"/>
      <c r="AM794" s="35"/>
      <c r="AN794" s="35"/>
      <c r="AT794" s="35"/>
      <c r="AU794" s="35"/>
      <c r="AV794" s="35"/>
      <c r="BB794" s="35"/>
      <c r="BC794" s="35"/>
      <c r="BD794" s="35"/>
      <c r="BJ794" s="35"/>
      <c r="BK794" s="35"/>
      <c r="BL794" s="35"/>
      <c r="BR794" s="35"/>
      <c r="BS794" s="35"/>
      <c r="BT794" s="35"/>
      <c r="BZ794" s="35"/>
      <c r="CA794" s="35"/>
      <c r="CB794" s="35"/>
      <c r="CH794" s="35"/>
      <c r="CI794" s="35"/>
      <c r="CJ794" s="35"/>
      <c r="CP794" s="35"/>
      <c r="CQ794" s="35"/>
      <c r="CR794" s="35"/>
      <c r="CX794" s="35"/>
      <c r="CY794" s="35"/>
      <c r="CZ794" s="35"/>
      <c r="DF794" s="35">
        <v>1.3999999999999999E-9</v>
      </c>
      <c r="DG794" s="35">
        <v>1.18723558164</v>
      </c>
      <c r="DH794" s="35">
        <v>1461.0540519464</v>
      </c>
      <c r="DI794" s="29">
        <f t="shared" si="344"/>
        <v>1.3677016286344819E-9</v>
      </c>
      <c r="DJ794" s="29">
        <f t="shared" si="345"/>
        <v>1.3676960460189693E-9</v>
      </c>
      <c r="DK794" s="29">
        <f t="shared" si="346"/>
        <v>1.3676960462156054E-9</v>
      </c>
      <c r="DL794" s="29">
        <f t="shared" si="347"/>
        <v>1.367696046215599E-9</v>
      </c>
      <c r="DN794" s="35"/>
      <c r="DO794" s="35"/>
      <c r="DP794" s="35"/>
      <c r="DV794" s="35"/>
      <c r="DW794" s="35"/>
      <c r="DX794" s="35"/>
      <c r="ED794" s="35"/>
      <c r="EE794" s="35"/>
      <c r="EF794" s="35"/>
      <c r="EL794" s="35"/>
      <c r="EM794" s="35"/>
      <c r="EN794" s="35"/>
      <c r="ET794" s="35"/>
      <c r="EU794" s="35"/>
      <c r="EV794" s="35"/>
    </row>
    <row r="795" spans="14:152" s="29" customFormat="1" ht="13.5" x14ac:dyDescent="0.3">
      <c r="N795" s="35">
        <v>1.99E-9</v>
      </c>
      <c r="O795" s="35">
        <v>7.1647148150000006E-2</v>
      </c>
      <c r="P795" s="35">
        <v>375.76573157019999</v>
      </c>
      <c r="Q795" s="29">
        <f t="shared" si="340"/>
        <v>1.9783216909287833E-9</v>
      </c>
      <c r="R795" s="29">
        <f t="shared" si="341"/>
        <v>1.9783206571607128E-9</v>
      </c>
      <c r="S795" s="29">
        <f t="shared" si="342"/>
        <v>1.9783206571971244E-9</v>
      </c>
      <c r="T795" s="29">
        <f t="shared" si="343"/>
        <v>1.9783206571971236E-9</v>
      </c>
      <c r="V795" s="35"/>
      <c r="W795" s="35"/>
      <c r="X795" s="35"/>
      <c r="AD795" s="35"/>
      <c r="AE795" s="35"/>
      <c r="AF795" s="35"/>
      <c r="AL795" s="35"/>
      <c r="AM795" s="35"/>
      <c r="AN795" s="35"/>
      <c r="AT795" s="35"/>
      <c r="AU795" s="35"/>
      <c r="AV795" s="35"/>
      <c r="BB795" s="35"/>
      <c r="BC795" s="35"/>
      <c r="BD795" s="35"/>
      <c r="BJ795" s="35"/>
      <c r="BK795" s="35"/>
      <c r="BL795" s="35"/>
      <c r="BR795" s="35"/>
      <c r="BS795" s="35"/>
      <c r="BT795" s="35"/>
      <c r="BZ795" s="35"/>
      <c r="CA795" s="35"/>
      <c r="CB795" s="35"/>
      <c r="CH795" s="35"/>
      <c r="CI795" s="35"/>
      <c r="CJ795" s="35"/>
      <c r="CP795" s="35"/>
      <c r="CQ795" s="35"/>
      <c r="CR795" s="35"/>
      <c r="CX795" s="35"/>
      <c r="CY795" s="35"/>
      <c r="CZ795" s="35"/>
      <c r="DF795" s="35">
        <v>1.2799999999999999E-9</v>
      </c>
      <c r="DG795" s="35">
        <v>6.0726104622500001</v>
      </c>
      <c r="DH795" s="35">
        <v>3362.4632560261998</v>
      </c>
      <c r="DI795" s="29">
        <f t="shared" si="344"/>
        <v>-6.96827919869471E-10</v>
      </c>
      <c r="DJ795" s="29">
        <f t="shared" si="345"/>
        <v>-6.9687405558160699E-10</v>
      </c>
      <c r="DK795" s="29">
        <f t="shared" si="346"/>
        <v>-6.9687405395666289E-10</v>
      </c>
      <c r="DL795" s="29">
        <f t="shared" si="347"/>
        <v>-6.9687405395670859E-10</v>
      </c>
      <c r="DN795" s="35"/>
      <c r="DO795" s="35"/>
      <c r="DP795" s="35"/>
      <c r="DV795" s="35"/>
      <c r="DW795" s="35"/>
      <c r="DX795" s="35"/>
      <c r="ED795" s="35"/>
      <c r="EE795" s="35"/>
      <c r="EF795" s="35"/>
      <c r="EL795" s="35"/>
      <c r="EM795" s="35"/>
      <c r="EN795" s="35"/>
      <c r="ET795" s="35"/>
      <c r="EU795" s="35"/>
      <c r="EV795" s="35"/>
    </row>
    <row r="796" spans="14:152" s="29" customFormat="1" ht="13.5" x14ac:dyDescent="0.3">
      <c r="N796" s="35">
        <v>1.74E-9</v>
      </c>
      <c r="O796" s="35">
        <v>4.5841277579300002</v>
      </c>
      <c r="P796" s="35">
        <v>3283.7140517642001</v>
      </c>
      <c r="Q796" s="29">
        <f t="shared" si="340"/>
        <v>3.4840630513112505E-10</v>
      </c>
      <c r="R796" s="29">
        <f t="shared" si="341"/>
        <v>3.4847784203424507E-10</v>
      </c>
      <c r="S796" s="29">
        <f t="shared" si="342"/>
        <v>3.4847783951461669E-10</v>
      </c>
      <c r="T796" s="29">
        <f t="shared" si="343"/>
        <v>3.4847783951470142E-10</v>
      </c>
      <c r="V796" s="35"/>
      <c r="W796" s="35"/>
      <c r="X796" s="35"/>
      <c r="AD796" s="35"/>
      <c r="AE796" s="35"/>
      <c r="AF796" s="35"/>
      <c r="AL796" s="35"/>
      <c r="AM796" s="35"/>
      <c r="AN796" s="35"/>
      <c r="AT796" s="35"/>
      <c r="AU796" s="35"/>
      <c r="AV796" s="35"/>
      <c r="BB796" s="35"/>
      <c r="BC796" s="35"/>
      <c r="BD796" s="35"/>
      <c r="BJ796" s="35"/>
      <c r="BK796" s="35"/>
      <c r="BL796" s="35"/>
      <c r="BR796" s="35"/>
      <c r="BS796" s="35"/>
      <c r="BT796" s="35"/>
      <c r="BZ796" s="35"/>
      <c r="CA796" s="35"/>
      <c r="CB796" s="35"/>
      <c r="CH796" s="35"/>
      <c r="CI796" s="35"/>
      <c r="CJ796" s="35"/>
      <c r="CP796" s="35"/>
      <c r="CQ796" s="35"/>
      <c r="CR796" s="35"/>
      <c r="CX796" s="35"/>
      <c r="CY796" s="35"/>
      <c r="CZ796" s="35"/>
      <c r="DF796" s="35">
        <v>1.39E-9</v>
      </c>
      <c r="DG796" s="35">
        <v>5.3354118119900003</v>
      </c>
      <c r="DH796" s="35">
        <v>6151.5511419572003</v>
      </c>
      <c r="DI796" s="29">
        <f t="shared" si="344"/>
        <v>6.8220683391910416E-12</v>
      </c>
      <c r="DJ796" s="29">
        <f t="shared" si="345"/>
        <v>6.7127992723794173E-12</v>
      </c>
      <c r="DK796" s="29">
        <f t="shared" si="346"/>
        <v>6.7128031210064597E-12</v>
      </c>
      <c r="DL796" s="29">
        <f t="shared" si="347"/>
        <v>6.7128031208879434E-12</v>
      </c>
      <c r="DN796" s="35"/>
      <c r="DO796" s="35"/>
      <c r="DP796" s="35"/>
      <c r="DV796" s="35"/>
      <c r="DW796" s="35"/>
      <c r="DX796" s="35"/>
      <c r="ED796" s="35"/>
      <c r="EE796" s="35"/>
      <c r="EF796" s="35"/>
      <c r="EL796" s="35"/>
      <c r="EM796" s="35"/>
      <c r="EN796" s="35"/>
      <c r="ET796" s="35"/>
      <c r="EU796" s="35"/>
      <c r="EV796" s="35"/>
    </row>
    <row r="797" spans="14:152" s="29" customFormat="1" ht="13.5" x14ac:dyDescent="0.3">
      <c r="N797" s="35">
        <v>1.7100000000000001E-9</v>
      </c>
      <c r="O797" s="35">
        <v>5.8218979869499998</v>
      </c>
      <c r="P797" s="35">
        <v>23937.856389740999</v>
      </c>
      <c r="Q797" s="29">
        <f t="shared" si="340"/>
        <v>5.8342922151208674E-10</v>
      </c>
      <c r="R797" s="29">
        <f t="shared" si="341"/>
        <v>5.8293748300924471E-10</v>
      </c>
      <c r="S797" s="29">
        <f t="shared" si="342"/>
        <v>5.8293750033001558E-10</v>
      </c>
      <c r="T797" s="29">
        <f t="shared" si="343"/>
        <v>5.8293750032946726E-10</v>
      </c>
      <c r="V797" s="35"/>
      <c r="W797" s="35"/>
      <c r="X797" s="35"/>
      <c r="AD797" s="35"/>
      <c r="AE797" s="35"/>
      <c r="AF797" s="35"/>
      <c r="AL797" s="35"/>
      <c r="AM797" s="35"/>
      <c r="AN797" s="35"/>
      <c r="AT797" s="35"/>
      <c r="AU797" s="35"/>
      <c r="AV797" s="35"/>
      <c r="BB797" s="35"/>
      <c r="BC797" s="35"/>
      <c r="BD797" s="35"/>
      <c r="BJ797" s="35"/>
      <c r="BK797" s="35"/>
      <c r="BL797" s="35"/>
      <c r="BR797" s="35"/>
      <c r="BS797" s="35"/>
      <c r="BT797" s="35"/>
      <c r="BZ797" s="35"/>
      <c r="CA797" s="35"/>
      <c r="CB797" s="35"/>
      <c r="CH797" s="35"/>
      <c r="CI797" s="35"/>
      <c r="CJ797" s="35"/>
      <c r="CP797" s="35"/>
      <c r="CQ797" s="35"/>
      <c r="CR797" s="35"/>
      <c r="CX797" s="35"/>
      <c r="CY797" s="35"/>
      <c r="CZ797" s="35"/>
      <c r="DF797" s="35">
        <v>1.43E-9</v>
      </c>
      <c r="DG797" s="35">
        <v>1.0406060378399999</v>
      </c>
      <c r="DH797" s="35">
        <v>3351.6581269636999</v>
      </c>
      <c r="DI797" s="29">
        <f t="shared" si="344"/>
        <v>6.8559765060627672E-10</v>
      </c>
      <c r="DJ797" s="29">
        <f t="shared" si="345"/>
        <v>6.8554389940896528E-10</v>
      </c>
      <c r="DK797" s="29">
        <f t="shared" si="346"/>
        <v>6.855439013021869E-10</v>
      </c>
      <c r="DL797" s="29">
        <f t="shared" si="347"/>
        <v>6.8554390130213334E-10</v>
      </c>
      <c r="DN797" s="35"/>
      <c r="DO797" s="35"/>
      <c r="DP797" s="35"/>
      <c r="DV797" s="35"/>
      <c r="DW797" s="35"/>
      <c r="DX797" s="35"/>
      <c r="ED797" s="35"/>
      <c r="EE797" s="35"/>
      <c r="EF797" s="35"/>
      <c r="EL797" s="35"/>
      <c r="EM797" s="35"/>
      <c r="EN797" s="35"/>
      <c r="ET797" s="35"/>
      <c r="EU797" s="35"/>
      <c r="EV797" s="35"/>
    </row>
    <row r="798" spans="14:152" s="29" customFormat="1" ht="13.5" x14ac:dyDescent="0.3">
      <c r="N798" s="35">
        <v>1.8199999999999999E-9</v>
      </c>
      <c r="O798" s="35">
        <v>2.5714618984499999</v>
      </c>
      <c r="P798" s="35">
        <v>418.50432280699999</v>
      </c>
      <c r="Q798" s="29">
        <f t="shared" si="340"/>
        <v>-1.8171456984063164E-9</v>
      </c>
      <c r="R798" s="29">
        <f t="shared" si="341"/>
        <v>-1.8171451534597995E-9</v>
      </c>
      <c r="S798" s="29">
        <f t="shared" si="342"/>
        <v>-1.8171451534789943E-9</v>
      </c>
      <c r="T798" s="29">
        <f t="shared" si="343"/>
        <v>-1.8171451534789936E-9</v>
      </c>
      <c r="V798" s="35"/>
      <c r="W798" s="35"/>
      <c r="X798" s="35"/>
      <c r="AD798" s="35"/>
      <c r="AE798" s="35"/>
      <c r="AF798" s="35"/>
      <c r="AL798" s="35"/>
      <c r="AM798" s="35"/>
      <c r="AN798" s="35"/>
      <c r="AT798" s="35"/>
      <c r="AU798" s="35"/>
      <c r="AV798" s="35"/>
      <c r="BB798" s="35"/>
      <c r="BC798" s="35"/>
      <c r="BD798" s="35"/>
      <c r="BJ798" s="35"/>
      <c r="BK798" s="35"/>
      <c r="BL798" s="35"/>
      <c r="BR798" s="35"/>
      <c r="BS798" s="35"/>
      <c r="BT798" s="35"/>
      <c r="BZ798" s="35"/>
      <c r="CA798" s="35"/>
      <c r="CB798" s="35"/>
      <c r="CH798" s="35"/>
      <c r="CI798" s="35"/>
      <c r="CJ798" s="35"/>
      <c r="CP798" s="35"/>
      <c r="CQ798" s="35"/>
      <c r="CR798" s="35"/>
      <c r="CX798" s="35"/>
      <c r="CY798" s="35"/>
      <c r="CZ798" s="35"/>
      <c r="DF798" s="35">
        <v>1.38E-9</v>
      </c>
      <c r="DG798" s="35">
        <v>1.96009952022</v>
      </c>
      <c r="DH798" s="35">
        <v>2014.6234547888</v>
      </c>
      <c r="DI798" s="29">
        <f t="shared" si="344"/>
        <v>-1.3694239863618252E-9</v>
      </c>
      <c r="DJ798" s="29">
        <f t="shared" si="345"/>
        <v>-1.3694283760511991E-9</v>
      </c>
      <c r="DK798" s="29">
        <f t="shared" si="346"/>
        <v>-1.3694283758966036E-9</v>
      </c>
      <c r="DL798" s="29">
        <f t="shared" si="347"/>
        <v>-1.3694283758966084E-9</v>
      </c>
      <c r="DN798" s="35"/>
      <c r="DO798" s="35"/>
      <c r="DP798" s="35"/>
      <c r="DV798" s="35"/>
      <c r="DW798" s="35"/>
      <c r="DX798" s="35"/>
      <c r="ED798" s="35"/>
      <c r="EE798" s="35"/>
      <c r="EF798" s="35"/>
      <c r="EL798" s="35"/>
      <c r="EM798" s="35"/>
      <c r="EN798" s="35"/>
      <c r="ET798" s="35"/>
      <c r="EU798" s="35"/>
      <c r="EV798" s="35"/>
    </row>
    <row r="799" spans="14:152" s="29" customFormat="1" ht="13.5" x14ac:dyDescent="0.3">
      <c r="N799" s="35">
        <v>1.68E-9</v>
      </c>
      <c r="O799" s="35">
        <v>5.1313161955200002</v>
      </c>
      <c r="P799" s="35">
        <v>21393.541969857601</v>
      </c>
      <c r="Q799" s="29">
        <f t="shared" si="340"/>
        <v>1.235392412379117E-9</v>
      </c>
      <c r="R799" s="29">
        <f t="shared" si="341"/>
        <v>1.2357036256815188E-9</v>
      </c>
      <c r="S799" s="29">
        <f t="shared" si="342"/>
        <v>1.2357036147217427E-9</v>
      </c>
      <c r="T799" s="29">
        <f t="shared" si="343"/>
        <v>1.2357036147220663E-9</v>
      </c>
      <c r="V799" s="35"/>
      <c r="W799" s="35"/>
      <c r="X799" s="35"/>
      <c r="AD799" s="35"/>
      <c r="AE799" s="35"/>
      <c r="AF799" s="35"/>
      <c r="AL799" s="35"/>
      <c r="AM799" s="35"/>
      <c r="AN799" s="35"/>
      <c r="AT799" s="35"/>
      <c r="AU799" s="35"/>
      <c r="AV799" s="35"/>
      <c r="BB799" s="35"/>
      <c r="BC799" s="35"/>
      <c r="BD799" s="35"/>
      <c r="BJ799" s="35"/>
      <c r="BK799" s="35"/>
      <c r="BL799" s="35"/>
      <c r="BR799" s="35"/>
      <c r="BS799" s="35"/>
      <c r="BT799" s="35"/>
      <c r="BZ799" s="35"/>
      <c r="CA799" s="35"/>
      <c r="CB799" s="35"/>
      <c r="CH799" s="35"/>
      <c r="CI799" s="35"/>
      <c r="CJ799" s="35"/>
      <c r="CP799" s="35"/>
      <c r="CQ799" s="35"/>
      <c r="CR799" s="35"/>
      <c r="CX799" s="35"/>
      <c r="CY799" s="35"/>
      <c r="CZ799" s="35"/>
      <c r="DF799" s="35">
        <v>1.27E-9</v>
      </c>
      <c r="DG799" s="35">
        <v>2.12310260285</v>
      </c>
      <c r="DH799" s="35">
        <v>2917.5373541728</v>
      </c>
      <c r="DI799" s="29">
        <f t="shared" si="344"/>
        <v>9.2399628214002749E-10</v>
      </c>
      <c r="DJ799" s="29">
        <f t="shared" si="345"/>
        <v>9.2396379688507486E-10</v>
      </c>
      <c r="DK799" s="29">
        <f t="shared" si="346"/>
        <v>9.239637980292773E-10</v>
      </c>
      <c r="DL799" s="29">
        <f t="shared" si="347"/>
        <v>9.2396379802924028E-10</v>
      </c>
      <c r="DN799" s="35"/>
      <c r="DO799" s="35"/>
      <c r="DP799" s="35"/>
      <c r="DV799" s="35"/>
      <c r="DW799" s="35"/>
      <c r="DX799" s="35"/>
      <c r="ED799" s="35"/>
      <c r="EE799" s="35"/>
      <c r="EF799" s="35"/>
      <c r="EL799" s="35"/>
      <c r="EM799" s="35"/>
      <c r="EN799" s="35"/>
      <c r="ET799" s="35"/>
      <c r="EU799" s="35"/>
      <c r="EV799" s="35"/>
    </row>
    <row r="800" spans="14:152" s="29" customFormat="1" ht="13.5" x14ac:dyDescent="0.3">
      <c r="N800" s="35">
        <v>1.8300000000000001E-9</v>
      </c>
      <c r="O800" s="35">
        <v>4.9316196205000002</v>
      </c>
      <c r="P800" s="35">
        <v>9468.2678772569998</v>
      </c>
      <c r="Q800" s="29">
        <f t="shared" si="340"/>
        <v>-1.1668740398986323E-10</v>
      </c>
      <c r="R800" s="29">
        <f t="shared" si="341"/>
        <v>-1.1646642979007661E-10</v>
      </c>
      <c r="S800" s="29">
        <f t="shared" si="342"/>
        <v>-1.1646643757316481E-10</v>
      </c>
      <c r="T800" s="29">
        <f t="shared" si="343"/>
        <v>-1.1646643757295719E-10</v>
      </c>
      <c r="V800" s="35"/>
      <c r="W800" s="35"/>
      <c r="X800" s="35"/>
      <c r="AD800" s="35"/>
      <c r="AE800" s="35"/>
      <c r="AF800" s="35"/>
      <c r="AL800" s="35"/>
      <c r="AM800" s="35"/>
      <c r="AN800" s="35"/>
      <c r="AT800" s="35"/>
      <c r="AU800" s="35"/>
      <c r="AV800" s="35"/>
      <c r="BB800" s="35"/>
      <c r="BC800" s="35"/>
      <c r="BD800" s="35"/>
      <c r="BJ800" s="35"/>
      <c r="BK800" s="35"/>
      <c r="BL800" s="35"/>
      <c r="BR800" s="35"/>
      <c r="BS800" s="35"/>
      <c r="BT800" s="35"/>
      <c r="BZ800" s="35"/>
      <c r="CA800" s="35"/>
      <c r="CB800" s="35"/>
      <c r="CH800" s="35"/>
      <c r="CI800" s="35"/>
      <c r="CJ800" s="35"/>
      <c r="CP800" s="35"/>
      <c r="CQ800" s="35"/>
      <c r="CR800" s="35"/>
      <c r="CX800" s="35"/>
      <c r="CY800" s="35"/>
      <c r="CZ800" s="35"/>
      <c r="DF800" s="35">
        <v>1.4200000000000001E-9</v>
      </c>
      <c r="DG800" s="35">
        <v>0.29094317859000002</v>
      </c>
      <c r="DH800" s="35">
        <v>3212.6608936652001</v>
      </c>
      <c r="DI800" s="29">
        <f t="shared" si="344"/>
        <v>-8.4158770279592328E-10</v>
      </c>
      <c r="DJ800" s="29">
        <f t="shared" si="345"/>
        <v>-8.4154074584761805E-10</v>
      </c>
      <c r="DK800" s="29">
        <f t="shared" si="346"/>
        <v>-8.4154074750153819E-10</v>
      </c>
      <c r="DL800" s="29">
        <f t="shared" si="347"/>
        <v>-8.4154074750148949E-10</v>
      </c>
      <c r="DN800" s="35"/>
      <c r="DO800" s="35"/>
      <c r="DP800" s="35"/>
      <c r="DV800" s="35"/>
      <c r="DW800" s="35"/>
      <c r="DX800" s="35"/>
      <c r="ED800" s="35"/>
      <c r="EE800" s="35"/>
      <c r="EF800" s="35"/>
      <c r="EL800" s="35"/>
      <c r="EM800" s="35"/>
      <c r="EN800" s="35"/>
      <c r="ET800" s="35"/>
      <c r="EU800" s="35"/>
      <c r="EV800" s="35"/>
    </row>
    <row r="801" spans="14:152" s="29" customFormat="1" ht="13.5" x14ac:dyDescent="0.3">
      <c r="N801" s="35">
        <v>1.67E-9</v>
      </c>
      <c r="O801" s="35">
        <v>1.4809140065399999</v>
      </c>
      <c r="P801" s="35">
        <v>2619.4731954936001</v>
      </c>
      <c r="Q801" s="29">
        <f t="shared" si="340"/>
        <v>1.6683964243386656E-9</v>
      </c>
      <c r="R801" s="29">
        <f t="shared" si="341"/>
        <v>1.6683988726396058E-9</v>
      </c>
      <c r="S801" s="29">
        <f t="shared" si="342"/>
        <v>1.6683988725534063E-9</v>
      </c>
      <c r="T801" s="29">
        <f t="shared" si="343"/>
        <v>1.6683988725534088E-9</v>
      </c>
      <c r="V801" s="35"/>
      <c r="W801" s="35"/>
      <c r="X801" s="35"/>
      <c r="AD801" s="35"/>
      <c r="AE801" s="35"/>
      <c r="AF801" s="35"/>
      <c r="AL801" s="35"/>
      <c r="AM801" s="35"/>
      <c r="AN801" s="35"/>
      <c r="AT801" s="35"/>
      <c r="AU801" s="35"/>
      <c r="AV801" s="35"/>
      <c r="BB801" s="35"/>
      <c r="BC801" s="35"/>
      <c r="BD801" s="35"/>
      <c r="BJ801" s="35"/>
      <c r="BK801" s="35"/>
      <c r="BL801" s="35"/>
      <c r="BR801" s="35"/>
      <c r="BS801" s="35"/>
      <c r="BT801" s="35"/>
      <c r="BZ801" s="35"/>
      <c r="CA801" s="35"/>
      <c r="CB801" s="35"/>
      <c r="CH801" s="35"/>
      <c r="CI801" s="35"/>
      <c r="CJ801" s="35"/>
      <c r="CP801" s="35"/>
      <c r="CQ801" s="35"/>
      <c r="CR801" s="35"/>
      <c r="CX801" s="35"/>
      <c r="CY801" s="35"/>
      <c r="CZ801" s="35"/>
      <c r="DF801" s="35">
        <v>1.2799999999999999E-9</v>
      </c>
      <c r="DG801" s="35">
        <v>0.49974456439999998</v>
      </c>
      <c r="DH801" s="35">
        <v>10264.5658840734</v>
      </c>
      <c r="DI801" s="29">
        <f t="shared" si="344"/>
        <v>-9.6958503735322655E-10</v>
      </c>
      <c r="DJ801" s="29">
        <f t="shared" si="345"/>
        <v>-9.6969464301992059E-10</v>
      </c>
      <c r="DK801" s="29">
        <f t="shared" si="346"/>
        <v>-9.696946391597222E-10</v>
      </c>
      <c r="DL801" s="29">
        <f t="shared" si="347"/>
        <v>-9.696946391598409E-10</v>
      </c>
      <c r="DN801" s="35"/>
      <c r="DO801" s="35"/>
      <c r="DP801" s="35"/>
      <c r="DV801" s="35"/>
      <c r="DW801" s="35"/>
      <c r="DX801" s="35"/>
      <c r="ED801" s="35"/>
      <c r="EE801" s="35"/>
      <c r="EF801" s="35"/>
      <c r="EL801" s="35"/>
      <c r="EM801" s="35"/>
      <c r="EN801" s="35"/>
      <c r="ET801" s="35"/>
      <c r="EU801" s="35"/>
      <c r="EV801" s="35"/>
    </row>
    <row r="802" spans="14:152" s="29" customFormat="1" ht="13.5" x14ac:dyDescent="0.3">
      <c r="N802" s="35">
        <v>1.69E-9</v>
      </c>
      <c r="O802" s="35">
        <v>5.1243703112499999</v>
      </c>
      <c r="P802" s="35">
        <v>3223.2925584795998</v>
      </c>
      <c r="Q802" s="29">
        <f t="shared" si="340"/>
        <v>1.0129345269010117E-9</v>
      </c>
      <c r="R802" s="29">
        <f t="shared" si="341"/>
        <v>1.0129902492052355E-9</v>
      </c>
      <c r="S802" s="29">
        <f t="shared" si="342"/>
        <v>1.0129902472426459E-9</v>
      </c>
      <c r="T802" s="29">
        <f t="shared" si="343"/>
        <v>1.0129902472427036E-9</v>
      </c>
      <c r="V802" s="35"/>
      <c r="W802" s="35"/>
      <c r="X802" s="35"/>
      <c r="AD802" s="35"/>
      <c r="AE802" s="35"/>
      <c r="AF802" s="35"/>
      <c r="AL802" s="35"/>
      <c r="AM802" s="35"/>
      <c r="AN802" s="35"/>
      <c r="AT802" s="35"/>
      <c r="AU802" s="35"/>
      <c r="AV802" s="35"/>
      <c r="BB802" s="35"/>
      <c r="BC802" s="35"/>
      <c r="BD802" s="35"/>
      <c r="BJ802" s="35"/>
      <c r="BK802" s="35"/>
      <c r="BL802" s="35"/>
      <c r="BR802" s="35"/>
      <c r="BS802" s="35"/>
      <c r="BT802" s="35"/>
      <c r="BZ802" s="35"/>
      <c r="CA802" s="35"/>
      <c r="CB802" s="35"/>
      <c r="CH802" s="35"/>
      <c r="CI802" s="35"/>
      <c r="CJ802" s="35"/>
      <c r="CP802" s="35"/>
      <c r="CQ802" s="35"/>
      <c r="CR802" s="35"/>
      <c r="CX802" s="35"/>
      <c r="CY802" s="35"/>
      <c r="CZ802" s="35"/>
      <c r="DF802" s="35">
        <v>1.25E-9</v>
      </c>
      <c r="DG802" s="35">
        <v>1.6254881032299999</v>
      </c>
      <c r="DH802" s="35">
        <v>10191.417463232399</v>
      </c>
      <c r="DI802" s="29">
        <f t="shared" si="344"/>
        <v>-9.9585041059797899E-10</v>
      </c>
      <c r="DJ802" s="29">
        <f t="shared" si="345"/>
        <v>-9.9594879706650972E-10</v>
      </c>
      <c r="DK802" s="29">
        <f t="shared" si="346"/>
        <v>-9.9594879360148612E-10</v>
      </c>
      <c r="DL802" s="29">
        <f t="shared" si="347"/>
        <v>-9.9594879360159344E-10</v>
      </c>
      <c r="DN802" s="35"/>
      <c r="DO802" s="35"/>
      <c r="DP802" s="35"/>
      <c r="DV802" s="35"/>
      <c r="DW802" s="35"/>
      <c r="DX802" s="35"/>
      <c r="ED802" s="35"/>
      <c r="EE802" s="35"/>
      <c r="EF802" s="35"/>
      <c r="EL802" s="35"/>
      <c r="EM802" s="35"/>
      <c r="EN802" s="35"/>
      <c r="ET802" s="35"/>
      <c r="EU802" s="35"/>
      <c r="EV802" s="35"/>
    </row>
    <row r="803" spans="14:152" s="29" customFormat="1" ht="13.5" x14ac:dyDescent="0.3">
      <c r="N803" s="35">
        <v>1.8800000000000001E-9</v>
      </c>
      <c r="O803" s="35">
        <v>3.4182391437600002</v>
      </c>
      <c r="P803" s="35">
        <v>5032.7780962021998</v>
      </c>
      <c r="Q803" s="29">
        <f t="shared" si="340"/>
        <v>-1.7741939639837127E-9</v>
      </c>
      <c r="R803" s="29">
        <f t="shared" si="341"/>
        <v>-1.7742339512664427E-9</v>
      </c>
      <c r="S803" s="29">
        <f t="shared" si="342"/>
        <v>-1.7742339498581571E-9</v>
      </c>
      <c r="T803" s="29">
        <f t="shared" si="343"/>
        <v>-1.7742339498582012E-9</v>
      </c>
      <c r="V803" s="35"/>
      <c r="W803" s="35"/>
      <c r="X803" s="35"/>
      <c r="AD803" s="35"/>
      <c r="AE803" s="35"/>
      <c r="AF803" s="35"/>
      <c r="AL803" s="35"/>
      <c r="AM803" s="35"/>
      <c r="AN803" s="35"/>
      <c r="AT803" s="35"/>
      <c r="AU803" s="35"/>
      <c r="AV803" s="35"/>
      <c r="BB803" s="35"/>
      <c r="BC803" s="35"/>
      <c r="BD803" s="35"/>
      <c r="BJ803" s="35"/>
      <c r="BK803" s="35"/>
      <c r="BL803" s="35"/>
      <c r="BR803" s="35"/>
      <c r="BS803" s="35"/>
      <c r="BT803" s="35"/>
      <c r="BZ803" s="35"/>
      <c r="CA803" s="35"/>
      <c r="CB803" s="35"/>
      <c r="CH803" s="35"/>
      <c r="CI803" s="35"/>
      <c r="CJ803" s="35"/>
      <c r="CP803" s="35"/>
      <c r="CQ803" s="35"/>
      <c r="CR803" s="35"/>
      <c r="CX803" s="35"/>
      <c r="CY803" s="35"/>
      <c r="CZ803" s="35"/>
      <c r="DF803" s="35">
        <v>1.2799999999999999E-9</v>
      </c>
      <c r="DG803" s="35">
        <v>3.5535898529100001</v>
      </c>
      <c r="DH803" s="35">
        <v>3223.2925584795998</v>
      </c>
      <c r="DI803" s="29">
        <f t="shared" si="344"/>
        <v>1.0246169166431847E-9</v>
      </c>
      <c r="DJ803" s="29">
        <f t="shared" si="345"/>
        <v>1.0245853149720429E-9</v>
      </c>
      <c r="DK803" s="29">
        <f t="shared" si="346"/>
        <v>1.0245853160851298E-9</v>
      </c>
      <c r="DL803" s="29">
        <f t="shared" si="347"/>
        <v>1.0245853160850972E-9</v>
      </c>
      <c r="DN803" s="35"/>
      <c r="DO803" s="35"/>
      <c r="DP803" s="35"/>
      <c r="DV803" s="35"/>
      <c r="DW803" s="35"/>
      <c r="DX803" s="35"/>
      <c r="ED803" s="35"/>
      <c r="EE803" s="35"/>
      <c r="EF803" s="35"/>
      <c r="EL803" s="35"/>
      <c r="EM803" s="35"/>
      <c r="EN803" s="35"/>
      <c r="ET803" s="35"/>
      <c r="EU803" s="35"/>
      <c r="EV803" s="35"/>
    </row>
    <row r="804" spans="14:152" s="29" customFormat="1" ht="13.5" x14ac:dyDescent="0.3">
      <c r="N804" s="35">
        <v>1.81E-9</v>
      </c>
      <c r="O804" s="35">
        <v>0.50010974121999996</v>
      </c>
      <c r="P804" s="35">
        <v>2125.8774073792001</v>
      </c>
      <c r="Q804" s="29">
        <f t="shared" si="340"/>
        <v>-1.6130256596386814E-9</v>
      </c>
      <c r="R804" s="29">
        <f t="shared" si="341"/>
        <v>-1.6130479665517547E-9</v>
      </c>
      <c r="S804" s="29">
        <f t="shared" si="342"/>
        <v>-1.6130479657660884E-9</v>
      </c>
      <c r="T804" s="29">
        <f t="shared" si="343"/>
        <v>-1.6130479657661118E-9</v>
      </c>
      <c r="V804" s="35"/>
      <c r="W804" s="35"/>
      <c r="X804" s="35"/>
      <c r="AD804" s="35"/>
      <c r="AE804" s="35"/>
      <c r="AF804" s="35"/>
      <c r="AL804" s="35"/>
      <c r="AM804" s="35"/>
      <c r="AN804" s="35"/>
      <c r="AT804" s="35"/>
      <c r="AU804" s="35"/>
      <c r="AV804" s="35"/>
      <c r="BB804" s="35"/>
      <c r="BC804" s="35"/>
      <c r="BD804" s="35"/>
      <c r="BJ804" s="35"/>
      <c r="BK804" s="35"/>
      <c r="BL804" s="35"/>
      <c r="BR804" s="35"/>
      <c r="BS804" s="35"/>
      <c r="BT804" s="35"/>
      <c r="BZ804" s="35"/>
      <c r="CA804" s="35"/>
      <c r="CB804" s="35"/>
      <c r="CH804" s="35"/>
      <c r="CI804" s="35"/>
      <c r="CJ804" s="35"/>
      <c r="CP804" s="35"/>
      <c r="CQ804" s="35"/>
      <c r="CR804" s="35"/>
      <c r="CX804" s="35"/>
      <c r="CY804" s="35"/>
      <c r="CZ804" s="35"/>
      <c r="DF804" s="35">
        <v>1.3999999999999999E-9</v>
      </c>
      <c r="DG804" s="35">
        <v>5.87379732521</v>
      </c>
      <c r="DH804" s="35">
        <v>6382.0984591304004</v>
      </c>
      <c r="DI804" s="29">
        <f t="shared" si="344"/>
        <v>-1.2757022796444278E-9</v>
      </c>
      <c r="DJ804" s="29">
        <f t="shared" si="345"/>
        <v>-1.2756552408597964E-9</v>
      </c>
      <c r="DK804" s="29">
        <f t="shared" si="346"/>
        <v>-1.2756552425167235E-9</v>
      </c>
      <c r="DL804" s="29">
        <f t="shared" si="347"/>
        <v>-1.2756552425166662E-9</v>
      </c>
      <c r="DN804" s="35"/>
      <c r="DO804" s="35"/>
      <c r="DP804" s="35"/>
      <c r="DV804" s="35"/>
      <c r="DW804" s="35"/>
      <c r="DX804" s="35"/>
      <c r="ED804" s="35"/>
      <c r="EE804" s="35"/>
      <c r="EF804" s="35"/>
      <c r="EL804" s="35"/>
      <c r="EM804" s="35"/>
      <c r="EN804" s="35"/>
      <c r="ET804" s="35"/>
      <c r="EU804" s="35"/>
      <c r="EV804" s="35"/>
    </row>
    <row r="805" spans="14:152" s="29" customFormat="1" ht="13.5" x14ac:dyDescent="0.3">
      <c r="N805" s="35">
        <v>1.6399999999999999E-9</v>
      </c>
      <c r="O805" s="35">
        <v>1.7107713070199999</v>
      </c>
      <c r="P805" s="35">
        <v>15849.865751747</v>
      </c>
      <c r="Q805" s="29">
        <f t="shared" si="340"/>
        <v>6.3552622074858337E-11</v>
      </c>
      <c r="R805" s="29">
        <f t="shared" si="341"/>
        <v>6.3884550417622172E-11</v>
      </c>
      <c r="S805" s="29">
        <f t="shared" si="342"/>
        <v>6.3884538726710104E-11</v>
      </c>
      <c r="T805" s="29">
        <f t="shared" si="343"/>
        <v>6.3884538726989562E-11</v>
      </c>
      <c r="V805" s="35"/>
      <c r="W805" s="35"/>
      <c r="X805" s="35"/>
      <c r="AD805" s="35"/>
      <c r="AE805" s="35"/>
      <c r="AF805" s="35"/>
      <c r="AL805" s="35"/>
      <c r="AM805" s="35"/>
      <c r="AN805" s="35"/>
      <c r="AT805" s="35"/>
      <c r="AU805" s="35"/>
      <c r="AV805" s="35"/>
      <c r="BB805" s="35"/>
      <c r="BC805" s="35"/>
      <c r="BD805" s="35"/>
      <c r="BJ805" s="35"/>
      <c r="BK805" s="35"/>
      <c r="BL805" s="35"/>
      <c r="BR805" s="35"/>
      <c r="BS805" s="35"/>
      <c r="BT805" s="35"/>
      <c r="BZ805" s="35"/>
      <c r="CA805" s="35"/>
      <c r="CB805" s="35"/>
      <c r="CH805" s="35"/>
      <c r="CI805" s="35"/>
      <c r="CJ805" s="35"/>
      <c r="CP805" s="35"/>
      <c r="CQ805" s="35"/>
      <c r="CR805" s="35"/>
      <c r="CX805" s="35"/>
      <c r="CY805" s="35"/>
      <c r="CZ805" s="35"/>
      <c r="DF805" s="35">
        <v>1.2900000000000001E-9</v>
      </c>
      <c r="DG805" s="35">
        <v>2.9042860688199998</v>
      </c>
      <c r="DH805" s="35">
        <v>6812.766815086</v>
      </c>
      <c r="DI805" s="29">
        <f t="shared" si="344"/>
        <v>1.1563675696698653E-9</v>
      </c>
      <c r="DJ805" s="29">
        <f t="shared" si="345"/>
        <v>1.1564173439535105E-9</v>
      </c>
      <c r="DK805" s="29">
        <f t="shared" si="346"/>
        <v>1.1564173422005436E-9</v>
      </c>
      <c r="DL805" s="29">
        <f t="shared" si="347"/>
        <v>1.1564173422005924E-9</v>
      </c>
      <c r="DN805" s="35"/>
      <c r="DO805" s="35"/>
      <c r="DP805" s="35"/>
      <c r="DV805" s="35"/>
      <c r="DW805" s="35"/>
      <c r="DX805" s="35"/>
      <c r="ED805" s="35"/>
      <c r="EE805" s="35"/>
      <c r="EF805" s="35"/>
      <c r="EL805" s="35"/>
      <c r="EM805" s="35"/>
      <c r="EN805" s="35"/>
      <c r="ET805" s="35"/>
      <c r="EU805" s="35"/>
      <c r="EV805" s="35"/>
    </row>
    <row r="806" spans="14:152" s="29" customFormat="1" ht="13.5" x14ac:dyDescent="0.3">
      <c r="N806" s="35">
        <v>2.0200000000000001E-9</v>
      </c>
      <c r="O806" s="35">
        <v>6.2108592259300002</v>
      </c>
      <c r="P806" s="35">
        <v>3909.4343007272</v>
      </c>
      <c r="Q806" s="29">
        <f t="shared" si="340"/>
        <v>1.6757487557571973E-9</v>
      </c>
      <c r="R806" s="29">
        <f t="shared" si="341"/>
        <v>1.6758051052125441E-9</v>
      </c>
      <c r="S806" s="29">
        <f t="shared" si="342"/>
        <v>1.6758051032279037E-9</v>
      </c>
      <c r="T806" s="29">
        <f t="shared" si="343"/>
        <v>1.6758051032279678E-9</v>
      </c>
      <c r="V806" s="35"/>
      <c r="W806" s="35"/>
      <c r="X806" s="35"/>
      <c r="AD806" s="35"/>
      <c r="AE806" s="35"/>
      <c r="AF806" s="35"/>
      <c r="AL806" s="35"/>
      <c r="AM806" s="35"/>
      <c r="AN806" s="35"/>
      <c r="AT806" s="35"/>
      <c r="AU806" s="35"/>
      <c r="AV806" s="35"/>
      <c r="BB806" s="35"/>
      <c r="BC806" s="35"/>
      <c r="BD806" s="35"/>
      <c r="BJ806" s="35"/>
      <c r="BK806" s="35"/>
      <c r="BL806" s="35"/>
      <c r="BR806" s="35"/>
      <c r="BS806" s="35"/>
      <c r="BT806" s="35"/>
      <c r="BZ806" s="35"/>
      <c r="CA806" s="35"/>
      <c r="CB806" s="35"/>
      <c r="CH806" s="35"/>
      <c r="CI806" s="35"/>
      <c r="CJ806" s="35"/>
      <c r="CP806" s="35"/>
      <c r="CQ806" s="35"/>
      <c r="CR806" s="35"/>
      <c r="CX806" s="35"/>
      <c r="CY806" s="35"/>
      <c r="CZ806" s="35"/>
      <c r="DF806" s="35">
        <v>1.27E-9</v>
      </c>
      <c r="DG806" s="35">
        <v>4.0310139950700004</v>
      </c>
      <c r="DH806" s="35">
        <v>10448.435470975401</v>
      </c>
      <c r="DI806" s="29">
        <f t="shared" si="344"/>
        <v>-7.4305549852853485E-10</v>
      </c>
      <c r="DJ806" s="29">
        <f t="shared" si="345"/>
        <v>-7.4319301147892207E-10</v>
      </c>
      <c r="DK806" s="29">
        <f t="shared" si="346"/>
        <v>-7.4319300663574826E-10</v>
      </c>
      <c r="DL806" s="29">
        <f t="shared" si="347"/>
        <v>-7.4319300663589456E-10</v>
      </c>
      <c r="DN806" s="35"/>
      <c r="DO806" s="35"/>
      <c r="DP806" s="35"/>
      <c r="DV806" s="35"/>
      <c r="DW806" s="35"/>
      <c r="DX806" s="35"/>
      <c r="ED806" s="35"/>
      <c r="EE806" s="35"/>
      <c r="EF806" s="35"/>
      <c r="EL806" s="35"/>
      <c r="EM806" s="35"/>
      <c r="EN806" s="35"/>
      <c r="ET806" s="35"/>
      <c r="EU806" s="35"/>
      <c r="EV806" s="35"/>
    </row>
    <row r="807" spans="14:152" s="29" customFormat="1" ht="13.5" x14ac:dyDescent="0.3">
      <c r="N807" s="35">
        <v>1.7100000000000001E-9</v>
      </c>
      <c r="O807" s="35">
        <v>5.8615819460200003</v>
      </c>
      <c r="P807" s="35">
        <v>625.62513619720005</v>
      </c>
      <c r="Q807" s="29">
        <f t="shared" si="340"/>
        <v>-1.6258847532502067E-9</v>
      </c>
      <c r="R807" s="29">
        <f t="shared" si="341"/>
        <v>-1.6258889882625827E-9</v>
      </c>
      <c r="S807" s="29">
        <f t="shared" si="342"/>
        <v>-1.625888988113421E-9</v>
      </c>
      <c r="T807" s="29">
        <f t="shared" si="343"/>
        <v>-1.6258889881134265E-9</v>
      </c>
      <c r="V807" s="35"/>
      <c r="W807" s="35"/>
      <c r="X807" s="35"/>
      <c r="AD807" s="35"/>
      <c r="AE807" s="35"/>
      <c r="AF807" s="35"/>
      <c r="AL807" s="35"/>
      <c r="AM807" s="35"/>
      <c r="AN807" s="35"/>
      <c r="AT807" s="35"/>
      <c r="AU807" s="35"/>
      <c r="AV807" s="35"/>
      <c r="BB807" s="35"/>
      <c r="BC807" s="35"/>
      <c r="BD807" s="35"/>
      <c r="BJ807" s="35"/>
      <c r="BK807" s="35"/>
      <c r="BL807" s="35"/>
      <c r="BR807" s="35"/>
      <c r="BS807" s="35"/>
      <c r="BT807" s="35"/>
      <c r="BZ807" s="35"/>
      <c r="CA807" s="35"/>
      <c r="CB807" s="35"/>
      <c r="CH807" s="35"/>
      <c r="CI807" s="35"/>
      <c r="CJ807" s="35"/>
      <c r="CP807" s="35"/>
      <c r="CQ807" s="35"/>
      <c r="CR807" s="35"/>
      <c r="CX807" s="35"/>
      <c r="CY807" s="35"/>
      <c r="CZ807" s="35"/>
      <c r="DF807" s="35">
        <v>1.2799999999999999E-9</v>
      </c>
      <c r="DG807" s="35">
        <v>3.2326546899999999</v>
      </c>
      <c r="DH807" s="35">
        <v>4576.6880870227997</v>
      </c>
      <c r="DI807" s="29">
        <f t="shared" si="344"/>
        <v>-7.2033581734002197E-10</v>
      </c>
      <c r="DJ807" s="29">
        <f t="shared" si="345"/>
        <v>-7.2027393337728907E-10</v>
      </c>
      <c r="DK807" s="29">
        <f t="shared" si="346"/>
        <v>-7.2027393555696468E-10</v>
      </c>
      <c r="DL807" s="29">
        <f t="shared" si="347"/>
        <v>-7.2027393555690461E-10</v>
      </c>
      <c r="DN807" s="35"/>
      <c r="DO807" s="35"/>
      <c r="DP807" s="35"/>
      <c r="DV807" s="35"/>
      <c r="DW807" s="35"/>
      <c r="DX807" s="35"/>
      <c r="ED807" s="35"/>
      <c r="EE807" s="35"/>
      <c r="EF807" s="35"/>
      <c r="EL807" s="35"/>
      <c r="EM807" s="35"/>
      <c r="EN807" s="35"/>
      <c r="ET807" s="35"/>
      <c r="EU807" s="35"/>
      <c r="EV807" s="35"/>
    </row>
    <row r="808" spans="14:152" s="29" customFormat="1" ht="13.5" x14ac:dyDescent="0.3">
      <c r="N808" s="35">
        <v>1.6500000000000001E-9</v>
      </c>
      <c r="O808" s="35">
        <v>3.8556911822000002</v>
      </c>
      <c r="P808" s="35">
        <v>13207.029307364999</v>
      </c>
      <c r="Q808" s="29">
        <f t="shared" si="340"/>
        <v>3.6610552085822488E-11</v>
      </c>
      <c r="R808" s="29">
        <f t="shared" si="341"/>
        <v>3.6332141395060912E-11</v>
      </c>
      <c r="S808" s="29">
        <f t="shared" si="342"/>
        <v>3.6332151201131228E-11</v>
      </c>
      <c r="T808" s="29">
        <f t="shared" si="343"/>
        <v>3.6332151200803037E-11</v>
      </c>
      <c r="V808" s="35"/>
      <c r="W808" s="35"/>
      <c r="X808" s="35"/>
      <c r="AD808" s="35"/>
      <c r="AE808" s="35"/>
      <c r="AF808" s="35"/>
      <c r="AL808" s="35"/>
      <c r="AM808" s="35"/>
      <c r="AN808" s="35"/>
      <c r="AT808" s="35"/>
      <c r="AU808" s="35"/>
      <c r="AV808" s="35"/>
      <c r="BB808" s="35"/>
      <c r="BC808" s="35"/>
      <c r="BD808" s="35"/>
      <c r="BJ808" s="35"/>
      <c r="BK808" s="35"/>
      <c r="BL808" s="35"/>
      <c r="BR808" s="35"/>
      <c r="BS808" s="35"/>
      <c r="BT808" s="35"/>
      <c r="BZ808" s="35"/>
      <c r="CA808" s="35"/>
      <c r="CB808" s="35"/>
      <c r="CH808" s="35"/>
      <c r="CI808" s="35"/>
      <c r="CJ808" s="35"/>
      <c r="CP808" s="35"/>
      <c r="CQ808" s="35"/>
      <c r="CR808" s="35"/>
      <c r="CX808" s="35"/>
      <c r="CY808" s="35"/>
      <c r="CZ808" s="35"/>
      <c r="DF808" s="35">
        <v>1.2400000000000001E-9</v>
      </c>
      <c r="DG808" s="35">
        <v>2.0228305633099999</v>
      </c>
      <c r="DH808" s="35">
        <v>6724.9437657046001</v>
      </c>
      <c r="DI808" s="29">
        <f t="shared" si="344"/>
        <v>-3.4014852788294281E-10</v>
      </c>
      <c r="DJ808" s="29">
        <f t="shared" si="345"/>
        <v>-3.402510035246976E-10</v>
      </c>
      <c r="DK808" s="29">
        <f t="shared" si="346"/>
        <v>-3.4025099991539312E-10</v>
      </c>
      <c r="DL808" s="29">
        <f t="shared" si="347"/>
        <v>-3.4025099991551172E-10</v>
      </c>
      <c r="DN808" s="35"/>
      <c r="DO808" s="35"/>
      <c r="DP808" s="35"/>
      <c r="DV808" s="35"/>
      <c r="DW808" s="35"/>
      <c r="DX808" s="35"/>
      <c r="ED808" s="35"/>
      <c r="EE808" s="35"/>
      <c r="EF808" s="35"/>
      <c r="EL808" s="35"/>
      <c r="EM808" s="35"/>
      <c r="EN808" s="35"/>
      <c r="ET808" s="35"/>
      <c r="EU808" s="35"/>
      <c r="EV808" s="35"/>
    </row>
    <row r="809" spans="14:152" s="29" customFormat="1" ht="13.5" x14ac:dyDescent="0.3">
      <c r="N809" s="35">
        <v>1.63E-9</v>
      </c>
      <c r="O809" s="35">
        <v>2.0437336742999999</v>
      </c>
      <c r="P809" s="35">
        <v>3347.2960905739001</v>
      </c>
      <c r="Q809" s="29">
        <f t="shared" si="340"/>
        <v>1.6143911741587985E-9</v>
      </c>
      <c r="R809" s="29">
        <f t="shared" si="341"/>
        <v>1.6143815466166986E-9</v>
      </c>
      <c r="S809" s="29">
        <f t="shared" si="342"/>
        <v>1.6143815469558461E-9</v>
      </c>
      <c r="T809" s="29">
        <f t="shared" si="343"/>
        <v>1.6143815469558364E-9</v>
      </c>
      <c r="V809" s="35"/>
      <c r="W809" s="35"/>
      <c r="X809" s="35"/>
      <c r="AD809" s="35"/>
      <c r="AE809" s="35"/>
      <c r="AF809" s="35"/>
      <c r="AL809" s="35"/>
      <c r="AM809" s="35"/>
      <c r="AN809" s="35"/>
      <c r="AT809" s="35"/>
      <c r="AU809" s="35"/>
      <c r="AV809" s="35"/>
      <c r="BB809" s="35"/>
      <c r="BC809" s="35"/>
      <c r="BD809" s="35"/>
      <c r="BJ809" s="35"/>
      <c r="BK809" s="35"/>
      <c r="BL809" s="35"/>
      <c r="BR809" s="35"/>
      <c r="BS809" s="35"/>
      <c r="BT809" s="35"/>
      <c r="BZ809" s="35"/>
      <c r="CA809" s="35"/>
      <c r="CB809" s="35"/>
      <c r="CH809" s="35"/>
      <c r="CI809" s="35"/>
      <c r="CJ809" s="35"/>
      <c r="CP809" s="35"/>
      <c r="CQ809" s="35"/>
      <c r="CR809" s="35"/>
      <c r="CX809" s="35"/>
      <c r="CY809" s="35"/>
      <c r="CZ809" s="35"/>
      <c r="DF809" s="35">
        <v>1.3399999999999999E-9</v>
      </c>
      <c r="DG809" s="35">
        <v>0.19295362623000001</v>
      </c>
      <c r="DH809" s="35">
        <v>3130.8364496108002</v>
      </c>
      <c r="DI809" s="29">
        <f t="shared" si="344"/>
        <v>9.5432903597837009E-10</v>
      </c>
      <c r="DJ809" s="29">
        <f t="shared" si="345"/>
        <v>9.5436667088402502E-10</v>
      </c>
      <c r="DK809" s="29">
        <f t="shared" si="346"/>
        <v>9.5436666955849146E-10</v>
      </c>
      <c r="DL809" s="29">
        <f t="shared" si="347"/>
        <v>9.5436666955853137E-10</v>
      </c>
      <c r="DN809" s="35"/>
      <c r="DO809" s="35"/>
      <c r="DP809" s="35"/>
      <c r="DV809" s="35"/>
      <c r="DW809" s="35"/>
      <c r="DX809" s="35"/>
      <c r="ED809" s="35"/>
      <c r="EE809" s="35"/>
      <c r="EF809" s="35"/>
      <c r="EL809" s="35"/>
      <c r="EM809" s="35"/>
      <c r="EN809" s="35"/>
      <c r="ET809" s="35"/>
      <c r="EU809" s="35"/>
      <c r="EV809" s="35"/>
    </row>
    <row r="810" spans="14:152" s="29" customFormat="1" ht="13.5" x14ac:dyDescent="0.3">
      <c r="N810" s="35">
        <v>1.6000000000000001E-9</v>
      </c>
      <c r="O810" s="35">
        <v>2.83784244321</v>
      </c>
      <c r="P810" s="35">
        <v>5888.4499649321997</v>
      </c>
      <c r="Q810" s="29">
        <f t="shared" si="340"/>
        <v>-7.427294702367303E-10</v>
      </c>
      <c r="R810" s="29">
        <f t="shared" si="341"/>
        <v>-7.4283610906995982E-10</v>
      </c>
      <c r="S810" s="29">
        <f t="shared" si="342"/>
        <v>-7.4283610531406374E-10</v>
      </c>
      <c r="T810" s="29">
        <f t="shared" si="343"/>
        <v>-7.4283610531418461E-10</v>
      </c>
      <c r="V810" s="35"/>
      <c r="W810" s="35"/>
      <c r="X810" s="35"/>
      <c r="AD810" s="35"/>
      <c r="AE810" s="35"/>
      <c r="AF810" s="35"/>
      <c r="AL810" s="35"/>
      <c r="AM810" s="35"/>
      <c r="AN810" s="35"/>
      <c r="AT810" s="35"/>
      <c r="AU810" s="35"/>
      <c r="AV810" s="35"/>
      <c r="BB810" s="35"/>
      <c r="BC810" s="35"/>
      <c r="BD810" s="35"/>
      <c r="BJ810" s="35"/>
      <c r="BK810" s="35"/>
      <c r="BL810" s="35"/>
      <c r="BR810" s="35"/>
      <c r="BS810" s="35"/>
      <c r="BT810" s="35"/>
      <c r="BZ810" s="35"/>
      <c r="CA810" s="35"/>
      <c r="CB810" s="35"/>
      <c r="CH810" s="35"/>
      <c r="CI810" s="35"/>
      <c r="CJ810" s="35"/>
      <c r="CP810" s="35"/>
      <c r="CQ810" s="35"/>
      <c r="CR810" s="35"/>
      <c r="CX810" s="35"/>
      <c r="CY810" s="35"/>
      <c r="CZ810" s="35"/>
      <c r="DF810" s="35">
        <v>1.45E-9</v>
      </c>
      <c r="DG810" s="35">
        <v>5.0476704975900004</v>
      </c>
      <c r="DH810" s="35">
        <v>2281.2132428584</v>
      </c>
      <c r="DI810" s="29">
        <f t="shared" si="344"/>
        <v>-4.4592864801819547E-10</v>
      </c>
      <c r="DJ810" s="29">
        <f t="shared" si="345"/>
        <v>-4.4596886968489391E-10</v>
      </c>
      <c r="DK810" s="29">
        <f t="shared" si="346"/>
        <v>-4.4596886826822536E-10</v>
      </c>
      <c r="DL810" s="29">
        <f t="shared" si="347"/>
        <v>-4.4596886826827437E-10</v>
      </c>
      <c r="DN810" s="35"/>
      <c r="DO810" s="35"/>
      <c r="DP810" s="35"/>
      <c r="DV810" s="35"/>
      <c r="DW810" s="35"/>
      <c r="DX810" s="35"/>
      <c r="ED810" s="35"/>
      <c r="EE810" s="35"/>
      <c r="EF810" s="35"/>
      <c r="EL810" s="35"/>
      <c r="EM810" s="35"/>
      <c r="EN810" s="35"/>
      <c r="ET810" s="35"/>
      <c r="EU810" s="35"/>
      <c r="EV810" s="35"/>
    </row>
    <row r="811" spans="14:152" s="29" customFormat="1" ht="13.5" x14ac:dyDescent="0.3">
      <c r="N811" s="35">
        <v>2.1200000000000001E-9</v>
      </c>
      <c r="O811" s="35">
        <v>2.32801112252</v>
      </c>
      <c r="P811" s="35">
        <v>3232.9489027611999</v>
      </c>
      <c r="Q811" s="29">
        <f t="shared" si="340"/>
        <v>-2.9718005470540577E-10</v>
      </c>
      <c r="R811" s="29">
        <f t="shared" si="341"/>
        <v>-2.9726677622906554E-10</v>
      </c>
      <c r="S811" s="29">
        <f t="shared" si="342"/>
        <v>-2.9726677317461283E-10</v>
      </c>
      <c r="T811" s="29">
        <f t="shared" si="343"/>
        <v>-2.9726677317471726E-10</v>
      </c>
      <c r="V811" s="35"/>
      <c r="W811" s="35"/>
      <c r="X811" s="35"/>
      <c r="AD811" s="35"/>
      <c r="AE811" s="35"/>
      <c r="AF811" s="35"/>
      <c r="AL811" s="35"/>
      <c r="AM811" s="35"/>
      <c r="AN811" s="35"/>
      <c r="AT811" s="35"/>
      <c r="AU811" s="35"/>
      <c r="AV811" s="35"/>
      <c r="BB811" s="35"/>
      <c r="BC811" s="35"/>
      <c r="BD811" s="35"/>
      <c r="BJ811" s="35"/>
      <c r="BK811" s="35"/>
      <c r="BL811" s="35"/>
      <c r="BR811" s="35"/>
      <c r="BS811" s="35"/>
      <c r="BT811" s="35"/>
      <c r="BZ811" s="35"/>
      <c r="CA811" s="35"/>
      <c r="CB811" s="35"/>
      <c r="CH811" s="35"/>
      <c r="CI811" s="35"/>
      <c r="CJ811" s="35"/>
      <c r="CP811" s="35"/>
      <c r="CQ811" s="35"/>
      <c r="CR811" s="35"/>
      <c r="CX811" s="35"/>
      <c r="CY811" s="35"/>
      <c r="CZ811" s="35"/>
      <c r="DF811" s="35">
        <v>1.43E-9</v>
      </c>
      <c r="DG811" s="35">
        <v>4.4574498398199998</v>
      </c>
      <c r="DH811" s="35">
        <v>7100.7094972748</v>
      </c>
      <c r="DI811" s="29">
        <f t="shared" si="344"/>
        <v>1.3138032746409419E-9</v>
      </c>
      <c r="DJ811" s="29">
        <f t="shared" si="345"/>
        <v>1.3138545055741027E-9</v>
      </c>
      <c r="DK811" s="29">
        <f t="shared" si="346"/>
        <v>1.3138545037698669E-9</v>
      </c>
      <c r="DL811" s="29">
        <f t="shared" si="347"/>
        <v>1.3138545037699232E-9</v>
      </c>
      <c r="DN811" s="35"/>
      <c r="DO811" s="35"/>
      <c r="DP811" s="35"/>
      <c r="DV811" s="35"/>
      <c r="DW811" s="35"/>
      <c r="DX811" s="35"/>
      <c r="ED811" s="35"/>
      <c r="EE811" s="35"/>
      <c r="EF811" s="35"/>
      <c r="EL811" s="35"/>
      <c r="EM811" s="35"/>
      <c r="EN811" s="35"/>
      <c r="ET811" s="35"/>
      <c r="EU811" s="35"/>
      <c r="EV811" s="35"/>
    </row>
    <row r="812" spans="14:152" s="29" customFormat="1" ht="13.5" x14ac:dyDescent="0.3">
      <c r="N812" s="35">
        <v>1.63E-9</v>
      </c>
      <c r="O812" s="35">
        <v>4.2348869519500001</v>
      </c>
      <c r="P812" s="35">
        <v>31968.948652799401</v>
      </c>
      <c r="Q812" s="29">
        <f t="shared" si="340"/>
        <v>-6.2878591546764186E-10</v>
      </c>
      <c r="R812" s="29">
        <f t="shared" si="341"/>
        <v>-6.2817148974915586E-10</v>
      </c>
      <c r="S812" s="29">
        <f t="shared" si="342"/>
        <v>-6.2817151139191803E-10</v>
      </c>
      <c r="T812" s="29">
        <f t="shared" si="343"/>
        <v>-6.2817151139123406E-10</v>
      </c>
      <c r="V812" s="35"/>
      <c r="W812" s="35"/>
      <c r="X812" s="35"/>
      <c r="AD812" s="35"/>
      <c r="AE812" s="35"/>
      <c r="AF812" s="35"/>
      <c r="AL812" s="35"/>
      <c r="AM812" s="35"/>
      <c r="AN812" s="35"/>
      <c r="AT812" s="35"/>
      <c r="AU812" s="35"/>
      <c r="AV812" s="35"/>
      <c r="BB812" s="35"/>
      <c r="BC812" s="35"/>
      <c r="BD812" s="35"/>
      <c r="BJ812" s="35"/>
      <c r="BK812" s="35"/>
      <c r="BL812" s="35"/>
      <c r="BR812" s="35"/>
      <c r="BS812" s="35"/>
      <c r="BT812" s="35"/>
      <c r="BZ812" s="35"/>
      <c r="CA812" s="35"/>
      <c r="CB812" s="35"/>
      <c r="CH812" s="35"/>
      <c r="CI812" s="35"/>
      <c r="CJ812" s="35"/>
      <c r="CP812" s="35"/>
      <c r="CQ812" s="35"/>
      <c r="CR812" s="35"/>
      <c r="CX812" s="35"/>
      <c r="CY812" s="35"/>
      <c r="CZ812" s="35"/>
      <c r="DF812" s="35">
        <v>1.33E-9</v>
      </c>
      <c r="DG812" s="35">
        <v>5.0040418212300004</v>
      </c>
      <c r="DH812" s="35">
        <v>11883.583132734801</v>
      </c>
      <c r="DI812" s="29">
        <f t="shared" si="344"/>
        <v>-1.3239245896984888E-9</v>
      </c>
      <c r="DJ812" s="29">
        <f t="shared" si="345"/>
        <v>-1.3239438577804622E-9</v>
      </c>
      <c r="DK812" s="29">
        <f t="shared" si="346"/>
        <v>-1.323943857102349E-9</v>
      </c>
      <c r="DL812" s="29">
        <f t="shared" si="347"/>
        <v>-1.3239438571023707E-9</v>
      </c>
      <c r="DN812" s="35"/>
      <c r="DO812" s="35"/>
      <c r="DP812" s="35"/>
      <c r="DV812" s="35"/>
      <c r="DW812" s="35"/>
      <c r="DX812" s="35"/>
      <c r="ED812" s="35"/>
      <c r="EE812" s="35"/>
      <c r="EF812" s="35"/>
      <c r="EL812" s="35"/>
      <c r="EM812" s="35"/>
      <c r="EN812" s="35"/>
      <c r="ET812" s="35"/>
      <c r="EU812" s="35"/>
      <c r="EV812" s="35"/>
    </row>
    <row r="813" spans="14:152" s="29" customFormat="1" ht="13.5" x14ac:dyDescent="0.3">
      <c r="N813" s="35">
        <v>1.5900000000000001E-9</v>
      </c>
      <c r="O813" s="35">
        <v>1.4804667118599999</v>
      </c>
      <c r="P813" s="35">
        <v>249.9044607422</v>
      </c>
      <c r="Q813" s="29">
        <f t="shared" si="340"/>
        <v>1.1700862727648055E-9</v>
      </c>
      <c r="R813" s="29">
        <f t="shared" si="341"/>
        <v>1.1700828346603361E-9</v>
      </c>
      <c r="S813" s="29">
        <f t="shared" si="342"/>
        <v>1.1700828347814317E-9</v>
      </c>
      <c r="T813" s="29">
        <f t="shared" si="343"/>
        <v>1.1700828347814277E-9</v>
      </c>
      <c r="V813" s="35"/>
      <c r="W813" s="35"/>
      <c r="X813" s="35"/>
      <c r="AD813" s="35"/>
      <c r="AE813" s="35"/>
      <c r="AF813" s="35"/>
      <c r="AL813" s="35"/>
      <c r="AM813" s="35"/>
      <c r="AN813" s="35"/>
      <c r="AT813" s="35"/>
      <c r="AU813" s="35"/>
      <c r="AV813" s="35"/>
      <c r="BB813" s="35"/>
      <c r="BC813" s="35"/>
      <c r="BD813" s="35"/>
      <c r="BJ813" s="35"/>
      <c r="BK813" s="35"/>
      <c r="BL813" s="35"/>
      <c r="BR813" s="35"/>
      <c r="BS813" s="35"/>
      <c r="BT813" s="35"/>
      <c r="BZ813" s="35"/>
      <c r="CA813" s="35"/>
      <c r="CB813" s="35"/>
      <c r="CH813" s="35"/>
      <c r="CI813" s="35"/>
      <c r="CJ813" s="35"/>
      <c r="CP813" s="35"/>
      <c r="CQ813" s="35"/>
      <c r="CR813" s="35"/>
      <c r="CX813" s="35"/>
      <c r="CY813" s="35"/>
      <c r="CZ813" s="35"/>
      <c r="DF813" s="35">
        <v>1.2400000000000001E-9</v>
      </c>
      <c r="DG813" s="35">
        <v>0.73925895836</v>
      </c>
      <c r="DH813" s="35">
        <v>1485.9801210651999</v>
      </c>
      <c r="DI813" s="29">
        <f t="shared" si="344"/>
        <v>1.1988483689586985E-9</v>
      </c>
      <c r="DJ813" s="29">
        <f t="shared" si="345"/>
        <v>1.1988423528250915E-9</v>
      </c>
      <c r="DK813" s="29">
        <f t="shared" si="346"/>
        <v>1.1988423530369972E-9</v>
      </c>
      <c r="DL813" s="29">
        <f t="shared" si="347"/>
        <v>1.1988423530369902E-9</v>
      </c>
      <c r="DN813" s="35"/>
      <c r="DO813" s="35"/>
      <c r="DP813" s="35"/>
      <c r="DV813" s="35"/>
      <c r="DW813" s="35"/>
      <c r="DX813" s="35"/>
      <c r="ED813" s="35"/>
      <c r="EE813" s="35"/>
      <c r="EF813" s="35"/>
      <c r="EL813" s="35"/>
      <c r="EM813" s="35"/>
      <c r="EN813" s="35"/>
      <c r="ET813" s="35"/>
      <c r="EU813" s="35"/>
      <c r="EV813" s="35"/>
    </row>
    <row r="814" spans="14:152" s="29" customFormat="1" ht="13.5" x14ac:dyDescent="0.3">
      <c r="N814" s="35">
        <v>1.6000000000000001E-9</v>
      </c>
      <c r="O814" s="35">
        <v>0.21960307161000001</v>
      </c>
      <c r="P814" s="35">
        <v>12942.965062924</v>
      </c>
      <c r="Q814" s="29">
        <f t="shared" si="340"/>
        <v>-1.5980936433792614E-9</v>
      </c>
      <c r="R814" s="29">
        <f t="shared" si="341"/>
        <v>-1.5980807068177444E-9</v>
      </c>
      <c r="S814" s="29">
        <f t="shared" si="342"/>
        <v>-1.5980807072741595E-9</v>
      </c>
      <c r="T814" s="29">
        <f t="shared" si="343"/>
        <v>-1.5980807072741462E-9</v>
      </c>
      <c r="V814" s="35"/>
      <c r="W814" s="35"/>
      <c r="X814" s="35"/>
      <c r="AD814" s="35"/>
      <c r="AE814" s="35"/>
      <c r="AF814" s="35"/>
      <c r="AL814" s="35"/>
      <c r="AM814" s="35"/>
      <c r="AN814" s="35"/>
      <c r="AT814" s="35"/>
      <c r="AU814" s="35"/>
      <c r="AV814" s="35"/>
      <c r="BB814" s="35"/>
      <c r="BC814" s="35"/>
      <c r="BD814" s="35"/>
      <c r="BJ814" s="35"/>
      <c r="BK814" s="35"/>
      <c r="BL814" s="35"/>
      <c r="BR814" s="35"/>
      <c r="BS814" s="35"/>
      <c r="BT814" s="35"/>
      <c r="BZ814" s="35"/>
      <c r="CA814" s="35"/>
      <c r="CB814" s="35"/>
      <c r="CH814" s="35"/>
      <c r="CI814" s="35"/>
      <c r="CJ814" s="35"/>
      <c r="CP814" s="35"/>
      <c r="CQ814" s="35"/>
      <c r="CR814" s="35"/>
      <c r="CX814" s="35"/>
      <c r="CY814" s="35"/>
      <c r="CZ814" s="35"/>
      <c r="DF814" s="35">
        <v>1.2300000000000001E-9</v>
      </c>
      <c r="DG814" s="35">
        <v>0.47283015475000001</v>
      </c>
      <c r="DH814" s="35">
        <v>3347.2960905739001</v>
      </c>
      <c r="DI814" s="29">
        <f t="shared" si="344"/>
        <v>-1.6994291712878986E-10</v>
      </c>
      <c r="DJ814" s="29">
        <f t="shared" si="345"/>
        <v>-1.6999502646807162E-10</v>
      </c>
      <c r="DK814" s="29">
        <f t="shared" si="346"/>
        <v>-1.6999502463271229E-10</v>
      </c>
      <c r="DL814" s="29">
        <f t="shared" si="347"/>
        <v>-1.699950246327642E-10</v>
      </c>
      <c r="DN814" s="35"/>
      <c r="DO814" s="35"/>
      <c r="DP814" s="35"/>
      <c r="DV814" s="35"/>
      <c r="DW814" s="35"/>
      <c r="DX814" s="35"/>
      <c r="ED814" s="35"/>
      <c r="EE814" s="35"/>
      <c r="EF814" s="35"/>
      <c r="EL814" s="35"/>
      <c r="EM814" s="35"/>
      <c r="EN814" s="35"/>
      <c r="ET814" s="35"/>
      <c r="EU814" s="35"/>
      <c r="EV814" s="35"/>
    </row>
    <row r="815" spans="14:152" s="29" customFormat="1" ht="13.5" x14ac:dyDescent="0.3">
      <c r="N815" s="35">
        <v>2.1999999999999998E-9</v>
      </c>
      <c r="O815" s="35">
        <v>3.9078770488300001</v>
      </c>
      <c r="P815" s="35">
        <v>9638.9407478762005</v>
      </c>
      <c r="Q815" s="29">
        <f t="shared" si="340"/>
        <v>-2.1362519696872817E-9</v>
      </c>
      <c r="R815" s="29">
        <f t="shared" si="341"/>
        <v>-2.13631671587452E-9</v>
      </c>
      <c r="S815" s="29">
        <f t="shared" si="342"/>
        <v>-2.1363167135946415E-9</v>
      </c>
      <c r="T815" s="29">
        <f t="shared" si="343"/>
        <v>-2.1363167135947011E-9</v>
      </c>
      <c r="V815" s="35"/>
      <c r="W815" s="35"/>
      <c r="X815" s="35"/>
      <c r="AD815" s="35"/>
      <c r="AE815" s="35"/>
      <c r="AF815" s="35"/>
      <c r="AL815" s="35"/>
      <c r="AM815" s="35"/>
      <c r="AN815" s="35"/>
      <c r="AT815" s="35"/>
      <c r="AU815" s="35"/>
      <c r="AV815" s="35"/>
      <c r="BB815" s="35"/>
      <c r="BC815" s="35"/>
      <c r="BD815" s="35"/>
      <c r="BJ815" s="35"/>
      <c r="BK815" s="35"/>
      <c r="BL815" s="35"/>
      <c r="BR815" s="35"/>
      <c r="BS815" s="35"/>
      <c r="BT815" s="35"/>
      <c r="BZ815" s="35"/>
      <c r="CA815" s="35"/>
      <c r="CB815" s="35"/>
      <c r="CH815" s="35"/>
      <c r="CI815" s="35"/>
      <c r="CJ815" s="35"/>
      <c r="CP815" s="35"/>
      <c r="CQ815" s="35"/>
      <c r="CR815" s="35"/>
      <c r="CX815" s="35"/>
      <c r="CY815" s="35"/>
      <c r="CZ815" s="35"/>
      <c r="DF815" s="35">
        <v>1.37E-9</v>
      </c>
      <c r="DG815" s="35">
        <v>5.7337092261500002</v>
      </c>
      <c r="DH815" s="35">
        <v>5244.0492392010001</v>
      </c>
      <c r="DI815" s="29">
        <f t="shared" si="344"/>
        <v>-1.3429143186299117E-9</v>
      </c>
      <c r="DJ815" s="29">
        <f t="shared" si="345"/>
        <v>-1.3428961496849263E-9</v>
      </c>
      <c r="DK815" s="29">
        <f t="shared" si="346"/>
        <v>-1.3428961503249687E-9</v>
      </c>
      <c r="DL815" s="29">
        <f t="shared" si="347"/>
        <v>-1.3428961503249496E-9</v>
      </c>
      <c r="DN815" s="35"/>
      <c r="DO815" s="35"/>
      <c r="DP815" s="35"/>
      <c r="DV815" s="35"/>
      <c r="DW815" s="35"/>
      <c r="DX815" s="35"/>
      <c r="ED815" s="35"/>
      <c r="EE815" s="35"/>
      <c r="EF815" s="35"/>
      <c r="EL815" s="35"/>
      <c r="EM815" s="35"/>
      <c r="EN815" s="35"/>
      <c r="ET815" s="35"/>
      <c r="EU815" s="35"/>
      <c r="EV815" s="35"/>
    </row>
    <row r="816" spans="14:152" s="29" customFormat="1" ht="13.5" x14ac:dyDescent="0.3">
      <c r="N816" s="35">
        <v>1.61E-9</v>
      </c>
      <c r="O816" s="35">
        <v>2.9409336756800002</v>
      </c>
      <c r="P816" s="35">
        <v>3370.0419352357999</v>
      </c>
      <c r="Q816" s="29">
        <f t="shared" si="340"/>
        <v>6.8963753412320994E-10</v>
      </c>
      <c r="R816" s="29">
        <f t="shared" si="341"/>
        <v>6.8970018727999453E-10</v>
      </c>
      <c r="S816" s="29">
        <f t="shared" si="342"/>
        <v>6.8970018507328252E-10</v>
      </c>
      <c r="T816" s="29">
        <f t="shared" si="343"/>
        <v>6.897001850733549E-10</v>
      </c>
      <c r="V816" s="35"/>
      <c r="W816" s="35"/>
      <c r="X816" s="35"/>
      <c r="AD816" s="35"/>
      <c r="AE816" s="35"/>
      <c r="AF816" s="35"/>
      <c r="AL816" s="35"/>
      <c r="AM816" s="35"/>
      <c r="AN816" s="35"/>
      <c r="AT816" s="35"/>
      <c r="AU816" s="35"/>
      <c r="AV816" s="35"/>
      <c r="BB816" s="35"/>
      <c r="BC816" s="35"/>
      <c r="BD816" s="35"/>
      <c r="BJ816" s="35"/>
      <c r="BK816" s="35"/>
      <c r="BL816" s="35"/>
      <c r="BR816" s="35"/>
      <c r="BS816" s="35"/>
      <c r="BT816" s="35"/>
      <c r="BZ816" s="35"/>
      <c r="CA816" s="35"/>
      <c r="CB816" s="35"/>
      <c r="CH816" s="35"/>
      <c r="CI816" s="35"/>
      <c r="CJ816" s="35"/>
      <c r="CP816" s="35"/>
      <c r="CQ816" s="35"/>
      <c r="CR816" s="35"/>
      <c r="CX816" s="35"/>
      <c r="CY816" s="35"/>
      <c r="CZ816" s="35"/>
      <c r="DF816" s="35">
        <v>1.5199999999999999E-9</v>
      </c>
      <c r="DG816" s="35">
        <v>5.0146445546000002</v>
      </c>
      <c r="DH816" s="35">
        <v>3358.4249488178002</v>
      </c>
      <c r="DI816" s="29">
        <f t="shared" si="344"/>
        <v>-1.5074817341154793E-9</v>
      </c>
      <c r="DJ816" s="29">
        <f t="shared" si="345"/>
        <v>-1.5074733776311869E-9</v>
      </c>
      <c r="DK816" s="29">
        <f t="shared" si="346"/>
        <v>-1.5074733779255645E-9</v>
      </c>
      <c r="DL816" s="29">
        <f t="shared" si="347"/>
        <v>-1.5074733779255561E-9</v>
      </c>
      <c r="DN816" s="35"/>
      <c r="DO816" s="35"/>
      <c r="DP816" s="35"/>
      <c r="DV816" s="35"/>
      <c r="DW816" s="35"/>
      <c r="DX816" s="35"/>
      <c r="ED816" s="35"/>
      <c r="EE816" s="35"/>
      <c r="EF816" s="35"/>
      <c r="EL816" s="35"/>
      <c r="EM816" s="35"/>
      <c r="EN816" s="35"/>
      <c r="ET816" s="35"/>
      <c r="EU816" s="35"/>
      <c r="EV816" s="35"/>
    </row>
    <row r="817" spans="14:152" s="29" customFormat="1" ht="13.5" x14ac:dyDescent="0.3">
      <c r="N817" s="35">
        <v>1.5900000000000001E-9</v>
      </c>
      <c r="O817" s="35">
        <v>5.5901747573199998</v>
      </c>
      <c r="P817" s="35">
        <v>1442.2784624123999</v>
      </c>
      <c r="Q817" s="29">
        <f t="shared" si="340"/>
        <v>-1.1729025609376293E-9</v>
      </c>
      <c r="R817" s="29">
        <f t="shared" si="341"/>
        <v>-1.1729223465380383E-9</v>
      </c>
      <c r="S817" s="29">
        <f t="shared" si="342"/>
        <v>-1.1729223458411657E-9</v>
      </c>
      <c r="T817" s="29">
        <f t="shared" si="343"/>
        <v>-1.1729223458411886E-9</v>
      </c>
      <c r="V817" s="35"/>
      <c r="W817" s="35"/>
      <c r="X817" s="35"/>
      <c r="AD817" s="35"/>
      <c r="AE817" s="35"/>
      <c r="AF817" s="35"/>
      <c r="AL817" s="35"/>
      <c r="AM817" s="35"/>
      <c r="AN817" s="35"/>
      <c r="AT817" s="35"/>
      <c r="AU817" s="35"/>
      <c r="AV817" s="35"/>
      <c r="BB817" s="35"/>
      <c r="BC817" s="35"/>
      <c r="BD817" s="35"/>
      <c r="BJ817" s="35"/>
      <c r="BK817" s="35"/>
      <c r="BL817" s="35"/>
      <c r="BR817" s="35"/>
      <c r="BS817" s="35"/>
      <c r="BT817" s="35"/>
      <c r="BZ817" s="35"/>
      <c r="CA817" s="35"/>
      <c r="CB817" s="35"/>
      <c r="CH817" s="35"/>
      <c r="CI817" s="35"/>
      <c r="CJ817" s="35"/>
      <c r="CP817" s="35"/>
      <c r="CQ817" s="35"/>
      <c r="CR817" s="35"/>
      <c r="CX817" s="35"/>
      <c r="CY817" s="35"/>
      <c r="CZ817" s="35"/>
      <c r="DF817" s="35">
        <v>1.2199999999999999E-9</v>
      </c>
      <c r="DG817" s="35">
        <v>1.3700301561199999</v>
      </c>
      <c r="DH817" s="35">
        <v>3370.0419352357999</v>
      </c>
      <c r="DI817" s="29">
        <f t="shared" si="344"/>
        <v>1.1023538606126776E-9</v>
      </c>
      <c r="DJ817" s="29">
        <f t="shared" si="345"/>
        <v>1.1023313487719967E-9</v>
      </c>
      <c r="DK817" s="29">
        <f t="shared" si="346"/>
        <v>1.1023313495649322E-9</v>
      </c>
      <c r="DL817" s="29">
        <f t="shared" si="347"/>
        <v>1.1023313495649062E-9</v>
      </c>
      <c r="DN817" s="35"/>
      <c r="DO817" s="35"/>
      <c r="DP817" s="35"/>
      <c r="DV817" s="35"/>
      <c r="DW817" s="35"/>
      <c r="DX817" s="35"/>
      <c r="ED817" s="35"/>
      <c r="EE817" s="35"/>
      <c r="EF817" s="35"/>
      <c r="EL817" s="35"/>
      <c r="EM817" s="35"/>
      <c r="EN817" s="35"/>
      <c r="ET817" s="35"/>
      <c r="EU817" s="35"/>
      <c r="EV817" s="35"/>
    </row>
    <row r="818" spans="14:152" s="29" customFormat="1" ht="13.5" x14ac:dyDescent="0.3">
      <c r="N818" s="35">
        <v>2.21E-9</v>
      </c>
      <c r="O818" s="35">
        <v>3.82548751198</v>
      </c>
      <c r="P818" s="35">
        <v>1954.7171503636</v>
      </c>
      <c r="Q818" s="29">
        <f t="shared" si="340"/>
        <v>-1.1636365080077563E-9</v>
      </c>
      <c r="R818" s="29">
        <f t="shared" si="341"/>
        <v>-1.1636834405348358E-9</v>
      </c>
      <c r="S818" s="29">
        <f t="shared" si="342"/>
        <v>-1.1636834388818136E-9</v>
      </c>
      <c r="T818" s="29">
        <f t="shared" si="343"/>
        <v>-1.1636834388818535E-9</v>
      </c>
      <c r="V818" s="35"/>
      <c r="W818" s="35"/>
      <c r="X818" s="35"/>
      <c r="AD818" s="35"/>
      <c r="AE818" s="35"/>
      <c r="AF818" s="35"/>
      <c r="AL818" s="35"/>
      <c r="AM818" s="35"/>
      <c r="AN818" s="35"/>
      <c r="AT818" s="35"/>
      <c r="AU818" s="35"/>
      <c r="AV818" s="35"/>
      <c r="BB818" s="35"/>
      <c r="BC818" s="35"/>
      <c r="BD818" s="35"/>
      <c r="BJ818" s="35"/>
      <c r="BK818" s="35"/>
      <c r="BL818" s="35"/>
      <c r="BR818" s="35"/>
      <c r="BS818" s="35"/>
      <c r="BT818" s="35"/>
      <c r="BZ818" s="35"/>
      <c r="CA818" s="35"/>
      <c r="CB818" s="35"/>
      <c r="CH818" s="35"/>
      <c r="CI818" s="35"/>
      <c r="CJ818" s="35"/>
      <c r="CP818" s="35"/>
      <c r="CQ818" s="35"/>
      <c r="CR818" s="35"/>
      <c r="CX818" s="35"/>
      <c r="CY818" s="35"/>
      <c r="CZ818" s="35"/>
      <c r="DF818" s="35">
        <v>1.43E-9</v>
      </c>
      <c r="DG818" s="35">
        <v>1.9574075308600001</v>
      </c>
      <c r="DH818" s="35">
        <v>2921.6880277992</v>
      </c>
      <c r="DI818" s="29">
        <f t="shared" si="344"/>
        <v>9.3912206138704337E-10</v>
      </c>
      <c r="DJ818" s="29">
        <f t="shared" si="345"/>
        <v>9.390817967008112E-10</v>
      </c>
      <c r="DK818" s="29">
        <f t="shared" si="346"/>
        <v>9.3908179811901815E-10</v>
      </c>
      <c r="DL818" s="29">
        <f t="shared" si="347"/>
        <v>9.3908179811897204E-10</v>
      </c>
      <c r="DN818" s="35"/>
      <c r="DO818" s="35"/>
      <c r="DP818" s="35"/>
      <c r="DV818" s="35"/>
      <c r="DW818" s="35"/>
      <c r="DX818" s="35"/>
      <c r="ED818" s="35"/>
      <c r="EE818" s="35"/>
      <c r="EF818" s="35"/>
      <c r="EL818" s="35"/>
      <c r="EM818" s="35"/>
      <c r="EN818" s="35"/>
      <c r="ET818" s="35"/>
      <c r="EU818" s="35"/>
      <c r="EV818" s="35"/>
    </row>
    <row r="819" spans="14:152" s="29" customFormat="1" ht="13.5" x14ac:dyDescent="0.3">
      <c r="N819" s="35">
        <v>1.92E-9</v>
      </c>
      <c r="O819" s="35">
        <v>4.6259527227600001</v>
      </c>
      <c r="P819" s="35">
        <v>3336.6802734367002</v>
      </c>
      <c r="Q819" s="29">
        <f t="shared" si="340"/>
        <v>-1.2376328540033137E-9</v>
      </c>
      <c r="R819" s="29">
        <f t="shared" si="341"/>
        <v>-1.2375702625244152E-9</v>
      </c>
      <c r="S819" s="29">
        <f t="shared" si="342"/>
        <v>-1.2375702647290203E-9</v>
      </c>
      <c r="T819" s="29">
        <f t="shared" si="343"/>
        <v>-1.2375702647289577E-9</v>
      </c>
      <c r="V819" s="35"/>
      <c r="W819" s="35"/>
      <c r="X819" s="35"/>
      <c r="AD819" s="35"/>
      <c r="AE819" s="35"/>
      <c r="AF819" s="35"/>
      <c r="AL819" s="35"/>
      <c r="AM819" s="35"/>
      <c r="AN819" s="35"/>
      <c r="AT819" s="35"/>
      <c r="AU819" s="35"/>
      <c r="AV819" s="35"/>
      <c r="BB819" s="35"/>
      <c r="BC819" s="35"/>
      <c r="BD819" s="35"/>
      <c r="BJ819" s="35"/>
      <c r="BK819" s="35"/>
      <c r="BL819" s="35"/>
      <c r="BR819" s="35"/>
      <c r="BS819" s="35"/>
      <c r="BT819" s="35"/>
      <c r="BZ819" s="35"/>
      <c r="CA819" s="35"/>
      <c r="CB819" s="35"/>
      <c r="CH819" s="35"/>
      <c r="CI819" s="35"/>
      <c r="CJ819" s="35"/>
      <c r="CP819" s="35"/>
      <c r="CQ819" s="35"/>
      <c r="CR819" s="35"/>
      <c r="CX819" s="35"/>
      <c r="CY819" s="35"/>
      <c r="CZ819" s="35"/>
      <c r="DF819" s="35">
        <v>1.2300000000000001E-9</v>
      </c>
      <c r="DG819" s="35">
        <v>3.9413929031200001</v>
      </c>
      <c r="DH819" s="35">
        <v>4957.0868780804003</v>
      </c>
      <c r="DI819" s="29">
        <f t="shared" si="344"/>
        <v>-1.1471525891916151E-9</v>
      </c>
      <c r="DJ819" s="29">
        <f t="shared" si="345"/>
        <v>-1.1471244745191095E-9</v>
      </c>
      <c r="DK819" s="29">
        <f t="shared" si="346"/>
        <v>-1.1471244755094296E-9</v>
      </c>
      <c r="DL819" s="29">
        <f t="shared" si="347"/>
        <v>-1.1471244755093979E-9</v>
      </c>
      <c r="DN819" s="35"/>
      <c r="DO819" s="35"/>
      <c r="DP819" s="35"/>
      <c r="DV819" s="35"/>
      <c r="DW819" s="35"/>
      <c r="DX819" s="35"/>
      <c r="ED819" s="35"/>
      <c r="EE819" s="35"/>
      <c r="EF819" s="35"/>
      <c r="EL819" s="35"/>
      <c r="EM819" s="35"/>
      <c r="EN819" s="35"/>
      <c r="ET819" s="35"/>
      <c r="EU819" s="35"/>
      <c r="EV819" s="35"/>
    </row>
    <row r="820" spans="14:152" s="29" customFormat="1" ht="13.5" x14ac:dyDescent="0.3">
      <c r="N820" s="35">
        <v>1.6399999999999999E-9</v>
      </c>
      <c r="O820" s="35">
        <v>1.59200641542</v>
      </c>
      <c r="P820" s="35">
        <v>386.4196505722</v>
      </c>
      <c r="Q820" s="29">
        <f t="shared" si="340"/>
        <v>-2.330741751639368E-11</v>
      </c>
      <c r="R820" s="29">
        <f t="shared" si="341"/>
        <v>-2.3299319807764607E-11</v>
      </c>
      <c r="S820" s="29">
        <f t="shared" si="342"/>
        <v>-2.3299320092976983E-11</v>
      </c>
      <c r="T820" s="29">
        <f t="shared" si="343"/>
        <v>-2.3299320092968246E-11</v>
      </c>
      <c r="V820" s="35"/>
      <c r="W820" s="35"/>
      <c r="X820" s="35"/>
      <c r="AD820" s="35"/>
      <c r="AE820" s="35"/>
      <c r="AF820" s="35"/>
      <c r="AL820" s="35"/>
      <c r="AM820" s="35"/>
      <c r="AN820" s="35"/>
      <c r="AT820" s="35"/>
      <c r="AU820" s="35"/>
      <c r="AV820" s="35"/>
      <c r="BB820" s="35"/>
      <c r="BC820" s="35"/>
      <c r="BD820" s="35"/>
      <c r="BJ820" s="35"/>
      <c r="BK820" s="35"/>
      <c r="BL820" s="35"/>
      <c r="BR820" s="35"/>
      <c r="BS820" s="35"/>
      <c r="BT820" s="35"/>
      <c r="BZ820" s="35"/>
      <c r="CA820" s="35"/>
      <c r="CB820" s="35"/>
      <c r="CH820" s="35"/>
      <c r="CI820" s="35"/>
      <c r="CJ820" s="35"/>
      <c r="CP820" s="35"/>
      <c r="CQ820" s="35"/>
      <c r="CR820" s="35"/>
      <c r="CX820" s="35"/>
      <c r="CY820" s="35"/>
      <c r="CZ820" s="35"/>
      <c r="DF820" s="35">
        <v>1.3000000000000001E-9</v>
      </c>
      <c r="DG820" s="35">
        <v>0.90844304292</v>
      </c>
      <c r="DH820" s="35">
        <v>3427.9206312396</v>
      </c>
      <c r="DI820" s="29">
        <f t="shared" si="344"/>
        <v>1.299171505300659E-9</v>
      </c>
      <c r="DJ820" s="29">
        <f t="shared" si="345"/>
        <v>1.2991735368606023E-9</v>
      </c>
      <c r="DK820" s="29">
        <f t="shared" si="346"/>
        <v>1.2991735367890919E-9</v>
      </c>
      <c r="DL820" s="29">
        <f t="shared" si="347"/>
        <v>1.2991735367890937E-9</v>
      </c>
      <c r="DN820" s="35"/>
      <c r="DO820" s="35"/>
      <c r="DP820" s="35"/>
      <c r="DV820" s="35"/>
      <c r="DW820" s="35"/>
      <c r="DX820" s="35"/>
      <c r="ED820" s="35"/>
      <c r="EE820" s="35"/>
      <c r="EF820" s="35"/>
      <c r="EL820" s="35"/>
      <c r="EM820" s="35"/>
      <c r="EN820" s="35"/>
      <c r="ET820" s="35"/>
      <c r="EU820" s="35"/>
      <c r="EV820" s="35"/>
    </row>
    <row r="821" spans="14:152" s="29" customFormat="1" ht="13.5" x14ac:dyDescent="0.3">
      <c r="N821" s="35">
        <v>1.69E-9</v>
      </c>
      <c r="O821" s="35">
        <v>5.4578486709499998</v>
      </c>
      <c r="P821" s="35">
        <v>259.56080502380001</v>
      </c>
      <c r="Q821" s="29">
        <f t="shared" si="340"/>
        <v>-1.6379500013010282E-9</v>
      </c>
      <c r="R821" s="29">
        <f t="shared" si="341"/>
        <v>-1.6379513818060089E-9</v>
      </c>
      <c r="S821" s="29">
        <f t="shared" si="342"/>
        <v>-1.6379513817573864E-9</v>
      </c>
      <c r="T821" s="29">
        <f t="shared" si="343"/>
        <v>-1.6379513817573879E-9</v>
      </c>
      <c r="V821" s="35"/>
      <c r="W821" s="35"/>
      <c r="X821" s="35"/>
      <c r="AD821" s="35"/>
      <c r="AE821" s="35"/>
      <c r="AF821" s="35"/>
      <c r="AL821" s="35"/>
      <c r="AM821" s="35"/>
      <c r="AN821" s="35"/>
      <c r="AT821" s="35"/>
      <c r="AU821" s="35"/>
      <c r="AV821" s="35"/>
      <c r="BB821" s="35"/>
      <c r="BC821" s="35"/>
      <c r="BD821" s="35"/>
      <c r="BJ821" s="35"/>
      <c r="BK821" s="35"/>
      <c r="BL821" s="35"/>
      <c r="BR821" s="35"/>
      <c r="BS821" s="35"/>
      <c r="BT821" s="35"/>
      <c r="BZ821" s="35"/>
      <c r="CA821" s="35"/>
      <c r="CB821" s="35"/>
      <c r="CH821" s="35"/>
      <c r="CI821" s="35"/>
      <c r="CJ821" s="35"/>
      <c r="CP821" s="35"/>
      <c r="CQ821" s="35"/>
      <c r="CR821" s="35"/>
      <c r="CX821" s="35"/>
      <c r="CY821" s="35"/>
      <c r="CZ821" s="35"/>
      <c r="DF821" s="35">
        <v>1.3500000000000001E-9</v>
      </c>
      <c r="DG821" s="35">
        <v>3.5699621853800001</v>
      </c>
      <c r="DH821" s="35">
        <v>3229.4257844121998</v>
      </c>
      <c r="DI821" s="29">
        <f t="shared" si="344"/>
        <v>1.1670286621271773E-9</v>
      </c>
      <c r="DJ821" s="29">
        <f t="shared" si="345"/>
        <v>1.1670006543093054E-9</v>
      </c>
      <c r="DK821" s="29">
        <f t="shared" si="346"/>
        <v>1.1670006552958183E-9</v>
      </c>
      <c r="DL821" s="29">
        <f t="shared" si="347"/>
        <v>1.1670006552957896E-9</v>
      </c>
      <c r="DN821" s="35"/>
      <c r="DO821" s="35"/>
      <c r="DP821" s="35"/>
      <c r="DV821" s="35"/>
      <c r="DW821" s="35"/>
      <c r="DX821" s="35"/>
      <c r="ED821" s="35"/>
      <c r="EE821" s="35"/>
      <c r="EF821" s="35"/>
      <c r="EL821" s="35"/>
      <c r="EM821" s="35"/>
      <c r="EN821" s="35"/>
      <c r="ET821" s="35"/>
      <c r="EU821" s="35"/>
      <c r="EV821" s="35"/>
    </row>
    <row r="822" spans="14:152" s="29" customFormat="1" ht="13.5" x14ac:dyDescent="0.3">
      <c r="N822" s="35">
        <v>2.0099999999999999E-9</v>
      </c>
      <c r="O822" s="35">
        <v>0.95077053594000005</v>
      </c>
      <c r="P822" s="35">
        <v>29424.634232916</v>
      </c>
      <c r="Q822" s="29">
        <f t="shared" si="340"/>
        <v>4.5877957870384875E-10</v>
      </c>
      <c r="R822" s="29">
        <f t="shared" si="341"/>
        <v>4.5951540071868803E-10</v>
      </c>
      <c r="S822" s="29">
        <f t="shared" si="342"/>
        <v>4.5951537480311608E-10</v>
      </c>
      <c r="T822" s="29">
        <f t="shared" si="343"/>
        <v>4.5951537480389466E-10</v>
      </c>
      <c r="V822" s="35"/>
      <c r="W822" s="35"/>
      <c r="X822" s="35"/>
      <c r="AD822" s="35"/>
      <c r="AE822" s="35"/>
      <c r="AF822" s="35"/>
      <c r="AL822" s="35"/>
      <c r="AM822" s="35"/>
      <c r="AN822" s="35"/>
      <c r="AT822" s="35"/>
      <c r="AU822" s="35"/>
      <c r="AV822" s="35"/>
      <c r="BB822" s="35"/>
      <c r="BC822" s="35"/>
      <c r="BD822" s="35"/>
      <c r="BJ822" s="35"/>
      <c r="BK822" s="35"/>
      <c r="BL822" s="35"/>
      <c r="BR822" s="35"/>
      <c r="BS822" s="35"/>
      <c r="BT822" s="35"/>
      <c r="BZ822" s="35"/>
      <c r="CA822" s="35"/>
      <c r="CB822" s="35"/>
      <c r="CH822" s="35"/>
      <c r="CI822" s="35"/>
      <c r="CJ822" s="35"/>
      <c r="CP822" s="35"/>
      <c r="CQ822" s="35"/>
      <c r="CR822" s="35"/>
      <c r="CX822" s="35"/>
      <c r="CY822" s="35"/>
      <c r="CZ822" s="35"/>
      <c r="DF822" s="35">
        <v>1.43E-9</v>
      </c>
      <c r="DG822" s="35">
        <v>5.3022576787000002</v>
      </c>
      <c r="DH822" s="35">
        <v>14128.242771245599</v>
      </c>
      <c r="DI822" s="29">
        <f t="shared" si="344"/>
        <v>-9.4619036438160318E-10</v>
      </c>
      <c r="DJ822" s="29">
        <f t="shared" si="345"/>
        <v>-9.4599676518214207E-10</v>
      </c>
      <c r="DK822" s="29">
        <f t="shared" si="346"/>
        <v>-9.4599677200155056E-10</v>
      </c>
      <c r="DL822" s="29">
        <f t="shared" si="347"/>
        <v>-9.4599677200133715E-10</v>
      </c>
      <c r="DN822" s="35"/>
      <c r="DO822" s="35"/>
      <c r="DP822" s="35"/>
      <c r="DV822" s="35"/>
      <c r="DW822" s="35"/>
      <c r="DX822" s="35"/>
      <c r="ED822" s="35"/>
      <c r="EE822" s="35"/>
      <c r="EF822" s="35"/>
      <c r="EL822" s="35"/>
      <c r="EM822" s="35"/>
      <c r="EN822" s="35"/>
      <c r="ET822" s="35"/>
      <c r="EU822" s="35"/>
      <c r="EV822" s="35"/>
    </row>
    <row r="823" spans="14:152" s="29" customFormat="1" ht="13.5" x14ac:dyDescent="0.3">
      <c r="N823" s="35">
        <v>1.74E-9</v>
      </c>
      <c r="O823" s="35">
        <v>1.15216485688</v>
      </c>
      <c r="P823" s="35">
        <v>6382.0984591304004</v>
      </c>
      <c r="Q823" s="29">
        <f t="shared" si="340"/>
        <v>-7.3138144643603459E-10</v>
      </c>
      <c r="R823" s="29">
        <f t="shared" si="341"/>
        <v>-7.3151020958970838E-10</v>
      </c>
      <c r="S823" s="29">
        <f t="shared" si="342"/>
        <v>-7.3151020505455925E-10</v>
      </c>
      <c r="T823" s="29">
        <f t="shared" si="343"/>
        <v>-7.3151020505471632E-10</v>
      </c>
      <c r="V823" s="35"/>
      <c r="W823" s="35"/>
      <c r="X823" s="35"/>
      <c r="AD823" s="35"/>
      <c r="AE823" s="35"/>
      <c r="AF823" s="35"/>
      <c r="AL823" s="35"/>
      <c r="AM823" s="35"/>
      <c r="AN823" s="35"/>
      <c r="AT823" s="35"/>
      <c r="AU823" s="35"/>
      <c r="AV823" s="35"/>
      <c r="BB823" s="35"/>
      <c r="BC823" s="35"/>
      <c r="BD823" s="35"/>
      <c r="BJ823" s="35"/>
      <c r="BK823" s="35"/>
      <c r="BL823" s="35"/>
      <c r="BR823" s="35"/>
      <c r="BS823" s="35"/>
      <c r="BT823" s="35"/>
      <c r="BZ823" s="35"/>
      <c r="CA823" s="35"/>
      <c r="CB823" s="35"/>
      <c r="CH823" s="35"/>
      <c r="CI823" s="35"/>
      <c r="CJ823" s="35"/>
      <c r="CP823" s="35"/>
      <c r="CQ823" s="35"/>
      <c r="CR823" s="35"/>
      <c r="CX823" s="35"/>
      <c r="CY823" s="35"/>
      <c r="CZ823" s="35"/>
      <c r="DF823" s="35">
        <v>1.3399999999999999E-9</v>
      </c>
      <c r="DG823" s="35">
        <v>2.47836558803</v>
      </c>
      <c r="DH823" s="35">
        <v>7167.1969061891996</v>
      </c>
      <c r="DI823" s="29">
        <f t="shared" si="344"/>
        <v>1.1802429700329578E-9</v>
      </c>
      <c r="DJ823" s="29">
        <f t="shared" si="345"/>
        <v>1.1801848480443681E-9</v>
      </c>
      <c r="DK823" s="29">
        <f t="shared" si="346"/>
        <v>1.1801848500916827E-9</v>
      </c>
      <c r="DL823" s="29">
        <f t="shared" si="347"/>
        <v>1.1801848500916196E-9</v>
      </c>
      <c r="DN823" s="35"/>
      <c r="DO823" s="35"/>
      <c r="DP823" s="35"/>
      <c r="DV823" s="35"/>
      <c r="DW823" s="35"/>
      <c r="DX823" s="35"/>
      <c r="ED823" s="35"/>
      <c r="EE823" s="35"/>
      <c r="EF823" s="35"/>
      <c r="EL823" s="35"/>
      <c r="EM823" s="35"/>
      <c r="EN823" s="35"/>
      <c r="ET823" s="35"/>
      <c r="EU823" s="35"/>
      <c r="EV823" s="35"/>
    </row>
    <row r="824" spans="14:152" s="29" customFormat="1" ht="13.5" x14ac:dyDescent="0.3">
      <c r="N824" s="35">
        <v>1.63E-9</v>
      </c>
      <c r="O824" s="35">
        <v>1.1660666799099999</v>
      </c>
      <c r="P824" s="35">
        <v>4289.7880356695996</v>
      </c>
      <c r="Q824" s="29">
        <f t="shared" si="340"/>
        <v>-2.5086723302893553E-10</v>
      </c>
      <c r="R824" s="29">
        <f t="shared" si="341"/>
        <v>-2.5077894074755654E-10</v>
      </c>
      <c r="S824" s="29">
        <f t="shared" si="342"/>
        <v>-2.507789438573589E-10</v>
      </c>
      <c r="T824" s="29">
        <f t="shared" si="343"/>
        <v>-2.5077894385726729E-10</v>
      </c>
      <c r="V824" s="35"/>
      <c r="W824" s="35"/>
      <c r="X824" s="35"/>
      <c r="AD824" s="35"/>
      <c r="AE824" s="35"/>
      <c r="AF824" s="35"/>
      <c r="AL824" s="35"/>
      <c r="AM824" s="35"/>
      <c r="AN824" s="35"/>
      <c r="AT824" s="35"/>
      <c r="AU824" s="35"/>
      <c r="AV824" s="35"/>
      <c r="BB824" s="35"/>
      <c r="BC824" s="35"/>
      <c r="BD824" s="35"/>
      <c r="BJ824" s="35"/>
      <c r="BK824" s="35"/>
      <c r="BL824" s="35"/>
      <c r="BR824" s="35"/>
      <c r="BS824" s="35"/>
      <c r="BT824" s="35"/>
      <c r="BZ824" s="35"/>
      <c r="CA824" s="35"/>
      <c r="CB824" s="35"/>
      <c r="CH824" s="35"/>
      <c r="CI824" s="35"/>
      <c r="CJ824" s="35"/>
      <c r="CP824" s="35"/>
      <c r="CQ824" s="35"/>
      <c r="CR824" s="35"/>
      <c r="CX824" s="35"/>
      <c r="CY824" s="35"/>
      <c r="CZ824" s="35"/>
      <c r="DF824" s="35">
        <v>1.5E-9</v>
      </c>
      <c r="DG824" s="35">
        <v>5.8911619973300002</v>
      </c>
      <c r="DH824" s="35">
        <v>966.97087743559996</v>
      </c>
      <c r="DI824" s="29">
        <f t="shared" si="344"/>
        <v>-1.3847563246276446E-9</v>
      </c>
      <c r="DJ824" s="29">
        <f t="shared" si="345"/>
        <v>-1.3847491996107492E-9</v>
      </c>
      <c r="DK824" s="29">
        <f t="shared" si="346"/>
        <v>-1.3847491998617071E-9</v>
      </c>
      <c r="DL824" s="29">
        <f t="shared" si="347"/>
        <v>-1.3847491998616989E-9</v>
      </c>
      <c r="DN824" s="35"/>
      <c r="DO824" s="35"/>
      <c r="DP824" s="35"/>
      <c r="DV824" s="35"/>
      <c r="DW824" s="35"/>
      <c r="DX824" s="35"/>
      <c r="ED824" s="35"/>
      <c r="EE824" s="35"/>
      <c r="EF824" s="35"/>
      <c r="EL824" s="35"/>
      <c r="EM824" s="35"/>
      <c r="EN824" s="35"/>
      <c r="ET824" s="35"/>
      <c r="EU824" s="35"/>
      <c r="EV824" s="35"/>
    </row>
    <row r="825" spans="14:152" s="29" customFormat="1" ht="13.5" x14ac:dyDescent="0.3">
      <c r="N825" s="35">
        <v>1.87E-9</v>
      </c>
      <c r="O825" s="35">
        <v>3.2213595646000002</v>
      </c>
      <c r="P825" s="35">
        <v>2751.5475996916002</v>
      </c>
      <c r="Q825" s="29">
        <f t="shared" si="340"/>
        <v>-1.3190860808220977E-9</v>
      </c>
      <c r="R825" s="29">
        <f t="shared" si="341"/>
        <v>-1.319132687416256E-9</v>
      </c>
      <c r="S825" s="29">
        <f t="shared" si="342"/>
        <v>-1.3191326857747316E-9</v>
      </c>
      <c r="T825" s="29">
        <f t="shared" si="343"/>
        <v>-1.3191326857747786E-9</v>
      </c>
      <c r="V825" s="35"/>
      <c r="W825" s="35"/>
      <c r="X825" s="35"/>
      <c r="AD825" s="35"/>
      <c r="AE825" s="35"/>
      <c r="AF825" s="35"/>
      <c r="AL825" s="35"/>
      <c r="AM825" s="35"/>
      <c r="AN825" s="35"/>
      <c r="AT825" s="35"/>
      <c r="AU825" s="35"/>
      <c r="AV825" s="35"/>
      <c r="BB825" s="35"/>
      <c r="BC825" s="35"/>
      <c r="BD825" s="35"/>
      <c r="BJ825" s="35"/>
      <c r="BK825" s="35"/>
      <c r="BL825" s="35"/>
      <c r="BR825" s="35"/>
      <c r="BS825" s="35"/>
      <c r="BT825" s="35"/>
      <c r="BZ825" s="35"/>
      <c r="CA825" s="35"/>
      <c r="CB825" s="35"/>
      <c r="CH825" s="35"/>
      <c r="CI825" s="35"/>
      <c r="CJ825" s="35"/>
      <c r="CP825" s="35"/>
      <c r="CQ825" s="35"/>
      <c r="CR825" s="35"/>
      <c r="CX825" s="35"/>
      <c r="CY825" s="35"/>
      <c r="CZ825" s="35"/>
      <c r="DF825" s="35">
        <v>1.2300000000000001E-9</v>
      </c>
      <c r="DG825" s="35">
        <v>3.5878767477400002</v>
      </c>
      <c r="DH825" s="35">
        <v>3318.7615973734</v>
      </c>
      <c r="DI825" s="29">
        <f t="shared" si="344"/>
        <v>7.2326456625719863E-10</v>
      </c>
      <c r="DJ825" s="29">
        <f t="shared" si="345"/>
        <v>7.2330675955547376E-10</v>
      </c>
      <c r="DK825" s="29">
        <f t="shared" si="346"/>
        <v>7.2330675806938495E-10</v>
      </c>
      <c r="DL825" s="29">
        <f t="shared" si="347"/>
        <v>7.2330675806942735E-10</v>
      </c>
      <c r="DN825" s="35"/>
      <c r="DO825" s="35"/>
      <c r="DP825" s="35"/>
      <c r="DV825" s="35"/>
      <c r="DW825" s="35"/>
      <c r="DX825" s="35"/>
      <c r="ED825" s="35"/>
      <c r="EE825" s="35"/>
      <c r="EF825" s="35"/>
      <c r="EL825" s="35"/>
      <c r="EM825" s="35"/>
      <c r="EN825" s="35"/>
      <c r="ET825" s="35"/>
      <c r="EU825" s="35"/>
      <c r="EV825" s="35"/>
    </row>
    <row r="826" spans="14:152" s="29" customFormat="1" ht="13.5" x14ac:dyDescent="0.3">
      <c r="N826" s="35">
        <v>1.62E-9</v>
      </c>
      <c r="O826" s="35">
        <v>4.7937258857499998</v>
      </c>
      <c r="P826" s="35">
        <v>24889.574795991601</v>
      </c>
      <c r="Q826" s="29">
        <f t="shared" si="340"/>
        <v>1.2988620733802234E-9</v>
      </c>
      <c r="R826" s="29">
        <f t="shared" si="341"/>
        <v>1.2991699525666854E-9</v>
      </c>
      <c r="S826" s="29">
        <f t="shared" si="342"/>
        <v>1.2991699417250057E-9</v>
      </c>
      <c r="T826" s="29">
        <f t="shared" si="343"/>
        <v>1.2991699417253357E-9</v>
      </c>
      <c r="V826" s="35"/>
      <c r="W826" s="35"/>
      <c r="X826" s="35"/>
      <c r="AD826" s="35"/>
      <c r="AE826" s="35"/>
      <c r="AF826" s="35"/>
      <c r="AL826" s="35"/>
      <c r="AM826" s="35"/>
      <c r="AN826" s="35"/>
      <c r="AT826" s="35"/>
      <c r="AU826" s="35"/>
      <c r="AV826" s="35"/>
      <c r="BB826" s="35"/>
      <c r="BC826" s="35"/>
      <c r="BD826" s="35"/>
      <c r="BJ826" s="35"/>
      <c r="BK826" s="35"/>
      <c r="BL826" s="35"/>
      <c r="BR826" s="35"/>
      <c r="BS826" s="35"/>
      <c r="BT826" s="35"/>
      <c r="BZ826" s="35"/>
      <c r="CA826" s="35"/>
      <c r="CB826" s="35"/>
      <c r="CH826" s="35"/>
      <c r="CI826" s="35"/>
      <c r="CJ826" s="35"/>
      <c r="CP826" s="35"/>
      <c r="CQ826" s="35"/>
      <c r="CR826" s="35"/>
      <c r="CX826" s="35"/>
      <c r="CY826" s="35"/>
      <c r="CZ826" s="35"/>
      <c r="DF826" s="35">
        <v>1.5300000000000001E-9</v>
      </c>
      <c r="DG826" s="35">
        <v>0.37199746202</v>
      </c>
      <c r="DH826" s="35">
        <v>6533.1461289732997</v>
      </c>
      <c r="DI826" s="29">
        <f t="shared" si="344"/>
        <v>1.4467110120375059E-9</v>
      </c>
      <c r="DJ826" s="29">
        <f t="shared" si="345"/>
        <v>1.4466694362853512E-9</v>
      </c>
      <c r="DK826" s="29">
        <f t="shared" si="346"/>
        <v>1.4466694377498891E-9</v>
      </c>
      <c r="DL826" s="29">
        <f t="shared" si="347"/>
        <v>1.4466694377498395E-9</v>
      </c>
      <c r="DN826" s="35"/>
      <c r="DO826" s="35"/>
      <c r="DP826" s="35"/>
      <c r="DV826" s="35"/>
      <c r="DW826" s="35"/>
      <c r="DX826" s="35"/>
      <c r="ED826" s="35"/>
      <c r="EE826" s="35"/>
      <c r="EF826" s="35"/>
      <c r="EL826" s="35"/>
      <c r="EM826" s="35"/>
      <c r="EN826" s="35"/>
      <c r="ET826" s="35"/>
      <c r="EU826" s="35"/>
      <c r="EV826" s="35"/>
    </row>
    <row r="827" spans="14:152" s="29" customFormat="1" ht="13.5" x14ac:dyDescent="0.3">
      <c r="N827" s="35">
        <v>1.92E-9</v>
      </c>
      <c r="O827" s="35">
        <v>0.88040946363999995</v>
      </c>
      <c r="P827" s="35">
        <v>5244.0492392010001</v>
      </c>
      <c r="Q827" s="29">
        <f t="shared" si="340"/>
        <v>-6.4045704538925108E-10</v>
      </c>
      <c r="R827" s="29">
        <f t="shared" si="341"/>
        <v>-6.4057834257810227E-10</v>
      </c>
      <c r="S827" s="29">
        <f t="shared" si="342"/>
        <v>-6.4057833830589174E-10</v>
      </c>
      <c r="T827" s="29">
        <f t="shared" si="343"/>
        <v>-6.4057833830602036E-10</v>
      </c>
      <c r="V827" s="35"/>
      <c r="W827" s="35"/>
      <c r="X827" s="35"/>
      <c r="AD827" s="35"/>
      <c r="AE827" s="35"/>
      <c r="AF827" s="35"/>
      <c r="AL827" s="35"/>
      <c r="AM827" s="35"/>
      <c r="AN827" s="35"/>
      <c r="AT827" s="35"/>
      <c r="AU827" s="35"/>
      <c r="AV827" s="35"/>
      <c r="BB827" s="35"/>
      <c r="BC827" s="35"/>
      <c r="BD827" s="35"/>
      <c r="BJ827" s="35"/>
      <c r="BK827" s="35"/>
      <c r="BL827" s="35"/>
      <c r="BR827" s="35"/>
      <c r="BS827" s="35"/>
      <c r="BT827" s="35"/>
      <c r="BZ827" s="35"/>
      <c r="CA827" s="35"/>
      <c r="CB827" s="35"/>
      <c r="CH827" s="35"/>
      <c r="CI827" s="35"/>
      <c r="CJ827" s="35"/>
      <c r="CP827" s="35"/>
      <c r="CQ827" s="35"/>
      <c r="CR827" s="35"/>
      <c r="CX827" s="35"/>
      <c r="CY827" s="35"/>
      <c r="CZ827" s="35"/>
      <c r="DF827" s="35">
        <v>1.45E-9</v>
      </c>
      <c r="DG827" s="35">
        <v>1.7332684166100001</v>
      </c>
      <c r="DH827" s="35">
        <v>6637.5059410945996</v>
      </c>
      <c r="DI827" s="29">
        <f t="shared" si="344"/>
        <v>-1.3258657239676138E-9</v>
      </c>
      <c r="DJ827" s="29">
        <f t="shared" si="345"/>
        <v>-1.3258159279571116E-9</v>
      </c>
      <c r="DK827" s="29">
        <f t="shared" si="346"/>
        <v>-1.3258159297111665E-9</v>
      </c>
      <c r="DL827" s="29">
        <f t="shared" si="347"/>
        <v>-1.3258159297111164E-9</v>
      </c>
      <c r="DN827" s="35"/>
      <c r="DO827" s="35"/>
      <c r="DP827" s="35"/>
      <c r="DV827" s="35"/>
      <c r="DW827" s="35"/>
      <c r="DX827" s="35"/>
      <c r="ED827" s="35"/>
      <c r="EE827" s="35"/>
      <c r="EF827" s="35"/>
      <c r="EL827" s="35"/>
      <c r="EM827" s="35"/>
      <c r="EN827" s="35"/>
      <c r="ET827" s="35"/>
      <c r="EU827" s="35"/>
      <c r="EV827" s="35"/>
    </row>
    <row r="828" spans="14:152" s="29" customFormat="1" ht="13.5" x14ac:dyDescent="0.3">
      <c r="N828" s="35">
        <v>1.6000000000000001E-9</v>
      </c>
      <c r="O828" s="35">
        <v>2.8503478436999998</v>
      </c>
      <c r="P828" s="35">
        <v>9374.8264467846002</v>
      </c>
      <c r="Q828" s="29">
        <f t="shared" si="340"/>
        <v>-6.1353361466046244E-10</v>
      </c>
      <c r="R828" s="29">
        <f t="shared" si="341"/>
        <v>-6.1371064169020917E-10</v>
      </c>
      <c r="S828" s="29">
        <f t="shared" si="342"/>
        <v>-6.1371063545524514E-10</v>
      </c>
      <c r="T828" s="29">
        <f t="shared" si="343"/>
        <v>-6.1371063545541316E-10</v>
      </c>
      <c r="V828" s="35"/>
      <c r="W828" s="35"/>
      <c r="X828" s="35"/>
      <c r="AD828" s="35"/>
      <c r="AE828" s="35"/>
      <c r="AF828" s="35"/>
      <c r="AL828" s="35"/>
      <c r="AM828" s="35"/>
      <c r="AN828" s="35"/>
      <c r="AT828" s="35"/>
      <c r="AU828" s="35"/>
      <c r="AV828" s="35"/>
      <c r="BB828" s="35"/>
      <c r="BC828" s="35"/>
      <c r="BD828" s="35"/>
      <c r="BJ828" s="35"/>
      <c r="BK828" s="35"/>
      <c r="BL828" s="35"/>
      <c r="BR828" s="35"/>
      <c r="BS828" s="35"/>
      <c r="BT828" s="35"/>
      <c r="BZ828" s="35"/>
      <c r="CA828" s="35"/>
      <c r="CB828" s="35"/>
      <c r="CH828" s="35"/>
      <c r="CI828" s="35"/>
      <c r="CJ828" s="35"/>
      <c r="CP828" s="35"/>
      <c r="CQ828" s="35"/>
      <c r="CR828" s="35"/>
      <c r="CX828" s="35"/>
      <c r="CY828" s="35"/>
      <c r="CZ828" s="35"/>
      <c r="DF828" s="35">
        <v>1.33E-9</v>
      </c>
      <c r="DG828" s="35">
        <v>3.2755330680900001</v>
      </c>
      <c r="DH828" s="35">
        <v>11876.469585733999</v>
      </c>
      <c r="DI828" s="29">
        <f t="shared" si="344"/>
        <v>2.3500919327793309E-10</v>
      </c>
      <c r="DJ828" s="29">
        <f t="shared" si="345"/>
        <v>2.3520787049497054E-10</v>
      </c>
      <c r="DK828" s="29">
        <f t="shared" si="346"/>
        <v>2.352078634973679E-10</v>
      </c>
      <c r="DL828" s="29">
        <f t="shared" si="347"/>
        <v>2.3520786349759114E-10</v>
      </c>
      <c r="DN828" s="35"/>
      <c r="DO828" s="35"/>
      <c r="DP828" s="35"/>
      <c r="DV828" s="35"/>
      <c r="DW828" s="35"/>
      <c r="DX828" s="35"/>
      <c r="ED828" s="35"/>
      <c r="EE828" s="35"/>
      <c r="EF828" s="35"/>
      <c r="EL828" s="35"/>
      <c r="EM828" s="35"/>
      <c r="EN828" s="35"/>
      <c r="ET828" s="35"/>
      <c r="EU828" s="35"/>
      <c r="EV828" s="35"/>
    </row>
    <row r="829" spans="14:152" s="29" customFormat="1" ht="13.5" x14ac:dyDescent="0.3">
      <c r="N829" s="35">
        <v>1.7200000000000001E-9</v>
      </c>
      <c r="O829" s="35">
        <v>2.3860125406299999</v>
      </c>
      <c r="P829" s="35">
        <v>2281.2477501628</v>
      </c>
      <c r="Q829" s="29">
        <f t="shared" si="340"/>
        <v>-2.8741893003765199E-10</v>
      </c>
      <c r="R829" s="29">
        <f t="shared" si="341"/>
        <v>-2.8736949269935019E-10</v>
      </c>
      <c r="S829" s="29">
        <f t="shared" si="342"/>
        <v>-2.8736949444060705E-10</v>
      </c>
      <c r="T829" s="29">
        <f t="shared" si="343"/>
        <v>-2.8736949444055887E-10</v>
      </c>
      <c r="V829" s="35"/>
      <c r="W829" s="35"/>
      <c r="X829" s="35"/>
      <c r="AD829" s="35"/>
      <c r="AE829" s="35"/>
      <c r="AF829" s="35"/>
      <c r="AL829" s="35"/>
      <c r="AM829" s="35"/>
      <c r="AN829" s="35"/>
      <c r="AT829" s="35"/>
      <c r="AU829" s="35"/>
      <c r="AV829" s="35"/>
      <c r="BB829" s="35"/>
      <c r="BC829" s="35"/>
      <c r="BD829" s="35"/>
      <c r="BJ829" s="35"/>
      <c r="BK829" s="35"/>
      <c r="BL829" s="35"/>
      <c r="BR829" s="35"/>
      <c r="BS829" s="35"/>
      <c r="BT829" s="35"/>
      <c r="BZ829" s="35"/>
      <c r="CA829" s="35"/>
      <c r="CB829" s="35"/>
      <c r="CH829" s="35"/>
      <c r="CI829" s="35"/>
      <c r="CJ829" s="35"/>
      <c r="CP829" s="35"/>
      <c r="CQ829" s="35"/>
      <c r="CR829" s="35"/>
      <c r="CX829" s="35"/>
      <c r="CY829" s="35"/>
      <c r="CZ829" s="35"/>
      <c r="DF829" s="35">
        <v>1.19E-9</v>
      </c>
      <c r="DG829" s="35">
        <v>5.1508739672899999</v>
      </c>
      <c r="DH829" s="35">
        <v>15636.566656309</v>
      </c>
      <c r="DI829" s="29">
        <f t="shared" si="344"/>
        <v>7.496820349002459E-11</v>
      </c>
      <c r="DJ829" s="29">
        <f t="shared" si="345"/>
        <v>7.5205518403645749E-11</v>
      </c>
      <c r="DK829" s="29">
        <f t="shared" si="346"/>
        <v>7.5205510045154559E-11</v>
      </c>
      <c r="DL829" s="29">
        <f t="shared" si="347"/>
        <v>7.5205510045424608E-11</v>
      </c>
      <c r="DN829" s="35"/>
      <c r="DO829" s="35"/>
      <c r="DP829" s="35"/>
      <c r="DV829" s="35"/>
      <c r="DW829" s="35"/>
      <c r="DX829" s="35"/>
      <c r="ED829" s="35"/>
      <c r="EE829" s="35"/>
      <c r="EF829" s="35"/>
      <c r="EL829" s="35"/>
      <c r="EM829" s="35"/>
      <c r="EN829" s="35"/>
      <c r="ET829" s="35"/>
      <c r="EU829" s="35"/>
      <c r="EV829" s="35"/>
    </row>
    <row r="830" spans="14:152" s="29" customFormat="1" ht="13.5" x14ac:dyDescent="0.3">
      <c r="N830" s="35">
        <v>2.0200000000000001E-9</v>
      </c>
      <c r="O830" s="35">
        <v>4.1216478676900001</v>
      </c>
      <c r="P830" s="35">
        <v>7321.1221397135996</v>
      </c>
      <c r="Q830" s="29">
        <f t="shared" si="340"/>
        <v>-1.7644857804776889E-9</v>
      </c>
      <c r="R830" s="29">
        <f t="shared" si="341"/>
        <v>-1.764577773548163E-9</v>
      </c>
      <c r="S830" s="29">
        <f t="shared" si="342"/>
        <v>-1.7645777703082959E-9</v>
      </c>
      <c r="T830" s="29">
        <f t="shared" si="343"/>
        <v>-1.7645777703083937E-9</v>
      </c>
      <c r="V830" s="35"/>
      <c r="W830" s="35"/>
      <c r="X830" s="35"/>
      <c r="AD830" s="35"/>
      <c r="AE830" s="35"/>
      <c r="AF830" s="35"/>
      <c r="AL830" s="35"/>
      <c r="AM830" s="35"/>
      <c r="AN830" s="35"/>
      <c r="AT830" s="35"/>
      <c r="AU830" s="35"/>
      <c r="AV830" s="35"/>
      <c r="BB830" s="35"/>
      <c r="BC830" s="35"/>
      <c r="BD830" s="35"/>
      <c r="BJ830" s="35"/>
      <c r="BK830" s="35"/>
      <c r="BL830" s="35"/>
      <c r="BR830" s="35"/>
      <c r="BS830" s="35"/>
      <c r="BT830" s="35"/>
      <c r="BZ830" s="35"/>
      <c r="CA830" s="35"/>
      <c r="CB830" s="35"/>
      <c r="CH830" s="35"/>
      <c r="CI830" s="35"/>
      <c r="CJ830" s="35"/>
      <c r="CP830" s="35"/>
      <c r="CQ830" s="35"/>
      <c r="CR830" s="35"/>
      <c r="CX830" s="35"/>
      <c r="CY830" s="35"/>
      <c r="CZ830" s="35"/>
      <c r="DF830" s="35">
        <v>1.1700000000000001E-9</v>
      </c>
      <c r="DG830" s="35">
        <v>3.7099922413100002</v>
      </c>
      <c r="DH830" s="35">
        <v>3343.1552239806001</v>
      </c>
      <c r="DI830" s="29">
        <f t="shared" si="344"/>
        <v>1.2878305014590216E-10</v>
      </c>
      <c r="DJ830" s="29">
        <f t="shared" si="345"/>
        <v>1.288327319521824E-10</v>
      </c>
      <c r="DK830" s="29">
        <f t="shared" si="346"/>
        <v>1.2883273020231209E-10</v>
      </c>
      <c r="DL830" s="29">
        <f t="shared" si="347"/>
        <v>1.2883273020236991E-10</v>
      </c>
      <c r="DN830" s="35"/>
      <c r="DO830" s="35"/>
      <c r="DP830" s="35"/>
      <c r="DV830" s="35"/>
      <c r="DW830" s="35"/>
      <c r="DX830" s="35"/>
      <c r="ED830" s="35"/>
      <c r="EE830" s="35"/>
      <c r="EF830" s="35"/>
      <c r="EL830" s="35"/>
      <c r="EM830" s="35"/>
      <c r="EN830" s="35"/>
      <c r="ET830" s="35"/>
      <c r="EU830" s="35"/>
      <c r="EV830" s="35"/>
    </row>
    <row r="831" spans="14:152" s="29" customFormat="1" ht="13.5" x14ac:dyDescent="0.3">
      <c r="N831" s="35">
        <v>1.56E-9</v>
      </c>
      <c r="O831" s="35">
        <v>4.5517120469399996</v>
      </c>
      <c r="P831" s="35">
        <v>27682.140744156401</v>
      </c>
      <c r="Q831" s="29">
        <f t="shared" si="340"/>
        <v>-3.1299270405345027E-10</v>
      </c>
      <c r="R831" s="29">
        <f t="shared" si="341"/>
        <v>-3.1245204823947399E-10</v>
      </c>
      <c r="S831" s="29">
        <f t="shared" si="342"/>
        <v>-3.1245206728288804E-10</v>
      </c>
      <c r="T831" s="29">
        <f t="shared" si="343"/>
        <v>-3.1245206728227986E-10</v>
      </c>
      <c r="V831" s="35"/>
      <c r="W831" s="35"/>
      <c r="X831" s="35"/>
      <c r="AD831" s="35"/>
      <c r="AE831" s="35"/>
      <c r="AF831" s="35"/>
      <c r="AL831" s="35"/>
      <c r="AM831" s="35"/>
      <c r="AN831" s="35"/>
      <c r="AT831" s="35"/>
      <c r="AU831" s="35"/>
      <c r="AV831" s="35"/>
      <c r="BB831" s="35"/>
      <c r="BC831" s="35"/>
      <c r="BD831" s="35"/>
      <c r="BJ831" s="35"/>
      <c r="BK831" s="35"/>
      <c r="BL831" s="35"/>
      <c r="BR831" s="35"/>
      <c r="BS831" s="35"/>
      <c r="BT831" s="35"/>
      <c r="BZ831" s="35"/>
      <c r="CA831" s="35"/>
      <c r="CB831" s="35"/>
      <c r="CH831" s="35"/>
      <c r="CI831" s="35"/>
      <c r="CJ831" s="35"/>
      <c r="CP831" s="35"/>
      <c r="CQ831" s="35"/>
      <c r="CR831" s="35"/>
      <c r="CX831" s="35"/>
      <c r="CY831" s="35"/>
      <c r="CZ831" s="35"/>
      <c r="DF831" s="35">
        <v>1.15E-9</v>
      </c>
      <c r="DG831" s="35">
        <v>5.9954157079700003</v>
      </c>
      <c r="DH831" s="35">
        <v>11986.6759069534</v>
      </c>
      <c r="DI831" s="29">
        <f t="shared" si="344"/>
        <v>1.0678883439428933E-9</v>
      </c>
      <c r="DJ831" s="29">
        <f t="shared" si="345"/>
        <v>1.0678229620971993E-9</v>
      </c>
      <c r="DK831" s="29">
        <f t="shared" si="346"/>
        <v>1.067822964400492E-9</v>
      </c>
      <c r="DL831" s="29">
        <f t="shared" si="347"/>
        <v>1.0678229644004192E-9</v>
      </c>
      <c r="DN831" s="35"/>
      <c r="DO831" s="35"/>
      <c r="DP831" s="35"/>
      <c r="DV831" s="35"/>
      <c r="DW831" s="35"/>
      <c r="DX831" s="35"/>
      <c r="ED831" s="35"/>
      <c r="EE831" s="35"/>
      <c r="EF831" s="35"/>
      <c r="EL831" s="35"/>
      <c r="EM831" s="35"/>
      <c r="EN831" s="35"/>
      <c r="ET831" s="35"/>
      <c r="EU831" s="35"/>
      <c r="EV831" s="35"/>
    </row>
    <row r="832" spans="14:152" s="29" customFormat="1" ht="13.5" x14ac:dyDescent="0.3">
      <c r="N832" s="35">
        <v>1.6999999999999999E-9</v>
      </c>
      <c r="O832" s="35">
        <v>4.62851491273</v>
      </c>
      <c r="P832" s="35">
        <v>10824.201202545601</v>
      </c>
      <c r="Q832" s="29">
        <f t="shared" si="340"/>
        <v>-3.5025599583574662E-10</v>
      </c>
      <c r="R832" s="29">
        <f t="shared" si="341"/>
        <v>-3.5048609880448563E-10</v>
      </c>
      <c r="S832" s="29">
        <f t="shared" si="342"/>
        <v>-3.5048609070003251E-10</v>
      </c>
      <c r="T832" s="29">
        <f t="shared" si="343"/>
        <v>-3.5048609070026888E-10</v>
      </c>
      <c r="V832" s="35"/>
      <c r="W832" s="35"/>
      <c r="X832" s="35"/>
      <c r="AD832" s="35"/>
      <c r="AE832" s="35"/>
      <c r="AF832" s="35"/>
      <c r="AL832" s="35"/>
      <c r="AM832" s="35"/>
      <c r="AN832" s="35"/>
      <c r="AT832" s="35"/>
      <c r="AU832" s="35"/>
      <c r="AV832" s="35"/>
      <c r="BB832" s="35"/>
      <c r="BC832" s="35"/>
      <c r="BD832" s="35"/>
      <c r="BJ832" s="35"/>
      <c r="BK832" s="35"/>
      <c r="BL832" s="35"/>
      <c r="BR832" s="35"/>
      <c r="BS832" s="35"/>
      <c r="BT832" s="35"/>
      <c r="BZ832" s="35"/>
      <c r="CA832" s="35"/>
      <c r="CB832" s="35"/>
      <c r="CH832" s="35"/>
      <c r="CI832" s="35"/>
      <c r="CJ832" s="35"/>
      <c r="CP832" s="35"/>
      <c r="CQ832" s="35"/>
      <c r="CR832" s="35"/>
      <c r="CX832" s="35"/>
      <c r="CY832" s="35"/>
      <c r="CZ832" s="35"/>
      <c r="DF832" s="35">
        <v>1.5199999999999999E-9</v>
      </c>
      <c r="DG832" s="35">
        <v>5.6666233995999997</v>
      </c>
      <c r="DH832" s="35">
        <v>6530.1771835566997</v>
      </c>
      <c r="DI832" s="29">
        <f t="shared" si="344"/>
        <v>3.0575848629563642E-10</v>
      </c>
      <c r="DJ832" s="29">
        <f t="shared" si="345"/>
        <v>3.0563423359679118E-10</v>
      </c>
      <c r="DK832" s="29">
        <f t="shared" si="346"/>
        <v>3.0563423797319587E-10</v>
      </c>
      <c r="DL832" s="29">
        <f t="shared" si="347"/>
        <v>3.0563423797306895E-10</v>
      </c>
      <c r="DN832" s="35"/>
      <c r="DO832" s="35"/>
      <c r="DP832" s="35"/>
      <c r="DV832" s="35"/>
      <c r="DW832" s="35"/>
      <c r="DX832" s="35"/>
      <c r="ED832" s="35"/>
      <c r="EE832" s="35"/>
      <c r="EF832" s="35"/>
      <c r="EL832" s="35"/>
      <c r="EM832" s="35"/>
      <c r="EN832" s="35"/>
      <c r="ET832" s="35"/>
      <c r="EU832" s="35"/>
      <c r="EV832" s="35"/>
    </row>
    <row r="833" spans="14:152" s="29" customFormat="1" ht="13.5" x14ac:dyDescent="0.3">
      <c r="N833" s="35">
        <v>1.57E-9</v>
      </c>
      <c r="O833" s="35">
        <v>0.91363725609000002</v>
      </c>
      <c r="P833" s="35">
        <v>4503.0871311075998</v>
      </c>
      <c r="Q833" s="29">
        <f t="shared" ref="Q833:Q896" si="348">N833*COS(O833+P833*$C$23)</f>
        <v>3.5009327724768024E-10</v>
      </c>
      <c r="R833" s="29">
        <f t="shared" ref="R833:R896" si="349">N833*COS(O833+P833*$C$44)</f>
        <v>3.5000520468636863E-10</v>
      </c>
      <c r="S833" s="29">
        <f t="shared" ref="S833:S896" si="350">N833*COS(O833+P833*$C$65)</f>
        <v>3.500052077884425E-10</v>
      </c>
      <c r="T833" s="29">
        <f t="shared" ref="T833:T896" si="351">N833*COS(O833+P833*$C$86)</f>
        <v>3.5000520778833372E-10</v>
      </c>
      <c r="V833" s="35"/>
      <c r="W833" s="35"/>
      <c r="X833" s="35"/>
      <c r="AD833" s="35"/>
      <c r="AE833" s="35"/>
      <c r="AF833" s="35"/>
      <c r="AL833" s="35"/>
      <c r="AM833" s="35"/>
      <c r="AN833" s="35"/>
      <c r="AT833" s="35"/>
      <c r="AU833" s="35"/>
      <c r="AV833" s="35"/>
      <c r="BB833" s="35"/>
      <c r="BC833" s="35"/>
      <c r="BD833" s="35"/>
      <c r="BJ833" s="35"/>
      <c r="BK833" s="35"/>
      <c r="BL833" s="35"/>
      <c r="BR833" s="35"/>
      <c r="BS833" s="35"/>
      <c r="BT833" s="35"/>
      <c r="BZ833" s="35"/>
      <c r="CA833" s="35"/>
      <c r="CB833" s="35"/>
      <c r="CH833" s="35"/>
      <c r="CI833" s="35"/>
      <c r="CJ833" s="35"/>
      <c r="CP833" s="35"/>
      <c r="CQ833" s="35"/>
      <c r="CR833" s="35"/>
      <c r="CX833" s="35"/>
      <c r="CY833" s="35"/>
      <c r="CZ833" s="35"/>
      <c r="DF833" s="35">
        <v>1.2300000000000001E-9</v>
      </c>
      <c r="DG833" s="35">
        <v>5.231448642E-2</v>
      </c>
      <c r="DH833" s="35">
        <v>9801.4246376606006</v>
      </c>
      <c r="DI833" s="29">
        <f t="shared" ref="DI833:DI896" si="352">DF833*COS(DG833+DH833*$C$23)</f>
        <v>-6.9003580894156986E-10</v>
      </c>
      <c r="DJ833" s="29">
        <f t="shared" ref="DJ833:DJ896" si="353">DF833*COS(DG833+DH833*$C$44)</f>
        <v>-6.8990826855700389E-10</v>
      </c>
      <c r="DK833" s="29">
        <f t="shared" ref="DK833:DK896" si="354">DF833*COS(DG833+DH833*$C$65)</f>
        <v>-6.8990827304933629E-10</v>
      </c>
      <c r="DL833" s="29">
        <f t="shared" ref="DL833:DL896" si="355">DF833*COS(DG833+DH833*$C$86)</f>
        <v>-6.8990827304922048E-10</v>
      </c>
      <c r="DN833" s="35"/>
      <c r="DO833" s="35"/>
      <c r="DP833" s="35"/>
      <c r="DV833" s="35"/>
      <c r="DW833" s="35"/>
      <c r="DX833" s="35"/>
      <c r="ED833" s="35"/>
      <c r="EE833" s="35"/>
      <c r="EF833" s="35"/>
      <c r="EL833" s="35"/>
      <c r="EM833" s="35"/>
      <c r="EN833" s="35"/>
      <c r="ET833" s="35"/>
      <c r="EU833" s="35"/>
      <c r="EV833" s="35"/>
    </row>
    <row r="834" spans="14:152" s="29" customFormat="1" ht="13.5" x14ac:dyDescent="0.3">
      <c r="N834" s="35">
        <v>1.56E-9</v>
      </c>
      <c r="O834" s="35">
        <v>5.5825561831800004</v>
      </c>
      <c r="P834" s="35">
        <v>10448.435470975401</v>
      </c>
      <c r="Q834" s="29">
        <f t="shared" si="348"/>
        <v>1.2473112195388323E-9</v>
      </c>
      <c r="R834" s="29">
        <f t="shared" si="349"/>
        <v>1.2471861089022928E-9</v>
      </c>
      <c r="S834" s="29">
        <f t="shared" si="350"/>
        <v>1.247186113309264E-9</v>
      </c>
      <c r="T834" s="29">
        <f t="shared" si="351"/>
        <v>1.2471861133091308E-9</v>
      </c>
      <c r="V834" s="35"/>
      <c r="W834" s="35"/>
      <c r="X834" s="35"/>
      <c r="AD834" s="35"/>
      <c r="AE834" s="35"/>
      <c r="AF834" s="35"/>
      <c r="AL834" s="35"/>
      <c r="AM834" s="35"/>
      <c r="AN834" s="35"/>
      <c r="AT834" s="35"/>
      <c r="AU834" s="35"/>
      <c r="AV834" s="35"/>
      <c r="BB834" s="35"/>
      <c r="BC834" s="35"/>
      <c r="BD834" s="35"/>
      <c r="BJ834" s="35"/>
      <c r="BK834" s="35"/>
      <c r="BL834" s="35"/>
      <c r="BR834" s="35"/>
      <c r="BS834" s="35"/>
      <c r="BT834" s="35"/>
      <c r="BZ834" s="35"/>
      <c r="CA834" s="35"/>
      <c r="CB834" s="35"/>
      <c r="CH834" s="35"/>
      <c r="CI834" s="35"/>
      <c r="CJ834" s="35"/>
      <c r="CP834" s="35"/>
      <c r="CQ834" s="35"/>
      <c r="CR834" s="35"/>
      <c r="CX834" s="35"/>
      <c r="CY834" s="35"/>
      <c r="CZ834" s="35"/>
      <c r="DF834" s="35">
        <v>1.3000000000000001E-9</v>
      </c>
      <c r="DG834" s="35">
        <v>1.4237792603999999</v>
      </c>
      <c r="DH834" s="35">
        <v>16063.164847185</v>
      </c>
      <c r="DI834" s="29">
        <f t="shared" si="352"/>
        <v>-3.8537297776084893E-12</v>
      </c>
      <c r="DJ834" s="29">
        <f t="shared" si="353"/>
        <v>-4.1205847917628766E-12</v>
      </c>
      <c r="DK834" s="29">
        <f t="shared" si="354"/>
        <v>-4.1205753927735203E-12</v>
      </c>
      <c r="DL834" s="29">
        <f t="shared" si="355"/>
        <v>-4.1205753929952088E-12</v>
      </c>
      <c r="DN834" s="35"/>
      <c r="DO834" s="35"/>
      <c r="DP834" s="35"/>
      <c r="DV834" s="35"/>
      <c r="DW834" s="35"/>
      <c r="DX834" s="35"/>
      <c r="ED834" s="35"/>
      <c r="EE834" s="35"/>
      <c r="EF834" s="35"/>
      <c r="EL834" s="35"/>
      <c r="EM834" s="35"/>
      <c r="EN834" s="35"/>
      <c r="ET834" s="35"/>
      <c r="EU834" s="35"/>
      <c r="EV834" s="35"/>
    </row>
    <row r="835" spans="14:152" s="29" customFormat="1" ht="13.5" x14ac:dyDescent="0.3">
      <c r="N835" s="35">
        <v>1.57E-9</v>
      </c>
      <c r="O835" s="35">
        <v>0.92229160815</v>
      </c>
      <c r="P835" s="35">
        <v>15636.566656309</v>
      </c>
      <c r="Q835" s="29">
        <f t="shared" si="348"/>
        <v>-1.4330585881168288E-9</v>
      </c>
      <c r="R835" s="29">
        <f t="shared" si="349"/>
        <v>-1.433186702139439E-9</v>
      </c>
      <c r="S835" s="29">
        <f t="shared" si="350"/>
        <v>-1.4331866976280837E-9</v>
      </c>
      <c r="T835" s="29">
        <f t="shared" si="351"/>
        <v>-1.4331866976282294E-9</v>
      </c>
      <c r="V835" s="35"/>
      <c r="W835" s="35"/>
      <c r="X835" s="35"/>
      <c r="AD835" s="35"/>
      <c r="AE835" s="35"/>
      <c r="AF835" s="35"/>
      <c r="AL835" s="35"/>
      <c r="AM835" s="35"/>
      <c r="AN835" s="35"/>
      <c r="AT835" s="35"/>
      <c r="AU835" s="35"/>
      <c r="AV835" s="35"/>
      <c r="BB835" s="35"/>
      <c r="BC835" s="35"/>
      <c r="BD835" s="35"/>
      <c r="BJ835" s="35"/>
      <c r="BK835" s="35"/>
      <c r="BL835" s="35"/>
      <c r="BR835" s="35"/>
      <c r="BS835" s="35"/>
      <c r="BT835" s="35"/>
      <c r="BZ835" s="35"/>
      <c r="CA835" s="35"/>
      <c r="CB835" s="35"/>
      <c r="CH835" s="35"/>
      <c r="CI835" s="35"/>
      <c r="CJ835" s="35"/>
      <c r="CP835" s="35"/>
      <c r="CQ835" s="35"/>
      <c r="CR835" s="35"/>
      <c r="CX835" s="35"/>
      <c r="CY835" s="35"/>
      <c r="CZ835" s="35"/>
      <c r="DF835" s="35">
        <v>1.2E-9</v>
      </c>
      <c r="DG835" s="35">
        <v>4.19579234337</v>
      </c>
      <c r="DH835" s="35">
        <v>604.84974070479996</v>
      </c>
      <c r="DI835" s="29">
        <f t="shared" si="352"/>
        <v>1.4063810564551668E-10</v>
      </c>
      <c r="DJ835" s="29">
        <f t="shared" si="353"/>
        <v>1.4064731709970116E-10</v>
      </c>
      <c r="DK835" s="29">
        <f t="shared" si="354"/>
        <v>1.4064731677525952E-10</v>
      </c>
      <c r="DL835" s="29">
        <f t="shared" si="355"/>
        <v>1.4064731677527009E-10</v>
      </c>
      <c r="DN835" s="35"/>
      <c r="DO835" s="35"/>
      <c r="DP835" s="35"/>
      <c r="DV835" s="35"/>
      <c r="DW835" s="35"/>
      <c r="DX835" s="35"/>
      <c r="ED835" s="35"/>
      <c r="EE835" s="35"/>
      <c r="EF835" s="35"/>
      <c r="EL835" s="35"/>
      <c r="EM835" s="35"/>
      <c r="EN835" s="35"/>
      <c r="ET835" s="35"/>
      <c r="EU835" s="35"/>
      <c r="EV835" s="35"/>
    </row>
    <row r="836" spans="14:152" s="29" customFormat="1" ht="13.5" x14ac:dyDescent="0.3">
      <c r="N836" s="35">
        <v>1.7100000000000001E-9</v>
      </c>
      <c r="O836" s="35">
        <v>5.4382062834099996</v>
      </c>
      <c r="P836" s="35">
        <v>11904.9187732018</v>
      </c>
      <c r="Q836" s="29">
        <f t="shared" si="348"/>
        <v>-1.0943786419525417E-9</v>
      </c>
      <c r="R836" s="29">
        <f t="shared" si="349"/>
        <v>-1.0945785254894923E-9</v>
      </c>
      <c r="S836" s="29">
        <f t="shared" si="350"/>
        <v>-1.0945785184497347E-9</v>
      </c>
      <c r="T836" s="29">
        <f t="shared" si="351"/>
        <v>-1.0945785184499588E-9</v>
      </c>
      <c r="V836" s="35"/>
      <c r="W836" s="35"/>
      <c r="X836" s="35"/>
      <c r="AD836" s="35"/>
      <c r="AE836" s="35"/>
      <c r="AF836" s="35"/>
      <c r="AL836" s="35"/>
      <c r="AM836" s="35"/>
      <c r="AN836" s="35"/>
      <c r="AT836" s="35"/>
      <c r="AU836" s="35"/>
      <c r="AV836" s="35"/>
      <c r="BB836" s="35"/>
      <c r="BC836" s="35"/>
      <c r="BD836" s="35"/>
      <c r="BJ836" s="35"/>
      <c r="BK836" s="35"/>
      <c r="BL836" s="35"/>
      <c r="BR836" s="35"/>
      <c r="BS836" s="35"/>
      <c r="BT836" s="35"/>
      <c r="BZ836" s="35"/>
      <c r="CA836" s="35"/>
      <c r="CB836" s="35"/>
      <c r="CH836" s="35"/>
      <c r="CI836" s="35"/>
      <c r="CJ836" s="35"/>
      <c r="CP836" s="35"/>
      <c r="CQ836" s="35"/>
      <c r="CR836" s="35"/>
      <c r="CX836" s="35"/>
      <c r="CY836" s="35"/>
      <c r="CZ836" s="35"/>
      <c r="DF836" s="35">
        <v>1.26E-9</v>
      </c>
      <c r="DG836" s="35">
        <v>1.38788085609</v>
      </c>
      <c r="DH836" s="35">
        <v>169.58018313299999</v>
      </c>
      <c r="DI836" s="29">
        <f t="shared" si="352"/>
        <v>-6.801533332299177E-10</v>
      </c>
      <c r="DJ836" s="29">
        <f t="shared" si="353"/>
        <v>-6.8015563177142168E-10</v>
      </c>
      <c r="DK836" s="29">
        <f t="shared" si="354"/>
        <v>-6.8015563169046366E-10</v>
      </c>
      <c r="DL836" s="29">
        <f t="shared" si="355"/>
        <v>-6.8015563169046645E-10</v>
      </c>
      <c r="DN836" s="35"/>
      <c r="DO836" s="35"/>
      <c r="DP836" s="35"/>
      <c r="DV836" s="35"/>
      <c r="DW836" s="35"/>
      <c r="DX836" s="35"/>
      <c r="ED836" s="35"/>
      <c r="EE836" s="35"/>
      <c r="EF836" s="35"/>
      <c r="EL836" s="35"/>
      <c r="EM836" s="35"/>
      <c r="EN836" s="35"/>
      <c r="ET836" s="35"/>
      <c r="EU836" s="35"/>
      <c r="EV836" s="35"/>
    </row>
    <row r="837" spans="14:152" s="29" customFormat="1" ht="13.5" x14ac:dyDescent="0.3">
      <c r="N837" s="35">
        <v>1.8E-9</v>
      </c>
      <c r="O837" s="35">
        <v>1.8909140524100001</v>
      </c>
      <c r="P837" s="35">
        <v>13575.7488022372</v>
      </c>
      <c r="Q837" s="29">
        <f t="shared" si="348"/>
        <v>-1.4150355639376775E-9</v>
      </c>
      <c r="R837" s="29">
        <f t="shared" si="349"/>
        <v>-1.4148425370344491E-9</v>
      </c>
      <c r="S837" s="29">
        <f t="shared" si="350"/>
        <v>-1.4148425438338953E-9</v>
      </c>
      <c r="T837" s="29">
        <f t="shared" si="351"/>
        <v>-1.4148425438336738E-9</v>
      </c>
      <c r="V837" s="35"/>
      <c r="W837" s="35"/>
      <c r="X837" s="35"/>
      <c r="AD837" s="35"/>
      <c r="AE837" s="35"/>
      <c r="AF837" s="35"/>
      <c r="AL837" s="35"/>
      <c r="AM837" s="35"/>
      <c r="AN837" s="35"/>
      <c r="AT837" s="35"/>
      <c r="AU837" s="35"/>
      <c r="AV837" s="35"/>
      <c r="BB837" s="35"/>
      <c r="BC837" s="35"/>
      <c r="BD837" s="35"/>
      <c r="BJ837" s="35"/>
      <c r="BK837" s="35"/>
      <c r="BL837" s="35"/>
      <c r="BR837" s="35"/>
      <c r="BS837" s="35"/>
      <c r="BT837" s="35"/>
      <c r="BZ837" s="35"/>
      <c r="CA837" s="35"/>
      <c r="CB837" s="35"/>
      <c r="CH837" s="35"/>
      <c r="CI837" s="35"/>
      <c r="CJ837" s="35"/>
      <c r="CP837" s="35"/>
      <c r="CQ837" s="35"/>
      <c r="CR837" s="35"/>
      <c r="CX837" s="35"/>
      <c r="CY837" s="35"/>
      <c r="CZ837" s="35"/>
      <c r="DF837" s="35">
        <v>1.2199999999999999E-9</v>
      </c>
      <c r="DG837" s="35">
        <v>0.18785107006000001</v>
      </c>
      <c r="DH837" s="35">
        <v>18849.227549974199</v>
      </c>
      <c r="DI837" s="29">
        <f t="shared" si="352"/>
        <v>3.6288652950867226E-11</v>
      </c>
      <c r="DJ837" s="29">
        <f t="shared" si="353"/>
        <v>3.5994911202210183E-11</v>
      </c>
      <c r="DK837" s="29">
        <f t="shared" si="354"/>
        <v>3.5994921548315481E-11</v>
      </c>
      <c r="DL837" s="29">
        <f t="shared" si="355"/>
        <v>3.5994921547968886E-11</v>
      </c>
      <c r="DN837" s="35"/>
      <c r="DO837" s="35"/>
      <c r="DP837" s="35"/>
      <c r="DV837" s="35"/>
      <c r="DW837" s="35"/>
      <c r="DX837" s="35"/>
      <c r="ED837" s="35"/>
      <c r="EE837" s="35"/>
      <c r="EF837" s="35"/>
      <c r="EL837" s="35"/>
      <c r="EM837" s="35"/>
      <c r="EN837" s="35"/>
      <c r="ET837" s="35"/>
      <c r="EU837" s="35"/>
      <c r="EV837" s="35"/>
    </row>
    <row r="838" spans="14:152" s="29" customFormat="1" ht="13.5" x14ac:dyDescent="0.3">
      <c r="N838" s="35">
        <v>1.9800000000000002E-9</v>
      </c>
      <c r="O838" s="35">
        <v>4.42539692212</v>
      </c>
      <c r="P838" s="35">
        <v>10025.4277087512</v>
      </c>
      <c r="Q838" s="29">
        <f t="shared" si="348"/>
        <v>-1.4447775255531806E-9</v>
      </c>
      <c r="R838" s="29">
        <f t="shared" si="349"/>
        <v>-1.4449509696468566E-9</v>
      </c>
      <c r="S838" s="29">
        <f t="shared" si="350"/>
        <v>-1.444950963538282E-9</v>
      </c>
      <c r="T838" s="29">
        <f t="shared" si="351"/>
        <v>-1.4449509635384745E-9</v>
      </c>
      <c r="V838" s="35"/>
      <c r="W838" s="35"/>
      <c r="X838" s="35"/>
      <c r="AD838" s="35"/>
      <c r="AE838" s="35"/>
      <c r="AF838" s="35"/>
      <c r="AL838" s="35"/>
      <c r="AM838" s="35"/>
      <c r="AN838" s="35"/>
      <c r="AT838" s="35"/>
      <c r="AU838" s="35"/>
      <c r="AV838" s="35"/>
      <c r="BB838" s="35"/>
      <c r="BC838" s="35"/>
      <c r="BD838" s="35"/>
      <c r="BJ838" s="35"/>
      <c r="BK838" s="35"/>
      <c r="BL838" s="35"/>
      <c r="BR838" s="35"/>
      <c r="BS838" s="35"/>
      <c r="BT838" s="35"/>
      <c r="BZ838" s="35"/>
      <c r="CA838" s="35"/>
      <c r="CB838" s="35"/>
      <c r="CH838" s="35"/>
      <c r="CI838" s="35"/>
      <c r="CJ838" s="35"/>
      <c r="CP838" s="35"/>
      <c r="CQ838" s="35"/>
      <c r="CR838" s="35"/>
      <c r="CX838" s="35"/>
      <c r="CY838" s="35"/>
      <c r="CZ838" s="35"/>
      <c r="DF838" s="35">
        <v>1.13E-9</v>
      </c>
      <c r="DG838" s="35">
        <v>4.6773114491800003</v>
      </c>
      <c r="DH838" s="35">
        <v>24491.425792583399</v>
      </c>
      <c r="DI838" s="29">
        <f t="shared" si="352"/>
        <v>1.0650762106143504E-9</v>
      </c>
      <c r="DJ838" s="29">
        <f t="shared" si="353"/>
        <v>1.0651943111718404E-9</v>
      </c>
      <c r="DK838" s="29">
        <f t="shared" si="354"/>
        <v>1.065194307013996E-9</v>
      </c>
      <c r="DL838" s="29">
        <f t="shared" si="355"/>
        <v>1.0651943070141246E-9</v>
      </c>
      <c r="DN838" s="35"/>
      <c r="DO838" s="35"/>
      <c r="DP838" s="35"/>
      <c r="DV838" s="35"/>
      <c r="DW838" s="35"/>
      <c r="DX838" s="35"/>
      <c r="ED838" s="35"/>
      <c r="EE838" s="35"/>
      <c r="EF838" s="35"/>
      <c r="EL838" s="35"/>
      <c r="EM838" s="35"/>
      <c r="EN838" s="35"/>
      <c r="ET838" s="35"/>
      <c r="EU838" s="35"/>
      <c r="EV838" s="35"/>
    </row>
    <row r="839" spans="14:152" s="29" customFormat="1" ht="13.5" x14ac:dyDescent="0.3">
      <c r="N839" s="35">
        <v>1.5799999999999999E-9</v>
      </c>
      <c r="O839" s="35">
        <v>4.1208791464200001</v>
      </c>
      <c r="P839" s="35">
        <v>11240.1627280718</v>
      </c>
      <c r="Q839" s="29">
        <f t="shared" si="348"/>
        <v>-3.7915524238982959E-10</v>
      </c>
      <c r="R839" s="29">
        <f t="shared" si="349"/>
        <v>-3.7937555821211141E-10</v>
      </c>
      <c r="S839" s="29">
        <f t="shared" si="350"/>
        <v>-3.7937555045241322E-10</v>
      </c>
      <c r="T839" s="29">
        <f t="shared" si="351"/>
        <v>-3.7937555045263118E-10</v>
      </c>
      <c r="V839" s="35"/>
      <c r="W839" s="35"/>
      <c r="X839" s="35"/>
      <c r="AD839" s="35"/>
      <c r="AE839" s="35"/>
      <c r="AF839" s="35"/>
      <c r="AL839" s="35"/>
      <c r="AM839" s="35"/>
      <c r="AN839" s="35"/>
      <c r="AT839" s="35"/>
      <c r="AU839" s="35"/>
      <c r="AV839" s="35"/>
      <c r="BB839" s="35"/>
      <c r="BC839" s="35"/>
      <c r="BD839" s="35"/>
      <c r="BJ839" s="35"/>
      <c r="BK839" s="35"/>
      <c r="BL839" s="35"/>
      <c r="BR839" s="35"/>
      <c r="BS839" s="35"/>
      <c r="BT839" s="35"/>
      <c r="BZ839" s="35"/>
      <c r="CA839" s="35"/>
      <c r="CB839" s="35"/>
      <c r="CH839" s="35"/>
      <c r="CI839" s="35"/>
      <c r="CJ839" s="35"/>
      <c r="CP839" s="35"/>
      <c r="CQ839" s="35"/>
      <c r="CR839" s="35"/>
      <c r="CX839" s="35"/>
      <c r="CY839" s="35"/>
      <c r="CZ839" s="35"/>
      <c r="DF839" s="35">
        <v>1.2199999999999999E-9</v>
      </c>
      <c r="DG839" s="35">
        <v>1.21803689218</v>
      </c>
      <c r="DH839" s="35">
        <v>3067.9394693482</v>
      </c>
      <c r="DI839" s="29">
        <f t="shared" si="352"/>
        <v>8.6584922628530149E-10</v>
      </c>
      <c r="DJ839" s="29">
        <f t="shared" si="353"/>
        <v>8.6588292215779378E-10</v>
      </c>
      <c r="DK839" s="29">
        <f t="shared" si="354"/>
        <v>8.6588292097099381E-10</v>
      </c>
      <c r="DL839" s="29">
        <f t="shared" si="355"/>
        <v>8.6588292097103052E-10</v>
      </c>
      <c r="DN839" s="35"/>
      <c r="DO839" s="35"/>
      <c r="DP839" s="35"/>
      <c r="DV839" s="35"/>
      <c r="DW839" s="35"/>
      <c r="DX839" s="35"/>
      <c r="ED839" s="35"/>
      <c r="EE839" s="35"/>
      <c r="EF839" s="35"/>
      <c r="EL839" s="35"/>
      <c r="EM839" s="35"/>
      <c r="EN839" s="35"/>
      <c r="ET839" s="35"/>
      <c r="EU839" s="35"/>
      <c r="EV839" s="35"/>
    </row>
    <row r="840" spans="14:152" s="29" customFormat="1" ht="13.5" x14ac:dyDescent="0.3">
      <c r="N840" s="35">
        <v>2.11E-9</v>
      </c>
      <c r="O840" s="35">
        <v>2.42218772392</v>
      </c>
      <c r="P840" s="35">
        <v>8749.1562544722001</v>
      </c>
      <c r="Q840" s="29">
        <f t="shared" si="348"/>
        <v>2.1098529491537899E-9</v>
      </c>
      <c r="R840" s="29">
        <f t="shared" si="349"/>
        <v>2.1098557211352503E-9</v>
      </c>
      <c r="S840" s="29">
        <f t="shared" si="350"/>
        <v>2.1098557210380818E-9</v>
      </c>
      <c r="T840" s="29">
        <f t="shared" si="351"/>
        <v>2.1098557210380843E-9</v>
      </c>
      <c r="V840" s="35"/>
      <c r="W840" s="35"/>
      <c r="X840" s="35"/>
      <c r="AD840" s="35"/>
      <c r="AE840" s="35"/>
      <c r="AF840" s="35"/>
      <c r="AL840" s="35"/>
      <c r="AM840" s="35"/>
      <c r="AN840" s="35"/>
      <c r="AT840" s="35"/>
      <c r="AU840" s="35"/>
      <c r="AV840" s="35"/>
      <c r="BB840" s="35"/>
      <c r="BC840" s="35"/>
      <c r="BD840" s="35"/>
      <c r="BJ840" s="35"/>
      <c r="BK840" s="35"/>
      <c r="BL840" s="35"/>
      <c r="BR840" s="35"/>
      <c r="BS840" s="35"/>
      <c r="BT840" s="35"/>
      <c r="BZ840" s="35"/>
      <c r="CA840" s="35"/>
      <c r="CB840" s="35"/>
      <c r="CH840" s="35"/>
      <c r="CI840" s="35"/>
      <c r="CJ840" s="35"/>
      <c r="CP840" s="35"/>
      <c r="CQ840" s="35"/>
      <c r="CR840" s="35"/>
      <c r="CX840" s="35"/>
      <c r="CY840" s="35"/>
      <c r="CZ840" s="35"/>
      <c r="DF840" s="35">
        <v>1.1800000000000001E-9</v>
      </c>
      <c r="DG840" s="35">
        <v>3.92389195187</v>
      </c>
      <c r="DH840" s="35">
        <v>2963.2388187840002</v>
      </c>
      <c r="DI840" s="29">
        <f t="shared" si="352"/>
        <v>-2.5316550508878145E-10</v>
      </c>
      <c r="DJ840" s="29">
        <f t="shared" si="353"/>
        <v>-2.5312186147834791E-10</v>
      </c>
      <c r="DK840" s="29">
        <f t="shared" si="354"/>
        <v>-2.5312186301554836E-10</v>
      </c>
      <c r="DL840" s="29">
        <f t="shared" si="355"/>
        <v>-2.5312186301549919E-10</v>
      </c>
      <c r="DN840" s="35"/>
      <c r="DO840" s="35"/>
      <c r="DP840" s="35"/>
      <c r="DV840" s="35"/>
      <c r="DW840" s="35"/>
      <c r="DX840" s="35"/>
      <c r="ED840" s="35"/>
      <c r="EE840" s="35"/>
      <c r="EF840" s="35"/>
      <c r="EL840" s="35"/>
      <c r="EM840" s="35"/>
      <c r="EN840" s="35"/>
      <c r="ET840" s="35"/>
      <c r="EU840" s="35"/>
      <c r="EV840" s="35"/>
    </row>
    <row r="841" spans="14:152" s="29" customFormat="1" ht="13.5" x14ac:dyDescent="0.3">
      <c r="N841" s="35">
        <v>1.8300000000000001E-9</v>
      </c>
      <c r="O841" s="35">
        <v>1.4793483595100001</v>
      </c>
      <c r="P841" s="35">
        <v>6677.3435180416</v>
      </c>
      <c r="Q841" s="29">
        <f t="shared" si="348"/>
        <v>-1.8294869582445645E-9</v>
      </c>
      <c r="R841" s="29">
        <f t="shared" si="349"/>
        <v>-1.8294832542122191E-9</v>
      </c>
      <c r="S841" s="29">
        <f t="shared" si="350"/>
        <v>-1.8294832543429151E-9</v>
      </c>
      <c r="T841" s="29">
        <f t="shared" si="351"/>
        <v>-1.8294832543429116E-9</v>
      </c>
      <c r="V841" s="35"/>
      <c r="W841" s="35"/>
      <c r="X841" s="35"/>
      <c r="AD841" s="35"/>
      <c r="AE841" s="35"/>
      <c r="AF841" s="35"/>
      <c r="AL841" s="35"/>
      <c r="AM841" s="35"/>
      <c r="AN841" s="35"/>
      <c r="AT841" s="35"/>
      <c r="AU841" s="35"/>
      <c r="AV841" s="35"/>
      <c r="BB841" s="35"/>
      <c r="BC841" s="35"/>
      <c r="BD841" s="35"/>
      <c r="BJ841" s="35"/>
      <c r="BK841" s="35"/>
      <c r="BL841" s="35"/>
      <c r="BR841" s="35"/>
      <c r="BS841" s="35"/>
      <c r="BT841" s="35"/>
      <c r="BZ841" s="35"/>
      <c r="CA841" s="35"/>
      <c r="CB841" s="35"/>
      <c r="CH841" s="35"/>
      <c r="CI841" s="35"/>
      <c r="CJ841" s="35"/>
      <c r="CP841" s="35"/>
      <c r="CQ841" s="35"/>
      <c r="CR841" s="35"/>
      <c r="CX841" s="35"/>
      <c r="CY841" s="35"/>
      <c r="CZ841" s="35"/>
      <c r="DF841" s="35">
        <v>1.37E-9</v>
      </c>
      <c r="DG841" s="35">
        <v>0.80076862962999995</v>
      </c>
      <c r="DH841" s="35">
        <v>3123.7902129128001</v>
      </c>
      <c r="DI841" s="29">
        <f t="shared" si="352"/>
        <v>4.0386306645525466E-10</v>
      </c>
      <c r="DJ841" s="29">
        <f t="shared" si="353"/>
        <v>4.0391532550590324E-10</v>
      </c>
      <c r="DK841" s="29">
        <f t="shared" si="354"/>
        <v>4.0391532366527475E-10</v>
      </c>
      <c r="DL841" s="29">
        <f t="shared" si="355"/>
        <v>4.0391532366533058E-10</v>
      </c>
      <c r="DN841" s="35"/>
      <c r="DO841" s="35"/>
      <c r="DP841" s="35"/>
      <c r="DV841" s="35"/>
      <c r="DW841" s="35"/>
      <c r="DX841" s="35"/>
      <c r="ED841" s="35"/>
      <c r="EE841" s="35"/>
      <c r="EF841" s="35"/>
      <c r="EL841" s="35"/>
      <c r="EM841" s="35"/>
      <c r="EN841" s="35"/>
      <c r="ET841" s="35"/>
      <c r="EU841" s="35"/>
      <c r="EV841" s="35"/>
    </row>
    <row r="842" spans="14:152" s="29" customFormat="1" ht="13.5" x14ac:dyDescent="0.3">
      <c r="N842" s="35">
        <v>1.97E-9</v>
      </c>
      <c r="O842" s="35">
        <v>1.4346928290900001</v>
      </c>
      <c r="P842" s="35">
        <v>14061.720855026801</v>
      </c>
      <c r="Q842" s="29">
        <f t="shared" si="348"/>
        <v>-1.7405744806935364E-9</v>
      </c>
      <c r="R842" s="29">
        <f t="shared" si="349"/>
        <v>-1.7407402519513453E-9</v>
      </c>
      <c r="S842" s="29">
        <f t="shared" si="350"/>
        <v>-1.7407402461136269E-9</v>
      </c>
      <c r="T842" s="29">
        <f t="shared" si="351"/>
        <v>-1.7407402461138106E-9</v>
      </c>
      <c r="V842" s="35"/>
      <c r="W842" s="35"/>
      <c r="X842" s="35"/>
      <c r="AD842" s="35"/>
      <c r="AE842" s="35"/>
      <c r="AF842" s="35"/>
      <c r="AL842" s="35"/>
      <c r="AM842" s="35"/>
      <c r="AN842" s="35"/>
      <c r="AT842" s="35"/>
      <c r="AU842" s="35"/>
      <c r="AV842" s="35"/>
      <c r="BB842" s="35"/>
      <c r="BC842" s="35"/>
      <c r="BD842" s="35"/>
      <c r="BJ842" s="35"/>
      <c r="BK842" s="35"/>
      <c r="BL842" s="35"/>
      <c r="BR842" s="35"/>
      <c r="BS842" s="35"/>
      <c r="BT842" s="35"/>
      <c r="BZ842" s="35"/>
      <c r="CA842" s="35"/>
      <c r="CB842" s="35"/>
      <c r="CH842" s="35"/>
      <c r="CI842" s="35"/>
      <c r="CJ842" s="35"/>
      <c r="CP842" s="35"/>
      <c r="CQ842" s="35"/>
      <c r="CR842" s="35"/>
      <c r="CX842" s="35"/>
      <c r="CY842" s="35"/>
      <c r="CZ842" s="35"/>
      <c r="DF842" s="35">
        <v>1.2400000000000001E-9</v>
      </c>
      <c r="DG842" s="35">
        <v>0.77274469911999999</v>
      </c>
      <c r="DH842" s="35">
        <v>12465.534412742199</v>
      </c>
      <c r="DI842" s="29">
        <f t="shared" si="352"/>
        <v>-7.0416747463840625E-10</v>
      </c>
      <c r="DJ842" s="29">
        <f t="shared" si="353"/>
        <v>-7.0400487518570014E-10</v>
      </c>
      <c r="DK842" s="29">
        <f t="shared" si="354"/>
        <v>-7.0400488091300936E-10</v>
      </c>
      <c r="DL842" s="29">
        <f t="shared" si="355"/>
        <v>-7.0400488091283524E-10</v>
      </c>
      <c r="DN842" s="35"/>
      <c r="DO842" s="35"/>
      <c r="DP842" s="35"/>
      <c r="DV842" s="35"/>
      <c r="DW842" s="35"/>
      <c r="DX842" s="35"/>
      <c r="ED842" s="35"/>
      <c r="EE842" s="35"/>
      <c r="EF842" s="35"/>
      <c r="EL842" s="35"/>
      <c r="EM842" s="35"/>
      <c r="EN842" s="35"/>
      <c r="ET842" s="35"/>
      <c r="EU842" s="35"/>
      <c r="EV842" s="35"/>
    </row>
    <row r="843" spans="14:152" s="29" customFormat="1" ht="13.5" x14ac:dyDescent="0.3">
      <c r="N843" s="35">
        <v>1.6999999999999999E-9</v>
      </c>
      <c r="O843" s="35">
        <v>4.3242484265899996</v>
      </c>
      <c r="P843" s="35">
        <v>742.99006053259995</v>
      </c>
      <c r="Q843" s="29">
        <f t="shared" si="348"/>
        <v>-1.3177462483046164E-9</v>
      </c>
      <c r="R843" s="29">
        <f t="shared" si="349"/>
        <v>-1.3177564459675833E-9</v>
      </c>
      <c r="S843" s="29">
        <f t="shared" si="350"/>
        <v>-1.3177564456084054E-9</v>
      </c>
      <c r="T843" s="29">
        <f t="shared" si="351"/>
        <v>-1.3177564456084168E-9</v>
      </c>
      <c r="V843" s="35"/>
      <c r="W843" s="35"/>
      <c r="X843" s="35"/>
      <c r="AD843" s="35"/>
      <c r="AE843" s="35"/>
      <c r="AF843" s="35"/>
      <c r="AL843" s="35"/>
      <c r="AM843" s="35"/>
      <c r="AN843" s="35"/>
      <c r="AT843" s="35"/>
      <c r="AU843" s="35"/>
      <c r="AV843" s="35"/>
      <c r="BB843" s="35"/>
      <c r="BC843" s="35"/>
      <c r="BD843" s="35"/>
      <c r="BJ843" s="35"/>
      <c r="BK843" s="35"/>
      <c r="BL843" s="35"/>
      <c r="BR843" s="35"/>
      <c r="BS843" s="35"/>
      <c r="BT843" s="35"/>
      <c r="BZ843" s="35"/>
      <c r="CA843" s="35"/>
      <c r="CB843" s="35"/>
      <c r="CH843" s="35"/>
      <c r="CI843" s="35"/>
      <c r="CJ843" s="35"/>
      <c r="CP843" s="35"/>
      <c r="CQ843" s="35"/>
      <c r="CR843" s="35"/>
      <c r="CX843" s="35"/>
      <c r="CY843" s="35"/>
      <c r="CZ843" s="35"/>
      <c r="DF843" s="35">
        <v>1.32E-9</v>
      </c>
      <c r="DG843" s="35">
        <v>4.7388802389200002</v>
      </c>
      <c r="DH843" s="35">
        <v>2267.0034025089999</v>
      </c>
      <c r="DI843" s="29">
        <f t="shared" si="352"/>
        <v>-9.9359432857449063E-10</v>
      </c>
      <c r="DJ843" s="29">
        <f t="shared" si="353"/>
        <v>-9.9361950362641499E-10</v>
      </c>
      <c r="DK843" s="29">
        <f t="shared" si="354"/>
        <v>-9.936195027397268E-10</v>
      </c>
      <c r="DL843" s="29">
        <f t="shared" si="355"/>
        <v>-9.9361950273975162E-10</v>
      </c>
      <c r="DN843" s="35"/>
      <c r="DO843" s="35"/>
      <c r="DP843" s="35"/>
      <c r="DV843" s="35"/>
      <c r="DW843" s="35"/>
      <c r="DX843" s="35"/>
      <c r="ED843" s="35"/>
      <c r="EE843" s="35"/>
      <c r="EF843" s="35"/>
      <c r="EL843" s="35"/>
      <c r="EM843" s="35"/>
      <c r="EN843" s="35"/>
      <c r="ET843" s="35"/>
      <c r="EU843" s="35"/>
      <c r="EV843" s="35"/>
    </row>
    <row r="844" spans="14:152" s="29" customFormat="1" ht="13.5" x14ac:dyDescent="0.3">
      <c r="N844" s="35">
        <v>1.6999999999999999E-9</v>
      </c>
      <c r="O844" s="35">
        <v>2.9290532487299998</v>
      </c>
      <c r="P844" s="35">
        <v>9093.9973115966004</v>
      </c>
      <c r="Q844" s="29">
        <f t="shared" si="348"/>
        <v>1.6772890687923851E-9</v>
      </c>
      <c r="R844" s="29">
        <f t="shared" si="349"/>
        <v>1.6772568720333348E-9</v>
      </c>
      <c r="S844" s="29">
        <f t="shared" si="350"/>
        <v>1.6772568731677555E-9</v>
      </c>
      <c r="T844" s="29">
        <f t="shared" si="351"/>
        <v>1.6772568731677239E-9</v>
      </c>
      <c r="V844" s="35"/>
      <c r="W844" s="35"/>
      <c r="X844" s="35"/>
      <c r="AD844" s="35"/>
      <c r="AE844" s="35"/>
      <c r="AF844" s="35"/>
      <c r="AL844" s="35"/>
      <c r="AM844" s="35"/>
      <c r="AN844" s="35"/>
      <c r="AT844" s="35"/>
      <c r="AU844" s="35"/>
      <c r="AV844" s="35"/>
      <c r="BB844" s="35"/>
      <c r="BC844" s="35"/>
      <c r="BD844" s="35"/>
      <c r="BJ844" s="35"/>
      <c r="BK844" s="35"/>
      <c r="BL844" s="35"/>
      <c r="BR844" s="35"/>
      <c r="BS844" s="35"/>
      <c r="BT844" s="35"/>
      <c r="BZ844" s="35"/>
      <c r="CA844" s="35"/>
      <c r="CB844" s="35"/>
      <c r="CH844" s="35"/>
      <c r="CI844" s="35"/>
      <c r="CJ844" s="35"/>
      <c r="CP844" s="35"/>
      <c r="CQ844" s="35"/>
      <c r="CR844" s="35"/>
      <c r="CX844" s="35"/>
      <c r="CY844" s="35"/>
      <c r="CZ844" s="35"/>
      <c r="DF844" s="35">
        <v>1.2199999999999999E-9</v>
      </c>
      <c r="DG844" s="35">
        <v>3.6623101405199998</v>
      </c>
      <c r="DH844" s="35">
        <v>8756.2698014729995</v>
      </c>
      <c r="DI844" s="29">
        <f t="shared" si="352"/>
        <v>2.4635712112214583E-10</v>
      </c>
      <c r="DJ844" s="29">
        <f t="shared" si="353"/>
        <v>2.4649082277880757E-10</v>
      </c>
      <c r="DK844" s="29">
        <f t="shared" si="354"/>
        <v>2.4649081806969275E-10</v>
      </c>
      <c r="DL844" s="29">
        <f t="shared" si="355"/>
        <v>2.4649081806982861E-10</v>
      </c>
      <c r="DN844" s="35"/>
      <c r="DO844" s="35"/>
      <c r="DP844" s="35"/>
      <c r="DV844" s="35"/>
      <c r="DW844" s="35"/>
      <c r="DX844" s="35"/>
      <c r="ED844" s="35"/>
      <c r="EE844" s="35"/>
      <c r="EF844" s="35"/>
      <c r="EL844" s="35"/>
      <c r="EM844" s="35"/>
      <c r="EN844" s="35"/>
      <c r="ET844" s="35"/>
      <c r="EU844" s="35"/>
      <c r="EV844" s="35"/>
    </row>
    <row r="845" spans="14:152" s="29" customFormat="1" ht="13.5" x14ac:dyDescent="0.3">
      <c r="N845" s="35">
        <v>1.6000000000000001E-9</v>
      </c>
      <c r="O845" s="35">
        <v>2.7979760893200001</v>
      </c>
      <c r="P845" s="35">
        <v>1461.0540519464</v>
      </c>
      <c r="Q845" s="29">
        <f t="shared" si="348"/>
        <v>2.7900536214289922E-10</v>
      </c>
      <c r="R845" s="29">
        <f t="shared" si="349"/>
        <v>2.7903477810412448E-10</v>
      </c>
      <c r="S845" s="29">
        <f t="shared" si="350"/>
        <v>2.7903477706805445E-10</v>
      </c>
      <c r="T845" s="29">
        <f t="shared" si="351"/>
        <v>2.7903477706808801E-10</v>
      </c>
      <c r="V845" s="35"/>
      <c r="W845" s="35"/>
      <c r="X845" s="35"/>
      <c r="AD845" s="35"/>
      <c r="AE845" s="35"/>
      <c r="AF845" s="35"/>
      <c r="AL845" s="35"/>
      <c r="AM845" s="35"/>
      <c r="AN845" s="35"/>
      <c r="AT845" s="35"/>
      <c r="AU845" s="35"/>
      <c r="AV845" s="35"/>
      <c r="BB845" s="35"/>
      <c r="BC845" s="35"/>
      <c r="BD845" s="35"/>
      <c r="BJ845" s="35"/>
      <c r="BK845" s="35"/>
      <c r="BL845" s="35"/>
      <c r="BR845" s="35"/>
      <c r="BS845" s="35"/>
      <c r="BT845" s="35"/>
      <c r="BZ845" s="35"/>
      <c r="CA845" s="35"/>
      <c r="CB845" s="35"/>
      <c r="CH845" s="35"/>
      <c r="CI845" s="35"/>
      <c r="CJ845" s="35"/>
      <c r="CP845" s="35"/>
      <c r="CQ845" s="35"/>
      <c r="CR845" s="35"/>
      <c r="CX845" s="35"/>
      <c r="CY845" s="35"/>
      <c r="CZ845" s="35"/>
      <c r="DF845" s="35">
        <v>1.13E-9</v>
      </c>
      <c r="DG845" s="35">
        <v>3.7495522188699999</v>
      </c>
      <c r="DH845" s="35">
        <v>21393.541969857601</v>
      </c>
      <c r="DI845" s="29">
        <f t="shared" si="352"/>
        <v>9.0828474948566143E-10</v>
      </c>
      <c r="DJ845" s="29">
        <f t="shared" si="353"/>
        <v>9.0810092809622118E-10</v>
      </c>
      <c r="DK845" s="29">
        <f t="shared" si="354"/>
        <v>9.0810093457188319E-10</v>
      </c>
      <c r="DL845" s="29">
        <f t="shared" si="355"/>
        <v>9.0810093457169211E-10</v>
      </c>
      <c r="DN845" s="35"/>
      <c r="DO845" s="35"/>
      <c r="DP845" s="35"/>
      <c r="DV845" s="35"/>
      <c r="DW845" s="35"/>
      <c r="DX845" s="35"/>
      <c r="ED845" s="35"/>
      <c r="EE845" s="35"/>
      <c r="EF845" s="35"/>
      <c r="EL845" s="35"/>
      <c r="EM845" s="35"/>
      <c r="EN845" s="35"/>
      <c r="ET845" s="35"/>
      <c r="EU845" s="35"/>
      <c r="EV845" s="35"/>
    </row>
    <row r="846" spans="14:152" s="29" customFormat="1" ht="13.5" x14ac:dyDescent="0.3">
      <c r="N846" s="35">
        <v>1.74E-9</v>
      </c>
      <c r="O846" s="35">
        <v>5.3773892247099999</v>
      </c>
      <c r="P846" s="35">
        <v>3318.7615973734</v>
      </c>
      <c r="Q846" s="29">
        <f t="shared" si="348"/>
        <v>-1.5958647536846923E-9</v>
      </c>
      <c r="R846" s="29">
        <f t="shared" si="349"/>
        <v>-1.5958353440582801E-9</v>
      </c>
      <c r="S846" s="29">
        <f t="shared" si="350"/>
        <v>-1.5958353450941817E-9</v>
      </c>
      <c r="T846" s="29">
        <f t="shared" si="351"/>
        <v>-1.5958353450941522E-9</v>
      </c>
      <c r="V846" s="35"/>
      <c r="W846" s="35"/>
      <c r="X846" s="35"/>
      <c r="AD846" s="35"/>
      <c r="AE846" s="35"/>
      <c r="AF846" s="35"/>
      <c r="AL846" s="35"/>
      <c r="AM846" s="35"/>
      <c r="AN846" s="35"/>
      <c r="AT846" s="35"/>
      <c r="AU846" s="35"/>
      <c r="AV846" s="35"/>
      <c r="BB846" s="35"/>
      <c r="BC846" s="35"/>
      <c r="BD846" s="35"/>
      <c r="BJ846" s="35"/>
      <c r="BK846" s="35"/>
      <c r="BL846" s="35"/>
      <c r="BR846" s="35"/>
      <c r="BS846" s="35"/>
      <c r="BT846" s="35"/>
      <c r="BZ846" s="35"/>
      <c r="CA846" s="35"/>
      <c r="CB846" s="35"/>
      <c r="CH846" s="35"/>
      <c r="CI846" s="35"/>
      <c r="CJ846" s="35"/>
      <c r="CP846" s="35"/>
      <c r="CQ846" s="35"/>
      <c r="CR846" s="35"/>
      <c r="CX846" s="35"/>
      <c r="CY846" s="35"/>
      <c r="CZ846" s="35"/>
      <c r="DF846" s="35">
        <v>1.5300000000000001E-9</v>
      </c>
      <c r="DG846" s="35">
        <v>5.00596002145</v>
      </c>
      <c r="DH846" s="35">
        <v>15906.764126682599</v>
      </c>
      <c r="DI846" s="29">
        <f t="shared" si="352"/>
        <v>1.3186817297725414E-9</v>
      </c>
      <c r="DJ846" s="29">
        <f t="shared" si="353"/>
        <v>1.3185239867040487E-9</v>
      </c>
      <c r="DK846" s="29">
        <f t="shared" si="354"/>
        <v>1.3185239922609494E-9</v>
      </c>
      <c r="DL846" s="29">
        <f t="shared" si="355"/>
        <v>1.318523992260773E-9</v>
      </c>
      <c r="DN846" s="35"/>
      <c r="DO846" s="35"/>
      <c r="DP846" s="35"/>
      <c r="DV846" s="35"/>
      <c r="DW846" s="35"/>
      <c r="DX846" s="35"/>
      <c r="ED846" s="35"/>
      <c r="EE846" s="35"/>
      <c r="EF846" s="35"/>
      <c r="EL846" s="35"/>
      <c r="EM846" s="35"/>
      <c r="EN846" s="35"/>
      <c r="ET846" s="35"/>
      <c r="EU846" s="35"/>
      <c r="EV846" s="35"/>
    </row>
    <row r="847" spans="14:152" s="29" customFormat="1" ht="13.5" x14ac:dyDescent="0.3">
      <c r="N847" s="35">
        <v>1.7200000000000001E-9</v>
      </c>
      <c r="O847" s="35">
        <v>0.35524089578000001</v>
      </c>
      <c r="P847" s="35">
        <v>2281.2132428584</v>
      </c>
      <c r="Q847" s="29">
        <f t="shared" si="348"/>
        <v>1.6468732277664412E-9</v>
      </c>
      <c r="R847" s="29">
        <f t="shared" si="349"/>
        <v>1.6468587620009471E-9</v>
      </c>
      <c r="S847" s="29">
        <f t="shared" si="350"/>
        <v>1.6468587625104804E-9</v>
      </c>
      <c r="T847" s="29">
        <f t="shared" si="351"/>
        <v>1.6468587625104629E-9</v>
      </c>
      <c r="V847" s="35"/>
      <c r="W847" s="35"/>
      <c r="X847" s="35"/>
      <c r="AD847" s="35"/>
      <c r="AE847" s="35"/>
      <c r="AF847" s="35"/>
      <c r="AL847" s="35"/>
      <c r="AM847" s="35"/>
      <c r="AN847" s="35"/>
      <c r="AT847" s="35"/>
      <c r="AU847" s="35"/>
      <c r="AV847" s="35"/>
      <c r="BB847" s="35"/>
      <c r="BC847" s="35"/>
      <c r="BD847" s="35"/>
      <c r="BJ847" s="35"/>
      <c r="BK847" s="35"/>
      <c r="BL847" s="35"/>
      <c r="BR847" s="35"/>
      <c r="BS847" s="35"/>
      <c r="BT847" s="35"/>
      <c r="BZ847" s="35"/>
      <c r="CA847" s="35"/>
      <c r="CB847" s="35"/>
      <c r="CH847" s="35"/>
      <c r="CI847" s="35"/>
      <c r="CJ847" s="35"/>
      <c r="CP847" s="35"/>
      <c r="CQ847" s="35"/>
      <c r="CR847" s="35"/>
      <c r="CX847" s="35"/>
      <c r="CY847" s="35"/>
      <c r="CZ847" s="35"/>
      <c r="DF847" s="35">
        <v>1.09E-9</v>
      </c>
      <c r="DG847" s="35">
        <v>1.4639407844000001</v>
      </c>
      <c r="DH847" s="35">
        <v>2854.6403739102002</v>
      </c>
      <c r="DI847" s="29">
        <f t="shared" si="352"/>
        <v>-8.3028281962403824E-10</v>
      </c>
      <c r="DJ847" s="29">
        <f t="shared" si="353"/>
        <v>-8.3030858152880822E-10</v>
      </c>
      <c r="DK847" s="29">
        <f t="shared" si="354"/>
        <v>-8.3030858062145292E-10</v>
      </c>
      <c r="DL847" s="29">
        <f t="shared" si="355"/>
        <v>-8.3030858062148301E-10</v>
      </c>
      <c r="DN847" s="35"/>
      <c r="DO847" s="35"/>
      <c r="DP847" s="35"/>
      <c r="DV847" s="35"/>
      <c r="DW847" s="35"/>
      <c r="DX847" s="35"/>
      <c r="ED847" s="35"/>
      <c r="EE847" s="35"/>
      <c r="EF847" s="35"/>
      <c r="EL847" s="35"/>
      <c r="EM847" s="35"/>
      <c r="EN847" s="35"/>
      <c r="ET847" s="35"/>
      <c r="EU847" s="35"/>
      <c r="EV847" s="35"/>
    </row>
    <row r="848" spans="14:152" s="29" customFormat="1" ht="13.5" x14ac:dyDescent="0.3">
      <c r="N848" s="35">
        <v>1.4700000000000001E-9</v>
      </c>
      <c r="O848" s="35">
        <v>2.7660223552200001</v>
      </c>
      <c r="P848" s="35">
        <v>4193.8088084518004</v>
      </c>
      <c r="Q848" s="29">
        <f t="shared" si="348"/>
        <v>-2.8568986248495072E-10</v>
      </c>
      <c r="R848" s="29">
        <f t="shared" si="349"/>
        <v>-2.856125818823984E-10</v>
      </c>
      <c r="S848" s="29">
        <f t="shared" si="350"/>
        <v>-2.8561258460435299E-10</v>
      </c>
      <c r="T848" s="29">
        <f t="shared" si="351"/>
        <v>-2.8561258460427105E-10</v>
      </c>
      <c r="V848" s="35"/>
      <c r="W848" s="35"/>
      <c r="X848" s="35"/>
      <c r="AD848" s="35"/>
      <c r="AE848" s="35"/>
      <c r="AF848" s="35"/>
      <c r="AL848" s="35"/>
      <c r="AM848" s="35"/>
      <c r="AN848" s="35"/>
      <c r="AT848" s="35"/>
      <c r="AU848" s="35"/>
      <c r="AV848" s="35"/>
      <c r="BB848" s="35"/>
      <c r="BC848" s="35"/>
      <c r="BD848" s="35"/>
      <c r="BJ848" s="35"/>
      <c r="BK848" s="35"/>
      <c r="BL848" s="35"/>
      <c r="BR848" s="35"/>
      <c r="BS848" s="35"/>
      <c r="BT848" s="35"/>
      <c r="BZ848" s="35"/>
      <c r="CA848" s="35"/>
      <c r="CB848" s="35"/>
      <c r="CH848" s="35"/>
      <c r="CI848" s="35"/>
      <c r="CJ848" s="35"/>
      <c r="CP848" s="35"/>
      <c r="CQ848" s="35"/>
      <c r="CR848" s="35"/>
      <c r="CX848" s="35"/>
      <c r="CY848" s="35"/>
      <c r="CZ848" s="35"/>
      <c r="DF848" s="35">
        <v>1.25E-9</v>
      </c>
      <c r="DG848" s="35">
        <v>6.0074445918599997</v>
      </c>
      <c r="DH848" s="35">
        <v>1442.2612087601999</v>
      </c>
      <c r="DI848" s="29">
        <f t="shared" si="352"/>
        <v>-5.0127491700787686E-10</v>
      </c>
      <c r="DJ848" s="29">
        <f t="shared" si="353"/>
        <v>-5.0129602191611102E-10</v>
      </c>
      <c r="DK848" s="29">
        <f t="shared" si="354"/>
        <v>-5.0129602117276568E-10</v>
      </c>
      <c r="DL848" s="29">
        <f t="shared" si="355"/>
        <v>-5.0129602117278998E-10</v>
      </c>
      <c r="DN848" s="35"/>
      <c r="DO848" s="35"/>
      <c r="DP848" s="35"/>
      <c r="DV848" s="35"/>
      <c r="DW848" s="35"/>
      <c r="DX848" s="35"/>
      <c r="ED848" s="35"/>
      <c r="EE848" s="35"/>
      <c r="EF848" s="35"/>
      <c r="EL848" s="35"/>
      <c r="EM848" s="35"/>
      <c r="EN848" s="35"/>
      <c r="ET848" s="35"/>
      <c r="EU848" s="35"/>
      <c r="EV848" s="35"/>
    </row>
    <row r="849" spans="14:152" s="29" customFormat="1" ht="13.5" x14ac:dyDescent="0.3">
      <c r="N849" s="35">
        <v>1.51E-9</v>
      </c>
      <c r="O849" s="35">
        <v>4.2396223114799998</v>
      </c>
      <c r="P849" s="35">
        <v>3368.0139827966</v>
      </c>
      <c r="Q849" s="29">
        <f t="shared" si="348"/>
        <v>-1.1072070387702771E-9</v>
      </c>
      <c r="R849" s="29">
        <f t="shared" si="349"/>
        <v>-1.1071628464420259E-9</v>
      </c>
      <c r="S849" s="29">
        <f t="shared" si="350"/>
        <v>-1.1071628479985828E-9</v>
      </c>
      <c r="T849" s="29">
        <f t="shared" si="351"/>
        <v>-1.1071628479985391E-9</v>
      </c>
      <c r="V849" s="35"/>
      <c r="W849" s="35"/>
      <c r="X849" s="35"/>
      <c r="AD849" s="35"/>
      <c r="AE849" s="35"/>
      <c r="AF849" s="35"/>
      <c r="AL849" s="35"/>
      <c r="AM849" s="35"/>
      <c r="AN849" s="35"/>
      <c r="AT849" s="35"/>
      <c r="AU849" s="35"/>
      <c r="AV849" s="35"/>
      <c r="BB849" s="35"/>
      <c r="BC849" s="35"/>
      <c r="BD849" s="35"/>
      <c r="BJ849" s="35"/>
      <c r="BK849" s="35"/>
      <c r="BL849" s="35"/>
      <c r="BR849" s="35"/>
      <c r="BS849" s="35"/>
      <c r="BT849" s="35"/>
      <c r="BZ849" s="35"/>
      <c r="CA849" s="35"/>
      <c r="CB849" s="35"/>
      <c r="CH849" s="35"/>
      <c r="CI849" s="35"/>
      <c r="CJ849" s="35"/>
      <c r="CP849" s="35"/>
      <c r="CQ849" s="35"/>
      <c r="CR849" s="35"/>
      <c r="CX849" s="35"/>
      <c r="CY849" s="35"/>
      <c r="CZ849" s="35"/>
      <c r="DF849" s="35">
        <v>1.3999999999999999E-9</v>
      </c>
      <c r="DG849" s="35">
        <v>0.64532646557999995</v>
      </c>
      <c r="DH849" s="35">
        <v>13532.029889932201</v>
      </c>
      <c r="DI849" s="29">
        <f t="shared" si="352"/>
        <v>1.2151871539295949E-9</v>
      </c>
      <c r="DJ849" s="29">
        <f t="shared" si="353"/>
        <v>1.2153073575952175E-9</v>
      </c>
      <c r="DK849" s="29">
        <f t="shared" si="354"/>
        <v>1.2153073533620975E-9</v>
      </c>
      <c r="DL849" s="29">
        <f t="shared" si="355"/>
        <v>1.2153073533622359E-9</v>
      </c>
      <c r="DN849" s="35"/>
      <c r="DO849" s="35"/>
      <c r="DP849" s="35"/>
      <c r="DV849" s="35"/>
      <c r="DW849" s="35"/>
      <c r="DX849" s="35"/>
      <c r="ED849" s="35"/>
      <c r="EE849" s="35"/>
      <c r="EF849" s="35"/>
      <c r="EL849" s="35"/>
      <c r="EM849" s="35"/>
      <c r="EN849" s="35"/>
      <c r="ET849" s="35"/>
      <c r="EU849" s="35"/>
      <c r="EV849" s="35"/>
    </row>
    <row r="850" spans="14:152" s="29" customFormat="1" ht="13.5" x14ac:dyDescent="0.3">
      <c r="N850" s="35">
        <v>1.57E-9</v>
      </c>
      <c r="O850" s="35">
        <v>1.01295201512</v>
      </c>
      <c r="P850" s="35">
        <v>24336.0053931492</v>
      </c>
      <c r="Q850" s="29">
        <f t="shared" si="348"/>
        <v>1.4236991507455059E-9</v>
      </c>
      <c r="R850" s="29">
        <f t="shared" si="349"/>
        <v>1.4239048981794554E-9</v>
      </c>
      <c r="S850" s="29">
        <f t="shared" si="350"/>
        <v>1.4239048909351544E-9</v>
      </c>
      <c r="T850" s="29">
        <f t="shared" si="351"/>
        <v>1.4239048909353801E-9</v>
      </c>
      <c r="V850" s="35"/>
      <c r="W850" s="35"/>
      <c r="X850" s="35"/>
      <c r="AD850" s="35"/>
      <c r="AE850" s="35"/>
      <c r="AF850" s="35"/>
      <c r="AL850" s="35"/>
      <c r="AM850" s="35"/>
      <c r="AN850" s="35"/>
      <c r="AT850" s="35"/>
      <c r="AU850" s="35"/>
      <c r="AV850" s="35"/>
      <c r="BB850" s="35"/>
      <c r="BC850" s="35"/>
      <c r="BD850" s="35"/>
      <c r="BJ850" s="35"/>
      <c r="BK850" s="35"/>
      <c r="BL850" s="35"/>
      <c r="BR850" s="35"/>
      <c r="BS850" s="35"/>
      <c r="BT850" s="35"/>
      <c r="BZ850" s="35"/>
      <c r="CA850" s="35"/>
      <c r="CB850" s="35"/>
      <c r="CH850" s="35"/>
      <c r="CI850" s="35"/>
      <c r="CJ850" s="35"/>
      <c r="CP850" s="35"/>
      <c r="CQ850" s="35"/>
      <c r="CR850" s="35"/>
      <c r="CX850" s="35"/>
      <c r="CY850" s="35"/>
      <c r="CZ850" s="35"/>
      <c r="DF850" s="35">
        <v>1.08E-9</v>
      </c>
      <c r="DG850" s="35">
        <v>2.1169180427800001</v>
      </c>
      <c r="DH850" s="35">
        <v>43.718912305000003</v>
      </c>
      <c r="DI850" s="29">
        <f t="shared" si="352"/>
        <v>-1.0269949803339852E-9</v>
      </c>
      <c r="DJ850" s="29">
        <f t="shared" si="353"/>
        <v>-1.0269947936259905E-9</v>
      </c>
      <c r="DK850" s="29">
        <f t="shared" si="354"/>
        <v>-1.0269947936325668E-9</v>
      </c>
      <c r="DL850" s="29">
        <f t="shared" si="355"/>
        <v>-1.0269947936325666E-9</v>
      </c>
      <c r="DN850" s="35"/>
      <c r="DO850" s="35"/>
      <c r="DP850" s="35"/>
      <c r="DV850" s="35"/>
      <c r="DW850" s="35"/>
      <c r="DX850" s="35"/>
      <c r="ED850" s="35"/>
      <c r="EE850" s="35"/>
      <c r="EF850" s="35"/>
      <c r="EL850" s="35"/>
      <c r="EM850" s="35"/>
      <c r="EN850" s="35"/>
      <c r="ET850" s="35"/>
      <c r="EU850" s="35"/>
      <c r="EV850" s="35"/>
    </row>
    <row r="851" spans="14:152" s="29" customFormat="1" ht="13.5" x14ac:dyDescent="0.3">
      <c r="N851" s="35">
        <v>1.6500000000000001E-9</v>
      </c>
      <c r="O851" s="35">
        <v>0.58335652806000005</v>
      </c>
      <c r="P851" s="35">
        <v>15906.764126682599</v>
      </c>
      <c r="Q851" s="29">
        <f t="shared" si="348"/>
        <v>3.9547584456669086E-10</v>
      </c>
      <c r="R851" s="29">
        <f t="shared" si="349"/>
        <v>3.9580146419375629E-10</v>
      </c>
      <c r="S851" s="29">
        <f t="shared" si="350"/>
        <v>3.9580145272524508E-10</v>
      </c>
      <c r="T851" s="29">
        <f t="shared" si="351"/>
        <v>3.958014527256093E-10</v>
      </c>
      <c r="V851" s="35"/>
      <c r="W851" s="35"/>
      <c r="X851" s="35"/>
      <c r="AD851" s="35"/>
      <c r="AE851" s="35"/>
      <c r="AF851" s="35"/>
      <c r="AL851" s="35"/>
      <c r="AM851" s="35"/>
      <c r="AN851" s="35"/>
      <c r="AT851" s="35"/>
      <c r="AU851" s="35"/>
      <c r="AV851" s="35"/>
      <c r="BB851" s="35"/>
      <c r="BC851" s="35"/>
      <c r="BD851" s="35"/>
      <c r="BJ851" s="35"/>
      <c r="BK851" s="35"/>
      <c r="BL851" s="35"/>
      <c r="BR851" s="35"/>
      <c r="BS851" s="35"/>
      <c r="BT851" s="35"/>
      <c r="BZ851" s="35"/>
      <c r="CA851" s="35"/>
      <c r="CB851" s="35"/>
      <c r="CH851" s="35"/>
      <c r="CI851" s="35"/>
      <c r="CJ851" s="35"/>
      <c r="CP851" s="35"/>
      <c r="CQ851" s="35"/>
      <c r="CR851" s="35"/>
      <c r="CX851" s="35"/>
      <c r="CY851" s="35"/>
      <c r="CZ851" s="35"/>
      <c r="DF851" s="35">
        <v>1.3000000000000001E-9</v>
      </c>
      <c r="DG851" s="35">
        <v>1.4318591195999999</v>
      </c>
      <c r="DH851" s="35">
        <v>3370.1042450032</v>
      </c>
      <c r="DI851" s="29">
        <f t="shared" si="352"/>
        <v>1.2072987019425162E-9</v>
      </c>
      <c r="DJ851" s="29">
        <f t="shared" si="353"/>
        <v>1.2072779377215874E-9</v>
      </c>
      <c r="DK851" s="29">
        <f t="shared" si="354"/>
        <v>1.2072779384529761E-9</v>
      </c>
      <c r="DL851" s="29">
        <f t="shared" si="355"/>
        <v>1.2072779384529521E-9</v>
      </c>
      <c r="DN851" s="35"/>
      <c r="DO851" s="35"/>
      <c r="DP851" s="35"/>
      <c r="DV851" s="35"/>
      <c r="DW851" s="35"/>
      <c r="DX851" s="35"/>
      <c r="ED851" s="35"/>
      <c r="EE851" s="35"/>
      <c r="EF851" s="35"/>
      <c r="EL851" s="35"/>
      <c r="EM851" s="35"/>
      <c r="EN851" s="35"/>
      <c r="ET851" s="35"/>
      <c r="EU851" s="35"/>
      <c r="EV851" s="35"/>
    </row>
    <row r="852" spans="14:152" s="29" customFormat="1" ht="13.5" x14ac:dyDescent="0.3">
      <c r="N852" s="35">
        <v>1.49E-9</v>
      </c>
      <c r="O852" s="35">
        <v>5.6955307999900002</v>
      </c>
      <c r="P852" s="35">
        <v>31570.7996493912</v>
      </c>
      <c r="Q852" s="29">
        <f t="shared" si="348"/>
        <v>-1.482199822101035E-9</v>
      </c>
      <c r="R852" s="29">
        <f t="shared" si="349"/>
        <v>-1.4822611313658343E-9</v>
      </c>
      <c r="S852" s="29">
        <f t="shared" si="350"/>
        <v>-1.4822611292106812E-9</v>
      </c>
      <c r="T852" s="29">
        <f t="shared" si="351"/>
        <v>-1.48226112921075E-9</v>
      </c>
      <c r="V852" s="35"/>
      <c r="W852" s="35"/>
      <c r="X852" s="35"/>
      <c r="AD852" s="35"/>
      <c r="AE852" s="35"/>
      <c r="AF852" s="35"/>
      <c r="AL852" s="35"/>
      <c r="AM852" s="35"/>
      <c r="AN852" s="35"/>
      <c r="AT852" s="35"/>
      <c r="AU852" s="35"/>
      <c r="AV852" s="35"/>
      <c r="BB852" s="35"/>
      <c r="BC852" s="35"/>
      <c r="BD852" s="35"/>
      <c r="BJ852" s="35"/>
      <c r="BK852" s="35"/>
      <c r="BL852" s="35"/>
      <c r="BR852" s="35"/>
      <c r="BS852" s="35"/>
      <c r="BT852" s="35"/>
      <c r="BZ852" s="35"/>
      <c r="CA852" s="35"/>
      <c r="CB852" s="35"/>
      <c r="CH852" s="35"/>
      <c r="CI852" s="35"/>
      <c r="CJ852" s="35"/>
      <c r="CP852" s="35"/>
      <c r="CQ852" s="35"/>
      <c r="CR852" s="35"/>
      <c r="CX852" s="35"/>
      <c r="CY852" s="35"/>
      <c r="CZ852" s="35"/>
      <c r="DF852" s="35">
        <v>1.33E-9</v>
      </c>
      <c r="DG852" s="35">
        <v>2.31239626151</v>
      </c>
      <c r="DH852" s="35">
        <v>9072.6616711295992</v>
      </c>
      <c r="DI852" s="29">
        <f t="shared" si="352"/>
        <v>5.7126845196637453E-10</v>
      </c>
      <c r="DJ852" s="29">
        <f t="shared" si="353"/>
        <v>5.7112919548292407E-10</v>
      </c>
      <c r="DK852" s="29">
        <f t="shared" si="354"/>
        <v>5.7112920038789293E-10</v>
      </c>
      <c r="DL852" s="29">
        <f t="shared" si="355"/>
        <v>5.7112920038772222E-10</v>
      </c>
      <c r="DN852" s="35"/>
      <c r="DO852" s="35"/>
      <c r="DP852" s="35"/>
      <c r="DV852" s="35"/>
      <c r="DW852" s="35"/>
      <c r="DX852" s="35"/>
      <c r="ED852" s="35"/>
      <c r="EE852" s="35"/>
      <c r="EF852" s="35"/>
      <c r="EL852" s="35"/>
      <c r="EM852" s="35"/>
      <c r="EN852" s="35"/>
      <c r="ET852" s="35"/>
      <c r="EU852" s="35"/>
      <c r="EV852" s="35"/>
    </row>
    <row r="853" spans="14:152" s="29" customFormat="1" ht="13.5" x14ac:dyDescent="0.3">
      <c r="N853" s="35">
        <v>1.5400000000000001E-9</v>
      </c>
      <c r="O853" s="35">
        <v>5.2850438150999999</v>
      </c>
      <c r="P853" s="35">
        <v>1481.4093713452</v>
      </c>
      <c r="Q853" s="29">
        <f t="shared" si="348"/>
        <v>-7.3722089283293126E-10</v>
      </c>
      <c r="R853" s="29">
        <f t="shared" si="349"/>
        <v>-7.3724648908621243E-10</v>
      </c>
      <c r="S853" s="29">
        <f t="shared" si="350"/>
        <v>-7.3724648818467542E-10</v>
      </c>
      <c r="T853" s="29">
        <f t="shared" si="351"/>
        <v>-7.3724648818470416E-10</v>
      </c>
      <c r="V853" s="35"/>
      <c r="W853" s="35"/>
      <c r="X853" s="35"/>
      <c r="AD853" s="35"/>
      <c r="AE853" s="35"/>
      <c r="AF853" s="35"/>
      <c r="AL853" s="35"/>
      <c r="AM853" s="35"/>
      <c r="AN853" s="35"/>
      <c r="AT853" s="35"/>
      <c r="AU853" s="35"/>
      <c r="AV853" s="35"/>
      <c r="BB853" s="35"/>
      <c r="BC853" s="35"/>
      <c r="BD853" s="35"/>
      <c r="BJ853" s="35"/>
      <c r="BK853" s="35"/>
      <c r="BL853" s="35"/>
      <c r="BR853" s="35"/>
      <c r="BS853" s="35"/>
      <c r="BT853" s="35"/>
      <c r="BZ853" s="35"/>
      <c r="CA853" s="35"/>
      <c r="CB853" s="35"/>
      <c r="CH853" s="35"/>
      <c r="CI853" s="35"/>
      <c r="CJ853" s="35"/>
      <c r="CP853" s="35"/>
      <c r="CQ853" s="35"/>
      <c r="CR853" s="35"/>
      <c r="CX853" s="35"/>
      <c r="CY853" s="35"/>
      <c r="CZ853" s="35"/>
      <c r="DF853" s="35">
        <v>1.07E-9</v>
      </c>
      <c r="DG853" s="35">
        <v>5.6886483378200001</v>
      </c>
      <c r="DH853" s="35">
        <v>4878.8528626777997</v>
      </c>
      <c r="DI853" s="29">
        <f t="shared" si="352"/>
        <v>-1.06382743786442E-9</v>
      </c>
      <c r="DJ853" s="29">
        <f t="shared" si="353"/>
        <v>-1.0638345911823933E-9</v>
      </c>
      <c r="DK853" s="29">
        <f t="shared" si="354"/>
        <v>-1.0638345909305162E-9</v>
      </c>
      <c r="DL853" s="29">
        <f t="shared" si="355"/>
        <v>-1.0638345909305242E-9</v>
      </c>
      <c r="DN853" s="35"/>
      <c r="DO853" s="35"/>
      <c r="DP853" s="35"/>
      <c r="DV853" s="35"/>
      <c r="DW853" s="35"/>
      <c r="DX853" s="35"/>
      <c r="ED853" s="35"/>
      <c r="EE853" s="35"/>
      <c r="EF853" s="35"/>
      <c r="EL853" s="35"/>
      <c r="EM853" s="35"/>
      <c r="EN853" s="35"/>
      <c r="ET853" s="35"/>
      <c r="EU853" s="35"/>
      <c r="EV853" s="35"/>
    </row>
    <row r="854" spans="14:152" s="29" customFormat="1" ht="13.5" x14ac:dyDescent="0.3">
      <c r="N854" s="35">
        <v>1.63E-9</v>
      </c>
      <c r="O854" s="35">
        <v>1.8128862851000001</v>
      </c>
      <c r="P854" s="35">
        <v>18849.227549974199</v>
      </c>
      <c r="Q854" s="29">
        <f t="shared" si="348"/>
        <v>1.6242543715050449E-9</v>
      </c>
      <c r="R854" s="29">
        <f t="shared" si="349"/>
        <v>1.6242872619127515E-9</v>
      </c>
      <c r="S854" s="29">
        <f t="shared" si="350"/>
        <v>1.6242872607559568E-9</v>
      </c>
      <c r="T854" s="29">
        <f t="shared" si="351"/>
        <v>1.6242872607559957E-9</v>
      </c>
      <c r="V854" s="35"/>
      <c r="W854" s="35"/>
      <c r="X854" s="35"/>
      <c r="AD854" s="35"/>
      <c r="AE854" s="35"/>
      <c r="AF854" s="35"/>
      <c r="AL854" s="35"/>
      <c r="AM854" s="35"/>
      <c r="AN854" s="35"/>
      <c r="AT854" s="35"/>
      <c r="AU854" s="35"/>
      <c r="AV854" s="35"/>
      <c r="BB854" s="35"/>
      <c r="BC854" s="35"/>
      <c r="BD854" s="35"/>
      <c r="BJ854" s="35"/>
      <c r="BK854" s="35"/>
      <c r="BL854" s="35"/>
      <c r="BR854" s="35"/>
      <c r="BS854" s="35"/>
      <c r="BT854" s="35"/>
      <c r="BZ854" s="35"/>
      <c r="CA854" s="35"/>
      <c r="CB854" s="35"/>
      <c r="CH854" s="35"/>
      <c r="CI854" s="35"/>
      <c r="CJ854" s="35"/>
      <c r="CP854" s="35"/>
      <c r="CQ854" s="35"/>
      <c r="CR854" s="35"/>
      <c r="CX854" s="35"/>
      <c r="CY854" s="35"/>
      <c r="CZ854" s="35"/>
      <c r="DF854" s="35">
        <v>1.1599999999999999E-9</v>
      </c>
      <c r="DG854" s="35">
        <v>3.91262234002</v>
      </c>
      <c r="DH854" s="35">
        <v>11904.9187732018</v>
      </c>
      <c r="DI854" s="29">
        <f t="shared" si="352"/>
        <v>-9.2396969357125523E-10</v>
      </c>
      <c r="DJ854" s="29">
        <f t="shared" si="353"/>
        <v>-9.2386298421942979E-10</v>
      </c>
      <c r="DK854" s="29">
        <f t="shared" si="354"/>
        <v>-9.238629879782728E-10</v>
      </c>
      <c r="DL854" s="29">
        <f t="shared" si="355"/>
        <v>-9.2386298797815328E-10</v>
      </c>
      <c r="DN854" s="35"/>
      <c r="DO854" s="35"/>
      <c r="DP854" s="35"/>
      <c r="DV854" s="35"/>
      <c r="DW854" s="35"/>
      <c r="DX854" s="35"/>
      <c r="ED854" s="35"/>
      <c r="EE854" s="35"/>
      <c r="EF854" s="35"/>
      <c r="EL854" s="35"/>
      <c r="EM854" s="35"/>
      <c r="EN854" s="35"/>
      <c r="ET854" s="35"/>
      <c r="EU854" s="35"/>
      <c r="EV854" s="35"/>
    </row>
    <row r="855" spans="14:152" s="29" customFormat="1" ht="13.5" x14ac:dyDescent="0.3">
      <c r="N855" s="35">
        <v>1.45E-9</v>
      </c>
      <c r="O855" s="35">
        <v>3.5705308097900001</v>
      </c>
      <c r="P855" s="35">
        <v>3497.0131472021999</v>
      </c>
      <c r="Q855" s="29">
        <f t="shared" si="348"/>
        <v>-1.1289450165955455E-9</v>
      </c>
      <c r="R855" s="29">
        <f t="shared" si="349"/>
        <v>-1.1289856795487376E-9</v>
      </c>
      <c r="S855" s="29">
        <f t="shared" si="350"/>
        <v>-1.128985678116564E-9</v>
      </c>
      <c r="T855" s="29">
        <f t="shared" si="351"/>
        <v>-1.1289856781166092E-9</v>
      </c>
      <c r="V855" s="35"/>
      <c r="W855" s="35"/>
      <c r="X855" s="35"/>
      <c r="AD855" s="35"/>
      <c r="AE855" s="35"/>
      <c r="AF855" s="35"/>
      <c r="AL855" s="35"/>
      <c r="AM855" s="35"/>
      <c r="AN855" s="35"/>
      <c r="AT855" s="35"/>
      <c r="AU855" s="35"/>
      <c r="AV855" s="35"/>
      <c r="BB855" s="35"/>
      <c r="BC855" s="35"/>
      <c r="BD855" s="35"/>
      <c r="BJ855" s="35"/>
      <c r="BK855" s="35"/>
      <c r="BL855" s="35"/>
      <c r="BR855" s="35"/>
      <c r="BS855" s="35"/>
      <c r="BT855" s="35"/>
      <c r="BZ855" s="35"/>
      <c r="CA855" s="35"/>
      <c r="CB855" s="35"/>
      <c r="CH855" s="35"/>
      <c r="CI855" s="35"/>
      <c r="CJ855" s="35"/>
      <c r="CP855" s="35"/>
      <c r="CQ855" s="35"/>
      <c r="CR855" s="35"/>
      <c r="CX855" s="35"/>
      <c r="CY855" s="35"/>
      <c r="CZ855" s="35"/>
      <c r="DF855" s="35">
        <v>1.0600000000000001E-9</v>
      </c>
      <c r="DG855" s="35">
        <v>1.9998959227099999</v>
      </c>
      <c r="DH855" s="35">
        <v>3497.0131472021999</v>
      </c>
      <c r="DI855" s="29">
        <f t="shared" si="352"/>
        <v>-6.6532766979378871E-10</v>
      </c>
      <c r="DJ855" s="29">
        <f t="shared" si="353"/>
        <v>-6.6529079223492682E-10</v>
      </c>
      <c r="DK855" s="29">
        <f t="shared" si="354"/>
        <v>-6.6529079353383602E-10</v>
      </c>
      <c r="DL855" s="29">
        <f t="shared" si="355"/>
        <v>-6.6529079353379508E-10</v>
      </c>
      <c r="DN855" s="35"/>
      <c r="DO855" s="35"/>
      <c r="DP855" s="35"/>
      <c r="DV855" s="35"/>
      <c r="DW855" s="35"/>
      <c r="DX855" s="35"/>
      <c r="ED855" s="35"/>
      <c r="EE855" s="35"/>
      <c r="EF855" s="35"/>
      <c r="EL855" s="35"/>
      <c r="EM855" s="35"/>
      <c r="EN855" s="35"/>
      <c r="ET855" s="35"/>
      <c r="EU855" s="35"/>
      <c r="EV855" s="35"/>
    </row>
    <row r="856" spans="14:152" s="29" customFormat="1" ht="13.5" x14ac:dyDescent="0.3">
      <c r="N856" s="35">
        <v>1.56E-9</v>
      </c>
      <c r="O856" s="35">
        <v>3.5697807642499999</v>
      </c>
      <c r="P856" s="35">
        <v>21791.6909732657</v>
      </c>
      <c r="Q856" s="29">
        <f t="shared" si="348"/>
        <v>1.257375271835998E-9</v>
      </c>
      <c r="R856" s="29">
        <f t="shared" si="349"/>
        <v>1.2571180838004685E-9</v>
      </c>
      <c r="S856" s="29">
        <f t="shared" si="350"/>
        <v>1.2571180928607544E-9</v>
      </c>
      <c r="T856" s="29">
        <f t="shared" si="351"/>
        <v>1.257118092860492E-9</v>
      </c>
      <c r="V856" s="35"/>
      <c r="W856" s="35"/>
      <c r="X856" s="35"/>
      <c r="AD856" s="35"/>
      <c r="AE856" s="35"/>
      <c r="AF856" s="35"/>
      <c r="AL856" s="35"/>
      <c r="AM856" s="35"/>
      <c r="AN856" s="35"/>
      <c r="AT856" s="35"/>
      <c r="AU856" s="35"/>
      <c r="AV856" s="35"/>
      <c r="BB856" s="35"/>
      <c r="BC856" s="35"/>
      <c r="BD856" s="35"/>
      <c r="BJ856" s="35"/>
      <c r="BK856" s="35"/>
      <c r="BL856" s="35"/>
      <c r="BR856" s="35"/>
      <c r="BS856" s="35"/>
      <c r="BT856" s="35"/>
      <c r="BZ856" s="35"/>
      <c r="CA856" s="35"/>
      <c r="CB856" s="35"/>
      <c r="CH856" s="35"/>
      <c r="CI856" s="35"/>
      <c r="CJ856" s="35"/>
      <c r="CP856" s="35"/>
      <c r="CQ856" s="35"/>
      <c r="CR856" s="35"/>
      <c r="CX856" s="35"/>
      <c r="CY856" s="35"/>
      <c r="CZ856" s="35"/>
      <c r="DF856" s="35">
        <v>1.0600000000000001E-9</v>
      </c>
      <c r="DG856" s="35">
        <v>5.7902008831599998</v>
      </c>
      <c r="DH856" s="35">
        <v>1.4844727083</v>
      </c>
      <c r="DI856" s="29">
        <f t="shared" si="352"/>
        <v>9.4560244166187185E-10</v>
      </c>
      <c r="DJ856" s="29">
        <f t="shared" si="353"/>
        <v>9.4560243257517661E-10</v>
      </c>
      <c r="DK856" s="29">
        <f t="shared" si="354"/>
        <v>9.4560243257549652E-10</v>
      </c>
      <c r="DL856" s="29">
        <f t="shared" si="355"/>
        <v>9.4560243257549652E-10</v>
      </c>
      <c r="DN856" s="35"/>
      <c r="DO856" s="35"/>
      <c r="DP856" s="35"/>
      <c r="DV856" s="35"/>
      <c r="DW856" s="35"/>
      <c r="DX856" s="35"/>
      <c r="ED856" s="35"/>
      <c r="EE856" s="35"/>
      <c r="EF856" s="35"/>
      <c r="EL856" s="35"/>
      <c r="EM856" s="35"/>
      <c r="EN856" s="35"/>
      <c r="ET856" s="35"/>
      <c r="EU856" s="35"/>
      <c r="EV856" s="35"/>
    </row>
    <row r="857" spans="14:152" s="29" customFormat="1" ht="13.5" x14ac:dyDescent="0.3">
      <c r="N857" s="35">
        <v>1.43E-9</v>
      </c>
      <c r="O857" s="35">
        <v>0.56704903096000003</v>
      </c>
      <c r="P857" s="35">
        <v>13212.8865096646</v>
      </c>
      <c r="Q857" s="29">
        <f t="shared" si="348"/>
        <v>4.2503915806899566E-11</v>
      </c>
      <c r="R857" s="29">
        <f t="shared" si="349"/>
        <v>4.2745263786111425E-11</v>
      </c>
      <c r="S857" s="29">
        <f t="shared" si="350"/>
        <v>4.2745255285517204E-11</v>
      </c>
      <c r="T857" s="29">
        <f t="shared" si="351"/>
        <v>4.2745255285760957E-11</v>
      </c>
      <c r="V857" s="35"/>
      <c r="W857" s="35"/>
      <c r="X857" s="35"/>
      <c r="AD857" s="35"/>
      <c r="AE857" s="35"/>
      <c r="AF857" s="35"/>
      <c r="AL857" s="35"/>
      <c r="AM857" s="35"/>
      <c r="AN857" s="35"/>
      <c r="AT857" s="35"/>
      <c r="AU857" s="35"/>
      <c r="AV857" s="35"/>
      <c r="BB857" s="35"/>
      <c r="BC857" s="35"/>
      <c r="BD857" s="35"/>
      <c r="BJ857" s="35"/>
      <c r="BK857" s="35"/>
      <c r="BL857" s="35"/>
      <c r="BR857" s="35"/>
      <c r="BS857" s="35"/>
      <c r="BT857" s="35"/>
      <c r="BZ857" s="35"/>
      <c r="CA857" s="35"/>
      <c r="CB857" s="35"/>
      <c r="CH857" s="35"/>
      <c r="CI857" s="35"/>
      <c r="CJ857" s="35"/>
      <c r="CP857" s="35"/>
      <c r="CQ857" s="35"/>
      <c r="CR857" s="35"/>
      <c r="CX857" s="35"/>
      <c r="CY857" s="35"/>
      <c r="CZ857" s="35"/>
      <c r="DF857" s="35">
        <v>1.0500000000000001E-9</v>
      </c>
      <c r="DG857" s="35">
        <v>1.79751699456</v>
      </c>
      <c r="DH857" s="35">
        <v>3517.3061568336002</v>
      </c>
      <c r="DI857" s="29">
        <f t="shared" si="352"/>
        <v>-7.5743343509399991E-10</v>
      </c>
      <c r="DJ857" s="29">
        <f t="shared" si="353"/>
        <v>-7.5740074871718889E-10</v>
      </c>
      <c r="DK857" s="29">
        <f t="shared" si="354"/>
        <v>-7.5740074986847903E-10</v>
      </c>
      <c r="DL857" s="29">
        <f t="shared" si="355"/>
        <v>-7.5740074986844294E-10</v>
      </c>
      <c r="DN857" s="35"/>
      <c r="DO857" s="35"/>
      <c r="DP857" s="35"/>
      <c r="DV857" s="35"/>
      <c r="DW857" s="35"/>
      <c r="DX857" s="35"/>
      <c r="ED857" s="35"/>
      <c r="EE857" s="35"/>
      <c r="EF857" s="35"/>
      <c r="EL857" s="35"/>
      <c r="EM857" s="35"/>
      <c r="EN857" s="35"/>
      <c r="ET857" s="35"/>
      <c r="EU857" s="35"/>
      <c r="EV857" s="35"/>
    </row>
    <row r="858" spans="14:152" s="29" customFormat="1" ht="13.5" x14ac:dyDescent="0.3">
      <c r="N858" s="35">
        <v>1.55E-9</v>
      </c>
      <c r="O858" s="35">
        <v>8.4291881550000003E-2</v>
      </c>
      <c r="P858" s="35">
        <v>6657.3464156518003</v>
      </c>
      <c r="Q858" s="29">
        <f t="shared" si="348"/>
        <v>2.6640320349460008E-10</v>
      </c>
      <c r="R858" s="29">
        <f t="shared" si="349"/>
        <v>2.6653310713343072E-10</v>
      </c>
      <c r="S858" s="29">
        <f t="shared" si="350"/>
        <v>2.6653310255805952E-10</v>
      </c>
      <c r="T858" s="29">
        <f t="shared" si="351"/>
        <v>2.6653310255821136E-10</v>
      </c>
      <c r="V858" s="35"/>
      <c r="W858" s="35"/>
      <c r="X858" s="35"/>
      <c r="AD858" s="35"/>
      <c r="AE858" s="35"/>
      <c r="AF858" s="35"/>
      <c r="AL858" s="35"/>
      <c r="AM858" s="35"/>
      <c r="AN858" s="35"/>
      <c r="AT858" s="35"/>
      <c r="AU858" s="35"/>
      <c r="AV858" s="35"/>
      <c r="BB858" s="35"/>
      <c r="BC858" s="35"/>
      <c r="BD858" s="35"/>
      <c r="BJ858" s="35"/>
      <c r="BK858" s="35"/>
      <c r="BL858" s="35"/>
      <c r="BR858" s="35"/>
      <c r="BS858" s="35"/>
      <c r="BT858" s="35"/>
      <c r="BZ858" s="35"/>
      <c r="CA858" s="35"/>
      <c r="CB858" s="35"/>
      <c r="CH858" s="35"/>
      <c r="CI858" s="35"/>
      <c r="CJ858" s="35"/>
      <c r="CP858" s="35"/>
      <c r="CQ858" s="35"/>
      <c r="CR858" s="35"/>
      <c r="CX858" s="35"/>
      <c r="CY858" s="35"/>
      <c r="CZ858" s="35"/>
      <c r="DF858" s="35">
        <v>1.3000000000000001E-9</v>
      </c>
      <c r="DG858" s="35">
        <v>0.80396347034000004</v>
      </c>
      <c r="DH858" s="35">
        <v>3397.5108016354002</v>
      </c>
      <c r="DI858" s="29">
        <f t="shared" si="352"/>
        <v>1.0995705851465667E-9</v>
      </c>
      <c r="DJ858" s="29">
        <f t="shared" si="353"/>
        <v>1.0995404740736552E-9</v>
      </c>
      <c r="DK858" s="29">
        <f t="shared" si="354"/>
        <v>1.0995404751342467E-9</v>
      </c>
      <c r="DL858" s="29">
        <f t="shared" si="355"/>
        <v>1.0995404751342171E-9</v>
      </c>
      <c r="DN858" s="35"/>
      <c r="DO858" s="35"/>
      <c r="DP858" s="35"/>
      <c r="DV858" s="35"/>
      <c r="DW858" s="35"/>
      <c r="DX858" s="35"/>
      <c r="ED858" s="35"/>
      <c r="EE858" s="35"/>
      <c r="EF858" s="35"/>
      <c r="EL858" s="35"/>
      <c r="EM858" s="35"/>
      <c r="EN858" s="35"/>
      <c r="ET858" s="35"/>
      <c r="EU858" s="35"/>
      <c r="EV858" s="35"/>
    </row>
    <row r="859" spans="14:152" s="29" customFormat="1" ht="13.5" x14ac:dyDescent="0.3">
      <c r="N859" s="35">
        <v>1.8400000000000001E-9</v>
      </c>
      <c r="O859" s="35">
        <v>2.54999403339</v>
      </c>
      <c r="P859" s="35">
        <v>24076.4445881254</v>
      </c>
      <c r="Q859" s="29">
        <f t="shared" si="348"/>
        <v>-1.1466334398981025E-9</v>
      </c>
      <c r="R859" s="29">
        <f t="shared" si="349"/>
        <v>-1.1470761449306502E-9</v>
      </c>
      <c r="S859" s="29">
        <f t="shared" si="350"/>
        <v>-1.1470761293398204E-9</v>
      </c>
      <c r="T859" s="29">
        <f t="shared" si="351"/>
        <v>-1.1470761293403109E-9</v>
      </c>
      <c r="V859" s="35"/>
      <c r="W859" s="35"/>
      <c r="X859" s="35"/>
      <c r="AD859" s="35"/>
      <c r="AE859" s="35"/>
      <c r="AF859" s="35"/>
      <c r="AL859" s="35"/>
      <c r="AM859" s="35"/>
      <c r="AN859" s="35"/>
      <c r="AT859" s="35"/>
      <c r="AU859" s="35"/>
      <c r="AV859" s="35"/>
      <c r="BB859" s="35"/>
      <c r="BC859" s="35"/>
      <c r="BD859" s="35"/>
      <c r="BJ859" s="35"/>
      <c r="BK859" s="35"/>
      <c r="BL859" s="35"/>
      <c r="BR859" s="35"/>
      <c r="BS859" s="35"/>
      <c r="BT859" s="35"/>
      <c r="BZ859" s="35"/>
      <c r="CA859" s="35"/>
      <c r="CB859" s="35"/>
      <c r="CH859" s="35"/>
      <c r="CI859" s="35"/>
      <c r="CJ859" s="35"/>
      <c r="CP859" s="35"/>
      <c r="CQ859" s="35"/>
      <c r="CR859" s="35"/>
      <c r="CX859" s="35"/>
      <c r="CY859" s="35"/>
      <c r="CZ859" s="35"/>
      <c r="DF859" s="35">
        <v>1.07E-9</v>
      </c>
      <c r="DG859" s="35">
        <v>5.2944909092100003</v>
      </c>
      <c r="DH859" s="35">
        <v>10.636665349799999</v>
      </c>
      <c r="DI859" s="29">
        <f t="shared" si="352"/>
        <v>7.3315096920888547E-10</v>
      </c>
      <c r="DJ859" s="29">
        <f t="shared" si="353"/>
        <v>7.3315086327322927E-10</v>
      </c>
      <c r="DK859" s="29">
        <f t="shared" si="354"/>
        <v>7.3315086327696016E-10</v>
      </c>
      <c r="DL859" s="29">
        <f t="shared" si="355"/>
        <v>7.3315086327696016E-10</v>
      </c>
      <c r="DN859" s="35"/>
      <c r="DO859" s="35"/>
      <c r="DP859" s="35"/>
      <c r="DV859" s="35"/>
      <c r="DW859" s="35"/>
      <c r="DX859" s="35"/>
      <c r="ED859" s="35"/>
      <c r="EE859" s="35"/>
      <c r="EF859" s="35"/>
      <c r="EL859" s="35"/>
      <c r="EM859" s="35"/>
      <c r="EN859" s="35"/>
      <c r="ET859" s="35"/>
      <c r="EU859" s="35"/>
      <c r="EV859" s="35"/>
    </row>
    <row r="860" spans="14:152" s="29" customFormat="1" ht="13.5" x14ac:dyDescent="0.3">
      <c r="N860" s="35">
        <v>1.4599999999999999E-9</v>
      </c>
      <c r="O860" s="35">
        <v>1.1659499012300001</v>
      </c>
      <c r="P860" s="35">
        <v>526.16784674559995</v>
      </c>
      <c r="Q860" s="29">
        <f t="shared" si="348"/>
        <v>-1.4002263999572074E-9</v>
      </c>
      <c r="R860" s="29">
        <f t="shared" si="349"/>
        <v>-1.4002291801647385E-9</v>
      </c>
      <c r="S860" s="29">
        <f t="shared" si="350"/>
        <v>-1.4002291800668164E-9</v>
      </c>
      <c r="T860" s="29">
        <f t="shared" si="351"/>
        <v>-1.4002291800668193E-9</v>
      </c>
      <c r="V860" s="35"/>
      <c r="W860" s="35"/>
      <c r="X860" s="35"/>
      <c r="AD860" s="35"/>
      <c r="AE860" s="35"/>
      <c r="AF860" s="35"/>
      <c r="AL860" s="35"/>
      <c r="AM860" s="35"/>
      <c r="AN860" s="35"/>
      <c r="AT860" s="35"/>
      <c r="AU860" s="35"/>
      <c r="AV860" s="35"/>
      <c r="BB860" s="35"/>
      <c r="BC860" s="35"/>
      <c r="BD860" s="35"/>
      <c r="BJ860" s="35"/>
      <c r="BK860" s="35"/>
      <c r="BL860" s="35"/>
      <c r="BR860" s="35"/>
      <c r="BS860" s="35"/>
      <c r="BT860" s="35"/>
      <c r="BZ860" s="35"/>
      <c r="CA860" s="35"/>
      <c r="CB860" s="35"/>
      <c r="CH860" s="35"/>
      <c r="CI860" s="35"/>
      <c r="CJ860" s="35"/>
      <c r="CP860" s="35"/>
      <c r="CQ860" s="35"/>
      <c r="CR860" s="35"/>
      <c r="CX860" s="35"/>
      <c r="CY860" s="35"/>
      <c r="CZ860" s="35"/>
      <c r="DF860" s="35">
        <v>1.37E-9</v>
      </c>
      <c r="DG860" s="35">
        <v>0.47037516401000001</v>
      </c>
      <c r="DH860" s="35">
        <v>13575.7488022372</v>
      </c>
      <c r="DI860" s="29">
        <f t="shared" si="352"/>
        <v>6.7598279244419525E-10</v>
      </c>
      <c r="DJ860" s="29">
        <f t="shared" si="353"/>
        <v>6.7618951195566332E-10</v>
      </c>
      <c r="DK860" s="29">
        <f t="shared" si="354"/>
        <v>6.7618950467505149E-10</v>
      </c>
      <c r="DL860" s="29">
        <f t="shared" si="355"/>
        <v>6.7618950467528858E-10</v>
      </c>
      <c r="DN860" s="35"/>
      <c r="DO860" s="35"/>
      <c r="DP860" s="35"/>
      <c r="DV860" s="35"/>
      <c r="DW860" s="35"/>
      <c r="DX860" s="35"/>
      <c r="ED860" s="35"/>
      <c r="EE860" s="35"/>
      <c r="EF860" s="35"/>
      <c r="EL860" s="35"/>
      <c r="EM860" s="35"/>
      <c r="EN860" s="35"/>
      <c r="ET860" s="35"/>
      <c r="EU860" s="35"/>
      <c r="EV860" s="35"/>
    </row>
    <row r="861" spans="14:152" s="29" customFormat="1" ht="13.5" x14ac:dyDescent="0.3">
      <c r="N861" s="35">
        <v>1.44E-9</v>
      </c>
      <c r="O861" s="35">
        <v>4.1922933518500001</v>
      </c>
      <c r="P861" s="35">
        <v>2771.7905526723998</v>
      </c>
      <c r="Q861" s="29">
        <f t="shared" si="348"/>
        <v>7.1142894960755871E-10</v>
      </c>
      <c r="R861" s="29">
        <f t="shared" si="349"/>
        <v>7.1138460230768987E-10</v>
      </c>
      <c r="S861" s="29">
        <f t="shared" si="350"/>
        <v>7.1138460386968036E-10</v>
      </c>
      <c r="T861" s="29">
        <f t="shared" si="351"/>
        <v>7.1138460386963589E-10</v>
      </c>
      <c r="V861" s="35"/>
      <c r="W861" s="35"/>
      <c r="X861" s="35"/>
      <c r="AD861" s="35"/>
      <c r="AE861" s="35"/>
      <c r="AF861" s="35"/>
      <c r="AL861" s="35"/>
      <c r="AM861" s="35"/>
      <c r="AN861" s="35"/>
      <c r="AT861" s="35"/>
      <c r="AU861" s="35"/>
      <c r="AV861" s="35"/>
      <c r="BB861" s="35"/>
      <c r="BC861" s="35"/>
      <c r="BD861" s="35"/>
      <c r="BJ861" s="35"/>
      <c r="BK861" s="35"/>
      <c r="BL861" s="35"/>
      <c r="BR861" s="35"/>
      <c r="BS861" s="35"/>
      <c r="BT861" s="35"/>
      <c r="BZ861" s="35"/>
      <c r="CA861" s="35"/>
      <c r="CB861" s="35"/>
      <c r="CH861" s="35"/>
      <c r="CI861" s="35"/>
      <c r="CJ861" s="35"/>
      <c r="CP861" s="35"/>
      <c r="CQ861" s="35"/>
      <c r="CR861" s="35"/>
      <c r="CX861" s="35"/>
      <c r="CY861" s="35"/>
      <c r="CZ861" s="35"/>
      <c r="DF861" s="35">
        <v>1.0399999999999999E-9</v>
      </c>
      <c r="DG861" s="35">
        <v>5.03145022037</v>
      </c>
      <c r="DH861" s="35">
        <v>1751.5222777638</v>
      </c>
      <c r="DI861" s="29">
        <f t="shared" si="352"/>
        <v>-4.9198990234795273E-10</v>
      </c>
      <c r="DJ861" s="29">
        <f t="shared" si="353"/>
        <v>-4.9196939339685459E-10</v>
      </c>
      <c r="DK861" s="29">
        <f t="shared" si="354"/>
        <v>-4.9196939411921964E-10</v>
      </c>
      <c r="DL861" s="29">
        <f t="shared" si="355"/>
        <v>-4.9196939411919358E-10</v>
      </c>
      <c r="DN861" s="35"/>
      <c r="DO861" s="35"/>
      <c r="DP861" s="35"/>
      <c r="DV861" s="35"/>
      <c r="DW861" s="35"/>
      <c r="DX861" s="35"/>
      <c r="ED861" s="35"/>
      <c r="EE861" s="35"/>
      <c r="EF861" s="35"/>
      <c r="EL861" s="35"/>
      <c r="EM861" s="35"/>
      <c r="EN861" s="35"/>
      <c r="ET861" s="35"/>
      <c r="EU861" s="35"/>
      <c r="EV861" s="35"/>
    </row>
    <row r="862" spans="14:152" s="29" customFormat="1" ht="13.5" x14ac:dyDescent="0.3">
      <c r="N862" s="35">
        <v>1.69E-9</v>
      </c>
      <c r="O862" s="35">
        <v>3.10771037057</v>
      </c>
      <c r="P862" s="35">
        <v>239.20548562499999</v>
      </c>
      <c r="Q862" s="29">
        <f t="shared" si="348"/>
        <v>1.2819889333218513E-9</v>
      </c>
      <c r="R862" s="29">
        <f t="shared" si="349"/>
        <v>1.2819922994672398E-9</v>
      </c>
      <c r="S862" s="29">
        <f t="shared" si="350"/>
        <v>1.2819922993486794E-9</v>
      </c>
      <c r="T862" s="29">
        <f t="shared" si="351"/>
        <v>1.2819922993486825E-9</v>
      </c>
      <c r="V862" s="35"/>
      <c r="W862" s="35"/>
      <c r="X862" s="35"/>
      <c r="AD862" s="35"/>
      <c r="AE862" s="35"/>
      <c r="AF862" s="35"/>
      <c r="AL862" s="35"/>
      <c r="AM862" s="35"/>
      <c r="AN862" s="35"/>
      <c r="AT862" s="35"/>
      <c r="AU862" s="35"/>
      <c r="AV862" s="35"/>
      <c r="BB862" s="35"/>
      <c r="BC862" s="35"/>
      <c r="BD862" s="35"/>
      <c r="BJ862" s="35"/>
      <c r="BK862" s="35"/>
      <c r="BL862" s="35"/>
      <c r="BR862" s="35"/>
      <c r="BS862" s="35"/>
      <c r="BT862" s="35"/>
      <c r="BZ862" s="35"/>
      <c r="CA862" s="35"/>
      <c r="CB862" s="35"/>
      <c r="CH862" s="35"/>
      <c r="CI862" s="35"/>
      <c r="CJ862" s="35"/>
      <c r="CP862" s="35"/>
      <c r="CQ862" s="35"/>
      <c r="CR862" s="35"/>
      <c r="CX862" s="35"/>
      <c r="CY862" s="35"/>
      <c r="CZ862" s="35"/>
      <c r="DF862" s="35">
        <v>1.4599999999999999E-9</v>
      </c>
      <c r="DG862" s="35">
        <v>2.5765980483100002</v>
      </c>
      <c r="DH862" s="35">
        <v>3308.6401208829998</v>
      </c>
      <c r="DI862" s="29">
        <f t="shared" si="352"/>
        <v>1.4203850007667536E-9</v>
      </c>
      <c r="DJ862" s="29">
        <f t="shared" si="353"/>
        <v>1.4203707168873527E-9</v>
      </c>
      <c r="DK862" s="29">
        <f t="shared" si="354"/>
        <v>1.4203707173904975E-9</v>
      </c>
      <c r="DL862" s="29">
        <f t="shared" si="355"/>
        <v>1.420370717390483E-9</v>
      </c>
      <c r="DN862" s="35"/>
      <c r="DO862" s="35"/>
      <c r="DP862" s="35"/>
      <c r="DV862" s="35"/>
      <c r="DW862" s="35"/>
      <c r="DX862" s="35"/>
      <c r="ED862" s="35"/>
      <c r="EE862" s="35"/>
      <c r="EF862" s="35"/>
      <c r="EL862" s="35"/>
      <c r="EM862" s="35"/>
      <c r="EN862" s="35"/>
      <c r="ET862" s="35"/>
      <c r="EU862" s="35"/>
      <c r="EV862" s="35"/>
    </row>
    <row r="863" spans="14:152" s="29" customFormat="1" ht="13.5" x14ac:dyDescent="0.3">
      <c r="N863" s="35">
        <v>1.44E-9</v>
      </c>
      <c r="O863" s="35">
        <v>6.2668887816399996</v>
      </c>
      <c r="P863" s="35">
        <v>6679.7403806912998</v>
      </c>
      <c r="Q863" s="29">
        <f t="shared" si="348"/>
        <v>-1.3000070131743645E-10</v>
      </c>
      <c r="R863" s="29">
        <f t="shared" si="349"/>
        <v>-1.2987828208279052E-10</v>
      </c>
      <c r="S863" s="29">
        <f t="shared" si="350"/>
        <v>-1.2987828639459431E-10</v>
      </c>
      <c r="T863" s="29">
        <f t="shared" si="351"/>
        <v>-1.2987828639445167E-10</v>
      </c>
      <c r="V863" s="35"/>
      <c r="W863" s="35"/>
      <c r="X863" s="35"/>
      <c r="AD863" s="35"/>
      <c r="AE863" s="35"/>
      <c r="AF863" s="35"/>
      <c r="AL863" s="35"/>
      <c r="AM863" s="35"/>
      <c r="AN863" s="35"/>
      <c r="AT863" s="35"/>
      <c r="AU863" s="35"/>
      <c r="AV863" s="35"/>
      <c r="BB863" s="35"/>
      <c r="BC863" s="35"/>
      <c r="BD863" s="35"/>
      <c r="BJ863" s="35"/>
      <c r="BK863" s="35"/>
      <c r="BL863" s="35"/>
      <c r="BR863" s="35"/>
      <c r="BS863" s="35"/>
      <c r="BT863" s="35"/>
      <c r="BZ863" s="35"/>
      <c r="CA863" s="35"/>
      <c r="CB863" s="35"/>
      <c r="CH863" s="35"/>
      <c r="CI863" s="35"/>
      <c r="CJ863" s="35"/>
      <c r="CP863" s="35"/>
      <c r="CQ863" s="35"/>
      <c r="CR863" s="35"/>
      <c r="CX863" s="35"/>
      <c r="CY863" s="35"/>
      <c r="CZ863" s="35"/>
      <c r="DF863" s="35">
        <v>1.03E-9</v>
      </c>
      <c r="DG863" s="35">
        <v>3.2958945262200001</v>
      </c>
      <c r="DH863" s="35">
        <v>4379.6390374902003</v>
      </c>
      <c r="DI863" s="29">
        <f t="shared" si="352"/>
        <v>5.833709373833479E-10</v>
      </c>
      <c r="DJ863" s="29">
        <f t="shared" si="353"/>
        <v>5.8332342681596612E-10</v>
      </c>
      <c r="DK863" s="29">
        <f t="shared" si="354"/>
        <v>5.8332342848939469E-10</v>
      </c>
      <c r="DL863" s="29">
        <f t="shared" si="355"/>
        <v>5.833234284893344E-10</v>
      </c>
      <c r="DN863" s="35"/>
      <c r="DO863" s="35"/>
      <c r="DP863" s="35"/>
      <c r="DV863" s="35"/>
      <c r="DW863" s="35"/>
      <c r="DX863" s="35"/>
      <c r="ED863" s="35"/>
      <c r="EE863" s="35"/>
      <c r="EF863" s="35"/>
      <c r="EL863" s="35"/>
      <c r="EM863" s="35"/>
      <c r="EN863" s="35"/>
      <c r="ET863" s="35"/>
      <c r="EU863" s="35"/>
      <c r="EV863" s="35"/>
    </row>
    <row r="864" spans="14:152" s="29" customFormat="1" ht="13.5" x14ac:dyDescent="0.3">
      <c r="N864" s="35">
        <v>1.74E-9</v>
      </c>
      <c r="O864" s="35">
        <v>2.3750902528000002</v>
      </c>
      <c r="P864" s="35">
        <v>3397.5108016354002</v>
      </c>
      <c r="Q864" s="29">
        <f t="shared" si="348"/>
        <v>9.2773888231258453E-10</v>
      </c>
      <c r="R864" s="29">
        <f t="shared" si="349"/>
        <v>9.2780279356643994E-10</v>
      </c>
      <c r="S864" s="29">
        <f t="shared" si="350"/>
        <v>9.2780279131542465E-10</v>
      </c>
      <c r="T864" s="29">
        <f t="shared" si="351"/>
        <v>9.2780279131548742E-10</v>
      </c>
      <c r="V864" s="35"/>
      <c r="W864" s="35"/>
      <c r="X864" s="35"/>
      <c r="AD864" s="35"/>
      <c r="AE864" s="35"/>
      <c r="AF864" s="35"/>
      <c r="AL864" s="35"/>
      <c r="AM864" s="35"/>
      <c r="AN864" s="35"/>
      <c r="AT864" s="35"/>
      <c r="AU864" s="35"/>
      <c r="AV864" s="35"/>
      <c r="BB864" s="35"/>
      <c r="BC864" s="35"/>
      <c r="BD864" s="35"/>
      <c r="BJ864" s="35"/>
      <c r="BK864" s="35"/>
      <c r="BL864" s="35"/>
      <c r="BR864" s="35"/>
      <c r="BS864" s="35"/>
      <c r="BT864" s="35"/>
      <c r="BZ864" s="35"/>
      <c r="CA864" s="35"/>
      <c r="CB864" s="35"/>
      <c r="CH864" s="35"/>
      <c r="CI864" s="35"/>
      <c r="CJ864" s="35"/>
      <c r="CP864" s="35"/>
      <c r="CQ864" s="35"/>
      <c r="CR864" s="35"/>
      <c r="CX864" s="35"/>
      <c r="CY864" s="35"/>
      <c r="CZ864" s="35"/>
      <c r="DF864" s="35">
        <v>1.0399999999999999E-9</v>
      </c>
      <c r="DG864" s="35">
        <v>0.77903634693000001</v>
      </c>
      <c r="DH864" s="35">
        <v>1751.5567850682</v>
      </c>
      <c r="DI864" s="29">
        <f t="shared" si="352"/>
        <v>-6.0215165116690808E-10</v>
      </c>
      <c r="DJ864" s="29">
        <f t="shared" si="353"/>
        <v>-6.0217063099179184E-10</v>
      </c>
      <c r="DK864" s="29">
        <f t="shared" si="354"/>
        <v>-6.0217063032329911E-10</v>
      </c>
      <c r="DL864" s="29">
        <f t="shared" si="355"/>
        <v>-6.021706303233202E-10</v>
      </c>
      <c r="DN864" s="35"/>
      <c r="DO864" s="35"/>
      <c r="DP864" s="35"/>
      <c r="DV864" s="35"/>
      <c r="DW864" s="35"/>
      <c r="DX864" s="35"/>
      <c r="ED864" s="35"/>
      <c r="EE864" s="35"/>
      <c r="EF864" s="35"/>
      <c r="EL864" s="35"/>
      <c r="EM864" s="35"/>
      <c r="EN864" s="35"/>
      <c r="ET864" s="35"/>
      <c r="EU864" s="35"/>
      <c r="EV864" s="35"/>
    </row>
    <row r="865" spans="14:152" s="29" customFormat="1" ht="13.5" x14ac:dyDescent="0.3">
      <c r="N865" s="35">
        <v>1.63E-9</v>
      </c>
      <c r="O865" s="35">
        <v>3.8804791913800001</v>
      </c>
      <c r="P865" s="35">
        <v>16703.044879846799</v>
      </c>
      <c r="Q865" s="29">
        <f t="shared" si="348"/>
        <v>4.5081913389290041E-10</v>
      </c>
      <c r="R865" s="29">
        <f t="shared" si="349"/>
        <v>4.5048477005246986E-10</v>
      </c>
      <c r="S865" s="29">
        <f t="shared" si="350"/>
        <v>4.50484781829689E-10</v>
      </c>
      <c r="T865" s="29">
        <f t="shared" si="351"/>
        <v>4.504847818293328E-10</v>
      </c>
      <c r="V865" s="35"/>
      <c r="W865" s="35"/>
      <c r="X865" s="35"/>
      <c r="AD865" s="35"/>
      <c r="AE865" s="35"/>
      <c r="AF865" s="35"/>
      <c r="AL865" s="35"/>
      <c r="AM865" s="35"/>
      <c r="AN865" s="35"/>
      <c r="AT865" s="35"/>
      <c r="AU865" s="35"/>
      <c r="AV865" s="35"/>
      <c r="BB865" s="35"/>
      <c r="BC865" s="35"/>
      <c r="BD865" s="35"/>
      <c r="BJ865" s="35"/>
      <c r="BK865" s="35"/>
      <c r="BL865" s="35"/>
      <c r="BR865" s="35"/>
      <c r="BS865" s="35"/>
      <c r="BT865" s="35"/>
      <c r="BZ865" s="35"/>
      <c r="CA865" s="35"/>
      <c r="CB865" s="35"/>
      <c r="CH865" s="35"/>
      <c r="CI865" s="35"/>
      <c r="CJ865" s="35"/>
      <c r="CP865" s="35"/>
      <c r="CQ865" s="35"/>
      <c r="CR865" s="35"/>
      <c r="CX865" s="35"/>
      <c r="CY865" s="35"/>
      <c r="CZ865" s="35"/>
      <c r="DF865" s="35">
        <v>1.1800000000000001E-9</v>
      </c>
      <c r="DG865" s="35">
        <v>4.1189222452200003</v>
      </c>
      <c r="DH865" s="35">
        <v>10927.2939767642</v>
      </c>
      <c r="DI865" s="29">
        <f t="shared" si="352"/>
        <v>9.6482223041509825E-10</v>
      </c>
      <c r="DJ865" s="29">
        <f t="shared" si="353"/>
        <v>9.647273551543322E-10</v>
      </c>
      <c r="DK865" s="29">
        <f t="shared" si="354"/>
        <v>9.6472735849629986E-10</v>
      </c>
      <c r="DL865" s="29">
        <f t="shared" si="355"/>
        <v>9.6472735849620329E-10</v>
      </c>
      <c r="DN865" s="35"/>
      <c r="DO865" s="35"/>
      <c r="DP865" s="35"/>
      <c r="DV865" s="35"/>
      <c r="DW865" s="35"/>
      <c r="DX865" s="35"/>
      <c r="ED865" s="35"/>
      <c r="EE865" s="35"/>
      <c r="EF865" s="35"/>
      <c r="EL865" s="35"/>
      <c r="EM865" s="35"/>
      <c r="EN865" s="35"/>
      <c r="ET865" s="35"/>
      <c r="EU865" s="35"/>
      <c r="EV865" s="35"/>
    </row>
    <row r="866" spans="14:152" s="29" customFormat="1" ht="13.5" x14ac:dyDescent="0.3">
      <c r="N866" s="35">
        <v>1.61E-9</v>
      </c>
      <c r="O866" s="35">
        <v>1.7395863331200001</v>
      </c>
      <c r="P866" s="35">
        <v>2185.2512692927999</v>
      </c>
      <c r="Q866" s="29">
        <f t="shared" si="348"/>
        <v>1.437676211894445E-9</v>
      </c>
      <c r="R866" s="29">
        <f t="shared" si="349"/>
        <v>1.4376559736245988E-9</v>
      </c>
      <c r="S866" s="29">
        <f t="shared" si="350"/>
        <v>1.4376559743374388E-9</v>
      </c>
      <c r="T866" s="29">
        <f t="shared" si="351"/>
        <v>1.4376559743374181E-9</v>
      </c>
      <c r="V866" s="35"/>
      <c r="W866" s="35"/>
      <c r="X866" s="35"/>
      <c r="AD866" s="35"/>
      <c r="AE866" s="35"/>
      <c r="AF866" s="35"/>
      <c r="AL866" s="35"/>
      <c r="AM866" s="35"/>
      <c r="AN866" s="35"/>
      <c r="AT866" s="35"/>
      <c r="AU866" s="35"/>
      <c r="AV866" s="35"/>
      <c r="BB866" s="35"/>
      <c r="BC866" s="35"/>
      <c r="BD866" s="35"/>
      <c r="BJ866" s="35"/>
      <c r="BK866" s="35"/>
      <c r="BL866" s="35"/>
      <c r="BR866" s="35"/>
      <c r="BS866" s="35"/>
      <c r="BT866" s="35"/>
      <c r="BZ866" s="35"/>
      <c r="CA866" s="35"/>
      <c r="CB866" s="35"/>
      <c r="CH866" s="35"/>
      <c r="CI866" s="35"/>
      <c r="CJ866" s="35"/>
      <c r="CP866" s="35"/>
      <c r="CQ866" s="35"/>
      <c r="CR866" s="35"/>
      <c r="CX866" s="35"/>
      <c r="CY866" s="35"/>
      <c r="CZ866" s="35"/>
      <c r="DF866" s="35">
        <v>1.0600000000000001E-9</v>
      </c>
      <c r="DG866" s="35">
        <v>2.25714927822</v>
      </c>
      <c r="DH866" s="35">
        <v>13207.029307364999</v>
      </c>
      <c r="DI866" s="29">
        <f t="shared" si="352"/>
        <v>-1.0599836420925492E-9</v>
      </c>
      <c r="DJ866" s="29">
        <f t="shared" si="353"/>
        <v>-1.0599826331059877E-9</v>
      </c>
      <c r="DK866" s="29">
        <f t="shared" si="354"/>
        <v>-1.0599826331420576E-9</v>
      </c>
      <c r="DL866" s="29">
        <f t="shared" si="355"/>
        <v>-1.0599826331420563E-9</v>
      </c>
      <c r="DN866" s="35"/>
      <c r="DO866" s="35"/>
      <c r="DP866" s="35"/>
      <c r="DV866" s="35"/>
      <c r="DW866" s="35"/>
      <c r="DX866" s="35"/>
      <c r="ED866" s="35"/>
      <c r="EE866" s="35"/>
      <c r="EF866" s="35"/>
      <c r="EL866" s="35"/>
      <c r="EM866" s="35"/>
      <c r="EN866" s="35"/>
      <c r="ET866" s="35"/>
      <c r="EU866" s="35"/>
      <c r="EV866" s="35"/>
    </row>
    <row r="867" spans="14:152" s="29" customFormat="1" ht="13.5" x14ac:dyDescent="0.3">
      <c r="N867" s="35">
        <v>1.6399999999999999E-9</v>
      </c>
      <c r="O867" s="35">
        <v>0.62146994730000005</v>
      </c>
      <c r="P867" s="35">
        <v>1538.2404359780001</v>
      </c>
      <c r="Q867" s="29">
        <f t="shared" si="348"/>
        <v>1.4601844706192434E-9</v>
      </c>
      <c r="R867" s="29">
        <f t="shared" si="349"/>
        <v>1.4601991472437766E-9</v>
      </c>
      <c r="S867" s="29">
        <f t="shared" si="350"/>
        <v>1.4601991467268549E-9</v>
      </c>
      <c r="T867" s="29">
        <f t="shared" si="351"/>
        <v>1.4601991467268708E-9</v>
      </c>
      <c r="V867" s="35"/>
      <c r="W867" s="35"/>
      <c r="X867" s="35"/>
      <c r="AD867" s="35"/>
      <c r="AE867" s="35"/>
      <c r="AF867" s="35"/>
      <c r="AL867" s="35"/>
      <c r="AM867" s="35"/>
      <c r="AN867" s="35"/>
      <c r="AT867" s="35"/>
      <c r="AU867" s="35"/>
      <c r="AV867" s="35"/>
      <c r="BB867" s="35"/>
      <c r="BC867" s="35"/>
      <c r="BD867" s="35"/>
      <c r="BJ867" s="35"/>
      <c r="BK867" s="35"/>
      <c r="BL867" s="35"/>
      <c r="BR867" s="35"/>
      <c r="BS867" s="35"/>
      <c r="BT867" s="35"/>
      <c r="BZ867" s="35"/>
      <c r="CA867" s="35"/>
      <c r="CB867" s="35"/>
      <c r="CH867" s="35"/>
      <c r="CI867" s="35"/>
      <c r="CJ867" s="35"/>
      <c r="CP867" s="35"/>
      <c r="CQ867" s="35"/>
      <c r="CR867" s="35"/>
      <c r="CX867" s="35"/>
      <c r="CY867" s="35"/>
      <c r="CZ867" s="35"/>
      <c r="DF867" s="35">
        <v>1.26E-9</v>
      </c>
      <c r="DG867" s="35">
        <v>1.10289326962</v>
      </c>
      <c r="DH867" s="35">
        <v>6680.7949702729002</v>
      </c>
      <c r="DI867" s="29">
        <f t="shared" si="352"/>
        <v>-1.1861480295453871E-9</v>
      </c>
      <c r="DJ867" s="29">
        <f t="shared" si="353"/>
        <v>-1.1861117380193281E-9</v>
      </c>
      <c r="DK867" s="29">
        <f t="shared" si="354"/>
        <v>-1.1861117392977254E-9</v>
      </c>
      <c r="DL867" s="29">
        <f t="shared" si="355"/>
        <v>-1.1861117392976832E-9</v>
      </c>
      <c r="DN867" s="35"/>
      <c r="DO867" s="35"/>
      <c r="DP867" s="35"/>
      <c r="DV867" s="35"/>
      <c r="DW867" s="35"/>
      <c r="DX867" s="35"/>
      <c r="ED867" s="35"/>
      <c r="EE867" s="35"/>
      <c r="EF867" s="35"/>
      <c r="EL867" s="35"/>
      <c r="EM867" s="35"/>
      <c r="EN867" s="35"/>
      <c r="ET867" s="35"/>
      <c r="EU867" s="35"/>
      <c r="EV867" s="35"/>
    </row>
    <row r="868" spans="14:152" s="29" customFormat="1" ht="13.5" x14ac:dyDescent="0.3">
      <c r="N868" s="35">
        <v>1.8199999999999999E-9</v>
      </c>
      <c r="O868" s="35">
        <v>6.1685601486400001</v>
      </c>
      <c r="P868" s="35">
        <v>6685.1061887575997</v>
      </c>
      <c r="Q868" s="29">
        <f t="shared" si="348"/>
        <v>-1.4403618418917912E-10</v>
      </c>
      <c r="R868" s="29">
        <f t="shared" si="349"/>
        <v>-1.438811884405806E-10</v>
      </c>
      <c r="S868" s="29">
        <f t="shared" si="350"/>
        <v>-1.4388119389978066E-10</v>
      </c>
      <c r="T868" s="29">
        <f t="shared" si="351"/>
        <v>-1.4388119389960021E-10</v>
      </c>
      <c r="V868" s="35"/>
      <c r="W868" s="35"/>
      <c r="X868" s="35"/>
      <c r="AD868" s="35"/>
      <c r="AE868" s="35"/>
      <c r="AF868" s="35"/>
      <c r="AL868" s="35"/>
      <c r="AM868" s="35"/>
      <c r="AN868" s="35"/>
      <c r="AT868" s="35"/>
      <c r="AU868" s="35"/>
      <c r="AV868" s="35"/>
      <c r="BB868" s="35"/>
      <c r="BC868" s="35"/>
      <c r="BD868" s="35"/>
      <c r="BJ868" s="35"/>
      <c r="BK868" s="35"/>
      <c r="BL868" s="35"/>
      <c r="BR868" s="35"/>
      <c r="BS868" s="35"/>
      <c r="BT868" s="35"/>
      <c r="BZ868" s="35"/>
      <c r="CA868" s="35"/>
      <c r="CB868" s="35"/>
      <c r="CH868" s="35"/>
      <c r="CI868" s="35"/>
      <c r="CJ868" s="35"/>
      <c r="CP868" s="35"/>
      <c r="CQ868" s="35"/>
      <c r="CR868" s="35"/>
      <c r="CX868" s="35"/>
      <c r="CY868" s="35"/>
      <c r="CZ868" s="35"/>
      <c r="DF868" s="35">
        <v>1.0500000000000001E-9</v>
      </c>
      <c r="DG868" s="35">
        <v>1.41449747957</v>
      </c>
      <c r="DH868" s="35">
        <v>10081.211142013</v>
      </c>
      <c r="DI868" s="29">
        <f t="shared" si="352"/>
        <v>-2.2797262962728314E-10</v>
      </c>
      <c r="DJ868" s="29">
        <f t="shared" si="353"/>
        <v>-2.2784058346323065E-10</v>
      </c>
      <c r="DK868" s="29">
        <f t="shared" si="354"/>
        <v>-2.2784058811414342E-10</v>
      </c>
      <c r="DL868" s="29">
        <f t="shared" si="355"/>
        <v>-2.2784058811402686E-10</v>
      </c>
      <c r="DN868" s="35"/>
      <c r="DO868" s="35"/>
      <c r="DP868" s="35"/>
      <c r="DV868" s="35"/>
      <c r="DW868" s="35"/>
      <c r="DX868" s="35"/>
      <c r="ED868" s="35"/>
      <c r="EE868" s="35"/>
      <c r="EF868" s="35"/>
      <c r="EL868" s="35"/>
      <c r="EM868" s="35"/>
      <c r="EN868" s="35"/>
      <c r="ET868" s="35"/>
      <c r="EU868" s="35"/>
      <c r="EV868" s="35"/>
    </row>
    <row r="869" spans="14:152" s="29" customFormat="1" ht="13.5" x14ac:dyDescent="0.3">
      <c r="N869" s="35">
        <v>1.3999999999999999E-9</v>
      </c>
      <c r="O869" s="35">
        <v>4.08200595943</v>
      </c>
      <c r="P869" s="35">
        <v>4186.6952614510001</v>
      </c>
      <c r="Q869" s="29">
        <f t="shared" si="348"/>
        <v>-1.3786759429372761E-9</v>
      </c>
      <c r="R869" s="29">
        <f t="shared" si="349"/>
        <v>-1.3786629174506228E-9</v>
      </c>
      <c r="S869" s="29">
        <f t="shared" si="350"/>
        <v>-1.3786629179094706E-9</v>
      </c>
      <c r="T869" s="29">
        <f t="shared" si="351"/>
        <v>-1.3786629179094568E-9</v>
      </c>
      <c r="V869" s="35"/>
      <c r="W869" s="35"/>
      <c r="X869" s="35"/>
      <c r="AD869" s="35"/>
      <c r="AE869" s="35"/>
      <c r="AF869" s="35"/>
      <c r="AL869" s="35"/>
      <c r="AM869" s="35"/>
      <c r="AN869" s="35"/>
      <c r="AT869" s="35"/>
      <c r="AU869" s="35"/>
      <c r="AV869" s="35"/>
      <c r="BB869" s="35"/>
      <c r="BC869" s="35"/>
      <c r="BD869" s="35"/>
      <c r="BJ869" s="35"/>
      <c r="BK869" s="35"/>
      <c r="BL869" s="35"/>
      <c r="BR869" s="35"/>
      <c r="BS869" s="35"/>
      <c r="BT869" s="35"/>
      <c r="BZ869" s="35"/>
      <c r="CA869" s="35"/>
      <c r="CB869" s="35"/>
      <c r="CH869" s="35"/>
      <c r="CI869" s="35"/>
      <c r="CJ869" s="35"/>
      <c r="CP869" s="35"/>
      <c r="CQ869" s="35"/>
      <c r="CR869" s="35"/>
      <c r="CX869" s="35"/>
      <c r="CY869" s="35"/>
      <c r="CZ869" s="35"/>
      <c r="DF869" s="35">
        <v>1.0999999999999999E-9</v>
      </c>
      <c r="DG869" s="35">
        <v>6.1607221997100003</v>
      </c>
      <c r="DH869" s="35">
        <v>3338.0696294190002</v>
      </c>
      <c r="DI869" s="29">
        <f t="shared" si="352"/>
        <v>-8.5043983168746725E-10</v>
      </c>
      <c r="DJ869" s="29">
        <f t="shared" si="353"/>
        <v>-8.5046959223765869E-10</v>
      </c>
      <c r="DK869" s="29">
        <f t="shared" si="354"/>
        <v>-8.5046959118947475E-10</v>
      </c>
      <c r="DL869" s="29">
        <f t="shared" si="355"/>
        <v>-8.504695911895096E-10</v>
      </c>
      <c r="DN869" s="35"/>
      <c r="DO869" s="35"/>
      <c r="DP869" s="35"/>
      <c r="DV869" s="35"/>
      <c r="DW869" s="35"/>
      <c r="DX869" s="35"/>
      <c r="ED869" s="35"/>
      <c r="EE869" s="35"/>
      <c r="EF869" s="35"/>
      <c r="EL869" s="35"/>
      <c r="EM869" s="35"/>
      <c r="EN869" s="35"/>
      <c r="ET869" s="35"/>
      <c r="EU869" s="35"/>
      <c r="EV869" s="35"/>
    </row>
    <row r="870" spans="14:152" s="29" customFormat="1" ht="13.5" x14ac:dyDescent="0.3">
      <c r="N870" s="35">
        <v>1.92E-9</v>
      </c>
      <c r="O870" s="35">
        <v>4.47709998867</v>
      </c>
      <c r="P870" s="35">
        <v>57.878696003800002</v>
      </c>
      <c r="Q870" s="29">
        <f t="shared" si="348"/>
        <v>1.2438896648664817E-9</v>
      </c>
      <c r="R870" s="29">
        <f t="shared" si="349"/>
        <v>1.2438885830806988E-9</v>
      </c>
      <c r="S870" s="29">
        <f t="shared" si="350"/>
        <v>1.2438885831188008E-9</v>
      </c>
      <c r="T870" s="29">
        <f t="shared" si="351"/>
        <v>1.2438885831188008E-9</v>
      </c>
      <c r="V870" s="35"/>
      <c r="W870" s="35"/>
      <c r="X870" s="35"/>
      <c r="AD870" s="35"/>
      <c r="AE870" s="35"/>
      <c r="AF870" s="35"/>
      <c r="AL870" s="35"/>
      <c r="AM870" s="35"/>
      <c r="AN870" s="35"/>
      <c r="AT870" s="35"/>
      <c r="AU870" s="35"/>
      <c r="AV870" s="35"/>
      <c r="BB870" s="35"/>
      <c r="BC870" s="35"/>
      <c r="BD870" s="35"/>
      <c r="BJ870" s="35"/>
      <c r="BK870" s="35"/>
      <c r="BL870" s="35"/>
      <c r="BR870" s="35"/>
      <c r="BS870" s="35"/>
      <c r="BT870" s="35"/>
      <c r="BZ870" s="35"/>
      <c r="CA870" s="35"/>
      <c r="CB870" s="35"/>
      <c r="CH870" s="35"/>
      <c r="CI870" s="35"/>
      <c r="CJ870" s="35"/>
      <c r="CP870" s="35"/>
      <c r="CQ870" s="35"/>
      <c r="CR870" s="35"/>
      <c r="CX870" s="35"/>
      <c r="CY870" s="35"/>
      <c r="CZ870" s="35"/>
      <c r="DF870" s="35">
        <v>1.13E-9</v>
      </c>
      <c r="DG870" s="35">
        <v>0.61947991055999996</v>
      </c>
      <c r="DH870" s="35">
        <v>13421.8235687128</v>
      </c>
      <c r="DI870" s="29">
        <f t="shared" si="352"/>
        <v>3.064615983888393E-10</v>
      </c>
      <c r="DJ870" s="29">
        <f t="shared" si="353"/>
        <v>3.0627504037999492E-10</v>
      </c>
      <c r="DK870" s="29">
        <f t="shared" si="354"/>
        <v>3.0627504695099445E-10</v>
      </c>
      <c r="DL870" s="29">
        <f t="shared" si="355"/>
        <v>3.0627504695080896E-10</v>
      </c>
      <c r="DN870" s="35"/>
      <c r="DO870" s="35"/>
      <c r="DP870" s="35"/>
      <c r="DV870" s="35"/>
      <c r="DW870" s="35"/>
      <c r="DX870" s="35"/>
      <c r="ED870" s="35"/>
      <c r="EE870" s="35"/>
      <c r="EF870" s="35"/>
      <c r="EL870" s="35"/>
      <c r="EM870" s="35"/>
      <c r="EN870" s="35"/>
      <c r="ET870" s="35"/>
      <c r="EU870" s="35"/>
      <c r="EV870" s="35"/>
    </row>
    <row r="871" spans="14:152" s="29" customFormat="1" ht="13.5" x14ac:dyDescent="0.3">
      <c r="N871" s="35">
        <v>1.51E-9</v>
      </c>
      <c r="O871" s="35">
        <v>3.0645126651200001</v>
      </c>
      <c r="P871" s="35">
        <v>838.96928775039999</v>
      </c>
      <c r="Q871" s="29">
        <f t="shared" si="348"/>
        <v>-8.3733711429893041E-10</v>
      </c>
      <c r="R871" s="29">
        <f t="shared" si="349"/>
        <v>-8.3735058635617743E-10</v>
      </c>
      <c r="S871" s="29">
        <f t="shared" si="350"/>
        <v>-8.3735058588167323E-10</v>
      </c>
      <c r="T871" s="29">
        <f t="shared" si="351"/>
        <v>-8.3735058588168667E-10</v>
      </c>
      <c r="V871" s="35"/>
      <c r="W871" s="35"/>
      <c r="X871" s="35"/>
      <c r="AD871" s="35"/>
      <c r="AE871" s="35"/>
      <c r="AF871" s="35"/>
      <c r="AL871" s="35"/>
      <c r="AM871" s="35"/>
      <c r="AN871" s="35"/>
      <c r="AT871" s="35"/>
      <c r="AU871" s="35"/>
      <c r="AV871" s="35"/>
      <c r="BB871" s="35"/>
      <c r="BC871" s="35"/>
      <c r="BD871" s="35"/>
      <c r="BJ871" s="35"/>
      <c r="BK871" s="35"/>
      <c r="BL871" s="35"/>
      <c r="BR871" s="35"/>
      <c r="BS871" s="35"/>
      <c r="BT871" s="35"/>
      <c r="BZ871" s="35"/>
      <c r="CA871" s="35"/>
      <c r="CB871" s="35"/>
      <c r="CH871" s="35"/>
      <c r="CI871" s="35"/>
      <c r="CJ871" s="35"/>
      <c r="CP871" s="35"/>
      <c r="CQ871" s="35"/>
      <c r="CR871" s="35"/>
      <c r="CX871" s="35"/>
      <c r="CY871" s="35"/>
      <c r="CZ871" s="35"/>
      <c r="DF871" s="35">
        <v>1.39E-9</v>
      </c>
      <c r="DG871" s="35">
        <v>2.2134560314699998</v>
      </c>
      <c r="DH871" s="35">
        <v>1954.7171503636</v>
      </c>
      <c r="DI871" s="29">
        <f t="shared" si="352"/>
        <v>-1.1505404283586345E-9</v>
      </c>
      <c r="DJ871" s="29">
        <f t="shared" si="353"/>
        <v>-1.1505209445424885E-9</v>
      </c>
      <c r="DK871" s="29">
        <f t="shared" si="354"/>
        <v>-1.1505209452287508E-9</v>
      </c>
      <c r="DL871" s="29">
        <f t="shared" si="355"/>
        <v>-1.1505209452287343E-9</v>
      </c>
      <c r="DN871" s="35"/>
      <c r="DO871" s="35"/>
      <c r="DP871" s="35"/>
      <c r="DV871" s="35"/>
      <c r="DW871" s="35"/>
      <c r="DX871" s="35"/>
      <c r="ED871" s="35"/>
      <c r="EE871" s="35"/>
      <c r="EF871" s="35"/>
      <c r="EL871" s="35"/>
      <c r="EM871" s="35"/>
      <c r="EN871" s="35"/>
      <c r="ET871" s="35"/>
      <c r="EU871" s="35"/>
      <c r="EV871" s="35"/>
    </row>
    <row r="872" spans="14:152" s="29" customFormat="1" ht="13.5" x14ac:dyDescent="0.3">
      <c r="N872" s="35">
        <v>1.39E-9</v>
      </c>
      <c r="O872" s="35">
        <v>1.12767399649</v>
      </c>
      <c r="P872" s="35">
        <v>6682.7093261078999</v>
      </c>
      <c r="Q872" s="29">
        <f t="shared" si="348"/>
        <v>-1.3326710341259464E-9</v>
      </c>
      <c r="R872" s="29">
        <f t="shared" si="349"/>
        <v>-1.332637289648983E-9</v>
      </c>
      <c r="S872" s="29">
        <f t="shared" si="350"/>
        <v>-1.3326372908376846E-9</v>
      </c>
      <c r="T872" s="29">
        <f t="shared" si="351"/>
        <v>-1.3326372908376508E-9</v>
      </c>
      <c r="V872" s="35"/>
      <c r="W872" s="35"/>
      <c r="X872" s="35"/>
      <c r="AD872" s="35"/>
      <c r="AE872" s="35"/>
      <c r="AF872" s="35"/>
      <c r="AL872" s="35"/>
      <c r="AM872" s="35"/>
      <c r="AN872" s="35"/>
      <c r="AT872" s="35"/>
      <c r="AU872" s="35"/>
      <c r="AV872" s="35"/>
      <c r="BB872" s="35"/>
      <c r="BC872" s="35"/>
      <c r="BD872" s="35"/>
      <c r="BJ872" s="35"/>
      <c r="BK872" s="35"/>
      <c r="BL872" s="35"/>
      <c r="BR872" s="35"/>
      <c r="BS872" s="35"/>
      <c r="BT872" s="35"/>
      <c r="BZ872" s="35"/>
      <c r="CA872" s="35"/>
      <c r="CB872" s="35"/>
      <c r="CH872" s="35"/>
      <c r="CI872" s="35"/>
      <c r="CJ872" s="35"/>
      <c r="CP872" s="35"/>
      <c r="CQ872" s="35"/>
      <c r="CR872" s="35"/>
      <c r="CX872" s="35"/>
      <c r="CY872" s="35"/>
      <c r="CZ872" s="35"/>
      <c r="DF872" s="35">
        <v>1.02E-9</v>
      </c>
      <c r="DG872" s="35">
        <v>3.8176706989500002</v>
      </c>
      <c r="DH872" s="35">
        <v>6670.1791531357003</v>
      </c>
      <c r="DI872" s="29">
        <f t="shared" si="352"/>
        <v>5.9885165062683123E-10</v>
      </c>
      <c r="DJ872" s="29">
        <f t="shared" si="353"/>
        <v>5.9878126646513883E-10</v>
      </c>
      <c r="DK872" s="29">
        <f t="shared" si="354"/>
        <v>5.9878126894425982E-10</v>
      </c>
      <c r="DL872" s="29">
        <f t="shared" si="355"/>
        <v>5.9878126894417772E-10</v>
      </c>
      <c r="DN872" s="35"/>
      <c r="DO872" s="35"/>
      <c r="DP872" s="35"/>
      <c r="DV872" s="35"/>
      <c r="DW872" s="35"/>
      <c r="DX872" s="35"/>
      <c r="ED872" s="35"/>
      <c r="EE872" s="35"/>
      <c r="EF872" s="35"/>
      <c r="EL872" s="35"/>
      <c r="EM872" s="35"/>
      <c r="EN872" s="35"/>
      <c r="ET872" s="35"/>
      <c r="EU872" s="35"/>
      <c r="EV872" s="35"/>
    </row>
    <row r="873" spans="14:152" s="29" customFormat="1" ht="13.5" x14ac:dyDescent="0.3">
      <c r="N873" s="35">
        <v>1.87E-9</v>
      </c>
      <c r="O873" s="35">
        <v>4.9717462699699997</v>
      </c>
      <c r="P873" s="35">
        <v>6681.6547365263004</v>
      </c>
      <c r="Q873" s="29">
        <f t="shared" si="348"/>
        <v>1.724453963572285E-9</v>
      </c>
      <c r="R873" s="29">
        <f t="shared" si="349"/>
        <v>1.7245157167653935E-9</v>
      </c>
      <c r="S873" s="29">
        <f t="shared" si="350"/>
        <v>1.7245157145905822E-9</v>
      </c>
      <c r="T873" s="29">
        <f t="shared" si="351"/>
        <v>1.7245157145906438E-9</v>
      </c>
      <c r="V873" s="35"/>
      <c r="W873" s="35"/>
      <c r="X873" s="35"/>
      <c r="AD873" s="35"/>
      <c r="AE873" s="35"/>
      <c r="AF873" s="35"/>
      <c r="AL873" s="35"/>
      <c r="AM873" s="35"/>
      <c r="AN873" s="35"/>
      <c r="AT873" s="35"/>
      <c r="AU873" s="35"/>
      <c r="AV873" s="35"/>
      <c r="BB873" s="35"/>
      <c r="BC873" s="35"/>
      <c r="BD873" s="35"/>
      <c r="BJ873" s="35"/>
      <c r="BK873" s="35"/>
      <c r="BL873" s="35"/>
      <c r="BR873" s="35"/>
      <c r="BS873" s="35"/>
      <c r="BT873" s="35"/>
      <c r="BZ873" s="35"/>
      <c r="CA873" s="35"/>
      <c r="CB873" s="35"/>
      <c r="CH873" s="35"/>
      <c r="CI873" s="35"/>
      <c r="CJ873" s="35"/>
      <c r="CP873" s="35"/>
      <c r="CQ873" s="35"/>
      <c r="CR873" s="35"/>
      <c r="CX873" s="35"/>
      <c r="CY873" s="35"/>
      <c r="CZ873" s="35"/>
      <c r="DF873" s="35">
        <v>1.01E-9</v>
      </c>
      <c r="DG873" s="35">
        <v>3.4458342254500001</v>
      </c>
      <c r="DH873" s="35">
        <v>1505.2878090929901</v>
      </c>
      <c r="DI873" s="29">
        <f t="shared" si="352"/>
        <v>-9.380364685404123E-10</v>
      </c>
      <c r="DJ873" s="29">
        <f t="shared" si="353"/>
        <v>-9.3802926596644955E-10</v>
      </c>
      <c r="DK873" s="29">
        <f t="shared" si="354"/>
        <v>-9.3802926622014047E-10</v>
      </c>
      <c r="DL873" s="29">
        <f t="shared" si="355"/>
        <v>-9.380292662201324E-10</v>
      </c>
      <c r="DN873" s="35"/>
      <c r="DO873" s="35"/>
      <c r="DP873" s="35"/>
      <c r="DV873" s="35"/>
      <c r="DW873" s="35"/>
      <c r="DX873" s="35"/>
      <c r="ED873" s="35"/>
      <c r="EE873" s="35"/>
      <c r="EF873" s="35"/>
      <c r="EL873" s="35"/>
      <c r="EM873" s="35"/>
      <c r="EN873" s="35"/>
      <c r="ET873" s="35"/>
      <c r="EU873" s="35"/>
      <c r="EV873" s="35"/>
    </row>
    <row r="874" spans="14:152" s="29" customFormat="1" ht="13.5" x14ac:dyDescent="0.3">
      <c r="N874" s="35">
        <v>1.5E-9</v>
      </c>
      <c r="O874" s="35">
        <v>5.6920929036199999</v>
      </c>
      <c r="P874" s="35">
        <v>9360.6043533184002</v>
      </c>
      <c r="Q874" s="29">
        <f t="shared" si="348"/>
        <v>1.1973707679766038E-9</v>
      </c>
      <c r="R874" s="29">
        <f t="shared" si="349"/>
        <v>1.197478836238389E-9</v>
      </c>
      <c r="S874" s="29">
        <f t="shared" si="350"/>
        <v>1.1974788324323563E-9</v>
      </c>
      <c r="T874" s="29">
        <f t="shared" si="351"/>
        <v>1.1974788324324591E-9</v>
      </c>
      <c r="V874" s="35"/>
      <c r="W874" s="35"/>
      <c r="X874" s="35"/>
      <c r="AD874" s="35"/>
      <c r="AE874" s="35"/>
      <c r="AF874" s="35"/>
      <c r="AL874" s="35"/>
      <c r="AM874" s="35"/>
      <c r="AN874" s="35"/>
      <c r="AT874" s="35"/>
      <c r="AU874" s="35"/>
      <c r="AV874" s="35"/>
      <c r="BB874" s="35"/>
      <c r="BC874" s="35"/>
      <c r="BD874" s="35"/>
      <c r="BJ874" s="35"/>
      <c r="BK874" s="35"/>
      <c r="BL874" s="35"/>
      <c r="BR874" s="35"/>
      <c r="BS874" s="35"/>
      <c r="BT874" s="35"/>
      <c r="BZ874" s="35"/>
      <c r="CA874" s="35"/>
      <c r="CB874" s="35"/>
      <c r="CH874" s="35"/>
      <c r="CI874" s="35"/>
      <c r="CJ874" s="35"/>
      <c r="CP874" s="35"/>
      <c r="CQ874" s="35"/>
      <c r="CR874" s="35"/>
      <c r="CX874" s="35"/>
      <c r="CY874" s="35"/>
      <c r="CZ874" s="35"/>
      <c r="DF874" s="35">
        <v>1.0500000000000001E-9</v>
      </c>
      <c r="DG874" s="35">
        <v>2.4613495244700001</v>
      </c>
      <c r="DH874" s="35">
        <v>5525.8636959925998</v>
      </c>
      <c r="DI874" s="29">
        <f t="shared" si="352"/>
        <v>-4.7096944262277855E-10</v>
      </c>
      <c r="DJ874" s="29">
        <f t="shared" si="353"/>
        <v>-4.7103571100992009E-10</v>
      </c>
      <c r="DK874" s="29">
        <f t="shared" si="354"/>
        <v>-4.7103570867587934E-10</v>
      </c>
      <c r="DL874" s="29">
        <f t="shared" si="355"/>
        <v>-4.7103570867595927E-10</v>
      </c>
      <c r="DN874" s="35"/>
      <c r="DO874" s="35"/>
      <c r="DP874" s="35"/>
      <c r="DV874" s="35"/>
      <c r="DW874" s="35"/>
      <c r="DX874" s="35"/>
      <c r="ED874" s="35"/>
      <c r="EE874" s="35"/>
      <c r="EF874" s="35"/>
      <c r="EL874" s="35"/>
      <c r="EM874" s="35"/>
      <c r="EN874" s="35"/>
      <c r="ET874" s="35"/>
      <c r="EU874" s="35"/>
      <c r="EV874" s="35"/>
    </row>
    <row r="875" spans="14:152" s="29" customFormat="1" ht="13.5" x14ac:dyDescent="0.3">
      <c r="N875" s="35">
        <v>1.6000000000000001E-9</v>
      </c>
      <c r="O875" s="35">
        <v>5.6633638267900004</v>
      </c>
      <c r="P875" s="35">
        <v>10927.2939767642</v>
      </c>
      <c r="Q875" s="29">
        <f t="shared" si="348"/>
        <v>9.5530846484085993E-10</v>
      </c>
      <c r="R875" s="29">
        <f t="shared" si="349"/>
        <v>9.5548768656415604E-10</v>
      </c>
      <c r="S875" s="29">
        <f t="shared" si="350"/>
        <v>9.5548768025204977E-10</v>
      </c>
      <c r="T875" s="29">
        <f t="shared" si="351"/>
        <v>9.5548768025223216E-10</v>
      </c>
      <c r="V875" s="35"/>
      <c r="W875" s="35"/>
      <c r="X875" s="35"/>
      <c r="AD875" s="35"/>
      <c r="AE875" s="35"/>
      <c r="AF875" s="35"/>
      <c r="AL875" s="35"/>
      <c r="AM875" s="35"/>
      <c r="AN875" s="35"/>
      <c r="AT875" s="35"/>
      <c r="AU875" s="35"/>
      <c r="AV875" s="35"/>
      <c r="BB875" s="35"/>
      <c r="BC875" s="35"/>
      <c r="BD875" s="35"/>
      <c r="BJ875" s="35"/>
      <c r="BK875" s="35"/>
      <c r="BL875" s="35"/>
      <c r="BR875" s="35"/>
      <c r="BS875" s="35"/>
      <c r="BT875" s="35"/>
      <c r="BZ875" s="35"/>
      <c r="CA875" s="35"/>
      <c r="CB875" s="35"/>
      <c r="CH875" s="35"/>
      <c r="CI875" s="35"/>
      <c r="CJ875" s="35"/>
      <c r="CP875" s="35"/>
      <c r="CQ875" s="35"/>
      <c r="CR875" s="35"/>
      <c r="CX875" s="35"/>
      <c r="CY875" s="35"/>
      <c r="CZ875" s="35"/>
      <c r="DF875" s="35">
        <v>1.19E-9</v>
      </c>
      <c r="DG875" s="35">
        <v>5.6445486299500001</v>
      </c>
      <c r="DH875" s="35">
        <v>8425.7181481175994</v>
      </c>
      <c r="DI875" s="29">
        <f t="shared" si="352"/>
        <v>-5.1576996261198501E-10</v>
      </c>
      <c r="DJ875" s="29">
        <f t="shared" si="353"/>
        <v>-5.1588543094693214E-10</v>
      </c>
      <c r="DK875" s="29">
        <f t="shared" si="354"/>
        <v>-5.1588542688007891E-10</v>
      </c>
      <c r="DL875" s="29">
        <f t="shared" si="355"/>
        <v>-5.1588542688020092E-10</v>
      </c>
      <c r="DN875" s="35"/>
      <c r="DO875" s="35"/>
      <c r="DP875" s="35"/>
      <c r="DV875" s="35"/>
      <c r="DW875" s="35"/>
      <c r="DX875" s="35"/>
      <c r="ED875" s="35"/>
      <c r="EE875" s="35"/>
      <c r="EF875" s="35"/>
      <c r="EL875" s="35"/>
      <c r="EM875" s="35"/>
      <c r="EN875" s="35"/>
      <c r="ET875" s="35"/>
      <c r="EU875" s="35"/>
      <c r="EV875" s="35"/>
    </row>
    <row r="876" spans="14:152" s="29" customFormat="1" ht="13.5" x14ac:dyDescent="0.3">
      <c r="N876" s="35">
        <v>1.37E-9</v>
      </c>
      <c r="O876" s="35">
        <v>3.4686040834699998</v>
      </c>
      <c r="P876" s="35">
        <v>5562.4690612967997</v>
      </c>
      <c r="Q876" s="29">
        <f t="shared" si="348"/>
        <v>1.2429108957935338E-9</v>
      </c>
      <c r="R876" s="29">
        <f t="shared" si="349"/>
        <v>1.2428699301010128E-9</v>
      </c>
      <c r="S876" s="29">
        <f t="shared" si="350"/>
        <v>1.2428699315439994E-9</v>
      </c>
      <c r="T876" s="29">
        <f t="shared" si="351"/>
        <v>1.2428699315439502E-9</v>
      </c>
      <c r="V876" s="35"/>
      <c r="W876" s="35"/>
      <c r="X876" s="35"/>
      <c r="AD876" s="35"/>
      <c r="AE876" s="35"/>
      <c r="AF876" s="35"/>
      <c r="AL876" s="35"/>
      <c r="AM876" s="35"/>
      <c r="AN876" s="35"/>
      <c r="AT876" s="35"/>
      <c r="AU876" s="35"/>
      <c r="AV876" s="35"/>
      <c r="BB876" s="35"/>
      <c r="BC876" s="35"/>
      <c r="BD876" s="35"/>
      <c r="BJ876" s="35"/>
      <c r="BK876" s="35"/>
      <c r="BL876" s="35"/>
      <c r="BR876" s="35"/>
      <c r="BS876" s="35"/>
      <c r="BT876" s="35"/>
      <c r="BZ876" s="35"/>
      <c r="CA876" s="35"/>
      <c r="CB876" s="35"/>
      <c r="CH876" s="35"/>
      <c r="CI876" s="35"/>
      <c r="CJ876" s="35"/>
      <c r="CP876" s="35"/>
      <c r="CQ876" s="35"/>
      <c r="CR876" s="35"/>
      <c r="CX876" s="35"/>
      <c r="CY876" s="35"/>
      <c r="CZ876" s="35"/>
      <c r="DF876" s="35">
        <v>1.01E-9</v>
      </c>
      <c r="DG876" s="35">
        <v>1.8744617914099999</v>
      </c>
      <c r="DH876" s="35">
        <v>9161.5273513466</v>
      </c>
      <c r="DI876" s="29">
        <f t="shared" si="352"/>
        <v>1.0025644079615671E-9</v>
      </c>
      <c r="DJ876" s="29">
        <f t="shared" si="353"/>
        <v>1.0025500790962667E-9</v>
      </c>
      <c r="DK876" s="29">
        <f t="shared" si="354"/>
        <v>1.0025500796011893E-9</v>
      </c>
      <c r="DL876" s="29">
        <f t="shared" si="355"/>
        <v>1.0025500796011754E-9</v>
      </c>
      <c r="DN876" s="35"/>
      <c r="DO876" s="35"/>
      <c r="DP876" s="35"/>
      <c r="DV876" s="35"/>
      <c r="DW876" s="35"/>
      <c r="DX876" s="35"/>
      <c r="ED876" s="35"/>
      <c r="EE876" s="35"/>
      <c r="EF876" s="35"/>
      <c r="EL876" s="35"/>
      <c r="EM876" s="35"/>
      <c r="EN876" s="35"/>
      <c r="ET876" s="35"/>
      <c r="EU876" s="35"/>
      <c r="EV876" s="35"/>
    </row>
    <row r="877" spans="14:152" s="29" customFormat="1" ht="13.5" x14ac:dyDescent="0.3">
      <c r="N877" s="35">
        <v>1.92E-9</v>
      </c>
      <c r="O877" s="35">
        <v>5.27908098216</v>
      </c>
      <c r="P877" s="35">
        <v>34363.365597556003</v>
      </c>
      <c r="Q877" s="29">
        <f t="shared" si="348"/>
        <v>-9.3832469965662572E-10</v>
      </c>
      <c r="R877" s="29">
        <f t="shared" si="349"/>
        <v>-9.390602034473626E-10</v>
      </c>
      <c r="S877" s="29">
        <f t="shared" si="350"/>
        <v>-9.3906017754506012E-10</v>
      </c>
      <c r="T877" s="29">
        <f t="shared" si="351"/>
        <v>-9.3906017754582175E-10</v>
      </c>
      <c r="V877" s="35"/>
      <c r="W877" s="35"/>
      <c r="X877" s="35"/>
      <c r="AD877" s="35"/>
      <c r="AE877" s="35"/>
      <c r="AF877" s="35"/>
      <c r="AL877" s="35"/>
      <c r="AM877" s="35"/>
      <c r="AN877" s="35"/>
      <c r="AT877" s="35"/>
      <c r="AU877" s="35"/>
      <c r="AV877" s="35"/>
      <c r="BB877" s="35"/>
      <c r="BC877" s="35"/>
      <c r="BD877" s="35"/>
      <c r="BJ877" s="35"/>
      <c r="BK877" s="35"/>
      <c r="BL877" s="35"/>
      <c r="BR877" s="35"/>
      <c r="BS877" s="35"/>
      <c r="BT877" s="35"/>
      <c r="BZ877" s="35"/>
      <c r="CA877" s="35"/>
      <c r="CB877" s="35"/>
      <c r="CH877" s="35"/>
      <c r="CI877" s="35"/>
      <c r="CJ877" s="35"/>
      <c r="CP877" s="35"/>
      <c r="CQ877" s="35"/>
      <c r="CR877" s="35"/>
      <c r="CX877" s="35"/>
      <c r="CY877" s="35"/>
      <c r="CZ877" s="35"/>
      <c r="DF877" s="35">
        <v>1.1100000000000001E-9</v>
      </c>
      <c r="DG877" s="35">
        <v>5.4618325310699998</v>
      </c>
      <c r="DH877" s="35">
        <v>7214.4389368432003</v>
      </c>
      <c r="DI877" s="29">
        <f t="shared" si="352"/>
        <v>-1.1025555103027498E-9</v>
      </c>
      <c r="DJ877" s="29">
        <f t="shared" si="353"/>
        <v>-1.1025673379411013E-9</v>
      </c>
      <c r="DK877" s="29">
        <f t="shared" si="354"/>
        <v>-1.1025673375246802E-9</v>
      </c>
      <c r="DL877" s="29">
        <f t="shared" si="355"/>
        <v>-1.102567337524693E-9</v>
      </c>
      <c r="DN877" s="35"/>
      <c r="DO877" s="35"/>
      <c r="DP877" s="35"/>
      <c r="DV877" s="35"/>
      <c r="DW877" s="35"/>
      <c r="DX877" s="35"/>
      <c r="ED877" s="35"/>
      <c r="EE877" s="35"/>
      <c r="EF877" s="35"/>
      <c r="EL877" s="35"/>
      <c r="EM877" s="35"/>
      <c r="EN877" s="35"/>
      <c r="ET877" s="35"/>
      <c r="EU877" s="35"/>
      <c r="EV877" s="35"/>
    </row>
    <row r="878" spans="14:152" s="29" customFormat="1" ht="13.5" x14ac:dyDescent="0.3">
      <c r="N878" s="35">
        <v>1.37E-9</v>
      </c>
      <c r="O878" s="35">
        <v>5.8702308848599998</v>
      </c>
      <c r="P878" s="35">
        <v>2945.9865416406001</v>
      </c>
      <c r="Q878" s="29">
        <f t="shared" si="348"/>
        <v>-1.3040430243920184E-9</v>
      </c>
      <c r="R878" s="29">
        <f t="shared" si="349"/>
        <v>-1.3040588340646643E-9</v>
      </c>
      <c r="S878" s="29">
        <f t="shared" si="350"/>
        <v>-1.3040588335078566E-9</v>
      </c>
      <c r="T878" s="29">
        <f t="shared" si="351"/>
        <v>-1.3040588335078746E-9</v>
      </c>
      <c r="V878" s="35"/>
      <c r="W878" s="35"/>
      <c r="X878" s="35"/>
      <c r="AD878" s="35"/>
      <c r="AE878" s="35"/>
      <c r="AF878" s="35"/>
      <c r="AL878" s="35"/>
      <c r="AM878" s="35"/>
      <c r="AN878" s="35"/>
      <c r="AT878" s="35"/>
      <c r="AU878" s="35"/>
      <c r="AV878" s="35"/>
      <c r="BB878" s="35"/>
      <c r="BC878" s="35"/>
      <c r="BD878" s="35"/>
      <c r="BJ878" s="35"/>
      <c r="BK878" s="35"/>
      <c r="BL878" s="35"/>
      <c r="BR878" s="35"/>
      <c r="BS878" s="35"/>
      <c r="BT878" s="35"/>
      <c r="BZ878" s="35"/>
      <c r="CA878" s="35"/>
      <c r="CB878" s="35"/>
      <c r="CH878" s="35"/>
      <c r="CI878" s="35"/>
      <c r="CJ878" s="35"/>
      <c r="CP878" s="35"/>
      <c r="CQ878" s="35"/>
      <c r="CR878" s="35"/>
      <c r="CX878" s="35"/>
      <c r="CY878" s="35"/>
      <c r="CZ878" s="35"/>
      <c r="DF878" s="35">
        <v>1.2300000000000001E-9</v>
      </c>
      <c r="DG878" s="35">
        <v>0.14056284625000001</v>
      </c>
      <c r="DH878" s="35">
        <v>16489.763038060999</v>
      </c>
      <c r="DI878" s="29">
        <f t="shared" si="352"/>
        <v>-7.3514511456060098E-10</v>
      </c>
      <c r="DJ878" s="29">
        <f t="shared" si="353"/>
        <v>-7.3535290209250467E-10</v>
      </c>
      <c r="DK878" s="29">
        <f t="shared" si="354"/>
        <v>-7.353528947744622E-10</v>
      </c>
      <c r="DL878" s="29">
        <f t="shared" si="355"/>
        <v>-7.3535289477468626E-10</v>
      </c>
      <c r="DN878" s="35"/>
      <c r="DO878" s="35"/>
      <c r="DP878" s="35"/>
      <c r="DV878" s="35"/>
      <c r="DW878" s="35"/>
      <c r="DX878" s="35"/>
      <c r="ED878" s="35"/>
      <c r="EE878" s="35"/>
      <c r="EF878" s="35"/>
      <c r="EL878" s="35"/>
      <c r="EM878" s="35"/>
      <c r="EN878" s="35"/>
      <c r="ET878" s="35"/>
      <c r="EU878" s="35"/>
      <c r="EV878" s="35"/>
    </row>
    <row r="879" spans="14:152" s="29" customFormat="1" ht="13.5" x14ac:dyDescent="0.3">
      <c r="N879" s="35">
        <v>1.8E-9</v>
      </c>
      <c r="O879" s="35">
        <v>1.07686767816</v>
      </c>
      <c r="P879" s="35">
        <v>15806.146839442001</v>
      </c>
      <c r="Q879" s="29">
        <f t="shared" si="348"/>
        <v>1.7682660147568712E-9</v>
      </c>
      <c r="R879" s="29">
        <f t="shared" si="349"/>
        <v>1.7683339490915318E-9</v>
      </c>
      <c r="S879" s="29">
        <f t="shared" si="350"/>
        <v>1.7683339467000612E-9</v>
      </c>
      <c r="T879" s="29">
        <f t="shared" si="351"/>
        <v>1.7683339467001377E-9</v>
      </c>
      <c r="V879" s="35"/>
      <c r="W879" s="35"/>
      <c r="X879" s="35"/>
      <c r="AD879" s="35"/>
      <c r="AE879" s="35"/>
      <c r="AF879" s="35"/>
      <c r="AL879" s="35"/>
      <c r="AM879" s="35"/>
      <c r="AN879" s="35"/>
      <c r="AT879" s="35"/>
      <c r="AU879" s="35"/>
      <c r="AV879" s="35"/>
      <c r="BB879" s="35"/>
      <c r="BC879" s="35"/>
      <c r="BD879" s="35"/>
      <c r="BJ879" s="35"/>
      <c r="BK879" s="35"/>
      <c r="BL879" s="35"/>
      <c r="BR879" s="35"/>
      <c r="BS879" s="35"/>
      <c r="BT879" s="35"/>
      <c r="BZ879" s="35"/>
      <c r="CA879" s="35"/>
      <c r="CB879" s="35"/>
      <c r="CH879" s="35"/>
      <c r="CI879" s="35"/>
      <c r="CJ879" s="35"/>
      <c r="CP879" s="35"/>
      <c r="CQ879" s="35"/>
      <c r="CR879" s="35"/>
      <c r="CX879" s="35"/>
      <c r="CY879" s="35"/>
      <c r="CZ879" s="35"/>
      <c r="DF879" s="35">
        <v>1.2799999999999999E-9</v>
      </c>
      <c r="DG879" s="35">
        <v>4.5252569699999997E-3</v>
      </c>
      <c r="DH879" s="35">
        <v>2185.2512692927999</v>
      </c>
      <c r="DI879" s="29">
        <f t="shared" si="352"/>
        <v>-7.553125679503176E-10</v>
      </c>
      <c r="DJ879" s="29">
        <f t="shared" si="353"/>
        <v>-7.55341425920422E-10</v>
      </c>
      <c r="DK879" s="29">
        <f t="shared" si="354"/>
        <v>-7.55341424904014E-10</v>
      </c>
      <c r="DL879" s="29">
        <f t="shared" si="355"/>
        <v>-7.5534142490404347E-10</v>
      </c>
      <c r="DN879" s="35"/>
      <c r="DO879" s="35"/>
      <c r="DP879" s="35"/>
      <c r="DV879" s="35"/>
      <c r="DW879" s="35"/>
      <c r="DX879" s="35"/>
      <c r="ED879" s="35"/>
      <c r="EE879" s="35"/>
      <c r="EF879" s="35"/>
      <c r="EL879" s="35"/>
      <c r="EM879" s="35"/>
      <c r="EN879" s="35"/>
      <c r="ET879" s="35"/>
      <c r="EU879" s="35"/>
      <c r="EV879" s="35"/>
    </row>
    <row r="880" spans="14:152" s="29" customFormat="1" ht="13.5" x14ac:dyDescent="0.3">
      <c r="N880" s="35">
        <v>1.3500000000000001E-9</v>
      </c>
      <c r="O880" s="35">
        <v>0.34109799474000002</v>
      </c>
      <c r="P880" s="35">
        <v>7322.1024607817999</v>
      </c>
      <c r="Q880" s="29">
        <f t="shared" si="348"/>
        <v>1.3411447036231632E-9</v>
      </c>
      <c r="R880" s="29">
        <f t="shared" si="349"/>
        <v>1.3411302530422743E-9</v>
      </c>
      <c r="S880" s="29">
        <f t="shared" si="350"/>
        <v>1.341130253551453E-9</v>
      </c>
      <c r="T880" s="29">
        <f t="shared" si="351"/>
        <v>1.3411302535514354E-9</v>
      </c>
      <c r="V880" s="35"/>
      <c r="W880" s="35"/>
      <c r="X880" s="35"/>
      <c r="AD880" s="35"/>
      <c r="AE880" s="35"/>
      <c r="AF880" s="35"/>
      <c r="AL880" s="35"/>
      <c r="AM880" s="35"/>
      <c r="AN880" s="35"/>
      <c r="AT880" s="35"/>
      <c r="AU880" s="35"/>
      <c r="AV880" s="35"/>
      <c r="BB880" s="35"/>
      <c r="BC880" s="35"/>
      <c r="BD880" s="35"/>
      <c r="BJ880" s="35"/>
      <c r="BK880" s="35"/>
      <c r="BL880" s="35"/>
      <c r="BR880" s="35"/>
      <c r="BS880" s="35"/>
      <c r="BT880" s="35"/>
      <c r="BZ880" s="35"/>
      <c r="CA880" s="35"/>
      <c r="CB880" s="35"/>
      <c r="CH880" s="35"/>
      <c r="CI880" s="35"/>
      <c r="CJ880" s="35"/>
      <c r="CP880" s="35"/>
      <c r="CQ880" s="35"/>
      <c r="CR880" s="35"/>
      <c r="CX880" s="35"/>
      <c r="CY880" s="35"/>
      <c r="CZ880" s="35"/>
      <c r="DF880" s="35">
        <v>1.0600000000000001E-9</v>
      </c>
      <c r="DG880" s="35">
        <v>6.2022517933000003</v>
      </c>
      <c r="DH880" s="35">
        <v>3717.9860346156001</v>
      </c>
      <c r="DI880" s="29">
        <f t="shared" si="352"/>
        <v>-8.6520075474183602E-10</v>
      </c>
      <c r="DJ880" s="29">
        <f t="shared" si="353"/>
        <v>-8.6522985037189789E-10</v>
      </c>
      <c r="DK880" s="29">
        <f t="shared" si="354"/>
        <v>-8.6522984934714178E-10</v>
      </c>
      <c r="DL880" s="29">
        <f t="shared" si="355"/>
        <v>-8.6522984934717663E-10</v>
      </c>
      <c r="DN880" s="35"/>
      <c r="DO880" s="35"/>
      <c r="DP880" s="35"/>
      <c r="DV880" s="35"/>
      <c r="DW880" s="35"/>
      <c r="DX880" s="35"/>
      <c r="ED880" s="35"/>
      <c r="EE880" s="35"/>
      <c r="EF880" s="35"/>
      <c r="EL880" s="35"/>
      <c r="EM880" s="35"/>
      <c r="EN880" s="35"/>
      <c r="ET880" s="35"/>
      <c r="EU880" s="35"/>
      <c r="EV880" s="35"/>
    </row>
    <row r="881" spans="14:152" s="29" customFormat="1" ht="13.5" x14ac:dyDescent="0.3">
      <c r="N881" s="35">
        <v>1.69E-9</v>
      </c>
      <c r="O881" s="35">
        <v>2.2740858314999999</v>
      </c>
      <c r="P881" s="35">
        <v>379.37341387420003</v>
      </c>
      <c r="Q881" s="29">
        <f t="shared" si="348"/>
        <v>-9.287705307497328E-10</v>
      </c>
      <c r="R881" s="29">
        <f t="shared" si="349"/>
        <v>-9.2876368569308903E-10</v>
      </c>
      <c r="S881" s="29">
        <f t="shared" si="350"/>
        <v>-9.2876368593418147E-10</v>
      </c>
      <c r="T881" s="29">
        <f t="shared" si="351"/>
        <v>-9.2876368593417392E-10</v>
      </c>
      <c r="V881" s="35"/>
      <c r="W881" s="35"/>
      <c r="X881" s="35"/>
      <c r="AD881" s="35"/>
      <c r="AE881" s="35"/>
      <c r="AF881" s="35"/>
      <c r="AL881" s="35"/>
      <c r="AM881" s="35"/>
      <c r="AN881" s="35"/>
      <c r="AT881" s="35"/>
      <c r="AU881" s="35"/>
      <c r="AV881" s="35"/>
      <c r="BB881" s="35"/>
      <c r="BC881" s="35"/>
      <c r="BD881" s="35"/>
      <c r="BJ881" s="35"/>
      <c r="BK881" s="35"/>
      <c r="BL881" s="35"/>
      <c r="BR881" s="35"/>
      <c r="BS881" s="35"/>
      <c r="BT881" s="35"/>
      <c r="BZ881" s="35"/>
      <c r="CA881" s="35"/>
      <c r="CB881" s="35"/>
      <c r="CH881" s="35"/>
      <c r="CI881" s="35"/>
      <c r="CJ881" s="35"/>
      <c r="CP881" s="35"/>
      <c r="CQ881" s="35"/>
      <c r="CR881" s="35"/>
      <c r="CX881" s="35"/>
      <c r="CY881" s="35"/>
      <c r="CZ881" s="35"/>
      <c r="DF881" s="35">
        <v>9.900000000000001E-10</v>
      </c>
      <c r="DG881" s="35">
        <v>1.7055414745499999</v>
      </c>
      <c r="DH881" s="35">
        <v>1655.5603041981999</v>
      </c>
      <c r="DI881" s="29">
        <f t="shared" si="352"/>
        <v>-9.3954204984406971E-10</v>
      </c>
      <c r="DJ881" s="29">
        <f t="shared" si="353"/>
        <v>-9.3954865109191637E-10</v>
      </c>
      <c r="DK881" s="29">
        <f t="shared" si="354"/>
        <v>-9.3954865085941885E-10</v>
      </c>
      <c r="DL881" s="29">
        <f t="shared" si="355"/>
        <v>-9.3954865085942547E-10</v>
      </c>
      <c r="DN881" s="35"/>
      <c r="DO881" s="35"/>
      <c r="DP881" s="35"/>
      <c r="DV881" s="35"/>
      <c r="DW881" s="35"/>
      <c r="DX881" s="35"/>
      <c r="ED881" s="35"/>
      <c r="EE881" s="35"/>
      <c r="EF881" s="35"/>
      <c r="EL881" s="35"/>
      <c r="EM881" s="35"/>
      <c r="EN881" s="35"/>
      <c r="ET881" s="35"/>
      <c r="EU881" s="35"/>
      <c r="EV881" s="35"/>
    </row>
    <row r="882" spans="14:152" s="29" customFormat="1" ht="13.5" x14ac:dyDescent="0.3">
      <c r="N882" s="35">
        <v>1.7200000000000001E-9</v>
      </c>
      <c r="O882" s="35">
        <v>3.8327677765499999</v>
      </c>
      <c r="P882" s="35">
        <v>6621.8509914859997</v>
      </c>
      <c r="Q882" s="29">
        <f t="shared" si="348"/>
        <v>-2.4403366332075648E-10</v>
      </c>
      <c r="R882" s="29">
        <f t="shared" si="349"/>
        <v>-2.4417773957256615E-10</v>
      </c>
      <c r="S882" s="29">
        <f t="shared" si="350"/>
        <v>-2.4417773449800453E-10</v>
      </c>
      <c r="T882" s="29">
        <f t="shared" si="351"/>
        <v>-2.4417773449817389E-10</v>
      </c>
      <c r="V882" s="35"/>
      <c r="W882" s="35"/>
      <c r="X882" s="35"/>
      <c r="AD882" s="35"/>
      <c r="AE882" s="35"/>
      <c r="AF882" s="35"/>
      <c r="AL882" s="35"/>
      <c r="AM882" s="35"/>
      <c r="AN882" s="35"/>
      <c r="AT882" s="35"/>
      <c r="AU882" s="35"/>
      <c r="AV882" s="35"/>
      <c r="BB882" s="35"/>
      <c r="BC882" s="35"/>
      <c r="BD882" s="35"/>
      <c r="BJ882" s="35"/>
      <c r="BK882" s="35"/>
      <c r="BL882" s="35"/>
      <c r="BR882" s="35"/>
      <c r="BS882" s="35"/>
      <c r="BT882" s="35"/>
      <c r="BZ882" s="35"/>
      <c r="CA882" s="35"/>
      <c r="CB882" s="35"/>
      <c r="CH882" s="35"/>
      <c r="CI882" s="35"/>
      <c r="CJ882" s="35"/>
      <c r="CP882" s="35"/>
      <c r="CQ882" s="35"/>
      <c r="CR882" s="35"/>
      <c r="CX882" s="35"/>
      <c r="CY882" s="35"/>
      <c r="CZ882" s="35"/>
      <c r="DF882" s="35">
        <v>1.0000000000000001E-9</v>
      </c>
      <c r="DG882" s="35">
        <v>1.76373681853</v>
      </c>
      <c r="DH882" s="35">
        <v>3002.3697277167998</v>
      </c>
      <c r="DI882" s="29">
        <f t="shared" si="352"/>
        <v>9.6576258387026093E-10</v>
      </c>
      <c r="DJ882" s="29">
        <f t="shared" si="353"/>
        <v>9.6577253682711178E-10</v>
      </c>
      <c r="DK882" s="29">
        <f t="shared" si="354"/>
        <v>9.6577253647657828E-10</v>
      </c>
      <c r="DL882" s="29">
        <f t="shared" si="355"/>
        <v>9.6577253647658924E-10</v>
      </c>
      <c r="DN882" s="35"/>
      <c r="DO882" s="35"/>
      <c r="DP882" s="35"/>
      <c r="DV882" s="35"/>
      <c r="DW882" s="35"/>
      <c r="DX882" s="35"/>
      <c r="ED882" s="35"/>
      <c r="EE882" s="35"/>
      <c r="EF882" s="35"/>
      <c r="EL882" s="35"/>
      <c r="EM882" s="35"/>
      <c r="EN882" s="35"/>
      <c r="ET882" s="35"/>
      <c r="EU882" s="35"/>
      <c r="EV882" s="35"/>
    </row>
    <row r="883" spans="14:152" s="29" customFormat="1" ht="13.5" x14ac:dyDescent="0.3">
      <c r="N883" s="35">
        <v>1.3399999999999999E-9</v>
      </c>
      <c r="O883" s="35">
        <v>0.89486611090000001</v>
      </c>
      <c r="P883" s="35">
        <v>13286.183635523599</v>
      </c>
      <c r="Q883" s="29">
        <f t="shared" si="348"/>
        <v>-1.33547300154751E-9</v>
      </c>
      <c r="R883" s="29">
        <f t="shared" si="349"/>
        <v>-1.3354542966294066E-9</v>
      </c>
      <c r="S883" s="29">
        <f t="shared" si="350"/>
        <v>-1.3354542972888989E-9</v>
      </c>
      <c r="T883" s="29">
        <f t="shared" si="351"/>
        <v>-1.3354542972888768E-9</v>
      </c>
      <c r="V883" s="35"/>
      <c r="W883" s="35"/>
      <c r="X883" s="35"/>
      <c r="AD883" s="35"/>
      <c r="AE883" s="35"/>
      <c r="AF883" s="35"/>
      <c r="AL883" s="35"/>
      <c r="AM883" s="35"/>
      <c r="AN883" s="35"/>
      <c r="AT883" s="35"/>
      <c r="AU883" s="35"/>
      <c r="AV883" s="35"/>
      <c r="BB883" s="35"/>
      <c r="BC883" s="35"/>
      <c r="BD883" s="35"/>
      <c r="BJ883" s="35"/>
      <c r="BK883" s="35"/>
      <c r="BL883" s="35"/>
      <c r="BR883" s="35"/>
      <c r="BS883" s="35"/>
      <c r="BT883" s="35"/>
      <c r="BZ883" s="35"/>
      <c r="CA883" s="35"/>
      <c r="CB883" s="35"/>
      <c r="CH883" s="35"/>
      <c r="CI883" s="35"/>
      <c r="CJ883" s="35"/>
      <c r="CP883" s="35"/>
      <c r="CQ883" s="35"/>
      <c r="CR883" s="35"/>
      <c r="CX883" s="35"/>
      <c r="CY883" s="35"/>
      <c r="CZ883" s="35"/>
      <c r="DF883" s="35">
        <v>1.01E-9</v>
      </c>
      <c r="DG883" s="35">
        <v>0.55693458655000005</v>
      </c>
      <c r="DH883" s="35">
        <v>3337.1566186536002</v>
      </c>
      <c r="DI883" s="29">
        <f t="shared" si="352"/>
        <v>-2.1961167905273592E-10</v>
      </c>
      <c r="DJ883" s="29">
        <f t="shared" si="353"/>
        <v>-2.1965372089278455E-10</v>
      </c>
      <c r="DK883" s="29">
        <f t="shared" si="354"/>
        <v>-2.1965371941200927E-10</v>
      </c>
      <c r="DL883" s="29">
        <f t="shared" si="355"/>
        <v>-2.1965371941205831E-10</v>
      </c>
      <c r="DN883" s="35"/>
      <c r="DO883" s="35"/>
      <c r="DP883" s="35"/>
      <c r="DV883" s="35"/>
      <c r="DW883" s="35"/>
      <c r="DX883" s="35"/>
      <c r="ED883" s="35"/>
      <c r="EE883" s="35"/>
      <c r="EF883" s="35"/>
      <c r="EL883" s="35"/>
      <c r="EM883" s="35"/>
      <c r="EN883" s="35"/>
      <c r="ET883" s="35"/>
      <c r="EU883" s="35"/>
      <c r="EV883" s="35"/>
    </row>
    <row r="884" spans="14:152" s="29" customFormat="1" ht="13.5" x14ac:dyDescent="0.3">
      <c r="N884" s="35">
        <v>1.68E-9</v>
      </c>
      <c r="O884" s="35">
        <v>3.2443424513200001</v>
      </c>
      <c r="P884" s="35">
        <v>11614.4332937322</v>
      </c>
      <c r="Q884" s="29">
        <f t="shared" si="348"/>
        <v>-1.6287652903940218E-9</v>
      </c>
      <c r="R884" s="29">
        <f t="shared" si="349"/>
        <v>-1.6288263829885523E-9</v>
      </c>
      <c r="S884" s="29">
        <f t="shared" si="350"/>
        <v>-1.6288263808374181E-9</v>
      </c>
      <c r="T884" s="29">
        <f t="shared" si="351"/>
        <v>-1.6288263808374764E-9</v>
      </c>
      <c r="V884" s="35"/>
      <c r="W884" s="35"/>
      <c r="X884" s="35"/>
      <c r="AD884" s="35"/>
      <c r="AE884" s="35"/>
      <c r="AF884" s="35"/>
      <c r="AL884" s="35"/>
      <c r="AM884" s="35"/>
      <c r="AN884" s="35"/>
      <c r="AT884" s="35"/>
      <c r="AU884" s="35"/>
      <c r="AV884" s="35"/>
      <c r="BB884" s="35"/>
      <c r="BC884" s="35"/>
      <c r="BD884" s="35"/>
      <c r="BJ884" s="35"/>
      <c r="BK884" s="35"/>
      <c r="BL884" s="35"/>
      <c r="BR884" s="35"/>
      <c r="BS884" s="35"/>
      <c r="BT884" s="35"/>
      <c r="BZ884" s="35"/>
      <c r="CA884" s="35"/>
      <c r="CB884" s="35"/>
      <c r="CH884" s="35"/>
      <c r="CI884" s="35"/>
      <c r="CJ884" s="35"/>
      <c r="CP884" s="35"/>
      <c r="CQ884" s="35"/>
      <c r="CR884" s="35"/>
      <c r="CX884" s="35"/>
      <c r="CY884" s="35"/>
      <c r="CZ884" s="35"/>
      <c r="DF884" s="35">
        <v>1.01E-9</v>
      </c>
      <c r="DG884" s="35">
        <v>0.56441794685000002</v>
      </c>
      <c r="DH884" s="35">
        <v>30774.5016425748</v>
      </c>
      <c r="DI884" s="29">
        <f t="shared" si="352"/>
        <v>-6.3772732194082523E-10</v>
      </c>
      <c r="DJ884" s="29">
        <f t="shared" si="353"/>
        <v>-6.3803528432385759E-10</v>
      </c>
      <c r="DK884" s="29">
        <f t="shared" si="354"/>
        <v>-6.3803527347869703E-10</v>
      </c>
      <c r="DL884" s="29">
        <f t="shared" si="355"/>
        <v>-6.3803527347905313E-10</v>
      </c>
      <c r="DN884" s="35"/>
      <c r="DO884" s="35"/>
      <c r="DP884" s="35"/>
      <c r="DV884" s="35"/>
      <c r="DW884" s="35"/>
      <c r="DX884" s="35"/>
      <c r="ED884" s="35"/>
      <c r="EE884" s="35"/>
      <c r="EF884" s="35"/>
      <c r="EL884" s="35"/>
      <c r="EM884" s="35"/>
      <c r="EN884" s="35"/>
      <c r="ET884" s="35"/>
      <c r="EU884" s="35"/>
      <c r="EV884" s="35"/>
    </row>
    <row r="885" spans="14:152" s="29" customFormat="1" ht="13.5" x14ac:dyDescent="0.3">
      <c r="N885" s="35">
        <v>1.3500000000000001E-9</v>
      </c>
      <c r="O885" s="35">
        <v>6.0372767354399999</v>
      </c>
      <c r="P885" s="35">
        <v>1214.8023296234001</v>
      </c>
      <c r="Q885" s="29">
        <f t="shared" si="348"/>
        <v>1.0866643016712799E-9</v>
      </c>
      <c r="R885" s="29">
        <f t="shared" si="349"/>
        <v>1.0866767369837946E-9</v>
      </c>
      <c r="S885" s="29">
        <f t="shared" si="350"/>
        <v>1.0866767365458095E-9</v>
      </c>
      <c r="T885" s="29">
        <f t="shared" si="351"/>
        <v>1.0866767365458238E-9</v>
      </c>
      <c r="V885" s="35"/>
      <c r="W885" s="35"/>
      <c r="X885" s="35"/>
      <c r="AD885" s="35"/>
      <c r="AE885" s="35"/>
      <c r="AF885" s="35"/>
      <c r="AL885" s="35"/>
      <c r="AM885" s="35"/>
      <c r="AN885" s="35"/>
      <c r="AT885" s="35"/>
      <c r="AU885" s="35"/>
      <c r="AV885" s="35"/>
      <c r="BB885" s="35"/>
      <c r="BC885" s="35"/>
      <c r="BD885" s="35"/>
      <c r="BJ885" s="35"/>
      <c r="BK885" s="35"/>
      <c r="BL885" s="35"/>
      <c r="BR885" s="35"/>
      <c r="BS885" s="35"/>
      <c r="BT885" s="35"/>
      <c r="BZ885" s="35"/>
      <c r="CA885" s="35"/>
      <c r="CB885" s="35"/>
      <c r="CH885" s="35"/>
      <c r="CI885" s="35"/>
      <c r="CJ885" s="35"/>
      <c r="CP885" s="35"/>
      <c r="CQ885" s="35"/>
      <c r="CR885" s="35"/>
      <c r="CX885" s="35"/>
      <c r="CY885" s="35"/>
      <c r="CZ885" s="35"/>
      <c r="DF885" s="35">
        <v>9.7999999999999992E-10</v>
      </c>
      <c r="DG885" s="35">
        <v>1.9398379965899999</v>
      </c>
      <c r="DH885" s="35">
        <v>5562.4690612967997</v>
      </c>
      <c r="DI885" s="29">
        <f t="shared" si="352"/>
        <v>-3.7449158136773319E-10</v>
      </c>
      <c r="DJ885" s="29">
        <f t="shared" si="353"/>
        <v>-3.7455595565227309E-10</v>
      </c>
      <c r="DK885" s="29">
        <f t="shared" si="354"/>
        <v>-3.7455595338494306E-10</v>
      </c>
      <c r="DL885" s="29">
        <f t="shared" si="355"/>
        <v>-3.7455595338502024E-10</v>
      </c>
      <c r="DN885" s="35"/>
      <c r="DO885" s="35"/>
      <c r="DP885" s="35"/>
      <c r="DV885" s="35"/>
      <c r="DW885" s="35"/>
      <c r="DX885" s="35"/>
      <c r="ED885" s="35"/>
      <c r="EE885" s="35"/>
      <c r="EF885" s="35"/>
      <c r="EL885" s="35"/>
      <c r="EM885" s="35"/>
      <c r="EN885" s="35"/>
      <c r="ET885" s="35"/>
      <c r="EU885" s="35"/>
      <c r="EV885" s="35"/>
    </row>
    <row r="886" spans="14:152" s="29" customFormat="1" ht="13.5" x14ac:dyDescent="0.3">
      <c r="N886" s="35">
        <v>1.5E-9</v>
      </c>
      <c r="O886" s="35">
        <v>0.81912738037999999</v>
      </c>
      <c r="P886" s="35">
        <v>3416.8784979754</v>
      </c>
      <c r="Q886" s="29">
        <f t="shared" si="348"/>
        <v>1.4594819114312014E-9</v>
      </c>
      <c r="R886" s="29">
        <f t="shared" si="349"/>
        <v>1.4594667895870289E-9</v>
      </c>
      <c r="S886" s="29">
        <f t="shared" si="350"/>
        <v>1.4594667901196913E-9</v>
      </c>
      <c r="T886" s="29">
        <f t="shared" si="351"/>
        <v>1.4594667901196766E-9</v>
      </c>
      <c r="V886" s="35"/>
      <c r="W886" s="35"/>
      <c r="X886" s="35"/>
      <c r="AD886" s="35"/>
      <c r="AE886" s="35"/>
      <c r="AF886" s="35"/>
      <c r="AL886" s="35"/>
      <c r="AM886" s="35"/>
      <c r="AN886" s="35"/>
      <c r="AT886" s="35"/>
      <c r="AU886" s="35"/>
      <c r="AV886" s="35"/>
      <c r="BB886" s="35"/>
      <c r="BC886" s="35"/>
      <c r="BD886" s="35"/>
      <c r="BJ886" s="35"/>
      <c r="BK886" s="35"/>
      <c r="BL886" s="35"/>
      <c r="BR886" s="35"/>
      <c r="BS886" s="35"/>
      <c r="BT886" s="35"/>
      <c r="BZ886" s="35"/>
      <c r="CA886" s="35"/>
      <c r="CB886" s="35"/>
      <c r="CH886" s="35"/>
      <c r="CI886" s="35"/>
      <c r="CJ886" s="35"/>
      <c r="CP886" s="35"/>
      <c r="CQ886" s="35"/>
      <c r="CR886" s="35"/>
      <c r="CX886" s="35"/>
      <c r="CY886" s="35"/>
      <c r="CZ886" s="35"/>
      <c r="DF886" s="35">
        <v>1.3000000000000001E-9</v>
      </c>
      <c r="DG886" s="35">
        <v>5.6525547124899997</v>
      </c>
      <c r="DH886" s="35">
        <v>2735.7626859950001</v>
      </c>
      <c r="DI886" s="29">
        <f t="shared" si="352"/>
        <v>1.2792389859092739E-9</v>
      </c>
      <c r="DJ886" s="29">
        <f t="shared" si="353"/>
        <v>1.2792308950731679E-9</v>
      </c>
      <c r="DK886" s="29">
        <f t="shared" si="354"/>
        <v>1.2792308953581683E-9</v>
      </c>
      <c r="DL886" s="29">
        <f t="shared" si="355"/>
        <v>1.2792308953581583E-9</v>
      </c>
      <c r="DN886" s="35"/>
      <c r="DO886" s="35"/>
      <c r="DP886" s="35"/>
      <c r="DV886" s="35"/>
      <c r="DW886" s="35"/>
      <c r="DX886" s="35"/>
      <c r="ED886" s="35"/>
      <c r="EE886" s="35"/>
      <c r="EF886" s="35"/>
      <c r="EL886" s="35"/>
      <c r="EM886" s="35"/>
      <c r="EN886" s="35"/>
      <c r="ET886" s="35"/>
      <c r="EU886" s="35"/>
      <c r="EV886" s="35"/>
    </row>
    <row r="887" spans="14:152" s="29" customFormat="1" ht="13.5" x14ac:dyDescent="0.3">
      <c r="N887" s="35">
        <v>1.3600000000000001E-9</v>
      </c>
      <c r="O887" s="35">
        <v>5.0662711746699998</v>
      </c>
      <c r="P887" s="35">
        <v>14421.8316369884</v>
      </c>
      <c r="Q887" s="29">
        <f t="shared" si="348"/>
        <v>1.1643034934041171E-9</v>
      </c>
      <c r="R887" s="29">
        <f t="shared" si="349"/>
        <v>1.1644330081988618E-9</v>
      </c>
      <c r="S887" s="29">
        <f t="shared" si="350"/>
        <v>1.1644330036378543E-9</v>
      </c>
      <c r="T887" s="29">
        <f t="shared" si="351"/>
        <v>1.1644330036379941E-9</v>
      </c>
      <c r="V887" s="35"/>
      <c r="W887" s="35"/>
      <c r="X887" s="35"/>
      <c r="AD887" s="35"/>
      <c r="AE887" s="35"/>
      <c r="AF887" s="35"/>
      <c r="AL887" s="35"/>
      <c r="AM887" s="35"/>
      <c r="AN887" s="35"/>
      <c r="AT887" s="35"/>
      <c r="AU887" s="35"/>
      <c r="AV887" s="35"/>
      <c r="BB887" s="35"/>
      <c r="BC887" s="35"/>
      <c r="BD887" s="35"/>
      <c r="BJ887" s="35"/>
      <c r="BK887" s="35"/>
      <c r="BL887" s="35"/>
      <c r="BR887" s="35"/>
      <c r="BS887" s="35"/>
      <c r="BT887" s="35"/>
      <c r="BZ887" s="35"/>
      <c r="CA887" s="35"/>
      <c r="CB887" s="35"/>
      <c r="CH887" s="35"/>
      <c r="CI887" s="35"/>
      <c r="CJ887" s="35"/>
      <c r="CP887" s="35"/>
      <c r="CQ887" s="35"/>
      <c r="CR887" s="35"/>
      <c r="CX887" s="35"/>
      <c r="CY887" s="35"/>
      <c r="CZ887" s="35"/>
      <c r="DF887" s="35">
        <v>1.25E-9</v>
      </c>
      <c r="DG887" s="35">
        <v>6.1857528840600002</v>
      </c>
      <c r="DH887" s="35">
        <v>9698.3318634419993</v>
      </c>
      <c r="DI887" s="29">
        <f t="shared" si="352"/>
        <v>1.1775123285050063E-9</v>
      </c>
      <c r="DJ887" s="29">
        <f t="shared" si="353"/>
        <v>1.1775643086189425E-9</v>
      </c>
      <c r="DK887" s="29">
        <f t="shared" si="354"/>
        <v>1.177564306788445E-9</v>
      </c>
      <c r="DL887" s="29">
        <f t="shared" si="355"/>
        <v>1.1775643067885045E-9</v>
      </c>
      <c r="DN887" s="35"/>
      <c r="DO887" s="35"/>
      <c r="DP887" s="35"/>
      <c r="DV887" s="35"/>
      <c r="DW887" s="35"/>
      <c r="DX887" s="35"/>
      <c r="ED887" s="35"/>
      <c r="EE887" s="35"/>
      <c r="EF887" s="35"/>
      <c r="EL887" s="35"/>
      <c r="EM887" s="35"/>
      <c r="EN887" s="35"/>
      <c r="ET887" s="35"/>
      <c r="EU887" s="35"/>
      <c r="EV887" s="35"/>
    </row>
    <row r="888" spans="14:152" s="29" customFormat="1" ht="13.5" x14ac:dyDescent="0.3">
      <c r="N888" s="35">
        <v>1.38E-9</v>
      </c>
      <c r="O888" s="35">
        <v>5.1933696195500003</v>
      </c>
      <c r="P888" s="35">
        <v>13363.4300278674</v>
      </c>
      <c r="Q888" s="29">
        <f t="shared" si="348"/>
        <v>-9.4923010617792628E-10</v>
      </c>
      <c r="R888" s="29">
        <f t="shared" si="349"/>
        <v>-9.4905903183007284E-10</v>
      </c>
      <c r="S888" s="29">
        <f t="shared" si="350"/>
        <v>-9.4905903785603749E-10</v>
      </c>
      <c r="T888" s="29">
        <f t="shared" si="351"/>
        <v>-9.4905903785586668E-10</v>
      </c>
      <c r="V888" s="35"/>
      <c r="W888" s="35"/>
      <c r="X888" s="35"/>
      <c r="AD888" s="35"/>
      <c r="AE888" s="35"/>
      <c r="AF888" s="35"/>
      <c r="AL888" s="35"/>
      <c r="AM888" s="35"/>
      <c r="AN888" s="35"/>
      <c r="AT888" s="35"/>
      <c r="AU888" s="35"/>
      <c r="AV888" s="35"/>
      <c r="BB888" s="35"/>
      <c r="BC888" s="35"/>
      <c r="BD888" s="35"/>
      <c r="BJ888" s="35"/>
      <c r="BK888" s="35"/>
      <c r="BL888" s="35"/>
      <c r="BR888" s="35"/>
      <c r="BS888" s="35"/>
      <c r="BT888" s="35"/>
      <c r="BZ888" s="35"/>
      <c r="CA888" s="35"/>
      <c r="CB888" s="35"/>
      <c r="CH888" s="35"/>
      <c r="CI888" s="35"/>
      <c r="CJ888" s="35"/>
      <c r="CP888" s="35"/>
      <c r="CQ888" s="35"/>
      <c r="CR888" s="35"/>
      <c r="CX888" s="35"/>
      <c r="CY888" s="35"/>
      <c r="CZ888" s="35"/>
      <c r="DF888" s="35">
        <v>1.0000000000000001E-9</v>
      </c>
      <c r="DG888" s="35">
        <v>2.3576793431700001</v>
      </c>
      <c r="DH888" s="35">
        <v>3337.0720546985999</v>
      </c>
      <c r="DI888" s="29">
        <f t="shared" si="352"/>
        <v>9.9995594466443098E-10</v>
      </c>
      <c r="DJ888" s="29">
        <f t="shared" si="353"/>
        <v>9.9995634404817307E-10</v>
      </c>
      <c r="DK888" s="29">
        <f t="shared" si="354"/>
        <v>9.9995634403413809E-10</v>
      </c>
      <c r="DL888" s="29">
        <f t="shared" si="355"/>
        <v>9.9995634403413871E-10</v>
      </c>
      <c r="DN888" s="35"/>
      <c r="DO888" s="35"/>
      <c r="DP888" s="35"/>
      <c r="DV888" s="35"/>
      <c r="DW888" s="35"/>
      <c r="DX888" s="35"/>
      <c r="ED888" s="35"/>
      <c r="EE888" s="35"/>
      <c r="EF888" s="35"/>
      <c r="EL888" s="35"/>
      <c r="EM888" s="35"/>
      <c r="EN888" s="35"/>
      <c r="ET888" s="35"/>
      <c r="EU888" s="35"/>
      <c r="EV888" s="35"/>
    </row>
    <row r="889" spans="14:152" s="29" customFormat="1" ht="13.5" x14ac:dyDescent="0.3">
      <c r="N889" s="35">
        <v>1.63E-9</v>
      </c>
      <c r="O889" s="35">
        <v>5.9112442882399998</v>
      </c>
      <c r="P889" s="35">
        <v>16703.079387151101</v>
      </c>
      <c r="Q889" s="29">
        <f t="shared" si="348"/>
        <v>1.2028695424697423E-9</v>
      </c>
      <c r="R889" s="29">
        <f t="shared" si="349"/>
        <v>1.2031043123370058E-9</v>
      </c>
      <c r="S889" s="29">
        <f t="shared" si="350"/>
        <v>1.2031043040689978E-9</v>
      </c>
      <c r="T889" s="29">
        <f t="shared" si="351"/>
        <v>1.2031043040692481E-9</v>
      </c>
      <c r="V889" s="35"/>
      <c r="W889" s="35"/>
      <c r="X889" s="35"/>
      <c r="AD889" s="35"/>
      <c r="AE889" s="35"/>
      <c r="AF889" s="35"/>
      <c r="AL889" s="35"/>
      <c r="AM889" s="35"/>
      <c r="AN889" s="35"/>
      <c r="AT889" s="35"/>
      <c r="AU889" s="35"/>
      <c r="AV889" s="35"/>
      <c r="BB889" s="35"/>
      <c r="BC889" s="35"/>
      <c r="BD889" s="35"/>
      <c r="BJ889" s="35"/>
      <c r="BK889" s="35"/>
      <c r="BL889" s="35"/>
      <c r="BR889" s="35"/>
      <c r="BS889" s="35"/>
      <c r="BT889" s="35"/>
      <c r="BZ889" s="35"/>
      <c r="CA889" s="35"/>
      <c r="CB889" s="35"/>
      <c r="CH889" s="35"/>
      <c r="CI889" s="35"/>
      <c r="CJ889" s="35"/>
      <c r="CP889" s="35"/>
      <c r="CQ889" s="35"/>
      <c r="CR889" s="35"/>
      <c r="CX889" s="35"/>
      <c r="CY889" s="35"/>
      <c r="CZ889" s="35"/>
      <c r="DF889" s="35">
        <v>1.0000000000000001E-9</v>
      </c>
      <c r="DG889" s="35">
        <v>3.7631752756200001</v>
      </c>
      <c r="DH889" s="35">
        <v>3344.1527987009999</v>
      </c>
      <c r="DI889" s="29">
        <f t="shared" si="352"/>
        <v>4.0897518631033831E-11</v>
      </c>
      <c r="DJ889" s="29">
        <f t="shared" si="353"/>
        <v>4.0940218364969172E-11</v>
      </c>
      <c r="DK889" s="29">
        <f t="shared" si="354"/>
        <v>4.0940216861024505E-11</v>
      </c>
      <c r="DL889" s="29">
        <f t="shared" si="355"/>
        <v>4.0940216861067105E-11</v>
      </c>
      <c r="DN889" s="35"/>
      <c r="DO889" s="35"/>
      <c r="DP889" s="35"/>
      <c r="DV889" s="35"/>
      <c r="DW889" s="35"/>
      <c r="DX889" s="35"/>
      <c r="ED889" s="35"/>
      <c r="EE889" s="35"/>
      <c r="EF889" s="35"/>
      <c r="EL889" s="35"/>
      <c r="EM889" s="35"/>
      <c r="EN889" s="35"/>
      <c r="ET889" s="35"/>
      <c r="EU889" s="35"/>
      <c r="EV889" s="35"/>
    </row>
    <row r="890" spans="14:152" s="29" customFormat="1" ht="13.5" x14ac:dyDescent="0.3">
      <c r="N890" s="35">
        <v>1.81E-9</v>
      </c>
      <c r="O890" s="35">
        <v>3.3197865465900001</v>
      </c>
      <c r="P890" s="35">
        <v>139.69813952280001</v>
      </c>
      <c r="Q890" s="29">
        <f t="shared" si="348"/>
        <v>1.3908304856613047E-9</v>
      </c>
      <c r="R890" s="29">
        <f t="shared" si="349"/>
        <v>1.3908284178056859E-9</v>
      </c>
      <c r="S890" s="29">
        <f t="shared" si="350"/>
        <v>1.3908284178785192E-9</v>
      </c>
      <c r="T890" s="29">
        <f t="shared" si="351"/>
        <v>1.3908284178785171E-9</v>
      </c>
      <c r="V890" s="35"/>
      <c r="W890" s="35"/>
      <c r="X890" s="35"/>
      <c r="AD890" s="35"/>
      <c r="AE890" s="35"/>
      <c r="AF890" s="35"/>
      <c r="AL890" s="35"/>
      <c r="AM890" s="35"/>
      <c r="AN890" s="35"/>
      <c r="AT890" s="35"/>
      <c r="AU890" s="35"/>
      <c r="AV890" s="35"/>
      <c r="BB890" s="35"/>
      <c r="BC890" s="35"/>
      <c r="BD890" s="35"/>
      <c r="BJ890" s="35"/>
      <c r="BK890" s="35"/>
      <c r="BL890" s="35"/>
      <c r="BR890" s="35"/>
      <c r="BS890" s="35"/>
      <c r="BT890" s="35"/>
      <c r="BZ890" s="35"/>
      <c r="CA890" s="35"/>
      <c r="CB890" s="35"/>
      <c r="CH890" s="35"/>
      <c r="CI890" s="35"/>
      <c r="CJ890" s="35"/>
      <c r="CP890" s="35"/>
      <c r="CQ890" s="35"/>
      <c r="CR890" s="35"/>
      <c r="CX890" s="35"/>
      <c r="CY890" s="35"/>
      <c r="CZ890" s="35"/>
      <c r="DF890" s="35">
        <v>1.0500000000000001E-9</v>
      </c>
      <c r="DG890" s="35">
        <v>5.3389749121500003</v>
      </c>
      <c r="DH890" s="35">
        <v>5096.0841113789002</v>
      </c>
      <c r="DI890" s="29">
        <f t="shared" si="352"/>
        <v>1.0390651548031069E-9</v>
      </c>
      <c r="DJ890" s="29">
        <f t="shared" si="353"/>
        <v>1.0390749954718092E-9</v>
      </c>
      <c r="DK890" s="29">
        <f t="shared" si="354"/>
        <v>1.0390749951252852E-9</v>
      </c>
      <c r="DL890" s="29">
        <f t="shared" si="355"/>
        <v>1.0390749951252939E-9</v>
      </c>
      <c r="DN890" s="35"/>
      <c r="DO890" s="35"/>
      <c r="DP890" s="35"/>
      <c r="DV890" s="35"/>
      <c r="DW890" s="35"/>
      <c r="DX890" s="35"/>
      <c r="ED890" s="35"/>
      <c r="EE890" s="35"/>
      <c r="EF890" s="35"/>
      <c r="EL890" s="35"/>
      <c r="EM890" s="35"/>
      <c r="EN890" s="35"/>
      <c r="ET890" s="35"/>
      <c r="EU890" s="35"/>
      <c r="EV890" s="35"/>
    </row>
    <row r="891" spans="14:152" s="29" customFormat="1" ht="13.5" x14ac:dyDescent="0.3">
      <c r="N891" s="35">
        <v>1.62E-9</v>
      </c>
      <c r="O891" s="35">
        <v>4.0590503389099997</v>
      </c>
      <c r="P891" s="35">
        <v>1795.258443721</v>
      </c>
      <c r="Q891" s="29">
        <f t="shared" si="348"/>
        <v>-3.7047068510953687E-10</v>
      </c>
      <c r="R891" s="29">
        <f t="shared" si="349"/>
        <v>-3.7043450397272242E-10</v>
      </c>
      <c r="S891" s="29">
        <f t="shared" si="350"/>
        <v>-3.7043450524708194E-10</v>
      </c>
      <c r="T891" s="29">
        <f t="shared" si="351"/>
        <v>-3.7043450524704834E-10</v>
      </c>
      <c r="V891" s="35"/>
      <c r="W891" s="35"/>
      <c r="X891" s="35"/>
      <c r="AD891" s="35"/>
      <c r="AE891" s="35"/>
      <c r="AF891" s="35"/>
      <c r="AL891" s="35"/>
      <c r="AM891" s="35"/>
      <c r="AN891" s="35"/>
      <c r="AT891" s="35"/>
      <c r="AU891" s="35"/>
      <c r="AV891" s="35"/>
      <c r="BB891" s="35"/>
      <c r="BC891" s="35"/>
      <c r="BD891" s="35"/>
      <c r="BJ891" s="35"/>
      <c r="BK891" s="35"/>
      <c r="BL891" s="35"/>
      <c r="BR891" s="35"/>
      <c r="BS891" s="35"/>
      <c r="BT891" s="35"/>
      <c r="BZ891" s="35"/>
      <c r="CA891" s="35"/>
      <c r="CB891" s="35"/>
      <c r="CH891" s="35"/>
      <c r="CI891" s="35"/>
      <c r="CJ891" s="35"/>
      <c r="CP891" s="35"/>
      <c r="CQ891" s="35"/>
      <c r="CR891" s="35"/>
      <c r="CX891" s="35"/>
      <c r="CY891" s="35"/>
      <c r="CZ891" s="35"/>
      <c r="DF891" s="35">
        <v>1.03E-9</v>
      </c>
      <c r="DG891" s="35">
        <v>1.2418980129799999</v>
      </c>
      <c r="DH891" s="35">
        <v>1385.8952763361999</v>
      </c>
      <c r="DI891" s="29">
        <f t="shared" si="352"/>
        <v>1.940383227051339E-10</v>
      </c>
      <c r="DJ891" s="29">
        <f t="shared" si="353"/>
        <v>1.9402040737620043E-10</v>
      </c>
      <c r="DK891" s="29">
        <f t="shared" si="354"/>
        <v>1.9402040800720479E-10</v>
      </c>
      <c r="DL891" s="29">
        <f t="shared" si="355"/>
        <v>1.9402040800718685E-10</v>
      </c>
      <c r="DN891" s="35"/>
      <c r="DO891" s="35"/>
      <c r="DP891" s="35"/>
      <c r="DV891" s="35"/>
      <c r="DW891" s="35"/>
      <c r="DX891" s="35"/>
      <c r="ED891" s="35"/>
      <c r="EE891" s="35"/>
      <c r="EF891" s="35"/>
      <c r="EL891" s="35"/>
      <c r="EM891" s="35"/>
      <c r="EN891" s="35"/>
      <c r="ET891" s="35"/>
      <c r="EU891" s="35"/>
      <c r="EV891" s="35"/>
    </row>
    <row r="892" spans="14:152" s="29" customFormat="1" ht="13.5" x14ac:dyDescent="0.3">
      <c r="N892" s="35">
        <v>1.32E-9</v>
      </c>
      <c r="O892" s="35">
        <v>0.40901506100000001</v>
      </c>
      <c r="P892" s="35">
        <v>1083.260367937</v>
      </c>
      <c r="Q892" s="29">
        <f t="shared" si="348"/>
        <v>8.7480219092990047E-10</v>
      </c>
      <c r="R892" s="29">
        <f t="shared" si="349"/>
        <v>8.7478850694272145E-10</v>
      </c>
      <c r="S892" s="29">
        <f t="shared" si="350"/>
        <v>8.7478850742469198E-10</v>
      </c>
      <c r="T892" s="29">
        <f t="shared" si="351"/>
        <v>8.7478850742467792E-10</v>
      </c>
      <c r="V892" s="35"/>
      <c r="W892" s="35"/>
      <c r="X892" s="35"/>
      <c r="AD892" s="35"/>
      <c r="AE892" s="35"/>
      <c r="AF892" s="35"/>
      <c r="AL892" s="35"/>
      <c r="AM892" s="35"/>
      <c r="AN892" s="35"/>
      <c r="AT892" s="35"/>
      <c r="AU892" s="35"/>
      <c r="AV892" s="35"/>
      <c r="BB892" s="35"/>
      <c r="BC892" s="35"/>
      <c r="BD892" s="35"/>
      <c r="BJ892" s="35"/>
      <c r="BK892" s="35"/>
      <c r="BL892" s="35"/>
      <c r="BR892" s="35"/>
      <c r="BS892" s="35"/>
      <c r="BT892" s="35"/>
      <c r="BZ892" s="35"/>
      <c r="CA892" s="35"/>
      <c r="CB892" s="35"/>
      <c r="CH892" s="35"/>
      <c r="CI892" s="35"/>
      <c r="CJ892" s="35"/>
      <c r="CP892" s="35"/>
      <c r="CQ892" s="35"/>
      <c r="CR892" s="35"/>
      <c r="CX892" s="35"/>
      <c r="CY892" s="35"/>
      <c r="CZ892" s="35"/>
      <c r="DF892" s="35">
        <v>1.01E-9</v>
      </c>
      <c r="DG892" s="35">
        <v>1.4272761222100001</v>
      </c>
      <c r="DH892" s="35">
        <v>37455.726495974399</v>
      </c>
      <c r="DI892" s="29">
        <f t="shared" si="352"/>
        <v>9.6176676863639975E-10</v>
      </c>
      <c r="DJ892" s="29">
        <f t="shared" si="353"/>
        <v>9.6191427061015327E-10</v>
      </c>
      <c r="DK892" s="29">
        <f t="shared" si="354"/>
        <v>9.6191426541877147E-10</v>
      </c>
      <c r="DL892" s="29">
        <f t="shared" si="355"/>
        <v>9.6191426541894642E-10</v>
      </c>
      <c r="DN892" s="35"/>
      <c r="DO892" s="35"/>
      <c r="DP892" s="35"/>
      <c r="DV892" s="35"/>
      <c r="DW892" s="35"/>
      <c r="DX892" s="35"/>
      <c r="ED892" s="35"/>
      <c r="EE892" s="35"/>
      <c r="EF892" s="35"/>
      <c r="EL892" s="35"/>
      <c r="EM892" s="35"/>
      <c r="EN892" s="35"/>
      <c r="ET892" s="35"/>
      <c r="EU892" s="35"/>
      <c r="EV892" s="35"/>
    </row>
    <row r="893" spans="14:152" s="29" customFormat="1" ht="13.5" x14ac:dyDescent="0.3">
      <c r="N893" s="35">
        <v>1.56E-9</v>
      </c>
      <c r="O893" s="35">
        <v>0.1230414464</v>
      </c>
      <c r="P893" s="35">
        <v>1107.1388056848</v>
      </c>
      <c r="Q893" s="29">
        <f t="shared" si="348"/>
        <v>1.1472850161316804E-9</v>
      </c>
      <c r="R893" s="29">
        <f t="shared" si="349"/>
        <v>1.1472700606481737E-9</v>
      </c>
      <c r="S893" s="29">
        <f t="shared" si="350"/>
        <v>1.147270061174936E-9</v>
      </c>
      <c r="T893" s="29">
        <f t="shared" si="351"/>
        <v>1.1472700611749172E-9</v>
      </c>
      <c r="V893" s="35"/>
      <c r="W893" s="35"/>
      <c r="X893" s="35"/>
      <c r="AD893" s="35"/>
      <c r="AE893" s="35"/>
      <c r="AF893" s="35"/>
      <c r="AL893" s="35"/>
      <c r="AM893" s="35"/>
      <c r="AN893" s="35"/>
      <c r="AT893" s="35"/>
      <c r="AU893" s="35"/>
      <c r="AV893" s="35"/>
      <c r="BB893" s="35"/>
      <c r="BC893" s="35"/>
      <c r="BD893" s="35"/>
      <c r="BJ893" s="35"/>
      <c r="BK893" s="35"/>
      <c r="BL893" s="35"/>
      <c r="BR893" s="35"/>
      <c r="BS893" s="35"/>
      <c r="BT893" s="35"/>
      <c r="BZ893" s="35"/>
      <c r="CA893" s="35"/>
      <c r="CB893" s="35"/>
      <c r="CH893" s="35"/>
      <c r="CI893" s="35"/>
      <c r="CJ893" s="35"/>
      <c r="CP893" s="35"/>
      <c r="CQ893" s="35"/>
      <c r="CR893" s="35"/>
      <c r="CX893" s="35"/>
      <c r="CY893" s="35"/>
      <c r="CZ893" s="35"/>
      <c r="DF893" s="35">
        <v>9.5999999999999999E-10</v>
      </c>
      <c r="DG893" s="35">
        <v>2.5532847839900001</v>
      </c>
      <c r="DH893" s="35">
        <v>4466.4817658033999</v>
      </c>
      <c r="DI893" s="29">
        <f t="shared" si="352"/>
        <v>9.1689311707308124E-10</v>
      </c>
      <c r="DJ893" s="29">
        <f t="shared" si="353"/>
        <v>9.1687688023202344E-10</v>
      </c>
      <c r="DK893" s="29">
        <f t="shared" si="354"/>
        <v>9.1687688080396465E-10</v>
      </c>
      <c r="DL893" s="29">
        <f t="shared" si="355"/>
        <v>9.1687688080394439E-10</v>
      </c>
      <c r="DN893" s="35"/>
      <c r="DO893" s="35"/>
      <c r="DP893" s="35"/>
      <c r="DV893" s="35"/>
      <c r="DW893" s="35"/>
      <c r="DX893" s="35"/>
      <c r="ED893" s="35"/>
      <c r="EE893" s="35"/>
      <c r="EF893" s="35"/>
      <c r="EL893" s="35"/>
      <c r="EM893" s="35"/>
      <c r="EN893" s="35"/>
      <c r="ET893" s="35"/>
      <c r="EU893" s="35"/>
      <c r="EV893" s="35"/>
    </row>
    <row r="894" spans="14:152" s="29" customFormat="1" ht="13.5" x14ac:dyDescent="0.3">
      <c r="N894" s="35">
        <v>1.5799999999999999E-9</v>
      </c>
      <c r="O894" s="35">
        <v>6.2502291507200001</v>
      </c>
      <c r="P894" s="35">
        <v>6666.9977593980002</v>
      </c>
      <c r="Q894" s="29">
        <f t="shared" si="348"/>
        <v>2.0986962545131016E-10</v>
      </c>
      <c r="R894" s="29">
        <f t="shared" si="349"/>
        <v>2.1000304590642389E-10</v>
      </c>
      <c r="S894" s="29">
        <f t="shared" si="350"/>
        <v>2.1000304120717097E-10</v>
      </c>
      <c r="T894" s="29">
        <f t="shared" si="351"/>
        <v>2.1000304120732674E-10</v>
      </c>
      <c r="V894" s="35"/>
      <c r="W894" s="35"/>
      <c r="X894" s="35"/>
      <c r="AD894" s="35"/>
      <c r="AE894" s="35"/>
      <c r="AF894" s="35"/>
      <c r="AL894" s="35"/>
      <c r="AM894" s="35"/>
      <c r="AN894" s="35"/>
      <c r="AT894" s="35"/>
      <c r="AU894" s="35"/>
      <c r="AV894" s="35"/>
      <c r="BB894" s="35"/>
      <c r="BC894" s="35"/>
      <c r="BD894" s="35"/>
      <c r="BJ894" s="35"/>
      <c r="BK894" s="35"/>
      <c r="BL894" s="35"/>
      <c r="BR894" s="35"/>
      <c r="BS894" s="35"/>
      <c r="BT894" s="35"/>
      <c r="BZ894" s="35"/>
      <c r="CA894" s="35"/>
      <c r="CB894" s="35"/>
      <c r="CH894" s="35"/>
      <c r="CI894" s="35"/>
      <c r="CJ894" s="35"/>
      <c r="CP894" s="35"/>
      <c r="CQ894" s="35"/>
      <c r="CR894" s="35"/>
      <c r="CX894" s="35"/>
      <c r="CY894" s="35"/>
      <c r="CZ894" s="35"/>
      <c r="DF894" s="35">
        <v>9.6999999999999996E-10</v>
      </c>
      <c r="DG894" s="35">
        <v>5.8677912741</v>
      </c>
      <c r="DH894" s="35">
        <v>5220.1708014531996</v>
      </c>
      <c r="DI894" s="29">
        <f t="shared" si="352"/>
        <v>-8.7219471847780869E-10</v>
      </c>
      <c r="DJ894" s="29">
        <f t="shared" si="353"/>
        <v>-8.7216640023251064E-10</v>
      </c>
      <c r="DK894" s="29">
        <f t="shared" si="354"/>
        <v>-8.7216640122999006E-10</v>
      </c>
      <c r="DL894" s="29">
        <f t="shared" si="355"/>
        <v>-8.7216640122995976E-10</v>
      </c>
      <c r="DN894" s="35"/>
      <c r="DO894" s="35"/>
      <c r="DP894" s="35"/>
      <c r="DV894" s="35"/>
      <c r="DW894" s="35"/>
      <c r="DX894" s="35"/>
      <c r="ED894" s="35"/>
      <c r="EE894" s="35"/>
      <c r="EF894" s="35"/>
      <c r="EL894" s="35"/>
      <c r="EM894" s="35"/>
      <c r="EN894" s="35"/>
      <c r="ET894" s="35"/>
      <c r="EU894" s="35"/>
      <c r="EV894" s="35"/>
    </row>
    <row r="895" spans="14:152" s="29" customFormat="1" ht="13.5" x14ac:dyDescent="0.3">
      <c r="N895" s="35">
        <v>1.31E-9</v>
      </c>
      <c r="O895" s="35">
        <v>3.9525008381700002</v>
      </c>
      <c r="P895" s="35">
        <v>3.4558080462</v>
      </c>
      <c r="Q895" s="29">
        <f t="shared" si="348"/>
        <v>-8.4768577293312576E-10</v>
      </c>
      <c r="R895" s="29">
        <f t="shared" si="349"/>
        <v>-8.4768581704091324E-10</v>
      </c>
      <c r="S895" s="29">
        <f t="shared" si="350"/>
        <v>-8.4768581703935989E-10</v>
      </c>
      <c r="T895" s="29">
        <f t="shared" si="351"/>
        <v>-8.4768581703935989E-10</v>
      </c>
      <c r="V895" s="35"/>
      <c r="W895" s="35"/>
      <c r="X895" s="35"/>
      <c r="AD895" s="35"/>
      <c r="AE895" s="35"/>
      <c r="AF895" s="35"/>
      <c r="AL895" s="35"/>
      <c r="AM895" s="35"/>
      <c r="AN895" s="35"/>
      <c r="AT895" s="35"/>
      <c r="AU895" s="35"/>
      <c r="AV895" s="35"/>
      <c r="BB895" s="35"/>
      <c r="BC895" s="35"/>
      <c r="BD895" s="35"/>
      <c r="BJ895" s="35"/>
      <c r="BK895" s="35"/>
      <c r="BL895" s="35"/>
      <c r="BR895" s="35"/>
      <c r="BS895" s="35"/>
      <c r="BT895" s="35"/>
      <c r="BZ895" s="35"/>
      <c r="CA895" s="35"/>
      <c r="CB895" s="35"/>
      <c r="CH895" s="35"/>
      <c r="CI895" s="35"/>
      <c r="CJ895" s="35"/>
      <c r="CP895" s="35"/>
      <c r="CQ895" s="35"/>
      <c r="CR895" s="35"/>
      <c r="CX895" s="35"/>
      <c r="CY895" s="35"/>
      <c r="CZ895" s="35"/>
      <c r="DF895" s="35">
        <v>1.01E-9</v>
      </c>
      <c r="DG895" s="35">
        <v>2.6151350837899998</v>
      </c>
      <c r="DH895" s="35">
        <v>16858.415222630301</v>
      </c>
      <c r="DI895" s="29">
        <f t="shared" si="352"/>
        <v>1.0094698478298135E-9</v>
      </c>
      <c r="DJ895" s="29">
        <f t="shared" si="353"/>
        <v>1.0094627752228638E-9</v>
      </c>
      <c r="DK895" s="29">
        <f t="shared" si="354"/>
        <v>1.0094627754727956E-9</v>
      </c>
      <c r="DL895" s="29">
        <f t="shared" si="355"/>
        <v>1.0094627754727881E-9</v>
      </c>
      <c r="DN895" s="35"/>
      <c r="DO895" s="35"/>
      <c r="DP895" s="35"/>
      <c r="DV895" s="35"/>
      <c r="DW895" s="35"/>
      <c r="DX895" s="35"/>
      <c r="ED895" s="35"/>
      <c r="EE895" s="35"/>
      <c r="EF895" s="35"/>
      <c r="EL895" s="35"/>
      <c r="EM895" s="35"/>
      <c r="EN895" s="35"/>
      <c r="ET895" s="35"/>
      <c r="EU895" s="35"/>
      <c r="EV895" s="35"/>
    </row>
    <row r="896" spans="14:152" s="29" customFormat="1" ht="13.5" x14ac:dyDescent="0.3">
      <c r="N896" s="35">
        <v>1.4700000000000001E-9</v>
      </c>
      <c r="O896" s="35">
        <v>4.94673462086</v>
      </c>
      <c r="P896" s="35">
        <v>15010.8964639966</v>
      </c>
      <c r="Q896" s="29">
        <f t="shared" si="348"/>
        <v>-1.2405013762329919E-9</v>
      </c>
      <c r="R896" s="29">
        <f t="shared" si="349"/>
        <v>-1.2406526483578075E-9</v>
      </c>
      <c r="S896" s="29">
        <f t="shared" si="350"/>
        <v>-1.2406526430305764E-9</v>
      </c>
      <c r="T896" s="29">
        <f t="shared" si="351"/>
        <v>-1.2406526430307555E-9</v>
      </c>
      <c r="V896" s="35"/>
      <c r="W896" s="35"/>
      <c r="X896" s="35"/>
      <c r="AD896" s="35"/>
      <c r="AE896" s="35"/>
      <c r="AF896" s="35"/>
      <c r="AL896" s="35"/>
      <c r="AM896" s="35"/>
      <c r="AN896" s="35"/>
      <c r="AT896" s="35"/>
      <c r="AU896" s="35"/>
      <c r="AV896" s="35"/>
      <c r="BB896" s="35"/>
      <c r="BC896" s="35"/>
      <c r="BD896" s="35"/>
      <c r="BJ896" s="35"/>
      <c r="BK896" s="35"/>
      <c r="BL896" s="35"/>
      <c r="BR896" s="35"/>
      <c r="BS896" s="35"/>
      <c r="BT896" s="35"/>
      <c r="BZ896" s="35"/>
      <c r="CA896" s="35"/>
      <c r="CB896" s="35"/>
      <c r="CH896" s="35"/>
      <c r="CI896" s="35"/>
      <c r="CJ896" s="35"/>
      <c r="CP896" s="35"/>
      <c r="CQ896" s="35"/>
      <c r="CR896" s="35"/>
      <c r="CX896" s="35"/>
      <c r="CY896" s="35"/>
      <c r="CZ896" s="35"/>
      <c r="DF896" s="35">
        <v>1.07E-9</v>
      </c>
      <c r="DG896" s="35">
        <v>4.2394358861499999</v>
      </c>
      <c r="DH896" s="35">
        <v>8823.8671515257993</v>
      </c>
      <c r="DI896" s="29">
        <f t="shared" si="352"/>
        <v>-1.0647510417525854E-9</v>
      </c>
      <c r="DJ896" s="29">
        <f t="shared" si="353"/>
        <v>-1.0647390986186459E-9</v>
      </c>
      <c r="DK896" s="29">
        <f t="shared" si="354"/>
        <v>-1.0647390990395375E-9</v>
      </c>
      <c r="DL896" s="29">
        <f t="shared" si="355"/>
        <v>-1.0647390990395255E-9</v>
      </c>
      <c r="DN896" s="35"/>
      <c r="DO896" s="35"/>
      <c r="DP896" s="35"/>
      <c r="DV896" s="35"/>
      <c r="DW896" s="35"/>
      <c r="DX896" s="35"/>
      <c r="ED896" s="35"/>
      <c r="EE896" s="35"/>
      <c r="EF896" s="35"/>
      <c r="EL896" s="35"/>
      <c r="EM896" s="35"/>
      <c r="EN896" s="35"/>
      <c r="ET896" s="35"/>
      <c r="EU896" s="35"/>
      <c r="EV896" s="35"/>
    </row>
    <row r="897" spans="14:152" s="29" customFormat="1" ht="13.5" x14ac:dyDescent="0.3">
      <c r="N897" s="35">
        <v>1.3999999999999999E-9</v>
      </c>
      <c r="O897" s="35">
        <v>6.1385340466700002</v>
      </c>
      <c r="P897" s="35">
        <v>12729.665967486</v>
      </c>
      <c r="Q897" s="29">
        <f t="shared" ref="Q897:Q960" si="356">N897*COS(O897+P897*$C$23)</f>
        <v>1.0377519527566055E-9</v>
      </c>
      <c r="R897" s="29">
        <f t="shared" ref="R897:R960" si="357">N897*COS(O897+P897*$C$44)</f>
        <v>1.0375990706216583E-9</v>
      </c>
      <c r="S897" s="29">
        <f t="shared" ref="S897:S960" si="358">N897*COS(O897+P897*$C$65)</f>
        <v>1.0375990760068799E-9</v>
      </c>
      <c r="T897" s="29">
        <f t="shared" ref="T897:T960" si="359">N897*COS(O897+P897*$C$86)</f>
        <v>1.0375990760067195E-9</v>
      </c>
      <c r="V897" s="35"/>
      <c r="W897" s="35"/>
      <c r="X897" s="35"/>
      <c r="AD897" s="35"/>
      <c r="AE897" s="35"/>
      <c r="AF897" s="35"/>
      <c r="AL897" s="35"/>
      <c r="AM897" s="35"/>
      <c r="AN897" s="35"/>
      <c r="AT897" s="35"/>
      <c r="AU897" s="35"/>
      <c r="AV897" s="35"/>
      <c r="BB897" s="35"/>
      <c r="BC897" s="35"/>
      <c r="BD897" s="35"/>
      <c r="BJ897" s="35"/>
      <c r="BK897" s="35"/>
      <c r="BL897" s="35"/>
      <c r="BR897" s="35"/>
      <c r="BS897" s="35"/>
      <c r="BT897" s="35"/>
      <c r="BZ897" s="35"/>
      <c r="CA897" s="35"/>
      <c r="CB897" s="35"/>
      <c r="CH897" s="35"/>
      <c r="CI897" s="35"/>
      <c r="CJ897" s="35"/>
      <c r="CP897" s="35"/>
      <c r="CQ897" s="35"/>
      <c r="CR897" s="35"/>
      <c r="CX897" s="35"/>
      <c r="CY897" s="35"/>
      <c r="CZ897" s="35"/>
      <c r="DF897" s="35">
        <v>1.0000000000000001E-9</v>
      </c>
      <c r="DG897" s="35">
        <v>4.3884522196500004</v>
      </c>
      <c r="DH897" s="35">
        <v>3337.1065620029999</v>
      </c>
      <c r="DI897" s="29">
        <f t="shared" ref="DI897:DI960" si="360">DF897*COS(DG897+DH897*$C$23)</f>
        <v>-4.5281832572603739E-10</v>
      </c>
      <c r="DJ897" s="29">
        <f t="shared" ref="DJ897:DJ960" si="361">DF897*COS(DG897+DH897*$C$44)</f>
        <v>-4.5278030248375615E-10</v>
      </c>
      <c r="DK897" s="29">
        <f t="shared" ref="DK897:DK960" si="362">DF897*COS(DG897+DH897*$C$65)</f>
        <v>-4.5278030382300608E-10</v>
      </c>
      <c r="DL897" s="29">
        <f t="shared" ref="DL897:DL960" si="363">DF897*COS(DG897+DH897*$C$86)</f>
        <v>-4.5278030382296172E-10</v>
      </c>
      <c r="DN897" s="35"/>
      <c r="DO897" s="35"/>
      <c r="DP897" s="35"/>
      <c r="DV897" s="35"/>
      <c r="DW897" s="35"/>
      <c r="DX897" s="35"/>
      <c r="ED897" s="35"/>
      <c r="EE897" s="35"/>
      <c r="EF897" s="35"/>
      <c r="EL897" s="35"/>
      <c r="EM897" s="35"/>
      <c r="EN897" s="35"/>
      <c r="ET897" s="35"/>
      <c r="EU897" s="35"/>
      <c r="EV897" s="35"/>
    </row>
    <row r="898" spans="14:152" s="29" customFormat="1" ht="13.5" x14ac:dyDescent="0.3">
      <c r="N898" s="35">
        <v>1.31E-9</v>
      </c>
      <c r="O898" s="35">
        <v>5.4339884947300003</v>
      </c>
      <c r="P898" s="35">
        <v>25665.517483409199</v>
      </c>
      <c r="Q898" s="29">
        <f t="shared" si="356"/>
        <v>3.2863299147123555E-10</v>
      </c>
      <c r="R898" s="29">
        <f t="shared" si="357"/>
        <v>3.2904889353598984E-10</v>
      </c>
      <c r="S898" s="29">
        <f t="shared" si="358"/>
        <v>3.290488788878919E-10</v>
      </c>
      <c r="T898" s="29">
        <f t="shared" si="359"/>
        <v>3.2904887888839653E-10</v>
      </c>
      <c r="V898" s="35"/>
      <c r="W898" s="35"/>
      <c r="X898" s="35"/>
      <c r="AD898" s="35"/>
      <c r="AE898" s="35"/>
      <c r="AF898" s="35"/>
      <c r="AL898" s="35"/>
      <c r="AM898" s="35"/>
      <c r="AN898" s="35"/>
      <c r="AT898" s="35"/>
      <c r="AU898" s="35"/>
      <c r="AV898" s="35"/>
      <c r="BB898" s="35"/>
      <c r="BC898" s="35"/>
      <c r="BD898" s="35"/>
      <c r="BJ898" s="35"/>
      <c r="BK898" s="35"/>
      <c r="BL898" s="35"/>
      <c r="BR898" s="35"/>
      <c r="BS898" s="35"/>
      <c r="BT898" s="35"/>
      <c r="BZ898" s="35"/>
      <c r="CA898" s="35"/>
      <c r="CB898" s="35"/>
      <c r="CH898" s="35"/>
      <c r="CI898" s="35"/>
      <c r="CJ898" s="35"/>
      <c r="CP898" s="35"/>
      <c r="CQ898" s="35"/>
      <c r="CR898" s="35"/>
      <c r="CX898" s="35"/>
      <c r="CY898" s="35"/>
      <c r="CZ898" s="35"/>
      <c r="DF898" s="35">
        <v>1.0000000000000001E-9</v>
      </c>
      <c r="DG898" s="35">
        <v>1.7324024018799999</v>
      </c>
      <c r="DH898" s="35">
        <v>3344.1182913966099</v>
      </c>
      <c r="DI898" s="29">
        <f t="shared" si="360"/>
        <v>8.7688842459876671E-10</v>
      </c>
      <c r="DJ898" s="29">
        <f t="shared" si="361"/>
        <v>8.7686788130039612E-10</v>
      </c>
      <c r="DK898" s="29">
        <f t="shared" si="362"/>
        <v>8.7686788202398942E-10</v>
      </c>
      <c r="DL898" s="29">
        <f t="shared" si="363"/>
        <v>8.7686788202396895E-10</v>
      </c>
      <c r="DN898" s="35"/>
      <c r="DO898" s="35"/>
      <c r="DP898" s="35"/>
      <c r="DV898" s="35"/>
      <c r="DW898" s="35"/>
      <c r="DX898" s="35"/>
      <c r="ED898" s="35"/>
      <c r="EE898" s="35"/>
      <c r="EF898" s="35"/>
      <c r="EL898" s="35"/>
      <c r="EM898" s="35"/>
      <c r="EN898" s="35"/>
      <c r="ET898" s="35"/>
      <c r="EU898" s="35"/>
      <c r="EV898" s="35"/>
    </row>
    <row r="899" spans="14:152" s="29" customFormat="1" ht="13.5" x14ac:dyDescent="0.3">
      <c r="N899" s="35">
        <v>1.3500000000000001E-9</v>
      </c>
      <c r="O899" s="35">
        <v>5.0601718336900001</v>
      </c>
      <c r="P899" s="35">
        <v>11876.469585733999</v>
      </c>
      <c r="Q899" s="29">
        <f t="shared" si="356"/>
        <v>-1.3491150052112896E-9</v>
      </c>
      <c r="R899" s="29">
        <f t="shared" si="357"/>
        <v>-1.3491224074087961E-9</v>
      </c>
      <c r="S899" s="29">
        <f t="shared" si="358"/>
        <v>-1.3491224071486273E-9</v>
      </c>
      <c r="T899" s="29">
        <f t="shared" si="359"/>
        <v>-1.3491224071486356E-9</v>
      </c>
      <c r="V899" s="35"/>
      <c r="W899" s="35"/>
      <c r="X899" s="35"/>
      <c r="AD899" s="35"/>
      <c r="AE899" s="35"/>
      <c r="AF899" s="35"/>
      <c r="AL899" s="35"/>
      <c r="AM899" s="35"/>
      <c r="AN899" s="35"/>
      <c r="AT899" s="35"/>
      <c r="AU899" s="35"/>
      <c r="AV899" s="35"/>
      <c r="BB899" s="35"/>
      <c r="BC899" s="35"/>
      <c r="BD899" s="35"/>
      <c r="BJ899" s="35"/>
      <c r="BK899" s="35"/>
      <c r="BL899" s="35"/>
      <c r="BR899" s="35"/>
      <c r="BS899" s="35"/>
      <c r="BT899" s="35"/>
      <c r="BZ899" s="35"/>
      <c r="CA899" s="35"/>
      <c r="CB899" s="35"/>
      <c r="CH899" s="35"/>
      <c r="CI899" s="35"/>
      <c r="CJ899" s="35"/>
      <c r="CP899" s="35"/>
      <c r="CQ899" s="35"/>
      <c r="CR899" s="35"/>
      <c r="CX899" s="35"/>
      <c r="CY899" s="35"/>
      <c r="CZ899" s="35"/>
      <c r="DF899" s="35">
        <v>1.01E-9</v>
      </c>
      <c r="DG899" s="35">
        <v>3.5176416906300001</v>
      </c>
      <c r="DH899" s="35">
        <v>4694.0029547076001</v>
      </c>
      <c r="DI899" s="29">
        <f t="shared" si="360"/>
        <v>-3.4961319630450008E-10</v>
      </c>
      <c r="DJ899" s="29">
        <f t="shared" si="361"/>
        <v>-3.4967003555903491E-10</v>
      </c>
      <c r="DK899" s="29">
        <f t="shared" si="362"/>
        <v>-3.4967003355710175E-10</v>
      </c>
      <c r="DL899" s="29">
        <f t="shared" si="363"/>
        <v>-3.4967003355715568E-10</v>
      </c>
      <c r="DN899" s="35"/>
      <c r="DO899" s="35"/>
      <c r="DP899" s="35"/>
      <c r="DV899" s="35"/>
      <c r="DW899" s="35"/>
      <c r="DX899" s="35"/>
      <c r="ED899" s="35"/>
      <c r="EE899" s="35"/>
      <c r="EF899" s="35"/>
      <c r="EL899" s="35"/>
      <c r="EM899" s="35"/>
      <c r="EN899" s="35"/>
      <c r="ET899" s="35"/>
      <c r="EU899" s="35"/>
      <c r="EV899" s="35"/>
    </row>
    <row r="900" spans="14:152" s="29" customFormat="1" ht="13.5" x14ac:dyDescent="0.3">
      <c r="N900" s="35">
        <v>1.2799999999999999E-9</v>
      </c>
      <c r="O900" s="35">
        <v>2.8696933272999998</v>
      </c>
      <c r="P900" s="35">
        <v>6549.6828917131998</v>
      </c>
      <c r="Q900" s="29">
        <f t="shared" si="356"/>
        <v>-9.7338039351490806E-10</v>
      </c>
      <c r="R900" s="29">
        <f t="shared" si="357"/>
        <v>-9.7331081715315634E-10</v>
      </c>
      <c r="S900" s="29">
        <f t="shared" si="358"/>
        <v>-9.7331081960386295E-10</v>
      </c>
      <c r="T900" s="29">
        <f t="shared" si="359"/>
        <v>-9.7331081960378044E-10</v>
      </c>
      <c r="V900" s="35"/>
      <c r="W900" s="35"/>
      <c r="X900" s="35"/>
      <c r="AD900" s="35"/>
      <c r="AE900" s="35"/>
      <c r="AF900" s="35"/>
      <c r="AL900" s="35"/>
      <c r="AM900" s="35"/>
      <c r="AN900" s="35"/>
      <c r="AT900" s="35"/>
      <c r="AU900" s="35"/>
      <c r="AV900" s="35"/>
      <c r="BB900" s="35"/>
      <c r="BC900" s="35"/>
      <c r="BD900" s="35"/>
      <c r="BJ900" s="35"/>
      <c r="BK900" s="35"/>
      <c r="BL900" s="35"/>
      <c r="BR900" s="35"/>
      <c r="BS900" s="35"/>
      <c r="BT900" s="35"/>
      <c r="BZ900" s="35"/>
      <c r="CA900" s="35"/>
      <c r="CB900" s="35"/>
      <c r="CH900" s="35"/>
      <c r="CI900" s="35"/>
      <c r="CJ900" s="35"/>
      <c r="CP900" s="35"/>
      <c r="CQ900" s="35"/>
      <c r="CR900" s="35"/>
      <c r="CX900" s="35"/>
      <c r="CY900" s="35"/>
      <c r="CZ900" s="35"/>
      <c r="DF900" s="35">
        <v>9.5999999999999999E-10</v>
      </c>
      <c r="DG900" s="35">
        <v>3.1689501570299998</v>
      </c>
      <c r="DH900" s="35">
        <v>12825.6451947038</v>
      </c>
      <c r="DI900" s="29">
        <f t="shared" si="360"/>
        <v>-5.2269878960525912E-10</v>
      </c>
      <c r="DJ900" s="29">
        <f t="shared" si="361"/>
        <v>-5.2283075980207296E-10</v>
      </c>
      <c r="DK900" s="29">
        <f t="shared" si="362"/>
        <v>-5.2283075515413156E-10</v>
      </c>
      <c r="DL900" s="29">
        <f t="shared" si="363"/>
        <v>-5.2283075515429172E-10</v>
      </c>
      <c r="DN900" s="35"/>
      <c r="DO900" s="35"/>
      <c r="DP900" s="35"/>
      <c r="DV900" s="35"/>
      <c r="DW900" s="35"/>
      <c r="DX900" s="35"/>
      <c r="ED900" s="35"/>
      <c r="EE900" s="35"/>
      <c r="EF900" s="35"/>
      <c r="EL900" s="35"/>
      <c r="EM900" s="35"/>
      <c r="EN900" s="35"/>
      <c r="ET900" s="35"/>
      <c r="EU900" s="35"/>
      <c r="EV900" s="35"/>
    </row>
    <row r="901" spans="14:152" s="29" customFormat="1" ht="13.5" x14ac:dyDescent="0.3">
      <c r="N901" s="35">
        <v>1.74E-9</v>
      </c>
      <c r="O901" s="35">
        <v>5.1816988717100001</v>
      </c>
      <c r="P901" s="35">
        <v>28230.1872226913</v>
      </c>
      <c r="Q901" s="29">
        <f t="shared" si="356"/>
        <v>5.2836535345341792E-10</v>
      </c>
      <c r="R901" s="29">
        <f t="shared" si="357"/>
        <v>5.2776723940700677E-10</v>
      </c>
      <c r="S901" s="29">
        <f t="shared" si="358"/>
        <v>5.2776726047465342E-10</v>
      </c>
      <c r="T901" s="29">
        <f t="shared" si="359"/>
        <v>5.2776726047399364E-10</v>
      </c>
      <c r="V901" s="35"/>
      <c r="W901" s="35"/>
      <c r="X901" s="35"/>
      <c r="AD901" s="35"/>
      <c r="AE901" s="35"/>
      <c r="AF901" s="35"/>
      <c r="AL901" s="35"/>
      <c r="AM901" s="35"/>
      <c r="AN901" s="35"/>
      <c r="AT901" s="35"/>
      <c r="AU901" s="35"/>
      <c r="AV901" s="35"/>
      <c r="BB901" s="35"/>
      <c r="BC901" s="35"/>
      <c r="BD901" s="35"/>
      <c r="BJ901" s="35"/>
      <c r="BK901" s="35"/>
      <c r="BL901" s="35"/>
      <c r="BR901" s="35"/>
      <c r="BS901" s="35"/>
      <c r="BT901" s="35"/>
      <c r="BZ901" s="35"/>
      <c r="CA901" s="35"/>
      <c r="CB901" s="35"/>
      <c r="CH901" s="35"/>
      <c r="CI901" s="35"/>
      <c r="CJ901" s="35"/>
      <c r="CP901" s="35"/>
      <c r="CQ901" s="35"/>
      <c r="CR901" s="35"/>
      <c r="CX901" s="35"/>
      <c r="CY901" s="35"/>
      <c r="CZ901" s="35"/>
      <c r="DF901" s="35">
        <v>1.01E-9</v>
      </c>
      <c r="DG901" s="35">
        <v>6.2406060456499999</v>
      </c>
      <c r="DH901" s="35">
        <v>2942.5307335943999</v>
      </c>
      <c r="DI901" s="29">
        <f t="shared" si="360"/>
        <v>-8.1859543561052369E-10</v>
      </c>
      <c r="DJ901" s="29">
        <f t="shared" si="361"/>
        <v>-8.186176813891995E-10</v>
      </c>
      <c r="DK901" s="29">
        <f t="shared" si="362"/>
        <v>-8.1861768060569082E-10</v>
      </c>
      <c r="DL901" s="29">
        <f t="shared" si="363"/>
        <v>-8.1861768060571605E-10</v>
      </c>
      <c r="DN901" s="35"/>
      <c r="DO901" s="35"/>
      <c r="DP901" s="35"/>
      <c r="DV901" s="35"/>
      <c r="DW901" s="35"/>
      <c r="DX901" s="35"/>
      <c r="ED901" s="35"/>
      <c r="EE901" s="35"/>
      <c r="EF901" s="35"/>
      <c r="EL901" s="35"/>
      <c r="EM901" s="35"/>
      <c r="EN901" s="35"/>
      <c r="ET901" s="35"/>
      <c r="EU901" s="35"/>
      <c r="EV901" s="35"/>
    </row>
    <row r="902" spans="14:152" s="29" customFormat="1" ht="13.5" x14ac:dyDescent="0.3">
      <c r="N902" s="35">
        <v>1.79E-9</v>
      </c>
      <c r="O902" s="35">
        <v>3.2558935442900001</v>
      </c>
      <c r="P902" s="35">
        <v>4922.5717749828</v>
      </c>
      <c r="Q902" s="29">
        <f t="shared" si="356"/>
        <v>7.9478521902196329E-11</v>
      </c>
      <c r="R902" s="29">
        <f t="shared" si="357"/>
        <v>7.9591013192431359E-11</v>
      </c>
      <c r="S902" s="29">
        <f t="shared" si="358"/>
        <v>7.9591009230327848E-11</v>
      </c>
      <c r="T902" s="29">
        <f t="shared" si="359"/>
        <v>7.9591009230454898E-11</v>
      </c>
      <c r="V902" s="35"/>
      <c r="W902" s="35"/>
      <c r="X902" s="35"/>
      <c r="AD902" s="35"/>
      <c r="AE902" s="35"/>
      <c r="AF902" s="35"/>
      <c r="AL902" s="35"/>
      <c r="AM902" s="35"/>
      <c r="AN902" s="35"/>
      <c r="AT902" s="35"/>
      <c r="AU902" s="35"/>
      <c r="AV902" s="35"/>
      <c r="BB902" s="35"/>
      <c r="BC902" s="35"/>
      <c r="BD902" s="35"/>
      <c r="BJ902" s="35"/>
      <c r="BK902" s="35"/>
      <c r="BL902" s="35"/>
      <c r="BR902" s="35"/>
      <c r="BS902" s="35"/>
      <c r="BT902" s="35"/>
      <c r="BZ902" s="35"/>
      <c r="CA902" s="35"/>
      <c r="CB902" s="35"/>
      <c r="CH902" s="35"/>
      <c r="CI902" s="35"/>
      <c r="CJ902" s="35"/>
      <c r="CP902" s="35"/>
      <c r="CQ902" s="35"/>
      <c r="CR902" s="35"/>
      <c r="CX902" s="35"/>
      <c r="CY902" s="35"/>
      <c r="CZ902" s="35"/>
      <c r="DF902" s="35">
        <v>1.03E-9</v>
      </c>
      <c r="DG902" s="35">
        <v>1.0950032542499999</v>
      </c>
      <c r="DH902" s="35">
        <v>12089.768681172</v>
      </c>
      <c r="DI902" s="29">
        <f t="shared" si="360"/>
        <v>-9.208320356985995E-10</v>
      </c>
      <c r="DJ902" s="29">
        <f t="shared" si="361"/>
        <v>-9.2076072652325305E-10</v>
      </c>
      <c r="DK902" s="29">
        <f t="shared" si="362"/>
        <v>-9.2076072903525313E-10</v>
      </c>
      <c r="DL902" s="29">
        <f t="shared" si="363"/>
        <v>-9.2076072903517434E-10</v>
      </c>
      <c r="DN902" s="35"/>
      <c r="DO902" s="35"/>
      <c r="DP902" s="35"/>
      <c r="DV902" s="35"/>
      <c r="DW902" s="35"/>
      <c r="DX902" s="35"/>
      <c r="ED902" s="35"/>
      <c r="EE902" s="35"/>
      <c r="EF902" s="35"/>
      <c r="EL902" s="35"/>
      <c r="EM902" s="35"/>
      <c r="EN902" s="35"/>
      <c r="ET902" s="35"/>
      <c r="EU902" s="35"/>
      <c r="EV902" s="35"/>
    </row>
    <row r="903" spans="14:152" s="29" customFormat="1" ht="13.5" x14ac:dyDescent="0.3">
      <c r="N903" s="35">
        <v>1.39E-9</v>
      </c>
      <c r="O903" s="35">
        <v>5.3362461524500002</v>
      </c>
      <c r="P903" s="35">
        <v>23958.6317852334</v>
      </c>
      <c r="Q903" s="29">
        <f t="shared" si="356"/>
        <v>2.7609452238819507E-10</v>
      </c>
      <c r="R903" s="29">
        <f t="shared" si="357"/>
        <v>2.7567741065113705E-10</v>
      </c>
      <c r="S903" s="29">
        <f t="shared" si="358"/>
        <v>2.7567742534289007E-10</v>
      </c>
      <c r="T903" s="29">
        <f t="shared" si="359"/>
        <v>2.756774253424254E-10</v>
      </c>
      <c r="V903" s="35"/>
      <c r="W903" s="35"/>
      <c r="X903" s="35"/>
      <c r="AD903" s="35"/>
      <c r="AE903" s="35"/>
      <c r="AF903" s="35"/>
      <c r="AL903" s="35"/>
      <c r="AM903" s="35"/>
      <c r="AN903" s="35"/>
      <c r="AT903" s="35"/>
      <c r="AU903" s="35"/>
      <c r="AV903" s="35"/>
      <c r="BB903" s="35"/>
      <c r="BC903" s="35"/>
      <c r="BD903" s="35"/>
      <c r="BJ903" s="35"/>
      <c r="BK903" s="35"/>
      <c r="BL903" s="35"/>
      <c r="BR903" s="35"/>
      <c r="BS903" s="35"/>
      <c r="BT903" s="35"/>
      <c r="BZ903" s="35"/>
      <c r="CA903" s="35"/>
      <c r="CB903" s="35"/>
      <c r="CH903" s="35"/>
      <c r="CI903" s="35"/>
      <c r="CJ903" s="35"/>
      <c r="CP903" s="35"/>
      <c r="CQ903" s="35"/>
      <c r="CR903" s="35"/>
      <c r="CX903" s="35"/>
      <c r="CY903" s="35"/>
      <c r="CZ903" s="35"/>
      <c r="DF903" s="35">
        <v>1.0600000000000001E-9</v>
      </c>
      <c r="DG903" s="35">
        <v>5.5793166475599998</v>
      </c>
      <c r="DH903" s="35">
        <v>39048.322509607198</v>
      </c>
      <c r="DI903" s="29">
        <f t="shared" si="360"/>
        <v>4.9322462441500154E-10</v>
      </c>
      <c r="DJ903" s="29">
        <f t="shared" si="361"/>
        <v>4.9275636676203926E-10</v>
      </c>
      <c r="DK903" s="29">
        <f t="shared" si="362"/>
        <v>4.9275638325697141E-10</v>
      </c>
      <c r="DL903" s="29">
        <f t="shared" si="363"/>
        <v>4.9275638325643788E-10</v>
      </c>
      <c r="DN903" s="35"/>
      <c r="DO903" s="35"/>
      <c r="DP903" s="35"/>
      <c r="DV903" s="35"/>
      <c r="DW903" s="35"/>
      <c r="DX903" s="35"/>
      <c r="ED903" s="35"/>
      <c r="EE903" s="35"/>
      <c r="EF903" s="35"/>
      <c r="EL903" s="35"/>
      <c r="EM903" s="35"/>
      <c r="EN903" s="35"/>
      <c r="ET903" s="35"/>
      <c r="EU903" s="35"/>
      <c r="EV903" s="35"/>
    </row>
    <row r="904" spans="14:152" s="29" customFormat="1" ht="13.5" x14ac:dyDescent="0.3">
      <c r="N904" s="35">
        <v>1.27E-9</v>
      </c>
      <c r="O904" s="35">
        <v>5.78406495652</v>
      </c>
      <c r="P904" s="35">
        <v>14577.1847261198</v>
      </c>
      <c r="Q904" s="29">
        <f t="shared" si="356"/>
        <v>-1.0167319936439912E-9</v>
      </c>
      <c r="R904" s="29">
        <f t="shared" si="357"/>
        <v>-1.0168737427572119E-9</v>
      </c>
      <c r="S904" s="29">
        <f t="shared" si="358"/>
        <v>-1.0168737377652239E-9</v>
      </c>
      <c r="T904" s="29">
        <f t="shared" si="359"/>
        <v>-1.0168737377653754E-9</v>
      </c>
      <c r="V904" s="35"/>
      <c r="W904" s="35"/>
      <c r="X904" s="35"/>
      <c r="AD904" s="35"/>
      <c r="AE904" s="35"/>
      <c r="AF904" s="35"/>
      <c r="AL904" s="35"/>
      <c r="AM904" s="35"/>
      <c r="AN904" s="35"/>
      <c r="AT904" s="35"/>
      <c r="AU904" s="35"/>
      <c r="AV904" s="35"/>
      <c r="BB904" s="35"/>
      <c r="BC904" s="35"/>
      <c r="BD904" s="35"/>
      <c r="BJ904" s="35"/>
      <c r="BK904" s="35"/>
      <c r="BL904" s="35"/>
      <c r="BR904" s="35"/>
      <c r="BS904" s="35"/>
      <c r="BT904" s="35"/>
      <c r="BZ904" s="35"/>
      <c r="CA904" s="35"/>
      <c r="CB904" s="35"/>
      <c r="CH904" s="35"/>
      <c r="CI904" s="35"/>
      <c r="CJ904" s="35"/>
      <c r="CP904" s="35"/>
      <c r="CQ904" s="35"/>
      <c r="CR904" s="35"/>
      <c r="CX904" s="35"/>
      <c r="CY904" s="35"/>
      <c r="CZ904" s="35"/>
      <c r="DF904" s="35">
        <v>1.26E-9</v>
      </c>
      <c r="DG904" s="35">
        <v>3.4052173854999999</v>
      </c>
      <c r="DH904" s="35">
        <v>6681.6547365263004</v>
      </c>
      <c r="DI904" s="29">
        <f t="shared" si="360"/>
        <v>4.9230921048647167E-10</v>
      </c>
      <c r="DJ904" s="29">
        <f t="shared" si="361"/>
        <v>4.9221017442079723E-10</v>
      </c>
      <c r="DK904" s="29">
        <f t="shared" si="362"/>
        <v>4.9221017790904724E-10</v>
      </c>
      <c r="DL904" s="29">
        <f t="shared" si="363"/>
        <v>4.9221017790894839E-10</v>
      </c>
      <c r="DN904" s="35"/>
      <c r="DO904" s="35"/>
      <c r="DP904" s="35"/>
      <c r="DV904" s="35"/>
      <c r="DW904" s="35"/>
      <c r="DX904" s="35"/>
      <c r="ED904" s="35"/>
      <c r="EE904" s="35"/>
      <c r="EF904" s="35"/>
      <c r="EL904" s="35"/>
      <c r="EM904" s="35"/>
      <c r="EN904" s="35"/>
      <c r="ET904" s="35"/>
      <c r="EU904" s="35"/>
      <c r="EV904" s="35"/>
    </row>
    <row r="905" spans="14:152" s="29" customFormat="1" ht="13.5" x14ac:dyDescent="0.3">
      <c r="N905" s="35">
        <v>1.2799999999999999E-9</v>
      </c>
      <c r="O905" s="35">
        <v>1.27276688747</v>
      </c>
      <c r="P905" s="35">
        <v>8584.6616659007996</v>
      </c>
      <c r="Q905" s="29">
        <f t="shared" si="356"/>
        <v>-1.0050967457865127E-9</v>
      </c>
      <c r="R905" s="29">
        <f t="shared" si="357"/>
        <v>-1.0050097899834886E-9</v>
      </c>
      <c r="S905" s="29">
        <f t="shared" si="358"/>
        <v>-1.0050097930464056E-9</v>
      </c>
      <c r="T905" s="29">
        <f t="shared" si="359"/>
        <v>-1.0050097930463155E-9</v>
      </c>
      <c r="V905" s="35"/>
      <c r="W905" s="35"/>
      <c r="X905" s="35"/>
      <c r="AD905" s="35"/>
      <c r="AE905" s="35"/>
      <c r="AF905" s="35"/>
      <c r="AL905" s="35"/>
      <c r="AM905" s="35"/>
      <c r="AN905" s="35"/>
      <c r="AT905" s="35"/>
      <c r="AU905" s="35"/>
      <c r="AV905" s="35"/>
      <c r="BB905" s="35"/>
      <c r="BC905" s="35"/>
      <c r="BD905" s="35"/>
      <c r="BJ905" s="35"/>
      <c r="BK905" s="35"/>
      <c r="BL905" s="35"/>
      <c r="BR905" s="35"/>
      <c r="BS905" s="35"/>
      <c r="BT905" s="35"/>
      <c r="BZ905" s="35"/>
      <c r="CA905" s="35"/>
      <c r="CB905" s="35"/>
      <c r="CH905" s="35"/>
      <c r="CI905" s="35"/>
      <c r="CJ905" s="35"/>
      <c r="CP905" s="35"/>
      <c r="CQ905" s="35"/>
      <c r="CR905" s="35"/>
      <c r="CX905" s="35"/>
      <c r="CY905" s="35"/>
      <c r="CZ905" s="35"/>
      <c r="DF905" s="35">
        <v>1.0500000000000001E-9</v>
      </c>
      <c r="DG905" s="35">
        <v>2.5240437198399999</v>
      </c>
      <c r="DH905" s="35">
        <v>1755.0626497650001</v>
      </c>
      <c r="DI905" s="29">
        <f t="shared" si="360"/>
        <v>9.7260951412892156E-10</v>
      </c>
      <c r="DJ905" s="29">
        <f t="shared" si="361"/>
        <v>9.7260064037567306E-10</v>
      </c>
      <c r="DK905" s="29">
        <f t="shared" si="362"/>
        <v>9.7260064068822698E-10</v>
      </c>
      <c r="DL905" s="29">
        <f t="shared" si="363"/>
        <v>9.726006406882185E-10</v>
      </c>
      <c r="DN905" s="35"/>
      <c r="DO905" s="35"/>
      <c r="DP905" s="35"/>
      <c r="DV905" s="35"/>
      <c r="DW905" s="35"/>
      <c r="DX905" s="35"/>
      <c r="ED905" s="35"/>
      <c r="EE905" s="35"/>
      <c r="EF905" s="35"/>
      <c r="EL905" s="35"/>
      <c r="EM905" s="35"/>
      <c r="EN905" s="35"/>
      <c r="ET905" s="35"/>
      <c r="EU905" s="35"/>
      <c r="EV905" s="35"/>
    </row>
    <row r="906" spans="14:152" s="29" customFormat="1" ht="13.5" x14ac:dyDescent="0.3">
      <c r="N906" s="35">
        <v>1.33E-9</v>
      </c>
      <c r="O906" s="35">
        <v>0.39052474465999998</v>
      </c>
      <c r="P906" s="35">
        <v>12410.731300548599</v>
      </c>
      <c r="Q906" s="29">
        <f t="shared" si="356"/>
        <v>8.2424447605617597E-10</v>
      </c>
      <c r="R906" s="29">
        <f t="shared" si="357"/>
        <v>8.2441001147381643E-10</v>
      </c>
      <c r="S906" s="29">
        <f t="shared" si="358"/>
        <v>8.2441000564378099E-10</v>
      </c>
      <c r="T906" s="29">
        <f t="shared" si="359"/>
        <v>8.2441000564395894E-10</v>
      </c>
      <c r="V906" s="35"/>
      <c r="W906" s="35"/>
      <c r="X906" s="35"/>
      <c r="AD906" s="35"/>
      <c r="AE906" s="35"/>
      <c r="AF906" s="35"/>
      <c r="AL906" s="35"/>
      <c r="AM906" s="35"/>
      <c r="AN906" s="35"/>
      <c r="AT906" s="35"/>
      <c r="AU906" s="35"/>
      <c r="AV906" s="35"/>
      <c r="BB906" s="35"/>
      <c r="BC906" s="35"/>
      <c r="BD906" s="35"/>
      <c r="BJ906" s="35"/>
      <c r="BK906" s="35"/>
      <c r="BL906" s="35"/>
      <c r="BR906" s="35"/>
      <c r="BS906" s="35"/>
      <c r="BT906" s="35"/>
      <c r="BZ906" s="35"/>
      <c r="CA906" s="35"/>
      <c r="CB906" s="35"/>
      <c r="CH906" s="35"/>
      <c r="CI906" s="35"/>
      <c r="CJ906" s="35"/>
      <c r="CP906" s="35"/>
      <c r="CQ906" s="35"/>
      <c r="CR906" s="35"/>
      <c r="CX906" s="35"/>
      <c r="CY906" s="35"/>
      <c r="CZ906" s="35"/>
      <c r="DF906" s="35">
        <v>1.15E-9</v>
      </c>
      <c r="DG906" s="35">
        <v>6.10031030713</v>
      </c>
      <c r="DH906" s="35">
        <v>3145.6410422392</v>
      </c>
      <c r="DI906" s="29">
        <f t="shared" si="360"/>
        <v>9.204730259859034E-10</v>
      </c>
      <c r="DJ906" s="29">
        <f t="shared" si="361"/>
        <v>9.2050073697983999E-10</v>
      </c>
      <c r="DK906" s="29">
        <f t="shared" si="362"/>
        <v>9.2050073600384069E-10</v>
      </c>
      <c r="DL906" s="29">
        <f t="shared" si="363"/>
        <v>9.2050073600387491E-10</v>
      </c>
      <c r="DN906" s="35"/>
      <c r="DO906" s="35"/>
      <c r="DP906" s="35"/>
      <c r="DV906" s="35"/>
      <c r="DW906" s="35"/>
      <c r="DX906" s="35"/>
      <c r="ED906" s="35"/>
      <c r="EE906" s="35"/>
      <c r="EF906" s="35"/>
      <c r="EL906" s="35"/>
      <c r="EM906" s="35"/>
      <c r="EN906" s="35"/>
      <c r="ET906" s="35"/>
      <c r="EU906" s="35"/>
      <c r="EV906" s="35"/>
    </row>
    <row r="907" spans="14:152" s="29" customFormat="1" ht="13.5" x14ac:dyDescent="0.3">
      <c r="N907" s="35">
        <v>1.3399999999999999E-9</v>
      </c>
      <c r="O907" s="35">
        <v>1.09641189843</v>
      </c>
      <c r="P907" s="35">
        <v>8962.4380962579999</v>
      </c>
      <c r="Q907" s="29">
        <f t="shared" si="356"/>
        <v>-7.3360699645279403E-10</v>
      </c>
      <c r="R907" s="29">
        <f t="shared" si="357"/>
        <v>-7.3347856077070106E-10</v>
      </c>
      <c r="S907" s="29">
        <f t="shared" si="358"/>
        <v>-7.3347856529456455E-10</v>
      </c>
      <c r="T907" s="29">
        <f t="shared" si="359"/>
        <v>-7.3347856529443706E-10</v>
      </c>
      <c r="V907" s="35"/>
      <c r="W907" s="35"/>
      <c r="X907" s="35"/>
      <c r="AD907" s="35"/>
      <c r="AE907" s="35"/>
      <c r="AF907" s="35"/>
      <c r="AL907" s="35"/>
      <c r="AM907" s="35"/>
      <c r="AN907" s="35"/>
      <c r="AT907" s="35"/>
      <c r="AU907" s="35"/>
      <c r="AV907" s="35"/>
      <c r="BB907" s="35"/>
      <c r="BC907" s="35"/>
      <c r="BD907" s="35"/>
      <c r="BJ907" s="35"/>
      <c r="BK907" s="35"/>
      <c r="BL907" s="35"/>
      <c r="BR907" s="35"/>
      <c r="BS907" s="35"/>
      <c r="BT907" s="35"/>
      <c r="BZ907" s="35"/>
      <c r="CA907" s="35"/>
      <c r="CB907" s="35"/>
      <c r="CH907" s="35"/>
      <c r="CI907" s="35"/>
      <c r="CJ907" s="35"/>
      <c r="CP907" s="35"/>
      <c r="CQ907" s="35"/>
      <c r="CR907" s="35"/>
      <c r="CX907" s="35"/>
      <c r="CY907" s="35"/>
      <c r="CZ907" s="35"/>
      <c r="DF907" s="35">
        <v>9.2000000000000003E-10</v>
      </c>
      <c r="DG907" s="35">
        <v>5.0638519140099998</v>
      </c>
      <c r="DH907" s="35">
        <v>5085.1057214177999</v>
      </c>
      <c r="DI907" s="29">
        <f t="shared" si="360"/>
        <v>8.7643066205577893E-10</v>
      </c>
      <c r="DJ907" s="29">
        <f t="shared" si="361"/>
        <v>8.7641248000602008E-10</v>
      </c>
      <c r="DK907" s="29">
        <f t="shared" si="362"/>
        <v>8.7641248064648421E-10</v>
      </c>
      <c r="DL907" s="29">
        <f t="shared" si="363"/>
        <v>8.7641248064646425E-10</v>
      </c>
      <c r="DN907" s="35"/>
      <c r="DO907" s="35"/>
      <c r="DP907" s="35"/>
      <c r="DV907" s="35"/>
      <c r="DW907" s="35"/>
      <c r="DX907" s="35"/>
      <c r="ED907" s="35"/>
      <c r="EE907" s="35"/>
      <c r="EF907" s="35"/>
      <c r="EL907" s="35"/>
      <c r="EM907" s="35"/>
      <c r="EN907" s="35"/>
      <c r="ET907" s="35"/>
      <c r="EU907" s="35"/>
      <c r="EV907" s="35"/>
    </row>
    <row r="908" spans="14:152" s="29" customFormat="1" ht="13.5" x14ac:dyDescent="0.3">
      <c r="N908" s="35">
        <v>1.25E-9</v>
      </c>
      <c r="O908" s="35">
        <v>3.2044520151899998</v>
      </c>
      <c r="P908" s="35">
        <v>29.8820436102</v>
      </c>
      <c r="Q908" s="29">
        <f t="shared" si="356"/>
        <v>-1.0668297193278332E-9</v>
      </c>
      <c r="R908" s="29">
        <f t="shared" si="357"/>
        <v>-1.0668299680919096E-9</v>
      </c>
      <c r="S908" s="29">
        <f t="shared" si="358"/>
        <v>-1.0668299680831479E-9</v>
      </c>
      <c r="T908" s="29">
        <f t="shared" si="359"/>
        <v>-1.0668299680831481E-9</v>
      </c>
      <c r="V908" s="35"/>
      <c r="W908" s="35"/>
      <c r="X908" s="35"/>
      <c r="AD908" s="35"/>
      <c r="AE908" s="35"/>
      <c r="AF908" s="35"/>
      <c r="AL908" s="35"/>
      <c r="AM908" s="35"/>
      <c r="AN908" s="35"/>
      <c r="AT908" s="35"/>
      <c r="AU908" s="35"/>
      <c r="AV908" s="35"/>
      <c r="BB908" s="35"/>
      <c r="BC908" s="35"/>
      <c r="BD908" s="35"/>
      <c r="BJ908" s="35"/>
      <c r="BK908" s="35"/>
      <c r="BL908" s="35"/>
      <c r="BR908" s="35"/>
      <c r="BS908" s="35"/>
      <c r="BT908" s="35"/>
      <c r="BZ908" s="35"/>
      <c r="CA908" s="35"/>
      <c r="CB908" s="35"/>
      <c r="CH908" s="35"/>
      <c r="CI908" s="35"/>
      <c r="CJ908" s="35"/>
      <c r="CP908" s="35"/>
      <c r="CQ908" s="35"/>
      <c r="CR908" s="35"/>
      <c r="CX908" s="35"/>
      <c r="CY908" s="35"/>
      <c r="CZ908" s="35"/>
      <c r="DF908" s="35">
        <v>9.6999999999999996E-10</v>
      </c>
      <c r="DG908" s="35">
        <v>1.11670836674</v>
      </c>
      <c r="DH908" s="35">
        <v>3341.7930693519002</v>
      </c>
      <c r="DI908" s="29">
        <f t="shared" si="360"/>
        <v>3.9188439852027134E-10</v>
      </c>
      <c r="DJ908" s="29">
        <f t="shared" si="361"/>
        <v>3.9184650507797717E-10</v>
      </c>
      <c r="DK908" s="29">
        <f t="shared" si="362"/>
        <v>3.9184650641265433E-10</v>
      </c>
      <c r="DL908" s="29">
        <f t="shared" si="363"/>
        <v>3.9184650641261644E-10</v>
      </c>
      <c r="DN908" s="35"/>
      <c r="DO908" s="35"/>
      <c r="DP908" s="35"/>
      <c r="DV908" s="35"/>
      <c r="DW908" s="35"/>
      <c r="DX908" s="35"/>
      <c r="ED908" s="35"/>
      <c r="EE908" s="35"/>
      <c r="EF908" s="35"/>
      <c r="EL908" s="35"/>
      <c r="EM908" s="35"/>
      <c r="EN908" s="35"/>
      <c r="ET908" s="35"/>
      <c r="EU908" s="35"/>
      <c r="EV908" s="35"/>
    </row>
    <row r="909" spans="14:152" s="29" customFormat="1" ht="13.5" x14ac:dyDescent="0.3">
      <c r="N909" s="35">
        <v>1.3600000000000001E-9</v>
      </c>
      <c r="O909" s="35">
        <v>3.6225012266699999</v>
      </c>
      <c r="P909" s="35">
        <v>3511.2852973190002</v>
      </c>
      <c r="Q909" s="29">
        <f t="shared" si="356"/>
        <v>-7.7756858174959661E-10</v>
      </c>
      <c r="R909" s="29">
        <f t="shared" si="357"/>
        <v>-7.7761864795718911E-10</v>
      </c>
      <c r="S909" s="29">
        <f t="shared" si="358"/>
        <v>-7.7761864619381447E-10</v>
      </c>
      <c r="T909" s="29">
        <f t="shared" si="359"/>
        <v>-7.7761864619386203E-10</v>
      </c>
      <c r="V909" s="35"/>
      <c r="W909" s="35"/>
      <c r="X909" s="35"/>
      <c r="AD909" s="35"/>
      <c r="AE909" s="35"/>
      <c r="AF909" s="35"/>
      <c r="AL909" s="35"/>
      <c r="AM909" s="35"/>
      <c r="AN909" s="35"/>
      <c r="AT909" s="35"/>
      <c r="AU909" s="35"/>
      <c r="AV909" s="35"/>
      <c r="BB909" s="35"/>
      <c r="BC909" s="35"/>
      <c r="BD909" s="35"/>
      <c r="BJ909" s="35"/>
      <c r="BK909" s="35"/>
      <c r="BL909" s="35"/>
      <c r="BR909" s="35"/>
      <c r="BS909" s="35"/>
      <c r="BT909" s="35"/>
      <c r="BZ909" s="35"/>
      <c r="CA909" s="35"/>
      <c r="CB909" s="35"/>
      <c r="CH909" s="35"/>
      <c r="CI909" s="35"/>
      <c r="CJ909" s="35"/>
      <c r="CP909" s="35"/>
      <c r="CQ909" s="35"/>
      <c r="CR909" s="35"/>
      <c r="CX909" s="35"/>
      <c r="CY909" s="35"/>
      <c r="CZ909" s="35"/>
      <c r="DF909" s="35">
        <v>9.2000000000000003E-10</v>
      </c>
      <c r="DG909" s="35">
        <v>5.8320980026799996</v>
      </c>
      <c r="DH909" s="35">
        <v>6682.7093261078999</v>
      </c>
      <c r="DI909" s="29">
        <f t="shared" si="360"/>
        <v>2.6850873592590021E-10</v>
      </c>
      <c r="DJ909" s="29">
        <f t="shared" si="361"/>
        <v>2.6858388183482622E-10</v>
      </c>
      <c r="DK909" s="29">
        <f t="shared" si="362"/>
        <v>2.6858387918811073E-10</v>
      </c>
      <c r="DL909" s="29">
        <f t="shared" si="363"/>
        <v>2.6858387918818575E-10</v>
      </c>
      <c r="DN909" s="35"/>
      <c r="DO909" s="35"/>
      <c r="DP909" s="35"/>
      <c r="DV909" s="35"/>
      <c r="DW909" s="35"/>
      <c r="DX909" s="35"/>
      <c r="ED909" s="35"/>
      <c r="EE909" s="35"/>
      <c r="EF909" s="35"/>
      <c r="EL909" s="35"/>
      <c r="EM909" s="35"/>
      <c r="EN909" s="35"/>
      <c r="ET909" s="35"/>
      <c r="EU909" s="35"/>
      <c r="EV909" s="35"/>
    </row>
    <row r="910" spans="14:152" s="29" customFormat="1" ht="13.5" x14ac:dyDescent="0.3">
      <c r="N910" s="35">
        <v>1.62E-9</v>
      </c>
      <c r="O910" s="35">
        <v>5.3646514999599999</v>
      </c>
      <c r="P910" s="35">
        <v>2472.6787626221999</v>
      </c>
      <c r="Q910" s="29">
        <f t="shared" si="356"/>
        <v>4.4466992664308082E-11</v>
      </c>
      <c r="R910" s="29">
        <f t="shared" si="357"/>
        <v>4.4518163416295456E-11</v>
      </c>
      <c r="S910" s="29">
        <f t="shared" si="358"/>
        <v>4.4518161613983408E-11</v>
      </c>
      <c r="T910" s="29">
        <f t="shared" si="359"/>
        <v>4.4518161614040942E-11</v>
      </c>
      <c r="V910" s="35"/>
      <c r="W910" s="35"/>
      <c r="X910" s="35"/>
      <c r="AD910" s="35"/>
      <c r="AE910" s="35"/>
      <c r="AF910" s="35"/>
      <c r="AL910" s="35"/>
      <c r="AM910" s="35"/>
      <c r="AN910" s="35"/>
      <c r="AT910" s="35"/>
      <c r="AU910" s="35"/>
      <c r="AV910" s="35"/>
      <c r="BB910" s="35"/>
      <c r="BC910" s="35"/>
      <c r="BD910" s="35"/>
      <c r="BJ910" s="35"/>
      <c r="BK910" s="35"/>
      <c r="BL910" s="35"/>
      <c r="BR910" s="35"/>
      <c r="BS910" s="35"/>
      <c r="BT910" s="35"/>
      <c r="BZ910" s="35"/>
      <c r="CA910" s="35"/>
      <c r="CB910" s="35"/>
      <c r="CH910" s="35"/>
      <c r="CI910" s="35"/>
      <c r="CJ910" s="35"/>
      <c r="CP910" s="35"/>
      <c r="CQ910" s="35"/>
      <c r="CR910" s="35"/>
      <c r="CX910" s="35"/>
      <c r="CY910" s="35"/>
      <c r="CZ910" s="35"/>
      <c r="DF910" s="35">
        <v>1.21E-9</v>
      </c>
      <c r="DG910" s="35">
        <v>2.3941115488600002</v>
      </c>
      <c r="DH910" s="35">
        <v>18208.349942592002</v>
      </c>
      <c r="DI910" s="29">
        <f t="shared" si="360"/>
        <v>-1.1489261577808849E-9</v>
      </c>
      <c r="DJ910" s="29">
        <f t="shared" si="361"/>
        <v>-1.1488378068270815E-9</v>
      </c>
      <c r="DK910" s="29">
        <f t="shared" si="362"/>
        <v>-1.1488378099400359E-9</v>
      </c>
      <c r="DL910" s="29">
        <f t="shared" si="363"/>
        <v>-1.1488378099399495E-9</v>
      </c>
      <c r="DN910" s="35"/>
      <c r="DO910" s="35"/>
      <c r="DP910" s="35"/>
      <c r="DV910" s="35"/>
      <c r="DW910" s="35"/>
      <c r="DX910" s="35"/>
      <c r="ED910" s="35"/>
      <c r="EE910" s="35"/>
      <c r="EF910" s="35"/>
      <c r="EL910" s="35"/>
      <c r="EM910" s="35"/>
      <c r="EN910" s="35"/>
      <c r="ET910" s="35"/>
      <c r="EU910" s="35"/>
      <c r="EV910" s="35"/>
    </row>
    <row r="911" spans="14:152" s="29" customFormat="1" ht="13.5" x14ac:dyDescent="0.3">
      <c r="N911" s="35">
        <v>1.5E-9</v>
      </c>
      <c r="O911" s="35">
        <v>0.40179894287000001</v>
      </c>
      <c r="P911" s="35">
        <v>1111.6422451020001</v>
      </c>
      <c r="Q911" s="29">
        <f t="shared" si="356"/>
        <v>1.3858876821757583E-9</v>
      </c>
      <c r="R911" s="29">
        <f t="shared" si="357"/>
        <v>1.3858795298521594E-9</v>
      </c>
      <c r="S911" s="29">
        <f t="shared" si="358"/>
        <v>1.3858795301393001E-9</v>
      </c>
      <c r="T911" s="29">
        <f t="shared" si="359"/>
        <v>1.385879530139292E-9</v>
      </c>
      <c r="V911" s="35"/>
      <c r="W911" s="35"/>
      <c r="X911" s="35"/>
      <c r="AD911" s="35"/>
      <c r="AE911" s="35"/>
      <c r="AF911" s="35"/>
      <c r="AL911" s="35"/>
      <c r="AM911" s="35"/>
      <c r="AN911" s="35"/>
      <c r="AT911" s="35"/>
      <c r="AU911" s="35"/>
      <c r="AV911" s="35"/>
      <c r="BB911" s="35"/>
      <c r="BC911" s="35"/>
      <c r="BD911" s="35"/>
      <c r="BJ911" s="35"/>
      <c r="BK911" s="35"/>
      <c r="BL911" s="35"/>
      <c r="BR911" s="35"/>
      <c r="BS911" s="35"/>
      <c r="BT911" s="35"/>
      <c r="BZ911" s="35"/>
      <c r="CA911" s="35"/>
      <c r="CB911" s="35"/>
      <c r="CH911" s="35"/>
      <c r="CI911" s="35"/>
      <c r="CJ911" s="35"/>
      <c r="CP911" s="35"/>
      <c r="CQ911" s="35"/>
      <c r="CR911" s="35"/>
      <c r="CX911" s="35"/>
      <c r="CY911" s="35"/>
      <c r="CZ911" s="35"/>
      <c r="DF911" s="35">
        <v>1.0999999999999999E-9</v>
      </c>
      <c r="DG911" s="35">
        <v>2.5167782282400002</v>
      </c>
      <c r="DH911" s="35">
        <v>1045.1548361876</v>
      </c>
      <c r="DI911" s="29">
        <f t="shared" si="360"/>
        <v>8.8064855111773525E-10</v>
      </c>
      <c r="DJ911" s="29">
        <f t="shared" si="361"/>
        <v>8.8065735458321878E-10</v>
      </c>
      <c r="DK911" s="29">
        <f t="shared" si="362"/>
        <v>8.8065735427315075E-10</v>
      </c>
      <c r="DL911" s="29">
        <f t="shared" si="363"/>
        <v>8.8065735427316016E-10</v>
      </c>
      <c r="DN911" s="35"/>
      <c r="DO911" s="35"/>
      <c r="DP911" s="35"/>
      <c r="DV911" s="35"/>
      <c r="DW911" s="35"/>
      <c r="DX911" s="35"/>
      <c r="ED911" s="35"/>
      <c r="EE911" s="35"/>
      <c r="EF911" s="35"/>
      <c r="EL911" s="35"/>
      <c r="EM911" s="35"/>
      <c r="EN911" s="35"/>
      <c r="ET911" s="35"/>
      <c r="EU911" s="35"/>
      <c r="EV911" s="35"/>
    </row>
    <row r="912" spans="14:152" s="29" customFormat="1" ht="13.5" x14ac:dyDescent="0.3">
      <c r="N912" s="35">
        <v>1.2900000000000001E-9</v>
      </c>
      <c r="O912" s="35">
        <v>1.9490907693199999</v>
      </c>
      <c r="P912" s="35">
        <v>19645.525556790599</v>
      </c>
      <c r="Q912" s="29">
        <f t="shared" si="356"/>
        <v>1.0739110853437742E-9</v>
      </c>
      <c r="R912" s="29">
        <f t="shared" si="357"/>
        <v>1.0740904828825077E-9</v>
      </c>
      <c r="S912" s="29">
        <f t="shared" si="358"/>
        <v>1.0740904765650769E-9</v>
      </c>
      <c r="T912" s="29">
        <f t="shared" si="359"/>
        <v>1.0740904765652394E-9</v>
      </c>
      <c r="V912" s="35"/>
      <c r="W912" s="35"/>
      <c r="X912" s="35"/>
      <c r="AD912" s="35"/>
      <c r="AE912" s="35"/>
      <c r="AF912" s="35"/>
      <c r="AL912" s="35"/>
      <c r="AM912" s="35"/>
      <c r="AN912" s="35"/>
      <c r="AT912" s="35"/>
      <c r="AU912" s="35"/>
      <c r="AV912" s="35"/>
      <c r="BB912" s="35"/>
      <c r="BC912" s="35"/>
      <c r="BD912" s="35"/>
      <c r="BJ912" s="35"/>
      <c r="BK912" s="35"/>
      <c r="BL912" s="35"/>
      <c r="BR912" s="35"/>
      <c r="BS912" s="35"/>
      <c r="BT912" s="35"/>
      <c r="BZ912" s="35"/>
      <c r="CA912" s="35"/>
      <c r="CB912" s="35"/>
      <c r="CH912" s="35"/>
      <c r="CI912" s="35"/>
      <c r="CJ912" s="35"/>
      <c r="CP912" s="35"/>
      <c r="CQ912" s="35"/>
      <c r="CR912" s="35"/>
      <c r="CX912" s="35"/>
      <c r="CY912" s="35"/>
      <c r="CZ912" s="35"/>
      <c r="DF912" s="35">
        <v>9.0999999999999996E-10</v>
      </c>
      <c r="DG912" s="35">
        <v>1.07173725022</v>
      </c>
      <c r="DH912" s="35">
        <v>927.83996850280005</v>
      </c>
      <c r="DI912" s="29">
        <f t="shared" si="360"/>
        <v>-8.2576728222963734E-10</v>
      </c>
      <c r="DJ912" s="29">
        <f t="shared" si="361"/>
        <v>-8.2577181596967566E-10</v>
      </c>
      <c r="DK912" s="29">
        <f t="shared" si="362"/>
        <v>-8.2577181580999289E-10</v>
      </c>
      <c r="DL912" s="29">
        <f t="shared" si="363"/>
        <v>-8.2577181580999692E-10</v>
      </c>
      <c r="DN912" s="35"/>
      <c r="DO912" s="35"/>
      <c r="DP912" s="35"/>
      <c r="DV912" s="35"/>
      <c r="DW912" s="35"/>
      <c r="DX912" s="35"/>
      <c r="ED912" s="35"/>
      <c r="EE912" s="35"/>
      <c r="EF912" s="35"/>
      <c r="EL912" s="35"/>
      <c r="EM912" s="35"/>
      <c r="EN912" s="35"/>
      <c r="ET912" s="35"/>
      <c r="EU912" s="35"/>
      <c r="EV912" s="35"/>
    </row>
    <row r="913" spans="14:152" s="29" customFormat="1" ht="13.5" x14ac:dyDescent="0.3">
      <c r="N913" s="35">
        <v>1.7200000000000001E-9</v>
      </c>
      <c r="O913" s="35">
        <v>5.2132816036599996</v>
      </c>
      <c r="P913" s="35">
        <v>6747.7122623140003</v>
      </c>
      <c r="Q913" s="29">
        <f t="shared" si="356"/>
        <v>-2.413533875325936E-10</v>
      </c>
      <c r="R913" s="29">
        <f t="shared" si="357"/>
        <v>-2.4120653810033028E-10</v>
      </c>
      <c r="S913" s="29">
        <f t="shared" si="358"/>
        <v>-2.4120654327261982E-10</v>
      </c>
      <c r="T913" s="29">
        <f t="shared" si="359"/>
        <v>-2.412065432724746E-10</v>
      </c>
      <c r="V913" s="35"/>
      <c r="W913" s="35"/>
      <c r="X913" s="35"/>
      <c r="AD913" s="35"/>
      <c r="AE913" s="35"/>
      <c r="AF913" s="35"/>
      <c r="AL913" s="35"/>
      <c r="AM913" s="35"/>
      <c r="AN913" s="35"/>
      <c r="AT913" s="35"/>
      <c r="AU913" s="35"/>
      <c r="AV913" s="35"/>
      <c r="BB913" s="35"/>
      <c r="BC913" s="35"/>
      <c r="BD913" s="35"/>
      <c r="BJ913" s="35"/>
      <c r="BK913" s="35"/>
      <c r="BL913" s="35"/>
      <c r="BR913" s="35"/>
      <c r="BS913" s="35"/>
      <c r="BT913" s="35"/>
      <c r="BZ913" s="35"/>
      <c r="CA913" s="35"/>
      <c r="CB913" s="35"/>
      <c r="CH913" s="35"/>
      <c r="CI913" s="35"/>
      <c r="CJ913" s="35"/>
      <c r="CP913" s="35"/>
      <c r="CQ913" s="35"/>
      <c r="CR913" s="35"/>
      <c r="CX913" s="35"/>
      <c r="CY913" s="35"/>
      <c r="CZ913" s="35"/>
      <c r="DF913" s="35">
        <v>9.5999999999999999E-10</v>
      </c>
      <c r="DG913" s="35">
        <v>3.6015566741799998</v>
      </c>
      <c r="DH913" s="35">
        <v>13363.4300278674</v>
      </c>
      <c r="DI913" s="29">
        <f t="shared" si="360"/>
        <v>7.1054373470058068E-10</v>
      </c>
      <c r="DJ913" s="29">
        <f t="shared" si="361"/>
        <v>7.1065396632271123E-10</v>
      </c>
      <c r="DK913" s="29">
        <f t="shared" si="362"/>
        <v>7.1065396244056474E-10</v>
      </c>
      <c r="DL913" s="29">
        <f t="shared" si="363"/>
        <v>7.1065396244067486E-10</v>
      </c>
      <c r="DN913" s="35"/>
      <c r="DO913" s="35"/>
      <c r="DP913" s="35"/>
      <c r="DV913" s="35"/>
      <c r="DW913" s="35"/>
      <c r="DX913" s="35"/>
      <c r="ED913" s="35"/>
      <c r="EE913" s="35"/>
      <c r="EF913" s="35"/>
      <c r="EL913" s="35"/>
      <c r="EM913" s="35"/>
      <c r="EN913" s="35"/>
      <c r="ET913" s="35"/>
      <c r="EU913" s="35"/>
      <c r="EV913" s="35"/>
    </row>
    <row r="914" spans="14:152" s="29" customFormat="1" ht="13.5" x14ac:dyDescent="0.3">
      <c r="N914" s="35">
        <v>1.26E-9</v>
      </c>
      <c r="O914" s="35">
        <v>4.3937846261600004</v>
      </c>
      <c r="P914" s="35">
        <v>21548.962369291799</v>
      </c>
      <c r="Q914" s="29">
        <f t="shared" si="356"/>
        <v>-1.0326172434140302E-9</v>
      </c>
      <c r="R914" s="29">
        <f t="shared" si="357"/>
        <v>-1.0324183779563265E-9</v>
      </c>
      <c r="S914" s="29">
        <f t="shared" si="358"/>
        <v>-1.0324183849620196E-9</v>
      </c>
      <c r="T914" s="29">
        <f t="shared" si="359"/>
        <v>-1.0324183849618142E-9</v>
      </c>
      <c r="V914" s="35"/>
      <c r="W914" s="35"/>
      <c r="X914" s="35"/>
      <c r="AD914" s="35"/>
      <c r="AE914" s="35"/>
      <c r="AF914" s="35"/>
      <c r="AL914" s="35"/>
      <c r="AM914" s="35"/>
      <c r="AN914" s="35"/>
      <c r="AT914" s="35"/>
      <c r="AU914" s="35"/>
      <c r="AV914" s="35"/>
      <c r="BB914" s="35"/>
      <c r="BC914" s="35"/>
      <c r="BD914" s="35"/>
      <c r="BJ914" s="35"/>
      <c r="BK914" s="35"/>
      <c r="BL914" s="35"/>
      <c r="BR914" s="35"/>
      <c r="BS914" s="35"/>
      <c r="BT914" s="35"/>
      <c r="BZ914" s="35"/>
      <c r="CA914" s="35"/>
      <c r="CB914" s="35"/>
      <c r="CH914" s="35"/>
      <c r="CI914" s="35"/>
      <c r="CJ914" s="35"/>
      <c r="CP914" s="35"/>
      <c r="CQ914" s="35"/>
      <c r="CR914" s="35"/>
      <c r="CX914" s="35"/>
      <c r="CY914" s="35"/>
      <c r="CZ914" s="35"/>
      <c r="DF914" s="35">
        <v>9.6999999999999996E-10</v>
      </c>
      <c r="DG914" s="35">
        <v>5.3422490471100001</v>
      </c>
      <c r="DH914" s="35">
        <v>7636.4663779991997</v>
      </c>
      <c r="DI914" s="29">
        <f t="shared" si="360"/>
        <v>-8.1787792136653961E-10</v>
      </c>
      <c r="DJ914" s="29">
        <f t="shared" si="361"/>
        <v>-8.1792881075209573E-10</v>
      </c>
      <c r="DK914" s="29">
        <f t="shared" si="362"/>
        <v>-8.1792880895983668E-10</v>
      </c>
      <c r="DL914" s="29">
        <f t="shared" si="363"/>
        <v>-8.1792880895989592E-10</v>
      </c>
      <c r="DN914" s="35"/>
      <c r="DO914" s="35"/>
      <c r="DP914" s="35"/>
      <c r="DV914" s="35"/>
      <c r="DW914" s="35"/>
      <c r="DX914" s="35"/>
      <c r="ED914" s="35"/>
      <c r="EE914" s="35"/>
      <c r="EF914" s="35"/>
      <c r="EL914" s="35"/>
      <c r="EM914" s="35"/>
      <c r="EN914" s="35"/>
      <c r="ET914" s="35"/>
      <c r="EU914" s="35"/>
      <c r="EV914" s="35"/>
    </row>
    <row r="915" spans="14:152" s="29" customFormat="1" ht="13.5" x14ac:dyDescent="0.3">
      <c r="N915" s="35">
        <v>1.4599999999999999E-9</v>
      </c>
      <c r="O915" s="35">
        <v>3.8598774905300002</v>
      </c>
      <c r="P915" s="35">
        <v>13361.469385730999</v>
      </c>
      <c r="Q915" s="29">
        <f t="shared" si="356"/>
        <v>8.3257286845112748E-10</v>
      </c>
      <c r="R915" s="29">
        <f t="shared" si="357"/>
        <v>8.3277764237064858E-10</v>
      </c>
      <c r="S915" s="29">
        <f t="shared" si="358"/>
        <v>8.3277763515861747E-10</v>
      </c>
      <c r="T915" s="29">
        <f t="shared" si="359"/>
        <v>8.3277763515885601E-10</v>
      </c>
      <c r="V915" s="35"/>
      <c r="W915" s="35"/>
      <c r="X915" s="35"/>
      <c r="AD915" s="35"/>
      <c r="AE915" s="35"/>
      <c r="AF915" s="35"/>
      <c r="AL915" s="35"/>
      <c r="AM915" s="35"/>
      <c r="AN915" s="35"/>
      <c r="AT915" s="35"/>
      <c r="AU915" s="35"/>
      <c r="AV915" s="35"/>
      <c r="BB915" s="35"/>
      <c r="BC915" s="35"/>
      <c r="BD915" s="35"/>
      <c r="BJ915" s="35"/>
      <c r="BK915" s="35"/>
      <c r="BL915" s="35"/>
      <c r="BR915" s="35"/>
      <c r="BS915" s="35"/>
      <c r="BT915" s="35"/>
      <c r="BZ915" s="35"/>
      <c r="CA915" s="35"/>
      <c r="CB915" s="35"/>
      <c r="CH915" s="35"/>
      <c r="CI915" s="35"/>
      <c r="CJ915" s="35"/>
      <c r="CP915" s="35"/>
      <c r="CQ915" s="35"/>
      <c r="CR915" s="35"/>
      <c r="CX915" s="35"/>
      <c r="CY915" s="35"/>
      <c r="CZ915" s="35"/>
      <c r="DF915" s="35">
        <v>9.4000000000000006E-10</v>
      </c>
      <c r="DG915" s="35">
        <v>1.20811080231</v>
      </c>
      <c r="DH915" s="35">
        <v>9495.6694333537998</v>
      </c>
      <c r="DI915" s="29">
        <f t="shared" si="360"/>
        <v>-6.8611627074981039E-11</v>
      </c>
      <c r="DJ915" s="29">
        <f t="shared" si="361"/>
        <v>-6.8725388353867522E-11</v>
      </c>
      <c r="DK915" s="29">
        <f t="shared" si="362"/>
        <v>-6.8725384347059771E-11</v>
      </c>
      <c r="DL915" s="29">
        <f t="shared" si="363"/>
        <v>-6.8725384347166348E-11</v>
      </c>
      <c r="DN915" s="35"/>
      <c r="DO915" s="35"/>
      <c r="DP915" s="35"/>
      <c r="DV915" s="35"/>
      <c r="DW915" s="35"/>
      <c r="DX915" s="35"/>
      <c r="ED915" s="35"/>
      <c r="EE915" s="35"/>
      <c r="EF915" s="35"/>
      <c r="EL915" s="35"/>
      <c r="EM915" s="35"/>
      <c r="EN915" s="35"/>
      <c r="ET915" s="35"/>
      <c r="EU915" s="35"/>
      <c r="EV915" s="35"/>
    </row>
    <row r="916" spans="14:152" s="29" customFormat="1" ht="13.5" x14ac:dyDescent="0.3">
      <c r="N916" s="35">
        <v>1.56E-9</v>
      </c>
      <c r="O916" s="35">
        <v>5.2474084458099997</v>
      </c>
      <c r="P916" s="35">
        <v>6645.1969867221997</v>
      </c>
      <c r="Q916" s="29">
        <f t="shared" si="356"/>
        <v>1.5549271445810693E-9</v>
      </c>
      <c r="R916" s="29">
        <f t="shared" si="357"/>
        <v>1.5549378138050023E-9</v>
      </c>
      <c r="S916" s="29">
        <f t="shared" si="358"/>
        <v>1.5549378134294137E-9</v>
      </c>
      <c r="T916" s="29">
        <f t="shared" si="359"/>
        <v>1.5549378134294261E-9</v>
      </c>
      <c r="V916" s="35"/>
      <c r="W916" s="35"/>
      <c r="X916" s="35"/>
      <c r="AD916" s="35"/>
      <c r="AE916" s="35"/>
      <c r="AF916" s="35"/>
      <c r="AL916" s="35"/>
      <c r="AM916" s="35"/>
      <c r="AN916" s="35"/>
      <c r="AT916" s="35"/>
      <c r="AU916" s="35"/>
      <c r="AV916" s="35"/>
      <c r="BB916" s="35"/>
      <c r="BC916" s="35"/>
      <c r="BD916" s="35"/>
      <c r="BJ916" s="35"/>
      <c r="BK916" s="35"/>
      <c r="BL916" s="35"/>
      <c r="BR916" s="35"/>
      <c r="BS916" s="35"/>
      <c r="BT916" s="35"/>
      <c r="BZ916" s="35"/>
      <c r="CA916" s="35"/>
      <c r="CB916" s="35"/>
      <c r="CH916" s="35"/>
      <c r="CI916" s="35"/>
      <c r="CJ916" s="35"/>
      <c r="CP916" s="35"/>
      <c r="CQ916" s="35"/>
      <c r="CR916" s="35"/>
      <c r="CX916" s="35"/>
      <c r="CY916" s="35"/>
      <c r="CZ916" s="35"/>
      <c r="DF916" s="35">
        <v>8.9999999999999999E-10</v>
      </c>
      <c r="DG916" s="35">
        <v>4.1756898252900001</v>
      </c>
      <c r="DH916" s="35">
        <v>6.7310302799999999E-2</v>
      </c>
      <c r="DI916" s="29">
        <f t="shared" si="360"/>
        <v>-4.5932597066225351E-10</v>
      </c>
      <c r="DJ916" s="29">
        <f t="shared" si="361"/>
        <v>-4.5932597132799359E-10</v>
      </c>
      <c r="DK916" s="29">
        <f t="shared" si="362"/>
        <v>-4.5932597132797017E-10</v>
      </c>
      <c r="DL916" s="29">
        <f t="shared" si="363"/>
        <v>-4.5932597132797017E-10</v>
      </c>
      <c r="DN916" s="35"/>
      <c r="DO916" s="35"/>
      <c r="DP916" s="35"/>
      <c r="DV916" s="35"/>
      <c r="DW916" s="35"/>
      <c r="DX916" s="35"/>
      <c r="ED916" s="35"/>
      <c r="EE916" s="35"/>
      <c r="EF916" s="35"/>
      <c r="EL916" s="35"/>
      <c r="EM916" s="35"/>
      <c r="EN916" s="35"/>
      <c r="ET916" s="35"/>
      <c r="EU916" s="35"/>
      <c r="EV916" s="35"/>
    </row>
    <row r="917" spans="14:152" s="29" customFormat="1" ht="13.5" x14ac:dyDescent="0.3">
      <c r="N917" s="35">
        <v>1.37E-9</v>
      </c>
      <c r="O917" s="35">
        <v>4.9458804725699999</v>
      </c>
      <c r="P917" s="35">
        <v>20995.392966449399</v>
      </c>
      <c r="Q917" s="29">
        <f t="shared" si="356"/>
        <v>1.274461679554025E-9</v>
      </c>
      <c r="R917" s="29">
        <f t="shared" si="357"/>
        <v>1.2745964940635202E-9</v>
      </c>
      <c r="S917" s="29">
        <f t="shared" si="358"/>
        <v>1.2745964893167751E-9</v>
      </c>
      <c r="T917" s="29">
        <f t="shared" si="359"/>
        <v>1.274596489316918E-9</v>
      </c>
      <c r="V917" s="35"/>
      <c r="W917" s="35"/>
      <c r="X917" s="35"/>
      <c r="AD917" s="35"/>
      <c r="AE917" s="35"/>
      <c r="AF917" s="35"/>
      <c r="AL917" s="35"/>
      <c r="AM917" s="35"/>
      <c r="AN917" s="35"/>
      <c r="AT917" s="35"/>
      <c r="AU917" s="35"/>
      <c r="AV917" s="35"/>
      <c r="BB917" s="35"/>
      <c r="BC917" s="35"/>
      <c r="BD917" s="35"/>
      <c r="BJ917" s="35"/>
      <c r="BK917" s="35"/>
      <c r="BL917" s="35"/>
      <c r="BR917" s="35"/>
      <c r="BS917" s="35"/>
      <c r="BT917" s="35"/>
      <c r="BZ917" s="35"/>
      <c r="CA917" s="35"/>
      <c r="CB917" s="35"/>
      <c r="CH917" s="35"/>
      <c r="CI917" s="35"/>
      <c r="CJ917" s="35"/>
      <c r="CP917" s="35"/>
      <c r="CQ917" s="35"/>
      <c r="CR917" s="35"/>
      <c r="CX917" s="35"/>
      <c r="CY917" s="35"/>
      <c r="CZ917" s="35"/>
      <c r="DF917" s="35">
        <v>9.6999999999999996E-10</v>
      </c>
      <c r="DG917" s="35">
        <v>3.20862890174</v>
      </c>
      <c r="DH917" s="35">
        <v>5298.3375065529999</v>
      </c>
      <c r="DI917" s="29">
        <f t="shared" si="360"/>
        <v>2.6033544132162706E-10</v>
      </c>
      <c r="DJ917" s="29">
        <f t="shared" si="361"/>
        <v>2.6039870825598356E-10</v>
      </c>
      <c r="DK917" s="29">
        <f t="shared" si="362"/>
        <v>2.6039870602764532E-10</v>
      </c>
      <c r="DL917" s="29">
        <f t="shared" si="363"/>
        <v>2.6039870602771176E-10</v>
      </c>
      <c r="DN917" s="35"/>
      <c r="DO917" s="35"/>
      <c r="DP917" s="35"/>
      <c r="DV917" s="35"/>
      <c r="DW917" s="35"/>
      <c r="DX917" s="35"/>
      <c r="ED917" s="35"/>
      <c r="EE917" s="35"/>
      <c r="EF917" s="35"/>
      <c r="EL917" s="35"/>
      <c r="EM917" s="35"/>
      <c r="EN917" s="35"/>
      <c r="ET917" s="35"/>
      <c r="EU917" s="35"/>
      <c r="EV917" s="35"/>
    </row>
    <row r="918" spans="14:152" s="29" customFormat="1" ht="13.5" x14ac:dyDescent="0.3">
      <c r="N918" s="35">
        <v>1.31E-9</v>
      </c>
      <c r="O918" s="35">
        <v>1.7243146918400001</v>
      </c>
      <c r="P918" s="35">
        <v>11925.274092600601</v>
      </c>
      <c r="Q918" s="29">
        <f t="shared" si="356"/>
        <v>1.0549357543361335E-9</v>
      </c>
      <c r="R918" s="29">
        <f t="shared" si="357"/>
        <v>1.055054102309472E-9</v>
      </c>
      <c r="S918" s="29">
        <f t="shared" si="358"/>
        <v>1.0550540981415151E-9</v>
      </c>
      <c r="T918" s="29">
        <f t="shared" si="359"/>
        <v>1.0550540981416474E-9</v>
      </c>
      <c r="V918" s="35"/>
      <c r="W918" s="35"/>
      <c r="X918" s="35"/>
      <c r="AD918" s="35"/>
      <c r="AE918" s="35"/>
      <c r="AF918" s="35"/>
      <c r="AL918" s="35"/>
      <c r="AM918" s="35"/>
      <c r="AN918" s="35"/>
      <c r="AT918" s="35"/>
      <c r="AU918" s="35"/>
      <c r="AV918" s="35"/>
      <c r="BB918" s="35"/>
      <c r="BC918" s="35"/>
      <c r="BD918" s="35"/>
      <c r="BJ918" s="35"/>
      <c r="BK918" s="35"/>
      <c r="BL918" s="35"/>
      <c r="BR918" s="35"/>
      <c r="BS918" s="35"/>
      <c r="BT918" s="35"/>
      <c r="BZ918" s="35"/>
      <c r="CA918" s="35"/>
      <c r="CB918" s="35"/>
      <c r="CH918" s="35"/>
      <c r="CI918" s="35"/>
      <c r="CJ918" s="35"/>
      <c r="CP918" s="35"/>
      <c r="CQ918" s="35"/>
      <c r="CR918" s="35"/>
      <c r="CX918" s="35"/>
      <c r="CY918" s="35"/>
      <c r="CZ918" s="35"/>
      <c r="DF918" s="35">
        <v>9.2000000000000003E-10</v>
      </c>
      <c r="DG918" s="35">
        <v>3.2002983125800002</v>
      </c>
      <c r="DH918" s="35">
        <v>4403.5174752379999</v>
      </c>
      <c r="DI918" s="29">
        <f t="shared" si="360"/>
        <v>7.174130084375624E-10</v>
      </c>
      <c r="DJ918" s="29">
        <f t="shared" si="361"/>
        <v>7.1738059666500365E-10</v>
      </c>
      <c r="DK918" s="29">
        <f t="shared" si="362"/>
        <v>7.1738059780663449E-10</v>
      </c>
      <c r="DL918" s="29">
        <f t="shared" si="363"/>
        <v>7.1738059780660171E-10</v>
      </c>
      <c r="DN918" s="35"/>
      <c r="DO918" s="35"/>
      <c r="DP918" s="35"/>
      <c r="DV918" s="35"/>
      <c r="DW918" s="35"/>
      <c r="DX918" s="35"/>
      <c r="ED918" s="35"/>
      <c r="EE918" s="35"/>
      <c r="EF918" s="35"/>
      <c r="EL918" s="35"/>
      <c r="EM918" s="35"/>
      <c r="EN918" s="35"/>
      <c r="ET918" s="35"/>
      <c r="EU918" s="35"/>
      <c r="EV918" s="35"/>
    </row>
    <row r="919" spans="14:152" s="29" customFormat="1" ht="13.5" x14ac:dyDescent="0.3">
      <c r="N919" s="35">
        <v>1.3600000000000001E-9</v>
      </c>
      <c r="O919" s="35">
        <v>2.0426894044099999</v>
      </c>
      <c r="P919" s="35">
        <v>10654.6210194126</v>
      </c>
      <c r="Q919" s="29">
        <f t="shared" si="356"/>
        <v>9.1254020385446633E-10</v>
      </c>
      <c r="R919" s="29">
        <f t="shared" si="357"/>
        <v>9.1240289438149735E-10</v>
      </c>
      <c r="S919" s="29">
        <f t="shared" si="358"/>
        <v>9.1240289921802798E-10</v>
      </c>
      <c r="T919" s="29">
        <f t="shared" si="359"/>
        <v>9.1240289921788467E-10</v>
      </c>
      <c r="V919" s="35"/>
      <c r="W919" s="35"/>
      <c r="X919" s="35"/>
      <c r="AD919" s="35"/>
      <c r="AE919" s="35"/>
      <c r="AF919" s="35"/>
      <c r="AL919" s="35"/>
      <c r="AM919" s="35"/>
      <c r="AN919" s="35"/>
      <c r="AT919" s="35"/>
      <c r="AU919" s="35"/>
      <c r="AV919" s="35"/>
      <c r="BB919" s="35"/>
      <c r="BC919" s="35"/>
      <c r="BD919" s="35"/>
      <c r="BJ919" s="35"/>
      <c r="BK919" s="35"/>
      <c r="BL919" s="35"/>
      <c r="BR919" s="35"/>
      <c r="BS919" s="35"/>
      <c r="BT919" s="35"/>
      <c r="BZ919" s="35"/>
      <c r="CA919" s="35"/>
      <c r="CB919" s="35"/>
      <c r="CH919" s="35"/>
      <c r="CI919" s="35"/>
      <c r="CJ919" s="35"/>
      <c r="CP919" s="35"/>
      <c r="CQ919" s="35"/>
      <c r="CR919" s="35"/>
      <c r="CX919" s="35"/>
      <c r="CY919" s="35"/>
      <c r="CZ919" s="35"/>
      <c r="DF919" s="35">
        <v>8.9999999999999999E-10</v>
      </c>
      <c r="DG919" s="35">
        <v>3.7990042872399998</v>
      </c>
      <c r="DH919" s="35">
        <v>685.04405422599996</v>
      </c>
      <c r="DI919" s="29">
        <f t="shared" si="360"/>
        <v>-6.3820917494302479E-10</v>
      </c>
      <c r="DJ919" s="29">
        <f t="shared" si="361"/>
        <v>-6.38203619633455E-10</v>
      </c>
      <c r="DK919" s="29">
        <f t="shared" si="362"/>
        <v>-6.3820361982912012E-10</v>
      </c>
      <c r="DL919" s="29">
        <f t="shared" si="363"/>
        <v>-6.3820361982911568E-10</v>
      </c>
      <c r="DN919" s="35"/>
      <c r="DO919" s="35"/>
      <c r="DP919" s="35"/>
      <c r="DV919" s="35"/>
      <c r="DW919" s="35"/>
      <c r="DX919" s="35"/>
      <c r="ED919" s="35"/>
      <c r="EE919" s="35"/>
      <c r="EF919" s="35"/>
      <c r="EL919" s="35"/>
      <c r="EM919" s="35"/>
      <c r="EN919" s="35"/>
      <c r="ET919" s="35"/>
      <c r="EU919" s="35"/>
      <c r="EV919" s="35"/>
    </row>
    <row r="920" spans="14:152" s="29" customFormat="1" ht="13.5" x14ac:dyDescent="0.3">
      <c r="N920" s="35">
        <v>1.3999999999999999E-9</v>
      </c>
      <c r="O920" s="35">
        <v>1.5443914865199999</v>
      </c>
      <c r="P920" s="35">
        <v>8219.4652893776001</v>
      </c>
      <c r="Q920" s="29">
        <f t="shared" si="356"/>
        <v>-1.3986204413976072E-9</v>
      </c>
      <c r="R920" s="29">
        <f t="shared" si="357"/>
        <v>-1.3986139070582567E-9</v>
      </c>
      <c r="S920" s="29">
        <f t="shared" si="358"/>
        <v>-1.3986139072886776E-9</v>
      </c>
      <c r="T920" s="29">
        <f t="shared" si="359"/>
        <v>-1.3986139072886705E-9</v>
      </c>
      <c r="V920" s="35"/>
      <c r="W920" s="35"/>
      <c r="X920" s="35"/>
      <c r="AD920" s="35"/>
      <c r="AE920" s="35"/>
      <c r="AF920" s="35"/>
      <c r="AL920" s="35"/>
      <c r="AM920" s="35"/>
      <c r="AN920" s="35"/>
      <c r="AT920" s="35"/>
      <c r="AU920" s="35"/>
      <c r="AV920" s="35"/>
      <c r="BB920" s="35"/>
      <c r="BC920" s="35"/>
      <c r="BD920" s="35"/>
      <c r="BJ920" s="35"/>
      <c r="BK920" s="35"/>
      <c r="BL920" s="35"/>
      <c r="BR920" s="35"/>
      <c r="BS920" s="35"/>
      <c r="BT920" s="35"/>
      <c r="BZ920" s="35"/>
      <c r="CA920" s="35"/>
      <c r="CB920" s="35"/>
      <c r="CH920" s="35"/>
      <c r="CI920" s="35"/>
      <c r="CJ920" s="35"/>
      <c r="CP920" s="35"/>
      <c r="CQ920" s="35"/>
      <c r="CR920" s="35"/>
      <c r="CX920" s="35"/>
      <c r="CY920" s="35"/>
      <c r="CZ920" s="35"/>
      <c r="DF920" s="35">
        <v>1.01E-9</v>
      </c>
      <c r="DG920" s="35">
        <v>2.1277832927999998</v>
      </c>
      <c r="DH920" s="35">
        <v>10050.286467567201</v>
      </c>
      <c r="DI920" s="29">
        <f t="shared" si="360"/>
        <v>-4.209204478311308E-10</v>
      </c>
      <c r="DJ920" s="29">
        <f t="shared" si="361"/>
        <v>-4.2080252744657171E-10</v>
      </c>
      <c r="DK920" s="29">
        <f t="shared" si="362"/>
        <v>-4.2080253160000407E-10</v>
      </c>
      <c r="DL920" s="29">
        <f t="shared" si="363"/>
        <v>-4.2080253159989969E-10</v>
      </c>
      <c r="DN920" s="35"/>
      <c r="DO920" s="35"/>
      <c r="DP920" s="35"/>
      <c r="DV920" s="35"/>
      <c r="DW920" s="35"/>
      <c r="DX920" s="35"/>
      <c r="ED920" s="35"/>
      <c r="EE920" s="35"/>
      <c r="EF920" s="35"/>
      <c r="EL920" s="35"/>
      <c r="EM920" s="35"/>
      <c r="EN920" s="35"/>
      <c r="ET920" s="35"/>
      <c r="EU920" s="35"/>
      <c r="EV920" s="35"/>
    </row>
    <row r="921" spans="14:152" s="29" customFormat="1" ht="13.5" x14ac:dyDescent="0.3">
      <c r="N921" s="35">
        <v>1.27E-9</v>
      </c>
      <c r="O921" s="35">
        <v>6.1669507511499999</v>
      </c>
      <c r="P921" s="35">
        <v>10016.314355791999</v>
      </c>
      <c r="Q921" s="29">
        <f t="shared" si="356"/>
        <v>8.892504114643455E-10</v>
      </c>
      <c r="R921" s="29">
        <f t="shared" si="357"/>
        <v>8.8913434430037791E-10</v>
      </c>
      <c r="S921" s="29">
        <f t="shared" si="358"/>
        <v>8.891343483886974E-10</v>
      </c>
      <c r="T921" s="29">
        <f t="shared" si="359"/>
        <v>8.8913434838856847E-10</v>
      </c>
      <c r="V921" s="35"/>
      <c r="W921" s="35"/>
      <c r="X921" s="35"/>
      <c r="AD921" s="35"/>
      <c r="AE921" s="35"/>
      <c r="AF921" s="35"/>
      <c r="AL921" s="35"/>
      <c r="AM921" s="35"/>
      <c r="AN921" s="35"/>
      <c r="AT921" s="35"/>
      <c r="AU921" s="35"/>
      <c r="AV921" s="35"/>
      <c r="BB921" s="35"/>
      <c r="BC921" s="35"/>
      <c r="BD921" s="35"/>
      <c r="BJ921" s="35"/>
      <c r="BK921" s="35"/>
      <c r="BL921" s="35"/>
      <c r="BR921" s="35"/>
      <c r="BS921" s="35"/>
      <c r="BT921" s="35"/>
      <c r="BZ921" s="35"/>
      <c r="CA921" s="35"/>
      <c r="CB921" s="35"/>
      <c r="CH921" s="35"/>
      <c r="CI921" s="35"/>
      <c r="CJ921" s="35"/>
      <c r="CP921" s="35"/>
      <c r="CQ921" s="35"/>
      <c r="CR921" s="35"/>
      <c r="CX921" s="35"/>
      <c r="CY921" s="35"/>
      <c r="CZ921" s="35"/>
      <c r="DF921" s="35">
        <v>9.7999999999999992E-10</v>
      </c>
      <c r="DG921" s="35">
        <v>3.8939026230699998</v>
      </c>
      <c r="DH921" s="35">
        <v>2373.6415492642</v>
      </c>
      <c r="DI921" s="29">
        <f t="shared" si="360"/>
        <v>3.4135813037126617E-11</v>
      </c>
      <c r="DJ921" s="29">
        <f t="shared" si="361"/>
        <v>3.4106104534828558E-11</v>
      </c>
      <c r="DK921" s="29">
        <f t="shared" si="362"/>
        <v>3.4106105581205875E-11</v>
      </c>
      <c r="DL921" s="29">
        <f t="shared" si="363"/>
        <v>3.4106105581171081E-11</v>
      </c>
      <c r="DN921" s="35"/>
      <c r="DO921" s="35"/>
      <c r="DP921" s="35"/>
      <c r="DV921" s="35"/>
      <c r="DW921" s="35"/>
      <c r="DX921" s="35"/>
      <c r="ED921" s="35"/>
      <c r="EE921" s="35"/>
      <c r="EF921" s="35"/>
      <c r="EL921" s="35"/>
      <c r="EM921" s="35"/>
      <c r="EN921" s="35"/>
      <c r="ET921" s="35"/>
      <c r="EU921" s="35"/>
      <c r="EV921" s="35"/>
    </row>
    <row r="922" spans="14:152" s="29" customFormat="1" ht="13.5" x14ac:dyDescent="0.3">
      <c r="N922" s="35">
        <v>1.55E-9</v>
      </c>
      <c r="O922" s="35">
        <v>5.4714548298699999</v>
      </c>
      <c r="P922" s="35">
        <v>2.9689454166</v>
      </c>
      <c r="Q922" s="29">
        <f t="shared" si="356"/>
        <v>1.1197417090722111E-9</v>
      </c>
      <c r="R922" s="29">
        <f t="shared" si="357"/>
        <v>1.1197416684087439E-9</v>
      </c>
      <c r="S922" s="29">
        <f t="shared" si="358"/>
        <v>1.1197416684101755E-9</v>
      </c>
      <c r="T922" s="29">
        <f t="shared" si="359"/>
        <v>1.1197416684101755E-9</v>
      </c>
      <c r="V922" s="35"/>
      <c r="W922" s="35"/>
      <c r="X922" s="35"/>
      <c r="AD922" s="35"/>
      <c r="AE922" s="35"/>
      <c r="AF922" s="35"/>
      <c r="AL922" s="35"/>
      <c r="AM922" s="35"/>
      <c r="AN922" s="35"/>
      <c r="AT922" s="35"/>
      <c r="AU922" s="35"/>
      <c r="AV922" s="35"/>
      <c r="BB922" s="35"/>
      <c r="BC922" s="35"/>
      <c r="BD922" s="35"/>
      <c r="BJ922" s="35"/>
      <c r="BK922" s="35"/>
      <c r="BL922" s="35"/>
      <c r="BR922" s="35"/>
      <c r="BS922" s="35"/>
      <c r="BT922" s="35"/>
      <c r="BZ922" s="35"/>
      <c r="CA922" s="35"/>
      <c r="CB922" s="35"/>
      <c r="CH922" s="35"/>
      <c r="CI922" s="35"/>
      <c r="CJ922" s="35"/>
      <c r="CP922" s="35"/>
      <c r="CQ922" s="35"/>
      <c r="CR922" s="35"/>
      <c r="CX922" s="35"/>
      <c r="CY922" s="35"/>
      <c r="CZ922" s="35"/>
      <c r="DF922" s="35">
        <v>8.9999999999999999E-10</v>
      </c>
      <c r="DG922" s="35">
        <v>4.4904650405400002</v>
      </c>
      <c r="DH922" s="35">
        <v>6453.7487206105998</v>
      </c>
      <c r="DI922" s="29">
        <f t="shared" si="360"/>
        <v>-7.1964063043332004E-10</v>
      </c>
      <c r="DJ922" s="29">
        <f t="shared" si="361"/>
        <v>-7.1959605274694497E-10</v>
      </c>
      <c r="DK922" s="29">
        <f t="shared" si="362"/>
        <v>-7.1959605431712237E-10</v>
      </c>
      <c r="DL922" s="29">
        <f t="shared" si="363"/>
        <v>-7.1959605431707636E-10</v>
      </c>
      <c r="DN922" s="35"/>
      <c r="DO922" s="35"/>
      <c r="DP922" s="35"/>
      <c r="DV922" s="35"/>
      <c r="DW922" s="35"/>
      <c r="DX922" s="35"/>
      <c r="ED922" s="35"/>
      <c r="EE922" s="35"/>
      <c r="EF922" s="35"/>
      <c r="EL922" s="35"/>
      <c r="EM922" s="35"/>
      <c r="EN922" s="35"/>
      <c r="ET922" s="35"/>
      <c r="EU922" s="35"/>
      <c r="EV922" s="35"/>
    </row>
    <row r="923" spans="14:152" s="29" customFormat="1" ht="13.5" x14ac:dyDescent="0.3">
      <c r="N923" s="35">
        <v>1.32E-9</v>
      </c>
      <c r="O923" s="35">
        <v>6.2562620292800002</v>
      </c>
      <c r="P923" s="35">
        <v>13227.3846267638</v>
      </c>
      <c r="Q923" s="29">
        <f t="shared" si="356"/>
        <v>4.9967817364318848E-10</v>
      </c>
      <c r="R923" s="29">
        <f t="shared" si="357"/>
        <v>4.9988468851725925E-10</v>
      </c>
      <c r="S923" s="29">
        <f t="shared" si="358"/>
        <v>4.9988468124375228E-10</v>
      </c>
      <c r="T923" s="29">
        <f t="shared" si="359"/>
        <v>4.9988468124399527E-10</v>
      </c>
      <c r="V923" s="35"/>
      <c r="W923" s="35"/>
      <c r="X923" s="35"/>
      <c r="AD923" s="35"/>
      <c r="AE923" s="35"/>
      <c r="AF923" s="35"/>
      <c r="AL923" s="35"/>
      <c r="AM923" s="35"/>
      <c r="AN923" s="35"/>
      <c r="AT923" s="35"/>
      <c r="AU923" s="35"/>
      <c r="AV923" s="35"/>
      <c r="BB923" s="35"/>
      <c r="BC923" s="35"/>
      <c r="BD923" s="35"/>
      <c r="BJ923" s="35"/>
      <c r="BK923" s="35"/>
      <c r="BL923" s="35"/>
      <c r="BR923" s="35"/>
      <c r="BS923" s="35"/>
      <c r="BT923" s="35"/>
      <c r="BZ923" s="35"/>
      <c r="CA923" s="35"/>
      <c r="CB923" s="35"/>
      <c r="CH923" s="35"/>
      <c r="CI923" s="35"/>
      <c r="CJ923" s="35"/>
      <c r="CP923" s="35"/>
      <c r="CQ923" s="35"/>
      <c r="CR923" s="35"/>
      <c r="CX923" s="35"/>
      <c r="CY923" s="35"/>
      <c r="CZ923" s="35"/>
      <c r="DF923" s="35">
        <v>9.5999999999999999E-10</v>
      </c>
      <c r="DG923" s="35">
        <v>5.1312966693600002</v>
      </c>
      <c r="DH923" s="35">
        <v>7792.8670985015997</v>
      </c>
      <c r="DI923" s="29">
        <f t="shared" si="360"/>
        <v>9.3141032866071147E-10</v>
      </c>
      <c r="DJ923" s="29">
        <f t="shared" si="361"/>
        <v>9.3138716622225625E-10</v>
      </c>
      <c r="DK923" s="29">
        <f t="shared" si="362"/>
        <v>9.3138716703824056E-10</v>
      </c>
      <c r="DL923" s="29">
        <f t="shared" si="363"/>
        <v>9.3138716703821409E-10</v>
      </c>
      <c r="DN923" s="35"/>
      <c r="DO923" s="35"/>
      <c r="DP923" s="35"/>
      <c r="DV923" s="35"/>
      <c r="DW923" s="35"/>
      <c r="DX923" s="35"/>
      <c r="ED923" s="35"/>
      <c r="EE923" s="35"/>
      <c r="EF923" s="35"/>
      <c r="EL923" s="35"/>
      <c r="EM923" s="35"/>
      <c r="EN923" s="35"/>
      <c r="ET923" s="35"/>
      <c r="EU923" s="35"/>
      <c r="EV923" s="35"/>
    </row>
    <row r="924" spans="14:152" s="29" customFormat="1" ht="13.5" x14ac:dyDescent="0.3">
      <c r="N924" s="35">
        <v>1.21E-9</v>
      </c>
      <c r="O924" s="35">
        <v>3.7413548533399998</v>
      </c>
      <c r="P924" s="35">
        <v>10294.510237451001</v>
      </c>
      <c r="Q924" s="29">
        <f t="shared" si="356"/>
        <v>3.263428722996959E-10</v>
      </c>
      <c r="R924" s="29">
        <f t="shared" si="357"/>
        <v>3.2649615268981803E-10</v>
      </c>
      <c r="S924" s="29">
        <f t="shared" si="358"/>
        <v>3.2649614729116989E-10</v>
      </c>
      <c r="T924" s="29">
        <f t="shared" si="359"/>
        <v>3.2649614729133548E-10</v>
      </c>
      <c r="V924" s="35"/>
      <c r="W924" s="35"/>
      <c r="X924" s="35"/>
      <c r="AD924" s="35"/>
      <c r="AE924" s="35"/>
      <c r="AF924" s="35"/>
      <c r="AL924" s="35"/>
      <c r="AM924" s="35"/>
      <c r="AN924" s="35"/>
      <c r="AT924" s="35"/>
      <c r="AU924" s="35"/>
      <c r="AV924" s="35"/>
      <c r="BB924" s="35"/>
      <c r="BC924" s="35"/>
      <c r="BD924" s="35"/>
      <c r="BJ924" s="35"/>
      <c r="BK924" s="35"/>
      <c r="BL924" s="35"/>
      <c r="BR924" s="35"/>
      <c r="BS924" s="35"/>
      <c r="BT924" s="35"/>
      <c r="BZ924" s="35"/>
      <c r="CA924" s="35"/>
      <c r="CB924" s="35"/>
      <c r="CH924" s="35"/>
      <c r="CI924" s="35"/>
      <c r="CJ924" s="35"/>
      <c r="CP924" s="35"/>
      <c r="CQ924" s="35"/>
      <c r="CR924" s="35"/>
      <c r="CX924" s="35"/>
      <c r="CY924" s="35"/>
      <c r="CZ924" s="35"/>
      <c r="DF924" s="35">
        <v>8.9000000000000003E-10</v>
      </c>
      <c r="DG924" s="35">
        <v>4.5122890479400004</v>
      </c>
      <c r="DH924" s="35">
        <v>10037.0897512844</v>
      </c>
      <c r="DI924" s="29">
        <f t="shared" si="360"/>
        <v>-4.5876847322878668E-10</v>
      </c>
      <c r="DJ924" s="29">
        <f t="shared" si="361"/>
        <v>-4.5886629104181444E-10</v>
      </c>
      <c r="DK924" s="29">
        <f t="shared" si="362"/>
        <v>-4.588662875966546E-10</v>
      </c>
      <c r="DL924" s="29">
        <f t="shared" si="363"/>
        <v>-4.5886628759676301E-10</v>
      </c>
      <c r="DN924" s="35"/>
      <c r="DO924" s="35"/>
      <c r="DP924" s="35"/>
      <c r="DV924" s="35"/>
      <c r="DW924" s="35"/>
      <c r="DX924" s="35"/>
      <c r="ED924" s="35"/>
      <c r="EE924" s="35"/>
      <c r="EF924" s="35"/>
      <c r="EL924" s="35"/>
      <c r="EM924" s="35"/>
      <c r="EN924" s="35"/>
      <c r="ET924" s="35"/>
      <c r="EU924" s="35"/>
      <c r="EV924" s="35"/>
    </row>
    <row r="925" spans="14:152" s="29" customFormat="1" ht="13.5" x14ac:dyDescent="0.3">
      <c r="N925" s="35">
        <v>1.3399999999999999E-9</v>
      </c>
      <c r="O925" s="35">
        <v>3.1271835173200002</v>
      </c>
      <c r="P925" s="35">
        <v>8962.4726035624008</v>
      </c>
      <c r="Q925" s="29">
        <f t="shared" si="356"/>
        <v>-6.7848402683008878E-10</v>
      </c>
      <c r="R925" s="29">
        <f t="shared" si="357"/>
        <v>-6.7861636922983285E-10</v>
      </c>
      <c r="S925" s="29">
        <f t="shared" si="358"/>
        <v>-6.7861636456868034E-10</v>
      </c>
      <c r="T925" s="29">
        <f t="shared" si="359"/>
        <v>-6.7861636456884453E-10</v>
      </c>
      <c r="V925" s="35"/>
      <c r="W925" s="35"/>
      <c r="X925" s="35"/>
      <c r="AD925" s="35"/>
      <c r="AE925" s="35"/>
      <c r="AF925" s="35"/>
      <c r="AL925" s="35"/>
      <c r="AM925" s="35"/>
      <c r="AN925" s="35"/>
      <c r="AT925" s="35"/>
      <c r="AU925" s="35"/>
      <c r="AV925" s="35"/>
      <c r="BB925" s="35"/>
      <c r="BC925" s="35"/>
      <c r="BD925" s="35"/>
      <c r="BJ925" s="35"/>
      <c r="BK925" s="35"/>
      <c r="BL925" s="35"/>
      <c r="BR925" s="35"/>
      <c r="BS925" s="35"/>
      <c r="BT925" s="35"/>
      <c r="BZ925" s="35"/>
      <c r="CA925" s="35"/>
      <c r="CB925" s="35"/>
      <c r="CH925" s="35"/>
      <c r="CI925" s="35"/>
      <c r="CJ925" s="35"/>
      <c r="CP925" s="35"/>
      <c r="CQ925" s="35"/>
      <c r="CR925" s="35"/>
      <c r="CX925" s="35"/>
      <c r="CY925" s="35"/>
      <c r="CZ925" s="35"/>
      <c r="DF925" s="35">
        <v>9.7999999999999992E-10</v>
      </c>
      <c r="DG925" s="35">
        <v>0.65689906709000001</v>
      </c>
      <c r="DH925" s="35">
        <v>2810.9887719080002</v>
      </c>
      <c r="DI925" s="29">
        <f t="shared" si="360"/>
        <v>-6.748525267076032E-10</v>
      </c>
      <c r="DJ925" s="29">
        <f t="shared" si="361"/>
        <v>-6.7482699945954108E-10</v>
      </c>
      <c r="DK925" s="29">
        <f t="shared" si="362"/>
        <v>-6.7482700035866211E-10</v>
      </c>
      <c r="DL925" s="29">
        <f t="shared" si="363"/>
        <v>-6.7482700035863678E-10</v>
      </c>
      <c r="DN925" s="35"/>
      <c r="DO925" s="35"/>
      <c r="DP925" s="35"/>
      <c r="DV925" s="35"/>
      <c r="DW925" s="35"/>
      <c r="DX925" s="35"/>
      <c r="ED925" s="35"/>
      <c r="EE925" s="35"/>
      <c r="EF925" s="35"/>
      <c r="EL925" s="35"/>
      <c r="EM925" s="35"/>
      <c r="EN925" s="35"/>
      <c r="ET925" s="35"/>
      <c r="EU925" s="35"/>
      <c r="EV925" s="35"/>
    </row>
    <row r="926" spans="14:152" s="29" customFormat="1" ht="13.5" x14ac:dyDescent="0.3">
      <c r="N926" s="35">
        <v>1.2199999999999999E-9</v>
      </c>
      <c r="O926" s="35">
        <v>0.77282907794</v>
      </c>
      <c r="P926" s="35">
        <v>4936.7988689843996</v>
      </c>
      <c r="Q926" s="29">
        <f t="shared" si="356"/>
        <v>9.1267628458479006E-10</v>
      </c>
      <c r="R926" s="29">
        <f t="shared" si="357"/>
        <v>9.1262520770878099E-10</v>
      </c>
      <c r="S926" s="29">
        <f t="shared" si="358"/>
        <v>9.1262520950784082E-10</v>
      </c>
      <c r="T926" s="29">
        <f t="shared" si="359"/>
        <v>9.126252095077948E-10</v>
      </c>
      <c r="V926" s="35"/>
      <c r="W926" s="35"/>
      <c r="X926" s="35"/>
      <c r="AD926" s="35"/>
      <c r="AE926" s="35"/>
      <c r="AF926" s="35"/>
      <c r="AL926" s="35"/>
      <c r="AM926" s="35"/>
      <c r="AN926" s="35"/>
      <c r="AT926" s="35"/>
      <c r="AU926" s="35"/>
      <c r="AV926" s="35"/>
      <c r="BB926" s="35"/>
      <c r="BC926" s="35"/>
      <c r="BD926" s="35"/>
      <c r="BJ926" s="35"/>
      <c r="BK926" s="35"/>
      <c r="BL926" s="35"/>
      <c r="BR926" s="35"/>
      <c r="BS926" s="35"/>
      <c r="BT926" s="35"/>
      <c r="BZ926" s="35"/>
      <c r="CA926" s="35"/>
      <c r="CB926" s="35"/>
      <c r="CH926" s="35"/>
      <c r="CI926" s="35"/>
      <c r="CJ926" s="35"/>
      <c r="CP926" s="35"/>
      <c r="CQ926" s="35"/>
      <c r="CR926" s="35"/>
      <c r="CX926" s="35"/>
      <c r="CY926" s="35"/>
      <c r="CZ926" s="35"/>
      <c r="DF926" s="35">
        <v>1.14E-9</v>
      </c>
      <c r="DG926" s="35">
        <v>4.1590854392700001</v>
      </c>
      <c r="DH926" s="35">
        <v>9090.4741932476009</v>
      </c>
      <c r="DI926" s="29">
        <f t="shared" si="360"/>
        <v>6.0712338708562409E-10</v>
      </c>
      <c r="DJ926" s="29">
        <f t="shared" si="361"/>
        <v>6.0723547240289469E-10</v>
      </c>
      <c r="DK926" s="29">
        <f t="shared" si="362"/>
        <v>6.0723546845524677E-10</v>
      </c>
      <c r="DL926" s="29">
        <f t="shared" si="363"/>
        <v>6.0723546845535637E-10</v>
      </c>
      <c r="DN926" s="35"/>
      <c r="DO926" s="35"/>
      <c r="DP926" s="35"/>
      <c r="DV926" s="35"/>
      <c r="DW926" s="35"/>
      <c r="DX926" s="35"/>
      <c r="ED926" s="35"/>
      <c r="EE926" s="35"/>
      <c r="EF926" s="35"/>
      <c r="EL926" s="35"/>
      <c r="EM926" s="35"/>
      <c r="EN926" s="35"/>
      <c r="ET926" s="35"/>
      <c r="EU926" s="35"/>
      <c r="EV926" s="35"/>
    </row>
    <row r="927" spans="14:152" s="29" customFormat="1" ht="13.5" x14ac:dyDescent="0.3">
      <c r="N927" s="35">
        <v>1.25E-9</v>
      </c>
      <c r="O927" s="35">
        <v>4.2321363105199996</v>
      </c>
      <c r="P927" s="35">
        <v>15650.7937503106</v>
      </c>
      <c r="Q927" s="29">
        <f t="shared" si="356"/>
        <v>8.526911387097828E-10</v>
      </c>
      <c r="R927" s="29">
        <f t="shared" si="357"/>
        <v>8.5287392796235058E-10</v>
      </c>
      <c r="S927" s="29">
        <f t="shared" si="358"/>
        <v>8.5287392152485489E-10</v>
      </c>
      <c r="T927" s="29">
        <f t="shared" si="359"/>
        <v>8.5287392152506262E-10</v>
      </c>
      <c r="V927" s="35"/>
      <c r="W927" s="35"/>
      <c r="X927" s="35"/>
      <c r="AD927" s="35"/>
      <c r="AE927" s="35"/>
      <c r="AF927" s="35"/>
      <c r="AL927" s="35"/>
      <c r="AM927" s="35"/>
      <c r="AN927" s="35"/>
      <c r="AT927" s="35"/>
      <c r="AU927" s="35"/>
      <c r="AV927" s="35"/>
      <c r="BB927" s="35"/>
      <c r="BC927" s="35"/>
      <c r="BD927" s="35"/>
      <c r="BJ927" s="35"/>
      <c r="BK927" s="35"/>
      <c r="BL927" s="35"/>
      <c r="BR927" s="35"/>
      <c r="BS927" s="35"/>
      <c r="BT927" s="35"/>
      <c r="BZ927" s="35"/>
      <c r="CA927" s="35"/>
      <c r="CB927" s="35"/>
      <c r="CH927" s="35"/>
      <c r="CI927" s="35"/>
      <c r="CJ927" s="35"/>
      <c r="CP927" s="35"/>
      <c r="CQ927" s="35"/>
      <c r="CR927" s="35"/>
      <c r="CX927" s="35"/>
      <c r="CY927" s="35"/>
      <c r="CZ927" s="35"/>
      <c r="DF927" s="35">
        <v>9.4000000000000006E-10</v>
      </c>
      <c r="DG927" s="35">
        <v>4.78960145866</v>
      </c>
      <c r="DH927" s="35">
        <v>35707.710082907397</v>
      </c>
      <c r="DI927" s="29">
        <f t="shared" si="360"/>
        <v>8.6048983754034537E-10</v>
      </c>
      <c r="DJ927" s="29">
        <f t="shared" si="361"/>
        <v>8.6066239994181906E-10</v>
      </c>
      <c r="DK927" s="29">
        <f t="shared" si="362"/>
        <v>8.6066239386705696E-10</v>
      </c>
      <c r="DL927" s="29">
        <f t="shared" si="363"/>
        <v>8.6066239386727192E-10</v>
      </c>
      <c r="DN927" s="35"/>
      <c r="DO927" s="35"/>
      <c r="DP927" s="35"/>
      <c r="DV927" s="35"/>
      <c r="DW927" s="35"/>
      <c r="DX927" s="35"/>
      <c r="ED927" s="35"/>
      <c r="EE927" s="35"/>
      <c r="EF927" s="35"/>
      <c r="EL927" s="35"/>
      <c r="EM927" s="35"/>
      <c r="EN927" s="35"/>
      <c r="ET927" s="35"/>
      <c r="EU927" s="35"/>
      <c r="EV927" s="35"/>
    </row>
    <row r="928" spans="14:152" s="29" customFormat="1" ht="13.5" x14ac:dyDescent="0.3">
      <c r="N928" s="35">
        <v>1.57E-9</v>
      </c>
      <c r="O928" s="35">
        <v>1.7917554552399999</v>
      </c>
      <c r="P928" s="35">
        <v>16489.763038060999</v>
      </c>
      <c r="Q928" s="29">
        <f t="shared" si="356"/>
        <v>1.3300181442692317E-9</v>
      </c>
      <c r="R928" s="29">
        <f t="shared" si="357"/>
        <v>1.3298423195788081E-9</v>
      </c>
      <c r="S928" s="29">
        <f t="shared" si="358"/>
        <v>1.329842325772682E-9</v>
      </c>
      <c r="T928" s="29">
        <f t="shared" si="359"/>
        <v>1.3298423257724923E-9</v>
      </c>
      <c r="V928" s="35"/>
      <c r="W928" s="35"/>
      <c r="X928" s="35"/>
      <c r="AD928" s="35"/>
      <c r="AE928" s="35"/>
      <c r="AF928" s="35"/>
      <c r="AL928" s="35"/>
      <c r="AM928" s="35"/>
      <c r="AN928" s="35"/>
      <c r="AT928" s="35"/>
      <c r="AU928" s="35"/>
      <c r="AV928" s="35"/>
      <c r="BB928" s="35"/>
      <c r="BC928" s="35"/>
      <c r="BD928" s="35"/>
      <c r="BJ928" s="35"/>
      <c r="BK928" s="35"/>
      <c r="BL928" s="35"/>
      <c r="BR928" s="35"/>
      <c r="BS928" s="35"/>
      <c r="BT928" s="35"/>
      <c r="BZ928" s="35"/>
      <c r="CA928" s="35"/>
      <c r="CB928" s="35"/>
      <c r="CH928" s="35"/>
      <c r="CI928" s="35"/>
      <c r="CJ928" s="35"/>
      <c r="CP928" s="35"/>
      <c r="CQ928" s="35"/>
      <c r="CR928" s="35"/>
      <c r="CX928" s="35"/>
      <c r="CY928" s="35"/>
      <c r="CZ928" s="35"/>
      <c r="DF928" s="35">
        <v>8.6999999999999999E-10</v>
      </c>
      <c r="DG928" s="35">
        <v>6.2652521585800001</v>
      </c>
      <c r="DH928" s="35">
        <v>34554.813863667601</v>
      </c>
      <c r="DI928" s="29">
        <f t="shared" si="360"/>
        <v>-3.7328057703193661E-10</v>
      </c>
      <c r="DJ928" s="29">
        <f t="shared" si="361"/>
        <v>-3.7293352293423265E-10</v>
      </c>
      <c r="DK928" s="29">
        <f t="shared" si="362"/>
        <v>-3.7293353515925585E-10</v>
      </c>
      <c r="DL928" s="29">
        <f t="shared" si="363"/>
        <v>-3.7293353515889845E-10</v>
      </c>
      <c r="DN928" s="35"/>
      <c r="DO928" s="35"/>
      <c r="DP928" s="35"/>
      <c r="DV928" s="35"/>
      <c r="DW928" s="35"/>
      <c r="DX928" s="35"/>
      <c r="ED928" s="35"/>
      <c r="EE928" s="35"/>
      <c r="EF928" s="35"/>
      <c r="EL928" s="35"/>
      <c r="EM928" s="35"/>
      <c r="EN928" s="35"/>
      <c r="ET928" s="35"/>
      <c r="EU928" s="35"/>
      <c r="EV928" s="35"/>
    </row>
    <row r="929" spans="14:152" s="29" customFormat="1" ht="13.5" x14ac:dyDescent="0.3">
      <c r="N929" s="35">
        <v>1.55E-9</v>
      </c>
      <c r="O929" s="35">
        <v>4.1565569819699997</v>
      </c>
      <c r="P929" s="35">
        <v>56.383186076199998</v>
      </c>
      <c r="Q929" s="29">
        <f t="shared" si="356"/>
        <v>5.4593484661507994E-10</v>
      </c>
      <c r="R929" s="29">
        <f t="shared" si="357"/>
        <v>5.4593380135960489E-10</v>
      </c>
      <c r="S929" s="29">
        <f t="shared" si="358"/>
        <v>5.4593380139642136E-10</v>
      </c>
      <c r="T929" s="29">
        <f t="shared" si="359"/>
        <v>5.4593380139642001E-10</v>
      </c>
      <c r="V929" s="35"/>
      <c r="W929" s="35"/>
      <c r="X929" s="35"/>
      <c r="AD929" s="35"/>
      <c r="AE929" s="35"/>
      <c r="AF929" s="35"/>
      <c r="AL929" s="35"/>
      <c r="AM929" s="35"/>
      <c r="AN929" s="35"/>
      <c r="AT929" s="35"/>
      <c r="AU929" s="35"/>
      <c r="AV929" s="35"/>
      <c r="BB929" s="35"/>
      <c r="BC929" s="35"/>
      <c r="BD929" s="35"/>
      <c r="BJ929" s="35"/>
      <c r="BK929" s="35"/>
      <c r="BL929" s="35"/>
      <c r="BR929" s="35"/>
      <c r="BS929" s="35"/>
      <c r="BT929" s="35"/>
      <c r="BZ929" s="35"/>
      <c r="CA929" s="35"/>
      <c r="CB929" s="35"/>
      <c r="CH929" s="35"/>
      <c r="CI929" s="35"/>
      <c r="CJ929" s="35"/>
      <c r="CP929" s="35"/>
      <c r="CQ929" s="35"/>
      <c r="CR929" s="35"/>
      <c r="CX929" s="35"/>
      <c r="CY929" s="35"/>
      <c r="CZ929" s="35"/>
      <c r="DF929" s="35">
        <v>8.6999999999999999E-10</v>
      </c>
      <c r="DG929" s="35">
        <v>1.50181194995</v>
      </c>
      <c r="DH929" s="35">
        <v>9983.7042444616</v>
      </c>
      <c r="DI929" s="29">
        <f t="shared" si="360"/>
        <v>8.3285325576449717E-10</v>
      </c>
      <c r="DJ929" s="29">
        <f t="shared" si="361"/>
        <v>8.3288533705916636E-10</v>
      </c>
      <c r="DK929" s="29">
        <f t="shared" si="362"/>
        <v>8.3288533592944972E-10</v>
      </c>
      <c r="DL929" s="29">
        <f t="shared" si="363"/>
        <v>8.3288533592948549E-10</v>
      </c>
      <c r="DN929" s="35"/>
      <c r="DO929" s="35"/>
      <c r="DP929" s="35"/>
      <c r="DV929" s="35"/>
      <c r="DW929" s="35"/>
      <c r="DX929" s="35"/>
      <c r="ED929" s="35"/>
      <c r="EE929" s="35"/>
      <c r="EF929" s="35"/>
      <c r="EL929" s="35"/>
      <c r="EM929" s="35"/>
      <c r="EN929" s="35"/>
      <c r="ET929" s="35"/>
      <c r="EU929" s="35"/>
      <c r="EV929" s="35"/>
    </row>
    <row r="930" spans="14:152" s="29" customFormat="1" ht="13.5" x14ac:dyDescent="0.3">
      <c r="N930" s="35">
        <v>1.3399999999999999E-9</v>
      </c>
      <c r="O930" s="35">
        <v>1.53268827347</v>
      </c>
      <c r="P930" s="35">
        <v>708.98980227659001</v>
      </c>
      <c r="Q930" s="29">
        <f t="shared" si="356"/>
        <v>1.1875469524110488E-9</v>
      </c>
      <c r="R930" s="29">
        <f t="shared" si="357"/>
        <v>1.1875525765603115E-9</v>
      </c>
      <c r="S930" s="29">
        <f t="shared" si="358"/>
        <v>1.1875525763622224E-9</v>
      </c>
      <c r="T930" s="29">
        <f t="shared" si="359"/>
        <v>1.187552576362229E-9</v>
      </c>
      <c r="V930" s="35"/>
      <c r="W930" s="35"/>
      <c r="X930" s="35"/>
      <c r="AD930" s="35"/>
      <c r="AE930" s="35"/>
      <c r="AF930" s="35"/>
      <c r="AL930" s="35"/>
      <c r="AM930" s="35"/>
      <c r="AN930" s="35"/>
      <c r="AT930" s="35"/>
      <c r="AU930" s="35"/>
      <c r="AV930" s="35"/>
      <c r="BB930" s="35"/>
      <c r="BC930" s="35"/>
      <c r="BD930" s="35"/>
      <c r="BJ930" s="35"/>
      <c r="BK930" s="35"/>
      <c r="BL930" s="35"/>
      <c r="BR930" s="35"/>
      <c r="BS930" s="35"/>
      <c r="BT930" s="35"/>
      <c r="BZ930" s="35"/>
      <c r="CA930" s="35"/>
      <c r="CB930" s="35"/>
      <c r="CH930" s="35"/>
      <c r="CI930" s="35"/>
      <c r="CJ930" s="35"/>
      <c r="CP930" s="35"/>
      <c r="CQ930" s="35"/>
      <c r="CR930" s="35"/>
      <c r="CX930" s="35"/>
      <c r="CY930" s="35"/>
      <c r="CZ930" s="35"/>
      <c r="DF930" s="35">
        <v>8.6999999999999999E-10</v>
      </c>
      <c r="DG930" s="35">
        <v>1.43790822626</v>
      </c>
      <c r="DH930" s="35">
        <v>9488.6231966558007</v>
      </c>
      <c r="DI930" s="29">
        <f t="shared" si="360"/>
        <v>3.6787526261005194E-11</v>
      </c>
      <c r="DJ930" s="29">
        <f t="shared" si="361"/>
        <v>3.6682126917324696E-11</v>
      </c>
      <c r="DK930" s="29">
        <f t="shared" si="362"/>
        <v>3.6682130629655658E-11</v>
      </c>
      <c r="DL930" s="29">
        <f t="shared" si="363"/>
        <v>3.6682130629532136E-11</v>
      </c>
      <c r="DN930" s="35"/>
      <c r="DO930" s="35"/>
      <c r="DP930" s="35"/>
      <c r="DV930" s="35"/>
      <c r="DW930" s="35"/>
      <c r="DX930" s="35"/>
      <c r="ED930" s="35"/>
      <c r="EE930" s="35"/>
      <c r="EF930" s="35"/>
      <c r="EL930" s="35"/>
      <c r="EM930" s="35"/>
      <c r="EN930" s="35"/>
      <c r="ET930" s="35"/>
      <c r="EU930" s="35"/>
      <c r="EV930" s="35"/>
    </row>
    <row r="931" spans="14:152" s="29" customFormat="1" ht="13.5" x14ac:dyDescent="0.3">
      <c r="N931" s="35">
        <v>1.3600000000000001E-9</v>
      </c>
      <c r="O931" s="35">
        <v>4.01025697673</v>
      </c>
      <c r="P931" s="35">
        <v>9797.4924843975004</v>
      </c>
      <c r="Q931" s="29">
        <f t="shared" si="356"/>
        <v>1.3264104193974277E-9</v>
      </c>
      <c r="R931" s="29">
        <f t="shared" si="357"/>
        <v>1.3263727987395626E-9</v>
      </c>
      <c r="S931" s="29">
        <f t="shared" si="358"/>
        <v>1.3263728000649892E-9</v>
      </c>
      <c r="T931" s="29">
        <f t="shared" si="359"/>
        <v>1.3263728000649464E-9</v>
      </c>
      <c r="V931" s="35"/>
      <c r="W931" s="35"/>
      <c r="X931" s="35"/>
      <c r="AD931" s="35"/>
      <c r="AE931" s="35"/>
      <c r="AF931" s="35"/>
      <c r="AL931" s="35"/>
      <c r="AM931" s="35"/>
      <c r="AN931" s="35"/>
      <c r="AT931" s="35"/>
      <c r="AU931" s="35"/>
      <c r="AV931" s="35"/>
      <c r="BB931" s="35"/>
      <c r="BC931" s="35"/>
      <c r="BD931" s="35"/>
      <c r="BJ931" s="35"/>
      <c r="BK931" s="35"/>
      <c r="BL931" s="35"/>
      <c r="BR931" s="35"/>
      <c r="BS931" s="35"/>
      <c r="BT931" s="35"/>
      <c r="BZ931" s="35"/>
      <c r="CA931" s="35"/>
      <c r="CB931" s="35"/>
      <c r="CH931" s="35"/>
      <c r="CI931" s="35"/>
      <c r="CJ931" s="35"/>
      <c r="CP931" s="35"/>
      <c r="CQ931" s="35"/>
      <c r="CR931" s="35"/>
      <c r="CX931" s="35"/>
      <c r="CY931" s="35"/>
      <c r="CZ931" s="35"/>
      <c r="DF931" s="35">
        <v>8.9999999999999999E-10</v>
      </c>
      <c r="DG931" s="35">
        <v>2.7957373686400002</v>
      </c>
      <c r="DH931" s="35">
        <v>47477.563776073803</v>
      </c>
      <c r="DI931" s="29">
        <f t="shared" si="360"/>
        <v>4.165812860942532E-10</v>
      </c>
      <c r="DJ931" s="29">
        <f t="shared" si="361"/>
        <v>4.1706524457951344E-10</v>
      </c>
      <c r="DK931" s="29">
        <f t="shared" si="362"/>
        <v>4.1706522753649141E-10</v>
      </c>
      <c r="DL931" s="29">
        <f t="shared" si="363"/>
        <v>4.1706522753703544E-10</v>
      </c>
      <c r="DN931" s="35"/>
      <c r="DO931" s="35"/>
      <c r="DP931" s="35"/>
      <c r="DV931" s="35"/>
      <c r="DW931" s="35"/>
      <c r="DX931" s="35"/>
      <c r="ED931" s="35"/>
      <c r="EE931" s="35"/>
      <c r="EF931" s="35"/>
      <c r="EL931" s="35"/>
      <c r="EM931" s="35"/>
      <c r="EN931" s="35"/>
      <c r="ET931" s="35"/>
      <c r="EU931" s="35"/>
      <c r="EV931" s="35"/>
    </row>
    <row r="932" spans="14:152" s="29" customFormat="1" ht="13.5" x14ac:dyDescent="0.3">
      <c r="N932" s="35">
        <v>1.56E-9</v>
      </c>
      <c r="O932" s="35">
        <v>4.6155626881999998</v>
      </c>
      <c r="P932" s="35">
        <v>3354.8395207014</v>
      </c>
      <c r="Q932" s="29">
        <f t="shared" si="356"/>
        <v>-1.2999485358189138E-9</v>
      </c>
      <c r="R932" s="29">
        <f t="shared" si="357"/>
        <v>-1.2999115617295917E-9</v>
      </c>
      <c r="S932" s="29">
        <f t="shared" si="358"/>
        <v>-1.2999115630319144E-9</v>
      </c>
      <c r="T932" s="29">
        <f t="shared" si="359"/>
        <v>-1.2999115630318777E-9</v>
      </c>
      <c r="V932" s="35"/>
      <c r="W932" s="35"/>
      <c r="X932" s="35"/>
      <c r="AD932" s="35"/>
      <c r="AE932" s="35"/>
      <c r="AF932" s="35"/>
      <c r="AL932" s="35"/>
      <c r="AM932" s="35"/>
      <c r="AN932" s="35"/>
      <c r="AT932" s="35"/>
      <c r="AU932" s="35"/>
      <c r="AV932" s="35"/>
      <c r="BB932" s="35"/>
      <c r="BC932" s="35"/>
      <c r="BD932" s="35"/>
      <c r="BJ932" s="35"/>
      <c r="BK932" s="35"/>
      <c r="BL932" s="35"/>
      <c r="BR932" s="35"/>
      <c r="BS932" s="35"/>
      <c r="BT932" s="35"/>
      <c r="BZ932" s="35"/>
      <c r="CA932" s="35"/>
      <c r="CB932" s="35"/>
      <c r="CH932" s="35"/>
      <c r="CI932" s="35"/>
      <c r="CJ932" s="35"/>
      <c r="CP932" s="35"/>
      <c r="CQ932" s="35"/>
      <c r="CR932" s="35"/>
      <c r="CX932" s="35"/>
      <c r="CY932" s="35"/>
      <c r="CZ932" s="35"/>
      <c r="DF932" s="35">
        <v>9.4000000000000006E-10</v>
      </c>
      <c r="DG932" s="35">
        <v>5.6891929144800004</v>
      </c>
      <c r="DH932" s="35">
        <v>6106.8800550648002</v>
      </c>
      <c r="DI932" s="29">
        <f t="shared" si="360"/>
        <v>-3.3715974322040177E-10</v>
      </c>
      <c r="DJ932" s="29">
        <f t="shared" si="361"/>
        <v>-3.372282194049846E-10</v>
      </c>
      <c r="DK932" s="29">
        <f t="shared" si="362"/>
        <v>-3.3722821699318468E-10</v>
      </c>
      <c r="DL932" s="29">
        <f t="shared" si="363"/>
        <v>-3.3722821699325954E-10</v>
      </c>
      <c r="DN932" s="35"/>
      <c r="DO932" s="35"/>
      <c r="DP932" s="35"/>
      <c r="DV932" s="35"/>
      <c r="DW932" s="35"/>
      <c r="DX932" s="35"/>
      <c r="ED932" s="35"/>
      <c r="EE932" s="35"/>
      <c r="EF932" s="35"/>
      <c r="EL932" s="35"/>
      <c r="EM932" s="35"/>
      <c r="EN932" s="35"/>
      <c r="ET932" s="35"/>
      <c r="EU932" s="35"/>
      <c r="EV932" s="35"/>
    </row>
    <row r="933" spans="14:152" s="29" customFormat="1" ht="13.5" x14ac:dyDescent="0.3">
      <c r="N933" s="35">
        <v>1.31E-9</v>
      </c>
      <c r="O933" s="35">
        <v>4.4747680885300003</v>
      </c>
      <c r="P933" s="35">
        <v>11776.899929864399</v>
      </c>
      <c r="Q933" s="29">
        <f t="shared" si="356"/>
        <v>7.3491315289959165E-10</v>
      </c>
      <c r="R933" s="29">
        <f t="shared" si="357"/>
        <v>7.3507635131186749E-10</v>
      </c>
      <c r="S933" s="29">
        <f t="shared" si="358"/>
        <v>7.3507634556408254E-10</v>
      </c>
      <c r="T933" s="29">
        <f t="shared" si="359"/>
        <v>7.3507634556426732E-10</v>
      </c>
      <c r="V933" s="35"/>
      <c r="W933" s="35"/>
      <c r="X933" s="35"/>
      <c r="AD933" s="35"/>
      <c r="AE933" s="35"/>
      <c r="AF933" s="35"/>
      <c r="AL933" s="35"/>
      <c r="AM933" s="35"/>
      <c r="AN933" s="35"/>
      <c r="AT933" s="35"/>
      <c r="AU933" s="35"/>
      <c r="AV933" s="35"/>
      <c r="BB933" s="35"/>
      <c r="BC933" s="35"/>
      <c r="BD933" s="35"/>
      <c r="BJ933" s="35"/>
      <c r="BK933" s="35"/>
      <c r="BL933" s="35"/>
      <c r="BR933" s="35"/>
      <c r="BS933" s="35"/>
      <c r="BT933" s="35"/>
      <c r="BZ933" s="35"/>
      <c r="CA933" s="35"/>
      <c r="CB933" s="35"/>
      <c r="CH933" s="35"/>
      <c r="CI933" s="35"/>
      <c r="CJ933" s="35"/>
      <c r="CP933" s="35"/>
      <c r="CQ933" s="35"/>
      <c r="CR933" s="35"/>
      <c r="CX933" s="35"/>
      <c r="CY933" s="35"/>
      <c r="CZ933" s="35"/>
      <c r="DF933" s="35">
        <v>8.6999999999999999E-10</v>
      </c>
      <c r="DG933" s="35">
        <v>0.74049208991000004</v>
      </c>
      <c r="DH933" s="35">
        <v>41990.785932898798</v>
      </c>
      <c r="DI933" s="29">
        <f t="shared" si="360"/>
        <v>-4.5173629414831382E-10</v>
      </c>
      <c r="DJ933" s="29">
        <f t="shared" si="361"/>
        <v>-4.5213521213910743E-10</v>
      </c>
      <c r="DK933" s="29">
        <f t="shared" si="362"/>
        <v>-4.5213519809093495E-10</v>
      </c>
      <c r="DL933" s="29">
        <f t="shared" si="363"/>
        <v>-4.5213519809135743E-10</v>
      </c>
      <c r="DN933" s="35"/>
      <c r="DO933" s="35"/>
      <c r="DP933" s="35"/>
      <c r="DV933" s="35"/>
      <c r="DW933" s="35"/>
      <c r="DX933" s="35"/>
      <c r="ED933" s="35"/>
      <c r="EE933" s="35"/>
      <c r="EF933" s="35"/>
      <c r="EL933" s="35"/>
      <c r="EM933" s="35"/>
      <c r="EN933" s="35"/>
      <c r="ET933" s="35"/>
      <c r="EU933" s="35"/>
      <c r="EV933" s="35"/>
    </row>
    <row r="934" spans="14:152" s="29" customFormat="1" ht="13.5" x14ac:dyDescent="0.3">
      <c r="N934" s="35">
        <v>1.1800000000000001E-9</v>
      </c>
      <c r="O934" s="35">
        <v>1.17466010141</v>
      </c>
      <c r="P934" s="35">
        <v>4606.1799053262002</v>
      </c>
      <c r="Q934" s="29">
        <f t="shared" si="356"/>
        <v>9.808194125530123E-10</v>
      </c>
      <c r="R934" s="29">
        <f t="shared" si="357"/>
        <v>9.8085802768016202E-10</v>
      </c>
      <c r="S934" s="29">
        <f t="shared" si="358"/>
        <v>9.8085802632013916E-10</v>
      </c>
      <c r="T934" s="29">
        <f t="shared" si="359"/>
        <v>9.8085802632018569E-10</v>
      </c>
      <c r="V934" s="35"/>
      <c r="W934" s="35"/>
      <c r="X934" s="35"/>
      <c r="AD934" s="35"/>
      <c r="AE934" s="35"/>
      <c r="AF934" s="35"/>
      <c r="AL934" s="35"/>
      <c r="AM934" s="35"/>
      <c r="AN934" s="35"/>
      <c r="AT934" s="35"/>
      <c r="AU934" s="35"/>
      <c r="AV934" s="35"/>
      <c r="BB934" s="35"/>
      <c r="BC934" s="35"/>
      <c r="BD934" s="35"/>
      <c r="BJ934" s="35"/>
      <c r="BK934" s="35"/>
      <c r="BL934" s="35"/>
      <c r="BR934" s="35"/>
      <c r="BS934" s="35"/>
      <c r="BT934" s="35"/>
      <c r="BZ934" s="35"/>
      <c r="CA934" s="35"/>
      <c r="CB934" s="35"/>
      <c r="CH934" s="35"/>
      <c r="CI934" s="35"/>
      <c r="CJ934" s="35"/>
      <c r="CP934" s="35"/>
      <c r="CQ934" s="35"/>
      <c r="CR934" s="35"/>
      <c r="CX934" s="35"/>
      <c r="CY934" s="35"/>
      <c r="CZ934" s="35"/>
      <c r="DF934" s="35">
        <v>1.01E-9</v>
      </c>
      <c r="DG934" s="35">
        <v>0.99308133443000002</v>
      </c>
      <c r="DH934" s="35">
        <v>6614.7374444852003</v>
      </c>
      <c r="DI934" s="29">
        <f t="shared" si="360"/>
        <v>-4.4434055130245982E-11</v>
      </c>
      <c r="DJ934" s="29">
        <f t="shared" si="361"/>
        <v>-4.4348761412890411E-11</v>
      </c>
      <c r="DK934" s="29">
        <f t="shared" si="362"/>
        <v>-4.4348764417065083E-11</v>
      </c>
      <c r="DL934" s="29">
        <f t="shared" si="363"/>
        <v>-4.4348764416979037E-11</v>
      </c>
      <c r="DN934" s="35"/>
      <c r="DO934" s="35"/>
      <c r="DP934" s="35"/>
      <c r="DV934" s="35"/>
      <c r="DW934" s="35"/>
      <c r="DX934" s="35"/>
      <c r="ED934" s="35"/>
      <c r="EE934" s="35"/>
      <c r="EF934" s="35"/>
      <c r="EL934" s="35"/>
      <c r="EM934" s="35"/>
      <c r="EN934" s="35"/>
      <c r="ET934" s="35"/>
      <c r="EU934" s="35"/>
      <c r="EV934" s="35"/>
    </row>
    <row r="935" spans="14:152" s="29" customFormat="1" ht="13.5" x14ac:dyDescent="0.3">
      <c r="N935" s="35">
        <v>1.2799999999999999E-9</v>
      </c>
      <c r="O935" s="35">
        <v>0.12648796246999999</v>
      </c>
      <c r="P935" s="35">
        <v>6681.6449294931999</v>
      </c>
      <c r="Q935" s="29">
        <f t="shared" si="356"/>
        <v>-3.341558102007281E-10</v>
      </c>
      <c r="R935" s="29">
        <f t="shared" si="357"/>
        <v>-3.3405030499806762E-10</v>
      </c>
      <c r="S935" s="29">
        <f t="shared" si="358"/>
        <v>-3.3405030871417223E-10</v>
      </c>
      <c r="T935" s="29">
        <f t="shared" si="359"/>
        <v>-3.3405030871404929E-10</v>
      </c>
      <c r="V935" s="35"/>
      <c r="W935" s="35"/>
      <c r="X935" s="35"/>
      <c r="AD935" s="35"/>
      <c r="AE935" s="35"/>
      <c r="AF935" s="35"/>
      <c r="AL935" s="35"/>
      <c r="AM935" s="35"/>
      <c r="AN935" s="35"/>
      <c r="AT935" s="35"/>
      <c r="AU935" s="35"/>
      <c r="AV935" s="35"/>
      <c r="BB935" s="35"/>
      <c r="BC935" s="35"/>
      <c r="BD935" s="35"/>
      <c r="BJ935" s="35"/>
      <c r="BK935" s="35"/>
      <c r="BL935" s="35"/>
      <c r="BR935" s="35"/>
      <c r="BS935" s="35"/>
      <c r="BT935" s="35"/>
      <c r="BZ935" s="35"/>
      <c r="CA935" s="35"/>
      <c r="CB935" s="35"/>
      <c r="CH935" s="35"/>
      <c r="CI935" s="35"/>
      <c r="CJ935" s="35"/>
      <c r="CP935" s="35"/>
      <c r="CQ935" s="35"/>
      <c r="CR935" s="35"/>
      <c r="CX935" s="35"/>
      <c r="CY935" s="35"/>
      <c r="CZ935" s="35"/>
      <c r="DF935" s="35">
        <v>1.15E-9</v>
      </c>
      <c r="DG935" s="35">
        <v>3.4973205575200002</v>
      </c>
      <c r="DH935" s="35">
        <v>4.5034394172000001</v>
      </c>
      <c r="DI935" s="29">
        <f t="shared" si="360"/>
        <v>-1.0458505703449748E-9</v>
      </c>
      <c r="DJ935" s="29">
        <f t="shared" si="361"/>
        <v>-1.0458505978667904E-9</v>
      </c>
      <c r="DK935" s="29">
        <f t="shared" si="362"/>
        <v>-1.0458505978658211E-9</v>
      </c>
      <c r="DL935" s="29">
        <f t="shared" si="363"/>
        <v>-1.0458505978658211E-9</v>
      </c>
      <c r="DN935" s="35"/>
      <c r="DO935" s="35"/>
      <c r="DP935" s="35"/>
      <c r="DV935" s="35"/>
      <c r="DW935" s="35"/>
      <c r="DX935" s="35"/>
      <c r="ED935" s="35"/>
      <c r="EE935" s="35"/>
      <c r="EF935" s="35"/>
      <c r="EL935" s="35"/>
      <c r="EM935" s="35"/>
      <c r="EN935" s="35"/>
      <c r="ET935" s="35"/>
      <c r="EU935" s="35"/>
      <c r="EV935" s="35"/>
    </row>
    <row r="936" spans="14:152" s="29" customFormat="1" ht="13.5" x14ac:dyDescent="0.3">
      <c r="N936" s="35">
        <v>1.2199999999999999E-9</v>
      </c>
      <c r="O936" s="35">
        <v>0.13511377939999999</v>
      </c>
      <c r="P936" s="35">
        <v>8322.5580635961996</v>
      </c>
      <c r="Q936" s="29">
        <f t="shared" si="356"/>
        <v>-1.1903956668787749E-9</v>
      </c>
      <c r="R936" s="29">
        <f t="shared" si="357"/>
        <v>-1.1904240708233804E-9</v>
      </c>
      <c r="S936" s="29">
        <f t="shared" si="358"/>
        <v>-1.1904240698231927E-9</v>
      </c>
      <c r="T936" s="29">
        <f t="shared" si="359"/>
        <v>-1.1904240698232231E-9</v>
      </c>
      <c r="V936" s="35"/>
      <c r="W936" s="35"/>
      <c r="X936" s="35"/>
      <c r="AD936" s="35"/>
      <c r="AE936" s="35"/>
      <c r="AF936" s="35"/>
      <c r="AL936" s="35"/>
      <c r="AM936" s="35"/>
      <c r="AN936" s="35"/>
      <c r="AT936" s="35"/>
      <c r="AU936" s="35"/>
      <c r="AV936" s="35"/>
      <c r="BB936" s="35"/>
      <c r="BC936" s="35"/>
      <c r="BD936" s="35"/>
      <c r="BJ936" s="35"/>
      <c r="BK936" s="35"/>
      <c r="BL936" s="35"/>
      <c r="BR936" s="35"/>
      <c r="BS936" s="35"/>
      <c r="BT936" s="35"/>
      <c r="BZ936" s="35"/>
      <c r="CA936" s="35"/>
      <c r="CB936" s="35"/>
      <c r="CH936" s="35"/>
      <c r="CI936" s="35"/>
      <c r="CJ936" s="35"/>
      <c r="CP936" s="35"/>
      <c r="CQ936" s="35"/>
      <c r="CR936" s="35"/>
      <c r="CX936" s="35"/>
      <c r="CY936" s="35"/>
      <c r="CZ936" s="35"/>
      <c r="DF936" s="35">
        <v>8.6000000000000003E-10</v>
      </c>
      <c r="DG936" s="35">
        <v>0.18628425274999999</v>
      </c>
      <c r="DH936" s="35">
        <v>216.82221378700001</v>
      </c>
      <c r="DI936" s="29">
        <f t="shared" si="360"/>
        <v>-7.2574915124531415E-10</v>
      </c>
      <c r="DJ936" s="29">
        <f t="shared" si="361"/>
        <v>-7.2575042968879837E-10</v>
      </c>
      <c r="DK936" s="29">
        <f t="shared" si="362"/>
        <v>-7.2575042964376987E-10</v>
      </c>
      <c r="DL936" s="29">
        <f t="shared" si="363"/>
        <v>-7.2575042964377131E-10</v>
      </c>
      <c r="DN936" s="35"/>
      <c r="DO936" s="35"/>
      <c r="DP936" s="35"/>
      <c r="DV936" s="35"/>
      <c r="DW936" s="35"/>
      <c r="DX936" s="35"/>
      <c r="ED936" s="35"/>
      <c r="EE936" s="35"/>
      <c r="EF936" s="35"/>
      <c r="EL936" s="35"/>
      <c r="EM936" s="35"/>
      <c r="EN936" s="35"/>
      <c r="ET936" s="35"/>
      <c r="EU936" s="35"/>
      <c r="EV936" s="35"/>
    </row>
    <row r="937" spans="14:152" s="29" customFormat="1" ht="13.5" x14ac:dyDescent="0.3">
      <c r="N937" s="35">
        <v>1.19E-9</v>
      </c>
      <c r="O937" s="35">
        <v>1.2913911634999999</v>
      </c>
      <c r="P937" s="35">
        <v>10544.414698193201</v>
      </c>
      <c r="Q937" s="29">
        <f t="shared" si="356"/>
        <v>-1.1573130037633646E-9</v>
      </c>
      <c r="R937" s="29">
        <f t="shared" si="357"/>
        <v>-1.1572756683758887E-9</v>
      </c>
      <c r="S937" s="29">
        <f t="shared" si="358"/>
        <v>-1.1572756696912659E-9</v>
      </c>
      <c r="T937" s="29">
        <f t="shared" si="359"/>
        <v>-1.1572756696912264E-9</v>
      </c>
      <c r="V937" s="35"/>
      <c r="W937" s="35"/>
      <c r="X937" s="35"/>
      <c r="AD937" s="35"/>
      <c r="AE937" s="35"/>
      <c r="AF937" s="35"/>
      <c r="AL937" s="35"/>
      <c r="AM937" s="35"/>
      <c r="AN937" s="35"/>
      <c r="AT937" s="35"/>
      <c r="AU937" s="35"/>
      <c r="AV937" s="35"/>
      <c r="BB937" s="35"/>
      <c r="BC937" s="35"/>
      <c r="BD937" s="35"/>
      <c r="BJ937" s="35"/>
      <c r="BK937" s="35"/>
      <c r="BL937" s="35"/>
      <c r="BR937" s="35"/>
      <c r="BS937" s="35"/>
      <c r="BT937" s="35"/>
      <c r="BZ937" s="35"/>
      <c r="CA937" s="35"/>
      <c r="CB937" s="35"/>
      <c r="CH937" s="35"/>
      <c r="CI937" s="35"/>
      <c r="CJ937" s="35"/>
      <c r="CP937" s="35"/>
      <c r="CQ937" s="35"/>
      <c r="CR937" s="35"/>
      <c r="CX937" s="35"/>
      <c r="CY937" s="35"/>
      <c r="CZ937" s="35"/>
      <c r="DF937" s="35">
        <v>9.900000000000001E-10</v>
      </c>
      <c r="DG937" s="35">
        <v>1.06539589813</v>
      </c>
      <c r="DH937" s="35">
        <v>2810.8541513024002</v>
      </c>
      <c r="DI937" s="29">
        <f t="shared" si="360"/>
        <v>-9.0995238304124047E-10</v>
      </c>
      <c r="DJ937" s="29">
        <f t="shared" si="361"/>
        <v>-9.0993837410961913E-10</v>
      </c>
      <c r="DK937" s="29">
        <f t="shared" si="362"/>
        <v>-9.0993837460305563E-10</v>
      </c>
      <c r="DL937" s="29">
        <f t="shared" si="363"/>
        <v>-9.0993837460303898E-10</v>
      </c>
      <c r="DN937" s="35"/>
      <c r="DO937" s="35"/>
      <c r="DP937" s="35"/>
      <c r="DV937" s="35"/>
      <c r="DW937" s="35"/>
      <c r="DX937" s="35"/>
      <c r="ED937" s="35"/>
      <c r="EE937" s="35"/>
      <c r="EF937" s="35"/>
      <c r="EL937" s="35"/>
      <c r="EM937" s="35"/>
      <c r="EN937" s="35"/>
      <c r="ET937" s="35"/>
      <c r="EU937" s="35"/>
      <c r="EV937" s="35"/>
    </row>
    <row r="938" spans="14:152" s="29" customFormat="1" ht="13.5" x14ac:dyDescent="0.3">
      <c r="N938" s="35">
        <v>1.2799999999999999E-9</v>
      </c>
      <c r="O938" s="35">
        <v>4.4496605074</v>
      </c>
      <c r="P938" s="35">
        <v>13465.542481017799</v>
      </c>
      <c r="Q938" s="29">
        <f t="shared" si="356"/>
        <v>-1.273280011966449E-9</v>
      </c>
      <c r="R938" s="29">
        <f t="shared" si="357"/>
        <v>-1.2733025334447257E-9</v>
      </c>
      <c r="S938" s="29">
        <f t="shared" si="358"/>
        <v>-1.2733025326521485E-9</v>
      </c>
      <c r="T938" s="29">
        <f t="shared" si="359"/>
        <v>-1.2733025326521743E-9</v>
      </c>
      <c r="V938" s="35"/>
      <c r="W938" s="35"/>
      <c r="X938" s="35"/>
      <c r="AD938" s="35"/>
      <c r="AE938" s="35"/>
      <c r="AF938" s="35"/>
      <c r="AL938" s="35"/>
      <c r="AM938" s="35"/>
      <c r="AN938" s="35"/>
      <c r="AT938" s="35"/>
      <c r="AU938" s="35"/>
      <c r="AV938" s="35"/>
      <c r="BB938" s="35"/>
      <c r="BC938" s="35"/>
      <c r="BD938" s="35"/>
      <c r="BJ938" s="35"/>
      <c r="BK938" s="35"/>
      <c r="BL938" s="35"/>
      <c r="BR938" s="35"/>
      <c r="BS938" s="35"/>
      <c r="BT938" s="35"/>
      <c r="BZ938" s="35"/>
      <c r="CA938" s="35"/>
      <c r="CB938" s="35"/>
      <c r="CH938" s="35"/>
      <c r="CI938" s="35"/>
      <c r="CJ938" s="35"/>
      <c r="CP938" s="35"/>
      <c r="CQ938" s="35"/>
      <c r="CR938" s="35"/>
      <c r="CX938" s="35"/>
      <c r="CY938" s="35"/>
      <c r="CZ938" s="35"/>
      <c r="DF938" s="35">
        <v>8.6999999999999999E-10</v>
      </c>
      <c r="DG938" s="35">
        <v>3.0285621089900001</v>
      </c>
      <c r="DH938" s="35">
        <v>7218.0293654950001</v>
      </c>
      <c r="DI938" s="29">
        <f t="shared" si="360"/>
        <v>5.5263059482141548E-10</v>
      </c>
      <c r="DJ938" s="29">
        <f t="shared" si="361"/>
        <v>5.5269257227284391E-10</v>
      </c>
      <c r="DK938" s="29">
        <f t="shared" si="362"/>
        <v>5.5269257008999152E-10</v>
      </c>
      <c r="DL938" s="29">
        <f t="shared" si="363"/>
        <v>5.5269257009005831E-10</v>
      </c>
      <c r="DN938" s="35"/>
      <c r="DO938" s="35"/>
      <c r="DP938" s="35"/>
      <c r="DV938" s="35"/>
      <c r="DW938" s="35"/>
      <c r="DX938" s="35"/>
      <c r="ED938" s="35"/>
      <c r="EE938" s="35"/>
      <c r="EF938" s="35"/>
      <c r="EL938" s="35"/>
      <c r="EM938" s="35"/>
      <c r="EN938" s="35"/>
      <c r="ET938" s="35"/>
      <c r="EU938" s="35"/>
      <c r="EV938" s="35"/>
    </row>
    <row r="939" spans="14:152" s="29" customFormat="1" ht="13.5" x14ac:dyDescent="0.3">
      <c r="N939" s="35">
        <v>1.19E-9</v>
      </c>
      <c r="O939" s="35">
        <v>4.0170962999000004</v>
      </c>
      <c r="P939" s="35">
        <v>14481.205498902</v>
      </c>
      <c r="Q939" s="29">
        <f t="shared" si="356"/>
        <v>1.0672099353015434E-9</v>
      </c>
      <c r="R939" s="29">
        <f t="shared" si="357"/>
        <v>1.0673073431115845E-9</v>
      </c>
      <c r="S939" s="29">
        <f t="shared" si="358"/>
        <v>1.0673073396813841E-9</v>
      </c>
      <c r="T939" s="29">
        <f t="shared" si="359"/>
        <v>1.0673073396814888E-9</v>
      </c>
      <c r="V939" s="35"/>
      <c r="W939" s="35"/>
      <c r="X939" s="35"/>
      <c r="AD939" s="35"/>
      <c r="AE939" s="35"/>
      <c r="AF939" s="35"/>
      <c r="AL939" s="35"/>
      <c r="AM939" s="35"/>
      <c r="AN939" s="35"/>
      <c r="AT939" s="35"/>
      <c r="AU939" s="35"/>
      <c r="AV939" s="35"/>
      <c r="BB939" s="35"/>
      <c r="BC939" s="35"/>
      <c r="BD939" s="35"/>
      <c r="BJ939" s="35"/>
      <c r="BK939" s="35"/>
      <c r="BL939" s="35"/>
      <c r="BR939" s="35"/>
      <c r="BS939" s="35"/>
      <c r="BT939" s="35"/>
      <c r="BZ939" s="35"/>
      <c r="CA939" s="35"/>
      <c r="CB939" s="35"/>
      <c r="CH939" s="35"/>
      <c r="CI939" s="35"/>
      <c r="CJ939" s="35"/>
      <c r="CP939" s="35"/>
      <c r="CQ939" s="35"/>
      <c r="CR939" s="35"/>
      <c r="CX939" s="35"/>
      <c r="CY939" s="35"/>
      <c r="CZ939" s="35"/>
      <c r="DF939" s="35">
        <v>8.4999999999999996E-10</v>
      </c>
      <c r="DG939" s="35">
        <v>4.5847600708899998</v>
      </c>
      <c r="DH939" s="35">
        <v>1699.2792165031999</v>
      </c>
      <c r="DI939" s="29">
        <f t="shared" si="360"/>
        <v>6.1120028306116128E-10</v>
      </c>
      <c r="DJ939" s="29">
        <f t="shared" si="361"/>
        <v>6.1121311034150576E-10</v>
      </c>
      <c r="DK939" s="29">
        <f t="shared" si="362"/>
        <v>6.1121310988971439E-10</v>
      </c>
      <c r="DL939" s="29">
        <f t="shared" si="363"/>
        <v>6.1121310988973103E-10</v>
      </c>
      <c r="DN939" s="35"/>
      <c r="DO939" s="35"/>
      <c r="DP939" s="35"/>
      <c r="DV939" s="35"/>
      <c r="DW939" s="35"/>
      <c r="DX939" s="35"/>
      <c r="ED939" s="35"/>
      <c r="EE939" s="35"/>
      <c r="EF939" s="35"/>
      <c r="EL939" s="35"/>
      <c r="EM939" s="35"/>
      <c r="EN939" s="35"/>
      <c r="ET939" s="35"/>
      <c r="EU939" s="35"/>
      <c r="EV939" s="35"/>
    </row>
    <row r="940" spans="14:152" s="29" customFormat="1" ht="13.5" x14ac:dyDescent="0.3">
      <c r="N940" s="35">
        <v>1.4700000000000001E-9</v>
      </c>
      <c r="O940" s="35">
        <v>1.8159027965000001</v>
      </c>
      <c r="P940" s="35">
        <v>685.11136452879998</v>
      </c>
      <c r="Q940" s="29">
        <f t="shared" si="356"/>
        <v>1.36674536618462E-9</v>
      </c>
      <c r="R940" s="29">
        <f t="shared" si="357"/>
        <v>1.3667501045032898E-9</v>
      </c>
      <c r="S940" s="29">
        <f t="shared" si="358"/>
        <v>1.3667501043364008E-9</v>
      </c>
      <c r="T940" s="29">
        <f t="shared" si="359"/>
        <v>1.3667501043364055E-9</v>
      </c>
      <c r="V940" s="35"/>
      <c r="W940" s="35"/>
      <c r="X940" s="35"/>
      <c r="AD940" s="35"/>
      <c r="AE940" s="35"/>
      <c r="AF940" s="35"/>
      <c r="AL940" s="35"/>
      <c r="AM940" s="35"/>
      <c r="AN940" s="35"/>
      <c r="AT940" s="35"/>
      <c r="AU940" s="35"/>
      <c r="AV940" s="35"/>
      <c r="BB940" s="35"/>
      <c r="BC940" s="35"/>
      <c r="BD940" s="35"/>
      <c r="BJ940" s="35"/>
      <c r="BK940" s="35"/>
      <c r="BL940" s="35"/>
      <c r="BR940" s="35"/>
      <c r="BS940" s="35"/>
      <c r="BT940" s="35"/>
      <c r="BZ940" s="35"/>
      <c r="CA940" s="35"/>
      <c r="CB940" s="35"/>
      <c r="CH940" s="35"/>
      <c r="CI940" s="35"/>
      <c r="CJ940" s="35"/>
      <c r="CP940" s="35"/>
      <c r="CQ940" s="35"/>
      <c r="CR940" s="35"/>
      <c r="CX940" s="35"/>
      <c r="CY940" s="35"/>
      <c r="CZ940" s="35"/>
      <c r="DF940" s="35">
        <v>8.7999999999999996E-10</v>
      </c>
      <c r="DG940" s="35">
        <v>4.4799644458800003</v>
      </c>
      <c r="DH940" s="35">
        <v>21957.680727747</v>
      </c>
      <c r="DI940" s="29">
        <f t="shared" si="360"/>
        <v>-8.6748707155277905E-10</v>
      </c>
      <c r="DJ940" s="29">
        <f t="shared" si="361"/>
        <v>-8.674455443024405E-10</v>
      </c>
      <c r="DK940" s="29">
        <f t="shared" si="362"/>
        <v>-8.6744554576629551E-10</v>
      </c>
      <c r="DL940" s="29">
        <f t="shared" si="363"/>
        <v>-8.6744554576625353E-10</v>
      </c>
      <c r="DN940" s="35"/>
      <c r="DO940" s="35"/>
      <c r="DP940" s="35"/>
      <c r="DV940" s="35"/>
      <c r="DW940" s="35"/>
      <c r="DX940" s="35"/>
      <c r="ED940" s="35"/>
      <c r="EE940" s="35"/>
      <c r="EF940" s="35"/>
      <c r="EL940" s="35"/>
      <c r="EM940" s="35"/>
      <c r="EN940" s="35"/>
      <c r="ET940" s="35"/>
      <c r="EU940" s="35"/>
      <c r="EV940" s="35"/>
    </row>
    <row r="941" spans="14:152" s="29" customFormat="1" ht="13.5" x14ac:dyDescent="0.3">
      <c r="N941" s="35">
        <v>1.37E-9</v>
      </c>
      <c r="O941" s="35">
        <v>4.7840283607099998</v>
      </c>
      <c r="P941" s="35">
        <v>3613.2853840513999</v>
      </c>
      <c r="Q941" s="29">
        <f t="shared" si="356"/>
        <v>1.0998697717326225E-9</v>
      </c>
      <c r="R941" s="29">
        <f t="shared" si="357"/>
        <v>1.0999074868379679E-9</v>
      </c>
      <c r="S941" s="29">
        <f t="shared" si="358"/>
        <v>1.0999074855096262E-9</v>
      </c>
      <c r="T941" s="29">
        <f t="shared" si="359"/>
        <v>1.099907485509661E-9</v>
      </c>
      <c r="V941" s="35"/>
      <c r="W941" s="35"/>
      <c r="X941" s="35"/>
      <c r="AD941" s="35"/>
      <c r="AE941" s="35"/>
      <c r="AF941" s="35"/>
      <c r="AL941" s="35"/>
      <c r="AM941" s="35"/>
      <c r="AN941" s="35"/>
      <c r="AT941" s="35"/>
      <c r="AU941" s="35"/>
      <c r="AV941" s="35"/>
      <c r="BB941" s="35"/>
      <c r="BC941" s="35"/>
      <c r="BD941" s="35"/>
      <c r="BJ941" s="35"/>
      <c r="BK941" s="35"/>
      <c r="BL941" s="35"/>
      <c r="BR941" s="35"/>
      <c r="BS941" s="35"/>
      <c r="BT941" s="35"/>
      <c r="BZ941" s="35"/>
      <c r="CA941" s="35"/>
      <c r="CB941" s="35"/>
      <c r="CH941" s="35"/>
      <c r="CI941" s="35"/>
      <c r="CJ941" s="35"/>
      <c r="CP941" s="35"/>
      <c r="CQ941" s="35"/>
      <c r="CR941" s="35"/>
      <c r="CX941" s="35"/>
      <c r="CY941" s="35"/>
      <c r="CZ941" s="35"/>
      <c r="DF941" s="35">
        <v>1.0600000000000001E-9</v>
      </c>
      <c r="DG941" s="35">
        <v>6.1201188072999999</v>
      </c>
      <c r="DH941" s="35">
        <v>4819.4790007641996</v>
      </c>
      <c r="DI941" s="29">
        <f t="shared" si="360"/>
        <v>-9.6552216250386361E-10</v>
      </c>
      <c r="DJ941" s="29">
        <f t="shared" si="361"/>
        <v>-9.6549521825860059E-10</v>
      </c>
      <c r="DK941" s="29">
        <f t="shared" si="362"/>
        <v>-9.6549521920768281E-10</v>
      </c>
      <c r="DL941" s="29">
        <f t="shared" si="363"/>
        <v>-9.6549521920765179E-10</v>
      </c>
      <c r="DN941" s="35"/>
      <c r="DO941" s="35"/>
      <c r="DP941" s="35"/>
      <c r="DV941" s="35"/>
      <c r="DW941" s="35"/>
      <c r="DX941" s="35"/>
      <c r="ED941" s="35"/>
      <c r="EE941" s="35"/>
      <c r="EF941" s="35"/>
      <c r="EL941" s="35"/>
      <c r="EM941" s="35"/>
      <c r="EN941" s="35"/>
      <c r="ET941" s="35"/>
      <c r="EU941" s="35"/>
      <c r="EV941" s="35"/>
    </row>
    <row r="942" spans="14:152" s="29" customFormat="1" ht="13.5" x14ac:dyDescent="0.3">
      <c r="N942" s="35">
        <v>1.51E-9</v>
      </c>
      <c r="O942" s="35">
        <v>1.4842855833699999</v>
      </c>
      <c r="P942" s="35">
        <v>9698.3318634419993</v>
      </c>
      <c r="Q942" s="29">
        <f t="shared" si="356"/>
        <v>-5.2223848118457651E-10</v>
      </c>
      <c r="R942" s="29">
        <f t="shared" si="357"/>
        <v>-5.2206288167898873E-10</v>
      </c>
      <c r="S942" s="29">
        <f t="shared" si="358"/>
        <v>-5.2206288786400294E-10</v>
      </c>
      <c r="T942" s="29">
        <f t="shared" si="359"/>
        <v>-5.2206288786380152E-10</v>
      </c>
      <c r="V942" s="35"/>
      <c r="W942" s="35"/>
      <c r="X942" s="35"/>
      <c r="AD942" s="35"/>
      <c r="AE942" s="35"/>
      <c r="AF942" s="35"/>
      <c r="AL942" s="35"/>
      <c r="AM942" s="35"/>
      <c r="AN942" s="35"/>
      <c r="AT942" s="35"/>
      <c r="AU942" s="35"/>
      <c r="AV942" s="35"/>
      <c r="BB942" s="35"/>
      <c r="BC942" s="35"/>
      <c r="BD942" s="35"/>
      <c r="BJ942" s="35"/>
      <c r="BK942" s="35"/>
      <c r="BL942" s="35"/>
      <c r="BR942" s="35"/>
      <c r="BS942" s="35"/>
      <c r="BT942" s="35"/>
      <c r="BZ942" s="35"/>
      <c r="CA942" s="35"/>
      <c r="CB942" s="35"/>
      <c r="CH942" s="35"/>
      <c r="CI942" s="35"/>
      <c r="CJ942" s="35"/>
      <c r="CP942" s="35"/>
      <c r="CQ942" s="35"/>
      <c r="CR942" s="35"/>
      <c r="CX942" s="35"/>
      <c r="CY942" s="35"/>
      <c r="CZ942" s="35"/>
      <c r="DF942" s="35">
        <v>8.9000000000000003E-10</v>
      </c>
      <c r="DG942" s="35">
        <v>3.88600719587</v>
      </c>
      <c r="DH942" s="35">
        <v>12199.9750023914</v>
      </c>
      <c r="DI942" s="29">
        <f t="shared" si="360"/>
        <v>4.9959058571684914E-10</v>
      </c>
      <c r="DJ942" s="29">
        <f t="shared" si="361"/>
        <v>4.9970541231278629E-10</v>
      </c>
      <c r="DK942" s="29">
        <f t="shared" si="362"/>
        <v>4.9970540826864609E-10</v>
      </c>
      <c r="DL942" s="29">
        <f t="shared" si="363"/>
        <v>4.9970540826875084E-10</v>
      </c>
      <c r="DN942" s="35"/>
      <c r="DO942" s="35"/>
      <c r="DP942" s="35"/>
      <c r="DV942" s="35"/>
      <c r="DW942" s="35"/>
      <c r="DX942" s="35"/>
      <c r="ED942" s="35"/>
      <c r="EE942" s="35"/>
      <c r="EF942" s="35"/>
      <c r="EL942" s="35"/>
      <c r="EM942" s="35"/>
      <c r="EN942" s="35"/>
      <c r="ET942" s="35"/>
      <c r="EU942" s="35"/>
      <c r="EV942" s="35"/>
    </row>
    <row r="943" spans="14:152" s="29" customFormat="1" ht="13.5" x14ac:dyDescent="0.3">
      <c r="N943" s="35">
        <v>1.3600000000000001E-9</v>
      </c>
      <c r="O943" s="35">
        <v>2.4775760838699998</v>
      </c>
      <c r="P943" s="35">
        <v>10156.9023601348</v>
      </c>
      <c r="Q943" s="29">
        <f t="shared" si="356"/>
        <v>-8.0155044268057399E-10</v>
      </c>
      <c r="R943" s="29">
        <f t="shared" si="357"/>
        <v>-8.0169304228432114E-10</v>
      </c>
      <c r="S943" s="29">
        <f t="shared" si="358"/>
        <v>-8.0169303726196522E-10</v>
      </c>
      <c r="T943" s="29">
        <f t="shared" si="359"/>
        <v>-8.0169303726212135E-10</v>
      </c>
      <c r="V943" s="35"/>
      <c r="W943" s="35"/>
      <c r="X943" s="35"/>
      <c r="AD943" s="35"/>
      <c r="AE943" s="35"/>
      <c r="AF943" s="35"/>
      <c r="AL943" s="35"/>
      <c r="AM943" s="35"/>
      <c r="AN943" s="35"/>
      <c r="AT943" s="35"/>
      <c r="AU943" s="35"/>
      <c r="AV943" s="35"/>
      <c r="BB943" s="35"/>
      <c r="BC943" s="35"/>
      <c r="BD943" s="35"/>
      <c r="BJ943" s="35"/>
      <c r="BK943" s="35"/>
      <c r="BL943" s="35"/>
      <c r="BR943" s="35"/>
      <c r="BS943" s="35"/>
      <c r="BT943" s="35"/>
      <c r="BZ943" s="35"/>
      <c r="CA943" s="35"/>
      <c r="CB943" s="35"/>
      <c r="CH943" s="35"/>
      <c r="CI943" s="35"/>
      <c r="CJ943" s="35"/>
      <c r="CP943" s="35"/>
      <c r="CQ943" s="35"/>
      <c r="CR943" s="35"/>
      <c r="CX943" s="35"/>
      <c r="CY943" s="35"/>
      <c r="CZ943" s="35"/>
      <c r="DF943" s="35">
        <v>9.6999999999999996E-10</v>
      </c>
      <c r="DG943" s="35">
        <v>2.7009169859800002</v>
      </c>
      <c r="DH943" s="35">
        <v>3339.4317840477001</v>
      </c>
      <c r="DI943" s="29">
        <f t="shared" si="360"/>
        <v>8.968107132797401E-10</v>
      </c>
      <c r="DJ943" s="29">
        <f t="shared" si="361"/>
        <v>8.9682648673849413E-10</v>
      </c>
      <c r="DK943" s="29">
        <f t="shared" si="362"/>
        <v>8.968264861829588E-10</v>
      </c>
      <c r="DL943" s="29">
        <f t="shared" si="363"/>
        <v>8.9682648618297462E-10</v>
      </c>
      <c r="DN943" s="35"/>
      <c r="DO943" s="35"/>
      <c r="DP943" s="35"/>
      <c r="DV943" s="35"/>
      <c r="DW943" s="35"/>
      <c r="DX943" s="35"/>
      <c r="ED943" s="35"/>
      <c r="EE943" s="35"/>
      <c r="EF943" s="35"/>
      <c r="EL943" s="35"/>
      <c r="EM943" s="35"/>
      <c r="EN943" s="35"/>
      <c r="ET943" s="35"/>
      <c r="EU943" s="35"/>
      <c r="EV943" s="35"/>
    </row>
    <row r="944" spans="14:152" s="29" customFormat="1" ht="13.5" x14ac:dyDescent="0.3">
      <c r="N944" s="35">
        <v>1.2300000000000001E-9</v>
      </c>
      <c r="O944" s="35">
        <v>2.4235320629800001</v>
      </c>
      <c r="P944" s="35">
        <v>6.1332259326000003</v>
      </c>
      <c r="Q944" s="29">
        <f t="shared" si="356"/>
        <v>-1.0021803392258694E-9</v>
      </c>
      <c r="R944" s="29">
        <f t="shared" si="357"/>
        <v>-1.0021802833335455E-9</v>
      </c>
      <c r="S944" s="29">
        <f t="shared" si="358"/>
        <v>-1.0021802833355142E-9</v>
      </c>
      <c r="T944" s="29">
        <f t="shared" si="359"/>
        <v>-1.0021802833355142E-9</v>
      </c>
      <c r="V944" s="35"/>
      <c r="W944" s="35"/>
      <c r="X944" s="35"/>
      <c r="AD944" s="35"/>
      <c r="AE944" s="35"/>
      <c r="AF944" s="35"/>
      <c r="AL944" s="35"/>
      <c r="AM944" s="35"/>
      <c r="AN944" s="35"/>
      <c r="AT944" s="35"/>
      <c r="AU944" s="35"/>
      <c r="AV944" s="35"/>
      <c r="BB944" s="35"/>
      <c r="BC944" s="35"/>
      <c r="BD944" s="35"/>
      <c r="BJ944" s="35"/>
      <c r="BK944" s="35"/>
      <c r="BL944" s="35"/>
      <c r="BR944" s="35"/>
      <c r="BS944" s="35"/>
      <c r="BT944" s="35"/>
      <c r="BZ944" s="35"/>
      <c r="CA944" s="35"/>
      <c r="CB944" s="35"/>
      <c r="CH944" s="35"/>
      <c r="CI944" s="35"/>
      <c r="CJ944" s="35"/>
      <c r="CP944" s="35"/>
      <c r="CQ944" s="35"/>
      <c r="CR944" s="35"/>
      <c r="CX944" s="35"/>
      <c r="CY944" s="35"/>
      <c r="CZ944" s="35"/>
      <c r="DF944" s="35">
        <v>1.1800000000000001E-9</v>
      </c>
      <c r="DG944" s="35">
        <v>1.0273952719999999</v>
      </c>
      <c r="DH944" s="35">
        <v>34115.114069274598</v>
      </c>
      <c r="DI944" s="29">
        <f t="shared" si="360"/>
        <v>-6.9557735866368912E-10</v>
      </c>
      <c r="DJ944" s="29">
        <f t="shared" si="361"/>
        <v>-6.9516173665118866E-10</v>
      </c>
      <c r="DK944" s="29">
        <f t="shared" si="362"/>
        <v>-6.9516175129229946E-10</v>
      </c>
      <c r="DL944" s="29">
        <f t="shared" si="363"/>
        <v>-6.9516175129186602E-10</v>
      </c>
      <c r="DN944" s="35"/>
      <c r="DO944" s="35"/>
      <c r="DP944" s="35"/>
      <c r="DV944" s="35"/>
      <c r="DW944" s="35"/>
      <c r="DX944" s="35"/>
      <c r="ED944" s="35"/>
      <c r="EE944" s="35"/>
      <c r="EF944" s="35"/>
      <c r="EL944" s="35"/>
      <c r="EM944" s="35"/>
      <c r="EN944" s="35"/>
      <c r="ET944" s="35"/>
      <c r="EU944" s="35"/>
      <c r="EV944" s="35"/>
    </row>
    <row r="945" spans="14:152" s="29" customFormat="1" ht="13.5" x14ac:dyDescent="0.3">
      <c r="N945" s="35">
        <v>1.1700000000000001E-9</v>
      </c>
      <c r="O945" s="35">
        <v>5.4063544002399997</v>
      </c>
      <c r="P945" s="35">
        <v>688.6344828778</v>
      </c>
      <c r="Q945" s="29">
        <f t="shared" si="356"/>
        <v>-7.4264938651510533E-10</v>
      </c>
      <c r="R945" s="29">
        <f t="shared" si="357"/>
        <v>-7.4265734261059735E-10</v>
      </c>
      <c r="S945" s="29">
        <f t="shared" si="358"/>
        <v>-7.4265734233037514E-10</v>
      </c>
      <c r="T945" s="29">
        <f t="shared" si="359"/>
        <v>-7.4265734233038165E-10</v>
      </c>
      <c r="V945" s="35"/>
      <c r="W945" s="35"/>
      <c r="X945" s="35"/>
      <c r="AD945" s="35"/>
      <c r="AE945" s="35"/>
      <c r="AF945" s="35"/>
      <c r="AL945" s="35"/>
      <c r="AM945" s="35"/>
      <c r="AN945" s="35"/>
      <c r="AT945" s="35"/>
      <c r="AU945" s="35"/>
      <c r="AV945" s="35"/>
      <c r="BB945" s="35"/>
      <c r="BC945" s="35"/>
      <c r="BD945" s="35"/>
      <c r="BJ945" s="35"/>
      <c r="BK945" s="35"/>
      <c r="BL945" s="35"/>
      <c r="BR945" s="35"/>
      <c r="BS945" s="35"/>
      <c r="BT945" s="35"/>
      <c r="BZ945" s="35"/>
      <c r="CA945" s="35"/>
      <c r="CB945" s="35"/>
      <c r="CH945" s="35"/>
      <c r="CI945" s="35"/>
      <c r="CJ945" s="35"/>
      <c r="CP945" s="35"/>
      <c r="CQ945" s="35"/>
      <c r="CR945" s="35"/>
      <c r="CX945" s="35"/>
      <c r="CY945" s="35"/>
      <c r="CZ945" s="35"/>
      <c r="DF945" s="35">
        <v>1.01E-9</v>
      </c>
      <c r="DG945" s="35">
        <v>0.36591831115000001</v>
      </c>
      <c r="DH945" s="35">
        <v>2942.3961129887998</v>
      </c>
      <c r="DI945" s="29">
        <f t="shared" si="360"/>
        <v>-5.1813165877782059E-10</v>
      </c>
      <c r="DJ945" s="29">
        <f t="shared" si="361"/>
        <v>-5.1816425775864562E-10</v>
      </c>
      <c r="DK945" s="29">
        <f t="shared" si="362"/>
        <v>-5.1816425661047116E-10</v>
      </c>
      <c r="DL945" s="29">
        <f t="shared" si="363"/>
        <v>-5.1816425661050817E-10</v>
      </c>
      <c r="DN945" s="35"/>
      <c r="DO945" s="35"/>
      <c r="DP945" s="35"/>
      <c r="DV945" s="35"/>
      <c r="DW945" s="35"/>
      <c r="DX945" s="35"/>
      <c r="ED945" s="35"/>
      <c r="EE945" s="35"/>
      <c r="EF945" s="35"/>
      <c r="EL945" s="35"/>
      <c r="EM945" s="35"/>
      <c r="EN945" s="35"/>
      <c r="ET945" s="35"/>
      <c r="EU945" s="35"/>
      <c r="EV945" s="35"/>
    </row>
    <row r="946" spans="14:152" s="29" customFormat="1" ht="13.5" x14ac:dyDescent="0.3">
      <c r="N946" s="35">
        <v>1.5300000000000001E-9</v>
      </c>
      <c r="O946" s="35">
        <v>5.0037203098400003</v>
      </c>
      <c r="P946" s="35">
        <v>14556.896717023799</v>
      </c>
      <c r="Q946" s="29">
        <f t="shared" si="356"/>
        <v>-1.365951252476878E-9</v>
      </c>
      <c r="R946" s="29">
        <f t="shared" si="357"/>
        <v>-1.3658230094176739E-9</v>
      </c>
      <c r="S946" s="29">
        <f t="shared" si="358"/>
        <v>-1.3658230139354184E-9</v>
      </c>
      <c r="T946" s="29">
        <f t="shared" si="359"/>
        <v>-1.3658230139352813E-9</v>
      </c>
      <c r="V946" s="35"/>
      <c r="W946" s="35"/>
      <c r="X946" s="35"/>
      <c r="AD946" s="35"/>
      <c r="AE946" s="35"/>
      <c r="AF946" s="35"/>
      <c r="AL946" s="35"/>
      <c r="AM946" s="35"/>
      <c r="AN946" s="35"/>
      <c r="AT946" s="35"/>
      <c r="AU946" s="35"/>
      <c r="AV946" s="35"/>
      <c r="BB946" s="35"/>
      <c r="BC946" s="35"/>
      <c r="BD946" s="35"/>
      <c r="BJ946" s="35"/>
      <c r="BK946" s="35"/>
      <c r="BL946" s="35"/>
      <c r="BR946" s="35"/>
      <c r="BS946" s="35"/>
      <c r="BT946" s="35"/>
      <c r="BZ946" s="35"/>
      <c r="CA946" s="35"/>
      <c r="CB946" s="35"/>
      <c r="CH946" s="35"/>
      <c r="CI946" s="35"/>
      <c r="CJ946" s="35"/>
      <c r="CP946" s="35"/>
      <c r="CQ946" s="35"/>
      <c r="CR946" s="35"/>
      <c r="CX946" s="35"/>
      <c r="CY946" s="35"/>
      <c r="CZ946" s="35"/>
      <c r="DF946" s="35">
        <v>8.3999999999999999E-10</v>
      </c>
      <c r="DG946" s="35">
        <v>5.6608186965399998</v>
      </c>
      <c r="DH946" s="35">
        <v>1169.5882514085999</v>
      </c>
      <c r="DI946" s="29">
        <f t="shared" si="360"/>
        <v>7.4677813141344996E-10</v>
      </c>
      <c r="DJ946" s="29">
        <f t="shared" si="361"/>
        <v>7.4677238285109899E-10</v>
      </c>
      <c r="DK946" s="29">
        <f t="shared" si="362"/>
        <v>7.4677238305357492E-10</v>
      </c>
      <c r="DL946" s="29">
        <f t="shared" si="363"/>
        <v>7.4677238305356675E-10</v>
      </c>
      <c r="DN946" s="35"/>
      <c r="DO946" s="35"/>
      <c r="DP946" s="35"/>
      <c r="DV946" s="35"/>
      <c r="DW946" s="35"/>
      <c r="DX946" s="35"/>
      <c r="ED946" s="35"/>
      <c r="EE946" s="35"/>
      <c r="EF946" s="35"/>
      <c r="EL946" s="35"/>
      <c r="EM946" s="35"/>
      <c r="EN946" s="35"/>
      <c r="ET946" s="35"/>
      <c r="EU946" s="35"/>
      <c r="EV946" s="35"/>
    </row>
    <row r="947" spans="14:152" s="29" customFormat="1" ht="13.5" x14ac:dyDescent="0.3">
      <c r="N947" s="35">
        <v>1.33E-9</v>
      </c>
      <c r="O947" s="35">
        <v>3.1577378543400001</v>
      </c>
      <c r="P947" s="35">
        <v>1125.8693391035999</v>
      </c>
      <c r="Q947" s="29">
        <f t="shared" si="356"/>
        <v>-1.1358282295358265E-9</v>
      </c>
      <c r="R947" s="29">
        <f t="shared" si="357"/>
        <v>-1.1358182738652393E-9</v>
      </c>
      <c r="S947" s="29">
        <f t="shared" si="358"/>
        <v>-1.1358182742158969E-9</v>
      </c>
      <c r="T947" s="29">
        <f t="shared" si="359"/>
        <v>-1.1358182742158869E-9</v>
      </c>
      <c r="V947" s="35"/>
      <c r="W947" s="35"/>
      <c r="X947" s="35"/>
      <c r="AD947" s="35"/>
      <c r="AE947" s="35"/>
      <c r="AF947" s="35"/>
      <c r="AL947" s="35"/>
      <c r="AM947" s="35"/>
      <c r="AN947" s="35"/>
      <c r="AT947" s="35"/>
      <c r="AU947" s="35"/>
      <c r="AV947" s="35"/>
      <c r="BB947" s="35"/>
      <c r="BC947" s="35"/>
      <c r="BD947" s="35"/>
      <c r="BJ947" s="35"/>
      <c r="BK947" s="35"/>
      <c r="BL947" s="35"/>
      <c r="BR947" s="35"/>
      <c r="BS947" s="35"/>
      <c r="BT947" s="35"/>
      <c r="BZ947" s="35"/>
      <c r="CA947" s="35"/>
      <c r="CB947" s="35"/>
      <c r="CH947" s="35"/>
      <c r="CI947" s="35"/>
      <c r="CJ947" s="35"/>
      <c r="CP947" s="35"/>
      <c r="CQ947" s="35"/>
      <c r="CR947" s="35"/>
      <c r="CX947" s="35"/>
      <c r="CY947" s="35"/>
      <c r="CZ947" s="35"/>
      <c r="DF947" s="35">
        <v>8.6000000000000003E-10</v>
      </c>
      <c r="DG947" s="35">
        <v>1.91214909013</v>
      </c>
      <c r="DH947" s="35">
        <v>55516.4187098482</v>
      </c>
      <c r="DI947" s="29">
        <f t="shared" si="360"/>
        <v>3.3182837248158388E-10</v>
      </c>
      <c r="DJ947" s="29">
        <f t="shared" si="361"/>
        <v>3.3126540518212774E-10</v>
      </c>
      <c r="DK947" s="29">
        <f t="shared" si="362"/>
        <v>3.312654250136955E-10</v>
      </c>
      <c r="DL947" s="29">
        <f t="shared" si="363"/>
        <v>3.312654250130639E-10</v>
      </c>
      <c r="DN947" s="35"/>
      <c r="DO947" s="35"/>
      <c r="DP947" s="35"/>
      <c r="DV947" s="35"/>
      <c r="DW947" s="35"/>
      <c r="DX947" s="35"/>
      <c r="ED947" s="35"/>
      <c r="EE947" s="35"/>
      <c r="EF947" s="35"/>
      <c r="EL947" s="35"/>
      <c r="EM947" s="35"/>
      <c r="EN947" s="35"/>
      <c r="ET947" s="35"/>
      <c r="EU947" s="35"/>
      <c r="EV947" s="35"/>
    </row>
    <row r="948" spans="14:152" s="29" customFormat="1" ht="13.5" x14ac:dyDescent="0.3">
      <c r="N948" s="35">
        <v>1.5300000000000001E-9</v>
      </c>
      <c r="O948" s="35">
        <v>1.94292660454</v>
      </c>
      <c r="P948" s="35">
        <v>6533.1461289732997</v>
      </c>
      <c r="Q948" s="29">
        <f t="shared" si="356"/>
        <v>4.9773078308073747E-10</v>
      </c>
      <c r="R948" s="29">
        <f t="shared" si="357"/>
        <v>4.9785157022473459E-10</v>
      </c>
      <c r="S948" s="29">
        <f t="shared" si="358"/>
        <v>4.9785156597049134E-10</v>
      </c>
      <c r="T948" s="29">
        <f t="shared" si="359"/>
        <v>4.9785156597063527E-10</v>
      </c>
      <c r="V948" s="35"/>
      <c r="W948" s="35"/>
      <c r="X948" s="35"/>
      <c r="AD948" s="35"/>
      <c r="AE948" s="35"/>
      <c r="AF948" s="35"/>
      <c r="AL948" s="35"/>
      <c r="AM948" s="35"/>
      <c r="AN948" s="35"/>
      <c r="AT948" s="35"/>
      <c r="AU948" s="35"/>
      <c r="AV948" s="35"/>
      <c r="BB948" s="35"/>
      <c r="BC948" s="35"/>
      <c r="BD948" s="35"/>
      <c r="BJ948" s="35"/>
      <c r="BK948" s="35"/>
      <c r="BL948" s="35"/>
      <c r="BR948" s="35"/>
      <c r="BS948" s="35"/>
      <c r="BT948" s="35"/>
      <c r="BZ948" s="35"/>
      <c r="CA948" s="35"/>
      <c r="CB948" s="35"/>
      <c r="CH948" s="35"/>
      <c r="CI948" s="35"/>
      <c r="CJ948" s="35"/>
      <c r="CP948" s="35"/>
      <c r="CQ948" s="35"/>
      <c r="CR948" s="35"/>
      <c r="CX948" s="35"/>
      <c r="CY948" s="35"/>
      <c r="CZ948" s="35"/>
      <c r="DF948" s="35">
        <v>8.3999999999999999E-10</v>
      </c>
      <c r="DG948" s="35">
        <v>4.3090943494899996</v>
      </c>
      <c r="DH948" s="35">
        <v>4150.0898961468001</v>
      </c>
      <c r="DI948" s="29">
        <f t="shared" si="360"/>
        <v>-7.1951875495690849E-10</v>
      </c>
      <c r="DJ948" s="29">
        <f t="shared" si="361"/>
        <v>-7.1949576518901667E-10</v>
      </c>
      <c r="DK948" s="29">
        <f t="shared" si="362"/>
        <v>-7.1949576599879123E-10</v>
      </c>
      <c r="DL948" s="29">
        <f t="shared" si="363"/>
        <v>-7.1949576599876651E-10</v>
      </c>
      <c r="DN948" s="35"/>
      <c r="DO948" s="35"/>
      <c r="DP948" s="35"/>
      <c r="DV948" s="35"/>
      <c r="DW948" s="35"/>
      <c r="DX948" s="35"/>
      <c r="ED948" s="35"/>
      <c r="EE948" s="35"/>
      <c r="EF948" s="35"/>
      <c r="EL948" s="35"/>
      <c r="EM948" s="35"/>
      <c r="EN948" s="35"/>
      <c r="ET948" s="35"/>
      <c r="EU948" s="35"/>
      <c r="EV948" s="35"/>
    </row>
    <row r="949" spans="14:152" s="29" customFormat="1" ht="13.5" x14ac:dyDescent="0.3">
      <c r="N949" s="35">
        <v>1.2400000000000001E-9</v>
      </c>
      <c r="O949" s="35">
        <v>4.9460824525299998</v>
      </c>
      <c r="P949" s="35">
        <v>12825.6451947038</v>
      </c>
      <c r="Q949" s="29">
        <f t="shared" si="356"/>
        <v>1.1563410544445271E-9</v>
      </c>
      <c r="R949" s="29">
        <f t="shared" si="357"/>
        <v>1.1562676530052676E-9</v>
      </c>
      <c r="S949" s="29">
        <f t="shared" si="358"/>
        <v>1.1562676555911237E-9</v>
      </c>
      <c r="T949" s="29">
        <f t="shared" si="359"/>
        <v>1.1562676555910346E-9</v>
      </c>
      <c r="V949" s="35"/>
      <c r="W949" s="35"/>
      <c r="X949" s="35"/>
      <c r="AD949" s="35"/>
      <c r="AE949" s="35"/>
      <c r="AF949" s="35"/>
      <c r="AL949" s="35"/>
      <c r="AM949" s="35"/>
      <c r="AN949" s="35"/>
      <c r="AT949" s="35"/>
      <c r="AU949" s="35"/>
      <c r="AV949" s="35"/>
      <c r="BB949" s="35"/>
      <c r="BC949" s="35"/>
      <c r="BD949" s="35"/>
      <c r="BJ949" s="35"/>
      <c r="BK949" s="35"/>
      <c r="BL949" s="35"/>
      <c r="BR949" s="35"/>
      <c r="BS949" s="35"/>
      <c r="BT949" s="35"/>
      <c r="BZ949" s="35"/>
      <c r="CA949" s="35"/>
      <c r="CB949" s="35"/>
      <c r="CH949" s="35"/>
      <c r="CI949" s="35"/>
      <c r="CJ949" s="35"/>
      <c r="CP949" s="35"/>
      <c r="CQ949" s="35"/>
      <c r="CR949" s="35"/>
      <c r="CX949" s="35"/>
      <c r="CY949" s="35"/>
      <c r="CZ949" s="35"/>
      <c r="DF949" s="35">
        <v>9.4000000000000006E-10</v>
      </c>
      <c r="DG949" s="35">
        <v>1.3664515132299999</v>
      </c>
      <c r="DH949" s="35">
        <v>9093.9973115966004</v>
      </c>
      <c r="DI949" s="29">
        <f t="shared" si="360"/>
        <v>-1.4553206960073176E-10</v>
      </c>
      <c r="DJ949" s="29">
        <f t="shared" si="361"/>
        <v>-1.4563999243017452E-10</v>
      </c>
      <c r="DK949" s="29">
        <f t="shared" si="362"/>
        <v>-1.456399886289933E-10</v>
      </c>
      <c r="DL949" s="29">
        <f t="shared" si="363"/>
        <v>-1.4563998862909887E-10</v>
      </c>
      <c r="DN949" s="35"/>
      <c r="DO949" s="35"/>
      <c r="DP949" s="35"/>
      <c r="DV949" s="35"/>
      <c r="DW949" s="35"/>
      <c r="DX949" s="35"/>
      <c r="ED949" s="35"/>
      <c r="EE949" s="35"/>
      <c r="EF949" s="35"/>
      <c r="EL949" s="35"/>
      <c r="EM949" s="35"/>
      <c r="EN949" s="35"/>
      <c r="ET949" s="35"/>
      <c r="EU949" s="35"/>
      <c r="EV949" s="35"/>
    </row>
    <row r="950" spans="14:152" s="29" customFormat="1" ht="13.5" x14ac:dyDescent="0.3">
      <c r="N950" s="35">
        <v>1.1700000000000001E-9</v>
      </c>
      <c r="O950" s="35">
        <v>1.1352875073799999</v>
      </c>
      <c r="P950" s="35">
        <v>4452.2546718018002</v>
      </c>
      <c r="Q950" s="29">
        <f t="shared" si="356"/>
        <v>-4.3298288164664642E-10</v>
      </c>
      <c r="R950" s="29">
        <f t="shared" si="357"/>
        <v>-4.3304472332229863E-10</v>
      </c>
      <c r="S950" s="29">
        <f t="shared" si="358"/>
        <v>-4.3304472114416224E-10</v>
      </c>
      <c r="T950" s="29">
        <f t="shared" si="359"/>
        <v>-4.3304472114422407E-10</v>
      </c>
      <c r="V950" s="35"/>
      <c r="W950" s="35"/>
      <c r="X950" s="35"/>
      <c r="AD950" s="35"/>
      <c r="AE950" s="35"/>
      <c r="AF950" s="35"/>
      <c r="AL950" s="35"/>
      <c r="AM950" s="35"/>
      <c r="AN950" s="35"/>
      <c r="AT950" s="35"/>
      <c r="AU950" s="35"/>
      <c r="AV950" s="35"/>
      <c r="BB950" s="35"/>
      <c r="BC950" s="35"/>
      <c r="BD950" s="35"/>
      <c r="BJ950" s="35"/>
      <c r="BK950" s="35"/>
      <c r="BL950" s="35"/>
      <c r="BR950" s="35"/>
      <c r="BS950" s="35"/>
      <c r="BT950" s="35"/>
      <c r="BZ950" s="35"/>
      <c r="CA950" s="35"/>
      <c r="CB950" s="35"/>
      <c r="CH950" s="35"/>
      <c r="CI950" s="35"/>
      <c r="CJ950" s="35"/>
      <c r="CP950" s="35"/>
      <c r="CQ950" s="35"/>
      <c r="CR950" s="35"/>
      <c r="CX950" s="35"/>
      <c r="CY950" s="35"/>
      <c r="CZ950" s="35"/>
      <c r="DF950" s="35">
        <v>9.6999999999999996E-10</v>
      </c>
      <c r="DG950" s="35">
        <v>2.2654424570599998</v>
      </c>
      <c r="DH950" s="35">
        <v>13361.469385730999</v>
      </c>
      <c r="DI950" s="29">
        <f t="shared" si="360"/>
        <v>7.8352634135753141E-10</v>
      </c>
      <c r="DJ950" s="29">
        <f t="shared" si="361"/>
        <v>7.8342869122085366E-10</v>
      </c>
      <c r="DK950" s="29">
        <f t="shared" si="362"/>
        <v>7.8342869466064701E-10</v>
      </c>
      <c r="DL950" s="29">
        <f t="shared" si="363"/>
        <v>7.8342869466053317E-10</v>
      </c>
      <c r="DN950" s="35"/>
      <c r="DO950" s="35"/>
      <c r="DP950" s="35"/>
      <c r="DV950" s="35"/>
      <c r="DW950" s="35"/>
      <c r="DX950" s="35"/>
      <c r="ED950" s="35"/>
      <c r="EE950" s="35"/>
      <c r="EF950" s="35"/>
      <c r="EL950" s="35"/>
      <c r="EM950" s="35"/>
      <c r="EN950" s="35"/>
      <c r="ET950" s="35"/>
      <c r="EU950" s="35"/>
      <c r="EV950" s="35"/>
    </row>
    <row r="951" spans="14:152" s="29" customFormat="1" ht="13.5" x14ac:dyDescent="0.3">
      <c r="N951" s="35">
        <v>1.15E-9</v>
      </c>
      <c r="O951" s="35">
        <v>3.3412181346200001</v>
      </c>
      <c r="P951" s="35">
        <v>10001.481960700599</v>
      </c>
      <c r="Q951" s="29">
        <f t="shared" si="356"/>
        <v>-8.6444852662522926E-10</v>
      </c>
      <c r="R951" s="29">
        <f t="shared" si="357"/>
        <v>-8.6435158300829958E-10</v>
      </c>
      <c r="S951" s="29">
        <f t="shared" si="358"/>
        <v>-8.6435158642304838E-10</v>
      </c>
      <c r="T951" s="29">
        <f t="shared" si="359"/>
        <v>-8.6435158642294054E-10</v>
      </c>
      <c r="V951" s="35"/>
      <c r="W951" s="35"/>
      <c r="X951" s="35"/>
      <c r="AD951" s="35"/>
      <c r="AE951" s="35"/>
      <c r="AF951" s="35"/>
      <c r="AL951" s="35"/>
      <c r="AM951" s="35"/>
      <c r="AN951" s="35"/>
      <c r="AT951" s="35"/>
      <c r="AU951" s="35"/>
      <c r="AV951" s="35"/>
      <c r="BB951" s="35"/>
      <c r="BC951" s="35"/>
      <c r="BD951" s="35"/>
      <c r="BJ951" s="35"/>
      <c r="BK951" s="35"/>
      <c r="BL951" s="35"/>
      <c r="BR951" s="35"/>
      <c r="BS951" s="35"/>
      <c r="BT951" s="35"/>
      <c r="BZ951" s="35"/>
      <c r="CA951" s="35"/>
      <c r="CB951" s="35"/>
      <c r="CH951" s="35"/>
      <c r="CI951" s="35"/>
      <c r="CJ951" s="35"/>
      <c r="CP951" s="35"/>
      <c r="CQ951" s="35"/>
      <c r="CR951" s="35"/>
      <c r="CX951" s="35"/>
      <c r="CY951" s="35"/>
      <c r="CZ951" s="35"/>
      <c r="DF951" s="35">
        <v>9.900000000000001E-10</v>
      </c>
      <c r="DG951" s="35">
        <v>1.16054562056</v>
      </c>
      <c r="DH951" s="35">
        <v>128.0188433374</v>
      </c>
      <c r="DI951" s="29">
        <f t="shared" si="360"/>
        <v>-9.8522833150505112E-10</v>
      </c>
      <c r="DJ951" s="29">
        <f t="shared" si="361"/>
        <v>-9.8522849032937713E-10</v>
      </c>
      <c r="DK951" s="29">
        <f t="shared" si="362"/>
        <v>-9.8522849032378311E-10</v>
      </c>
      <c r="DL951" s="29">
        <f t="shared" si="363"/>
        <v>-9.8522849032378332E-10</v>
      </c>
      <c r="DN951" s="35"/>
      <c r="DO951" s="35"/>
      <c r="DP951" s="35"/>
      <c r="DV951" s="35"/>
      <c r="DW951" s="35"/>
      <c r="DX951" s="35"/>
      <c r="ED951" s="35"/>
      <c r="EE951" s="35"/>
      <c r="EF951" s="35"/>
      <c r="EL951" s="35"/>
      <c r="EM951" s="35"/>
      <c r="EN951" s="35"/>
      <c r="ET951" s="35"/>
      <c r="EU951" s="35"/>
      <c r="EV951" s="35"/>
    </row>
    <row r="952" spans="14:152" s="29" customFormat="1" ht="13.5" x14ac:dyDescent="0.3">
      <c r="N952" s="35">
        <v>1.15E-9</v>
      </c>
      <c r="O952" s="35">
        <v>3.44586362144</v>
      </c>
      <c r="P952" s="35">
        <v>7696.8878712838005</v>
      </c>
      <c r="Q952" s="29">
        <f t="shared" si="356"/>
        <v>-1.0813050759501701E-9</v>
      </c>
      <c r="R952" s="29">
        <f t="shared" si="357"/>
        <v>-1.0812665619269409E-9</v>
      </c>
      <c r="S952" s="29">
        <f t="shared" si="358"/>
        <v>-1.0812665632836451E-9</v>
      </c>
      <c r="T952" s="29">
        <f t="shared" si="359"/>
        <v>-1.0812665632836005E-9</v>
      </c>
      <c r="V952" s="35"/>
      <c r="W952" s="35"/>
      <c r="X952" s="35"/>
      <c r="AD952" s="35"/>
      <c r="AE952" s="35"/>
      <c r="AF952" s="35"/>
      <c r="AL952" s="35"/>
      <c r="AM952" s="35"/>
      <c r="AN952" s="35"/>
      <c r="AT952" s="35"/>
      <c r="AU952" s="35"/>
      <c r="AV952" s="35"/>
      <c r="BB952" s="35"/>
      <c r="BC952" s="35"/>
      <c r="BD952" s="35"/>
      <c r="BJ952" s="35"/>
      <c r="BK952" s="35"/>
      <c r="BL952" s="35"/>
      <c r="BR952" s="35"/>
      <c r="BS952" s="35"/>
      <c r="BT952" s="35"/>
      <c r="BZ952" s="35"/>
      <c r="CA952" s="35"/>
      <c r="CB952" s="35"/>
      <c r="CH952" s="35"/>
      <c r="CI952" s="35"/>
      <c r="CJ952" s="35"/>
      <c r="CP952" s="35"/>
      <c r="CQ952" s="35"/>
      <c r="CR952" s="35"/>
      <c r="CX952" s="35"/>
      <c r="CY952" s="35"/>
      <c r="CZ952" s="35"/>
      <c r="DF952" s="35">
        <v>9.4000000000000006E-10</v>
      </c>
      <c r="DG952" s="35">
        <v>1.1057395245699999</v>
      </c>
      <c r="DH952" s="35">
        <v>4591.4426230006002</v>
      </c>
      <c r="DI952" s="29">
        <f t="shared" si="360"/>
        <v>9.0306758605404395E-10</v>
      </c>
      <c r="DJ952" s="29">
        <f t="shared" si="361"/>
        <v>9.0308289278602929E-10</v>
      </c>
      <c r="DK952" s="29">
        <f t="shared" si="362"/>
        <v>9.0308289224695517E-10</v>
      </c>
      <c r="DL952" s="29">
        <f t="shared" si="363"/>
        <v>9.0308289224697368E-10</v>
      </c>
      <c r="DN952" s="35"/>
      <c r="DO952" s="35"/>
      <c r="DP952" s="35"/>
      <c r="DV952" s="35"/>
      <c r="DW952" s="35"/>
      <c r="DX952" s="35"/>
      <c r="ED952" s="35"/>
      <c r="EE952" s="35"/>
      <c r="EF952" s="35"/>
      <c r="EL952" s="35"/>
      <c r="EM952" s="35"/>
      <c r="EN952" s="35"/>
      <c r="ET952" s="35"/>
      <c r="EU952" s="35"/>
      <c r="EV952" s="35"/>
    </row>
    <row r="953" spans="14:152" s="29" customFormat="1" ht="13.5" x14ac:dyDescent="0.3">
      <c r="N953" s="35">
        <v>1.1700000000000001E-9</v>
      </c>
      <c r="O953" s="35">
        <v>0.72489390401999998</v>
      </c>
      <c r="P953" s="35">
        <v>27.4688663996</v>
      </c>
      <c r="Q953" s="29">
        <f t="shared" si="356"/>
        <v>4.5535646853657109E-10</v>
      </c>
      <c r="R953" s="29">
        <f t="shared" si="357"/>
        <v>4.5535684685952567E-10</v>
      </c>
      <c r="S953" s="29">
        <f t="shared" si="358"/>
        <v>4.5535684684620067E-10</v>
      </c>
      <c r="T953" s="29">
        <f t="shared" si="359"/>
        <v>4.5535684684620124E-10</v>
      </c>
      <c r="V953" s="35"/>
      <c r="W953" s="35"/>
      <c r="X953" s="35"/>
      <c r="AD953" s="35"/>
      <c r="AE953" s="35"/>
      <c r="AF953" s="35"/>
      <c r="AL953" s="35"/>
      <c r="AM953" s="35"/>
      <c r="AN953" s="35"/>
      <c r="AT953" s="35"/>
      <c r="AU953" s="35"/>
      <c r="AV953" s="35"/>
      <c r="BB953" s="35"/>
      <c r="BC953" s="35"/>
      <c r="BD953" s="35"/>
      <c r="BJ953" s="35"/>
      <c r="BK953" s="35"/>
      <c r="BL953" s="35"/>
      <c r="BR953" s="35"/>
      <c r="BS953" s="35"/>
      <c r="BT953" s="35"/>
      <c r="BZ953" s="35"/>
      <c r="CA953" s="35"/>
      <c r="CB953" s="35"/>
      <c r="CH953" s="35"/>
      <c r="CI953" s="35"/>
      <c r="CJ953" s="35"/>
      <c r="CP953" s="35"/>
      <c r="CQ953" s="35"/>
      <c r="CR953" s="35"/>
      <c r="CX953" s="35"/>
      <c r="CY953" s="35"/>
      <c r="CZ953" s="35"/>
      <c r="DF953" s="35">
        <v>9.2000000000000003E-10</v>
      </c>
      <c r="DG953" s="35">
        <v>0.74386387541999999</v>
      </c>
      <c r="DH953" s="35">
        <v>4845.9002357928002</v>
      </c>
      <c r="DI953" s="29">
        <f t="shared" si="360"/>
        <v>-5.6417226124998112E-10</v>
      </c>
      <c r="DJ953" s="29">
        <f t="shared" si="361"/>
        <v>-5.6421726296104741E-10</v>
      </c>
      <c r="DK953" s="29">
        <f t="shared" si="362"/>
        <v>-5.6421726137605459E-10</v>
      </c>
      <c r="DL953" s="29">
        <f t="shared" si="363"/>
        <v>-5.6421726137610618E-10</v>
      </c>
      <c r="DN953" s="35"/>
      <c r="DO953" s="35"/>
      <c r="DP953" s="35"/>
      <c r="DV953" s="35"/>
      <c r="DW953" s="35"/>
      <c r="DX953" s="35"/>
      <c r="ED953" s="35"/>
      <c r="EE953" s="35"/>
      <c r="EF953" s="35"/>
      <c r="EL953" s="35"/>
      <c r="EM953" s="35"/>
      <c r="EN953" s="35"/>
      <c r="ET953" s="35"/>
      <c r="EU953" s="35"/>
      <c r="EV953" s="35"/>
    </row>
    <row r="954" spans="14:152" s="29" customFormat="1" ht="13.5" x14ac:dyDescent="0.3">
      <c r="N954" s="35">
        <v>1.32E-9</v>
      </c>
      <c r="O954" s="35">
        <v>2.4131825091599999</v>
      </c>
      <c r="P954" s="35">
        <v>6717.252720077</v>
      </c>
      <c r="Q954" s="29">
        <f t="shared" si="356"/>
        <v>-1.6421405933412559E-11</v>
      </c>
      <c r="R954" s="29">
        <f t="shared" si="357"/>
        <v>-1.6534707188179479E-11</v>
      </c>
      <c r="S954" s="29">
        <f t="shared" si="358"/>
        <v>-1.6534703197545717E-11</v>
      </c>
      <c r="T954" s="29">
        <f t="shared" si="359"/>
        <v>-1.6534703197658259E-11</v>
      </c>
      <c r="V954" s="35"/>
      <c r="W954" s="35"/>
      <c r="X954" s="35"/>
      <c r="AD954" s="35"/>
      <c r="AE954" s="35"/>
      <c r="AF954" s="35"/>
      <c r="AL954" s="35"/>
      <c r="AM954" s="35"/>
      <c r="AN954" s="35"/>
      <c r="AT954" s="35"/>
      <c r="AU954" s="35"/>
      <c r="AV954" s="35"/>
      <c r="BB954" s="35"/>
      <c r="BC954" s="35"/>
      <c r="BD954" s="35"/>
      <c r="BJ954" s="35"/>
      <c r="BK954" s="35"/>
      <c r="BL954" s="35"/>
      <c r="BR954" s="35"/>
      <c r="BS954" s="35"/>
      <c r="BT954" s="35"/>
      <c r="BZ954" s="35"/>
      <c r="CA954" s="35"/>
      <c r="CB954" s="35"/>
      <c r="CH954" s="35"/>
      <c r="CI954" s="35"/>
      <c r="CJ954" s="35"/>
      <c r="CP954" s="35"/>
      <c r="CQ954" s="35"/>
      <c r="CR954" s="35"/>
      <c r="CX954" s="35"/>
      <c r="CY954" s="35"/>
      <c r="CZ954" s="35"/>
      <c r="DF954" s="35">
        <v>1.01E-9</v>
      </c>
      <c r="DG954" s="35">
        <v>1.5157029903999999</v>
      </c>
      <c r="DH954" s="35">
        <v>7807.0941925032002</v>
      </c>
      <c r="DI954" s="29">
        <f t="shared" si="360"/>
        <v>-8.9229975489307094E-10</v>
      </c>
      <c r="DJ954" s="29">
        <f t="shared" si="361"/>
        <v>-8.922525419175598E-10</v>
      </c>
      <c r="DK954" s="29">
        <f t="shared" si="362"/>
        <v>-8.9225254358062193E-10</v>
      </c>
      <c r="DL954" s="29">
        <f t="shared" si="363"/>
        <v>-8.9225254358058171E-10</v>
      </c>
      <c r="DN954" s="35"/>
      <c r="DO954" s="35"/>
      <c r="DP954" s="35"/>
      <c r="DV954" s="35"/>
      <c r="DW954" s="35"/>
      <c r="DX954" s="35"/>
      <c r="ED954" s="35"/>
      <c r="EE954" s="35"/>
      <c r="EF954" s="35"/>
      <c r="EL954" s="35"/>
      <c r="EM954" s="35"/>
      <c r="EN954" s="35"/>
      <c r="ET954" s="35"/>
      <c r="EU954" s="35"/>
      <c r="EV954" s="35"/>
    </row>
    <row r="955" spans="14:152" s="29" customFormat="1" ht="13.5" x14ac:dyDescent="0.3">
      <c r="N955" s="35">
        <v>1.1800000000000001E-9</v>
      </c>
      <c r="O955" s="35">
        <v>0.35995031424000001</v>
      </c>
      <c r="P955" s="35">
        <v>27832.0382192832</v>
      </c>
      <c r="Q955" s="29">
        <f t="shared" si="356"/>
        <v>1.1798552929372538E-9</v>
      </c>
      <c r="R955" s="29">
        <f t="shared" si="357"/>
        <v>1.1798617908846527E-9</v>
      </c>
      <c r="S955" s="29">
        <f t="shared" si="358"/>
        <v>1.1798617906584145E-9</v>
      </c>
      <c r="T955" s="29">
        <f t="shared" si="359"/>
        <v>1.1798617906584217E-9</v>
      </c>
      <c r="V955" s="35"/>
      <c r="W955" s="35"/>
      <c r="X955" s="35"/>
      <c r="AD955" s="35"/>
      <c r="AE955" s="35"/>
      <c r="AF955" s="35"/>
      <c r="AL955" s="35"/>
      <c r="AM955" s="35"/>
      <c r="AN955" s="35"/>
      <c r="AT955" s="35"/>
      <c r="AU955" s="35"/>
      <c r="AV955" s="35"/>
      <c r="BB955" s="35"/>
      <c r="BC955" s="35"/>
      <c r="BD955" s="35"/>
      <c r="BJ955" s="35"/>
      <c r="BK955" s="35"/>
      <c r="BL955" s="35"/>
      <c r="BR955" s="35"/>
      <c r="BS955" s="35"/>
      <c r="BT955" s="35"/>
      <c r="BZ955" s="35"/>
      <c r="CA955" s="35"/>
      <c r="CB955" s="35"/>
      <c r="CH955" s="35"/>
      <c r="CI955" s="35"/>
      <c r="CJ955" s="35"/>
      <c r="CP955" s="35"/>
      <c r="CQ955" s="35"/>
      <c r="CR955" s="35"/>
      <c r="CX955" s="35"/>
      <c r="CY955" s="35"/>
      <c r="CZ955" s="35"/>
      <c r="DF955" s="35">
        <v>9.5999999999999999E-10</v>
      </c>
      <c r="DG955" s="35">
        <v>1.02187746571</v>
      </c>
      <c r="DH955" s="35">
        <v>2899.7871418221998</v>
      </c>
      <c r="DI955" s="29">
        <f t="shared" si="360"/>
        <v>-5.2189551651969912E-10</v>
      </c>
      <c r="DJ955" s="29">
        <f t="shared" si="361"/>
        <v>-5.2192537457312595E-10</v>
      </c>
      <c r="DK955" s="29">
        <f t="shared" si="362"/>
        <v>-5.2192537352149598E-10</v>
      </c>
      <c r="DL955" s="29">
        <f t="shared" si="363"/>
        <v>-5.2192537352152462E-10</v>
      </c>
      <c r="DN955" s="35"/>
      <c r="DO955" s="35"/>
      <c r="DP955" s="35"/>
      <c r="DV955" s="35"/>
      <c r="DW955" s="35"/>
      <c r="DX955" s="35"/>
      <c r="ED955" s="35"/>
      <c r="EE955" s="35"/>
      <c r="EF955" s="35"/>
      <c r="EL955" s="35"/>
      <c r="EM955" s="35"/>
      <c r="EN955" s="35"/>
      <c r="ET955" s="35"/>
      <c r="EU955" s="35"/>
      <c r="EV955" s="35"/>
    </row>
    <row r="956" spans="14:152" s="29" customFormat="1" ht="13.5" x14ac:dyDescent="0.3">
      <c r="N956" s="35">
        <v>1.57E-9</v>
      </c>
      <c r="O956" s="35">
        <v>1.73929012934</v>
      </c>
      <c r="P956" s="35">
        <v>11560.0777160774</v>
      </c>
      <c r="Q956" s="29">
        <f t="shared" si="356"/>
        <v>8.4655150229398587E-10</v>
      </c>
      <c r="R956" s="29">
        <f t="shared" si="357"/>
        <v>8.4674682151912619E-10</v>
      </c>
      <c r="S956" s="29">
        <f t="shared" si="358"/>
        <v>8.4674681464000642E-10</v>
      </c>
      <c r="T956" s="29">
        <f t="shared" si="359"/>
        <v>8.4674681464023173E-10</v>
      </c>
      <c r="V956" s="35"/>
      <c r="W956" s="35"/>
      <c r="X956" s="35"/>
      <c r="AD956" s="35"/>
      <c r="AE956" s="35"/>
      <c r="AF956" s="35"/>
      <c r="AL956" s="35"/>
      <c r="AM956" s="35"/>
      <c r="AN956" s="35"/>
      <c r="AT956" s="35"/>
      <c r="AU956" s="35"/>
      <c r="AV956" s="35"/>
      <c r="BB956" s="35"/>
      <c r="BC956" s="35"/>
      <c r="BD956" s="35"/>
      <c r="BJ956" s="35"/>
      <c r="BK956" s="35"/>
      <c r="BL956" s="35"/>
      <c r="BR956" s="35"/>
      <c r="BS956" s="35"/>
      <c r="BT956" s="35"/>
      <c r="BZ956" s="35"/>
      <c r="CA956" s="35"/>
      <c r="CB956" s="35"/>
      <c r="CH956" s="35"/>
      <c r="CI956" s="35"/>
      <c r="CJ956" s="35"/>
      <c r="CP956" s="35"/>
      <c r="CQ956" s="35"/>
      <c r="CR956" s="35"/>
      <c r="CX956" s="35"/>
      <c r="CY956" s="35"/>
      <c r="CZ956" s="35"/>
      <c r="DF956" s="35">
        <v>8.6000000000000003E-10</v>
      </c>
      <c r="DG956" s="35">
        <v>0.66787658068</v>
      </c>
      <c r="DH956" s="35">
        <v>2957.7331481288002</v>
      </c>
      <c r="DI956" s="29">
        <f t="shared" si="360"/>
        <v>1.0648936490797928E-11</v>
      </c>
      <c r="DJ956" s="29">
        <f t="shared" si="361"/>
        <v>1.0616433210966948E-11</v>
      </c>
      <c r="DK956" s="29">
        <f t="shared" si="362"/>
        <v>1.0616434355780488E-11</v>
      </c>
      <c r="DL956" s="29">
        <f t="shared" si="363"/>
        <v>1.0616434355743825E-11</v>
      </c>
      <c r="DN956" s="35"/>
      <c r="DO956" s="35"/>
      <c r="DP956" s="35"/>
      <c r="DV956" s="35"/>
      <c r="DW956" s="35"/>
      <c r="DX956" s="35"/>
      <c r="ED956" s="35"/>
      <c r="EE956" s="35"/>
      <c r="EF956" s="35"/>
      <c r="EL956" s="35"/>
      <c r="EM956" s="35"/>
      <c r="EN956" s="35"/>
      <c r="ET956" s="35"/>
      <c r="EU956" s="35"/>
      <c r="EV956" s="35"/>
    </row>
    <row r="957" spans="14:152" s="29" customFormat="1" ht="13.5" x14ac:dyDescent="0.3">
      <c r="N957" s="35">
        <v>1.4800000000000001E-9</v>
      </c>
      <c r="O957" s="35">
        <v>2.1402397634099999</v>
      </c>
      <c r="P957" s="35">
        <v>15265.8865193004</v>
      </c>
      <c r="Q957" s="29">
        <f t="shared" si="356"/>
        <v>4.8036140980243242E-10</v>
      </c>
      <c r="R957" s="29">
        <f t="shared" si="357"/>
        <v>4.8008830515885729E-10</v>
      </c>
      <c r="S957" s="29">
        <f t="shared" si="358"/>
        <v>4.8008831477833491E-10</v>
      </c>
      <c r="T957" s="29">
        <f t="shared" si="359"/>
        <v>4.8008831477805636E-10</v>
      </c>
      <c r="V957" s="35"/>
      <c r="W957" s="35"/>
      <c r="X957" s="35"/>
      <c r="AD957" s="35"/>
      <c r="AE957" s="35"/>
      <c r="AF957" s="35"/>
      <c r="AL957" s="35"/>
      <c r="AM957" s="35"/>
      <c r="AN957" s="35"/>
      <c r="AT957" s="35"/>
      <c r="AU957" s="35"/>
      <c r="AV957" s="35"/>
      <c r="BB957" s="35"/>
      <c r="BC957" s="35"/>
      <c r="BD957" s="35"/>
      <c r="BJ957" s="35"/>
      <c r="BK957" s="35"/>
      <c r="BL957" s="35"/>
      <c r="BR957" s="35"/>
      <c r="BS957" s="35"/>
      <c r="BT957" s="35"/>
      <c r="BZ957" s="35"/>
      <c r="CA957" s="35"/>
      <c r="CB957" s="35"/>
      <c r="CH957" s="35"/>
      <c r="CI957" s="35"/>
      <c r="CJ957" s="35"/>
      <c r="CP957" s="35"/>
      <c r="CQ957" s="35"/>
      <c r="CR957" s="35"/>
      <c r="CX957" s="35"/>
      <c r="CY957" s="35"/>
      <c r="CZ957" s="35"/>
      <c r="DF957" s="35">
        <v>8.6999999999999999E-10</v>
      </c>
      <c r="DG957" s="35">
        <v>3.4967618963999998</v>
      </c>
      <c r="DH957" s="35">
        <v>4061.7516579060002</v>
      </c>
      <c r="DI957" s="29">
        <f t="shared" si="360"/>
        <v>8.1657526634127149E-10</v>
      </c>
      <c r="DJ957" s="29">
        <f t="shared" si="361"/>
        <v>8.1659084606285844E-10</v>
      </c>
      <c r="DK957" s="29">
        <f t="shared" si="362"/>
        <v>8.1659084551415728E-10</v>
      </c>
      <c r="DL957" s="29">
        <f t="shared" si="363"/>
        <v>8.1659084551417E-10</v>
      </c>
      <c r="DN957" s="35"/>
      <c r="DO957" s="35"/>
      <c r="DP957" s="35"/>
      <c r="DV957" s="35"/>
      <c r="DW957" s="35"/>
      <c r="DX957" s="35"/>
      <c r="ED957" s="35"/>
      <c r="EE957" s="35"/>
      <c r="EF957" s="35"/>
      <c r="EL957" s="35"/>
      <c r="EM957" s="35"/>
      <c r="EN957" s="35"/>
      <c r="ET957" s="35"/>
      <c r="EU957" s="35"/>
      <c r="EV957" s="35"/>
    </row>
    <row r="958" spans="14:152" s="29" customFormat="1" ht="13.5" x14ac:dyDescent="0.3">
      <c r="N958" s="35">
        <v>1.13E-9</v>
      </c>
      <c r="O958" s="35">
        <v>1.2918386374499999</v>
      </c>
      <c r="P958" s="35">
        <v>26880.319813032602</v>
      </c>
      <c r="Q958" s="29">
        <f t="shared" si="356"/>
        <v>-4.1177827336140827E-10</v>
      </c>
      <c r="R958" s="29">
        <f t="shared" si="357"/>
        <v>-4.1213972350829645E-10</v>
      </c>
      <c r="S958" s="29">
        <f t="shared" si="358"/>
        <v>-4.1213971077838253E-10</v>
      </c>
      <c r="T958" s="29">
        <f t="shared" si="359"/>
        <v>-4.1213971077874142E-10</v>
      </c>
      <c r="V958" s="35"/>
      <c r="W958" s="35"/>
      <c r="X958" s="35"/>
      <c r="AD958" s="35"/>
      <c r="AE958" s="35"/>
      <c r="AF958" s="35"/>
      <c r="AL958" s="35"/>
      <c r="AM958" s="35"/>
      <c r="AN958" s="35"/>
      <c r="AT958" s="35"/>
      <c r="AU958" s="35"/>
      <c r="AV958" s="35"/>
      <c r="BB958" s="35"/>
      <c r="BC958" s="35"/>
      <c r="BD958" s="35"/>
      <c r="BJ958" s="35"/>
      <c r="BK958" s="35"/>
      <c r="BL958" s="35"/>
      <c r="BR958" s="35"/>
      <c r="BS958" s="35"/>
      <c r="BT958" s="35"/>
      <c r="BZ958" s="35"/>
      <c r="CA958" s="35"/>
      <c r="CB958" s="35"/>
      <c r="CH958" s="35"/>
      <c r="CI958" s="35"/>
      <c r="CJ958" s="35"/>
      <c r="CP958" s="35"/>
      <c r="CQ958" s="35"/>
      <c r="CR958" s="35"/>
      <c r="CX958" s="35"/>
      <c r="CY958" s="35"/>
      <c r="CZ958" s="35"/>
      <c r="DF958" s="35">
        <v>9.5000000000000003E-10</v>
      </c>
      <c r="DG958" s="35">
        <v>3.3545278135499998</v>
      </c>
      <c r="DH958" s="35">
        <v>661.23292678099995</v>
      </c>
      <c r="DI958" s="29">
        <f t="shared" si="360"/>
        <v>4.0802399159692477E-11</v>
      </c>
      <c r="DJ958" s="29">
        <f t="shared" si="361"/>
        <v>4.0810419263698338E-11</v>
      </c>
      <c r="DK958" s="29">
        <f t="shared" si="362"/>
        <v>4.0810418981218931E-11</v>
      </c>
      <c r="DL958" s="29">
        <f t="shared" si="363"/>
        <v>4.0810418981227358E-11</v>
      </c>
      <c r="DN958" s="35"/>
      <c r="DO958" s="35"/>
      <c r="DP958" s="35"/>
      <c r="DV958" s="35"/>
      <c r="DW958" s="35"/>
      <c r="DX958" s="35"/>
      <c r="ED958" s="35"/>
      <c r="EE958" s="35"/>
      <c r="EF958" s="35"/>
      <c r="EL958" s="35"/>
      <c r="EM958" s="35"/>
      <c r="EN958" s="35"/>
      <c r="ET958" s="35"/>
      <c r="EU958" s="35"/>
      <c r="EV958" s="35"/>
    </row>
    <row r="959" spans="14:152" s="29" customFormat="1" ht="13.5" x14ac:dyDescent="0.3">
      <c r="N959" s="35">
        <v>1.51E-9</v>
      </c>
      <c r="O959" s="35">
        <v>0.95890610457000003</v>
      </c>
      <c r="P959" s="35">
        <v>6530.1771835566997</v>
      </c>
      <c r="Q959" s="29">
        <f t="shared" si="356"/>
        <v>1.4776989964441469E-9</v>
      </c>
      <c r="R959" s="29">
        <f t="shared" si="357"/>
        <v>1.477724915437477E-9</v>
      </c>
      <c r="S959" s="29">
        <f t="shared" si="358"/>
        <v>1.4777249145247523E-9</v>
      </c>
      <c r="T959" s="29">
        <f t="shared" si="359"/>
        <v>1.4777249145247788E-9</v>
      </c>
      <c r="V959" s="35"/>
      <c r="W959" s="35"/>
      <c r="X959" s="35"/>
      <c r="AD959" s="35"/>
      <c r="AE959" s="35"/>
      <c r="AF959" s="35"/>
      <c r="AL959" s="35"/>
      <c r="AM959" s="35"/>
      <c r="AN959" s="35"/>
      <c r="AT959" s="35"/>
      <c r="AU959" s="35"/>
      <c r="AV959" s="35"/>
      <c r="BB959" s="35"/>
      <c r="BC959" s="35"/>
      <c r="BD959" s="35"/>
      <c r="BJ959" s="35"/>
      <c r="BK959" s="35"/>
      <c r="BL959" s="35"/>
      <c r="BR959" s="35"/>
      <c r="BS959" s="35"/>
      <c r="BT959" s="35"/>
      <c r="BZ959" s="35"/>
      <c r="CA959" s="35"/>
      <c r="CB959" s="35"/>
      <c r="CH959" s="35"/>
      <c r="CI959" s="35"/>
      <c r="CJ959" s="35"/>
      <c r="CP959" s="35"/>
      <c r="CQ959" s="35"/>
      <c r="CR959" s="35"/>
      <c r="CX959" s="35"/>
      <c r="CY959" s="35"/>
      <c r="CZ959" s="35"/>
      <c r="DF959" s="35">
        <v>8.6999999999999999E-10</v>
      </c>
      <c r="DG959" s="35">
        <v>4.8404360870000003E-2</v>
      </c>
      <c r="DH959" s="35">
        <v>23546.7536230308</v>
      </c>
      <c r="DI959" s="29">
        <f t="shared" si="360"/>
        <v>6.1727564875710914E-10</v>
      </c>
      <c r="DJ959" s="29">
        <f t="shared" si="361"/>
        <v>6.1709113912731928E-10</v>
      </c>
      <c r="DK959" s="29">
        <f t="shared" si="362"/>
        <v>6.1709114562702061E-10</v>
      </c>
      <c r="DL959" s="29">
        <f t="shared" si="363"/>
        <v>6.1709114562681143E-10</v>
      </c>
      <c r="DN959" s="35"/>
      <c r="DO959" s="35"/>
      <c r="DP959" s="35"/>
      <c r="DV959" s="35"/>
      <c r="DW959" s="35"/>
      <c r="DX959" s="35"/>
      <c r="ED959" s="35"/>
      <c r="EE959" s="35"/>
      <c r="EF959" s="35"/>
      <c r="EL959" s="35"/>
      <c r="EM959" s="35"/>
      <c r="EN959" s="35"/>
      <c r="ET959" s="35"/>
      <c r="EU959" s="35"/>
      <c r="EV959" s="35"/>
    </row>
    <row r="960" spans="14:152" s="29" customFormat="1" ht="13.5" x14ac:dyDescent="0.3">
      <c r="N960" s="35">
        <v>1.5300000000000001E-9</v>
      </c>
      <c r="O960" s="35">
        <v>5.6267978428200003</v>
      </c>
      <c r="P960" s="35">
        <v>9911.6309588799995</v>
      </c>
      <c r="Q960" s="29">
        <f t="shared" si="356"/>
        <v>-1.5214027460162789E-9</v>
      </c>
      <c r="R960" s="29">
        <f t="shared" si="357"/>
        <v>-1.5214232491043699E-9</v>
      </c>
      <c r="S960" s="29">
        <f t="shared" si="358"/>
        <v>-1.5214232483826505E-9</v>
      </c>
      <c r="T960" s="29">
        <f t="shared" si="359"/>
        <v>-1.5214232483826734E-9</v>
      </c>
      <c r="V960" s="35"/>
      <c r="W960" s="35"/>
      <c r="X960" s="35"/>
      <c r="AD960" s="35"/>
      <c r="AE960" s="35"/>
      <c r="AF960" s="35"/>
      <c r="AL960" s="35"/>
      <c r="AM960" s="35"/>
      <c r="AN960" s="35"/>
      <c r="AT960" s="35"/>
      <c r="AU960" s="35"/>
      <c r="AV960" s="35"/>
      <c r="BB960" s="35"/>
      <c r="BC960" s="35"/>
      <c r="BD960" s="35"/>
      <c r="BJ960" s="35"/>
      <c r="BK960" s="35"/>
      <c r="BL960" s="35"/>
      <c r="BR960" s="35"/>
      <c r="BS960" s="35"/>
      <c r="BT960" s="35"/>
      <c r="BZ960" s="35"/>
      <c r="CA960" s="35"/>
      <c r="CB960" s="35"/>
      <c r="CH960" s="35"/>
      <c r="CI960" s="35"/>
      <c r="CJ960" s="35"/>
      <c r="CP960" s="35"/>
      <c r="CQ960" s="35"/>
      <c r="CR960" s="35"/>
      <c r="CX960" s="35"/>
      <c r="CY960" s="35"/>
      <c r="CZ960" s="35"/>
      <c r="DF960" s="35">
        <v>1.14E-9</v>
      </c>
      <c r="DG960" s="35">
        <v>2.8327074156599998</v>
      </c>
      <c r="DH960" s="35">
        <v>394.62588505920002</v>
      </c>
      <c r="DI960" s="29">
        <f t="shared" si="360"/>
        <v>-1.1210477471157195E-9</v>
      </c>
      <c r="DJ960" s="29">
        <f t="shared" si="361"/>
        <v>-1.121046703165645E-9</v>
      </c>
      <c r="DK960" s="29">
        <f t="shared" si="362"/>
        <v>-1.1210467032024148E-9</v>
      </c>
      <c r="DL960" s="29">
        <f t="shared" si="363"/>
        <v>-1.1210467032024136E-9</v>
      </c>
      <c r="DN960" s="35"/>
      <c r="DO960" s="35"/>
      <c r="DP960" s="35"/>
      <c r="DV960" s="35"/>
      <c r="DW960" s="35"/>
      <c r="DX960" s="35"/>
      <c r="ED960" s="35"/>
      <c r="EE960" s="35"/>
      <c r="EF960" s="35"/>
      <c r="EL960" s="35"/>
      <c r="EM960" s="35"/>
      <c r="EN960" s="35"/>
      <c r="ET960" s="35"/>
      <c r="EU960" s="35"/>
      <c r="EV960" s="35"/>
    </row>
    <row r="961" spans="14:152" s="29" customFormat="1" ht="13.5" x14ac:dyDescent="0.3">
      <c r="N961" s="35">
        <v>1.57E-9</v>
      </c>
      <c r="O961" s="35">
        <v>9.7913781589999999E-2</v>
      </c>
      <c r="P961" s="35">
        <v>138.5174968707</v>
      </c>
      <c r="Q961" s="29">
        <f t="shared" ref="Q961:Q1024" si="364">N961*COS(O961+P961*$C$23)</f>
        <v>-1.1006880149730147E-9</v>
      </c>
      <c r="R961" s="29">
        <f t="shared" ref="R961:R1024" si="365">N961*COS(O961+P961*$C$44)</f>
        <v>-1.1006860332162178E-9</v>
      </c>
      <c r="S961" s="29">
        <f t="shared" ref="S961:S1024" si="366">N961*COS(O961+P961*$C$65)</f>
        <v>-1.1006860332860184E-9</v>
      </c>
      <c r="T961" s="29">
        <f t="shared" ref="T961:T1024" si="367">N961*COS(O961+P961*$C$86)</f>
        <v>-1.1006860332860165E-9</v>
      </c>
      <c r="V961" s="35"/>
      <c r="W961" s="35"/>
      <c r="X961" s="35"/>
      <c r="AD961" s="35"/>
      <c r="AE961" s="35"/>
      <c r="AF961" s="35"/>
      <c r="AL961" s="35"/>
      <c r="AM961" s="35"/>
      <c r="AN961" s="35"/>
      <c r="AT961" s="35"/>
      <c r="AU961" s="35"/>
      <c r="AV961" s="35"/>
      <c r="BB961" s="35"/>
      <c r="BC961" s="35"/>
      <c r="BD961" s="35"/>
      <c r="BJ961" s="35"/>
      <c r="BK961" s="35"/>
      <c r="BL961" s="35"/>
      <c r="BR961" s="35"/>
      <c r="BS961" s="35"/>
      <c r="BT961" s="35"/>
      <c r="BZ961" s="35"/>
      <c r="CA961" s="35"/>
      <c r="CB961" s="35"/>
      <c r="CH961" s="35"/>
      <c r="CI961" s="35"/>
      <c r="CJ961" s="35"/>
      <c r="CP961" s="35"/>
      <c r="CQ961" s="35"/>
      <c r="CR961" s="35"/>
      <c r="CX961" s="35"/>
      <c r="CY961" s="35"/>
      <c r="CZ961" s="35"/>
      <c r="DF961" s="35">
        <v>8.0999999999999999E-10</v>
      </c>
      <c r="DG961" s="35">
        <v>3.4442007378200001</v>
      </c>
      <c r="DH961" s="35">
        <v>148.0787244263</v>
      </c>
      <c r="DI961" s="29">
        <f t="shared" ref="DI961:DI1024" si="368">DF961*COS(DG961+DH961*$C$23)</f>
        <v>7.3493792094697279E-10</v>
      </c>
      <c r="DJ961" s="29">
        <f t="shared" ref="DJ961:DJ1024" si="369">DF961*COS(DG961+DH961*$C$44)</f>
        <v>7.3493727653692268E-10</v>
      </c>
      <c r="DK961" s="29">
        <f t="shared" ref="DK961:DK1024" si="370">DF961*COS(DG961+DH961*$C$65)</f>
        <v>7.3493727655961989E-10</v>
      </c>
      <c r="DL961" s="29">
        <f t="shared" ref="DL961:DL1024" si="371">DF961*COS(DG961+DH961*$C$86)</f>
        <v>7.3493727655961927E-10</v>
      </c>
      <c r="DN961" s="35"/>
      <c r="DO961" s="35"/>
      <c r="DP961" s="35"/>
      <c r="DV961" s="35"/>
      <c r="DW961" s="35"/>
      <c r="DX961" s="35"/>
      <c r="ED961" s="35"/>
      <c r="EE961" s="35"/>
      <c r="EF961" s="35"/>
      <c r="EL961" s="35"/>
      <c r="EM961" s="35"/>
      <c r="EN961" s="35"/>
      <c r="ET961" s="35"/>
      <c r="EU961" s="35"/>
      <c r="EV961" s="35"/>
    </row>
    <row r="962" spans="14:152" s="29" customFormat="1" ht="13.5" x14ac:dyDescent="0.3">
      <c r="N962" s="35">
        <v>1.19E-9</v>
      </c>
      <c r="O962" s="35">
        <v>2.16883964744</v>
      </c>
      <c r="P962" s="35">
        <v>7082.8969751568002</v>
      </c>
      <c r="Q962" s="29">
        <f t="shared" si="364"/>
        <v>-6.7311560390820763E-10</v>
      </c>
      <c r="R962" s="29">
        <f t="shared" si="365"/>
        <v>-6.7320442518199656E-10</v>
      </c>
      <c r="S962" s="29">
        <f t="shared" si="366"/>
        <v>-6.7320442205367952E-10</v>
      </c>
      <c r="T962" s="29">
        <f t="shared" si="367"/>
        <v>-6.7320442205377723E-10</v>
      </c>
      <c r="V962" s="35"/>
      <c r="W962" s="35"/>
      <c r="X962" s="35"/>
      <c r="AD962" s="35"/>
      <c r="AE962" s="35"/>
      <c r="AF962" s="35"/>
      <c r="AL962" s="35"/>
      <c r="AM962" s="35"/>
      <c r="AN962" s="35"/>
      <c r="AT962" s="35"/>
      <c r="AU962" s="35"/>
      <c r="AV962" s="35"/>
      <c r="BB962" s="35"/>
      <c r="BC962" s="35"/>
      <c r="BD962" s="35"/>
      <c r="BJ962" s="35"/>
      <c r="BK962" s="35"/>
      <c r="BL962" s="35"/>
      <c r="BR962" s="35"/>
      <c r="BS962" s="35"/>
      <c r="BT962" s="35"/>
      <c r="BZ962" s="35"/>
      <c r="CA962" s="35"/>
      <c r="CB962" s="35"/>
      <c r="CH962" s="35"/>
      <c r="CI962" s="35"/>
      <c r="CJ962" s="35"/>
      <c r="CP962" s="35"/>
      <c r="CQ962" s="35"/>
      <c r="CR962" s="35"/>
      <c r="CX962" s="35"/>
      <c r="CY962" s="35"/>
      <c r="CZ962" s="35"/>
      <c r="DF962" s="35">
        <v>8.0999999999999999E-10</v>
      </c>
      <c r="DG962" s="35">
        <v>1.27062968985</v>
      </c>
      <c r="DH962" s="35">
        <v>4893.0799566794003</v>
      </c>
      <c r="DI962" s="29">
        <f t="shared" si="368"/>
        <v>4.79109675905468E-10</v>
      </c>
      <c r="DJ962" s="29">
        <f t="shared" si="369"/>
        <v>4.7906883623933696E-10</v>
      </c>
      <c r="DK962" s="29">
        <f t="shared" si="370"/>
        <v>4.7906883767780405E-10</v>
      </c>
      <c r="DL962" s="29">
        <f t="shared" si="371"/>
        <v>4.7906883767775772E-10</v>
      </c>
      <c r="DN962" s="35"/>
      <c r="DO962" s="35"/>
      <c r="DP962" s="35"/>
      <c r="DV962" s="35"/>
      <c r="DW962" s="35"/>
      <c r="DX962" s="35"/>
      <c r="ED962" s="35"/>
      <c r="EE962" s="35"/>
      <c r="EF962" s="35"/>
      <c r="EL962" s="35"/>
      <c r="EM962" s="35"/>
      <c r="EN962" s="35"/>
      <c r="ET962" s="35"/>
      <c r="EU962" s="35"/>
      <c r="EV962" s="35"/>
    </row>
    <row r="963" spans="14:152" s="29" customFormat="1" ht="13.5" x14ac:dyDescent="0.3">
      <c r="N963" s="35">
        <v>1.13E-9</v>
      </c>
      <c r="O963" s="35">
        <v>5.4310242755799996</v>
      </c>
      <c r="P963" s="35">
        <v>422.02744115600001</v>
      </c>
      <c r="Q963" s="29">
        <f t="shared" si="364"/>
        <v>1.0857359608802393E-9</v>
      </c>
      <c r="R963" s="29">
        <f t="shared" si="365"/>
        <v>1.0857342718702551E-9</v>
      </c>
      <c r="S963" s="29">
        <f t="shared" si="366"/>
        <v>1.0857342719297455E-9</v>
      </c>
      <c r="T963" s="29">
        <f t="shared" si="367"/>
        <v>1.0857342719297432E-9</v>
      </c>
      <c r="V963" s="35"/>
      <c r="W963" s="35"/>
      <c r="X963" s="35"/>
      <c r="AD963" s="35"/>
      <c r="AE963" s="35"/>
      <c r="AF963" s="35"/>
      <c r="AL963" s="35"/>
      <c r="AM963" s="35"/>
      <c r="AN963" s="35"/>
      <c r="AT963" s="35"/>
      <c r="AU963" s="35"/>
      <c r="AV963" s="35"/>
      <c r="BB963" s="35"/>
      <c r="BC963" s="35"/>
      <c r="BD963" s="35"/>
      <c r="BJ963" s="35"/>
      <c r="BK963" s="35"/>
      <c r="BL963" s="35"/>
      <c r="BR963" s="35"/>
      <c r="BS963" s="35"/>
      <c r="BT963" s="35"/>
      <c r="BZ963" s="35"/>
      <c r="CA963" s="35"/>
      <c r="CB963" s="35"/>
      <c r="CH963" s="35"/>
      <c r="CI963" s="35"/>
      <c r="CJ963" s="35"/>
      <c r="CP963" s="35"/>
      <c r="CQ963" s="35"/>
      <c r="CR963" s="35"/>
      <c r="CX963" s="35"/>
      <c r="CY963" s="35"/>
      <c r="CZ963" s="35"/>
      <c r="DF963" s="35">
        <v>8.3000000000000003E-10</v>
      </c>
      <c r="DG963" s="35">
        <v>5.4846268734799999</v>
      </c>
      <c r="DH963" s="35">
        <v>4349.1618975831998</v>
      </c>
      <c r="DI963" s="29">
        <f t="shared" si="368"/>
        <v>6.2123486281886782E-10</v>
      </c>
      <c r="DJ963" s="29">
        <f t="shared" si="369"/>
        <v>6.2126545375266104E-10</v>
      </c>
      <c r="DK963" s="29">
        <f t="shared" si="370"/>
        <v>6.2126545267523979E-10</v>
      </c>
      <c r="DL963" s="29">
        <f t="shared" si="371"/>
        <v>6.2126545267527112E-10</v>
      </c>
      <c r="DN963" s="35"/>
      <c r="DO963" s="35"/>
      <c r="DP963" s="35"/>
      <c r="DV963" s="35"/>
      <c r="DW963" s="35"/>
      <c r="DX963" s="35"/>
      <c r="ED963" s="35"/>
      <c r="EE963" s="35"/>
      <c r="EF963" s="35"/>
      <c r="EL963" s="35"/>
      <c r="EM963" s="35"/>
      <c r="EN963" s="35"/>
      <c r="ET963" s="35"/>
      <c r="EU963" s="35"/>
      <c r="EV963" s="35"/>
    </row>
    <row r="964" spans="14:152" s="29" customFormat="1" ht="13.5" x14ac:dyDescent="0.3">
      <c r="N964" s="35">
        <v>1.3000000000000001E-9</v>
      </c>
      <c r="O964" s="35">
        <v>2.1349350632199999</v>
      </c>
      <c r="P964" s="35">
        <v>117.81280289199999</v>
      </c>
      <c r="Q964" s="29">
        <f t="shared" si="364"/>
        <v>-8.0110300406918296E-10</v>
      </c>
      <c r="R964" s="29">
        <f t="shared" si="365"/>
        <v>-8.0110454550090112E-10</v>
      </c>
      <c r="S964" s="29">
        <f t="shared" si="366"/>
        <v>-8.0110454544660943E-10</v>
      </c>
      <c r="T964" s="29">
        <f t="shared" si="367"/>
        <v>-8.0110454544661129E-10</v>
      </c>
      <c r="V964" s="35"/>
      <c r="W964" s="35"/>
      <c r="X964" s="35"/>
      <c r="AD964" s="35"/>
      <c r="AE964" s="35"/>
      <c r="AF964" s="35"/>
      <c r="AL964" s="35"/>
      <c r="AM964" s="35"/>
      <c r="AN964" s="35"/>
      <c r="AT964" s="35"/>
      <c r="AU964" s="35"/>
      <c r="AV964" s="35"/>
      <c r="BB964" s="35"/>
      <c r="BC964" s="35"/>
      <c r="BD964" s="35"/>
      <c r="BJ964" s="35"/>
      <c r="BK964" s="35"/>
      <c r="BL964" s="35"/>
      <c r="BR964" s="35"/>
      <c r="BS964" s="35"/>
      <c r="BT964" s="35"/>
      <c r="BZ964" s="35"/>
      <c r="CA964" s="35"/>
      <c r="CB964" s="35"/>
      <c r="CH964" s="35"/>
      <c r="CI964" s="35"/>
      <c r="CJ964" s="35"/>
      <c r="CP964" s="35"/>
      <c r="CQ964" s="35"/>
      <c r="CR964" s="35"/>
      <c r="CX964" s="35"/>
      <c r="CY964" s="35"/>
      <c r="CZ964" s="35"/>
      <c r="DF964" s="35">
        <v>1.0500000000000001E-9</v>
      </c>
      <c r="DG964" s="35">
        <v>3.4784203613</v>
      </c>
      <c r="DH964" s="35">
        <v>3413.9095525588</v>
      </c>
      <c r="DI964" s="29">
        <f t="shared" si="368"/>
        <v>-7.5855714411335959E-10</v>
      </c>
      <c r="DJ964" s="29">
        <f t="shared" si="369"/>
        <v>-7.5852546976595126E-10</v>
      </c>
      <c r="DK964" s="29">
        <f t="shared" si="370"/>
        <v>-7.5852547088159374E-10</v>
      </c>
      <c r="DL964" s="29">
        <f t="shared" si="371"/>
        <v>-7.5852547088155755E-10</v>
      </c>
      <c r="DN964" s="35"/>
      <c r="DO964" s="35"/>
      <c r="DP964" s="35"/>
      <c r="DV964" s="35"/>
      <c r="DW964" s="35"/>
      <c r="DX964" s="35"/>
      <c r="ED964" s="35"/>
      <c r="EE964" s="35"/>
      <c r="EF964" s="35"/>
      <c r="EL964" s="35"/>
      <c r="EM964" s="35"/>
      <c r="EN964" s="35"/>
      <c r="ET964" s="35"/>
      <c r="EU964" s="35"/>
      <c r="EV964" s="35"/>
    </row>
    <row r="965" spans="14:152" s="29" customFormat="1" ht="13.5" x14ac:dyDescent="0.3">
      <c r="N965" s="35">
        <v>1.3999999999999999E-9</v>
      </c>
      <c r="O965" s="35">
        <v>2.5119459163000002</v>
      </c>
      <c r="P965" s="35">
        <v>28.981629979400001</v>
      </c>
      <c r="Q965" s="29">
        <f t="shared" si="364"/>
        <v>-1.3823560341926992E-9</v>
      </c>
      <c r="R965" s="29">
        <f t="shared" si="365"/>
        <v>-1.3823559521328514E-9</v>
      </c>
      <c r="S965" s="29">
        <f t="shared" si="366"/>
        <v>-1.3823559521357418E-9</v>
      </c>
      <c r="T965" s="29">
        <f t="shared" si="367"/>
        <v>-1.3823559521357416E-9</v>
      </c>
      <c r="V965" s="35"/>
      <c r="W965" s="35"/>
      <c r="X965" s="35"/>
      <c r="AD965" s="35"/>
      <c r="AE965" s="35"/>
      <c r="AF965" s="35"/>
      <c r="AL965" s="35"/>
      <c r="AM965" s="35"/>
      <c r="AN965" s="35"/>
      <c r="AT965" s="35"/>
      <c r="AU965" s="35"/>
      <c r="AV965" s="35"/>
      <c r="BB965" s="35"/>
      <c r="BC965" s="35"/>
      <c r="BD965" s="35"/>
      <c r="BJ965" s="35"/>
      <c r="BK965" s="35"/>
      <c r="BL965" s="35"/>
      <c r="BR965" s="35"/>
      <c r="BS965" s="35"/>
      <c r="BT965" s="35"/>
      <c r="BZ965" s="35"/>
      <c r="CA965" s="35"/>
      <c r="CB965" s="35"/>
      <c r="CH965" s="35"/>
      <c r="CI965" s="35"/>
      <c r="CJ965" s="35"/>
      <c r="CP965" s="35"/>
      <c r="CQ965" s="35"/>
      <c r="CR965" s="35"/>
      <c r="CX965" s="35"/>
      <c r="CY965" s="35"/>
      <c r="CZ965" s="35"/>
      <c r="DF965" s="35">
        <v>8.3999999999999999E-10</v>
      </c>
      <c r="DG965" s="35">
        <v>4.3320985280100004</v>
      </c>
      <c r="DH965" s="35">
        <v>51449.324263278198</v>
      </c>
      <c r="DI965" s="29">
        <f t="shared" si="368"/>
        <v>-3.3436515901695318E-10</v>
      </c>
      <c r="DJ965" s="29">
        <f t="shared" si="369"/>
        <v>-3.3487173046387333E-10</v>
      </c>
      <c r="DK965" s="29">
        <f t="shared" si="370"/>
        <v>-3.3487171262429896E-10</v>
      </c>
      <c r="DL965" s="29">
        <f t="shared" si="371"/>
        <v>-3.3487171262482443E-10</v>
      </c>
      <c r="DN965" s="35"/>
      <c r="DO965" s="35"/>
      <c r="DP965" s="35"/>
      <c r="DV965" s="35"/>
      <c r="DW965" s="35"/>
      <c r="DX965" s="35"/>
      <c r="ED965" s="35"/>
      <c r="EE965" s="35"/>
      <c r="EF965" s="35"/>
      <c r="EL965" s="35"/>
      <c r="EM965" s="35"/>
      <c r="EN965" s="35"/>
      <c r="ET965" s="35"/>
      <c r="EU965" s="35"/>
      <c r="EV965" s="35"/>
    </row>
    <row r="966" spans="14:152" s="29" customFormat="1" ht="13.5" x14ac:dyDescent="0.3">
      <c r="N966" s="35">
        <v>1.2799999999999999E-9</v>
      </c>
      <c r="O966" s="35">
        <v>1.2382275119999999</v>
      </c>
      <c r="P966" s="35">
        <v>6680.8047773059998</v>
      </c>
      <c r="Q966" s="29">
        <f t="shared" si="364"/>
        <v>-1.2522563773746745E-9</v>
      </c>
      <c r="R966" s="29">
        <f t="shared" si="365"/>
        <v>-1.2522337437180441E-9</v>
      </c>
      <c r="S966" s="29">
        <f t="shared" si="366"/>
        <v>-1.2522337445153968E-9</v>
      </c>
      <c r="T966" s="29">
        <f t="shared" si="367"/>
        <v>-1.2522337445153706E-9</v>
      </c>
      <c r="V966" s="35"/>
      <c r="W966" s="35"/>
      <c r="X966" s="35"/>
      <c r="AD966" s="35"/>
      <c r="AE966" s="35"/>
      <c r="AF966" s="35"/>
      <c r="AL966" s="35"/>
      <c r="AM966" s="35"/>
      <c r="AN966" s="35"/>
      <c r="AT966" s="35"/>
      <c r="AU966" s="35"/>
      <c r="AV966" s="35"/>
      <c r="BB966" s="35"/>
      <c r="BC966" s="35"/>
      <c r="BD966" s="35"/>
      <c r="BJ966" s="35"/>
      <c r="BK966" s="35"/>
      <c r="BL966" s="35"/>
      <c r="BR966" s="35"/>
      <c r="BS966" s="35"/>
      <c r="BT966" s="35"/>
      <c r="BZ966" s="35"/>
      <c r="CA966" s="35"/>
      <c r="CB966" s="35"/>
      <c r="CH966" s="35"/>
      <c r="CI966" s="35"/>
      <c r="CJ966" s="35"/>
      <c r="CP966" s="35"/>
      <c r="CQ966" s="35"/>
      <c r="CR966" s="35"/>
      <c r="CX966" s="35"/>
      <c r="CY966" s="35"/>
      <c r="CZ966" s="35"/>
      <c r="DF966" s="35">
        <v>9.2999999999999999E-10</v>
      </c>
      <c r="DG966" s="35">
        <v>1.59775582035</v>
      </c>
      <c r="DH966" s="35">
        <v>5088.2198048526998</v>
      </c>
      <c r="DI966" s="29">
        <f t="shared" si="368"/>
        <v>-7.764227851106263E-10</v>
      </c>
      <c r="DJ966" s="29">
        <f t="shared" si="369"/>
        <v>-7.7638949640300365E-10</v>
      </c>
      <c r="DK966" s="29">
        <f t="shared" si="370"/>
        <v>-7.7638949757553454E-10</v>
      </c>
      <c r="DL966" s="29">
        <f t="shared" si="371"/>
        <v>-7.7638949757549825E-10</v>
      </c>
      <c r="DN966" s="35"/>
      <c r="DO966" s="35"/>
      <c r="DP966" s="35"/>
      <c r="DV966" s="35"/>
      <c r="DW966" s="35"/>
      <c r="DX966" s="35"/>
      <c r="ED966" s="35"/>
      <c r="EE966" s="35"/>
      <c r="EF966" s="35"/>
      <c r="EL966" s="35"/>
      <c r="EM966" s="35"/>
      <c r="EN966" s="35"/>
      <c r="ET966" s="35"/>
      <c r="EU966" s="35"/>
      <c r="EV966" s="35"/>
    </row>
    <row r="967" spans="14:152" s="29" customFormat="1" ht="13.5" x14ac:dyDescent="0.3">
      <c r="N967" s="35">
        <v>1.1100000000000001E-9</v>
      </c>
      <c r="O967" s="35">
        <v>4.6029477661399998</v>
      </c>
      <c r="P967" s="35">
        <v>25135.8265183146</v>
      </c>
      <c r="Q967" s="29">
        <f t="shared" si="364"/>
        <v>-2.8859936184521858E-10</v>
      </c>
      <c r="R967" s="29">
        <f t="shared" si="365"/>
        <v>-2.8894363368823822E-10</v>
      </c>
      <c r="S967" s="29">
        <f t="shared" si="366"/>
        <v>-2.8894362156295542E-10</v>
      </c>
      <c r="T967" s="29">
        <f t="shared" si="367"/>
        <v>-2.8894362156332093E-10</v>
      </c>
      <c r="V967" s="35"/>
      <c r="W967" s="35"/>
      <c r="X967" s="35"/>
      <c r="AD967" s="35"/>
      <c r="AE967" s="35"/>
      <c r="AF967" s="35"/>
      <c r="AL967" s="35"/>
      <c r="AM967" s="35"/>
      <c r="AN967" s="35"/>
      <c r="AT967" s="35"/>
      <c r="AU967" s="35"/>
      <c r="AV967" s="35"/>
      <c r="BB967" s="35"/>
      <c r="BC967" s="35"/>
      <c r="BD967" s="35"/>
      <c r="BJ967" s="35"/>
      <c r="BK967" s="35"/>
      <c r="BL967" s="35"/>
      <c r="BR967" s="35"/>
      <c r="BS967" s="35"/>
      <c r="BT967" s="35"/>
      <c r="BZ967" s="35"/>
      <c r="CA967" s="35"/>
      <c r="CB967" s="35"/>
      <c r="CH967" s="35"/>
      <c r="CI967" s="35"/>
      <c r="CJ967" s="35"/>
      <c r="CP967" s="35"/>
      <c r="CQ967" s="35"/>
      <c r="CR967" s="35"/>
      <c r="CX967" s="35"/>
      <c r="CY967" s="35"/>
      <c r="CZ967" s="35"/>
      <c r="DF967" s="35">
        <v>8.7999999999999996E-10</v>
      </c>
      <c r="DG967" s="35">
        <v>3.2995047801199999</v>
      </c>
      <c r="DH967" s="35">
        <v>2655.5010621709998</v>
      </c>
      <c r="DI967" s="29">
        <f t="shared" si="368"/>
        <v>-6.7644224462084291E-10</v>
      </c>
      <c r="DJ967" s="29">
        <f t="shared" si="369"/>
        <v>-6.7642314307087644E-10</v>
      </c>
      <c r="DK967" s="29">
        <f t="shared" si="370"/>
        <v>-6.7642314374367579E-10</v>
      </c>
      <c r="DL967" s="29">
        <f t="shared" si="371"/>
        <v>-6.764231437436518E-10</v>
      </c>
      <c r="DN967" s="35"/>
      <c r="DO967" s="35"/>
      <c r="DP967" s="35"/>
      <c r="DV967" s="35"/>
      <c r="DW967" s="35"/>
      <c r="DX967" s="35"/>
      <c r="ED967" s="35"/>
      <c r="EE967" s="35"/>
      <c r="EF967" s="35"/>
      <c r="EL967" s="35"/>
      <c r="EM967" s="35"/>
      <c r="EN967" s="35"/>
      <c r="ET967" s="35"/>
      <c r="EU967" s="35"/>
      <c r="EV967" s="35"/>
    </row>
    <row r="968" spans="14:152" s="29" customFormat="1" ht="13.5" x14ac:dyDescent="0.3">
      <c r="N968" s="35">
        <v>1.1800000000000001E-9</v>
      </c>
      <c r="O968" s="35">
        <v>0.34226497703999997</v>
      </c>
      <c r="P968" s="35">
        <v>4140.4335518651997</v>
      </c>
      <c r="Q968" s="29">
        <f t="shared" si="364"/>
        <v>5.4863780937886494E-11</v>
      </c>
      <c r="R968" s="29">
        <f t="shared" si="365"/>
        <v>5.4801413001404355E-11</v>
      </c>
      <c r="S968" s="29">
        <f t="shared" si="366"/>
        <v>5.4801415198093107E-11</v>
      </c>
      <c r="T968" s="29">
        <f t="shared" si="367"/>
        <v>5.4801415198026105E-11</v>
      </c>
      <c r="V968" s="35"/>
      <c r="W968" s="35"/>
      <c r="X968" s="35"/>
      <c r="AD968" s="35"/>
      <c r="AE968" s="35"/>
      <c r="AF968" s="35"/>
      <c r="AL968" s="35"/>
      <c r="AM968" s="35"/>
      <c r="AN968" s="35"/>
      <c r="AT968" s="35"/>
      <c r="AU968" s="35"/>
      <c r="AV968" s="35"/>
      <c r="BB968" s="35"/>
      <c r="BC968" s="35"/>
      <c r="BD968" s="35"/>
      <c r="BJ968" s="35"/>
      <c r="BK968" s="35"/>
      <c r="BL968" s="35"/>
      <c r="BR968" s="35"/>
      <c r="BS968" s="35"/>
      <c r="BT968" s="35"/>
      <c r="BZ968" s="35"/>
      <c r="CA968" s="35"/>
      <c r="CB968" s="35"/>
      <c r="CH968" s="35"/>
      <c r="CI968" s="35"/>
      <c r="CJ968" s="35"/>
      <c r="CP968" s="35"/>
      <c r="CQ968" s="35"/>
      <c r="CR968" s="35"/>
      <c r="CX968" s="35"/>
      <c r="CY968" s="35"/>
      <c r="CZ968" s="35"/>
      <c r="DF968" s="35">
        <v>8.0999999999999999E-10</v>
      </c>
      <c r="DG968" s="35">
        <v>1.65543714666</v>
      </c>
      <c r="DH968" s="35">
        <v>78263.709424722503</v>
      </c>
      <c r="DI968" s="29">
        <f t="shared" si="368"/>
        <v>-7.2530094006727172E-10</v>
      </c>
      <c r="DJ968" s="29">
        <f t="shared" si="369"/>
        <v>-7.256612384508882E-10</v>
      </c>
      <c r="DK968" s="29">
        <f t="shared" si="370"/>
        <v>-7.2566122577337027E-10</v>
      </c>
      <c r="DL968" s="29">
        <f t="shared" si="371"/>
        <v>-7.2566122577377942E-10</v>
      </c>
      <c r="DN968" s="35"/>
      <c r="DO968" s="35"/>
      <c r="DP968" s="35"/>
      <c r="DV968" s="35"/>
      <c r="DW968" s="35"/>
      <c r="DX968" s="35"/>
      <c r="ED968" s="35"/>
      <c r="EE968" s="35"/>
      <c r="EF968" s="35"/>
      <c r="EL968" s="35"/>
      <c r="EM968" s="35"/>
      <c r="EN968" s="35"/>
      <c r="ET968" s="35"/>
      <c r="EU968" s="35"/>
      <c r="EV968" s="35"/>
    </row>
    <row r="969" spans="14:152" s="29" customFormat="1" ht="13.5" x14ac:dyDescent="0.3">
      <c r="N969" s="35">
        <v>1.1200000000000001E-9</v>
      </c>
      <c r="O969" s="35">
        <v>4.0223373754100002</v>
      </c>
      <c r="P969" s="35">
        <v>6314.0005244371996</v>
      </c>
      <c r="Q969" s="29">
        <f t="shared" si="364"/>
        <v>1.087771442837834E-9</v>
      </c>
      <c r="R969" s="29">
        <f t="shared" si="365"/>
        <v>1.087749916185993E-9</v>
      </c>
      <c r="S969" s="29">
        <f t="shared" si="366"/>
        <v>1.0877499169443189E-9</v>
      </c>
      <c r="T969" s="29">
        <f t="shared" si="367"/>
        <v>1.0877499169442961E-9</v>
      </c>
      <c r="V969" s="35"/>
      <c r="W969" s="35"/>
      <c r="X969" s="35"/>
      <c r="AD969" s="35"/>
      <c r="AE969" s="35"/>
      <c r="AF969" s="35"/>
      <c r="AL969" s="35"/>
      <c r="AM969" s="35"/>
      <c r="AN969" s="35"/>
      <c r="AT969" s="35"/>
      <c r="AU969" s="35"/>
      <c r="AV969" s="35"/>
      <c r="BB969" s="35"/>
      <c r="BC969" s="35"/>
      <c r="BD969" s="35"/>
      <c r="BJ969" s="35"/>
      <c r="BK969" s="35"/>
      <c r="BL969" s="35"/>
      <c r="BR969" s="35"/>
      <c r="BS969" s="35"/>
      <c r="BT969" s="35"/>
      <c r="BZ969" s="35"/>
      <c r="CA969" s="35"/>
      <c r="CB969" s="35"/>
      <c r="CH969" s="35"/>
      <c r="CI969" s="35"/>
      <c r="CJ969" s="35"/>
      <c r="CP969" s="35"/>
      <c r="CQ969" s="35"/>
      <c r="CR969" s="35"/>
      <c r="CX969" s="35"/>
      <c r="CY969" s="35"/>
      <c r="CZ969" s="35"/>
      <c r="DF969" s="35">
        <v>8.6000000000000003E-10</v>
      </c>
      <c r="DG969" s="35">
        <v>1.19342535692</v>
      </c>
      <c r="DH969" s="35">
        <v>4029.2469095776</v>
      </c>
      <c r="DI969" s="29">
        <f t="shared" si="368"/>
        <v>-6.7802729377881179E-10</v>
      </c>
      <c r="DJ969" s="29">
        <f t="shared" si="369"/>
        <v>-6.7805453318536197E-10</v>
      </c>
      <c r="DK969" s="29">
        <f t="shared" si="370"/>
        <v>-6.7805453222597898E-10</v>
      </c>
      <c r="DL969" s="29">
        <f t="shared" si="371"/>
        <v>-6.7805453222600907E-10</v>
      </c>
      <c r="DN969" s="35"/>
      <c r="DO969" s="35"/>
      <c r="DP969" s="35"/>
      <c r="DV969" s="35"/>
      <c r="DW969" s="35"/>
      <c r="DX969" s="35"/>
      <c r="ED969" s="35"/>
      <c r="EE969" s="35"/>
      <c r="EF969" s="35"/>
      <c r="EL969" s="35"/>
      <c r="EM969" s="35"/>
      <c r="EN969" s="35"/>
      <c r="ET969" s="35"/>
      <c r="EU969" s="35"/>
      <c r="EV969" s="35"/>
    </row>
    <row r="970" spans="14:152" s="29" customFormat="1" ht="13.5" x14ac:dyDescent="0.3">
      <c r="N970" s="35">
        <v>1.3399999999999999E-9</v>
      </c>
      <c r="O970" s="35">
        <v>3.3592621472999999</v>
      </c>
      <c r="P970" s="35">
        <v>11247.208964769799</v>
      </c>
      <c r="Q970" s="29">
        <f t="shared" si="364"/>
        <v>-1.0408622641789282E-9</v>
      </c>
      <c r="R970" s="29">
        <f t="shared" si="365"/>
        <v>-1.0409835505343907E-9</v>
      </c>
      <c r="S970" s="29">
        <f t="shared" si="366"/>
        <v>-1.0409835462628819E-9</v>
      </c>
      <c r="T970" s="29">
        <f t="shared" si="367"/>
        <v>-1.0409835462630256E-9</v>
      </c>
      <c r="V970" s="35"/>
      <c r="W970" s="35"/>
      <c r="X970" s="35"/>
      <c r="AD970" s="35"/>
      <c r="AE970" s="35"/>
      <c r="AF970" s="35"/>
      <c r="AL970" s="35"/>
      <c r="AM970" s="35"/>
      <c r="AN970" s="35"/>
      <c r="AT970" s="35"/>
      <c r="AU970" s="35"/>
      <c r="AV970" s="35"/>
      <c r="BB970" s="35"/>
      <c r="BC970" s="35"/>
      <c r="BD970" s="35"/>
      <c r="BJ970" s="35"/>
      <c r="BK970" s="35"/>
      <c r="BL970" s="35"/>
      <c r="BR970" s="35"/>
      <c r="BS970" s="35"/>
      <c r="BT970" s="35"/>
      <c r="BZ970" s="35"/>
      <c r="CA970" s="35"/>
      <c r="CB970" s="35"/>
      <c r="CH970" s="35"/>
      <c r="CI970" s="35"/>
      <c r="CJ970" s="35"/>
      <c r="CP970" s="35"/>
      <c r="CQ970" s="35"/>
      <c r="CR970" s="35"/>
      <c r="CX970" s="35"/>
      <c r="CY970" s="35"/>
      <c r="CZ970" s="35"/>
      <c r="DF970" s="35">
        <v>7.8999999999999996E-10</v>
      </c>
      <c r="DG970" s="35">
        <v>4.4196467800899999</v>
      </c>
      <c r="DH970" s="35">
        <v>151.04766984290001</v>
      </c>
      <c r="DI970" s="29">
        <f t="shared" si="368"/>
        <v>6.5654775840657637E-10</v>
      </c>
      <c r="DJ970" s="29">
        <f t="shared" si="369"/>
        <v>6.5654860650385712E-10</v>
      </c>
      <c r="DK970" s="29">
        <f t="shared" si="370"/>
        <v>6.5654860647398566E-10</v>
      </c>
      <c r="DL970" s="29">
        <f t="shared" si="371"/>
        <v>6.565486064739868E-10</v>
      </c>
      <c r="DN970" s="35"/>
      <c r="DO970" s="35"/>
      <c r="DP970" s="35"/>
      <c r="DV970" s="35"/>
      <c r="DW970" s="35"/>
      <c r="DX970" s="35"/>
      <c r="ED970" s="35"/>
      <c r="EE970" s="35"/>
      <c r="EF970" s="35"/>
      <c r="EL970" s="35"/>
      <c r="EM970" s="35"/>
      <c r="EN970" s="35"/>
      <c r="ET970" s="35"/>
      <c r="EU970" s="35"/>
      <c r="EV970" s="35"/>
    </row>
    <row r="971" spans="14:152" s="29" customFormat="1" ht="13.5" x14ac:dyDescent="0.3">
      <c r="N971" s="35">
        <v>1.2E-9</v>
      </c>
      <c r="O971" s="35">
        <v>6.0943037286799999</v>
      </c>
      <c r="P971" s="35">
        <v>4106.4054911461999</v>
      </c>
      <c r="Q971" s="29">
        <f t="shared" si="364"/>
        <v>-1.0332504613002648E-9</v>
      </c>
      <c r="R971" s="29">
        <f t="shared" si="365"/>
        <v>-1.0332824831574548E-9</v>
      </c>
      <c r="S971" s="29">
        <f t="shared" si="366"/>
        <v>-1.0332824820296523E-9</v>
      </c>
      <c r="T971" s="29">
        <f t="shared" si="367"/>
        <v>-1.033282482029687E-9</v>
      </c>
      <c r="V971" s="35"/>
      <c r="W971" s="35"/>
      <c r="X971" s="35"/>
      <c r="AD971" s="35"/>
      <c r="AE971" s="35"/>
      <c r="AF971" s="35"/>
      <c r="AL971" s="35"/>
      <c r="AM971" s="35"/>
      <c r="AN971" s="35"/>
      <c r="AT971" s="35"/>
      <c r="AU971" s="35"/>
      <c r="AV971" s="35"/>
      <c r="BB971" s="35"/>
      <c r="BC971" s="35"/>
      <c r="BD971" s="35"/>
      <c r="BJ971" s="35"/>
      <c r="BK971" s="35"/>
      <c r="BL971" s="35"/>
      <c r="BR971" s="35"/>
      <c r="BS971" s="35"/>
      <c r="BT971" s="35"/>
      <c r="BZ971" s="35"/>
      <c r="CA971" s="35"/>
      <c r="CB971" s="35"/>
      <c r="CH971" s="35"/>
      <c r="CI971" s="35"/>
      <c r="CJ971" s="35"/>
      <c r="CP971" s="35"/>
      <c r="CQ971" s="35"/>
      <c r="CR971" s="35"/>
      <c r="CX971" s="35"/>
      <c r="CY971" s="35"/>
      <c r="CZ971" s="35"/>
      <c r="DF971" s="35">
        <v>8.3999999999999999E-10</v>
      </c>
      <c r="DG971" s="35">
        <v>1.9628918278800001</v>
      </c>
      <c r="DH971" s="35">
        <v>14867.7375158921</v>
      </c>
      <c r="DI971" s="29">
        <f t="shared" si="368"/>
        <v>-2.5449424521583679E-11</v>
      </c>
      <c r="DJ971" s="29">
        <f t="shared" si="369"/>
        <v>-2.5608948674999138E-11</v>
      </c>
      <c r="DK971" s="29">
        <f t="shared" si="370"/>
        <v>-2.5608943056327746E-11</v>
      </c>
      <c r="DL971" s="29">
        <f t="shared" si="371"/>
        <v>-2.5608943056518647E-11</v>
      </c>
      <c r="DN971" s="35"/>
      <c r="DO971" s="35"/>
      <c r="DP971" s="35"/>
      <c r="DV971" s="35"/>
      <c r="DW971" s="35"/>
      <c r="DX971" s="35"/>
      <c r="ED971" s="35"/>
      <c r="EE971" s="35"/>
      <c r="EF971" s="35"/>
      <c r="EL971" s="35"/>
      <c r="EM971" s="35"/>
      <c r="EN971" s="35"/>
      <c r="ET971" s="35"/>
      <c r="EU971" s="35"/>
      <c r="EV971" s="35"/>
    </row>
    <row r="972" spans="14:152" s="29" customFormat="1" ht="13.5" x14ac:dyDescent="0.3">
      <c r="N972" s="35">
        <v>1.1700000000000001E-9</v>
      </c>
      <c r="O972" s="35">
        <v>3.006245187E-2</v>
      </c>
      <c r="P972" s="35">
        <v>7.6737919754000004</v>
      </c>
      <c r="Q972" s="29">
        <f t="shared" si="364"/>
        <v>1.1560277384807096E-9</v>
      </c>
      <c r="R972" s="29">
        <f t="shared" si="365"/>
        <v>1.1560277561595437E-9</v>
      </c>
      <c r="S972" s="29">
        <f t="shared" si="366"/>
        <v>1.1560277561589212E-9</v>
      </c>
      <c r="T972" s="29">
        <f t="shared" si="367"/>
        <v>1.1560277561589212E-9</v>
      </c>
      <c r="V972" s="35"/>
      <c r="W972" s="35"/>
      <c r="X972" s="35"/>
      <c r="AD972" s="35"/>
      <c r="AE972" s="35"/>
      <c r="AF972" s="35"/>
      <c r="AL972" s="35"/>
      <c r="AM972" s="35"/>
      <c r="AN972" s="35"/>
      <c r="AT972" s="35"/>
      <c r="AU972" s="35"/>
      <c r="AV972" s="35"/>
      <c r="BB972" s="35"/>
      <c r="BC972" s="35"/>
      <c r="BD972" s="35"/>
      <c r="BJ972" s="35"/>
      <c r="BK972" s="35"/>
      <c r="BL972" s="35"/>
      <c r="BR972" s="35"/>
      <c r="BS972" s="35"/>
      <c r="BT972" s="35"/>
      <c r="BZ972" s="35"/>
      <c r="CA972" s="35"/>
      <c r="CB972" s="35"/>
      <c r="CH972" s="35"/>
      <c r="CI972" s="35"/>
      <c r="CJ972" s="35"/>
      <c r="CP972" s="35"/>
      <c r="CQ972" s="35"/>
      <c r="CR972" s="35"/>
      <c r="CX972" s="35"/>
      <c r="CY972" s="35"/>
      <c r="CZ972" s="35"/>
      <c r="DF972" s="35">
        <v>9.0999999999999996E-10</v>
      </c>
      <c r="DG972" s="35">
        <v>5.7622990614200003</v>
      </c>
      <c r="DH972" s="35">
        <v>2544.3316735356002</v>
      </c>
      <c r="DI972" s="29">
        <f t="shared" si="368"/>
        <v>-9.0938315717759692E-10</v>
      </c>
      <c r="DJ972" s="29">
        <f t="shared" si="369"/>
        <v>-9.0938206745081189E-10</v>
      </c>
      <c r="DK972" s="29">
        <f t="shared" si="370"/>
        <v>-9.0938206748921064E-10</v>
      </c>
      <c r="DL972" s="29">
        <f t="shared" si="371"/>
        <v>-9.0938206748920961E-10</v>
      </c>
      <c r="DN972" s="35"/>
      <c r="DO972" s="35"/>
      <c r="DP972" s="35"/>
      <c r="DV972" s="35"/>
      <c r="DW972" s="35"/>
      <c r="DX972" s="35"/>
      <c r="ED972" s="35"/>
      <c r="EE972" s="35"/>
      <c r="EF972" s="35"/>
      <c r="EL972" s="35"/>
      <c r="EM972" s="35"/>
      <c r="EN972" s="35"/>
      <c r="ET972" s="35"/>
      <c r="EU972" s="35"/>
      <c r="EV972" s="35"/>
    </row>
    <row r="973" spans="14:152" s="29" customFormat="1" ht="13.5" x14ac:dyDescent="0.3">
      <c r="N973" s="35">
        <v>1.09E-9</v>
      </c>
      <c r="O973" s="35">
        <v>3.6263003658200001</v>
      </c>
      <c r="P973" s="35">
        <v>3344.1182913966099</v>
      </c>
      <c r="Q973" s="29">
        <f t="shared" si="364"/>
        <v>1.9336641497117834E-10</v>
      </c>
      <c r="R973" s="29">
        <f t="shared" si="365"/>
        <v>1.9341225720127916E-10</v>
      </c>
      <c r="S973" s="29">
        <f t="shared" si="366"/>
        <v>1.9341225558665474E-10</v>
      </c>
      <c r="T973" s="29">
        <f t="shared" si="367"/>
        <v>1.9341225558670049E-10</v>
      </c>
      <c r="V973" s="35"/>
      <c r="W973" s="35"/>
      <c r="X973" s="35"/>
      <c r="AD973" s="35"/>
      <c r="AE973" s="35"/>
      <c r="AF973" s="35"/>
      <c r="AL973" s="35"/>
      <c r="AM973" s="35"/>
      <c r="AN973" s="35"/>
      <c r="AT973" s="35"/>
      <c r="AU973" s="35"/>
      <c r="AV973" s="35"/>
      <c r="BB973" s="35"/>
      <c r="BC973" s="35"/>
      <c r="BD973" s="35"/>
      <c r="BJ973" s="35"/>
      <c r="BK973" s="35"/>
      <c r="BL973" s="35"/>
      <c r="BR973" s="35"/>
      <c r="BS973" s="35"/>
      <c r="BT973" s="35"/>
      <c r="BZ973" s="35"/>
      <c r="CA973" s="35"/>
      <c r="CB973" s="35"/>
      <c r="CH973" s="35"/>
      <c r="CI973" s="35"/>
      <c r="CJ973" s="35"/>
      <c r="CP973" s="35"/>
      <c r="CQ973" s="35"/>
      <c r="CR973" s="35"/>
      <c r="CX973" s="35"/>
      <c r="CY973" s="35"/>
      <c r="CZ973" s="35"/>
      <c r="DF973" s="35">
        <v>8.6000000000000003E-10</v>
      </c>
      <c r="DG973" s="35">
        <v>3.7865980291399999</v>
      </c>
      <c r="DH973" s="35">
        <v>1481.4093713452</v>
      </c>
      <c r="DI973" s="29">
        <f t="shared" si="368"/>
        <v>-7.8283958838573097E-10</v>
      </c>
      <c r="DJ973" s="29">
        <f t="shared" si="369"/>
        <v>-7.8283284804398633E-10</v>
      </c>
      <c r="DK973" s="29">
        <f t="shared" si="370"/>
        <v>-7.8283284828139709E-10</v>
      </c>
      <c r="DL973" s="29">
        <f t="shared" si="371"/>
        <v>-7.8283284828138954E-10</v>
      </c>
      <c r="DN973" s="35"/>
      <c r="DO973" s="35"/>
      <c r="DP973" s="35"/>
      <c r="DV973" s="35"/>
      <c r="DW973" s="35"/>
      <c r="DX973" s="35"/>
      <c r="ED973" s="35"/>
      <c r="EE973" s="35"/>
      <c r="EF973" s="35"/>
      <c r="EL973" s="35"/>
      <c r="EM973" s="35"/>
      <c r="EN973" s="35"/>
      <c r="ET973" s="35"/>
      <c r="EU973" s="35"/>
      <c r="EV973" s="35"/>
    </row>
    <row r="974" spans="14:152" s="29" customFormat="1" ht="13.5" x14ac:dyDescent="0.3">
      <c r="N974" s="35">
        <v>1.09E-9</v>
      </c>
      <c r="O974" s="35">
        <v>1.9427774574300001</v>
      </c>
      <c r="P974" s="35">
        <v>16702.994823196201</v>
      </c>
      <c r="Q974" s="29">
        <f t="shared" si="364"/>
        <v>-1.0858310557267944E-9</v>
      </c>
      <c r="R974" s="29">
        <f t="shared" si="365"/>
        <v>-1.0858107016679481E-9</v>
      </c>
      <c r="S974" s="29">
        <f t="shared" si="366"/>
        <v>-1.0858107023857202E-9</v>
      </c>
      <c r="T974" s="29">
        <f t="shared" si="367"/>
        <v>-1.0858107023856985E-9</v>
      </c>
      <c r="V974" s="35"/>
      <c r="W974" s="35"/>
      <c r="X974" s="35"/>
      <c r="AD974" s="35"/>
      <c r="AE974" s="35"/>
      <c r="AF974" s="35"/>
      <c r="AL974" s="35"/>
      <c r="AM974" s="35"/>
      <c r="AN974" s="35"/>
      <c r="AT974" s="35"/>
      <c r="AU974" s="35"/>
      <c r="AV974" s="35"/>
      <c r="BB974" s="35"/>
      <c r="BC974" s="35"/>
      <c r="BD974" s="35"/>
      <c r="BJ974" s="35"/>
      <c r="BK974" s="35"/>
      <c r="BL974" s="35"/>
      <c r="BR974" s="35"/>
      <c r="BS974" s="35"/>
      <c r="BT974" s="35"/>
      <c r="BZ974" s="35"/>
      <c r="CA974" s="35"/>
      <c r="CB974" s="35"/>
      <c r="CH974" s="35"/>
      <c r="CI974" s="35"/>
      <c r="CJ974" s="35"/>
      <c r="CP974" s="35"/>
      <c r="CQ974" s="35"/>
      <c r="CR974" s="35"/>
      <c r="CX974" s="35"/>
      <c r="CY974" s="35"/>
      <c r="CZ974" s="35"/>
      <c r="DF974" s="35">
        <v>8.1999999999999996E-10</v>
      </c>
      <c r="DG974" s="35">
        <v>2.8563341342799999</v>
      </c>
      <c r="DH974" s="35">
        <v>14164.8136292454</v>
      </c>
      <c r="DI974" s="29">
        <f t="shared" si="368"/>
        <v>7.4123183333907297E-10</v>
      </c>
      <c r="DJ974" s="29">
        <f t="shared" si="369"/>
        <v>7.4129529914234478E-10</v>
      </c>
      <c r="DK974" s="29">
        <f t="shared" si="370"/>
        <v>7.4129529690740967E-10</v>
      </c>
      <c r="DL974" s="29">
        <f t="shared" si="371"/>
        <v>7.4129529690747936E-10</v>
      </c>
      <c r="DN974" s="35"/>
      <c r="DO974" s="35"/>
      <c r="DP974" s="35"/>
      <c r="DV974" s="35"/>
      <c r="DW974" s="35"/>
      <c r="DX974" s="35"/>
      <c r="ED974" s="35"/>
      <c r="EE974" s="35"/>
      <c r="EF974" s="35"/>
      <c r="EL974" s="35"/>
      <c r="EM974" s="35"/>
      <c r="EN974" s="35"/>
      <c r="ET974" s="35"/>
      <c r="EU974" s="35"/>
      <c r="EV974" s="35"/>
    </row>
    <row r="975" spans="14:152" s="29" customFormat="1" ht="13.5" x14ac:dyDescent="0.3">
      <c r="N975" s="35">
        <v>1.14E-9</v>
      </c>
      <c r="O975" s="35">
        <v>4.8731593754600002</v>
      </c>
      <c r="P975" s="35">
        <v>6151.5166346528003</v>
      </c>
      <c r="Q975" s="29">
        <f t="shared" si="364"/>
        <v>-5.039596068525664E-10</v>
      </c>
      <c r="R975" s="29">
        <f t="shared" si="365"/>
        <v>-5.0403998993416532E-10</v>
      </c>
      <c r="S975" s="29">
        <f t="shared" si="366"/>
        <v>-5.0403998710301632E-10</v>
      </c>
      <c r="T975" s="29">
        <f t="shared" si="367"/>
        <v>-5.0403998710310349E-10</v>
      </c>
      <c r="V975" s="35"/>
      <c r="W975" s="35"/>
      <c r="X975" s="35"/>
      <c r="AD975" s="35"/>
      <c r="AE975" s="35"/>
      <c r="AF975" s="35"/>
      <c r="AL975" s="35"/>
      <c r="AM975" s="35"/>
      <c r="AN975" s="35"/>
      <c r="AT975" s="35"/>
      <c r="AU975" s="35"/>
      <c r="AV975" s="35"/>
      <c r="BB975" s="35"/>
      <c r="BC975" s="35"/>
      <c r="BD975" s="35"/>
      <c r="BJ975" s="35"/>
      <c r="BK975" s="35"/>
      <c r="BL975" s="35"/>
      <c r="BR975" s="35"/>
      <c r="BS975" s="35"/>
      <c r="BT975" s="35"/>
      <c r="BZ975" s="35"/>
      <c r="CA975" s="35"/>
      <c r="CB975" s="35"/>
      <c r="CH975" s="35"/>
      <c r="CI975" s="35"/>
      <c r="CJ975" s="35"/>
      <c r="CP975" s="35"/>
      <c r="CQ975" s="35"/>
      <c r="CR975" s="35"/>
      <c r="CX975" s="35"/>
      <c r="CY975" s="35"/>
      <c r="CZ975" s="35"/>
      <c r="DF975" s="35">
        <v>7.7999999999999999E-10</v>
      </c>
      <c r="DG975" s="35">
        <v>4.2942681259800004</v>
      </c>
      <c r="DH975" s="35">
        <v>187.92514776260001</v>
      </c>
      <c r="DI975" s="29">
        <f t="shared" si="368"/>
        <v>3.7904311750369537E-10</v>
      </c>
      <c r="DJ975" s="29">
        <f t="shared" si="369"/>
        <v>3.790447546450736E-10</v>
      </c>
      <c r="DK975" s="29">
        <f t="shared" si="370"/>
        <v>3.7904475458741089E-10</v>
      </c>
      <c r="DL975" s="29">
        <f t="shared" si="371"/>
        <v>3.790447545874127E-10</v>
      </c>
      <c r="DN975" s="35"/>
      <c r="DO975" s="35"/>
      <c r="DP975" s="35"/>
      <c r="DV975" s="35"/>
      <c r="DW975" s="35"/>
      <c r="DX975" s="35"/>
      <c r="ED975" s="35"/>
      <c r="EE975" s="35"/>
      <c r="EF975" s="35"/>
      <c r="EL975" s="35"/>
      <c r="EM975" s="35"/>
      <c r="EN975" s="35"/>
      <c r="ET975" s="35"/>
      <c r="EU975" s="35"/>
      <c r="EV975" s="35"/>
    </row>
    <row r="976" spans="14:152" s="29" customFormat="1" ht="13.5" x14ac:dyDescent="0.3">
      <c r="N976" s="35">
        <v>1.09E-9</v>
      </c>
      <c r="O976" s="35">
        <v>5.6570727059500001</v>
      </c>
      <c r="P976" s="35">
        <v>3344.1527987009999</v>
      </c>
      <c r="Q976" s="29">
        <f t="shared" si="364"/>
        <v>-1.0468875673574138E-9</v>
      </c>
      <c r="R976" s="29">
        <f t="shared" si="365"/>
        <v>-1.0469005376312952E-9</v>
      </c>
      <c r="S976" s="29">
        <f t="shared" si="366"/>
        <v>-1.0469005371744971E-9</v>
      </c>
      <c r="T976" s="29">
        <f t="shared" si="367"/>
        <v>-1.0469005371745099E-9</v>
      </c>
      <c r="V976" s="35"/>
      <c r="W976" s="35"/>
      <c r="X976" s="35"/>
      <c r="AD976" s="35"/>
      <c r="AE976" s="35"/>
      <c r="AF976" s="35"/>
      <c r="AL976" s="35"/>
      <c r="AM976" s="35"/>
      <c r="AN976" s="35"/>
      <c r="AT976" s="35"/>
      <c r="AU976" s="35"/>
      <c r="AV976" s="35"/>
      <c r="BB976" s="35"/>
      <c r="BC976" s="35"/>
      <c r="BD976" s="35"/>
      <c r="BJ976" s="35"/>
      <c r="BK976" s="35"/>
      <c r="BL976" s="35"/>
      <c r="BR976" s="35"/>
      <c r="BS976" s="35"/>
      <c r="BT976" s="35"/>
      <c r="BZ976" s="35"/>
      <c r="CA976" s="35"/>
      <c r="CB976" s="35"/>
      <c r="CH976" s="35"/>
      <c r="CI976" s="35"/>
      <c r="CJ976" s="35"/>
      <c r="CP976" s="35"/>
      <c r="CQ976" s="35"/>
      <c r="CR976" s="35"/>
      <c r="CX976" s="35"/>
      <c r="CY976" s="35"/>
      <c r="CZ976" s="35"/>
      <c r="DF976" s="35">
        <v>7.7999999999999999E-10</v>
      </c>
      <c r="DG976" s="35">
        <v>5.3856652907200004</v>
      </c>
      <c r="DH976" s="35">
        <v>2655.5683724738001</v>
      </c>
      <c r="DI976" s="29">
        <f t="shared" si="368"/>
        <v>-1.3776802375388746E-10</v>
      </c>
      <c r="DJ976" s="29">
        <f t="shared" si="369"/>
        <v>-1.3779407758124438E-10</v>
      </c>
      <c r="DK976" s="29">
        <f t="shared" si="370"/>
        <v>-1.3779407666359324E-10</v>
      </c>
      <c r="DL976" s="29">
        <f t="shared" si="371"/>
        <v>-1.3779407666362051E-10</v>
      </c>
      <c r="DN976" s="35"/>
      <c r="DO976" s="35"/>
      <c r="DP976" s="35"/>
      <c r="DV976" s="35"/>
      <c r="DW976" s="35"/>
      <c r="DX976" s="35"/>
      <c r="ED976" s="35"/>
      <c r="EE976" s="35"/>
      <c r="EF976" s="35"/>
      <c r="EL976" s="35"/>
      <c r="EM976" s="35"/>
      <c r="EN976" s="35"/>
      <c r="ET976" s="35"/>
      <c r="EU976" s="35"/>
      <c r="EV976" s="35"/>
    </row>
    <row r="977" spans="14:152" s="29" customFormat="1" ht="13.5" x14ac:dyDescent="0.3">
      <c r="N977" s="35">
        <v>1.08E-9</v>
      </c>
      <c r="O977" s="35">
        <v>0.72637519191</v>
      </c>
      <c r="P977" s="35">
        <v>10.569355047</v>
      </c>
      <c r="Q977" s="29">
        <f t="shared" si="364"/>
        <v>6.7299431163693505E-10</v>
      </c>
      <c r="R977" s="29">
        <f t="shared" si="365"/>
        <v>6.729944257254426E-10</v>
      </c>
      <c r="S977" s="29">
        <f t="shared" si="366"/>
        <v>6.7299442572142426E-10</v>
      </c>
      <c r="T977" s="29">
        <f t="shared" si="367"/>
        <v>6.7299442572142437E-10</v>
      </c>
      <c r="V977" s="35"/>
      <c r="W977" s="35"/>
      <c r="X977" s="35"/>
      <c r="AD977" s="35"/>
      <c r="AE977" s="35"/>
      <c r="AF977" s="35"/>
      <c r="AL977" s="35"/>
      <c r="AM977" s="35"/>
      <c r="AN977" s="35"/>
      <c r="AT977" s="35"/>
      <c r="AU977" s="35"/>
      <c r="AV977" s="35"/>
      <c r="BB977" s="35"/>
      <c r="BC977" s="35"/>
      <c r="BD977" s="35"/>
      <c r="BJ977" s="35"/>
      <c r="BK977" s="35"/>
      <c r="BL977" s="35"/>
      <c r="BR977" s="35"/>
      <c r="BS977" s="35"/>
      <c r="BT977" s="35"/>
      <c r="BZ977" s="35"/>
      <c r="CA977" s="35"/>
      <c r="CB977" s="35"/>
      <c r="CH977" s="35"/>
      <c r="CI977" s="35"/>
      <c r="CJ977" s="35"/>
      <c r="CP977" s="35"/>
      <c r="CQ977" s="35"/>
      <c r="CR977" s="35"/>
      <c r="CX977" s="35"/>
      <c r="CY977" s="35"/>
      <c r="CZ977" s="35"/>
      <c r="DF977" s="35">
        <v>8.3999999999999999E-10</v>
      </c>
      <c r="DG977" s="35">
        <v>2.15121245434</v>
      </c>
      <c r="DH977" s="35">
        <v>3311.1206083963998</v>
      </c>
      <c r="DI977" s="29">
        <f t="shared" si="368"/>
        <v>6.8434988234074784E-10</v>
      </c>
      <c r="DJ977" s="29">
        <f t="shared" si="369"/>
        <v>6.8432927092094951E-10</v>
      </c>
      <c r="DK977" s="29">
        <f t="shared" si="370"/>
        <v>6.8432927164693305E-10</v>
      </c>
      <c r="DL977" s="29">
        <f t="shared" si="371"/>
        <v>6.8432927164691227E-10</v>
      </c>
      <c r="DN977" s="35"/>
      <c r="DO977" s="35"/>
      <c r="DP977" s="35"/>
      <c r="DV977" s="35"/>
      <c r="DW977" s="35"/>
      <c r="DX977" s="35"/>
      <c r="ED977" s="35"/>
      <c r="EE977" s="35"/>
      <c r="EF977" s="35"/>
      <c r="EL977" s="35"/>
      <c r="EM977" s="35"/>
      <c r="EN977" s="35"/>
      <c r="ET977" s="35"/>
      <c r="EU977" s="35"/>
      <c r="EV977" s="35"/>
    </row>
    <row r="978" spans="14:152" s="29" customFormat="1" ht="13.5" x14ac:dyDescent="0.3">
      <c r="N978" s="35">
        <v>1.2799999999999999E-9</v>
      </c>
      <c r="O978" s="35">
        <v>5.7732641618600002</v>
      </c>
      <c r="P978" s="35">
        <v>13369.563253800001</v>
      </c>
      <c r="Q978" s="29">
        <f t="shared" si="364"/>
        <v>-1.2687352984516193E-9</v>
      </c>
      <c r="R978" s="29">
        <f t="shared" si="365"/>
        <v>-1.2687063303471651E-9</v>
      </c>
      <c r="S978" s="29">
        <f t="shared" si="366"/>
        <v>-1.2687063313681185E-9</v>
      </c>
      <c r="T978" s="29">
        <f t="shared" si="367"/>
        <v>-1.2687063313680848E-9</v>
      </c>
      <c r="V978" s="35"/>
      <c r="W978" s="35"/>
      <c r="X978" s="35"/>
      <c r="AD978" s="35"/>
      <c r="AE978" s="35"/>
      <c r="AF978" s="35"/>
      <c r="AL978" s="35"/>
      <c r="AM978" s="35"/>
      <c r="AN978" s="35"/>
      <c r="AT978" s="35"/>
      <c r="AU978" s="35"/>
      <c r="AV978" s="35"/>
      <c r="BB978" s="35"/>
      <c r="BC978" s="35"/>
      <c r="BD978" s="35"/>
      <c r="BJ978" s="35"/>
      <c r="BK978" s="35"/>
      <c r="BL978" s="35"/>
      <c r="BR978" s="35"/>
      <c r="BS978" s="35"/>
      <c r="BT978" s="35"/>
      <c r="BZ978" s="35"/>
      <c r="CA978" s="35"/>
      <c r="CB978" s="35"/>
      <c r="CH978" s="35"/>
      <c r="CI978" s="35"/>
      <c r="CJ978" s="35"/>
      <c r="CP978" s="35"/>
      <c r="CQ978" s="35"/>
      <c r="CR978" s="35"/>
      <c r="CX978" s="35"/>
      <c r="CY978" s="35"/>
      <c r="CZ978" s="35"/>
      <c r="DF978" s="35">
        <v>7.7999999999999999E-10</v>
      </c>
      <c r="DG978" s="35">
        <v>2.0165124794199998</v>
      </c>
      <c r="DH978" s="35">
        <v>9124.9219860424</v>
      </c>
      <c r="DI978" s="29">
        <f t="shared" si="368"/>
        <v>6.5503339194728218E-10</v>
      </c>
      <c r="DJ978" s="29">
        <f t="shared" si="369"/>
        <v>6.5498400646932609E-10</v>
      </c>
      <c r="DK978" s="29">
        <f t="shared" si="370"/>
        <v>6.5498400820891008E-10</v>
      </c>
      <c r="DL978" s="29">
        <f t="shared" si="371"/>
        <v>6.549840082088619E-10</v>
      </c>
      <c r="DN978" s="35"/>
      <c r="DO978" s="35"/>
      <c r="DP978" s="35"/>
      <c r="DV978" s="35"/>
      <c r="DW978" s="35"/>
      <c r="DX978" s="35"/>
      <c r="ED978" s="35"/>
      <c r="EE978" s="35"/>
      <c r="EF978" s="35"/>
      <c r="EL978" s="35"/>
      <c r="EM978" s="35"/>
      <c r="EN978" s="35"/>
      <c r="ET978" s="35"/>
      <c r="EU978" s="35"/>
      <c r="EV978" s="35"/>
    </row>
    <row r="979" spans="14:152" s="29" customFormat="1" ht="13.5" x14ac:dyDescent="0.3">
      <c r="N979" s="35">
        <v>1.4700000000000001E-9</v>
      </c>
      <c r="O979" s="35">
        <v>4.7384850654299999</v>
      </c>
      <c r="P979" s="35">
        <v>11610.9101753832</v>
      </c>
      <c r="Q979" s="29">
        <f t="shared" si="364"/>
        <v>1.6681590614495653E-10</v>
      </c>
      <c r="R979" s="29">
        <f t="shared" si="365"/>
        <v>1.665991977728776E-10</v>
      </c>
      <c r="S979" s="29">
        <f t="shared" si="366"/>
        <v>1.6659920540574579E-10</v>
      </c>
      <c r="T979" s="29">
        <f t="shared" si="367"/>
        <v>1.6659920540549673E-10</v>
      </c>
      <c r="V979" s="35"/>
      <c r="W979" s="35"/>
      <c r="X979" s="35"/>
      <c r="AD979" s="35"/>
      <c r="AE979" s="35"/>
      <c r="AF979" s="35"/>
      <c r="AL979" s="35"/>
      <c r="AM979" s="35"/>
      <c r="AN979" s="35"/>
      <c r="AT979" s="35"/>
      <c r="AU979" s="35"/>
      <c r="AV979" s="35"/>
      <c r="BB979" s="35"/>
      <c r="BC979" s="35"/>
      <c r="BD979" s="35"/>
      <c r="BJ979" s="35"/>
      <c r="BK979" s="35"/>
      <c r="BL979" s="35"/>
      <c r="BR979" s="35"/>
      <c r="BS979" s="35"/>
      <c r="BT979" s="35"/>
      <c r="BZ979" s="35"/>
      <c r="CA979" s="35"/>
      <c r="CB979" s="35"/>
      <c r="CH979" s="35"/>
      <c r="CI979" s="35"/>
      <c r="CJ979" s="35"/>
      <c r="CP979" s="35"/>
      <c r="CQ979" s="35"/>
      <c r="CR979" s="35"/>
      <c r="CX979" s="35"/>
      <c r="CY979" s="35"/>
      <c r="CZ979" s="35"/>
      <c r="DF979" s="35">
        <v>8.3000000000000003E-10</v>
      </c>
      <c r="DG979" s="35">
        <v>4.2828012903700001</v>
      </c>
      <c r="DH979" s="35">
        <v>74923.096998022695</v>
      </c>
      <c r="DI979" s="29">
        <f t="shared" si="368"/>
        <v>-5.13567545941947E-10</v>
      </c>
      <c r="DJ979" s="29">
        <f t="shared" si="369"/>
        <v>-5.129430169768629E-10</v>
      </c>
      <c r="DK979" s="29">
        <f t="shared" si="370"/>
        <v>-5.1294303898207876E-10</v>
      </c>
      <c r="DL979" s="29">
        <f t="shared" si="371"/>
        <v>-5.1294303898133688E-10</v>
      </c>
      <c r="DN979" s="35"/>
      <c r="DO979" s="35"/>
      <c r="DP979" s="35"/>
      <c r="DV979" s="35"/>
      <c r="DW979" s="35"/>
      <c r="DX979" s="35"/>
      <c r="ED979" s="35"/>
      <c r="EE979" s="35"/>
      <c r="EF979" s="35"/>
      <c r="EL979" s="35"/>
      <c r="EM979" s="35"/>
      <c r="EN979" s="35"/>
      <c r="ET979" s="35"/>
      <c r="EU979" s="35"/>
      <c r="EV979" s="35"/>
    </row>
    <row r="980" spans="14:152" s="29" customFormat="1" ht="13.5" x14ac:dyDescent="0.3">
      <c r="N980" s="35">
        <v>1.45E-9</v>
      </c>
      <c r="O980" s="35">
        <v>4.9549531288599997</v>
      </c>
      <c r="P980" s="35">
        <v>9859.3706439672005</v>
      </c>
      <c r="Q980" s="29">
        <f t="shared" si="364"/>
        <v>-2.2557773795680265E-10</v>
      </c>
      <c r="R980" s="29">
        <f t="shared" si="365"/>
        <v>-2.2539726823754703E-10</v>
      </c>
      <c r="S980" s="29">
        <f t="shared" si="366"/>
        <v>-2.2539727459404775E-10</v>
      </c>
      <c r="T980" s="29">
        <f t="shared" si="367"/>
        <v>-2.2539727459384424E-10</v>
      </c>
      <c r="V980" s="35"/>
      <c r="W980" s="35"/>
      <c r="X980" s="35"/>
      <c r="AD980" s="35"/>
      <c r="AE980" s="35"/>
      <c r="AF980" s="35"/>
      <c r="AL980" s="35"/>
      <c r="AM980" s="35"/>
      <c r="AN980" s="35"/>
      <c r="AT980" s="35"/>
      <c r="AU980" s="35"/>
      <c r="AV980" s="35"/>
      <c r="BB980" s="35"/>
      <c r="BC980" s="35"/>
      <c r="BD980" s="35"/>
      <c r="BJ980" s="35"/>
      <c r="BK980" s="35"/>
      <c r="BL980" s="35"/>
      <c r="BR980" s="35"/>
      <c r="BS980" s="35"/>
      <c r="BT980" s="35"/>
      <c r="BZ980" s="35"/>
      <c r="CA980" s="35"/>
      <c r="CB980" s="35"/>
      <c r="CH980" s="35"/>
      <c r="CI980" s="35"/>
      <c r="CJ980" s="35"/>
      <c r="CP980" s="35"/>
      <c r="CQ980" s="35"/>
      <c r="CR980" s="35"/>
      <c r="CX980" s="35"/>
      <c r="CY980" s="35"/>
      <c r="CZ980" s="35"/>
      <c r="DF980" s="35">
        <v>7.7000000000000003E-10</v>
      </c>
      <c r="DG980" s="35">
        <v>1.4590314771499999</v>
      </c>
      <c r="DH980" s="35">
        <v>2544.3817301862</v>
      </c>
      <c r="DI980" s="29">
        <f t="shared" si="368"/>
        <v>2.8067698323055233E-10</v>
      </c>
      <c r="DJ980" s="29">
        <f t="shared" si="369"/>
        <v>2.8065366903654724E-10</v>
      </c>
      <c r="DK980" s="29">
        <f t="shared" si="370"/>
        <v>2.8065366985771374E-10</v>
      </c>
      <c r="DL980" s="29">
        <f t="shared" si="371"/>
        <v>2.806536698576883E-10</v>
      </c>
      <c r="DN980" s="35"/>
      <c r="DO980" s="35"/>
      <c r="DP980" s="35"/>
      <c r="DV980" s="35"/>
      <c r="DW980" s="35"/>
      <c r="DX980" s="35"/>
      <c r="ED980" s="35"/>
      <c r="EE980" s="35"/>
      <c r="EF980" s="35"/>
      <c r="EL980" s="35"/>
      <c r="EM980" s="35"/>
      <c r="EN980" s="35"/>
      <c r="ET980" s="35"/>
      <c r="EU980" s="35"/>
      <c r="EV980" s="35"/>
    </row>
    <row r="981" spans="14:152" s="29" customFormat="1" ht="13.5" x14ac:dyDescent="0.3">
      <c r="N981" s="35">
        <v>1.1100000000000001E-9</v>
      </c>
      <c r="O981" s="35">
        <v>3.2880878895299999</v>
      </c>
      <c r="P981" s="35">
        <v>257.018007743</v>
      </c>
      <c r="Q981" s="29">
        <f t="shared" si="364"/>
        <v>4.2348107727353693E-10</v>
      </c>
      <c r="R981" s="29">
        <f t="shared" si="365"/>
        <v>4.2348444728724654E-10</v>
      </c>
      <c r="S981" s="29">
        <f t="shared" si="366"/>
        <v>4.2348444716854959E-10</v>
      </c>
      <c r="T981" s="29">
        <f t="shared" si="367"/>
        <v>4.2348444716855326E-10</v>
      </c>
      <c r="V981" s="35"/>
      <c r="W981" s="35"/>
      <c r="X981" s="35"/>
      <c r="AD981" s="35"/>
      <c r="AE981" s="35"/>
      <c r="AF981" s="35"/>
      <c r="AL981" s="35"/>
      <c r="AM981" s="35"/>
      <c r="AN981" s="35"/>
      <c r="AT981" s="35"/>
      <c r="AU981" s="35"/>
      <c r="AV981" s="35"/>
      <c r="BB981" s="35"/>
      <c r="BC981" s="35"/>
      <c r="BD981" s="35"/>
      <c r="BJ981" s="35"/>
      <c r="BK981" s="35"/>
      <c r="BL981" s="35"/>
      <c r="BR981" s="35"/>
      <c r="BS981" s="35"/>
      <c r="BT981" s="35"/>
      <c r="BZ981" s="35"/>
      <c r="CA981" s="35"/>
      <c r="CB981" s="35"/>
      <c r="CH981" s="35"/>
      <c r="CI981" s="35"/>
      <c r="CJ981" s="35"/>
      <c r="CP981" s="35"/>
      <c r="CQ981" s="35"/>
      <c r="CR981" s="35"/>
      <c r="CX981" s="35"/>
      <c r="CY981" s="35"/>
      <c r="CZ981" s="35"/>
      <c r="DF981" s="35">
        <v>8.0999999999999999E-10</v>
      </c>
      <c r="DG981" s="35">
        <v>3.62204400197</v>
      </c>
      <c r="DH981" s="35">
        <v>12306.590894958999</v>
      </c>
      <c r="DI981" s="29">
        <f t="shared" si="368"/>
        <v>-6.1998285336978548E-10</v>
      </c>
      <c r="DJ981" s="29">
        <f t="shared" si="369"/>
        <v>-6.1990086672176458E-10</v>
      </c>
      <c r="DK981" s="29">
        <f t="shared" si="370"/>
        <v>-6.1990086960972796E-10</v>
      </c>
      <c r="DL981" s="29">
        <f t="shared" si="371"/>
        <v>-6.1990086960963915E-10</v>
      </c>
      <c r="DN981" s="35"/>
      <c r="DO981" s="35"/>
      <c r="DP981" s="35"/>
      <c r="DV981" s="35"/>
      <c r="DW981" s="35"/>
      <c r="DX981" s="35"/>
      <c r="ED981" s="35"/>
      <c r="EE981" s="35"/>
      <c r="EF981" s="35"/>
      <c r="EL981" s="35"/>
      <c r="EM981" s="35"/>
      <c r="EN981" s="35"/>
      <c r="ET981" s="35"/>
      <c r="EU981" s="35"/>
      <c r="EV981" s="35"/>
    </row>
    <row r="982" spans="14:152" s="29" customFormat="1" ht="13.5" x14ac:dyDescent="0.3">
      <c r="N982" s="35">
        <v>1.1200000000000001E-9</v>
      </c>
      <c r="O982" s="35">
        <v>4.7977772641199996</v>
      </c>
      <c r="P982" s="35">
        <v>12140.6011404778</v>
      </c>
      <c r="Q982" s="29">
        <f t="shared" si="364"/>
        <v>6.7653783278121508E-10</v>
      </c>
      <c r="R982" s="29">
        <f t="shared" si="365"/>
        <v>6.7667630545141755E-10</v>
      </c>
      <c r="S982" s="29">
        <f t="shared" si="366"/>
        <v>6.7667630057449539E-10</v>
      </c>
      <c r="T982" s="29">
        <f t="shared" si="367"/>
        <v>6.7667630057464759E-10</v>
      </c>
      <c r="V982" s="35"/>
      <c r="W982" s="35"/>
      <c r="X982" s="35"/>
      <c r="AD982" s="35"/>
      <c r="AE982" s="35"/>
      <c r="AF982" s="35"/>
      <c r="AL982" s="35"/>
      <c r="AM982" s="35"/>
      <c r="AN982" s="35"/>
      <c r="AT982" s="35"/>
      <c r="AU982" s="35"/>
      <c r="AV982" s="35"/>
      <c r="BB982" s="35"/>
      <c r="BC982" s="35"/>
      <c r="BD982" s="35"/>
      <c r="BJ982" s="35"/>
      <c r="BK982" s="35"/>
      <c r="BL982" s="35"/>
      <c r="BR982" s="35"/>
      <c r="BS982" s="35"/>
      <c r="BT982" s="35"/>
      <c r="BZ982" s="35"/>
      <c r="CA982" s="35"/>
      <c r="CB982" s="35"/>
      <c r="CH982" s="35"/>
      <c r="CI982" s="35"/>
      <c r="CJ982" s="35"/>
      <c r="CP982" s="35"/>
      <c r="CQ982" s="35"/>
      <c r="CR982" s="35"/>
      <c r="CX982" s="35"/>
      <c r="CY982" s="35"/>
      <c r="CZ982" s="35"/>
      <c r="DF982" s="35">
        <v>1.0000000000000001E-9</v>
      </c>
      <c r="DG982" s="35">
        <v>1.33498371324</v>
      </c>
      <c r="DH982" s="35">
        <v>9278.8472195668</v>
      </c>
      <c r="DI982" s="29">
        <f t="shared" si="368"/>
        <v>3.2044025053305195E-10</v>
      </c>
      <c r="DJ982" s="29">
        <f t="shared" si="369"/>
        <v>3.2055257166096643E-10</v>
      </c>
      <c r="DK982" s="29">
        <f t="shared" si="370"/>
        <v>3.2055256770492537E-10</v>
      </c>
      <c r="DL982" s="29">
        <f t="shared" si="371"/>
        <v>3.2055256770505999E-10</v>
      </c>
      <c r="DN982" s="35"/>
      <c r="DO982" s="35"/>
      <c r="DP982" s="35"/>
      <c r="DV982" s="35"/>
      <c r="DW982" s="35"/>
      <c r="DX982" s="35"/>
      <c r="ED982" s="35"/>
      <c r="EE982" s="35"/>
      <c r="EF982" s="35"/>
      <c r="EL982" s="35"/>
      <c r="EM982" s="35"/>
      <c r="EN982" s="35"/>
      <c r="ET982" s="35"/>
      <c r="EU982" s="35"/>
      <c r="EV982" s="35"/>
    </row>
    <row r="983" spans="14:152" s="29" customFormat="1" ht="13.5" x14ac:dyDescent="0.3">
      <c r="N983" s="35">
        <v>1.09E-9</v>
      </c>
      <c r="O983" s="35">
        <v>3.7319968706800002</v>
      </c>
      <c r="P983" s="35">
        <v>13635.1226641508</v>
      </c>
      <c r="Q983" s="29">
        <f t="shared" si="364"/>
        <v>5.8669125812868067E-10</v>
      </c>
      <c r="R983" s="29">
        <f t="shared" si="365"/>
        <v>5.8653118075870766E-10</v>
      </c>
      <c r="S983" s="29">
        <f t="shared" si="366"/>
        <v>5.8653118639717821E-10</v>
      </c>
      <c r="T983" s="29">
        <f t="shared" si="367"/>
        <v>5.8653118639702145E-10</v>
      </c>
      <c r="V983" s="35"/>
      <c r="W983" s="35"/>
      <c r="X983" s="35"/>
      <c r="AD983" s="35"/>
      <c r="AE983" s="35"/>
      <c r="AF983" s="35"/>
      <c r="AL983" s="35"/>
      <c r="AM983" s="35"/>
      <c r="AN983" s="35"/>
      <c r="AT983" s="35"/>
      <c r="AU983" s="35"/>
      <c r="AV983" s="35"/>
      <c r="BB983" s="35"/>
      <c r="BC983" s="35"/>
      <c r="BD983" s="35"/>
      <c r="BJ983" s="35"/>
      <c r="BK983" s="35"/>
      <c r="BL983" s="35"/>
      <c r="BR983" s="35"/>
      <c r="BS983" s="35"/>
      <c r="BT983" s="35"/>
      <c r="BZ983" s="35"/>
      <c r="CA983" s="35"/>
      <c r="CB983" s="35"/>
      <c r="CH983" s="35"/>
      <c r="CI983" s="35"/>
      <c r="CJ983" s="35"/>
      <c r="CP983" s="35"/>
      <c r="CQ983" s="35"/>
      <c r="CR983" s="35"/>
      <c r="CX983" s="35"/>
      <c r="CY983" s="35"/>
      <c r="CZ983" s="35"/>
      <c r="DF983" s="35">
        <v>8.9000000000000003E-10</v>
      </c>
      <c r="DG983" s="35">
        <v>2.62080312892</v>
      </c>
      <c r="DH983" s="35">
        <v>24341.528317456599</v>
      </c>
      <c r="DI983" s="29">
        <f t="shared" si="368"/>
        <v>-4.7417909369223377E-10</v>
      </c>
      <c r="DJ983" s="29">
        <f t="shared" si="369"/>
        <v>-4.7394478836800848E-10</v>
      </c>
      <c r="DK983" s="29">
        <f t="shared" si="370"/>
        <v>-4.7394479662140447E-10</v>
      </c>
      <c r="DL983" s="29">
        <f t="shared" si="371"/>
        <v>-4.7394479662114752E-10</v>
      </c>
      <c r="DN983" s="35"/>
      <c r="DO983" s="35"/>
      <c r="DP983" s="35"/>
      <c r="DV983" s="35"/>
      <c r="DW983" s="35"/>
      <c r="DX983" s="35"/>
      <c r="ED983" s="35"/>
      <c r="EE983" s="35"/>
      <c r="EF983" s="35"/>
      <c r="EL983" s="35"/>
      <c r="EM983" s="35"/>
      <c r="EN983" s="35"/>
      <c r="ET983" s="35"/>
      <c r="EU983" s="35"/>
      <c r="EV983" s="35"/>
    </row>
    <row r="984" spans="14:152" s="29" customFormat="1" ht="13.5" x14ac:dyDescent="0.3">
      <c r="N984" s="35">
        <v>1.1700000000000001E-9</v>
      </c>
      <c r="O984" s="35">
        <v>1.20057736014</v>
      </c>
      <c r="P984" s="35">
        <v>6705.1032911474003</v>
      </c>
      <c r="Q984" s="29">
        <f t="shared" si="364"/>
        <v>-1.157136856945036E-9</v>
      </c>
      <c r="R984" s="29">
        <f t="shared" si="365"/>
        <v>-1.1571516776365487E-9</v>
      </c>
      <c r="S984" s="29">
        <f t="shared" si="366"/>
        <v>-1.1571516771146922E-9</v>
      </c>
      <c r="T984" s="29">
        <f t="shared" si="367"/>
        <v>-1.1571516771147071E-9</v>
      </c>
      <c r="V984" s="35"/>
      <c r="W984" s="35"/>
      <c r="X984" s="35"/>
      <c r="AD984" s="35"/>
      <c r="AE984" s="35"/>
      <c r="AF984" s="35"/>
      <c r="AL984" s="35"/>
      <c r="AM984" s="35"/>
      <c r="AN984" s="35"/>
      <c r="AT984" s="35"/>
      <c r="AU984" s="35"/>
      <c r="AV984" s="35"/>
      <c r="BB984" s="35"/>
      <c r="BC984" s="35"/>
      <c r="BD984" s="35"/>
      <c r="BJ984" s="35"/>
      <c r="BK984" s="35"/>
      <c r="BL984" s="35"/>
      <c r="BR984" s="35"/>
      <c r="BS984" s="35"/>
      <c r="BT984" s="35"/>
      <c r="BZ984" s="35"/>
      <c r="CA984" s="35"/>
      <c r="CB984" s="35"/>
      <c r="CH984" s="35"/>
      <c r="CI984" s="35"/>
      <c r="CJ984" s="35"/>
      <c r="CP984" s="35"/>
      <c r="CQ984" s="35"/>
      <c r="CR984" s="35"/>
      <c r="CX984" s="35"/>
      <c r="CY984" s="35"/>
      <c r="CZ984" s="35"/>
      <c r="DF984" s="35">
        <v>9.7999999999999992E-10</v>
      </c>
      <c r="DG984" s="35">
        <v>3.7887750537799998</v>
      </c>
      <c r="DH984" s="35">
        <v>3198.4337996636</v>
      </c>
      <c r="DI984" s="29">
        <f t="shared" si="368"/>
        <v>6.748096269227055E-10</v>
      </c>
      <c r="DJ984" s="29">
        <f t="shared" si="369"/>
        <v>6.7478057946215033E-10</v>
      </c>
      <c r="DK984" s="29">
        <f t="shared" si="370"/>
        <v>6.7478058048526718E-10</v>
      </c>
      <c r="DL984" s="29">
        <f t="shared" si="371"/>
        <v>6.7478058048523689E-10</v>
      </c>
      <c r="DN984" s="35"/>
      <c r="DO984" s="35"/>
      <c r="DP984" s="35"/>
      <c r="DV984" s="35"/>
      <c r="DW984" s="35"/>
      <c r="DX984" s="35"/>
      <c r="ED984" s="35"/>
      <c r="EE984" s="35"/>
      <c r="EF984" s="35"/>
      <c r="EL984" s="35"/>
      <c r="EM984" s="35"/>
      <c r="EN984" s="35"/>
      <c r="ET984" s="35"/>
      <c r="EU984" s="35"/>
      <c r="EV984" s="35"/>
    </row>
    <row r="985" spans="14:152" s="29" customFormat="1" ht="13.5" x14ac:dyDescent="0.3">
      <c r="N985" s="35">
        <v>1.49E-9</v>
      </c>
      <c r="O985" s="35">
        <v>4.91688353237</v>
      </c>
      <c r="P985" s="35">
        <v>277.0349937414</v>
      </c>
      <c r="Q985" s="29">
        <f t="shared" si="364"/>
        <v>-1.4899484166696764E-9</v>
      </c>
      <c r="R985" s="29">
        <f t="shared" si="365"/>
        <v>-1.4899483727672006E-9</v>
      </c>
      <c r="S985" s="29">
        <f t="shared" si="366"/>
        <v>-1.4899483727687472E-9</v>
      </c>
      <c r="T985" s="29">
        <f t="shared" si="367"/>
        <v>-1.4899483727687472E-9</v>
      </c>
      <c r="V985" s="35"/>
      <c r="W985" s="35"/>
      <c r="X985" s="35"/>
      <c r="AD985" s="35"/>
      <c r="AE985" s="35"/>
      <c r="AF985" s="35"/>
      <c r="AL985" s="35"/>
      <c r="AM985" s="35"/>
      <c r="AN985" s="35"/>
      <c r="AT985" s="35"/>
      <c r="AU985" s="35"/>
      <c r="AV985" s="35"/>
      <c r="BB985" s="35"/>
      <c r="BC985" s="35"/>
      <c r="BD985" s="35"/>
      <c r="BJ985" s="35"/>
      <c r="BK985" s="35"/>
      <c r="BL985" s="35"/>
      <c r="BR985" s="35"/>
      <c r="BS985" s="35"/>
      <c r="BT985" s="35"/>
      <c r="BZ985" s="35"/>
      <c r="CA985" s="35"/>
      <c r="CB985" s="35"/>
      <c r="CH985" s="35"/>
      <c r="CI985" s="35"/>
      <c r="CJ985" s="35"/>
      <c r="CP985" s="35"/>
      <c r="CQ985" s="35"/>
      <c r="CR985" s="35"/>
      <c r="CX985" s="35"/>
      <c r="CY985" s="35"/>
      <c r="CZ985" s="35"/>
      <c r="DF985" s="35">
        <v>8.0999999999999999E-10</v>
      </c>
      <c r="DG985" s="35">
        <v>4.3430641882799996</v>
      </c>
      <c r="DH985" s="35">
        <v>10177.190369230801</v>
      </c>
      <c r="DI985" s="29">
        <f t="shared" si="368"/>
        <v>8.0998503910724427E-10</v>
      </c>
      <c r="DJ985" s="29">
        <f t="shared" si="369"/>
        <v>8.0998439198409449E-10</v>
      </c>
      <c r="DK985" s="29">
        <f t="shared" si="370"/>
        <v>8.0998439200712826E-10</v>
      </c>
      <c r="DL985" s="29">
        <f t="shared" si="371"/>
        <v>8.0998439200712754E-10</v>
      </c>
      <c r="DN985" s="35"/>
      <c r="DO985" s="35"/>
      <c r="DP985" s="35"/>
      <c r="DV985" s="35"/>
      <c r="DW985" s="35"/>
      <c r="DX985" s="35"/>
      <c r="ED985" s="35"/>
      <c r="EE985" s="35"/>
      <c r="EF985" s="35"/>
      <c r="EL985" s="35"/>
      <c r="EM985" s="35"/>
      <c r="EN985" s="35"/>
      <c r="ET985" s="35"/>
      <c r="EU985" s="35"/>
      <c r="EV985" s="35"/>
    </row>
    <row r="986" spans="14:152" s="29" customFormat="1" ht="13.5" x14ac:dyDescent="0.3">
      <c r="N986" s="35">
        <v>1.08E-9</v>
      </c>
      <c r="O986" s="35">
        <v>3.37299798972</v>
      </c>
      <c r="P986" s="35">
        <v>6717.8302187037998</v>
      </c>
      <c r="Q986" s="29">
        <f t="shared" si="364"/>
        <v>8.8271189082002166E-10</v>
      </c>
      <c r="R986" s="29">
        <f t="shared" si="365"/>
        <v>8.8265846672913124E-10</v>
      </c>
      <c r="S986" s="29">
        <f t="shared" si="366"/>
        <v>8.8265846861091791E-10</v>
      </c>
      <c r="T986" s="29">
        <f t="shared" si="367"/>
        <v>8.8265846861086477E-10</v>
      </c>
      <c r="V986" s="35"/>
      <c r="W986" s="35"/>
      <c r="X986" s="35"/>
      <c r="AD986" s="35"/>
      <c r="AE986" s="35"/>
      <c r="AF986" s="35"/>
      <c r="AL986" s="35"/>
      <c r="AM986" s="35"/>
      <c r="AN986" s="35"/>
      <c r="AT986" s="35"/>
      <c r="AU986" s="35"/>
      <c r="AV986" s="35"/>
      <c r="BB986" s="35"/>
      <c r="BC986" s="35"/>
      <c r="BD986" s="35"/>
      <c r="BJ986" s="35"/>
      <c r="BK986" s="35"/>
      <c r="BL986" s="35"/>
      <c r="BR986" s="35"/>
      <c r="BS986" s="35"/>
      <c r="BT986" s="35"/>
      <c r="BZ986" s="35"/>
      <c r="CA986" s="35"/>
      <c r="CB986" s="35"/>
      <c r="CH986" s="35"/>
      <c r="CI986" s="35"/>
      <c r="CJ986" s="35"/>
      <c r="CP986" s="35"/>
      <c r="CQ986" s="35"/>
      <c r="CR986" s="35"/>
      <c r="CX986" s="35"/>
      <c r="CY986" s="35"/>
      <c r="CZ986" s="35"/>
      <c r="DF986" s="35">
        <v>8.0000000000000003E-10</v>
      </c>
      <c r="DG986" s="35">
        <v>5.8005434810300001</v>
      </c>
      <c r="DH986" s="35">
        <v>2751.0151571800002</v>
      </c>
      <c r="DI986" s="29">
        <f t="shared" si="368"/>
        <v>7.8127927226791166E-10</v>
      </c>
      <c r="DJ986" s="29">
        <f t="shared" si="369"/>
        <v>7.8128532047860436E-10</v>
      </c>
      <c r="DK986" s="29">
        <f t="shared" si="370"/>
        <v>7.8128532026559481E-10</v>
      </c>
      <c r="DL986" s="29">
        <f t="shared" si="371"/>
        <v>7.8128532026560091E-10</v>
      </c>
      <c r="DN986" s="35"/>
      <c r="DO986" s="35"/>
      <c r="DP986" s="35"/>
      <c r="DV986" s="35"/>
      <c r="DW986" s="35"/>
      <c r="DX986" s="35"/>
      <c r="ED986" s="35"/>
      <c r="EE986" s="35"/>
      <c r="EF986" s="35"/>
      <c r="EL986" s="35"/>
      <c r="EM986" s="35"/>
      <c r="EN986" s="35"/>
      <c r="ET986" s="35"/>
      <c r="EU986" s="35"/>
      <c r="EV986" s="35"/>
    </row>
    <row r="987" spans="14:152" s="29" customFormat="1" ht="13.5" x14ac:dyDescent="0.3">
      <c r="N987" s="35">
        <v>1.0600000000000001E-9</v>
      </c>
      <c r="O987" s="35">
        <v>0.53379407701000003</v>
      </c>
      <c r="P987" s="35">
        <v>5085.1057214177999</v>
      </c>
      <c r="Q987" s="29">
        <f t="shared" si="364"/>
        <v>1.3389683097718955E-10</v>
      </c>
      <c r="R987" s="29">
        <f t="shared" si="365"/>
        <v>1.3396516141707056E-10</v>
      </c>
      <c r="S987" s="29">
        <f t="shared" si="366"/>
        <v>1.3396515901038097E-10</v>
      </c>
      <c r="T987" s="29">
        <f t="shared" si="367"/>
        <v>1.3396515901045567E-10</v>
      </c>
      <c r="V987" s="35"/>
      <c r="W987" s="35"/>
      <c r="X987" s="35"/>
      <c r="AD987" s="35"/>
      <c r="AE987" s="35"/>
      <c r="AF987" s="35"/>
      <c r="AL987" s="35"/>
      <c r="AM987" s="35"/>
      <c r="AN987" s="35"/>
      <c r="AT987" s="35"/>
      <c r="AU987" s="35"/>
      <c r="AV987" s="35"/>
      <c r="BB987" s="35"/>
      <c r="BC987" s="35"/>
      <c r="BD987" s="35"/>
      <c r="BJ987" s="35"/>
      <c r="BK987" s="35"/>
      <c r="BL987" s="35"/>
      <c r="BR987" s="35"/>
      <c r="BS987" s="35"/>
      <c r="BT987" s="35"/>
      <c r="BZ987" s="35"/>
      <c r="CA987" s="35"/>
      <c r="CB987" s="35"/>
      <c r="CH987" s="35"/>
      <c r="CI987" s="35"/>
      <c r="CJ987" s="35"/>
      <c r="CP987" s="35"/>
      <c r="CQ987" s="35"/>
      <c r="CR987" s="35"/>
      <c r="CX987" s="35"/>
      <c r="CY987" s="35"/>
      <c r="CZ987" s="35"/>
      <c r="DF987" s="35">
        <v>9.2000000000000003E-10</v>
      </c>
      <c r="DG987" s="35">
        <v>2.8022844879500002</v>
      </c>
      <c r="DH987" s="35">
        <v>3707.8367556622002</v>
      </c>
      <c r="DI987" s="29">
        <f t="shared" si="368"/>
        <v>9.02966529928511E-10</v>
      </c>
      <c r="DJ987" s="29">
        <f t="shared" si="369"/>
        <v>9.0297487849160354E-10</v>
      </c>
      <c r="DK987" s="29">
        <f t="shared" si="370"/>
        <v>9.0297487819759088E-10</v>
      </c>
      <c r="DL987" s="29">
        <f t="shared" si="371"/>
        <v>9.0297487819759956E-10</v>
      </c>
      <c r="DN987" s="35"/>
      <c r="DO987" s="35"/>
      <c r="DP987" s="35"/>
      <c r="DV987" s="35"/>
      <c r="DW987" s="35"/>
      <c r="DX987" s="35"/>
      <c r="ED987" s="35"/>
      <c r="EE987" s="35"/>
      <c r="EF987" s="35"/>
      <c r="EL987" s="35"/>
      <c r="EM987" s="35"/>
      <c r="EN987" s="35"/>
      <c r="ET987" s="35"/>
      <c r="EU987" s="35"/>
      <c r="EV987" s="35"/>
    </row>
    <row r="988" spans="14:152" s="29" customFormat="1" ht="13.5" x14ac:dyDescent="0.3">
      <c r="N988" s="35">
        <v>1.25E-9</v>
      </c>
      <c r="O988" s="35">
        <v>4.62770076269</v>
      </c>
      <c r="P988" s="35">
        <v>9329.6796788726006</v>
      </c>
      <c r="Q988" s="29">
        <f t="shared" si="364"/>
        <v>7.5702589648381254E-10</v>
      </c>
      <c r="R988" s="29">
        <f t="shared" si="365"/>
        <v>7.5690729833268222E-10</v>
      </c>
      <c r="S988" s="29">
        <f t="shared" si="366"/>
        <v>7.5690730251007801E-10</v>
      </c>
      <c r="T988" s="29">
        <f t="shared" si="367"/>
        <v>7.5690730250996489E-10</v>
      </c>
      <c r="V988" s="35"/>
      <c r="W988" s="35"/>
      <c r="X988" s="35"/>
      <c r="AD988" s="35"/>
      <c r="AE988" s="35"/>
      <c r="AF988" s="35"/>
      <c r="AL988" s="35"/>
      <c r="AM988" s="35"/>
      <c r="AN988" s="35"/>
      <c r="AT988" s="35"/>
      <c r="AU988" s="35"/>
      <c r="AV988" s="35"/>
      <c r="BB988" s="35"/>
      <c r="BC988" s="35"/>
      <c r="BD988" s="35"/>
      <c r="BJ988" s="35"/>
      <c r="BK988" s="35"/>
      <c r="BL988" s="35"/>
      <c r="BR988" s="35"/>
      <c r="BS988" s="35"/>
      <c r="BT988" s="35"/>
      <c r="BZ988" s="35"/>
      <c r="CA988" s="35"/>
      <c r="CB988" s="35"/>
      <c r="CH988" s="35"/>
      <c r="CI988" s="35"/>
      <c r="CJ988" s="35"/>
      <c r="CP988" s="35"/>
      <c r="CQ988" s="35"/>
      <c r="CR988" s="35"/>
      <c r="CX988" s="35"/>
      <c r="CY988" s="35"/>
      <c r="CZ988" s="35"/>
      <c r="DF988" s="35">
        <v>8.1999999999999996E-10</v>
      </c>
      <c r="DG988" s="35">
        <v>2.4581289624</v>
      </c>
      <c r="DH988" s="35">
        <v>9815.6517316621994</v>
      </c>
      <c r="DI988" s="29">
        <f t="shared" si="368"/>
        <v>7.4431967156129371E-11</v>
      </c>
      <c r="DJ988" s="29">
        <f t="shared" si="369"/>
        <v>7.4329533691931075E-11</v>
      </c>
      <c r="DK988" s="29">
        <f t="shared" si="370"/>
        <v>7.4329537299810399E-11</v>
      </c>
      <c r="DL988" s="29">
        <f t="shared" si="371"/>
        <v>7.4329537299694348E-11</v>
      </c>
      <c r="DN988" s="35"/>
      <c r="DO988" s="35"/>
      <c r="DP988" s="35"/>
      <c r="DV988" s="35"/>
      <c r="DW988" s="35"/>
      <c r="DX988" s="35"/>
      <c r="ED988" s="35"/>
      <c r="EE988" s="35"/>
      <c r="EF988" s="35"/>
      <c r="EL988" s="35"/>
      <c r="EM988" s="35"/>
      <c r="EN988" s="35"/>
      <c r="ET988" s="35"/>
      <c r="EU988" s="35"/>
      <c r="EV988" s="35"/>
    </row>
    <row r="989" spans="14:152" s="29" customFormat="1" ht="13.5" x14ac:dyDescent="0.3">
      <c r="N989" s="35">
        <v>1.07E-9</v>
      </c>
      <c r="O989" s="35">
        <v>4.6028857037500002</v>
      </c>
      <c r="P989" s="35">
        <v>1957.7250798532</v>
      </c>
      <c r="Q989" s="29">
        <f t="shared" si="364"/>
        <v>2.8719254870487205E-10</v>
      </c>
      <c r="R989" s="29">
        <f t="shared" si="365"/>
        <v>2.8716676149414419E-10</v>
      </c>
      <c r="S989" s="29">
        <f t="shared" si="366"/>
        <v>2.8716676240241565E-10</v>
      </c>
      <c r="T989" s="29">
        <f t="shared" si="367"/>
        <v>2.8716676240238638E-10</v>
      </c>
      <c r="V989" s="35"/>
      <c r="W989" s="35"/>
      <c r="X989" s="35"/>
      <c r="AD989" s="35"/>
      <c r="AE989" s="35"/>
      <c r="AF989" s="35"/>
      <c r="AL989" s="35"/>
      <c r="AM989" s="35"/>
      <c r="AN989" s="35"/>
      <c r="AT989" s="35"/>
      <c r="AU989" s="35"/>
      <c r="AV989" s="35"/>
      <c r="BB989" s="35"/>
      <c r="BC989" s="35"/>
      <c r="BD989" s="35"/>
      <c r="BJ989" s="35"/>
      <c r="BK989" s="35"/>
      <c r="BL989" s="35"/>
      <c r="BR989" s="35"/>
      <c r="BS989" s="35"/>
      <c r="BT989" s="35"/>
      <c r="BZ989" s="35"/>
      <c r="CA989" s="35"/>
      <c r="CB989" s="35"/>
      <c r="CH989" s="35"/>
      <c r="CI989" s="35"/>
      <c r="CJ989" s="35"/>
      <c r="CP989" s="35"/>
      <c r="CQ989" s="35"/>
      <c r="CR989" s="35"/>
      <c r="CX989" s="35"/>
      <c r="CY989" s="35"/>
      <c r="CZ989" s="35"/>
      <c r="DF989" s="35">
        <v>7.5999999999999996E-10</v>
      </c>
      <c r="DG989" s="35">
        <v>3.0361646158400002</v>
      </c>
      <c r="DH989" s="35">
        <v>9993.3880926315996</v>
      </c>
      <c r="DI989" s="29">
        <f t="shared" si="368"/>
        <v>-3.0580815215730997E-10</v>
      </c>
      <c r="DJ989" s="29">
        <f t="shared" si="369"/>
        <v>-3.0571929609372619E-10</v>
      </c>
      <c r="DK989" s="29">
        <f t="shared" si="370"/>
        <v>-3.0571929922346185E-10</v>
      </c>
      <c r="DL989" s="29">
        <f t="shared" si="371"/>
        <v>-3.0571929922336301E-10</v>
      </c>
      <c r="DN989" s="35"/>
      <c r="DO989" s="35"/>
      <c r="DP989" s="35"/>
      <c r="DV989" s="35"/>
      <c r="DW989" s="35"/>
      <c r="DX989" s="35"/>
      <c r="ED989" s="35"/>
      <c r="EE989" s="35"/>
      <c r="EF989" s="35"/>
      <c r="EL989" s="35"/>
      <c r="EM989" s="35"/>
      <c r="EN989" s="35"/>
      <c r="ET989" s="35"/>
      <c r="EU989" s="35"/>
      <c r="EV989" s="35"/>
    </row>
    <row r="990" spans="14:152" s="29" customFormat="1" ht="13.5" x14ac:dyDescent="0.3">
      <c r="N990" s="35">
        <v>1.13E-9</v>
      </c>
      <c r="O990" s="35">
        <v>4.0478611956900004</v>
      </c>
      <c r="P990" s="35">
        <v>6953.8978107512003</v>
      </c>
      <c r="Q990" s="29">
        <f t="shared" si="364"/>
        <v>-8.2417417697421216E-10</v>
      </c>
      <c r="R990" s="29">
        <f t="shared" si="365"/>
        <v>-8.2424287264755348E-10</v>
      </c>
      <c r="S990" s="29">
        <f t="shared" si="366"/>
        <v>-8.2424287022810902E-10</v>
      </c>
      <c r="T990" s="29">
        <f t="shared" si="367"/>
        <v>-8.2424287022817498E-10</v>
      </c>
      <c r="V990" s="35"/>
      <c r="W990" s="35"/>
      <c r="X990" s="35"/>
      <c r="AD990" s="35"/>
      <c r="AE990" s="35"/>
      <c r="AF990" s="35"/>
      <c r="AL990" s="35"/>
      <c r="AM990" s="35"/>
      <c r="AN990" s="35"/>
      <c r="AT990" s="35"/>
      <c r="AU990" s="35"/>
      <c r="AV990" s="35"/>
      <c r="BB990" s="35"/>
      <c r="BC990" s="35"/>
      <c r="BD990" s="35"/>
      <c r="BJ990" s="35"/>
      <c r="BK990" s="35"/>
      <c r="BL990" s="35"/>
      <c r="BR990" s="35"/>
      <c r="BS990" s="35"/>
      <c r="BT990" s="35"/>
      <c r="BZ990" s="35"/>
      <c r="CA990" s="35"/>
      <c r="CB990" s="35"/>
      <c r="CH990" s="35"/>
      <c r="CI990" s="35"/>
      <c r="CJ990" s="35"/>
      <c r="CP990" s="35"/>
      <c r="CQ990" s="35"/>
      <c r="CR990" s="35"/>
      <c r="CX990" s="35"/>
      <c r="CY990" s="35"/>
      <c r="CZ990" s="35"/>
      <c r="DF990" s="35">
        <v>7.5999999999999996E-10</v>
      </c>
      <c r="DG990" s="35">
        <v>3.92674885488</v>
      </c>
      <c r="DH990" s="35">
        <v>2910.0820825607002</v>
      </c>
      <c r="DI990" s="29">
        <f t="shared" si="368"/>
        <v>4.5647415684144097E-10</v>
      </c>
      <c r="DJ990" s="29">
        <f t="shared" si="369"/>
        <v>4.5649675387317202E-10</v>
      </c>
      <c r="DK990" s="29">
        <f t="shared" si="370"/>
        <v>4.5649675307728029E-10</v>
      </c>
      <c r="DL990" s="29">
        <f t="shared" si="371"/>
        <v>4.5649675307730619E-10</v>
      </c>
      <c r="DN990" s="35"/>
      <c r="DO990" s="35"/>
      <c r="DP990" s="35"/>
      <c r="DV990" s="35"/>
      <c r="DW990" s="35"/>
      <c r="DX990" s="35"/>
      <c r="ED990" s="35"/>
      <c r="EE990" s="35"/>
      <c r="EF990" s="35"/>
      <c r="EL990" s="35"/>
      <c r="EM990" s="35"/>
      <c r="EN990" s="35"/>
      <c r="ET990" s="35"/>
      <c r="EU990" s="35"/>
      <c r="EV990" s="35"/>
    </row>
    <row r="991" spans="14:152" s="29" customFormat="1" ht="13.5" x14ac:dyDescent="0.3">
      <c r="N991" s="35">
        <v>1.0600000000000001E-9</v>
      </c>
      <c r="O991" s="35">
        <v>0.75378922686000005</v>
      </c>
      <c r="P991" s="35">
        <v>149.8974751268</v>
      </c>
      <c r="Q991" s="29">
        <f t="shared" si="364"/>
        <v>-1.0588386068674784E-9</v>
      </c>
      <c r="R991" s="29">
        <f t="shared" si="365"/>
        <v>-1.0588387018900866E-9</v>
      </c>
      <c r="S991" s="29">
        <f t="shared" si="366"/>
        <v>-1.0588387018867399E-9</v>
      </c>
      <c r="T991" s="29">
        <f t="shared" si="367"/>
        <v>-1.0588387018867399E-9</v>
      </c>
      <c r="V991" s="35"/>
      <c r="W991" s="35"/>
      <c r="X991" s="35"/>
      <c r="AD991" s="35"/>
      <c r="AE991" s="35"/>
      <c r="AF991" s="35"/>
      <c r="AL991" s="35"/>
      <c r="AM991" s="35"/>
      <c r="AN991" s="35"/>
      <c r="AT991" s="35"/>
      <c r="AU991" s="35"/>
      <c r="AV991" s="35"/>
      <c r="BB991" s="35"/>
      <c r="BC991" s="35"/>
      <c r="BD991" s="35"/>
      <c r="BJ991" s="35"/>
      <c r="BK991" s="35"/>
      <c r="BL991" s="35"/>
      <c r="BR991" s="35"/>
      <c r="BS991" s="35"/>
      <c r="BT991" s="35"/>
      <c r="BZ991" s="35"/>
      <c r="CA991" s="35"/>
      <c r="CB991" s="35"/>
      <c r="CH991" s="35"/>
      <c r="CI991" s="35"/>
      <c r="CJ991" s="35"/>
      <c r="CP991" s="35"/>
      <c r="CQ991" s="35"/>
      <c r="CR991" s="35"/>
      <c r="CX991" s="35"/>
      <c r="CY991" s="35"/>
      <c r="CZ991" s="35"/>
      <c r="DF991" s="35">
        <v>7.5999999999999996E-10</v>
      </c>
      <c r="DG991" s="35">
        <v>3.2000404071999999</v>
      </c>
      <c r="DH991" s="35">
        <v>7733.4932365880004</v>
      </c>
      <c r="DI991" s="29">
        <f t="shared" si="368"/>
        <v>-7.5999932814925335E-10</v>
      </c>
      <c r="DJ991" s="29">
        <f t="shared" si="369"/>
        <v>-7.5999942430822119E-10</v>
      </c>
      <c r="DK991" s="29">
        <f t="shared" si="370"/>
        <v>-7.5999942430496509E-10</v>
      </c>
      <c r="DL991" s="29">
        <f t="shared" si="371"/>
        <v>-7.599994243049652E-10</v>
      </c>
      <c r="DN991" s="35"/>
      <c r="DO991" s="35"/>
      <c r="DP991" s="35"/>
      <c r="DV991" s="35"/>
      <c r="DW991" s="35"/>
      <c r="DX991" s="35"/>
      <c r="ED991" s="35"/>
      <c r="EE991" s="35"/>
      <c r="EF991" s="35"/>
      <c r="EL991" s="35"/>
      <c r="EM991" s="35"/>
      <c r="EN991" s="35"/>
      <c r="ET991" s="35"/>
      <c r="EU991" s="35"/>
      <c r="EV991" s="35"/>
    </row>
    <row r="992" spans="14:152" s="29" customFormat="1" ht="13.5" x14ac:dyDescent="0.3">
      <c r="N992" s="35">
        <v>1.14E-9</v>
      </c>
      <c r="O992" s="35">
        <v>0.62074562386999999</v>
      </c>
      <c r="P992" s="35">
        <v>6151.5511419572003</v>
      </c>
      <c r="Q992" s="29">
        <f t="shared" si="364"/>
        <v>1.1399960550459194E-9</v>
      </c>
      <c r="R992" s="29">
        <f t="shared" si="365"/>
        <v>1.1399962872864154E-9</v>
      </c>
      <c r="S992" s="29">
        <f t="shared" si="366"/>
        <v>1.1399962872783597E-9</v>
      </c>
      <c r="T992" s="29">
        <f t="shared" si="367"/>
        <v>1.1399962872783599E-9</v>
      </c>
      <c r="V992" s="35"/>
      <c r="W992" s="35"/>
      <c r="X992" s="35"/>
      <c r="AD992" s="35"/>
      <c r="AE992" s="35"/>
      <c r="AF992" s="35"/>
      <c r="AL992" s="35"/>
      <c r="AM992" s="35"/>
      <c r="AN992" s="35"/>
      <c r="AT992" s="35"/>
      <c r="AU992" s="35"/>
      <c r="AV992" s="35"/>
      <c r="BB992" s="35"/>
      <c r="BC992" s="35"/>
      <c r="BD992" s="35"/>
      <c r="BJ992" s="35"/>
      <c r="BK992" s="35"/>
      <c r="BL992" s="35"/>
      <c r="BR992" s="35"/>
      <c r="BS992" s="35"/>
      <c r="BT992" s="35"/>
      <c r="BZ992" s="35"/>
      <c r="CA992" s="35"/>
      <c r="CB992" s="35"/>
      <c r="CH992" s="35"/>
      <c r="CI992" s="35"/>
      <c r="CJ992" s="35"/>
      <c r="CP992" s="35"/>
      <c r="CQ992" s="35"/>
      <c r="CR992" s="35"/>
      <c r="CX992" s="35"/>
      <c r="CY992" s="35"/>
      <c r="CZ992" s="35"/>
      <c r="DF992" s="35">
        <v>9.7999999999999992E-10</v>
      </c>
      <c r="DG992" s="35">
        <v>3.2857461666300001</v>
      </c>
      <c r="DH992" s="35">
        <v>3289.3320888373901</v>
      </c>
      <c r="DI992" s="29">
        <f t="shared" si="368"/>
        <v>9.6715809600022751E-10</v>
      </c>
      <c r="DJ992" s="29">
        <f t="shared" si="369"/>
        <v>9.6716474215039582E-10</v>
      </c>
      <c r="DK992" s="29">
        <f t="shared" si="370"/>
        <v>9.6716474191633927E-10</v>
      </c>
      <c r="DL992" s="29">
        <f t="shared" si="371"/>
        <v>9.6716474191634589E-10</v>
      </c>
      <c r="DN992" s="35"/>
      <c r="DO992" s="35"/>
      <c r="DP992" s="35"/>
      <c r="DV992" s="35"/>
      <c r="DW992" s="35"/>
      <c r="DX992" s="35"/>
      <c r="ED992" s="35"/>
      <c r="EE992" s="35"/>
      <c r="EF992" s="35"/>
      <c r="EL992" s="35"/>
      <c r="EM992" s="35"/>
      <c r="EN992" s="35"/>
      <c r="ET992" s="35"/>
      <c r="EU992" s="35"/>
      <c r="EV992" s="35"/>
    </row>
    <row r="993" spans="14:152" s="29" customFormat="1" ht="13.5" x14ac:dyDescent="0.3">
      <c r="N993" s="35">
        <v>1.08E-9</v>
      </c>
      <c r="O993" s="35">
        <v>5.2220469278100001</v>
      </c>
      <c r="P993" s="35">
        <v>1556.5681469553999</v>
      </c>
      <c r="Q993" s="29">
        <f t="shared" si="364"/>
        <v>6.6091446390207033E-10</v>
      </c>
      <c r="R993" s="29">
        <f t="shared" si="365"/>
        <v>6.6089747307669784E-10</v>
      </c>
      <c r="S993" s="29">
        <f t="shared" si="366"/>
        <v>6.6089747367514667E-10</v>
      </c>
      <c r="T993" s="29">
        <f t="shared" si="367"/>
        <v>6.6089747367512847E-10</v>
      </c>
      <c r="V993" s="35"/>
      <c r="W993" s="35"/>
      <c r="X993" s="35"/>
      <c r="AD993" s="35"/>
      <c r="AE993" s="35"/>
      <c r="AF993" s="35"/>
      <c r="AL993" s="35"/>
      <c r="AM993" s="35"/>
      <c r="AN993" s="35"/>
      <c r="AT993" s="35"/>
      <c r="AU993" s="35"/>
      <c r="AV993" s="35"/>
      <c r="BB993" s="35"/>
      <c r="BC993" s="35"/>
      <c r="BD993" s="35"/>
      <c r="BJ993" s="35"/>
      <c r="BK993" s="35"/>
      <c r="BL993" s="35"/>
      <c r="BR993" s="35"/>
      <c r="BS993" s="35"/>
      <c r="BT993" s="35"/>
      <c r="BZ993" s="35"/>
      <c r="CA993" s="35"/>
      <c r="CB993" s="35"/>
      <c r="CH993" s="35"/>
      <c r="CI993" s="35"/>
      <c r="CJ993" s="35"/>
      <c r="CP993" s="35"/>
      <c r="CQ993" s="35"/>
      <c r="CR993" s="35"/>
      <c r="CX993" s="35"/>
      <c r="CY993" s="35"/>
      <c r="CZ993" s="35"/>
      <c r="DF993" s="35">
        <v>7.7000000000000003E-10</v>
      </c>
      <c r="DG993" s="35">
        <v>2.0594893001000001</v>
      </c>
      <c r="DH993" s="35">
        <v>12928.7379689224</v>
      </c>
      <c r="DI993" s="29">
        <f t="shared" si="368"/>
        <v>-8.319953265459465E-12</v>
      </c>
      <c r="DJ993" s="29">
        <f t="shared" si="369"/>
        <v>-8.4471640871118783E-12</v>
      </c>
      <c r="DK993" s="29">
        <f t="shared" si="370"/>
        <v>-8.4471596065733999E-12</v>
      </c>
      <c r="DL993" s="29">
        <f t="shared" si="371"/>
        <v>-8.4471596067047002E-12</v>
      </c>
      <c r="DN993" s="35"/>
      <c r="DO993" s="35"/>
      <c r="DP993" s="35"/>
      <c r="DV993" s="35"/>
      <c r="DW993" s="35"/>
      <c r="DX993" s="35"/>
      <c r="ED993" s="35"/>
      <c r="EE993" s="35"/>
      <c r="EF993" s="35"/>
      <c r="EL993" s="35"/>
      <c r="EM993" s="35"/>
      <c r="EN993" s="35"/>
      <c r="ET993" s="35"/>
      <c r="EU993" s="35"/>
      <c r="EV993" s="35"/>
    </row>
    <row r="994" spans="14:152" s="29" customFormat="1" ht="13.5" x14ac:dyDescent="0.3">
      <c r="N994" s="35">
        <v>1.0399999999999999E-9</v>
      </c>
      <c r="O994" s="35">
        <v>1.02502614223</v>
      </c>
      <c r="P994" s="35">
        <v>4878.8528626777997</v>
      </c>
      <c r="Q994" s="29">
        <f t="shared" si="364"/>
        <v>1.6182032024568628E-10</v>
      </c>
      <c r="R994" s="29">
        <f t="shared" si="365"/>
        <v>1.6175626801507928E-10</v>
      </c>
      <c r="S994" s="29">
        <f t="shared" si="366"/>
        <v>1.6175627027110012E-10</v>
      </c>
      <c r="T994" s="29">
        <f t="shared" si="367"/>
        <v>1.6175627027102712E-10</v>
      </c>
      <c r="V994" s="35"/>
      <c r="W994" s="35"/>
      <c r="X994" s="35"/>
      <c r="AD994" s="35"/>
      <c r="AE994" s="35"/>
      <c r="AF994" s="35"/>
      <c r="AL994" s="35"/>
      <c r="AM994" s="35"/>
      <c r="AN994" s="35"/>
      <c r="AT994" s="35"/>
      <c r="AU994" s="35"/>
      <c r="AV994" s="35"/>
      <c r="BB994" s="35"/>
      <c r="BC994" s="35"/>
      <c r="BD994" s="35"/>
      <c r="BJ994" s="35"/>
      <c r="BK994" s="35"/>
      <c r="BL994" s="35"/>
      <c r="BR994" s="35"/>
      <c r="BS994" s="35"/>
      <c r="BT994" s="35"/>
      <c r="BZ994" s="35"/>
      <c r="CA994" s="35"/>
      <c r="CB994" s="35"/>
      <c r="CH994" s="35"/>
      <c r="CI994" s="35"/>
      <c r="CJ994" s="35"/>
      <c r="CP994" s="35"/>
      <c r="CQ994" s="35"/>
      <c r="CR994" s="35"/>
      <c r="CX994" s="35"/>
      <c r="CY994" s="35"/>
      <c r="CZ994" s="35"/>
      <c r="DF994" s="35">
        <v>7.5E-10</v>
      </c>
      <c r="DG994" s="35">
        <v>0.85784191736000004</v>
      </c>
      <c r="DH994" s="35">
        <v>28638.905581146599</v>
      </c>
      <c r="DI994" s="29">
        <f t="shared" si="368"/>
        <v>3.7172177215927068E-10</v>
      </c>
      <c r="DJ994" s="29">
        <f t="shared" si="369"/>
        <v>3.7196014800391038E-10</v>
      </c>
      <c r="DK994" s="29">
        <f t="shared" si="370"/>
        <v>3.7196013960882311E-10</v>
      </c>
      <c r="DL994" s="29">
        <f t="shared" si="371"/>
        <v>3.7196013960908223E-10</v>
      </c>
      <c r="DN994" s="35"/>
      <c r="DO994" s="35"/>
      <c r="DP994" s="35"/>
      <c r="DV994" s="35"/>
      <c r="DW994" s="35"/>
      <c r="DX994" s="35"/>
      <c r="ED994" s="35"/>
      <c r="EE994" s="35"/>
      <c r="EF994" s="35"/>
      <c r="EL994" s="35"/>
      <c r="EM994" s="35"/>
      <c r="EN994" s="35"/>
      <c r="ET994" s="35"/>
      <c r="EU994" s="35"/>
      <c r="EV994" s="35"/>
    </row>
    <row r="995" spans="14:152" s="29" customFormat="1" ht="13.5" x14ac:dyDescent="0.3">
      <c r="N995" s="35">
        <v>1.33E-9</v>
      </c>
      <c r="O995" s="35">
        <v>1.15811543786</v>
      </c>
      <c r="P995" s="35">
        <v>816.65332621519997</v>
      </c>
      <c r="Q995" s="29">
        <f t="shared" si="364"/>
        <v>-3.7387097428519107E-10</v>
      </c>
      <c r="R995" s="29">
        <f t="shared" si="365"/>
        <v>-3.7385765386438218E-10</v>
      </c>
      <c r="S995" s="29">
        <f t="shared" si="366"/>
        <v>-3.7385765433354687E-10</v>
      </c>
      <c r="T995" s="29">
        <f t="shared" si="367"/>
        <v>-3.7385765433353328E-10</v>
      </c>
      <c r="V995" s="35"/>
      <c r="W995" s="35"/>
      <c r="X995" s="35"/>
      <c r="AD995" s="35"/>
      <c r="AE995" s="35"/>
      <c r="AF995" s="35"/>
      <c r="AL995" s="35"/>
      <c r="AM995" s="35"/>
      <c r="AN995" s="35"/>
      <c r="AT995" s="35"/>
      <c r="AU995" s="35"/>
      <c r="AV995" s="35"/>
      <c r="BB995" s="35"/>
      <c r="BC995" s="35"/>
      <c r="BD995" s="35"/>
      <c r="BJ995" s="35"/>
      <c r="BK995" s="35"/>
      <c r="BL995" s="35"/>
      <c r="BR995" s="35"/>
      <c r="BS995" s="35"/>
      <c r="BT995" s="35"/>
      <c r="BZ995" s="35"/>
      <c r="CA995" s="35"/>
      <c r="CB995" s="35"/>
      <c r="CH995" s="35"/>
      <c r="CI995" s="35"/>
      <c r="CJ995" s="35"/>
      <c r="CP995" s="35"/>
      <c r="CQ995" s="35"/>
      <c r="CR995" s="35"/>
      <c r="CX995" s="35"/>
      <c r="CY995" s="35"/>
      <c r="CZ995" s="35"/>
      <c r="DF995" s="35">
        <v>7.7999999999999999E-10</v>
      </c>
      <c r="DG995" s="35">
        <v>0.29690749180999998</v>
      </c>
      <c r="DH995" s="35">
        <v>10654.6210194126</v>
      </c>
      <c r="DI995" s="29">
        <f t="shared" si="368"/>
        <v>-6.6063040903199467E-10</v>
      </c>
      <c r="DJ995" s="29">
        <f t="shared" si="369"/>
        <v>-6.6068686592653743E-10</v>
      </c>
      <c r="DK995" s="29">
        <f t="shared" si="370"/>
        <v>-6.6068686393826179E-10</v>
      </c>
      <c r="DL995" s="29">
        <f t="shared" si="371"/>
        <v>-6.6068686393832073E-10</v>
      </c>
      <c r="DN995" s="35"/>
      <c r="DO995" s="35"/>
      <c r="DP995" s="35"/>
      <c r="DV995" s="35"/>
      <c r="DW995" s="35"/>
      <c r="DX995" s="35"/>
      <c r="ED995" s="35"/>
      <c r="EE995" s="35"/>
      <c r="EF995" s="35"/>
      <c r="EL995" s="35"/>
      <c r="EM995" s="35"/>
      <c r="EN995" s="35"/>
      <c r="ET995" s="35"/>
      <c r="EU995" s="35"/>
      <c r="EV995" s="35"/>
    </row>
    <row r="996" spans="14:152" s="29" customFormat="1" ht="13.5" x14ac:dyDescent="0.3">
      <c r="N996" s="35">
        <v>1.3399999999999999E-9</v>
      </c>
      <c r="O996" s="35">
        <v>1.69834857217</v>
      </c>
      <c r="P996" s="35">
        <v>183.86958690200001</v>
      </c>
      <c r="Q996" s="29">
        <f t="shared" si="364"/>
        <v>-3.7046030498018499E-11</v>
      </c>
      <c r="R996" s="29">
        <f t="shared" si="365"/>
        <v>-3.7049177895508019E-11</v>
      </c>
      <c r="S996" s="29">
        <f t="shared" si="366"/>
        <v>-3.7049177784652582E-11</v>
      </c>
      <c r="T996" s="29">
        <f t="shared" si="367"/>
        <v>-3.7049177784654961E-11</v>
      </c>
      <c r="V996" s="35"/>
      <c r="W996" s="35"/>
      <c r="X996" s="35"/>
      <c r="AD996" s="35"/>
      <c r="AE996" s="35"/>
      <c r="AF996" s="35"/>
      <c r="AL996" s="35"/>
      <c r="AM996" s="35"/>
      <c r="AN996" s="35"/>
      <c r="AT996" s="35"/>
      <c r="AU996" s="35"/>
      <c r="AV996" s="35"/>
      <c r="BB996" s="35"/>
      <c r="BC996" s="35"/>
      <c r="BD996" s="35"/>
      <c r="BJ996" s="35"/>
      <c r="BK996" s="35"/>
      <c r="BL996" s="35"/>
      <c r="BR996" s="35"/>
      <c r="BS996" s="35"/>
      <c r="BT996" s="35"/>
      <c r="BZ996" s="35"/>
      <c r="CA996" s="35"/>
      <c r="CB996" s="35"/>
      <c r="CH996" s="35"/>
      <c r="CI996" s="35"/>
      <c r="CJ996" s="35"/>
      <c r="CP996" s="35"/>
      <c r="CQ996" s="35"/>
      <c r="CR996" s="35"/>
      <c r="CX996" s="35"/>
      <c r="CY996" s="35"/>
      <c r="CZ996" s="35"/>
      <c r="DF996" s="35">
        <v>1.01E-9</v>
      </c>
      <c r="DG996" s="35">
        <v>0.72388999452000002</v>
      </c>
      <c r="DH996" s="35">
        <v>48827.431185732603</v>
      </c>
      <c r="DI996" s="29">
        <f t="shared" si="368"/>
        <v>-5.0340297071809714E-10</v>
      </c>
      <c r="DJ996" s="29">
        <f t="shared" si="369"/>
        <v>-5.0285651711662309E-10</v>
      </c>
      <c r="DK996" s="29">
        <f t="shared" si="370"/>
        <v>-5.0285653636703531E-10</v>
      </c>
      <c r="DL996" s="29">
        <f t="shared" si="371"/>
        <v>-5.0285653636643788E-10</v>
      </c>
      <c r="DN996" s="35"/>
      <c r="DO996" s="35"/>
      <c r="DP996" s="35"/>
      <c r="DV996" s="35"/>
      <c r="DW996" s="35"/>
      <c r="DX996" s="35"/>
      <c r="ED996" s="35"/>
      <c r="EE996" s="35"/>
      <c r="EF996" s="35"/>
      <c r="EL996" s="35"/>
      <c r="EM996" s="35"/>
      <c r="EN996" s="35"/>
      <c r="ET996" s="35"/>
      <c r="EU996" s="35"/>
      <c r="EV996" s="35"/>
    </row>
    <row r="997" spans="14:152" s="29" customFormat="1" ht="13.5" x14ac:dyDescent="0.3">
      <c r="N997" s="35">
        <v>1.0399999999999999E-9</v>
      </c>
      <c r="O997" s="35">
        <v>2.5883277427500002</v>
      </c>
      <c r="P997" s="35">
        <v>14591.411820121401</v>
      </c>
      <c r="Q997" s="29">
        <f t="shared" si="364"/>
        <v>7.0991274823932811E-10</v>
      </c>
      <c r="R997" s="29">
        <f t="shared" si="365"/>
        <v>7.1005445318411091E-10</v>
      </c>
      <c r="S997" s="29">
        <f t="shared" si="366"/>
        <v>7.1005444819347706E-10</v>
      </c>
      <c r="T997" s="29">
        <f t="shared" si="367"/>
        <v>7.1005444819362822E-10</v>
      </c>
      <c r="V997" s="35"/>
      <c r="W997" s="35"/>
      <c r="X997" s="35"/>
      <c r="AD997" s="35"/>
      <c r="AE997" s="35"/>
      <c r="AF997" s="35"/>
      <c r="AL997" s="35"/>
      <c r="AM997" s="35"/>
      <c r="AN997" s="35"/>
      <c r="AT997" s="35"/>
      <c r="AU997" s="35"/>
      <c r="AV997" s="35"/>
      <c r="BB997" s="35"/>
      <c r="BC997" s="35"/>
      <c r="BD997" s="35"/>
      <c r="BJ997" s="35"/>
      <c r="BK997" s="35"/>
      <c r="BL997" s="35"/>
      <c r="BR997" s="35"/>
      <c r="BS997" s="35"/>
      <c r="BT997" s="35"/>
      <c r="BZ997" s="35"/>
      <c r="CA997" s="35"/>
      <c r="CB997" s="35"/>
      <c r="CH997" s="35"/>
      <c r="CI997" s="35"/>
      <c r="CJ997" s="35"/>
      <c r="CP997" s="35"/>
      <c r="CQ997" s="35"/>
      <c r="CR997" s="35"/>
      <c r="CX997" s="35"/>
      <c r="CY997" s="35"/>
      <c r="CZ997" s="35"/>
      <c r="DF997" s="35">
        <v>8.4999999999999996E-10</v>
      </c>
      <c r="DG997" s="35">
        <v>5.1943801013000002</v>
      </c>
      <c r="DH997" s="35">
        <v>2146.1481628229999</v>
      </c>
      <c r="DI997" s="29">
        <f t="shared" si="368"/>
        <v>-5.9898633515541713E-10</v>
      </c>
      <c r="DJ997" s="29">
        <f t="shared" si="369"/>
        <v>-5.9896979462679107E-10</v>
      </c>
      <c r="DK997" s="29">
        <f t="shared" si="370"/>
        <v>-5.9896979520937985E-10</v>
      </c>
      <c r="DL997" s="29">
        <f t="shared" si="371"/>
        <v>-5.9896979520936279E-10</v>
      </c>
      <c r="DN997" s="35"/>
      <c r="DO997" s="35"/>
      <c r="DP997" s="35"/>
      <c r="DV997" s="35"/>
      <c r="DW997" s="35"/>
      <c r="DX997" s="35"/>
      <c r="ED997" s="35"/>
      <c r="EE997" s="35"/>
      <c r="EF997" s="35"/>
      <c r="EL997" s="35"/>
      <c r="EM997" s="35"/>
      <c r="EN997" s="35"/>
      <c r="ET997" s="35"/>
      <c r="EU997" s="35"/>
      <c r="EV997" s="35"/>
    </row>
    <row r="998" spans="14:152" s="29" customFormat="1" ht="13.5" x14ac:dyDescent="0.3">
      <c r="N998" s="35">
        <v>1.07E-9</v>
      </c>
      <c r="O998" s="35">
        <v>4.4211707579499997</v>
      </c>
      <c r="P998" s="35">
        <v>7.1308006529999997</v>
      </c>
      <c r="Q998" s="29">
        <f t="shared" si="364"/>
        <v>-1.8671768654923293E-10</v>
      </c>
      <c r="R998" s="29">
        <f t="shared" si="365"/>
        <v>-1.8671778255777352E-10</v>
      </c>
      <c r="S998" s="29">
        <f t="shared" si="366"/>
        <v>-1.8671778255439167E-10</v>
      </c>
      <c r="T998" s="29">
        <f t="shared" si="367"/>
        <v>-1.8671778255439167E-10</v>
      </c>
      <c r="V998" s="35"/>
      <c r="W998" s="35"/>
      <c r="X998" s="35"/>
      <c r="AD998" s="35"/>
      <c r="AE998" s="35"/>
      <c r="AF998" s="35"/>
      <c r="AL998" s="35"/>
      <c r="AM998" s="35"/>
      <c r="AN998" s="35"/>
      <c r="AT998" s="35"/>
      <c r="AU998" s="35"/>
      <c r="AV998" s="35"/>
      <c r="BB998" s="35"/>
      <c r="BC998" s="35"/>
      <c r="BD998" s="35"/>
      <c r="BJ998" s="35"/>
      <c r="BK998" s="35"/>
      <c r="BL998" s="35"/>
      <c r="BR998" s="35"/>
      <c r="BS998" s="35"/>
      <c r="BT998" s="35"/>
      <c r="BZ998" s="35"/>
      <c r="CA998" s="35"/>
      <c r="CB998" s="35"/>
      <c r="CH998" s="35"/>
      <c r="CI998" s="35"/>
      <c r="CJ998" s="35"/>
      <c r="CP998" s="35"/>
      <c r="CQ998" s="35"/>
      <c r="CR998" s="35"/>
      <c r="CX998" s="35"/>
      <c r="CY998" s="35"/>
      <c r="CZ998" s="35"/>
      <c r="DF998" s="35">
        <v>8.3000000000000003E-10</v>
      </c>
      <c r="DG998" s="35">
        <v>4.4247584992600002</v>
      </c>
      <c r="DH998" s="35">
        <v>2060.8178540718</v>
      </c>
      <c r="DI998" s="29">
        <f t="shared" si="368"/>
        <v>8.1390814471830762E-10</v>
      </c>
      <c r="DJ998" s="29">
        <f t="shared" si="369"/>
        <v>8.1391242779415074E-10</v>
      </c>
      <c r="DK998" s="29">
        <f t="shared" si="370"/>
        <v>8.1391242764330433E-10</v>
      </c>
      <c r="DL998" s="29">
        <f t="shared" si="371"/>
        <v>8.1391242764330888E-10</v>
      </c>
      <c r="DN998" s="35"/>
      <c r="DO998" s="35"/>
      <c r="DP998" s="35"/>
      <c r="DV998" s="35"/>
      <c r="DW998" s="35"/>
      <c r="DX998" s="35"/>
      <c r="ED998" s="35"/>
      <c r="EE998" s="35"/>
      <c r="EF998" s="35"/>
      <c r="EL998" s="35"/>
      <c r="EM998" s="35"/>
      <c r="EN998" s="35"/>
      <c r="ET998" s="35"/>
      <c r="EU998" s="35"/>
      <c r="EV998" s="35"/>
    </row>
    <row r="999" spans="14:152" s="29" customFormat="1" ht="13.5" x14ac:dyDescent="0.3">
      <c r="N999" s="35">
        <v>1.26E-9</v>
      </c>
      <c r="O999" s="35">
        <v>3.7503991809999998E-2</v>
      </c>
      <c r="P999" s="35">
        <v>16.832201049790001</v>
      </c>
      <c r="Q999" s="29">
        <f t="shared" si="364"/>
        <v>1.1995974062391292E-9</v>
      </c>
      <c r="R999" s="29">
        <f t="shared" si="365"/>
        <v>1.1995974891484799E-9</v>
      </c>
      <c r="S999" s="29">
        <f t="shared" si="366"/>
        <v>1.1995974891455597E-9</v>
      </c>
      <c r="T999" s="29">
        <f t="shared" si="367"/>
        <v>1.1995974891455597E-9</v>
      </c>
      <c r="V999" s="35"/>
      <c r="W999" s="35"/>
      <c r="X999" s="35"/>
      <c r="AD999" s="35"/>
      <c r="AE999" s="35"/>
      <c r="AF999" s="35"/>
      <c r="AL999" s="35"/>
      <c r="AM999" s="35"/>
      <c r="AN999" s="35"/>
      <c r="AT999" s="35"/>
      <c r="AU999" s="35"/>
      <c r="AV999" s="35"/>
      <c r="BB999" s="35"/>
      <c r="BC999" s="35"/>
      <c r="BD999" s="35"/>
      <c r="BJ999" s="35"/>
      <c r="BK999" s="35"/>
      <c r="BL999" s="35"/>
      <c r="BR999" s="35"/>
      <c r="BS999" s="35"/>
      <c r="BT999" s="35"/>
      <c r="BZ999" s="35"/>
      <c r="CA999" s="35"/>
      <c r="CB999" s="35"/>
      <c r="CH999" s="35"/>
      <c r="CI999" s="35"/>
      <c r="CJ999" s="35"/>
      <c r="CP999" s="35"/>
      <c r="CQ999" s="35"/>
      <c r="CR999" s="35"/>
      <c r="CX999" s="35"/>
      <c r="CY999" s="35"/>
      <c r="CZ999" s="35"/>
      <c r="DF999" s="35">
        <v>7.5E-10</v>
      </c>
      <c r="DG999" s="35">
        <v>5.1909742877799996</v>
      </c>
      <c r="DH999" s="35">
        <v>1055.4497769261</v>
      </c>
      <c r="DI999" s="29">
        <f t="shared" si="368"/>
        <v>-7.0648116888599065E-10</v>
      </c>
      <c r="DJ999" s="29">
        <f t="shared" si="369"/>
        <v>-7.0648456453930682E-10</v>
      </c>
      <c r="DK999" s="29">
        <f t="shared" si="370"/>
        <v>-7.0648456441970849E-10</v>
      </c>
      <c r="DL999" s="29">
        <f t="shared" si="371"/>
        <v>-7.0648456441971211E-10</v>
      </c>
      <c r="DN999" s="35"/>
      <c r="DO999" s="35"/>
      <c r="DP999" s="35"/>
      <c r="DV999" s="35"/>
      <c r="DW999" s="35"/>
      <c r="DX999" s="35"/>
      <c r="ED999" s="35"/>
      <c r="EE999" s="35"/>
      <c r="EF999" s="35"/>
      <c r="EL999" s="35"/>
      <c r="EM999" s="35"/>
      <c r="EN999" s="35"/>
      <c r="ET999" s="35"/>
      <c r="EU999" s="35"/>
      <c r="EV999" s="35"/>
    </row>
    <row r="1000" spans="14:152" s="29" customFormat="1" ht="13.5" x14ac:dyDescent="0.3">
      <c r="N1000" s="35">
        <v>1.02E-9</v>
      </c>
      <c r="O1000" s="35">
        <v>1.2062487097200001</v>
      </c>
      <c r="P1000" s="35">
        <v>11986.6759069534</v>
      </c>
      <c r="Q1000" s="29">
        <f t="shared" si="364"/>
        <v>4.5004294778631267E-10</v>
      </c>
      <c r="R1000" s="29">
        <f t="shared" si="365"/>
        <v>4.501831553447959E-10</v>
      </c>
      <c r="S1000" s="29">
        <f t="shared" si="366"/>
        <v>4.50183150406651E-10</v>
      </c>
      <c r="T1000" s="29">
        <f t="shared" si="367"/>
        <v>4.5018315040680708E-10</v>
      </c>
      <c r="V1000" s="35"/>
      <c r="W1000" s="35"/>
      <c r="X1000" s="35"/>
      <c r="AD1000" s="35"/>
      <c r="AE1000" s="35"/>
      <c r="AF1000" s="35"/>
      <c r="AL1000" s="35"/>
      <c r="AM1000" s="35"/>
      <c r="AN1000" s="35"/>
      <c r="AT1000" s="35"/>
      <c r="AU1000" s="35"/>
      <c r="AV1000" s="35"/>
      <c r="BB1000" s="35"/>
      <c r="BC1000" s="35"/>
      <c r="BD1000" s="35"/>
      <c r="BJ1000" s="35"/>
      <c r="BK1000" s="35"/>
      <c r="BL1000" s="35"/>
      <c r="BR1000" s="35"/>
      <c r="BS1000" s="35"/>
      <c r="BT1000" s="35"/>
      <c r="BZ1000" s="35"/>
      <c r="CA1000" s="35"/>
      <c r="CB1000" s="35"/>
      <c r="CH1000" s="35"/>
      <c r="CI1000" s="35"/>
      <c r="CJ1000" s="35"/>
      <c r="CP1000" s="35"/>
      <c r="CQ1000" s="35"/>
      <c r="CR1000" s="35"/>
      <c r="CX1000" s="35"/>
      <c r="CY1000" s="35"/>
      <c r="CZ1000" s="35"/>
      <c r="DF1000" s="35">
        <v>9.5999999999999999E-10</v>
      </c>
      <c r="DG1000" s="35">
        <v>6.2413270835699999</v>
      </c>
      <c r="DH1000" s="35">
        <v>11.045700263900001</v>
      </c>
      <c r="DI1000" s="29">
        <f t="shared" si="368"/>
        <v>9.5093338178837576E-10</v>
      </c>
      <c r="DJ1000" s="29">
        <f t="shared" si="369"/>
        <v>9.5093340036819194E-10</v>
      </c>
      <c r="DK1000" s="29">
        <f t="shared" si="370"/>
        <v>9.5093340036753764E-10</v>
      </c>
      <c r="DL1000" s="29">
        <f t="shared" si="371"/>
        <v>9.5093340036753764E-10</v>
      </c>
      <c r="DN1000" s="35"/>
      <c r="DO1000" s="35"/>
      <c r="DP1000" s="35"/>
      <c r="DV1000" s="35"/>
      <c r="DW1000" s="35"/>
      <c r="DX1000" s="35"/>
      <c r="ED1000" s="35"/>
      <c r="EE1000" s="35"/>
      <c r="EF1000" s="35"/>
      <c r="EL1000" s="35"/>
      <c r="EM1000" s="35"/>
      <c r="EN1000" s="35"/>
      <c r="ET1000" s="35"/>
      <c r="EU1000" s="35"/>
      <c r="EV1000" s="35"/>
    </row>
    <row r="1001" spans="14:152" s="29" customFormat="1" ht="13.5" x14ac:dyDescent="0.3">
      <c r="N1001" s="35">
        <v>1.02E-9</v>
      </c>
      <c r="O1001" s="35">
        <v>2.9757956187799999</v>
      </c>
      <c r="P1001" s="35">
        <v>29822.783236324201</v>
      </c>
      <c r="Q1001" s="29">
        <f t="shared" si="364"/>
        <v>-9.3649312140672236E-10</v>
      </c>
      <c r="R1001" s="29">
        <f t="shared" si="365"/>
        <v>-9.3664709973867025E-10</v>
      </c>
      <c r="S1001" s="29">
        <f t="shared" si="366"/>
        <v>-9.3664709431771832E-10</v>
      </c>
      <c r="T1001" s="29">
        <f t="shared" si="367"/>
        <v>-9.3664709431790196E-10</v>
      </c>
      <c r="V1001" s="35"/>
      <c r="W1001" s="35"/>
      <c r="X1001" s="35"/>
      <c r="AD1001" s="35"/>
      <c r="AE1001" s="35"/>
      <c r="AF1001" s="35"/>
      <c r="AL1001" s="35"/>
      <c r="AM1001" s="35"/>
      <c r="AN1001" s="35"/>
      <c r="AT1001" s="35"/>
      <c r="AU1001" s="35"/>
      <c r="AV1001" s="35"/>
      <c r="BB1001" s="35"/>
      <c r="BC1001" s="35"/>
      <c r="BD1001" s="35"/>
      <c r="BJ1001" s="35"/>
      <c r="BK1001" s="35"/>
      <c r="BL1001" s="35"/>
      <c r="BR1001" s="35"/>
      <c r="BS1001" s="35"/>
      <c r="BT1001" s="35"/>
      <c r="BZ1001" s="35"/>
      <c r="CA1001" s="35"/>
      <c r="CB1001" s="35"/>
      <c r="CH1001" s="35"/>
      <c r="CI1001" s="35"/>
      <c r="CJ1001" s="35"/>
      <c r="CP1001" s="35"/>
      <c r="CQ1001" s="35"/>
      <c r="CR1001" s="35"/>
      <c r="CX1001" s="35"/>
      <c r="CY1001" s="35"/>
      <c r="CZ1001" s="35"/>
      <c r="DF1001" s="35">
        <v>7.4000000000000003E-10</v>
      </c>
      <c r="DG1001" s="35">
        <v>3.3788232547199999</v>
      </c>
      <c r="DH1001" s="35">
        <v>8006.1661939395999</v>
      </c>
      <c r="DI1001" s="29">
        <f t="shared" si="368"/>
        <v>7.6490732795899493E-11</v>
      </c>
      <c r="DJ1001" s="29">
        <f t="shared" si="369"/>
        <v>7.6566037890805168E-11</v>
      </c>
      <c r="DK1001" s="29">
        <f t="shared" si="370"/>
        <v>7.6566035238462062E-11</v>
      </c>
      <c r="DL1001" s="29">
        <f t="shared" si="371"/>
        <v>7.6566035238545737E-11</v>
      </c>
      <c r="DN1001" s="35"/>
      <c r="DO1001" s="35"/>
      <c r="DP1001" s="35"/>
      <c r="DV1001" s="35"/>
      <c r="DW1001" s="35"/>
      <c r="DX1001" s="35"/>
      <c r="ED1001" s="35"/>
      <c r="EE1001" s="35"/>
      <c r="EF1001" s="35"/>
      <c r="EL1001" s="35"/>
      <c r="EM1001" s="35"/>
      <c r="EN1001" s="35"/>
      <c r="ET1001" s="35"/>
      <c r="EU1001" s="35"/>
      <c r="EV1001" s="35"/>
    </row>
    <row r="1002" spans="14:152" s="29" customFormat="1" ht="13.5" x14ac:dyDescent="0.3">
      <c r="N1002" s="35">
        <v>1.1599999999999999E-9</v>
      </c>
      <c r="O1002" s="35">
        <v>4.7304906761899996</v>
      </c>
      <c r="P1002" s="35">
        <v>13366.040135451</v>
      </c>
      <c r="Q1002" s="29">
        <f t="shared" si="364"/>
        <v>-3.8469439101907856E-10</v>
      </c>
      <c r="R1002" s="29">
        <f t="shared" si="365"/>
        <v>-3.8450746210335833E-10</v>
      </c>
      <c r="S1002" s="29">
        <f t="shared" si="366"/>
        <v>-3.8450746868747359E-10</v>
      </c>
      <c r="T1002" s="29">
        <f t="shared" si="367"/>
        <v>-3.8450746868728691E-10</v>
      </c>
      <c r="V1002" s="35"/>
      <c r="W1002" s="35"/>
      <c r="X1002" s="35"/>
      <c r="AD1002" s="35"/>
      <c r="AE1002" s="35"/>
      <c r="AF1002" s="35"/>
      <c r="AL1002" s="35"/>
      <c r="AM1002" s="35"/>
      <c r="AN1002" s="35"/>
      <c r="AT1002" s="35"/>
      <c r="AU1002" s="35"/>
      <c r="AV1002" s="35"/>
      <c r="BB1002" s="35"/>
      <c r="BC1002" s="35"/>
      <c r="BD1002" s="35"/>
      <c r="BJ1002" s="35"/>
      <c r="BK1002" s="35"/>
      <c r="BL1002" s="35"/>
      <c r="BR1002" s="35"/>
      <c r="BS1002" s="35"/>
      <c r="BT1002" s="35"/>
      <c r="BZ1002" s="35"/>
      <c r="CA1002" s="35"/>
      <c r="CB1002" s="35"/>
      <c r="CH1002" s="35"/>
      <c r="CI1002" s="35"/>
      <c r="CJ1002" s="35"/>
      <c r="CP1002" s="35"/>
      <c r="CQ1002" s="35"/>
      <c r="CR1002" s="35"/>
      <c r="CX1002" s="35"/>
      <c r="CY1002" s="35"/>
      <c r="CZ1002" s="35"/>
      <c r="DF1002" s="35">
        <v>1.01E-9</v>
      </c>
      <c r="DG1002" s="35">
        <v>0.95332927486999997</v>
      </c>
      <c r="DH1002" s="35">
        <v>8186.5126624925997</v>
      </c>
      <c r="DI1002" s="29">
        <f t="shared" si="368"/>
        <v>-3.9342757852375483E-10</v>
      </c>
      <c r="DJ1002" s="29">
        <f t="shared" si="369"/>
        <v>-3.9333025932196511E-10</v>
      </c>
      <c r="DK1002" s="29">
        <f t="shared" si="370"/>
        <v>-3.9333026274976595E-10</v>
      </c>
      <c r="DL1002" s="29">
        <f t="shared" si="371"/>
        <v>-3.9333026274966018E-10</v>
      </c>
      <c r="DN1002" s="35"/>
      <c r="DO1002" s="35"/>
      <c r="DP1002" s="35"/>
      <c r="DV1002" s="35"/>
      <c r="DW1002" s="35"/>
      <c r="DX1002" s="35"/>
      <c r="ED1002" s="35"/>
      <c r="EE1002" s="35"/>
      <c r="EF1002" s="35"/>
      <c r="EL1002" s="35"/>
      <c r="EM1002" s="35"/>
      <c r="EN1002" s="35"/>
      <c r="ET1002" s="35"/>
      <c r="EU1002" s="35"/>
      <c r="EV1002" s="35"/>
    </row>
    <row r="1003" spans="14:152" s="29" customFormat="1" ht="13.5" x14ac:dyDescent="0.3">
      <c r="N1003" s="35">
        <v>1.3000000000000001E-9</v>
      </c>
      <c r="O1003" s="35">
        <v>4.1048463284099999</v>
      </c>
      <c r="P1003" s="35">
        <v>35.607790583800004</v>
      </c>
      <c r="Q1003" s="29">
        <f t="shared" si="364"/>
        <v>-3.7960638716741458E-11</v>
      </c>
      <c r="R1003" s="29">
        <f t="shared" si="365"/>
        <v>-3.7961230014299319E-11</v>
      </c>
      <c r="S1003" s="29">
        <f t="shared" si="366"/>
        <v>-3.7961229993472869E-11</v>
      </c>
      <c r="T1003" s="29">
        <f t="shared" si="367"/>
        <v>-3.7961229993474026E-11</v>
      </c>
      <c r="V1003" s="35"/>
      <c r="W1003" s="35"/>
      <c r="X1003" s="35"/>
      <c r="AD1003" s="35"/>
      <c r="AE1003" s="35"/>
      <c r="AF1003" s="35"/>
      <c r="AL1003" s="35"/>
      <c r="AM1003" s="35"/>
      <c r="AN1003" s="35"/>
      <c r="AT1003" s="35"/>
      <c r="AU1003" s="35"/>
      <c r="AV1003" s="35"/>
      <c r="BB1003" s="35"/>
      <c r="BC1003" s="35"/>
      <c r="BD1003" s="35"/>
      <c r="BJ1003" s="35"/>
      <c r="BK1003" s="35"/>
      <c r="BL1003" s="35"/>
      <c r="BR1003" s="35"/>
      <c r="BS1003" s="35"/>
      <c r="BT1003" s="35"/>
      <c r="BZ1003" s="35"/>
      <c r="CA1003" s="35"/>
      <c r="CB1003" s="35"/>
      <c r="CH1003" s="35"/>
      <c r="CI1003" s="35"/>
      <c r="CJ1003" s="35"/>
      <c r="CP1003" s="35"/>
      <c r="CQ1003" s="35"/>
      <c r="CR1003" s="35"/>
      <c r="CX1003" s="35"/>
      <c r="CY1003" s="35"/>
      <c r="CZ1003" s="35"/>
      <c r="DF1003" s="35">
        <v>9.2000000000000003E-10</v>
      </c>
      <c r="DG1003" s="35">
        <v>0.96173005099999997</v>
      </c>
      <c r="DH1003" s="35">
        <v>151.89728108520001</v>
      </c>
      <c r="DI1003" s="29">
        <f t="shared" si="368"/>
        <v>-8.8230784075590713E-10</v>
      </c>
      <c r="DJ1003" s="29">
        <f t="shared" si="369"/>
        <v>-8.8230834668716286E-10</v>
      </c>
      <c r="DK1003" s="29">
        <f t="shared" si="370"/>
        <v>-8.8230834666934332E-10</v>
      </c>
      <c r="DL1003" s="29">
        <f t="shared" si="371"/>
        <v>-8.8230834666934384E-10</v>
      </c>
      <c r="DN1003" s="35"/>
      <c r="DO1003" s="35"/>
      <c r="DP1003" s="35"/>
      <c r="DV1003" s="35"/>
      <c r="DW1003" s="35"/>
      <c r="DX1003" s="35"/>
      <c r="ED1003" s="35"/>
      <c r="EE1003" s="35"/>
      <c r="EF1003" s="35"/>
      <c r="EL1003" s="35"/>
      <c r="EM1003" s="35"/>
      <c r="EN1003" s="35"/>
      <c r="ET1003" s="35"/>
      <c r="EU1003" s="35"/>
      <c r="EV1003" s="35"/>
    </row>
    <row r="1004" spans="14:152" s="29" customFormat="1" ht="13.5" x14ac:dyDescent="0.3">
      <c r="N1004" s="35">
        <v>1.13E-9</v>
      </c>
      <c r="O1004" s="35">
        <v>3.6920052505599998</v>
      </c>
      <c r="P1004" s="35">
        <v>44.653833240200001</v>
      </c>
      <c r="Q1004" s="29">
        <f t="shared" si="364"/>
        <v>-3.2866668104488091E-10</v>
      </c>
      <c r="R1004" s="29">
        <f t="shared" si="365"/>
        <v>-3.2866729798964498E-10</v>
      </c>
      <c r="S1004" s="29">
        <f t="shared" si="366"/>
        <v>-3.2866729796791541E-10</v>
      </c>
      <c r="T1004" s="29">
        <f t="shared" si="367"/>
        <v>-3.2866729796791541E-10</v>
      </c>
      <c r="V1004" s="35"/>
      <c r="W1004" s="35"/>
      <c r="X1004" s="35"/>
      <c r="AD1004" s="35"/>
      <c r="AE1004" s="35"/>
      <c r="AF1004" s="35"/>
      <c r="AL1004" s="35"/>
      <c r="AM1004" s="35"/>
      <c r="AN1004" s="35"/>
      <c r="AT1004" s="35"/>
      <c r="AU1004" s="35"/>
      <c r="AV1004" s="35"/>
      <c r="BB1004" s="35"/>
      <c r="BC1004" s="35"/>
      <c r="BD1004" s="35"/>
      <c r="BJ1004" s="35"/>
      <c r="BK1004" s="35"/>
      <c r="BL1004" s="35"/>
      <c r="BR1004" s="35"/>
      <c r="BS1004" s="35"/>
      <c r="BT1004" s="35"/>
      <c r="BZ1004" s="35"/>
      <c r="CA1004" s="35"/>
      <c r="CB1004" s="35"/>
      <c r="CH1004" s="35"/>
      <c r="CI1004" s="35"/>
      <c r="CJ1004" s="35"/>
      <c r="CP1004" s="35"/>
      <c r="CQ1004" s="35"/>
      <c r="CR1004" s="35"/>
      <c r="CX1004" s="35"/>
      <c r="CY1004" s="35"/>
      <c r="CZ1004" s="35"/>
      <c r="DF1004" s="35">
        <v>7.4000000000000003E-10</v>
      </c>
      <c r="DG1004" s="35">
        <v>2.2271663021000001</v>
      </c>
      <c r="DH1004" s="35">
        <v>272.67295735160002</v>
      </c>
      <c r="DI1004" s="29">
        <f t="shared" si="368"/>
        <v>6.8919542477758256E-10</v>
      </c>
      <c r="DJ1004" s="29">
        <f t="shared" si="369"/>
        <v>6.8919636372289145E-10</v>
      </c>
      <c r="DK1004" s="29">
        <f t="shared" si="370"/>
        <v>6.8919636368982066E-10</v>
      </c>
      <c r="DL1004" s="29">
        <f t="shared" si="371"/>
        <v>6.8919636368982159E-10</v>
      </c>
      <c r="DN1004" s="35"/>
      <c r="DO1004" s="35"/>
      <c r="DP1004" s="35"/>
      <c r="DV1004" s="35"/>
      <c r="DW1004" s="35"/>
      <c r="DX1004" s="35"/>
      <c r="ED1004" s="35"/>
      <c r="EE1004" s="35"/>
      <c r="EF1004" s="35"/>
      <c r="EL1004" s="35"/>
      <c r="EM1004" s="35"/>
      <c r="EN1004" s="35"/>
      <c r="ET1004" s="35"/>
      <c r="EU1004" s="35"/>
      <c r="EV1004" s="35"/>
    </row>
    <row r="1005" spans="14:152" s="29" customFormat="1" ht="13.5" x14ac:dyDescent="0.3">
      <c r="N1005" s="35">
        <v>1.1100000000000001E-9</v>
      </c>
      <c r="O1005" s="35">
        <v>5.1290029151100001</v>
      </c>
      <c r="P1005" s="35">
        <v>146.79443287140001</v>
      </c>
      <c r="Q1005" s="29">
        <f t="shared" si="364"/>
        <v>3.7096472019996426E-10</v>
      </c>
      <c r="R1005" s="29">
        <f t="shared" si="365"/>
        <v>3.70966682734578E-10</v>
      </c>
      <c r="S1005" s="29">
        <f t="shared" si="366"/>
        <v>3.7096668266545455E-10</v>
      </c>
      <c r="T1005" s="29">
        <f t="shared" si="367"/>
        <v>3.7096668266545646E-10</v>
      </c>
      <c r="V1005" s="35"/>
      <c r="W1005" s="35"/>
      <c r="X1005" s="35"/>
      <c r="AD1005" s="35"/>
      <c r="AE1005" s="35"/>
      <c r="AF1005" s="35"/>
      <c r="AL1005" s="35"/>
      <c r="AM1005" s="35"/>
      <c r="AN1005" s="35"/>
      <c r="AT1005" s="35"/>
      <c r="AU1005" s="35"/>
      <c r="AV1005" s="35"/>
      <c r="BB1005" s="35"/>
      <c r="BC1005" s="35"/>
      <c r="BD1005" s="35"/>
      <c r="BJ1005" s="35"/>
      <c r="BK1005" s="35"/>
      <c r="BL1005" s="35"/>
      <c r="BR1005" s="35"/>
      <c r="BS1005" s="35"/>
      <c r="BT1005" s="35"/>
      <c r="BZ1005" s="35"/>
      <c r="CA1005" s="35"/>
      <c r="CB1005" s="35"/>
      <c r="CH1005" s="35"/>
      <c r="CI1005" s="35"/>
      <c r="CJ1005" s="35"/>
      <c r="CP1005" s="35"/>
      <c r="CQ1005" s="35"/>
      <c r="CR1005" s="35"/>
      <c r="CX1005" s="35"/>
      <c r="CY1005" s="35"/>
      <c r="CZ1005" s="35"/>
      <c r="DF1005" s="35">
        <v>9.2000000000000003E-10</v>
      </c>
      <c r="DG1005" s="35">
        <v>5.5670588304599997</v>
      </c>
      <c r="DH1005" s="35">
        <v>27873.589010267999</v>
      </c>
      <c r="DI1005" s="29">
        <f t="shared" si="368"/>
        <v>8.5246368567403851E-10</v>
      </c>
      <c r="DJ1005" s="29">
        <f t="shared" si="369"/>
        <v>8.5234039117203299E-10</v>
      </c>
      <c r="DK1005" s="29">
        <f t="shared" si="370"/>
        <v>8.5234039551654004E-10</v>
      </c>
      <c r="DL1005" s="29">
        <f t="shared" si="371"/>
        <v>8.5234039551642196E-10</v>
      </c>
      <c r="DN1005" s="35"/>
      <c r="DO1005" s="35"/>
      <c r="DP1005" s="35"/>
      <c r="DV1005" s="35"/>
      <c r="DW1005" s="35"/>
      <c r="DX1005" s="35"/>
      <c r="ED1005" s="35"/>
      <c r="EE1005" s="35"/>
      <c r="EF1005" s="35"/>
      <c r="EL1005" s="35"/>
      <c r="EM1005" s="35"/>
      <c r="EN1005" s="35"/>
      <c r="ET1005" s="35"/>
      <c r="EU1005" s="35"/>
      <c r="EV1005" s="35"/>
    </row>
    <row r="1006" spans="14:152" s="29" customFormat="1" ht="13.5" x14ac:dyDescent="0.3">
      <c r="N1006" s="35">
        <v>1.26E-9</v>
      </c>
      <c r="O1006" s="35">
        <v>1.82187459534</v>
      </c>
      <c r="P1006" s="35">
        <v>26887.366049730601</v>
      </c>
      <c r="Q1006" s="29">
        <f t="shared" si="364"/>
        <v>3.3788553913892188E-10</v>
      </c>
      <c r="R1006" s="29">
        <f t="shared" si="365"/>
        <v>3.3746844199941161E-10</v>
      </c>
      <c r="S1006" s="29">
        <f t="shared" si="366"/>
        <v>3.3746845669093033E-10</v>
      </c>
      <c r="T1006" s="29">
        <f t="shared" si="367"/>
        <v>3.3746845669044726E-10</v>
      </c>
      <c r="V1006" s="35"/>
      <c r="W1006" s="35"/>
      <c r="X1006" s="35"/>
      <c r="AD1006" s="35"/>
      <c r="AE1006" s="35"/>
      <c r="AF1006" s="35"/>
      <c r="AL1006" s="35"/>
      <c r="AM1006" s="35"/>
      <c r="AN1006" s="35"/>
      <c r="AT1006" s="35"/>
      <c r="AU1006" s="35"/>
      <c r="AV1006" s="35"/>
      <c r="BB1006" s="35"/>
      <c r="BC1006" s="35"/>
      <c r="BD1006" s="35"/>
      <c r="BJ1006" s="35"/>
      <c r="BK1006" s="35"/>
      <c r="BL1006" s="35"/>
      <c r="BR1006" s="35"/>
      <c r="BS1006" s="35"/>
      <c r="BT1006" s="35"/>
      <c r="BZ1006" s="35"/>
      <c r="CA1006" s="35"/>
      <c r="CB1006" s="35"/>
      <c r="CH1006" s="35"/>
      <c r="CI1006" s="35"/>
      <c r="CJ1006" s="35"/>
      <c r="CP1006" s="35"/>
      <c r="CQ1006" s="35"/>
      <c r="CR1006" s="35"/>
      <c r="CX1006" s="35"/>
      <c r="CY1006" s="35"/>
      <c r="CZ1006" s="35"/>
      <c r="DF1006" s="35">
        <v>9.0999999999999996E-10</v>
      </c>
      <c r="DG1006" s="35">
        <v>3.73152787182</v>
      </c>
      <c r="DH1006" s="35">
        <v>2544.2971662312002</v>
      </c>
      <c r="DI1006" s="29">
        <f t="shared" si="368"/>
        <v>4.3416519330771348E-10</v>
      </c>
      <c r="DJ1006" s="29">
        <f t="shared" si="369"/>
        <v>4.3419119618279799E-10</v>
      </c>
      <c r="DK1006" s="29">
        <f t="shared" si="370"/>
        <v>4.3419119526694899E-10</v>
      </c>
      <c r="DL1006" s="29">
        <f t="shared" si="371"/>
        <v>4.3419119526697743E-10</v>
      </c>
      <c r="DN1006" s="35"/>
      <c r="DO1006" s="35"/>
      <c r="DP1006" s="35"/>
      <c r="DV1006" s="35"/>
      <c r="DW1006" s="35"/>
      <c r="DX1006" s="35"/>
      <c r="ED1006" s="35"/>
      <c r="EE1006" s="35"/>
      <c r="EF1006" s="35"/>
      <c r="EL1006" s="35"/>
      <c r="EM1006" s="35"/>
      <c r="EN1006" s="35"/>
      <c r="ET1006" s="35"/>
      <c r="EU1006" s="35"/>
      <c r="EV1006" s="35"/>
    </row>
    <row r="1007" spans="14:152" s="29" customFormat="1" ht="13.5" x14ac:dyDescent="0.3">
      <c r="N1007" s="35">
        <v>1.21E-9</v>
      </c>
      <c r="O1007" s="35">
        <v>6.0830935531600003</v>
      </c>
      <c r="P1007" s="35">
        <v>7100.7094972748</v>
      </c>
      <c r="Q1007" s="29">
        <f t="shared" si="364"/>
        <v>-5.3799798698958219E-10</v>
      </c>
      <c r="R1007" s="29">
        <f t="shared" si="365"/>
        <v>-5.3789963792832546E-10</v>
      </c>
      <c r="S1007" s="29">
        <f t="shared" si="366"/>
        <v>-5.3789964139239728E-10</v>
      </c>
      <c r="T1007" s="29">
        <f t="shared" si="367"/>
        <v>-5.3789964139228944E-10</v>
      </c>
      <c r="V1007" s="35"/>
      <c r="W1007" s="35"/>
      <c r="X1007" s="35"/>
      <c r="AD1007" s="35"/>
      <c r="AE1007" s="35"/>
      <c r="AF1007" s="35"/>
      <c r="AL1007" s="35"/>
      <c r="AM1007" s="35"/>
      <c r="AN1007" s="35"/>
      <c r="AT1007" s="35"/>
      <c r="AU1007" s="35"/>
      <c r="AV1007" s="35"/>
      <c r="BB1007" s="35"/>
      <c r="BC1007" s="35"/>
      <c r="BD1007" s="35"/>
      <c r="BJ1007" s="35"/>
      <c r="BK1007" s="35"/>
      <c r="BL1007" s="35"/>
      <c r="BR1007" s="35"/>
      <c r="BS1007" s="35"/>
      <c r="BT1007" s="35"/>
      <c r="BZ1007" s="35"/>
      <c r="CA1007" s="35"/>
      <c r="CB1007" s="35"/>
      <c r="CH1007" s="35"/>
      <c r="CI1007" s="35"/>
      <c r="CJ1007" s="35"/>
      <c r="CP1007" s="35"/>
      <c r="CQ1007" s="35"/>
      <c r="CR1007" s="35"/>
      <c r="CX1007" s="35"/>
      <c r="CY1007" s="35"/>
      <c r="CZ1007" s="35"/>
      <c r="DF1007" s="35">
        <v>8.3999999999999999E-10</v>
      </c>
      <c r="DG1007" s="35">
        <v>0.41493230616999999</v>
      </c>
      <c r="DH1007" s="35">
        <v>4296.9015826703999</v>
      </c>
      <c r="DI1007" s="29">
        <f t="shared" si="368"/>
        <v>3.886963121232571E-10</v>
      </c>
      <c r="DJ1007" s="29">
        <f t="shared" si="369"/>
        <v>3.8873720134488564E-10</v>
      </c>
      <c r="DK1007" s="29">
        <f t="shared" si="370"/>
        <v>3.8873719990472868E-10</v>
      </c>
      <c r="DL1007" s="29">
        <f t="shared" si="371"/>
        <v>3.8873719990477102E-10</v>
      </c>
      <c r="DN1007" s="35"/>
      <c r="DO1007" s="35"/>
      <c r="DP1007" s="35"/>
      <c r="DV1007" s="35"/>
      <c r="DW1007" s="35"/>
      <c r="DX1007" s="35"/>
      <c r="ED1007" s="35"/>
      <c r="EE1007" s="35"/>
      <c r="EF1007" s="35"/>
      <c r="EL1007" s="35"/>
      <c r="EM1007" s="35"/>
      <c r="EN1007" s="35"/>
      <c r="ET1007" s="35"/>
      <c r="EU1007" s="35"/>
      <c r="EV1007" s="35"/>
    </row>
    <row r="1008" spans="14:152" s="29" customFormat="1" ht="13.5" x14ac:dyDescent="0.3">
      <c r="N1008" s="35">
        <v>1.0500000000000001E-9</v>
      </c>
      <c r="O1008" s="35">
        <v>6.1660659027599998</v>
      </c>
      <c r="P1008" s="35">
        <v>9175.7544453482005</v>
      </c>
      <c r="Q1008" s="29">
        <f t="shared" si="364"/>
        <v>-3.2143803448877153E-10</v>
      </c>
      <c r="R1008" s="29">
        <f t="shared" si="365"/>
        <v>-3.2155524265695372E-10</v>
      </c>
      <c r="S1008" s="29">
        <f t="shared" si="366"/>
        <v>-3.2155523852879261E-10</v>
      </c>
      <c r="T1008" s="29">
        <f t="shared" si="367"/>
        <v>-3.2155523852890629E-10</v>
      </c>
      <c r="V1008" s="35"/>
      <c r="W1008" s="35"/>
      <c r="X1008" s="35"/>
      <c r="AD1008" s="35"/>
      <c r="AE1008" s="35"/>
      <c r="AF1008" s="35"/>
      <c r="AL1008" s="35"/>
      <c r="AM1008" s="35"/>
      <c r="AN1008" s="35"/>
      <c r="AT1008" s="35"/>
      <c r="AU1008" s="35"/>
      <c r="AV1008" s="35"/>
      <c r="BB1008" s="35"/>
      <c r="BC1008" s="35"/>
      <c r="BD1008" s="35"/>
      <c r="BJ1008" s="35"/>
      <c r="BK1008" s="35"/>
      <c r="BL1008" s="35"/>
      <c r="BR1008" s="35"/>
      <c r="BS1008" s="35"/>
      <c r="BT1008" s="35"/>
      <c r="BZ1008" s="35"/>
      <c r="CA1008" s="35"/>
      <c r="CB1008" s="35"/>
      <c r="CH1008" s="35"/>
      <c r="CI1008" s="35"/>
      <c r="CJ1008" s="35"/>
      <c r="CP1008" s="35"/>
      <c r="CQ1008" s="35"/>
      <c r="CR1008" s="35"/>
      <c r="CX1008" s="35"/>
      <c r="CY1008" s="35"/>
      <c r="CZ1008" s="35"/>
      <c r="DF1008" s="35">
        <v>7.4000000000000003E-10</v>
      </c>
      <c r="DG1008" s="35">
        <v>5.0966961309599998</v>
      </c>
      <c r="DH1008" s="35">
        <v>9755.2302383776005</v>
      </c>
      <c r="DI1008" s="29">
        <f t="shared" si="368"/>
        <v>7.2839845638924884E-10</v>
      </c>
      <c r="DJ1008" s="29">
        <f t="shared" si="369"/>
        <v>7.2841472195654582E-10</v>
      </c>
      <c r="DK1008" s="29">
        <f t="shared" si="370"/>
        <v>7.2841472138384836E-10</v>
      </c>
      <c r="DL1008" s="29">
        <f t="shared" si="371"/>
        <v>7.2841472138386676E-10</v>
      </c>
      <c r="DN1008" s="35"/>
      <c r="DO1008" s="35"/>
      <c r="DP1008" s="35"/>
      <c r="DV1008" s="35"/>
      <c r="DW1008" s="35"/>
      <c r="DX1008" s="35"/>
      <c r="ED1008" s="35"/>
      <c r="EE1008" s="35"/>
      <c r="EF1008" s="35"/>
      <c r="EL1008" s="35"/>
      <c r="EM1008" s="35"/>
      <c r="EN1008" s="35"/>
      <c r="ET1008" s="35"/>
      <c r="EU1008" s="35"/>
      <c r="EV1008" s="35"/>
    </row>
    <row r="1009" spans="14:152" s="29" customFormat="1" ht="13.5" x14ac:dyDescent="0.3">
      <c r="N1009" s="35">
        <v>1.32E-9</v>
      </c>
      <c r="O1009" s="35">
        <v>2.9795520307699999</v>
      </c>
      <c r="P1009" s="35">
        <v>1250.8301963008</v>
      </c>
      <c r="Q1009" s="29">
        <f t="shared" si="364"/>
        <v>-3.476812634562632E-10</v>
      </c>
      <c r="R1009" s="29">
        <f t="shared" si="365"/>
        <v>-3.4770161799211934E-10</v>
      </c>
      <c r="S1009" s="29">
        <f t="shared" si="366"/>
        <v>-3.4770161727520676E-10</v>
      </c>
      <c r="T1009" s="29">
        <f t="shared" si="367"/>
        <v>-3.4770161727522485E-10</v>
      </c>
      <c r="V1009" s="35"/>
      <c r="W1009" s="35"/>
      <c r="X1009" s="35"/>
      <c r="AD1009" s="35"/>
      <c r="AE1009" s="35"/>
      <c r="AF1009" s="35"/>
      <c r="AL1009" s="35"/>
      <c r="AM1009" s="35"/>
      <c r="AN1009" s="35"/>
      <c r="AT1009" s="35"/>
      <c r="AU1009" s="35"/>
      <c r="AV1009" s="35"/>
      <c r="BB1009" s="35"/>
      <c r="BC1009" s="35"/>
      <c r="BD1009" s="35"/>
      <c r="BJ1009" s="35"/>
      <c r="BK1009" s="35"/>
      <c r="BL1009" s="35"/>
      <c r="BR1009" s="35"/>
      <c r="BS1009" s="35"/>
      <c r="BT1009" s="35"/>
      <c r="BZ1009" s="35"/>
      <c r="CA1009" s="35"/>
      <c r="CB1009" s="35"/>
      <c r="CH1009" s="35"/>
      <c r="CI1009" s="35"/>
      <c r="CJ1009" s="35"/>
      <c r="CP1009" s="35"/>
      <c r="CQ1009" s="35"/>
      <c r="CR1009" s="35"/>
      <c r="CX1009" s="35"/>
      <c r="CY1009" s="35"/>
      <c r="CZ1009" s="35"/>
      <c r="DF1009" s="35">
        <v>7.7999999999999999E-10</v>
      </c>
      <c r="DG1009" s="35">
        <v>1.79565224435</v>
      </c>
      <c r="DH1009" s="35">
        <v>3564.9572224017002</v>
      </c>
      <c r="DI1009" s="29">
        <f t="shared" si="368"/>
        <v>-7.7998059375795387E-10</v>
      </c>
      <c r="DJ1009" s="29">
        <f t="shared" si="369"/>
        <v>-7.799808436100158E-10</v>
      </c>
      <c r="DK1009" s="29">
        <f t="shared" si="370"/>
        <v>-7.7998084360124417E-10</v>
      </c>
      <c r="DL1009" s="29">
        <f t="shared" si="371"/>
        <v>-7.7998084360124448E-10</v>
      </c>
      <c r="DN1009" s="35"/>
      <c r="DO1009" s="35"/>
      <c r="DP1009" s="35"/>
      <c r="DV1009" s="35"/>
      <c r="DW1009" s="35"/>
      <c r="DX1009" s="35"/>
      <c r="ED1009" s="35"/>
      <c r="EE1009" s="35"/>
      <c r="EF1009" s="35"/>
      <c r="EL1009" s="35"/>
      <c r="EM1009" s="35"/>
      <c r="EN1009" s="35"/>
      <c r="ET1009" s="35"/>
      <c r="EU1009" s="35"/>
      <c r="EV1009" s="35"/>
    </row>
    <row r="1010" spans="14:152" s="29" customFormat="1" ht="13.5" x14ac:dyDescent="0.3">
      <c r="N1010" s="35">
        <v>1.0600000000000001E-9</v>
      </c>
      <c r="O1010" s="35">
        <v>5.0841948500900003</v>
      </c>
      <c r="P1010" s="35">
        <v>8742.0427074714007</v>
      </c>
      <c r="Q1010" s="29">
        <f t="shared" si="364"/>
        <v>-8.8471877922284517E-10</v>
      </c>
      <c r="R1010" s="29">
        <f t="shared" si="365"/>
        <v>-8.8465354902096209E-10</v>
      </c>
      <c r="S1010" s="29">
        <f t="shared" si="366"/>
        <v>-8.8465355131864877E-10</v>
      </c>
      <c r="T1010" s="29">
        <f t="shared" si="367"/>
        <v>-8.8465355131858239E-10</v>
      </c>
      <c r="V1010" s="35"/>
      <c r="W1010" s="35"/>
      <c r="X1010" s="35"/>
      <c r="AD1010" s="35"/>
      <c r="AE1010" s="35"/>
      <c r="AF1010" s="35"/>
      <c r="AL1010" s="35"/>
      <c r="AM1010" s="35"/>
      <c r="AN1010" s="35"/>
      <c r="AT1010" s="35"/>
      <c r="AU1010" s="35"/>
      <c r="AV1010" s="35"/>
      <c r="BB1010" s="35"/>
      <c r="BC1010" s="35"/>
      <c r="BD1010" s="35"/>
      <c r="BJ1010" s="35"/>
      <c r="BK1010" s="35"/>
      <c r="BL1010" s="35"/>
      <c r="BR1010" s="35"/>
      <c r="BS1010" s="35"/>
      <c r="BT1010" s="35"/>
      <c r="BZ1010" s="35"/>
      <c r="CA1010" s="35"/>
      <c r="CB1010" s="35"/>
      <c r="CH1010" s="35"/>
      <c r="CI1010" s="35"/>
      <c r="CJ1010" s="35"/>
      <c r="CP1010" s="35"/>
      <c r="CQ1010" s="35"/>
      <c r="CR1010" s="35"/>
      <c r="CX1010" s="35"/>
      <c r="CY1010" s="35"/>
      <c r="CZ1010" s="35"/>
      <c r="DF1010" s="35">
        <v>7.5E-10</v>
      </c>
      <c r="DG1010" s="35">
        <v>4.5834577413300002</v>
      </c>
      <c r="DH1010" s="35">
        <v>9153.9036160218002</v>
      </c>
      <c r="DI1010" s="29">
        <f t="shared" si="368"/>
        <v>-5.8419802454361199E-10</v>
      </c>
      <c r="DJ1010" s="29">
        <f t="shared" si="369"/>
        <v>-5.8414300134618716E-10</v>
      </c>
      <c r="DK1010" s="29">
        <f t="shared" si="370"/>
        <v>-5.8414300328432407E-10</v>
      </c>
      <c r="DL1010" s="29">
        <f t="shared" si="371"/>
        <v>-5.8414300328425717E-10</v>
      </c>
      <c r="DN1010" s="35"/>
      <c r="DO1010" s="35"/>
      <c r="DP1010" s="35"/>
      <c r="DV1010" s="35"/>
      <c r="DW1010" s="35"/>
      <c r="DX1010" s="35"/>
      <c r="ED1010" s="35"/>
      <c r="EE1010" s="35"/>
      <c r="EF1010" s="35"/>
      <c r="EL1010" s="35"/>
      <c r="EM1010" s="35"/>
      <c r="EN1010" s="35"/>
      <c r="ET1010" s="35"/>
      <c r="EU1010" s="35"/>
      <c r="EV1010" s="35"/>
    </row>
    <row r="1011" spans="14:152" s="29" customFormat="1" ht="13.5" x14ac:dyDescent="0.3">
      <c r="N1011" s="35">
        <v>1.2E-9</v>
      </c>
      <c r="O1011" s="35">
        <v>0.59116561391</v>
      </c>
      <c r="P1011" s="35">
        <v>31172.650645983002</v>
      </c>
      <c r="Q1011" s="29">
        <f t="shared" si="364"/>
        <v>-5.4679621556689108E-10</v>
      </c>
      <c r="R1011" s="29">
        <f t="shared" si="365"/>
        <v>-5.4722169429068353E-10</v>
      </c>
      <c r="S1011" s="29">
        <f t="shared" si="366"/>
        <v>-5.4722167930619113E-10</v>
      </c>
      <c r="T1011" s="29">
        <f t="shared" si="367"/>
        <v>-5.4722167930667679E-10</v>
      </c>
      <c r="V1011" s="35"/>
      <c r="W1011" s="35"/>
      <c r="X1011" s="35"/>
      <c r="AD1011" s="35"/>
      <c r="AE1011" s="35"/>
      <c r="AF1011" s="35"/>
      <c r="AL1011" s="35"/>
      <c r="AM1011" s="35"/>
      <c r="AN1011" s="35"/>
      <c r="AT1011" s="35"/>
      <c r="AU1011" s="35"/>
      <c r="AV1011" s="35"/>
      <c r="BB1011" s="35"/>
      <c r="BC1011" s="35"/>
      <c r="BD1011" s="35"/>
      <c r="BJ1011" s="35"/>
      <c r="BK1011" s="35"/>
      <c r="BL1011" s="35"/>
      <c r="BR1011" s="35"/>
      <c r="BS1011" s="35"/>
      <c r="BT1011" s="35"/>
      <c r="BZ1011" s="35"/>
      <c r="CA1011" s="35"/>
      <c r="CB1011" s="35"/>
      <c r="CH1011" s="35"/>
      <c r="CI1011" s="35"/>
      <c r="CJ1011" s="35"/>
      <c r="CP1011" s="35"/>
      <c r="CQ1011" s="35"/>
      <c r="CR1011" s="35"/>
      <c r="CX1011" s="35"/>
      <c r="CY1011" s="35"/>
      <c r="CZ1011" s="35"/>
      <c r="DF1011" s="35">
        <v>7.4000000000000003E-10</v>
      </c>
      <c r="DG1011" s="35">
        <v>3.8865821824700002</v>
      </c>
      <c r="DH1011" s="35">
        <v>25298.293154446801</v>
      </c>
      <c r="DI1011" s="29">
        <f t="shared" si="368"/>
        <v>7.3709855426416013E-10</v>
      </c>
      <c r="DJ1011" s="29">
        <f t="shared" si="369"/>
        <v>7.3711968015204485E-10</v>
      </c>
      <c r="DK1011" s="29">
        <f t="shared" si="370"/>
        <v>7.3711967940931555E-10</v>
      </c>
      <c r="DL1011" s="29">
        <f t="shared" si="371"/>
        <v>7.371196794093415E-10</v>
      </c>
      <c r="DN1011" s="35"/>
      <c r="DO1011" s="35"/>
      <c r="DP1011" s="35"/>
      <c r="DV1011" s="35"/>
      <c r="DW1011" s="35"/>
      <c r="DX1011" s="35"/>
      <c r="ED1011" s="35"/>
      <c r="EE1011" s="35"/>
      <c r="EF1011" s="35"/>
      <c r="EL1011" s="35"/>
      <c r="EM1011" s="35"/>
      <c r="EN1011" s="35"/>
      <c r="ET1011" s="35"/>
      <c r="EU1011" s="35"/>
      <c r="EV1011" s="35"/>
    </row>
    <row r="1012" spans="14:152" s="29" customFormat="1" ht="13.5" x14ac:dyDescent="0.3">
      <c r="N1012" s="35">
        <v>1.1200000000000001E-9</v>
      </c>
      <c r="O1012" s="35">
        <v>3.7088843009099999</v>
      </c>
      <c r="P1012" s="35">
        <v>10050.286467567201</v>
      </c>
      <c r="Q1012" s="29">
        <f t="shared" si="364"/>
        <v>-1.0132383654681246E-9</v>
      </c>
      <c r="R1012" s="29">
        <f t="shared" si="365"/>
        <v>-1.0132996498012309E-9</v>
      </c>
      <c r="S1012" s="29">
        <f t="shared" si="366"/>
        <v>-1.013299647643011E-9</v>
      </c>
      <c r="T1012" s="29">
        <f t="shared" si="367"/>
        <v>-1.0132996476430652E-9</v>
      </c>
      <c r="V1012" s="35"/>
      <c r="W1012" s="35"/>
      <c r="X1012" s="35"/>
      <c r="AD1012" s="35"/>
      <c r="AE1012" s="35"/>
      <c r="AF1012" s="35"/>
      <c r="AL1012" s="35"/>
      <c r="AM1012" s="35"/>
      <c r="AN1012" s="35"/>
      <c r="AT1012" s="35"/>
      <c r="AU1012" s="35"/>
      <c r="AV1012" s="35"/>
      <c r="BB1012" s="35"/>
      <c r="BC1012" s="35"/>
      <c r="BD1012" s="35"/>
      <c r="BJ1012" s="35"/>
      <c r="BK1012" s="35"/>
      <c r="BL1012" s="35"/>
      <c r="BR1012" s="35"/>
      <c r="BS1012" s="35"/>
      <c r="BT1012" s="35"/>
      <c r="BZ1012" s="35"/>
      <c r="CA1012" s="35"/>
      <c r="CB1012" s="35"/>
      <c r="CH1012" s="35"/>
      <c r="CI1012" s="35"/>
      <c r="CJ1012" s="35"/>
      <c r="CP1012" s="35"/>
      <c r="CQ1012" s="35"/>
      <c r="CR1012" s="35"/>
      <c r="CX1012" s="35"/>
      <c r="CY1012" s="35"/>
      <c r="CZ1012" s="35"/>
      <c r="DF1012" s="35">
        <v>8.4999999999999996E-10</v>
      </c>
      <c r="DG1012" s="35">
        <v>5.3147202974400001</v>
      </c>
      <c r="DH1012" s="35">
        <v>4716.3862265456</v>
      </c>
      <c r="DI1012" s="29">
        <f t="shared" si="368"/>
        <v>8.2636666963187791E-10</v>
      </c>
      <c r="DJ1012" s="29">
        <f t="shared" si="369"/>
        <v>8.2637866476124387E-10</v>
      </c>
      <c r="DK1012" s="29">
        <f t="shared" si="370"/>
        <v>8.2637866433880914E-10</v>
      </c>
      <c r="DL1012" s="29">
        <f t="shared" si="371"/>
        <v>8.2637866433882321E-10</v>
      </c>
      <c r="DN1012" s="35"/>
      <c r="DO1012" s="35"/>
      <c r="DP1012" s="35"/>
      <c r="DV1012" s="35"/>
      <c r="DW1012" s="35"/>
      <c r="DX1012" s="35"/>
      <c r="ED1012" s="35"/>
      <c r="EE1012" s="35"/>
      <c r="EF1012" s="35"/>
      <c r="EL1012" s="35"/>
      <c r="EM1012" s="35"/>
      <c r="EN1012" s="35"/>
      <c r="ET1012" s="35"/>
      <c r="EU1012" s="35"/>
      <c r="EV1012" s="35"/>
    </row>
    <row r="1013" spans="14:152" s="29" customFormat="1" ht="13.5" x14ac:dyDescent="0.3">
      <c r="N1013" s="35">
        <v>1.0000000000000001E-9</v>
      </c>
      <c r="O1013" s="35">
        <v>1.8207795627600001</v>
      </c>
      <c r="P1013" s="35">
        <v>12012.5822971404</v>
      </c>
      <c r="Q1013" s="29">
        <f t="shared" si="364"/>
        <v>-5.4663768090322042E-10</v>
      </c>
      <c r="R1013" s="29">
        <f t="shared" si="365"/>
        <v>-5.4650912912723621E-10</v>
      </c>
      <c r="S1013" s="29">
        <f t="shared" si="366"/>
        <v>-5.4650913365525256E-10</v>
      </c>
      <c r="T1013" s="29">
        <f t="shared" si="367"/>
        <v>-5.4650913365510967E-10</v>
      </c>
      <c r="V1013" s="35"/>
      <c r="W1013" s="35"/>
      <c r="X1013" s="35"/>
      <c r="AD1013" s="35"/>
      <c r="AE1013" s="35"/>
      <c r="AF1013" s="35"/>
      <c r="AL1013" s="35"/>
      <c r="AM1013" s="35"/>
      <c r="AN1013" s="35"/>
      <c r="AT1013" s="35"/>
      <c r="AU1013" s="35"/>
      <c r="AV1013" s="35"/>
      <c r="BB1013" s="35"/>
      <c r="BC1013" s="35"/>
      <c r="BD1013" s="35"/>
      <c r="BJ1013" s="35"/>
      <c r="BK1013" s="35"/>
      <c r="BL1013" s="35"/>
      <c r="BR1013" s="35"/>
      <c r="BS1013" s="35"/>
      <c r="BT1013" s="35"/>
      <c r="BZ1013" s="35"/>
      <c r="CA1013" s="35"/>
      <c r="CB1013" s="35"/>
      <c r="CH1013" s="35"/>
      <c r="CI1013" s="35"/>
      <c r="CJ1013" s="35"/>
      <c r="CP1013" s="35"/>
      <c r="CQ1013" s="35"/>
      <c r="CR1013" s="35"/>
      <c r="CX1013" s="35"/>
      <c r="CY1013" s="35"/>
      <c r="CZ1013" s="35"/>
      <c r="DF1013" s="35">
        <v>7.4000000000000003E-10</v>
      </c>
      <c r="DG1013" s="35">
        <v>1.46907693289</v>
      </c>
      <c r="DH1013" s="35">
        <v>11527.125089192399</v>
      </c>
      <c r="DI1013" s="29">
        <f t="shared" si="368"/>
        <v>7.2584918289753986E-10</v>
      </c>
      <c r="DJ1013" s="29">
        <f t="shared" si="369"/>
        <v>7.2587039081924307E-10</v>
      </c>
      <c r="DK1013" s="29">
        <f t="shared" si="370"/>
        <v>7.258703900725493E-10</v>
      </c>
      <c r="DL1013" s="29">
        <f t="shared" si="371"/>
        <v>7.2587039007256977E-10</v>
      </c>
      <c r="DN1013" s="35"/>
      <c r="DO1013" s="35"/>
      <c r="DP1013" s="35"/>
      <c r="DV1013" s="35"/>
      <c r="DW1013" s="35"/>
      <c r="DX1013" s="35"/>
      <c r="ED1013" s="35"/>
      <c r="EE1013" s="35"/>
      <c r="EF1013" s="35"/>
      <c r="EL1013" s="35"/>
      <c r="EM1013" s="35"/>
      <c r="EN1013" s="35"/>
      <c r="ET1013" s="35"/>
      <c r="EU1013" s="35"/>
      <c r="EV1013" s="35"/>
    </row>
    <row r="1014" spans="14:152" s="29" customFormat="1" ht="13.5" x14ac:dyDescent="0.3">
      <c r="N1014" s="35">
        <v>1.07E-9</v>
      </c>
      <c r="O1014" s="35">
        <v>4.8610031238699998</v>
      </c>
      <c r="P1014" s="35">
        <v>7899.5503013719999</v>
      </c>
      <c r="Q1014" s="29">
        <f t="shared" si="364"/>
        <v>3.6992956381518119E-10</v>
      </c>
      <c r="R1014" s="29">
        <f t="shared" si="365"/>
        <v>3.7003091730962492E-10</v>
      </c>
      <c r="S1014" s="29">
        <f t="shared" si="366"/>
        <v>3.7003091373985858E-10</v>
      </c>
      <c r="T1014" s="29">
        <f t="shared" si="367"/>
        <v>3.7003091373997279E-10</v>
      </c>
      <c r="V1014" s="35"/>
      <c r="W1014" s="35"/>
      <c r="X1014" s="35"/>
      <c r="AD1014" s="35"/>
      <c r="AE1014" s="35"/>
      <c r="AF1014" s="35"/>
      <c r="AL1014" s="35"/>
      <c r="AM1014" s="35"/>
      <c r="AN1014" s="35"/>
      <c r="AT1014" s="35"/>
      <c r="AU1014" s="35"/>
      <c r="AV1014" s="35"/>
      <c r="BB1014" s="35"/>
      <c r="BC1014" s="35"/>
      <c r="BD1014" s="35"/>
      <c r="BJ1014" s="35"/>
      <c r="BK1014" s="35"/>
      <c r="BL1014" s="35"/>
      <c r="BR1014" s="35"/>
      <c r="BS1014" s="35"/>
      <c r="BT1014" s="35"/>
      <c r="BZ1014" s="35"/>
      <c r="CA1014" s="35"/>
      <c r="CB1014" s="35"/>
      <c r="CH1014" s="35"/>
      <c r="CI1014" s="35"/>
      <c r="CJ1014" s="35"/>
      <c r="CP1014" s="35"/>
      <c r="CQ1014" s="35"/>
      <c r="CR1014" s="35"/>
      <c r="CX1014" s="35"/>
      <c r="CY1014" s="35"/>
      <c r="CZ1014" s="35"/>
      <c r="DF1014" s="35">
        <v>1.01E-9</v>
      </c>
      <c r="DG1014" s="35">
        <v>2.9484780425400001</v>
      </c>
      <c r="DH1014" s="35">
        <v>12032.9376165392</v>
      </c>
      <c r="DI1014" s="29">
        <f t="shared" si="368"/>
        <v>-9.023723358713924E-10</v>
      </c>
      <c r="DJ1014" s="29">
        <f t="shared" si="369"/>
        <v>-9.0244208782396744E-10</v>
      </c>
      <c r="DK1014" s="29">
        <f t="shared" si="370"/>
        <v>-9.0244208536757768E-10</v>
      </c>
      <c r="DL1014" s="29">
        <f t="shared" si="371"/>
        <v>-9.0244208536765502E-10</v>
      </c>
      <c r="DN1014" s="35"/>
      <c r="DO1014" s="35"/>
      <c r="DP1014" s="35"/>
      <c r="DV1014" s="35"/>
      <c r="DW1014" s="35"/>
      <c r="DX1014" s="35"/>
      <c r="ED1014" s="35"/>
      <c r="EE1014" s="35"/>
      <c r="EF1014" s="35"/>
      <c r="EL1014" s="35"/>
      <c r="EM1014" s="35"/>
      <c r="EN1014" s="35"/>
      <c r="ET1014" s="35"/>
      <c r="EU1014" s="35"/>
      <c r="EV1014" s="35"/>
    </row>
    <row r="1015" spans="14:152" s="29" customFormat="1" ht="13.5" x14ac:dyDescent="0.3">
      <c r="N1015" s="35">
        <v>9.900000000000001E-10</v>
      </c>
      <c r="O1015" s="35">
        <v>0.72997085173999998</v>
      </c>
      <c r="P1015" s="35">
        <v>18977.179083008799</v>
      </c>
      <c r="Q1015" s="29">
        <f t="shared" si="364"/>
        <v>4.6727150188569174E-10</v>
      </c>
      <c r="R1015" s="29">
        <f t="shared" si="365"/>
        <v>4.6748315015637446E-10</v>
      </c>
      <c r="S1015" s="29">
        <f t="shared" si="366"/>
        <v>4.6748314270231515E-10</v>
      </c>
      <c r="T1015" s="29">
        <f t="shared" si="367"/>
        <v>4.6748314270251357E-10</v>
      </c>
      <c r="V1015" s="35"/>
      <c r="W1015" s="35"/>
      <c r="X1015" s="35"/>
      <c r="AD1015" s="35"/>
      <c r="AE1015" s="35"/>
      <c r="AF1015" s="35"/>
      <c r="AL1015" s="35"/>
      <c r="AM1015" s="35"/>
      <c r="AN1015" s="35"/>
      <c r="AT1015" s="35"/>
      <c r="AU1015" s="35"/>
      <c r="AV1015" s="35"/>
      <c r="BB1015" s="35"/>
      <c r="BC1015" s="35"/>
      <c r="BD1015" s="35"/>
      <c r="BJ1015" s="35"/>
      <c r="BK1015" s="35"/>
      <c r="BL1015" s="35"/>
      <c r="BR1015" s="35"/>
      <c r="BS1015" s="35"/>
      <c r="BT1015" s="35"/>
      <c r="BZ1015" s="35"/>
      <c r="CA1015" s="35"/>
      <c r="CB1015" s="35"/>
      <c r="CH1015" s="35"/>
      <c r="CI1015" s="35"/>
      <c r="CJ1015" s="35"/>
      <c r="CP1015" s="35"/>
      <c r="CQ1015" s="35"/>
      <c r="CR1015" s="35"/>
      <c r="CX1015" s="35"/>
      <c r="CY1015" s="35"/>
      <c r="CZ1015" s="35"/>
      <c r="DF1015" s="35">
        <v>7.2E-10</v>
      </c>
      <c r="DG1015" s="35">
        <v>0.24413748615</v>
      </c>
      <c r="DH1015" s="35">
        <v>1324.9413405400001</v>
      </c>
      <c r="DI1015" s="29">
        <f t="shared" si="368"/>
        <v>-7.0145569321585789E-10</v>
      </c>
      <c r="DJ1015" s="29">
        <f t="shared" si="369"/>
        <v>-7.0145294413544662E-10</v>
      </c>
      <c r="DK1015" s="29">
        <f t="shared" si="370"/>
        <v>-7.014529442322769E-10</v>
      </c>
      <c r="DL1015" s="29">
        <f t="shared" si="371"/>
        <v>-7.0145294423227401E-10</v>
      </c>
      <c r="DN1015" s="35"/>
      <c r="DO1015" s="35"/>
      <c r="DP1015" s="35"/>
      <c r="DV1015" s="35"/>
      <c r="DW1015" s="35"/>
      <c r="DX1015" s="35"/>
      <c r="ED1015" s="35"/>
      <c r="EE1015" s="35"/>
      <c r="EF1015" s="35"/>
      <c r="EL1015" s="35"/>
      <c r="EM1015" s="35"/>
      <c r="EN1015" s="35"/>
      <c r="ET1015" s="35"/>
      <c r="EU1015" s="35"/>
      <c r="EV1015" s="35"/>
    </row>
    <row r="1016" spans="14:152" s="29" customFormat="1" ht="13.5" x14ac:dyDescent="0.3">
      <c r="N1016" s="35">
        <v>1.07E-9</v>
      </c>
      <c r="O1016" s="35">
        <v>5.2502557030699997</v>
      </c>
      <c r="P1016" s="35">
        <v>63.735898303399999</v>
      </c>
      <c r="Q1016" s="29">
        <f t="shared" si="364"/>
        <v>1.0699972621415452E-9</v>
      </c>
      <c r="R1016" s="29">
        <f t="shared" si="365"/>
        <v>1.0699972641127011E-9</v>
      </c>
      <c r="S1016" s="29">
        <f t="shared" si="366"/>
        <v>1.0699972641126316E-9</v>
      </c>
      <c r="T1016" s="29">
        <f t="shared" si="367"/>
        <v>1.0699972641126316E-9</v>
      </c>
      <c r="V1016" s="35"/>
      <c r="W1016" s="35"/>
      <c r="X1016" s="35"/>
      <c r="AD1016" s="35"/>
      <c r="AE1016" s="35"/>
      <c r="AF1016" s="35"/>
      <c r="AL1016" s="35"/>
      <c r="AM1016" s="35"/>
      <c r="AN1016" s="35"/>
      <c r="AT1016" s="35"/>
      <c r="AU1016" s="35"/>
      <c r="AV1016" s="35"/>
      <c r="BB1016" s="35"/>
      <c r="BC1016" s="35"/>
      <c r="BD1016" s="35"/>
      <c r="BJ1016" s="35"/>
      <c r="BK1016" s="35"/>
      <c r="BL1016" s="35"/>
      <c r="BR1016" s="35"/>
      <c r="BS1016" s="35"/>
      <c r="BT1016" s="35"/>
      <c r="BZ1016" s="35"/>
      <c r="CA1016" s="35"/>
      <c r="CB1016" s="35"/>
      <c r="CH1016" s="35"/>
      <c r="CI1016" s="35"/>
      <c r="CJ1016" s="35"/>
      <c r="CP1016" s="35"/>
      <c r="CQ1016" s="35"/>
      <c r="CR1016" s="35"/>
      <c r="CX1016" s="35"/>
      <c r="CY1016" s="35"/>
      <c r="CZ1016" s="35"/>
      <c r="DF1016" s="35">
        <v>7.7999999999999999E-10</v>
      </c>
      <c r="DG1016" s="35">
        <v>0.17721609024000001</v>
      </c>
      <c r="DH1016" s="35">
        <v>3391.8927645622098</v>
      </c>
      <c r="DI1016" s="29">
        <f t="shared" si="368"/>
        <v>2.231264994241781E-10</v>
      </c>
      <c r="DJ1016" s="29">
        <f t="shared" si="369"/>
        <v>2.2309410248405095E-10</v>
      </c>
      <c r="DK1016" s="29">
        <f t="shared" si="370"/>
        <v>2.2309410362512965E-10</v>
      </c>
      <c r="DL1016" s="29">
        <f t="shared" si="371"/>
        <v>2.230941036250925E-10</v>
      </c>
      <c r="DN1016" s="35"/>
      <c r="DO1016" s="35"/>
      <c r="DP1016" s="35"/>
      <c r="DV1016" s="35"/>
      <c r="DW1016" s="35"/>
      <c r="DX1016" s="35"/>
      <c r="ED1016" s="35"/>
      <c r="EE1016" s="35"/>
      <c r="EF1016" s="35"/>
      <c r="EL1016" s="35"/>
      <c r="EM1016" s="35"/>
      <c r="EN1016" s="35"/>
      <c r="ET1016" s="35"/>
      <c r="EU1016" s="35"/>
      <c r="EV1016" s="35"/>
    </row>
    <row r="1017" spans="14:152" s="29" customFormat="1" ht="13.5" x14ac:dyDescent="0.3">
      <c r="N1017" s="35">
        <v>9.900000000000001E-10</v>
      </c>
      <c r="O1017" s="35">
        <v>2.7913999670299998</v>
      </c>
      <c r="P1017" s="35">
        <v>17932.024246821202</v>
      </c>
      <c r="Q1017" s="29">
        <f t="shared" si="364"/>
        <v>2.9497448007579628E-10</v>
      </c>
      <c r="R1017" s="29">
        <f t="shared" si="365"/>
        <v>2.9475791151301128E-10</v>
      </c>
      <c r="S1017" s="29">
        <f t="shared" si="366"/>
        <v>2.947579191411694E-10</v>
      </c>
      <c r="T1017" s="29">
        <f t="shared" si="367"/>
        <v>2.9475791914090078E-10</v>
      </c>
      <c r="V1017" s="35"/>
      <c r="W1017" s="35"/>
      <c r="X1017" s="35"/>
      <c r="AD1017" s="35"/>
      <c r="AE1017" s="35"/>
      <c r="AF1017" s="35"/>
      <c r="AL1017" s="35"/>
      <c r="AM1017" s="35"/>
      <c r="AN1017" s="35"/>
      <c r="AT1017" s="35"/>
      <c r="AU1017" s="35"/>
      <c r="AV1017" s="35"/>
      <c r="BB1017" s="35"/>
      <c r="BC1017" s="35"/>
      <c r="BD1017" s="35"/>
      <c r="BJ1017" s="35"/>
      <c r="BK1017" s="35"/>
      <c r="BL1017" s="35"/>
      <c r="BR1017" s="35"/>
      <c r="BS1017" s="35"/>
      <c r="BT1017" s="35"/>
      <c r="BZ1017" s="35"/>
      <c r="CA1017" s="35"/>
      <c r="CB1017" s="35"/>
      <c r="CH1017" s="35"/>
      <c r="CI1017" s="35"/>
      <c r="CJ1017" s="35"/>
      <c r="CP1017" s="35"/>
      <c r="CQ1017" s="35"/>
      <c r="CR1017" s="35"/>
      <c r="CX1017" s="35"/>
      <c r="CY1017" s="35"/>
      <c r="CZ1017" s="35"/>
      <c r="DF1017" s="35">
        <v>7.2999999999999996E-10</v>
      </c>
      <c r="DG1017" s="35">
        <v>1.65072742864</v>
      </c>
      <c r="DH1017" s="35">
        <v>5452.2627400773999</v>
      </c>
      <c r="DI1017" s="29">
        <f t="shared" si="368"/>
        <v>-4.5355879421860372E-10</v>
      </c>
      <c r="DJ1017" s="29">
        <f t="shared" si="369"/>
        <v>-4.5351893874057904E-10</v>
      </c>
      <c r="DK1017" s="29">
        <f t="shared" si="370"/>
        <v>-4.53518940144387E-10</v>
      </c>
      <c r="DL1017" s="29">
        <f t="shared" si="371"/>
        <v>-4.5351894014434631E-10</v>
      </c>
      <c r="DN1017" s="35"/>
      <c r="DO1017" s="35"/>
      <c r="DP1017" s="35"/>
      <c r="DV1017" s="35"/>
      <c r="DW1017" s="35"/>
      <c r="DX1017" s="35"/>
      <c r="ED1017" s="35"/>
      <c r="EE1017" s="35"/>
      <c r="EF1017" s="35"/>
      <c r="EL1017" s="35"/>
      <c r="EM1017" s="35"/>
      <c r="EN1017" s="35"/>
      <c r="ET1017" s="35"/>
      <c r="EU1017" s="35"/>
      <c r="EV1017" s="35"/>
    </row>
    <row r="1018" spans="14:152" s="29" customFormat="1" ht="13.5" x14ac:dyDescent="0.3">
      <c r="N1018" s="35">
        <v>9.6999999999999996E-10</v>
      </c>
      <c r="O1018" s="35">
        <v>4.9437017361300004</v>
      </c>
      <c r="P1018" s="35">
        <v>28109.214616051999</v>
      </c>
      <c r="Q1018" s="29">
        <f t="shared" si="364"/>
        <v>-9.196861941832015E-10</v>
      </c>
      <c r="R1018" s="29">
        <f t="shared" si="365"/>
        <v>-9.1957537303026708E-10</v>
      </c>
      <c r="S1018" s="29">
        <f t="shared" si="366"/>
        <v>-9.1957537693563522E-10</v>
      </c>
      <c r="T1018" s="29">
        <f t="shared" si="367"/>
        <v>-9.1957537693551238E-10</v>
      </c>
      <c r="V1018" s="35"/>
      <c r="W1018" s="35"/>
      <c r="X1018" s="35"/>
      <c r="AD1018" s="35"/>
      <c r="AE1018" s="35"/>
      <c r="AF1018" s="35"/>
      <c r="AL1018" s="35"/>
      <c r="AM1018" s="35"/>
      <c r="AN1018" s="35"/>
      <c r="AT1018" s="35"/>
      <c r="AU1018" s="35"/>
      <c r="AV1018" s="35"/>
      <c r="BB1018" s="35"/>
      <c r="BC1018" s="35"/>
      <c r="BD1018" s="35"/>
      <c r="BJ1018" s="35"/>
      <c r="BK1018" s="35"/>
      <c r="BL1018" s="35"/>
      <c r="BR1018" s="35"/>
      <c r="BS1018" s="35"/>
      <c r="BT1018" s="35"/>
      <c r="BZ1018" s="35"/>
      <c r="CA1018" s="35"/>
      <c r="CB1018" s="35"/>
      <c r="CH1018" s="35"/>
      <c r="CI1018" s="35"/>
      <c r="CJ1018" s="35"/>
      <c r="CP1018" s="35"/>
      <c r="CQ1018" s="35"/>
      <c r="CR1018" s="35"/>
      <c r="CX1018" s="35"/>
      <c r="CY1018" s="35"/>
      <c r="CZ1018" s="35"/>
      <c r="DF1018" s="35">
        <v>7.2999999999999996E-10</v>
      </c>
      <c r="DG1018" s="35">
        <v>4.9173008346999998</v>
      </c>
      <c r="DH1018" s="35">
        <v>10787.6303445458</v>
      </c>
      <c r="DI1018" s="29">
        <f t="shared" si="368"/>
        <v>-3.5809673177355035E-10</v>
      </c>
      <c r="DJ1018" s="29">
        <f t="shared" si="369"/>
        <v>-3.5818442395945922E-10</v>
      </c>
      <c r="DK1018" s="29">
        <f t="shared" si="370"/>
        <v>-3.5818442087092615E-10</v>
      </c>
      <c r="DL1018" s="29">
        <f t="shared" si="371"/>
        <v>-3.5818442087101652E-10</v>
      </c>
      <c r="DN1018" s="35"/>
      <c r="DO1018" s="35"/>
      <c r="DP1018" s="35"/>
      <c r="DV1018" s="35"/>
      <c r="DW1018" s="35"/>
      <c r="DX1018" s="35"/>
      <c r="ED1018" s="35"/>
      <c r="EE1018" s="35"/>
      <c r="EF1018" s="35"/>
      <c r="EL1018" s="35"/>
      <c r="EM1018" s="35"/>
      <c r="EN1018" s="35"/>
      <c r="ET1018" s="35"/>
      <c r="EU1018" s="35"/>
      <c r="EV1018" s="35"/>
    </row>
    <row r="1019" spans="14:152" s="29" customFormat="1" ht="13.5" x14ac:dyDescent="0.3">
      <c r="N1019" s="35">
        <v>1.2199999999999999E-9</v>
      </c>
      <c r="O1019" s="35">
        <v>4.1867656764400003</v>
      </c>
      <c r="P1019" s="35">
        <v>19617.076369322702</v>
      </c>
      <c r="Q1019" s="29">
        <f t="shared" si="364"/>
        <v>-8.6836439175300593E-10</v>
      </c>
      <c r="R1019" s="29">
        <f t="shared" si="365"/>
        <v>-8.6814953849535347E-10</v>
      </c>
      <c r="S1019" s="29">
        <f t="shared" si="366"/>
        <v>-8.6814954606374826E-10</v>
      </c>
      <c r="T1019" s="29">
        <f t="shared" si="367"/>
        <v>-8.6814954606350455E-10</v>
      </c>
      <c r="V1019" s="35"/>
      <c r="W1019" s="35"/>
      <c r="X1019" s="35"/>
      <c r="AD1019" s="35"/>
      <c r="AE1019" s="35"/>
      <c r="AF1019" s="35"/>
      <c r="AL1019" s="35"/>
      <c r="AM1019" s="35"/>
      <c r="AN1019" s="35"/>
      <c r="AT1019" s="35"/>
      <c r="AU1019" s="35"/>
      <c r="AV1019" s="35"/>
      <c r="BB1019" s="35"/>
      <c r="BC1019" s="35"/>
      <c r="BD1019" s="35"/>
      <c r="BJ1019" s="35"/>
      <c r="BK1019" s="35"/>
      <c r="BL1019" s="35"/>
      <c r="BR1019" s="35"/>
      <c r="BS1019" s="35"/>
      <c r="BT1019" s="35"/>
      <c r="BZ1019" s="35"/>
      <c r="CA1019" s="35"/>
      <c r="CB1019" s="35"/>
      <c r="CH1019" s="35"/>
      <c r="CI1019" s="35"/>
      <c r="CJ1019" s="35"/>
      <c r="CP1019" s="35"/>
      <c r="CQ1019" s="35"/>
      <c r="CR1019" s="35"/>
      <c r="CX1019" s="35"/>
      <c r="CY1019" s="35"/>
      <c r="CZ1019" s="35"/>
      <c r="DF1019" s="35">
        <v>7.2999999999999996E-10</v>
      </c>
      <c r="DG1019" s="35">
        <v>3.2828590931899999</v>
      </c>
      <c r="DH1019" s="35">
        <v>8830.9133882238002</v>
      </c>
      <c r="DI1019" s="29">
        <f t="shared" si="368"/>
        <v>-4.2982320518250513E-10</v>
      </c>
      <c r="DJ1019" s="29">
        <f t="shared" si="369"/>
        <v>-4.2975661489767501E-10</v>
      </c>
      <c r="DK1019" s="29">
        <f t="shared" si="370"/>
        <v>-4.2975661724319444E-10</v>
      </c>
      <c r="DL1019" s="29">
        <f t="shared" si="371"/>
        <v>-4.2975661724311063E-10</v>
      </c>
      <c r="DN1019" s="35"/>
      <c r="DO1019" s="35"/>
      <c r="DP1019" s="35"/>
      <c r="DV1019" s="35"/>
      <c r="DW1019" s="35"/>
      <c r="DX1019" s="35"/>
      <c r="ED1019" s="35"/>
      <c r="EE1019" s="35"/>
      <c r="EF1019" s="35"/>
      <c r="EL1019" s="35"/>
      <c r="EM1019" s="35"/>
      <c r="EN1019" s="35"/>
      <c r="ET1019" s="35"/>
      <c r="EU1019" s="35"/>
      <c r="EV1019" s="35"/>
    </row>
    <row r="1020" spans="14:152" s="29" customFormat="1" ht="13.5" x14ac:dyDescent="0.3">
      <c r="N1020" s="35">
        <v>1.21E-9</v>
      </c>
      <c r="O1020" s="35">
        <v>3.1420735141099998</v>
      </c>
      <c r="P1020" s="35">
        <v>9278.8472195668</v>
      </c>
      <c r="Q1020" s="29">
        <f t="shared" si="364"/>
        <v>-1.2051135964313756E-9</v>
      </c>
      <c r="R1020" s="29">
        <f t="shared" si="365"/>
        <v>-1.205100706637961E-9</v>
      </c>
      <c r="S1020" s="29">
        <f t="shared" si="366"/>
        <v>-1.2051007070922575E-9</v>
      </c>
      <c r="T1020" s="29">
        <f t="shared" si="367"/>
        <v>-1.2051007070922419E-9</v>
      </c>
      <c r="V1020" s="35"/>
      <c r="W1020" s="35"/>
      <c r="X1020" s="35"/>
      <c r="AD1020" s="35"/>
      <c r="AE1020" s="35"/>
      <c r="AF1020" s="35"/>
      <c r="AL1020" s="35"/>
      <c r="AM1020" s="35"/>
      <c r="AN1020" s="35"/>
      <c r="AT1020" s="35"/>
      <c r="AU1020" s="35"/>
      <c r="AV1020" s="35"/>
      <c r="BB1020" s="35"/>
      <c r="BC1020" s="35"/>
      <c r="BD1020" s="35"/>
      <c r="BJ1020" s="35"/>
      <c r="BK1020" s="35"/>
      <c r="BL1020" s="35"/>
      <c r="BR1020" s="35"/>
      <c r="BS1020" s="35"/>
      <c r="BT1020" s="35"/>
      <c r="BZ1020" s="35"/>
      <c r="CA1020" s="35"/>
      <c r="CB1020" s="35"/>
      <c r="CH1020" s="35"/>
      <c r="CI1020" s="35"/>
      <c r="CJ1020" s="35"/>
      <c r="CP1020" s="35"/>
      <c r="CQ1020" s="35"/>
      <c r="CR1020" s="35"/>
      <c r="CX1020" s="35"/>
      <c r="CY1020" s="35"/>
      <c r="CZ1020" s="35"/>
      <c r="DF1020" s="35">
        <v>8.0999999999999999E-10</v>
      </c>
      <c r="DG1020" s="35">
        <v>5.4634074205000003</v>
      </c>
      <c r="DH1020" s="35">
        <v>3856.0762977927998</v>
      </c>
      <c r="DI1020" s="29">
        <f t="shared" si="368"/>
        <v>4.2279172975841047E-10</v>
      </c>
      <c r="DJ1020" s="29">
        <f t="shared" si="369"/>
        <v>4.2275768327375866E-10</v>
      </c>
      <c r="DK1020" s="29">
        <f t="shared" si="370"/>
        <v>4.2275768447294608E-10</v>
      </c>
      <c r="DL1020" s="29">
        <f t="shared" si="371"/>
        <v>4.2275768447290678E-10</v>
      </c>
      <c r="DN1020" s="35"/>
      <c r="DO1020" s="35"/>
      <c r="DP1020" s="35"/>
      <c r="DV1020" s="35"/>
      <c r="DW1020" s="35"/>
      <c r="DX1020" s="35"/>
      <c r="ED1020" s="35"/>
      <c r="EE1020" s="35"/>
      <c r="EF1020" s="35"/>
      <c r="EL1020" s="35"/>
      <c r="EM1020" s="35"/>
      <c r="EN1020" s="35"/>
      <c r="ET1020" s="35"/>
      <c r="EU1020" s="35"/>
      <c r="EV1020" s="35"/>
    </row>
    <row r="1021" spans="14:152" s="29" customFormat="1" ht="13.5" x14ac:dyDescent="0.3">
      <c r="N1021" s="35">
        <v>1.1200000000000001E-9</v>
      </c>
      <c r="O1021" s="35">
        <v>1.4353711043599999</v>
      </c>
      <c r="P1021" s="35">
        <v>16232.745030317999</v>
      </c>
      <c r="Q1021" s="29">
        <f t="shared" si="364"/>
        <v>4.1403850823045287E-10</v>
      </c>
      <c r="R1021" s="29">
        <f t="shared" si="365"/>
        <v>4.1425437491493744E-10</v>
      </c>
      <c r="S1021" s="29">
        <f t="shared" si="366"/>
        <v>4.1425436731206416E-10</v>
      </c>
      <c r="T1021" s="29">
        <f t="shared" si="367"/>
        <v>4.1425436731230073E-10</v>
      </c>
      <c r="V1021" s="35"/>
      <c r="W1021" s="35"/>
      <c r="X1021" s="35"/>
      <c r="AD1021" s="35"/>
      <c r="AE1021" s="35"/>
      <c r="AF1021" s="35"/>
      <c r="AL1021" s="35"/>
      <c r="AM1021" s="35"/>
      <c r="AN1021" s="35"/>
      <c r="AT1021" s="35"/>
      <c r="AU1021" s="35"/>
      <c r="AV1021" s="35"/>
      <c r="BB1021" s="35"/>
      <c r="BC1021" s="35"/>
      <c r="BD1021" s="35"/>
      <c r="BJ1021" s="35"/>
      <c r="BK1021" s="35"/>
      <c r="BL1021" s="35"/>
      <c r="BR1021" s="35"/>
      <c r="BS1021" s="35"/>
      <c r="BT1021" s="35"/>
      <c r="BZ1021" s="35"/>
      <c r="CA1021" s="35"/>
      <c r="CB1021" s="35"/>
      <c r="CH1021" s="35"/>
      <c r="CI1021" s="35"/>
      <c r="CJ1021" s="35"/>
      <c r="CP1021" s="35"/>
      <c r="CQ1021" s="35"/>
      <c r="CR1021" s="35"/>
      <c r="CX1021" s="35"/>
      <c r="CY1021" s="35"/>
      <c r="CZ1021" s="35"/>
      <c r="DF1021" s="35">
        <v>7.2999999999999996E-10</v>
      </c>
      <c r="DG1021" s="35">
        <v>4.6191315596800004</v>
      </c>
      <c r="DH1021" s="35">
        <v>3288.352111787</v>
      </c>
      <c r="DI1021" s="29">
        <f t="shared" si="368"/>
        <v>6.6528502157957508E-11</v>
      </c>
      <c r="DJ1021" s="29">
        <f t="shared" si="369"/>
        <v>6.6559050821679508E-11</v>
      </c>
      <c r="DK1021" s="29">
        <f t="shared" si="370"/>
        <v>6.655904974570985E-11</v>
      </c>
      <c r="DL1021" s="29">
        <f t="shared" si="371"/>
        <v>6.6559049745740844E-11</v>
      </c>
      <c r="DN1021" s="35"/>
      <c r="DO1021" s="35"/>
      <c r="DP1021" s="35"/>
      <c r="DV1021" s="35"/>
      <c r="DW1021" s="35"/>
      <c r="DX1021" s="35"/>
      <c r="ED1021" s="35"/>
      <c r="EE1021" s="35"/>
      <c r="EF1021" s="35"/>
      <c r="EL1021" s="35"/>
      <c r="EM1021" s="35"/>
      <c r="EN1021" s="35"/>
      <c r="ET1021" s="35"/>
      <c r="EU1021" s="35"/>
      <c r="EV1021" s="35"/>
    </row>
    <row r="1022" spans="14:152" s="29" customFormat="1" ht="13.5" x14ac:dyDescent="0.3">
      <c r="N1022" s="35">
        <v>9.5999999999999999E-10</v>
      </c>
      <c r="O1022" s="35">
        <v>2.57929371627</v>
      </c>
      <c r="P1022" s="35">
        <v>12715.4388734844</v>
      </c>
      <c r="Q1022" s="29">
        <f t="shared" si="364"/>
        <v>-1.7773044672770995E-10</v>
      </c>
      <c r="R1022" s="29">
        <f t="shared" si="365"/>
        <v>-1.7757714789567007E-10</v>
      </c>
      <c r="S1022" s="29">
        <f t="shared" si="366"/>
        <v>-1.775771532951489E-10</v>
      </c>
      <c r="T1022" s="29">
        <f t="shared" si="367"/>
        <v>-1.7757715329498801E-10</v>
      </c>
      <c r="V1022" s="35"/>
      <c r="W1022" s="35"/>
      <c r="X1022" s="35"/>
      <c r="AD1022" s="35"/>
      <c r="AE1022" s="35"/>
      <c r="AF1022" s="35"/>
      <c r="AL1022" s="35"/>
      <c r="AM1022" s="35"/>
      <c r="AN1022" s="35"/>
      <c r="AT1022" s="35"/>
      <c r="AU1022" s="35"/>
      <c r="AV1022" s="35"/>
      <c r="BB1022" s="35"/>
      <c r="BC1022" s="35"/>
      <c r="BD1022" s="35"/>
      <c r="BJ1022" s="35"/>
      <c r="BK1022" s="35"/>
      <c r="BL1022" s="35"/>
      <c r="BR1022" s="35"/>
      <c r="BS1022" s="35"/>
      <c r="BT1022" s="35"/>
      <c r="BZ1022" s="35"/>
      <c r="CA1022" s="35"/>
      <c r="CB1022" s="35"/>
      <c r="CH1022" s="35"/>
      <c r="CI1022" s="35"/>
      <c r="CJ1022" s="35"/>
      <c r="CP1022" s="35"/>
      <c r="CQ1022" s="35"/>
      <c r="CR1022" s="35"/>
      <c r="CX1022" s="35"/>
      <c r="CY1022" s="35"/>
      <c r="CZ1022" s="35"/>
      <c r="DF1022" s="35">
        <v>9.5999999999999999E-10</v>
      </c>
      <c r="DG1022" s="35">
        <v>5.71767221046</v>
      </c>
      <c r="DH1022" s="35">
        <v>206.70073729660001</v>
      </c>
      <c r="DI1022" s="29">
        <f t="shared" si="368"/>
        <v>-9.0183269241955951E-10</v>
      </c>
      <c r="DJ1022" s="29">
        <f t="shared" si="369"/>
        <v>-9.0183182314624641E-10</v>
      </c>
      <c r="DK1022" s="29">
        <f t="shared" si="370"/>
        <v>-9.0183182317686378E-10</v>
      </c>
      <c r="DL1022" s="29">
        <f t="shared" si="371"/>
        <v>-9.0183182317686264E-10</v>
      </c>
      <c r="DN1022" s="35"/>
      <c r="DO1022" s="35"/>
      <c r="DP1022" s="35"/>
      <c r="DV1022" s="35"/>
      <c r="DW1022" s="35"/>
      <c r="DX1022" s="35"/>
      <c r="ED1022" s="35"/>
      <c r="EE1022" s="35"/>
      <c r="EF1022" s="35"/>
      <c r="EL1022" s="35"/>
      <c r="EM1022" s="35"/>
      <c r="EN1022" s="35"/>
      <c r="ET1022" s="35"/>
      <c r="EU1022" s="35"/>
      <c r="EV1022" s="35"/>
    </row>
    <row r="1023" spans="14:152" s="29" customFormat="1" ht="13.5" x14ac:dyDescent="0.3">
      <c r="N1023" s="35">
        <v>9.5999999999999999E-10</v>
      </c>
      <c r="O1023" s="35">
        <v>2.51396484677</v>
      </c>
      <c r="P1023" s="35">
        <v>3535.5838111603998</v>
      </c>
      <c r="Q1023" s="29">
        <f t="shared" si="364"/>
        <v>-9.3056145966107105E-10</v>
      </c>
      <c r="R1023" s="29">
        <f t="shared" si="365"/>
        <v>-9.3057211773954509E-10</v>
      </c>
      <c r="S1023" s="29">
        <f t="shared" si="366"/>
        <v>-9.3057211736418469E-10</v>
      </c>
      <c r="T1023" s="29">
        <f t="shared" si="367"/>
        <v>-9.3057211736419648E-10</v>
      </c>
      <c r="V1023" s="35"/>
      <c r="W1023" s="35"/>
      <c r="X1023" s="35"/>
      <c r="AD1023" s="35"/>
      <c r="AE1023" s="35"/>
      <c r="AF1023" s="35"/>
      <c r="AL1023" s="35"/>
      <c r="AM1023" s="35"/>
      <c r="AN1023" s="35"/>
      <c r="AT1023" s="35"/>
      <c r="AU1023" s="35"/>
      <c r="AV1023" s="35"/>
      <c r="BB1023" s="35"/>
      <c r="BC1023" s="35"/>
      <c r="BD1023" s="35"/>
      <c r="BJ1023" s="35"/>
      <c r="BK1023" s="35"/>
      <c r="BL1023" s="35"/>
      <c r="BR1023" s="35"/>
      <c r="BS1023" s="35"/>
      <c r="BT1023" s="35"/>
      <c r="BZ1023" s="35"/>
      <c r="CA1023" s="35"/>
      <c r="CB1023" s="35"/>
      <c r="CH1023" s="35"/>
      <c r="CI1023" s="35"/>
      <c r="CJ1023" s="35"/>
      <c r="CP1023" s="35"/>
      <c r="CQ1023" s="35"/>
      <c r="CR1023" s="35"/>
      <c r="CX1023" s="35"/>
      <c r="CY1023" s="35"/>
      <c r="CZ1023" s="35"/>
      <c r="DF1023" s="35">
        <v>8.0000000000000003E-10</v>
      </c>
      <c r="DG1023" s="35">
        <v>4.47918417138</v>
      </c>
      <c r="DH1023" s="35">
        <v>12299.544658261</v>
      </c>
      <c r="DI1023" s="29">
        <f t="shared" si="368"/>
        <v>-7.9924046029406395E-10</v>
      </c>
      <c r="DJ1023" s="29">
        <f t="shared" si="369"/>
        <v>-7.9924592844759868E-10</v>
      </c>
      <c r="DK1023" s="29">
        <f t="shared" si="370"/>
        <v>-7.9924592825535022E-10</v>
      </c>
      <c r="DL1023" s="29">
        <f t="shared" si="371"/>
        <v>-7.9924592825535612E-10</v>
      </c>
      <c r="DN1023" s="35"/>
      <c r="DO1023" s="35"/>
      <c r="DP1023" s="35"/>
      <c r="DV1023" s="35"/>
      <c r="DW1023" s="35"/>
      <c r="DX1023" s="35"/>
      <c r="ED1023" s="35"/>
      <c r="EE1023" s="35"/>
      <c r="EF1023" s="35"/>
      <c r="EL1023" s="35"/>
      <c r="EM1023" s="35"/>
      <c r="EN1023" s="35"/>
      <c r="ET1023" s="35"/>
      <c r="EU1023" s="35"/>
      <c r="EV1023" s="35"/>
    </row>
    <row r="1024" spans="14:152" s="29" customFormat="1" ht="13.5" x14ac:dyDescent="0.3">
      <c r="N1024" s="35">
        <v>1.1200000000000001E-9</v>
      </c>
      <c r="O1024" s="35">
        <v>6.1913731219499999</v>
      </c>
      <c r="P1024" s="35">
        <v>6685.1570066627</v>
      </c>
      <c r="Q1024" s="29">
        <f t="shared" si="364"/>
        <v>-1.1500234578744355E-10</v>
      </c>
      <c r="R1024" s="29">
        <f t="shared" si="365"/>
        <v>-1.1490716859635281E-10</v>
      </c>
      <c r="S1024" s="29">
        <f t="shared" si="366"/>
        <v>-1.1490717194865648E-10</v>
      </c>
      <c r="T1024" s="29">
        <f t="shared" si="367"/>
        <v>-1.1490717194854566E-10</v>
      </c>
      <c r="V1024" s="35"/>
      <c r="W1024" s="35"/>
      <c r="X1024" s="35"/>
      <c r="AD1024" s="35"/>
      <c r="AE1024" s="35"/>
      <c r="AF1024" s="35"/>
      <c r="AL1024" s="35"/>
      <c r="AM1024" s="35"/>
      <c r="AN1024" s="35"/>
      <c r="AT1024" s="35"/>
      <c r="AU1024" s="35"/>
      <c r="AV1024" s="35"/>
      <c r="BB1024" s="35"/>
      <c r="BC1024" s="35"/>
      <c r="BD1024" s="35"/>
      <c r="BJ1024" s="35"/>
      <c r="BK1024" s="35"/>
      <c r="BL1024" s="35"/>
      <c r="BR1024" s="35"/>
      <c r="BS1024" s="35"/>
      <c r="BT1024" s="35"/>
      <c r="BZ1024" s="35"/>
      <c r="CA1024" s="35"/>
      <c r="CB1024" s="35"/>
      <c r="CH1024" s="35"/>
      <c r="CI1024" s="35"/>
      <c r="CJ1024" s="35"/>
      <c r="CP1024" s="35"/>
      <c r="CQ1024" s="35"/>
      <c r="CR1024" s="35"/>
      <c r="CX1024" s="35"/>
      <c r="CY1024" s="35"/>
      <c r="CZ1024" s="35"/>
      <c r="DF1024" s="35">
        <v>7.1000000000000003E-10</v>
      </c>
      <c r="DG1024" s="35">
        <v>4.9813032832999999</v>
      </c>
      <c r="DH1024" s="35">
        <v>12942.965062924</v>
      </c>
      <c r="DI1024" s="29">
        <f t="shared" si="368"/>
        <v>-3.4857985133940062E-13</v>
      </c>
      <c r="DJ1024" s="29">
        <f t="shared" si="369"/>
        <v>-2.3114553244628818E-13</v>
      </c>
      <c r="DK1024" s="29">
        <f t="shared" si="370"/>
        <v>-2.31149668660853E-13</v>
      </c>
      <c r="DL1024" s="29">
        <f t="shared" si="371"/>
        <v>-2.3114966853977651E-13</v>
      </c>
      <c r="DN1024" s="35"/>
      <c r="DO1024" s="35"/>
      <c r="DP1024" s="35"/>
      <c r="DV1024" s="35"/>
      <c r="DW1024" s="35"/>
      <c r="DX1024" s="35"/>
      <c r="ED1024" s="35"/>
      <c r="EE1024" s="35"/>
      <c r="EF1024" s="35"/>
      <c r="EL1024" s="35"/>
      <c r="EM1024" s="35"/>
      <c r="EN1024" s="35"/>
      <c r="ET1024" s="35"/>
      <c r="EU1024" s="35"/>
      <c r="EV1024" s="35"/>
    </row>
    <row r="1025" spans="14:152" s="29" customFormat="1" ht="13.5" x14ac:dyDescent="0.3">
      <c r="N1025" s="35">
        <v>1.09E-9</v>
      </c>
      <c r="O1025" s="35">
        <v>1.5342811033799999</v>
      </c>
      <c r="P1025" s="35">
        <v>16703.129443801801</v>
      </c>
      <c r="Q1025" s="29">
        <f t="shared" ref="Q1025:Q1088" si="372">N1025*COS(O1025+P1025*$C$23)</f>
        <v>-9.5978714781101206E-10</v>
      </c>
      <c r="R1025" s="29">
        <f t="shared" ref="R1025:R1088" si="373">N1025*COS(O1025+P1025*$C$44)</f>
        <v>-9.5967684966943564E-10</v>
      </c>
      <c r="S1025" s="29">
        <f t="shared" ref="S1025:S1088" si="374">N1025*COS(O1025+P1025*$C$65)</f>
        <v>-9.5967685355507231E-10</v>
      </c>
      <c r="T1025" s="29">
        <f t="shared" ref="T1025:T1088" si="375">N1025*COS(O1025+P1025*$C$86)</f>
        <v>-9.5967685355495485E-10</v>
      </c>
      <c r="V1025" s="35"/>
      <c r="W1025" s="35"/>
      <c r="X1025" s="35"/>
      <c r="AD1025" s="35"/>
      <c r="AE1025" s="35"/>
      <c r="AF1025" s="35"/>
      <c r="AL1025" s="35"/>
      <c r="AM1025" s="35"/>
      <c r="AN1025" s="35"/>
      <c r="AT1025" s="35"/>
      <c r="AU1025" s="35"/>
      <c r="AV1025" s="35"/>
      <c r="BB1025" s="35"/>
      <c r="BC1025" s="35"/>
      <c r="BD1025" s="35"/>
      <c r="BJ1025" s="35"/>
      <c r="BK1025" s="35"/>
      <c r="BL1025" s="35"/>
      <c r="BR1025" s="35"/>
      <c r="BS1025" s="35"/>
      <c r="BT1025" s="35"/>
      <c r="BZ1025" s="35"/>
      <c r="CA1025" s="35"/>
      <c r="CB1025" s="35"/>
      <c r="CH1025" s="35"/>
      <c r="CI1025" s="35"/>
      <c r="CJ1025" s="35"/>
      <c r="CP1025" s="35"/>
      <c r="CQ1025" s="35"/>
      <c r="CR1025" s="35"/>
      <c r="CX1025" s="35"/>
      <c r="CY1025" s="35"/>
      <c r="CZ1025" s="35"/>
      <c r="DF1025" s="35">
        <v>7.2999999999999996E-10</v>
      </c>
      <c r="DG1025" s="35">
        <v>2.8605756703199998</v>
      </c>
      <c r="DH1025" s="35">
        <v>4960.6099964293999</v>
      </c>
      <c r="DI1025" s="29">
        <f t="shared" ref="DI1025:DI1088" si="376">DF1025*COS(DG1025+DH1025*$C$23)</f>
        <v>-1.293116229606062E-10</v>
      </c>
      <c r="DJ1025" s="29">
        <f t="shared" ref="DJ1025:DJ1088" si="377">DF1025*COS(DG1025+DH1025*$C$44)</f>
        <v>-1.2926607798633659E-10</v>
      </c>
      <c r="DK1025" s="29">
        <f t="shared" ref="DK1025:DK1088" si="378">DF1025*COS(DG1025+DH1025*$C$65)</f>
        <v>-1.2926607959050907E-10</v>
      </c>
      <c r="DL1025" s="29">
        <f t="shared" ref="DL1025:DL1088" si="379">DF1025*COS(DG1025+DH1025*$C$86)</f>
        <v>-1.2926607959045799E-10</v>
      </c>
      <c r="DN1025" s="35"/>
      <c r="DO1025" s="35"/>
      <c r="DP1025" s="35"/>
      <c r="DV1025" s="35"/>
      <c r="DW1025" s="35"/>
      <c r="DX1025" s="35"/>
      <c r="ED1025" s="35"/>
      <c r="EE1025" s="35"/>
      <c r="EF1025" s="35"/>
      <c r="EL1025" s="35"/>
      <c r="EM1025" s="35"/>
      <c r="EN1025" s="35"/>
      <c r="ET1025" s="35"/>
      <c r="EU1025" s="35"/>
      <c r="EV1025" s="35"/>
    </row>
    <row r="1026" spans="14:152" s="29" customFormat="1" ht="13.5" x14ac:dyDescent="0.3">
      <c r="N1026" s="35">
        <v>9.5999999999999999E-10</v>
      </c>
      <c r="O1026" s="35">
        <v>4.2924581027400004</v>
      </c>
      <c r="P1026" s="35">
        <v>7906.59653807</v>
      </c>
      <c r="Q1026" s="29">
        <f t="shared" si="372"/>
        <v>6.9340375913655083E-10</v>
      </c>
      <c r="R1026" s="29">
        <f t="shared" si="373"/>
        <v>6.934708380586342E-10</v>
      </c>
      <c r="S1026" s="29">
        <f t="shared" si="374"/>
        <v>6.9347083569614267E-10</v>
      </c>
      <c r="T1026" s="29">
        <f t="shared" si="375"/>
        <v>6.9347083569621815E-10</v>
      </c>
      <c r="V1026" s="35"/>
      <c r="W1026" s="35"/>
      <c r="X1026" s="35"/>
      <c r="AD1026" s="35"/>
      <c r="AE1026" s="35"/>
      <c r="AF1026" s="35"/>
      <c r="AL1026" s="35"/>
      <c r="AM1026" s="35"/>
      <c r="AN1026" s="35"/>
      <c r="AT1026" s="35"/>
      <c r="AU1026" s="35"/>
      <c r="AV1026" s="35"/>
      <c r="BB1026" s="35"/>
      <c r="BC1026" s="35"/>
      <c r="BD1026" s="35"/>
      <c r="BJ1026" s="35"/>
      <c r="BK1026" s="35"/>
      <c r="BL1026" s="35"/>
      <c r="BR1026" s="35"/>
      <c r="BS1026" s="35"/>
      <c r="BT1026" s="35"/>
      <c r="BZ1026" s="35"/>
      <c r="CA1026" s="35"/>
      <c r="CB1026" s="35"/>
      <c r="CH1026" s="35"/>
      <c r="CI1026" s="35"/>
      <c r="CJ1026" s="35"/>
      <c r="CP1026" s="35"/>
      <c r="CQ1026" s="35"/>
      <c r="CR1026" s="35"/>
      <c r="CX1026" s="35"/>
      <c r="CY1026" s="35"/>
      <c r="CZ1026" s="35"/>
      <c r="DF1026" s="35">
        <v>7.2E-10</v>
      </c>
      <c r="DG1026" s="35">
        <v>5.14120362338</v>
      </c>
      <c r="DH1026" s="35">
        <v>4665.5537672398004</v>
      </c>
      <c r="DI1026" s="29">
        <f t="shared" si="376"/>
        <v>5.2050634151886131E-10</v>
      </c>
      <c r="DJ1026" s="29">
        <f t="shared" si="377"/>
        <v>5.204766806595644E-10</v>
      </c>
      <c r="DK1026" s="29">
        <f t="shared" si="378"/>
        <v>5.2047668170429299E-10</v>
      </c>
      <c r="DL1026" s="29">
        <f t="shared" si="379"/>
        <v>5.2047668170426466E-10</v>
      </c>
      <c r="DN1026" s="35"/>
      <c r="DO1026" s="35"/>
      <c r="DP1026" s="35"/>
      <c r="DV1026" s="35"/>
      <c r="DW1026" s="35"/>
      <c r="DX1026" s="35"/>
      <c r="ED1026" s="35"/>
      <c r="EE1026" s="35"/>
      <c r="EF1026" s="35"/>
      <c r="EL1026" s="35"/>
      <c r="EM1026" s="35"/>
      <c r="EN1026" s="35"/>
      <c r="ET1026" s="35"/>
      <c r="EU1026" s="35"/>
      <c r="EV1026" s="35"/>
    </row>
    <row r="1027" spans="14:152" s="29" customFormat="1" ht="13.5" x14ac:dyDescent="0.3">
      <c r="N1027" s="35">
        <v>9.5999999999999999E-10</v>
      </c>
      <c r="O1027" s="35">
        <v>3.0884784464099999</v>
      </c>
      <c r="P1027" s="35">
        <v>3468.6312700372</v>
      </c>
      <c r="Q1027" s="29">
        <f t="shared" si="372"/>
        <v>-9.2658031734464301E-10</v>
      </c>
      <c r="R1027" s="29">
        <f t="shared" si="373"/>
        <v>-9.2656918631331655E-10</v>
      </c>
      <c r="S1027" s="29">
        <f t="shared" si="374"/>
        <v>-9.2656918670539912E-10</v>
      </c>
      <c r="T1027" s="29">
        <f t="shared" si="375"/>
        <v>-9.2656918670538661E-10</v>
      </c>
      <c r="V1027" s="35"/>
      <c r="W1027" s="35"/>
      <c r="X1027" s="35"/>
      <c r="AD1027" s="35"/>
      <c r="AE1027" s="35"/>
      <c r="AF1027" s="35"/>
      <c r="AL1027" s="35"/>
      <c r="AM1027" s="35"/>
      <c r="AN1027" s="35"/>
      <c r="AT1027" s="35"/>
      <c r="AU1027" s="35"/>
      <c r="AV1027" s="35"/>
      <c r="BB1027" s="35"/>
      <c r="BC1027" s="35"/>
      <c r="BD1027" s="35"/>
      <c r="BJ1027" s="35"/>
      <c r="BK1027" s="35"/>
      <c r="BL1027" s="35"/>
      <c r="BR1027" s="35"/>
      <c r="BS1027" s="35"/>
      <c r="BT1027" s="35"/>
      <c r="BZ1027" s="35"/>
      <c r="CA1027" s="35"/>
      <c r="CB1027" s="35"/>
      <c r="CH1027" s="35"/>
      <c r="CI1027" s="35"/>
      <c r="CJ1027" s="35"/>
      <c r="CP1027" s="35"/>
      <c r="CQ1027" s="35"/>
      <c r="CR1027" s="35"/>
      <c r="CX1027" s="35"/>
      <c r="CY1027" s="35"/>
      <c r="CZ1027" s="35"/>
      <c r="DF1027" s="35">
        <v>7.5999999999999996E-10</v>
      </c>
      <c r="DG1027" s="35">
        <v>9.2886704099999998E-3</v>
      </c>
      <c r="DH1027" s="35">
        <v>6534.4131668760001</v>
      </c>
      <c r="DI1027" s="29">
        <f t="shared" si="376"/>
        <v>5.9399849488789979E-10</v>
      </c>
      <c r="DJ1027" s="29">
        <f t="shared" si="377"/>
        <v>5.9395890380736724E-10</v>
      </c>
      <c r="DK1027" s="29">
        <f t="shared" si="378"/>
        <v>5.9395890520189645E-10</v>
      </c>
      <c r="DL1027" s="29">
        <f t="shared" si="379"/>
        <v>5.9395890520185602E-10</v>
      </c>
      <c r="DN1027" s="35"/>
      <c r="DO1027" s="35"/>
      <c r="DP1027" s="35"/>
      <c r="DV1027" s="35"/>
      <c r="DW1027" s="35"/>
      <c r="DX1027" s="35"/>
      <c r="ED1027" s="35"/>
      <c r="EE1027" s="35"/>
      <c r="EF1027" s="35"/>
      <c r="EL1027" s="35"/>
      <c r="EM1027" s="35"/>
      <c r="EN1027" s="35"/>
      <c r="ET1027" s="35"/>
      <c r="EU1027" s="35"/>
      <c r="EV1027" s="35"/>
    </row>
    <row r="1028" spans="14:152" s="29" customFormat="1" ht="13.5" x14ac:dyDescent="0.3">
      <c r="N1028" s="35">
        <v>9.5000000000000003E-10</v>
      </c>
      <c r="O1028" s="35">
        <v>6.0918608470000004</v>
      </c>
      <c r="P1028" s="35">
        <v>10037.0897512844</v>
      </c>
      <c r="Q1028" s="29">
        <f t="shared" si="372"/>
        <v>8.1832805295221898E-10</v>
      </c>
      <c r="R1028" s="29">
        <f t="shared" si="373"/>
        <v>8.182661536107986E-10</v>
      </c>
      <c r="S1028" s="29">
        <f t="shared" si="374"/>
        <v>8.1826615579122508E-10</v>
      </c>
      <c r="T1028" s="29">
        <f t="shared" si="375"/>
        <v>8.1826615579115642E-10</v>
      </c>
      <c r="V1028" s="35"/>
      <c r="W1028" s="35"/>
      <c r="X1028" s="35"/>
      <c r="AD1028" s="35"/>
      <c r="AE1028" s="35"/>
      <c r="AF1028" s="35"/>
      <c r="AL1028" s="35"/>
      <c r="AM1028" s="35"/>
      <c r="AN1028" s="35"/>
      <c r="AT1028" s="35"/>
      <c r="AU1028" s="35"/>
      <c r="AV1028" s="35"/>
      <c r="BB1028" s="35"/>
      <c r="BC1028" s="35"/>
      <c r="BD1028" s="35"/>
      <c r="BJ1028" s="35"/>
      <c r="BK1028" s="35"/>
      <c r="BL1028" s="35"/>
      <c r="BR1028" s="35"/>
      <c r="BS1028" s="35"/>
      <c r="BT1028" s="35"/>
      <c r="BZ1028" s="35"/>
      <c r="CA1028" s="35"/>
      <c r="CB1028" s="35"/>
      <c r="CH1028" s="35"/>
      <c r="CI1028" s="35"/>
      <c r="CJ1028" s="35"/>
      <c r="CP1028" s="35"/>
      <c r="CQ1028" s="35"/>
      <c r="CR1028" s="35"/>
      <c r="CX1028" s="35"/>
      <c r="CY1028" s="35"/>
      <c r="CZ1028" s="35"/>
      <c r="DF1028" s="35">
        <v>8.9999999999999999E-10</v>
      </c>
      <c r="DG1028" s="35">
        <v>5.38224594245</v>
      </c>
      <c r="DH1028" s="35">
        <v>2125.8100970763999</v>
      </c>
      <c r="DI1028" s="29">
        <f t="shared" si="376"/>
        <v>-5.3713147094032881E-10</v>
      </c>
      <c r="DJ1028" s="29">
        <f t="shared" si="377"/>
        <v>-5.3711185294180694E-10</v>
      </c>
      <c r="DK1028" s="29">
        <f t="shared" si="378"/>
        <v>-5.3711185363278916E-10</v>
      </c>
      <c r="DL1028" s="29">
        <f t="shared" si="379"/>
        <v>-5.3711185363276352E-10</v>
      </c>
      <c r="DN1028" s="35"/>
      <c r="DO1028" s="35"/>
      <c r="DP1028" s="35"/>
      <c r="DV1028" s="35"/>
      <c r="DW1028" s="35"/>
      <c r="DX1028" s="35"/>
      <c r="ED1028" s="35"/>
      <c r="EE1028" s="35"/>
      <c r="EF1028" s="35"/>
      <c r="EL1028" s="35"/>
      <c r="EM1028" s="35"/>
      <c r="EN1028" s="35"/>
      <c r="ET1028" s="35"/>
      <c r="EU1028" s="35"/>
      <c r="EV1028" s="35"/>
    </row>
    <row r="1029" spans="14:152" s="29" customFormat="1" ht="13.5" x14ac:dyDescent="0.3">
      <c r="N1029" s="35">
        <v>9.4000000000000006E-10</v>
      </c>
      <c r="O1029" s="35">
        <v>1.7981284180199999</v>
      </c>
      <c r="P1029" s="35">
        <v>20047.1976785478</v>
      </c>
      <c r="Q1029" s="29">
        <f t="shared" si="372"/>
        <v>7.3270016674037113E-10</v>
      </c>
      <c r="R1029" s="29">
        <f t="shared" si="373"/>
        <v>7.3285099958158601E-10</v>
      </c>
      <c r="S1029" s="29">
        <f t="shared" si="374"/>
        <v>7.3285099426984829E-10</v>
      </c>
      <c r="T1029" s="29">
        <f t="shared" si="375"/>
        <v>7.3285099427001558E-10</v>
      </c>
      <c r="V1029" s="35"/>
      <c r="W1029" s="35"/>
      <c r="X1029" s="35"/>
      <c r="AD1029" s="35"/>
      <c r="AE1029" s="35"/>
      <c r="AF1029" s="35"/>
      <c r="AL1029" s="35"/>
      <c r="AM1029" s="35"/>
      <c r="AN1029" s="35"/>
      <c r="AT1029" s="35"/>
      <c r="AU1029" s="35"/>
      <c r="AV1029" s="35"/>
      <c r="BB1029" s="35"/>
      <c r="BC1029" s="35"/>
      <c r="BD1029" s="35"/>
      <c r="BJ1029" s="35"/>
      <c r="BK1029" s="35"/>
      <c r="BL1029" s="35"/>
      <c r="BR1029" s="35"/>
      <c r="BS1029" s="35"/>
      <c r="BT1029" s="35"/>
      <c r="BZ1029" s="35"/>
      <c r="CA1029" s="35"/>
      <c r="CB1029" s="35"/>
      <c r="CH1029" s="35"/>
      <c r="CI1029" s="35"/>
      <c r="CJ1029" s="35"/>
      <c r="CP1029" s="35"/>
      <c r="CQ1029" s="35"/>
      <c r="CR1029" s="35"/>
      <c r="CX1029" s="35"/>
      <c r="CY1029" s="35"/>
      <c r="CZ1029" s="35"/>
      <c r="DF1029" s="35">
        <v>8.4999999999999996E-10</v>
      </c>
      <c r="DG1029" s="35">
        <v>0.94196641948000004</v>
      </c>
      <c r="DH1029" s="35">
        <v>2146.1826701273999</v>
      </c>
      <c r="DI1029" s="29">
        <f t="shared" si="376"/>
        <v>-2.7404879269396744E-10</v>
      </c>
      <c r="DJ1029" s="29">
        <f t="shared" si="377"/>
        <v>-2.7407086018840436E-10</v>
      </c>
      <c r="DK1029" s="29">
        <f t="shared" si="378"/>
        <v>-2.7407085941115501E-10</v>
      </c>
      <c r="DL1029" s="29">
        <f t="shared" si="379"/>
        <v>-2.7407085941117791E-10</v>
      </c>
      <c r="DN1029" s="35"/>
      <c r="DO1029" s="35"/>
      <c r="DP1029" s="35"/>
      <c r="DV1029" s="35"/>
      <c r="DW1029" s="35"/>
      <c r="DX1029" s="35"/>
      <c r="ED1029" s="35"/>
      <c r="EE1029" s="35"/>
      <c r="EF1029" s="35"/>
      <c r="EL1029" s="35"/>
      <c r="EM1029" s="35"/>
      <c r="EN1029" s="35"/>
      <c r="ET1029" s="35"/>
      <c r="EU1029" s="35"/>
      <c r="EV1029" s="35"/>
    </row>
    <row r="1030" spans="14:152" s="29" customFormat="1" ht="13.5" x14ac:dyDescent="0.3">
      <c r="N1030" s="35">
        <v>1.0999999999999999E-9</v>
      </c>
      <c r="O1030" s="35">
        <v>4.2485941029400003</v>
      </c>
      <c r="P1030" s="35">
        <v>3337.0720546985999</v>
      </c>
      <c r="Q1030" s="29">
        <f t="shared" si="372"/>
        <v>-3.5593237142148413E-10</v>
      </c>
      <c r="R1030" s="29">
        <f t="shared" si="373"/>
        <v>-3.5588798516692625E-10</v>
      </c>
      <c r="S1030" s="29">
        <f t="shared" si="374"/>
        <v>-3.5588798673029668E-10</v>
      </c>
      <c r="T1030" s="29">
        <f t="shared" si="375"/>
        <v>-3.5588798673023754E-10</v>
      </c>
      <c r="V1030" s="35"/>
      <c r="W1030" s="35"/>
      <c r="X1030" s="35"/>
      <c r="AD1030" s="35"/>
      <c r="AE1030" s="35"/>
      <c r="AF1030" s="35"/>
      <c r="AL1030" s="35"/>
      <c r="AM1030" s="35"/>
      <c r="AN1030" s="35"/>
      <c r="AT1030" s="35"/>
      <c r="AU1030" s="35"/>
      <c r="AV1030" s="35"/>
      <c r="BB1030" s="35"/>
      <c r="BC1030" s="35"/>
      <c r="BD1030" s="35"/>
      <c r="BJ1030" s="35"/>
      <c r="BK1030" s="35"/>
      <c r="BL1030" s="35"/>
      <c r="BR1030" s="35"/>
      <c r="BS1030" s="35"/>
      <c r="BT1030" s="35"/>
      <c r="BZ1030" s="35"/>
      <c r="CA1030" s="35"/>
      <c r="CB1030" s="35"/>
      <c r="CH1030" s="35"/>
      <c r="CI1030" s="35"/>
      <c r="CJ1030" s="35"/>
      <c r="CP1030" s="35"/>
      <c r="CQ1030" s="35"/>
      <c r="CR1030" s="35"/>
      <c r="CX1030" s="35"/>
      <c r="CY1030" s="35"/>
      <c r="CZ1030" s="35"/>
      <c r="DF1030" s="35">
        <v>9.5999999999999999E-10</v>
      </c>
      <c r="DG1030" s="35">
        <v>0.68069708133999995</v>
      </c>
      <c r="DH1030" s="35">
        <v>10006.5848089144</v>
      </c>
      <c r="DI1030" s="29">
        <f t="shared" si="376"/>
        <v>9.4830995126464376E-10</v>
      </c>
      <c r="DJ1030" s="29">
        <f t="shared" si="377"/>
        <v>9.4829084403568937E-10</v>
      </c>
      <c r="DK1030" s="29">
        <f t="shared" si="378"/>
        <v>9.4829084470893994E-10</v>
      </c>
      <c r="DL1030" s="29">
        <f t="shared" si="379"/>
        <v>9.4829084470892298E-10</v>
      </c>
      <c r="DN1030" s="35"/>
      <c r="DO1030" s="35"/>
      <c r="DP1030" s="35"/>
      <c r="DV1030" s="35"/>
      <c r="DW1030" s="35"/>
      <c r="DX1030" s="35"/>
      <c r="ED1030" s="35"/>
      <c r="EE1030" s="35"/>
      <c r="EF1030" s="35"/>
      <c r="EL1030" s="35"/>
      <c r="EM1030" s="35"/>
      <c r="EN1030" s="35"/>
      <c r="ET1030" s="35"/>
      <c r="EU1030" s="35"/>
      <c r="EV1030" s="35"/>
    </row>
    <row r="1031" spans="14:152" s="29" customFormat="1" ht="13.5" x14ac:dyDescent="0.3">
      <c r="N1031" s="35">
        <v>9.2999999999999999E-10</v>
      </c>
      <c r="O1031" s="35">
        <v>2.17945548408</v>
      </c>
      <c r="P1031" s="35">
        <v>16066.065861474801</v>
      </c>
      <c r="Q1031" s="29">
        <f t="shared" si="372"/>
        <v>6.6703086455335581E-10</v>
      </c>
      <c r="R1031" s="29">
        <f t="shared" si="373"/>
        <v>6.6689779845831118E-10</v>
      </c>
      <c r="S1031" s="29">
        <f t="shared" si="374"/>
        <v>6.6689780314557407E-10</v>
      </c>
      <c r="T1031" s="29">
        <f t="shared" si="375"/>
        <v>6.6689780314542672E-10</v>
      </c>
      <c r="V1031" s="35"/>
      <c r="W1031" s="35"/>
      <c r="X1031" s="35"/>
      <c r="AD1031" s="35"/>
      <c r="AE1031" s="35"/>
      <c r="AF1031" s="35"/>
      <c r="AL1031" s="35"/>
      <c r="AM1031" s="35"/>
      <c r="AN1031" s="35"/>
      <c r="AT1031" s="35"/>
      <c r="AU1031" s="35"/>
      <c r="AV1031" s="35"/>
      <c r="BB1031" s="35"/>
      <c r="BC1031" s="35"/>
      <c r="BD1031" s="35"/>
      <c r="BJ1031" s="35"/>
      <c r="BK1031" s="35"/>
      <c r="BL1031" s="35"/>
      <c r="BR1031" s="35"/>
      <c r="BS1031" s="35"/>
      <c r="BT1031" s="35"/>
      <c r="BZ1031" s="35"/>
      <c r="CA1031" s="35"/>
      <c r="CB1031" s="35"/>
      <c r="CH1031" s="35"/>
      <c r="CI1031" s="35"/>
      <c r="CJ1031" s="35"/>
      <c r="CP1031" s="35"/>
      <c r="CQ1031" s="35"/>
      <c r="CR1031" s="35"/>
      <c r="CX1031" s="35"/>
      <c r="CY1031" s="35"/>
      <c r="CZ1031" s="35"/>
      <c r="DF1031" s="35">
        <v>7.2999999999999996E-10</v>
      </c>
      <c r="DG1031" s="35">
        <v>1.06048379839</v>
      </c>
      <c r="DH1031" s="35">
        <v>3866.7802734453999</v>
      </c>
      <c r="DI1031" s="29">
        <f t="shared" si="376"/>
        <v>3.7426995050301729E-10</v>
      </c>
      <c r="DJ1031" s="29">
        <f t="shared" si="377"/>
        <v>3.743009206974864E-10</v>
      </c>
      <c r="DK1031" s="29">
        <f t="shared" si="378"/>
        <v>3.7430091960668963E-10</v>
      </c>
      <c r="DL1031" s="29">
        <f t="shared" si="379"/>
        <v>3.743009196067207E-10</v>
      </c>
      <c r="DN1031" s="35"/>
      <c r="DO1031" s="35"/>
      <c r="DP1031" s="35"/>
      <c r="DV1031" s="35"/>
      <c r="DW1031" s="35"/>
      <c r="DX1031" s="35"/>
      <c r="ED1031" s="35"/>
      <c r="EE1031" s="35"/>
      <c r="EF1031" s="35"/>
      <c r="EL1031" s="35"/>
      <c r="EM1031" s="35"/>
      <c r="EN1031" s="35"/>
      <c r="ET1031" s="35"/>
      <c r="EU1031" s="35"/>
      <c r="EV1031" s="35"/>
    </row>
    <row r="1032" spans="14:152" s="29" customFormat="1" ht="13.5" x14ac:dyDescent="0.3">
      <c r="N1032" s="35">
        <v>1.15E-9</v>
      </c>
      <c r="O1032" s="35">
        <v>5.4454807986900002</v>
      </c>
      <c r="P1032" s="35">
        <v>11353.892167640201</v>
      </c>
      <c r="Q1032" s="29">
        <f t="shared" si="372"/>
        <v>2.4214202809739779E-10</v>
      </c>
      <c r="R1032" s="29">
        <f t="shared" si="373"/>
        <v>2.4230514225141133E-10</v>
      </c>
      <c r="S1032" s="29">
        <f t="shared" si="374"/>
        <v>2.4230513650639159E-10</v>
      </c>
      <c r="T1032" s="29">
        <f t="shared" si="375"/>
        <v>2.4230513650655134E-10</v>
      </c>
      <c r="V1032" s="35"/>
      <c r="W1032" s="35"/>
      <c r="X1032" s="35"/>
      <c r="AD1032" s="35"/>
      <c r="AE1032" s="35"/>
      <c r="AF1032" s="35"/>
      <c r="AL1032" s="35"/>
      <c r="AM1032" s="35"/>
      <c r="AN1032" s="35"/>
      <c r="AT1032" s="35"/>
      <c r="AU1032" s="35"/>
      <c r="AV1032" s="35"/>
      <c r="BB1032" s="35"/>
      <c r="BC1032" s="35"/>
      <c r="BD1032" s="35"/>
      <c r="BJ1032" s="35"/>
      <c r="BK1032" s="35"/>
      <c r="BL1032" s="35"/>
      <c r="BR1032" s="35"/>
      <c r="BS1032" s="35"/>
      <c r="BT1032" s="35"/>
      <c r="BZ1032" s="35"/>
      <c r="CA1032" s="35"/>
      <c r="CB1032" s="35"/>
      <c r="CH1032" s="35"/>
      <c r="CI1032" s="35"/>
      <c r="CJ1032" s="35"/>
      <c r="CP1032" s="35"/>
      <c r="CQ1032" s="35"/>
      <c r="CR1032" s="35"/>
      <c r="CX1032" s="35"/>
      <c r="CY1032" s="35"/>
      <c r="CZ1032" s="35"/>
      <c r="DF1032" s="35">
        <v>7.2E-10</v>
      </c>
      <c r="DG1032" s="35">
        <v>0.84342376294999999</v>
      </c>
      <c r="DH1032" s="35">
        <v>3334.5465110700002</v>
      </c>
      <c r="DI1032" s="29">
        <f t="shared" si="376"/>
        <v>1.793182945966864E-11</v>
      </c>
      <c r="DJ1032" s="29">
        <f t="shared" si="377"/>
        <v>1.7901157768983694E-11</v>
      </c>
      <c r="DK1032" s="29">
        <f t="shared" si="378"/>
        <v>1.7901158849287939E-11</v>
      </c>
      <c r="DL1032" s="29">
        <f t="shared" si="379"/>
        <v>1.7901158849252141E-11</v>
      </c>
      <c r="DN1032" s="35"/>
      <c r="DO1032" s="35"/>
      <c r="DP1032" s="35"/>
      <c r="DV1032" s="35"/>
      <c r="DW1032" s="35"/>
      <c r="DX1032" s="35"/>
      <c r="ED1032" s="35"/>
      <c r="EE1032" s="35"/>
      <c r="EF1032" s="35"/>
      <c r="EL1032" s="35"/>
      <c r="EM1032" s="35"/>
      <c r="EN1032" s="35"/>
      <c r="ET1032" s="35"/>
      <c r="EU1032" s="35"/>
      <c r="EV1032" s="35"/>
    </row>
    <row r="1033" spans="14:152" s="29" customFormat="1" ht="13.5" x14ac:dyDescent="0.3">
      <c r="N1033" s="35">
        <v>9.7999999999999992E-10</v>
      </c>
      <c r="O1033" s="35">
        <v>1.89605054783</v>
      </c>
      <c r="P1033" s="35">
        <v>33406.124266997998</v>
      </c>
      <c r="Q1033" s="29">
        <f t="shared" si="372"/>
        <v>-5.4645425642523679E-10</v>
      </c>
      <c r="R1033" s="29">
        <f t="shared" si="373"/>
        <v>-5.4680149351504108E-10</v>
      </c>
      <c r="S1033" s="29">
        <f t="shared" si="374"/>
        <v>-5.4680148128653313E-10</v>
      </c>
      <c r="T1033" s="29">
        <f t="shared" si="375"/>
        <v>-5.4680148128690298E-10</v>
      </c>
      <c r="V1033" s="35"/>
      <c r="W1033" s="35"/>
      <c r="X1033" s="35"/>
      <c r="AD1033" s="35"/>
      <c r="AE1033" s="35"/>
      <c r="AF1033" s="35"/>
      <c r="AL1033" s="35"/>
      <c r="AM1033" s="35"/>
      <c r="AN1033" s="35"/>
      <c r="AT1033" s="35"/>
      <c r="AU1033" s="35"/>
      <c r="AV1033" s="35"/>
      <c r="BB1033" s="35"/>
      <c r="BC1033" s="35"/>
      <c r="BD1033" s="35"/>
      <c r="BJ1033" s="35"/>
      <c r="BK1033" s="35"/>
      <c r="BL1033" s="35"/>
      <c r="BR1033" s="35"/>
      <c r="BS1033" s="35"/>
      <c r="BT1033" s="35"/>
      <c r="BZ1033" s="35"/>
      <c r="CA1033" s="35"/>
      <c r="CB1033" s="35"/>
      <c r="CH1033" s="35"/>
      <c r="CI1033" s="35"/>
      <c r="CJ1033" s="35"/>
      <c r="CP1033" s="35"/>
      <c r="CQ1033" s="35"/>
      <c r="CR1033" s="35"/>
      <c r="CX1033" s="35"/>
      <c r="CY1033" s="35"/>
      <c r="CZ1033" s="35"/>
      <c r="DF1033" s="35">
        <v>9.0999999999999996E-10</v>
      </c>
      <c r="DG1033" s="35">
        <v>5.1270160043699997</v>
      </c>
      <c r="DH1033" s="35">
        <v>3392.8727416125998</v>
      </c>
      <c r="DI1033" s="29">
        <f t="shared" si="376"/>
        <v>-7.7890097988477301E-10</v>
      </c>
      <c r="DJ1033" s="29">
        <f t="shared" si="377"/>
        <v>-7.7892138113319565E-10</v>
      </c>
      <c r="DK1033" s="29">
        <f t="shared" si="378"/>
        <v>-7.7892138041466076E-10</v>
      </c>
      <c r="DL1033" s="29">
        <f t="shared" si="379"/>
        <v>-7.7892138041468092E-10</v>
      </c>
      <c r="DN1033" s="35"/>
      <c r="DO1033" s="35"/>
      <c r="DP1033" s="35"/>
      <c r="DV1033" s="35"/>
      <c r="DW1033" s="35"/>
      <c r="DX1033" s="35"/>
      <c r="ED1033" s="35"/>
      <c r="EE1033" s="35"/>
      <c r="EF1033" s="35"/>
      <c r="EL1033" s="35"/>
      <c r="EM1033" s="35"/>
      <c r="EN1033" s="35"/>
      <c r="ET1033" s="35"/>
      <c r="EU1033" s="35"/>
      <c r="EV1033" s="35"/>
    </row>
    <row r="1034" spans="14:152" s="29" customFormat="1" ht="13.5" x14ac:dyDescent="0.3">
      <c r="N1034" s="35">
        <v>1.01E-9</v>
      </c>
      <c r="O1034" s="35">
        <v>3.0079300582899999</v>
      </c>
      <c r="P1034" s="35">
        <v>3528.5375744623998</v>
      </c>
      <c r="Q1034" s="29">
        <f t="shared" si="372"/>
        <v>-8.1741028040882945E-10</v>
      </c>
      <c r="R1034" s="29">
        <f t="shared" si="373"/>
        <v>-8.1743703010042709E-10</v>
      </c>
      <c r="S1034" s="29">
        <f t="shared" si="374"/>
        <v>-8.1743702915829412E-10</v>
      </c>
      <c r="T1034" s="29">
        <f t="shared" si="375"/>
        <v>-8.1743702915832359E-10</v>
      </c>
      <c r="V1034" s="35"/>
      <c r="W1034" s="35"/>
      <c r="X1034" s="35"/>
      <c r="AD1034" s="35"/>
      <c r="AE1034" s="35"/>
      <c r="AF1034" s="35"/>
      <c r="AL1034" s="35"/>
      <c r="AM1034" s="35"/>
      <c r="AN1034" s="35"/>
      <c r="AT1034" s="35"/>
      <c r="AU1034" s="35"/>
      <c r="AV1034" s="35"/>
      <c r="BB1034" s="35"/>
      <c r="BC1034" s="35"/>
      <c r="BD1034" s="35"/>
      <c r="BJ1034" s="35"/>
      <c r="BK1034" s="35"/>
      <c r="BL1034" s="35"/>
      <c r="BR1034" s="35"/>
      <c r="BS1034" s="35"/>
      <c r="BT1034" s="35"/>
      <c r="BZ1034" s="35"/>
      <c r="CA1034" s="35"/>
      <c r="CB1034" s="35"/>
      <c r="CH1034" s="35"/>
      <c r="CI1034" s="35"/>
      <c r="CJ1034" s="35"/>
      <c r="CP1034" s="35"/>
      <c r="CQ1034" s="35"/>
      <c r="CR1034" s="35"/>
      <c r="CX1034" s="35"/>
      <c r="CY1034" s="35"/>
      <c r="CZ1034" s="35"/>
      <c r="DF1034" s="35">
        <v>7.5999999999999996E-10</v>
      </c>
      <c r="DG1034" s="35">
        <v>5.9603899287199997</v>
      </c>
      <c r="DH1034" s="35">
        <v>3482.7910537359999</v>
      </c>
      <c r="DI1034" s="29">
        <f t="shared" si="376"/>
        <v>7.2507524134889514E-10</v>
      </c>
      <c r="DJ1034" s="29">
        <f t="shared" si="377"/>
        <v>7.2506510452114367E-10</v>
      </c>
      <c r="DK1034" s="29">
        <f t="shared" si="378"/>
        <v>7.2506510487820228E-10</v>
      </c>
      <c r="DL1034" s="29">
        <f t="shared" si="379"/>
        <v>7.250651048781909E-10</v>
      </c>
      <c r="DN1034" s="35"/>
      <c r="DO1034" s="35"/>
      <c r="DP1034" s="35"/>
      <c r="DV1034" s="35"/>
      <c r="DW1034" s="35"/>
      <c r="DX1034" s="35"/>
      <c r="ED1034" s="35"/>
      <c r="EE1034" s="35"/>
      <c r="EF1034" s="35"/>
      <c r="EL1034" s="35"/>
      <c r="EM1034" s="35"/>
      <c r="EN1034" s="35"/>
      <c r="ET1034" s="35"/>
      <c r="EU1034" s="35"/>
      <c r="EV1034" s="35"/>
    </row>
    <row r="1035" spans="14:152" s="29" customFormat="1" ht="13.5" x14ac:dyDescent="0.3">
      <c r="N1035" s="35">
        <v>9.5999999999999999E-10</v>
      </c>
      <c r="O1035" s="35">
        <v>5.4065991242000004</v>
      </c>
      <c r="P1035" s="35">
        <v>5749.8617665477996</v>
      </c>
      <c r="Q1035" s="29">
        <f t="shared" si="372"/>
        <v>-1.5760288967290511E-10</v>
      </c>
      <c r="R1035" s="29">
        <f t="shared" si="373"/>
        <v>-1.5767247154774641E-10</v>
      </c>
      <c r="S1035" s="29">
        <f t="shared" si="374"/>
        <v>-1.5767246909698275E-10</v>
      </c>
      <c r="T1035" s="29">
        <f t="shared" si="375"/>
        <v>-1.5767246909706353E-10</v>
      </c>
      <c r="V1035" s="35"/>
      <c r="W1035" s="35"/>
      <c r="X1035" s="35"/>
      <c r="AD1035" s="35"/>
      <c r="AE1035" s="35"/>
      <c r="AF1035" s="35"/>
      <c r="AL1035" s="35"/>
      <c r="AM1035" s="35"/>
      <c r="AN1035" s="35"/>
      <c r="AT1035" s="35"/>
      <c r="AU1035" s="35"/>
      <c r="AV1035" s="35"/>
      <c r="BB1035" s="35"/>
      <c r="BC1035" s="35"/>
      <c r="BD1035" s="35"/>
      <c r="BJ1035" s="35"/>
      <c r="BK1035" s="35"/>
      <c r="BL1035" s="35"/>
      <c r="BR1035" s="35"/>
      <c r="BS1035" s="35"/>
      <c r="BT1035" s="35"/>
      <c r="BZ1035" s="35"/>
      <c r="CA1035" s="35"/>
      <c r="CB1035" s="35"/>
      <c r="CH1035" s="35"/>
      <c r="CI1035" s="35"/>
      <c r="CJ1035" s="35"/>
      <c r="CP1035" s="35"/>
      <c r="CQ1035" s="35"/>
      <c r="CR1035" s="35"/>
      <c r="CX1035" s="35"/>
      <c r="CY1035" s="35"/>
      <c r="CZ1035" s="35"/>
      <c r="DF1035" s="35">
        <v>8.9999999999999999E-10</v>
      </c>
      <c r="DG1035" s="35">
        <v>1.46230169383</v>
      </c>
      <c r="DH1035" s="35">
        <v>5092.1692117680004</v>
      </c>
      <c r="DI1035" s="29">
        <f t="shared" si="376"/>
        <v>-7.1417034869522209E-10</v>
      </c>
      <c r="DJ1035" s="29">
        <f t="shared" si="377"/>
        <v>-7.1413470716161078E-10</v>
      </c>
      <c r="DK1035" s="29">
        <f t="shared" si="378"/>
        <v>-7.141347084170139E-10</v>
      </c>
      <c r="DL1035" s="29">
        <f t="shared" si="379"/>
        <v>-7.1413470841697502E-10</v>
      </c>
      <c r="DN1035" s="35"/>
      <c r="DO1035" s="35"/>
      <c r="DP1035" s="35"/>
      <c r="DV1035" s="35"/>
      <c r="DW1035" s="35"/>
      <c r="DX1035" s="35"/>
      <c r="ED1035" s="35"/>
      <c r="EE1035" s="35"/>
      <c r="EF1035" s="35"/>
      <c r="EL1035" s="35"/>
      <c r="EM1035" s="35"/>
      <c r="EN1035" s="35"/>
      <c r="ET1035" s="35"/>
      <c r="EU1035" s="35"/>
      <c r="EV1035" s="35"/>
    </row>
    <row r="1036" spans="14:152" s="29" customFormat="1" ht="13.5" x14ac:dyDescent="0.3">
      <c r="N1036" s="35">
        <v>1.13E-9</v>
      </c>
      <c r="O1036" s="35">
        <v>3.9344380505899998</v>
      </c>
      <c r="P1036" s="35">
        <v>7167.1969061891996</v>
      </c>
      <c r="Q1036" s="29">
        <f t="shared" si="372"/>
        <v>6.4550211572346509E-10</v>
      </c>
      <c r="R1036" s="29">
        <f t="shared" si="373"/>
        <v>6.4558706212284362E-10</v>
      </c>
      <c r="S1036" s="29">
        <f t="shared" si="374"/>
        <v>6.4558705913100393E-10</v>
      </c>
      <c r="T1036" s="29">
        <f t="shared" si="375"/>
        <v>6.4558705913109616E-10</v>
      </c>
      <c r="V1036" s="35"/>
      <c r="W1036" s="35"/>
      <c r="X1036" s="35"/>
      <c r="AD1036" s="35"/>
      <c r="AE1036" s="35"/>
      <c r="AF1036" s="35"/>
      <c r="AL1036" s="35"/>
      <c r="AM1036" s="35"/>
      <c r="AN1036" s="35"/>
      <c r="AT1036" s="35"/>
      <c r="AU1036" s="35"/>
      <c r="AV1036" s="35"/>
      <c r="BB1036" s="35"/>
      <c r="BC1036" s="35"/>
      <c r="BD1036" s="35"/>
      <c r="BJ1036" s="35"/>
      <c r="BK1036" s="35"/>
      <c r="BL1036" s="35"/>
      <c r="BR1036" s="35"/>
      <c r="BS1036" s="35"/>
      <c r="BT1036" s="35"/>
      <c r="BZ1036" s="35"/>
      <c r="CA1036" s="35"/>
      <c r="CB1036" s="35"/>
      <c r="CH1036" s="35"/>
      <c r="CI1036" s="35"/>
      <c r="CJ1036" s="35"/>
      <c r="CP1036" s="35"/>
      <c r="CQ1036" s="35"/>
      <c r="CR1036" s="35"/>
      <c r="CX1036" s="35"/>
      <c r="CY1036" s="35"/>
      <c r="CZ1036" s="35"/>
      <c r="DF1036" s="35">
        <v>7.1000000000000003E-10</v>
      </c>
      <c r="DG1036" s="35">
        <v>1.16745785331</v>
      </c>
      <c r="DH1036" s="35">
        <v>1574.8458012822</v>
      </c>
      <c r="DI1036" s="29">
        <f t="shared" si="376"/>
        <v>-3.0095718706108792E-11</v>
      </c>
      <c r="DJ1036" s="29">
        <f t="shared" si="377"/>
        <v>-3.0081442625269812E-11</v>
      </c>
      <c r="DK1036" s="29">
        <f t="shared" si="378"/>
        <v>-3.0081443128094999E-11</v>
      </c>
      <c r="DL1036" s="29">
        <f t="shared" si="379"/>
        <v>-3.0081443128079877E-11</v>
      </c>
      <c r="DN1036" s="35"/>
      <c r="DO1036" s="35"/>
      <c r="DP1036" s="35"/>
      <c r="DV1036" s="35"/>
      <c r="DW1036" s="35"/>
      <c r="DX1036" s="35"/>
      <c r="ED1036" s="35"/>
      <c r="EE1036" s="35"/>
      <c r="EF1036" s="35"/>
      <c r="EL1036" s="35"/>
      <c r="EM1036" s="35"/>
      <c r="EN1036" s="35"/>
      <c r="ET1036" s="35"/>
      <c r="EU1036" s="35"/>
      <c r="EV1036" s="35"/>
    </row>
    <row r="1037" spans="14:152" s="29" customFormat="1" ht="13.5" x14ac:dyDescent="0.3">
      <c r="N1037" s="35">
        <v>9.2000000000000003E-10</v>
      </c>
      <c r="O1037" s="35">
        <v>3.5898596441400001</v>
      </c>
      <c r="P1037" s="35">
        <v>6724.9437657046001</v>
      </c>
      <c r="Q1037" s="29">
        <f t="shared" si="372"/>
        <v>8.8375212963388361E-10</v>
      </c>
      <c r="R1037" s="29">
        <f t="shared" si="373"/>
        <v>8.8373015175535983E-10</v>
      </c>
      <c r="S1037" s="29">
        <f t="shared" si="374"/>
        <v>8.8373015252956934E-10</v>
      </c>
      <c r="T1037" s="29">
        <f t="shared" si="375"/>
        <v>8.8373015252954391E-10</v>
      </c>
      <c r="V1037" s="35"/>
      <c r="W1037" s="35"/>
      <c r="X1037" s="35"/>
      <c r="AD1037" s="35"/>
      <c r="AE1037" s="35"/>
      <c r="AF1037" s="35"/>
      <c r="AL1037" s="35"/>
      <c r="AM1037" s="35"/>
      <c r="AN1037" s="35"/>
      <c r="AT1037" s="35"/>
      <c r="AU1037" s="35"/>
      <c r="AV1037" s="35"/>
      <c r="BB1037" s="35"/>
      <c r="BC1037" s="35"/>
      <c r="BD1037" s="35"/>
      <c r="BJ1037" s="35"/>
      <c r="BK1037" s="35"/>
      <c r="BL1037" s="35"/>
      <c r="BR1037" s="35"/>
      <c r="BS1037" s="35"/>
      <c r="BT1037" s="35"/>
      <c r="BZ1037" s="35"/>
      <c r="CA1037" s="35"/>
      <c r="CB1037" s="35"/>
      <c r="CH1037" s="35"/>
      <c r="CI1037" s="35"/>
      <c r="CJ1037" s="35"/>
      <c r="CP1037" s="35"/>
      <c r="CQ1037" s="35"/>
      <c r="CR1037" s="35"/>
      <c r="CX1037" s="35"/>
      <c r="CY1037" s="35"/>
      <c r="CZ1037" s="35"/>
      <c r="DF1037" s="35">
        <v>7.2E-10</v>
      </c>
      <c r="DG1037" s="35">
        <v>3.8613769216899998</v>
      </c>
      <c r="DH1037" s="35">
        <v>16762.435995412601</v>
      </c>
      <c r="DI1037" s="29">
        <f t="shared" si="376"/>
        <v>6.7756340153986116E-10</v>
      </c>
      <c r="DJ1037" s="29">
        <f t="shared" si="377"/>
        <v>6.7751121896428687E-10</v>
      </c>
      <c r="DK1037" s="29">
        <f t="shared" si="378"/>
        <v>6.7751122080278863E-10</v>
      </c>
      <c r="DL1037" s="29">
        <f t="shared" si="379"/>
        <v>6.7751122080273332E-10</v>
      </c>
      <c r="DN1037" s="35"/>
      <c r="DO1037" s="35"/>
      <c r="DP1037" s="35"/>
      <c r="DV1037" s="35"/>
      <c r="DW1037" s="35"/>
      <c r="DX1037" s="35"/>
      <c r="ED1037" s="35"/>
      <c r="EE1037" s="35"/>
      <c r="EF1037" s="35"/>
      <c r="EL1037" s="35"/>
      <c r="EM1037" s="35"/>
      <c r="EN1037" s="35"/>
      <c r="ET1037" s="35"/>
      <c r="EU1037" s="35"/>
      <c r="EV1037" s="35"/>
    </row>
    <row r="1038" spans="14:152" s="29" customFormat="1" ht="13.5" x14ac:dyDescent="0.3">
      <c r="N1038" s="35">
        <v>1.19E-9</v>
      </c>
      <c r="O1038" s="35">
        <v>3.9056157026</v>
      </c>
      <c r="P1038" s="35">
        <v>11346.778620639399</v>
      </c>
      <c r="Q1038" s="29">
        <f t="shared" si="372"/>
        <v>1.1379865510882527E-9</v>
      </c>
      <c r="R1038" s="29">
        <f t="shared" si="373"/>
        <v>1.1379360818741882E-9</v>
      </c>
      <c r="S1038" s="29">
        <f t="shared" si="374"/>
        <v>1.1379360836522125E-9</v>
      </c>
      <c r="T1038" s="29">
        <f t="shared" si="375"/>
        <v>1.1379360836521532E-9</v>
      </c>
      <c r="V1038" s="35"/>
      <c r="W1038" s="35"/>
      <c r="X1038" s="35"/>
      <c r="AD1038" s="35"/>
      <c r="AE1038" s="35"/>
      <c r="AF1038" s="35"/>
      <c r="AL1038" s="35"/>
      <c r="AM1038" s="35"/>
      <c r="AN1038" s="35"/>
      <c r="AT1038" s="35"/>
      <c r="AU1038" s="35"/>
      <c r="AV1038" s="35"/>
      <c r="BB1038" s="35"/>
      <c r="BC1038" s="35"/>
      <c r="BD1038" s="35"/>
      <c r="BJ1038" s="35"/>
      <c r="BK1038" s="35"/>
      <c r="BL1038" s="35"/>
      <c r="BR1038" s="35"/>
      <c r="BS1038" s="35"/>
      <c r="BT1038" s="35"/>
      <c r="BZ1038" s="35"/>
      <c r="CA1038" s="35"/>
      <c r="CB1038" s="35"/>
      <c r="CH1038" s="35"/>
      <c r="CI1038" s="35"/>
      <c r="CJ1038" s="35"/>
      <c r="CP1038" s="35"/>
      <c r="CQ1038" s="35"/>
      <c r="CR1038" s="35"/>
      <c r="CX1038" s="35"/>
      <c r="CY1038" s="35"/>
      <c r="CZ1038" s="35"/>
      <c r="DF1038" s="35">
        <v>6.9999999999999996E-10</v>
      </c>
      <c r="DG1038" s="35">
        <v>7.3107636909999996E-2</v>
      </c>
      <c r="DH1038" s="35">
        <v>12839.872288705399</v>
      </c>
      <c r="DI1038" s="29">
        <f t="shared" si="376"/>
        <v>2.0615612874404046E-10</v>
      </c>
      <c r="DJ1038" s="29">
        <f t="shared" si="377"/>
        <v>2.0626588998643185E-10</v>
      </c>
      <c r="DK1038" s="29">
        <f t="shared" si="378"/>
        <v>2.0626588612057953E-10</v>
      </c>
      <c r="DL1038" s="29">
        <f t="shared" si="379"/>
        <v>2.0626588612069358E-10</v>
      </c>
      <c r="DN1038" s="35"/>
      <c r="DO1038" s="35"/>
      <c r="DP1038" s="35"/>
      <c r="DV1038" s="35"/>
      <c r="DW1038" s="35"/>
      <c r="DX1038" s="35"/>
      <c r="ED1038" s="35"/>
      <c r="EE1038" s="35"/>
      <c r="EF1038" s="35"/>
      <c r="EL1038" s="35"/>
      <c r="EM1038" s="35"/>
      <c r="EN1038" s="35"/>
      <c r="ET1038" s="35"/>
      <c r="EU1038" s="35"/>
      <c r="EV1038" s="35"/>
    </row>
    <row r="1039" spans="14:152" s="29" customFormat="1" ht="13.5" x14ac:dyDescent="0.3">
      <c r="N1039" s="35">
        <v>9.6999999999999996E-10</v>
      </c>
      <c r="O1039" s="35">
        <v>2.5728079023000001</v>
      </c>
      <c r="P1039" s="35">
        <v>1747.6073781529001</v>
      </c>
      <c r="Q1039" s="29">
        <f t="shared" si="372"/>
        <v>8.6974614043295666E-10</v>
      </c>
      <c r="R1039" s="29">
        <f t="shared" si="373"/>
        <v>8.6973654894173343E-10</v>
      </c>
      <c r="S1039" s="29">
        <f t="shared" si="374"/>
        <v>8.6973654927956847E-10</v>
      </c>
      <c r="T1039" s="29">
        <f t="shared" si="375"/>
        <v>8.6973654927955782E-10</v>
      </c>
      <c r="V1039" s="35"/>
      <c r="W1039" s="35"/>
      <c r="X1039" s="35"/>
      <c r="AD1039" s="35"/>
      <c r="AE1039" s="35"/>
      <c r="AF1039" s="35"/>
      <c r="AL1039" s="35"/>
      <c r="AM1039" s="35"/>
      <c r="AN1039" s="35"/>
      <c r="AT1039" s="35"/>
      <c r="AU1039" s="35"/>
      <c r="AV1039" s="35"/>
      <c r="BB1039" s="35"/>
      <c r="BC1039" s="35"/>
      <c r="BD1039" s="35"/>
      <c r="BJ1039" s="35"/>
      <c r="BK1039" s="35"/>
      <c r="BL1039" s="35"/>
      <c r="BR1039" s="35"/>
      <c r="BS1039" s="35"/>
      <c r="BT1039" s="35"/>
      <c r="BZ1039" s="35"/>
      <c r="CA1039" s="35"/>
      <c r="CB1039" s="35"/>
      <c r="CH1039" s="35"/>
      <c r="CI1039" s="35"/>
      <c r="CJ1039" s="35"/>
      <c r="CP1039" s="35"/>
      <c r="CQ1039" s="35"/>
      <c r="CR1039" s="35"/>
      <c r="CX1039" s="35"/>
      <c r="CY1039" s="35"/>
      <c r="CZ1039" s="35"/>
      <c r="DF1039" s="35">
        <v>7.2999999999999996E-10</v>
      </c>
      <c r="DG1039" s="35">
        <v>0.11725123446000001</v>
      </c>
      <c r="DH1039" s="35">
        <v>10507.809332889001</v>
      </c>
      <c r="DI1039" s="29">
        <f t="shared" si="376"/>
        <v>3.0617807555769001E-10</v>
      </c>
      <c r="DJ1039" s="29">
        <f t="shared" si="377"/>
        <v>3.0626705927848153E-10</v>
      </c>
      <c r="DK1039" s="29">
        <f t="shared" si="378"/>
        <v>3.0626705614444722E-10</v>
      </c>
      <c r="DL1039" s="29">
        <f t="shared" si="379"/>
        <v>3.0626705614454136E-10</v>
      </c>
      <c r="DN1039" s="35"/>
      <c r="DO1039" s="35"/>
      <c r="DP1039" s="35"/>
      <c r="DV1039" s="35"/>
      <c r="DW1039" s="35"/>
      <c r="DX1039" s="35"/>
      <c r="ED1039" s="35"/>
      <c r="EE1039" s="35"/>
      <c r="EF1039" s="35"/>
      <c r="EL1039" s="35"/>
      <c r="EM1039" s="35"/>
      <c r="EN1039" s="35"/>
      <c r="ET1039" s="35"/>
      <c r="EU1039" s="35"/>
      <c r="EV1039" s="35"/>
    </row>
    <row r="1040" spans="14:152" s="29" customFormat="1" ht="13.5" x14ac:dyDescent="0.3">
      <c r="N1040" s="35">
        <v>1.1800000000000001E-9</v>
      </c>
      <c r="O1040" s="35">
        <v>3.82111723459</v>
      </c>
      <c r="P1040" s="35">
        <v>9072.6616711295992</v>
      </c>
      <c r="Q1040" s="29">
        <f t="shared" si="372"/>
        <v>1.0949944122118056E-9</v>
      </c>
      <c r="R1040" s="29">
        <f t="shared" si="373"/>
        <v>1.0950453909249602E-9</v>
      </c>
      <c r="S1040" s="29">
        <f t="shared" si="374"/>
        <v>1.0950453891296685E-9</v>
      </c>
      <c r="T1040" s="29">
        <f t="shared" si="375"/>
        <v>1.0950453891297309E-9</v>
      </c>
      <c r="V1040" s="35"/>
      <c r="W1040" s="35"/>
      <c r="X1040" s="35"/>
      <c r="AD1040" s="35"/>
      <c r="AE1040" s="35"/>
      <c r="AF1040" s="35"/>
      <c r="AL1040" s="35"/>
      <c r="AM1040" s="35"/>
      <c r="AN1040" s="35"/>
      <c r="AT1040" s="35"/>
      <c r="AU1040" s="35"/>
      <c r="AV1040" s="35"/>
      <c r="BB1040" s="35"/>
      <c r="BC1040" s="35"/>
      <c r="BD1040" s="35"/>
      <c r="BJ1040" s="35"/>
      <c r="BK1040" s="35"/>
      <c r="BL1040" s="35"/>
      <c r="BR1040" s="35"/>
      <c r="BS1040" s="35"/>
      <c r="BT1040" s="35"/>
      <c r="BZ1040" s="35"/>
      <c r="CA1040" s="35"/>
      <c r="CB1040" s="35"/>
      <c r="CH1040" s="35"/>
      <c r="CI1040" s="35"/>
      <c r="CJ1040" s="35"/>
      <c r="CP1040" s="35"/>
      <c r="CQ1040" s="35"/>
      <c r="CR1040" s="35"/>
      <c r="CX1040" s="35"/>
      <c r="CY1040" s="35"/>
      <c r="CZ1040" s="35"/>
      <c r="DF1040" s="35">
        <v>8.0999999999999999E-10</v>
      </c>
      <c r="DG1040" s="35">
        <v>5.8681774818100001</v>
      </c>
      <c r="DH1040" s="35">
        <v>3495.9655158311998</v>
      </c>
      <c r="DI1040" s="29">
        <f t="shared" si="376"/>
        <v>7.9653815724944134E-10</v>
      </c>
      <c r="DJ1040" s="29">
        <f t="shared" si="377"/>
        <v>7.96531586416837E-10</v>
      </c>
      <c r="DK1040" s="29">
        <f t="shared" si="378"/>
        <v>7.9653158664829941E-10</v>
      </c>
      <c r="DL1040" s="29">
        <f t="shared" si="379"/>
        <v>7.965315866482931E-10</v>
      </c>
      <c r="DN1040" s="35"/>
      <c r="DO1040" s="35"/>
      <c r="DP1040" s="35"/>
      <c r="DV1040" s="35"/>
      <c r="DW1040" s="35"/>
      <c r="DX1040" s="35"/>
      <c r="ED1040" s="35"/>
      <c r="EE1040" s="35"/>
      <c r="EF1040" s="35"/>
      <c r="EL1040" s="35"/>
      <c r="EM1040" s="35"/>
      <c r="EN1040" s="35"/>
      <c r="ET1040" s="35"/>
      <c r="EU1040" s="35"/>
      <c r="EV1040" s="35"/>
    </row>
    <row r="1041" spans="14:152" s="29" customFormat="1" ht="13.5" x14ac:dyDescent="0.3">
      <c r="N1041" s="35">
        <v>9.5999999999999999E-10</v>
      </c>
      <c r="O1041" s="35">
        <v>0.72646224605999998</v>
      </c>
      <c r="P1041" s="35">
        <v>3152.6872789372101</v>
      </c>
      <c r="Q1041" s="29">
        <f t="shared" si="372"/>
        <v>-9.1827780331245568E-11</v>
      </c>
      <c r="R1041" s="29">
        <f t="shared" si="373"/>
        <v>-9.1789280401389171E-11</v>
      </c>
      <c r="S1041" s="29">
        <f t="shared" si="374"/>
        <v>-9.1789281757418661E-11</v>
      </c>
      <c r="T1041" s="29">
        <f t="shared" si="375"/>
        <v>-9.1789281757377922E-11</v>
      </c>
      <c r="V1041" s="35"/>
      <c r="W1041" s="35"/>
      <c r="X1041" s="35"/>
      <c r="AD1041" s="35"/>
      <c r="AE1041" s="35"/>
      <c r="AF1041" s="35"/>
      <c r="AL1041" s="35"/>
      <c r="AM1041" s="35"/>
      <c r="AN1041" s="35"/>
      <c r="AT1041" s="35"/>
      <c r="AU1041" s="35"/>
      <c r="AV1041" s="35"/>
      <c r="BB1041" s="35"/>
      <c r="BC1041" s="35"/>
      <c r="BD1041" s="35"/>
      <c r="BJ1041" s="35"/>
      <c r="BK1041" s="35"/>
      <c r="BL1041" s="35"/>
      <c r="BR1041" s="35"/>
      <c r="BS1041" s="35"/>
      <c r="BT1041" s="35"/>
      <c r="BZ1041" s="35"/>
      <c r="CA1041" s="35"/>
      <c r="CB1041" s="35"/>
      <c r="CH1041" s="35"/>
      <c r="CI1041" s="35"/>
      <c r="CJ1041" s="35"/>
      <c r="CP1041" s="35"/>
      <c r="CQ1041" s="35"/>
      <c r="CR1041" s="35"/>
      <c r="CX1041" s="35"/>
      <c r="CY1041" s="35"/>
      <c r="CZ1041" s="35"/>
      <c r="DF1041" s="35">
        <v>7.1000000000000003E-10</v>
      </c>
      <c r="DG1041" s="35">
        <v>2.0796327567300001</v>
      </c>
      <c r="DH1041" s="35">
        <v>1063.3140834523001</v>
      </c>
      <c r="DI1041" s="29">
        <f t="shared" si="376"/>
        <v>6.2297706831147325E-10</v>
      </c>
      <c r="DJ1041" s="29">
        <f t="shared" si="377"/>
        <v>6.2298169624705527E-10</v>
      </c>
      <c r="DK1041" s="29">
        <f t="shared" si="378"/>
        <v>6.2298169608405551E-10</v>
      </c>
      <c r="DL1041" s="29">
        <f t="shared" si="379"/>
        <v>6.2298169608406027E-10</v>
      </c>
      <c r="DN1041" s="35"/>
      <c r="DO1041" s="35"/>
      <c r="DP1041" s="35"/>
      <c r="DV1041" s="35"/>
      <c r="DW1041" s="35"/>
      <c r="DX1041" s="35"/>
      <c r="ED1041" s="35"/>
      <c r="EE1041" s="35"/>
      <c r="EF1041" s="35"/>
      <c r="EL1041" s="35"/>
      <c r="EM1041" s="35"/>
      <c r="EN1041" s="35"/>
      <c r="ET1041" s="35"/>
      <c r="EU1041" s="35"/>
      <c r="EV1041" s="35"/>
    </row>
    <row r="1042" spans="14:152" s="29" customFormat="1" ht="13.5" x14ac:dyDescent="0.3">
      <c r="N1042" s="35">
        <v>9.2000000000000003E-10</v>
      </c>
      <c r="O1042" s="35">
        <v>6.2392850805500002</v>
      </c>
      <c r="P1042" s="35">
        <v>24491.425792583399</v>
      </c>
      <c r="Q1042" s="29">
        <f t="shared" si="372"/>
        <v>-2.9968966109498061E-10</v>
      </c>
      <c r="R1042" s="29">
        <f t="shared" si="373"/>
        <v>-2.9941741002173198E-10</v>
      </c>
      <c r="S1042" s="29">
        <f t="shared" si="374"/>
        <v>-2.9941741961134709E-10</v>
      </c>
      <c r="T1042" s="29">
        <f t="shared" si="375"/>
        <v>-2.9941741961105039E-10</v>
      </c>
      <c r="V1042" s="35"/>
      <c r="W1042" s="35"/>
      <c r="X1042" s="35"/>
      <c r="AD1042" s="35"/>
      <c r="AE1042" s="35"/>
      <c r="AF1042" s="35"/>
      <c r="AL1042" s="35"/>
      <c r="AM1042" s="35"/>
      <c r="AN1042" s="35"/>
      <c r="AT1042" s="35"/>
      <c r="AU1042" s="35"/>
      <c r="AV1042" s="35"/>
      <c r="BB1042" s="35"/>
      <c r="BC1042" s="35"/>
      <c r="BD1042" s="35"/>
      <c r="BJ1042" s="35"/>
      <c r="BK1042" s="35"/>
      <c r="BL1042" s="35"/>
      <c r="BR1042" s="35"/>
      <c r="BS1042" s="35"/>
      <c r="BT1042" s="35"/>
      <c r="BZ1042" s="35"/>
      <c r="CA1042" s="35"/>
      <c r="CB1042" s="35"/>
      <c r="CH1042" s="35"/>
      <c r="CI1042" s="35"/>
      <c r="CJ1042" s="35"/>
      <c r="CP1042" s="35"/>
      <c r="CQ1042" s="35"/>
      <c r="CR1042" s="35"/>
      <c r="CX1042" s="35"/>
      <c r="CY1042" s="35"/>
      <c r="CZ1042" s="35"/>
      <c r="DF1042" s="35">
        <v>6.8000000000000003E-10</v>
      </c>
      <c r="DG1042" s="35">
        <v>3.3099302866200002</v>
      </c>
      <c r="DH1042" s="35">
        <v>4106.4054911461999</v>
      </c>
      <c r="DI1042" s="29">
        <f t="shared" si="376"/>
        <v>4.2763003994642105E-10</v>
      </c>
      <c r="DJ1042" s="29">
        <f t="shared" si="377"/>
        <v>4.2765778411723865E-10</v>
      </c>
      <c r="DK1042" s="29">
        <f t="shared" si="378"/>
        <v>4.2765778314007261E-10</v>
      </c>
      <c r="DL1042" s="29">
        <f t="shared" si="379"/>
        <v>4.2765778314010265E-10</v>
      </c>
      <c r="DN1042" s="35"/>
      <c r="DO1042" s="35"/>
      <c r="DP1042" s="35"/>
      <c r="DV1042" s="35"/>
      <c r="DW1042" s="35"/>
      <c r="DX1042" s="35"/>
      <c r="ED1042" s="35"/>
      <c r="EE1042" s="35"/>
      <c r="EF1042" s="35"/>
      <c r="EL1042" s="35"/>
      <c r="EM1042" s="35"/>
      <c r="EN1042" s="35"/>
      <c r="ET1042" s="35"/>
      <c r="EU1042" s="35"/>
      <c r="EV1042" s="35"/>
    </row>
    <row r="1043" spans="14:152" s="29" customFormat="1" ht="13.5" x14ac:dyDescent="0.3">
      <c r="N1043" s="35">
        <v>9.900000000000001E-10</v>
      </c>
      <c r="O1043" s="35">
        <v>1.8699180288099999</v>
      </c>
      <c r="P1043" s="35">
        <v>72.055733354799997</v>
      </c>
      <c r="Q1043" s="29">
        <f t="shared" si="372"/>
        <v>-9.8491950396690778E-10</v>
      </c>
      <c r="R1043" s="29">
        <f t="shared" si="373"/>
        <v>-9.8491941173074908E-10</v>
      </c>
      <c r="S1043" s="29">
        <f t="shared" si="374"/>
        <v>-9.8491941173399763E-10</v>
      </c>
      <c r="T1043" s="29">
        <f t="shared" si="375"/>
        <v>-9.8491941173399763E-10</v>
      </c>
      <c r="V1043" s="35"/>
      <c r="W1043" s="35"/>
      <c r="X1043" s="35"/>
      <c r="AD1043" s="35"/>
      <c r="AE1043" s="35"/>
      <c r="AF1043" s="35"/>
      <c r="AL1043" s="35"/>
      <c r="AM1043" s="35"/>
      <c r="AN1043" s="35"/>
      <c r="AT1043" s="35"/>
      <c r="AU1043" s="35"/>
      <c r="AV1043" s="35"/>
      <c r="BB1043" s="35"/>
      <c r="BC1043" s="35"/>
      <c r="BD1043" s="35"/>
      <c r="BJ1043" s="35"/>
      <c r="BK1043" s="35"/>
      <c r="BL1043" s="35"/>
      <c r="BR1043" s="35"/>
      <c r="BS1043" s="35"/>
      <c r="BT1043" s="35"/>
      <c r="BZ1043" s="35"/>
      <c r="CA1043" s="35"/>
      <c r="CB1043" s="35"/>
      <c r="CH1043" s="35"/>
      <c r="CI1043" s="35"/>
      <c r="CJ1043" s="35"/>
      <c r="CP1043" s="35"/>
      <c r="CQ1043" s="35"/>
      <c r="CR1043" s="35"/>
      <c r="CX1043" s="35"/>
      <c r="CY1043" s="35"/>
      <c r="CZ1043" s="35"/>
      <c r="DF1043" s="35">
        <v>6.9E-10</v>
      </c>
      <c r="DG1043" s="35">
        <v>0.33467954460999999</v>
      </c>
      <c r="DH1043" s="35">
        <v>5.5229243074000003</v>
      </c>
      <c r="DI1043" s="29">
        <f t="shared" si="376"/>
        <v>6.2879234131406971E-10</v>
      </c>
      <c r="DJ1043" s="29">
        <f t="shared" si="377"/>
        <v>6.2879236136631876E-10</v>
      </c>
      <c r="DK1043" s="29">
        <f t="shared" si="378"/>
        <v>6.2879236136561256E-10</v>
      </c>
      <c r="DL1043" s="29">
        <f t="shared" si="379"/>
        <v>6.2879236136561256E-10</v>
      </c>
      <c r="DN1043" s="35"/>
      <c r="DO1043" s="35"/>
      <c r="DP1043" s="35"/>
      <c r="DV1043" s="35"/>
      <c r="DW1043" s="35"/>
      <c r="DX1043" s="35"/>
      <c r="ED1043" s="35"/>
      <c r="EE1043" s="35"/>
      <c r="EF1043" s="35"/>
      <c r="EL1043" s="35"/>
      <c r="EM1043" s="35"/>
      <c r="EN1043" s="35"/>
      <c r="ET1043" s="35"/>
      <c r="EU1043" s="35"/>
      <c r="EV1043" s="35"/>
    </row>
    <row r="1044" spans="14:152" s="29" customFormat="1" ht="13.5" x14ac:dyDescent="0.3">
      <c r="N1044" s="35">
        <v>9.4000000000000006E-10</v>
      </c>
      <c r="O1044" s="35">
        <v>1.5109180686100001</v>
      </c>
      <c r="P1044" s="35">
        <v>9801.4246376606006</v>
      </c>
      <c r="Q1044" s="29">
        <f t="shared" si="372"/>
        <v>-8.3229182762228278E-10</v>
      </c>
      <c r="R1044" s="29">
        <f t="shared" si="373"/>
        <v>-8.3234654588206026E-10</v>
      </c>
      <c r="S1044" s="29">
        <f t="shared" si="374"/>
        <v>-8.3234654395504056E-10</v>
      </c>
      <c r="T1044" s="29">
        <f t="shared" si="375"/>
        <v>-8.3234654395509009E-10</v>
      </c>
      <c r="V1044" s="35"/>
      <c r="W1044" s="35"/>
      <c r="X1044" s="35"/>
      <c r="AD1044" s="35"/>
      <c r="AE1044" s="35"/>
      <c r="AF1044" s="35"/>
      <c r="AL1044" s="35"/>
      <c r="AM1044" s="35"/>
      <c r="AN1044" s="35"/>
      <c r="AT1044" s="35"/>
      <c r="AU1044" s="35"/>
      <c r="AV1044" s="35"/>
      <c r="BB1044" s="35"/>
      <c r="BC1044" s="35"/>
      <c r="BD1044" s="35"/>
      <c r="BJ1044" s="35"/>
      <c r="BK1044" s="35"/>
      <c r="BL1044" s="35"/>
      <c r="BR1044" s="35"/>
      <c r="BS1044" s="35"/>
      <c r="BT1044" s="35"/>
      <c r="BZ1044" s="35"/>
      <c r="CA1044" s="35"/>
      <c r="CB1044" s="35"/>
      <c r="CH1044" s="35"/>
      <c r="CI1044" s="35"/>
      <c r="CJ1044" s="35"/>
      <c r="CP1044" s="35"/>
      <c r="CQ1044" s="35"/>
      <c r="CR1044" s="35"/>
      <c r="CX1044" s="35"/>
      <c r="CY1044" s="35"/>
      <c r="CZ1044" s="35"/>
      <c r="DF1044" s="35">
        <v>6.8000000000000003E-10</v>
      </c>
      <c r="DG1044" s="35">
        <v>1.5640456171099999</v>
      </c>
      <c r="DH1044" s="35">
        <v>2398.5503647308001</v>
      </c>
      <c r="DI1044" s="29">
        <f t="shared" si="376"/>
        <v>-6.4555388710620537E-10</v>
      </c>
      <c r="DJ1044" s="29">
        <f t="shared" si="377"/>
        <v>-6.4554733711531199E-10</v>
      </c>
      <c r="DK1044" s="29">
        <f t="shared" si="378"/>
        <v>-6.4554733734602311E-10</v>
      </c>
      <c r="DL1044" s="29">
        <f t="shared" si="379"/>
        <v>-6.4554733734601701E-10</v>
      </c>
      <c r="DN1044" s="35"/>
      <c r="DO1044" s="35"/>
      <c r="DP1044" s="35"/>
      <c r="DV1044" s="35"/>
      <c r="DW1044" s="35"/>
      <c r="DX1044" s="35"/>
      <c r="ED1044" s="35"/>
      <c r="EE1044" s="35"/>
      <c r="EF1044" s="35"/>
      <c r="EL1044" s="35"/>
      <c r="EM1044" s="35"/>
      <c r="EN1044" s="35"/>
      <c r="ET1044" s="35"/>
      <c r="EU1044" s="35"/>
      <c r="EV1044" s="35"/>
    </row>
    <row r="1045" spans="14:152" s="29" customFormat="1" ht="13.5" x14ac:dyDescent="0.3">
      <c r="N1045" s="35">
        <v>9.0999999999999996E-10</v>
      </c>
      <c r="O1045" s="35">
        <v>4.9437768171099998</v>
      </c>
      <c r="P1045" s="35">
        <v>8756.2698014729995</v>
      </c>
      <c r="Q1045" s="29">
        <f t="shared" si="372"/>
        <v>-8.0178091827191088E-10</v>
      </c>
      <c r="R1045" s="29">
        <f t="shared" si="373"/>
        <v>-8.0173275196475799E-10</v>
      </c>
      <c r="S1045" s="29">
        <f t="shared" si="374"/>
        <v>-8.0173275366142299E-10</v>
      </c>
      <c r="T1045" s="29">
        <f t="shared" si="375"/>
        <v>-8.0173275366137398E-10</v>
      </c>
      <c r="V1045" s="35"/>
      <c r="W1045" s="35"/>
      <c r="X1045" s="35"/>
      <c r="AD1045" s="35"/>
      <c r="AE1045" s="35"/>
      <c r="AF1045" s="35"/>
      <c r="AL1045" s="35"/>
      <c r="AM1045" s="35"/>
      <c r="AN1045" s="35"/>
      <c r="AT1045" s="35"/>
      <c r="AU1045" s="35"/>
      <c r="AV1045" s="35"/>
      <c r="BB1045" s="35"/>
      <c r="BC1045" s="35"/>
      <c r="BD1045" s="35"/>
      <c r="BJ1045" s="35"/>
      <c r="BK1045" s="35"/>
      <c r="BL1045" s="35"/>
      <c r="BR1045" s="35"/>
      <c r="BS1045" s="35"/>
      <c r="BT1045" s="35"/>
      <c r="BZ1045" s="35"/>
      <c r="CA1045" s="35"/>
      <c r="CB1045" s="35"/>
      <c r="CH1045" s="35"/>
      <c r="CI1045" s="35"/>
      <c r="CJ1045" s="35"/>
      <c r="CP1045" s="35"/>
      <c r="CQ1045" s="35"/>
      <c r="CR1045" s="35"/>
      <c r="CX1045" s="35"/>
      <c r="CY1045" s="35"/>
      <c r="CZ1045" s="35"/>
      <c r="DF1045" s="35">
        <v>8.9999999999999999E-10</v>
      </c>
      <c r="DG1045" s="35">
        <v>2.6195384939299999</v>
      </c>
      <c r="DH1045" s="35">
        <v>3346.6783423296001</v>
      </c>
      <c r="DI1045" s="29">
        <f t="shared" si="376"/>
        <v>8.1909028984553442E-10</v>
      </c>
      <c r="DJ1045" s="29">
        <f t="shared" si="377"/>
        <v>8.191062393129205E-10</v>
      </c>
      <c r="DK1045" s="29">
        <f t="shared" si="378"/>
        <v>8.1910623875118369E-10</v>
      </c>
      <c r="DL1045" s="29">
        <f t="shared" si="379"/>
        <v>8.1910623875119962E-10</v>
      </c>
      <c r="DN1045" s="35"/>
      <c r="DO1045" s="35"/>
      <c r="DP1045" s="35"/>
      <c r="DV1045" s="35"/>
      <c r="DW1045" s="35"/>
      <c r="DX1045" s="35"/>
      <c r="ED1045" s="35"/>
      <c r="EE1045" s="35"/>
      <c r="EF1045" s="35"/>
      <c r="EL1045" s="35"/>
      <c r="EM1045" s="35"/>
      <c r="EN1045" s="35"/>
      <c r="ET1045" s="35"/>
      <c r="EU1045" s="35"/>
      <c r="EV1045" s="35"/>
    </row>
    <row r="1046" spans="14:152" s="29" customFormat="1" ht="13.5" x14ac:dyDescent="0.3">
      <c r="N1046" s="35">
        <v>9.5000000000000003E-10</v>
      </c>
      <c r="O1046" s="35">
        <v>2.5877149723600001</v>
      </c>
      <c r="P1046" s="35">
        <v>11663.170490295999</v>
      </c>
      <c r="Q1046" s="29">
        <f t="shared" si="372"/>
        <v>-8.8132714691167922E-10</v>
      </c>
      <c r="R1046" s="29">
        <f t="shared" si="373"/>
        <v>-8.8137999321781382E-10</v>
      </c>
      <c r="S1046" s="29">
        <f t="shared" si="374"/>
        <v>-8.8137999135683642E-10</v>
      </c>
      <c r="T1046" s="29">
        <f t="shared" si="375"/>
        <v>-8.8137999135689681E-10</v>
      </c>
      <c r="V1046" s="35"/>
      <c r="W1046" s="35"/>
      <c r="X1046" s="35"/>
      <c r="AD1046" s="35"/>
      <c r="AE1046" s="35"/>
      <c r="AF1046" s="35"/>
      <c r="AL1046" s="35"/>
      <c r="AM1046" s="35"/>
      <c r="AN1046" s="35"/>
      <c r="AT1046" s="35"/>
      <c r="AU1046" s="35"/>
      <c r="AV1046" s="35"/>
      <c r="BB1046" s="35"/>
      <c r="BC1046" s="35"/>
      <c r="BD1046" s="35"/>
      <c r="BJ1046" s="35"/>
      <c r="BK1046" s="35"/>
      <c r="BL1046" s="35"/>
      <c r="BR1046" s="35"/>
      <c r="BS1046" s="35"/>
      <c r="BT1046" s="35"/>
      <c r="BZ1046" s="35"/>
      <c r="CA1046" s="35"/>
      <c r="CB1046" s="35"/>
      <c r="CH1046" s="35"/>
      <c r="CI1046" s="35"/>
      <c r="CJ1046" s="35"/>
      <c r="CP1046" s="35"/>
      <c r="CQ1046" s="35"/>
      <c r="CR1046" s="35"/>
      <c r="CX1046" s="35"/>
      <c r="CY1046" s="35"/>
      <c r="CZ1046" s="35"/>
      <c r="DF1046" s="35">
        <v>6.8000000000000003E-10</v>
      </c>
      <c r="DG1046" s="35">
        <v>1.0610818579100001</v>
      </c>
      <c r="DH1046" s="35">
        <v>191.3809558088</v>
      </c>
      <c r="DI1046" s="29">
        <f t="shared" si="376"/>
        <v>-3.5131268581497651E-10</v>
      </c>
      <c r="DJ1046" s="29">
        <f t="shared" si="377"/>
        <v>-3.5131410974285297E-10</v>
      </c>
      <c r="DK1046" s="29">
        <f t="shared" si="378"/>
        <v>-3.5131410969270019E-10</v>
      </c>
      <c r="DL1046" s="29">
        <f t="shared" si="379"/>
        <v>-3.5131410969270179E-10</v>
      </c>
      <c r="DN1046" s="35"/>
      <c r="DO1046" s="35"/>
      <c r="DP1046" s="35"/>
      <c r="DV1046" s="35"/>
      <c r="DW1046" s="35"/>
      <c r="DX1046" s="35"/>
      <c r="ED1046" s="35"/>
      <c r="EE1046" s="35"/>
      <c r="EF1046" s="35"/>
      <c r="EL1046" s="35"/>
      <c r="EM1046" s="35"/>
      <c r="EN1046" s="35"/>
      <c r="ET1046" s="35"/>
      <c r="EU1046" s="35"/>
      <c r="EV1046" s="35"/>
    </row>
    <row r="1047" spans="14:152" s="29" customFormat="1" ht="13.5" x14ac:dyDescent="0.3">
      <c r="N1047" s="35">
        <v>9.2999999999999999E-10</v>
      </c>
      <c r="O1047" s="35">
        <v>0.66092443320000005</v>
      </c>
      <c r="P1047" s="35">
        <v>30.9919847486</v>
      </c>
      <c r="Q1047" s="29">
        <f t="shared" si="372"/>
        <v>3.6772201801966256E-10</v>
      </c>
      <c r="R1047" s="29">
        <f t="shared" si="373"/>
        <v>3.6772235633265021E-10</v>
      </c>
      <c r="S1047" s="29">
        <f t="shared" si="374"/>
        <v>3.677223563207342E-10</v>
      </c>
      <c r="T1047" s="29">
        <f t="shared" si="375"/>
        <v>3.6772235632073457E-10</v>
      </c>
      <c r="V1047" s="35"/>
      <c r="W1047" s="35"/>
      <c r="X1047" s="35"/>
      <c r="AD1047" s="35"/>
      <c r="AE1047" s="35"/>
      <c r="AF1047" s="35"/>
      <c r="AL1047" s="35"/>
      <c r="AM1047" s="35"/>
      <c r="AN1047" s="35"/>
      <c r="AT1047" s="35"/>
      <c r="AU1047" s="35"/>
      <c r="AV1047" s="35"/>
      <c r="BB1047" s="35"/>
      <c r="BC1047" s="35"/>
      <c r="BD1047" s="35"/>
      <c r="BJ1047" s="35"/>
      <c r="BK1047" s="35"/>
      <c r="BL1047" s="35"/>
      <c r="BR1047" s="35"/>
      <c r="BS1047" s="35"/>
      <c r="BT1047" s="35"/>
      <c r="BZ1047" s="35"/>
      <c r="CA1047" s="35"/>
      <c r="CB1047" s="35"/>
      <c r="CH1047" s="35"/>
      <c r="CI1047" s="35"/>
      <c r="CJ1047" s="35"/>
      <c r="CP1047" s="35"/>
      <c r="CQ1047" s="35"/>
      <c r="CR1047" s="35"/>
      <c r="CX1047" s="35"/>
      <c r="CY1047" s="35"/>
      <c r="CZ1047" s="35"/>
      <c r="DF1047" s="35">
        <v>7.7000000000000003E-10</v>
      </c>
      <c r="DG1047" s="35">
        <v>0.87794040199000001</v>
      </c>
      <c r="DH1047" s="35">
        <v>2917.9463890869001</v>
      </c>
      <c r="DI1047" s="29">
        <f t="shared" si="376"/>
        <v>-3.1662093823248288E-10</v>
      </c>
      <c r="DJ1047" s="29">
        <f t="shared" si="377"/>
        <v>-3.1664711080202014E-10</v>
      </c>
      <c r="DK1047" s="29">
        <f t="shared" si="378"/>
        <v>-3.1664710988018991E-10</v>
      </c>
      <c r="DL1047" s="29">
        <f t="shared" si="379"/>
        <v>-3.1664710988021979E-10</v>
      </c>
      <c r="DN1047" s="35"/>
      <c r="DO1047" s="35"/>
      <c r="DP1047" s="35"/>
      <c r="DV1047" s="35"/>
      <c r="DW1047" s="35"/>
      <c r="DX1047" s="35"/>
      <c r="ED1047" s="35"/>
      <c r="EE1047" s="35"/>
      <c r="EF1047" s="35"/>
      <c r="EL1047" s="35"/>
      <c r="EM1047" s="35"/>
      <c r="EN1047" s="35"/>
      <c r="ET1047" s="35"/>
      <c r="EU1047" s="35"/>
      <c r="EV1047" s="35"/>
    </row>
    <row r="1048" spans="14:152" s="29" customFormat="1" ht="13.5" x14ac:dyDescent="0.3">
      <c r="N1048" s="35">
        <v>8.7999999999999996E-10</v>
      </c>
      <c r="O1048" s="35">
        <v>2.4738682658800002</v>
      </c>
      <c r="P1048" s="35">
        <v>17232.753098593599</v>
      </c>
      <c r="Q1048" s="29">
        <f t="shared" si="372"/>
        <v>8.1823358665985859E-10</v>
      </c>
      <c r="R1048" s="29">
        <f t="shared" si="373"/>
        <v>8.1816224334150925E-10</v>
      </c>
      <c r="S1048" s="29">
        <f t="shared" si="374"/>
        <v>8.1816224585503247E-10</v>
      </c>
      <c r="T1048" s="29">
        <f t="shared" si="375"/>
        <v>8.1816224585494035E-10</v>
      </c>
      <c r="V1048" s="35"/>
      <c r="W1048" s="35"/>
      <c r="X1048" s="35"/>
      <c r="AD1048" s="35"/>
      <c r="AE1048" s="35"/>
      <c r="AF1048" s="35"/>
      <c r="AL1048" s="35"/>
      <c r="AM1048" s="35"/>
      <c r="AN1048" s="35"/>
      <c r="AT1048" s="35"/>
      <c r="AU1048" s="35"/>
      <c r="AV1048" s="35"/>
      <c r="BB1048" s="35"/>
      <c r="BC1048" s="35"/>
      <c r="BD1048" s="35"/>
      <c r="BJ1048" s="35"/>
      <c r="BK1048" s="35"/>
      <c r="BL1048" s="35"/>
      <c r="BR1048" s="35"/>
      <c r="BS1048" s="35"/>
      <c r="BT1048" s="35"/>
      <c r="BZ1048" s="35"/>
      <c r="CA1048" s="35"/>
      <c r="CB1048" s="35"/>
      <c r="CH1048" s="35"/>
      <c r="CI1048" s="35"/>
      <c r="CJ1048" s="35"/>
      <c r="CP1048" s="35"/>
      <c r="CQ1048" s="35"/>
      <c r="CR1048" s="35"/>
      <c r="CX1048" s="35"/>
      <c r="CY1048" s="35"/>
      <c r="CZ1048" s="35"/>
      <c r="DF1048" s="35">
        <v>6.6999999999999996E-10</v>
      </c>
      <c r="DG1048" s="35">
        <v>0.29712068422999999</v>
      </c>
      <c r="DH1048" s="35">
        <v>12012.5822971404</v>
      </c>
      <c r="DI1048" s="29">
        <f t="shared" si="376"/>
        <v>5.4315664336520414E-10</v>
      </c>
      <c r="DJ1048" s="29">
        <f t="shared" si="377"/>
        <v>5.4321685569918378E-10</v>
      </c>
      <c r="DK1048" s="29">
        <f t="shared" si="378"/>
        <v>5.4321685357863897E-10</v>
      </c>
      <c r="DL1048" s="29">
        <f t="shared" si="379"/>
        <v>5.4321685357870587E-10</v>
      </c>
      <c r="DN1048" s="35"/>
      <c r="DO1048" s="35"/>
      <c r="DP1048" s="35"/>
      <c r="DV1048" s="35"/>
      <c r="DW1048" s="35"/>
      <c r="DX1048" s="35"/>
      <c r="ED1048" s="35"/>
      <c r="EE1048" s="35"/>
      <c r="EF1048" s="35"/>
      <c r="EL1048" s="35"/>
      <c r="EM1048" s="35"/>
      <c r="EN1048" s="35"/>
      <c r="ET1048" s="35"/>
      <c r="EU1048" s="35"/>
      <c r="EV1048" s="35"/>
    </row>
    <row r="1049" spans="14:152" s="29" customFormat="1" ht="13.5" x14ac:dyDescent="0.3">
      <c r="N1049" s="35">
        <v>1.0000000000000001E-9</v>
      </c>
      <c r="O1049" s="35">
        <v>0.19616913512</v>
      </c>
      <c r="P1049" s="35">
        <v>11883.583132734801</v>
      </c>
      <c r="Q1049" s="29">
        <f t="shared" si="372"/>
        <v>1.3490804304507461E-13</v>
      </c>
      <c r="R1049" s="29">
        <f t="shared" si="373"/>
        <v>-1.6954388692597135E-14</v>
      </c>
      <c r="S1049" s="29">
        <f t="shared" si="374"/>
        <v>-1.694903986899165E-14</v>
      </c>
      <c r="T1049" s="29">
        <f t="shared" si="375"/>
        <v>-1.6949040039521908E-14</v>
      </c>
      <c r="V1049" s="35"/>
      <c r="W1049" s="35"/>
      <c r="X1049" s="35"/>
      <c r="AD1049" s="35"/>
      <c r="AE1049" s="35"/>
      <c r="AF1049" s="35"/>
      <c r="AL1049" s="35"/>
      <c r="AM1049" s="35"/>
      <c r="AN1049" s="35"/>
      <c r="AT1049" s="35"/>
      <c r="AU1049" s="35"/>
      <c r="AV1049" s="35"/>
      <c r="BB1049" s="35"/>
      <c r="BC1049" s="35"/>
      <c r="BD1049" s="35"/>
      <c r="BJ1049" s="35"/>
      <c r="BK1049" s="35"/>
      <c r="BL1049" s="35"/>
      <c r="BR1049" s="35"/>
      <c r="BS1049" s="35"/>
      <c r="BT1049" s="35"/>
      <c r="BZ1049" s="35"/>
      <c r="CA1049" s="35"/>
      <c r="CB1049" s="35"/>
      <c r="CH1049" s="35"/>
      <c r="CI1049" s="35"/>
      <c r="CJ1049" s="35"/>
      <c r="CP1049" s="35"/>
      <c r="CQ1049" s="35"/>
      <c r="CR1049" s="35"/>
      <c r="CX1049" s="35"/>
      <c r="CY1049" s="35"/>
      <c r="CZ1049" s="35"/>
      <c r="DF1049" s="35">
        <v>6.6999999999999996E-10</v>
      </c>
      <c r="DG1049" s="35">
        <v>2.5545178774699999</v>
      </c>
      <c r="DH1049" s="35">
        <v>11567.191263078201</v>
      </c>
      <c r="DI1049" s="29">
        <f t="shared" si="376"/>
        <v>-2.3682156642191402E-10</v>
      </c>
      <c r="DJ1049" s="29">
        <f t="shared" si="377"/>
        <v>-2.3672891815085213E-10</v>
      </c>
      <c r="DK1049" s="29">
        <f t="shared" si="378"/>
        <v>-2.3672892141414701E-10</v>
      </c>
      <c r="DL1049" s="29">
        <f t="shared" si="379"/>
        <v>-2.3672892141405793E-10</v>
      </c>
      <c r="DN1049" s="35"/>
      <c r="DO1049" s="35"/>
      <c r="DP1049" s="35"/>
      <c r="DV1049" s="35"/>
      <c r="DW1049" s="35"/>
      <c r="DX1049" s="35"/>
      <c r="ED1049" s="35"/>
      <c r="EE1049" s="35"/>
      <c r="EF1049" s="35"/>
      <c r="EL1049" s="35"/>
      <c r="EM1049" s="35"/>
      <c r="EN1049" s="35"/>
      <c r="ET1049" s="35"/>
      <c r="EU1049" s="35"/>
      <c r="EV1049" s="35"/>
    </row>
    <row r="1050" spans="14:152" s="29" customFormat="1" ht="13.5" x14ac:dyDescent="0.3">
      <c r="N1050" s="35">
        <v>9.4000000000000006E-10</v>
      </c>
      <c r="O1050" s="35">
        <v>0.61277732908000004</v>
      </c>
      <c r="P1050" s="35">
        <v>73.635463219599998</v>
      </c>
      <c r="Q1050" s="29">
        <f t="shared" si="372"/>
        <v>-2.2157781701602037E-10</v>
      </c>
      <c r="R1050" s="29">
        <f t="shared" si="373"/>
        <v>-2.215769574009182E-10</v>
      </c>
      <c r="S1050" s="29">
        <f t="shared" si="374"/>
        <v>-2.2157695743119518E-10</v>
      </c>
      <c r="T1050" s="29">
        <f t="shared" si="375"/>
        <v>-2.2157695743119438E-10</v>
      </c>
      <c r="V1050" s="35"/>
      <c r="W1050" s="35"/>
      <c r="X1050" s="35"/>
      <c r="AD1050" s="35"/>
      <c r="AE1050" s="35"/>
      <c r="AF1050" s="35"/>
      <c r="AL1050" s="35"/>
      <c r="AM1050" s="35"/>
      <c r="AN1050" s="35"/>
      <c r="AT1050" s="35"/>
      <c r="AU1050" s="35"/>
      <c r="AV1050" s="35"/>
      <c r="BB1050" s="35"/>
      <c r="BC1050" s="35"/>
      <c r="BD1050" s="35"/>
      <c r="BJ1050" s="35"/>
      <c r="BK1050" s="35"/>
      <c r="BL1050" s="35"/>
      <c r="BR1050" s="35"/>
      <c r="BS1050" s="35"/>
      <c r="BT1050" s="35"/>
      <c r="BZ1050" s="35"/>
      <c r="CA1050" s="35"/>
      <c r="CB1050" s="35"/>
      <c r="CH1050" s="35"/>
      <c r="CI1050" s="35"/>
      <c r="CJ1050" s="35"/>
      <c r="CP1050" s="35"/>
      <c r="CQ1050" s="35"/>
      <c r="CR1050" s="35"/>
      <c r="CX1050" s="35"/>
      <c r="CY1050" s="35"/>
      <c r="CZ1050" s="35"/>
      <c r="DF1050" s="35">
        <v>8.3000000000000003E-10</v>
      </c>
      <c r="DG1050" s="35">
        <v>1.82578570364</v>
      </c>
      <c r="DH1050" s="35">
        <v>3511.2852973190002</v>
      </c>
      <c r="DI1050" s="29">
        <f t="shared" si="376"/>
        <v>-5.5735658852156214E-10</v>
      </c>
      <c r="DJ1050" s="29">
        <f t="shared" si="377"/>
        <v>-5.5732899104048064E-10</v>
      </c>
      <c r="DK1050" s="29">
        <f t="shared" si="378"/>
        <v>-5.5732899201252684E-10</v>
      </c>
      <c r="DL1050" s="29">
        <f t="shared" si="379"/>
        <v>-5.5732899201249634E-10</v>
      </c>
      <c r="DN1050" s="35"/>
      <c r="DO1050" s="35"/>
      <c r="DP1050" s="35"/>
      <c r="DV1050" s="35"/>
      <c r="DW1050" s="35"/>
      <c r="DX1050" s="35"/>
      <c r="ED1050" s="35"/>
      <c r="EE1050" s="35"/>
      <c r="EF1050" s="35"/>
      <c r="EL1050" s="35"/>
      <c r="EM1050" s="35"/>
      <c r="EN1050" s="35"/>
      <c r="ET1050" s="35"/>
      <c r="EU1050" s="35"/>
      <c r="EV1050" s="35"/>
    </row>
    <row r="1051" spans="14:152" s="29" customFormat="1" ht="13.5" x14ac:dyDescent="0.3">
      <c r="N1051" s="35">
        <v>9.0999999999999996E-10</v>
      </c>
      <c r="O1051" s="35">
        <v>6.0413917752600002</v>
      </c>
      <c r="P1051" s="35">
        <v>153.9252335244</v>
      </c>
      <c r="Q1051" s="29">
        <f t="shared" si="372"/>
        <v>-5.774556466818588E-10</v>
      </c>
      <c r="R1051" s="29">
        <f t="shared" si="373"/>
        <v>-5.7745426324317476E-10</v>
      </c>
      <c r="S1051" s="29">
        <f t="shared" si="374"/>
        <v>-5.7745426329190241E-10</v>
      </c>
      <c r="T1051" s="29">
        <f t="shared" si="375"/>
        <v>-5.7745426329189993E-10</v>
      </c>
      <c r="V1051" s="35"/>
      <c r="W1051" s="35"/>
      <c r="X1051" s="35"/>
      <c r="AD1051" s="35"/>
      <c r="AE1051" s="35"/>
      <c r="AF1051" s="35"/>
      <c r="AL1051" s="35"/>
      <c r="AM1051" s="35"/>
      <c r="AN1051" s="35"/>
      <c r="AT1051" s="35"/>
      <c r="AU1051" s="35"/>
      <c r="AV1051" s="35"/>
      <c r="BB1051" s="35"/>
      <c r="BC1051" s="35"/>
      <c r="BD1051" s="35"/>
      <c r="BJ1051" s="35"/>
      <c r="BK1051" s="35"/>
      <c r="BL1051" s="35"/>
      <c r="BR1051" s="35"/>
      <c r="BS1051" s="35"/>
      <c r="BT1051" s="35"/>
      <c r="BZ1051" s="35"/>
      <c r="CA1051" s="35"/>
      <c r="CB1051" s="35"/>
      <c r="CH1051" s="35"/>
      <c r="CI1051" s="35"/>
      <c r="CJ1051" s="35"/>
      <c r="CP1051" s="35"/>
      <c r="CQ1051" s="35"/>
      <c r="CR1051" s="35"/>
      <c r="CX1051" s="35"/>
      <c r="CY1051" s="35"/>
      <c r="CZ1051" s="35"/>
      <c r="DF1051" s="35">
        <v>6.8000000000000003E-10</v>
      </c>
      <c r="DG1051" s="35">
        <v>2.6824785417500001</v>
      </c>
      <c r="DH1051" s="35">
        <v>20213.254743331701</v>
      </c>
      <c r="DI1051" s="29">
        <f t="shared" si="376"/>
        <v>-2.982097194058846E-10</v>
      </c>
      <c r="DJ1051" s="29">
        <f t="shared" si="377"/>
        <v>-2.9836756782478993E-10</v>
      </c>
      <c r="DK1051" s="29">
        <f t="shared" si="378"/>
        <v>-2.9836756226545167E-10</v>
      </c>
      <c r="DL1051" s="29">
        <f t="shared" si="379"/>
        <v>-2.9836756226562532E-10</v>
      </c>
      <c r="DN1051" s="35"/>
      <c r="DO1051" s="35"/>
      <c r="DP1051" s="35"/>
      <c r="DV1051" s="35"/>
      <c r="DW1051" s="35"/>
      <c r="DX1051" s="35"/>
      <c r="ED1051" s="35"/>
      <c r="EE1051" s="35"/>
      <c r="EF1051" s="35"/>
      <c r="EL1051" s="35"/>
      <c r="EM1051" s="35"/>
      <c r="EN1051" s="35"/>
      <c r="ET1051" s="35"/>
      <c r="EU1051" s="35"/>
      <c r="EV1051" s="35"/>
    </row>
    <row r="1052" spans="14:152" s="29" customFormat="1" ht="13.5" x14ac:dyDescent="0.3">
      <c r="N1052" s="35">
        <v>9.5000000000000003E-10</v>
      </c>
      <c r="O1052" s="35">
        <v>0.30865798871</v>
      </c>
      <c r="P1052" s="35">
        <v>29168.596546241199</v>
      </c>
      <c r="Q1052" s="29">
        <f t="shared" si="372"/>
        <v>-9.0220921314700164E-10</v>
      </c>
      <c r="R1052" s="29">
        <f t="shared" si="373"/>
        <v>-9.0209824944001432E-10</v>
      </c>
      <c r="S1052" s="29">
        <f t="shared" si="374"/>
        <v>-9.0209825335053031E-10</v>
      </c>
      <c r="T1052" s="29">
        <f t="shared" si="375"/>
        <v>-9.0209825335041171E-10</v>
      </c>
      <c r="V1052" s="35"/>
      <c r="W1052" s="35"/>
      <c r="X1052" s="35"/>
      <c r="AD1052" s="35"/>
      <c r="AE1052" s="35"/>
      <c r="AF1052" s="35"/>
      <c r="AL1052" s="35"/>
      <c r="AM1052" s="35"/>
      <c r="AN1052" s="35"/>
      <c r="AT1052" s="35"/>
      <c r="AU1052" s="35"/>
      <c r="AV1052" s="35"/>
      <c r="BB1052" s="35"/>
      <c r="BC1052" s="35"/>
      <c r="BD1052" s="35"/>
      <c r="BJ1052" s="35"/>
      <c r="BK1052" s="35"/>
      <c r="BL1052" s="35"/>
      <c r="BR1052" s="35"/>
      <c r="BS1052" s="35"/>
      <c r="BT1052" s="35"/>
      <c r="BZ1052" s="35"/>
      <c r="CA1052" s="35"/>
      <c r="CB1052" s="35"/>
      <c r="CH1052" s="35"/>
      <c r="CI1052" s="35"/>
      <c r="CJ1052" s="35"/>
      <c r="CP1052" s="35"/>
      <c r="CQ1052" s="35"/>
      <c r="CR1052" s="35"/>
      <c r="CX1052" s="35"/>
      <c r="CY1052" s="35"/>
      <c r="CZ1052" s="35"/>
      <c r="DF1052" s="35">
        <v>8.6000000000000003E-10</v>
      </c>
      <c r="DG1052" s="35">
        <v>2.7927363680399999</v>
      </c>
      <c r="DH1052" s="35">
        <v>367.22432896240002</v>
      </c>
      <c r="DI1052" s="29">
        <f t="shared" si="376"/>
        <v>-6.7535444602032811E-10</v>
      </c>
      <c r="DJ1052" s="29">
        <f t="shared" si="377"/>
        <v>-6.7535194734727164E-10</v>
      </c>
      <c r="DK1052" s="29">
        <f t="shared" si="378"/>
        <v>-6.7535194743527879E-10</v>
      </c>
      <c r="DL1052" s="29">
        <f t="shared" si="379"/>
        <v>-6.753519474352759E-10</v>
      </c>
      <c r="DN1052" s="35"/>
      <c r="DO1052" s="35"/>
      <c r="DP1052" s="35"/>
      <c r="DV1052" s="35"/>
      <c r="DW1052" s="35"/>
      <c r="DX1052" s="35"/>
      <c r="ED1052" s="35"/>
      <c r="EE1052" s="35"/>
      <c r="EF1052" s="35"/>
      <c r="EL1052" s="35"/>
      <c r="EM1052" s="35"/>
      <c r="EN1052" s="35"/>
      <c r="ET1052" s="35"/>
      <c r="EU1052" s="35"/>
      <c r="EV1052" s="35"/>
    </row>
    <row r="1053" spans="14:152" s="29" customFormat="1" ht="13.5" x14ac:dyDescent="0.3">
      <c r="N1053" s="35">
        <v>1.0999999999999999E-9</v>
      </c>
      <c r="O1053" s="35">
        <v>6.2793664393500004</v>
      </c>
      <c r="P1053" s="35">
        <v>3337.1065620029999</v>
      </c>
      <c r="Q1053" s="29">
        <f t="shared" si="372"/>
        <v>-7.7419728644382202E-10</v>
      </c>
      <c r="R1053" s="29">
        <f t="shared" si="373"/>
        <v>-7.7423060980829888E-10</v>
      </c>
      <c r="S1053" s="29">
        <f t="shared" si="374"/>
        <v>-7.7423060863462502E-10</v>
      </c>
      <c r="T1053" s="29">
        <f t="shared" si="375"/>
        <v>-7.742306086346638E-10</v>
      </c>
      <c r="V1053" s="35"/>
      <c r="W1053" s="35"/>
      <c r="X1053" s="35"/>
      <c r="AD1053" s="35"/>
      <c r="AE1053" s="35"/>
      <c r="AF1053" s="35"/>
      <c r="AL1053" s="35"/>
      <c r="AM1053" s="35"/>
      <c r="AN1053" s="35"/>
      <c r="AT1053" s="35"/>
      <c r="AU1053" s="35"/>
      <c r="AV1053" s="35"/>
      <c r="BB1053" s="35"/>
      <c r="BC1053" s="35"/>
      <c r="BD1053" s="35"/>
      <c r="BJ1053" s="35"/>
      <c r="BK1053" s="35"/>
      <c r="BL1053" s="35"/>
      <c r="BR1053" s="35"/>
      <c r="BS1053" s="35"/>
      <c r="BT1053" s="35"/>
      <c r="BZ1053" s="35"/>
      <c r="CA1053" s="35"/>
      <c r="CB1053" s="35"/>
      <c r="CH1053" s="35"/>
      <c r="CI1053" s="35"/>
      <c r="CJ1053" s="35"/>
      <c r="CP1053" s="35"/>
      <c r="CQ1053" s="35"/>
      <c r="CR1053" s="35"/>
      <c r="CX1053" s="35"/>
      <c r="CY1053" s="35"/>
      <c r="CZ1053" s="35"/>
      <c r="DF1053" s="35">
        <v>8.6000000000000003E-10</v>
      </c>
      <c r="DG1053" s="35">
        <v>0.81171860573999999</v>
      </c>
      <c r="DH1053" s="35">
        <v>209.77597708900001</v>
      </c>
      <c r="DI1053" s="29">
        <f t="shared" si="376"/>
        <v>-4.0739985808978551E-10</v>
      </c>
      <c r="DJ1053" s="29">
        <f t="shared" si="377"/>
        <v>-4.0740188844746197E-10</v>
      </c>
      <c r="DK1053" s="29">
        <f t="shared" si="378"/>
        <v>-4.0740188837594983E-10</v>
      </c>
      <c r="DL1053" s="29">
        <f t="shared" si="379"/>
        <v>-4.0740188837595184E-10</v>
      </c>
      <c r="DN1053" s="35"/>
      <c r="DO1053" s="35"/>
      <c r="DP1053" s="35"/>
      <c r="DV1053" s="35"/>
      <c r="DW1053" s="35"/>
      <c r="DX1053" s="35"/>
      <c r="ED1053" s="35"/>
      <c r="EE1053" s="35"/>
      <c r="EF1053" s="35"/>
      <c r="EL1053" s="35"/>
      <c r="EM1053" s="35"/>
      <c r="EN1053" s="35"/>
      <c r="ET1053" s="35"/>
      <c r="EU1053" s="35"/>
      <c r="EV1053" s="35"/>
    </row>
    <row r="1054" spans="14:152" s="29" customFormat="1" ht="13.5" x14ac:dyDescent="0.3">
      <c r="N1054" s="35">
        <v>8.6999999999999999E-10</v>
      </c>
      <c r="O1054" s="35">
        <v>2.0928796540899999</v>
      </c>
      <c r="P1054" s="35">
        <v>10264.5658840734</v>
      </c>
      <c r="Q1054" s="29">
        <f t="shared" si="372"/>
        <v>5.8255703314687981E-10</v>
      </c>
      <c r="R1054" s="29">
        <f t="shared" si="373"/>
        <v>5.8247226910702155E-10</v>
      </c>
      <c r="S1054" s="29">
        <f t="shared" si="374"/>
        <v>5.8247227209272718E-10</v>
      </c>
      <c r="T1054" s="29">
        <f t="shared" si="375"/>
        <v>5.8247227209263536E-10</v>
      </c>
      <c r="V1054" s="35"/>
      <c r="W1054" s="35"/>
      <c r="X1054" s="35"/>
      <c r="AD1054" s="35"/>
      <c r="AE1054" s="35"/>
      <c r="AF1054" s="35"/>
      <c r="AL1054" s="35"/>
      <c r="AM1054" s="35"/>
      <c r="AN1054" s="35"/>
      <c r="AT1054" s="35"/>
      <c r="AU1054" s="35"/>
      <c r="AV1054" s="35"/>
      <c r="BB1054" s="35"/>
      <c r="BC1054" s="35"/>
      <c r="BD1054" s="35"/>
      <c r="BJ1054" s="35"/>
      <c r="BK1054" s="35"/>
      <c r="BL1054" s="35"/>
      <c r="BR1054" s="35"/>
      <c r="BS1054" s="35"/>
      <c r="BT1054" s="35"/>
      <c r="BZ1054" s="35"/>
      <c r="CA1054" s="35"/>
      <c r="CB1054" s="35"/>
      <c r="CH1054" s="35"/>
      <c r="CI1054" s="35"/>
      <c r="CJ1054" s="35"/>
      <c r="CP1054" s="35"/>
      <c r="CQ1054" s="35"/>
      <c r="CR1054" s="35"/>
      <c r="CX1054" s="35"/>
      <c r="CY1054" s="35"/>
      <c r="CZ1054" s="35"/>
      <c r="DF1054" s="35">
        <v>6.6999999999999996E-10</v>
      </c>
      <c r="DG1054" s="35">
        <v>5.2803592887699997</v>
      </c>
      <c r="DH1054" s="35">
        <v>8966.3875031733005</v>
      </c>
      <c r="DI1054" s="29">
        <f t="shared" si="376"/>
        <v>6.655714551302134E-10</v>
      </c>
      <c r="DJ1054" s="29">
        <f t="shared" si="377"/>
        <v>6.6558026296480992E-10</v>
      </c>
      <c r="DK1054" s="29">
        <f t="shared" si="378"/>
        <v>6.6558026265474013E-10</v>
      </c>
      <c r="DL1054" s="29">
        <f t="shared" si="379"/>
        <v>6.6558026265474882E-10</v>
      </c>
      <c r="DN1054" s="35"/>
      <c r="DO1054" s="35"/>
      <c r="DP1054" s="35"/>
      <c r="DV1054" s="35"/>
      <c r="DW1054" s="35"/>
      <c r="DX1054" s="35"/>
      <c r="ED1054" s="35"/>
      <c r="EE1054" s="35"/>
      <c r="EF1054" s="35"/>
      <c r="EL1054" s="35"/>
      <c r="EM1054" s="35"/>
      <c r="EN1054" s="35"/>
      <c r="ET1054" s="35"/>
      <c r="EU1054" s="35"/>
      <c r="EV1054" s="35"/>
    </row>
    <row r="1055" spans="14:152" s="29" customFormat="1" ht="13.5" x14ac:dyDescent="0.3">
      <c r="N1055" s="35">
        <v>8.9000000000000003E-10</v>
      </c>
      <c r="O1055" s="35">
        <v>3.2763336538900001</v>
      </c>
      <c r="P1055" s="35">
        <v>3002.3697277167998</v>
      </c>
      <c r="Q1055" s="29">
        <f t="shared" si="372"/>
        <v>-1.8050366020135703E-10</v>
      </c>
      <c r="R1055" s="29">
        <f t="shared" si="373"/>
        <v>-1.8047022237807165E-10</v>
      </c>
      <c r="S1055" s="29">
        <f t="shared" si="374"/>
        <v>-1.8047022355580833E-10</v>
      </c>
      <c r="T1055" s="29">
        <f t="shared" si="375"/>
        <v>-1.8047022355577118E-10</v>
      </c>
      <c r="V1055" s="35"/>
      <c r="W1055" s="35"/>
      <c r="X1055" s="35"/>
      <c r="AD1055" s="35"/>
      <c r="AE1055" s="35"/>
      <c r="AF1055" s="35"/>
      <c r="AL1055" s="35"/>
      <c r="AM1055" s="35"/>
      <c r="AN1055" s="35"/>
      <c r="AT1055" s="35"/>
      <c r="AU1055" s="35"/>
      <c r="AV1055" s="35"/>
      <c r="BB1055" s="35"/>
      <c r="BC1055" s="35"/>
      <c r="BD1055" s="35"/>
      <c r="BJ1055" s="35"/>
      <c r="BK1055" s="35"/>
      <c r="BL1055" s="35"/>
      <c r="BR1055" s="35"/>
      <c r="BS1055" s="35"/>
      <c r="BT1055" s="35"/>
      <c r="BZ1055" s="35"/>
      <c r="CA1055" s="35"/>
      <c r="CB1055" s="35"/>
      <c r="CH1055" s="35"/>
      <c r="CI1055" s="35"/>
      <c r="CJ1055" s="35"/>
      <c r="CP1055" s="35"/>
      <c r="CQ1055" s="35"/>
      <c r="CR1055" s="35"/>
      <c r="CX1055" s="35"/>
      <c r="CY1055" s="35"/>
      <c r="CZ1055" s="35"/>
      <c r="DF1055" s="35">
        <v>6.6999999999999996E-10</v>
      </c>
      <c r="DG1055" s="35">
        <v>0.20258020424000001</v>
      </c>
      <c r="DH1055" s="35">
        <v>27433.8892158749</v>
      </c>
      <c r="DI1055" s="29">
        <f t="shared" si="376"/>
        <v>6.3487930680001242E-10</v>
      </c>
      <c r="DJ1055" s="29">
        <f t="shared" si="377"/>
        <v>6.3480421669037272E-10</v>
      </c>
      <c r="DK1055" s="29">
        <f t="shared" si="378"/>
        <v>6.3480421933653198E-10</v>
      </c>
      <c r="DL1055" s="29">
        <f t="shared" si="379"/>
        <v>6.3480421933645887E-10</v>
      </c>
      <c r="DN1055" s="35"/>
      <c r="DO1055" s="35"/>
      <c r="DP1055" s="35"/>
      <c r="DV1055" s="35"/>
      <c r="DW1055" s="35"/>
      <c r="DX1055" s="35"/>
      <c r="ED1055" s="35"/>
      <c r="EE1055" s="35"/>
      <c r="EF1055" s="35"/>
      <c r="EL1055" s="35"/>
      <c r="EM1055" s="35"/>
      <c r="EN1055" s="35"/>
      <c r="ET1055" s="35"/>
      <c r="EU1055" s="35"/>
      <c r="EV1055" s="35"/>
    </row>
    <row r="1056" spans="14:152" s="29" customFormat="1" ht="13.5" x14ac:dyDescent="0.3">
      <c r="N1056" s="35">
        <v>9.0999999999999996E-10</v>
      </c>
      <c r="O1056" s="35">
        <v>1.8962204944700001</v>
      </c>
      <c r="P1056" s="35">
        <v>37895.426290367403</v>
      </c>
      <c r="Q1056" s="29">
        <f t="shared" si="372"/>
        <v>-6.0754797904543397E-11</v>
      </c>
      <c r="R1056" s="29">
        <f t="shared" si="373"/>
        <v>-6.0315086142990407E-11</v>
      </c>
      <c r="S1056" s="29">
        <f t="shared" si="374"/>
        <v>-6.0315101630526268E-11</v>
      </c>
      <c r="T1056" s="29">
        <f t="shared" si="375"/>
        <v>-6.0315101630010133E-11</v>
      </c>
      <c r="V1056" s="35"/>
      <c r="W1056" s="35"/>
      <c r="X1056" s="35"/>
      <c r="AD1056" s="35"/>
      <c r="AE1056" s="35"/>
      <c r="AF1056" s="35"/>
      <c r="AL1056" s="35"/>
      <c r="AM1056" s="35"/>
      <c r="AN1056" s="35"/>
      <c r="AT1056" s="35"/>
      <c r="AU1056" s="35"/>
      <c r="AV1056" s="35"/>
      <c r="BB1056" s="35"/>
      <c r="BC1056" s="35"/>
      <c r="BD1056" s="35"/>
      <c r="BJ1056" s="35"/>
      <c r="BK1056" s="35"/>
      <c r="BL1056" s="35"/>
      <c r="BR1056" s="35"/>
      <c r="BS1056" s="35"/>
      <c r="BT1056" s="35"/>
      <c r="BZ1056" s="35"/>
      <c r="CA1056" s="35"/>
      <c r="CB1056" s="35"/>
      <c r="CH1056" s="35"/>
      <c r="CI1056" s="35"/>
      <c r="CJ1056" s="35"/>
      <c r="CP1056" s="35"/>
      <c r="CQ1056" s="35"/>
      <c r="CR1056" s="35"/>
      <c r="CX1056" s="35"/>
      <c r="CY1056" s="35"/>
      <c r="CZ1056" s="35"/>
      <c r="DF1056" s="35">
        <v>7.1000000000000003E-10</v>
      </c>
      <c r="DG1056" s="35">
        <v>2.7641014821800001</v>
      </c>
      <c r="DH1056" s="35">
        <v>15650.7937503106</v>
      </c>
      <c r="DI1056" s="29">
        <f t="shared" si="376"/>
        <v>5.6610283316371948E-10</v>
      </c>
      <c r="DJ1056" s="29">
        <f t="shared" si="377"/>
        <v>5.6601711642545837E-10</v>
      </c>
      <c r="DK1056" s="29">
        <f t="shared" si="378"/>
        <v>5.6601711944494647E-10</v>
      </c>
      <c r="DL1056" s="29">
        <f t="shared" si="379"/>
        <v>5.6601711944484897E-10</v>
      </c>
      <c r="DN1056" s="35"/>
      <c r="DO1056" s="35"/>
      <c r="DP1056" s="35"/>
      <c r="DV1056" s="35"/>
      <c r="DW1056" s="35"/>
      <c r="DX1056" s="35"/>
      <c r="ED1056" s="35"/>
      <c r="EE1056" s="35"/>
      <c r="EF1056" s="35"/>
      <c r="EL1056" s="35"/>
      <c r="EM1056" s="35"/>
      <c r="EN1056" s="35"/>
      <c r="ET1056" s="35"/>
      <c r="EU1056" s="35"/>
      <c r="EV1056" s="35"/>
    </row>
    <row r="1057" spans="14:152" s="29" customFormat="1" ht="13.5" x14ac:dyDescent="0.3">
      <c r="N1057" s="35">
        <v>1.1800000000000001E-9</v>
      </c>
      <c r="O1057" s="35">
        <v>3.8826832367200002</v>
      </c>
      <c r="P1057" s="35">
        <v>1236.075660323</v>
      </c>
      <c r="Q1057" s="29">
        <f t="shared" si="372"/>
        <v>4.5619649375032359E-10</v>
      </c>
      <c r="R1057" s="29">
        <f t="shared" si="373"/>
        <v>4.561793036858678E-10</v>
      </c>
      <c r="S1057" s="29">
        <f t="shared" si="374"/>
        <v>4.5617930429133196E-10</v>
      </c>
      <c r="T1057" s="29">
        <f t="shared" si="375"/>
        <v>4.5617930429130875E-10</v>
      </c>
      <c r="V1057" s="35"/>
      <c r="W1057" s="35"/>
      <c r="X1057" s="35"/>
      <c r="AD1057" s="35"/>
      <c r="AE1057" s="35"/>
      <c r="AF1057" s="35"/>
      <c r="AL1057" s="35"/>
      <c r="AM1057" s="35"/>
      <c r="AN1057" s="35"/>
      <c r="AT1057" s="35"/>
      <c r="AU1057" s="35"/>
      <c r="AV1057" s="35"/>
      <c r="BB1057" s="35"/>
      <c r="BC1057" s="35"/>
      <c r="BD1057" s="35"/>
      <c r="BJ1057" s="35"/>
      <c r="BK1057" s="35"/>
      <c r="BL1057" s="35"/>
      <c r="BR1057" s="35"/>
      <c r="BS1057" s="35"/>
      <c r="BT1057" s="35"/>
      <c r="BZ1057" s="35"/>
      <c r="CA1057" s="35"/>
      <c r="CB1057" s="35"/>
      <c r="CH1057" s="35"/>
      <c r="CI1057" s="35"/>
      <c r="CJ1057" s="35"/>
      <c r="CP1057" s="35"/>
      <c r="CQ1057" s="35"/>
      <c r="CR1057" s="35"/>
      <c r="CX1057" s="35"/>
      <c r="CY1057" s="35"/>
      <c r="CZ1057" s="35"/>
      <c r="DF1057" s="35">
        <v>8.9999999999999999E-10</v>
      </c>
      <c r="DG1057" s="35">
        <v>0.71593793107000003</v>
      </c>
      <c r="DH1057" s="35">
        <v>3451.7990689874</v>
      </c>
      <c r="DI1057" s="29">
        <f t="shared" si="376"/>
        <v>8.7608805569337716E-10</v>
      </c>
      <c r="DJ1057" s="29">
        <f t="shared" si="377"/>
        <v>8.7609714534878557E-10</v>
      </c>
      <c r="DK1057" s="29">
        <f t="shared" si="378"/>
        <v>8.7609714502866481E-10</v>
      </c>
      <c r="DL1057" s="29">
        <f t="shared" si="379"/>
        <v>8.7609714502867505E-10</v>
      </c>
      <c r="DN1057" s="35"/>
      <c r="DO1057" s="35"/>
      <c r="DP1057" s="35"/>
      <c r="DV1057" s="35"/>
      <c r="DW1057" s="35"/>
      <c r="DX1057" s="35"/>
      <c r="ED1057" s="35"/>
      <c r="EE1057" s="35"/>
      <c r="EF1057" s="35"/>
      <c r="EL1057" s="35"/>
      <c r="EM1057" s="35"/>
      <c r="EN1057" s="35"/>
      <c r="ET1057" s="35"/>
      <c r="EU1057" s="35"/>
      <c r="EV1057" s="35"/>
    </row>
    <row r="1058" spans="14:152" s="29" customFormat="1" ht="13.5" x14ac:dyDescent="0.3">
      <c r="N1058" s="35">
        <v>9.4000000000000006E-10</v>
      </c>
      <c r="O1058" s="35">
        <v>2.2781906199000002</v>
      </c>
      <c r="P1058" s="35">
        <v>4845.9002357928002</v>
      </c>
      <c r="Q1058" s="29">
        <f t="shared" si="372"/>
        <v>7.2099813724827872E-10</v>
      </c>
      <c r="R1058" s="29">
        <f t="shared" si="373"/>
        <v>7.2096078627155573E-10</v>
      </c>
      <c r="S1058" s="29">
        <f t="shared" si="374"/>
        <v>7.2096078758716447E-10</v>
      </c>
      <c r="T1058" s="29">
        <f t="shared" si="375"/>
        <v>7.2096078758712156E-10</v>
      </c>
      <c r="V1058" s="35"/>
      <c r="W1058" s="35"/>
      <c r="X1058" s="35"/>
      <c r="AD1058" s="35"/>
      <c r="AE1058" s="35"/>
      <c r="AF1058" s="35"/>
      <c r="AL1058" s="35"/>
      <c r="AM1058" s="35"/>
      <c r="AN1058" s="35"/>
      <c r="AT1058" s="35"/>
      <c r="AU1058" s="35"/>
      <c r="AV1058" s="35"/>
      <c r="BB1058" s="35"/>
      <c r="BC1058" s="35"/>
      <c r="BD1058" s="35"/>
      <c r="BJ1058" s="35"/>
      <c r="BK1058" s="35"/>
      <c r="BL1058" s="35"/>
      <c r="BR1058" s="35"/>
      <c r="BS1058" s="35"/>
      <c r="BT1058" s="35"/>
      <c r="BZ1058" s="35"/>
      <c r="CA1058" s="35"/>
      <c r="CB1058" s="35"/>
      <c r="CH1058" s="35"/>
      <c r="CI1058" s="35"/>
      <c r="CJ1058" s="35"/>
      <c r="CP1058" s="35"/>
      <c r="CQ1058" s="35"/>
      <c r="CR1058" s="35"/>
      <c r="CX1058" s="35"/>
      <c r="CY1058" s="35"/>
      <c r="CZ1058" s="35"/>
      <c r="DF1058" s="35">
        <v>6.6999999999999996E-10</v>
      </c>
      <c r="DG1058" s="35">
        <v>6.18148420146</v>
      </c>
      <c r="DH1058" s="35">
        <v>3966.2826190122</v>
      </c>
      <c r="DI1058" s="29">
        <f t="shared" si="376"/>
        <v>5.6483000310643674E-11</v>
      </c>
      <c r="DJ1058" s="29">
        <f t="shared" si="377"/>
        <v>5.6516838856848039E-11</v>
      </c>
      <c r="DK1058" s="29">
        <f t="shared" si="378"/>
        <v>5.6516837665010715E-11</v>
      </c>
      <c r="DL1058" s="29">
        <f t="shared" si="379"/>
        <v>5.6516837665039175E-11</v>
      </c>
      <c r="DN1058" s="35"/>
      <c r="DO1058" s="35"/>
      <c r="DP1058" s="35"/>
      <c r="DV1058" s="35"/>
      <c r="DW1058" s="35"/>
      <c r="DX1058" s="35"/>
      <c r="ED1058" s="35"/>
      <c r="EE1058" s="35"/>
      <c r="EF1058" s="35"/>
      <c r="EL1058" s="35"/>
      <c r="EM1058" s="35"/>
      <c r="EN1058" s="35"/>
      <c r="ET1058" s="35"/>
      <c r="EU1058" s="35"/>
      <c r="EV1058" s="35"/>
    </row>
    <row r="1059" spans="14:152" s="29" customFormat="1" ht="13.5" x14ac:dyDescent="0.3">
      <c r="N1059" s="35">
        <v>8.4999999999999996E-10</v>
      </c>
      <c r="O1059" s="35">
        <v>3.0743863661200002</v>
      </c>
      <c r="P1059" s="35">
        <v>9983.7042444616</v>
      </c>
      <c r="Q1059" s="29">
        <f t="shared" si="372"/>
        <v>-2.4717106970912297E-10</v>
      </c>
      <c r="R1059" s="29">
        <f t="shared" si="373"/>
        <v>-2.4706730795975407E-10</v>
      </c>
      <c r="S1059" s="29">
        <f t="shared" si="374"/>
        <v>-2.4706731161448235E-10</v>
      </c>
      <c r="T1059" s="29">
        <f t="shared" si="375"/>
        <v>-2.4706731161436675E-10</v>
      </c>
      <c r="V1059" s="35"/>
      <c r="W1059" s="35"/>
      <c r="X1059" s="35"/>
      <c r="AD1059" s="35"/>
      <c r="AE1059" s="35"/>
      <c r="AF1059" s="35"/>
      <c r="AL1059" s="35"/>
      <c r="AM1059" s="35"/>
      <c r="AN1059" s="35"/>
      <c r="AT1059" s="35"/>
      <c r="AU1059" s="35"/>
      <c r="AV1059" s="35"/>
      <c r="BB1059" s="35"/>
      <c r="BC1059" s="35"/>
      <c r="BD1059" s="35"/>
      <c r="BJ1059" s="35"/>
      <c r="BK1059" s="35"/>
      <c r="BL1059" s="35"/>
      <c r="BR1059" s="35"/>
      <c r="BS1059" s="35"/>
      <c r="BT1059" s="35"/>
      <c r="BZ1059" s="35"/>
      <c r="CA1059" s="35"/>
      <c r="CB1059" s="35"/>
      <c r="CH1059" s="35"/>
      <c r="CI1059" s="35"/>
      <c r="CJ1059" s="35"/>
      <c r="CP1059" s="35"/>
      <c r="CQ1059" s="35"/>
      <c r="CR1059" s="35"/>
      <c r="CX1059" s="35"/>
      <c r="CY1059" s="35"/>
      <c r="CZ1059" s="35"/>
      <c r="DF1059" s="35">
        <v>7.4000000000000003E-10</v>
      </c>
      <c r="DG1059" s="35">
        <v>3.6195912076500001</v>
      </c>
      <c r="DH1059" s="35">
        <v>7064.1041319706001</v>
      </c>
      <c r="DI1059" s="29">
        <f t="shared" si="376"/>
        <v>3.831907402565697E-10</v>
      </c>
      <c r="DJ1059" s="29">
        <f t="shared" si="377"/>
        <v>3.8313359019336481E-10</v>
      </c>
      <c r="DK1059" s="29">
        <f t="shared" si="378"/>
        <v>3.8313359220633002E-10</v>
      </c>
      <c r="DL1059" s="29">
        <f t="shared" si="379"/>
        <v>3.83133592206267E-10</v>
      </c>
      <c r="DN1059" s="35"/>
      <c r="DO1059" s="35"/>
      <c r="DP1059" s="35"/>
      <c r="DV1059" s="35"/>
      <c r="DW1059" s="35"/>
      <c r="DX1059" s="35"/>
      <c r="ED1059" s="35"/>
      <c r="EE1059" s="35"/>
      <c r="EF1059" s="35"/>
      <c r="EL1059" s="35"/>
      <c r="EM1059" s="35"/>
      <c r="EN1059" s="35"/>
      <c r="ET1059" s="35"/>
      <c r="EU1059" s="35"/>
      <c r="EV1059" s="35"/>
    </row>
    <row r="1060" spans="14:152" s="29" customFormat="1" ht="13.5" x14ac:dyDescent="0.3">
      <c r="N1060" s="35">
        <v>8.6000000000000003E-10</v>
      </c>
      <c r="O1060" s="35">
        <v>3.9446342580799998</v>
      </c>
      <c r="P1060" s="35">
        <v>16.764890746999999</v>
      </c>
      <c r="Q1060" s="29">
        <f t="shared" si="372"/>
        <v>-4.0887614042471439E-10</v>
      </c>
      <c r="R1060" s="29">
        <f t="shared" si="373"/>
        <v>-4.0887630251655722E-10</v>
      </c>
      <c r="S1060" s="29">
        <f t="shared" si="374"/>
        <v>-4.0887630251084807E-10</v>
      </c>
      <c r="T1060" s="29">
        <f t="shared" si="375"/>
        <v>-4.0887630251084807E-10</v>
      </c>
      <c r="V1060" s="35"/>
      <c r="W1060" s="35"/>
      <c r="X1060" s="35"/>
      <c r="AD1060" s="35"/>
      <c r="AE1060" s="35"/>
      <c r="AF1060" s="35"/>
      <c r="AL1060" s="35"/>
      <c r="AM1060" s="35"/>
      <c r="AN1060" s="35"/>
      <c r="AT1060" s="35"/>
      <c r="AU1060" s="35"/>
      <c r="AV1060" s="35"/>
      <c r="BB1060" s="35"/>
      <c r="BC1060" s="35"/>
      <c r="BD1060" s="35"/>
      <c r="BJ1060" s="35"/>
      <c r="BK1060" s="35"/>
      <c r="BL1060" s="35"/>
      <c r="BR1060" s="35"/>
      <c r="BS1060" s="35"/>
      <c r="BT1060" s="35"/>
      <c r="BZ1060" s="35"/>
      <c r="CA1060" s="35"/>
      <c r="CB1060" s="35"/>
      <c r="CH1060" s="35"/>
      <c r="CI1060" s="35"/>
      <c r="CJ1060" s="35"/>
      <c r="CP1060" s="35"/>
      <c r="CQ1060" s="35"/>
      <c r="CR1060" s="35"/>
      <c r="CX1060" s="35"/>
      <c r="CY1060" s="35"/>
      <c r="CZ1060" s="35"/>
      <c r="DF1060" s="35">
        <v>6.8000000000000003E-10</v>
      </c>
      <c r="DG1060" s="35">
        <v>2.6955040503099998</v>
      </c>
      <c r="DH1060" s="35">
        <v>12725.453434775</v>
      </c>
      <c r="DI1060" s="29">
        <f t="shared" si="376"/>
        <v>-3.0497365039696481E-10</v>
      </c>
      <c r="DJ1060" s="29">
        <f t="shared" si="377"/>
        <v>-3.0487480939864985E-10</v>
      </c>
      <c r="DK1060" s="29">
        <f t="shared" si="378"/>
        <v>-3.0487481288013239E-10</v>
      </c>
      <c r="DL1060" s="29">
        <f t="shared" si="379"/>
        <v>-3.0487481288001146E-10</v>
      </c>
      <c r="DN1060" s="35"/>
      <c r="DO1060" s="35"/>
      <c r="DP1060" s="35"/>
      <c r="DV1060" s="35"/>
      <c r="DW1060" s="35"/>
      <c r="DX1060" s="35"/>
      <c r="ED1060" s="35"/>
      <c r="EE1060" s="35"/>
      <c r="EF1060" s="35"/>
      <c r="EL1060" s="35"/>
      <c r="EM1060" s="35"/>
      <c r="EN1060" s="35"/>
      <c r="ET1060" s="35"/>
      <c r="EU1060" s="35"/>
      <c r="EV1060" s="35"/>
    </row>
    <row r="1061" spans="14:152" s="29" customFormat="1" ht="13.5" x14ac:dyDescent="0.3">
      <c r="N1061" s="35">
        <v>9.900000000000001E-10</v>
      </c>
      <c r="O1061" s="35">
        <v>4.5889022558199999</v>
      </c>
      <c r="P1061" s="35">
        <v>3774.3241645766002</v>
      </c>
      <c r="Q1061" s="29">
        <f t="shared" si="372"/>
        <v>-9.8664379998731228E-10</v>
      </c>
      <c r="R1061" s="29">
        <f t="shared" si="373"/>
        <v>-9.8663987030792549E-10</v>
      </c>
      <c r="S1061" s="29">
        <f t="shared" si="374"/>
        <v>-9.8663987044637567E-10</v>
      </c>
      <c r="T1061" s="29">
        <f t="shared" si="375"/>
        <v>-9.8663987044637112E-10</v>
      </c>
      <c r="V1061" s="35"/>
      <c r="W1061" s="35"/>
      <c r="X1061" s="35"/>
      <c r="AD1061" s="35"/>
      <c r="AE1061" s="35"/>
      <c r="AF1061" s="35"/>
      <c r="AL1061" s="35"/>
      <c r="AM1061" s="35"/>
      <c r="AN1061" s="35"/>
      <c r="AT1061" s="35"/>
      <c r="AU1061" s="35"/>
      <c r="AV1061" s="35"/>
      <c r="BB1061" s="35"/>
      <c r="BC1061" s="35"/>
      <c r="BD1061" s="35"/>
      <c r="BJ1061" s="35"/>
      <c r="BK1061" s="35"/>
      <c r="BL1061" s="35"/>
      <c r="BR1061" s="35"/>
      <c r="BS1061" s="35"/>
      <c r="BT1061" s="35"/>
      <c r="BZ1061" s="35"/>
      <c r="CA1061" s="35"/>
      <c r="CB1061" s="35"/>
      <c r="CH1061" s="35"/>
      <c r="CI1061" s="35"/>
      <c r="CJ1061" s="35"/>
      <c r="CP1061" s="35"/>
      <c r="CQ1061" s="35"/>
      <c r="CR1061" s="35"/>
      <c r="CX1061" s="35"/>
      <c r="CY1061" s="35"/>
      <c r="CZ1061" s="35"/>
      <c r="DF1061" s="35">
        <v>7.4000000000000003E-10</v>
      </c>
      <c r="DG1061" s="35">
        <v>1.2485430978300001</v>
      </c>
      <c r="DH1061" s="35">
        <v>8027.5691447093996</v>
      </c>
      <c r="DI1061" s="29">
        <f t="shared" si="376"/>
        <v>7.0349522680311563E-10</v>
      </c>
      <c r="DJ1061" s="29">
        <f t="shared" si="377"/>
        <v>7.0347167426241925E-10</v>
      </c>
      <c r="DK1061" s="29">
        <f t="shared" si="378"/>
        <v>7.0347167509210539E-10</v>
      </c>
      <c r="DL1061" s="29">
        <f t="shared" si="379"/>
        <v>7.0347167509207933E-10</v>
      </c>
      <c r="DN1061" s="35"/>
      <c r="DO1061" s="35"/>
      <c r="DP1061" s="35"/>
      <c r="DV1061" s="35"/>
      <c r="DW1061" s="35"/>
      <c r="DX1061" s="35"/>
      <c r="ED1061" s="35"/>
      <c r="EE1061" s="35"/>
      <c r="EF1061" s="35"/>
      <c r="EL1061" s="35"/>
      <c r="EM1061" s="35"/>
      <c r="EN1061" s="35"/>
      <c r="ET1061" s="35"/>
      <c r="EU1061" s="35"/>
      <c r="EV1061" s="35"/>
    </row>
    <row r="1062" spans="14:152" s="29" customFormat="1" ht="13.5" x14ac:dyDescent="0.3">
      <c r="N1062" s="35">
        <v>8.6000000000000003E-10</v>
      </c>
      <c r="O1062" s="35">
        <v>1.27758598252</v>
      </c>
      <c r="P1062" s="35">
        <v>34513.263072682799</v>
      </c>
      <c r="Q1062" s="29">
        <f t="shared" si="372"/>
        <v>-7.5194539125304381E-10</v>
      </c>
      <c r="R1062" s="29">
        <f t="shared" si="373"/>
        <v>-7.5176124695191232E-10</v>
      </c>
      <c r="S1062" s="29">
        <f t="shared" si="374"/>
        <v>-7.5176125344033772E-10</v>
      </c>
      <c r="T1062" s="29">
        <f t="shared" si="375"/>
        <v>-7.5176125344014778E-10</v>
      </c>
      <c r="V1062" s="35"/>
      <c r="W1062" s="35"/>
      <c r="X1062" s="35"/>
      <c r="AD1062" s="35"/>
      <c r="AE1062" s="35"/>
      <c r="AF1062" s="35"/>
      <c r="AL1062" s="35"/>
      <c r="AM1062" s="35"/>
      <c r="AN1062" s="35"/>
      <c r="AT1062" s="35"/>
      <c r="AU1062" s="35"/>
      <c r="AV1062" s="35"/>
      <c r="BB1062" s="35"/>
      <c r="BC1062" s="35"/>
      <c r="BD1062" s="35"/>
      <c r="BJ1062" s="35"/>
      <c r="BK1062" s="35"/>
      <c r="BL1062" s="35"/>
      <c r="BR1062" s="35"/>
      <c r="BS1062" s="35"/>
      <c r="BT1062" s="35"/>
      <c r="BZ1062" s="35"/>
      <c r="CA1062" s="35"/>
      <c r="CB1062" s="35"/>
      <c r="CH1062" s="35"/>
      <c r="CI1062" s="35"/>
      <c r="CJ1062" s="35"/>
      <c r="CP1062" s="35"/>
      <c r="CQ1062" s="35"/>
      <c r="CR1062" s="35"/>
      <c r="CX1062" s="35"/>
      <c r="CY1062" s="35"/>
      <c r="CZ1062" s="35"/>
      <c r="DF1062" s="35">
        <v>8.3999999999999999E-10</v>
      </c>
      <c r="DG1062" s="35">
        <v>2.4700602869899999</v>
      </c>
      <c r="DH1062" s="35">
        <v>3738.7441764557998</v>
      </c>
      <c r="DI1062" s="29">
        <f t="shared" si="376"/>
        <v>7.8541140453756864E-10</v>
      </c>
      <c r="DJ1062" s="29">
        <f t="shared" si="377"/>
        <v>7.8542563548933321E-10</v>
      </c>
      <c r="DK1062" s="29">
        <f t="shared" si="378"/>
        <v>7.8542563498812979E-10</v>
      </c>
      <c r="DL1062" s="29">
        <f t="shared" si="379"/>
        <v>7.8542563498814685E-10</v>
      </c>
      <c r="DN1062" s="35"/>
      <c r="DO1062" s="35"/>
      <c r="DP1062" s="35"/>
      <c r="DV1062" s="35"/>
      <c r="DW1062" s="35"/>
      <c r="DX1062" s="35"/>
      <c r="ED1062" s="35"/>
      <c r="EE1062" s="35"/>
      <c r="EF1062" s="35"/>
      <c r="EL1062" s="35"/>
      <c r="EM1062" s="35"/>
      <c r="EN1062" s="35"/>
      <c r="ET1062" s="35"/>
      <c r="EU1062" s="35"/>
      <c r="EV1062" s="35"/>
    </row>
    <row r="1063" spans="14:152" s="29" customFormat="1" ht="13.5" x14ac:dyDescent="0.3">
      <c r="N1063" s="35">
        <v>1.1800000000000001E-9</v>
      </c>
      <c r="O1063" s="35">
        <v>6.1062530912900002</v>
      </c>
      <c r="P1063" s="35">
        <v>454.90936652729999</v>
      </c>
      <c r="Q1063" s="29">
        <f t="shared" si="372"/>
        <v>7.0688785782181032E-10</v>
      </c>
      <c r="R1063" s="29">
        <f t="shared" si="373"/>
        <v>7.0689335047234997E-10</v>
      </c>
      <c r="S1063" s="29">
        <f t="shared" si="374"/>
        <v>7.068933502788929E-10</v>
      </c>
      <c r="T1063" s="29">
        <f t="shared" si="375"/>
        <v>7.0689335027889786E-10</v>
      </c>
      <c r="V1063" s="35"/>
      <c r="W1063" s="35"/>
      <c r="X1063" s="35"/>
      <c r="AD1063" s="35"/>
      <c r="AE1063" s="35"/>
      <c r="AF1063" s="35"/>
      <c r="AL1063" s="35"/>
      <c r="AM1063" s="35"/>
      <c r="AN1063" s="35"/>
      <c r="AT1063" s="35"/>
      <c r="AU1063" s="35"/>
      <c r="AV1063" s="35"/>
      <c r="BB1063" s="35"/>
      <c r="BC1063" s="35"/>
      <c r="BD1063" s="35"/>
      <c r="BJ1063" s="35"/>
      <c r="BK1063" s="35"/>
      <c r="BL1063" s="35"/>
      <c r="BR1063" s="35"/>
      <c r="BS1063" s="35"/>
      <c r="BT1063" s="35"/>
      <c r="BZ1063" s="35"/>
      <c r="CA1063" s="35"/>
      <c r="CB1063" s="35"/>
      <c r="CH1063" s="35"/>
      <c r="CI1063" s="35"/>
      <c r="CJ1063" s="35"/>
      <c r="CP1063" s="35"/>
      <c r="CQ1063" s="35"/>
      <c r="CR1063" s="35"/>
      <c r="CX1063" s="35"/>
      <c r="CY1063" s="35"/>
      <c r="CZ1063" s="35"/>
      <c r="DF1063" s="35">
        <v>7.7000000000000003E-10</v>
      </c>
      <c r="DG1063" s="35">
        <v>5.8987418057200003</v>
      </c>
      <c r="DH1063" s="35">
        <v>4307.5833041353999</v>
      </c>
      <c r="DI1063" s="29">
        <f t="shared" si="376"/>
        <v>6.8864423023036146E-10</v>
      </c>
      <c r="DJ1063" s="29">
        <f t="shared" si="377"/>
        <v>6.8866319211933767E-10</v>
      </c>
      <c r="DK1063" s="29">
        <f t="shared" si="378"/>
        <v>6.8866319145151092E-10</v>
      </c>
      <c r="DL1063" s="29">
        <f t="shared" si="379"/>
        <v>6.8866319145153046E-10</v>
      </c>
      <c r="DN1063" s="35"/>
      <c r="DO1063" s="35"/>
      <c r="DP1063" s="35"/>
      <c r="DV1063" s="35"/>
      <c r="DW1063" s="35"/>
      <c r="DX1063" s="35"/>
      <c r="ED1063" s="35"/>
      <c r="EE1063" s="35"/>
      <c r="EF1063" s="35"/>
      <c r="EL1063" s="35"/>
      <c r="EM1063" s="35"/>
      <c r="EN1063" s="35"/>
      <c r="ET1063" s="35"/>
      <c r="EU1063" s="35"/>
      <c r="EV1063" s="35"/>
    </row>
    <row r="1064" spans="14:152" s="29" customFormat="1" ht="13.5" x14ac:dyDescent="0.3">
      <c r="N1064" s="35">
        <v>9.5999999999999999E-10</v>
      </c>
      <c r="O1064" s="35">
        <v>6.0877270019700003</v>
      </c>
      <c r="P1064" s="35">
        <v>1755.4716846791</v>
      </c>
      <c r="Q1064" s="29">
        <f t="shared" si="372"/>
        <v>-9.5913739751265307E-10</v>
      </c>
      <c r="R1064" s="29">
        <f t="shared" si="373"/>
        <v>-9.5913831002827549E-10</v>
      </c>
      <c r="S1064" s="29">
        <f t="shared" si="374"/>
        <v>-9.5913830999614366E-10</v>
      </c>
      <c r="T1064" s="29">
        <f t="shared" si="375"/>
        <v>-9.591383099961449E-10</v>
      </c>
      <c r="V1064" s="35"/>
      <c r="W1064" s="35"/>
      <c r="X1064" s="35"/>
      <c r="AD1064" s="35"/>
      <c r="AE1064" s="35"/>
      <c r="AF1064" s="35"/>
      <c r="AL1064" s="35"/>
      <c r="AM1064" s="35"/>
      <c r="AN1064" s="35"/>
      <c r="AT1064" s="35"/>
      <c r="AU1064" s="35"/>
      <c r="AV1064" s="35"/>
      <c r="BB1064" s="35"/>
      <c r="BC1064" s="35"/>
      <c r="BD1064" s="35"/>
      <c r="BJ1064" s="35"/>
      <c r="BK1064" s="35"/>
      <c r="BL1064" s="35"/>
      <c r="BR1064" s="35"/>
      <c r="BS1064" s="35"/>
      <c r="BT1064" s="35"/>
      <c r="BZ1064" s="35"/>
      <c r="CA1064" s="35"/>
      <c r="CB1064" s="35"/>
      <c r="CH1064" s="35"/>
      <c r="CI1064" s="35"/>
      <c r="CJ1064" s="35"/>
      <c r="CP1064" s="35"/>
      <c r="CQ1064" s="35"/>
      <c r="CR1064" s="35"/>
      <c r="CX1064" s="35"/>
      <c r="CY1064" s="35"/>
      <c r="CZ1064" s="35"/>
      <c r="DF1064" s="35">
        <v>6.6999999999999996E-10</v>
      </c>
      <c r="DG1064" s="35">
        <v>0.33285041428000001</v>
      </c>
      <c r="DH1064" s="35">
        <v>19645.525556790599</v>
      </c>
      <c r="DI1064" s="29">
        <f t="shared" si="376"/>
        <v>3.4548591263169217E-10</v>
      </c>
      <c r="DJ1064" s="29">
        <f t="shared" si="377"/>
        <v>3.4534178305000619E-10</v>
      </c>
      <c r="DK1064" s="29">
        <f t="shared" si="378"/>
        <v>3.4534178812682741E-10</v>
      </c>
      <c r="DL1064" s="29">
        <f t="shared" si="379"/>
        <v>3.4534178812669682E-10</v>
      </c>
      <c r="DN1064" s="35"/>
      <c r="DO1064" s="35"/>
      <c r="DP1064" s="35"/>
      <c r="DV1064" s="35"/>
      <c r="DW1064" s="35"/>
      <c r="DX1064" s="35"/>
      <c r="ED1064" s="35"/>
      <c r="EE1064" s="35"/>
      <c r="EF1064" s="35"/>
      <c r="EL1064" s="35"/>
      <c r="EM1064" s="35"/>
      <c r="EN1064" s="35"/>
      <c r="ET1064" s="35"/>
      <c r="EU1064" s="35"/>
      <c r="EV1064" s="35"/>
    </row>
    <row r="1065" spans="14:152" s="29" customFormat="1" ht="13.5" x14ac:dyDescent="0.3">
      <c r="N1065" s="35">
        <v>8.4999999999999996E-10</v>
      </c>
      <c r="O1065" s="35">
        <v>4.7319363180199998</v>
      </c>
      <c r="P1065" s="35">
        <v>4576.6880870227997</v>
      </c>
      <c r="Q1065" s="29">
        <f t="shared" si="372"/>
        <v>-7.3500971165500661E-10</v>
      </c>
      <c r="R1065" s="29">
        <f t="shared" si="373"/>
        <v>-7.3503467937795528E-10</v>
      </c>
      <c r="S1065" s="29">
        <f t="shared" si="374"/>
        <v>-7.3503467849860438E-10</v>
      </c>
      <c r="T1065" s="29">
        <f t="shared" si="375"/>
        <v>-7.3503467849862868E-10</v>
      </c>
      <c r="V1065" s="35"/>
      <c r="W1065" s="35"/>
      <c r="X1065" s="35"/>
      <c r="AD1065" s="35"/>
      <c r="AE1065" s="35"/>
      <c r="AF1065" s="35"/>
      <c r="AL1065" s="35"/>
      <c r="AM1065" s="35"/>
      <c r="AN1065" s="35"/>
      <c r="AT1065" s="35"/>
      <c r="AU1065" s="35"/>
      <c r="AV1065" s="35"/>
      <c r="BB1065" s="35"/>
      <c r="BC1065" s="35"/>
      <c r="BD1065" s="35"/>
      <c r="BJ1065" s="35"/>
      <c r="BK1065" s="35"/>
      <c r="BL1065" s="35"/>
      <c r="BR1065" s="35"/>
      <c r="BS1065" s="35"/>
      <c r="BT1065" s="35"/>
      <c r="BZ1065" s="35"/>
      <c r="CA1065" s="35"/>
      <c r="CB1065" s="35"/>
      <c r="CH1065" s="35"/>
      <c r="CI1065" s="35"/>
      <c r="CJ1065" s="35"/>
      <c r="CP1065" s="35"/>
      <c r="CQ1065" s="35"/>
      <c r="CR1065" s="35"/>
      <c r="CX1065" s="35"/>
      <c r="CY1065" s="35"/>
      <c r="CZ1065" s="35"/>
      <c r="DF1065" s="35">
        <v>8.3000000000000003E-10</v>
      </c>
      <c r="DG1065" s="35">
        <v>3.7913449369599999</v>
      </c>
      <c r="DH1065" s="35">
        <v>2472.6787626221999</v>
      </c>
      <c r="DI1065" s="29">
        <f t="shared" si="376"/>
        <v>8.2962746240373404E-10</v>
      </c>
      <c r="DJ1065" s="29">
        <f t="shared" si="377"/>
        <v>8.2962667628186342E-10</v>
      </c>
      <c r="DK1065" s="29">
        <f t="shared" si="378"/>
        <v>8.2962667630956643E-10</v>
      </c>
      <c r="DL1065" s="29">
        <f t="shared" si="379"/>
        <v>8.296266763095655E-10</v>
      </c>
      <c r="DN1065" s="35"/>
      <c r="DO1065" s="35"/>
      <c r="DP1065" s="35"/>
      <c r="DV1065" s="35"/>
      <c r="DW1065" s="35"/>
      <c r="DX1065" s="35"/>
      <c r="ED1065" s="35"/>
      <c r="EE1065" s="35"/>
      <c r="EF1065" s="35"/>
      <c r="EL1065" s="35"/>
      <c r="EM1065" s="35"/>
      <c r="EN1065" s="35"/>
      <c r="ET1065" s="35"/>
      <c r="EU1065" s="35"/>
      <c r="EV1065" s="35"/>
    </row>
    <row r="1066" spans="14:152" s="29" customFormat="1" ht="13.5" x14ac:dyDescent="0.3">
      <c r="N1066" s="35">
        <v>1.1599999999999999E-9</v>
      </c>
      <c r="O1066" s="35">
        <v>0.88573303871999998</v>
      </c>
      <c r="P1066" s="35">
        <v>16511.613867387401</v>
      </c>
      <c r="Q1066" s="29">
        <f t="shared" si="372"/>
        <v>5.144248131995133E-10</v>
      </c>
      <c r="R1066" s="29">
        <f t="shared" si="373"/>
        <v>5.1420542090346031E-10</v>
      </c>
      <c r="S1066" s="29">
        <f t="shared" si="374"/>
        <v>5.1420542863115943E-10</v>
      </c>
      <c r="T1066" s="29">
        <f t="shared" si="375"/>
        <v>5.1420542863092307E-10</v>
      </c>
      <c r="V1066" s="35"/>
      <c r="W1066" s="35"/>
      <c r="X1066" s="35"/>
      <c r="AD1066" s="35"/>
      <c r="AE1066" s="35"/>
      <c r="AF1066" s="35"/>
      <c r="AL1066" s="35"/>
      <c r="AM1066" s="35"/>
      <c r="AN1066" s="35"/>
      <c r="AT1066" s="35"/>
      <c r="AU1066" s="35"/>
      <c r="AV1066" s="35"/>
      <c r="BB1066" s="35"/>
      <c r="BC1066" s="35"/>
      <c r="BD1066" s="35"/>
      <c r="BJ1066" s="35"/>
      <c r="BK1066" s="35"/>
      <c r="BL1066" s="35"/>
      <c r="BR1066" s="35"/>
      <c r="BS1066" s="35"/>
      <c r="BT1066" s="35"/>
      <c r="BZ1066" s="35"/>
      <c r="CA1066" s="35"/>
      <c r="CB1066" s="35"/>
      <c r="CH1066" s="35"/>
      <c r="CI1066" s="35"/>
      <c r="CJ1066" s="35"/>
      <c r="CP1066" s="35"/>
      <c r="CQ1066" s="35"/>
      <c r="CR1066" s="35"/>
      <c r="CX1066" s="35"/>
      <c r="CY1066" s="35"/>
      <c r="CZ1066" s="35"/>
      <c r="DF1066" s="35">
        <v>6.3999999999999996E-10</v>
      </c>
      <c r="DG1066" s="35">
        <v>0.43216125634000002</v>
      </c>
      <c r="DH1066" s="35">
        <v>1994.26813539</v>
      </c>
      <c r="DI1066" s="29">
        <f t="shared" si="376"/>
        <v>1.0440627521716547E-10</v>
      </c>
      <c r="DJ1066" s="29">
        <f t="shared" si="377"/>
        <v>1.0442236715440223E-10</v>
      </c>
      <c r="DK1066" s="29">
        <f t="shared" si="378"/>
        <v>1.0442236658762267E-10</v>
      </c>
      <c r="DL1066" s="29">
        <f t="shared" si="379"/>
        <v>1.0442236658764061E-10</v>
      </c>
      <c r="DN1066" s="35"/>
      <c r="DO1066" s="35"/>
      <c r="DP1066" s="35"/>
      <c r="DV1066" s="35"/>
      <c r="DW1066" s="35"/>
      <c r="DX1066" s="35"/>
      <c r="ED1066" s="35"/>
      <c r="EE1066" s="35"/>
      <c r="EF1066" s="35"/>
      <c r="EL1066" s="35"/>
      <c r="EM1066" s="35"/>
      <c r="EN1066" s="35"/>
      <c r="ET1066" s="35"/>
      <c r="EU1066" s="35"/>
      <c r="EV1066" s="35"/>
    </row>
    <row r="1067" spans="14:152" s="29" customFormat="1" ht="13.5" x14ac:dyDescent="0.3">
      <c r="N1067" s="35">
        <v>8.3000000000000003E-10</v>
      </c>
      <c r="O1067" s="35">
        <v>3.13948373813</v>
      </c>
      <c r="P1067" s="35">
        <v>10191.417463232399</v>
      </c>
      <c r="Q1067" s="29">
        <f t="shared" si="372"/>
        <v>4.6330476119609277E-10</v>
      </c>
      <c r="R1067" s="29">
        <f t="shared" si="373"/>
        <v>4.6321506797261738E-10</v>
      </c>
      <c r="S1067" s="29">
        <f t="shared" si="374"/>
        <v>4.6321507113188762E-10</v>
      </c>
      <c r="T1067" s="29">
        <f t="shared" si="375"/>
        <v>4.6321507113178976E-10</v>
      </c>
      <c r="V1067" s="35"/>
      <c r="W1067" s="35"/>
      <c r="X1067" s="35"/>
      <c r="AD1067" s="35"/>
      <c r="AE1067" s="35"/>
      <c r="AF1067" s="35"/>
      <c r="AL1067" s="35"/>
      <c r="AM1067" s="35"/>
      <c r="AN1067" s="35"/>
      <c r="AT1067" s="35"/>
      <c r="AU1067" s="35"/>
      <c r="AV1067" s="35"/>
      <c r="BB1067" s="35"/>
      <c r="BC1067" s="35"/>
      <c r="BD1067" s="35"/>
      <c r="BJ1067" s="35"/>
      <c r="BK1067" s="35"/>
      <c r="BL1067" s="35"/>
      <c r="BR1067" s="35"/>
      <c r="BS1067" s="35"/>
      <c r="BT1067" s="35"/>
      <c r="BZ1067" s="35"/>
      <c r="CA1067" s="35"/>
      <c r="CB1067" s="35"/>
      <c r="CH1067" s="35"/>
      <c r="CI1067" s="35"/>
      <c r="CJ1067" s="35"/>
      <c r="CP1067" s="35"/>
      <c r="CQ1067" s="35"/>
      <c r="CR1067" s="35"/>
      <c r="CX1067" s="35"/>
      <c r="CY1067" s="35"/>
      <c r="CZ1067" s="35"/>
      <c r="DF1067" s="35">
        <v>7.1000000000000003E-10</v>
      </c>
      <c r="DG1067" s="35">
        <v>0.65707804543000004</v>
      </c>
      <c r="DH1067" s="35">
        <v>860.30992875280003</v>
      </c>
      <c r="DI1067" s="29">
        <f t="shared" si="376"/>
        <v>-3.3600658205612572E-10</v>
      </c>
      <c r="DJ1067" s="29">
        <f t="shared" si="377"/>
        <v>-3.359997057001994E-10</v>
      </c>
      <c r="DK1067" s="29">
        <f t="shared" si="378"/>
        <v>-3.3599970594239628E-10</v>
      </c>
      <c r="DL1067" s="29">
        <f t="shared" si="379"/>
        <v>-3.3599970594238853E-10</v>
      </c>
      <c r="DN1067" s="35"/>
      <c r="DO1067" s="35"/>
      <c r="DP1067" s="35"/>
      <c r="DV1067" s="35"/>
      <c r="DW1067" s="35"/>
      <c r="DX1067" s="35"/>
      <c r="ED1067" s="35"/>
      <c r="EE1067" s="35"/>
      <c r="EF1067" s="35"/>
      <c r="EL1067" s="35"/>
      <c r="EM1067" s="35"/>
      <c r="EN1067" s="35"/>
      <c r="ET1067" s="35"/>
      <c r="EU1067" s="35"/>
      <c r="EV1067" s="35"/>
    </row>
    <row r="1068" spans="14:152" s="29" customFormat="1" ht="13.5" x14ac:dyDescent="0.3">
      <c r="N1068" s="35">
        <v>8.3000000000000003E-10</v>
      </c>
      <c r="O1068" s="35">
        <v>0.36972674663999999</v>
      </c>
      <c r="P1068" s="35">
        <v>9755.2302383776005</v>
      </c>
      <c r="Q1068" s="29">
        <f t="shared" si="372"/>
        <v>-1.3446784641979536E-10</v>
      </c>
      <c r="R1068" s="29">
        <f t="shared" si="373"/>
        <v>-1.343657413298965E-10</v>
      </c>
      <c r="S1068" s="29">
        <f t="shared" si="374"/>
        <v>-1.3436574492622311E-10</v>
      </c>
      <c r="T1068" s="29">
        <f t="shared" si="375"/>
        <v>-1.3436574492610671E-10</v>
      </c>
      <c r="V1068" s="35"/>
      <c r="W1068" s="35"/>
      <c r="X1068" s="35"/>
      <c r="AD1068" s="35"/>
      <c r="AE1068" s="35"/>
      <c r="AF1068" s="35"/>
      <c r="AL1068" s="35"/>
      <c r="AM1068" s="35"/>
      <c r="AN1068" s="35"/>
      <c r="AT1068" s="35"/>
      <c r="AU1068" s="35"/>
      <c r="AV1068" s="35"/>
      <c r="BB1068" s="35"/>
      <c r="BC1068" s="35"/>
      <c r="BD1068" s="35"/>
      <c r="BJ1068" s="35"/>
      <c r="BK1068" s="35"/>
      <c r="BL1068" s="35"/>
      <c r="BR1068" s="35"/>
      <c r="BS1068" s="35"/>
      <c r="BT1068" s="35"/>
      <c r="BZ1068" s="35"/>
      <c r="CA1068" s="35"/>
      <c r="CB1068" s="35"/>
      <c r="CH1068" s="35"/>
      <c r="CI1068" s="35"/>
      <c r="CJ1068" s="35"/>
      <c r="CP1068" s="35"/>
      <c r="CQ1068" s="35"/>
      <c r="CR1068" s="35"/>
      <c r="CX1068" s="35"/>
      <c r="CY1068" s="35"/>
      <c r="CZ1068" s="35"/>
      <c r="DF1068" s="35">
        <v>6.3999999999999996E-10</v>
      </c>
      <c r="DG1068" s="35">
        <v>0.98960038205</v>
      </c>
      <c r="DH1068" s="35">
        <v>3376.1751611683999</v>
      </c>
      <c r="DI1068" s="29">
        <f t="shared" si="376"/>
        <v>4.7964026458582907E-10</v>
      </c>
      <c r="DJ1068" s="29">
        <f t="shared" si="377"/>
        <v>4.7962198251289899E-10</v>
      </c>
      <c r="DK1068" s="29">
        <f t="shared" si="378"/>
        <v>4.7962198315683717E-10</v>
      </c>
      <c r="DL1068" s="29">
        <f t="shared" si="379"/>
        <v>4.7962198315681908E-10</v>
      </c>
      <c r="DN1068" s="35"/>
      <c r="DO1068" s="35"/>
      <c r="DP1068" s="35"/>
      <c r="DV1068" s="35"/>
      <c r="DW1068" s="35"/>
      <c r="DX1068" s="35"/>
      <c r="ED1068" s="35"/>
      <c r="EE1068" s="35"/>
      <c r="EF1068" s="35"/>
      <c r="EL1068" s="35"/>
      <c r="EM1068" s="35"/>
      <c r="EN1068" s="35"/>
      <c r="ET1068" s="35"/>
      <c r="EU1068" s="35"/>
      <c r="EV1068" s="35"/>
    </row>
    <row r="1069" spans="14:152" s="29" customFormat="1" ht="13.5" x14ac:dyDescent="0.3">
      <c r="N1069" s="35">
        <v>1.1200000000000001E-9</v>
      </c>
      <c r="O1069" s="35">
        <v>2.2652463584200002</v>
      </c>
      <c r="P1069" s="35">
        <v>10006.5848089144</v>
      </c>
      <c r="Q1069" s="29">
        <f t="shared" si="372"/>
        <v>1.5902092093361433E-10</v>
      </c>
      <c r="R1069" s="29">
        <f t="shared" si="373"/>
        <v>1.5916268972250633E-10</v>
      </c>
      <c r="S1069" s="29">
        <f t="shared" si="374"/>
        <v>1.5916268472926755E-10</v>
      </c>
      <c r="T1069" s="29">
        <f t="shared" si="375"/>
        <v>1.5916268472939359E-10</v>
      </c>
      <c r="V1069" s="35"/>
      <c r="W1069" s="35"/>
      <c r="X1069" s="35"/>
      <c r="AD1069" s="35"/>
      <c r="AE1069" s="35"/>
      <c r="AF1069" s="35"/>
      <c r="AL1069" s="35"/>
      <c r="AM1069" s="35"/>
      <c r="AN1069" s="35"/>
      <c r="AT1069" s="35"/>
      <c r="AU1069" s="35"/>
      <c r="AV1069" s="35"/>
      <c r="BB1069" s="35"/>
      <c r="BC1069" s="35"/>
      <c r="BD1069" s="35"/>
      <c r="BJ1069" s="35"/>
      <c r="BK1069" s="35"/>
      <c r="BL1069" s="35"/>
      <c r="BR1069" s="35"/>
      <c r="BS1069" s="35"/>
      <c r="BT1069" s="35"/>
      <c r="BZ1069" s="35"/>
      <c r="CA1069" s="35"/>
      <c r="CB1069" s="35"/>
      <c r="CH1069" s="35"/>
      <c r="CI1069" s="35"/>
      <c r="CJ1069" s="35"/>
      <c r="CP1069" s="35"/>
      <c r="CQ1069" s="35"/>
      <c r="CR1069" s="35"/>
      <c r="CX1069" s="35"/>
      <c r="CY1069" s="35"/>
      <c r="CZ1069" s="35"/>
      <c r="DF1069" s="35">
        <v>6.9999999999999996E-10</v>
      </c>
      <c r="DG1069" s="35">
        <v>0.96227192684999996</v>
      </c>
      <c r="DH1069" s="35">
        <v>8428.8322315525002</v>
      </c>
      <c r="DI1069" s="29">
        <f t="shared" si="376"/>
        <v>6.532363958352487E-10</v>
      </c>
      <c r="DJ1069" s="29">
        <f t="shared" si="377"/>
        <v>6.5320929567201582E-10</v>
      </c>
      <c r="DK1069" s="29">
        <f t="shared" si="378"/>
        <v>6.5320929662666032E-10</v>
      </c>
      <c r="DL1069" s="29">
        <f t="shared" si="379"/>
        <v>6.5320929662663167E-10</v>
      </c>
      <c r="DN1069" s="35"/>
      <c r="DO1069" s="35"/>
      <c r="DP1069" s="35"/>
      <c r="DV1069" s="35"/>
      <c r="DW1069" s="35"/>
      <c r="DX1069" s="35"/>
      <c r="ED1069" s="35"/>
      <c r="EE1069" s="35"/>
      <c r="EF1069" s="35"/>
      <c r="EL1069" s="35"/>
      <c r="EM1069" s="35"/>
      <c r="EN1069" s="35"/>
      <c r="ET1069" s="35"/>
      <c r="EU1069" s="35"/>
      <c r="EV1069" s="35"/>
    </row>
    <row r="1070" spans="14:152" s="29" customFormat="1" ht="13.5" x14ac:dyDescent="0.3">
      <c r="N1070" s="35">
        <v>8.6999999999999999E-10</v>
      </c>
      <c r="O1070" s="35">
        <v>4.2546150845200001</v>
      </c>
      <c r="P1070" s="35">
        <v>8.1681365824000007</v>
      </c>
      <c r="Q1070" s="29">
        <f t="shared" si="372"/>
        <v>-2.7788758115202228E-10</v>
      </c>
      <c r="R1070" s="29">
        <f t="shared" si="373"/>
        <v>-2.7788766720733503E-10</v>
      </c>
      <c r="S1070" s="29">
        <f t="shared" si="374"/>
        <v>-2.7788766720430434E-10</v>
      </c>
      <c r="T1070" s="29">
        <f t="shared" si="375"/>
        <v>-2.7788766720430434E-10</v>
      </c>
      <c r="V1070" s="35"/>
      <c r="W1070" s="35"/>
      <c r="X1070" s="35"/>
      <c r="AD1070" s="35"/>
      <c r="AE1070" s="35"/>
      <c r="AF1070" s="35"/>
      <c r="AL1070" s="35"/>
      <c r="AM1070" s="35"/>
      <c r="AN1070" s="35"/>
      <c r="AT1070" s="35"/>
      <c r="AU1070" s="35"/>
      <c r="AV1070" s="35"/>
      <c r="BB1070" s="35"/>
      <c r="BC1070" s="35"/>
      <c r="BD1070" s="35"/>
      <c r="BJ1070" s="35"/>
      <c r="BK1070" s="35"/>
      <c r="BL1070" s="35"/>
      <c r="BR1070" s="35"/>
      <c r="BS1070" s="35"/>
      <c r="BT1070" s="35"/>
      <c r="BZ1070" s="35"/>
      <c r="CA1070" s="35"/>
      <c r="CB1070" s="35"/>
      <c r="CH1070" s="35"/>
      <c r="CI1070" s="35"/>
      <c r="CJ1070" s="35"/>
      <c r="CP1070" s="35"/>
      <c r="CQ1070" s="35"/>
      <c r="CR1070" s="35"/>
      <c r="CX1070" s="35"/>
      <c r="CY1070" s="35"/>
      <c r="CZ1070" s="35"/>
      <c r="DF1070" s="35">
        <v>6.6E-10</v>
      </c>
      <c r="DG1070" s="35">
        <v>0.65425879867000003</v>
      </c>
      <c r="DH1070" s="35">
        <v>8219.4652893776001</v>
      </c>
      <c r="DI1070" s="29">
        <f t="shared" si="376"/>
        <v>-3.9216970215699267E-10</v>
      </c>
      <c r="DJ1070" s="29">
        <f t="shared" si="377"/>
        <v>-3.9211394044420905E-10</v>
      </c>
      <c r="DK1070" s="29">
        <f t="shared" si="378"/>
        <v>-3.9211394240829673E-10</v>
      </c>
      <c r="DL1070" s="29">
        <f t="shared" si="379"/>
        <v>-3.9211394240823635E-10</v>
      </c>
      <c r="DN1070" s="35"/>
      <c r="DO1070" s="35"/>
      <c r="DP1070" s="35"/>
      <c r="DV1070" s="35"/>
      <c r="DW1070" s="35"/>
      <c r="DX1070" s="35"/>
      <c r="ED1070" s="35"/>
      <c r="EE1070" s="35"/>
      <c r="EF1070" s="35"/>
      <c r="EL1070" s="35"/>
      <c r="EM1070" s="35"/>
      <c r="EN1070" s="35"/>
      <c r="ET1070" s="35"/>
      <c r="EU1070" s="35"/>
      <c r="EV1070" s="35"/>
    </row>
    <row r="1071" spans="14:152" s="29" customFormat="1" ht="13.5" x14ac:dyDescent="0.3">
      <c r="N1071" s="35">
        <v>8.6999999999999999E-10</v>
      </c>
      <c r="O1071" s="35">
        <v>5.3171692755400004</v>
      </c>
      <c r="P1071" s="35">
        <v>1868.8593996361999</v>
      </c>
      <c r="Q1071" s="29">
        <f t="shared" si="372"/>
        <v>-3.8415000418168654E-10</v>
      </c>
      <c r="R1071" s="29">
        <f t="shared" si="373"/>
        <v>-3.8416864662636549E-10</v>
      </c>
      <c r="S1071" s="29">
        <f t="shared" si="374"/>
        <v>-3.8416864596975537E-10</v>
      </c>
      <c r="T1071" s="29">
        <f t="shared" si="375"/>
        <v>-3.8416864596977196E-10</v>
      </c>
      <c r="V1071" s="35"/>
      <c r="W1071" s="35"/>
      <c r="X1071" s="35"/>
      <c r="AD1071" s="35"/>
      <c r="AE1071" s="35"/>
      <c r="AF1071" s="35"/>
      <c r="AL1071" s="35"/>
      <c r="AM1071" s="35"/>
      <c r="AN1071" s="35"/>
      <c r="AT1071" s="35"/>
      <c r="AU1071" s="35"/>
      <c r="AV1071" s="35"/>
      <c r="BB1071" s="35"/>
      <c r="BC1071" s="35"/>
      <c r="BD1071" s="35"/>
      <c r="BJ1071" s="35"/>
      <c r="BK1071" s="35"/>
      <c r="BL1071" s="35"/>
      <c r="BR1071" s="35"/>
      <c r="BS1071" s="35"/>
      <c r="BT1071" s="35"/>
      <c r="BZ1071" s="35"/>
      <c r="CA1071" s="35"/>
      <c r="CB1071" s="35"/>
      <c r="CH1071" s="35"/>
      <c r="CI1071" s="35"/>
      <c r="CJ1071" s="35"/>
      <c r="CP1071" s="35"/>
      <c r="CQ1071" s="35"/>
      <c r="CR1071" s="35"/>
      <c r="CX1071" s="35"/>
      <c r="CY1071" s="35"/>
      <c r="CZ1071" s="35"/>
      <c r="DF1071" s="35">
        <v>6.9999999999999996E-10</v>
      </c>
      <c r="DG1071" s="35">
        <v>4.3606045530599999</v>
      </c>
      <c r="DH1071" s="35">
        <v>8436.6965380787005</v>
      </c>
      <c r="DI1071" s="29">
        <f t="shared" si="376"/>
        <v>-6.9990030301226694E-10</v>
      </c>
      <c r="DJ1071" s="29">
        <f t="shared" si="377"/>
        <v>-6.9990157263801866E-10</v>
      </c>
      <c r="DK1071" s="29">
        <f t="shared" si="378"/>
        <v>-6.9990157259344386E-10</v>
      </c>
      <c r="DL1071" s="29">
        <f t="shared" si="379"/>
        <v>-6.9990157259344521E-10</v>
      </c>
      <c r="DN1071" s="35"/>
      <c r="DO1071" s="35"/>
      <c r="DP1071" s="35"/>
      <c r="DV1071" s="35"/>
      <c r="DW1071" s="35"/>
      <c r="DX1071" s="35"/>
      <c r="ED1071" s="35"/>
      <c r="EE1071" s="35"/>
      <c r="EF1071" s="35"/>
      <c r="EL1071" s="35"/>
      <c r="EM1071" s="35"/>
      <c r="EN1071" s="35"/>
      <c r="ET1071" s="35"/>
      <c r="EU1071" s="35"/>
      <c r="EV1071" s="35"/>
    </row>
    <row r="1072" spans="14:152" s="29" customFormat="1" ht="13.5" x14ac:dyDescent="0.3">
      <c r="N1072" s="35">
        <v>1.15E-9</v>
      </c>
      <c r="O1072" s="35">
        <v>3.3050783005</v>
      </c>
      <c r="P1072" s="35">
        <v>14157.700082244601</v>
      </c>
      <c r="Q1072" s="29">
        <f t="shared" si="372"/>
        <v>8.2149931009669848E-10</v>
      </c>
      <c r="R1072" s="29">
        <f t="shared" si="373"/>
        <v>8.2164489689640105E-10</v>
      </c>
      <c r="S1072" s="29">
        <f t="shared" si="374"/>
        <v>8.216448917690694E-10</v>
      </c>
      <c r="T1072" s="29">
        <f t="shared" si="375"/>
        <v>8.2164489176925231E-10</v>
      </c>
      <c r="V1072" s="35"/>
      <c r="W1072" s="35"/>
      <c r="X1072" s="35"/>
      <c r="AD1072" s="35"/>
      <c r="AE1072" s="35"/>
      <c r="AF1072" s="35"/>
      <c r="AL1072" s="35"/>
      <c r="AM1072" s="35"/>
      <c r="AN1072" s="35"/>
      <c r="AT1072" s="35"/>
      <c r="AU1072" s="35"/>
      <c r="AV1072" s="35"/>
      <c r="BB1072" s="35"/>
      <c r="BC1072" s="35"/>
      <c r="BD1072" s="35"/>
      <c r="BJ1072" s="35"/>
      <c r="BK1072" s="35"/>
      <c r="BL1072" s="35"/>
      <c r="BR1072" s="35"/>
      <c r="BS1072" s="35"/>
      <c r="BT1072" s="35"/>
      <c r="BZ1072" s="35"/>
      <c r="CA1072" s="35"/>
      <c r="CB1072" s="35"/>
      <c r="CH1072" s="35"/>
      <c r="CI1072" s="35"/>
      <c r="CJ1072" s="35"/>
      <c r="CP1072" s="35"/>
      <c r="CQ1072" s="35"/>
      <c r="CR1072" s="35"/>
      <c r="CX1072" s="35"/>
      <c r="CY1072" s="35"/>
      <c r="CZ1072" s="35"/>
      <c r="DF1072" s="35">
        <v>8.3999999999999999E-10</v>
      </c>
      <c r="DG1072" s="35">
        <v>4.5008325388700001</v>
      </c>
      <c r="DH1072" s="35">
        <v>3738.7786837601998</v>
      </c>
      <c r="DI1072" s="29">
        <f t="shared" si="376"/>
        <v>-6.1589913001897538E-10</v>
      </c>
      <c r="DJ1072" s="29">
        <f t="shared" si="377"/>
        <v>-6.1587183827419063E-10</v>
      </c>
      <c r="DK1072" s="29">
        <f t="shared" si="378"/>
        <v>-6.1587183923547397E-10</v>
      </c>
      <c r="DL1072" s="29">
        <f t="shared" si="379"/>
        <v>-6.158718392354414E-10</v>
      </c>
      <c r="DN1072" s="35"/>
      <c r="DO1072" s="35"/>
      <c r="DP1072" s="35"/>
      <c r="DV1072" s="35"/>
      <c r="DW1072" s="35"/>
      <c r="DX1072" s="35"/>
      <c r="ED1072" s="35"/>
      <c r="EE1072" s="35"/>
      <c r="EF1072" s="35"/>
      <c r="EL1072" s="35"/>
      <c r="EM1072" s="35"/>
      <c r="EN1072" s="35"/>
      <c r="ET1072" s="35"/>
      <c r="EU1072" s="35"/>
      <c r="EV1072" s="35"/>
    </row>
    <row r="1073" spans="14:152" s="29" customFormat="1" ht="13.5" x14ac:dyDescent="0.3">
      <c r="N1073" s="35">
        <v>8.6999999999999999E-10</v>
      </c>
      <c r="O1073" s="35">
        <v>2.90507350729</v>
      </c>
      <c r="P1073" s="35">
        <v>36.995590610999997</v>
      </c>
      <c r="Q1073" s="29">
        <f t="shared" si="372"/>
        <v>-8.1288645171997172E-10</v>
      </c>
      <c r="R1073" s="29">
        <f t="shared" si="373"/>
        <v>-8.1288659829150014E-10</v>
      </c>
      <c r="S1073" s="29">
        <f t="shared" si="374"/>
        <v>-8.128865982863375E-10</v>
      </c>
      <c r="T1073" s="29">
        <f t="shared" si="375"/>
        <v>-8.128865982863377E-10</v>
      </c>
      <c r="V1073" s="35"/>
      <c r="W1073" s="35"/>
      <c r="X1073" s="35"/>
      <c r="AD1073" s="35"/>
      <c r="AE1073" s="35"/>
      <c r="AF1073" s="35"/>
      <c r="AL1073" s="35"/>
      <c r="AM1073" s="35"/>
      <c r="AN1073" s="35"/>
      <c r="AT1073" s="35"/>
      <c r="AU1073" s="35"/>
      <c r="AV1073" s="35"/>
      <c r="BB1073" s="35"/>
      <c r="BC1073" s="35"/>
      <c r="BD1073" s="35"/>
      <c r="BJ1073" s="35"/>
      <c r="BK1073" s="35"/>
      <c r="BL1073" s="35"/>
      <c r="BR1073" s="35"/>
      <c r="BS1073" s="35"/>
      <c r="BT1073" s="35"/>
      <c r="BZ1073" s="35"/>
      <c r="CA1073" s="35"/>
      <c r="CB1073" s="35"/>
      <c r="CH1073" s="35"/>
      <c r="CI1073" s="35"/>
      <c r="CJ1073" s="35"/>
      <c r="CP1073" s="35"/>
      <c r="CQ1073" s="35"/>
      <c r="CR1073" s="35"/>
      <c r="CX1073" s="35"/>
      <c r="CY1073" s="35"/>
      <c r="CZ1073" s="35"/>
      <c r="DF1073" s="35">
        <v>7.2999999999999996E-10</v>
      </c>
      <c r="DG1073" s="35">
        <v>5.6967087154399998</v>
      </c>
      <c r="DH1073" s="35">
        <v>14687.391047339201</v>
      </c>
      <c r="DI1073" s="29">
        <f t="shared" si="376"/>
        <v>5.1045198659279943E-10</v>
      </c>
      <c r="DJ1073" s="29">
        <f t="shared" si="377"/>
        <v>5.103540280768101E-10</v>
      </c>
      <c r="DK1073" s="29">
        <f t="shared" si="378"/>
        <v>5.1035403152736363E-10</v>
      </c>
      <c r="DL1073" s="29">
        <f t="shared" si="379"/>
        <v>5.1035403152725972E-10</v>
      </c>
      <c r="DN1073" s="35"/>
      <c r="DO1073" s="35"/>
      <c r="DP1073" s="35"/>
      <c r="DV1073" s="35"/>
      <c r="DW1073" s="35"/>
      <c r="DX1073" s="35"/>
      <c r="ED1073" s="35"/>
      <c r="EE1073" s="35"/>
      <c r="EF1073" s="35"/>
      <c r="EL1073" s="35"/>
      <c r="EM1073" s="35"/>
      <c r="EN1073" s="35"/>
      <c r="ET1073" s="35"/>
      <c r="EU1073" s="35"/>
      <c r="EV1073" s="35"/>
    </row>
    <row r="1074" spans="14:152" s="29" customFormat="1" ht="13.5" x14ac:dyDescent="0.3">
      <c r="N1074" s="35">
        <v>8.3000000000000003E-10</v>
      </c>
      <c r="O1074" s="35">
        <v>3.58400049244</v>
      </c>
      <c r="P1074" s="35">
        <v>12928.7379689224</v>
      </c>
      <c r="Q1074" s="29">
        <f t="shared" si="372"/>
        <v>8.2864774839449354E-10</v>
      </c>
      <c r="R1074" s="29">
        <f t="shared" si="373"/>
        <v>8.2863991243482677E-10</v>
      </c>
      <c r="S1074" s="29">
        <f t="shared" si="374"/>
        <v>8.2863991271121862E-10</v>
      </c>
      <c r="T1074" s="29">
        <f t="shared" si="375"/>
        <v>8.2863991271121045E-10</v>
      </c>
      <c r="V1074" s="35"/>
      <c r="W1074" s="35"/>
      <c r="X1074" s="35"/>
      <c r="AD1074" s="35"/>
      <c r="AE1074" s="35"/>
      <c r="AF1074" s="35"/>
      <c r="AL1074" s="35"/>
      <c r="AM1074" s="35"/>
      <c r="AN1074" s="35"/>
      <c r="AT1074" s="35"/>
      <c r="AU1074" s="35"/>
      <c r="AV1074" s="35"/>
      <c r="BB1074" s="35"/>
      <c r="BC1074" s="35"/>
      <c r="BD1074" s="35"/>
      <c r="BJ1074" s="35"/>
      <c r="BK1074" s="35"/>
      <c r="BL1074" s="35"/>
      <c r="BR1074" s="35"/>
      <c r="BS1074" s="35"/>
      <c r="BT1074" s="35"/>
      <c r="BZ1074" s="35"/>
      <c r="CA1074" s="35"/>
      <c r="CB1074" s="35"/>
      <c r="CH1074" s="35"/>
      <c r="CI1074" s="35"/>
      <c r="CJ1074" s="35"/>
      <c r="CP1074" s="35"/>
      <c r="CQ1074" s="35"/>
      <c r="CR1074" s="35"/>
      <c r="CX1074" s="35"/>
      <c r="CY1074" s="35"/>
      <c r="CZ1074" s="35"/>
      <c r="DF1074" s="35">
        <v>7.1000000000000003E-10</v>
      </c>
      <c r="DG1074" s="35">
        <v>0.36334330253000002</v>
      </c>
      <c r="DH1074" s="35">
        <v>2619.4731954936001</v>
      </c>
      <c r="DI1074" s="29">
        <f t="shared" si="376"/>
        <v>3.3855384799235078E-10</v>
      </c>
      <c r="DJ1074" s="29">
        <f t="shared" si="377"/>
        <v>3.3853295675586792E-10</v>
      </c>
      <c r="DK1074" s="29">
        <f t="shared" si="378"/>
        <v>3.3853295749169222E-10</v>
      </c>
      <c r="DL1074" s="29">
        <f t="shared" si="379"/>
        <v>3.3853295749167009E-10</v>
      </c>
      <c r="DN1074" s="35"/>
      <c r="DO1074" s="35"/>
      <c r="DP1074" s="35"/>
      <c r="DV1074" s="35"/>
      <c r="DW1074" s="35"/>
      <c r="DX1074" s="35"/>
      <c r="ED1074" s="35"/>
      <c r="EE1074" s="35"/>
      <c r="EF1074" s="35"/>
      <c r="EL1074" s="35"/>
      <c r="EM1074" s="35"/>
      <c r="EN1074" s="35"/>
      <c r="ET1074" s="35"/>
      <c r="EU1074" s="35"/>
      <c r="EV1074" s="35"/>
    </row>
    <row r="1075" spans="14:152" s="29" customFormat="1" ht="13.5" x14ac:dyDescent="0.3">
      <c r="N1075" s="35">
        <v>8.6000000000000003E-10</v>
      </c>
      <c r="O1075" s="35">
        <v>2.4683961127099998</v>
      </c>
      <c r="P1075" s="35">
        <v>113.7294395684</v>
      </c>
      <c r="Q1075" s="29">
        <f t="shared" si="372"/>
        <v>-3.3237219466751115E-10</v>
      </c>
      <c r="R1075" s="29">
        <f t="shared" si="373"/>
        <v>-3.3237334744494481E-10</v>
      </c>
      <c r="S1075" s="29">
        <f t="shared" si="374"/>
        <v>-3.3237334740434275E-10</v>
      </c>
      <c r="T1075" s="29">
        <f t="shared" si="375"/>
        <v>-3.3237334740434342E-10</v>
      </c>
      <c r="V1075" s="35"/>
      <c r="W1075" s="35"/>
      <c r="X1075" s="35"/>
      <c r="AD1075" s="35"/>
      <c r="AE1075" s="35"/>
      <c r="AF1075" s="35"/>
      <c r="AL1075" s="35"/>
      <c r="AM1075" s="35"/>
      <c r="AN1075" s="35"/>
      <c r="AT1075" s="35"/>
      <c r="AU1075" s="35"/>
      <c r="AV1075" s="35"/>
      <c r="BB1075" s="35"/>
      <c r="BC1075" s="35"/>
      <c r="BD1075" s="35"/>
      <c r="BJ1075" s="35"/>
      <c r="BK1075" s="35"/>
      <c r="BL1075" s="35"/>
      <c r="BR1075" s="35"/>
      <c r="BS1075" s="35"/>
      <c r="BT1075" s="35"/>
      <c r="BZ1075" s="35"/>
      <c r="CA1075" s="35"/>
      <c r="CB1075" s="35"/>
      <c r="CH1075" s="35"/>
      <c r="CI1075" s="35"/>
      <c r="CJ1075" s="35"/>
      <c r="CP1075" s="35"/>
      <c r="CQ1075" s="35"/>
      <c r="CR1075" s="35"/>
      <c r="CX1075" s="35"/>
      <c r="CY1075" s="35"/>
      <c r="CZ1075" s="35"/>
      <c r="DF1075" s="35">
        <v>8.0000000000000003E-10</v>
      </c>
      <c r="DG1075" s="35">
        <v>5.8577186174399998</v>
      </c>
      <c r="DH1075" s="35">
        <v>7747.7203305896001</v>
      </c>
      <c r="DI1075" s="29">
        <f t="shared" si="376"/>
        <v>7.7483022989283202E-10</v>
      </c>
      <c r="DJ1075" s="29">
        <f t="shared" si="377"/>
        <v>7.7481051397329262E-10</v>
      </c>
      <c r="DK1075" s="29">
        <f t="shared" si="378"/>
        <v>7.7481051466784971E-10</v>
      </c>
      <c r="DL1075" s="29">
        <f t="shared" si="379"/>
        <v>7.7481051466782707E-10</v>
      </c>
      <c r="DN1075" s="35"/>
      <c r="DO1075" s="35"/>
      <c r="DP1075" s="35"/>
      <c r="DV1075" s="35"/>
      <c r="DW1075" s="35"/>
      <c r="DX1075" s="35"/>
      <c r="ED1075" s="35"/>
      <c r="EE1075" s="35"/>
      <c r="EF1075" s="35"/>
      <c r="EL1075" s="35"/>
      <c r="EM1075" s="35"/>
      <c r="EN1075" s="35"/>
      <c r="ET1075" s="35"/>
      <c r="EU1075" s="35"/>
      <c r="EV1075" s="35"/>
    </row>
    <row r="1076" spans="14:152" s="29" customFormat="1" ht="13.5" x14ac:dyDescent="0.3">
      <c r="N1076" s="35">
        <v>9.5999999999999999E-10</v>
      </c>
      <c r="O1076" s="35">
        <v>2.9982969598500002</v>
      </c>
      <c r="P1076" s="35">
        <v>6510.5519827804001</v>
      </c>
      <c r="Q1076" s="29">
        <f t="shared" si="372"/>
        <v>-3.355354509327573E-10</v>
      </c>
      <c r="R1076" s="29">
        <f t="shared" si="373"/>
        <v>-3.354606157131899E-10</v>
      </c>
      <c r="S1076" s="29">
        <f t="shared" si="374"/>
        <v>-3.354606183490475E-10</v>
      </c>
      <c r="T1076" s="29">
        <f t="shared" si="375"/>
        <v>-3.3546061834895801E-10</v>
      </c>
      <c r="V1076" s="35"/>
      <c r="W1076" s="35"/>
      <c r="X1076" s="35"/>
      <c r="AD1076" s="35"/>
      <c r="AE1076" s="35"/>
      <c r="AF1076" s="35"/>
      <c r="AL1076" s="35"/>
      <c r="AM1076" s="35"/>
      <c r="AN1076" s="35"/>
      <c r="AT1076" s="35"/>
      <c r="AU1076" s="35"/>
      <c r="AV1076" s="35"/>
      <c r="BB1076" s="35"/>
      <c r="BC1076" s="35"/>
      <c r="BD1076" s="35"/>
      <c r="BJ1076" s="35"/>
      <c r="BK1076" s="35"/>
      <c r="BL1076" s="35"/>
      <c r="BR1076" s="35"/>
      <c r="BS1076" s="35"/>
      <c r="BT1076" s="35"/>
      <c r="BZ1076" s="35"/>
      <c r="CA1076" s="35"/>
      <c r="CB1076" s="35"/>
      <c r="CH1076" s="35"/>
      <c r="CI1076" s="35"/>
      <c r="CJ1076" s="35"/>
      <c r="CP1076" s="35"/>
      <c r="CQ1076" s="35"/>
      <c r="CR1076" s="35"/>
      <c r="CX1076" s="35"/>
      <c r="CY1076" s="35"/>
      <c r="CZ1076" s="35"/>
      <c r="DF1076" s="35">
        <v>6.8000000000000003E-10</v>
      </c>
      <c r="DG1076" s="35">
        <v>3.06409889136</v>
      </c>
      <c r="DH1076" s="35">
        <v>8446.9914788171991</v>
      </c>
      <c r="DI1076" s="29">
        <f t="shared" si="376"/>
        <v>-3.0089580614805777E-10</v>
      </c>
      <c r="DJ1076" s="29">
        <f t="shared" si="377"/>
        <v>-3.0082997865791367E-10</v>
      </c>
      <c r="DK1076" s="29">
        <f t="shared" si="378"/>
        <v>-3.0082998097653205E-10</v>
      </c>
      <c r="DL1076" s="29">
        <f t="shared" si="379"/>
        <v>-3.008299809764454E-10</v>
      </c>
      <c r="DN1076" s="35"/>
      <c r="DO1076" s="35"/>
      <c r="DP1076" s="35"/>
      <c r="DV1076" s="35"/>
      <c r="DW1076" s="35"/>
      <c r="DX1076" s="35"/>
      <c r="ED1076" s="35"/>
      <c r="EE1076" s="35"/>
      <c r="EF1076" s="35"/>
      <c r="EL1076" s="35"/>
      <c r="EM1076" s="35"/>
      <c r="EN1076" s="35"/>
      <c r="ET1076" s="35"/>
      <c r="EU1076" s="35"/>
      <c r="EV1076" s="35"/>
    </row>
    <row r="1077" spans="14:152" s="29" customFormat="1" ht="13.5" x14ac:dyDescent="0.3">
      <c r="N1077" s="35">
        <v>8.3999999999999999E-10</v>
      </c>
      <c r="O1077" s="35">
        <v>1.3433326078800001</v>
      </c>
      <c r="P1077" s="35">
        <v>4133.3873151671996</v>
      </c>
      <c r="Q1077" s="29">
        <f t="shared" si="372"/>
        <v>6.7493171941801503E-10</v>
      </c>
      <c r="R1077" s="29">
        <f t="shared" si="373"/>
        <v>6.7490530428096723E-10</v>
      </c>
      <c r="S1077" s="29">
        <f t="shared" si="374"/>
        <v>6.7490530521137977E-10</v>
      </c>
      <c r="T1077" s="29">
        <f t="shared" si="375"/>
        <v>6.7490530521135134E-10</v>
      </c>
      <c r="V1077" s="35"/>
      <c r="W1077" s="35"/>
      <c r="X1077" s="35"/>
      <c r="AD1077" s="35"/>
      <c r="AE1077" s="35"/>
      <c r="AF1077" s="35"/>
      <c r="AL1077" s="35"/>
      <c r="AM1077" s="35"/>
      <c r="AN1077" s="35"/>
      <c r="AT1077" s="35"/>
      <c r="AU1077" s="35"/>
      <c r="AV1077" s="35"/>
      <c r="BB1077" s="35"/>
      <c r="BC1077" s="35"/>
      <c r="BD1077" s="35"/>
      <c r="BJ1077" s="35"/>
      <c r="BK1077" s="35"/>
      <c r="BL1077" s="35"/>
      <c r="BR1077" s="35"/>
      <c r="BS1077" s="35"/>
      <c r="BT1077" s="35"/>
      <c r="BZ1077" s="35"/>
      <c r="CA1077" s="35"/>
      <c r="CB1077" s="35"/>
      <c r="CH1077" s="35"/>
      <c r="CI1077" s="35"/>
      <c r="CJ1077" s="35"/>
      <c r="CP1077" s="35"/>
      <c r="CQ1077" s="35"/>
      <c r="CR1077" s="35"/>
      <c r="CX1077" s="35"/>
      <c r="CY1077" s="35"/>
      <c r="CZ1077" s="35"/>
      <c r="DF1077" s="35">
        <v>6.6E-10</v>
      </c>
      <c r="DG1077" s="35">
        <v>1.07137364271</v>
      </c>
      <c r="DH1077" s="35">
        <v>1987.221898692</v>
      </c>
      <c r="DI1077" s="29">
        <f t="shared" si="376"/>
        <v>-2.3305741107734382E-10</v>
      </c>
      <c r="DJ1077" s="29">
        <f t="shared" si="377"/>
        <v>-2.3304173000288413E-10</v>
      </c>
      <c r="DK1077" s="29">
        <f t="shared" si="378"/>
        <v>-2.3304173055519795E-10</v>
      </c>
      <c r="DL1077" s="29">
        <f t="shared" si="379"/>
        <v>-2.3304173055518037E-10</v>
      </c>
      <c r="DN1077" s="35"/>
      <c r="DO1077" s="35"/>
      <c r="DP1077" s="35"/>
      <c r="DV1077" s="35"/>
      <c r="DW1077" s="35"/>
      <c r="DX1077" s="35"/>
      <c r="ED1077" s="35"/>
      <c r="EE1077" s="35"/>
      <c r="EF1077" s="35"/>
      <c r="EL1077" s="35"/>
      <c r="EM1077" s="35"/>
      <c r="EN1077" s="35"/>
      <c r="ET1077" s="35"/>
      <c r="EU1077" s="35"/>
      <c r="EV1077" s="35"/>
    </row>
    <row r="1078" spans="14:152" s="29" customFormat="1" ht="13.5" x14ac:dyDescent="0.3">
      <c r="N1078" s="35">
        <v>9.2999999999999999E-10</v>
      </c>
      <c r="O1078" s="35">
        <v>2.41895388985</v>
      </c>
      <c r="P1078" s="35">
        <v>20040.151441849699</v>
      </c>
      <c r="Q1078" s="29">
        <f t="shared" si="372"/>
        <v>3.5136801128671576E-10</v>
      </c>
      <c r="R1078" s="29">
        <f t="shared" si="373"/>
        <v>3.5158851677444172E-10</v>
      </c>
      <c r="S1078" s="29">
        <f t="shared" si="374"/>
        <v>3.5158850900828608E-10</v>
      </c>
      <c r="T1078" s="29">
        <f t="shared" si="375"/>
        <v>3.5158850900853077E-10</v>
      </c>
      <c r="V1078" s="35"/>
      <c r="W1078" s="35"/>
      <c r="X1078" s="35"/>
      <c r="AD1078" s="35"/>
      <c r="AE1078" s="35"/>
      <c r="AF1078" s="35"/>
      <c r="AL1078" s="35"/>
      <c r="AM1078" s="35"/>
      <c r="AN1078" s="35"/>
      <c r="AT1078" s="35"/>
      <c r="AU1078" s="35"/>
      <c r="AV1078" s="35"/>
      <c r="BB1078" s="35"/>
      <c r="BC1078" s="35"/>
      <c r="BD1078" s="35"/>
      <c r="BJ1078" s="35"/>
      <c r="BK1078" s="35"/>
      <c r="BL1078" s="35"/>
      <c r="BR1078" s="35"/>
      <c r="BS1078" s="35"/>
      <c r="BT1078" s="35"/>
      <c r="BZ1078" s="35"/>
      <c r="CA1078" s="35"/>
      <c r="CB1078" s="35"/>
      <c r="CH1078" s="35"/>
      <c r="CI1078" s="35"/>
      <c r="CJ1078" s="35"/>
      <c r="CP1078" s="35"/>
      <c r="CQ1078" s="35"/>
      <c r="CR1078" s="35"/>
      <c r="CX1078" s="35"/>
      <c r="CY1078" s="35"/>
      <c r="CZ1078" s="35"/>
      <c r="DF1078" s="35">
        <v>6.0999999999999996E-10</v>
      </c>
      <c r="DG1078" s="35">
        <v>3.7117142990500001</v>
      </c>
      <c r="DH1078" s="35">
        <v>1055.8588118401999</v>
      </c>
      <c r="DI1078" s="29">
        <f t="shared" si="376"/>
        <v>-2.601047330005836E-10</v>
      </c>
      <c r="DJ1078" s="29">
        <f t="shared" si="377"/>
        <v>-2.6009728799595994E-10</v>
      </c>
      <c r="DK1078" s="29">
        <f t="shared" si="378"/>
        <v>-2.6009728825818638E-10</v>
      </c>
      <c r="DL1078" s="29">
        <f t="shared" si="379"/>
        <v>-2.6009728825817852E-10</v>
      </c>
      <c r="DN1078" s="35"/>
      <c r="DO1078" s="35"/>
      <c r="DP1078" s="35"/>
      <c r="DV1078" s="35"/>
      <c r="DW1078" s="35"/>
      <c r="DX1078" s="35"/>
      <c r="ED1078" s="35"/>
      <c r="EE1078" s="35"/>
      <c r="EF1078" s="35"/>
      <c r="EL1078" s="35"/>
      <c r="EM1078" s="35"/>
      <c r="EN1078" s="35"/>
      <c r="ET1078" s="35"/>
      <c r="EU1078" s="35"/>
      <c r="EV1078" s="35"/>
    </row>
    <row r="1079" spans="14:152" s="29" customFormat="1" ht="13.5" x14ac:dyDescent="0.3">
      <c r="N1079" s="35">
        <v>8.4999999999999996E-10</v>
      </c>
      <c r="O1079" s="35">
        <v>5.9209326881799997</v>
      </c>
      <c r="P1079" s="35">
        <v>12299.544658261</v>
      </c>
      <c r="Q1079" s="29">
        <f t="shared" si="372"/>
        <v>-7.2559872395684906E-11</v>
      </c>
      <c r="R1079" s="29">
        <f t="shared" si="373"/>
        <v>-7.2692985191994896E-11</v>
      </c>
      <c r="S1079" s="29">
        <f t="shared" si="374"/>
        <v>-7.2692980503602858E-11</v>
      </c>
      <c r="T1079" s="29">
        <f t="shared" si="375"/>
        <v>-7.2692980503747278E-11</v>
      </c>
      <c r="V1079" s="35"/>
      <c r="W1079" s="35"/>
      <c r="X1079" s="35"/>
      <c r="AD1079" s="35"/>
      <c r="AE1079" s="35"/>
      <c r="AF1079" s="35"/>
      <c r="AL1079" s="35"/>
      <c r="AM1079" s="35"/>
      <c r="AN1079" s="35"/>
      <c r="AT1079" s="35"/>
      <c r="AU1079" s="35"/>
      <c r="AV1079" s="35"/>
      <c r="BB1079" s="35"/>
      <c r="BC1079" s="35"/>
      <c r="BD1079" s="35"/>
      <c r="BJ1079" s="35"/>
      <c r="BK1079" s="35"/>
      <c r="BL1079" s="35"/>
      <c r="BR1079" s="35"/>
      <c r="BS1079" s="35"/>
      <c r="BT1079" s="35"/>
      <c r="BZ1079" s="35"/>
      <c r="CA1079" s="35"/>
      <c r="CB1079" s="35"/>
      <c r="CH1079" s="35"/>
      <c r="CI1079" s="35"/>
      <c r="CJ1079" s="35"/>
      <c r="CP1079" s="35"/>
      <c r="CQ1079" s="35"/>
      <c r="CR1079" s="35"/>
      <c r="CX1079" s="35"/>
      <c r="CY1079" s="35"/>
      <c r="CZ1079" s="35"/>
      <c r="DF1079" s="35">
        <v>7.8999999999999996E-10</v>
      </c>
      <c r="DG1079" s="35">
        <v>6.487001849E-2</v>
      </c>
      <c r="DH1079" s="35">
        <v>6286.5989683403996</v>
      </c>
      <c r="DI1079" s="29">
        <f t="shared" si="376"/>
        <v>-5.4775309266277857E-11</v>
      </c>
      <c r="DJ1079" s="29">
        <f t="shared" si="377"/>
        <v>-5.4711995148623979E-11</v>
      </c>
      <c r="DK1079" s="29">
        <f t="shared" si="378"/>
        <v>-5.4711997378647432E-11</v>
      </c>
      <c r="DL1079" s="29">
        <f t="shared" si="379"/>
        <v>-5.4711997378580223E-11</v>
      </c>
      <c r="DN1079" s="35"/>
      <c r="DO1079" s="35"/>
      <c r="DP1079" s="35"/>
      <c r="DV1079" s="35"/>
      <c r="DW1079" s="35"/>
      <c r="DX1079" s="35"/>
      <c r="ED1079" s="35"/>
      <c r="EE1079" s="35"/>
      <c r="EF1079" s="35"/>
      <c r="EL1079" s="35"/>
      <c r="EM1079" s="35"/>
      <c r="EN1079" s="35"/>
      <c r="ET1079" s="35"/>
      <c r="EU1079" s="35"/>
      <c r="EV1079" s="35"/>
    </row>
    <row r="1080" spans="14:152" s="29" customFormat="1" ht="13.5" x14ac:dyDescent="0.3">
      <c r="N1080" s="35">
        <v>8.1999999999999996E-10</v>
      </c>
      <c r="O1080" s="35">
        <v>4.7132123654899996</v>
      </c>
      <c r="P1080" s="35">
        <v>7733.4932365880004</v>
      </c>
      <c r="Q1080" s="29">
        <f t="shared" si="372"/>
        <v>-4.6137272956141958E-11</v>
      </c>
      <c r="R1080" s="29">
        <f t="shared" si="373"/>
        <v>-4.6218183062316544E-11</v>
      </c>
      <c r="S1080" s="29">
        <f t="shared" si="374"/>
        <v>-4.6218180212569138E-11</v>
      </c>
      <c r="T1080" s="29">
        <f t="shared" si="375"/>
        <v>-4.6218180212638944E-11</v>
      </c>
      <c r="V1080" s="35"/>
      <c r="W1080" s="35"/>
      <c r="X1080" s="35"/>
      <c r="AD1080" s="35"/>
      <c r="AE1080" s="35"/>
      <c r="AF1080" s="35"/>
      <c r="AL1080" s="35"/>
      <c r="AM1080" s="35"/>
      <c r="AN1080" s="35"/>
      <c r="AT1080" s="35"/>
      <c r="AU1080" s="35"/>
      <c r="AV1080" s="35"/>
      <c r="BB1080" s="35"/>
      <c r="BC1080" s="35"/>
      <c r="BD1080" s="35"/>
      <c r="BJ1080" s="35"/>
      <c r="BK1080" s="35"/>
      <c r="BL1080" s="35"/>
      <c r="BR1080" s="35"/>
      <c r="BS1080" s="35"/>
      <c r="BT1080" s="35"/>
      <c r="BZ1080" s="35"/>
      <c r="CA1080" s="35"/>
      <c r="CB1080" s="35"/>
      <c r="CH1080" s="35"/>
      <c r="CI1080" s="35"/>
      <c r="CJ1080" s="35"/>
      <c r="CP1080" s="35"/>
      <c r="CQ1080" s="35"/>
      <c r="CR1080" s="35"/>
      <c r="CX1080" s="35"/>
      <c r="CY1080" s="35"/>
      <c r="CZ1080" s="35"/>
      <c r="DF1080" s="35">
        <v>7.5E-10</v>
      </c>
      <c r="DG1080" s="35">
        <v>1.54177744365</v>
      </c>
      <c r="DH1080" s="35">
        <v>1059.3991838413999</v>
      </c>
      <c r="DI1080" s="29">
        <f t="shared" si="376"/>
        <v>7.4616820760502303E-10</v>
      </c>
      <c r="DJ1080" s="29">
        <f t="shared" si="377"/>
        <v>7.4616718246605378E-10</v>
      </c>
      <c r="DK1080" s="29">
        <f t="shared" si="378"/>
        <v>7.4616718250216311E-10</v>
      </c>
      <c r="DL1080" s="29">
        <f t="shared" si="379"/>
        <v>7.4616718250216197E-10</v>
      </c>
      <c r="DN1080" s="35"/>
      <c r="DO1080" s="35"/>
      <c r="DP1080" s="35"/>
      <c r="DV1080" s="35"/>
      <c r="DW1080" s="35"/>
      <c r="DX1080" s="35"/>
      <c r="ED1080" s="35"/>
      <c r="EE1080" s="35"/>
      <c r="EF1080" s="35"/>
      <c r="EL1080" s="35"/>
      <c r="EM1080" s="35"/>
      <c r="EN1080" s="35"/>
      <c r="ET1080" s="35"/>
      <c r="EU1080" s="35"/>
      <c r="EV1080" s="35"/>
    </row>
    <row r="1081" spans="14:152" s="29" customFormat="1" ht="13.5" x14ac:dyDescent="0.3">
      <c r="N1081" s="35">
        <v>8.0999999999999999E-10</v>
      </c>
      <c r="O1081" s="35">
        <v>5.2697111010500004</v>
      </c>
      <c r="P1081" s="35">
        <v>12199.9750023914</v>
      </c>
      <c r="Q1081" s="29">
        <f t="shared" si="372"/>
        <v>-5.7407482834887044E-10</v>
      </c>
      <c r="R1081" s="29">
        <f t="shared" si="373"/>
        <v>-5.7398573140326642E-10</v>
      </c>
      <c r="S1081" s="29">
        <f t="shared" si="374"/>
        <v>-5.7398573454163174E-10</v>
      </c>
      <c r="T1081" s="29">
        <f t="shared" si="375"/>
        <v>-5.7398573454155047E-10</v>
      </c>
      <c r="V1081" s="35"/>
      <c r="W1081" s="35"/>
      <c r="X1081" s="35"/>
      <c r="AD1081" s="35"/>
      <c r="AE1081" s="35"/>
      <c r="AF1081" s="35"/>
      <c r="AL1081" s="35"/>
      <c r="AM1081" s="35"/>
      <c r="AN1081" s="35"/>
      <c r="AT1081" s="35"/>
      <c r="AU1081" s="35"/>
      <c r="AV1081" s="35"/>
      <c r="BB1081" s="35"/>
      <c r="BC1081" s="35"/>
      <c r="BD1081" s="35"/>
      <c r="BJ1081" s="35"/>
      <c r="BK1081" s="35"/>
      <c r="BL1081" s="35"/>
      <c r="BR1081" s="35"/>
      <c r="BS1081" s="35"/>
      <c r="BT1081" s="35"/>
      <c r="BZ1081" s="35"/>
      <c r="CA1081" s="35"/>
      <c r="CB1081" s="35"/>
      <c r="CH1081" s="35"/>
      <c r="CI1081" s="35"/>
      <c r="CJ1081" s="35"/>
      <c r="CP1081" s="35"/>
      <c r="CQ1081" s="35"/>
      <c r="CR1081" s="35"/>
      <c r="CX1081" s="35"/>
      <c r="CY1081" s="35"/>
      <c r="CZ1081" s="35"/>
      <c r="DF1081" s="35">
        <v>6.0999999999999996E-10</v>
      </c>
      <c r="DG1081" s="35">
        <v>1.47350010728</v>
      </c>
      <c r="DH1081" s="35">
        <v>1685.0521225016</v>
      </c>
      <c r="DI1081" s="29">
        <f t="shared" si="376"/>
        <v>-5.1434600253183644E-10</v>
      </c>
      <c r="DJ1081" s="29">
        <f t="shared" si="377"/>
        <v>-5.1435306425193858E-10</v>
      </c>
      <c r="DK1081" s="29">
        <f t="shared" si="378"/>
        <v>-5.1435306400321758E-10</v>
      </c>
      <c r="DL1081" s="29">
        <f t="shared" si="379"/>
        <v>-5.1435306400322574E-10</v>
      </c>
      <c r="DN1081" s="35"/>
      <c r="DO1081" s="35"/>
      <c r="DP1081" s="35"/>
      <c r="DV1081" s="35"/>
      <c r="DW1081" s="35"/>
      <c r="DX1081" s="35"/>
      <c r="ED1081" s="35"/>
      <c r="EE1081" s="35"/>
      <c r="EF1081" s="35"/>
      <c r="EL1081" s="35"/>
      <c r="EM1081" s="35"/>
      <c r="EN1081" s="35"/>
      <c r="ET1081" s="35"/>
      <c r="EU1081" s="35"/>
      <c r="EV1081" s="35"/>
    </row>
    <row r="1082" spans="14:152" s="29" customFormat="1" ht="13.5" x14ac:dyDescent="0.3">
      <c r="N1082" s="35">
        <v>8.0000000000000003E-10</v>
      </c>
      <c r="O1082" s="35">
        <v>4.34410099751</v>
      </c>
      <c r="P1082" s="35">
        <v>7218.0293654950001</v>
      </c>
      <c r="Q1082" s="29">
        <f t="shared" si="372"/>
        <v>-4.6954389928046383E-10</v>
      </c>
      <c r="R1082" s="29">
        <f t="shared" si="373"/>
        <v>-4.6948415217713378E-10</v>
      </c>
      <c r="S1082" s="29">
        <f t="shared" si="374"/>
        <v>-4.6948415428158332E-10</v>
      </c>
      <c r="T1082" s="29">
        <f t="shared" si="375"/>
        <v>-4.694841542815189E-10</v>
      </c>
      <c r="V1082" s="35"/>
      <c r="W1082" s="35"/>
      <c r="X1082" s="35"/>
      <c r="AD1082" s="35"/>
      <c r="AE1082" s="35"/>
      <c r="AF1082" s="35"/>
      <c r="AL1082" s="35"/>
      <c r="AM1082" s="35"/>
      <c r="AN1082" s="35"/>
      <c r="AT1082" s="35"/>
      <c r="AU1082" s="35"/>
      <c r="AV1082" s="35"/>
      <c r="BB1082" s="35"/>
      <c r="BC1082" s="35"/>
      <c r="BD1082" s="35"/>
      <c r="BJ1082" s="35"/>
      <c r="BK1082" s="35"/>
      <c r="BL1082" s="35"/>
      <c r="BR1082" s="35"/>
      <c r="BS1082" s="35"/>
      <c r="BT1082" s="35"/>
      <c r="BZ1082" s="35"/>
      <c r="CA1082" s="35"/>
      <c r="CB1082" s="35"/>
      <c r="CH1082" s="35"/>
      <c r="CI1082" s="35"/>
      <c r="CJ1082" s="35"/>
      <c r="CP1082" s="35"/>
      <c r="CQ1082" s="35"/>
      <c r="CR1082" s="35"/>
      <c r="CX1082" s="35"/>
      <c r="CY1082" s="35"/>
      <c r="CZ1082" s="35"/>
      <c r="DF1082" s="35">
        <v>6.0999999999999996E-10</v>
      </c>
      <c r="DG1082" s="35">
        <v>0.46897959302999997</v>
      </c>
      <c r="DH1082" s="35">
        <v>1727.6610936682</v>
      </c>
      <c r="DI1082" s="29">
        <f t="shared" si="376"/>
        <v>-5.902536102277112E-10</v>
      </c>
      <c r="DJ1082" s="29">
        <f t="shared" si="377"/>
        <v>-5.9025700901102142E-10</v>
      </c>
      <c r="DK1082" s="29">
        <f t="shared" si="378"/>
        <v>-5.9025700889131597E-10</v>
      </c>
      <c r="DL1082" s="29">
        <f t="shared" si="379"/>
        <v>-5.902570088913198E-10</v>
      </c>
      <c r="DN1082" s="35"/>
      <c r="DO1082" s="35"/>
      <c r="DP1082" s="35"/>
      <c r="DV1082" s="35"/>
      <c r="DW1082" s="35"/>
      <c r="DX1082" s="35"/>
      <c r="ED1082" s="35"/>
      <c r="EE1082" s="35"/>
      <c r="EF1082" s="35"/>
      <c r="EL1082" s="35"/>
      <c r="EM1082" s="35"/>
      <c r="EN1082" s="35"/>
      <c r="ET1082" s="35"/>
      <c r="EU1082" s="35"/>
      <c r="EV1082" s="35"/>
    </row>
    <row r="1083" spans="14:152" s="29" customFormat="1" ht="13.5" x14ac:dyDescent="0.3">
      <c r="N1083" s="35">
        <v>9.5000000000000003E-10</v>
      </c>
      <c r="O1083" s="35">
        <v>2.6135000450000001E-2</v>
      </c>
      <c r="P1083" s="35">
        <v>2.9010142898</v>
      </c>
      <c r="Q1083" s="29">
        <f t="shared" si="372"/>
        <v>9.4745229061718421E-10</v>
      </c>
      <c r="R1083" s="29">
        <f t="shared" si="373"/>
        <v>9.4745229319476978E-10</v>
      </c>
      <c r="S1083" s="29">
        <f t="shared" si="374"/>
        <v>9.4745229319467879E-10</v>
      </c>
      <c r="T1083" s="29">
        <f t="shared" si="375"/>
        <v>9.4745229319467879E-10</v>
      </c>
      <c r="V1083" s="35"/>
      <c r="W1083" s="35"/>
      <c r="X1083" s="35"/>
      <c r="AD1083" s="35"/>
      <c r="AE1083" s="35"/>
      <c r="AF1083" s="35"/>
      <c r="AL1083" s="35"/>
      <c r="AM1083" s="35"/>
      <c r="AN1083" s="35"/>
      <c r="AT1083" s="35"/>
      <c r="AU1083" s="35"/>
      <c r="AV1083" s="35"/>
      <c r="BB1083" s="35"/>
      <c r="BC1083" s="35"/>
      <c r="BD1083" s="35"/>
      <c r="BJ1083" s="35"/>
      <c r="BK1083" s="35"/>
      <c r="BL1083" s="35"/>
      <c r="BR1083" s="35"/>
      <c r="BS1083" s="35"/>
      <c r="BT1083" s="35"/>
      <c r="BZ1083" s="35"/>
      <c r="CA1083" s="35"/>
      <c r="CB1083" s="35"/>
      <c r="CH1083" s="35"/>
      <c r="CI1083" s="35"/>
      <c r="CJ1083" s="35"/>
      <c r="CP1083" s="35"/>
      <c r="CQ1083" s="35"/>
      <c r="CR1083" s="35"/>
      <c r="CX1083" s="35"/>
      <c r="CY1083" s="35"/>
      <c r="CZ1083" s="35"/>
      <c r="DF1083" s="35">
        <v>6.3999999999999996E-10</v>
      </c>
      <c r="DG1083" s="35">
        <v>2.1186987789799998</v>
      </c>
      <c r="DH1083" s="35">
        <v>3305.0496922312</v>
      </c>
      <c r="DI1083" s="29">
        <f t="shared" si="376"/>
        <v>4.6841274915643882E-10</v>
      </c>
      <c r="DJ1083" s="29">
        <f t="shared" si="377"/>
        <v>4.6839432939290126E-10</v>
      </c>
      <c r="DK1083" s="29">
        <f t="shared" si="378"/>
        <v>4.6839433004168662E-10</v>
      </c>
      <c r="DL1083" s="29">
        <f t="shared" si="379"/>
        <v>4.6839433004166501E-10</v>
      </c>
      <c r="DN1083" s="35"/>
      <c r="DO1083" s="35"/>
      <c r="DP1083" s="35"/>
      <c r="DV1083" s="35"/>
      <c r="DW1083" s="35"/>
      <c r="DX1083" s="35"/>
      <c r="ED1083" s="35"/>
      <c r="EE1083" s="35"/>
      <c r="EF1083" s="35"/>
      <c r="EL1083" s="35"/>
      <c r="EM1083" s="35"/>
      <c r="EN1083" s="35"/>
      <c r="ET1083" s="35"/>
      <c r="EU1083" s="35"/>
      <c r="EV1083" s="35"/>
    </row>
    <row r="1084" spans="14:152" s="29" customFormat="1" ht="13.5" x14ac:dyDescent="0.3">
      <c r="N1084" s="35">
        <v>9.4000000000000006E-10</v>
      </c>
      <c r="O1084" s="35">
        <v>6.2201844162100004</v>
      </c>
      <c r="P1084" s="35">
        <v>20043.691813850899</v>
      </c>
      <c r="Q1084" s="29">
        <f t="shared" si="372"/>
        <v>3.0433801636160428E-10</v>
      </c>
      <c r="R1084" s="29">
        <f t="shared" si="373"/>
        <v>3.0411020153204371E-10</v>
      </c>
      <c r="S1084" s="29">
        <f t="shared" si="374"/>
        <v>3.0411020955635135E-10</v>
      </c>
      <c r="T1084" s="29">
        <f t="shared" si="375"/>
        <v>3.0411020955609859E-10</v>
      </c>
      <c r="V1084" s="35"/>
      <c r="W1084" s="35"/>
      <c r="X1084" s="35"/>
      <c r="AD1084" s="35"/>
      <c r="AE1084" s="35"/>
      <c r="AF1084" s="35"/>
      <c r="AL1084" s="35"/>
      <c r="AM1084" s="35"/>
      <c r="AN1084" s="35"/>
      <c r="AT1084" s="35"/>
      <c r="AU1084" s="35"/>
      <c r="AV1084" s="35"/>
      <c r="BB1084" s="35"/>
      <c r="BC1084" s="35"/>
      <c r="BD1084" s="35"/>
      <c r="BJ1084" s="35"/>
      <c r="BK1084" s="35"/>
      <c r="BL1084" s="35"/>
      <c r="BR1084" s="35"/>
      <c r="BS1084" s="35"/>
      <c r="BT1084" s="35"/>
      <c r="BZ1084" s="35"/>
      <c r="CA1084" s="35"/>
      <c r="CB1084" s="35"/>
      <c r="CH1084" s="35"/>
      <c r="CI1084" s="35"/>
      <c r="CJ1084" s="35"/>
      <c r="CP1084" s="35"/>
      <c r="CQ1084" s="35"/>
      <c r="CR1084" s="35"/>
      <c r="CX1084" s="35"/>
      <c r="CY1084" s="35"/>
      <c r="CZ1084" s="35"/>
      <c r="DF1084" s="35">
        <v>6E-10</v>
      </c>
      <c r="DG1084" s="35">
        <v>1.17940250396</v>
      </c>
      <c r="DH1084" s="35">
        <v>97670.387712897107</v>
      </c>
      <c r="DI1084" s="29">
        <f t="shared" si="376"/>
        <v>-3.1026293301349228E-10</v>
      </c>
      <c r="DJ1084" s="29">
        <f t="shared" si="377"/>
        <v>-3.1090368125862084E-10</v>
      </c>
      <c r="DK1084" s="29">
        <f t="shared" si="378"/>
        <v>-3.1090365869905991E-10</v>
      </c>
      <c r="DL1084" s="29">
        <f t="shared" si="379"/>
        <v>-3.1090365869976002E-10</v>
      </c>
      <c r="DN1084" s="35"/>
      <c r="DO1084" s="35"/>
      <c r="DP1084" s="35"/>
      <c r="DV1084" s="35"/>
      <c r="DW1084" s="35"/>
      <c r="DX1084" s="35"/>
      <c r="ED1084" s="35"/>
      <c r="EE1084" s="35"/>
      <c r="EF1084" s="35"/>
      <c r="EL1084" s="35"/>
      <c r="EM1084" s="35"/>
      <c r="EN1084" s="35"/>
      <c r="ET1084" s="35"/>
      <c r="EU1084" s="35"/>
      <c r="EV1084" s="35"/>
    </row>
    <row r="1085" spans="14:152" s="29" customFormat="1" ht="13.5" x14ac:dyDescent="0.3">
      <c r="N1085" s="35">
        <v>8.4999999999999996E-10</v>
      </c>
      <c r="O1085" s="35">
        <v>4.6657380999900004</v>
      </c>
      <c r="P1085" s="35">
        <v>8638.9499332527994</v>
      </c>
      <c r="Q1085" s="29">
        <f t="shared" si="372"/>
        <v>7.5959693743828757E-10</v>
      </c>
      <c r="R1085" s="29">
        <f t="shared" si="373"/>
        <v>7.5963904560167428E-10</v>
      </c>
      <c r="S1085" s="29">
        <f t="shared" si="374"/>
        <v>7.5963904411872649E-10</v>
      </c>
      <c r="T1085" s="29">
        <f t="shared" si="375"/>
        <v>7.5963904411876992E-10</v>
      </c>
      <c r="V1085" s="35"/>
      <c r="W1085" s="35"/>
      <c r="X1085" s="35"/>
      <c r="AD1085" s="35"/>
      <c r="AE1085" s="35"/>
      <c r="AF1085" s="35"/>
      <c r="AL1085" s="35"/>
      <c r="AM1085" s="35"/>
      <c r="AN1085" s="35"/>
      <c r="AT1085" s="35"/>
      <c r="AU1085" s="35"/>
      <c r="AV1085" s="35"/>
      <c r="BB1085" s="35"/>
      <c r="BC1085" s="35"/>
      <c r="BD1085" s="35"/>
      <c r="BJ1085" s="35"/>
      <c r="BK1085" s="35"/>
      <c r="BL1085" s="35"/>
      <c r="BR1085" s="35"/>
      <c r="BS1085" s="35"/>
      <c r="BT1085" s="35"/>
      <c r="BZ1085" s="35"/>
      <c r="CA1085" s="35"/>
      <c r="CB1085" s="35"/>
      <c r="CH1085" s="35"/>
      <c r="CI1085" s="35"/>
      <c r="CJ1085" s="35"/>
      <c r="CP1085" s="35"/>
      <c r="CQ1085" s="35"/>
      <c r="CR1085" s="35"/>
      <c r="CX1085" s="35"/>
      <c r="CY1085" s="35"/>
      <c r="CZ1085" s="35"/>
      <c r="DF1085" s="35">
        <v>6E-10</v>
      </c>
      <c r="DG1085" s="35">
        <v>5.1395382135199998</v>
      </c>
      <c r="DH1085" s="35">
        <v>1898.3339642874</v>
      </c>
      <c r="DI1085" s="29">
        <f t="shared" si="376"/>
        <v>-9.336049678874678E-11</v>
      </c>
      <c r="DJ1085" s="29">
        <f t="shared" si="377"/>
        <v>-9.3374874964979072E-11</v>
      </c>
      <c r="DK1085" s="29">
        <f t="shared" si="378"/>
        <v>-9.3374874458560141E-11</v>
      </c>
      <c r="DL1085" s="29">
        <f t="shared" si="379"/>
        <v>-9.3374874458576995E-11</v>
      </c>
      <c r="DN1085" s="35"/>
      <c r="DO1085" s="35"/>
      <c r="DP1085" s="35"/>
      <c r="DV1085" s="35"/>
      <c r="DW1085" s="35"/>
      <c r="DX1085" s="35"/>
      <c r="ED1085" s="35"/>
      <c r="EE1085" s="35"/>
      <c r="EF1085" s="35"/>
      <c r="EL1085" s="35"/>
      <c r="EM1085" s="35"/>
      <c r="EN1085" s="35"/>
      <c r="ET1085" s="35"/>
      <c r="EU1085" s="35"/>
      <c r="EV1085" s="35"/>
    </row>
    <row r="1086" spans="14:152" s="29" customFormat="1" ht="13.5" x14ac:dyDescent="0.3">
      <c r="N1086" s="35">
        <v>7.8999999999999996E-10</v>
      </c>
      <c r="O1086" s="35">
        <v>2.89839604813</v>
      </c>
      <c r="P1086" s="35">
        <v>22854.596021804002</v>
      </c>
      <c r="Q1086" s="29">
        <f t="shared" si="372"/>
        <v>-7.6527876110313616E-10</v>
      </c>
      <c r="R1086" s="29">
        <f t="shared" si="373"/>
        <v>-7.6533599695230838E-10</v>
      </c>
      <c r="S1086" s="29">
        <f t="shared" si="374"/>
        <v>-7.6533599493752544E-10</v>
      </c>
      <c r="T1086" s="29">
        <f t="shared" si="375"/>
        <v>-7.6533599493759223E-10</v>
      </c>
      <c r="V1086" s="35"/>
      <c r="W1086" s="35"/>
      <c r="X1086" s="35"/>
      <c r="AD1086" s="35"/>
      <c r="AE1086" s="35"/>
      <c r="AF1086" s="35"/>
      <c r="AL1086" s="35"/>
      <c r="AM1086" s="35"/>
      <c r="AN1086" s="35"/>
      <c r="AT1086" s="35"/>
      <c r="AU1086" s="35"/>
      <c r="AV1086" s="35"/>
      <c r="BB1086" s="35"/>
      <c r="BC1086" s="35"/>
      <c r="BD1086" s="35"/>
      <c r="BJ1086" s="35"/>
      <c r="BK1086" s="35"/>
      <c r="BL1086" s="35"/>
      <c r="BR1086" s="35"/>
      <c r="BS1086" s="35"/>
      <c r="BT1086" s="35"/>
      <c r="BZ1086" s="35"/>
      <c r="CA1086" s="35"/>
      <c r="CB1086" s="35"/>
      <c r="CH1086" s="35"/>
      <c r="CI1086" s="35"/>
      <c r="CJ1086" s="35"/>
      <c r="CP1086" s="35"/>
      <c r="CQ1086" s="35"/>
      <c r="CR1086" s="35"/>
      <c r="CX1086" s="35"/>
      <c r="CY1086" s="35"/>
      <c r="CZ1086" s="35"/>
      <c r="DF1086" s="35">
        <v>6.3999999999999996E-10</v>
      </c>
      <c r="DG1086" s="35">
        <v>4.0405840672200002</v>
      </c>
      <c r="DH1086" s="35">
        <v>3945.4621674046002</v>
      </c>
      <c r="DI1086" s="29">
        <f t="shared" si="376"/>
        <v>3.4973135554221666E-10</v>
      </c>
      <c r="DJ1086" s="29">
        <f t="shared" si="377"/>
        <v>3.4970433048038519E-10</v>
      </c>
      <c r="DK1086" s="29">
        <f t="shared" si="378"/>
        <v>3.4970433143226385E-10</v>
      </c>
      <c r="DL1086" s="29">
        <f t="shared" si="379"/>
        <v>3.4970433143223335E-10</v>
      </c>
      <c r="DN1086" s="35"/>
      <c r="DO1086" s="35"/>
      <c r="DP1086" s="35"/>
      <c r="DV1086" s="35"/>
      <c r="DW1086" s="35"/>
      <c r="DX1086" s="35"/>
      <c r="ED1086" s="35"/>
      <c r="EE1086" s="35"/>
      <c r="EF1086" s="35"/>
      <c r="EL1086" s="35"/>
      <c r="EM1086" s="35"/>
      <c r="EN1086" s="35"/>
      <c r="ET1086" s="35"/>
      <c r="EU1086" s="35"/>
      <c r="EV1086" s="35"/>
    </row>
    <row r="1087" spans="14:152" s="29" customFormat="1" ht="13.5" x14ac:dyDescent="0.3">
      <c r="N1087" s="35">
        <v>1.0399999999999999E-9</v>
      </c>
      <c r="O1087" s="35">
        <v>0.94882888783999997</v>
      </c>
      <c r="P1087" s="35">
        <v>2735.7626859950001</v>
      </c>
      <c r="Q1087" s="29">
        <f t="shared" si="372"/>
        <v>1.7625023109485091E-10</v>
      </c>
      <c r="R1087" s="29">
        <f t="shared" si="373"/>
        <v>1.7628606428701714E-10</v>
      </c>
      <c r="S1087" s="29">
        <f t="shared" si="374"/>
        <v>1.7628606302491618E-10</v>
      </c>
      <c r="T1087" s="29">
        <f t="shared" si="375"/>
        <v>1.7628606302495987E-10</v>
      </c>
      <c r="V1087" s="35"/>
      <c r="W1087" s="35"/>
      <c r="X1087" s="35"/>
      <c r="AD1087" s="35"/>
      <c r="AE1087" s="35"/>
      <c r="AF1087" s="35"/>
      <c r="AL1087" s="35"/>
      <c r="AM1087" s="35"/>
      <c r="AN1087" s="35"/>
      <c r="AT1087" s="35"/>
      <c r="AU1087" s="35"/>
      <c r="AV1087" s="35"/>
      <c r="BB1087" s="35"/>
      <c r="BC1087" s="35"/>
      <c r="BD1087" s="35"/>
      <c r="BJ1087" s="35"/>
      <c r="BK1087" s="35"/>
      <c r="BL1087" s="35"/>
      <c r="BR1087" s="35"/>
      <c r="BS1087" s="35"/>
      <c r="BT1087" s="35"/>
      <c r="BZ1087" s="35"/>
      <c r="CA1087" s="35"/>
      <c r="CB1087" s="35"/>
      <c r="CH1087" s="35"/>
      <c r="CI1087" s="35"/>
      <c r="CJ1087" s="35"/>
      <c r="CP1087" s="35"/>
      <c r="CQ1087" s="35"/>
      <c r="CR1087" s="35"/>
      <c r="CX1087" s="35"/>
      <c r="CY1087" s="35"/>
      <c r="CZ1087" s="35"/>
      <c r="DF1087" s="35">
        <v>6.3E-10</v>
      </c>
      <c r="DG1087" s="35">
        <v>5.2056238481400001</v>
      </c>
      <c r="DH1087" s="35">
        <v>24606.13555322</v>
      </c>
      <c r="DI1087" s="29">
        <f t="shared" si="376"/>
        <v>-5.7789928392220285E-10</v>
      </c>
      <c r="DJ1087" s="29">
        <f t="shared" si="377"/>
        <v>-5.7782037232710398E-10</v>
      </c>
      <c r="DK1087" s="29">
        <f t="shared" si="378"/>
        <v>-5.7782037510749273E-10</v>
      </c>
      <c r="DL1087" s="29">
        <f t="shared" si="379"/>
        <v>-5.7782037510740712E-10</v>
      </c>
      <c r="DN1087" s="35"/>
      <c r="DO1087" s="35"/>
      <c r="DP1087" s="35"/>
      <c r="DV1087" s="35"/>
      <c r="DW1087" s="35"/>
      <c r="DX1087" s="35"/>
      <c r="ED1087" s="35"/>
      <c r="EE1087" s="35"/>
      <c r="EF1087" s="35"/>
      <c r="EL1087" s="35"/>
      <c r="EM1087" s="35"/>
      <c r="EN1087" s="35"/>
      <c r="ET1087" s="35"/>
      <c r="EU1087" s="35"/>
      <c r="EV1087" s="35"/>
    </row>
    <row r="1088" spans="14:152" s="29" customFormat="1" ht="13.5" x14ac:dyDescent="0.3">
      <c r="N1088" s="35">
        <v>8.0000000000000003E-10</v>
      </c>
      <c r="O1088" s="35">
        <v>1.68097745917</v>
      </c>
      <c r="P1088" s="35">
        <v>12839.872288705399</v>
      </c>
      <c r="Q1088" s="29">
        <f t="shared" si="372"/>
        <v>-7.7272646525376335E-10</v>
      </c>
      <c r="R1088" s="29">
        <f t="shared" si="373"/>
        <v>-7.7269247191106059E-10</v>
      </c>
      <c r="S1088" s="29">
        <f t="shared" si="374"/>
        <v>-7.7269247310872185E-10</v>
      </c>
      <c r="T1088" s="29">
        <f t="shared" si="375"/>
        <v>-7.7269247310868649E-10</v>
      </c>
      <c r="V1088" s="35"/>
      <c r="W1088" s="35"/>
      <c r="X1088" s="35"/>
      <c r="AD1088" s="35"/>
      <c r="AE1088" s="35"/>
      <c r="AF1088" s="35"/>
      <c r="AL1088" s="35"/>
      <c r="AM1088" s="35"/>
      <c r="AN1088" s="35"/>
      <c r="AT1088" s="35"/>
      <c r="AU1088" s="35"/>
      <c r="AV1088" s="35"/>
      <c r="BB1088" s="35"/>
      <c r="BC1088" s="35"/>
      <c r="BD1088" s="35"/>
      <c r="BJ1088" s="35"/>
      <c r="BK1088" s="35"/>
      <c r="BL1088" s="35"/>
      <c r="BR1088" s="35"/>
      <c r="BS1088" s="35"/>
      <c r="BT1088" s="35"/>
      <c r="BZ1088" s="35"/>
      <c r="CA1088" s="35"/>
      <c r="CB1088" s="35"/>
      <c r="CH1088" s="35"/>
      <c r="CI1088" s="35"/>
      <c r="CJ1088" s="35"/>
      <c r="CP1088" s="35"/>
      <c r="CQ1088" s="35"/>
      <c r="CR1088" s="35"/>
      <c r="CX1088" s="35"/>
      <c r="CY1088" s="35"/>
      <c r="CZ1088" s="35"/>
      <c r="DF1088" s="35">
        <v>6.0999999999999996E-10</v>
      </c>
      <c r="DG1088" s="35">
        <v>0.55428968912999999</v>
      </c>
      <c r="DH1088" s="35">
        <v>7082.8969751568002</v>
      </c>
      <c r="DI1088" s="29">
        <f t="shared" si="376"/>
        <v>-4.8746301710140393E-10</v>
      </c>
      <c r="DJ1088" s="29">
        <f t="shared" si="377"/>
        <v>-4.8742982241801361E-10</v>
      </c>
      <c r="DK1088" s="29">
        <f t="shared" si="378"/>
        <v>-4.8742982358724891E-10</v>
      </c>
      <c r="DL1088" s="29">
        <f t="shared" si="379"/>
        <v>-4.8742982358721241E-10</v>
      </c>
      <c r="DN1088" s="35"/>
      <c r="DO1088" s="35"/>
      <c r="DP1088" s="35"/>
      <c r="DV1088" s="35"/>
      <c r="DW1088" s="35"/>
      <c r="DX1088" s="35"/>
      <c r="ED1088" s="35"/>
      <c r="EE1088" s="35"/>
      <c r="EF1088" s="35"/>
      <c r="EL1088" s="35"/>
      <c r="EM1088" s="35"/>
      <c r="EN1088" s="35"/>
      <c r="ET1088" s="35"/>
      <c r="EU1088" s="35"/>
      <c r="EV1088" s="35"/>
    </row>
    <row r="1089" spans="14:152" s="29" customFormat="1" ht="13.5" x14ac:dyDescent="0.3">
      <c r="N1089" s="35">
        <v>8.4999999999999996E-10</v>
      </c>
      <c r="O1089" s="35">
        <v>1.95515305721</v>
      </c>
      <c r="P1089" s="35">
        <v>4686.9567180095901</v>
      </c>
      <c r="Q1089" s="29">
        <f t="shared" ref="Q1089:Q1152" si="380">N1089*COS(O1089+P1089*$C$23)</f>
        <v>-7.6179451529069108E-10</v>
      </c>
      <c r="R1089" s="29">
        <f t="shared" ref="R1089:R1152" si="381">N1089*COS(O1089+P1089*$C$44)</f>
        <v>-7.6177193015033145E-10</v>
      </c>
      <c r="S1089" s="29">
        <f t="shared" ref="S1089:S1152" si="382">N1089*COS(O1089+P1089*$C$65)</f>
        <v>-7.6177193094585969E-10</v>
      </c>
      <c r="T1089" s="29">
        <f t="shared" ref="T1089:T1152" si="383">N1089*COS(O1089+P1089*$C$86)</f>
        <v>-7.6177193094583829E-10</v>
      </c>
      <c r="V1089" s="35"/>
      <c r="W1089" s="35"/>
      <c r="X1089" s="35"/>
      <c r="AD1089" s="35"/>
      <c r="AE1089" s="35"/>
      <c r="AF1089" s="35"/>
      <c r="AL1089" s="35"/>
      <c r="AM1089" s="35"/>
      <c r="AN1089" s="35"/>
      <c r="AT1089" s="35"/>
      <c r="AU1089" s="35"/>
      <c r="AV1089" s="35"/>
      <c r="BB1089" s="35"/>
      <c r="BC1089" s="35"/>
      <c r="BD1089" s="35"/>
      <c r="BJ1089" s="35"/>
      <c r="BK1089" s="35"/>
      <c r="BL1089" s="35"/>
      <c r="BR1089" s="35"/>
      <c r="BS1089" s="35"/>
      <c r="BT1089" s="35"/>
      <c r="BZ1089" s="35"/>
      <c r="CA1089" s="35"/>
      <c r="CB1089" s="35"/>
      <c r="CH1089" s="35"/>
      <c r="CI1089" s="35"/>
      <c r="CJ1089" s="35"/>
      <c r="CP1089" s="35"/>
      <c r="CQ1089" s="35"/>
      <c r="CR1089" s="35"/>
      <c r="CX1089" s="35"/>
      <c r="CY1089" s="35"/>
      <c r="CZ1089" s="35"/>
      <c r="DF1089" s="35">
        <v>7.5E-10</v>
      </c>
      <c r="DG1089" s="35">
        <v>4.8120881907599999</v>
      </c>
      <c r="DH1089" s="35">
        <v>27299.244211933201</v>
      </c>
      <c r="DI1089" s="29">
        <f t="shared" ref="DI1089:DI1118" si="384">DF1089*COS(DG1089+DH1089*$C$23)</f>
        <v>-3.769499094348216E-10</v>
      </c>
      <c r="DJ1089" s="29">
        <f t="shared" ref="DJ1089:DJ1118" si="385">DF1089*COS(DG1089+DH1089*$C$44)</f>
        <v>-3.7672368814347223E-10</v>
      </c>
      <c r="DK1089" s="29">
        <f t="shared" ref="DK1089:DK1118" si="386">DF1089*COS(DG1089+DH1089*$C$65)</f>
        <v>-3.7672369611213548E-10</v>
      </c>
      <c r="DL1089" s="29">
        <f t="shared" ref="DL1089:DL1118" si="387">DF1089*COS(DG1089+DH1089*$C$86)</f>
        <v>-3.7672369611191431E-10</v>
      </c>
      <c r="DN1089" s="35"/>
      <c r="DO1089" s="35"/>
      <c r="DP1089" s="35"/>
      <c r="DV1089" s="35"/>
      <c r="DW1089" s="35"/>
      <c r="DX1089" s="35"/>
      <c r="ED1089" s="35"/>
      <c r="EE1089" s="35"/>
      <c r="EF1089" s="35"/>
      <c r="EL1089" s="35"/>
      <c r="EM1089" s="35"/>
      <c r="EN1089" s="35"/>
      <c r="ET1089" s="35"/>
      <c r="EU1089" s="35"/>
      <c r="EV1089" s="35"/>
    </row>
    <row r="1090" spans="14:152" s="29" customFormat="1" ht="13.5" x14ac:dyDescent="0.3">
      <c r="N1090" s="35">
        <v>9.4000000000000006E-10</v>
      </c>
      <c r="O1090" s="35">
        <v>0.58147434179000002</v>
      </c>
      <c r="P1090" s="35">
        <v>14128.242771245599</v>
      </c>
      <c r="Q1090" s="29">
        <f t="shared" si="380"/>
        <v>-7.1000231054491958E-10</v>
      </c>
      <c r="R1090" s="29">
        <f t="shared" si="381"/>
        <v>-7.1011352210000758E-10</v>
      </c>
      <c r="S1090" s="29">
        <f t="shared" si="382"/>
        <v>-7.1011351818337107E-10</v>
      </c>
      <c r="T1090" s="29">
        <f t="shared" si="383"/>
        <v>-7.101135181834936E-10</v>
      </c>
      <c r="V1090" s="35"/>
      <c r="W1090" s="35"/>
      <c r="X1090" s="35"/>
      <c r="AD1090" s="35"/>
      <c r="AE1090" s="35"/>
      <c r="AF1090" s="35"/>
      <c r="AL1090" s="35"/>
      <c r="AM1090" s="35"/>
      <c r="AN1090" s="35"/>
      <c r="AT1090" s="35"/>
      <c r="AU1090" s="35"/>
      <c r="AV1090" s="35"/>
      <c r="BB1090" s="35"/>
      <c r="BC1090" s="35"/>
      <c r="BD1090" s="35"/>
      <c r="BJ1090" s="35"/>
      <c r="BK1090" s="35"/>
      <c r="BL1090" s="35"/>
      <c r="BR1090" s="35"/>
      <c r="BS1090" s="35"/>
      <c r="BT1090" s="35"/>
      <c r="BZ1090" s="35"/>
      <c r="CA1090" s="35"/>
      <c r="CB1090" s="35"/>
      <c r="CH1090" s="35"/>
      <c r="CI1090" s="35"/>
      <c r="CJ1090" s="35"/>
      <c r="CP1090" s="35"/>
      <c r="CQ1090" s="35"/>
      <c r="CR1090" s="35"/>
      <c r="CX1090" s="35"/>
      <c r="CY1090" s="35"/>
      <c r="CZ1090" s="35"/>
      <c r="DF1090" s="35">
        <v>5.9000000000000003E-10</v>
      </c>
      <c r="DG1090" s="35">
        <v>1.75511446129</v>
      </c>
      <c r="DH1090" s="35">
        <v>12082.6551341712</v>
      </c>
      <c r="DI1090" s="29">
        <f t="shared" si="384"/>
        <v>-5.8811310695585969E-10</v>
      </c>
      <c r="DJ1090" s="29">
        <f t="shared" si="385"/>
        <v>-5.8812037996320749E-10</v>
      </c>
      <c r="DK1090" s="29">
        <f t="shared" si="386"/>
        <v>-5.8812037970728898E-10</v>
      </c>
      <c r="DL1090" s="29">
        <f t="shared" si="387"/>
        <v>-5.8812037970729704E-10</v>
      </c>
      <c r="DN1090" s="35"/>
      <c r="DO1090" s="35"/>
      <c r="DP1090" s="35"/>
      <c r="DV1090" s="35"/>
      <c r="DW1090" s="35"/>
      <c r="DX1090" s="35"/>
      <c r="ED1090" s="35"/>
      <c r="EE1090" s="35"/>
      <c r="EF1090" s="35"/>
      <c r="EL1090" s="35"/>
      <c r="EM1090" s="35"/>
      <c r="EN1090" s="35"/>
      <c r="ET1090" s="35"/>
      <c r="EU1090" s="35"/>
      <c r="EV1090" s="35"/>
    </row>
    <row r="1091" spans="14:152" s="29" customFormat="1" ht="13.5" x14ac:dyDescent="0.3">
      <c r="N1091" s="35">
        <v>9.0999999999999996E-10</v>
      </c>
      <c r="O1091" s="35">
        <v>1.1631799995400001</v>
      </c>
      <c r="P1091" s="35">
        <v>3495.9655158311998</v>
      </c>
      <c r="Q1091" s="29">
        <f t="shared" si="380"/>
        <v>1.5859785081226418E-10</v>
      </c>
      <c r="R1091" s="29">
        <f t="shared" si="381"/>
        <v>1.5863788322170602E-10</v>
      </c>
      <c r="S1091" s="29">
        <f t="shared" si="382"/>
        <v>1.5863788181171098E-10</v>
      </c>
      <c r="T1091" s="29">
        <f t="shared" si="383"/>
        <v>1.5863788181174919E-10</v>
      </c>
      <c r="V1091" s="35"/>
      <c r="W1091" s="35"/>
      <c r="X1091" s="35"/>
      <c r="AD1091" s="35"/>
      <c r="AE1091" s="35"/>
      <c r="AF1091" s="35"/>
      <c r="AL1091" s="35"/>
      <c r="AM1091" s="35"/>
      <c r="AN1091" s="35"/>
      <c r="AT1091" s="35"/>
      <c r="AU1091" s="35"/>
      <c r="AV1091" s="35"/>
      <c r="BB1091" s="35"/>
      <c r="BC1091" s="35"/>
      <c r="BD1091" s="35"/>
      <c r="BJ1091" s="35"/>
      <c r="BK1091" s="35"/>
      <c r="BL1091" s="35"/>
      <c r="BR1091" s="35"/>
      <c r="BS1091" s="35"/>
      <c r="BT1091" s="35"/>
      <c r="BZ1091" s="35"/>
      <c r="CA1091" s="35"/>
      <c r="CB1091" s="35"/>
      <c r="CH1091" s="35"/>
      <c r="CI1091" s="35"/>
      <c r="CJ1091" s="35"/>
      <c r="CP1091" s="35"/>
      <c r="CQ1091" s="35"/>
      <c r="CR1091" s="35"/>
      <c r="CX1091" s="35"/>
      <c r="CY1091" s="35"/>
      <c r="CZ1091" s="35"/>
      <c r="DF1091" s="35">
        <v>6.0999999999999996E-10</v>
      </c>
      <c r="DG1091" s="35">
        <v>5.8833385561</v>
      </c>
      <c r="DH1091" s="35">
        <v>6901.6374958384004</v>
      </c>
      <c r="DI1091" s="29">
        <f t="shared" si="384"/>
        <v>1.0277326619910875E-10</v>
      </c>
      <c r="DJ1091" s="29">
        <f t="shared" si="385"/>
        <v>1.0272023455047483E-10</v>
      </c>
      <c r="DK1091" s="29">
        <f t="shared" si="386"/>
        <v>1.0272023641834086E-10</v>
      </c>
      <c r="DL1091" s="29">
        <f t="shared" si="387"/>
        <v>1.0272023641828104E-10</v>
      </c>
      <c r="DN1091" s="35"/>
      <c r="DO1091" s="35"/>
      <c r="DP1091" s="35"/>
      <c r="DV1091" s="35"/>
      <c r="DW1091" s="35"/>
      <c r="DX1091" s="35"/>
      <c r="ED1091" s="35"/>
      <c r="EE1091" s="35"/>
      <c r="EF1091" s="35"/>
      <c r="EL1091" s="35"/>
      <c r="EM1091" s="35"/>
      <c r="EN1091" s="35"/>
      <c r="ET1091" s="35"/>
      <c r="EU1091" s="35"/>
      <c r="EV1091" s="35"/>
    </row>
    <row r="1092" spans="14:152" s="29" customFormat="1" ht="13.5" x14ac:dyDescent="0.3">
      <c r="N1092" s="35">
        <v>8.3999999999999999E-10</v>
      </c>
      <c r="O1092" s="35">
        <v>4.0410464477400003</v>
      </c>
      <c r="P1092" s="35">
        <v>9815.6517316621994</v>
      </c>
      <c r="Q1092" s="29">
        <f t="shared" si="380"/>
        <v>8.3554669274507653E-10</v>
      </c>
      <c r="R1092" s="29">
        <f t="shared" si="381"/>
        <v>8.3555752149019986E-10</v>
      </c>
      <c r="S1092" s="29">
        <f t="shared" si="382"/>
        <v>8.3555752110902697E-10</v>
      </c>
      <c r="T1092" s="29">
        <f t="shared" si="383"/>
        <v>8.3555752110903917E-10</v>
      </c>
      <c r="V1092" s="35"/>
      <c r="W1092" s="35"/>
      <c r="X1092" s="35"/>
      <c r="AD1092" s="35"/>
      <c r="AE1092" s="35"/>
      <c r="AF1092" s="35"/>
      <c r="AL1092" s="35"/>
      <c r="AM1092" s="35"/>
      <c r="AN1092" s="35"/>
      <c r="AT1092" s="35"/>
      <c r="AU1092" s="35"/>
      <c r="AV1092" s="35"/>
      <c r="BB1092" s="35"/>
      <c r="BC1092" s="35"/>
      <c r="BD1092" s="35"/>
      <c r="BJ1092" s="35"/>
      <c r="BK1092" s="35"/>
      <c r="BL1092" s="35"/>
      <c r="BR1092" s="35"/>
      <c r="BS1092" s="35"/>
      <c r="BT1092" s="35"/>
      <c r="BZ1092" s="35"/>
      <c r="CA1092" s="35"/>
      <c r="CB1092" s="35"/>
      <c r="CH1092" s="35"/>
      <c r="CI1092" s="35"/>
      <c r="CJ1092" s="35"/>
      <c r="CP1092" s="35"/>
      <c r="CQ1092" s="35"/>
      <c r="CR1092" s="35"/>
      <c r="CX1092" s="35"/>
      <c r="CY1092" s="35"/>
      <c r="CZ1092" s="35"/>
      <c r="DF1092" s="35">
        <v>7.4000000000000003E-10</v>
      </c>
      <c r="DG1092" s="35">
        <v>3.4640858078600001</v>
      </c>
      <c r="DH1092" s="35">
        <v>14556.896717023799</v>
      </c>
      <c r="DI1092" s="29">
        <f t="shared" si="384"/>
        <v>3.1262105353335552E-10</v>
      </c>
      <c r="DJ1092" s="29">
        <f t="shared" si="385"/>
        <v>3.1274581931746161E-10</v>
      </c>
      <c r="DK1092" s="29">
        <f t="shared" si="386"/>
        <v>3.1274581492321474E-10</v>
      </c>
      <c r="DL1092" s="29">
        <f t="shared" si="387"/>
        <v>3.1274581492334817E-10</v>
      </c>
      <c r="DN1092" s="35"/>
      <c r="DO1092" s="35"/>
      <c r="DP1092" s="35"/>
      <c r="DV1092" s="35"/>
      <c r="DW1092" s="35"/>
      <c r="DX1092" s="35"/>
      <c r="ED1092" s="35"/>
      <c r="EE1092" s="35"/>
      <c r="EF1092" s="35"/>
      <c r="EL1092" s="35"/>
      <c r="EM1092" s="35"/>
      <c r="EN1092" s="35"/>
      <c r="ET1092" s="35"/>
      <c r="EU1092" s="35"/>
      <c r="EV1092" s="35"/>
    </row>
    <row r="1093" spans="14:152" s="29" customFormat="1" ht="13.5" x14ac:dyDescent="0.3">
      <c r="N1093" s="35">
        <v>8.1999999999999996E-10</v>
      </c>
      <c r="O1093" s="35">
        <v>1.8366295162699999</v>
      </c>
      <c r="P1093" s="35">
        <v>19190.4781784468</v>
      </c>
      <c r="Q1093" s="29">
        <f t="shared" si="380"/>
        <v>6.6118024302148959E-10</v>
      </c>
      <c r="R1093" s="29">
        <f t="shared" si="381"/>
        <v>6.6106127847809097E-10</v>
      </c>
      <c r="S1093" s="29">
        <f t="shared" si="382"/>
        <v>6.6106128266888739E-10</v>
      </c>
      <c r="T1093" s="29">
        <f t="shared" si="383"/>
        <v>6.6106128266877707E-10</v>
      </c>
      <c r="V1093" s="35"/>
      <c r="W1093" s="35"/>
      <c r="X1093" s="35"/>
      <c r="AD1093" s="35"/>
      <c r="AE1093" s="35"/>
      <c r="AF1093" s="35"/>
      <c r="AL1093" s="35"/>
      <c r="AM1093" s="35"/>
      <c r="AN1093" s="35"/>
      <c r="AT1093" s="35"/>
      <c r="AU1093" s="35"/>
      <c r="AV1093" s="35"/>
      <c r="BB1093" s="35"/>
      <c r="BC1093" s="35"/>
      <c r="BD1093" s="35"/>
      <c r="BJ1093" s="35"/>
      <c r="BK1093" s="35"/>
      <c r="BL1093" s="35"/>
      <c r="BR1093" s="35"/>
      <c r="BS1093" s="35"/>
      <c r="BT1093" s="35"/>
      <c r="BZ1093" s="35"/>
      <c r="CA1093" s="35"/>
      <c r="CB1093" s="35"/>
      <c r="CH1093" s="35"/>
      <c r="CI1093" s="35"/>
      <c r="CJ1093" s="35"/>
      <c r="CP1093" s="35"/>
      <c r="CQ1093" s="35"/>
      <c r="CR1093" s="35"/>
      <c r="CX1093" s="35"/>
      <c r="CY1093" s="35"/>
      <c r="CZ1093" s="35"/>
      <c r="DF1093" s="35">
        <v>7.4000000000000003E-10</v>
      </c>
      <c r="DG1093" s="35">
        <v>4.4064982204899996</v>
      </c>
      <c r="DH1093" s="35">
        <v>9360.6043533184002</v>
      </c>
      <c r="DI1093" s="29">
        <f t="shared" si="384"/>
        <v>5.9391398020648953E-10</v>
      </c>
      <c r="DJ1093" s="29">
        <f t="shared" si="385"/>
        <v>5.938611709543709E-10</v>
      </c>
      <c r="DK1093" s="29">
        <f t="shared" si="386"/>
        <v>5.9386117281454552E-10</v>
      </c>
      <c r="DL1093" s="29">
        <f t="shared" si="387"/>
        <v>5.9386117281449537E-10</v>
      </c>
      <c r="DN1093" s="35"/>
      <c r="DO1093" s="35"/>
      <c r="DP1093" s="35"/>
      <c r="DV1093" s="35"/>
      <c r="DW1093" s="35"/>
      <c r="DX1093" s="35"/>
      <c r="ED1093" s="35"/>
      <c r="EE1093" s="35"/>
      <c r="EF1093" s="35"/>
      <c r="EL1093" s="35"/>
      <c r="EM1093" s="35"/>
      <c r="EN1093" s="35"/>
      <c r="ET1093" s="35"/>
      <c r="EU1093" s="35"/>
      <c r="EV1093" s="35"/>
    </row>
    <row r="1094" spans="14:152" s="29" customFormat="1" ht="13.5" x14ac:dyDescent="0.3">
      <c r="N1094" s="35">
        <v>8.0000000000000003E-10</v>
      </c>
      <c r="O1094" s="35">
        <v>4.0473327469899996</v>
      </c>
      <c r="P1094" s="35">
        <v>3188.7151456145998</v>
      </c>
      <c r="Q1094" s="29">
        <f t="shared" si="380"/>
        <v>6.0639882989359899E-10</v>
      </c>
      <c r="R1094" s="29">
        <f t="shared" si="381"/>
        <v>6.0637756627436038E-10</v>
      </c>
      <c r="S1094" s="29">
        <f t="shared" si="382"/>
        <v>6.0637756702331473E-10</v>
      </c>
      <c r="T1094" s="29">
        <f t="shared" si="383"/>
        <v>6.063775670232924E-10</v>
      </c>
      <c r="V1094" s="35"/>
      <c r="W1094" s="35"/>
      <c r="X1094" s="35"/>
      <c r="AD1094" s="35"/>
      <c r="AE1094" s="35"/>
      <c r="AF1094" s="35"/>
      <c r="AL1094" s="35"/>
      <c r="AM1094" s="35"/>
      <c r="AN1094" s="35"/>
      <c r="AT1094" s="35"/>
      <c r="AU1094" s="35"/>
      <c r="AV1094" s="35"/>
      <c r="BB1094" s="35"/>
      <c r="BC1094" s="35"/>
      <c r="BD1094" s="35"/>
      <c r="BJ1094" s="35"/>
      <c r="BK1094" s="35"/>
      <c r="BL1094" s="35"/>
      <c r="BR1094" s="35"/>
      <c r="BS1094" s="35"/>
      <c r="BT1094" s="35"/>
      <c r="BZ1094" s="35"/>
      <c r="CA1094" s="35"/>
      <c r="CB1094" s="35"/>
      <c r="CH1094" s="35"/>
      <c r="CI1094" s="35"/>
      <c r="CJ1094" s="35"/>
      <c r="CP1094" s="35"/>
      <c r="CQ1094" s="35"/>
      <c r="CR1094" s="35"/>
      <c r="CX1094" s="35"/>
      <c r="CY1094" s="35"/>
      <c r="CZ1094" s="35"/>
      <c r="DF1094" s="35">
        <v>5.7999999999999996E-10</v>
      </c>
      <c r="DG1094" s="35">
        <v>4.2282761319200004</v>
      </c>
      <c r="DH1094" s="35">
        <v>4531.5363185754004</v>
      </c>
      <c r="DI1094" s="29">
        <f t="shared" si="384"/>
        <v>-4.3954676076139048E-10</v>
      </c>
      <c r="DJ1094" s="29">
        <f t="shared" si="385"/>
        <v>-4.3952484621590853E-10</v>
      </c>
      <c r="DK1094" s="29">
        <f t="shared" si="386"/>
        <v>-4.3952484698779868E-10</v>
      </c>
      <c r="DL1094" s="29">
        <f t="shared" si="387"/>
        <v>-4.3952484698777718E-10</v>
      </c>
      <c r="DN1094" s="35"/>
      <c r="DO1094" s="35"/>
      <c r="DP1094" s="35"/>
      <c r="DV1094" s="35"/>
      <c r="DW1094" s="35"/>
      <c r="DX1094" s="35"/>
      <c r="ED1094" s="35"/>
      <c r="EE1094" s="35"/>
      <c r="EF1094" s="35"/>
      <c r="EL1094" s="35"/>
      <c r="EM1094" s="35"/>
      <c r="EN1094" s="35"/>
      <c r="ET1094" s="35"/>
      <c r="EU1094" s="35"/>
      <c r="EV1094" s="35"/>
    </row>
    <row r="1095" spans="14:152" s="29" customFormat="1" ht="13.5" x14ac:dyDescent="0.3">
      <c r="N1095" s="35">
        <v>8.3999999999999999E-10</v>
      </c>
      <c r="O1095" s="35">
        <v>2.7162095217500002</v>
      </c>
      <c r="P1095" s="35">
        <v>12089.768681172</v>
      </c>
      <c r="Q1095" s="29">
        <f t="shared" si="380"/>
        <v>-3.3803825774844023E-10</v>
      </c>
      <c r="R1095" s="29">
        <f t="shared" si="381"/>
        <v>-3.3815705904771761E-10</v>
      </c>
      <c r="S1095" s="29">
        <f t="shared" si="382"/>
        <v>-3.3815705486350487E-10</v>
      </c>
      <c r="T1095" s="29">
        <f t="shared" si="383"/>
        <v>-3.3815705486363598E-10</v>
      </c>
      <c r="V1095" s="35"/>
      <c r="W1095" s="35"/>
      <c r="X1095" s="35"/>
      <c r="AD1095" s="35"/>
      <c r="AE1095" s="35"/>
      <c r="AF1095" s="35"/>
      <c r="AL1095" s="35"/>
      <c r="AM1095" s="35"/>
      <c r="AN1095" s="35"/>
      <c r="AT1095" s="35"/>
      <c r="AU1095" s="35"/>
      <c r="AV1095" s="35"/>
      <c r="BB1095" s="35"/>
      <c r="BC1095" s="35"/>
      <c r="BD1095" s="35"/>
      <c r="BJ1095" s="35"/>
      <c r="BK1095" s="35"/>
      <c r="BL1095" s="35"/>
      <c r="BR1095" s="35"/>
      <c r="BS1095" s="35"/>
      <c r="BT1095" s="35"/>
      <c r="BZ1095" s="35"/>
      <c r="CA1095" s="35"/>
      <c r="CB1095" s="35"/>
      <c r="CH1095" s="35"/>
      <c r="CI1095" s="35"/>
      <c r="CJ1095" s="35"/>
      <c r="CP1095" s="35"/>
      <c r="CQ1095" s="35"/>
      <c r="CR1095" s="35"/>
      <c r="CX1095" s="35"/>
      <c r="CY1095" s="35"/>
      <c r="CZ1095" s="35"/>
      <c r="DF1095" s="35">
        <v>8.0000000000000003E-10</v>
      </c>
      <c r="DG1095" s="35">
        <v>2.1410335785600001</v>
      </c>
      <c r="DH1095" s="35">
        <v>7917.3005137226</v>
      </c>
      <c r="DI1095" s="29">
        <f t="shared" si="384"/>
        <v>2.7950082148489285E-10</v>
      </c>
      <c r="DJ1095" s="29">
        <f t="shared" si="385"/>
        <v>2.79424979485093E-10</v>
      </c>
      <c r="DK1095" s="29">
        <f t="shared" si="386"/>
        <v>2.7942498215641814E-10</v>
      </c>
      <c r="DL1095" s="29">
        <f t="shared" si="387"/>
        <v>2.7942498215633294E-10</v>
      </c>
      <c r="DN1095" s="35"/>
      <c r="DO1095" s="35"/>
      <c r="DP1095" s="35"/>
      <c r="DV1095" s="35"/>
      <c r="DW1095" s="35"/>
      <c r="DX1095" s="35"/>
      <c r="ED1095" s="35"/>
      <c r="EE1095" s="35"/>
      <c r="EF1095" s="35"/>
      <c r="EL1095" s="35"/>
      <c r="EM1095" s="35"/>
      <c r="EN1095" s="35"/>
      <c r="ET1095" s="35"/>
      <c r="EU1095" s="35"/>
      <c r="EV1095" s="35"/>
    </row>
    <row r="1096" spans="14:152" s="29" customFormat="1" ht="13.5" x14ac:dyDescent="0.3">
      <c r="N1096" s="35">
        <v>8.0000000000000003E-10</v>
      </c>
      <c r="O1096" s="35">
        <v>2.7736315821000002</v>
      </c>
      <c r="P1096" s="35">
        <v>9495.6694333537998</v>
      </c>
      <c r="Q1096" s="29">
        <f t="shared" si="380"/>
        <v>7.975469183729153E-10</v>
      </c>
      <c r="R1096" s="29">
        <f t="shared" si="381"/>
        <v>7.9753931603948248E-10</v>
      </c>
      <c r="S1096" s="29">
        <f t="shared" si="382"/>
        <v>7.9753931630745364E-10</v>
      </c>
      <c r="T1096" s="29">
        <f t="shared" si="383"/>
        <v>7.9753931630744661E-10</v>
      </c>
      <c r="V1096" s="35"/>
      <c r="W1096" s="35"/>
      <c r="X1096" s="35"/>
      <c r="AD1096" s="35"/>
      <c r="AE1096" s="35"/>
      <c r="AF1096" s="35"/>
      <c r="AL1096" s="35"/>
      <c r="AM1096" s="35"/>
      <c r="AN1096" s="35"/>
      <c r="AT1096" s="35"/>
      <c r="AU1096" s="35"/>
      <c r="AV1096" s="35"/>
      <c r="BB1096" s="35"/>
      <c r="BC1096" s="35"/>
      <c r="BD1096" s="35"/>
      <c r="BJ1096" s="35"/>
      <c r="BK1096" s="35"/>
      <c r="BL1096" s="35"/>
      <c r="BR1096" s="35"/>
      <c r="BS1096" s="35"/>
      <c r="BT1096" s="35"/>
      <c r="BZ1096" s="35"/>
      <c r="CA1096" s="35"/>
      <c r="CB1096" s="35"/>
      <c r="CH1096" s="35"/>
      <c r="CI1096" s="35"/>
      <c r="CJ1096" s="35"/>
      <c r="CP1096" s="35"/>
      <c r="CQ1096" s="35"/>
      <c r="CR1096" s="35"/>
      <c r="CX1096" s="35"/>
      <c r="CY1096" s="35"/>
      <c r="CZ1096" s="35"/>
      <c r="DF1096" s="35">
        <v>7.5E-10</v>
      </c>
      <c r="DG1096" s="35">
        <v>1.8561801142000001</v>
      </c>
      <c r="DH1096" s="35">
        <v>52566.192615840497</v>
      </c>
      <c r="DI1096" s="29">
        <f t="shared" si="384"/>
        <v>3.2839504883590319E-10</v>
      </c>
      <c r="DJ1096" s="29">
        <f t="shared" si="385"/>
        <v>3.2884792574437251E-10</v>
      </c>
      <c r="DK1096" s="29">
        <f t="shared" si="386"/>
        <v>3.2884790979596469E-10</v>
      </c>
      <c r="DL1096" s="29">
        <f t="shared" si="387"/>
        <v>3.2884790979650111E-10</v>
      </c>
      <c r="DN1096" s="35"/>
      <c r="DO1096" s="35"/>
      <c r="DP1096" s="35"/>
      <c r="DV1096" s="35"/>
      <c r="DW1096" s="35"/>
      <c r="DX1096" s="35"/>
      <c r="ED1096" s="35"/>
      <c r="EE1096" s="35"/>
      <c r="EF1096" s="35"/>
      <c r="EL1096" s="35"/>
      <c r="EM1096" s="35"/>
      <c r="EN1096" s="35"/>
      <c r="ET1096" s="35"/>
      <c r="EU1096" s="35"/>
      <c r="EV1096" s="35"/>
    </row>
    <row r="1097" spans="14:152" s="29" customFormat="1" ht="13.5" x14ac:dyDescent="0.3">
      <c r="N1097" s="35">
        <v>7.7999999999999999E-10</v>
      </c>
      <c r="O1097" s="35">
        <v>5.7728543020599998</v>
      </c>
      <c r="P1097" s="35">
        <v>10397.6030116696</v>
      </c>
      <c r="Q1097" s="29">
        <f t="shared" si="380"/>
        <v>2.239711219558584E-10</v>
      </c>
      <c r="R1097" s="29">
        <f t="shared" si="381"/>
        <v>2.238718437074369E-10</v>
      </c>
      <c r="S1097" s="29">
        <f t="shared" si="382"/>
        <v>2.2387184720423181E-10</v>
      </c>
      <c r="T1097" s="29">
        <f t="shared" si="383"/>
        <v>2.2387184720412559E-10</v>
      </c>
      <c r="V1097" s="35"/>
      <c r="W1097" s="35"/>
      <c r="X1097" s="35"/>
      <c r="AD1097" s="35"/>
      <c r="AE1097" s="35"/>
      <c r="AF1097" s="35"/>
      <c r="AL1097" s="35"/>
      <c r="AM1097" s="35"/>
      <c r="AN1097" s="35"/>
      <c r="AT1097" s="35"/>
      <c r="AU1097" s="35"/>
      <c r="AV1097" s="35"/>
      <c r="BB1097" s="35"/>
      <c r="BC1097" s="35"/>
      <c r="BD1097" s="35"/>
      <c r="BJ1097" s="35"/>
      <c r="BK1097" s="35"/>
      <c r="BL1097" s="35"/>
      <c r="BR1097" s="35"/>
      <c r="BS1097" s="35"/>
      <c r="BT1097" s="35"/>
      <c r="BZ1097" s="35"/>
      <c r="CA1097" s="35"/>
      <c r="CB1097" s="35"/>
      <c r="CH1097" s="35"/>
      <c r="CI1097" s="35"/>
      <c r="CJ1097" s="35"/>
      <c r="CP1097" s="35"/>
      <c r="CQ1097" s="35"/>
      <c r="CR1097" s="35"/>
      <c r="CX1097" s="35"/>
      <c r="CY1097" s="35"/>
      <c r="CZ1097" s="35"/>
      <c r="DF1097" s="35">
        <v>7.5E-10</v>
      </c>
      <c r="DG1097" s="35">
        <v>5.1583065968000001</v>
      </c>
      <c r="DH1097" s="35">
        <v>45884.967762441003</v>
      </c>
      <c r="DI1097" s="29">
        <f t="shared" si="384"/>
        <v>-6.837446850961113E-10</v>
      </c>
      <c r="DJ1097" s="29">
        <f t="shared" si="385"/>
        <v>-6.8356384197229555E-10</v>
      </c>
      <c r="DK1097" s="29">
        <f t="shared" si="386"/>
        <v>-6.8356384834600424E-10</v>
      </c>
      <c r="DL1097" s="29">
        <f t="shared" si="387"/>
        <v>-6.8356384834579372E-10</v>
      </c>
      <c r="DN1097" s="35"/>
      <c r="DO1097" s="35"/>
      <c r="DP1097" s="35"/>
      <c r="DV1097" s="35"/>
      <c r="DW1097" s="35"/>
      <c r="DX1097" s="35"/>
      <c r="ED1097" s="35"/>
      <c r="EE1097" s="35"/>
      <c r="EF1097" s="35"/>
      <c r="EL1097" s="35"/>
      <c r="EM1097" s="35"/>
      <c r="EN1097" s="35"/>
      <c r="ET1097" s="35"/>
      <c r="EU1097" s="35"/>
      <c r="EV1097" s="35"/>
    </row>
    <row r="1098" spans="14:152" s="29" customFormat="1" ht="13.5" x14ac:dyDescent="0.3">
      <c r="N1098" s="35">
        <v>8.3999999999999999E-10</v>
      </c>
      <c r="O1098" s="35">
        <v>0.78188080030999996</v>
      </c>
      <c r="P1098" s="35">
        <v>7214.4389368432003</v>
      </c>
      <c r="Q1098" s="29">
        <f t="shared" si="380"/>
        <v>1.2413143812966524E-10</v>
      </c>
      <c r="R1098" s="29">
        <f t="shared" si="381"/>
        <v>1.2405484439212826E-10</v>
      </c>
      <c r="S1098" s="29">
        <f t="shared" si="382"/>
        <v>1.2405484708988541E-10</v>
      </c>
      <c r="T1098" s="29">
        <f t="shared" si="383"/>
        <v>1.2405484708980277E-10</v>
      </c>
      <c r="V1098" s="35"/>
      <c r="W1098" s="35"/>
      <c r="X1098" s="35"/>
      <c r="AD1098" s="35"/>
      <c r="AE1098" s="35"/>
      <c r="AF1098" s="35"/>
      <c r="AL1098" s="35"/>
      <c r="AM1098" s="35"/>
      <c r="AN1098" s="35"/>
      <c r="AT1098" s="35"/>
      <c r="AU1098" s="35"/>
      <c r="AV1098" s="35"/>
      <c r="BB1098" s="35"/>
      <c r="BC1098" s="35"/>
      <c r="BD1098" s="35"/>
      <c r="BJ1098" s="35"/>
      <c r="BK1098" s="35"/>
      <c r="BL1098" s="35"/>
      <c r="BR1098" s="35"/>
      <c r="BS1098" s="35"/>
      <c r="BT1098" s="35"/>
      <c r="BZ1098" s="35"/>
      <c r="CA1098" s="35"/>
      <c r="CB1098" s="35"/>
      <c r="CH1098" s="35"/>
      <c r="CI1098" s="35"/>
      <c r="CJ1098" s="35"/>
      <c r="CP1098" s="35"/>
      <c r="CQ1098" s="35"/>
      <c r="CR1098" s="35"/>
      <c r="CX1098" s="35"/>
      <c r="CY1098" s="35"/>
      <c r="CZ1098" s="35"/>
      <c r="DF1098" s="35">
        <v>6.8000000000000003E-10</v>
      </c>
      <c r="DG1098" s="35">
        <v>2.0691525475399999</v>
      </c>
      <c r="DH1098" s="35">
        <v>8958.5231966471001</v>
      </c>
      <c r="DI1098" s="29">
        <f t="shared" si="384"/>
        <v>-6.7769806447320569E-10</v>
      </c>
      <c r="DJ1098" s="29">
        <f t="shared" si="385"/>
        <v>-6.7769165992064672E-10</v>
      </c>
      <c r="DK1098" s="29">
        <f t="shared" si="386"/>
        <v>-6.776916601463809E-10</v>
      </c>
      <c r="DL1098" s="29">
        <f t="shared" si="387"/>
        <v>-6.7769166014637459E-10</v>
      </c>
      <c r="DN1098" s="35"/>
      <c r="DO1098" s="35"/>
      <c r="DP1098" s="35"/>
      <c r="DV1098" s="35"/>
      <c r="DW1098" s="35"/>
      <c r="DX1098" s="35"/>
      <c r="ED1098" s="35"/>
      <c r="EE1098" s="35"/>
      <c r="EF1098" s="35"/>
      <c r="EL1098" s="35"/>
      <c r="EM1098" s="35"/>
      <c r="EN1098" s="35"/>
      <c r="ET1098" s="35"/>
      <c r="EU1098" s="35"/>
      <c r="EV1098" s="35"/>
    </row>
    <row r="1099" spans="14:152" s="29" customFormat="1" ht="13.5" x14ac:dyDescent="0.3">
      <c r="N1099" s="35">
        <v>9.4000000000000006E-10</v>
      </c>
      <c r="O1099" s="35">
        <v>2.1476231594300002</v>
      </c>
      <c r="P1099" s="35">
        <v>13532.029889932201</v>
      </c>
      <c r="Q1099" s="29">
        <f t="shared" si="380"/>
        <v>-4.0984479073787927E-10</v>
      </c>
      <c r="R1099" s="29">
        <f t="shared" si="381"/>
        <v>-4.0969849640096081E-10</v>
      </c>
      <c r="S1099" s="29">
        <f t="shared" si="382"/>
        <v>-4.0969850155389035E-10</v>
      </c>
      <c r="T1099" s="29">
        <f t="shared" si="383"/>
        <v>-4.0969850155372202E-10</v>
      </c>
      <c r="V1099" s="35"/>
      <c r="W1099" s="35"/>
      <c r="X1099" s="35"/>
      <c r="AD1099" s="35"/>
      <c r="AE1099" s="35"/>
      <c r="AF1099" s="35"/>
      <c r="AL1099" s="35"/>
      <c r="AM1099" s="35"/>
      <c r="AN1099" s="35"/>
      <c r="AT1099" s="35"/>
      <c r="AU1099" s="35"/>
      <c r="AV1099" s="35"/>
      <c r="BB1099" s="35"/>
      <c r="BC1099" s="35"/>
      <c r="BD1099" s="35"/>
      <c r="BJ1099" s="35"/>
      <c r="BK1099" s="35"/>
      <c r="BL1099" s="35"/>
      <c r="BR1099" s="35"/>
      <c r="BS1099" s="35"/>
      <c r="BT1099" s="35"/>
      <c r="BZ1099" s="35"/>
      <c r="CA1099" s="35"/>
      <c r="CB1099" s="35"/>
      <c r="CH1099" s="35"/>
      <c r="CI1099" s="35"/>
      <c r="CJ1099" s="35"/>
      <c r="CP1099" s="35"/>
      <c r="CQ1099" s="35"/>
      <c r="CR1099" s="35"/>
      <c r="CX1099" s="35"/>
      <c r="CY1099" s="35"/>
      <c r="CZ1099" s="35"/>
      <c r="DF1099" s="35">
        <v>5.6000000000000003E-10</v>
      </c>
      <c r="DG1099" s="35">
        <v>3.77847713307</v>
      </c>
      <c r="DH1099" s="35">
        <v>299.12639426919998</v>
      </c>
      <c r="DI1099" s="29">
        <f t="shared" si="384"/>
        <v>-3.9497945597553971E-10</v>
      </c>
      <c r="DJ1099" s="29">
        <f t="shared" si="385"/>
        <v>-3.949779384901239E-10</v>
      </c>
      <c r="DK1099" s="29">
        <f t="shared" si="386"/>
        <v>-3.9497793854357202E-10</v>
      </c>
      <c r="DL1099" s="29">
        <f t="shared" si="387"/>
        <v>-3.949779385435699E-10</v>
      </c>
      <c r="DN1099" s="35"/>
      <c r="DO1099" s="35"/>
      <c r="DP1099" s="35"/>
      <c r="DV1099" s="35"/>
      <c r="DW1099" s="35"/>
      <c r="DX1099" s="35"/>
      <c r="ED1099" s="35"/>
      <c r="EE1099" s="35"/>
      <c r="EF1099" s="35"/>
      <c r="EL1099" s="35"/>
      <c r="EM1099" s="35"/>
      <c r="EN1099" s="35"/>
      <c r="ET1099" s="35"/>
      <c r="EU1099" s="35"/>
      <c r="EV1099" s="35"/>
    </row>
    <row r="1100" spans="14:152" s="29" customFormat="1" ht="13.5" x14ac:dyDescent="0.3">
      <c r="N1100" s="35">
        <v>1.01E-9</v>
      </c>
      <c r="O1100" s="35">
        <v>5.7634908752599996</v>
      </c>
      <c r="P1100" s="35">
        <v>1484.9324896942001</v>
      </c>
      <c r="Q1100" s="29">
        <f t="shared" si="380"/>
        <v>3.6835425856307149E-11</v>
      </c>
      <c r="R1100" s="29">
        <f t="shared" si="381"/>
        <v>3.6816272620600489E-11</v>
      </c>
      <c r="S1100" s="29">
        <f t="shared" si="382"/>
        <v>3.6816273295204019E-11</v>
      </c>
      <c r="T1100" s="29">
        <f t="shared" si="383"/>
        <v>3.6816273295182506E-11</v>
      </c>
      <c r="V1100" s="35"/>
      <c r="W1100" s="35"/>
      <c r="X1100" s="35"/>
      <c r="AD1100" s="35"/>
      <c r="AE1100" s="35"/>
      <c r="AF1100" s="35"/>
      <c r="AL1100" s="35"/>
      <c r="AM1100" s="35"/>
      <c r="AN1100" s="35"/>
      <c r="AT1100" s="35"/>
      <c r="AU1100" s="35"/>
      <c r="AV1100" s="35"/>
      <c r="BB1100" s="35"/>
      <c r="BC1100" s="35"/>
      <c r="BD1100" s="35"/>
      <c r="BJ1100" s="35"/>
      <c r="BK1100" s="35"/>
      <c r="BL1100" s="35"/>
      <c r="BR1100" s="35"/>
      <c r="BS1100" s="35"/>
      <c r="BT1100" s="35"/>
      <c r="BZ1100" s="35"/>
      <c r="CA1100" s="35"/>
      <c r="CB1100" s="35"/>
      <c r="CH1100" s="35"/>
      <c r="CI1100" s="35"/>
      <c r="CJ1100" s="35"/>
      <c r="CP1100" s="35"/>
      <c r="CQ1100" s="35"/>
      <c r="CR1100" s="35"/>
      <c r="CX1100" s="35"/>
      <c r="CY1100" s="35"/>
      <c r="CZ1100" s="35"/>
      <c r="DF1100" s="35">
        <v>6.2000000000000003E-10</v>
      </c>
      <c r="DG1100" s="35">
        <v>2.25564130818</v>
      </c>
      <c r="DH1100" s="35">
        <v>9758.7533567266</v>
      </c>
      <c r="DI1100" s="29">
        <f t="shared" si="384"/>
        <v>-5.3334536262104526E-10</v>
      </c>
      <c r="DJ1100" s="29">
        <f t="shared" si="385"/>
        <v>-5.3338478358010662E-10</v>
      </c>
      <c r="DK1100" s="29">
        <f t="shared" si="386"/>
        <v>-5.3338478219178726E-10</v>
      </c>
      <c r="DL1100" s="29">
        <f t="shared" si="387"/>
        <v>-5.3338478219183224E-10</v>
      </c>
      <c r="DN1100" s="35"/>
      <c r="DO1100" s="35"/>
      <c r="DP1100" s="35"/>
      <c r="DV1100" s="35"/>
      <c r="DW1100" s="35"/>
      <c r="DX1100" s="35"/>
      <c r="ED1100" s="35"/>
      <c r="EE1100" s="35"/>
      <c r="EF1100" s="35"/>
      <c r="EL1100" s="35"/>
      <c r="EM1100" s="35"/>
      <c r="EN1100" s="35"/>
      <c r="ET1100" s="35"/>
      <c r="EU1100" s="35"/>
      <c r="EV1100" s="35"/>
    </row>
    <row r="1101" spans="14:152" s="29" customFormat="1" ht="13.5" x14ac:dyDescent="0.3">
      <c r="N1101" s="35">
        <v>8.1999999999999996E-10</v>
      </c>
      <c r="O1101" s="35">
        <v>3.1142178924100001</v>
      </c>
      <c r="P1101" s="35">
        <v>8446.9914788171991</v>
      </c>
      <c r="Q1101" s="29">
        <f t="shared" si="380"/>
        <v>-3.9922903402595147E-10</v>
      </c>
      <c r="R1101" s="29">
        <f t="shared" si="381"/>
        <v>-3.9915171549512731E-10</v>
      </c>
      <c r="S1101" s="29">
        <f t="shared" si="382"/>
        <v>-3.9915171821849995E-10</v>
      </c>
      <c r="T1101" s="29">
        <f t="shared" si="383"/>
        <v>-3.991517182183981E-10</v>
      </c>
      <c r="V1101" s="35"/>
      <c r="W1101" s="35"/>
      <c r="X1101" s="35"/>
      <c r="AD1101" s="35"/>
      <c r="AE1101" s="35"/>
      <c r="AF1101" s="35"/>
      <c r="AL1101" s="35"/>
      <c r="AM1101" s="35"/>
      <c r="AN1101" s="35"/>
      <c r="AT1101" s="35"/>
      <c r="AU1101" s="35"/>
      <c r="AV1101" s="35"/>
      <c r="BB1101" s="35"/>
      <c r="BC1101" s="35"/>
      <c r="BD1101" s="35"/>
      <c r="BJ1101" s="35"/>
      <c r="BK1101" s="35"/>
      <c r="BL1101" s="35"/>
      <c r="BR1101" s="35"/>
      <c r="BS1101" s="35"/>
      <c r="BT1101" s="35"/>
      <c r="BZ1101" s="35"/>
      <c r="CA1101" s="35"/>
      <c r="CB1101" s="35"/>
      <c r="CH1101" s="35"/>
      <c r="CI1101" s="35"/>
      <c r="CJ1101" s="35"/>
      <c r="CP1101" s="35"/>
      <c r="CQ1101" s="35"/>
      <c r="CR1101" s="35"/>
      <c r="CX1101" s="35"/>
      <c r="CY1101" s="35"/>
      <c r="CZ1101" s="35"/>
      <c r="DF1101" s="35">
        <v>5.9000000000000003E-10</v>
      </c>
      <c r="DG1101" s="35">
        <v>2.6865763767300002</v>
      </c>
      <c r="DH1101" s="35">
        <v>6283.0585963392004</v>
      </c>
      <c r="DI1101" s="29">
        <f t="shared" si="384"/>
        <v>-2.8699268596977505E-10</v>
      </c>
      <c r="DJ1101" s="29">
        <f t="shared" si="385"/>
        <v>-2.8703407534650389E-10</v>
      </c>
      <c r="DK1101" s="29">
        <f t="shared" si="386"/>
        <v>-2.8703407388874023E-10</v>
      </c>
      <c r="DL1101" s="29">
        <f t="shared" si="387"/>
        <v>-2.8703407388878417E-10</v>
      </c>
      <c r="DN1101" s="35"/>
      <c r="DO1101" s="35"/>
      <c r="DP1101" s="35"/>
      <c r="DV1101" s="35"/>
      <c r="DW1101" s="35"/>
      <c r="DX1101" s="35"/>
      <c r="ED1101" s="35"/>
      <c r="EE1101" s="35"/>
      <c r="EF1101" s="35"/>
      <c r="EL1101" s="35"/>
      <c r="EM1101" s="35"/>
      <c r="EN1101" s="35"/>
      <c r="ET1101" s="35"/>
      <c r="EU1101" s="35"/>
      <c r="EV1101" s="35"/>
    </row>
    <row r="1102" spans="14:152" s="29" customFormat="1" ht="13.5" x14ac:dyDescent="0.3">
      <c r="N1102" s="35">
        <v>9.5999999999999999E-10</v>
      </c>
      <c r="O1102" s="35">
        <v>5.8515267053600004</v>
      </c>
      <c r="P1102" s="35">
        <v>3492.509707785</v>
      </c>
      <c r="Q1102" s="29">
        <f t="shared" si="380"/>
        <v>9.2887217493535138E-10</v>
      </c>
      <c r="R1102" s="29">
        <f t="shared" si="381"/>
        <v>9.288613517932296E-10</v>
      </c>
      <c r="S1102" s="29">
        <f t="shared" si="382"/>
        <v>9.2886135217446898E-10</v>
      </c>
      <c r="T1102" s="29">
        <f t="shared" si="383"/>
        <v>9.2886135217445698E-10</v>
      </c>
      <c r="V1102" s="35"/>
      <c r="W1102" s="35"/>
      <c r="X1102" s="35"/>
      <c r="AD1102" s="35"/>
      <c r="AE1102" s="35"/>
      <c r="AF1102" s="35"/>
      <c r="AL1102" s="35"/>
      <c r="AM1102" s="35"/>
      <c r="AN1102" s="35"/>
      <c r="AT1102" s="35"/>
      <c r="AU1102" s="35"/>
      <c r="AV1102" s="35"/>
      <c r="BB1102" s="35"/>
      <c r="BC1102" s="35"/>
      <c r="BD1102" s="35"/>
      <c r="BJ1102" s="35"/>
      <c r="BK1102" s="35"/>
      <c r="BL1102" s="35"/>
      <c r="BR1102" s="35"/>
      <c r="BS1102" s="35"/>
      <c r="BT1102" s="35"/>
      <c r="BZ1102" s="35"/>
      <c r="CA1102" s="35"/>
      <c r="CB1102" s="35"/>
      <c r="CH1102" s="35"/>
      <c r="CI1102" s="35"/>
      <c r="CJ1102" s="35"/>
      <c r="CP1102" s="35"/>
      <c r="CQ1102" s="35"/>
      <c r="CR1102" s="35"/>
      <c r="CX1102" s="35"/>
      <c r="CY1102" s="35"/>
      <c r="CZ1102" s="35"/>
      <c r="DF1102" s="35">
        <v>5.6000000000000003E-10</v>
      </c>
      <c r="DG1102" s="35">
        <v>5.54148283448</v>
      </c>
      <c r="DH1102" s="35">
        <v>13286.183635523599</v>
      </c>
      <c r="DI1102" s="29">
        <f t="shared" si="384"/>
        <v>8.257480079331603E-11</v>
      </c>
      <c r="DJ1102" s="29">
        <f t="shared" si="385"/>
        <v>8.2668840704116739E-11</v>
      </c>
      <c r="DK1102" s="29">
        <f t="shared" si="386"/>
        <v>8.2668837391937023E-11</v>
      </c>
      <c r="DL1102" s="29">
        <f t="shared" si="387"/>
        <v>8.2668837392047206E-11</v>
      </c>
      <c r="DN1102" s="35"/>
      <c r="DO1102" s="35"/>
      <c r="DP1102" s="35"/>
      <c r="DV1102" s="35"/>
      <c r="DW1102" s="35"/>
      <c r="DX1102" s="35"/>
      <c r="ED1102" s="35"/>
      <c r="EE1102" s="35"/>
      <c r="EF1102" s="35"/>
      <c r="EL1102" s="35"/>
      <c r="EM1102" s="35"/>
      <c r="EN1102" s="35"/>
      <c r="ET1102" s="35"/>
      <c r="EU1102" s="35"/>
      <c r="EV1102" s="35"/>
    </row>
    <row r="1103" spans="14:152" s="29" customFormat="1" ht="13.5" x14ac:dyDescent="0.3">
      <c r="N1103" s="35">
        <v>7.8999999999999996E-10</v>
      </c>
      <c r="O1103" s="35">
        <v>4.6962530952300003</v>
      </c>
      <c r="P1103" s="35">
        <v>5298.3375065529999</v>
      </c>
      <c r="Q1103" s="29">
        <f t="shared" si="380"/>
        <v>-7.4077081880579413E-10</v>
      </c>
      <c r="R1103" s="29">
        <f t="shared" si="381"/>
        <v>-7.4075223012250272E-10</v>
      </c>
      <c r="S1103" s="29">
        <f t="shared" si="382"/>
        <v>-7.4075223077728472E-10</v>
      </c>
      <c r="T1103" s="29">
        <f t="shared" si="383"/>
        <v>-7.4075223077726518E-10</v>
      </c>
      <c r="V1103" s="35"/>
      <c r="W1103" s="35"/>
      <c r="X1103" s="35"/>
      <c r="AD1103" s="35"/>
      <c r="AE1103" s="35"/>
      <c r="AF1103" s="35"/>
      <c r="AL1103" s="35"/>
      <c r="AM1103" s="35"/>
      <c r="AN1103" s="35"/>
      <c r="AT1103" s="35"/>
      <c r="AU1103" s="35"/>
      <c r="AV1103" s="35"/>
      <c r="BB1103" s="35"/>
      <c r="BC1103" s="35"/>
      <c r="BD1103" s="35"/>
      <c r="BJ1103" s="35"/>
      <c r="BK1103" s="35"/>
      <c r="BL1103" s="35"/>
      <c r="BR1103" s="35"/>
      <c r="BS1103" s="35"/>
      <c r="BT1103" s="35"/>
      <c r="BZ1103" s="35"/>
      <c r="CA1103" s="35"/>
      <c r="CB1103" s="35"/>
      <c r="CH1103" s="35"/>
      <c r="CI1103" s="35"/>
      <c r="CJ1103" s="35"/>
      <c r="CP1103" s="35"/>
      <c r="CQ1103" s="35"/>
      <c r="CR1103" s="35"/>
      <c r="CX1103" s="35"/>
      <c r="CY1103" s="35"/>
      <c r="CZ1103" s="35"/>
      <c r="DF1103" s="35">
        <v>5.6000000000000003E-10</v>
      </c>
      <c r="DG1103" s="35">
        <v>3.892008116</v>
      </c>
      <c r="DH1103" s="35">
        <v>8962.3880396074001</v>
      </c>
      <c r="DI1103" s="29">
        <f t="shared" si="384"/>
        <v>1.2904428951503867E-10</v>
      </c>
      <c r="DJ1103" s="29">
        <f t="shared" si="385"/>
        <v>1.2898187688799576E-10</v>
      </c>
      <c r="DK1103" s="29">
        <f t="shared" si="386"/>
        <v>1.2898187908630255E-10</v>
      </c>
      <c r="DL1103" s="29">
        <f t="shared" si="387"/>
        <v>1.2898187908622511E-10</v>
      </c>
      <c r="DN1103" s="35"/>
      <c r="DO1103" s="35"/>
      <c r="DP1103" s="35"/>
      <c r="DV1103" s="35"/>
      <c r="DW1103" s="35"/>
      <c r="DX1103" s="35"/>
      <c r="ED1103" s="35"/>
      <c r="EE1103" s="35"/>
      <c r="EF1103" s="35"/>
      <c r="EL1103" s="35"/>
      <c r="EM1103" s="35"/>
      <c r="EN1103" s="35"/>
      <c r="ET1103" s="35"/>
      <c r="EU1103" s="35"/>
      <c r="EV1103" s="35"/>
    </row>
    <row r="1104" spans="14:152" s="29" customFormat="1" ht="13.5" x14ac:dyDescent="0.3">
      <c r="N1104" s="35">
        <v>9.6999999999999996E-10</v>
      </c>
      <c r="O1104" s="35">
        <v>3.9796039589799999</v>
      </c>
      <c r="P1104" s="35">
        <v>18208.349942592002</v>
      </c>
      <c r="Q1104" s="29">
        <f t="shared" si="380"/>
        <v>-2.9071037350700371E-10</v>
      </c>
      <c r="R1104" s="29">
        <f t="shared" si="381"/>
        <v>-2.9092569769153389E-10</v>
      </c>
      <c r="S1104" s="29">
        <f t="shared" si="382"/>
        <v>-2.9092569010775618E-10</v>
      </c>
      <c r="T1104" s="29">
        <f t="shared" si="383"/>
        <v>-2.9092569010796654E-10</v>
      </c>
      <c r="V1104" s="35"/>
      <c r="W1104" s="35"/>
      <c r="X1104" s="35"/>
      <c r="AD1104" s="35"/>
      <c r="AE1104" s="35"/>
      <c r="AF1104" s="35"/>
      <c r="AL1104" s="35"/>
      <c r="AM1104" s="35"/>
      <c r="AN1104" s="35"/>
      <c r="AT1104" s="35"/>
      <c r="AU1104" s="35"/>
      <c r="AV1104" s="35"/>
      <c r="BB1104" s="35"/>
      <c r="BC1104" s="35"/>
      <c r="BD1104" s="35"/>
      <c r="BJ1104" s="35"/>
      <c r="BK1104" s="35"/>
      <c r="BL1104" s="35"/>
      <c r="BR1104" s="35"/>
      <c r="BS1104" s="35"/>
      <c r="BT1104" s="35"/>
      <c r="BZ1104" s="35"/>
      <c r="CA1104" s="35"/>
      <c r="CB1104" s="35"/>
      <c r="CH1104" s="35"/>
      <c r="CI1104" s="35"/>
      <c r="CJ1104" s="35"/>
      <c r="CP1104" s="35"/>
      <c r="CQ1104" s="35"/>
      <c r="CR1104" s="35"/>
      <c r="CX1104" s="35"/>
      <c r="CY1104" s="35"/>
      <c r="CZ1104" s="35"/>
      <c r="DF1104" s="35">
        <v>6.3E-10</v>
      </c>
      <c r="DG1104" s="35">
        <v>2.07254352069</v>
      </c>
      <c r="DH1104" s="35">
        <v>7593.7950970652</v>
      </c>
      <c r="DI1104" s="29">
        <f t="shared" si="384"/>
        <v>6.098596957352038E-10</v>
      </c>
      <c r="DJ1104" s="29">
        <f t="shared" si="385"/>
        <v>6.0984435795821314E-10</v>
      </c>
      <c r="DK1104" s="29">
        <f t="shared" si="386"/>
        <v>6.0984435849853372E-10</v>
      </c>
      <c r="DL1104" s="29">
        <f t="shared" si="387"/>
        <v>6.098443584985179E-10</v>
      </c>
      <c r="DN1104" s="35"/>
      <c r="DO1104" s="35"/>
      <c r="DP1104" s="35"/>
      <c r="DV1104" s="35"/>
      <c r="DW1104" s="35"/>
      <c r="DX1104" s="35"/>
      <c r="ED1104" s="35"/>
      <c r="EE1104" s="35"/>
      <c r="EF1104" s="35"/>
      <c r="EL1104" s="35"/>
      <c r="EM1104" s="35"/>
      <c r="EN1104" s="35"/>
      <c r="ET1104" s="35"/>
      <c r="EU1104" s="35"/>
      <c r="EV1104" s="35"/>
    </row>
    <row r="1105" spans="14:152" s="29" customFormat="1" ht="13.5" x14ac:dyDescent="0.3">
      <c r="N1105" s="35">
        <v>1.0500000000000001E-9</v>
      </c>
      <c r="O1105" s="35">
        <v>1.7437690453600001</v>
      </c>
      <c r="P1105" s="35">
        <v>36.648562929500002</v>
      </c>
      <c r="Q1105" s="29">
        <f t="shared" si="380"/>
        <v>-7.2959517451892639E-10</v>
      </c>
      <c r="R1105" s="29">
        <f t="shared" si="381"/>
        <v>-7.2959482087180776E-10</v>
      </c>
      <c r="S1105" s="29">
        <f t="shared" si="382"/>
        <v>-7.2959482088426375E-10</v>
      </c>
      <c r="T1105" s="29">
        <f t="shared" si="383"/>
        <v>-7.2959482088426344E-10</v>
      </c>
      <c r="V1105" s="35"/>
      <c r="W1105" s="35"/>
      <c r="X1105" s="35"/>
      <c r="AD1105" s="35"/>
      <c r="AE1105" s="35"/>
      <c r="AF1105" s="35"/>
      <c r="AL1105" s="35"/>
      <c r="AM1105" s="35"/>
      <c r="AN1105" s="35"/>
      <c r="AT1105" s="35"/>
      <c r="AU1105" s="35"/>
      <c r="AV1105" s="35"/>
      <c r="BB1105" s="35"/>
      <c r="BC1105" s="35"/>
      <c r="BD1105" s="35"/>
      <c r="BJ1105" s="35"/>
      <c r="BK1105" s="35"/>
      <c r="BL1105" s="35"/>
      <c r="BR1105" s="35"/>
      <c r="BS1105" s="35"/>
      <c r="BT1105" s="35"/>
      <c r="BZ1105" s="35"/>
      <c r="CA1105" s="35"/>
      <c r="CB1105" s="35"/>
      <c r="CH1105" s="35"/>
      <c r="CI1105" s="35"/>
      <c r="CJ1105" s="35"/>
      <c r="CP1105" s="35"/>
      <c r="CQ1105" s="35"/>
      <c r="CR1105" s="35"/>
      <c r="CX1105" s="35"/>
      <c r="CY1105" s="35"/>
      <c r="CZ1105" s="35"/>
      <c r="DF1105" s="35">
        <v>6.0999999999999996E-10</v>
      </c>
      <c r="DG1105" s="35">
        <v>4.3199440289100002</v>
      </c>
      <c r="DH1105" s="35">
        <v>4709.2726795447998</v>
      </c>
      <c r="DI1105" s="29">
        <f t="shared" si="384"/>
        <v>3.9149910877961165E-10</v>
      </c>
      <c r="DJ1105" s="29">
        <f t="shared" si="385"/>
        <v>3.914709561085109E-10</v>
      </c>
      <c r="DK1105" s="29">
        <f t="shared" si="386"/>
        <v>3.914709571001133E-10</v>
      </c>
      <c r="DL1105" s="29">
        <f t="shared" si="387"/>
        <v>3.9147095710008006E-10</v>
      </c>
      <c r="DN1105" s="35"/>
      <c r="DO1105" s="35"/>
      <c r="DP1105" s="35"/>
      <c r="DV1105" s="35"/>
      <c r="DW1105" s="35"/>
      <c r="DX1105" s="35"/>
      <c r="ED1105" s="35"/>
      <c r="EE1105" s="35"/>
      <c r="EF1105" s="35"/>
      <c r="EL1105" s="35"/>
      <c r="EM1105" s="35"/>
      <c r="EN1105" s="35"/>
      <c r="ET1105" s="35"/>
      <c r="EU1105" s="35"/>
      <c r="EV1105" s="35"/>
    </row>
    <row r="1106" spans="14:152" s="29" customFormat="1" ht="13.5" x14ac:dyDescent="0.3">
      <c r="N1106" s="35">
        <v>9.4000000000000006E-10</v>
      </c>
      <c r="O1106" s="35">
        <v>4.1894123860699999</v>
      </c>
      <c r="P1106" s="35">
        <v>20043.6573065466</v>
      </c>
      <c r="Q1106" s="29">
        <f t="shared" si="380"/>
        <v>-9.319665643725334E-10</v>
      </c>
      <c r="R1106" s="29">
        <f t="shared" si="381"/>
        <v>-9.319351229558604E-10</v>
      </c>
      <c r="S1106" s="29">
        <f t="shared" si="382"/>
        <v>-9.3193512406434963E-10</v>
      </c>
      <c r="T1106" s="29">
        <f t="shared" si="383"/>
        <v>-9.3193512406431468E-10</v>
      </c>
      <c r="V1106" s="35"/>
      <c r="W1106" s="35"/>
      <c r="X1106" s="35"/>
      <c r="AD1106" s="35"/>
      <c r="AE1106" s="35"/>
      <c r="AF1106" s="35"/>
      <c r="AL1106" s="35"/>
      <c r="AM1106" s="35"/>
      <c r="AN1106" s="35"/>
      <c r="AT1106" s="35"/>
      <c r="AU1106" s="35"/>
      <c r="AV1106" s="35"/>
      <c r="BB1106" s="35"/>
      <c r="BC1106" s="35"/>
      <c r="BD1106" s="35"/>
      <c r="BJ1106" s="35"/>
      <c r="BK1106" s="35"/>
      <c r="BL1106" s="35"/>
      <c r="BR1106" s="35"/>
      <c r="BS1106" s="35"/>
      <c r="BT1106" s="35"/>
      <c r="BZ1106" s="35"/>
      <c r="CA1106" s="35"/>
      <c r="CB1106" s="35"/>
      <c r="CH1106" s="35"/>
      <c r="CI1106" s="35"/>
      <c r="CJ1106" s="35"/>
      <c r="CP1106" s="35"/>
      <c r="CQ1106" s="35"/>
      <c r="CR1106" s="35"/>
      <c r="CX1106" s="35"/>
      <c r="CY1106" s="35"/>
      <c r="CZ1106" s="35"/>
      <c r="DF1106" s="35">
        <v>7.5E-10</v>
      </c>
      <c r="DG1106" s="35">
        <v>5.7941910889799999</v>
      </c>
      <c r="DH1106" s="35">
        <v>1059.3646765369999</v>
      </c>
      <c r="DI1106" s="29">
        <f t="shared" si="384"/>
        <v>-3.9944619687221419E-10</v>
      </c>
      <c r="DJ1106" s="29">
        <f t="shared" si="385"/>
        <v>-3.994547903358895E-10</v>
      </c>
      <c r="DK1106" s="29">
        <f t="shared" si="386"/>
        <v>-3.9945479003321713E-10</v>
      </c>
      <c r="DL1106" s="29">
        <f t="shared" si="387"/>
        <v>-3.9945479003322613E-10</v>
      </c>
      <c r="DN1106" s="35"/>
      <c r="DO1106" s="35"/>
      <c r="DP1106" s="35"/>
      <c r="DV1106" s="35"/>
      <c r="DW1106" s="35"/>
      <c r="DX1106" s="35"/>
      <c r="ED1106" s="35"/>
      <c r="EE1106" s="35"/>
      <c r="EF1106" s="35"/>
      <c r="EL1106" s="35"/>
      <c r="EM1106" s="35"/>
      <c r="EN1106" s="35"/>
      <c r="ET1106" s="35"/>
      <c r="EU1106" s="35"/>
      <c r="EV1106" s="35"/>
    </row>
    <row r="1107" spans="14:152" s="29" customFormat="1" ht="13.5" x14ac:dyDescent="0.3">
      <c r="N1107" s="35">
        <v>7.5E-10</v>
      </c>
      <c r="O1107" s="35">
        <v>3.46629875063</v>
      </c>
      <c r="P1107" s="35">
        <v>13341.674311306801</v>
      </c>
      <c r="Q1107" s="29">
        <f t="shared" si="380"/>
        <v>7.2688958418391898E-10</v>
      </c>
      <c r="R1107" s="29">
        <f t="shared" si="381"/>
        <v>7.2692107221302011E-10</v>
      </c>
      <c r="S1107" s="29">
        <f t="shared" si="382"/>
        <v>7.2692107110433711E-10</v>
      </c>
      <c r="T1107" s="29">
        <f t="shared" si="383"/>
        <v>7.2692107110437382E-10</v>
      </c>
      <c r="V1107" s="35"/>
      <c r="W1107" s="35"/>
      <c r="X1107" s="35"/>
      <c r="AD1107" s="35"/>
      <c r="AE1107" s="35"/>
      <c r="AF1107" s="35"/>
      <c r="AL1107" s="35"/>
      <c r="AM1107" s="35"/>
      <c r="AN1107" s="35"/>
      <c r="AT1107" s="35"/>
      <c r="AU1107" s="35"/>
      <c r="AV1107" s="35"/>
      <c r="BB1107" s="35"/>
      <c r="BC1107" s="35"/>
      <c r="BD1107" s="35"/>
      <c r="BJ1107" s="35"/>
      <c r="BK1107" s="35"/>
      <c r="BL1107" s="35"/>
      <c r="BR1107" s="35"/>
      <c r="BS1107" s="35"/>
      <c r="BT1107" s="35"/>
      <c r="BZ1107" s="35"/>
      <c r="CA1107" s="35"/>
      <c r="CB1107" s="35"/>
      <c r="CH1107" s="35"/>
      <c r="CI1107" s="35"/>
      <c r="CJ1107" s="35"/>
      <c r="CP1107" s="35"/>
      <c r="CQ1107" s="35"/>
      <c r="CR1107" s="35"/>
      <c r="CX1107" s="35"/>
      <c r="CY1107" s="35"/>
      <c r="CZ1107" s="35"/>
      <c r="DF1107" s="35">
        <v>5.6000000000000003E-10</v>
      </c>
      <c r="DG1107" s="35">
        <v>0.18569912415000001</v>
      </c>
      <c r="DH1107" s="35">
        <v>7768.0083396855998</v>
      </c>
      <c r="DI1107" s="29">
        <f t="shared" si="384"/>
        <v>4.3219286374744582E-10</v>
      </c>
      <c r="DJ1107" s="29">
        <f t="shared" si="385"/>
        <v>4.322282115209494E-10</v>
      </c>
      <c r="DK1107" s="29">
        <f t="shared" si="386"/>
        <v>4.3222821027602242E-10</v>
      </c>
      <c r="DL1107" s="29">
        <f t="shared" si="387"/>
        <v>4.322282102760629E-10</v>
      </c>
      <c r="DN1107" s="35"/>
      <c r="DO1107" s="35"/>
      <c r="DP1107" s="35"/>
      <c r="DV1107" s="35"/>
      <c r="DW1107" s="35"/>
      <c r="DX1107" s="35"/>
      <c r="ED1107" s="35"/>
      <c r="EE1107" s="35"/>
      <c r="EF1107" s="35"/>
      <c r="EL1107" s="35"/>
      <c r="EM1107" s="35"/>
      <c r="EN1107" s="35"/>
      <c r="ET1107" s="35"/>
      <c r="EU1107" s="35"/>
      <c r="EV1107" s="35"/>
    </row>
    <row r="1108" spans="14:152" s="29" customFormat="1" ht="13.5" x14ac:dyDescent="0.3">
      <c r="N1108" s="35">
        <v>9.2000000000000003E-10</v>
      </c>
      <c r="O1108" s="35">
        <v>2.6727883328800002</v>
      </c>
      <c r="P1108" s="35">
        <v>6680.7949702729002</v>
      </c>
      <c r="Q1108" s="29">
        <f t="shared" si="380"/>
        <v>-3.111218214298126E-10</v>
      </c>
      <c r="R1108" s="29">
        <f t="shared" si="381"/>
        <v>-3.1119573771680813E-10</v>
      </c>
      <c r="S1108" s="29">
        <f t="shared" si="382"/>
        <v>-3.1119573511339937E-10</v>
      </c>
      <c r="T1108" s="29">
        <f t="shared" si="383"/>
        <v>-3.1119573511348545E-10</v>
      </c>
      <c r="V1108" s="35"/>
      <c r="W1108" s="35"/>
      <c r="X1108" s="35"/>
      <c r="AD1108" s="35"/>
      <c r="AE1108" s="35"/>
      <c r="AF1108" s="35"/>
      <c r="AL1108" s="35"/>
      <c r="AM1108" s="35"/>
      <c r="AN1108" s="35"/>
      <c r="AT1108" s="35"/>
      <c r="AU1108" s="35"/>
      <c r="AV1108" s="35"/>
      <c r="BB1108" s="35"/>
      <c r="BC1108" s="35"/>
      <c r="BD1108" s="35"/>
      <c r="BJ1108" s="35"/>
      <c r="BK1108" s="35"/>
      <c r="BL1108" s="35"/>
      <c r="BR1108" s="35"/>
      <c r="BS1108" s="35"/>
      <c r="BT1108" s="35"/>
      <c r="BZ1108" s="35"/>
      <c r="CA1108" s="35"/>
      <c r="CB1108" s="35"/>
      <c r="CH1108" s="35"/>
      <c r="CI1108" s="35"/>
      <c r="CJ1108" s="35"/>
      <c r="CP1108" s="35"/>
      <c r="CQ1108" s="35"/>
      <c r="CR1108" s="35"/>
      <c r="CX1108" s="35"/>
      <c r="CY1108" s="35"/>
      <c r="CZ1108" s="35"/>
      <c r="DF1108" s="35">
        <v>5.9000000000000003E-10</v>
      </c>
      <c r="DG1108" s="35">
        <v>5.4962706857199999</v>
      </c>
      <c r="DH1108" s="35">
        <v>7322.1024607817999</v>
      </c>
      <c r="DI1108" s="29">
        <f t="shared" si="384"/>
        <v>1.9017088077144592E-10</v>
      </c>
      <c r="DJ1108" s="29">
        <f t="shared" si="385"/>
        <v>1.9011861976847935E-10</v>
      </c>
      <c r="DK1108" s="29">
        <f t="shared" si="386"/>
        <v>1.9011862160922202E-10</v>
      </c>
      <c r="DL1108" s="29">
        <f t="shared" si="387"/>
        <v>1.9011862160915856E-10</v>
      </c>
      <c r="DN1108" s="35"/>
      <c r="DO1108" s="35"/>
      <c r="DP1108" s="35"/>
      <c r="DV1108" s="35"/>
      <c r="DW1108" s="35"/>
      <c r="DX1108" s="35"/>
      <c r="ED1108" s="35"/>
      <c r="EE1108" s="35"/>
      <c r="EF1108" s="35"/>
      <c r="EL1108" s="35"/>
      <c r="EM1108" s="35"/>
      <c r="EN1108" s="35"/>
      <c r="ET1108" s="35"/>
      <c r="EU1108" s="35"/>
      <c r="EV1108" s="35"/>
    </row>
    <row r="1109" spans="14:152" s="29" customFormat="1" ht="13.5" x14ac:dyDescent="0.3">
      <c r="N1109" s="35">
        <v>7.5E-10</v>
      </c>
      <c r="O1109" s="35">
        <v>4.5972316002099998</v>
      </c>
      <c r="P1109" s="35">
        <v>9993.3880926315996</v>
      </c>
      <c r="Q1109" s="29">
        <f t="shared" si="380"/>
        <v>-6.8950845542220733E-10</v>
      </c>
      <c r="R1109" s="29">
        <f t="shared" si="381"/>
        <v>-6.8954613494031231E-10</v>
      </c>
      <c r="S1109" s="29">
        <f t="shared" si="382"/>
        <v>-6.8954613361337968E-10</v>
      </c>
      <c r="T1109" s="29">
        <f t="shared" si="383"/>
        <v>-6.8954613361342155E-10</v>
      </c>
      <c r="V1109" s="35"/>
      <c r="W1109" s="35"/>
      <c r="X1109" s="35"/>
      <c r="AD1109" s="35"/>
      <c r="AE1109" s="35"/>
      <c r="AF1109" s="35"/>
      <c r="AL1109" s="35"/>
      <c r="AM1109" s="35"/>
      <c r="AN1109" s="35"/>
      <c r="AT1109" s="35"/>
      <c r="AU1109" s="35"/>
      <c r="AV1109" s="35"/>
      <c r="BB1109" s="35"/>
      <c r="BC1109" s="35"/>
      <c r="BD1109" s="35"/>
      <c r="BJ1109" s="35"/>
      <c r="BK1109" s="35"/>
      <c r="BL1109" s="35"/>
      <c r="BR1109" s="35"/>
      <c r="BS1109" s="35"/>
      <c r="BT1109" s="35"/>
      <c r="BZ1109" s="35"/>
      <c r="CA1109" s="35"/>
      <c r="CB1109" s="35"/>
      <c r="CH1109" s="35"/>
      <c r="CI1109" s="35"/>
      <c r="CJ1109" s="35"/>
      <c r="CP1109" s="35"/>
      <c r="CQ1109" s="35"/>
      <c r="CR1109" s="35"/>
      <c r="CX1109" s="35"/>
      <c r="CY1109" s="35"/>
      <c r="CZ1109" s="35"/>
      <c r="DF1109" s="35">
        <v>6.3999999999999996E-10</v>
      </c>
      <c r="DG1109" s="35">
        <v>3.9599211221999999</v>
      </c>
      <c r="DH1109" s="35">
        <v>3050.1269472302001</v>
      </c>
      <c r="DI1109" s="29">
        <f t="shared" si="384"/>
        <v>-6.3725278046125062E-10</v>
      </c>
      <c r="DJ1109" s="29">
        <f t="shared" si="385"/>
        <v>-6.3725508888165799E-10</v>
      </c>
      <c r="DK1109" s="29">
        <f t="shared" si="386"/>
        <v>-6.3725508880036899E-10</v>
      </c>
      <c r="DL1109" s="29">
        <f t="shared" si="387"/>
        <v>-6.3725508880037147E-10</v>
      </c>
      <c r="DN1109" s="35"/>
      <c r="DO1109" s="35"/>
      <c r="DP1109" s="35"/>
      <c r="DV1109" s="35"/>
      <c r="DW1109" s="35"/>
      <c r="DX1109" s="35"/>
      <c r="ED1109" s="35"/>
      <c r="EE1109" s="35"/>
      <c r="EF1109" s="35"/>
      <c r="EL1109" s="35"/>
      <c r="EM1109" s="35"/>
      <c r="EN1109" s="35"/>
      <c r="ET1109" s="35"/>
      <c r="EU1109" s="35"/>
      <c r="EV1109" s="35"/>
    </row>
    <row r="1110" spans="14:152" s="29" customFormat="1" ht="13.5" x14ac:dyDescent="0.3">
      <c r="N1110" s="35">
        <v>8.6999999999999999E-10</v>
      </c>
      <c r="O1110" s="35">
        <v>0.91979096638000002</v>
      </c>
      <c r="P1110" s="35">
        <v>8425.7181481175994</v>
      </c>
      <c r="Q1110" s="29">
        <f t="shared" si="380"/>
        <v>7.7931324212455801E-10</v>
      </c>
      <c r="R1110" s="29">
        <f t="shared" si="381"/>
        <v>7.7927159543444871E-10</v>
      </c>
      <c r="S1110" s="29">
        <f t="shared" si="382"/>
        <v>7.7927159690146325E-10</v>
      </c>
      <c r="T1110" s="29">
        <f t="shared" si="383"/>
        <v>7.792715969014193E-10</v>
      </c>
      <c r="V1110" s="35"/>
      <c r="W1110" s="35"/>
      <c r="X1110" s="35"/>
      <c r="AD1110" s="35"/>
      <c r="AE1110" s="35"/>
      <c r="AF1110" s="35"/>
      <c r="AL1110" s="35"/>
      <c r="AM1110" s="35"/>
      <c r="AN1110" s="35"/>
      <c r="AT1110" s="35"/>
      <c r="AU1110" s="35"/>
      <c r="AV1110" s="35"/>
      <c r="BB1110" s="35"/>
      <c r="BC1110" s="35"/>
      <c r="BD1110" s="35"/>
      <c r="BJ1110" s="35"/>
      <c r="BK1110" s="35"/>
      <c r="BL1110" s="35"/>
      <c r="BR1110" s="35"/>
      <c r="BS1110" s="35"/>
      <c r="BT1110" s="35"/>
      <c r="BZ1110" s="35"/>
      <c r="CA1110" s="35"/>
      <c r="CB1110" s="35"/>
      <c r="CH1110" s="35"/>
      <c r="CI1110" s="35"/>
      <c r="CJ1110" s="35"/>
      <c r="CP1110" s="35"/>
      <c r="CQ1110" s="35"/>
      <c r="CR1110" s="35"/>
      <c r="CX1110" s="35"/>
      <c r="CY1110" s="35"/>
      <c r="CZ1110" s="35"/>
      <c r="DF1110" s="35">
        <v>5.4999999999999996E-10</v>
      </c>
      <c r="DG1110" s="35">
        <v>2.1950674126599998</v>
      </c>
      <c r="DH1110" s="35">
        <v>7.0462366980000004</v>
      </c>
      <c r="DI1110" s="29">
        <f t="shared" si="384"/>
        <v>-3.7033626490852328E-10</v>
      </c>
      <c r="DJ1110" s="29">
        <f t="shared" si="385"/>
        <v>-3.7033622829313286E-10</v>
      </c>
      <c r="DK1110" s="29">
        <f t="shared" si="386"/>
        <v>-3.7033622829442254E-10</v>
      </c>
      <c r="DL1110" s="29">
        <f t="shared" si="387"/>
        <v>-3.7033622829442254E-10</v>
      </c>
      <c r="DN1110" s="35"/>
      <c r="DO1110" s="35"/>
      <c r="DP1110" s="35"/>
      <c r="DV1110" s="35"/>
      <c r="DW1110" s="35"/>
      <c r="DX1110" s="35"/>
      <c r="ED1110" s="35"/>
      <c r="EE1110" s="35"/>
      <c r="EF1110" s="35"/>
      <c r="EL1110" s="35"/>
      <c r="EM1110" s="35"/>
      <c r="EN1110" s="35"/>
      <c r="ET1110" s="35"/>
      <c r="EU1110" s="35"/>
      <c r="EV1110" s="35"/>
    </row>
    <row r="1111" spans="14:152" s="29" customFormat="1" ht="13.5" x14ac:dyDescent="0.3">
      <c r="N1111" s="35">
        <v>7.4000000000000003E-10</v>
      </c>
      <c r="O1111" s="35">
        <v>0.42228487062999998</v>
      </c>
      <c r="P1111" s="35">
        <v>48429.282182324401</v>
      </c>
      <c r="Q1111" s="29">
        <f t="shared" si="380"/>
        <v>-2.7122049031983678E-11</v>
      </c>
      <c r="R1111" s="29">
        <f t="shared" si="381"/>
        <v>-2.6664375603066256E-11</v>
      </c>
      <c r="S1111" s="29">
        <f t="shared" si="382"/>
        <v>-2.6664391723175394E-11</v>
      </c>
      <c r="T1111" s="29">
        <f t="shared" si="383"/>
        <v>-2.666439172267095E-11</v>
      </c>
      <c r="V1111" s="35"/>
      <c r="W1111" s="35"/>
      <c r="X1111" s="35"/>
      <c r="AD1111" s="35"/>
      <c r="AE1111" s="35"/>
      <c r="AF1111" s="35"/>
      <c r="AL1111" s="35"/>
      <c r="AM1111" s="35"/>
      <c r="AN1111" s="35"/>
      <c r="AT1111" s="35"/>
      <c r="AU1111" s="35"/>
      <c r="AV1111" s="35"/>
      <c r="BB1111" s="35"/>
      <c r="BC1111" s="35"/>
      <c r="BD1111" s="35"/>
      <c r="BJ1111" s="35"/>
      <c r="BK1111" s="35"/>
      <c r="BL1111" s="35"/>
      <c r="BR1111" s="35"/>
      <c r="BS1111" s="35"/>
      <c r="BT1111" s="35"/>
      <c r="BZ1111" s="35"/>
      <c r="CA1111" s="35"/>
      <c r="CB1111" s="35"/>
      <c r="CH1111" s="35"/>
      <c r="CI1111" s="35"/>
      <c r="CJ1111" s="35"/>
      <c r="CP1111" s="35"/>
      <c r="CQ1111" s="35"/>
      <c r="CR1111" s="35"/>
      <c r="CX1111" s="35"/>
      <c r="CY1111" s="35"/>
      <c r="CZ1111" s="35"/>
      <c r="DF1111" s="35">
        <v>5.7E-10</v>
      </c>
      <c r="DG1111" s="35">
        <v>4.0525269530000001</v>
      </c>
      <c r="DH1111" s="35">
        <v>3930.2096962196001</v>
      </c>
      <c r="DI1111" s="29">
        <f t="shared" si="384"/>
        <v>1.913443545419684E-10</v>
      </c>
      <c r="DJ1111" s="29">
        <f t="shared" si="385"/>
        <v>1.9131738737429237E-10</v>
      </c>
      <c r="DK1111" s="29">
        <f t="shared" si="386"/>
        <v>1.9131738832412551E-10</v>
      </c>
      <c r="DL1111" s="29">
        <f t="shared" si="387"/>
        <v>1.9131738832409498E-10</v>
      </c>
      <c r="DN1111" s="35"/>
      <c r="DO1111" s="35"/>
      <c r="DP1111" s="35"/>
      <c r="DV1111" s="35"/>
      <c r="DW1111" s="35"/>
      <c r="DX1111" s="35"/>
      <c r="ED1111" s="35"/>
      <c r="EE1111" s="35"/>
      <c r="EF1111" s="35"/>
      <c r="EL1111" s="35"/>
      <c r="EM1111" s="35"/>
      <c r="EN1111" s="35"/>
      <c r="ET1111" s="35"/>
      <c r="EU1111" s="35"/>
      <c r="EV1111" s="35"/>
    </row>
    <row r="1112" spans="14:152" s="29" customFormat="1" ht="13.5" x14ac:dyDescent="0.3">
      <c r="N1112" s="35">
        <v>7.4000000000000003E-10</v>
      </c>
      <c r="O1112" s="35">
        <v>0.48470953224000002</v>
      </c>
      <c r="P1112" s="35">
        <v>11456.9849418588</v>
      </c>
      <c r="Q1112" s="29">
        <f t="shared" si="380"/>
        <v>-2.5853652000036497E-10</v>
      </c>
      <c r="R1112" s="29">
        <f t="shared" si="381"/>
        <v>-2.5863803379920836E-10</v>
      </c>
      <c r="S1112" s="29">
        <f t="shared" si="382"/>
        <v>-2.5863803022384015E-10</v>
      </c>
      <c r="T1112" s="29">
        <f t="shared" si="383"/>
        <v>-2.5863803022395839E-10</v>
      </c>
      <c r="V1112" s="35"/>
      <c r="W1112" s="35"/>
      <c r="X1112" s="35"/>
      <c r="AD1112" s="35"/>
      <c r="AE1112" s="35"/>
      <c r="AF1112" s="35"/>
      <c r="AL1112" s="35"/>
      <c r="AM1112" s="35"/>
      <c r="AN1112" s="35"/>
      <c r="AT1112" s="35"/>
      <c r="AU1112" s="35"/>
      <c r="AV1112" s="35"/>
      <c r="BB1112" s="35"/>
      <c r="BC1112" s="35"/>
      <c r="BD1112" s="35"/>
      <c r="BJ1112" s="35"/>
      <c r="BK1112" s="35"/>
      <c r="BL1112" s="35"/>
      <c r="BR1112" s="35"/>
      <c r="BS1112" s="35"/>
      <c r="BT1112" s="35"/>
      <c r="BZ1112" s="35"/>
      <c r="CA1112" s="35"/>
      <c r="CB1112" s="35"/>
      <c r="CH1112" s="35"/>
      <c r="CI1112" s="35"/>
      <c r="CJ1112" s="35"/>
      <c r="CP1112" s="35"/>
      <c r="CQ1112" s="35"/>
      <c r="CR1112" s="35"/>
      <c r="CX1112" s="35"/>
      <c r="CY1112" s="35"/>
      <c r="CZ1112" s="35"/>
      <c r="DF1112" s="35">
        <v>7.5E-10</v>
      </c>
      <c r="DG1112" s="35">
        <v>3.9978810083699998</v>
      </c>
      <c r="DH1112" s="35">
        <v>5483.2547248259998</v>
      </c>
      <c r="DI1112" s="29">
        <f t="shared" si="384"/>
        <v>2.7773569114864652E-10</v>
      </c>
      <c r="DJ1112" s="29">
        <f t="shared" si="385"/>
        <v>2.7768687306676919E-10</v>
      </c>
      <c r="DK1112" s="29">
        <f t="shared" si="386"/>
        <v>2.776868747862424E-10</v>
      </c>
      <c r="DL1112" s="29">
        <f t="shared" si="387"/>
        <v>2.7768687478619293E-10</v>
      </c>
      <c r="DN1112" s="35"/>
      <c r="DO1112" s="35"/>
      <c r="DP1112" s="35"/>
      <c r="DV1112" s="35"/>
      <c r="DW1112" s="35"/>
      <c r="DX1112" s="35"/>
      <c r="ED1112" s="35"/>
      <c r="EE1112" s="35"/>
      <c r="EF1112" s="35"/>
      <c r="EL1112" s="35"/>
      <c r="EM1112" s="35"/>
      <c r="EN1112" s="35"/>
      <c r="ET1112" s="35"/>
      <c r="EU1112" s="35"/>
      <c r="EV1112" s="35"/>
    </row>
    <row r="1113" spans="14:152" s="29" customFormat="1" ht="13.5" x14ac:dyDescent="0.3">
      <c r="N1113" s="35">
        <v>7.7000000000000003E-10</v>
      </c>
      <c r="O1113" s="35">
        <v>0.10707484151</v>
      </c>
      <c r="P1113" s="35">
        <v>1371.411763456</v>
      </c>
      <c r="Q1113" s="29">
        <f t="shared" si="380"/>
        <v>-7.1210599135536072E-10</v>
      </c>
      <c r="R1113" s="29">
        <f t="shared" si="381"/>
        <v>-7.1211112490780739E-10</v>
      </c>
      <c r="S1113" s="29">
        <f t="shared" si="382"/>
        <v>-7.1211112472699915E-10</v>
      </c>
      <c r="T1113" s="29">
        <f t="shared" si="383"/>
        <v>-7.1211112472700546E-10</v>
      </c>
      <c r="V1113" s="35"/>
      <c r="W1113" s="35"/>
      <c r="X1113" s="35"/>
      <c r="AD1113" s="35"/>
      <c r="AE1113" s="35"/>
      <c r="AF1113" s="35"/>
      <c r="AL1113" s="35"/>
      <c r="AM1113" s="35"/>
      <c r="AN1113" s="35"/>
      <c r="AT1113" s="35"/>
      <c r="AU1113" s="35"/>
      <c r="AV1113" s="35"/>
      <c r="BB1113" s="35"/>
      <c r="BC1113" s="35"/>
      <c r="BD1113" s="35"/>
      <c r="BJ1113" s="35"/>
      <c r="BK1113" s="35"/>
      <c r="BL1113" s="35"/>
      <c r="BR1113" s="35"/>
      <c r="BS1113" s="35"/>
      <c r="BT1113" s="35"/>
      <c r="BZ1113" s="35"/>
      <c r="CA1113" s="35"/>
      <c r="CB1113" s="35"/>
      <c r="CH1113" s="35"/>
      <c r="CI1113" s="35"/>
      <c r="CJ1113" s="35"/>
      <c r="CP1113" s="35"/>
      <c r="CQ1113" s="35"/>
      <c r="CR1113" s="35"/>
      <c r="CX1113" s="35"/>
      <c r="CY1113" s="35"/>
      <c r="CZ1113" s="35"/>
      <c r="DF1113" s="35">
        <v>6E-10</v>
      </c>
      <c r="DG1113" s="35">
        <v>4.6170390373899997</v>
      </c>
      <c r="DH1113" s="35">
        <v>6990.5031760554002</v>
      </c>
      <c r="DI1113" s="29">
        <f t="shared" si="384"/>
        <v>2.0367205529250627E-10</v>
      </c>
      <c r="DJ1113" s="29">
        <f t="shared" si="385"/>
        <v>2.0362163734508781E-10</v>
      </c>
      <c r="DK1113" s="29">
        <f t="shared" si="386"/>
        <v>2.0362163912091283E-10</v>
      </c>
      <c r="DL1113" s="29">
        <f t="shared" si="387"/>
        <v>2.036216391208647E-10</v>
      </c>
      <c r="DN1113" s="35"/>
      <c r="DO1113" s="35"/>
      <c r="DP1113" s="35"/>
      <c r="DV1113" s="35"/>
      <c r="DW1113" s="35"/>
      <c r="DX1113" s="35"/>
      <c r="ED1113" s="35"/>
      <c r="EE1113" s="35"/>
      <c r="EF1113" s="35"/>
      <c r="EL1113" s="35"/>
      <c r="EM1113" s="35"/>
      <c r="EN1113" s="35"/>
      <c r="ET1113" s="35"/>
      <c r="EU1113" s="35"/>
      <c r="EV1113" s="35"/>
    </row>
    <row r="1114" spans="14:152" s="29" customFormat="1" ht="13.5" x14ac:dyDescent="0.3">
      <c r="N1114" s="35">
        <v>9.2999999999999999E-10</v>
      </c>
      <c r="O1114" s="35">
        <v>1.38010528069</v>
      </c>
      <c r="P1114" s="35">
        <v>3145.6410422392</v>
      </c>
      <c r="Q1114" s="29">
        <f t="shared" si="380"/>
        <v>-5.5165449250387902E-10</v>
      </c>
      <c r="R1114" s="29">
        <f t="shared" si="381"/>
        <v>-5.5162439459672612E-10</v>
      </c>
      <c r="S1114" s="29">
        <f t="shared" si="382"/>
        <v>-5.5162439565683832E-10</v>
      </c>
      <c r="T1114" s="29">
        <f t="shared" si="383"/>
        <v>-5.5162439565680109E-10</v>
      </c>
      <c r="V1114" s="35"/>
      <c r="W1114" s="35"/>
      <c r="X1114" s="35"/>
      <c r="AD1114" s="35"/>
      <c r="AE1114" s="35"/>
      <c r="AF1114" s="35"/>
      <c r="AL1114" s="35"/>
      <c r="AM1114" s="35"/>
      <c r="AN1114" s="35"/>
      <c r="AT1114" s="35"/>
      <c r="AU1114" s="35"/>
      <c r="AV1114" s="35"/>
      <c r="BB1114" s="35"/>
      <c r="BC1114" s="35"/>
      <c r="BD1114" s="35"/>
      <c r="BJ1114" s="35"/>
      <c r="BK1114" s="35"/>
      <c r="BL1114" s="35"/>
      <c r="BR1114" s="35"/>
      <c r="BS1114" s="35"/>
      <c r="BT1114" s="35"/>
      <c r="BZ1114" s="35"/>
      <c r="CA1114" s="35"/>
      <c r="CB1114" s="35"/>
      <c r="CH1114" s="35"/>
      <c r="CI1114" s="35"/>
      <c r="CJ1114" s="35"/>
      <c r="CP1114" s="35"/>
      <c r="CQ1114" s="35"/>
      <c r="CR1114" s="35"/>
      <c r="CX1114" s="35"/>
      <c r="CY1114" s="35"/>
      <c r="CZ1114" s="35"/>
      <c r="DF1114" s="35">
        <v>7.2999999999999996E-10</v>
      </c>
      <c r="DG1114" s="35">
        <v>4.2036252553400004</v>
      </c>
      <c r="DH1114" s="35">
        <v>21150.813365883601</v>
      </c>
      <c r="DI1114" s="29">
        <f t="shared" si="384"/>
        <v>-4.0428239391826638E-10</v>
      </c>
      <c r="DJ1114" s="29">
        <f t="shared" si="385"/>
        <v>-4.0411808911527204E-10</v>
      </c>
      <c r="DK1114" s="29">
        <f t="shared" si="386"/>
        <v>-4.0411809490282033E-10</v>
      </c>
      <c r="DL1114" s="29">
        <f t="shared" si="387"/>
        <v>-4.0411809490264755E-10</v>
      </c>
      <c r="DN1114" s="35"/>
      <c r="DO1114" s="35"/>
      <c r="DP1114" s="35"/>
      <c r="DV1114" s="35"/>
      <c r="DW1114" s="35"/>
      <c r="DX1114" s="35"/>
      <c r="ED1114" s="35"/>
      <c r="EE1114" s="35"/>
      <c r="EF1114" s="35"/>
      <c r="EL1114" s="35"/>
      <c r="EM1114" s="35"/>
      <c r="EN1114" s="35"/>
      <c r="ET1114" s="35"/>
      <c r="EU1114" s="35"/>
      <c r="EV1114" s="35"/>
    </row>
    <row r="1115" spans="14:152" s="29" customFormat="1" ht="13.5" x14ac:dyDescent="0.3">
      <c r="N1115" s="35">
        <v>7.5E-10</v>
      </c>
      <c r="O1115" s="35">
        <v>5.2806125706999998</v>
      </c>
      <c r="P1115" s="35">
        <v>12306.590894958999</v>
      </c>
      <c r="Q1115" s="29">
        <f t="shared" si="380"/>
        <v>-4.3047668971342642E-10</v>
      </c>
      <c r="R1115" s="29">
        <f t="shared" si="381"/>
        <v>-4.3057327183655471E-10</v>
      </c>
      <c r="S1115" s="29">
        <f t="shared" si="382"/>
        <v>-4.3057326843497411E-10</v>
      </c>
      <c r="T1115" s="29">
        <f t="shared" si="383"/>
        <v>-4.3057326843507885E-10</v>
      </c>
      <c r="V1115" s="35"/>
      <c r="W1115" s="35"/>
      <c r="X1115" s="35"/>
      <c r="AD1115" s="35"/>
      <c r="AE1115" s="35"/>
      <c r="AF1115" s="35"/>
      <c r="AL1115" s="35"/>
      <c r="AM1115" s="35"/>
      <c r="AN1115" s="35"/>
      <c r="AT1115" s="35"/>
      <c r="AU1115" s="35"/>
      <c r="AV1115" s="35"/>
      <c r="BB1115" s="35"/>
      <c r="BC1115" s="35"/>
      <c r="BD1115" s="35"/>
      <c r="BJ1115" s="35"/>
      <c r="BK1115" s="35"/>
      <c r="BL1115" s="35"/>
      <c r="BR1115" s="35"/>
      <c r="BS1115" s="35"/>
      <c r="BT1115" s="35"/>
      <c r="BZ1115" s="35"/>
      <c r="CA1115" s="35"/>
      <c r="CB1115" s="35"/>
      <c r="CH1115" s="35"/>
      <c r="CI1115" s="35"/>
      <c r="CJ1115" s="35"/>
      <c r="CP1115" s="35"/>
      <c r="CQ1115" s="35"/>
      <c r="CR1115" s="35"/>
      <c r="CX1115" s="35"/>
      <c r="CY1115" s="35"/>
      <c r="CZ1115" s="35"/>
      <c r="DF1115" s="35">
        <v>6.6E-10</v>
      </c>
      <c r="DG1115" s="35">
        <v>2.82009591985</v>
      </c>
      <c r="DH1115" s="35">
        <v>8771.0070837986004</v>
      </c>
      <c r="DI1115" s="29">
        <f t="shared" si="384"/>
        <v>4.7628908120396371E-10</v>
      </c>
      <c r="DJ1115" s="29">
        <f t="shared" si="385"/>
        <v>4.7634028933567169E-10</v>
      </c>
      <c r="DK1115" s="29">
        <f t="shared" si="386"/>
        <v>4.7634028753214333E-10</v>
      </c>
      <c r="DL1115" s="29">
        <f t="shared" si="387"/>
        <v>4.7634028753219534E-10</v>
      </c>
      <c r="DN1115" s="35"/>
      <c r="DO1115" s="35"/>
      <c r="DP1115" s="35"/>
      <c r="DV1115" s="35"/>
      <c r="DW1115" s="35"/>
      <c r="DX1115" s="35"/>
      <c r="ED1115" s="35"/>
      <c r="EE1115" s="35"/>
      <c r="EF1115" s="35"/>
      <c r="EL1115" s="35"/>
      <c r="EM1115" s="35"/>
      <c r="EN1115" s="35"/>
      <c r="ET1115" s="35"/>
      <c r="EU1115" s="35"/>
      <c r="EV1115" s="35"/>
    </row>
    <row r="1116" spans="14:152" s="29" customFormat="1" ht="13.5" x14ac:dyDescent="0.3">
      <c r="N1116" s="35">
        <v>7.8999999999999996E-10</v>
      </c>
      <c r="O1116" s="35">
        <v>3.7866638604</v>
      </c>
      <c r="P1116" s="35">
        <v>7.5786792095999997</v>
      </c>
      <c r="Q1116" s="29">
        <f t="shared" si="380"/>
        <v>-5.6815854727345428E-10</v>
      </c>
      <c r="R1116" s="29">
        <f t="shared" si="381"/>
        <v>-5.6815860043444074E-10</v>
      </c>
      <c r="S1116" s="29">
        <f t="shared" si="382"/>
        <v>-5.6815860043256841E-10</v>
      </c>
      <c r="T1116" s="29">
        <f t="shared" si="383"/>
        <v>-5.6815860043256841E-10</v>
      </c>
      <c r="V1116" s="35"/>
      <c r="W1116" s="35"/>
      <c r="X1116" s="35"/>
      <c r="AD1116" s="35"/>
      <c r="AE1116" s="35"/>
      <c r="AF1116" s="35"/>
      <c r="AL1116" s="35"/>
      <c r="AM1116" s="35"/>
      <c r="AN1116" s="35"/>
      <c r="AT1116" s="35"/>
      <c r="AU1116" s="35"/>
      <c r="AV1116" s="35"/>
      <c r="BB1116" s="35"/>
      <c r="BC1116" s="35"/>
      <c r="BD1116" s="35"/>
      <c r="BJ1116" s="35"/>
      <c r="BK1116" s="35"/>
      <c r="BL1116" s="35"/>
      <c r="BR1116" s="35"/>
      <c r="BS1116" s="35"/>
      <c r="BT1116" s="35"/>
      <c r="BZ1116" s="35"/>
      <c r="CA1116" s="35"/>
      <c r="CB1116" s="35"/>
      <c r="CH1116" s="35"/>
      <c r="CI1116" s="35"/>
      <c r="CJ1116" s="35"/>
      <c r="CP1116" s="35"/>
      <c r="CQ1116" s="35"/>
      <c r="CR1116" s="35"/>
      <c r="CX1116" s="35"/>
      <c r="CY1116" s="35"/>
      <c r="CZ1116" s="35"/>
      <c r="DF1116" s="35">
        <v>5.4E-10</v>
      </c>
      <c r="DG1116" s="35">
        <v>0.38782719266999999</v>
      </c>
      <c r="DH1116" s="35">
        <v>360.11078196160003</v>
      </c>
      <c r="DI1116" s="29">
        <f t="shared" si="384"/>
        <v>5.3941688818677231E-10</v>
      </c>
      <c r="DJ1116" s="29">
        <f t="shared" si="385"/>
        <v>5.3941677272689908E-10</v>
      </c>
      <c r="DK1116" s="29">
        <f t="shared" si="386"/>
        <v>5.3941677273096602E-10</v>
      </c>
      <c r="DL1116" s="29">
        <f t="shared" si="387"/>
        <v>5.3941677273096581E-10</v>
      </c>
      <c r="DN1116" s="35"/>
      <c r="DO1116" s="35"/>
      <c r="DP1116" s="35"/>
      <c r="DV1116" s="35"/>
      <c r="DW1116" s="35"/>
      <c r="DX1116" s="35"/>
      <c r="ED1116" s="35"/>
      <c r="EE1116" s="35"/>
      <c r="EF1116" s="35"/>
      <c r="EL1116" s="35"/>
      <c r="EM1116" s="35"/>
      <c r="EN1116" s="35"/>
      <c r="ET1116" s="35"/>
      <c r="EU1116" s="35"/>
      <c r="EV1116" s="35"/>
    </row>
    <row r="1117" spans="14:152" s="29" customFormat="1" ht="13.5" x14ac:dyDescent="0.3">
      <c r="N1117" s="35">
        <v>7.2999999999999996E-10</v>
      </c>
      <c r="O1117" s="35">
        <v>4.4290216252299999</v>
      </c>
      <c r="P1117" s="35">
        <v>14.737282325600001</v>
      </c>
      <c r="Q1117" s="29">
        <f t="shared" si="380"/>
        <v>-3.2113981680550639E-11</v>
      </c>
      <c r="R1117" s="29">
        <f t="shared" si="381"/>
        <v>-3.2114119028619279E-11</v>
      </c>
      <c r="S1117" s="29">
        <f t="shared" si="382"/>
        <v>-3.2114119023781933E-11</v>
      </c>
      <c r="T1117" s="29">
        <f t="shared" si="383"/>
        <v>-3.2114119023781933E-11</v>
      </c>
      <c r="V1117" s="35"/>
      <c r="W1117" s="35"/>
      <c r="X1117" s="35"/>
      <c r="AD1117" s="35"/>
      <c r="AE1117" s="35"/>
      <c r="AF1117" s="35"/>
      <c r="AL1117" s="35"/>
      <c r="AM1117" s="35"/>
      <c r="AN1117" s="35"/>
      <c r="AT1117" s="35"/>
      <c r="AU1117" s="35"/>
      <c r="AV1117" s="35"/>
      <c r="BB1117" s="35"/>
      <c r="BC1117" s="35"/>
      <c r="BD1117" s="35"/>
      <c r="BJ1117" s="35"/>
      <c r="BK1117" s="35"/>
      <c r="BL1117" s="35"/>
      <c r="BR1117" s="35"/>
      <c r="BS1117" s="35"/>
      <c r="BT1117" s="35"/>
      <c r="BZ1117" s="35"/>
      <c r="CA1117" s="35"/>
      <c r="CB1117" s="35"/>
      <c r="CH1117" s="35"/>
      <c r="CI1117" s="35"/>
      <c r="CJ1117" s="35"/>
      <c r="CP1117" s="35"/>
      <c r="CQ1117" s="35"/>
      <c r="CR1117" s="35"/>
      <c r="CX1117" s="35"/>
      <c r="CY1117" s="35"/>
      <c r="CZ1117" s="35"/>
      <c r="DF1117" s="35">
        <v>5.9000000000000003E-10</v>
      </c>
      <c r="DG1117" s="35">
        <v>4.7173479980300002</v>
      </c>
      <c r="DH1117" s="35">
        <v>6283.0931036436004</v>
      </c>
      <c r="DI1117" s="29">
        <f t="shared" si="384"/>
        <v>5.8933561290523857E-10</v>
      </c>
      <c r="DJ1117" s="29">
        <f t="shared" si="385"/>
        <v>5.8933336347429221E-10</v>
      </c>
      <c r="DK1117" s="29">
        <f t="shared" si="386"/>
        <v>5.8933336355358771E-10</v>
      </c>
      <c r="DL1117" s="29">
        <f t="shared" si="387"/>
        <v>5.8933336355358533E-10</v>
      </c>
      <c r="DN1117" s="35"/>
      <c r="DO1117" s="35"/>
      <c r="DP1117" s="35"/>
      <c r="DV1117" s="35"/>
      <c r="DW1117" s="35"/>
      <c r="DX1117" s="35"/>
      <c r="ED1117" s="35"/>
      <c r="EE1117" s="35"/>
      <c r="EF1117" s="35"/>
      <c r="EL1117" s="35"/>
      <c r="EM1117" s="35"/>
      <c r="EN1117" s="35"/>
      <c r="ET1117" s="35"/>
      <c r="EU1117" s="35"/>
      <c r="EV1117" s="35"/>
    </row>
    <row r="1118" spans="14:152" s="29" customFormat="1" ht="13.5" x14ac:dyDescent="0.3">
      <c r="N1118" s="35">
        <v>8.3999999999999999E-10</v>
      </c>
      <c r="O1118" s="35">
        <v>3.4153843289800001</v>
      </c>
      <c r="P1118" s="35">
        <v>6637.5059410945996</v>
      </c>
      <c r="Q1118" s="29">
        <f t="shared" si="380"/>
        <v>-2.5262906768995631E-10</v>
      </c>
      <c r="R1118" s="29">
        <f t="shared" si="381"/>
        <v>-2.526970185028374E-10</v>
      </c>
      <c r="S1118" s="29">
        <f t="shared" si="382"/>
        <v>-2.5269701610954441E-10</v>
      </c>
      <c r="T1118" s="29">
        <f t="shared" si="383"/>
        <v>-2.526970161096127E-10</v>
      </c>
      <c r="V1118" s="35"/>
      <c r="W1118" s="35"/>
      <c r="X1118" s="35"/>
      <c r="AD1118" s="35"/>
      <c r="AE1118" s="35"/>
      <c r="AF1118" s="35"/>
      <c r="AL1118" s="35"/>
      <c r="AM1118" s="35"/>
      <c r="AN1118" s="35"/>
      <c r="AT1118" s="35"/>
      <c r="AU1118" s="35"/>
      <c r="AV1118" s="35"/>
      <c r="BB1118" s="35"/>
      <c r="BC1118" s="35"/>
      <c r="BD1118" s="35"/>
      <c r="BJ1118" s="35"/>
      <c r="BK1118" s="35"/>
      <c r="BL1118" s="35"/>
      <c r="BR1118" s="35"/>
      <c r="BS1118" s="35"/>
      <c r="BT1118" s="35"/>
      <c r="BZ1118" s="35"/>
      <c r="CA1118" s="35"/>
      <c r="CB1118" s="35"/>
      <c r="CH1118" s="35"/>
      <c r="CI1118" s="35"/>
      <c r="CJ1118" s="35"/>
      <c r="CP1118" s="35"/>
      <c r="CQ1118" s="35"/>
      <c r="CR1118" s="35"/>
      <c r="CX1118" s="35"/>
      <c r="CY1118" s="35"/>
      <c r="CZ1118" s="35"/>
      <c r="DF1118" s="35">
        <v>6.8000000000000003E-10</v>
      </c>
      <c r="DG1118" s="35">
        <v>5.7465533586299999</v>
      </c>
      <c r="DH1118" s="35">
        <v>987.74627292800005</v>
      </c>
      <c r="DI1118" s="29">
        <f t="shared" si="384"/>
        <v>-6.6621143438958124E-10</v>
      </c>
      <c r="DJ1118" s="29">
        <f t="shared" si="385"/>
        <v>-6.6620971458965058E-10</v>
      </c>
      <c r="DK1118" s="29">
        <f t="shared" si="386"/>
        <v>-6.6620971465022636E-10</v>
      </c>
      <c r="DL1118" s="29">
        <f t="shared" si="387"/>
        <v>-6.6620971465022439E-10</v>
      </c>
      <c r="DN1118" s="35"/>
      <c r="DO1118" s="35"/>
      <c r="DP1118" s="35"/>
      <c r="DV1118" s="35"/>
      <c r="DW1118" s="35"/>
      <c r="DX1118" s="35"/>
      <c r="ED1118" s="35"/>
      <c r="EE1118" s="35"/>
      <c r="EF1118" s="35"/>
      <c r="EL1118" s="35"/>
      <c r="EM1118" s="35"/>
      <c r="EN1118" s="35"/>
      <c r="ET1118" s="35"/>
      <c r="EU1118" s="35"/>
      <c r="EV1118" s="35"/>
    </row>
    <row r="1119" spans="14:152" s="29" customFormat="1" ht="13.5" x14ac:dyDescent="0.3">
      <c r="N1119" s="35">
        <v>9.2999999999999999E-10</v>
      </c>
      <c r="O1119" s="35">
        <v>3.4130234268300002</v>
      </c>
      <c r="P1119" s="35">
        <v>1596.1191319817999</v>
      </c>
      <c r="Q1119" s="29">
        <f t="shared" si="380"/>
        <v>-4.5246742959416034E-10</v>
      </c>
      <c r="R1119" s="29">
        <f t="shared" si="381"/>
        <v>-4.5248400235001005E-10</v>
      </c>
      <c r="S1119" s="29">
        <f t="shared" si="382"/>
        <v>-4.5248400176629655E-10</v>
      </c>
      <c r="T1119" s="29">
        <f t="shared" si="383"/>
        <v>-4.5248400176631387E-10</v>
      </c>
      <c r="V1119" s="35"/>
      <c r="W1119" s="35"/>
      <c r="X1119" s="35"/>
      <c r="AD1119" s="35"/>
      <c r="AE1119" s="35"/>
      <c r="AF1119" s="35"/>
      <c r="AL1119" s="35"/>
      <c r="AM1119" s="35"/>
      <c r="AN1119" s="35"/>
      <c r="AT1119" s="35"/>
      <c r="AU1119" s="35"/>
      <c r="AV1119" s="35"/>
      <c r="BB1119" s="35"/>
      <c r="BC1119" s="35"/>
      <c r="BD1119" s="35"/>
      <c r="BJ1119" s="35"/>
      <c r="BK1119" s="35"/>
      <c r="BL1119" s="35"/>
      <c r="BR1119" s="35"/>
      <c r="BS1119" s="35"/>
      <c r="BT1119" s="35"/>
      <c r="BZ1119" s="35"/>
      <c r="CA1119" s="35"/>
      <c r="CB1119" s="35"/>
      <c r="CH1119" s="35"/>
      <c r="CI1119" s="35"/>
      <c r="CJ1119" s="35"/>
      <c r="CP1119" s="35"/>
      <c r="CQ1119" s="35"/>
      <c r="CR1119" s="35"/>
      <c r="CX1119" s="35"/>
      <c r="CY1119" s="35"/>
      <c r="CZ1119" s="35"/>
      <c r="DF1119" s="35"/>
      <c r="DG1119" s="35"/>
      <c r="DH1119" s="35"/>
      <c r="DN1119" s="35"/>
      <c r="DO1119" s="35"/>
      <c r="DP1119" s="35"/>
      <c r="DV1119" s="35"/>
      <c r="DW1119" s="35"/>
      <c r="DX1119" s="35"/>
      <c r="ED1119" s="35"/>
      <c r="EE1119" s="35"/>
      <c r="EF1119" s="35"/>
      <c r="EL1119" s="35"/>
      <c r="EM1119" s="35"/>
      <c r="EN1119" s="35"/>
      <c r="ET1119" s="35"/>
      <c r="EU1119" s="35"/>
      <c r="EV1119" s="35"/>
    </row>
    <row r="1120" spans="14:152" s="29" customFormat="1" ht="13.5" x14ac:dyDescent="0.3">
      <c r="N1120" s="35">
        <v>7.1000000000000003E-10</v>
      </c>
      <c r="O1120" s="35">
        <v>3.1353721324200001</v>
      </c>
      <c r="P1120" s="35">
        <v>9488.6231966558007</v>
      </c>
      <c r="Q1120" s="29">
        <f t="shared" si="380"/>
        <v>6.998891687779922E-10</v>
      </c>
      <c r="R1120" s="29">
        <f t="shared" si="381"/>
        <v>6.9990364108220848E-10</v>
      </c>
      <c r="S1120" s="29">
        <f t="shared" si="382"/>
        <v>6.9990364057265364E-10</v>
      </c>
      <c r="T1120" s="29">
        <f t="shared" si="383"/>
        <v>6.9990364057267059E-10</v>
      </c>
      <c r="V1120" s="35"/>
      <c r="W1120" s="35"/>
      <c r="X1120" s="35"/>
      <c r="AD1120" s="35"/>
      <c r="AE1120" s="35"/>
      <c r="AF1120" s="35"/>
      <c r="AL1120" s="35"/>
      <c r="AM1120" s="35"/>
      <c r="AN1120" s="35"/>
      <c r="AT1120" s="35"/>
      <c r="AU1120" s="35"/>
      <c r="AV1120" s="35"/>
      <c r="BB1120" s="35"/>
      <c r="BC1120" s="35"/>
      <c r="BD1120" s="35"/>
      <c r="BJ1120" s="35"/>
      <c r="BK1120" s="35"/>
      <c r="BL1120" s="35"/>
      <c r="BR1120" s="35"/>
      <c r="BS1120" s="35"/>
      <c r="BT1120" s="35"/>
      <c r="BZ1120" s="35"/>
      <c r="CA1120" s="35"/>
      <c r="CB1120" s="35"/>
      <c r="CH1120" s="35"/>
      <c r="CI1120" s="35"/>
      <c r="CJ1120" s="35"/>
      <c r="CP1120" s="35"/>
      <c r="CQ1120" s="35"/>
      <c r="CR1120" s="35"/>
      <c r="CX1120" s="35"/>
      <c r="CY1120" s="35"/>
      <c r="CZ1120" s="35"/>
      <c r="DF1120" s="35"/>
      <c r="DG1120" s="35"/>
      <c r="DH1120" s="35"/>
      <c r="DN1120" s="35"/>
      <c r="DO1120" s="35"/>
      <c r="DP1120" s="35"/>
      <c r="DV1120" s="35"/>
      <c r="DW1120" s="35"/>
      <c r="DX1120" s="35"/>
      <c r="ED1120" s="35"/>
      <c r="EE1120" s="35"/>
      <c r="EF1120" s="35"/>
      <c r="EL1120" s="35"/>
      <c r="EM1120" s="35"/>
      <c r="EN1120" s="35"/>
      <c r="ET1120" s="35"/>
      <c r="EU1120" s="35"/>
      <c r="EV1120" s="35"/>
    </row>
    <row r="1121" spans="14:152" s="29" customFormat="1" ht="13.5" x14ac:dyDescent="0.3">
      <c r="N1121" s="35">
        <v>7.8999999999999996E-10</v>
      </c>
      <c r="O1121" s="35">
        <v>2.33442828498</v>
      </c>
      <c r="P1121" s="35">
        <v>12465.534412742199</v>
      </c>
      <c r="Q1121" s="29">
        <f t="shared" si="380"/>
        <v>-6.5432073704187005E-10</v>
      </c>
      <c r="R1121" s="29">
        <f t="shared" si="381"/>
        <v>-6.5439124713224085E-10</v>
      </c>
      <c r="S1121" s="29">
        <f t="shared" si="382"/>
        <v>-6.5439124464906285E-10</v>
      </c>
      <c r="T1121" s="29">
        <f t="shared" si="383"/>
        <v>-6.5439124464913843E-10</v>
      </c>
      <c r="V1121" s="35"/>
      <c r="W1121" s="35"/>
      <c r="X1121" s="35"/>
      <c r="AD1121" s="35"/>
      <c r="AE1121" s="35"/>
      <c r="AF1121" s="35"/>
      <c r="AL1121" s="35"/>
      <c r="AM1121" s="35"/>
      <c r="AN1121" s="35"/>
      <c r="AT1121" s="35"/>
      <c r="AU1121" s="35"/>
      <c r="AV1121" s="35"/>
      <c r="BB1121" s="35"/>
      <c r="BC1121" s="35"/>
      <c r="BD1121" s="35"/>
      <c r="BJ1121" s="35"/>
      <c r="BK1121" s="35"/>
      <c r="BL1121" s="35"/>
      <c r="BR1121" s="35"/>
      <c r="BS1121" s="35"/>
      <c r="BT1121" s="35"/>
      <c r="BZ1121" s="35"/>
      <c r="CA1121" s="35"/>
      <c r="CB1121" s="35"/>
      <c r="CH1121" s="35"/>
      <c r="CI1121" s="35"/>
      <c r="CJ1121" s="35"/>
      <c r="CP1121" s="35"/>
      <c r="CQ1121" s="35"/>
      <c r="CR1121" s="35"/>
      <c r="CX1121" s="35"/>
      <c r="CY1121" s="35"/>
      <c r="CZ1121" s="35"/>
      <c r="DF1121" s="35"/>
      <c r="DG1121" s="35"/>
      <c r="DH1121" s="35"/>
      <c r="DN1121" s="35"/>
      <c r="DO1121" s="35"/>
      <c r="DP1121" s="35"/>
      <c r="DV1121" s="35"/>
      <c r="DW1121" s="35"/>
      <c r="DX1121" s="35"/>
      <c r="ED1121" s="35"/>
      <c r="EE1121" s="35"/>
      <c r="EF1121" s="35"/>
      <c r="EL1121" s="35"/>
      <c r="EM1121" s="35"/>
      <c r="EN1121" s="35"/>
      <c r="ET1121" s="35"/>
      <c r="EU1121" s="35"/>
      <c r="EV1121" s="35"/>
    </row>
    <row r="1122" spans="14:152" s="29" customFormat="1" ht="13.5" x14ac:dyDescent="0.3">
      <c r="N1122" s="35">
        <v>7.7999999999999999E-10</v>
      </c>
      <c r="O1122" s="35">
        <v>2.21525134547</v>
      </c>
      <c r="P1122" s="35">
        <v>2810.9887719080002</v>
      </c>
      <c r="Q1122" s="29">
        <f t="shared" si="380"/>
        <v>-5.7223182521268805E-10</v>
      </c>
      <c r="R1122" s="29">
        <f t="shared" si="381"/>
        <v>-5.722508652905751E-10</v>
      </c>
      <c r="S1122" s="29">
        <f t="shared" si="382"/>
        <v>-5.7225086461996975E-10</v>
      </c>
      <c r="T1122" s="29">
        <f t="shared" si="383"/>
        <v>-5.7225086461998856E-10</v>
      </c>
      <c r="V1122" s="35"/>
      <c r="W1122" s="35"/>
      <c r="X1122" s="35"/>
      <c r="AD1122" s="35"/>
      <c r="AE1122" s="35"/>
      <c r="AF1122" s="35"/>
      <c r="AL1122" s="35"/>
      <c r="AM1122" s="35"/>
      <c r="AN1122" s="35"/>
      <c r="AT1122" s="35"/>
      <c r="AU1122" s="35"/>
      <c r="AV1122" s="35"/>
      <c r="BB1122" s="35"/>
      <c r="BC1122" s="35"/>
      <c r="BD1122" s="35"/>
      <c r="BJ1122" s="35"/>
      <c r="BK1122" s="35"/>
      <c r="BL1122" s="35"/>
      <c r="BR1122" s="35"/>
      <c r="BS1122" s="35"/>
      <c r="BT1122" s="35"/>
      <c r="BZ1122" s="35"/>
      <c r="CA1122" s="35"/>
      <c r="CB1122" s="35"/>
      <c r="CH1122" s="35"/>
      <c r="CI1122" s="35"/>
      <c r="CJ1122" s="35"/>
      <c r="CP1122" s="35"/>
      <c r="CQ1122" s="35"/>
      <c r="CR1122" s="35"/>
      <c r="CX1122" s="35"/>
      <c r="CY1122" s="35"/>
      <c r="CZ1122" s="35"/>
      <c r="DF1122" s="35"/>
      <c r="DG1122" s="35"/>
      <c r="DH1122" s="35"/>
      <c r="DN1122" s="35"/>
      <c r="DO1122" s="35"/>
      <c r="DP1122" s="35"/>
      <c r="DV1122" s="35"/>
      <c r="DW1122" s="35"/>
      <c r="DX1122" s="35"/>
      <c r="ED1122" s="35"/>
      <c r="EE1122" s="35"/>
      <c r="EF1122" s="35"/>
      <c r="EL1122" s="35"/>
      <c r="EM1122" s="35"/>
      <c r="EN1122" s="35"/>
      <c r="ET1122" s="35"/>
      <c r="EU1122" s="35"/>
      <c r="EV1122" s="35"/>
    </row>
    <row r="1123" spans="14:152" s="29" customFormat="1" ht="13.5" x14ac:dyDescent="0.3">
      <c r="N1123" s="35">
        <v>9.900000000000001E-10</v>
      </c>
      <c r="O1123" s="35">
        <v>0.48801369293000002</v>
      </c>
      <c r="P1123" s="35">
        <v>17499.360140315399</v>
      </c>
      <c r="Q1123" s="29">
        <f t="shared" si="380"/>
        <v>-3.8247199631028213E-10</v>
      </c>
      <c r="R1123" s="29">
        <f t="shared" si="381"/>
        <v>-3.8226778474058321E-10</v>
      </c>
      <c r="S1123" s="29">
        <f t="shared" si="382"/>
        <v>-3.8226779193357061E-10</v>
      </c>
      <c r="T1123" s="29">
        <f t="shared" si="383"/>
        <v>-3.8226779193331108E-10</v>
      </c>
      <c r="V1123" s="35"/>
      <c r="W1123" s="35"/>
      <c r="X1123" s="35"/>
      <c r="AD1123" s="35"/>
      <c r="AE1123" s="35"/>
      <c r="AF1123" s="35"/>
      <c r="AL1123" s="35"/>
      <c r="AM1123" s="35"/>
      <c r="AN1123" s="35"/>
      <c r="AT1123" s="35"/>
      <c r="AU1123" s="35"/>
      <c r="AV1123" s="35"/>
      <c r="BB1123" s="35"/>
      <c r="BC1123" s="35"/>
      <c r="BD1123" s="35"/>
      <c r="BJ1123" s="35"/>
      <c r="BK1123" s="35"/>
      <c r="BL1123" s="35"/>
      <c r="BR1123" s="35"/>
      <c r="BS1123" s="35"/>
      <c r="BT1123" s="35"/>
      <c r="BZ1123" s="35"/>
      <c r="CA1123" s="35"/>
      <c r="CB1123" s="35"/>
      <c r="CH1123" s="35"/>
      <c r="CI1123" s="35"/>
      <c r="CJ1123" s="35"/>
      <c r="CP1123" s="35"/>
      <c r="CQ1123" s="35"/>
      <c r="CR1123" s="35"/>
      <c r="CX1123" s="35"/>
      <c r="CY1123" s="35"/>
      <c r="CZ1123" s="35"/>
      <c r="DF1123" s="35"/>
      <c r="DG1123" s="35"/>
      <c r="DH1123" s="35"/>
      <c r="DN1123" s="35"/>
      <c r="DO1123" s="35"/>
      <c r="DP1123" s="35"/>
      <c r="DV1123" s="35"/>
      <c r="DW1123" s="35"/>
      <c r="DX1123" s="35"/>
      <c r="ED1123" s="35"/>
      <c r="EE1123" s="35"/>
      <c r="EF1123" s="35"/>
      <c r="EL1123" s="35"/>
      <c r="EM1123" s="35"/>
      <c r="EN1123" s="35"/>
      <c r="ET1123" s="35"/>
      <c r="EU1123" s="35"/>
      <c r="EV1123" s="35"/>
    </row>
    <row r="1124" spans="14:152" s="29" customFormat="1" ht="13.5" x14ac:dyDescent="0.3">
      <c r="N1124" s="35">
        <v>7.5E-10</v>
      </c>
      <c r="O1124" s="35">
        <v>4.1029989526800001</v>
      </c>
      <c r="P1124" s="35">
        <v>5525.8636959925998</v>
      </c>
      <c r="Q1124" s="29">
        <f t="shared" si="380"/>
        <v>6.9245485975355845E-10</v>
      </c>
      <c r="R1124" s="29">
        <f t="shared" si="381"/>
        <v>6.9243451298685964E-10</v>
      </c>
      <c r="S1124" s="29">
        <f t="shared" si="382"/>
        <v>6.9243451370356707E-10</v>
      </c>
      <c r="T1124" s="29">
        <f t="shared" si="383"/>
        <v>6.9243451370354257E-10</v>
      </c>
      <c r="V1124" s="35"/>
      <c r="W1124" s="35"/>
      <c r="X1124" s="35"/>
      <c r="AD1124" s="35"/>
      <c r="AE1124" s="35"/>
      <c r="AF1124" s="35"/>
      <c r="AL1124" s="35"/>
      <c r="AM1124" s="35"/>
      <c r="AN1124" s="35"/>
      <c r="AT1124" s="35"/>
      <c r="AU1124" s="35"/>
      <c r="AV1124" s="35"/>
      <c r="BB1124" s="35"/>
      <c r="BC1124" s="35"/>
      <c r="BD1124" s="35"/>
      <c r="BJ1124" s="35"/>
      <c r="BK1124" s="35"/>
      <c r="BL1124" s="35"/>
      <c r="BR1124" s="35"/>
      <c r="BS1124" s="35"/>
      <c r="BT1124" s="35"/>
      <c r="BZ1124" s="35"/>
      <c r="CA1124" s="35"/>
      <c r="CB1124" s="35"/>
      <c r="CH1124" s="35"/>
      <c r="CI1124" s="35"/>
      <c r="CJ1124" s="35"/>
      <c r="CP1124" s="35"/>
      <c r="CQ1124" s="35"/>
      <c r="CR1124" s="35"/>
      <c r="CX1124" s="35"/>
      <c r="CY1124" s="35"/>
      <c r="CZ1124" s="35"/>
      <c r="DF1124" s="35"/>
      <c r="DG1124" s="35"/>
      <c r="DH1124" s="35"/>
      <c r="DN1124" s="35"/>
      <c r="DO1124" s="35"/>
      <c r="DP1124" s="35"/>
      <c r="DV1124" s="35"/>
      <c r="DW1124" s="35"/>
      <c r="DX1124" s="35"/>
      <c r="ED1124" s="35"/>
      <c r="EE1124" s="35"/>
      <c r="EF1124" s="35"/>
      <c r="EL1124" s="35"/>
      <c r="EM1124" s="35"/>
      <c r="EN1124" s="35"/>
      <c r="ET1124" s="35"/>
      <c r="EU1124" s="35"/>
      <c r="EV1124" s="35"/>
    </row>
    <row r="1125" spans="14:152" s="29" customFormat="1" ht="13.5" x14ac:dyDescent="0.3">
      <c r="N1125" s="35">
        <v>7.1000000000000003E-10</v>
      </c>
      <c r="O1125" s="35">
        <v>4.0418602141399997</v>
      </c>
      <c r="P1125" s="35">
        <v>259.49349472099999</v>
      </c>
      <c r="Q1125" s="29">
        <f t="shared" si="380"/>
        <v>-2.7815028867102517E-10</v>
      </c>
      <c r="R1125" s="29">
        <f t="shared" si="381"/>
        <v>-2.7814812242618326E-10</v>
      </c>
      <c r="S1125" s="29">
        <f t="shared" si="382"/>
        <v>-2.7814812250248204E-10</v>
      </c>
      <c r="T1125" s="29">
        <f t="shared" si="383"/>
        <v>-2.7814812250247971E-10</v>
      </c>
      <c r="V1125" s="35"/>
      <c r="W1125" s="35"/>
      <c r="X1125" s="35"/>
      <c r="AD1125" s="35"/>
      <c r="AE1125" s="35"/>
      <c r="AF1125" s="35"/>
      <c r="AL1125" s="35"/>
      <c r="AM1125" s="35"/>
      <c r="AN1125" s="35"/>
      <c r="AT1125" s="35"/>
      <c r="AU1125" s="35"/>
      <c r="AV1125" s="35"/>
      <c r="BB1125" s="35"/>
      <c r="BC1125" s="35"/>
      <c r="BD1125" s="35"/>
      <c r="BJ1125" s="35"/>
      <c r="BK1125" s="35"/>
      <c r="BL1125" s="35"/>
      <c r="BR1125" s="35"/>
      <c r="BS1125" s="35"/>
      <c r="BT1125" s="35"/>
      <c r="BZ1125" s="35"/>
      <c r="CA1125" s="35"/>
      <c r="CB1125" s="35"/>
      <c r="CH1125" s="35"/>
      <c r="CI1125" s="35"/>
      <c r="CJ1125" s="35"/>
      <c r="CP1125" s="35"/>
      <c r="CQ1125" s="35"/>
      <c r="CR1125" s="35"/>
      <c r="CX1125" s="35"/>
      <c r="CY1125" s="35"/>
      <c r="CZ1125" s="35"/>
      <c r="DF1125" s="35"/>
      <c r="DG1125" s="35"/>
      <c r="DH1125" s="35"/>
      <c r="DN1125" s="35"/>
      <c r="DO1125" s="35"/>
      <c r="DP1125" s="35"/>
      <c r="DV1125" s="35"/>
      <c r="DW1125" s="35"/>
      <c r="DX1125" s="35"/>
      <c r="ED1125" s="35"/>
      <c r="EE1125" s="35"/>
      <c r="EF1125" s="35"/>
      <c r="EL1125" s="35"/>
      <c r="EM1125" s="35"/>
      <c r="EN1125" s="35"/>
      <c r="ET1125" s="35"/>
      <c r="EU1125" s="35"/>
      <c r="EV1125" s="35"/>
    </row>
    <row r="1126" spans="14:152" s="29" customFormat="1" ht="13.5" x14ac:dyDescent="0.3">
      <c r="N1126" s="35">
        <v>7.2999999999999996E-10</v>
      </c>
      <c r="O1126" s="35">
        <v>2.20102876718</v>
      </c>
      <c r="P1126" s="35">
        <v>30774.5016425748</v>
      </c>
      <c r="Q1126" s="29">
        <f t="shared" si="380"/>
        <v>5.9516453241744946E-10</v>
      </c>
      <c r="R1126" s="29">
        <f t="shared" si="381"/>
        <v>5.9499824815147785E-10</v>
      </c>
      <c r="S1126" s="29">
        <f t="shared" si="382"/>
        <v>5.9499825400988041E-10</v>
      </c>
      <c r="T1126" s="29">
        <f t="shared" si="383"/>
        <v>5.949982540096881E-10</v>
      </c>
      <c r="V1126" s="35"/>
      <c r="W1126" s="35"/>
      <c r="X1126" s="35"/>
      <c r="AD1126" s="35"/>
      <c r="AE1126" s="35"/>
      <c r="AF1126" s="35"/>
      <c r="AL1126" s="35"/>
      <c r="AM1126" s="35"/>
      <c r="AN1126" s="35"/>
      <c r="AT1126" s="35"/>
      <c r="AU1126" s="35"/>
      <c r="AV1126" s="35"/>
      <c r="BB1126" s="35"/>
      <c r="BC1126" s="35"/>
      <c r="BD1126" s="35"/>
      <c r="BJ1126" s="35"/>
      <c r="BK1126" s="35"/>
      <c r="BL1126" s="35"/>
      <c r="BR1126" s="35"/>
      <c r="BS1126" s="35"/>
      <c r="BT1126" s="35"/>
      <c r="BZ1126" s="35"/>
      <c r="CA1126" s="35"/>
      <c r="CB1126" s="35"/>
      <c r="CH1126" s="35"/>
      <c r="CI1126" s="35"/>
      <c r="CJ1126" s="35"/>
      <c r="CP1126" s="35"/>
      <c r="CQ1126" s="35"/>
      <c r="CR1126" s="35"/>
      <c r="CX1126" s="35"/>
      <c r="CY1126" s="35"/>
      <c r="CZ1126" s="35"/>
      <c r="DF1126" s="35"/>
      <c r="DG1126" s="35"/>
      <c r="DH1126" s="35"/>
      <c r="DN1126" s="35"/>
      <c r="DO1126" s="35"/>
      <c r="DP1126" s="35"/>
      <c r="DV1126" s="35"/>
      <c r="DW1126" s="35"/>
      <c r="DX1126" s="35"/>
      <c r="ED1126" s="35"/>
      <c r="EE1126" s="35"/>
      <c r="EF1126" s="35"/>
      <c r="EL1126" s="35"/>
      <c r="EM1126" s="35"/>
      <c r="EN1126" s="35"/>
      <c r="ET1126" s="35"/>
      <c r="EU1126" s="35"/>
      <c r="EV1126" s="35"/>
    </row>
    <row r="1127" spans="14:152" s="29" customFormat="1" ht="13.5" x14ac:dyDescent="0.3">
      <c r="N1127" s="35">
        <v>7.4000000000000003E-10</v>
      </c>
      <c r="O1127" s="35">
        <v>4.9343996829599996</v>
      </c>
      <c r="P1127" s="35">
        <v>13517.8027959306</v>
      </c>
      <c r="Q1127" s="29">
        <f t="shared" si="380"/>
        <v>-9.9403452593428809E-11</v>
      </c>
      <c r="R1127" s="29">
        <f t="shared" si="381"/>
        <v>-9.95301248869673E-11</v>
      </c>
      <c r="S1127" s="29">
        <f t="shared" si="382"/>
        <v>-9.953012042543907E-11</v>
      </c>
      <c r="T1127" s="29">
        <f t="shared" si="383"/>
        <v>-9.9530120425584964E-11</v>
      </c>
      <c r="V1127" s="35"/>
      <c r="W1127" s="35"/>
      <c r="X1127" s="35"/>
      <c r="AD1127" s="35"/>
      <c r="AE1127" s="35"/>
      <c r="AF1127" s="35"/>
      <c r="AL1127" s="35"/>
      <c r="AM1127" s="35"/>
      <c r="AN1127" s="35"/>
      <c r="AT1127" s="35"/>
      <c r="AU1127" s="35"/>
      <c r="AV1127" s="35"/>
      <c r="BB1127" s="35"/>
      <c r="BC1127" s="35"/>
      <c r="BD1127" s="35"/>
      <c r="BJ1127" s="35"/>
      <c r="BK1127" s="35"/>
      <c r="BL1127" s="35"/>
      <c r="BR1127" s="35"/>
      <c r="BS1127" s="35"/>
      <c r="BT1127" s="35"/>
      <c r="BZ1127" s="35"/>
      <c r="CA1127" s="35"/>
      <c r="CB1127" s="35"/>
      <c r="CH1127" s="35"/>
      <c r="CI1127" s="35"/>
      <c r="CJ1127" s="35"/>
      <c r="CP1127" s="35"/>
      <c r="CQ1127" s="35"/>
      <c r="CR1127" s="35"/>
      <c r="CX1127" s="35"/>
      <c r="CY1127" s="35"/>
      <c r="CZ1127" s="35"/>
      <c r="DF1127" s="35"/>
      <c r="DG1127" s="35"/>
      <c r="DH1127" s="35"/>
      <c r="DN1127" s="35"/>
      <c r="DO1127" s="35"/>
      <c r="DP1127" s="35"/>
      <c r="DV1127" s="35"/>
      <c r="DW1127" s="35"/>
      <c r="DX1127" s="35"/>
      <c r="ED1127" s="35"/>
      <c r="EE1127" s="35"/>
      <c r="EF1127" s="35"/>
      <c r="EL1127" s="35"/>
      <c r="EM1127" s="35"/>
      <c r="EN1127" s="35"/>
      <c r="ET1127" s="35"/>
      <c r="EU1127" s="35"/>
      <c r="EV1127" s="35"/>
    </row>
    <row r="1128" spans="14:152" s="29" customFormat="1" ht="13.5" x14ac:dyDescent="0.3">
      <c r="N1128" s="35">
        <v>7.1000000000000003E-10</v>
      </c>
      <c r="O1128" s="35">
        <v>5.3262565267599999</v>
      </c>
      <c r="P1128" s="35">
        <v>6670.1791531357003</v>
      </c>
      <c r="Q1128" s="29">
        <f t="shared" si="380"/>
        <v>5.995541189588102E-10</v>
      </c>
      <c r="R1128" s="29">
        <f t="shared" si="381"/>
        <v>5.9958653408726065E-10</v>
      </c>
      <c r="S1128" s="29">
        <f t="shared" si="382"/>
        <v>5.9958653294562402E-10</v>
      </c>
      <c r="T1128" s="29">
        <f t="shared" si="383"/>
        <v>5.9958653294566186E-10</v>
      </c>
      <c r="V1128" s="35"/>
      <c r="W1128" s="35"/>
      <c r="X1128" s="35"/>
      <c r="AD1128" s="35"/>
      <c r="AE1128" s="35"/>
      <c r="AF1128" s="35"/>
      <c r="AL1128" s="35"/>
      <c r="AM1128" s="35"/>
      <c r="AN1128" s="35"/>
      <c r="AT1128" s="35"/>
      <c r="AU1128" s="35"/>
      <c r="AV1128" s="35"/>
      <c r="BB1128" s="35"/>
      <c r="BC1128" s="35"/>
      <c r="BD1128" s="35"/>
      <c r="BJ1128" s="35"/>
      <c r="BK1128" s="35"/>
      <c r="BL1128" s="35"/>
      <c r="BR1128" s="35"/>
      <c r="BS1128" s="35"/>
      <c r="BT1128" s="35"/>
      <c r="BZ1128" s="35"/>
      <c r="CA1128" s="35"/>
      <c r="CB1128" s="35"/>
      <c r="CH1128" s="35"/>
      <c r="CI1128" s="35"/>
      <c r="CJ1128" s="35"/>
      <c r="CP1128" s="35"/>
      <c r="CQ1128" s="35"/>
      <c r="CR1128" s="35"/>
      <c r="CX1128" s="35"/>
      <c r="CY1128" s="35"/>
      <c r="CZ1128" s="35"/>
      <c r="DF1128" s="35"/>
      <c r="DG1128" s="35"/>
      <c r="DH1128" s="35"/>
      <c r="DN1128" s="35"/>
      <c r="DO1128" s="35"/>
      <c r="DP1128" s="35"/>
      <c r="DV1128" s="35"/>
      <c r="DW1128" s="35"/>
      <c r="DX1128" s="35"/>
      <c r="ED1128" s="35"/>
      <c r="EE1128" s="35"/>
      <c r="EF1128" s="35"/>
      <c r="EL1128" s="35"/>
      <c r="EM1128" s="35"/>
      <c r="EN1128" s="35"/>
      <c r="ET1128" s="35"/>
      <c r="EU1128" s="35"/>
      <c r="EV1128" s="35"/>
    </row>
    <row r="1129" spans="14:152" s="29" customFormat="1" ht="13.5" x14ac:dyDescent="0.3">
      <c r="N1129" s="35">
        <v>7.7999999999999999E-10</v>
      </c>
      <c r="O1129" s="35">
        <v>2.17664185326</v>
      </c>
      <c r="P1129" s="35">
        <v>13421.8235687128</v>
      </c>
      <c r="Q1129" s="29">
        <f t="shared" si="380"/>
        <v>7.5358121017551026E-10</v>
      </c>
      <c r="R1129" s="29">
        <f t="shared" si="381"/>
        <v>7.5361572334564282E-10</v>
      </c>
      <c r="S1129" s="29">
        <f t="shared" si="382"/>
        <v>7.5361572213042992E-10</v>
      </c>
      <c r="T1129" s="29">
        <f t="shared" si="383"/>
        <v>7.5361572213046414E-10</v>
      </c>
      <c r="V1129" s="35"/>
      <c r="W1129" s="35"/>
      <c r="X1129" s="35"/>
      <c r="AD1129" s="35"/>
      <c r="AE1129" s="35"/>
      <c r="AF1129" s="35"/>
      <c r="AL1129" s="35"/>
      <c r="AM1129" s="35"/>
      <c r="AN1129" s="35"/>
      <c r="AT1129" s="35"/>
      <c r="AU1129" s="35"/>
      <c r="AV1129" s="35"/>
      <c r="BB1129" s="35"/>
      <c r="BC1129" s="35"/>
      <c r="BD1129" s="35"/>
      <c r="BJ1129" s="35"/>
      <c r="BK1129" s="35"/>
      <c r="BL1129" s="35"/>
      <c r="BR1129" s="35"/>
      <c r="BS1129" s="35"/>
      <c r="BT1129" s="35"/>
      <c r="BZ1129" s="35"/>
      <c r="CA1129" s="35"/>
      <c r="CB1129" s="35"/>
      <c r="CH1129" s="35"/>
      <c r="CI1129" s="35"/>
      <c r="CJ1129" s="35"/>
      <c r="CP1129" s="35"/>
      <c r="CQ1129" s="35"/>
      <c r="CR1129" s="35"/>
      <c r="CX1129" s="35"/>
      <c r="CY1129" s="35"/>
      <c r="CZ1129" s="35"/>
      <c r="DF1129" s="35"/>
      <c r="DG1129" s="35"/>
      <c r="DH1129" s="35"/>
      <c r="DN1129" s="35"/>
      <c r="DO1129" s="35"/>
      <c r="DP1129" s="35"/>
      <c r="DV1129" s="35"/>
      <c r="DW1129" s="35"/>
      <c r="DX1129" s="35"/>
      <c r="ED1129" s="35"/>
      <c r="EE1129" s="35"/>
      <c r="EF1129" s="35"/>
      <c r="EL1129" s="35"/>
      <c r="EM1129" s="35"/>
      <c r="EN1129" s="35"/>
      <c r="ET1129" s="35"/>
      <c r="EU1129" s="35"/>
      <c r="EV1129" s="35"/>
    </row>
    <row r="1130" spans="14:152" s="29" customFormat="1" ht="13.5" x14ac:dyDescent="0.3">
      <c r="N1130" s="35">
        <v>8.7999999999999996E-10</v>
      </c>
      <c r="O1130" s="35">
        <v>5.3846920450300004</v>
      </c>
      <c r="P1130" s="35">
        <v>17762.444063688199</v>
      </c>
      <c r="Q1130" s="29">
        <f t="shared" si="380"/>
        <v>1.2413720105616399E-10</v>
      </c>
      <c r="R1130" s="29">
        <f t="shared" si="381"/>
        <v>1.239394445870498E-10</v>
      </c>
      <c r="S1130" s="29">
        <f t="shared" si="382"/>
        <v>1.2393945155239609E-10</v>
      </c>
      <c r="T1130" s="29">
        <f t="shared" si="383"/>
        <v>1.23939451552198E-10</v>
      </c>
      <c r="V1130" s="35"/>
      <c r="W1130" s="35"/>
      <c r="X1130" s="35"/>
      <c r="AD1130" s="35"/>
      <c r="AE1130" s="35"/>
      <c r="AF1130" s="35"/>
      <c r="AL1130" s="35"/>
      <c r="AM1130" s="35"/>
      <c r="AN1130" s="35"/>
      <c r="AT1130" s="35"/>
      <c r="AU1130" s="35"/>
      <c r="AV1130" s="35"/>
      <c r="BB1130" s="35"/>
      <c r="BC1130" s="35"/>
      <c r="BD1130" s="35"/>
      <c r="BJ1130" s="35"/>
      <c r="BK1130" s="35"/>
      <c r="BL1130" s="35"/>
      <c r="BR1130" s="35"/>
      <c r="BS1130" s="35"/>
      <c r="BT1130" s="35"/>
      <c r="BZ1130" s="35"/>
      <c r="CA1130" s="35"/>
      <c r="CB1130" s="35"/>
      <c r="CH1130" s="35"/>
      <c r="CI1130" s="35"/>
      <c r="CJ1130" s="35"/>
      <c r="CP1130" s="35"/>
      <c r="CQ1130" s="35"/>
      <c r="CR1130" s="35"/>
      <c r="CX1130" s="35"/>
      <c r="CY1130" s="35"/>
      <c r="CZ1130" s="35"/>
      <c r="DF1130" s="35"/>
      <c r="DG1130" s="35"/>
      <c r="DH1130" s="35"/>
      <c r="DN1130" s="35"/>
      <c r="DO1130" s="35"/>
      <c r="DP1130" s="35"/>
      <c r="DV1130" s="35"/>
      <c r="DW1130" s="35"/>
      <c r="DX1130" s="35"/>
      <c r="ED1130" s="35"/>
      <c r="EE1130" s="35"/>
      <c r="EF1130" s="35"/>
      <c r="EL1130" s="35"/>
      <c r="EM1130" s="35"/>
      <c r="EN1130" s="35"/>
      <c r="ET1130" s="35"/>
      <c r="EU1130" s="35"/>
      <c r="EV1130" s="35"/>
    </row>
    <row r="1131" spans="14:152" s="29" customFormat="1" ht="13.5" x14ac:dyDescent="0.3">
      <c r="N1131" s="35">
        <v>8.0999999999999999E-10</v>
      </c>
      <c r="O1131" s="35">
        <v>2.4835317423799999</v>
      </c>
      <c r="P1131" s="35">
        <v>73.600955915200004</v>
      </c>
      <c r="Q1131" s="29">
        <f t="shared" si="380"/>
        <v>-6.9584181972166984E-10</v>
      </c>
      <c r="R1131" s="29">
        <f t="shared" si="381"/>
        <v>-6.9584220968992025E-10</v>
      </c>
      <c r="S1131" s="29">
        <f t="shared" si="382"/>
        <v>-6.9584220967618512E-10</v>
      </c>
      <c r="T1131" s="29">
        <f t="shared" si="383"/>
        <v>-6.9584220967618564E-10</v>
      </c>
      <c r="V1131" s="35"/>
      <c r="W1131" s="35"/>
      <c r="X1131" s="35"/>
      <c r="AD1131" s="35"/>
      <c r="AE1131" s="35"/>
      <c r="AF1131" s="35"/>
      <c r="AL1131" s="35"/>
      <c r="AM1131" s="35"/>
      <c r="AN1131" s="35"/>
      <c r="AT1131" s="35"/>
      <c r="AU1131" s="35"/>
      <c r="AV1131" s="35"/>
      <c r="BB1131" s="35"/>
      <c r="BC1131" s="35"/>
      <c r="BD1131" s="35"/>
      <c r="BJ1131" s="35"/>
      <c r="BK1131" s="35"/>
      <c r="BL1131" s="35"/>
      <c r="BR1131" s="35"/>
      <c r="BS1131" s="35"/>
      <c r="BT1131" s="35"/>
      <c r="BZ1131" s="35"/>
      <c r="CA1131" s="35"/>
      <c r="CB1131" s="35"/>
      <c r="CH1131" s="35"/>
      <c r="CI1131" s="35"/>
      <c r="CJ1131" s="35"/>
      <c r="CP1131" s="35"/>
      <c r="CQ1131" s="35"/>
      <c r="CR1131" s="35"/>
      <c r="CX1131" s="35"/>
      <c r="CY1131" s="35"/>
      <c r="CZ1131" s="35"/>
      <c r="DF1131" s="35"/>
      <c r="DG1131" s="35"/>
      <c r="DH1131" s="35"/>
      <c r="DN1131" s="35"/>
      <c r="DO1131" s="35"/>
      <c r="DP1131" s="35"/>
      <c r="DV1131" s="35"/>
      <c r="DW1131" s="35"/>
      <c r="DX1131" s="35"/>
      <c r="ED1131" s="35"/>
      <c r="EE1131" s="35"/>
      <c r="EF1131" s="35"/>
      <c r="EL1131" s="35"/>
      <c r="EM1131" s="35"/>
      <c r="EN1131" s="35"/>
      <c r="ET1131" s="35"/>
      <c r="EU1131" s="35"/>
      <c r="EV1131" s="35"/>
    </row>
    <row r="1132" spans="14:152" s="29" customFormat="1" ht="13.5" x14ac:dyDescent="0.3">
      <c r="N1132" s="35">
        <v>9.2000000000000003E-10</v>
      </c>
      <c r="O1132" s="35">
        <v>1.1308844818999999</v>
      </c>
      <c r="P1132" s="35">
        <v>7747.7203305896001</v>
      </c>
      <c r="Q1132" s="29">
        <f t="shared" si="380"/>
        <v>2.4180430598793575E-10</v>
      </c>
      <c r="R1132" s="29">
        <f t="shared" si="381"/>
        <v>2.4189219104222753E-10</v>
      </c>
      <c r="S1132" s="29">
        <f t="shared" si="382"/>
        <v>2.4189218794683005E-10</v>
      </c>
      <c r="T1132" s="29">
        <f t="shared" si="383"/>
        <v>2.4189218794693096E-10</v>
      </c>
      <c r="V1132" s="35"/>
      <c r="W1132" s="35"/>
      <c r="X1132" s="35"/>
      <c r="AD1132" s="35"/>
      <c r="AE1132" s="35"/>
      <c r="AF1132" s="35"/>
      <c r="AL1132" s="35"/>
      <c r="AM1132" s="35"/>
      <c r="AN1132" s="35"/>
      <c r="AT1132" s="35"/>
      <c r="AU1132" s="35"/>
      <c r="AV1132" s="35"/>
      <c r="BB1132" s="35"/>
      <c r="BC1132" s="35"/>
      <c r="BD1132" s="35"/>
      <c r="BJ1132" s="35"/>
      <c r="BK1132" s="35"/>
      <c r="BL1132" s="35"/>
      <c r="BR1132" s="35"/>
      <c r="BS1132" s="35"/>
      <c r="BT1132" s="35"/>
      <c r="BZ1132" s="35"/>
      <c r="CA1132" s="35"/>
      <c r="CB1132" s="35"/>
      <c r="CH1132" s="35"/>
      <c r="CI1132" s="35"/>
      <c r="CJ1132" s="35"/>
      <c r="CP1132" s="35"/>
      <c r="CQ1132" s="35"/>
      <c r="CR1132" s="35"/>
      <c r="CX1132" s="35"/>
      <c r="CY1132" s="35"/>
      <c r="CZ1132" s="35"/>
      <c r="DF1132" s="35"/>
      <c r="DG1132" s="35"/>
      <c r="DH1132" s="35"/>
      <c r="DN1132" s="35"/>
      <c r="DO1132" s="35"/>
      <c r="DP1132" s="35"/>
      <c r="DV1132" s="35"/>
      <c r="DW1132" s="35"/>
      <c r="DX1132" s="35"/>
      <c r="ED1132" s="35"/>
      <c r="EE1132" s="35"/>
      <c r="EF1132" s="35"/>
      <c r="EL1132" s="35"/>
      <c r="EM1132" s="35"/>
      <c r="EN1132" s="35"/>
      <c r="ET1132" s="35"/>
      <c r="EU1132" s="35"/>
      <c r="EV1132" s="35"/>
    </row>
    <row r="1133" spans="14:152" s="29" customFormat="1" ht="13.5" x14ac:dyDescent="0.3">
      <c r="N1133" s="35">
        <v>6.9999999999999996E-10</v>
      </c>
      <c r="O1133" s="35">
        <v>1.16361323015</v>
      </c>
      <c r="P1133" s="35">
        <v>5220.1708014531996</v>
      </c>
      <c r="Q1133" s="29">
        <f t="shared" si="380"/>
        <v>-3.0114152396973458E-10</v>
      </c>
      <c r="R1133" s="29">
        <f t="shared" si="381"/>
        <v>-3.011836778834304E-10</v>
      </c>
      <c r="S1133" s="29">
        <f t="shared" si="382"/>
        <v>-3.0118367639872997E-10</v>
      </c>
      <c r="T1133" s="29">
        <f t="shared" si="383"/>
        <v>-3.0118367639877485E-10</v>
      </c>
      <c r="V1133" s="35"/>
      <c r="W1133" s="35"/>
      <c r="X1133" s="35"/>
      <c r="AD1133" s="35"/>
      <c r="AE1133" s="35"/>
      <c r="AF1133" s="35"/>
      <c r="AL1133" s="35"/>
      <c r="AM1133" s="35"/>
      <c r="AN1133" s="35"/>
      <c r="AT1133" s="35"/>
      <c r="AU1133" s="35"/>
      <c r="AV1133" s="35"/>
      <c r="BB1133" s="35"/>
      <c r="BC1133" s="35"/>
      <c r="BD1133" s="35"/>
      <c r="BJ1133" s="35"/>
      <c r="BK1133" s="35"/>
      <c r="BL1133" s="35"/>
      <c r="BR1133" s="35"/>
      <c r="BS1133" s="35"/>
      <c r="BT1133" s="35"/>
      <c r="BZ1133" s="35"/>
      <c r="CA1133" s="35"/>
      <c r="CB1133" s="35"/>
      <c r="CH1133" s="35"/>
      <c r="CI1133" s="35"/>
      <c r="CJ1133" s="35"/>
      <c r="CP1133" s="35"/>
      <c r="CQ1133" s="35"/>
      <c r="CR1133" s="35"/>
      <c r="CX1133" s="35"/>
      <c r="CY1133" s="35"/>
      <c r="CZ1133" s="35"/>
      <c r="DF1133" s="35"/>
      <c r="DG1133" s="35"/>
      <c r="DH1133" s="35"/>
      <c r="DN1133" s="35"/>
      <c r="DO1133" s="35"/>
      <c r="DP1133" s="35"/>
      <c r="DV1133" s="35"/>
      <c r="DW1133" s="35"/>
      <c r="DX1133" s="35"/>
      <c r="ED1133" s="35"/>
      <c r="EE1133" s="35"/>
      <c r="EF1133" s="35"/>
      <c r="EL1133" s="35"/>
      <c r="EM1133" s="35"/>
      <c r="EN1133" s="35"/>
      <c r="ET1133" s="35"/>
      <c r="EU1133" s="35"/>
      <c r="EV1133" s="35"/>
    </row>
    <row r="1134" spans="14:152" s="29" customFormat="1" ht="13.5" x14ac:dyDescent="0.3">
      <c r="N1134" s="35">
        <v>8.3999999999999999E-10</v>
      </c>
      <c r="O1134" s="35">
        <v>5.8322038790999997</v>
      </c>
      <c r="P1134" s="35">
        <v>22.378271302600002</v>
      </c>
      <c r="Q1134" s="29">
        <f t="shared" si="380"/>
        <v>8.3678525981468398E-10</v>
      </c>
      <c r="R1134" s="29">
        <f t="shared" si="381"/>
        <v>8.3678523881842859E-10</v>
      </c>
      <c r="S1134" s="29">
        <f t="shared" si="382"/>
        <v>8.3678523881916809E-10</v>
      </c>
      <c r="T1134" s="29">
        <f t="shared" si="383"/>
        <v>8.3678523881916809E-10</v>
      </c>
      <c r="V1134" s="35"/>
      <c r="W1134" s="35"/>
      <c r="X1134" s="35"/>
      <c r="AD1134" s="35"/>
      <c r="AE1134" s="35"/>
      <c r="AF1134" s="35"/>
      <c r="AL1134" s="35"/>
      <c r="AM1134" s="35"/>
      <c r="AN1134" s="35"/>
      <c r="AT1134" s="35"/>
      <c r="AU1134" s="35"/>
      <c r="AV1134" s="35"/>
      <c r="BB1134" s="35"/>
      <c r="BC1134" s="35"/>
      <c r="BD1134" s="35"/>
      <c r="BJ1134" s="35"/>
      <c r="BK1134" s="35"/>
      <c r="BL1134" s="35"/>
      <c r="BR1134" s="35"/>
      <c r="BS1134" s="35"/>
      <c r="BT1134" s="35"/>
      <c r="BZ1134" s="35"/>
      <c r="CA1134" s="35"/>
      <c r="CB1134" s="35"/>
      <c r="CH1134" s="35"/>
      <c r="CI1134" s="35"/>
      <c r="CJ1134" s="35"/>
      <c r="CP1134" s="35"/>
      <c r="CQ1134" s="35"/>
      <c r="CR1134" s="35"/>
      <c r="CX1134" s="35"/>
      <c r="CY1134" s="35"/>
      <c r="CZ1134" s="35"/>
      <c r="DF1134" s="35"/>
      <c r="DG1134" s="35"/>
      <c r="DH1134" s="35"/>
      <c r="DN1134" s="35"/>
      <c r="DO1134" s="35"/>
      <c r="DP1134" s="35"/>
      <c r="DV1134" s="35"/>
      <c r="DW1134" s="35"/>
      <c r="DX1134" s="35"/>
      <c r="ED1134" s="35"/>
      <c r="EE1134" s="35"/>
      <c r="EF1134" s="35"/>
      <c r="EL1134" s="35"/>
      <c r="EM1134" s="35"/>
      <c r="EN1134" s="35"/>
      <c r="ET1134" s="35"/>
      <c r="EU1134" s="35"/>
      <c r="EV1134" s="35"/>
    </row>
    <row r="1135" spans="14:152" s="29" customFormat="1" ht="13.5" x14ac:dyDescent="0.3">
      <c r="N1135" s="35">
        <v>7.5999999999999996E-10</v>
      </c>
      <c r="O1135" s="35">
        <v>5.2106560463899996</v>
      </c>
      <c r="P1135" s="35">
        <v>4271.9755135515998</v>
      </c>
      <c r="Q1135" s="29">
        <f t="shared" si="380"/>
        <v>5.2808421708227981E-10</v>
      </c>
      <c r="R1135" s="29">
        <f t="shared" si="381"/>
        <v>5.2805437834555432E-10</v>
      </c>
      <c r="S1135" s="29">
        <f t="shared" si="382"/>
        <v>5.2805437939654147E-10</v>
      </c>
      <c r="T1135" s="29">
        <f t="shared" si="383"/>
        <v>5.2805437939651045E-10</v>
      </c>
      <c r="V1135" s="35"/>
      <c r="W1135" s="35"/>
      <c r="X1135" s="35"/>
      <c r="AD1135" s="35"/>
      <c r="AE1135" s="35"/>
      <c r="AF1135" s="35"/>
      <c r="AL1135" s="35"/>
      <c r="AM1135" s="35"/>
      <c r="AN1135" s="35"/>
      <c r="AT1135" s="35"/>
      <c r="AU1135" s="35"/>
      <c r="AV1135" s="35"/>
      <c r="BB1135" s="35"/>
      <c r="BC1135" s="35"/>
      <c r="BD1135" s="35"/>
      <c r="BJ1135" s="35"/>
      <c r="BK1135" s="35"/>
      <c r="BL1135" s="35"/>
      <c r="BR1135" s="35"/>
      <c r="BS1135" s="35"/>
      <c r="BT1135" s="35"/>
      <c r="BZ1135" s="35"/>
      <c r="CA1135" s="35"/>
      <c r="CB1135" s="35"/>
      <c r="CH1135" s="35"/>
      <c r="CI1135" s="35"/>
      <c r="CJ1135" s="35"/>
      <c r="CP1135" s="35"/>
      <c r="CQ1135" s="35"/>
      <c r="CR1135" s="35"/>
      <c r="CX1135" s="35"/>
      <c r="CY1135" s="35"/>
      <c r="CZ1135" s="35"/>
      <c r="DF1135" s="35"/>
      <c r="DG1135" s="35"/>
      <c r="DH1135" s="35"/>
      <c r="DN1135" s="35"/>
      <c r="DO1135" s="35"/>
      <c r="DP1135" s="35"/>
      <c r="DV1135" s="35"/>
      <c r="DW1135" s="35"/>
      <c r="DX1135" s="35"/>
      <c r="ED1135" s="35"/>
      <c r="EE1135" s="35"/>
      <c r="EF1135" s="35"/>
      <c r="EL1135" s="35"/>
      <c r="EM1135" s="35"/>
      <c r="EN1135" s="35"/>
      <c r="ET1135" s="35"/>
      <c r="EU1135" s="35"/>
      <c r="EV1135" s="35"/>
    </row>
    <row r="1136" spans="14:152" s="29" customFormat="1" ht="13.5" x14ac:dyDescent="0.3">
      <c r="N1136" s="35">
        <v>8.0000000000000003E-10</v>
      </c>
      <c r="O1136" s="35">
        <v>4.0181762362700004</v>
      </c>
      <c r="P1136" s="35">
        <v>3311.18291816379</v>
      </c>
      <c r="Q1136" s="29">
        <f t="shared" si="380"/>
        <v>2.527171454689966E-10</v>
      </c>
      <c r="R1136" s="29">
        <f t="shared" si="381"/>
        <v>2.5274926319769702E-10</v>
      </c>
      <c r="S1136" s="29">
        <f t="shared" si="382"/>
        <v>2.5274926206647506E-10</v>
      </c>
      <c r="T1136" s="29">
        <f t="shared" si="383"/>
        <v>2.5274926206650742E-10</v>
      </c>
      <c r="V1136" s="35"/>
      <c r="W1136" s="35"/>
      <c r="X1136" s="35"/>
      <c r="AD1136" s="35"/>
      <c r="AE1136" s="35"/>
      <c r="AF1136" s="35"/>
      <c r="AL1136" s="35"/>
      <c r="AM1136" s="35"/>
      <c r="AN1136" s="35"/>
      <c r="AT1136" s="35"/>
      <c r="AU1136" s="35"/>
      <c r="AV1136" s="35"/>
      <c r="BB1136" s="35"/>
      <c r="BC1136" s="35"/>
      <c r="BD1136" s="35"/>
      <c r="BJ1136" s="35"/>
      <c r="BK1136" s="35"/>
      <c r="BL1136" s="35"/>
      <c r="BR1136" s="35"/>
      <c r="BS1136" s="35"/>
      <c r="BT1136" s="35"/>
      <c r="BZ1136" s="35"/>
      <c r="CA1136" s="35"/>
      <c r="CB1136" s="35"/>
      <c r="CH1136" s="35"/>
      <c r="CI1136" s="35"/>
      <c r="CJ1136" s="35"/>
      <c r="CP1136" s="35"/>
      <c r="CQ1136" s="35"/>
      <c r="CR1136" s="35"/>
      <c r="CX1136" s="35"/>
      <c r="CY1136" s="35"/>
      <c r="CZ1136" s="35"/>
      <c r="DF1136" s="35"/>
      <c r="DG1136" s="35"/>
      <c r="DH1136" s="35"/>
      <c r="DN1136" s="35"/>
      <c r="DO1136" s="35"/>
      <c r="DP1136" s="35"/>
      <c r="DV1136" s="35"/>
      <c r="DW1136" s="35"/>
      <c r="DX1136" s="35"/>
      <c r="ED1136" s="35"/>
      <c r="EE1136" s="35"/>
      <c r="EF1136" s="35"/>
      <c r="EL1136" s="35"/>
      <c r="EM1136" s="35"/>
      <c r="EN1136" s="35"/>
      <c r="ET1136" s="35"/>
      <c r="EU1136" s="35"/>
      <c r="EV1136" s="35"/>
    </row>
    <row r="1137" spans="14:152" s="29" customFormat="1" ht="13.5" x14ac:dyDescent="0.3">
      <c r="N1137" s="35">
        <v>6.8000000000000003E-10</v>
      </c>
      <c r="O1137" s="35">
        <v>2.4593769794</v>
      </c>
      <c r="P1137" s="35">
        <v>6279.5527316424004</v>
      </c>
      <c r="Q1137" s="29">
        <f t="shared" si="380"/>
        <v>-4.8406260050159652E-10</v>
      </c>
      <c r="R1137" s="29">
        <f t="shared" si="381"/>
        <v>-4.8410092361896375E-10</v>
      </c>
      <c r="S1137" s="29">
        <f t="shared" si="382"/>
        <v>-4.8410092226922037E-10</v>
      </c>
      <c r="T1137" s="29">
        <f t="shared" si="383"/>
        <v>-4.8410092226926111E-10</v>
      </c>
      <c r="V1137" s="35"/>
      <c r="W1137" s="35"/>
      <c r="X1137" s="35"/>
      <c r="AD1137" s="35"/>
      <c r="AE1137" s="35"/>
      <c r="AF1137" s="35"/>
      <c r="AL1137" s="35"/>
      <c r="AM1137" s="35"/>
      <c r="AN1137" s="35"/>
      <c r="AT1137" s="35"/>
      <c r="AU1137" s="35"/>
      <c r="AV1137" s="35"/>
      <c r="BB1137" s="35"/>
      <c r="BC1137" s="35"/>
      <c r="BD1137" s="35"/>
      <c r="BJ1137" s="35"/>
      <c r="BK1137" s="35"/>
      <c r="BL1137" s="35"/>
      <c r="BR1137" s="35"/>
      <c r="BS1137" s="35"/>
      <c r="BT1137" s="35"/>
      <c r="BZ1137" s="35"/>
      <c r="CA1137" s="35"/>
      <c r="CB1137" s="35"/>
      <c r="CH1137" s="35"/>
      <c r="CI1137" s="35"/>
      <c r="CJ1137" s="35"/>
      <c r="CP1137" s="35"/>
      <c r="CQ1137" s="35"/>
      <c r="CR1137" s="35"/>
      <c r="CX1137" s="35"/>
      <c r="CY1137" s="35"/>
      <c r="CZ1137" s="35"/>
      <c r="DF1137" s="35"/>
      <c r="DG1137" s="35"/>
      <c r="DH1137" s="35"/>
      <c r="DN1137" s="35"/>
      <c r="DO1137" s="35"/>
      <c r="DP1137" s="35"/>
      <c r="DV1137" s="35"/>
      <c r="DW1137" s="35"/>
      <c r="DX1137" s="35"/>
      <c r="ED1137" s="35"/>
      <c r="EE1137" s="35"/>
      <c r="EF1137" s="35"/>
      <c r="EL1137" s="35"/>
      <c r="EM1137" s="35"/>
      <c r="EN1137" s="35"/>
      <c r="ET1137" s="35"/>
      <c r="EU1137" s="35"/>
      <c r="EV1137" s="35"/>
    </row>
    <row r="1138" spans="14:152" s="29" customFormat="1" ht="13.5" x14ac:dyDescent="0.3">
      <c r="N1138" s="35">
        <v>6.6999999999999996E-10</v>
      </c>
      <c r="O1138" s="35">
        <v>4.3172356304799999</v>
      </c>
      <c r="P1138" s="35">
        <v>2281.2978068133998</v>
      </c>
      <c r="Q1138" s="29">
        <f t="shared" si="380"/>
        <v>-5.7837470671551842E-10</v>
      </c>
      <c r="R1138" s="29">
        <f t="shared" si="381"/>
        <v>-5.7838456620137581E-10</v>
      </c>
      <c r="S1138" s="29">
        <f t="shared" si="382"/>
        <v>-5.7838456585411991E-10</v>
      </c>
      <c r="T1138" s="29">
        <f t="shared" si="383"/>
        <v>-5.7838456585412953E-10</v>
      </c>
      <c r="V1138" s="35"/>
      <c r="W1138" s="35"/>
      <c r="X1138" s="35"/>
      <c r="AD1138" s="35"/>
      <c r="AE1138" s="35"/>
      <c r="AF1138" s="35"/>
      <c r="AL1138" s="35"/>
      <c r="AM1138" s="35"/>
      <c r="AN1138" s="35"/>
      <c r="AT1138" s="35"/>
      <c r="AU1138" s="35"/>
      <c r="AV1138" s="35"/>
      <c r="BB1138" s="35"/>
      <c r="BC1138" s="35"/>
      <c r="BD1138" s="35"/>
      <c r="BJ1138" s="35"/>
      <c r="BK1138" s="35"/>
      <c r="BL1138" s="35"/>
      <c r="BR1138" s="35"/>
      <c r="BS1138" s="35"/>
      <c r="BT1138" s="35"/>
      <c r="BZ1138" s="35"/>
      <c r="CA1138" s="35"/>
      <c r="CB1138" s="35"/>
      <c r="CH1138" s="35"/>
      <c r="CI1138" s="35"/>
      <c r="CJ1138" s="35"/>
      <c r="CP1138" s="35"/>
      <c r="CQ1138" s="35"/>
      <c r="CR1138" s="35"/>
      <c r="CX1138" s="35"/>
      <c r="CY1138" s="35"/>
      <c r="CZ1138" s="35"/>
      <c r="DF1138" s="35"/>
      <c r="DG1138" s="35"/>
      <c r="DH1138" s="35"/>
      <c r="DN1138" s="35"/>
      <c r="DO1138" s="35"/>
      <c r="DP1138" s="35"/>
      <c r="DV1138" s="35"/>
      <c r="DW1138" s="35"/>
      <c r="DX1138" s="35"/>
      <c r="ED1138" s="35"/>
      <c r="EE1138" s="35"/>
      <c r="EF1138" s="35"/>
      <c r="EL1138" s="35"/>
      <c r="EM1138" s="35"/>
      <c r="EN1138" s="35"/>
      <c r="ET1138" s="35"/>
      <c r="EU1138" s="35"/>
      <c r="EV1138" s="35"/>
    </row>
    <row r="1139" spans="14:152" s="29" customFormat="1" ht="13.5" x14ac:dyDescent="0.3">
      <c r="N1139" s="35">
        <v>6.6999999999999996E-10</v>
      </c>
      <c r="O1139" s="35">
        <v>4.8877632179699999</v>
      </c>
      <c r="P1139" s="35">
        <v>4379.6390374902003</v>
      </c>
      <c r="Q1139" s="29">
        <f t="shared" si="380"/>
        <v>5.4405841413946431E-10</v>
      </c>
      <c r="R1139" s="29">
        <f t="shared" si="381"/>
        <v>5.4408029824097493E-10</v>
      </c>
      <c r="S1139" s="29">
        <f t="shared" si="382"/>
        <v>5.4408029747021269E-10</v>
      </c>
      <c r="T1139" s="29">
        <f t="shared" si="383"/>
        <v>5.440802974702405E-10</v>
      </c>
      <c r="V1139" s="35"/>
      <c r="W1139" s="35"/>
      <c r="X1139" s="35"/>
      <c r="AD1139" s="35"/>
      <c r="AE1139" s="35"/>
      <c r="AF1139" s="35"/>
      <c r="AL1139" s="35"/>
      <c r="AM1139" s="35"/>
      <c r="AN1139" s="35"/>
      <c r="AT1139" s="35"/>
      <c r="AU1139" s="35"/>
      <c r="AV1139" s="35"/>
      <c r="BB1139" s="35"/>
      <c r="BC1139" s="35"/>
      <c r="BD1139" s="35"/>
      <c r="BJ1139" s="35"/>
      <c r="BK1139" s="35"/>
      <c r="BL1139" s="35"/>
      <c r="BR1139" s="35"/>
      <c r="BS1139" s="35"/>
      <c r="BT1139" s="35"/>
      <c r="BZ1139" s="35"/>
      <c r="CA1139" s="35"/>
      <c r="CB1139" s="35"/>
      <c r="CH1139" s="35"/>
      <c r="CI1139" s="35"/>
      <c r="CJ1139" s="35"/>
      <c r="CP1139" s="35"/>
      <c r="CQ1139" s="35"/>
      <c r="CR1139" s="35"/>
      <c r="CX1139" s="35"/>
      <c r="CY1139" s="35"/>
      <c r="CZ1139" s="35"/>
      <c r="DF1139" s="35"/>
      <c r="DG1139" s="35"/>
      <c r="DH1139" s="35"/>
      <c r="DN1139" s="35"/>
      <c r="DO1139" s="35"/>
      <c r="DP1139" s="35"/>
      <c r="DV1139" s="35"/>
      <c r="DW1139" s="35"/>
      <c r="DX1139" s="35"/>
      <c r="ED1139" s="35"/>
      <c r="EE1139" s="35"/>
      <c r="EF1139" s="35"/>
      <c r="EL1139" s="35"/>
      <c r="EM1139" s="35"/>
      <c r="EN1139" s="35"/>
      <c r="ET1139" s="35"/>
      <c r="EU1139" s="35"/>
      <c r="EV1139" s="35"/>
    </row>
    <row r="1140" spans="14:152" s="29" customFormat="1" ht="13.5" x14ac:dyDescent="0.3">
      <c r="N1140" s="35">
        <v>6.9E-10</v>
      </c>
      <c r="O1140" s="35">
        <v>3.57006764536</v>
      </c>
      <c r="P1140" s="35">
        <v>14955.045720431999</v>
      </c>
      <c r="Q1140" s="29">
        <f t="shared" si="380"/>
        <v>1.0083826308032081E-10</v>
      </c>
      <c r="R1140" s="29">
        <f t="shared" si="381"/>
        <v>1.0096871355320853E-10</v>
      </c>
      <c r="S1140" s="29">
        <f t="shared" si="382"/>
        <v>1.009687089586187E-10</v>
      </c>
      <c r="T1140" s="29">
        <f t="shared" si="383"/>
        <v>1.009687089587545E-10</v>
      </c>
      <c r="V1140" s="35"/>
      <c r="W1140" s="35"/>
      <c r="X1140" s="35"/>
      <c r="AD1140" s="35"/>
      <c r="AE1140" s="35"/>
      <c r="AF1140" s="35"/>
      <c r="AL1140" s="35"/>
      <c r="AM1140" s="35"/>
      <c r="AN1140" s="35"/>
      <c r="AT1140" s="35"/>
      <c r="AU1140" s="35"/>
      <c r="AV1140" s="35"/>
      <c r="BB1140" s="35"/>
      <c r="BC1140" s="35"/>
      <c r="BD1140" s="35"/>
      <c r="BJ1140" s="35"/>
      <c r="BK1140" s="35"/>
      <c r="BL1140" s="35"/>
      <c r="BR1140" s="35"/>
      <c r="BS1140" s="35"/>
      <c r="BT1140" s="35"/>
      <c r="BZ1140" s="35"/>
      <c r="CA1140" s="35"/>
      <c r="CB1140" s="35"/>
      <c r="CH1140" s="35"/>
      <c r="CI1140" s="35"/>
      <c r="CJ1140" s="35"/>
      <c r="CP1140" s="35"/>
      <c r="CQ1140" s="35"/>
      <c r="CR1140" s="35"/>
      <c r="CX1140" s="35"/>
      <c r="CY1140" s="35"/>
      <c r="CZ1140" s="35"/>
      <c r="DF1140" s="35"/>
      <c r="DG1140" s="35"/>
      <c r="DH1140" s="35"/>
      <c r="DN1140" s="35"/>
      <c r="DO1140" s="35"/>
      <c r="DP1140" s="35"/>
      <c r="DV1140" s="35"/>
      <c r="DW1140" s="35"/>
      <c r="DX1140" s="35"/>
      <c r="ED1140" s="35"/>
      <c r="EE1140" s="35"/>
      <c r="EF1140" s="35"/>
      <c r="EL1140" s="35"/>
      <c r="EM1140" s="35"/>
      <c r="EN1140" s="35"/>
      <c r="ET1140" s="35"/>
      <c r="EU1140" s="35"/>
      <c r="EV1140" s="35"/>
    </row>
    <row r="1141" spans="14:152" s="29" customFormat="1" ht="13.5" x14ac:dyDescent="0.3">
      <c r="N1141" s="35">
        <v>7.7999999999999999E-10</v>
      </c>
      <c r="O1141" s="35">
        <v>2.62374773232</v>
      </c>
      <c r="P1141" s="35">
        <v>2810.8541513024002</v>
      </c>
      <c r="Q1141" s="29">
        <f t="shared" si="380"/>
        <v>-3.1615708816753902E-10</v>
      </c>
      <c r="R1141" s="29">
        <f t="shared" si="381"/>
        <v>-3.1618270112073716E-10</v>
      </c>
      <c r="S1141" s="29">
        <f t="shared" si="382"/>
        <v>-3.1618270021861739E-10</v>
      </c>
      <c r="T1141" s="29">
        <f t="shared" si="383"/>
        <v>-3.1618270021864779E-10</v>
      </c>
      <c r="V1141" s="35"/>
      <c r="W1141" s="35"/>
      <c r="X1141" s="35"/>
      <c r="AD1141" s="35"/>
      <c r="AE1141" s="35"/>
      <c r="AF1141" s="35"/>
      <c r="AL1141" s="35"/>
      <c r="AM1141" s="35"/>
      <c r="AN1141" s="35"/>
      <c r="AT1141" s="35"/>
      <c r="AU1141" s="35"/>
      <c r="AV1141" s="35"/>
      <c r="BB1141" s="35"/>
      <c r="BC1141" s="35"/>
      <c r="BD1141" s="35"/>
      <c r="BJ1141" s="35"/>
      <c r="BK1141" s="35"/>
      <c r="BL1141" s="35"/>
      <c r="BR1141" s="35"/>
      <c r="BS1141" s="35"/>
      <c r="BT1141" s="35"/>
      <c r="BZ1141" s="35"/>
      <c r="CA1141" s="35"/>
      <c r="CB1141" s="35"/>
      <c r="CH1141" s="35"/>
      <c r="CI1141" s="35"/>
      <c r="CJ1141" s="35"/>
      <c r="CP1141" s="35"/>
      <c r="CQ1141" s="35"/>
      <c r="CR1141" s="35"/>
      <c r="CX1141" s="35"/>
      <c r="CY1141" s="35"/>
      <c r="CZ1141" s="35"/>
      <c r="DF1141" s="35"/>
      <c r="DG1141" s="35"/>
      <c r="DH1141" s="35"/>
      <c r="DN1141" s="35"/>
      <c r="DO1141" s="35"/>
      <c r="DP1141" s="35"/>
      <c r="DV1141" s="35"/>
      <c r="DW1141" s="35"/>
      <c r="DX1141" s="35"/>
      <c r="ED1141" s="35"/>
      <c r="EE1141" s="35"/>
      <c r="EF1141" s="35"/>
      <c r="EL1141" s="35"/>
      <c r="EM1141" s="35"/>
      <c r="EN1141" s="35"/>
      <c r="ET1141" s="35"/>
      <c r="EU1141" s="35"/>
      <c r="EV1141" s="35"/>
    </row>
    <row r="1142" spans="14:152" s="29" customFormat="1" ht="13.5" x14ac:dyDescent="0.3">
      <c r="N1142" s="35">
        <v>6.6999999999999996E-10</v>
      </c>
      <c r="O1142" s="35">
        <v>4.7630130145600003</v>
      </c>
      <c r="P1142" s="35">
        <v>6812.766815086</v>
      </c>
      <c r="Q1142" s="29">
        <f t="shared" si="380"/>
        <v>-4.5528765612833395E-10</v>
      </c>
      <c r="R1142" s="29">
        <f t="shared" si="381"/>
        <v>-4.5524486002175543E-10</v>
      </c>
      <c r="S1142" s="29">
        <f t="shared" si="382"/>
        <v>-4.5524486152915613E-10</v>
      </c>
      <c r="T1142" s="29">
        <f t="shared" si="383"/>
        <v>-4.552448615291142E-10</v>
      </c>
      <c r="V1142" s="35"/>
      <c r="W1142" s="35"/>
      <c r="X1142" s="35"/>
      <c r="AD1142" s="35"/>
      <c r="AE1142" s="35"/>
      <c r="AF1142" s="35"/>
      <c r="AL1142" s="35"/>
      <c r="AM1142" s="35"/>
      <c r="AN1142" s="35"/>
      <c r="AT1142" s="35"/>
      <c r="AU1142" s="35"/>
      <c r="AV1142" s="35"/>
      <c r="BB1142" s="35"/>
      <c r="BC1142" s="35"/>
      <c r="BD1142" s="35"/>
      <c r="BJ1142" s="35"/>
      <c r="BK1142" s="35"/>
      <c r="BL1142" s="35"/>
      <c r="BR1142" s="35"/>
      <c r="BS1142" s="35"/>
      <c r="BT1142" s="35"/>
      <c r="BZ1142" s="35"/>
      <c r="CA1142" s="35"/>
      <c r="CB1142" s="35"/>
      <c r="CH1142" s="35"/>
      <c r="CI1142" s="35"/>
      <c r="CJ1142" s="35"/>
      <c r="CP1142" s="35"/>
      <c r="CQ1142" s="35"/>
      <c r="CR1142" s="35"/>
      <c r="CX1142" s="35"/>
      <c r="CY1142" s="35"/>
      <c r="CZ1142" s="35"/>
      <c r="DF1142" s="35"/>
      <c r="DG1142" s="35"/>
      <c r="DH1142" s="35"/>
      <c r="DN1142" s="35"/>
      <c r="DO1142" s="35"/>
      <c r="DP1142" s="35"/>
      <c r="DV1142" s="35"/>
      <c r="DW1142" s="35"/>
      <c r="DX1142" s="35"/>
      <c r="ED1142" s="35"/>
      <c r="EE1142" s="35"/>
      <c r="EF1142" s="35"/>
      <c r="EL1142" s="35"/>
      <c r="EM1142" s="35"/>
      <c r="EN1142" s="35"/>
      <c r="ET1142" s="35"/>
      <c r="EU1142" s="35"/>
      <c r="EV1142" s="35"/>
    </row>
    <row r="1143" spans="14:152" s="29" customFormat="1" ht="13.5" x14ac:dyDescent="0.3">
      <c r="N1143" s="35">
        <v>6.9999999999999996E-10</v>
      </c>
      <c r="O1143" s="35">
        <v>5.6031985127699997</v>
      </c>
      <c r="P1143" s="35">
        <v>13383.225102291601</v>
      </c>
      <c r="Q1143" s="29">
        <f t="shared" si="380"/>
        <v>-6.9770841841303958E-10</v>
      </c>
      <c r="R1143" s="29">
        <f t="shared" si="381"/>
        <v>-6.9769872900429789E-10</v>
      </c>
      <c r="S1143" s="29">
        <f t="shared" si="382"/>
        <v>-6.9769872934593269E-10</v>
      </c>
      <c r="T1143" s="29">
        <f t="shared" si="383"/>
        <v>-6.9769872934592297E-10</v>
      </c>
      <c r="V1143" s="35"/>
      <c r="W1143" s="35"/>
      <c r="X1143" s="35"/>
      <c r="AD1143" s="35"/>
      <c r="AE1143" s="35"/>
      <c r="AF1143" s="35"/>
      <c r="AL1143" s="35"/>
      <c r="AM1143" s="35"/>
      <c r="AN1143" s="35"/>
      <c r="AT1143" s="35"/>
      <c r="AU1143" s="35"/>
      <c r="AV1143" s="35"/>
      <c r="BB1143" s="35"/>
      <c r="BC1143" s="35"/>
      <c r="BD1143" s="35"/>
      <c r="BJ1143" s="35"/>
      <c r="BK1143" s="35"/>
      <c r="BL1143" s="35"/>
      <c r="BR1143" s="35"/>
      <c r="BS1143" s="35"/>
      <c r="BT1143" s="35"/>
      <c r="BZ1143" s="35"/>
      <c r="CA1143" s="35"/>
      <c r="CB1143" s="35"/>
      <c r="CH1143" s="35"/>
      <c r="CI1143" s="35"/>
      <c r="CJ1143" s="35"/>
      <c r="CP1143" s="35"/>
      <c r="CQ1143" s="35"/>
      <c r="CR1143" s="35"/>
      <c r="CX1143" s="35"/>
      <c r="CY1143" s="35"/>
      <c r="CZ1143" s="35"/>
      <c r="DF1143" s="35"/>
      <c r="DG1143" s="35"/>
      <c r="DH1143" s="35"/>
      <c r="DN1143" s="35"/>
      <c r="DO1143" s="35"/>
      <c r="DP1143" s="35"/>
      <c r="DV1143" s="35"/>
      <c r="DW1143" s="35"/>
      <c r="DX1143" s="35"/>
      <c r="ED1143" s="35"/>
      <c r="EE1143" s="35"/>
      <c r="EF1143" s="35"/>
      <c r="EL1143" s="35"/>
      <c r="EM1143" s="35"/>
      <c r="EN1143" s="35"/>
      <c r="ET1143" s="35"/>
      <c r="EU1143" s="35"/>
      <c r="EV1143" s="35"/>
    </row>
    <row r="1144" spans="14:152" s="29" customFormat="1" ht="13.5" x14ac:dyDescent="0.3">
      <c r="N1144" s="35">
        <v>6.9999999999999996E-10</v>
      </c>
      <c r="O1144" s="35">
        <v>3.0564757019600002</v>
      </c>
      <c r="P1144" s="35">
        <v>10081.211142013</v>
      </c>
      <c r="Q1144" s="29">
        <f t="shared" si="380"/>
        <v>-6.7076236068984147E-10</v>
      </c>
      <c r="R1144" s="29">
        <f t="shared" si="381"/>
        <v>-6.7078814610614792E-10</v>
      </c>
      <c r="S1144" s="29">
        <f t="shared" si="382"/>
        <v>-6.7078814519814639E-10</v>
      </c>
      <c r="T1144" s="29">
        <f t="shared" si="383"/>
        <v>-6.7078814519816913E-10</v>
      </c>
      <c r="V1144" s="35"/>
      <c r="W1144" s="35"/>
      <c r="X1144" s="35"/>
      <c r="AD1144" s="35"/>
      <c r="AE1144" s="35"/>
      <c r="AF1144" s="35"/>
      <c r="AL1144" s="35"/>
      <c r="AM1144" s="35"/>
      <c r="AN1144" s="35"/>
      <c r="AT1144" s="35"/>
      <c r="AU1144" s="35"/>
      <c r="AV1144" s="35"/>
      <c r="BB1144" s="35"/>
      <c r="BC1144" s="35"/>
      <c r="BD1144" s="35"/>
      <c r="BJ1144" s="35"/>
      <c r="BK1144" s="35"/>
      <c r="BL1144" s="35"/>
      <c r="BR1144" s="35"/>
      <c r="BS1144" s="35"/>
      <c r="BT1144" s="35"/>
      <c r="BZ1144" s="35"/>
      <c r="CA1144" s="35"/>
      <c r="CB1144" s="35"/>
      <c r="CH1144" s="35"/>
      <c r="CI1144" s="35"/>
      <c r="CJ1144" s="35"/>
      <c r="CP1144" s="35"/>
      <c r="CQ1144" s="35"/>
      <c r="CR1144" s="35"/>
      <c r="CX1144" s="35"/>
      <c r="CY1144" s="35"/>
      <c r="CZ1144" s="35"/>
      <c r="DF1144" s="35"/>
      <c r="DG1144" s="35"/>
      <c r="DH1144" s="35"/>
      <c r="DN1144" s="35"/>
      <c r="DO1144" s="35"/>
      <c r="DP1144" s="35"/>
      <c r="DV1144" s="35"/>
      <c r="DW1144" s="35"/>
      <c r="DX1144" s="35"/>
      <c r="ED1144" s="35"/>
      <c r="EE1144" s="35"/>
      <c r="EF1144" s="35"/>
      <c r="EL1144" s="35"/>
      <c r="EM1144" s="35"/>
      <c r="EN1144" s="35"/>
      <c r="ET1144" s="35"/>
      <c r="EU1144" s="35"/>
      <c r="EV1144" s="35"/>
    </row>
    <row r="1145" spans="14:152" s="29" customFormat="1" ht="13.5" x14ac:dyDescent="0.3">
      <c r="N1145" s="35">
        <v>8.0999999999999999E-10</v>
      </c>
      <c r="O1145" s="35">
        <v>4.9153762376500003</v>
      </c>
      <c r="P1145" s="35">
        <v>3333.9287628256998</v>
      </c>
      <c r="Q1145" s="29">
        <f t="shared" si="380"/>
        <v>-6.5661366848723388E-10</v>
      </c>
      <c r="R1145" s="29">
        <f t="shared" si="381"/>
        <v>-6.5659346049063702E-10</v>
      </c>
      <c r="S1145" s="29">
        <f t="shared" si="382"/>
        <v>-6.5659346120241498E-10</v>
      </c>
      <c r="T1145" s="29">
        <f t="shared" si="383"/>
        <v>-6.565934612023913E-10</v>
      </c>
      <c r="V1145" s="35"/>
      <c r="W1145" s="35"/>
      <c r="X1145" s="35"/>
      <c r="AD1145" s="35"/>
      <c r="AE1145" s="35"/>
      <c r="AF1145" s="35"/>
      <c r="AL1145" s="35"/>
      <c r="AM1145" s="35"/>
      <c r="AN1145" s="35"/>
      <c r="AT1145" s="35"/>
      <c r="AU1145" s="35"/>
      <c r="AV1145" s="35"/>
      <c r="BB1145" s="35"/>
      <c r="BC1145" s="35"/>
      <c r="BD1145" s="35"/>
      <c r="BJ1145" s="35"/>
      <c r="BK1145" s="35"/>
      <c r="BL1145" s="35"/>
      <c r="BR1145" s="35"/>
      <c r="BS1145" s="35"/>
      <c r="BT1145" s="35"/>
      <c r="BZ1145" s="35"/>
      <c r="CA1145" s="35"/>
      <c r="CB1145" s="35"/>
      <c r="CH1145" s="35"/>
      <c r="CI1145" s="35"/>
      <c r="CJ1145" s="35"/>
      <c r="CP1145" s="35"/>
      <c r="CQ1145" s="35"/>
      <c r="CR1145" s="35"/>
      <c r="CX1145" s="35"/>
      <c r="CY1145" s="35"/>
      <c r="CZ1145" s="35"/>
      <c r="DF1145" s="35"/>
      <c r="DG1145" s="35"/>
      <c r="DH1145" s="35"/>
      <c r="DN1145" s="35"/>
      <c r="DO1145" s="35"/>
      <c r="DP1145" s="35"/>
      <c r="DV1145" s="35"/>
      <c r="DW1145" s="35"/>
      <c r="DX1145" s="35"/>
      <c r="ED1145" s="35"/>
      <c r="EE1145" s="35"/>
      <c r="EF1145" s="35"/>
      <c r="EL1145" s="35"/>
      <c r="EM1145" s="35"/>
      <c r="EN1145" s="35"/>
      <c r="ET1145" s="35"/>
      <c r="EU1145" s="35"/>
      <c r="EV1145" s="35"/>
    </row>
    <row r="1146" spans="14:152" s="29" customFormat="1" ht="13.5" x14ac:dyDescent="0.3">
      <c r="N1146" s="35">
        <v>8.1999999999999996E-10</v>
      </c>
      <c r="O1146" s="35">
        <v>5.4920498710999999</v>
      </c>
      <c r="P1146" s="35">
        <v>5483.2547248259998</v>
      </c>
      <c r="Q1146" s="29">
        <f t="shared" si="380"/>
        <v>7.827139348642964E-10</v>
      </c>
      <c r="R1146" s="29">
        <f t="shared" si="381"/>
        <v>7.8273106236229022E-10</v>
      </c>
      <c r="S1146" s="29">
        <f t="shared" si="382"/>
        <v>7.8273106175910071E-10</v>
      </c>
      <c r="T1146" s="29">
        <f t="shared" si="383"/>
        <v>7.8273106175911808E-10</v>
      </c>
      <c r="V1146" s="35"/>
      <c r="W1146" s="35"/>
      <c r="X1146" s="35"/>
      <c r="AD1146" s="35"/>
      <c r="AE1146" s="35"/>
      <c r="AF1146" s="35"/>
      <c r="AL1146" s="35"/>
      <c r="AM1146" s="35"/>
      <c r="AN1146" s="35"/>
      <c r="AT1146" s="35"/>
      <c r="AU1146" s="35"/>
      <c r="AV1146" s="35"/>
      <c r="BB1146" s="35"/>
      <c r="BC1146" s="35"/>
      <c r="BD1146" s="35"/>
      <c r="BJ1146" s="35"/>
      <c r="BK1146" s="35"/>
      <c r="BL1146" s="35"/>
      <c r="BR1146" s="35"/>
      <c r="BS1146" s="35"/>
      <c r="BT1146" s="35"/>
      <c r="BZ1146" s="35"/>
      <c r="CA1146" s="35"/>
      <c r="CB1146" s="35"/>
      <c r="CH1146" s="35"/>
      <c r="CI1146" s="35"/>
      <c r="CJ1146" s="35"/>
      <c r="CP1146" s="35"/>
      <c r="CQ1146" s="35"/>
      <c r="CR1146" s="35"/>
      <c r="CX1146" s="35"/>
      <c r="CY1146" s="35"/>
      <c r="CZ1146" s="35"/>
      <c r="DF1146" s="35"/>
      <c r="DG1146" s="35"/>
      <c r="DH1146" s="35"/>
      <c r="DN1146" s="35"/>
      <c r="DO1146" s="35"/>
      <c r="DP1146" s="35"/>
      <c r="DV1146" s="35"/>
      <c r="DW1146" s="35"/>
      <c r="DX1146" s="35"/>
      <c r="ED1146" s="35"/>
      <c r="EE1146" s="35"/>
      <c r="EF1146" s="35"/>
      <c r="EL1146" s="35"/>
      <c r="EM1146" s="35"/>
      <c r="EN1146" s="35"/>
      <c r="ET1146" s="35"/>
      <c r="EU1146" s="35"/>
      <c r="EV1146" s="35"/>
    </row>
    <row r="1147" spans="14:152" s="29" customFormat="1" ht="13.5" x14ac:dyDescent="0.3">
      <c r="N1147" s="35">
        <v>6.5000000000000003E-10</v>
      </c>
      <c r="O1147" s="35">
        <v>3.5046679706699999</v>
      </c>
      <c r="P1147" s="35">
        <v>9161.5273513466</v>
      </c>
      <c r="Q1147" s="29">
        <f t="shared" si="380"/>
        <v>4.0278712208779051E-11</v>
      </c>
      <c r="R1147" s="29">
        <f t="shared" si="381"/>
        <v>4.0354665599173672E-11</v>
      </c>
      <c r="S1147" s="29">
        <f t="shared" si="382"/>
        <v>4.0354662924009365E-11</v>
      </c>
      <c r="T1147" s="29">
        <f t="shared" si="383"/>
        <v>4.0354662924083113E-11</v>
      </c>
      <c r="V1147" s="35"/>
      <c r="W1147" s="35"/>
      <c r="X1147" s="35"/>
      <c r="AD1147" s="35"/>
      <c r="AE1147" s="35"/>
      <c r="AF1147" s="35"/>
      <c r="AL1147" s="35"/>
      <c r="AM1147" s="35"/>
      <c r="AN1147" s="35"/>
      <c r="AT1147" s="35"/>
      <c r="AU1147" s="35"/>
      <c r="AV1147" s="35"/>
      <c r="BB1147" s="35"/>
      <c r="BC1147" s="35"/>
      <c r="BD1147" s="35"/>
      <c r="BJ1147" s="35"/>
      <c r="BK1147" s="35"/>
      <c r="BL1147" s="35"/>
      <c r="BR1147" s="35"/>
      <c r="BS1147" s="35"/>
      <c r="BT1147" s="35"/>
      <c r="BZ1147" s="35"/>
      <c r="CA1147" s="35"/>
      <c r="CB1147" s="35"/>
      <c r="CH1147" s="35"/>
      <c r="CI1147" s="35"/>
      <c r="CJ1147" s="35"/>
      <c r="CP1147" s="35"/>
      <c r="CQ1147" s="35"/>
      <c r="CR1147" s="35"/>
      <c r="CX1147" s="35"/>
      <c r="CY1147" s="35"/>
      <c r="CZ1147" s="35"/>
      <c r="DF1147" s="35"/>
      <c r="DG1147" s="35"/>
      <c r="DH1147" s="35"/>
      <c r="DN1147" s="35"/>
      <c r="DO1147" s="35"/>
      <c r="DP1147" s="35"/>
      <c r="DV1147" s="35"/>
      <c r="DW1147" s="35"/>
      <c r="DX1147" s="35"/>
      <c r="ED1147" s="35"/>
      <c r="EE1147" s="35"/>
      <c r="EF1147" s="35"/>
      <c r="EL1147" s="35"/>
      <c r="EM1147" s="35"/>
      <c r="EN1147" s="35"/>
      <c r="ET1147" s="35"/>
      <c r="EU1147" s="35"/>
      <c r="EV1147" s="35"/>
    </row>
    <row r="1148" spans="14:152" s="29" customFormat="1" ht="13.5" x14ac:dyDescent="0.3">
      <c r="N1148" s="35">
        <v>6.5000000000000003E-10</v>
      </c>
      <c r="O1148" s="35">
        <v>2.7921246002600002</v>
      </c>
      <c r="P1148" s="35">
        <v>13497.514786834599</v>
      </c>
      <c r="Q1148" s="29">
        <f t="shared" si="380"/>
        <v>-3.3143333748343451E-10</v>
      </c>
      <c r="R1148" s="29">
        <f t="shared" si="381"/>
        <v>-3.3133688586517219E-10</v>
      </c>
      <c r="S1148" s="29">
        <f t="shared" si="382"/>
        <v>-3.3133688926251525E-10</v>
      </c>
      <c r="T1148" s="29">
        <f t="shared" si="383"/>
        <v>-3.3133688926241987E-10</v>
      </c>
      <c r="V1148" s="35"/>
      <c r="W1148" s="35"/>
      <c r="X1148" s="35"/>
      <c r="AD1148" s="35"/>
      <c r="AE1148" s="35"/>
      <c r="AF1148" s="35"/>
      <c r="AL1148" s="35"/>
      <c r="AM1148" s="35"/>
      <c r="AN1148" s="35"/>
      <c r="AT1148" s="35"/>
      <c r="AU1148" s="35"/>
      <c r="AV1148" s="35"/>
      <c r="BB1148" s="35"/>
      <c r="BC1148" s="35"/>
      <c r="BD1148" s="35"/>
      <c r="BJ1148" s="35"/>
      <c r="BK1148" s="35"/>
      <c r="BL1148" s="35"/>
      <c r="BR1148" s="35"/>
      <c r="BS1148" s="35"/>
      <c r="BT1148" s="35"/>
      <c r="BZ1148" s="35"/>
      <c r="CA1148" s="35"/>
      <c r="CB1148" s="35"/>
      <c r="CH1148" s="35"/>
      <c r="CI1148" s="35"/>
      <c r="CJ1148" s="35"/>
      <c r="CP1148" s="35"/>
      <c r="CQ1148" s="35"/>
      <c r="CR1148" s="35"/>
      <c r="CX1148" s="35"/>
      <c r="CY1148" s="35"/>
      <c r="CZ1148" s="35"/>
      <c r="DF1148" s="35"/>
      <c r="DG1148" s="35"/>
      <c r="DH1148" s="35"/>
      <c r="DN1148" s="35"/>
      <c r="DO1148" s="35"/>
      <c r="DP1148" s="35"/>
      <c r="DV1148" s="35"/>
      <c r="DW1148" s="35"/>
      <c r="DX1148" s="35"/>
      <c r="ED1148" s="35"/>
      <c r="EE1148" s="35"/>
      <c r="EF1148" s="35"/>
      <c r="EL1148" s="35"/>
      <c r="EM1148" s="35"/>
      <c r="EN1148" s="35"/>
      <c r="ET1148" s="35"/>
      <c r="EU1148" s="35"/>
      <c r="EV1148" s="35"/>
    </row>
    <row r="1149" spans="14:152" s="29" customFormat="1" ht="13.5" x14ac:dyDescent="0.3">
      <c r="N1149" s="35">
        <v>6.9999999999999996E-10</v>
      </c>
      <c r="O1149" s="35">
        <v>0.93640431668000002</v>
      </c>
      <c r="P1149" s="35">
        <v>6106.8800550648002</v>
      </c>
      <c r="Q1149" s="29">
        <f t="shared" si="380"/>
        <v>6.4274845785688354E-10</v>
      </c>
      <c r="R1149" s="29">
        <f t="shared" si="381"/>
        <v>6.4272681809183486E-10</v>
      </c>
      <c r="S1149" s="29">
        <f t="shared" si="382"/>
        <v>6.4272681885408934E-10</v>
      </c>
      <c r="T1149" s="29">
        <f t="shared" si="383"/>
        <v>6.4272681885406576E-10</v>
      </c>
      <c r="V1149" s="35"/>
      <c r="W1149" s="35"/>
      <c r="X1149" s="35"/>
      <c r="AD1149" s="35"/>
      <c r="AE1149" s="35"/>
      <c r="AF1149" s="35"/>
      <c r="AL1149" s="35"/>
      <c r="AM1149" s="35"/>
      <c r="AN1149" s="35"/>
      <c r="AT1149" s="35"/>
      <c r="AU1149" s="35"/>
      <c r="AV1149" s="35"/>
      <c r="BB1149" s="35"/>
      <c r="BC1149" s="35"/>
      <c r="BD1149" s="35"/>
      <c r="BJ1149" s="35"/>
      <c r="BK1149" s="35"/>
      <c r="BL1149" s="35"/>
      <c r="BR1149" s="35"/>
      <c r="BS1149" s="35"/>
      <c r="BT1149" s="35"/>
      <c r="BZ1149" s="35"/>
      <c r="CA1149" s="35"/>
      <c r="CB1149" s="35"/>
      <c r="CH1149" s="35"/>
      <c r="CI1149" s="35"/>
      <c r="CJ1149" s="35"/>
      <c r="CP1149" s="35"/>
      <c r="CQ1149" s="35"/>
      <c r="CR1149" s="35"/>
      <c r="CX1149" s="35"/>
      <c r="CY1149" s="35"/>
      <c r="CZ1149" s="35"/>
      <c r="DF1149" s="35"/>
      <c r="DG1149" s="35"/>
      <c r="DH1149" s="35"/>
      <c r="DN1149" s="35"/>
      <c r="DO1149" s="35"/>
      <c r="DP1149" s="35"/>
      <c r="DV1149" s="35"/>
      <c r="DW1149" s="35"/>
      <c r="DX1149" s="35"/>
      <c r="ED1149" s="35"/>
      <c r="EE1149" s="35"/>
      <c r="EF1149" s="35"/>
      <c r="EL1149" s="35"/>
      <c r="EM1149" s="35"/>
      <c r="EN1149" s="35"/>
      <c r="ET1149" s="35"/>
      <c r="EU1149" s="35"/>
      <c r="EV1149" s="35"/>
    </row>
    <row r="1150" spans="14:152" s="29" customFormat="1" ht="13.5" x14ac:dyDescent="0.3">
      <c r="N1150" s="35">
        <v>7.2999999999999996E-10</v>
      </c>
      <c r="O1150" s="35">
        <v>2.5758349697799998</v>
      </c>
      <c r="P1150" s="35">
        <v>6614.7374444852003</v>
      </c>
      <c r="Q1150" s="29">
        <f t="shared" si="380"/>
        <v>-7.288570631227727E-10</v>
      </c>
      <c r="R1150" s="29">
        <f t="shared" si="381"/>
        <v>-7.2886051221878833E-10</v>
      </c>
      <c r="S1150" s="29">
        <f t="shared" si="382"/>
        <v>-7.2886051209739792E-10</v>
      </c>
      <c r="T1150" s="29">
        <f t="shared" si="383"/>
        <v>-7.2886051209740133E-10</v>
      </c>
      <c r="V1150" s="35"/>
      <c r="W1150" s="35"/>
      <c r="X1150" s="35"/>
      <c r="AD1150" s="35"/>
      <c r="AE1150" s="35"/>
      <c r="AF1150" s="35"/>
      <c r="AL1150" s="35"/>
      <c r="AM1150" s="35"/>
      <c r="AN1150" s="35"/>
      <c r="AT1150" s="35"/>
      <c r="AU1150" s="35"/>
      <c r="AV1150" s="35"/>
      <c r="BB1150" s="35"/>
      <c r="BC1150" s="35"/>
      <c r="BD1150" s="35"/>
      <c r="BJ1150" s="35"/>
      <c r="BK1150" s="35"/>
      <c r="BL1150" s="35"/>
      <c r="BR1150" s="35"/>
      <c r="BS1150" s="35"/>
      <c r="BT1150" s="35"/>
      <c r="BZ1150" s="35"/>
      <c r="CA1150" s="35"/>
      <c r="CB1150" s="35"/>
      <c r="CH1150" s="35"/>
      <c r="CI1150" s="35"/>
      <c r="CJ1150" s="35"/>
      <c r="CP1150" s="35"/>
      <c r="CQ1150" s="35"/>
      <c r="CR1150" s="35"/>
      <c r="CX1150" s="35"/>
      <c r="CY1150" s="35"/>
      <c r="CZ1150" s="35"/>
      <c r="DF1150" s="35"/>
      <c r="DG1150" s="35"/>
      <c r="DH1150" s="35"/>
      <c r="DN1150" s="35"/>
      <c r="DO1150" s="35"/>
      <c r="DP1150" s="35"/>
      <c r="DV1150" s="35"/>
      <c r="DW1150" s="35"/>
      <c r="DX1150" s="35"/>
      <c r="ED1150" s="35"/>
      <c r="EE1150" s="35"/>
      <c r="EF1150" s="35"/>
      <c r="EL1150" s="35"/>
      <c r="EM1150" s="35"/>
      <c r="EN1150" s="35"/>
      <c r="ET1150" s="35"/>
      <c r="EU1150" s="35"/>
      <c r="EV1150" s="35"/>
    </row>
    <row r="1151" spans="14:152" s="29" customFormat="1" ht="13.5" x14ac:dyDescent="0.3">
      <c r="N1151" s="35">
        <v>6.9999999999999996E-10</v>
      </c>
      <c r="O1151" s="35">
        <v>0.8417007058</v>
      </c>
      <c r="P1151" s="35">
        <v>16695.9485864981</v>
      </c>
      <c r="Q1151" s="29">
        <f t="shared" si="380"/>
        <v>-1.8521814299494957E-10</v>
      </c>
      <c r="R1151" s="29">
        <f t="shared" si="381"/>
        <v>-1.8507410949334926E-10</v>
      </c>
      <c r="S1151" s="29">
        <f t="shared" si="382"/>
        <v>-1.8507411456656914E-10</v>
      </c>
      <c r="T1151" s="29">
        <f t="shared" si="383"/>
        <v>-1.8507411456641562E-10</v>
      </c>
      <c r="V1151" s="35"/>
      <c r="W1151" s="35"/>
      <c r="X1151" s="35"/>
      <c r="AD1151" s="35"/>
      <c r="AE1151" s="35"/>
      <c r="AF1151" s="35"/>
      <c r="AL1151" s="35"/>
      <c r="AM1151" s="35"/>
      <c r="AN1151" s="35"/>
      <c r="AT1151" s="35"/>
      <c r="AU1151" s="35"/>
      <c r="AV1151" s="35"/>
      <c r="BB1151" s="35"/>
      <c r="BC1151" s="35"/>
      <c r="BD1151" s="35"/>
      <c r="BJ1151" s="35"/>
      <c r="BK1151" s="35"/>
      <c r="BL1151" s="35"/>
      <c r="BR1151" s="35"/>
      <c r="BS1151" s="35"/>
      <c r="BT1151" s="35"/>
      <c r="BZ1151" s="35"/>
      <c r="CA1151" s="35"/>
      <c r="CB1151" s="35"/>
      <c r="CH1151" s="35"/>
      <c r="CI1151" s="35"/>
      <c r="CJ1151" s="35"/>
      <c r="CP1151" s="35"/>
      <c r="CQ1151" s="35"/>
      <c r="CR1151" s="35"/>
      <c r="CX1151" s="35"/>
      <c r="CY1151" s="35"/>
      <c r="CZ1151" s="35"/>
      <c r="DF1151" s="35"/>
      <c r="DG1151" s="35"/>
      <c r="DH1151" s="35"/>
      <c r="DN1151" s="35"/>
      <c r="DO1151" s="35"/>
      <c r="DP1151" s="35"/>
      <c r="DV1151" s="35"/>
      <c r="DW1151" s="35"/>
      <c r="DX1151" s="35"/>
      <c r="ED1151" s="35"/>
      <c r="EE1151" s="35"/>
      <c r="EF1151" s="35"/>
      <c r="EL1151" s="35"/>
      <c r="EM1151" s="35"/>
      <c r="EN1151" s="35"/>
      <c r="ET1151" s="35"/>
      <c r="EU1151" s="35"/>
      <c r="EV1151" s="35"/>
    </row>
    <row r="1152" spans="14:152" s="29" customFormat="1" ht="13.5" x14ac:dyDescent="0.3">
      <c r="N1152" s="35">
        <v>6.9E-10</v>
      </c>
      <c r="O1152" s="35">
        <v>1.1004062700499999</v>
      </c>
      <c r="P1152" s="35">
        <v>2544.3316735356002</v>
      </c>
      <c r="Q1152" s="29">
        <f t="shared" si="380"/>
        <v>9.4349711994494826E-12</v>
      </c>
      <c r="R1152" s="29">
        <f t="shared" si="381"/>
        <v>9.4125383082991899E-12</v>
      </c>
      <c r="S1152" s="29">
        <f t="shared" si="382"/>
        <v>9.4125390984206667E-12</v>
      </c>
      <c r="T1152" s="29">
        <f t="shared" si="383"/>
        <v>9.4125390983961567E-12</v>
      </c>
      <c r="V1152" s="35"/>
      <c r="W1152" s="35"/>
      <c r="X1152" s="35"/>
      <c r="AD1152" s="35"/>
      <c r="AE1152" s="35"/>
      <c r="AF1152" s="35"/>
      <c r="AL1152" s="35"/>
      <c r="AM1152" s="35"/>
      <c r="AN1152" s="35"/>
      <c r="AT1152" s="35"/>
      <c r="AU1152" s="35"/>
      <c r="AV1152" s="35"/>
      <c r="BB1152" s="35"/>
      <c r="BC1152" s="35"/>
      <c r="BD1152" s="35"/>
      <c r="BJ1152" s="35"/>
      <c r="BK1152" s="35"/>
      <c r="BL1152" s="35"/>
      <c r="BR1152" s="35"/>
      <c r="BS1152" s="35"/>
      <c r="BT1152" s="35"/>
      <c r="BZ1152" s="35"/>
      <c r="CA1152" s="35"/>
      <c r="CB1152" s="35"/>
      <c r="CH1152" s="35"/>
      <c r="CI1152" s="35"/>
      <c r="CJ1152" s="35"/>
      <c r="CP1152" s="35"/>
      <c r="CQ1152" s="35"/>
      <c r="CR1152" s="35"/>
      <c r="CX1152" s="35"/>
      <c r="CY1152" s="35"/>
      <c r="CZ1152" s="35"/>
      <c r="DF1152" s="35"/>
      <c r="DG1152" s="35"/>
      <c r="DH1152" s="35"/>
      <c r="DN1152" s="35"/>
      <c r="DO1152" s="35"/>
      <c r="DP1152" s="35"/>
      <c r="DV1152" s="35"/>
      <c r="DW1152" s="35"/>
      <c r="DX1152" s="35"/>
      <c r="ED1152" s="35"/>
      <c r="EE1152" s="35"/>
      <c r="EF1152" s="35"/>
      <c r="EL1152" s="35"/>
      <c r="EM1152" s="35"/>
      <c r="EN1152" s="35"/>
      <c r="ET1152" s="35"/>
      <c r="EU1152" s="35"/>
      <c r="EV1152" s="35"/>
    </row>
    <row r="1153" spans="14:152" s="29" customFormat="1" ht="13.5" x14ac:dyDescent="0.3">
      <c r="N1153" s="35">
        <v>6.3E-10</v>
      </c>
      <c r="O1153" s="35">
        <v>6.0584130917600003</v>
      </c>
      <c r="P1153" s="35">
        <v>6453.7487206105998</v>
      </c>
      <c r="Q1153" s="29">
        <f t="shared" ref="Q1153:Q1216" si="388">N1153*COS(O1153+P1153*$C$23)</f>
        <v>-3.7976845707213848E-10</v>
      </c>
      <c r="R1153" s="29">
        <f t="shared" ref="R1153:R1217" si="389">N1153*COS(O1153+P1153*$C$44)</f>
        <v>-3.7980991268980706E-10</v>
      </c>
      <c r="S1153" s="29">
        <f t="shared" ref="S1153:S1217" si="390">N1153*COS(O1153+P1153*$C$65)</f>
        <v>-3.7980991122972523E-10</v>
      </c>
      <c r="T1153" s="29">
        <f t="shared" ref="T1153:T1217" si="391">N1153*COS(O1153+P1153*$C$86)</f>
        <v>-3.7980991122976809E-10</v>
      </c>
      <c r="V1153" s="35"/>
      <c r="W1153" s="35"/>
      <c r="X1153" s="35"/>
      <c r="AD1153" s="35"/>
      <c r="AE1153" s="35"/>
      <c r="AF1153" s="35"/>
      <c r="AL1153" s="35"/>
      <c r="AM1153" s="35"/>
      <c r="AN1153" s="35"/>
      <c r="AT1153" s="35"/>
      <c r="AU1153" s="35"/>
      <c r="AV1153" s="35"/>
      <c r="BB1153" s="35"/>
      <c r="BC1153" s="35"/>
      <c r="BD1153" s="35"/>
      <c r="BJ1153" s="35"/>
      <c r="BK1153" s="35"/>
      <c r="BL1153" s="35"/>
      <c r="BR1153" s="35"/>
      <c r="BS1153" s="35"/>
      <c r="BT1153" s="35"/>
      <c r="BZ1153" s="35"/>
      <c r="CA1153" s="35"/>
      <c r="CB1153" s="35"/>
      <c r="CH1153" s="35"/>
      <c r="CI1153" s="35"/>
      <c r="CJ1153" s="35"/>
      <c r="CP1153" s="35"/>
      <c r="CQ1153" s="35"/>
      <c r="CR1153" s="35"/>
      <c r="CX1153" s="35"/>
      <c r="CY1153" s="35"/>
      <c r="CZ1153" s="35"/>
      <c r="DF1153" s="35"/>
      <c r="DG1153" s="35"/>
      <c r="DH1153" s="35"/>
      <c r="DN1153" s="35"/>
      <c r="DO1153" s="35"/>
      <c r="DP1153" s="35"/>
      <c r="DV1153" s="35"/>
      <c r="DW1153" s="35"/>
      <c r="DX1153" s="35"/>
      <c r="ED1153" s="35"/>
      <c r="EE1153" s="35"/>
      <c r="EF1153" s="35"/>
      <c r="EL1153" s="35"/>
      <c r="EM1153" s="35"/>
      <c r="EN1153" s="35"/>
      <c r="ET1153" s="35"/>
      <c r="EU1153" s="35"/>
      <c r="EV1153" s="35"/>
    </row>
    <row r="1154" spans="14:152" s="29" customFormat="1" ht="13.5" x14ac:dyDescent="0.3">
      <c r="N1154" s="35">
        <v>6.9E-10</v>
      </c>
      <c r="O1154" s="35">
        <v>2.6705354019200001</v>
      </c>
      <c r="P1154" s="35">
        <v>2641.3412784722</v>
      </c>
      <c r="Q1154" s="29">
        <f t="shared" si="388"/>
        <v>-1.2302482690208465E-11</v>
      </c>
      <c r="R1154" s="29">
        <f t="shared" si="389"/>
        <v>-1.2279196006703168E-11</v>
      </c>
      <c r="S1154" s="29">
        <f t="shared" si="390"/>
        <v>-1.2279196826895631E-11</v>
      </c>
      <c r="T1154" s="29">
        <f t="shared" si="391"/>
        <v>-1.2279196826871121E-11</v>
      </c>
      <c r="V1154" s="35"/>
      <c r="W1154" s="35"/>
      <c r="X1154" s="35"/>
      <c r="AD1154" s="35"/>
      <c r="AE1154" s="35"/>
      <c r="AF1154" s="35"/>
      <c r="AL1154" s="35"/>
      <c r="AM1154" s="35"/>
      <c r="AN1154" s="35"/>
      <c r="AT1154" s="35"/>
      <c r="AU1154" s="35"/>
      <c r="AV1154" s="35"/>
      <c r="BB1154" s="35"/>
      <c r="BC1154" s="35"/>
      <c r="BD1154" s="35"/>
      <c r="BJ1154" s="35"/>
      <c r="BK1154" s="35"/>
      <c r="BL1154" s="35"/>
      <c r="BR1154" s="35"/>
      <c r="BS1154" s="35"/>
      <c r="BT1154" s="35"/>
      <c r="BZ1154" s="35"/>
      <c r="CA1154" s="35"/>
      <c r="CB1154" s="35"/>
      <c r="CH1154" s="35"/>
      <c r="CI1154" s="35"/>
      <c r="CJ1154" s="35"/>
      <c r="CP1154" s="35"/>
      <c r="CQ1154" s="35"/>
      <c r="CR1154" s="35"/>
      <c r="CX1154" s="35"/>
      <c r="CY1154" s="35"/>
      <c r="CZ1154" s="35"/>
      <c r="DF1154" s="35"/>
      <c r="DG1154" s="35"/>
      <c r="DH1154" s="35"/>
      <c r="DN1154" s="35"/>
      <c r="DO1154" s="35"/>
      <c r="DP1154" s="35"/>
      <c r="DV1154" s="35"/>
      <c r="DW1154" s="35"/>
      <c r="DX1154" s="35"/>
      <c r="ED1154" s="35"/>
      <c r="EE1154" s="35"/>
      <c r="EF1154" s="35"/>
      <c r="EL1154" s="35"/>
      <c r="EM1154" s="35"/>
      <c r="EN1154" s="35"/>
      <c r="ET1154" s="35"/>
      <c r="EU1154" s="35"/>
      <c r="EV1154" s="35"/>
    </row>
    <row r="1155" spans="14:152" s="29" customFormat="1" ht="13.5" x14ac:dyDescent="0.3">
      <c r="N1155" s="35">
        <v>8.6000000000000003E-10</v>
      </c>
      <c r="O1155" s="35">
        <v>1.7311226473900001</v>
      </c>
      <c r="P1155" s="35">
        <v>6286.5989683403996</v>
      </c>
      <c r="Q1155" s="29">
        <f t="shared" si="388"/>
        <v>-8.4834127339464032E-10</v>
      </c>
      <c r="R1155" s="29">
        <f t="shared" si="389"/>
        <v>-8.4835260852964274E-10</v>
      </c>
      <c r="S1155" s="29">
        <f t="shared" si="390"/>
        <v>-8.4835260813049894E-10</v>
      </c>
      <c r="T1155" s="29">
        <f t="shared" si="391"/>
        <v>-8.4835260813051093E-10</v>
      </c>
      <c r="V1155" s="35"/>
      <c r="W1155" s="35"/>
      <c r="X1155" s="35"/>
      <c r="AD1155" s="35"/>
      <c r="AE1155" s="35"/>
      <c r="AF1155" s="35"/>
      <c r="AL1155" s="35"/>
      <c r="AM1155" s="35"/>
      <c r="AN1155" s="35"/>
      <c r="AT1155" s="35"/>
      <c r="AU1155" s="35"/>
      <c r="AV1155" s="35"/>
      <c r="BB1155" s="35"/>
      <c r="BC1155" s="35"/>
      <c r="BD1155" s="35"/>
      <c r="BJ1155" s="35"/>
      <c r="BK1155" s="35"/>
      <c r="BL1155" s="35"/>
      <c r="BR1155" s="35"/>
      <c r="BS1155" s="35"/>
      <c r="BT1155" s="35"/>
      <c r="BZ1155" s="35"/>
      <c r="CA1155" s="35"/>
      <c r="CB1155" s="35"/>
      <c r="CH1155" s="35"/>
      <c r="CI1155" s="35"/>
      <c r="CJ1155" s="35"/>
      <c r="CP1155" s="35"/>
      <c r="CQ1155" s="35"/>
      <c r="CR1155" s="35"/>
      <c r="CX1155" s="35"/>
      <c r="CY1155" s="35"/>
      <c r="CZ1155" s="35"/>
      <c r="DF1155" s="35"/>
      <c r="DG1155" s="35"/>
      <c r="DH1155" s="35"/>
      <c r="DN1155" s="35"/>
      <c r="DO1155" s="35"/>
      <c r="DP1155" s="35"/>
      <c r="DV1155" s="35"/>
      <c r="DW1155" s="35"/>
      <c r="DX1155" s="35"/>
      <c r="ED1155" s="35"/>
      <c r="EE1155" s="35"/>
      <c r="EF1155" s="35"/>
      <c r="EL1155" s="35"/>
      <c r="EM1155" s="35"/>
      <c r="EN1155" s="35"/>
      <c r="ET1155" s="35"/>
      <c r="EU1155" s="35"/>
      <c r="EV1155" s="35"/>
    </row>
    <row r="1156" spans="14:152" s="29" customFormat="1" ht="13.5" x14ac:dyDescent="0.3">
      <c r="N1156" s="35">
        <v>6.2000000000000003E-10</v>
      </c>
      <c r="O1156" s="35">
        <v>5.49002783256</v>
      </c>
      <c r="P1156" s="35">
        <v>4957.0868780804003</v>
      </c>
      <c r="Q1156" s="29">
        <f t="shared" si="388"/>
        <v>-2.3645274284840833E-10</v>
      </c>
      <c r="R1156" s="29">
        <f t="shared" si="389"/>
        <v>-2.3648904939489012E-10</v>
      </c>
      <c r="S1156" s="29">
        <f t="shared" si="390"/>
        <v>-2.3648904811613838E-10</v>
      </c>
      <c r="T1156" s="29">
        <f t="shared" si="391"/>
        <v>-2.3648904811617912E-10</v>
      </c>
      <c r="V1156" s="35"/>
      <c r="W1156" s="35"/>
      <c r="X1156" s="35"/>
      <c r="AD1156" s="35"/>
      <c r="AE1156" s="35"/>
      <c r="AF1156" s="35"/>
      <c r="AL1156" s="35"/>
      <c r="AM1156" s="35"/>
      <c r="AN1156" s="35"/>
      <c r="AT1156" s="35"/>
      <c r="AU1156" s="35"/>
      <c r="AV1156" s="35"/>
      <c r="BB1156" s="35"/>
      <c r="BC1156" s="35"/>
      <c r="BD1156" s="35"/>
      <c r="BJ1156" s="35"/>
      <c r="BK1156" s="35"/>
      <c r="BL1156" s="35"/>
      <c r="BR1156" s="35"/>
      <c r="BS1156" s="35"/>
      <c r="BT1156" s="35"/>
      <c r="BZ1156" s="35"/>
      <c r="CA1156" s="35"/>
      <c r="CB1156" s="35"/>
      <c r="CH1156" s="35"/>
      <c r="CI1156" s="35"/>
      <c r="CJ1156" s="35"/>
      <c r="CP1156" s="35"/>
      <c r="CQ1156" s="35"/>
      <c r="CR1156" s="35"/>
      <c r="CX1156" s="35"/>
      <c r="CY1156" s="35"/>
      <c r="CZ1156" s="35"/>
      <c r="DF1156" s="35"/>
      <c r="DG1156" s="35"/>
      <c r="DH1156" s="35"/>
      <c r="DN1156" s="35"/>
      <c r="DO1156" s="35"/>
      <c r="DP1156" s="35"/>
      <c r="DV1156" s="35"/>
      <c r="DW1156" s="35"/>
      <c r="DX1156" s="35"/>
      <c r="ED1156" s="35"/>
      <c r="EE1156" s="35"/>
      <c r="EF1156" s="35"/>
      <c r="EL1156" s="35"/>
      <c r="EM1156" s="35"/>
      <c r="EN1156" s="35"/>
      <c r="ET1156" s="35"/>
      <c r="EU1156" s="35"/>
      <c r="EV1156" s="35"/>
    </row>
    <row r="1157" spans="14:152" s="29" customFormat="1" ht="13.5" x14ac:dyDescent="0.3">
      <c r="N1157" s="35">
        <v>7.2E-10</v>
      </c>
      <c r="O1157" s="35">
        <v>3.3885791028300001</v>
      </c>
      <c r="P1157" s="35">
        <v>3184.2117061974</v>
      </c>
      <c r="Q1157" s="29">
        <f t="shared" si="388"/>
        <v>9.215209780096867E-11</v>
      </c>
      <c r="R1157" s="29">
        <f t="shared" si="389"/>
        <v>9.2123040723849506E-11</v>
      </c>
      <c r="S1157" s="29">
        <f t="shared" si="390"/>
        <v>9.2123041747282389E-11</v>
      </c>
      <c r="T1157" s="29">
        <f t="shared" si="391"/>
        <v>9.2123041747251952E-11</v>
      </c>
      <c r="V1157" s="35"/>
      <c r="W1157" s="35"/>
      <c r="X1157" s="35"/>
      <c r="AD1157" s="35"/>
      <c r="AE1157" s="35"/>
      <c r="AF1157" s="35"/>
      <c r="AL1157" s="35"/>
      <c r="AM1157" s="35"/>
      <c r="AN1157" s="35"/>
      <c r="AT1157" s="35"/>
      <c r="AU1157" s="35"/>
      <c r="AV1157" s="35"/>
      <c r="BB1157" s="35"/>
      <c r="BC1157" s="35"/>
      <c r="BD1157" s="35"/>
      <c r="BJ1157" s="35"/>
      <c r="BK1157" s="35"/>
      <c r="BL1157" s="35"/>
      <c r="BR1157" s="35"/>
      <c r="BS1157" s="35"/>
      <c r="BT1157" s="35"/>
      <c r="BZ1157" s="35"/>
      <c r="CA1157" s="35"/>
      <c r="CB1157" s="35"/>
      <c r="CH1157" s="35"/>
      <c r="CI1157" s="35"/>
      <c r="CJ1157" s="35"/>
      <c r="CP1157" s="35"/>
      <c r="CQ1157" s="35"/>
      <c r="CR1157" s="35"/>
      <c r="CX1157" s="35"/>
      <c r="CY1157" s="35"/>
      <c r="CZ1157" s="35"/>
      <c r="DF1157" s="35"/>
      <c r="DG1157" s="35"/>
      <c r="DH1157" s="35"/>
      <c r="DN1157" s="35"/>
      <c r="DO1157" s="35"/>
      <c r="DP1157" s="35"/>
      <c r="DV1157" s="35"/>
      <c r="DW1157" s="35"/>
      <c r="DX1157" s="35"/>
      <c r="ED1157" s="35"/>
      <c r="EE1157" s="35"/>
      <c r="EF1157" s="35"/>
      <c r="EL1157" s="35"/>
      <c r="EM1157" s="35"/>
      <c r="EN1157" s="35"/>
      <c r="ET1157" s="35"/>
      <c r="EU1157" s="35"/>
      <c r="EV1157" s="35"/>
    </row>
    <row r="1158" spans="14:152" s="29" customFormat="1" ht="13.5" x14ac:dyDescent="0.3">
      <c r="N1158" s="35">
        <v>6.9E-10</v>
      </c>
      <c r="O1158" s="35">
        <v>5.3528199089199999</v>
      </c>
      <c r="P1158" s="35">
        <v>2544.2971662312002</v>
      </c>
      <c r="Q1158" s="29">
        <f t="shared" si="388"/>
        <v>-6.2224738280262431E-10</v>
      </c>
      <c r="R1158" s="29">
        <f t="shared" si="389"/>
        <v>-6.2223768761081015E-10</v>
      </c>
      <c r="S1158" s="29">
        <f t="shared" si="390"/>
        <v>-6.2223768795229977E-10</v>
      </c>
      <c r="T1158" s="29">
        <f t="shared" si="391"/>
        <v>-6.2223768795228923E-10</v>
      </c>
      <c r="V1158" s="35"/>
      <c r="W1158" s="35"/>
      <c r="X1158" s="35"/>
      <c r="AD1158" s="35"/>
      <c r="AE1158" s="35"/>
      <c r="AF1158" s="35"/>
      <c r="AL1158" s="35"/>
      <c r="AM1158" s="35"/>
      <c r="AN1158" s="35"/>
      <c r="AT1158" s="35"/>
      <c r="AU1158" s="35"/>
      <c r="AV1158" s="35"/>
      <c r="BB1158" s="35"/>
      <c r="BC1158" s="35"/>
      <c r="BD1158" s="35"/>
      <c r="BJ1158" s="35"/>
      <c r="BK1158" s="35"/>
      <c r="BL1158" s="35"/>
      <c r="BR1158" s="35"/>
      <c r="BS1158" s="35"/>
      <c r="BT1158" s="35"/>
      <c r="BZ1158" s="35"/>
      <c r="CA1158" s="35"/>
      <c r="CB1158" s="35"/>
      <c r="CH1158" s="35"/>
      <c r="CI1158" s="35"/>
      <c r="CJ1158" s="35"/>
      <c r="CP1158" s="35"/>
      <c r="CQ1158" s="35"/>
      <c r="CR1158" s="35"/>
      <c r="CX1158" s="35"/>
      <c r="CY1158" s="35"/>
      <c r="CZ1158" s="35"/>
      <c r="DF1158" s="35"/>
      <c r="DG1158" s="35"/>
      <c r="DH1158" s="35"/>
      <c r="DN1158" s="35"/>
      <c r="DO1158" s="35"/>
      <c r="DP1158" s="35"/>
      <c r="DV1158" s="35"/>
      <c r="DW1158" s="35"/>
      <c r="DX1158" s="35"/>
      <c r="ED1158" s="35"/>
      <c r="EE1158" s="35"/>
      <c r="EF1158" s="35"/>
      <c r="EL1158" s="35"/>
      <c r="EM1158" s="35"/>
      <c r="EN1158" s="35"/>
      <c r="ET1158" s="35"/>
      <c r="EU1158" s="35"/>
      <c r="EV1158" s="35"/>
    </row>
    <row r="1159" spans="14:152" s="29" customFormat="1" ht="13.5" x14ac:dyDescent="0.3">
      <c r="N1159" s="35">
        <v>6.3999999999999996E-10</v>
      </c>
      <c r="O1159" s="35">
        <v>4.7917526850499996</v>
      </c>
      <c r="P1159" s="35">
        <v>3181.6689089165998</v>
      </c>
      <c r="Q1159" s="29">
        <f t="shared" si="388"/>
        <v>6.379232415496515E-10</v>
      </c>
      <c r="R1159" s="29">
        <f t="shared" si="389"/>
        <v>6.3792114641172282E-10</v>
      </c>
      <c r="S1159" s="29">
        <f t="shared" si="390"/>
        <v>6.3792114648553546E-10</v>
      </c>
      <c r="T1159" s="29">
        <f t="shared" si="391"/>
        <v>6.3792114648553329E-10</v>
      </c>
      <c r="V1159" s="35"/>
      <c r="W1159" s="35"/>
      <c r="X1159" s="35"/>
      <c r="AD1159" s="35"/>
      <c r="AE1159" s="35"/>
      <c r="AF1159" s="35"/>
      <c r="AL1159" s="35"/>
      <c r="AM1159" s="35"/>
      <c r="AN1159" s="35"/>
      <c r="AT1159" s="35"/>
      <c r="AU1159" s="35"/>
      <c r="AV1159" s="35"/>
      <c r="BB1159" s="35"/>
      <c r="BC1159" s="35"/>
      <c r="BD1159" s="35"/>
      <c r="BJ1159" s="35"/>
      <c r="BK1159" s="35"/>
      <c r="BL1159" s="35"/>
      <c r="BR1159" s="35"/>
      <c r="BS1159" s="35"/>
      <c r="BT1159" s="35"/>
      <c r="BZ1159" s="35"/>
      <c r="CA1159" s="35"/>
      <c r="CB1159" s="35"/>
      <c r="CH1159" s="35"/>
      <c r="CI1159" s="35"/>
      <c r="CJ1159" s="35"/>
      <c r="CP1159" s="35"/>
      <c r="CQ1159" s="35"/>
      <c r="CR1159" s="35"/>
      <c r="CX1159" s="35"/>
      <c r="CY1159" s="35"/>
      <c r="CZ1159" s="35"/>
      <c r="DF1159" s="35"/>
      <c r="DG1159" s="35"/>
      <c r="DH1159" s="35"/>
      <c r="DN1159" s="35"/>
      <c r="DO1159" s="35"/>
      <c r="DP1159" s="35"/>
      <c r="DV1159" s="35"/>
      <c r="DW1159" s="35"/>
      <c r="DX1159" s="35"/>
      <c r="ED1159" s="35"/>
      <c r="EE1159" s="35"/>
      <c r="EF1159" s="35"/>
      <c r="EL1159" s="35"/>
      <c r="EM1159" s="35"/>
      <c r="EN1159" s="35"/>
      <c r="ET1159" s="35"/>
      <c r="EU1159" s="35"/>
      <c r="EV1159" s="35"/>
    </row>
    <row r="1160" spans="14:152" s="29" customFormat="1" ht="13.5" x14ac:dyDescent="0.3">
      <c r="N1160" s="35">
        <v>6E-10</v>
      </c>
      <c r="O1160" s="35">
        <v>6.1844990435299998</v>
      </c>
      <c r="P1160" s="35">
        <v>3361.9480671667998</v>
      </c>
      <c r="Q1160" s="29">
        <f t="shared" si="388"/>
        <v>-2.7288069104216399E-10</v>
      </c>
      <c r="R1160" s="29">
        <f t="shared" si="389"/>
        <v>-2.7290364828413752E-10</v>
      </c>
      <c r="S1160" s="29">
        <f t="shared" si="390"/>
        <v>-2.7290364747556035E-10</v>
      </c>
      <c r="T1160" s="29">
        <f t="shared" si="391"/>
        <v>-2.729036474755831E-10</v>
      </c>
      <c r="V1160" s="35"/>
      <c r="W1160" s="35"/>
      <c r="X1160" s="35"/>
      <c r="AD1160" s="35"/>
      <c r="AE1160" s="35"/>
      <c r="AF1160" s="35"/>
      <c r="AL1160" s="35"/>
      <c r="AM1160" s="35"/>
      <c r="AN1160" s="35"/>
      <c r="AT1160" s="35"/>
      <c r="AU1160" s="35"/>
      <c r="AV1160" s="35"/>
      <c r="BB1160" s="35"/>
      <c r="BC1160" s="35"/>
      <c r="BD1160" s="35"/>
      <c r="BJ1160" s="35"/>
      <c r="BK1160" s="35"/>
      <c r="BL1160" s="35"/>
      <c r="BR1160" s="35"/>
      <c r="BS1160" s="35"/>
      <c r="BT1160" s="35"/>
      <c r="BZ1160" s="35"/>
      <c r="CA1160" s="35"/>
      <c r="CB1160" s="35"/>
      <c r="CH1160" s="35"/>
      <c r="CI1160" s="35"/>
      <c r="CJ1160" s="35"/>
      <c r="CP1160" s="35"/>
      <c r="CQ1160" s="35"/>
      <c r="CR1160" s="35"/>
      <c r="CX1160" s="35"/>
      <c r="CY1160" s="35"/>
      <c r="CZ1160" s="35"/>
      <c r="DF1160" s="35"/>
      <c r="DG1160" s="35"/>
      <c r="DH1160" s="35"/>
      <c r="DN1160" s="35"/>
      <c r="DO1160" s="35"/>
      <c r="DP1160" s="35"/>
      <c r="DV1160" s="35"/>
      <c r="DW1160" s="35"/>
      <c r="DX1160" s="35"/>
      <c r="ED1160" s="35"/>
      <c r="EE1160" s="35"/>
      <c r="EF1160" s="35"/>
      <c r="EL1160" s="35"/>
      <c r="EM1160" s="35"/>
      <c r="EN1160" s="35"/>
      <c r="ET1160" s="35"/>
      <c r="EU1160" s="35"/>
      <c r="EV1160" s="35"/>
    </row>
    <row r="1161" spans="14:152" s="29" customFormat="1" ht="13.5" x14ac:dyDescent="0.3">
      <c r="N1161" s="35">
        <v>6.5000000000000003E-10</v>
      </c>
      <c r="O1161" s="35">
        <v>1.48236627574</v>
      </c>
      <c r="P1161" s="35">
        <v>4819.4790007641996</v>
      </c>
      <c r="Q1161" s="29">
        <f t="shared" si="388"/>
        <v>-2.2335530035123412E-10</v>
      </c>
      <c r="R1161" s="29">
        <f t="shared" si="389"/>
        <v>-2.2339289506634993E-10</v>
      </c>
      <c r="S1161" s="29">
        <f t="shared" si="390"/>
        <v>-2.2339289374222125E-10</v>
      </c>
      <c r="T1161" s="29">
        <f t="shared" si="391"/>
        <v>-2.2339289374226463E-10</v>
      </c>
      <c r="V1161" s="35"/>
      <c r="W1161" s="35"/>
      <c r="X1161" s="35"/>
      <c r="AD1161" s="35"/>
      <c r="AE1161" s="35"/>
      <c r="AF1161" s="35"/>
      <c r="AL1161" s="35"/>
      <c r="AM1161" s="35"/>
      <c r="AN1161" s="35"/>
      <c r="AT1161" s="35"/>
      <c r="AU1161" s="35"/>
      <c r="AV1161" s="35"/>
      <c r="BB1161" s="35"/>
      <c r="BC1161" s="35"/>
      <c r="BD1161" s="35"/>
      <c r="BJ1161" s="35"/>
      <c r="BK1161" s="35"/>
      <c r="BL1161" s="35"/>
      <c r="BR1161" s="35"/>
      <c r="BS1161" s="35"/>
      <c r="BT1161" s="35"/>
      <c r="BZ1161" s="35"/>
      <c r="CA1161" s="35"/>
      <c r="CB1161" s="35"/>
      <c r="CH1161" s="35"/>
      <c r="CI1161" s="35"/>
      <c r="CJ1161" s="35"/>
      <c r="CP1161" s="35"/>
      <c r="CQ1161" s="35"/>
      <c r="CR1161" s="35"/>
      <c r="CX1161" s="35"/>
      <c r="CY1161" s="35"/>
      <c r="CZ1161" s="35"/>
      <c r="DF1161" s="35"/>
      <c r="DG1161" s="35"/>
      <c r="DH1161" s="35"/>
      <c r="DN1161" s="35"/>
      <c r="DO1161" s="35"/>
      <c r="DP1161" s="35"/>
      <c r="DV1161" s="35"/>
      <c r="DW1161" s="35"/>
      <c r="DX1161" s="35"/>
      <c r="ED1161" s="35"/>
      <c r="EE1161" s="35"/>
      <c r="EF1161" s="35"/>
      <c r="EL1161" s="35"/>
      <c r="EM1161" s="35"/>
      <c r="EN1161" s="35"/>
      <c r="ET1161" s="35"/>
      <c r="EU1161" s="35"/>
      <c r="EV1161" s="35"/>
    </row>
    <row r="1162" spans="14:152" s="29" customFormat="1" ht="13.5" x14ac:dyDescent="0.3">
      <c r="N1162" s="35">
        <v>5.4E-10</v>
      </c>
      <c r="O1162" s="35">
        <v>3.66018290396</v>
      </c>
      <c r="P1162" s="35">
        <v>2917.5373541728</v>
      </c>
      <c r="Q1162" s="29">
        <f t="shared" si="388"/>
        <v>3.8349931328367945E-10</v>
      </c>
      <c r="R1162" s="29">
        <f t="shared" si="389"/>
        <v>3.8351348712650523E-10</v>
      </c>
      <c r="S1162" s="29">
        <f t="shared" si="390"/>
        <v>3.8351348662729036E-10</v>
      </c>
      <c r="T1162" s="29">
        <f t="shared" si="391"/>
        <v>3.8351348662730659E-10</v>
      </c>
      <c r="V1162" s="35"/>
      <c r="W1162" s="35"/>
      <c r="X1162" s="35"/>
      <c r="AD1162" s="35"/>
      <c r="AE1162" s="35"/>
      <c r="AF1162" s="35"/>
      <c r="AL1162" s="35"/>
      <c r="AM1162" s="35"/>
      <c r="AN1162" s="35"/>
      <c r="AT1162" s="35"/>
      <c r="AU1162" s="35"/>
      <c r="AV1162" s="35"/>
      <c r="BB1162" s="35"/>
      <c r="BC1162" s="35"/>
      <c r="BD1162" s="35"/>
      <c r="BJ1162" s="35"/>
      <c r="BK1162" s="35"/>
      <c r="BL1162" s="35"/>
      <c r="BR1162" s="35"/>
      <c r="BS1162" s="35"/>
      <c r="BT1162" s="35"/>
      <c r="BZ1162" s="35"/>
      <c r="CA1162" s="35"/>
      <c r="CB1162" s="35"/>
      <c r="CH1162" s="35"/>
      <c r="CI1162" s="35"/>
      <c r="CJ1162" s="35"/>
      <c r="CP1162" s="35"/>
      <c r="CQ1162" s="35"/>
      <c r="CR1162" s="35"/>
      <c r="CX1162" s="35"/>
      <c r="CY1162" s="35"/>
      <c r="CZ1162" s="35"/>
      <c r="DF1162" s="35"/>
      <c r="DG1162" s="35"/>
      <c r="DH1162" s="35"/>
      <c r="DN1162" s="35"/>
      <c r="DO1162" s="35"/>
      <c r="DP1162" s="35"/>
      <c r="DV1162" s="35"/>
      <c r="DW1162" s="35"/>
      <c r="DX1162" s="35"/>
      <c r="ED1162" s="35"/>
      <c r="EE1162" s="35"/>
      <c r="EF1162" s="35"/>
      <c r="EL1162" s="35"/>
      <c r="EM1162" s="35"/>
      <c r="EN1162" s="35"/>
      <c r="ET1162" s="35"/>
      <c r="EU1162" s="35"/>
      <c r="EV1162" s="35"/>
    </row>
    <row r="1163" spans="14:152" s="29" customFormat="1" ht="13.5" x14ac:dyDescent="0.3">
      <c r="N1163" s="35">
        <v>6.3999999999999996E-10</v>
      </c>
      <c r="O1163" s="35">
        <v>4.7228691468299999</v>
      </c>
      <c r="P1163" s="35">
        <v>2281.1631862078002</v>
      </c>
      <c r="Q1163" s="29">
        <f t="shared" si="388"/>
        <v>-3.8128963201760533E-10</v>
      </c>
      <c r="R1163" s="29">
        <f t="shared" si="389"/>
        <v>-3.8130461630103987E-10</v>
      </c>
      <c r="S1163" s="29">
        <f t="shared" si="390"/>
        <v>-3.8130461577327672E-10</v>
      </c>
      <c r="T1163" s="29">
        <f t="shared" si="391"/>
        <v>-3.8130461577329496E-10</v>
      </c>
      <c r="V1163" s="35"/>
      <c r="W1163" s="35"/>
      <c r="X1163" s="35"/>
      <c r="AD1163" s="35"/>
      <c r="AE1163" s="35"/>
      <c r="AF1163" s="35"/>
      <c r="AL1163" s="35"/>
      <c r="AM1163" s="35"/>
      <c r="AN1163" s="35"/>
      <c r="AT1163" s="35"/>
      <c r="AU1163" s="35"/>
      <c r="AV1163" s="35"/>
      <c r="BB1163" s="35"/>
      <c r="BC1163" s="35"/>
      <c r="BD1163" s="35"/>
      <c r="BJ1163" s="35"/>
      <c r="BK1163" s="35"/>
      <c r="BL1163" s="35"/>
      <c r="BR1163" s="35"/>
      <c r="BS1163" s="35"/>
      <c r="BT1163" s="35"/>
      <c r="BZ1163" s="35"/>
      <c r="CA1163" s="35"/>
      <c r="CB1163" s="35"/>
      <c r="CH1163" s="35"/>
      <c r="CI1163" s="35"/>
      <c r="CJ1163" s="35"/>
      <c r="CP1163" s="35"/>
      <c r="CQ1163" s="35"/>
      <c r="CR1163" s="35"/>
      <c r="CX1163" s="35"/>
      <c r="CY1163" s="35"/>
      <c r="CZ1163" s="35"/>
      <c r="DF1163" s="35"/>
      <c r="DG1163" s="35"/>
      <c r="DH1163" s="35"/>
      <c r="DN1163" s="35"/>
      <c r="DO1163" s="35"/>
      <c r="DP1163" s="35"/>
      <c r="DV1163" s="35"/>
      <c r="DW1163" s="35"/>
      <c r="DX1163" s="35"/>
      <c r="ED1163" s="35"/>
      <c r="EE1163" s="35"/>
      <c r="EF1163" s="35"/>
      <c r="EL1163" s="35"/>
      <c r="EM1163" s="35"/>
      <c r="EN1163" s="35"/>
      <c r="ET1163" s="35"/>
      <c r="EU1163" s="35"/>
      <c r="EV1163" s="35"/>
    </row>
    <row r="1164" spans="14:152" s="29" customFormat="1" ht="13.5" x14ac:dyDescent="0.3">
      <c r="N1164" s="35">
        <v>5.3000000000000003E-10</v>
      </c>
      <c r="O1164" s="35">
        <v>4.6552166367099996</v>
      </c>
      <c r="P1164" s="35">
        <v>3448.2759506384</v>
      </c>
      <c r="Q1164" s="29">
        <f t="shared" si="388"/>
        <v>-2.9895549863601141E-10</v>
      </c>
      <c r="R1164" s="29">
        <f t="shared" si="389"/>
        <v>-2.9897478328976533E-10</v>
      </c>
      <c r="S1164" s="29">
        <f t="shared" si="390"/>
        <v>-2.9897478261054168E-10</v>
      </c>
      <c r="T1164" s="29">
        <f t="shared" si="391"/>
        <v>-2.9897478261056035E-10</v>
      </c>
      <c r="V1164" s="35"/>
      <c r="W1164" s="35"/>
      <c r="X1164" s="35"/>
      <c r="AD1164" s="35"/>
      <c r="AE1164" s="35"/>
      <c r="AF1164" s="35"/>
      <c r="AL1164" s="35"/>
      <c r="AM1164" s="35"/>
      <c r="AN1164" s="35"/>
      <c r="AT1164" s="35"/>
      <c r="AU1164" s="35"/>
      <c r="AV1164" s="35"/>
      <c r="BB1164" s="35"/>
      <c r="BC1164" s="35"/>
      <c r="BD1164" s="35"/>
      <c r="BJ1164" s="35"/>
      <c r="BK1164" s="35"/>
      <c r="BL1164" s="35"/>
      <c r="BR1164" s="35"/>
      <c r="BS1164" s="35"/>
      <c r="BT1164" s="35"/>
      <c r="BZ1164" s="35"/>
      <c r="CA1164" s="35"/>
      <c r="CB1164" s="35"/>
      <c r="CH1164" s="35"/>
      <c r="CI1164" s="35"/>
      <c r="CJ1164" s="35"/>
      <c r="CP1164" s="35"/>
      <c r="CQ1164" s="35"/>
      <c r="CR1164" s="35"/>
      <c r="CX1164" s="35"/>
      <c r="CY1164" s="35"/>
      <c r="CZ1164" s="35"/>
      <c r="DF1164" s="35"/>
      <c r="DG1164" s="35"/>
      <c r="DH1164" s="35"/>
      <c r="DN1164" s="35"/>
      <c r="DO1164" s="35"/>
      <c r="DP1164" s="35"/>
      <c r="DV1164" s="35"/>
      <c r="DW1164" s="35"/>
      <c r="DX1164" s="35"/>
      <c r="ED1164" s="35"/>
      <c r="EE1164" s="35"/>
      <c r="EF1164" s="35"/>
      <c r="EL1164" s="35"/>
      <c r="EM1164" s="35"/>
      <c r="EN1164" s="35"/>
      <c r="ET1164" s="35"/>
      <c r="EU1164" s="35"/>
      <c r="EV1164" s="35"/>
    </row>
    <row r="1165" spans="14:152" s="29" customFormat="1" ht="13.5" x14ac:dyDescent="0.3">
      <c r="N1165" s="35">
        <v>6E-10</v>
      </c>
      <c r="O1165" s="35">
        <v>0.77450276963999998</v>
      </c>
      <c r="P1165" s="35">
        <v>3319.2767862328001</v>
      </c>
      <c r="Q1165" s="29">
        <f t="shared" si="388"/>
        <v>-1.727337390320631E-10</v>
      </c>
      <c r="R1165" s="29">
        <f t="shared" si="389"/>
        <v>-1.7275811196981993E-10</v>
      </c>
      <c r="S1165" s="29">
        <f t="shared" si="390"/>
        <v>-1.7275811111137225E-10</v>
      </c>
      <c r="T1165" s="29">
        <f t="shared" si="391"/>
        <v>-1.7275811111140082E-10</v>
      </c>
      <c r="V1165" s="35"/>
      <c r="W1165" s="35"/>
      <c r="X1165" s="35"/>
      <c r="AD1165" s="35"/>
      <c r="AE1165" s="35"/>
      <c r="AF1165" s="35"/>
      <c r="AL1165" s="35"/>
      <c r="AM1165" s="35"/>
      <c r="AN1165" s="35"/>
      <c r="AT1165" s="35"/>
      <c r="AU1165" s="35"/>
      <c r="AV1165" s="35"/>
      <c r="BB1165" s="35"/>
      <c r="BC1165" s="35"/>
      <c r="BD1165" s="35"/>
      <c r="BJ1165" s="35"/>
      <c r="BK1165" s="35"/>
      <c r="BL1165" s="35"/>
      <c r="BR1165" s="35"/>
      <c r="BS1165" s="35"/>
      <c r="BT1165" s="35"/>
      <c r="BZ1165" s="35"/>
      <c r="CA1165" s="35"/>
      <c r="CB1165" s="35"/>
      <c r="CH1165" s="35"/>
      <c r="CI1165" s="35"/>
      <c r="CJ1165" s="35"/>
      <c r="CP1165" s="35"/>
      <c r="CQ1165" s="35"/>
      <c r="CR1165" s="35"/>
      <c r="CX1165" s="35"/>
      <c r="CY1165" s="35"/>
      <c r="CZ1165" s="35"/>
      <c r="DF1165" s="35"/>
      <c r="DG1165" s="35"/>
      <c r="DH1165" s="35"/>
      <c r="DN1165" s="35"/>
      <c r="DO1165" s="35"/>
      <c r="DP1165" s="35"/>
      <c r="DV1165" s="35"/>
      <c r="DW1165" s="35"/>
      <c r="DX1165" s="35"/>
      <c r="ED1165" s="35"/>
      <c r="EE1165" s="35"/>
      <c r="EF1165" s="35"/>
      <c r="EL1165" s="35"/>
      <c r="EM1165" s="35"/>
      <c r="EN1165" s="35"/>
      <c r="ET1165" s="35"/>
      <c r="EU1165" s="35"/>
      <c r="EV1165" s="35"/>
    </row>
    <row r="1166" spans="14:152" s="29" customFormat="1" ht="13.5" x14ac:dyDescent="0.3">
      <c r="N1166" s="35">
        <v>5.1E-10</v>
      </c>
      <c r="O1166" s="35">
        <v>1.4514298588100001</v>
      </c>
      <c r="P1166" s="35">
        <v>3547.3131639963999</v>
      </c>
      <c r="Q1166" s="29">
        <f t="shared" si="388"/>
        <v>-4.1396646670914058E-10</v>
      </c>
      <c r="R1166" s="29">
        <f t="shared" si="389"/>
        <v>-4.1395296291803295E-10</v>
      </c>
      <c r="S1166" s="29">
        <f t="shared" si="390"/>
        <v>-4.1395296339366998E-10</v>
      </c>
      <c r="T1166" s="29">
        <f t="shared" si="391"/>
        <v>-4.1395296339365514E-10</v>
      </c>
      <c r="V1166" s="35"/>
      <c r="W1166" s="35"/>
      <c r="X1166" s="35"/>
      <c r="AD1166" s="35"/>
      <c r="AE1166" s="35"/>
      <c r="AF1166" s="35"/>
      <c r="AL1166" s="35"/>
      <c r="AM1166" s="35"/>
      <c r="AN1166" s="35"/>
      <c r="AT1166" s="35"/>
      <c r="AU1166" s="35"/>
      <c r="AV1166" s="35"/>
      <c r="BB1166" s="35"/>
      <c r="BC1166" s="35"/>
      <c r="BD1166" s="35"/>
      <c r="BJ1166" s="35"/>
      <c r="BK1166" s="35"/>
      <c r="BL1166" s="35"/>
      <c r="BR1166" s="35"/>
      <c r="BS1166" s="35"/>
      <c r="BT1166" s="35"/>
      <c r="BZ1166" s="35"/>
      <c r="CA1166" s="35"/>
      <c r="CB1166" s="35"/>
      <c r="CH1166" s="35"/>
      <c r="CI1166" s="35"/>
      <c r="CJ1166" s="35"/>
      <c r="CP1166" s="35"/>
      <c r="CQ1166" s="35"/>
      <c r="CR1166" s="35"/>
      <c r="CX1166" s="35"/>
      <c r="CY1166" s="35"/>
      <c r="CZ1166" s="35"/>
      <c r="DF1166" s="35"/>
      <c r="DG1166" s="35"/>
      <c r="DH1166" s="35"/>
      <c r="DN1166" s="35"/>
      <c r="DO1166" s="35"/>
      <c r="DP1166" s="35"/>
      <c r="DV1166" s="35"/>
      <c r="DW1166" s="35"/>
      <c r="DX1166" s="35"/>
      <c r="ED1166" s="35"/>
      <c r="EE1166" s="35"/>
      <c r="EF1166" s="35"/>
      <c r="EL1166" s="35"/>
      <c r="EM1166" s="35"/>
      <c r="EN1166" s="35"/>
      <c r="ET1166" s="35"/>
      <c r="EU1166" s="35"/>
      <c r="EV1166" s="35"/>
    </row>
    <row r="1167" spans="14:152" s="29" customFormat="1" ht="13.5" x14ac:dyDescent="0.3">
      <c r="N1167" s="35">
        <v>5.1E-10</v>
      </c>
      <c r="O1167" s="35">
        <v>4.8125815851300002</v>
      </c>
      <c r="P1167" s="35">
        <v>4403.5174752379999</v>
      </c>
      <c r="Q1167" s="29">
        <f t="shared" si="388"/>
        <v>3.0250751481569715E-10</v>
      </c>
      <c r="R1167" s="29">
        <f t="shared" si="389"/>
        <v>3.0253061995242001E-10</v>
      </c>
      <c r="S1167" s="29">
        <f t="shared" si="390"/>
        <v>3.0253061913863962E-10</v>
      </c>
      <c r="T1167" s="29">
        <f t="shared" si="391"/>
        <v>3.0253061913866294E-10</v>
      </c>
      <c r="V1167" s="35"/>
      <c r="W1167" s="35"/>
      <c r="X1167" s="35"/>
      <c r="AD1167" s="35"/>
      <c r="AE1167" s="35"/>
      <c r="AF1167" s="35"/>
      <c r="AL1167" s="35"/>
      <c r="AM1167" s="35"/>
      <c r="AN1167" s="35"/>
      <c r="AT1167" s="35"/>
      <c r="AU1167" s="35"/>
      <c r="AV1167" s="35"/>
      <c r="BB1167" s="35"/>
      <c r="BC1167" s="35"/>
      <c r="BD1167" s="35"/>
      <c r="BJ1167" s="35"/>
      <c r="BK1167" s="35"/>
      <c r="BL1167" s="35"/>
      <c r="BR1167" s="35"/>
      <c r="BS1167" s="35"/>
      <c r="BT1167" s="35"/>
      <c r="BZ1167" s="35"/>
      <c r="CA1167" s="35"/>
      <c r="CB1167" s="35"/>
      <c r="CH1167" s="35"/>
      <c r="CI1167" s="35"/>
      <c r="CJ1167" s="35"/>
      <c r="CP1167" s="35"/>
      <c r="CQ1167" s="35"/>
      <c r="CR1167" s="35"/>
      <c r="CX1167" s="35"/>
      <c r="CY1167" s="35"/>
      <c r="CZ1167" s="35"/>
      <c r="DF1167" s="35"/>
      <c r="DG1167" s="35"/>
      <c r="DH1167" s="35"/>
      <c r="DN1167" s="35"/>
      <c r="DO1167" s="35"/>
      <c r="DP1167" s="35"/>
      <c r="DV1167" s="35"/>
      <c r="DW1167" s="35"/>
      <c r="DX1167" s="35"/>
      <c r="ED1167" s="35"/>
      <c r="EE1167" s="35"/>
      <c r="EF1167" s="35"/>
      <c r="EL1167" s="35"/>
      <c r="EM1167" s="35"/>
      <c r="EN1167" s="35"/>
      <c r="ET1167" s="35"/>
      <c r="EU1167" s="35"/>
      <c r="EV1167" s="35"/>
    </row>
    <row r="1168" spans="14:152" s="29" customFormat="1" ht="13.5" x14ac:dyDescent="0.3">
      <c r="N1168" s="35">
        <v>5.0000000000000003E-10</v>
      </c>
      <c r="O1168" s="35">
        <v>0.37366902834999999</v>
      </c>
      <c r="P1168" s="35">
        <v>3322.7999045818001</v>
      </c>
      <c r="Q1168" s="29">
        <f t="shared" si="388"/>
        <v>-2.9684390292110136E-10</v>
      </c>
      <c r="R1168" s="29">
        <f t="shared" si="389"/>
        <v>-2.9686098740587274E-10</v>
      </c>
      <c r="S1168" s="29">
        <f t="shared" si="390"/>
        <v>-2.9686098680414031E-10</v>
      </c>
      <c r="T1168" s="29">
        <f t="shared" si="391"/>
        <v>-2.9686098680416032E-10</v>
      </c>
      <c r="V1168" s="35"/>
      <c r="W1168" s="35"/>
      <c r="X1168" s="35"/>
      <c r="AD1168" s="35"/>
      <c r="AE1168" s="35"/>
      <c r="AF1168" s="35"/>
      <c r="AL1168" s="35"/>
      <c r="AM1168" s="35"/>
      <c r="AN1168" s="35"/>
      <c r="AT1168" s="35"/>
      <c r="AU1168" s="35"/>
      <c r="AV1168" s="35"/>
      <c r="BB1168" s="35"/>
      <c r="BC1168" s="35"/>
      <c r="BD1168" s="35"/>
      <c r="BJ1168" s="35"/>
      <c r="BK1168" s="35"/>
      <c r="BL1168" s="35"/>
      <c r="BR1168" s="35"/>
      <c r="BS1168" s="35"/>
      <c r="BT1168" s="35"/>
      <c r="BZ1168" s="35"/>
      <c r="CA1168" s="35"/>
      <c r="CB1168" s="35"/>
      <c r="CH1168" s="35"/>
      <c r="CI1168" s="35"/>
      <c r="CJ1168" s="35"/>
      <c r="CP1168" s="35"/>
      <c r="CQ1168" s="35"/>
      <c r="CR1168" s="35"/>
      <c r="CX1168" s="35"/>
      <c r="CY1168" s="35"/>
      <c r="CZ1168" s="35"/>
      <c r="DF1168" s="35"/>
      <c r="DG1168" s="35"/>
      <c r="DH1168" s="35"/>
      <c r="DN1168" s="35"/>
      <c r="DO1168" s="35"/>
      <c r="DP1168" s="35"/>
      <c r="DV1168" s="35"/>
      <c r="DW1168" s="35"/>
      <c r="DX1168" s="35"/>
      <c r="ED1168" s="35"/>
      <c r="EE1168" s="35"/>
      <c r="EF1168" s="35"/>
      <c r="EL1168" s="35"/>
      <c r="EM1168" s="35"/>
      <c r="EN1168" s="35"/>
      <c r="ET1168" s="35"/>
      <c r="EU1168" s="35"/>
      <c r="EV1168" s="35"/>
    </row>
    <row r="1169" spans="14:152" s="29" customFormat="1" ht="13.5" x14ac:dyDescent="0.3">
      <c r="N1169" s="35">
        <v>5.0000000000000003E-10</v>
      </c>
      <c r="O1169" s="35">
        <v>4.6878771177400003</v>
      </c>
      <c r="P1169" s="35">
        <v>3253.3042221599999</v>
      </c>
      <c r="Q1169" s="29">
        <f t="shared" si="388"/>
        <v>2.789113750570646E-10</v>
      </c>
      <c r="R1169" s="29">
        <f t="shared" si="389"/>
        <v>2.7892862742746818E-10</v>
      </c>
      <c r="S1169" s="29">
        <f t="shared" si="390"/>
        <v>2.7892862681982073E-10</v>
      </c>
      <c r="T1169" s="29">
        <f t="shared" si="391"/>
        <v>2.7892862681984141E-10</v>
      </c>
      <c r="V1169" s="35"/>
      <c r="W1169" s="35"/>
      <c r="X1169" s="35"/>
      <c r="AD1169" s="35"/>
      <c r="AE1169" s="35"/>
      <c r="AF1169" s="35"/>
      <c r="AL1169" s="35"/>
      <c r="AM1169" s="35"/>
      <c r="AN1169" s="35"/>
      <c r="AT1169" s="35"/>
      <c r="AU1169" s="35"/>
      <c r="AV1169" s="35"/>
      <c r="BB1169" s="35"/>
      <c r="BC1169" s="35"/>
      <c r="BD1169" s="35"/>
      <c r="BJ1169" s="35"/>
      <c r="BK1169" s="35"/>
      <c r="BL1169" s="35"/>
      <c r="BR1169" s="35"/>
      <c r="BS1169" s="35"/>
      <c r="BT1169" s="35"/>
      <c r="BZ1169" s="35"/>
      <c r="CA1169" s="35"/>
      <c r="CB1169" s="35"/>
      <c r="CH1169" s="35"/>
      <c r="CI1169" s="35"/>
      <c r="CJ1169" s="35"/>
      <c r="CP1169" s="35"/>
      <c r="CQ1169" s="35"/>
      <c r="CR1169" s="35"/>
      <c r="CX1169" s="35"/>
      <c r="CY1169" s="35"/>
      <c r="CZ1169" s="35"/>
      <c r="DF1169" s="35"/>
      <c r="DG1169" s="35"/>
      <c r="DH1169" s="35"/>
      <c r="DN1169" s="35"/>
      <c r="DO1169" s="35"/>
      <c r="DP1169" s="35"/>
      <c r="DV1169" s="35"/>
      <c r="DW1169" s="35"/>
      <c r="DX1169" s="35"/>
      <c r="ED1169" s="35"/>
      <c r="EE1169" s="35"/>
      <c r="EF1169" s="35"/>
      <c r="EL1169" s="35"/>
      <c r="EM1169" s="35"/>
      <c r="EN1169" s="35"/>
      <c r="ET1169" s="35"/>
      <c r="EU1169" s="35"/>
      <c r="EV1169" s="35"/>
    </row>
    <row r="1170" spans="14:152" s="29" customFormat="1" ht="13.5" x14ac:dyDescent="0.3">
      <c r="N1170" s="35">
        <v>6.6999999999999996E-10</v>
      </c>
      <c r="O1170" s="35">
        <v>4.6357843153499996</v>
      </c>
      <c r="P1170" s="35">
        <v>4694.0029547076001</v>
      </c>
      <c r="Q1170" s="29">
        <f t="shared" si="388"/>
        <v>4.6384343173565173E-10</v>
      </c>
      <c r="R1170" s="29">
        <f t="shared" si="389"/>
        <v>4.6381442933621347E-10</v>
      </c>
      <c r="S1170" s="29">
        <f t="shared" si="390"/>
        <v>4.6381443035774658E-10</v>
      </c>
      <c r="T1170" s="29">
        <f t="shared" si="391"/>
        <v>4.6381443035771902E-10</v>
      </c>
      <c r="V1170" s="35"/>
      <c r="W1170" s="35"/>
      <c r="X1170" s="35"/>
      <c r="AD1170" s="35"/>
      <c r="AE1170" s="35"/>
      <c r="AF1170" s="35"/>
      <c r="AL1170" s="35"/>
      <c r="AM1170" s="35"/>
      <c r="AN1170" s="35"/>
      <c r="AT1170" s="35"/>
      <c r="AU1170" s="35"/>
      <c r="AV1170" s="35"/>
      <c r="BB1170" s="35"/>
      <c r="BC1170" s="35"/>
      <c r="BD1170" s="35"/>
      <c r="BJ1170" s="35"/>
      <c r="BK1170" s="35"/>
      <c r="BL1170" s="35"/>
      <c r="BR1170" s="35"/>
      <c r="BS1170" s="35"/>
      <c r="BT1170" s="35"/>
      <c r="BZ1170" s="35"/>
      <c r="CA1170" s="35"/>
      <c r="CB1170" s="35"/>
      <c r="CH1170" s="35"/>
      <c r="CI1170" s="35"/>
      <c r="CJ1170" s="35"/>
      <c r="CP1170" s="35"/>
      <c r="CQ1170" s="35"/>
      <c r="CR1170" s="35"/>
      <c r="CX1170" s="35"/>
      <c r="CY1170" s="35"/>
      <c r="CZ1170" s="35"/>
      <c r="DF1170" s="35"/>
      <c r="DG1170" s="35"/>
      <c r="DH1170" s="35"/>
      <c r="DN1170" s="35"/>
      <c r="DO1170" s="35"/>
      <c r="DP1170" s="35"/>
      <c r="DV1170" s="35"/>
      <c r="DW1170" s="35"/>
      <c r="DX1170" s="35"/>
      <c r="ED1170" s="35"/>
      <c r="EE1170" s="35"/>
      <c r="EF1170" s="35"/>
      <c r="EL1170" s="35"/>
      <c r="EM1170" s="35"/>
      <c r="EN1170" s="35"/>
      <c r="ET1170" s="35"/>
      <c r="EU1170" s="35"/>
      <c r="EV1170" s="35"/>
    </row>
    <row r="1171" spans="14:152" s="29" customFormat="1" ht="13.5" x14ac:dyDescent="0.3">
      <c r="N1171" s="35">
        <v>4.8999999999999996E-10</v>
      </c>
      <c r="O1171" s="35">
        <v>3.17471347671</v>
      </c>
      <c r="P1171" s="35">
        <v>5452.2627400773999</v>
      </c>
      <c r="Q1171" s="29">
        <f t="shared" si="388"/>
        <v>-3.9777076239939214E-10</v>
      </c>
      <c r="R1171" s="29">
        <f t="shared" si="389"/>
        <v>-3.9779069864675753E-10</v>
      </c>
      <c r="S1171" s="29">
        <f t="shared" si="390"/>
        <v>-3.9779069794460729E-10</v>
      </c>
      <c r="T1171" s="29">
        <f t="shared" si="391"/>
        <v>-3.9779069794462761E-10</v>
      </c>
      <c r="V1171" s="35"/>
      <c r="W1171" s="35"/>
      <c r="X1171" s="35"/>
      <c r="AD1171" s="35"/>
      <c r="AE1171" s="35"/>
      <c r="AF1171" s="35"/>
      <c r="AL1171" s="35"/>
      <c r="AM1171" s="35"/>
      <c r="AN1171" s="35"/>
      <c r="AT1171" s="35"/>
      <c r="AU1171" s="35"/>
      <c r="AV1171" s="35"/>
      <c r="BB1171" s="35"/>
      <c r="BC1171" s="35"/>
      <c r="BD1171" s="35"/>
      <c r="BJ1171" s="35"/>
      <c r="BK1171" s="35"/>
      <c r="BL1171" s="35"/>
      <c r="BR1171" s="35"/>
      <c r="BS1171" s="35"/>
      <c r="BT1171" s="35"/>
      <c r="BZ1171" s="35"/>
      <c r="CA1171" s="35"/>
      <c r="CB1171" s="35"/>
      <c r="CH1171" s="35"/>
      <c r="CI1171" s="35"/>
      <c r="CJ1171" s="35"/>
      <c r="CP1171" s="35"/>
      <c r="CQ1171" s="35"/>
      <c r="CR1171" s="35"/>
      <c r="CX1171" s="35"/>
      <c r="CY1171" s="35"/>
      <c r="CZ1171" s="35"/>
      <c r="DF1171" s="35"/>
      <c r="DG1171" s="35"/>
      <c r="DH1171" s="35"/>
      <c r="DN1171" s="35"/>
      <c r="DO1171" s="35"/>
      <c r="DP1171" s="35"/>
      <c r="DV1171" s="35"/>
      <c r="DW1171" s="35"/>
      <c r="DX1171" s="35"/>
      <c r="ED1171" s="35"/>
      <c r="EE1171" s="35"/>
      <c r="EF1171" s="35"/>
      <c r="EL1171" s="35"/>
      <c r="EM1171" s="35"/>
      <c r="EN1171" s="35"/>
      <c r="ET1171" s="35"/>
      <c r="EU1171" s="35"/>
      <c r="EV1171" s="35"/>
    </row>
    <row r="1172" spans="14:152" s="29" customFormat="1" ht="13.5" x14ac:dyDescent="0.3">
      <c r="N1172" s="35">
        <v>5.1E-10</v>
      </c>
      <c r="O1172" s="35">
        <v>2.5479177344299999</v>
      </c>
      <c r="P1172" s="35">
        <v>4001.8453534808</v>
      </c>
      <c r="Q1172" s="29">
        <f t="shared" si="388"/>
        <v>6.2691027439118251E-13</v>
      </c>
      <c r="R1172" s="29">
        <f t="shared" si="389"/>
        <v>6.00828741924646E-13</v>
      </c>
      <c r="S1172" s="29">
        <f t="shared" si="390"/>
        <v>6.0082966054918437E-13</v>
      </c>
      <c r="T1172" s="29">
        <f t="shared" si="391"/>
        <v>6.008296605274418E-13</v>
      </c>
      <c r="V1172" s="35"/>
      <c r="W1172" s="35"/>
      <c r="X1172" s="35"/>
      <c r="AD1172" s="35"/>
      <c r="AE1172" s="35"/>
      <c r="AF1172" s="35"/>
      <c r="AL1172" s="35"/>
      <c r="AM1172" s="35"/>
      <c r="AN1172" s="35"/>
      <c r="AT1172" s="35"/>
      <c r="AU1172" s="35"/>
      <c r="AV1172" s="35"/>
      <c r="BB1172" s="35"/>
      <c r="BC1172" s="35"/>
      <c r="BD1172" s="35"/>
      <c r="BJ1172" s="35"/>
      <c r="BK1172" s="35"/>
      <c r="BL1172" s="35"/>
      <c r="BR1172" s="35"/>
      <c r="BS1172" s="35"/>
      <c r="BT1172" s="35"/>
      <c r="BZ1172" s="35"/>
      <c r="CA1172" s="35"/>
      <c r="CB1172" s="35"/>
      <c r="CH1172" s="35"/>
      <c r="CI1172" s="35"/>
      <c r="CJ1172" s="35"/>
      <c r="CP1172" s="35"/>
      <c r="CQ1172" s="35"/>
      <c r="CR1172" s="35"/>
      <c r="CX1172" s="35"/>
      <c r="CY1172" s="35"/>
      <c r="CZ1172" s="35"/>
      <c r="DF1172" s="35"/>
      <c r="DG1172" s="35"/>
      <c r="DH1172" s="35"/>
      <c r="DN1172" s="35"/>
      <c r="DO1172" s="35"/>
      <c r="DP1172" s="35"/>
      <c r="DV1172" s="35"/>
      <c r="DW1172" s="35"/>
      <c r="DX1172" s="35"/>
      <c r="ED1172" s="35"/>
      <c r="EE1172" s="35"/>
      <c r="EF1172" s="35"/>
      <c r="EL1172" s="35"/>
      <c r="EM1172" s="35"/>
      <c r="EN1172" s="35"/>
      <c r="ET1172" s="35"/>
      <c r="EU1172" s="35"/>
      <c r="EV1172" s="35"/>
    </row>
    <row r="1173" spans="14:152" s="29" customFormat="1" ht="13.5" x14ac:dyDescent="0.3">
      <c r="N1173" s="35">
        <v>4.8E-10</v>
      </c>
      <c r="O1173" s="35">
        <v>2.8117155346399998</v>
      </c>
      <c r="P1173" s="35">
        <v>3372.5847325166001</v>
      </c>
      <c r="Q1173" s="29">
        <f t="shared" si="388"/>
        <v>2.4289624074892437E-10</v>
      </c>
      <c r="R1173" s="29">
        <f t="shared" si="389"/>
        <v>2.4291408373448577E-10</v>
      </c>
      <c r="S1173" s="29">
        <f t="shared" si="390"/>
        <v>2.4291408310603825E-10</v>
      </c>
      <c r="T1173" s="29">
        <f t="shared" si="391"/>
        <v>2.4291408310605593E-10</v>
      </c>
      <c r="V1173" s="35"/>
      <c r="W1173" s="35"/>
      <c r="X1173" s="35"/>
      <c r="AD1173" s="35"/>
      <c r="AE1173" s="35"/>
      <c r="AF1173" s="35"/>
      <c r="AL1173" s="35"/>
      <c r="AM1173" s="35"/>
      <c r="AN1173" s="35"/>
      <c r="AT1173" s="35"/>
      <c r="AU1173" s="35"/>
      <c r="AV1173" s="35"/>
      <c r="BB1173" s="35"/>
      <c r="BC1173" s="35"/>
      <c r="BD1173" s="35"/>
      <c r="BJ1173" s="35"/>
      <c r="BK1173" s="35"/>
      <c r="BL1173" s="35"/>
      <c r="BR1173" s="35"/>
      <c r="BS1173" s="35"/>
      <c r="BT1173" s="35"/>
      <c r="BZ1173" s="35"/>
      <c r="CA1173" s="35"/>
      <c r="CB1173" s="35"/>
      <c r="CH1173" s="35"/>
      <c r="CI1173" s="35"/>
      <c r="CJ1173" s="35"/>
      <c r="CP1173" s="35"/>
      <c r="CQ1173" s="35"/>
      <c r="CR1173" s="35"/>
      <c r="CX1173" s="35"/>
      <c r="CY1173" s="35"/>
      <c r="CZ1173" s="35"/>
      <c r="DF1173" s="35"/>
      <c r="DG1173" s="35"/>
      <c r="DH1173" s="35"/>
      <c r="DN1173" s="35"/>
      <c r="DO1173" s="35"/>
      <c r="DP1173" s="35"/>
      <c r="DV1173" s="35"/>
      <c r="DW1173" s="35"/>
      <c r="DX1173" s="35"/>
      <c r="ED1173" s="35"/>
      <c r="EE1173" s="35"/>
      <c r="EF1173" s="35"/>
      <c r="EL1173" s="35"/>
      <c r="EM1173" s="35"/>
      <c r="EN1173" s="35"/>
      <c r="ET1173" s="35"/>
      <c r="EU1173" s="35"/>
      <c r="EV1173" s="35"/>
    </row>
    <row r="1174" spans="14:152" s="29" customFormat="1" ht="13.5" x14ac:dyDescent="0.3">
      <c r="N1174" s="35">
        <v>5.4E-10</v>
      </c>
      <c r="O1174" s="35">
        <v>4.4594518802299996</v>
      </c>
      <c r="P1174" s="35">
        <v>10284.9212034722</v>
      </c>
      <c r="Q1174" s="29">
        <f t="shared" si="388"/>
        <v>-1.5403457141147223E-10</v>
      </c>
      <c r="R1174" s="29">
        <f t="shared" si="389"/>
        <v>-1.5396654506309196E-10</v>
      </c>
      <c r="S1174" s="29">
        <f t="shared" si="390"/>
        <v>-1.5396654745913359E-10</v>
      </c>
      <c r="T1174" s="29">
        <f t="shared" si="391"/>
        <v>-1.5396654745906005E-10</v>
      </c>
      <c r="V1174" s="35"/>
      <c r="W1174" s="35"/>
      <c r="X1174" s="35"/>
      <c r="AD1174" s="35"/>
      <c r="AE1174" s="35"/>
      <c r="AF1174" s="35"/>
      <c r="AL1174" s="35"/>
      <c r="AM1174" s="35"/>
      <c r="AN1174" s="35"/>
      <c r="AT1174" s="35"/>
      <c r="AU1174" s="35"/>
      <c r="AV1174" s="35"/>
      <c r="BB1174" s="35"/>
      <c r="BC1174" s="35"/>
      <c r="BD1174" s="35"/>
      <c r="BJ1174" s="35"/>
      <c r="BK1174" s="35"/>
      <c r="BL1174" s="35"/>
      <c r="BR1174" s="35"/>
      <c r="BS1174" s="35"/>
      <c r="BT1174" s="35"/>
      <c r="BZ1174" s="35"/>
      <c r="CA1174" s="35"/>
      <c r="CB1174" s="35"/>
      <c r="CH1174" s="35"/>
      <c r="CI1174" s="35"/>
      <c r="CJ1174" s="35"/>
      <c r="CP1174" s="35"/>
      <c r="CQ1174" s="35"/>
      <c r="CR1174" s="35"/>
      <c r="CX1174" s="35"/>
      <c r="CY1174" s="35"/>
      <c r="CZ1174" s="35"/>
      <c r="DF1174" s="35"/>
      <c r="DG1174" s="35"/>
      <c r="DH1174" s="35"/>
      <c r="DN1174" s="35"/>
      <c r="DO1174" s="35"/>
      <c r="DP1174" s="35"/>
      <c r="DV1174" s="35"/>
      <c r="DW1174" s="35"/>
      <c r="DX1174" s="35"/>
      <c r="ED1174" s="35"/>
      <c r="EE1174" s="35"/>
      <c r="EF1174" s="35"/>
      <c r="EL1174" s="35"/>
      <c r="EM1174" s="35"/>
      <c r="EN1174" s="35"/>
      <c r="ET1174" s="35"/>
      <c r="EU1174" s="35"/>
      <c r="EV1174" s="35"/>
    </row>
    <row r="1175" spans="14:152" s="29" customFormat="1" ht="13.5" x14ac:dyDescent="0.3">
      <c r="N1175" s="35">
        <v>5.3000000000000003E-10</v>
      </c>
      <c r="O1175" s="35">
        <v>3.8513121352000002</v>
      </c>
      <c r="P1175" s="35">
        <v>9758.7533567266</v>
      </c>
      <c r="Q1175" s="29">
        <f t="shared" si="388"/>
        <v>2.8150242607649012E-10</v>
      </c>
      <c r="R1175" s="29">
        <f t="shared" si="389"/>
        <v>2.8144642192184685E-10</v>
      </c>
      <c r="S1175" s="29">
        <f t="shared" si="390"/>
        <v>2.814464238944744E-10</v>
      </c>
      <c r="T1175" s="29">
        <f t="shared" si="391"/>
        <v>2.8144642389441055E-10</v>
      </c>
      <c r="V1175" s="35"/>
      <c r="W1175" s="35"/>
      <c r="X1175" s="35"/>
      <c r="AD1175" s="35"/>
      <c r="AE1175" s="35"/>
      <c r="AF1175" s="35"/>
      <c r="AL1175" s="35"/>
      <c r="AM1175" s="35"/>
      <c r="AN1175" s="35"/>
      <c r="AT1175" s="35"/>
      <c r="AU1175" s="35"/>
      <c r="AV1175" s="35"/>
      <c r="BB1175" s="35"/>
      <c r="BC1175" s="35"/>
      <c r="BD1175" s="35"/>
      <c r="BJ1175" s="35"/>
      <c r="BK1175" s="35"/>
      <c r="BL1175" s="35"/>
      <c r="BR1175" s="35"/>
      <c r="BS1175" s="35"/>
      <c r="BT1175" s="35"/>
      <c r="BZ1175" s="35"/>
      <c r="CA1175" s="35"/>
      <c r="CB1175" s="35"/>
      <c r="CH1175" s="35"/>
      <c r="CI1175" s="35"/>
      <c r="CJ1175" s="35"/>
      <c r="CP1175" s="35"/>
      <c r="CQ1175" s="35"/>
      <c r="CR1175" s="35"/>
      <c r="CX1175" s="35"/>
      <c r="CY1175" s="35"/>
      <c r="CZ1175" s="35"/>
      <c r="DF1175" s="35"/>
      <c r="DG1175" s="35"/>
      <c r="DH1175" s="35"/>
      <c r="DN1175" s="35"/>
      <c r="DO1175" s="35"/>
      <c r="DP1175" s="35"/>
      <c r="DV1175" s="35"/>
      <c r="DW1175" s="35"/>
      <c r="DX1175" s="35"/>
      <c r="ED1175" s="35"/>
      <c r="EE1175" s="35"/>
      <c r="EF1175" s="35"/>
      <c r="EL1175" s="35"/>
      <c r="EM1175" s="35"/>
      <c r="EN1175" s="35"/>
      <c r="ET1175" s="35"/>
      <c r="EU1175" s="35"/>
      <c r="EV1175" s="35"/>
    </row>
    <row r="1176" spans="14:152" s="29" customFormat="1" ht="13.5" x14ac:dyDescent="0.3">
      <c r="N1176" s="35">
        <v>5.1E-10</v>
      </c>
      <c r="O1176" s="35">
        <v>1.1124486307200001</v>
      </c>
      <c r="P1176" s="35">
        <v>6901.6374958384004</v>
      </c>
      <c r="Q1176" s="29">
        <f t="shared" si="388"/>
        <v>5.0687337704108426E-10</v>
      </c>
      <c r="R1176" s="29">
        <f t="shared" si="389"/>
        <v>5.0687834815922908E-10</v>
      </c>
      <c r="S1176" s="29">
        <f t="shared" si="390"/>
        <v>5.0687834798420841E-10</v>
      </c>
      <c r="T1176" s="29">
        <f t="shared" si="391"/>
        <v>5.06878347984214E-10</v>
      </c>
      <c r="V1176" s="35"/>
      <c r="W1176" s="35"/>
      <c r="X1176" s="35"/>
      <c r="AD1176" s="35"/>
      <c r="AE1176" s="35"/>
      <c r="AF1176" s="35"/>
      <c r="AL1176" s="35"/>
      <c r="AM1176" s="35"/>
      <c r="AN1176" s="35"/>
      <c r="AT1176" s="35"/>
      <c r="AU1176" s="35"/>
      <c r="AV1176" s="35"/>
      <c r="BB1176" s="35"/>
      <c r="BC1176" s="35"/>
      <c r="BD1176" s="35"/>
      <c r="BJ1176" s="35"/>
      <c r="BK1176" s="35"/>
      <c r="BL1176" s="35"/>
      <c r="BR1176" s="35"/>
      <c r="BS1176" s="35"/>
      <c r="BT1176" s="35"/>
      <c r="BZ1176" s="35"/>
      <c r="CA1176" s="35"/>
      <c r="CB1176" s="35"/>
      <c r="CH1176" s="35"/>
      <c r="CI1176" s="35"/>
      <c r="CJ1176" s="35"/>
      <c r="CP1176" s="35"/>
      <c r="CQ1176" s="35"/>
      <c r="CR1176" s="35"/>
      <c r="CX1176" s="35"/>
      <c r="CY1176" s="35"/>
      <c r="CZ1176" s="35"/>
      <c r="DF1176" s="35"/>
      <c r="DG1176" s="35"/>
      <c r="DH1176" s="35"/>
      <c r="DN1176" s="35"/>
      <c r="DO1176" s="35"/>
      <c r="DP1176" s="35"/>
      <c r="DV1176" s="35"/>
      <c r="DW1176" s="35"/>
      <c r="DX1176" s="35"/>
      <c r="ED1176" s="35"/>
      <c r="EE1176" s="35"/>
      <c r="EF1176" s="35"/>
      <c r="EL1176" s="35"/>
      <c r="EM1176" s="35"/>
      <c r="EN1176" s="35"/>
      <c r="ET1176" s="35"/>
      <c r="EU1176" s="35"/>
      <c r="EV1176" s="35"/>
    </row>
    <row r="1177" spans="14:152" s="29" customFormat="1" ht="13.5" x14ac:dyDescent="0.3">
      <c r="N1177" s="35">
        <v>6.2000000000000003E-10</v>
      </c>
      <c r="O1177" s="35">
        <v>1.4219800963</v>
      </c>
      <c r="P1177" s="35">
        <v>6830.7880505342</v>
      </c>
      <c r="Q1177" s="29">
        <f t="shared" si="388"/>
        <v>4.6183834051095833E-10</v>
      </c>
      <c r="R1177" s="29">
        <f t="shared" si="389"/>
        <v>4.6180223057604104E-10</v>
      </c>
      <c r="S1177" s="29">
        <f t="shared" si="390"/>
        <v>4.6180223184794771E-10</v>
      </c>
      <c r="T1177" s="29">
        <f t="shared" si="391"/>
        <v>4.6180223184790655E-10</v>
      </c>
      <c r="V1177" s="35"/>
      <c r="W1177" s="35"/>
      <c r="X1177" s="35"/>
      <c r="AD1177" s="35"/>
      <c r="AE1177" s="35"/>
      <c r="AF1177" s="35"/>
      <c r="AL1177" s="35"/>
      <c r="AM1177" s="35"/>
      <c r="AN1177" s="35"/>
      <c r="AT1177" s="35"/>
      <c r="AU1177" s="35"/>
      <c r="AV1177" s="35"/>
      <c r="BB1177" s="35"/>
      <c r="BC1177" s="35"/>
      <c r="BD1177" s="35"/>
      <c r="BJ1177" s="35"/>
      <c r="BK1177" s="35"/>
      <c r="BL1177" s="35"/>
      <c r="BR1177" s="35"/>
      <c r="BS1177" s="35"/>
      <c r="BT1177" s="35"/>
      <c r="BZ1177" s="35"/>
      <c r="CA1177" s="35"/>
      <c r="CB1177" s="35"/>
      <c r="CH1177" s="35"/>
      <c r="CI1177" s="35"/>
      <c r="CJ1177" s="35"/>
      <c r="CP1177" s="35"/>
      <c r="CQ1177" s="35"/>
      <c r="CR1177" s="35"/>
      <c r="CX1177" s="35"/>
      <c r="CY1177" s="35"/>
      <c r="CZ1177" s="35"/>
      <c r="DF1177" s="35"/>
      <c r="DG1177" s="35"/>
      <c r="DH1177" s="35"/>
      <c r="DN1177" s="35"/>
      <c r="DO1177" s="35"/>
      <c r="DP1177" s="35"/>
      <c r="DV1177" s="35"/>
      <c r="DW1177" s="35"/>
      <c r="DX1177" s="35"/>
      <c r="ED1177" s="35"/>
      <c r="EE1177" s="35"/>
      <c r="EF1177" s="35"/>
      <c r="EL1177" s="35"/>
      <c r="EM1177" s="35"/>
      <c r="EN1177" s="35"/>
      <c r="ET1177" s="35"/>
      <c r="EU1177" s="35"/>
      <c r="EV1177" s="35"/>
    </row>
    <row r="1178" spans="14:152" s="29" customFormat="1" ht="13.5" x14ac:dyDescent="0.3">
      <c r="N1178" s="35">
        <v>5.4999999999999996E-10</v>
      </c>
      <c r="O1178" s="35">
        <v>5.6167298818000004</v>
      </c>
      <c r="P1178" s="35">
        <v>45494.581429748701</v>
      </c>
      <c r="Q1178" s="29">
        <f t="shared" si="388"/>
        <v>-5.4986082264913435E-10</v>
      </c>
      <c r="R1178" s="29">
        <f t="shared" si="389"/>
        <v>-5.4985353662674947E-10</v>
      </c>
      <c r="S1178" s="29">
        <f t="shared" si="390"/>
        <v>-5.4985353688664662E-10</v>
      </c>
      <c r="T1178" s="29">
        <f t="shared" si="391"/>
        <v>-5.4985353688663793E-10</v>
      </c>
      <c r="V1178" s="35"/>
      <c r="W1178" s="35"/>
      <c r="X1178" s="35"/>
      <c r="AD1178" s="35"/>
      <c r="AE1178" s="35"/>
      <c r="AF1178" s="35"/>
      <c r="AL1178" s="35"/>
      <c r="AM1178" s="35"/>
      <c r="AN1178" s="35"/>
      <c r="AT1178" s="35"/>
      <c r="AU1178" s="35"/>
      <c r="AV1178" s="35"/>
      <c r="BB1178" s="35"/>
      <c r="BC1178" s="35"/>
      <c r="BD1178" s="35"/>
      <c r="BJ1178" s="35"/>
      <c r="BK1178" s="35"/>
      <c r="BL1178" s="35"/>
      <c r="BR1178" s="35"/>
      <c r="BS1178" s="35"/>
      <c r="BT1178" s="35"/>
      <c r="BZ1178" s="35"/>
      <c r="CA1178" s="35"/>
      <c r="CB1178" s="35"/>
      <c r="CH1178" s="35"/>
      <c r="CI1178" s="35"/>
      <c r="CJ1178" s="35"/>
      <c r="CP1178" s="35"/>
      <c r="CQ1178" s="35"/>
      <c r="CR1178" s="35"/>
      <c r="CX1178" s="35"/>
      <c r="CY1178" s="35"/>
      <c r="CZ1178" s="35"/>
      <c r="DF1178" s="35"/>
      <c r="DG1178" s="35"/>
      <c r="DH1178" s="35"/>
      <c r="DN1178" s="35"/>
      <c r="DO1178" s="35"/>
      <c r="DP1178" s="35"/>
      <c r="DV1178" s="35"/>
      <c r="DW1178" s="35"/>
      <c r="DX1178" s="35"/>
      <c r="ED1178" s="35"/>
      <c r="EE1178" s="35"/>
      <c r="EF1178" s="35"/>
      <c r="EL1178" s="35"/>
      <c r="EM1178" s="35"/>
      <c r="EN1178" s="35"/>
      <c r="ET1178" s="35"/>
      <c r="EU1178" s="35"/>
      <c r="EV1178" s="35"/>
    </row>
    <row r="1179" spans="14:152" s="29" customFormat="1" ht="13.5" x14ac:dyDescent="0.3">
      <c r="N1179" s="35">
        <v>5.4E-10</v>
      </c>
      <c r="O1179" s="35">
        <v>0.61701959452999999</v>
      </c>
      <c r="P1179" s="35">
        <v>4716.3862265456</v>
      </c>
      <c r="Q1179" s="29">
        <f t="shared" si="388"/>
        <v>-1.3414808607750932E-10</v>
      </c>
      <c r="R1179" s="29">
        <f t="shared" si="389"/>
        <v>-1.3411655947921549E-10</v>
      </c>
      <c r="S1179" s="29">
        <f t="shared" si="390"/>
        <v>-1.3411656058964128E-10</v>
      </c>
      <c r="T1179" s="29">
        <f t="shared" si="391"/>
        <v>-1.3411656058960411E-10</v>
      </c>
      <c r="V1179" s="35"/>
      <c r="W1179" s="35"/>
      <c r="X1179" s="35"/>
      <c r="AD1179" s="35"/>
      <c r="AE1179" s="35"/>
      <c r="AF1179" s="35"/>
      <c r="AL1179" s="35"/>
      <c r="AM1179" s="35"/>
      <c r="AN1179" s="35"/>
      <c r="AT1179" s="35"/>
      <c r="AU1179" s="35"/>
      <c r="AV1179" s="35"/>
      <c r="BB1179" s="35"/>
      <c r="BC1179" s="35"/>
      <c r="BD1179" s="35"/>
      <c r="BJ1179" s="35"/>
      <c r="BK1179" s="35"/>
      <c r="BL1179" s="35"/>
      <c r="BR1179" s="35"/>
      <c r="BS1179" s="35"/>
      <c r="BT1179" s="35"/>
      <c r="BZ1179" s="35"/>
      <c r="CA1179" s="35"/>
      <c r="CB1179" s="35"/>
      <c r="CH1179" s="35"/>
      <c r="CI1179" s="35"/>
      <c r="CJ1179" s="35"/>
      <c r="CP1179" s="35"/>
      <c r="CQ1179" s="35"/>
      <c r="CR1179" s="35"/>
      <c r="CX1179" s="35"/>
      <c r="CY1179" s="35"/>
      <c r="CZ1179" s="35"/>
      <c r="DF1179" s="35"/>
      <c r="DG1179" s="35"/>
      <c r="DH1179" s="35"/>
      <c r="DN1179" s="35"/>
      <c r="DO1179" s="35"/>
      <c r="DP1179" s="35"/>
      <c r="DV1179" s="35"/>
      <c r="DW1179" s="35"/>
      <c r="DX1179" s="35"/>
      <c r="ED1179" s="35"/>
      <c r="EE1179" s="35"/>
      <c r="EF1179" s="35"/>
      <c r="EL1179" s="35"/>
      <c r="EM1179" s="35"/>
      <c r="EN1179" s="35"/>
      <c r="ET1179" s="35"/>
      <c r="EU1179" s="35"/>
      <c r="EV1179" s="35"/>
    </row>
    <row r="1180" spans="14:152" s="29" customFormat="1" ht="13.5" x14ac:dyDescent="0.3">
      <c r="N1180" s="35">
        <v>5.4E-10</v>
      </c>
      <c r="O1180" s="35">
        <v>4.2855632652600004</v>
      </c>
      <c r="P1180" s="35">
        <v>2910.4911174747999</v>
      </c>
      <c r="Q1180" s="29">
        <f t="shared" si="388"/>
        <v>1.48621268709807E-10</v>
      </c>
      <c r="R1180" s="29">
        <f t="shared" si="389"/>
        <v>1.4864057752984708E-10</v>
      </c>
      <c r="S1180" s="29">
        <f t="shared" si="390"/>
        <v>1.4864057684976346E-10</v>
      </c>
      <c r="T1180" s="29">
        <f t="shared" si="391"/>
        <v>1.4864057684978561E-10</v>
      </c>
      <c r="V1180" s="35"/>
      <c r="W1180" s="35"/>
      <c r="X1180" s="35"/>
      <c r="AD1180" s="35"/>
      <c r="AE1180" s="35"/>
      <c r="AF1180" s="35"/>
      <c r="AL1180" s="35"/>
      <c r="AM1180" s="35"/>
      <c r="AN1180" s="35"/>
      <c r="AT1180" s="35"/>
      <c r="AU1180" s="35"/>
      <c r="AV1180" s="35"/>
      <c r="BB1180" s="35"/>
      <c r="BC1180" s="35"/>
      <c r="BD1180" s="35"/>
      <c r="BJ1180" s="35"/>
      <c r="BK1180" s="35"/>
      <c r="BL1180" s="35"/>
      <c r="BR1180" s="35"/>
      <c r="BS1180" s="35"/>
      <c r="BT1180" s="35"/>
      <c r="BZ1180" s="35"/>
      <c r="CA1180" s="35"/>
      <c r="CB1180" s="35"/>
      <c r="CH1180" s="35"/>
      <c r="CI1180" s="35"/>
      <c r="CJ1180" s="35"/>
      <c r="CP1180" s="35"/>
      <c r="CQ1180" s="35"/>
      <c r="CR1180" s="35"/>
      <c r="CX1180" s="35"/>
      <c r="CY1180" s="35"/>
      <c r="CZ1180" s="35"/>
      <c r="DF1180" s="35"/>
      <c r="DG1180" s="35"/>
      <c r="DH1180" s="35"/>
      <c r="DN1180" s="35"/>
      <c r="DO1180" s="35"/>
      <c r="DP1180" s="35"/>
      <c r="DV1180" s="35"/>
      <c r="DW1180" s="35"/>
      <c r="DX1180" s="35"/>
      <c r="ED1180" s="35"/>
      <c r="EE1180" s="35"/>
      <c r="EF1180" s="35"/>
      <c r="EL1180" s="35"/>
      <c r="EM1180" s="35"/>
      <c r="EN1180" s="35"/>
      <c r="ET1180" s="35"/>
      <c r="EU1180" s="35"/>
      <c r="EV1180" s="35"/>
    </row>
    <row r="1181" spans="14:152" s="29" customFormat="1" ht="13.5" x14ac:dyDescent="0.3">
      <c r="N1181" s="35">
        <v>4.5E-10</v>
      </c>
      <c r="O1181" s="35">
        <v>3.1462608131200001</v>
      </c>
      <c r="P1181" s="35">
        <v>13951.5145338074</v>
      </c>
      <c r="Q1181" s="29">
        <f t="shared" si="388"/>
        <v>-4.1287699913289303E-10</v>
      </c>
      <c r="R1181" s="29">
        <f t="shared" si="389"/>
        <v>-4.1290890209147477E-10</v>
      </c>
      <c r="S1181" s="29">
        <f t="shared" si="390"/>
        <v>-4.1290890096803519E-10</v>
      </c>
      <c r="T1181" s="29">
        <f t="shared" si="391"/>
        <v>-4.1290890096807076E-10</v>
      </c>
      <c r="V1181" s="35"/>
      <c r="W1181" s="35"/>
      <c r="X1181" s="35"/>
      <c r="AD1181" s="35"/>
      <c r="AE1181" s="35"/>
      <c r="AF1181" s="35"/>
      <c r="AL1181" s="35"/>
      <c r="AM1181" s="35"/>
      <c r="AN1181" s="35"/>
      <c r="AT1181" s="35"/>
      <c r="AU1181" s="35"/>
      <c r="AV1181" s="35"/>
      <c r="BB1181" s="35"/>
      <c r="BC1181" s="35"/>
      <c r="BD1181" s="35"/>
      <c r="BJ1181" s="35"/>
      <c r="BK1181" s="35"/>
      <c r="BL1181" s="35"/>
      <c r="BR1181" s="35"/>
      <c r="BS1181" s="35"/>
      <c r="BT1181" s="35"/>
      <c r="BZ1181" s="35"/>
      <c r="CA1181" s="35"/>
      <c r="CB1181" s="35"/>
      <c r="CH1181" s="35"/>
      <c r="CI1181" s="35"/>
      <c r="CJ1181" s="35"/>
      <c r="CP1181" s="35"/>
      <c r="CQ1181" s="35"/>
      <c r="CR1181" s="35"/>
      <c r="CX1181" s="35"/>
      <c r="CY1181" s="35"/>
      <c r="CZ1181" s="35"/>
      <c r="DF1181" s="35"/>
      <c r="DG1181" s="35"/>
      <c r="DH1181" s="35"/>
      <c r="DN1181" s="35"/>
      <c r="DO1181" s="35"/>
      <c r="DP1181" s="35"/>
      <c r="DV1181" s="35"/>
      <c r="DW1181" s="35"/>
      <c r="DX1181" s="35"/>
      <c r="ED1181" s="35"/>
      <c r="EE1181" s="35"/>
      <c r="EF1181" s="35"/>
      <c r="EL1181" s="35"/>
      <c r="EM1181" s="35"/>
      <c r="EN1181" s="35"/>
      <c r="ET1181" s="35"/>
      <c r="EU1181" s="35"/>
      <c r="EV1181" s="35"/>
    </row>
    <row r="1182" spans="14:152" s="29" customFormat="1" ht="13.5" x14ac:dyDescent="0.3">
      <c r="N1182" s="35">
        <v>5.0000000000000003E-10</v>
      </c>
      <c r="O1182" s="35">
        <v>4.1623548051899997</v>
      </c>
      <c r="P1182" s="35">
        <v>12979.553174576</v>
      </c>
      <c r="Q1182" s="29">
        <f t="shared" si="388"/>
        <v>1.1116188181250744E-10</v>
      </c>
      <c r="R1182" s="29">
        <f t="shared" si="389"/>
        <v>1.1124273869917031E-10</v>
      </c>
      <c r="S1182" s="29">
        <f t="shared" si="390"/>
        <v>1.1124273585132824E-10</v>
      </c>
      <c r="T1182" s="29">
        <f t="shared" si="391"/>
        <v>1.1124273585141137E-10</v>
      </c>
      <c r="V1182" s="35"/>
      <c r="W1182" s="35"/>
      <c r="X1182" s="35"/>
      <c r="AD1182" s="35"/>
      <c r="AE1182" s="35"/>
      <c r="AF1182" s="35"/>
      <c r="AL1182" s="35"/>
      <c r="AM1182" s="35"/>
      <c r="AN1182" s="35"/>
      <c r="AT1182" s="35"/>
      <c r="AU1182" s="35"/>
      <c r="AV1182" s="35"/>
      <c r="BB1182" s="35"/>
      <c r="BC1182" s="35"/>
      <c r="BD1182" s="35"/>
      <c r="BJ1182" s="35"/>
      <c r="BK1182" s="35"/>
      <c r="BL1182" s="35"/>
      <c r="BR1182" s="35"/>
      <c r="BS1182" s="35"/>
      <c r="BT1182" s="35"/>
      <c r="BZ1182" s="35"/>
      <c r="CA1182" s="35"/>
      <c r="CB1182" s="35"/>
      <c r="CH1182" s="35"/>
      <c r="CI1182" s="35"/>
      <c r="CJ1182" s="35"/>
      <c r="CP1182" s="35"/>
      <c r="CQ1182" s="35"/>
      <c r="CR1182" s="35"/>
      <c r="CX1182" s="35"/>
      <c r="CY1182" s="35"/>
      <c r="CZ1182" s="35"/>
      <c r="DF1182" s="35"/>
      <c r="DG1182" s="35"/>
      <c r="DH1182" s="35"/>
      <c r="DN1182" s="35"/>
      <c r="DO1182" s="35"/>
      <c r="DP1182" s="35"/>
      <c r="DV1182" s="35"/>
      <c r="DW1182" s="35"/>
      <c r="DX1182" s="35"/>
      <c r="ED1182" s="35"/>
      <c r="EE1182" s="35"/>
      <c r="EF1182" s="35"/>
      <c r="EL1182" s="35"/>
      <c r="EM1182" s="35"/>
      <c r="EN1182" s="35"/>
      <c r="ET1182" s="35"/>
      <c r="EU1182" s="35"/>
      <c r="EV1182" s="35"/>
    </row>
    <row r="1183" spans="14:152" s="29" customFormat="1" ht="13.5" x14ac:dyDescent="0.3">
      <c r="N1183" s="35">
        <v>4.6000000000000001E-10</v>
      </c>
      <c r="O1183" s="35">
        <v>1.66182208107</v>
      </c>
      <c r="P1183" s="35">
        <v>7768.0083396855998</v>
      </c>
      <c r="Q1183" s="29">
        <f t="shared" si="388"/>
        <v>-2.5764289820823745E-10</v>
      </c>
      <c r="R1183" s="29">
        <f t="shared" si="389"/>
        <v>-2.5760506783558986E-10</v>
      </c>
      <c r="S1183" s="29">
        <f t="shared" si="390"/>
        <v>-2.5760506916807748E-10</v>
      </c>
      <c r="T1183" s="29">
        <f t="shared" si="391"/>
        <v>-2.5760506916803416E-10</v>
      </c>
      <c r="V1183" s="35"/>
      <c r="W1183" s="35"/>
      <c r="X1183" s="35"/>
      <c r="AD1183" s="35"/>
      <c r="AE1183" s="35"/>
      <c r="AF1183" s="35"/>
      <c r="AL1183" s="35"/>
      <c r="AM1183" s="35"/>
      <c r="AN1183" s="35"/>
      <c r="AT1183" s="35"/>
      <c r="AU1183" s="35"/>
      <c r="AV1183" s="35"/>
      <c r="BB1183" s="35"/>
      <c r="BC1183" s="35"/>
      <c r="BD1183" s="35"/>
      <c r="BJ1183" s="35"/>
      <c r="BK1183" s="35"/>
      <c r="BL1183" s="35"/>
      <c r="BR1183" s="35"/>
      <c r="BS1183" s="35"/>
      <c r="BT1183" s="35"/>
      <c r="BZ1183" s="35"/>
      <c r="CA1183" s="35"/>
      <c r="CB1183" s="35"/>
      <c r="CH1183" s="35"/>
      <c r="CI1183" s="35"/>
      <c r="CJ1183" s="35"/>
      <c r="CP1183" s="35"/>
      <c r="CQ1183" s="35"/>
      <c r="CR1183" s="35"/>
      <c r="CX1183" s="35"/>
      <c r="CY1183" s="35"/>
      <c r="CZ1183" s="35"/>
      <c r="DF1183" s="35"/>
      <c r="DG1183" s="35"/>
      <c r="DH1183" s="35"/>
      <c r="DN1183" s="35"/>
      <c r="DO1183" s="35"/>
      <c r="DP1183" s="35"/>
      <c r="DV1183" s="35"/>
      <c r="DW1183" s="35"/>
      <c r="DX1183" s="35"/>
      <c r="ED1183" s="35"/>
      <c r="EE1183" s="35"/>
      <c r="EF1183" s="35"/>
      <c r="EL1183" s="35"/>
      <c r="EM1183" s="35"/>
      <c r="EN1183" s="35"/>
      <c r="ET1183" s="35"/>
      <c r="EU1183" s="35"/>
      <c r="EV1183" s="35"/>
    </row>
    <row r="1184" spans="14:152" s="29" customFormat="1" ht="13.5" x14ac:dyDescent="0.3">
      <c r="N1184" s="35">
        <v>4.5E-10</v>
      </c>
      <c r="O1184" s="35">
        <v>5.0770142588800002</v>
      </c>
      <c r="P1184" s="35">
        <v>14951.522602083</v>
      </c>
      <c r="Q1184" s="29">
        <f t="shared" si="388"/>
        <v>-4.3396711905271426E-10</v>
      </c>
      <c r="R1184" s="29">
        <f t="shared" si="389"/>
        <v>-4.3394436475597485E-10</v>
      </c>
      <c r="S1184" s="29">
        <f t="shared" si="390"/>
        <v>-4.3394436555769583E-10</v>
      </c>
      <c r="T1184" s="29">
        <f t="shared" si="391"/>
        <v>-4.3394436555766874E-10</v>
      </c>
      <c r="V1184" s="35"/>
      <c r="W1184" s="35"/>
      <c r="X1184" s="35"/>
      <c r="AD1184" s="35"/>
      <c r="AE1184" s="35"/>
      <c r="AF1184" s="35"/>
      <c r="AL1184" s="35"/>
      <c r="AM1184" s="35"/>
      <c r="AN1184" s="35"/>
      <c r="AT1184" s="35"/>
      <c r="AU1184" s="35"/>
      <c r="AV1184" s="35"/>
      <c r="BB1184" s="35"/>
      <c r="BC1184" s="35"/>
      <c r="BD1184" s="35"/>
      <c r="BJ1184" s="35"/>
      <c r="BK1184" s="35"/>
      <c r="BL1184" s="35"/>
      <c r="BR1184" s="35"/>
      <c r="BS1184" s="35"/>
      <c r="BT1184" s="35"/>
      <c r="BZ1184" s="35"/>
      <c r="CA1184" s="35"/>
      <c r="CB1184" s="35"/>
      <c r="CH1184" s="35"/>
      <c r="CI1184" s="35"/>
      <c r="CJ1184" s="35"/>
      <c r="CP1184" s="35"/>
      <c r="CQ1184" s="35"/>
      <c r="CR1184" s="35"/>
      <c r="CX1184" s="35"/>
      <c r="CY1184" s="35"/>
      <c r="CZ1184" s="35"/>
      <c r="DF1184" s="35"/>
      <c r="DG1184" s="35"/>
      <c r="DH1184" s="35"/>
      <c r="DN1184" s="35"/>
      <c r="DO1184" s="35"/>
      <c r="DP1184" s="35"/>
      <c r="DV1184" s="35"/>
      <c r="DW1184" s="35"/>
      <c r="DX1184" s="35"/>
      <c r="ED1184" s="35"/>
      <c r="EE1184" s="35"/>
      <c r="EF1184" s="35"/>
      <c r="EL1184" s="35"/>
      <c r="EM1184" s="35"/>
      <c r="EN1184" s="35"/>
      <c r="ET1184" s="35"/>
      <c r="EU1184" s="35"/>
      <c r="EV1184" s="35"/>
    </row>
    <row r="1185" spans="14:152" s="29" customFormat="1" ht="13.5" x14ac:dyDescent="0.3">
      <c r="N1185" s="35">
        <v>4.3000000000000001E-10</v>
      </c>
      <c r="O1185" s="35">
        <v>4.3172345953000004</v>
      </c>
      <c r="P1185" s="35">
        <v>5881.4037282341997</v>
      </c>
      <c r="Q1185" s="29">
        <f t="shared" si="388"/>
        <v>3.3202240442686989E-10</v>
      </c>
      <c r="R1185" s="29">
        <f t="shared" si="389"/>
        <v>3.3200186676381384E-10</v>
      </c>
      <c r="S1185" s="29">
        <f t="shared" si="390"/>
        <v>3.3200186748721307E-10</v>
      </c>
      <c r="T1185" s="29">
        <f t="shared" si="391"/>
        <v>3.3200186748719751E-10</v>
      </c>
      <c r="V1185" s="35"/>
      <c r="W1185" s="35"/>
      <c r="X1185" s="35"/>
      <c r="AD1185" s="35"/>
      <c r="AE1185" s="35"/>
      <c r="AF1185" s="35"/>
      <c r="AL1185" s="35"/>
      <c r="AM1185" s="35"/>
      <c r="AN1185" s="35"/>
      <c r="AT1185" s="35"/>
      <c r="AU1185" s="35"/>
      <c r="AV1185" s="35"/>
      <c r="BB1185" s="35"/>
      <c r="BC1185" s="35"/>
      <c r="BD1185" s="35"/>
      <c r="BJ1185" s="35"/>
      <c r="BK1185" s="35"/>
      <c r="BL1185" s="35"/>
      <c r="BR1185" s="35"/>
      <c r="BS1185" s="35"/>
      <c r="BT1185" s="35"/>
      <c r="BZ1185" s="35"/>
      <c r="CA1185" s="35"/>
      <c r="CB1185" s="35"/>
      <c r="CH1185" s="35"/>
      <c r="CI1185" s="35"/>
      <c r="CJ1185" s="35"/>
      <c r="CP1185" s="35"/>
      <c r="CQ1185" s="35"/>
      <c r="CR1185" s="35"/>
      <c r="CX1185" s="35"/>
      <c r="CY1185" s="35"/>
      <c r="CZ1185" s="35"/>
      <c r="DF1185" s="35"/>
      <c r="DG1185" s="35"/>
      <c r="DH1185" s="35"/>
      <c r="DN1185" s="35"/>
      <c r="DO1185" s="35"/>
      <c r="DP1185" s="35"/>
      <c r="DV1185" s="35"/>
      <c r="DW1185" s="35"/>
      <c r="DX1185" s="35"/>
      <c r="ED1185" s="35"/>
      <c r="EE1185" s="35"/>
      <c r="EF1185" s="35"/>
      <c r="EL1185" s="35"/>
      <c r="EM1185" s="35"/>
      <c r="EN1185" s="35"/>
      <c r="ET1185" s="35"/>
      <c r="EU1185" s="35"/>
      <c r="EV1185" s="35"/>
    </row>
    <row r="1186" spans="14:152" s="29" customFormat="1" ht="13.5" x14ac:dyDescent="0.3">
      <c r="N1186" s="35">
        <v>4.5E-10</v>
      </c>
      <c r="O1186" s="35">
        <v>2.3971358167600001</v>
      </c>
      <c r="P1186" s="35">
        <v>8852.2490286907996</v>
      </c>
      <c r="Q1186" s="29">
        <f t="shared" si="388"/>
        <v>-4.0615659780198911E-11</v>
      </c>
      <c r="R1186" s="29">
        <f t="shared" si="389"/>
        <v>-4.0564961280625955E-11</v>
      </c>
      <c r="S1186" s="29">
        <f t="shared" si="390"/>
        <v>-4.0564963066311156E-11</v>
      </c>
      <c r="T1186" s="29">
        <f t="shared" si="391"/>
        <v>-4.05649630662602E-11</v>
      </c>
      <c r="V1186" s="35"/>
      <c r="W1186" s="35"/>
      <c r="X1186" s="35"/>
      <c r="AD1186" s="35"/>
      <c r="AE1186" s="35"/>
      <c r="AF1186" s="35"/>
      <c r="AL1186" s="35"/>
      <c r="AM1186" s="35"/>
      <c r="AN1186" s="35"/>
      <c r="AT1186" s="35"/>
      <c r="AU1186" s="35"/>
      <c r="AV1186" s="35"/>
      <c r="BB1186" s="35"/>
      <c r="BC1186" s="35"/>
      <c r="BD1186" s="35"/>
      <c r="BJ1186" s="35"/>
      <c r="BK1186" s="35"/>
      <c r="BL1186" s="35"/>
      <c r="BR1186" s="35"/>
      <c r="BS1186" s="35"/>
      <c r="BT1186" s="35"/>
      <c r="BZ1186" s="35"/>
      <c r="CA1186" s="35"/>
      <c r="CB1186" s="35"/>
      <c r="CH1186" s="35"/>
      <c r="CI1186" s="35"/>
      <c r="CJ1186" s="35"/>
      <c r="CP1186" s="35"/>
      <c r="CQ1186" s="35"/>
      <c r="CR1186" s="35"/>
      <c r="CX1186" s="35"/>
      <c r="CY1186" s="35"/>
      <c r="CZ1186" s="35"/>
      <c r="DF1186" s="35"/>
      <c r="DG1186" s="35"/>
      <c r="DH1186" s="35"/>
      <c r="DN1186" s="35"/>
      <c r="DO1186" s="35"/>
      <c r="DP1186" s="35"/>
      <c r="DV1186" s="35"/>
      <c r="DW1186" s="35"/>
      <c r="DX1186" s="35"/>
      <c r="ED1186" s="35"/>
      <c r="EE1186" s="35"/>
      <c r="EF1186" s="35"/>
      <c r="EL1186" s="35"/>
      <c r="EM1186" s="35"/>
      <c r="EN1186" s="35"/>
      <c r="ET1186" s="35"/>
      <c r="EU1186" s="35"/>
      <c r="EV1186" s="35"/>
    </row>
    <row r="1187" spans="14:152" s="29" customFormat="1" ht="13.5" x14ac:dyDescent="0.3">
      <c r="N1187" s="35">
        <v>4.3000000000000001E-10</v>
      </c>
      <c r="O1187" s="35">
        <v>2.1020266049499998</v>
      </c>
      <c r="P1187" s="35">
        <v>3337.1566186536002</v>
      </c>
      <c r="Q1187" s="29">
        <f t="shared" si="388"/>
        <v>4.1717025987020951E-10</v>
      </c>
      <c r="R1187" s="29">
        <f t="shared" si="389"/>
        <v>4.1716581344628664E-10</v>
      </c>
      <c r="S1187" s="29">
        <f t="shared" si="390"/>
        <v>4.1716581360291034E-10</v>
      </c>
      <c r="T1187" s="29">
        <f t="shared" si="391"/>
        <v>4.1716581360290517E-10</v>
      </c>
      <c r="V1187" s="35"/>
      <c r="W1187" s="35"/>
      <c r="X1187" s="35"/>
      <c r="AD1187" s="35"/>
      <c r="AE1187" s="35"/>
      <c r="AF1187" s="35"/>
      <c r="AL1187" s="35"/>
      <c r="AM1187" s="35"/>
      <c r="AN1187" s="35"/>
      <c r="AT1187" s="35"/>
      <c r="AU1187" s="35"/>
      <c r="AV1187" s="35"/>
      <c r="BB1187" s="35"/>
      <c r="BC1187" s="35"/>
      <c r="BD1187" s="35"/>
      <c r="BJ1187" s="35"/>
      <c r="BK1187" s="35"/>
      <c r="BL1187" s="35"/>
      <c r="BR1187" s="35"/>
      <c r="BS1187" s="35"/>
      <c r="BT1187" s="35"/>
      <c r="BZ1187" s="35"/>
      <c r="CA1187" s="35"/>
      <c r="CB1187" s="35"/>
      <c r="CH1187" s="35"/>
      <c r="CI1187" s="35"/>
      <c r="CJ1187" s="35"/>
      <c r="CP1187" s="35"/>
      <c r="CQ1187" s="35"/>
      <c r="CR1187" s="35"/>
      <c r="CX1187" s="35"/>
      <c r="CY1187" s="35"/>
      <c r="CZ1187" s="35"/>
      <c r="DF1187" s="35"/>
      <c r="DG1187" s="35"/>
      <c r="DH1187" s="35"/>
      <c r="DN1187" s="35"/>
      <c r="DO1187" s="35"/>
      <c r="DP1187" s="35"/>
      <c r="DV1187" s="35"/>
      <c r="DW1187" s="35"/>
      <c r="DX1187" s="35"/>
      <c r="ED1187" s="35"/>
      <c r="EE1187" s="35"/>
      <c r="EF1187" s="35"/>
      <c r="EL1187" s="35"/>
      <c r="EM1187" s="35"/>
      <c r="EN1187" s="35"/>
      <c r="ET1187" s="35"/>
      <c r="EU1187" s="35"/>
      <c r="EV1187" s="35"/>
    </row>
    <row r="1188" spans="14:152" s="29" customFormat="1" ht="13.5" x14ac:dyDescent="0.3">
      <c r="N1188" s="35">
        <v>4.8E-10</v>
      </c>
      <c r="O1188" s="35">
        <v>0.19934255780999999</v>
      </c>
      <c r="P1188" s="35">
        <v>1905.4647649404001</v>
      </c>
      <c r="Q1188" s="29">
        <f t="shared" si="388"/>
        <v>4.6283660519889672E-10</v>
      </c>
      <c r="R1188" s="29">
        <f t="shared" si="389"/>
        <v>4.6283350747349921E-10</v>
      </c>
      <c r="S1188" s="29">
        <f t="shared" si="390"/>
        <v>4.6283350758261064E-10</v>
      </c>
      <c r="T1188" s="29">
        <f t="shared" si="391"/>
        <v>4.6283350758260697E-10</v>
      </c>
      <c r="V1188" s="35"/>
      <c r="W1188" s="35"/>
      <c r="X1188" s="35"/>
      <c r="AD1188" s="35"/>
      <c r="AE1188" s="35"/>
      <c r="AF1188" s="35"/>
      <c r="AL1188" s="35"/>
      <c r="AM1188" s="35"/>
      <c r="AN1188" s="35"/>
      <c r="AT1188" s="35"/>
      <c r="AU1188" s="35"/>
      <c r="AV1188" s="35"/>
      <c r="BB1188" s="35"/>
      <c r="BC1188" s="35"/>
      <c r="BD1188" s="35"/>
      <c r="BJ1188" s="35"/>
      <c r="BK1188" s="35"/>
      <c r="BL1188" s="35"/>
      <c r="BR1188" s="35"/>
      <c r="BS1188" s="35"/>
      <c r="BT1188" s="35"/>
      <c r="BZ1188" s="35"/>
      <c r="CA1188" s="35"/>
      <c r="CB1188" s="35"/>
      <c r="CH1188" s="35"/>
      <c r="CI1188" s="35"/>
      <c r="CJ1188" s="35"/>
      <c r="CP1188" s="35"/>
      <c r="CQ1188" s="35"/>
      <c r="CR1188" s="35"/>
      <c r="CX1188" s="35"/>
      <c r="CY1188" s="35"/>
      <c r="CZ1188" s="35"/>
      <c r="DF1188" s="35"/>
      <c r="DG1188" s="35"/>
      <c r="DH1188" s="35"/>
      <c r="DN1188" s="35"/>
      <c r="DO1188" s="35"/>
      <c r="DP1188" s="35"/>
      <c r="DV1188" s="35"/>
      <c r="DW1188" s="35"/>
      <c r="DX1188" s="35"/>
      <c r="ED1188" s="35"/>
      <c r="EE1188" s="35"/>
      <c r="EF1188" s="35"/>
      <c r="EL1188" s="35"/>
      <c r="EM1188" s="35"/>
      <c r="EN1188" s="35"/>
      <c r="ET1188" s="35"/>
      <c r="EU1188" s="35"/>
      <c r="EV1188" s="35"/>
    </row>
    <row r="1189" spans="14:152" s="29" customFormat="1" ht="13.5" x14ac:dyDescent="0.3">
      <c r="N1189" s="35">
        <v>5.6000000000000003E-10</v>
      </c>
      <c r="O1189" s="35">
        <v>5.2568769585500004</v>
      </c>
      <c r="P1189" s="35">
        <v>12808.880303956799</v>
      </c>
      <c r="Q1189" s="29">
        <f t="shared" si="388"/>
        <v>5.2961478219528377E-10</v>
      </c>
      <c r="R1189" s="29">
        <f t="shared" si="389"/>
        <v>5.2958499118559946E-10</v>
      </c>
      <c r="S1189" s="29">
        <f t="shared" si="390"/>
        <v>5.2958499223513605E-10</v>
      </c>
      <c r="T1189" s="29">
        <f t="shared" si="391"/>
        <v>5.2958499223510503E-10</v>
      </c>
      <c r="V1189" s="35"/>
      <c r="W1189" s="35"/>
      <c r="X1189" s="35"/>
      <c r="AD1189" s="35"/>
      <c r="AE1189" s="35"/>
      <c r="AF1189" s="35"/>
      <c r="AL1189" s="35"/>
      <c r="AM1189" s="35"/>
      <c r="AN1189" s="35"/>
      <c r="AT1189" s="35"/>
      <c r="AU1189" s="35"/>
      <c r="AV1189" s="35"/>
      <c r="BB1189" s="35"/>
      <c r="BC1189" s="35"/>
      <c r="BD1189" s="35"/>
      <c r="BJ1189" s="35"/>
      <c r="BK1189" s="35"/>
      <c r="BL1189" s="35"/>
      <c r="BR1189" s="35"/>
      <c r="BS1189" s="35"/>
      <c r="BT1189" s="35"/>
      <c r="BZ1189" s="35"/>
      <c r="CA1189" s="35"/>
      <c r="CB1189" s="35"/>
      <c r="CH1189" s="35"/>
      <c r="CI1189" s="35"/>
      <c r="CJ1189" s="35"/>
      <c r="CP1189" s="35"/>
      <c r="CQ1189" s="35"/>
      <c r="CR1189" s="35"/>
      <c r="CX1189" s="35"/>
      <c r="CY1189" s="35"/>
      <c r="CZ1189" s="35"/>
      <c r="DF1189" s="35"/>
      <c r="DG1189" s="35"/>
      <c r="DH1189" s="35"/>
      <c r="DN1189" s="35"/>
      <c r="DO1189" s="35"/>
      <c r="DP1189" s="35"/>
      <c r="DV1189" s="35"/>
      <c r="DW1189" s="35"/>
      <c r="DX1189" s="35"/>
      <c r="ED1189" s="35"/>
      <c r="EE1189" s="35"/>
      <c r="EF1189" s="35"/>
      <c r="EL1189" s="35"/>
      <c r="EM1189" s="35"/>
      <c r="EN1189" s="35"/>
      <c r="ET1189" s="35"/>
      <c r="EU1189" s="35"/>
      <c r="EV1189" s="35"/>
    </row>
    <row r="1190" spans="14:152" s="29" customFormat="1" ht="13.5" x14ac:dyDescent="0.3">
      <c r="N1190" s="35">
        <v>4.8999999999999996E-10</v>
      </c>
      <c r="O1190" s="35">
        <v>2.0632096665900002</v>
      </c>
      <c r="P1190" s="35">
        <v>4296.9015826703999</v>
      </c>
      <c r="Q1190" s="29">
        <f t="shared" si="388"/>
        <v>-4.5063091396574911E-10</v>
      </c>
      <c r="R1190" s="29">
        <f t="shared" si="389"/>
        <v>-4.5062034643402996E-10</v>
      </c>
      <c r="S1190" s="29">
        <f t="shared" si="390"/>
        <v>-4.5062034680625762E-10</v>
      </c>
      <c r="T1190" s="29">
        <f t="shared" si="391"/>
        <v>-4.5062034680624671E-10</v>
      </c>
      <c r="V1190" s="35"/>
      <c r="W1190" s="35"/>
      <c r="X1190" s="35"/>
      <c r="AD1190" s="35"/>
      <c r="AE1190" s="35"/>
      <c r="AF1190" s="35"/>
      <c r="AL1190" s="35"/>
      <c r="AM1190" s="35"/>
      <c r="AN1190" s="35"/>
      <c r="AT1190" s="35"/>
      <c r="AU1190" s="35"/>
      <c r="AV1190" s="35"/>
      <c r="BB1190" s="35"/>
      <c r="BC1190" s="35"/>
      <c r="BD1190" s="35"/>
      <c r="BJ1190" s="35"/>
      <c r="BK1190" s="35"/>
      <c r="BL1190" s="35"/>
      <c r="BR1190" s="35"/>
      <c r="BS1190" s="35"/>
      <c r="BT1190" s="35"/>
      <c r="BZ1190" s="35"/>
      <c r="CA1190" s="35"/>
      <c r="CB1190" s="35"/>
      <c r="CH1190" s="35"/>
      <c r="CI1190" s="35"/>
      <c r="CJ1190" s="35"/>
      <c r="CP1190" s="35"/>
      <c r="CQ1190" s="35"/>
      <c r="CR1190" s="35"/>
      <c r="CX1190" s="35"/>
      <c r="CY1190" s="35"/>
      <c r="CZ1190" s="35"/>
      <c r="DF1190" s="35"/>
      <c r="DG1190" s="35"/>
      <c r="DH1190" s="35"/>
      <c r="DN1190" s="35"/>
      <c r="DO1190" s="35"/>
      <c r="DP1190" s="35"/>
      <c r="DV1190" s="35"/>
      <c r="DW1190" s="35"/>
      <c r="DX1190" s="35"/>
      <c r="ED1190" s="35"/>
      <c r="EE1190" s="35"/>
      <c r="EF1190" s="35"/>
      <c r="EL1190" s="35"/>
      <c r="EM1190" s="35"/>
      <c r="EN1190" s="35"/>
      <c r="ET1190" s="35"/>
      <c r="EU1190" s="35"/>
      <c r="EV1190" s="35"/>
    </row>
    <row r="1191" spans="14:152" s="29" customFormat="1" ht="13.5" x14ac:dyDescent="0.3">
      <c r="N1191" s="35">
        <v>4.2E-10</v>
      </c>
      <c r="O1191" s="35">
        <v>6.0728212695300003</v>
      </c>
      <c r="P1191" s="35">
        <v>4295.8539512994003</v>
      </c>
      <c r="Q1191" s="29">
        <f t="shared" si="388"/>
        <v>3.7866002863932376E-10</v>
      </c>
      <c r="R1191" s="29">
        <f t="shared" si="389"/>
        <v>3.7867000319749747E-10</v>
      </c>
      <c r="S1191" s="29">
        <f t="shared" si="390"/>
        <v>3.7867000284619872E-10</v>
      </c>
      <c r="T1191" s="29">
        <f t="shared" si="391"/>
        <v>3.7867000284620901E-10</v>
      </c>
      <c r="V1191" s="35"/>
      <c r="W1191" s="35"/>
      <c r="X1191" s="35"/>
      <c r="AD1191" s="35"/>
      <c r="AE1191" s="35"/>
      <c r="AF1191" s="35"/>
      <c r="AL1191" s="35"/>
      <c r="AM1191" s="35"/>
      <c r="AN1191" s="35"/>
      <c r="AT1191" s="35"/>
      <c r="AU1191" s="35"/>
      <c r="AV1191" s="35"/>
      <c r="BB1191" s="35"/>
      <c r="BC1191" s="35"/>
      <c r="BD1191" s="35"/>
      <c r="BJ1191" s="35"/>
      <c r="BK1191" s="35"/>
      <c r="BL1191" s="35"/>
      <c r="BR1191" s="35"/>
      <c r="BS1191" s="35"/>
      <c r="BT1191" s="35"/>
      <c r="BZ1191" s="35"/>
      <c r="CA1191" s="35"/>
      <c r="CB1191" s="35"/>
      <c r="CH1191" s="35"/>
      <c r="CI1191" s="35"/>
      <c r="CJ1191" s="35"/>
      <c r="CP1191" s="35"/>
      <c r="CQ1191" s="35"/>
      <c r="CR1191" s="35"/>
      <c r="CX1191" s="35"/>
      <c r="CY1191" s="35"/>
      <c r="CZ1191" s="35"/>
      <c r="DF1191" s="35"/>
      <c r="DG1191" s="35"/>
      <c r="DH1191" s="35"/>
      <c r="DN1191" s="35"/>
      <c r="DO1191" s="35"/>
      <c r="DP1191" s="35"/>
      <c r="DV1191" s="35"/>
      <c r="DW1191" s="35"/>
      <c r="DX1191" s="35"/>
      <c r="ED1191" s="35"/>
      <c r="EE1191" s="35"/>
      <c r="EF1191" s="35"/>
      <c r="EL1191" s="35"/>
      <c r="EM1191" s="35"/>
      <c r="EN1191" s="35"/>
      <c r="ET1191" s="35"/>
      <c r="EU1191" s="35"/>
      <c r="EV1191" s="35"/>
    </row>
    <row r="1192" spans="14:152" s="29" customFormat="1" ht="13.5" x14ac:dyDescent="0.3">
      <c r="N1192" s="35">
        <v>4.3000000000000001E-10</v>
      </c>
      <c r="O1192" s="35">
        <v>1.7457161377999999</v>
      </c>
      <c r="P1192" s="35">
        <v>3130.8364496108002</v>
      </c>
      <c r="Q1192" s="29">
        <f t="shared" si="388"/>
        <v>-2.9628465801275225E-10</v>
      </c>
      <c r="R1192" s="29">
        <f t="shared" si="389"/>
        <v>-2.9627218947173546E-10</v>
      </c>
      <c r="S1192" s="29">
        <f t="shared" si="390"/>
        <v>-2.962721899109054E-10</v>
      </c>
      <c r="T1192" s="29">
        <f t="shared" si="391"/>
        <v>-2.9627218991089211E-10</v>
      </c>
      <c r="V1192" s="35"/>
      <c r="W1192" s="35"/>
      <c r="X1192" s="35"/>
      <c r="AD1192" s="35"/>
      <c r="AE1192" s="35"/>
      <c r="AF1192" s="35"/>
      <c r="AL1192" s="35"/>
      <c r="AM1192" s="35"/>
      <c r="AN1192" s="35"/>
      <c r="AT1192" s="35"/>
      <c r="AU1192" s="35"/>
      <c r="AV1192" s="35"/>
      <c r="BB1192" s="35"/>
      <c r="BC1192" s="35"/>
      <c r="BD1192" s="35"/>
      <c r="BJ1192" s="35"/>
      <c r="BK1192" s="35"/>
      <c r="BL1192" s="35"/>
      <c r="BR1192" s="35"/>
      <c r="BS1192" s="35"/>
      <c r="BT1192" s="35"/>
      <c r="BZ1192" s="35"/>
      <c r="CA1192" s="35"/>
      <c r="CB1192" s="35"/>
      <c r="CH1192" s="35"/>
      <c r="CI1192" s="35"/>
      <c r="CJ1192" s="35"/>
      <c r="CP1192" s="35"/>
      <c r="CQ1192" s="35"/>
      <c r="CR1192" s="35"/>
      <c r="CX1192" s="35"/>
      <c r="CY1192" s="35"/>
      <c r="CZ1192" s="35"/>
      <c r="DF1192" s="35"/>
      <c r="DG1192" s="35"/>
      <c r="DH1192" s="35"/>
      <c r="DN1192" s="35"/>
      <c r="DO1192" s="35"/>
      <c r="DP1192" s="35"/>
      <c r="DV1192" s="35"/>
      <c r="DW1192" s="35"/>
      <c r="DX1192" s="35"/>
      <c r="ED1192" s="35"/>
      <c r="EE1192" s="35"/>
      <c r="EF1192" s="35"/>
      <c r="EL1192" s="35"/>
      <c r="EM1192" s="35"/>
      <c r="EN1192" s="35"/>
      <c r="ET1192" s="35"/>
      <c r="EU1192" s="35"/>
      <c r="EV1192" s="35"/>
    </row>
    <row r="1193" spans="14:152" s="29" customFormat="1" ht="13.5" x14ac:dyDescent="0.3">
      <c r="N1193" s="35">
        <v>5.0000000000000003E-10</v>
      </c>
      <c r="O1193" s="35">
        <v>2.2711246954400002</v>
      </c>
      <c r="P1193" s="35">
        <v>3427.9206312396</v>
      </c>
      <c r="Q1193" s="29">
        <f t="shared" si="388"/>
        <v>8.5779117000186272E-11</v>
      </c>
      <c r="R1193" s="29">
        <f t="shared" si="389"/>
        <v>8.5800695188613049E-11</v>
      </c>
      <c r="S1193" s="29">
        <f t="shared" si="390"/>
        <v>8.5800694428602423E-11</v>
      </c>
      <c r="T1193" s="29">
        <f t="shared" si="391"/>
        <v>8.5800694428623413E-11</v>
      </c>
      <c r="V1193" s="35"/>
      <c r="W1193" s="35"/>
      <c r="X1193" s="35"/>
      <c r="AD1193" s="35"/>
      <c r="AE1193" s="35"/>
      <c r="AF1193" s="35"/>
      <c r="AL1193" s="35"/>
      <c r="AM1193" s="35"/>
      <c r="AN1193" s="35"/>
      <c r="AT1193" s="35"/>
      <c r="AU1193" s="35"/>
      <c r="AV1193" s="35"/>
      <c r="BB1193" s="35"/>
      <c r="BC1193" s="35"/>
      <c r="BD1193" s="35"/>
      <c r="BJ1193" s="35"/>
      <c r="BK1193" s="35"/>
      <c r="BL1193" s="35"/>
      <c r="BR1193" s="35"/>
      <c r="BS1193" s="35"/>
      <c r="BT1193" s="35"/>
      <c r="BZ1193" s="35"/>
      <c r="CA1193" s="35"/>
      <c r="CB1193" s="35"/>
      <c r="CH1193" s="35"/>
      <c r="CI1193" s="35"/>
      <c r="CJ1193" s="35"/>
      <c r="CP1193" s="35"/>
      <c r="CQ1193" s="35"/>
      <c r="CR1193" s="35"/>
      <c r="CX1193" s="35"/>
      <c r="CY1193" s="35"/>
      <c r="CZ1193" s="35"/>
      <c r="DF1193" s="35"/>
      <c r="DG1193" s="35"/>
      <c r="DH1193" s="35"/>
      <c r="DN1193" s="35"/>
      <c r="DO1193" s="35"/>
      <c r="DP1193" s="35"/>
      <c r="DV1193" s="35"/>
      <c r="DW1193" s="35"/>
      <c r="DX1193" s="35"/>
      <c r="ED1193" s="35"/>
      <c r="EE1193" s="35"/>
      <c r="EF1193" s="35"/>
      <c r="EL1193" s="35"/>
      <c r="EM1193" s="35"/>
      <c r="EN1193" s="35"/>
      <c r="ET1193" s="35"/>
      <c r="EU1193" s="35"/>
      <c r="EV1193" s="35"/>
    </row>
    <row r="1194" spans="14:152" s="29" customFormat="1" ht="13.5" x14ac:dyDescent="0.3">
      <c r="N1194" s="35">
        <v>5.0000000000000003E-10</v>
      </c>
      <c r="O1194" s="35">
        <v>0.30214747765</v>
      </c>
      <c r="P1194" s="35">
        <v>3358.4249488178002</v>
      </c>
      <c r="Q1194" s="29">
        <f t="shared" si="388"/>
        <v>-6.4091825167505737E-11</v>
      </c>
      <c r="R1194" s="29">
        <f t="shared" si="389"/>
        <v>-6.4113107037944677E-11</v>
      </c>
      <c r="S1194" s="29">
        <f t="shared" si="390"/>
        <v>-6.4113106288365497E-11</v>
      </c>
      <c r="T1194" s="29">
        <f t="shared" si="391"/>
        <v>-6.4113106288390157E-11</v>
      </c>
      <c r="V1194" s="35"/>
      <c r="W1194" s="35"/>
      <c r="X1194" s="35"/>
      <c r="AD1194" s="35"/>
      <c r="AE1194" s="35"/>
      <c r="AF1194" s="35"/>
      <c r="AL1194" s="35"/>
      <c r="AM1194" s="35"/>
      <c r="AN1194" s="35"/>
      <c r="AT1194" s="35"/>
      <c r="AU1194" s="35"/>
      <c r="AV1194" s="35"/>
      <c r="BB1194" s="35"/>
      <c r="BC1194" s="35"/>
      <c r="BD1194" s="35"/>
      <c r="BJ1194" s="35"/>
      <c r="BK1194" s="35"/>
      <c r="BL1194" s="35"/>
      <c r="BR1194" s="35"/>
      <c r="BS1194" s="35"/>
      <c r="BT1194" s="35"/>
      <c r="BZ1194" s="35"/>
      <c r="CA1194" s="35"/>
      <c r="CB1194" s="35"/>
      <c r="CH1194" s="35"/>
      <c r="CI1194" s="35"/>
      <c r="CJ1194" s="35"/>
      <c r="CP1194" s="35"/>
      <c r="CQ1194" s="35"/>
      <c r="CR1194" s="35"/>
      <c r="CX1194" s="35"/>
      <c r="CY1194" s="35"/>
      <c r="CZ1194" s="35"/>
      <c r="DF1194" s="35"/>
      <c r="DG1194" s="35"/>
      <c r="DH1194" s="35"/>
      <c r="DN1194" s="35"/>
      <c r="DO1194" s="35"/>
      <c r="DP1194" s="35"/>
      <c r="DV1194" s="35"/>
      <c r="DW1194" s="35"/>
      <c r="DX1194" s="35"/>
      <c r="ED1194" s="35"/>
      <c r="EE1194" s="35"/>
      <c r="EF1194" s="35"/>
      <c r="EL1194" s="35"/>
      <c r="EM1194" s="35"/>
      <c r="EN1194" s="35"/>
      <c r="ET1194" s="35"/>
      <c r="EU1194" s="35"/>
      <c r="EV1194" s="35"/>
    </row>
    <row r="1195" spans="14:152" s="29" customFormat="1" ht="13.5" x14ac:dyDescent="0.3">
      <c r="N1195" s="35">
        <v>4.3000000000000001E-10</v>
      </c>
      <c r="O1195" s="35">
        <v>5.0529717728300003</v>
      </c>
      <c r="P1195" s="35">
        <v>3229.4257844121998</v>
      </c>
      <c r="Q1195" s="29">
        <f t="shared" si="388"/>
        <v>2.4791533068253251E-10</v>
      </c>
      <c r="R1195" s="29">
        <f t="shared" si="389"/>
        <v>2.4792982995949158E-10</v>
      </c>
      <c r="S1195" s="29">
        <f t="shared" si="390"/>
        <v>2.479298294488124E-10</v>
      </c>
      <c r="T1195" s="29">
        <f t="shared" si="391"/>
        <v>2.4792982944882739E-10</v>
      </c>
      <c r="V1195" s="35"/>
      <c r="W1195" s="35"/>
      <c r="X1195" s="35"/>
      <c r="AD1195" s="35"/>
      <c r="AE1195" s="35"/>
      <c r="AF1195" s="35"/>
      <c r="AL1195" s="35"/>
      <c r="AM1195" s="35"/>
      <c r="AN1195" s="35"/>
      <c r="AT1195" s="35"/>
      <c r="AU1195" s="35"/>
      <c r="AV1195" s="35"/>
      <c r="BB1195" s="35"/>
      <c r="BC1195" s="35"/>
      <c r="BD1195" s="35"/>
      <c r="BJ1195" s="35"/>
      <c r="BK1195" s="35"/>
      <c r="BL1195" s="35"/>
      <c r="BR1195" s="35"/>
      <c r="BS1195" s="35"/>
      <c r="BT1195" s="35"/>
      <c r="BZ1195" s="35"/>
      <c r="CA1195" s="35"/>
      <c r="CB1195" s="35"/>
      <c r="CH1195" s="35"/>
      <c r="CI1195" s="35"/>
      <c r="CJ1195" s="35"/>
      <c r="CP1195" s="35"/>
      <c r="CQ1195" s="35"/>
      <c r="CR1195" s="35"/>
      <c r="CX1195" s="35"/>
      <c r="CY1195" s="35"/>
      <c r="CZ1195" s="35"/>
      <c r="DF1195" s="35"/>
      <c r="DG1195" s="35"/>
      <c r="DH1195" s="35"/>
      <c r="DN1195" s="35"/>
      <c r="DO1195" s="35"/>
      <c r="DP1195" s="35"/>
      <c r="DV1195" s="35"/>
      <c r="DW1195" s="35"/>
      <c r="DX1195" s="35"/>
      <c r="ED1195" s="35"/>
      <c r="EE1195" s="35"/>
      <c r="EF1195" s="35"/>
      <c r="EL1195" s="35"/>
      <c r="EM1195" s="35"/>
      <c r="EN1195" s="35"/>
      <c r="ET1195" s="35"/>
      <c r="EU1195" s="35"/>
      <c r="EV1195" s="35"/>
    </row>
    <row r="1196" spans="14:152" s="29" customFormat="1" ht="13.5" x14ac:dyDescent="0.3">
      <c r="N1196" s="35">
        <v>5.4E-10</v>
      </c>
      <c r="O1196" s="35">
        <v>6.1199801642800002</v>
      </c>
      <c r="P1196" s="35">
        <v>16894.510399610601</v>
      </c>
      <c r="Q1196" s="29">
        <f t="shared" si="388"/>
        <v>-3.2838554024241446E-10</v>
      </c>
      <c r="R1196" s="29">
        <f t="shared" si="389"/>
        <v>-3.2847808282092873E-10</v>
      </c>
      <c r="S1196" s="29">
        <f t="shared" si="390"/>
        <v>-3.2847807956169495E-10</v>
      </c>
      <c r="T1196" s="29">
        <f t="shared" si="391"/>
        <v>-3.284780795617924E-10</v>
      </c>
      <c r="V1196" s="35"/>
      <c r="W1196" s="35"/>
      <c r="X1196" s="35"/>
      <c r="AD1196" s="35"/>
      <c r="AE1196" s="35"/>
      <c r="AF1196" s="35"/>
      <c r="AL1196" s="35"/>
      <c r="AM1196" s="35"/>
      <c r="AN1196" s="35"/>
      <c r="AT1196" s="35"/>
      <c r="AU1196" s="35"/>
      <c r="AV1196" s="35"/>
      <c r="BB1196" s="35"/>
      <c r="BC1196" s="35"/>
      <c r="BD1196" s="35"/>
      <c r="BJ1196" s="35"/>
      <c r="BK1196" s="35"/>
      <c r="BL1196" s="35"/>
      <c r="BR1196" s="35"/>
      <c r="BS1196" s="35"/>
      <c r="BT1196" s="35"/>
      <c r="BZ1196" s="35"/>
      <c r="CA1196" s="35"/>
      <c r="CB1196" s="35"/>
      <c r="CH1196" s="35"/>
      <c r="CI1196" s="35"/>
      <c r="CJ1196" s="35"/>
      <c r="CP1196" s="35"/>
      <c r="CQ1196" s="35"/>
      <c r="CR1196" s="35"/>
      <c r="CX1196" s="35"/>
      <c r="CY1196" s="35"/>
      <c r="CZ1196" s="35"/>
      <c r="DF1196" s="35"/>
      <c r="DG1196" s="35"/>
      <c r="DH1196" s="35"/>
      <c r="DN1196" s="35"/>
      <c r="DO1196" s="35"/>
      <c r="DP1196" s="35"/>
      <c r="DV1196" s="35"/>
      <c r="DW1196" s="35"/>
      <c r="DX1196" s="35"/>
      <c r="ED1196" s="35"/>
      <c r="EE1196" s="35"/>
      <c r="EF1196" s="35"/>
      <c r="EL1196" s="35"/>
      <c r="EM1196" s="35"/>
      <c r="EN1196" s="35"/>
      <c r="ET1196" s="35"/>
      <c r="EU1196" s="35"/>
      <c r="EV1196" s="35"/>
    </row>
    <row r="1197" spans="14:152" s="29" customFormat="1" ht="13.5" x14ac:dyDescent="0.3">
      <c r="N1197" s="35">
        <v>4.3000000000000001E-10</v>
      </c>
      <c r="O1197" s="35">
        <v>1.9060300403499999</v>
      </c>
      <c r="P1197" s="35">
        <v>3451.7990689874</v>
      </c>
      <c r="Q1197" s="29">
        <f t="shared" si="388"/>
        <v>6.4120086736181251E-11</v>
      </c>
      <c r="R1197" s="29">
        <f t="shared" si="389"/>
        <v>6.4138842404466867E-11</v>
      </c>
      <c r="S1197" s="29">
        <f t="shared" si="390"/>
        <v>6.4138841743867389E-11</v>
      </c>
      <c r="T1197" s="29">
        <f t="shared" si="391"/>
        <v>6.4138841743888547E-11</v>
      </c>
      <c r="V1197" s="35"/>
      <c r="W1197" s="35"/>
      <c r="X1197" s="35"/>
      <c r="AD1197" s="35"/>
      <c r="AE1197" s="35"/>
      <c r="AF1197" s="35"/>
      <c r="AL1197" s="35"/>
      <c r="AM1197" s="35"/>
      <c r="AN1197" s="35"/>
      <c r="AT1197" s="35"/>
      <c r="AU1197" s="35"/>
      <c r="AV1197" s="35"/>
      <c r="BB1197" s="35"/>
      <c r="BC1197" s="35"/>
      <c r="BD1197" s="35"/>
      <c r="BJ1197" s="35"/>
      <c r="BK1197" s="35"/>
      <c r="BL1197" s="35"/>
      <c r="BR1197" s="35"/>
      <c r="BS1197" s="35"/>
      <c r="BT1197" s="35"/>
      <c r="BZ1197" s="35"/>
      <c r="CA1197" s="35"/>
      <c r="CB1197" s="35"/>
      <c r="CH1197" s="35"/>
      <c r="CI1197" s="35"/>
      <c r="CJ1197" s="35"/>
      <c r="CP1197" s="35"/>
      <c r="CQ1197" s="35"/>
      <c r="CR1197" s="35"/>
      <c r="CX1197" s="35"/>
      <c r="CY1197" s="35"/>
      <c r="CZ1197" s="35"/>
      <c r="DF1197" s="35"/>
      <c r="DG1197" s="35"/>
      <c r="DH1197" s="35"/>
      <c r="DN1197" s="35"/>
      <c r="DO1197" s="35"/>
      <c r="DP1197" s="35"/>
      <c r="DV1197" s="35"/>
      <c r="DW1197" s="35"/>
      <c r="DX1197" s="35"/>
      <c r="ED1197" s="35"/>
      <c r="EE1197" s="35"/>
      <c r="EF1197" s="35"/>
      <c r="EL1197" s="35"/>
      <c r="EM1197" s="35"/>
      <c r="EN1197" s="35"/>
      <c r="ET1197" s="35"/>
      <c r="EU1197" s="35"/>
      <c r="EV1197" s="35"/>
    </row>
    <row r="1198" spans="14:152" s="29" customFormat="1" ht="13.5" x14ac:dyDescent="0.3">
      <c r="N1198" s="35">
        <v>3.9E-10</v>
      </c>
      <c r="O1198" s="35">
        <v>0.50727886431000002</v>
      </c>
      <c r="P1198" s="35">
        <v>10011.200614749599</v>
      </c>
      <c r="Q1198" s="29">
        <f t="shared" si="388"/>
        <v>3.7742150995345318E-10</v>
      </c>
      <c r="R1198" s="29">
        <f t="shared" si="389"/>
        <v>3.7740893729696988E-10</v>
      </c>
      <c r="S1198" s="29">
        <f t="shared" si="390"/>
        <v>3.7740893773990679E-10</v>
      </c>
      <c r="T1198" s="29">
        <f t="shared" si="391"/>
        <v>3.7740893773989278E-10</v>
      </c>
      <c r="V1198" s="35"/>
      <c r="W1198" s="35"/>
      <c r="X1198" s="35"/>
      <c r="AD1198" s="35"/>
      <c r="AE1198" s="35"/>
      <c r="AF1198" s="35"/>
      <c r="AL1198" s="35"/>
      <c r="AM1198" s="35"/>
      <c r="AN1198" s="35"/>
      <c r="AT1198" s="35"/>
      <c r="AU1198" s="35"/>
      <c r="AV1198" s="35"/>
      <c r="BB1198" s="35"/>
      <c r="BC1198" s="35"/>
      <c r="BD1198" s="35"/>
      <c r="BJ1198" s="35"/>
      <c r="BK1198" s="35"/>
      <c r="BL1198" s="35"/>
      <c r="BR1198" s="35"/>
      <c r="BS1198" s="35"/>
      <c r="BT1198" s="35"/>
      <c r="BZ1198" s="35"/>
      <c r="CA1198" s="35"/>
      <c r="CB1198" s="35"/>
      <c r="CH1198" s="35"/>
      <c r="CI1198" s="35"/>
      <c r="CJ1198" s="35"/>
      <c r="CP1198" s="35"/>
      <c r="CQ1198" s="35"/>
      <c r="CR1198" s="35"/>
      <c r="CX1198" s="35"/>
      <c r="CY1198" s="35"/>
      <c r="CZ1198" s="35"/>
      <c r="DF1198" s="35"/>
      <c r="DG1198" s="35"/>
      <c r="DH1198" s="35"/>
      <c r="DN1198" s="35"/>
      <c r="DO1198" s="35"/>
      <c r="DP1198" s="35"/>
      <c r="DV1198" s="35"/>
      <c r="DW1198" s="35"/>
      <c r="DX1198" s="35"/>
      <c r="ED1198" s="35"/>
      <c r="EE1198" s="35"/>
      <c r="EF1198" s="35"/>
      <c r="EL1198" s="35"/>
      <c r="EM1198" s="35"/>
      <c r="EN1198" s="35"/>
      <c r="ET1198" s="35"/>
      <c r="EU1198" s="35"/>
      <c r="EV1198" s="35"/>
    </row>
    <row r="1199" spans="14:152" s="29" customFormat="1" ht="13.5" x14ac:dyDescent="0.3">
      <c r="N1199" s="35">
        <v>5.1999999999999996E-10</v>
      </c>
      <c r="O1199" s="35">
        <v>3.1785118415400002</v>
      </c>
      <c r="P1199" s="35">
        <v>2324.9494088155998</v>
      </c>
      <c r="Q1199" s="29">
        <f t="shared" si="388"/>
        <v>-5.1743361278891294E-10</v>
      </c>
      <c r="R1199" s="29">
        <f t="shared" si="389"/>
        <v>-5.1743514561539922E-10</v>
      </c>
      <c r="S1199" s="29">
        <f t="shared" si="390"/>
        <v>-5.1743514556141876E-10</v>
      </c>
      <c r="T1199" s="29">
        <f t="shared" si="391"/>
        <v>-5.1743514556142052E-10</v>
      </c>
      <c r="V1199" s="35"/>
      <c r="W1199" s="35"/>
      <c r="X1199" s="35"/>
      <c r="AD1199" s="35"/>
      <c r="AE1199" s="35"/>
      <c r="AF1199" s="35"/>
      <c r="AL1199" s="35"/>
      <c r="AM1199" s="35"/>
      <c r="AN1199" s="35"/>
      <c r="AT1199" s="35"/>
      <c r="AU1199" s="35"/>
      <c r="AV1199" s="35"/>
      <c r="BB1199" s="35"/>
      <c r="BC1199" s="35"/>
      <c r="BD1199" s="35"/>
      <c r="BJ1199" s="35"/>
      <c r="BK1199" s="35"/>
      <c r="BL1199" s="35"/>
      <c r="BR1199" s="35"/>
      <c r="BS1199" s="35"/>
      <c r="BT1199" s="35"/>
      <c r="BZ1199" s="35"/>
      <c r="CA1199" s="35"/>
      <c r="CB1199" s="35"/>
      <c r="CH1199" s="35"/>
      <c r="CI1199" s="35"/>
      <c r="CJ1199" s="35"/>
      <c r="CP1199" s="35"/>
      <c r="CQ1199" s="35"/>
      <c r="CR1199" s="35"/>
      <c r="CX1199" s="35"/>
      <c r="CY1199" s="35"/>
      <c r="CZ1199" s="35"/>
      <c r="DF1199" s="35"/>
      <c r="DG1199" s="35"/>
      <c r="DH1199" s="35"/>
      <c r="DN1199" s="35"/>
      <c r="DO1199" s="35"/>
      <c r="DP1199" s="35"/>
      <c r="DV1199" s="35"/>
      <c r="DW1199" s="35"/>
      <c r="DX1199" s="35"/>
      <c r="ED1199" s="35"/>
      <c r="EE1199" s="35"/>
      <c r="EF1199" s="35"/>
      <c r="EL1199" s="35"/>
      <c r="EM1199" s="35"/>
      <c r="EN1199" s="35"/>
      <c r="ET1199" s="35"/>
      <c r="EU1199" s="35"/>
      <c r="EV1199" s="35"/>
    </row>
    <row r="1200" spans="14:152" s="29" customFormat="1" ht="13.5" x14ac:dyDescent="0.3">
      <c r="N1200" s="35">
        <v>3.7999999999999998E-10</v>
      </c>
      <c r="O1200" s="35">
        <v>4.88249540246</v>
      </c>
      <c r="P1200" s="35">
        <v>3499.5559444830001</v>
      </c>
      <c r="Q1200" s="29">
        <f t="shared" si="388"/>
        <v>1.6899310960356237E-10</v>
      </c>
      <c r="R1200" s="29">
        <f t="shared" si="389"/>
        <v>1.6897788827817372E-10</v>
      </c>
      <c r="S1200" s="29">
        <f t="shared" si="390"/>
        <v>1.6897788881429615E-10</v>
      </c>
      <c r="T1200" s="29">
        <f t="shared" si="391"/>
        <v>1.6897788881427925E-10</v>
      </c>
      <c r="V1200" s="35"/>
      <c r="W1200" s="35"/>
      <c r="X1200" s="35"/>
      <c r="AD1200" s="35"/>
      <c r="AE1200" s="35"/>
      <c r="AF1200" s="35"/>
      <c r="AL1200" s="35"/>
      <c r="AM1200" s="35"/>
      <c r="AN1200" s="35"/>
      <c r="AT1200" s="35"/>
      <c r="AU1200" s="35"/>
      <c r="AV1200" s="35"/>
      <c r="BB1200" s="35"/>
      <c r="BC1200" s="35"/>
      <c r="BD1200" s="35"/>
      <c r="BJ1200" s="35"/>
      <c r="BK1200" s="35"/>
      <c r="BL1200" s="35"/>
      <c r="BR1200" s="35"/>
      <c r="BS1200" s="35"/>
      <c r="BT1200" s="35"/>
      <c r="BZ1200" s="35"/>
      <c r="CA1200" s="35"/>
      <c r="CB1200" s="35"/>
      <c r="CH1200" s="35"/>
      <c r="CI1200" s="35"/>
      <c r="CJ1200" s="35"/>
      <c r="CP1200" s="35"/>
      <c r="CQ1200" s="35"/>
      <c r="CR1200" s="35"/>
      <c r="CX1200" s="35"/>
      <c r="CY1200" s="35"/>
      <c r="CZ1200" s="35"/>
      <c r="DF1200" s="35"/>
      <c r="DG1200" s="35"/>
      <c r="DH1200" s="35"/>
      <c r="DN1200" s="35"/>
      <c r="DO1200" s="35"/>
      <c r="DP1200" s="35"/>
      <c r="DV1200" s="35"/>
      <c r="DW1200" s="35"/>
      <c r="DX1200" s="35"/>
      <c r="ED1200" s="35"/>
      <c r="EE1200" s="35"/>
      <c r="EF1200" s="35"/>
      <c r="EL1200" s="35"/>
      <c r="EM1200" s="35"/>
      <c r="EN1200" s="35"/>
      <c r="ET1200" s="35"/>
      <c r="EU1200" s="35"/>
      <c r="EV1200" s="35"/>
    </row>
    <row r="1201" spans="14:152" s="29" customFormat="1" ht="13.5" x14ac:dyDescent="0.3">
      <c r="N1201" s="35">
        <v>3.9E-10</v>
      </c>
      <c r="O1201" s="35">
        <v>5.2811308321099997</v>
      </c>
      <c r="P1201" s="35">
        <v>3343.1552239806001</v>
      </c>
      <c r="Q1201" s="29">
        <f t="shared" si="388"/>
        <v>-3.8764492413265763E-10</v>
      </c>
      <c r="R1201" s="29">
        <f t="shared" si="389"/>
        <v>-3.8764309545722062E-10</v>
      </c>
      <c r="S1201" s="29">
        <f t="shared" si="390"/>
        <v>-3.8764309552164196E-10</v>
      </c>
      <c r="T1201" s="29">
        <f t="shared" si="391"/>
        <v>-3.8764309552163984E-10</v>
      </c>
      <c r="V1201" s="35"/>
      <c r="W1201" s="35"/>
      <c r="X1201" s="35"/>
      <c r="AD1201" s="35"/>
      <c r="AE1201" s="35"/>
      <c r="AF1201" s="35"/>
      <c r="AL1201" s="35"/>
      <c r="AM1201" s="35"/>
      <c r="AN1201" s="35"/>
      <c r="AT1201" s="35"/>
      <c r="AU1201" s="35"/>
      <c r="AV1201" s="35"/>
      <c r="BB1201" s="35"/>
      <c r="BC1201" s="35"/>
      <c r="BD1201" s="35"/>
      <c r="BJ1201" s="35"/>
      <c r="BK1201" s="35"/>
      <c r="BL1201" s="35"/>
      <c r="BR1201" s="35"/>
      <c r="BS1201" s="35"/>
      <c r="BT1201" s="35"/>
      <c r="BZ1201" s="35"/>
      <c r="CA1201" s="35"/>
      <c r="CB1201" s="35"/>
      <c r="CH1201" s="35"/>
      <c r="CI1201" s="35"/>
      <c r="CJ1201" s="35"/>
      <c r="CP1201" s="35"/>
      <c r="CQ1201" s="35"/>
      <c r="CR1201" s="35"/>
      <c r="CX1201" s="35"/>
      <c r="CY1201" s="35"/>
      <c r="CZ1201" s="35"/>
      <c r="DF1201" s="35"/>
      <c r="DG1201" s="35"/>
      <c r="DH1201" s="35"/>
      <c r="DN1201" s="35"/>
      <c r="DO1201" s="35"/>
      <c r="DP1201" s="35"/>
      <c r="DV1201" s="35"/>
      <c r="DW1201" s="35"/>
      <c r="DX1201" s="35"/>
      <c r="ED1201" s="35"/>
      <c r="EE1201" s="35"/>
      <c r="EF1201" s="35"/>
      <c r="EL1201" s="35"/>
      <c r="EM1201" s="35"/>
      <c r="EN1201" s="35"/>
      <c r="ET1201" s="35"/>
      <c r="EU1201" s="35"/>
      <c r="EV1201" s="35"/>
    </row>
    <row r="1202" spans="14:152" s="29" customFormat="1" ht="13.5" x14ac:dyDescent="0.3">
      <c r="N1202" s="35">
        <v>3.9E-10</v>
      </c>
      <c r="O1202" s="35">
        <v>4.9818558026700002</v>
      </c>
      <c r="P1202" s="35">
        <v>3468.5639597344002</v>
      </c>
      <c r="Q1202" s="29">
        <f t="shared" si="388"/>
        <v>2.2160340556592728E-11</v>
      </c>
      <c r="R1202" s="29">
        <f t="shared" si="389"/>
        <v>2.2143081558798815E-11</v>
      </c>
      <c r="S1202" s="29">
        <f t="shared" si="390"/>
        <v>2.2143082166686386E-11</v>
      </c>
      <c r="T1202" s="29">
        <f t="shared" si="391"/>
        <v>2.2143082166667022E-11</v>
      </c>
      <c r="V1202" s="35"/>
      <c r="W1202" s="35"/>
      <c r="X1202" s="35"/>
      <c r="AD1202" s="35"/>
      <c r="AE1202" s="35"/>
      <c r="AF1202" s="35"/>
      <c r="AL1202" s="35"/>
      <c r="AM1202" s="35"/>
      <c r="AN1202" s="35"/>
      <c r="AT1202" s="35"/>
      <c r="AU1202" s="35"/>
      <c r="AV1202" s="35"/>
      <c r="BB1202" s="35"/>
      <c r="BC1202" s="35"/>
      <c r="BD1202" s="35"/>
      <c r="BJ1202" s="35"/>
      <c r="BK1202" s="35"/>
      <c r="BL1202" s="35"/>
      <c r="BR1202" s="35"/>
      <c r="BS1202" s="35"/>
      <c r="BT1202" s="35"/>
      <c r="BZ1202" s="35"/>
      <c r="CA1202" s="35"/>
      <c r="CB1202" s="35"/>
      <c r="CH1202" s="35"/>
      <c r="CI1202" s="35"/>
      <c r="CJ1202" s="35"/>
      <c r="CP1202" s="35"/>
      <c r="CQ1202" s="35"/>
      <c r="CR1202" s="35"/>
      <c r="CX1202" s="35"/>
      <c r="CY1202" s="35"/>
      <c r="CZ1202" s="35"/>
      <c r="DF1202" s="35"/>
      <c r="DG1202" s="35"/>
      <c r="DH1202" s="35"/>
      <c r="DN1202" s="35"/>
      <c r="DO1202" s="35"/>
      <c r="DP1202" s="35"/>
      <c r="DV1202" s="35"/>
      <c r="DW1202" s="35"/>
      <c r="DX1202" s="35"/>
      <c r="ED1202" s="35"/>
      <c r="EE1202" s="35"/>
      <c r="EF1202" s="35"/>
      <c r="EL1202" s="35"/>
      <c r="EM1202" s="35"/>
      <c r="EN1202" s="35"/>
      <c r="ET1202" s="35"/>
      <c r="EU1202" s="35"/>
      <c r="EV1202" s="35"/>
    </row>
    <row r="1203" spans="14:152" s="29" customFormat="1" ht="13.5" x14ac:dyDescent="0.3">
      <c r="N1203" s="35">
        <v>4.7000000000000003E-10</v>
      </c>
      <c r="O1203" s="35">
        <v>2.1624421898500001</v>
      </c>
      <c r="P1203" s="35">
        <v>10027.360204406799</v>
      </c>
      <c r="Q1203" s="29">
        <f t="shared" si="388"/>
        <v>-4.3255427845530333E-11</v>
      </c>
      <c r="R1203" s="29">
        <f t="shared" si="389"/>
        <v>-4.3195456622288567E-11</v>
      </c>
      <c r="S1203" s="29">
        <f t="shared" si="390"/>
        <v>-4.3195458734580184E-11</v>
      </c>
      <c r="T1203" s="29">
        <f t="shared" si="391"/>
        <v>-4.3195458734513674E-11</v>
      </c>
      <c r="V1203" s="35"/>
      <c r="W1203" s="35"/>
      <c r="X1203" s="35"/>
      <c r="AD1203" s="35"/>
      <c r="AE1203" s="35"/>
      <c r="AF1203" s="35"/>
      <c r="AL1203" s="35"/>
      <c r="AM1203" s="35"/>
      <c r="AN1203" s="35"/>
      <c r="AT1203" s="35"/>
      <c r="AU1203" s="35"/>
      <c r="AV1203" s="35"/>
      <c r="BB1203" s="35"/>
      <c r="BC1203" s="35"/>
      <c r="BD1203" s="35"/>
      <c r="BJ1203" s="35"/>
      <c r="BK1203" s="35"/>
      <c r="BL1203" s="35"/>
      <c r="BR1203" s="35"/>
      <c r="BS1203" s="35"/>
      <c r="BT1203" s="35"/>
      <c r="BZ1203" s="35"/>
      <c r="CA1203" s="35"/>
      <c r="CB1203" s="35"/>
      <c r="CH1203" s="35"/>
      <c r="CI1203" s="35"/>
      <c r="CJ1203" s="35"/>
      <c r="CP1203" s="35"/>
      <c r="CQ1203" s="35"/>
      <c r="CR1203" s="35"/>
      <c r="CX1203" s="35"/>
      <c r="CY1203" s="35"/>
      <c r="CZ1203" s="35"/>
      <c r="DF1203" s="35"/>
      <c r="DG1203" s="35"/>
      <c r="DH1203" s="35"/>
      <c r="DN1203" s="35"/>
      <c r="DO1203" s="35"/>
      <c r="DP1203" s="35"/>
      <c r="DV1203" s="35"/>
      <c r="DW1203" s="35"/>
      <c r="DX1203" s="35"/>
      <c r="ED1203" s="35"/>
      <c r="EE1203" s="35"/>
      <c r="EF1203" s="35"/>
      <c r="EL1203" s="35"/>
      <c r="EM1203" s="35"/>
      <c r="EN1203" s="35"/>
      <c r="ET1203" s="35"/>
      <c r="EU1203" s="35"/>
      <c r="EV1203" s="35"/>
    </row>
    <row r="1204" spans="14:152" s="29" customFormat="1" ht="13.5" x14ac:dyDescent="0.3">
      <c r="N1204" s="35">
        <v>3.7000000000000001E-10</v>
      </c>
      <c r="O1204" s="35">
        <v>5.8495309093500003</v>
      </c>
      <c r="P1204" s="35">
        <v>6791.4311746189996</v>
      </c>
      <c r="Q1204" s="29">
        <f t="shared" si="388"/>
        <v>-3.6870524007366209E-10</v>
      </c>
      <c r="R1204" s="29">
        <f t="shared" si="389"/>
        <v>-3.6870255461121502E-10</v>
      </c>
      <c r="S1204" s="29">
        <f t="shared" si="390"/>
        <v>-3.6870255470585006E-10</v>
      </c>
      <c r="T1204" s="29">
        <f t="shared" si="391"/>
        <v>-3.6870255470584701E-10</v>
      </c>
      <c r="V1204" s="35"/>
      <c r="W1204" s="35"/>
      <c r="X1204" s="35"/>
      <c r="AD1204" s="35"/>
      <c r="AE1204" s="35"/>
      <c r="AF1204" s="35"/>
      <c r="AL1204" s="35"/>
      <c r="AM1204" s="35"/>
      <c r="AN1204" s="35"/>
      <c r="AT1204" s="35"/>
      <c r="AU1204" s="35"/>
      <c r="AV1204" s="35"/>
      <c r="BB1204" s="35"/>
      <c r="BC1204" s="35"/>
      <c r="BD1204" s="35"/>
      <c r="BJ1204" s="35"/>
      <c r="BK1204" s="35"/>
      <c r="BL1204" s="35"/>
      <c r="BR1204" s="35"/>
      <c r="BS1204" s="35"/>
      <c r="BT1204" s="35"/>
      <c r="BZ1204" s="35"/>
      <c r="CA1204" s="35"/>
      <c r="CB1204" s="35"/>
      <c r="CH1204" s="35"/>
      <c r="CI1204" s="35"/>
      <c r="CJ1204" s="35"/>
      <c r="CP1204" s="35"/>
      <c r="CQ1204" s="35"/>
      <c r="CR1204" s="35"/>
      <c r="CX1204" s="35"/>
      <c r="CY1204" s="35"/>
      <c r="CZ1204" s="35"/>
      <c r="DF1204" s="35"/>
      <c r="DG1204" s="35"/>
      <c r="DH1204" s="35"/>
      <c r="DN1204" s="35"/>
      <c r="DO1204" s="35"/>
      <c r="DP1204" s="35"/>
      <c r="DV1204" s="35"/>
      <c r="DW1204" s="35"/>
      <c r="DX1204" s="35"/>
      <c r="ED1204" s="35"/>
      <c r="EE1204" s="35"/>
      <c r="EF1204" s="35"/>
      <c r="EL1204" s="35"/>
      <c r="EM1204" s="35"/>
      <c r="EN1204" s="35"/>
      <c r="ET1204" s="35"/>
      <c r="EU1204" s="35"/>
      <c r="EV1204" s="35"/>
    </row>
    <row r="1205" spans="14:152" s="29" customFormat="1" ht="13.5" x14ac:dyDescent="0.3">
      <c r="N1205" s="35">
        <v>4.8E-10</v>
      </c>
      <c r="O1205" s="35">
        <v>5.0377954689799997</v>
      </c>
      <c r="P1205" s="35">
        <v>7064.1041319706001</v>
      </c>
      <c r="Q1205" s="29">
        <f t="shared" si="388"/>
        <v>4.4364274506974245E-10</v>
      </c>
      <c r="R1205" s="29">
        <f t="shared" si="389"/>
        <v>4.4365928600756323E-10</v>
      </c>
      <c r="S1205" s="29">
        <f t="shared" si="390"/>
        <v>4.4365928542503049E-10</v>
      </c>
      <c r="T1205" s="29">
        <f t="shared" si="391"/>
        <v>4.4365928542504869E-10</v>
      </c>
      <c r="V1205" s="35"/>
      <c r="W1205" s="35"/>
      <c r="X1205" s="35"/>
      <c r="AD1205" s="35"/>
      <c r="AE1205" s="35"/>
      <c r="AF1205" s="35"/>
      <c r="AL1205" s="35"/>
      <c r="AM1205" s="35"/>
      <c r="AN1205" s="35"/>
      <c r="AT1205" s="35"/>
      <c r="AU1205" s="35"/>
      <c r="AV1205" s="35"/>
      <c r="BB1205" s="35"/>
      <c r="BC1205" s="35"/>
      <c r="BD1205" s="35"/>
      <c r="BJ1205" s="35"/>
      <c r="BK1205" s="35"/>
      <c r="BL1205" s="35"/>
      <c r="BR1205" s="35"/>
      <c r="BS1205" s="35"/>
      <c r="BT1205" s="35"/>
      <c r="BZ1205" s="35"/>
      <c r="CA1205" s="35"/>
      <c r="CB1205" s="35"/>
      <c r="CH1205" s="35"/>
      <c r="CI1205" s="35"/>
      <c r="CJ1205" s="35"/>
      <c r="CP1205" s="35"/>
      <c r="CQ1205" s="35"/>
      <c r="CR1205" s="35"/>
      <c r="CX1205" s="35"/>
      <c r="CY1205" s="35"/>
      <c r="CZ1205" s="35"/>
      <c r="DF1205" s="35"/>
      <c r="DG1205" s="35"/>
      <c r="DH1205" s="35"/>
      <c r="DN1205" s="35"/>
      <c r="DO1205" s="35"/>
      <c r="DP1205" s="35"/>
      <c r="DV1205" s="35"/>
      <c r="DW1205" s="35"/>
      <c r="DX1205" s="35"/>
      <c r="ED1205" s="35"/>
      <c r="EE1205" s="35"/>
      <c r="EF1205" s="35"/>
      <c r="EL1205" s="35"/>
      <c r="EM1205" s="35"/>
      <c r="EN1205" s="35"/>
      <c r="ET1205" s="35"/>
      <c r="EU1205" s="35"/>
      <c r="EV1205" s="35"/>
    </row>
    <row r="1206" spans="14:152" s="29" customFormat="1" ht="13.5" x14ac:dyDescent="0.3">
      <c r="N1206" s="35">
        <v>3.7999999999999998E-10</v>
      </c>
      <c r="O1206" s="35">
        <v>0.58076516432000003</v>
      </c>
      <c r="P1206" s="35">
        <v>8966.3875031733005</v>
      </c>
      <c r="Q1206" s="29">
        <f t="shared" si="388"/>
        <v>-4.844492271897061E-11</v>
      </c>
      <c r="R1206" s="29">
        <f t="shared" si="389"/>
        <v>-4.840173612185501E-11</v>
      </c>
      <c r="S1206" s="29">
        <f t="shared" si="390"/>
        <v>-4.8401737642955971E-11</v>
      </c>
      <c r="T1206" s="29">
        <f t="shared" si="391"/>
        <v>-4.8401737642913119E-11</v>
      </c>
      <c r="V1206" s="35"/>
      <c r="W1206" s="35"/>
      <c r="X1206" s="35"/>
      <c r="AD1206" s="35"/>
      <c r="AE1206" s="35"/>
      <c r="AF1206" s="35"/>
      <c r="AL1206" s="35"/>
      <c r="AM1206" s="35"/>
      <c r="AN1206" s="35"/>
      <c r="AT1206" s="35"/>
      <c r="AU1206" s="35"/>
      <c r="AV1206" s="35"/>
      <c r="BB1206" s="35"/>
      <c r="BC1206" s="35"/>
      <c r="BD1206" s="35"/>
      <c r="BJ1206" s="35"/>
      <c r="BK1206" s="35"/>
      <c r="BL1206" s="35"/>
      <c r="BR1206" s="35"/>
      <c r="BS1206" s="35"/>
      <c r="BT1206" s="35"/>
      <c r="BZ1206" s="35"/>
      <c r="CA1206" s="35"/>
      <c r="CB1206" s="35"/>
      <c r="CH1206" s="35"/>
      <c r="CI1206" s="35"/>
      <c r="CJ1206" s="35"/>
      <c r="CP1206" s="35"/>
      <c r="CQ1206" s="35"/>
      <c r="CR1206" s="35"/>
      <c r="CX1206" s="35"/>
      <c r="CY1206" s="35"/>
      <c r="CZ1206" s="35"/>
      <c r="DF1206" s="35"/>
      <c r="DG1206" s="35"/>
      <c r="DH1206" s="35"/>
      <c r="DN1206" s="35"/>
      <c r="DO1206" s="35"/>
      <c r="DP1206" s="35"/>
      <c r="DV1206" s="35"/>
      <c r="DW1206" s="35"/>
      <c r="DX1206" s="35"/>
      <c r="ED1206" s="35"/>
      <c r="EE1206" s="35"/>
      <c r="EF1206" s="35"/>
      <c r="EL1206" s="35"/>
      <c r="EM1206" s="35"/>
      <c r="EN1206" s="35"/>
      <c r="ET1206" s="35"/>
      <c r="EU1206" s="35"/>
      <c r="EV1206" s="35"/>
    </row>
    <row r="1207" spans="14:152" s="29" customFormat="1" ht="13.5" x14ac:dyDescent="0.3">
      <c r="N1207" s="35">
        <v>5.1E-10</v>
      </c>
      <c r="O1207" s="35">
        <v>3.3618111703700002</v>
      </c>
      <c r="P1207" s="35">
        <v>8976.6824439118009</v>
      </c>
      <c r="Q1207" s="29">
        <f t="shared" si="388"/>
        <v>-3.3382529464185782E-11</v>
      </c>
      <c r="R1207" s="29">
        <f t="shared" si="389"/>
        <v>-3.3440908239999557E-11</v>
      </c>
      <c r="S1207" s="29">
        <f t="shared" si="390"/>
        <v>-3.3440906183814715E-11</v>
      </c>
      <c r="T1207" s="29">
        <f t="shared" si="391"/>
        <v>-3.3440906183872579E-11</v>
      </c>
      <c r="V1207" s="35"/>
      <c r="W1207" s="35"/>
      <c r="X1207" s="35"/>
      <c r="AD1207" s="35"/>
      <c r="AE1207" s="35"/>
      <c r="AF1207" s="35"/>
      <c r="AL1207" s="35"/>
      <c r="AM1207" s="35"/>
      <c r="AN1207" s="35"/>
      <c r="AT1207" s="35"/>
      <c r="AU1207" s="35"/>
      <c r="AV1207" s="35"/>
      <c r="BB1207" s="35"/>
      <c r="BC1207" s="35"/>
      <c r="BD1207" s="35"/>
      <c r="BJ1207" s="35"/>
      <c r="BK1207" s="35"/>
      <c r="BL1207" s="35"/>
      <c r="BR1207" s="35"/>
      <c r="BS1207" s="35"/>
      <c r="BT1207" s="35"/>
      <c r="BZ1207" s="35"/>
      <c r="CA1207" s="35"/>
      <c r="CB1207" s="35"/>
      <c r="CH1207" s="35"/>
      <c r="CI1207" s="35"/>
      <c r="CJ1207" s="35"/>
      <c r="CP1207" s="35"/>
      <c r="CQ1207" s="35"/>
      <c r="CR1207" s="35"/>
      <c r="CX1207" s="35"/>
      <c r="CY1207" s="35"/>
      <c r="CZ1207" s="35"/>
      <c r="DF1207" s="35"/>
      <c r="DG1207" s="35"/>
      <c r="DH1207" s="35"/>
      <c r="DN1207" s="35"/>
      <c r="DO1207" s="35"/>
      <c r="DP1207" s="35"/>
      <c r="DV1207" s="35"/>
      <c r="DW1207" s="35"/>
      <c r="DX1207" s="35"/>
      <c r="ED1207" s="35"/>
      <c r="EE1207" s="35"/>
      <c r="EF1207" s="35"/>
      <c r="EL1207" s="35"/>
      <c r="EM1207" s="35"/>
      <c r="EN1207" s="35"/>
      <c r="ET1207" s="35"/>
      <c r="EU1207" s="35"/>
      <c r="EV1207" s="35"/>
    </row>
    <row r="1208" spans="14:152" s="29" customFormat="1" ht="13.5" x14ac:dyDescent="0.3">
      <c r="N1208" s="35">
        <v>4.2E-10</v>
      </c>
      <c r="O1208" s="35">
        <v>4.1372576715799996</v>
      </c>
      <c r="P1208" s="35">
        <v>8336.7851575978002</v>
      </c>
      <c r="Q1208" s="29">
        <f t="shared" si="388"/>
        <v>1.0733365432440538E-10</v>
      </c>
      <c r="R1208" s="29">
        <f t="shared" si="389"/>
        <v>1.073769135508635E-10</v>
      </c>
      <c r="S1208" s="29">
        <f t="shared" si="390"/>
        <v>1.0737691202722921E-10</v>
      </c>
      <c r="T1208" s="29">
        <f t="shared" si="391"/>
        <v>1.0737691202727535E-10</v>
      </c>
      <c r="V1208" s="35"/>
      <c r="W1208" s="35"/>
      <c r="X1208" s="35"/>
      <c r="AD1208" s="35"/>
      <c r="AE1208" s="35"/>
      <c r="AF1208" s="35"/>
      <c r="AL1208" s="35"/>
      <c r="AM1208" s="35"/>
      <c r="AN1208" s="35"/>
      <c r="AT1208" s="35"/>
      <c r="AU1208" s="35"/>
      <c r="AV1208" s="35"/>
      <c r="BB1208" s="35"/>
      <c r="BC1208" s="35"/>
      <c r="BD1208" s="35"/>
      <c r="BJ1208" s="35"/>
      <c r="BK1208" s="35"/>
      <c r="BL1208" s="35"/>
      <c r="BR1208" s="35"/>
      <c r="BS1208" s="35"/>
      <c r="BT1208" s="35"/>
      <c r="BZ1208" s="35"/>
      <c r="CA1208" s="35"/>
      <c r="CB1208" s="35"/>
      <c r="CH1208" s="35"/>
      <c r="CI1208" s="35"/>
      <c r="CJ1208" s="35"/>
      <c r="CP1208" s="35"/>
      <c r="CQ1208" s="35"/>
      <c r="CR1208" s="35"/>
      <c r="CX1208" s="35"/>
      <c r="CY1208" s="35"/>
      <c r="CZ1208" s="35"/>
      <c r="DF1208" s="35"/>
      <c r="DG1208" s="35"/>
      <c r="DH1208" s="35"/>
      <c r="DN1208" s="35"/>
      <c r="DO1208" s="35"/>
      <c r="DP1208" s="35"/>
      <c r="DV1208" s="35"/>
      <c r="DW1208" s="35"/>
      <c r="DX1208" s="35"/>
      <c r="ED1208" s="35"/>
      <c r="EE1208" s="35"/>
      <c r="EF1208" s="35"/>
      <c r="EL1208" s="35"/>
      <c r="EM1208" s="35"/>
      <c r="EN1208" s="35"/>
      <c r="ET1208" s="35"/>
      <c r="EU1208" s="35"/>
      <c r="EV1208" s="35"/>
    </row>
    <row r="1209" spans="14:152" s="29" customFormat="1" ht="13.5" x14ac:dyDescent="0.3">
      <c r="N1209" s="35">
        <v>3.7999999999999998E-10</v>
      </c>
      <c r="O1209" s="35">
        <v>5.7542564889300003</v>
      </c>
      <c r="P1209" s="35">
        <v>4531.5363185754004</v>
      </c>
      <c r="Q1209" s="29">
        <f t="shared" si="388"/>
        <v>-2.6058050167624966E-10</v>
      </c>
      <c r="R1209" s="29">
        <f t="shared" si="389"/>
        <v>-2.6059651793360245E-10</v>
      </c>
      <c r="S1209" s="29">
        <f t="shared" si="390"/>
        <v>-2.6059651736950048E-10</v>
      </c>
      <c r="T1209" s="29">
        <f t="shared" si="391"/>
        <v>-2.6059651736951625E-10</v>
      </c>
      <c r="V1209" s="35"/>
      <c r="W1209" s="35"/>
      <c r="X1209" s="35"/>
      <c r="AD1209" s="35"/>
      <c r="AE1209" s="35"/>
      <c r="AF1209" s="35"/>
      <c r="AL1209" s="35"/>
      <c r="AM1209" s="35"/>
      <c r="AN1209" s="35"/>
      <c r="AT1209" s="35"/>
      <c r="AU1209" s="35"/>
      <c r="AV1209" s="35"/>
      <c r="BB1209" s="35"/>
      <c r="BC1209" s="35"/>
      <c r="BD1209" s="35"/>
      <c r="BJ1209" s="35"/>
      <c r="BK1209" s="35"/>
      <c r="BL1209" s="35"/>
      <c r="BR1209" s="35"/>
      <c r="BS1209" s="35"/>
      <c r="BT1209" s="35"/>
      <c r="BZ1209" s="35"/>
      <c r="CA1209" s="35"/>
      <c r="CB1209" s="35"/>
      <c r="CH1209" s="35"/>
      <c r="CI1209" s="35"/>
      <c r="CJ1209" s="35"/>
      <c r="CP1209" s="35"/>
      <c r="CQ1209" s="35"/>
      <c r="CR1209" s="35"/>
      <c r="CX1209" s="35"/>
      <c r="CY1209" s="35"/>
      <c r="CZ1209" s="35"/>
      <c r="DF1209" s="35"/>
      <c r="DG1209" s="35"/>
      <c r="DH1209" s="35"/>
      <c r="DN1209" s="35"/>
      <c r="DO1209" s="35"/>
      <c r="DP1209" s="35"/>
      <c r="DV1209" s="35"/>
      <c r="DW1209" s="35"/>
      <c r="DX1209" s="35"/>
      <c r="ED1209" s="35"/>
      <c r="EE1209" s="35"/>
      <c r="EF1209" s="35"/>
      <c r="EL1209" s="35"/>
      <c r="EM1209" s="35"/>
      <c r="EN1209" s="35"/>
      <c r="ET1209" s="35"/>
      <c r="EU1209" s="35"/>
      <c r="EV1209" s="35"/>
    </row>
    <row r="1210" spans="14:152" s="29" customFormat="1" ht="13.5" x14ac:dyDescent="0.3">
      <c r="N1210" s="35">
        <v>3.7999999999999998E-10</v>
      </c>
      <c r="O1210" s="35">
        <v>3.5568132321500001</v>
      </c>
      <c r="P1210" s="35">
        <v>5351.7127631395997</v>
      </c>
      <c r="Q1210" s="29">
        <f t="shared" si="388"/>
        <v>-3.0762816026108077E-10</v>
      </c>
      <c r="R1210" s="29">
        <f t="shared" si="389"/>
        <v>-3.0761290295530631E-10</v>
      </c>
      <c r="S1210" s="29">
        <f t="shared" si="390"/>
        <v>-3.0761290349271578E-10</v>
      </c>
      <c r="T1210" s="29">
        <f t="shared" si="391"/>
        <v>-3.0761290349269991E-10</v>
      </c>
      <c r="V1210" s="35"/>
      <c r="W1210" s="35"/>
      <c r="X1210" s="35"/>
      <c r="AD1210" s="35"/>
      <c r="AE1210" s="35"/>
      <c r="AF1210" s="35"/>
      <c r="AL1210" s="35"/>
      <c r="AM1210" s="35"/>
      <c r="AN1210" s="35"/>
      <c r="AT1210" s="35"/>
      <c r="AU1210" s="35"/>
      <c r="AV1210" s="35"/>
      <c r="BB1210" s="35"/>
      <c r="BC1210" s="35"/>
      <c r="BD1210" s="35"/>
      <c r="BJ1210" s="35"/>
      <c r="BK1210" s="35"/>
      <c r="BL1210" s="35"/>
      <c r="BR1210" s="35"/>
      <c r="BS1210" s="35"/>
      <c r="BT1210" s="35"/>
      <c r="BZ1210" s="35"/>
      <c r="CA1210" s="35"/>
      <c r="CB1210" s="35"/>
      <c r="CH1210" s="35"/>
      <c r="CI1210" s="35"/>
      <c r="CJ1210" s="35"/>
      <c r="CP1210" s="35"/>
      <c r="CQ1210" s="35"/>
      <c r="CR1210" s="35"/>
      <c r="CX1210" s="35"/>
      <c r="CY1210" s="35"/>
      <c r="CZ1210" s="35"/>
      <c r="DF1210" s="35"/>
      <c r="DG1210" s="35"/>
      <c r="DH1210" s="35"/>
      <c r="DN1210" s="35"/>
      <c r="DO1210" s="35"/>
      <c r="DP1210" s="35"/>
      <c r="DV1210" s="35"/>
      <c r="DW1210" s="35"/>
      <c r="DX1210" s="35"/>
      <c r="ED1210" s="35"/>
      <c r="EE1210" s="35"/>
      <c r="EF1210" s="35"/>
      <c r="EL1210" s="35"/>
      <c r="EM1210" s="35"/>
      <c r="EN1210" s="35"/>
      <c r="ET1210" s="35"/>
      <c r="EU1210" s="35"/>
      <c r="EV1210" s="35"/>
    </row>
    <row r="1211" spans="14:152" s="29" customFormat="1" ht="13.5" x14ac:dyDescent="0.3">
      <c r="N1211" s="35">
        <v>4.0000000000000001E-10</v>
      </c>
      <c r="O1211" s="35">
        <v>2.79414141035</v>
      </c>
      <c r="P1211" s="35">
        <v>3067.9394693482</v>
      </c>
      <c r="Q1211" s="29">
        <f t="shared" si="388"/>
        <v>-2.8329951639892915E-10</v>
      </c>
      <c r="R1211" s="29">
        <f t="shared" si="389"/>
        <v>-2.8328844505978976E-10</v>
      </c>
      <c r="S1211" s="29">
        <f t="shared" si="390"/>
        <v>-2.8328844544974804E-10</v>
      </c>
      <c r="T1211" s="29">
        <f t="shared" si="391"/>
        <v>-2.8328844544973599E-10</v>
      </c>
      <c r="V1211" s="35"/>
      <c r="W1211" s="35"/>
      <c r="X1211" s="35"/>
      <c r="AD1211" s="35"/>
      <c r="AE1211" s="35"/>
      <c r="AF1211" s="35"/>
      <c r="AL1211" s="35"/>
      <c r="AM1211" s="35"/>
      <c r="AN1211" s="35"/>
      <c r="AT1211" s="35"/>
      <c r="AU1211" s="35"/>
      <c r="AV1211" s="35"/>
      <c r="BB1211" s="35"/>
      <c r="BC1211" s="35"/>
      <c r="BD1211" s="35"/>
      <c r="BJ1211" s="35"/>
      <c r="BK1211" s="35"/>
      <c r="BL1211" s="35"/>
      <c r="BR1211" s="35"/>
      <c r="BS1211" s="35"/>
      <c r="BT1211" s="35"/>
      <c r="BZ1211" s="35"/>
      <c r="CA1211" s="35"/>
      <c r="CB1211" s="35"/>
      <c r="CH1211" s="35"/>
      <c r="CI1211" s="35"/>
      <c r="CJ1211" s="35"/>
      <c r="CP1211" s="35"/>
      <c r="CQ1211" s="35"/>
      <c r="CR1211" s="35"/>
      <c r="CX1211" s="35"/>
      <c r="CY1211" s="35"/>
      <c r="CZ1211" s="35"/>
      <c r="DF1211" s="35"/>
      <c r="DG1211" s="35"/>
      <c r="DH1211" s="35"/>
      <c r="DN1211" s="35"/>
      <c r="DO1211" s="35"/>
      <c r="DP1211" s="35"/>
      <c r="DV1211" s="35"/>
      <c r="DW1211" s="35"/>
      <c r="DX1211" s="35"/>
      <c r="ED1211" s="35"/>
      <c r="EE1211" s="35"/>
      <c r="EF1211" s="35"/>
      <c r="EL1211" s="35"/>
      <c r="EM1211" s="35"/>
      <c r="EN1211" s="35"/>
      <c r="ET1211" s="35"/>
      <c r="EU1211" s="35"/>
      <c r="EV1211" s="35"/>
    </row>
    <row r="1212" spans="14:152" s="29" customFormat="1" ht="13.5" x14ac:dyDescent="0.3">
      <c r="N1212" s="35">
        <v>4.0000000000000001E-10</v>
      </c>
      <c r="O1212" s="35">
        <v>4.9979846849399996</v>
      </c>
      <c r="P1212" s="35">
        <v>10042.192599498199</v>
      </c>
      <c r="Q1212" s="29">
        <f t="shared" si="388"/>
        <v>1.0806402633255521E-11</v>
      </c>
      <c r="R1212" s="29">
        <f t="shared" si="389"/>
        <v>1.0755088891280163E-11</v>
      </c>
      <c r="S1212" s="29">
        <f t="shared" si="390"/>
        <v>1.0755090698622386E-11</v>
      </c>
      <c r="T1212" s="29">
        <f t="shared" si="391"/>
        <v>1.0755090698565562E-11</v>
      </c>
      <c r="V1212" s="35"/>
      <c r="W1212" s="35"/>
      <c r="X1212" s="35"/>
      <c r="AD1212" s="35"/>
      <c r="AE1212" s="35"/>
      <c r="AF1212" s="35"/>
      <c r="AL1212" s="35"/>
      <c r="AM1212" s="35"/>
      <c r="AN1212" s="35"/>
      <c r="AT1212" s="35"/>
      <c r="AU1212" s="35"/>
      <c r="AV1212" s="35"/>
      <c r="BB1212" s="35"/>
      <c r="BC1212" s="35"/>
      <c r="BD1212" s="35"/>
      <c r="BJ1212" s="35"/>
      <c r="BK1212" s="35"/>
      <c r="BL1212" s="35"/>
      <c r="BR1212" s="35"/>
      <c r="BS1212" s="35"/>
      <c r="BT1212" s="35"/>
      <c r="BZ1212" s="35"/>
      <c r="CA1212" s="35"/>
      <c r="CB1212" s="35"/>
      <c r="CH1212" s="35"/>
      <c r="CI1212" s="35"/>
      <c r="CJ1212" s="35"/>
      <c r="CP1212" s="35"/>
      <c r="CQ1212" s="35"/>
      <c r="CR1212" s="35"/>
      <c r="CX1212" s="35"/>
      <c r="CY1212" s="35"/>
      <c r="CZ1212" s="35"/>
      <c r="DF1212" s="35"/>
      <c r="DG1212" s="35"/>
      <c r="DH1212" s="35"/>
      <c r="DN1212" s="35"/>
      <c r="DO1212" s="35"/>
      <c r="DP1212" s="35"/>
      <c r="DV1212" s="35"/>
      <c r="DW1212" s="35"/>
      <c r="DX1212" s="35"/>
      <c r="ED1212" s="35"/>
      <c r="EE1212" s="35"/>
      <c r="EF1212" s="35"/>
      <c r="EL1212" s="35"/>
      <c r="EM1212" s="35"/>
      <c r="EN1212" s="35"/>
      <c r="ET1212" s="35"/>
      <c r="EU1212" s="35"/>
      <c r="EV1212" s="35"/>
    </row>
    <row r="1213" spans="14:152" s="29" customFormat="1" ht="13.5" x14ac:dyDescent="0.3">
      <c r="N1213" s="35">
        <v>3.7000000000000001E-10</v>
      </c>
      <c r="O1213" s="35">
        <v>1.82286411009</v>
      </c>
      <c r="P1213" s="35">
        <v>10017.955944741399</v>
      </c>
      <c r="Q1213" s="29">
        <f t="shared" si="388"/>
        <v>1.4413857492919217E-10</v>
      </c>
      <c r="R1213" s="29">
        <f t="shared" si="389"/>
        <v>1.4418219952604217E-10</v>
      </c>
      <c r="S1213" s="29">
        <f t="shared" si="390"/>
        <v>1.4418219798956843E-10</v>
      </c>
      <c r="T1213" s="29">
        <f t="shared" si="391"/>
        <v>1.4418219798960718E-10</v>
      </c>
      <c r="V1213" s="35"/>
      <c r="W1213" s="35"/>
      <c r="X1213" s="35"/>
      <c r="AD1213" s="35"/>
      <c r="AE1213" s="35"/>
      <c r="AF1213" s="35"/>
      <c r="AL1213" s="35"/>
      <c r="AM1213" s="35"/>
      <c r="AN1213" s="35"/>
      <c r="AT1213" s="35"/>
      <c r="AU1213" s="35"/>
      <c r="AV1213" s="35"/>
      <c r="BB1213" s="35"/>
      <c r="BC1213" s="35"/>
      <c r="BD1213" s="35"/>
      <c r="BJ1213" s="35"/>
      <c r="BK1213" s="35"/>
      <c r="BL1213" s="35"/>
      <c r="BR1213" s="35"/>
      <c r="BS1213" s="35"/>
      <c r="BT1213" s="35"/>
      <c r="BZ1213" s="35"/>
      <c r="CA1213" s="35"/>
      <c r="CB1213" s="35"/>
      <c r="CH1213" s="35"/>
      <c r="CI1213" s="35"/>
      <c r="CJ1213" s="35"/>
      <c r="CP1213" s="35"/>
      <c r="CQ1213" s="35"/>
      <c r="CR1213" s="35"/>
      <c r="CX1213" s="35"/>
      <c r="CY1213" s="35"/>
      <c r="CZ1213" s="35"/>
      <c r="DF1213" s="35"/>
      <c r="DG1213" s="35"/>
      <c r="DH1213" s="35"/>
      <c r="DN1213" s="35"/>
      <c r="DO1213" s="35"/>
      <c r="DP1213" s="35"/>
      <c r="DV1213" s="35"/>
      <c r="DW1213" s="35"/>
      <c r="DX1213" s="35"/>
      <c r="ED1213" s="35"/>
      <c r="EE1213" s="35"/>
      <c r="EF1213" s="35"/>
      <c r="EL1213" s="35"/>
      <c r="EM1213" s="35"/>
      <c r="EN1213" s="35"/>
      <c r="ET1213" s="35"/>
      <c r="EU1213" s="35"/>
      <c r="EV1213" s="35"/>
    </row>
    <row r="1214" spans="14:152" s="29" customFormat="1" ht="13.5" x14ac:dyDescent="0.3">
      <c r="N1214" s="35">
        <v>3.6E-10</v>
      </c>
      <c r="O1214" s="35">
        <v>6.02115369796</v>
      </c>
      <c r="P1214" s="35">
        <v>6474.5241161029999</v>
      </c>
      <c r="Q1214" s="29">
        <f t="shared" si="388"/>
        <v>-1.2237470460726952E-10</v>
      </c>
      <c r="R1214" s="29">
        <f t="shared" si="389"/>
        <v>-1.2240271652861538E-10</v>
      </c>
      <c r="S1214" s="29">
        <f t="shared" si="390"/>
        <v>-1.2240271554200948E-10</v>
      </c>
      <c r="T1214" s="29">
        <f t="shared" si="391"/>
        <v>-1.2240271554203836E-10</v>
      </c>
      <c r="V1214" s="35"/>
      <c r="W1214" s="35"/>
      <c r="X1214" s="35"/>
      <c r="AD1214" s="35"/>
      <c r="AE1214" s="35"/>
      <c r="AF1214" s="35"/>
      <c r="AL1214" s="35"/>
      <c r="AM1214" s="35"/>
      <c r="AN1214" s="35"/>
      <c r="AT1214" s="35"/>
      <c r="AU1214" s="35"/>
      <c r="AV1214" s="35"/>
      <c r="BB1214" s="35"/>
      <c r="BC1214" s="35"/>
      <c r="BD1214" s="35"/>
      <c r="BJ1214" s="35"/>
      <c r="BK1214" s="35"/>
      <c r="BL1214" s="35"/>
      <c r="BR1214" s="35"/>
      <c r="BS1214" s="35"/>
      <c r="BT1214" s="35"/>
      <c r="BZ1214" s="35"/>
      <c r="CA1214" s="35"/>
      <c r="CB1214" s="35"/>
      <c r="CH1214" s="35"/>
      <c r="CI1214" s="35"/>
      <c r="CJ1214" s="35"/>
      <c r="CP1214" s="35"/>
      <c r="CQ1214" s="35"/>
      <c r="CR1214" s="35"/>
      <c r="CX1214" s="35"/>
      <c r="CY1214" s="35"/>
      <c r="CZ1214" s="35"/>
      <c r="DF1214" s="35"/>
      <c r="DG1214" s="35"/>
      <c r="DH1214" s="35"/>
      <c r="DN1214" s="35"/>
      <c r="DO1214" s="35"/>
      <c r="DP1214" s="35"/>
      <c r="DV1214" s="35"/>
      <c r="DW1214" s="35"/>
      <c r="DX1214" s="35"/>
      <c r="ED1214" s="35"/>
      <c r="EE1214" s="35"/>
      <c r="EF1214" s="35"/>
      <c r="EL1214" s="35"/>
      <c r="EM1214" s="35"/>
      <c r="EN1214" s="35"/>
      <c r="ET1214" s="35"/>
      <c r="EU1214" s="35"/>
      <c r="EV1214" s="35"/>
    </row>
    <row r="1215" spans="14:152" s="29" customFormat="1" ht="13.5" x14ac:dyDescent="0.3">
      <c r="N1215" s="35">
        <v>4.3999999999999998E-10</v>
      </c>
      <c r="O1215" s="35">
        <v>3.0129925385899998</v>
      </c>
      <c r="P1215" s="35">
        <v>7417.1013669313998</v>
      </c>
      <c r="Q1215" s="29">
        <f t="shared" si="388"/>
        <v>-2.5283031467475889E-10</v>
      </c>
      <c r="R1215" s="29">
        <f t="shared" si="389"/>
        <v>-2.5286444605893201E-10</v>
      </c>
      <c r="S1215" s="29">
        <f t="shared" si="390"/>
        <v>-2.5286444485681658E-10</v>
      </c>
      <c r="T1215" s="29">
        <f t="shared" si="391"/>
        <v>-2.5286444485685241E-10</v>
      </c>
      <c r="V1215" s="35"/>
      <c r="W1215" s="35"/>
      <c r="X1215" s="35"/>
      <c r="AD1215" s="35"/>
      <c r="AE1215" s="35"/>
      <c r="AF1215" s="35"/>
      <c r="AL1215" s="35"/>
      <c r="AM1215" s="35"/>
      <c r="AN1215" s="35"/>
      <c r="AT1215" s="35"/>
      <c r="AU1215" s="35"/>
      <c r="AV1215" s="35"/>
      <c r="BB1215" s="35"/>
      <c r="BC1215" s="35"/>
      <c r="BD1215" s="35"/>
      <c r="BJ1215" s="35"/>
      <c r="BK1215" s="35"/>
      <c r="BL1215" s="35"/>
      <c r="BR1215" s="35"/>
      <c r="BS1215" s="35"/>
      <c r="BT1215" s="35"/>
      <c r="BZ1215" s="35"/>
      <c r="CA1215" s="35"/>
      <c r="CB1215" s="35"/>
      <c r="CH1215" s="35"/>
      <c r="CI1215" s="35"/>
      <c r="CJ1215" s="35"/>
      <c r="CP1215" s="35"/>
      <c r="CQ1215" s="35"/>
      <c r="CR1215" s="35"/>
      <c r="CX1215" s="35"/>
      <c r="CY1215" s="35"/>
      <c r="CZ1215" s="35"/>
      <c r="DF1215" s="35"/>
      <c r="DG1215" s="35"/>
      <c r="DH1215" s="35"/>
      <c r="DN1215" s="35"/>
      <c r="DO1215" s="35"/>
      <c r="DP1215" s="35"/>
      <c r="DV1215" s="35"/>
      <c r="DW1215" s="35"/>
      <c r="DX1215" s="35"/>
      <c r="ED1215" s="35"/>
      <c r="EE1215" s="35"/>
      <c r="EF1215" s="35"/>
      <c r="EL1215" s="35"/>
      <c r="EM1215" s="35"/>
      <c r="EN1215" s="35"/>
      <c r="ET1215" s="35"/>
      <c r="EU1215" s="35"/>
      <c r="EV1215" s="35"/>
    </row>
    <row r="1216" spans="14:152" s="29" customFormat="1" ht="13.5" x14ac:dyDescent="0.3">
      <c r="N1216" s="35">
        <v>4.5E-10</v>
      </c>
      <c r="O1216" s="35">
        <v>2.3347015989400002</v>
      </c>
      <c r="P1216" s="35">
        <v>3123.7902129128001</v>
      </c>
      <c r="Q1216" s="29">
        <f t="shared" si="388"/>
        <v>-4.2482168778340367E-10</v>
      </c>
      <c r="R1216" s="29">
        <f t="shared" si="389"/>
        <v>-4.2481576286065915E-10</v>
      </c>
      <c r="S1216" s="29">
        <f t="shared" si="390"/>
        <v>-4.2481576306935548E-10</v>
      </c>
      <c r="T1216" s="29">
        <f t="shared" si="391"/>
        <v>-4.2481576306934917E-10</v>
      </c>
      <c r="V1216" s="35"/>
      <c r="W1216" s="35"/>
      <c r="X1216" s="35"/>
      <c r="AD1216" s="35"/>
      <c r="AE1216" s="35"/>
      <c r="AF1216" s="35"/>
      <c r="AL1216" s="35"/>
      <c r="AM1216" s="35"/>
      <c r="AN1216" s="35"/>
      <c r="AT1216" s="35"/>
      <c r="AU1216" s="35"/>
      <c r="AV1216" s="35"/>
      <c r="BB1216" s="35"/>
      <c r="BC1216" s="35"/>
      <c r="BD1216" s="35"/>
      <c r="BJ1216" s="35"/>
      <c r="BK1216" s="35"/>
      <c r="BL1216" s="35"/>
      <c r="BR1216" s="35"/>
      <c r="BS1216" s="35"/>
      <c r="BT1216" s="35"/>
      <c r="BZ1216" s="35"/>
      <c r="CA1216" s="35"/>
      <c r="CB1216" s="35"/>
      <c r="CH1216" s="35"/>
      <c r="CI1216" s="35"/>
      <c r="CJ1216" s="35"/>
      <c r="CP1216" s="35"/>
      <c r="CQ1216" s="35"/>
      <c r="CR1216" s="35"/>
      <c r="CX1216" s="35"/>
      <c r="CY1216" s="35"/>
      <c r="CZ1216" s="35"/>
      <c r="DF1216" s="35"/>
      <c r="DG1216" s="35"/>
      <c r="DH1216" s="35"/>
      <c r="DN1216" s="35"/>
      <c r="DO1216" s="35"/>
      <c r="DP1216" s="35"/>
      <c r="DV1216" s="35"/>
      <c r="DW1216" s="35"/>
      <c r="DX1216" s="35"/>
      <c r="ED1216" s="35"/>
      <c r="EE1216" s="35"/>
      <c r="EF1216" s="35"/>
      <c r="EL1216" s="35"/>
      <c r="EM1216" s="35"/>
      <c r="EN1216" s="35"/>
      <c r="ET1216" s="35"/>
      <c r="EU1216" s="35"/>
      <c r="EV1216" s="35"/>
    </row>
    <row r="1217" spans="14:152" s="29" customFormat="1" ht="13.5" x14ac:dyDescent="0.3">
      <c r="N1217" s="35">
        <v>3.9E-10</v>
      </c>
      <c r="O1217" s="35">
        <v>4.9176793397800003</v>
      </c>
      <c r="P1217" s="35">
        <v>8034.6153814073996</v>
      </c>
      <c r="Q1217" s="29">
        <f>N1217*COS(O1217+P1217*$C$23)</f>
        <v>-3.6938685548806314E-10</v>
      </c>
      <c r="R1217" s="29">
        <f t="shared" si="389"/>
        <v>-3.6939969965270129E-10</v>
      </c>
      <c r="S1217" s="29">
        <f t="shared" si="390"/>
        <v>-3.6939969920038125E-10</v>
      </c>
      <c r="T1217" s="29">
        <f t="shared" si="391"/>
        <v>-3.693996992003919E-10</v>
      </c>
      <c r="V1217" s="35"/>
      <c r="W1217" s="35"/>
      <c r="X1217" s="35"/>
      <c r="AD1217" s="35"/>
      <c r="AE1217" s="35"/>
      <c r="AF1217" s="35"/>
      <c r="AL1217" s="35"/>
      <c r="AM1217" s="35"/>
      <c r="AN1217" s="35"/>
      <c r="AT1217" s="35"/>
      <c r="AU1217" s="35"/>
      <c r="AV1217" s="35"/>
      <c r="BB1217" s="35"/>
      <c r="BC1217" s="35"/>
      <c r="BD1217" s="35"/>
      <c r="BJ1217" s="35"/>
      <c r="BK1217" s="35"/>
      <c r="BL1217" s="35"/>
      <c r="BR1217" s="35"/>
      <c r="BS1217" s="35"/>
      <c r="BT1217" s="35"/>
      <c r="BZ1217" s="35"/>
      <c r="CA1217" s="35"/>
      <c r="CB1217" s="35"/>
      <c r="CH1217" s="35"/>
      <c r="CI1217" s="35"/>
      <c r="CJ1217" s="35"/>
      <c r="CP1217" s="35"/>
      <c r="CQ1217" s="35"/>
      <c r="CR1217" s="35"/>
      <c r="CX1217" s="35"/>
      <c r="CY1217" s="35"/>
      <c r="CZ1217" s="35"/>
      <c r="DF1217" s="35"/>
      <c r="DG1217" s="35"/>
      <c r="DH1217" s="35"/>
      <c r="DN1217" s="35"/>
      <c r="DO1217" s="35"/>
      <c r="DP1217" s="35"/>
      <c r="DV1217" s="35"/>
      <c r="DW1217" s="35"/>
      <c r="DX1217" s="35"/>
      <c r="ED1217" s="35"/>
      <c r="EE1217" s="35"/>
      <c r="EF1217" s="35"/>
      <c r="EL1217" s="35"/>
      <c r="EM1217" s="35"/>
      <c r="EN1217" s="35"/>
      <c r="ET1217" s="35"/>
      <c r="EU1217" s="35"/>
      <c r="EV1217" s="35"/>
    </row>
  </sheetData>
  <sheetProtection sheet="1" objects="1" scenarios="1"/>
  <customSheetViews>
    <customSheetView guid="{CF7DD578-E3A2-43CE-B6A7-FBD754B1EE99}" scale="115"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ignoredErrors>
    <ignoredError sqref="C35:C36 B36 C56:C57 B57 C77:C78 B78 C98:C99 B99 B117 C125 C131" formula="1"/>
  </ignoredError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760"/>
  <sheetViews>
    <sheetView topLeftCell="K1" zoomScale="115" zoomScaleNormal="115" workbookViewId="0">
      <selection activeCell="Z1" sqref="Z1"/>
    </sheetView>
  </sheetViews>
  <sheetFormatPr defaultRowHeight="12.5" customHeight="1" x14ac:dyDescent="0.25"/>
  <cols>
    <col min="1" max="1" width="12.81640625" customWidth="1"/>
    <col min="2" max="2" width="12.26953125" customWidth="1"/>
    <col min="3" max="3" width="11.453125" customWidth="1"/>
    <col min="4" max="4" width="11.7265625" customWidth="1"/>
    <col min="5" max="11" width="12.26953125" customWidth="1"/>
    <col min="12" max="12" width="14.36328125" bestFit="1" customWidth="1"/>
    <col min="13" max="13" width="12.26953125" customWidth="1"/>
    <col min="14" max="16" width="12.81640625" customWidth="1"/>
    <col min="17" max="21" width="12.26953125" customWidth="1"/>
    <col min="22" max="24" width="12.81640625" customWidth="1"/>
    <col min="25" max="29" width="12.26953125" customWidth="1"/>
    <col min="30" max="32" width="12.81640625" customWidth="1"/>
    <col min="33" max="33" width="14.36328125" bestFit="1" customWidth="1"/>
    <col min="34" max="37" width="12.26953125" customWidth="1"/>
    <col min="38" max="40" width="12.81640625" customWidth="1"/>
    <col min="41" max="42" width="14.36328125" bestFit="1" customWidth="1"/>
    <col min="43" max="44" width="13.26953125" bestFit="1" customWidth="1"/>
    <col min="45" max="45" width="12.26953125" customWidth="1"/>
    <col min="46" max="48" width="12.81640625" customWidth="1"/>
    <col min="49" max="51" width="14.36328125" bestFit="1" customWidth="1"/>
    <col min="52" max="53" width="12.26953125" customWidth="1"/>
    <col min="54" max="54" width="12" customWidth="1"/>
    <col min="55" max="56" width="12.81640625" customWidth="1"/>
    <col min="57" max="58" width="12.26953125" customWidth="1"/>
    <col min="59" max="59" width="13.6328125" bestFit="1" customWidth="1"/>
    <col min="60" max="61" width="12.26953125" customWidth="1"/>
    <col min="62" max="64" width="12.81640625" customWidth="1"/>
    <col min="65" max="69" width="12.26953125" customWidth="1"/>
    <col min="70" max="72" width="12.81640625" customWidth="1"/>
    <col min="73" max="77" width="12.26953125" customWidth="1"/>
    <col min="78" max="80" width="12.81640625" customWidth="1"/>
    <col min="81" max="85" width="12.26953125" customWidth="1"/>
    <col min="86" max="88" width="12.81640625" customWidth="1"/>
    <col min="89" max="89" width="14.36328125" bestFit="1" customWidth="1"/>
    <col min="90" max="90" width="13.26953125" bestFit="1" customWidth="1"/>
    <col min="91" max="92" width="14.36328125" bestFit="1" customWidth="1"/>
    <col min="93" max="93" width="12.26953125" customWidth="1"/>
    <col min="94" max="94" width="10.81640625" customWidth="1"/>
    <col min="95" max="96" width="12.81640625" customWidth="1"/>
    <col min="97" max="97" width="13.6328125" bestFit="1" customWidth="1"/>
    <col min="98" max="100" width="14.36328125" bestFit="1" customWidth="1"/>
    <col min="101" max="101" width="12.26953125" customWidth="1"/>
    <col min="102" max="102" width="10.81640625" customWidth="1"/>
    <col min="103" max="104" width="12.81640625" customWidth="1"/>
    <col min="105" max="105" width="13.6328125" bestFit="1" customWidth="1"/>
    <col min="106" max="106" width="12.453125" bestFit="1" customWidth="1"/>
    <col min="107" max="108" width="13.6328125" bestFit="1" customWidth="1"/>
    <col min="109" max="109" width="12.26953125" customWidth="1"/>
    <col min="110" max="112" width="12.81640625" customWidth="1"/>
    <col min="113" max="117" width="12.26953125" customWidth="1"/>
    <col min="118" max="120" width="12.81640625" customWidth="1"/>
    <col min="121" max="121" width="12.26953125" customWidth="1"/>
    <col min="122" max="122" width="13.26953125" bestFit="1" customWidth="1"/>
    <col min="123" max="124" width="14.36328125" bestFit="1" customWidth="1"/>
    <col min="125" max="125" width="12.26953125" customWidth="1"/>
    <col min="126" max="128" width="12.81640625" customWidth="1"/>
    <col min="129" max="132" width="14.36328125" bestFit="1" customWidth="1"/>
    <col min="133" max="133" width="12.26953125" customWidth="1"/>
    <col min="134" max="134" width="12.81640625" bestFit="1" customWidth="1"/>
    <col min="135" max="136" width="12.81640625" customWidth="1"/>
    <col min="137" max="137" width="14.36328125" bestFit="1" customWidth="1"/>
    <col min="138" max="140" width="13.6328125" bestFit="1" customWidth="1"/>
    <col min="141" max="141" width="12.26953125" customWidth="1"/>
    <col min="142" max="144" width="12.81640625" customWidth="1"/>
    <col min="145" max="145" width="13.6328125" bestFit="1" customWidth="1"/>
    <col min="146" max="148" width="14.36328125" bestFit="1" customWidth="1"/>
    <col min="149" max="149" width="12.26953125" customWidth="1"/>
    <col min="150" max="150" width="12" customWidth="1"/>
    <col min="151" max="152" width="12.81640625" customWidth="1"/>
    <col min="153" max="153" width="13.6328125" bestFit="1" customWidth="1"/>
    <col min="154" max="156" width="14.36328125" bestFit="1" customWidth="1"/>
    <col min="157" max="256" width="9.26953125" customWidth="1"/>
    <col min="257" max="257" width="13.6328125" customWidth="1"/>
    <col min="258" max="258" width="12.453125" bestFit="1" customWidth="1"/>
    <col min="259" max="259" width="12.26953125" customWidth="1"/>
    <col min="260" max="260" width="11.26953125" customWidth="1"/>
    <col min="261" max="262" width="13.6328125" customWidth="1"/>
    <col min="263" max="263" width="13.6328125" bestFit="1" customWidth="1"/>
    <col min="264" max="264" width="12.26953125" customWidth="1"/>
    <col min="265" max="265" width="9.08984375" customWidth="1"/>
    <col min="266" max="267" width="13.6328125" customWidth="1"/>
    <col min="268" max="268" width="14.36328125" bestFit="1" customWidth="1"/>
    <col min="269" max="269" width="12.26953125" customWidth="1"/>
    <col min="270" max="272" width="12.81640625" customWidth="1"/>
    <col min="273" max="277" width="12.26953125" customWidth="1"/>
    <col min="278" max="280" width="12.81640625" customWidth="1"/>
    <col min="281" max="285" width="12.26953125" customWidth="1"/>
    <col min="286" max="288" width="12.81640625" customWidth="1"/>
    <col min="289" max="289" width="14.36328125" bestFit="1" customWidth="1"/>
    <col min="290" max="293" width="12.26953125" customWidth="1"/>
    <col min="294" max="296" width="12.81640625" customWidth="1"/>
    <col min="297" max="298" width="14.36328125" bestFit="1" customWidth="1"/>
    <col min="299" max="300" width="13.26953125" bestFit="1" customWidth="1"/>
    <col min="301" max="301" width="12.26953125" customWidth="1"/>
    <col min="302" max="304" width="12.81640625" customWidth="1"/>
    <col min="305" max="307" width="14.36328125" bestFit="1" customWidth="1"/>
    <col min="308" max="309" width="12.26953125" customWidth="1"/>
    <col min="310" max="310" width="12" customWidth="1"/>
    <col min="311" max="312" width="12.81640625" customWidth="1"/>
    <col min="313" max="314" width="12.26953125" customWidth="1"/>
    <col min="315" max="315" width="13.6328125" bestFit="1" customWidth="1"/>
    <col min="316" max="317" width="12.26953125" customWidth="1"/>
    <col min="318" max="320" width="12.81640625" customWidth="1"/>
    <col min="321" max="325" width="12.26953125" customWidth="1"/>
    <col min="326" max="328" width="12.81640625" customWidth="1"/>
    <col min="329" max="333" width="12.26953125" customWidth="1"/>
    <col min="334" max="336" width="12.81640625" customWidth="1"/>
    <col min="337" max="341" width="12.26953125" customWidth="1"/>
    <col min="342" max="344" width="12.81640625" customWidth="1"/>
    <col min="345" max="345" width="14.36328125" bestFit="1" customWidth="1"/>
    <col min="346" max="346" width="13.26953125" bestFit="1" customWidth="1"/>
    <col min="347" max="348" width="14.36328125" bestFit="1" customWidth="1"/>
    <col min="349" max="349" width="12.26953125" customWidth="1"/>
    <col min="350" max="350" width="10.81640625" customWidth="1"/>
    <col min="351" max="352" width="12.81640625" customWidth="1"/>
    <col min="353" max="353" width="13.6328125" bestFit="1" customWidth="1"/>
    <col min="354" max="356" width="14.36328125" bestFit="1" customWidth="1"/>
    <col min="357" max="357" width="12.26953125" customWidth="1"/>
    <col min="358" max="358" width="10.81640625" customWidth="1"/>
    <col min="359" max="360" width="12.81640625" customWidth="1"/>
    <col min="361" max="361" width="13.6328125" bestFit="1" customWidth="1"/>
    <col min="362" max="362" width="12.453125" bestFit="1" customWidth="1"/>
    <col min="363" max="364" width="13.6328125" bestFit="1" customWidth="1"/>
    <col min="365" max="365" width="12.26953125" customWidth="1"/>
    <col min="366" max="368" width="12.81640625" customWidth="1"/>
    <col min="369" max="373" width="12.26953125" customWidth="1"/>
    <col min="374" max="376" width="12.81640625" customWidth="1"/>
    <col min="377" max="377" width="12.26953125" customWidth="1"/>
    <col min="378" max="378" width="13.26953125" bestFit="1" customWidth="1"/>
    <col min="379" max="380" width="14.36328125" bestFit="1" customWidth="1"/>
    <col min="381" max="381" width="12.26953125" customWidth="1"/>
    <col min="382" max="384" width="12.81640625" customWidth="1"/>
    <col min="385" max="388" width="14.36328125" bestFit="1" customWidth="1"/>
    <col min="389" max="389" width="12.26953125" customWidth="1"/>
    <col min="390" max="390" width="12.81640625" bestFit="1" customWidth="1"/>
    <col min="391" max="392" width="12.81640625" customWidth="1"/>
    <col min="393" max="393" width="14.36328125" bestFit="1" customWidth="1"/>
    <col min="394" max="396" width="13.6328125" bestFit="1" customWidth="1"/>
    <col min="397" max="397" width="12.26953125" customWidth="1"/>
    <col min="398" max="400" width="12.81640625" customWidth="1"/>
    <col min="401" max="401" width="13.6328125" bestFit="1" customWidth="1"/>
    <col min="402" max="404" width="14.36328125" bestFit="1" customWidth="1"/>
    <col min="405" max="405" width="12.26953125" customWidth="1"/>
    <col min="406" max="406" width="12" customWidth="1"/>
    <col min="407" max="408" width="12.81640625" customWidth="1"/>
    <col min="409" max="409" width="13.6328125" bestFit="1" customWidth="1"/>
    <col min="410" max="412" width="14.36328125" bestFit="1" customWidth="1"/>
    <col min="413" max="428" width="12.26953125" customWidth="1"/>
    <col min="429" max="429" width="12.81640625" customWidth="1"/>
    <col min="430" max="430" width="12.26953125" customWidth="1"/>
    <col min="431" max="431" width="11.453125" customWidth="1"/>
    <col min="432" max="432" width="11.7265625" customWidth="1"/>
    <col min="433" max="440" width="12.26953125" customWidth="1"/>
    <col min="441" max="443" width="13.6328125" customWidth="1"/>
    <col min="444" max="445" width="12.26953125" customWidth="1"/>
    <col min="446" max="448" width="13.6328125" customWidth="1"/>
    <col min="449" max="450" width="12.26953125" customWidth="1"/>
    <col min="451" max="453" width="13.6328125" customWidth="1"/>
    <col min="454" max="455" width="12.26953125" customWidth="1"/>
    <col min="456" max="458" width="13.6328125" customWidth="1"/>
    <col min="459" max="459" width="14.36328125" customWidth="1"/>
    <col min="460" max="460" width="12.26953125" customWidth="1"/>
    <col min="461" max="463" width="13.6328125" customWidth="1"/>
    <col min="464" max="464" width="14.36328125" customWidth="1"/>
    <col min="465" max="465" width="12.26953125" customWidth="1"/>
    <col min="466" max="466" width="10.26953125" customWidth="1"/>
    <col min="467" max="468" width="13.6328125" customWidth="1"/>
    <col min="469" max="470" width="12.26953125" customWidth="1"/>
    <col min="471" max="473" width="13.6328125" customWidth="1"/>
    <col min="474" max="474" width="14.36328125" customWidth="1"/>
    <col min="475" max="475" width="12.26953125" customWidth="1"/>
    <col min="476" max="478" width="13.6328125" customWidth="1"/>
    <col min="479" max="479" width="12.453125" customWidth="1"/>
    <col min="480" max="480" width="12.26953125" customWidth="1"/>
    <col min="481" max="481" width="11.26953125" customWidth="1"/>
    <col min="482" max="484" width="13.6328125" customWidth="1"/>
    <col min="485" max="485" width="12.26953125" customWidth="1"/>
    <col min="486" max="486" width="9.08984375" customWidth="1"/>
    <col min="487" max="489" width="13.6328125" customWidth="1"/>
    <col min="490" max="490" width="12.26953125" customWidth="1"/>
    <col min="491" max="491" width="6.7265625" customWidth="1"/>
    <col min="492" max="494" width="13.6328125" customWidth="1"/>
    <col min="495" max="495" width="12.26953125" customWidth="1"/>
    <col min="496" max="498" width="13.6328125" customWidth="1"/>
    <col min="499" max="500" width="12.26953125" customWidth="1"/>
    <col min="501" max="503" width="13.6328125" customWidth="1"/>
    <col min="504" max="505" width="12.26953125" customWidth="1"/>
    <col min="506" max="508" width="13.6328125" customWidth="1"/>
    <col min="509" max="510" width="12.26953125" customWidth="1"/>
    <col min="511" max="513" width="13.6328125" customWidth="1"/>
    <col min="514" max="514" width="12.453125" bestFit="1" customWidth="1"/>
    <col min="515" max="515" width="12.26953125" customWidth="1"/>
    <col min="516" max="516" width="11.26953125" customWidth="1"/>
    <col min="517" max="518" width="13.6328125" customWidth="1"/>
    <col min="519" max="519" width="13.6328125" bestFit="1" customWidth="1"/>
    <col min="520" max="520" width="12.26953125" customWidth="1"/>
    <col min="521" max="521" width="9.08984375" customWidth="1"/>
    <col min="522" max="523" width="13.6328125" customWidth="1"/>
    <col min="524" max="524" width="14.36328125" bestFit="1" customWidth="1"/>
    <col min="525" max="525" width="12.26953125" customWidth="1"/>
    <col min="526" max="528" width="12.81640625" customWidth="1"/>
    <col min="529" max="533" width="12.26953125" customWidth="1"/>
    <col min="534" max="536" width="12.81640625" customWidth="1"/>
    <col min="537" max="541" width="12.26953125" customWidth="1"/>
    <col min="542" max="544" width="12.81640625" customWidth="1"/>
    <col min="545" max="545" width="14.36328125" bestFit="1" customWidth="1"/>
    <col min="546" max="549" width="12.26953125" customWidth="1"/>
    <col min="550" max="552" width="12.81640625" customWidth="1"/>
    <col min="553" max="554" width="14.36328125" bestFit="1" customWidth="1"/>
    <col min="555" max="556" width="13.26953125" bestFit="1" customWidth="1"/>
    <col min="557" max="557" width="12.26953125" customWidth="1"/>
    <col min="558" max="560" width="12.81640625" customWidth="1"/>
    <col min="561" max="563" width="14.36328125" bestFit="1" customWidth="1"/>
    <col min="564" max="565" width="12.26953125" customWidth="1"/>
    <col min="566" max="566" width="12" customWidth="1"/>
    <col min="567" max="568" width="12.81640625" customWidth="1"/>
    <col min="569" max="570" width="12.26953125" customWidth="1"/>
    <col min="571" max="571" width="13.6328125" bestFit="1" customWidth="1"/>
    <col min="572" max="573" width="12.26953125" customWidth="1"/>
    <col min="574" max="576" width="12.81640625" customWidth="1"/>
    <col min="577" max="581" width="12.26953125" customWidth="1"/>
    <col min="582" max="584" width="12.81640625" customWidth="1"/>
    <col min="585" max="589" width="12.26953125" customWidth="1"/>
    <col min="590" max="592" width="12.81640625" customWidth="1"/>
    <col min="593" max="597" width="12.26953125" customWidth="1"/>
    <col min="598" max="600" width="12.81640625" customWidth="1"/>
    <col min="601" max="601" width="14.36328125" bestFit="1" customWidth="1"/>
    <col min="602" max="602" width="13.26953125" bestFit="1" customWidth="1"/>
    <col min="603" max="604" width="14.36328125" bestFit="1" customWidth="1"/>
    <col min="605" max="605" width="12.26953125" customWidth="1"/>
    <col min="606" max="606" width="10.81640625" customWidth="1"/>
    <col min="607" max="608" width="12.81640625" customWidth="1"/>
    <col min="609" max="609" width="13.6328125" bestFit="1" customWidth="1"/>
    <col min="610" max="612" width="14.36328125" bestFit="1" customWidth="1"/>
    <col min="613" max="613" width="12.26953125" customWidth="1"/>
    <col min="614" max="614" width="10.81640625" customWidth="1"/>
    <col min="615" max="616" width="12.81640625" customWidth="1"/>
    <col min="617" max="617" width="13.6328125" bestFit="1" customWidth="1"/>
    <col min="618" max="618" width="12.453125" bestFit="1" customWidth="1"/>
    <col min="619" max="620" width="13.6328125" bestFit="1" customWidth="1"/>
    <col min="621" max="621" width="12.26953125" customWidth="1"/>
    <col min="622" max="624" width="12.81640625" customWidth="1"/>
    <col min="625" max="629" width="12.26953125" customWidth="1"/>
    <col min="630" max="632" width="12.81640625" customWidth="1"/>
    <col min="633" max="633" width="12.26953125" customWidth="1"/>
    <col min="634" max="634" width="13.26953125" bestFit="1" customWidth="1"/>
    <col min="635" max="636" width="14.36328125" bestFit="1" customWidth="1"/>
    <col min="637" max="637" width="12.26953125" customWidth="1"/>
    <col min="638" max="640" width="12.81640625" customWidth="1"/>
    <col min="641" max="644" width="14.36328125" bestFit="1" customWidth="1"/>
    <col min="645" max="645" width="12.26953125" customWidth="1"/>
    <col min="646" max="646" width="12.81640625" bestFit="1" customWidth="1"/>
    <col min="647" max="648" width="12.81640625" customWidth="1"/>
    <col min="649" max="649" width="14.36328125" bestFit="1" customWidth="1"/>
    <col min="650" max="652" width="13.6328125" bestFit="1" customWidth="1"/>
    <col min="653" max="653" width="12.26953125" customWidth="1"/>
    <col min="654" max="656" width="12.81640625" customWidth="1"/>
    <col min="657" max="657" width="13.6328125" bestFit="1" customWidth="1"/>
    <col min="658" max="660" width="14.36328125" bestFit="1" customWidth="1"/>
    <col min="661" max="661" width="12.26953125" customWidth="1"/>
    <col min="662" max="662" width="12" customWidth="1"/>
    <col min="663" max="664" width="12.81640625" customWidth="1"/>
    <col min="665" max="665" width="13.6328125" bestFit="1" customWidth="1"/>
    <col min="666" max="668" width="14.36328125" bestFit="1" customWidth="1"/>
    <col min="669" max="684" width="12.26953125" customWidth="1"/>
    <col min="685" max="685" width="12.81640625" customWidth="1"/>
    <col min="686" max="686" width="12.26953125" customWidth="1"/>
    <col min="687" max="687" width="11.453125" customWidth="1"/>
    <col min="688" max="688" width="11.7265625" customWidth="1"/>
    <col min="689" max="696" width="12.26953125" customWidth="1"/>
    <col min="697" max="699" width="13.6328125" customWidth="1"/>
    <col min="700" max="701" width="12.26953125" customWidth="1"/>
    <col min="702" max="704" width="13.6328125" customWidth="1"/>
    <col min="705" max="706" width="12.26953125" customWidth="1"/>
    <col min="707" max="709" width="13.6328125" customWidth="1"/>
    <col min="710" max="711" width="12.26953125" customWidth="1"/>
    <col min="712" max="714" width="13.6328125" customWidth="1"/>
    <col min="715" max="715" width="14.36328125" customWidth="1"/>
    <col min="716" max="716" width="12.26953125" customWidth="1"/>
    <col min="717" max="719" width="13.6328125" customWidth="1"/>
    <col min="720" max="720" width="14.36328125" customWidth="1"/>
    <col min="721" max="721" width="12.26953125" customWidth="1"/>
    <col min="722" max="722" width="10.26953125" customWidth="1"/>
    <col min="723" max="724" width="13.6328125" customWidth="1"/>
    <col min="725" max="726" width="12.26953125" customWidth="1"/>
    <col min="727" max="729" width="13.6328125" customWidth="1"/>
    <col min="730" max="730" width="14.36328125" customWidth="1"/>
    <col min="731" max="731" width="12.26953125" customWidth="1"/>
    <col min="732" max="734" width="13.6328125" customWidth="1"/>
    <col min="735" max="735" width="12.453125" customWidth="1"/>
    <col min="736" max="736" width="12.26953125" customWidth="1"/>
    <col min="737" max="737" width="11.26953125" customWidth="1"/>
    <col min="738" max="740" width="13.6328125" customWidth="1"/>
    <col min="741" max="741" width="12.26953125" customWidth="1"/>
    <col min="742" max="742" width="9.08984375" customWidth="1"/>
    <col min="743" max="745" width="13.6328125" customWidth="1"/>
    <col min="746" max="746" width="12.26953125" customWidth="1"/>
    <col min="747" max="747" width="6.7265625" customWidth="1"/>
    <col min="748" max="750" width="13.6328125" customWidth="1"/>
    <col min="751" max="751" width="12.26953125" customWidth="1"/>
    <col min="752" max="754" width="13.6328125" customWidth="1"/>
    <col min="755" max="756" width="12.26953125" customWidth="1"/>
    <col min="757" max="759" width="13.6328125" customWidth="1"/>
    <col min="760" max="761" width="12.26953125" customWidth="1"/>
    <col min="762" max="764" width="13.6328125" customWidth="1"/>
    <col min="765" max="766" width="12.26953125" customWidth="1"/>
    <col min="767" max="769" width="13.6328125" customWidth="1"/>
    <col min="770" max="770" width="12.453125" bestFit="1" customWidth="1"/>
    <col min="771" max="771" width="12.26953125" customWidth="1"/>
    <col min="772" max="772" width="11.26953125" customWidth="1"/>
    <col min="773" max="774" width="13.6328125" customWidth="1"/>
    <col min="775" max="775" width="13.6328125" bestFit="1" customWidth="1"/>
    <col min="776" max="776" width="12.26953125" customWidth="1"/>
    <col min="777" max="777" width="9.08984375" customWidth="1"/>
    <col min="778" max="779" width="13.6328125" customWidth="1"/>
    <col min="780" max="780" width="14.36328125" bestFit="1" customWidth="1"/>
    <col min="781" max="781" width="12.26953125" customWidth="1"/>
    <col min="782" max="784" width="12.81640625" customWidth="1"/>
    <col min="785" max="789" width="12.26953125" customWidth="1"/>
    <col min="790" max="792" width="12.81640625" customWidth="1"/>
    <col min="793" max="797" width="12.26953125" customWidth="1"/>
    <col min="798" max="800" width="12.81640625" customWidth="1"/>
    <col min="801" max="801" width="14.36328125" bestFit="1" customWidth="1"/>
    <col min="802" max="805" width="12.26953125" customWidth="1"/>
    <col min="806" max="808" width="12.81640625" customWidth="1"/>
    <col min="809" max="810" width="14.36328125" bestFit="1" customWidth="1"/>
    <col min="811" max="812" width="13.26953125" bestFit="1" customWidth="1"/>
    <col min="813" max="813" width="12.26953125" customWidth="1"/>
    <col min="814" max="816" width="12.81640625" customWidth="1"/>
    <col min="817" max="819" width="14.36328125" bestFit="1" customWidth="1"/>
    <col min="820" max="821" width="12.26953125" customWidth="1"/>
    <col min="822" max="822" width="12" customWidth="1"/>
    <col min="823" max="824" width="12.81640625" customWidth="1"/>
    <col min="825" max="826" width="12.26953125" customWidth="1"/>
    <col min="827" max="827" width="13.6328125" bestFit="1" customWidth="1"/>
    <col min="828" max="829" width="12.26953125" customWidth="1"/>
    <col min="830" max="832" width="12.81640625" customWidth="1"/>
    <col min="833" max="837" width="12.26953125" customWidth="1"/>
    <col min="838" max="840" width="12.81640625" customWidth="1"/>
    <col min="841" max="845" width="12.26953125" customWidth="1"/>
    <col min="846" max="848" width="12.81640625" customWidth="1"/>
    <col min="849" max="853" width="12.26953125" customWidth="1"/>
    <col min="854" max="856" width="12.81640625" customWidth="1"/>
    <col min="857" max="857" width="14.36328125" bestFit="1" customWidth="1"/>
    <col min="858" max="858" width="13.26953125" bestFit="1" customWidth="1"/>
    <col min="859" max="860" width="14.36328125" bestFit="1" customWidth="1"/>
    <col min="861" max="861" width="12.26953125" customWidth="1"/>
    <col min="862" max="862" width="10.81640625" customWidth="1"/>
    <col min="863" max="864" width="12.81640625" customWidth="1"/>
    <col min="865" max="865" width="13.6328125" bestFit="1" customWidth="1"/>
    <col min="866" max="868" width="14.36328125" bestFit="1" customWidth="1"/>
    <col min="869" max="869" width="12.26953125" customWidth="1"/>
    <col min="870" max="870" width="10.81640625" customWidth="1"/>
    <col min="871" max="872" width="12.81640625" customWidth="1"/>
    <col min="873" max="873" width="13.6328125" bestFit="1" customWidth="1"/>
    <col min="874" max="874" width="12.453125" bestFit="1" customWidth="1"/>
    <col min="875" max="876" width="13.6328125" bestFit="1" customWidth="1"/>
    <col min="877" max="877" width="12.26953125" customWidth="1"/>
    <col min="878" max="880" width="12.81640625" customWidth="1"/>
    <col min="881" max="885" width="12.26953125" customWidth="1"/>
    <col min="886" max="888" width="12.81640625" customWidth="1"/>
    <col min="889" max="889" width="12.26953125" customWidth="1"/>
    <col min="890" max="890" width="13.26953125" bestFit="1" customWidth="1"/>
    <col min="891" max="892" width="14.36328125" bestFit="1" customWidth="1"/>
    <col min="893" max="893" width="12.26953125" customWidth="1"/>
    <col min="894" max="896" width="12.81640625" customWidth="1"/>
    <col min="897" max="900" width="14.36328125" bestFit="1" customWidth="1"/>
    <col min="901" max="901" width="12.26953125" customWidth="1"/>
    <col min="902" max="902" width="12.81640625" bestFit="1" customWidth="1"/>
    <col min="903" max="904" width="12.81640625" customWidth="1"/>
    <col min="905" max="905" width="14.36328125" bestFit="1" customWidth="1"/>
    <col min="906" max="908" width="13.6328125" bestFit="1" customWidth="1"/>
    <col min="909" max="909" width="12.26953125" customWidth="1"/>
    <col min="910" max="912" width="12.81640625" customWidth="1"/>
    <col min="913" max="913" width="13.6328125" bestFit="1" customWidth="1"/>
    <col min="914" max="916" width="14.36328125" bestFit="1" customWidth="1"/>
    <col min="917" max="917" width="12.26953125" customWidth="1"/>
    <col min="918" max="918" width="12" customWidth="1"/>
    <col min="919" max="920" width="12.81640625" customWidth="1"/>
    <col min="921" max="921" width="13.6328125" bestFit="1" customWidth="1"/>
    <col min="922" max="924" width="14.36328125" bestFit="1" customWidth="1"/>
    <col min="925" max="940" width="12.26953125" customWidth="1"/>
    <col min="941" max="941" width="12.81640625" customWidth="1"/>
    <col min="942" max="942" width="12.26953125" customWidth="1"/>
    <col min="943" max="943" width="11.453125" customWidth="1"/>
    <col min="944" max="944" width="11.7265625" customWidth="1"/>
    <col min="945" max="952" width="12.26953125" customWidth="1"/>
    <col min="953" max="955" width="13.6328125" customWidth="1"/>
    <col min="956" max="957" width="12.26953125" customWidth="1"/>
    <col min="958" max="960" width="13.6328125" customWidth="1"/>
    <col min="961" max="962" width="12.26953125" customWidth="1"/>
    <col min="963" max="965" width="13.6328125" customWidth="1"/>
    <col min="966" max="967" width="12.26953125" customWidth="1"/>
    <col min="968" max="970" width="13.6328125" customWidth="1"/>
    <col min="971" max="971" width="14.36328125" customWidth="1"/>
    <col min="972" max="972" width="12.26953125" customWidth="1"/>
    <col min="973" max="975" width="13.6328125" customWidth="1"/>
    <col min="976" max="976" width="14.36328125" customWidth="1"/>
    <col min="977" max="977" width="12.26953125" customWidth="1"/>
    <col min="978" max="978" width="10.26953125" customWidth="1"/>
    <col min="979" max="980" width="13.6328125" customWidth="1"/>
    <col min="981" max="982" width="12.26953125" customWidth="1"/>
    <col min="983" max="985" width="13.6328125" customWidth="1"/>
    <col min="986" max="986" width="14.36328125" customWidth="1"/>
    <col min="987" max="987" width="12.26953125" customWidth="1"/>
    <col min="988" max="990" width="13.6328125" customWidth="1"/>
    <col min="991" max="991" width="12.453125" customWidth="1"/>
    <col min="992" max="992" width="12.26953125" customWidth="1"/>
    <col min="993" max="993" width="11.26953125" customWidth="1"/>
    <col min="994" max="996" width="13.6328125" customWidth="1"/>
    <col min="997" max="997" width="12.26953125" customWidth="1"/>
    <col min="998" max="998" width="9.08984375" customWidth="1"/>
    <col min="999" max="1001" width="13.6328125" customWidth="1"/>
    <col min="1002" max="1002" width="12.26953125" customWidth="1"/>
    <col min="1003" max="1003" width="6.7265625" customWidth="1"/>
    <col min="1004" max="1006" width="13.6328125" customWidth="1"/>
    <col min="1007" max="1007" width="12.26953125" customWidth="1"/>
    <col min="1008" max="1010" width="13.6328125" customWidth="1"/>
    <col min="1011" max="1012" width="12.26953125" customWidth="1"/>
    <col min="1013" max="1015" width="13.6328125" customWidth="1"/>
    <col min="1016" max="1017" width="12.26953125" customWidth="1"/>
    <col min="1018" max="1020" width="13.6328125" customWidth="1"/>
    <col min="1021" max="1022" width="12.26953125" customWidth="1"/>
    <col min="1023" max="1025" width="13.6328125" customWidth="1"/>
    <col min="1026" max="1026" width="12.453125" bestFit="1" customWidth="1"/>
    <col min="1027" max="1027" width="12.26953125" customWidth="1"/>
    <col min="1028" max="1028" width="11.26953125" customWidth="1"/>
    <col min="1029" max="1030" width="13.6328125" customWidth="1"/>
    <col min="1031" max="1031" width="13.6328125" bestFit="1" customWidth="1"/>
    <col min="1032" max="1032" width="12.26953125" customWidth="1"/>
    <col min="1033" max="1033" width="9.08984375" customWidth="1"/>
    <col min="1034" max="1035" width="13.6328125" customWidth="1"/>
    <col min="1036" max="1036" width="14.36328125" bestFit="1" customWidth="1"/>
    <col min="1037" max="1037" width="12.26953125" customWidth="1"/>
    <col min="1038" max="1040" width="12.81640625" customWidth="1"/>
    <col min="1041" max="1045" width="12.26953125" customWidth="1"/>
    <col min="1046" max="1048" width="12.81640625" customWidth="1"/>
    <col min="1049" max="1053" width="12.26953125" customWidth="1"/>
    <col min="1054" max="1056" width="12.81640625" customWidth="1"/>
    <col min="1057" max="1057" width="14.36328125" bestFit="1" customWidth="1"/>
    <col min="1058" max="1061" width="12.26953125" customWidth="1"/>
    <col min="1062" max="1064" width="12.81640625" customWidth="1"/>
    <col min="1065" max="1066" width="14.36328125" bestFit="1" customWidth="1"/>
    <col min="1067" max="1068" width="13.26953125" bestFit="1" customWidth="1"/>
    <col min="1069" max="1069" width="12.26953125" customWidth="1"/>
    <col min="1070" max="1072" width="12.81640625" customWidth="1"/>
    <col min="1073" max="1075" width="14.36328125" bestFit="1" customWidth="1"/>
    <col min="1076" max="1077" width="12.26953125" customWidth="1"/>
    <col min="1078" max="1078" width="12" customWidth="1"/>
    <col min="1079" max="1080" width="12.81640625" customWidth="1"/>
    <col min="1081" max="1082" width="12.26953125" customWidth="1"/>
    <col min="1083" max="1083" width="13.6328125" bestFit="1" customWidth="1"/>
    <col min="1084" max="1085" width="12.26953125" customWidth="1"/>
    <col min="1086" max="1088" width="12.81640625" customWidth="1"/>
    <col min="1089" max="1093" width="12.26953125" customWidth="1"/>
    <col min="1094" max="1096" width="12.81640625" customWidth="1"/>
    <col min="1097" max="1101" width="12.26953125" customWidth="1"/>
    <col min="1102" max="1104" width="12.81640625" customWidth="1"/>
    <col min="1105" max="1109" width="12.26953125" customWidth="1"/>
    <col min="1110" max="1112" width="12.81640625" customWidth="1"/>
    <col min="1113" max="1113" width="14.36328125" bestFit="1" customWidth="1"/>
    <col min="1114" max="1114" width="13.26953125" bestFit="1" customWidth="1"/>
    <col min="1115" max="1116" width="14.36328125" bestFit="1" customWidth="1"/>
    <col min="1117" max="1117" width="12.26953125" customWidth="1"/>
    <col min="1118" max="1118" width="10.81640625" customWidth="1"/>
    <col min="1119" max="1120" width="12.81640625" customWidth="1"/>
    <col min="1121" max="1121" width="13.6328125" bestFit="1" customWidth="1"/>
    <col min="1122" max="1124" width="14.36328125" bestFit="1" customWidth="1"/>
    <col min="1125" max="1125" width="12.26953125" customWidth="1"/>
    <col min="1126" max="1126" width="10.81640625" customWidth="1"/>
    <col min="1127" max="1128" width="12.81640625" customWidth="1"/>
    <col min="1129" max="1129" width="13.6328125" bestFit="1" customWidth="1"/>
    <col min="1130" max="1130" width="12.453125" bestFit="1" customWidth="1"/>
    <col min="1131" max="1132" width="13.6328125" bestFit="1" customWidth="1"/>
    <col min="1133" max="1133" width="12.26953125" customWidth="1"/>
    <col min="1134" max="1136" width="12.81640625" customWidth="1"/>
    <col min="1137" max="1141" width="12.26953125" customWidth="1"/>
    <col min="1142" max="1144" width="12.81640625" customWidth="1"/>
    <col min="1145" max="1145" width="12.26953125" customWidth="1"/>
    <col min="1146" max="1146" width="13.26953125" bestFit="1" customWidth="1"/>
    <col min="1147" max="1148" width="14.36328125" bestFit="1" customWidth="1"/>
    <col min="1149" max="1149" width="12.26953125" customWidth="1"/>
    <col min="1150" max="1152" width="12.81640625" customWidth="1"/>
    <col min="1153" max="1156" width="14.36328125" bestFit="1" customWidth="1"/>
    <col min="1157" max="1157" width="12.26953125" customWidth="1"/>
    <col min="1158" max="1158" width="12.81640625" bestFit="1" customWidth="1"/>
    <col min="1159" max="1160" width="12.81640625" customWidth="1"/>
    <col min="1161" max="1161" width="14.36328125" bestFit="1" customWidth="1"/>
    <col min="1162" max="1164" width="13.6328125" bestFit="1" customWidth="1"/>
    <col min="1165" max="1165" width="12.26953125" customWidth="1"/>
    <col min="1166" max="1168" width="12.81640625" customWidth="1"/>
    <col min="1169" max="1169" width="13.6328125" bestFit="1" customWidth="1"/>
    <col min="1170" max="1172" width="14.36328125" bestFit="1" customWidth="1"/>
    <col min="1173" max="1173" width="12.26953125" customWidth="1"/>
    <col min="1174" max="1174" width="12" customWidth="1"/>
    <col min="1175" max="1176" width="12.81640625" customWidth="1"/>
    <col min="1177" max="1177" width="13.6328125" bestFit="1" customWidth="1"/>
    <col min="1178" max="1180" width="14.36328125" bestFit="1" customWidth="1"/>
    <col min="1181" max="1196" width="12.26953125" customWidth="1"/>
    <col min="1197" max="1197" width="12.81640625" customWidth="1"/>
    <col min="1198" max="1198" width="12.26953125" customWidth="1"/>
    <col min="1199" max="1199" width="11.453125" customWidth="1"/>
    <col min="1200" max="1200" width="11.7265625" customWidth="1"/>
    <col min="1201" max="1208" width="12.26953125" customWidth="1"/>
    <col min="1209" max="1211" width="13.6328125" customWidth="1"/>
    <col min="1212" max="1213" width="12.26953125" customWidth="1"/>
    <col min="1214" max="1216" width="13.6328125" customWidth="1"/>
    <col min="1217" max="1218" width="12.26953125" customWidth="1"/>
    <col min="1219" max="1221" width="13.6328125" customWidth="1"/>
    <col min="1222" max="1223" width="12.26953125" customWidth="1"/>
    <col min="1224" max="1226" width="13.6328125" customWidth="1"/>
    <col min="1227" max="1227" width="14.36328125" customWidth="1"/>
    <col min="1228" max="1228" width="12.26953125" customWidth="1"/>
    <col min="1229" max="1231" width="13.6328125" customWidth="1"/>
    <col min="1232" max="1232" width="14.36328125" customWidth="1"/>
    <col min="1233" max="1233" width="12.26953125" customWidth="1"/>
    <col min="1234" max="1234" width="10.26953125" customWidth="1"/>
    <col min="1235" max="1236" width="13.6328125" customWidth="1"/>
    <col min="1237" max="1238" width="12.26953125" customWidth="1"/>
    <col min="1239" max="1241" width="13.6328125" customWidth="1"/>
    <col min="1242" max="1242" width="14.36328125" customWidth="1"/>
    <col min="1243" max="1243" width="12.26953125" customWidth="1"/>
    <col min="1244" max="1246" width="13.6328125" customWidth="1"/>
    <col min="1247" max="1247" width="12.453125" customWidth="1"/>
    <col min="1248" max="1248" width="12.26953125" customWidth="1"/>
    <col min="1249" max="1249" width="11.26953125" customWidth="1"/>
    <col min="1250" max="1252" width="13.6328125" customWidth="1"/>
    <col min="1253" max="1253" width="12.26953125" customWidth="1"/>
    <col min="1254" max="1254" width="9.08984375" customWidth="1"/>
    <col min="1255" max="1257" width="13.6328125" customWidth="1"/>
    <col min="1258" max="1258" width="12.26953125" customWidth="1"/>
    <col min="1259" max="1259" width="6.7265625" customWidth="1"/>
    <col min="1260" max="1262" width="13.6328125" customWidth="1"/>
    <col min="1263" max="1263" width="12.26953125" customWidth="1"/>
    <col min="1264" max="1266" width="13.6328125" customWidth="1"/>
    <col min="1267" max="1268" width="12.26953125" customWidth="1"/>
    <col min="1269" max="1271" width="13.6328125" customWidth="1"/>
    <col min="1272" max="1273" width="12.26953125" customWidth="1"/>
    <col min="1274" max="1276" width="13.6328125" customWidth="1"/>
    <col min="1277" max="1278" width="12.26953125" customWidth="1"/>
    <col min="1279" max="1281" width="13.6328125" customWidth="1"/>
    <col min="1282" max="1282" width="12.453125" bestFit="1" customWidth="1"/>
    <col min="1283" max="1283" width="12.26953125" customWidth="1"/>
    <col min="1284" max="1284" width="11.26953125" customWidth="1"/>
    <col min="1285" max="1286" width="13.6328125" customWidth="1"/>
    <col min="1287" max="1287" width="13.6328125" bestFit="1" customWidth="1"/>
    <col min="1288" max="1288" width="12.26953125" customWidth="1"/>
    <col min="1289" max="1289" width="9.08984375" customWidth="1"/>
    <col min="1290" max="1291" width="13.6328125" customWidth="1"/>
    <col min="1292" max="1292" width="14.36328125" bestFit="1" customWidth="1"/>
    <col min="1293" max="1293" width="12.26953125" customWidth="1"/>
    <col min="1294" max="1296" width="12.81640625" customWidth="1"/>
    <col min="1297" max="1301" width="12.26953125" customWidth="1"/>
    <col min="1302" max="1304" width="12.81640625" customWidth="1"/>
    <col min="1305" max="1309" width="12.26953125" customWidth="1"/>
    <col min="1310" max="1312" width="12.81640625" customWidth="1"/>
    <col min="1313" max="1313" width="14.36328125" bestFit="1" customWidth="1"/>
    <col min="1314" max="1317" width="12.26953125" customWidth="1"/>
    <col min="1318" max="1320" width="12.81640625" customWidth="1"/>
    <col min="1321" max="1322" width="14.36328125" bestFit="1" customWidth="1"/>
    <col min="1323" max="1324" width="13.26953125" bestFit="1" customWidth="1"/>
    <col min="1325" max="1325" width="12.26953125" customWidth="1"/>
    <col min="1326" max="1328" width="12.81640625" customWidth="1"/>
    <col min="1329" max="1331" width="14.36328125" bestFit="1" customWidth="1"/>
    <col min="1332" max="1333" width="12.26953125" customWidth="1"/>
    <col min="1334" max="1334" width="12" customWidth="1"/>
    <col min="1335" max="1336" width="12.81640625" customWidth="1"/>
    <col min="1337" max="1338" width="12.26953125" customWidth="1"/>
    <col min="1339" max="1339" width="13.6328125" bestFit="1" customWidth="1"/>
    <col min="1340" max="1341" width="12.26953125" customWidth="1"/>
    <col min="1342" max="1344" width="12.81640625" customWidth="1"/>
    <col min="1345" max="1349" width="12.26953125" customWidth="1"/>
    <col min="1350" max="1352" width="12.81640625" customWidth="1"/>
    <col min="1353" max="1357" width="12.26953125" customWidth="1"/>
    <col min="1358" max="1360" width="12.81640625" customWidth="1"/>
    <col min="1361" max="1365" width="12.26953125" customWidth="1"/>
    <col min="1366" max="1368" width="12.81640625" customWidth="1"/>
    <col min="1369" max="1369" width="14.36328125" bestFit="1" customWidth="1"/>
    <col min="1370" max="1370" width="13.26953125" bestFit="1" customWidth="1"/>
    <col min="1371" max="1372" width="14.36328125" bestFit="1" customWidth="1"/>
    <col min="1373" max="1373" width="12.26953125" customWidth="1"/>
    <col min="1374" max="1374" width="10.81640625" customWidth="1"/>
    <col min="1375" max="1376" width="12.81640625" customWidth="1"/>
    <col min="1377" max="1377" width="13.6328125" bestFit="1" customWidth="1"/>
    <col min="1378" max="1380" width="14.36328125" bestFit="1" customWidth="1"/>
    <col min="1381" max="1381" width="12.26953125" customWidth="1"/>
    <col min="1382" max="1382" width="10.81640625" customWidth="1"/>
    <col min="1383" max="1384" width="12.81640625" customWidth="1"/>
    <col min="1385" max="1385" width="13.6328125" bestFit="1" customWidth="1"/>
    <col min="1386" max="1386" width="12.453125" bestFit="1" customWidth="1"/>
    <col min="1387" max="1388" width="13.6328125" bestFit="1" customWidth="1"/>
    <col min="1389" max="1389" width="12.26953125" customWidth="1"/>
    <col min="1390" max="1392" width="12.81640625" customWidth="1"/>
    <col min="1393" max="1397" width="12.26953125" customWidth="1"/>
    <col min="1398" max="1400" width="12.81640625" customWidth="1"/>
    <col min="1401" max="1401" width="12.26953125" customWidth="1"/>
    <col min="1402" max="1402" width="13.26953125" bestFit="1" customWidth="1"/>
    <col min="1403" max="1404" width="14.36328125" bestFit="1" customWidth="1"/>
    <col min="1405" max="1405" width="12.26953125" customWidth="1"/>
    <col min="1406" max="1408" width="12.81640625" customWidth="1"/>
    <col min="1409" max="1412" width="14.36328125" bestFit="1" customWidth="1"/>
    <col min="1413" max="1413" width="12.26953125" customWidth="1"/>
    <col min="1414" max="1414" width="12.81640625" bestFit="1" customWidth="1"/>
    <col min="1415" max="1416" width="12.81640625" customWidth="1"/>
    <col min="1417" max="1417" width="14.36328125" bestFit="1" customWidth="1"/>
    <col min="1418" max="1420" width="13.6328125" bestFit="1" customWidth="1"/>
    <col min="1421" max="1421" width="12.26953125" customWidth="1"/>
    <col min="1422" max="1424" width="12.81640625" customWidth="1"/>
    <col min="1425" max="1425" width="13.6328125" bestFit="1" customWidth="1"/>
    <col min="1426" max="1428" width="14.36328125" bestFit="1" customWidth="1"/>
    <col min="1429" max="1429" width="12.26953125" customWidth="1"/>
    <col min="1430" max="1430" width="12" customWidth="1"/>
    <col min="1431" max="1432" width="12.81640625" customWidth="1"/>
    <col min="1433" max="1433" width="13.6328125" bestFit="1" customWidth="1"/>
    <col min="1434" max="1436" width="14.36328125" bestFit="1" customWidth="1"/>
    <col min="1437" max="1452" width="12.26953125" customWidth="1"/>
    <col min="1453" max="1453" width="12.81640625" customWidth="1"/>
    <col min="1454" max="1454" width="12.26953125" customWidth="1"/>
    <col min="1455" max="1455" width="11.453125" customWidth="1"/>
    <col min="1456" max="1456" width="11.7265625" customWidth="1"/>
    <col min="1457" max="1464" width="12.26953125" customWidth="1"/>
    <col min="1465" max="1467" width="13.6328125" customWidth="1"/>
    <col min="1468" max="1469" width="12.26953125" customWidth="1"/>
    <col min="1470" max="1472" width="13.6328125" customWidth="1"/>
    <col min="1473" max="1474" width="12.26953125" customWidth="1"/>
    <col min="1475" max="1477" width="13.6328125" customWidth="1"/>
    <col min="1478" max="1479" width="12.26953125" customWidth="1"/>
    <col min="1480" max="1482" width="13.6328125" customWidth="1"/>
    <col min="1483" max="1483" width="14.36328125" customWidth="1"/>
    <col min="1484" max="1484" width="12.26953125" customWidth="1"/>
    <col min="1485" max="1487" width="13.6328125" customWidth="1"/>
    <col min="1488" max="1488" width="14.36328125" customWidth="1"/>
    <col min="1489" max="1489" width="12.26953125" customWidth="1"/>
    <col min="1490" max="1490" width="10.26953125" customWidth="1"/>
    <col min="1491" max="1492" width="13.6328125" customWidth="1"/>
    <col min="1493" max="1494" width="12.26953125" customWidth="1"/>
    <col min="1495" max="1497" width="13.6328125" customWidth="1"/>
    <col min="1498" max="1498" width="14.36328125" customWidth="1"/>
    <col min="1499" max="1499" width="12.26953125" customWidth="1"/>
    <col min="1500" max="1502" width="13.6328125" customWidth="1"/>
    <col min="1503" max="1503" width="12.453125" customWidth="1"/>
    <col min="1504" max="1504" width="12.26953125" customWidth="1"/>
    <col min="1505" max="1505" width="11.26953125" customWidth="1"/>
    <col min="1506" max="1508" width="13.6328125" customWidth="1"/>
    <col min="1509" max="1509" width="12.26953125" customWidth="1"/>
    <col min="1510" max="1510" width="9.08984375" customWidth="1"/>
    <col min="1511" max="1513" width="13.6328125" customWidth="1"/>
    <col min="1514" max="1514" width="12.26953125" customWidth="1"/>
    <col min="1515" max="1515" width="6.7265625" customWidth="1"/>
    <col min="1516" max="1518" width="13.6328125" customWidth="1"/>
    <col min="1519" max="1519" width="12.26953125" customWidth="1"/>
    <col min="1520" max="1522" width="13.6328125" customWidth="1"/>
    <col min="1523" max="1524" width="12.26953125" customWidth="1"/>
    <col min="1525" max="1527" width="13.6328125" customWidth="1"/>
    <col min="1528" max="1529" width="12.26953125" customWidth="1"/>
    <col min="1530" max="1532" width="13.6328125" customWidth="1"/>
    <col min="1533" max="1534" width="12.26953125" customWidth="1"/>
    <col min="1535" max="1537" width="13.6328125" customWidth="1"/>
    <col min="1538" max="1538" width="12.453125" bestFit="1" customWidth="1"/>
    <col min="1539" max="1539" width="12.26953125" customWidth="1"/>
    <col min="1540" max="1540" width="11.26953125" customWidth="1"/>
    <col min="1541" max="1542" width="13.6328125" customWidth="1"/>
    <col min="1543" max="1543" width="13.6328125" bestFit="1" customWidth="1"/>
    <col min="1544" max="1544" width="12.26953125" customWidth="1"/>
    <col min="1545" max="1545" width="9.08984375" customWidth="1"/>
    <col min="1546" max="1547" width="13.6328125" customWidth="1"/>
    <col min="1548" max="1548" width="14.36328125" bestFit="1" customWidth="1"/>
    <col min="1549" max="1549" width="12.26953125" customWidth="1"/>
    <col min="1550" max="1552" width="12.81640625" customWidth="1"/>
    <col min="1553" max="1557" width="12.26953125" customWidth="1"/>
    <col min="1558" max="1560" width="12.81640625" customWidth="1"/>
    <col min="1561" max="1565" width="12.26953125" customWidth="1"/>
    <col min="1566" max="1568" width="12.81640625" customWidth="1"/>
    <col min="1569" max="1569" width="14.36328125" bestFit="1" customWidth="1"/>
    <col min="1570" max="1573" width="12.26953125" customWidth="1"/>
    <col min="1574" max="1576" width="12.81640625" customWidth="1"/>
    <col min="1577" max="1578" width="14.36328125" bestFit="1" customWidth="1"/>
    <col min="1579" max="1580" width="13.26953125" bestFit="1" customWidth="1"/>
    <col min="1581" max="1581" width="12.26953125" customWidth="1"/>
    <col min="1582" max="1584" width="12.81640625" customWidth="1"/>
    <col min="1585" max="1587" width="14.36328125" bestFit="1" customWidth="1"/>
    <col min="1588" max="1589" width="12.26953125" customWidth="1"/>
    <col min="1590" max="1590" width="12" customWidth="1"/>
    <col min="1591" max="1592" width="12.81640625" customWidth="1"/>
    <col min="1593" max="1594" width="12.26953125" customWidth="1"/>
    <col min="1595" max="1595" width="13.6328125" bestFit="1" customWidth="1"/>
    <col min="1596" max="1597" width="12.26953125" customWidth="1"/>
    <col min="1598" max="1600" width="12.81640625" customWidth="1"/>
    <col min="1601" max="1605" width="12.26953125" customWidth="1"/>
    <col min="1606" max="1608" width="12.81640625" customWidth="1"/>
    <col min="1609" max="1613" width="12.26953125" customWidth="1"/>
    <col min="1614" max="1616" width="12.81640625" customWidth="1"/>
    <col min="1617" max="1621" width="12.26953125" customWidth="1"/>
    <col min="1622" max="1624" width="12.81640625" customWidth="1"/>
    <col min="1625" max="1625" width="14.36328125" bestFit="1" customWidth="1"/>
    <col min="1626" max="1626" width="13.26953125" bestFit="1" customWidth="1"/>
    <col min="1627" max="1628" width="14.36328125" bestFit="1" customWidth="1"/>
    <col min="1629" max="1629" width="12.26953125" customWidth="1"/>
    <col min="1630" max="1630" width="10.81640625" customWidth="1"/>
    <col min="1631" max="1632" width="12.81640625" customWidth="1"/>
    <col min="1633" max="1633" width="13.6328125" bestFit="1" customWidth="1"/>
    <col min="1634" max="1636" width="14.36328125" bestFit="1" customWidth="1"/>
    <col min="1637" max="1637" width="12.26953125" customWidth="1"/>
    <col min="1638" max="1638" width="10.81640625" customWidth="1"/>
    <col min="1639" max="1640" width="12.81640625" customWidth="1"/>
    <col min="1641" max="1641" width="13.6328125" bestFit="1" customWidth="1"/>
    <col min="1642" max="1642" width="12.453125" bestFit="1" customWidth="1"/>
    <col min="1643" max="1644" width="13.6328125" bestFit="1" customWidth="1"/>
    <col min="1645" max="1645" width="12.26953125" customWidth="1"/>
    <col min="1646" max="1648" width="12.81640625" customWidth="1"/>
    <col min="1649" max="1653" width="12.26953125" customWidth="1"/>
    <col min="1654" max="1656" width="12.81640625" customWidth="1"/>
    <col min="1657" max="1657" width="12.26953125" customWidth="1"/>
    <col min="1658" max="1658" width="13.26953125" bestFit="1" customWidth="1"/>
    <col min="1659" max="1660" width="14.36328125" bestFit="1" customWidth="1"/>
    <col min="1661" max="1661" width="12.26953125" customWidth="1"/>
    <col min="1662" max="1664" width="12.81640625" customWidth="1"/>
    <col min="1665" max="1668" width="14.36328125" bestFit="1" customWidth="1"/>
    <col min="1669" max="1669" width="12.26953125" customWidth="1"/>
    <col min="1670" max="1670" width="12.81640625" bestFit="1" customWidth="1"/>
    <col min="1671" max="1672" width="12.81640625" customWidth="1"/>
    <col min="1673" max="1673" width="14.36328125" bestFit="1" customWidth="1"/>
    <col min="1674" max="1676" width="13.6328125" bestFit="1" customWidth="1"/>
    <col min="1677" max="1677" width="12.26953125" customWidth="1"/>
    <col min="1678" max="1680" width="12.81640625" customWidth="1"/>
    <col min="1681" max="1681" width="13.6328125" bestFit="1" customWidth="1"/>
    <col min="1682" max="1684" width="14.36328125" bestFit="1" customWidth="1"/>
    <col min="1685" max="1685" width="12.26953125" customWidth="1"/>
    <col min="1686" max="1686" width="12" customWidth="1"/>
    <col min="1687" max="1688" width="12.81640625" customWidth="1"/>
    <col min="1689" max="1689" width="13.6328125" bestFit="1" customWidth="1"/>
    <col min="1690" max="1692" width="14.36328125" bestFit="1" customWidth="1"/>
    <col min="1693" max="1708" width="12.26953125" customWidth="1"/>
    <col min="1709" max="1709" width="12.81640625" customWidth="1"/>
    <col min="1710" max="1710" width="12.26953125" customWidth="1"/>
    <col min="1711" max="1711" width="11.453125" customWidth="1"/>
    <col min="1712" max="1712" width="11.7265625" customWidth="1"/>
    <col min="1713" max="1720" width="12.26953125" customWidth="1"/>
    <col min="1721" max="1723" width="13.6328125" customWidth="1"/>
    <col min="1724" max="1725" width="12.26953125" customWidth="1"/>
    <col min="1726" max="1728" width="13.6328125" customWidth="1"/>
    <col min="1729" max="1730" width="12.26953125" customWidth="1"/>
    <col min="1731" max="1733" width="13.6328125" customWidth="1"/>
    <col min="1734" max="1735" width="12.26953125" customWidth="1"/>
    <col min="1736" max="1738" width="13.6328125" customWidth="1"/>
    <col min="1739" max="1739" width="14.36328125" customWidth="1"/>
    <col min="1740" max="1740" width="12.26953125" customWidth="1"/>
    <col min="1741" max="1743" width="13.6328125" customWidth="1"/>
    <col min="1744" max="1744" width="14.36328125" customWidth="1"/>
    <col min="1745" max="1745" width="12.26953125" customWidth="1"/>
    <col min="1746" max="1746" width="10.26953125" customWidth="1"/>
    <col min="1747" max="1748" width="13.6328125" customWidth="1"/>
    <col min="1749" max="1750" width="12.26953125" customWidth="1"/>
    <col min="1751" max="1753" width="13.6328125" customWidth="1"/>
    <col min="1754" max="1754" width="14.36328125" customWidth="1"/>
    <col min="1755" max="1755" width="12.26953125" customWidth="1"/>
    <col min="1756" max="1758" width="13.6328125" customWidth="1"/>
    <col min="1759" max="1759" width="12.453125" customWidth="1"/>
    <col min="1760" max="1760" width="12.26953125" customWidth="1"/>
    <col min="1761" max="1761" width="11.26953125" customWidth="1"/>
    <col min="1762" max="1764" width="13.6328125" customWidth="1"/>
    <col min="1765" max="1765" width="12.26953125" customWidth="1"/>
    <col min="1766" max="1766" width="9.08984375" customWidth="1"/>
    <col min="1767" max="1769" width="13.6328125" customWidth="1"/>
    <col min="1770" max="1770" width="12.26953125" customWidth="1"/>
    <col min="1771" max="1771" width="6.7265625" customWidth="1"/>
    <col min="1772" max="1774" width="13.6328125" customWidth="1"/>
    <col min="1775" max="1775" width="12.26953125" customWidth="1"/>
    <col min="1776" max="1778" width="13.6328125" customWidth="1"/>
    <col min="1779" max="1780" width="12.26953125" customWidth="1"/>
    <col min="1781" max="1783" width="13.6328125" customWidth="1"/>
    <col min="1784" max="1785" width="12.26953125" customWidth="1"/>
    <col min="1786" max="1788" width="13.6328125" customWidth="1"/>
    <col min="1789" max="1790" width="12.26953125" customWidth="1"/>
    <col min="1791" max="1793" width="13.6328125" customWidth="1"/>
    <col min="1794" max="1794" width="12.453125" bestFit="1" customWidth="1"/>
    <col min="1795" max="1795" width="12.26953125" customWidth="1"/>
    <col min="1796" max="1796" width="11.26953125" customWidth="1"/>
    <col min="1797" max="1798" width="13.6328125" customWidth="1"/>
    <col min="1799" max="1799" width="13.6328125" bestFit="1" customWidth="1"/>
    <col min="1800" max="1800" width="12.26953125" customWidth="1"/>
    <col min="1801" max="1801" width="9.08984375" customWidth="1"/>
    <col min="1802" max="1803" width="13.6328125" customWidth="1"/>
    <col min="1804" max="1804" width="14.36328125" bestFit="1" customWidth="1"/>
    <col min="1805" max="1805" width="12.26953125" customWidth="1"/>
    <col min="1806" max="1808" width="12.81640625" customWidth="1"/>
    <col min="1809" max="1813" width="12.26953125" customWidth="1"/>
    <col min="1814" max="1816" width="12.81640625" customWidth="1"/>
    <col min="1817" max="1821" width="12.26953125" customWidth="1"/>
    <col min="1822" max="1824" width="12.81640625" customWidth="1"/>
    <col min="1825" max="1825" width="14.36328125" bestFit="1" customWidth="1"/>
    <col min="1826" max="1829" width="12.26953125" customWidth="1"/>
    <col min="1830" max="1832" width="12.81640625" customWidth="1"/>
    <col min="1833" max="1834" width="14.36328125" bestFit="1" customWidth="1"/>
    <col min="1835" max="1836" width="13.26953125" bestFit="1" customWidth="1"/>
    <col min="1837" max="1837" width="12.26953125" customWidth="1"/>
    <col min="1838" max="1840" width="12.81640625" customWidth="1"/>
    <col min="1841" max="1843" width="14.36328125" bestFit="1" customWidth="1"/>
    <col min="1844" max="1845" width="12.26953125" customWidth="1"/>
    <col min="1846" max="1846" width="12" customWidth="1"/>
    <col min="1847" max="1848" width="12.81640625" customWidth="1"/>
    <col min="1849" max="1850" width="12.26953125" customWidth="1"/>
    <col min="1851" max="1851" width="13.6328125" bestFit="1" customWidth="1"/>
    <col min="1852" max="1853" width="12.26953125" customWidth="1"/>
    <col min="1854" max="1856" width="12.81640625" customWidth="1"/>
    <col min="1857" max="1861" width="12.26953125" customWidth="1"/>
    <col min="1862" max="1864" width="12.81640625" customWidth="1"/>
    <col min="1865" max="1869" width="12.26953125" customWidth="1"/>
    <col min="1870" max="1872" width="12.81640625" customWidth="1"/>
    <col min="1873" max="1877" width="12.26953125" customWidth="1"/>
    <col min="1878" max="1880" width="12.81640625" customWidth="1"/>
    <col min="1881" max="1881" width="14.36328125" bestFit="1" customWidth="1"/>
    <col min="1882" max="1882" width="13.26953125" bestFit="1" customWidth="1"/>
    <col min="1883" max="1884" width="14.36328125" bestFit="1" customWidth="1"/>
    <col min="1885" max="1885" width="12.26953125" customWidth="1"/>
    <col min="1886" max="1886" width="10.81640625" customWidth="1"/>
    <col min="1887" max="1888" width="12.81640625" customWidth="1"/>
    <col min="1889" max="1889" width="13.6328125" bestFit="1" customWidth="1"/>
    <col min="1890" max="1892" width="14.36328125" bestFit="1" customWidth="1"/>
    <col min="1893" max="1893" width="12.26953125" customWidth="1"/>
    <col min="1894" max="1894" width="10.81640625" customWidth="1"/>
    <col min="1895" max="1896" width="12.81640625" customWidth="1"/>
    <col min="1897" max="1897" width="13.6328125" bestFit="1" customWidth="1"/>
    <col min="1898" max="1898" width="12.453125" bestFit="1" customWidth="1"/>
    <col min="1899" max="1900" width="13.6328125" bestFit="1" customWidth="1"/>
    <col min="1901" max="1901" width="12.26953125" customWidth="1"/>
    <col min="1902" max="1904" width="12.81640625" customWidth="1"/>
    <col min="1905" max="1909" width="12.26953125" customWidth="1"/>
    <col min="1910" max="1912" width="12.81640625" customWidth="1"/>
    <col min="1913" max="1913" width="12.26953125" customWidth="1"/>
    <col min="1914" max="1914" width="13.26953125" bestFit="1" customWidth="1"/>
    <col min="1915" max="1916" width="14.36328125" bestFit="1" customWidth="1"/>
    <col min="1917" max="1917" width="12.26953125" customWidth="1"/>
    <col min="1918" max="1920" width="12.81640625" customWidth="1"/>
    <col min="1921" max="1924" width="14.36328125" bestFit="1" customWidth="1"/>
    <col min="1925" max="1925" width="12.26953125" customWidth="1"/>
    <col min="1926" max="1926" width="12.81640625" bestFit="1" customWidth="1"/>
    <col min="1927" max="1928" width="12.81640625" customWidth="1"/>
    <col min="1929" max="1929" width="14.36328125" bestFit="1" customWidth="1"/>
    <col min="1930" max="1932" width="13.6328125" bestFit="1" customWidth="1"/>
    <col min="1933" max="1933" width="12.26953125" customWidth="1"/>
    <col min="1934" max="1936" width="12.81640625" customWidth="1"/>
    <col min="1937" max="1937" width="13.6328125" bestFit="1" customWidth="1"/>
    <col min="1938" max="1940" width="14.36328125" bestFit="1" customWidth="1"/>
    <col min="1941" max="1941" width="12.26953125" customWidth="1"/>
    <col min="1942" max="1942" width="12" customWidth="1"/>
    <col min="1943" max="1944" width="12.81640625" customWidth="1"/>
    <col min="1945" max="1945" width="13.6328125" bestFit="1" customWidth="1"/>
    <col min="1946" max="1948" width="14.36328125" bestFit="1" customWidth="1"/>
    <col min="1949" max="1964" width="12.26953125" customWidth="1"/>
    <col min="1965" max="1965" width="12.81640625" customWidth="1"/>
    <col min="1966" max="1966" width="12.26953125" customWidth="1"/>
    <col min="1967" max="1967" width="11.453125" customWidth="1"/>
    <col min="1968" max="1968" width="11.7265625" customWidth="1"/>
    <col min="1969" max="1976" width="12.26953125" customWidth="1"/>
    <col min="1977" max="1979" width="13.6328125" customWidth="1"/>
    <col min="1980" max="1981" width="12.26953125" customWidth="1"/>
    <col min="1982" max="1984" width="13.6328125" customWidth="1"/>
    <col min="1985" max="1986" width="12.26953125" customWidth="1"/>
    <col min="1987" max="1989" width="13.6328125" customWidth="1"/>
    <col min="1990" max="1991" width="12.26953125" customWidth="1"/>
    <col min="1992" max="1994" width="13.6328125" customWidth="1"/>
    <col min="1995" max="1995" width="14.36328125" customWidth="1"/>
    <col min="1996" max="1996" width="12.26953125" customWidth="1"/>
    <col min="1997" max="1999" width="13.6328125" customWidth="1"/>
    <col min="2000" max="2000" width="14.36328125" customWidth="1"/>
    <col min="2001" max="2001" width="12.26953125" customWidth="1"/>
    <col min="2002" max="2002" width="10.26953125" customWidth="1"/>
    <col min="2003" max="2004" width="13.6328125" customWidth="1"/>
    <col min="2005" max="2006" width="12.26953125" customWidth="1"/>
    <col min="2007" max="2009" width="13.6328125" customWidth="1"/>
    <col min="2010" max="2010" width="14.36328125" customWidth="1"/>
    <col min="2011" max="2011" width="12.26953125" customWidth="1"/>
    <col min="2012" max="2014" width="13.6328125" customWidth="1"/>
    <col min="2015" max="2015" width="12.453125" customWidth="1"/>
    <col min="2016" max="2016" width="12.26953125" customWidth="1"/>
    <col min="2017" max="2017" width="11.26953125" customWidth="1"/>
    <col min="2018" max="2020" width="13.6328125" customWidth="1"/>
    <col min="2021" max="2021" width="12.26953125" customWidth="1"/>
    <col min="2022" max="2022" width="9.08984375" customWidth="1"/>
    <col min="2023" max="2025" width="13.6328125" customWidth="1"/>
    <col min="2026" max="2026" width="12.26953125" customWidth="1"/>
    <col min="2027" max="2027" width="6.7265625" customWidth="1"/>
    <col min="2028" max="2030" width="13.6328125" customWidth="1"/>
    <col min="2031" max="2031" width="12.26953125" customWidth="1"/>
    <col min="2032" max="2034" width="13.6328125" customWidth="1"/>
    <col min="2035" max="2036" width="12.26953125" customWidth="1"/>
    <col min="2037" max="2039" width="13.6328125" customWidth="1"/>
    <col min="2040" max="2041" width="12.26953125" customWidth="1"/>
    <col min="2042" max="2044" width="13.6328125" customWidth="1"/>
    <col min="2045" max="2046" width="12.26953125" customWidth="1"/>
    <col min="2047" max="2049" width="13.6328125" customWidth="1"/>
    <col min="2050" max="2050" width="12.453125" bestFit="1" customWidth="1"/>
    <col min="2051" max="2051" width="12.26953125" customWidth="1"/>
    <col min="2052" max="2052" width="11.26953125" customWidth="1"/>
    <col min="2053" max="2054" width="13.6328125" customWidth="1"/>
    <col min="2055" max="2055" width="13.6328125" bestFit="1" customWidth="1"/>
    <col min="2056" max="2056" width="12.26953125" customWidth="1"/>
    <col min="2057" max="2057" width="9.08984375" customWidth="1"/>
    <col min="2058" max="2059" width="13.6328125" customWidth="1"/>
    <col min="2060" max="2060" width="14.36328125" bestFit="1" customWidth="1"/>
    <col min="2061" max="2061" width="12.26953125" customWidth="1"/>
    <col min="2062" max="2064" width="12.81640625" customWidth="1"/>
    <col min="2065" max="2069" width="12.26953125" customWidth="1"/>
    <col min="2070" max="2072" width="12.81640625" customWidth="1"/>
    <col min="2073" max="2077" width="12.26953125" customWidth="1"/>
    <col min="2078" max="2080" width="12.81640625" customWidth="1"/>
    <col min="2081" max="2081" width="14.36328125" bestFit="1" customWidth="1"/>
    <col min="2082" max="2085" width="12.26953125" customWidth="1"/>
    <col min="2086" max="2088" width="12.81640625" customWidth="1"/>
    <col min="2089" max="2090" width="14.36328125" bestFit="1" customWidth="1"/>
    <col min="2091" max="2092" width="13.26953125" bestFit="1" customWidth="1"/>
    <col min="2093" max="2093" width="12.26953125" customWidth="1"/>
    <col min="2094" max="2096" width="12.81640625" customWidth="1"/>
    <col min="2097" max="2099" width="14.36328125" bestFit="1" customWidth="1"/>
    <col min="2100" max="2101" width="12.26953125" customWidth="1"/>
    <col min="2102" max="2102" width="12" customWidth="1"/>
    <col min="2103" max="2104" width="12.81640625" customWidth="1"/>
    <col min="2105" max="2106" width="12.26953125" customWidth="1"/>
    <col min="2107" max="2107" width="13.6328125" bestFit="1" customWidth="1"/>
    <col min="2108" max="2109" width="12.26953125" customWidth="1"/>
    <col min="2110" max="2112" width="12.81640625" customWidth="1"/>
    <col min="2113" max="2117" width="12.26953125" customWidth="1"/>
    <col min="2118" max="2120" width="12.81640625" customWidth="1"/>
    <col min="2121" max="2125" width="12.26953125" customWidth="1"/>
    <col min="2126" max="2128" width="12.81640625" customWidth="1"/>
    <col min="2129" max="2133" width="12.26953125" customWidth="1"/>
    <col min="2134" max="2136" width="12.81640625" customWidth="1"/>
    <col min="2137" max="2137" width="14.36328125" bestFit="1" customWidth="1"/>
    <col min="2138" max="2138" width="13.26953125" bestFit="1" customWidth="1"/>
    <col min="2139" max="2140" width="14.36328125" bestFit="1" customWidth="1"/>
    <col min="2141" max="2141" width="12.26953125" customWidth="1"/>
    <col min="2142" max="2142" width="10.81640625" customWidth="1"/>
    <col min="2143" max="2144" width="12.81640625" customWidth="1"/>
    <col min="2145" max="2145" width="13.6328125" bestFit="1" customWidth="1"/>
    <col min="2146" max="2148" width="14.36328125" bestFit="1" customWidth="1"/>
    <col min="2149" max="2149" width="12.26953125" customWidth="1"/>
    <col min="2150" max="2150" width="10.81640625" customWidth="1"/>
    <col min="2151" max="2152" width="12.81640625" customWidth="1"/>
    <col min="2153" max="2153" width="13.6328125" bestFit="1" customWidth="1"/>
    <col min="2154" max="2154" width="12.453125" bestFit="1" customWidth="1"/>
    <col min="2155" max="2156" width="13.6328125" bestFit="1" customWidth="1"/>
    <col min="2157" max="2157" width="12.26953125" customWidth="1"/>
    <col min="2158" max="2160" width="12.81640625" customWidth="1"/>
    <col min="2161" max="2165" width="12.26953125" customWidth="1"/>
    <col min="2166" max="2168" width="12.81640625" customWidth="1"/>
    <col min="2169" max="2169" width="12.26953125" customWidth="1"/>
    <col min="2170" max="2170" width="13.26953125" bestFit="1" customWidth="1"/>
    <col min="2171" max="2172" width="14.36328125" bestFit="1" customWidth="1"/>
    <col min="2173" max="2173" width="12.26953125" customWidth="1"/>
    <col min="2174" max="2176" width="12.81640625" customWidth="1"/>
    <col min="2177" max="2180" width="14.36328125" bestFit="1" customWidth="1"/>
    <col min="2181" max="2181" width="12.26953125" customWidth="1"/>
    <col min="2182" max="2182" width="12.81640625" bestFit="1" customWidth="1"/>
    <col min="2183" max="2184" width="12.81640625" customWidth="1"/>
    <col min="2185" max="2185" width="14.36328125" bestFit="1" customWidth="1"/>
    <col min="2186" max="2188" width="13.6328125" bestFit="1" customWidth="1"/>
    <col min="2189" max="2189" width="12.26953125" customWidth="1"/>
    <col min="2190" max="2192" width="12.81640625" customWidth="1"/>
    <col min="2193" max="2193" width="13.6328125" bestFit="1" customWidth="1"/>
    <col min="2194" max="2196" width="14.36328125" bestFit="1" customWidth="1"/>
    <col min="2197" max="2197" width="12.26953125" customWidth="1"/>
    <col min="2198" max="2198" width="12" customWidth="1"/>
    <col min="2199" max="2200" width="12.81640625" customWidth="1"/>
    <col min="2201" max="2201" width="13.6328125" bestFit="1" customWidth="1"/>
    <col min="2202" max="2204" width="14.36328125" bestFit="1" customWidth="1"/>
    <col min="2205" max="2220" width="12.26953125" customWidth="1"/>
    <col min="2221" max="2221" width="12.81640625" customWidth="1"/>
    <col min="2222" max="2222" width="12.26953125" customWidth="1"/>
    <col min="2223" max="2223" width="11.453125" customWidth="1"/>
    <col min="2224" max="2224" width="11.7265625" customWidth="1"/>
    <col min="2225" max="2232" width="12.26953125" customWidth="1"/>
    <col min="2233" max="2235" width="13.6328125" customWidth="1"/>
    <col min="2236" max="2237" width="12.26953125" customWidth="1"/>
    <col min="2238" max="2240" width="13.6328125" customWidth="1"/>
    <col min="2241" max="2242" width="12.26953125" customWidth="1"/>
    <col min="2243" max="2245" width="13.6328125" customWidth="1"/>
    <col min="2246" max="2247" width="12.26953125" customWidth="1"/>
    <col min="2248" max="2250" width="13.6328125" customWidth="1"/>
    <col min="2251" max="2251" width="14.36328125" customWidth="1"/>
    <col min="2252" max="2252" width="12.26953125" customWidth="1"/>
    <col min="2253" max="2255" width="13.6328125" customWidth="1"/>
    <col min="2256" max="2256" width="14.36328125" customWidth="1"/>
    <col min="2257" max="2257" width="12.26953125" customWidth="1"/>
    <col min="2258" max="2258" width="10.26953125" customWidth="1"/>
    <col min="2259" max="2260" width="13.6328125" customWidth="1"/>
    <col min="2261" max="2262" width="12.26953125" customWidth="1"/>
    <col min="2263" max="2265" width="13.6328125" customWidth="1"/>
    <col min="2266" max="2266" width="14.36328125" customWidth="1"/>
    <col min="2267" max="2267" width="12.26953125" customWidth="1"/>
    <col min="2268" max="2270" width="13.6328125" customWidth="1"/>
    <col min="2271" max="2271" width="12.453125" customWidth="1"/>
    <col min="2272" max="2272" width="12.26953125" customWidth="1"/>
    <col min="2273" max="2273" width="11.26953125" customWidth="1"/>
    <col min="2274" max="2276" width="13.6328125" customWidth="1"/>
    <col min="2277" max="2277" width="12.26953125" customWidth="1"/>
    <col min="2278" max="2278" width="9.08984375" customWidth="1"/>
    <col min="2279" max="2281" width="13.6328125" customWidth="1"/>
    <col min="2282" max="2282" width="12.26953125" customWidth="1"/>
    <col min="2283" max="2283" width="6.7265625" customWidth="1"/>
    <col min="2284" max="2286" width="13.6328125" customWidth="1"/>
    <col min="2287" max="2287" width="12.26953125" customWidth="1"/>
    <col min="2288" max="2290" width="13.6328125" customWidth="1"/>
    <col min="2291" max="2292" width="12.26953125" customWidth="1"/>
    <col min="2293" max="2295" width="13.6328125" customWidth="1"/>
    <col min="2296" max="2297" width="12.26953125" customWidth="1"/>
    <col min="2298" max="2300" width="13.6328125" customWidth="1"/>
    <col min="2301" max="2302" width="12.26953125" customWidth="1"/>
    <col min="2303" max="2305" width="13.6328125" customWidth="1"/>
    <col min="2306" max="2306" width="12.453125" bestFit="1" customWidth="1"/>
    <col min="2307" max="2307" width="12.26953125" customWidth="1"/>
    <col min="2308" max="2308" width="11.26953125" customWidth="1"/>
    <col min="2309" max="2310" width="13.6328125" customWidth="1"/>
    <col min="2311" max="2311" width="13.6328125" bestFit="1" customWidth="1"/>
    <col min="2312" max="2312" width="12.26953125" customWidth="1"/>
    <col min="2313" max="2313" width="9.08984375" customWidth="1"/>
    <col min="2314" max="2315" width="13.6328125" customWidth="1"/>
    <col min="2316" max="2316" width="14.36328125" bestFit="1" customWidth="1"/>
    <col min="2317" max="2317" width="12.26953125" customWidth="1"/>
    <col min="2318" max="2320" width="12.81640625" customWidth="1"/>
    <col min="2321" max="2325" width="12.26953125" customWidth="1"/>
    <col min="2326" max="2328" width="12.81640625" customWidth="1"/>
    <col min="2329" max="2333" width="12.26953125" customWidth="1"/>
    <col min="2334" max="2336" width="12.81640625" customWidth="1"/>
    <col min="2337" max="2337" width="14.36328125" bestFit="1" customWidth="1"/>
    <col min="2338" max="2341" width="12.26953125" customWidth="1"/>
    <col min="2342" max="2344" width="12.81640625" customWidth="1"/>
    <col min="2345" max="2346" width="14.36328125" bestFit="1" customWidth="1"/>
    <col min="2347" max="2348" width="13.26953125" bestFit="1" customWidth="1"/>
    <col min="2349" max="2349" width="12.26953125" customWidth="1"/>
    <col min="2350" max="2352" width="12.81640625" customWidth="1"/>
    <col min="2353" max="2355" width="14.36328125" bestFit="1" customWidth="1"/>
    <col min="2356" max="2357" width="12.26953125" customWidth="1"/>
    <col min="2358" max="2358" width="12" customWidth="1"/>
    <col min="2359" max="2360" width="12.81640625" customWidth="1"/>
    <col min="2361" max="2362" width="12.26953125" customWidth="1"/>
    <col min="2363" max="2363" width="13.6328125" bestFit="1" customWidth="1"/>
    <col min="2364" max="2365" width="12.26953125" customWidth="1"/>
    <col min="2366" max="2368" width="12.81640625" customWidth="1"/>
    <col min="2369" max="2373" width="12.26953125" customWidth="1"/>
    <col min="2374" max="2376" width="12.81640625" customWidth="1"/>
    <col min="2377" max="2381" width="12.26953125" customWidth="1"/>
    <col min="2382" max="2384" width="12.81640625" customWidth="1"/>
    <col min="2385" max="2389" width="12.26953125" customWidth="1"/>
    <col min="2390" max="2392" width="12.81640625" customWidth="1"/>
    <col min="2393" max="2393" width="14.36328125" bestFit="1" customWidth="1"/>
    <col min="2394" max="2394" width="13.26953125" bestFit="1" customWidth="1"/>
    <col min="2395" max="2396" width="14.36328125" bestFit="1" customWidth="1"/>
    <col min="2397" max="2397" width="12.26953125" customWidth="1"/>
    <col min="2398" max="2398" width="10.81640625" customWidth="1"/>
    <col min="2399" max="2400" width="12.81640625" customWidth="1"/>
    <col min="2401" max="2401" width="13.6328125" bestFit="1" customWidth="1"/>
    <col min="2402" max="2404" width="14.36328125" bestFit="1" customWidth="1"/>
    <col min="2405" max="2405" width="12.26953125" customWidth="1"/>
    <col min="2406" max="2406" width="10.81640625" customWidth="1"/>
    <col min="2407" max="2408" width="12.81640625" customWidth="1"/>
    <col min="2409" max="2409" width="13.6328125" bestFit="1" customWidth="1"/>
    <col min="2410" max="2410" width="12.453125" bestFit="1" customWidth="1"/>
    <col min="2411" max="2412" width="13.6328125" bestFit="1" customWidth="1"/>
    <col min="2413" max="2413" width="12.26953125" customWidth="1"/>
    <col min="2414" max="2416" width="12.81640625" customWidth="1"/>
    <col min="2417" max="2421" width="12.26953125" customWidth="1"/>
    <col min="2422" max="2424" width="12.81640625" customWidth="1"/>
    <col min="2425" max="2425" width="12.26953125" customWidth="1"/>
    <col min="2426" max="2426" width="13.26953125" bestFit="1" customWidth="1"/>
    <col min="2427" max="2428" width="14.36328125" bestFit="1" customWidth="1"/>
    <col min="2429" max="2429" width="12.26953125" customWidth="1"/>
    <col min="2430" max="2432" width="12.81640625" customWidth="1"/>
    <col min="2433" max="2436" width="14.36328125" bestFit="1" customWidth="1"/>
    <col min="2437" max="2437" width="12.26953125" customWidth="1"/>
    <col min="2438" max="2438" width="12.81640625" bestFit="1" customWidth="1"/>
    <col min="2439" max="2440" width="12.81640625" customWidth="1"/>
    <col min="2441" max="2441" width="14.36328125" bestFit="1" customWidth="1"/>
    <col min="2442" max="2444" width="13.6328125" bestFit="1" customWidth="1"/>
    <col min="2445" max="2445" width="12.26953125" customWidth="1"/>
    <col min="2446" max="2448" width="12.81640625" customWidth="1"/>
    <col min="2449" max="2449" width="13.6328125" bestFit="1" customWidth="1"/>
    <col min="2450" max="2452" width="14.36328125" bestFit="1" customWidth="1"/>
    <col min="2453" max="2453" width="12.26953125" customWidth="1"/>
    <col min="2454" max="2454" width="12" customWidth="1"/>
    <col min="2455" max="2456" width="12.81640625" customWidth="1"/>
    <col min="2457" max="2457" width="13.6328125" bestFit="1" customWidth="1"/>
    <col min="2458" max="2460" width="14.36328125" bestFit="1" customWidth="1"/>
    <col min="2461" max="2476" width="12.26953125" customWidth="1"/>
    <col min="2477" max="2477" width="12.81640625" customWidth="1"/>
    <col min="2478" max="2478" width="12.26953125" customWidth="1"/>
    <col min="2479" max="2479" width="11.453125" customWidth="1"/>
    <col min="2480" max="2480" width="11.7265625" customWidth="1"/>
    <col min="2481" max="2488" width="12.26953125" customWidth="1"/>
    <col min="2489" max="2491" width="13.6328125" customWidth="1"/>
    <col min="2492" max="2493" width="12.26953125" customWidth="1"/>
    <col min="2494" max="2496" width="13.6328125" customWidth="1"/>
    <col min="2497" max="2498" width="12.26953125" customWidth="1"/>
    <col min="2499" max="2501" width="13.6328125" customWidth="1"/>
    <col min="2502" max="2503" width="12.26953125" customWidth="1"/>
    <col min="2504" max="2506" width="13.6328125" customWidth="1"/>
    <col min="2507" max="2507" width="14.36328125" customWidth="1"/>
    <col min="2508" max="2508" width="12.26953125" customWidth="1"/>
    <col min="2509" max="2511" width="13.6328125" customWidth="1"/>
    <col min="2512" max="2512" width="14.36328125" customWidth="1"/>
    <col min="2513" max="2513" width="12.26953125" customWidth="1"/>
    <col min="2514" max="2514" width="10.26953125" customWidth="1"/>
    <col min="2515" max="2516" width="13.6328125" customWidth="1"/>
    <col min="2517" max="2518" width="12.26953125" customWidth="1"/>
    <col min="2519" max="2521" width="13.6328125" customWidth="1"/>
    <col min="2522" max="2522" width="14.36328125" customWidth="1"/>
    <col min="2523" max="2523" width="12.26953125" customWidth="1"/>
    <col min="2524" max="2526" width="13.6328125" customWidth="1"/>
    <col min="2527" max="2527" width="12.453125" customWidth="1"/>
    <col min="2528" max="2528" width="12.26953125" customWidth="1"/>
    <col min="2529" max="2529" width="11.26953125" customWidth="1"/>
    <col min="2530" max="2532" width="13.6328125" customWidth="1"/>
    <col min="2533" max="2533" width="12.26953125" customWidth="1"/>
    <col min="2534" max="2534" width="9.08984375" customWidth="1"/>
    <col min="2535" max="2537" width="13.6328125" customWidth="1"/>
    <col min="2538" max="2538" width="12.26953125" customWidth="1"/>
    <col min="2539" max="2539" width="6.7265625" customWidth="1"/>
    <col min="2540" max="2542" width="13.6328125" customWidth="1"/>
    <col min="2543" max="2543" width="12.26953125" customWidth="1"/>
    <col min="2544" max="2546" width="13.6328125" customWidth="1"/>
    <col min="2547" max="2548" width="12.26953125" customWidth="1"/>
    <col min="2549" max="2551" width="13.6328125" customWidth="1"/>
    <col min="2552" max="2553" width="12.26953125" customWidth="1"/>
    <col min="2554" max="2556" width="13.6328125" customWidth="1"/>
    <col min="2557" max="2558" width="12.26953125" customWidth="1"/>
    <col min="2559" max="2561" width="13.6328125" customWidth="1"/>
    <col min="2562" max="2562" width="12.453125" bestFit="1" customWidth="1"/>
    <col min="2563" max="2563" width="12.26953125" customWidth="1"/>
    <col min="2564" max="2564" width="11.26953125" customWidth="1"/>
    <col min="2565" max="2566" width="13.6328125" customWidth="1"/>
    <col min="2567" max="2567" width="13.6328125" bestFit="1" customWidth="1"/>
    <col min="2568" max="2568" width="12.26953125" customWidth="1"/>
    <col min="2569" max="2569" width="9.08984375" customWidth="1"/>
    <col min="2570" max="2571" width="13.6328125" customWidth="1"/>
    <col min="2572" max="2572" width="14.36328125" bestFit="1" customWidth="1"/>
    <col min="2573" max="2573" width="12.26953125" customWidth="1"/>
    <col min="2574" max="2576" width="12.81640625" customWidth="1"/>
    <col min="2577" max="2581" width="12.26953125" customWidth="1"/>
    <col min="2582" max="2584" width="12.81640625" customWidth="1"/>
    <col min="2585" max="2589" width="12.26953125" customWidth="1"/>
    <col min="2590" max="2592" width="12.81640625" customWidth="1"/>
    <col min="2593" max="2593" width="14.36328125" bestFit="1" customWidth="1"/>
    <col min="2594" max="2597" width="12.26953125" customWidth="1"/>
    <col min="2598" max="2600" width="12.81640625" customWidth="1"/>
    <col min="2601" max="2602" width="14.36328125" bestFit="1" customWidth="1"/>
    <col min="2603" max="2604" width="13.26953125" bestFit="1" customWidth="1"/>
    <col min="2605" max="2605" width="12.26953125" customWidth="1"/>
    <col min="2606" max="2608" width="12.81640625" customWidth="1"/>
    <col min="2609" max="2611" width="14.36328125" bestFit="1" customWidth="1"/>
    <col min="2612" max="2613" width="12.26953125" customWidth="1"/>
    <col min="2614" max="2614" width="12" customWidth="1"/>
    <col min="2615" max="2616" width="12.81640625" customWidth="1"/>
    <col min="2617" max="2618" width="12.26953125" customWidth="1"/>
    <col min="2619" max="2619" width="13.6328125" bestFit="1" customWidth="1"/>
    <col min="2620" max="2621" width="12.26953125" customWidth="1"/>
    <col min="2622" max="2624" width="12.81640625" customWidth="1"/>
    <col min="2625" max="2629" width="12.26953125" customWidth="1"/>
    <col min="2630" max="2632" width="12.81640625" customWidth="1"/>
    <col min="2633" max="2637" width="12.26953125" customWidth="1"/>
    <col min="2638" max="2640" width="12.81640625" customWidth="1"/>
    <col min="2641" max="2645" width="12.26953125" customWidth="1"/>
    <col min="2646" max="2648" width="12.81640625" customWidth="1"/>
    <col min="2649" max="2649" width="14.36328125" bestFit="1" customWidth="1"/>
    <col min="2650" max="2650" width="13.26953125" bestFit="1" customWidth="1"/>
    <col min="2651" max="2652" width="14.36328125" bestFit="1" customWidth="1"/>
    <col min="2653" max="2653" width="12.26953125" customWidth="1"/>
    <col min="2654" max="2654" width="10.81640625" customWidth="1"/>
    <col min="2655" max="2656" width="12.81640625" customWidth="1"/>
    <col min="2657" max="2657" width="13.6328125" bestFit="1" customWidth="1"/>
    <col min="2658" max="2660" width="14.36328125" bestFit="1" customWidth="1"/>
    <col min="2661" max="2661" width="12.26953125" customWidth="1"/>
    <col min="2662" max="2662" width="10.81640625" customWidth="1"/>
    <col min="2663" max="2664" width="12.81640625" customWidth="1"/>
    <col min="2665" max="2665" width="13.6328125" bestFit="1" customWidth="1"/>
    <col min="2666" max="2666" width="12.453125" bestFit="1" customWidth="1"/>
    <col min="2667" max="2668" width="13.6328125" bestFit="1" customWidth="1"/>
    <col min="2669" max="2669" width="12.26953125" customWidth="1"/>
    <col min="2670" max="2672" width="12.81640625" customWidth="1"/>
    <col min="2673" max="2677" width="12.26953125" customWidth="1"/>
    <col min="2678" max="2680" width="12.81640625" customWidth="1"/>
    <col min="2681" max="2681" width="12.26953125" customWidth="1"/>
    <col min="2682" max="2682" width="13.26953125" bestFit="1" customWidth="1"/>
    <col min="2683" max="2684" width="14.36328125" bestFit="1" customWidth="1"/>
    <col min="2685" max="2685" width="12.26953125" customWidth="1"/>
    <col min="2686" max="2688" width="12.81640625" customWidth="1"/>
    <col min="2689" max="2692" width="14.36328125" bestFit="1" customWidth="1"/>
    <col min="2693" max="2693" width="12.26953125" customWidth="1"/>
    <col min="2694" max="2694" width="12.81640625" bestFit="1" customWidth="1"/>
    <col min="2695" max="2696" width="12.81640625" customWidth="1"/>
    <col min="2697" max="2697" width="14.36328125" bestFit="1" customWidth="1"/>
    <col min="2698" max="2700" width="13.6328125" bestFit="1" customWidth="1"/>
    <col min="2701" max="2701" width="12.26953125" customWidth="1"/>
    <col min="2702" max="2704" width="12.81640625" customWidth="1"/>
    <col min="2705" max="2705" width="13.6328125" bestFit="1" customWidth="1"/>
    <col min="2706" max="2708" width="14.36328125" bestFit="1" customWidth="1"/>
    <col min="2709" max="2709" width="12.26953125" customWidth="1"/>
    <col min="2710" max="2710" width="12" customWidth="1"/>
    <col min="2711" max="2712" width="12.81640625" customWidth="1"/>
    <col min="2713" max="2713" width="13.6328125" bestFit="1" customWidth="1"/>
    <col min="2714" max="2716" width="14.36328125" bestFit="1" customWidth="1"/>
    <col min="2717" max="2732" width="12.26953125" customWidth="1"/>
    <col min="2733" max="2733" width="12.81640625" customWidth="1"/>
    <col min="2734" max="2734" width="12.26953125" customWidth="1"/>
    <col min="2735" max="2735" width="11.453125" customWidth="1"/>
    <col min="2736" max="2736" width="11.7265625" customWidth="1"/>
    <col min="2737" max="2744" width="12.26953125" customWidth="1"/>
    <col min="2745" max="2747" width="13.6328125" customWidth="1"/>
    <col min="2748" max="2749" width="12.26953125" customWidth="1"/>
    <col min="2750" max="2752" width="13.6328125" customWidth="1"/>
    <col min="2753" max="2754" width="12.26953125" customWidth="1"/>
    <col min="2755" max="2757" width="13.6328125" customWidth="1"/>
    <col min="2758" max="2759" width="12.26953125" customWidth="1"/>
    <col min="2760" max="2762" width="13.6328125" customWidth="1"/>
    <col min="2763" max="2763" width="14.36328125" customWidth="1"/>
    <col min="2764" max="2764" width="12.26953125" customWidth="1"/>
    <col min="2765" max="2767" width="13.6328125" customWidth="1"/>
    <col min="2768" max="2768" width="14.36328125" customWidth="1"/>
    <col min="2769" max="2769" width="12.26953125" customWidth="1"/>
    <col min="2770" max="2770" width="10.26953125" customWidth="1"/>
    <col min="2771" max="2772" width="13.6328125" customWidth="1"/>
    <col min="2773" max="2774" width="12.26953125" customWidth="1"/>
    <col min="2775" max="2777" width="13.6328125" customWidth="1"/>
    <col min="2778" max="2778" width="14.36328125" customWidth="1"/>
    <col min="2779" max="2779" width="12.26953125" customWidth="1"/>
    <col min="2780" max="2782" width="13.6328125" customWidth="1"/>
    <col min="2783" max="2783" width="12.453125" customWidth="1"/>
    <col min="2784" max="2784" width="12.26953125" customWidth="1"/>
    <col min="2785" max="2785" width="11.26953125" customWidth="1"/>
    <col min="2786" max="2788" width="13.6328125" customWidth="1"/>
    <col min="2789" max="2789" width="12.26953125" customWidth="1"/>
    <col min="2790" max="2790" width="9.08984375" customWidth="1"/>
    <col min="2791" max="2793" width="13.6328125" customWidth="1"/>
    <col min="2794" max="2794" width="12.26953125" customWidth="1"/>
    <col min="2795" max="2795" width="6.7265625" customWidth="1"/>
    <col min="2796" max="2798" width="13.6328125" customWidth="1"/>
    <col min="2799" max="2799" width="12.26953125" customWidth="1"/>
    <col min="2800" max="2802" width="13.6328125" customWidth="1"/>
    <col min="2803" max="2804" width="12.26953125" customWidth="1"/>
    <col min="2805" max="2807" width="13.6328125" customWidth="1"/>
    <col min="2808" max="2809" width="12.26953125" customWidth="1"/>
    <col min="2810" max="2812" width="13.6328125" customWidth="1"/>
    <col min="2813" max="2814" width="12.26953125" customWidth="1"/>
    <col min="2815" max="2817" width="13.6328125" customWidth="1"/>
    <col min="2818" max="2818" width="12.453125" bestFit="1" customWidth="1"/>
    <col min="2819" max="2819" width="12.26953125" customWidth="1"/>
    <col min="2820" max="2820" width="11.26953125" customWidth="1"/>
    <col min="2821" max="2822" width="13.6328125" customWidth="1"/>
    <col min="2823" max="2823" width="13.6328125" bestFit="1" customWidth="1"/>
    <col min="2824" max="2824" width="12.26953125" customWidth="1"/>
    <col min="2825" max="2825" width="9.08984375" customWidth="1"/>
    <col min="2826" max="2827" width="13.6328125" customWidth="1"/>
    <col min="2828" max="2828" width="14.36328125" bestFit="1" customWidth="1"/>
    <col min="2829" max="2829" width="12.26953125" customWidth="1"/>
    <col min="2830" max="2832" width="12.81640625" customWidth="1"/>
    <col min="2833" max="2837" width="12.26953125" customWidth="1"/>
    <col min="2838" max="2840" width="12.81640625" customWidth="1"/>
    <col min="2841" max="2845" width="12.26953125" customWidth="1"/>
    <col min="2846" max="2848" width="12.81640625" customWidth="1"/>
    <col min="2849" max="2849" width="14.36328125" bestFit="1" customWidth="1"/>
    <col min="2850" max="2853" width="12.26953125" customWidth="1"/>
    <col min="2854" max="2856" width="12.81640625" customWidth="1"/>
    <col min="2857" max="2858" width="14.36328125" bestFit="1" customWidth="1"/>
    <col min="2859" max="2860" width="13.26953125" bestFit="1" customWidth="1"/>
    <col min="2861" max="2861" width="12.26953125" customWidth="1"/>
    <col min="2862" max="2864" width="12.81640625" customWidth="1"/>
    <col min="2865" max="2867" width="14.36328125" bestFit="1" customWidth="1"/>
    <col min="2868" max="2869" width="12.26953125" customWidth="1"/>
    <col min="2870" max="2870" width="12" customWidth="1"/>
    <col min="2871" max="2872" width="12.81640625" customWidth="1"/>
    <col min="2873" max="2874" width="12.26953125" customWidth="1"/>
    <col min="2875" max="2875" width="13.6328125" bestFit="1" customWidth="1"/>
    <col min="2876" max="2877" width="12.26953125" customWidth="1"/>
    <col min="2878" max="2880" width="12.81640625" customWidth="1"/>
    <col min="2881" max="2885" width="12.26953125" customWidth="1"/>
    <col min="2886" max="2888" width="12.81640625" customWidth="1"/>
    <col min="2889" max="2893" width="12.26953125" customWidth="1"/>
    <col min="2894" max="2896" width="12.81640625" customWidth="1"/>
    <col min="2897" max="2901" width="12.26953125" customWidth="1"/>
    <col min="2902" max="2904" width="12.81640625" customWidth="1"/>
    <col min="2905" max="2905" width="14.36328125" bestFit="1" customWidth="1"/>
    <col min="2906" max="2906" width="13.26953125" bestFit="1" customWidth="1"/>
    <col min="2907" max="2908" width="14.36328125" bestFit="1" customWidth="1"/>
    <col min="2909" max="2909" width="12.26953125" customWidth="1"/>
    <col min="2910" max="2910" width="10.81640625" customWidth="1"/>
    <col min="2911" max="2912" width="12.81640625" customWidth="1"/>
    <col min="2913" max="2913" width="13.6328125" bestFit="1" customWidth="1"/>
    <col min="2914" max="2916" width="14.36328125" bestFit="1" customWidth="1"/>
    <col min="2917" max="2917" width="12.26953125" customWidth="1"/>
    <col min="2918" max="2918" width="10.81640625" customWidth="1"/>
    <col min="2919" max="2920" width="12.81640625" customWidth="1"/>
    <col min="2921" max="2921" width="13.6328125" bestFit="1" customWidth="1"/>
    <col min="2922" max="2922" width="12.453125" bestFit="1" customWidth="1"/>
    <col min="2923" max="2924" width="13.6328125" bestFit="1" customWidth="1"/>
    <col min="2925" max="2925" width="12.26953125" customWidth="1"/>
    <col min="2926" max="2928" width="12.81640625" customWidth="1"/>
    <col min="2929" max="2933" width="12.26953125" customWidth="1"/>
    <col min="2934" max="2936" width="12.81640625" customWidth="1"/>
    <col min="2937" max="2937" width="12.26953125" customWidth="1"/>
    <col min="2938" max="2938" width="13.26953125" bestFit="1" customWidth="1"/>
    <col min="2939" max="2940" width="14.36328125" bestFit="1" customWidth="1"/>
    <col min="2941" max="2941" width="12.26953125" customWidth="1"/>
    <col min="2942" max="2944" width="12.81640625" customWidth="1"/>
    <col min="2945" max="2948" width="14.36328125" bestFit="1" customWidth="1"/>
    <col min="2949" max="2949" width="12.26953125" customWidth="1"/>
    <col min="2950" max="2950" width="12.81640625" bestFit="1" customWidth="1"/>
    <col min="2951" max="2952" width="12.81640625" customWidth="1"/>
    <col min="2953" max="2953" width="14.36328125" bestFit="1" customWidth="1"/>
    <col min="2954" max="2956" width="13.6328125" bestFit="1" customWidth="1"/>
    <col min="2957" max="2957" width="12.26953125" customWidth="1"/>
    <col min="2958" max="2960" width="12.81640625" customWidth="1"/>
    <col min="2961" max="2961" width="13.6328125" bestFit="1" customWidth="1"/>
    <col min="2962" max="2964" width="14.36328125" bestFit="1" customWidth="1"/>
    <col min="2965" max="2965" width="12.26953125" customWidth="1"/>
    <col min="2966" max="2966" width="12" customWidth="1"/>
    <col min="2967" max="2968" width="12.81640625" customWidth="1"/>
    <col min="2969" max="2969" width="13.6328125" bestFit="1" customWidth="1"/>
    <col min="2970" max="2972" width="14.36328125" bestFit="1" customWidth="1"/>
    <col min="2973" max="2988" width="12.26953125" customWidth="1"/>
    <col min="2989" max="2989" width="12.81640625" customWidth="1"/>
    <col min="2990" max="2990" width="12.26953125" customWidth="1"/>
    <col min="2991" max="2991" width="11.453125" customWidth="1"/>
    <col min="2992" max="2992" width="11.7265625" customWidth="1"/>
    <col min="2993" max="3000" width="12.26953125" customWidth="1"/>
    <col min="3001" max="3003" width="13.6328125" customWidth="1"/>
    <col min="3004" max="3005" width="12.26953125" customWidth="1"/>
    <col min="3006" max="3008" width="13.6328125" customWidth="1"/>
    <col min="3009" max="3010" width="12.26953125" customWidth="1"/>
    <col min="3011" max="3013" width="13.6328125" customWidth="1"/>
    <col min="3014" max="3015" width="12.26953125" customWidth="1"/>
    <col min="3016" max="3018" width="13.6328125" customWidth="1"/>
    <col min="3019" max="3019" width="14.36328125" customWidth="1"/>
    <col min="3020" max="3020" width="12.26953125" customWidth="1"/>
    <col min="3021" max="3023" width="13.6328125" customWidth="1"/>
    <col min="3024" max="3024" width="14.36328125" customWidth="1"/>
    <col min="3025" max="3025" width="12.26953125" customWidth="1"/>
    <col min="3026" max="3026" width="10.26953125" customWidth="1"/>
    <col min="3027" max="3028" width="13.6328125" customWidth="1"/>
    <col min="3029" max="3030" width="12.26953125" customWidth="1"/>
    <col min="3031" max="3033" width="13.6328125" customWidth="1"/>
    <col min="3034" max="3034" width="14.36328125" customWidth="1"/>
    <col min="3035" max="3035" width="12.26953125" customWidth="1"/>
    <col min="3036" max="3038" width="13.6328125" customWidth="1"/>
    <col min="3039" max="3039" width="12.453125" customWidth="1"/>
    <col min="3040" max="3040" width="12.26953125" customWidth="1"/>
    <col min="3041" max="3041" width="11.26953125" customWidth="1"/>
    <col min="3042" max="3044" width="13.6328125" customWidth="1"/>
    <col min="3045" max="3045" width="12.26953125" customWidth="1"/>
    <col min="3046" max="3046" width="9.08984375" customWidth="1"/>
    <col min="3047" max="3049" width="13.6328125" customWidth="1"/>
    <col min="3050" max="3050" width="12.26953125" customWidth="1"/>
    <col min="3051" max="3051" width="6.7265625" customWidth="1"/>
    <col min="3052" max="3054" width="13.6328125" customWidth="1"/>
    <col min="3055" max="3055" width="12.26953125" customWidth="1"/>
    <col min="3056" max="3058" width="13.6328125" customWidth="1"/>
    <col min="3059" max="3060" width="12.26953125" customWidth="1"/>
    <col min="3061" max="3063" width="13.6328125" customWidth="1"/>
    <col min="3064" max="3065" width="12.26953125" customWidth="1"/>
    <col min="3066" max="3068" width="13.6328125" customWidth="1"/>
    <col min="3069" max="3070" width="12.26953125" customWidth="1"/>
    <col min="3071" max="3073" width="13.6328125" customWidth="1"/>
    <col min="3074" max="3074" width="12.453125" bestFit="1" customWidth="1"/>
    <col min="3075" max="3075" width="12.26953125" customWidth="1"/>
    <col min="3076" max="3076" width="11.26953125" customWidth="1"/>
    <col min="3077" max="3078" width="13.6328125" customWidth="1"/>
    <col min="3079" max="3079" width="13.6328125" bestFit="1" customWidth="1"/>
    <col min="3080" max="3080" width="12.26953125" customWidth="1"/>
    <col min="3081" max="3081" width="9.08984375" customWidth="1"/>
    <col min="3082" max="3083" width="13.6328125" customWidth="1"/>
    <col min="3084" max="3084" width="14.36328125" bestFit="1" customWidth="1"/>
    <col min="3085" max="3085" width="12.26953125" customWidth="1"/>
    <col min="3086" max="3088" width="12.81640625" customWidth="1"/>
    <col min="3089" max="3093" width="12.26953125" customWidth="1"/>
    <col min="3094" max="3096" width="12.81640625" customWidth="1"/>
    <col min="3097" max="3101" width="12.26953125" customWidth="1"/>
    <col min="3102" max="3104" width="12.81640625" customWidth="1"/>
    <col min="3105" max="3105" width="14.36328125" bestFit="1" customWidth="1"/>
    <col min="3106" max="3109" width="12.26953125" customWidth="1"/>
    <col min="3110" max="3112" width="12.81640625" customWidth="1"/>
    <col min="3113" max="3114" width="14.36328125" bestFit="1" customWidth="1"/>
    <col min="3115" max="3116" width="13.26953125" bestFit="1" customWidth="1"/>
    <col min="3117" max="3117" width="12.26953125" customWidth="1"/>
    <col min="3118" max="3120" width="12.81640625" customWidth="1"/>
    <col min="3121" max="3123" width="14.36328125" bestFit="1" customWidth="1"/>
    <col min="3124" max="3125" width="12.26953125" customWidth="1"/>
    <col min="3126" max="3126" width="12" customWidth="1"/>
    <col min="3127" max="3128" width="12.81640625" customWidth="1"/>
    <col min="3129" max="3130" width="12.26953125" customWidth="1"/>
    <col min="3131" max="3131" width="13.6328125" bestFit="1" customWidth="1"/>
    <col min="3132" max="3133" width="12.26953125" customWidth="1"/>
    <col min="3134" max="3136" width="12.81640625" customWidth="1"/>
    <col min="3137" max="3141" width="12.26953125" customWidth="1"/>
    <col min="3142" max="3144" width="12.81640625" customWidth="1"/>
    <col min="3145" max="3149" width="12.26953125" customWidth="1"/>
    <col min="3150" max="3152" width="12.81640625" customWidth="1"/>
    <col min="3153" max="3157" width="12.26953125" customWidth="1"/>
    <col min="3158" max="3160" width="12.81640625" customWidth="1"/>
    <col min="3161" max="3161" width="14.36328125" bestFit="1" customWidth="1"/>
    <col min="3162" max="3162" width="13.26953125" bestFit="1" customWidth="1"/>
    <col min="3163" max="3164" width="14.36328125" bestFit="1" customWidth="1"/>
    <col min="3165" max="3165" width="12.26953125" customWidth="1"/>
    <col min="3166" max="3166" width="10.81640625" customWidth="1"/>
    <col min="3167" max="3168" width="12.81640625" customWidth="1"/>
    <col min="3169" max="3169" width="13.6328125" bestFit="1" customWidth="1"/>
    <col min="3170" max="3172" width="14.36328125" bestFit="1" customWidth="1"/>
    <col min="3173" max="3173" width="12.26953125" customWidth="1"/>
    <col min="3174" max="3174" width="10.81640625" customWidth="1"/>
    <col min="3175" max="3176" width="12.81640625" customWidth="1"/>
    <col min="3177" max="3177" width="13.6328125" bestFit="1" customWidth="1"/>
    <col min="3178" max="3178" width="12.453125" bestFit="1" customWidth="1"/>
    <col min="3179" max="3180" width="13.6328125" bestFit="1" customWidth="1"/>
    <col min="3181" max="3181" width="12.26953125" customWidth="1"/>
    <col min="3182" max="3184" width="12.81640625" customWidth="1"/>
    <col min="3185" max="3189" width="12.26953125" customWidth="1"/>
    <col min="3190" max="3192" width="12.81640625" customWidth="1"/>
    <col min="3193" max="3193" width="12.26953125" customWidth="1"/>
    <col min="3194" max="3194" width="13.26953125" bestFit="1" customWidth="1"/>
    <col min="3195" max="3196" width="14.36328125" bestFit="1" customWidth="1"/>
    <col min="3197" max="3197" width="12.26953125" customWidth="1"/>
    <col min="3198" max="3200" width="12.81640625" customWidth="1"/>
    <col min="3201" max="3204" width="14.36328125" bestFit="1" customWidth="1"/>
    <col min="3205" max="3205" width="12.26953125" customWidth="1"/>
    <col min="3206" max="3206" width="12.81640625" bestFit="1" customWidth="1"/>
    <col min="3207" max="3208" width="12.81640625" customWidth="1"/>
    <col min="3209" max="3209" width="14.36328125" bestFit="1" customWidth="1"/>
    <col min="3210" max="3212" width="13.6328125" bestFit="1" customWidth="1"/>
    <col min="3213" max="3213" width="12.26953125" customWidth="1"/>
    <col min="3214" max="3216" width="12.81640625" customWidth="1"/>
    <col min="3217" max="3217" width="13.6328125" bestFit="1" customWidth="1"/>
    <col min="3218" max="3220" width="14.36328125" bestFit="1" customWidth="1"/>
    <col min="3221" max="3221" width="12.26953125" customWidth="1"/>
    <col min="3222" max="3222" width="12" customWidth="1"/>
    <col min="3223" max="3224" width="12.81640625" customWidth="1"/>
    <col min="3225" max="3225" width="13.6328125" bestFit="1" customWidth="1"/>
    <col min="3226" max="3228" width="14.36328125" bestFit="1" customWidth="1"/>
    <col min="3229" max="3244" width="12.26953125" customWidth="1"/>
    <col min="3245" max="3245" width="12.81640625" customWidth="1"/>
    <col min="3246" max="3246" width="12.26953125" customWidth="1"/>
    <col min="3247" max="3247" width="11.453125" customWidth="1"/>
    <col min="3248" max="3248" width="11.7265625" customWidth="1"/>
    <col min="3249" max="3256" width="12.26953125" customWidth="1"/>
    <col min="3257" max="3259" width="13.6328125" customWidth="1"/>
    <col min="3260" max="3261" width="12.26953125" customWidth="1"/>
    <col min="3262" max="3264" width="13.6328125" customWidth="1"/>
    <col min="3265" max="3266" width="12.26953125" customWidth="1"/>
    <col min="3267" max="3269" width="13.6328125" customWidth="1"/>
    <col min="3270" max="3271" width="12.26953125" customWidth="1"/>
    <col min="3272" max="3274" width="13.6328125" customWidth="1"/>
    <col min="3275" max="3275" width="14.36328125" customWidth="1"/>
    <col min="3276" max="3276" width="12.26953125" customWidth="1"/>
    <col min="3277" max="3279" width="13.6328125" customWidth="1"/>
    <col min="3280" max="3280" width="14.36328125" customWidth="1"/>
    <col min="3281" max="3281" width="12.26953125" customWidth="1"/>
    <col min="3282" max="3282" width="10.26953125" customWidth="1"/>
    <col min="3283" max="3284" width="13.6328125" customWidth="1"/>
    <col min="3285" max="3286" width="12.26953125" customWidth="1"/>
    <col min="3287" max="3289" width="13.6328125" customWidth="1"/>
    <col min="3290" max="3290" width="14.36328125" customWidth="1"/>
    <col min="3291" max="3291" width="12.26953125" customWidth="1"/>
    <col min="3292" max="3294" width="13.6328125" customWidth="1"/>
    <col min="3295" max="3295" width="12.453125" customWidth="1"/>
    <col min="3296" max="3296" width="12.26953125" customWidth="1"/>
    <col min="3297" max="3297" width="11.26953125" customWidth="1"/>
    <col min="3298" max="3300" width="13.6328125" customWidth="1"/>
    <col min="3301" max="3301" width="12.26953125" customWidth="1"/>
    <col min="3302" max="3302" width="9.08984375" customWidth="1"/>
    <col min="3303" max="3305" width="13.6328125" customWidth="1"/>
    <col min="3306" max="3306" width="12.26953125" customWidth="1"/>
    <col min="3307" max="3307" width="6.7265625" customWidth="1"/>
    <col min="3308" max="3310" width="13.6328125" customWidth="1"/>
    <col min="3311" max="3311" width="12.26953125" customWidth="1"/>
    <col min="3312" max="3314" width="13.6328125" customWidth="1"/>
    <col min="3315" max="3316" width="12.26953125" customWidth="1"/>
    <col min="3317" max="3319" width="13.6328125" customWidth="1"/>
    <col min="3320" max="3321" width="12.26953125" customWidth="1"/>
    <col min="3322" max="3324" width="13.6328125" customWidth="1"/>
    <col min="3325" max="3326" width="12.26953125" customWidth="1"/>
    <col min="3327" max="3329" width="13.6328125" customWidth="1"/>
    <col min="3330" max="3330" width="12.453125" bestFit="1" customWidth="1"/>
    <col min="3331" max="3331" width="12.26953125" customWidth="1"/>
    <col min="3332" max="3332" width="11.26953125" customWidth="1"/>
    <col min="3333" max="3334" width="13.6328125" customWidth="1"/>
    <col min="3335" max="3335" width="13.6328125" bestFit="1" customWidth="1"/>
    <col min="3336" max="3336" width="12.26953125" customWidth="1"/>
    <col min="3337" max="3337" width="9.08984375" customWidth="1"/>
    <col min="3338" max="3339" width="13.6328125" customWidth="1"/>
    <col min="3340" max="3340" width="14.36328125" bestFit="1" customWidth="1"/>
    <col min="3341" max="3341" width="12.26953125" customWidth="1"/>
    <col min="3342" max="3344" width="12.81640625" customWidth="1"/>
    <col min="3345" max="3349" width="12.26953125" customWidth="1"/>
    <col min="3350" max="3352" width="12.81640625" customWidth="1"/>
    <col min="3353" max="3357" width="12.26953125" customWidth="1"/>
    <col min="3358" max="3360" width="12.81640625" customWidth="1"/>
    <col min="3361" max="3361" width="14.36328125" bestFit="1" customWidth="1"/>
    <col min="3362" max="3365" width="12.26953125" customWidth="1"/>
    <col min="3366" max="3368" width="12.81640625" customWidth="1"/>
    <col min="3369" max="3370" width="14.36328125" bestFit="1" customWidth="1"/>
    <col min="3371" max="3372" width="13.26953125" bestFit="1" customWidth="1"/>
    <col min="3373" max="3373" width="12.26953125" customWidth="1"/>
    <col min="3374" max="3376" width="12.81640625" customWidth="1"/>
    <col min="3377" max="3379" width="14.36328125" bestFit="1" customWidth="1"/>
    <col min="3380" max="3381" width="12.26953125" customWidth="1"/>
    <col min="3382" max="3382" width="12" customWidth="1"/>
    <col min="3383" max="3384" width="12.81640625" customWidth="1"/>
    <col min="3385" max="3386" width="12.26953125" customWidth="1"/>
    <col min="3387" max="3387" width="13.6328125" bestFit="1" customWidth="1"/>
    <col min="3388" max="3389" width="12.26953125" customWidth="1"/>
    <col min="3390" max="3392" width="12.81640625" customWidth="1"/>
    <col min="3393" max="3397" width="12.26953125" customWidth="1"/>
    <col min="3398" max="3400" width="12.81640625" customWidth="1"/>
    <col min="3401" max="3405" width="12.26953125" customWidth="1"/>
    <col min="3406" max="3408" width="12.81640625" customWidth="1"/>
    <col min="3409" max="3413" width="12.26953125" customWidth="1"/>
    <col min="3414" max="3416" width="12.81640625" customWidth="1"/>
    <col min="3417" max="3417" width="14.36328125" bestFit="1" customWidth="1"/>
    <col min="3418" max="3418" width="13.26953125" bestFit="1" customWidth="1"/>
    <col min="3419" max="3420" width="14.36328125" bestFit="1" customWidth="1"/>
    <col min="3421" max="3421" width="12.26953125" customWidth="1"/>
    <col min="3422" max="3422" width="10.81640625" customWidth="1"/>
    <col min="3423" max="3424" width="12.81640625" customWidth="1"/>
    <col min="3425" max="3425" width="13.6328125" bestFit="1" customWidth="1"/>
    <col min="3426" max="3428" width="14.36328125" bestFit="1" customWidth="1"/>
    <col min="3429" max="3429" width="12.26953125" customWidth="1"/>
    <col min="3430" max="3430" width="10.81640625" customWidth="1"/>
    <col min="3431" max="3432" width="12.81640625" customWidth="1"/>
    <col min="3433" max="3433" width="13.6328125" bestFit="1" customWidth="1"/>
    <col min="3434" max="3434" width="12.453125" bestFit="1" customWidth="1"/>
    <col min="3435" max="3436" width="13.6328125" bestFit="1" customWidth="1"/>
    <col min="3437" max="3437" width="12.26953125" customWidth="1"/>
    <col min="3438" max="3440" width="12.81640625" customWidth="1"/>
    <col min="3441" max="3445" width="12.26953125" customWidth="1"/>
    <col min="3446" max="3448" width="12.81640625" customWidth="1"/>
    <col min="3449" max="3449" width="12.26953125" customWidth="1"/>
    <col min="3450" max="3450" width="13.26953125" bestFit="1" customWidth="1"/>
    <col min="3451" max="3452" width="14.36328125" bestFit="1" customWidth="1"/>
    <col min="3453" max="3453" width="12.26953125" customWidth="1"/>
    <col min="3454" max="3456" width="12.81640625" customWidth="1"/>
    <col min="3457" max="3460" width="14.36328125" bestFit="1" customWidth="1"/>
    <col min="3461" max="3461" width="12.26953125" customWidth="1"/>
    <col min="3462" max="3462" width="12.81640625" bestFit="1" customWidth="1"/>
    <col min="3463" max="3464" width="12.81640625" customWidth="1"/>
    <col min="3465" max="3465" width="14.36328125" bestFit="1" customWidth="1"/>
    <col min="3466" max="3468" width="13.6328125" bestFit="1" customWidth="1"/>
    <col min="3469" max="3469" width="12.26953125" customWidth="1"/>
    <col min="3470" max="3472" width="12.81640625" customWidth="1"/>
    <col min="3473" max="3473" width="13.6328125" bestFit="1" customWidth="1"/>
    <col min="3474" max="3476" width="14.36328125" bestFit="1" customWidth="1"/>
    <col min="3477" max="3477" width="12.26953125" customWidth="1"/>
    <col min="3478" max="3478" width="12" customWidth="1"/>
    <col min="3479" max="3480" width="12.81640625" customWidth="1"/>
    <col min="3481" max="3481" width="13.6328125" bestFit="1" customWidth="1"/>
    <col min="3482" max="3484" width="14.36328125" bestFit="1" customWidth="1"/>
    <col min="3485" max="3500" width="12.26953125" customWidth="1"/>
    <col min="3501" max="3501" width="12.81640625" customWidth="1"/>
    <col min="3502" max="3502" width="12.26953125" customWidth="1"/>
    <col min="3503" max="3503" width="11.453125" customWidth="1"/>
    <col min="3504" max="3504" width="11.7265625" customWidth="1"/>
    <col min="3505" max="3512" width="12.26953125" customWidth="1"/>
    <col min="3513" max="3515" width="13.6328125" customWidth="1"/>
    <col min="3516" max="3517" width="12.26953125" customWidth="1"/>
    <col min="3518" max="3520" width="13.6328125" customWidth="1"/>
    <col min="3521" max="3522" width="12.26953125" customWidth="1"/>
    <col min="3523" max="3525" width="13.6328125" customWidth="1"/>
    <col min="3526" max="3527" width="12.26953125" customWidth="1"/>
    <col min="3528" max="3530" width="13.6328125" customWidth="1"/>
    <col min="3531" max="3531" width="14.36328125" customWidth="1"/>
    <col min="3532" max="3532" width="12.26953125" customWidth="1"/>
    <col min="3533" max="3535" width="13.6328125" customWidth="1"/>
    <col min="3536" max="3536" width="14.36328125" customWidth="1"/>
    <col min="3537" max="3537" width="12.26953125" customWidth="1"/>
    <col min="3538" max="3538" width="10.26953125" customWidth="1"/>
    <col min="3539" max="3540" width="13.6328125" customWidth="1"/>
    <col min="3541" max="3542" width="12.26953125" customWidth="1"/>
    <col min="3543" max="3545" width="13.6328125" customWidth="1"/>
    <col min="3546" max="3546" width="14.36328125" customWidth="1"/>
    <col min="3547" max="3547" width="12.26953125" customWidth="1"/>
    <col min="3548" max="3550" width="13.6328125" customWidth="1"/>
    <col min="3551" max="3551" width="12.453125" customWidth="1"/>
    <col min="3552" max="3552" width="12.26953125" customWidth="1"/>
    <col min="3553" max="3553" width="11.26953125" customWidth="1"/>
    <col min="3554" max="3556" width="13.6328125" customWidth="1"/>
    <col min="3557" max="3557" width="12.26953125" customWidth="1"/>
    <col min="3558" max="3558" width="9.08984375" customWidth="1"/>
    <col min="3559" max="3561" width="13.6328125" customWidth="1"/>
    <col min="3562" max="3562" width="12.26953125" customWidth="1"/>
    <col min="3563" max="3563" width="6.7265625" customWidth="1"/>
    <col min="3564" max="3566" width="13.6328125" customWidth="1"/>
    <col min="3567" max="3567" width="12.26953125" customWidth="1"/>
    <col min="3568" max="3570" width="13.6328125" customWidth="1"/>
    <col min="3571" max="3572" width="12.26953125" customWidth="1"/>
    <col min="3573" max="3575" width="13.6328125" customWidth="1"/>
    <col min="3576" max="3577" width="12.26953125" customWidth="1"/>
    <col min="3578" max="3580" width="13.6328125" customWidth="1"/>
    <col min="3581" max="3582" width="12.26953125" customWidth="1"/>
    <col min="3583" max="3585" width="13.6328125" customWidth="1"/>
    <col min="3586" max="3586" width="12.453125" bestFit="1" customWidth="1"/>
    <col min="3587" max="3587" width="12.26953125" customWidth="1"/>
    <col min="3588" max="3588" width="11.26953125" customWidth="1"/>
    <col min="3589" max="3590" width="13.6328125" customWidth="1"/>
    <col min="3591" max="3591" width="13.6328125" bestFit="1" customWidth="1"/>
    <col min="3592" max="3592" width="12.26953125" customWidth="1"/>
    <col min="3593" max="3593" width="9.08984375" customWidth="1"/>
    <col min="3594" max="3595" width="13.6328125" customWidth="1"/>
    <col min="3596" max="3596" width="14.36328125" bestFit="1" customWidth="1"/>
    <col min="3597" max="3597" width="12.26953125" customWidth="1"/>
    <col min="3598" max="3600" width="12.81640625" customWidth="1"/>
    <col min="3601" max="3605" width="12.26953125" customWidth="1"/>
    <col min="3606" max="3608" width="12.81640625" customWidth="1"/>
    <col min="3609" max="3613" width="12.26953125" customWidth="1"/>
    <col min="3614" max="3616" width="12.81640625" customWidth="1"/>
    <col min="3617" max="3617" width="14.36328125" bestFit="1" customWidth="1"/>
    <col min="3618" max="3621" width="12.26953125" customWidth="1"/>
    <col min="3622" max="3624" width="12.81640625" customWidth="1"/>
    <col min="3625" max="3626" width="14.36328125" bestFit="1" customWidth="1"/>
    <col min="3627" max="3628" width="13.26953125" bestFit="1" customWidth="1"/>
    <col min="3629" max="3629" width="12.26953125" customWidth="1"/>
    <col min="3630" max="3632" width="12.81640625" customWidth="1"/>
    <col min="3633" max="3635" width="14.36328125" bestFit="1" customWidth="1"/>
    <col min="3636" max="3637" width="12.26953125" customWidth="1"/>
    <col min="3638" max="3638" width="12" customWidth="1"/>
    <col min="3639" max="3640" width="12.81640625" customWidth="1"/>
    <col min="3641" max="3642" width="12.26953125" customWidth="1"/>
    <col min="3643" max="3643" width="13.6328125" bestFit="1" customWidth="1"/>
    <col min="3644" max="3645" width="12.26953125" customWidth="1"/>
    <col min="3646" max="3648" width="12.81640625" customWidth="1"/>
    <col min="3649" max="3653" width="12.26953125" customWidth="1"/>
    <col min="3654" max="3656" width="12.81640625" customWidth="1"/>
    <col min="3657" max="3661" width="12.26953125" customWidth="1"/>
    <col min="3662" max="3664" width="12.81640625" customWidth="1"/>
    <col min="3665" max="3669" width="12.26953125" customWidth="1"/>
    <col min="3670" max="3672" width="12.81640625" customWidth="1"/>
    <col min="3673" max="3673" width="14.36328125" bestFit="1" customWidth="1"/>
    <col min="3674" max="3674" width="13.26953125" bestFit="1" customWidth="1"/>
    <col min="3675" max="3676" width="14.36328125" bestFit="1" customWidth="1"/>
    <col min="3677" max="3677" width="12.26953125" customWidth="1"/>
    <col min="3678" max="3678" width="10.81640625" customWidth="1"/>
    <col min="3679" max="3680" width="12.81640625" customWidth="1"/>
    <col min="3681" max="3681" width="13.6328125" bestFit="1" customWidth="1"/>
    <col min="3682" max="3684" width="14.36328125" bestFit="1" customWidth="1"/>
    <col min="3685" max="3685" width="12.26953125" customWidth="1"/>
    <col min="3686" max="3686" width="10.81640625" customWidth="1"/>
    <col min="3687" max="3688" width="12.81640625" customWidth="1"/>
    <col min="3689" max="3689" width="13.6328125" bestFit="1" customWidth="1"/>
    <col min="3690" max="3690" width="12.453125" bestFit="1" customWidth="1"/>
    <col min="3691" max="3692" width="13.6328125" bestFit="1" customWidth="1"/>
    <col min="3693" max="3693" width="12.26953125" customWidth="1"/>
    <col min="3694" max="3696" width="12.81640625" customWidth="1"/>
    <col min="3697" max="3701" width="12.26953125" customWidth="1"/>
    <col min="3702" max="3704" width="12.81640625" customWidth="1"/>
    <col min="3705" max="3705" width="12.26953125" customWidth="1"/>
    <col min="3706" max="3706" width="13.26953125" bestFit="1" customWidth="1"/>
    <col min="3707" max="3708" width="14.36328125" bestFit="1" customWidth="1"/>
    <col min="3709" max="3709" width="12.26953125" customWidth="1"/>
    <col min="3710" max="3712" width="12.81640625" customWidth="1"/>
    <col min="3713" max="3716" width="14.36328125" bestFit="1" customWidth="1"/>
    <col min="3717" max="3717" width="12.26953125" customWidth="1"/>
    <col min="3718" max="3718" width="12.81640625" bestFit="1" customWidth="1"/>
    <col min="3719" max="3720" width="12.81640625" customWidth="1"/>
    <col min="3721" max="3721" width="14.36328125" bestFit="1" customWidth="1"/>
    <col min="3722" max="3724" width="13.6328125" bestFit="1" customWidth="1"/>
    <col min="3725" max="3725" width="12.26953125" customWidth="1"/>
    <col min="3726" max="3728" width="12.81640625" customWidth="1"/>
    <col min="3729" max="3729" width="13.6328125" bestFit="1" customWidth="1"/>
    <col min="3730" max="3732" width="14.36328125" bestFit="1" customWidth="1"/>
    <col min="3733" max="3733" width="12.26953125" customWidth="1"/>
    <col min="3734" max="3734" width="12" customWidth="1"/>
    <col min="3735" max="3736" width="12.81640625" customWidth="1"/>
    <col min="3737" max="3737" width="13.6328125" bestFit="1" customWidth="1"/>
    <col min="3738" max="3740" width="14.36328125" bestFit="1" customWidth="1"/>
    <col min="3741" max="3756" width="12.26953125" customWidth="1"/>
    <col min="3757" max="3757" width="12.81640625" customWidth="1"/>
    <col min="3758" max="3758" width="12.26953125" customWidth="1"/>
    <col min="3759" max="3759" width="11.453125" customWidth="1"/>
    <col min="3760" max="3760" width="11.7265625" customWidth="1"/>
    <col min="3761" max="3768" width="12.26953125" customWidth="1"/>
    <col min="3769" max="3771" width="13.6328125" customWidth="1"/>
    <col min="3772" max="3773" width="12.26953125" customWidth="1"/>
    <col min="3774" max="3776" width="13.6328125" customWidth="1"/>
    <col min="3777" max="3778" width="12.26953125" customWidth="1"/>
    <col min="3779" max="3781" width="13.6328125" customWidth="1"/>
    <col min="3782" max="3783" width="12.26953125" customWidth="1"/>
    <col min="3784" max="3786" width="13.6328125" customWidth="1"/>
    <col min="3787" max="3787" width="14.36328125" customWidth="1"/>
    <col min="3788" max="3788" width="12.26953125" customWidth="1"/>
    <col min="3789" max="3791" width="13.6328125" customWidth="1"/>
    <col min="3792" max="3792" width="14.36328125" customWidth="1"/>
    <col min="3793" max="3793" width="12.26953125" customWidth="1"/>
    <col min="3794" max="3794" width="10.26953125" customWidth="1"/>
    <col min="3795" max="3796" width="13.6328125" customWidth="1"/>
    <col min="3797" max="3798" width="12.26953125" customWidth="1"/>
    <col min="3799" max="3801" width="13.6328125" customWidth="1"/>
    <col min="3802" max="3802" width="14.36328125" customWidth="1"/>
    <col min="3803" max="3803" width="12.26953125" customWidth="1"/>
    <col min="3804" max="3806" width="13.6328125" customWidth="1"/>
    <col min="3807" max="3807" width="12.453125" customWidth="1"/>
    <col min="3808" max="3808" width="12.26953125" customWidth="1"/>
    <col min="3809" max="3809" width="11.26953125" customWidth="1"/>
    <col min="3810" max="3812" width="13.6328125" customWidth="1"/>
    <col min="3813" max="3813" width="12.26953125" customWidth="1"/>
    <col min="3814" max="3814" width="9.08984375" customWidth="1"/>
    <col min="3815" max="3817" width="13.6328125" customWidth="1"/>
    <col min="3818" max="3818" width="12.26953125" customWidth="1"/>
    <col min="3819" max="3819" width="6.7265625" customWidth="1"/>
    <col min="3820" max="3822" width="13.6328125" customWidth="1"/>
    <col min="3823" max="3823" width="12.26953125" customWidth="1"/>
    <col min="3824" max="3826" width="13.6328125" customWidth="1"/>
    <col min="3827" max="3828" width="12.26953125" customWidth="1"/>
    <col min="3829" max="3831" width="13.6328125" customWidth="1"/>
    <col min="3832" max="3833" width="12.26953125" customWidth="1"/>
    <col min="3834" max="3836" width="13.6328125" customWidth="1"/>
    <col min="3837" max="3838" width="12.26953125" customWidth="1"/>
    <col min="3839" max="3841" width="13.6328125" customWidth="1"/>
    <col min="3842" max="3842" width="12.453125" bestFit="1" customWidth="1"/>
    <col min="3843" max="3843" width="12.26953125" customWidth="1"/>
    <col min="3844" max="3844" width="11.26953125" customWidth="1"/>
    <col min="3845" max="3846" width="13.6328125" customWidth="1"/>
    <col min="3847" max="3847" width="13.6328125" bestFit="1" customWidth="1"/>
    <col min="3848" max="3848" width="12.26953125" customWidth="1"/>
    <col min="3849" max="3849" width="9.08984375" customWidth="1"/>
    <col min="3850" max="3851" width="13.6328125" customWidth="1"/>
    <col min="3852" max="3852" width="14.36328125" bestFit="1" customWidth="1"/>
    <col min="3853" max="3853" width="12.26953125" customWidth="1"/>
    <col min="3854" max="3856" width="12.81640625" customWidth="1"/>
    <col min="3857" max="3861" width="12.26953125" customWidth="1"/>
    <col min="3862" max="3864" width="12.81640625" customWidth="1"/>
    <col min="3865" max="3869" width="12.26953125" customWidth="1"/>
    <col min="3870" max="3872" width="12.81640625" customWidth="1"/>
    <col min="3873" max="3873" width="14.36328125" bestFit="1" customWidth="1"/>
    <col min="3874" max="3877" width="12.26953125" customWidth="1"/>
    <col min="3878" max="3880" width="12.81640625" customWidth="1"/>
    <col min="3881" max="3882" width="14.36328125" bestFit="1" customWidth="1"/>
    <col min="3883" max="3884" width="13.26953125" bestFit="1" customWidth="1"/>
    <col min="3885" max="3885" width="12.26953125" customWidth="1"/>
    <col min="3886" max="3888" width="12.81640625" customWidth="1"/>
    <col min="3889" max="3891" width="14.36328125" bestFit="1" customWidth="1"/>
    <col min="3892" max="3893" width="12.26953125" customWidth="1"/>
    <col min="3894" max="3894" width="12" customWidth="1"/>
    <col min="3895" max="3896" width="12.81640625" customWidth="1"/>
    <col min="3897" max="3898" width="12.26953125" customWidth="1"/>
    <col min="3899" max="3899" width="13.6328125" bestFit="1" customWidth="1"/>
    <col min="3900" max="3901" width="12.26953125" customWidth="1"/>
    <col min="3902" max="3904" width="12.81640625" customWidth="1"/>
    <col min="3905" max="3909" width="12.26953125" customWidth="1"/>
    <col min="3910" max="3912" width="12.81640625" customWidth="1"/>
    <col min="3913" max="3917" width="12.26953125" customWidth="1"/>
    <col min="3918" max="3920" width="12.81640625" customWidth="1"/>
    <col min="3921" max="3925" width="12.26953125" customWidth="1"/>
    <col min="3926" max="3928" width="12.81640625" customWidth="1"/>
    <col min="3929" max="3929" width="14.36328125" bestFit="1" customWidth="1"/>
    <col min="3930" max="3930" width="13.26953125" bestFit="1" customWidth="1"/>
    <col min="3931" max="3932" width="14.36328125" bestFit="1" customWidth="1"/>
    <col min="3933" max="3933" width="12.26953125" customWidth="1"/>
    <col min="3934" max="3934" width="10.81640625" customWidth="1"/>
    <col min="3935" max="3936" width="12.81640625" customWidth="1"/>
    <col min="3937" max="3937" width="13.6328125" bestFit="1" customWidth="1"/>
    <col min="3938" max="3940" width="14.36328125" bestFit="1" customWidth="1"/>
    <col min="3941" max="3941" width="12.26953125" customWidth="1"/>
    <col min="3942" max="3942" width="10.81640625" customWidth="1"/>
    <col min="3943" max="3944" width="12.81640625" customWidth="1"/>
    <col min="3945" max="3945" width="13.6328125" bestFit="1" customWidth="1"/>
    <col min="3946" max="3946" width="12.453125" bestFit="1" customWidth="1"/>
    <col min="3947" max="3948" width="13.6328125" bestFit="1" customWidth="1"/>
    <col min="3949" max="3949" width="12.26953125" customWidth="1"/>
    <col min="3950" max="3952" width="12.81640625" customWidth="1"/>
    <col min="3953" max="3957" width="12.26953125" customWidth="1"/>
    <col min="3958" max="3960" width="12.81640625" customWidth="1"/>
    <col min="3961" max="3961" width="12.26953125" customWidth="1"/>
    <col min="3962" max="3962" width="13.26953125" bestFit="1" customWidth="1"/>
    <col min="3963" max="3964" width="14.36328125" bestFit="1" customWidth="1"/>
    <col min="3965" max="3965" width="12.26953125" customWidth="1"/>
    <col min="3966" max="3968" width="12.81640625" customWidth="1"/>
    <col min="3969" max="3972" width="14.36328125" bestFit="1" customWidth="1"/>
    <col min="3973" max="3973" width="12.26953125" customWidth="1"/>
    <col min="3974" max="3974" width="12.81640625" bestFit="1" customWidth="1"/>
    <col min="3975" max="3976" width="12.81640625" customWidth="1"/>
    <col min="3977" max="3977" width="14.36328125" bestFit="1" customWidth="1"/>
    <col min="3978" max="3980" width="13.6328125" bestFit="1" customWidth="1"/>
    <col min="3981" max="3981" width="12.26953125" customWidth="1"/>
    <col min="3982" max="3984" width="12.81640625" customWidth="1"/>
    <col min="3985" max="3985" width="13.6328125" bestFit="1" customWidth="1"/>
    <col min="3986" max="3988" width="14.36328125" bestFit="1" customWidth="1"/>
    <col min="3989" max="3989" width="12.26953125" customWidth="1"/>
    <col min="3990" max="3990" width="12" customWidth="1"/>
    <col min="3991" max="3992" width="12.81640625" customWidth="1"/>
    <col min="3993" max="3993" width="13.6328125" bestFit="1" customWidth="1"/>
    <col min="3994" max="3996" width="14.36328125" bestFit="1" customWidth="1"/>
    <col min="3997" max="4012" width="12.26953125" customWidth="1"/>
    <col min="4013" max="4013" width="12.81640625" customWidth="1"/>
    <col min="4014" max="4014" width="12.26953125" customWidth="1"/>
    <col min="4015" max="4015" width="11.453125" customWidth="1"/>
    <col min="4016" max="4016" width="11.7265625" customWidth="1"/>
    <col min="4017" max="4024" width="12.26953125" customWidth="1"/>
    <col min="4025" max="4027" width="13.6328125" customWidth="1"/>
    <col min="4028" max="4029" width="12.26953125" customWidth="1"/>
    <col min="4030" max="4032" width="13.6328125" customWidth="1"/>
    <col min="4033" max="4034" width="12.26953125" customWidth="1"/>
    <col min="4035" max="4037" width="13.6328125" customWidth="1"/>
    <col min="4038" max="4039" width="12.26953125" customWidth="1"/>
    <col min="4040" max="4042" width="13.6328125" customWidth="1"/>
    <col min="4043" max="4043" width="14.36328125" customWidth="1"/>
    <col min="4044" max="4044" width="12.26953125" customWidth="1"/>
    <col min="4045" max="4047" width="13.6328125" customWidth="1"/>
    <col min="4048" max="4048" width="14.36328125" customWidth="1"/>
    <col min="4049" max="4049" width="12.26953125" customWidth="1"/>
    <col min="4050" max="4050" width="10.26953125" customWidth="1"/>
    <col min="4051" max="4052" width="13.6328125" customWidth="1"/>
    <col min="4053" max="4054" width="12.26953125" customWidth="1"/>
    <col min="4055" max="4057" width="13.6328125" customWidth="1"/>
    <col min="4058" max="4058" width="14.36328125" customWidth="1"/>
    <col min="4059" max="4059" width="12.26953125" customWidth="1"/>
    <col min="4060" max="4062" width="13.6328125" customWidth="1"/>
    <col min="4063" max="4063" width="12.453125" customWidth="1"/>
    <col min="4064" max="4064" width="12.26953125" customWidth="1"/>
    <col min="4065" max="4065" width="11.26953125" customWidth="1"/>
    <col min="4066" max="4068" width="13.6328125" customWidth="1"/>
    <col min="4069" max="4069" width="12.26953125" customWidth="1"/>
    <col min="4070" max="4070" width="9.08984375" customWidth="1"/>
    <col min="4071" max="4073" width="13.6328125" customWidth="1"/>
    <col min="4074" max="4074" width="12.26953125" customWidth="1"/>
    <col min="4075" max="4075" width="6.7265625" customWidth="1"/>
    <col min="4076" max="4078" width="13.6328125" customWidth="1"/>
    <col min="4079" max="4079" width="12.26953125" customWidth="1"/>
    <col min="4080" max="4082" width="13.6328125" customWidth="1"/>
    <col min="4083" max="4084" width="12.26953125" customWidth="1"/>
    <col min="4085" max="4087" width="13.6328125" customWidth="1"/>
    <col min="4088" max="4089" width="12.26953125" customWidth="1"/>
    <col min="4090" max="4092" width="13.6328125" customWidth="1"/>
    <col min="4093" max="4094" width="12.26953125" customWidth="1"/>
    <col min="4095" max="4097" width="13.6328125" customWidth="1"/>
    <col min="4098" max="4098" width="12.453125" bestFit="1" customWidth="1"/>
    <col min="4099" max="4099" width="12.26953125" customWidth="1"/>
    <col min="4100" max="4100" width="11.26953125" customWidth="1"/>
    <col min="4101" max="4102" width="13.6328125" customWidth="1"/>
    <col min="4103" max="4103" width="13.6328125" bestFit="1" customWidth="1"/>
    <col min="4104" max="4104" width="12.26953125" customWidth="1"/>
    <col min="4105" max="4105" width="9.08984375" customWidth="1"/>
    <col min="4106" max="4107" width="13.6328125" customWidth="1"/>
    <col min="4108" max="4108" width="14.36328125" bestFit="1" customWidth="1"/>
    <col min="4109" max="4109" width="12.26953125" customWidth="1"/>
    <col min="4110" max="4112" width="12.81640625" customWidth="1"/>
    <col min="4113" max="4117" width="12.26953125" customWidth="1"/>
    <col min="4118" max="4120" width="12.81640625" customWidth="1"/>
    <col min="4121" max="4125" width="12.26953125" customWidth="1"/>
    <col min="4126" max="4128" width="12.81640625" customWidth="1"/>
    <col min="4129" max="4129" width="14.36328125" bestFit="1" customWidth="1"/>
    <col min="4130" max="4133" width="12.26953125" customWidth="1"/>
    <col min="4134" max="4136" width="12.81640625" customWidth="1"/>
    <col min="4137" max="4138" width="14.36328125" bestFit="1" customWidth="1"/>
    <col min="4139" max="4140" width="13.26953125" bestFit="1" customWidth="1"/>
    <col min="4141" max="4141" width="12.26953125" customWidth="1"/>
    <col min="4142" max="4144" width="12.81640625" customWidth="1"/>
    <col min="4145" max="4147" width="14.36328125" bestFit="1" customWidth="1"/>
    <col min="4148" max="4149" width="12.26953125" customWidth="1"/>
    <col min="4150" max="4150" width="12" customWidth="1"/>
    <col min="4151" max="4152" width="12.81640625" customWidth="1"/>
    <col min="4153" max="4154" width="12.26953125" customWidth="1"/>
    <col min="4155" max="4155" width="13.6328125" bestFit="1" customWidth="1"/>
    <col min="4156" max="4157" width="12.26953125" customWidth="1"/>
    <col min="4158" max="4160" width="12.81640625" customWidth="1"/>
    <col min="4161" max="4165" width="12.26953125" customWidth="1"/>
    <col min="4166" max="4168" width="12.81640625" customWidth="1"/>
    <col min="4169" max="4173" width="12.26953125" customWidth="1"/>
    <col min="4174" max="4176" width="12.81640625" customWidth="1"/>
    <col min="4177" max="4181" width="12.26953125" customWidth="1"/>
    <col min="4182" max="4184" width="12.81640625" customWidth="1"/>
    <col min="4185" max="4185" width="14.36328125" bestFit="1" customWidth="1"/>
    <col min="4186" max="4186" width="13.26953125" bestFit="1" customWidth="1"/>
    <col min="4187" max="4188" width="14.36328125" bestFit="1" customWidth="1"/>
    <col min="4189" max="4189" width="12.26953125" customWidth="1"/>
    <col min="4190" max="4190" width="10.81640625" customWidth="1"/>
    <col min="4191" max="4192" width="12.81640625" customWidth="1"/>
    <col min="4193" max="4193" width="13.6328125" bestFit="1" customWidth="1"/>
    <col min="4194" max="4196" width="14.36328125" bestFit="1" customWidth="1"/>
    <col min="4197" max="4197" width="12.26953125" customWidth="1"/>
    <col min="4198" max="4198" width="10.81640625" customWidth="1"/>
    <col min="4199" max="4200" width="12.81640625" customWidth="1"/>
    <col min="4201" max="4201" width="13.6328125" bestFit="1" customWidth="1"/>
    <col min="4202" max="4202" width="12.453125" bestFit="1" customWidth="1"/>
    <col min="4203" max="4204" width="13.6328125" bestFit="1" customWidth="1"/>
    <col min="4205" max="4205" width="12.26953125" customWidth="1"/>
    <col min="4206" max="4208" width="12.81640625" customWidth="1"/>
    <col min="4209" max="4213" width="12.26953125" customWidth="1"/>
    <col min="4214" max="4216" width="12.81640625" customWidth="1"/>
    <col min="4217" max="4217" width="12.26953125" customWidth="1"/>
    <col min="4218" max="4218" width="13.26953125" bestFit="1" customWidth="1"/>
    <col min="4219" max="4220" width="14.36328125" bestFit="1" customWidth="1"/>
    <col min="4221" max="4221" width="12.26953125" customWidth="1"/>
    <col min="4222" max="4224" width="12.81640625" customWidth="1"/>
    <col min="4225" max="4228" width="14.36328125" bestFit="1" customWidth="1"/>
    <col min="4229" max="4229" width="12.26953125" customWidth="1"/>
    <col min="4230" max="4230" width="12.81640625" bestFit="1" customWidth="1"/>
    <col min="4231" max="4232" width="12.81640625" customWidth="1"/>
    <col min="4233" max="4233" width="14.36328125" bestFit="1" customWidth="1"/>
    <col min="4234" max="4236" width="13.6328125" bestFit="1" customWidth="1"/>
    <col min="4237" max="4237" width="12.26953125" customWidth="1"/>
    <col min="4238" max="4240" width="12.81640625" customWidth="1"/>
    <col min="4241" max="4241" width="13.6328125" bestFit="1" customWidth="1"/>
    <col min="4242" max="4244" width="14.36328125" bestFit="1" customWidth="1"/>
    <col min="4245" max="4245" width="12.26953125" customWidth="1"/>
    <col min="4246" max="4246" width="12" customWidth="1"/>
    <col min="4247" max="4248" width="12.81640625" customWidth="1"/>
    <col min="4249" max="4249" width="13.6328125" bestFit="1" customWidth="1"/>
    <col min="4250" max="4252" width="14.36328125" bestFit="1" customWidth="1"/>
    <col min="4253" max="4268" width="12.26953125" customWidth="1"/>
    <col min="4269" max="4269" width="12.81640625" customWidth="1"/>
    <col min="4270" max="4270" width="12.26953125" customWidth="1"/>
    <col min="4271" max="4271" width="11.453125" customWidth="1"/>
    <col min="4272" max="4272" width="11.7265625" customWidth="1"/>
    <col min="4273" max="4280" width="12.26953125" customWidth="1"/>
    <col min="4281" max="4283" width="13.6328125" customWidth="1"/>
    <col min="4284" max="4285" width="12.26953125" customWidth="1"/>
    <col min="4286" max="4288" width="13.6328125" customWidth="1"/>
    <col min="4289" max="4290" width="12.26953125" customWidth="1"/>
    <col min="4291" max="4293" width="13.6328125" customWidth="1"/>
    <col min="4294" max="4295" width="12.26953125" customWidth="1"/>
    <col min="4296" max="4298" width="13.6328125" customWidth="1"/>
    <col min="4299" max="4299" width="14.36328125" customWidth="1"/>
    <col min="4300" max="4300" width="12.26953125" customWidth="1"/>
    <col min="4301" max="4303" width="13.6328125" customWidth="1"/>
    <col min="4304" max="4304" width="14.36328125" customWidth="1"/>
    <col min="4305" max="4305" width="12.26953125" customWidth="1"/>
    <col min="4306" max="4306" width="10.26953125" customWidth="1"/>
    <col min="4307" max="4308" width="13.6328125" customWidth="1"/>
    <col min="4309" max="4310" width="12.26953125" customWidth="1"/>
    <col min="4311" max="4313" width="13.6328125" customWidth="1"/>
    <col min="4314" max="4314" width="14.36328125" customWidth="1"/>
    <col min="4315" max="4315" width="12.26953125" customWidth="1"/>
    <col min="4316" max="4318" width="13.6328125" customWidth="1"/>
    <col min="4319" max="4319" width="12.453125" customWidth="1"/>
    <col min="4320" max="4320" width="12.26953125" customWidth="1"/>
    <col min="4321" max="4321" width="11.26953125" customWidth="1"/>
    <col min="4322" max="4324" width="13.6328125" customWidth="1"/>
    <col min="4325" max="4325" width="12.26953125" customWidth="1"/>
    <col min="4326" max="4326" width="9.08984375" customWidth="1"/>
    <col min="4327" max="4329" width="13.6328125" customWidth="1"/>
    <col min="4330" max="4330" width="12.26953125" customWidth="1"/>
    <col min="4331" max="4331" width="6.7265625" customWidth="1"/>
    <col min="4332" max="4334" width="13.6328125" customWidth="1"/>
    <col min="4335" max="4335" width="12.26953125" customWidth="1"/>
    <col min="4336" max="4338" width="13.6328125" customWidth="1"/>
    <col min="4339" max="4340" width="12.26953125" customWidth="1"/>
    <col min="4341" max="4343" width="13.6328125" customWidth="1"/>
    <col min="4344" max="4345" width="12.26953125" customWidth="1"/>
    <col min="4346" max="4348" width="13.6328125" customWidth="1"/>
    <col min="4349" max="4350" width="12.26953125" customWidth="1"/>
    <col min="4351" max="4353" width="13.6328125" customWidth="1"/>
    <col min="4354" max="4354" width="12.453125" bestFit="1" customWidth="1"/>
    <col min="4355" max="4355" width="12.26953125" customWidth="1"/>
    <col min="4356" max="4356" width="11.26953125" customWidth="1"/>
    <col min="4357" max="4358" width="13.6328125" customWidth="1"/>
    <col min="4359" max="4359" width="13.6328125" bestFit="1" customWidth="1"/>
    <col min="4360" max="4360" width="12.26953125" customWidth="1"/>
    <col min="4361" max="4361" width="9.08984375" customWidth="1"/>
    <col min="4362" max="4363" width="13.6328125" customWidth="1"/>
    <col min="4364" max="4364" width="14.36328125" bestFit="1" customWidth="1"/>
    <col min="4365" max="4365" width="12.26953125" customWidth="1"/>
    <col min="4366" max="4368" width="12.81640625" customWidth="1"/>
    <col min="4369" max="4373" width="12.26953125" customWidth="1"/>
    <col min="4374" max="4376" width="12.81640625" customWidth="1"/>
    <col min="4377" max="4381" width="12.26953125" customWidth="1"/>
    <col min="4382" max="4384" width="12.81640625" customWidth="1"/>
    <col min="4385" max="4385" width="14.36328125" bestFit="1" customWidth="1"/>
    <col min="4386" max="4389" width="12.26953125" customWidth="1"/>
    <col min="4390" max="4392" width="12.81640625" customWidth="1"/>
    <col min="4393" max="4394" width="14.36328125" bestFit="1" customWidth="1"/>
    <col min="4395" max="4396" width="13.26953125" bestFit="1" customWidth="1"/>
    <col min="4397" max="4397" width="12.26953125" customWidth="1"/>
    <col min="4398" max="4400" width="12.81640625" customWidth="1"/>
    <col min="4401" max="4403" width="14.36328125" bestFit="1" customWidth="1"/>
    <col min="4404" max="4405" width="12.26953125" customWidth="1"/>
    <col min="4406" max="4406" width="12" customWidth="1"/>
    <col min="4407" max="4408" width="12.81640625" customWidth="1"/>
    <col min="4409" max="4410" width="12.26953125" customWidth="1"/>
    <col min="4411" max="4411" width="13.6328125" bestFit="1" customWidth="1"/>
    <col min="4412" max="4413" width="12.26953125" customWidth="1"/>
    <col min="4414" max="4416" width="12.81640625" customWidth="1"/>
    <col min="4417" max="4421" width="12.26953125" customWidth="1"/>
    <col min="4422" max="4424" width="12.81640625" customWidth="1"/>
    <col min="4425" max="4429" width="12.26953125" customWidth="1"/>
    <col min="4430" max="4432" width="12.81640625" customWidth="1"/>
    <col min="4433" max="4437" width="12.26953125" customWidth="1"/>
    <col min="4438" max="4440" width="12.81640625" customWidth="1"/>
    <col min="4441" max="4441" width="14.36328125" bestFit="1" customWidth="1"/>
    <col min="4442" max="4442" width="13.26953125" bestFit="1" customWidth="1"/>
    <col min="4443" max="4444" width="14.36328125" bestFit="1" customWidth="1"/>
    <col min="4445" max="4445" width="12.26953125" customWidth="1"/>
    <col min="4446" max="4446" width="10.81640625" customWidth="1"/>
    <col min="4447" max="4448" width="12.81640625" customWidth="1"/>
    <col min="4449" max="4449" width="13.6328125" bestFit="1" customWidth="1"/>
    <col min="4450" max="4452" width="14.36328125" bestFit="1" customWidth="1"/>
    <col min="4453" max="4453" width="12.26953125" customWidth="1"/>
    <col min="4454" max="4454" width="10.81640625" customWidth="1"/>
    <col min="4455" max="4456" width="12.81640625" customWidth="1"/>
    <col min="4457" max="4457" width="13.6328125" bestFit="1" customWidth="1"/>
    <col min="4458" max="4458" width="12.453125" bestFit="1" customWidth="1"/>
    <col min="4459" max="4460" width="13.6328125" bestFit="1" customWidth="1"/>
    <col min="4461" max="4461" width="12.26953125" customWidth="1"/>
    <col min="4462" max="4464" width="12.81640625" customWidth="1"/>
    <col min="4465" max="4469" width="12.26953125" customWidth="1"/>
    <col min="4470" max="4472" width="12.81640625" customWidth="1"/>
    <col min="4473" max="4473" width="12.26953125" customWidth="1"/>
    <col min="4474" max="4474" width="13.26953125" bestFit="1" customWidth="1"/>
    <col min="4475" max="4476" width="14.36328125" bestFit="1" customWidth="1"/>
    <col min="4477" max="4477" width="12.26953125" customWidth="1"/>
    <col min="4478" max="4480" width="12.81640625" customWidth="1"/>
    <col min="4481" max="4484" width="14.36328125" bestFit="1" customWidth="1"/>
    <col min="4485" max="4485" width="12.26953125" customWidth="1"/>
    <col min="4486" max="4486" width="12.81640625" bestFit="1" customWidth="1"/>
    <col min="4487" max="4488" width="12.81640625" customWidth="1"/>
    <col min="4489" max="4489" width="14.36328125" bestFit="1" customWidth="1"/>
    <col min="4490" max="4492" width="13.6328125" bestFit="1" customWidth="1"/>
    <col min="4493" max="4493" width="12.26953125" customWidth="1"/>
    <col min="4494" max="4496" width="12.81640625" customWidth="1"/>
    <col min="4497" max="4497" width="13.6328125" bestFit="1" customWidth="1"/>
    <col min="4498" max="4500" width="14.36328125" bestFit="1" customWidth="1"/>
    <col min="4501" max="4501" width="12.26953125" customWidth="1"/>
    <col min="4502" max="4502" width="12" customWidth="1"/>
    <col min="4503" max="4504" width="12.81640625" customWidth="1"/>
    <col min="4505" max="4505" width="13.6328125" bestFit="1" customWidth="1"/>
    <col min="4506" max="4508" width="14.36328125" bestFit="1" customWidth="1"/>
    <col min="4509" max="4524" width="12.26953125" customWidth="1"/>
    <col min="4525" max="4525" width="12.81640625" customWidth="1"/>
    <col min="4526" max="4526" width="12.26953125" customWidth="1"/>
    <col min="4527" max="4527" width="11.453125" customWidth="1"/>
    <col min="4528" max="4528" width="11.7265625" customWidth="1"/>
    <col min="4529" max="4536" width="12.26953125" customWidth="1"/>
    <col min="4537" max="4539" width="13.6328125" customWidth="1"/>
    <col min="4540" max="4541" width="12.26953125" customWidth="1"/>
    <col min="4542" max="4544" width="13.6328125" customWidth="1"/>
    <col min="4545" max="4546" width="12.26953125" customWidth="1"/>
    <col min="4547" max="4549" width="13.6328125" customWidth="1"/>
    <col min="4550" max="4551" width="12.26953125" customWidth="1"/>
    <col min="4552" max="4554" width="13.6328125" customWidth="1"/>
    <col min="4555" max="4555" width="14.36328125" customWidth="1"/>
    <col min="4556" max="4556" width="12.26953125" customWidth="1"/>
    <col min="4557" max="4559" width="13.6328125" customWidth="1"/>
    <col min="4560" max="4560" width="14.36328125" customWidth="1"/>
    <col min="4561" max="4561" width="12.26953125" customWidth="1"/>
    <col min="4562" max="4562" width="10.26953125" customWidth="1"/>
    <col min="4563" max="4564" width="13.6328125" customWidth="1"/>
    <col min="4565" max="4566" width="12.26953125" customWidth="1"/>
    <col min="4567" max="4569" width="13.6328125" customWidth="1"/>
    <col min="4570" max="4570" width="14.36328125" customWidth="1"/>
    <col min="4571" max="4571" width="12.26953125" customWidth="1"/>
    <col min="4572" max="4574" width="13.6328125" customWidth="1"/>
    <col min="4575" max="4575" width="12.453125" customWidth="1"/>
    <col min="4576" max="4576" width="12.26953125" customWidth="1"/>
    <col min="4577" max="4577" width="11.26953125" customWidth="1"/>
    <col min="4578" max="4580" width="13.6328125" customWidth="1"/>
    <col min="4581" max="4581" width="12.26953125" customWidth="1"/>
    <col min="4582" max="4582" width="9.08984375" customWidth="1"/>
    <col min="4583" max="4585" width="13.6328125" customWidth="1"/>
    <col min="4586" max="4586" width="12.26953125" customWidth="1"/>
    <col min="4587" max="4587" width="6.7265625" customWidth="1"/>
    <col min="4588" max="4590" width="13.6328125" customWidth="1"/>
    <col min="4591" max="4591" width="12.26953125" customWidth="1"/>
    <col min="4592" max="4594" width="13.6328125" customWidth="1"/>
    <col min="4595" max="4596" width="12.26953125" customWidth="1"/>
    <col min="4597" max="4599" width="13.6328125" customWidth="1"/>
    <col min="4600" max="4601" width="12.26953125" customWidth="1"/>
    <col min="4602" max="4604" width="13.6328125" customWidth="1"/>
    <col min="4605" max="4606" width="12.26953125" customWidth="1"/>
    <col min="4607" max="4609" width="13.6328125" customWidth="1"/>
    <col min="4610" max="4610" width="12.453125" bestFit="1" customWidth="1"/>
    <col min="4611" max="4611" width="12.26953125" customWidth="1"/>
    <col min="4612" max="4612" width="11.26953125" customWidth="1"/>
    <col min="4613" max="4614" width="13.6328125" customWidth="1"/>
    <col min="4615" max="4615" width="13.6328125" bestFit="1" customWidth="1"/>
    <col min="4616" max="4616" width="12.26953125" customWidth="1"/>
    <col min="4617" max="4617" width="9.08984375" customWidth="1"/>
    <col min="4618" max="4619" width="13.6328125" customWidth="1"/>
    <col min="4620" max="4620" width="14.36328125" bestFit="1" customWidth="1"/>
    <col min="4621" max="4621" width="12.26953125" customWidth="1"/>
    <col min="4622" max="4624" width="12.81640625" customWidth="1"/>
    <col min="4625" max="4629" width="12.26953125" customWidth="1"/>
    <col min="4630" max="4632" width="12.81640625" customWidth="1"/>
    <col min="4633" max="4637" width="12.26953125" customWidth="1"/>
    <col min="4638" max="4640" width="12.81640625" customWidth="1"/>
    <col min="4641" max="4641" width="14.36328125" bestFit="1" customWidth="1"/>
    <col min="4642" max="4645" width="12.26953125" customWidth="1"/>
    <col min="4646" max="4648" width="12.81640625" customWidth="1"/>
    <col min="4649" max="4650" width="14.36328125" bestFit="1" customWidth="1"/>
    <col min="4651" max="4652" width="13.26953125" bestFit="1" customWidth="1"/>
    <col min="4653" max="4653" width="12.26953125" customWidth="1"/>
    <col min="4654" max="4656" width="12.81640625" customWidth="1"/>
    <col min="4657" max="4659" width="14.36328125" bestFit="1" customWidth="1"/>
    <col min="4660" max="4661" width="12.26953125" customWidth="1"/>
    <col min="4662" max="4662" width="12" customWidth="1"/>
    <col min="4663" max="4664" width="12.81640625" customWidth="1"/>
    <col min="4665" max="4666" width="12.26953125" customWidth="1"/>
    <col min="4667" max="4667" width="13.6328125" bestFit="1" customWidth="1"/>
    <col min="4668" max="4669" width="12.26953125" customWidth="1"/>
    <col min="4670" max="4672" width="12.81640625" customWidth="1"/>
    <col min="4673" max="4677" width="12.26953125" customWidth="1"/>
    <col min="4678" max="4680" width="12.81640625" customWidth="1"/>
    <col min="4681" max="4685" width="12.26953125" customWidth="1"/>
    <col min="4686" max="4688" width="12.81640625" customWidth="1"/>
    <col min="4689" max="4693" width="12.26953125" customWidth="1"/>
    <col min="4694" max="4696" width="12.81640625" customWidth="1"/>
    <col min="4697" max="4697" width="14.36328125" bestFit="1" customWidth="1"/>
    <col min="4698" max="4698" width="13.26953125" bestFit="1" customWidth="1"/>
    <col min="4699" max="4700" width="14.36328125" bestFit="1" customWidth="1"/>
    <col min="4701" max="4701" width="12.26953125" customWidth="1"/>
    <col min="4702" max="4702" width="10.81640625" customWidth="1"/>
    <col min="4703" max="4704" width="12.81640625" customWidth="1"/>
    <col min="4705" max="4705" width="13.6328125" bestFit="1" customWidth="1"/>
    <col min="4706" max="4708" width="14.36328125" bestFit="1" customWidth="1"/>
    <col min="4709" max="4709" width="12.26953125" customWidth="1"/>
    <col min="4710" max="4710" width="10.81640625" customWidth="1"/>
    <col min="4711" max="4712" width="12.81640625" customWidth="1"/>
    <col min="4713" max="4713" width="13.6328125" bestFit="1" customWidth="1"/>
    <col min="4714" max="4714" width="12.453125" bestFit="1" customWidth="1"/>
    <col min="4715" max="4716" width="13.6328125" bestFit="1" customWidth="1"/>
    <col min="4717" max="4717" width="12.26953125" customWidth="1"/>
    <col min="4718" max="4720" width="12.81640625" customWidth="1"/>
    <col min="4721" max="4725" width="12.26953125" customWidth="1"/>
    <col min="4726" max="4728" width="12.81640625" customWidth="1"/>
    <col min="4729" max="4729" width="12.26953125" customWidth="1"/>
    <col min="4730" max="4730" width="13.26953125" bestFit="1" customWidth="1"/>
    <col min="4731" max="4732" width="14.36328125" bestFit="1" customWidth="1"/>
    <col min="4733" max="4733" width="12.26953125" customWidth="1"/>
    <col min="4734" max="4736" width="12.81640625" customWidth="1"/>
    <col min="4737" max="4740" width="14.36328125" bestFit="1" customWidth="1"/>
    <col min="4741" max="4741" width="12.26953125" customWidth="1"/>
    <col min="4742" max="4742" width="12.81640625" bestFit="1" customWidth="1"/>
    <col min="4743" max="4744" width="12.81640625" customWidth="1"/>
    <col min="4745" max="4745" width="14.36328125" bestFit="1" customWidth="1"/>
    <col min="4746" max="4748" width="13.6328125" bestFit="1" customWidth="1"/>
    <col min="4749" max="4749" width="12.26953125" customWidth="1"/>
    <col min="4750" max="4752" width="12.81640625" customWidth="1"/>
    <col min="4753" max="4753" width="13.6328125" bestFit="1" customWidth="1"/>
    <col min="4754" max="4756" width="14.36328125" bestFit="1" customWidth="1"/>
    <col min="4757" max="4757" width="12.26953125" customWidth="1"/>
    <col min="4758" max="4758" width="12" customWidth="1"/>
    <col min="4759" max="4760" width="12.81640625" customWidth="1"/>
    <col min="4761" max="4761" width="13.6328125" bestFit="1" customWidth="1"/>
    <col min="4762" max="4764" width="14.36328125" bestFit="1" customWidth="1"/>
    <col min="4765" max="4780" width="12.26953125" customWidth="1"/>
    <col min="4781" max="4781" width="12.81640625" customWidth="1"/>
    <col min="4782" max="4782" width="12.26953125" customWidth="1"/>
    <col min="4783" max="4783" width="11.453125" customWidth="1"/>
    <col min="4784" max="4784" width="11.7265625" customWidth="1"/>
    <col min="4785" max="4792" width="12.26953125" customWidth="1"/>
    <col min="4793" max="4795" width="13.6328125" customWidth="1"/>
    <col min="4796" max="4797" width="12.26953125" customWidth="1"/>
    <col min="4798" max="4800" width="13.6328125" customWidth="1"/>
    <col min="4801" max="4802" width="12.26953125" customWidth="1"/>
    <col min="4803" max="4805" width="13.6328125" customWidth="1"/>
    <col min="4806" max="4807" width="12.26953125" customWidth="1"/>
    <col min="4808" max="4810" width="13.6328125" customWidth="1"/>
    <col min="4811" max="4811" width="14.36328125" customWidth="1"/>
    <col min="4812" max="4812" width="12.26953125" customWidth="1"/>
    <col min="4813" max="4815" width="13.6328125" customWidth="1"/>
    <col min="4816" max="4816" width="14.36328125" customWidth="1"/>
    <col min="4817" max="4817" width="12.26953125" customWidth="1"/>
    <col min="4818" max="4818" width="10.26953125" customWidth="1"/>
    <col min="4819" max="4820" width="13.6328125" customWidth="1"/>
    <col min="4821" max="4822" width="12.26953125" customWidth="1"/>
    <col min="4823" max="4825" width="13.6328125" customWidth="1"/>
    <col min="4826" max="4826" width="14.36328125" customWidth="1"/>
    <col min="4827" max="4827" width="12.26953125" customWidth="1"/>
    <col min="4828" max="4830" width="13.6328125" customWidth="1"/>
    <col min="4831" max="4831" width="12.453125" customWidth="1"/>
    <col min="4832" max="4832" width="12.26953125" customWidth="1"/>
    <col min="4833" max="4833" width="11.26953125" customWidth="1"/>
    <col min="4834" max="4836" width="13.6328125" customWidth="1"/>
    <col min="4837" max="4837" width="12.26953125" customWidth="1"/>
    <col min="4838" max="4838" width="9.08984375" customWidth="1"/>
    <col min="4839" max="4841" width="13.6328125" customWidth="1"/>
    <col min="4842" max="4842" width="12.26953125" customWidth="1"/>
    <col min="4843" max="4843" width="6.7265625" customWidth="1"/>
    <col min="4844" max="4846" width="13.6328125" customWidth="1"/>
    <col min="4847" max="4847" width="12.26953125" customWidth="1"/>
    <col min="4848" max="4850" width="13.6328125" customWidth="1"/>
    <col min="4851" max="4852" width="12.26953125" customWidth="1"/>
    <col min="4853" max="4855" width="13.6328125" customWidth="1"/>
    <col min="4856" max="4857" width="12.26953125" customWidth="1"/>
    <col min="4858" max="4860" width="13.6328125" customWidth="1"/>
    <col min="4861" max="4862" width="12.26953125" customWidth="1"/>
    <col min="4863" max="4865" width="13.6328125" customWidth="1"/>
    <col min="4866" max="4866" width="12.453125" bestFit="1" customWidth="1"/>
    <col min="4867" max="4867" width="12.26953125" customWidth="1"/>
    <col min="4868" max="4868" width="11.26953125" customWidth="1"/>
    <col min="4869" max="4870" width="13.6328125" customWidth="1"/>
    <col min="4871" max="4871" width="13.6328125" bestFit="1" customWidth="1"/>
    <col min="4872" max="4872" width="12.26953125" customWidth="1"/>
    <col min="4873" max="4873" width="9.08984375" customWidth="1"/>
    <col min="4874" max="4875" width="13.6328125" customWidth="1"/>
    <col min="4876" max="4876" width="14.36328125" bestFit="1" customWidth="1"/>
    <col min="4877" max="4877" width="12.26953125" customWidth="1"/>
    <col min="4878" max="4880" width="12.81640625" customWidth="1"/>
    <col min="4881" max="4885" width="12.26953125" customWidth="1"/>
    <col min="4886" max="4888" width="12.81640625" customWidth="1"/>
    <col min="4889" max="4893" width="12.26953125" customWidth="1"/>
    <col min="4894" max="4896" width="12.81640625" customWidth="1"/>
    <col min="4897" max="4897" width="14.36328125" bestFit="1" customWidth="1"/>
    <col min="4898" max="4901" width="12.26953125" customWidth="1"/>
    <col min="4902" max="4904" width="12.81640625" customWidth="1"/>
    <col min="4905" max="4906" width="14.36328125" bestFit="1" customWidth="1"/>
    <col min="4907" max="4908" width="13.26953125" bestFit="1" customWidth="1"/>
    <col min="4909" max="4909" width="12.26953125" customWidth="1"/>
    <col min="4910" max="4912" width="12.81640625" customWidth="1"/>
    <col min="4913" max="4915" width="14.36328125" bestFit="1" customWidth="1"/>
    <col min="4916" max="4917" width="12.26953125" customWidth="1"/>
    <col min="4918" max="4918" width="12" customWidth="1"/>
    <col min="4919" max="4920" width="12.81640625" customWidth="1"/>
    <col min="4921" max="4922" width="12.26953125" customWidth="1"/>
    <col min="4923" max="4923" width="13.6328125" bestFit="1" customWidth="1"/>
    <col min="4924" max="4925" width="12.26953125" customWidth="1"/>
    <col min="4926" max="4928" width="12.81640625" customWidth="1"/>
    <col min="4929" max="4933" width="12.26953125" customWidth="1"/>
    <col min="4934" max="4936" width="12.81640625" customWidth="1"/>
    <col min="4937" max="4941" width="12.26953125" customWidth="1"/>
    <col min="4942" max="4944" width="12.81640625" customWidth="1"/>
    <col min="4945" max="4949" width="12.26953125" customWidth="1"/>
    <col min="4950" max="4952" width="12.81640625" customWidth="1"/>
    <col min="4953" max="4953" width="14.36328125" bestFit="1" customWidth="1"/>
    <col min="4954" max="4954" width="13.26953125" bestFit="1" customWidth="1"/>
    <col min="4955" max="4956" width="14.36328125" bestFit="1" customWidth="1"/>
    <col min="4957" max="4957" width="12.26953125" customWidth="1"/>
    <col min="4958" max="4958" width="10.81640625" customWidth="1"/>
    <col min="4959" max="4960" width="12.81640625" customWidth="1"/>
    <col min="4961" max="4961" width="13.6328125" bestFit="1" customWidth="1"/>
    <col min="4962" max="4964" width="14.36328125" bestFit="1" customWidth="1"/>
    <col min="4965" max="4965" width="12.26953125" customWidth="1"/>
    <col min="4966" max="4966" width="10.81640625" customWidth="1"/>
    <col min="4967" max="4968" width="12.81640625" customWidth="1"/>
    <col min="4969" max="4969" width="13.6328125" bestFit="1" customWidth="1"/>
    <col min="4970" max="4970" width="12.453125" bestFit="1" customWidth="1"/>
    <col min="4971" max="4972" width="13.6328125" bestFit="1" customWidth="1"/>
    <col min="4973" max="4973" width="12.26953125" customWidth="1"/>
    <col min="4974" max="4976" width="12.81640625" customWidth="1"/>
    <col min="4977" max="4981" width="12.26953125" customWidth="1"/>
    <col min="4982" max="4984" width="12.81640625" customWidth="1"/>
    <col min="4985" max="4985" width="12.26953125" customWidth="1"/>
    <col min="4986" max="4986" width="13.26953125" bestFit="1" customWidth="1"/>
    <col min="4987" max="4988" width="14.36328125" bestFit="1" customWidth="1"/>
    <col min="4989" max="4989" width="12.26953125" customWidth="1"/>
    <col min="4990" max="4992" width="12.81640625" customWidth="1"/>
    <col min="4993" max="4996" width="14.36328125" bestFit="1" customWidth="1"/>
    <col min="4997" max="4997" width="12.26953125" customWidth="1"/>
    <col min="4998" max="4998" width="12.81640625" bestFit="1" customWidth="1"/>
    <col min="4999" max="5000" width="12.81640625" customWidth="1"/>
    <col min="5001" max="5001" width="14.36328125" bestFit="1" customWidth="1"/>
    <col min="5002" max="5004" width="13.6328125" bestFit="1" customWidth="1"/>
    <col min="5005" max="5005" width="12.26953125" customWidth="1"/>
    <col min="5006" max="5008" width="12.81640625" customWidth="1"/>
    <col min="5009" max="5009" width="13.6328125" bestFit="1" customWidth="1"/>
    <col min="5010" max="5012" width="14.36328125" bestFit="1" customWidth="1"/>
    <col min="5013" max="5013" width="12.26953125" customWidth="1"/>
    <col min="5014" max="5014" width="12" customWidth="1"/>
    <col min="5015" max="5016" width="12.81640625" customWidth="1"/>
    <col min="5017" max="5017" width="13.6328125" bestFit="1" customWidth="1"/>
    <col min="5018" max="5020" width="14.36328125" bestFit="1" customWidth="1"/>
    <col min="5021" max="5036" width="12.26953125" customWidth="1"/>
    <col min="5037" max="5037" width="12.81640625" customWidth="1"/>
    <col min="5038" max="5038" width="12.26953125" customWidth="1"/>
    <col min="5039" max="5039" width="11.453125" customWidth="1"/>
    <col min="5040" max="5040" width="11.7265625" customWidth="1"/>
    <col min="5041" max="5048" width="12.26953125" customWidth="1"/>
    <col min="5049" max="5051" width="13.6328125" customWidth="1"/>
    <col min="5052" max="5053" width="12.26953125" customWidth="1"/>
    <col min="5054" max="5056" width="13.6328125" customWidth="1"/>
    <col min="5057" max="5058" width="12.26953125" customWidth="1"/>
    <col min="5059" max="5061" width="13.6328125" customWidth="1"/>
    <col min="5062" max="5063" width="12.26953125" customWidth="1"/>
    <col min="5064" max="5066" width="13.6328125" customWidth="1"/>
    <col min="5067" max="5067" width="14.36328125" customWidth="1"/>
    <col min="5068" max="5068" width="12.26953125" customWidth="1"/>
    <col min="5069" max="5071" width="13.6328125" customWidth="1"/>
    <col min="5072" max="5072" width="14.36328125" customWidth="1"/>
    <col min="5073" max="5073" width="12.26953125" customWidth="1"/>
    <col min="5074" max="5074" width="10.26953125" customWidth="1"/>
    <col min="5075" max="5076" width="13.6328125" customWidth="1"/>
    <col min="5077" max="5078" width="12.26953125" customWidth="1"/>
    <col min="5079" max="5081" width="13.6328125" customWidth="1"/>
    <col min="5082" max="5082" width="14.36328125" customWidth="1"/>
    <col min="5083" max="5083" width="12.26953125" customWidth="1"/>
    <col min="5084" max="5086" width="13.6328125" customWidth="1"/>
    <col min="5087" max="5087" width="12.453125" customWidth="1"/>
    <col min="5088" max="5088" width="12.26953125" customWidth="1"/>
    <col min="5089" max="5089" width="11.26953125" customWidth="1"/>
    <col min="5090" max="5092" width="13.6328125" customWidth="1"/>
    <col min="5093" max="5093" width="12.26953125" customWidth="1"/>
    <col min="5094" max="5094" width="9.08984375" customWidth="1"/>
    <col min="5095" max="5097" width="13.6328125" customWidth="1"/>
    <col min="5098" max="5098" width="12.26953125" customWidth="1"/>
    <col min="5099" max="5099" width="6.7265625" customWidth="1"/>
    <col min="5100" max="5102" width="13.6328125" customWidth="1"/>
    <col min="5103" max="5103" width="12.26953125" customWidth="1"/>
    <col min="5104" max="5106" width="13.6328125" customWidth="1"/>
    <col min="5107" max="5108" width="12.26953125" customWidth="1"/>
    <col min="5109" max="5111" width="13.6328125" customWidth="1"/>
    <col min="5112" max="5113" width="12.26953125" customWidth="1"/>
    <col min="5114" max="5116" width="13.6328125" customWidth="1"/>
    <col min="5117" max="5118" width="12.26953125" customWidth="1"/>
    <col min="5119" max="5121" width="13.6328125" customWidth="1"/>
    <col min="5122" max="5122" width="12.453125" bestFit="1" customWidth="1"/>
    <col min="5123" max="5123" width="12.26953125" customWidth="1"/>
    <col min="5124" max="5124" width="11.26953125" customWidth="1"/>
    <col min="5125" max="5126" width="13.6328125" customWidth="1"/>
    <col min="5127" max="5127" width="13.6328125" bestFit="1" customWidth="1"/>
    <col min="5128" max="5128" width="12.26953125" customWidth="1"/>
    <col min="5129" max="5129" width="9.08984375" customWidth="1"/>
    <col min="5130" max="5131" width="13.6328125" customWidth="1"/>
    <col min="5132" max="5132" width="14.36328125" bestFit="1" customWidth="1"/>
    <col min="5133" max="5133" width="12.26953125" customWidth="1"/>
    <col min="5134" max="5136" width="12.81640625" customWidth="1"/>
    <col min="5137" max="5141" width="12.26953125" customWidth="1"/>
    <col min="5142" max="5144" width="12.81640625" customWidth="1"/>
    <col min="5145" max="5149" width="12.26953125" customWidth="1"/>
    <col min="5150" max="5152" width="12.81640625" customWidth="1"/>
    <col min="5153" max="5153" width="14.36328125" bestFit="1" customWidth="1"/>
    <col min="5154" max="5157" width="12.26953125" customWidth="1"/>
    <col min="5158" max="5160" width="12.81640625" customWidth="1"/>
    <col min="5161" max="5162" width="14.36328125" bestFit="1" customWidth="1"/>
    <col min="5163" max="5164" width="13.26953125" bestFit="1" customWidth="1"/>
    <col min="5165" max="5165" width="12.26953125" customWidth="1"/>
    <col min="5166" max="5168" width="12.81640625" customWidth="1"/>
    <col min="5169" max="5171" width="14.36328125" bestFit="1" customWidth="1"/>
    <col min="5172" max="5173" width="12.26953125" customWidth="1"/>
    <col min="5174" max="5174" width="12" customWidth="1"/>
    <col min="5175" max="5176" width="12.81640625" customWidth="1"/>
    <col min="5177" max="5178" width="12.26953125" customWidth="1"/>
    <col min="5179" max="5179" width="13.6328125" bestFit="1" customWidth="1"/>
    <col min="5180" max="5181" width="12.26953125" customWidth="1"/>
    <col min="5182" max="5184" width="12.81640625" customWidth="1"/>
    <col min="5185" max="5189" width="12.26953125" customWidth="1"/>
    <col min="5190" max="5192" width="12.81640625" customWidth="1"/>
    <col min="5193" max="5197" width="12.26953125" customWidth="1"/>
    <col min="5198" max="5200" width="12.81640625" customWidth="1"/>
    <col min="5201" max="5205" width="12.26953125" customWidth="1"/>
    <col min="5206" max="5208" width="12.81640625" customWidth="1"/>
    <col min="5209" max="5209" width="14.36328125" bestFit="1" customWidth="1"/>
    <col min="5210" max="5210" width="13.26953125" bestFit="1" customWidth="1"/>
    <col min="5211" max="5212" width="14.36328125" bestFit="1" customWidth="1"/>
    <col min="5213" max="5213" width="12.26953125" customWidth="1"/>
    <col min="5214" max="5214" width="10.81640625" customWidth="1"/>
    <col min="5215" max="5216" width="12.81640625" customWidth="1"/>
    <col min="5217" max="5217" width="13.6328125" bestFit="1" customWidth="1"/>
    <col min="5218" max="5220" width="14.36328125" bestFit="1" customWidth="1"/>
    <col min="5221" max="5221" width="12.26953125" customWidth="1"/>
    <col min="5222" max="5222" width="10.81640625" customWidth="1"/>
    <col min="5223" max="5224" width="12.81640625" customWidth="1"/>
    <col min="5225" max="5225" width="13.6328125" bestFit="1" customWidth="1"/>
    <col min="5226" max="5226" width="12.453125" bestFit="1" customWidth="1"/>
    <col min="5227" max="5228" width="13.6328125" bestFit="1" customWidth="1"/>
    <col min="5229" max="5229" width="12.26953125" customWidth="1"/>
    <col min="5230" max="5232" width="12.81640625" customWidth="1"/>
    <col min="5233" max="5237" width="12.26953125" customWidth="1"/>
    <col min="5238" max="5240" width="12.81640625" customWidth="1"/>
    <col min="5241" max="5241" width="12.26953125" customWidth="1"/>
    <col min="5242" max="5242" width="13.26953125" bestFit="1" customWidth="1"/>
    <col min="5243" max="5244" width="14.36328125" bestFit="1" customWidth="1"/>
    <col min="5245" max="5245" width="12.26953125" customWidth="1"/>
    <col min="5246" max="5248" width="12.81640625" customWidth="1"/>
    <col min="5249" max="5252" width="14.36328125" bestFit="1" customWidth="1"/>
    <col min="5253" max="5253" width="12.26953125" customWidth="1"/>
    <col min="5254" max="5254" width="12.81640625" bestFit="1" customWidth="1"/>
    <col min="5255" max="5256" width="12.81640625" customWidth="1"/>
    <col min="5257" max="5257" width="14.36328125" bestFit="1" customWidth="1"/>
    <col min="5258" max="5260" width="13.6328125" bestFit="1" customWidth="1"/>
    <col min="5261" max="5261" width="12.26953125" customWidth="1"/>
    <col min="5262" max="5264" width="12.81640625" customWidth="1"/>
    <col min="5265" max="5265" width="13.6328125" bestFit="1" customWidth="1"/>
    <col min="5266" max="5268" width="14.36328125" bestFit="1" customWidth="1"/>
    <col min="5269" max="5269" width="12.26953125" customWidth="1"/>
    <col min="5270" max="5270" width="12" customWidth="1"/>
    <col min="5271" max="5272" width="12.81640625" customWidth="1"/>
    <col min="5273" max="5273" width="13.6328125" bestFit="1" customWidth="1"/>
    <col min="5274" max="5276" width="14.36328125" bestFit="1" customWidth="1"/>
    <col min="5277" max="5292" width="12.26953125" customWidth="1"/>
    <col min="5293" max="5293" width="12.81640625" customWidth="1"/>
    <col min="5294" max="5294" width="12.26953125" customWidth="1"/>
    <col min="5295" max="5295" width="11.453125" customWidth="1"/>
    <col min="5296" max="5296" width="11.7265625" customWidth="1"/>
    <col min="5297" max="5304" width="12.26953125" customWidth="1"/>
    <col min="5305" max="5307" width="13.6328125" customWidth="1"/>
    <col min="5308" max="5309" width="12.26953125" customWidth="1"/>
    <col min="5310" max="5312" width="13.6328125" customWidth="1"/>
    <col min="5313" max="5314" width="12.26953125" customWidth="1"/>
    <col min="5315" max="5317" width="13.6328125" customWidth="1"/>
    <col min="5318" max="5319" width="12.26953125" customWidth="1"/>
    <col min="5320" max="5322" width="13.6328125" customWidth="1"/>
    <col min="5323" max="5323" width="14.36328125" customWidth="1"/>
    <col min="5324" max="5324" width="12.26953125" customWidth="1"/>
    <col min="5325" max="5327" width="13.6328125" customWidth="1"/>
    <col min="5328" max="5328" width="14.36328125" customWidth="1"/>
    <col min="5329" max="5329" width="12.26953125" customWidth="1"/>
    <col min="5330" max="5330" width="10.26953125" customWidth="1"/>
    <col min="5331" max="5332" width="13.6328125" customWidth="1"/>
    <col min="5333" max="5334" width="12.26953125" customWidth="1"/>
    <col min="5335" max="5337" width="13.6328125" customWidth="1"/>
    <col min="5338" max="5338" width="14.36328125" customWidth="1"/>
    <col min="5339" max="5339" width="12.26953125" customWidth="1"/>
    <col min="5340" max="5342" width="13.6328125" customWidth="1"/>
    <col min="5343" max="5343" width="12.453125" customWidth="1"/>
    <col min="5344" max="5344" width="12.26953125" customWidth="1"/>
    <col min="5345" max="5345" width="11.26953125" customWidth="1"/>
    <col min="5346" max="5348" width="13.6328125" customWidth="1"/>
    <col min="5349" max="5349" width="12.26953125" customWidth="1"/>
    <col min="5350" max="5350" width="9.08984375" customWidth="1"/>
    <col min="5351" max="5353" width="13.6328125" customWidth="1"/>
    <col min="5354" max="5354" width="12.26953125" customWidth="1"/>
    <col min="5355" max="5355" width="6.7265625" customWidth="1"/>
    <col min="5356" max="5358" width="13.6328125" customWidth="1"/>
    <col min="5359" max="5359" width="12.26953125" customWidth="1"/>
    <col min="5360" max="5362" width="13.6328125" customWidth="1"/>
    <col min="5363" max="5364" width="12.26953125" customWidth="1"/>
    <col min="5365" max="5367" width="13.6328125" customWidth="1"/>
    <col min="5368" max="5369" width="12.26953125" customWidth="1"/>
    <col min="5370" max="5372" width="13.6328125" customWidth="1"/>
    <col min="5373" max="5374" width="12.26953125" customWidth="1"/>
    <col min="5375" max="5377" width="13.6328125" customWidth="1"/>
    <col min="5378" max="5378" width="12.453125" bestFit="1" customWidth="1"/>
    <col min="5379" max="5379" width="12.26953125" customWidth="1"/>
    <col min="5380" max="5380" width="11.26953125" customWidth="1"/>
    <col min="5381" max="5382" width="13.6328125" customWidth="1"/>
    <col min="5383" max="5383" width="13.6328125" bestFit="1" customWidth="1"/>
    <col min="5384" max="5384" width="12.26953125" customWidth="1"/>
    <col min="5385" max="5385" width="9.08984375" customWidth="1"/>
    <col min="5386" max="5387" width="13.6328125" customWidth="1"/>
    <col min="5388" max="5388" width="14.36328125" bestFit="1" customWidth="1"/>
    <col min="5389" max="5389" width="12.26953125" customWidth="1"/>
    <col min="5390" max="5392" width="12.81640625" customWidth="1"/>
    <col min="5393" max="5397" width="12.26953125" customWidth="1"/>
    <col min="5398" max="5400" width="12.81640625" customWidth="1"/>
    <col min="5401" max="5405" width="12.26953125" customWidth="1"/>
    <col min="5406" max="5408" width="12.81640625" customWidth="1"/>
    <col min="5409" max="5409" width="14.36328125" bestFit="1" customWidth="1"/>
    <col min="5410" max="5413" width="12.26953125" customWidth="1"/>
    <col min="5414" max="5416" width="12.81640625" customWidth="1"/>
    <col min="5417" max="5418" width="14.36328125" bestFit="1" customWidth="1"/>
    <col min="5419" max="5420" width="13.26953125" bestFit="1" customWidth="1"/>
    <col min="5421" max="5421" width="12.26953125" customWidth="1"/>
    <col min="5422" max="5424" width="12.81640625" customWidth="1"/>
    <col min="5425" max="5427" width="14.36328125" bestFit="1" customWidth="1"/>
    <col min="5428" max="5429" width="12.26953125" customWidth="1"/>
    <col min="5430" max="5430" width="12" customWidth="1"/>
    <col min="5431" max="5432" width="12.81640625" customWidth="1"/>
    <col min="5433" max="5434" width="12.26953125" customWidth="1"/>
    <col min="5435" max="5435" width="13.6328125" bestFit="1" customWidth="1"/>
    <col min="5436" max="5437" width="12.26953125" customWidth="1"/>
    <col min="5438" max="5440" width="12.81640625" customWidth="1"/>
    <col min="5441" max="5445" width="12.26953125" customWidth="1"/>
    <col min="5446" max="5448" width="12.81640625" customWidth="1"/>
    <col min="5449" max="5453" width="12.26953125" customWidth="1"/>
    <col min="5454" max="5456" width="12.81640625" customWidth="1"/>
    <col min="5457" max="5461" width="12.26953125" customWidth="1"/>
    <col min="5462" max="5464" width="12.81640625" customWidth="1"/>
    <col min="5465" max="5465" width="14.36328125" bestFit="1" customWidth="1"/>
    <col min="5466" max="5466" width="13.26953125" bestFit="1" customWidth="1"/>
    <col min="5467" max="5468" width="14.36328125" bestFit="1" customWidth="1"/>
    <col min="5469" max="5469" width="12.26953125" customWidth="1"/>
    <col min="5470" max="5470" width="10.81640625" customWidth="1"/>
    <col min="5471" max="5472" width="12.81640625" customWidth="1"/>
    <col min="5473" max="5473" width="13.6328125" bestFit="1" customWidth="1"/>
    <col min="5474" max="5476" width="14.36328125" bestFit="1" customWidth="1"/>
    <col min="5477" max="5477" width="12.26953125" customWidth="1"/>
    <col min="5478" max="5478" width="10.81640625" customWidth="1"/>
    <col min="5479" max="5480" width="12.81640625" customWidth="1"/>
    <col min="5481" max="5481" width="13.6328125" bestFit="1" customWidth="1"/>
    <col min="5482" max="5482" width="12.453125" bestFit="1" customWidth="1"/>
    <col min="5483" max="5484" width="13.6328125" bestFit="1" customWidth="1"/>
    <col min="5485" max="5485" width="12.26953125" customWidth="1"/>
    <col min="5486" max="5488" width="12.81640625" customWidth="1"/>
    <col min="5489" max="5493" width="12.26953125" customWidth="1"/>
    <col min="5494" max="5496" width="12.81640625" customWidth="1"/>
    <col min="5497" max="5497" width="12.26953125" customWidth="1"/>
    <col min="5498" max="5498" width="13.26953125" bestFit="1" customWidth="1"/>
    <col min="5499" max="5500" width="14.36328125" bestFit="1" customWidth="1"/>
    <col min="5501" max="5501" width="12.26953125" customWidth="1"/>
    <col min="5502" max="5504" width="12.81640625" customWidth="1"/>
    <col min="5505" max="5508" width="14.36328125" bestFit="1" customWidth="1"/>
    <col min="5509" max="5509" width="12.26953125" customWidth="1"/>
    <col min="5510" max="5510" width="12.81640625" bestFit="1" customWidth="1"/>
    <col min="5511" max="5512" width="12.81640625" customWidth="1"/>
    <col min="5513" max="5513" width="14.36328125" bestFit="1" customWidth="1"/>
    <col min="5514" max="5516" width="13.6328125" bestFit="1" customWidth="1"/>
    <col min="5517" max="5517" width="12.26953125" customWidth="1"/>
    <col min="5518" max="5520" width="12.81640625" customWidth="1"/>
    <col min="5521" max="5521" width="13.6328125" bestFit="1" customWidth="1"/>
    <col min="5522" max="5524" width="14.36328125" bestFit="1" customWidth="1"/>
    <col min="5525" max="5525" width="12.26953125" customWidth="1"/>
    <col min="5526" max="5526" width="12" customWidth="1"/>
    <col min="5527" max="5528" width="12.81640625" customWidth="1"/>
    <col min="5529" max="5529" width="13.6328125" bestFit="1" customWidth="1"/>
    <col min="5530" max="5532" width="14.36328125" bestFit="1" customWidth="1"/>
    <col min="5533" max="5548" width="12.26953125" customWidth="1"/>
    <col min="5549" max="5549" width="12.81640625" customWidth="1"/>
    <col min="5550" max="5550" width="12.26953125" customWidth="1"/>
    <col min="5551" max="5551" width="11.453125" customWidth="1"/>
    <col min="5552" max="5552" width="11.7265625" customWidth="1"/>
    <col min="5553" max="5560" width="12.26953125" customWidth="1"/>
    <col min="5561" max="5563" width="13.6328125" customWidth="1"/>
    <col min="5564" max="5565" width="12.26953125" customWidth="1"/>
    <col min="5566" max="5568" width="13.6328125" customWidth="1"/>
    <col min="5569" max="5570" width="12.26953125" customWidth="1"/>
    <col min="5571" max="5573" width="13.6328125" customWidth="1"/>
    <col min="5574" max="5575" width="12.26953125" customWidth="1"/>
    <col min="5576" max="5578" width="13.6328125" customWidth="1"/>
    <col min="5579" max="5579" width="14.36328125" customWidth="1"/>
    <col min="5580" max="5580" width="12.26953125" customWidth="1"/>
    <col min="5581" max="5583" width="13.6328125" customWidth="1"/>
    <col min="5584" max="5584" width="14.36328125" customWidth="1"/>
    <col min="5585" max="5585" width="12.26953125" customWidth="1"/>
    <col min="5586" max="5586" width="10.26953125" customWidth="1"/>
    <col min="5587" max="5588" width="13.6328125" customWidth="1"/>
    <col min="5589" max="5590" width="12.26953125" customWidth="1"/>
    <col min="5591" max="5593" width="13.6328125" customWidth="1"/>
    <col min="5594" max="5594" width="14.36328125" customWidth="1"/>
    <col min="5595" max="5595" width="12.26953125" customWidth="1"/>
    <col min="5596" max="5598" width="13.6328125" customWidth="1"/>
    <col min="5599" max="5599" width="12.453125" customWidth="1"/>
    <col min="5600" max="5600" width="12.26953125" customWidth="1"/>
    <col min="5601" max="5601" width="11.26953125" customWidth="1"/>
    <col min="5602" max="5604" width="13.6328125" customWidth="1"/>
    <col min="5605" max="5605" width="12.26953125" customWidth="1"/>
    <col min="5606" max="5606" width="9.08984375" customWidth="1"/>
    <col min="5607" max="5609" width="13.6328125" customWidth="1"/>
    <col min="5610" max="5610" width="12.26953125" customWidth="1"/>
    <col min="5611" max="5611" width="6.7265625" customWidth="1"/>
    <col min="5612" max="5614" width="13.6328125" customWidth="1"/>
    <col min="5615" max="5615" width="12.26953125" customWidth="1"/>
    <col min="5616" max="5618" width="13.6328125" customWidth="1"/>
    <col min="5619" max="5620" width="12.26953125" customWidth="1"/>
    <col min="5621" max="5623" width="13.6328125" customWidth="1"/>
    <col min="5624" max="5625" width="12.26953125" customWidth="1"/>
    <col min="5626" max="5628" width="13.6328125" customWidth="1"/>
    <col min="5629" max="5630" width="12.26953125" customWidth="1"/>
    <col min="5631" max="5633" width="13.6328125" customWidth="1"/>
    <col min="5634" max="5634" width="12.453125" bestFit="1" customWidth="1"/>
    <col min="5635" max="5635" width="12.26953125" customWidth="1"/>
    <col min="5636" max="5636" width="11.26953125" customWidth="1"/>
    <col min="5637" max="5638" width="13.6328125" customWidth="1"/>
    <col min="5639" max="5639" width="13.6328125" bestFit="1" customWidth="1"/>
    <col min="5640" max="5640" width="12.26953125" customWidth="1"/>
    <col min="5641" max="5641" width="9.08984375" customWidth="1"/>
    <col min="5642" max="5643" width="13.6328125" customWidth="1"/>
    <col min="5644" max="5644" width="14.36328125" bestFit="1" customWidth="1"/>
    <col min="5645" max="5645" width="12.26953125" customWidth="1"/>
    <col min="5646" max="5648" width="12.81640625" customWidth="1"/>
    <col min="5649" max="5653" width="12.26953125" customWidth="1"/>
    <col min="5654" max="5656" width="12.81640625" customWidth="1"/>
    <col min="5657" max="5661" width="12.26953125" customWidth="1"/>
    <col min="5662" max="5664" width="12.81640625" customWidth="1"/>
    <col min="5665" max="5665" width="14.36328125" bestFit="1" customWidth="1"/>
    <col min="5666" max="5669" width="12.26953125" customWidth="1"/>
    <col min="5670" max="5672" width="12.81640625" customWidth="1"/>
    <col min="5673" max="5674" width="14.36328125" bestFit="1" customWidth="1"/>
    <col min="5675" max="5676" width="13.26953125" bestFit="1" customWidth="1"/>
    <col min="5677" max="5677" width="12.26953125" customWidth="1"/>
    <col min="5678" max="5680" width="12.81640625" customWidth="1"/>
    <col min="5681" max="5683" width="14.36328125" bestFit="1" customWidth="1"/>
    <col min="5684" max="5685" width="12.26953125" customWidth="1"/>
    <col min="5686" max="5686" width="12" customWidth="1"/>
    <col min="5687" max="5688" width="12.81640625" customWidth="1"/>
    <col min="5689" max="5690" width="12.26953125" customWidth="1"/>
    <col min="5691" max="5691" width="13.6328125" bestFit="1" customWidth="1"/>
    <col min="5692" max="5693" width="12.26953125" customWidth="1"/>
    <col min="5694" max="5696" width="12.81640625" customWidth="1"/>
    <col min="5697" max="5701" width="12.26953125" customWidth="1"/>
    <col min="5702" max="5704" width="12.81640625" customWidth="1"/>
    <col min="5705" max="5709" width="12.26953125" customWidth="1"/>
    <col min="5710" max="5712" width="12.81640625" customWidth="1"/>
    <col min="5713" max="5717" width="12.26953125" customWidth="1"/>
    <col min="5718" max="5720" width="12.81640625" customWidth="1"/>
    <col min="5721" max="5721" width="14.36328125" bestFit="1" customWidth="1"/>
    <col min="5722" max="5722" width="13.26953125" bestFit="1" customWidth="1"/>
    <col min="5723" max="5724" width="14.36328125" bestFit="1" customWidth="1"/>
    <col min="5725" max="5725" width="12.26953125" customWidth="1"/>
    <col min="5726" max="5726" width="10.81640625" customWidth="1"/>
    <col min="5727" max="5728" width="12.81640625" customWidth="1"/>
    <col min="5729" max="5729" width="13.6328125" bestFit="1" customWidth="1"/>
    <col min="5730" max="5732" width="14.36328125" bestFit="1" customWidth="1"/>
    <col min="5733" max="5733" width="12.26953125" customWidth="1"/>
    <col min="5734" max="5734" width="10.81640625" customWidth="1"/>
    <col min="5735" max="5736" width="12.81640625" customWidth="1"/>
    <col min="5737" max="5737" width="13.6328125" bestFit="1" customWidth="1"/>
    <col min="5738" max="5738" width="12.453125" bestFit="1" customWidth="1"/>
    <col min="5739" max="5740" width="13.6328125" bestFit="1" customWidth="1"/>
    <col min="5741" max="5741" width="12.26953125" customWidth="1"/>
    <col min="5742" max="5744" width="12.81640625" customWidth="1"/>
    <col min="5745" max="5749" width="12.26953125" customWidth="1"/>
    <col min="5750" max="5752" width="12.81640625" customWidth="1"/>
    <col min="5753" max="5753" width="12.26953125" customWidth="1"/>
    <col min="5754" max="5754" width="13.26953125" bestFit="1" customWidth="1"/>
    <col min="5755" max="5756" width="14.36328125" bestFit="1" customWidth="1"/>
    <col min="5757" max="5757" width="12.26953125" customWidth="1"/>
    <col min="5758" max="5760" width="12.81640625" customWidth="1"/>
    <col min="5761" max="5764" width="14.36328125" bestFit="1" customWidth="1"/>
    <col min="5765" max="5765" width="12.26953125" customWidth="1"/>
    <col min="5766" max="5766" width="12.81640625" bestFit="1" customWidth="1"/>
    <col min="5767" max="5768" width="12.81640625" customWidth="1"/>
    <col min="5769" max="5769" width="14.36328125" bestFit="1" customWidth="1"/>
    <col min="5770" max="5772" width="13.6328125" bestFit="1" customWidth="1"/>
    <col min="5773" max="5773" width="12.26953125" customWidth="1"/>
    <col min="5774" max="5776" width="12.81640625" customWidth="1"/>
    <col min="5777" max="5777" width="13.6328125" bestFit="1" customWidth="1"/>
    <col min="5778" max="5780" width="14.36328125" bestFit="1" customWidth="1"/>
    <col min="5781" max="5781" width="12.26953125" customWidth="1"/>
    <col min="5782" max="5782" width="12" customWidth="1"/>
    <col min="5783" max="5784" width="12.81640625" customWidth="1"/>
    <col min="5785" max="5785" width="13.6328125" bestFit="1" customWidth="1"/>
    <col min="5786" max="5788" width="14.36328125" bestFit="1" customWidth="1"/>
    <col min="5789" max="5804" width="12.26953125" customWidth="1"/>
    <col min="5805" max="5805" width="12.81640625" customWidth="1"/>
    <col min="5806" max="5806" width="12.26953125" customWidth="1"/>
    <col min="5807" max="5807" width="11.453125" customWidth="1"/>
    <col min="5808" max="5808" width="11.7265625" customWidth="1"/>
    <col min="5809" max="5816" width="12.26953125" customWidth="1"/>
    <col min="5817" max="5819" width="13.6328125" customWidth="1"/>
    <col min="5820" max="5821" width="12.26953125" customWidth="1"/>
    <col min="5822" max="5824" width="13.6328125" customWidth="1"/>
    <col min="5825" max="5826" width="12.26953125" customWidth="1"/>
    <col min="5827" max="5829" width="13.6328125" customWidth="1"/>
    <col min="5830" max="5831" width="12.26953125" customWidth="1"/>
    <col min="5832" max="5834" width="13.6328125" customWidth="1"/>
    <col min="5835" max="5835" width="14.36328125" customWidth="1"/>
    <col min="5836" max="5836" width="12.26953125" customWidth="1"/>
    <col min="5837" max="5839" width="13.6328125" customWidth="1"/>
    <col min="5840" max="5840" width="14.36328125" customWidth="1"/>
    <col min="5841" max="5841" width="12.26953125" customWidth="1"/>
    <col min="5842" max="5842" width="10.26953125" customWidth="1"/>
    <col min="5843" max="5844" width="13.6328125" customWidth="1"/>
    <col min="5845" max="5846" width="12.26953125" customWidth="1"/>
    <col min="5847" max="5849" width="13.6328125" customWidth="1"/>
    <col min="5850" max="5850" width="14.36328125" customWidth="1"/>
    <col min="5851" max="5851" width="12.26953125" customWidth="1"/>
    <col min="5852" max="5854" width="13.6328125" customWidth="1"/>
    <col min="5855" max="5855" width="12.453125" customWidth="1"/>
    <col min="5856" max="5856" width="12.26953125" customWidth="1"/>
    <col min="5857" max="5857" width="11.26953125" customWidth="1"/>
    <col min="5858" max="5860" width="13.6328125" customWidth="1"/>
    <col min="5861" max="5861" width="12.26953125" customWidth="1"/>
    <col min="5862" max="5862" width="9.08984375" customWidth="1"/>
    <col min="5863" max="5865" width="13.6328125" customWidth="1"/>
    <col min="5866" max="5866" width="12.26953125" customWidth="1"/>
    <col min="5867" max="5867" width="6.7265625" customWidth="1"/>
    <col min="5868" max="5870" width="13.6328125" customWidth="1"/>
    <col min="5871" max="5871" width="12.26953125" customWidth="1"/>
    <col min="5872" max="5874" width="13.6328125" customWidth="1"/>
    <col min="5875" max="5876" width="12.26953125" customWidth="1"/>
    <col min="5877" max="5879" width="13.6328125" customWidth="1"/>
    <col min="5880" max="5881" width="12.26953125" customWidth="1"/>
    <col min="5882" max="5884" width="13.6328125" customWidth="1"/>
    <col min="5885" max="5886" width="12.26953125" customWidth="1"/>
    <col min="5887" max="5889" width="13.6328125" customWidth="1"/>
    <col min="5890" max="5890" width="12.453125" bestFit="1" customWidth="1"/>
    <col min="5891" max="5891" width="12.26953125" customWidth="1"/>
    <col min="5892" max="5892" width="11.26953125" customWidth="1"/>
    <col min="5893" max="5894" width="13.6328125" customWidth="1"/>
    <col min="5895" max="5895" width="13.6328125" bestFit="1" customWidth="1"/>
    <col min="5896" max="5896" width="12.26953125" customWidth="1"/>
    <col min="5897" max="5897" width="9.08984375" customWidth="1"/>
    <col min="5898" max="5899" width="13.6328125" customWidth="1"/>
    <col min="5900" max="5900" width="14.36328125" bestFit="1" customWidth="1"/>
    <col min="5901" max="5901" width="12.26953125" customWidth="1"/>
    <col min="5902" max="5904" width="12.81640625" customWidth="1"/>
    <col min="5905" max="5909" width="12.26953125" customWidth="1"/>
    <col min="5910" max="5912" width="12.81640625" customWidth="1"/>
    <col min="5913" max="5917" width="12.26953125" customWidth="1"/>
    <col min="5918" max="5920" width="12.81640625" customWidth="1"/>
    <col min="5921" max="5921" width="14.36328125" bestFit="1" customWidth="1"/>
    <col min="5922" max="5925" width="12.26953125" customWidth="1"/>
    <col min="5926" max="5928" width="12.81640625" customWidth="1"/>
    <col min="5929" max="5930" width="14.36328125" bestFit="1" customWidth="1"/>
    <col min="5931" max="5932" width="13.26953125" bestFit="1" customWidth="1"/>
    <col min="5933" max="5933" width="12.26953125" customWidth="1"/>
    <col min="5934" max="5936" width="12.81640625" customWidth="1"/>
    <col min="5937" max="5939" width="14.36328125" bestFit="1" customWidth="1"/>
    <col min="5940" max="5941" width="12.26953125" customWidth="1"/>
    <col min="5942" max="5942" width="12" customWidth="1"/>
    <col min="5943" max="5944" width="12.81640625" customWidth="1"/>
    <col min="5945" max="5946" width="12.26953125" customWidth="1"/>
    <col min="5947" max="5947" width="13.6328125" bestFit="1" customWidth="1"/>
    <col min="5948" max="5949" width="12.26953125" customWidth="1"/>
    <col min="5950" max="5952" width="12.81640625" customWidth="1"/>
    <col min="5953" max="5957" width="12.26953125" customWidth="1"/>
    <col min="5958" max="5960" width="12.81640625" customWidth="1"/>
    <col min="5961" max="5965" width="12.26953125" customWidth="1"/>
    <col min="5966" max="5968" width="12.81640625" customWidth="1"/>
    <col min="5969" max="5973" width="12.26953125" customWidth="1"/>
    <col min="5974" max="5976" width="12.81640625" customWidth="1"/>
    <col min="5977" max="5977" width="14.36328125" bestFit="1" customWidth="1"/>
    <col min="5978" max="5978" width="13.26953125" bestFit="1" customWidth="1"/>
    <col min="5979" max="5980" width="14.36328125" bestFit="1" customWidth="1"/>
    <col min="5981" max="5981" width="12.26953125" customWidth="1"/>
    <col min="5982" max="5982" width="10.81640625" customWidth="1"/>
    <col min="5983" max="5984" width="12.81640625" customWidth="1"/>
    <col min="5985" max="5985" width="13.6328125" bestFit="1" customWidth="1"/>
    <col min="5986" max="5988" width="14.36328125" bestFit="1" customWidth="1"/>
    <col min="5989" max="5989" width="12.26953125" customWidth="1"/>
    <col min="5990" max="5990" width="10.81640625" customWidth="1"/>
    <col min="5991" max="5992" width="12.81640625" customWidth="1"/>
    <col min="5993" max="5993" width="13.6328125" bestFit="1" customWidth="1"/>
    <col min="5994" max="5994" width="12.453125" bestFit="1" customWidth="1"/>
    <col min="5995" max="5996" width="13.6328125" bestFit="1" customWidth="1"/>
    <col min="5997" max="5997" width="12.26953125" customWidth="1"/>
    <col min="5998" max="6000" width="12.81640625" customWidth="1"/>
    <col min="6001" max="6005" width="12.26953125" customWidth="1"/>
    <col min="6006" max="6008" width="12.81640625" customWidth="1"/>
    <col min="6009" max="6009" width="12.26953125" customWidth="1"/>
    <col min="6010" max="6010" width="13.26953125" bestFit="1" customWidth="1"/>
    <col min="6011" max="6012" width="14.36328125" bestFit="1" customWidth="1"/>
    <col min="6013" max="6013" width="12.26953125" customWidth="1"/>
    <col min="6014" max="6016" width="12.81640625" customWidth="1"/>
    <col min="6017" max="6020" width="14.36328125" bestFit="1" customWidth="1"/>
    <col min="6021" max="6021" width="12.26953125" customWidth="1"/>
    <col min="6022" max="6022" width="12.81640625" bestFit="1" customWidth="1"/>
    <col min="6023" max="6024" width="12.81640625" customWidth="1"/>
    <col min="6025" max="6025" width="14.36328125" bestFit="1" customWidth="1"/>
    <col min="6026" max="6028" width="13.6328125" bestFit="1" customWidth="1"/>
    <col min="6029" max="6029" width="12.26953125" customWidth="1"/>
    <col min="6030" max="6032" width="12.81640625" customWidth="1"/>
    <col min="6033" max="6033" width="13.6328125" bestFit="1" customWidth="1"/>
    <col min="6034" max="6036" width="14.36328125" bestFit="1" customWidth="1"/>
    <col min="6037" max="6037" width="12.26953125" customWidth="1"/>
    <col min="6038" max="6038" width="12" customWidth="1"/>
    <col min="6039" max="6040" width="12.81640625" customWidth="1"/>
    <col min="6041" max="6041" width="13.6328125" bestFit="1" customWidth="1"/>
    <col min="6042" max="6044" width="14.36328125" bestFit="1" customWidth="1"/>
    <col min="6045" max="6060" width="12.26953125" customWidth="1"/>
    <col min="6061" max="6061" width="12.81640625" customWidth="1"/>
    <col min="6062" max="6062" width="12.26953125" customWidth="1"/>
    <col min="6063" max="6063" width="11.453125" customWidth="1"/>
    <col min="6064" max="6064" width="11.7265625" customWidth="1"/>
    <col min="6065" max="6072" width="12.26953125" customWidth="1"/>
    <col min="6073" max="6075" width="13.6328125" customWidth="1"/>
    <col min="6076" max="6077" width="12.26953125" customWidth="1"/>
    <col min="6078" max="6080" width="13.6328125" customWidth="1"/>
    <col min="6081" max="6082" width="12.26953125" customWidth="1"/>
    <col min="6083" max="6085" width="13.6328125" customWidth="1"/>
    <col min="6086" max="6087" width="12.26953125" customWidth="1"/>
    <col min="6088" max="6090" width="13.6328125" customWidth="1"/>
    <col min="6091" max="6091" width="14.36328125" customWidth="1"/>
    <col min="6092" max="6092" width="12.26953125" customWidth="1"/>
    <col min="6093" max="6095" width="13.6328125" customWidth="1"/>
    <col min="6096" max="6096" width="14.36328125" customWidth="1"/>
    <col min="6097" max="6097" width="12.26953125" customWidth="1"/>
    <col min="6098" max="6098" width="10.26953125" customWidth="1"/>
    <col min="6099" max="6100" width="13.6328125" customWidth="1"/>
    <col min="6101" max="6102" width="12.26953125" customWidth="1"/>
    <col min="6103" max="6105" width="13.6328125" customWidth="1"/>
    <col min="6106" max="6106" width="14.36328125" customWidth="1"/>
    <col min="6107" max="6107" width="12.26953125" customWidth="1"/>
    <col min="6108" max="6110" width="13.6328125" customWidth="1"/>
    <col min="6111" max="6111" width="12.453125" customWidth="1"/>
    <col min="6112" max="6112" width="12.26953125" customWidth="1"/>
    <col min="6113" max="6113" width="11.26953125" customWidth="1"/>
    <col min="6114" max="6116" width="13.6328125" customWidth="1"/>
    <col min="6117" max="6117" width="12.26953125" customWidth="1"/>
    <col min="6118" max="6118" width="9.08984375" customWidth="1"/>
    <col min="6119" max="6121" width="13.6328125" customWidth="1"/>
    <col min="6122" max="6122" width="12.26953125" customWidth="1"/>
    <col min="6123" max="6123" width="6.7265625" customWidth="1"/>
    <col min="6124" max="6126" width="13.6328125" customWidth="1"/>
    <col min="6127" max="6127" width="12.26953125" customWidth="1"/>
    <col min="6128" max="6130" width="13.6328125" customWidth="1"/>
    <col min="6131" max="6132" width="12.26953125" customWidth="1"/>
    <col min="6133" max="6135" width="13.6328125" customWidth="1"/>
    <col min="6136" max="6137" width="12.26953125" customWidth="1"/>
    <col min="6138" max="6140" width="13.6328125" customWidth="1"/>
    <col min="6141" max="6142" width="12.26953125" customWidth="1"/>
    <col min="6143" max="6145" width="13.6328125" customWidth="1"/>
    <col min="6146" max="6146" width="12.453125" bestFit="1" customWidth="1"/>
    <col min="6147" max="6147" width="12.26953125" customWidth="1"/>
    <col min="6148" max="6148" width="11.26953125" customWidth="1"/>
    <col min="6149" max="6150" width="13.6328125" customWidth="1"/>
    <col min="6151" max="6151" width="13.6328125" bestFit="1" customWidth="1"/>
    <col min="6152" max="6152" width="12.26953125" customWidth="1"/>
    <col min="6153" max="6153" width="9.08984375" customWidth="1"/>
    <col min="6154" max="6155" width="13.6328125" customWidth="1"/>
    <col min="6156" max="6156" width="14.36328125" bestFit="1" customWidth="1"/>
    <col min="6157" max="6157" width="12.26953125" customWidth="1"/>
    <col min="6158" max="6160" width="12.81640625" customWidth="1"/>
    <col min="6161" max="6165" width="12.26953125" customWidth="1"/>
    <col min="6166" max="6168" width="12.81640625" customWidth="1"/>
    <col min="6169" max="6173" width="12.26953125" customWidth="1"/>
    <col min="6174" max="6176" width="12.81640625" customWidth="1"/>
    <col min="6177" max="6177" width="14.36328125" bestFit="1" customWidth="1"/>
    <col min="6178" max="6181" width="12.26953125" customWidth="1"/>
    <col min="6182" max="6184" width="12.81640625" customWidth="1"/>
    <col min="6185" max="6186" width="14.36328125" bestFit="1" customWidth="1"/>
    <col min="6187" max="6188" width="13.26953125" bestFit="1" customWidth="1"/>
    <col min="6189" max="6189" width="12.26953125" customWidth="1"/>
    <col min="6190" max="6192" width="12.81640625" customWidth="1"/>
    <col min="6193" max="6195" width="14.36328125" bestFit="1" customWidth="1"/>
    <col min="6196" max="6197" width="12.26953125" customWidth="1"/>
    <col min="6198" max="6198" width="12" customWidth="1"/>
    <col min="6199" max="6200" width="12.81640625" customWidth="1"/>
    <col min="6201" max="6202" width="12.26953125" customWidth="1"/>
    <col min="6203" max="6203" width="13.6328125" bestFit="1" customWidth="1"/>
    <col min="6204" max="6205" width="12.26953125" customWidth="1"/>
    <col min="6206" max="6208" width="12.81640625" customWidth="1"/>
    <col min="6209" max="6213" width="12.26953125" customWidth="1"/>
    <col min="6214" max="6216" width="12.81640625" customWidth="1"/>
    <col min="6217" max="6221" width="12.26953125" customWidth="1"/>
    <col min="6222" max="6224" width="12.81640625" customWidth="1"/>
    <col min="6225" max="6229" width="12.26953125" customWidth="1"/>
    <col min="6230" max="6232" width="12.81640625" customWidth="1"/>
    <col min="6233" max="6233" width="14.36328125" bestFit="1" customWidth="1"/>
    <col min="6234" max="6234" width="13.26953125" bestFit="1" customWidth="1"/>
    <col min="6235" max="6236" width="14.36328125" bestFit="1" customWidth="1"/>
    <col min="6237" max="6237" width="12.26953125" customWidth="1"/>
    <col min="6238" max="6238" width="10.81640625" customWidth="1"/>
    <col min="6239" max="6240" width="12.81640625" customWidth="1"/>
    <col min="6241" max="6241" width="13.6328125" bestFit="1" customWidth="1"/>
    <col min="6242" max="6244" width="14.36328125" bestFit="1" customWidth="1"/>
    <col min="6245" max="6245" width="12.26953125" customWidth="1"/>
    <col min="6246" max="6246" width="10.81640625" customWidth="1"/>
    <col min="6247" max="6248" width="12.81640625" customWidth="1"/>
    <col min="6249" max="6249" width="13.6328125" bestFit="1" customWidth="1"/>
    <col min="6250" max="6250" width="12.453125" bestFit="1" customWidth="1"/>
    <col min="6251" max="6252" width="13.6328125" bestFit="1" customWidth="1"/>
    <col min="6253" max="6253" width="12.26953125" customWidth="1"/>
    <col min="6254" max="6256" width="12.81640625" customWidth="1"/>
    <col min="6257" max="6261" width="12.26953125" customWidth="1"/>
    <col min="6262" max="6264" width="12.81640625" customWidth="1"/>
    <col min="6265" max="6265" width="12.26953125" customWidth="1"/>
    <col min="6266" max="6266" width="13.26953125" bestFit="1" customWidth="1"/>
    <col min="6267" max="6268" width="14.36328125" bestFit="1" customWidth="1"/>
    <col min="6269" max="6269" width="12.26953125" customWidth="1"/>
    <col min="6270" max="6272" width="12.81640625" customWidth="1"/>
    <col min="6273" max="6276" width="14.36328125" bestFit="1" customWidth="1"/>
    <col min="6277" max="6277" width="12.26953125" customWidth="1"/>
    <col min="6278" max="6278" width="12.81640625" bestFit="1" customWidth="1"/>
    <col min="6279" max="6280" width="12.81640625" customWidth="1"/>
    <col min="6281" max="6281" width="14.36328125" bestFit="1" customWidth="1"/>
    <col min="6282" max="6284" width="13.6328125" bestFit="1" customWidth="1"/>
    <col min="6285" max="6285" width="12.26953125" customWidth="1"/>
    <col min="6286" max="6288" width="12.81640625" customWidth="1"/>
    <col min="6289" max="6289" width="13.6328125" bestFit="1" customWidth="1"/>
    <col min="6290" max="6292" width="14.36328125" bestFit="1" customWidth="1"/>
    <col min="6293" max="6293" width="12.26953125" customWidth="1"/>
    <col min="6294" max="6294" width="12" customWidth="1"/>
    <col min="6295" max="6296" width="12.81640625" customWidth="1"/>
    <col min="6297" max="6297" width="13.6328125" bestFit="1" customWidth="1"/>
    <col min="6298" max="6300" width="14.36328125" bestFit="1" customWidth="1"/>
    <col min="6301" max="6316" width="12.26953125" customWidth="1"/>
    <col min="6317" max="6317" width="12.81640625" customWidth="1"/>
    <col min="6318" max="6318" width="12.26953125" customWidth="1"/>
    <col min="6319" max="6319" width="11.453125" customWidth="1"/>
    <col min="6320" max="6320" width="11.7265625" customWidth="1"/>
    <col min="6321" max="6328" width="12.26953125" customWidth="1"/>
    <col min="6329" max="6331" width="13.6328125" customWidth="1"/>
    <col min="6332" max="6333" width="12.26953125" customWidth="1"/>
    <col min="6334" max="6336" width="13.6328125" customWidth="1"/>
    <col min="6337" max="6338" width="12.26953125" customWidth="1"/>
    <col min="6339" max="6341" width="13.6328125" customWidth="1"/>
    <col min="6342" max="6343" width="12.26953125" customWidth="1"/>
    <col min="6344" max="6346" width="13.6328125" customWidth="1"/>
    <col min="6347" max="6347" width="14.36328125" customWidth="1"/>
    <col min="6348" max="6348" width="12.26953125" customWidth="1"/>
    <col min="6349" max="6351" width="13.6328125" customWidth="1"/>
    <col min="6352" max="6352" width="14.36328125" customWidth="1"/>
    <col min="6353" max="6353" width="12.26953125" customWidth="1"/>
    <col min="6354" max="6354" width="10.26953125" customWidth="1"/>
    <col min="6355" max="6356" width="13.6328125" customWidth="1"/>
    <col min="6357" max="6358" width="12.26953125" customWidth="1"/>
    <col min="6359" max="6361" width="13.6328125" customWidth="1"/>
    <col min="6362" max="6362" width="14.36328125" customWidth="1"/>
    <col min="6363" max="6363" width="12.26953125" customWidth="1"/>
    <col min="6364" max="6366" width="13.6328125" customWidth="1"/>
    <col min="6367" max="6367" width="12.453125" customWidth="1"/>
    <col min="6368" max="6368" width="12.26953125" customWidth="1"/>
    <col min="6369" max="6369" width="11.26953125" customWidth="1"/>
    <col min="6370" max="6372" width="13.6328125" customWidth="1"/>
    <col min="6373" max="6373" width="12.26953125" customWidth="1"/>
    <col min="6374" max="6374" width="9.08984375" customWidth="1"/>
    <col min="6375" max="6377" width="13.6328125" customWidth="1"/>
    <col min="6378" max="6378" width="12.26953125" customWidth="1"/>
    <col min="6379" max="6379" width="6.7265625" customWidth="1"/>
    <col min="6380" max="6382" width="13.6328125" customWidth="1"/>
    <col min="6383" max="6383" width="12.26953125" customWidth="1"/>
    <col min="6384" max="6386" width="13.6328125" customWidth="1"/>
    <col min="6387" max="6388" width="12.26953125" customWidth="1"/>
    <col min="6389" max="6391" width="13.6328125" customWidth="1"/>
    <col min="6392" max="6393" width="12.26953125" customWidth="1"/>
    <col min="6394" max="6396" width="13.6328125" customWidth="1"/>
    <col min="6397" max="6398" width="12.26953125" customWidth="1"/>
    <col min="6399" max="6401" width="13.6328125" customWidth="1"/>
    <col min="6402" max="6402" width="12.453125" bestFit="1" customWidth="1"/>
    <col min="6403" max="6403" width="12.26953125" customWidth="1"/>
    <col min="6404" max="6404" width="11.26953125" customWidth="1"/>
    <col min="6405" max="6406" width="13.6328125" customWidth="1"/>
    <col min="6407" max="6407" width="13.6328125" bestFit="1" customWidth="1"/>
    <col min="6408" max="6408" width="12.26953125" customWidth="1"/>
    <col min="6409" max="6409" width="9.08984375" customWidth="1"/>
    <col min="6410" max="6411" width="13.6328125" customWidth="1"/>
    <col min="6412" max="6412" width="14.36328125" bestFit="1" customWidth="1"/>
    <col min="6413" max="6413" width="12.26953125" customWidth="1"/>
    <col min="6414" max="6416" width="12.81640625" customWidth="1"/>
    <col min="6417" max="6421" width="12.26953125" customWidth="1"/>
    <col min="6422" max="6424" width="12.81640625" customWidth="1"/>
    <col min="6425" max="6429" width="12.26953125" customWidth="1"/>
    <col min="6430" max="6432" width="12.81640625" customWidth="1"/>
    <col min="6433" max="6433" width="14.36328125" bestFit="1" customWidth="1"/>
    <col min="6434" max="6437" width="12.26953125" customWidth="1"/>
    <col min="6438" max="6440" width="12.81640625" customWidth="1"/>
    <col min="6441" max="6442" width="14.36328125" bestFit="1" customWidth="1"/>
    <col min="6443" max="6444" width="13.26953125" bestFit="1" customWidth="1"/>
    <col min="6445" max="6445" width="12.26953125" customWidth="1"/>
    <col min="6446" max="6448" width="12.81640625" customWidth="1"/>
    <col min="6449" max="6451" width="14.36328125" bestFit="1" customWidth="1"/>
    <col min="6452" max="6453" width="12.26953125" customWidth="1"/>
    <col min="6454" max="6454" width="12" customWidth="1"/>
    <col min="6455" max="6456" width="12.81640625" customWidth="1"/>
    <col min="6457" max="6458" width="12.26953125" customWidth="1"/>
    <col min="6459" max="6459" width="13.6328125" bestFit="1" customWidth="1"/>
    <col min="6460" max="6461" width="12.26953125" customWidth="1"/>
    <col min="6462" max="6464" width="12.81640625" customWidth="1"/>
    <col min="6465" max="6469" width="12.26953125" customWidth="1"/>
    <col min="6470" max="6472" width="12.81640625" customWidth="1"/>
    <col min="6473" max="6477" width="12.26953125" customWidth="1"/>
    <col min="6478" max="6480" width="12.81640625" customWidth="1"/>
    <col min="6481" max="6485" width="12.26953125" customWidth="1"/>
    <col min="6486" max="6488" width="12.81640625" customWidth="1"/>
    <col min="6489" max="6489" width="14.36328125" bestFit="1" customWidth="1"/>
    <col min="6490" max="6490" width="13.26953125" bestFit="1" customWidth="1"/>
    <col min="6491" max="6492" width="14.36328125" bestFit="1" customWidth="1"/>
    <col min="6493" max="6493" width="12.26953125" customWidth="1"/>
    <col min="6494" max="6494" width="10.81640625" customWidth="1"/>
    <col min="6495" max="6496" width="12.81640625" customWidth="1"/>
    <col min="6497" max="6497" width="13.6328125" bestFit="1" customWidth="1"/>
    <col min="6498" max="6500" width="14.36328125" bestFit="1" customWidth="1"/>
    <col min="6501" max="6501" width="12.26953125" customWidth="1"/>
    <col min="6502" max="6502" width="10.81640625" customWidth="1"/>
    <col min="6503" max="6504" width="12.81640625" customWidth="1"/>
    <col min="6505" max="6505" width="13.6328125" bestFit="1" customWidth="1"/>
    <col min="6506" max="6506" width="12.453125" bestFit="1" customWidth="1"/>
    <col min="6507" max="6508" width="13.6328125" bestFit="1" customWidth="1"/>
    <col min="6509" max="6509" width="12.26953125" customWidth="1"/>
    <col min="6510" max="6512" width="12.81640625" customWidth="1"/>
    <col min="6513" max="6517" width="12.26953125" customWidth="1"/>
    <col min="6518" max="6520" width="12.81640625" customWidth="1"/>
    <col min="6521" max="6521" width="12.26953125" customWidth="1"/>
    <col min="6522" max="6522" width="13.26953125" bestFit="1" customWidth="1"/>
    <col min="6523" max="6524" width="14.36328125" bestFit="1" customWidth="1"/>
    <col min="6525" max="6525" width="12.26953125" customWidth="1"/>
    <col min="6526" max="6528" width="12.81640625" customWidth="1"/>
    <col min="6529" max="6532" width="14.36328125" bestFit="1" customWidth="1"/>
    <col min="6533" max="6533" width="12.26953125" customWidth="1"/>
    <col min="6534" max="6534" width="12.81640625" bestFit="1" customWidth="1"/>
    <col min="6535" max="6536" width="12.81640625" customWidth="1"/>
    <col min="6537" max="6537" width="14.36328125" bestFit="1" customWidth="1"/>
    <col min="6538" max="6540" width="13.6328125" bestFit="1" customWidth="1"/>
    <col min="6541" max="6541" width="12.26953125" customWidth="1"/>
    <col min="6542" max="6544" width="12.81640625" customWidth="1"/>
    <col min="6545" max="6545" width="13.6328125" bestFit="1" customWidth="1"/>
    <col min="6546" max="6548" width="14.36328125" bestFit="1" customWidth="1"/>
    <col min="6549" max="6549" width="12.26953125" customWidth="1"/>
    <col min="6550" max="6550" width="12" customWidth="1"/>
    <col min="6551" max="6552" width="12.81640625" customWidth="1"/>
    <col min="6553" max="6553" width="13.6328125" bestFit="1" customWidth="1"/>
    <col min="6554" max="6556" width="14.36328125" bestFit="1" customWidth="1"/>
    <col min="6557" max="6572" width="12.26953125" customWidth="1"/>
    <col min="6573" max="6573" width="12.81640625" customWidth="1"/>
    <col min="6574" max="6574" width="12.26953125" customWidth="1"/>
    <col min="6575" max="6575" width="11.453125" customWidth="1"/>
    <col min="6576" max="6576" width="11.7265625" customWidth="1"/>
    <col min="6577" max="6584" width="12.26953125" customWidth="1"/>
    <col min="6585" max="6587" width="13.6328125" customWidth="1"/>
    <col min="6588" max="6589" width="12.26953125" customWidth="1"/>
    <col min="6590" max="6592" width="13.6328125" customWidth="1"/>
    <col min="6593" max="6594" width="12.26953125" customWidth="1"/>
    <col min="6595" max="6597" width="13.6328125" customWidth="1"/>
    <col min="6598" max="6599" width="12.26953125" customWidth="1"/>
    <col min="6600" max="6602" width="13.6328125" customWidth="1"/>
    <col min="6603" max="6603" width="14.36328125" customWidth="1"/>
    <col min="6604" max="6604" width="12.26953125" customWidth="1"/>
    <col min="6605" max="6607" width="13.6328125" customWidth="1"/>
    <col min="6608" max="6608" width="14.36328125" customWidth="1"/>
    <col min="6609" max="6609" width="12.26953125" customWidth="1"/>
    <col min="6610" max="6610" width="10.26953125" customWidth="1"/>
    <col min="6611" max="6612" width="13.6328125" customWidth="1"/>
    <col min="6613" max="6614" width="12.26953125" customWidth="1"/>
    <col min="6615" max="6617" width="13.6328125" customWidth="1"/>
    <col min="6618" max="6618" width="14.36328125" customWidth="1"/>
    <col min="6619" max="6619" width="12.26953125" customWidth="1"/>
    <col min="6620" max="6622" width="13.6328125" customWidth="1"/>
    <col min="6623" max="6623" width="12.453125" customWidth="1"/>
    <col min="6624" max="6624" width="12.26953125" customWidth="1"/>
    <col min="6625" max="6625" width="11.26953125" customWidth="1"/>
    <col min="6626" max="6628" width="13.6328125" customWidth="1"/>
    <col min="6629" max="6629" width="12.26953125" customWidth="1"/>
    <col min="6630" max="6630" width="9.08984375" customWidth="1"/>
    <col min="6631" max="6633" width="13.6328125" customWidth="1"/>
    <col min="6634" max="6634" width="12.26953125" customWidth="1"/>
    <col min="6635" max="6635" width="6.7265625" customWidth="1"/>
    <col min="6636" max="6638" width="13.6328125" customWidth="1"/>
    <col min="6639" max="6639" width="12.26953125" customWidth="1"/>
    <col min="6640" max="6642" width="13.6328125" customWidth="1"/>
    <col min="6643" max="6644" width="12.26953125" customWidth="1"/>
    <col min="6645" max="6647" width="13.6328125" customWidth="1"/>
    <col min="6648" max="6649" width="12.26953125" customWidth="1"/>
    <col min="6650" max="6652" width="13.6328125" customWidth="1"/>
    <col min="6653" max="6654" width="12.26953125" customWidth="1"/>
    <col min="6655" max="6657" width="13.6328125" customWidth="1"/>
    <col min="6658" max="6658" width="12.453125" bestFit="1" customWidth="1"/>
    <col min="6659" max="6659" width="12.26953125" customWidth="1"/>
    <col min="6660" max="6660" width="11.26953125" customWidth="1"/>
    <col min="6661" max="6662" width="13.6328125" customWidth="1"/>
    <col min="6663" max="6663" width="13.6328125" bestFit="1" customWidth="1"/>
    <col min="6664" max="6664" width="12.26953125" customWidth="1"/>
    <col min="6665" max="6665" width="9.08984375" customWidth="1"/>
    <col min="6666" max="6667" width="13.6328125" customWidth="1"/>
    <col min="6668" max="6668" width="14.36328125" bestFit="1" customWidth="1"/>
    <col min="6669" max="6669" width="12.26953125" customWidth="1"/>
    <col min="6670" max="6672" width="12.81640625" customWidth="1"/>
    <col min="6673" max="6677" width="12.26953125" customWidth="1"/>
    <col min="6678" max="6680" width="12.81640625" customWidth="1"/>
    <col min="6681" max="6685" width="12.26953125" customWidth="1"/>
    <col min="6686" max="6688" width="12.81640625" customWidth="1"/>
    <col min="6689" max="6689" width="14.36328125" bestFit="1" customWidth="1"/>
    <col min="6690" max="6693" width="12.26953125" customWidth="1"/>
    <col min="6694" max="6696" width="12.81640625" customWidth="1"/>
    <col min="6697" max="6698" width="14.36328125" bestFit="1" customWidth="1"/>
    <col min="6699" max="6700" width="13.26953125" bestFit="1" customWidth="1"/>
    <col min="6701" max="6701" width="12.26953125" customWidth="1"/>
    <col min="6702" max="6704" width="12.81640625" customWidth="1"/>
    <col min="6705" max="6707" width="14.36328125" bestFit="1" customWidth="1"/>
    <col min="6708" max="6709" width="12.26953125" customWidth="1"/>
    <col min="6710" max="6710" width="12" customWidth="1"/>
    <col min="6711" max="6712" width="12.81640625" customWidth="1"/>
    <col min="6713" max="6714" width="12.26953125" customWidth="1"/>
    <col min="6715" max="6715" width="13.6328125" bestFit="1" customWidth="1"/>
    <col min="6716" max="6717" width="12.26953125" customWidth="1"/>
    <col min="6718" max="6720" width="12.81640625" customWidth="1"/>
    <col min="6721" max="6725" width="12.26953125" customWidth="1"/>
    <col min="6726" max="6728" width="12.81640625" customWidth="1"/>
    <col min="6729" max="6733" width="12.26953125" customWidth="1"/>
    <col min="6734" max="6736" width="12.81640625" customWidth="1"/>
    <col min="6737" max="6741" width="12.26953125" customWidth="1"/>
    <col min="6742" max="6744" width="12.81640625" customWidth="1"/>
    <col min="6745" max="6745" width="14.36328125" bestFit="1" customWidth="1"/>
    <col min="6746" max="6746" width="13.26953125" bestFit="1" customWidth="1"/>
    <col min="6747" max="6748" width="14.36328125" bestFit="1" customWidth="1"/>
    <col min="6749" max="6749" width="12.26953125" customWidth="1"/>
    <col min="6750" max="6750" width="10.81640625" customWidth="1"/>
    <col min="6751" max="6752" width="12.81640625" customWidth="1"/>
    <col min="6753" max="6753" width="13.6328125" bestFit="1" customWidth="1"/>
    <col min="6754" max="6756" width="14.36328125" bestFit="1" customWidth="1"/>
    <col min="6757" max="6757" width="12.26953125" customWidth="1"/>
    <col min="6758" max="6758" width="10.81640625" customWidth="1"/>
    <col min="6759" max="6760" width="12.81640625" customWidth="1"/>
    <col min="6761" max="6761" width="13.6328125" bestFit="1" customWidth="1"/>
    <col min="6762" max="6762" width="12.453125" bestFit="1" customWidth="1"/>
    <col min="6763" max="6764" width="13.6328125" bestFit="1" customWidth="1"/>
    <col min="6765" max="6765" width="12.26953125" customWidth="1"/>
    <col min="6766" max="6768" width="12.81640625" customWidth="1"/>
    <col min="6769" max="6773" width="12.26953125" customWidth="1"/>
    <col min="6774" max="6776" width="12.81640625" customWidth="1"/>
    <col min="6777" max="6777" width="12.26953125" customWidth="1"/>
    <col min="6778" max="6778" width="13.26953125" bestFit="1" customWidth="1"/>
    <col min="6779" max="6780" width="14.36328125" bestFit="1" customWidth="1"/>
    <col min="6781" max="6781" width="12.26953125" customWidth="1"/>
    <col min="6782" max="6784" width="12.81640625" customWidth="1"/>
    <col min="6785" max="6788" width="14.36328125" bestFit="1" customWidth="1"/>
    <col min="6789" max="6789" width="12.26953125" customWidth="1"/>
    <col min="6790" max="6790" width="12.81640625" bestFit="1" customWidth="1"/>
    <col min="6791" max="6792" width="12.81640625" customWidth="1"/>
    <col min="6793" max="6793" width="14.36328125" bestFit="1" customWidth="1"/>
    <col min="6794" max="6796" width="13.6328125" bestFit="1" customWidth="1"/>
    <col min="6797" max="6797" width="12.26953125" customWidth="1"/>
    <col min="6798" max="6800" width="12.81640625" customWidth="1"/>
    <col min="6801" max="6801" width="13.6328125" bestFit="1" customWidth="1"/>
    <col min="6802" max="6804" width="14.36328125" bestFit="1" customWidth="1"/>
    <col min="6805" max="6805" width="12.26953125" customWidth="1"/>
    <col min="6806" max="6806" width="12" customWidth="1"/>
    <col min="6807" max="6808" width="12.81640625" customWidth="1"/>
    <col min="6809" max="6809" width="13.6328125" bestFit="1" customWidth="1"/>
    <col min="6810" max="6812" width="14.36328125" bestFit="1" customWidth="1"/>
    <col min="6813" max="6828" width="12.26953125" customWidth="1"/>
    <col min="6829" max="6829" width="12.81640625" customWidth="1"/>
    <col min="6830" max="6830" width="12.26953125" customWidth="1"/>
    <col min="6831" max="6831" width="11.453125" customWidth="1"/>
    <col min="6832" max="6832" width="11.7265625" customWidth="1"/>
    <col min="6833" max="6840" width="12.26953125" customWidth="1"/>
    <col min="6841" max="6843" width="13.6328125" customWidth="1"/>
    <col min="6844" max="6845" width="12.26953125" customWidth="1"/>
    <col min="6846" max="6848" width="13.6328125" customWidth="1"/>
    <col min="6849" max="6850" width="12.26953125" customWidth="1"/>
    <col min="6851" max="6853" width="13.6328125" customWidth="1"/>
    <col min="6854" max="6855" width="12.26953125" customWidth="1"/>
    <col min="6856" max="6858" width="13.6328125" customWidth="1"/>
    <col min="6859" max="6859" width="14.36328125" customWidth="1"/>
    <col min="6860" max="6860" width="12.26953125" customWidth="1"/>
    <col min="6861" max="6863" width="13.6328125" customWidth="1"/>
    <col min="6864" max="6864" width="14.36328125" customWidth="1"/>
    <col min="6865" max="6865" width="12.26953125" customWidth="1"/>
    <col min="6866" max="6866" width="10.26953125" customWidth="1"/>
    <col min="6867" max="6868" width="13.6328125" customWidth="1"/>
    <col min="6869" max="6870" width="12.26953125" customWidth="1"/>
    <col min="6871" max="6873" width="13.6328125" customWidth="1"/>
    <col min="6874" max="6874" width="14.36328125" customWidth="1"/>
    <col min="6875" max="6875" width="12.26953125" customWidth="1"/>
    <col min="6876" max="6878" width="13.6328125" customWidth="1"/>
    <col min="6879" max="6879" width="12.453125" customWidth="1"/>
    <col min="6880" max="6880" width="12.26953125" customWidth="1"/>
    <col min="6881" max="6881" width="11.26953125" customWidth="1"/>
    <col min="6882" max="6884" width="13.6328125" customWidth="1"/>
    <col min="6885" max="6885" width="12.26953125" customWidth="1"/>
    <col min="6886" max="6886" width="9.08984375" customWidth="1"/>
    <col min="6887" max="6889" width="13.6328125" customWidth="1"/>
    <col min="6890" max="6890" width="12.26953125" customWidth="1"/>
    <col min="6891" max="6891" width="6.7265625" customWidth="1"/>
    <col min="6892" max="6894" width="13.6328125" customWidth="1"/>
    <col min="6895" max="6895" width="12.26953125" customWidth="1"/>
    <col min="6896" max="6898" width="13.6328125" customWidth="1"/>
    <col min="6899" max="6900" width="12.26953125" customWidth="1"/>
    <col min="6901" max="6903" width="13.6328125" customWidth="1"/>
    <col min="6904" max="6905" width="12.26953125" customWidth="1"/>
    <col min="6906" max="6908" width="13.6328125" customWidth="1"/>
    <col min="6909" max="6910" width="12.26953125" customWidth="1"/>
    <col min="6911" max="6913" width="13.6328125" customWidth="1"/>
    <col min="6914" max="6914" width="12.453125" bestFit="1" customWidth="1"/>
    <col min="6915" max="6915" width="12.26953125" customWidth="1"/>
    <col min="6916" max="6916" width="11.26953125" customWidth="1"/>
    <col min="6917" max="6918" width="13.6328125" customWidth="1"/>
    <col min="6919" max="6919" width="13.6328125" bestFit="1" customWidth="1"/>
    <col min="6920" max="6920" width="12.26953125" customWidth="1"/>
    <col min="6921" max="6921" width="9.08984375" customWidth="1"/>
    <col min="6922" max="6923" width="13.6328125" customWidth="1"/>
    <col min="6924" max="6924" width="14.36328125" bestFit="1" customWidth="1"/>
    <col min="6925" max="6925" width="12.26953125" customWidth="1"/>
    <col min="6926" max="6928" width="12.81640625" customWidth="1"/>
    <col min="6929" max="6933" width="12.26953125" customWidth="1"/>
    <col min="6934" max="6936" width="12.81640625" customWidth="1"/>
    <col min="6937" max="6941" width="12.26953125" customWidth="1"/>
    <col min="6942" max="6944" width="12.81640625" customWidth="1"/>
    <col min="6945" max="6945" width="14.36328125" bestFit="1" customWidth="1"/>
    <col min="6946" max="6949" width="12.26953125" customWidth="1"/>
    <col min="6950" max="6952" width="12.81640625" customWidth="1"/>
    <col min="6953" max="6954" width="14.36328125" bestFit="1" customWidth="1"/>
    <col min="6955" max="6956" width="13.26953125" bestFit="1" customWidth="1"/>
    <col min="6957" max="6957" width="12.26953125" customWidth="1"/>
    <col min="6958" max="6960" width="12.81640625" customWidth="1"/>
    <col min="6961" max="6963" width="14.36328125" bestFit="1" customWidth="1"/>
    <col min="6964" max="6965" width="12.26953125" customWidth="1"/>
    <col min="6966" max="6966" width="12" customWidth="1"/>
    <col min="6967" max="6968" width="12.81640625" customWidth="1"/>
    <col min="6969" max="6970" width="12.26953125" customWidth="1"/>
    <col min="6971" max="6971" width="13.6328125" bestFit="1" customWidth="1"/>
    <col min="6972" max="6973" width="12.26953125" customWidth="1"/>
    <col min="6974" max="6976" width="12.81640625" customWidth="1"/>
    <col min="6977" max="6981" width="12.26953125" customWidth="1"/>
    <col min="6982" max="6984" width="12.81640625" customWidth="1"/>
    <col min="6985" max="6989" width="12.26953125" customWidth="1"/>
    <col min="6990" max="6992" width="12.81640625" customWidth="1"/>
    <col min="6993" max="6997" width="12.26953125" customWidth="1"/>
    <col min="6998" max="7000" width="12.81640625" customWidth="1"/>
    <col min="7001" max="7001" width="14.36328125" bestFit="1" customWidth="1"/>
    <col min="7002" max="7002" width="13.26953125" bestFit="1" customWidth="1"/>
    <col min="7003" max="7004" width="14.36328125" bestFit="1" customWidth="1"/>
    <col min="7005" max="7005" width="12.26953125" customWidth="1"/>
    <col min="7006" max="7006" width="10.81640625" customWidth="1"/>
    <col min="7007" max="7008" width="12.81640625" customWidth="1"/>
    <col min="7009" max="7009" width="13.6328125" bestFit="1" customWidth="1"/>
    <col min="7010" max="7012" width="14.36328125" bestFit="1" customWidth="1"/>
    <col min="7013" max="7013" width="12.26953125" customWidth="1"/>
    <col min="7014" max="7014" width="10.81640625" customWidth="1"/>
    <col min="7015" max="7016" width="12.81640625" customWidth="1"/>
    <col min="7017" max="7017" width="13.6328125" bestFit="1" customWidth="1"/>
    <col min="7018" max="7018" width="12.453125" bestFit="1" customWidth="1"/>
    <col min="7019" max="7020" width="13.6328125" bestFit="1" customWidth="1"/>
    <col min="7021" max="7021" width="12.26953125" customWidth="1"/>
    <col min="7022" max="7024" width="12.81640625" customWidth="1"/>
    <col min="7025" max="7029" width="12.26953125" customWidth="1"/>
    <col min="7030" max="7032" width="12.81640625" customWidth="1"/>
    <col min="7033" max="7033" width="12.26953125" customWidth="1"/>
    <col min="7034" max="7034" width="13.26953125" bestFit="1" customWidth="1"/>
    <col min="7035" max="7036" width="14.36328125" bestFit="1" customWidth="1"/>
    <col min="7037" max="7037" width="12.26953125" customWidth="1"/>
    <col min="7038" max="7040" width="12.81640625" customWidth="1"/>
    <col min="7041" max="7044" width="14.36328125" bestFit="1" customWidth="1"/>
    <col min="7045" max="7045" width="12.26953125" customWidth="1"/>
    <col min="7046" max="7046" width="12.81640625" bestFit="1" customWidth="1"/>
    <col min="7047" max="7048" width="12.81640625" customWidth="1"/>
    <col min="7049" max="7049" width="14.36328125" bestFit="1" customWidth="1"/>
    <col min="7050" max="7052" width="13.6328125" bestFit="1" customWidth="1"/>
    <col min="7053" max="7053" width="12.26953125" customWidth="1"/>
    <col min="7054" max="7056" width="12.81640625" customWidth="1"/>
    <col min="7057" max="7057" width="13.6328125" bestFit="1" customWidth="1"/>
    <col min="7058" max="7060" width="14.36328125" bestFit="1" customWidth="1"/>
    <col min="7061" max="7061" width="12.26953125" customWidth="1"/>
    <col min="7062" max="7062" width="12" customWidth="1"/>
    <col min="7063" max="7064" width="12.81640625" customWidth="1"/>
    <col min="7065" max="7065" width="13.6328125" bestFit="1" customWidth="1"/>
    <col min="7066" max="7068" width="14.36328125" bestFit="1" customWidth="1"/>
    <col min="7069" max="7084" width="12.26953125" customWidth="1"/>
    <col min="7085" max="7085" width="12.81640625" customWidth="1"/>
    <col min="7086" max="7086" width="12.26953125" customWidth="1"/>
    <col min="7087" max="7087" width="11.453125" customWidth="1"/>
    <col min="7088" max="7088" width="11.7265625" customWidth="1"/>
    <col min="7089" max="7096" width="12.26953125" customWidth="1"/>
    <col min="7097" max="7099" width="13.6328125" customWidth="1"/>
    <col min="7100" max="7101" width="12.26953125" customWidth="1"/>
    <col min="7102" max="7104" width="13.6328125" customWidth="1"/>
    <col min="7105" max="7106" width="12.26953125" customWidth="1"/>
    <col min="7107" max="7109" width="13.6328125" customWidth="1"/>
    <col min="7110" max="7111" width="12.26953125" customWidth="1"/>
    <col min="7112" max="7114" width="13.6328125" customWidth="1"/>
    <col min="7115" max="7115" width="14.36328125" customWidth="1"/>
    <col min="7116" max="7116" width="12.26953125" customWidth="1"/>
    <col min="7117" max="7119" width="13.6328125" customWidth="1"/>
    <col min="7120" max="7120" width="14.36328125" customWidth="1"/>
    <col min="7121" max="7121" width="12.26953125" customWidth="1"/>
    <col min="7122" max="7122" width="10.26953125" customWidth="1"/>
    <col min="7123" max="7124" width="13.6328125" customWidth="1"/>
    <col min="7125" max="7126" width="12.26953125" customWidth="1"/>
    <col min="7127" max="7129" width="13.6328125" customWidth="1"/>
    <col min="7130" max="7130" width="14.36328125" customWidth="1"/>
    <col min="7131" max="7131" width="12.26953125" customWidth="1"/>
    <col min="7132" max="7134" width="13.6328125" customWidth="1"/>
    <col min="7135" max="7135" width="12.453125" customWidth="1"/>
    <col min="7136" max="7136" width="12.26953125" customWidth="1"/>
    <col min="7137" max="7137" width="11.26953125" customWidth="1"/>
    <col min="7138" max="7140" width="13.6328125" customWidth="1"/>
    <col min="7141" max="7141" width="12.26953125" customWidth="1"/>
    <col min="7142" max="7142" width="9.08984375" customWidth="1"/>
    <col min="7143" max="7145" width="13.6328125" customWidth="1"/>
    <col min="7146" max="7146" width="12.26953125" customWidth="1"/>
    <col min="7147" max="7147" width="6.7265625" customWidth="1"/>
    <col min="7148" max="7150" width="13.6328125" customWidth="1"/>
    <col min="7151" max="7151" width="12.26953125" customWidth="1"/>
    <col min="7152" max="7154" width="13.6328125" customWidth="1"/>
    <col min="7155" max="7156" width="12.26953125" customWidth="1"/>
    <col min="7157" max="7159" width="13.6328125" customWidth="1"/>
    <col min="7160" max="7161" width="12.26953125" customWidth="1"/>
    <col min="7162" max="7164" width="13.6328125" customWidth="1"/>
    <col min="7165" max="7166" width="12.26953125" customWidth="1"/>
    <col min="7167" max="7169" width="13.6328125" customWidth="1"/>
    <col min="7170" max="7170" width="12.453125" bestFit="1" customWidth="1"/>
    <col min="7171" max="7171" width="12.26953125" customWidth="1"/>
    <col min="7172" max="7172" width="11.26953125" customWidth="1"/>
    <col min="7173" max="7174" width="13.6328125" customWidth="1"/>
    <col min="7175" max="7175" width="13.6328125" bestFit="1" customWidth="1"/>
    <col min="7176" max="7176" width="12.26953125" customWidth="1"/>
    <col min="7177" max="7177" width="9.08984375" customWidth="1"/>
    <col min="7178" max="7179" width="13.6328125" customWidth="1"/>
    <col min="7180" max="7180" width="14.36328125" bestFit="1" customWidth="1"/>
    <col min="7181" max="7181" width="12.26953125" customWidth="1"/>
    <col min="7182" max="7184" width="12.81640625" customWidth="1"/>
    <col min="7185" max="7189" width="12.26953125" customWidth="1"/>
    <col min="7190" max="7192" width="12.81640625" customWidth="1"/>
    <col min="7193" max="7197" width="12.26953125" customWidth="1"/>
    <col min="7198" max="7200" width="12.81640625" customWidth="1"/>
    <col min="7201" max="7201" width="14.36328125" bestFit="1" customWidth="1"/>
    <col min="7202" max="7205" width="12.26953125" customWidth="1"/>
    <col min="7206" max="7208" width="12.81640625" customWidth="1"/>
    <col min="7209" max="7210" width="14.36328125" bestFit="1" customWidth="1"/>
    <col min="7211" max="7212" width="13.26953125" bestFit="1" customWidth="1"/>
    <col min="7213" max="7213" width="12.26953125" customWidth="1"/>
    <col min="7214" max="7216" width="12.81640625" customWidth="1"/>
    <col min="7217" max="7219" width="14.36328125" bestFit="1" customWidth="1"/>
    <col min="7220" max="7221" width="12.26953125" customWidth="1"/>
    <col min="7222" max="7222" width="12" customWidth="1"/>
    <col min="7223" max="7224" width="12.81640625" customWidth="1"/>
    <col min="7225" max="7226" width="12.26953125" customWidth="1"/>
    <col min="7227" max="7227" width="13.6328125" bestFit="1" customWidth="1"/>
    <col min="7228" max="7229" width="12.26953125" customWidth="1"/>
    <col min="7230" max="7232" width="12.81640625" customWidth="1"/>
    <col min="7233" max="7237" width="12.26953125" customWidth="1"/>
    <col min="7238" max="7240" width="12.81640625" customWidth="1"/>
    <col min="7241" max="7245" width="12.26953125" customWidth="1"/>
    <col min="7246" max="7248" width="12.81640625" customWidth="1"/>
    <col min="7249" max="7253" width="12.26953125" customWidth="1"/>
    <col min="7254" max="7256" width="12.81640625" customWidth="1"/>
    <col min="7257" max="7257" width="14.36328125" bestFit="1" customWidth="1"/>
    <col min="7258" max="7258" width="13.26953125" bestFit="1" customWidth="1"/>
    <col min="7259" max="7260" width="14.36328125" bestFit="1" customWidth="1"/>
    <col min="7261" max="7261" width="12.26953125" customWidth="1"/>
    <col min="7262" max="7262" width="10.81640625" customWidth="1"/>
    <col min="7263" max="7264" width="12.81640625" customWidth="1"/>
    <col min="7265" max="7265" width="13.6328125" bestFit="1" customWidth="1"/>
    <col min="7266" max="7268" width="14.36328125" bestFit="1" customWidth="1"/>
    <col min="7269" max="7269" width="12.26953125" customWidth="1"/>
    <col min="7270" max="7270" width="10.81640625" customWidth="1"/>
    <col min="7271" max="7272" width="12.81640625" customWidth="1"/>
    <col min="7273" max="7273" width="13.6328125" bestFit="1" customWidth="1"/>
    <col min="7274" max="7274" width="12.453125" bestFit="1" customWidth="1"/>
    <col min="7275" max="7276" width="13.6328125" bestFit="1" customWidth="1"/>
    <col min="7277" max="7277" width="12.26953125" customWidth="1"/>
    <col min="7278" max="7280" width="12.81640625" customWidth="1"/>
    <col min="7281" max="7285" width="12.26953125" customWidth="1"/>
    <col min="7286" max="7288" width="12.81640625" customWidth="1"/>
    <col min="7289" max="7289" width="12.26953125" customWidth="1"/>
    <col min="7290" max="7290" width="13.26953125" bestFit="1" customWidth="1"/>
    <col min="7291" max="7292" width="14.36328125" bestFit="1" customWidth="1"/>
    <col min="7293" max="7293" width="12.26953125" customWidth="1"/>
    <col min="7294" max="7296" width="12.81640625" customWidth="1"/>
    <col min="7297" max="7300" width="14.36328125" bestFit="1" customWidth="1"/>
    <col min="7301" max="7301" width="12.26953125" customWidth="1"/>
    <col min="7302" max="7302" width="12.81640625" bestFit="1" customWidth="1"/>
    <col min="7303" max="7304" width="12.81640625" customWidth="1"/>
    <col min="7305" max="7305" width="14.36328125" bestFit="1" customWidth="1"/>
    <col min="7306" max="7308" width="13.6328125" bestFit="1" customWidth="1"/>
    <col min="7309" max="7309" width="12.26953125" customWidth="1"/>
    <col min="7310" max="7312" width="12.81640625" customWidth="1"/>
    <col min="7313" max="7313" width="13.6328125" bestFit="1" customWidth="1"/>
    <col min="7314" max="7316" width="14.36328125" bestFit="1" customWidth="1"/>
    <col min="7317" max="7317" width="12.26953125" customWidth="1"/>
    <col min="7318" max="7318" width="12" customWidth="1"/>
    <col min="7319" max="7320" width="12.81640625" customWidth="1"/>
    <col min="7321" max="7321" width="13.6328125" bestFit="1" customWidth="1"/>
    <col min="7322" max="7324" width="14.36328125" bestFit="1" customWidth="1"/>
    <col min="7325" max="7340" width="12.26953125" customWidth="1"/>
    <col min="7341" max="7341" width="12.81640625" customWidth="1"/>
    <col min="7342" max="7342" width="12.26953125" customWidth="1"/>
    <col min="7343" max="7343" width="11.453125" customWidth="1"/>
    <col min="7344" max="7344" width="11.7265625" customWidth="1"/>
    <col min="7345" max="7352" width="12.26953125" customWidth="1"/>
    <col min="7353" max="7355" width="13.6328125" customWidth="1"/>
    <col min="7356" max="7357" width="12.26953125" customWidth="1"/>
    <col min="7358" max="7360" width="13.6328125" customWidth="1"/>
    <col min="7361" max="7362" width="12.26953125" customWidth="1"/>
    <col min="7363" max="7365" width="13.6328125" customWidth="1"/>
    <col min="7366" max="7367" width="12.26953125" customWidth="1"/>
    <col min="7368" max="7370" width="13.6328125" customWidth="1"/>
    <col min="7371" max="7371" width="14.36328125" customWidth="1"/>
    <col min="7372" max="7372" width="12.26953125" customWidth="1"/>
    <col min="7373" max="7375" width="13.6328125" customWidth="1"/>
    <col min="7376" max="7376" width="14.36328125" customWidth="1"/>
    <col min="7377" max="7377" width="12.26953125" customWidth="1"/>
    <col min="7378" max="7378" width="10.26953125" customWidth="1"/>
    <col min="7379" max="7380" width="13.6328125" customWidth="1"/>
    <col min="7381" max="7382" width="12.26953125" customWidth="1"/>
    <col min="7383" max="7385" width="13.6328125" customWidth="1"/>
    <col min="7386" max="7386" width="14.36328125" customWidth="1"/>
    <col min="7387" max="7387" width="12.26953125" customWidth="1"/>
    <col min="7388" max="7390" width="13.6328125" customWidth="1"/>
    <col min="7391" max="7391" width="12.453125" customWidth="1"/>
    <col min="7392" max="7392" width="12.26953125" customWidth="1"/>
    <col min="7393" max="7393" width="11.26953125" customWidth="1"/>
    <col min="7394" max="7396" width="13.6328125" customWidth="1"/>
    <col min="7397" max="7397" width="12.26953125" customWidth="1"/>
    <col min="7398" max="7398" width="9.08984375" customWidth="1"/>
    <col min="7399" max="7401" width="13.6328125" customWidth="1"/>
    <col min="7402" max="7402" width="12.26953125" customWidth="1"/>
    <col min="7403" max="7403" width="6.7265625" customWidth="1"/>
    <col min="7404" max="7406" width="13.6328125" customWidth="1"/>
    <col min="7407" max="7407" width="12.26953125" customWidth="1"/>
    <col min="7408" max="7410" width="13.6328125" customWidth="1"/>
    <col min="7411" max="7412" width="12.26953125" customWidth="1"/>
    <col min="7413" max="7415" width="13.6328125" customWidth="1"/>
    <col min="7416" max="7417" width="12.26953125" customWidth="1"/>
    <col min="7418" max="7420" width="13.6328125" customWidth="1"/>
    <col min="7421" max="7422" width="12.26953125" customWidth="1"/>
    <col min="7423" max="7425" width="13.6328125" customWidth="1"/>
    <col min="7426" max="7426" width="12.453125" bestFit="1" customWidth="1"/>
    <col min="7427" max="7427" width="12.26953125" customWidth="1"/>
    <col min="7428" max="7428" width="11.26953125" customWidth="1"/>
    <col min="7429" max="7430" width="13.6328125" customWidth="1"/>
    <col min="7431" max="7431" width="13.6328125" bestFit="1" customWidth="1"/>
    <col min="7432" max="7432" width="12.26953125" customWidth="1"/>
    <col min="7433" max="7433" width="9.08984375" customWidth="1"/>
    <col min="7434" max="7435" width="13.6328125" customWidth="1"/>
    <col min="7436" max="7436" width="14.36328125" bestFit="1" customWidth="1"/>
    <col min="7437" max="7437" width="12.26953125" customWidth="1"/>
    <col min="7438" max="7440" width="12.81640625" customWidth="1"/>
    <col min="7441" max="7445" width="12.26953125" customWidth="1"/>
    <col min="7446" max="7448" width="12.81640625" customWidth="1"/>
    <col min="7449" max="7453" width="12.26953125" customWidth="1"/>
    <col min="7454" max="7456" width="12.81640625" customWidth="1"/>
    <col min="7457" max="7457" width="14.36328125" bestFit="1" customWidth="1"/>
    <col min="7458" max="7461" width="12.26953125" customWidth="1"/>
    <col min="7462" max="7464" width="12.81640625" customWidth="1"/>
    <col min="7465" max="7466" width="14.36328125" bestFit="1" customWidth="1"/>
    <col min="7467" max="7468" width="13.26953125" bestFit="1" customWidth="1"/>
    <col min="7469" max="7469" width="12.26953125" customWidth="1"/>
    <col min="7470" max="7472" width="12.81640625" customWidth="1"/>
    <col min="7473" max="7475" width="14.36328125" bestFit="1" customWidth="1"/>
    <col min="7476" max="7477" width="12.26953125" customWidth="1"/>
    <col min="7478" max="7478" width="12" customWidth="1"/>
    <col min="7479" max="7480" width="12.81640625" customWidth="1"/>
    <col min="7481" max="7482" width="12.26953125" customWidth="1"/>
    <col min="7483" max="7483" width="13.6328125" bestFit="1" customWidth="1"/>
    <col min="7484" max="7485" width="12.26953125" customWidth="1"/>
    <col min="7486" max="7488" width="12.81640625" customWidth="1"/>
    <col min="7489" max="7493" width="12.26953125" customWidth="1"/>
    <col min="7494" max="7496" width="12.81640625" customWidth="1"/>
    <col min="7497" max="7501" width="12.26953125" customWidth="1"/>
    <col min="7502" max="7504" width="12.81640625" customWidth="1"/>
    <col min="7505" max="7509" width="12.26953125" customWidth="1"/>
    <col min="7510" max="7512" width="12.81640625" customWidth="1"/>
    <col min="7513" max="7513" width="14.36328125" bestFit="1" customWidth="1"/>
    <col min="7514" max="7514" width="13.26953125" bestFit="1" customWidth="1"/>
    <col min="7515" max="7516" width="14.36328125" bestFit="1" customWidth="1"/>
    <col min="7517" max="7517" width="12.26953125" customWidth="1"/>
    <col min="7518" max="7518" width="10.81640625" customWidth="1"/>
    <col min="7519" max="7520" width="12.81640625" customWidth="1"/>
    <col min="7521" max="7521" width="13.6328125" bestFit="1" customWidth="1"/>
    <col min="7522" max="7524" width="14.36328125" bestFit="1" customWidth="1"/>
    <col min="7525" max="7525" width="12.26953125" customWidth="1"/>
    <col min="7526" max="7526" width="10.81640625" customWidth="1"/>
    <col min="7527" max="7528" width="12.81640625" customWidth="1"/>
    <col min="7529" max="7529" width="13.6328125" bestFit="1" customWidth="1"/>
    <col min="7530" max="7530" width="12.453125" bestFit="1" customWidth="1"/>
    <col min="7531" max="7532" width="13.6328125" bestFit="1" customWidth="1"/>
    <col min="7533" max="7533" width="12.26953125" customWidth="1"/>
    <col min="7534" max="7536" width="12.81640625" customWidth="1"/>
    <col min="7537" max="7541" width="12.26953125" customWidth="1"/>
    <col min="7542" max="7544" width="12.81640625" customWidth="1"/>
    <col min="7545" max="7545" width="12.26953125" customWidth="1"/>
    <col min="7546" max="7546" width="13.26953125" bestFit="1" customWidth="1"/>
    <col min="7547" max="7548" width="14.36328125" bestFit="1" customWidth="1"/>
    <col min="7549" max="7549" width="12.26953125" customWidth="1"/>
    <col min="7550" max="7552" width="12.81640625" customWidth="1"/>
    <col min="7553" max="7556" width="14.36328125" bestFit="1" customWidth="1"/>
    <col min="7557" max="7557" width="12.26953125" customWidth="1"/>
    <col min="7558" max="7558" width="12.81640625" bestFit="1" customWidth="1"/>
    <col min="7559" max="7560" width="12.81640625" customWidth="1"/>
    <col min="7561" max="7561" width="14.36328125" bestFit="1" customWidth="1"/>
    <col min="7562" max="7564" width="13.6328125" bestFit="1" customWidth="1"/>
    <col min="7565" max="7565" width="12.26953125" customWidth="1"/>
    <col min="7566" max="7568" width="12.81640625" customWidth="1"/>
    <col min="7569" max="7569" width="13.6328125" bestFit="1" customWidth="1"/>
    <col min="7570" max="7572" width="14.36328125" bestFit="1" customWidth="1"/>
    <col min="7573" max="7573" width="12.26953125" customWidth="1"/>
    <col min="7574" max="7574" width="12" customWidth="1"/>
    <col min="7575" max="7576" width="12.81640625" customWidth="1"/>
    <col min="7577" max="7577" width="13.6328125" bestFit="1" customWidth="1"/>
    <col min="7578" max="7580" width="14.36328125" bestFit="1" customWidth="1"/>
    <col min="7581" max="7596" width="12.26953125" customWidth="1"/>
    <col min="7597" max="7597" width="12.81640625" customWidth="1"/>
    <col min="7598" max="7598" width="12.26953125" customWidth="1"/>
    <col min="7599" max="7599" width="11.453125" customWidth="1"/>
    <col min="7600" max="7600" width="11.7265625" customWidth="1"/>
    <col min="7601" max="7608" width="12.26953125" customWidth="1"/>
    <col min="7609" max="7611" width="13.6328125" customWidth="1"/>
    <col min="7612" max="7613" width="12.26953125" customWidth="1"/>
    <col min="7614" max="7616" width="13.6328125" customWidth="1"/>
    <col min="7617" max="7618" width="12.26953125" customWidth="1"/>
    <col min="7619" max="7621" width="13.6328125" customWidth="1"/>
    <col min="7622" max="7623" width="12.26953125" customWidth="1"/>
    <col min="7624" max="7626" width="13.6328125" customWidth="1"/>
    <col min="7627" max="7627" width="14.36328125" customWidth="1"/>
    <col min="7628" max="7628" width="12.26953125" customWidth="1"/>
    <col min="7629" max="7631" width="13.6328125" customWidth="1"/>
    <col min="7632" max="7632" width="14.36328125" customWidth="1"/>
    <col min="7633" max="7633" width="12.26953125" customWidth="1"/>
    <col min="7634" max="7634" width="10.26953125" customWidth="1"/>
    <col min="7635" max="7636" width="13.6328125" customWidth="1"/>
    <col min="7637" max="7638" width="12.26953125" customWidth="1"/>
    <col min="7639" max="7641" width="13.6328125" customWidth="1"/>
    <col min="7642" max="7642" width="14.36328125" customWidth="1"/>
    <col min="7643" max="7643" width="12.26953125" customWidth="1"/>
    <col min="7644" max="7646" width="13.6328125" customWidth="1"/>
    <col min="7647" max="7647" width="12.453125" customWidth="1"/>
    <col min="7648" max="7648" width="12.26953125" customWidth="1"/>
    <col min="7649" max="7649" width="11.26953125" customWidth="1"/>
    <col min="7650" max="7652" width="13.6328125" customWidth="1"/>
    <col min="7653" max="7653" width="12.26953125" customWidth="1"/>
    <col min="7654" max="7654" width="9.08984375" customWidth="1"/>
    <col min="7655" max="7657" width="13.6328125" customWidth="1"/>
    <col min="7658" max="7658" width="12.26953125" customWidth="1"/>
    <col min="7659" max="7659" width="6.7265625" customWidth="1"/>
    <col min="7660" max="7662" width="13.6328125" customWidth="1"/>
    <col min="7663" max="7663" width="12.26953125" customWidth="1"/>
    <col min="7664" max="7666" width="13.6328125" customWidth="1"/>
    <col min="7667" max="7668" width="12.26953125" customWidth="1"/>
    <col min="7669" max="7671" width="13.6328125" customWidth="1"/>
    <col min="7672" max="7673" width="12.26953125" customWidth="1"/>
    <col min="7674" max="7676" width="13.6328125" customWidth="1"/>
    <col min="7677" max="7678" width="12.26953125" customWidth="1"/>
    <col min="7679" max="7681" width="13.6328125" customWidth="1"/>
    <col min="7682" max="7682" width="12.453125" bestFit="1" customWidth="1"/>
    <col min="7683" max="7683" width="12.26953125" customWidth="1"/>
    <col min="7684" max="7684" width="11.26953125" customWidth="1"/>
    <col min="7685" max="7686" width="13.6328125" customWidth="1"/>
    <col min="7687" max="7687" width="13.6328125" bestFit="1" customWidth="1"/>
    <col min="7688" max="7688" width="12.26953125" customWidth="1"/>
    <col min="7689" max="7689" width="9.08984375" customWidth="1"/>
    <col min="7690" max="7691" width="13.6328125" customWidth="1"/>
    <col min="7692" max="7692" width="14.36328125" bestFit="1" customWidth="1"/>
    <col min="7693" max="7693" width="12.26953125" customWidth="1"/>
    <col min="7694" max="7696" width="12.81640625" customWidth="1"/>
    <col min="7697" max="7701" width="12.26953125" customWidth="1"/>
    <col min="7702" max="7704" width="12.81640625" customWidth="1"/>
    <col min="7705" max="7709" width="12.26953125" customWidth="1"/>
    <col min="7710" max="7712" width="12.81640625" customWidth="1"/>
    <col min="7713" max="7713" width="14.36328125" bestFit="1" customWidth="1"/>
    <col min="7714" max="7717" width="12.26953125" customWidth="1"/>
    <col min="7718" max="7720" width="12.81640625" customWidth="1"/>
    <col min="7721" max="7722" width="14.36328125" bestFit="1" customWidth="1"/>
    <col min="7723" max="7724" width="13.26953125" bestFit="1" customWidth="1"/>
    <col min="7725" max="7725" width="12.26953125" customWidth="1"/>
    <col min="7726" max="7728" width="12.81640625" customWidth="1"/>
    <col min="7729" max="7731" width="14.36328125" bestFit="1" customWidth="1"/>
    <col min="7732" max="7733" width="12.26953125" customWidth="1"/>
    <col min="7734" max="7734" width="12" customWidth="1"/>
    <col min="7735" max="7736" width="12.81640625" customWidth="1"/>
    <col min="7737" max="7738" width="12.26953125" customWidth="1"/>
    <col min="7739" max="7739" width="13.6328125" bestFit="1" customWidth="1"/>
    <col min="7740" max="7741" width="12.26953125" customWidth="1"/>
    <col min="7742" max="7744" width="12.81640625" customWidth="1"/>
    <col min="7745" max="7749" width="12.26953125" customWidth="1"/>
    <col min="7750" max="7752" width="12.81640625" customWidth="1"/>
    <col min="7753" max="7757" width="12.26953125" customWidth="1"/>
    <col min="7758" max="7760" width="12.81640625" customWidth="1"/>
    <col min="7761" max="7765" width="12.26953125" customWidth="1"/>
    <col min="7766" max="7768" width="12.81640625" customWidth="1"/>
    <col min="7769" max="7769" width="14.36328125" bestFit="1" customWidth="1"/>
    <col min="7770" max="7770" width="13.26953125" bestFit="1" customWidth="1"/>
    <col min="7771" max="7772" width="14.36328125" bestFit="1" customWidth="1"/>
    <col min="7773" max="7773" width="12.26953125" customWidth="1"/>
    <col min="7774" max="7774" width="10.81640625" customWidth="1"/>
    <col min="7775" max="7776" width="12.81640625" customWidth="1"/>
    <col min="7777" max="7777" width="13.6328125" bestFit="1" customWidth="1"/>
    <col min="7778" max="7780" width="14.36328125" bestFit="1" customWidth="1"/>
    <col min="7781" max="7781" width="12.26953125" customWidth="1"/>
    <col min="7782" max="7782" width="10.81640625" customWidth="1"/>
    <col min="7783" max="7784" width="12.81640625" customWidth="1"/>
    <col min="7785" max="7785" width="13.6328125" bestFit="1" customWidth="1"/>
    <col min="7786" max="7786" width="12.453125" bestFit="1" customWidth="1"/>
    <col min="7787" max="7788" width="13.6328125" bestFit="1" customWidth="1"/>
    <col min="7789" max="7789" width="12.26953125" customWidth="1"/>
    <col min="7790" max="7792" width="12.81640625" customWidth="1"/>
    <col min="7793" max="7797" width="12.26953125" customWidth="1"/>
    <col min="7798" max="7800" width="12.81640625" customWidth="1"/>
    <col min="7801" max="7801" width="12.26953125" customWidth="1"/>
    <col min="7802" max="7802" width="13.26953125" bestFit="1" customWidth="1"/>
    <col min="7803" max="7804" width="14.36328125" bestFit="1" customWidth="1"/>
    <col min="7805" max="7805" width="12.26953125" customWidth="1"/>
    <col min="7806" max="7808" width="12.81640625" customWidth="1"/>
    <col min="7809" max="7812" width="14.36328125" bestFit="1" customWidth="1"/>
    <col min="7813" max="7813" width="12.26953125" customWidth="1"/>
    <col min="7814" max="7814" width="12.81640625" bestFit="1" customWidth="1"/>
    <col min="7815" max="7816" width="12.81640625" customWidth="1"/>
    <col min="7817" max="7817" width="14.36328125" bestFit="1" customWidth="1"/>
    <col min="7818" max="7820" width="13.6328125" bestFit="1" customWidth="1"/>
    <col min="7821" max="7821" width="12.26953125" customWidth="1"/>
    <col min="7822" max="7824" width="12.81640625" customWidth="1"/>
    <col min="7825" max="7825" width="13.6328125" bestFit="1" customWidth="1"/>
    <col min="7826" max="7828" width="14.36328125" bestFit="1" customWidth="1"/>
    <col min="7829" max="7829" width="12.26953125" customWidth="1"/>
    <col min="7830" max="7830" width="12" customWidth="1"/>
    <col min="7831" max="7832" width="12.81640625" customWidth="1"/>
    <col min="7833" max="7833" width="13.6328125" bestFit="1" customWidth="1"/>
    <col min="7834" max="7836" width="14.36328125" bestFit="1" customWidth="1"/>
    <col min="7837" max="7852" width="12.26953125" customWidth="1"/>
    <col min="7853" max="7853" width="12.81640625" customWidth="1"/>
    <col min="7854" max="7854" width="12.26953125" customWidth="1"/>
    <col min="7855" max="7855" width="11.453125" customWidth="1"/>
    <col min="7856" max="7856" width="11.7265625" customWidth="1"/>
    <col min="7857" max="7864" width="12.26953125" customWidth="1"/>
    <col min="7865" max="7867" width="13.6328125" customWidth="1"/>
    <col min="7868" max="7869" width="12.26953125" customWidth="1"/>
    <col min="7870" max="7872" width="13.6328125" customWidth="1"/>
    <col min="7873" max="7874" width="12.26953125" customWidth="1"/>
    <col min="7875" max="7877" width="13.6328125" customWidth="1"/>
    <col min="7878" max="7879" width="12.26953125" customWidth="1"/>
    <col min="7880" max="7882" width="13.6328125" customWidth="1"/>
    <col min="7883" max="7883" width="14.36328125" customWidth="1"/>
    <col min="7884" max="7884" width="12.26953125" customWidth="1"/>
    <col min="7885" max="7887" width="13.6328125" customWidth="1"/>
    <col min="7888" max="7888" width="14.36328125" customWidth="1"/>
    <col min="7889" max="7889" width="12.26953125" customWidth="1"/>
    <col min="7890" max="7890" width="10.26953125" customWidth="1"/>
    <col min="7891" max="7892" width="13.6328125" customWidth="1"/>
    <col min="7893" max="7894" width="12.26953125" customWidth="1"/>
    <col min="7895" max="7897" width="13.6328125" customWidth="1"/>
    <col min="7898" max="7898" width="14.36328125" customWidth="1"/>
    <col min="7899" max="7899" width="12.26953125" customWidth="1"/>
    <col min="7900" max="7902" width="13.6328125" customWidth="1"/>
    <col min="7903" max="7903" width="12.453125" customWidth="1"/>
    <col min="7904" max="7904" width="12.26953125" customWidth="1"/>
    <col min="7905" max="7905" width="11.26953125" customWidth="1"/>
    <col min="7906" max="7908" width="13.6328125" customWidth="1"/>
    <col min="7909" max="7909" width="12.26953125" customWidth="1"/>
    <col min="7910" max="7910" width="9.08984375" customWidth="1"/>
    <col min="7911" max="7913" width="13.6328125" customWidth="1"/>
    <col min="7914" max="7914" width="12.26953125" customWidth="1"/>
    <col min="7915" max="7915" width="6.7265625" customWidth="1"/>
    <col min="7916" max="7918" width="13.6328125" customWidth="1"/>
    <col min="7919" max="7919" width="12.26953125" customWidth="1"/>
    <col min="7920" max="7922" width="13.6328125" customWidth="1"/>
    <col min="7923" max="7924" width="12.26953125" customWidth="1"/>
    <col min="7925" max="7927" width="13.6328125" customWidth="1"/>
    <col min="7928" max="7929" width="12.26953125" customWidth="1"/>
    <col min="7930" max="7932" width="13.6328125" customWidth="1"/>
    <col min="7933" max="7934" width="12.26953125" customWidth="1"/>
    <col min="7935" max="7937" width="13.6328125" customWidth="1"/>
    <col min="7938" max="7938" width="12.453125" bestFit="1" customWidth="1"/>
    <col min="7939" max="7939" width="12.26953125" customWidth="1"/>
    <col min="7940" max="7940" width="11.26953125" customWidth="1"/>
    <col min="7941" max="7942" width="13.6328125" customWidth="1"/>
    <col min="7943" max="7943" width="13.6328125" bestFit="1" customWidth="1"/>
    <col min="7944" max="7944" width="12.26953125" customWidth="1"/>
    <col min="7945" max="7945" width="9.08984375" customWidth="1"/>
    <col min="7946" max="7947" width="13.6328125" customWidth="1"/>
    <col min="7948" max="7948" width="14.36328125" bestFit="1" customWidth="1"/>
    <col min="7949" max="7949" width="12.26953125" customWidth="1"/>
    <col min="7950" max="7952" width="12.81640625" customWidth="1"/>
    <col min="7953" max="7957" width="12.26953125" customWidth="1"/>
    <col min="7958" max="7960" width="12.81640625" customWidth="1"/>
    <col min="7961" max="7965" width="12.26953125" customWidth="1"/>
    <col min="7966" max="7968" width="12.81640625" customWidth="1"/>
    <col min="7969" max="7969" width="14.36328125" bestFit="1" customWidth="1"/>
    <col min="7970" max="7973" width="12.26953125" customWidth="1"/>
    <col min="7974" max="7976" width="12.81640625" customWidth="1"/>
    <col min="7977" max="7978" width="14.36328125" bestFit="1" customWidth="1"/>
    <col min="7979" max="7980" width="13.26953125" bestFit="1" customWidth="1"/>
    <col min="7981" max="7981" width="12.26953125" customWidth="1"/>
    <col min="7982" max="7984" width="12.81640625" customWidth="1"/>
    <col min="7985" max="7987" width="14.36328125" bestFit="1" customWidth="1"/>
    <col min="7988" max="7989" width="12.26953125" customWidth="1"/>
    <col min="7990" max="7990" width="12" customWidth="1"/>
    <col min="7991" max="7992" width="12.81640625" customWidth="1"/>
    <col min="7993" max="7994" width="12.26953125" customWidth="1"/>
    <col min="7995" max="7995" width="13.6328125" bestFit="1" customWidth="1"/>
    <col min="7996" max="7997" width="12.26953125" customWidth="1"/>
    <col min="7998" max="8000" width="12.81640625" customWidth="1"/>
    <col min="8001" max="8005" width="12.26953125" customWidth="1"/>
    <col min="8006" max="8008" width="12.81640625" customWidth="1"/>
    <col min="8009" max="8013" width="12.26953125" customWidth="1"/>
    <col min="8014" max="8016" width="12.81640625" customWidth="1"/>
    <col min="8017" max="8021" width="12.26953125" customWidth="1"/>
    <col min="8022" max="8024" width="12.81640625" customWidth="1"/>
    <col min="8025" max="8025" width="14.36328125" bestFit="1" customWidth="1"/>
    <col min="8026" max="8026" width="13.26953125" bestFit="1" customWidth="1"/>
    <col min="8027" max="8028" width="14.36328125" bestFit="1" customWidth="1"/>
    <col min="8029" max="8029" width="12.26953125" customWidth="1"/>
    <col min="8030" max="8030" width="10.81640625" customWidth="1"/>
    <col min="8031" max="8032" width="12.81640625" customWidth="1"/>
    <col min="8033" max="8033" width="13.6328125" bestFit="1" customWidth="1"/>
    <col min="8034" max="8036" width="14.36328125" bestFit="1" customWidth="1"/>
    <col min="8037" max="8037" width="12.26953125" customWidth="1"/>
    <col min="8038" max="8038" width="10.81640625" customWidth="1"/>
    <col min="8039" max="8040" width="12.81640625" customWidth="1"/>
    <col min="8041" max="8041" width="13.6328125" bestFit="1" customWidth="1"/>
    <col min="8042" max="8042" width="12.453125" bestFit="1" customWidth="1"/>
    <col min="8043" max="8044" width="13.6328125" bestFit="1" customWidth="1"/>
    <col min="8045" max="8045" width="12.26953125" customWidth="1"/>
    <col min="8046" max="8048" width="12.81640625" customWidth="1"/>
    <col min="8049" max="8053" width="12.26953125" customWidth="1"/>
    <col min="8054" max="8056" width="12.81640625" customWidth="1"/>
    <col min="8057" max="8057" width="12.26953125" customWidth="1"/>
    <col min="8058" max="8058" width="13.26953125" bestFit="1" customWidth="1"/>
    <col min="8059" max="8060" width="14.36328125" bestFit="1" customWidth="1"/>
    <col min="8061" max="8061" width="12.26953125" customWidth="1"/>
    <col min="8062" max="8064" width="12.81640625" customWidth="1"/>
    <col min="8065" max="8068" width="14.36328125" bestFit="1" customWidth="1"/>
    <col min="8069" max="8069" width="12.26953125" customWidth="1"/>
    <col min="8070" max="8070" width="12.81640625" bestFit="1" customWidth="1"/>
    <col min="8071" max="8072" width="12.81640625" customWidth="1"/>
    <col min="8073" max="8073" width="14.36328125" bestFit="1" customWidth="1"/>
    <col min="8074" max="8076" width="13.6328125" bestFit="1" customWidth="1"/>
    <col min="8077" max="8077" width="12.26953125" customWidth="1"/>
    <col min="8078" max="8080" width="12.81640625" customWidth="1"/>
    <col min="8081" max="8081" width="13.6328125" bestFit="1" customWidth="1"/>
    <col min="8082" max="8084" width="14.36328125" bestFit="1" customWidth="1"/>
    <col min="8085" max="8085" width="12.26953125" customWidth="1"/>
    <col min="8086" max="8086" width="12" customWidth="1"/>
    <col min="8087" max="8088" width="12.81640625" customWidth="1"/>
    <col min="8089" max="8089" width="13.6328125" bestFit="1" customWidth="1"/>
    <col min="8090" max="8092" width="14.36328125" bestFit="1" customWidth="1"/>
    <col min="8093" max="8108" width="12.26953125" customWidth="1"/>
    <col min="8109" max="8109" width="12.81640625" customWidth="1"/>
    <col min="8110" max="8110" width="12.26953125" customWidth="1"/>
    <col min="8111" max="8111" width="11.453125" customWidth="1"/>
    <col min="8112" max="8112" width="11.7265625" customWidth="1"/>
    <col min="8113" max="8120" width="12.26953125" customWidth="1"/>
    <col min="8121" max="8123" width="13.6328125" customWidth="1"/>
    <col min="8124" max="8125" width="12.26953125" customWidth="1"/>
    <col min="8126" max="8128" width="13.6328125" customWidth="1"/>
    <col min="8129" max="8130" width="12.26953125" customWidth="1"/>
    <col min="8131" max="8133" width="13.6328125" customWidth="1"/>
    <col min="8134" max="8135" width="12.26953125" customWidth="1"/>
    <col min="8136" max="8138" width="13.6328125" customWidth="1"/>
    <col min="8139" max="8139" width="14.36328125" customWidth="1"/>
    <col min="8140" max="8140" width="12.26953125" customWidth="1"/>
    <col min="8141" max="8143" width="13.6328125" customWidth="1"/>
    <col min="8144" max="8144" width="14.36328125" customWidth="1"/>
    <col min="8145" max="8145" width="12.26953125" customWidth="1"/>
    <col min="8146" max="8146" width="10.26953125" customWidth="1"/>
    <col min="8147" max="8148" width="13.6328125" customWidth="1"/>
    <col min="8149" max="8150" width="12.26953125" customWidth="1"/>
    <col min="8151" max="8153" width="13.6328125" customWidth="1"/>
    <col min="8154" max="8154" width="14.36328125" customWidth="1"/>
    <col min="8155" max="8155" width="12.26953125" customWidth="1"/>
    <col min="8156" max="8158" width="13.6328125" customWidth="1"/>
    <col min="8159" max="8159" width="12.453125" customWidth="1"/>
    <col min="8160" max="8160" width="12.26953125" customWidth="1"/>
    <col min="8161" max="8161" width="11.26953125" customWidth="1"/>
    <col min="8162" max="8164" width="13.6328125" customWidth="1"/>
    <col min="8165" max="8165" width="12.26953125" customWidth="1"/>
    <col min="8166" max="8166" width="9.08984375" customWidth="1"/>
    <col min="8167" max="8169" width="13.6328125" customWidth="1"/>
    <col min="8170" max="8170" width="12.26953125" customWidth="1"/>
    <col min="8171" max="8171" width="6.7265625" customWidth="1"/>
    <col min="8172" max="8174" width="13.6328125" customWidth="1"/>
    <col min="8175" max="8175" width="12.26953125" customWidth="1"/>
    <col min="8176" max="8178" width="13.6328125" customWidth="1"/>
    <col min="8179" max="8180" width="12.26953125" customWidth="1"/>
    <col min="8181" max="8183" width="13.6328125" customWidth="1"/>
    <col min="8184" max="8185" width="12.26953125" customWidth="1"/>
    <col min="8186" max="8188" width="13.6328125" customWidth="1"/>
    <col min="8189" max="8190" width="12.26953125" customWidth="1"/>
    <col min="8191" max="8193" width="13.6328125" customWidth="1"/>
    <col min="8194" max="8194" width="12.453125" bestFit="1" customWidth="1"/>
    <col min="8195" max="8195" width="12.26953125" customWidth="1"/>
    <col min="8196" max="8196" width="11.26953125" customWidth="1"/>
    <col min="8197" max="8198" width="13.6328125" customWidth="1"/>
    <col min="8199" max="8199" width="13.6328125" bestFit="1" customWidth="1"/>
    <col min="8200" max="8200" width="12.26953125" customWidth="1"/>
    <col min="8201" max="8201" width="9.08984375" customWidth="1"/>
    <col min="8202" max="8203" width="13.6328125" customWidth="1"/>
    <col min="8204" max="8204" width="14.36328125" bestFit="1" customWidth="1"/>
    <col min="8205" max="8205" width="12.26953125" customWidth="1"/>
    <col min="8206" max="8208" width="12.81640625" customWidth="1"/>
    <col min="8209" max="8213" width="12.26953125" customWidth="1"/>
    <col min="8214" max="8216" width="12.81640625" customWidth="1"/>
    <col min="8217" max="8221" width="12.26953125" customWidth="1"/>
    <col min="8222" max="8224" width="12.81640625" customWidth="1"/>
    <col min="8225" max="8225" width="14.36328125" bestFit="1" customWidth="1"/>
    <col min="8226" max="8229" width="12.26953125" customWidth="1"/>
    <col min="8230" max="8232" width="12.81640625" customWidth="1"/>
    <col min="8233" max="8234" width="14.36328125" bestFit="1" customWidth="1"/>
    <col min="8235" max="8236" width="13.26953125" bestFit="1" customWidth="1"/>
    <col min="8237" max="8237" width="12.26953125" customWidth="1"/>
    <col min="8238" max="8240" width="12.81640625" customWidth="1"/>
    <col min="8241" max="8243" width="14.36328125" bestFit="1" customWidth="1"/>
    <col min="8244" max="8245" width="12.26953125" customWidth="1"/>
    <col min="8246" max="8246" width="12" customWidth="1"/>
    <col min="8247" max="8248" width="12.81640625" customWidth="1"/>
    <col min="8249" max="8250" width="12.26953125" customWidth="1"/>
    <col min="8251" max="8251" width="13.6328125" bestFit="1" customWidth="1"/>
    <col min="8252" max="8253" width="12.26953125" customWidth="1"/>
    <col min="8254" max="8256" width="12.81640625" customWidth="1"/>
    <col min="8257" max="8261" width="12.26953125" customWidth="1"/>
    <col min="8262" max="8264" width="12.81640625" customWidth="1"/>
    <col min="8265" max="8269" width="12.26953125" customWidth="1"/>
    <col min="8270" max="8272" width="12.81640625" customWidth="1"/>
    <col min="8273" max="8277" width="12.26953125" customWidth="1"/>
    <col min="8278" max="8280" width="12.81640625" customWidth="1"/>
    <col min="8281" max="8281" width="14.36328125" bestFit="1" customWidth="1"/>
    <col min="8282" max="8282" width="13.26953125" bestFit="1" customWidth="1"/>
    <col min="8283" max="8284" width="14.36328125" bestFit="1" customWidth="1"/>
    <col min="8285" max="8285" width="12.26953125" customWidth="1"/>
    <col min="8286" max="8286" width="10.81640625" customWidth="1"/>
    <col min="8287" max="8288" width="12.81640625" customWidth="1"/>
    <col min="8289" max="8289" width="13.6328125" bestFit="1" customWidth="1"/>
    <col min="8290" max="8292" width="14.36328125" bestFit="1" customWidth="1"/>
    <col min="8293" max="8293" width="12.26953125" customWidth="1"/>
    <col min="8294" max="8294" width="10.81640625" customWidth="1"/>
    <col min="8295" max="8296" width="12.81640625" customWidth="1"/>
    <col min="8297" max="8297" width="13.6328125" bestFit="1" customWidth="1"/>
    <col min="8298" max="8298" width="12.453125" bestFit="1" customWidth="1"/>
    <col min="8299" max="8300" width="13.6328125" bestFit="1" customWidth="1"/>
    <col min="8301" max="8301" width="12.26953125" customWidth="1"/>
    <col min="8302" max="8304" width="12.81640625" customWidth="1"/>
    <col min="8305" max="8309" width="12.26953125" customWidth="1"/>
    <col min="8310" max="8312" width="12.81640625" customWidth="1"/>
    <col min="8313" max="8313" width="12.26953125" customWidth="1"/>
    <col min="8314" max="8314" width="13.26953125" bestFit="1" customWidth="1"/>
    <col min="8315" max="8316" width="14.36328125" bestFit="1" customWidth="1"/>
    <col min="8317" max="8317" width="12.26953125" customWidth="1"/>
    <col min="8318" max="8320" width="12.81640625" customWidth="1"/>
    <col min="8321" max="8324" width="14.36328125" bestFit="1" customWidth="1"/>
    <col min="8325" max="8325" width="12.26953125" customWidth="1"/>
    <col min="8326" max="8326" width="12.81640625" bestFit="1" customWidth="1"/>
    <col min="8327" max="8328" width="12.81640625" customWidth="1"/>
    <col min="8329" max="8329" width="14.36328125" bestFit="1" customWidth="1"/>
    <col min="8330" max="8332" width="13.6328125" bestFit="1" customWidth="1"/>
    <col min="8333" max="8333" width="12.26953125" customWidth="1"/>
    <col min="8334" max="8336" width="12.81640625" customWidth="1"/>
    <col min="8337" max="8337" width="13.6328125" bestFit="1" customWidth="1"/>
    <col min="8338" max="8340" width="14.36328125" bestFit="1" customWidth="1"/>
    <col min="8341" max="8341" width="12.26953125" customWidth="1"/>
    <col min="8342" max="8342" width="12" customWidth="1"/>
    <col min="8343" max="8344" width="12.81640625" customWidth="1"/>
    <col min="8345" max="8345" width="13.6328125" bestFit="1" customWidth="1"/>
    <col min="8346" max="8348" width="14.36328125" bestFit="1" customWidth="1"/>
    <col min="8349" max="8364" width="12.26953125" customWidth="1"/>
    <col min="8365" max="8365" width="12.81640625" customWidth="1"/>
    <col min="8366" max="8366" width="12.26953125" customWidth="1"/>
    <col min="8367" max="8367" width="11.453125" customWidth="1"/>
    <col min="8368" max="8368" width="11.7265625" customWidth="1"/>
    <col min="8369" max="8376" width="12.26953125" customWidth="1"/>
    <col min="8377" max="8379" width="13.6328125" customWidth="1"/>
    <col min="8380" max="8381" width="12.26953125" customWidth="1"/>
    <col min="8382" max="8384" width="13.6328125" customWidth="1"/>
    <col min="8385" max="8386" width="12.26953125" customWidth="1"/>
    <col min="8387" max="8389" width="13.6328125" customWidth="1"/>
    <col min="8390" max="8391" width="12.26953125" customWidth="1"/>
    <col min="8392" max="8394" width="13.6328125" customWidth="1"/>
    <col min="8395" max="8395" width="14.36328125" customWidth="1"/>
    <col min="8396" max="8396" width="12.26953125" customWidth="1"/>
    <col min="8397" max="8399" width="13.6328125" customWidth="1"/>
    <col min="8400" max="8400" width="14.36328125" customWidth="1"/>
    <col min="8401" max="8401" width="12.26953125" customWidth="1"/>
    <col min="8402" max="8402" width="10.26953125" customWidth="1"/>
    <col min="8403" max="8404" width="13.6328125" customWidth="1"/>
    <col min="8405" max="8406" width="12.26953125" customWidth="1"/>
    <col min="8407" max="8409" width="13.6328125" customWidth="1"/>
    <col min="8410" max="8410" width="14.36328125" customWidth="1"/>
    <col min="8411" max="8411" width="12.26953125" customWidth="1"/>
    <col min="8412" max="8414" width="13.6328125" customWidth="1"/>
    <col min="8415" max="8415" width="12.453125" customWidth="1"/>
    <col min="8416" max="8416" width="12.26953125" customWidth="1"/>
    <col min="8417" max="8417" width="11.26953125" customWidth="1"/>
    <col min="8418" max="8420" width="13.6328125" customWidth="1"/>
    <col min="8421" max="8421" width="12.26953125" customWidth="1"/>
    <col min="8422" max="8422" width="9.08984375" customWidth="1"/>
    <col min="8423" max="8425" width="13.6328125" customWidth="1"/>
    <col min="8426" max="8426" width="12.26953125" customWidth="1"/>
    <col min="8427" max="8427" width="6.7265625" customWidth="1"/>
    <col min="8428" max="8430" width="13.6328125" customWidth="1"/>
    <col min="8431" max="8431" width="12.26953125" customWidth="1"/>
    <col min="8432" max="8434" width="13.6328125" customWidth="1"/>
    <col min="8435" max="8436" width="12.26953125" customWidth="1"/>
    <col min="8437" max="8439" width="13.6328125" customWidth="1"/>
    <col min="8440" max="8441" width="12.26953125" customWidth="1"/>
    <col min="8442" max="8444" width="13.6328125" customWidth="1"/>
    <col min="8445" max="8446" width="12.26953125" customWidth="1"/>
    <col min="8447" max="8449" width="13.6328125" customWidth="1"/>
    <col min="8450" max="8450" width="12.453125" bestFit="1" customWidth="1"/>
    <col min="8451" max="8451" width="12.26953125" customWidth="1"/>
    <col min="8452" max="8452" width="11.26953125" customWidth="1"/>
    <col min="8453" max="8454" width="13.6328125" customWidth="1"/>
    <col min="8455" max="8455" width="13.6328125" bestFit="1" customWidth="1"/>
    <col min="8456" max="8456" width="12.26953125" customWidth="1"/>
    <col min="8457" max="8457" width="9.08984375" customWidth="1"/>
    <col min="8458" max="8459" width="13.6328125" customWidth="1"/>
    <col min="8460" max="8460" width="14.36328125" bestFit="1" customWidth="1"/>
    <col min="8461" max="8461" width="12.26953125" customWidth="1"/>
    <col min="8462" max="8464" width="12.81640625" customWidth="1"/>
    <col min="8465" max="8469" width="12.26953125" customWidth="1"/>
    <col min="8470" max="8472" width="12.81640625" customWidth="1"/>
    <col min="8473" max="8477" width="12.26953125" customWidth="1"/>
    <col min="8478" max="8480" width="12.81640625" customWidth="1"/>
    <col min="8481" max="8481" width="14.36328125" bestFit="1" customWidth="1"/>
    <col min="8482" max="8485" width="12.26953125" customWidth="1"/>
    <col min="8486" max="8488" width="12.81640625" customWidth="1"/>
    <col min="8489" max="8490" width="14.36328125" bestFit="1" customWidth="1"/>
    <col min="8491" max="8492" width="13.26953125" bestFit="1" customWidth="1"/>
    <col min="8493" max="8493" width="12.26953125" customWidth="1"/>
    <col min="8494" max="8496" width="12.81640625" customWidth="1"/>
    <col min="8497" max="8499" width="14.36328125" bestFit="1" customWidth="1"/>
    <col min="8500" max="8501" width="12.26953125" customWidth="1"/>
    <col min="8502" max="8502" width="12" customWidth="1"/>
    <col min="8503" max="8504" width="12.81640625" customWidth="1"/>
    <col min="8505" max="8506" width="12.26953125" customWidth="1"/>
    <col min="8507" max="8507" width="13.6328125" bestFit="1" customWidth="1"/>
    <col min="8508" max="8509" width="12.26953125" customWidth="1"/>
    <col min="8510" max="8512" width="12.81640625" customWidth="1"/>
    <col min="8513" max="8517" width="12.26953125" customWidth="1"/>
    <col min="8518" max="8520" width="12.81640625" customWidth="1"/>
    <col min="8521" max="8525" width="12.26953125" customWidth="1"/>
    <col min="8526" max="8528" width="12.81640625" customWidth="1"/>
    <col min="8529" max="8533" width="12.26953125" customWidth="1"/>
    <col min="8534" max="8536" width="12.81640625" customWidth="1"/>
    <col min="8537" max="8537" width="14.36328125" bestFit="1" customWidth="1"/>
    <col min="8538" max="8538" width="13.26953125" bestFit="1" customWidth="1"/>
    <col min="8539" max="8540" width="14.36328125" bestFit="1" customWidth="1"/>
    <col min="8541" max="8541" width="12.26953125" customWidth="1"/>
    <col min="8542" max="8542" width="10.81640625" customWidth="1"/>
    <col min="8543" max="8544" width="12.81640625" customWidth="1"/>
    <col min="8545" max="8545" width="13.6328125" bestFit="1" customWidth="1"/>
    <col min="8546" max="8548" width="14.36328125" bestFit="1" customWidth="1"/>
    <col min="8549" max="8549" width="12.26953125" customWidth="1"/>
    <col min="8550" max="8550" width="10.81640625" customWidth="1"/>
    <col min="8551" max="8552" width="12.81640625" customWidth="1"/>
    <col min="8553" max="8553" width="13.6328125" bestFit="1" customWidth="1"/>
    <col min="8554" max="8554" width="12.453125" bestFit="1" customWidth="1"/>
    <col min="8555" max="8556" width="13.6328125" bestFit="1" customWidth="1"/>
    <col min="8557" max="8557" width="12.26953125" customWidth="1"/>
    <col min="8558" max="8560" width="12.81640625" customWidth="1"/>
    <col min="8561" max="8565" width="12.26953125" customWidth="1"/>
    <col min="8566" max="8568" width="12.81640625" customWidth="1"/>
    <col min="8569" max="8569" width="12.26953125" customWidth="1"/>
    <col min="8570" max="8570" width="13.26953125" bestFit="1" customWidth="1"/>
    <col min="8571" max="8572" width="14.36328125" bestFit="1" customWidth="1"/>
    <col min="8573" max="8573" width="12.26953125" customWidth="1"/>
    <col min="8574" max="8576" width="12.81640625" customWidth="1"/>
    <col min="8577" max="8580" width="14.36328125" bestFit="1" customWidth="1"/>
    <col min="8581" max="8581" width="12.26953125" customWidth="1"/>
    <col min="8582" max="8582" width="12.81640625" bestFit="1" customWidth="1"/>
    <col min="8583" max="8584" width="12.81640625" customWidth="1"/>
    <col min="8585" max="8585" width="14.36328125" bestFit="1" customWidth="1"/>
    <col min="8586" max="8588" width="13.6328125" bestFit="1" customWidth="1"/>
    <col min="8589" max="8589" width="12.26953125" customWidth="1"/>
    <col min="8590" max="8592" width="12.81640625" customWidth="1"/>
    <col min="8593" max="8593" width="13.6328125" bestFit="1" customWidth="1"/>
    <col min="8594" max="8596" width="14.36328125" bestFit="1" customWidth="1"/>
    <col min="8597" max="8597" width="12.26953125" customWidth="1"/>
    <col min="8598" max="8598" width="12" customWidth="1"/>
    <col min="8599" max="8600" width="12.81640625" customWidth="1"/>
    <col min="8601" max="8601" width="13.6328125" bestFit="1" customWidth="1"/>
    <col min="8602" max="8604" width="14.36328125" bestFit="1" customWidth="1"/>
    <col min="8605" max="8620" width="12.26953125" customWidth="1"/>
    <col min="8621" max="8621" width="12.81640625" customWidth="1"/>
    <col min="8622" max="8622" width="12.26953125" customWidth="1"/>
    <col min="8623" max="8623" width="11.453125" customWidth="1"/>
    <col min="8624" max="8624" width="11.7265625" customWidth="1"/>
    <col min="8625" max="8632" width="12.26953125" customWidth="1"/>
    <col min="8633" max="8635" width="13.6328125" customWidth="1"/>
    <col min="8636" max="8637" width="12.26953125" customWidth="1"/>
    <col min="8638" max="8640" width="13.6328125" customWidth="1"/>
    <col min="8641" max="8642" width="12.26953125" customWidth="1"/>
    <col min="8643" max="8645" width="13.6328125" customWidth="1"/>
    <col min="8646" max="8647" width="12.26953125" customWidth="1"/>
    <col min="8648" max="8650" width="13.6328125" customWidth="1"/>
    <col min="8651" max="8651" width="14.36328125" customWidth="1"/>
    <col min="8652" max="8652" width="12.26953125" customWidth="1"/>
    <col min="8653" max="8655" width="13.6328125" customWidth="1"/>
    <col min="8656" max="8656" width="14.36328125" customWidth="1"/>
    <col min="8657" max="8657" width="12.26953125" customWidth="1"/>
    <col min="8658" max="8658" width="10.26953125" customWidth="1"/>
    <col min="8659" max="8660" width="13.6328125" customWidth="1"/>
    <col min="8661" max="8662" width="12.26953125" customWidth="1"/>
    <col min="8663" max="8665" width="13.6328125" customWidth="1"/>
    <col min="8666" max="8666" width="14.36328125" customWidth="1"/>
    <col min="8667" max="8667" width="12.26953125" customWidth="1"/>
    <col min="8668" max="8670" width="13.6328125" customWidth="1"/>
    <col min="8671" max="8671" width="12.453125" customWidth="1"/>
    <col min="8672" max="8672" width="12.26953125" customWidth="1"/>
    <col min="8673" max="8673" width="11.26953125" customWidth="1"/>
    <col min="8674" max="8676" width="13.6328125" customWidth="1"/>
    <col min="8677" max="8677" width="12.26953125" customWidth="1"/>
    <col min="8678" max="8678" width="9.08984375" customWidth="1"/>
    <col min="8679" max="8681" width="13.6328125" customWidth="1"/>
    <col min="8682" max="8682" width="12.26953125" customWidth="1"/>
    <col min="8683" max="8683" width="6.7265625" customWidth="1"/>
    <col min="8684" max="8686" width="13.6328125" customWidth="1"/>
    <col min="8687" max="8687" width="12.26953125" customWidth="1"/>
    <col min="8688" max="8690" width="13.6328125" customWidth="1"/>
    <col min="8691" max="8692" width="12.26953125" customWidth="1"/>
    <col min="8693" max="8695" width="13.6328125" customWidth="1"/>
    <col min="8696" max="8697" width="12.26953125" customWidth="1"/>
    <col min="8698" max="8700" width="13.6328125" customWidth="1"/>
    <col min="8701" max="8702" width="12.26953125" customWidth="1"/>
    <col min="8703" max="8705" width="13.6328125" customWidth="1"/>
    <col min="8706" max="8706" width="12.453125" bestFit="1" customWidth="1"/>
    <col min="8707" max="8707" width="12.26953125" customWidth="1"/>
    <col min="8708" max="8708" width="11.26953125" customWidth="1"/>
    <col min="8709" max="8710" width="13.6328125" customWidth="1"/>
    <col min="8711" max="8711" width="13.6328125" bestFit="1" customWidth="1"/>
    <col min="8712" max="8712" width="12.26953125" customWidth="1"/>
    <col min="8713" max="8713" width="9.08984375" customWidth="1"/>
    <col min="8714" max="8715" width="13.6328125" customWidth="1"/>
    <col min="8716" max="8716" width="14.36328125" bestFit="1" customWidth="1"/>
    <col min="8717" max="8717" width="12.26953125" customWidth="1"/>
    <col min="8718" max="8720" width="12.81640625" customWidth="1"/>
    <col min="8721" max="8725" width="12.26953125" customWidth="1"/>
    <col min="8726" max="8728" width="12.81640625" customWidth="1"/>
    <col min="8729" max="8733" width="12.26953125" customWidth="1"/>
    <col min="8734" max="8736" width="12.81640625" customWidth="1"/>
    <col min="8737" max="8737" width="14.36328125" bestFit="1" customWidth="1"/>
    <col min="8738" max="8741" width="12.26953125" customWidth="1"/>
    <col min="8742" max="8744" width="12.81640625" customWidth="1"/>
    <col min="8745" max="8746" width="14.36328125" bestFit="1" customWidth="1"/>
    <col min="8747" max="8748" width="13.26953125" bestFit="1" customWidth="1"/>
    <col min="8749" max="8749" width="12.26953125" customWidth="1"/>
    <col min="8750" max="8752" width="12.81640625" customWidth="1"/>
    <col min="8753" max="8755" width="14.36328125" bestFit="1" customWidth="1"/>
    <col min="8756" max="8757" width="12.26953125" customWidth="1"/>
    <col min="8758" max="8758" width="12" customWidth="1"/>
    <col min="8759" max="8760" width="12.81640625" customWidth="1"/>
    <col min="8761" max="8762" width="12.26953125" customWidth="1"/>
    <col min="8763" max="8763" width="13.6328125" bestFit="1" customWidth="1"/>
    <col min="8764" max="8765" width="12.26953125" customWidth="1"/>
    <col min="8766" max="8768" width="12.81640625" customWidth="1"/>
    <col min="8769" max="8773" width="12.26953125" customWidth="1"/>
    <col min="8774" max="8776" width="12.81640625" customWidth="1"/>
    <col min="8777" max="8781" width="12.26953125" customWidth="1"/>
    <col min="8782" max="8784" width="12.81640625" customWidth="1"/>
    <col min="8785" max="8789" width="12.26953125" customWidth="1"/>
    <col min="8790" max="8792" width="12.81640625" customWidth="1"/>
    <col min="8793" max="8793" width="14.36328125" bestFit="1" customWidth="1"/>
    <col min="8794" max="8794" width="13.26953125" bestFit="1" customWidth="1"/>
    <col min="8795" max="8796" width="14.36328125" bestFit="1" customWidth="1"/>
    <col min="8797" max="8797" width="12.26953125" customWidth="1"/>
    <col min="8798" max="8798" width="10.81640625" customWidth="1"/>
    <col min="8799" max="8800" width="12.81640625" customWidth="1"/>
    <col min="8801" max="8801" width="13.6328125" bestFit="1" customWidth="1"/>
    <col min="8802" max="8804" width="14.36328125" bestFit="1" customWidth="1"/>
    <col min="8805" max="8805" width="12.26953125" customWidth="1"/>
    <col min="8806" max="8806" width="10.81640625" customWidth="1"/>
    <col min="8807" max="8808" width="12.81640625" customWidth="1"/>
    <col min="8809" max="8809" width="13.6328125" bestFit="1" customWidth="1"/>
    <col min="8810" max="8810" width="12.453125" bestFit="1" customWidth="1"/>
    <col min="8811" max="8812" width="13.6328125" bestFit="1" customWidth="1"/>
    <col min="8813" max="8813" width="12.26953125" customWidth="1"/>
    <col min="8814" max="8816" width="12.81640625" customWidth="1"/>
    <col min="8817" max="8821" width="12.26953125" customWidth="1"/>
    <col min="8822" max="8824" width="12.81640625" customWidth="1"/>
    <col min="8825" max="8825" width="12.26953125" customWidth="1"/>
    <col min="8826" max="8826" width="13.26953125" bestFit="1" customWidth="1"/>
    <col min="8827" max="8828" width="14.36328125" bestFit="1" customWidth="1"/>
    <col min="8829" max="8829" width="12.26953125" customWidth="1"/>
    <col min="8830" max="8832" width="12.81640625" customWidth="1"/>
    <col min="8833" max="8836" width="14.36328125" bestFit="1" customWidth="1"/>
    <col min="8837" max="8837" width="12.26953125" customWidth="1"/>
    <col min="8838" max="8838" width="12.81640625" bestFit="1" customWidth="1"/>
    <col min="8839" max="8840" width="12.81640625" customWidth="1"/>
    <col min="8841" max="8841" width="14.36328125" bestFit="1" customWidth="1"/>
    <col min="8842" max="8844" width="13.6328125" bestFit="1" customWidth="1"/>
    <col min="8845" max="8845" width="12.26953125" customWidth="1"/>
    <col min="8846" max="8848" width="12.81640625" customWidth="1"/>
    <col min="8849" max="8849" width="13.6328125" bestFit="1" customWidth="1"/>
    <col min="8850" max="8852" width="14.36328125" bestFit="1" customWidth="1"/>
    <col min="8853" max="8853" width="12.26953125" customWidth="1"/>
    <col min="8854" max="8854" width="12" customWidth="1"/>
    <col min="8855" max="8856" width="12.81640625" customWidth="1"/>
    <col min="8857" max="8857" width="13.6328125" bestFit="1" customWidth="1"/>
    <col min="8858" max="8860" width="14.36328125" bestFit="1" customWidth="1"/>
    <col min="8861" max="8876" width="12.26953125" customWidth="1"/>
    <col min="8877" max="8877" width="12.81640625" customWidth="1"/>
    <col min="8878" max="8878" width="12.26953125" customWidth="1"/>
    <col min="8879" max="8879" width="11.453125" customWidth="1"/>
    <col min="8880" max="8880" width="11.7265625" customWidth="1"/>
    <col min="8881" max="8888" width="12.26953125" customWidth="1"/>
    <col min="8889" max="8891" width="13.6328125" customWidth="1"/>
    <col min="8892" max="8893" width="12.26953125" customWidth="1"/>
    <col min="8894" max="8896" width="13.6328125" customWidth="1"/>
    <col min="8897" max="8898" width="12.26953125" customWidth="1"/>
    <col min="8899" max="8901" width="13.6328125" customWidth="1"/>
    <col min="8902" max="8903" width="12.26953125" customWidth="1"/>
    <col min="8904" max="8906" width="13.6328125" customWidth="1"/>
    <col min="8907" max="8907" width="14.36328125" customWidth="1"/>
    <col min="8908" max="8908" width="12.26953125" customWidth="1"/>
    <col min="8909" max="8911" width="13.6328125" customWidth="1"/>
    <col min="8912" max="8912" width="14.36328125" customWidth="1"/>
    <col min="8913" max="8913" width="12.26953125" customWidth="1"/>
    <col min="8914" max="8914" width="10.26953125" customWidth="1"/>
    <col min="8915" max="8916" width="13.6328125" customWidth="1"/>
    <col min="8917" max="8918" width="12.26953125" customWidth="1"/>
    <col min="8919" max="8921" width="13.6328125" customWidth="1"/>
    <col min="8922" max="8922" width="14.36328125" customWidth="1"/>
    <col min="8923" max="8923" width="12.26953125" customWidth="1"/>
    <col min="8924" max="8926" width="13.6328125" customWidth="1"/>
    <col min="8927" max="8927" width="12.453125" customWidth="1"/>
    <col min="8928" max="8928" width="12.26953125" customWidth="1"/>
    <col min="8929" max="8929" width="11.26953125" customWidth="1"/>
    <col min="8930" max="8932" width="13.6328125" customWidth="1"/>
    <col min="8933" max="8933" width="12.26953125" customWidth="1"/>
    <col min="8934" max="8934" width="9.08984375" customWidth="1"/>
    <col min="8935" max="8937" width="13.6328125" customWidth="1"/>
    <col min="8938" max="8938" width="12.26953125" customWidth="1"/>
    <col min="8939" max="8939" width="6.7265625" customWidth="1"/>
    <col min="8940" max="8942" width="13.6328125" customWidth="1"/>
    <col min="8943" max="8943" width="12.26953125" customWidth="1"/>
    <col min="8944" max="8946" width="13.6328125" customWidth="1"/>
    <col min="8947" max="8948" width="12.26953125" customWidth="1"/>
    <col min="8949" max="8951" width="13.6328125" customWidth="1"/>
    <col min="8952" max="8953" width="12.26953125" customWidth="1"/>
    <col min="8954" max="8956" width="13.6328125" customWidth="1"/>
    <col min="8957" max="8958" width="12.26953125" customWidth="1"/>
    <col min="8959" max="8961" width="13.6328125" customWidth="1"/>
    <col min="8962" max="8962" width="12.453125" bestFit="1" customWidth="1"/>
    <col min="8963" max="8963" width="12.26953125" customWidth="1"/>
    <col min="8964" max="8964" width="11.26953125" customWidth="1"/>
    <col min="8965" max="8966" width="13.6328125" customWidth="1"/>
    <col min="8967" max="8967" width="13.6328125" bestFit="1" customWidth="1"/>
    <col min="8968" max="8968" width="12.26953125" customWidth="1"/>
    <col min="8969" max="8969" width="9.08984375" customWidth="1"/>
    <col min="8970" max="8971" width="13.6328125" customWidth="1"/>
    <col min="8972" max="8972" width="14.36328125" bestFit="1" customWidth="1"/>
    <col min="8973" max="8973" width="12.26953125" customWidth="1"/>
    <col min="8974" max="8976" width="12.81640625" customWidth="1"/>
    <col min="8977" max="8981" width="12.26953125" customWidth="1"/>
    <col min="8982" max="8984" width="12.81640625" customWidth="1"/>
    <col min="8985" max="8989" width="12.26953125" customWidth="1"/>
    <col min="8990" max="8992" width="12.81640625" customWidth="1"/>
    <col min="8993" max="8993" width="14.36328125" bestFit="1" customWidth="1"/>
    <col min="8994" max="8997" width="12.26953125" customWidth="1"/>
    <col min="8998" max="9000" width="12.81640625" customWidth="1"/>
    <col min="9001" max="9002" width="14.36328125" bestFit="1" customWidth="1"/>
    <col min="9003" max="9004" width="13.26953125" bestFit="1" customWidth="1"/>
    <col min="9005" max="9005" width="12.26953125" customWidth="1"/>
    <col min="9006" max="9008" width="12.81640625" customWidth="1"/>
    <col min="9009" max="9011" width="14.36328125" bestFit="1" customWidth="1"/>
    <col min="9012" max="9013" width="12.26953125" customWidth="1"/>
    <col min="9014" max="9014" width="12" customWidth="1"/>
    <col min="9015" max="9016" width="12.81640625" customWidth="1"/>
    <col min="9017" max="9018" width="12.26953125" customWidth="1"/>
    <col min="9019" max="9019" width="13.6328125" bestFit="1" customWidth="1"/>
    <col min="9020" max="9021" width="12.26953125" customWidth="1"/>
    <col min="9022" max="9024" width="12.81640625" customWidth="1"/>
    <col min="9025" max="9029" width="12.26953125" customWidth="1"/>
    <col min="9030" max="9032" width="12.81640625" customWidth="1"/>
    <col min="9033" max="9037" width="12.26953125" customWidth="1"/>
    <col min="9038" max="9040" width="12.81640625" customWidth="1"/>
    <col min="9041" max="9045" width="12.26953125" customWidth="1"/>
    <col min="9046" max="9048" width="12.81640625" customWidth="1"/>
    <col min="9049" max="9049" width="14.36328125" bestFit="1" customWidth="1"/>
    <col min="9050" max="9050" width="13.26953125" bestFit="1" customWidth="1"/>
    <col min="9051" max="9052" width="14.36328125" bestFit="1" customWidth="1"/>
    <col min="9053" max="9053" width="12.26953125" customWidth="1"/>
    <col min="9054" max="9054" width="10.81640625" customWidth="1"/>
    <col min="9055" max="9056" width="12.81640625" customWidth="1"/>
    <col min="9057" max="9057" width="13.6328125" bestFit="1" customWidth="1"/>
    <col min="9058" max="9060" width="14.36328125" bestFit="1" customWidth="1"/>
    <col min="9061" max="9061" width="12.26953125" customWidth="1"/>
    <col min="9062" max="9062" width="10.81640625" customWidth="1"/>
    <col min="9063" max="9064" width="12.81640625" customWidth="1"/>
    <col min="9065" max="9065" width="13.6328125" bestFit="1" customWidth="1"/>
    <col min="9066" max="9066" width="12.453125" bestFit="1" customWidth="1"/>
    <col min="9067" max="9068" width="13.6328125" bestFit="1" customWidth="1"/>
    <col min="9069" max="9069" width="12.26953125" customWidth="1"/>
    <col min="9070" max="9072" width="12.81640625" customWidth="1"/>
    <col min="9073" max="9077" width="12.26953125" customWidth="1"/>
    <col min="9078" max="9080" width="12.81640625" customWidth="1"/>
    <col min="9081" max="9081" width="12.26953125" customWidth="1"/>
    <col min="9082" max="9082" width="13.26953125" bestFit="1" customWidth="1"/>
    <col min="9083" max="9084" width="14.36328125" bestFit="1" customWidth="1"/>
    <col min="9085" max="9085" width="12.26953125" customWidth="1"/>
    <col min="9086" max="9088" width="12.81640625" customWidth="1"/>
    <col min="9089" max="9092" width="14.36328125" bestFit="1" customWidth="1"/>
    <col min="9093" max="9093" width="12.26953125" customWidth="1"/>
    <col min="9094" max="9094" width="12.81640625" bestFit="1" customWidth="1"/>
    <col min="9095" max="9096" width="12.81640625" customWidth="1"/>
    <col min="9097" max="9097" width="14.36328125" bestFit="1" customWidth="1"/>
    <col min="9098" max="9100" width="13.6328125" bestFit="1" customWidth="1"/>
    <col min="9101" max="9101" width="12.26953125" customWidth="1"/>
    <col min="9102" max="9104" width="12.81640625" customWidth="1"/>
    <col min="9105" max="9105" width="13.6328125" bestFit="1" customWidth="1"/>
    <col min="9106" max="9108" width="14.36328125" bestFit="1" customWidth="1"/>
    <col min="9109" max="9109" width="12.26953125" customWidth="1"/>
    <col min="9110" max="9110" width="12" customWidth="1"/>
    <col min="9111" max="9112" width="12.81640625" customWidth="1"/>
    <col min="9113" max="9113" width="13.6328125" bestFit="1" customWidth="1"/>
    <col min="9114" max="9116" width="14.36328125" bestFit="1" customWidth="1"/>
    <col min="9117" max="9132" width="12.26953125" customWidth="1"/>
    <col min="9133" max="9133" width="12.81640625" customWidth="1"/>
    <col min="9134" max="9134" width="12.26953125" customWidth="1"/>
    <col min="9135" max="9135" width="11.453125" customWidth="1"/>
    <col min="9136" max="9136" width="11.7265625" customWidth="1"/>
    <col min="9137" max="9144" width="12.26953125" customWidth="1"/>
    <col min="9145" max="9147" width="13.6328125" customWidth="1"/>
    <col min="9148" max="9149" width="12.26953125" customWidth="1"/>
    <col min="9150" max="9152" width="13.6328125" customWidth="1"/>
    <col min="9153" max="9154" width="12.26953125" customWidth="1"/>
    <col min="9155" max="9157" width="13.6328125" customWidth="1"/>
    <col min="9158" max="9159" width="12.26953125" customWidth="1"/>
    <col min="9160" max="9162" width="13.6328125" customWidth="1"/>
    <col min="9163" max="9163" width="14.36328125" customWidth="1"/>
    <col min="9164" max="9164" width="12.26953125" customWidth="1"/>
    <col min="9165" max="9167" width="13.6328125" customWidth="1"/>
    <col min="9168" max="9168" width="14.36328125" customWidth="1"/>
    <col min="9169" max="9169" width="12.26953125" customWidth="1"/>
    <col min="9170" max="9170" width="10.26953125" customWidth="1"/>
    <col min="9171" max="9172" width="13.6328125" customWidth="1"/>
    <col min="9173" max="9174" width="12.26953125" customWidth="1"/>
    <col min="9175" max="9177" width="13.6328125" customWidth="1"/>
    <col min="9178" max="9178" width="14.36328125" customWidth="1"/>
    <col min="9179" max="9179" width="12.26953125" customWidth="1"/>
    <col min="9180" max="9182" width="13.6328125" customWidth="1"/>
    <col min="9183" max="9183" width="12.453125" customWidth="1"/>
    <col min="9184" max="9184" width="12.26953125" customWidth="1"/>
    <col min="9185" max="9185" width="11.26953125" customWidth="1"/>
    <col min="9186" max="9188" width="13.6328125" customWidth="1"/>
    <col min="9189" max="9189" width="12.26953125" customWidth="1"/>
    <col min="9190" max="9190" width="9.08984375" customWidth="1"/>
    <col min="9191" max="9193" width="13.6328125" customWidth="1"/>
    <col min="9194" max="9194" width="12.26953125" customWidth="1"/>
    <col min="9195" max="9195" width="6.7265625" customWidth="1"/>
    <col min="9196" max="9198" width="13.6328125" customWidth="1"/>
    <col min="9199" max="9199" width="12.26953125" customWidth="1"/>
    <col min="9200" max="9202" width="13.6328125" customWidth="1"/>
    <col min="9203" max="9204" width="12.26953125" customWidth="1"/>
    <col min="9205" max="9207" width="13.6328125" customWidth="1"/>
    <col min="9208" max="9209" width="12.26953125" customWidth="1"/>
    <col min="9210" max="9212" width="13.6328125" customWidth="1"/>
    <col min="9213" max="9214" width="12.26953125" customWidth="1"/>
    <col min="9215" max="9217" width="13.6328125" customWidth="1"/>
    <col min="9218" max="9218" width="12.453125" bestFit="1" customWidth="1"/>
    <col min="9219" max="9219" width="12.26953125" customWidth="1"/>
    <col min="9220" max="9220" width="11.26953125" customWidth="1"/>
    <col min="9221" max="9222" width="13.6328125" customWidth="1"/>
    <col min="9223" max="9223" width="13.6328125" bestFit="1" customWidth="1"/>
    <col min="9224" max="9224" width="12.26953125" customWidth="1"/>
    <col min="9225" max="9225" width="9.08984375" customWidth="1"/>
    <col min="9226" max="9227" width="13.6328125" customWidth="1"/>
    <col min="9228" max="9228" width="14.36328125" bestFit="1" customWidth="1"/>
    <col min="9229" max="9229" width="12.26953125" customWidth="1"/>
    <col min="9230" max="9232" width="12.81640625" customWidth="1"/>
    <col min="9233" max="9237" width="12.26953125" customWidth="1"/>
    <col min="9238" max="9240" width="12.81640625" customWidth="1"/>
    <col min="9241" max="9245" width="12.26953125" customWidth="1"/>
    <col min="9246" max="9248" width="12.81640625" customWidth="1"/>
    <col min="9249" max="9249" width="14.36328125" bestFit="1" customWidth="1"/>
    <col min="9250" max="9253" width="12.26953125" customWidth="1"/>
    <col min="9254" max="9256" width="12.81640625" customWidth="1"/>
    <col min="9257" max="9258" width="14.36328125" bestFit="1" customWidth="1"/>
    <col min="9259" max="9260" width="13.26953125" bestFit="1" customWidth="1"/>
    <col min="9261" max="9261" width="12.26953125" customWidth="1"/>
    <col min="9262" max="9264" width="12.81640625" customWidth="1"/>
    <col min="9265" max="9267" width="14.36328125" bestFit="1" customWidth="1"/>
    <col min="9268" max="9269" width="12.26953125" customWidth="1"/>
    <col min="9270" max="9270" width="12" customWidth="1"/>
    <col min="9271" max="9272" width="12.81640625" customWidth="1"/>
    <col min="9273" max="9274" width="12.26953125" customWidth="1"/>
    <col min="9275" max="9275" width="13.6328125" bestFit="1" customWidth="1"/>
    <col min="9276" max="9277" width="12.26953125" customWidth="1"/>
    <col min="9278" max="9280" width="12.81640625" customWidth="1"/>
    <col min="9281" max="9285" width="12.26953125" customWidth="1"/>
    <col min="9286" max="9288" width="12.81640625" customWidth="1"/>
    <col min="9289" max="9293" width="12.26953125" customWidth="1"/>
    <col min="9294" max="9296" width="12.81640625" customWidth="1"/>
    <col min="9297" max="9301" width="12.26953125" customWidth="1"/>
    <col min="9302" max="9304" width="12.81640625" customWidth="1"/>
    <col min="9305" max="9305" width="14.36328125" bestFit="1" customWidth="1"/>
    <col min="9306" max="9306" width="13.26953125" bestFit="1" customWidth="1"/>
    <col min="9307" max="9308" width="14.36328125" bestFit="1" customWidth="1"/>
    <col min="9309" max="9309" width="12.26953125" customWidth="1"/>
    <col min="9310" max="9310" width="10.81640625" customWidth="1"/>
    <col min="9311" max="9312" width="12.81640625" customWidth="1"/>
    <col min="9313" max="9313" width="13.6328125" bestFit="1" customWidth="1"/>
    <col min="9314" max="9316" width="14.36328125" bestFit="1" customWidth="1"/>
    <col min="9317" max="9317" width="12.26953125" customWidth="1"/>
    <col min="9318" max="9318" width="10.81640625" customWidth="1"/>
    <col min="9319" max="9320" width="12.81640625" customWidth="1"/>
    <col min="9321" max="9321" width="13.6328125" bestFit="1" customWidth="1"/>
    <col min="9322" max="9322" width="12.453125" bestFit="1" customWidth="1"/>
    <col min="9323" max="9324" width="13.6328125" bestFit="1" customWidth="1"/>
    <col min="9325" max="9325" width="12.26953125" customWidth="1"/>
    <col min="9326" max="9328" width="12.81640625" customWidth="1"/>
    <col min="9329" max="9333" width="12.26953125" customWidth="1"/>
    <col min="9334" max="9336" width="12.81640625" customWidth="1"/>
    <col min="9337" max="9337" width="12.26953125" customWidth="1"/>
    <col min="9338" max="9338" width="13.26953125" bestFit="1" customWidth="1"/>
    <col min="9339" max="9340" width="14.36328125" bestFit="1" customWidth="1"/>
    <col min="9341" max="9341" width="12.26953125" customWidth="1"/>
    <col min="9342" max="9344" width="12.81640625" customWidth="1"/>
    <col min="9345" max="9348" width="14.36328125" bestFit="1" customWidth="1"/>
    <col min="9349" max="9349" width="12.26953125" customWidth="1"/>
    <col min="9350" max="9350" width="12.81640625" bestFit="1" customWidth="1"/>
    <col min="9351" max="9352" width="12.81640625" customWidth="1"/>
    <col min="9353" max="9353" width="14.36328125" bestFit="1" customWidth="1"/>
    <col min="9354" max="9356" width="13.6328125" bestFit="1" customWidth="1"/>
    <col min="9357" max="9357" width="12.26953125" customWidth="1"/>
    <col min="9358" max="9360" width="12.81640625" customWidth="1"/>
    <col min="9361" max="9361" width="13.6328125" bestFit="1" customWidth="1"/>
    <col min="9362" max="9364" width="14.36328125" bestFit="1" customWidth="1"/>
    <col min="9365" max="9365" width="12.26953125" customWidth="1"/>
    <col min="9366" max="9366" width="12" customWidth="1"/>
    <col min="9367" max="9368" width="12.81640625" customWidth="1"/>
    <col min="9369" max="9369" width="13.6328125" bestFit="1" customWidth="1"/>
    <col min="9370" max="9372" width="14.36328125" bestFit="1" customWidth="1"/>
    <col min="9373" max="9388" width="12.26953125" customWidth="1"/>
    <col min="9389" max="9389" width="12.81640625" customWidth="1"/>
    <col min="9390" max="9390" width="12.26953125" customWidth="1"/>
    <col min="9391" max="9391" width="11.453125" customWidth="1"/>
    <col min="9392" max="9392" width="11.7265625" customWidth="1"/>
    <col min="9393" max="9400" width="12.26953125" customWidth="1"/>
    <col min="9401" max="9403" width="13.6328125" customWidth="1"/>
    <col min="9404" max="9405" width="12.26953125" customWidth="1"/>
    <col min="9406" max="9408" width="13.6328125" customWidth="1"/>
    <col min="9409" max="9410" width="12.26953125" customWidth="1"/>
    <col min="9411" max="9413" width="13.6328125" customWidth="1"/>
    <col min="9414" max="9415" width="12.26953125" customWidth="1"/>
    <col min="9416" max="9418" width="13.6328125" customWidth="1"/>
    <col min="9419" max="9419" width="14.36328125" customWidth="1"/>
    <col min="9420" max="9420" width="12.26953125" customWidth="1"/>
    <col min="9421" max="9423" width="13.6328125" customWidth="1"/>
    <col min="9424" max="9424" width="14.36328125" customWidth="1"/>
    <col min="9425" max="9425" width="12.26953125" customWidth="1"/>
    <col min="9426" max="9426" width="10.26953125" customWidth="1"/>
    <col min="9427" max="9428" width="13.6328125" customWidth="1"/>
    <col min="9429" max="9430" width="12.26953125" customWidth="1"/>
    <col min="9431" max="9433" width="13.6328125" customWidth="1"/>
    <col min="9434" max="9434" width="14.36328125" customWidth="1"/>
    <col min="9435" max="9435" width="12.26953125" customWidth="1"/>
    <col min="9436" max="9438" width="13.6328125" customWidth="1"/>
    <col min="9439" max="9439" width="12.453125" customWidth="1"/>
    <col min="9440" max="9440" width="12.26953125" customWidth="1"/>
    <col min="9441" max="9441" width="11.26953125" customWidth="1"/>
    <col min="9442" max="9444" width="13.6328125" customWidth="1"/>
    <col min="9445" max="9445" width="12.26953125" customWidth="1"/>
    <col min="9446" max="9446" width="9.08984375" customWidth="1"/>
    <col min="9447" max="9449" width="13.6328125" customWidth="1"/>
    <col min="9450" max="9450" width="12.26953125" customWidth="1"/>
    <col min="9451" max="9451" width="6.7265625" customWidth="1"/>
    <col min="9452" max="9454" width="13.6328125" customWidth="1"/>
    <col min="9455" max="9455" width="12.26953125" customWidth="1"/>
    <col min="9456" max="9458" width="13.6328125" customWidth="1"/>
    <col min="9459" max="9460" width="12.26953125" customWidth="1"/>
    <col min="9461" max="9463" width="13.6328125" customWidth="1"/>
    <col min="9464" max="9465" width="12.26953125" customWidth="1"/>
    <col min="9466" max="9468" width="13.6328125" customWidth="1"/>
    <col min="9469" max="9470" width="12.26953125" customWidth="1"/>
    <col min="9471" max="9473" width="13.6328125" customWidth="1"/>
    <col min="9474" max="9474" width="12.453125" bestFit="1" customWidth="1"/>
    <col min="9475" max="9475" width="12.26953125" customWidth="1"/>
    <col min="9476" max="9476" width="11.26953125" customWidth="1"/>
    <col min="9477" max="9478" width="13.6328125" customWidth="1"/>
    <col min="9479" max="9479" width="13.6328125" bestFit="1" customWidth="1"/>
    <col min="9480" max="9480" width="12.26953125" customWidth="1"/>
    <col min="9481" max="9481" width="9.08984375" customWidth="1"/>
    <col min="9482" max="9483" width="13.6328125" customWidth="1"/>
    <col min="9484" max="9484" width="14.36328125" bestFit="1" customWidth="1"/>
    <col min="9485" max="9485" width="12.26953125" customWidth="1"/>
    <col min="9486" max="9488" width="12.81640625" customWidth="1"/>
    <col min="9489" max="9493" width="12.26953125" customWidth="1"/>
    <col min="9494" max="9496" width="12.81640625" customWidth="1"/>
    <col min="9497" max="9501" width="12.26953125" customWidth="1"/>
    <col min="9502" max="9504" width="12.81640625" customWidth="1"/>
    <col min="9505" max="9505" width="14.36328125" bestFit="1" customWidth="1"/>
    <col min="9506" max="9509" width="12.26953125" customWidth="1"/>
    <col min="9510" max="9512" width="12.81640625" customWidth="1"/>
    <col min="9513" max="9514" width="14.36328125" bestFit="1" customWidth="1"/>
    <col min="9515" max="9516" width="13.26953125" bestFit="1" customWidth="1"/>
    <col min="9517" max="9517" width="12.26953125" customWidth="1"/>
    <col min="9518" max="9520" width="12.81640625" customWidth="1"/>
    <col min="9521" max="9523" width="14.36328125" bestFit="1" customWidth="1"/>
    <col min="9524" max="9525" width="12.26953125" customWidth="1"/>
    <col min="9526" max="9526" width="12" customWidth="1"/>
    <col min="9527" max="9528" width="12.81640625" customWidth="1"/>
    <col min="9529" max="9530" width="12.26953125" customWidth="1"/>
    <col min="9531" max="9531" width="13.6328125" bestFit="1" customWidth="1"/>
    <col min="9532" max="9533" width="12.26953125" customWidth="1"/>
    <col min="9534" max="9536" width="12.81640625" customWidth="1"/>
    <col min="9537" max="9541" width="12.26953125" customWidth="1"/>
    <col min="9542" max="9544" width="12.81640625" customWidth="1"/>
    <col min="9545" max="9549" width="12.26953125" customWidth="1"/>
    <col min="9550" max="9552" width="12.81640625" customWidth="1"/>
    <col min="9553" max="9557" width="12.26953125" customWidth="1"/>
    <col min="9558" max="9560" width="12.81640625" customWidth="1"/>
    <col min="9561" max="9561" width="14.36328125" bestFit="1" customWidth="1"/>
    <col min="9562" max="9562" width="13.26953125" bestFit="1" customWidth="1"/>
    <col min="9563" max="9564" width="14.36328125" bestFit="1" customWidth="1"/>
    <col min="9565" max="9565" width="12.26953125" customWidth="1"/>
    <col min="9566" max="9566" width="10.81640625" customWidth="1"/>
    <col min="9567" max="9568" width="12.81640625" customWidth="1"/>
    <col min="9569" max="9569" width="13.6328125" bestFit="1" customWidth="1"/>
    <col min="9570" max="9572" width="14.36328125" bestFit="1" customWidth="1"/>
    <col min="9573" max="9573" width="12.26953125" customWidth="1"/>
    <col min="9574" max="9574" width="10.81640625" customWidth="1"/>
    <col min="9575" max="9576" width="12.81640625" customWidth="1"/>
    <col min="9577" max="9577" width="13.6328125" bestFit="1" customWidth="1"/>
    <col min="9578" max="9578" width="12.453125" bestFit="1" customWidth="1"/>
    <col min="9579" max="9580" width="13.6328125" bestFit="1" customWidth="1"/>
    <col min="9581" max="9581" width="12.26953125" customWidth="1"/>
    <col min="9582" max="9584" width="12.81640625" customWidth="1"/>
    <col min="9585" max="9589" width="12.26953125" customWidth="1"/>
    <col min="9590" max="9592" width="12.81640625" customWidth="1"/>
    <col min="9593" max="9593" width="12.26953125" customWidth="1"/>
    <col min="9594" max="9594" width="13.26953125" bestFit="1" customWidth="1"/>
    <col min="9595" max="9596" width="14.36328125" bestFit="1" customWidth="1"/>
    <col min="9597" max="9597" width="12.26953125" customWidth="1"/>
    <col min="9598" max="9600" width="12.81640625" customWidth="1"/>
    <col min="9601" max="9604" width="14.36328125" bestFit="1" customWidth="1"/>
    <col min="9605" max="9605" width="12.26953125" customWidth="1"/>
    <col min="9606" max="9606" width="12.81640625" bestFit="1" customWidth="1"/>
    <col min="9607" max="9608" width="12.81640625" customWidth="1"/>
    <col min="9609" max="9609" width="14.36328125" bestFit="1" customWidth="1"/>
    <col min="9610" max="9612" width="13.6328125" bestFit="1" customWidth="1"/>
    <col min="9613" max="9613" width="12.26953125" customWidth="1"/>
    <col min="9614" max="9616" width="12.81640625" customWidth="1"/>
    <col min="9617" max="9617" width="13.6328125" bestFit="1" customWidth="1"/>
    <col min="9618" max="9620" width="14.36328125" bestFit="1" customWidth="1"/>
    <col min="9621" max="9621" width="12.26953125" customWidth="1"/>
    <col min="9622" max="9622" width="12" customWidth="1"/>
    <col min="9623" max="9624" width="12.81640625" customWidth="1"/>
    <col min="9625" max="9625" width="13.6328125" bestFit="1" customWidth="1"/>
    <col min="9626" max="9628" width="14.36328125" bestFit="1" customWidth="1"/>
    <col min="9629" max="9644" width="12.26953125" customWidth="1"/>
    <col min="9645" max="9645" width="12.81640625" customWidth="1"/>
    <col min="9646" max="9646" width="12.26953125" customWidth="1"/>
    <col min="9647" max="9647" width="11.453125" customWidth="1"/>
    <col min="9648" max="9648" width="11.7265625" customWidth="1"/>
    <col min="9649" max="9656" width="12.26953125" customWidth="1"/>
    <col min="9657" max="9659" width="13.6328125" customWidth="1"/>
    <col min="9660" max="9661" width="12.26953125" customWidth="1"/>
    <col min="9662" max="9664" width="13.6328125" customWidth="1"/>
    <col min="9665" max="9666" width="12.26953125" customWidth="1"/>
    <col min="9667" max="9669" width="13.6328125" customWidth="1"/>
    <col min="9670" max="9671" width="12.26953125" customWidth="1"/>
    <col min="9672" max="9674" width="13.6328125" customWidth="1"/>
    <col min="9675" max="9675" width="14.36328125" customWidth="1"/>
    <col min="9676" max="9676" width="12.26953125" customWidth="1"/>
    <col min="9677" max="9679" width="13.6328125" customWidth="1"/>
    <col min="9680" max="9680" width="14.36328125" customWidth="1"/>
    <col min="9681" max="9681" width="12.26953125" customWidth="1"/>
    <col min="9682" max="9682" width="10.26953125" customWidth="1"/>
    <col min="9683" max="9684" width="13.6328125" customWidth="1"/>
    <col min="9685" max="9686" width="12.26953125" customWidth="1"/>
    <col min="9687" max="9689" width="13.6328125" customWidth="1"/>
    <col min="9690" max="9690" width="14.36328125" customWidth="1"/>
    <col min="9691" max="9691" width="12.26953125" customWidth="1"/>
    <col min="9692" max="9694" width="13.6328125" customWidth="1"/>
    <col min="9695" max="9695" width="12.453125" customWidth="1"/>
    <col min="9696" max="9696" width="12.26953125" customWidth="1"/>
    <col min="9697" max="9697" width="11.26953125" customWidth="1"/>
    <col min="9698" max="9700" width="13.6328125" customWidth="1"/>
    <col min="9701" max="9701" width="12.26953125" customWidth="1"/>
    <col min="9702" max="9702" width="9.08984375" customWidth="1"/>
    <col min="9703" max="9705" width="13.6328125" customWidth="1"/>
    <col min="9706" max="9706" width="12.26953125" customWidth="1"/>
    <col min="9707" max="9707" width="6.7265625" customWidth="1"/>
    <col min="9708" max="9710" width="13.6328125" customWidth="1"/>
    <col min="9711" max="9711" width="12.26953125" customWidth="1"/>
    <col min="9712" max="9714" width="13.6328125" customWidth="1"/>
    <col min="9715" max="9716" width="12.26953125" customWidth="1"/>
    <col min="9717" max="9719" width="13.6328125" customWidth="1"/>
    <col min="9720" max="9721" width="12.26953125" customWidth="1"/>
    <col min="9722" max="9724" width="13.6328125" customWidth="1"/>
    <col min="9725" max="9726" width="12.26953125" customWidth="1"/>
    <col min="9727" max="9729" width="13.6328125" customWidth="1"/>
    <col min="9730" max="9730" width="12.453125" bestFit="1" customWidth="1"/>
    <col min="9731" max="9731" width="12.26953125" customWidth="1"/>
    <col min="9732" max="9732" width="11.26953125" customWidth="1"/>
    <col min="9733" max="9734" width="13.6328125" customWidth="1"/>
    <col min="9735" max="9735" width="13.6328125" bestFit="1" customWidth="1"/>
    <col min="9736" max="9736" width="12.26953125" customWidth="1"/>
    <col min="9737" max="9737" width="9.08984375" customWidth="1"/>
    <col min="9738" max="9739" width="13.6328125" customWidth="1"/>
    <col min="9740" max="9740" width="14.36328125" bestFit="1" customWidth="1"/>
    <col min="9741" max="9741" width="12.26953125" customWidth="1"/>
    <col min="9742" max="9744" width="12.81640625" customWidth="1"/>
    <col min="9745" max="9749" width="12.26953125" customWidth="1"/>
    <col min="9750" max="9752" width="12.81640625" customWidth="1"/>
    <col min="9753" max="9757" width="12.26953125" customWidth="1"/>
    <col min="9758" max="9760" width="12.81640625" customWidth="1"/>
    <col min="9761" max="9761" width="14.36328125" bestFit="1" customWidth="1"/>
    <col min="9762" max="9765" width="12.26953125" customWidth="1"/>
    <col min="9766" max="9768" width="12.81640625" customWidth="1"/>
    <col min="9769" max="9770" width="14.36328125" bestFit="1" customWidth="1"/>
    <col min="9771" max="9772" width="13.26953125" bestFit="1" customWidth="1"/>
    <col min="9773" max="9773" width="12.26953125" customWidth="1"/>
    <col min="9774" max="9776" width="12.81640625" customWidth="1"/>
    <col min="9777" max="9779" width="14.36328125" bestFit="1" customWidth="1"/>
    <col min="9780" max="9781" width="12.26953125" customWidth="1"/>
    <col min="9782" max="9782" width="12" customWidth="1"/>
    <col min="9783" max="9784" width="12.81640625" customWidth="1"/>
    <col min="9785" max="9786" width="12.26953125" customWidth="1"/>
    <col min="9787" max="9787" width="13.6328125" bestFit="1" customWidth="1"/>
    <col min="9788" max="9789" width="12.26953125" customWidth="1"/>
    <col min="9790" max="9792" width="12.81640625" customWidth="1"/>
    <col min="9793" max="9797" width="12.26953125" customWidth="1"/>
    <col min="9798" max="9800" width="12.81640625" customWidth="1"/>
    <col min="9801" max="9805" width="12.26953125" customWidth="1"/>
    <col min="9806" max="9808" width="12.81640625" customWidth="1"/>
    <col min="9809" max="9813" width="12.26953125" customWidth="1"/>
    <col min="9814" max="9816" width="12.81640625" customWidth="1"/>
    <col min="9817" max="9817" width="14.36328125" bestFit="1" customWidth="1"/>
    <col min="9818" max="9818" width="13.26953125" bestFit="1" customWidth="1"/>
    <col min="9819" max="9820" width="14.36328125" bestFit="1" customWidth="1"/>
    <col min="9821" max="9821" width="12.26953125" customWidth="1"/>
    <col min="9822" max="9822" width="10.81640625" customWidth="1"/>
    <col min="9823" max="9824" width="12.81640625" customWidth="1"/>
    <col min="9825" max="9825" width="13.6328125" bestFit="1" customWidth="1"/>
    <col min="9826" max="9828" width="14.36328125" bestFit="1" customWidth="1"/>
    <col min="9829" max="9829" width="12.26953125" customWidth="1"/>
    <col min="9830" max="9830" width="10.81640625" customWidth="1"/>
    <col min="9831" max="9832" width="12.81640625" customWidth="1"/>
    <col min="9833" max="9833" width="13.6328125" bestFit="1" customWidth="1"/>
    <col min="9834" max="9834" width="12.453125" bestFit="1" customWidth="1"/>
    <col min="9835" max="9836" width="13.6328125" bestFit="1" customWidth="1"/>
    <col min="9837" max="9837" width="12.26953125" customWidth="1"/>
    <col min="9838" max="9840" width="12.81640625" customWidth="1"/>
    <col min="9841" max="9845" width="12.26953125" customWidth="1"/>
    <col min="9846" max="9848" width="12.81640625" customWidth="1"/>
    <col min="9849" max="9849" width="12.26953125" customWidth="1"/>
    <col min="9850" max="9850" width="13.26953125" bestFit="1" customWidth="1"/>
    <col min="9851" max="9852" width="14.36328125" bestFit="1" customWidth="1"/>
    <col min="9853" max="9853" width="12.26953125" customWidth="1"/>
    <col min="9854" max="9856" width="12.81640625" customWidth="1"/>
    <col min="9857" max="9860" width="14.36328125" bestFit="1" customWidth="1"/>
    <col min="9861" max="9861" width="12.26953125" customWidth="1"/>
    <col min="9862" max="9862" width="12.81640625" bestFit="1" customWidth="1"/>
    <col min="9863" max="9864" width="12.81640625" customWidth="1"/>
    <col min="9865" max="9865" width="14.36328125" bestFit="1" customWidth="1"/>
    <col min="9866" max="9868" width="13.6328125" bestFit="1" customWidth="1"/>
    <col min="9869" max="9869" width="12.26953125" customWidth="1"/>
    <col min="9870" max="9872" width="12.81640625" customWidth="1"/>
    <col min="9873" max="9873" width="13.6328125" bestFit="1" customWidth="1"/>
    <col min="9874" max="9876" width="14.36328125" bestFit="1" customWidth="1"/>
    <col min="9877" max="9877" width="12.26953125" customWidth="1"/>
    <col min="9878" max="9878" width="12" customWidth="1"/>
    <col min="9879" max="9880" width="12.81640625" customWidth="1"/>
    <col min="9881" max="9881" width="13.6328125" bestFit="1" customWidth="1"/>
    <col min="9882" max="9884" width="14.36328125" bestFit="1" customWidth="1"/>
    <col min="9885" max="9900" width="12.26953125" customWidth="1"/>
    <col min="9901" max="9901" width="12.81640625" customWidth="1"/>
    <col min="9902" max="9902" width="12.26953125" customWidth="1"/>
    <col min="9903" max="9903" width="11.453125" customWidth="1"/>
    <col min="9904" max="9904" width="11.7265625" customWidth="1"/>
    <col min="9905" max="9912" width="12.26953125" customWidth="1"/>
    <col min="9913" max="9915" width="13.6328125" customWidth="1"/>
    <col min="9916" max="9917" width="12.26953125" customWidth="1"/>
    <col min="9918" max="9920" width="13.6328125" customWidth="1"/>
    <col min="9921" max="9922" width="12.26953125" customWidth="1"/>
    <col min="9923" max="9925" width="13.6328125" customWidth="1"/>
    <col min="9926" max="9927" width="12.26953125" customWidth="1"/>
    <col min="9928" max="9930" width="13.6328125" customWidth="1"/>
    <col min="9931" max="9931" width="14.36328125" customWidth="1"/>
    <col min="9932" max="9932" width="12.26953125" customWidth="1"/>
    <col min="9933" max="9935" width="13.6328125" customWidth="1"/>
    <col min="9936" max="9936" width="14.36328125" customWidth="1"/>
    <col min="9937" max="9937" width="12.26953125" customWidth="1"/>
    <col min="9938" max="9938" width="10.26953125" customWidth="1"/>
    <col min="9939" max="9940" width="13.6328125" customWidth="1"/>
    <col min="9941" max="9942" width="12.26953125" customWidth="1"/>
    <col min="9943" max="9945" width="13.6328125" customWidth="1"/>
    <col min="9946" max="9946" width="14.36328125" customWidth="1"/>
    <col min="9947" max="9947" width="12.26953125" customWidth="1"/>
    <col min="9948" max="9950" width="13.6328125" customWidth="1"/>
    <col min="9951" max="9951" width="12.453125" customWidth="1"/>
    <col min="9952" max="9952" width="12.26953125" customWidth="1"/>
    <col min="9953" max="9953" width="11.26953125" customWidth="1"/>
    <col min="9954" max="9956" width="13.6328125" customWidth="1"/>
    <col min="9957" max="9957" width="12.26953125" customWidth="1"/>
    <col min="9958" max="9958" width="9.08984375" customWidth="1"/>
    <col min="9959" max="9961" width="13.6328125" customWidth="1"/>
    <col min="9962" max="9962" width="12.26953125" customWidth="1"/>
    <col min="9963" max="9963" width="6.7265625" customWidth="1"/>
    <col min="9964" max="9966" width="13.6328125" customWidth="1"/>
    <col min="9967" max="9967" width="12.26953125" customWidth="1"/>
    <col min="9968" max="9970" width="13.6328125" customWidth="1"/>
    <col min="9971" max="9972" width="12.26953125" customWidth="1"/>
    <col min="9973" max="9975" width="13.6328125" customWidth="1"/>
    <col min="9976" max="9977" width="12.26953125" customWidth="1"/>
    <col min="9978" max="9980" width="13.6328125" customWidth="1"/>
    <col min="9981" max="9982" width="12.26953125" customWidth="1"/>
    <col min="9983" max="9985" width="13.6328125" customWidth="1"/>
    <col min="9986" max="9986" width="12.453125" bestFit="1" customWidth="1"/>
    <col min="9987" max="9987" width="12.26953125" customWidth="1"/>
    <col min="9988" max="9988" width="11.26953125" customWidth="1"/>
    <col min="9989" max="9990" width="13.6328125" customWidth="1"/>
    <col min="9991" max="9991" width="13.6328125" bestFit="1" customWidth="1"/>
    <col min="9992" max="9992" width="12.26953125" customWidth="1"/>
    <col min="9993" max="9993" width="9.08984375" customWidth="1"/>
    <col min="9994" max="9995" width="13.6328125" customWidth="1"/>
    <col min="9996" max="9996" width="14.36328125" bestFit="1" customWidth="1"/>
    <col min="9997" max="9997" width="12.26953125" customWidth="1"/>
    <col min="9998" max="10000" width="12.81640625" customWidth="1"/>
    <col min="10001" max="10005" width="12.26953125" customWidth="1"/>
    <col min="10006" max="10008" width="12.81640625" customWidth="1"/>
    <col min="10009" max="10013" width="12.26953125" customWidth="1"/>
    <col min="10014" max="10016" width="12.81640625" customWidth="1"/>
    <col min="10017" max="10017" width="14.36328125" bestFit="1" customWidth="1"/>
    <col min="10018" max="10021" width="12.26953125" customWidth="1"/>
    <col min="10022" max="10024" width="12.81640625" customWidth="1"/>
    <col min="10025" max="10026" width="14.36328125" bestFit="1" customWidth="1"/>
    <col min="10027" max="10028" width="13.26953125" bestFit="1" customWidth="1"/>
    <col min="10029" max="10029" width="12.26953125" customWidth="1"/>
    <col min="10030" max="10032" width="12.81640625" customWidth="1"/>
    <col min="10033" max="10035" width="14.36328125" bestFit="1" customWidth="1"/>
    <col min="10036" max="10037" width="12.26953125" customWidth="1"/>
    <col min="10038" max="10038" width="12" customWidth="1"/>
    <col min="10039" max="10040" width="12.81640625" customWidth="1"/>
    <col min="10041" max="10042" width="12.26953125" customWidth="1"/>
    <col min="10043" max="10043" width="13.6328125" bestFit="1" customWidth="1"/>
    <col min="10044" max="10045" width="12.26953125" customWidth="1"/>
    <col min="10046" max="10048" width="12.81640625" customWidth="1"/>
    <col min="10049" max="10053" width="12.26953125" customWidth="1"/>
    <col min="10054" max="10056" width="12.81640625" customWidth="1"/>
    <col min="10057" max="10061" width="12.26953125" customWidth="1"/>
    <col min="10062" max="10064" width="12.81640625" customWidth="1"/>
    <col min="10065" max="10069" width="12.26953125" customWidth="1"/>
    <col min="10070" max="10072" width="12.81640625" customWidth="1"/>
    <col min="10073" max="10073" width="14.36328125" bestFit="1" customWidth="1"/>
    <col min="10074" max="10074" width="13.26953125" bestFit="1" customWidth="1"/>
    <col min="10075" max="10076" width="14.36328125" bestFit="1" customWidth="1"/>
    <col min="10077" max="10077" width="12.26953125" customWidth="1"/>
    <col min="10078" max="10078" width="10.81640625" customWidth="1"/>
    <col min="10079" max="10080" width="12.81640625" customWidth="1"/>
    <col min="10081" max="10081" width="13.6328125" bestFit="1" customWidth="1"/>
    <col min="10082" max="10084" width="14.36328125" bestFit="1" customWidth="1"/>
    <col min="10085" max="10085" width="12.26953125" customWidth="1"/>
    <col min="10086" max="10086" width="10.81640625" customWidth="1"/>
    <col min="10087" max="10088" width="12.81640625" customWidth="1"/>
    <col min="10089" max="10089" width="13.6328125" bestFit="1" customWidth="1"/>
    <col min="10090" max="10090" width="12.453125" bestFit="1" customWidth="1"/>
    <col min="10091" max="10092" width="13.6328125" bestFit="1" customWidth="1"/>
    <col min="10093" max="10093" width="12.26953125" customWidth="1"/>
    <col min="10094" max="10096" width="12.81640625" customWidth="1"/>
    <col min="10097" max="10101" width="12.26953125" customWidth="1"/>
    <col min="10102" max="10104" width="12.81640625" customWidth="1"/>
    <col min="10105" max="10105" width="12.26953125" customWidth="1"/>
    <col min="10106" max="10106" width="13.26953125" bestFit="1" customWidth="1"/>
    <col min="10107" max="10108" width="14.36328125" bestFit="1" customWidth="1"/>
    <col min="10109" max="10109" width="12.26953125" customWidth="1"/>
    <col min="10110" max="10112" width="12.81640625" customWidth="1"/>
    <col min="10113" max="10116" width="14.36328125" bestFit="1" customWidth="1"/>
    <col min="10117" max="10117" width="12.26953125" customWidth="1"/>
    <col min="10118" max="10118" width="12.81640625" bestFit="1" customWidth="1"/>
    <col min="10119" max="10120" width="12.81640625" customWidth="1"/>
    <col min="10121" max="10121" width="14.36328125" bestFit="1" customWidth="1"/>
    <col min="10122" max="10124" width="13.6328125" bestFit="1" customWidth="1"/>
    <col min="10125" max="10125" width="12.26953125" customWidth="1"/>
    <col min="10126" max="10128" width="12.81640625" customWidth="1"/>
    <col min="10129" max="10129" width="13.6328125" bestFit="1" customWidth="1"/>
    <col min="10130" max="10132" width="14.36328125" bestFit="1" customWidth="1"/>
    <col min="10133" max="10133" width="12.26953125" customWidth="1"/>
    <col min="10134" max="10134" width="12" customWidth="1"/>
    <col min="10135" max="10136" width="12.81640625" customWidth="1"/>
    <col min="10137" max="10137" width="13.6328125" bestFit="1" customWidth="1"/>
    <col min="10138" max="10140" width="14.36328125" bestFit="1" customWidth="1"/>
    <col min="10141" max="10156" width="12.26953125" customWidth="1"/>
    <col min="10157" max="10157" width="12.81640625" customWidth="1"/>
    <col min="10158" max="10158" width="12.26953125" customWidth="1"/>
    <col min="10159" max="10159" width="11.453125" customWidth="1"/>
    <col min="10160" max="10160" width="11.7265625" customWidth="1"/>
    <col min="10161" max="10168" width="12.26953125" customWidth="1"/>
    <col min="10169" max="10171" width="13.6328125" customWidth="1"/>
    <col min="10172" max="10173" width="12.26953125" customWidth="1"/>
    <col min="10174" max="10176" width="13.6328125" customWidth="1"/>
    <col min="10177" max="10178" width="12.26953125" customWidth="1"/>
    <col min="10179" max="10181" width="13.6328125" customWidth="1"/>
    <col min="10182" max="10183" width="12.26953125" customWidth="1"/>
    <col min="10184" max="10186" width="13.6328125" customWidth="1"/>
    <col min="10187" max="10187" width="14.36328125" customWidth="1"/>
    <col min="10188" max="10188" width="12.26953125" customWidth="1"/>
    <col min="10189" max="10191" width="13.6328125" customWidth="1"/>
    <col min="10192" max="10192" width="14.36328125" customWidth="1"/>
    <col min="10193" max="10193" width="12.26953125" customWidth="1"/>
    <col min="10194" max="10194" width="10.26953125" customWidth="1"/>
    <col min="10195" max="10196" width="13.6328125" customWidth="1"/>
    <col min="10197" max="10198" width="12.26953125" customWidth="1"/>
    <col min="10199" max="10201" width="13.6328125" customWidth="1"/>
    <col min="10202" max="10202" width="14.36328125" customWidth="1"/>
    <col min="10203" max="10203" width="12.26953125" customWidth="1"/>
    <col min="10204" max="10206" width="13.6328125" customWidth="1"/>
    <col min="10207" max="10207" width="12.453125" customWidth="1"/>
    <col min="10208" max="10208" width="12.26953125" customWidth="1"/>
    <col min="10209" max="10209" width="11.26953125" customWidth="1"/>
    <col min="10210" max="10212" width="13.6328125" customWidth="1"/>
    <col min="10213" max="10213" width="12.26953125" customWidth="1"/>
    <col min="10214" max="10214" width="9.08984375" customWidth="1"/>
    <col min="10215" max="10217" width="13.6328125" customWidth="1"/>
    <col min="10218" max="10218" width="12.26953125" customWidth="1"/>
    <col min="10219" max="10219" width="6.7265625" customWidth="1"/>
    <col min="10220" max="10222" width="13.6328125" customWidth="1"/>
    <col min="10223" max="10223" width="12.26953125" customWidth="1"/>
    <col min="10224" max="10226" width="13.6328125" customWidth="1"/>
    <col min="10227" max="10228" width="12.26953125" customWidth="1"/>
    <col min="10229" max="10231" width="13.6328125" customWidth="1"/>
    <col min="10232" max="10233" width="12.26953125" customWidth="1"/>
    <col min="10234" max="10236" width="13.6328125" customWidth="1"/>
    <col min="10237" max="10238" width="12.26953125" customWidth="1"/>
    <col min="10239" max="10241" width="13.6328125" customWidth="1"/>
    <col min="10242" max="10242" width="12.453125" bestFit="1" customWidth="1"/>
    <col min="10243" max="10243" width="12.26953125" customWidth="1"/>
    <col min="10244" max="10244" width="11.26953125" customWidth="1"/>
    <col min="10245" max="10246" width="13.6328125" customWidth="1"/>
    <col min="10247" max="10247" width="13.6328125" bestFit="1" customWidth="1"/>
    <col min="10248" max="10248" width="12.26953125" customWidth="1"/>
    <col min="10249" max="10249" width="9.08984375" customWidth="1"/>
    <col min="10250" max="10251" width="13.6328125" customWidth="1"/>
    <col min="10252" max="10252" width="14.36328125" bestFit="1" customWidth="1"/>
    <col min="10253" max="10253" width="12.26953125" customWidth="1"/>
    <col min="10254" max="10256" width="12.81640625" customWidth="1"/>
    <col min="10257" max="10261" width="12.26953125" customWidth="1"/>
    <col min="10262" max="10264" width="12.81640625" customWidth="1"/>
    <col min="10265" max="10269" width="12.26953125" customWidth="1"/>
    <col min="10270" max="10272" width="12.81640625" customWidth="1"/>
    <col min="10273" max="10273" width="14.36328125" bestFit="1" customWidth="1"/>
    <col min="10274" max="10277" width="12.26953125" customWidth="1"/>
    <col min="10278" max="10280" width="12.81640625" customWidth="1"/>
    <col min="10281" max="10282" width="14.36328125" bestFit="1" customWidth="1"/>
    <col min="10283" max="10284" width="13.26953125" bestFit="1" customWidth="1"/>
    <col min="10285" max="10285" width="12.26953125" customWidth="1"/>
    <col min="10286" max="10288" width="12.81640625" customWidth="1"/>
    <col min="10289" max="10291" width="14.36328125" bestFit="1" customWidth="1"/>
    <col min="10292" max="10293" width="12.26953125" customWidth="1"/>
    <col min="10294" max="10294" width="12" customWidth="1"/>
    <col min="10295" max="10296" width="12.81640625" customWidth="1"/>
    <col min="10297" max="10298" width="12.26953125" customWidth="1"/>
    <col min="10299" max="10299" width="13.6328125" bestFit="1" customWidth="1"/>
    <col min="10300" max="10301" width="12.26953125" customWidth="1"/>
    <col min="10302" max="10304" width="12.81640625" customWidth="1"/>
    <col min="10305" max="10309" width="12.26953125" customWidth="1"/>
    <col min="10310" max="10312" width="12.81640625" customWidth="1"/>
    <col min="10313" max="10317" width="12.26953125" customWidth="1"/>
    <col min="10318" max="10320" width="12.81640625" customWidth="1"/>
    <col min="10321" max="10325" width="12.26953125" customWidth="1"/>
    <col min="10326" max="10328" width="12.81640625" customWidth="1"/>
    <col min="10329" max="10329" width="14.36328125" bestFit="1" customWidth="1"/>
    <col min="10330" max="10330" width="13.26953125" bestFit="1" customWidth="1"/>
    <col min="10331" max="10332" width="14.36328125" bestFit="1" customWidth="1"/>
    <col min="10333" max="10333" width="12.26953125" customWidth="1"/>
    <col min="10334" max="10334" width="10.81640625" customWidth="1"/>
    <col min="10335" max="10336" width="12.81640625" customWidth="1"/>
    <col min="10337" max="10337" width="13.6328125" bestFit="1" customWidth="1"/>
    <col min="10338" max="10340" width="14.36328125" bestFit="1" customWidth="1"/>
    <col min="10341" max="10341" width="12.26953125" customWidth="1"/>
    <col min="10342" max="10342" width="10.81640625" customWidth="1"/>
    <col min="10343" max="10344" width="12.81640625" customWidth="1"/>
    <col min="10345" max="10345" width="13.6328125" bestFit="1" customWidth="1"/>
    <col min="10346" max="10346" width="12.453125" bestFit="1" customWidth="1"/>
    <col min="10347" max="10348" width="13.6328125" bestFit="1" customWidth="1"/>
    <col min="10349" max="10349" width="12.26953125" customWidth="1"/>
    <col min="10350" max="10352" width="12.81640625" customWidth="1"/>
    <col min="10353" max="10357" width="12.26953125" customWidth="1"/>
    <col min="10358" max="10360" width="12.81640625" customWidth="1"/>
    <col min="10361" max="10361" width="12.26953125" customWidth="1"/>
    <col min="10362" max="10362" width="13.26953125" bestFit="1" customWidth="1"/>
    <col min="10363" max="10364" width="14.36328125" bestFit="1" customWidth="1"/>
    <col min="10365" max="10365" width="12.26953125" customWidth="1"/>
    <col min="10366" max="10368" width="12.81640625" customWidth="1"/>
    <col min="10369" max="10372" width="14.36328125" bestFit="1" customWidth="1"/>
    <col min="10373" max="10373" width="12.26953125" customWidth="1"/>
    <col min="10374" max="10374" width="12.81640625" bestFit="1" customWidth="1"/>
    <col min="10375" max="10376" width="12.81640625" customWidth="1"/>
    <col min="10377" max="10377" width="14.36328125" bestFit="1" customWidth="1"/>
    <col min="10378" max="10380" width="13.6328125" bestFit="1" customWidth="1"/>
    <col min="10381" max="10381" width="12.26953125" customWidth="1"/>
    <col min="10382" max="10384" width="12.81640625" customWidth="1"/>
    <col min="10385" max="10385" width="13.6328125" bestFit="1" customWidth="1"/>
    <col min="10386" max="10388" width="14.36328125" bestFit="1" customWidth="1"/>
    <col min="10389" max="10389" width="12.26953125" customWidth="1"/>
    <col min="10390" max="10390" width="12" customWidth="1"/>
    <col min="10391" max="10392" width="12.81640625" customWidth="1"/>
    <col min="10393" max="10393" width="13.6328125" bestFit="1" customWidth="1"/>
    <col min="10394" max="10396" width="14.36328125" bestFit="1" customWidth="1"/>
    <col min="10397" max="10412" width="12.26953125" customWidth="1"/>
    <col min="10413" max="10413" width="12.81640625" customWidth="1"/>
    <col min="10414" max="10414" width="12.26953125" customWidth="1"/>
    <col min="10415" max="10415" width="11.453125" customWidth="1"/>
    <col min="10416" max="10416" width="11.7265625" customWidth="1"/>
    <col min="10417" max="10424" width="12.26953125" customWidth="1"/>
    <col min="10425" max="10427" width="13.6328125" customWidth="1"/>
    <col min="10428" max="10429" width="12.26953125" customWidth="1"/>
    <col min="10430" max="10432" width="13.6328125" customWidth="1"/>
    <col min="10433" max="10434" width="12.26953125" customWidth="1"/>
    <col min="10435" max="10437" width="13.6328125" customWidth="1"/>
    <col min="10438" max="10439" width="12.26953125" customWidth="1"/>
    <col min="10440" max="10442" width="13.6328125" customWidth="1"/>
    <col min="10443" max="10443" width="14.36328125" customWidth="1"/>
    <col min="10444" max="10444" width="12.26953125" customWidth="1"/>
    <col min="10445" max="10447" width="13.6328125" customWidth="1"/>
    <col min="10448" max="10448" width="14.36328125" customWidth="1"/>
    <col min="10449" max="10449" width="12.26953125" customWidth="1"/>
    <col min="10450" max="10450" width="10.26953125" customWidth="1"/>
    <col min="10451" max="10452" width="13.6328125" customWidth="1"/>
    <col min="10453" max="10454" width="12.26953125" customWidth="1"/>
    <col min="10455" max="10457" width="13.6328125" customWidth="1"/>
    <col min="10458" max="10458" width="14.36328125" customWidth="1"/>
    <col min="10459" max="10459" width="12.26953125" customWidth="1"/>
    <col min="10460" max="10462" width="13.6328125" customWidth="1"/>
    <col min="10463" max="10463" width="12.453125" customWidth="1"/>
    <col min="10464" max="10464" width="12.26953125" customWidth="1"/>
    <col min="10465" max="10465" width="11.26953125" customWidth="1"/>
    <col min="10466" max="10468" width="13.6328125" customWidth="1"/>
    <col min="10469" max="10469" width="12.26953125" customWidth="1"/>
    <col min="10470" max="10470" width="9.08984375" customWidth="1"/>
    <col min="10471" max="10473" width="13.6328125" customWidth="1"/>
    <col min="10474" max="10474" width="12.26953125" customWidth="1"/>
    <col min="10475" max="10475" width="6.7265625" customWidth="1"/>
    <col min="10476" max="10478" width="13.6328125" customWidth="1"/>
    <col min="10479" max="10479" width="12.26953125" customWidth="1"/>
    <col min="10480" max="10482" width="13.6328125" customWidth="1"/>
    <col min="10483" max="10484" width="12.26953125" customWidth="1"/>
    <col min="10485" max="10487" width="13.6328125" customWidth="1"/>
    <col min="10488" max="10489" width="12.26953125" customWidth="1"/>
    <col min="10490" max="10492" width="13.6328125" customWidth="1"/>
    <col min="10493" max="10494" width="12.26953125" customWidth="1"/>
    <col min="10495" max="10497" width="13.6328125" customWidth="1"/>
    <col min="10498" max="10498" width="12.453125" bestFit="1" customWidth="1"/>
    <col min="10499" max="10499" width="12.26953125" customWidth="1"/>
    <col min="10500" max="10500" width="11.26953125" customWidth="1"/>
    <col min="10501" max="10502" width="13.6328125" customWidth="1"/>
    <col min="10503" max="10503" width="13.6328125" bestFit="1" customWidth="1"/>
    <col min="10504" max="10504" width="12.26953125" customWidth="1"/>
    <col min="10505" max="10505" width="9.08984375" customWidth="1"/>
    <col min="10506" max="10507" width="13.6328125" customWidth="1"/>
    <col min="10508" max="10508" width="14.36328125" bestFit="1" customWidth="1"/>
    <col min="10509" max="10509" width="12.26953125" customWidth="1"/>
    <col min="10510" max="10512" width="12.81640625" customWidth="1"/>
    <col min="10513" max="10517" width="12.26953125" customWidth="1"/>
    <col min="10518" max="10520" width="12.81640625" customWidth="1"/>
    <col min="10521" max="10525" width="12.26953125" customWidth="1"/>
    <col min="10526" max="10528" width="12.81640625" customWidth="1"/>
    <col min="10529" max="10529" width="14.36328125" bestFit="1" customWidth="1"/>
    <col min="10530" max="10533" width="12.26953125" customWidth="1"/>
    <col min="10534" max="10536" width="12.81640625" customWidth="1"/>
    <col min="10537" max="10538" width="14.36328125" bestFit="1" customWidth="1"/>
    <col min="10539" max="10540" width="13.26953125" bestFit="1" customWidth="1"/>
    <col min="10541" max="10541" width="12.26953125" customWidth="1"/>
    <col min="10542" max="10544" width="12.81640625" customWidth="1"/>
    <col min="10545" max="10547" width="14.36328125" bestFit="1" customWidth="1"/>
    <col min="10548" max="10549" width="12.26953125" customWidth="1"/>
    <col min="10550" max="10550" width="12" customWidth="1"/>
    <col min="10551" max="10552" width="12.81640625" customWidth="1"/>
    <col min="10553" max="10554" width="12.26953125" customWidth="1"/>
    <col min="10555" max="10555" width="13.6328125" bestFit="1" customWidth="1"/>
    <col min="10556" max="10557" width="12.26953125" customWidth="1"/>
    <col min="10558" max="10560" width="12.81640625" customWidth="1"/>
    <col min="10561" max="10565" width="12.26953125" customWidth="1"/>
    <col min="10566" max="10568" width="12.81640625" customWidth="1"/>
    <col min="10569" max="10573" width="12.26953125" customWidth="1"/>
    <col min="10574" max="10576" width="12.81640625" customWidth="1"/>
    <col min="10577" max="10581" width="12.26953125" customWidth="1"/>
    <col min="10582" max="10584" width="12.81640625" customWidth="1"/>
    <col min="10585" max="10585" width="14.36328125" bestFit="1" customWidth="1"/>
    <col min="10586" max="10586" width="13.26953125" bestFit="1" customWidth="1"/>
    <col min="10587" max="10588" width="14.36328125" bestFit="1" customWidth="1"/>
    <col min="10589" max="10589" width="12.26953125" customWidth="1"/>
    <col min="10590" max="10590" width="10.81640625" customWidth="1"/>
    <col min="10591" max="10592" width="12.81640625" customWidth="1"/>
    <col min="10593" max="10593" width="13.6328125" bestFit="1" customWidth="1"/>
    <col min="10594" max="10596" width="14.36328125" bestFit="1" customWidth="1"/>
    <col min="10597" max="10597" width="12.26953125" customWidth="1"/>
    <col min="10598" max="10598" width="10.81640625" customWidth="1"/>
    <col min="10599" max="10600" width="12.81640625" customWidth="1"/>
    <col min="10601" max="10601" width="13.6328125" bestFit="1" customWidth="1"/>
    <col min="10602" max="10602" width="12.453125" bestFit="1" customWidth="1"/>
    <col min="10603" max="10604" width="13.6328125" bestFit="1" customWidth="1"/>
    <col min="10605" max="10605" width="12.26953125" customWidth="1"/>
    <col min="10606" max="10608" width="12.81640625" customWidth="1"/>
    <col min="10609" max="10613" width="12.26953125" customWidth="1"/>
    <col min="10614" max="10616" width="12.81640625" customWidth="1"/>
    <col min="10617" max="10617" width="12.26953125" customWidth="1"/>
    <col min="10618" max="10618" width="13.26953125" bestFit="1" customWidth="1"/>
    <col min="10619" max="10620" width="14.36328125" bestFit="1" customWidth="1"/>
    <col min="10621" max="10621" width="12.26953125" customWidth="1"/>
    <col min="10622" max="10624" width="12.81640625" customWidth="1"/>
    <col min="10625" max="10628" width="14.36328125" bestFit="1" customWidth="1"/>
    <col min="10629" max="10629" width="12.26953125" customWidth="1"/>
    <col min="10630" max="10630" width="12.81640625" bestFit="1" customWidth="1"/>
    <col min="10631" max="10632" width="12.81640625" customWidth="1"/>
    <col min="10633" max="10633" width="14.36328125" bestFit="1" customWidth="1"/>
    <col min="10634" max="10636" width="13.6328125" bestFit="1" customWidth="1"/>
    <col min="10637" max="10637" width="12.26953125" customWidth="1"/>
    <col min="10638" max="10640" width="12.81640625" customWidth="1"/>
    <col min="10641" max="10641" width="13.6328125" bestFit="1" customWidth="1"/>
    <col min="10642" max="10644" width="14.36328125" bestFit="1" customWidth="1"/>
    <col min="10645" max="10645" width="12.26953125" customWidth="1"/>
    <col min="10646" max="10646" width="12" customWidth="1"/>
    <col min="10647" max="10648" width="12.81640625" customWidth="1"/>
    <col min="10649" max="10649" width="13.6328125" bestFit="1" customWidth="1"/>
    <col min="10650" max="10652" width="14.36328125" bestFit="1" customWidth="1"/>
    <col min="10653" max="10668" width="12.26953125" customWidth="1"/>
    <col min="10669" max="10669" width="12.81640625" customWidth="1"/>
    <col min="10670" max="10670" width="12.26953125" customWidth="1"/>
    <col min="10671" max="10671" width="11.453125" customWidth="1"/>
    <col min="10672" max="10672" width="11.7265625" customWidth="1"/>
    <col min="10673" max="10680" width="12.26953125" customWidth="1"/>
    <col min="10681" max="10683" width="13.6328125" customWidth="1"/>
    <col min="10684" max="10685" width="12.26953125" customWidth="1"/>
    <col min="10686" max="10688" width="13.6328125" customWidth="1"/>
    <col min="10689" max="10690" width="12.26953125" customWidth="1"/>
    <col min="10691" max="10693" width="13.6328125" customWidth="1"/>
    <col min="10694" max="10695" width="12.26953125" customWidth="1"/>
    <col min="10696" max="10698" width="13.6328125" customWidth="1"/>
    <col min="10699" max="10699" width="14.36328125" customWidth="1"/>
    <col min="10700" max="10700" width="12.26953125" customWidth="1"/>
    <col min="10701" max="10703" width="13.6328125" customWidth="1"/>
    <col min="10704" max="10704" width="14.36328125" customWidth="1"/>
    <col min="10705" max="10705" width="12.26953125" customWidth="1"/>
    <col min="10706" max="10706" width="10.26953125" customWidth="1"/>
    <col min="10707" max="10708" width="13.6328125" customWidth="1"/>
    <col min="10709" max="10710" width="12.26953125" customWidth="1"/>
    <col min="10711" max="10713" width="13.6328125" customWidth="1"/>
    <col min="10714" max="10714" width="14.36328125" customWidth="1"/>
    <col min="10715" max="10715" width="12.26953125" customWidth="1"/>
    <col min="10716" max="10718" width="13.6328125" customWidth="1"/>
    <col min="10719" max="10719" width="12.453125" customWidth="1"/>
    <col min="10720" max="10720" width="12.26953125" customWidth="1"/>
    <col min="10721" max="10721" width="11.26953125" customWidth="1"/>
    <col min="10722" max="10724" width="13.6328125" customWidth="1"/>
    <col min="10725" max="10725" width="12.26953125" customWidth="1"/>
    <col min="10726" max="10726" width="9.08984375" customWidth="1"/>
    <col min="10727" max="10729" width="13.6328125" customWidth="1"/>
    <col min="10730" max="10730" width="12.26953125" customWidth="1"/>
    <col min="10731" max="10731" width="6.7265625" customWidth="1"/>
    <col min="10732" max="10734" width="13.6328125" customWidth="1"/>
    <col min="10735" max="10735" width="12.26953125" customWidth="1"/>
    <col min="10736" max="10738" width="13.6328125" customWidth="1"/>
    <col min="10739" max="10740" width="12.26953125" customWidth="1"/>
    <col min="10741" max="10743" width="13.6328125" customWidth="1"/>
    <col min="10744" max="10745" width="12.26953125" customWidth="1"/>
    <col min="10746" max="10748" width="13.6328125" customWidth="1"/>
    <col min="10749" max="10750" width="12.26953125" customWidth="1"/>
    <col min="10751" max="10753" width="13.6328125" customWidth="1"/>
    <col min="10754" max="10754" width="12.453125" bestFit="1" customWidth="1"/>
    <col min="10755" max="10755" width="12.26953125" customWidth="1"/>
    <col min="10756" max="10756" width="11.26953125" customWidth="1"/>
    <col min="10757" max="10758" width="13.6328125" customWidth="1"/>
    <col min="10759" max="10759" width="13.6328125" bestFit="1" customWidth="1"/>
    <col min="10760" max="10760" width="12.26953125" customWidth="1"/>
    <col min="10761" max="10761" width="9.08984375" customWidth="1"/>
    <col min="10762" max="10763" width="13.6328125" customWidth="1"/>
    <col min="10764" max="10764" width="14.36328125" bestFit="1" customWidth="1"/>
    <col min="10765" max="10765" width="12.26953125" customWidth="1"/>
    <col min="10766" max="10768" width="12.81640625" customWidth="1"/>
    <col min="10769" max="10773" width="12.26953125" customWidth="1"/>
    <col min="10774" max="10776" width="12.81640625" customWidth="1"/>
    <col min="10777" max="10781" width="12.26953125" customWidth="1"/>
    <col min="10782" max="10784" width="12.81640625" customWidth="1"/>
    <col min="10785" max="10785" width="14.36328125" bestFit="1" customWidth="1"/>
    <col min="10786" max="10789" width="12.26953125" customWidth="1"/>
    <col min="10790" max="10792" width="12.81640625" customWidth="1"/>
    <col min="10793" max="10794" width="14.36328125" bestFit="1" customWidth="1"/>
    <col min="10795" max="10796" width="13.26953125" bestFit="1" customWidth="1"/>
    <col min="10797" max="10797" width="12.26953125" customWidth="1"/>
    <col min="10798" max="10800" width="12.81640625" customWidth="1"/>
    <col min="10801" max="10803" width="14.36328125" bestFit="1" customWidth="1"/>
    <col min="10804" max="10805" width="12.26953125" customWidth="1"/>
    <col min="10806" max="10806" width="12" customWidth="1"/>
    <col min="10807" max="10808" width="12.81640625" customWidth="1"/>
    <col min="10809" max="10810" width="12.26953125" customWidth="1"/>
    <col min="10811" max="10811" width="13.6328125" bestFit="1" customWidth="1"/>
    <col min="10812" max="10813" width="12.26953125" customWidth="1"/>
    <col min="10814" max="10816" width="12.81640625" customWidth="1"/>
    <col min="10817" max="10821" width="12.26953125" customWidth="1"/>
    <col min="10822" max="10824" width="12.81640625" customWidth="1"/>
    <col min="10825" max="10829" width="12.26953125" customWidth="1"/>
    <col min="10830" max="10832" width="12.81640625" customWidth="1"/>
    <col min="10833" max="10837" width="12.26953125" customWidth="1"/>
    <col min="10838" max="10840" width="12.81640625" customWidth="1"/>
    <col min="10841" max="10841" width="14.36328125" bestFit="1" customWidth="1"/>
    <col min="10842" max="10842" width="13.26953125" bestFit="1" customWidth="1"/>
    <col min="10843" max="10844" width="14.36328125" bestFit="1" customWidth="1"/>
    <col min="10845" max="10845" width="12.26953125" customWidth="1"/>
    <col min="10846" max="10846" width="10.81640625" customWidth="1"/>
    <col min="10847" max="10848" width="12.81640625" customWidth="1"/>
    <col min="10849" max="10849" width="13.6328125" bestFit="1" customWidth="1"/>
    <col min="10850" max="10852" width="14.36328125" bestFit="1" customWidth="1"/>
    <col min="10853" max="10853" width="12.26953125" customWidth="1"/>
    <col min="10854" max="10854" width="10.81640625" customWidth="1"/>
    <col min="10855" max="10856" width="12.81640625" customWidth="1"/>
    <col min="10857" max="10857" width="13.6328125" bestFit="1" customWidth="1"/>
    <col min="10858" max="10858" width="12.453125" bestFit="1" customWidth="1"/>
    <col min="10859" max="10860" width="13.6328125" bestFit="1" customWidth="1"/>
    <col min="10861" max="10861" width="12.26953125" customWidth="1"/>
    <col min="10862" max="10864" width="12.81640625" customWidth="1"/>
    <col min="10865" max="10869" width="12.26953125" customWidth="1"/>
    <col min="10870" max="10872" width="12.81640625" customWidth="1"/>
    <col min="10873" max="10873" width="12.26953125" customWidth="1"/>
    <col min="10874" max="10874" width="13.26953125" bestFit="1" customWidth="1"/>
    <col min="10875" max="10876" width="14.36328125" bestFit="1" customWidth="1"/>
    <col min="10877" max="10877" width="12.26953125" customWidth="1"/>
    <col min="10878" max="10880" width="12.81640625" customWidth="1"/>
    <col min="10881" max="10884" width="14.36328125" bestFit="1" customWidth="1"/>
    <col min="10885" max="10885" width="12.26953125" customWidth="1"/>
    <col min="10886" max="10886" width="12.81640625" bestFit="1" customWidth="1"/>
    <col min="10887" max="10888" width="12.81640625" customWidth="1"/>
    <col min="10889" max="10889" width="14.36328125" bestFit="1" customWidth="1"/>
    <col min="10890" max="10892" width="13.6328125" bestFit="1" customWidth="1"/>
    <col min="10893" max="10893" width="12.26953125" customWidth="1"/>
    <col min="10894" max="10896" width="12.81640625" customWidth="1"/>
    <col min="10897" max="10897" width="13.6328125" bestFit="1" customWidth="1"/>
    <col min="10898" max="10900" width="14.36328125" bestFit="1" customWidth="1"/>
    <col min="10901" max="10901" width="12.26953125" customWidth="1"/>
    <col min="10902" max="10902" width="12" customWidth="1"/>
    <col min="10903" max="10904" width="12.81640625" customWidth="1"/>
    <col min="10905" max="10905" width="13.6328125" bestFit="1" customWidth="1"/>
    <col min="10906" max="10908" width="14.36328125" bestFit="1" customWidth="1"/>
    <col min="10909" max="10924" width="12.26953125" customWidth="1"/>
    <col min="10925" max="10925" width="12.81640625" customWidth="1"/>
    <col min="10926" max="10926" width="12.26953125" customWidth="1"/>
    <col min="10927" max="10927" width="11.453125" customWidth="1"/>
    <col min="10928" max="10928" width="11.7265625" customWidth="1"/>
    <col min="10929" max="10936" width="12.26953125" customWidth="1"/>
    <col min="10937" max="10939" width="13.6328125" customWidth="1"/>
    <col min="10940" max="10941" width="12.26953125" customWidth="1"/>
    <col min="10942" max="10944" width="13.6328125" customWidth="1"/>
    <col min="10945" max="10946" width="12.26953125" customWidth="1"/>
    <col min="10947" max="10949" width="13.6328125" customWidth="1"/>
    <col min="10950" max="10951" width="12.26953125" customWidth="1"/>
    <col min="10952" max="10954" width="13.6328125" customWidth="1"/>
    <col min="10955" max="10955" width="14.36328125" customWidth="1"/>
    <col min="10956" max="10956" width="12.26953125" customWidth="1"/>
    <col min="10957" max="10959" width="13.6328125" customWidth="1"/>
    <col min="10960" max="10960" width="14.36328125" customWidth="1"/>
    <col min="10961" max="10961" width="12.26953125" customWidth="1"/>
    <col min="10962" max="10962" width="10.26953125" customWidth="1"/>
    <col min="10963" max="10964" width="13.6328125" customWidth="1"/>
    <col min="10965" max="10966" width="12.26953125" customWidth="1"/>
    <col min="10967" max="10969" width="13.6328125" customWidth="1"/>
    <col min="10970" max="10970" width="14.36328125" customWidth="1"/>
    <col min="10971" max="10971" width="12.26953125" customWidth="1"/>
    <col min="10972" max="10974" width="13.6328125" customWidth="1"/>
    <col min="10975" max="10975" width="12.453125" customWidth="1"/>
    <col min="10976" max="10976" width="12.26953125" customWidth="1"/>
    <col min="10977" max="10977" width="11.26953125" customWidth="1"/>
    <col min="10978" max="10980" width="13.6328125" customWidth="1"/>
    <col min="10981" max="10981" width="12.26953125" customWidth="1"/>
    <col min="10982" max="10982" width="9.08984375" customWidth="1"/>
    <col min="10983" max="10985" width="13.6328125" customWidth="1"/>
    <col min="10986" max="10986" width="12.26953125" customWidth="1"/>
    <col min="10987" max="10987" width="6.7265625" customWidth="1"/>
    <col min="10988" max="10990" width="13.6328125" customWidth="1"/>
    <col min="10991" max="10991" width="12.26953125" customWidth="1"/>
    <col min="10992" max="10994" width="13.6328125" customWidth="1"/>
    <col min="10995" max="10996" width="12.26953125" customWidth="1"/>
    <col min="10997" max="10999" width="13.6328125" customWidth="1"/>
    <col min="11000" max="11001" width="12.26953125" customWidth="1"/>
    <col min="11002" max="11004" width="13.6328125" customWidth="1"/>
    <col min="11005" max="11006" width="12.26953125" customWidth="1"/>
    <col min="11007" max="11009" width="13.6328125" customWidth="1"/>
    <col min="11010" max="11010" width="12.453125" bestFit="1" customWidth="1"/>
    <col min="11011" max="11011" width="12.26953125" customWidth="1"/>
    <col min="11012" max="11012" width="11.26953125" customWidth="1"/>
    <col min="11013" max="11014" width="13.6328125" customWidth="1"/>
    <col min="11015" max="11015" width="13.6328125" bestFit="1" customWidth="1"/>
    <col min="11016" max="11016" width="12.26953125" customWidth="1"/>
    <col min="11017" max="11017" width="9.08984375" customWidth="1"/>
    <col min="11018" max="11019" width="13.6328125" customWidth="1"/>
    <col min="11020" max="11020" width="14.36328125" bestFit="1" customWidth="1"/>
    <col min="11021" max="11021" width="12.26953125" customWidth="1"/>
    <col min="11022" max="11024" width="12.81640625" customWidth="1"/>
    <col min="11025" max="11029" width="12.26953125" customWidth="1"/>
    <col min="11030" max="11032" width="12.81640625" customWidth="1"/>
    <col min="11033" max="11037" width="12.26953125" customWidth="1"/>
    <col min="11038" max="11040" width="12.81640625" customWidth="1"/>
    <col min="11041" max="11041" width="14.36328125" bestFit="1" customWidth="1"/>
    <col min="11042" max="11045" width="12.26953125" customWidth="1"/>
    <col min="11046" max="11048" width="12.81640625" customWidth="1"/>
    <col min="11049" max="11050" width="14.36328125" bestFit="1" customWidth="1"/>
    <col min="11051" max="11052" width="13.26953125" bestFit="1" customWidth="1"/>
    <col min="11053" max="11053" width="12.26953125" customWidth="1"/>
    <col min="11054" max="11056" width="12.81640625" customWidth="1"/>
    <col min="11057" max="11059" width="14.36328125" bestFit="1" customWidth="1"/>
    <col min="11060" max="11061" width="12.26953125" customWidth="1"/>
    <col min="11062" max="11062" width="12" customWidth="1"/>
    <col min="11063" max="11064" width="12.81640625" customWidth="1"/>
    <col min="11065" max="11066" width="12.26953125" customWidth="1"/>
    <col min="11067" max="11067" width="13.6328125" bestFit="1" customWidth="1"/>
    <col min="11068" max="11069" width="12.26953125" customWidth="1"/>
    <col min="11070" max="11072" width="12.81640625" customWidth="1"/>
    <col min="11073" max="11077" width="12.26953125" customWidth="1"/>
    <col min="11078" max="11080" width="12.81640625" customWidth="1"/>
    <col min="11081" max="11085" width="12.26953125" customWidth="1"/>
    <col min="11086" max="11088" width="12.81640625" customWidth="1"/>
    <col min="11089" max="11093" width="12.26953125" customWidth="1"/>
    <col min="11094" max="11096" width="12.81640625" customWidth="1"/>
    <col min="11097" max="11097" width="14.36328125" bestFit="1" customWidth="1"/>
    <col min="11098" max="11098" width="13.26953125" bestFit="1" customWidth="1"/>
    <col min="11099" max="11100" width="14.36328125" bestFit="1" customWidth="1"/>
    <col min="11101" max="11101" width="12.26953125" customWidth="1"/>
    <col min="11102" max="11102" width="10.81640625" customWidth="1"/>
    <col min="11103" max="11104" width="12.81640625" customWidth="1"/>
    <col min="11105" max="11105" width="13.6328125" bestFit="1" customWidth="1"/>
    <col min="11106" max="11108" width="14.36328125" bestFit="1" customWidth="1"/>
    <col min="11109" max="11109" width="12.26953125" customWidth="1"/>
    <col min="11110" max="11110" width="10.81640625" customWidth="1"/>
    <col min="11111" max="11112" width="12.81640625" customWidth="1"/>
    <col min="11113" max="11113" width="13.6328125" bestFit="1" customWidth="1"/>
    <col min="11114" max="11114" width="12.453125" bestFit="1" customWidth="1"/>
    <col min="11115" max="11116" width="13.6328125" bestFit="1" customWidth="1"/>
    <col min="11117" max="11117" width="12.26953125" customWidth="1"/>
    <col min="11118" max="11120" width="12.81640625" customWidth="1"/>
    <col min="11121" max="11125" width="12.26953125" customWidth="1"/>
    <col min="11126" max="11128" width="12.81640625" customWidth="1"/>
    <col min="11129" max="11129" width="12.26953125" customWidth="1"/>
    <col min="11130" max="11130" width="13.26953125" bestFit="1" customWidth="1"/>
    <col min="11131" max="11132" width="14.36328125" bestFit="1" customWidth="1"/>
    <col min="11133" max="11133" width="12.26953125" customWidth="1"/>
    <col min="11134" max="11136" width="12.81640625" customWidth="1"/>
    <col min="11137" max="11140" width="14.36328125" bestFit="1" customWidth="1"/>
    <col min="11141" max="11141" width="12.26953125" customWidth="1"/>
    <col min="11142" max="11142" width="12.81640625" bestFit="1" customWidth="1"/>
    <col min="11143" max="11144" width="12.81640625" customWidth="1"/>
    <col min="11145" max="11145" width="14.36328125" bestFit="1" customWidth="1"/>
    <col min="11146" max="11148" width="13.6328125" bestFit="1" customWidth="1"/>
    <col min="11149" max="11149" width="12.26953125" customWidth="1"/>
    <col min="11150" max="11152" width="12.81640625" customWidth="1"/>
    <col min="11153" max="11153" width="13.6328125" bestFit="1" customWidth="1"/>
    <col min="11154" max="11156" width="14.36328125" bestFit="1" customWidth="1"/>
    <col min="11157" max="11157" width="12.26953125" customWidth="1"/>
    <col min="11158" max="11158" width="12" customWidth="1"/>
    <col min="11159" max="11160" width="12.81640625" customWidth="1"/>
    <col min="11161" max="11161" width="13.6328125" bestFit="1" customWidth="1"/>
    <col min="11162" max="11164" width="14.36328125" bestFit="1" customWidth="1"/>
    <col min="11165" max="11180" width="12.26953125" customWidth="1"/>
    <col min="11181" max="11181" width="12.81640625" customWidth="1"/>
    <col min="11182" max="11182" width="12.26953125" customWidth="1"/>
    <col min="11183" max="11183" width="11.453125" customWidth="1"/>
    <col min="11184" max="11184" width="11.7265625" customWidth="1"/>
    <col min="11185" max="11192" width="12.26953125" customWidth="1"/>
    <col min="11193" max="11195" width="13.6328125" customWidth="1"/>
    <col min="11196" max="11197" width="12.26953125" customWidth="1"/>
    <col min="11198" max="11200" width="13.6328125" customWidth="1"/>
    <col min="11201" max="11202" width="12.26953125" customWidth="1"/>
    <col min="11203" max="11205" width="13.6328125" customWidth="1"/>
    <col min="11206" max="11207" width="12.26953125" customWidth="1"/>
    <col min="11208" max="11210" width="13.6328125" customWidth="1"/>
    <col min="11211" max="11211" width="14.36328125" customWidth="1"/>
    <col min="11212" max="11212" width="12.26953125" customWidth="1"/>
    <col min="11213" max="11215" width="13.6328125" customWidth="1"/>
    <col min="11216" max="11216" width="14.36328125" customWidth="1"/>
    <col min="11217" max="11217" width="12.26953125" customWidth="1"/>
    <col min="11218" max="11218" width="10.26953125" customWidth="1"/>
    <col min="11219" max="11220" width="13.6328125" customWidth="1"/>
    <col min="11221" max="11222" width="12.26953125" customWidth="1"/>
    <col min="11223" max="11225" width="13.6328125" customWidth="1"/>
    <col min="11226" max="11226" width="14.36328125" customWidth="1"/>
    <col min="11227" max="11227" width="12.26953125" customWidth="1"/>
    <col min="11228" max="11230" width="13.6328125" customWidth="1"/>
    <col min="11231" max="11231" width="12.453125" customWidth="1"/>
    <col min="11232" max="11232" width="12.26953125" customWidth="1"/>
    <col min="11233" max="11233" width="11.26953125" customWidth="1"/>
    <col min="11234" max="11236" width="13.6328125" customWidth="1"/>
    <col min="11237" max="11237" width="12.26953125" customWidth="1"/>
    <col min="11238" max="11238" width="9.08984375" customWidth="1"/>
    <col min="11239" max="11241" width="13.6328125" customWidth="1"/>
    <col min="11242" max="11242" width="12.26953125" customWidth="1"/>
    <col min="11243" max="11243" width="6.7265625" customWidth="1"/>
    <col min="11244" max="11246" width="13.6328125" customWidth="1"/>
    <col min="11247" max="11247" width="12.26953125" customWidth="1"/>
    <col min="11248" max="11250" width="13.6328125" customWidth="1"/>
    <col min="11251" max="11252" width="12.26953125" customWidth="1"/>
    <col min="11253" max="11255" width="13.6328125" customWidth="1"/>
    <col min="11256" max="11257" width="12.26953125" customWidth="1"/>
    <col min="11258" max="11260" width="13.6328125" customWidth="1"/>
    <col min="11261" max="11262" width="12.26953125" customWidth="1"/>
    <col min="11263" max="11265" width="13.6328125" customWidth="1"/>
    <col min="11266" max="11266" width="12.453125" bestFit="1" customWidth="1"/>
    <col min="11267" max="11267" width="12.26953125" customWidth="1"/>
    <col min="11268" max="11268" width="11.26953125" customWidth="1"/>
    <col min="11269" max="11270" width="13.6328125" customWidth="1"/>
    <col min="11271" max="11271" width="13.6328125" bestFit="1" customWidth="1"/>
    <col min="11272" max="11272" width="12.26953125" customWidth="1"/>
    <col min="11273" max="11273" width="9.08984375" customWidth="1"/>
    <col min="11274" max="11275" width="13.6328125" customWidth="1"/>
    <col min="11276" max="11276" width="14.36328125" bestFit="1" customWidth="1"/>
    <col min="11277" max="11277" width="12.26953125" customWidth="1"/>
    <col min="11278" max="11280" width="12.81640625" customWidth="1"/>
    <col min="11281" max="11285" width="12.26953125" customWidth="1"/>
    <col min="11286" max="11288" width="12.81640625" customWidth="1"/>
    <col min="11289" max="11293" width="12.26953125" customWidth="1"/>
    <col min="11294" max="11296" width="12.81640625" customWidth="1"/>
    <col min="11297" max="11297" width="14.36328125" bestFit="1" customWidth="1"/>
    <col min="11298" max="11301" width="12.26953125" customWidth="1"/>
    <col min="11302" max="11304" width="12.81640625" customWidth="1"/>
    <col min="11305" max="11306" width="14.36328125" bestFit="1" customWidth="1"/>
    <col min="11307" max="11308" width="13.26953125" bestFit="1" customWidth="1"/>
    <col min="11309" max="11309" width="12.26953125" customWidth="1"/>
    <col min="11310" max="11312" width="12.81640625" customWidth="1"/>
    <col min="11313" max="11315" width="14.36328125" bestFit="1" customWidth="1"/>
    <col min="11316" max="11317" width="12.26953125" customWidth="1"/>
    <col min="11318" max="11318" width="12" customWidth="1"/>
    <col min="11319" max="11320" width="12.81640625" customWidth="1"/>
    <col min="11321" max="11322" width="12.26953125" customWidth="1"/>
    <col min="11323" max="11323" width="13.6328125" bestFit="1" customWidth="1"/>
    <col min="11324" max="11325" width="12.26953125" customWidth="1"/>
    <col min="11326" max="11328" width="12.81640625" customWidth="1"/>
    <col min="11329" max="11333" width="12.26953125" customWidth="1"/>
    <col min="11334" max="11336" width="12.81640625" customWidth="1"/>
    <col min="11337" max="11341" width="12.26953125" customWidth="1"/>
    <col min="11342" max="11344" width="12.81640625" customWidth="1"/>
    <col min="11345" max="11349" width="12.26953125" customWidth="1"/>
    <col min="11350" max="11352" width="12.81640625" customWidth="1"/>
    <col min="11353" max="11353" width="14.36328125" bestFit="1" customWidth="1"/>
    <col min="11354" max="11354" width="13.26953125" bestFit="1" customWidth="1"/>
    <col min="11355" max="11356" width="14.36328125" bestFit="1" customWidth="1"/>
    <col min="11357" max="11357" width="12.26953125" customWidth="1"/>
    <col min="11358" max="11358" width="10.81640625" customWidth="1"/>
    <col min="11359" max="11360" width="12.81640625" customWidth="1"/>
    <col min="11361" max="11361" width="13.6328125" bestFit="1" customWidth="1"/>
    <col min="11362" max="11364" width="14.36328125" bestFit="1" customWidth="1"/>
    <col min="11365" max="11365" width="12.26953125" customWidth="1"/>
    <col min="11366" max="11366" width="10.81640625" customWidth="1"/>
    <col min="11367" max="11368" width="12.81640625" customWidth="1"/>
    <col min="11369" max="11369" width="13.6328125" bestFit="1" customWidth="1"/>
    <col min="11370" max="11370" width="12.453125" bestFit="1" customWidth="1"/>
    <col min="11371" max="11372" width="13.6328125" bestFit="1" customWidth="1"/>
    <col min="11373" max="11373" width="12.26953125" customWidth="1"/>
    <col min="11374" max="11376" width="12.81640625" customWidth="1"/>
    <col min="11377" max="11381" width="12.26953125" customWidth="1"/>
    <col min="11382" max="11384" width="12.81640625" customWidth="1"/>
    <col min="11385" max="11385" width="12.26953125" customWidth="1"/>
    <col min="11386" max="11386" width="13.26953125" bestFit="1" customWidth="1"/>
    <col min="11387" max="11388" width="14.36328125" bestFit="1" customWidth="1"/>
    <col min="11389" max="11389" width="12.26953125" customWidth="1"/>
    <col min="11390" max="11392" width="12.81640625" customWidth="1"/>
    <col min="11393" max="11396" width="14.36328125" bestFit="1" customWidth="1"/>
    <col min="11397" max="11397" width="12.26953125" customWidth="1"/>
    <col min="11398" max="11398" width="12.81640625" bestFit="1" customWidth="1"/>
    <col min="11399" max="11400" width="12.81640625" customWidth="1"/>
    <col min="11401" max="11401" width="14.36328125" bestFit="1" customWidth="1"/>
    <col min="11402" max="11404" width="13.6328125" bestFit="1" customWidth="1"/>
    <col min="11405" max="11405" width="12.26953125" customWidth="1"/>
    <col min="11406" max="11408" width="12.81640625" customWidth="1"/>
    <col min="11409" max="11409" width="13.6328125" bestFit="1" customWidth="1"/>
    <col min="11410" max="11412" width="14.36328125" bestFit="1" customWidth="1"/>
    <col min="11413" max="11413" width="12.26953125" customWidth="1"/>
    <col min="11414" max="11414" width="12" customWidth="1"/>
    <col min="11415" max="11416" width="12.81640625" customWidth="1"/>
    <col min="11417" max="11417" width="13.6328125" bestFit="1" customWidth="1"/>
    <col min="11418" max="11420" width="14.36328125" bestFit="1" customWidth="1"/>
    <col min="11421" max="11436" width="12.26953125" customWidth="1"/>
    <col min="11437" max="11437" width="12.81640625" customWidth="1"/>
    <col min="11438" max="11438" width="12.26953125" customWidth="1"/>
    <col min="11439" max="11439" width="11.453125" customWidth="1"/>
    <col min="11440" max="11440" width="11.7265625" customWidth="1"/>
    <col min="11441" max="11448" width="12.26953125" customWidth="1"/>
    <col min="11449" max="11451" width="13.6328125" customWidth="1"/>
    <col min="11452" max="11453" width="12.26953125" customWidth="1"/>
    <col min="11454" max="11456" width="13.6328125" customWidth="1"/>
    <col min="11457" max="11458" width="12.26953125" customWidth="1"/>
    <col min="11459" max="11461" width="13.6328125" customWidth="1"/>
    <col min="11462" max="11463" width="12.26953125" customWidth="1"/>
    <col min="11464" max="11466" width="13.6328125" customWidth="1"/>
    <col min="11467" max="11467" width="14.36328125" customWidth="1"/>
    <col min="11468" max="11468" width="12.26953125" customWidth="1"/>
    <col min="11469" max="11471" width="13.6328125" customWidth="1"/>
    <col min="11472" max="11472" width="14.36328125" customWidth="1"/>
    <col min="11473" max="11473" width="12.26953125" customWidth="1"/>
    <col min="11474" max="11474" width="10.26953125" customWidth="1"/>
    <col min="11475" max="11476" width="13.6328125" customWidth="1"/>
    <col min="11477" max="11478" width="12.26953125" customWidth="1"/>
    <col min="11479" max="11481" width="13.6328125" customWidth="1"/>
    <col min="11482" max="11482" width="14.36328125" customWidth="1"/>
    <col min="11483" max="11483" width="12.26953125" customWidth="1"/>
    <col min="11484" max="11486" width="13.6328125" customWidth="1"/>
    <col min="11487" max="11487" width="12.453125" customWidth="1"/>
    <col min="11488" max="11488" width="12.26953125" customWidth="1"/>
    <col min="11489" max="11489" width="11.26953125" customWidth="1"/>
    <col min="11490" max="11492" width="13.6328125" customWidth="1"/>
    <col min="11493" max="11493" width="12.26953125" customWidth="1"/>
    <col min="11494" max="11494" width="9.08984375" customWidth="1"/>
    <col min="11495" max="11497" width="13.6328125" customWidth="1"/>
    <col min="11498" max="11498" width="12.26953125" customWidth="1"/>
    <col min="11499" max="11499" width="6.7265625" customWidth="1"/>
    <col min="11500" max="11502" width="13.6328125" customWidth="1"/>
    <col min="11503" max="11503" width="12.26953125" customWidth="1"/>
    <col min="11504" max="11506" width="13.6328125" customWidth="1"/>
    <col min="11507" max="11508" width="12.26953125" customWidth="1"/>
    <col min="11509" max="11511" width="13.6328125" customWidth="1"/>
    <col min="11512" max="11513" width="12.26953125" customWidth="1"/>
    <col min="11514" max="11516" width="13.6328125" customWidth="1"/>
    <col min="11517" max="11518" width="12.26953125" customWidth="1"/>
    <col min="11519" max="11521" width="13.6328125" customWidth="1"/>
    <col min="11522" max="11522" width="12.453125" bestFit="1" customWidth="1"/>
    <col min="11523" max="11523" width="12.26953125" customWidth="1"/>
    <col min="11524" max="11524" width="11.26953125" customWidth="1"/>
    <col min="11525" max="11526" width="13.6328125" customWidth="1"/>
    <col min="11527" max="11527" width="13.6328125" bestFit="1" customWidth="1"/>
    <col min="11528" max="11528" width="12.26953125" customWidth="1"/>
    <col min="11529" max="11529" width="9.08984375" customWidth="1"/>
    <col min="11530" max="11531" width="13.6328125" customWidth="1"/>
    <col min="11532" max="11532" width="14.36328125" bestFit="1" customWidth="1"/>
    <col min="11533" max="11533" width="12.26953125" customWidth="1"/>
    <col min="11534" max="11536" width="12.81640625" customWidth="1"/>
    <col min="11537" max="11541" width="12.26953125" customWidth="1"/>
    <col min="11542" max="11544" width="12.81640625" customWidth="1"/>
    <col min="11545" max="11549" width="12.26953125" customWidth="1"/>
    <col min="11550" max="11552" width="12.81640625" customWidth="1"/>
    <col min="11553" max="11553" width="14.36328125" bestFit="1" customWidth="1"/>
    <col min="11554" max="11557" width="12.26953125" customWidth="1"/>
    <col min="11558" max="11560" width="12.81640625" customWidth="1"/>
    <col min="11561" max="11562" width="14.36328125" bestFit="1" customWidth="1"/>
    <col min="11563" max="11564" width="13.26953125" bestFit="1" customWidth="1"/>
    <col min="11565" max="11565" width="12.26953125" customWidth="1"/>
    <col min="11566" max="11568" width="12.81640625" customWidth="1"/>
    <col min="11569" max="11571" width="14.36328125" bestFit="1" customWidth="1"/>
    <col min="11572" max="11573" width="12.26953125" customWidth="1"/>
    <col min="11574" max="11574" width="12" customWidth="1"/>
    <col min="11575" max="11576" width="12.81640625" customWidth="1"/>
    <col min="11577" max="11578" width="12.26953125" customWidth="1"/>
    <col min="11579" max="11579" width="13.6328125" bestFit="1" customWidth="1"/>
    <col min="11580" max="11581" width="12.26953125" customWidth="1"/>
    <col min="11582" max="11584" width="12.81640625" customWidth="1"/>
    <col min="11585" max="11589" width="12.26953125" customWidth="1"/>
    <col min="11590" max="11592" width="12.81640625" customWidth="1"/>
    <col min="11593" max="11597" width="12.26953125" customWidth="1"/>
    <col min="11598" max="11600" width="12.81640625" customWidth="1"/>
    <col min="11601" max="11605" width="12.26953125" customWidth="1"/>
    <col min="11606" max="11608" width="12.81640625" customWidth="1"/>
    <col min="11609" max="11609" width="14.36328125" bestFit="1" customWidth="1"/>
    <col min="11610" max="11610" width="13.26953125" bestFit="1" customWidth="1"/>
    <col min="11611" max="11612" width="14.36328125" bestFit="1" customWidth="1"/>
    <col min="11613" max="11613" width="12.26953125" customWidth="1"/>
    <col min="11614" max="11614" width="10.81640625" customWidth="1"/>
    <col min="11615" max="11616" width="12.81640625" customWidth="1"/>
    <col min="11617" max="11617" width="13.6328125" bestFit="1" customWidth="1"/>
    <col min="11618" max="11620" width="14.36328125" bestFit="1" customWidth="1"/>
    <col min="11621" max="11621" width="12.26953125" customWidth="1"/>
    <col min="11622" max="11622" width="10.81640625" customWidth="1"/>
    <col min="11623" max="11624" width="12.81640625" customWidth="1"/>
    <col min="11625" max="11625" width="13.6328125" bestFit="1" customWidth="1"/>
    <col min="11626" max="11626" width="12.453125" bestFit="1" customWidth="1"/>
    <col min="11627" max="11628" width="13.6328125" bestFit="1" customWidth="1"/>
    <col min="11629" max="11629" width="12.26953125" customWidth="1"/>
    <col min="11630" max="11632" width="12.81640625" customWidth="1"/>
    <col min="11633" max="11637" width="12.26953125" customWidth="1"/>
    <col min="11638" max="11640" width="12.81640625" customWidth="1"/>
    <col min="11641" max="11641" width="12.26953125" customWidth="1"/>
    <col min="11642" max="11642" width="13.26953125" bestFit="1" customWidth="1"/>
    <col min="11643" max="11644" width="14.36328125" bestFit="1" customWidth="1"/>
    <col min="11645" max="11645" width="12.26953125" customWidth="1"/>
    <col min="11646" max="11648" width="12.81640625" customWidth="1"/>
    <col min="11649" max="11652" width="14.36328125" bestFit="1" customWidth="1"/>
    <col min="11653" max="11653" width="12.26953125" customWidth="1"/>
    <col min="11654" max="11654" width="12.81640625" bestFit="1" customWidth="1"/>
    <col min="11655" max="11656" width="12.81640625" customWidth="1"/>
    <col min="11657" max="11657" width="14.36328125" bestFit="1" customWidth="1"/>
    <col min="11658" max="11660" width="13.6328125" bestFit="1" customWidth="1"/>
    <col min="11661" max="11661" width="12.26953125" customWidth="1"/>
    <col min="11662" max="11664" width="12.81640625" customWidth="1"/>
    <col min="11665" max="11665" width="13.6328125" bestFit="1" customWidth="1"/>
    <col min="11666" max="11668" width="14.36328125" bestFit="1" customWidth="1"/>
    <col min="11669" max="11669" width="12.26953125" customWidth="1"/>
    <col min="11670" max="11670" width="12" customWidth="1"/>
    <col min="11671" max="11672" width="12.81640625" customWidth="1"/>
    <col min="11673" max="11673" width="13.6328125" bestFit="1" customWidth="1"/>
    <col min="11674" max="11676" width="14.36328125" bestFit="1" customWidth="1"/>
    <col min="11677" max="11692" width="12.26953125" customWidth="1"/>
    <col min="11693" max="11693" width="12.81640625" customWidth="1"/>
    <col min="11694" max="11694" width="12.26953125" customWidth="1"/>
    <col min="11695" max="11695" width="11.453125" customWidth="1"/>
    <col min="11696" max="11696" width="11.7265625" customWidth="1"/>
    <col min="11697" max="11704" width="12.26953125" customWidth="1"/>
    <col min="11705" max="11707" width="13.6328125" customWidth="1"/>
    <col min="11708" max="11709" width="12.26953125" customWidth="1"/>
    <col min="11710" max="11712" width="13.6328125" customWidth="1"/>
    <col min="11713" max="11714" width="12.26953125" customWidth="1"/>
    <col min="11715" max="11717" width="13.6328125" customWidth="1"/>
    <col min="11718" max="11719" width="12.26953125" customWidth="1"/>
    <col min="11720" max="11722" width="13.6328125" customWidth="1"/>
    <col min="11723" max="11723" width="14.36328125" customWidth="1"/>
    <col min="11724" max="11724" width="12.26953125" customWidth="1"/>
    <col min="11725" max="11727" width="13.6328125" customWidth="1"/>
    <col min="11728" max="11728" width="14.36328125" customWidth="1"/>
    <col min="11729" max="11729" width="12.26953125" customWidth="1"/>
    <col min="11730" max="11730" width="10.26953125" customWidth="1"/>
    <col min="11731" max="11732" width="13.6328125" customWidth="1"/>
    <col min="11733" max="11734" width="12.26953125" customWidth="1"/>
    <col min="11735" max="11737" width="13.6328125" customWidth="1"/>
    <col min="11738" max="11738" width="14.36328125" customWidth="1"/>
    <col min="11739" max="11739" width="12.26953125" customWidth="1"/>
    <col min="11740" max="11742" width="13.6328125" customWidth="1"/>
    <col min="11743" max="11743" width="12.453125" customWidth="1"/>
    <col min="11744" max="11744" width="12.26953125" customWidth="1"/>
    <col min="11745" max="11745" width="11.26953125" customWidth="1"/>
    <col min="11746" max="11748" width="13.6328125" customWidth="1"/>
    <col min="11749" max="11749" width="12.26953125" customWidth="1"/>
    <col min="11750" max="11750" width="9.08984375" customWidth="1"/>
    <col min="11751" max="11753" width="13.6328125" customWidth="1"/>
    <col min="11754" max="11754" width="12.26953125" customWidth="1"/>
    <col min="11755" max="11755" width="6.7265625" customWidth="1"/>
    <col min="11756" max="11758" width="13.6328125" customWidth="1"/>
    <col min="11759" max="11759" width="12.26953125" customWidth="1"/>
    <col min="11760" max="11762" width="13.6328125" customWidth="1"/>
    <col min="11763" max="11764" width="12.26953125" customWidth="1"/>
    <col min="11765" max="11767" width="13.6328125" customWidth="1"/>
    <col min="11768" max="11769" width="12.26953125" customWidth="1"/>
    <col min="11770" max="11772" width="13.6328125" customWidth="1"/>
    <col min="11773" max="11774" width="12.26953125" customWidth="1"/>
    <col min="11775" max="11777" width="13.6328125" customWidth="1"/>
    <col min="11778" max="11778" width="12.453125" bestFit="1" customWidth="1"/>
    <col min="11779" max="11779" width="12.26953125" customWidth="1"/>
    <col min="11780" max="11780" width="11.26953125" customWidth="1"/>
    <col min="11781" max="11782" width="13.6328125" customWidth="1"/>
    <col min="11783" max="11783" width="13.6328125" bestFit="1" customWidth="1"/>
    <col min="11784" max="11784" width="12.26953125" customWidth="1"/>
    <col min="11785" max="11785" width="9.08984375" customWidth="1"/>
    <col min="11786" max="11787" width="13.6328125" customWidth="1"/>
    <col min="11788" max="11788" width="14.36328125" bestFit="1" customWidth="1"/>
    <col min="11789" max="11789" width="12.26953125" customWidth="1"/>
    <col min="11790" max="11792" width="12.81640625" customWidth="1"/>
    <col min="11793" max="11797" width="12.26953125" customWidth="1"/>
    <col min="11798" max="11800" width="12.81640625" customWidth="1"/>
    <col min="11801" max="11805" width="12.26953125" customWidth="1"/>
    <col min="11806" max="11808" width="12.81640625" customWidth="1"/>
    <col min="11809" max="11809" width="14.36328125" bestFit="1" customWidth="1"/>
    <col min="11810" max="11813" width="12.26953125" customWidth="1"/>
    <col min="11814" max="11816" width="12.81640625" customWidth="1"/>
    <col min="11817" max="11818" width="14.36328125" bestFit="1" customWidth="1"/>
    <col min="11819" max="11820" width="13.26953125" bestFit="1" customWidth="1"/>
    <col min="11821" max="11821" width="12.26953125" customWidth="1"/>
    <col min="11822" max="11824" width="12.81640625" customWidth="1"/>
    <col min="11825" max="11827" width="14.36328125" bestFit="1" customWidth="1"/>
    <col min="11828" max="11829" width="12.26953125" customWidth="1"/>
    <col min="11830" max="11830" width="12" customWidth="1"/>
    <col min="11831" max="11832" width="12.81640625" customWidth="1"/>
    <col min="11833" max="11834" width="12.26953125" customWidth="1"/>
    <col min="11835" max="11835" width="13.6328125" bestFit="1" customWidth="1"/>
    <col min="11836" max="11837" width="12.26953125" customWidth="1"/>
    <col min="11838" max="11840" width="12.81640625" customWidth="1"/>
    <col min="11841" max="11845" width="12.26953125" customWidth="1"/>
    <col min="11846" max="11848" width="12.81640625" customWidth="1"/>
    <col min="11849" max="11853" width="12.26953125" customWidth="1"/>
    <col min="11854" max="11856" width="12.81640625" customWidth="1"/>
    <col min="11857" max="11861" width="12.26953125" customWidth="1"/>
    <col min="11862" max="11864" width="12.81640625" customWidth="1"/>
    <col min="11865" max="11865" width="14.36328125" bestFit="1" customWidth="1"/>
    <col min="11866" max="11866" width="13.26953125" bestFit="1" customWidth="1"/>
    <col min="11867" max="11868" width="14.36328125" bestFit="1" customWidth="1"/>
    <col min="11869" max="11869" width="12.26953125" customWidth="1"/>
    <col min="11870" max="11870" width="10.81640625" customWidth="1"/>
    <col min="11871" max="11872" width="12.81640625" customWidth="1"/>
    <col min="11873" max="11873" width="13.6328125" bestFit="1" customWidth="1"/>
    <col min="11874" max="11876" width="14.36328125" bestFit="1" customWidth="1"/>
    <col min="11877" max="11877" width="12.26953125" customWidth="1"/>
    <col min="11878" max="11878" width="10.81640625" customWidth="1"/>
    <col min="11879" max="11880" width="12.81640625" customWidth="1"/>
    <col min="11881" max="11881" width="13.6328125" bestFit="1" customWidth="1"/>
    <col min="11882" max="11882" width="12.453125" bestFit="1" customWidth="1"/>
    <col min="11883" max="11884" width="13.6328125" bestFit="1" customWidth="1"/>
    <col min="11885" max="11885" width="12.26953125" customWidth="1"/>
    <col min="11886" max="11888" width="12.81640625" customWidth="1"/>
    <col min="11889" max="11893" width="12.26953125" customWidth="1"/>
    <col min="11894" max="11896" width="12.81640625" customWidth="1"/>
    <col min="11897" max="11897" width="12.26953125" customWidth="1"/>
    <col min="11898" max="11898" width="13.26953125" bestFit="1" customWidth="1"/>
    <col min="11899" max="11900" width="14.36328125" bestFit="1" customWidth="1"/>
    <col min="11901" max="11901" width="12.26953125" customWidth="1"/>
    <col min="11902" max="11904" width="12.81640625" customWidth="1"/>
    <col min="11905" max="11908" width="14.36328125" bestFit="1" customWidth="1"/>
    <col min="11909" max="11909" width="12.26953125" customWidth="1"/>
    <col min="11910" max="11910" width="12.81640625" bestFit="1" customWidth="1"/>
    <col min="11911" max="11912" width="12.81640625" customWidth="1"/>
    <col min="11913" max="11913" width="14.36328125" bestFit="1" customWidth="1"/>
    <col min="11914" max="11916" width="13.6328125" bestFit="1" customWidth="1"/>
    <col min="11917" max="11917" width="12.26953125" customWidth="1"/>
    <col min="11918" max="11920" width="12.81640625" customWidth="1"/>
    <col min="11921" max="11921" width="13.6328125" bestFit="1" customWidth="1"/>
    <col min="11922" max="11924" width="14.36328125" bestFit="1" customWidth="1"/>
    <col min="11925" max="11925" width="12.26953125" customWidth="1"/>
    <col min="11926" max="11926" width="12" customWidth="1"/>
    <col min="11927" max="11928" width="12.81640625" customWidth="1"/>
    <col min="11929" max="11929" width="13.6328125" bestFit="1" customWidth="1"/>
    <col min="11930" max="11932" width="14.36328125" bestFit="1" customWidth="1"/>
    <col min="11933" max="11948" width="12.26953125" customWidth="1"/>
    <col min="11949" max="11949" width="12.81640625" customWidth="1"/>
    <col min="11950" max="11950" width="12.26953125" customWidth="1"/>
    <col min="11951" max="11951" width="11.453125" customWidth="1"/>
    <col min="11952" max="11952" width="11.7265625" customWidth="1"/>
    <col min="11953" max="11960" width="12.26953125" customWidth="1"/>
    <col min="11961" max="11963" width="13.6328125" customWidth="1"/>
    <col min="11964" max="11965" width="12.26953125" customWidth="1"/>
    <col min="11966" max="11968" width="13.6328125" customWidth="1"/>
    <col min="11969" max="11970" width="12.26953125" customWidth="1"/>
    <col min="11971" max="11973" width="13.6328125" customWidth="1"/>
    <col min="11974" max="11975" width="12.26953125" customWidth="1"/>
    <col min="11976" max="11978" width="13.6328125" customWidth="1"/>
    <col min="11979" max="11979" width="14.36328125" customWidth="1"/>
    <col min="11980" max="11980" width="12.26953125" customWidth="1"/>
    <col min="11981" max="11983" width="13.6328125" customWidth="1"/>
    <col min="11984" max="11984" width="14.36328125" customWidth="1"/>
    <col min="11985" max="11985" width="12.26953125" customWidth="1"/>
    <col min="11986" max="11986" width="10.26953125" customWidth="1"/>
    <col min="11987" max="11988" width="13.6328125" customWidth="1"/>
    <col min="11989" max="11990" width="12.26953125" customWidth="1"/>
    <col min="11991" max="11993" width="13.6328125" customWidth="1"/>
    <col min="11994" max="11994" width="14.36328125" customWidth="1"/>
    <col min="11995" max="11995" width="12.26953125" customWidth="1"/>
    <col min="11996" max="11998" width="13.6328125" customWidth="1"/>
    <col min="11999" max="11999" width="12.453125" customWidth="1"/>
    <col min="12000" max="12000" width="12.26953125" customWidth="1"/>
    <col min="12001" max="12001" width="11.26953125" customWidth="1"/>
    <col min="12002" max="12004" width="13.6328125" customWidth="1"/>
    <col min="12005" max="12005" width="12.26953125" customWidth="1"/>
    <col min="12006" max="12006" width="9.08984375" customWidth="1"/>
    <col min="12007" max="12009" width="13.6328125" customWidth="1"/>
    <col min="12010" max="12010" width="12.26953125" customWidth="1"/>
    <col min="12011" max="12011" width="6.7265625" customWidth="1"/>
    <col min="12012" max="12014" width="13.6328125" customWidth="1"/>
    <col min="12015" max="12015" width="12.26953125" customWidth="1"/>
    <col min="12016" max="12018" width="13.6328125" customWidth="1"/>
    <col min="12019" max="12020" width="12.26953125" customWidth="1"/>
    <col min="12021" max="12023" width="13.6328125" customWidth="1"/>
    <col min="12024" max="12025" width="12.26953125" customWidth="1"/>
    <col min="12026" max="12028" width="13.6328125" customWidth="1"/>
    <col min="12029" max="12030" width="12.26953125" customWidth="1"/>
    <col min="12031" max="12033" width="13.6328125" customWidth="1"/>
    <col min="12034" max="12034" width="12.453125" bestFit="1" customWidth="1"/>
    <col min="12035" max="12035" width="12.26953125" customWidth="1"/>
    <col min="12036" max="12036" width="11.26953125" customWidth="1"/>
    <col min="12037" max="12038" width="13.6328125" customWidth="1"/>
    <col min="12039" max="12039" width="13.6328125" bestFit="1" customWidth="1"/>
    <col min="12040" max="12040" width="12.26953125" customWidth="1"/>
    <col min="12041" max="12041" width="9.08984375" customWidth="1"/>
    <col min="12042" max="12043" width="13.6328125" customWidth="1"/>
    <col min="12044" max="12044" width="14.36328125" bestFit="1" customWidth="1"/>
    <col min="12045" max="12045" width="12.26953125" customWidth="1"/>
    <col min="12046" max="12048" width="12.81640625" customWidth="1"/>
    <col min="12049" max="12053" width="12.26953125" customWidth="1"/>
    <col min="12054" max="12056" width="12.81640625" customWidth="1"/>
    <col min="12057" max="12061" width="12.26953125" customWidth="1"/>
    <col min="12062" max="12064" width="12.81640625" customWidth="1"/>
    <col min="12065" max="12065" width="14.36328125" bestFit="1" customWidth="1"/>
    <col min="12066" max="12069" width="12.26953125" customWidth="1"/>
    <col min="12070" max="12072" width="12.81640625" customWidth="1"/>
    <col min="12073" max="12074" width="14.36328125" bestFit="1" customWidth="1"/>
    <col min="12075" max="12076" width="13.26953125" bestFit="1" customWidth="1"/>
    <col min="12077" max="12077" width="12.26953125" customWidth="1"/>
    <col min="12078" max="12080" width="12.81640625" customWidth="1"/>
    <col min="12081" max="12083" width="14.36328125" bestFit="1" customWidth="1"/>
    <col min="12084" max="12085" width="12.26953125" customWidth="1"/>
    <col min="12086" max="12086" width="12" customWidth="1"/>
    <col min="12087" max="12088" width="12.81640625" customWidth="1"/>
    <col min="12089" max="12090" width="12.26953125" customWidth="1"/>
    <col min="12091" max="12091" width="13.6328125" bestFit="1" customWidth="1"/>
    <col min="12092" max="12093" width="12.26953125" customWidth="1"/>
    <col min="12094" max="12096" width="12.81640625" customWidth="1"/>
    <col min="12097" max="12101" width="12.26953125" customWidth="1"/>
    <col min="12102" max="12104" width="12.81640625" customWidth="1"/>
    <col min="12105" max="12109" width="12.26953125" customWidth="1"/>
    <col min="12110" max="12112" width="12.81640625" customWidth="1"/>
    <col min="12113" max="12117" width="12.26953125" customWidth="1"/>
    <col min="12118" max="12120" width="12.81640625" customWidth="1"/>
    <col min="12121" max="12121" width="14.36328125" bestFit="1" customWidth="1"/>
    <col min="12122" max="12122" width="13.26953125" bestFit="1" customWidth="1"/>
    <col min="12123" max="12124" width="14.36328125" bestFit="1" customWidth="1"/>
    <col min="12125" max="12125" width="12.26953125" customWidth="1"/>
    <col min="12126" max="12126" width="10.81640625" customWidth="1"/>
    <col min="12127" max="12128" width="12.81640625" customWidth="1"/>
    <col min="12129" max="12129" width="13.6328125" bestFit="1" customWidth="1"/>
    <col min="12130" max="12132" width="14.36328125" bestFit="1" customWidth="1"/>
    <col min="12133" max="12133" width="12.26953125" customWidth="1"/>
    <col min="12134" max="12134" width="10.81640625" customWidth="1"/>
    <col min="12135" max="12136" width="12.81640625" customWidth="1"/>
    <col min="12137" max="12137" width="13.6328125" bestFit="1" customWidth="1"/>
    <col min="12138" max="12138" width="12.453125" bestFit="1" customWidth="1"/>
    <col min="12139" max="12140" width="13.6328125" bestFit="1" customWidth="1"/>
    <col min="12141" max="12141" width="12.26953125" customWidth="1"/>
    <col min="12142" max="12144" width="12.81640625" customWidth="1"/>
    <col min="12145" max="12149" width="12.26953125" customWidth="1"/>
    <col min="12150" max="12152" width="12.81640625" customWidth="1"/>
    <col min="12153" max="12153" width="12.26953125" customWidth="1"/>
    <col min="12154" max="12154" width="13.26953125" bestFit="1" customWidth="1"/>
    <col min="12155" max="12156" width="14.36328125" bestFit="1" customWidth="1"/>
    <col min="12157" max="12157" width="12.26953125" customWidth="1"/>
    <col min="12158" max="12160" width="12.81640625" customWidth="1"/>
    <col min="12161" max="12164" width="14.36328125" bestFit="1" customWidth="1"/>
    <col min="12165" max="12165" width="12.26953125" customWidth="1"/>
    <col min="12166" max="12166" width="12.81640625" bestFit="1" customWidth="1"/>
    <col min="12167" max="12168" width="12.81640625" customWidth="1"/>
    <col min="12169" max="12169" width="14.36328125" bestFit="1" customWidth="1"/>
    <col min="12170" max="12172" width="13.6328125" bestFit="1" customWidth="1"/>
    <col min="12173" max="12173" width="12.26953125" customWidth="1"/>
    <col min="12174" max="12176" width="12.81640625" customWidth="1"/>
    <col min="12177" max="12177" width="13.6328125" bestFit="1" customWidth="1"/>
    <col min="12178" max="12180" width="14.36328125" bestFit="1" customWidth="1"/>
    <col min="12181" max="12181" width="12.26953125" customWidth="1"/>
    <col min="12182" max="12182" width="12" customWidth="1"/>
    <col min="12183" max="12184" width="12.81640625" customWidth="1"/>
    <col min="12185" max="12185" width="13.6328125" bestFit="1" customWidth="1"/>
    <col min="12186" max="12188" width="14.36328125" bestFit="1" customWidth="1"/>
    <col min="12189" max="12204" width="12.26953125" customWidth="1"/>
    <col min="12205" max="12205" width="12.81640625" customWidth="1"/>
    <col min="12206" max="12206" width="12.26953125" customWidth="1"/>
    <col min="12207" max="12207" width="11.453125" customWidth="1"/>
    <col min="12208" max="12208" width="11.7265625" customWidth="1"/>
    <col min="12209" max="12216" width="12.26953125" customWidth="1"/>
    <col min="12217" max="12219" width="13.6328125" customWidth="1"/>
    <col min="12220" max="12221" width="12.26953125" customWidth="1"/>
    <col min="12222" max="12224" width="13.6328125" customWidth="1"/>
    <col min="12225" max="12226" width="12.26953125" customWidth="1"/>
    <col min="12227" max="12229" width="13.6328125" customWidth="1"/>
    <col min="12230" max="12231" width="12.26953125" customWidth="1"/>
    <col min="12232" max="12234" width="13.6328125" customWidth="1"/>
    <col min="12235" max="12235" width="14.36328125" customWidth="1"/>
    <col min="12236" max="12236" width="12.26953125" customWidth="1"/>
    <col min="12237" max="12239" width="13.6328125" customWidth="1"/>
    <col min="12240" max="12240" width="14.36328125" customWidth="1"/>
    <col min="12241" max="12241" width="12.26953125" customWidth="1"/>
    <col min="12242" max="12242" width="10.26953125" customWidth="1"/>
    <col min="12243" max="12244" width="13.6328125" customWidth="1"/>
    <col min="12245" max="12246" width="12.26953125" customWidth="1"/>
    <col min="12247" max="12249" width="13.6328125" customWidth="1"/>
    <col min="12250" max="12250" width="14.36328125" customWidth="1"/>
    <col min="12251" max="12251" width="12.26953125" customWidth="1"/>
    <col min="12252" max="12254" width="13.6328125" customWidth="1"/>
    <col min="12255" max="12255" width="12.453125" customWidth="1"/>
    <col min="12256" max="12256" width="12.26953125" customWidth="1"/>
    <col min="12257" max="12257" width="11.26953125" customWidth="1"/>
    <col min="12258" max="12260" width="13.6328125" customWidth="1"/>
    <col min="12261" max="12261" width="12.26953125" customWidth="1"/>
    <col min="12262" max="12262" width="9.08984375" customWidth="1"/>
    <col min="12263" max="12265" width="13.6328125" customWidth="1"/>
    <col min="12266" max="12266" width="12.26953125" customWidth="1"/>
    <col min="12267" max="12267" width="6.7265625" customWidth="1"/>
    <col min="12268" max="12270" width="13.6328125" customWidth="1"/>
    <col min="12271" max="12271" width="12.26953125" customWidth="1"/>
    <col min="12272" max="12274" width="13.6328125" customWidth="1"/>
    <col min="12275" max="12276" width="12.26953125" customWidth="1"/>
    <col min="12277" max="12279" width="13.6328125" customWidth="1"/>
    <col min="12280" max="12281" width="12.26953125" customWidth="1"/>
    <col min="12282" max="12284" width="13.6328125" customWidth="1"/>
    <col min="12285" max="12286" width="12.26953125" customWidth="1"/>
    <col min="12287" max="12289" width="13.6328125" customWidth="1"/>
    <col min="12290" max="12290" width="12.453125" bestFit="1" customWidth="1"/>
    <col min="12291" max="12291" width="12.26953125" customWidth="1"/>
    <col min="12292" max="12292" width="11.26953125" customWidth="1"/>
    <col min="12293" max="12294" width="13.6328125" customWidth="1"/>
    <col min="12295" max="12295" width="13.6328125" bestFit="1" customWidth="1"/>
    <col min="12296" max="12296" width="12.26953125" customWidth="1"/>
    <col min="12297" max="12297" width="9.08984375" customWidth="1"/>
    <col min="12298" max="12299" width="13.6328125" customWidth="1"/>
    <col min="12300" max="12300" width="14.36328125" bestFit="1" customWidth="1"/>
    <col min="12301" max="12301" width="12.26953125" customWidth="1"/>
    <col min="12302" max="12304" width="12.81640625" customWidth="1"/>
    <col min="12305" max="12309" width="12.26953125" customWidth="1"/>
    <col min="12310" max="12312" width="12.81640625" customWidth="1"/>
    <col min="12313" max="12317" width="12.26953125" customWidth="1"/>
    <col min="12318" max="12320" width="12.81640625" customWidth="1"/>
    <col min="12321" max="12321" width="14.36328125" bestFit="1" customWidth="1"/>
    <col min="12322" max="12325" width="12.26953125" customWidth="1"/>
    <col min="12326" max="12328" width="12.81640625" customWidth="1"/>
    <col min="12329" max="12330" width="14.36328125" bestFit="1" customWidth="1"/>
    <col min="12331" max="12332" width="13.26953125" bestFit="1" customWidth="1"/>
    <col min="12333" max="12333" width="12.26953125" customWidth="1"/>
    <col min="12334" max="12336" width="12.81640625" customWidth="1"/>
    <col min="12337" max="12339" width="14.36328125" bestFit="1" customWidth="1"/>
    <col min="12340" max="12341" width="12.26953125" customWidth="1"/>
    <col min="12342" max="12342" width="12" customWidth="1"/>
    <col min="12343" max="12344" width="12.81640625" customWidth="1"/>
    <col min="12345" max="12346" width="12.26953125" customWidth="1"/>
    <col min="12347" max="12347" width="13.6328125" bestFit="1" customWidth="1"/>
    <col min="12348" max="12349" width="12.26953125" customWidth="1"/>
    <col min="12350" max="12352" width="12.81640625" customWidth="1"/>
    <col min="12353" max="12357" width="12.26953125" customWidth="1"/>
    <col min="12358" max="12360" width="12.81640625" customWidth="1"/>
    <col min="12361" max="12365" width="12.26953125" customWidth="1"/>
    <col min="12366" max="12368" width="12.81640625" customWidth="1"/>
    <col min="12369" max="12373" width="12.26953125" customWidth="1"/>
    <col min="12374" max="12376" width="12.81640625" customWidth="1"/>
    <col min="12377" max="12377" width="14.36328125" bestFit="1" customWidth="1"/>
    <col min="12378" max="12378" width="13.26953125" bestFit="1" customWidth="1"/>
    <col min="12379" max="12380" width="14.36328125" bestFit="1" customWidth="1"/>
    <col min="12381" max="12381" width="12.26953125" customWidth="1"/>
    <col min="12382" max="12382" width="10.81640625" customWidth="1"/>
    <col min="12383" max="12384" width="12.81640625" customWidth="1"/>
    <col min="12385" max="12385" width="13.6328125" bestFit="1" customWidth="1"/>
    <col min="12386" max="12388" width="14.36328125" bestFit="1" customWidth="1"/>
    <col min="12389" max="12389" width="12.26953125" customWidth="1"/>
    <col min="12390" max="12390" width="10.81640625" customWidth="1"/>
    <col min="12391" max="12392" width="12.81640625" customWidth="1"/>
    <col min="12393" max="12393" width="13.6328125" bestFit="1" customWidth="1"/>
    <col min="12394" max="12394" width="12.453125" bestFit="1" customWidth="1"/>
    <col min="12395" max="12396" width="13.6328125" bestFit="1" customWidth="1"/>
    <col min="12397" max="12397" width="12.26953125" customWidth="1"/>
    <col min="12398" max="12400" width="12.81640625" customWidth="1"/>
    <col min="12401" max="12405" width="12.26953125" customWidth="1"/>
    <col min="12406" max="12408" width="12.81640625" customWidth="1"/>
    <col min="12409" max="12409" width="12.26953125" customWidth="1"/>
    <col min="12410" max="12410" width="13.26953125" bestFit="1" customWidth="1"/>
    <col min="12411" max="12412" width="14.36328125" bestFit="1" customWidth="1"/>
    <col min="12413" max="12413" width="12.26953125" customWidth="1"/>
    <col min="12414" max="12416" width="12.81640625" customWidth="1"/>
    <col min="12417" max="12420" width="14.36328125" bestFit="1" customWidth="1"/>
    <col min="12421" max="12421" width="12.26953125" customWidth="1"/>
    <col min="12422" max="12422" width="12.81640625" bestFit="1" customWidth="1"/>
    <col min="12423" max="12424" width="12.81640625" customWidth="1"/>
    <col min="12425" max="12425" width="14.36328125" bestFit="1" customWidth="1"/>
    <col min="12426" max="12428" width="13.6328125" bestFit="1" customWidth="1"/>
    <col min="12429" max="12429" width="12.26953125" customWidth="1"/>
    <col min="12430" max="12432" width="12.81640625" customWidth="1"/>
    <col min="12433" max="12433" width="13.6328125" bestFit="1" customWidth="1"/>
    <col min="12434" max="12436" width="14.36328125" bestFit="1" customWidth="1"/>
    <col min="12437" max="12437" width="12.26953125" customWidth="1"/>
    <col min="12438" max="12438" width="12" customWidth="1"/>
    <col min="12439" max="12440" width="12.81640625" customWidth="1"/>
    <col min="12441" max="12441" width="13.6328125" bestFit="1" customWidth="1"/>
    <col min="12442" max="12444" width="14.36328125" bestFit="1" customWidth="1"/>
    <col min="12445" max="12460" width="12.26953125" customWidth="1"/>
    <col min="12461" max="12461" width="12.81640625" customWidth="1"/>
    <col min="12462" max="12462" width="12.26953125" customWidth="1"/>
    <col min="12463" max="12463" width="11.453125" customWidth="1"/>
    <col min="12464" max="12464" width="11.7265625" customWidth="1"/>
    <col min="12465" max="12472" width="12.26953125" customWidth="1"/>
    <col min="12473" max="12475" width="13.6328125" customWidth="1"/>
    <col min="12476" max="12477" width="12.26953125" customWidth="1"/>
    <col min="12478" max="12480" width="13.6328125" customWidth="1"/>
    <col min="12481" max="12482" width="12.26953125" customWidth="1"/>
    <col min="12483" max="12485" width="13.6328125" customWidth="1"/>
    <col min="12486" max="12487" width="12.26953125" customWidth="1"/>
    <col min="12488" max="12490" width="13.6328125" customWidth="1"/>
    <col min="12491" max="12491" width="14.36328125" customWidth="1"/>
    <col min="12492" max="12492" width="12.26953125" customWidth="1"/>
    <col min="12493" max="12495" width="13.6328125" customWidth="1"/>
    <col min="12496" max="12496" width="14.36328125" customWidth="1"/>
    <col min="12497" max="12497" width="12.26953125" customWidth="1"/>
    <col min="12498" max="12498" width="10.26953125" customWidth="1"/>
    <col min="12499" max="12500" width="13.6328125" customWidth="1"/>
    <col min="12501" max="12502" width="12.26953125" customWidth="1"/>
    <col min="12503" max="12505" width="13.6328125" customWidth="1"/>
    <col min="12506" max="12506" width="14.36328125" customWidth="1"/>
    <col min="12507" max="12507" width="12.26953125" customWidth="1"/>
    <col min="12508" max="12510" width="13.6328125" customWidth="1"/>
    <col min="12511" max="12511" width="12.453125" customWidth="1"/>
    <col min="12512" max="12512" width="12.26953125" customWidth="1"/>
    <col min="12513" max="12513" width="11.26953125" customWidth="1"/>
    <col min="12514" max="12516" width="13.6328125" customWidth="1"/>
    <col min="12517" max="12517" width="12.26953125" customWidth="1"/>
    <col min="12518" max="12518" width="9.08984375" customWidth="1"/>
    <col min="12519" max="12521" width="13.6328125" customWidth="1"/>
    <col min="12522" max="12522" width="12.26953125" customWidth="1"/>
    <col min="12523" max="12523" width="6.7265625" customWidth="1"/>
    <col min="12524" max="12526" width="13.6328125" customWidth="1"/>
    <col min="12527" max="12527" width="12.26953125" customWidth="1"/>
    <col min="12528" max="12530" width="13.6328125" customWidth="1"/>
    <col min="12531" max="12532" width="12.26953125" customWidth="1"/>
    <col min="12533" max="12535" width="13.6328125" customWidth="1"/>
    <col min="12536" max="12537" width="12.26953125" customWidth="1"/>
    <col min="12538" max="12540" width="13.6328125" customWidth="1"/>
    <col min="12541" max="12542" width="12.26953125" customWidth="1"/>
    <col min="12543" max="12545" width="13.6328125" customWidth="1"/>
    <col min="12546" max="12546" width="12.453125" bestFit="1" customWidth="1"/>
    <col min="12547" max="12547" width="12.26953125" customWidth="1"/>
    <col min="12548" max="12548" width="11.26953125" customWidth="1"/>
    <col min="12549" max="12550" width="13.6328125" customWidth="1"/>
    <col min="12551" max="12551" width="13.6328125" bestFit="1" customWidth="1"/>
    <col min="12552" max="12552" width="12.26953125" customWidth="1"/>
    <col min="12553" max="12553" width="9.08984375" customWidth="1"/>
    <col min="12554" max="12555" width="13.6328125" customWidth="1"/>
    <col min="12556" max="12556" width="14.36328125" bestFit="1" customWidth="1"/>
    <col min="12557" max="12557" width="12.26953125" customWidth="1"/>
    <col min="12558" max="12560" width="12.81640625" customWidth="1"/>
    <col min="12561" max="12565" width="12.26953125" customWidth="1"/>
    <col min="12566" max="12568" width="12.81640625" customWidth="1"/>
    <col min="12569" max="12573" width="12.26953125" customWidth="1"/>
    <col min="12574" max="12576" width="12.81640625" customWidth="1"/>
    <col min="12577" max="12577" width="14.36328125" bestFit="1" customWidth="1"/>
    <col min="12578" max="12581" width="12.26953125" customWidth="1"/>
    <col min="12582" max="12584" width="12.81640625" customWidth="1"/>
    <col min="12585" max="12586" width="14.36328125" bestFit="1" customWidth="1"/>
    <col min="12587" max="12588" width="13.26953125" bestFit="1" customWidth="1"/>
    <col min="12589" max="12589" width="12.26953125" customWidth="1"/>
    <col min="12590" max="12592" width="12.81640625" customWidth="1"/>
    <col min="12593" max="12595" width="14.36328125" bestFit="1" customWidth="1"/>
    <col min="12596" max="12597" width="12.26953125" customWidth="1"/>
    <col min="12598" max="12598" width="12" customWidth="1"/>
    <col min="12599" max="12600" width="12.81640625" customWidth="1"/>
    <col min="12601" max="12602" width="12.26953125" customWidth="1"/>
    <col min="12603" max="12603" width="13.6328125" bestFit="1" customWidth="1"/>
    <col min="12604" max="12605" width="12.26953125" customWidth="1"/>
    <col min="12606" max="12608" width="12.81640625" customWidth="1"/>
    <col min="12609" max="12613" width="12.26953125" customWidth="1"/>
    <col min="12614" max="12616" width="12.81640625" customWidth="1"/>
    <col min="12617" max="12621" width="12.26953125" customWidth="1"/>
    <col min="12622" max="12624" width="12.81640625" customWidth="1"/>
    <col min="12625" max="12629" width="12.26953125" customWidth="1"/>
    <col min="12630" max="12632" width="12.81640625" customWidth="1"/>
    <col min="12633" max="12633" width="14.36328125" bestFit="1" customWidth="1"/>
    <col min="12634" max="12634" width="13.26953125" bestFit="1" customWidth="1"/>
    <col min="12635" max="12636" width="14.36328125" bestFit="1" customWidth="1"/>
    <col min="12637" max="12637" width="12.26953125" customWidth="1"/>
    <col min="12638" max="12638" width="10.81640625" customWidth="1"/>
    <col min="12639" max="12640" width="12.81640625" customWidth="1"/>
    <col min="12641" max="12641" width="13.6328125" bestFit="1" customWidth="1"/>
    <col min="12642" max="12644" width="14.36328125" bestFit="1" customWidth="1"/>
    <col min="12645" max="12645" width="12.26953125" customWidth="1"/>
    <col min="12646" max="12646" width="10.81640625" customWidth="1"/>
    <col min="12647" max="12648" width="12.81640625" customWidth="1"/>
    <col min="12649" max="12649" width="13.6328125" bestFit="1" customWidth="1"/>
    <col min="12650" max="12650" width="12.453125" bestFit="1" customWidth="1"/>
    <col min="12651" max="12652" width="13.6328125" bestFit="1" customWidth="1"/>
    <col min="12653" max="12653" width="12.26953125" customWidth="1"/>
    <col min="12654" max="12656" width="12.81640625" customWidth="1"/>
    <col min="12657" max="12661" width="12.26953125" customWidth="1"/>
    <col min="12662" max="12664" width="12.81640625" customWidth="1"/>
    <col min="12665" max="12665" width="12.26953125" customWidth="1"/>
    <col min="12666" max="12666" width="13.26953125" bestFit="1" customWidth="1"/>
    <col min="12667" max="12668" width="14.36328125" bestFit="1" customWidth="1"/>
    <col min="12669" max="12669" width="12.26953125" customWidth="1"/>
    <col min="12670" max="12672" width="12.81640625" customWidth="1"/>
    <col min="12673" max="12676" width="14.36328125" bestFit="1" customWidth="1"/>
    <col min="12677" max="12677" width="12.26953125" customWidth="1"/>
    <col min="12678" max="12678" width="12.81640625" bestFit="1" customWidth="1"/>
    <col min="12679" max="12680" width="12.81640625" customWidth="1"/>
    <col min="12681" max="12681" width="14.36328125" bestFit="1" customWidth="1"/>
    <col min="12682" max="12684" width="13.6328125" bestFit="1" customWidth="1"/>
    <col min="12685" max="12685" width="12.26953125" customWidth="1"/>
    <col min="12686" max="12688" width="12.81640625" customWidth="1"/>
    <col min="12689" max="12689" width="13.6328125" bestFit="1" customWidth="1"/>
    <col min="12690" max="12692" width="14.36328125" bestFit="1" customWidth="1"/>
    <col min="12693" max="12693" width="12.26953125" customWidth="1"/>
    <col min="12694" max="12694" width="12" customWidth="1"/>
    <col min="12695" max="12696" width="12.81640625" customWidth="1"/>
    <col min="12697" max="12697" width="13.6328125" bestFit="1" customWidth="1"/>
    <col min="12698" max="12700" width="14.36328125" bestFit="1" customWidth="1"/>
    <col min="12701" max="12716" width="12.26953125" customWidth="1"/>
    <col min="12717" max="12717" width="12.81640625" customWidth="1"/>
    <col min="12718" max="12718" width="12.26953125" customWidth="1"/>
    <col min="12719" max="12719" width="11.453125" customWidth="1"/>
    <col min="12720" max="12720" width="11.7265625" customWidth="1"/>
    <col min="12721" max="12728" width="12.26953125" customWidth="1"/>
    <col min="12729" max="12731" width="13.6328125" customWidth="1"/>
    <col min="12732" max="12733" width="12.26953125" customWidth="1"/>
    <col min="12734" max="12736" width="13.6328125" customWidth="1"/>
    <col min="12737" max="12738" width="12.26953125" customWidth="1"/>
    <col min="12739" max="12741" width="13.6328125" customWidth="1"/>
    <col min="12742" max="12743" width="12.26953125" customWidth="1"/>
    <col min="12744" max="12746" width="13.6328125" customWidth="1"/>
    <col min="12747" max="12747" width="14.36328125" customWidth="1"/>
    <col min="12748" max="12748" width="12.26953125" customWidth="1"/>
    <col min="12749" max="12751" width="13.6328125" customWidth="1"/>
    <col min="12752" max="12752" width="14.36328125" customWidth="1"/>
    <col min="12753" max="12753" width="12.26953125" customWidth="1"/>
    <col min="12754" max="12754" width="10.26953125" customWidth="1"/>
    <col min="12755" max="12756" width="13.6328125" customWidth="1"/>
    <col min="12757" max="12758" width="12.26953125" customWidth="1"/>
    <col min="12759" max="12761" width="13.6328125" customWidth="1"/>
    <col min="12762" max="12762" width="14.36328125" customWidth="1"/>
    <col min="12763" max="12763" width="12.26953125" customWidth="1"/>
    <col min="12764" max="12766" width="13.6328125" customWidth="1"/>
    <col min="12767" max="12767" width="12.453125" customWidth="1"/>
    <col min="12768" max="12768" width="12.26953125" customWidth="1"/>
    <col min="12769" max="12769" width="11.26953125" customWidth="1"/>
    <col min="12770" max="12772" width="13.6328125" customWidth="1"/>
    <col min="12773" max="12773" width="12.26953125" customWidth="1"/>
    <col min="12774" max="12774" width="9.08984375" customWidth="1"/>
    <col min="12775" max="12777" width="13.6328125" customWidth="1"/>
    <col min="12778" max="12778" width="12.26953125" customWidth="1"/>
    <col min="12779" max="12779" width="6.7265625" customWidth="1"/>
    <col min="12780" max="12782" width="13.6328125" customWidth="1"/>
    <col min="12783" max="12783" width="12.26953125" customWidth="1"/>
    <col min="12784" max="12786" width="13.6328125" customWidth="1"/>
    <col min="12787" max="12788" width="12.26953125" customWidth="1"/>
    <col min="12789" max="12791" width="13.6328125" customWidth="1"/>
    <col min="12792" max="12793" width="12.26953125" customWidth="1"/>
    <col min="12794" max="12796" width="13.6328125" customWidth="1"/>
    <col min="12797" max="12798" width="12.26953125" customWidth="1"/>
    <col min="12799" max="12801" width="13.6328125" customWidth="1"/>
    <col min="12802" max="12802" width="12.453125" bestFit="1" customWidth="1"/>
    <col min="12803" max="12803" width="12.26953125" customWidth="1"/>
    <col min="12804" max="12804" width="11.26953125" customWidth="1"/>
    <col min="12805" max="12806" width="13.6328125" customWidth="1"/>
    <col min="12807" max="12807" width="13.6328125" bestFit="1" customWidth="1"/>
    <col min="12808" max="12808" width="12.26953125" customWidth="1"/>
    <col min="12809" max="12809" width="9.08984375" customWidth="1"/>
    <col min="12810" max="12811" width="13.6328125" customWidth="1"/>
    <col min="12812" max="12812" width="14.36328125" bestFit="1" customWidth="1"/>
    <col min="12813" max="12813" width="12.26953125" customWidth="1"/>
    <col min="12814" max="12816" width="12.81640625" customWidth="1"/>
    <col min="12817" max="12821" width="12.26953125" customWidth="1"/>
    <col min="12822" max="12824" width="12.81640625" customWidth="1"/>
    <col min="12825" max="12829" width="12.26953125" customWidth="1"/>
    <col min="12830" max="12832" width="12.81640625" customWidth="1"/>
    <col min="12833" max="12833" width="14.36328125" bestFit="1" customWidth="1"/>
    <col min="12834" max="12837" width="12.26953125" customWidth="1"/>
    <col min="12838" max="12840" width="12.81640625" customWidth="1"/>
    <col min="12841" max="12842" width="14.36328125" bestFit="1" customWidth="1"/>
    <col min="12843" max="12844" width="13.26953125" bestFit="1" customWidth="1"/>
    <col min="12845" max="12845" width="12.26953125" customWidth="1"/>
    <col min="12846" max="12848" width="12.81640625" customWidth="1"/>
    <col min="12849" max="12851" width="14.36328125" bestFit="1" customWidth="1"/>
    <col min="12852" max="12853" width="12.26953125" customWidth="1"/>
    <col min="12854" max="12854" width="12" customWidth="1"/>
    <col min="12855" max="12856" width="12.81640625" customWidth="1"/>
    <col min="12857" max="12858" width="12.26953125" customWidth="1"/>
    <col min="12859" max="12859" width="13.6328125" bestFit="1" customWidth="1"/>
    <col min="12860" max="12861" width="12.26953125" customWidth="1"/>
    <col min="12862" max="12864" width="12.81640625" customWidth="1"/>
    <col min="12865" max="12869" width="12.26953125" customWidth="1"/>
    <col min="12870" max="12872" width="12.81640625" customWidth="1"/>
    <col min="12873" max="12877" width="12.26953125" customWidth="1"/>
    <col min="12878" max="12880" width="12.81640625" customWidth="1"/>
    <col min="12881" max="12885" width="12.26953125" customWidth="1"/>
    <col min="12886" max="12888" width="12.81640625" customWidth="1"/>
    <col min="12889" max="12889" width="14.36328125" bestFit="1" customWidth="1"/>
    <col min="12890" max="12890" width="13.26953125" bestFit="1" customWidth="1"/>
    <col min="12891" max="12892" width="14.36328125" bestFit="1" customWidth="1"/>
    <col min="12893" max="12893" width="12.26953125" customWidth="1"/>
    <col min="12894" max="12894" width="10.81640625" customWidth="1"/>
    <col min="12895" max="12896" width="12.81640625" customWidth="1"/>
    <col min="12897" max="12897" width="13.6328125" bestFit="1" customWidth="1"/>
    <col min="12898" max="12900" width="14.36328125" bestFit="1" customWidth="1"/>
    <col min="12901" max="12901" width="12.26953125" customWidth="1"/>
    <col min="12902" max="12902" width="10.81640625" customWidth="1"/>
    <col min="12903" max="12904" width="12.81640625" customWidth="1"/>
    <col min="12905" max="12905" width="13.6328125" bestFit="1" customWidth="1"/>
    <col min="12906" max="12906" width="12.453125" bestFit="1" customWidth="1"/>
    <col min="12907" max="12908" width="13.6328125" bestFit="1" customWidth="1"/>
    <col min="12909" max="12909" width="12.26953125" customWidth="1"/>
    <col min="12910" max="12912" width="12.81640625" customWidth="1"/>
    <col min="12913" max="12917" width="12.26953125" customWidth="1"/>
    <col min="12918" max="12920" width="12.81640625" customWidth="1"/>
    <col min="12921" max="12921" width="12.26953125" customWidth="1"/>
    <col min="12922" max="12922" width="13.26953125" bestFit="1" customWidth="1"/>
    <col min="12923" max="12924" width="14.36328125" bestFit="1" customWidth="1"/>
    <col min="12925" max="12925" width="12.26953125" customWidth="1"/>
    <col min="12926" max="12928" width="12.81640625" customWidth="1"/>
    <col min="12929" max="12932" width="14.36328125" bestFit="1" customWidth="1"/>
    <col min="12933" max="12933" width="12.26953125" customWidth="1"/>
    <col min="12934" max="12934" width="12.81640625" bestFit="1" customWidth="1"/>
    <col min="12935" max="12936" width="12.81640625" customWidth="1"/>
    <col min="12937" max="12937" width="14.36328125" bestFit="1" customWidth="1"/>
    <col min="12938" max="12940" width="13.6328125" bestFit="1" customWidth="1"/>
    <col min="12941" max="12941" width="12.26953125" customWidth="1"/>
    <col min="12942" max="12944" width="12.81640625" customWidth="1"/>
    <col min="12945" max="12945" width="13.6328125" bestFit="1" customWidth="1"/>
    <col min="12946" max="12948" width="14.36328125" bestFit="1" customWidth="1"/>
    <col min="12949" max="12949" width="12.26953125" customWidth="1"/>
    <col min="12950" max="12950" width="12" customWidth="1"/>
    <col min="12951" max="12952" width="12.81640625" customWidth="1"/>
    <col min="12953" max="12953" width="13.6328125" bestFit="1" customWidth="1"/>
    <col min="12954" max="12956" width="14.36328125" bestFit="1" customWidth="1"/>
    <col min="12957" max="12972" width="12.26953125" customWidth="1"/>
    <col min="12973" max="12973" width="12.81640625" customWidth="1"/>
    <col min="12974" max="12974" width="12.26953125" customWidth="1"/>
    <col min="12975" max="12975" width="11.453125" customWidth="1"/>
    <col min="12976" max="12976" width="11.7265625" customWidth="1"/>
    <col min="12977" max="12984" width="12.26953125" customWidth="1"/>
    <col min="12985" max="12987" width="13.6328125" customWidth="1"/>
    <col min="12988" max="12989" width="12.26953125" customWidth="1"/>
    <col min="12990" max="12992" width="13.6328125" customWidth="1"/>
    <col min="12993" max="12994" width="12.26953125" customWidth="1"/>
    <col min="12995" max="12997" width="13.6328125" customWidth="1"/>
    <col min="12998" max="12999" width="12.26953125" customWidth="1"/>
    <col min="13000" max="13002" width="13.6328125" customWidth="1"/>
    <col min="13003" max="13003" width="14.36328125" customWidth="1"/>
    <col min="13004" max="13004" width="12.26953125" customWidth="1"/>
    <col min="13005" max="13007" width="13.6328125" customWidth="1"/>
    <col min="13008" max="13008" width="14.36328125" customWidth="1"/>
    <col min="13009" max="13009" width="12.26953125" customWidth="1"/>
    <col min="13010" max="13010" width="10.26953125" customWidth="1"/>
    <col min="13011" max="13012" width="13.6328125" customWidth="1"/>
    <col min="13013" max="13014" width="12.26953125" customWidth="1"/>
    <col min="13015" max="13017" width="13.6328125" customWidth="1"/>
    <col min="13018" max="13018" width="14.36328125" customWidth="1"/>
    <col min="13019" max="13019" width="12.26953125" customWidth="1"/>
    <col min="13020" max="13022" width="13.6328125" customWidth="1"/>
    <col min="13023" max="13023" width="12.453125" customWidth="1"/>
    <col min="13024" max="13024" width="12.26953125" customWidth="1"/>
    <col min="13025" max="13025" width="11.26953125" customWidth="1"/>
    <col min="13026" max="13028" width="13.6328125" customWidth="1"/>
    <col min="13029" max="13029" width="12.26953125" customWidth="1"/>
    <col min="13030" max="13030" width="9.08984375" customWidth="1"/>
    <col min="13031" max="13033" width="13.6328125" customWidth="1"/>
    <col min="13034" max="13034" width="12.26953125" customWidth="1"/>
    <col min="13035" max="13035" width="6.7265625" customWidth="1"/>
    <col min="13036" max="13038" width="13.6328125" customWidth="1"/>
    <col min="13039" max="13039" width="12.26953125" customWidth="1"/>
    <col min="13040" max="13042" width="13.6328125" customWidth="1"/>
    <col min="13043" max="13044" width="12.26953125" customWidth="1"/>
    <col min="13045" max="13047" width="13.6328125" customWidth="1"/>
    <col min="13048" max="13049" width="12.26953125" customWidth="1"/>
    <col min="13050" max="13052" width="13.6328125" customWidth="1"/>
    <col min="13053" max="13054" width="12.26953125" customWidth="1"/>
    <col min="13055" max="13057" width="13.6328125" customWidth="1"/>
    <col min="13058" max="13058" width="12.453125" bestFit="1" customWidth="1"/>
    <col min="13059" max="13059" width="12.26953125" customWidth="1"/>
    <col min="13060" max="13060" width="11.26953125" customWidth="1"/>
    <col min="13061" max="13062" width="13.6328125" customWidth="1"/>
    <col min="13063" max="13063" width="13.6328125" bestFit="1" customWidth="1"/>
    <col min="13064" max="13064" width="12.26953125" customWidth="1"/>
    <col min="13065" max="13065" width="9.08984375" customWidth="1"/>
    <col min="13066" max="13067" width="13.6328125" customWidth="1"/>
    <col min="13068" max="13068" width="14.36328125" bestFit="1" customWidth="1"/>
    <col min="13069" max="13069" width="12.26953125" customWidth="1"/>
    <col min="13070" max="13072" width="12.81640625" customWidth="1"/>
    <col min="13073" max="13077" width="12.26953125" customWidth="1"/>
    <col min="13078" max="13080" width="12.81640625" customWidth="1"/>
    <col min="13081" max="13085" width="12.26953125" customWidth="1"/>
    <col min="13086" max="13088" width="12.81640625" customWidth="1"/>
    <col min="13089" max="13089" width="14.36328125" bestFit="1" customWidth="1"/>
    <col min="13090" max="13093" width="12.26953125" customWidth="1"/>
    <col min="13094" max="13096" width="12.81640625" customWidth="1"/>
    <col min="13097" max="13098" width="14.36328125" bestFit="1" customWidth="1"/>
    <col min="13099" max="13100" width="13.26953125" bestFit="1" customWidth="1"/>
    <col min="13101" max="13101" width="12.26953125" customWidth="1"/>
    <col min="13102" max="13104" width="12.81640625" customWidth="1"/>
    <col min="13105" max="13107" width="14.36328125" bestFit="1" customWidth="1"/>
    <col min="13108" max="13109" width="12.26953125" customWidth="1"/>
    <col min="13110" max="13110" width="12" customWidth="1"/>
    <col min="13111" max="13112" width="12.81640625" customWidth="1"/>
    <col min="13113" max="13114" width="12.26953125" customWidth="1"/>
    <col min="13115" max="13115" width="13.6328125" bestFit="1" customWidth="1"/>
    <col min="13116" max="13117" width="12.26953125" customWidth="1"/>
    <col min="13118" max="13120" width="12.81640625" customWidth="1"/>
    <col min="13121" max="13125" width="12.26953125" customWidth="1"/>
    <col min="13126" max="13128" width="12.81640625" customWidth="1"/>
    <col min="13129" max="13133" width="12.26953125" customWidth="1"/>
    <col min="13134" max="13136" width="12.81640625" customWidth="1"/>
    <col min="13137" max="13141" width="12.26953125" customWidth="1"/>
    <col min="13142" max="13144" width="12.81640625" customWidth="1"/>
    <col min="13145" max="13145" width="14.36328125" bestFit="1" customWidth="1"/>
    <col min="13146" max="13146" width="13.26953125" bestFit="1" customWidth="1"/>
    <col min="13147" max="13148" width="14.36328125" bestFit="1" customWidth="1"/>
    <col min="13149" max="13149" width="12.26953125" customWidth="1"/>
    <col min="13150" max="13150" width="10.81640625" customWidth="1"/>
    <col min="13151" max="13152" width="12.81640625" customWidth="1"/>
    <col min="13153" max="13153" width="13.6328125" bestFit="1" customWidth="1"/>
    <col min="13154" max="13156" width="14.36328125" bestFit="1" customWidth="1"/>
    <col min="13157" max="13157" width="12.26953125" customWidth="1"/>
    <col min="13158" max="13158" width="10.81640625" customWidth="1"/>
    <col min="13159" max="13160" width="12.81640625" customWidth="1"/>
    <col min="13161" max="13161" width="13.6328125" bestFit="1" customWidth="1"/>
    <col min="13162" max="13162" width="12.453125" bestFit="1" customWidth="1"/>
    <col min="13163" max="13164" width="13.6328125" bestFit="1" customWidth="1"/>
    <col min="13165" max="13165" width="12.26953125" customWidth="1"/>
    <col min="13166" max="13168" width="12.81640625" customWidth="1"/>
    <col min="13169" max="13173" width="12.26953125" customWidth="1"/>
    <col min="13174" max="13176" width="12.81640625" customWidth="1"/>
    <col min="13177" max="13177" width="12.26953125" customWidth="1"/>
    <col min="13178" max="13178" width="13.26953125" bestFit="1" customWidth="1"/>
    <col min="13179" max="13180" width="14.36328125" bestFit="1" customWidth="1"/>
    <col min="13181" max="13181" width="12.26953125" customWidth="1"/>
    <col min="13182" max="13184" width="12.81640625" customWidth="1"/>
    <col min="13185" max="13188" width="14.36328125" bestFit="1" customWidth="1"/>
    <col min="13189" max="13189" width="12.26953125" customWidth="1"/>
    <col min="13190" max="13190" width="12.81640625" bestFit="1" customWidth="1"/>
    <col min="13191" max="13192" width="12.81640625" customWidth="1"/>
    <col min="13193" max="13193" width="14.36328125" bestFit="1" customWidth="1"/>
    <col min="13194" max="13196" width="13.6328125" bestFit="1" customWidth="1"/>
    <col min="13197" max="13197" width="12.26953125" customWidth="1"/>
    <col min="13198" max="13200" width="12.81640625" customWidth="1"/>
    <col min="13201" max="13201" width="13.6328125" bestFit="1" customWidth="1"/>
    <col min="13202" max="13204" width="14.36328125" bestFit="1" customWidth="1"/>
    <col min="13205" max="13205" width="12.26953125" customWidth="1"/>
    <col min="13206" max="13206" width="12" customWidth="1"/>
    <col min="13207" max="13208" width="12.81640625" customWidth="1"/>
    <col min="13209" max="13209" width="13.6328125" bestFit="1" customWidth="1"/>
    <col min="13210" max="13212" width="14.36328125" bestFit="1" customWidth="1"/>
    <col min="13213" max="13228" width="12.26953125" customWidth="1"/>
    <col min="13229" max="13229" width="12.81640625" customWidth="1"/>
    <col min="13230" max="13230" width="12.26953125" customWidth="1"/>
    <col min="13231" max="13231" width="11.453125" customWidth="1"/>
    <col min="13232" max="13232" width="11.7265625" customWidth="1"/>
    <col min="13233" max="13240" width="12.26953125" customWidth="1"/>
    <col min="13241" max="13243" width="13.6328125" customWidth="1"/>
    <col min="13244" max="13245" width="12.26953125" customWidth="1"/>
    <col min="13246" max="13248" width="13.6328125" customWidth="1"/>
    <col min="13249" max="13250" width="12.26953125" customWidth="1"/>
    <col min="13251" max="13253" width="13.6328125" customWidth="1"/>
    <col min="13254" max="13255" width="12.26953125" customWidth="1"/>
    <col min="13256" max="13258" width="13.6328125" customWidth="1"/>
    <col min="13259" max="13259" width="14.36328125" customWidth="1"/>
    <col min="13260" max="13260" width="12.26953125" customWidth="1"/>
    <col min="13261" max="13263" width="13.6328125" customWidth="1"/>
    <col min="13264" max="13264" width="14.36328125" customWidth="1"/>
    <col min="13265" max="13265" width="12.26953125" customWidth="1"/>
    <col min="13266" max="13266" width="10.26953125" customWidth="1"/>
    <col min="13267" max="13268" width="13.6328125" customWidth="1"/>
    <col min="13269" max="13270" width="12.26953125" customWidth="1"/>
    <col min="13271" max="13273" width="13.6328125" customWidth="1"/>
    <col min="13274" max="13274" width="14.36328125" customWidth="1"/>
    <col min="13275" max="13275" width="12.26953125" customWidth="1"/>
    <col min="13276" max="13278" width="13.6328125" customWidth="1"/>
    <col min="13279" max="13279" width="12.453125" customWidth="1"/>
    <col min="13280" max="13280" width="12.26953125" customWidth="1"/>
    <col min="13281" max="13281" width="11.26953125" customWidth="1"/>
    <col min="13282" max="13284" width="13.6328125" customWidth="1"/>
    <col min="13285" max="13285" width="12.26953125" customWidth="1"/>
    <col min="13286" max="13286" width="9.08984375" customWidth="1"/>
    <col min="13287" max="13289" width="13.6328125" customWidth="1"/>
    <col min="13290" max="13290" width="12.26953125" customWidth="1"/>
    <col min="13291" max="13291" width="6.7265625" customWidth="1"/>
    <col min="13292" max="13294" width="13.6328125" customWidth="1"/>
    <col min="13295" max="13295" width="12.26953125" customWidth="1"/>
    <col min="13296" max="13298" width="13.6328125" customWidth="1"/>
    <col min="13299" max="13300" width="12.26953125" customWidth="1"/>
    <col min="13301" max="13303" width="13.6328125" customWidth="1"/>
    <col min="13304" max="13305" width="12.26953125" customWidth="1"/>
    <col min="13306" max="13308" width="13.6328125" customWidth="1"/>
    <col min="13309" max="13310" width="12.26953125" customWidth="1"/>
    <col min="13311" max="13313" width="13.6328125" customWidth="1"/>
    <col min="13314" max="13314" width="12.453125" bestFit="1" customWidth="1"/>
    <col min="13315" max="13315" width="12.26953125" customWidth="1"/>
    <col min="13316" max="13316" width="11.26953125" customWidth="1"/>
    <col min="13317" max="13318" width="13.6328125" customWidth="1"/>
    <col min="13319" max="13319" width="13.6328125" bestFit="1" customWidth="1"/>
    <col min="13320" max="13320" width="12.26953125" customWidth="1"/>
    <col min="13321" max="13321" width="9.08984375" customWidth="1"/>
    <col min="13322" max="13323" width="13.6328125" customWidth="1"/>
    <col min="13324" max="13324" width="14.36328125" bestFit="1" customWidth="1"/>
    <col min="13325" max="13325" width="12.26953125" customWidth="1"/>
    <col min="13326" max="13328" width="12.81640625" customWidth="1"/>
    <col min="13329" max="13333" width="12.26953125" customWidth="1"/>
    <col min="13334" max="13336" width="12.81640625" customWidth="1"/>
    <col min="13337" max="13341" width="12.26953125" customWidth="1"/>
    <col min="13342" max="13344" width="12.81640625" customWidth="1"/>
    <col min="13345" max="13345" width="14.36328125" bestFit="1" customWidth="1"/>
    <col min="13346" max="13349" width="12.26953125" customWidth="1"/>
    <col min="13350" max="13352" width="12.81640625" customWidth="1"/>
    <col min="13353" max="13354" width="14.36328125" bestFit="1" customWidth="1"/>
    <col min="13355" max="13356" width="13.26953125" bestFit="1" customWidth="1"/>
    <col min="13357" max="13357" width="12.26953125" customWidth="1"/>
    <col min="13358" max="13360" width="12.81640625" customWidth="1"/>
    <col min="13361" max="13363" width="14.36328125" bestFit="1" customWidth="1"/>
    <col min="13364" max="13365" width="12.26953125" customWidth="1"/>
    <col min="13366" max="13366" width="12" customWidth="1"/>
    <col min="13367" max="13368" width="12.81640625" customWidth="1"/>
    <col min="13369" max="13370" width="12.26953125" customWidth="1"/>
    <col min="13371" max="13371" width="13.6328125" bestFit="1" customWidth="1"/>
    <col min="13372" max="13373" width="12.26953125" customWidth="1"/>
    <col min="13374" max="13376" width="12.81640625" customWidth="1"/>
    <col min="13377" max="13381" width="12.26953125" customWidth="1"/>
    <col min="13382" max="13384" width="12.81640625" customWidth="1"/>
    <col min="13385" max="13389" width="12.26953125" customWidth="1"/>
    <col min="13390" max="13392" width="12.81640625" customWidth="1"/>
    <col min="13393" max="13397" width="12.26953125" customWidth="1"/>
    <col min="13398" max="13400" width="12.81640625" customWidth="1"/>
    <col min="13401" max="13401" width="14.36328125" bestFit="1" customWidth="1"/>
    <col min="13402" max="13402" width="13.26953125" bestFit="1" customWidth="1"/>
    <col min="13403" max="13404" width="14.36328125" bestFit="1" customWidth="1"/>
    <col min="13405" max="13405" width="12.26953125" customWidth="1"/>
    <col min="13406" max="13406" width="10.81640625" customWidth="1"/>
    <col min="13407" max="13408" width="12.81640625" customWidth="1"/>
    <col min="13409" max="13409" width="13.6328125" bestFit="1" customWidth="1"/>
    <col min="13410" max="13412" width="14.36328125" bestFit="1" customWidth="1"/>
    <col min="13413" max="13413" width="12.26953125" customWidth="1"/>
    <col min="13414" max="13414" width="10.81640625" customWidth="1"/>
    <col min="13415" max="13416" width="12.81640625" customWidth="1"/>
    <col min="13417" max="13417" width="13.6328125" bestFit="1" customWidth="1"/>
    <col min="13418" max="13418" width="12.453125" bestFit="1" customWidth="1"/>
    <col min="13419" max="13420" width="13.6328125" bestFit="1" customWidth="1"/>
    <col min="13421" max="13421" width="12.26953125" customWidth="1"/>
    <col min="13422" max="13424" width="12.81640625" customWidth="1"/>
    <col min="13425" max="13429" width="12.26953125" customWidth="1"/>
    <col min="13430" max="13432" width="12.81640625" customWidth="1"/>
    <col min="13433" max="13433" width="12.26953125" customWidth="1"/>
    <col min="13434" max="13434" width="13.26953125" bestFit="1" customWidth="1"/>
    <col min="13435" max="13436" width="14.36328125" bestFit="1" customWidth="1"/>
    <col min="13437" max="13437" width="12.26953125" customWidth="1"/>
    <col min="13438" max="13440" width="12.81640625" customWidth="1"/>
    <col min="13441" max="13444" width="14.36328125" bestFit="1" customWidth="1"/>
    <col min="13445" max="13445" width="12.26953125" customWidth="1"/>
    <col min="13446" max="13446" width="12.81640625" bestFit="1" customWidth="1"/>
    <col min="13447" max="13448" width="12.81640625" customWidth="1"/>
    <col min="13449" max="13449" width="14.36328125" bestFit="1" customWidth="1"/>
    <col min="13450" max="13452" width="13.6328125" bestFit="1" customWidth="1"/>
    <col min="13453" max="13453" width="12.26953125" customWidth="1"/>
    <col min="13454" max="13456" width="12.81640625" customWidth="1"/>
    <col min="13457" max="13457" width="13.6328125" bestFit="1" customWidth="1"/>
    <col min="13458" max="13460" width="14.36328125" bestFit="1" customWidth="1"/>
    <col min="13461" max="13461" width="12.26953125" customWidth="1"/>
    <col min="13462" max="13462" width="12" customWidth="1"/>
    <col min="13463" max="13464" width="12.81640625" customWidth="1"/>
    <col min="13465" max="13465" width="13.6328125" bestFit="1" customWidth="1"/>
    <col min="13466" max="13468" width="14.36328125" bestFit="1" customWidth="1"/>
    <col min="13469" max="13484" width="12.26953125" customWidth="1"/>
    <col min="13485" max="13485" width="12.81640625" customWidth="1"/>
    <col min="13486" max="13486" width="12.26953125" customWidth="1"/>
    <col min="13487" max="13487" width="11.453125" customWidth="1"/>
    <col min="13488" max="13488" width="11.7265625" customWidth="1"/>
    <col min="13489" max="13496" width="12.26953125" customWidth="1"/>
    <col min="13497" max="13499" width="13.6328125" customWidth="1"/>
    <col min="13500" max="13501" width="12.26953125" customWidth="1"/>
    <col min="13502" max="13504" width="13.6328125" customWidth="1"/>
    <col min="13505" max="13506" width="12.26953125" customWidth="1"/>
    <col min="13507" max="13509" width="13.6328125" customWidth="1"/>
    <col min="13510" max="13511" width="12.26953125" customWidth="1"/>
    <col min="13512" max="13514" width="13.6328125" customWidth="1"/>
    <col min="13515" max="13515" width="14.36328125" customWidth="1"/>
    <col min="13516" max="13516" width="12.26953125" customWidth="1"/>
    <col min="13517" max="13519" width="13.6328125" customWidth="1"/>
    <col min="13520" max="13520" width="14.36328125" customWidth="1"/>
    <col min="13521" max="13521" width="12.26953125" customWidth="1"/>
    <col min="13522" max="13522" width="10.26953125" customWidth="1"/>
    <col min="13523" max="13524" width="13.6328125" customWidth="1"/>
    <col min="13525" max="13526" width="12.26953125" customWidth="1"/>
    <col min="13527" max="13529" width="13.6328125" customWidth="1"/>
    <col min="13530" max="13530" width="14.36328125" customWidth="1"/>
    <col min="13531" max="13531" width="12.26953125" customWidth="1"/>
    <col min="13532" max="13534" width="13.6328125" customWidth="1"/>
    <col min="13535" max="13535" width="12.453125" customWidth="1"/>
    <col min="13536" max="13536" width="12.26953125" customWidth="1"/>
    <col min="13537" max="13537" width="11.26953125" customWidth="1"/>
    <col min="13538" max="13540" width="13.6328125" customWidth="1"/>
    <col min="13541" max="13541" width="12.26953125" customWidth="1"/>
    <col min="13542" max="13542" width="9.08984375" customWidth="1"/>
    <col min="13543" max="13545" width="13.6328125" customWidth="1"/>
    <col min="13546" max="13546" width="12.26953125" customWidth="1"/>
    <col min="13547" max="13547" width="6.7265625" customWidth="1"/>
    <col min="13548" max="13550" width="13.6328125" customWidth="1"/>
    <col min="13551" max="13551" width="12.26953125" customWidth="1"/>
    <col min="13552" max="13554" width="13.6328125" customWidth="1"/>
    <col min="13555" max="13556" width="12.26953125" customWidth="1"/>
    <col min="13557" max="13559" width="13.6328125" customWidth="1"/>
    <col min="13560" max="13561" width="12.26953125" customWidth="1"/>
    <col min="13562" max="13564" width="13.6328125" customWidth="1"/>
    <col min="13565" max="13566" width="12.26953125" customWidth="1"/>
    <col min="13567" max="13569" width="13.6328125" customWidth="1"/>
    <col min="13570" max="13570" width="12.453125" bestFit="1" customWidth="1"/>
    <col min="13571" max="13571" width="12.26953125" customWidth="1"/>
    <col min="13572" max="13572" width="11.26953125" customWidth="1"/>
    <col min="13573" max="13574" width="13.6328125" customWidth="1"/>
    <col min="13575" max="13575" width="13.6328125" bestFit="1" customWidth="1"/>
    <col min="13576" max="13576" width="12.26953125" customWidth="1"/>
    <col min="13577" max="13577" width="9.08984375" customWidth="1"/>
    <col min="13578" max="13579" width="13.6328125" customWidth="1"/>
    <col min="13580" max="13580" width="14.36328125" bestFit="1" customWidth="1"/>
    <col min="13581" max="13581" width="12.26953125" customWidth="1"/>
    <col min="13582" max="13584" width="12.81640625" customWidth="1"/>
    <col min="13585" max="13589" width="12.26953125" customWidth="1"/>
    <col min="13590" max="13592" width="12.81640625" customWidth="1"/>
    <col min="13593" max="13597" width="12.26953125" customWidth="1"/>
    <col min="13598" max="13600" width="12.81640625" customWidth="1"/>
    <col min="13601" max="13601" width="14.36328125" bestFit="1" customWidth="1"/>
    <col min="13602" max="13605" width="12.26953125" customWidth="1"/>
    <col min="13606" max="13608" width="12.81640625" customWidth="1"/>
    <col min="13609" max="13610" width="14.36328125" bestFit="1" customWidth="1"/>
    <col min="13611" max="13612" width="13.26953125" bestFit="1" customWidth="1"/>
    <col min="13613" max="13613" width="12.26953125" customWidth="1"/>
    <col min="13614" max="13616" width="12.81640625" customWidth="1"/>
    <col min="13617" max="13619" width="14.36328125" bestFit="1" customWidth="1"/>
    <col min="13620" max="13621" width="12.26953125" customWidth="1"/>
    <col min="13622" max="13622" width="12" customWidth="1"/>
    <col min="13623" max="13624" width="12.81640625" customWidth="1"/>
    <col min="13625" max="13626" width="12.26953125" customWidth="1"/>
    <col min="13627" max="13627" width="13.6328125" bestFit="1" customWidth="1"/>
    <col min="13628" max="13629" width="12.26953125" customWidth="1"/>
    <col min="13630" max="13632" width="12.81640625" customWidth="1"/>
    <col min="13633" max="13637" width="12.26953125" customWidth="1"/>
    <col min="13638" max="13640" width="12.81640625" customWidth="1"/>
    <col min="13641" max="13645" width="12.26953125" customWidth="1"/>
    <col min="13646" max="13648" width="12.81640625" customWidth="1"/>
    <col min="13649" max="13653" width="12.26953125" customWidth="1"/>
    <col min="13654" max="13656" width="12.81640625" customWidth="1"/>
    <col min="13657" max="13657" width="14.36328125" bestFit="1" customWidth="1"/>
    <col min="13658" max="13658" width="13.26953125" bestFit="1" customWidth="1"/>
    <col min="13659" max="13660" width="14.36328125" bestFit="1" customWidth="1"/>
    <col min="13661" max="13661" width="12.26953125" customWidth="1"/>
    <col min="13662" max="13662" width="10.81640625" customWidth="1"/>
    <col min="13663" max="13664" width="12.81640625" customWidth="1"/>
    <col min="13665" max="13665" width="13.6328125" bestFit="1" customWidth="1"/>
    <col min="13666" max="13668" width="14.36328125" bestFit="1" customWidth="1"/>
    <col min="13669" max="13669" width="12.26953125" customWidth="1"/>
    <col min="13670" max="13670" width="10.81640625" customWidth="1"/>
    <col min="13671" max="13672" width="12.81640625" customWidth="1"/>
    <col min="13673" max="13673" width="13.6328125" bestFit="1" customWidth="1"/>
    <col min="13674" max="13674" width="12.453125" bestFit="1" customWidth="1"/>
    <col min="13675" max="13676" width="13.6328125" bestFit="1" customWidth="1"/>
    <col min="13677" max="13677" width="12.26953125" customWidth="1"/>
    <col min="13678" max="13680" width="12.81640625" customWidth="1"/>
    <col min="13681" max="13685" width="12.26953125" customWidth="1"/>
    <col min="13686" max="13688" width="12.81640625" customWidth="1"/>
    <col min="13689" max="13689" width="12.26953125" customWidth="1"/>
    <col min="13690" max="13690" width="13.26953125" bestFit="1" customWidth="1"/>
    <col min="13691" max="13692" width="14.36328125" bestFit="1" customWidth="1"/>
    <col min="13693" max="13693" width="12.26953125" customWidth="1"/>
    <col min="13694" max="13696" width="12.81640625" customWidth="1"/>
    <col min="13697" max="13700" width="14.36328125" bestFit="1" customWidth="1"/>
    <col min="13701" max="13701" width="12.26953125" customWidth="1"/>
    <col min="13702" max="13702" width="12.81640625" bestFit="1" customWidth="1"/>
    <col min="13703" max="13704" width="12.81640625" customWidth="1"/>
    <col min="13705" max="13705" width="14.36328125" bestFit="1" customWidth="1"/>
    <col min="13706" max="13708" width="13.6328125" bestFit="1" customWidth="1"/>
    <col min="13709" max="13709" width="12.26953125" customWidth="1"/>
    <col min="13710" max="13712" width="12.81640625" customWidth="1"/>
    <col min="13713" max="13713" width="13.6328125" bestFit="1" customWidth="1"/>
    <col min="13714" max="13716" width="14.36328125" bestFit="1" customWidth="1"/>
    <col min="13717" max="13717" width="12.26953125" customWidth="1"/>
    <col min="13718" max="13718" width="12" customWidth="1"/>
    <col min="13719" max="13720" width="12.81640625" customWidth="1"/>
    <col min="13721" max="13721" width="13.6328125" bestFit="1" customWidth="1"/>
    <col min="13722" max="13724" width="14.36328125" bestFit="1" customWidth="1"/>
    <col min="13725" max="13740" width="12.26953125" customWidth="1"/>
    <col min="13741" max="13741" width="12.81640625" customWidth="1"/>
    <col min="13742" max="13742" width="12.26953125" customWidth="1"/>
    <col min="13743" max="13743" width="11.453125" customWidth="1"/>
    <col min="13744" max="13744" width="11.7265625" customWidth="1"/>
    <col min="13745" max="13752" width="12.26953125" customWidth="1"/>
    <col min="13753" max="13755" width="13.6328125" customWidth="1"/>
    <col min="13756" max="13757" width="12.26953125" customWidth="1"/>
    <col min="13758" max="13760" width="13.6328125" customWidth="1"/>
    <col min="13761" max="13762" width="12.26953125" customWidth="1"/>
    <col min="13763" max="13765" width="13.6328125" customWidth="1"/>
    <col min="13766" max="13767" width="12.26953125" customWidth="1"/>
    <col min="13768" max="13770" width="13.6328125" customWidth="1"/>
    <col min="13771" max="13771" width="14.36328125" customWidth="1"/>
    <col min="13772" max="13772" width="12.26953125" customWidth="1"/>
    <col min="13773" max="13775" width="13.6328125" customWidth="1"/>
    <col min="13776" max="13776" width="14.36328125" customWidth="1"/>
    <col min="13777" max="13777" width="12.26953125" customWidth="1"/>
    <col min="13778" max="13778" width="10.26953125" customWidth="1"/>
    <col min="13779" max="13780" width="13.6328125" customWidth="1"/>
    <col min="13781" max="13782" width="12.26953125" customWidth="1"/>
    <col min="13783" max="13785" width="13.6328125" customWidth="1"/>
    <col min="13786" max="13786" width="14.36328125" customWidth="1"/>
    <col min="13787" max="13787" width="12.26953125" customWidth="1"/>
    <col min="13788" max="13790" width="13.6328125" customWidth="1"/>
    <col min="13791" max="13791" width="12.453125" customWidth="1"/>
    <col min="13792" max="13792" width="12.26953125" customWidth="1"/>
    <col min="13793" max="13793" width="11.26953125" customWidth="1"/>
    <col min="13794" max="13796" width="13.6328125" customWidth="1"/>
    <col min="13797" max="13797" width="12.26953125" customWidth="1"/>
    <col min="13798" max="13798" width="9.08984375" customWidth="1"/>
    <col min="13799" max="13801" width="13.6328125" customWidth="1"/>
    <col min="13802" max="13802" width="12.26953125" customWidth="1"/>
    <col min="13803" max="13803" width="6.7265625" customWidth="1"/>
    <col min="13804" max="13806" width="13.6328125" customWidth="1"/>
    <col min="13807" max="13807" width="12.26953125" customWidth="1"/>
    <col min="13808" max="13810" width="13.6328125" customWidth="1"/>
    <col min="13811" max="13812" width="12.26953125" customWidth="1"/>
    <col min="13813" max="13815" width="13.6328125" customWidth="1"/>
    <col min="13816" max="13817" width="12.26953125" customWidth="1"/>
    <col min="13818" max="13820" width="13.6328125" customWidth="1"/>
    <col min="13821" max="13822" width="12.26953125" customWidth="1"/>
    <col min="13823" max="13825" width="13.6328125" customWidth="1"/>
    <col min="13826" max="13826" width="12.453125" bestFit="1" customWidth="1"/>
    <col min="13827" max="13827" width="12.26953125" customWidth="1"/>
    <col min="13828" max="13828" width="11.26953125" customWidth="1"/>
    <col min="13829" max="13830" width="13.6328125" customWidth="1"/>
    <col min="13831" max="13831" width="13.6328125" bestFit="1" customWidth="1"/>
    <col min="13832" max="13832" width="12.26953125" customWidth="1"/>
    <col min="13833" max="13833" width="9.08984375" customWidth="1"/>
    <col min="13834" max="13835" width="13.6328125" customWidth="1"/>
    <col min="13836" max="13836" width="14.36328125" bestFit="1" customWidth="1"/>
    <col min="13837" max="13837" width="12.26953125" customWidth="1"/>
    <col min="13838" max="13840" width="12.81640625" customWidth="1"/>
    <col min="13841" max="13845" width="12.26953125" customWidth="1"/>
    <col min="13846" max="13848" width="12.81640625" customWidth="1"/>
    <col min="13849" max="13853" width="12.26953125" customWidth="1"/>
    <col min="13854" max="13856" width="12.81640625" customWidth="1"/>
    <col min="13857" max="13857" width="14.36328125" bestFit="1" customWidth="1"/>
    <col min="13858" max="13861" width="12.26953125" customWidth="1"/>
    <col min="13862" max="13864" width="12.81640625" customWidth="1"/>
    <col min="13865" max="13866" width="14.36328125" bestFit="1" customWidth="1"/>
    <col min="13867" max="13868" width="13.26953125" bestFit="1" customWidth="1"/>
    <col min="13869" max="13869" width="12.26953125" customWidth="1"/>
    <col min="13870" max="13872" width="12.81640625" customWidth="1"/>
    <col min="13873" max="13875" width="14.36328125" bestFit="1" customWidth="1"/>
    <col min="13876" max="13877" width="12.26953125" customWidth="1"/>
    <col min="13878" max="13878" width="12" customWidth="1"/>
    <col min="13879" max="13880" width="12.81640625" customWidth="1"/>
    <col min="13881" max="13882" width="12.26953125" customWidth="1"/>
    <col min="13883" max="13883" width="13.6328125" bestFit="1" customWidth="1"/>
    <col min="13884" max="13885" width="12.26953125" customWidth="1"/>
    <col min="13886" max="13888" width="12.81640625" customWidth="1"/>
    <col min="13889" max="13893" width="12.26953125" customWidth="1"/>
    <col min="13894" max="13896" width="12.81640625" customWidth="1"/>
    <col min="13897" max="13901" width="12.26953125" customWidth="1"/>
    <col min="13902" max="13904" width="12.81640625" customWidth="1"/>
    <col min="13905" max="13909" width="12.26953125" customWidth="1"/>
    <col min="13910" max="13912" width="12.81640625" customWidth="1"/>
    <col min="13913" max="13913" width="14.36328125" bestFit="1" customWidth="1"/>
    <col min="13914" max="13914" width="13.26953125" bestFit="1" customWidth="1"/>
    <col min="13915" max="13916" width="14.36328125" bestFit="1" customWidth="1"/>
    <col min="13917" max="13917" width="12.26953125" customWidth="1"/>
    <col min="13918" max="13918" width="10.81640625" customWidth="1"/>
    <col min="13919" max="13920" width="12.81640625" customWidth="1"/>
    <col min="13921" max="13921" width="13.6328125" bestFit="1" customWidth="1"/>
    <col min="13922" max="13924" width="14.36328125" bestFit="1" customWidth="1"/>
    <col min="13925" max="13925" width="12.26953125" customWidth="1"/>
    <col min="13926" max="13926" width="10.81640625" customWidth="1"/>
    <col min="13927" max="13928" width="12.81640625" customWidth="1"/>
    <col min="13929" max="13929" width="13.6328125" bestFit="1" customWidth="1"/>
    <col min="13930" max="13930" width="12.453125" bestFit="1" customWidth="1"/>
    <col min="13931" max="13932" width="13.6328125" bestFit="1" customWidth="1"/>
    <col min="13933" max="13933" width="12.26953125" customWidth="1"/>
    <col min="13934" max="13936" width="12.81640625" customWidth="1"/>
    <col min="13937" max="13941" width="12.26953125" customWidth="1"/>
    <col min="13942" max="13944" width="12.81640625" customWidth="1"/>
    <col min="13945" max="13945" width="12.26953125" customWidth="1"/>
    <col min="13946" max="13946" width="13.26953125" bestFit="1" customWidth="1"/>
    <col min="13947" max="13948" width="14.36328125" bestFit="1" customWidth="1"/>
    <col min="13949" max="13949" width="12.26953125" customWidth="1"/>
    <col min="13950" max="13952" width="12.81640625" customWidth="1"/>
    <col min="13953" max="13956" width="14.36328125" bestFit="1" customWidth="1"/>
    <col min="13957" max="13957" width="12.26953125" customWidth="1"/>
    <col min="13958" max="13958" width="12.81640625" bestFit="1" customWidth="1"/>
    <col min="13959" max="13960" width="12.81640625" customWidth="1"/>
    <col min="13961" max="13961" width="14.36328125" bestFit="1" customWidth="1"/>
    <col min="13962" max="13964" width="13.6328125" bestFit="1" customWidth="1"/>
    <col min="13965" max="13965" width="12.26953125" customWidth="1"/>
    <col min="13966" max="13968" width="12.81640625" customWidth="1"/>
    <col min="13969" max="13969" width="13.6328125" bestFit="1" customWidth="1"/>
    <col min="13970" max="13972" width="14.36328125" bestFit="1" customWidth="1"/>
    <col min="13973" max="13973" width="12.26953125" customWidth="1"/>
    <col min="13974" max="13974" width="12" customWidth="1"/>
    <col min="13975" max="13976" width="12.81640625" customWidth="1"/>
    <col min="13977" max="13977" width="13.6328125" bestFit="1" customWidth="1"/>
    <col min="13978" max="13980" width="14.36328125" bestFit="1" customWidth="1"/>
    <col min="13981" max="13996" width="12.26953125" customWidth="1"/>
    <col min="13997" max="13997" width="12.81640625" customWidth="1"/>
    <col min="13998" max="13998" width="12.26953125" customWidth="1"/>
    <col min="13999" max="13999" width="11.453125" customWidth="1"/>
    <col min="14000" max="14000" width="11.7265625" customWidth="1"/>
    <col min="14001" max="14008" width="12.26953125" customWidth="1"/>
    <col min="14009" max="14011" width="13.6328125" customWidth="1"/>
    <col min="14012" max="14013" width="12.26953125" customWidth="1"/>
    <col min="14014" max="14016" width="13.6328125" customWidth="1"/>
    <col min="14017" max="14018" width="12.26953125" customWidth="1"/>
    <col min="14019" max="14021" width="13.6328125" customWidth="1"/>
    <col min="14022" max="14023" width="12.26953125" customWidth="1"/>
    <col min="14024" max="14026" width="13.6328125" customWidth="1"/>
    <col min="14027" max="14027" width="14.36328125" customWidth="1"/>
    <col min="14028" max="14028" width="12.26953125" customWidth="1"/>
    <col min="14029" max="14031" width="13.6328125" customWidth="1"/>
    <col min="14032" max="14032" width="14.36328125" customWidth="1"/>
    <col min="14033" max="14033" width="12.26953125" customWidth="1"/>
    <col min="14034" max="14034" width="10.26953125" customWidth="1"/>
    <col min="14035" max="14036" width="13.6328125" customWidth="1"/>
    <col min="14037" max="14038" width="12.26953125" customWidth="1"/>
    <col min="14039" max="14041" width="13.6328125" customWidth="1"/>
    <col min="14042" max="14042" width="14.36328125" customWidth="1"/>
    <col min="14043" max="14043" width="12.26953125" customWidth="1"/>
    <col min="14044" max="14046" width="13.6328125" customWidth="1"/>
    <col min="14047" max="14047" width="12.453125" customWidth="1"/>
    <col min="14048" max="14048" width="12.26953125" customWidth="1"/>
    <col min="14049" max="14049" width="11.26953125" customWidth="1"/>
    <col min="14050" max="14052" width="13.6328125" customWidth="1"/>
    <col min="14053" max="14053" width="12.26953125" customWidth="1"/>
    <col min="14054" max="14054" width="9.08984375" customWidth="1"/>
    <col min="14055" max="14057" width="13.6328125" customWidth="1"/>
    <col min="14058" max="14058" width="12.26953125" customWidth="1"/>
    <col min="14059" max="14059" width="6.7265625" customWidth="1"/>
    <col min="14060" max="14062" width="13.6328125" customWidth="1"/>
    <col min="14063" max="14063" width="12.26953125" customWidth="1"/>
    <col min="14064" max="14066" width="13.6328125" customWidth="1"/>
    <col min="14067" max="14068" width="12.26953125" customWidth="1"/>
    <col min="14069" max="14071" width="13.6328125" customWidth="1"/>
    <col min="14072" max="14073" width="12.26953125" customWidth="1"/>
    <col min="14074" max="14076" width="13.6328125" customWidth="1"/>
    <col min="14077" max="14078" width="12.26953125" customWidth="1"/>
    <col min="14079" max="14081" width="13.6328125" customWidth="1"/>
    <col min="14082" max="14082" width="12.453125" bestFit="1" customWidth="1"/>
    <col min="14083" max="14083" width="12.26953125" customWidth="1"/>
    <col min="14084" max="14084" width="11.26953125" customWidth="1"/>
    <col min="14085" max="14086" width="13.6328125" customWidth="1"/>
    <col min="14087" max="14087" width="13.6328125" bestFit="1" customWidth="1"/>
    <col min="14088" max="14088" width="12.26953125" customWidth="1"/>
    <col min="14089" max="14089" width="9.08984375" customWidth="1"/>
    <col min="14090" max="14091" width="13.6328125" customWidth="1"/>
    <col min="14092" max="14092" width="14.36328125" bestFit="1" customWidth="1"/>
    <col min="14093" max="14093" width="12.26953125" customWidth="1"/>
    <col min="14094" max="14096" width="12.81640625" customWidth="1"/>
    <col min="14097" max="14101" width="12.26953125" customWidth="1"/>
    <col min="14102" max="14104" width="12.81640625" customWidth="1"/>
    <col min="14105" max="14109" width="12.26953125" customWidth="1"/>
    <col min="14110" max="14112" width="12.81640625" customWidth="1"/>
    <col min="14113" max="14113" width="14.36328125" bestFit="1" customWidth="1"/>
    <col min="14114" max="14117" width="12.26953125" customWidth="1"/>
    <col min="14118" max="14120" width="12.81640625" customWidth="1"/>
    <col min="14121" max="14122" width="14.36328125" bestFit="1" customWidth="1"/>
    <col min="14123" max="14124" width="13.26953125" bestFit="1" customWidth="1"/>
    <col min="14125" max="14125" width="12.26953125" customWidth="1"/>
    <col min="14126" max="14128" width="12.81640625" customWidth="1"/>
    <col min="14129" max="14131" width="14.36328125" bestFit="1" customWidth="1"/>
    <col min="14132" max="14133" width="12.26953125" customWidth="1"/>
    <col min="14134" max="14134" width="12" customWidth="1"/>
    <col min="14135" max="14136" width="12.81640625" customWidth="1"/>
    <col min="14137" max="14138" width="12.26953125" customWidth="1"/>
    <col min="14139" max="14139" width="13.6328125" bestFit="1" customWidth="1"/>
    <col min="14140" max="14141" width="12.26953125" customWidth="1"/>
    <col min="14142" max="14144" width="12.81640625" customWidth="1"/>
    <col min="14145" max="14149" width="12.26953125" customWidth="1"/>
    <col min="14150" max="14152" width="12.81640625" customWidth="1"/>
    <col min="14153" max="14157" width="12.26953125" customWidth="1"/>
    <col min="14158" max="14160" width="12.81640625" customWidth="1"/>
    <col min="14161" max="14165" width="12.26953125" customWidth="1"/>
    <col min="14166" max="14168" width="12.81640625" customWidth="1"/>
    <col min="14169" max="14169" width="14.36328125" bestFit="1" customWidth="1"/>
    <col min="14170" max="14170" width="13.26953125" bestFit="1" customWidth="1"/>
    <col min="14171" max="14172" width="14.36328125" bestFit="1" customWidth="1"/>
    <col min="14173" max="14173" width="12.26953125" customWidth="1"/>
    <col min="14174" max="14174" width="10.81640625" customWidth="1"/>
    <col min="14175" max="14176" width="12.81640625" customWidth="1"/>
    <col min="14177" max="14177" width="13.6328125" bestFit="1" customWidth="1"/>
    <col min="14178" max="14180" width="14.36328125" bestFit="1" customWidth="1"/>
    <col min="14181" max="14181" width="12.26953125" customWidth="1"/>
    <col min="14182" max="14182" width="10.81640625" customWidth="1"/>
    <col min="14183" max="14184" width="12.81640625" customWidth="1"/>
    <col min="14185" max="14185" width="13.6328125" bestFit="1" customWidth="1"/>
    <col min="14186" max="14186" width="12.453125" bestFit="1" customWidth="1"/>
    <col min="14187" max="14188" width="13.6328125" bestFit="1" customWidth="1"/>
    <col min="14189" max="14189" width="12.26953125" customWidth="1"/>
    <col min="14190" max="14192" width="12.81640625" customWidth="1"/>
    <col min="14193" max="14197" width="12.26953125" customWidth="1"/>
    <col min="14198" max="14200" width="12.81640625" customWidth="1"/>
    <col min="14201" max="14201" width="12.26953125" customWidth="1"/>
    <col min="14202" max="14202" width="13.26953125" bestFit="1" customWidth="1"/>
    <col min="14203" max="14204" width="14.36328125" bestFit="1" customWidth="1"/>
    <col min="14205" max="14205" width="12.26953125" customWidth="1"/>
    <col min="14206" max="14208" width="12.81640625" customWidth="1"/>
    <col min="14209" max="14212" width="14.36328125" bestFit="1" customWidth="1"/>
    <col min="14213" max="14213" width="12.26953125" customWidth="1"/>
    <col min="14214" max="14214" width="12.81640625" bestFit="1" customWidth="1"/>
    <col min="14215" max="14216" width="12.81640625" customWidth="1"/>
    <col min="14217" max="14217" width="14.36328125" bestFit="1" customWidth="1"/>
    <col min="14218" max="14220" width="13.6328125" bestFit="1" customWidth="1"/>
    <col min="14221" max="14221" width="12.26953125" customWidth="1"/>
    <col min="14222" max="14224" width="12.81640625" customWidth="1"/>
    <col min="14225" max="14225" width="13.6328125" bestFit="1" customWidth="1"/>
    <col min="14226" max="14228" width="14.36328125" bestFit="1" customWidth="1"/>
    <col min="14229" max="14229" width="12.26953125" customWidth="1"/>
    <col min="14230" max="14230" width="12" customWidth="1"/>
    <col min="14231" max="14232" width="12.81640625" customWidth="1"/>
    <col min="14233" max="14233" width="13.6328125" bestFit="1" customWidth="1"/>
    <col min="14234" max="14236" width="14.36328125" bestFit="1" customWidth="1"/>
    <col min="14237" max="14252" width="12.26953125" customWidth="1"/>
    <col min="14253" max="14253" width="12.81640625" customWidth="1"/>
    <col min="14254" max="14254" width="12.26953125" customWidth="1"/>
    <col min="14255" max="14255" width="11.453125" customWidth="1"/>
    <col min="14256" max="14256" width="11.7265625" customWidth="1"/>
    <col min="14257" max="14264" width="12.26953125" customWidth="1"/>
    <col min="14265" max="14267" width="13.6328125" customWidth="1"/>
    <col min="14268" max="14269" width="12.26953125" customWidth="1"/>
    <col min="14270" max="14272" width="13.6328125" customWidth="1"/>
    <col min="14273" max="14274" width="12.26953125" customWidth="1"/>
    <col min="14275" max="14277" width="13.6328125" customWidth="1"/>
    <col min="14278" max="14279" width="12.26953125" customWidth="1"/>
    <col min="14280" max="14282" width="13.6328125" customWidth="1"/>
    <col min="14283" max="14283" width="14.36328125" customWidth="1"/>
    <col min="14284" max="14284" width="12.26953125" customWidth="1"/>
    <col min="14285" max="14287" width="13.6328125" customWidth="1"/>
    <col min="14288" max="14288" width="14.36328125" customWidth="1"/>
    <col min="14289" max="14289" width="12.26953125" customWidth="1"/>
    <col min="14290" max="14290" width="10.26953125" customWidth="1"/>
    <col min="14291" max="14292" width="13.6328125" customWidth="1"/>
    <col min="14293" max="14294" width="12.26953125" customWidth="1"/>
    <col min="14295" max="14297" width="13.6328125" customWidth="1"/>
    <col min="14298" max="14298" width="14.36328125" customWidth="1"/>
    <col min="14299" max="14299" width="12.26953125" customWidth="1"/>
    <col min="14300" max="14302" width="13.6328125" customWidth="1"/>
    <col min="14303" max="14303" width="12.453125" customWidth="1"/>
    <col min="14304" max="14304" width="12.26953125" customWidth="1"/>
    <col min="14305" max="14305" width="11.26953125" customWidth="1"/>
    <col min="14306" max="14308" width="13.6328125" customWidth="1"/>
    <col min="14309" max="14309" width="12.26953125" customWidth="1"/>
    <col min="14310" max="14310" width="9.08984375" customWidth="1"/>
    <col min="14311" max="14313" width="13.6328125" customWidth="1"/>
    <col min="14314" max="14314" width="12.26953125" customWidth="1"/>
    <col min="14315" max="14315" width="6.7265625" customWidth="1"/>
    <col min="14316" max="14318" width="13.6328125" customWidth="1"/>
    <col min="14319" max="14319" width="12.26953125" customWidth="1"/>
    <col min="14320" max="14322" width="13.6328125" customWidth="1"/>
    <col min="14323" max="14324" width="12.26953125" customWidth="1"/>
    <col min="14325" max="14327" width="13.6328125" customWidth="1"/>
    <col min="14328" max="14329" width="12.26953125" customWidth="1"/>
    <col min="14330" max="14332" width="13.6328125" customWidth="1"/>
    <col min="14333" max="14334" width="12.26953125" customWidth="1"/>
    <col min="14335" max="14337" width="13.6328125" customWidth="1"/>
    <col min="14338" max="14338" width="12.453125" bestFit="1" customWidth="1"/>
    <col min="14339" max="14339" width="12.26953125" customWidth="1"/>
    <col min="14340" max="14340" width="11.26953125" customWidth="1"/>
    <col min="14341" max="14342" width="13.6328125" customWidth="1"/>
    <col min="14343" max="14343" width="13.6328125" bestFit="1" customWidth="1"/>
    <col min="14344" max="14344" width="12.26953125" customWidth="1"/>
    <col min="14345" max="14345" width="9.08984375" customWidth="1"/>
    <col min="14346" max="14347" width="13.6328125" customWidth="1"/>
    <col min="14348" max="14348" width="14.36328125" bestFit="1" customWidth="1"/>
    <col min="14349" max="14349" width="12.26953125" customWidth="1"/>
    <col min="14350" max="14352" width="12.81640625" customWidth="1"/>
    <col min="14353" max="14357" width="12.26953125" customWidth="1"/>
    <col min="14358" max="14360" width="12.81640625" customWidth="1"/>
    <col min="14361" max="14365" width="12.26953125" customWidth="1"/>
    <col min="14366" max="14368" width="12.81640625" customWidth="1"/>
    <col min="14369" max="14369" width="14.36328125" bestFit="1" customWidth="1"/>
    <col min="14370" max="14373" width="12.26953125" customWidth="1"/>
    <col min="14374" max="14376" width="12.81640625" customWidth="1"/>
    <col min="14377" max="14378" width="14.36328125" bestFit="1" customWidth="1"/>
    <col min="14379" max="14380" width="13.26953125" bestFit="1" customWidth="1"/>
    <col min="14381" max="14381" width="12.26953125" customWidth="1"/>
    <col min="14382" max="14384" width="12.81640625" customWidth="1"/>
    <col min="14385" max="14387" width="14.36328125" bestFit="1" customWidth="1"/>
    <col min="14388" max="14389" width="12.26953125" customWidth="1"/>
    <col min="14390" max="14390" width="12" customWidth="1"/>
    <col min="14391" max="14392" width="12.81640625" customWidth="1"/>
    <col min="14393" max="14394" width="12.26953125" customWidth="1"/>
    <col min="14395" max="14395" width="13.6328125" bestFit="1" customWidth="1"/>
    <col min="14396" max="14397" width="12.26953125" customWidth="1"/>
    <col min="14398" max="14400" width="12.81640625" customWidth="1"/>
    <col min="14401" max="14405" width="12.26953125" customWidth="1"/>
    <col min="14406" max="14408" width="12.81640625" customWidth="1"/>
    <col min="14409" max="14413" width="12.26953125" customWidth="1"/>
    <col min="14414" max="14416" width="12.81640625" customWidth="1"/>
    <col min="14417" max="14421" width="12.26953125" customWidth="1"/>
    <col min="14422" max="14424" width="12.81640625" customWidth="1"/>
    <col min="14425" max="14425" width="14.36328125" bestFit="1" customWidth="1"/>
    <col min="14426" max="14426" width="13.26953125" bestFit="1" customWidth="1"/>
    <col min="14427" max="14428" width="14.36328125" bestFit="1" customWidth="1"/>
    <col min="14429" max="14429" width="12.26953125" customWidth="1"/>
    <col min="14430" max="14430" width="10.81640625" customWidth="1"/>
    <col min="14431" max="14432" width="12.81640625" customWidth="1"/>
    <col min="14433" max="14433" width="13.6328125" bestFit="1" customWidth="1"/>
    <col min="14434" max="14436" width="14.36328125" bestFit="1" customWidth="1"/>
    <col min="14437" max="14437" width="12.26953125" customWidth="1"/>
    <col min="14438" max="14438" width="10.81640625" customWidth="1"/>
    <col min="14439" max="14440" width="12.81640625" customWidth="1"/>
    <col min="14441" max="14441" width="13.6328125" bestFit="1" customWidth="1"/>
    <col min="14442" max="14442" width="12.453125" bestFit="1" customWidth="1"/>
    <col min="14443" max="14444" width="13.6328125" bestFit="1" customWidth="1"/>
    <col min="14445" max="14445" width="12.26953125" customWidth="1"/>
    <col min="14446" max="14448" width="12.81640625" customWidth="1"/>
    <col min="14449" max="14453" width="12.26953125" customWidth="1"/>
    <col min="14454" max="14456" width="12.81640625" customWidth="1"/>
    <col min="14457" max="14457" width="12.26953125" customWidth="1"/>
    <col min="14458" max="14458" width="13.26953125" bestFit="1" customWidth="1"/>
    <col min="14459" max="14460" width="14.36328125" bestFit="1" customWidth="1"/>
    <col min="14461" max="14461" width="12.26953125" customWidth="1"/>
    <col min="14462" max="14464" width="12.81640625" customWidth="1"/>
    <col min="14465" max="14468" width="14.36328125" bestFit="1" customWidth="1"/>
    <col min="14469" max="14469" width="12.26953125" customWidth="1"/>
    <col min="14470" max="14470" width="12.81640625" bestFit="1" customWidth="1"/>
    <col min="14471" max="14472" width="12.81640625" customWidth="1"/>
    <col min="14473" max="14473" width="14.36328125" bestFit="1" customWidth="1"/>
    <col min="14474" max="14476" width="13.6328125" bestFit="1" customWidth="1"/>
    <col min="14477" max="14477" width="12.26953125" customWidth="1"/>
    <col min="14478" max="14480" width="12.81640625" customWidth="1"/>
    <col min="14481" max="14481" width="13.6328125" bestFit="1" customWidth="1"/>
    <col min="14482" max="14484" width="14.36328125" bestFit="1" customWidth="1"/>
    <col min="14485" max="14485" width="12.26953125" customWidth="1"/>
    <col min="14486" max="14486" width="12" customWidth="1"/>
    <col min="14487" max="14488" width="12.81640625" customWidth="1"/>
    <col min="14489" max="14489" width="13.6328125" bestFit="1" customWidth="1"/>
    <col min="14490" max="14492" width="14.36328125" bestFit="1" customWidth="1"/>
    <col min="14493" max="14508" width="12.26953125" customWidth="1"/>
    <col min="14509" max="14509" width="12.81640625" customWidth="1"/>
    <col min="14510" max="14510" width="12.26953125" customWidth="1"/>
    <col min="14511" max="14511" width="11.453125" customWidth="1"/>
    <col min="14512" max="14512" width="11.7265625" customWidth="1"/>
    <col min="14513" max="14520" width="12.26953125" customWidth="1"/>
    <col min="14521" max="14523" width="13.6328125" customWidth="1"/>
    <col min="14524" max="14525" width="12.26953125" customWidth="1"/>
    <col min="14526" max="14528" width="13.6328125" customWidth="1"/>
    <col min="14529" max="14530" width="12.26953125" customWidth="1"/>
    <col min="14531" max="14533" width="13.6328125" customWidth="1"/>
    <col min="14534" max="14535" width="12.26953125" customWidth="1"/>
    <col min="14536" max="14538" width="13.6328125" customWidth="1"/>
    <col min="14539" max="14539" width="14.36328125" customWidth="1"/>
    <col min="14540" max="14540" width="12.26953125" customWidth="1"/>
    <col min="14541" max="14543" width="13.6328125" customWidth="1"/>
    <col min="14544" max="14544" width="14.36328125" customWidth="1"/>
    <col min="14545" max="14545" width="12.26953125" customWidth="1"/>
    <col min="14546" max="14546" width="10.26953125" customWidth="1"/>
    <col min="14547" max="14548" width="13.6328125" customWidth="1"/>
    <col min="14549" max="14550" width="12.26953125" customWidth="1"/>
    <col min="14551" max="14553" width="13.6328125" customWidth="1"/>
    <col min="14554" max="14554" width="14.36328125" customWidth="1"/>
    <col min="14555" max="14555" width="12.26953125" customWidth="1"/>
    <col min="14556" max="14558" width="13.6328125" customWidth="1"/>
    <col min="14559" max="14559" width="12.453125" customWidth="1"/>
    <col min="14560" max="14560" width="12.26953125" customWidth="1"/>
    <col min="14561" max="14561" width="11.26953125" customWidth="1"/>
    <col min="14562" max="14564" width="13.6328125" customWidth="1"/>
    <col min="14565" max="14565" width="12.26953125" customWidth="1"/>
    <col min="14566" max="14566" width="9.08984375" customWidth="1"/>
    <col min="14567" max="14569" width="13.6328125" customWidth="1"/>
    <col min="14570" max="14570" width="12.26953125" customWidth="1"/>
    <col min="14571" max="14571" width="6.7265625" customWidth="1"/>
    <col min="14572" max="14574" width="13.6328125" customWidth="1"/>
    <col min="14575" max="14575" width="12.26953125" customWidth="1"/>
    <col min="14576" max="14578" width="13.6328125" customWidth="1"/>
    <col min="14579" max="14580" width="12.26953125" customWidth="1"/>
    <col min="14581" max="14583" width="13.6328125" customWidth="1"/>
    <col min="14584" max="14585" width="12.26953125" customWidth="1"/>
    <col min="14586" max="14588" width="13.6328125" customWidth="1"/>
    <col min="14589" max="14590" width="12.26953125" customWidth="1"/>
    <col min="14591" max="14593" width="13.6328125" customWidth="1"/>
    <col min="14594" max="14594" width="12.453125" bestFit="1" customWidth="1"/>
    <col min="14595" max="14595" width="12.26953125" customWidth="1"/>
    <col min="14596" max="14596" width="11.26953125" customWidth="1"/>
    <col min="14597" max="14598" width="13.6328125" customWidth="1"/>
    <col min="14599" max="14599" width="13.6328125" bestFit="1" customWidth="1"/>
    <col min="14600" max="14600" width="12.26953125" customWidth="1"/>
    <col min="14601" max="14601" width="9.08984375" customWidth="1"/>
    <col min="14602" max="14603" width="13.6328125" customWidth="1"/>
    <col min="14604" max="14604" width="14.36328125" bestFit="1" customWidth="1"/>
    <col min="14605" max="14605" width="12.26953125" customWidth="1"/>
    <col min="14606" max="14608" width="12.81640625" customWidth="1"/>
    <col min="14609" max="14613" width="12.26953125" customWidth="1"/>
    <col min="14614" max="14616" width="12.81640625" customWidth="1"/>
    <col min="14617" max="14621" width="12.26953125" customWidth="1"/>
    <col min="14622" max="14624" width="12.81640625" customWidth="1"/>
    <col min="14625" max="14625" width="14.36328125" bestFit="1" customWidth="1"/>
    <col min="14626" max="14629" width="12.26953125" customWidth="1"/>
    <col min="14630" max="14632" width="12.81640625" customWidth="1"/>
    <col min="14633" max="14634" width="14.36328125" bestFit="1" customWidth="1"/>
    <col min="14635" max="14636" width="13.26953125" bestFit="1" customWidth="1"/>
    <col min="14637" max="14637" width="12.26953125" customWidth="1"/>
    <col min="14638" max="14640" width="12.81640625" customWidth="1"/>
    <col min="14641" max="14643" width="14.36328125" bestFit="1" customWidth="1"/>
    <col min="14644" max="14645" width="12.26953125" customWidth="1"/>
    <col min="14646" max="14646" width="12" customWidth="1"/>
    <col min="14647" max="14648" width="12.81640625" customWidth="1"/>
    <col min="14649" max="14650" width="12.26953125" customWidth="1"/>
    <col min="14651" max="14651" width="13.6328125" bestFit="1" customWidth="1"/>
    <col min="14652" max="14653" width="12.26953125" customWidth="1"/>
    <col min="14654" max="14656" width="12.81640625" customWidth="1"/>
    <col min="14657" max="14661" width="12.26953125" customWidth="1"/>
    <col min="14662" max="14664" width="12.81640625" customWidth="1"/>
    <col min="14665" max="14669" width="12.26953125" customWidth="1"/>
    <col min="14670" max="14672" width="12.81640625" customWidth="1"/>
    <col min="14673" max="14677" width="12.26953125" customWidth="1"/>
    <col min="14678" max="14680" width="12.81640625" customWidth="1"/>
    <col min="14681" max="14681" width="14.36328125" bestFit="1" customWidth="1"/>
    <col min="14682" max="14682" width="13.26953125" bestFit="1" customWidth="1"/>
    <col min="14683" max="14684" width="14.36328125" bestFit="1" customWidth="1"/>
    <col min="14685" max="14685" width="12.26953125" customWidth="1"/>
    <col min="14686" max="14686" width="10.81640625" customWidth="1"/>
    <col min="14687" max="14688" width="12.81640625" customWidth="1"/>
    <col min="14689" max="14689" width="13.6328125" bestFit="1" customWidth="1"/>
    <col min="14690" max="14692" width="14.36328125" bestFit="1" customWidth="1"/>
    <col min="14693" max="14693" width="12.26953125" customWidth="1"/>
    <col min="14694" max="14694" width="10.81640625" customWidth="1"/>
    <col min="14695" max="14696" width="12.81640625" customWidth="1"/>
    <col min="14697" max="14697" width="13.6328125" bestFit="1" customWidth="1"/>
    <col min="14698" max="14698" width="12.453125" bestFit="1" customWidth="1"/>
    <col min="14699" max="14700" width="13.6328125" bestFit="1" customWidth="1"/>
    <col min="14701" max="14701" width="12.26953125" customWidth="1"/>
    <col min="14702" max="14704" width="12.81640625" customWidth="1"/>
    <col min="14705" max="14709" width="12.26953125" customWidth="1"/>
    <col min="14710" max="14712" width="12.81640625" customWidth="1"/>
    <col min="14713" max="14713" width="12.26953125" customWidth="1"/>
    <col min="14714" max="14714" width="13.26953125" bestFit="1" customWidth="1"/>
    <col min="14715" max="14716" width="14.36328125" bestFit="1" customWidth="1"/>
    <col min="14717" max="14717" width="12.26953125" customWidth="1"/>
    <col min="14718" max="14720" width="12.81640625" customWidth="1"/>
    <col min="14721" max="14724" width="14.36328125" bestFit="1" customWidth="1"/>
    <col min="14725" max="14725" width="12.26953125" customWidth="1"/>
    <col min="14726" max="14726" width="12.81640625" bestFit="1" customWidth="1"/>
    <col min="14727" max="14728" width="12.81640625" customWidth="1"/>
    <col min="14729" max="14729" width="14.36328125" bestFit="1" customWidth="1"/>
    <col min="14730" max="14732" width="13.6328125" bestFit="1" customWidth="1"/>
    <col min="14733" max="14733" width="12.26953125" customWidth="1"/>
    <col min="14734" max="14736" width="12.81640625" customWidth="1"/>
    <col min="14737" max="14737" width="13.6328125" bestFit="1" customWidth="1"/>
    <col min="14738" max="14740" width="14.36328125" bestFit="1" customWidth="1"/>
    <col min="14741" max="14741" width="12.26953125" customWidth="1"/>
    <col min="14742" max="14742" width="12" customWidth="1"/>
    <col min="14743" max="14744" width="12.81640625" customWidth="1"/>
    <col min="14745" max="14745" width="13.6328125" bestFit="1" customWidth="1"/>
    <col min="14746" max="14748" width="14.36328125" bestFit="1" customWidth="1"/>
    <col min="14749" max="14764" width="12.26953125" customWidth="1"/>
    <col min="14765" max="14765" width="12.81640625" customWidth="1"/>
    <col min="14766" max="14766" width="12.26953125" customWidth="1"/>
    <col min="14767" max="14767" width="11.453125" customWidth="1"/>
    <col min="14768" max="14768" width="11.7265625" customWidth="1"/>
    <col min="14769" max="14776" width="12.26953125" customWidth="1"/>
    <col min="14777" max="14779" width="13.6328125" customWidth="1"/>
    <col min="14780" max="14781" width="12.26953125" customWidth="1"/>
    <col min="14782" max="14784" width="13.6328125" customWidth="1"/>
    <col min="14785" max="14786" width="12.26953125" customWidth="1"/>
    <col min="14787" max="14789" width="13.6328125" customWidth="1"/>
    <col min="14790" max="14791" width="12.26953125" customWidth="1"/>
    <col min="14792" max="14794" width="13.6328125" customWidth="1"/>
    <col min="14795" max="14795" width="14.36328125" customWidth="1"/>
    <col min="14796" max="14796" width="12.26953125" customWidth="1"/>
    <col min="14797" max="14799" width="13.6328125" customWidth="1"/>
    <col min="14800" max="14800" width="14.36328125" customWidth="1"/>
    <col min="14801" max="14801" width="12.26953125" customWidth="1"/>
    <col min="14802" max="14802" width="10.26953125" customWidth="1"/>
    <col min="14803" max="14804" width="13.6328125" customWidth="1"/>
    <col min="14805" max="14806" width="12.26953125" customWidth="1"/>
    <col min="14807" max="14809" width="13.6328125" customWidth="1"/>
    <col min="14810" max="14810" width="14.36328125" customWidth="1"/>
    <col min="14811" max="14811" width="12.26953125" customWidth="1"/>
    <col min="14812" max="14814" width="13.6328125" customWidth="1"/>
    <col min="14815" max="14815" width="12.453125" customWidth="1"/>
    <col min="14816" max="14816" width="12.26953125" customWidth="1"/>
    <col min="14817" max="14817" width="11.26953125" customWidth="1"/>
    <col min="14818" max="14820" width="13.6328125" customWidth="1"/>
    <col min="14821" max="14821" width="12.26953125" customWidth="1"/>
    <col min="14822" max="14822" width="9.08984375" customWidth="1"/>
    <col min="14823" max="14825" width="13.6328125" customWidth="1"/>
    <col min="14826" max="14826" width="12.26953125" customWidth="1"/>
    <col min="14827" max="14827" width="6.7265625" customWidth="1"/>
    <col min="14828" max="14830" width="13.6328125" customWidth="1"/>
    <col min="14831" max="14831" width="12.26953125" customWidth="1"/>
    <col min="14832" max="14834" width="13.6328125" customWidth="1"/>
    <col min="14835" max="14836" width="12.26953125" customWidth="1"/>
    <col min="14837" max="14839" width="13.6328125" customWidth="1"/>
    <col min="14840" max="14841" width="12.26953125" customWidth="1"/>
    <col min="14842" max="14844" width="13.6328125" customWidth="1"/>
    <col min="14845" max="14846" width="12.26953125" customWidth="1"/>
    <col min="14847" max="14849" width="13.6328125" customWidth="1"/>
    <col min="14850" max="14850" width="12.453125" bestFit="1" customWidth="1"/>
    <col min="14851" max="14851" width="12.26953125" customWidth="1"/>
    <col min="14852" max="14852" width="11.26953125" customWidth="1"/>
    <col min="14853" max="14854" width="13.6328125" customWidth="1"/>
    <col min="14855" max="14855" width="13.6328125" bestFit="1" customWidth="1"/>
    <col min="14856" max="14856" width="12.26953125" customWidth="1"/>
    <col min="14857" max="14857" width="9.08984375" customWidth="1"/>
    <col min="14858" max="14859" width="13.6328125" customWidth="1"/>
    <col min="14860" max="14860" width="14.36328125" bestFit="1" customWidth="1"/>
    <col min="14861" max="14861" width="12.26953125" customWidth="1"/>
    <col min="14862" max="14864" width="12.81640625" customWidth="1"/>
    <col min="14865" max="14869" width="12.26953125" customWidth="1"/>
    <col min="14870" max="14872" width="12.81640625" customWidth="1"/>
    <col min="14873" max="14877" width="12.26953125" customWidth="1"/>
    <col min="14878" max="14880" width="12.81640625" customWidth="1"/>
    <col min="14881" max="14881" width="14.36328125" bestFit="1" customWidth="1"/>
    <col min="14882" max="14885" width="12.26953125" customWidth="1"/>
    <col min="14886" max="14888" width="12.81640625" customWidth="1"/>
    <col min="14889" max="14890" width="14.36328125" bestFit="1" customWidth="1"/>
    <col min="14891" max="14892" width="13.26953125" bestFit="1" customWidth="1"/>
    <col min="14893" max="14893" width="12.26953125" customWidth="1"/>
    <col min="14894" max="14896" width="12.81640625" customWidth="1"/>
    <col min="14897" max="14899" width="14.36328125" bestFit="1" customWidth="1"/>
    <col min="14900" max="14901" width="12.26953125" customWidth="1"/>
    <col min="14902" max="14902" width="12" customWidth="1"/>
    <col min="14903" max="14904" width="12.81640625" customWidth="1"/>
    <col min="14905" max="14906" width="12.26953125" customWidth="1"/>
    <col min="14907" max="14907" width="13.6328125" bestFit="1" customWidth="1"/>
    <col min="14908" max="14909" width="12.26953125" customWidth="1"/>
    <col min="14910" max="14912" width="12.81640625" customWidth="1"/>
    <col min="14913" max="14917" width="12.26953125" customWidth="1"/>
    <col min="14918" max="14920" width="12.81640625" customWidth="1"/>
    <col min="14921" max="14925" width="12.26953125" customWidth="1"/>
    <col min="14926" max="14928" width="12.81640625" customWidth="1"/>
    <col min="14929" max="14933" width="12.26953125" customWidth="1"/>
    <col min="14934" max="14936" width="12.81640625" customWidth="1"/>
    <col min="14937" max="14937" width="14.36328125" bestFit="1" customWidth="1"/>
    <col min="14938" max="14938" width="13.26953125" bestFit="1" customWidth="1"/>
    <col min="14939" max="14940" width="14.36328125" bestFit="1" customWidth="1"/>
    <col min="14941" max="14941" width="12.26953125" customWidth="1"/>
    <col min="14942" max="14942" width="10.81640625" customWidth="1"/>
    <col min="14943" max="14944" width="12.81640625" customWidth="1"/>
    <col min="14945" max="14945" width="13.6328125" bestFit="1" customWidth="1"/>
    <col min="14946" max="14948" width="14.36328125" bestFit="1" customWidth="1"/>
    <col min="14949" max="14949" width="12.26953125" customWidth="1"/>
    <col min="14950" max="14950" width="10.81640625" customWidth="1"/>
    <col min="14951" max="14952" width="12.81640625" customWidth="1"/>
    <col min="14953" max="14953" width="13.6328125" bestFit="1" customWidth="1"/>
    <col min="14954" max="14954" width="12.453125" bestFit="1" customWidth="1"/>
    <col min="14955" max="14956" width="13.6328125" bestFit="1" customWidth="1"/>
    <col min="14957" max="14957" width="12.26953125" customWidth="1"/>
    <col min="14958" max="14960" width="12.81640625" customWidth="1"/>
    <col min="14961" max="14965" width="12.26953125" customWidth="1"/>
    <col min="14966" max="14968" width="12.81640625" customWidth="1"/>
    <col min="14969" max="14969" width="12.26953125" customWidth="1"/>
    <col min="14970" max="14970" width="13.26953125" bestFit="1" customWidth="1"/>
    <col min="14971" max="14972" width="14.36328125" bestFit="1" customWidth="1"/>
    <col min="14973" max="14973" width="12.26953125" customWidth="1"/>
    <col min="14974" max="14976" width="12.81640625" customWidth="1"/>
    <col min="14977" max="14980" width="14.36328125" bestFit="1" customWidth="1"/>
    <col min="14981" max="14981" width="12.26953125" customWidth="1"/>
    <col min="14982" max="14982" width="12.81640625" bestFit="1" customWidth="1"/>
    <col min="14983" max="14984" width="12.81640625" customWidth="1"/>
    <col min="14985" max="14985" width="14.36328125" bestFit="1" customWidth="1"/>
    <col min="14986" max="14988" width="13.6328125" bestFit="1" customWidth="1"/>
    <col min="14989" max="14989" width="12.26953125" customWidth="1"/>
    <col min="14990" max="14992" width="12.81640625" customWidth="1"/>
    <col min="14993" max="14993" width="13.6328125" bestFit="1" customWidth="1"/>
    <col min="14994" max="14996" width="14.36328125" bestFit="1" customWidth="1"/>
    <col min="14997" max="14997" width="12.26953125" customWidth="1"/>
    <col min="14998" max="14998" width="12" customWidth="1"/>
    <col min="14999" max="15000" width="12.81640625" customWidth="1"/>
    <col min="15001" max="15001" width="13.6328125" bestFit="1" customWidth="1"/>
    <col min="15002" max="15004" width="14.36328125" bestFit="1" customWidth="1"/>
    <col min="15005" max="15020" width="12.26953125" customWidth="1"/>
    <col min="15021" max="15021" width="12.81640625" customWidth="1"/>
    <col min="15022" max="15022" width="12.26953125" customWidth="1"/>
    <col min="15023" max="15023" width="11.453125" customWidth="1"/>
    <col min="15024" max="15024" width="11.7265625" customWidth="1"/>
    <col min="15025" max="15032" width="12.26953125" customWidth="1"/>
    <col min="15033" max="15035" width="13.6328125" customWidth="1"/>
    <col min="15036" max="15037" width="12.26953125" customWidth="1"/>
    <col min="15038" max="15040" width="13.6328125" customWidth="1"/>
    <col min="15041" max="15042" width="12.26953125" customWidth="1"/>
    <col min="15043" max="15045" width="13.6328125" customWidth="1"/>
    <col min="15046" max="15047" width="12.26953125" customWidth="1"/>
    <col min="15048" max="15050" width="13.6328125" customWidth="1"/>
    <col min="15051" max="15051" width="14.36328125" customWidth="1"/>
    <col min="15052" max="15052" width="12.26953125" customWidth="1"/>
    <col min="15053" max="15055" width="13.6328125" customWidth="1"/>
    <col min="15056" max="15056" width="14.36328125" customWidth="1"/>
    <col min="15057" max="15057" width="12.26953125" customWidth="1"/>
    <col min="15058" max="15058" width="10.26953125" customWidth="1"/>
    <col min="15059" max="15060" width="13.6328125" customWidth="1"/>
    <col min="15061" max="15062" width="12.26953125" customWidth="1"/>
    <col min="15063" max="15065" width="13.6328125" customWidth="1"/>
    <col min="15066" max="15066" width="14.36328125" customWidth="1"/>
    <col min="15067" max="15067" width="12.26953125" customWidth="1"/>
    <col min="15068" max="15070" width="13.6328125" customWidth="1"/>
    <col min="15071" max="15071" width="12.453125" customWidth="1"/>
    <col min="15072" max="15072" width="12.26953125" customWidth="1"/>
    <col min="15073" max="15073" width="11.26953125" customWidth="1"/>
    <col min="15074" max="15076" width="13.6328125" customWidth="1"/>
    <col min="15077" max="15077" width="12.26953125" customWidth="1"/>
    <col min="15078" max="15078" width="9.08984375" customWidth="1"/>
    <col min="15079" max="15081" width="13.6328125" customWidth="1"/>
    <col min="15082" max="15082" width="12.26953125" customWidth="1"/>
    <col min="15083" max="15083" width="6.7265625" customWidth="1"/>
    <col min="15084" max="15086" width="13.6328125" customWidth="1"/>
    <col min="15087" max="15087" width="12.26953125" customWidth="1"/>
    <col min="15088" max="15090" width="13.6328125" customWidth="1"/>
    <col min="15091" max="15092" width="12.26953125" customWidth="1"/>
    <col min="15093" max="15095" width="13.6328125" customWidth="1"/>
    <col min="15096" max="15097" width="12.26953125" customWidth="1"/>
    <col min="15098" max="15100" width="13.6328125" customWidth="1"/>
    <col min="15101" max="15102" width="12.26953125" customWidth="1"/>
    <col min="15103" max="15105" width="13.6328125" customWidth="1"/>
    <col min="15106" max="15106" width="12.453125" bestFit="1" customWidth="1"/>
    <col min="15107" max="15107" width="12.26953125" customWidth="1"/>
    <col min="15108" max="15108" width="11.26953125" customWidth="1"/>
    <col min="15109" max="15110" width="13.6328125" customWidth="1"/>
    <col min="15111" max="15111" width="13.6328125" bestFit="1" customWidth="1"/>
    <col min="15112" max="15112" width="12.26953125" customWidth="1"/>
    <col min="15113" max="15113" width="9.08984375" customWidth="1"/>
    <col min="15114" max="15115" width="13.6328125" customWidth="1"/>
    <col min="15116" max="15116" width="14.36328125" bestFit="1" customWidth="1"/>
    <col min="15117" max="15117" width="12.26953125" customWidth="1"/>
    <col min="15118" max="15120" width="12.81640625" customWidth="1"/>
    <col min="15121" max="15125" width="12.26953125" customWidth="1"/>
    <col min="15126" max="15128" width="12.81640625" customWidth="1"/>
    <col min="15129" max="15133" width="12.26953125" customWidth="1"/>
    <col min="15134" max="15136" width="12.81640625" customWidth="1"/>
    <col min="15137" max="15137" width="14.36328125" bestFit="1" customWidth="1"/>
    <col min="15138" max="15141" width="12.26953125" customWidth="1"/>
    <col min="15142" max="15144" width="12.81640625" customWidth="1"/>
    <col min="15145" max="15146" width="14.36328125" bestFit="1" customWidth="1"/>
    <col min="15147" max="15148" width="13.26953125" bestFit="1" customWidth="1"/>
    <col min="15149" max="15149" width="12.26953125" customWidth="1"/>
    <col min="15150" max="15152" width="12.81640625" customWidth="1"/>
    <col min="15153" max="15155" width="14.36328125" bestFit="1" customWidth="1"/>
    <col min="15156" max="15157" width="12.26953125" customWidth="1"/>
    <col min="15158" max="15158" width="12" customWidth="1"/>
    <col min="15159" max="15160" width="12.81640625" customWidth="1"/>
    <col min="15161" max="15162" width="12.26953125" customWidth="1"/>
    <col min="15163" max="15163" width="13.6328125" bestFit="1" customWidth="1"/>
    <col min="15164" max="15165" width="12.26953125" customWidth="1"/>
    <col min="15166" max="15168" width="12.81640625" customWidth="1"/>
    <col min="15169" max="15173" width="12.26953125" customWidth="1"/>
    <col min="15174" max="15176" width="12.81640625" customWidth="1"/>
    <col min="15177" max="15181" width="12.26953125" customWidth="1"/>
    <col min="15182" max="15184" width="12.81640625" customWidth="1"/>
    <col min="15185" max="15189" width="12.26953125" customWidth="1"/>
    <col min="15190" max="15192" width="12.81640625" customWidth="1"/>
    <col min="15193" max="15193" width="14.36328125" bestFit="1" customWidth="1"/>
    <col min="15194" max="15194" width="13.26953125" bestFit="1" customWidth="1"/>
    <col min="15195" max="15196" width="14.36328125" bestFit="1" customWidth="1"/>
    <col min="15197" max="15197" width="12.26953125" customWidth="1"/>
    <col min="15198" max="15198" width="10.81640625" customWidth="1"/>
    <col min="15199" max="15200" width="12.81640625" customWidth="1"/>
    <col min="15201" max="15201" width="13.6328125" bestFit="1" customWidth="1"/>
    <col min="15202" max="15204" width="14.36328125" bestFit="1" customWidth="1"/>
    <col min="15205" max="15205" width="12.26953125" customWidth="1"/>
    <col min="15206" max="15206" width="10.81640625" customWidth="1"/>
    <col min="15207" max="15208" width="12.81640625" customWidth="1"/>
    <col min="15209" max="15209" width="13.6328125" bestFit="1" customWidth="1"/>
    <col min="15210" max="15210" width="12.453125" bestFit="1" customWidth="1"/>
    <col min="15211" max="15212" width="13.6328125" bestFit="1" customWidth="1"/>
    <col min="15213" max="15213" width="12.26953125" customWidth="1"/>
    <col min="15214" max="15216" width="12.81640625" customWidth="1"/>
    <col min="15217" max="15221" width="12.26953125" customWidth="1"/>
    <col min="15222" max="15224" width="12.81640625" customWidth="1"/>
    <col min="15225" max="15225" width="12.26953125" customWidth="1"/>
    <col min="15226" max="15226" width="13.26953125" bestFit="1" customWidth="1"/>
    <col min="15227" max="15228" width="14.36328125" bestFit="1" customWidth="1"/>
    <col min="15229" max="15229" width="12.26953125" customWidth="1"/>
    <col min="15230" max="15232" width="12.81640625" customWidth="1"/>
    <col min="15233" max="15236" width="14.36328125" bestFit="1" customWidth="1"/>
    <col min="15237" max="15237" width="12.26953125" customWidth="1"/>
    <col min="15238" max="15238" width="12.81640625" bestFit="1" customWidth="1"/>
    <col min="15239" max="15240" width="12.81640625" customWidth="1"/>
    <col min="15241" max="15241" width="14.36328125" bestFit="1" customWidth="1"/>
    <col min="15242" max="15244" width="13.6328125" bestFit="1" customWidth="1"/>
    <col min="15245" max="15245" width="12.26953125" customWidth="1"/>
    <col min="15246" max="15248" width="12.81640625" customWidth="1"/>
    <col min="15249" max="15249" width="13.6328125" bestFit="1" customWidth="1"/>
    <col min="15250" max="15252" width="14.36328125" bestFit="1" customWidth="1"/>
    <col min="15253" max="15253" width="12.26953125" customWidth="1"/>
    <col min="15254" max="15254" width="12" customWidth="1"/>
    <col min="15255" max="15256" width="12.81640625" customWidth="1"/>
    <col min="15257" max="15257" width="13.6328125" bestFit="1" customWidth="1"/>
    <col min="15258" max="15260" width="14.36328125" bestFit="1" customWidth="1"/>
    <col min="15261" max="15276" width="12.26953125" customWidth="1"/>
    <col min="15277" max="15277" width="12.81640625" customWidth="1"/>
    <col min="15278" max="15278" width="12.26953125" customWidth="1"/>
    <col min="15279" max="15279" width="11.453125" customWidth="1"/>
    <col min="15280" max="15280" width="11.7265625" customWidth="1"/>
    <col min="15281" max="15288" width="12.26953125" customWidth="1"/>
    <col min="15289" max="15291" width="13.6328125" customWidth="1"/>
    <col min="15292" max="15293" width="12.26953125" customWidth="1"/>
    <col min="15294" max="15296" width="13.6328125" customWidth="1"/>
    <col min="15297" max="15298" width="12.26953125" customWidth="1"/>
    <col min="15299" max="15301" width="13.6328125" customWidth="1"/>
    <col min="15302" max="15303" width="12.26953125" customWidth="1"/>
    <col min="15304" max="15306" width="13.6328125" customWidth="1"/>
    <col min="15307" max="15307" width="14.36328125" customWidth="1"/>
    <col min="15308" max="15308" width="12.26953125" customWidth="1"/>
    <col min="15309" max="15311" width="13.6328125" customWidth="1"/>
    <col min="15312" max="15312" width="14.36328125" customWidth="1"/>
    <col min="15313" max="15313" width="12.26953125" customWidth="1"/>
    <col min="15314" max="15314" width="10.26953125" customWidth="1"/>
    <col min="15315" max="15316" width="13.6328125" customWidth="1"/>
    <col min="15317" max="15318" width="12.26953125" customWidth="1"/>
    <col min="15319" max="15321" width="13.6328125" customWidth="1"/>
    <col min="15322" max="15322" width="14.36328125" customWidth="1"/>
    <col min="15323" max="15323" width="12.26953125" customWidth="1"/>
    <col min="15324" max="15326" width="13.6328125" customWidth="1"/>
    <col min="15327" max="15327" width="12.453125" customWidth="1"/>
    <col min="15328" max="15328" width="12.26953125" customWidth="1"/>
    <col min="15329" max="15329" width="11.26953125" customWidth="1"/>
    <col min="15330" max="15332" width="13.6328125" customWidth="1"/>
    <col min="15333" max="15333" width="12.26953125" customWidth="1"/>
    <col min="15334" max="15334" width="9.08984375" customWidth="1"/>
    <col min="15335" max="15337" width="13.6328125" customWidth="1"/>
    <col min="15338" max="15338" width="12.26953125" customWidth="1"/>
    <col min="15339" max="15339" width="6.7265625" customWidth="1"/>
    <col min="15340" max="15342" width="13.6328125" customWidth="1"/>
    <col min="15343" max="15343" width="12.26953125" customWidth="1"/>
    <col min="15344" max="15346" width="13.6328125" customWidth="1"/>
    <col min="15347" max="15348" width="12.26953125" customWidth="1"/>
    <col min="15349" max="15351" width="13.6328125" customWidth="1"/>
    <col min="15352" max="15353" width="12.26953125" customWidth="1"/>
    <col min="15354" max="15356" width="13.6328125" customWidth="1"/>
    <col min="15357" max="15358" width="12.26953125" customWidth="1"/>
    <col min="15359" max="15361" width="13.6328125" customWidth="1"/>
    <col min="15362" max="15362" width="12.453125" bestFit="1" customWidth="1"/>
    <col min="15363" max="15363" width="12.26953125" customWidth="1"/>
    <col min="15364" max="15364" width="11.26953125" customWidth="1"/>
    <col min="15365" max="15366" width="13.6328125" customWidth="1"/>
    <col min="15367" max="15367" width="13.6328125" bestFit="1" customWidth="1"/>
    <col min="15368" max="15368" width="12.26953125" customWidth="1"/>
    <col min="15369" max="15369" width="9.08984375" customWidth="1"/>
    <col min="15370" max="15371" width="13.6328125" customWidth="1"/>
    <col min="15372" max="15372" width="14.36328125" bestFit="1" customWidth="1"/>
    <col min="15373" max="15373" width="12.26953125" customWidth="1"/>
    <col min="15374" max="15376" width="12.81640625" customWidth="1"/>
    <col min="15377" max="15381" width="12.26953125" customWidth="1"/>
    <col min="15382" max="15384" width="12.81640625" customWidth="1"/>
    <col min="15385" max="15389" width="12.26953125" customWidth="1"/>
    <col min="15390" max="15392" width="12.81640625" customWidth="1"/>
    <col min="15393" max="15393" width="14.36328125" bestFit="1" customWidth="1"/>
    <col min="15394" max="15397" width="12.26953125" customWidth="1"/>
    <col min="15398" max="15400" width="12.81640625" customWidth="1"/>
    <col min="15401" max="15402" width="14.36328125" bestFit="1" customWidth="1"/>
    <col min="15403" max="15404" width="13.26953125" bestFit="1" customWidth="1"/>
    <col min="15405" max="15405" width="12.26953125" customWidth="1"/>
    <col min="15406" max="15408" width="12.81640625" customWidth="1"/>
    <col min="15409" max="15411" width="14.36328125" bestFit="1" customWidth="1"/>
    <col min="15412" max="15413" width="12.26953125" customWidth="1"/>
    <col min="15414" max="15414" width="12" customWidth="1"/>
    <col min="15415" max="15416" width="12.81640625" customWidth="1"/>
    <col min="15417" max="15418" width="12.26953125" customWidth="1"/>
    <col min="15419" max="15419" width="13.6328125" bestFit="1" customWidth="1"/>
    <col min="15420" max="15421" width="12.26953125" customWidth="1"/>
    <col min="15422" max="15424" width="12.81640625" customWidth="1"/>
    <col min="15425" max="15429" width="12.26953125" customWidth="1"/>
    <col min="15430" max="15432" width="12.81640625" customWidth="1"/>
    <col min="15433" max="15437" width="12.26953125" customWidth="1"/>
    <col min="15438" max="15440" width="12.81640625" customWidth="1"/>
    <col min="15441" max="15445" width="12.26953125" customWidth="1"/>
    <col min="15446" max="15448" width="12.81640625" customWidth="1"/>
    <col min="15449" max="15449" width="14.36328125" bestFit="1" customWidth="1"/>
    <col min="15450" max="15450" width="13.26953125" bestFit="1" customWidth="1"/>
    <col min="15451" max="15452" width="14.36328125" bestFit="1" customWidth="1"/>
    <col min="15453" max="15453" width="12.26953125" customWidth="1"/>
    <col min="15454" max="15454" width="10.81640625" customWidth="1"/>
    <col min="15455" max="15456" width="12.81640625" customWidth="1"/>
    <col min="15457" max="15457" width="13.6328125" bestFit="1" customWidth="1"/>
    <col min="15458" max="15460" width="14.36328125" bestFit="1" customWidth="1"/>
    <col min="15461" max="15461" width="12.26953125" customWidth="1"/>
    <col min="15462" max="15462" width="10.81640625" customWidth="1"/>
    <col min="15463" max="15464" width="12.81640625" customWidth="1"/>
    <col min="15465" max="15465" width="13.6328125" bestFit="1" customWidth="1"/>
    <col min="15466" max="15466" width="12.453125" bestFit="1" customWidth="1"/>
    <col min="15467" max="15468" width="13.6328125" bestFit="1" customWidth="1"/>
    <col min="15469" max="15469" width="12.26953125" customWidth="1"/>
    <col min="15470" max="15472" width="12.81640625" customWidth="1"/>
    <col min="15473" max="15477" width="12.26953125" customWidth="1"/>
    <col min="15478" max="15480" width="12.81640625" customWidth="1"/>
    <col min="15481" max="15481" width="12.26953125" customWidth="1"/>
    <col min="15482" max="15482" width="13.26953125" bestFit="1" customWidth="1"/>
    <col min="15483" max="15484" width="14.36328125" bestFit="1" customWidth="1"/>
    <col min="15485" max="15485" width="12.26953125" customWidth="1"/>
    <col min="15486" max="15488" width="12.81640625" customWidth="1"/>
    <col min="15489" max="15492" width="14.36328125" bestFit="1" customWidth="1"/>
    <col min="15493" max="15493" width="12.26953125" customWidth="1"/>
    <col min="15494" max="15494" width="12.81640625" bestFit="1" customWidth="1"/>
    <col min="15495" max="15496" width="12.81640625" customWidth="1"/>
    <col min="15497" max="15497" width="14.36328125" bestFit="1" customWidth="1"/>
    <col min="15498" max="15500" width="13.6328125" bestFit="1" customWidth="1"/>
    <col min="15501" max="15501" width="12.26953125" customWidth="1"/>
    <col min="15502" max="15504" width="12.81640625" customWidth="1"/>
    <col min="15505" max="15505" width="13.6328125" bestFit="1" customWidth="1"/>
    <col min="15506" max="15508" width="14.36328125" bestFit="1" customWidth="1"/>
    <col min="15509" max="15509" width="12.26953125" customWidth="1"/>
    <col min="15510" max="15510" width="12" customWidth="1"/>
    <col min="15511" max="15512" width="12.81640625" customWidth="1"/>
    <col min="15513" max="15513" width="13.6328125" bestFit="1" customWidth="1"/>
    <col min="15514" max="15516" width="14.36328125" bestFit="1" customWidth="1"/>
    <col min="15517" max="15532" width="12.26953125" customWidth="1"/>
    <col min="15533" max="15533" width="12.81640625" customWidth="1"/>
    <col min="15534" max="15534" width="12.26953125" customWidth="1"/>
    <col min="15535" max="15535" width="11.453125" customWidth="1"/>
    <col min="15536" max="15536" width="11.7265625" customWidth="1"/>
    <col min="15537" max="15544" width="12.26953125" customWidth="1"/>
    <col min="15545" max="15547" width="13.6328125" customWidth="1"/>
    <col min="15548" max="15549" width="12.26953125" customWidth="1"/>
    <col min="15550" max="15552" width="13.6328125" customWidth="1"/>
    <col min="15553" max="15554" width="12.26953125" customWidth="1"/>
    <col min="15555" max="15557" width="13.6328125" customWidth="1"/>
    <col min="15558" max="15559" width="12.26953125" customWidth="1"/>
    <col min="15560" max="15562" width="13.6328125" customWidth="1"/>
    <col min="15563" max="15563" width="14.36328125" customWidth="1"/>
    <col min="15564" max="15564" width="12.26953125" customWidth="1"/>
    <col min="15565" max="15567" width="13.6328125" customWidth="1"/>
    <col min="15568" max="15568" width="14.36328125" customWidth="1"/>
    <col min="15569" max="15569" width="12.26953125" customWidth="1"/>
    <col min="15570" max="15570" width="10.26953125" customWidth="1"/>
    <col min="15571" max="15572" width="13.6328125" customWidth="1"/>
    <col min="15573" max="15574" width="12.26953125" customWidth="1"/>
    <col min="15575" max="15577" width="13.6328125" customWidth="1"/>
    <col min="15578" max="15578" width="14.36328125" customWidth="1"/>
    <col min="15579" max="15579" width="12.26953125" customWidth="1"/>
    <col min="15580" max="15582" width="13.6328125" customWidth="1"/>
    <col min="15583" max="15583" width="12.453125" customWidth="1"/>
    <col min="15584" max="15584" width="12.26953125" customWidth="1"/>
    <col min="15585" max="15585" width="11.26953125" customWidth="1"/>
    <col min="15586" max="15588" width="13.6328125" customWidth="1"/>
    <col min="15589" max="15589" width="12.26953125" customWidth="1"/>
    <col min="15590" max="15590" width="9.08984375" customWidth="1"/>
    <col min="15591" max="15593" width="13.6328125" customWidth="1"/>
    <col min="15594" max="15594" width="12.26953125" customWidth="1"/>
    <col min="15595" max="15595" width="6.7265625" customWidth="1"/>
    <col min="15596" max="15598" width="13.6328125" customWidth="1"/>
    <col min="15599" max="15599" width="12.26953125" customWidth="1"/>
    <col min="15600" max="15602" width="13.6328125" customWidth="1"/>
    <col min="15603" max="15604" width="12.26953125" customWidth="1"/>
    <col min="15605" max="15607" width="13.6328125" customWidth="1"/>
    <col min="15608" max="15609" width="12.26953125" customWidth="1"/>
    <col min="15610" max="15612" width="13.6328125" customWidth="1"/>
    <col min="15613" max="15614" width="12.26953125" customWidth="1"/>
    <col min="15615" max="15617" width="13.6328125" customWidth="1"/>
    <col min="15618" max="15618" width="12.453125" bestFit="1" customWidth="1"/>
    <col min="15619" max="15619" width="12.26953125" customWidth="1"/>
    <col min="15620" max="15620" width="11.26953125" customWidth="1"/>
    <col min="15621" max="15622" width="13.6328125" customWidth="1"/>
    <col min="15623" max="15623" width="13.6328125" bestFit="1" customWidth="1"/>
    <col min="15624" max="15624" width="12.26953125" customWidth="1"/>
    <col min="15625" max="15625" width="9.08984375" customWidth="1"/>
    <col min="15626" max="15627" width="13.6328125" customWidth="1"/>
    <col min="15628" max="15628" width="14.36328125" bestFit="1" customWidth="1"/>
    <col min="15629" max="15629" width="12.26953125" customWidth="1"/>
    <col min="15630" max="15632" width="12.81640625" customWidth="1"/>
    <col min="15633" max="15637" width="12.26953125" customWidth="1"/>
    <col min="15638" max="15640" width="12.81640625" customWidth="1"/>
    <col min="15641" max="15645" width="12.26953125" customWidth="1"/>
    <col min="15646" max="15648" width="12.81640625" customWidth="1"/>
    <col min="15649" max="15649" width="14.36328125" bestFit="1" customWidth="1"/>
    <col min="15650" max="15653" width="12.26953125" customWidth="1"/>
    <col min="15654" max="15656" width="12.81640625" customWidth="1"/>
    <col min="15657" max="15658" width="14.36328125" bestFit="1" customWidth="1"/>
    <col min="15659" max="15660" width="13.26953125" bestFit="1" customWidth="1"/>
    <col min="15661" max="15661" width="12.26953125" customWidth="1"/>
    <col min="15662" max="15664" width="12.81640625" customWidth="1"/>
    <col min="15665" max="15667" width="14.36328125" bestFit="1" customWidth="1"/>
    <col min="15668" max="15669" width="12.26953125" customWidth="1"/>
    <col min="15670" max="15670" width="12" customWidth="1"/>
    <col min="15671" max="15672" width="12.81640625" customWidth="1"/>
    <col min="15673" max="15674" width="12.26953125" customWidth="1"/>
    <col min="15675" max="15675" width="13.6328125" bestFit="1" customWidth="1"/>
    <col min="15676" max="15677" width="12.26953125" customWidth="1"/>
    <col min="15678" max="15680" width="12.81640625" customWidth="1"/>
    <col min="15681" max="15685" width="12.26953125" customWidth="1"/>
    <col min="15686" max="15688" width="12.81640625" customWidth="1"/>
    <col min="15689" max="15693" width="12.26953125" customWidth="1"/>
    <col min="15694" max="15696" width="12.81640625" customWidth="1"/>
    <col min="15697" max="15701" width="12.26953125" customWidth="1"/>
    <col min="15702" max="15704" width="12.81640625" customWidth="1"/>
    <col min="15705" max="15705" width="14.36328125" bestFit="1" customWidth="1"/>
    <col min="15706" max="15706" width="13.26953125" bestFit="1" customWidth="1"/>
    <col min="15707" max="15708" width="14.36328125" bestFit="1" customWidth="1"/>
    <col min="15709" max="15709" width="12.26953125" customWidth="1"/>
    <col min="15710" max="15710" width="10.81640625" customWidth="1"/>
    <col min="15711" max="15712" width="12.81640625" customWidth="1"/>
    <col min="15713" max="15713" width="13.6328125" bestFit="1" customWidth="1"/>
    <col min="15714" max="15716" width="14.36328125" bestFit="1" customWidth="1"/>
    <col min="15717" max="15717" width="12.26953125" customWidth="1"/>
    <col min="15718" max="15718" width="10.81640625" customWidth="1"/>
    <col min="15719" max="15720" width="12.81640625" customWidth="1"/>
    <col min="15721" max="15721" width="13.6328125" bestFit="1" customWidth="1"/>
    <col min="15722" max="15722" width="12.453125" bestFit="1" customWidth="1"/>
    <col min="15723" max="15724" width="13.6328125" bestFit="1" customWidth="1"/>
    <col min="15725" max="15725" width="12.26953125" customWidth="1"/>
    <col min="15726" max="15728" width="12.81640625" customWidth="1"/>
    <col min="15729" max="15733" width="12.26953125" customWidth="1"/>
    <col min="15734" max="15736" width="12.81640625" customWidth="1"/>
    <col min="15737" max="15737" width="12.26953125" customWidth="1"/>
    <col min="15738" max="15738" width="13.26953125" bestFit="1" customWidth="1"/>
    <col min="15739" max="15740" width="14.36328125" bestFit="1" customWidth="1"/>
    <col min="15741" max="15741" width="12.26953125" customWidth="1"/>
    <col min="15742" max="15744" width="12.81640625" customWidth="1"/>
    <col min="15745" max="15748" width="14.36328125" bestFit="1" customWidth="1"/>
    <col min="15749" max="15749" width="12.26953125" customWidth="1"/>
    <col min="15750" max="15750" width="12.81640625" bestFit="1" customWidth="1"/>
    <col min="15751" max="15752" width="12.81640625" customWidth="1"/>
    <col min="15753" max="15753" width="14.36328125" bestFit="1" customWidth="1"/>
    <col min="15754" max="15756" width="13.6328125" bestFit="1" customWidth="1"/>
    <col min="15757" max="15757" width="12.26953125" customWidth="1"/>
    <col min="15758" max="15760" width="12.81640625" customWidth="1"/>
    <col min="15761" max="15761" width="13.6328125" bestFit="1" customWidth="1"/>
    <col min="15762" max="15764" width="14.36328125" bestFit="1" customWidth="1"/>
    <col min="15765" max="15765" width="12.26953125" customWidth="1"/>
    <col min="15766" max="15766" width="12" customWidth="1"/>
    <col min="15767" max="15768" width="12.81640625" customWidth="1"/>
    <col min="15769" max="15769" width="13.6328125" bestFit="1" customWidth="1"/>
    <col min="15770" max="15772" width="14.36328125" bestFit="1" customWidth="1"/>
    <col min="15773" max="15788" width="12.26953125" customWidth="1"/>
    <col min="15789" max="15789" width="12.81640625" customWidth="1"/>
    <col min="15790" max="15790" width="12.26953125" customWidth="1"/>
    <col min="15791" max="15791" width="11.453125" customWidth="1"/>
    <col min="15792" max="15792" width="11.7265625" customWidth="1"/>
    <col min="15793" max="15800" width="12.26953125" customWidth="1"/>
    <col min="15801" max="15803" width="13.6328125" customWidth="1"/>
    <col min="15804" max="15805" width="12.26953125" customWidth="1"/>
    <col min="15806" max="15808" width="13.6328125" customWidth="1"/>
    <col min="15809" max="15810" width="12.26953125" customWidth="1"/>
    <col min="15811" max="15813" width="13.6328125" customWidth="1"/>
    <col min="15814" max="15815" width="12.26953125" customWidth="1"/>
    <col min="15816" max="15818" width="13.6328125" customWidth="1"/>
    <col min="15819" max="15819" width="14.36328125" customWidth="1"/>
    <col min="15820" max="15820" width="12.26953125" customWidth="1"/>
    <col min="15821" max="15823" width="13.6328125" customWidth="1"/>
    <col min="15824" max="15824" width="14.36328125" customWidth="1"/>
    <col min="15825" max="15825" width="12.26953125" customWidth="1"/>
    <col min="15826" max="15826" width="10.26953125" customWidth="1"/>
    <col min="15827" max="15828" width="13.6328125" customWidth="1"/>
    <col min="15829" max="15830" width="12.26953125" customWidth="1"/>
    <col min="15831" max="15833" width="13.6328125" customWidth="1"/>
    <col min="15834" max="15834" width="14.36328125" customWidth="1"/>
    <col min="15835" max="15835" width="12.26953125" customWidth="1"/>
    <col min="15836" max="15838" width="13.6328125" customWidth="1"/>
    <col min="15839" max="15839" width="12.453125" customWidth="1"/>
    <col min="15840" max="15840" width="12.26953125" customWidth="1"/>
    <col min="15841" max="15841" width="11.26953125" customWidth="1"/>
    <col min="15842" max="15844" width="13.6328125" customWidth="1"/>
    <col min="15845" max="15845" width="12.26953125" customWidth="1"/>
    <col min="15846" max="15846" width="9.08984375" customWidth="1"/>
    <col min="15847" max="15849" width="13.6328125" customWidth="1"/>
    <col min="15850" max="15850" width="12.26953125" customWidth="1"/>
    <col min="15851" max="15851" width="6.7265625" customWidth="1"/>
    <col min="15852" max="15854" width="13.6328125" customWidth="1"/>
    <col min="15855" max="15855" width="12.26953125" customWidth="1"/>
    <col min="15856" max="15858" width="13.6328125" customWidth="1"/>
    <col min="15859" max="15860" width="12.26953125" customWidth="1"/>
    <col min="15861" max="15863" width="13.6328125" customWidth="1"/>
    <col min="15864" max="15865" width="12.26953125" customWidth="1"/>
    <col min="15866" max="15868" width="13.6328125" customWidth="1"/>
    <col min="15869" max="15870" width="12.26953125" customWidth="1"/>
    <col min="15871" max="15873" width="13.6328125" customWidth="1"/>
    <col min="15874" max="15874" width="12.453125" bestFit="1" customWidth="1"/>
    <col min="15875" max="15875" width="12.26953125" customWidth="1"/>
    <col min="15876" max="15876" width="11.26953125" customWidth="1"/>
    <col min="15877" max="15878" width="13.6328125" customWidth="1"/>
    <col min="15879" max="15879" width="13.6328125" bestFit="1" customWidth="1"/>
    <col min="15880" max="15880" width="12.26953125" customWidth="1"/>
    <col min="15881" max="15881" width="9.08984375" customWidth="1"/>
    <col min="15882" max="15883" width="13.6328125" customWidth="1"/>
    <col min="15884" max="15884" width="14.36328125" bestFit="1" customWidth="1"/>
    <col min="15885" max="15885" width="12.26953125" customWidth="1"/>
    <col min="15886" max="15888" width="12.81640625" customWidth="1"/>
    <col min="15889" max="15893" width="12.26953125" customWidth="1"/>
    <col min="15894" max="15896" width="12.81640625" customWidth="1"/>
    <col min="15897" max="15901" width="12.26953125" customWidth="1"/>
    <col min="15902" max="15904" width="12.81640625" customWidth="1"/>
    <col min="15905" max="15905" width="14.36328125" bestFit="1" customWidth="1"/>
    <col min="15906" max="15909" width="12.26953125" customWidth="1"/>
    <col min="15910" max="15912" width="12.81640625" customWidth="1"/>
    <col min="15913" max="15914" width="14.36328125" bestFit="1" customWidth="1"/>
    <col min="15915" max="15916" width="13.26953125" bestFit="1" customWidth="1"/>
    <col min="15917" max="15917" width="12.26953125" customWidth="1"/>
    <col min="15918" max="15920" width="12.81640625" customWidth="1"/>
    <col min="15921" max="15923" width="14.36328125" bestFit="1" customWidth="1"/>
    <col min="15924" max="15925" width="12.26953125" customWidth="1"/>
    <col min="15926" max="15926" width="12" customWidth="1"/>
    <col min="15927" max="15928" width="12.81640625" customWidth="1"/>
    <col min="15929" max="15930" width="12.26953125" customWidth="1"/>
    <col min="15931" max="15931" width="13.6328125" bestFit="1" customWidth="1"/>
    <col min="15932" max="15933" width="12.26953125" customWidth="1"/>
    <col min="15934" max="15936" width="12.81640625" customWidth="1"/>
    <col min="15937" max="15941" width="12.26953125" customWidth="1"/>
    <col min="15942" max="15944" width="12.81640625" customWidth="1"/>
    <col min="15945" max="15949" width="12.26953125" customWidth="1"/>
    <col min="15950" max="15952" width="12.81640625" customWidth="1"/>
    <col min="15953" max="15957" width="12.26953125" customWidth="1"/>
    <col min="15958" max="15960" width="12.81640625" customWidth="1"/>
    <col min="15961" max="15961" width="14.36328125" bestFit="1" customWidth="1"/>
    <col min="15962" max="15962" width="13.26953125" bestFit="1" customWidth="1"/>
    <col min="15963" max="15964" width="14.36328125" bestFit="1" customWidth="1"/>
    <col min="15965" max="15965" width="12.26953125" customWidth="1"/>
    <col min="15966" max="15966" width="10.81640625" customWidth="1"/>
    <col min="15967" max="15968" width="12.81640625" customWidth="1"/>
    <col min="15969" max="15969" width="13.6328125" bestFit="1" customWidth="1"/>
    <col min="15970" max="15972" width="14.36328125" bestFit="1" customWidth="1"/>
    <col min="15973" max="15973" width="12.26953125" customWidth="1"/>
    <col min="15974" max="15974" width="10.81640625" customWidth="1"/>
    <col min="15975" max="15976" width="12.81640625" customWidth="1"/>
    <col min="15977" max="15977" width="13.6328125" bestFit="1" customWidth="1"/>
    <col min="15978" max="15978" width="12.453125" bestFit="1" customWidth="1"/>
    <col min="15979" max="15980" width="13.6328125" bestFit="1" customWidth="1"/>
    <col min="15981" max="15981" width="12.26953125" customWidth="1"/>
    <col min="15982" max="15984" width="12.81640625" customWidth="1"/>
    <col min="15985" max="15989" width="12.26953125" customWidth="1"/>
    <col min="15990" max="15992" width="12.81640625" customWidth="1"/>
    <col min="15993" max="15993" width="12.26953125" customWidth="1"/>
    <col min="15994" max="15994" width="13.26953125" bestFit="1" customWidth="1"/>
    <col min="15995" max="15996" width="14.36328125" bestFit="1" customWidth="1"/>
    <col min="15997" max="15997" width="12.26953125" customWidth="1"/>
    <col min="15998" max="16000" width="12.81640625" customWidth="1"/>
    <col min="16001" max="16004" width="14.36328125" bestFit="1" customWidth="1"/>
    <col min="16005" max="16005" width="12.26953125" customWidth="1"/>
    <col min="16006" max="16006" width="12.81640625" bestFit="1" customWidth="1"/>
    <col min="16007" max="16008" width="12.81640625" customWidth="1"/>
    <col min="16009" max="16009" width="14.36328125" bestFit="1" customWidth="1"/>
    <col min="16010" max="16012" width="13.6328125" bestFit="1" customWidth="1"/>
    <col min="16013" max="16013" width="12.26953125" customWidth="1"/>
    <col min="16014" max="16016" width="12.81640625" customWidth="1"/>
    <col min="16017" max="16017" width="13.6328125" bestFit="1" customWidth="1"/>
    <col min="16018" max="16020" width="14.36328125" bestFit="1" customWidth="1"/>
    <col min="16021" max="16021" width="12.26953125" customWidth="1"/>
    <col min="16022" max="16022" width="12" customWidth="1"/>
    <col min="16023" max="16024" width="12.81640625" customWidth="1"/>
    <col min="16025" max="16025" width="13.6328125" bestFit="1" customWidth="1"/>
    <col min="16026" max="16028" width="14.36328125" bestFit="1" customWidth="1"/>
    <col min="16029" max="16044" width="12.26953125" customWidth="1"/>
    <col min="16045" max="16045" width="12.81640625" customWidth="1"/>
    <col min="16046" max="16046" width="12.26953125" customWidth="1"/>
    <col min="16047" max="16047" width="11.453125" customWidth="1"/>
    <col min="16048" max="16048" width="11.7265625" customWidth="1"/>
    <col min="16049" max="16056" width="12.26953125" customWidth="1"/>
    <col min="16057" max="16059" width="13.6328125" customWidth="1"/>
    <col min="16060" max="16061" width="12.26953125" customWidth="1"/>
    <col min="16062" max="16064" width="13.6328125" customWidth="1"/>
    <col min="16065" max="16066" width="12.26953125" customWidth="1"/>
    <col min="16067" max="16069" width="13.6328125" customWidth="1"/>
    <col min="16070" max="16071" width="12.26953125" customWidth="1"/>
    <col min="16072" max="16074" width="13.6328125" customWidth="1"/>
    <col min="16075" max="16075" width="14.36328125" customWidth="1"/>
    <col min="16076" max="16076" width="12.26953125" customWidth="1"/>
    <col min="16077" max="16079" width="13.6328125" customWidth="1"/>
    <col min="16080" max="16080" width="14.36328125" customWidth="1"/>
    <col min="16081" max="16081" width="12.26953125" customWidth="1"/>
    <col min="16082" max="16082" width="10.26953125" customWidth="1"/>
    <col min="16083" max="16084" width="13.6328125" customWidth="1"/>
    <col min="16085" max="16086" width="12.26953125" customWidth="1"/>
    <col min="16087" max="16089" width="13.6328125" customWidth="1"/>
    <col min="16090" max="16090" width="14.36328125" customWidth="1"/>
    <col min="16091" max="16091" width="12.26953125" customWidth="1"/>
    <col min="16092" max="16094" width="13.6328125" customWidth="1"/>
    <col min="16095" max="16095" width="12.453125" customWidth="1"/>
    <col min="16096" max="16096" width="12.26953125" customWidth="1"/>
    <col min="16097" max="16097" width="11.26953125" customWidth="1"/>
    <col min="16098" max="16100" width="13.6328125" customWidth="1"/>
    <col min="16101" max="16101" width="12.26953125" customWidth="1"/>
    <col min="16102" max="16102" width="9.08984375" customWidth="1"/>
    <col min="16103" max="16105" width="13.6328125" customWidth="1"/>
    <col min="16106" max="16106" width="12.26953125" customWidth="1"/>
    <col min="16107" max="16107" width="6.7265625" customWidth="1"/>
    <col min="16108" max="16110" width="13.6328125" customWidth="1"/>
    <col min="16111" max="16111" width="12.26953125" customWidth="1"/>
    <col min="16112" max="16114" width="13.6328125" customWidth="1"/>
    <col min="16115" max="16116" width="12.26953125" customWidth="1"/>
    <col min="16117" max="16119" width="13.6328125" customWidth="1"/>
    <col min="16120" max="16121" width="12.26953125" customWidth="1"/>
    <col min="16122" max="16124" width="13.6328125" customWidth="1"/>
    <col min="16125" max="16126" width="12.26953125" customWidth="1"/>
    <col min="16127" max="16129" width="13.6328125" customWidth="1"/>
    <col min="16130" max="16130" width="12.453125" bestFit="1" customWidth="1"/>
    <col min="16131" max="16131" width="12.26953125" customWidth="1"/>
    <col min="16132" max="16132" width="11.26953125" customWidth="1"/>
    <col min="16133" max="16134" width="13.6328125" customWidth="1"/>
    <col min="16135" max="16135" width="13.6328125" bestFit="1" customWidth="1"/>
    <col min="16136" max="16136" width="12.26953125" customWidth="1"/>
    <col min="16137" max="16137" width="9.08984375" customWidth="1"/>
    <col min="16138" max="16139" width="13.6328125" customWidth="1"/>
    <col min="16140" max="16140" width="14.36328125" bestFit="1" customWidth="1"/>
    <col min="16141" max="16141" width="12.26953125" customWidth="1"/>
    <col min="16142" max="16144" width="12.81640625" customWidth="1"/>
    <col min="16145" max="16149" width="12.26953125" customWidth="1"/>
    <col min="16150" max="16152" width="12.81640625" customWidth="1"/>
    <col min="16153" max="16157" width="12.26953125" customWidth="1"/>
    <col min="16158" max="16160" width="12.81640625" customWidth="1"/>
    <col min="16161" max="16161" width="14.36328125" bestFit="1" customWidth="1"/>
    <col min="16162" max="16165" width="12.26953125" customWidth="1"/>
    <col min="16166" max="16168" width="12.81640625" customWidth="1"/>
    <col min="16169" max="16170" width="14.36328125" bestFit="1" customWidth="1"/>
    <col min="16171" max="16172" width="13.26953125" bestFit="1" customWidth="1"/>
    <col min="16173" max="16173" width="12.26953125" customWidth="1"/>
    <col min="16174" max="16176" width="12.81640625" customWidth="1"/>
    <col min="16177" max="16179" width="14.36328125" bestFit="1" customWidth="1"/>
    <col min="16180" max="16181" width="12.26953125" customWidth="1"/>
    <col min="16182" max="16182" width="12" customWidth="1"/>
    <col min="16183" max="16184" width="12.81640625" customWidth="1"/>
    <col min="16185" max="16186" width="12.26953125" customWidth="1"/>
    <col min="16187" max="16187" width="13.6328125" bestFit="1" customWidth="1"/>
    <col min="16188" max="16189" width="12.26953125" customWidth="1"/>
    <col min="16190" max="16192" width="12.81640625" customWidth="1"/>
    <col min="16193" max="16197" width="12.26953125" customWidth="1"/>
    <col min="16198" max="16200" width="12.81640625" customWidth="1"/>
    <col min="16201" max="16205" width="12.26953125" customWidth="1"/>
    <col min="16206" max="16208" width="12.81640625" customWidth="1"/>
    <col min="16209" max="16213" width="12.26953125" customWidth="1"/>
    <col min="16214" max="16216" width="12.81640625" customWidth="1"/>
    <col min="16217" max="16217" width="14.36328125" bestFit="1" customWidth="1"/>
    <col min="16218" max="16218" width="13.26953125" bestFit="1" customWidth="1"/>
    <col min="16219" max="16220" width="14.36328125" bestFit="1" customWidth="1"/>
    <col min="16221" max="16221" width="12.26953125" customWidth="1"/>
    <col min="16222" max="16222" width="10.81640625" customWidth="1"/>
    <col min="16223" max="16224" width="12.81640625" customWidth="1"/>
    <col min="16225" max="16225" width="13.6328125" bestFit="1" customWidth="1"/>
    <col min="16226" max="16228" width="14.36328125" bestFit="1" customWidth="1"/>
    <col min="16229" max="16229" width="12.26953125" customWidth="1"/>
    <col min="16230" max="16230" width="10.81640625" customWidth="1"/>
    <col min="16231" max="16232" width="12.81640625" customWidth="1"/>
    <col min="16233" max="16233" width="13.6328125" bestFit="1" customWidth="1"/>
    <col min="16234" max="16234" width="12.453125" bestFit="1" customWidth="1"/>
    <col min="16235" max="16236" width="13.6328125" bestFit="1" customWidth="1"/>
    <col min="16237" max="16237" width="12.26953125" customWidth="1"/>
    <col min="16238" max="16240" width="12.81640625" customWidth="1"/>
    <col min="16241" max="16245" width="12.26953125" customWidth="1"/>
    <col min="16246" max="16248" width="12.81640625" customWidth="1"/>
    <col min="16249" max="16249" width="12.26953125" customWidth="1"/>
    <col min="16250" max="16250" width="13.26953125" bestFit="1" customWidth="1"/>
    <col min="16251" max="16252" width="14.36328125" bestFit="1" customWidth="1"/>
    <col min="16253" max="16253" width="12.26953125" customWidth="1"/>
    <col min="16254" max="16256" width="12.81640625" customWidth="1"/>
    <col min="16257" max="16260" width="14.36328125" bestFit="1" customWidth="1"/>
    <col min="16261" max="16261" width="12.26953125" customWidth="1"/>
    <col min="16262" max="16262" width="12.81640625" bestFit="1" customWidth="1"/>
    <col min="16263" max="16264" width="12.81640625" customWidth="1"/>
    <col min="16265" max="16265" width="14.36328125" bestFit="1" customWidth="1"/>
    <col min="16266" max="16268" width="13.6328125" bestFit="1" customWidth="1"/>
    <col min="16269" max="16269" width="12.26953125" customWidth="1"/>
    <col min="16270" max="16272" width="12.81640625" customWidth="1"/>
    <col min="16273" max="16273" width="13.6328125" bestFit="1" customWidth="1"/>
    <col min="16274" max="16276" width="14.36328125" bestFit="1" customWidth="1"/>
    <col min="16277" max="16277" width="12.26953125" customWidth="1"/>
    <col min="16278" max="16278" width="12" customWidth="1"/>
    <col min="16279" max="16280" width="12.81640625" customWidth="1"/>
    <col min="16281" max="16281" width="13.6328125" bestFit="1" customWidth="1"/>
    <col min="16282" max="16284" width="14.36328125" bestFit="1" customWidth="1"/>
    <col min="16285" max="16384" width="12.26953125" customWidth="1"/>
  </cols>
  <sheetData>
    <row r="1" spans="1:156" s="29" customFormat="1" ht="18" x14ac:dyDescent="0.4">
      <c r="A1" s="3" t="s">
        <v>534</v>
      </c>
      <c r="B1" s="2"/>
      <c r="C1" s="2"/>
      <c r="D1" s="2"/>
      <c r="E1" s="2"/>
      <c r="F1" s="2"/>
      <c r="G1" s="2"/>
      <c r="M1" s="29" t="s">
        <v>254</v>
      </c>
      <c r="N1" s="35">
        <v>0.59954691495000001</v>
      </c>
      <c r="O1" s="35">
        <v>0</v>
      </c>
      <c r="P1" s="35">
        <v>0</v>
      </c>
      <c r="Q1" s="29">
        <f t="shared" ref="Q1:Q64" si="0">N1*COS(O1+P1*$C$22)</f>
        <v>0.59954691495000001</v>
      </c>
      <c r="R1" s="29">
        <f t="shared" ref="R1:R64" si="1">N1*COS(O1+P1*$C$43)</f>
        <v>0.59954691495000001</v>
      </c>
      <c r="S1" s="29">
        <f t="shared" ref="S1:S64" si="2">N1*COS(O1+P1*$C$64)</f>
        <v>0.59954691495000001</v>
      </c>
      <c r="T1" s="29">
        <f t="shared" ref="T1:T64" si="3">N1*COS(O1+P1*$C$85)</f>
        <v>0.59954691495000001</v>
      </c>
      <c r="U1" s="29" t="s">
        <v>255</v>
      </c>
      <c r="V1" s="35">
        <v>529.93480757497002</v>
      </c>
      <c r="W1" s="35">
        <v>0</v>
      </c>
      <c r="X1" s="35">
        <v>0</v>
      </c>
      <c r="Y1" s="29">
        <f t="shared" ref="Y1:Y64" si="4">V1*COS(W1+X1*$C$22)</f>
        <v>529.93480757497002</v>
      </c>
      <c r="Z1" s="29">
        <f t="shared" ref="Z1:Z64" si="5">V1*COS(W1+X1*$C$43)</f>
        <v>529.93480757497002</v>
      </c>
      <c r="AA1" s="29">
        <f t="shared" ref="AA1:AA64" si="6">V1*COS(W1+X1*$C$64)</f>
        <v>529.93480757497002</v>
      </c>
      <c r="AB1" s="29">
        <f t="shared" ref="AB1:AB64" si="7">V1*COS(W1+X1*$C$85)</f>
        <v>529.93480757497002</v>
      </c>
      <c r="AC1" s="29" t="s">
        <v>256</v>
      </c>
      <c r="AD1" s="35">
        <v>4.7233597999999998E-4</v>
      </c>
      <c r="AE1" s="35">
        <v>4.3214832355399997</v>
      </c>
      <c r="AF1" s="35">
        <v>7.1135470007999997</v>
      </c>
      <c r="AG1" s="29">
        <f t="shared" ref="AG1:AG32" si="8">AD1*COS(AE1+AF1*$C$22)</f>
        <v>-1.2842878587925068E-4</v>
      </c>
      <c r="AH1" s="29">
        <f t="shared" ref="AH1:AH32" si="9">AD1*COS(AE1+AF1*$C$43)</f>
        <v>-1.2842901613480538E-4</v>
      </c>
      <c r="AI1" s="29">
        <f t="shared" ref="AI1:AI32" si="10">AD1*COS(AE1+AF1*$C$64)</f>
        <v>-1.2842901613531728E-4</v>
      </c>
      <c r="AJ1" s="29">
        <f t="shared" ref="AJ1:AJ32" si="11">AD1*COS(AE1+AF1*$C$85)</f>
        <v>-1.2842901613531728E-4</v>
      </c>
      <c r="AK1" s="29" t="s">
        <v>257</v>
      </c>
      <c r="AL1" s="35">
        <v>6.5016649999999994E-5</v>
      </c>
      <c r="AM1" s="35">
        <v>2.5986288048200001</v>
      </c>
      <c r="AN1" s="35">
        <v>7.1135470007999997</v>
      </c>
      <c r="AO1" s="29">
        <f t="shared" ref="AO1:AO32" si="12">AL1*COS(AM1+AN1*$C$22)</f>
        <v>-5.9167466902793559E-5</v>
      </c>
      <c r="AP1" s="29">
        <f t="shared" ref="AP1:AP32" si="13">AL1*COS(AM1+AN1*$C$43)</f>
        <v>-5.9167453250105543E-5</v>
      </c>
      <c r="AQ1" s="29">
        <f t="shared" ref="AQ1:AQ32" si="14">AL1*COS(AM1+AN1*$C$64)</f>
        <v>-5.9167453250075185E-5</v>
      </c>
      <c r="AR1" s="29">
        <f t="shared" ref="AR1:AR32" si="15">AL1*COS(AM1+AN1*$C$85)</f>
        <v>-5.9167453250075185E-5</v>
      </c>
      <c r="AS1" s="29" t="s">
        <v>258</v>
      </c>
      <c r="AT1" s="35">
        <v>6.6948300000000002E-6</v>
      </c>
      <c r="AU1" s="35">
        <v>0.85282421090000005</v>
      </c>
      <c r="AV1" s="35">
        <v>7.1135470007999997</v>
      </c>
      <c r="AW1" s="29">
        <f t="shared" ref="AW1:AW45" si="16">AT1*COS(AU1+AV1*$C$22)</f>
        <v>3.793626655385288E-6</v>
      </c>
      <c r="AX1" s="29">
        <f t="shared" ref="AX1:AX45" si="17">AT1*COS(AU1+AV1*$C$43)</f>
        <v>3.7936294497435941E-6</v>
      </c>
      <c r="AY1" s="29">
        <f t="shared" ref="AY1:AY45" si="18">AT1*COS(AU1+AV1*$C$64)</f>
        <v>3.7936294497498071E-6</v>
      </c>
      <c r="AZ1" s="29">
        <f t="shared" ref="AZ1:AZ45" si="19">AT1*COS(AU1+AV1*$C$85)</f>
        <v>3.7936294497498071E-6</v>
      </c>
      <c r="BA1" s="29" t="s">
        <v>259</v>
      </c>
      <c r="BB1" s="35">
        <v>4.9577E-7</v>
      </c>
      <c r="BC1" s="35">
        <v>5.2565896618399996</v>
      </c>
      <c r="BD1" s="35">
        <v>7.1135470007999997</v>
      </c>
      <c r="BE1" s="29">
        <f t="shared" ref="BE1:BE10" si="20">BB1*COS(BC1+BD1*$C$22)</f>
        <v>3.03862383466484E-7</v>
      </c>
      <c r="BF1" s="29">
        <f t="shared" ref="BF1:BF10" si="21">BB1*COS(BC1+BD1*$C$43)</f>
        <v>3.0386218502673565E-7</v>
      </c>
      <c r="BG1" s="29">
        <f t="shared" ref="BG1:BG10" si="22">BB1*COS(BC1+BD1*$C$64)</f>
        <v>3.0386218502629445E-7</v>
      </c>
      <c r="BH1" s="29">
        <f t="shared" ref="BH1:BH10" si="23">BB1*COS(BC1+BD1*$C$85)</f>
        <v>3.0386218502629445E-7</v>
      </c>
      <c r="BI1" s="29" t="s">
        <v>260</v>
      </c>
      <c r="BJ1" s="35">
        <v>2.2686157030000001E-2</v>
      </c>
      <c r="BK1" s="35">
        <v>3.5585260671799999</v>
      </c>
      <c r="BL1" s="35">
        <v>529.69096509459996</v>
      </c>
      <c r="BM1" s="29">
        <f t="shared" ref="BM1:BM64" si="24">BJ1*COS(BK1+BL1*$C$22)</f>
        <v>2.0853945458061032E-2</v>
      </c>
      <c r="BN1" s="29">
        <f t="shared" ref="BN1:BN64" si="25">BJ1*COS(BK1+BL1*$C$43)</f>
        <v>2.0853608539212559E-2</v>
      </c>
      <c r="BO1" s="29">
        <f t="shared" ref="BO1:BO64" si="26">BJ1*COS(BK1+BL1*$C$64)</f>
        <v>2.0853608538463402E-2</v>
      </c>
      <c r="BP1" s="29">
        <f t="shared" ref="BP1:BP64" si="27">BJ1*COS(BK1+BL1*$C$85)</f>
        <v>2.0853608538463402E-2</v>
      </c>
      <c r="BQ1" s="29" t="s">
        <v>261</v>
      </c>
      <c r="BR1" s="35">
        <v>1.7735178700000001E-3</v>
      </c>
      <c r="BS1" s="35">
        <v>5.7016648848599996</v>
      </c>
      <c r="BT1" s="35">
        <v>529.69096509459996</v>
      </c>
      <c r="BU1" s="29">
        <f t="shared" ref="BU1:BU32" si="28">BR1*COS(BS1+BT1*$C$22)</f>
        <v>-2.9599743048428336E-4</v>
      </c>
      <c r="BV1" s="29">
        <f t="shared" ref="BV1:BV32" si="29">BR1*COS(BS1+BT1*$C$43)</f>
        <v>-2.9593147117402729E-4</v>
      </c>
      <c r="BW1" s="29">
        <f t="shared" ref="BW1:BW32" si="30">BR1*COS(BS1+BT1*$C$64)</f>
        <v>-2.959314710273696E-4</v>
      </c>
      <c r="BX1" s="29">
        <f t="shared" ref="BX1:BX32" si="31">BR1*COS(BS1+BT1*$C$85)</f>
        <v>-2.959314710273696E-4</v>
      </c>
      <c r="BY1" s="29" t="s">
        <v>262</v>
      </c>
      <c r="BZ1" s="35">
        <v>8.0940510000000003E-5</v>
      </c>
      <c r="CA1" s="35">
        <v>1.4632284365799999</v>
      </c>
      <c r="CB1" s="35">
        <v>529.69096509459996</v>
      </c>
      <c r="CC1" s="29">
        <f t="shared" ref="CC1:CC32" si="32">BZ1*COS(CA1+CB1*$C$22)</f>
        <v>-6.4842886889628497E-5</v>
      </c>
      <c r="CD1" s="29">
        <f t="shared" ref="CD1:CD32" si="33">BZ1*COS(CA1+CB1*$C$43)</f>
        <v>-6.4844714138052694E-5</v>
      </c>
      <c r="CE1" s="29">
        <f t="shared" ref="CE1:CE32" si="34">BZ1*COS(CA1+CB1*$C$64)</f>
        <v>-6.4844714142115389E-5</v>
      </c>
      <c r="CF1" s="29">
        <f t="shared" ref="CF1:CF32" si="35">BZ1*COS(CA1+CB1*$C$85)</f>
        <v>-6.4844714142115389E-5</v>
      </c>
      <c r="CG1" s="29" t="s">
        <v>263</v>
      </c>
      <c r="CH1" s="35">
        <v>2.51624E-6</v>
      </c>
      <c r="CI1" s="35">
        <v>3.3808792308400002</v>
      </c>
      <c r="CJ1" s="35">
        <v>529.69096509459996</v>
      </c>
      <c r="CK1" s="29">
        <f t="shared" ref="CK1:CK42" si="36">CH1*COS(CI1+CJ1*$C$22)</f>
        <v>2.1015551026842369E-6</v>
      </c>
      <c r="CL1" s="29">
        <f t="shared" ref="CL1:CL42" si="37">CH1*COS(CI1+CJ1*$C$43)</f>
        <v>2.1015029036428635E-6</v>
      </c>
      <c r="CM1" s="29">
        <f t="shared" ref="CM1:CM42" si="38">CH1*COS(CI1+CJ1*$C$64)</f>
        <v>2.1015029035267979E-6</v>
      </c>
      <c r="CN1" s="29">
        <f t="shared" ref="CN1:CN42" si="39">CH1*COS(CI1+CJ1*$C$85)</f>
        <v>2.1015029035267979E-6</v>
      </c>
      <c r="CO1" s="29" t="s">
        <v>264</v>
      </c>
      <c r="CP1" s="35">
        <v>1.505E-7</v>
      </c>
      <c r="CQ1" s="35">
        <v>4.5295699963700002</v>
      </c>
      <c r="CR1" s="35">
        <v>522.57741809380002</v>
      </c>
      <c r="CS1" s="29">
        <f t="shared" ref="CS1:CS12" si="40">CP1*COS(CQ1+CR1*$C$22)</f>
        <v>1.3546178492835103E-7</v>
      </c>
      <c r="CT1" s="29">
        <f t="shared" ref="CT1:CT12" si="41">CP1*COS(CQ1+CR1*$C$43)</f>
        <v>1.3546422519438882E-7</v>
      </c>
      <c r="CU1" s="29">
        <f t="shared" ref="CU1:CU12" si="42">CP1*COS(CQ1+CR1*$C$64)</f>
        <v>1.3546422519981443E-7</v>
      </c>
      <c r="CV1" s="29">
        <f t="shared" ref="CV1:CV12" si="43">CP1*COS(CQ1+CR1*$C$85)</f>
        <v>1.3546422519981443E-7</v>
      </c>
      <c r="CW1" s="29" t="s">
        <v>265</v>
      </c>
      <c r="CX1" s="35">
        <v>1.445E-8</v>
      </c>
      <c r="CY1" s="35">
        <v>9.1985540719999995E-2</v>
      </c>
      <c r="CZ1" s="35">
        <v>522.57741809380002</v>
      </c>
      <c r="DA1" s="29">
        <f>CX1*COS(CY1+CZ1*$C$22)</f>
        <v>-9.589353333653677E-9</v>
      </c>
      <c r="DB1" s="29">
        <f>CX1*COS(CY1+CZ1*$C$43)</f>
        <v>-9.5889510639661563E-9</v>
      </c>
      <c r="DC1" s="29">
        <f>CX1*COS(CY1+CZ1*$C$64)</f>
        <v>-9.5889510630717143E-9</v>
      </c>
      <c r="DD1" s="29">
        <f>CX1*COS(CY1+CZ1*$C$85)</f>
        <v>-9.5889510630717143E-9</v>
      </c>
      <c r="DE1" s="29" t="s">
        <v>266</v>
      </c>
      <c r="DF1" s="35">
        <v>5.2088742947100002</v>
      </c>
      <c r="DG1" s="35">
        <v>0</v>
      </c>
      <c r="DH1" s="35">
        <v>0</v>
      </c>
      <c r="DI1" s="29">
        <f t="shared" ref="DI1:DI64" si="44">DF1*COS(DG1+DH1*$C$22)</f>
        <v>5.2088742947100002</v>
      </c>
      <c r="DJ1" s="29">
        <f t="shared" ref="DJ1:DJ64" si="45">DF1*COS(DG1+DH1*$C$43)</f>
        <v>5.2088742947100002</v>
      </c>
      <c r="DK1" s="29">
        <f t="shared" ref="DK1:DK64" si="46">DF1*COS(DG1+DH1*$C$64)</f>
        <v>5.2088742947100002</v>
      </c>
      <c r="DL1" s="29">
        <f t="shared" ref="DL1:DL64" si="47">DF1*COS(DG1+DH1*$C$85)</f>
        <v>5.2088742947100002</v>
      </c>
      <c r="DM1" s="29" t="s">
        <v>267</v>
      </c>
      <c r="DN1" s="35">
        <v>1.2718015960000001E-2</v>
      </c>
      <c r="DO1" s="35">
        <v>2.6493751112199999</v>
      </c>
      <c r="DP1" s="35">
        <v>529.69096509459996</v>
      </c>
      <c r="DQ1" s="29">
        <f t="shared" ref="DQ1:DQ64" si="48">DN1*COS(DO1+DP1*$C$22)</f>
        <v>3.2324967712771178E-3</v>
      </c>
      <c r="DR1" s="29">
        <f t="shared" ref="DR1:DR64" si="49">DN1*COS(DO1+DP1*$C$43)</f>
        <v>3.232032797239597E-3</v>
      </c>
      <c r="DS1" s="29">
        <f t="shared" ref="DS1:DS64" si="50">DN1*COS(DO1+DP1*$C$64)</f>
        <v>3.2320327962079686E-3</v>
      </c>
      <c r="DT1" s="29">
        <f t="shared" ref="DT1:DT64" si="51">DN1*COS(DO1+DP1*$C$85)</f>
        <v>3.2320327962079686E-3</v>
      </c>
      <c r="DU1" s="29" t="s">
        <v>268</v>
      </c>
      <c r="DV1" s="35">
        <v>7.9644833000000004E-4</v>
      </c>
      <c r="DW1" s="35">
        <v>1.3586589659599999</v>
      </c>
      <c r="DX1" s="35">
        <v>529.69096509459996</v>
      </c>
      <c r="DY1" s="29">
        <f t="shared" ref="DY1:DY32" si="52">DV1*COS(DW1+DX1*$C$22)</f>
        <v>-6.8431902810982259E-4</v>
      </c>
      <c r="DZ1" s="29">
        <f t="shared" ref="DZ1:DZ32" si="53">DV1*COS(DW1+DX1*$C$43)</f>
        <v>-6.8433439772057727E-4</v>
      </c>
      <c r="EA1" s="29">
        <f t="shared" ref="EA1:EA32" si="54">DV1*COS(DW1+DX1*$C$64)</f>
        <v>-6.8433439775474969E-4</v>
      </c>
      <c r="EB1" s="29">
        <f t="shared" ref="EB1:EB32" si="55">DV1*COS(DW1+DX1*$C$85)</f>
        <v>-6.8433439775474969E-4</v>
      </c>
      <c r="EC1" s="29" t="s">
        <v>269</v>
      </c>
      <c r="ED1" s="35">
        <v>3.5192569999999997E-5</v>
      </c>
      <c r="EE1" s="35">
        <v>6.0580063384600003</v>
      </c>
      <c r="EF1" s="35">
        <v>529.69096509459996</v>
      </c>
      <c r="EG1" s="29">
        <f t="shared" ref="EG1:EG32" si="56">ED1*COS(EE1+EF1*$C$22)</f>
        <v>-1.7609262618270026E-5</v>
      </c>
      <c r="EH1" s="29">
        <f t="shared" ref="EH1:EH32" si="57">ED1*COS(EE1+EF1*$C$43)</f>
        <v>-1.7608113265980516E-5</v>
      </c>
      <c r="EI1" s="29">
        <f t="shared" ref="EI1:EI32" si="58">ED1*COS(EE1+EF1*$C$64)</f>
        <v>-1.7608113263424967E-5</v>
      </c>
      <c r="EJ1" s="29">
        <f t="shared" ref="EJ1:EJ32" si="59">ED1*COS(EE1+EF1*$C$85)</f>
        <v>-1.7608113263424967E-5</v>
      </c>
      <c r="EK1" s="29" t="s">
        <v>270</v>
      </c>
      <c r="EL1" s="35">
        <v>1.2862799999999999E-6</v>
      </c>
      <c r="EM1" s="35">
        <v>8.4193095570000001E-2</v>
      </c>
      <c r="EN1" s="35">
        <v>536.80451209540001</v>
      </c>
      <c r="EO1" s="29">
        <f t="shared" ref="EO1:EO46" si="60">EL1*COS(EM1+EN1*$C$22)</f>
        <v>-1.0454820515343863E-6</v>
      </c>
      <c r="EP1" s="29">
        <f t="shared" ref="EP1:EP46" si="61">EL1*COS(EM1+EN1*$C$43)</f>
        <v>-1.0454534066331209E-6</v>
      </c>
      <c r="EQ1" s="29">
        <f t="shared" ref="EQ1:EQ46" si="62">EL1*COS(EM1+EN1*$C$64)</f>
        <v>-1.0454534065694286E-6</v>
      </c>
      <c r="ER1" s="29">
        <f t="shared" ref="ER1:ER46" si="63">EL1*COS(EM1+EN1*$C$85)</f>
        <v>-1.0454534065694286E-6</v>
      </c>
      <c r="ES1" s="29" t="s">
        <v>271</v>
      </c>
      <c r="ET1" s="35">
        <v>1.1188000000000001E-7</v>
      </c>
      <c r="EU1" s="35">
        <v>4.7524939994500004</v>
      </c>
      <c r="EV1" s="35">
        <v>536.80451209540001</v>
      </c>
      <c r="EW1" s="29">
        <f t="shared" ref="EW1:EW9" si="64">ET1*COS(EU1+EV1*$C$22)</f>
        <v>6.9120201959739681E-8</v>
      </c>
      <c r="EX1" s="29">
        <f t="shared" ref="EX1:EX9" si="65">ET1*COS(EU1+EV1*$C$43)</f>
        <v>6.9123564891636006E-8</v>
      </c>
      <c r="EY1" s="29">
        <f t="shared" ref="EY1:EY9" si="66">ET1*COS(EU1+EV1*$C$64)</f>
        <v>6.9123564899113202E-8</v>
      </c>
      <c r="EZ1" s="29">
        <f t="shared" ref="EZ1:EZ9" si="67">ET1*COS(EU1+EV1*$C$85)</f>
        <v>6.9123564899113202E-8</v>
      </c>
    </row>
    <row r="2" spans="1:156" s="29" customFormat="1" ht="13.5" x14ac:dyDescent="0.3">
      <c r="A2" s="2"/>
      <c r="B2" s="2"/>
      <c r="C2" s="2"/>
      <c r="D2" s="2"/>
      <c r="E2" s="2"/>
      <c r="F2" s="2"/>
      <c r="G2" s="2"/>
      <c r="N2" s="35">
        <v>9.6958987110000006E-2</v>
      </c>
      <c r="O2" s="35">
        <v>5.06191793105</v>
      </c>
      <c r="P2" s="35">
        <v>529.69096509459996</v>
      </c>
      <c r="Q2" s="29">
        <f t="shared" si="0"/>
        <v>4.4089705778543493E-2</v>
      </c>
      <c r="R2" s="29">
        <f t="shared" si="1"/>
        <v>4.4092963063128168E-2</v>
      </c>
      <c r="S2" s="29">
        <f t="shared" si="2"/>
        <v>4.4092963070370507E-2</v>
      </c>
      <c r="T2" s="29">
        <f t="shared" si="3"/>
        <v>4.4092963070370507E-2</v>
      </c>
      <c r="V2" s="35">
        <v>4.8974119399999997E-3</v>
      </c>
      <c r="W2" s="35">
        <v>4.2206668992800003</v>
      </c>
      <c r="X2" s="35">
        <v>529.69096509459996</v>
      </c>
      <c r="Y2" s="29">
        <f t="shared" si="4"/>
        <v>4.7359656411166216E-3</v>
      </c>
      <c r="Z2" s="29">
        <f t="shared" si="5"/>
        <v>4.7360126787953276E-3</v>
      </c>
      <c r="AA2" s="29">
        <f t="shared" si="6"/>
        <v>4.7360126788999063E-3</v>
      </c>
      <c r="AB2" s="29">
        <f t="shared" si="7"/>
        <v>4.7360126788999063E-3</v>
      </c>
      <c r="AD2" s="35">
        <v>3.0629053000000002E-4</v>
      </c>
      <c r="AE2" s="35">
        <v>2.9302144021599998</v>
      </c>
      <c r="AF2" s="35">
        <v>529.69096509459996</v>
      </c>
      <c r="AG2" s="29">
        <f t="shared" si="8"/>
        <v>1.5690331615827533E-4</v>
      </c>
      <c r="AH2" s="29">
        <f t="shared" si="9"/>
        <v>1.5689339376036277E-4</v>
      </c>
      <c r="AI2" s="29">
        <f t="shared" si="10"/>
        <v>1.5689339373830055E-4</v>
      </c>
      <c r="AJ2" s="29">
        <f t="shared" si="11"/>
        <v>1.5689339373830055E-4</v>
      </c>
      <c r="AL2" s="35">
        <v>1.356524E-5</v>
      </c>
      <c r="AM2" s="35">
        <v>1.3463588641099999</v>
      </c>
      <c r="AN2" s="35">
        <v>529.69096509459996</v>
      </c>
      <c r="AO2" s="29">
        <f t="shared" si="12"/>
        <v>-1.1739916645787538E-5</v>
      </c>
      <c r="AP2" s="29">
        <f t="shared" si="13"/>
        <v>-1.1740172996141098E-5</v>
      </c>
      <c r="AQ2" s="29">
        <f t="shared" si="14"/>
        <v>-1.1740172996711062E-5</v>
      </c>
      <c r="AR2" s="29">
        <f t="shared" si="15"/>
        <v>-1.1740172996711062E-5</v>
      </c>
      <c r="AT2" s="35">
        <v>9.9960999999999999E-7</v>
      </c>
      <c r="AU2" s="35">
        <v>0.74258947751000004</v>
      </c>
      <c r="AV2" s="35">
        <v>14.227094001599999</v>
      </c>
      <c r="AW2" s="29">
        <f t="shared" si="16"/>
        <v>5.6205370367581071E-7</v>
      </c>
      <c r="AX2" s="29">
        <f t="shared" si="17"/>
        <v>5.6205454116240262E-7</v>
      </c>
      <c r="AY2" s="29">
        <f t="shared" si="18"/>
        <v>5.6205454116426493E-7</v>
      </c>
      <c r="AZ2" s="29">
        <f t="shared" si="19"/>
        <v>5.6205454116426493E-7</v>
      </c>
      <c r="BB2" s="35">
        <v>1.5760999999999999E-7</v>
      </c>
      <c r="BC2" s="35">
        <v>5.2512683747800004</v>
      </c>
      <c r="BD2" s="35">
        <v>14.227094001599999</v>
      </c>
      <c r="BE2" s="29">
        <f t="shared" si="20"/>
        <v>1.0971271144421446E-7</v>
      </c>
      <c r="BF2" s="29">
        <f t="shared" si="21"/>
        <v>1.0971259680297E-7</v>
      </c>
      <c r="BG2" s="29">
        <f t="shared" si="22"/>
        <v>1.0971259680271513E-7</v>
      </c>
      <c r="BH2" s="29">
        <f t="shared" si="23"/>
        <v>1.0971259680271513E-7</v>
      </c>
      <c r="BJ2" s="35">
        <v>1.0997163400000001E-3</v>
      </c>
      <c r="BK2" s="35">
        <v>3.9080934738900002</v>
      </c>
      <c r="BL2" s="35">
        <v>1059.3819301891999</v>
      </c>
      <c r="BM2" s="29">
        <f t="shared" si="24"/>
        <v>-7.0349176092128929E-4</v>
      </c>
      <c r="BN2" s="29">
        <f t="shared" si="25"/>
        <v>-7.0342799172992557E-4</v>
      </c>
      <c r="BO2" s="29">
        <f t="shared" si="26"/>
        <v>-7.034279915881335E-4</v>
      </c>
      <c r="BP2" s="29">
        <f t="shared" si="27"/>
        <v>-7.034279915881335E-4</v>
      </c>
      <c r="BR2" s="35">
        <v>3.2301709999999997E-5</v>
      </c>
      <c r="BS2" s="35">
        <v>5.7794161934000003</v>
      </c>
      <c r="BT2" s="35">
        <v>1059.3819301891999</v>
      </c>
      <c r="BU2" s="29">
        <f t="shared" si="28"/>
        <v>-1.7598178504304169E-5</v>
      </c>
      <c r="BV2" s="29">
        <f t="shared" si="29"/>
        <v>-1.7600221905378669E-5</v>
      </c>
      <c r="BW2" s="29">
        <f t="shared" si="30"/>
        <v>-1.7600221909921957E-5</v>
      </c>
      <c r="BX2" s="29">
        <f t="shared" si="31"/>
        <v>-1.7600221909921957E-5</v>
      </c>
      <c r="BZ2" s="35">
        <v>7.4241499999999999E-6</v>
      </c>
      <c r="CA2" s="35">
        <v>0.95691639002999995</v>
      </c>
      <c r="CB2" s="35">
        <v>522.57741809380002</v>
      </c>
      <c r="CC2" s="29">
        <f t="shared" si="32"/>
        <v>-7.422696796137996E-6</v>
      </c>
      <c r="CD2" s="29">
        <f t="shared" si="33"/>
        <v>-7.4227022571554129E-6</v>
      </c>
      <c r="CE2" s="29">
        <f t="shared" si="34"/>
        <v>-7.4227022571675441E-6</v>
      </c>
      <c r="CF2" s="29">
        <f t="shared" si="35"/>
        <v>-7.4227022571675441E-6</v>
      </c>
      <c r="CH2" s="35">
        <v>1.2173800000000001E-6</v>
      </c>
      <c r="CI2" s="35">
        <v>2.7331183719999999</v>
      </c>
      <c r="CJ2" s="35">
        <v>522.57741809380002</v>
      </c>
      <c r="CK2" s="29">
        <f t="shared" si="36"/>
        <v>2.7183286952725514E-7</v>
      </c>
      <c r="CL2" s="29">
        <f t="shared" si="37"/>
        <v>2.7178871008749089E-7</v>
      </c>
      <c r="CM2" s="29">
        <f t="shared" si="38"/>
        <v>2.7178870998930404E-7</v>
      </c>
      <c r="CN2" s="29">
        <f t="shared" si="39"/>
        <v>2.7178870998930404E-7</v>
      </c>
      <c r="CP2" s="35">
        <v>5.3699999999999998E-8</v>
      </c>
      <c r="CQ2" s="35">
        <v>4.47427159142</v>
      </c>
      <c r="CR2" s="35">
        <v>529.69096509459996</v>
      </c>
      <c r="CS2" s="29">
        <f t="shared" si="40"/>
        <v>4.6837877155991192E-8</v>
      </c>
      <c r="CT2" s="29">
        <f t="shared" si="41"/>
        <v>4.6838867881038594E-8</v>
      </c>
      <c r="CU2" s="29">
        <f t="shared" si="42"/>
        <v>4.683886788324135E-8</v>
      </c>
      <c r="CV2" s="29">
        <f t="shared" si="43"/>
        <v>4.683886788324135E-8</v>
      </c>
      <c r="CX2" s="35">
        <v>3.6800000000000001E-9</v>
      </c>
      <c r="CY2" s="35">
        <v>8.7440800300000003E-3</v>
      </c>
      <c r="CZ2" s="35">
        <v>515.46387109299997</v>
      </c>
      <c r="DA2" s="29">
        <f>CX2*COS(CY2+CZ2*$C$22)</f>
        <v>-1.8504240686019298E-9</v>
      </c>
      <c r="DB2" s="29">
        <f>CX2*COS(CY2+CZ2*$C$43)</f>
        <v>-1.8503073047568208E-9</v>
      </c>
      <c r="DC2" s="29">
        <f>CX2*COS(CY2+CZ2*$C$64)</f>
        <v>-1.8503073044971988E-9</v>
      </c>
      <c r="DD2" s="29">
        <f>CX2*COS(CY2+CZ2*$C$85)</f>
        <v>-1.8503073044971988E-9</v>
      </c>
      <c r="DF2" s="35">
        <v>0.2520932702</v>
      </c>
      <c r="DG2" s="35">
        <v>3.4910864001499999</v>
      </c>
      <c r="DH2" s="35">
        <v>529.69096509459996</v>
      </c>
      <c r="DI2" s="29">
        <f t="shared" si="44"/>
        <v>0.22451823122918854</v>
      </c>
      <c r="DJ2" s="29">
        <f t="shared" si="45"/>
        <v>0.22451390678778133</v>
      </c>
      <c r="DK2" s="29">
        <f t="shared" si="46"/>
        <v>0.22451390677816579</v>
      </c>
      <c r="DL2" s="29">
        <f t="shared" si="47"/>
        <v>0.22451390677816579</v>
      </c>
      <c r="DN2" s="35">
        <v>6.1661770999999995E-4</v>
      </c>
      <c r="DO2" s="35">
        <v>3.00076251018</v>
      </c>
      <c r="DP2" s="35">
        <v>1059.3819301891999</v>
      </c>
      <c r="DQ2" s="29">
        <f t="shared" si="48"/>
        <v>1.3048084060190377E-4</v>
      </c>
      <c r="DR2" s="29">
        <f t="shared" si="49"/>
        <v>1.3052630467328842E-4</v>
      </c>
      <c r="DS2" s="29">
        <f t="shared" si="50"/>
        <v>1.3052630477437471E-4</v>
      </c>
      <c r="DT2" s="29">
        <f t="shared" si="51"/>
        <v>1.3052630477437471E-4</v>
      </c>
      <c r="DV2" s="35">
        <v>8.2516180000000007E-5</v>
      </c>
      <c r="DW2" s="35">
        <v>5.7777393544400004</v>
      </c>
      <c r="DX2" s="35">
        <v>522.57741809380002</v>
      </c>
      <c r="DY2" s="29">
        <f t="shared" si="52"/>
        <v>-1.0551271488544171E-5</v>
      </c>
      <c r="DZ2" s="29">
        <f t="shared" si="53"/>
        <v>-1.0548225964276148E-5</v>
      </c>
      <c r="EA2" s="29">
        <f t="shared" si="54"/>
        <v>-1.0548225957504551E-5</v>
      </c>
      <c r="EB2" s="29">
        <f t="shared" si="55"/>
        <v>-1.0548225957504551E-5</v>
      </c>
      <c r="ED2" s="35">
        <v>1.073239E-5</v>
      </c>
      <c r="EE2" s="35">
        <v>1.6732134576</v>
      </c>
      <c r="EF2" s="35">
        <v>536.80451209540001</v>
      </c>
      <c r="EG2" s="29">
        <f t="shared" si="56"/>
        <v>-6.092148757498031E-6</v>
      </c>
      <c r="EH2" s="29">
        <f t="shared" si="57"/>
        <v>-6.0924865137384537E-6</v>
      </c>
      <c r="EI2" s="29">
        <f t="shared" si="58"/>
        <v>-6.0924865144894272E-6</v>
      </c>
      <c r="EJ2" s="29">
        <f t="shared" si="59"/>
        <v>-6.0924865144894272E-6</v>
      </c>
      <c r="EL2" s="35">
        <v>1.13458E-6</v>
      </c>
      <c r="EM2" s="35">
        <v>4.2485885577899998</v>
      </c>
      <c r="EN2" s="35">
        <v>529.69096509459996</v>
      </c>
      <c r="EO2" s="29">
        <f t="shared" si="60"/>
        <v>1.0886842161946706E-6</v>
      </c>
      <c r="EP2" s="29">
        <f t="shared" si="61"/>
        <v>1.0886962645472339E-6</v>
      </c>
      <c r="EQ2" s="29">
        <f t="shared" si="62"/>
        <v>1.0886962645740212E-6</v>
      </c>
      <c r="ER2" s="29">
        <f t="shared" si="63"/>
        <v>1.0886962645740212E-6</v>
      </c>
      <c r="ET2" s="35">
        <v>4.2550000000000001E-8</v>
      </c>
      <c r="EU2" s="35">
        <v>5.9151622916999997</v>
      </c>
      <c r="EV2" s="35">
        <v>522.57741809380002</v>
      </c>
      <c r="EW2" s="29">
        <f t="shared" si="64"/>
        <v>-1.1170645860387127E-8</v>
      </c>
      <c r="EX2" s="29">
        <f t="shared" si="65"/>
        <v>-1.1169117954745142E-8</v>
      </c>
      <c r="EY2" s="29">
        <f t="shared" si="66"/>
        <v>-1.1169117951347898E-8</v>
      </c>
      <c r="EZ2" s="29">
        <f t="shared" si="67"/>
        <v>-1.1169117951347898E-8</v>
      </c>
    </row>
    <row r="3" spans="1:156" s="29" customFormat="1" ht="13.5" x14ac:dyDescent="0.3">
      <c r="A3" s="2"/>
      <c r="B3" s="2"/>
      <c r="C3" s="2"/>
      <c r="D3" s="2"/>
      <c r="E3" s="2"/>
      <c r="F3" s="2"/>
      <c r="G3" s="2"/>
      <c r="N3" s="35">
        <v>5.7361014500000003E-3</v>
      </c>
      <c r="O3" s="35">
        <v>1.44406205976</v>
      </c>
      <c r="P3" s="35">
        <v>7.1135470007999997</v>
      </c>
      <c r="Q3" s="29">
        <f t="shared" si="0"/>
        <v>6.4224529042577948E-5</v>
      </c>
      <c r="R3" s="29">
        <f t="shared" si="1"/>
        <v>6.4227434582776253E-5</v>
      </c>
      <c r="S3" s="29">
        <f t="shared" si="2"/>
        <v>6.4227434589237176E-5</v>
      </c>
      <c r="T3" s="29">
        <f t="shared" si="3"/>
        <v>6.4227434589237176E-5</v>
      </c>
      <c r="V3" s="35">
        <v>2.2891853799999998E-3</v>
      </c>
      <c r="W3" s="35">
        <v>6.02647464016</v>
      </c>
      <c r="X3" s="35">
        <v>7.1135470007999997</v>
      </c>
      <c r="Y3" s="29">
        <f t="shared" si="4"/>
        <v>2.2664116607459474E-3</v>
      </c>
      <c r="Z3" s="29">
        <f t="shared" si="5"/>
        <v>2.2664114975806883E-3</v>
      </c>
      <c r="AA3" s="29">
        <f t="shared" si="6"/>
        <v>2.2664114975803253E-3</v>
      </c>
      <c r="AB3" s="29">
        <f t="shared" si="7"/>
        <v>2.2664114975803253E-3</v>
      </c>
      <c r="AD3" s="35">
        <v>3.8965549999999999E-4</v>
      </c>
      <c r="AE3" s="35">
        <v>0</v>
      </c>
      <c r="AF3" s="35">
        <v>0</v>
      </c>
      <c r="AG3" s="29">
        <f t="shared" si="8"/>
        <v>3.8965549999999999E-4</v>
      </c>
      <c r="AH3" s="29">
        <f t="shared" si="9"/>
        <v>3.8965549999999999E-4</v>
      </c>
      <c r="AI3" s="29">
        <f t="shared" si="10"/>
        <v>3.8965549999999999E-4</v>
      </c>
      <c r="AJ3" s="29">
        <f t="shared" si="11"/>
        <v>3.8965549999999999E-4</v>
      </c>
      <c r="AL3" s="35">
        <v>4.7071600000000002E-6</v>
      </c>
      <c r="AM3" s="35">
        <v>2.4750397788299998</v>
      </c>
      <c r="AN3" s="35">
        <v>14.227094001599999</v>
      </c>
      <c r="AO3" s="29">
        <f t="shared" si="12"/>
        <v>-4.2678339115195792E-6</v>
      </c>
      <c r="AP3" s="29">
        <f t="shared" si="13"/>
        <v>-4.2678318997495384E-6</v>
      </c>
      <c r="AQ3" s="29">
        <f t="shared" si="14"/>
        <v>-4.2678318997450652E-6</v>
      </c>
      <c r="AR3" s="29">
        <f t="shared" si="15"/>
        <v>-4.2678318997450652E-6</v>
      </c>
      <c r="AT3" s="35">
        <v>1.14019E-6</v>
      </c>
      <c r="AU3" s="35">
        <v>3.1415926535900001</v>
      </c>
      <c r="AV3" s="35">
        <v>0</v>
      </c>
      <c r="AW3" s="29">
        <f t="shared" si="16"/>
        <v>-1.14019E-6</v>
      </c>
      <c r="AX3" s="29">
        <f t="shared" si="17"/>
        <v>-1.14019E-6</v>
      </c>
      <c r="AY3" s="29">
        <f t="shared" si="18"/>
        <v>-1.14019E-6</v>
      </c>
      <c r="AZ3" s="29">
        <f t="shared" si="19"/>
        <v>-1.14019E-6</v>
      </c>
      <c r="BB3" s="35">
        <v>4.3429999999999999E-8</v>
      </c>
      <c r="BC3" s="35">
        <v>1.4618692629999999E-2</v>
      </c>
      <c r="BD3" s="35">
        <v>536.80451209540001</v>
      </c>
      <c r="BE3" s="29">
        <f t="shared" si="20"/>
        <v>-3.345546690493027E-8</v>
      </c>
      <c r="BF3" s="29">
        <f t="shared" si="21"/>
        <v>-3.3454408271301537E-8</v>
      </c>
      <c r="BG3" s="29">
        <f t="shared" si="22"/>
        <v>-3.3454408268947665E-8</v>
      </c>
      <c r="BH3" s="29">
        <f t="shared" si="23"/>
        <v>-3.3454408268947665E-8</v>
      </c>
      <c r="BJ3" s="35">
        <v>1.1009035799999999E-3</v>
      </c>
      <c r="BK3" s="35">
        <v>0</v>
      </c>
      <c r="BL3" s="35">
        <v>0</v>
      </c>
      <c r="BM3" s="29">
        <f t="shared" si="24"/>
        <v>1.1009035799999999E-3</v>
      </c>
      <c r="BN3" s="29">
        <f t="shared" si="25"/>
        <v>1.1009035799999999E-3</v>
      </c>
      <c r="BO3" s="29">
        <f t="shared" si="26"/>
        <v>1.1009035799999999E-3</v>
      </c>
      <c r="BP3" s="29">
        <f t="shared" si="27"/>
        <v>1.1009035799999999E-3</v>
      </c>
      <c r="BR3" s="35">
        <v>3.0813640000000002E-5</v>
      </c>
      <c r="BS3" s="35">
        <v>5.4746429652700002</v>
      </c>
      <c r="BT3" s="35">
        <v>522.57741809380002</v>
      </c>
      <c r="BU3" s="29">
        <f t="shared" si="28"/>
        <v>5.3611496898343795E-6</v>
      </c>
      <c r="BV3" s="29">
        <f t="shared" si="29"/>
        <v>5.3622788835258432E-6</v>
      </c>
      <c r="BW3" s="29">
        <f t="shared" si="30"/>
        <v>5.3622788860365446E-6</v>
      </c>
      <c r="BX3" s="29">
        <f t="shared" si="31"/>
        <v>5.3622788860365446E-6</v>
      </c>
      <c r="BZ3" s="35">
        <v>8.1324399999999997E-6</v>
      </c>
      <c r="CA3" s="35">
        <v>3.1415926535900001</v>
      </c>
      <c r="CB3" s="35">
        <v>0</v>
      </c>
      <c r="CC3" s="29">
        <f t="shared" si="32"/>
        <v>-8.1324399999999997E-6</v>
      </c>
      <c r="CD3" s="29">
        <f t="shared" si="33"/>
        <v>-8.1324399999999997E-6</v>
      </c>
      <c r="CE3" s="29">
        <f t="shared" si="34"/>
        <v>-8.1324399999999997E-6</v>
      </c>
      <c r="CF3" s="29">
        <f t="shared" si="35"/>
        <v>-8.1324399999999997E-6</v>
      </c>
      <c r="CH3" s="35">
        <v>4.8693999999999999E-7</v>
      </c>
      <c r="CI3" s="35">
        <v>1.0368999668500001</v>
      </c>
      <c r="CJ3" s="35">
        <v>536.80451209540001</v>
      </c>
      <c r="CK3" s="29">
        <f t="shared" si="36"/>
        <v>-4.6053240480590081E-7</v>
      </c>
      <c r="CL3" s="29">
        <f t="shared" si="37"/>
        <v>-4.6053845112112811E-7</v>
      </c>
      <c r="CM3" s="29">
        <f t="shared" si="38"/>
        <v>-4.6053845113457105E-7</v>
      </c>
      <c r="CN3" s="29">
        <f t="shared" si="39"/>
        <v>-4.6053845113457105E-7</v>
      </c>
      <c r="CP3" s="35">
        <v>4.4560000000000003E-8</v>
      </c>
      <c r="CQ3" s="35">
        <v>5.4390858104699999</v>
      </c>
      <c r="CR3" s="35">
        <v>536.80451209540001</v>
      </c>
      <c r="CS3" s="29">
        <f t="shared" si="40"/>
        <v>-9.1972410036862039E-10</v>
      </c>
      <c r="CT3" s="29">
        <f t="shared" si="41"/>
        <v>-9.1802107911589504E-10</v>
      </c>
      <c r="CU3" s="29">
        <f t="shared" si="42"/>
        <v>-9.1802107532931635E-10</v>
      </c>
      <c r="CV3" s="29">
        <f t="shared" si="43"/>
        <v>-9.1802107532931635E-10</v>
      </c>
      <c r="CX3" s="35">
        <v>3.0399999999999998E-9</v>
      </c>
      <c r="CY3" s="35">
        <v>3.27902945138</v>
      </c>
      <c r="CZ3" s="35">
        <v>536.80451209540001</v>
      </c>
      <c r="DA3" s="29">
        <f>CX3*COS(CY3+CZ3*$C$22)</f>
        <v>2.5616429470521334E-9</v>
      </c>
      <c r="DB3" s="29">
        <f>CX3*COS(CY3+CZ3*$C$43)</f>
        <v>2.5615803701536955E-9</v>
      </c>
      <c r="DC3" s="29">
        <f>CX3*COS(CY3+CZ3*$C$64)</f>
        <v>2.5615803700145546E-9</v>
      </c>
      <c r="DD3" s="29">
        <f>CX3*COS(CY3+CZ3*$C$85)</f>
        <v>2.5615803700145546E-9</v>
      </c>
      <c r="DF3" s="35">
        <v>6.1059990199999999E-3</v>
      </c>
      <c r="DG3" s="35">
        <v>3.8411536560199999</v>
      </c>
      <c r="DH3" s="35">
        <v>1059.3819301891999</v>
      </c>
      <c r="DI3" s="29">
        <f t="shared" si="44"/>
        <v>-3.5833495462384442E-3</v>
      </c>
      <c r="DJ3" s="29">
        <f t="shared" si="45"/>
        <v>-3.5829765613280677E-3</v>
      </c>
      <c r="DK3" s="29">
        <f t="shared" si="46"/>
        <v>-3.5829765604987319E-3</v>
      </c>
      <c r="DL3" s="29">
        <f t="shared" si="47"/>
        <v>-3.5829765604987319E-3</v>
      </c>
      <c r="DN3" s="35">
        <v>5.3443592E-4</v>
      </c>
      <c r="DO3" s="35">
        <v>3.8971764422600002</v>
      </c>
      <c r="DP3" s="35">
        <v>522.57741809380002</v>
      </c>
      <c r="DQ3" s="29">
        <f t="shared" si="48"/>
        <v>5.2565281923304061E-4</v>
      </c>
      <c r="DR3" s="29">
        <f t="shared" si="49"/>
        <v>5.256492280231777E-4</v>
      </c>
      <c r="DS3" s="29">
        <f t="shared" si="50"/>
        <v>5.2564922801519201E-4</v>
      </c>
      <c r="DT3" s="29">
        <f t="shared" si="51"/>
        <v>5.2564922801519201E-4</v>
      </c>
      <c r="DV3" s="35">
        <v>7.0298640000000001E-5</v>
      </c>
      <c r="DW3" s="35">
        <v>3.2747696583299999</v>
      </c>
      <c r="DX3" s="35">
        <v>536.80451209540001</v>
      </c>
      <c r="DY3" s="29">
        <f t="shared" si="52"/>
        <v>5.9075061704929834E-5</v>
      </c>
      <c r="DZ3" s="29">
        <f t="shared" si="53"/>
        <v>5.90736050094151E-5</v>
      </c>
      <c r="EA3" s="29">
        <f t="shared" si="54"/>
        <v>5.9073605006176114E-5</v>
      </c>
      <c r="EB3" s="29">
        <f t="shared" si="55"/>
        <v>5.9073605006176114E-5</v>
      </c>
      <c r="ED3" s="35">
        <v>9.1566600000000005E-6</v>
      </c>
      <c r="EE3" s="35">
        <v>1.41329676116</v>
      </c>
      <c r="EF3" s="35">
        <v>522.57741809380002</v>
      </c>
      <c r="EG3" s="29">
        <f t="shared" si="56"/>
        <v>-8.138060389653792E-6</v>
      </c>
      <c r="EH3" s="29">
        <f t="shared" si="57"/>
        <v>-8.1382165765447458E-6</v>
      </c>
      <c r="EI3" s="29">
        <f t="shared" si="58"/>
        <v>-8.1382165768920073E-6</v>
      </c>
      <c r="EJ3" s="29">
        <f t="shared" si="59"/>
        <v>-8.1382165768920073E-6</v>
      </c>
      <c r="EL3" s="35">
        <v>8.2650000000000005E-7</v>
      </c>
      <c r="EM3" s="35">
        <v>3.2975490940799999</v>
      </c>
      <c r="EN3" s="35">
        <v>522.57741809380002</v>
      </c>
      <c r="EO3" s="29">
        <f t="shared" si="60"/>
        <v>5.8688736954170337E-7</v>
      </c>
      <c r="EP3" s="29">
        <f t="shared" si="61"/>
        <v>5.8686571268969485E-7</v>
      </c>
      <c r="EQ3" s="29">
        <f t="shared" si="62"/>
        <v>5.8686571264154103E-7</v>
      </c>
      <c r="ER3" s="29">
        <f t="shared" si="63"/>
        <v>5.8686571264154103E-7</v>
      </c>
      <c r="ET3" s="35">
        <v>2.079E-8</v>
      </c>
      <c r="EU3" s="35">
        <v>5.5678155586400004</v>
      </c>
      <c r="EV3" s="35">
        <v>515.46387109299997</v>
      </c>
      <c r="EW3" s="29">
        <f t="shared" si="64"/>
        <v>4.0741058788371097E-9</v>
      </c>
      <c r="EX3" s="29">
        <f t="shared" si="65"/>
        <v>4.0748542188229439E-9</v>
      </c>
      <c r="EY3" s="29">
        <f t="shared" si="66"/>
        <v>4.0748542204868392E-9</v>
      </c>
      <c r="EZ3" s="29">
        <f t="shared" si="67"/>
        <v>4.0748542204868392E-9</v>
      </c>
    </row>
    <row r="4" spans="1:156" s="29" customFormat="1" ht="13.5" x14ac:dyDescent="0.3">
      <c r="A4" s="2"/>
      <c r="B4" s="2"/>
      <c r="C4" s="2"/>
      <c r="D4" s="2"/>
      <c r="E4" s="2"/>
      <c r="F4" s="2"/>
      <c r="G4" s="2"/>
      <c r="N4" s="35">
        <v>3.0638917999999998E-3</v>
      </c>
      <c r="O4" s="35">
        <v>5.4173472997600003</v>
      </c>
      <c r="P4" s="35">
        <v>1059.3819301891999</v>
      </c>
      <c r="Q4" s="29">
        <f t="shared" si="0"/>
        <v>-2.4710630884754808E-3</v>
      </c>
      <c r="R4" s="29">
        <f t="shared" si="1"/>
        <v>-2.4711997363731737E-3</v>
      </c>
      <c r="S4" s="29">
        <f t="shared" si="2"/>
        <v>-2.4711997366769875E-3</v>
      </c>
      <c r="T4" s="29">
        <f t="shared" si="3"/>
        <v>-2.4711997366769875E-3</v>
      </c>
      <c r="V4" s="35">
        <v>2.7655380000000002E-4</v>
      </c>
      <c r="W4" s="35">
        <v>4.5726595682399998</v>
      </c>
      <c r="X4" s="35">
        <v>1059.3819301891999</v>
      </c>
      <c r="Y4" s="29">
        <f t="shared" si="4"/>
        <v>-2.7035542502113668E-4</v>
      </c>
      <c r="Z4" s="29">
        <f t="shared" si="5"/>
        <v>-2.7035103186890557E-4</v>
      </c>
      <c r="AA4" s="29">
        <f t="shared" si="6"/>
        <v>-2.7035103185913594E-4</v>
      </c>
      <c r="AB4" s="29">
        <f t="shared" si="7"/>
        <v>-2.7035103185913594E-4</v>
      </c>
      <c r="AD4" s="35">
        <v>3.1893169999999999E-5</v>
      </c>
      <c r="AE4" s="35">
        <v>1.05504615595</v>
      </c>
      <c r="AF4" s="35">
        <v>522.57741809380002</v>
      </c>
      <c r="AG4" s="29">
        <f t="shared" si="8"/>
        <v>-3.1671702749779317E-5</v>
      </c>
      <c r="AH4" s="29">
        <f t="shared" si="9"/>
        <v>-3.1671842353454901E-5</v>
      </c>
      <c r="AI4" s="29">
        <f t="shared" si="10"/>
        <v>-3.1671842353765254E-5</v>
      </c>
      <c r="AJ4" s="29">
        <f t="shared" si="11"/>
        <v>-3.1671842353765254E-5</v>
      </c>
      <c r="AL4" s="35">
        <v>4.1695999999999999E-6</v>
      </c>
      <c r="AM4" s="35">
        <v>3.2445124321400001</v>
      </c>
      <c r="AN4" s="35">
        <v>536.80451209540001</v>
      </c>
      <c r="AO4" s="29">
        <f t="shared" si="12"/>
        <v>3.4339205634254998E-6</v>
      </c>
      <c r="AP4" s="29">
        <f t="shared" si="13"/>
        <v>3.4338301504078472E-6</v>
      </c>
      <c r="AQ4" s="29">
        <f t="shared" si="14"/>
        <v>3.4338301502068128E-6</v>
      </c>
      <c r="AR4" s="29">
        <f t="shared" si="15"/>
        <v>3.4338301502068128E-6</v>
      </c>
      <c r="AT4" s="35">
        <v>5.0024000000000004E-7</v>
      </c>
      <c r="AU4" s="35">
        <v>1.6534620824799999</v>
      </c>
      <c r="AV4" s="35">
        <v>536.80451209540001</v>
      </c>
      <c r="AW4" s="29">
        <f t="shared" si="16"/>
        <v>-2.9203533117610695E-7</v>
      </c>
      <c r="AX4" s="29">
        <f t="shared" si="17"/>
        <v>-2.9205085663951719E-7</v>
      </c>
      <c r="AY4" s="29">
        <f t="shared" si="18"/>
        <v>-2.920508566740368E-7</v>
      </c>
      <c r="AZ4" s="29">
        <f t="shared" si="19"/>
        <v>-2.920508566740368E-7</v>
      </c>
      <c r="BB4" s="35">
        <v>1.5259999999999999E-8</v>
      </c>
      <c r="BC4" s="35">
        <v>1.0973991143899999</v>
      </c>
      <c r="BD4" s="35">
        <v>522.57741809380002</v>
      </c>
      <c r="BE4" s="29">
        <f t="shared" si="20"/>
        <v>-1.5064434037243067E-8</v>
      </c>
      <c r="BF4" s="29">
        <f t="shared" si="21"/>
        <v>-1.5064524651121502E-8</v>
      </c>
      <c r="BG4" s="29">
        <f t="shared" si="22"/>
        <v>-1.5064524651322957E-8</v>
      </c>
      <c r="BH4" s="29">
        <f t="shared" si="23"/>
        <v>-1.5064524651322957E-8</v>
      </c>
      <c r="BJ4" s="35">
        <v>8.1014269999999999E-5</v>
      </c>
      <c r="BK4" s="35">
        <v>3.6050957336799998</v>
      </c>
      <c r="BL4" s="35">
        <v>522.57741809380002</v>
      </c>
      <c r="BM4" s="29">
        <f t="shared" si="24"/>
        <v>7.209619892409693E-5</v>
      </c>
      <c r="BN4" s="29">
        <f t="shared" si="25"/>
        <v>7.2094823757239292E-5</v>
      </c>
      <c r="BO4" s="29">
        <f t="shared" si="26"/>
        <v>7.2094823754181571E-5</v>
      </c>
      <c r="BP4" s="29">
        <f t="shared" si="27"/>
        <v>7.2094823754181571E-5</v>
      </c>
      <c r="BR4" s="35">
        <v>2.2119139999999999E-5</v>
      </c>
      <c r="BS4" s="35">
        <v>4.7347748020899996</v>
      </c>
      <c r="BT4" s="35">
        <v>536.80451209540001</v>
      </c>
      <c r="BU4" s="29">
        <f t="shared" si="28"/>
        <v>1.39713782954621E-5</v>
      </c>
      <c r="BV4" s="29">
        <f t="shared" si="29"/>
        <v>1.3972033800747269E-5</v>
      </c>
      <c r="BW4" s="29">
        <f t="shared" si="30"/>
        <v>1.3972033802204728E-5</v>
      </c>
      <c r="BX4" s="29">
        <f t="shared" si="31"/>
        <v>1.3972033802204728E-5</v>
      </c>
      <c r="BZ4" s="35">
        <v>3.9895100000000004E-6</v>
      </c>
      <c r="CA4" s="35">
        <v>2.89888666447</v>
      </c>
      <c r="CB4" s="35">
        <v>536.80451209540001</v>
      </c>
      <c r="CC4" s="29">
        <f t="shared" si="32"/>
        <v>2.3246487040635006E-6</v>
      </c>
      <c r="CD4" s="29">
        <f t="shared" si="33"/>
        <v>2.3245247616443141E-6</v>
      </c>
      <c r="CE4" s="29">
        <f t="shared" si="34"/>
        <v>2.3245247613687311E-6</v>
      </c>
      <c r="CF4" s="29">
        <f t="shared" si="35"/>
        <v>2.3245247613687311E-6</v>
      </c>
      <c r="CH4" s="35">
        <v>1.0988E-7</v>
      </c>
      <c r="CI4" s="35">
        <v>2.3146356134700001</v>
      </c>
      <c r="CJ4" s="35">
        <v>1052.2683831884001</v>
      </c>
      <c r="CK4" s="29">
        <f t="shared" si="36"/>
        <v>9.3334176704141265E-8</v>
      </c>
      <c r="CL4" s="29">
        <f t="shared" si="37"/>
        <v>9.3338521532313709E-8</v>
      </c>
      <c r="CM4" s="29">
        <f t="shared" si="38"/>
        <v>9.333852154197363E-8</v>
      </c>
      <c r="CN4" s="29">
        <f t="shared" si="39"/>
        <v>9.333852154197363E-8</v>
      </c>
      <c r="CP4" s="35">
        <v>3.4219999999999998E-8</v>
      </c>
      <c r="CQ4" s="35">
        <v>0</v>
      </c>
      <c r="CR4" s="35">
        <v>0</v>
      </c>
      <c r="CS4" s="29">
        <f t="shared" si="40"/>
        <v>3.4219999999999998E-8</v>
      </c>
      <c r="CT4" s="29">
        <f t="shared" si="41"/>
        <v>3.4219999999999998E-8</v>
      </c>
      <c r="CU4" s="29">
        <f t="shared" si="42"/>
        <v>3.4219999999999998E-8</v>
      </c>
      <c r="CV4" s="29">
        <f t="shared" si="43"/>
        <v>3.4219999999999998E-8</v>
      </c>
      <c r="CX4" s="35">
        <v>1.2900000000000001E-9</v>
      </c>
      <c r="CY4" s="35">
        <v>0.33959775247000001</v>
      </c>
      <c r="CZ4" s="35">
        <v>529.69096509459996</v>
      </c>
      <c r="DA4" s="29">
        <f>CX4*COS(CY4+CZ4*$C$22)</f>
        <v>-1.1430327802565463E-9</v>
      </c>
      <c r="DB4" s="29">
        <f>CX4*COS(CY4+CZ4*$C$43)</f>
        <v>-1.1430102236624072E-9</v>
      </c>
      <c r="DC4" s="29">
        <f>CX4*COS(CY4+CZ4*$C$64)</f>
        <v>-1.1430102236122519E-9</v>
      </c>
      <c r="DD4" s="29">
        <f>CX4*COS(CY4+CZ4*$C$85)</f>
        <v>-1.1430102236122519E-9</v>
      </c>
      <c r="DF4" s="35">
        <v>2.8202946500000001E-3</v>
      </c>
      <c r="DG4" s="35">
        <v>2.57419879933</v>
      </c>
      <c r="DH4" s="35">
        <v>632.78373931320004</v>
      </c>
      <c r="DI4" s="29">
        <f t="shared" si="44"/>
        <v>2.7061830585487648E-3</v>
      </c>
      <c r="DJ4" s="29">
        <f t="shared" si="45"/>
        <v>2.706218840345232E-3</v>
      </c>
      <c r="DK4" s="29">
        <f t="shared" si="46"/>
        <v>2.7062188404247847E-3</v>
      </c>
      <c r="DL4" s="29">
        <f t="shared" si="47"/>
        <v>2.7062188404247847E-3</v>
      </c>
      <c r="DN4" s="35">
        <v>3.1185167000000001E-4</v>
      </c>
      <c r="DO4" s="35">
        <v>4.8827666352600003</v>
      </c>
      <c r="DP4" s="35">
        <v>536.80451209540001</v>
      </c>
      <c r="DQ4" s="29">
        <f t="shared" si="48"/>
        <v>1.5917652206459552E-4</v>
      </c>
      <c r="DR4" s="29">
        <f t="shared" si="49"/>
        <v>1.5918677315208669E-4</v>
      </c>
      <c r="DS4" s="29">
        <f t="shared" si="50"/>
        <v>1.591867731748792E-4</v>
      </c>
      <c r="DT4" s="29">
        <f t="shared" si="51"/>
        <v>1.591867731748792E-4</v>
      </c>
      <c r="DV4" s="35">
        <v>5.314006E-5</v>
      </c>
      <c r="DW4" s="35">
        <v>1.8383510971200001</v>
      </c>
      <c r="DX4" s="35">
        <v>1059.3819301891999</v>
      </c>
      <c r="DY4" s="29">
        <f t="shared" si="52"/>
        <v>5.2131225627244392E-5</v>
      </c>
      <c r="DZ4" s="29">
        <f t="shared" si="53"/>
        <v>5.2132002921873858E-5</v>
      </c>
      <c r="EA4" s="29">
        <f t="shared" si="54"/>
        <v>5.2132002923601806E-5</v>
      </c>
      <c r="EB4" s="29">
        <f t="shared" si="55"/>
        <v>5.2132002923601806E-5</v>
      </c>
      <c r="ED4" s="35">
        <v>3.4159300000000002E-6</v>
      </c>
      <c r="EE4" s="35">
        <v>0.52296542656</v>
      </c>
      <c r="EF4" s="35">
        <v>1059.3819301891999</v>
      </c>
      <c r="EG4" s="29">
        <f t="shared" si="56"/>
        <v>1.4875842161373115E-6</v>
      </c>
      <c r="EH4" s="29">
        <f t="shared" si="57"/>
        <v>1.487352232290695E-6</v>
      </c>
      <c r="EI4" s="29">
        <f t="shared" si="58"/>
        <v>1.487352231774881E-6</v>
      </c>
      <c r="EJ4" s="29">
        <f t="shared" si="59"/>
        <v>1.487352231774881E-6</v>
      </c>
      <c r="EL4" s="35">
        <v>3.7883000000000001E-7</v>
      </c>
      <c r="EM4" s="35">
        <v>2.7332661114399999</v>
      </c>
      <c r="EN4" s="35">
        <v>515.46387109299997</v>
      </c>
      <c r="EO4" s="29">
        <f t="shared" si="60"/>
        <v>4.1512791703475605E-8</v>
      </c>
      <c r="EP4" s="29">
        <f t="shared" si="61"/>
        <v>4.1498969692141339E-8</v>
      </c>
      <c r="EQ4" s="29">
        <f t="shared" si="62"/>
        <v>4.1498969661408641E-8</v>
      </c>
      <c r="ER4" s="29">
        <f t="shared" si="63"/>
        <v>4.1498969661408641E-8</v>
      </c>
      <c r="ET4" s="35">
        <v>1.9079999999999999E-8</v>
      </c>
      <c r="EU4" s="35">
        <v>4.2965964728600001</v>
      </c>
      <c r="EV4" s="35">
        <v>543.91805909619995</v>
      </c>
      <c r="EW4" s="29">
        <f t="shared" si="64"/>
        <v>1.6119998549433133E-8</v>
      </c>
      <c r="EX4" s="29">
        <f t="shared" si="65"/>
        <v>1.612039390564286E-8</v>
      </c>
      <c r="EY4" s="29">
        <f t="shared" si="66"/>
        <v>1.6120393906521885E-8</v>
      </c>
      <c r="EZ4" s="29">
        <f t="shared" si="67"/>
        <v>1.6120393906521885E-8</v>
      </c>
    </row>
    <row r="5" spans="1:156" s="29" customFormat="1" ht="13.5" x14ac:dyDescent="0.3">
      <c r="A5" s="2"/>
      <c r="B5" s="2"/>
      <c r="C5" s="2"/>
      <c r="D5" s="2"/>
      <c r="E5" s="2"/>
      <c r="F5" s="2"/>
      <c r="G5" s="2"/>
      <c r="J5" s="26"/>
      <c r="K5" s="26"/>
      <c r="N5" s="35">
        <v>9.7178279999999998E-4</v>
      </c>
      <c r="O5" s="35">
        <v>4.1426470881900004</v>
      </c>
      <c r="P5" s="35">
        <v>632.78373931320004</v>
      </c>
      <c r="Q5" s="29">
        <f t="shared" si="0"/>
        <v>-2.7143985484436549E-4</v>
      </c>
      <c r="R5" s="29">
        <f t="shared" si="1"/>
        <v>-2.7139780745097966E-4</v>
      </c>
      <c r="S5" s="29">
        <f t="shared" si="2"/>
        <v>-2.7139780735749069E-4</v>
      </c>
      <c r="T5" s="29">
        <f t="shared" si="3"/>
        <v>-2.7139780735749069E-4</v>
      </c>
      <c r="V5" s="35">
        <v>2.0720942999999999E-4</v>
      </c>
      <c r="W5" s="35">
        <v>5.4593893629499997</v>
      </c>
      <c r="X5" s="35">
        <v>522.57741809380002</v>
      </c>
      <c r="Y5" s="29">
        <f t="shared" si="4"/>
        <v>3.915976074005262E-5</v>
      </c>
      <c r="Z5" s="29">
        <f t="shared" si="5"/>
        <v>3.9167332767810994E-5</v>
      </c>
      <c r="AA5" s="29">
        <f t="shared" si="6"/>
        <v>3.916733278464698E-5</v>
      </c>
      <c r="AB5" s="29">
        <f t="shared" si="7"/>
        <v>3.916733278464698E-5</v>
      </c>
      <c r="AD5" s="35">
        <v>2.7233580000000002E-5</v>
      </c>
      <c r="AE5" s="35">
        <v>3.4141152663800001</v>
      </c>
      <c r="AF5" s="35">
        <v>1059.3819301891999</v>
      </c>
      <c r="AG5" s="29">
        <f t="shared" si="8"/>
        <v>-5.4140401302821092E-6</v>
      </c>
      <c r="AH5" s="29">
        <f t="shared" si="9"/>
        <v>-5.4120266122369003E-6</v>
      </c>
      <c r="AI5" s="29">
        <f t="shared" si="10"/>
        <v>-5.4120266077599093E-6</v>
      </c>
      <c r="AJ5" s="29">
        <f t="shared" si="11"/>
        <v>-5.4120266077599093E-6</v>
      </c>
      <c r="AL5" s="35">
        <v>3.52851E-6</v>
      </c>
      <c r="AM5" s="35">
        <v>2.9736015900299999</v>
      </c>
      <c r="AN5" s="35">
        <v>522.57741809380002</v>
      </c>
      <c r="AO5" s="29">
        <f t="shared" si="12"/>
        <v>1.5843930048244642E-6</v>
      </c>
      <c r="AP5" s="29">
        <f t="shared" si="13"/>
        <v>1.5842756770698516E-6</v>
      </c>
      <c r="AQ5" s="29">
        <f t="shared" si="14"/>
        <v>1.5842756768089765E-6</v>
      </c>
      <c r="AR5" s="29">
        <f t="shared" si="15"/>
        <v>1.5842756768089765E-6</v>
      </c>
      <c r="AT5" s="35">
        <v>4.3584999999999998E-7</v>
      </c>
      <c r="AU5" s="35">
        <v>5.8202638662100004</v>
      </c>
      <c r="AV5" s="35">
        <v>529.69096509459996</v>
      </c>
      <c r="AW5" s="29">
        <f t="shared" si="16"/>
        <v>-1.2307866282863034E-7</v>
      </c>
      <c r="AX5" s="29">
        <f t="shared" si="17"/>
        <v>-1.2306289152020923E-7</v>
      </c>
      <c r="AY5" s="29">
        <f t="shared" si="18"/>
        <v>-1.2306289148514233E-7</v>
      </c>
      <c r="AZ5" s="29">
        <f t="shared" si="19"/>
        <v>-1.2306289148514233E-7</v>
      </c>
      <c r="BB5" s="35">
        <v>7.2799999999999997E-9</v>
      </c>
      <c r="BC5" s="35">
        <v>5.8594904761900004</v>
      </c>
      <c r="BD5" s="35">
        <v>543.91805909619995</v>
      </c>
      <c r="BE5" s="29">
        <f t="shared" si="20"/>
        <v>-3.8459414801784882E-9</v>
      </c>
      <c r="BF5" s="29">
        <f t="shared" si="21"/>
        <v>-3.8457020592959239E-9</v>
      </c>
      <c r="BG5" s="29">
        <f t="shared" si="22"/>
        <v>-3.8457020587635794E-9</v>
      </c>
      <c r="BH5" s="29">
        <f t="shared" si="23"/>
        <v>-3.8457020587635794E-9</v>
      </c>
      <c r="BJ5" s="35">
        <v>6.0439960000000001E-5</v>
      </c>
      <c r="BK5" s="35">
        <v>4.25883108794</v>
      </c>
      <c r="BL5" s="35">
        <v>1589.0728952838001</v>
      </c>
      <c r="BM5" s="29">
        <f t="shared" si="24"/>
        <v>1.338180372546762E-5</v>
      </c>
      <c r="BN5" s="29">
        <f t="shared" si="25"/>
        <v>1.3375133966422553E-5</v>
      </c>
      <c r="BO5" s="29">
        <f t="shared" si="26"/>
        <v>1.3375133951592489E-5</v>
      </c>
      <c r="BP5" s="29">
        <f t="shared" si="27"/>
        <v>1.3375133951592489E-5</v>
      </c>
      <c r="BR5" s="35">
        <v>1.694232E-5</v>
      </c>
      <c r="BS5" s="35">
        <v>3.1415926535900001</v>
      </c>
      <c r="BT5" s="35">
        <v>0</v>
      </c>
      <c r="BU5" s="29">
        <f t="shared" si="28"/>
        <v>-1.694232E-5</v>
      </c>
      <c r="BV5" s="29">
        <f t="shared" si="29"/>
        <v>-1.694232E-5</v>
      </c>
      <c r="BW5" s="29">
        <f t="shared" si="30"/>
        <v>-1.694232E-5</v>
      </c>
      <c r="BX5" s="29">
        <f t="shared" si="31"/>
        <v>-1.694232E-5</v>
      </c>
      <c r="BZ5" s="35">
        <v>3.42226E-6</v>
      </c>
      <c r="CA5" s="35">
        <v>1.44683789727</v>
      </c>
      <c r="CB5" s="35">
        <v>1059.3819301891999</v>
      </c>
      <c r="CC5" s="29">
        <f t="shared" si="32"/>
        <v>3.3565035643605321E-6</v>
      </c>
      <c r="CD5" s="29">
        <f t="shared" si="33"/>
        <v>3.3564531875846303E-6</v>
      </c>
      <c r="CE5" s="29">
        <f t="shared" si="34"/>
        <v>3.3564531874725992E-6</v>
      </c>
      <c r="CF5" s="29">
        <f t="shared" si="35"/>
        <v>3.3564531874725992E-6</v>
      </c>
      <c r="CH5" s="35">
        <v>8.0669999999999994E-8</v>
      </c>
      <c r="CI5" s="35">
        <v>2.7672975762099998</v>
      </c>
      <c r="CJ5" s="35">
        <v>515.46387109299997</v>
      </c>
      <c r="CK5" s="29">
        <f t="shared" si="36"/>
        <v>1.1563086706638748E-8</v>
      </c>
      <c r="CL5" s="29">
        <f t="shared" si="37"/>
        <v>1.1560156119840333E-8</v>
      </c>
      <c r="CM5" s="29">
        <f t="shared" si="38"/>
        <v>1.1560156113324284E-8</v>
      </c>
      <c r="CN5" s="29">
        <f t="shared" si="39"/>
        <v>1.1560156113324284E-8</v>
      </c>
      <c r="CP5" s="35">
        <v>1.8329999999999999E-8</v>
      </c>
      <c r="CQ5" s="35">
        <v>4.5180703622699996</v>
      </c>
      <c r="CR5" s="35">
        <v>515.46387109299997</v>
      </c>
      <c r="CS5" s="29">
        <f t="shared" si="40"/>
        <v>1.7377390420544906E-8</v>
      </c>
      <c r="CT5" s="29">
        <f t="shared" si="41"/>
        <v>1.7377604493642611E-8</v>
      </c>
      <c r="CU5" s="29">
        <f t="shared" si="42"/>
        <v>1.7377604494118567E-8</v>
      </c>
      <c r="CV5" s="29">
        <f t="shared" si="43"/>
        <v>1.7377604494118567E-8</v>
      </c>
      <c r="CX5" s="35">
        <v>9.5000000000000003E-10</v>
      </c>
      <c r="CY5" s="35">
        <v>1.29305954542</v>
      </c>
      <c r="CZ5" s="35">
        <v>543.91805909619995</v>
      </c>
      <c r="DA5" s="29">
        <f>CX5*COS(CY5+CZ5*$C$22)</f>
        <v>-7.2504213646071639E-10</v>
      </c>
      <c r="DB5" s="29">
        <f>CX5*COS(CY5+CZ5*$C$43)</f>
        <v>-7.2506591242205156E-10</v>
      </c>
      <c r="DC5" s="29">
        <f>CX5*COS(CY5+CZ5*$C$64)</f>
        <v>-7.2506591247491482E-10</v>
      </c>
      <c r="DD5" s="29">
        <f>CX5*COS(CY5+CZ5*$C$85)</f>
        <v>-7.2506591247491482E-10</v>
      </c>
      <c r="DF5" s="35">
        <v>1.8764739100000001E-3</v>
      </c>
      <c r="DG5" s="35">
        <v>2.0759038008199999</v>
      </c>
      <c r="DH5" s="35">
        <v>522.57741809380002</v>
      </c>
      <c r="DI5" s="29">
        <f t="shared" si="44"/>
        <v>-7.8569566041839661E-4</v>
      </c>
      <c r="DJ5" s="29">
        <f t="shared" si="45"/>
        <v>-7.8575907426378167E-4</v>
      </c>
      <c r="DK5" s="29">
        <f t="shared" si="46"/>
        <v>-7.8575907440477815E-4</v>
      </c>
      <c r="DL5" s="29">
        <f t="shared" si="47"/>
        <v>-7.8575907440477815E-4</v>
      </c>
      <c r="DN5" s="35">
        <v>4.1390257000000001E-4</v>
      </c>
      <c r="DO5" s="35">
        <v>0</v>
      </c>
      <c r="DP5" s="35">
        <v>0</v>
      </c>
      <c r="DQ5" s="29">
        <f t="shared" si="48"/>
        <v>4.1390257000000001E-4</v>
      </c>
      <c r="DR5" s="29">
        <f t="shared" si="49"/>
        <v>4.1390257000000001E-4</v>
      </c>
      <c r="DS5" s="29">
        <f t="shared" si="50"/>
        <v>4.1390257000000001E-4</v>
      </c>
      <c r="DT5" s="29">
        <f t="shared" si="51"/>
        <v>4.1390257000000001E-4</v>
      </c>
      <c r="DV5" s="35">
        <v>1.8608330000000001E-5</v>
      </c>
      <c r="DW5" s="35">
        <v>2.9768213936699999</v>
      </c>
      <c r="DX5" s="35">
        <v>7.1135470007999997</v>
      </c>
      <c r="DY5" s="29">
        <f t="shared" si="52"/>
        <v>-1.8585781589800963E-5</v>
      </c>
      <c r="DZ5" s="29">
        <f t="shared" si="53"/>
        <v>-1.8585781125890057E-5</v>
      </c>
      <c r="EA5" s="29">
        <f t="shared" si="54"/>
        <v>-1.8585781125889027E-5</v>
      </c>
      <c r="EB5" s="29">
        <f t="shared" si="55"/>
        <v>-1.8585781125889027E-5</v>
      </c>
      <c r="ED5" s="35">
        <v>2.5489299999999998E-6</v>
      </c>
      <c r="EE5" s="35">
        <v>1.1962547353299999</v>
      </c>
      <c r="EF5" s="35">
        <v>7.1135470007999997</v>
      </c>
      <c r="EG5" s="29">
        <f t="shared" si="56"/>
        <v>6.5282685861225409E-7</v>
      </c>
      <c r="EH5" s="29">
        <f t="shared" si="57"/>
        <v>6.5282810674970231E-7</v>
      </c>
      <c r="EI5" s="29">
        <f t="shared" si="58"/>
        <v>6.5282810675247772E-7</v>
      </c>
      <c r="EJ5" s="29">
        <f t="shared" si="59"/>
        <v>6.5282810675247772E-7</v>
      </c>
      <c r="EL5" s="35">
        <v>2.6693999999999998E-7</v>
      </c>
      <c r="EM5" s="35">
        <v>5.6914258855800002</v>
      </c>
      <c r="EN5" s="35">
        <v>7.1135470007999997</v>
      </c>
      <c r="EO5" s="29">
        <f t="shared" si="60"/>
        <v>2.3723844569147161E-7</v>
      </c>
      <c r="EP5" s="29">
        <f t="shared" si="61"/>
        <v>2.3723838370181525E-7</v>
      </c>
      <c r="EQ5" s="29">
        <f t="shared" si="62"/>
        <v>2.3723838370167744E-7</v>
      </c>
      <c r="ER5" s="29">
        <f t="shared" si="63"/>
        <v>2.3723838370167744E-7</v>
      </c>
      <c r="ET5" s="35">
        <v>1.8749999999999999E-8</v>
      </c>
      <c r="EU5" s="35">
        <v>3.6935749583800002</v>
      </c>
      <c r="EV5" s="35">
        <v>7.1135470007999997</v>
      </c>
      <c r="EW5" s="29">
        <f t="shared" si="64"/>
        <v>-1.472548928536969E-8</v>
      </c>
      <c r="EX5" s="29">
        <f t="shared" si="65"/>
        <v>-1.4725495165096674E-8</v>
      </c>
      <c r="EY5" s="29">
        <f t="shared" si="66"/>
        <v>-1.4725495165109747E-8</v>
      </c>
      <c r="EZ5" s="29">
        <f t="shared" si="67"/>
        <v>-1.4725495165109747E-8</v>
      </c>
    </row>
    <row r="6" spans="1:156" s="29" customFormat="1" ht="13.5" x14ac:dyDescent="0.3">
      <c r="A6" s="33" t="s">
        <v>26</v>
      </c>
      <c r="B6" s="32" t="s">
        <v>103</v>
      </c>
      <c r="C6" s="33" t="s">
        <v>26</v>
      </c>
      <c r="D6" s="33" t="s">
        <v>26</v>
      </c>
      <c r="E6" s="33" t="s">
        <v>26</v>
      </c>
      <c r="F6" s="33" t="s">
        <v>26</v>
      </c>
      <c r="I6" s="112" t="s">
        <v>448</v>
      </c>
      <c r="J6" s="112"/>
      <c r="K6" s="73" t="s">
        <v>512</v>
      </c>
      <c r="N6" s="35">
        <v>7.2903096000000004E-4</v>
      </c>
      <c r="O6" s="35">
        <v>3.6404290925499998</v>
      </c>
      <c r="P6" s="35">
        <v>522.57741809380002</v>
      </c>
      <c r="Q6" s="29">
        <f t="shared" si="0"/>
        <v>6.6012083706977888E-4</v>
      </c>
      <c r="R6" s="29">
        <f t="shared" si="1"/>
        <v>6.6010932282842478E-4</v>
      </c>
      <c r="S6" s="29">
        <f t="shared" si="2"/>
        <v>6.6010932280282243E-4</v>
      </c>
      <c r="T6" s="29">
        <f t="shared" si="3"/>
        <v>6.6010932280282243E-4</v>
      </c>
      <c r="V6" s="35">
        <v>1.2105732E-4</v>
      </c>
      <c r="W6" s="35">
        <v>0.16985765041000001</v>
      </c>
      <c r="X6" s="35">
        <v>536.80451209540001</v>
      </c>
      <c r="Y6" s="29">
        <f t="shared" si="4"/>
        <v>-1.0406782508320348E-4</v>
      </c>
      <c r="Z6" s="29">
        <f t="shared" si="5"/>
        <v>-1.040654608873762E-4</v>
      </c>
      <c r="AA6" s="29">
        <f t="shared" si="6"/>
        <v>-1.0406546088211936E-4</v>
      </c>
      <c r="AB6" s="29">
        <f t="shared" si="7"/>
        <v>-1.0406546088211936E-4</v>
      </c>
      <c r="AD6" s="35">
        <v>2.7292919999999999E-5</v>
      </c>
      <c r="AE6" s="35">
        <v>4.84545481351</v>
      </c>
      <c r="AF6" s="35">
        <v>536.80451209540001</v>
      </c>
      <c r="AG6" s="29">
        <f t="shared" si="8"/>
        <v>1.4796758740567671E-5</v>
      </c>
      <c r="AH6" s="29">
        <f t="shared" si="9"/>
        <v>1.4797635414316393E-5</v>
      </c>
      <c r="AI6" s="29">
        <f t="shared" si="10"/>
        <v>1.4797635416265607E-5</v>
      </c>
      <c r="AJ6" s="29">
        <f t="shared" si="11"/>
        <v>1.4797635416265607E-5</v>
      </c>
      <c r="AL6" s="35">
        <v>1.5488000000000001E-6</v>
      </c>
      <c r="AM6" s="35">
        <v>2.0756558581700002</v>
      </c>
      <c r="AN6" s="35">
        <v>1059.3819301891999</v>
      </c>
      <c r="AO6" s="29">
        <f t="shared" si="12"/>
        <v>1.4062068378667704E-6</v>
      </c>
      <c r="AP6" s="29">
        <f t="shared" si="13"/>
        <v>1.4062558041060817E-6</v>
      </c>
      <c r="AQ6" s="29">
        <f t="shared" si="14"/>
        <v>1.4062558042149469E-6</v>
      </c>
      <c r="AR6" s="29">
        <f t="shared" si="15"/>
        <v>1.4062558042149469E-6</v>
      </c>
      <c r="AT6" s="35">
        <v>3.1813E-7</v>
      </c>
      <c r="AU6" s="35">
        <v>4.8582998665000003</v>
      </c>
      <c r="AV6" s="35">
        <v>522.57741809380002</v>
      </c>
      <c r="AW6" s="29">
        <f t="shared" si="16"/>
        <v>2.2625754227070529E-7</v>
      </c>
      <c r="AX6" s="29">
        <f t="shared" si="17"/>
        <v>2.2626586451200747E-7</v>
      </c>
      <c r="AY6" s="29">
        <f t="shared" si="18"/>
        <v>2.2626586453051122E-7</v>
      </c>
      <c r="AZ6" s="29">
        <f t="shared" si="19"/>
        <v>2.2626586453051122E-7</v>
      </c>
      <c r="BB6" s="35">
        <v>6.9399999999999996E-9</v>
      </c>
      <c r="BC6" s="35">
        <v>0.87382487754000004</v>
      </c>
      <c r="BD6" s="35">
        <v>515.46387109299997</v>
      </c>
      <c r="BE6" s="29">
        <f t="shared" si="20"/>
        <v>-6.8293084153792077E-9</v>
      </c>
      <c r="BF6" s="29">
        <f t="shared" si="21"/>
        <v>-6.8292630936186637E-9</v>
      </c>
      <c r="BG6" s="29">
        <f t="shared" si="22"/>
        <v>-6.8292630935178825E-9</v>
      </c>
      <c r="BH6" s="29">
        <f t="shared" si="23"/>
        <v>-6.8292630935178825E-9</v>
      </c>
      <c r="BJ6" s="35">
        <v>6.437782E-5</v>
      </c>
      <c r="BK6" s="35">
        <v>0.30627121409000002</v>
      </c>
      <c r="BL6" s="35">
        <v>536.80451209540001</v>
      </c>
      <c r="BM6" s="29">
        <f t="shared" si="24"/>
        <v>-5.9301312038413365E-5</v>
      </c>
      <c r="BN6" s="29">
        <f t="shared" si="25"/>
        <v>-5.9300354144007947E-5</v>
      </c>
      <c r="BO6" s="29">
        <f t="shared" si="26"/>
        <v>-5.9300354141878018E-5</v>
      </c>
      <c r="BP6" s="29">
        <f t="shared" si="27"/>
        <v>-5.9300354141878018E-5</v>
      </c>
      <c r="BR6" s="35">
        <v>3.4644499999999999E-6</v>
      </c>
      <c r="BS6" s="35">
        <v>4.7459517410899998</v>
      </c>
      <c r="BT6" s="35">
        <v>1052.2683831884001</v>
      </c>
      <c r="BU6" s="29">
        <f t="shared" si="28"/>
        <v>-3.4232560983236671E-6</v>
      </c>
      <c r="BV6" s="29">
        <f t="shared" si="29"/>
        <v>-3.4232161741502655E-6</v>
      </c>
      <c r="BW6" s="29">
        <f t="shared" si="30"/>
        <v>-3.4232161740614744E-6</v>
      </c>
      <c r="BX6" s="29">
        <f t="shared" si="31"/>
        <v>-3.4232161740614744E-6</v>
      </c>
      <c r="BZ6" s="35">
        <v>7.3947999999999995E-7</v>
      </c>
      <c r="CA6" s="35">
        <v>0.40724675865999999</v>
      </c>
      <c r="CB6" s="35">
        <v>1052.2683831884001</v>
      </c>
      <c r="CC6" s="29">
        <f t="shared" si="32"/>
        <v>1.608857891935654E-7</v>
      </c>
      <c r="CD6" s="29">
        <f t="shared" si="33"/>
        <v>1.6083170407737215E-7</v>
      </c>
      <c r="CE6" s="29">
        <f t="shared" si="34"/>
        <v>1.6083170395711552E-7</v>
      </c>
      <c r="CF6" s="29">
        <f t="shared" si="35"/>
        <v>1.6083170395711552E-7</v>
      </c>
      <c r="CH6" s="35">
        <v>6.2050000000000003E-8</v>
      </c>
      <c r="CI6" s="35">
        <v>1.7811582737</v>
      </c>
      <c r="CJ6" s="35">
        <v>1066.49547719</v>
      </c>
      <c r="CK6" s="29">
        <f t="shared" si="36"/>
        <v>6.0066757161927841E-8</v>
      </c>
      <c r="CL6" s="29">
        <f t="shared" si="37"/>
        <v>6.006793890216331E-8</v>
      </c>
      <c r="CM6" s="29">
        <f t="shared" si="38"/>
        <v>6.0067938904790475E-8</v>
      </c>
      <c r="CN6" s="29">
        <f t="shared" si="39"/>
        <v>6.0067938904790475E-8</v>
      </c>
      <c r="CP6" s="35">
        <v>1.322E-8</v>
      </c>
      <c r="CQ6" s="35">
        <v>4.2011761158100001</v>
      </c>
      <c r="CR6" s="35">
        <v>1052.2683831884001</v>
      </c>
      <c r="CS6" s="29">
        <f t="shared" si="40"/>
        <v>-1.0118538733130514E-8</v>
      </c>
      <c r="CT6" s="29">
        <f t="shared" si="41"/>
        <v>-1.0117901179139802E-8</v>
      </c>
      <c r="CU6" s="29">
        <f t="shared" si="42"/>
        <v>-1.0117901177722168E-8</v>
      </c>
      <c r="CV6" s="29">
        <f t="shared" si="43"/>
        <v>-1.0117901177722168E-8</v>
      </c>
      <c r="CX6" s="35"/>
      <c r="CY6" s="35"/>
      <c r="CZ6" s="35"/>
      <c r="DF6" s="35">
        <v>8.6792941000000002E-4</v>
      </c>
      <c r="DG6" s="35">
        <v>0.71001090608999995</v>
      </c>
      <c r="DH6" s="35">
        <v>419.48464387519999</v>
      </c>
      <c r="DI6" s="29">
        <f t="shared" si="44"/>
        <v>2.8185813813559493E-4</v>
      </c>
      <c r="DJ6" s="29">
        <f t="shared" si="45"/>
        <v>2.8188265974336759E-4</v>
      </c>
      <c r="DK6" s="29">
        <f t="shared" si="46"/>
        <v>2.8188265979788951E-4</v>
      </c>
      <c r="DL6" s="29">
        <f t="shared" si="47"/>
        <v>2.8188265979788951E-4</v>
      </c>
      <c r="DN6" s="35">
        <v>1.1847190000000001E-4</v>
      </c>
      <c r="DO6" s="35">
        <v>2.4132958817599999</v>
      </c>
      <c r="DP6" s="35">
        <v>419.48464387519999</v>
      </c>
      <c r="DQ6" s="29">
        <f t="shared" si="48"/>
        <v>-1.1615121219837234E-4</v>
      </c>
      <c r="DR6" s="29">
        <f t="shared" si="49"/>
        <v>-1.1615051510140336E-4</v>
      </c>
      <c r="DS6" s="29">
        <f t="shared" si="50"/>
        <v>-1.1615051509985328E-4</v>
      </c>
      <c r="DT6" s="29">
        <f t="shared" si="51"/>
        <v>-1.1615051509985328E-4</v>
      </c>
      <c r="DV6" s="35">
        <v>8.36267E-6</v>
      </c>
      <c r="DW6" s="35">
        <v>4.1988988171799999</v>
      </c>
      <c r="DX6" s="35">
        <v>419.48464387519999</v>
      </c>
      <c r="DY6" s="29">
        <f t="shared" si="52"/>
        <v>1.3839778111436474E-7</v>
      </c>
      <c r="DZ6" s="29">
        <f t="shared" si="53"/>
        <v>1.3814800394667474E-7</v>
      </c>
      <c r="EA6" s="29">
        <f t="shared" si="54"/>
        <v>1.3814800339131886E-7</v>
      </c>
      <c r="EB6" s="29">
        <f t="shared" si="55"/>
        <v>1.3814800339131886E-7</v>
      </c>
      <c r="ED6" s="35">
        <v>2.2151199999999999E-6</v>
      </c>
      <c r="EE6" s="35">
        <v>0.95225226237000005</v>
      </c>
      <c r="EF6" s="35">
        <v>515.46387109299997</v>
      </c>
      <c r="EG6" s="29">
        <f t="shared" si="56"/>
        <v>-2.2039615664149912E-6</v>
      </c>
      <c r="EH6" s="29">
        <f t="shared" si="57"/>
        <v>-2.2039534138166752E-6</v>
      </c>
      <c r="EI6" s="29">
        <f t="shared" si="58"/>
        <v>-2.2039534137985448E-6</v>
      </c>
      <c r="EJ6" s="29">
        <f t="shared" si="59"/>
        <v>-2.2039534137985448E-6</v>
      </c>
      <c r="EL6" s="35">
        <v>1.765E-7</v>
      </c>
      <c r="EM6" s="35">
        <v>5.4001253691800004</v>
      </c>
      <c r="EN6" s="35">
        <v>1059.3819301891999</v>
      </c>
      <c r="EO6" s="29">
        <f t="shared" si="60"/>
        <v>-1.4412514102564647E-7</v>
      </c>
      <c r="EP6" s="29">
        <f t="shared" si="61"/>
        <v>-1.4413282672160345E-7</v>
      </c>
      <c r="EQ6" s="29">
        <f t="shared" si="62"/>
        <v>-1.4413282673869131E-7</v>
      </c>
      <c r="ER6" s="29">
        <f t="shared" si="63"/>
        <v>-1.4413282673869131E-7</v>
      </c>
      <c r="ET6" s="35">
        <v>1.59E-8</v>
      </c>
      <c r="EU6" s="35">
        <v>5.4931279616599999</v>
      </c>
      <c r="EV6" s="35">
        <v>1066.49547719</v>
      </c>
      <c r="EW6" s="29">
        <f t="shared" si="64"/>
        <v>-1.0802044066223477E-8</v>
      </c>
      <c r="EX6" s="29">
        <f t="shared" si="65"/>
        <v>-1.0802930130292549E-8</v>
      </c>
      <c r="EY6" s="29">
        <f t="shared" si="66"/>
        <v>-1.0802930132262595E-8</v>
      </c>
      <c r="EZ6" s="29">
        <f t="shared" si="67"/>
        <v>-1.0802930132262595E-8</v>
      </c>
    </row>
    <row r="7" spans="1:156" s="29" customFormat="1" ht="15.5" x14ac:dyDescent="0.35">
      <c r="I7" s="116" t="s">
        <v>514</v>
      </c>
      <c r="J7" s="117">
        <v>92.06</v>
      </c>
      <c r="K7" s="73" t="s">
        <v>513</v>
      </c>
      <c r="N7" s="35">
        <v>6.4263986E-4</v>
      </c>
      <c r="O7" s="35">
        <v>3.4114518520299999</v>
      </c>
      <c r="P7" s="35">
        <v>103.0927742186</v>
      </c>
      <c r="Q7" s="29">
        <f t="shared" si="0"/>
        <v>2.3447507040410184E-4</v>
      </c>
      <c r="R7" s="29">
        <f t="shared" si="1"/>
        <v>2.3447067776061962E-4</v>
      </c>
      <c r="S7" s="29">
        <f t="shared" si="2"/>
        <v>2.3447067775085299E-4</v>
      </c>
      <c r="T7" s="29">
        <f t="shared" si="3"/>
        <v>2.3447067775085299E-4</v>
      </c>
      <c r="V7" s="35">
        <v>6.0680509999999997E-5</v>
      </c>
      <c r="W7" s="35">
        <v>4.42419502005</v>
      </c>
      <c r="X7" s="35">
        <v>103.0927742186</v>
      </c>
      <c r="Y7" s="29">
        <f t="shared" si="4"/>
        <v>5.964988678550169E-5</v>
      </c>
      <c r="Z7" s="29">
        <f t="shared" si="5"/>
        <v>5.9649805028400506E-5</v>
      </c>
      <c r="AA7" s="29">
        <f t="shared" si="6"/>
        <v>5.9649805028218719E-5</v>
      </c>
      <c r="AB7" s="29">
        <f t="shared" si="7"/>
        <v>5.9649805028218719E-5</v>
      </c>
      <c r="AD7" s="35">
        <v>1.721069E-5</v>
      </c>
      <c r="AE7" s="35">
        <v>4.1873438515799997</v>
      </c>
      <c r="AF7" s="35">
        <v>14.227094001599999</v>
      </c>
      <c r="AG7" s="29">
        <f t="shared" si="8"/>
        <v>-4.9868721156961715E-6</v>
      </c>
      <c r="AH7" s="29">
        <f t="shared" si="9"/>
        <v>-4.9868888044263914E-6</v>
      </c>
      <c r="AI7" s="29">
        <f t="shared" si="10"/>
        <v>-4.986888804463494E-6</v>
      </c>
      <c r="AJ7" s="29">
        <f t="shared" si="11"/>
        <v>-4.986888804463494E-6</v>
      </c>
      <c r="AL7" s="35">
        <v>8.6771000000000003E-7</v>
      </c>
      <c r="AM7" s="35">
        <v>2.5143158431599999</v>
      </c>
      <c r="AN7" s="35">
        <v>515.46387109299997</v>
      </c>
      <c r="AO7" s="29">
        <f t="shared" si="12"/>
        <v>-9.4521028163838617E-8</v>
      </c>
      <c r="AP7" s="29">
        <f t="shared" si="13"/>
        <v>-9.4552689624436656E-8</v>
      </c>
      <c r="AQ7" s="29">
        <f t="shared" si="14"/>
        <v>-9.4552689694834398E-8</v>
      </c>
      <c r="AR7" s="29">
        <f t="shared" si="15"/>
        <v>-9.4552689694834398E-8</v>
      </c>
      <c r="AT7" s="35">
        <v>1.4742000000000001E-7</v>
      </c>
      <c r="AU7" s="35">
        <v>4.2906163578400003</v>
      </c>
      <c r="AV7" s="35">
        <v>515.46387109299997</v>
      </c>
      <c r="AW7" s="29">
        <f t="shared" si="16"/>
        <v>1.4673617026832104E-7</v>
      </c>
      <c r="AX7" s="29">
        <f t="shared" si="17"/>
        <v>1.4673669077920097E-7</v>
      </c>
      <c r="AY7" s="29">
        <f t="shared" si="18"/>
        <v>1.4673669078035807E-7</v>
      </c>
      <c r="AZ7" s="29">
        <f t="shared" si="19"/>
        <v>1.4673669078035807E-7</v>
      </c>
      <c r="BB7" s="35">
        <v>8.4499999999999996E-9</v>
      </c>
      <c r="BC7" s="35">
        <v>3.1415926535900001</v>
      </c>
      <c r="BD7" s="35">
        <v>0</v>
      </c>
      <c r="BE7" s="29">
        <f t="shared" si="20"/>
        <v>-8.4499999999999996E-9</v>
      </c>
      <c r="BF7" s="29">
        <f t="shared" si="21"/>
        <v>-8.4499999999999996E-9</v>
      </c>
      <c r="BG7" s="29">
        <f t="shared" si="22"/>
        <v>-8.4499999999999996E-9</v>
      </c>
      <c r="BH7" s="29">
        <f t="shared" si="23"/>
        <v>-8.4499999999999996E-9</v>
      </c>
      <c r="BJ7" s="35">
        <v>1.10688E-5</v>
      </c>
      <c r="BK7" s="35">
        <v>2.9853442192799999</v>
      </c>
      <c r="BL7" s="35">
        <v>1162.4747044077999</v>
      </c>
      <c r="BM7" s="29">
        <f t="shared" si="24"/>
        <v>-1.0982421218101464E-5</v>
      </c>
      <c r="BN7" s="29">
        <f t="shared" si="25"/>
        <v>-1.0982306930932299E-5</v>
      </c>
      <c r="BO7" s="29">
        <f t="shared" si="26"/>
        <v>-1.0982306930678108E-5</v>
      </c>
      <c r="BP7" s="29">
        <f t="shared" si="27"/>
        <v>-1.0982306930678108E-5</v>
      </c>
      <c r="BR7" s="35">
        <v>2.3426400000000001E-6</v>
      </c>
      <c r="BS7" s="35">
        <v>5.1885609992899999</v>
      </c>
      <c r="BT7" s="35">
        <v>1066.49547719</v>
      </c>
      <c r="BU7" s="29">
        <f t="shared" si="28"/>
        <v>-2.0337785309811798E-6</v>
      </c>
      <c r="BV7" s="29">
        <f t="shared" si="29"/>
        <v>-2.03386682322273E-6</v>
      </c>
      <c r="BW7" s="29">
        <f t="shared" si="30"/>
        <v>-2.0338668234190299E-6</v>
      </c>
      <c r="BX7" s="29">
        <f t="shared" si="31"/>
        <v>-2.0338668234190299E-6</v>
      </c>
      <c r="BZ7" s="35">
        <v>4.6151000000000001E-7</v>
      </c>
      <c r="CA7" s="35">
        <v>3.4803689577200001</v>
      </c>
      <c r="CB7" s="35">
        <v>1066.49547719</v>
      </c>
      <c r="CC7" s="29">
        <f t="shared" si="32"/>
        <v>-1.7200807962417216E-7</v>
      </c>
      <c r="CD7" s="29">
        <f t="shared" si="33"/>
        <v>-1.7197555427579877E-7</v>
      </c>
      <c r="CE7" s="29">
        <f t="shared" si="34"/>
        <v>-1.7197555420347926E-7</v>
      </c>
      <c r="CF7" s="29">
        <f t="shared" si="35"/>
        <v>-1.7197555420347926E-7</v>
      </c>
      <c r="CH7" s="35">
        <v>7.2870000000000003E-8</v>
      </c>
      <c r="CI7" s="35">
        <v>4.2526831897499999</v>
      </c>
      <c r="CJ7" s="35">
        <v>1059.3819301891999</v>
      </c>
      <c r="CK7" s="29">
        <f t="shared" si="36"/>
        <v>-6.2795440617683182E-8</v>
      </c>
      <c r="CL7" s="29">
        <f t="shared" si="37"/>
        <v>-6.2792651421163856E-8</v>
      </c>
      <c r="CM7" s="29">
        <f t="shared" si="38"/>
        <v>-6.2792651414961828E-8</v>
      </c>
      <c r="CN7" s="29">
        <f t="shared" si="39"/>
        <v>-6.2792651414961828E-8</v>
      </c>
      <c r="CP7" s="35">
        <v>7.5499999999999998E-9</v>
      </c>
      <c r="CQ7" s="35">
        <v>5.5945155496599996</v>
      </c>
      <c r="CR7" s="35">
        <v>543.91805909619995</v>
      </c>
      <c r="CS7" s="29">
        <f t="shared" si="40"/>
        <v>-2.1705758901433656E-9</v>
      </c>
      <c r="CT7" s="29">
        <f t="shared" si="41"/>
        <v>-2.1702957979674209E-9</v>
      </c>
      <c r="CU7" s="29">
        <f t="shared" si="42"/>
        <v>-2.1702957973446482E-9</v>
      </c>
      <c r="CV7" s="29">
        <f t="shared" si="43"/>
        <v>-2.1702957973446482E-9</v>
      </c>
      <c r="CX7" s="35"/>
      <c r="CY7" s="35"/>
      <c r="CZ7" s="35"/>
      <c r="DF7" s="35">
        <v>7.2062869000000002E-4</v>
      </c>
      <c r="DG7" s="35">
        <v>0.21465694745</v>
      </c>
      <c r="DH7" s="35">
        <v>536.80451209540001</v>
      </c>
      <c r="DI7" s="29">
        <f t="shared" si="44"/>
        <v>-6.3535952578314429E-4</v>
      </c>
      <c r="DJ7" s="29">
        <f t="shared" si="45"/>
        <v>-6.3534652687985849E-4</v>
      </c>
      <c r="DK7" s="29">
        <f t="shared" si="46"/>
        <v>-6.3534652685095518E-4</v>
      </c>
      <c r="DL7" s="29">
        <f t="shared" si="47"/>
        <v>-6.3534652685095518E-4</v>
      </c>
      <c r="DN7" s="35">
        <v>9.1663599999999994E-5</v>
      </c>
      <c r="DO7" s="35">
        <v>4.7597940858700003</v>
      </c>
      <c r="DP7" s="35">
        <v>7.1135470007999997</v>
      </c>
      <c r="DQ7" s="29">
        <f t="shared" si="48"/>
        <v>1.4869900131355824E-5</v>
      </c>
      <c r="DR7" s="29">
        <f t="shared" si="49"/>
        <v>1.4869854312609531E-5</v>
      </c>
      <c r="DS7" s="29">
        <f t="shared" si="50"/>
        <v>1.4869854312507665E-5</v>
      </c>
      <c r="DT7" s="29">
        <f t="shared" si="51"/>
        <v>1.4869854312507665E-5</v>
      </c>
      <c r="DV7" s="35">
        <v>9.6446599999999999E-6</v>
      </c>
      <c r="DW7" s="35">
        <v>5.48031822015</v>
      </c>
      <c r="DX7" s="35">
        <v>515.46387109299997</v>
      </c>
      <c r="DY7" s="29">
        <f t="shared" si="52"/>
        <v>2.7092471737437921E-6</v>
      </c>
      <c r="DZ7" s="29">
        <f t="shared" si="53"/>
        <v>2.709586943960925E-6</v>
      </c>
      <c r="EA7" s="29">
        <f t="shared" si="54"/>
        <v>2.7095869447163852E-6</v>
      </c>
      <c r="EB7" s="29">
        <f t="shared" si="55"/>
        <v>2.7095869447163852E-6</v>
      </c>
      <c r="ED7" s="35">
        <v>6.9078E-7</v>
      </c>
      <c r="EE7" s="35">
        <v>2.26885282314</v>
      </c>
      <c r="EF7" s="35">
        <v>1066.49547719</v>
      </c>
      <c r="EG7" s="29">
        <f t="shared" si="56"/>
        <v>5.0955773366090757E-7</v>
      </c>
      <c r="EH7" s="29">
        <f t="shared" si="57"/>
        <v>5.0959315374532081E-7</v>
      </c>
      <c r="EI7" s="29">
        <f t="shared" si="58"/>
        <v>5.0959315382407232E-7</v>
      </c>
      <c r="EJ7" s="29">
        <f t="shared" si="59"/>
        <v>5.0959315382407232E-7</v>
      </c>
      <c r="EL7" s="35">
        <v>1.2611999999999999E-7</v>
      </c>
      <c r="EM7" s="35">
        <v>6.0156041605699997</v>
      </c>
      <c r="EN7" s="35">
        <v>543.91805909619995</v>
      </c>
      <c r="EO7" s="29">
        <f t="shared" si="60"/>
        <v>-8.2466970415617246E-8</v>
      </c>
      <c r="EP7" s="29">
        <f t="shared" si="61"/>
        <v>-8.2463274324963823E-8</v>
      </c>
      <c r="EQ7" s="29">
        <f t="shared" si="62"/>
        <v>-8.2463274316745645E-8</v>
      </c>
      <c r="ER7" s="29">
        <f t="shared" si="63"/>
        <v>-8.2463274316745645E-8</v>
      </c>
      <c r="ET7" s="35">
        <v>1.6120000000000001E-8</v>
      </c>
      <c r="EU7" s="35">
        <v>4.1322280852900004</v>
      </c>
      <c r="EV7" s="35">
        <v>1059.3819301891999</v>
      </c>
      <c r="EW7" s="29">
        <f t="shared" si="64"/>
        <v>-1.2807952213393486E-8</v>
      </c>
      <c r="EX7" s="29">
        <f t="shared" si="65"/>
        <v>-1.2807213744472385E-8</v>
      </c>
      <c r="EY7" s="29">
        <f t="shared" si="66"/>
        <v>-1.2807213742830355E-8</v>
      </c>
      <c r="EZ7" s="29">
        <f t="shared" si="67"/>
        <v>-1.2807213742830355E-8</v>
      </c>
    </row>
    <row r="8" spans="1:156" s="29" customFormat="1" ht="13.5" x14ac:dyDescent="0.3">
      <c r="A8" s="37" t="s">
        <v>123</v>
      </c>
      <c r="B8" s="37" t="s">
        <v>192</v>
      </c>
      <c r="D8" s="29" t="s">
        <v>193</v>
      </c>
      <c r="E8" s="29" t="s">
        <v>194</v>
      </c>
      <c r="F8" s="29" t="s">
        <v>195</v>
      </c>
      <c r="N8" s="35">
        <v>3.9806051000000002E-4</v>
      </c>
      <c r="O8" s="35">
        <v>2.2937674485500001</v>
      </c>
      <c r="P8" s="35">
        <v>419.48464387519999</v>
      </c>
      <c r="Q8" s="29">
        <f t="shared" si="0"/>
        <v>-3.7812958531117382E-4</v>
      </c>
      <c r="R8" s="29">
        <f t="shared" si="1"/>
        <v>-3.7812586966249706E-4</v>
      </c>
      <c r="S8" s="29">
        <f t="shared" si="2"/>
        <v>-3.7812586965423528E-4</v>
      </c>
      <c r="T8" s="29">
        <f t="shared" si="3"/>
        <v>-3.7812586965423528E-4</v>
      </c>
      <c r="V8" s="35">
        <v>5.4339239999999999E-5</v>
      </c>
      <c r="W8" s="35">
        <v>3.9847838256500001</v>
      </c>
      <c r="X8" s="35">
        <v>419.48464387519999</v>
      </c>
      <c r="Y8" s="29">
        <f t="shared" si="4"/>
        <v>-1.0665817406034181E-5</v>
      </c>
      <c r="Z8" s="29">
        <f t="shared" si="5"/>
        <v>-1.0667409057743722E-5</v>
      </c>
      <c r="AA8" s="29">
        <f t="shared" si="6"/>
        <v>-1.0667409061282598E-5</v>
      </c>
      <c r="AB8" s="29">
        <f t="shared" si="7"/>
        <v>-1.0667409061282598E-5</v>
      </c>
      <c r="AD8" s="35">
        <v>3.8325799999999998E-6</v>
      </c>
      <c r="AE8" s="35">
        <v>5.7679071438699996</v>
      </c>
      <c r="AF8" s="35">
        <v>419.48464387519999</v>
      </c>
      <c r="AG8" s="29">
        <f t="shared" si="8"/>
        <v>3.8321624031758716E-6</v>
      </c>
      <c r="AH8" s="29">
        <f t="shared" si="9"/>
        <v>3.8321640914965E-6</v>
      </c>
      <c r="AI8" s="29">
        <f t="shared" si="10"/>
        <v>3.8321640915002498E-6</v>
      </c>
      <c r="AJ8" s="29">
        <f t="shared" si="11"/>
        <v>3.8321640915002498E-6</v>
      </c>
      <c r="AL8" s="35">
        <v>3.3537999999999998E-7</v>
      </c>
      <c r="AM8" s="35">
        <v>3.8263379449700001</v>
      </c>
      <c r="AN8" s="35">
        <v>1066.49547719</v>
      </c>
      <c r="AO8" s="29">
        <f t="shared" si="12"/>
        <v>-2.2312783293793E-7</v>
      </c>
      <c r="AP8" s="29">
        <f t="shared" si="13"/>
        <v>-2.231088161659515E-7</v>
      </c>
      <c r="AQ8" s="29">
        <f t="shared" si="14"/>
        <v>-2.2310881612366722E-7</v>
      </c>
      <c r="AR8" s="29">
        <f t="shared" si="15"/>
        <v>-2.2310881612366722E-7</v>
      </c>
      <c r="AT8" s="35">
        <v>8.8990000000000005E-8</v>
      </c>
      <c r="AU8" s="35">
        <v>0.71478520740999996</v>
      </c>
      <c r="AV8" s="35">
        <v>1059.3819301891999</v>
      </c>
      <c r="AW8" s="29">
        <f t="shared" si="16"/>
        <v>5.3315298857140188E-8</v>
      </c>
      <c r="AX8" s="29">
        <f t="shared" si="17"/>
        <v>5.3309923508835658E-8</v>
      </c>
      <c r="AY8" s="29">
        <f t="shared" si="18"/>
        <v>5.3309923496883494E-8</v>
      </c>
      <c r="AZ8" s="29">
        <f t="shared" si="19"/>
        <v>5.3309923496883494E-8</v>
      </c>
      <c r="BB8" s="35">
        <v>4.56E-9</v>
      </c>
      <c r="BC8" s="35">
        <v>0.81521692852000005</v>
      </c>
      <c r="BD8" s="35">
        <v>1066.49547719</v>
      </c>
      <c r="BE8" s="29">
        <f t="shared" si="20"/>
        <v>3.4508940406601419E-9</v>
      </c>
      <c r="BF8" s="29">
        <f t="shared" si="21"/>
        <v>3.4506676511981386E-9</v>
      </c>
      <c r="BG8" s="29">
        <f t="shared" si="22"/>
        <v>3.4506676506947516E-9</v>
      </c>
      <c r="BH8" s="29">
        <f t="shared" si="23"/>
        <v>3.4506676506947516E-9</v>
      </c>
      <c r="BJ8" s="35">
        <v>9.4165099999999994E-6</v>
      </c>
      <c r="BK8" s="35">
        <v>2.9361907240499998</v>
      </c>
      <c r="BL8" s="35">
        <v>1052.2683831884001</v>
      </c>
      <c r="BM8" s="29">
        <f t="shared" si="24"/>
        <v>3.6090177126142937E-6</v>
      </c>
      <c r="BN8" s="29">
        <f t="shared" si="25"/>
        <v>3.6096694352992509E-6</v>
      </c>
      <c r="BO8" s="29">
        <f t="shared" si="26"/>
        <v>3.609669436748302E-6</v>
      </c>
      <c r="BP8" s="29">
        <f t="shared" si="27"/>
        <v>3.609669436748302E-6</v>
      </c>
      <c r="BR8" s="35">
        <v>1.96154E-6</v>
      </c>
      <c r="BS8" s="35">
        <v>6.1855428664199996</v>
      </c>
      <c r="BT8" s="35">
        <v>7.1135470007999997</v>
      </c>
      <c r="BU8" s="29">
        <f t="shared" si="28"/>
        <v>1.9612259338052928E-6</v>
      </c>
      <c r="BV8" s="29">
        <f t="shared" si="29"/>
        <v>1.9612259515855456E-6</v>
      </c>
      <c r="BW8" s="29">
        <f t="shared" si="30"/>
        <v>1.9612259515855854E-6</v>
      </c>
      <c r="BX8" s="29">
        <f t="shared" si="31"/>
        <v>1.9612259515855854E-6</v>
      </c>
      <c r="BZ8" s="35">
        <v>2.9313999999999999E-7</v>
      </c>
      <c r="CA8" s="35">
        <v>0.99088831804999999</v>
      </c>
      <c r="CB8" s="35">
        <v>515.46387109299997</v>
      </c>
      <c r="CC8" s="29">
        <f t="shared" si="32"/>
        <v>-2.925807654444274E-7</v>
      </c>
      <c r="CD8" s="29">
        <f t="shared" si="33"/>
        <v>-2.9258010090544374E-7</v>
      </c>
      <c r="CE8" s="29">
        <f t="shared" si="34"/>
        <v>-2.9258010090396572E-7</v>
      </c>
      <c r="CF8" s="29">
        <f t="shared" si="35"/>
        <v>-2.9258010090396572E-7</v>
      </c>
      <c r="CH8" s="35">
        <v>3.627E-8</v>
      </c>
      <c r="CI8" s="35">
        <v>1.1302891722099999</v>
      </c>
      <c r="CJ8" s="35">
        <v>543.91805909619995</v>
      </c>
      <c r="CK8" s="29">
        <f t="shared" si="36"/>
        <v>-3.1113355517298849E-8</v>
      </c>
      <c r="CL8" s="29">
        <f t="shared" si="37"/>
        <v>-3.1114077506058171E-8</v>
      </c>
      <c r="CM8" s="29">
        <f t="shared" si="38"/>
        <v>-3.1114077507663424E-8</v>
      </c>
      <c r="CN8" s="29">
        <f t="shared" si="39"/>
        <v>-3.1114077507663424E-8</v>
      </c>
      <c r="CP8" s="35">
        <v>5.1199999999999997E-9</v>
      </c>
      <c r="CQ8" s="35">
        <v>5.8031774750000001E-2</v>
      </c>
      <c r="CR8" s="35">
        <v>1066.49547719</v>
      </c>
      <c r="CS8" s="29">
        <f t="shared" si="40"/>
        <v>5.1715887966234909E-10</v>
      </c>
      <c r="CT8" s="29">
        <f t="shared" si="41"/>
        <v>5.1677201870154726E-10</v>
      </c>
      <c r="CU8" s="29">
        <f t="shared" si="42"/>
        <v>5.1677201784137858E-10</v>
      </c>
      <c r="CV8" s="29">
        <f t="shared" si="43"/>
        <v>5.1677201784137858E-10</v>
      </c>
      <c r="CX8" s="35"/>
      <c r="CY8" s="35"/>
      <c r="CZ8" s="35"/>
      <c r="DF8" s="35">
        <v>6.5517226999999999E-4</v>
      </c>
      <c r="DG8" s="35">
        <v>5.9799585084300002</v>
      </c>
      <c r="DH8" s="35">
        <v>316.39186965660002</v>
      </c>
      <c r="DI8" s="29">
        <f t="shared" si="44"/>
        <v>8.0505298434132918E-5</v>
      </c>
      <c r="DJ8" s="29">
        <f t="shared" si="45"/>
        <v>8.0490648729093065E-5</v>
      </c>
      <c r="DK8" s="29">
        <f t="shared" si="46"/>
        <v>8.0490648696519647E-5</v>
      </c>
      <c r="DL8" s="29">
        <f t="shared" si="47"/>
        <v>8.0490648696519647E-5</v>
      </c>
      <c r="DN8" s="35">
        <v>3.1757629999999998E-5</v>
      </c>
      <c r="DO8" s="35">
        <v>2.79297987071</v>
      </c>
      <c r="DP8" s="35">
        <v>103.0927742186</v>
      </c>
      <c r="DQ8" s="29">
        <f t="shared" si="48"/>
        <v>-7.7026152362346353E-6</v>
      </c>
      <c r="DR8" s="29">
        <f t="shared" si="49"/>
        <v>-7.7028414200971937E-6</v>
      </c>
      <c r="DS8" s="29">
        <f t="shared" si="50"/>
        <v>-7.7028414206001195E-6</v>
      </c>
      <c r="DT8" s="29">
        <f t="shared" si="51"/>
        <v>-7.7028414206001195E-6</v>
      </c>
      <c r="DV8" s="35">
        <v>4.0645300000000002E-6</v>
      </c>
      <c r="DW8" s="35">
        <v>3.7825073035400001</v>
      </c>
      <c r="DX8" s="35">
        <v>1066.49547719</v>
      </c>
      <c r="DY8" s="29">
        <f t="shared" si="52"/>
        <v>-2.568568015699758E-6</v>
      </c>
      <c r="DZ8" s="29">
        <f t="shared" si="53"/>
        <v>-2.5683287711597664E-6</v>
      </c>
      <c r="EA8" s="29">
        <f t="shared" si="54"/>
        <v>-2.5683287706278022E-6</v>
      </c>
      <c r="EB8" s="29">
        <f t="shared" si="55"/>
        <v>-2.5683287706278022E-6</v>
      </c>
      <c r="ED8" s="35">
        <v>8.9729000000000001E-7</v>
      </c>
      <c r="EE8" s="35">
        <v>3.1415926535900001</v>
      </c>
      <c r="EF8" s="35">
        <v>0</v>
      </c>
      <c r="EG8" s="29">
        <f t="shared" si="56"/>
        <v>-8.9729000000000001E-7</v>
      </c>
      <c r="EH8" s="29">
        <f t="shared" si="57"/>
        <v>-8.9729000000000001E-7</v>
      </c>
      <c r="EI8" s="29">
        <f t="shared" si="58"/>
        <v>-8.9729000000000001E-7</v>
      </c>
      <c r="EJ8" s="29">
        <f t="shared" si="59"/>
        <v>-8.9729000000000001E-7</v>
      </c>
      <c r="EL8" s="35">
        <v>9.2869999999999997E-8</v>
      </c>
      <c r="EM8" s="35">
        <v>0.76813946493999996</v>
      </c>
      <c r="EN8" s="35">
        <v>1066.49547719</v>
      </c>
      <c r="EO8" s="29">
        <f t="shared" si="60"/>
        <v>6.7346958806788725E-8</v>
      </c>
      <c r="EP8" s="29">
        <f t="shared" si="61"/>
        <v>6.7342102032478242E-8</v>
      </c>
      <c r="EQ8" s="29">
        <f t="shared" si="62"/>
        <v>6.7342102021679022E-8</v>
      </c>
      <c r="ER8" s="29">
        <f t="shared" si="63"/>
        <v>6.7342102021679022E-8</v>
      </c>
      <c r="ET8" s="35">
        <v>1.24E-8</v>
      </c>
      <c r="EU8" s="35">
        <v>3.77981722506</v>
      </c>
      <c r="EV8" s="35">
        <v>14.227094001599999</v>
      </c>
      <c r="EW8" s="29">
        <f t="shared" si="64"/>
        <v>-8.0024859226773754E-9</v>
      </c>
      <c r="EX8" s="29">
        <f t="shared" si="65"/>
        <v>-8.0024955191639949E-9</v>
      </c>
      <c r="EY8" s="29">
        <f t="shared" si="66"/>
        <v>-8.0024955191853296E-9</v>
      </c>
      <c r="EZ8" s="29">
        <f t="shared" si="67"/>
        <v>-8.0024955191853296E-9</v>
      </c>
    </row>
    <row r="9" spans="1:156" s="29" customFormat="1" ht="15.5" x14ac:dyDescent="0.35">
      <c r="A9" s="170">
        <f>Ear_L_Deg</f>
        <v>189.5790689869782</v>
      </c>
      <c r="B9" s="170">
        <f>Ear_R_AU</f>
        <v>0.99866723512000199</v>
      </c>
      <c r="C9" s="170"/>
      <c r="D9" s="170">
        <f>x_AU</f>
        <v>-0.98474271241652367</v>
      </c>
      <c r="E9" s="170">
        <f>y_AU</f>
        <v>-0.16618675290886042</v>
      </c>
      <c r="F9" s="170">
        <f>z_AU</f>
        <v>-1.5448111643923074E-6</v>
      </c>
      <c r="J9" s="30"/>
      <c r="N9" s="35">
        <v>3.8857779999999998E-4</v>
      </c>
      <c r="O9" s="35">
        <v>1.2723172486000001</v>
      </c>
      <c r="P9" s="35">
        <v>316.39186965660002</v>
      </c>
      <c r="Q9" s="29">
        <f t="shared" si="0"/>
        <v>3.8540210868266255E-4</v>
      </c>
      <c r="R9" s="29">
        <f t="shared" si="1"/>
        <v>3.8540322560338594E-4</v>
      </c>
      <c r="S9" s="29">
        <f t="shared" si="2"/>
        <v>3.8540322560586915E-4</v>
      </c>
      <c r="T9" s="29">
        <f t="shared" si="3"/>
        <v>3.8540322560586915E-4</v>
      </c>
      <c r="V9" s="35">
        <v>4.2377950000000003E-5</v>
      </c>
      <c r="W9" s="35">
        <v>5.89009351271</v>
      </c>
      <c r="X9" s="35">
        <v>14.227094001599999</v>
      </c>
      <c r="Y9" s="29">
        <f t="shared" si="4"/>
        <v>4.1822966641907835E-5</v>
      </c>
      <c r="Z9" s="29">
        <f t="shared" si="5"/>
        <v>4.1822959716154482E-5</v>
      </c>
      <c r="AA9" s="29">
        <f t="shared" si="6"/>
        <v>4.1822959716139079E-5</v>
      </c>
      <c r="AB9" s="29">
        <f t="shared" si="7"/>
        <v>4.1822959716139079E-5</v>
      </c>
      <c r="AD9" s="35">
        <v>3.6749799999999998E-6</v>
      </c>
      <c r="AE9" s="35">
        <v>6.05509120409</v>
      </c>
      <c r="AF9" s="35">
        <v>103.0927742186</v>
      </c>
      <c r="AG9" s="29">
        <f t="shared" si="8"/>
        <v>4.562386255115484E-7</v>
      </c>
      <c r="AH9" s="29">
        <f t="shared" si="9"/>
        <v>4.5626539630492506E-7</v>
      </c>
      <c r="AI9" s="29">
        <f t="shared" si="10"/>
        <v>4.5626539636445067E-7</v>
      </c>
      <c r="AJ9" s="29">
        <f t="shared" si="11"/>
        <v>4.5626539636445067E-7</v>
      </c>
      <c r="AL9" s="35">
        <v>4.4378000000000002E-7</v>
      </c>
      <c r="AM9" s="35">
        <v>0</v>
      </c>
      <c r="AN9" s="35">
        <v>0</v>
      </c>
      <c r="AO9" s="29">
        <f t="shared" si="12"/>
        <v>4.4378000000000002E-7</v>
      </c>
      <c r="AP9" s="29">
        <f t="shared" si="13"/>
        <v>4.4378000000000002E-7</v>
      </c>
      <c r="AQ9" s="29">
        <f t="shared" si="14"/>
        <v>4.4378000000000002E-7</v>
      </c>
      <c r="AR9" s="29">
        <f t="shared" si="15"/>
        <v>4.4378000000000002E-7</v>
      </c>
      <c r="AT9" s="35">
        <v>4.957E-8</v>
      </c>
      <c r="AU9" s="35">
        <v>1.29502259434</v>
      </c>
      <c r="AV9" s="35">
        <v>543.91805909619995</v>
      </c>
      <c r="AW9" s="29">
        <f t="shared" si="16"/>
        <v>-3.7768985902620104E-8</v>
      </c>
      <c r="AX9" s="29">
        <f t="shared" si="17"/>
        <v>-3.7770229381475545E-8</v>
      </c>
      <c r="AY9" s="29">
        <f t="shared" si="18"/>
        <v>-3.7770229384240287E-8</v>
      </c>
      <c r="AZ9" s="29">
        <f t="shared" si="19"/>
        <v>-3.7770229384240287E-8</v>
      </c>
      <c r="BB9" s="35">
        <v>2.93E-9</v>
      </c>
      <c r="BC9" s="35">
        <v>5.6290935704800003</v>
      </c>
      <c r="BD9" s="35">
        <v>1059.3819301891999</v>
      </c>
      <c r="BE9" s="29">
        <f t="shared" si="20"/>
        <v>-1.9462323833547853E-9</v>
      </c>
      <c r="BF9" s="29">
        <f t="shared" si="21"/>
        <v>-1.9463976090341692E-9</v>
      </c>
      <c r="BG9" s="29">
        <f t="shared" si="22"/>
        <v>-1.9463976094015283E-9</v>
      </c>
      <c r="BH9" s="29">
        <f t="shared" si="23"/>
        <v>-1.9463976094015283E-9</v>
      </c>
      <c r="BJ9" s="35">
        <v>8.9408799999999997E-6</v>
      </c>
      <c r="BK9" s="35">
        <v>1.75447429921</v>
      </c>
      <c r="BL9" s="35">
        <v>7.1135470007999997</v>
      </c>
      <c r="BM9" s="29">
        <f t="shared" si="24"/>
        <v>-2.6355086939234426E-6</v>
      </c>
      <c r="BN9" s="29">
        <f t="shared" si="25"/>
        <v>-2.6355043660036176E-6</v>
      </c>
      <c r="BO9" s="29">
        <f t="shared" si="26"/>
        <v>-2.6355043659939941E-6</v>
      </c>
      <c r="BP9" s="29">
        <f t="shared" si="27"/>
        <v>-2.6355043659939941E-6</v>
      </c>
      <c r="BR9" s="35">
        <v>1.5046800000000001E-6</v>
      </c>
      <c r="BS9" s="35">
        <v>3.9272122608700002</v>
      </c>
      <c r="BT9" s="35">
        <v>1589.0728952838001</v>
      </c>
      <c r="BU9" s="29">
        <f t="shared" si="28"/>
        <v>-1.627315729059836E-7</v>
      </c>
      <c r="BV9" s="29">
        <f t="shared" si="29"/>
        <v>-1.6290084351187805E-7</v>
      </c>
      <c r="BW9" s="29">
        <f t="shared" si="30"/>
        <v>-1.6290084388824046E-7</v>
      </c>
      <c r="BX9" s="29">
        <f t="shared" si="31"/>
        <v>-1.6290084388824046E-7</v>
      </c>
      <c r="BZ9" s="35">
        <v>2.9717000000000001E-7</v>
      </c>
      <c r="CA9" s="35">
        <v>1.92504171329</v>
      </c>
      <c r="CB9" s="35">
        <v>1589.0728952838001</v>
      </c>
      <c r="CC9" s="29">
        <f t="shared" si="32"/>
        <v>-2.5492554602353239E-7</v>
      </c>
      <c r="CD9" s="29">
        <f t="shared" si="33"/>
        <v>-2.5490826267486121E-7</v>
      </c>
      <c r="CE9" s="29">
        <f t="shared" si="34"/>
        <v>-2.5490826263642894E-7</v>
      </c>
      <c r="CF9" s="29">
        <f t="shared" si="35"/>
        <v>-2.5490826263642894E-7</v>
      </c>
      <c r="CH9" s="35">
        <v>2.798E-8</v>
      </c>
      <c r="CI9" s="35">
        <v>3.1415926535900001</v>
      </c>
      <c r="CJ9" s="35">
        <v>0</v>
      </c>
      <c r="CK9" s="29">
        <f t="shared" si="36"/>
        <v>-2.798E-8</v>
      </c>
      <c r="CL9" s="29">
        <f t="shared" si="37"/>
        <v>-2.798E-8</v>
      </c>
      <c r="CM9" s="29">
        <f t="shared" si="38"/>
        <v>-2.798E-8</v>
      </c>
      <c r="CN9" s="29">
        <f t="shared" si="39"/>
        <v>-2.798E-8</v>
      </c>
      <c r="CP9" s="35">
        <v>2.8200000000000002E-9</v>
      </c>
      <c r="CQ9" s="35">
        <v>3.6680777122300001</v>
      </c>
      <c r="CR9" s="35">
        <v>1059.3819301891999</v>
      </c>
      <c r="CS9" s="29">
        <f t="shared" si="40"/>
        <v>-1.236993148844218E-9</v>
      </c>
      <c r="CT9" s="29">
        <f t="shared" si="41"/>
        <v>-1.236801963245539E-9</v>
      </c>
      <c r="CU9" s="29">
        <f t="shared" si="42"/>
        <v>-1.2368019628204395E-9</v>
      </c>
      <c r="CV9" s="29">
        <f t="shared" si="43"/>
        <v>-1.2368019628204395E-9</v>
      </c>
      <c r="CX9" s="35"/>
      <c r="CY9" s="35"/>
      <c r="CZ9" s="35"/>
      <c r="DF9" s="35">
        <v>2.9134620000000001E-4</v>
      </c>
      <c r="DG9" s="35">
        <v>1.6775924370999999</v>
      </c>
      <c r="DH9" s="35">
        <v>103.0927742186</v>
      </c>
      <c r="DI9" s="29">
        <f t="shared" si="44"/>
        <v>-2.8491994530613742E-4</v>
      </c>
      <c r="DJ9" s="29">
        <f t="shared" si="45"/>
        <v>-2.8492039205388049E-4</v>
      </c>
      <c r="DK9" s="29">
        <f t="shared" si="46"/>
        <v>-2.8492039205487384E-4</v>
      </c>
      <c r="DL9" s="29">
        <f t="shared" si="47"/>
        <v>-2.8492039205487384E-4</v>
      </c>
      <c r="DN9" s="35">
        <v>3.2034459999999997E-5</v>
      </c>
      <c r="DO9" s="35">
        <v>5.2108328547599996</v>
      </c>
      <c r="DP9" s="35">
        <v>735.87651353180001</v>
      </c>
      <c r="DQ9" s="29">
        <f t="shared" si="48"/>
        <v>-3.7044044082683243E-6</v>
      </c>
      <c r="DR9" s="29">
        <f t="shared" si="49"/>
        <v>-3.7060718427921546E-6</v>
      </c>
      <c r="DS9" s="29">
        <f t="shared" si="50"/>
        <v>-3.706071846499581E-6</v>
      </c>
      <c r="DT9" s="29">
        <f t="shared" si="51"/>
        <v>-3.706071846499581E-6</v>
      </c>
      <c r="DV9" s="35">
        <v>4.2656999999999997E-6</v>
      </c>
      <c r="DW9" s="35">
        <v>2.2275310179500001</v>
      </c>
      <c r="DX9" s="35">
        <v>639.89728631399998</v>
      </c>
      <c r="DY9" s="29">
        <f t="shared" si="52"/>
        <v>4.2594116585615464E-6</v>
      </c>
      <c r="DZ9" s="29">
        <f t="shared" si="53"/>
        <v>4.2594222047949319E-6</v>
      </c>
      <c r="EA9" s="29">
        <f t="shared" si="54"/>
        <v>4.2594222048183709E-6</v>
      </c>
      <c r="EB9" s="29">
        <f t="shared" si="55"/>
        <v>4.2594222048183709E-6</v>
      </c>
      <c r="ED9" s="35">
        <v>5.7826999999999995E-7</v>
      </c>
      <c r="EE9" s="35">
        <v>1.4138974533899999</v>
      </c>
      <c r="EF9" s="35">
        <v>543.91805909619995</v>
      </c>
      <c r="EG9" s="29">
        <f t="shared" si="56"/>
        <v>-3.9307686966394275E-7</v>
      </c>
      <c r="EH9" s="29">
        <f t="shared" si="57"/>
        <v>-3.9309329734930985E-7</v>
      </c>
      <c r="EI9" s="29">
        <f t="shared" si="58"/>
        <v>-3.9309329738583524E-7</v>
      </c>
      <c r="EJ9" s="29">
        <f t="shared" si="59"/>
        <v>-3.9309329738583524E-7</v>
      </c>
      <c r="EL9" s="35">
        <v>8.1069999999999997E-8</v>
      </c>
      <c r="EM9" s="35">
        <v>5.6822806570699997</v>
      </c>
      <c r="EN9" s="35">
        <v>14.227094001599999</v>
      </c>
      <c r="EO9" s="29">
        <f t="shared" si="60"/>
        <v>7.5588770005627755E-8</v>
      </c>
      <c r="EP9" s="29">
        <f t="shared" si="61"/>
        <v>7.5588740317403507E-8</v>
      </c>
      <c r="EQ9" s="29">
        <f t="shared" si="62"/>
        <v>7.5588740317337505E-8</v>
      </c>
      <c r="ER9" s="29">
        <f t="shared" si="63"/>
        <v>7.5588740317337505E-8</v>
      </c>
      <c r="ET9" s="35">
        <v>1.0330000000000001E-8</v>
      </c>
      <c r="EU9" s="35">
        <v>4.5067182043600003</v>
      </c>
      <c r="EV9" s="35">
        <v>529.69096509459996</v>
      </c>
      <c r="EW9" s="29">
        <f t="shared" si="64"/>
        <v>8.841312488151177E-9</v>
      </c>
      <c r="EX9" s="29">
        <f t="shared" si="65"/>
        <v>8.8415139940617693E-9</v>
      </c>
      <c r="EY9" s="29">
        <f t="shared" si="66"/>
        <v>8.8415139945097935E-9</v>
      </c>
      <c r="EZ9" s="29">
        <f t="shared" si="67"/>
        <v>8.8415139945097935E-9</v>
      </c>
    </row>
    <row r="10" spans="1:156" s="16" customFormat="1" ht="13.5" x14ac:dyDescent="0.3">
      <c r="A10" s="29"/>
      <c r="B10" s="29"/>
      <c r="C10" s="29"/>
      <c r="D10" s="29"/>
      <c r="E10" s="29"/>
      <c r="F10" s="29"/>
      <c r="G10" s="29"/>
      <c r="H10" s="32"/>
      <c r="J10" s="26"/>
      <c r="N10" s="40">
        <v>2.7964621999999997E-4</v>
      </c>
      <c r="O10" s="40">
        <v>1.7845458948499999</v>
      </c>
      <c r="P10" s="40">
        <v>536.80451209540001</v>
      </c>
      <c r="Q10" s="29">
        <f t="shared" si="0"/>
        <v>-1.3217730335425202E-4</v>
      </c>
      <c r="R10" s="29">
        <f t="shared" si="1"/>
        <v>-1.3218672373832484E-4</v>
      </c>
      <c r="S10" s="29">
        <f t="shared" si="2"/>
        <v>-1.3218672375927035E-4</v>
      </c>
      <c r="T10" s="29">
        <f t="shared" si="3"/>
        <v>-1.3218672375927035E-4</v>
      </c>
      <c r="V10" s="40">
        <v>2.2118540000000001E-5</v>
      </c>
      <c r="W10" s="40">
        <v>5.2677144661800002</v>
      </c>
      <c r="X10" s="40">
        <v>206.1855484372</v>
      </c>
      <c r="Y10" s="29">
        <f t="shared" si="4"/>
        <v>-1.5279200189298546E-5</v>
      </c>
      <c r="Z10" s="29">
        <f t="shared" si="5"/>
        <v>-1.5278965365492028E-5</v>
      </c>
      <c r="AA10" s="29">
        <f t="shared" si="6"/>
        <v>-1.5278965364969886E-5</v>
      </c>
      <c r="AB10" s="29">
        <f t="shared" si="7"/>
        <v>-1.5278965364969886E-5</v>
      </c>
      <c r="AD10" s="40">
        <v>3.7752400000000001E-6</v>
      </c>
      <c r="AE10" s="40">
        <v>0.76048964872000002</v>
      </c>
      <c r="AF10" s="40">
        <v>515.46387109299997</v>
      </c>
      <c r="AG10" s="29">
        <f t="shared" si="8"/>
        <v>-3.6152407455338319E-6</v>
      </c>
      <c r="AH10" s="29">
        <f t="shared" si="9"/>
        <v>-3.6152008273164556E-6</v>
      </c>
      <c r="AI10" s="29">
        <f t="shared" si="10"/>
        <v>-3.6152008272276933E-6</v>
      </c>
      <c r="AJ10" s="29">
        <f t="shared" si="11"/>
        <v>-3.6152008272276933E-6</v>
      </c>
      <c r="AL10" s="35">
        <v>2.2644000000000001E-7</v>
      </c>
      <c r="AM10" s="35">
        <v>2.9823132677399999</v>
      </c>
      <c r="AN10" s="35">
        <v>543.91805909619995</v>
      </c>
      <c r="AO10" s="29">
        <f t="shared" si="12"/>
        <v>1.657149361631872E-7</v>
      </c>
      <c r="AP10" s="29">
        <f t="shared" si="13"/>
        <v>1.6570895884427524E-7</v>
      </c>
      <c r="AQ10" s="29">
        <f t="shared" si="14"/>
        <v>1.6570895883098474E-7</v>
      </c>
      <c r="AR10" s="29">
        <f t="shared" si="15"/>
        <v>1.6570895883098474E-7</v>
      </c>
      <c r="AT10" s="35">
        <v>4.4840000000000003E-8</v>
      </c>
      <c r="AU10" s="35">
        <v>2.3171551662700001</v>
      </c>
      <c r="AV10" s="35">
        <v>1066.49547719</v>
      </c>
      <c r="AW10" s="29">
        <f t="shared" si="16"/>
        <v>3.1576116671089085E-8</v>
      </c>
      <c r="AX10" s="29">
        <f t="shared" si="17"/>
        <v>3.1578534477770884E-8</v>
      </c>
      <c r="AY10" s="29">
        <f t="shared" si="18"/>
        <v>3.157853448314644E-8</v>
      </c>
      <c r="AZ10" s="29">
        <f t="shared" si="19"/>
        <v>3.157853448314644E-8</v>
      </c>
      <c r="BB10" s="35">
        <v>8.9999999999999999E-10</v>
      </c>
      <c r="BC10" s="35">
        <v>0.21178119710000001</v>
      </c>
      <c r="BD10" s="35">
        <v>529.69096509459996</v>
      </c>
      <c r="BE10" s="29">
        <f t="shared" si="20"/>
        <v>-7.3778037680716343E-10</v>
      </c>
      <c r="BF10" s="29">
        <f t="shared" si="21"/>
        <v>-7.3776093373450535E-10</v>
      </c>
      <c r="BG10" s="29">
        <f t="shared" si="22"/>
        <v>-7.3776093369127348E-10</v>
      </c>
      <c r="BH10" s="29">
        <f t="shared" si="23"/>
        <v>-7.3776093369127348E-10</v>
      </c>
      <c r="BJ10" s="40">
        <v>7.6728000000000005E-6</v>
      </c>
      <c r="BK10" s="40">
        <v>2.1547359406000002</v>
      </c>
      <c r="BL10" s="40">
        <v>632.78373931320004</v>
      </c>
      <c r="BM10" s="29">
        <f t="shared" si="24"/>
        <v>7.6039885449645108E-6</v>
      </c>
      <c r="BN10" s="29">
        <f t="shared" si="25"/>
        <v>7.6039423360929792E-6</v>
      </c>
      <c r="BO10" s="29">
        <f t="shared" si="26"/>
        <v>7.6039423359902197E-6</v>
      </c>
      <c r="BP10" s="29">
        <f t="shared" si="27"/>
        <v>7.6039423359902197E-6</v>
      </c>
      <c r="BR10" s="40">
        <v>1.1412800000000001E-6</v>
      </c>
      <c r="BS10" s="40">
        <v>3.4389727183000001</v>
      </c>
      <c r="BT10" s="40">
        <v>632.78373931320004</v>
      </c>
      <c r="BU10" s="29">
        <f t="shared" si="28"/>
        <v>4.6598040514648988E-7</v>
      </c>
      <c r="BV10" s="29">
        <f t="shared" si="29"/>
        <v>4.6602735058344357E-7</v>
      </c>
      <c r="BW10" s="29">
        <f t="shared" si="30"/>
        <v>4.6602735068782301E-7</v>
      </c>
      <c r="BX10" s="29">
        <f t="shared" si="31"/>
        <v>4.6602735068782301E-7</v>
      </c>
      <c r="BZ10" s="40">
        <v>2.2753E-7</v>
      </c>
      <c r="CA10" s="40">
        <v>4.2712405243499996</v>
      </c>
      <c r="CB10" s="40">
        <v>7.1135470007999997</v>
      </c>
      <c r="CC10" s="29">
        <f t="shared" si="32"/>
        <v>-7.2784051172792906E-8</v>
      </c>
      <c r="CD10" s="29">
        <f t="shared" si="33"/>
        <v>-7.2784160375831493E-8</v>
      </c>
      <c r="CE10" s="29">
        <f t="shared" si="34"/>
        <v>-7.2784160376074287E-8</v>
      </c>
      <c r="CF10" s="29">
        <f t="shared" si="35"/>
        <v>-7.2784160376074287E-8</v>
      </c>
      <c r="CH10" s="40">
        <v>1.8979999999999999E-8</v>
      </c>
      <c r="CI10" s="40">
        <v>2.2893405408700001</v>
      </c>
      <c r="CJ10" s="40">
        <v>7.1135470007999997</v>
      </c>
      <c r="CK10" s="29">
        <f t="shared" si="36"/>
        <v>-1.4058103684869534E-8</v>
      </c>
      <c r="CL10" s="29">
        <f t="shared" si="37"/>
        <v>-1.4058097225186667E-8</v>
      </c>
      <c r="CM10" s="29">
        <f t="shared" si="38"/>
        <v>-1.4058097225172308E-8</v>
      </c>
      <c r="CN10" s="29">
        <f t="shared" si="39"/>
        <v>-1.4058097225172308E-8</v>
      </c>
      <c r="CP10" s="35">
        <v>1.4700000000000001E-9</v>
      </c>
      <c r="CQ10" s="35">
        <v>3.5649098618099999</v>
      </c>
      <c r="CR10" s="35">
        <v>1045.1548361876</v>
      </c>
      <c r="CS10" s="29">
        <f t="shared" si="40"/>
        <v>-1.7576257845422739E-10</v>
      </c>
      <c r="CT10" s="29">
        <f t="shared" si="41"/>
        <v>-1.75653954844059E-10</v>
      </c>
      <c r="CU10" s="29">
        <f t="shared" si="42"/>
        <v>-1.7565395460253839E-10</v>
      </c>
      <c r="CV10" s="29">
        <f t="shared" si="43"/>
        <v>-1.7565395460253839E-10</v>
      </c>
      <c r="CX10" s="35"/>
      <c r="CY10" s="35"/>
      <c r="CZ10" s="35"/>
      <c r="DF10" s="40">
        <v>3.0135275E-4</v>
      </c>
      <c r="DG10" s="40">
        <v>2.1613205844899999</v>
      </c>
      <c r="DH10" s="40">
        <v>949.17560896980001</v>
      </c>
      <c r="DI10" s="29">
        <f t="shared" si="44"/>
        <v>8.8759804602213206E-5</v>
      </c>
      <c r="DJ10" s="29">
        <f t="shared" si="45"/>
        <v>8.8740338833213122E-5</v>
      </c>
      <c r="DK10" s="29">
        <f t="shared" si="46"/>
        <v>8.8740338789930877E-5</v>
      </c>
      <c r="DL10" s="29">
        <f t="shared" si="47"/>
        <v>8.8740338789930877E-5</v>
      </c>
      <c r="DN10" s="40">
        <v>3.4036050000000001E-5</v>
      </c>
      <c r="DO10" s="40">
        <v>3.3468853799699998</v>
      </c>
      <c r="DP10" s="40">
        <v>1589.0728952838001</v>
      </c>
      <c r="DQ10" s="29">
        <f t="shared" si="48"/>
        <v>-2.163078178976689E-5</v>
      </c>
      <c r="DR10" s="29">
        <f t="shared" si="49"/>
        <v>-2.1633755344987646E-5</v>
      </c>
      <c r="DS10" s="29">
        <f t="shared" si="50"/>
        <v>-2.1633755351598887E-5</v>
      </c>
      <c r="DT10" s="29">
        <f t="shared" si="51"/>
        <v>-2.1633755351598887E-5</v>
      </c>
      <c r="DV10" s="40">
        <v>3.7731599999999999E-6</v>
      </c>
      <c r="DW10" s="40">
        <v>2.2424835287299998</v>
      </c>
      <c r="DX10" s="40">
        <v>1589.0728952838001</v>
      </c>
      <c r="DY10" s="29">
        <f t="shared" si="52"/>
        <v>-3.6803180867341361E-6</v>
      </c>
      <c r="DZ10" s="29">
        <f t="shared" si="53"/>
        <v>-3.6802239291876045E-6</v>
      </c>
      <c r="EA10" s="29">
        <f t="shared" si="54"/>
        <v>-3.6802239289781976E-6</v>
      </c>
      <c r="EB10" s="29">
        <f t="shared" si="55"/>
        <v>-3.6802239289781976E-6</v>
      </c>
      <c r="ED10" s="35">
        <v>5.7652999999999999E-7</v>
      </c>
      <c r="EE10" s="35">
        <v>0.52580117592999998</v>
      </c>
      <c r="EF10" s="35">
        <v>639.89728631399998</v>
      </c>
      <c r="EG10" s="29">
        <f t="shared" si="56"/>
        <v>-4.4135310794751298E-8</v>
      </c>
      <c r="EH10" s="29">
        <f t="shared" si="57"/>
        <v>-4.4161505057938992E-8</v>
      </c>
      <c r="EI10" s="29">
        <f t="shared" si="58"/>
        <v>-4.4161505116180276E-8</v>
      </c>
      <c r="EJ10" s="29">
        <f t="shared" si="59"/>
        <v>-4.4161505116180276E-8</v>
      </c>
      <c r="EL10" s="35">
        <v>6.2709999999999997E-8</v>
      </c>
      <c r="EM10" s="35">
        <v>5.1228693253399999</v>
      </c>
      <c r="EN10" s="35">
        <v>639.89728631399998</v>
      </c>
      <c r="EO10" s="29">
        <f t="shared" si="60"/>
        <v>-6.1558283990526849E-8</v>
      </c>
      <c r="EP10" s="29">
        <f t="shared" si="61"/>
        <v>-6.1557738778888938E-8</v>
      </c>
      <c r="EQ10" s="29">
        <f t="shared" si="62"/>
        <v>-6.1557738777676556E-8</v>
      </c>
      <c r="ER10" s="29">
        <f t="shared" si="63"/>
        <v>-6.1557738777676556E-8</v>
      </c>
      <c r="ET10" s="35"/>
      <c r="EU10" s="35"/>
      <c r="EV10" s="35"/>
    </row>
    <row r="11" spans="1:156" s="29" customFormat="1" ht="13.5" x14ac:dyDescent="0.3">
      <c r="N11" s="35">
        <v>1.3589738E-4</v>
      </c>
      <c r="O11" s="35">
        <v>5.7748103158999999</v>
      </c>
      <c r="P11" s="35">
        <v>1589.0728952838001</v>
      </c>
      <c r="Q11" s="29">
        <f t="shared" si="0"/>
        <v>1.3397410275550381E-4</v>
      </c>
      <c r="R11" s="29">
        <f t="shared" si="1"/>
        <v>1.3397667996559179E-4</v>
      </c>
      <c r="S11" s="29">
        <f t="shared" si="2"/>
        <v>1.3397667997132025E-4</v>
      </c>
      <c r="T11" s="29">
        <f t="shared" si="3"/>
        <v>1.3397667997132025E-4</v>
      </c>
      <c r="V11" s="35">
        <v>1.2957690000000001E-5</v>
      </c>
      <c r="W11" s="35">
        <v>5.5513276508700002</v>
      </c>
      <c r="X11" s="35">
        <v>3.1813937377000001</v>
      </c>
      <c r="Y11" s="29">
        <f t="shared" si="4"/>
        <v>1.0074032289210285E-5</v>
      </c>
      <c r="Z11" s="29">
        <f t="shared" si="5"/>
        <v>1.0074030442904503E-5</v>
      </c>
      <c r="AA11" s="29">
        <f t="shared" si="6"/>
        <v>1.0074030442900398E-5</v>
      </c>
      <c r="AB11" s="29">
        <f t="shared" si="7"/>
        <v>1.0074030442900398E-5</v>
      </c>
      <c r="AD11" s="35">
        <v>3.3738600000000002E-6</v>
      </c>
      <c r="AE11" s="35">
        <v>3.7864438424400002</v>
      </c>
      <c r="AF11" s="35">
        <v>3.1813937377000001</v>
      </c>
      <c r="AG11" s="29">
        <f t="shared" si="8"/>
        <v>-2.5880119940096838E-6</v>
      </c>
      <c r="AH11" s="29">
        <f t="shared" si="9"/>
        <v>-2.5880124843855055E-6</v>
      </c>
      <c r="AI11" s="29">
        <f t="shared" si="10"/>
        <v>-2.5880124843865956E-6</v>
      </c>
      <c r="AJ11" s="29">
        <f t="shared" si="11"/>
        <v>-2.5880124843865956E-6</v>
      </c>
      <c r="AL11" s="35">
        <v>2.3736999999999999E-7</v>
      </c>
      <c r="AM11" s="35">
        <v>1.27667172313</v>
      </c>
      <c r="AN11" s="35">
        <v>412.3710968744</v>
      </c>
      <c r="AO11" s="29">
        <f t="shared" si="12"/>
        <v>-2.8505236360280304E-8</v>
      </c>
      <c r="AP11" s="29">
        <f t="shared" si="13"/>
        <v>-2.8498316272435627E-8</v>
      </c>
      <c r="AQ11" s="29">
        <f t="shared" si="14"/>
        <v>-2.8498316257049002E-8</v>
      </c>
      <c r="AR11" s="29">
        <f t="shared" si="15"/>
        <v>-2.8498316257049002E-8</v>
      </c>
      <c r="AT11" s="35">
        <v>4.2510000000000001E-8</v>
      </c>
      <c r="AU11" s="35">
        <v>0.48326797501000002</v>
      </c>
      <c r="AV11" s="35">
        <v>21.340641002400002</v>
      </c>
      <c r="AW11" s="29">
        <f t="shared" si="16"/>
        <v>2.8692719092702774E-8</v>
      </c>
      <c r="AX11" s="29">
        <f t="shared" si="17"/>
        <v>2.8692766759703396E-8</v>
      </c>
      <c r="AY11" s="29">
        <f t="shared" si="18"/>
        <v>2.8692766759809371E-8</v>
      </c>
      <c r="AZ11" s="29">
        <f t="shared" si="19"/>
        <v>2.8692766759809371E-8</v>
      </c>
      <c r="BB11" s="35"/>
      <c r="BC11" s="35"/>
      <c r="BD11" s="35"/>
      <c r="BJ11" s="35">
        <v>9.4432800000000002E-6</v>
      </c>
      <c r="BK11" s="35">
        <v>1.6752228839600001</v>
      </c>
      <c r="BL11" s="35">
        <v>426.59819087599999</v>
      </c>
      <c r="BM11" s="29">
        <f t="shared" si="24"/>
        <v>-6.4369363137495353E-6</v>
      </c>
      <c r="BN11" s="29">
        <f t="shared" si="25"/>
        <v>-6.4367264082777309E-6</v>
      </c>
      <c r="BO11" s="29">
        <f t="shared" si="26"/>
        <v>-6.4367264078109954E-6</v>
      </c>
      <c r="BP11" s="29">
        <f t="shared" si="27"/>
        <v>-6.4367264078109954E-6</v>
      </c>
      <c r="BR11" s="35">
        <v>9.6667000000000001E-7</v>
      </c>
      <c r="BS11" s="35">
        <v>2.9142630408999999</v>
      </c>
      <c r="BT11" s="35">
        <v>949.17560896980001</v>
      </c>
      <c r="BU11" s="29">
        <f t="shared" si="28"/>
        <v>8.3943126588503834E-7</v>
      </c>
      <c r="BV11" s="29">
        <f t="shared" si="29"/>
        <v>8.3939886147846272E-7</v>
      </c>
      <c r="BW11" s="29">
        <f t="shared" si="30"/>
        <v>8.3939886140640944E-7</v>
      </c>
      <c r="BX11" s="29">
        <f t="shared" si="31"/>
        <v>8.3939886140640944E-7</v>
      </c>
      <c r="BZ11" s="35">
        <v>1.3916000000000001E-7</v>
      </c>
      <c r="CA11" s="35">
        <v>2.9224238733800001</v>
      </c>
      <c r="CB11" s="35">
        <v>543.91805909619995</v>
      </c>
      <c r="CC11" s="29">
        <f t="shared" si="32"/>
        <v>9.5982192378244667E-8</v>
      </c>
      <c r="CD11" s="29">
        <f t="shared" si="33"/>
        <v>9.5978289471724074E-8</v>
      </c>
      <c r="CE11" s="29">
        <f t="shared" si="34"/>
        <v>9.5978289463046023E-8</v>
      </c>
      <c r="CF11" s="29">
        <f t="shared" si="35"/>
        <v>9.5978289463046023E-8</v>
      </c>
      <c r="CH11" s="35">
        <v>1.6429999999999999E-8</v>
      </c>
      <c r="CI11" s="35">
        <v>1.7750720848299999</v>
      </c>
      <c r="CJ11" s="35">
        <v>1045.1548361876</v>
      </c>
      <c r="CK11" s="29">
        <f t="shared" si="36"/>
        <v>1.6349244398422267E-8</v>
      </c>
      <c r="CL11" s="29">
        <f t="shared" si="37"/>
        <v>1.6349123260564274E-8</v>
      </c>
      <c r="CM11" s="29">
        <f t="shared" si="38"/>
        <v>1.6349123260294832E-8</v>
      </c>
      <c r="CN11" s="29">
        <f t="shared" si="39"/>
        <v>1.6349123260294832E-8</v>
      </c>
      <c r="CP11" s="35">
        <v>1.4200000000000001E-9</v>
      </c>
      <c r="CQ11" s="35">
        <v>5.6993647298800001</v>
      </c>
      <c r="CR11" s="35">
        <v>7.1135470007999997</v>
      </c>
      <c r="CS11" s="29">
        <f t="shared" si="40"/>
        <v>1.267129244269547E-9</v>
      </c>
      <c r="CT11" s="29">
        <f t="shared" si="41"/>
        <v>1.2671289195981789E-9</v>
      </c>
      <c r="CU11" s="29">
        <f t="shared" si="42"/>
        <v>1.267128919597457E-9</v>
      </c>
      <c r="CV11" s="29">
        <f t="shared" si="43"/>
        <v>1.267128919597457E-9</v>
      </c>
      <c r="CX11" s="40"/>
      <c r="CY11" s="40"/>
      <c r="CZ11" s="40"/>
      <c r="DF11" s="35">
        <v>2.3453208999999999E-4</v>
      </c>
      <c r="DG11" s="35">
        <v>3.54023147303</v>
      </c>
      <c r="DH11" s="35">
        <v>735.87651353180001</v>
      </c>
      <c r="DI11" s="29">
        <f t="shared" si="44"/>
        <v>-2.2909711070659211E-4</v>
      </c>
      <c r="DJ11" s="29">
        <f t="shared" si="45"/>
        <v>-2.2909447987957046E-4</v>
      </c>
      <c r="DK11" s="29">
        <f t="shared" si="46"/>
        <v>-2.290944798737203E-4</v>
      </c>
      <c r="DL11" s="29">
        <f t="shared" si="47"/>
        <v>-2.290944798737203E-4</v>
      </c>
      <c r="DN11" s="35">
        <v>2.600003E-5</v>
      </c>
      <c r="DO11" s="35">
        <v>3.6343510162200001</v>
      </c>
      <c r="DP11" s="35">
        <v>206.1855484372</v>
      </c>
      <c r="DQ11" s="29">
        <f t="shared" si="48"/>
        <v>1.9885755408824198E-5</v>
      </c>
      <c r="DR11" s="29">
        <f t="shared" si="49"/>
        <v>1.9886001341976042E-5</v>
      </c>
      <c r="DS11" s="29">
        <f t="shared" si="50"/>
        <v>1.9886001342522863E-5</v>
      </c>
      <c r="DT11" s="29">
        <f t="shared" si="51"/>
        <v>1.9886001342522863E-5</v>
      </c>
      <c r="DV11" s="35">
        <v>4.9791999999999997E-6</v>
      </c>
      <c r="DW11" s="35">
        <v>3.1415926535900001</v>
      </c>
      <c r="DX11" s="35">
        <v>0</v>
      </c>
      <c r="DY11" s="29">
        <f t="shared" si="52"/>
        <v>-4.9791999999999997E-6</v>
      </c>
      <c r="DZ11" s="29">
        <f t="shared" si="53"/>
        <v>-4.9791999999999997E-6</v>
      </c>
      <c r="EA11" s="29">
        <f t="shared" si="54"/>
        <v>-4.9791999999999997E-6</v>
      </c>
      <c r="EB11" s="29">
        <f t="shared" si="55"/>
        <v>-4.9791999999999997E-6</v>
      </c>
      <c r="ED11" s="35">
        <v>5.1078999999999998E-7</v>
      </c>
      <c r="EE11" s="35">
        <v>5.9801636467700003</v>
      </c>
      <c r="EF11" s="35">
        <v>412.3710968744</v>
      </c>
      <c r="EG11" s="29">
        <f t="shared" si="56"/>
        <v>5.0761921949985475E-7</v>
      </c>
      <c r="EH11" s="29">
        <f t="shared" si="57"/>
        <v>5.0762088800129806E-7</v>
      </c>
      <c r="EI11" s="29">
        <f t="shared" si="58"/>
        <v>5.0762088800500743E-7</v>
      </c>
      <c r="EJ11" s="29">
        <f t="shared" si="59"/>
        <v>5.0762088800500743E-7</v>
      </c>
      <c r="EL11" s="35">
        <v>6.9779999999999994E-8</v>
      </c>
      <c r="EM11" s="35">
        <v>1.4275129205499999</v>
      </c>
      <c r="EN11" s="35">
        <v>412.3710968744</v>
      </c>
      <c r="EO11" s="29">
        <f t="shared" si="60"/>
        <v>-1.8694519477425725E-8</v>
      </c>
      <c r="EP11" s="29">
        <f t="shared" si="61"/>
        <v>-1.8692545242079758E-8</v>
      </c>
      <c r="EQ11" s="29">
        <f t="shared" si="62"/>
        <v>-1.8692545237690208E-8</v>
      </c>
      <c r="ER11" s="29">
        <f t="shared" si="63"/>
        <v>-1.8692545237690208E-8</v>
      </c>
      <c r="ET11" s="35"/>
      <c r="EU11" s="35"/>
      <c r="EV11" s="35"/>
    </row>
    <row r="12" spans="1:156" s="29" customFormat="1" ht="13.5" x14ac:dyDescent="0.3">
      <c r="H12" s="2"/>
      <c r="N12" s="35">
        <v>8.2463620000000002E-5</v>
      </c>
      <c r="O12" s="35">
        <v>3.5822796165500002</v>
      </c>
      <c r="P12" s="35">
        <v>206.1855484372</v>
      </c>
      <c r="Q12" s="29">
        <f t="shared" si="0"/>
        <v>6.5750697412136992E-5</v>
      </c>
      <c r="R12" s="29">
        <f t="shared" si="1"/>
        <v>6.5751428174841572E-5</v>
      </c>
      <c r="S12" s="29">
        <f t="shared" si="2"/>
        <v>6.5751428176466384E-5</v>
      </c>
      <c r="T12" s="29">
        <f t="shared" si="3"/>
        <v>6.5751428176466384E-5</v>
      </c>
      <c r="V12" s="35">
        <v>1.745919E-5</v>
      </c>
      <c r="W12" s="35">
        <v>4.9266937848600003</v>
      </c>
      <c r="X12" s="35">
        <v>1589.0728952838001</v>
      </c>
      <c r="Y12" s="29">
        <f t="shared" si="4"/>
        <v>1.3579334692459591E-5</v>
      </c>
      <c r="Z12" s="29">
        <f t="shared" si="5"/>
        <v>1.3578092801089786E-5</v>
      </c>
      <c r="AA12" s="29">
        <f t="shared" si="6"/>
        <v>1.357809279832831E-5</v>
      </c>
      <c r="AB12" s="29">
        <f t="shared" si="7"/>
        <v>1.357809279832831E-5</v>
      </c>
      <c r="AD12" s="35">
        <v>3.0819999999999999E-6</v>
      </c>
      <c r="AE12" s="35">
        <v>0.69356654052</v>
      </c>
      <c r="AF12" s="35">
        <v>206.1855484372</v>
      </c>
      <c r="AG12" s="29">
        <f t="shared" si="8"/>
        <v>-1.913826471002903E-6</v>
      </c>
      <c r="AH12" s="29">
        <f t="shared" si="9"/>
        <v>-1.9138619412434384E-6</v>
      </c>
      <c r="AI12" s="29">
        <f t="shared" si="10"/>
        <v>-1.9138619413223048E-6</v>
      </c>
      <c r="AJ12" s="29">
        <f t="shared" si="11"/>
        <v>-1.9138619413223048E-6</v>
      </c>
      <c r="AL12" s="35">
        <v>2.8457000000000001E-7</v>
      </c>
      <c r="AM12" s="35">
        <v>2.4475475605799999</v>
      </c>
      <c r="AN12" s="35">
        <v>206.1855484372</v>
      </c>
      <c r="AO12" s="29">
        <f t="shared" si="12"/>
        <v>2.5151358513415773E-7</v>
      </c>
      <c r="AP12" s="29">
        <f t="shared" si="13"/>
        <v>2.5151163052711002E-7</v>
      </c>
      <c r="AQ12" s="29">
        <f t="shared" si="14"/>
        <v>2.5151163052276406E-7</v>
      </c>
      <c r="AR12" s="29">
        <f t="shared" si="15"/>
        <v>2.5151163052276406E-7</v>
      </c>
      <c r="AT12" s="35">
        <v>3.1E-8</v>
      </c>
      <c r="AU12" s="35">
        <v>3.0024554267800001</v>
      </c>
      <c r="AV12" s="35">
        <v>412.3710968744</v>
      </c>
      <c r="AW12" s="29">
        <f t="shared" si="16"/>
        <v>-2.9832100864561775E-8</v>
      </c>
      <c r="AX12" s="29">
        <f t="shared" si="17"/>
        <v>-2.9832348370605922E-8</v>
      </c>
      <c r="AY12" s="29">
        <f t="shared" si="18"/>
        <v>-2.9832348371156229E-8</v>
      </c>
      <c r="AZ12" s="29">
        <f t="shared" si="19"/>
        <v>-2.9832348371156229E-8</v>
      </c>
      <c r="BB12" s="35"/>
      <c r="BC12" s="35"/>
      <c r="BD12" s="35"/>
      <c r="BJ12" s="35">
        <v>6.8422000000000003E-6</v>
      </c>
      <c r="BK12" s="35">
        <v>3.6780877009799999</v>
      </c>
      <c r="BL12" s="35">
        <v>213.29909543799999</v>
      </c>
      <c r="BM12" s="29">
        <f t="shared" si="24"/>
        <v>4.4678192531803097E-6</v>
      </c>
      <c r="BN12" s="29">
        <f t="shared" si="25"/>
        <v>4.4678979657530175E-6</v>
      </c>
      <c r="BO12" s="29">
        <f t="shared" si="26"/>
        <v>4.4678979659280264E-6</v>
      </c>
      <c r="BP12" s="29">
        <f t="shared" si="27"/>
        <v>4.4678979659280264E-6</v>
      </c>
      <c r="BR12" s="35">
        <v>7.6598999999999999E-7</v>
      </c>
      <c r="BS12" s="35">
        <v>2.5052218866199998</v>
      </c>
      <c r="BT12" s="35">
        <v>103.0927742186</v>
      </c>
      <c r="BU12" s="29">
        <f t="shared" si="28"/>
        <v>-3.8904622448184736E-7</v>
      </c>
      <c r="BV12" s="29">
        <f t="shared" si="29"/>
        <v>-3.8905106859703415E-7</v>
      </c>
      <c r="BW12" s="29">
        <f t="shared" si="30"/>
        <v>-3.8905106860780513E-7</v>
      </c>
      <c r="BX12" s="29">
        <f t="shared" si="31"/>
        <v>-3.8905106860780513E-7</v>
      </c>
      <c r="BZ12" s="35">
        <v>1.2067000000000001E-7</v>
      </c>
      <c r="CA12" s="35">
        <v>5.2216893248199998</v>
      </c>
      <c r="CB12" s="35">
        <v>632.78373931320004</v>
      </c>
      <c r="CC12" s="29">
        <f t="shared" si="32"/>
        <v>-1.1805242574595638E-7</v>
      </c>
      <c r="CD12" s="29">
        <f t="shared" si="33"/>
        <v>-1.1805129920050787E-7</v>
      </c>
      <c r="CE12" s="29">
        <f t="shared" si="34"/>
        <v>-1.1805129919800279E-7</v>
      </c>
      <c r="CF12" s="29">
        <f t="shared" si="35"/>
        <v>-1.1805129919800279E-7</v>
      </c>
      <c r="CH12" s="35">
        <v>9.4500000000000002E-9</v>
      </c>
      <c r="CI12" s="35">
        <v>0.45261136388000001</v>
      </c>
      <c r="CJ12" s="35">
        <v>632.78373931320004</v>
      </c>
      <c r="CK12" s="29">
        <f t="shared" si="36"/>
        <v>-2.4782858378888943E-9</v>
      </c>
      <c r="CL12" s="29">
        <f t="shared" si="37"/>
        <v>-2.4786967628670706E-9</v>
      </c>
      <c r="CM12" s="29">
        <f t="shared" si="38"/>
        <v>-2.4786967637807173E-9</v>
      </c>
      <c r="CN12" s="29">
        <f t="shared" si="39"/>
        <v>-2.4786967637807173E-9</v>
      </c>
      <c r="CP12" s="35">
        <v>1.1200000000000001E-9</v>
      </c>
      <c r="CQ12" s="35">
        <v>1.16718383135</v>
      </c>
      <c r="CR12" s="35">
        <v>14.227094001599999</v>
      </c>
      <c r="CS12" s="29">
        <f t="shared" si="40"/>
        <v>1.9228467533651196E-10</v>
      </c>
      <c r="CT12" s="29">
        <f t="shared" si="41"/>
        <v>1.922857931996645E-10</v>
      </c>
      <c r="CU12" s="29">
        <f t="shared" si="42"/>
        <v>1.9228579320215E-10</v>
      </c>
      <c r="CV12" s="29">
        <f t="shared" si="43"/>
        <v>1.9228579320215E-10</v>
      </c>
      <c r="CX12" s="35"/>
      <c r="CY12" s="35"/>
      <c r="CZ12" s="35"/>
      <c r="DF12" s="35">
        <v>2.2283709999999999E-4</v>
      </c>
      <c r="DG12" s="35">
        <v>4.1936277354599998</v>
      </c>
      <c r="DH12" s="35">
        <v>1589.0728952838001</v>
      </c>
      <c r="DI12" s="29">
        <f t="shared" si="44"/>
        <v>3.5073670950510836E-5</v>
      </c>
      <c r="DJ12" s="29">
        <f t="shared" si="45"/>
        <v>3.5048768673283547E-5</v>
      </c>
      <c r="DK12" s="29">
        <f t="shared" si="46"/>
        <v>3.5048768617913294E-5</v>
      </c>
      <c r="DL12" s="29">
        <f t="shared" si="47"/>
        <v>3.5048768617913294E-5</v>
      </c>
      <c r="DN12" s="35">
        <v>2.4122069999999999E-5</v>
      </c>
      <c r="DO12" s="35">
        <v>1.46947308304</v>
      </c>
      <c r="DP12" s="35">
        <v>426.59819087599999</v>
      </c>
      <c r="DQ12" s="29">
        <f t="shared" si="48"/>
        <v>-1.2489939005689939E-5</v>
      </c>
      <c r="DR12" s="29">
        <f t="shared" si="49"/>
        <v>-1.2489312080805576E-5</v>
      </c>
      <c r="DS12" s="29">
        <f t="shared" si="50"/>
        <v>-1.2489312079411621E-5</v>
      </c>
      <c r="DT12" s="29">
        <f t="shared" si="51"/>
        <v>-1.2489312079411621E-5</v>
      </c>
      <c r="DV12" s="35">
        <v>3.3904300000000002E-6</v>
      </c>
      <c r="DW12" s="35">
        <v>6.1269086403799999</v>
      </c>
      <c r="DX12" s="35">
        <v>625.67019231239999</v>
      </c>
      <c r="DY12" s="29">
        <f t="shared" si="52"/>
        <v>-2.8340803636305111E-6</v>
      </c>
      <c r="DZ12" s="29">
        <f t="shared" si="53"/>
        <v>-2.8341632738979464E-6</v>
      </c>
      <c r="EA12" s="29">
        <f t="shared" si="54"/>
        <v>-2.8341632740822832E-6</v>
      </c>
      <c r="EB12" s="29">
        <f t="shared" si="55"/>
        <v>-2.8341632740822832E-6</v>
      </c>
      <c r="ED12" s="35">
        <v>4.6935E-7</v>
      </c>
      <c r="EE12" s="35">
        <v>1.57864237959</v>
      </c>
      <c r="EF12" s="35">
        <v>625.67019231239999</v>
      </c>
      <c r="EG12" s="29">
        <f t="shared" si="56"/>
        <v>3.1825364263552867E-7</v>
      </c>
      <c r="EH12" s="29">
        <f t="shared" si="57"/>
        <v>3.1823827219445637E-7</v>
      </c>
      <c r="EI12" s="29">
        <f t="shared" si="58"/>
        <v>3.1823827216028034E-7</v>
      </c>
      <c r="EJ12" s="29">
        <f t="shared" si="59"/>
        <v>3.1823827216028034E-7</v>
      </c>
      <c r="EL12" s="35">
        <v>5.3769999999999998E-8</v>
      </c>
      <c r="EM12" s="35">
        <v>3.33501947275</v>
      </c>
      <c r="EN12" s="35">
        <v>625.67019231239999</v>
      </c>
      <c r="EO12" s="29">
        <f t="shared" si="60"/>
        <v>3.2114548295093297E-8</v>
      </c>
      <c r="EP12" s="29">
        <f t="shared" si="61"/>
        <v>3.2116469751280017E-8</v>
      </c>
      <c r="EQ12" s="29">
        <f t="shared" si="62"/>
        <v>3.21164697555522E-8</v>
      </c>
      <c r="ER12" s="29">
        <f t="shared" si="63"/>
        <v>3.21164697555522E-8</v>
      </c>
      <c r="ET12" s="35"/>
      <c r="EU12" s="35"/>
      <c r="EV12" s="35"/>
    </row>
    <row r="13" spans="1:156" s="29" customFormat="1" ht="13.5" x14ac:dyDescent="0.3">
      <c r="H13" s="2"/>
      <c r="N13" s="35">
        <v>8.7686860000000006E-5</v>
      </c>
      <c r="O13" s="35">
        <v>3.6300032441700001</v>
      </c>
      <c r="P13" s="35">
        <v>949.17560896980001</v>
      </c>
      <c r="Q13" s="29">
        <f t="shared" si="0"/>
        <v>8.599326786283112E-5</v>
      </c>
      <c r="R13" s="29">
        <f t="shared" si="1"/>
        <v>8.5994426916467242E-5</v>
      </c>
      <c r="S13" s="29">
        <f t="shared" si="2"/>
        <v>8.5994426919043876E-5</v>
      </c>
      <c r="T13" s="29">
        <f t="shared" si="3"/>
        <v>8.5994426919043876E-5</v>
      </c>
      <c r="V13" s="35">
        <v>1.163411E-5</v>
      </c>
      <c r="W13" s="35">
        <v>0.51450895328000001</v>
      </c>
      <c r="X13" s="35">
        <v>3.9321532631</v>
      </c>
      <c r="Y13" s="29">
        <f t="shared" si="4"/>
        <v>9.7418489560677107E-6</v>
      </c>
      <c r="Z13" s="29">
        <f t="shared" si="5"/>
        <v>9.7418507369481177E-6</v>
      </c>
      <c r="AA13" s="29">
        <f t="shared" si="6"/>
        <v>9.7418507369520768E-6</v>
      </c>
      <c r="AB13" s="29">
        <f t="shared" si="7"/>
        <v>9.7418507369520768E-6</v>
      </c>
      <c r="AD13" s="35">
        <v>2.1840799999999998E-6</v>
      </c>
      <c r="AE13" s="35">
        <v>3.81389191353</v>
      </c>
      <c r="AF13" s="35">
        <v>1589.0728952838001</v>
      </c>
      <c r="AG13" s="29">
        <f t="shared" si="8"/>
        <v>-4.8021659579288386E-7</v>
      </c>
      <c r="AH13" s="29">
        <f t="shared" si="9"/>
        <v>-4.8045769625211465E-7</v>
      </c>
      <c r="AI13" s="29">
        <f t="shared" si="10"/>
        <v>-4.8045769678818264E-7</v>
      </c>
      <c r="AJ13" s="29">
        <f t="shared" si="11"/>
        <v>-4.8045769678818264E-7</v>
      </c>
      <c r="AL13" s="35">
        <v>1.9798E-7</v>
      </c>
      <c r="AM13" s="35">
        <v>2.10099934005</v>
      </c>
      <c r="AN13" s="35">
        <v>639.89728631399998</v>
      </c>
      <c r="AO13" s="29">
        <f t="shared" si="12"/>
        <v>1.9746382660101906E-7</v>
      </c>
      <c r="AP13" s="29">
        <f t="shared" si="13"/>
        <v>1.9746317536516615E-7</v>
      </c>
      <c r="AQ13" s="29">
        <f t="shared" si="14"/>
        <v>1.9746317536371772E-7</v>
      </c>
      <c r="AR13" s="29">
        <f t="shared" si="15"/>
        <v>1.9746317536371772E-7</v>
      </c>
      <c r="AT13" s="35">
        <v>2.0549999999999999E-8</v>
      </c>
      <c r="AU13" s="35">
        <v>0.39858940218</v>
      </c>
      <c r="AV13" s="35">
        <v>639.89728631399998</v>
      </c>
      <c r="AW13" s="29">
        <f t="shared" si="16"/>
        <v>-4.159965640649525E-9</v>
      </c>
      <c r="AX13" s="29">
        <f t="shared" si="17"/>
        <v>-4.1608826743793964E-9</v>
      </c>
      <c r="AY13" s="29">
        <f t="shared" si="18"/>
        <v>-4.1608826764183569E-9</v>
      </c>
      <c r="AZ13" s="29">
        <f t="shared" si="19"/>
        <v>-4.1608826764183569E-9</v>
      </c>
      <c r="BB13" s="35"/>
      <c r="BC13" s="35"/>
      <c r="BD13" s="35"/>
      <c r="BJ13" s="35">
        <v>6.2922300000000001E-6</v>
      </c>
      <c r="BK13" s="35">
        <v>0.64343282327999995</v>
      </c>
      <c r="BL13" s="35">
        <v>1066.49547719</v>
      </c>
      <c r="BM13" s="29">
        <f t="shared" si="24"/>
        <v>3.9886239878240564E-6</v>
      </c>
      <c r="BN13" s="29">
        <f t="shared" si="25"/>
        <v>3.9882543790131021E-6</v>
      </c>
      <c r="BO13" s="29">
        <f t="shared" si="26"/>
        <v>3.9882543781912709E-6</v>
      </c>
      <c r="BP13" s="29">
        <f t="shared" si="27"/>
        <v>3.9882543781912709E-6</v>
      </c>
      <c r="BR13" s="35">
        <v>8.1671000000000001E-7</v>
      </c>
      <c r="BS13" s="35">
        <v>5.0766609749700002</v>
      </c>
      <c r="BT13" s="35">
        <v>1162.4747044077999</v>
      </c>
      <c r="BU13" s="29">
        <f t="shared" si="28"/>
        <v>3.146600503638031E-7</v>
      </c>
      <c r="BV13" s="29">
        <f t="shared" si="29"/>
        <v>3.1459765994468357E-7</v>
      </c>
      <c r="BW13" s="29">
        <f t="shared" si="30"/>
        <v>3.145976598059608E-7</v>
      </c>
      <c r="BX13" s="29">
        <f t="shared" si="31"/>
        <v>3.145976598059608E-7</v>
      </c>
      <c r="BZ13" s="35">
        <v>1.0703E-7</v>
      </c>
      <c r="CA13" s="35">
        <v>4.8802422247499999</v>
      </c>
      <c r="CB13" s="35">
        <v>949.17560896980001</v>
      </c>
      <c r="CC13" s="29">
        <f t="shared" si="32"/>
        <v>1.3205775057610913E-8</v>
      </c>
      <c r="CD13" s="29">
        <f t="shared" si="33"/>
        <v>1.3212954160458365E-8</v>
      </c>
      <c r="CE13" s="29">
        <f t="shared" si="34"/>
        <v>1.3212954176420908E-8</v>
      </c>
      <c r="CF13" s="29">
        <f t="shared" si="35"/>
        <v>1.3212954176420908E-8</v>
      </c>
      <c r="CH13" s="35">
        <v>7.5800000000000007E-9</v>
      </c>
      <c r="CI13" s="35">
        <v>0.30577920141999998</v>
      </c>
      <c r="CJ13" s="35">
        <v>949.17560896980001</v>
      </c>
      <c r="CK13" s="29">
        <f t="shared" si="36"/>
        <v>-7.5792329023593699E-9</v>
      </c>
      <c r="CL13" s="29">
        <f t="shared" si="37"/>
        <v>-7.5792401739388923E-9</v>
      </c>
      <c r="CM13" s="29">
        <f t="shared" si="38"/>
        <v>-7.5792401739550224E-9</v>
      </c>
      <c r="CN13" s="29">
        <f t="shared" si="39"/>
        <v>-7.5792401739550224E-9</v>
      </c>
      <c r="CP13" s="35"/>
      <c r="CQ13" s="35"/>
      <c r="CR13" s="35"/>
      <c r="CX13" s="35"/>
      <c r="CY13" s="35"/>
      <c r="CZ13" s="35"/>
      <c r="DF13" s="35">
        <v>2.394734E-4</v>
      </c>
      <c r="DG13" s="35">
        <v>0.27457854894</v>
      </c>
      <c r="DH13" s="35">
        <v>7.1135470007999997</v>
      </c>
      <c r="DI13" s="29">
        <f t="shared" si="44"/>
        <v>2.2148055134663564E-4</v>
      </c>
      <c r="DJ13" s="29">
        <f t="shared" si="45"/>
        <v>2.2148059748006683E-4</v>
      </c>
      <c r="DK13" s="29">
        <f t="shared" si="46"/>
        <v>2.214805974801694E-4</v>
      </c>
      <c r="DL13" s="29">
        <f t="shared" si="47"/>
        <v>2.214805974801694E-4</v>
      </c>
      <c r="DN13" s="35">
        <v>2.806064E-5</v>
      </c>
      <c r="DO13" s="35">
        <v>3.7422369357999998</v>
      </c>
      <c r="DP13" s="35">
        <v>515.46387109299997</v>
      </c>
      <c r="DQ13" s="29">
        <f t="shared" si="48"/>
        <v>2.5242373687188943E-5</v>
      </c>
      <c r="DR13" s="29">
        <f t="shared" si="49"/>
        <v>2.5241923769956336E-5</v>
      </c>
      <c r="DS13" s="29">
        <f t="shared" si="50"/>
        <v>2.5241923768955926E-5</v>
      </c>
      <c r="DT13" s="29">
        <f t="shared" si="51"/>
        <v>2.5241923768955926E-5</v>
      </c>
      <c r="DV13" s="35">
        <v>3.6294299999999999E-6</v>
      </c>
      <c r="DW13" s="35">
        <v>5.3676184726700003</v>
      </c>
      <c r="DX13" s="35">
        <v>206.1855484372</v>
      </c>
      <c r="DY13" s="29">
        <f t="shared" si="52"/>
        <v>-2.7564028807858224E-6</v>
      </c>
      <c r="DZ13" s="29">
        <f t="shared" si="53"/>
        <v>-2.7563682122364216E-6</v>
      </c>
      <c r="EA13" s="29">
        <f t="shared" si="54"/>
        <v>-2.7563682121593344E-6</v>
      </c>
      <c r="EB13" s="29">
        <f t="shared" si="55"/>
        <v>-2.7563682121593344E-6</v>
      </c>
      <c r="ED13" s="35">
        <v>4.2823999999999998E-7</v>
      </c>
      <c r="EE13" s="35">
        <v>6.1168960909900001</v>
      </c>
      <c r="EF13" s="35">
        <v>419.48464387519999</v>
      </c>
      <c r="EG13" s="29">
        <f t="shared" si="56"/>
        <v>4.0021974276378468E-7</v>
      </c>
      <c r="EH13" s="29">
        <f t="shared" si="57"/>
        <v>4.0022429392139548E-7</v>
      </c>
      <c r="EI13" s="29">
        <f t="shared" si="58"/>
        <v>4.002242939315144E-7</v>
      </c>
      <c r="EJ13" s="29">
        <f t="shared" si="59"/>
        <v>4.002242939315144E-7</v>
      </c>
      <c r="EL13" s="35">
        <v>2.9110000000000001E-8</v>
      </c>
      <c r="EM13" s="35">
        <v>3.40334805052</v>
      </c>
      <c r="EN13" s="35">
        <v>1052.2683831884001</v>
      </c>
      <c r="EO13" s="29">
        <f t="shared" si="60"/>
        <v>-2.1472042838198434E-9</v>
      </c>
      <c r="EP13" s="29">
        <f t="shared" si="61"/>
        <v>-2.1450288977896597E-9</v>
      </c>
      <c r="EQ13" s="29">
        <f t="shared" si="62"/>
        <v>-2.1450288929526777E-9</v>
      </c>
      <c r="ER13" s="29">
        <f t="shared" si="63"/>
        <v>-2.1450288929526777E-9</v>
      </c>
      <c r="ET13" s="35"/>
      <c r="EU13" s="35"/>
      <c r="EV13" s="35"/>
    </row>
    <row r="14" spans="1:156" s="29" customFormat="1" ht="13.5" x14ac:dyDescent="0.3">
      <c r="A14" s="33" t="s">
        <v>26</v>
      </c>
      <c r="B14" s="32" t="s">
        <v>126</v>
      </c>
      <c r="C14" s="33" t="s">
        <v>26</v>
      </c>
      <c r="D14" s="33" t="s">
        <v>26</v>
      </c>
      <c r="E14" s="33" t="s">
        <v>26</v>
      </c>
      <c r="F14" s="33" t="s">
        <v>26</v>
      </c>
      <c r="N14" s="35">
        <v>7.3680569999999999E-5</v>
      </c>
      <c r="O14" s="35">
        <v>5.08101125612</v>
      </c>
      <c r="P14" s="35">
        <v>735.87651353180001</v>
      </c>
      <c r="Q14" s="29">
        <f t="shared" si="0"/>
        <v>-1.7923077531764633E-5</v>
      </c>
      <c r="R14" s="29">
        <f t="shared" si="1"/>
        <v>-1.7926822612401893E-5</v>
      </c>
      <c r="S14" s="29">
        <f t="shared" si="2"/>
        <v>-1.7926822620728793E-5</v>
      </c>
      <c r="T14" s="29">
        <f t="shared" si="3"/>
        <v>-1.7926822620728793E-5</v>
      </c>
      <c r="V14" s="35">
        <v>1.007216E-5</v>
      </c>
      <c r="W14" s="35">
        <v>0.46478398551</v>
      </c>
      <c r="X14" s="35">
        <v>735.87651353180001</v>
      </c>
      <c r="Y14" s="29">
        <f t="shared" si="4"/>
        <v>9.9597258844971118E-6</v>
      </c>
      <c r="Z14" s="29">
        <f t="shared" si="5"/>
        <v>9.9596472267488317E-6</v>
      </c>
      <c r="AA14" s="29">
        <f t="shared" si="6"/>
        <v>9.9596472265739109E-6</v>
      </c>
      <c r="AB14" s="29">
        <f t="shared" si="7"/>
        <v>9.9596472265739109E-6</v>
      </c>
      <c r="AD14" s="35">
        <v>1.9888299999999999E-6</v>
      </c>
      <c r="AE14" s="35">
        <v>5.3399644344399997</v>
      </c>
      <c r="AF14" s="35">
        <v>1066.49547719</v>
      </c>
      <c r="AG14" s="29">
        <f t="shared" si="8"/>
        <v>-1.5579936896396425E-6</v>
      </c>
      <c r="AH14" s="29">
        <f t="shared" si="9"/>
        <v>-1.558087567950222E-6</v>
      </c>
      <c r="AI14" s="29">
        <f t="shared" si="10"/>
        <v>-1.5580875681589457E-6</v>
      </c>
      <c r="AJ14" s="29">
        <f t="shared" si="11"/>
        <v>-1.5580875681589457E-6</v>
      </c>
      <c r="AL14" s="35">
        <v>1.9740000000000001E-7</v>
      </c>
      <c r="AM14" s="35">
        <v>1.4025593897299999</v>
      </c>
      <c r="AN14" s="35">
        <v>419.48464387519999</v>
      </c>
      <c r="AO14" s="29">
        <f t="shared" si="12"/>
        <v>-6.9872001473223248E-8</v>
      </c>
      <c r="AP14" s="29">
        <f t="shared" si="13"/>
        <v>-6.9866486427577561E-8</v>
      </c>
      <c r="AQ14" s="29">
        <f t="shared" si="14"/>
        <v>-6.9866486415315316E-8</v>
      </c>
      <c r="AR14" s="29">
        <f t="shared" si="15"/>
        <v>-6.9866486415315316E-8</v>
      </c>
      <c r="AT14" s="35">
        <v>1.7620000000000002E-8</v>
      </c>
      <c r="AU14" s="35">
        <v>4.9053620730700001</v>
      </c>
      <c r="AV14" s="35">
        <v>625.67019231239999</v>
      </c>
      <c r="AW14" s="29">
        <f t="shared" si="16"/>
        <v>-1.4127333666988104E-8</v>
      </c>
      <c r="AX14" s="29">
        <f t="shared" si="17"/>
        <v>-1.412686448459458E-8</v>
      </c>
      <c r="AY14" s="29">
        <f t="shared" si="18"/>
        <v>-1.4126864483551348E-8</v>
      </c>
      <c r="AZ14" s="29">
        <f t="shared" si="19"/>
        <v>-1.4126864483551348E-8</v>
      </c>
      <c r="BB14" s="35"/>
      <c r="BC14" s="35"/>
      <c r="BD14" s="35"/>
      <c r="BJ14" s="35">
        <v>8.3586100000000006E-6</v>
      </c>
      <c r="BK14" s="35">
        <v>5.17881973234</v>
      </c>
      <c r="BL14" s="35">
        <v>103.0927742186</v>
      </c>
      <c r="BM14" s="29">
        <f t="shared" si="24"/>
        <v>7.0368671490432678E-6</v>
      </c>
      <c r="BN14" s="29">
        <f t="shared" si="25"/>
        <v>7.0369002657304608E-6</v>
      </c>
      <c r="BO14" s="29">
        <f t="shared" si="26"/>
        <v>7.0369002658040959E-6</v>
      </c>
      <c r="BP14" s="29">
        <f t="shared" si="27"/>
        <v>7.0369002658040959E-6</v>
      </c>
      <c r="BR14" s="35">
        <v>7.6571999999999995E-7</v>
      </c>
      <c r="BS14" s="35">
        <v>0.61288981445000001</v>
      </c>
      <c r="BT14" s="35">
        <v>419.48464387519999</v>
      </c>
      <c r="BU14" s="29">
        <f t="shared" si="28"/>
        <v>3.177203769003362E-7</v>
      </c>
      <c r="BV14" s="29">
        <f t="shared" si="29"/>
        <v>3.1774118850300597E-7</v>
      </c>
      <c r="BW14" s="29">
        <f t="shared" si="30"/>
        <v>3.1774118854927885E-7</v>
      </c>
      <c r="BX14" s="29">
        <f t="shared" si="31"/>
        <v>3.1774118854927885E-7</v>
      </c>
      <c r="BZ14" s="35">
        <v>6.0780000000000006E-8</v>
      </c>
      <c r="CA14" s="35">
        <v>6.21089108431</v>
      </c>
      <c r="CB14" s="35">
        <v>1045.1548361876</v>
      </c>
      <c r="CC14" s="29">
        <f t="shared" si="32"/>
        <v>-2.230492528172247E-8</v>
      </c>
      <c r="CD14" s="29">
        <f t="shared" si="33"/>
        <v>-2.2309133286220047E-8</v>
      </c>
      <c r="CE14" s="29">
        <f t="shared" si="34"/>
        <v>-2.2309133295576211E-8</v>
      </c>
      <c r="CF14" s="29">
        <f t="shared" si="35"/>
        <v>-2.2309133295576211E-8</v>
      </c>
      <c r="CH14" s="35">
        <v>7.3099999999999998E-9</v>
      </c>
      <c r="CI14" s="35">
        <v>2.6374822358299999</v>
      </c>
      <c r="CJ14" s="35">
        <v>14.227094001599999</v>
      </c>
      <c r="CK14" s="29">
        <f t="shared" si="36"/>
        <v>-7.0392142725562928E-9</v>
      </c>
      <c r="CL14" s="29">
        <f t="shared" si="37"/>
        <v>-7.0392122754783449E-9</v>
      </c>
      <c r="CM14" s="29">
        <f t="shared" si="38"/>
        <v>-7.0392122754739038E-9</v>
      </c>
      <c r="CN14" s="29">
        <f t="shared" si="39"/>
        <v>-7.0392122754739038E-9</v>
      </c>
      <c r="CP14" s="35"/>
      <c r="CQ14" s="35"/>
      <c r="CR14" s="35"/>
      <c r="CX14" s="35"/>
      <c r="CY14" s="35"/>
      <c r="CZ14" s="35"/>
      <c r="DF14" s="35">
        <v>1.30326E-4</v>
      </c>
      <c r="DG14" s="35">
        <v>2.9604305574100001</v>
      </c>
      <c r="DH14" s="35">
        <v>1162.4747044077999</v>
      </c>
      <c r="DI14" s="29">
        <f t="shared" si="44"/>
        <v>-1.2886403031534108E-4</v>
      </c>
      <c r="DJ14" s="29">
        <f t="shared" si="45"/>
        <v>-1.2886241843830721E-4</v>
      </c>
      <c r="DK14" s="29">
        <f t="shared" si="46"/>
        <v>-1.2886241843472235E-4</v>
      </c>
      <c r="DL14" s="29">
        <f t="shared" si="47"/>
        <v>-1.2886241843472235E-4</v>
      </c>
      <c r="DN14" s="35">
        <v>2.676575E-5</v>
      </c>
      <c r="DO14" s="35">
        <v>4.3305287869900004</v>
      </c>
      <c r="DP14" s="35">
        <v>1052.2683831884001</v>
      </c>
      <c r="DQ14" s="29">
        <f t="shared" si="48"/>
        <v>-2.2537189932593275E-5</v>
      </c>
      <c r="DR14" s="29">
        <f t="shared" si="49"/>
        <v>-2.2536107911658751E-5</v>
      </c>
      <c r="DS14" s="29">
        <f t="shared" si="50"/>
        <v>-2.2536107909252788E-5</v>
      </c>
      <c r="DT14" s="29">
        <f t="shared" si="51"/>
        <v>-2.2536107909252788E-5</v>
      </c>
      <c r="DV14" s="35">
        <v>3.42048E-6</v>
      </c>
      <c r="DW14" s="35">
        <v>6.0992296932399999</v>
      </c>
      <c r="DX14" s="35">
        <v>1052.2683831884001</v>
      </c>
      <c r="DY14" s="29">
        <f t="shared" si="52"/>
        <v>-1.2428985658437905E-6</v>
      </c>
      <c r="DZ14" s="29">
        <f t="shared" si="53"/>
        <v>-1.2431373518092812E-6</v>
      </c>
      <c r="EA14" s="29">
        <f t="shared" si="54"/>
        <v>-1.2431373523401913E-6</v>
      </c>
      <c r="EB14" s="29">
        <f t="shared" si="55"/>
        <v>-1.2431373523401913E-6</v>
      </c>
      <c r="ED14" s="35">
        <v>3.7477000000000001E-7</v>
      </c>
      <c r="EE14" s="35">
        <v>1.1826276232999999</v>
      </c>
      <c r="EF14" s="35">
        <v>14.227094001599999</v>
      </c>
      <c r="EG14" s="29">
        <f t="shared" si="56"/>
        <v>5.8632163099323925E-8</v>
      </c>
      <c r="EH14" s="29">
        <f t="shared" si="57"/>
        <v>5.8632538116385422E-8</v>
      </c>
      <c r="EI14" s="29">
        <f t="shared" si="58"/>
        <v>5.8632538117219253E-8</v>
      </c>
      <c r="EJ14" s="29">
        <f t="shared" si="59"/>
        <v>5.8632538117219253E-8</v>
      </c>
      <c r="EL14" s="35">
        <v>2.5930000000000001E-8</v>
      </c>
      <c r="EM14" s="35">
        <v>4.1609041298399996</v>
      </c>
      <c r="EN14" s="35">
        <v>728.76296653099996</v>
      </c>
      <c r="EO14" s="29">
        <f t="shared" si="60"/>
        <v>-2.4851465925784225E-8</v>
      </c>
      <c r="EP14" s="29">
        <f t="shared" si="61"/>
        <v>-2.4851849959264007E-8</v>
      </c>
      <c r="EQ14" s="29">
        <f t="shared" si="62"/>
        <v>-2.4851849960117806E-8</v>
      </c>
      <c r="ER14" s="29">
        <f t="shared" si="63"/>
        <v>-2.4851849960117806E-8</v>
      </c>
      <c r="ET14" s="35"/>
      <c r="EU14" s="35"/>
      <c r="EV14" s="35"/>
    </row>
    <row r="15" spans="1:156" s="29" customFormat="1" ht="13.5" x14ac:dyDescent="0.3">
      <c r="N15" s="35">
        <v>6.2631709999999999E-5</v>
      </c>
      <c r="O15" s="35">
        <v>2.4976437420000001E-2</v>
      </c>
      <c r="P15" s="35">
        <v>213.29909543799999</v>
      </c>
      <c r="Q15" s="29">
        <f t="shared" si="0"/>
        <v>-5.8882363790989455E-5</v>
      </c>
      <c r="R15" s="29">
        <f t="shared" si="1"/>
        <v>-5.888268799774622E-5</v>
      </c>
      <c r="S15" s="29">
        <f t="shared" si="2"/>
        <v>-5.8882687998467058E-5</v>
      </c>
      <c r="T15" s="29">
        <f t="shared" si="3"/>
        <v>-5.8882687998467058E-5</v>
      </c>
      <c r="V15" s="35">
        <v>1.173129E-5</v>
      </c>
      <c r="W15" s="35">
        <v>5.8564730435000003</v>
      </c>
      <c r="X15" s="35">
        <v>1052.2683831884001</v>
      </c>
      <c r="Y15" s="29">
        <f t="shared" si="4"/>
        <v>-6.7650070059574271E-6</v>
      </c>
      <c r="Z15" s="29">
        <f t="shared" si="5"/>
        <v>-6.7657251709760258E-6</v>
      </c>
      <c r="AA15" s="29">
        <f t="shared" si="6"/>
        <v>-6.7657251725727888E-6</v>
      </c>
      <c r="AB15" s="29">
        <f t="shared" si="7"/>
        <v>-6.7657251725727888E-6</v>
      </c>
      <c r="AD15" s="35">
        <v>1.9744499999999998E-6</v>
      </c>
      <c r="AE15" s="35">
        <v>2.4835640205299998</v>
      </c>
      <c r="AF15" s="35">
        <v>3.9321532631</v>
      </c>
      <c r="AG15" s="29">
        <f t="shared" si="8"/>
        <v>-1.6360635233207657E-6</v>
      </c>
      <c r="AH15" s="29">
        <f t="shared" si="9"/>
        <v>-1.6360632138122529E-6</v>
      </c>
      <c r="AI15" s="29">
        <f t="shared" si="10"/>
        <v>-1.6360632138115647E-6</v>
      </c>
      <c r="AJ15" s="29">
        <f t="shared" si="11"/>
        <v>-1.6360632138115647E-6</v>
      </c>
      <c r="AL15" s="35">
        <v>1.8768E-7</v>
      </c>
      <c r="AM15" s="35">
        <v>1.5936840350000001</v>
      </c>
      <c r="AN15" s="35">
        <v>103.0927742186</v>
      </c>
      <c r="AO15" s="29">
        <f t="shared" si="12"/>
        <v>-1.8618003215079166E-7</v>
      </c>
      <c r="AP15" s="29">
        <f t="shared" si="13"/>
        <v>-1.8618020599581875E-7</v>
      </c>
      <c r="AQ15" s="29">
        <f t="shared" si="14"/>
        <v>-1.8618020599620529E-7</v>
      </c>
      <c r="AR15" s="29">
        <f t="shared" si="15"/>
        <v>-1.8618020599620529E-7</v>
      </c>
      <c r="AT15" s="35">
        <v>1.9020000000000001E-8</v>
      </c>
      <c r="AU15" s="35">
        <v>4.2592562027099996</v>
      </c>
      <c r="AV15" s="35">
        <v>199.0720014364</v>
      </c>
      <c r="AW15" s="29">
        <f t="shared" si="16"/>
        <v>6.7255050762739094E-9</v>
      </c>
      <c r="AX15" s="29">
        <f t="shared" si="17"/>
        <v>6.7257572885128979E-9</v>
      </c>
      <c r="AY15" s="29">
        <f t="shared" si="18"/>
        <v>6.7257572890736841E-9</v>
      </c>
      <c r="AZ15" s="29">
        <f t="shared" si="19"/>
        <v>6.7257572890736841E-9</v>
      </c>
      <c r="BB15" s="40"/>
      <c r="BC15" s="40"/>
      <c r="BD15" s="40"/>
      <c r="BJ15" s="35">
        <v>5.3167000000000003E-6</v>
      </c>
      <c r="BK15" s="35">
        <v>2.7030595435200002</v>
      </c>
      <c r="BL15" s="35">
        <v>110.2063212194</v>
      </c>
      <c r="BM15" s="29">
        <f t="shared" si="24"/>
        <v>-1.1569918862108897E-6</v>
      </c>
      <c r="BN15" s="29">
        <f t="shared" si="25"/>
        <v>-1.1570326115445606E-6</v>
      </c>
      <c r="BO15" s="29">
        <f t="shared" si="26"/>
        <v>-1.1570326116351137E-6</v>
      </c>
      <c r="BP15" s="29">
        <f t="shared" si="27"/>
        <v>-1.1570326116351137E-6</v>
      </c>
      <c r="BR15" s="35">
        <v>7.3875000000000002E-7</v>
      </c>
      <c r="BS15" s="35">
        <v>5.4995829215500001</v>
      </c>
      <c r="BT15" s="35">
        <v>515.46387109299997</v>
      </c>
      <c r="BU15" s="29">
        <f t="shared" si="28"/>
        <v>1.9382321854060975E-7</v>
      </c>
      <c r="BV15" s="29">
        <f t="shared" si="29"/>
        <v>1.9384938576713148E-7</v>
      </c>
      <c r="BW15" s="29">
        <f t="shared" si="30"/>
        <v>1.938493858253129E-7</v>
      </c>
      <c r="BX15" s="29">
        <f t="shared" si="31"/>
        <v>1.938493858253129E-7</v>
      </c>
      <c r="BZ15" s="35">
        <v>5.9349999999999999E-8</v>
      </c>
      <c r="CA15" s="35">
        <v>0.52977760072000002</v>
      </c>
      <c r="CB15" s="35">
        <v>1581.9593482830001</v>
      </c>
      <c r="CC15" s="29">
        <f t="shared" si="32"/>
        <v>2.7392996811589215E-8</v>
      </c>
      <c r="CD15" s="29">
        <f t="shared" si="33"/>
        <v>2.7398927893325762E-8</v>
      </c>
      <c r="CE15" s="29">
        <f t="shared" si="34"/>
        <v>2.7398927906512844E-8</v>
      </c>
      <c r="CF15" s="29">
        <f t="shared" si="35"/>
        <v>2.7398927906512844E-8</v>
      </c>
      <c r="CH15" s="35">
        <v>8.7600000000000004E-9</v>
      </c>
      <c r="CI15" s="35">
        <v>0.32927768725000001</v>
      </c>
      <c r="CJ15" s="35">
        <v>1589.0728952838001</v>
      </c>
      <c r="CK15" s="29">
        <f t="shared" si="36"/>
        <v>4.6880534947808303E-9</v>
      </c>
      <c r="CL15" s="29">
        <f t="shared" si="37"/>
        <v>4.6888908506753324E-9</v>
      </c>
      <c r="CM15" s="29">
        <f t="shared" si="38"/>
        <v>4.6888908525370843E-9</v>
      </c>
      <c r="CN15" s="29">
        <f t="shared" si="39"/>
        <v>4.6888908525370843E-9</v>
      </c>
      <c r="CP15" s="35"/>
      <c r="CQ15" s="35"/>
      <c r="CR15" s="35"/>
      <c r="CX15" s="35"/>
      <c r="CY15" s="35"/>
      <c r="CZ15" s="35"/>
      <c r="DF15" s="35">
        <v>9.7033459999999996E-5</v>
      </c>
      <c r="DG15" s="35">
        <v>1.90669572402</v>
      </c>
      <c r="DH15" s="35">
        <v>206.1855484372</v>
      </c>
      <c r="DI15" s="29">
        <f t="shared" si="44"/>
        <v>5.0150380136215196E-5</v>
      </c>
      <c r="DJ15" s="29">
        <f t="shared" si="45"/>
        <v>5.0149160446495652E-5</v>
      </c>
      <c r="DK15" s="29">
        <f t="shared" si="46"/>
        <v>5.0149160443783778E-5</v>
      </c>
      <c r="DL15" s="29">
        <f t="shared" si="47"/>
        <v>5.0149160443783778E-5</v>
      </c>
      <c r="DN15" s="35">
        <v>2.1005070000000001E-5</v>
      </c>
      <c r="DO15" s="35">
        <v>3.9276268230600002</v>
      </c>
      <c r="DP15" s="35">
        <v>639.89728631399998</v>
      </c>
      <c r="DQ15" s="29">
        <f t="shared" si="48"/>
        <v>-3.8349969609522807E-6</v>
      </c>
      <c r="DR15" s="29">
        <f t="shared" si="49"/>
        <v>-3.8340558829053885E-6</v>
      </c>
      <c r="DS15" s="29">
        <f t="shared" si="50"/>
        <v>-3.8340558808129478E-6</v>
      </c>
      <c r="DT15" s="29">
        <f t="shared" si="51"/>
        <v>-3.8340558808129478E-6</v>
      </c>
      <c r="DV15" s="35">
        <v>2.7991999999999998E-6</v>
      </c>
      <c r="DW15" s="35">
        <v>4.2616255582699996</v>
      </c>
      <c r="DX15" s="35">
        <v>412.3710968744</v>
      </c>
      <c r="DY15" s="29">
        <f t="shared" si="52"/>
        <v>-1.0147819687955605E-7</v>
      </c>
      <c r="DZ15" s="29">
        <f t="shared" si="53"/>
        <v>-1.0156034306989845E-7</v>
      </c>
      <c r="EA15" s="29">
        <f t="shared" si="54"/>
        <v>-1.0156034325254781E-7</v>
      </c>
      <c r="EB15" s="29">
        <f t="shared" si="55"/>
        <v>-1.0156034325254781E-7</v>
      </c>
      <c r="ED15" s="35">
        <v>3.3816000000000001E-7</v>
      </c>
      <c r="EE15" s="35">
        <v>1.66671706951</v>
      </c>
      <c r="EF15" s="35">
        <v>1052.2683831884001</v>
      </c>
      <c r="EG15" s="29">
        <f t="shared" si="56"/>
        <v>3.3672973388175199E-7</v>
      </c>
      <c r="EH15" s="29">
        <f t="shared" si="57"/>
        <v>3.3672740483202371E-7</v>
      </c>
      <c r="EI15" s="29">
        <f t="shared" si="58"/>
        <v>3.3672740482684305E-7</v>
      </c>
      <c r="EJ15" s="29">
        <f t="shared" si="59"/>
        <v>3.3672740482684305E-7</v>
      </c>
      <c r="EL15" s="35">
        <v>2.562E-8</v>
      </c>
      <c r="EM15" s="35">
        <v>2.89802035072</v>
      </c>
      <c r="EN15" s="35">
        <v>426.59819087599999</v>
      </c>
      <c r="EO15" s="29">
        <f t="shared" si="60"/>
        <v>-2.357752580407878E-8</v>
      </c>
      <c r="EP15" s="29">
        <f t="shared" si="61"/>
        <v>-2.3577830316139258E-8</v>
      </c>
      <c r="EQ15" s="29">
        <f t="shared" si="62"/>
        <v>-2.3577830316816302E-8</v>
      </c>
      <c r="ER15" s="29">
        <f t="shared" si="63"/>
        <v>-2.3577830316816302E-8</v>
      </c>
      <c r="ET15" s="35"/>
      <c r="EU15" s="35"/>
      <c r="EV15" s="35"/>
    </row>
    <row r="16" spans="1:156" s="29" customFormat="1" ht="13.5" x14ac:dyDescent="0.3">
      <c r="A16" s="29" t="s">
        <v>127</v>
      </c>
      <c r="B16" s="29" t="s">
        <v>128</v>
      </c>
      <c r="N16" s="35">
        <v>6.1140499999999995E-5</v>
      </c>
      <c r="O16" s="35">
        <v>4.5131953166600001</v>
      </c>
      <c r="P16" s="35">
        <v>1162.4747044077999</v>
      </c>
      <c r="Q16" s="29">
        <f t="shared" si="0"/>
        <v>-1.0220765830462999E-5</v>
      </c>
      <c r="R16" s="29">
        <f t="shared" si="1"/>
        <v>-1.0225755891797698E-5</v>
      </c>
      <c r="S16" s="29">
        <f t="shared" si="2"/>
        <v>-1.0225755902892646E-5</v>
      </c>
      <c r="T16" s="29">
        <f t="shared" si="3"/>
        <v>-1.0225755902892646E-5</v>
      </c>
      <c r="V16" s="35">
        <v>8.4767800000000002E-6</v>
      </c>
      <c r="W16" s="35">
        <v>5.7580585045000001</v>
      </c>
      <c r="X16" s="35">
        <v>110.2063212194</v>
      </c>
      <c r="Y16" s="29">
        <f t="shared" si="4"/>
        <v>2.5533091557161533E-6</v>
      </c>
      <c r="Z16" s="29">
        <f t="shared" si="5"/>
        <v>2.553372591555495E-6</v>
      </c>
      <c r="AA16" s="29">
        <f t="shared" si="6"/>
        <v>2.5533725916965374E-6</v>
      </c>
      <c r="AB16" s="29">
        <f t="shared" si="7"/>
        <v>2.5533725916965374E-6</v>
      </c>
      <c r="AD16" s="35">
        <v>1.4623E-6</v>
      </c>
      <c r="AE16" s="35">
        <v>3.8137319683799999</v>
      </c>
      <c r="AF16" s="35">
        <v>639.89728631399998</v>
      </c>
      <c r="AG16" s="29">
        <f t="shared" si="8"/>
        <v>-1.0185410815784875E-7</v>
      </c>
      <c r="AH16" s="29">
        <f t="shared" si="9"/>
        <v>-1.0178763559089867E-7</v>
      </c>
      <c r="AI16" s="29">
        <f t="shared" si="10"/>
        <v>-1.0178763544309802E-7</v>
      </c>
      <c r="AJ16" s="29">
        <f t="shared" si="11"/>
        <v>-1.0178763544309802E-7</v>
      </c>
      <c r="AL16" s="35">
        <v>1.7032999999999999E-7</v>
      </c>
      <c r="AM16" s="35">
        <v>2.3021468120200002</v>
      </c>
      <c r="AN16" s="35">
        <v>21.340641002400002</v>
      </c>
      <c r="AO16" s="29">
        <f t="shared" si="12"/>
        <v>-1.5006002402527791E-7</v>
      </c>
      <c r="AP16" s="29">
        <f t="shared" si="13"/>
        <v>-1.5005990155653267E-7</v>
      </c>
      <c r="AQ16" s="29">
        <f t="shared" si="14"/>
        <v>-1.5005990155626037E-7</v>
      </c>
      <c r="AR16" s="29">
        <f t="shared" si="15"/>
        <v>-1.5005990155626037E-7</v>
      </c>
      <c r="AT16" s="35">
        <v>1.695E-8</v>
      </c>
      <c r="AU16" s="35">
        <v>4.2614758080300001</v>
      </c>
      <c r="AV16" s="35">
        <v>206.1855484372</v>
      </c>
      <c r="AW16" s="29">
        <f t="shared" si="16"/>
        <v>4.0893195774693359E-9</v>
      </c>
      <c r="AX16" s="29">
        <f t="shared" si="17"/>
        <v>4.0895610992669563E-9</v>
      </c>
      <c r="AY16" s="29">
        <f t="shared" si="18"/>
        <v>4.0895610998039719E-9</v>
      </c>
      <c r="AZ16" s="29">
        <f t="shared" si="19"/>
        <v>4.0895610998039719E-9</v>
      </c>
      <c r="BB16" s="35"/>
      <c r="BC16" s="35"/>
      <c r="BD16" s="35"/>
      <c r="BJ16" s="35">
        <v>5.5852399999999997E-6</v>
      </c>
      <c r="BK16" s="35">
        <v>1.354830508E-2</v>
      </c>
      <c r="BL16" s="35">
        <v>846.08283475120004</v>
      </c>
      <c r="BM16" s="29">
        <f t="shared" si="24"/>
        <v>2.0801303101715909E-6</v>
      </c>
      <c r="BN16" s="29">
        <f t="shared" si="25"/>
        <v>2.0804426131274517E-6</v>
      </c>
      <c r="BO16" s="29">
        <f t="shared" si="26"/>
        <v>2.0804426138218281E-6</v>
      </c>
      <c r="BP16" s="29">
        <f t="shared" si="27"/>
        <v>2.0804426138218281E-6</v>
      </c>
      <c r="BR16" s="35">
        <v>4.9915000000000002E-7</v>
      </c>
      <c r="BS16" s="35">
        <v>3.9479961657199998</v>
      </c>
      <c r="BT16" s="35">
        <v>735.87651353180001</v>
      </c>
      <c r="BU16" s="29">
        <f t="shared" si="28"/>
        <v>-4.8997196643893853E-7</v>
      </c>
      <c r="BV16" s="29">
        <f t="shared" si="29"/>
        <v>-4.8997695869955723E-7</v>
      </c>
      <c r="BW16" s="29">
        <f t="shared" si="30"/>
        <v>-4.8997695871065569E-7</v>
      </c>
      <c r="BX16" s="29">
        <f t="shared" si="31"/>
        <v>-4.8997695871065569E-7</v>
      </c>
      <c r="BZ16" s="35">
        <v>5.037E-8</v>
      </c>
      <c r="CA16" s="35">
        <v>1.43444929374</v>
      </c>
      <c r="CB16" s="35">
        <v>526.50957135689998</v>
      </c>
      <c r="CC16" s="29">
        <f t="shared" si="32"/>
        <v>-4.2644512160321842E-8</v>
      </c>
      <c r="CD16" s="29">
        <f t="shared" si="33"/>
        <v>-4.2645517198861173E-8</v>
      </c>
      <c r="CE16" s="29">
        <f t="shared" si="34"/>
        <v>-4.2645517201095738E-8</v>
      </c>
      <c r="CF16" s="29">
        <f t="shared" si="35"/>
        <v>-4.2645517201095738E-8</v>
      </c>
      <c r="CH16" s="35">
        <v>6.7800000000000002E-9</v>
      </c>
      <c r="CI16" s="35">
        <v>2.3690961534800001</v>
      </c>
      <c r="CJ16" s="35">
        <v>1581.9593482830001</v>
      </c>
      <c r="CK16" s="29">
        <f t="shared" si="36"/>
        <v>-6.6293210808261775E-9</v>
      </c>
      <c r="CL16" s="29">
        <f t="shared" si="37"/>
        <v>-6.6291609075278326E-9</v>
      </c>
      <c r="CM16" s="29">
        <f t="shared" si="38"/>
        <v>-6.6291609071716015E-9</v>
      </c>
      <c r="CN16" s="29">
        <f t="shared" si="39"/>
        <v>-6.6291609071716015E-9</v>
      </c>
      <c r="CP16" s="35"/>
      <c r="CQ16" s="35"/>
      <c r="CR16" s="35"/>
      <c r="CX16" s="35"/>
      <c r="CY16" s="35"/>
      <c r="CZ16" s="35"/>
      <c r="DF16" s="35">
        <v>1.2749003999999999E-4</v>
      </c>
      <c r="DG16" s="35">
        <v>2.7155010286199999</v>
      </c>
      <c r="DH16" s="35">
        <v>1052.2683831884001</v>
      </c>
      <c r="DI16" s="29">
        <f t="shared" si="44"/>
        <v>7.3454197409347582E-5</v>
      </c>
      <c r="DJ16" s="29">
        <f t="shared" si="45"/>
        <v>7.3462005500547116E-5</v>
      </c>
      <c r="DK16" s="29">
        <f t="shared" si="46"/>
        <v>7.3462005517907565E-5</v>
      </c>
      <c r="DL16" s="29">
        <f t="shared" si="47"/>
        <v>7.3462005517907565E-5</v>
      </c>
      <c r="DN16" s="35">
        <v>1.646182E-5</v>
      </c>
      <c r="DO16" s="35">
        <v>5.3095351094699996</v>
      </c>
      <c r="DP16" s="35">
        <v>1066.49547719</v>
      </c>
      <c r="DQ16" s="29">
        <f t="shared" si="48"/>
        <v>-1.3201060239292485E-5</v>
      </c>
      <c r="DR16" s="29">
        <f t="shared" si="49"/>
        <v>-1.3201807124788193E-5</v>
      </c>
      <c r="DS16" s="29">
        <f t="shared" si="50"/>
        <v>-1.3201807126448735E-5</v>
      </c>
      <c r="DT16" s="29">
        <f t="shared" si="51"/>
        <v>-1.3201807126448735E-5</v>
      </c>
      <c r="DV16" s="35">
        <v>3.3257799999999999E-6</v>
      </c>
      <c r="DW16" s="35">
        <v>3.2896116100000002E-3</v>
      </c>
      <c r="DX16" s="35">
        <v>426.59819087599999</v>
      </c>
      <c r="DY16" s="29">
        <f t="shared" si="52"/>
        <v>2.6498773001738947E-6</v>
      </c>
      <c r="DZ16" s="29">
        <f t="shared" si="53"/>
        <v>2.6499383516723435E-6</v>
      </c>
      <c r="EA16" s="29">
        <f t="shared" si="54"/>
        <v>2.6499383518080865E-6</v>
      </c>
      <c r="EB16" s="29">
        <f t="shared" si="55"/>
        <v>2.6499383518080865E-6</v>
      </c>
      <c r="ED16" s="35">
        <v>3.1194999999999998E-7</v>
      </c>
      <c r="EE16" s="35">
        <v>1.04290245896</v>
      </c>
      <c r="EF16" s="35">
        <v>1589.0728952838001</v>
      </c>
      <c r="EG16" s="29">
        <f t="shared" si="56"/>
        <v>-4.6284266088347725E-8</v>
      </c>
      <c r="EH16" s="29">
        <f t="shared" si="57"/>
        <v>-4.6249356082348193E-8</v>
      </c>
      <c r="EI16" s="29">
        <f t="shared" si="58"/>
        <v>-4.6249356004726888E-8</v>
      </c>
      <c r="EJ16" s="29">
        <f t="shared" si="59"/>
        <v>-4.6249356004726888E-8</v>
      </c>
      <c r="EL16" s="35">
        <v>2.2679999999999999E-8</v>
      </c>
      <c r="EM16" s="35">
        <v>6.2219593885600002</v>
      </c>
      <c r="EN16" s="35">
        <v>1589.0728952838001</v>
      </c>
      <c r="EO16" s="29">
        <f t="shared" si="60"/>
        <v>1.8516716917001841E-8</v>
      </c>
      <c r="EP16" s="29">
        <f t="shared" si="61"/>
        <v>1.8518198784708443E-8</v>
      </c>
      <c r="EQ16" s="29">
        <f t="shared" si="62"/>
        <v>1.8518198788002991E-8</v>
      </c>
      <c r="ER16" s="29">
        <f t="shared" si="63"/>
        <v>1.8518198788002991E-8</v>
      </c>
      <c r="ET16" s="35"/>
      <c r="EU16" s="35"/>
      <c r="EV16" s="35"/>
    </row>
    <row r="17" spans="1:152" s="29" customFormat="1" ht="13.5" x14ac:dyDescent="0.3">
      <c r="A17" s="29">
        <f>RADIANS(B17)</f>
        <v>6.450371600278034</v>
      </c>
      <c r="B17" s="29">
        <f>A9+180</f>
        <v>369.5790689869782</v>
      </c>
      <c r="N17" s="35">
        <v>4.9054190000000001E-5</v>
      </c>
      <c r="O17" s="35">
        <v>1.32084631684</v>
      </c>
      <c r="P17" s="35">
        <v>110.2063212194</v>
      </c>
      <c r="Q17" s="29">
        <f t="shared" si="0"/>
        <v>-4.9030944395866681E-5</v>
      </c>
      <c r="R17" s="29">
        <f t="shared" si="1"/>
        <v>-4.9030932544049675E-5</v>
      </c>
      <c r="S17" s="29">
        <f t="shared" si="2"/>
        <v>-4.9030932544023322E-5</v>
      </c>
      <c r="T17" s="29">
        <f t="shared" si="3"/>
        <v>-4.9030932544023322E-5</v>
      </c>
      <c r="V17" s="35">
        <v>8.2732900000000002E-6</v>
      </c>
      <c r="W17" s="35">
        <v>4.8031201573400004</v>
      </c>
      <c r="X17" s="35">
        <v>213.29909543799999</v>
      </c>
      <c r="Y17" s="29">
        <f t="shared" si="4"/>
        <v>-3.324499334360454E-6</v>
      </c>
      <c r="Z17" s="29">
        <f t="shared" si="5"/>
        <v>-3.3243842599668433E-6</v>
      </c>
      <c r="AA17" s="29">
        <f t="shared" si="6"/>
        <v>-3.3243842597109724E-6</v>
      </c>
      <c r="AB17" s="29">
        <f t="shared" si="7"/>
        <v>-3.3243842597109724E-6</v>
      </c>
      <c r="AD17" s="35">
        <v>1.5586199999999999E-6</v>
      </c>
      <c r="AE17" s="35">
        <v>1.40642426467</v>
      </c>
      <c r="AF17" s="35">
        <v>1052.2683831884001</v>
      </c>
      <c r="AG17" s="29">
        <f t="shared" si="8"/>
        <v>1.4628927143341973E-6</v>
      </c>
      <c r="AH17" s="29">
        <f t="shared" si="9"/>
        <v>1.4628524099816481E-6</v>
      </c>
      <c r="AI17" s="29">
        <f t="shared" si="10"/>
        <v>1.4628524098920242E-6</v>
      </c>
      <c r="AJ17" s="29">
        <f t="shared" si="11"/>
        <v>1.4628524098920242E-6</v>
      </c>
      <c r="AL17" s="35">
        <v>1.6773999999999999E-7</v>
      </c>
      <c r="AM17" s="35">
        <v>2.59821460673</v>
      </c>
      <c r="AN17" s="35">
        <v>1589.0728952838001</v>
      </c>
      <c r="AO17" s="29">
        <f t="shared" si="12"/>
        <v>-1.6624888533866381E-7</v>
      </c>
      <c r="AP17" s="29">
        <f t="shared" si="13"/>
        <v>-1.6625140959430314E-7</v>
      </c>
      <c r="AQ17" s="29">
        <f t="shared" si="14"/>
        <v>-1.6625140959991331E-7</v>
      </c>
      <c r="AR17" s="29">
        <f t="shared" si="15"/>
        <v>-1.6625140959991331E-7</v>
      </c>
      <c r="AT17" s="35">
        <v>1.3750000000000001E-8</v>
      </c>
      <c r="AU17" s="35">
        <v>5.2554695566699996</v>
      </c>
      <c r="AV17" s="35">
        <v>1052.2683831884001</v>
      </c>
      <c r="AW17" s="29">
        <f t="shared" si="16"/>
        <v>-1.289190318041698E-8</v>
      </c>
      <c r="AX17" s="29">
        <f t="shared" si="17"/>
        <v>-1.289226142901483E-8</v>
      </c>
      <c r="AY17" s="29">
        <f t="shared" si="18"/>
        <v>-1.2892261429811298E-8</v>
      </c>
      <c r="AZ17" s="29">
        <f t="shared" si="19"/>
        <v>-1.2892261429811298E-8</v>
      </c>
      <c r="BB17" s="35"/>
      <c r="BC17" s="35"/>
      <c r="BD17" s="35"/>
      <c r="BJ17" s="35">
        <v>4.6444900000000003E-6</v>
      </c>
      <c r="BK17" s="35">
        <v>1.1733724918499999</v>
      </c>
      <c r="BL17" s="35">
        <v>949.17560896980001</v>
      </c>
      <c r="BM17" s="29">
        <f t="shared" si="24"/>
        <v>-2.9527216089413612E-6</v>
      </c>
      <c r="BN17" s="29">
        <f t="shared" si="25"/>
        <v>-2.9529639255206562E-6</v>
      </c>
      <c r="BO17" s="29">
        <f t="shared" si="26"/>
        <v>-2.952963926059428E-6</v>
      </c>
      <c r="BP17" s="29">
        <f t="shared" si="27"/>
        <v>-2.952963926059428E-6</v>
      </c>
      <c r="BR17" s="35">
        <v>6.0544E-7</v>
      </c>
      <c r="BS17" s="35">
        <v>5.4474008435899997</v>
      </c>
      <c r="BT17" s="35">
        <v>213.29909543799999</v>
      </c>
      <c r="BU17" s="29">
        <f t="shared" si="28"/>
        <v>-5.2750670199390686E-7</v>
      </c>
      <c r="BV17" s="29">
        <f t="shared" si="29"/>
        <v>-5.2750218850664887E-7</v>
      </c>
      <c r="BW17" s="29">
        <f t="shared" si="30"/>
        <v>-5.275021884966129E-7</v>
      </c>
      <c r="BX17" s="29">
        <f t="shared" si="31"/>
        <v>-5.275021884966129E-7</v>
      </c>
      <c r="BZ17" s="35">
        <v>4.5639999999999997E-8</v>
      </c>
      <c r="CA17" s="35">
        <v>0.91811732585000005</v>
      </c>
      <c r="CB17" s="35">
        <v>1162.4747044077999</v>
      </c>
      <c r="CC17" s="29">
        <f t="shared" si="32"/>
        <v>2.6571995399967558E-8</v>
      </c>
      <c r="CD17" s="29">
        <f t="shared" si="33"/>
        <v>2.6575067101537273E-8</v>
      </c>
      <c r="CE17" s="29">
        <f t="shared" si="34"/>
        <v>2.6575067108366771E-8</v>
      </c>
      <c r="CF17" s="29">
        <f t="shared" si="35"/>
        <v>2.6575067108366771E-8</v>
      </c>
      <c r="CH17" s="35">
        <v>6.2300000000000002E-9</v>
      </c>
      <c r="CI17" s="35">
        <v>2.4805621360000001</v>
      </c>
      <c r="CJ17" s="35">
        <v>1596.1864422845999</v>
      </c>
      <c r="CK17" s="29">
        <f t="shared" si="36"/>
        <v>-6.1763579704540359E-9</v>
      </c>
      <c r="CL17" s="29">
        <f t="shared" si="37"/>
        <v>-6.1764506582472677E-9</v>
      </c>
      <c r="CM17" s="29">
        <f t="shared" si="38"/>
        <v>-6.176450658453263E-9</v>
      </c>
      <c r="CN17" s="29">
        <f t="shared" si="39"/>
        <v>-6.176450658453263E-9</v>
      </c>
      <c r="CP17" s="40"/>
      <c r="CQ17" s="40"/>
      <c r="CR17" s="40"/>
      <c r="CX17" s="35"/>
      <c r="CY17" s="35"/>
      <c r="CZ17" s="35"/>
      <c r="DF17" s="35">
        <v>9.1614310000000002E-5</v>
      </c>
      <c r="DG17" s="35">
        <v>4.4135261893499997</v>
      </c>
      <c r="DH17" s="35">
        <v>213.29909543799999</v>
      </c>
      <c r="DI17" s="29">
        <f t="shared" si="44"/>
        <v>-2.191768400016388E-6</v>
      </c>
      <c r="DJ17" s="29">
        <f t="shared" si="45"/>
        <v>-2.19037723332171E-6</v>
      </c>
      <c r="DK17" s="29">
        <f t="shared" si="46"/>
        <v>-2.1903772302284245E-6</v>
      </c>
      <c r="DL17" s="29">
        <f t="shared" si="47"/>
        <v>-2.1903772302284245E-6</v>
      </c>
      <c r="DN17" s="35">
        <v>1.6412570000000001E-5</v>
      </c>
      <c r="DO17" s="35">
        <v>4.4162866982400004</v>
      </c>
      <c r="DP17" s="35">
        <v>625.67019231239999</v>
      </c>
      <c r="DQ17" s="29">
        <f t="shared" si="48"/>
        <v>-7.0084205038704001E-6</v>
      </c>
      <c r="DR17" s="29">
        <f t="shared" si="49"/>
        <v>-7.0077592571829972E-6</v>
      </c>
      <c r="DS17" s="29">
        <f t="shared" si="50"/>
        <v>-7.0077592557127352E-6</v>
      </c>
      <c r="DT17" s="29">
        <f t="shared" si="51"/>
        <v>-7.0077592557127352E-6</v>
      </c>
      <c r="DV17" s="35">
        <v>2.2977699999999999E-6</v>
      </c>
      <c r="DW17" s="35">
        <v>0.70530766212999996</v>
      </c>
      <c r="DX17" s="35">
        <v>735.87651353180001</v>
      </c>
      <c r="DY17" s="29">
        <f t="shared" si="52"/>
        <v>2.2882696631690821E-6</v>
      </c>
      <c r="DZ17" s="29">
        <f t="shared" si="53"/>
        <v>2.2882805981912163E-6</v>
      </c>
      <c r="EA17" s="29">
        <f t="shared" si="54"/>
        <v>2.2882805982155232E-6</v>
      </c>
      <c r="EB17" s="29">
        <f t="shared" si="55"/>
        <v>2.2882805982155232E-6</v>
      </c>
      <c r="ED17" s="35">
        <v>3.0022999999999998E-7</v>
      </c>
      <c r="EE17" s="35">
        <v>4.6323624503199996</v>
      </c>
      <c r="EF17" s="35">
        <v>426.59819087599999</v>
      </c>
      <c r="EG17" s="29">
        <f t="shared" si="56"/>
        <v>1.608876717249759E-7</v>
      </c>
      <c r="EH17" s="29">
        <f t="shared" si="57"/>
        <v>1.60879971175861E-7</v>
      </c>
      <c r="EI17" s="29">
        <f t="shared" si="58"/>
        <v>1.60879971158739E-7</v>
      </c>
      <c r="EJ17" s="29">
        <f t="shared" si="59"/>
        <v>1.60879971158739E-7</v>
      </c>
      <c r="EL17" s="35">
        <v>2.1139999999999999E-8</v>
      </c>
      <c r="EM17" s="35">
        <v>3.11758855774</v>
      </c>
      <c r="EN17" s="35">
        <v>1045.1548361876</v>
      </c>
      <c r="EO17" s="29">
        <f t="shared" si="60"/>
        <v>6.7996131313218081E-9</v>
      </c>
      <c r="EP17" s="29">
        <f t="shared" si="61"/>
        <v>6.8011028931981721E-9</v>
      </c>
      <c r="EQ17" s="29">
        <f t="shared" si="62"/>
        <v>6.8011028965105457E-9</v>
      </c>
      <c r="ER17" s="29">
        <f t="shared" si="63"/>
        <v>6.8011028965105457E-9</v>
      </c>
      <c r="ET17" s="40"/>
      <c r="EU17" s="40"/>
      <c r="EV17" s="40"/>
    </row>
    <row r="18" spans="1:152" s="29" customFormat="1" ht="13.5" x14ac:dyDescent="0.3">
      <c r="N18" s="35">
        <v>5.3052829999999997E-5</v>
      </c>
      <c r="O18" s="35">
        <v>1.3067123684799999</v>
      </c>
      <c r="P18" s="35">
        <v>14.227094001599999</v>
      </c>
      <c r="Q18" s="29">
        <f t="shared" si="0"/>
        <v>1.7509021201979235E-6</v>
      </c>
      <c r="R18" s="29">
        <f t="shared" si="1"/>
        <v>1.7509558405918265E-6</v>
      </c>
      <c r="S18" s="29">
        <f t="shared" si="2"/>
        <v>1.7509558407112705E-6</v>
      </c>
      <c r="T18" s="29">
        <f t="shared" si="3"/>
        <v>1.7509558407112705E-6</v>
      </c>
      <c r="V18" s="35">
        <v>1.0035740000000001E-5</v>
      </c>
      <c r="W18" s="35">
        <v>3.15040301822</v>
      </c>
      <c r="X18" s="35">
        <v>426.59819087599999</v>
      </c>
      <c r="Y18" s="29">
        <f t="shared" si="4"/>
        <v>-7.9625612205990303E-6</v>
      </c>
      <c r="Z18" s="29">
        <f t="shared" si="5"/>
        <v>-7.9627467854127691E-6</v>
      </c>
      <c r="AA18" s="29">
        <f t="shared" si="6"/>
        <v>-7.9627467858253555E-6</v>
      </c>
      <c r="AB18" s="29">
        <f t="shared" si="7"/>
        <v>-7.9627467858253555E-6</v>
      </c>
      <c r="AD18" s="35">
        <v>1.2956999999999999E-6</v>
      </c>
      <c r="AE18" s="35">
        <v>5.8373887252500003</v>
      </c>
      <c r="AF18" s="35">
        <v>412.3710968744</v>
      </c>
      <c r="AG18" s="29">
        <f t="shared" si="8"/>
        <v>1.2950656160378178E-6</v>
      </c>
      <c r="AH18" s="29">
        <f t="shared" si="9"/>
        <v>1.2950644249792535E-6</v>
      </c>
      <c r="AI18" s="29">
        <f t="shared" si="10"/>
        <v>1.295064424976604E-6</v>
      </c>
      <c r="AJ18" s="29">
        <f t="shared" si="11"/>
        <v>1.295064424976604E-6</v>
      </c>
      <c r="AL18" s="35">
        <v>1.6213999999999999E-7</v>
      </c>
      <c r="AM18" s="35">
        <v>3.1452111729899999</v>
      </c>
      <c r="AN18" s="35">
        <v>625.67019231239999</v>
      </c>
      <c r="AO18" s="29">
        <f t="shared" si="12"/>
        <v>1.1963571329882927E-7</v>
      </c>
      <c r="AP18" s="29">
        <f t="shared" si="13"/>
        <v>1.1964058919128113E-7</v>
      </c>
      <c r="AQ18" s="29">
        <f t="shared" si="14"/>
        <v>1.1964058920212196E-7</v>
      </c>
      <c r="AR18" s="29">
        <f t="shared" si="15"/>
        <v>1.1964058920212196E-7</v>
      </c>
      <c r="AT18" s="35">
        <v>1.2029999999999999E-8</v>
      </c>
      <c r="AU18" s="35">
        <v>4.7161463384499998</v>
      </c>
      <c r="AV18" s="35">
        <v>95.979227217800002</v>
      </c>
      <c r="AW18" s="29">
        <f t="shared" si="16"/>
        <v>1.202960003919901E-8</v>
      </c>
      <c r="AX18" s="29">
        <f t="shared" si="17"/>
        <v>1.2029599368445097E-8</v>
      </c>
      <c r="AY18" s="29">
        <f t="shared" si="18"/>
        <v>1.2029599368443604E-8</v>
      </c>
      <c r="AZ18" s="29">
        <f t="shared" si="19"/>
        <v>1.2029599368443604E-8</v>
      </c>
      <c r="BB18" s="35"/>
      <c r="BC18" s="35"/>
      <c r="BD18" s="35"/>
      <c r="BJ18" s="35">
        <v>4.3107199999999998E-6</v>
      </c>
      <c r="BK18" s="35">
        <v>2.6082500049399999</v>
      </c>
      <c r="BL18" s="35">
        <v>419.48464387519999</v>
      </c>
      <c r="BM18" s="29">
        <f t="shared" si="24"/>
        <v>-4.3106964960341507E-6</v>
      </c>
      <c r="BN18" s="29">
        <f t="shared" si="25"/>
        <v>-4.3106960688777529E-6</v>
      </c>
      <c r="BO18" s="29">
        <f t="shared" si="26"/>
        <v>-4.3106960688767992E-6</v>
      </c>
      <c r="BP18" s="29">
        <f t="shared" si="27"/>
        <v>-4.3106960688767992E-6</v>
      </c>
      <c r="BR18" s="35">
        <v>3.6561E-7</v>
      </c>
      <c r="BS18" s="35">
        <v>4.6982839283900004</v>
      </c>
      <c r="BT18" s="35">
        <v>543.91805909619995</v>
      </c>
      <c r="BU18" s="29">
        <f t="shared" si="28"/>
        <v>2.0783165888119231E-7</v>
      </c>
      <c r="BV18" s="29">
        <f t="shared" si="29"/>
        <v>2.0784330944825272E-7</v>
      </c>
      <c r="BW18" s="29">
        <f t="shared" si="30"/>
        <v>2.0784330947415676E-7</v>
      </c>
      <c r="BX18" s="29">
        <f t="shared" si="31"/>
        <v>2.0784330947415676E-7</v>
      </c>
      <c r="BZ18" s="35">
        <v>4.5470000000000003E-8</v>
      </c>
      <c r="CA18" s="35">
        <v>4.0195374520199998</v>
      </c>
      <c r="CB18" s="35">
        <v>1596.1864422845999</v>
      </c>
      <c r="CC18" s="29">
        <f t="shared" si="32"/>
        <v>4.5168235471630824E-9</v>
      </c>
      <c r="CD18" s="29">
        <f t="shared" si="33"/>
        <v>4.5116806394469167E-9</v>
      </c>
      <c r="CE18" s="29">
        <f t="shared" si="34"/>
        <v>4.5116806280120199E-9</v>
      </c>
      <c r="CF18" s="29">
        <f t="shared" si="35"/>
        <v>4.5116806280120199E-9</v>
      </c>
      <c r="CH18" s="35">
        <v>7.3600000000000002E-9</v>
      </c>
      <c r="CI18" s="35">
        <v>1.52532370632</v>
      </c>
      <c r="CJ18" s="35">
        <v>735.87651353180001</v>
      </c>
      <c r="CK18" s="29">
        <f t="shared" si="36"/>
        <v>4.5114578464262573E-9</v>
      </c>
      <c r="CL18" s="29">
        <f t="shared" si="37"/>
        <v>4.5117625731558944E-9</v>
      </c>
      <c r="CM18" s="29">
        <f t="shared" si="38"/>
        <v>4.5117625738334215E-9</v>
      </c>
      <c r="CN18" s="29">
        <f t="shared" si="39"/>
        <v>4.5117625738334215E-9</v>
      </c>
      <c r="CP18" s="35"/>
      <c r="CQ18" s="35"/>
      <c r="CR18" s="35"/>
      <c r="CX18" s="35"/>
      <c r="CY18" s="35"/>
      <c r="CZ18" s="35"/>
      <c r="DF18" s="35">
        <v>7.8945389999999997E-5</v>
      </c>
      <c r="DG18" s="35">
        <v>2.4790755140399998</v>
      </c>
      <c r="DH18" s="35">
        <v>426.59819087599999</v>
      </c>
      <c r="DI18" s="29">
        <f t="shared" si="44"/>
        <v>-7.893406403152524E-5</v>
      </c>
      <c r="DJ18" s="29">
        <f t="shared" si="45"/>
        <v>-7.8934023372234866E-5</v>
      </c>
      <c r="DK18" s="29">
        <f t="shared" si="46"/>
        <v>-7.8934023372144389E-5</v>
      </c>
      <c r="DL18" s="29">
        <f t="shared" si="47"/>
        <v>-7.8934023372144389E-5</v>
      </c>
      <c r="DN18" s="35">
        <v>1.0498660000000001E-5</v>
      </c>
      <c r="DO18" s="35">
        <v>3.1611362295499998</v>
      </c>
      <c r="DP18" s="35">
        <v>213.29909543799999</v>
      </c>
      <c r="DQ18" s="29">
        <f t="shared" si="48"/>
        <v>9.8894672539154042E-6</v>
      </c>
      <c r="DR18" s="29">
        <f t="shared" si="49"/>
        <v>9.8895207838696128E-6</v>
      </c>
      <c r="DS18" s="29">
        <f t="shared" si="50"/>
        <v>9.8895207839886328E-6</v>
      </c>
      <c r="DT18" s="29">
        <f t="shared" si="51"/>
        <v>9.8895207839886328E-6</v>
      </c>
      <c r="DV18" s="35">
        <v>2.0078300000000001E-6</v>
      </c>
      <c r="DW18" s="35">
        <v>3.06850623368</v>
      </c>
      <c r="DX18" s="35">
        <v>543.91805909619995</v>
      </c>
      <c r="DY18" s="29">
        <f t="shared" si="52"/>
        <v>1.581722952132828E-6</v>
      </c>
      <c r="DZ18" s="29">
        <f t="shared" si="53"/>
        <v>1.5816750477928974E-6</v>
      </c>
      <c r="EA18" s="29">
        <f t="shared" si="54"/>
        <v>1.5816750476863822E-6</v>
      </c>
      <c r="EB18" s="29">
        <f t="shared" si="55"/>
        <v>1.5816750476863822E-6</v>
      </c>
      <c r="ED18" s="35">
        <v>3.3531E-7</v>
      </c>
      <c r="EE18" s="35">
        <v>0.84784977903000003</v>
      </c>
      <c r="EF18" s="35">
        <v>206.1855484372</v>
      </c>
      <c r="EG18" s="29">
        <f t="shared" si="56"/>
        <v>-1.6535466144434914E-7</v>
      </c>
      <c r="EH18" s="29">
        <f t="shared" si="57"/>
        <v>-1.6535894444730415E-7</v>
      </c>
      <c r="EI18" s="29">
        <f t="shared" si="58"/>
        <v>-1.6535894445682724E-7</v>
      </c>
      <c r="EJ18" s="29">
        <f t="shared" si="59"/>
        <v>-1.6535894445682724E-7</v>
      </c>
      <c r="EL18" s="35">
        <v>1.6730000000000002E-8</v>
      </c>
      <c r="EM18" s="35">
        <v>2.81399290364</v>
      </c>
      <c r="EN18" s="35">
        <v>206.1855484372</v>
      </c>
      <c r="EO18" s="29">
        <f t="shared" si="60"/>
        <v>1.6608989905943394E-8</v>
      </c>
      <c r="EP18" s="29">
        <f t="shared" si="61"/>
        <v>1.6608960412689577E-8</v>
      </c>
      <c r="EQ18" s="29">
        <f t="shared" si="62"/>
        <v>1.6608960412623994E-8</v>
      </c>
      <c r="ER18" s="29">
        <f t="shared" si="63"/>
        <v>1.6608960412623994E-8</v>
      </c>
      <c r="ET18" s="35"/>
      <c r="EU18" s="35"/>
      <c r="EV18" s="35"/>
    </row>
    <row r="19" spans="1:152" s="29" customFormat="1" ht="13.5" x14ac:dyDescent="0.3">
      <c r="A19" s="33" t="s">
        <v>26</v>
      </c>
      <c r="B19" s="32" t="s">
        <v>196</v>
      </c>
      <c r="C19" s="33" t="s">
        <v>197</v>
      </c>
      <c r="D19" s="33" t="s">
        <v>26</v>
      </c>
      <c r="E19" s="33" t="s">
        <v>26</v>
      </c>
      <c r="F19" s="33" t="s">
        <v>26</v>
      </c>
      <c r="N19" s="35">
        <v>5.3054570000000003E-5</v>
      </c>
      <c r="O19" s="35">
        <v>4.1862505349500001</v>
      </c>
      <c r="P19" s="35">
        <v>1052.2683831884001</v>
      </c>
      <c r="Q19" s="29">
        <f t="shared" si="0"/>
        <v>-4.0093650546020005E-5</v>
      </c>
      <c r="R19" s="29">
        <f t="shared" si="1"/>
        <v>-4.0091046782317921E-5</v>
      </c>
      <c r="S19" s="29">
        <f t="shared" si="2"/>
        <v>-4.0091046776528451E-5</v>
      </c>
      <c r="T19" s="29">
        <f t="shared" si="3"/>
        <v>-4.0091046776528451E-5</v>
      </c>
      <c r="V19" s="35">
        <v>1.0987350000000001E-5</v>
      </c>
      <c r="W19" s="35">
        <v>5.3070498159400001</v>
      </c>
      <c r="X19" s="35">
        <v>515.46387109299997</v>
      </c>
      <c r="Y19" s="29">
        <f t="shared" si="4"/>
        <v>4.8581806039252416E-6</v>
      </c>
      <c r="Z19" s="29">
        <f t="shared" si="5"/>
        <v>4.8585423464715816E-6</v>
      </c>
      <c r="AA19" s="29">
        <f t="shared" si="6"/>
        <v>4.8585423472758936E-6</v>
      </c>
      <c r="AB19" s="29">
        <f t="shared" si="7"/>
        <v>4.8585423472758936E-6</v>
      </c>
      <c r="AD19" s="35">
        <v>1.41932E-6</v>
      </c>
      <c r="AE19" s="35">
        <v>1.6343516901599999</v>
      </c>
      <c r="AF19" s="35">
        <v>426.59819087599999</v>
      </c>
      <c r="AG19" s="29">
        <f t="shared" si="8"/>
        <v>-9.242274175943804E-7</v>
      </c>
      <c r="AH19" s="29">
        <f t="shared" si="9"/>
        <v>-9.2419469438915266E-7</v>
      </c>
      <c r="AI19" s="29">
        <f t="shared" si="10"/>
        <v>-9.2419469431639296E-7</v>
      </c>
      <c r="AJ19" s="29">
        <f t="shared" si="11"/>
        <v>-9.2419469431639296E-7</v>
      </c>
      <c r="AL19" s="35">
        <v>1.6054999999999999E-7</v>
      </c>
      <c r="AM19" s="35">
        <v>3.3603012629700002</v>
      </c>
      <c r="AN19" s="35">
        <v>1052.2683831884001</v>
      </c>
      <c r="AO19" s="29">
        <f t="shared" si="12"/>
        <v>-4.941270471375862E-9</v>
      </c>
      <c r="AP19" s="29">
        <f t="shared" si="13"/>
        <v>-4.929245539349882E-9</v>
      </c>
      <c r="AQ19" s="29">
        <f t="shared" si="14"/>
        <v>-4.9292455126129976E-9</v>
      </c>
      <c r="AR19" s="29">
        <f t="shared" si="15"/>
        <v>-4.9292455126129976E-9</v>
      </c>
      <c r="AT19" s="35">
        <v>1.0859999999999999E-8</v>
      </c>
      <c r="AU19" s="35">
        <v>1.2860457117199999</v>
      </c>
      <c r="AV19" s="35">
        <v>1589.0728952838001</v>
      </c>
      <c r="AW19" s="29">
        <f t="shared" si="16"/>
        <v>-4.1495679568056702E-9</v>
      </c>
      <c r="AX19" s="29">
        <f t="shared" si="17"/>
        <v>-4.1484322547802642E-9</v>
      </c>
      <c r="AY19" s="29">
        <f t="shared" si="18"/>
        <v>-4.1484322522550282E-9</v>
      </c>
      <c r="AZ19" s="29">
        <f t="shared" si="19"/>
        <v>-4.1484322522550282E-9</v>
      </c>
      <c r="BB19" s="35"/>
      <c r="BC19" s="35"/>
      <c r="BD19" s="35"/>
      <c r="BJ19" s="35">
        <v>3.5143299999999999E-6</v>
      </c>
      <c r="BK19" s="35">
        <v>4.6106299071399999</v>
      </c>
      <c r="BL19" s="35">
        <v>2118.7638603783998</v>
      </c>
      <c r="BM19" s="29">
        <f t="shared" si="24"/>
        <v>8.5766323702934642E-7</v>
      </c>
      <c r="BN19" s="29">
        <f t="shared" si="25"/>
        <v>8.5817743892816398E-7</v>
      </c>
      <c r="BO19" s="29">
        <f t="shared" si="26"/>
        <v>8.5817744007144448E-7</v>
      </c>
      <c r="BP19" s="29">
        <f t="shared" si="27"/>
        <v>8.5817744007144448E-7</v>
      </c>
      <c r="BR19" s="35">
        <v>4.6031999999999998E-7</v>
      </c>
      <c r="BS19" s="35">
        <v>0.53850360901000005</v>
      </c>
      <c r="BT19" s="35">
        <v>110.2063212194</v>
      </c>
      <c r="BU19" s="29">
        <f t="shared" si="28"/>
        <v>-3.1634497696959256E-7</v>
      </c>
      <c r="BV19" s="29">
        <f t="shared" si="29"/>
        <v>-3.1634235263236546E-7</v>
      </c>
      <c r="BW19" s="29">
        <f t="shared" si="30"/>
        <v>-3.1634235262653036E-7</v>
      </c>
      <c r="BX19" s="29">
        <f t="shared" si="31"/>
        <v>-3.1634235262653036E-7</v>
      </c>
      <c r="BZ19" s="35">
        <v>5.0979999999999997E-8</v>
      </c>
      <c r="CA19" s="35">
        <v>6.0316979523100001</v>
      </c>
      <c r="CB19" s="35">
        <v>735.87651353180001</v>
      </c>
      <c r="CC19" s="29">
        <f t="shared" si="32"/>
        <v>3.3035510585706403E-8</v>
      </c>
      <c r="CD19" s="29">
        <f t="shared" si="33"/>
        <v>3.3033475835992943E-8</v>
      </c>
      <c r="CE19" s="29">
        <f t="shared" si="34"/>
        <v>3.3033475831468702E-8</v>
      </c>
      <c r="CF19" s="29">
        <f t="shared" si="35"/>
        <v>3.3033475831468702E-8</v>
      </c>
      <c r="CH19" s="35">
        <v>4.9900000000000003E-9</v>
      </c>
      <c r="CI19" s="35">
        <v>3.67985494258</v>
      </c>
      <c r="CJ19" s="35">
        <v>419.48464387519999</v>
      </c>
      <c r="CK19" s="29">
        <f t="shared" si="36"/>
        <v>-2.4032460060746361E-9</v>
      </c>
      <c r="CL19" s="29">
        <f t="shared" si="37"/>
        <v>-2.4033766408279647E-9</v>
      </c>
      <c r="CM19" s="29">
        <f t="shared" si="38"/>
        <v>-2.4033766411184238E-9</v>
      </c>
      <c r="CN19" s="29">
        <f t="shared" si="39"/>
        <v>-2.4033766411184238E-9</v>
      </c>
      <c r="CP19" s="35"/>
      <c r="CQ19" s="35"/>
      <c r="CR19" s="35"/>
      <c r="CX19" s="35"/>
      <c r="CY19" s="35"/>
      <c r="CZ19" s="35"/>
      <c r="DF19" s="35">
        <v>7.0579780000000003E-5</v>
      </c>
      <c r="DG19" s="35">
        <v>2.1818475311099998</v>
      </c>
      <c r="DH19" s="35">
        <v>1265.5674786264001</v>
      </c>
      <c r="DI19" s="29">
        <f t="shared" si="44"/>
        <v>-5.1838606949571271E-5</v>
      </c>
      <c r="DJ19" s="29">
        <f t="shared" si="45"/>
        <v>-5.1842923501017631E-5</v>
      </c>
      <c r="DK19" s="29">
        <f t="shared" si="46"/>
        <v>-5.1842923510614941E-5</v>
      </c>
      <c r="DL19" s="29">
        <f t="shared" si="47"/>
        <v>-5.1842923510614941E-5</v>
      </c>
      <c r="DN19" s="35">
        <v>1.0248020000000001E-5</v>
      </c>
      <c r="DO19" s="35">
        <v>2.5543264301800002</v>
      </c>
      <c r="DP19" s="35">
        <v>412.3710968744</v>
      </c>
      <c r="DQ19" s="29">
        <f t="shared" si="48"/>
        <v>-1.0095462850004028E-5</v>
      </c>
      <c r="DR19" s="29">
        <f t="shared" si="49"/>
        <v>-1.0095411112582639E-5</v>
      </c>
      <c r="DS19" s="29">
        <f t="shared" si="50"/>
        <v>-1.0095411112467591E-5</v>
      </c>
      <c r="DT19" s="29">
        <f t="shared" si="51"/>
        <v>-1.0095411112467591E-5</v>
      </c>
      <c r="DV19" s="35">
        <v>1.99807E-6</v>
      </c>
      <c r="DW19" s="35">
        <v>4.4288416531700001</v>
      </c>
      <c r="DX19" s="35">
        <v>103.0927742186</v>
      </c>
      <c r="DY19" s="29">
        <f t="shared" si="52"/>
        <v>1.9658166056596475E-6</v>
      </c>
      <c r="DZ19" s="29">
        <f t="shared" si="53"/>
        <v>1.9658139806167816E-6</v>
      </c>
      <c r="EA19" s="29">
        <f t="shared" si="54"/>
        <v>1.9658139806109447E-6</v>
      </c>
      <c r="EB19" s="29">
        <f t="shared" si="55"/>
        <v>1.9658139806109447E-6</v>
      </c>
      <c r="ED19" s="35">
        <v>2.0804E-7</v>
      </c>
      <c r="EE19" s="35">
        <v>2.5007124381399999</v>
      </c>
      <c r="EF19" s="35">
        <v>728.76296653099996</v>
      </c>
      <c r="EG19" s="29">
        <f t="shared" si="56"/>
        <v>-4.1338784060537294E-8</v>
      </c>
      <c r="EH19" s="29">
        <f t="shared" si="57"/>
        <v>-4.1328202766100117E-8</v>
      </c>
      <c r="EI19" s="29">
        <f t="shared" si="58"/>
        <v>-4.1328202742573115E-8</v>
      </c>
      <c r="EJ19" s="29">
        <f t="shared" si="59"/>
        <v>-4.1328202742573115E-8</v>
      </c>
      <c r="EL19" s="35">
        <v>1.805E-8</v>
      </c>
      <c r="EM19" s="35">
        <v>2.6003000691899998</v>
      </c>
      <c r="EN19" s="35">
        <v>199.0720014364</v>
      </c>
      <c r="EO19" s="29">
        <f t="shared" si="60"/>
        <v>1.6256377080054088E-8</v>
      </c>
      <c r="EP19" s="29">
        <f t="shared" si="61"/>
        <v>1.6256265875993049E-8</v>
      </c>
      <c r="EQ19" s="29">
        <f t="shared" si="62"/>
        <v>1.6256265875745784E-8</v>
      </c>
      <c r="ER19" s="29">
        <f t="shared" si="63"/>
        <v>1.6256265875745784E-8</v>
      </c>
      <c r="ET19" s="35"/>
      <c r="EU19" s="35"/>
      <c r="EV19" s="35"/>
    </row>
    <row r="20" spans="1:152" s="29" customFormat="1" ht="13.5" x14ac:dyDescent="0.3">
      <c r="N20" s="35">
        <v>4.6472489999999999E-5</v>
      </c>
      <c r="O20" s="35">
        <v>4.6995810949700001</v>
      </c>
      <c r="P20" s="35">
        <v>3.9321532631</v>
      </c>
      <c r="Q20" s="29">
        <f t="shared" si="0"/>
        <v>2.3717493527719079E-6</v>
      </c>
      <c r="R20" s="29">
        <f t="shared" si="1"/>
        <v>2.3717363567288382E-6</v>
      </c>
      <c r="S20" s="29">
        <f t="shared" si="2"/>
        <v>2.3717363566999413E-6</v>
      </c>
      <c r="T20" s="29">
        <f t="shared" si="3"/>
        <v>2.3717363566999413E-6</v>
      </c>
      <c r="V20" s="35">
        <v>8.1639699999999997E-6</v>
      </c>
      <c r="W20" s="35">
        <v>0.58643054886000001</v>
      </c>
      <c r="X20" s="35">
        <v>1066.49547719</v>
      </c>
      <c r="Y20" s="29">
        <f t="shared" si="4"/>
        <v>4.8069819380196124E-6</v>
      </c>
      <c r="Z20" s="29">
        <f t="shared" si="5"/>
        <v>4.8064807704745121E-6</v>
      </c>
      <c r="AA20" s="29">
        <f t="shared" si="6"/>
        <v>4.8064807693601614E-6</v>
      </c>
      <c r="AB20" s="29">
        <f t="shared" si="7"/>
        <v>4.8064807693601614E-6</v>
      </c>
      <c r="AD20" s="35">
        <v>1.1732700000000001E-6</v>
      </c>
      <c r="AE20" s="35">
        <v>1.4143546258799999</v>
      </c>
      <c r="AF20" s="35">
        <v>625.67019231239999</v>
      </c>
      <c r="AG20" s="29">
        <f t="shared" si="8"/>
        <v>6.4381413981543335E-7</v>
      </c>
      <c r="AH20" s="29">
        <f t="shared" si="9"/>
        <v>6.4377043741435316E-7</v>
      </c>
      <c r="AI20" s="29">
        <f t="shared" si="10"/>
        <v>6.4377043731718186E-7</v>
      </c>
      <c r="AJ20" s="29">
        <f t="shared" si="11"/>
        <v>6.4377043731718186E-7</v>
      </c>
      <c r="AL20" s="35">
        <v>1.3392E-7</v>
      </c>
      <c r="AM20" s="35">
        <v>2.7597389220199999</v>
      </c>
      <c r="AN20" s="35">
        <v>95.979227217800002</v>
      </c>
      <c r="AO20" s="29">
        <f t="shared" si="12"/>
        <v>-5.1380878639485142E-8</v>
      </c>
      <c r="AP20" s="29">
        <f t="shared" si="13"/>
        <v>-5.1381723911278058E-8</v>
      </c>
      <c r="AQ20" s="29">
        <f t="shared" si="14"/>
        <v>-5.1381723913157452E-8</v>
      </c>
      <c r="AR20" s="29">
        <f t="shared" si="15"/>
        <v>-5.1381723913157452E-8</v>
      </c>
      <c r="AT20" s="35">
        <v>9.8199999999999996E-9</v>
      </c>
      <c r="AU20" s="35">
        <v>4.7799007366200001</v>
      </c>
      <c r="AV20" s="35">
        <v>1045.1548361876</v>
      </c>
      <c r="AW20" s="29">
        <f t="shared" si="16"/>
        <v>-9.5479089717488585E-9</v>
      </c>
      <c r="AX20" s="29">
        <f t="shared" si="17"/>
        <v>-9.5477380893187836E-9</v>
      </c>
      <c r="AY20" s="29">
        <f t="shared" si="18"/>
        <v>-9.5477380889387752E-9</v>
      </c>
      <c r="AZ20" s="29">
        <f t="shared" si="19"/>
        <v>-9.5477380889387752E-9</v>
      </c>
      <c r="BB20" s="35"/>
      <c r="BC20" s="35"/>
      <c r="BD20" s="35"/>
      <c r="BJ20" s="35">
        <v>1.2314800000000001E-6</v>
      </c>
      <c r="BK20" s="35">
        <v>3.3496818138400002</v>
      </c>
      <c r="BL20" s="35">
        <v>1692.1656695024001</v>
      </c>
      <c r="BM20" s="29">
        <f t="shared" si="24"/>
        <v>1.0285544553660928E-6</v>
      </c>
      <c r="BN20" s="29">
        <f t="shared" si="25"/>
        <v>1.028472842318871E-6</v>
      </c>
      <c r="BO20" s="29">
        <f t="shared" si="26"/>
        <v>1.0284728421373933E-6</v>
      </c>
      <c r="BP20" s="29">
        <f t="shared" si="27"/>
        <v>1.0284728421373933E-6</v>
      </c>
      <c r="BR20" s="35">
        <v>4.5123E-7</v>
      </c>
      <c r="BS20" s="35">
        <v>1.89516645239</v>
      </c>
      <c r="BT20" s="35">
        <v>846.08283475120004</v>
      </c>
      <c r="BU20" s="29">
        <f t="shared" si="28"/>
        <v>-4.5009929236351061E-7</v>
      </c>
      <c r="BV20" s="29">
        <f t="shared" si="29"/>
        <v>-4.5009736809666268E-7</v>
      </c>
      <c r="BW20" s="29">
        <f t="shared" si="30"/>
        <v>-4.5009736809238241E-7</v>
      </c>
      <c r="BX20" s="29">
        <f t="shared" si="31"/>
        <v>-4.5009736809238241E-7</v>
      </c>
      <c r="BZ20" s="35">
        <v>3.5929999999999998E-8</v>
      </c>
      <c r="CA20" s="35">
        <v>4.5408016440800001</v>
      </c>
      <c r="CB20" s="35">
        <v>110.2063212194</v>
      </c>
      <c r="CC20" s="29">
        <f t="shared" si="32"/>
        <v>3.5889344538617771E-8</v>
      </c>
      <c r="CD20" s="29">
        <f t="shared" si="33"/>
        <v>3.5889357947789756E-8</v>
      </c>
      <c r="CE20" s="29">
        <f t="shared" si="34"/>
        <v>3.5889357947819567E-8</v>
      </c>
      <c r="CF20" s="29">
        <f t="shared" si="35"/>
        <v>3.5889357947819567E-8</v>
      </c>
      <c r="CH20" s="35">
        <v>4.5399999999999996E-9</v>
      </c>
      <c r="CI20" s="35">
        <v>0.26977404624000001</v>
      </c>
      <c r="CJ20" s="35">
        <v>942.06206196899996</v>
      </c>
      <c r="CK20" s="29">
        <f t="shared" si="36"/>
        <v>-4.4972649535726251E-9</v>
      </c>
      <c r="CL20" s="29">
        <f t="shared" si="37"/>
        <v>-4.4972232525597837E-9</v>
      </c>
      <c r="CM20" s="29">
        <f t="shared" si="38"/>
        <v>-4.4972232524670419E-9</v>
      </c>
      <c r="CN20" s="29">
        <f t="shared" si="39"/>
        <v>-4.4972232524670419E-9</v>
      </c>
      <c r="CP20" s="35"/>
      <c r="CQ20" s="35"/>
      <c r="CR20" s="35"/>
      <c r="CX20" s="35"/>
      <c r="CY20" s="35"/>
      <c r="CZ20" s="35"/>
      <c r="DF20" s="35">
        <v>6.1377550000000003E-5</v>
      </c>
      <c r="DG20" s="35">
        <v>6.2641754251400004</v>
      </c>
      <c r="DH20" s="35">
        <v>846.08283475120004</v>
      </c>
      <c r="DI20" s="29">
        <f t="shared" si="44"/>
        <v>2.4701190456020502E-5</v>
      </c>
      <c r="DJ20" s="29">
        <f t="shared" si="45"/>
        <v>2.4704575772529504E-5</v>
      </c>
      <c r="DK20" s="29">
        <f t="shared" si="46"/>
        <v>2.4704575780056526E-5</v>
      </c>
      <c r="DL20" s="29">
        <f t="shared" si="47"/>
        <v>2.4704575780056526E-5</v>
      </c>
      <c r="DN20" s="35">
        <v>7.4099599999999999E-6</v>
      </c>
      <c r="DO20" s="35">
        <v>2.1709463055799998</v>
      </c>
      <c r="DP20" s="35">
        <v>1162.4747044077999</v>
      </c>
      <c r="DQ20" s="29">
        <f t="shared" si="48"/>
        <v>-4.373837013037138E-6</v>
      </c>
      <c r="DR20" s="29">
        <f t="shared" si="49"/>
        <v>-4.3733418479158434E-6</v>
      </c>
      <c r="DS20" s="29">
        <f t="shared" si="50"/>
        <v>-4.3733418468148487E-6</v>
      </c>
      <c r="DT20" s="29">
        <f t="shared" si="51"/>
        <v>-4.3733418468148487E-6</v>
      </c>
      <c r="DV20" s="35">
        <v>2.5729E-6</v>
      </c>
      <c r="DW20" s="35">
        <v>0.96295364982999998</v>
      </c>
      <c r="DX20" s="35">
        <v>632.78373931320004</v>
      </c>
      <c r="DY20" s="29">
        <f t="shared" si="52"/>
        <v>6.2403985469011524E-7</v>
      </c>
      <c r="DZ20" s="29">
        <f t="shared" si="53"/>
        <v>6.2392737699426057E-7</v>
      </c>
      <c r="EA20" s="29">
        <f t="shared" si="54"/>
        <v>6.2392737674417145E-7</v>
      </c>
      <c r="EB20" s="29">
        <f t="shared" si="55"/>
        <v>6.2392737674417145E-7</v>
      </c>
      <c r="ED20" s="35">
        <v>1.4466E-7</v>
      </c>
      <c r="EE20" s="35">
        <v>0.96040197071</v>
      </c>
      <c r="EF20" s="35">
        <v>508.35032409220003</v>
      </c>
      <c r="EG20" s="29">
        <f t="shared" si="56"/>
        <v>-1.4154785665362753E-7</v>
      </c>
      <c r="EH20" s="29">
        <f t="shared" si="57"/>
        <v>-1.4154677616041883E-7</v>
      </c>
      <c r="EI20" s="29">
        <f t="shared" si="58"/>
        <v>-1.4154677615801619E-7</v>
      </c>
      <c r="EJ20" s="29">
        <f t="shared" si="59"/>
        <v>-1.4154677615801619E-7</v>
      </c>
      <c r="EL20" s="35">
        <v>1.8229999999999998E-8</v>
      </c>
      <c r="EM20" s="35">
        <v>1.8943242603799999</v>
      </c>
      <c r="EN20" s="35">
        <v>419.48464387519999</v>
      </c>
      <c r="EO20" s="29">
        <f t="shared" si="60"/>
        <v>-1.3738686780393395E-8</v>
      </c>
      <c r="EP20" s="29">
        <f t="shared" si="61"/>
        <v>-1.373832882932854E-8</v>
      </c>
      <c r="EQ20" s="29">
        <f t="shared" si="62"/>
        <v>-1.3738328828532658E-8</v>
      </c>
      <c r="ER20" s="29">
        <f t="shared" si="63"/>
        <v>-1.3738328828532658E-8</v>
      </c>
      <c r="ET20" s="35"/>
      <c r="EU20" s="35"/>
      <c r="EV20" s="35"/>
    </row>
    <row r="21" spans="1:152" s="29" customFormat="1" ht="13.5" x14ac:dyDescent="0.3">
      <c r="A21" s="29" t="s">
        <v>198</v>
      </c>
      <c r="B21" s="29" t="s">
        <v>199</v>
      </c>
      <c r="C21" s="29" t="s">
        <v>200</v>
      </c>
      <c r="G21" s="16"/>
      <c r="N21" s="35">
        <v>3.0450090000000001E-5</v>
      </c>
      <c r="O21" s="35">
        <v>4.3167596031800004</v>
      </c>
      <c r="P21" s="35">
        <v>426.59819087599999</v>
      </c>
      <c r="Q21" s="29">
        <f t="shared" si="0"/>
        <v>7.5319534065450562E-6</v>
      </c>
      <c r="R21" s="29">
        <f t="shared" si="1"/>
        <v>7.5310571123321818E-6</v>
      </c>
      <c r="S21" s="29">
        <f t="shared" si="2"/>
        <v>7.5310571103392988E-6</v>
      </c>
      <c r="T21" s="29">
        <f t="shared" si="3"/>
        <v>7.5310571103392988E-6</v>
      </c>
      <c r="V21" s="35">
        <v>7.2544700000000002E-6</v>
      </c>
      <c r="W21" s="35">
        <v>5.5182747147300004</v>
      </c>
      <c r="X21" s="35">
        <v>639.89728631399998</v>
      </c>
      <c r="Y21" s="29">
        <f t="shared" si="4"/>
        <v>-7.1048398803124476E-6</v>
      </c>
      <c r="Z21" s="29">
        <f t="shared" si="5"/>
        <v>-7.104906666966145E-6</v>
      </c>
      <c r="AA21" s="29">
        <f t="shared" si="6"/>
        <v>-7.1049066671146274E-6</v>
      </c>
      <c r="AB21" s="29">
        <f t="shared" si="7"/>
        <v>-7.1049066671146274E-6</v>
      </c>
      <c r="AD21" s="35">
        <v>9.6733000000000002E-7</v>
      </c>
      <c r="AE21" s="35">
        <v>4.0338342788699997</v>
      </c>
      <c r="AF21" s="35">
        <v>110.2063212194</v>
      </c>
      <c r="AG21" s="29">
        <f t="shared" si="8"/>
        <v>8.6703962354545869E-7</v>
      </c>
      <c r="AH21" s="29">
        <f t="shared" si="9"/>
        <v>8.6703625739060876E-7</v>
      </c>
      <c r="AI21" s="29">
        <f t="shared" si="10"/>
        <v>8.6703625738312405E-7</v>
      </c>
      <c r="AJ21" s="29">
        <f t="shared" si="11"/>
        <v>8.6703625738312405E-7</v>
      </c>
      <c r="AL21" s="35">
        <v>1.3234000000000001E-7</v>
      </c>
      <c r="AM21" s="35">
        <v>2.5386224434</v>
      </c>
      <c r="AN21" s="35">
        <v>199.0720014364</v>
      </c>
      <c r="AO21" s="29">
        <f t="shared" si="12"/>
        <v>1.1541775693633235E-7</v>
      </c>
      <c r="AP21" s="29">
        <f t="shared" si="13"/>
        <v>1.1541683900678657E-7</v>
      </c>
      <c r="AQ21" s="29">
        <f t="shared" si="14"/>
        <v>1.154168390047456E-7</v>
      </c>
      <c r="AR21" s="29">
        <f t="shared" si="15"/>
        <v>1.154168390047456E-7</v>
      </c>
      <c r="AT21" s="35">
        <v>9.3499999999999994E-9</v>
      </c>
      <c r="AU21" s="35">
        <v>6.0584706218799997</v>
      </c>
      <c r="AV21" s="35">
        <v>88.865680217000005</v>
      </c>
      <c r="AW21" s="29">
        <f t="shared" si="16"/>
        <v>3.2250930783060418E-9</v>
      </c>
      <c r="AX21" s="29">
        <f t="shared" si="17"/>
        <v>3.2251486162757986E-9</v>
      </c>
      <c r="AY21" s="29">
        <f t="shared" si="18"/>
        <v>3.2251486163992839E-9</v>
      </c>
      <c r="AZ21" s="29">
        <f t="shared" si="19"/>
        <v>3.2251486163992839E-9</v>
      </c>
      <c r="BB21" s="35"/>
      <c r="BC21" s="35"/>
      <c r="BD21" s="35"/>
      <c r="BJ21" s="35">
        <v>1.1503799999999999E-6</v>
      </c>
      <c r="BK21" s="35">
        <v>5.0489229544200001</v>
      </c>
      <c r="BL21" s="35">
        <v>316.39186965660002</v>
      </c>
      <c r="BM21" s="29">
        <f t="shared" si="24"/>
        <v>-8.3149636859376275E-7</v>
      </c>
      <c r="BN21" s="29">
        <f t="shared" si="25"/>
        <v>-8.3151427983466512E-7</v>
      </c>
      <c r="BO21" s="29">
        <f t="shared" si="26"/>
        <v>-8.3151427987448848E-7</v>
      </c>
      <c r="BP21" s="29">
        <f t="shared" si="27"/>
        <v>-8.3151427987448848E-7</v>
      </c>
      <c r="BR21" s="35">
        <v>3.6019E-7</v>
      </c>
      <c r="BS21" s="35">
        <v>6.10952578764</v>
      </c>
      <c r="BT21" s="35">
        <v>316.39186965660002</v>
      </c>
      <c r="BU21" s="29">
        <f t="shared" si="28"/>
        <v>9.007361804304376E-8</v>
      </c>
      <c r="BV21" s="29">
        <f t="shared" si="29"/>
        <v>9.0065760503900956E-8</v>
      </c>
      <c r="BW21" s="29">
        <f t="shared" si="30"/>
        <v>9.0065760486429803E-8</v>
      </c>
      <c r="BX21" s="29">
        <f t="shared" si="31"/>
        <v>9.0065760486429803E-8</v>
      </c>
      <c r="BZ21" s="35">
        <v>3.4429999999999998E-8</v>
      </c>
      <c r="CA21" s="35">
        <v>1.38618954572</v>
      </c>
      <c r="CB21" s="35">
        <v>533.62311835770004</v>
      </c>
      <c r="CC21" s="29">
        <f t="shared" si="32"/>
        <v>-2.7851542368424643E-8</v>
      </c>
      <c r="CD21" s="29">
        <f t="shared" si="33"/>
        <v>-2.7852311527355497E-8</v>
      </c>
      <c r="CE21" s="29">
        <f t="shared" si="34"/>
        <v>-2.7852311529065656E-8</v>
      </c>
      <c r="CF21" s="29">
        <f t="shared" si="35"/>
        <v>-2.7852311529065656E-8</v>
      </c>
      <c r="CH21" s="35">
        <v>4.5299999999999999E-9</v>
      </c>
      <c r="CI21" s="35">
        <v>3.1823233488599998</v>
      </c>
      <c r="CJ21" s="35">
        <v>526.50957135689998</v>
      </c>
      <c r="CK21" s="29">
        <f t="shared" si="36"/>
        <v>3.0487070213734783E-9</v>
      </c>
      <c r="CL21" s="29">
        <f t="shared" si="37"/>
        <v>3.0485813944268899E-9</v>
      </c>
      <c r="CM21" s="29">
        <f t="shared" si="38"/>
        <v>3.0485813941475626E-9</v>
      </c>
      <c r="CN21" s="29">
        <f t="shared" si="39"/>
        <v>3.0485813941475626E-9</v>
      </c>
      <c r="CP21" s="35"/>
      <c r="CQ21" s="35"/>
      <c r="CR21" s="35"/>
      <c r="CX21" s="35"/>
      <c r="CY21" s="35"/>
      <c r="CZ21" s="35"/>
      <c r="DF21" s="35">
        <v>5.4770930000000003E-5</v>
      </c>
      <c r="DG21" s="35">
        <v>5.6572932516899996</v>
      </c>
      <c r="DH21" s="35">
        <v>639.89728631399998</v>
      </c>
      <c r="DI21" s="29">
        <f t="shared" si="44"/>
        <v>-5.1590189218738137E-5</v>
      </c>
      <c r="DJ21" s="29">
        <f t="shared" si="45"/>
        <v>-5.159102730589521E-5</v>
      </c>
      <c r="DK21" s="29">
        <f t="shared" si="46"/>
        <v>-5.1591027307758561E-5</v>
      </c>
      <c r="DL21" s="29">
        <f t="shared" si="47"/>
        <v>-5.1591027307758561E-5</v>
      </c>
      <c r="DN21" s="35">
        <v>8.0640400000000005E-6</v>
      </c>
      <c r="DO21" s="35">
        <v>2.6775080137999998</v>
      </c>
      <c r="DP21" s="35">
        <v>632.78373931320004</v>
      </c>
      <c r="DQ21" s="29">
        <f t="shared" si="48"/>
        <v>7.4623463727865122E-6</v>
      </c>
      <c r="DR21" s="29">
        <f t="shared" si="49"/>
        <v>7.4624840954473373E-6</v>
      </c>
      <c r="DS21" s="29">
        <f t="shared" si="50"/>
        <v>7.4624840957535448E-6</v>
      </c>
      <c r="DT21" s="29">
        <f t="shared" si="51"/>
        <v>7.4624840957535448E-6</v>
      </c>
      <c r="DV21" s="35">
        <v>1.3860599999999999E-6</v>
      </c>
      <c r="DW21" s="35">
        <v>2.9323567160600001</v>
      </c>
      <c r="DX21" s="35">
        <v>14.227094001599999</v>
      </c>
      <c r="DY21" s="29">
        <f t="shared" si="52"/>
        <v>-1.3857294770244212E-6</v>
      </c>
      <c r="DZ21" s="29">
        <f t="shared" si="53"/>
        <v>-1.3857295076890818E-6</v>
      </c>
      <c r="EA21" s="29">
        <f t="shared" si="54"/>
        <v>-1.3857295076891497E-6</v>
      </c>
      <c r="EB21" s="29">
        <f t="shared" si="55"/>
        <v>-1.3857295076891497E-6</v>
      </c>
      <c r="ED21" s="35">
        <v>1.2968999999999999E-7</v>
      </c>
      <c r="EE21" s="35">
        <v>1.5023378855</v>
      </c>
      <c r="EF21" s="35">
        <v>1045.1548361876</v>
      </c>
      <c r="EG21" s="29">
        <f t="shared" si="56"/>
        <v>1.2082314733227377E-7</v>
      </c>
      <c r="EH21" s="29">
        <f t="shared" si="57"/>
        <v>1.2081963922264836E-7</v>
      </c>
      <c r="EI21" s="29">
        <f t="shared" si="58"/>
        <v>1.2081963921484748E-7</v>
      </c>
      <c r="EJ21" s="29">
        <f t="shared" si="59"/>
        <v>1.2081963921484748E-7</v>
      </c>
      <c r="EL21" s="35">
        <v>1.522E-8</v>
      </c>
      <c r="EM21" s="35">
        <v>1.3343264823200001</v>
      </c>
      <c r="EN21" s="35">
        <v>1596.1864422845999</v>
      </c>
      <c r="EO21" s="29">
        <f t="shared" si="60"/>
        <v>-8.0314846560526302E-9</v>
      </c>
      <c r="EP21" s="29">
        <f t="shared" si="61"/>
        <v>-8.0300150701384023E-9</v>
      </c>
      <c r="EQ21" s="29">
        <f t="shared" si="62"/>
        <v>-8.0300150668707825E-9</v>
      </c>
      <c r="ER21" s="29">
        <f t="shared" si="63"/>
        <v>-8.0300150668707825E-9</v>
      </c>
      <c r="ET21" s="35"/>
      <c r="EU21" s="35"/>
      <c r="EV21" s="35"/>
    </row>
    <row r="22" spans="1:152" s="29" customFormat="1" ht="13.5" x14ac:dyDescent="0.3">
      <c r="A22" s="29">
        <v>0</v>
      </c>
      <c r="B22" s="29">
        <f xml:space="preserve"> 0.0057755183 * A22</f>
        <v>0</v>
      </c>
      <c r="C22" s="29">
        <f xml:space="preserve"> Tau - B22/DAYSinMILLENNIUM</f>
        <v>1.6241895378929991E-2</v>
      </c>
      <c r="N22" s="35">
        <v>2.6100010000000002E-5</v>
      </c>
      <c r="O22" s="35">
        <v>1.5666759484999999</v>
      </c>
      <c r="P22" s="35">
        <v>846.08283475120004</v>
      </c>
      <c r="Q22" s="29">
        <f t="shared" si="0"/>
        <v>-2.4046825814441369E-5</v>
      </c>
      <c r="R22" s="29">
        <f t="shared" si="1"/>
        <v>-2.4046214407034702E-5</v>
      </c>
      <c r="S22" s="29">
        <f t="shared" si="2"/>
        <v>-2.404621440567518E-5</v>
      </c>
      <c r="T22" s="29">
        <f t="shared" si="3"/>
        <v>-2.404621440567518E-5</v>
      </c>
      <c r="V22" s="35">
        <v>5.6784499999999998E-6</v>
      </c>
      <c r="W22" s="35">
        <v>5.98867049451</v>
      </c>
      <c r="X22" s="35">
        <v>625.67019231239999</v>
      </c>
      <c r="Y22" s="29">
        <f t="shared" si="4"/>
        <v>-5.1308505402877168E-6</v>
      </c>
      <c r="Z22" s="29">
        <f t="shared" si="5"/>
        <v>-5.130958934588106E-6</v>
      </c>
      <c r="AA22" s="29">
        <f t="shared" si="6"/>
        <v>-5.1309589348290987E-6</v>
      </c>
      <c r="AB22" s="29">
        <f t="shared" si="7"/>
        <v>-5.1309589348290987E-6</v>
      </c>
      <c r="AD22" s="35">
        <v>9.0823000000000003E-7</v>
      </c>
      <c r="AE22" s="35">
        <v>1.1063062904200001</v>
      </c>
      <c r="AF22" s="35">
        <v>95.979227217800002</v>
      </c>
      <c r="AG22" s="29">
        <f t="shared" si="8"/>
        <v>-8.0709927322942489E-7</v>
      </c>
      <c r="AH22" s="29">
        <f t="shared" si="9"/>
        <v>-8.0709642649782014E-7</v>
      </c>
      <c r="AI22" s="29">
        <f t="shared" si="10"/>
        <v>-8.0709642649149058E-7</v>
      </c>
      <c r="AJ22" s="29">
        <f t="shared" si="11"/>
        <v>-8.0709642649149058E-7</v>
      </c>
      <c r="AL22" s="35">
        <v>1.2611000000000001E-7</v>
      </c>
      <c r="AM22" s="35">
        <v>6.2657811040000002</v>
      </c>
      <c r="AN22" s="35">
        <v>426.59819087599999</v>
      </c>
      <c r="AO22" s="29">
        <f t="shared" si="12"/>
        <v>1.0203586962992483E-7</v>
      </c>
      <c r="AP22" s="29">
        <f t="shared" si="13"/>
        <v>1.0203812097787187E-7</v>
      </c>
      <c r="AQ22" s="29">
        <f t="shared" si="14"/>
        <v>1.0203812098287741E-7</v>
      </c>
      <c r="AR22" s="29">
        <f t="shared" si="15"/>
        <v>1.0203812098287741E-7</v>
      </c>
      <c r="AT22" s="35">
        <v>9.1600000000000006E-9</v>
      </c>
      <c r="AU22" s="35">
        <v>5.7753749943099999</v>
      </c>
      <c r="AV22" s="35">
        <v>728.76296653099996</v>
      </c>
      <c r="AW22" s="29">
        <f t="shared" si="16"/>
        <v>2.9951464819469085E-9</v>
      </c>
      <c r="AX22" s="29">
        <f t="shared" si="17"/>
        <v>2.9946972374584616E-9</v>
      </c>
      <c r="AY22" s="29">
        <f t="shared" si="18"/>
        <v>2.994697236459584E-9</v>
      </c>
      <c r="AZ22" s="29">
        <f t="shared" si="19"/>
        <v>2.994697236459584E-9</v>
      </c>
      <c r="BB22" s="35"/>
      <c r="BC22" s="35"/>
      <c r="BD22" s="35"/>
      <c r="BJ22" s="35">
        <v>1.3216E-6</v>
      </c>
      <c r="BK22" s="35">
        <v>4.7781699066999996</v>
      </c>
      <c r="BL22" s="35">
        <v>742.99006053259995</v>
      </c>
      <c r="BM22" s="29">
        <f t="shared" si="24"/>
        <v>-5.5456525544201177E-7</v>
      </c>
      <c r="BN22" s="29">
        <f t="shared" si="25"/>
        <v>-5.5462872593033998E-7</v>
      </c>
      <c r="BO22" s="29">
        <f t="shared" si="26"/>
        <v>-5.5462872607146086E-7</v>
      </c>
      <c r="BP22" s="29">
        <f t="shared" si="27"/>
        <v>-5.5462872607146086E-7</v>
      </c>
      <c r="BR22" s="35">
        <v>3.1974999999999999E-7</v>
      </c>
      <c r="BS22" s="35">
        <v>4.92452714629</v>
      </c>
      <c r="BT22" s="35">
        <v>1581.9593482830001</v>
      </c>
      <c r="BU22" s="29">
        <f t="shared" si="28"/>
        <v>2.2337190086434149E-7</v>
      </c>
      <c r="BV22" s="29">
        <f t="shared" si="29"/>
        <v>2.233461253036512E-7</v>
      </c>
      <c r="BW22" s="29">
        <f t="shared" si="30"/>
        <v>2.2334612524633735E-7</v>
      </c>
      <c r="BX22" s="29">
        <f t="shared" si="31"/>
        <v>2.2334612524633735E-7</v>
      </c>
      <c r="BZ22" s="35">
        <v>3.2770000000000002E-8</v>
      </c>
      <c r="CA22" s="35">
        <v>4.3965028655299996</v>
      </c>
      <c r="CB22" s="35">
        <v>14.227094001599999</v>
      </c>
      <c r="CC22" s="29">
        <f t="shared" si="32"/>
        <v>-2.775930500508674E-9</v>
      </c>
      <c r="CD22" s="29">
        <f t="shared" si="33"/>
        <v>-2.7759635816060016E-9</v>
      </c>
      <c r="CE22" s="29">
        <f t="shared" si="34"/>
        <v>-2.7759635816795483E-9</v>
      </c>
      <c r="CF22" s="29">
        <f t="shared" si="35"/>
        <v>-2.7759635816795483E-9</v>
      </c>
      <c r="CH22" s="35">
        <v>4.0899999999999997E-9</v>
      </c>
      <c r="CI22" s="35">
        <v>2.8814733710599998</v>
      </c>
      <c r="CJ22" s="35">
        <v>110.2063212194</v>
      </c>
      <c r="CK22" s="29">
        <f t="shared" si="36"/>
        <v>-1.6746349986141141E-10</v>
      </c>
      <c r="CL22" s="29">
        <f t="shared" si="37"/>
        <v>-1.6749557115544562E-10</v>
      </c>
      <c r="CM22" s="29">
        <f t="shared" si="38"/>
        <v>-1.674955712267528E-10</v>
      </c>
      <c r="CN22" s="29">
        <f t="shared" si="39"/>
        <v>-1.674955712267528E-10</v>
      </c>
      <c r="CP22" s="35"/>
      <c r="CQ22" s="35"/>
      <c r="CR22" s="35"/>
      <c r="CX22" s="35"/>
      <c r="CY22" s="35"/>
      <c r="CZ22" s="35"/>
      <c r="DF22" s="35">
        <v>3.5025189999999997E-5</v>
      </c>
      <c r="DG22" s="35">
        <v>0.56531297394000002</v>
      </c>
      <c r="DH22" s="35">
        <v>1066.49547719</v>
      </c>
      <c r="DI22" s="29">
        <f t="shared" si="44"/>
        <v>2.0020595597799685E-5</v>
      </c>
      <c r="DJ22" s="29">
        <f t="shared" si="45"/>
        <v>2.001841288920948E-5</v>
      </c>
      <c r="DK22" s="29">
        <f t="shared" si="46"/>
        <v>2.0018412884356211E-5</v>
      </c>
      <c r="DL22" s="29">
        <f t="shared" si="47"/>
        <v>2.0018412884356211E-5</v>
      </c>
      <c r="DN22" s="35">
        <v>6.76928E-6</v>
      </c>
      <c r="DO22" s="35">
        <v>6.2495347979</v>
      </c>
      <c r="DP22" s="35">
        <v>838.96928775039999</v>
      </c>
      <c r="DQ22" s="29">
        <f t="shared" si="48"/>
        <v>3.5056468416571611E-6</v>
      </c>
      <c r="DR22" s="29">
        <f t="shared" si="49"/>
        <v>3.5059928043992677E-6</v>
      </c>
      <c r="DS22" s="29">
        <f t="shared" si="50"/>
        <v>3.5059928051684897E-6</v>
      </c>
      <c r="DT22" s="29">
        <f t="shared" si="51"/>
        <v>3.5059928051684897E-6</v>
      </c>
      <c r="DV22" s="35">
        <v>1.1353500000000001E-6</v>
      </c>
      <c r="DW22" s="35">
        <v>0.78713911289000005</v>
      </c>
      <c r="DX22" s="35">
        <v>728.76296653099996</v>
      </c>
      <c r="DY22" s="29">
        <f t="shared" si="52"/>
        <v>1.1334892449523625E-6</v>
      </c>
      <c r="DZ22" s="29">
        <f t="shared" si="53"/>
        <v>1.1334926153970933E-6</v>
      </c>
      <c r="EA22" s="29">
        <f t="shared" si="54"/>
        <v>1.1334926154045838E-6</v>
      </c>
      <c r="EB22" s="29">
        <f t="shared" si="55"/>
        <v>1.1334926154045838E-6</v>
      </c>
      <c r="ED22" s="35">
        <v>1.1654E-7</v>
      </c>
      <c r="EE22" s="35">
        <v>3.5551351012099999</v>
      </c>
      <c r="EF22" s="35">
        <v>323.50541665740002</v>
      </c>
      <c r="EG22" s="29">
        <f t="shared" si="56"/>
        <v>-9.5166485377497298E-8</v>
      </c>
      <c r="EH22" s="29">
        <f t="shared" si="57"/>
        <v>-9.5164935687710862E-8</v>
      </c>
      <c r="EI22" s="29">
        <f t="shared" si="58"/>
        <v>-9.5164935684265225E-8</v>
      </c>
      <c r="EJ22" s="29">
        <f t="shared" si="59"/>
        <v>-9.5164935684265225E-8</v>
      </c>
      <c r="EL22" s="35">
        <v>1.6969999999999999E-8</v>
      </c>
      <c r="EM22" s="35">
        <v>0</v>
      </c>
      <c r="EN22" s="35">
        <v>0</v>
      </c>
      <c r="EO22" s="29">
        <f t="shared" si="60"/>
        <v>1.6969999999999999E-8</v>
      </c>
      <c r="EP22" s="29">
        <f t="shared" si="61"/>
        <v>1.6969999999999999E-8</v>
      </c>
      <c r="EQ22" s="29">
        <f t="shared" si="62"/>
        <v>1.6969999999999999E-8</v>
      </c>
      <c r="ER22" s="29">
        <f t="shared" si="63"/>
        <v>1.6969999999999999E-8</v>
      </c>
      <c r="ET22" s="35"/>
      <c r="EU22" s="35"/>
      <c r="EV22" s="35"/>
    </row>
    <row r="23" spans="1:152" s="29" customFormat="1" ht="13.5" x14ac:dyDescent="0.3">
      <c r="N23" s="35">
        <v>2.028191E-5</v>
      </c>
      <c r="O23" s="35">
        <v>1.06376547379</v>
      </c>
      <c r="P23" s="35">
        <v>3.1813937377000001</v>
      </c>
      <c r="Q23" s="29">
        <f t="shared" si="0"/>
        <v>8.9196747410281843E-6</v>
      </c>
      <c r="R23" s="29">
        <f t="shared" si="1"/>
        <v>8.9196788677346766E-6</v>
      </c>
      <c r="S23" s="29">
        <f t="shared" si="2"/>
        <v>8.919678867743855E-6</v>
      </c>
      <c r="T23" s="29">
        <f t="shared" si="3"/>
        <v>8.919678867743855E-6</v>
      </c>
      <c r="V23" s="35">
        <v>4.7418099999999999E-6</v>
      </c>
      <c r="W23" s="35">
        <v>4.1324526916800002</v>
      </c>
      <c r="X23" s="35">
        <v>412.3710968744</v>
      </c>
      <c r="Y23" s="29">
        <f t="shared" si="4"/>
        <v>-7.8088038243011158E-7</v>
      </c>
      <c r="Z23" s="29">
        <f t="shared" si="5"/>
        <v>-7.8101772720704985E-7</v>
      </c>
      <c r="AA23" s="29">
        <f t="shared" si="6"/>
        <v>-7.8101772751242248E-7</v>
      </c>
      <c r="AB23" s="29">
        <f t="shared" si="7"/>
        <v>-7.8101772751242248E-7</v>
      </c>
      <c r="AD23" s="35">
        <v>7.8769000000000003E-7</v>
      </c>
      <c r="AE23" s="35">
        <v>4.6372613132899998</v>
      </c>
      <c r="AF23" s="35">
        <v>543.91805909619995</v>
      </c>
      <c r="AG23" s="29">
        <f t="shared" si="8"/>
        <v>4.8645126664634549E-7</v>
      </c>
      <c r="AH23" s="29">
        <f t="shared" si="9"/>
        <v>4.8647526282882192E-7</v>
      </c>
      <c r="AI23" s="29">
        <f t="shared" si="10"/>
        <v>4.8647526288217525E-7</v>
      </c>
      <c r="AJ23" s="29">
        <f t="shared" si="11"/>
        <v>4.8647526288217525E-7</v>
      </c>
      <c r="AL23" s="35">
        <v>8.6369999999999998E-8</v>
      </c>
      <c r="AM23" s="35">
        <v>2.26563256289</v>
      </c>
      <c r="AN23" s="35">
        <v>110.2063212194</v>
      </c>
      <c r="AO23" s="29">
        <f t="shared" si="12"/>
        <v>-5.2736076998876634E-8</v>
      </c>
      <c r="AP23" s="29">
        <f t="shared" si="13"/>
        <v>-5.2736613805777509E-8</v>
      </c>
      <c r="AQ23" s="29">
        <f t="shared" si="14"/>
        <v>-5.2736613806971098E-8</v>
      </c>
      <c r="AR23" s="29">
        <f t="shared" si="15"/>
        <v>-5.2736613806971098E-8</v>
      </c>
      <c r="AT23" s="35">
        <v>8.9000000000000003E-9</v>
      </c>
      <c r="AU23" s="35">
        <v>4.55299189579</v>
      </c>
      <c r="AV23" s="35">
        <v>426.59819087599999</v>
      </c>
      <c r="AW23" s="29">
        <f t="shared" si="16"/>
        <v>4.1585486065842942E-9</v>
      </c>
      <c r="AX23" s="29">
        <f t="shared" si="17"/>
        <v>4.1583095632233979E-9</v>
      </c>
      <c r="AY23" s="29">
        <f t="shared" si="18"/>
        <v>4.1583095626918905E-9</v>
      </c>
      <c r="AZ23" s="29">
        <f t="shared" si="19"/>
        <v>4.1583095626918905E-9</v>
      </c>
      <c r="BB23" s="35"/>
      <c r="BC23" s="35"/>
      <c r="BD23" s="35"/>
      <c r="BJ23" s="35">
        <v>1.0340200000000001E-6</v>
      </c>
      <c r="BK23" s="35">
        <v>2.31878999565</v>
      </c>
      <c r="BL23" s="35">
        <v>1478.8665740644001</v>
      </c>
      <c r="BM23" s="29">
        <f t="shared" si="24"/>
        <v>3.6923892794731203E-7</v>
      </c>
      <c r="BN23" s="29">
        <f t="shared" si="25"/>
        <v>3.6934064167329711E-7</v>
      </c>
      <c r="BO23" s="29">
        <f t="shared" si="26"/>
        <v>3.6934064189945004E-7</v>
      </c>
      <c r="BP23" s="29">
        <f t="shared" si="27"/>
        <v>3.6934064189945004E-7</v>
      </c>
      <c r="BR23" s="35">
        <v>2.1015000000000001E-7</v>
      </c>
      <c r="BS23" s="35">
        <v>5.6295773140999996</v>
      </c>
      <c r="BT23" s="35">
        <v>1596.1864422845999</v>
      </c>
      <c r="BU23" s="29">
        <f t="shared" si="28"/>
        <v>2.0813056024719854E-7</v>
      </c>
      <c r="BV23" s="29">
        <f t="shared" si="29"/>
        <v>2.0813386247629418E-7</v>
      </c>
      <c r="BW23" s="29">
        <f t="shared" si="30"/>
        <v>2.0813386248363342E-7</v>
      </c>
      <c r="BX23" s="29">
        <f t="shared" si="31"/>
        <v>2.0813386248363342E-7</v>
      </c>
      <c r="BZ23" s="35">
        <v>3.407E-8</v>
      </c>
      <c r="CA23" s="35">
        <v>0.42275631534000002</v>
      </c>
      <c r="CB23" s="35">
        <v>419.48464387519999</v>
      </c>
      <c r="CC23" s="29">
        <f t="shared" si="32"/>
        <v>1.9740360127674817E-8</v>
      </c>
      <c r="CD23" s="29">
        <f t="shared" si="33"/>
        <v>1.9741189621442615E-8</v>
      </c>
      <c r="CE23" s="29">
        <f t="shared" si="34"/>
        <v>1.974118962328692E-8</v>
      </c>
      <c r="CF23" s="29">
        <f t="shared" si="35"/>
        <v>1.974118962328692E-8</v>
      </c>
      <c r="CH23" s="35">
        <v>3.4699999999999998E-9</v>
      </c>
      <c r="CI23" s="35">
        <v>5.7624428587000001</v>
      </c>
      <c r="CJ23" s="35">
        <v>103.0927742186</v>
      </c>
      <c r="CK23" s="29">
        <f t="shared" si="36"/>
        <v>1.4057874720030926E-9</v>
      </c>
      <c r="CL23" s="29">
        <f t="shared" si="37"/>
        <v>1.4058107624698867E-9</v>
      </c>
      <c r="CM23" s="29">
        <f t="shared" si="38"/>
        <v>1.4058107625216709E-9</v>
      </c>
      <c r="CN23" s="29">
        <f t="shared" si="39"/>
        <v>1.4058107625216709E-9</v>
      </c>
      <c r="CP23" s="35"/>
      <c r="CQ23" s="35"/>
      <c r="CR23" s="35"/>
      <c r="CX23" s="35"/>
      <c r="CY23" s="35"/>
      <c r="CZ23" s="35"/>
      <c r="DF23" s="35">
        <v>4.1368900000000003E-5</v>
      </c>
      <c r="DG23" s="35">
        <v>2.72219979684</v>
      </c>
      <c r="DH23" s="35">
        <v>625.67019231239999</v>
      </c>
      <c r="DI23" s="29">
        <f t="shared" si="44"/>
        <v>3.9296079441105466E-5</v>
      </c>
      <c r="DJ23" s="29">
        <f t="shared" si="45"/>
        <v>3.9296655531340511E-5</v>
      </c>
      <c r="DK23" s="29">
        <f t="shared" si="46"/>
        <v>3.9296655532621327E-5</v>
      </c>
      <c r="DL23" s="29">
        <f t="shared" si="47"/>
        <v>3.9296655532621327E-5</v>
      </c>
      <c r="DN23" s="35">
        <v>4.6889500000000002E-6</v>
      </c>
      <c r="DO23" s="35">
        <v>4.7097346348100002</v>
      </c>
      <c r="DP23" s="35">
        <v>543.91805909619995</v>
      </c>
      <c r="DQ23" s="29">
        <f t="shared" si="48"/>
        <v>2.6210951170877841E-6</v>
      </c>
      <c r="DR23" s="29">
        <f t="shared" si="49"/>
        <v>2.6212457080644615E-6</v>
      </c>
      <c r="DS23" s="29">
        <f t="shared" si="50"/>
        <v>2.6212457083992873E-6</v>
      </c>
      <c r="DT23" s="29">
        <f t="shared" si="51"/>
        <v>2.6212457083992873E-6</v>
      </c>
      <c r="DV23" s="35">
        <v>8.6025000000000004E-7</v>
      </c>
      <c r="DW23" s="35">
        <v>5.1443475199400002</v>
      </c>
      <c r="DX23" s="35">
        <v>323.50541665740002</v>
      </c>
      <c r="DY23" s="29">
        <f t="shared" si="52"/>
        <v>-4.8352015276048889E-7</v>
      </c>
      <c r="DZ23" s="29">
        <f t="shared" si="53"/>
        <v>-4.8353654380959823E-7</v>
      </c>
      <c r="EA23" s="29">
        <f t="shared" si="54"/>
        <v>-4.8353654384604171E-7</v>
      </c>
      <c r="EB23" s="29">
        <f t="shared" si="55"/>
        <v>-4.8353654384604171E-7</v>
      </c>
      <c r="ED23" s="35">
        <v>1.2319000000000001E-7</v>
      </c>
      <c r="EE23" s="35">
        <v>2.6095261450299998</v>
      </c>
      <c r="EF23" s="35">
        <v>735.87651353180001</v>
      </c>
      <c r="EG23" s="29">
        <f t="shared" si="56"/>
        <v>-5.0725163880182814E-8</v>
      </c>
      <c r="EH23" s="29">
        <f t="shared" si="57"/>
        <v>-5.0719280951952512E-8</v>
      </c>
      <c r="EI23" s="29">
        <f t="shared" si="58"/>
        <v>-5.0719280938872034E-8</v>
      </c>
      <c r="EJ23" s="29">
        <f t="shared" si="59"/>
        <v>-5.0719280938872034E-8</v>
      </c>
      <c r="EL23" s="35">
        <v>1.0390000000000001E-8</v>
      </c>
      <c r="EM23" s="35">
        <v>4.4190494230199997</v>
      </c>
      <c r="EN23" s="35">
        <v>956.28915597059995</v>
      </c>
      <c r="EO23" s="29">
        <f t="shared" si="60"/>
        <v>4.6995070962302856E-9</v>
      </c>
      <c r="EP23" s="29">
        <f t="shared" si="61"/>
        <v>4.7001381193701886E-9</v>
      </c>
      <c r="EQ23" s="29">
        <f t="shared" si="62"/>
        <v>4.7001381207732317E-9</v>
      </c>
      <c r="ER23" s="29">
        <f t="shared" si="63"/>
        <v>4.7001381207732317E-9</v>
      </c>
      <c r="ET23" s="35"/>
      <c r="EU23" s="35"/>
      <c r="EV23" s="35"/>
    </row>
    <row r="24" spans="1:152" s="29" customFormat="1" ht="13.5" x14ac:dyDescent="0.3">
      <c r="A24" s="29" t="s">
        <v>201</v>
      </c>
      <c r="B24" s="29" t="s">
        <v>202</v>
      </c>
      <c r="C24" s="29" t="s">
        <v>203</v>
      </c>
      <c r="D24" s="29" t="s">
        <v>204</v>
      </c>
      <c r="E24" s="29" t="s">
        <v>205</v>
      </c>
      <c r="F24" s="29" t="s">
        <v>206</v>
      </c>
      <c r="N24" s="35">
        <v>1.7647679999999999E-5</v>
      </c>
      <c r="O24" s="35">
        <v>2.14148077766</v>
      </c>
      <c r="P24" s="35">
        <v>1066.49547719</v>
      </c>
      <c r="Q24" s="29">
        <f t="shared" si="0"/>
        <v>1.4426030817898486E-5</v>
      </c>
      <c r="R24" s="29">
        <f t="shared" si="1"/>
        <v>1.4426802787901268E-5</v>
      </c>
      <c r="S24" s="29">
        <f t="shared" si="2"/>
        <v>1.4426802789617613E-5</v>
      </c>
      <c r="T24" s="29">
        <f t="shared" si="3"/>
        <v>1.4426802789617613E-5</v>
      </c>
      <c r="V24" s="35">
        <v>4.1292999999999996E-6</v>
      </c>
      <c r="W24" s="35">
        <v>5.7365289126099999</v>
      </c>
      <c r="X24" s="35">
        <v>95.979227217800002</v>
      </c>
      <c r="Y24" s="29">
        <f t="shared" si="4"/>
        <v>2.1884155073033891E-6</v>
      </c>
      <c r="Z24" s="29">
        <f t="shared" si="5"/>
        <v>2.1884394408623295E-6</v>
      </c>
      <c r="AA24" s="29">
        <f t="shared" si="6"/>
        <v>2.1884394409155439E-6</v>
      </c>
      <c r="AB24" s="29">
        <f t="shared" si="7"/>
        <v>2.1884394409155439E-6</v>
      </c>
      <c r="AD24" s="35">
        <v>7.2391999999999999E-7</v>
      </c>
      <c r="AE24" s="35">
        <v>2.21716670026</v>
      </c>
      <c r="AF24" s="35">
        <v>735.87651353180001</v>
      </c>
      <c r="AG24" s="29">
        <f t="shared" si="8"/>
        <v>-2.3182544589260853E-8</v>
      </c>
      <c r="AH24" s="29">
        <f t="shared" si="9"/>
        <v>-2.3144628445217276E-8</v>
      </c>
      <c r="AI24" s="29">
        <f t="shared" si="10"/>
        <v>-2.3144628360913003E-8</v>
      </c>
      <c r="AJ24" s="29">
        <f t="shared" si="11"/>
        <v>-2.3144628360913003E-8</v>
      </c>
      <c r="AL24" s="35">
        <v>6.7249999999999997E-8</v>
      </c>
      <c r="AM24" s="35">
        <v>3.4256643331599999</v>
      </c>
      <c r="AN24" s="35">
        <v>309.27832265580003</v>
      </c>
      <c r="AO24" s="29">
        <f t="shared" si="12"/>
        <v>-3.7691365480796379E-8</v>
      </c>
      <c r="AP24" s="29">
        <f t="shared" si="13"/>
        <v>-3.7690138834529563E-8</v>
      </c>
      <c r="AQ24" s="29">
        <f t="shared" si="14"/>
        <v>-3.769013883180211E-8</v>
      </c>
      <c r="AR24" s="29">
        <f t="shared" si="15"/>
        <v>-3.769013883180211E-8</v>
      </c>
      <c r="AT24" s="35">
        <v>7.8399999999999994E-9</v>
      </c>
      <c r="AU24" s="35">
        <v>3.4016156794999999</v>
      </c>
      <c r="AV24" s="35">
        <v>419.48464387519999</v>
      </c>
      <c r="AW24" s="29">
        <f t="shared" si="16"/>
        <v>-5.5177940801361632E-9</v>
      </c>
      <c r="AX24" s="29">
        <f t="shared" si="17"/>
        <v>-5.5179604514556658E-9</v>
      </c>
      <c r="AY24" s="29">
        <f t="shared" si="18"/>
        <v>-5.517960451825571E-9</v>
      </c>
      <c r="AZ24" s="29">
        <f t="shared" si="19"/>
        <v>-5.517960451825571E-9</v>
      </c>
      <c r="BB24" s="35"/>
      <c r="BC24" s="35"/>
      <c r="BD24" s="35"/>
      <c r="BJ24" s="35">
        <v>1.1637899999999999E-6</v>
      </c>
      <c r="BK24" s="35">
        <v>1.38688232033</v>
      </c>
      <c r="BL24" s="35">
        <v>323.50541665740002</v>
      </c>
      <c r="BM24" s="29">
        <f t="shared" si="24"/>
        <v>1.0899895758639108E-6</v>
      </c>
      <c r="BN24" s="29">
        <f t="shared" si="25"/>
        <v>1.0899989710290777E-6</v>
      </c>
      <c r="BO24" s="29">
        <f t="shared" si="26"/>
        <v>1.0899989710499668E-6</v>
      </c>
      <c r="BP24" s="29">
        <f t="shared" si="27"/>
        <v>1.0899989710499668E-6</v>
      </c>
      <c r="BR24" s="35">
        <v>2.3155999999999999E-7</v>
      </c>
      <c r="BS24" s="35">
        <v>5.8482949018300001</v>
      </c>
      <c r="BT24" s="35">
        <v>323.50541665740002</v>
      </c>
      <c r="BU24" s="29">
        <f t="shared" si="28"/>
        <v>2.4743884681145924E-8</v>
      </c>
      <c r="BV24" s="29">
        <f t="shared" si="29"/>
        <v>2.4738580687913963E-8</v>
      </c>
      <c r="BW24" s="29">
        <f t="shared" si="30"/>
        <v>2.4738580676121047E-8</v>
      </c>
      <c r="BX24" s="29">
        <f t="shared" si="31"/>
        <v>2.4738580676121047E-8</v>
      </c>
      <c r="BZ24" s="35">
        <v>2.9040000000000001E-8</v>
      </c>
      <c r="CA24" s="35">
        <v>2.0604164172299999</v>
      </c>
      <c r="CB24" s="35">
        <v>316.39186965660002</v>
      </c>
      <c r="CC24" s="29">
        <f t="shared" si="32"/>
        <v>1.7684492877854404E-8</v>
      </c>
      <c r="CD24" s="29">
        <f t="shared" si="33"/>
        <v>1.7685011854970307E-8</v>
      </c>
      <c r="CE24" s="29">
        <f t="shared" si="34"/>
        <v>1.7685011856124214E-8</v>
      </c>
      <c r="CF24" s="29">
        <f t="shared" si="35"/>
        <v>1.7685011856124214E-8</v>
      </c>
      <c r="CH24" s="35">
        <v>3.1E-9</v>
      </c>
      <c r="CI24" s="35">
        <v>2.9801732638399998</v>
      </c>
      <c r="CJ24" s="35">
        <v>508.35032409220003</v>
      </c>
      <c r="CK24" s="29">
        <f t="shared" si="36"/>
        <v>7.4040596573508403E-10</v>
      </c>
      <c r="CL24" s="29">
        <f t="shared" si="37"/>
        <v>7.4029699162402205E-10</v>
      </c>
      <c r="CM24" s="29">
        <f t="shared" si="38"/>
        <v>7.4029699138172151E-10</v>
      </c>
      <c r="CN24" s="29">
        <f t="shared" si="39"/>
        <v>7.4029699138172151E-10</v>
      </c>
      <c r="CP24" s="35"/>
      <c r="CQ24" s="35"/>
      <c r="CR24" s="35"/>
      <c r="CX24" s="35"/>
      <c r="CY24" s="35"/>
      <c r="CZ24" s="35"/>
      <c r="DF24" s="35">
        <v>4.1700119999999999E-5</v>
      </c>
      <c r="DG24" s="35">
        <v>2.01605033912</v>
      </c>
      <c r="DH24" s="35">
        <v>515.46387109299997</v>
      </c>
      <c r="DI24" s="29">
        <f t="shared" si="44"/>
        <v>-2.380016320010769E-5</v>
      </c>
      <c r="DJ24" s="29">
        <f t="shared" si="45"/>
        <v>-2.3801420072986851E-5</v>
      </c>
      <c r="DK24" s="29">
        <f t="shared" si="46"/>
        <v>-2.3801420075781419E-5</v>
      </c>
      <c r="DL24" s="29">
        <f t="shared" si="47"/>
        <v>-2.3801420075781419E-5</v>
      </c>
      <c r="DN24" s="35">
        <v>4.4468299999999999E-6</v>
      </c>
      <c r="DO24" s="35">
        <v>0.40281181401999999</v>
      </c>
      <c r="DP24" s="35">
        <v>323.50541665740002</v>
      </c>
      <c r="DQ24" s="29">
        <f t="shared" si="48"/>
        <v>3.6035271808612587E-6</v>
      </c>
      <c r="DR24" s="29">
        <f t="shared" si="49"/>
        <v>3.6034671549294556E-6</v>
      </c>
      <c r="DS24" s="29">
        <f t="shared" si="50"/>
        <v>3.6034671547959903E-6</v>
      </c>
      <c r="DT24" s="29">
        <f t="shared" si="51"/>
        <v>3.6034671547959903E-6</v>
      </c>
      <c r="DV24" s="35">
        <v>9.4565E-7</v>
      </c>
      <c r="DW24" s="35">
        <v>1.70498041073</v>
      </c>
      <c r="DX24" s="35">
        <v>838.96928775039999</v>
      </c>
      <c r="DY24" s="29">
        <f t="shared" si="52"/>
        <v>-8.7940305608918746E-7</v>
      </c>
      <c r="DZ24" s="29">
        <f t="shared" si="53"/>
        <v>-8.7938228063016963E-7</v>
      </c>
      <c r="EA24" s="29">
        <f t="shared" si="54"/>
        <v>-8.793822805839733E-7</v>
      </c>
      <c r="EB24" s="29">
        <f t="shared" si="55"/>
        <v>-8.793822805839733E-7</v>
      </c>
      <c r="ED24" s="35">
        <v>1.5022999999999999E-7</v>
      </c>
      <c r="EE24" s="35">
        <v>0.89136998434000003</v>
      </c>
      <c r="EF24" s="35">
        <v>199.0720014364</v>
      </c>
      <c r="EG24" s="29">
        <f t="shared" si="56"/>
        <v>-8.3296328821086865E-8</v>
      </c>
      <c r="EH24" s="29">
        <f t="shared" si="57"/>
        <v>-8.3298101170986973E-8</v>
      </c>
      <c r="EI24" s="29">
        <f t="shared" si="58"/>
        <v>-8.3298101174927621E-8</v>
      </c>
      <c r="EJ24" s="29">
        <f t="shared" si="59"/>
        <v>-8.3298101174927621E-8</v>
      </c>
      <c r="EL24" s="35">
        <v>1.1609999999999999E-8</v>
      </c>
      <c r="EM24" s="35">
        <v>5.1618131153800002</v>
      </c>
      <c r="EN24" s="35">
        <v>831.85574074960005</v>
      </c>
      <c r="EO24" s="29">
        <f t="shared" si="60"/>
        <v>1.1428959079276061E-8</v>
      </c>
      <c r="EP24" s="29">
        <f t="shared" si="61"/>
        <v>1.1428838077740297E-8</v>
      </c>
      <c r="EQ24" s="29">
        <f t="shared" si="62"/>
        <v>1.1428838077471217E-8</v>
      </c>
      <c r="ER24" s="29">
        <f t="shared" si="63"/>
        <v>1.1428838077471217E-8</v>
      </c>
      <c r="ET24" s="35"/>
      <c r="EU24" s="35"/>
      <c r="EV24" s="35"/>
    </row>
    <row r="25" spans="1:152" s="29" customFormat="1" ht="13.5" x14ac:dyDescent="0.3">
      <c r="A25" s="29">
        <f>SUM(Q1:Q760)</f>
        <v>0.6418571929940643</v>
      </c>
      <c r="B25" s="29">
        <f>SUM(Y1:Y369)</f>
        <v>529.94157371773076</v>
      </c>
      <c r="C25" s="29">
        <f>SUM(AG1:AG191)</f>
        <v>3.8793359158723349E-4</v>
      </c>
      <c r="D25" s="29">
        <f>SUM(AO1:AO109)</f>
        <v>-6.8524478644985459E-5</v>
      </c>
      <c r="E25" s="29">
        <f>SUM(AW1:AW45)</f>
        <v>3.192142447255949E-6</v>
      </c>
      <c r="F25" s="29">
        <f>SUM(BE1:BE10)</f>
        <v>3.466968253534656E-7</v>
      </c>
      <c r="N25" s="35">
        <v>1.7229830000000001E-5</v>
      </c>
      <c r="O25" s="35">
        <v>3.8803600887199998</v>
      </c>
      <c r="P25" s="35">
        <v>1265.5674786264001</v>
      </c>
      <c r="Q25" s="29">
        <f t="shared" si="0"/>
        <v>1.3209498461031101E-5</v>
      </c>
      <c r="R25" s="29">
        <f t="shared" si="1"/>
        <v>1.3208501431032238E-5</v>
      </c>
      <c r="S25" s="29">
        <f t="shared" si="2"/>
        <v>1.320850142881528E-5</v>
      </c>
      <c r="T25" s="29">
        <f t="shared" si="3"/>
        <v>1.320850142881528E-5</v>
      </c>
      <c r="V25" s="35">
        <v>3.3581699999999999E-6</v>
      </c>
      <c r="W25" s="35">
        <v>3.7324874904600001</v>
      </c>
      <c r="X25" s="35">
        <v>1162.4747044077999</v>
      </c>
      <c r="Y25" s="29">
        <f t="shared" si="4"/>
        <v>-2.7289771044728015E-6</v>
      </c>
      <c r="Z25" s="29">
        <f t="shared" si="5"/>
        <v>-2.7291391019800706E-6</v>
      </c>
      <c r="AA25" s="29">
        <f t="shared" si="6"/>
        <v>-2.7291391023402392E-6</v>
      </c>
      <c r="AB25" s="29">
        <f t="shared" si="7"/>
        <v>-2.7291391023402392E-6</v>
      </c>
      <c r="AD25" s="35">
        <v>8.7291999999999996E-7</v>
      </c>
      <c r="AE25" s="35">
        <v>2.5223517482500002</v>
      </c>
      <c r="AF25" s="35">
        <v>632.78373931320004</v>
      </c>
      <c r="AG25" s="29">
        <f t="shared" si="8"/>
        <v>8.4921328019254505E-7</v>
      </c>
      <c r="AH25" s="29">
        <f t="shared" si="9"/>
        <v>8.492223842372309E-7</v>
      </c>
      <c r="AI25" s="29">
        <f t="shared" si="10"/>
        <v>8.4922238425747096E-7</v>
      </c>
      <c r="AJ25" s="29">
        <f t="shared" si="11"/>
        <v>8.4922238425747096E-7</v>
      </c>
      <c r="AL25" s="35">
        <v>8.7009999999999996E-8</v>
      </c>
      <c r="AM25" s="35">
        <v>1.7633496073699999</v>
      </c>
      <c r="AN25" s="35">
        <v>10.294940738499999</v>
      </c>
      <c r="AO25" s="29">
        <f t="shared" si="12"/>
        <v>-3.0632050649246276E-8</v>
      </c>
      <c r="AP25" s="29">
        <f t="shared" si="13"/>
        <v>-3.0631990944215588E-8</v>
      </c>
      <c r="AQ25" s="29">
        <f t="shared" si="14"/>
        <v>-3.0631990944082829E-8</v>
      </c>
      <c r="AR25" s="29">
        <f t="shared" si="15"/>
        <v>-3.0631990944082829E-8</v>
      </c>
      <c r="AT25" s="35">
        <v>7.6799999999999999E-9</v>
      </c>
      <c r="AU25" s="35">
        <v>3.54672049322</v>
      </c>
      <c r="AV25" s="35">
        <v>103.0927742186</v>
      </c>
      <c r="AW25" s="29">
        <f t="shared" si="16"/>
        <v>3.7408439004419222E-9</v>
      </c>
      <c r="AX25" s="29">
        <f t="shared" si="17"/>
        <v>3.7407946589850626E-9</v>
      </c>
      <c r="AY25" s="29">
        <f t="shared" si="18"/>
        <v>3.7407946588755786E-9</v>
      </c>
      <c r="AZ25" s="29">
        <f t="shared" si="19"/>
        <v>3.7407946588755786E-9</v>
      </c>
      <c r="BB25" s="35"/>
      <c r="BC25" s="35"/>
      <c r="BD25" s="35"/>
      <c r="BJ25" s="35">
        <v>1.0242000000000001E-6</v>
      </c>
      <c r="BK25" s="35">
        <v>3.1529378543600002</v>
      </c>
      <c r="BL25" s="35">
        <v>1581.9593482830001</v>
      </c>
      <c r="BM25" s="29">
        <f t="shared" si="24"/>
        <v>-8.6082274890826159E-7</v>
      </c>
      <c r="BN25" s="29">
        <f t="shared" si="25"/>
        <v>-8.6088526078616324E-7</v>
      </c>
      <c r="BO25" s="29">
        <f t="shared" si="26"/>
        <v>-8.6088526092514314E-7</v>
      </c>
      <c r="BP25" s="29">
        <f t="shared" si="27"/>
        <v>-8.6088526092514314E-7</v>
      </c>
      <c r="BR25" s="35">
        <v>2.4718999999999998E-7</v>
      </c>
      <c r="BS25" s="35">
        <v>3.94107395247</v>
      </c>
      <c r="BT25" s="35">
        <v>2118.7638603783998</v>
      </c>
      <c r="BU25" s="29">
        <f t="shared" si="28"/>
        <v>1.9607822100878212E-7</v>
      </c>
      <c r="BV25" s="29">
        <f t="shared" si="29"/>
        <v>1.9610092931564296E-7</v>
      </c>
      <c r="BW25" s="29">
        <f t="shared" si="30"/>
        <v>1.9610092936612877E-7</v>
      </c>
      <c r="BX25" s="29">
        <f t="shared" si="31"/>
        <v>1.9610092936612877E-7</v>
      </c>
      <c r="BZ25" s="35">
        <v>2.5410000000000001E-8</v>
      </c>
      <c r="CA25" s="35">
        <v>3.9832384201700002</v>
      </c>
      <c r="CB25" s="35">
        <v>323.50541665740002</v>
      </c>
      <c r="CC25" s="29">
        <f t="shared" si="32"/>
        <v>-2.4966074239903898E-8</v>
      </c>
      <c r="CD25" s="29">
        <f t="shared" si="33"/>
        <v>-2.4965965290117293E-8</v>
      </c>
      <c r="CE25" s="29">
        <f t="shared" si="34"/>
        <v>-2.4965965289875032E-8</v>
      </c>
      <c r="CF25" s="29">
        <f t="shared" si="35"/>
        <v>-2.4965965289875032E-8</v>
      </c>
      <c r="CH25" s="35">
        <v>3.2099999999999999E-9</v>
      </c>
      <c r="CI25" s="35">
        <v>4.4064202593299999</v>
      </c>
      <c r="CJ25" s="35">
        <v>532.87235883230005</v>
      </c>
      <c r="CK25" s="29">
        <f t="shared" si="36"/>
        <v>2.8248417425942909E-9</v>
      </c>
      <c r="CL25" s="29">
        <f t="shared" si="37"/>
        <v>2.824899593685993E-9</v>
      </c>
      <c r="CM25" s="29">
        <f t="shared" si="38"/>
        <v>2.8248995938146187E-9</v>
      </c>
      <c r="CN25" s="29">
        <f t="shared" si="39"/>
        <v>2.8248995938146187E-9</v>
      </c>
      <c r="CP25" s="35"/>
      <c r="CQ25" s="35"/>
      <c r="CR25" s="35"/>
      <c r="CX25" s="35"/>
      <c r="CY25" s="35"/>
      <c r="CZ25" s="35"/>
      <c r="DF25" s="35">
        <v>2.4999660000000001E-5</v>
      </c>
      <c r="DG25" s="35">
        <v>4.5518205594100003</v>
      </c>
      <c r="DH25" s="35">
        <v>838.96928775039999</v>
      </c>
      <c r="DI25" s="29">
        <f t="shared" si="44"/>
        <v>1.9575326175435739E-5</v>
      </c>
      <c r="DJ25" s="29">
        <f t="shared" si="45"/>
        <v>1.9574397139973443E-5</v>
      </c>
      <c r="DK25" s="29">
        <f t="shared" si="46"/>
        <v>1.9574397137907743E-5</v>
      </c>
      <c r="DL25" s="29">
        <f t="shared" si="47"/>
        <v>1.9574397137907743E-5</v>
      </c>
      <c r="DN25" s="35">
        <v>5.6707599999999997E-6</v>
      </c>
      <c r="DO25" s="35">
        <v>4.5765541471200004</v>
      </c>
      <c r="DP25" s="35">
        <v>742.99006053259995</v>
      </c>
      <c r="DQ25" s="29">
        <f t="shared" si="48"/>
        <v>-3.3621172545748271E-6</v>
      </c>
      <c r="DR25" s="29">
        <f t="shared" si="49"/>
        <v>-3.3623588657678772E-6</v>
      </c>
      <c r="DS25" s="29">
        <f t="shared" si="50"/>
        <v>-3.3623588663050736E-6</v>
      </c>
      <c r="DT25" s="29">
        <f t="shared" si="51"/>
        <v>-3.3623588663050736E-6</v>
      </c>
      <c r="DV25" s="35">
        <v>8.3468999999999997E-7</v>
      </c>
      <c r="DW25" s="35">
        <v>5.8348734839999999E-2</v>
      </c>
      <c r="DX25" s="35">
        <v>309.27832265580003</v>
      </c>
      <c r="DY25" s="29">
        <f t="shared" si="52"/>
        <v>3.0123429747355614E-7</v>
      </c>
      <c r="DZ25" s="29">
        <f t="shared" si="53"/>
        <v>3.0121715291560332E-7</v>
      </c>
      <c r="EA25" s="29">
        <f t="shared" si="54"/>
        <v>3.0121715287748318E-7</v>
      </c>
      <c r="EB25" s="29">
        <f t="shared" si="55"/>
        <v>3.0121715287748318E-7</v>
      </c>
      <c r="ED25" s="35">
        <v>1.1159999999999999E-7</v>
      </c>
      <c r="EE25" s="35">
        <v>1.7904143755499999</v>
      </c>
      <c r="EF25" s="35">
        <v>309.27832265580003</v>
      </c>
      <c r="EG25" s="29">
        <f t="shared" si="56"/>
        <v>9.6261317731745109E-8</v>
      </c>
      <c r="EH25" s="29">
        <f t="shared" si="57"/>
        <v>9.6262561310448933E-8</v>
      </c>
      <c r="EI25" s="29">
        <f t="shared" si="58"/>
        <v>9.6262561313213913E-8</v>
      </c>
      <c r="EJ25" s="29">
        <f t="shared" si="59"/>
        <v>9.6262561313213913E-8</v>
      </c>
      <c r="EL25" s="35">
        <v>9.1600000000000006E-9</v>
      </c>
      <c r="EM25" s="35">
        <v>3.1724571610800001</v>
      </c>
      <c r="EN25" s="35">
        <v>508.35032409220003</v>
      </c>
      <c r="EO25" s="29">
        <f t="shared" si="60"/>
        <v>3.847285898838716E-9</v>
      </c>
      <c r="EP25" s="29">
        <f t="shared" si="61"/>
        <v>3.8469849661310069E-9</v>
      </c>
      <c r="EQ25" s="29">
        <f t="shared" si="62"/>
        <v>3.8469849654618898E-9</v>
      </c>
      <c r="ER25" s="29">
        <f t="shared" si="63"/>
        <v>3.8469849654618898E-9</v>
      </c>
      <c r="ET25" s="35"/>
      <c r="EU25" s="35"/>
      <c r="EV25" s="35"/>
    </row>
    <row r="26" spans="1:152" s="29" customFormat="1" ht="13.5" x14ac:dyDescent="0.3">
      <c r="G26" s="16"/>
      <c r="N26" s="35">
        <v>1.9209589999999999E-5</v>
      </c>
      <c r="O26" s="35">
        <v>0.97168928754999995</v>
      </c>
      <c r="P26" s="35">
        <v>639.89728631399998</v>
      </c>
      <c r="Q26" s="29">
        <f t="shared" si="0"/>
        <v>6.9332251767224325E-6</v>
      </c>
      <c r="R26" s="29">
        <f t="shared" si="1"/>
        <v>6.9324088269962551E-6</v>
      </c>
      <c r="S26" s="29">
        <f t="shared" si="2"/>
        <v>6.9324088251811338E-6</v>
      </c>
      <c r="T26" s="29">
        <f t="shared" si="3"/>
        <v>6.9324088251811338E-6</v>
      </c>
      <c r="V26" s="35">
        <v>3.4524900000000001E-6</v>
      </c>
      <c r="W26" s="35">
        <v>4.2415956541000002</v>
      </c>
      <c r="X26" s="35">
        <v>632.78373931320004</v>
      </c>
      <c r="Y26" s="29">
        <f t="shared" si="4"/>
        <v>-1.2871244007963502E-6</v>
      </c>
      <c r="Z26" s="29">
        <f t="shared" si="5"/>
        <v>-1.286980040605429E-6</v>
      </c>
      <c r="AA26" s="29">
        <f t="shared" si="6"/>
        <v>-1.286980040284455E-6</v>
      </c>
      <c r="AB26" s="29">
        <f t="shared" si="7"/>
        <v>-1.286980040284455E-6</v>
      </c>
      <c r="AD26" s="35">
        <v>5.6909999999999998E-7</v>
      </c>
      <c r="AE26" s="35">
        <v>3.1229205985399999</v>
      </c>
      <c r="AF26" s="35">
        <v>213.29909543799999</v>
      </c>
      <c r="AG26" s="29">
        <f t="shared" si="8"/>
        <v>5.429850107688107E-7</v>
      </c>
      <c r="AH26" s="29">
        <f t="shared" si="9"/>
        <v>5.429875992410274E-7</v>
      </c>
      <c r="AI26" s="29">
        <f t="shared" si="10"/>
        <v>5.4298759924678257E-7</v>
      </c>
      <c r="AJ26" s="29">
        <f t="shared" si="11"/>
        <v>5.4298759924678257E-7</v>
      </c>
      <c r="AL26" s="35">
        <v>6.5270000000000001E-8</v>
      </c>
      <c r="AM26" s="35">
        <v>4.0386956290700002</v>
      </c>
      <c r="AN26" s="35">
        <v>728.76296653099996</v>
      </c>
      <c r="AO26" s="29">
        <f t="shared" si="12"/>
        <v>-6.4359521514602888E-8</v>
      </c>
      <c r="AP26" s="29">
        <f t="shared" si="13"/>
        <v>-6.4360085226780478E-8</v>
      </c>
      <c r="AQ26" s="29">
        <f t="shared" si="14"/>
        <v>-6.4360085228033663E-8</v>
      </c>
      <c r="AR26" s="29">
        <f t="shared" si="15"/>
        <v>-6.4360085228033663E-8</v>
      </c>
      <c r="AT26" s="35">
        <v>6.6999999999999996E-9</v>
      </c>
      <c r="AU26" s="35">
        <v>0.52223307699999999</v>
      </c>
      <c r="AV26" s="35">
        <v>110.2063212194</v>
      </c>
      <c r="AW26" s="29">
        <f t="shared" si="16"/>
        <v>-4.5246330784552129E-9</v>
      </c>
      <c r="AX26" s="29">
        <f t="shared" si="17"/>
        <v>-4.5245942981263967E-9</v>
      </c>
      <c r="AY26" s="29">
        <f t="shared" si="18"/>
        <v>-4.5245942980401698E-9</v>
      </c>
      <c r="AZ26" s="29">
        <f t="shared" si="19"/>
        <v>-4.5245942980401698E-9</v>
      </c>
      <c r="BB26" s="35"/>
      <c r="BC26" s="35"/>
      <c r="BD26" s="35"/>
      <c r="BJ26" s="35">
        <v>1.0376199999999999E-6</v>
      </c>
      <c r="BK26" s="35">
        <v>3.7010383811000001</v>
      </c>
      <c r="BL26" s="35">
        <v>515.46387109299997</v>
      </c>
      <c r="BM26" s="29">
        <f t="shared" si="24"/>
        <v>9.1394808540220374E-7</v>
      </c>
      <c r="BN26" s="29">
        <f t="shared" si="25"/>
        <v>9.1393005142404863E-7</v>
      </c>
      <c r="BO26" s="29">
        <f t="shared" si="26"/>
        <v>9.1393005138394945E-7</v>
      </c>
      <c r="BP26" s="29">
        <f t="shared" si="27"/>
        <v>9.1393005138394945E-7</v>
      </c>
      <c r="BR26" s="35">
        <v>1.7274E-7</v>
      </c>
      <c r="BS26" s="35">
        <v>5.6531065642899998</v>
      </c>
      <c r="BT26" s="35">
        <v>533.62311835770004</v>
      </c>
      <c r="BU26" s="29">
        <f t="shared" si="28"/>
        <v>-3.1433659592558683E-8</v>
      </c>
      <c r="BV26" s="29">
        <f t="shared" si="29"/>
        <v>-3.1427205013437744E-8</v>
      </c>
      <c r="BW26" s="29">
        <f t="shared" si="30"/>
        <v>-3.1427204999086405E-8</v>
      </c>
      <c r="BX26" s="29">
        <f t="shared" si="31"/>
        <v>-3.1427204999086405E-8</v>
      </c>
      <c r="BZ26" s="35">
        <v>3.1130000000000001E-8</v>
      </c>
      <c r="CA26" s="35">
        <v>2.4807928019299998</v>
      </c>
      <c r="CB26" s="35">
        <v>2118.7638603783998</v>
      </c>
      <c r="CC26" s="29">
        <f t="shared" si="32"/>
        <v>2.1563577155293526E-8</v>
      </c>
      <c r="CD26" s="29">
        <f t="shared" si="33"/>
        <v>2.1560189347734001E-8</v>
      </c>
      <c r="CE26" s="29">
        <f t="shared" si="34"/>
        <v>2.1560189340200837E-8</v>
      </c>
      <c r="CF26" s="29">
        <f t="shared" si="35"/>
        <v>2.1560189340200837E-8</v>
      </c>
      <c r="CH26" s="35">
        <v>3E-9</v>
      </c>
      <c r="CI26" s="35">
        <v>1.6693657153599999</v>
      </c>
      <c r="CJ26" s="35">
        <v>625.67019231239999</v>
      </c>
      <c r="CK26" s="29">
        <f t="shared" si="36"/>
        <v>2.2256228314195185E-9</v>
      </c>
      <c r="CL26" s="29">
        <f t="shared" si="37"/>
        <v>2.2255332015934341E-9</v>
      </c>
      <c r="CM26" s="29">
        <f t="shared" si="38"/>
        <v>2.2255332013941423E-9</v>
      </c>
      <c r="CN26" s="29">
        <f t="shared" si="39"/>
        <v>2.2255332013941423E-9</v>
      </c>
      <c r="CP26" s="35"/>
      <c r="CQ26" s="35"/>
      <c r="CR26" s="35"/>
      <c r="CX26" s="35"/>
      <c r="CY26" s="35"/>
      <c r="CZ26" s="35"/>
      <c r="DF26" s="35">
        <v>2.6169550000000001E-5</v>
      </c>
      <c r="DG26" s="35">
        <v>2.0099396712900002</v>
      </c>
      <c r="DH26" s="35">
        <v>1581.9593482830001</v>
      </c>
      <c r="DI26" s="29">
        <f t="shared" si="44"/>
        <v>-2.2026858509874887E-5</v>
      </c>
      <c r="DJ26" s="29">
        <f t="shared" si="45"/>
        <v>-2.2025266546145354E-5</v>
      </c>
      <c r="DK26" s="29">
        <f t="shared" si="46"/>
        <v>-2.202526654260539E-5</v>
      </c>
      <c r="DL26" s="29">
        <f t="shared" si="47"/>
        <v>-2.202526654260539E-5</v>
      </c>
      <c r="DN26" s="35">
        <v>4.1589400000000004E-6</v>
      </c>
      <c r="DO26" s="35">
        <v>5.36836018215</v>
      </c>
      <c r="DP26" s="35">
        <v>728.76296653099996</v>
      </c>
      <c r="DQ26" s="29">
        <f t="shared" si="48"/>
        <v>-3.0709732737521768E-7</v>
      </c>
      <c r="DR26" s="29">
        <f t="shared" si="49"/>
        <v>-3.0731257183861341E-7</v>
      </c>
      <c r="DS26" s="29">
        <f t="shared" si="50"/>
        <v>-3.0731257231719571E-7</v>
      </c>
      <c r="DT26" s="29">
        <f t="shared" si="51"/>
        <v>-3.0731257231719571E-7</v>
      </c>
      <c r="DV26" s="35">
        <v>7.5198000000000004E-7</v>
      </c>
      <c r="DW26" s="35">
        <v>1.6049519591100001</v>
      </c>
      <c r="DX26" s="35">
        <v>956.28915597059995</v>
      </c>
      <c r="DY26" s="29">
        <f t="shared" si="52"/>
        <v>-1.0631786077539308E-7</v>
      </c>
      <c r="DZ26" s="29">
        <f t="shared" si="53"/>
        <v>-1.0636855516269681E-7</v>
      </c>
      <c r="EA26" s="29">
        <f t="shared" si="54"/>
        <v>-1.0636855527541159E-7</v>
      </c>
      <c r="EB26" s="29">
        <f t="shared" si="55"/>
        <v>-1.0636855527541159E-7</v>
      </c>
      <c r="ED26" s="35">
        <v>1.0554E-7</v>
      </c>
      <c r="EE26" s="35">
        <v>6.2784511267800003</v>
      </c>
      <c r="EF26" s="35">
        <v>956.28915597059995</v>
      </c>
      <c r="EG26" s="29">
        <f t="shared" si="56"/>
        <v>-1.0382068154572939E-7</v>
      </c>
      <c r="EH26" s="29">
        <f t="shared" si="57"/>
        <v>-1.0381938929450898E-7</v>
      </c>
      <c r="EI26" s="29">
        <f t="shared" si="58"/>
        <v>-1.0381938929163516E-7</v>
      </c>
      <c r="EJ26" s="29">
        <f t="shared" si="59"/>
        <v>-1.0381938929163516E-7</v>
      </c>
      <c r="EL26" s="35">
        <v>8.7000000000000001E-9</v>
      </c>
      <c r="EM26" s="35">
        <v>5.7938781349999999</v>
      </c>
      <c r="EN26" s="35">
        <v>1169.5882514085999</v>
      </c>
      <c r="EO26" s="29">
        <f t="shared" si="60"/>
        <v>8.1945899696271835E-9</v>
      </c>
      <c r="EP26" s="29">
        <f t="shared" si="61"/>
        <v>8.1943465640342168E-9</v>
      </c>
      <c r="EQ26" s="29">
        <f t="shared" si="62"/>
        <v>8.1943465634929495E-9</v>
      </c>
      <c r="ER26" s="29">
        <f t="shared" si="63"/>
        <v>8.1943465634929495E-9</v>
      </c>
      <c r="ET26" s="35"/>
      <c r="EU26" s="35"/>
      <c r="EV26" s="35"/>
    </row>
    <row r="27" spans="1:152" s="29" customFormat="1" ht="13.5" x14ac:dyDescent="0.3">
      <c r="A27" s="29" t="s">
        <v>207</v>
      </c>
      <c r="B27" s="29" t="s">
        <v>208</v>
      </c>
      <c r="C27" s="29" t="s">
        <v>209</v>
      </c>
      <c r="D27" s="29" t="s">
        <v>210</v>
      </c>
      <c r="E27" s="29" t="s">
        <v>211</v>
      </c>
      <c r="F27" s="29" t="s">
        <v>212</v>
      </c>
      <c r="N27" s="35">
        <v>1.6332170000000001E-5</v>
      </c>
      <c r="O27" s="35">
        <v>3.58201089758</v>
      </c>
      <c r="P27" s="35">
        <v>515.46387109299997</v>
      </c>
      <c r="Q27" s="29">
        <f t="shared" si="0"/>
        <v>1.3365550675097119E-5</v>
      </c>
      <c r="R27" s="29">
        <f t="shared" si="1"/>
        <v>1.3365206124398455E-5</v>
      </c>
      <c r="S27" s="29">
        <f t="shared" si="2"/>
        <v>1.3365206123632341E-5</v>
      </c>
      <c r="T27" s="29">
        <f t="shared" si="3"/>
        <v>1.3365206123632341E-5</v>
      </c>
      <c r="V27" s="35">
        <v>2.34066E-6</v>
      </c>
      <c r="W27" s="35">
        <v>6.2430222664599997</v>
      </c>
      <c r="X27" s="35">
        <v>309.27832265580003</v>
      </c>
      <c r="Y27" s="29">
        <f t="shared" si="4"/>
        <v>6.2593844159796356E-7</v>
      </c>
      <c r="Z27" s="29">
        <f t="shared" si="5"/>
        <v>6.2588876771850727E-7</v>
      </c>
      <c r="AA27" s="29">
        <f t="shared" si="6"/>
        <v>6.2588876760805766E-7</v>
      </c>
      <c r="AB27" s="29">
        <f t="shared" si="7"/>
        <v>6.2588876760805766E-7</v>
      </c>
      <c r="AD27" s="35">
        <v>4.8622000000000002E-7</v>
      </c>
      <c r="AE27" s="35">
        <v>1.67283791618</v>
      </c>
      <c r="AF27" s="35">
        <v>309.27832265580003</v>
      </c>
      <c r="AG27" s="29">
        <f t="shared" si="8"/>
        <v>4.4535489595485063E-7</v>
      </c>
      <c r="AH27" s="29">
        <f t="shared" si="9"/>
        <v>4.4535919304873128E-7</v>
      </c>
      <c r="AI27" s="29">
        <f t="shared" si="10"/>
        <v>4.4535919305828539E-7</v>
      </c>
      <c r="AJ27" s="29">
        <f t="shared" si="11"/>
        <v>4.4535919305828539E-7</v>
      </c>
      <c r="AL27" s="35">
        <v>5.3680000000000002E-8</v>
      </c>
      <c r="AM27" s="35">
        <v>5.2519615353900004</v>
      </c>
      <c r="AN27" s="35">
        <v>323.50541665740002</v>
      </c>
      <c r="AO27" s="29">
        <f t="shared" si="12"/>
        <v>-2.5228692273865152E-8</v>
      </c>
      <c r="AP27" s="29">
        <f t="shared" si="13"/>
        <v>-2.5229783823571053E-8</v>
      </c>
      <c r="AQ27" s="29">
        <f t="shared" si="14"/>
        <v>-2.5229783825997991E-8</v>
      </c>
      <c r="AR27" s="29">
        <f t="shared" si="15"/>
        <v>-2.5229783825997991E-8</v>
      </c>
      <c r="AT27" s="35">
        <v>4.1499999999999999E-9</v>
      </c>
      <c r="AU27" s="35">
        <v>5.2280948063299997</v>
      </c>
      <c r="AV27" s="35">
        <v>302.16477565500003</v>
      </c>
      <c r="AW27" s="29">
        <f t="shared" si="16"/>
        <v>-3.1443718218421397E-9</v>
      </c>
      <c r="AX27" s="29">
        <f t="shared" si="17"/>
        <v>-3.1444300995096048E-9</v>
      </c>
      <c r="AY27" s="29">
        <f t="shared" si="18"/>
        <v>-3.1444300996391785E-9</v>
      </c>
      <c r="AZ27" s="29">
        <f t="shared" si="19"/>
        <v>-3.1444300996391785E-9</v>
      </c>
      <c r="BB27" s="35"/>
      <c r="BC27" s="35"/>
      <c r="BD27" s="35"/>
      <c r="BJ27" s="35">
        <v>7.8650000000000001E-7</v>
      </c>
      <c r="BK27" s="35">
        <v>3.98318653238</v>
      </c>
      <c r="BL27" s="35">
        <v>1265.5674786264001</v>
      </c>
      <c r="BM27" s="29">
        <f t="shared" si="24"/>
        <v>6.5162955695209933E-7</v>
      </c>
      <c r="BN27" s="29">
        <f t="shared" si="25"/>
        <v>6.5158986314609339E-7</v>
      </c>
      <c r="BO27" s="29">
        <f t="shared" si="26"/>
        <v>6.5158986305783065E-7</v>
      </c>
      <c r="BP27" s="29">
        <f t="shared" si="27"/>
        <v>6.5158986305783065E-7</v>
      </c>
      <c r="BR27" s="35">
        <v>1.6521000000000001E-7</v>
      </c>
      <c r="BS27" s="35">
        <v>5.8984010062100003</v>
      </c>
      <c r="BT27" s="35">
        <v>526.50957135689998</v>
      </c>
      <c r="BU27" s="29">
        <f t="shared" si="28"/>
        <v>-5.0830814968918818E-8</v>
      </c>
      <c r="BV27" s="29">
        <f t="shared" si="29"/>
        <v>-5.0824921087554406E-8</v>
      </c>
      <c r="BW27" s="29">
        <f t="shared" si="30"/>
        <v>-5.0824921074449701E-8</v>
      </c>
      <c r="BX27" s="29">
        <f t="shared" si="31"/>
        <v>-5.0824921074449701E-8</v>
      </c>
      <c r="BZ27" s="35">
        <v>3.0610000000000001E-8</v>
      </c>
      <c r="CA27" s="35">
        <v>2.3988086691100001</v>
      </c>
      <c r="CB27" s="35">
        <v>532.87235883230005</v>
      </c>
      <c r="CC27" s="29">
        <f t="shared" si="32"/>
        <v>1.7771803807303553E-9</v>
      </c>
      <c r="CD27" s="29">
        <f t="shared" si="33"/>
        <v>1.7760207896018852E-9</v>
      </c>
      <c r="CE27" s="29">
        <f t="shared" si="34"/>
        <v>1.7760207870235666E-9</v>
      </c>
      <c r="CF27" s="29">
        <f t="shared" si="35"/>
        <v>1.7760207870235666E-9</v>
      </c>
      <c r="CH27" s="35">
        <v>2.9499999999999999E-9</v>
      </c>
      <c r="CI27" s="35">
        <v>1.75924202728</v>
      </c>
      <c r="CJ27" s="35">
        <v>1073.6090241908</v>
      </c>
      <c r="CK27" s="29">
        <f t="shared" si="36"/>
        <v>2.7740396702590159E-9</v>
      </c>
      <c r="CL27" s="29">
        <f t="shared" si="37"/>
        <v>2.7741163905156981E-9</v>
      </c>
      <c r="CM27" s="29">
        <f t="shared" si="38"/>
        <v>2.7741163906862631E-9</v>
      </c>
      <c r="CN27" s="29">
        <f t="shared" si="39"/>
        <v>2.7741163906862631E-9</v>
      </c>
      <c r="CP27" s="35"/>
      <c r="CQ27" s="35"/>
      <c r="CR27" s="35"/>
      <c r="CX27" s="35"/>
      <c r="CY27" s="35"/>
      <c r="CZ27" s="35"/>
      <c r="DF27" s="35">
        <v>1.9118760000000001E-5</v>
      </c>
      <c r="DG27" s="35">
        <v>0.85621927418999999</v>
      </c>
      <c r="DH27" s="35">
        <v>412.3710968744</v>
      </c>
      <c r="DI27" s="29">
        <f t="shared" si="44"/>
        <v>5.6513341755595207E-6</v>
      </c>
      <c r="DJ27" s="29">
        <f t="shared" si="45"/>
        <v>5.651870519593568E-6</v>
      </c>
      <c r="DK27" s="29">
        <f t="shared" si="46"/>
        <v>5.6518705207861065E-6</v>
      </c>
      <c r="DL27" s="29">
        <f t="shared" si="47"/>
        <v>5.6518705207861065E-6</v>
      </c>
      <c r="DN27" s="35">
        <v>4.8468900000000003E-6</v>
      </c>
      <c r="DO27" s="35">
        <v>2.4688279318599999</v>
      </c>
      <c r="DP27" s="35">
        <v>949.17560896980001</v>
      </c>
      <c r="DQ27" s="29">
        <f t="shared" si="48"/>
        <v>2.7626214423700989E-6</v>
      </c>
      <c r="DR27" s="29">
        <f t="shared" si="49"/>
        <v>2.7623522498049811E-6</v>
      </c>
      <c r="DS27" s="29">
        <f t="shared" si="50"/>
        <v>2.7623522492064367E-6</v>
      </c>
      <c r="DT27" s="29">
        <f t="shared" si="51"/>
        <v>2.7623522492064367E-6</v>
      </c>
      <c r="DV27" s="35">
        <v>7.0450999999999995E-7</v>
      </c>
      <c r="DW27" s="35">
        <v>1.5098835748399999</v>
      </c>
      <c r="DX27" s="35">
        <v>213.29909543799999</v>
      </c>
      <c r="DY27" s="29">
        <f t="shared" si="52"/>
        <v>1.8239286710797765E-7</v>
      </c>
      <c r="DZ27" s="29">
        <f t="shared" si="53"/>
        <v>1.8238253085848249E-7</v>
      </c>
      <c r="EA27" s="29">
        <f t="shared" si="54"/>
        <v>1.823825308354996E-7</v>
      </c>
      <c r="EB27" s="29">
        <f t="shared" si="55"/>
        <v>1.823825308354996E-7</v>
      </c>
      <c r="ED27" s="35">
        <v>9.8119999999999995E-8</v>
      </c>
      <c r="EE27" s="35">
        <v>6.2601685951899997</v>
      </c>
      <c r="EF27" s="35">
        <v>103.0927742186</v>
      </c>
      <c r="EG27" s="29">
        <f t="shared" si="56"/>
        <v>-7.9007936883081655E-9</v>
      </c>
      <c r="EH27" s="29">
        <f t="shared" si="57"/>
        <v>-7.9000756882715969E-9</v>
      </c>
      <c r="EI27" s="29">
        <f t="shared" si="58"/>
        <v>-7.9000756866751036E-9</v>
      </c>
      <c r="EJ27" s="29">
        <f t="shared" si="59"/>
        <v>-7.9000756866751036E-9</v>
      </c>
      <c r="EL27" s="35">
        <v>9.1600000000000006E-9</v>
      </c>
      <c r="EM27" s="35">
        <v>1.87129662931</v>
      </c>
      <c r="EN27" s="35">
        <v>1148.2476104062</v>
      </c>
      <c r="EO27" s="29">
        <f t="shared" si="60"/>
        <v>-9.2050695901163948E-10</v>
      </c>
      <c r="EP27" s="29">
        <f t="shared" si="61"/>
        <v>-9.197617469765958E-10</v>
      </c>
      <c r="EQ27" s="29">
        <f t="shared" si="62"/>
        <v>-9.1976174531963164E-10</v>
      </c>
      <c r="ER27" s="29">
        <f t="shared" si="63"/>
        <v>-9.1976174531963164E-10</v>
      </c>
      <c r="ET27" s="35"/>
      <c r="EU27" s="35"/>
      <c r="EV27" s="35"/>
    </row>
    <row r="28" spans="1:152" s="29" customFormat="1" ht="13.5" x14ac:dyDescent="0.3">
      <c r="A28" s="29">
        <f>SUM(BM1:BM249)</f>
        <v>2.1279333497108095E-2</v>
      </c>
      <c r="B28" s="29">
        <f>SUM(BU1:BU141)</f>
        <v>-3.1386346988500016E-4</v>
      </c>
      <c r="C28" s="29">
        <f>SUM(CC1:CC81)</f>
        <v>-7.5335680878714327E-5</v>
      </c>
      <c r="D28" s="29">
        <f>SUM(CK1:CK42)</f>
        <v>1.9487177754746208E-6</v>
      </c>
      <c r="E28" s="29">
        <f>SUM(CS1:CS12)</f>
        <v>2.2125203085321455E-7</v>
      </c>
      <c r="F28" s="29">
        <f>SUM(DA1:DA5)</f>
        <v>-1.0746209371920737E-8</v>
      </c>
      <c r="N28" s="35">
        <v>1.431997E-5</v>
      </c>
      <c r="O28" s="35">
        <v>4.29683690269</v>
      </c>
      <c r="P28" s="35">
        <v>625.67019231239999</v>
      </c>
      <c r="Q28" s="29">
        <f t="shared" si="0"/>
        <v>-4.52822557135867E-6</v>
      </c>
      <c r="R28" s="29">
        <f t="shared" si="1"/>
        <v>-4.5276202796865753E-6</v>
      </c>
      <c r="S28" s="29">
        <f t="shared" si="2"/>
        <v>-4.5276202783407323E-6</v>
      </c>
      <c r="T28" s="29">
        <f t="shared" si="3"/>
        <v>-4.5276202783407323E-6</v>
      </c>
      <c r="V28" s="35">
        <v>1.9478400000000001E-6</v>
      </c>
      <c r="W28" s="35">
        <v>2.21879010911</v>
      </c>
      <c r="X28" s="35">
        <v>323.50541665740002</v>
      </c>
      <c r="Y28" s="29">
        <f t="shared" si="4"/>
        <v>7.2403173320883459E-7</v>
      </c>
      <c r="Z28" s="29">
        <f t="shared" si="5"/>
        <v>7.2407339089386605E-7</v>
      </c>
      <c r="AA28" s="29">
        <f t="shared" si="6"/>
        <v>7.2407339098649058E-7</v>
      </c>
      <c r="AB28" s="29">
        <f t="shared" si="7"/>
        <v>7.2407339098649058E-7</v>
      </c>
      <c r="AD28" s="35">
        <v>5.8474999999999999E-7</v>
      </c>
      <c r="AE28" s="35">
        <v>0.83216317443999999</v>
      </c>
      <c r="AF28" s="35">
        <v>199.0720014364</v>
      </c>
      <c r="AG28" s="29">
        <f t="shared" si="8"/>
        <v>-3.5244692375022118E-7</v>
      </c>
      <c r="AH28" s="29">
        <f t="shared" si="9"/>
        <v>-3.5245353832376599E-7</v>
      </c>
      <c r="AI28" s="29">
        <f t="shared" si="10"/>
        <v>-3.5245353833847281E-7</v>
      </c>
      <c r="AJ28" s="29">
        <f t="shared" si="11"/>
        <v>-3.5245353833847281E-7</v>
      </c>
      <c r="AL28" s="35">
        <v>5.6750000000000002E-8</v>
      </c>
      <c r="AM28" s="35">
        <v>2.5209641768500002</v>
      </c>
      <c r="AN28" s="35">
        <v>508.35032409220003</v>
      </c>
      <c r="AO28" s="29">
        <f t="shared" si="12"/>
        <v>-1.2275810436249333E-8</v>
      </c>
      <c r="AP28" s="29">
        <f t="shared" si="13"/>
        <v>-1.2277816165120798E-8</v>
      </c>
      <c r="AQ28" s="29">
        <f t="shared" si="14"/>
        <v>-1.227781616958044E-8</v>
      </c>
      <c r="AR28" s="29">
        <f t="shared" si="15"/>
        <v>-1.227781616958044E-8</v>
      </c>
      <c r="AT28" s="35">
        <v>3.9300000000000003E-9</v>
      </c>
      <c r="AU28" s="35">
        <v>6.2418462180700001</v>
      </c>
      <c r="AV28" s="35">
        <v>956.28915597059995</v>
      </c>
      <c r="AW28" s="29">
        <f t="shared" si="16"/>
        <v>-3.8375329251978258E-9</v>
      </c>
      <c r="AX28" s="29">
        <f t="shared" si="17"/>
        <v>-3.8374752030636272E-9</v>
      </c>
      <c r="AY28" s="29">
        <f t="shared" si="18"/>
        <v>-3.8374752029352661E-9</v>
      </c>
      <c r="AZ28" s="29">
        <f t="shared" si="19"/>
        <v>-3.8374752029352661E-9</v>
      </c>
      <c r="BB28" s="35"/>
      <c r="BC28" s="35"/>
      <c r="BD28" s="35"/>
      <c r="BJ28" s="35">
        <v>6.9935000000000003E-7</v>
      </c>
      <c r="BK28" s="35">
        <v>2.5600621642400001</v>
      </c>
      <c r="BL28" s="35">
        <v>956.28915597059995</v>
      </c>
      <c r="BM28" s="29">
        <f t="shared" si="24"/>
        <v>5.0809518697614349E-7</v>
      </c>
      <c r="BN28" s="29">
        <f t="shared" si="25"/>
        <v>5.0806246075590198E-7</v>
      </c>
      <c r="BO28" s="29">
        <f t="shared" si="26"/>
        <v>5.0806246068313508E-7</v>
      </c>
      <c r="BP28" s="29">
        <f t="shared" si="27"/>
        <v>5.0806246068313508E-7</v>
      </c>
      <c r="BR28" s="35">
        <v>1.6698E-7</v>
      </c>
      <c r="BS28" s="35">
        <v>5.6666303494800001</v>
      </c>
      <c r="BT28" s="35">
        <v>1265.5674786264001</v>
      </c>
      <c r="BU28" s="29">
        <f t="shared" si="28"/>
        <v>7.7358471277121531E-8</v>
      </c>
      <c r="BV28" s="29">
        <f t="shared" si="29"/>
        <v>7.7371807359187141E-8</v>
      </c>
      <c r="BW28" s="29">
        <f t="shared" si="30"/>
        <v>7.7371807388838985E-8</v>
      </c>
      <c r="BX28" s="29">
        <f t="shared" si="31"/>
        <v>7.7371807388838985E-8</v>
      </c>
      <c r="BZ28" s="35">
        <v>2.1550000000000001E-8</v>
      </c>
      <c r="CA28" s="35">
        <v>4.7799063714000001</v>
      </c>
      <c r="CB28" s="35">
        <v>942.06206196899996</v>
      </c>
      <c r="CC28" s="29">
        <f t="shared" si="32"/>
        <v>7.1779594298318371E-9</v>
      </c>
      <c r="CD28" s="29">
        <f t="shared" si="33"/>
        <v>7.1793225591514171E-9</v>
      </c>
      <c r="CE28" s="29">
        <f t="shared" si="34"/>
        <v>7.1793225621822052E-9</v>
      </c>
      <c r="CF28" s="29">
        <f t="shared" si="35"/>
        <v>7.1793225621822052E-9</v>
      </c>
      <c r="CH28" s="35">
        <v>2.8200000000000002E-9</v>
      </c>
      <c r="CI28" s="35">
        <v>3.1108780139899999</v>
      </c>
      <c r="CJ28" s="35">
        <v>533.62311835770004</v>
      </c>
      <c r="CK28" s="29">
        <f t="shared" si="36"/>
        <v>1.9879628792077618E-9</v>
      </c>
      <c r="CL28" s="29">
        <f t="shared" si="37"/>
        <v>1.9878868735667008E-9</v>
      </c>
      <c r="CM28" s="29">
        <f t="shared" si="38"/>
        <v>1.9878868733977012E-9</v>
      </c>
      <c r="CN28" s="29">
        <f t="shared" si="39"/>
        <v>1.9878868733977012E-9</v>
      </c>
      <c r="CP28" s="35"/>
      <c r="CQ28" s="35"/>
      <c r="CR28" s="35"/>
      <c r="CX28" s="35"/>
      <c r="CY28" s="35"/>
      <c r="CZ28" s="35"/>
      <c r="DF28" s="35">
        <v>2.1276440000000001E-5</v>
      </c>
      <c r="DG28" s="35">
        <v>6.1275146175000001</v>
      </c>
      <c r="DH28" s="35">
        <v>742.99006053259995</v>
      </c>
      <c r="DI28" s="29">
        <f t="shared" si="44"/>
        <v>1.6880045544239344E-5</v>
      </c>
      <c r="DJ28" s="29">
        <f t="shared" si="45"/>
        <v>1.6879360242915765E-5</v>
      </c>
      <c r="DK28" s="29">
        <f t="shared" si="46"/>
        <v>1.6879360241391986E-5</v>
      </c>
      <c r="DL28" s="29">
        <f t="shared" si="47"/>
        <v>1.6879360241391986E-5</v>
      </c>
      <c r="DN28" s="35">
        <v>3.3755499999999998E-6</v>
      </c>
      <c r="DO28" s="35">
        <v>3.1678195111999998</v>
      </c>
      <c r="DP28" s="35">
        <v>956.28915597059995</v>
      </c>
      <c r="DQ28" s="29">
        <f t="shared" si="48"/>
        <v>3.3377530840496341E-6</v>
      </c>
      <c r="DR28" s="29">
        <f t="shared" si="49"/>
        <v>3.3377187729531435E-6</v>
      </c>
      <c r="DS28" s="29">
        <f t="shared" si="50"/>
        <v>3.3377187728768377E-6</v>
      </c>
      <c r="DT28" s="29">
        <f t="shared" si="51"/>
        <v>3.3377187728768377E-6</v>
      </c>
      <c r="DV28" s="35">
        <v>8.0327999999999998E-7</v>
      </c>
      <c r="DW28" s="35">
        <v>2.98122361797</v>
      </c>
      <c r="DX28" s="35">
        <v>742.99006053259995</v>
      </c>
      <c r="DY28" s="29">
        <f t="shared" si="52"/>
        <v>-6.3499213282904451E-7</v>
      </c>
      <c r="DZ28" s="29">
        <f t="shared" si="53"/>
        <v>-6.3496610152930625E-7</v>
      </c>
      <c r="EA28" s="29">
        <f t="shared" si="54"/>
        <v>-6.3496610147142542E-7</v>
      </c>
      <c r="EB28" s="29">
        <f t="shared" si="55"/>
        <v>-6.3496610147142542E-7</v>
      </c>
      <c r="ED28" s="35">
        <v>9.3009999999999997E-8</v>
      </c>
      <c r="EE28" s="35">
        <v>3.4512681247599999</v>
      </c>
      <c r="EF28" s="35">
        <v>838.96928775039999</v>
      </c>
      <c r="EG28" s="29">
        <f t="shared" si="56"/>
        <v>-1.8573033259891775E-8</v>
      </c>
      <c r="EH28" s="29">
        <f t="shared" si="57"/>
        <v>-1.8578478134947399E-8</v>
      </c>
      <c r="EI28" s="29">
        <f t="shared" si="58"/>
        <v>-1.8578478147053482E-8</v>
      </c>
      <c r="EJ28" s="29">
        <f t="shared" si="59"/>
        <v>-1.8578478147053482E-8</v>
      </c>
      <c r="EL28" s="35">
        <v>9.5499999999999995E-9</v>
      </c>
      <c r="EM28" s="35">
        <v>0.66801367802</v>
      </c>
      <c r="EN28" s="35">
        <v>1361.5467058442</v>
      </c>
      <c r="EO28" s="29">
        <f t="shared" si="60"/>
        <v>-6.7151782717690038E-9</v>
      </c>
      <c r="EP28" s="29">
        <f t="shared" si="61"/>
        <v>-6.7158366191255916E-9</v>
      </c>
      <c r="EQ28" s="29">
        <f t="shared" si="62"/>
        <v>-6.7158366205893315E-9</v>
      </c>
      <c r="ER28" s="29">
        <f t="shared" si="63"/>
        <v>-6.7158366205893315E-9</v>
      </c>
      <c r="ET28" s="35"/>
      <c r="EU28" s="35"/>
      <c r="EV28" s="35"/>
    </row>
    <row r="29" spans="1:152" s="29" customFormat="1" ht="13.5" x14ac:dyDescent="0.3">
      <c r="N29" s="35">
        <v>9.7327799999999997E-6</v>
      </c>
      <c r="O29" s="35">
        <v>4.0976495706499998</v>
      </c>
      <c r="P29" s="35">
        <v>95.979227217800002</v>
      </c>
      <c r="Q29" s="29">
        <f t="shared" si="0"/>
        <v>7.8835120871375839E-6</v>
      </c>
      <c r="R29" s="29">
        <f t="shared" si="1"/>
        <v>7.8834730760955048E-6</v>
      </c>
      <c r="S29" s="29">
        <f t="shared" si="2"/>
        <v>7.8834730760087669E-6</v>
      </c>
      <c r="T29" s="29">
        <f t="shared" si="3"/>
        <v>7.8834730760087669E-6</v>
      </c>
      <c r="V29" s="35">
        <v>2.3433999999999999E-6</v>
      </c>
      <c r="W29" s="35">
        <v>4.0346997033200003</v>
      </c>
      <c r="X29" s="35">
        <v>949.17560896980001</v>
      </c>
      <c r="Y29" s="29">
        <f t="shared" si="4"/>
        <v>1.9320319654260251E-6</v>
      </c>
      <c r="Z29" s="29">
        <f t="shared" si="5"/>
        <v>1.932121601234773E-6</v>
      </c>
      <c r="AA29" s="29">
        <f t="shared" si="6"/>
        <v>1.932121601434062E-6</v>
      </c>
      <c r="AB29" s="29">
        <f t="shared" si="7"/>
        <v>1.932121601434062E-6</v>
      </c>
      <c r="AD29" s="35">
        <v>4.0149999999999999E-7</v>
      </c>
      <c r="AE29" s="35">
        <v>4.0248544474000001</v>
      </c>
      <c r="AF29" s="35">
        <v>21.340641002400002</v>
      </c>
      <c r="AG29" s="29">
        <f t="shared" si="8"/>
        <v>-1.3424403047631701E-7</v>
      </c>
      <c r="AH29" s="29">
        <f t="shared" si="9"/>
        <v>-1.3424460551995749E-7</v>
      </c>
      <c r="AI29" s="29">
        <f t="shared" si="10"/>
        <v>-1.3424460552123593E-7</v>
      </c>
      <c r="AJ29" s="29">
        <f t="shared" si="11"/>
        <v>-1.3424460552123593E-7</v>
      </c>
      <c r="AL29" s="35">
        <v>5.3990000000000002E-8</v>
      </c>
      <c r="AM29" s="35">
        <v>2.9118468710499998</v>
      </c>
      <c r="AN29" s="35">
        <v>1045.1548361876</v>
      </c>
      <c r="AO29" s="29">
        <f t="shared" si="12"/>
        <v>2.7443129599451379E-8</v>
      </c>
      <c r="AP29" s="29">
        <f t="shared" si="13"/>
        <v>2.744659002417923E-8</v>
      </c>
      <c r="AQ29" s="29">
        <f t="shared" si="14"/>
        <v>2.7446590031873154E-8</v>
      </c>
      <c r="AR29" s="29">
        <f t="shared" si="15"/>
        <v>2.7446590031873154E-8</v>
      </c>
      <c r="AT29" s="35">
        <v>3.8099999999999999E-9</v>
      </c>
      <c r="AU29" s="35">
        <v>5.2546696604000003</v>
      </c>
      <c r="AV29" s="35">
        <v>309.27832265580003</v>
      </c>
      <c r="AW29" s="29">
        <f t="shared" si="16"/>
        <v>-2.5054842755653503E-9</v>
      </c>
      <c r="AX29" s="29">
        <f t="shared" si="17"/>
        <v>-2.5055474911820805E-9</v>
      </c>
      <c r="AY29" s="29">
        <f t="shared" si="18"/>
        <v>-2.5055474913226329E-9</v>
      </c>
      <c r="AZ29" s="29">
        <f t="shared" si="19"/>
        <v>-2.5055474913226329E-9</v>
      </c>
      <c r="BB29" s="35"/>
      <c r="BC29" s="35"/>
      <c r="BD29" s="35"/>
      <c r="BJ29" s="35">
        <v>5.5596999999999997E-7</v>
      </c>
      <c r="BK29" s="35">
        <v>0.37500753016999999</v>
      </c>
      <c r="BL29" s="35">
        <v>1375.7737998458001</v>
      </c>
      <c r="BM29" s="29">
        <f t="shared" si="24"/>
        <v>-4.1465291456639982E-7</v>
      </c>
      <c r="BN29" s="29">
        <f t="shared" si="25"/>
        <v>-4.1468919704141765E-7</v>
      </c>
      <c r="BO29" s="29">
        <f t="shared" si="26"/>
        <v>-4.1468919712208579E-7</v>
      </c>
      <c r="BP29" s="29">
        <f t="shared" si="27"/>
        <v>-4.1468919712208579E-7</v>
      </c>
      <c r="BR29" s="35">
        <v>1.5815E-7</v>
      </c>
      <c r="BS29" s="35">
        <v>4.4331478639300004</v>
      </c>
      <c r="BT29" s="35">
        <v>1045.1548361876</v>
      </c>
      <c r="BU29" s="29">
        <f t="shared" si="28"/>
        <v>-1.3205162406752172E-7</v>
      </c>
      <c r="BV29" s="29">
        <f t="shared" si="29"/>
        <v>-1.3204514648579252E-7</v>
      </c>
      <c r="BW29" s="29">
        <f t="shared" si="30"/>
        <v>-1.3204514647138912E-7</v>
      </c>
      <c r="BX29" s="29">
        <f t="shared" si="31"/>
        <v>-1.3204514647138912E-7</v>
      </c>
      <c r="BZ29" s="35">
        <v>2.1430000000000001E-8</v>
      </c>
      <c r="CA29" s="35">
        <v>3.8872733878600001</v>
      </c>
      <c r="CB29" s="35">
        <v>426.59819087599999</v>
      </c>
      <c r="CC29" s="29">
        <f t="shared" si="32"/>
        <v>-3.8268566308728148E-9</v>
      </c>
      <c r="CD29" s="29">
        <f t="shared" si="33"/>
        <v>-3.8274971817923036E-9</v>
      </c>
      <c r="CE29" s="29">
        <f t="shared" si="34"/>
        <v>-3.8274971832165391E-9</v>
      </c>
      <c r="CF29" s="29">
        <f t="shared" si="35"/>
        <v>-3.8274971832165391E-9</v>
      </c>
      <c r="CH29" s="35">
        <v>2.6299999999999998E-9</v>
      </c>
      <c r="CI29" s="35">
        <v>0.55255030186999998</v>
      </c>
      <c r="CJ29" s="35">
        <v>426.59819087599999</v>
      </c>
      <c r="CK29" s="29">
        <f t="shared" si="36"/>
        <v>9.5758754544112273E-10</v>
      </c>
      <c r="CL29" s="29">
        <f t="shared" si="37"/>
        <v>9.5766195701067393E-10</v>
      </c>
      <c r="CM29" s="29">
        <f t="shared" si="38"/>
        <v>9.5766195717612411E-10</v>
      </c>
      <c r="CN29" s="29">
        <f t="shared" si="39"/>
        <v>9.5766195717612411E-10</v>
      </c>
      <c r="CP29" s="35"/>
      <c r="CQ29" s="35"/>
      <c r="CR29" s="35"/>
      <c r="CX29" s="35"/>
      <c r="CY29" s="35"/>
      <c r="CZ29" s="35"/>
      <c r="DF29" s="35">
        <v>1.610549E-5</v>
      </c>
      <c r="DG29" s="35">
        <v>3.0886778927499998</v>
      </c>
      <c r="DH29" s="35">
        <v>1368.6602528450001</v>
      </c>
      <c r="DI29" s="29">
        <f t="shared" si="44"/>
        <v>1.5828968924206915E-5</v>
      </c>
      <c r="DJ29" s="29">
        <f t="shared" si="45"/>
        <v>1.5829258477086872E-5</v>
      </c>
      <c r="DK29" s="29">
        <f t="shared" si="46"/>
        <v>1.5829258477730502E-5</v>
      </c>
      <c r="DL29" s="29">
        <f t="shared" si="47"/>
        <v>1.5829258477730502E-5</v>
      </c>
      <c r="DN29" s="35">
        <v>4.0173800000000002E-6</v>
      </c>
      <c r="DO29" s="35">
        <v>4.6052884154099996</v>
      </c>
      <c r="DP29" s="35">
        <v>309.27832265580003</v>
      </c>
      <c r="DQ29" s="29">
        <f t="shared" si="48"/>
        <v>-3.9342575673752793E-6</v>
      </c>
      <c r="DR29" s="29">
        <f t="shared" si="49"/>
        <v>-3.9342754719839019E-6</v>
      </c>
      <c r="DS29" s="29">
        <f t="shared" si="50"/>
        <v>-3.9342754720237107E-6</v>
      </c>
      <c r="DT29" s="29">
        <f t="shared" si="51"/>
        <v>-3.9342754720237107E-6</v>
      </c>
      <c r="DV29" s="35">
        <v>5.6202999999999996E-7</v>
      </c>
      <c r="DW29" s="35">
        <v>0.95534810533000003</v>
      </c>
      <c r="DX29" s="35">
        <v>1162.4747044077999</v>
      </c>
      <c r="DY29" s="29">
        <f t="shared" si="52"/>
        <v>3.0998310716193763E-7</v>
      </c>
      <c r="DZ29" s="29">
        <f t="shared" si="53"/>
        <v>3.1002191548614331E-7</v>
      </c>
      <c r="EA29" s="29">
        <f t="shared" si="54"/>
        <v>3.1002191557242828E-7</v>
      </c>
      <c r="EB29" s="29">
        <f t="shared" si="55"/>
        <v>3.1002191557242828E-7</v>
      </c>
      <c r="ED29" s="35">
        <v>6.6720000000000005E-8</v>
      </c>
      <c r="EE29" s="35">
        <v>1.8700490536400001</v>
      </c>
      <c r="EF29" s="35">
        <v>302.16477565500003</v>
      </c>
      <c r="EG29" s="29">
        <f t="shared" si="56"/>
        <v>5.8724425334221992E-8</v>
      </c>
      <c r="EH29" s="29">
        <f t="shared" si="57"/>
        <v>5.8725106788591895E-8</v>
      </c>
      <c r="EI29" s="29">
        <f t="shared" si="58"/>
        <v>5.8725106790107051E-8</v>
      </c>
      <c r="EJ29" s="29">
        <f t="shared" si="59"/>
        <v>5.8725106790107051E-8</v>
      </c>
      <c r="EL29" s="35">
        <v>7.8800000000000001E-9</v>
      </c>
      <c r="EM29" s="35">
        <v>1.4751545055299999</v>
      </c>
      <c r="EN29" s="35">
        <v>1272.6810256271999</v>
      </c>
      <c r="EO29" s="29">
        <f t="shared" si="60"/>
        <v>-7.7858250319400291E-9</v>
      </c>
      <c r="EP29" s="29">
        <f t="shared" si="61"/>
        <v>-7.7859350816397587E-9</v>
      </c>
      <c r="EQ29" s="29">
        <f t="shared" si="62"/>
        <v>-7.7859350818843775E-9</v>
      </c>
      <c r="ER29" s="29">
        <f t="shared" si="63"/>
        <v>-7.7859350818843775E-9</v>
      </c>
      <c r="ET29" s="35"/>
      <c r="EU29" s="35"/>
      <c r="EV29" s="35"/>
    </row>
    <row r="30" spans="1:152" s="29" customFormat="1" ht="13.5" x14ac:dyDescent="0.3">
      <c r="A30" s="29" t="s">
        <v>213</v>
      </c>
      <c r="B30" s="29" t="s">
        <v>214</v>
      </c>
      <c r="C30" s="29" t="s">
        <v>215</v>
      </c>
      <c r="D30" s="29" t="s">
        <v>216</v>
      </c>
      <c r="E30" s="29" t="s">
        <v>217</v>
      </c>
      <c r="F30" s="29" t="s">
        <v>218</v>
      </c>
      <c r="N30" s="35">
        <v>8.8443900000000005E-6</v>
      </c>
      <c r="O30" s="35">
        <v>2.4370142612299999</v>
      </c>
      <c r="P30" s="35">
        <v>412.3710968744</v>
      </c>
      <c r="Q30" s="29">
        <f t="shared" si="0"/>
        <v>-8.4748916143443276E-6</v>
      </c>
      <c r="R30" s="29">
        <f t="shared" si="1"/>
        <v>-8.4748173240850501E-6</v>
      </c>
      <c r="S30" s="29">
        <f t="shared" si="2"/>
        <v>-8.4748173239198651E-6</v>
      </c>
      <c r="T30" s="29">
        <f t="shared" si="3"/>
        <v>-8.4748173239198651E-6</v>
      </c>
      <c r="V30" s="35">
        <v>1.83938E-6</v>
      </c>
      <c r="W30" s="35">
        <v>6.2796358882199996</v>
      </c>
      <c r="X30" s="35">
        <v>543.91805909619995</v>
      </c>
      <c r="Y30" s="29">
        <f t="shared" si="4"/>
        <v>-1.5242408608341211E-6</v>
      </c>
      <c r="Z30" s="29">
        <f t="shared" si="5"/>
        <v>-1.5242009811504055E-6</v>
      </c>
      <c r="AA30" s="29">
        <f t="shared" si="6"/>
        <v>-1.524200981061733E-6</v>
      </c>
      <c r="AB30" s="29">
        <f t="shared" si="7"/>
        <v>-1.524200981061733E-6</v>
      </c>
      <c r="AD30" s="35">
        <v>3.9784000000000002E-7</v>
      </c>
      <c r="AE30" s="35">
        <v>0.62416945827000003</v>
      </c>
      <c r="AF30" s="35">
        <v>323.50541665740002</v>
      </c>
      <c r="AG30" s="29">
        <f t="shared" si="8"/>
        <v>3.6570666853571578E-7</v>
      </c>
      <c r="AH30" s="29">
        <f t="shared" si="9"/>
        <v>3.6570305992536378E-7</v>
      </c>
      <c r="AI30" s="29">
        <f t="shared" si="10"/>
        <v>3.6570305991734E-7</v>
      </c>
      <c r="AJ30" s="29">
        <f t="shared" si="11"/>
        <v>3.6570305991734E-7</v>
      </c>
      <c r="AL30" s="35">
        <v>3.9960000000000002E-8</v>
      </c>
      <c r="AM30" s="35">
        <v>4.3029026117700004</v>
      </c>
      <c r="AN30" s="35">
        <v>88.865680217000005</v>
      </c>
      <c r="AO30" s="29">
        <f t="shared" si="12"/>
        <v>3.4336835298126833E-8</v>
      </c>
      <c r="AP30" s="29">
        <f t="shared" si="13"/>
        <v>3.4336705949142769E-8</v>
      </c>
      <c r="AQ30" s="29">
        <f t="shared" si="14"/>
        <v>3.4336705948855169E-8</v>
      </c>
      <c r="AR30" s="29">
        <f t="shared" si="15"/>
        <v>3.4336705948855169E-8</v>
      </c>
      <c r="AT30" s="35">
        <v>4.2100000000000001E-9</v>
      </c>
      <c r="AU30" s="35">
        <v>0.59561318532999996</v>
      </c>
      <c r="AV30" s="35">
        <v>117.31986822019999</v>
      </c>
      <c r="AW30" s="29">
        <f t="shared" si="16"/>
        <v>-3.3756097936493047E-9</v>
      </c>
      <c r="AX30" s="29">
        <f t="shared" si="17"/>
        <v>-3.3755887749937465E-9</v>
      </c>
      <c r="AY30" s="29">
        <f t="shared" si="18"/>
        <v>-3.375588774947012E-9</v>
      </c>
      <c r="AZ30" s="29">
        <f t="shared" si="19"/>
        <v>-3.375588774947012E-9</v>
      </c>
      <c r="BB30" s="35"/>
      <c r="BC30" s="35"/>
      <c r="BD30" s="35"/>
      <c r="BJ30" s="35">
        <v>5.1986000000000005E-7</v>
      </c>
      <c r="BK30" s="35">
        <v>0.99007119033000002</v>
      </c>
      <c r="BL30" s="35">
        <v>1596.1864422845999</v>
      </c>
      <c r="BM30" s="29">
        <f t="shared" si="24"/>
        <v>-1.0919696671076183E-7</v>
      </c>
      <c r="BN30" s="29">
        <f t="shared" si="25"/>
        <v>-1.0913919332796173E-7</v>
      </c>
      <c r="BO30" s="29">
        <f t="shared" si="26"/>
        <v>-1.0913919319950581E-7</v>
      </c>
      <c r="BP30" s="29">
        <f t="shared" si="27"/>
        <v>-1.0913919319950581E-7</v>
      </c>
      <c r="BR30" s="35">
        <v>1.3398000000000001E-7</v>
      </c>
      <c r="BS30" s="35">
        <v>4.3017903360499998</v>
      </c>
      <c r="BT30" s="35">
        <v>532.87235883230005</v>
      </c>
      <c r="BU30" s="29">
        <f t="shared" si="28"/>
        <v>1.2390521032087804E-7</v>
      </c>
      <c r="BV30" s="29">
        <f t="shared" si="29"/>
        <v>1.2390714444997719E-7</v>
      </c>
      <c r="BW30" s="29">
        <f t="shared" si="30"/>
        <v>1.2390714445427747E-7</v>
      </c>
      <c r="BX30" s="29">
        <f t="shared" si="31"/>
        <v>1.2390714445427747E-7</v>
      </c>
      <c r="BZ30" s="35">
        <v>2.2519999999999999E-8</v>
      </c>
      <c r="CA30" s="35">
        <v>0.37196434119999999</v>
      </c>
      <c r="CB30" s="35">
        <v>1155.3611574070001</v>
      </c>
      <c r="CC30" s="29">
        <f t="shared" si="32"/>
        <v>2.1594639622650726E-8</v>
      </c>
      <c r="CD30" s="29">
        <f t="shared" si="33"/>
        <v>2.159516522255329E-8</v>
      </c>
      <c r="CE30" s="29">
        <f t="shared" si="34"/>
        <v>2.1595165223721739E-8</v>
      </c>
      <c r="CF30" s="29">
        <f t="shared" si="35"/>
        <v>2.1595165223721739E-8</v>
      </c>
      <c r="CH30" s="35">
        <v>2.0799999999999998E-9</v>
      </c>
      <c r="CI30" s="35">
        <v>2.1754049688600001</v>
      </c>
      <c r="CJ30" s="35">
        <v>1155.3611574070001</v>
      </c>
      <c r="CK30" s="29">
        <f t="shared" si="36"/>
        <v>-1.0340661714626078E-9</v>
      </c>
      <c r="CL30" s="29">
        <f t="shared" si="37"/>
        <v>-1.0339176821809751E-9</v>
      </c>
      <c r="CM30" s="29">
        <f t="shared" si="38"/>
        <v>-1.0339176818508124E-9</v>
      </c>
      <c r="CN30" s="29">
        <f t="shared" si="39"/>
        <v>-1.0339176818508124E-9</v>
      </c>
      <c r="CP30" s="35"/>
      <c r="CQ30" s="35"/>
      <c r="CR30" s="35"/>
      <c r="CX30" s="35"/>
      <c r="CY30" s="35"/>
      <c r="CZ30" s="35"/>
      <c r="DF30" s="35">
        <v>1.479484E-5</v>
      </c>
      <c r="DG30" s="35">
        <v>2.6802619137199999</v>
      </c>
      <c r="DH30" s="35">
        <v>1478.8665740644001</v>
      </c>
      <c r="DI30" s="29">
        <f t="shared" si="44"/>
        <v>5.4436994471685111E-8</v>
      </c>
      <c r="DJ30" s="29">
        <f t="shared" si="45"/>
        <v>5.5995065762583634E-8</v>
      </c>
      <c r="DK30" s="29">
        <f t="shared" si="46"/>
        <v>5.5995069226909067E-8</v>
      </c>
      <c r="DL30" s="29">
        <f t="shared" si="47"/>
        <v>5.5995069226909067E-8</v>
      </c>
      <c r="DN30" s="35">
        <v>3.47378E-6</v>
      </c>
      <c r="DO30" s="35">
        <v>4.68148808722</v>
      </c>
      <c r="DP30" s="35">
        <v>14.227094001599999</v>
      </c>
      <c r="DQ30" s="29">
        <f t="shared" si="48"/>
        <v>6.9072619616500568E-7</v>
      </c>
      <c r="DR30" s="29">
        <f t="shared" si="49"/>
        <v>6.9072274703243283E-7</v>
      </c>
      <c r="DS30" s="29">
        <f t="shared" si="50"/>
        <v>6.9072274702476464E-7</v>
      </c>
      <c r="DT30" s="29">
        <f t="shared" si="51"/>
        <v>6.9072274702476464E-7</v>
      </c>
      <c r="DV30" s="35">
        <v>6.1648999999999998E-7</v>
      </c>
      <c r="DW30" s="35">
        <v>6.1013788985400002</v>
      </c>
      <c r="DX30" s="35">
        <v>1045.1548361876</v>
      </c>
      <c r="DY30" s="29">
        <f t="shared" si="52"/>
        <v>-2.8756030946284974E-7</v>
      </c>
      <c r="DZ30" s="29">
        <f t="shared" si="53"/>
        <v>-2.8760089497527402E-7</v>
      </c>
      <c r="EA30" s="29">
        <f t="shared" si="54"/>
        <v>-2.8760089506551225E-7</v>
      </c>
      <c r="EB30" s="29">
        <f t="shared" si="55"/>
        <v>-2.8760089506551225E-7</v>
      </c>
      <c r="ED30" s="35">
        <v>7.4420000000000001E-8</v>
      </c>
      <c r="EE30" s="35">
        <v>1.2804700762300001</v>
      </c>
      <c r="EF30" s="35">
        <v>742.99006053259995</v>
      </c>
      <c r="EG30" s="29">
        <f t="shared" si="56"/>
        <v>5.2818901577336005E-8</v>
      </c>
      <c r="EH30" s="29">
        <f t="shared" si="57"/>
        <v>5.2821675346949818E-8</v>
      </c>
      <c r="EI30" s="29">
        <f t="shared" si="58"/>
        <v>5.2821675353116945E-8</v>
      </c>
      <c r="EJ30" s="29">
        <f t="shared" si="59"/>
        <v>5.2821675353116945E-8</v>
      </c>
      <c r="EL30" s="35">
        <v>9.6600000000000001E-9</v>
      </c>
      <c r="EM30" s="35">
        <v>5.4745796804299998</v>
      </c>
      <c r="EN30" s="35">
        <v>220.41264243879999</v>
      </c>
      <c r="EO30" s="29">
        <f t="shared" si="60"/>
        <v>-9.0053064988938961E-9</v>
      </c>
      <c r="EP30" s="29">
        <f t="shared" si="61"/>
        <v>-9.0052516291486944E-9</v>
      </c>
      <c r="EQ30" s="29">
        <f t="shared" si="62"/>
        <v>-9.0052516290266952E-9</v>
      </c>
      <c r="ER30" s="29">
        <f t="shared" si="63"/>
        <v>-9.0052516290266952E-9</v>
      </c>
      <c r="ET30" s="35"/>
      <c r="EU30" s="35"/>
      <c r="EV30" s="35"/>
    </row>
    <row r="31" spans="1:152" s="29" customFormat="1" ht="13.5" x14ac:dyDescent="0.3">
      <c r="A31" s="29">
        <f>SUM(DI1:DI745)</f>
        <v>5.4311875682856403</v>
      </c>
      <c r="B31" s="29">
        <f>SUM(DQ1:DQ381)</f>
        <v>4.3407756169391749E-3</v>
      </c>
      <c r="C31" s="29">
        <f>SUM(DY1:DY190)</f>
        <v>-6.0706161513664431E-4</v>
      </c>
      <c r="D31" s="29">
        <f>SUM(EG1:EG98)</f>
        <v>-3.1674680299370922E-5</v>
      </c>
      <c r="E31" s="29">
        <f>SUM(EO1:EO46)</f>
        <v>8.1157331985755667E-7</v>
      </c>
      <c r="F31" s="29">
        <f>SUM(EW1:EW9)</f>
        <v>4.0647001528109925E-8</v>
      </c>
      <c r="N31" s="35">
        <v>7.3287499999999999E-6</v>
      </c>
      <c r="O31" s="35">
        <v>6.08534113239</v>
      </c>
      <c r="P31" s="35">
        <v>838.96928775039999</v>
      </c>
      <c r="Q31" s="29">
        <f t="shared" si="0"/>
        <v>4.7691169346682789E-6</v>
      </c>
      <c r="R31" s="29">
        <f t="shared" si="1"/>
        <v>4.7694493869254036E-6</v>
      </c>
      <c r="S31" s="29">
        <f t="shared" si="2"/>
        <v>4.769449387664561E-6</v>
      </c>
      <c r="T31" s="29">
        <f t="shared" si="3"/>
        <v>4.769449387664561E-6</v>
      </c>
      <c r="V31" s="35">
        <v>1.9852500000000002E-6</v>
      </c>
      <c r="W31" s="35">
        <v>1.50458442825</v>
      </c>
      <c r="X31" s="35">
        <v>838.96928775039999</v>
      </c>
      <c r="Y31" s="29">
        <f t="shared" si="4"/>
        <v>-1.6639224661851528E-6</v>
      </c>
      <c r="Z31" s="29">
        <f t="shared" si="5"/>
        <v>-1.6638577685738432E-6</v>
      </c>
      <c r="AA31" s="29">
        <f t="shared" si="6"/>
        <v>-1.6638577684299857E-6</v>
      </c>
      <c r="AB31" s="29">
        <f t="shared" si="7"/>
        <v>-1.6638577684299857E-6</v>
      </c>
      <c r="AD31" s="35">
        <v>3.5718000000000003E-7</v>
      </c>
      <c r="AE31" s="35">
        <v>2.3258124700199998</v>
      </c>
      <c r="AF31" s="35">
        <v>728.76296653099996</v>
      </c>
      <c r="AG31" s="29">
        <f t="shared" si="8"/>
        <v>-8.9776264504016097E-9</v>
      </c>
      <c r="AH31" s="29">
        <f t="shared" si="9"/>
        <v>-8.9590959320377525E-9</v>
      </c>
      <c r="AI31" s="29">
        <f t="shared" si="10"/>
        <v>-8.9590958908362253E-9</v>
      </c>
      <c r="AJ31" s="29">
        <f t="shared" si="11"/>
        <v>-8.9590958908362253E-9</v>
      </c>
      <c r="AL31" s="35">
        <v>3.8570000000000001E-8</v>
      </c>
      <c r="AM31" s="35">
        <v>3.5238136155199999</v>
      </c>
      <c r="AN31" s="35">
        <v>302.16477565500003</v>
      </c>
      <c r="AO31" s="29">
        <f t="shared" si="12"/>
        <v>-2.1058521392948358E-8</v>
      </c>
      <c r="AP31" s="29">
        <f t="shared" si="13"/>
        <v>-2.105782607027028E-8</v>
      </c>
      <c r="AQ31" s="29">
        <f t="shared" si="14"/>
        <v>-2.1057826068724223E-8</v>
      </c>
      <c r="AR31" s="29">
        <f t="shared" si="15"/>
        <v>-2.1057826068724223E-8</v>
      </c>
      <c r="AT31" s="35">
        <v>3.46E-9</v>
      </c>
      <c r="AU31" s="35">
        <v>4.7834831210599997</v>
      </c>
      <c r="AV31" s="35">
        <v>508.35032409220003</v>
      </c>
      <c r="AW31" s="29">
        <f t="shared" si="16"/>
        <v>3.0790305479268207E-9</v>
      </c>
      <c r="AX31" s="29">
        <f t="shared" si="17"/>
        <v>3.0790876827139465E-9</v>
      </c>
      <c r="AY31" s="29">
        <f t="shared" si="18"/>
        <v>3.0790876828409787E-9</v>
      </c>
      <c r="AZ31" s="29">
        <f t="shared" si="19"/>
        <v>3.0790876828409787E-9</v>
      </c>
      <c r="BB31" s="35"/>
      <c r="BC31" s="35"/>
      <c r="BD31" s="35"/>
      <c r="BJ31" s="35">
        <v>5.5194E-7</v>
      </c>
      <c r="BK31" s="35">
        <v>0.40176412034999998</v>
      </c>
      <c r="BL31" s="35">
        <v>525.7588118315</v>
      </c>
      <c r="BM31" s="29">
        <f t="shared" si="24"/>
        <v>-4.8862307604119971E-7</v>
      </c>
      <c r="BN31" s="29">
        <f t="shared" si="25"/>
        <v>-4.8861346551360076E-7</v>
      </c>
      <c r="BO31" s="29">
        <f t="shared" si="26"/>
        <v>-4.8861346549223171E-7</v>
      </c>
      <c r="BP31" s="29">
        <f t="shared" si="27"/>
        <v>-4.8861346549223171E-7</v>
      </c>
      <c r="BR31" s="35">
        <v>1.1744E-7</v>
      </c>
      <c r="BS31" s="35">
        <v>1.80990486955</v>
      </c>
      <c r="BT31" s="35">
        <v>956.28915597059995</v>
      </c>
      <c r="BU31" s="29">
        <f t="shared" si="28"/>
        <v>7.4048087586027009E-9</v>
      </c>
      <c r="BV31" s="29">
        <f t="shared" si="29"/>
        <v>7.3968271156785677E-9</v>
      </c>
      <c r="BW31" s="29">
        <f t="shared" si="30"/>
        <v>7.3968270979315003E-9</v>
      </c>
      <c r="BX31" s="29">
        <f t="shared" si="31"/>
        <v>7.3968270979315003E-9</v>
      </c>
      <c r="BZ31" s="35">
        <v>2.0190000000000001E-8</v>
      </c>
      <c r="CA31" s="35">
        <v>3.8998500046400002</v>
      </c>
      <c r="CB31" s="35">
        <v>846.08283475120004</v>
      </c>
      <c r="CC31" s="29">
        <f t="shared" si="32"/>
        <v>7.1705685453620313E-9</v>
      </c>
      <c r="CD31" s="29">
        <f t="shared" si="33"/>
        <v>7.1694313698278135E-9</v>
      </c>
      <c r="CE31" s="29">
        <f t="shared" si="34"/>
        <v>7.1694313672993846E-9</v>
      </c>
      <c r="CF31" s="29">
        <f t="shared" si="35"/>
        <v>7.1694313672993846E-9</v>
      </c>
      <c r="CH31" s="35">
        <v>1.8300000000000001E-9</v>
      </c>
      <c r="CI31" s="35">
        <v>4.3467086803799999</v>
      </c>
      <c r="CJ31" s="35">
        <v>525.7588118315</v>
      </c>
      <c r="CK31" s="29">
        <f t="shared" si="36"/>
        <v>1.7372977708006626E-9</v>
      </c>
      <c r="CL31" s="29">
        <f t="shared" si="37"/>
        <v>1.7373192999986973E-9</v>
      </c>
      <c r="CM31" s="29">
        <f t="shared" si="38"/>
        <v>1.7373193000465642E-9</v>
      </c>
      <c r="CN31" s="29">
        <f t="shared" si="39"/>
        <v>1.7373193000465642E-9</v>
      </c>
      <c r="CP31" s="35"/>
      <c r="CQ31" s="35"/>
      <c r="CR31" s="35"/>
      <c r="CX31" s="35"/>
      <c r="CY31" s="35"/>
      <c r="CZ31" s="35"/>
      <c r="DF31" s="35">
        <v>1.230708E-5</v>
      </c>
      <c r="DG31" s="35">
        <v>1.8904297970099999</v>
      </c>
      <c r="DH31" s="35">
        <v>323.50541665740002</v>
      </c>
      <c r="DI31" s="29">
        <f t="shared" si="44"/>
        <v>8.0148012053918467E-6</v>
      </c>
      <c r="DJ31" s="29">
        <f t="shared" si="45"/>
        <v>8.0150163617891584E-6</v>
      </c>
      <c r="DK31" s="29">
        <f t="shared" si="46"/>
        <v>8.0150163622675322E-6</v>
      </c>
      <c r="DL31" s="29">
        <f t="shared" si="47"/>
        <v>8.0150163622675322E-6</v>
      </c>
      <c r="DN31" s="35">
        <v>2.60753E-6</v>
      </c>
      <c r="DO31" s="35">
        <v>5.3429030610100003</v>
      </c>
      <c r="DP31" s="35">
        <v>846.08283475120004</v>
      </c>
      <c r="DQ31" s="29">
        <f t="shared" si="48"/>
        <v>2.5356561623387295E-6</v>
      </c>
      <c r="DR31" s="29">
        <f t="shared" si="49"/>
        <v>2.5356927901476662E-6</v>
      </c>
      <c r="DS31" s="29">
        <f t="shared" si="50"/>
        <v>2.5356927902290966E-6</v>
      </c>
      <c r="DT31" s="29">
        <f t="shared" si="51"/>
        <v>2.5356927902290966E-6</v>
      </c>
      <c r="DV31" s="35">
        <v>6.6571999999999996E-7</v>
      </c>
      <c r="DW31" s="35">
        <v>5.4730717807699998</v>
      </c>
      <c r="DX31" s="35">
        <v>199.0720014364</v>
      </c>
      <c r="DY31" s="29">
        <f t="shared" si="52"/>
        <v>-5.0119400685832001E-7</v>
      </c>
      <c r="DZ31" s="29">
        <f t="shared" si="53"/>
        <v>-5.0118779528701187E-7</v>
      </c>
      <c r="EA31" s="29">
        <f t="shared" si="54"/>
        <v>-5.0118779527320079E-7</v>
      </c>
      <c r="EB31" s="29">
        <f t="shared" si="55"/>
        <v>-5.0118779527320079E-7</v>
      </c>
      <c r="ED31" s="35">
        <v>7.1779999999999998E-8</v>
      </c>
      <c r="EE31" s="35">
        <v>0.92022189636999996</v>
      </c>
      <c r="EF31" s="35">
        <v>942.06206196899996</v>
      </c>
      <c r="EG31" s="29">
        <f t="shared" si="56"/>
        <v>-6.2535541334466776E-8</v>
      </c>
      <c r="EH31" s="29">
        <f t="shared" si="57"/>
        <v>-6.2537905122996212E-8</v>
      </c>
      <c r="EI31" s="29">
        <f t="shared" si="58"/>
        <v>-6.2537905128251628E-8</v>
      </c>
      <c r="EJ31" s="29">
        <f t="shared" si="59"/>
        <v>-6.2537905128251628E-8</v>
      </c>
      <c r="EL31" s="35">
        <v>7.8800000000000001E-9</v>
      </c>
      <c r="EM31" s="35">
        <v>2.4225286688500001</v>
      </c>
      <c r="EN31" s="35">
        <v>117.31986822019999</v>
      </c>
      <c r="EO31" s="29">
        <f t="shared" si="60"/>
        <v>-2.9547553666086291E-9</v>
      </c>
      <c r="EP31" s="29">
        <f t="shared" si="61"/>
        <v>-2.9548163968904362E-9</v>
      </c>
      <c r="EQ31" s="29">
        <f t="shared" si="62"/>
        <v>-2.9548163970261298E-9</v>
      </c>
      <c r="ER31" s="29">
        <f t="shared" si="63"/>
        <v>-2.9548163970261298E-9</v>
      </c>
      <c r="ET31" s="35"/>
      <c r="EU31" s="35"/>
      <c r="EV31" s="35"/>
    </row>
    <row r="32" spans="1:152" s="29" customFormat="1" ht="13.5" x14ac:dyDescent="0.3">
      <c r="N32" s="35">
        <v>7.3107199999999999E-6</v>
      </c>
      <c r="O32" s="35">
        <v>3.8059123395599999</v>
      </c>
      <c r="P32" s="35">
        <v>1581.9593482830001</v>
      </c>
      <c r="Q32" s="29">
        <f t="shared" si="0"/>
        <v>-2.4738346810071221E-6</v>
      </c>
      <c r="R32" s="29">
        <f t="shared" si="1"/>
        <v>-2.4746096619684159E-6</v>
      </c>
      <c r="S32" s="29">
        <f t="shared" si="2"/>
        <v>-2.474609663691513E-6</v>
      </c>
      <c r="T32" s="29">
        <f t="shared" si="3"/>
        <v>-2.474609663691513E-6</v>
      </c>
      <c r="V32" s="35">
        <v>1.86899E-6</v>
      </c>
      <c r="W32" s="35">
        <v>6.08620565908</v>
      </c>
      <c r="X32" s="35">
        <v>742.99006053259995</v>
      </c>
      <c r="Y32" s="29">
        <f t="shared" si="4"/>
        <v>1.4345465786600246E-6</v>
      </c>
      <c r="Z32" s="29">
        <f t="shared" si="5"/>
        <v>1.4344831911024259E-6</v>
      </c>
      <c r="AA32" s="29">
        <f t="shared" si="6"/>
        <v>1.4344831909614834E-6</v>
      </c>
      <c r="AB32" s="29">
        <f t="shared" si="7"/>
        <v>1.4344831909614834E-6</v>
      </c>
      <c r="AD32" s="35">
        <v>2.5619999999999998E-7</v>
      </c>
      <c r="AE32" s="35">
        <v>2.5124062386200001</v>
      </c>
      <c r="AF32" s="35">
        <v>1162.4747044077999</v>
      </c>
      <c r="AG32" s="29">
        <f t="shared" si="8"/>
        <v>-2.1174712374984287E-7</v>
      </c>
      <c r="AH32" s="29">
        <f t="shared" si="9"/>
        <v>-2.1173518361284164E-7</v>
      </c>
      <c r="AI32" s="29">
        <f t="shared" si="10"/>
        <v>-2.1173518358629202E-7</v>
      </c>
      <c r="AJ32" s="29">
        <f t="shared" si="11"/>
        <v>-2.1173518358629202E-7</v>
      </c>
      <c r="AL32" s="35">
        <v>3.7739999999999999E-8</v>
      </c>
      <c r="AM32" s="35">
        <v>4.0912531514600001</v>
      </c>
      <c r="AN32" s="35">
        <v>735.87651353180001</v>
      </c>
      <c r="AO32" s="29">
        <f t="shared" si="12"/>
        <v>-3.5638082367475984E-8</v>
      </c>
      <c r="AP32" s="29">
        <f t="shared" si="13"/>
        <v>-3.5638733117805749E-8</v>
      </c>
      <c r="AQ32" s="29">
        <f t="shared" si="14"/>
        <v>-3.5638733119252548E-8</v>
      </c>
      <c r="AR32" s="29">
        <f t="shared" si="15"/>
        <v>-3.5638733119252548E-8</v>
      </c>
      <c r="AT32" s="35">
        <v>3.1899999999999999E-9</v>
      </c>
      <c r="AU32" s="35">
        <v>3.47979828725</v>
      </c>
      <c r="AV32" s="35">
        <v>323.50541665740002</v>
      </c>
      <c r="AW32" s="29">
        <f t="shared" si="16"/>
        <v>-2.4589776932993678E-9</v>
      </c>
      <c r="AX32" s="29">
        <f t="shared" si="17"/>
        <v>-2.4589308778777603E-9</v>
      </c>
      <c r="AY32" s="29">
        <f t="shared" si="18"/>
        <v>-2.4589308777736695E-9</v>
      </c>
      <c r="AZ32" s="29">
        <f t="shared" si="19"/>
        <v>-2.4589308777736695E-9</v>
      </c>
      <c r="BB32" s="35"/>
      <c r="BC32" s="35"/>
      <c r="BD32" s="35"/>
      <c r="BJ32" s="35">
        <v>6.3455999999999999E-7</v>
      </c>
      <c r="BK32" s="35">
        <v>4.5007357433299999</v>
      </c>
      <c r="BL32" s="35">
        <v>735.87651353180001</v>
      </c>
      <c r="BM32" s="29">
        <f t="shared" si="24"/>
        <v>-4.6654262995392231E-7</v>
      </c>
      <c r="BN32" s="29">
        <f t="shared" si="25"/>
        <v>-4.6656516895552884E-7</v>
      </c>
      <c r="BO32" s="29">
        <f t="shared" si="26"/>
        <v>-4.6656516900564148E-7</v>
      </c>
      <c r="BP32" s="29">
        <f t="shared" si="27"/>
        <v>-4.6656516900564148E-7</v>
      </c>
      <c r="BR32" s="35">
        <v>1.1925000000000001E-7</v>
      </c>
      <c r="BS32" s="35">
        <v>4.3009456415400003</v>
      </c>
      <c r="BT32" s="35">
        <v>525.7588118315</v>
      </c>
      <c r="BU32" s="29">
        <f t="shared" si="28"/>
        <v>1.1480492832016788E-7</v>
      </c>
      <c r="BV32" s="29">
        <f t="shared" si="29"/>
        <v>1.1480613587534982E-7</v>
      </c>
      <c r="BW32" s="29">
        <f t="shared" si="30"/>
        <v>1.1480613587803455E-7</v>
      </c>
      <c r="BX32" s="29">
        <f t="shared" si="31"/>
        <v>1.1480613587803455E-7</v>
      </c>
      <c r="BZ32" s="35">
        <v>1.857E-8</v>
      </c>
      <c r="CA32" s="35">
        <v>1.19658907851</v>
      </c>
      <c r="CB32" s="35">
        <v>103.0927742186</v>
      </c>
      <c r="CC32" s="29">
        <f t="shared" si="32"/>
        <v>-1.7894342123665435E-8</v>
      </c>
      <c r="CD32" s="29">
        <f t="shared" si="33"/>
        <v>-1.7894305683304389E-8</v>
      </c>
      <c r="CE32" s="29">
        <f t="shared" si="34"/>
        <v>-1.7894305683223359E-8</v>
      </c>
      <c r="CF32" s="29">
        <f t="shared" si="35"/>
        <v>-1.7894305683223359E-8</v>
      </c>
      <c r="CH32" s="35">
        <v>1.8E-9</v>
      </c>
      <c r="CI32" s="35">
        <v>6.0777774454099998</v>
      </c>
      <c r="CJ32" s="35">
        <v>639.89728631399998</v>
      </c>
      <c r="CK32" s="29">
        <f t="shared" si="36"/>
        <v>-1.3010298354353714E-9</v>
      </c>
      <c r="CL32" s="29">
        <f t="shared" si="37"/>
        <v>-1.3010865169262125E-9</v>
      </c>
      <c r="CM32" s="29">
        <f t="shared" si="38"/>
        <v>-1.3010865170522396E-9</v>
      </c>
      <c r="CN32" s="29">
        <f t="shared" si="39"/>
        <v>-1.3010865170522396E-9</v>
      </c>
      <c r="CP32" s="35"/>
      <c r="CQ32" s="35"/>
      <c r="CR32" s="35"/>
      <c r="CX32" s="35"/>
      <c r="CY32" s="35"/>
      <c r="CZ32" s="35"/>
      <c r="DF32" s="35">
        <v>1.21681E-5</v>
      </c>
      <c r="DG32" s="35">
        <v>1.80171561024</v>
      </c>
      <c r="DH32" s="35">
        <v>110.2063212194</v>
      </c>
      <c r="DI32" s="29">
        <f t="shared" si="44"/>
        <v>-1.095629372197582E-5</v>
      </c>
      <c r="DJ32" s="29">
        <f t="shared" si="45"/>
        <v>-1.0956335265739521E-5</v>
      </c>
      <c r="DK32" s="29">
        <f t="shared" si="46"/>
        <v>-1.095633526583189E-5</v>
      </c>
      <c r="DL32" s="29">
        <f t="shared" si="47"/>
        <v>-1.095633526583189E-5</v>
      </c>
      <c r="DN32" s="35">
        <v>2.20084E-6</v>
      </c>
      <c r="DO32" s="35">
        <v>4.8421096496300002</v>
      </c>
      <c r="DP32" s="35">
        <v>1368.6602528450001</v>
      </c>
      <c r="DQ32" s="29">
        <f t="shared" si="48"/>
        <v>-7.9218091984327386E-7</v>
      </c>
      <c r="DR32" s="29">
        <f t="shared" si="49"/>
        <v>-7.9198078959707626E-7</v>
      </c>
      <c r="DS32" s="29">
        <f t="shared" si="50"/>
        <v>-7.9198078915209396E-7</v>
      </c>
      <c r="DT32" s="29">
        <f t="shared" si="51"/>
        <v>-7.9198078915209396E-7</v>
      </c>
      <c r="DV32" s="35">
        <v>5.0057000000000004E-7</v>
      </c>
      <c r="DW32" s="35">
        <v>2.7206316231700001</v>
      </c>
      <c r="DX32" s="35">
        <v>532.87235883230005</v>
      </c>
      <c r="DY32" s="29">
        <f t="shared" si="52"/>
        <v>1.8563188424025863E-7</v>
      </c>
      <c r="DZ32" s="29">
        <f t="shared" si="53"/>
        <v>1.8561424352730699E-7</v>
      </c>
      <c r="EA32" s="29">
        <f t="shared" si="54"/>
        <v>1.8561424348808311E-7</v>
      </c>
      <c r="EB32" s="29">
        <f t="shared" si="55"/>
        <v>1.8561424348808311E-7</v>
      </c>
      <c r="ED32" s="35">
        <v>5.5770000000000002E-8</v>
      </c>
      <c r="EE32" s="35">
        <v>1.37980792905</v>
      </c>
      <c r="EF32" s="35">
        <v>95.979227217800002</v>
      </c>
      <c r="EG32" s="29">
        <f t="shared" si="56"/>
        <v>-5.4625950096096258E-8</v>
      </c>
      <c r="EH32" s="29">
        <f t="shared" si="57"/>
        <v>-5.4625873283118312E-8</v>
      </c>
      <c r="EI32" s="29">
        <f t="shared" si="58"/>
        <v>-5.4625873282947529E-8</v>
      </c>
      <c r="EJ32" s="29">
        <f t="shared" si="59"/>
        <v>-5.4625873282947529E-8</v>
      </c>
      <c r="EL32" s="35">
        <v>7.1200000000000002E-9</v>
      </c>
      <c r="EM32" s="35">
        <v>0.49655897030000001</v>
      </c>
      <c r="EN32" s="35">
        <v>1073.6090241908</v>
      </c>
      <c r="EO32" s="29">
        <f t="shared" si="60"/>
        <v>4.3385960834389684E-9</v>
      </c>
      <c r="EP32" s="29">
        <f t="shared" si="61"/>
        <v>4.3381644573053829E-9</v>
      </c>
      <c r="EQ32" s="29">
        <f t="shared" si="62"/>
        <v>4.3381644563456574E-9</v>
      </c>
      <c r="ER32" s="29">
        <f t="shared" si="63"/>
        <v>4.3381644563456574E-9</v>
      </c>
      <c r="ET32" s="35"/>
      <c r="EU32" s="35"/>
      <c r="EV32" s="35"/>
    </row>
    <row r="33" spans="1:152" s="29" customFormat="1" ht="13.5" x14ac:dyDescent="0.3">
      <c r="A33" s="37" t="s">
        <v>219</v>
      </c>
      <c r="B33" s="37" t="s">
        <v>220</v>
      </c>
      <c r="C33" s="37" t="s">
        <v>221</v>
      </c>
      <c r="D33" s="37" t="s">
        <v>222</v>
      </c>
      <c r="E33" s="37" t="s">
        <v>223</v>
      </c>
      <c r="F33" s="37" t="s">
        <v>224</v>
      </c>
      <c r="N33" s="35">
        <v>6.9192800000000003E-6</v>
      </c>
      <c r="O33" s="35">
        <v>6.1336822293899997</v>
      </c>
      <c r="P33" s="35">
        <v>2118.7638603783998</v>
      </c>
      <c r="Q33" s="29">
        <f t="shared" si="0"/>
        <v>-6.6218260048619794E-6</v>
      </c>
      <c r="R33" s="29">
        <f t="shared" si="1"/>
        <v>-6.6215231192114505E-6</v>
      </c>
      <c r="S33" s="29">
        <f t="shared" si="2"/>
        <v>-6.6215231185378315E-6</v>
      </c>
      <c r="T33" s="29">
        <f t="shared" si="3"/>
        <v>-6.6215231185378315E-6</v>
      </c>
      <c r="V33" s="35">
        <v>1.7138E-6</v>
      </c>
      <c r="W33" s="35">
        <v>5.4165598384500004</v>
      </c>
      <c r="X33" s="35">
        <v>199.0720014364</v>
      </c>
      <c r="Y33" s="29">
        <f t="shared" si="4"/>
        <v>-1.2244808876806637E-6</v>
      </c>
      <c r="Z33" s="29">
        <f t="shared" si="5"/>
        <v>-1.2244638893154707E-6</v>
      </c>
      <c r="AA33" s="29">
        <f t="shared" si="6"/>
        <v>-1.2244638892776761E-6</v>
      </c>
      <c r="AB33" s="29">
        <f t="shared" si="7"/>
        <v>-1.2244638892776761E-6</v>
      </c>
      <c r="AD33" s="35">
        <v>2.9255000000000001E-7</v>
      </c>
      <c r="AE33" s="35">
        <v>3.6083832779899998</v>
      </c>
      <c r="AF33" s="35">
        <v>10.294940738499999</v>
      </c>
      <c r="AG33" s="29">
        <f t="shared" ref="AG33:AG64" si="68">AD33*COS(AE33+AF33*$C$22)</f>
        <v>-2.3569714546023368E-7</v>
      </c>
      <c r="AH33" s="29">
        <f t="shared" ref="AH33:AH64" si="69">AD33*COS(AE33+AF33*$C$43)</f>
        <v>-2.3569727250870266E-7</v>
      </c>
      <c r="AI33" s="29">
        <f t="shared" ref="AI33:AI64" si="70">AD33*COS(AE33+AF33*$C$64)</f>
        <v>-2.3569727250898517E-7</v>
      </c>
      <c r="AJ33" s="29">
        <f t="shared" ref="AJ33:AJ64" si="71">AD33*COS(AE33+AF33*$C$85)</f>
        <v>-2.3569727250898517E-7</v>
      </c>
      <c r="AL33" s="35">
        <v>3.2689999999999997E-8</v>
      </c>
      <c r="AM33" s="35">
        <v>1.43175991274</v>
      </c>
      <c r="AN33" s="35">
        <v>956.28915597059995</v>
      </c>
      <c r="AO33" s="29">
        <f t="shared" ref="AO33:AO64" si="72">AL33*COS(AM33+AN33*$C$22)</f>
        <v>-1.0129493630881522E-8</v>
      </c>
      <c r="AP33" s="29">
        <f t="shared" ref="AP33:AP64" si="73">AL33*COS(AM33+AN33*$C$43)</f>
        <v>-1.013161019135191E-8</v>
      </c>
      <c r="AQ33" s="29">
        <f t="shared" ref="AQ33:AQ64" si="74">AL33*COS(AM33+AN33*$C$64)</f>
        <v>-1.0131610196057987E-8</v>
      </c>
      <c r="AR33" s="29">
        <f t="shared" ref="AR33:AR64" si="75">AL33*COS(AM33+AN33*$C$85)</f>
        <v>-1.0131610196057987E-8</v>
      </c>
      <c r="AT33" s="35">
        <v>3.3099999999999999E-9</v>
      </c>
      <c r="AU33" s="35">
        <v>2.9589348588300002</v>
      </c>
      <c r="AV33" s="35">
        <v>1596.1864422845999</v>
      </c>
      <c r="AW33" s="29">
        <f t="shared" si="16"/>
        <v>-2.7136147103869114E-9</v>
      </c>
      <c r="AX33" s="29">
        <f t="shared" si="17"/>
        <v>-2.7138301330623656E-9</v>
      </c>
      <c r="AY33" s="29">
        <f t="shared" si="18"/>
        <v>-2.7138301335412945E-9</v>
      </c>
      <c r="AZ33" s="29">
        <f t="shared" si="19"/>
        <v>-2.7138301335412945E-9</v>
      </c>
      <c r="BB33" s="35"/>
      <c r="BC33" s="35"/>
      <c r="BD33" s="35"/>
      <c r="BJ33" s="35">
        <v>4.9691000000000002E-7</v>
      </c>
      <c r="BK33" s="35">
        <v>0.18649893084999999</v>
      </c>
      <c r="BL33" s="35">
        <v>543.91805909619995</v>
      </c>
      <c r="BM33" s="29">
        <f t="shared" si="24"/>
        <v>-4.5690305948645436E-7</v>
      </c>
      <c r="BN33" s="29">
        <f t="shared" si="25"/>
        <v>-4.568954928383448E-7</v>
      </c>
      <c r="BO33" s="29">
        <f t="shared" si="26"/>
        <v>-4.5689549282152002E-7</v>
      </c>
      <c r="BP33" s="29">
        <f t="shared" si="27"/>
        <v>-4.5689549282152002E-7</v>
      </c>
      <c r="BR33" s="35">
        <v>9.5140000000000004E-8</v>
      </c>
      <c r="BS33" s="35">
        <v>2.02589667166</v>
      </c>
      <c r="BT33" s="35">
        <v>206.1855484372</v>
      </c>
      <c r="BU33" s="29">
        <f t="shared" ref="BU33:BU64" si="76">BR33*COS(BS33+BT33*$C$22)</f>
        <v>5.8508536601777028E-8</v>
      </c>
      <c r="BV33" s="29">
        <f t="shared" ref="BV33:BV64" si="77">BR33*COS(BS33+BT33*$C$43)</f>
        <v>5.8507435054499111E-8</v>
      </c>
      <c r="BW33" s="29">
        <f t="shared" ref="BW33:BW64" si="78">BR33*COS(BS33+BT33*$C$64)</f>
        <v>5.8507435052049843E-8</v>
      </c>
      <c r="BX33" s="29">
        <f t="shared" ref="BX33:BX64" si="79">BR33*COS(BS33+BT33*$C$85)</f>
        <v>5.8507435052049843E-8</v>
      </c>
      <c r="BZ33" s="35">
        <v>1.6829999999999999E-8</v>
      </c>
      <c r="CA33" s="35">
        <v>1.42264195434</v>
      </c>
      <c r="CB33" s="35">
        <v>1265.5674786264001</v>
      </c>
      <c r="CC33" s="29">
        <f t="shared" ref="CC33:CC64" si="80">BZ33*COS(CA33+CB33*$C$22)</f>
        <v>-1.6828513274220622E-8</v>
      </c>
      <c r="CD33" s="29">
        <f t="shared" ref="CD33:CD64" si="81">BZ33*COS(CA33+CB33*$C$43)</f>
        <v>-1.6828493045471722E-8</v>
      </c>
      <c r="CE33" s="29">
        <f t="shared" ref="CE33:CE64" si="82">BZ33*COS(CA33+CB33*$C$64)</f>
        <v>-1.6828493045426594E-8</v>
      </c>
      <c r="CF33" s="29">
        <f t="shared" ref="CF33:CF64" si="83">BZ33*COS(CA33+CB33*$C$85)</f>
        <v>-1.6828493045426594E-8</v>
      </c>
      <c r="CH33" s="35">
        <v>1.5900000000000001E-9</v>
      </c>
      <c r="CI33" s="35">
        <v>2.60843864402</v>
      </c>
      <c r="CJ33" s="35">
        <v>1162.4747044077999</v>
      </c>
      <c r="CK33" s="29">
        <f t="shared" si="36"/>
        <v>-1.3938920998829197E-9</v>
      </c>
      <c r="CL33" s="29">
        <f t="shared" si="37"/>
        <v>-1.3938287703257742E-9</v>
      </c>
      <c r="CM33" s="29">
        <f t="shared" si="38"/>
        <v>-1.3938287701849551E-9</v>
      </c>
      <c r="CN33" s="29">
        <f t="shared" si="39"/>
        <v>-1.3938287701849551E-9</v>
      </c>
      <c r="CP33" s="35"/>
      <c r="CQ33" s="35"/>
      <c r="CR33" s="35"/>
      <c r="CX33" s="35"/>
      <c r="CY33" s="35"/>
      <c r="CZ33" s="35"/>
      <c r="DF33" s="35">
        <v>9.6107200000000007E-6</v>
      </c>
      <c r="DG33" s="35">
        <v>4.5487698980499998</v>
      </c>
      <c r="DH33" s="35">
        <v>2118.7638603783998</v>
      </c>
      <c r="DI33" s="29">
        <f t="shared" si="44"/>
        <v>2.9171606622487774E-6</v>
      </c>
      <c r="DJ33" s="29">
        <f t="shared" si="45"/>
        <v>2.9185422884632095E-6</v>
      </c>
      <c r="DK33" s="29">
        <f t="shared" si="46"/>
        <v>2.9185422915351129E-6</v>
      </c>
      <c r="DL33" s="29">
        <f t="shared" si="47"/>
        <v>2.9185422915351129E-6</v>
      </c>
      <c r="DN33" s="35">
        <v>2.0321699999999998E-6</v>
      </c>
      <c r="DO33" s="35">
        <v>5.59995425432</v>
      </c>
      <c r="DP33" s="35">
        <v>1155.3611574070001</v>
      </c>
      <c r="DQ33" s="29">
        <f t="shared" si="48"/>
        <v>1.4624035698423138E-6</v>
      </c>
      <c r="DR33" s="29">
        <f t="shared" si="49"/>
        <v>1.4622874696645051E-6</v>
      </c>
      <c r="DS33" s="29">
        <f t="shared" si="50"/>
        <v>1.462287469406354E-6</v>
      </c>
      <c r="DT33" s="29">
        <f t="shared" si="51"/>
        <v>1.462287469406354E-6</v>
      </c>
      <c r="DV33" s="35">
        <v>5.1903999999999997E-7</v>
      </c>
      <c r="DW33" s="35">
        <v>5.5843562560700004</v>
      </c>
      <c r="DX33" s="35">
        <v>942.06206196899996</v>
      </c>
      <c r="DY33" s="29">
        <f t="shared" ref="DY33:DY64" si="84">DV33*COS(DW33+DX33*$C$22)</f>
        <v>-2.3269251863247148E-7</v>
      </c>
      <c r="DZ33" s="29">
        <f t="shared" ref="DZ33:DZ64" si="85">DV33*COS(DW33+DX33*$C$43)</f>
        <v>-2.3266139313816763E-7</v>
      </c>
      <c r="EA33" s="29">
        <f t="shared" ref="EA33:EA64" si="86">DV33*COS(DW33+DX33*$C$64)</f>
        <v>-2.3266139306896274E-7</v>
      </c>
      <c r="EB33" s="29">
        <f t="shared" ref="EB33:EB64" si="87">DV33*COS(DW33+DX33*$C$85)</f>
        <v>-2.3266139306896274E-7</v>
      </c>
      <c r="ED33" s="35">
        <v>6.8340000000000002E-8</v>
      </c>
      <c r="EE33" s="35">
        <v>3.45228722967</v>
      </c>
      <c r="EF33" s="35">
        <v>831.85574074960005</v>
      </c>
      <c r="EG33" s="29">
        <f t="shared" ref="EG33:EG64" si="88">ED33*COS(EE33+EF33*$C$22)</f>
        <v>-2.1209141207545191E-8</v>
      </c>
      <c r="EH33" s="29">
        <f t="shared" ref="EH33:EH64" si="89">ED33*COS(EE33+EF33*$C$43)</f>
        <v>-2.1212989590584904E-8</v>
      </c>
      <c r="EI33" s="29">
        <f t="shared" ref="EI33:EI64" si="90">ED33*COS(EE33+EF33*$C$64)</f>
        <v>-2.1212989599141336E-8</v>
      </c>
      <c r="EJ33" s="29">
        <f t="shared" ref="EJ33:EJ64" si="91">ED33*COS(EE33+EF33*$C$85)</f>
        <v>-2.1212989599141336E-8</v>
      </c>
      <c r="EL33" s="35">
        <v>6.5599999999999997E-9</v>
      </c>
      <c r="EM33" s="35">
        <v>3.53022740783</v>
      </c>
      <c r="EN33" s="35">
        <v>302.16477565500003</v>
      </c>
      <c r="EO33" s="29">
        <f t="shared" si="60"/>
        <v>-3.6168171409267574E-9</v>
      </c>
      <c r="EP33" s="29">
        <f t="shared" si="61"/>
        <v>-3.6166993769083892E-9</v>
      </c>
      <c r="EQ33" s="29">
        <f t="shared" si="62"/>
        <v>-3.6166993766465398E-9</v>
      </c>
      <c r="ER33" s="29">
        <f t="shared" si="63"/>
        <v>-3.6166993766465398E-9</v>
      </c>
      <c r="ET33" s="35"/>
      <c r="EU33" s="35"/>
      <c r="EV33" s="35"/>
    </row>
    <row r="34" spans="1:152" s="29" customFormat="1" ht="13.5" x14ac:dyDescent="0.3">
      <c r="A34" s="29">
        <f>((((F25*C22+E25)*C22+D25)*C22+C25)*C22+B25)*C22 + A25</f>
        <v>9.2491128923061439</v>
      </c>
      <c r="B34" s="29">
        <f>DEGREES(A34)</f>
        <v>529.9351329691799</v>
      </c>
      <c r="C34" s="29">
        <f>((((F28*C22+E28)*C22+D28)*C22+C28)*C22+B28)*C22 + A28</f>
        <v>2.1274215894342065E-2</v>
      </c>
      <c r="D34" s="29">
        <f>DEGREES(C34)</f>
        <v>1.2189227831959344</v>
      </c>
      <c r="E34" s="29">
        <f>((((F31*C22+E31)*C22+D31)*C22+C31)*C22+B31)*C22 + A31</f>
        <v>5.4312579104310696</v>
      </c>
      <c r="F34" s="29">
        <f>SQRT(D38*D38+E38*E38+F38*F38)</f>
        <v>4.5035018415744075</v>
      </c>
      <c r="N34" s="35">
        <v>7.0918999999999998E-6</v>
      </c>
      <c r="O34" s="35">
        <v>1.29272573658</v>
      </c>
      <c r="P34" s="35">
        <v>742.99006053259995</v>
      </c>
      <c r="Q34" s="29">
        <f t="shared" si="0"/>
        <v>4.9718044193305008E-6</v>
      </c>
      <c r="R34" s="29">
        <f t="shared" si="1"/>
        <v>4.9720719914490401E-6</v>
      </c>
      <c r="S34" s="29">
        <f t="shared" si="2"/>
        <v>4.9720719920439545E-6</v>
      </c>
      <c r="T34" s="29">
        <f t="shared" si="3"/>
        <v>4.9720719920439545E-6</v>
      </c>
      <c r="V34" s="35">
        <v>1.3077100000000001E-6</v>
      </c>
      <c r="W34" s="35">
        <v>0.62643377350999996</v>
      </c>
      <c r="X34" s="35">
        <v>728.76296653099996</v>
      </c>
      <c r="Y34" s="29">
        <f t="shared" si="4"/>
        <v>1.3007194234208915E-6</v>
      </c>
      <c r="Z34" s="29">
        <f t="shared" si="5"/>
        <v>1.3007124138414916E-6</v>
      </c>
      <c r="AA34" s="29">
        <f t="shared" si="6"/>
        <v>1.3007124138259024E-6</v>
      </c>
      <c r="AB34" s="29">
        <f t="shared" si="7"/>
        <v>1.3007124138259024E-6</v>
      </c>
      <c r="AD34" s="35">
        <v>2.3591E-7</v>
      </c>
      <c r="AE34" s="35">
        <v>3.00532139306</v>
      </c>
      <c r="AF34" s="35">
        <v>956.28915597059995</v>
      </c>
      <c r="AG34" s="29">
        <f t="shared" si="68"/>
        <v>2.2449990281235449E-7</v>
      </c>
      <c r="AH34" s="29">
        <f t="shared" si="69"/>
        <v>2.2449496649451224E-7</v>
      </c>
      <c r="AI34" s="29">
        <f t="shared" si="70"/>
        <v>2.2449496648353552E-7</v>
      </c>
      <c r="AJ34" s="29">
        <f t="shared" si="71"/>
        <v>2.2449496648353552E-7</v>
      </c>
      <c r="AL34" s="35">
        <v>2.7829999999999998E-8</v>
      </c>
      <c r="AM34" s="35">
        <v>4.3581750767000003</v>
      </c>
      <c r="AN34" s="35">
        <v>1596.1864422845999</v>
      </c>
      <c r="AO34" s="29">
        <f t="shared" si="72"/>
        <v>1.1806992773297993E-8</v>
      </c>
      <c r="AP34" s="29">
        <f t="shared" si="73"/>
        <v>1.1804128142690393E-8</v>
      </c>
      <c r="AQ34" s="29">
        <f t="shared" si="74"/>
        <v>1.1804128136320954E-8</v>
      </c>
      <c r="AR34" s="29">
        <f t="shared" si="75"/>
        <v>1.1804128136320954E-8</v>
      </c>
      <c r="AT34" s="35">
        <v>2.9499999999999999E-9</v>
      </c>
      <c r="AU34" s="35">
        <v>4.3271345945900004</v>
      </c>
      <c r="AV34" s="35">
        <v>942.06206196899996</v>
      </c>
      <c r="AW34" s="29">
        <f t="shared" si="16"/>
        <v>2.1004037620123411E-9</v>
      </c>
      <c r="AX34" s="29">
        <f t="shared" si="17"/>
        <v>2.1005427205282979E-9</v>
      </c>
      <c r="AY34" s="29">
        <f t="shared" si="18"/>
        <v>2.1005427208372523E-9</v>
      </c>
      <c r="AZ34" s="29">
        <f t="shared" si="19"/>
        <v>2.1005427208372523E-9</v>
      </c>
      <c r="BB34" s="35"/>
      <c r="BC34" s="35"/>
      <c r="BD34" s="35"/>
      <c r="BJ34" s="35">
        <v>4.8831000000000001E-7</v>
      </c>
      <c r="BK34" s="35">
        <v>3.57260550671</v>
      </c>
      <c r="BL34" s="35">
        <v>533.62311835770004</v>
      </c>
      <c r="BM34" s="29">
        <f t="shared" si="24"/>
        <v>4.6247935808245045E-7</v>
      </c>
      <c r="BN34" s="29">
        <f t="shared" si="25"/>
        <v>4.6247340256053855E-7</v>
      </c>
      <c r="BO34" s="29">
        <f t="shared" si="26"/>
        <v>4.6247340254729588E-7</v>
      </c>
      <c r="BP34" s="29">
        <f t="shared" si="27"/>
        <v>4.6247340254729588E-7</v>
      </c>
      <c r="BR34" s="35">
        <v>1.0542E-7</v>
      </c>
      <c r="BS34" s="35">
        <v>6.1553391093299998</v>
      </c>
      <c r="BT34" s="35">
        <v>14.227094001599999</v>
      </c>
      <c r="BU34" s="29">
        <f t="shared" si="76"/>
        <v>1.0485881136814528E-7</v>
      </c>
      <c r="BV34" s="29">
        <f t="shared" si="77"/>
        <v>1.0485882237383717E-7</v>
      </c>
      <c r="BW34" s="29">
        <f t="shared" si="78"/>
        <v>1.0485882237386166E-7</v>
      </c>
      <c r="BX34" s="29">
        <f t="shared" si="79"/>
        <v>1.0485882237386166E-7</v>
      </c>
      <c r="BZ34" s="35">
        <v>2.3129999999999999E-8</v>
      </c>
      <c r="CA34" s="35">
        <v>0.87671613054999997</v>
      </c>
      <c r="CB34" s="35">
        <v>213.29909543799999</v>
      </c>
      <c r="CC34" s="29">
        <f t="shared" si="80"/>
        <v>-8.3920035778351821E-9</v>
      </c>
      <c r="CD34" s="29">
        <f t="shared" si="81"/>
        <v>-8.3923309674840906E-9</v>
      </c>
      <c r="CE34" s="29">
        <f t="shared" si="82"/>
        <v>-8.392330968212026E-9</v>
      </c>
      <c r="CF34" s="29">
        <f t="shared" si="83"/>
        <v>-8.392330968212026E-9</v>
      </c>
      <c r="CH34" s="35">
        <v>1.1700000000000001E-9</v>
      </c>
      <c r="CI34" s="35">
        <v>4.70141431381</v>
      </c>
      <c r="CJ34" s="35">
        <v>95.979227217800002</v>
      </c>
      <c r="CK34" s="29">
        <f t="shared" si="36"/>
        <v>1.1696935970956316E-9</v>
      </c>
      <c r="CL34" s="29">
        <f t="shared" si="37"/>
        <v>1.1696934140669725E-9</v>
      </c>
      <c r="CM34" s="29">
        <f t="shared" si="38"/>
        <v>1.1696934140665655E-9</v>
      </c>
      <c r="CN34" s="29">
        <f t="shared" si="39"/>
        <v>1.1696934140665655E-9</v>
      </c>
      <c r="CP34" s="35"/>
      <c r="CQ34" s="35"/>
      <c r="CR34" s="35"/>
      <c r="CX34" s="35"/>
      <c r="CY34" s="35"/>
      <c r="CZ34" s="35"/>
      <c r="DF34" s="35">
        <v>8.8570800000000006E-6</v>
      </c>
      <c r="DG34" s="35">
        <v>4.1478594847099997</v>
      </c>
      <c r="DH34" s="35">
        <v>533.62311835770004</v>
      </c>
      <c r="DI34" s="29">
        <f t="shared" si="44"/>
        <v>8.5849255356421684E-6</v>
      </c>
      <c r="DJ34" s="29">
        <f t="shared" si="45"/>
        <v>8.5850083220706259E-6</v>
      </c>
      <c r="DK34" s="29">
        <f t="shared" si="46"/>
        <v>8.5850083222546896E-6</v>
      </c>
      <c r="DL34" s="29">
        <f t="shared" si="47"/>
        <v>8.5850083222546896E-6</v>
      </c>
      <c r="DN34" s="35">
        <v>2.4660300000000002E-6</v>
      </c>
      <c r="DO34" s="35">
        <v>3.9231382353700002</v>
      </c>
      <c r="DP34" s="35">
        <v>942.06206196899996</v>
      </c>
      <c r="DQ34" s="29">
        <f t="shared" si="48"/>
        <v>2.2951509455008458E-6</v>
      </c>
      <c r="DR34" s="29">
        <f t="shared" si="49"/>
        <v>2.2952114510614232E-6</v>
      </c>
      <c r="DS34" s="29">
        <f t="shared" si="50"/>
        <v>2.2952114511959418E-6</v>
      </c>
      <c r="DT34" s="29">
        <f t="shared" si="51"/>
        <v>2.2952114511959418E-6</v>
      </c>
      <c r="DV34" s="35">
        <v>3.9832999999999999E-7</v>
      </c>
      <c r="DW34" s="35">
        <v>5.9456650622699998</v>
      </c>
      <c r="DX34" s="35">
        <v>95.979227217800002</v>
      </c>
      <c r="DY34" s="29">
        <f t="shared" si="84"/>
        <v>1.3637392894557592E-7</v>
      </c>
      <c r="DZ34" s="29">
        <f t="shared" si="85"/>
        <v>1.3637648693482025E-7</v>
      </c>
      <c r="EA34" s="29">
        <f t="shared" si="86"/>
        <v>1.3637648694050774E-7</v>
      </c>
      <c r="EB34" s="29">
        <f t="shared" si="87"/>
        <v>1.3637648694050774E-7</v>
      </c>
      <c r="ED34" s="35">
        <v>4.6320000000000001E-8</v>
      </c>
      <c r="EE34" s="35">
        <v>2.8293454541399998</v>
      </c>
      <c r="EF34" s="35">
        <v>1596.1864422845999</v>
      </c>
      <c r="EG34" s="29">
        <f t="shared" si="88"/>
        <v>-4.1083363550621217E-8</v>
      </c>
      <c r="EH34" s="29">
        <f t="shared" si="89"/>
        <v>-4.1085795069159802E-8</v>
      </c>
      <c r="EI34" s="29">
        <f t="shared" si="90"/>
        <v>-4.1085795074565494E-8</v>
      </c>
      <c r="EJ34" s="29">
        <f t="shared" si="91"/>
        <v>-4.1085795074565494E-8</v>
      </c>
      <c r="EL34" s="35">
        <v>6.8100000000000003E-9</v>
      </c>
      <c r="EM34" s="35">
        <v>2.8450717434000001</v>
      </c>
      <c r="EN34" s="35">
        <v>191.9584544356</v>
      </c>
      <c r="EO34" s="29">
        <f t="shared" si="60"/>
        <v>6.4635549769343602E-9</v>
      </c>
      <c r="EP34" s="29">
        <f t="shared" si="61"/>
        <v>6.4635256627330792E-9</v>
      </c>
      <c r="EQ34" s="29">
        <f t="shared" si="62"/>
        <v>6.4635256626678999E-9</v>
      </c>
      <c r="ER34" s="29">
        <f t="shared" si="63"/>
        <v>6.4635256626678999E-9</v>
      </c>
      <c r="ET34" s="35"/>
      <c r="EU34" s="35"/>
      <c r="EV34" s="35"/>
    </row>
    <row r="35" spans="1:152" s="29" customFormat="1" ht="13.5" x14ac:dyDescent="0.3">
      <c r="A35" s="29">
        <f>RADIANS(B35)</f>
        <v>2.9659275851265567</v>
      </c>
      <c r="B35" s="29">
        <f>B34 - INT( B34 / 360 ) * 360</f>
        <v>169.9351329691799</v>
      </c>
      <c r="C35" s="29">
        <f>RADIANS(D35)</f>
        <v>2.1274215894342065E-2</v>
      </c>
      <c r="D35" s="29">
        <f>D34 - INT( D34 / 360 ) * 360</f>
        <v>1.2189227831959344</v>
      </c>
      <c r="N35" s="35">
        <v>6.1446399999999998E-6</v>
      </c>
      <c r="O35" s="35">
        <v>4.1085349675599998</v>
      </c>
      <c r="P35" s="35">
        <v>1478.8665740644001</v>
      </c>
      <c r="Q35" s="29">
        <f t="shared" si="0"/>
        <v>-6.0790853150534013E-6</v>
      </c>
      <c r="R35" s="29">
        <f t="shared" si="1"/>
        <v>-6.0789910091225475E-6</v>
      </c>
      <c r="S35" s="29">
        <f t="shared" si="2"/>
        <v>-6.0789910089127857E-6</v>
      </c>
      <c r="T35" s="29">
        <f t="shared" si="3"/>
        <v>-6.0789910089127857E-6</v>
      </c>
      <c r="V35" s="35">
        <v>1.07575E-6</v>
      </c>
      <c r="W35" s="35">
        <v>4.4928276011700001</v>
      </c>
      <c r="X35" s="35">
        <v>956.28915597059995</v>
      </c>
      <c r="Y35" s="29">
        <f t="shared" si="4"/>
        <v>4.1452948085938439E-7</v>
      </c>
      <c r="Z35" s="29">
        <f t="shared" si="5"/>
        <v>4.1459707999799827E-7</v>
      </c>
      <c r="AA35" s="29">
        <f t="shared" si="6"/>
        <v>4.1459708014830151E-7</v>
      </c>
      <c r="AB35" s="29">
        <f t="shared" si="7"/>
        <v>4.1459708014830151E-7</v>
      </c>
      <c r="AD35" s="35">
        <v>2.7813999999999997E-7</v>
      </c>
      <c r="AE35" s="35">
        <v>3.23992013743</v>
      </c>
      <c r="AF35" s="35">
        <v>838.96928775039999</v>
      </c>
      <c r="AG35" s="29">
        <f t="shared" si="68"/>
        <v>-1.1147804706952601E-7</v>
      </c>
      <c r="AH35" s="29">
        <f t="shared" si="69"/>
        <v>-1.1149327108572018E-7</v>
      </c>
      <c r="AI35" s="29">
        <f t="shared" si="70"/>
        <v>-1.1149327111956979E-7</v>
      </c>
      <c r="AJ35" s="29">
        <f t="shared" si="71"/>
        <v>-1.1149327111956979E-7</v>
      </c>
      <c r="AL35" s="35">
        <v>2.6610000000000001E-8</v>
      </c>
      <c r="AM35" s="35">
        <v>1.2527659075899999</v>
      </c>
      <c r="AN35" s="35">
        <v>213.29909543799999</v>
      </c>
      <c r="AO35" s="29">
        <f t="shared" si="72"/>
        <v>1.2662373213868472E-10</v>
      </c>
      <c r="AP35" s="29">
        <f t="shared" si="73"/>
        <v>1.2621954725110221E-10</v>
      </c>
      <c r="AQ35" s="29">
        <f t="shared" si="74"/>
        <v>1.2621954635241321E-10</v>
      </c>
      <c r="AR35" s="29">
        <f t="shared" si="75"/>
        <v>1.2621954635241321E-10</v>
      </c>
      <c r="AT35" s="35">
        <v>3.1899999999999999E-9</v>
      </c>
      <c r="AU35" s="35">
        <v>0.47990052824000001</v>
      </c>
      <c r="AV35" s="35">
        <v>831.85574074960005</v>
      </c>
      <c r="AW35" s="29">
        <f t="shared" si="16"/>
        <v>4.6519963048041545E-10</v>
      </c>
      <c r="AX35" s="29">
        <f t="shared" si="17"/>
        <v>4.6538657816962384E-10</v>
      </c>
      <c r="AY35" s="29">
        <f t="shared" si="18"/>
        <v>4.6538657858528835E-10</v>
      </c>
      <c r="AZ35" s="29">
        <f t="shared" si="19"/>
        <v>4.6538657858528835E-10</v>
      </c>
      <c r="BB35" s="35"/>
      <c r="BC35" s="35"/>
      <c r="BD35" s="35"/>
      <c r="BJ35" s="35">
        <v>2.8353E-7</v>
      </c>
      <c r="BK35" s="35">
        <v>1.5353274474900001</v>
      </c>
      <c r="BL35" s="35">
        <v>625.67019231239999</v>
      </c>
      <c r="BM35" s="29">
        <f t="shared" si="24"/>
        <v>1.8305005754351111E-7</v>
      </c>
      <c r="BN35" s="29">
        <f t="shared" si="25"/>
        <v>1.8304041020530965E-7</v>
      </c>
      <c r="BO35" s="29">
        <f t="shared" si="26"/>
        <v>1.8304041018385891E-7</v>
      </c>
      <c r="BP35" s="29">
        <f t="shared" si="27"/>
        <v>1.8304041018385891E-7</v>
      </c>
      <c r="BR35" s="35">
        <v>8.4139999999999998E-8</v>
      </c>
      <c r="BS35" s="35">
        <v>3.9291045034000001</v>
      </c>
      <c r="BT35" s="35">
        <v>1478.8665740644001</v>
      </c>
      <c r="BU35" s="29">
        <f t="shared" si="76"/>
        <v>-7.9718304084055649E-8</v>
      </c>
      <c r="BV35" s="29">
        <f t="shared" si="77"/>
        <v>-7.9715468931304705E-8</v>
      </c>
      <c r="BW35" s="29">
        <f t="shared" si="78"/>
        <v>-7.9715468924999855E-8</v>
      </c>
      <c r="BX35" s="29">
        <f t="shared" si="79"/>
        <v>-7.9715468924999855E-8</v>
      </c>
      <c r="BZ35" s="35">
        <v>1.4429999999999999E-8</v>
      </c>
      <c r="CA35" s="35">
        <v>2.3856550590899999</v>
      </c>
      <c r="CB35" s="35">
        <v>1169.5882514085999</v>
      </c>
      <c r="CC35" s="29">
        <f t="shared" si="80"/>
        <v>-1.1834431665106076E-8</v>
      </c>
      <c r="CD35" s="29">
        <f t="shared" si="81"/>
        <v>-1.1833743947345015E-8</v>
      </c>
      <c r="CE35" s="29">
        <f t="shared" si="82"/>
        <v>-1.1833743945815808E-8</v>
      </c>
      <c r="CF35" s="29">
        <f t="shared" si="83"/>
        <v>-1.1833743945815808E-8</v>
      </c>
      <c r="CH35" s="35">
        <v>1.07E-9</v>
      </c>
      <c r="CI35" s="35">
        <v>5.48942805114</v>
      </c>
      <c r="CJ35" s="35">
        <v>433.71173787679999</v>
      </c>
      <c r="CK35" s="29">
        <f t="shared" si="36"/>
        <v>1.0694300117965761E-9</v>
      </c>
      <c r="CL35" s="29">
        <f t="shared" si="37"/>
        <v>1.0694289327515275E-9</v>
      </c>
      <c r="CM35" s="29">
        <f t="shared" si="38"/>
        <v>1.0694289327491272E-9</v>
      </c>
      <c r="CN35" s="29">
        <f t="shared" si="39"/>
        <v>1.0694289327491272E-9</v>
      </c>
      <c r="CP35" s="35"/>
      <c r="CQ35" s="35"/>
      <c r="CR35" s="35"/>
      <c r="CX35" s="35"/>
      <c r="CY35" s="35"/>
      <c r="CZ35" s="35"/>
      <c r="DF35" s="35">
        <v>7.7670000000000003E-6</v>
      </c>
      <c r="DG35" s="35">
        <v>3.6769695469000001</v>
      </c>
      <c r="DH35" s="35">
        <v>728.76296653099996</v>
      </c>
      <c r="DI35" s="29">
        <f t="shared" si="44"/>
        <v>-7.6205459931023669E-6</v>
      </c>
      <c r="DJ35" s="29">
        <f t="shared" si="45"/>
        <v>-7.6204680765204094E-6</v>
      </c>
      <c r="DK35" s="29">
        <f t="shared" si="46"/>
        <v>-7.6204680763471429E-6</v>
      </c>
      <c r="DL35" s="29">
        <f t="shared" si="47"/>
        <v>-7.6204680763471429E-6</v>
      </c>
      <c r="DN35" s="35">
        <v>1.8350400000000001E-6</v>
      </c>
      <c r="DO35" s="35">
        <v>4.2652676970299996</v>
      </c>
      <c r="DP35" s="35">
        <v>95.979227217800002</v>
      </c>
      <c r="DQ35" s="29">
        <f t="shared" si="48"/>
        <v>1.6450791497615472E-6</v>
      </c>
      <c r="DR35" s="29">
        <f t="shared" si="49"/>
        <v>1.6450735925050136E-6</v>
      </c>
      <c r="DS35" s="29">
        <f t="shared" si="50"/>
        <v>1.6450735924926573E-6</v>
      </c>
      <c r="DT35" s="29">
        <f t="shared" si="51"/>
        <v>1.6450735924926573E-6</v>
      </c>
      <c r="DV35" s="35">
        <v>4.4547999999999999E-7</v>
      </c>
      <c r="DW35" s="35">
        <v>5.5244562141099998</v>
      </c>
      <c r="DX35" s="35">
        <v>508.35032409220003</v>
      </c>
      <c r="DY35" s="29">
        <f t="shared" si="84"/>
        <v>1.5531977926942462E-7</v>
      </c>
      <c r="DZ35" s="29">
        <f t="shared" si="85"/>
        <v>1.5533489381461677E-7</v>
      </c>
      <c r="EA35" s="29">
        <f t="shared" si="86"/>
        <v>1.5533489384822312E-7</v>
      </c>
      <c r="EB35" s="29">
        <f t="shared" si="87"/>
        <v>1.5533489384822312E-7</v>
      </c>
      <c r="ED35" s="35">
        <v>3.969E-8</v>
      </c>
      <c r="EE35" s="35">
        <v>1.2129000505400001</v>
      </c>
      <c r="EF35" s="35">
        <v>1169.5882514085999</v>
      </c>
      <c r="EG35" s="29">
        <f t="shared" si="88"/>
        <v>8.3173291194168621E-9</v>
      </c>
      <c r="EH35" s="29">
        <f t="shared" si="89"/>
        <v>8.3205614049912092E-9</v>
      </c>
      <c r="EI35" s="29">
        <f t="shared" si="90"/>
        <v>8.320561412178024E-9</v>
      </c>
      <c r="EJ35" s="29">
        <f t="shared" si="91"/>
        <v>8.320561412178024E-9</v>
      </c>
      <c r="EL35" s="35">
        <v>7.7099999999999992E-9</v>
      </c>
      <c r="EM35" s="35">
        <v>2.1989322201800001</v>
      </c>
      <c r="EN35" s="35">
        <v>942.06206196899996</v>
      </c>
      <c r="EO35" s="29">
        <f t="shared" si="60"/>
        <v>1.6904203278688631E-9</v>
      </c>
      <c r="EP35" s="29">
        <f t="shared" si="61"/>
        <v>1.6899156775034249E-9</v>
      </c>
      <c r="EQ35" s="29">
        <f t="shared" si="62"/>
        <v>1.6899156763813608E-9</v>
      </c>
      <c r="ER35" s="29">
        <f t="shared" si="63"/>
        <v>1.6899156763813608E-9</v>
      </c>
      <c r="ET35" s="35"/>
      <c r="EU35" s="35"/>
      <c r="EV35" s="35"/>
    </row>
    <row r="36" spans="1:152" s="29" customFormat="1" ht="13.5" x14ac:dyDescent="0.3">
      <c r="N36" s="35">
        <v>4.95224E-6</v>
      </c>
      <c r="O36" s="35">
        <v>3.7556746137900001</v>
      </c>
      <c r="P36" s="35">
        <v>323.50541665740002</v>
      </c>
      <c r="Q36" s="29">
        <f t="shared" si="0"/>
        <v>-4.5323503023734428E-6</v>
      </c>
      <c r="R36" s="29">
        <f t="shared" si="1"/>
        <v>-4.532304327462175E-6</v>
      </c>
      <c r="S36" s="29">
        <f t="shared" si="2"/>
        <v>-4.5323043273599483E-6</v>
      </c>
      <c r="T36" s="29">
        <f t="shared" si="3"/>
        <v>-4.5323043273599483E-6</v>
      </c>
      <c r="V36" s="35">
        <v>1.1539300000000001E-6</v>
      </c>
      <c r="W36" s="35">
        <v>0.68019050173999995</v>
      </c>
      <c r="X36" s="35">
        <v>846.08283475120004</v>
      </c>
      <c r="Y36" s="29">
        <f t="shared" si="4"/>
        <v>-3.2444979859392116E-7</v>
      </c>
      <c r="Z36" s="29">
        <f t="shared" si="5"/>
        <v>-3.2438307739777566E-7</v>
      </c>
      <c r="AA36" s="29">
        <f t="shared" si="6"/>
        <v>-3.2438307724942425E-7</v>
      </c>
      <c r="AB36" s="29">
        <f t="shared" si="7"/>
        <v>-3.2438307724942425E-7</v>
      </c>
      <c r="AD36" s="35">
        <v>2.5993000000000003E-7</v>
      </c>
      <c r="AE36" s="35">
        <v>4.5011829828999996</v>
      </c>
      <c r="AF36" s="35">
        <v>742.99006053259995</v>
      </c>
      <c r="AG36" s="29">
        <f t="shared" si="68"/>
        <v>-1.6943308015149547E-7</v>
      </c>
      <c r="AH36" s="29">
        <f t="shared" si="69"/>
        <v>-1.6944350941067557E-7</v>
      </c>
      <c r="AI36" s="29">
        <f t="shared" si="70"/>
        <v>-1.6944350943386453E-7</v>
      </c>
      <c r="AJ36" s="29">
        <f t="shared" si="71"/>
        <v>-1.6944350943386453E-7</v>
      </c>
      <c r="AL36" s="35">
        <v>2.5530000000000001E-8</v>
      </c>
      <c r="AM36" s="35">
        <v>2.2378567328500001</v>
      </c>
      <c r="AN36" s="35">
        <v>117.31986822019999</v>
      </c>
      <c r="AO36" s="29">
        <f t="shared" si="72"/>
        <v>-1.3756063116718206E-8</v>
      </c>
      <c r="AP36" s="29">
        <f t="shared" si="73"/>
        <v>-1.3756242797487016E-8</v>
      </c>
      <c r="AQ36" s="29">
        <f t="shared" si="74"/>
        <v>-1.3756242797886536E-8</v>
      </c>
      <c r="AR36" s="29">
        <f t="shared" si="75"/>
        <v>-1.3756242797886536E-8</v>
      </c>
      <c r="AT36" s="35">
        <v>2.5099999999999998E-9</v>
      </c>
      <c r="AU36" s="35">
        <v>1.7989800122199999</v>
      </c>
      <c r="AV36" s="35">
        <v>1073.6090241908</v>
      </c>
      <c r="AW36" s="29">
        <f t="shared" si="16"/>
        <v>2.3244976738905383E-9</v>
      </c>
      <c r="AX36" s="29">
        <f t="shared" si="17"/>
        <v>2.32457006860221E-9</v>
      </c>
      <c r="AY36" s="29">
        <f t="shared" si="18"/>
        <v>2.3245700687631607E-9</v>
      </c>
      <c r="AZ36" s="29">
        <f t="shared" si="19"/>
        <v>2.3245700687631607E-9</v>
      </c>
      <c r="BB36" s="35"/>
      <c r="BC36" s="35"/>
      <c r="BD36" s="35"/>
      <c r="BJ36" s="35">
        <v>2.9209000000000002E-7</v>
      </c>
      <c r="BK36" s="35">
        <v>5.4314586301099999</v>
      </c>
      <c r="BL36" s="35">
        <v>206.1855484372</v>
      </c>
      <c r="BM36" s="29">
        <f t="shared" si="24"/>
        <v>-2.3350117152305844E-7</v>
      </c>
      <c r="BN36" s="29">
        <f t="shared" si="25"/>
        <v>-2.3349859493501606E-7</v>
      </c>
      <c r="BO36" s="29">
        <f t="shared" si="26"/>
        <v>-2.3349859492928718E-7</v>
      </c>
      <c r="BP36" s="29">
        <f t="shared" si="27"/>
        <v>-2.3349859492928718E-7</v>
      </c>
      <c r="BR36" s="35">
        <v>8.0989999999999999E-8</v>
      </c>
      <c r="BS36" s="35">
        <v>4.2015280907100001</v>
      </c>
      <c r="BT36" s="35">
        <v>1169.5882514085999</v>
      </c>
      <c r="BU36" s="29">
        <f t="shared" si="76"/>
        <v>-2.8840223110726063E-8</v>
      </c>
      <c r="BV36" s="29">
        <f t="shared" si="77"/>
        <v>-2.8846526358064628E-8</v>
      </c>
      <c r="BW36" s="29">
        <f t="shared" si="78"/>
        <v>-2.8846526372079463E-8</v>
      </c>
      <c r="BX36" s="29">
        <f t="shared" si="79"/>
        <v>-2.8846526372079463E-8</v>
      </c>
      <c r="BZ36" s="35">
        <v>1.8229999999999998E-8</v>
      </c>
      <c r="CA36" s="35">
        <v>5.8010646377599997</v>
      </c>
      <c r="CB36" s="35">
        <v>625.67019231239999</v>
      </c>
      <c r="CC36" s="29">
        <f t="shared" si="80"/>
        <v>-1.7639714484765157E-8</v>
      </c>
      <c r="CD36" s="29">
        <f t="shared" si="81"/>
        <v>-1.7639919485058104E-8</v>
      </c>
      <c r="CE36" s="29">
        <f t="shared" si="82"/>
        <v>-1.7639919485513871E-8</v>
      </c>
      <c r="CF36" s="29">
        <f t="shared" si="83"/>
        <v>-1.7639919485513871E-8</v>
      </c>
      <c r="CH36" s="35">
        <v>1.0500000000000001E-9</v>
      </c>
      <c r="CI36" s="35">
        <v>3.75192101775</v>
      </c>
      <c r="CJ36" s="35">
        <v>316.39186965660002</v>
      </c>
      <c r="CK36" s="29">
        <f t="shared" si="36"/>
        <v>-9.0378845715752483E-10</v>
      </c>
      <c r="CL36" s="29">
        <f t="shared" si="37"/>
        <v>-9.0377641472360516E-10</v>
      </c>
      <c r="CM36" s="29">
        <f t="shared" si="38"/>
        <v>-9.0377641469682932E-10</v>
      </c>
      <c r="CN36" s="29">
        <f t="shared" si="39"/>
        <v>-9.0377641469682932E-10</v>
      </c>
      <c r="CP36" s="35"/>
      <c r="CQ36" s="35"/>
      <c r="CR36" s="35"/>
      <c r="CX36" s="35"/>
      <c r="CY36" s="35"/>
      <c r="CZ36" s="35"/>
      <c r="DF36" s="35">
        <v>9.9857899999999995E-6</v>
      </c>
      <c r="DG36" s="35">
        <v>2.8720894011000002</v>
      </c>
      <c r="DH36" s="35">
        <v>309.27832265580003</v>
      </c>
      <c r="DI36" s="29">
        <f t="shared" si="44"/>
        <v>-4.130334811072824E-7</v>
      </c>
      <c r="DJ36" s="29">
        <f t="shared" si="45"/>
        <v>-4.128137399673478E-7</v>
      </c>
      <c r="DK36" s="29">
        <f t="shared" si="46"/>
        <v>-4.1281373947876453E-7</v>
      </c>
      <c r="DL36" s="29">
        <f t="shared" si="47"/>
        <v>-4.1281373947876453E-7</v>
      </c>
      <c r="DN36" s="35">
        <v>1.8013400000000001E-6</v>
      </c>
      <c r="DO36" s="35">
        <v>4.4016549115899997</v>
      </c>
      <c r="DP36" s="35">
        <v>532.87235883230005</v>
      </c>
      <c r="DQ36" s="29">
        <f t="shared" si="48"/>
        <v>1.5892615830138014E-6</v>
      </c>
      <c r="DR36" s="29">
        <f t="shared" si="49"/>
        <v>1.589293760006401E-6</v>
      </c>
      <c r="DS36" s="29">
        <f t="shared" si="50"/>
        <v>1.5892937600779431E-6</v>
      </c>
      <c r="DT36" s="29">
        <f t="shared" si="51"/>
        <v>1.5892937600779431E-6</v>
      </c>
      <c r="DV36" s="35">
        <v>4.4281999999999999E-7</v>
      </c>
      <c r="DW36" s="35">
        <v>0.27118152557000003</v>
      </c>
      <c r="DX36" s="35">
        <v>526.50957135689998</v>
      </c>
      <c r="DY36" s="29">
        <f t="shared" si="84"/>
        <v>-3.6495348627721169E-7</v>
      </c>
      <c r="DZ36" s="29">
        <f t="shared" si="85"/>
        <v>-3.6494408278076842E-7</v>
      </c>
      <c r="EA36" s="29">
        <f t="shared" si="86"/>
        <v>-3.6494408275985983E-7</v>
      </c>
      <c r="EB36" s="29">
        <f t="shared" si="87"/>
        <v>-3.6494408275985983E-7</v>
      </c>
      <c r="ED36" s="35">
        <v>3.8689999999999998E-8</v>
      </c>
      <c r="EE36" s="35">
        <v>5.9949531369800004</v>
      </c>
      <c r="EF36" s="35">
        <v>213.29909543799999</v>
      </c>
      <c r="EG36" s="29">
        <f t="shared" si="88"/>
        <v>-3.8666901075023762E-8</v>
      </c>
      <c r="EH36" s="29">
        <f t="shared" si="89"/>
        <v>-3.8666921374745967E-8</v>
      </c>
      <c r="EI36" s="29">
        <f t="shared" si="90"/>
        <v>-3.8666921374791091E-8</v>
      </c>
      <c r="EJ36" s="29">
        <f t="shared" si="91"/>
        <v>-3.8666921374791091E-8</v>
      </c>
      <c r="EL36" s="35">
        <v>7.6500000000000007E-9</v>
      </c>
      <c r="EM36" s="35">
        <v>5.311472577</v>
      </c>
      <c r="EN36" s="35">
        <v>551.03160609700001</v>
      </c>
      <c r="EO36" s="29">
        <f t="shared" si="60"/>
        <v>-9.4695534210114497E-10</v>
      </c>
      <c r="EP36" s="29">
        <f t="shared" si="61"/>
        <v>-9.4665746504799953E-10</v>
      </c>
      <c r="EQ36" s="29">
        <f t="shared" si="62"/>
        <v>-9.4665746438568573E-10</v>
      </c>
      <c r="ER36" s="29">
        <f t="shared" si="63"/>
        <v>-9.4665746438568573E-10</v>
      </c>
      <c r="ET36" s="35"/>
      <c r="EU36" s="35"/>
      <c r="EV36" s="35"/>
    </row>
    <row r="37" spans="1:152" s="29" customFormat="1" ht="13.5" x14ac:dyDescent="0.3">
      <c r="A37" s="29" t="s">
        <v>193</v>
      </c>
      <c r="B37" s="29" t="s">
        <v>194</v>
      </c>
      <c r="C37" s="29" t="s">
        <v>195</v>
      </c>
      <c r="D37" s="29" t="s">
        <v>225</v>
      </c>
      <c r="E37" s="29" t="s">
        <v>226</v>
      </c>
      <c r="F37" s="29" t="s">
        <v>227</v>
      </c>
      <c r="N37" s="35">
        <v>5.8190200000000002E-6</v>
      </c>
      <c r="O37" s="35">
        <v>4.5396771755199996</v>
      </c>
      <c r="P37" s="35">
        <v>309.27832265580003</v>
      </c>
      <c r="Q37" s="29">
        <f t="shared" si="0"/>
        <v>-5.7635667120146042E-6</v>
      </c>
      <c r="R37" s="29">
        <f t="shared" si="1"/>
        <v>-5.7635843615225267E-6</v>
      </c>
      <c r="S37" s="29">
        <f t="shared" si="2"/>
        <v>-5.7635843615617672E-6</v>
      </c>
      <c r="T37" s="29">
        <f t="shared" si="3"/>
        <v>-5.7635843615617672E-6</v>
      </c>
      <c r="V37" s="35">
        <v>1.1504700000000001E-6</v>
      </c>
      <c r="W37" s="35">
        <v>5.2864169914400003</v>
      </c>
      <c r="X37" s="35">
        <v>2118.7638603783998</v>
      </c>
      <c r="Y37" s="29">
        <f t="shared" si="4"/>
        <v>-4.7881267798403947E-7</v>
      </c>
      <c r="Z37" s="29">
        <f t="shared" si="5"/>
        <v>-4.7865483665388205E-7</v>
      </c>
      <c r="AA37" s="29">
        <f t="shared" si="6"/>
        <v>-4.7865483630291754E-7</v>
      </c>
      <c r="AB37" s="29">
        <f t="shared" si="7"/>
        <v>-4.7865483630291754E-7</v>
      </c>
      <c r="AD37" s="35">
        <v>2.5194000000000002E-7</v>
      </c>
      <c r="AE37" s="35">
        <v>1.2186811068700001</v>
      </c>
      <c r="AF37" s="35">
        <v>1045.1548361876</v>
      </c>
      <c r="AG37" s="29">
        <f t="shared" si="68"/>
        <v>1.9971155378255437E-7</v>
      </c>
      <c r="AH37" s="29">
        <f t="shared" si="69"/>
        <v>1.9970012215568922E-7</v>
      </c>
      <c r="AI37" s="29">
        <f t="shared" si="70"/>
        <v>1.9970012213027032E-7</v>
      </c>
      <c r="AJ37" s="29">
        <f t="shared" si="71"/>
        <v>1.9970012213027032E-7</v>
      </c>
      <c r="AL37" s="35">
        <v>2.3709999999999999E-8</v>
      </c>
      <c r="AM37" s="35">
        <v>2.8966240924400002</v>
      </c>
      <c r="AN37" s="35">
        <v>742.99006053259995</v>
      </c>
      <c r="AO37" s="29">
        <f t="shared" si="72"/>
        <v>-1.7448655230668574E-8</v>
      </c>
      <c r="AP37" s="29">
        <f t="shared" si="73"/>
        <v>-1.7447805833178952E-8</v>
      </c>
      <c r="AQ37" s="29">
        <f t="shared" si="74"/>
        <v>-1.7447805831290316E-8</v>
      </c>
      <c r="AR37" s="29">
        <f t="shared" si="75"/>
        <v>-1.7447805831290316E-8</v>
      </c>
      <c r="AT37" s="35">
        <v>2.1200000000000001E-9</v>
      </c>
      <c r="AU37" s="35">
        <v>0.43917684084000003</v>
      </c>
      <c r="AV37" s="35">
        <v>220.41264243879999</v>
      </c>
      <c r="AW37" s="29">
        <f t="shared" si="16"/>
        <v>-1.3548357909904393E-9</v>
      </c>
      <c r="AX37" s="29">
        <f t="shared" si="17"/>
        <v>-1.354861384463279E-9</v>
      </c>
      <c r="AY37" s="29">
        <f t="shared" si="18"/>
        <v>-1.3548613845201842E-9</v>
      </c>
      <c r="AZ37" s="29">
        <f t="shared" si="19"/>
        <v>-1.3548613845201842E-9</v>
      </c>
      <c r="BB37" s="35"/>
      <c r="BC37" s="35"/>
      <c r="BD37" s="35"/>
      <c r="BJ37" s="35">
        <v>2.3255E-7</v>
      </c>
      <c r="BK37" s="35">
        <v>5.9519799284800001</v>
      </c>
      <c r="BL37" s="35">
        <v>838.96928775039999</v>
      </c>
      <c r="BM37" s="29">
        <f t="shared" si="24"/>
        <v>1.7346460048350184E-7</v>
      </c>
      <c r="BN37" s="29">
        <f t="shared" si="25"/>
        <v>1.734738537172058E-7</v>
      </c>
      <c r="BO37" s="29">
        <f t="shared" si="26"/>
        <v>1.7347385373777933E-7</v>
      </c>
      <c r="BP37" s="29">
        <f t="shared" si="27"/>
        <v>1.7347385373777933E-7</v>
      </c>
      <c r="BR37" s="35">
        <v>7.7120000000000005E-8</v>
      </c>
      <c r="BS37" s="35">
        <v>2.99160389601</v>
      </c>
      <c r="BT37" s="35">
        <v>942.06206196899996</v>
      </c>
      <c r="BU37" s="29">
        <f t="shared" si="76"/>
        <v>6.5459711585732245E-8</v>
      </c>
      <c r="BV37" s="29">
        <f t="shared" si="77"/>
        <v>6.5456976080830747E-8</v>
      </c>
      <c r="BW37" s="29">
        <f t="shared" si="78"/>
        <v>6.5456976074748058E-8</v>
      </c>
      <c r="BX37" s="29">
        <f t="shared" si="79"/>
        <v>6.5456976074748058E-8</v>
      </c>
      <c r="BZ37" s="35">
        <v>1.728E-8</v>
      </c>
      <c r="CA37" s="35">
        <v>2.24114678267</v>
      </c>
      <c r="CB37" s="35">
        <v>525.7588118315</v>
      </c>
      <c r="CC37" s="29">
        <f t="shared" si="80"/>
        <v>-3.688464930935505E-9</v>
      </c>
      <c r="CD37" s="29">
        <f t="shared" si="81"/>
        <v>-3.6890969838554692E-9</v>
      </c>
      <c r="CE37" s="29">
        <f t="shared" si="82"/>
        <v>-3.6890969852607862E-9</v>
      </c>
      <c r="CF37" s="29">
        <f t="shared" si="83"/>
        <v>-3.6890969852607862E-9</v>
      </c>
      <c r="CH37" s="35">
        <v>1.3000000000000001E-9</v>
      </c>
      <c r="CI37" s="35">
        <v>1.3789771693899999</v>
      </c>
      <c r="CJ37" s="35">
        <v>323.50541665740002</v>
      </c>
      <c r="CK37" s="29">
        <f t="shared" si="36"/>
        <v>1.2211252315113061E-9</v>
      </c>
      <c r="CL37" s="29">
        <f t="shared" si="37"/>
        <v>1.2211355042253786E-9</v>
      </c>
      <c r="CM37" s="29">
        <f t="shared" si="38"/>
        <v>1.2211355042482185E-9</v>
      </c>
      <c r="CN37" s="29">
        <f t="shared" si="39"/>
        <v>1.2211355042482185E-9</v>
      </c>
      <c r="CP37" s="35"/>
      <c r="CQ37" s="35"/>
      <c r="CR37" s="35"/>
      <c r="CX37" s="35"/>
      <c r="CY37" s="35"/>
      <c r="CZ37" s="35"/>
      <c r="DF37" s="35">
        <v>1.0149589999999999E-5</v>
      </c>
      <c r="DG37" s="35">
        <v>1.3867323766599999</v>
      </c>
      <c r="DH37" s="35">
        <v>454.90936652729999</v>
      </c>
      <c r="DI37" s="29">
        <f t="shared" si="44"/>
        <v>-8.0832690550288163E-6</v>
      </c>
      <c r="DJ37" s="29">
        <f t="shared" si="45"/>
        <v>-8.0830702114809929E-6</v>
      </c>
      <c r="DK37" s="29">
        <f t="shared" si="46"/>
        <v>-8.0830702110388689E-6</v>
      </c>
      <c r="DL37" s="29">
        <f t="shared" si="47"/>
        <v>-8.0830702110388689E-6</v>
      </c>
      <c r="DN37" s="35">
        <v>1.9713399999999999E-6</v>
      </c>
      <c r="DO37" s="35">
        <v>3.7055146139400001</v>
      </c>
      <c r="DP37" s="35">
        <v>2118.7638603783998</v>
      </c>
      <c r="DQ37" s="29">
        <f t="shared" si="48"/>
        <v>1.8006963959747991E-6</v>
      </c>
      <c r="DR37" s="29">
        <f t="shared" si="49"/>
        <v>1.8008174259773771E-6</v>
      </c>
      <c r="DS37" s="29">
        <f t="shared" si="50"/>
        <v>1.8008174262464354E-6</v>
      </c>
      <c r="DT37" s="29">
        <f t="shared" si="51"/>
        <v>1.8008174262464354E-6</v>
      </c>
      <c r="DV37" s="35">
        <v>2.9943999999999999E-7</v>
      </c>
      <c r="DW37" s="35">
        <v>0.93641735919000002</v>
      </c>
      <c r="DX37" s="35">
        <v>1155.3611574070001</v>
      </c>
      <c r="DY37" s="29">
        <f t="shared" si="84"/>
        <v>1.9714878012703449E-7</v>
      </c>
      <c r="DZ37" s="29">
        <f t="shared" si="85"/>
        <v>1.9716732273638343E-7</v>
      </c>
      <c r="EA37" s="29">
        <f t="shared" si="86"/>
        <v>1.9716732277761006E-7</v>
      </c>
      <c r="EB37" s="29">
        <f t="shared" si="87"/>
        <v>1.9716732277761006E-7</v>
      </c>
      <c r="ED37" s="35">
        <v>3.5509999999999998E-8</v>
      </c>
      <c r="EE37" s="35">
        <v>6.1071479153499997</v>
      </c>
      <c r="EF37" s="35">
        <v>405.2575498736</v>
      </c>
      <c r="EG37" s="29">
        <f t="shared" si="88"/>
        <v>3.5242036563982313E-8</v>
      </c>
      <c r="EH37" s="29">
        <f t="shared" si="89"/>
        <v>3.5242162207103398E-8</v>
      </c>
      <c r="EI37" s="29">
        <f t="shared" si="90"/>
        <v>3.5242162207382733E-8</v>
      </c>
      <c r="EJ37" s="29">
        <f t="shared" si="91"/>
        <v>3.5242162207382733E-8</v>
      </c>
      <c r="EL37" s="35">
        <v>6.6700000000000003E-9</v>
      </c>
      <c r="EM37" s="35">
        <v>3.72432305249</v>
      </c>
      <c r="EN37" s="35">
        <v>88.865680217000005</v>
      </c>
      <c r="EO37" s="29">
        <f t="shared" si="60"/>
        <v>2.9328980173966045E-9</v>
      </c>
      <c r="EP37" s="29">
        <f t="shared" si="61"/>
        <v>2.932860107337653E-9</v>
      </c>
      <c r="EQ37" s="29">
        <f t="shared" si="62"/>
        <v>2.9328601072533625E-9</v>
      </c>
      <c r="ER37" s="29">
        <f t="shared" si="63"/>
        <v>2.9328601072533625E-9</v>
      </c>
      <c r="ET37" s="35"/>
      <c r="EU37" s="35"/>
      <c r="EV37" s="35"/>
    </row>
    <row r="38" spans="1:152" s="37" customFormat="1" ht="13.5" x14ac:dyDescent="0.3">
      <c r="A38" s="29">
        <f>E34*COS(C35)*COS(A35)</f>
        <v>-5.3464636028718422</v>
      </c>
      <c r="B38" s="29">
        <f>E34*COS(C35)*SIN(A35)</f>
        <v>0.94896819003804067</v>
      </c>
      <c r="C38" s="29">
        <f>E34*SIN(C35)</f>
        <v>0.11553703770928625</v>
      </c>
      <c r="D38" s="29">
        <f>A38-$D$9</f>
        <v>-4.3617208904553184</v>
      </c>
      <c r="E38" s="29">
        <f>B38-$E$9</f>
        <v>1.115154942946901</v>
      </c>
      <c r="F38" s="29">
        <f>C38-$F$9</f>
        <v>0.11553858252045064</v>
      </c>
      <c r="G38" s="29"/>
      <c r="N38" s="35">
        <v>3.7565700000000002E-6</v>
      </c>
      <c r="O38" s="35">
        <v>4.70299124833</v>
      </c>
      <c r="P38" s="35">
        <v>1368.6602528450001</v>
      </c>
      <c r="Q38" s="29">
        <f t="shared" si="0"/>
        <v>-8.5308591659732137E-7</v>
      </c>
      <c r="R38" s="29">
        <f t="shared" si="1"/>
        <v>-8.527293458976123E-7</v>
      </c>
      <c r="S38" s="29">
        <f t="shared" si="2"/>
        <v>-8.5272934510479602E-7</v>
      </c>
      <c r="T38" s="29">
        <f t="shared" si="3"/>
        <v>-8.5272934510479602E-7</v>
      </c>
      <c r="V38" s="35">
        <v>6.6823999999999995E-7</v>
      </c>
      <c r="W38" s="35">
        <v>5.7336512653299998</v>
      </c>
      <c r="X38" s="35">
        <v>21.340641002400002</v>
      </c>
      <c r="Y38" s="29">
        <f t="shared" si="4"/>
        <v>6.5452902956443522E-7</v>
      </c>
      <c r="Z38" s="29">
        <f t="shared" si="5"/>
        <v>6.5452882490288735E-7</v>
      </c>
      <c r="AA38" s="29">
        <f t="shared" si="6"/>
        <v>6.5452882490243228E-7</v>
      </c>
      <c r="AB38" s="29">
        <f t="shared" si="7"/>
        <v>6.5452882490243228E-7</v>
      </c>
      <c r="AD38" s="35">
        <v>1.9458000000000001E-7</v>
      </c>
      <c r="AE38" s="35">
        <v>4.2902864467399997</v>
      </c>
      <c r="AF38" s="35">
        <v>532.87235883230005</v>
      </c>
      <c r="AG38" s="29">
        <f t="shared" si="68"/>
        <v>1.8078799056705847E-7</v>
      </c>
      <c r="AH38" s="29">
        <f t="shared" si="69"/>
        <v>1.8079072077649425E-7</v>
      </c>
      <c r="AI38" s="29">
        <f t="shared" si="70"/>
        <v>1.8079072078256449E-7</v>
      </c>
      <c r="AJ38" s="29">
        <f t="shared" si="71"/>
        <v>1.8079072078256449E-7</v>
      </c>
      <c r="AL38" s="35">
        <v>2.6560000000000001E-8</v>
      </c>
      <c r="AM38" s="35">
        <v>5.0150583984799999</v>
      </c>
      <c r="AN38" s="35">
        <v>838.96928775039999</v>
      </c>
      <c r="AO38" s="29">
        <f t="shared" si="72"/>
        <v>2.598726951218553E-8</v>
      </c>
      <c r="AP38" s="29">
        <f t="shared" si="73"/>
        <v>2.5986941712278301E-8</v>
      </c>
      <c r="AQ38" s="29">
        <f t="shared" si="74"/>
        <v>2.5986941711549346E-8</v>
      </c>
      <c r="AR38" s="29">
        <f t="shared" si="75"/>
        <v>2.5986941711549346E-8</v>
      </c>
      <c r="AT38" s="35">
        <v>1.8800000000000001E-9</v>
      </c>
      <c r="AU38" s="35">
        <v>1.1265497477599999</v>
      </c>
      <c r="AV38" s="35">
        <v>1169.5882514085999</v>
      </c>
      <c r="AW38" s="29">
        <f t="shared" si="16"/>
        <v>5.5103671899906675E-10</v>
      </c>
      <c r="AX38" s="29">
        <f t="shared" si="17"/>
        <v>5.5118642209659278E-10</v>
      </c>
      <c r="AY38" s="29">
        <f t="shared" si="18"/>
        <v>5.5118642242944829E-10</v>
      </c>
      <c r="AZ38" s="29">
        <f t="shared" si="19"/>
        <v>5.5118642242944829E-10</v>
      </c>
      <c r="BB38" s="35"/>
      <c r="BC38" s="35"/>
      <c r="BD38" s="35"/>
      <c r="BJ38" s="35">
        <v>2.2840999999999999E-7</v>
      </c>
      <c r="BK38" s="35">
        <v>6.1926278768499996</v>
      </c>
      <c r="BL38" s="35">
        <v>532.87235883230005</v>
      </c>
      <c r="BM38" s="29">
        <f t="shared" si="24"/>
        <v>-1.4894043386539614E-7</v>
      </c>
      <c r="BN38" s="29">
        <f t="shared" si="25"/>
        <v>-1.4893386252124825E-7</v>
      </c>
      <c r="BO38" s="29">
        <f t="shared" si="26"/>
        <v>-1.4893386250663683E-7</v>
      </c>
      <c r="BP38" s="29">
        <f t="shared" si="27"/>
        <v>-1.4893386250663683E-7</v>
      </c>
      <c r="BR38" s="35">
        <v>8.8249999999999999E-8</v>
      </c>
      <c r="BS38" s="35">
        <v>1.55897920307</v>
      </c>
      <c r="BT38" s="35">
        <v>426.59819087599999</v>
      </c>
      <c r="BU38" s="29">
        <f t="shared" si="76"/>
        <v>-5.225983005268282E-8</v>
      </c>
      <c r="BV38" s="29">
        <f t="shared" si="77"/>
        <v>-5.2257669721947801E-8</v>
      </c>
      <c r="BW38" s="29">
        <f t="shared" si="78"/>
        <v>-5.225766971714433E-8</v>
      </c>
      <c r="BX38" s="29">
        <f t="shared" si="79"/>
        <v>-5.225766971714433E-8</v>
      </c>
      <c r="BZ38" s="35">
        <v>1.198E-8</v>
      </c>
      <c r="CA38" s="35">
        <v>3.2520597310000003E-2</v>
      </c>
      <c r="CB38" s="35">
        <v>956.28915597059995</v>
      </c>
      <c r="CC38" s="29">
        <f t="shared" si="80"/>
        <v>-1.185687379971093E-8</v>
      </c>
      <c r="CD38" s="29">
        <f t="shared" si="81"/>
        <v>-1.1856757107320932E-8</v>
      </c>
      <c r="CE38" s="29">
        <f t="shared" si="82"/>
        <v>-1.1856757107061411E-8</v>
      </c>
      <c r="CF38" s="29">
        <f t="shared" si="83"/>
        <v>-1.1856757107061411E-8</v>
      </c>
      <c r="CH38" s="35">
        <v>9.4000000000000006E-10</v>
      </c>
      <c r="CI38" s="35">
        <v>3.0579783202400002</v>
      </c>
      <c r="CJ38" s="35">
        <v>1265.5674786264001</v>
      </c>
      <c r="CK38" s="29">
        <f t="shared" si="36"/>
        <v>4.8152037202460419E-11</v>
      </c>
      <c r="CL38" s="29">
        <f t="shared" si="37"/>
        <v>4.8067432463226493E-11</v>
      </c>
      <c r="CM38" s="29">
        <f t="shared" si="38"/>
        <v>4.8067432275112238E-11</v>
      </c>
      <c r="CN38" s="29">
        <f t="shared" si="39"/>
        <v>4.8067432275112238E-11</v>
      </c>
      <c r="CP38" s="35"/>
      <c r="CQ38" s="35"/>
      <c r="CR38" s="35"/>
      <c r="CX38" s="35"/>
      <c r="CY38" s="35"/>
      <c r="CZ38" s="35"/>
      <c r="DF38" s="35">
        <v>7.2716199999999997E-6</v>
      </c>
      <c r="DG38" s="35">
        <v>3.9882468640200002</v>
      </c>
      <c r="DH38" s="35">
        <v>1155.3611574070001</v>
      </c>
      <c r="DI38" s="29">
        <f t="shared" si="44"/>
        <v>-5.2589282532613296E-6</v>
      </c>
      <c r="DJ38" s="29">
        <f t="shared" si="45"/>
        <v>-5.2593414185299283E-6</v>
      </c>
      <c r="DK38" s="29">
        <f t="shared" si="46"/>
        <v>-5.2593414194485304E-6</v>
      </c>
      <c r="DL38" s="29">
        <f t="shared" si="47"/>
        <v>-5.2593414194485304E-6</v>
      </c>
      <c r="DN38" s="35">
        <v>1.96005E-6</v>
      </c>
      <c r="DO38" s="35">
        <v>3.7587758713900001</v>
      </c>
      <c r="DP38" s="35">
        <v>199.0720014364</v>
      </c>
      <c r="DQ38" s="29">
        <f t="shared" si="48"/>
        <v>1.4878352775801279E-6</v>
      </c>
      <c r="DR38" s="29">
        <f t="shared" si="49"/>
        <v>1.4878533661337958E-6</v>
      </c>
      <c r="DS38" s="29">
        <f t="shared" si="50"/>
        <v>1.487853366174014E-6</v>
      </c>
      <c r="DT38" s="29">
        <f t="shared" si="51"/>
        <v>1.487853366174014E-6</v>
      </c>
      <c r="DV38" s="35">
        <v>2.8411999999999998E-7</v>
      </c>
      <c r="DW38" s="35">
        <v>2.8783572021100001</v>
      </c>
      <c r="DX38" s="35">
        <v>525.7588118315</v>
      </c>
      <c r="DY38" s="29">
        <f t="shared" si="84"/>
        <v>1.1639809636605838E-7</v>
      </c>
      <c r="DZ38" s="29">
        <f t="shared" si="85"/>
        <v>1.1638839244491158E-7</v>
      </c>
      <c r="EA38" s="29">
        <f t="shared" si="86"/>
        <v>1.163883924233359E-7</v>
      </c>
      <c r="EB38" s="29">
        <f t="shared" si="87"/>
        <v>1.163883924233359E-7</v>
      </c>
      <c r="ED38" s="35">
        <v>2.9429999999999999E-8</v>
      </c>
      <c r="EE38" s="35">
        <v>2.3283107545799999</v>
      </c>
      <c r="EF38" s="35">
        <v>1155.3611574070001</v>
      </c>
      <c r="EG38" s="29">
        <f t="shared" si="88"/>
        <v>-1.8349652858369226E-8</v>
      </c>
      <c r="EH38" s="29">
        <f t="shared" si="89"/>
        <v>-1.8347759724729161E-8</v>
      </c>
      <c r="EI38" s="29">
        <f t="shared" si="90"/>
        <v>-1.8347759720519778E-8</v>
      </c>
      <c r="EJ38" s="29">
        <f t="shared" si="91"/>
        <v>-1.8347759720519778E-8</v>
      </c>
      <c r="EL38" s="35">
        <v>5.3400000000000002E-9</v>
      </c>
      <c r="EM38" s="35">
        <v>1.83172084748</v>
      </c>
      <c r="EN38" s="35">
        <v>647.01083331480004</v>
      </c>
      <c r="EO38" s="29">
        <f t="shared" si="60"/>
        <v>5.204245424025883E-9</v>
      </c>
      <c r="EP38" s="29">
        <f t="shared" si="61"/>
        <v>5.2041902936255428E-9</v>
      </c>
      <c r="EQ38" s="29">
        <f t="shared" si="62"/>
        <v>5.2041902935029513E-9</v>
      </c>
      <c r="ER38" s="29">
        <f t="shared" si="63"/>
        <v>5.2041902935029513E-9</v>
      </c>
      <c r="ET38" s="35"/>
      <c r="EU38" s="35"/>
      <c r="EV38" s="35"/>
    </row>
    <row r="39" spans="1:152" s="29" customFormat="1" ht="13.5" x14ac:dyDescent="0.3">
      <c r="N39" s="35">
        <v>3.8986399999999997E-6</v>
      </c>
      <c r="O39" s="35">
        <v>4.8971610585200001</v>
      </c>
      <c r="P39" s="35">
        <v>1692.1656695024001</v>
      </c>
      <c r="Q39" s="29">
        <f t="shared" si="0"/>
        <v>2.2192709966115166E-6</v>
      </c>
      <c r="R39" s="29">
        <f t="shared" si="1"/>
        <v>2.2196572306006927E-6</v>
      </c>
      <c r="S39" s="29">
        <f t="shared" si="2"/>
        <v>2.2196572314594333E-6</v>
      </c>
      <c r="T39" s="29">
        <f t="shared" si="3"/>
        <v>2.2196572314594333E-6</v>
      </c>
      <c r="V39" s="35">
        <v>6.9617999999999998E-7</v>
      </c>
      <c r="W39" s="35">
        <v>5.9726345027800001</v>
      </c>
      <c r="X39" s="35">
        <v>532.87235883230005</v>
      </c>
      <c r="Y39" s="29">
        <f t="shared" si="4"/>
        <v>-3.2783974253638448E-7</v>
      </c>
      <c r="Z39" s="29">
        <f t="shared" si="5"/>
        <v>-3.2781643708953241E-7</v>
      </c>
      <c r="AA39" s="29">
        <f t="shared" si="6"/>
        <v>-3.2781643703771295E-7</v>
      </c>
      <c r="AB39" s="29">
        <f t="shared" si="7"/>
        <v>-3.2781643703771295E-7</v>
      </c>
      <c r="AD39" s="35">
        <v>1.7660000000000001E-7</v>
      </c>
      <c r="AE39" s="35">
        <v>0.80953941559999998</v>
      </c>
      <c r="AF39" s="35">
        <v>508.35032409220003</v>
      </c>
      <c r="AG39" s="29">
        <f t="shared" si="68"/>
        <v>-1.6536223683080248E-7</v>
      </c>
      <c r="AH39" s="29">
        <f t="shared" si="69"/>
        <v>-1.6535999261730691E-7</v>
      </c>
      <c r="AI39" s="29">
        <f t="shared" si="70"/>
        <v>-1.6535999261231675E-7</v>
      </c>
      <c r="AJ39" s="29">
        <f t="shared" si="71"/>
        <v>-1.6535999261231675E-7</v>
      </c>
      <c r="AL39" s="35">
        <v>1.948E-8</v>
      </c>
      <c r="AM39" s="35">
        <v>2.7724829466599998</v>
      </c>
      <c r="AN39" s="35">
        <v>1169.5882514085999</v>
      </c>
      <c r="AO39" s="29">
        <f t="shared" si="72"/>
        <v>-1.9000501516602905E-8</v>
      </c>
      <c r="AP39" s="29">
        <f t="shared" si="73"/>
        <v>-1.9000143685527028E-8</v>
      </c>
      <c r="AQ39" s="29">
        <f t="shared" si="74"/>
        <v>-1.9000143684731254E-8</v>
      </c>
      <c r="AR39" s="29">
        <f t="shared" si="75"/>
        <v>-1.9000143684731254E-8</v>
      </c>
      <c r="AT39" s="35">
        <v>1.8800000000000001E-9</v>
      </c>
      <c r="AU39" s="35">
        <v>2.1613540754799998</v>
      </c>
      <c r="AV39" s="35">
        <v>1361.5467058442</v>
      </c>
      <c r="AW39" s="29">
        <f t="shared" si="16"/>
        <v>1.2304418256509067E-9</v>
      </c>
      <c r="AX39" s="29">
        <f t="shared" si="17"/>
        <v>1.2303040025806513E-9</v>
      </c>
      <c r="AY39" s="29">
        <f t="shared" si="18"/>
        <v>1.2303040022741943E-9</v>
      </c>
      <c r="AZ39" s="29">
        <f t="shared" si="19"/>
        <v>1.2303040022741943E-9</v>
      </c>
      <c r="BB39" s="35"/>
      <c r="BC39" s="35"/>
      <c r="BD39" s="35"/>
      <c r="BJ39" s="35">
        <v>2.3202000000000001E-7</v>
      </c>
      <c r="BK39" s="35">
        <v>4.0647336857500003</v>
      </c>
      <c r="BL39" s="35">
        <v>526.50957135689998</v>
      </c>
      <c r="BM39" s="29">
        <f t="shared" si="24"/>
        <v>2.3173146640811921E-7</v>
      </c>
      <c r="BN39" s="29">
        <f t="shared" si="25"/>
        <v>2.3173189995399823E-7</v>
      </c>
      <c r="BO39" s="29">
        <f t="shared" si="26"/>
        <v>2.3173189995496184E-7</v>
      </c>
      <c r="BP39" s="29">
        <f t="shared" si="27"/>
        <v>2.3173189995496184E-7</v>
      </c>
      <c r="BR39" s="35">
        <v>8.8839999999999993E-8</v>
      </c>
      <c r="BS39" s="35">
        <v>4.8743012426399996</v>
      </c>
      <c r="BT39" s="35">
        <v>1155.3611574070001</v>
      </c>
      <c r="BU39" s="29">
        <f t="shared" si="76"/>
        <v>6.8880754250772966E-9</v>
      </c>
      <c r="BV39" s="29">
        <f t="shared" si="77"/>
        <v>6.8807880775971308E-9</v>
      </c>
      <c r="BW39" s="29">
        <f t="shared" si="78"/>
        <v>6.880788061393886E-9</v>
      </c>
      <c r="BX39" s="29">
        <f t="shared" si="79"/>
        <v>6.880788061393886E-9</v>
      </c>
      <c r="BZ39" s="35">
        <v>1.138E-8</v>
      </c>
      <c r="CA39" s="35">
        <v>3.4642090474499998</v>
      </c>
      <c r="CB39" s="35">
        <v>1073.6090241908</v>
      </c>
      <c r="CC39" s="29">
        <f t="shared" si="80"/>
        <v>-5.268187451242138E-9</v>
      </c>
      <c r="CD39" s="29">
        <f t="shared" si="81"/>
        <v>-5.2674162381400693E-9</v>
      </c>
      <c r="CE39" s="29">
        <f t="shared" si="82"/>
        <v>-5.2674162364252833E-9</v>
      </c>
      <c r="CF39" s="29">
        <f t="shared" si="83"/>
        <v>-5.2674162364252833E-9</v>
      </c>
      <c r="CH39" s="35">
        <v>1.14E-9</v>
      </c>
      <c r="CI39" s="35">
        <v>3.7517098147799999</v>
      </c>
      <c r="CJ39" s="35">
        <v>117.31986822019999</v>
      </c>
      <c r="CK39" s="29">
        <f t="shared" si="36"/>
        <v>9.2384486570702864E-10</v>
      </c>
      <c r="CL39" s="29">
        <f t="shared" si="37"/>
        <v>9.2383928554945731E-10</v>
      </c>
      <c r="CM39" s="29">
        <f t="shared" si="38"/>
        <v>9.2383928553704971E-10</v>
      </c>
      <c r="CN39" s="29">
        <f t="shared" si="39"/>
        <v>9.2383928553704971E-10</v>
      </c>
      <c r="CP39" s="35"/>
      <c r="CQ39" s="35"/>
      <c r="CR39" s="35"/>
      <c r="CX39" s="35"/>
      <c r="CY39" s="35"/>
      <c r="CZ39" s="35"/>
      <c r="DF39" s="35">
        <v>6.5528899999999997E-6</v>
      </c>
      <c r="DG39" s="35">
        <v>2.7906560421900002</v>
      </c>
      <c r="DH39" s="35">
        <v>1685.0521225016</v>
      </c>
      <c r="DI39" s="29">
        <f t="shared" si="44"/>
        <v>2.0237505876413679E-6</v>
      </c>
      <c r="DJ39" s="29">
        <f t="shared" si="45"/>
        <v>2.023002694874427E-6</v>
      </c>
      <c r="DK39" s="29">
        <f t="shared" si="46"/>
        <v>2.0230026932114828E-6</v>
      </c>
      <c r="DL39" s="29">
        <f t="shared" si="47"/>
        <v>2.0230026932114828E-6</v>
      </c>
      <c r="DN39" s="35">
        <v>2.0018999999999998E-6</v>
      </c>
      <c r="DO39" s="35">
        <v>4.4388881444099999</v>
      </c>
      <c r="DP39" s="35">
        <v>1045.1548361876</v>
      </c>
      <c r="DQ39" s="29">
        <f t="shared" si="48"/>
        <v>-1.6778366072487289E-6</v>
      </c>
      <c r="DR39" s="29">
        <f t="shared" si="49"/>
        <v>-1.6777553279582805E-6</v>
      </c>
      <c r="DS39" s="29">
        <f t="shared" si="50"/>
        <v>-1.6777553277775497E-6</v>
      </c>
      <c r="DT39" s="29">
        <f t="shared" si="51"/>
        <v>-1.6777553277775497E-6</v>
      </c>
      <c r="DV39" s="35">
        <v>2.6329999999999998E-7</v>
      </c>
      <c r="DW39" s="35">
        <v>4.2689187726900002</v>
      </c>
      <c r="DX39" s="35">
        <v>1596.1864422845999</v>
      </c>
      <c r="DY39" s="29">
        <f t="shared" si="84"/>
        <v>9.0008355467654274E-8</v>
      </c>
      <c r="DZ39" s="29">
        <f t="shared" si="85"/>
        <v>8.9980229372269034E-8</v>
      </c>
      <c r="EA39" s="29">
        <f t="shared" si="86"/>
        <v>8.9980229309731692E-8</v>
      </c>
      <c r="EB39" s="29">
        <f t="shared" si="87"/>
        <v>8.9980229309731692E-8</v>
      </c>
      <c r="ED39" s="35">
        <v>2.442E-8</v>
      </c>
      <c r="EE39" s="35">
        <v>1.8696521340500001</v>
      </c>
      <c r="EF39" s="35">
        <v>532.87235883230005</v>
      </c>
      <c r="EG39" s="29">
        <f t="shared" si="88"/>
        <v>-1.1082665207112749E-8</v>
      </c>
      <c r="EH39" s="29">
        <f t="shared" si="89"/>
        <v>-1.1083490931450959E-8</v>
      </c>
      <c r="EI39" s="29">
        <f t="shared" si="90"/>
        <v>-1.1083490933286916E-8</v>
      </c>
      <c r="EJ39" s="29">
        <f t="shared" si="91"/>
        <v>-1.1083490933286916E-8</v>
      </c>
      <c r="EL39" s="35">
        <v>5.5299999999999997E-9</v>
      </c>
      <c r="EM39" s="35">
        <v>0.85896003801999998</v>
      </c>
      <c r="EN39" s="35">
        <v>330.61896365820002</v>
      </c>
      <c r="EO39" s="29">
        <f t="shared" si="60"/>
        <v>5.5218354206206285E-9</v>
      </c>
      <c r="EP39" s="29">
        <f t="shared" si="61"/>
        <v>5.5218283467530419E-9</v>
      </c>
      <c r="EQ39" s="29">
        <f t="shared" si="62"/>
        <v>5.5218283467373106E-9</v>
      </c>
      <c r="ER39" s="29">
        <f t="shared" si="63"/>
        <v>5.5218283467373106E-9</v>
      </c>
      <c r="ET39" s="35"/>
      <c r="EU39" s="35"/>
      <c r="EV39" s="35"/>
    </row>
    <row r="40" spans="1:152" s="29" customFormat="1" ht="13.5" x14ac:dyDescent="0.3">
      <c r="A40" s="33" t="s">
        <v>26</v>
      </c>
      <c r="B40" s="32" t="s">
        <v>196</v>
      </c>
      <c r="C40" s="33" t="s">
        <v>228</v>
      </c>
      <c r="D40" s="33" t="s">
        <v>26</v>
      </c>
      <c r="E40" s="33" t="s">
        <v>26</v>
      </c>
      <c r="F40" s="33" t="s">
        <v>26</v>
      </c>
      <c r="N40" s="35">
        <v>3.4100599999999999E-6</v>
      </c>
      <c r="O40" s="35">
        <v>5.7145252578300001</v>
      </c>
      <c r="P40" s="35">
        <v>533.62311835770004</v>
      </c>
      <c r="Q40" s="29">
        <f t="shared" si="0"/>
        <v>-8.25176899765365E-7</v>
      </c>
      <c r="R40" s="29">
        <f t="shared" si="1"/>
        <v>-8.2505116739994846E-7</v>
      </c>
      <c r="S40" s="29">
        <f t="shared" si="2"/>
        <v>-8.2505116712037867E-7</v>
      </c>
      <c r="T40" s="29">
        <f t="shared" si="3"/>
        <v>-8.2505116712037867E-7</v>
      </c>
      <c r="V40" s="35">
        <v>6.4850000000000002E-7</v>
      </c>
      <c r="W40" s="35">
        <v>6.0880349028799996</v>
      </c>
      <c r="X40" s="35">
        <v>1581.9593482830001</v>
      </c>
      <c r="Y40" s="29">
        <f t="shared" si="4"/>
        <v>6.0551808858568785E-7</v>
      </c>
      <c r="Z40" s="29">
        <f t="shared" si="5"/>
        <v>6.0554423892684296E-7</v>
      </c>
      <c r="AA40" s="29">
        <f t="shared" si="6"/>
        <v>6.0554423898497843E-7</v>
      </c>
      <c r="AB40" s="29">
        <f t="shared" si="7"/>
        <v>6.0554423898497843E-7</v>
      </c>
      <c r="AD40" s="35">
        <v>1.5355E-7</v>
      </c>
      <c r="AE40" s="35">
        <v>5.8103798694100002</v>
      </c>
      <c r="AF40" s="35">
        <v>1596.1864422845999</v>
      </c>
      <c r="AG40" s="29">
        <f t="shared" si="68"/>
        <v>1.4577698661888674E-7</v>
      </c>
      <c r="AH40" s="29">
        <f t="shared" si="69"/>
        <v>1.4578246847641313E-7</v>
      </c>
      <c r="AI40" s="29">
        <f t="shared" si="70"/>
        <v>1.457824684885995E-7</v>
      </c>
      <c r="AJ40" s="29">
        <f t="shared" si="71"/>
        <v>1.457824684885995E-7</v>
      </c>
      <c r="AL40" s="35">
        <v>2.2790000000000001E-8</v>
      </c>
      <c r="AM40" s="35">
        <v>2.3558187123000001</v>
      </c>
      <c r="AN40" s="35">
        <v>942.06206196899996</v>
      </c>
      <c r="AO40" s="29">
        <f t="shared" si="72"/>
        <v>8.4095037912606908E-9</v>
      </c>
      <c r="AP40" s="29">
        <f t="shared" si="73"/>
        <v>8.4080827811712515E-9</v>
      </c>
      <c r="AQ40" s="29">
        <f t="shared" si="74"/>
        <v>8.4080827780116896E-9</v>
      </c>
      <c r="AR40" s="29">
        <f t="shared" si="75"/>
        <v>8.4080827780116896E-9</v>
      </c>
      <c r="AT40" s="35">
        <v>1.8E-9</v>
      </c>
      <c r="AU40" s="35">
        <v>3.4326642806900001</v>
      </c>
      <c r="AV40" s="35">
        <v>1148.2476104062</v>
      </c>
      <c r="AW40" s="29">
        <f t="shared" si="16"/>
        <v>-1.7925140371867629E-9</v>
      </c>
      <c r="AX40" s="29">
        <f t="shared" si="17"/>
        <v>-1.7925274406053423E-9</v>
      </c>
      <c r="AY40" s="29">
        <f t="shared" si="18"/>
        <v>-1.7925274406351306E-9</v>
      </c>
      <c r="AZ40" s="29">
        <f t="shared" si="19"/>
        <v>-1.7925274406351306E-9</v>
      </c>
      <c r="BB40" s="35"/>
      <c r="BC40" s="35"/>
      <c r="BD40" s="35"/>
      <c r="BJ40" s="35">
        <v>2.4436E-7</v>
      </c>
      <c r="BK40" s="35">
        <v>6.10947656959</v>
      </c>
      <c r="BL40" s="35">
        <v>1169.5882514085999</v>
      </c>
      <c r="BM40" s="29">
        <f t="shared" si="24"/>
        <v>2.4427136682177986E-7</v>
      </c>
      <c r="BN40" s="29">
        <f t="shared" si="25"/>
        <v>2.4427081785798413E-7</v>
      </c>
      <c r="BO40" s="29">
        <f t="shared" si="26"/>
        <v>2.4427081785676165E-7</v>
      </c>
      <c r="BP40" s="29">
        <f t="shared" si="27"/>
        <v>2.4427081785676165E-7</v>
      </c>
      <c r="BR40" s="35">
        <v>7.7929999999999997E-8</v>
      </c>
      <c r="BS40" s="35">
        <v>3.8468493019599999</v>
      </c>
      <c r="BT40" s="35">
        <v>625.67019231239999</v>
      </c>
      <c r="BU40" s="29">
        <f t="shared" si="76"/>
        <v>9.9669791872622383E-9</v>
      </c>
      <c r="BV40" s="29">
        <f t="shared" si="77"/>
        <v>9.9704228341591398E-9</v>
      </c>
      <c r="BW40" s="29">
        <f t="shared" si="78"/>
        <v>9.9704228418157436E-9</v>
      </c>
      <c r="BX40" s="29">
        <f t="shared" si="79"/>
        <v>9.9704228418157436E-9</v>
      </c>
      <c r="BZ40" s="35">
        <v>1.0859999999999999E-8</v>
      </c>
      <c r="CA40" s="35">
        <v>5.3527914670000003</v>
      </c>
      <c r="CB40" s="35">
        <v>117.31986822019999</v>
      </c>
      <c r="CC40" s="29">
        <f t="shared" si="80"/>
        <v>6.0933575124887937E-9</v>
      </c>
      <c r="CD40" s="29">
        <f t="shared" si="81"/>
        <v>6.0934326151923905E-9</v>
      </c>
      <c r="CE40" s="29">
        <f t="shared" si="82"/>
        <v>6.0934326153593718E-9</v>
      </c>
      <c r="CF40" s="29">
        <f t="shared" si="83"/>
        <v>6.0934326153593718E-9</v>
      </c>
      <c r="CH40" s="35">
        <v>9.5000000000000003E-10</v>
      </c>
      <c r="CI40" s="35">
        <v>0.54905691533000001</v>
      </c>
      <c r="CJ40" s="35">
        <v>1169.5882514085999</v>
      </c>
      <c r="CK40" s="29">
        <f t="shared" si="36"/>
        <v>7.2914520669783479E-10</v>
      </c>
      <c r="CL40" s="29">
        <f t="shared" si="37"/>
        <v>7.2919592444651171E-10</v>
      </c>
      <c r="CM40" s="29">
        <f t="shared" si="38"/>
        <v>7.2919592455927535E-10</v>
      </c>
      <c r="CN40" s="29">
        <f t="shared" si="39"/>
        <v>7.2919592455927535E-10</v>
      </c>
      <c r="CP40" s="35"/>
      <c r="CQ40" s="35"/>
      <c r="CR40" s="35"/>
      <c r="CX40" s="35"/>
      <c r="CY40" s="35"/>
      <c r="CZ40" s="35"/>
      <c r="DF40" s="35">
        <v>8.2146499999999994E-6</v>
      </c>
      <c r="DG40" s="35">
        <v>1.5934253439599999</v>
      </c>
      <c r="DH40" s="35">
        <v>1898.3512179396</v>
      </c>
      <c r="DI40" s="29">
        <f t="shared" si="44"/>
        <v>4.366818647137984E-6</v>
      </c>
      <c r="DJ40" s="29">
        <f t="shared" si="45"/>
        <v>4.3677591993490274E-6</v>
      </c>
      <c r="DK40" s="29">
        <f t="shared" si="46"/>
        <v>4.3677592014401908E-6</v>
      </c>
      <c r="DL40" s="29">
        <f t="shared" si="47"/>
        <v>4.3677592014401908E-6</v>
      </c>
      <c r="DN40" s="35">
        <v>1.7022500000000001E-6</v>
      </c>
      <c r="DO40" s="35">
        <v>4.8464748886700004</v>
      </c>
      <c r="DP40" s="35">
        <v>526.50957135689998</v>
      </c>
      <c r="DQ40" s="29">
        <f t="shared" si="48"/>
        <v>1.1467737617001178E-6</v>
      </c>
      <c r="DR40" s="29">
        <f t="shared" si="49"/>
        <v>1.1468209278809324E-6</v>
      </c>
      <c r="DS40" s="29">
        <f t="shared" si="50"/>
        <v>1.1468209279858015E-6</v>
      </c>
      <c r="DT40" s="29">
        <f t="shared" si="51"/>
        <v>1.1468209279858015E-6</v>
      </c>
      <c r="DV40" s="35">
        <v>2.7038999999999997E-7</v>
      </c>
      <c r="DW40" s="35">
        <v>2.8060774139800002</v>
      </c>
      <c r="DX40" s="35">
        <v>1169.5882514085999</v>
      </c>
      <c r="DY40" s="29">
        <f t="shared" si="84"/>
        <v>-2.655881988400524E-7</v>
      </c>
      <c r="DZ40" s="29">
        <f t="shared" si="85"/>
        <v>-2.6558397259765923E-7</v>
      </c>
      <c r="EA40" s="29">
        <f t="shared" si="86"/>
        <v>-2.6558397258826023E-7</v>
      </c>
      <c r="EB40" s="29">
        <f t="shared" si="87"/>
        <v>-2.6558397258826023E-7</v>
      </c>
      <c r="ED40" s="35">
        <v>2.4100000000000001E-8</v>
      </c>
      <c r="EE40" s="35">
        <v>0.42627205128000001</v>
      </c>
      <c r="EF40" s="35">
        <v>220.41264243879999</v>
      </c>
      <c r="EG40" s="29">
        <f t="shared" si="88"/>
        <v>-1.5639590433005156E-8</v>
      </c>
      <c r="EH40" s="29">
        <f t="shared" si="89"/>
        <v>-1.5639878233850776E-8</v>
      </c>
      <c r="EI40" s="29">
        <f t="shared" si="90"/>
        <v>-1.5639878234490679E-8</v>
      </c>
      <c r="EJ40" s="29">
        <f t="shared" si="91"/>
        <v>-1.5639878234490679E-8</v>
      </c>
      <c r="EL40" s="35">
        <v>5.4299999999999997E-9</v>
      </c>
      <c r="EM40" s="35">
        <v>5.2605758443899999</v>
      </c>
      <c r="EN40" s="35">
        <v>21.340641002400002</v>
      </c>
      <c r="EO40" s="29">
        <f t="shared" si="60"/>
        <v>4.2358536107960457E-9</v>
      </c>
      <c r="EP40" s="29">
        <f t="shared" si="61"/>
        <v>4.2358484477280164E-9</v>
      </c>
      <c r="EQ40" s="29">
        <f t="shared" si="62"/>
        <v>4.2358484477165377E-9</v>
      </c>
      <c r="ER40" s="29">
        <f t="shared" si="63"/>
        <v>4.2358484477165377E-9</v>
      </c>
      <c r="ET40" s="35"/>
      <c r="EU40" s="35"/>
      <c r="EV40" s="35"/>
    </row>
    <row r="41" spans="1:152" s="29" customFormat="1" ht="13.5" x14ac:dyDescent="0.3">
      <c r="N41" s="35">
        <v>3.30458E-6</v>
      </c>
      <c r="O41" s="35">
        <v>4.7404981949099998</v>
      </c>
      <c r="P41" s="35">
        <v>4.81841098E-2</v>
      </c>
      <c r="Q41" s="29">
        <f t="shared" si="0"/>
        <v>9.5462034399340488E-8</v>
      </c>
      <c r="R41" s="29">
        <f t="shared" si="1"/>
        <v>9.5462023065165185E-8</v>
      </c>
      <c r="S41" s="29">
        <f t="shared" si="2"/>
        <v>9.5462023065141719E-8</v>
      </c>
      <c r="T41" s="29">
        <f t="shared" si="3"/>
        <v>9.5462023065141719E-8</v>
      </c>
      <c r="V41" s="35">
        <v>7.9686E-7</v>
      </c>
      <c r="W41" s="35">
        <v>5.8241240027299996</v>
      </c>
      <c r="X41" s="35">
        <v>1045.1548361876</v>
      </c>
      <c r="Y41" s="29">
        <f t="shared" si="4"/>
        <v>-5.5043084068606219E-7</v>
      </c>
      <c r="Z41" s="29">
        <f t="shared" si="5"/>
        <v>-5.5047372446077294E-7</v>
      </c>
      <c r="AA41" s="29">
        <f t="shared" si="6"/>
        <v>-5.5047372455611952E-7</v>
      </c>
      <c r="AB41" s="29">
        <f t="shared" si="7"/>
        <v>-5.5047372455611952E-7</v>
      </c>
      <c r="AD41" s="35">
        <v>1.7058000000000001E-7</v>
      </c>
      <c r="AE41" s="35">
        <v>4.2000197772299996</v>
      </c>
      <c r="AF41" s="35">
        <v>2118.7638603783998</v>
      </c>
      <c r="AG41" s="29">
        <f t="shared" si="68"/>
        <v>1.0420064551116693E-7</v>
      </c>
      <c r="AH41" s="29">
        <f t="shared" si="69"/>
        <v>1.0422102146473491E-7</v>
      </c>
      <c r="AI41" s="29">
        <f t="shared" si="70"/>
        <v>1.0422102151003718E-7</v>
      </c>
      <c r="AJ41" s="29">
        <f t="shared" si="71"/>
        <v>1.0422102151003718E-7</v>
      </c>
      <c r="AL41" s="35">
        <v>1.474E-8</v>
      </c>
      <c r="AM41" s="35">
        <v>1.6101146858099999</v>
      </c>
      <c r="AN41" s="35">
        <v>220.41264243879999</v>
      </c>
      <c r="AO41" s="29">
        <f t="shared" si="72"/>
        <v>6.7758133863709519E-9</v>
      </c>
      <c r="AP41" s="29">
        <f t="shared" si="73"/>
        <v>6.7756079208526637E-9</v>
      </c>
      <c r="AQ41" s="29">
        <f t="shared" si="74"/>
        <v>6.7756079203958193E-9</v>
      </c>
      <c r="AR41" s="29">
        <f t="shared" si="75"/>
        <v>6.7756079203958193E-9</v>
      </c>
      <c r="AT41" s="35">
        <v>1.6399999999999999E-9</v>
      </c>
      <c r="AU41" s="35">
        <v>1.9286412721099999</v>
      </c>
      <c r="AV41" s="35">
        <v>2118.7638603783998</v>
      </c>
      <c r="AW41" s="29">
        <f t="shared" si="16"/>
        <v>3.4679153140873774E-10</v>
      </c>
      <c r="AX41" s="29">
        <f t="shared" si="17"/>
        <v>3.4654967859317757E-10</v>
      </c>
      <c r="AY41" s="29">
        <f t="shared" si="18"/>
        <v>3.4654967805542114E-10</v>
      </c>
      <c r="AZ41" s="29">
        <f t="shared" si="19"/>
        <v>3.4654967805542114E-10</v>
      </c>
      <c r="BB41" s="35"/>
      <c r="BC41" s="35"/>
      <c r="BD41" s="35"/>
      <c r="BJ41" s="35">
        <v>2.1115999999999999E-7</v>
      </c>
      <c r="BK41" s="35">
        <v>4.9632297273499999</v>
      </c>
      <c r="BL41" s="35">
        <v>2648.4548254729998</v>
      </c>
      <c r="BM41" s="29">
        <f t="shared" si="24"/>
        <v>-1.385246941796841E-7</v>
      </c>
      <c r="BN41" s="29">
        <f t="shared" si="25"/>
        <v>-1.3855474942308213E-7</v>
      </c>
      <c r="BO41" s="29">
        <f t="shared" si="26"/>
        <v>-1.3855474948990356E-7</v>
      </c>
      <c r="BP41" s="29">
        <f t="shared" si="27"/>
        <v>-1.3855474948990356E-7</v>
      </c>
      <c r="BR41" s="35">
        <v>5.6459999999999997E-8</v>
      </c>
      <c r="BS41" s="35">
        <v>3.4091596449299999</v>
      </c>
      <c r="BT41" s="35">
        <v>639.89728631399998</v>
      </c>
      <c r="BU41" s="29">
        <f t="shared" si="76"/>
        <v>1.8554976456833885E-8</v>
      </c>
      <c r="BV41" s="29">
        <f t="shared" si="77"/>
        <v>1.8557406311416195E-8</v>
      </c>
      <c r="BW41" s="29">
        <f t="shared" si="78"/>
        <v>1.855740631681879E-8</v>
      </c>
      <c r="BX41" s="29">
        <f t="shared" si="79"/>
        <v>1.855740631681879E-8</v>
      </c>
      <c r="BZ41" s="35">
        <v>8.4000000000000008E-9</v>
      </c>
      <c r="CA41" s="35">
        <v>2.8994633422299998</v>
      </c>
      <c r="CB41" s="35">
        <v>95.979227217800002</v>
      </c>
      <c r="CC41" s="29">
        <f t="shared" si="80"/>
        <v>-2.1110659292773809E-9</v>
      </c>
      <c r="CD41" s="29">
        <f t="shared" si="81"/>
        <v>-2.1111214992072712E-9</v>
      </c>
      <c r="CE41" s="29">
        <f t="shared" si="82"/>
        <v>-2.1111214993308263E-9</v>
      </c>
      <c r="CF41" s="29">
        <f t="shared" si="83"/>
        <v>-2.1111214993308263E-9</v>
      </c>
      <c r="CH41" s="35">
        <v>8.7999999999999996E-10</v>
      </c>
      <c r="CI41" s="35">
        <v>3.2687450241099998</v>
      </c>
      <c r="CJ41" s="35">
        <v>213.29909543799999</v>
      </c>
      <c r="CK41" s="29">
        <f t="shared" si="36"/>
        <v>7.924159136662259E-10</v>
      </c>
      <c r="CL41" s="29">
        <f t="shared" si="37"/>
        <v>7.9242172690305729E-10</v>
      </c>
      <c r="CM41" s="29">
        <f t="shared" si="38"/>
        <v>7.924217269159825E-10</v>
      </c>
      <c r="CN41" s="29">
        <f t="shared" si="39"/>
        <v>7.924217269159825E-10</v>
      </c>
      <c r="CP41" s="35"/>
      <c r="CQ41" s="35"/>
      <c r="CR41" s="35"/>
      <c r="CX41" s="35"/>
      <c r="CY41" s="35"/>
      <c r="CZ41" s="35"/>
      <c r="DF41" s="35">
        <v>6.20798E-6</v>
      </c>
      <c r="DG41" s="35">
        <v>4.82284338962</v>
      </c>
      <c r="DH41" s="35">
        <v>956.28915597059995</v>
      </c>
      <c r="DI41" s="29">
        <f t="shared" si="44"/>
        <v>4.0670637689583703E-7</v>
      </c>
      <c r="DJ41" s="29">
        <f t="shared" si="45"/>
        <v>4.0712822455932824E-7</v>
      </c>
      <c r="DK41" s="29">
        <f t="shared" si="46"/>
        <v>4.0712822549727418E-7</v>
      </c>
      <c r="DL41" s="29">
        <f t="shared" si="47"/>
        <v>4.0712822549727418E-7</v>
      </c>
      <c r="DN41" s="35">
        <v>1.4633499999999999E-6</v>
      </c>
      <c r="DO41" s="35">
        <v>6.1295836553500003</v>
      </c>
      <c r="DP41" s="35">
        <v>533.62311835770004</v>
      </c>
      <c r="DQ41" s="29">
        <f t="shared" si="48"/>
        <v>-8.9658891542790796E-7</v>
      </c>
      <c r="DR41" s="29">
        <f t="shared" si="49"/>
        <v>-8.9654496708443878E-7</v>
      </c>
      <c r="DS41" s="29">
        <f t="shared" si="50"/>
        <v>-8.9654496698671924E-7</v>
      </c>
      <c r="DT41" s="29">
        <f t="shared" si="51"/>
        <v>-8.9654496698671924E-7</v>
      </c>
      <c r="DV41" s="35">
        <v>2.7477000000000002E-7</v>
      </c>
      <c r="DW41" s="35">
        <v>2.6484126623800002</v>
      </c>
      <c r="DX41" s="35">
        <v>2118.7638603783998</v>
      </c>
      <c r="DY41" s="29">
        <f t="shared" si="84"/>
        <v>2.2072642901831739E-7</v>
      </c>
      <c r="DZ41" s="29">
        <f t="shared" si="85"/>
        <v>2.2070173623115834E-7</v>
      </c>
      <c r="EA41" s="29">
        <f t="shared" si="86"/>
        <v>2.2070173617624962E-7</v>
      </c>
      <c r="EB41" s="29">
        <f t="shared" si="87"/>
        <v>2.2070173617624962E-7</v>
      </c>
      <c r="ED41" s="35">
        <v>2.2889999999999999E-8</v>
      </c>
      <c r="EE41" s="35">
        <v>1.94941487274</v>
      </c>
      <c r="EF41" s="35">
        <v>1073.6090241908</v>
      </c>
      <c r="EG41" s="29">
        <f t="shared" si="88"/>
        <v>1.9664603714150045E-8</v>
      </c>
      <c r="EH41" s="29">
        <f t="shared" si="89"/>
        <v>1.966549935560447E-8</v>
      </c>
      <c r="EI41" s="29">
        <f t="shared" si="90"/>
        <v>1.9665499357595752E-8</v>
      </c>
      <c r="EJ41" s="29">
        <f t="shared" si="91"/>
        <v>1.9665499357595752E-8</v>
      </c>
      <c r="EL41" s="35">
        <v>5.8399999999999997E-9</v>
      </c>
      <c r="EM41" s="35">
        <v>3.8224306180199998</v>
      </c>
      <c r="EN41" s="35">
        <v>618.55664531160005</v>
      </c>
      <c r="EO41" s="29">
        <f t="shared" si="60"/>
        <v>1.5476004601903017E-9</v>
      </c>
      <c r="EP41" s="29">
        <f t="shared" si="61"/>
        <v>1.5478485047476841E-9</v>
      </c>
      <c r="EQ41" s="29">
        <f t="shared" si="62"/>
        <v>1.5478485052991952E-9</v>
      </c>
      <c r="ER41" s="29">
        <f t="shared" si="63"/>
        <v>1.5478485052991952E-9</v>
      </c>
      <c r="ET41" s="35"/>
      <c r="EU41" s="35"/>
      <c r="EV41" s="35"/>
    </row>
    <row r="42" spans="1:152" s="29" customFormat="1" ht="13.5" x14ac:dyDescent="0.3">
      <c r="A42" s="29" t="s">
        <v>198</v>
      </c>
      <c r="B42" s="29" t="s">
        <v>199</v>
      </c>
      <c r="C42" s="29" t="s">
        <v>200</v>
      </c>
      <c r="N42" s="35">
        <v>4.4085399999999996E-6</v>
      </c>
      <c r="O42" s="35">
        <v>2.9581846094299999</v>
      </c>
      <c r="P42" s="35">
        <v>454.90936652729999</v>
      </c>
      <c r="Q42" s="29">
        <f t="shared" si="0"/>
        <v>-2.6637727584136243E-6</v>
      </c>
      <c r="R42" s="29">
        <f t="shared" si="1"/>
        <v>-2.6638865526084872E-6</v>
      </c>
      <c r="S42" s="29">
        <f t="shared" si="2"/>
        <v>-2.6638865528614977E-6</v>
      </c>
      <c r="T42" s="29">
        <f t="shared" si="3"/>
        <v>-2.6638865528614977E-6</v>
      </c>
      <c r="V42" s="35">
        <v>5.7938999999999995E-7</v>
      </c>
      <c r="W42" s="35">
        <v>0.99453087342000002</v>
      </c>
      <c r="X42" s="35">
        <v>1596.1864422845999</v>
      </c>
      <c r="Y42" s="29">
        <f t="shared" si="4"/>
        <v>-1.2422631772667158E-7</v>
      </c>
      <c r="Z42" s="29">
        <f t="shared" si="5"/>
        <v>-1.241619909379089E-7</v>
      </c>
      <c r="AA42" s="29">
        <f t="shared" si="6"/>
        <v>-1.241619907948818E-7</v>
      </c>
      <c r="AB42" s="29">
        <f t="shared" si="7"/>
        <v>-1.241619907948818E-7</v>
      </c>
      <c r="AD42" s="35">
        <v>1.7039999999999999E-7</v>
      </c>
      <c r="AE42" s="35">
        <v>1.8340214664000001</v>
      </c>
      <c r="AF42" s="35">
        <v>526.50957135689998</v>
      </c>
      <c r="AG42" s="29">
        <f t="shared" si="68"/>
        <v>-9.76221246348171E-8</v>
      </c>
      <c r="AH42" s="29">
        <f t="shared" si="69"/>
        <v>-9.7627361081346282E-8</v>
      </c>
      <c r="AI42" s="29">
        <f t="shared" si="70"/>
        <v>-9.7627361092989001E-8</v>
      </c>
      <c r="AJ42" s="29">
        <f t="shared" si="71"/>
        <v>-9.7627361092989001E-8</v>
      </c>
      <c r="AL42" s="35">
        <v>1.4570000000000001E-8</v>
      </c>
      <c r="AM42" s="35">
        <v>3.0938195939600002</v>
      </c>
      <c r="AN42" s="35">
        <v>2118.7638603783998</v>
      </c>
      <c r="AO42" s="29">
        <f t="shared" si="72"/>
        <v>1.4300734812098903E-8</v>
      </c>
      <c r="AP42" s="29">
        <f t="shared" si="73"/>
        <v>1.4300313968548563E-8</v>
      </c>
      <c r="AQ42" s="29">
        <f t="shared" si="74"/>
        <v>1.4300313967612477E-8</v>
      </c>
      <c r="AR42" s="29">
        <f t="shared" si="75"/>
        <v>1.4300313967612477E-8</v>
      </c>
      <c r="AT42" s="35">
        <v>1.57E-9</v>
      </c>
      <c r="AU42" s="35">
        <v>3.0296390739199999</v>
      </c>
      <c r="AV42" s="35">
        <v>1272.6810256271999</v>
      </c>
      <c r="AW42" s="29">
        <f t="shared" si="16"/>
        <v>2.1666689197043527E-10</v>
      </c>
      <c r="AX42" s="29">
        <f t="shared" si="17"/>
        <v>2.1652596388778504E-10</v>
      </c>
      <c r="AY42" s="29">
        <f t="shared" si="18"/>
        <v>2.165259635744377E-10</v>
      </c>
      <c r="AZ42" s="29">
        <f t="shared" si="19"/>
        <v>2.165259635744377E-10</v>
      </c>
      <c r="BB42" s="35"/>
      <c r="BC42" s="35"/>
      <c r="BD42" s="35"/>
      <c r="BJ42" s="35">
        <v>1.7879E-7</v>
      </c>
      <c r="BK42" s="35">
        <v>3.0870439596899999</v>
      </c>
      <c r="BL42" s="35">
        <v>1795.258443721</v>
      </c>
      <c r="BM42" s="29">
        <f t="shared" si="24"/>
        <v>1.2072471526053944E-7</v>
      </c>
      <c r="BN42" s="29">
        <f t="shared" si="25"/>
        <v>1.2074157380242623E-7</v>
      </c>
      <c r="BO42" s="29">
        <f t="shared" si="26"/>
        <v>1.20741573839909E-7</v>
      </c>
      <c r="BP42" s="29">
        <f t="shared" si="27"/>
        <v>1.20741573839909E-7</v>
      </c>
      <c r="BR42" s="35">
        <v>4.615E-8</v>
      </c>
      <c r="BS42" s="35">
        <v>0.83374662294000002</v>
      </c>
      <c r="BT42" s="35">
        <v>117.31986822019999</v>
      </c>
      <c r="BU42" s="29">
        <f t="shared" si="76"/>
        <v>-4.2464632125488459E-8</v>
      </c>
      <c r="BV42" s="29">
        <f t="shared" si="77"/>
        <v>-4.2464481145267686E-8</v>
      </c>
      <c r="BW42" s="29">
        <f t="shared" si="78"/>
        <v>-4.2464481144931983E-8</v>
      </c>
      <c r="BX42" s="29">
        <f t="shared" si="79"/>
        <v>-4.2464481144931983E-8</v>
      </c>
      <c r="BZ42" s="35">
        <v>7.4600000000000003E-9</v>
      </c>
      <c r="CA42" s="35">
        <v>5.5301789023100003</v>
      </c>
      <c r="CB42" s="35">
        <v>1478.8665740644001</v>
      </c>
      <c r="CC42" s="29">
        <f t="shared" si="80"/>
        <v>-2.1714539824147689E-9</v>
      </c>
      <c r="CD42" s="29">
        <f t="shared" si="81"/>
        <v>-2.1722055831382294E-9</v>
      </c>
      <c r="CE42" s="29">
        <f t="shared" si="82"/>
        <v>-2.172205584809365E-9</v>
      </c>
      <c r="CF42" s="29">
        <f t="shared" si="83"/>
        <v>-2.172205584809365E-9</v>
      </c>
      <c r="CH42" s="35">
        <v>9.7999999999999992E-10</v>
      </c>
      <c r="CI42" s="35">
        <v>2.0070466868799999</v>
      </c>
      <c r="CJ42" s="35">
        <v>1574.8458012822</v>
      </c>
      <c r="CK42" s="29">
        <f t="shared" si="36"/>
        <v>-7.5656509843509349E-10</v>
      </c>
      <c r="CL42" s="29">
        <f t="shared" si="37"/>
        <v>-7.5649523664043315E-10</v>
      </c>
      <c r="CM42" s="29">
        <f t="shared" si="38"/>
        <v>-7.5649523648508832E-10</v>
      </c>
      <c r="CN42" s="29">
        <f t="shared" si="39"/>
        <v>-7.5649523648508832E-10</v>
      </c>
      <c r="CP42" s="35"/>
      <c r="CQ42" s="35"/>
      <c r="CR42" s="35"/>
      <c r="CX42" s="35"/>
      <c r="CY42" s="35"/>
      <c r="CZ42" s="35"/>
      <c r="DF42" s="35">
        <v>6.5398100000000003E-6</v>
      </c>
      <c r="DG42" s="35">
        <v>3.3815077526900001</v>
      </c>
      <c r="DH42" s="35">
        <v>1692.1656695024001</v>
      </c>
      <c r="DI42" s="29">
        <f t="shared" si="44"/>
        <v>5.5738403407108522E-6</v>
      </c>
      <c r="DJ42" s="29">
        <f t="shared" si="45"/>
        <v>5.5734280952737355E-6</v>
      </c>
      <c r="DK42" s="29">
        <f t="shared" si="46"/>
        <v>5.5734280943570324E-6</v>
      </c>
      <c r="DL42" s="29">
        <f t="shared" si="47"/>
        <v>5.5734280943570324E-6</v>
      </c>
      <c r="DN42" s="35">
        <v>1.3348300000000001E-6</v>
      </c>
      <c r="DO42" s="35">
        <v>1.3224573585499999</v>
      </c>
      <c r="DP42" s="35">
        <v>110.2063212194</v>
      </c>
      <c r="DQ42" s="29">
        <f t="shared" si="48"/>
        <v>-1.3342619201518349E-6</v>
      </c>
      <c r="DR42" s="29">
        <f t="shared" si="49"/>
        <v>-1.3342616145172921E-6</v>
      </c>
      <c r="DS42" s="29">
        <f t="shared" si="50"/>
        <v>-1.3342616145166123E-6</v>
      </c>
      <c r="DT42" s="29">
        <f t="shared" si="51"/>
        <v>-1.3342616145166123E-6</v>
      </c>
      <c r="DV42" s="35">
        <v>2.2705000000000001E-7</v>
      </c>
      <c r="DW42" s="35">
        <v>0.17830004132999999</v>
      </c>
      <c r="DX42" s="35">
        <v>302.16477565500003</v>
      </c>
      <c r="DY42" s="29">
        <f t="shared" si="84"/>
        <v>8.2874715163423855E-8</v>
      </c>
      <c r="DZ42" s="29">
        <f t="shared" si="85"/>
        <v>8.2870166641771579E-8</v>
      </c>
      <c r="EA42" s="29">
        <f t="shared" si="86"/>
        <v>8.2870166631658112E-8</v>
      </c>
      <c r="EB42" s="29">
        <f t="shared" si="87"/>
        <v>8.2870166631658112E-8</v>
      </c>
      <c r="ED42" s="35">
        <v>2.274E-8</v>
      </c>
      <c r="EE42" s="35">
        <v>9.2115175049999998E-2</v>
      </c>
      <c r="EF42" s="35">
        <v>632.78373931320004</v>
      </c>
      <c r="EG42" s="29">
        <f t="shared" si="88"/>
        <v>-1.3320815847289904E-8</v>
      </c>
      <c r="EH42" s="29">
        <f t="shared" si="89"/>
        <v>-1.3321646316891437E-8</v>
      </c>
      <c r="EI42" s="29">
        <f t="shared" si="90"/>
        <v>-1.332164631873794E-8</v>
      </c>
      <c r="EJ42" s="29">
        <f t="shared" si="91"/>
        <v>-1.332164631873794E-8</v>
      </c>
      <c r="EL42" s="35">
        <v>5.1199999999999997E-9</v>
      </c>
      <c r="EM42" s="35">
        <v>4.4448552170699998</v>
      </c>
      <c r="EN42" s="35">
        <v>110.2063212194</v>
      </c>
      <c r="EO42" s="29">
        <f t="shared" si="60"/>
        <v>5.1140115096828545E-9</v>
      </c>
      <c r="EP42" s="29">
        <f t="shared" si="61"/>
        <v>5.1140095666756155E-9</v>
      </c>
      <c r="EQ42" s="29">
        <f t="shared" si="62"/>
        <v>5.1140095666712943E-9</v>
      </c>
      <c r="ER42" s="29">
        <f t="shared" si="63"/>
        <v>5.1140095666712943E-9</v>
      </c>
      <c r="ET42" s="35"/>
      <c r="EU42" s="35"/>
      <c r="EV42" s="35"/>
    </row>
    <row r="43" spans="1:152" s="29" customFormat="1" ht="13.5" x14ac:dyDescent="0.3">
      <c r="A43" s="29">
        <f>F34</f>
        <v>4.5035018415744075</v>
      </c>
      <c r="B43" s="29">
        <f xml:space="preserve"> 0.0057755183 * A43</f>
        <v>2.601005730009669E-2</v>
      </c>
      <c r="C43" s="29">
        <f xml:space="preserve"> Tau- B43/DAYSinMILLENNIUM</f>
        <v>1.6241824167274137E-2</v>
      </c>
      <c r="N43" s="35">
        <v>4.1726599999999996E-6</v>
      </c>
      <c r="O43" s="35">
        <v>1.0355443016100001</v>
      </c>
      <c r="P43" s="35">
        <v>2.4476805547999998</v>
      </c>
      <c r="Q43" s="29">
        <f t="shared" si="0"/>
        <v>1.9839704118977358E-6</v>
      </c>
      <c r="R43" s="29">
        <f t="shared" si="1"/>
        <v>1.9839710517348516E-6</v>
      </c>
      <c r="S43" s="29">
        <f t="shared" si="2"/>
        <v>1.9839710517362738E-6</v>
      </c>
      <c r="T43" s="29">
        <f t="shared" si="3"/>
        <v>1.9839710517362738E-6</v>
      </c>
      <c r="V43" s="35">
        <v>6.5634999999999997E-7</v>
      </c>
      <c r="W43" s="35">
        <v>0.12924191430000001</v>
      </c>
      <c r="X43" s="35">
        <v>526.50957135689998</v>
      </c>
      <c r="Y43" s="29">
        <f t="shared" si="4"/>
        <v>-4.8290961207735052E-7</v>
      </c>
      <c r="Z43" s="29">
        <f t="shared" si="5"/>
        <v>-4.8289294526029301E-7</v>
      </c>
      <c r="AA43" s="29">
        <f t="shared" si="6"/>
        <v>-4.8289294522323479E-7</v>
      </c>
      <c r="AB43" s="29">
        <f t="shared" si="7"/>
        <v>-4.8289294522323479E-7</v>
      </c>
      <c r="AD43" s="35">
        <v>1.4660999999999999E-7</v>
      </c>
      <c r="AE43" s="35">
        <v>3.9998962258600002</v>
      </c>
      <c r="AF43" s="35">
        <v>117.31986822019999</v>
      </c>
      <c r="AG43" s="29">
        <f t="shared" si="68"/>
        <v>1.3627125969379003E-7</v>
      </c>
      <c r="AH43" s="29">
        <f t="shared" si="69"/>
        <v>1.3627080787621107E-7</v>
      </c>
      <c r="AI43" s="29">
        <f t="shared" si="70"/>
        <v>1.3627080787520643E-7</v>
      </c>
      <c r="AJ43" s="29">
        <f t="shared" si="71"/>
        <v>1.3627080787520643E-7</v>
      </c>
      <c r="AL43" s="35">
        <v>1.9370000000000001E-8</v>
      </c>
      <c r="AM43" s="35">
        <v>5.0138825669299996</v>
      </c>
      <c r="AN43" s="35">
        <v>831.85574074960005</v>
      </c>
      <c r="AO43" s="29">
        <f t="shared" si="72"/>
        <v>1.8357481887319096E-8</v>
      </c>
      <c r="AP43" s="29">
        <f t="shared" si="73"/>
        <v>1.8357115730086537E-8</v>
      </c>
      <c r="AQ43" s="29">
        <f t="shared" si="74"/>
        <v>1.8357115729272326E-8</v>
      </c>
      <c r="AR43" s="29">
        <f t="shared" si="75"/>
        <v>1.8357115729272326E-8</v>
      </c>
      <c r="AT43" s="35">
        <v>9.2999999999999999E-10</v>
      </c>
      <c r="AU43" s="35">
        <v>5.6043600001199998</v>
      </c>
      <c r="AV43" s="35">
        <v>1581.9593482830001</v>
      </c>
      <c r="AW43" s="29">
        <f t="shared" si="16"/>
        <v>9.2358220887396487E-10</v>
      </c>
      <c r="AX43" s="29">
        <f t="shared" si="17"/>
        <v>9.2356991603435852E-10</v>
      </c>
      <c r="AY43" s="29">
        <f t="shared" si="18"/>
        <v>9.2356991600701297E-10</v>
      </c>
      <c r="AZ43" s="29">
        <f t="shared" si="19"/>
        <v>9.2356991600701297E-10</v>
      </c>
      <c r="BB43" s="35"/>
      <c r="BC43" s="35"/>
      <c r="BD43" s="35"/>
      <c r="BJ43" s="35">
        <v>1.6234000000000001E-7</v>
      </c>
      <c r="BK43" s="35">
        <v>4.8351572786899997</v>
      </c>
      <c r="BL43" s="35">
        <v>1368.6602528450001</v>
      </c>
      <c r="BM43" s="29">
        <f t="shared" si="24"/>
        <v>-5.7379036881778085E-8</v>
      </c>
      <c r="BN43" s="29">
        <f t="shared" si="25"/>
        <v>-5.7364235492450234E-8</v>
      </c>
      <c r="BO43" s="29">
        <f t="shared" si="26"/>
        <v>-5.7364235459540436E-8</v>
      </c>
      <c r="BP43" s="29">
        <f t="shared" si="27"/>
        <v>-5.7364235459540436E-8</v>
      </c>
      <c r="BR43" s="35">
        <v>4.0200000000000003E-8</v>
      </c>
      <c r="BS43" s="35">
        <v>5.5050212788500001</v>
      </c>
      <c r="BT43" s="35">
        <v>433.71173787679999</v>
      </c>
      <c r="BU43" s="29">
        <f t="shared" si="76"/>
        <v>4.0194157936721173E-8</v>
      </c>
      <c r="BV43" s="29">
        <f t="shared" si="77"/>
        <v>4.0194136751119548E-8</v>
      </c>
      <c r="BW43" s="29">
        <f t="shared" si="78"/>
        <v>4.0194136751072405E-8</v>
      </c>
      <c r="BX43" s="29">
        <f t="shared" si="79"/>
        <v>4.0194136751072405E-8</v>
      </c>
      <c r="BZ43" s="35">
        <v>9.4400000000000005E-9</v>
      </c>
      <c r="CA43" s="35">
        <v>4.0558705350000004</v>
      </c>
      <c r="CB43" s="35">
        <v>206.1855484372</v>
      </c>
      <c r="CC43" s="29">
        <f t="shared" si="80"/>
        <v>4.0998428149226251E-9</v>
      </c>
      <c r="CD43" s="29">
        <f t="shared" si="81"/>
        <v>4.0999676658006443E-9</v>
      </c>
      <c r="CE43" s="29">
        <f t="shared" si="82"/>
        <v>4.0999676660782453E-9</v>
      </c>
      <c r="CF43" s="29">
        <f t="shared" si="83"/>
        <v>4.0999676660782453E-9</v>
      </c>
      <c r="CH43" s="35"/>
      <c r="CI43" s="35"/>
      <c r="CJ43" s="35"/>
      <c r="CP43" s="35"/>
      <c r="CQ43" s="35"/>
      <c r="CR43" s="35"/>
      <c r="CX43" s="35"/>
      <c r="CY43" s="35"/>
      <c r="CZ43" s="35"/>
      <c r="DF43" s="35">
        <v>8.12036E-6</v>
      </c>
      <c r="DG43" s="35">
        <v>5.9409189914100002</v>
      </c>
      <c r="DH43" s="35">
        <v>909.81873305459999</v>
      </c>
      <c r="DI43" s="29">
        <f t="shared" si="44"/>
        <v>-2.3822495989276925E-6</v>
      </c>
      <c r="DJ43" s="29">
        <f t="shared" si="45"/>
        <v>-2.3817466274742388E-6</v>
      </c>
      <c r="DK43" s="29">
        <f t="shared" si="46"/>
        <v>-2.3817466263559054E-6</v>
      </c>
      <c r="DL43" s="29">
        <f t="shared" si="47"/>
        <v>-2.3817466263559054E-6</v>
      </c>
      <c r="DN43" s="35">
        <v>1.3207600000000001E-6</v>
      </c>
      <c r="DO43" s="35">
        <v>4.5118795081099998</v>
      </c>
      <c r="DP43" s="35">
        <v>525.7588118315</v>
      </c>
      <c r="DQ43" s="29">
        <f t="shared" si="48"/>
        <v>1.1685488634170901E-6</v>
      </c>
      <c r="DR43" s="29">
        <f t="shared" si="49"/>
        <v>1.1685719088471732E-6</v>
      </c>
      <c r="DS43" s="29">
        <f t="shared" si="50"/>
        <v>1.1685719088984102E-6</v>
      </c>
      <c r="DT43" s="29">
        <f t="shared" si="51"/>
        <v>1.1685719088984102E-6</v>
      </c>
      <c r="DV43" s="35">
        <v>2.9346999999999999E-7</v>
      </c>
      <c r="DW43" s="35">
        <v>1.7858969235</v>
      </c>
      <c r="DX43" s="35">
        <v>831.85574074960005</v>
      </c>
      <c r="DY43" s="29">
        <f t="shared" si="84"/>
        <v>-2.6901245772053426E-7</v>
      </c>
      <c r="DZ43" s="29">
        <f t="shared" si="85"/>
        <v>-2.6900550924549356E-7</v>
      </c>
      <c r="EA43" s="29">
        <f t="shared" si="86"/>
        <v>-2.6900550923004304E-7</v>
      </c>
      <c r="EB43" s="29">
        <f t="shared" si="87"/>
        <v>-2.6900550923004304E-7</v>
      </c>
      <c r="ED43" s="35">
        <v>2.1889999999999999E-8</v>
      </c>
      <c r="EE43" s="35">
        <v>1.5890774520399999</v>
      </c>
      <c r="EF43" s="35">
        <v>2118.7638603783998</v>
      </c>
      <c r="EG43" s="29">
        <f t="shared" si="88"/>
        <v>-2.7616429137386545E-9</v>
      </c>
      <c r="EH43" s="29">
        <f t="shared" si="89"/>
        <v>-2.7649192709232554E-9</v>
      </c>
      <c r="EI43" s="29">
        <f t="shared" si="90"/>
        <v>-2.7649192782080018E-9</v>
      </c>
      <c r="EJ43" s="29">
        <f t="shared" si="91"/>
        <v>-2.7649192782080018E-9</v>
      </c>
      <c r="EL43" s="35">
        <v>6.1200000000000004E-9</v>
      </c>
      <c r="EM43" s="35">
        <v>1.5932094186400001</v>
      </c>
      <c r="EN43" s="35">
        <v>3.1813937377000001</v>
      </c>
      <c r="EO43" s="29">
        <f t="shared" si="60"/>
        <v>-4.5298529140186482E-10</v>
      </c>
      <c r="EP43" s="29">
        <f t="shared" si="61"/>
        <v>-4.5298390870489822E-10</v>
      </c>
      <c r="EQ43" s="29">
        <f t="shared" si="62"/>
        <v>-4.5298390870182328E-10</v>
      </c>
      <c r="ER43" s="29">
        <f t="shared" si="63"/>
        <v>-4.5298390870182328E-10</v>
      </c>
      <c r="ET43" s="35"/>
      <c r="EU43" s="35"/>
      <c r="EV43" s="35"/>
    </row>
    <row r="44" spans="1:152" s="29" customFormat="1" ht="13.5" x14ac:dyDescent="0.3">
      <c r="N44" s="35">
        <v>2.4416999999999998E-6</v>
      </c>
      <c r="O44" s="35">
        <v>5.220208789</v>
      </c>
      <c r="P44" s="35">
        <v>728.76296653099996</v>
      </c>
      <c r="Q44" s="29">
        <f t="shared" si="0"/>
        <v>-5.3775629788991508E-7</v>
      </c>
      <c r="R44" s="29">
        <f t="shared" si="1"/>
        <v>-5.3787990128385801E-7</v>
      </c>
      <c r="S44" s="29">
        <f t="shared" si="2"/>
        <v>-5.3787990155868123E-7</v>
      </c>
      <c r="T44" s="29">
        <f t="shared" si="3"/>
        <v>-5.3787990155868123E-7</v>
      </c>
      <c r="V44" s="35">
        <v>5.8508999999999995E-7</v>
      </c>
      <c r="W44" s="35">
        <v>0.58626971027999997</v>
      </c>
      <c r="X44" s="35">
        <v>1155.3611574070001</v>
      </c>
      <c r="Y44" s="29">
        <f t="shared" si="4"/>
        <v>5.1291151492670015E-7</v>
      </c>
      <c r="Z44" s="29">
        <f t="shared" si="5"/>
        <v>5.1293467509151333E-7</v>
      </c>
      <c r="AA44" s="29">
        <f t="shared" si="6"/>
        <v>5.1293467514300435E-7</v>
      </c>
      <c r="AB44" s="29">
        <f t="shared" si="7"/>
        <v>5.1293467514300435E-7</v>
      </c>
      <c r="AD44" s="35">
        <v>1.3638999999999999E-7</v>
      </c>
      <c r="AE44" s="35">
        <v>1.8033667796299999</v>
      </c>
      <c r="AF44" s="35">
        <v>302.16477565500003</v>
      </c>
      <c r="AG44" s="29">
        <f t="shared" si="68"/>
        <v>1.2409239064091744E-7</v>
      </c>
      <c r="AH44" s="29">
        <f t="shared" si="69"/>
        <v>1.2409360846401461E-7</v>
      </c>
      <c r="AI44" s="29">
        <f t="shared" si="70"/>
        <v>1.2409360846672231E-7</v>
      </c>
      <c r="AJ44" s="29">
        <f t="shared" si="71"/>
        <v>1.2409360846672231E-7</v>
      </c>
      <c r="AL44" s="35">
        <v>1.585E-8</v>
      </c>
      <c r="AM44" s="35">
        <v>1.40097680805</v>
      </c>
      <c r="AN44" s="35">
        <v>405.2575498736</v>
      </c>
      <c r="AO44" s="29">
        <f t="shared" si="72"/>
        <v>-2.0412771685756783E-9</v>
      </c>
      <c r="AP44" s="29">
        <f t="shared" si="73"/>
        <v>-2.0408235608520628E-9</v>
      </c>
      <c r="AQ44" s="29">
        <f t="shared" si="74"/>
        <v>-2.0408235598434905E-9</v>
      </c>
      <c r="AR44" s="29">
        <f t="shared" si="75"/>
        <v>-2.0408235598434905E-9</v>
      </c>
      <c r="AT44" s="35">
        <v>8.4999999999999996E-10</v>
      </c>
      <c r="AU44" s="35">
        <v>5.0231725620000001</v>
      </c>
      <c r="AV44" s="35">
        <v>1155.3611574070001</v>
      </c>
      <c r="AW44" s="29">
        <f t="shared" si="16"/>
        <v>1.9086872999753478E-10</v>
      </c>
      <c r="AX44" s="29">
        <f t="shared" si="17"/>
        <v>1.9080058140323591E-10</v>
      </c>
      <c r="AY44" s="29">
        <f t="shared" si="18"/>
        <v>1.9080058125171111E-10</v>
      </c>
      <c r="AZ44" s="29">
        <f t="shared" si="19"/>
        <v>1.9080058125171111E-10</v>
      </c>
      <c r="BB44" s="35"/>
      <c r="BC44" s="35"/>
      <c r="BD44" s="35"/>
      <c r="BJ44" s="35">
        <v>2.1313999999999999E-7</v>
      </c>
      <c r="BK44" s="35">
        <v>2.69476951059</v>
      </c>
      <c r="BL44" s="35">
        <v>1045.1548361876</v>
      </c>
      <c r="BM44" s="29">
        <f t="shared" si="24"/>
        <v>1.4532927401977518E-7</v>
      </c>
      <c r="BN44" s="29">
        <f t="shared" si="25"/>
        <v>1.4534087759490328E-7</v>
      </c>
      <c r="BO44" s="29">
        <f t="shared" si="26"/>
        <v>1.4534087762070236E-7</v>
      </c>
      <c r="BP44" s="29">
        <f t="shared" si="27"/>
        <v>1.4534087762070236E-7</v>
      </c>
      <c r="BR44" s="35">
        <v>3.7039999999999999E-8</v>
      </c>
      <c r="BS44" s="35">
        <v>0.90226777963000004</v>
      </c>
      <c r="BT44" s="35">
        <v>95.979227217800002</v>
      </c>
      <c r="BU44" s="29">
        <f t="shared" si="76"/>
        <v>-2.8791035745089899E-8</v>
      </c>
      <c r="BV44" s="29">
        <f t="shared" si="77"/>
        <v>-2.8790876470967143E-8</v>
      </c>
      <c r="BW44" s="29">
        <f t="shared" si="78"/>
        <v>-2.8790876470613007E-8</v>
      </c>
      <c r="BX44" s="29">
        <f t="shared" si="79"/>
        <v>-2.8790876470613007E-8</v>
      </c>
      <c r="BZ44" s="35">
        <v>7.5800000000000007E-9</v>
      </c>
      <c r="CA44" s="35">
        <v>3.7477061728900001</v>
      </c>
      <c r="CB44" s="35">
        <v>433.71173787679999</v>
      </c>
      <c r="CC44" s="29">
        <f t="shared" si="80"/>
        <v>-1.532406085987759E-9</v>
      </c>
      <c r="CD44" s="29">
        <f t="shared" si="81"/>
        <v>-1.5326353620526197E-9</v>
      </c>
      <c r="CE44" s="29">
        <f t="shared" si="82"/>
        <v>-1.5326353625623903E-9</v>
      </c>
      <c r="CF44" s="29">
        <f t="shared" si="83"/>
        <v>-1.5326353625623903E-9</v>
      </c>
      <c r="CH44" s="35"/>
      <c r="CI44" s="35"/>
      <c r="CJ44" s="35"/>
      <c r="CP44" s="35"/>
      <c r="CQ44" s="35"/>
      <c r="CR44" s="35"/>
      <c r="CX44" s="35"/>
      <c r="CY44" s="35"/>
      <c r="CZ44" s="35"/>
      <c r="DF44" s="35">
        <v>5.6211999999999996E-6</v>
      </c>
      <c r="DG44" s="35">
        <v>8.0959872409999994E-2</v>
      </c>
      <c r="DH44" s="35">
        <v>543.91805909619995</v>
      </c>
      <c r="DI44" s="29">
        <f t="shared" si="44"/>
        <v>-4.9070841929075418E-6</v>
      </c>
      <c r="DJ44" s="29">
        <f t="shared" si="45"/>
        <v>-4.9069779835608333E-6</v>
      </c>
      <c r="DK44" s="29">
        <f t="shared" si="46"/>
        <v>-4.9069779833246754E-6</v>
      </c>
      <c r="DL44" s="29">
        <f t="shared" si="47"/>
        <v>-4.9069779833246754E-6</v>
      </c>
      <c r="DN44" s="35">
        <v>1.2385099999999999E-6</v>
      </c>
      <c r="DO44" s="35">
        <v>2.0429037069599998</v>
      </c>
      <c r="DP44" s="35">
        <v>1478.8665740644001</v>
      </c>
      <c r="DQ44" s="29">
        <f t="shared" si="48"/>
        <v>7.4066295600418269E-7</v>
      </c>
      <c r="DR44" s="29">
        <f t="shared" si="49"/>
        <v>7.4076748886909421E-7</v>
      </c>
      <c r="DS44" s="29">
        <f t="shared" si="50"/>
        <v>7.4076748910151095E-7</v>
      </c>
      <c r="DT44" s="29">
        <f t="shared" si="51"/>
        <v>7.4076748910151095E-7</v>
      </c>
      <c r="DV44" s="35">
        <v>1.9990999999999999E-7</v>
      </c>
      <c r="DW44" s="35">
        <v>4.3289518950000001E-2</v>
      </c>
      <c r="DX44" s="35">
        <v>949.17560896980001</v>
      </c>
      <c r="DY44" s="29">
        <f t="shared" si="84"/>
        <v>-1.9378090867499298E-7</v>
      </c>
      <c r="DZ44" s="29">
        <f t="shared" si="85"/>
        <v>-1.9377758796239239E-7</v>
      </c>
      <c r="EA44" s="29">
        <f t="shared" si="86"/>
        <v>-1.9377758795500796E-7</v>
      </c>
      <c r="EB44" s="29">
        <f t="shared" si="87"/>
        <v>-1.9377758795500796E-7</v>
      </c>
      <c r="ED44" s="35">
        <v>2.3870000000000001E-8</v>
      </c>
      <c r="EE44" s="35">
        <v>5.9708067147700001</v>
      </c>
      <c r="EF44" s="35">
        <v>1162.4747044077999</v>
      </c>
      <c r="EG44" s="29">
        <f t="shared" si="88"/>
        <v>2.2932845131192921E-8</v>
      </c>
      <c r="EH44" s="29">
        <f t="shared" si="89"/>
        <v>2.2932296805437017E-8</v>
      </c>
      <c r="EI44" s="29">
        <f t="shared" si="90"/>
        <v>2.2932296804217683E-8</v>
      </c>
      <c r="EJ44" s="29">
        <f t="shared" si="91"/>
        <v>2.2932296804217683E-8</v>
      </c>
      <c r="EL44" s="35">
        <v>6.3099999999999999E-9</v>
      </c>
      <c r="EM44" s="35">
        <v>1.8386315853299999</v>
      </c>
      <c r="EN44" s="35">
        <v>10.294940738499999</v>
      </c>
      <c r="EO44" s="29">
        <f t="shared" si="60"/>
        <v>-2.6593548979560928E-9</v>
      </c>
      <c r="EP44" s="29">
        <f t="shared" si="61"/>
        <v>-2.6593507028744143E-9</v>
      </c>
      <c r="EQ44" s="29">
        <f t="shared" si="62"/>
        <v>-2.6593507028650854E-9</v>
      </c>
      <c r="ER44" s="29">
        <f t="shared" si="63"/>
        <v>-2.6593507028650854E-9</v>
      </c>
      <c r="ET44" s="35"/>
      <c r="EU44" s="35"/>
      <c r="EV44" s="35"/>
    </row>
    <row r="45" spans="1:152" s="29" customFormat="1" ht="13.5" x14ac:dyDescent="0.3">
      <c r="A45" s="29" t="s">
        <v>201</v>
      </c>
      <c r="B45" s="29" t="s">
        <v>202</v>
      </c>
      <c r="C45" s="29" t="s">
        <v>203</v>
      </c>
      <c r="D45" s="29" t="s">
        <v>204</v>
      </c>
      <c r="E45" s="29" t="s">
        <v>205</v>
      </c>
      <c r="F45" s="29" t="s">
        <v>206</v>
      </c>
      <c r="N45" s="35">
        <v>2.6154E-6</v>
      </c>
      <c r="O45" s="35">
        <v>1.87652461032</v>
      </c>
      <c r="P45" s="35">
        <v>0.96320784650000002</v>
      </c>
      <c r="Q45" s="29">
        <f t="shared" si="0"/>
        <v>-8.2612427632520685E-7</v>
      </c>
      <c r="R45" s="29">
        <f t="shared" si="1"/>
        <v>-8.2612410611517436E-7</v>
      </c>
      <c r="S45" s="29">
        <f t="shared" si="2"/>
        <v>-8.2612410611479584E-7</v>
      </c>
      <c r="T45" s="29">
        <f t="shared" si="3"/>
        <v>-8.2612410611479584E-7</v>
      </c>
      <c r="V45" s="35">
        <v>5.6599999999999996E-7</v>
      </c>
      <c r="W45" s="35">
        <v>1.4119843884100001</v>
      </c>
      <c r="X45" s="35">
        <v>533.62311835770004</v>
      </c>
      <c r="Y45" s="29">
        <f t="shared" si="4"/>
        <v>-4.4912107886644189E-7</v>
      </c>
      <c r="Z45" s="29">
        <f t="shared" si="5"/>
        <v>-4.4913416773123362E-7</v>
      </c>
      <c r="AA45" s="29">
        <f t="shared" si="6"/>
        <v>-4.4913416776033561E-7</v>
      </c>
      <c r="AB45" s="29">
        <f t="shared" si="7"/>
        <v>-4.4913416776033561E-7</v>
      </c>
      <c r="AD45" s="35">
        <v>1.3229999999999999E-7</v>
      </c>
      <c r="AE45" s="35">
        <v>2.51856643603</v>
      </c>
      <c r="AF45" s="35">
        <v>88.865680217000005</v>
      </c>
      <c r="AG45" s="29">
        <f t="shared" si="68"/>
        <v>-9.0226823780934835E-8</v>
      </c>
      <c r="AH45" s="29">
        <f t="shared" si="69"/>
        <v>-9.0227436099894021E-8</v>
      </c>
      <c r="AI45" s="29">
        <f t="shared" si="70"/>
        <v>-9.0227436101255468E-8</v>
      </c>
      <c r="AJ45" s="29">
        <f t="shared" si="71"/>
        <v>-9.0227436101255468E-8</v>
      </c>
      <c r="AL45" s="35">
        <v>1.2569999999999999E-8</v>
      </c>
      <c r="AM45" s="35">
        <v>3.9781126035800001</v>
      </c>
      <c r="AN45" s="35">
        <v>1155.3611574070001</v>
      </c>
      <c r="AO45" s="29">
        <f t="shared" si="72"/>
        <v>-9.17829300183315E-9</v>
      </c>
      <c r="AP45" s="29">
        <f t="shared" si="73"/>
        <v>-9.1789995983708253E-9</v>
      </c>
      <c r="AQ45" s="29">
        <f t="shared" si="74"/>
        <v>-9.1789995999418216E-9</v>
      </c>
      <c r="AR45" s="29">
        <f t="shared" si="75"/>
        <v>-9.1789995999418216E-9</v>
      </c>
      <c r="AT45" s="35">
        <v>7.5E-10</v>
      </c>
      <c r="AU45" s="35">
        <v>3.1319887960799999</v>
      </c>
      <c r="AV45" s="35">
        <v>632.78373931320004</v>
      </c>
      <c r="AW45" s="29">
        <f t="shared" si="16"/>
        <v>4.9879314869798842E-10</v>
      </c>
      <c r="AX45" s="29">
        <f t="shared" si="17"/>
        <v>4.9881838691522926E-10</v>
      </c>
      <c r="AY45" s="29">
        <f t="shared" si="18"/>
        <v>4.9881838697134385E-10</v>
      </c>
      <c r="AZ45" s="29">
        <f t="shared" si="19"/>
        <v>4.9881838697134385E-10</v>
      </c>
      <c r="BB45" s="35"/>
      <c r="BC45" s="35"/>
      <c r="BD45" s="35"/>
      <c r="BJ45" s="35">
        <v>1.5739999999999999E-7</v>
      </c>
      <c r="BK45" s="35">
        <v>1.15130330106</v>
      </c>
      <c r="BL45" s="35">
        <v>942.06206196899996</v>
      </c>
      <c r="BM45" s="29">
        <f t="shared" si="24"/>
        <v>-1.1578673132680545E-7</v>
      </c>
      <c r="BN45" s="29">
        <f t="shared" si="25"/>
        <v>-1.1579388387009105E-7</v>
      </c>
      <c r="BO45" s="29">
        <f t="shared" si="26"/>
        <v>-1.1579388388599365E-7</v>
      </c>
      <c r="BP45" s="29">
        <f t="shared" si="27"/>
        <v>-1.1579388388599365E-7</v>
      </c>
      <c r="BR45" s="35">
        <v>3.8589999999999997E-8</v>
      </c>
      <c r="BS45" s="35">
        <v>0.69640284661999996</v>
      </c>
      <c r="BT45" s="35">
        <v>853.19638175199998</v>
      </c>
      <c r="BU45" s="29">
        <f t="shared" si="76"/>
        <v>-1.5621308817411064E-8</v>
      </c>
      <c r="BV45" s="29">
        <f t="shared" si="77"/>
        <v>-1.5619164845949005E-8</v>
      </c>
      <c r="BW45" s="29">
        <f t="shared" si="78"/>
        <v>-1.5619164841181907E-8</v>
      </c>
      <c r="BX45" s="29">
        <f t="shared" si="79"/>
        <v>-1.5619164841181907E-8</v>
      </c>
      <c r="BZ45" s="35">
        <v>6.7299999999999997E-9</v>
      </c>
      <c r="CA45" s="35">
        <v>1.26396626349</v>
      </c>
      <c r="CB45" s="35">
        <v>508.35032409220003</v>
      </c>
      <c r="CC45" s="29">
        <f t="shared" si="80"/>
        <v>-6.6991659014306073E-9</v>
      </c>
      <c r="CD45" s="29">
        <f t="shared" si="81"/>
        <v>-6.6991891915916827E-9</v>
      </c>
      <c r="CE45" s="29">
        <f t="shared" si="82"/>
        <v>-6.6991891916434584E-9</v>
      </c>
      <c r="CF45" s="29">
        <f t="shared" si="83"/>
        <v>-6.6991891916434584E-9</v>
      </c>
      <c r="CH45" s="35"/>
      <c r="CI45" s="35"/>
      <c r="CJ45" s="35"/>
      <c r="CP45" s="35"/>
      <c r="CQ45" s="35"/>
      <c r="CR45" s="35"/>
      <c r="CX45" s="35"/>
      <c r="CY45" s="35"/>
      <c r="CZ45" s="35"/>
      <c r="DF45" s="35">
        <v>5.4222100000000002E-6</v>
      </c>
      <c r="DG45" s="35">
        <v>0.28360266385999999</v>
      </c>
      <c r="DH45" s="35">
        <v>525.7588118315</v>
      </c>
      <c r="DI45" s="29">
        <f t="shared" si="44"/>
        <v>-4.4694539522139325E-6</v>
      </c>
      <c r="DJ45" s="29">
        <f t="shared" si="45"/>
        <v>-4.4693390112024077E-6</v>
      </c>
      <c r="DK45" s="29">
        <f t="shared" si="46"/>
        <v>-4.4693390109468367E-6</v>
      </c>
      <c r="DL45" s="29">
        <f t="shared" si="47"/>
        <v>-4.4693390109468367E-6</v>
      </c>
      <c r="DN45" s="35">
        <v>1.2186099999999999E-6</v>
      </c>
      <c r="DO45" s="35">
        <v>4.4058178849100003</v>
      </c>
      <c r="DP45" s="35">
        <v>1169.5882514085999</v>
      </c>
      <c r="DQ45" s="29">
        <f t="shared" si="48"/>
        <v>-1.9390253907538004E-7</v>
      </c>
      <c r="DR45" s="29">
        <f t="shared" si="49"/>
        <v>-1.9400274127867125E-7</v>
      </c>
      <c r="DS45" s="29">
        <f t="shared" si="50"/>
        <v>-1.9400274150146596E-7</v>
      </c>
      <c r="DT45" s="29">
        <f t="shared" si="51"/>
        <v>-1.9400274150146596E-7</v>
      </c>
      <c r="DV45" s="35">
        <v>1.9906000000000001E-7</v>
      </c>
      <c r="DW45" s="35">
        <v>1.1607262734699999</v>
      </c>
      <c r="DX45" s="35">
        <v>533.62311835770004</v>
      </c>
      <c r="DY45" s="29">
        <f t="shared" si="84"/>
        <v>-1.8311308848491319E-7</v>
      </c>
      <c r="DZ45" s="29">
        <f t="shared" si="85"/>
        <v>-1.8311605491903879E-7</v>
      </c>
      <c r="EA45" s="29">
        <f t="shared" si="86"/>
        <v>-1.8311605492563442E-7</v>
      </c>
      <c r="EB45" s="29">
        <f t="shared" si="87"/>
        <v>-1.8311605492563442E-7</v>
      </c>
      <c r="ED45" s="35">
        <v>2.1039999999999998E-8</v>
      </c>
      <c r="EE45" s="35">
        <v>1.06751462671</v>
      </c>
      <c r="EF45" s="35">
        <v>21.340641002400002</v>
      </c>
      <c r="EG45" s="29">
        <f t="shared" si="88"/>
        <v>3.2828525459035254E-9</v>
      </c>
      <c r="EH45" s="29">
        <f t="shared" si="89"/>
        <v>3.2828841288283294E-9</v>
      </c>
      <c r="EI45" s="29">
        <f t="shared" si="90"/>
        <v>3.2828841288985546E-9</v>
      </c>
      <c r="EJ45" s="29">
        <f t="shared" si="91"/>
        <v>3.2828841288985546E-9</v>
      </c>
      <c r="EL45" s="35">
        <v>4.9099999999999998E-9</v>
      </c>
      <c r="EM45" s="35">
        <v>1.5291202318099999</v>
      </c>
      <c r="EN45" s="35">
        <v>405.2575498736</v>
      </c>
      <c r="EO45" s="29">
        <f t="shared" si="60"/>
        <v>-1.2493988007572833E-9</v>
      </c>
      <c r="EP45" s="29">
        <f t="shared" si="61"/>
        <v>-1.2492617664784836E-9</v>
      </c>
      <c r="EQ45" s="29">
        <f t="shared" si="62"/>
        <v>-1.2492617661737904E-9</v>
      </c>
      <c r="ER45" s="29">
        <f t="shared" si="63"/>
        <v>-1.2492617661737904E-9</v>
      </c>
      <c r="ET45" s="35"/>
      <c r="EU45" s="35"/>
      <c r="EV45" s="35"/>
    </row>
    <row r="46" spans="1:152" s="29" customFormat="1" ht="13.5" x14ac:dyDescent="0.3">
      <c r="A46" s="29">
        <f>SUM(R1:R760)</f>
        <v>0.64186033597798886</v>
      </c>
      <c r="B46" s="29">
        <f>SUM(Z1:Z369)</f>
        <v>529.94157377564488</v>
      </c>
      <c r="C46" s="29">
        <f>SUM(AH1:AH191)</f>
        <v>3.8792595370189871E-4</v>
      </c>
      <c r="D46" s="29">
        <f>SUM(AP1:AP109)</f>
        <v>-6.8524879377021379E-5</v>
      </c>
      <c r="E46" s="29">
        <f>SUM(AX1:AX45)</f>
        <v>3.1921507297789722E-6</v>
      </c>
      <c r="F46" s="29">
        <f>SUM(BF1:BF10)</f>
        <v>3.4669739286279746E-7</v>
      </c>
      <c r="N46" s="35">
        <v>2.5656800000000001E-6</v>
      </c>
      <c r="O46" s="35">
        <v>3.7241072415900001</v>
      </c>
      <c r="P46" s="35">
        <v>199.0720014364</v>
      </c>
      <c r="Q46" s="29">
        <f t="shared" si="0"/>
        <v>2.0042804622335834E-6</v>
      </c>
      <c r="R46" s="29">
        <f t="shared" si="1"/>
        <v>2.0043031687056145E-6</v>
      </c>
      <c r="S46" s="29">
        <f t="shared" si="2"/>
        <v>2.0043031687561002E-6</v>
      </c>
      <c r="T46" s="29">
        <f t="shared" si="3"/>
        <v>2.0043031687561002E-6</v>
      </c>
      <c r="V46" s="35">
        <v>7.1643000000000002E-7</v>
      </c>
      <c r="W46" s="35">
        <v>5.3416265032099997</v>
      </c>
      <c r="X46" s="35">
        <v>942.06206196899996</v>
      </c>
      <c r="Y46" s="29">
        <f t="shared" si="4"/>
        <v>-1.5784748188292305E-7</v>
      </c>
      <c r="Z46" s="29">
        <f t="shared" si="5"/>
        <v>-1.5780060030666624E-7</v>
      </c>
      <c r="AA46" s="29">
        <f t="shared" si="6"/>
        <v>-1.5780060020242997E-7</v>
      </c>
      <c r="AB46" s="29">
        <f t="shared" si="7"/>
        <v>-1.5780060020242997E-7</v>
      </c>
      <c r="AD46" s="35">
        <v>1.2756000000000001E-7</v>
      </c>
      <c r="AE46" s="35">
        <v>4.36856232414</v>
      </c>
      <c r="AF46" s="35">
        <v>1169.5882514085999</v>
      </c>
      <c r="AG46" s="29">
        <f t="shared" si="68"/>
        <v>-2.4973669569102815E-8</v>
      </c>
      <c r="AH46" s="29">
        <f t="shared" si="69"/>
        <v>-2.4984088138215182E-8</v>
      </c>
      <c r="AI46" s="29">
        <f t="shared" si="70"/>
        <v>-2.4984088161380326E-8</v>
      </c>
      <c r="AJ46" s="29">
        <f t="shared" si="71"/>
        <v>-2.4984088161380326E-8</v>
      </c>
      <c r="AL46" s="35">
        <v>1.227E-8</v>
      </c>
      <c r="AM46" s="35">
        <v>3.45959919972</v>
      </c>
      <c r="AN46" s="35">
        <v>1073.6090241908</v>
      </c>
      <c r="AO46" s="29">
        <f t="shared" si="72"/>
        <v>-5.6300015321237719E-9</v>
      </c>
      <c r="AP46" s="29">
        <f t="shared" si="73"/>
        <v>-5.6291680115305297E-9</v>
      </c>
      <c r="AQ46" s="29">
        <f t="shared" si="74"/>
        <v>-5.6291680096772043E-9</v>
      </c>
      <c r="AR46" s="29">
        <f t="shared" si="75"/>
        <v>-5.6291680096772043E-9</v>
      </c>
      <c r="AT46" s="35"/>
      <c r="AU46" s="35"/>
      <c r="AV46" s="35"/>
      <c r="BB46" s="35"/>
      <c r="BC46" s="35"/>
      <c r="BD46" s="35"/>
      <c r="BJ46" s="35">
        <v>1.7324999999999999E-7</v>
      </c>
      <c r="BK46" s="35">
        <v>1.61550009206</v>
      </c>
      <c r="BL46" s="35">
        <v>14.227094001599999</v>
      </c>
      <c r="BM46" s="29">
        <f t="shared" si="24"/>
        <v>-4.7175339383412001E-8</v>
      </c>
      <c r="BN46" s="29">
        <f t="shared" si="25"/>
        <v>-4.7175170490271781E-8</v>
      </c>
      <c r="BO46" s="29">
        <f t="shared" si="26"/>
        <v>-4.7175170489896254E-8</v>
      </c>
      <c r="BP46" s="29">
        <f t="shared" si="27"/>
        <v>-4.7175170489896254E-8</v>
      </c>
      <c r="BR46" s="35">
        <v>3.0909999999999997E-8</v>
      </c>
      <c r="BS46" s="35">
        <v>5.0911586088199998</v>
      </c>
      <c r="BT46" s="35">
        <v>1073.6090241908</v>
      </c>
      <c r="BU46" s="29">
        <f t="shared" si="76"/>
        <v>-2.6552126799971524E-8</v>
      </c>
      <c r="BV46" s="29">
        <f t="shared" si="77"/>
        <v>-2.6553336555242178E-8</v>
      </c>
      <c r="BW46" s="29">
        <f t="shared" si="78"/>
        <v>-2.6553336557931835E-8</v>
      </c>
      <c r="BX46" s="29">
        <f t="shared" si="79"/>
        <v>-2.6553336557931835E-8</v>
      </c>
      <c r="BZ46" s="35">
        <v>8.8900000000000005E-9</v>
      </c>
      <c r="CA46" s="35">
        <v>6.0787845317600002</v>
      </c>
      <c r="CB46" s="35">
        <v>728.76296653099996</v>
      </c>
      <c r="CC46" s="29">
        <f t="shared" si="80"/>
        <v>5.2841978699339706E-9</v>
      </c>
      <c r="CD46" s="29">
        <f t="shared" si="81"/>
        <v>5.283826851148258E-9</v>
      </c>
      <c r="CE46" s="29">
        <f t="shared" si="82"/>
        <v>5.2838268503233298E-9</v>
      </c>
      <c r="CF46" s="29">
        <f t="shared" si="83"/>
        <v>5.2838268503233298E-9</v>
      </c>
      <c r="CH46" s="35"/>
      <c r="CI46" s="35"/>
      <c r="CJ46" s="35"/>
      <c r="CP46" s="35"/>
      <c r="CQ46" s="35"/>
      <c r="CR46" s="35"/>
      <c r="CX46" s="35"/>
      <c r="CY46" s="35"/>
      <c r="CZ46" s="35"/>
      <c r="DF46" s="35">
        <v>4.5785899999999998E-6</v>
      </c>
      <c r="DG46" s="35">
        <v>0.12722694509999999</v>
      </c>
      <c r="DH46" s="35">
        <v>1375.7737998458001</v>
      </c>
      <c r="DI46" s="29">
        <f t="shared" si="44"/>
        <v>-4.0585347576958689E-6</v>
      </c>
      <c r="DJ46" s="29">
        <f t="shared" si="45"/>
        <v>-4.0587423765131463E-6</v>
      </c>
      <c r="DK46" s="29">
        <f t="shared" si="46"/>
        <v>-4.0587423769747344E-6</v>
      </c>
      <c r="DL46" s="29">
        <f t="shared" si="47"/>
        <v>-4.0587423769747344E-6</v>
      </c>
      <c r="DN46" s="35">
        <v>1.15313E-6</v>
      </c>
      <c r="DO46" s="35">
        <v>4.4674127815200002</v>
      </c>
      <c r="DP46" s="35">
        <v>1581.9593482830001</v>
      </c>
      <c r="DQ46" s="29">
        <f t="shared" si="48"/>
        <v>3.5868455234051876E-7</v>
      </c>
      <c r="DR46" s="29">
        <f t="shared" si="49"/>
        <v>3.5856108965766903E-7</v>
      </c>
      <c r="DS46" s="29">
        <f t="shared" si="50"/>
        <v>3.5856108938315068E-7</v>
      </c>
      <c r="DT46" s="29">
        <f t="shared" si="51"/>
        <v>3.5856108938315068E-7</v>
      </c>
      <c r="DV46" s="35">
        <v>2.1714E-7</v>
      </c>
      <c r="DW46" s="35">
        <v>1.8882023181800001</v>
      </c>
      <c r="DX46" s="35">
        <v>1272.6810256271999</v>
      </c>
      <c r="DY46" s="29">
        <f t="shared" si="84"/>
        <v>-1.8306704299103501E-7</v>
      </c>
      <c r="DZ46" s="29">
        <f t="shared" si="85"/>
        <v>-1.8307762546176336E-7</v>
      </c>
      <c r="EA46" s="29">
        <f t="shared" si="86"/>
        <v>-1.8307762548529118E-7</v>
      </c>
      <c r="EB46" s="29">
        <f t="shared" si="87"/>
        <v>-1.8307762548529118E-7</v>
      </c>
      <c r="ED46" s="35">
        <v>2.1279999999999999E-8</v>
      </c>
      <c r="EE46" s="35">
        <v>1.5111939992500001</v>
      </c>
      <c r="EF46" s="35">
        <v>1258.4539316256</v>
      </c>
      <c r="EG46" s="29">
        <f t="shared" si="88"/>
        <v>-2.1262741323853601E-8</v>
      </c>
      <c r="EH46" s="29">
        <f t="shared" si="89"/>
        <v>-2.1262664448433932E-8</v>
      </c>
      <c r="EI46" s="29">
        <f t="shared" si="90"/>
        <v>-2.1262664448262814E-8</v>
      </c>
      <c r="EJ46" s="29">
        <f t="shared" si="91"/>
        <v>-2.1262664448262814E-8</v>
      </c>
      <c r="EL46" s="35">
        <v>5.21E-9</v>
      </c>
      <c r="EM46" s="35">
        <v>0.24011424450999999</v>
      </c>
      <c r="EN46" s="35">
        <v>433.71173787679999</v>
      </c>
      <c r="EO46" s="29">
        <f t="shared" si="60"/>
        <v>2.8095822045757282E-9</v>
      </c>
      <c r="EP46" s="29">
        <f t="shared" si="61"/>
        <v>2.8097177132998344E-9</v>
      </c>
      <c r="EQ46" s="29">
        <f t="shared" si="62"/>
        <v>2.8097177136011259E-9</v>
      </c>
      <c r="ER46" s="29">
        <f t="shared" si="63"/>
        <v>2.8097177136011259E-9</v>
      </c>
      <c r="ET46" s="35"/>
      <c r="EU46" s="35"/>
      <c r="EV46" s="35"/>
    </row>
    <row r="47" spans="1:152" s="29" customFormat="1" ht="13.5" x14ac:dyDescent="0.3">
      <c r="N47" s="35">
        <v>2.6100899999999999E-6</v>
      </c>
      <c r="O47" s="35">
        <v>0.82047246448</v>
      </c>
      <c r="P47" s="35">
        <v>380.12776796000003</v>
      </c>
      <c r="Q47" s="29">
        <f t="shared" si="0"/>
        <v>1.9772089848329039E-6</v>
      </c>
      <c r="R47" s="29">
        <f t="shared" si="1"/>
        <v>1.9772551073941575E-6</v>
      </c>
      <c r="S47" s="29">
        <f t="shared" si="2"/>
        <v>1.9772551074967077E-6</v>
      </c>
      <c r="T47" s="29">
        <f t="shared" si="3"/>
        <v>1.9772551074967077E-6</v>
      </c>
      <c r="V47" s="35">
        <v>5.7367999999999999E-7</v>
      </c>
      <c r="W47" s="35">
        <v>5.9685130479900002</v>
      </c>
      <c r="X47" s="35">
        <v>1169.5882514085999</v>
      </c>
      <c r="Y47" s="29">
        <f t="shared" si="4"/>
        <v>5.6561301684055942E-7</v>
      </c>
      <c r="Z47" s="29">
        <f t="shared" si="5"/>
        <v>5.6560503020135526E-7</v>
      </c>
      <c r="AA47" s="29">
        <f t="shared" si="6"/>
        <v>5.6560503018359287E-7</v>
      </c>
      <c r="AB47" s="29">
        <f t="shared" si="7"/>
        <v>5.6560503018359287E-7</v>
      </c>
      <c r="AD47" s="35">
        <v>1.5292E-7</v>
      </c>
      <c r="AE47" s="35">
        <v>0.68174165476000004</v>
      </c>
      <c r="AF47" s="35">
        <v>942.06206196899996</v>
      </c>
      <c r="AG47" s="29">
        <f t="shared" si="68"/>
        <v>-1.4718850972283748E-7</v>
      </c>
      <c r="AH47" s="29">
        <f t="shared" si="69"/>
        <v>-1.4719129168892234E-7</v>
      </c>
      <c r="AI47" s="29">
        <f t="shared" si="70"/>
        <v>-1.4719129169510711E-7</v>
      </c>
      <c r="AJ47" s="29">
        <f t="shared" si="71"/>
        <v>-1.4719129169510711E-7</v>
      </c>
      <c r="AL47" s="35">
        <v>9.8600000000000003E-9</v>
      </c>
      <c r="AM47" s="35">
        <v>3.3920944616700002</v>
      </c>
      <c r="AN47" s="35">
        <v>532.87235883230005</v>
      </c>
      <c r="AO47" s="29">
        <f t="shared" si="72"/>
        <v>8.559541878880838E-9</v>
      </c>
      <c r="AP47" s="29">
        <f t="shared" si="73"/>
        <v>8.5593561513496752E-9</v>
      </c>
      <c r="AQ47" s="29">
        <f t="shared" si="74"/>
        <v>8.5593561509367003E-9</v>
      </c>
      <c r="AR47" s="29">
        <f t="shared" si="75"/>
        <v>8.5593561509367003E-9</v>
      </c>
      <c r="AT47" s="35"/>
      <c r="AU47" s="35"/>
      <c r="AV47" s="35"/>
      <c r="BB47" s="35"/>
      <c r="BC47" s="35"/>
      <c r="BD47" s="35"/>
      <c r="BJ47" s="35">
        <v>1.3395999999999999E-7</v>
      </c>
      <c r="BK47" s="35">
        <v>2.30539585502</v>
      </c>
      <c r="BL47" s="35">
        <v>853.19638175199998</v>
      </c>
      <c r="BM47" s="29">
        <f t="shared" si="24"/>
        <v>-1.2033346344018215E-7</v>
      </c>
      <c r="BN47" s="29">
        <f t="shared" si="25"/>
        <v>-1.2033703973620402E-7</v>
      </c>
      <c r="BO47" s="29">
        <f t="shared" si="26"/>
        <v>-1.2033703974415527E-7</v>
      </c>
      <c r="BP47" s="29">
        <f t="shared" si="27"/>
        <v>-1.2033703974415527E-7</v>
      </c>
      <c r="BR47" s="35">
        <v>3.3600000000000003E-8</v>
      </c>
      <c r="BS47" s="35">
        <v>5.1013328408099996</v>
      </c>
      <c r="BT47" s="35">
        <v>1692.1656695024001</v>
      </c>
      <c r="BU47" s="29">
        <f t="shared" si="76"/>
        <v>1.3128149180718846E-8</v>
      </c>
      <c r="BV47" s="29">
        <f t="shared" si="77"/>
        <v>1.3131876106123247E-8</v>
      </c>
      <c r="BW47" s="29">
        <f t="shared" si="78"/>
        <v>1.3131876114409493E-8</v>
      </c>
      <c r="BX47" s="29">
        <f t="shared" si="79"/>
        <v>1.3131876114409493E-8</v>
      </c>
      <c r="BZ47" s="35">
        <v>6E-9</v>
      </c>
      <c r="CA47" s="35">
        <v>1.82954494089</v>
      </c>
      <c r="CB47" s="35">
        <v>639.89728631399998</v>
      </c>
      <c r="CC47" s="29">
        <f t="shared" si="80"/>
        <v>5.6491245020986067E-9</v>
      </c>
      <c r="CD47" s="29">
        <f t="shared" si="81"/>
        <v>5.6490323697452101E-9</v>
      </c>
      <c r="CE47" s="29">
        <f t="shared" si="82"/>
        <v>5.6490323695403505E-9</v>
      </c>
      <c r="CF47" s="29">
        <f t="shared" si="83"/>
        <v>5.6490323695403505E-9</v>
      </c>
      <c r="CH47" s="35"/>
      <c r="CI47" s="35"/>
      <c r="CJ47" s="35"/>
      <c r="CP47" s="35"/>
      <c r="CQ47" s="35"/>
      <c r="CR47" s="35"/>
      <c r="CX47" s="35"/>
      <c r="CY47" s="35"/>
      <c r="CZ47" s="35"/>
      <c r="DF47" s="35">
        <v>6.1478400000000001E-6</v>
      </c>
      <c r="DG47" s="35">
        <v>2.27624915604</v>
      </c>
      <c r="DH47" s="35">
        <v>942.06206196899996</v>
      </c>
      <c r="DI47" s="29">
        <f t="shared" si="44"/>
        <v>1.8071940694381769E-6</v>
      </c>
      <c r="DJ47" s="29">
        <f t="shared" si="45"/>
        <v>1.8067998543145585E-6</v>
      </c>
      <c r="DK47" s="29">
        <f t="shared" si="46"/>
        <v>1.8067998534380391E-6</v>
      </c>
      <c r="DL47" s="29">
        <f t="shared" si="47"/>
        <v>1.8067998534380391E-6</v>
      </c>
      <c r="DN47" s="35">
        <v>9.8526999999999993E-7</v>
      </c>
      <c r="DO47" s="35">
        <v>5.7283399164700004</v>
      </c>
      <c r="DP47" s="35">
        <v>1596.1864422845999</v>
      </c>
      <c r="DQ47" s="29">
        <f t="shared" si="48"/>
        <v>9.5761115267423818E-7</v>
      </c>
      <c r="DR47" s="29">
        <f t="shared" si="49"/>
        <v>9.576374961383603E-7</v>
      </c>
      <c r="DS47" s="29">
        <f t="shared" si="50"/>
        <v>9.5763749619691823E-7</v>
      </c>
      <c r="DT47" s="29">
        <f t="shared" si="51"/>
        <v>9.5763749619691823E-7</v>
      </c>
      <c r="DV47" s="35">
        <v>1.7581000000000001E-7</v>
      </c>
      <c r="DW47" s="35">
        <v>4.1497475791899996</v>
      </c>
      <c r="DX47" s="35">
        <v>846.08283475120004</v>
      </c>
      <c r="DY47" s="29">
        <f t="shared" si="84"/>
        <v>1.0114435490252295E-7</v>
      </c>
      <c r="DZ47" s="29">
        <f t="shared" si="85"/>
        <v>1.0113569051874497E-7</v>
      </c>
      <c r="EA47" s="29">
        <f t="shared" si="86"/>
        <v>1.0113569049947963E-7</v>
      </c>
      <c r="EB47" s="29">
        <f t="shared" si="87"/>
        <v>1.0113569049947963E-7</v>
      </c>
      <c r="ED47" s="35">
        <v>2.4909999999999999E-8</v>
      </c>
      <c r="EE47" s="35">
        <v>0.35125020737000001</v>
      </c>
      <c r="EF47" s="35">
        <v>1272.6810256271999</v>
      </c>
      <c r="EG47" s="29">
        <f t="shared" si="88"/>
        <v>-1.4099147957814624E-8</v>
      </c>
      <c r="EH47" s="29">
        <f t="shared" si="89"/>
        <v>-1.4097286739324258E-8</v>
      </c>
      <c r="EI47" s="29">
        <f t="shared" si="90"/>
        <v>-1.4097286735185819E-8</v>
      </c>
      <c r="EJ47" s="29">
        <f t="shared" si="91"/>
        <v>-1.4097286735185819E-8</v>
      </c>
      <c r="EL47" s="35"/>
      <c r="EM47" s="35"/>
      <c r="EN47" s="35"/>
      <c r="ET47" s="35"/>
      <c r="EU47" s="35"/>
      <c r="EV47" s="35"/>
    </row>
    <row r="48" spans="1:152" s="29" customFormat="1" ht="13.5" x14ac:dyDescent="0.3">
      <c r="A48" s="29" t="s">
        <v>207</v>
      </c>
      <c r="B48" s="29" t="s">
        <v>208</v>
      </c>
      <c r="C48" s="29" t="s">
        <v>209</v>
      </c>
      <c r="D48" s="29" t="s">
        <v>210</v>
      </c>
      <c r="E48" s="29" t="s">
        <v>211</v>
      </c>
      <c r="F48" s="29" t="s">
        <v>212</v>
      </c>
      <c r="N48" s="35">
        <v>2.2038200000000001E-6</v>
      </c>
      <c r="O48" s="35">
        <v>1.65115015995</v>
      </c>
      <c r="P48" s="35">
        <v>543.91805909619995</v>
      </c>
      <c r="Q48" s="29">
        <f t="shared" si="0"/>
        <v>-1.0761700392275268E-6</v>
      </c>
      <c r="R48" s="29">
        <f t="shared" si="1"/>
        <v>-1.0762445301363945E-6</v>
      </c>
      <c r="S48" s="29">
        <f t="shared" si="2"/>
        <v>-1.076244530302019E-6</v>
      </c>
      <c r="T48" s="29">
        <f t="shared" si="3"/>
        <v>-1.076244530302019E-6</v>
      </c>
      <c r="V48" s="35">
        <v>5.4934999999999998E-7</v>
      </c>
      <c r="W48" s="35">
        <v>5.4280638372299999</v>
      </c>
      <c r="X48" s="35">
        <v>10.294940738499999</v>
      </c>
      <c r="Y48" s="29">
        <f t="shared" si="4"/>
        <v>4.2441316792736431E-7</v>
      </c>
      <c r="Z48" s="29">
        <f t="shared" si="5"/>
        <v>4.2441291221775698E-7</v>
      </c>
      <c r="AA48" s="29">
        <f t="shared" si="6"/>
        <v>4.2441291221718846E-7</v>
      </c>
      <c r="AB48" s="29">
        <f t="shared" si="7"/>
        <v>4.2441291221718846E-7</v>
      </c>
      <c r="AD48" s="35">
        <v>1.0986000000000001E-7</v>
      </c>
      <c r="AE48" s="35">
        <v>4.4358663463900001</v>
      </c>
      <c r="AF48" s="35">
        <v>525.7588118315</v>
      </c>
      <c r="AG48" s="29">
        <f t="shared" si="68"/>
        <v>1.0080670022482627E-7</v>
      </c>
      <c r="AH48" s="29">
        <f t="shared" si="69"/>
        <v>1.0080833523430467E-7</v>
      </c>
      <c r="AI48" s="29">
        <f t="shared" si="70"/>
        <v>1.0080833523793985E-7</v>
      </c>
      <c r="AJ48" s="29">
        <f t="shared" si="71"/>
        <v>1.0080833523793985E-7</v>
      </c>
      <c r="AL48" s="35">
        <v>9.4199999999999993E-9</v>
      </c>
      <c r="AM48" s="35">
        <v>2.7020038582499999</v>
      </c>
      <c r="AN48" s="35">
        <v>191.9584544356</v>
      </c>
      <c r="AO48" s="29">
        <f t="shared" si="72"/>
        <v>8.4264951417494594E-9</v>
      </c>
      <c r="AP48" s="29">
        <f t="shared" si="73"/>
        <v>8.4264375810933538E-9</v>
      </c>
      <c r="AQ48" s="29">
        <f t="shared" si="74"/>
        <v>8.4264375809653707E-9</v>
      </c>
      <c r="AR48" s="29">
        <f t="shared" si="75"/>
        <v>8.4264375809653707E-9</v>
      </c>
      <c r="AT48" s="35"/>
      <c r="AU48" s="35"/>
      <c r="AV48" s="35"/>
      <c r="BB48" s="35"/>
      <c r="BC48" s="35"/>
      <c r="BD48" s="35"/>
      <c r="BJ48" s="35">
        <v>1.1904E-7</v>
      </c>
      <c r="BK48" s="35">
        <v>3.09811974536</v>
      </c>
      <c r="BL48" s="35">
        <v>2111.6503133776</v>
      </c>
      <c r="BM48" s="29">
        <f t="shared" si="24"/>
        <v>1.1358916060122005E-7</v>
      </c>
      <c r="BN48" s="29">
        <f t="shared" si="25"/>
        <v>1.1358380459588054E-7</v>
      </c>
      <c r="BO48" s="29">
        <f t="shared" si="26"/>
        <v>1.1358380458396876E-7</v>
      </c>
      <c r="BP48" s="29">
        <f t="shared" si="27"/>
        <v>1.1358380458396876E-7</v>
      </c>
      <c r="BR48" s="35">
        <v>2.892E-8</v>
      </c>
      <c r="BS48" s="35">
        <v>4.9041891666000001</v>
      </c>
      <c r="BT48" s="35">
        <v>220.41264243879999</v>
      </c>
      <c r="BU48" s="29">
        <f t="shared" si="76"/>
        <v>-1.7041024935904327E-8</v>
      </c>
      <c r="BV48" s="29">
        <f t="shared" si="77"/>
        <v>-1.7040658182284459E-8</v>
      </c>
      <c r="BW48" s="29">
        <f t="shared" si="78"/>
        <v>-1.7040658181469017E-8</v>
      </c>
      <c r="BX48" s="29">
        <f t="shared" si="79"/>
        <v>-1.7040658181469017E-8</v>
      </c>
      <c r="BZ48" s="35">
        <v>5.8900000000000001E-9</v>
      </c>
      <c r="CA48" s="35">
        <v>1.2362594341699999</v>
      </c>
      <c r="CB48" s="35">
        <v>1258.4539316256</v>
      </c>
      <c r="CC48" s="29">
        <f t="shared" si="80"/>
        <v>-5.5998036034496161E-9</v>
      </c>
      <c r="CD48" s="29">
        <f t="shared" si="81"/>
        <v>-5.5996399404940568E-9</v>
      </c>
      <c r="CE48" s="29">
        <f t="shared" si="82"/>
        <v>-5.5996399401301114E-9</v>
      </c>
      <c r="CF48" s="29">
        <f t="shared" si="83"/>
        <v>-5.5996399401301114E-9</v>
      </c>
      <c r="CH48" s="35"/>
      <c r="CI48" s="35"/>
      <c r="CJ48" s="35"/>
      <c r="CP48" s="35"/>
      <c r="CQ48" s="35"/>
      <c r="CR48" s="35"/>
      <c r="CX48" s="35"/>
      <c r="CY48" s="35"/>
      <c r="CZ48" s="35"/>
      <c r="DF48" s="35">
        <v>4.3580499999999997E-6</v>
      </c>
      <c r="DG48" s="35">
        <v>2.60272129748</v>
      </c>
      <c r="DH48" s="35">
        <v>95.979227217800002</v>
      </c>
      <c r="DI48" s="29">
        <f t="shared" si="44"/>
        <v>-2.280805924542584E-6</v>
      </c>
      <c r="DJ48" s="29">
        <f t="shared" si="45"/>
        <v>-2.2808313060731795E-6</v>
      </c>
      <c r="DK48" s="29">
        <f t="shared" si="46"/>
        <v>-2.2808313061296135E-6</v>
      </c>
      <c r="DL48" s="29">
        <f t="shared" si="47"/>
        <v>-2.2808313061296135E-6</v>
      </c>
      <c r="DN48" s="35">
        <v>9.1607999999999998E-7</v>
      </c>
      <c r="DO48" s="35">
        <v>4.5296559212099998</v>
      </c>
      <c r="DP48" s="35">
        <v>1685.0521225016</v>
      </c>
      <c r="DQ48" s="29">
        <f t="shared" si="48"/>
        <v>8.1163857002845664E-7</v>
      </c>
      <c r="DR48" s="29">
        <f t="shared" si="49"/>
        <v>8.1168953684862775E-7</v>
      </c>
      <c r="DS48" s="29">
        <f t="shared" si="50"/>
        <v>8.1168953696193767E-7</v>
      </c>
      <c r="DT48" s="29">
        <f t="shared" si="51"/>
        <v>8.1168953696193767E-7</v>
      </c>
      <c r="DV48" s="35">
        <v>1.7085E-7</v>
      </c>
      <c r="DW48" s="35">
        <v>5.8918899697500002</v>
      </c>
      <c r="DX48" s="35">
        <v>1258.4539316256</v>
      </c>
      <c r="DY48" s="29">
        <f t="shared" si="84"/>
        <v>6.2095751921270328E-8</v>
      </c>
      <c r="DZ48" s="29">
        <f t="shared" si="85"/>
        <v>6.2110015592700644E-8</v>
      </c>
      <c r="EA48" s="29">
        <f t="shared" si="86"/>
        <v>6.2110015624414563E-8</v>
      </c>
      <c r="EB48" s="29">
        <f t="shared" si="87"/>
        <v>6.2110015624414563E-8</v>
      </c>
      <c r="ED48" s="35">
        <v>2.0059999999999999E-8</v>
      </c>
      <c r="EE48" s="35">
        <v>5.9448738835999997</v>
      </c>
      <c r="EF48" s="35">
        <v>110.2063212194</v>
      </c>
      <c r="EG48" s="29">
        <f t="shared" si="88"/>
        <v>2.3844620004271644E-9</v>
      </c>
      <c r="EH48" s="29">
        <f t="shared" si="89"/>
        <v>2.3846183145818747E-9</v>
      </c>
      <c r="EI48" s="29">
        <f t="shared" si="90"/>
        <v>2.3846183149294403E-9</v>
      </c>
      <c r="EJ48" s="29">
        <f t="shared" si="91"/>
        <v>2.3846183149294403E-9</v>
      </c>
      <c r="EL48" s="35"/>
      <c r="EM48" s="35"/>
      <c r="EN48" s="35"/>
      <c r="ET48" s="35"/>
      <c r="EU48" s="35"/>
      <c r="EV48" s="35"/>
    </row>
    <row r="49" spans="1:152" s="29" customFormat="1" ht="13.5" x14ac:dyDescent="0.3">
      <c r="A49" s="29">
        <f>SUM(BN1:BN249)</f>
        <v>2.1279054294949161E-2</v>
      </c>
      <c r="B49" s="29">
        <f>SUM(BV1:BV141)</f>
        <v>-3.137979624936637E-4</v>
      </c>
      <c r="C49" s="29">
        <f>SUM(CD1:CD81)</f>
        <v>-7.53376943695052E-5</v>
      </c>
      <c r="D49" s="29">
        <f>SUM(CL1:CL42)</f>
        <v>1.948620657517428E-6</v>
      </c>
      <c r="E49" s="29">
        <f>SUM(CT1:CT12)</f>
        <v>2.2125821032625671E-7</v>
      </c>
      <c r="F49" s="29">
        <f>SUM(DB1:DB5)</f>
        <v>-1.0745754134653741E-8</v>
      </c>
      <c r="N49" s="35">
        <v>2.0199599999999999E-6</v>
      </c>
      <c r="O49" s="35">
        <v>1.8068457418599999</v>
      </c>
      <c r="P49" s="35">
        <v>1375.7737998458001</v>
      </c>
      <c r="Q49" s="29">
        <f t="shared" si="0"/>
        <v>1.1239528300997825E-6</v>
      </c>
      <c r="R49" s="29">
        <f t="shared" si="1"/>
        <v>1.1237883916571678E-6</v>
      </c>
      <c r="S49" s="29">
        <f t="shared" si="2"/>
        <v>1.1237883912915338E-6</v>
      </c>
      <c r="T49" s="29">
        <f t="shared" si="3"/>
        <v>1.1237883912915338E-6</v>
      </c>
      <c r="V49" s="35">
        <v>5.2015999999999997E-7</v>
      </c>
      <c r="W49" s="35">
        <v>0.22981299128999999</v>
      </c>
      <c r="X49" s="35">
        <v>1368.6602528450001</v>
      </c>
      <c r="Y49" s="29">
        <f t="shared" si="4"/>
        <v>-4.6415771809222551E-7</v>
      </c>
      <c r="Z49" s="29">
        <f t="shared" si="5"/>
        <v>-4.6418059911373537E-7</v>
      </c>
      <c r="AA49" s="29">
        <f t="shared" si="6"/>
        <v>-4.6418059916460462E-7</v>
      </c>
      <c r="AB49" s="29">
        <f t="shared" si="7"/>
        <v>-4.6418059916460462E-7</v>
      </c>
      <c r="AD49" s="35">
        <v>1.392E-7</v>
      </c>
      <c r="AE49" s="35">
        <v>5.9516956848199998</v>
      </c>
      <c r="AF49" s="35">
        <v>316.39186965660002</v>
      </c>
      <c r="AG49" s="29">
        <f t="shared" si="68"/>
        <v>1.3193730865308339E-8</v>
      </c>
      <c r="AH49" s="29">
        <f t="shared" si="69"/>
        <v>1.3190608695698143E-8</v>
      </c>
      <c r="AI49" s="29">
        <f t="shared" si="70"/>
        <v>1.3190608688756046E-8</v>
      </c>
      <c r="AJ49" s="29">
        <f t="shared" si="71"/>
        <v>1.3190608688756046E-8</v>
      </c>
      <c r="AL49" s="35">
        <v>8.2800000000000004E-9</v>
      </c>
      <c r="AM49" s="35">
        <v>1.4834876828600001</v>
      </c>
      <c r="AN49" s="35">
        <v>632.78373931320004</v>
      </c>
      <c r="AO49" s="29">
        <f t="shared" si="72"/>
        <v>5.7373156562723129E-9</v>
      </c>
      <c r="AP49" s="29">
        <f t="shared" si="73"/>
        <v>5.7370466301515774E-9</v>
      </c>
      <c r="AQ49" s="29">
        <f t="shared" si="74"/>
        <v>5.7370466295533992E-9</v>
      </c>
      <c r="AR49" s="29">
        <f t="shared" si="75"/>
        <v>5.7370466295533992E-9</v>
      </c>
      <c r="AT49" s="35"/>
      <c r="AU49" s="35"/>
      <c r="AV49" s="35"/>
      <c r="BB49" s="35"/>
      <c r="BC49" s="35"/>
      <c r="BD49" s="35"/>
      <c r="BJ49" s="35">
        <v>1.1734E-7</v>
      </c>
      <c r="BK49" s="35">
        <v>2.8300643172300002</v>
      </c>
      <c r="BL49" s="35">
        <v>2008.557539159</v>
      </c>
      <c r="BM49" s="29">
        <f t="shared" si="24"/>
        <v>-7.3368479231455263E-8</v>
      </c>
      <c r="BN49" s="29">
        <f t="shared" si="25"/>
        <v>-7.3381576514697438E-8</v>
      </c>
      <c r="BO49" s="29">
        <f t="shared" si="26"/>
        <v>-7.3381576543816803E-8</v>
      </c>
      <c r="BP49" s="29">
        <f t="shared" si="27"/>
        <v>-7.3381576543816803E-8</v>
      </c>
      <c r="BR49" s="35">
        <v>2.7719999999999999E-8</v>
      </c>
      <c r="BS49" s="35">
        <v>5.0906612572399998</v>
      </c>
      <c r="BT49" s="35">
        <v>2111.6503133776</v>
      </c>
      <c r="BU49" s="29">
        <f t="shared" si="76"/>
        <v>-3.2621785273167504E-9</v>
      </c>
      <c r="BV49" s="29">
        <f t="shared" si="77"/>
        <v>-3.2580390851923137E-9</v>
      </c>
      <c r="BW49" s="29">
        <f t="shared" si="78"/>
        <v>-3.2580390759882883E-9</v>
      </c>
      <c r="BX49" s="29">
        <f t="shared" si="79"/>
        <v>-3.2580390759882883E-9</v>
      </c>
      <c r="BZ49" s="35">
        <v>6.1900000000000003E-9</v>
      </c>
      <c r="CA49" s="35">
        <v>0.67923057477000004</v>
      </c>
      <c r="CB49" s="35">
        <v>838.96928775039999</v>
      </c>
      <c r="CC49" s="29">
        <f t="shared" si="80"/>
        <v>-1.0381781379131385E-9</v>
      </c>
      <c r="CD49" s="29">
        <f t="shared" si="81"/>
        <v>-1.0378135567748665E-9</v>
      </c>
      <c r="CE49" s="29">
        <f t="shared" si="82"/>
        <v>-1.037813555964251E-9</v>
      </c>
      <c r="CF49" s="29">
        <f t="shared" si="83"/>
        <v>-1.037813555964251E-9</v>
      </c>
      <c r="CH49" s="35"/>
      <c r="CI49" s="35"/>
      <c r="CJ49" s="35"/>
      <c r="CP49" s="35"/>
      <c r="CQ49" s="35"/>
      <c r="CR49" s="35"/>
      <c r="CX49" s="35"/>
      <c r="CY49" s="35"/>
      <c r="CZ49" s="35"/>
      <c r="DF49" s="35">
        <v>4.9606600000000004E-6</v>
      </c>
      <c r="DG49" s="35">
        <v>5.5300594776100001</v>
      </c>
      <c r="DH49" s="35">
        <v>380.12776796000003</v>
      </c>
      <c r="DI49" s="29">
        <f t="shared" si="44"/>
        <v>3.2278061438903593E-6</v>
      </c>
      <c r="DJ49" s="29">
        <f t="shared" si="45"/>
        <v>3.2277041749364179E-6</v>
      </c>
      <c r="DK49" s="29">
        <f t="shared" si="46"/>
        <v>3.2277041747096833E-6</v>
      </c>
      <c r="DL49" s="29">
        <f t="shared" si="47"/>
        <v>3.2277041747096833E-6</v>
      </c>
      <c r="DN49" s="35">
        <v>1.10638E-6</v>
      </c>
      <c r="DO49" s="35">
        <v>3.6250414740300001</v>
      </c>
      <c r="DP49" s="35">
        <v>1272.6810256271999</v>
      </c>
      <c r="DQ49" s="29">
        <f t="shared" si="48"/>
        <v>7.4097875167212454E-7</v>
      </c>
      <c r="DR49" s="29">
        <f t="shared" si="49"/>
        <v>7.4090428721356735E-7</v>
      </c>
      <c r="DS49" s="29">
        <f t="shared" si="50"/>
        <v>7.4090428704799327E-7</v>
      </c>
      <c r="DT49" s="29">
        <f t="shared" si="51"/>
        <v>7.4090428704799327E-7</v>
      </c>
      <c r="DV49" s="35">
        <v>2.1407000000000001E-7</v>
      </c>
      <c r="DW49" s="35">
        <v>4.3546849720400003</v>
      </c>
      <c r="DX49" s="35">
        <v>316.39186965660002</v>
      </c>
      <c r="DY49" s="29">
        <f t="shared" si="84"/>
        <v>-2.1356487002067006E-7</v>
      </c>
      <c r="DZ49" s="29">
        <f t="shared" si="85"/>
        <v>-2.1356520110866131E-7</v>
      </c>
      <c r="EA49" s="29">
        <f t="shared" si="86"/>
        <v>-2.1356520110939733E-7</v>
      </c>
      <c r="EB49" s="29">
        <f t="shared" si="87"/>
        <v>-2.1356520110939733E-7</v>
      </c>
      <c r="ED49" s="35">
        <v>1.9799999999999999E-8</v>
      </c>
      <c r="EE49" s="35">
        <v>2.54989377864</v>
      </c>
      <c r="EF49" s="35">
        <v>88.865680217000005</v>
      </c>
      <c r="EG49" s="29">
        <f t="shared" si="88"/>
        <v>-1.3043130906781197E-8</v>
      </c>
      <c r="EH49" s="29">
        <f t="shared" si="89"/>
        <v>-1.3043225177968932E-8</v>
      </c>
      <c r="EI49" s="29">
        <f t="shared" si="90"/>
        <v>-1.3043225178178537E-8</v>
      </c>
      <c r="EJ49" s="29">
        <f t="shared" si="91"/>
        <v>-1.3043225178178537E-8</v>
      </c>
      <c r="EL49" s="35"/>
      <c r="EM49" s="35"/>
      <c r="EN49" s="35"/>
      <c r="ET49" s="35"/>
      <c r="EU49" s="35"/>
      <c r="EV49" s="35"/>
    </row>
    <row r="50" spans="1:152" s="29" customFormat="1" ht="13.5" x14ac:dyDescent="0.3">
      <c r="N50" s="35">
        <v>2.0732700000000001E-6</v>
      </c>
      <c r="O50" s="35">
        <v>1.8546166659400001</v>
      </c>
      <c r="P50" s="35">
        <v>525.7588118315</v>
      </c>
      <c r="Q50" s="29">
        <f t="shared" si="0"/>
        <v>-1.1734575913397416E-6</v>
      </c>
      <c r="R50" s="29">
        <f t="shared" si="1"/>
        <v>-1.17352158411979E-6</v>
      </c>
      <c r="S50" s="29">
        <f t="shared" si="2"/>
        <v>-1.1735215842620714E-6</v>
      </c>
      <c r="T50" s="29">
        <f t="shared" si="3"/>
        <v>-1.1735215842620714E-6</v>
      </c>
      <c r="V50" s="35">
        <v>5.2308999999999995E-7</v>
      </c>
      <c r="W50" s="35">
        <v>5.7266144838799997</v>
      </c>
      <c r="X50" s="35">
        <v>117.31986822019999</v>
      </c>
      <c r="Y50" s="29">
        <f t="shared" si="4"/>
        <v>1.1510819867229911E-7</v>
      </c>
      <c r="Z50" s="29">
        <f t="shared" si="5"/>
        <v>1.1511246172227783E-7</v>
      </c>
      <c r="AA50" s="29">
        <f t="shared" si="6"/>
        <v>1.1511246173175622E-7</v>
      </c>
      <c r="AB50" s="29">
        <f t="shared" si="7"/>
        <v>1.1511246173175622E-7</v>
      </c>
      <c r="AD50" s="35">
        <v>9.4370000000000004E-8</v>
      </c>
      <c r="AE50" s="35">
        <v>2.1768456345599998</v>
      </c>
      <c r="AF50" s="35">
        <v>1155.3611574070001</v>
      </c>
      <c r="AG50" s="29">
        <f t="shared" si="68"/>
        <v>-4.7033696430355979E-8</v>
      </c>
      <c r="AH50" s="29">
        <f t="shared" si="69"/>
        <v>-4.7026965010658772E-8</v>
      </c>
      <c r="AI50" s="29">
        <f t="shared" si="70"/>
        <v>-4.7026964995691607E-8</v>
      </c>
      <c r="AJ50" s="29">
        <f t="shared" si="71"/>
        <v>-4.7026964995691607E-8</v>
      </c>
      <c r="AL50" s="35">
        <v>7.9699999999999996E-9</v>
      </c>
      <c r="AM50" s="35">
        <v>1.1070668884999999</v>
      </c>
      <c r="AN50" s="35">
        <v>1162.4747044077999</v>
      </c>
      <c r="AO50" s="29">
        <f t="shared" si="72"/>
        <v>3.3405091546209326E-9</v>
      </c>
      <c r="AP50" s="29">
        <f t="shared" si="73"/>
        <v>3.3411081645060448E-9</v>
      </c>
      <c r="AQ50" s="29">
        <f t="shared" si="74"/>
        <v>3.3411081658378726E-9</v>
      </c>
      <c r="AR50" s="29">
        <f t="shared" si="75"/>
        <v>3.3411081658378726E-9</v>
      </c>
      <c r="AT50" s="40"/>
      <c r="AU50" s="40"/>
      <c r="AV50" s="40"/>
      <c r="BB50" s="35"/>
      <c r="BC50" s="35"/>
      <c r="BD50" s="35"/>
      <c r="BJ50" s="35">
        <v>1.1291E-7</v>
      </c>
      <c r="BK50" s="35">
        <v>0.98957560201000005</v>
      </c>
      <c r="BL50" s="35">
        <v>433.71173787679999</v>
      </c>
      <c r="BM50" s="29">
        <f t="shared" si="24"/>
        <v>-2.020252494042137E-8</v>
      </c>
      <c r="BN50" s="29">
        <f t="shared" si="25"/>
        <v>-2.0199093943588838E-8</v>
      </c>
      <c r="BO50" s="29">
        <f t="shared" si="26"/>
        <v>-2.0199093935960145E-8</v>
      </c>
      <c r="BP50" s="29">
        <f t="shared" si="27"/>
        <v>-2.0199093935960145E-8</v>
      </c>
      <c r="BR50" s="35">
        <v>2.4249999999999999E-8</v>
      </c>
      <c r="BS50" s="35">
        <v>3.7443865323200001</v>
      </c>
      <c r="BT50" s="35">
        <v>742.99006053259995</v>
      </c>
      <c r="BU50" s="29">
        <f t="shared" si="76"/>
        <v>-2.4118999095751962E-8</v>
      </c>
      <c r="BV50" s="29">
        <f t="shared" si="77"/>
        <v>-2.4119132246829836E-8</v>
      </c>
      <c r="BW50" s="29">
        <f t="shared" si="78"/>
        <v>-2.4119132247125814E-8</v>
      </c>
      <c r="BX50" s="29">
        <f t="shared" si="79"/>
        <v>-2.4119132247125814E-8</v>
      </c>
      <c r="BZ50" s="35">
        <v>5.6599999999999999E-9</v>
      </c>
      <c r="CA50" s="35">
        <v>5.3633609873400001</v>
      </c>
      <c r="CB50" s="35">
        <v>742.99006053259995</v>
      </c>
      <c r="CC50" s="29">
        <f t="shared" si="80"/>
        <v>8.5795217333175867E-10</v>
      </c>
      <c r="CD50" s="29">
        <f t="shared" si="81"/>
        <v>8.5765616449565091E-10</v>
      </c>
      <c r="CE50" s="29">
        <f t="shared" si="82"/>
        <v>8.5765616383751138E-10</v>
      </c>
      <c r="CF50" s="29">
        <f t="shared" si="83"/>
        <v>8.5765616383751138E-10</v>
      </c>
      <c r="CH50" s="35"/>
      <c r="CI50" s="35"/>
      <c r="CJ50" s="35"/>
      <c r="CP50" s="35"/>
      <c r="CQ50" s="35"/>
      <c r="CR50" s="35"/>
      <c r="CX50" s="35"/>
      <c r="CY50" s="35"/>
      <c r="CZ50" s="35"/>
      <c r="DF50" s="35">
        <v>4.69965E-6</v>
      </c>
      <c r="DG50" s="35">
        <v>2.8189627610099999</v>
      </c>
      <c r="DH50" s="35">
        <v>1795.258443721</v>
      </c>
      <c r="DI50" s="29">
        <f t="shared" si="44"/>
        <v>3.9782134478444025E-6</v>
      </c>
      <c r="DJ50" s="29">
        <f t="shared" si="45"/>
        <v>3.9785332927206253E-6</v>
      </c>
      <c r="DK50" s="29">
        <f t="shared" si="46"/>
        <v>3.9785332934317103E-6</v>
      </c>
      <c r="DL50" s="29">
        <f t="shared" si="47"/>
        <v>3.9785332934317103E-6</v>
      </c>
      <c r="DN50" s="35">
        <v>8.0536000000000001E-7</v>
      </c>
      <c r="DO50" s="35">
        <v>4.1131169958299996</v>
      </c>
      <c r="DP50" s="35">
        <v>1258.4539316256</v>
      </c>
      <c r="DQ50" s="29">
        <f t="shared" si="48"/>
        <v>6.7367689056937981E-7</v>
      </c>
      <c r="DR50" s="29">
        <f t="shared" si="49"/>
        <v>6.7363733818678423E-7</v>
      </c>
      <c r="DS50" s="29">
        <f t="shared" si="50"/>
        <v>6.7363733809883564E-7</v>
      </c>
      <c r="DT50" s="29">
        <f t="shared" si="51"/>
        <v>6.7363733809883564E-7</v>
      </c>
      <c r="DV50" s="35">
        <v>2.1295000000000001E-7</v>
      </c>
      <c r="DW50" s="35">
        <v>0.54429472455000005</v>
      </c>
      <c r="DX50" s="35">
        <v>1265.5674786264001</v>
      </c>
      <c r="DY50" s="29">
        <f t="shared" si="84"/>
        <v>-1.3376184928084707E-7</v>
      </c>
      <c r="DZ50" s="29">
        <f t="shared" si="85"/>
        <v>-1.3374691560808103E-7</v>
      </c>
      <c r="EA50" s="29">
        <f t="shared" si="86"/>
        <v>-1.3374691557487565E-7</v>
      </c>
      <c r="EB50" s="29">
        <f t="shared" si="87"/>
        <v>-1.3374691557487565E-7</v>
      </c>
      <c r="ED50" s="35">
        <v>2.0400000000000001E-8</v>
      </c>
      <c r="EE50" s="35">
        <v>2.1646396696400001</v>
      </c>
      <c r="EF50" s="35">
        <v>433.71173787679999</v>
      </c>
      <c r="EG50" s="29">
        <f t="shared" si="88"/>
        <v>-1.9926665887878967E-8</v>
      </c>
      <c r="EH50" s="29">
        <f t="shared" si="89"/>
        <v>-1.9926530940980173E-8</v>
      </c>
      <c r="EI50" s="29">
        <f t="shared" si="90"/>
        <v>-1.9926530940680102E-8</v>
      </c>
      <c r="EJ50" s="29">
        <f t="shared" si="91"/>
        <v>-1.9926530940680102E-8</v>
      </c>
      <c r="EL50" s="35"/>
      <c r="EM50" s="35"/>
      <c r="EN50" s="35"/>
      <c r="ET50" s="35"/>
      <c r="EU50" s="35"/>
      <c r="EV50" s="35"/>
    </row>
    <row r="51" spans="1:152" s="29" customFormat="1" ht="13.5" x14ac:dyDescent="0.3">
      <c r="A51" s="29" t="s">
        <v>213</v>
      </c>
      <c r="B51" s="29" t="s">
        <v>214</v>
      </c>
      <c r="C51" s="29" t="s">
        <v>215</v>
      </c>
      <c r="D51" s="29" t="s">
        <v>216</v>
      </c>
      <c r="E51" s="29" t="s">
        <v>217</v>
      </c>
      <c r="F51" s="29" t="s">
        <v>218</v>
      </c>
      <c r="N51" s="35">
        <v>1.9704600000000002E-6</v>
      </c>
      <c r="O51" s="35">
        <v>5.2925214901600004</v>
      </c>
      <c r="P51" s="35">
        <v>1155.3611574070001</v>
      </c>
      <c r="Q51" s="29">
        <f t="shared" si="0"/>
        <v>9.3747254583248628E-7</v>
      </c>
      <c r="R51" s="29">
        <f t="shared" si="1"/>
        <v>9.3732994626847557E-7</v>
      </c>
      <c r="S51" s="29">
        <f t="shared" si="2"/>
        <v>9.3732994595141515E-7</v>
      </c>
      <c r="T51" s="29">
        <f t="shared" si="3"/>
        <v>9.3732994595141515E-7</v>
      </c>
      <c r="V51" s="35">
        <v>5.0417999999999995E-7</v>
      </c>
      <c r="W51" s="35">
        <v>6.0807514781099998</v>
      </c>
      <c r="X51" s="35">
        <v>525.7588118315</v>
      </c>
      <c r="Y51" s="29">
        <f t="shared" si="4"/>
        <v>-2.3411759324165322E-7</v>
      </c>
      <c r="Z51" s="29">
        <f t="shared" si="5"/>
        <v>-2.3410087503457229E-7</v>
      </c>
      <c r="AA51" s="29">
        <f t="shared" si="6"/>
        <v>-2.3410087499740102E-7</v>
      </c>
      <c r="AB51" s="29">
        <f t="shared" si="7"/>
        <v>-2.3410087499740102E-7</v>
      </c>
      <c r="AD51" s="35">
        <v>8.8119999999999998E-8</v>
      </c>
      <c r="AE51" s="35">
        <v>3.2945278333800001</v>
      </c>
      <c r="AF51" s="35">
        <v>220.41264243879999</v>
      </c>
      <c r="AG51" s="29">
        <f t="shared" si="68"/>
        <v>7.3160582272595076E-8</v>
      </c>
      <c r="AH51" s="29">
        <f t="shared" si="69"/>
        <v>7.3161353230907004E-8</v>
      </c>
      <c r="AI51" s="29">
        <f t="shared" si="70"/>
        <v>7.3161353232621174E-8</v>
      </c>
      <c r="AJ51" s="29">
        <f t="shared" si="71"/>
        <v>7.3161353232621174E-8</v>
      </c>
      <c r="AL51" s="35">
        <v>8.2200000000000002E-9</v>
      </c>
      <c r="AM51" s="35">
        <v>3.3029582415299998</v>
      </c>
      <c r="AN51" s="35">
        <v>1258.4539316256</v>
      </c>
      <c r="AO51" s="29">
        <f t="shared" si="72"/>
        <v>1.4772064352325712E-9</v>
      </c>
      <c r="AP51" s="29">
        <f t="shared" si="73"/>
        <v>1.4764817736918862E-9</v>
      </c>
      <c r="AQ51" s="29">
        <f t="shared" si="74"/>
        <v>1.4764817720806286E-9</v>
      </c>
      <c r="AR51" s="29">
        <f t="shared" si="75"/>
        <v>1.4764817720806286E-9</v>
      </c>
      <c r="AT51" s="35"/>
      <c r="AU51" s="35"/>
      <c r="AV51" s="35"/>
      <c r="BB51" s="35"/>
      <c r="BC51" s="35"/>
      <c r="BD51" s="35"/>
      <c r="BJ51" s="35">
        <v>1.1829999999999999E-7</v>
      </c>
      <c r="BK51" s="35">
        <v>4.7652783680299997</v>
      </c>
      <c r="BL51" s="35">
        <v>309.27832265580003</v>
      </c>
      <c r="BM51" s="29">
        <f t="shared" si="24"/>
        <v>-1.1055884118105878E-7</v>
      </c>
      <c r="BN51" s="29">
        <f t="shared" si="25"/>
        <v>-1.1055976817061117E-7</v>
      </c>
      <c r="BO51" s="29">
        <f t="shared" si="26"/>
        <v>-1.1055976817267219E-7</v>
      </c>
      <c r="BP51" s="29">
        <f t="shared" si="27"/>
        <v>-1.1055976817267219E-7</v>
      </c>
      <c r="BR51" s="35">
        <v>2.5580000000000001E-8</v>
      </c>
      <c r="BS51" s="35">
        <v>5.4695594879099998</v>
      </c>
      <c r="BT51" s="35">
        <v>1795.258443721</v>
      </c>
      <c r="BU51" s="29">
        <f t="shared" si="76"/>
        <v>-2.5516564680582231E-8</v>
      </c>
      <c r="BV51" s="29">
        <f t="shared" si="77"/>
        <v>-2.5516794637165089E-8</v>
      </c>
      <c r="BW51" s="29">
        <f t="shared" si="78"/>
        <v>-2.5516794637675923E-8</v>
      </c>
      <c r="BX51" s="29">
        <f t="shared" si="79"/>
        <v>-2.5516794637675923E-8</v>
      </c>
      <c r="BZ51" s="35">
        <v>6.48E-9</v>
      </c>
      <c r="CA51" s="35">
        <v>5.3299037500799997</v>
      </c>
      <c r="CB51" s="35">
        <v>853.19638175199998</v>
      </c>
      <c r="CC51" s="29">
        <f t="shared" si="80"/>
        <v>6.1136302746712646E-9</v>
      </c>
      <c r="CD51" s="29">
        <f t="shared" si="81"/>
        <v>6.1137607708503356E-9</v>
      </c>
      <c r="CE51" s="29">
        <f t="shared" si="82"/>
        <v>6.1137607711404717E-9</v>
      </c>
      <c r="CF51" s="29">
        <f t="shared" si="83"/>
        <v>6.1137607711404717E-9</v>
      </c>
      <c r="CH51" s="35"/>
      <c r="CI51" s="35"/>
      <c r="CJ51" s="35"/>
      <c r="CP51" s="35"/>
      <c r="CQ51" s="35"/>
      <c r="CR51" s="35"/>
      <c r="CX51" s="35"/>
      <c r="CY51" s="35"/>
      <c r="CZ51" s="35"/>
      <c r="DF51" s="35">
        <v>4.4500300000000002E-6</v>
      </c>
      <c r="DG51" s="35">
        <v>0.14623567024</v>
      </c>
      <c r="DH51" s="35">
        <v>14.227094001599999</v>
      </c>
      <c r="DI51" s="29">
        <f t="shared" si="44"/>
        <v>4.1370096109517545E-6</v>
      </c>
      <c r="DJ51" s="29">
        <f t="shared" si="45"/>
        <v>4.1370112719714285E-6</v>
      </c>
      <c r="DK51" s="29">
        <f t="shared" si="46"/>
        <v>4.1370112719751224E-6</v>
      </c>
      <c r="DL51" s="29">
        <f t="shared" si="47"/>
        <v>4.1370112719751224E-6</v>
      </c>
      <c r="DN51" s="35">
        <v>7.9551999999999997E-7</v>
      </c>
      <c r="DO51" s="35">
        <v>2.7189847395400002</v>
      </c>
      <c r="DP51" s="35">
        <v>1692.1656695024001</v>
      </c>
      <c r="DQ51" s="29">
        <f t="shared" si="48"/>
        <v>2.7862663358077859E-7</v>
      </c>
      <c r="DR51" s="29">
        <f t="shared" si="49"/>
        <v>2.7853684191825564E-7</v>
      </c>
      <c r="DS51" s="29">
        <f t="shared" si="50"/>
        <v>2.7853684171860542E-7</v>
      </c>
      <c r="DT51" s="29">
        <f t="shared" si="51"/>
        <v>2.7853684171860542E-7</v>
      </c>
      <c r="DV51" s="35">
        <v>1.9859000000000001E-7</v>
      </c>
      <c r="DW51" s="35">
        <v>6.4538258000000001E-2</v>
      </c>
      <c r="DX51" s="35">
        <v>1581.9593482830001</v>
      </c>
      <c r="DY51" s="29">
        <f t="shared" si="84"/>
        <v>1.6095438394518539E-7</v>
      </c>
      <c r="DZ51" s="29">
        <f t="shared" si="85"/>
        <v>1.6096748747566269E-7</v>
      </c>
      <c r="EA51" s="29">
        <f t="shared" si="86"/>
        <v>1.6096748750479549E-7</v>
      </c>
      <c r="EB51" s="29">
        <f t="shared" si="87"/>
        <v>1.6096748750479549E-7</v>
      </c>
      <c r="ED51" s="35">
        <v>1.955E-8</v>
      </c>
      <c r="EE51" s="35">
        <v>2.7034158977699998</v>
      </c>
      <c r="EF51" s="35">
        <v>721.64941953020002</v>
      </c>
      <c r="EG51" s="29">
        <f t="shared" si="88"/>
        <v>-5.5379522995437572E-9</v>
      </c>
      <c r="EH51" s="29">
        <f t="shared" si="89"/>
        <v>-5.5369887721687117E-9</v>
      </c>
      <c r="EI51" s="29">
        <f t="shared" si="90"/>
        <v>-5.536988770026347E-9</v>
      </c>
      <c r="EJ51" s="29">
        <f t="shared" si="91"/>
        <v>-5.536988770026347E-9</v>
      </c>
      <c r="EL51" s="35"/>
      <c r="EM51" s="35"/>
      <c r="EN51" s="35"/>
      <c r="ET51" s="35"/>
      <c r="EU51" s="35"/>
      <c r="EV51" s="35"/>
    </row>
    <row r="52" spans="1:152" s="16" customFormat="1" ht="13.5" x14ac:dyDescent="0.3">
      <c r="A52" s="29">
        <f>SUM(DJ1:DJ745)</f>
        <v>5.4311835800530233</v>
      </c>
      <c r="B52" s="29">
        <f>SUM(DR1:DR381)</f>
        <v>4.3403626897642105E-3</v>
      </c>
      <c r="C52" s="29">
        <f>SUM(DZ1:DZ190)</f>
        <v>-6.070746848544457E-4</v>
      </c>
      <c r="D52" s="29">
        <f>SUM(EH1:EH98)</f>
        <v>-3.1674231497872923E-5</v>
      </c>
      <c r="E52" s="29">
        <f>SUM(EP1:EP46)</f>
        <v>8.1157998773650936E-7</v>
      </c>
      <c r="F52" s="29">
        <f>SUM(EX1:EX9)</f>
        <v>4.0653074496392836E-8</v>
      </c>
      <c r="G52" s="29"/>
      <c r="N52" s="40">
        <v>2.3514099999999999E-6</v>
      </c>
      <c r="O52" s="40">
        <v>1.2269390812400001</v>
      </c>
      <c r="P52" s="40">
        <v>909.81873305459999</v>
      </c>
      <c r="Q52" s="29">
        <f t="shared" si="0"/>
        <v>-2.2490419887936367E-6</v>
      </c>
      <c r="R52" s="29">
        <f t="shared" si="1"/>
        <v>-2.2490864460065471E-6</v>
      </c>
      <c r="S52" s="29">
        <f t="shared" si="2"/>
        <v>-2.2490864461053844E-6</v>
      </c>
      <c r="T52" s="29">
        <f t="shared" si="3"/>
        <v>-2.2490864461053844E-6</v>
      </c>
      <c r="V52" s="40">
        <v>4.7417999999999998E-7</v>
      </c>
      <c r="W52" s="40">
        <v>3.6261184324100002</v>
      </c>
      <c r="X52" s="40">
        <v>1478.8665740644001</v>
      </c>
      <c r="Y52" s="29">
        <f t="shared" si="4"/>
        <v>-3.8353583892488893E-7</v>
      </c>
      <c r="Z52" s="29">
        <f t="shared" si="5"/>
        <v>-3.8350647235902533E-7</v>
      </c>
      <c r="AA52" s="29">
        <f t="shared" si="6"/>
        <v>-3.8350647229372491E-7</v>
      </c>
      <c r="AB52" s="29">
        <f t="shared" si="7"/>
        <v>-3.8350647229372491E-7</v>
      </c>
      <c r="AD52" s="40">
        <v>7.8230000000000006E-8</v>
      </c>
      <c r="AE52" s="40">
        <v>5.7567222835400003</v>
      </c>
      <c r="AF52" s="40">
        <v>846.08283475120004</v>
      </c>
      <c r="AG52" s="29">
        <f t="shared" si="68"/>
        <v>6.2317607145105446E-8</v>
      </c>
      <c r="AH52" s="29">
        <f t="shared" si="69"/>
        <v>6.2320456366532112E-8</v>
      </c>
      <c r="AI52" s="29">
        <f t="shared" si="70"/>
        <v>6.2320456372866992E-8</v>
      </c>
      <c r="AJ52" s="29">
        <f t="shared" si="71"/>
        <v>6.2320456372866992E-8</v>
      </c>
      <c r="AL52" s="35">
        <v>7.0999999999999999E-9</v>
      </c>
      <c r="AM52" s="35">
        <v>5.8979877197999997</v>
      </c>
      <c r="AN52" s="35">
        <v>853.19638175199998</v>
      </c>
      <c r="AO52" s="29">
        <f t="shared" si="72"/>
        <v>4.380215558510017E-9</v>
      </c>
      <c r="AP52" s="29">
        <f t="shared" si="73"/>
        <v>4.3805550524377146E-9</v>
      </c>
      <c r="AQ52" s="29">
        <f t="shared" si="74"/>
        <v>4.3805550531925674E-9</v>
      </c>
      <c r="AR52" s="29">
        <f t="shared" si="75"/>
        <v>4.3805550531925674E-9</v>
      </c>
      <c r="AT52" s="35"/>
      <c r="AU52" s="35"/>
      <c r="AV52" s="35"/>
      <c r="BB52" s="35"/>
      <c r="BC52" s="35"/>
      <c r="BD52" s="35"/>
      <c r="BJ52" s="40">
        <v>1.0702E-7</v>
      </c>
      <c r="BK52" s="40">
        <v>3.70181397065</v>
      </c>
      <c r="BL52" s="40">
        <v>2221.8566345969998</v>
      </c>
      <c r="BM52" s="29">
        <f t="shared" si="24"/>
        <v>-5.3089605671970273E-8</v>
      </c>
      <c r="BN52" s="29">
        <f t="shared" si="25"/>
        <v>-5.3074902459404683E-8</v>
      </c>
      <c r="BO52" s="29">
        <f t="shared" si="26"/>
        <v>-5.3074902426711547E-8</v>
      </c>
      <c r="BP52" s="29">
        <f t="shared" si="27"/>
        <v>-5.3074902426711547E-8</v>
      </c>
      <c r="BR52" s="40">
        <v>2.466E-8</v>
      </c>
      <c r="BS52" s="40">
        <v>4.2227835543000003</v>
      </c>
      <c r="BT52" s="40">
        <v>2648.4548254729998</v>
      </c>
      <c r="BU52" s="29">
        <f t="shared" si="76"/>
        <v>-2.4497624486905006E-8</v>
      </c>
      <c r="BV52" s="29">
        <f t="shared" si="77"/>
        <v>-2.4498156894332311E-8</v>
      </c>
      <c r="BW52" s="29">
        <f t="shared" si="78"/>
        <v>-2.4498156895515133E-8</v>
      </c>
      <c r="BX52" s="29">
        <f t="shared" si="79"/>
        <v>-2.4498156895515133E-8</v>
      </c>
      <c r="BZ52" s="40">
        <v>5.5299999999999997E-9</v>
      </c>
      <c r="CA52" s="40">
        <v>3.15511946637</v>
      </c>
      <c r="CB52" s="40">
        <v>220.41264243879999</v>
      </c>
      <c r="CC52" s="29">
        <f t="shared" si="80"/>
        <v>4.9750062244390688E-9</v>
      </c>
      <c r="CD52" s="29">
        <f t="shared" si="81"/>
        <v>4.9750441230049498E-9</v>
      </c>
      <c r="CE52" s="29">
        <f t="shared" si="82"/>
        <v>4.9750441230892114E-9</v>
      </c>
      <c r="CF52" s="29">
        <f t="shared" si="83"/>
        <v>4.9750441230892114E-9</v>
      </c>
      <c r="CH52" s="35"/>
      <c r="CI52" s="35"/>
      <c r="CJ52" s="35"/>
      <c r="CP52" s="35"/>
      <c r="CQ52" s="35"/>
      <c r="CR52" s="35"/>
      <c r="CX52" s="35"/>
      <c r="CY52" s="35"/>
      <c r="CZ52" s="35"/>
      <c r="DF52" s="40">
        <v>2.9086899999999999E-6</v>
      </c>
      <c r="DG52" s="40">
        <v>3.8933914356399999</v>
      </c>
      <c r="DH52" s="40">
        <v>1471.7530270636</v>
      </c>
      <c r="DI52" s="29">
        <f t="shared" si="44"/>
        <v>-2.5841663792254822E-6</v>
      </c>
      <c r="DJ52" s="29">
        <f t="shared" si="45"/>
        <v>-2.5840264358494928E-6</v>
      </c>
      <c r="DK52" s="29">
        <f t="shared" si="46"/>
        <v>-2.5840264355383056E-6</v>
      </c>
      <c r="DL52" s="29">
        <f t="shared" si="47"/>
        <v>-2.5840264355383056E-6</v>
      </c>
      <c r="DN52" s="40">
        <v>1.0016399999999999E-6</v>
      </c>
      <c r="DO52" s="40">
        <v>5.2469388585800001</v>
      </c>
      <c r="DP52" s="40">
        <v>1265.5674786264001</v>
      </c>
      <c r="DQ52" s="29">
        <f t="shared" si="48"/>
        <v>7.8547260406377277E-7</v>
      </c>
      <c r="DR52" s="29">
        <f t="shared" si="49"/>
        <v>7.8552861627424479E-7</v>
      </c>
      <c r="DS52" s="29">
        <f t="shared" si="50"/>
        <v>7.8552861639877981E-7</v>
      </c>
      <c r="DT52" s="29">
        <f t="shared" si="51"/>
        <v>7.8552861639877981E-7</v>
      </c>
      <c r="DV52" s="40">
        <v>1.7025000000000001E-7</v>
      </c>
      <c r="DW52" s="40">
        <v>0.53383755278</v>
      </c>
      <c r="DX52" s="40">
        <v>1368.6602528450001</v>
      </c>
      <c r="DY52" s="29">
        <f t="shared" si="84"/>
        <v>-1.2194833641530433E-7</v>
      </c>
      <c r="DZ52" s="29">
        <f t="shared" si="85"/>
        <v>-1.2195991471874623E-7</v>
      </c>
      <c r="EA52" s="29">
        <f t="shared" si="86"/>
        <v>-1.2195991474448841E-7</v>
      </c>
      <c r="EB52" s="29">
        <f t="shared" si="87"/>
        <v>-1.2195991474448841E-7</v>
      </c>
      <c r="ED52" s="35">
        <v>1.6700000000000001E-8</v>
      </c>
      <c r="EE52" s="35">
        <v>4.4625571732799996</v>
      </c>
      <c r="EF52" s="35">
        <v>853.19638175199998</v>
      </c>
      <c r="EG52" s="29">
        <f t="shared" si="88"/>
        <v>1.4413330469982556E-8</v>
      </c>
      <c r="EH52" s="29">
        <f t="shared" si="89"/>
        <v>1.4412817965596453E-8</v>
      </c>
      <c r="EI52" s="29">
        <f t="shared" si="90"/>
        <v>1.4412817964456863E-8</v>
      </c>
      <c r="EJ52" s="29">
        <f t="shared" si="91"/>
        <v>1.4412817964456863E-8</v>
      </c>
      <c r="EL52" s="35"/>
      <c r="EM52" s="35"/>
      <c r="EN52" s="35"/>
      <c r="ET52" s="35"/>
      <c r="EU52" s="35"/>
      <c r="EV52" s="35"/>
    </row>
    <row r="53" spans="1:152" s="29" customFormat="1" ht="13.5" x14ac:dyDescent="0.3">
      <c r="N53" s="35">
        <v>1.74809E-6</v>
      </c>
      <c r="O53" s="35">
        <v>5.9097350527600003</v>
      </c>
      <c r="P53" s="35">
        <v>956.28915597059995</v>
      </c>
      <c r="Q53" s="29">
        <f t="shared" si="0"/>
        <v>-1.4907781198159014E-6</v>
      </c>
      <c r="R53" s="29">
        <f t="shared" si="1"/>
        <v>-1.4907159483633964E-6</v>
      </c>
      <c r="S53" s="29">
        <f t="shared" si="2"/>
        <v>-1.4907159482251517E-6</v>
      </c>
      <c r="T53" s="29">
        <f t="shared" si="3"/>
        <v>-1.4907159482251517E-6</v>
      </c>
      <c r="V53" s="35">
        <v>3.9887999999999998E-7</v>
      </c>
      <c r="W53" s="35">
        <v>4.1615801360000004</v>
      </c>
      <c r="X53" s="35">
        <v>1692.1656695024001</v>
      </c>
      <c r="Y53" s="29">
        <f t="shared" si="4"/>
        <v>3.8840954705253719E-7</v>
      </c>
      <c r="Z53" s="29">
        <f t="shared" si="5"/>
        <v>3.8842048490309529E-7</v>
      </c>
      <c r="AA53" s="29">
        <f t="shared" si="6"/>
        <v>3.8842048492740863E-7</v>
      </c>
      <c r="AB53" s="29">
        <f t="shared" si="7"/>
        <v>3.8842048492740863E-7</v>
      </c>
      <c r="AD53" s="35">
        <v>7.5489999999999996E-8</v>
      </c>
      <c r="AE53" s="35">
        <v>2.7095551677900001</v>
      </c>
      <c r="AF53" s="35">
        <v>533.62311835770004</v>
      </c>
      <c r="AG53" s="29">
        <f t="shared" si="68"/>
        <v>2.8073101368485423E-8</v>
      </c>
      <c r="AH53" s="29">
        <f t="shared" si="69"/>
        <v>2.807043844846612E-8</v>
      </c>
      <c r="AI53" s="29">
        <f t="shared" si="70"/>
        <v>2.8070438442545145E-8</v>
      </c>
      <c r="AJ53" s="29">
        <f t="shared" si="71"/>
        <v>2.8070438442545145E-8</v>
      </c>
      <c r="AL53" s="35">
        <v>7.6600000000000004E-9</v>
      </c>
      <c r="AM53" s="35">
        <v>3.6635153948300001</v>
      </c>
      <c r="AN53" s="35">
        <v>1581.9593482830001</v>
      </c>
      <c r="AO53" s="29">
        <f t="shared" si="72"/>
        <v>-3.5887400239634556E-9</v>
      </c>
      <c r="AP53" s="29">
        <f t="shared" si="73"/>
        <v>-3.5895023658588134E-9</v>
      </c>
      <c r="AQ53" s="29">
        <f t="shared" si="74"/>
        <v>-3.5895023675537925E-9</v>
      </c>
      <c r="AR53" s="29">
        <f t="shared" si="75"/>
        <v>-3.5895023675537925E-9</v>
      </c>
      <c r="AT53" s="35"/>
      <c r="AU53" s="35"/>
      <c r="AV53" s="35"/>
      <c r="BB53" s="35"/>
      <c r="BC53" s="35"/>
      <c r="BD53" s="35"/>
      <c r="BJ53" s="35">
        <v>1.0815E-7</v>
      </c>
      <c r="BK53" s="35">
        <v>5.8195887861699998</v>
      </c>
      <c r="BL53" s="35">
        <v>1272.6810256271999</v>
      </c>
      <c r="BM53" s="29">
        <f t="shared" si="24"/>
        <v>2.288295032279445E-8</v>
      </c>
      <c r="BN53" s="29">
        <f t="shared" si="25"/>
        <v>2.289252992048167E-8</v>
      </c>
      <c r="BO53" s="29">
        <f t="shared" si="26"/>
        <v>2.2892529941781137E-8</v>
      </c>
      <c r="BP53" s="29">
        <f t="shared" si="27"/>
        <v>2.2892529941781137E-8</v>
      </c>
      <c r="BR53" s="35">
        <v>1.9680000000000002E-8</v>
      </c>
      <c r="BS53" s="35">
        <v>0.57192251840999997</v>
      </c>
      <c r="BT53" s="35">
        <v>309.27832265580003</v>
      </c>
      <c r="BU53" s="29">
        <f t="shared" si="76"/>
        <v>1.5203187429100962E-8</v>
      </c>
      <c r="BV53" s="29">
        <f t="shared" si="77"/>
        <v>1.5202912197104248E-8</v>
      </c>
      <c r="BW53" s="29">
        <f t="shared" si="78"/>
        <v>1.5202912196492277E-8</v>
      </c>
      <c r="BX53" s="29">
        <f t="shared" si="79"/>
        <v>1.5202912196492277E-8</v>
      </c>
      <c r="BZ53" s="35">
        <v>4.32E-9</v>
      </c>
      <c r="CA53" s="35">
        <v>1.03719283016</v>
      </c>
      <c r="CB53" s="35">
        <v>1692.1656695024001</v>
      </c>
      <c r="CC53" s="29">
        <f t="shared" si="80"/>
        <v>-4.189061585445543E-9</v>
      </c>
      <c r="CD53" s="29">
        <f t="shared" si="81"/>
        <v>-4.1891887495324048E-9</v>
      </c>
      <c r="CE53" s="29">
        <f t="shared" si="82"/>
        <v>-4.1891887498150781E-9</v>
      </c>
      <c r="CF53" s="29">
        <f t="shared" si="83"/>
        <v>-4.1891887498150781E-9</v>
      </c>
      <c r="CH53" s="35"/>
      <c r="CI53" s="35"/>
      <c r="CJ53" s="35"/>
      <c r="CP53" s="35"/>
      <c r="CQ53" s="35"/>
      <c r="CR53" s="35"/>
      <c r="CX53" s="40"/>
      <c r="CY53" s="40"/>
      <c r="CZ53" s="40"/>
      <c r="DF53" s="35">
        <v>2.7662700000000001E-6</v>
      </c>
      <c r="DG53" s="35">
        <v>2.5223845068699999</v>
      </c>
      <c r="DH53" s="35">
        <v>2001.4439921582</v>
      </c>
      <c r="DI53" s="29">
        <f t="shared" si="44"/>
        <v>-2.4636706503212269E-6</v>
      </c>
      <c r="DJ53" s="29">
        <f t="shared" si="45"/>
        <v>-2.4638499238986011E-6</v>
      </c>
      <c r="DK53" s="29">
        <f t="shared" si="46"/>
        <v>-2.4638499242971449E-6</v>
      </c>
      <c r="DL53" s="29">
        <f t="shared" si="47"/>
        <v>-2.4638499242971449E-6</v>
      </c>
      <c r="DN53" s="35">
        <v>7.7853999999999998E-7</v>
      </c>
      <c r="DO53" s="35">
        <v>5.56722651753</v>
      </c>
      <c r="DP53" s="35">
        <v>1471.7530270636</v>
      </c>
      <c r="DQ53" s="29">
        <f t="shared" si="48"/>
        <v>-2.8432090130207803E-7</v>
      </c>
      <c r="DR53" s="29">
        <f t="shared" si="49"/>
        <v>-2.8439685957316747E-7</v>
      </c>
      <c r="DS53" s="29">
        <f t="shared" si="50"/>
        <v>-2.8439685974205255E-7</v>
      </c>
      <c r="DT53" s="29">
        <f t="shared" si="51"/>
        <v>-2.8439685974205255E-7</v>
      </c>
      <c r="DV53" s="35">
        <v>1.2804E-7</v>
      </c>
      <c r="DW53" s="35">
        <v>3.9004424214200002</v>
      </c>
      <c r="DX53" s="35">
        <v>433.71173787679999</v>
      </c>
      <c r="DY53" s="29">
        <f t="shared" si="84"/>
        <v>-6.5056238050666083E-9</v>
      </c>
      <c r="DZ53" s="29">
        <f t="shared" si="85"/>
        <v>-6.5095732519328817E-9</v>
      </c>
      <c r="EA53" s="29">
        <f t="shared" si="86"/>
        <v>-6.5095732607140698E-9</v>
      </c>
      <c r="EB53" s="29">
        <f t="shared" si="87"/>
        <v>-6.5095732607140698E-9</v>
      </c>
      <c r="ED53" s="35">
        <v>1.9099999999999999E-8</v>
      </c>
      <c r="EE53" s="35">
        <v>2.2596476075799998</v>
      </c>
      <c r="EF53" s="35">
        <v>1361.5467058442</v>
      </c>
      <c r="EG53" s="29">
        <f t="shared" si="88"/>
        <v>1.3857591952561254E-8</v>
      </c>
      <c r="EH53" s="29">
        <f t="shared" si="89"/>
        <v>1.3856317425766228E-8</v>
      </c>
      <c r="EI53" s="29">
        <f t="shared" si="90"/>
        <v>1.3856317422932223E-8</v>
      </c>
      <c r="EJ53" s="29">
        <f t="shared" si="91"/>
        <v>1.3856317422932223E-8</v>
      </c>
      <c r="EL53" s="40"/>
      <c r="EM53" s="40"/>
      <c r="EN53" s="40"/>
      <c r="ET53" s="35"/>
      <c r="EU53" s="35"/>
      <c r="EV53" s="35"/>
    </row>
    <row r="54" spans="1:152" s="29" customFormat="1" ht="13.5" x14ac:dyDescent="0.3">
      <c r="A54" s="37" t="s">
        <v>219</v>
      </c>
      <c r="B54" s="37" t="s">
        <v>220</v>
      </c>
      <c r="C54" s="37" t="s">
        <v>221</v>
      </c>
      <c r="D54" s="37" t="s">
        <v>222</v>
      </c>
      <c r="E54" s="37" t="s">
        <v>223</v>
      </c>
      <c r="F54" s="37" t="s">
        <v>224</v>
      </c>
      <c r="N54" s="35">
        <v>1.4936800000000001E-6</v>
      </c>
      <c r="O54" s="35">
        <v>4.3774510427499997</v>
      </c>
      <c r="P54" s="35">
        <v>1685.0521225016</v>
      </c>
      <c r="Q54" s="29">
        <f t="shared" si="0"/>
        <v>1.413101569723238E-6</v>
      </c>
      <c r="R54" s="29">
        <f t="shared" si="1"/>
        <v>1.4131596333200356E-6</v>
      </c>
      <c r="S54" s="29">
        <f t="shared" si="2"/>
        <v>1.4131596334491152E-6</v>
      </c>
      <c r="T54" s="29">
        <f t="shared" si="3"/>
        <v>1.4131596334491152E-6</v>
      </c>
      <c r="V54" s="35">
        <v>4.6678E-7</v>
      </c>
      <c r="W54" s="35">
        <v>0.51144073175000004</v>
      </c>
      <c r="X54" s="35">
        <v>1265.5674786264001</v>
      </c>
      <c r="Y54" s="29">
        <f t="shared" si="4"/>
        <v>-2.8111321738804356E-7</v>
      </c>
      <c r="Z54" s="29">
        <f t="shared" si="5"/>
        <v>-2.8107963295228771E-7</v>
      </c>
      <c r="AA54" s="29">
        <f t="shared" si="6"/>
        <v>-2.8107963287761207E-7</v>
      </c>
      <c r="AB54" s="29">
        <f t="shared" si="7"/>
        <v>-2.8107963287761207E-7</v>
      </c>
      <c r="AD54" s="35">
        <v>9.6810000000000005E-8</v>
      </c>
      <c r="AE54" s="35">
        <v>1.71563161051</v>
      </c>
      <c r="AF54" s="35">
        <v>1581.9593482830001</v>
      </c>
      <c r="AG54" s="29">
        <f t="shared" si="68"/>
        <v>-6.2818126672865021E-8</v>
      </c>
      <c r="AH54" s="29">
        <f t="shared" si="69"/>
        <v>-6.2809827983244143E-8</v>
      </c>
      <c r="AI54" s="29">
        <f t="shared" si="70"/>
        <v>-6.2809827964791517E-8</v>
      </c>
      <c r="AJ54" s="29">
        <f t="shared" si="71"/>
        <v>-6.2809827964791517E-8</v>
      </c>
      <c r="AL54" s="35">
        <v>7.2200000000000003E-9</v>
      </c>
      <c r="AM54" s="35">
        <v>3.7467324579699999</v>
      </c>
      <c r="AN54" s="35">
        <v>433.71173787679999</v>
      </c>
      <c r="AO54" s="29">
        <f t="shared" si="72"/>
        <v>-1.4665112709847563E-9</v>
      </c>
      <c r="AP54" s="29">
        <f t="shared" si="73"/>
        <v>-1.4667296139460048E-9</v>
      </c>
      <c r="AQ54" s="29">
        <f t="shared" si="74"/>
        <v>-1.4667296144314794E-9</v>
      </c>
      <c r="AR54" s="29">
        <f t="shared" si="75"/>
        <v>-1.4667296144314794E-9</v>
      </c>
      <c r="AT54" s="35"/>
      <c r="AU54" s="35"/>
      <c r="AV54" s="35"/>
      <c r="BB54" s="35"/>
      <c r="BC54" s="35"/>
      <c r="BD54" s="35"/>
      <c r="BJ54" s="35">
        <v>1.3505000000000001E-7</v>
      </c>
      <c r="BK54" s="35">
        <v>3.2812697576000001</v>
      </c>
      <c r="BL54" s="35">
        <v>1155.3611574070001</v>
      </c>
      <c r="BM54" s="29">
        <f t="shared" si="24"/>
        <v>-1.3484298571411136E-7</v>
      </c>
      <c r="BN54" s="29">
        <f t="shared" si="25"/>
        <v>-1.3484360024311899E-7</v>
      </c>
      <c r="BO54" s="29">
        <f t="shared" si="26"/>
        <v>-1.3484360024448435E-7</v>
      </c>
      <c r="BP54" s="29">
        <f t="shared" si="27"/>
        <v>-1.3484360024448435E-7</v>
      </c>
      <c r="BR54" s="35">
        <v>1.7940000000000001E-8</v>
      </c>
      <c r="BS54" s="35">
        <v>4.6076521941699999</v>
      </c>
      <c r="BT54" s="35">
        <v>1272.6810256271999</v>
      </c>
      <c r="BU54" s="29">
        <f t="shared" si="76"/>
        <v>1.7750013335497923E-8</v>
      </c>
      <c r="BV54" s="29">
        <f t="shared" si="77"/>
        <v>1.7750249259103627E-8</v>
      </c>
      <c r="BW54" s="29">
        <f t="shared" si="78"/>
        <v>1.7750249259628029E-8</v>
      </c>
      <c r="BX54" s="29">
        <f t="shared" si="79"/>
        <v>1.7750249259628029E-8</v>
      </c>
      <c r="BZ54" s="35">
        <v>4.3500000000000001E-9</v>
      </c>
      <c r="CA54" s="35">
        <v>1.65056479007</v>
      </c>
      <c r="CB54" s="35">
        <v>519.39602435610004</v>
      </c>
      <c r="CC54" s="29">
        <f t="shared" si="80"/>
        <v>-3.4317596012559592E-9</v>
      </c>
      <c r="CD54" s="29">
        <f t="shared" si="81"/>
        <v>-3.4318584694263128E-9</v>
      </c>
      <c r="CE54" s="29">
        <f t="shared" si="82"/>
        <v>-3.4318584696461344E-9</v>
      </c>
      <c r="CF54" s="29">
        <f t="shared" si="83"/>
        <v>-3.4318584696461344E-9</v>
      </c>
      <c r="CH54" s="35"/>
      <c r="CI54" s="35"/>
      <c r="CJ54" s="35"/>
      <c r="CP54" s="35"/>
      <c r="CQ54" s="35"/>
      <c r="CR54" s="35"/>
      <c r="CX54" s="35"/>
      <c r="CY54" s="35"/>
      <c r="CZ54" s="35"/>
      <c r="DF54" s="35">
        <v>2.7508399999999998E-6</v>
      </c>
      <c r="DG54" s="35">
        <v>2.98863518924</v>
      </c>
      <c r="DH54" s="35">
        <v>526.50957135689998</v>
      </c>
      <c r="DI54" s="29">
        <f t="shared" si="44"/>
        <v>1.4250836517006214E-6</v>
      </c>
      <c r="DJ54" s="29">
        <f t="shared" si="45"/>
        <v>1.424995431017056E-6</v>
      </c>
      <c r="DK54" s="29">
        <f t="shared" si="46"/>
        <v>1.4249954308209014E-6</v>
      </c>
      <c r="DL54" s="29">
        <f t="shared" si="47"/>
        <v>1.4249954308209014E-6</v>
      </c>
      <c r="DN54" s="35">
        <v>8.5766000000000002E-7</v>
      </c>
      <c r="DO54" s="35">
        <v>7.9067073720000006E-2</v>
      </c>
      <c r="DP54" s="35">
        <v>831.85574074960005</v>
      </c>
      <c r="DQ54" s="29">
        <f t="shared" si="48"/>
        <v>4.4622859443946041E-7</v>
      </c>
      <c r="DR54" s="29">
        <f t="shared" si="49"/>
        <v>4.4627198150003513E-7</v>
      </c>
      <c r="DS54" s="29">
        <f t="shared" si="50"/>
        <v>4.462719815965018E-7</v>
      </c>
      <c r="DT54" s="29">
        <f t="shared" si="51"/>
        <v>4.462719815965018E-7</v>
      </c>
      <c r="DV54" s="35">
        <v>1.3072E-7</v>
      </c>
      <c r="DW54" s="35">
        <v>0.79468040716999999</v>
      </c>
      <c r="DX54" s="35">
        <v>110.2063212194</v>
      </c>
      <c r="DY54" s="29">
        <f t="shared" si="84"/>
        <v>-1.1096426739981022E-7</v>
      </c>
      <c r="DZ54" s="29">
        <f t="shared" si="85"/>
        <v>-1.1096372511044643E-7</v>
      </c>
      <c r="EA54" s="29">
        <f t="shared" si="86"/>
        <v>-1.1096372510924068E-7</v>
      </c>
      <c r="EB54" s="29">
        <f t="shared" si="87"/>
        <v>-1.1096372510924068E-7</v>
      </c>
      <c r="ED54" s="35">
        <v>1.7100000000000001E-8</v>
      </c>
      <c r="EE54" s="35">
        <v>1.98372066321</v>
      </c>
      <c r="EF54" s="35">
        <v>525.7588118315</v>
      </c>
      <c r="EG54" s="29">
        <f t="shared" si="88"/>
        <v>-7.7829635992816359E-9</v>
      </c>
      <c r="EH54" s="29">
        <f t="shared" si="89"/>
        <v>-7.7835336630469343E-9</v>
      </c>
      <c r="EI54" s="29">
        <f t="shared" si="90"/>
        <v>-7.7835336643144166E-9</v>
      </c>
      <c r="EJ54" s="29">
        <f t="shared" si="91"/>
        <v>-7.7835336643144166E-9</v>
      </c>
      <c r="EL54" s="35"/>
      <c r="EM54" s="35"/>
      <c r="EN54" s="35"/>
      <c r="ET54" s="35"/>
      <c r="EU54" s="35"/>
      <c r="EV54" s="35"/>
    </row>
    <row r="55" spans="1:152" s="29" customFormat="1" ht="13.5" x14ac:dyDescent="0.3">
      <c r="A55" s="29">
        <f>((((F46*C43+E46)*C43+D46)*C43+C46)*C43+B46)*C43 + A46</f>
        <v>9.2490782982108186</v>
      </c>
      <c r="B55" s="29">
        <f>DEGREES(A55)</f>
        <v>529.93315087352175</v>
      </c>
      <c r="C55" s="29">
        <f>((((F49*C43+E49)*C43+D49)*C43+C49)*C43+B49)*C43 + A49</f>
        <v>2.1273937778135989E-2</v>
      </c>
      <c r="D55" s="29">
        <f>DEGREES(C55)</f>
        <v>1.2189068483111121</v>
      </c>
      <c r="E55" s="29">
        <f>((((F52*C43+E52)*C43+D52)*C43+C52)*C43+B52)*C43 + A52</f>
        <v>5.4312539151806085</v>
      </c>
      <c r="F55" s="29">
        <f>SQRT(D59*D59+E59*E59+F59*F59)</f>
        <v>4.5035118549903803</v>
      </c>
      <c r="N55" s="35">
        <v>1.7518399999999999E-6</v>
      </c>
      <c r="O55" s="35">
        <v>3.2263490343300001</v>
      </c>
      <c r="P55" s="35">
        <v>1898.3512179396</v>
      </c>
      <c r="Q55" s="29">
        <f t="shared" si="0"/>
        <v>-1.5387693780598595E-6</v>
      </c>
      <c r="R55" s="29">
        <f t="shared" si="1"/>
        <v>-1.5386561689064311E-6</v>
      </c>
      <c r="S55" s="29">
        <f t="shared" si="2"/>
        <v>-1.5386561686546811E-6</v>
      </c>
      <c r="T55" s="29">
        <f t="shared" si="3"/>
        <v>-1.5386561686546811E-6</v>
      </c>
      <c r="V55" s="35">
        <v>3.2827000000000001E-7</v>
      </c>
      <c r="W55" s="35">
        <v>5.0359668945499996</v>
      </c>
      <c r="X55" s="35">
        <v>220.41264243879999</v>
      </c>
      <c r="Y55" s="29">
        <f t="shared" si="4"/>
        <v>-2.2660495457584249E-7</v>
      </c>
      <c r="Z55" s="29">
        <f t="shared" si="5"/>
        <v>-2.2660122659022545E-7</v>
      </c>
      <c r="AA55" s="29">
        <f t="shared" si="6"/>
        <v>-2.2660122658193663E-7</v>
      </c>
      <c r="AB55" s="29">
        <f t="shared" si="7"/>
        <v>-2.2660122658193663E-7</v>
      </c>
      <c r="AD55" s="35">
        <v>8.6900000000000004E-8</v>
      </c>
      <c r="AE55" s="35">
        <v>3.31924493607</v>
      </c>
      <c r="AF55" s="35">
        <v>831.85574074960005</v>
      </c>
      <c r="AG55" s="29">
        <f t="shared" si="68"/>
        <v>-3.7688978008833714E-8</v>
      </c>
      <c r="AH55" s="29">
        <f t="shared" si="69"/>
        <v>-3.7693616363084686E-8</v>
      </c>
      <c r="AI55" s="29">
        <f t="shared" si="70"/>
        <v>-3.7693616373397484E-8</v>
      </c>
      <c r="AJ55" s="29">
        <f t="shared" si="71"/>
        <v>-3.7693616373397484E-8</v>
      </c>
      <c r="AL55" s="35">
        <v>6.6299999999999996E-9</v>
      </c>
      <c r="AM55" s="35">
        <v>2.93063953915</v>
      </c>
      <c r="AN55" s="35">
        <v>1574.8458012822</v>
      </c>
      <c r="AO55" s="29">
        <f t="shared" si="72"/>
        <v>-6.448099681939894E-9</v>
      </c>
      <c r="AP55" s="29">
        <f t="shared" si="73"/>
        <v>-6.4482726143325247E-9</v>
      </c>
      <c r="AQ55" s="29">
        <f t="shared" si="74"/>
        <v>-6.4482726147169411E-9</v>
      </c>
      <c r="AR55" s="29">
        <f t="shared" si="75"/>
        <v>-6.4482726147169411E-9</v>
      </c>
      <c r="AT55" s="35"/>
      <c r="AU55" s="35"/>
      <c r="AV55" s="35"/>
      <c r="BB55" s="35"/>
      <c r="BC55" s="35"/>
      <c r="BD55" s="35"/>
      <c r="BJ55" s="35">
        <v>1.0179E-7</v>
      </c>
      <c r="BK55" s="35">
        <v>2.5869112882700001</v>
      </c>
      <c r="BL55" s="35">
        <v>117.31986822019999</v>
      </c>
      <c r="BM55" s="29">
        <f t="shared" si="24"/>
        <v>-2.2211672816228068E-8</v>
      </c>
      <c r="BN55" s="29">
        <f t="shared" si="25"/>
        <v>-2.2212502730856951E-8</v>
      </c>
      <c r="BO55" s="29">
        <f t="shared" si="26"/>
        <v>-2.2212502732702258E-8</v>
      </c>
      <c r="BP55" s="29">
        <f t="shared" si="27"/>
        <v>-2.2212502732702258E-8</v>
      </c>
      <c r="BR55" s="35">
        <v>1.822E-8</v>
      </c>
      <c r="BS55" s="35">
        <v>1.9884296432299999</v>
      </c>
      <c r="BT55" s="35">
        <v>1375.7737998458001</v>
      </c>
      <c r="BU55" s="29">
        <f t="shared" si="76"/>
        <v>1.2705265071981448E-8</v>
      </c>
      <c r="BV55" s="29">
        <f t="shared" si="77"/>
        <v>1.2703985579165552E-8</v>
      </c>
      <c r="BW55" s="29">
        <f t="shared" si="78"/>
        <v>1.2703985576320518E-8</v>
      </c>
      <c r="BX55" s="29">
        <f t="shared" si="79"/>
        <v>1.2703985576320518E-8</v>
      </c>
      <c r="BZ55" s="35">
        <v>4.2999999999999996E-9</v>
      </c>
      <c r="CA55" s="35">
        <v>1.4183038450100001</v>
      </c>
      <c r="CB55" s="35">
        <v>412.3710968744</v>
      </c>
      <c r="CC55" s="29">
        <f t="shared" si="80"/>
        <v>-1.1137984030337289E-9</v>
      </c>
      <c r="CD55" s="29">
        <f t="shared" si="81"/>
        <v>-1.1136764398710854E-9</v>
      </c>
      <c r="CE55" s="29">
        <f t="shared" si="82"/>
        <v>-1.113676439599903E-9</v>
      </c>
      <c r="CF55" s="29">
        <f t="shared" si="83"/>
        <v>-1.113676439599903E-9</v>
      </c>
      <c r="CH55" s="35"/>
      <c r="CI55" s="35"/>
      <c r="CJ55" s="35"/>
      <c r="CP55" s="35"/>
      <c r="CQ55" s="35"/>
      <c r="CR55" s="35"/>
      <c r="CX55" s="35"/>
      <c r="CY55" s="35"/>
      <c r="CZ55" s="35"/>
      <c r="DF55" s="35">
        <v>2.93875E-6</v>
      </c>
      <c r="DG55" s="35">
        <v>2.0493843886100001</v>
      </c>
      <c r="DH55" s="35">
        <v>199.0720014364</v>
      </c>
      <c r="DI55" s="29">
        <f t="shared" si="44"/>
        <v>1.5865908704330531E-6</v>
      </c>
      <c r="DJ55" s="29">
        <f t="shared" si="45"/>
        <v>1.5865558030955742E-6</v>
      </c>
      <c r="DK55" s="29">
        <f t="shared" si="46"/>
        <v>1.5865558030176027E-6</v>
      </c>
      <c r="DL55" s="29">
        <f t="shared" si="47"/>
        <v>1.5865558030176027E-6</v>
      </c>
      <c r="DN55" s="35">
        <v>8.2132E-7</v>
      </c>
      <c r="DO55" s="35">
        <v>3.80763015979</v>
      </c>
      <c r="DP55" s="35">
        <v>508.35032409220003</v>
      </c>
      <c r="DQ55" s="29">
        <f t="shared" si="48"/>
        <v>7.1992086950213297E-7</v>
      </c>
      <c r="DR55" s="29">
        <f t="shared" si="49"/>
        <v>7.1990655814307271E-7</v>
      </c>
      <c r="DS55" s="29">
        <f t="shared" si="50"/>
        <v>7.1990655811125084E-7</v>
      </c>
      <c r="DT55" s="29">
        <f t="shared" si="51"/>
        <v>7.1990655811125084E-7</v>
      </c>
      <c r="DV55" s="35">
        <v>1.1945E-7</v>
      </c>
      <c r="DW55" s="35">
        <v>0.40671403645999998</v>
      </c>
      <c r="DX55" s="35">
        <v>1361.5467058442</v>
      </c>
      <c r="DY55" s="29">
        <f t="shared" si="84"/>
        <v>-1.0308255155117667E-7</v>
      </c>
      <c r="DZ55" s="29">
        <f t="shared" si="85"/>
        <v>-1.0308840261626425E-7</v>
      </c>
      <c r="EA55" s="29">
        <f t="shared" si="86"/>
        <v>-1.0308840262927277E-7</v>
      </c>
      <c r="EB55" s="29">
        <f t="shared" si="87"/>
        <v>-1.0308840262927277E-7</v>
      </c>
      <c r="ED55" s="35">
        <v>1.52E-8</v>
      </c>
      <c r="EE55" s="35">
        <v>0.11641358424999999</v>
      </c>
      <c r="EF55" s="35">
        <v>949.17560896980001</v>
      </c>
      <c r="EG55" s="29">
        <f t="shared" si="88"/>
        <v>-1.4967476062276556E-8</v>
      </c>
      <c r="EH55" s="29">
        <f t="shared" si="89"/>
        <v>-1.4967297008322945E-8</v>
      </c>
      <c r="EI55" s="29">
        <f t="shared" si="90"/>
        <v>-1.4967297007924751E-8</v>
      </c>
      <c r="EJ55" s="29">
        <f t="shared" si="91"/>
        <v>-1.4967297007924751E-8</v>
      </c>
      <c r="EL55" s="35"/>
      <c r="EM55" s="35"/>
      <c r="EN55" s="35"/>
      <c r="ET55" s="35"/>
      <c r="EU55" s="35"/>
      <c r="EV55" s="35"/>
    </row>
    <row r="56" spans="1:152" s="29" customFormat="1" ht="13.5" x14ac:dyDescent="0.3">
      <c r="A56" s="29">
        <f>RADIANS(B56)</f>
        <v>2.9658929910312328</v>
      </c>
      <c r="B56" s="29">
        <f>B55 - INT( B55 / 360 ) * 360</f>
        <v>169.93315087352175</v>
      </c>
      <c r="C56" s="29">
        <f>RADIANS(D56)</f>
        <v>2.1273937778135989E-2</v>
      </c>
      <c r="D56" s="29">
        <f>D55 - INT( D55 / 360 ) * 360</f>
        <v>1.2189068483111121</v>
      </c>
      <c r="N56" s="35">
        <v>1.75191E-6</v>
      </c>
      <c r="O56" s="35">
        <v>3.7296655476099998</v>
      </c>
      <c r="P56" s="35">
        <v>942.06206196899996</v>
      </c>
      <c r="Q56" s="29">
        <f t="shared" si="0"/>
        <v>1.7232964350837779E-6</v>
      </c>
      <c r="R56" s="29">
        <f t="shared" si="1"/>
        <v>1.7233175859067139E-6</v>
      </c>
      <c r="S56" s="29">
        <f t="shared" si="2"/>
        <v>1.7233175859537329E-6</v>
      </c>
      <c r="T56" s="29">
        <f t="shared" si="3"/>
        <v>1.7233175859537329E-6</v>
      </c>
      <c r="V56" s="35">
        <v>3.3557999999999999E-7</v>
      </c>
      <c r="W56" s="35">
        <v>9.9139048719999998E-2</v>
      </c>
      <c r="X56" s="35">
        <v>302.16477565500003</v>
      </c>
      <c r="Y56" s="29">
        <f t="shared" si="4"/>
        <v>9.7399098139835262E-8</v>
      </c>
      <c r="Z56" s="29">
        <f t="shared" si="5"/>
        <v>9.7392188056726971E-8</v>
      </c>
      <c r="AA56" s="29">
        <f t="shared" si="6"/>
        <v>9.739218804136268E-8</v>
      </c>
      <c r="AB56" s="29">
        <f t="shared" si="7"/>
        <v>9.739218804136268E-8</v>
      </c>
      <c r="AD56" s="35">
        <v>6.2849999999999997E-8</v>
      </c>
      <c r="AE56" s="35">
        <v>0.49939863541000001</v>
      </c>
      <c r="AF56" s="35">
        <v>949.17560896980001</v>
      </c>
      <c r="AG56" s="29">
        <f t="shared" si="68"/>
        <v>-6.1497317490473141E-8</v>
      </c>
      <c r="AH56" s="29">
        <f t="shared" si="69"/>
        <v>-6.1498193974888677E-8</v>
      </c>
      <c r="AI56" s="29">
        <f t="shared" si="70"/>
        <v>-6.1498193976837197E-8</v>
      </c>
      <c r="AJ56" s="29">
        <f t="shared" si="71"/>
        <v>-6.1498193976837197E-8</v>
      </c>
      <c r="AL56" s="35">
        <v>6.58E-9</v>
      </c>
      <c r="AM56" s="35">
        <v>3.5279731186299998</v>
      </c>
      <c r="AN56" s="35">
        <v>525.7588118315</v>
      </c>
      <c r="AO56" s="29">
        <f t="shared" si="72"/>
        <v>5.7773997418741104E-9</v>
      </c>
      <c r="AP56" s="29">
        <f t="shared" si="73"/>
        <v>5.7772818277703928E-9</v>
      </c>
      <c r="AQ56" s="29">
        <f t="shared" si="74"/>
        <v>5.7772818275082104E-9</v>
      </c>
      <c r="AR56" s="29">
        <f t="shared" si="75"/>
        <v>5.7772818275082104E-9</v>
      </c>
      <c r="AT56" s="35"/>
      <c r="AU56" s="35"/>
      <c r="AV56" s="35"/>
      <c r="BB56" s="35"/>
      <c r="BC56" s="35"/>
      <c r="BD56" s="35"/>
      <c r="BJ56" s="35">
        <v>1.0632E-7</v>
      </c>
      <c r="BK56" s="35">
        <v>5.2348793608599999</v>
      </c>
      <c r="BL56" s="35">
        <v>95.979227217800002</v>
      </c>
      <c r="BM56" s="29">
        <f t="shared" si="24"/>
        <v>9.2760148368255739E-8</v>
      </c>
      <c r="BN56" s="29">
        <f t="shared" si="25"/>
        <v>9.2760503481712722E-8</v>
      </c>
      <c r="BO56" s="29">
        <f t="shared" si="26"/>
        <v>9.2760503482502289E-8</v>
      </c>
      <c r="BP56" s="29">
        <f t="shared" si="27"/>
        <v>9.2760503482502289E-8</v>
      </c>
      <c r="BR56" s="35">
        <v>1.7030000000000001E-8</v>
      </c>
      <c r="BS56" s="35">
        <v>6.1266056293700002</v>
      </c>
      <c r="BT56" s="35">
        <v>2125.8774073792001</v>
      </c>
      <c r="BU56" s="29">
        <f t="shared" si="76"/>
        <v>-1.6736828633666904E-8</v>
      </c>
      <c r="BV56" s="29">
        <f t="shared" si="77"/>
        <v>-1.6736352125833317E-8</v>
      </c>
      <c r="BW56" s="29">
        <f t="shared" si="78"/>
        <v>-1.6736352124773411E-8</v>
      </c>
      <c r="BX56" s="29">
        <f t="shared" si="79"/>
        <v>-1.6736352124773411E-8</v>
      </c>
      <c r="BZ56" s="35">
        <v>4.3100000000000002E-9</v>
      </c>
      <c r="CA56" s="35">
        <v>2.2098625465100001</v>
      </c>
      <c r="CB56" s="35">
        <v>1368.6602528450001</v>
      </c>
      <c r="CC56" s="29">
        <f t="shared" si="80"/>
        <v>3.3151583972829717E-9</v>
      </c>
      <c r="CD56" s="29">
        <f t="shared" si="81"/>
        <v>3.3148899409728914E-9</v>
      </c>
      <c r="CE56" s="29">
        <f t="shared" si="82"/>
        <v>3.3148899403759644E-9</v>
      </c>
      <c r="CF56" s="29">
        <f t="shared" si="83"/>
        <v>3.3148899403759644E-9</v>
      </c>
      <c r="CH56" s="35"/>
      <c r="CI56" s="35"/>
      <c r="CJ56" s="35"/>
      <c r="CP56" s="35"/>
      <c r="CQ56" s="35"/>
      <c r="CR56" s="35"/>
      <c r="CX56" s="35"/>
      <c r="CY56" s="35"/>
      <c r="CZ56" s="35"/>
      <c r="DF56" s="35">
        <v>2.9098500000000002E-6</v>
      </c>
      <c r="DG56" s="35">
        <v>6.0313122622600002</v>
      </c>
      <c r="DH56" s="35">
        <v>1169.5882514085999</v>
      </c>
      <c r="DI56" s="29">
        <f t="shared" si="44"/>
        <v>2.8937939922549759E-6</v>
      </c>
      <c r="DJ56" s="29">
        <f t="shared" si="45"/>
        <v>2.8937685576695392E-6</v>
      </c>
      <c r="DK56" s="29">
        <f t="shared" si="46"/>
        <v>2.8937685576129642E-6</v>
      </c>
      <c r="DL56" s="29">
        <f t="shared" si="47"/>
        <v>2.8937685576129642E-6</v>
      </c>
      <c r="DN56" s="35">
        <v>5.5318999999999999E-7</v>
      </c>
      <c r="DO56" s="35">
        <v>0.35180851191000001</v>
      </c>
      <c r="DP56" s="35">
        <v>316.39186965660002</v>
      </c>
      <c r="DQ56" s="29">
        <f t="shared" si="48"/>
        <v>3.8834775659295289E-7</v>
      </c>
      <c r="DR56" s="29">
        <f t="shared" si="49"/>
        <v>3.8833888024434456E-7</v>
      </c>
      <c r="DS56" s="29">
        <f t="shared" si="50"/>
        <v>3.8833888022460826E-7</v>
      </c>
      <c r="DT56" s="29">
        <f t="shared" si="51"/>
        <v>3.8833888022460826E-7</v>
      </c>
      <c r="DV56" s="35">
        <v>1.1695E-7</v>
      </c>
      <c r="DW56" s="35">
        <v>4.4439461806500002</v>
      </c>
      <c r="DX56" s="35">
        <v>405.2575498736</v>
      </c>
      <c r="DY56" s="29">
        <f t="shared" si="84"/>
        <v>3.5690661332921382E-9</v>
      </c>
      <c r="DZ56" s="29">
        <f t="shared" si="85"/>
        <v>3.565692636637611E-9</v>
      </c>
      <c r="EA56" s="29">
        <f t="shared" si="86"/>
        <v>3.5656926291367302E-9</v>
      </c>
      <c r="EB56" s="29">
        <f t="shared" si="87"/>
        <v>3.5656926291367302E-9</v>
      </c>
      <c r="ED56" s="35">
        <v>2.0030000000000001E-8</v>
      </c>
      <c r="EE56" s="35">
        <v>3.1652059920800002</v>
      </c>
      <c r="EF56" s="35">
        <v>1148.2476104062</v>
      </c>
      <c r="EG56" s="29">
        <f t="shared" si="88"/>
        <v>-1.9719785637939408E-8</v>
      </c>
      <c r="EH56" s="29">
        <f t="shared" si="89"/>
        <v>-1.9719498437777867E-8</v>
      </c>
      <c r="EI56" s="29">
        <f t="shared" si="90"/>
        <v>-1.9719498437139138E-8</v>
      </c>
      <c r="EJ56" s="29">
        <f t="shared" si="91"/>
        <v>-1.9719498437139138E-8</v>
      </c>
      <c r="EL56" s="35"/>
      <c r="EM56" s="35"/>
      <c r="EN56" s="35"/>
      <c r="ET56" s="35"/>
      <c r="EU56" s="35"/>
      <c r="EV56" s="35"/>
    </row>
    <row r="57" spans="1:152" s="16" customFormat="1" ht="13.5" x14ac:dyDescent="0.3">
      <c r="A57" s="29"/>
      <c r="B57" s="29"/>
      <c r="C57" s="29"/>
      <c r="D57" s="29"/>
      <c r="E57" s="29"/>
      <c r="F57" s="29"/>
      <c r="G57" s="29"/>
      <c r="N57" s="40">
        <v>1.57909E-6</v>
      </c>
      <c r="O57" s="40">
        <v>4.3648392176600002</v>
      </c>
      <c r="P57" s="40">
        <v>1795.258443721</v>
      </c>
      <c r="Q57" s="29">
        <f t="shared" si="0"/>
        <v>-8.0714359737099496E-7</v>
      </c>
      <c r="R57" s="29">
        <f t="shared" si="1"/>
        <v>-8.0697007933544278E-7</v>
      </c>
      <c r="S57" s="29">
        <f t="shared" si="2"/>
        <v>-8.0697007894962023E-7</v>
      </c>
      <c r="T57" s="29">
        <f t="shared" si="3"/>
        <v>-8.0697007894962023E-7</v>
      </c>
      <c r="V57" s="40">
        <v>2.9378999999999999E-7</v>
      </c>
      <c r="W57" s="40">
        <v>3.35927241533</v>
      </c>
      <c r="X57" s="40">
        <v>4.6658664459999999</v>
      </c>
      <c r="Y57" s="29">
        <f t="shared" si="4"/>
        <v>-2.8122991590496978E-7</v>
      </c>
      <c r="Z57" s="29">
        <f t="shared" si="5"/>
        <v>-2.8122994414212016E-7</v>
      </c>
      <c r="AA57" s="29">
        <f t="shared" si="6"/>
        <v>-2.8122994414218289E-7</v>
      </c>
      <c r="AB57" s="29">
        <f t="shared" si="7"/>
        <v>-2.8122994414218289E-7</v>
      </c>
      <c r="AD57" s="40">
        <v>6.6850000000000006E-8</v>
      </c>
      <c r="AE57" s="40">
        <v>2.1756009328100001</v>
      </c>
      <c r="AF57" s="40">
        <v>1265.5674786264001</v>
      </c>
      <c r="AG57" s="29">
        <f t="shared" si="68"/>
        <v>-4.9381633451310527E-8</v>
      </c>
      <c r="AH57" s="29">
        <f t="shared" si="69"/>
        <v>-4.9385694173336304E-8</v>
      </c>
      <c r="AI57" s="29">
        <f t="shared" si="70"/>
        <v>-4.938569418236465E-8</v>
      </c>
      <c r="AJ57" s="29">
        <f t="shared" si="71"/>
        <v>-4.938569418236465E-8</v>
      </c>
      <c r="AL57" s="35">
        <v>6.0900000000000003E-9</v>
      </c>
      <c r="AM57" s="35">
        <v>4.1488131352300002</v>
      </c>
      <c r="AN57" s="35">
        <v>721.64941953020002</v>
      </c>
      <c r="AO57" s="29">
        <f t="shared" si="72"/>
        <v>-6.0104538113873881E-9</v>
      </c>
      <c r="AP57" s="29">
        <f t="shared" si="73"/>
        <v>-6.0105042217124827E-9</v>
      </c>
      <c r="AQ57" s="29">
        <f t="shared" si="74"/>
        <v>-6.0105042218245491E-9</v>
      </c>
      <c r="AR57" s="29">
        <f t="shared" si="75"/>
        <v>-6.0105042218245491E-9</v>
      </c>
      <c r="AT57" s="35"/>
      <c r="AU57" s="35"/>
      <c r="AV57" s="35"/>
      <c r="BB57" s="40"/>
      <c r="BC57" s="40"/>
      <c r="BD57" s="40"/>
      <c r="BJ57" s="40">
        <v>8.7709999999999996E-8</v>
      </c>
      <c r="BK57" s="40">
        <v>0.40456546654999997</v>
      </c>
      <c r="BL57" s="40">
        <v>220.41264243879999</v>
      </c>
      <c r="BM57" s="29">
        <f t="shared" si="24"/>
        <v>-5.835404281744575E-8</v>
      </c>
      <c r="BN57" s="29">
        <f t="shared" si="25"/>
        <v>-5.835507060730758E-8</v>
      </c>
      <c r="BO57" s="29">
        <f t="shared" si="26"/>
        <v>-5.8355070609592808E-8</v>
      </c>
      <c r="BP57" s="29">
        <f t="shared" si="27"/>
        <v>-5.8355070609592808E-8</v>
      </c>
      <c r="BR57" s="40">
        <v>2.0109999999999999E-8</v>
      </c>
      <c r="BS57" s="40">
        <v>5.0093686525600001</v>
      </c>
      <c r="BT57" s="40">
        <v>412.3710968744</v>
      </c>
      <c r="BU57" s="29">
        <f t="shared" si="76"/>
        <v>1.3130973005448864E-8</v>
      </c>
      <c r="BV57" s="29">
        <f t="shared" si="77"/>
        <v>1.31305257258369E-8</v>
      </c>
      <c r="BW57" s="29">
        <f t="shared" si="78"/>
        <v>1.3130525724842348E-8</v>
      </c>
      <c r="BX57" s="29">
        <f t="shared" si="79"/>
        <v>1.3130525724842348E-8</v>
      </c>
      <c r="BZ57" s="40">
        <v>4.1499999999999999E-9</v>
      </c>
      <c r="CA57" s="40">
        <v>4.3537256190500004</v>
      </c>
      <c r="CB57" s="40">
        <v>330.61896365820002</v>
      </c>
      <c r="CC57" s="29">
        <f t="shared" si="80"/>
        <v>-3.9660831637715569E-9</v>
      </c>
      <c r="CD57" s="29">
        <f t="shared" si="81"/>
        <v>-3.9661119275699412E-9</v>
      </c>
      <c r="CE57" s="29">
        <f t="shared" si="82"/>
        <v>-3.9661119276338939E-9</v>
      </c>
      <c r="CF57" s="29">
        <f t="shared" si="83"/>
        <v>-3.9661119276338939E-9</v>
      </c>
      <c r="CH57" s="35"/>
      <c r="CI57" s="35"/>
      <c r="CJ57" s="35"/>
      <c r="CP57" s="35"/>
      <c r="CQ57" s="35"/>
      <c r="CR57" s="35"/>
      <c r="CX57" s="35"/>
      <c r="CY57" s="35"/>
      <c r="CZ57" s="35"/>
      <c r="DF57" s="40">
        <v>3.3834200000000002E-6</v>
      </c>
      <c r="DG57" s="40">
        <v>2.7987319258299999</v>
      </c>
      <c r="DH57" s="40">
        <v>1045.1548361876</v>
      </c>
      <c r="DI57" s="29">
        <f t="shared" si="44"/>
        <v>2.0376869330485929E-6</v>
      </c>
      <c r="DJ57" s="29">
        <f t="shared" si="45"/>
        <v>2.0378879547638977E-6</v>
      </c>
      <c r="DK57" s="29">
        <f t="shared" si="46"/>
        <v>2.0378879552108473E-6</v>
      </c>
      <c r="DL57" s="29">
        <f t="shared" si="47"/>
        <v>2.0378879552108473E-6</v>
      </c>
      <c r="DN57" s="40">
        <v>5.2338000000000002E-7</v>
      </c>
      <c r="DO57" s="40">
        <v>5.5307427211700002</v>
      </c>
      <c r="DP57" s="40">
        <v>433.71173787679999</v>
      </c>
      <c r="DQ57" s="29">
        <f t="shared" si="48"/>
        <v>5.2336031656608459E-7</v>
      </c>
      <c r="DR57" s="29">
        <f t="shared" si="49"/>
        <v>5.2336045650812401E-7</v>
      </c>
      <c r="DS57" s="29">
        <f t="shared" si="50"/>
        <v>5.2336045650843466E-7</v>
      </c>
      <c r="DT57" s="29">
        <f t="shared" si="51"/>
        <v>5.2336045650843466E-7</v>
      </c>
      <c r="DV57" s="40">
        <v>1.1978999999999999E-7</v>
      </c>
      <c r="DW57" s="40">
        <v>2.2287277868199999</v>
      </c>
      <c r="DX57" s="40">
        <v>220.41264243879999</v>
      </c>
      <c r="DY57" s="29">
        <f t="shared" si="84"/>
        <v>1.0655365005070189E-7</v>
      </c>
      <c r="DZ57" s="29">
        <f t="shared" si="85"/>
        <v>1.065527909135527E-7</v>
      </c>
      <c r="EA57" s="29">
        <f t="shared" si="86"/>
        <v>1.0655279091164236E-7</v>
      </c>
      <c r="EB57" s="29">
        <f t="shared" si="87"/>
        <v>1.0655279091164236E-7</v>
      </c>
      <c r="ED57" s="35">
        <v>1.7100000000000001E-8</v>
      </c>
      <c r="EE57" s="35">
        <v>2.7085041728700001</v>
      </c>
      <c r="EF57" s="35">
        <v>330.61896365820002</v>
      </c>
      <c r="EG57" s="29">
        <f t="shared" si="88"/>
        <v>-3.8051360061483958E-9</v>
      </c>
      <c r="EH57" s="29">
        <f t="shared" si="89"/>
        <v>-3.8047434981965826E-9</v>
      </c>
      <c r="EI57" s="29">
        <f t="shared" si="90"/>
        <v>-3.80474349732385E-9</v>
      </c>
      <c r="EJ57" s="29">
        <f t="shared" si="91"/>
        <v>-3.80474349732385E-9</v>
      </c>
      <c r="EL57" s="35"/>
      <c r="EM57" s="35"/>
      <c r="EN57" s="35"/>
      <c r="ET57" s="35"/>
      <c r="EU57" s="35"/>
      <c r="EV57" s="35"/>
    </row>
    <row r="58" spans="1:152" s="29" customFormat="1" ht="13.5" x14ac:dyDescent="0.3">
      <c r="A58" s="29" t="s">
        <v>193</v>
      </c>
      <c r="B58" s="29" t="s">
        <v>194</v>
      </c>
      <c r="C58" s="29" t="s">
        <v>195</v>
      </c>
      <c r="D58" s="29" t="s">
        <v>225</v>
      </c>
      <c r="E58" s="29" t="s">
        <v>226</v>
      </c>
      <c r="F58" s="29" t="s">
        <v>227</v>
      </c>
      <c r="N58" s="35">
        <v>1.3787100000000001E-6</v>
      </c>
      <c r="O58" s="35">
        <v>1.3179792078499999</v>
      </c>
      <c r="P58" s="35">
        <v>1169.5882514085999</v>
      </c>
      <c r="Q58" s="29">
        <f t="shared" si="0"/>
        <v>1.4592872158052044E-7</v>
      </c>
      <c r="R58" s="29">
        <f t="shared" si="1"/>
        <v>1.460429064720741E-7</v>
      </c>
      <c r="S58" s="29">
        <f t="shared" si="2"/>
        <v>1.4604290672595923E-7</v>
      </c>
      <c r="T58" s="29">
        <f t="shared" si="3"/>
        <v>1.4604290672595923E-7</v>
      </c>
      <c r="V58" s="35">
        <v>2.9307000000000002E-7</v>
      </c>
      <c r="W58" s="35">
        <v>0.75907909735000001</v>
      </c>
      <c r="X58" s="35">
        <v>88.865680217000005</v>
      </c>
      <c r="Y58" s="29">
        <f t="shared" si="4"/>
        <v>-1.7304638757799445E-7</v>
      </c>
      <c r="Z58" s="29">
        <f t="shared" si="5"/>
        <v>-1.7304489076793881E-7</v>
      </c>
      <c r="AA58" s="29">
        <f t="shared" si="6"/>
        <v>-1.7304489076461074E-7</v>
      </c>
      <c r="AB58" s="29">
        <f t="shared" si="7"/>
        <v>-1.7304489076461074E-7</v>
      </c>
      <c r="AD58" s="35">
        <v>5.3809999999999997E-8</v>
      </c>
      <c r="AE58" s="35">
        <v>6.0051087594799997</v>
      </c>
      <c r="AF58" s="35">
        <v>405.2575498736</v>
      </c>
      <c r="AG58" s="29">
        <f t="shared" si="68"/>
        <v>5.3798260565718548E-8</v>
      </c>
      <c r="AH58" s="29">
        <f t="shared" si="69"/>
        <v>5.3798292979412607E-8</v>
      </c>
      <c r="AI58" s="29">
        <f t="shared" si="70"/>
        <v>5.3798292979484631E-8</v>
      </c>
      <c r="AJ58" s="29">
        <f t="shared" si="71"/>
        <v>5.3798292979484631E-8</v>
      </c>
      <c r="AL58" s="35">
        <v>5.9799999999999996E-9</v>
      </c>
      <c r="AM58" s="35">
        <v>4.6945460935699996</v>
      </c>
      <c r="AN58" s="35">
        <v>81.752133216199994</v>
      </c>
      <c r="AO58" s="29">
        <f t="shared" si="72"/>
        <v>5.7777346728954125E-9</v>
      </c>
      <c r="AP58" s="29">
        <f t="shared" si="73"/>
        <v>5.777725694939615E-9</v>
      </c>
      <c r="AQ58" s="29">
        <f t="shared" si="74"/>
        <v>5.7777256949196543E-9</v>
      </c>
      <c r="AR58" s="29">
        <f t="shared" si="75"/>
        <v>5.7777256949196543E-9</v>
      </c>
      <c r="AT58" s="35"/>
      <c r="AU58" s="35"/>
      <c r="AV58" s="35"/>
      <c r="BB58" s="35"/>
      <c r="BC58" s="35"/>
      <c r="BD58" s="35"/>
      <c r="BJ58" s="35">
        <v>7.4390000000000006E-8</v>
      </c>
      <c r="BK58" s="35">
        <v>2.9463829208600001</v>
      </c>
      <c r="BL58" s="35">
        <v>412.3710968744</v>
      </c>
      <c r="BM58" s="29">
        <f t="shared" si="24"/>
        <v>-7.2608467824155723E-8</v>
      </c>
      <c r="BN58" s="29">
        <f t="shared" si="25"/>
        <v>-7.2608943010476306E-8</v>
      </c>
      <c r="BO58" s="29">
        <f t="shared" si="26"/>
        <v>-7.2608943011532794E-8</v>
      </c>
      <c r="BP58" s="29">
        <f t="shared" si="27"/>
        <v>-7.2608943011532794E-8</v>
      </c>
      <c r="BR58" s="35">
        <v>1.6449999999999998E-8</v>
      </c>
      <c r="BS58" s="35">
        <v>8.8303729580000004E-2</v>
      </c>
      <c r="BT58" s="35">
        <v>1063.3140834523001</v>
      </c>
      <c r="BU58" s="29">
        <f t="shared" si="76"/>
        <v>1.3109930827559794E-9</v>
      </c>
      <c r="BV58" s="29">
        <f t="shared" si="77"/>
        <v>1.3097514410814143E-9</v>
      </c>
      <c r="BW58" s="29">
        <f t="shared" si="78"/>
        <v>1.3097514383206922E-9</v>
      </c>
      <c r="BX58" s="29">
        <f t="shared" si="79"/>
        <v>1.3097514383206922E-9</v>
      </c>
      <c r="BZ58" s="35">
        <v>4.3800000000000002E-9</v>
      </c>
      <c r="CA58" s="35">
        <v>0.1655227729</v>
      </c>
      <c r="CB58" s="35">
        <v>1574.8458012822</v>
      </c>
      <c r="CC58" s="29">
        <f t="shared" si="80"/>
        <v>3.5868881805956081E-9</v>
      </c>
      <c r="CD58" s="29">
        <f t="shared" si="81"/>
        <v>3.5871700616849628E-9</v>
      </c>
      <c r="CE58" s="29">
        <f t="shared" si="82"/>
        <v>3.5871700623116617E-9</v>
      </c>
      <c r="CF58" s="29">
        <f t="shared" si="83"/>
        <v>3.5871700623116617E-9</v>
      </c>
      <c r="CH58" s="35"/>
      <c r="CI58" s="35"/>
      <c r="CJ58" s="35"/>
      <c r="CP58" s="35"/>
      <c r="CQ58" s="35"/>
      <c r="CR58" s="35"/>
      <c r="CX58" s="40"/>
      <c r="CY58" s="40"/>
      <c r="CZ58" s="40"/>
      <c r="DF58" s="35">
        <v>2.57482E-6</v>
      </c>
      <c r="DG58" s="35">
        <v>6.1339547830300001</v>
      </c>
      <c r="DH58" s="35">
        <v>532.87235883230005</v>
      </c>
      <c r="DI58" s="29">
        <f t="shared" si="44"/>
        <v>-1.5616157131910999E-6</v>
      </c>
      <c r="DJ58" s="29">
        <f t="shared" si="45"/>
        <v>-1.5615380272892787E-6</v>
      </c>
      <c r="DK58" s="29">
        <f t="shared" si="46"/>
        <v>-1.5615380271165441E-6</v>
      </c>
      <c r="DL58" s="29">
        <f t="shared" si="47"/>
        <v>-1.5615380271165441E-6</v>
      </c>
      <c r="DN58" s="35">
        <v>5.5769000000000001E-7</v>
      </c>
      <c r="DO58" s="35">
        <v>4.7514124114099996</v>
      </c>
      <c r="DP58" s="35">
        <v>302.16477565500003</v>
      </c>
      <c r="DQ58" s="29">
        <f t="shared" si="48"/>
        <v>-5.4244411404121241E-7</v>
      </c>
      <c r="DR58" s="29">
        <f t="shared" si="49"/>
        <v>-5.4244690064035031E-7</v>
      </c>
      <c r="DS58" s="29">
        <f t="shared" si="50"/>
        <v>-5.4244690064654604E-7</v>
      </c>
      <c r="DT58" s="29">
        <f t="shared" si="51"/>
        <v>-5.4244690064654604E-7</v>
      </c>
      <c r="DV58" s="35">
        <v>9.6330000000000003E-8</v>
      </c>
      <c r="DW58" s="35">
        <v>6.0100227212300004</v>
      </c>
      <c r="DX58" s="35">
        <v>853.19638175199998</v>
      </c>
      <c r="DY58" s="29">
        <f t="shared" si="84"/>
        <v>5.0580468231569633E-8</v>
      </c>
      <c r="DZ58" s="29">
        <f t="shared" si="85"/>
        <v>5.0585449175435863E-8</v>
      </c>
      <c r="EA58" s="29">
        <f t="shared" si="86"/>
        <v>5.0585449186510594E-8</v>
      </c>
      <c r="EB58" s="29">
        <f t="shared" si="87"/>
        <v>5.0585449186510594E-8</v>
      </c>
      <c r="ED58" s="35">
        <v>1.6289999999999999E-8</v>
      </c>
      <c r="EE58" s="35">
        <v>0.47376028854000002</v>
      </c>
      <c r="EF58" s="35">
        <v>526.50957135689998</v>
      </c>
      <c r="EG58" s="29">
        <f t="shared" si="88"/>
        <v>-1.5007226294717229E-8</v>
      </c>
      <c r="EH58" s="29">
        <f t="shared" si="89"/>
        <v>-1.5006988717611441E-8</v>
      </c>
      <c r="EI58" s="29">
        <f t="shared" si="90"/>
        <v>-1.500698871708318E-8</v>
      </c>
      <c r="EJ58" s="29">
        <f t="shared" si="91"/>
        <v>-1.500698871708318E-8</v>
      </c>
      <c r="EL58" s="35"/>
      <c r="EM58" s="35"/>
      <c r="EN58" s="35"/>
      <c r="ET58" s="35"/>
      <c r="EU58" s="35"/>
      <c r="EV58" s="35"/>
    </row>
    <row r="59" spans="1:152" s="29" customFormat="1" ht="13.5" x14ac:dyDescent="0.3">
      <c r="A59" s="29">
        <f>E55*COS(C56)*COS(A56)</f>
        <v>-5.3464268697630715</v>
      </c>
      <c r="B59" s="29">
        <f>E55*COS(C56)*SIN(A56)</f>
        <v>0.94915245295830319</v>
      </c>
      <c r="C59" s="29">
        <f>E55*SIN(C56)</f>
        <v>0.11553544254195094</v>
      </c>
      <c r="D59" s="29">
        <f>A59-$D$9</f>
        <v>-4.3616841573465477</v>
      </c>
      <c r="E59" s="29">
        <f>B59-$E$9</f>
        <v>1.1153392058671636</v>
      </c>
      <c r="F59" s="29">
        <f>C59-$F$9</f>
        <v>0.11553698735311534</v>
      </c>
      <c r="N59" s="35">
        <v>1.1749500000000001E-6</v>
      </c>
      <c r="O59" s="35">
        <v>2.5002214088999999</v>
      </c>
      <c r="P59" s="35">
        <v>1596.1864422845999</v>
      </c>
      <c r="Q59" s="29">
        <f t="shared" si="0"/>
        <v>-1.1615838209310425E-6</v>
      </c>
      <c r="R59" s="29">
        <f t="shared" si="1"/>
        <v>-1.1616039008570074E-6</v>
      </c>
      <c r="S59" s="29">
        <f t="shared" si="2"/>
        <v>-1.1616039009016369E-6</v>
      </c>
      <c r="T59" s="29">
        <f t="shared" si="3"/>
        <v>-1.1616039009016369E-6</v>
      </c>
      <c r="V59" s="35">
        <v>3.2449000000000002E-7</v>
      </c>
      <c r="W59" s="35">
        <v>5.3749253069699998</v>
      </c>
      <c r="X59" s="35">
        <v>508.35032409220003</v>
      </c>
      <c r="Y59" s="29">
        <f t="shared" si="4"/>
        <v>1.5718058605093579E-7</v>
      </c>
      <c r="Z59" s="29">
        <f t="shared" si="5"/>
        <v>1.5719086254767226E-7</v>
      </c>
      <c r="AA59" s="29">
        <f t="shared" si="6"/>
        <v>1.5719086257052139E-7</v>
      </c>
      <c r="AB59" s="29">
        <f t="shared" si="7"/>
        <v>1.5719086257052139E-7</v>
      </c>
      <c r="AD59" s="35">
        <v>4.6760000000000003E-8</v>
      </c>
      <c r="AE59" s="35">
        <v>1.4084619279899999</v>
      </c>
      <c r="AF59" s="35">
        <v>1258.4539316256</v>
      </c>
      <c r="AG59" s="29">
        <f t="shared" si="68"/>
        <v>-4.6282652897412157E-8</v>
      </c>
      <c r="AH59" s="29">
        <f t="shared" si="69"/>
        <v>-4.6282055474714822E-8</v>
      </c>
      <c r="AI59" s="29">
        <f t="shared" si="70"/>
        <v>-4.6282055473386073E-8</v>
      </c>
      <c r="AJ59" s="29">
        <f t="shared" si="71"/>
        <v>-4.6282055473386073E-8</v>
      </c>
      <c r="AL59" s="35">
        <v>6.6800000000000001E-9</v>
      </c>
      <c r="AM59" s="35">
        <v>1.9644297128899999</v>
      </c>
      <c r="AN59" s="35">
        <v>1272.6810256271999</v>
      </c>
      <c r="AO59" s="29">
        <f t="shared" si="72"/>
        <v>-5.3418665949805345E-9</v>
      </c>
      <c r="AP59" s="29">
        <f t="shared" si="73"/>
        <v>-5.3422300746293165E-9</v>
      </c>
      <c r="AQ59" s="29">
        <f t="shared" si="74"/>
        <v>-5.3422300754374438E-9</v>
      </c>
      <c r="AR59" s="29">
        <f t="shared" si="75"/>
        <v>-5.3422300754374438E-9</v>
      </c>
      <c r="AT59" s="35"/>
      <c r="AU59" s="35"/>
      <c r="AV59" s="35"/>
      <c r="BB59" s="35"/>
      <c r="BC59" s="35"/>
      <c r="BD59" s="35"/>
      <c r="BJ59" s="35">
        <v>6.151E-8</v>
      </c>
      <c r="BK59" s="35">
        <v>2.6910038224699999</v>
      </c>
      <c r="BL59" s="35">
        <v>380.12776796000003</v>
      </c>
      <c r="BM59" s="29">
        <f t="shared" si="24"/>
        <v>-5.2121891180112811E-8</v>
      </c>
      <c r="BN59" s="29">
        <f t="shared" si="25"/>
        <v>-5.2121007023427918E-8</v>
      </c>
      <c r="BO59" s="29">
        <f t="shared" si="26"/>
        <v>-5.2121007021461981E-8</v>
      </c>
      <c r="BP59" s="29">
        <f t="shared" si="27"/>
        <v>-5.2121007021461981E-8</v>
      </c>
      <c r="BR59" s="35">
        <v>1.8749999999999999E-8</v>
      </c>
      <c r="BS59" s="35">
        <v>5.8100615840299996</v>
      </c>
      <c r="BT59" s="35">
        <v>330.61896365820002</v>
      </c>
      <c r="BU59" s="29">
        <f t="shared" si="76"/>
        <v>3.4373105804863753E-9</v>
      </c>
      <c r="BV59" s="29">
        <f t="shared" si="77"/>
        <v>3.4368766123268018E-9</v>
      </c>
      <c r="BW59" s="29">
        <f t="shared" si="78"/>
        <v>3.436876611361884E-9</v>
      </c>
      <c r="BX59" s="29">
        <f t="shared" si="79"/>
        <v>3.436876611361884E-9</v>
      </c>
      <c r="BZ59" s="35">
        <v>3.12E-9</v>
      </c>
      <c r="CA59" s="35">
        <v>4.5063945581900002</v>
      </c>
      <c r="CB59" s="35">
        <v>2125.8774073792001</v>
      </c>
      <c r="CC59" s="29">
        <f t="shared" si="80"/>
        <v>7.2718366592422984E-10</v>
      </c>
      <c r="CD59" s="29">
        <f t="shared" si="81"/>
        <v>7.2764297768178965E-10</v>
      </c>
      <c r="CE59" s="29">
        <f t="shared" si="82"/>
        <v>7.276429787030167E-10</v>
      </c>
      <c r="CF59" s="29">
        <f t="shared" si="83"/>
        <v>7.276429787030167E-10</v>
      </c>
      <c r="CH59" s="35"/>
      <c r="CI59" s="35"/>
      <c r="CJ59" s="35"/>
      <c r="CP59" s="40"/>
      <c r="CQ59" s="40"/>
      <c r="CR59" s="40"/>
      <c r="CX59" s="35"/>
      <c r="CY59" s="35"/>
      <c r="CZ59" s="35"/>
      <c r="DF59" s="35">
        <v>3.1901300000000002E-6</v>
      </c>
      <c r="DG59" s="35">
        <v>1.3480313080299999</v>
      </c>
      <c r="DH59" s="35">
        <v>2214.7430875962</v>
      </c>
      <c r="DI59" s="29">
        <f t="shared" si="44"/>
        <v>2.9632053460990935E-6</v>
      </c>
      <c r="DJ59" s="29">
        <f t="shared" si="45"/>
        <v>2.9630189415777119E-6</v>
      </c>
      <c r="DK59" s="29">
        <f t="shared" si="46"/>
        <v>2.9630189411631668E-6</v>
      </c>
      <c r="DL59" s="29">
        <f t="shared" si="47"/>
        <v>2.9630189411631668E-6</v>
      </c>
      <c r="DN59" s="35">
        <v>5.0597000000000002E-7</v>
      </c>
      <c r="DO59" s="35">
        <v>4.8560316177000002</v>
      </c>
      <c r="DP59" s="35">
        <v>1375.7737998458001</v>
      </c>
      <c r="DQ59" s="29">
        <f t="shared" si="48"/>
        <v>-2.4153888407465971E-7</v>
      </c>
      <c r="DR59" s="29">
        <f t="shared" si="49"/>
        <v>-2.4149532545247798E-7</v>
      </c>
      <c r="DS59" s="29">
        <f t="shared" si="50"/>
        <v>-2.4149532535562469E-7</v>
      </c>
      <c r="DT59" s="29">
        <f t="shared" si="51"/>
        <v>-2.4149532535562469E-7</v>
      </c>
      <c r="DV59" s="35">
        <v>1.0163E-7</v>
      </c>
      <c r="DW59" s="35">
        <v>0.99504635157999999</v>
      </c>
      <c r="DX59" s="35">
        <v>1471.7530270636</v>
      </c>
      <c r="DY59" s="29">
        <f t="shared" si="84"/>
        <v>9.8868813602526928E-8</v>
      </c>
      <c r="DZ59" s="29">
        <f t="shared" si="85"/>
        <v>9.8866347078176517E-8</v>
      </c>
      <c r="EA59" s="29">
        <f t="shared" si="86"/>
        <v>9.8866347072691145E-8</v>
      </c>
      <c r="EB59" s="29">
        <f t="shared" si="87"/>
        <v>9.8866347072691145E-8</v>
      </c>
      <c r="ED59" s="35">
        <v>1.229E-8</v>
      </c>
      <c r="EE59" s="35">
        <v>3.01987279595</v>
      </c>
      <c r="EF59" s="35">
        <v>963.4027029714</v>
      </c>
      <c r="EG59" s="29">
        <f t="shared" si="88"/>
        <v>1.2086575324619553E-8</v>
      </c>
      <c r="EH59" s="29">
        <f t="shared" si="89"/>
        <v>1.2086422522999984E-8</v>
      </c>
      <c r="EI59" s="29">
        <f t="shared" si="90"/>
        <v>1.208642252266017E-8</v>
      </c>
      <c r="EJ59" s="29">
        <f t="shared" si="91"/>
        <v>1.208642252266017E-8</v>
      </c>
      <c r="EL59" s="35"/>
      <c r="EM59" s="35"/>
      <c r="EN59" s="35"/>
      <c r="ET59" s="40"/>
      <c r="EU59" s="40"/>
      <c r="EV59" s="40"/>
    </row>
    <row r="60" spans="1:152" s="29" customFormat="1" ht="13.5" x14ac:dyDescent="0.3">
      <c r="N60" s="35">
        <v>1.5050199999999999E-6</v>
      </c>
      <c r="O60" s="35">
        <v>3.9062502262200001</v>
      </c>
      <c r="P60" s="35">
        <v>74.781598567299994</v>
      </c>
      <c r="Q60" s="29">
        <f t="shared" si="0"/>
        <v>5.9778333795576268E-7</v>
      </c>
      <c r="R60" s="29">
        <f t="shared" si="1"/>
        <v>5.9777598256154021E-7</v>
      </c>
      <c r="S60" s="29">
        <f t="shared" si="2"/>
        <v>5.9777598254518622E-7</v>
      </c>
      <c r="T60" s="29">
        <f t="shared" si="3"/>
        <v>5.9777598254518622E-7</v>
      </c>
      <c r="V60" s="35">
        <v>2.9483E-7</v>
      </c>
      <c r="W60" s="35">
        <v>5.42208897099</v>
      </c>
      <c r="X60" s="35">
        <v>1272.6810256271999</v>
      </c>
      <c r="Y60" s="29">
        <f t="shared" si="4"/>
        <v>1.690667900119119E-7</v>
      </c>
      <c r="Z60" s="29">
        <f t="shared" si="5"/>
        <v>1.6908867994168397E-7</v>
      </c>
      <c r="AA60" s="29">
        <f t="shared" si="6"/>
        <v>1.6908867999035342E-7</v>
      </c>
      <c r="AB60" s="29">
        <f t="shared" si="7"/>
        <v>1.6908867999035342E-7</v>
      </c>
      <c r="AD60" s="35">
        <v>4.4209999999999997E-8</v>
      </c>
      <c r="AE60" s="35">
        <v>3.02360159274</v>
      </c>
      <c r="AF60" s="35">
        <v>1692.1656695024001</v>
      </c>
      <c r="AG60" s="29">
        <f t="shared" si="68"/>
        <v>2.7191352624681142E-8</v>
      </c>
      <c r="AH60" s="29">
        <f t="shared" si="69"/>
        <v>2.7187151842983269E-8</v>
      </c>
      <c r="AI60" s="29">
        <f t="shared" si="70"/>
        <v>2.7187151833642672E-8</v>
      </c>
      <c r="AJ60" s="29">
        <f t="shared" si="71"/>
        <v>2.7187151833642672E-8</v>
      </c>
      <c r="AL60" s="35">
        <v>5.1499999999999998E-9</v>
      </c>
      <c r="AM60" s="35">
        <v>1.57251270902</v>
      </c>
      <c r="AN60" s="35">
        <v>949.17560896980001</v>
      </c>
      <c r="AO60" s="29">
        <f t="shared" si="72"/>
        <v>-1.4718443530636471E-9</v>
      </c>
      <c r="AP60" s="29">
        <f t="shared" si="73"/>
        <v>-1.4721779313797324E-9</v>
      </c>
      <c r="AQ60" s="29">
        <f t="shared" si="74"/>
        <v>-1.4721779321214307E-9</v>
      </c>
      <c r="AR60" s="29">
        <f t="shared" si="75"/>
        <v>-1.4721779321214307E-9</v>
      </c>
      <c r="AT60" s="35"/>
      <c r="AU60" s="35"/>
      <c r="AV60" s="35"/>
      <c r="BB60" s="35"/>
      <c r="BC60" s="35"/>
      <c r="BD60" s="35"/>
      <c r="BJ60" s="35">
        <v>5.0279999999999998E-8</v>
      </c>
      <c r="BK60" s="35">
        <v>0.72750312027999997</v>
      </c>
      <c r="BL60" s="35">
        <v>1055.4497769261</v>
      </c>
      <c r="BM60" s="29">
        <f t="shared" si="24"/>
        <v>2.8025967362677914E-8</v>
      </c>
      <c r="BN60" s="29">
        <f t="shared" si="25"/>
        <v>2.8022829735029285E-8</v>
      </c>
      <c r="BO60" s="29">
        <f t="shared" si="26"/>
        <v>2.8022829728052718E-8</v>
      </c>
      <c r="BP60" s="29">
        <f t="shared" si="27"/>
        <v>2.8022829728052718E-8</v>
      </c>
      <c r="BR60" s="35">
        <v>1.7409999999999998E-8</v>
      </c>
      <c r="BS60" s="35">
        <v>4.5865029043099996</v>
      </c>
      <c r="BT60" s="35">
        <v>1574.8458012822</v>
      </c>
      <c r="BU60" s="29">
        <f t="shared" si="76"/>
        <v>5.4741816433100535E-9</v>
      </c>
      <c r="BV60" s="29">
        <f t="shared" si="77"/>
        <v>5.4723281501824484E-9</v>
      </c>
      <c r="BW60" s="29">
        <f t="shared" si="78"/>
        <v>5.4723281460612195E-9</v>
      </c>
      <c r="BX60" s="29">
        <f t="shared" si="79"/>
        <v>5.4723281460612195E-9</v>
      </c>
      <c r="BZ60" s="35">
        <v>2.7999999999999998E-9</v>
      </c>
      <c r="CA60" s="35">
        <v>3.01441283033</v>
      </c>
      <c r="CB60" s="35">
        <v>551.03160609700001</v>
      </c>
      <c r="CC60" s="29">
        <f t="shared" si="80"/>
        <v>2.3075192372802784E-9</v>
      </c>
      <c r="CD60" s="29">
        <f t="shared" si="81"/>
        <v>2.3074570015726185E-9</v>
      </c>
      <c r="CE60" s="29">
        <f t="shared" si="82"/>
        <v>2.3074570014342374E-9</v>
      </c>
      <c r="CF60" s="29">
        <f t="shared" si="83"/>
        <v>2.3074570014342374E-9</v>
      </c>
      <c r="CH60" s="35"/>
      <c r="CI60" s="35"/>
      <c r="CJ60" s="35"/>
      <c r="CP60" s="35"/>
      <c r="CQ60" s="35"/>
      <c r="CR60" s="35"/>
      <c r="CX60" s="35"/>
      <c r="CY60" s="35"/>
      <c r="CZ60" s="35"/>
      <c r="DF60" s="35">
        <v>3.0935199999999998E-6</v>
      </c>
      <c r="DG60" s="35">
        <v>5.3685580494499998</v>
      </c>
      <c r="DH60" s="35">
        <v>1272.6810256271999</v>
      </c>
      <c r="DI60" s="29">
        <f t="shared" si="44"/>
        <v>1.9070035158024215E-6</v>
      </c>
      <c r="DJ60" s="29">
        <f t="shared" si="45"/>
        <v>1.9072242653744783E-6</v>
      </c>
      <c r="DK60" s="29">
        <f t="shared" si="46"/>
        <v>1.9072242658652848E-6</v>
      </c>
      <c r="DL60" s="29">
        <f t="shared" si="47"/>
        <v>1.9072242658652848E-6</v>
      </c>
      <c r="DN60" s="35">
        <v>4.3553999999999999E-7</v>
      </c>
      <c r="DO60" s="35">
        <v>4.9444164271200002</v>
      </c>
      <c r="DP60" s="35">
        <v>1361.5467058442</v>
      </c>
      <c r="DQ60" s="29">
        <f t="shared" si="48"/>
        <v>-1.5138053198394793E-7</v>
      </c>
      <c r="DR60" s="29">
        <f t="shared" si="49"/>
        <v>-1.5134093499626433E-7</v>
      </c>
      <c r="DS60" s="29">
        <f t="shared" si="50"/>
        <v>-1.5134093490822044E-7</v>
      </c>
      <c r="DT60" s="29">
        <f t="shared" si="51"/>
        <v>-1.5134093490822044E-7</v>
      </c>
      <c r="DV60" s="35">
        <v>8.9770000000000002E-8</v>
      </c>
      <c r="DW60" s="35">
        <v>1.6032870940899999</v>
      </c>
      <c r="DX60" s="35">
        <v>1692.1656695024001</v>
      </c>
      <c r="DY60" s="29">
        <f t="shared" si="84"/>
        <v>-6.1705438607443798E-8</v>
      </c>
      <c r="DZ60" s="29">
        <f t="shared" si="85"/>
        <v>-6.1713294932378292E-8</v>
      </c>
      <c r="EA60" s="29">
        <f t="shared" si="86"/>
        <v>-6.1713294949845316E-8</v>
      </c>
      <c r="EB60" s="29">
        <f t="shared" si="87"/>
        <v>-6.1713294949845316E-8</v>
      </c>
      <c r="ED60" s="35">
        <v>1.6709999999999999E-8</v>
      </c>
      <c r="EE60" s="35">
        <v>0.44352103086</v>
      </c>
      <c r="EF60" s="35">
        <v>533.62311835770004</v>
      </c>
      <c r="EG60" s="29">
        <f t="shared" si="88"/>
        <v>-1.5891912687190441E-8</v>
      </c>
      <c r="EH60" s="29">
        <f t="shared" si="89"/>
        <v>-1.5891716426880412E-8</v>
      </c>
      <c r="EI60" s="29">
        <f t="shared" si="90"/>
        <v>-1.5891716426444008E-8</v>
      </c>
      <c r="EJ60" s="29">
        <f t="shared" si="91"/>
        <v>-1.5891716426444008E-8</v>
      </c>
      <c r="EL60" s="35"/>
      <c r="EM60" s="35"/>
      <c r="EN60" s="35"/>
      <c r="ET60" s="35"/>
      <c r="EU60" s="35"/>
      <c r="EV60" s="35"/>
    </row>
    <row r="61" spans="1:152" s="29" customFormat="1" ht="13.5" x14ac:dyDescent="0.3">
      <c r="A61" s="33" t="s">
        <v>26</v>
      </c>
      <c r="B61" s="32" t="s">
        <v>196</v>
      </c>
      <c r="C61" s="33" t="s">
        <v>229</v>
      </c>
      <c r="D61" s="33" t="s">
        <v>26</v>
      </c>
      <c r="E61" s="33" t="s">
        <v>26</v>
      </c>
      <c r="F61" s="33" t="s">
        <v>26</v>
      </c>
      <c r="N61" s="35">
        <v>1.1675700000000001E-6</v>
      </c>
      <c r="O61" s="35">
        <v>3.3892092104099998</v>
      </c>
      <c r="P61" s="35">
        <v>0.52126486179999998</v>
      </c>
      <c r="Q61" s="29">
        <f t="shared" si="0"/>
        <v>-1.1294950464516532E-6</v>
      </c>
      <c r="R61" s="29">
        <f t="shared" si="1"/>
        <v>-1.1294950574294666E-6</v>
      </c>
      <c r="S61" s="29">
        <f t="shared" si="2"/>
        <v>-1.1294950574294909E-6</v>
      </c>
      <c r="T61" s="29">
        <f t="shared" si="3"/>
        <v>-1.1294950574294909E-6</v>
      </c>
      <c r="V61" s="35">
        <v>2.1801999999999999E-7</v>
      </c>
      <c r="W61" s="35">
        <v>6.1505405406999998</v>
      </c>
      <c r="X61" s="35">
        <v>1685.0521225016</v>
      </c>
      <c r="Y61" s="29">
        <f t="shared" si="4"/>
        <v>-1.1064084071741463E-7</v>
      </c>
      <c r="Z61" s="29">
        <f t="shared" si="5"/>
        <v>-1.1061829761163152E-7</v>
      </c>
      <c r="AA61" s="29">
        <f t="shared" si="6"/>
        <v>-1.1061829756150666E-7</v>
      </c>
      <c r="AB61" s="29">
        <f t="shared" si="7"/>
        <v>-1.1061829756150666E-7</v>
      </c>
      <c r="AD61" s="35">
        <v>4.4029999999999998E-8</v>
      </c>
      <c r="AE61" s="35">
        <v>5.4773726615999996</v>
      </c>
      <c r="AF61" s="35">
        <v>433.71173787679999</v>
      </c>
      <c r="AG61" s="29">
        <f t="shared" si="68"/>
        <v>4.3986024720834278E-8</v>
      </c>
      <c r="AH61" s="29">
        <f t="shared" si="69"/>
        <v>4.3985963937102731E-8</v>
      </c>
      <c r="AI61" s="29">
        <f t="shared" si="70"/>
        <v>4.398596393696753E-8</v>
      </c>
      <c r="AJ61" s="29">
        <f t="shared" si="71"/>
        <v>4.398596393696753E-8</v>
      </c>
      <c r="AL61" s="35">
        <v>6.58E-9</v>
      </c>
      <c r="AM61" s="35">
        <v>2.02329201466</v>
      </c>
      <c r="AN61" s="35">
        <v>526.50957135689998</v>
      </c>
      <c r="AO61" s="29">
        <f t="shared" si="72"/>
        <v>-2.6876826285555734E-9</v>
      </c>
      <c r="AP61" s="29">
        <f t="shared" si="73"/>
        <v>-2.6879078156048601E-9</v>
      </c>
      <c r="AQ61" s="29">
        <f t="shared" si="74"/>
        <v>-2.6879078161055434E-9</v>
      </c>
      <c r="AR61" s="29">
        <f t="shared" si="75"/>
        <v>-2.6879078161055434E-9</v>
      </c>
      <c r="AT61" s="35"/>
      <c r="AU61" s="35"/>
      <c r="AV61" s="35"/>
      <c r="BB61" s="35"/>
      <c r="BC61" s="35"/>
      <c r="BD61" s="35"/>
      <c r="BJ61" s="35">
        <v>4.9390000000000001E-8</v>
      </c>
      <c r="BK61" s="35">
        <v>0.73756716761999996</v>
      </c>
      <c r="BL61" s="35">
        <v>1905.4647649404001</v>
      </c>
      <c r="BM61" s="29">
        <f t="shared" si="24"/>
        <v>4.7600644675301996E-8</v>
      </c>
      <c r="BN61" s="29">
        <f t="shared" si="25"/>
        <v>4.7602431816002445E-8</v>
      </c>
      <c r="BO61" s="29">
        <f t="shared" si="26"/>
        <v>4.7602431819975049E-8</v>
      </c>
      <c r="BP61" s="29">
        <f t="shared" si="27"/>
        <v>4.7602431819975049E-8</v>
      </c>
      <c r="BR61" s="35">
        <v>1.529E-8</v>
      </c>
      <c r="BS61" s="35">
        <v>5.8166029138899997</v>
      </c>
      <c r="BT61" s="35">
        <v>1258.4539316256</v>
      </c>
      <c r="BU61" s="29">
        <f t="shared" si="76"/>
        <v>6.6128403822374476E-9</v>
      </c>
      <c r="BV61" s="29">
        <f t="shared" si="77"/>
        <v>6.6140758120675037E-9</v>
      </c>
      <c r="BW61" s="29">
        <f t="shared" si="78"/>
        <v>6.6140758148143538E-9</v>
      </c>
      <c r="BX61" s="29">
        <f t="shared" si="79"/>
        <v>6.6140758148143538E-9</v>
      </c>
      <c r="BZ61" s="35">
        <v>3.0899999999999999E-9</v>
      </c>
      <c r="CA61" s="35">
        <v>0.67399908948999998</v>
      </c>
      <c r="CB61" s="35">
        <v>2111.6503133776</v>
      </c>
      <c r="CC61" s="29">
        <f t="shared" si="80"/>
        <v>-2.8293473154845381E-9</v>
      </c>
      <c r="CD61" s="29">
        <f t="shared" si="81"/>
        <v>-2.829534068108178E-9</v>
      </c>
      <c r="CE61" s="29">
        <f t="shared" si="82"/>
        <v>-2.8295340685233465E-9</v>
      </c>
      <c r="CF61" s="29">
        <f t="shared" si="83"/>
        <v>-2.8295340685233465E-9</v>
      </c>
      <c r="CH61" s="35"/>
      <c r="CI61" s="35"/>
      <c r="CJ61" s="35"/>
      <c r="CP61" s="35"/>
      <c r="CQ61" s="35"/>
      <c r="CR61" s="35"/>
      <c r="CX61" s="35"/>
      <c r="CY61" s="35"/>
      <c r="CZ61" s="35"/>
      <c r="DF61" s="35">
        <v>3.45804E-6</v>
      </c>
      <c r="DG61" s="35">
        <v>1.56404293688</v>
      </c>
      <c r="DH61" s="35">
        <v>491.55792945680003</v>
      </c>
      <c r="DI61" s="29">
        <f t="shared" si="44"/>
        <v>-3.4318732624441052E-6</v>
      </c>
      <c r="DJ61" s="29">
        <f t="shared" si="45"/>
        <v>-3.4318881233750377E-6</v>
      </c>
      <c r="DK61" s="29">
        <f t="shared" si="46"/>
        <v>-3.431888123408075E-6</v>
      </c>
      <c r="DL61" s="29">
        <f t="shared" si="47"/>
        <v>-3.431888123408075E-6</v>
      </c>
      <c r="DN61" s="35">
        <v>4.2171999999999999E-7</v>
      </c>
      <c r="DO61" s="35">
        <v>1.2240427844699999</v>
      </c>
      <c r="DP61" s="35">
        <v>853.19638175199998</v>
      </c>
      <c r="DQ61" s="29">
        <f t="shared" si="48"/>
        <v>-3.416550409184967E-7</v>
      </c>
      <c r="DR61" s="29">
        <f t="shared" si="49"/>
        <v>-3.4164001958311897E-7</v>
      </c>
      <c r="DS61" s="29">
        <f t="shared" si="50"/>
        <v>-3.4164001954971824E-7</v>
      </c>
      <c r="DT61" s="29">
        <f t="shared" si="51"/>
        <v>-3.4164001954971824E-7</v>
      </c>
      <c r="DV61" s="35">
        <v>8.7009999999999996E-8</v>
      </c>
      <c r="DW61" s="35">
        <v>3.5216787679900001</v>
      </c>
      <c r="DX61" s="35">
        <v>1073.6090241908</v>
      </c>
      <c r="DY61" s="29">
        <f t="shared" si="84"/>
        <v>-4.4643291872471148E-8</v>
      </c>
      <c r="DZ61" s="29">
        <f t="shared" si="85"/>
        <v>-4.4637581882010089E-8</v>
      </c>
      <c r="EA61" s="29">
        <f t="shared" si="86"/>
        <v>-4.4637581869313945E-8</v>
      </c>
      <c r="EB61" s="29">
        <f t="shared" si="87"/>
        <v>-4.4637581869313945E-8</v>
      </c>
      <c r="ED61" s="35">
        <v>1.207E-8</v>
      </c>
      <c r="EE61" s="35">
        <v>1.1577408926899999</v>
      </c>
      <c r="EF61" s="35">
        <v>1574.8458012822</v>
      </c>
      <c r="EG61" s="29">
        <f t="shared" si="88"/>
        <v>-3.9442660710007465E-10</v>
      </c>
      <c r="EH61" s="29">
        <f t="shared" si="89"/>
        <v>-3.9307370871613654E-10</v>
      </c>
      <c r="EI61" s="29">
        <f t="shared" si="90"/>
        <v>-3.9307370570802636E-10</v>
      </c>
      <c r="EJ61" s="29">
        <f t="shared" si="91"/>
        <v>-3.9307370570802636E-10</v>
      </c>
      <c r="EL61" s="35"/>
      <c r="EM61" s="35"/>
      <c r="EN61" s="35"/>
      <c r="ET61" s="35"/>
      <c r="EU61" s="35"/>
      <c r="EV61" s="35"/>
    </row>
    <row r="62" spans="1:152" s="29" customFormat="1" ht="13.5" x14ac:dyDescent="0.3">
      <c r="N62" s="35">
        <v>1.05895E-6</v>
      </c>
      <c r="O62" s="35">
        <v>4.5543979823600003</v>
      </c>
      <c r="P62" s="35">
        <v>526.50957135689998</v>
      </c>
      <c r="Q62" s="29">
        <f t="shared" si="0"/>
        <v>9.0852055274856354E-7</v>
      </c>
      <c r="R62" s="29">
        <f t="shared" si="1"/>
        <v>9.0854094965522441E-7</v>
      </c>
      <c r="S62" s="29">
        <f t="shared" si="2"/>
        <v>9.0854094970057413E-7</v>
      </c>
      <c r="T62" s="29">
        <f t="shared" si="3"/>
        <v>9.0854094970057413E-7</v>
      </c>
      <c r="V62" s="35">
        <v>2.5194999999999998E-7</v>
      </c>
      <c r="W62" s="35">
        <v>1.60723063387</v>
      </c>
      <c r="X62" s="35">
        <v>831.85574074960005</v>
      </c>
      <c r="Y62" s="29">
        <f t="shared" si="4"/>
        <v>-2.0938091126716622E-7</v>
      </c>
      <c r="Z62" s="29">
        <f t="shared" si="5"/>
        <v>-2.093726094765542E-7</v>
      </c>
      <c r="AA62" s="29">
        <f t="shared" si="6"/>
        <v>-2.0937260945809492E-7</v>
      </c>
      <c r="AB62" s="29">
        <f t="shared" si="7"/>
        <v>-2.0937260945809492E-7</v>
      </c>
      <c r="AD62" s="35">
        <v>4.2860000000000001E-8</v>
      </c>
      <c r="AE62" s="35">
        <v>5.0713995164499996</v>
      </c>
      <c r="AF62" s="35">
        <v>1073.6090241908</v>
      </c>
      <c r="AG62" s="29">
        <f t="shared" si="68"/>
        <v>-3.724368963612037E-8</v>
      </c>
      <c r="AH62" s="29">
        <f t="shared" si="69"/>
        <v>-3.7245311147105691E-8</v>
      </c>
      <c r="AI62" s="29">
        <f t="shared" si="70"/>
        <v>-3.7245311150710796E-8</v>
      </c>
      <c r="AJ62" s="29">
        <f t="shared" si="71"/>
        <v>-3.7245311150710796E-8</v>
      </c>
      <c r="AL62" s="35">
        <v>5.1700000000000001E-9</v>
      </c>
      <c r="AM62" s="35">
        <v>4.3582747851599999</v>
      </c>
      <c r="AN62" s="35">
        <v>1368.6602528450001</v>
      </c>
      <c r="AO62" s="29">
        <f t="shared" si="72"/>
        <v>5.964559952200661E-10</v>
      </c>
      <c r="AP62" s="29">
        <f t="shared" si="73"/>
        <v>5.9695651956141672E-10</v>
      </c>
      <c r="AQ62" s="29">
        <f t="shared" si="74"/>
        <v>5.9695652067428742E-10</v>
      </c>
      <c r="AR62" s="29">
        <f t="shared" si="75"/>
        <v>5.9695652067428742E-10</v>
      </c>
      <c r="AT62" s="35"/>
      <c r="AU62" s="35"/>
      <c r="AV62" s="35"/>
      <c r="BB62" s="40"/>
      <c r="BC62" s="40"/>
      <c r="BD62" s="40"/>
      <c r="BJ62" s="35">
        <v>5.421E-8</v>
      </c>
      <c r="BK62" s="35">
        <v>4.0861243855799998</v>
      </c>
      <c r="BL62" s="35">
        <v>1685.0521225016</v>
      </c>
      <c r="BM62" s="29">
        <f t="shared" si="24"/>
        <v>5.4169539838586801E-8</v>
      </c>
      <c r="BN62" s="29">
        <f t="shared" si="25"/>
        <v>5.4169790725099293E-8</v>
      </c>
      <c r="BO62" s="29">
        <f t="shared" si="26"/>
        <v>5.4169790725656263E-8</v>
      </c>
      <c r="BP62" s="29">
        <f t="shared" si="27"/>
        <v>5.4169790725656263E-8</v>
      </c>
      <c r="BR62" s="35">
        <v>1.9160000000000001E-8</v>
      </c>
      <c r="BS62" s="35">
        <v>0.85150399516999997</v>
      </c>
      <c r="BT62" s="35">
        <v>1368.6602528450001</v>
      </c>
      <c r="BU62" s="29">
        <f t="shared" si="76"/>
        <v>-8.8613545790633304E-9</v>
      </c>
      <c r="BV62" s="29">
        <f t="shared" si="77"/>
        <v>-8.8630102358529273E-9</v>
      </c>
      <c r="BW62" s="29">
        <f t="shared" si="78"/>
        <v>-8.8630102395340564E-9</v>
      </c>
      <c r="BX62" s="29">
        <f t="shared" si="79"/>
        <v>-8.8630102395340564E-9</v>
      </c>
      <c r="BZ62" s="35">
        <v>3.0100000000000002E-9</v>
      </c>
      <c r="CA62" s="35">
        <v>3.0686808087099999</v>
      </c>
      <c r="CB62" s="35">
        <v>1062.5633239269</v>
      </c>
      <c r="CC62" s="29">
        <f t="shared" si="80"/>
        <v>2.8141200474697615E-10</v>
      </c>
      <c r="CD62" s="29">
        <f t="shared" si="81"/>
        <v>2.8163876371346397E-10</v>
      </c>
      <c r="CE62" s="29">
        <f t="shared" si="82"/>
        <v>2.8163876421765165E-10</v>
      </c>
      <c r="CF62" s="29">
        <f t="shared" si="83"/>
        <v>2.8163876421765165E-10</v>
      </c>
      <c r="CH62" s="35"/>
      <c r="CI62" s="35"/>
      <c r="CJ62" s="35"/>
      <c r="CP62" s="35"/>
      <c r="CQ62" s="35"/>
      <c r="CR62" s="35"/>
      <c r="CX62" s="35"/>
      <c r="CY62" s="35"/>
      <c r="CZ62" s="35"/>
      <c r="DF62" s="35">
        <v>3.0336399999999999E-6</v>
      </c>
      <c r="DG62" s="35">
        <v>1.15407454372</v>
      </c>
      <c r="DH62" s="35">
        <v>5753.3848848968</v>
      </c>
      <c r="DI62" s="29">
        <f t="shared" si="44"/>
        <v>2.8474543073196438E-6</v>
      </c>
      <c r="DJ62" s="29">
        <f t="shared" si="45"/>
        <v>2.8478827912740264E-6</v>
      </c>
      <c r="DK62" s="29">
        <f t="shared" si="46"/>
        <v>2.8478827922261999E-6</v>
      </c>
      <c r="DL62" s="29">
        <f t="shared" si="47"/>
        <v>2.8478827922261999E-6</v>
      </c>
      <c r="DN62" s="35">
        <v>3.7695E-7</v>
      </c>
      <c r="DO62" s="35">
        <v>4.2676753920900001</v>
      </c>
      <c r="DP62" s="35">
        <v>2001.4439921582</v>
      </c>
      <c r="DQ62" s="29">
        <f t="shared" si="48"/>
        <v>2.2710455839684415E-7</v>
      </c>
      <c r="DR62" s="29">
        <f t="shared" si="49"/>
        <v>2.2706167612980662E-7</v>
      </c>
      <c r="DS62" s="29">
        <f t="shared" si="50"/>
        <v>2.2706167603445636E-7</v>
      </c>
      <c r="DT62" s="29">
        <f t="shared" si="51"/>
        <v>2.2706167603445636E-7</v>
      </c>
      <c r="DV62" s="35">
        <v>8.3140000000000002E-8</v>
      </c>
      <c r="DW62" s="35">
        <v>5.60169732564</v>
      </c>
      <c r="DX62" s="35">
        <v>1574.8458012822</v>
      </c>
      <c r="DY62" s="29">
        <f t="shared" si="84"/>
        <v>8.0840330427321882E-8</v>
      </c>
      <c r="DZ62" s="29">
        <f t="shared" si="85"/>
        <v>8.0838152120335199E-8</v>
      </c>
      <c r="EA62" s="29">
        <f t="shared" si="86"/>
        <v>8.08381521154907E-8</v>
      </c>
      <c r="EB62" s="29">
        <f t="shared" si="87"/>
        <v>8.08381521154907E-8</v>
      </c>
      <c r="ED62" s="35">
        <v>1.146E-8</v>
      </c>
      <c r="EE62" s="35">
        <v>2.5450585113800002</v>
      </c>
      <c r="EF62" s="35">
        <v>846.08283475120004</v>
      </c>
      <c r="EG62" s="29">
        <f t="shared" si="88"/>
        <v>-9.5916099514385462E-9</v>
      </c>
      <c r="EH62" s="29">
        <f t="shared" si="89"/>
        <v>-9.591987802275536E-9</v>
      </c>
      <c r="EI62" s="29">
        <f t="shared" si="90"/>
        <v>-9.5919878031156339E-9</v>
      </c>
      <c r="EJ62" s="29">
        <f t="shared" si="91"/>
        <v>-9.5919878031156339E-9</v>
      </c>
      <c r="EL62" s="35"/>
      <c r="EM62" s="35"/>
      <c r="EN62" s="35"/>
      <c r="ET62" s="35"/>
      <c r="EU62" s="35"/>
      <c r="EV62" s="35"/>
    </row>
    <row r="63" spans="1:152" s="29" customFormat="1" ht="13.5" x14ac:dyDescent="0.3">
      <c r="A63" s="29" t="s">
        <v>198</v>
      </c>
      <c r="B63" s="29" t="s">
        <v>199</v>
      </c>
      <c r="C63" s="29" t="s">
        <v>200</v>
      </c>
      <c r="J63" s="16"/>
      <c r="K63" s="16"/>
      <c r="N63" s="35">
        <v>1.3053100000000001E-6</v>
      </c>
      <c r="O63" s="35">
        <v>4.1686794548900004</v>
      </c>
      <c r="P63" s="35">
        <v>1045.1548361876</v>
      </c>
      <c r="Q63" s="29">
        <f t="shared" si="0"/>
        <v>-8.6425085970089157E-7</v>
      </c>
      <c r="R63" s="29">
        <f t="shared" si="1"/>
        <v>-8.6417805149509152E-7</v>
      </c>
      <c r="S63" s="29">
        <f t="shared" si="2"/>
        <v>-8.6417805133320066E-7</v>
      </c>
      <c r="T63" s="29">
        <f t="shared" si="3"/>
        <v>-8.6417805133320066E-7</v>
      </c>
      <c r="V63" s="35">
        <v>2.1133E-7</v>
      </c>
      <c r="W63" s="35">
        <v>5.8634682419999997</v>
      </c>
      <c r="X63" s="35">
        <v>1258.4539316256</v>
      </c>
      <c r="Y63" s="29">
        <f t="shared" si="4"/>
        <v>8.2372116102390364E-8</v>
      </c>
      <c r="Z63" s="29">
        <f t="shared" si="5"/>
        <v>8.2389556551162806E-8</v>
      </c>
      <c r="AA63" s="29">
        <f t="shared" si="6"/>
        <v>8.2389556589939948E-8</v>
      </c>
      <c r="AB63" s="29">
        <f t="shared" si="7"/>
        <v>8.2389556589939948E-8</v>
      </c>
      <c r="AD63" s="35">
        <v>4.2009999999999997E-8</v>
      </c>
      <c r="AE63" s="35">
        <v>5.28560721767</v>
      </c>
      <c r="AF63" s="35">
        <v>18.159247264699999</v>
      </c>
      <c r="AG63" s="29">
        <f t="shared" si="68"/>
        <v>3.2059528535126563E-8</v>
      </c>
      <c r="AH63" s="29">
        <f t="shared" si="69"/>
        <v>3.2059493428356292E-8</v>
      </c>
      <c r="AI63" s="29">
        <f t="shared" si="70"/>
        <v>3.2059493428278239E-8</v>
      </c>
      <c r="AJ63" s="29">
        <f t="shared" si="71"/>
        <v>3.2059493428278239E-8</v>
      </c>
      <c r="AL63" s="35">
        <v>5.1000000000000002E-9</v>
      </c>
      <c r="AM63" s="35">
        <v>4.9584615530100002</v>
      </c>
      <c r="AN63" s="35">
        <v>1148.2476104062</v>
      </c>
      <c r="AO63" s="29">
        <f t="shared" si="72"/>
        <v>2.3571046608422183E-10</v>
      </c>
      <c r="AP63" s="29">
        <f t="shared" si="73"/>
        <v>2.3529389099893539E-10</v>
      </c>
      <c r="AQ63" s="29">
        <f t="shared" si="74"/>
        <v>2.3529389007269111E-10</v>
      </c>
      <c r="AR63" s="29">
        <f t="shared" si="75"/>
        <v>2.3529389007269111E-10</v>
      </c>
      <c r="AT63" s="35"/>
      <c r="AU63" s="35"/>
      <c r="AV63" s="35"/>
      <c r="BB63" s="35"/>
      <c r="BC63" s="35"/>
      <c r="BD63" s="35"/>
      <c r="BJ63" s="35">
        <v>5.9359999999999997E-8</v>
      </c>
      <c r="BK63" s="35">
        <v>4.3205991053700004</v>
      </c>
      <c r="BL63" s="35">
        <v>1063.3140834523001</v>
      </c>
      <c r="BM63" s="29">
        <f t="shared" si="24"/>
        <v>-5.4666934066544074E-8</v>
      </c>
      <c r="BN63" s="29">
        <f t="shared" si="25"/>
        <v>-5.4665182270441049E-8</v>
      </c>
      <c r="BO63" s="29">
        <f t="shared" si="26"/>
        <v>-5.466518226654569E-8</v>
      </c>
      <c r="BP63" s="29">
        <f t="shared" si="27"/>
        <v>-5.466518226654569E-8</v>
      </c>
      <c r="BR63" s="35">
        <v>1.6140000000000001E-8</v>
      </c>
      <c r="BS63" s="35">
        <v>4.3683910722099997</v>
      </c>
      <c r="BT63" s="35">
        <v>728.76296653099996</v>
      </c>
      <c r="BU63" s="29">
        <f t="shared" si="76"/>
        <v>-1.4187950741870834E-8</v>
      </c>
      <c r="BV63" s="29">
        <f t="shared" si="77"/>
        <v>-1.4188350027351397E-8</v>
      </c>
      <c r="BW63" s="29">
        <f t="shared" si="78"/>
        <v>-1.4188350028239141E-8</v>
      </c>
      <c r="BX63" s="29">
        <f t="shared" si="79"/>
        <v>-1.4188350028239141E-8</v>
      </c>
      <c r="BZ63" s="35">
        <v>2.3600000000000001E-9</v>
      </c>
      <c r="CA63" s="35">
        <v>1.9469684220000001</v>
      </c>
      <c r="CB63" s="35">
        <v>1485.9801210651999</v>
      </c>
      <c r="CC63" s="29">
        <f t="shared" si="80"/>
        <v>1.3739987525252472E-9</v>
      </c>
      <c r="CD63" s="29">
        <f t="shared" si="81"/>
        <v>1.3742017887104769E-9</v>
      </c>
      <c r="CE63" s="29">
        <f t="shared" si="82"/>
        <v>1.3742017891618977E-9</v>
      </c>
      <c r="CF63" s="29">
        <f t="shared" si="83"/>
        <v>1.3742017891618977E-9</v>
      </c>
      <c r="CH63" s="35"/>
      <c r="CI63" s="35"/>
      <c r="CJ63" s="35"/>
      <c r="CP63" s="35"/>
      <c r="CQ63" s="35"/>
      <c r="CR63" s="35"/>
      <c r="CX63" s="35"/>
      <c r="CY63" s="35"/>
      <c r="CZ63" s="35"/>
      <c r="DF63" s="35">
        <v>1.9232500000000002E-6</v>
      </c>
      <c r="DG63" s="35">
        <v>0.91996333386999996</v>
      </c>
      <c r="DH63" s="35">
        <v>1596.1864422845999</v>
      </c>
      <c r="DI63" s="29">
        <f t="shared" si="44"/>
        <v>-2.7126877851887082E-7</v>
      </c>
      <c r="DJ63" s="29">
        <f t="shared" si="45"/>
        <v>-2.7105235202620036E-7</v>
      </c>
      <c r="DK63" s="29">
        <f t="shared" si="46"/>
        <v>-2.7105235154498998E-7</v>
      </c>
      <c r="DL63" s="29">
        <f t="shared" si="47"/>
        <v>-2.7105235154498998E-7</v>
      </c>
      <c r="DN63" s="35">
        <v>4.9395000000000005E-7</v>
      </c>
      <c r="DO63" s="35">
        <v>4.0142282896700001</v>
      </c>
      <c r="DP63" s="35">
        <v>220.41264243879999</v>
      </c>
      <c r="DQ63" s="29">
        <f t="shared" si="48"/>
        <v>1.2690582383401638E-7</v>
      </c>
      <c r="DR63" s="29">
        <f t="shared" si="49"/>
        <v>1.2691331658376637E-7</v>
      </c>
      <c r="DS63" s="29">
        <f t="shared" si="50"/>
        <v>1.2691331660042611E-7</v>
      </c>
      <c r="DT63" s="29">
        <f t="shared" si="51"/>
        <v>1.2691331660042611E-7</v>
      </c>
      <c r="DV63" s="35">
        <v>8.9579999999999999E-8</v>
      </c>
      <c r="DW63" s="35">
        <v>6.2670874890099997</v>
      </c>
      <c r="DX63" s="35">
        <v>519.39602435610004</v>
      </c>
      <c r="DY63" s="29">
        <f t="shared" si="84"/>
        <v>-4.8030352269852859E-8</v>
      </c>
      <c r="DZ63" s="29">
        <f t="shared" si="85"/>
        <v>-4.8027555452965591E-8</v>
      </c>
      <c r="EA63" s="29">
        <f t="shared" si="86"/>
        <v>-4.8027555446746986E-8</v>
      </c>
      <c r="EB63" s="29">
        <f t="shared" si="87"/>
        <v>-4.8027555446746986E-8</v>
      </c>
      <c r="ED63" s="35">
        <v>1.3550000000000001E-8</v>
      </c>
      <c r="EE63" s="35">
        <v>1.1746211264699999</v>
      </c>
      <c r="EF63" s="35">
        <v>1038.0412891868</v>
      </c>
      <c r="EG63" s="29">
        <f t="shared" si="88"/>
        <v>9.2917734435193934E-9</v>
      </c>
      <c r="EH63" s="29">
        <f t="shared" si="89"/>
        <v>9.2910443887977092E-9</v>
      </c>
      <c r="EI63" s="29">
        <f t="shared" si="90"/>
        <v>9.2910443871766338E-9</v>
      </c>
      <c r="EJ63" s="29">
        <f t="shared" si="91"/>
        <v>9.2910443871766338E-9</v>
      </c>
      <c r="EL63" s="35"/>
      <c r="EM63" s="35"/>
      <c r="EN63" s="35"/>
      <c r="ET63" s="35"/>
      <c r="EU63" s="35"/>
      <c r="EV63" s="35"/>
    </row>
    <row r="64" spans="1:152" s="29" customFormat="1" ht="13.5" x14ac:dyDescent="0.3">
      <c r="A64" s="29">
        <f>F55</f>
        <v>4.5035118549903803</v>
      </c>
      <c r="B64" s="29">
        <f xml:space="preserve"> 0.0057755183 * A64</f>
        <v>2.6010115132763887E-2</v>
      </c>
      <c r="C64" s="29">
        <f xml:space="preserve"> Tau- B64/DAYSinMILLENNIUM</f>
        <v>1.6241824167115802E-2</v>
      </c>
      <c r="N64" s="35">
        <v>1.4144500000000001E-6</v>
      </c>
      <c r="O64" s="35">
        <v>3.1356835786100001</v>
      </c>
      <c r="P64" s="35">
        <v>491.55792945680003</v>
      </c>
      <c r="Q64" s="29">
        <f t="shared" si="0"/>
        <v>1.748609208815678E-7</v>
      </c>
      <c r="R64" s="29">
        <f t="shared" si="1"/>
        <v>1.748117882481718E-7</v>
      </c>
      <c r="S64" s="29">
        <f t="shared" si="2"/>
        <v>1.7481178813892766E-7</v>
      </c>
      <c r="T64" s="29">
        <f t="shared" si="3"/>
        <v>1.7481178813892766E-7</v>
      </c>
      <c r="V64" s="35">
        <v>1.9747000000000001E-7</v>
      </c>
      <c r="W64" s="35">
        <v>2.1720595781399998</v>
      </c>
      <c r="X64" s="35">
        <v>316.39186965660002</v>
      </c>
      <c r="Y64" s="29">
        <f t="shared" si="4"/>
        <v>1.0205411029866839E-7</v>
      </c>
      <c r="Z64" s="29">
        <f t="shared" si="5"/>
        <v>1.0205791919972513E-7</v>
      </c>
      <c r="AA64" s="29">
        <f t="shared" si="6"/>
        <v>1.0205791920819395E-7</v>
      </c>
      <c r="AB64" s="29">
        <f t="shared" si="7"/>
        <v>1.0205791920819395E-7</v>
      </c>
      <c r="AD64" s="35">
        <v>3.9330000000000002E-8</v>
      </c>
      <c r="AE64" s="35">
        <v>1.26665387164</v>
      </c>
      <c r="AF64" s="35">
        <v>853.19638175199998</v>
      </c>
      <c r="AG64" s="29">
        <f t="shared" si="68"/>
        <v>-3.2816302288903719E-8</v>
      </c>
      <c r="AH64" s="29">
        <f t="shared" si="69"/>
        <v>-3.2814985121728566E-8</v>
      </c>
      <c r="AI64" s="29">
        <f t="shared" si="70"/>
        <v>-3.2814985118799757E-8</v>
      </c>
      <c r="AJ64" s="29">
        <f t="shared" si="71"/>
        <v>-3.2814985118799757E-8</v>
      </c>
      <c r="AL64" s="35">
        <v>5.0700000000000001E-9</v>
      </c>
      <c r="AM64" s="35">
        <v>4.3139637009499996</v>
      </c>
      <c r="AN64" s="35">
        <v>330.61896365820002</v>
      </c>
      <c r="AO64" s="29">
        <f t="shared" si="72"/>
        <v>-4.9008145583616048E-9</v>
      </c>
      <c r="AP64" s="29">
        <f t="shared" si="73"/>
        <v>-4.9008451361708709E-9</v>
      </c>
      <c r="AQ64" s="29">
        <f t="shared" si="74"/>
        <v>-4.9008451362388569E-9</v>
      </c>
      <c r="AR64" s="29">
        <f t="shared" si="75"/>
        <v>-4.9008451362388569E-9</v>
      </c>
      <c r="AT64" s="35"/>
      <c r="AU64" s="35"/>
      <c r="AV64" s="35"/>
      <c r="BB64" s="35"/>
      <c r="BC64" s="35"/>
      <c r="BD64" s="35"/>
      <c r="BJ64" s="35">
        <v>4.737E-8</v>
      </c>
      <c r="BK64" s="35">
        <v>4.0930301685000003</v>
      </c>
      <c r="BL64" s="35">
        <v>527.24328453980002</v>
      </c>
      <c r="BM64" s="29">
        <f t="shared" si="24"/>
        <v>4.7177898355860823E-8</v>
      </c>
      <c r="BN64" s="29">
        <f t="shared" si="25"/>
        <v>4.7178058335001285E-8</v>
      </c>
      <c r="BO64" s="29">
        <f t="shared" si="26"/>
        <v>4.717805833535692E-8</v>
      </c>
      <c r="BP64" s="29">
        <f t="shared" si="27"/>
        <v>4.717805833535692E-8</v>
      </c>
      <c r="BR64" s="35">
        <v>1.51E-8</v>
      </c>
      <c r="BS64" s="35">
        <v>2.7937416545499998</v>
      </c>
      <c r="BT64" s="35">
        <v>1485.9801210651999</v>
      </c>
      <c r="BU64" s="29">
        <f t="shared" si="76"/>
        <v>-3.3738775054968095E-9</v>
      </c>
      <c r="BV64" s="29">
        <f t="shared" si="77"/>
        <v>-3.372320014325217E-9</v>
      </c>
      <c r="BW64" s="29">
        <f t="shared" si="78"/>
        <v>-3.3723200108621936E-9</v>
      </c>
      <c r="BX64" s="29">
        <f t="shared" si="79"/>
        <v>-3.3723200108621936E-9</v>
      </c>
      <c r="BZ64" s="35">
        <v>2.3499999999999999E-9</v>
      </c>
      <c r="CA64" s="35">
        <v>3.4185039594100002</v>
      </c>
      <c r="CB64" s="35">
        <v>199.0720014364</v>
      </c>
      <c r="CC64" s="29">
        <f t="shared" si="80"/>
        <v>2.1921354298271672E-9</v>
      </c>
      <c r="CD64" s="29">
        <f t="shared" si="81"/>
        <v>2.1921474338185019E-9</v>
      </c>
      <c r="CE64" s="29">
        <f t="shared" si="82"/>
        <v>2.1921474338451913E-9</v>
      </c>
      <c r="CF64" s="29">
        <f t="shared" si="83"/>
        <v>2.1921474338451913E-9</v>
      </c>
      <c r="CH64" s="35"/>
      <c r="CI64" s="35"/>
      <c r="CJ64" s="35"/>
      <c r="CP64" s="40"/>
      <c r="CQ64" s="40"/>
      <c r="CR64" s="40"/>
      <c r="CX64" s="35"/>
      <c r="CY64" s="35"/>
      <c r="CZ64" s="35"/>
      <c r="DF64" s="35">
        <v>2.1539799999999999E-6</v>
      </c>
      <c r="DG64" s="35">
        <v>2.6357281584800001</v>
      </c>
      <c r="DH64" s="35">
        <v>2111.6503133776</v>
      </c>
      <c r="DI64" s="29">
        <f t="shared" si="44"/>
        <v>1.5520815447539143E-6</v>
      </c>
      <c r="DJ64" s="29">
        <f t="shared" si="45"/>
        <v>1.5518569368972088E-6</v>
      </c>
      <c r="DK64" s="29">
        <f t="shared" si="46"/>
        <v>1.5518569363977599E-6</v>
      </c>
      <c r="DL64" s="29">
        <f t="shared" si="47"/>
        <v>1.5518569363977599E-6</v>
      </c>
      <c r="DN64" s="35">
        <v>3.8262999999999998E-7</v>
      </c>
      <c r="DO64" s="35">
        <v>5.33025236797</v>
      </c>
      <c r="DP64" s="35">
        <v>1788.1448967202</v>
      </c>
      <c r="DQ64" s="29">
        <f t="shared" si="48"/>
        <v>-3.7614274518005515E-7</v>
      </c>
      <c r="DR64" s="29">
        <f t="shared" si="49"/>
        <v>-3.7613380825021196E-7</v>
      </c>
      <c r="DS64" s="29">
        <f t="shared" si="50"/>
        <v>-3.7613380823033416E-7</v>
      </c>
      <c r="DT64" s="29">
        <f t="shared" si="51"/>
        <v>-3.7613380823033416E-7</v>
      </c>
      <c r="DV64" s="35">
        <v>7.8279999999999997E-8</v>
      </c>
      <c r="DW64" s="35">
        <v>0.65241611798999999</v>
      </c>
      <c r="DX64" s="35">
        <v>1478.8665740644001</v>
      </c>
      <c r="DY64" s="29">
        <f t="shared" si="84"/>
        <v>7.0117638723239946E-8</v>
      </c>
      <c r="DZ64" s="29">
        <f t="shared" si="85"/>
        <v>7.0113973102337445E-8</v>
      </c>
      <c r="EA64" s="29">
        <f t="shared" si="86"/>
        <v>7.0113973094186182E-8</v>
      </c>
      <c r="EB64" s="29">
        <f t="shared" si="87"/>
        <v>7.0113973094186182E-8</v>
      </c>
      <c r="ED64" s="35">
        <v>1.001E-8</v>
      </c>
      <c r="EE64" s="35">
        <v>2.7027279928299999</v>
      </c>
      <c r="EF64" s="35">
        <v>519.39602435610004</v>
      </c>
      <c r="EG64" s="29">
        <f t="shared" si="88"/>
        <v>1.4278404075719059E-9</v>
      </c>
      <c r="EH64" s="29">
        <f t="shared" si="89"/>
        <v>1.4274739521326956E-9</v>
      </c>
      <c r="EI64" s="29">
        <f t="shared" si="90"/>
        <v>1.4274739513179043E-9</v>
      </c>
      <c r="EJ64" s="29">
        <f t="shared" si="91"/>
        <v>1.4274739513179043E-9</v>
      </c>
      <c r="EL64" s="35"/>
      <c r="EM64" s="35"/>
      <c r="EN64" s="35"/>
      <c r="ET64" s="40"/>
      <c r="EU64" s="40"/>
      <c r="EV64" s="40"/>
    </row>
    <row r="65" spans="1:152" s="29" customFormat="1" ht="13.5" x14ac:dyDescent="0.3">
      <c r="N65" s="35">
        <v>9.9511000000000007E-7</v>
      </c>
      <c r="O65" s="35">
        <v>1.42117395747</v>
      </c>
      <c r="P65" s="35">
        <v>532.87235883230005</v>
      </c>
      <c r="Q65" s="29">
        <f t="shared" ref="Q65:Q128" si="92">N65*COS(O65+P65*$C$22)</f>
        <v>-7.9143567678546221E-7</v>
      </c>
      <c r="R65" s="29">
        <f t="shared" ref="R65:R128" si="93">N65*COS(O65+P65*$C$43)</f>
        <v>-7.9145856641001562E-7</v>
      </c>
      <c r="S65" s="29">
        <f t="shared" ref="S65:S128" si="94">N65*COS(O65+P65*$C$64)</f>
        <v>-7.9145856646090875E-7</v>
      </c>
      <c r="T65" s="29">
        <f t="shared" ref="T65:T128" si="95">N65*COS(O65+P65*$C$85)</f>
        <v>-7.9145856646090875E-7</v>
      </c>
      <c r="V65" s="35">
        <v>1.7870999999999999E-7</v>
      </c>
      <c r="W65" s="35">
        <v>0.82841413515999995</v>
      </c>
      <c r="X65" s="35">
        <v>433.71173787679999</v>
      </c>
      <c r="Y65" s="29">
        <f t="shared" ref="Y65:Y128" si="96">V65*COS(W65+X65*$C$22)</f>
        <v>-3.3476094335168174E-9</v>
      </c>
      <c r="Z65" s="29">
        <f t="shared" ref="Z65:Z128" si="97">V65*COS(W65+X65*$C$43)</f>
        <v>-3.3420908828734552E-9</v>
      </c>
      <c r="AA65" s="29">
        <f t="shared" ref="AA65:AA128" si="98">V65*COS(W65+X65*$C$64)</f>
        <v>-3.342090870603355E-9</v>
      </c>
      <c r="AB65" s="29">
        <f t="shared" ref="AB65:AB128" si="99">V65*COS(W65+X65*$C$85)</f>
        <v>-3.342090870603355E-9</v>
      </c>
      <c r="AD65" s="35">
        <v>5.3510000000000001E-8</v>
      </c>
      <c r="AE65" s="35">
        <v>3.6532012108899998</v>
      </c>
      <c r="AF65" s="35">
        <v>1272.6810256271999</v>
      </c>
      <c r="AG65" s="29">
        <f t="shared" ref="AG65:AG96" si="100">AD65*COS(AE65+AF65*$C$22)</f>
        <v>3.694200902510245E-8</v>
      </c>
      <c r="AH65" s="29">
        <f t="shared" ref="AH65:AH96" si="101">AD65*COS(AE65+AF65*$C$43)</f>
        <v>3.6938500428275995E-8</v>
      </c>
      <c r="AI65" s="29">
        <f t="shared" ref="AI65:AI96" si="102">AD65*COS(AE65+AF65*$C$64)</f>
        <v>3.6938500420474491E-8</v>
      </c>
      <c r="AJ65" s="29">
        <f t="shared" ref="AJ65:AJ96" si="103">AD65*COS(AE65+AF65*$C$85)</f>
        <v>3.6938500420474491E-8</v>
      </c>
      <c r="AL65" s="35">
        <v>5.6699999999999997E-9</v>
      </c>
      <c r="AM65" s="35">
        <v>2.2781334374300002</v>
      </c>
      <c r="AN65" s="35">
        <v>551.03160609700001</v>
      </c>
      <c r="AO65" s="29">
        <f t="shared" ref="AO65:AO96" si="104">AL65*COS(AM65+AN65*$C$22)</f>
        <v>1.3056403719893252E-9</v>
      </c>
      <c r="AP65" s="29">
        <f t="shared" ref="AP65:AP96" si="105">AL65*COS(AM65+AN65*$C$43)</f>
        <v>1.3054238600168882E-9</v>
      </c>
      <c r="AQ65" s="29">
        <f t="shared" ref="AQ65:AQ96" si="106">AL65*COS(AM65+AN65*$C$64)</f>
        <v>1.3054238595354844E-9</v>
      </c>
      <c r="AR65" s="29">
        <f t="shared" ref="AR65:AR96" si="107">AL65*COS(AM65+AN65*$C$85)</f>
        <v>1.3054238595354844E-9</v>
      </c>
      <c r="AT65" s="35"/>
      <c r="AU65" s="35"/>
      <c r="AV65" s="35"/>
      <c r="BB65" s="35"/>
      <c r="BC65" s="35"/>
      <c r="BD65" s="35"/>
      <c r="BJ65" s="35">
        <v>4.0100000000000002E-8</v>
      </c>
      <c r="BK65" s="35">
        <v>0.51530008355000001</v>
      </c>
      <c r="BL65" s="35">
        <v>1073.6090241908</v>
      </c>
      <c r="BM65" s="29">
        <f t="shared" ref="BM65:BM128" si="108">BJ65*COS(BK65+BL65*$C$22)</f>
        <v>2.5026622930665213E-8</v>
      </c>
      <c r="BN65" s="29">
        <f t="shared" ref="BN65:BN128" si="109">BJ65*COS(BK65+BL65*$C$43)</f>
        <v>2.5024227436822173E-8</v>
      </c>
      <c r="BO65" s="29">
        <f t="shared" ref="BO65:BO128" si="110">BJ65*COS(BK65+BL65*$C$64)</f>
        <v>2.5024227431495758E-8</v>
      </c>
      <c r="BP65" s="29">
        <f t="shared" ref="BP65:BP128" si="111">BJ65*COS(BK65+BL65*$C$85)</f>
        <v>2.5024227431495758E-8</v>
      </c>
      <c r="BR65" s="35">
        <v>1.3329999999999999E-8</v>
      </c>
      <c r="BS65" s="35">
        <v>4.8426089869300002</v>
      </c>
      <c r="BT65" s="35">
        <v>1062.5633239269</v>
      </c>
      <c r="BU65" s="29">
        <f t="shared" ref="BU65:BU96" si="112">BR65*COS(BS65+BT65*$C$22)</f>
        <v>-1.3250160792241528E-8</v>
      </c>
      <c r="BV65" s="29">
        <f t="shared" ref="BV65:BV96" si="113">BR65*COS(BS65+BT65*$C$43)</f>
        <v>-1.3250270982535446E-8</v>
      </c>
      <c r="BW65" s="29">
        <f t="shared" ref="BW65:BW96" si="114">BR65*COS(BS65+BT65*$C$64)</f>
        <v>-1.3250270982780366E-8</v>
      </c>
      <c r="BX65" s="29">
        <f t="shared" ref="BX65:BX96" si="115">BR65*COS(BS65+BT65*$C$85)</f>
        <v>-1.3250270982780366E-8</v>
      </c>
      <c r="BZ65" s="35">
        <v>2.4600000000000002E-9</v>
      </c>
      <c r="CA65" s="35">
        <v>2.6180344250499998</v>
      </c>
      <c r="CB65" s="35">
        <v>309.27832265580003</v>
      </c>
      <c r="CC65" s="29">
        <f t="shared" ref="CC65:CC81" si="116">BZ65*COS(CA65+CB65*$C$22)</f>
        <v>5.1925998981619145E-10</v>
      </c>
      <c r="CD65" s="29">
        <f t="shared" ref="CD65:CD81" si="117">BZ65*COS(CA65+CB65*$C$43)</f>
        <v>5.1931294852825507E-10</v>
      </c>
      <c r="CE65" s="29">
        <f t="shared" ref="CE65:CE81" si="118">BZ65*COS(CA65+CB65*$C$64)</f>
        <v>5.1931294864600796E-10</v>
      </c>
      <c r="CF65" s="29">
        <f t="shared" ref="CF65:CF81" si="119">BZ65*COS(CA65+CB65*$C$85)</f>
        <v>5.1931294864600796E-10</v>
      </c>
      <c r="CH65" s="35"/>
      <c r="CI65" s="35"/>
      <c r="CJ65" s="35"/>
      <c r="CP65" s="35"/>
      <c r="CQ65" s="35"/>
      <c r="CR65" s="35"/>
      <c r="CX65" s="35"/>
      <c r="CY65" s="35"/>
      <c r="CZ65" s="35"/>
      <c r="DF65" s="35">
        <v>2.0073799999999999E-6</v>
      </c>
      <c r="DG65" s="35">
        <v>2.3725956668300001</v>
      </c>
      <c r="DH65" s="35">
        <v>1258.4539316256</v>
      </c>
      <c r="DI65" s="29">
        <f t="shared" ref="DI65:DI128" si="120">DF65*COS(DG65+DH65*$C$22)</f>
        <v>-1.3678263848280017E-6</v>
      </c>
      <c r="DJ65" s="29">
        <f t="shared" ref="DJ65:DJ128" si="121">DF65*COS(DG65+DH65*$C$43)</f>
        <v>-1.3679580463691615E-6</v>
      </c>
      <c r="DK65" s="29">
        <f t="shared" ref="DK65:DK128" si="122">DF65*COS(DG65+DH65*$C$64)</f>
        <v>-1.3679580466618914E-6</v>
      </c>
      <c r="DL65" s="29">
        <f t="shared" ref="DL65:DL128" si="123">DF65*COS(DG65+DH65*$C$85)</f>
        <v>-1.3679580466618914E-6</v>
      </c>
      <c r="DN65" s="35">
        <v>3.5610999999999998E-7</v>
      </c>
      <c r="DO65" s="35">
        <v>1.7620557112799999</v>
      </c>
      <c r="DP65" s="35">
        <v>1795.258443721</v>
      </c>
      <c r="DQ65" s="29">
        <f t="shared" ref="DQ65:DQ128" si="124">DN65*COS(DO65+DP65*$C$22)</f>
        <v>3.1328594588261482E-7</v>
      </c>
      <c r="DR65" s="29">
        <f t="shared" ref="DR65:DR128" si="125">DN65*COS(DO65+DP65*$C$43)</f>
        <v>3.1326429802842295E-7</v>
      </c>
      <c r="DS65" s="29">
        <f t="shared" ref="DS65:DS128" si="126">DN65*COS(DO65+DP65*$C$64)</f>
        <v>3.1326429798028442E-7</v>
      </c>
      <c r="DT65" s="29">
        <f t="shared" ref="DT65:DT128" si="127">DN65*COS(DO65+DP65*$C$85)</f>
        <v>3.1326429798028442E-7</v>
      </c>
      <c r="DV65" s="35">
        <v>7.8330000000000001E-8</v>
      </c>
      <c r="DW65" s="35">
        <v>0.17920601344000001</v>
      </c>
      <c r="DX65" s="35">
        <v>1685.0521225016</v>
      </c>
      <c r="DY65" s="29">
        <f t="shared" ref="DY65:DY96" si="128">DV65*COS(DW65+DX65*$C$22)</f>
        <v>-5.8542217263403942E-8</v>
      </c>
      <c r="DZ65" s="29">
        <f t="shared" ref="DZ65:DZ96" si="129">DV65*COS(DW65+DX65*$C$43)</f>
        <v>-5.8535972011643017E-8</v>
      </c>
      <c r="EA65" s="29">
        <f t="shared" ref="EA65:EA96" si="130">DV65*COS(DW65+DX65*$C$64)</f>
        <v>-5.8535971997755991E-8</v>
      </c>
      <c r="EB65" s="29">
        <f t="shared" ref="EB65:EB96" si="131">DV65*COS(DW65+DX65*$C$85)</f>
        <v>-5.8535971997755991E-8</v>
      </c>
      <c r="ED65" s="35">
        <v>1.372E-8</v>
      </c>
      <c r="EE65" s="35">
        <v>0.67467128628999995</v>
      </c>
      <c r="EF65" s="35">
        <v>551.03160609700001</v>
      </c>
      <c r="EG65" s="29">
        <f t="shared" ref="EG65:EG96" si="132">ED65*COS(EE65+EF65*$C$22)</f>
        <v>-1.3447355000173725E-8</v>
      </c>
      <c r="EH65" s="29">
        <f t="shared" ref="EH65:EH98" si="133">ED65*COS(EE65+EF65*$C$43)</f>
        <v>-1.3447461784604813E-8</v>
      </c>
      <c r="EI65" s="29">
        <f t="shared" ref="EI65:EI98" si="134">ED65*COS(EE65+EF65*$C$64)</f>
        <v>-1.3447461784842219E-8</v>
      </c>
      <c r="EJ65" s="29">
        <f t="shared" ref="EJ65:EJ98" si="135">ED65*COS(EE65+EF65*$C$85)</f>
        <v>-1.3447461784842219E-8</v>
      </c>
      <c r="EL65" s="35"/>
      <c r="EM65" s="35"/>
      <c r="EN65" s="35"/>
      <c r="ET65" s="35"/>
      <c r="EU65" s="35"/>
      <c r="EV65" s="35"/>
    </row>
    <row r="66" spans="1:152" s="29" customFormat="1" ht="13.5" x14ac:dyDescent="0.3">
      <c r="A66" s="29" t="s">
        <v>201</v>
      </c>
      <c r="B66" s="29" t="s">
        <v>202</v>
      </c>
      <c r="C66" s="29" t="s">
        <v>203</v>
      </c>
      <c r="D66" s="29" t="s">
        <v>204</v>
      </c>
      <c r="E66" s="29" t="s">
        <v>205</v>
      </c>
      <c r="F66" s="29" t="s">
        <v>206</v>
      </c>
      <c r="N66" s="35">
        <v>9.6137000000000004E-7</v>
      </c>
      <c r="O66" s="35">
        <v>1.1815687000499999</v>
      </c>
      <c r="P66" s="35">
        <v>117.31986822019999</v>
      </c>
      <c r="Q66" s="29">
        <f t="shared" si="92"/>
        <v>-9.5994118820758176E-7</v>
      </c>
      <c r="R66" s="29">
        <f t="shared" si="93"/>
        <v>-9.5994075044135173E-7</v>
      </c>
      <c r="S66" s="29">
        <f t="shared" si="94"/>
        <v>-9.5994075044037828E-7</v>
      </c>
      <c r="T66" s="29">
        <f t="shared" si="95"/>
        <v>-9.5994075044037828E-7</v>
      </c>
      <c r="V66" s="35">
        <v>1.7702999999999999E-7</v>
      </c>
      <c r="W66" s="35">
        <v>5.9552704903900002</v>
      </c>
      <c r="X66" s="35">
        <v>5.4166259714000002</v>
      </c>
      <c r="Y66" s="29">
        <f t="shared" si="96"/>
        <v>1.7195854744313263E-7</v>
      </c>
      <c r="Z66" s="29">
        <f t="shared" si="97"/>
        <v>1.7195853121561663E-7</v>
      </c>
      <c r="AA66" s="29">
        <f t="shared" si="98"/>
        <v>1.7195853121558058E-7</v>
      </c>
      <c r="AB66" s="29">
        <f t="shared" si="99"/>
        <v>1.7195853121558058E-7</v>
      </c>
      <c r="AD66" s="35">
        <v>4.3919999999999999E-8</v>
      </c>
      <c r="AE66" s="35">
        <v>2.2732530366699999</v>
      </c>
      <c r="AF66" s="35">
        <v>1368.6602528450001</v>
      </c>
      <c r="AG66" s="29">
        <f t="shared" si="100"/>
        <v>3.5492408796810129E-8</v>
      </c>
      <c r="AH66" s="29">
        <f t="shared" si="101"/>
        <v>3.5489887222974954E-8</v>
      </c>
      <c r="AI66" s="29">
        <f t="shared" si="102"/>
        <v>3.5489887217368059E-8</v>
      </c>
      <c r="AJ66" s="29">
        <f t="shared" si="103"/>
        <v>3.5489887217368059E-8</v>
      </c>
      <c r="AL66" s="35">
        <v>4.8E-9</v>
      </c>
      <c r="AM66" s="35">
        <v>3.8675823598800001</v>
      </c>
      <c r="AN66" s="35">
        <v>1361.5467058442</v>
      </c>
      <c r="AO66" s="29">
        <f t="shared" si="104"/>
        <v>3.1717388220779486E-9</v>
      </c>
      <c r="AP66" s="29">
        <f t="shared" si="105"/>
        <v>3.1720881261566142E-9</v>
      </c>
      <c r="AQ66" s="29">
        <f t="shared" si="106"/>
        <v>3.1720881269332445E-9</v>
      </c>
      <c r="AR66" s="29">
        <f t="shared" si="107"/>
        <v>3.1720881269332445E-9</v>
      </c>
      <c r="AT66" s="35"/>
      <c r="AU66" s="35"/>
      <c r="AV66" s="35"/>
      <c r="BB66" s="35"/>
      <c r="BC66" s="35"/>
      <c r="BD66" s="35"/>
      <c r="BJ66" s="35">
        <v>4.709E-8</v>
      </c>
      <c r="BK66" s="35">
        <v>1.8406764520400001</v>
      </c>
      <c r="BL66" s="35">
        <v>984.60033162189995</v>
      </c>
      <c r="BM66" s="29">
        <f t="shared" si="108"/>
        <v>2.4761407631136776E-8</v>
      </c>
      <c r="BN66" s="29">
        <f t="shared" si="109"/>
        <v>2.4758599167618091E-8</v>
      </c>
      <c r="BO66" s="29">
        <f t="shared" si="110"/>
        <v>2.4758599161373506E-8</v>
      </c>
      <c r="BP66" s="29">
        <f t="shared" si="111"/>
        <v>2.4758599161373506E-8</v>
      </c>
      <c r="BR66" s="35">
        <v>1.359E-8</v>
      </c>
      <c r="BS66" s="35">
        <v>5.1651198086400001</v>
      </c>
      <c r="BT66" s="35">
        <v>838.96928775039999</v>
      </c>
      <c r="BU66" s="29">
        <f t="shared" si="112"/>
        <v>1.3567160066755886E-8</v>
      </c>
      <c r="BV66" s="29">
        <f t="shared" si="113"/>
        <v>1.3567112989605493E-8</v>
      </c>
      <c r="BW66" s="29">
        <f t="shared" si="114"/>
        <v>1.3567112989500763E-8</v>
      </c>
      <c r="BX66" s="29">
        <f t="shared" si="115"/>
        <v>1.3567112989500763E-8</v>
      </c>
      <c r="BZ66" s="35">
        <v>2.3800000000000001E-9</v>
      </c>
      <c r="CA66" s="35">
        <v>2.5664373768400002</v>
      </c>
      <c r="CB66" s="35">
        <v>539.98590583309999</v>
      </c>
      <c r="CC66" s="29">
        <f t="shared" si="116"/>
        <v>7.9652057332851255E-10</v>
      </c>
      <c r="CD66" s="29">
        <f t="shared" si="117"/>
        <v>7.9643433138738213E-10</v>
      </c>
      <c r="CE66" s="29">
        <f t="shared" si="118"/>
        <v>7.9643433119562471E-10</v>
      </c>
      <c r="CF66" s="29">
        <f t="shared" si="119"/>
        <v>7.9643433119562471E-10</v>
      </c>
      <c r="CH66" s="35"/>
      <c r="CI66" s="35"/>
      <c r="CJ66" s="35"/>
      <c r="CP66" s="35"/>
      <c r="CQ66" s="35"/>
      <c r="CR66" s="35"/>
      <c r="CX66" s="35"/>
      <c r="CY66" s="35"/>
      <c r="CZ66" s="35"/>
      <c r="DF66" s="35">
        <v>2.3903600000000002E-6</v>
      </c>
      <c r="DG66" s="35">
        <v>3.57397189838</v>
      </c>
      <c r="DH66" s="35">
        <v>835.03713448730002</v>
      </c>
      <c r="DI66" s="29">
        <f t="shared" si="120"/>
        <v>-3.3876935241815665E-7</v>
      </c>
      <c r="DJ66" s="29">
        <f t="shared" si="121"/>
        <v>-3.389100583608281E-7</v>
      </c>
      <c r="DK66" s="29">
        <f t="shared" si="122"/>
        <v>-3.3891005867367512E-7</v>
      </c>
      <c r="DL66" s="29">
        <f t="shared" si="123"/>
        <v>-3.3891005867367512E-7</v>
      </c>
      <c r="DN66" s="35">
        <v>3.6296000000000002E-7</v>
      </c>
      <c r="DO66" s="35">
        <v>3.8499528439300001</v>
      </c>
      <c r="DP66" s="35">
        <v>1574.8458012822</v>
      </c>
      <c r="DQ66" s="29">
        <f t="shared" si="124"/>
        <v>-1.4690514055240072E-7</v>
      </c>
      <c r="DR66" s="29">
        <f t="shared" si="125"/>
        <v>-1.4694236155102855E-7</v>
      </c>
      <c r="DS66" s="29">
        <f t="shared" si="126"/>
        <v>-1.4694236163378561E-7</v>
      </c>
      <c r="DT66" s="29">
        <f t="shared" si="127"/>
        <v>-1.4694236163378561E-7</v>
      </c>
      <c r="DV66" s="35">
        <v>7.4509999999999997E-8</v>
      </c>
      <c r="DW66" s="35">
        <v>0.88421084941999994</v>
      </c>
      <c r="DX66" s="35">
        <v>88.865680217000005</v>
      </c>
      <c r="DY66" s="29">
        <f t="shared" si="128"/>
        <v>-5.1156370218184825E-8</v>
      </c>
      <c r="DZ66" s="29">
        <f t="shared" si="129"/>
        <v>-5.1156027392633914E-8</v>
      </c>
      <c r="EA66" s="29">
        <f t="shared" si="130"/>
        <v>-5.1156027391871657E-8</v>
      </c>
      <c r="EB66" s="29">
        <f t="shared" si="131"/>
        <v>-5.1156027391871657E-8</v>
      </c>
      <c r="ED66" s="35">
        <v>9.8299999999999993E-9</v>
      </c>
      <c r="EE66" s="35">
        <v>4.1719808135100003</v>
      </c>
      <c r="EF66" s="35">
        <v>2627.1141844705999</v>
      </c>
      <c r="EG66" s="29">
        <f t="shared" si="132"/>
        <v>-9.4400929367083866E-9</v>
      </c>
      <c r="EH66" s="29">
        <f t="shared" si="133"/>
        <v>-9.4395799662311148E-9</v>
      </c>
      <c r="EI66" s="29">
        <f t="shared" si="134"/>
        <v>-9.4395799650901812E-9</v>
      </c>
      <c r="EJ66" s="29">
        <f t="shared" si="135"/>
        <v>-9.4395799650901812E-9</v>
      </c>
      <c r="EL66" s="35"/>
      <c r="EM66" s="35"/>
      <c r="EN66" s="35"/>
      <c r="ET66" s="35"/>
      <c r="EU66" s="35"/>
      <c r="EV66" s="35"/>
    </row>
    <row r="67" spans="1:152" s="29" customFormat="1" ht="13.5" x14ac:dyDescent="0.3">
      <c r="A67" s="29">
        <f>SUM(S1:S760)</f>
        <v>0.64186033598497683</v>
      </c>
      <c r="B67" s="29">
        <f>SUM(AA1:AA369)</f>
        <v>529.94157377564511</v>
      </c>
      <c r="C67" s="29">
        <f>SUM(AI1:AI191)</f>
        <v>3.879259536849155E-4</v>
      </c>
      <c r="D67" s="29">
        <f>SUM(AQ1:AQ109)</f>
        <v>-6.8524879377912472E-5</v>
      </c>
      <c r="E67" s="29">
        <f>SUM(AY1:AY45)</f>
        <v>3.1921507297973884E-6</v>
      </c>
      <c r="F67" s="29">
        <f>SUM(BG1:BG10)</f>
        <v>3.4669739286405944E-7</v>
      </c>
      <c r="N67" s="35">
        <v>9.1757999999999999E-7</v>
      </c>
      <c r="O67" s="35">
        <v>0.85756633460999998</v>
      </c>
      <c r="P67" s="35">
        <v>1272.6810256271999</v>
      </c>
      <c r="Q67" s="29">
        <f t="shared" si="92"/>
        <v>-8.2104366662011627E-7</v>
      </c>
      <c r="R67" s="29">
        <f t="shared" si="93"/>
        <v>-8.2100653376995871E-7</v>
      </c>
      <c r="S67" s="29">
        <f t="shared" si="94"/>
        <v>-8.2100653368738845E-7</v>
      </c>
      <c r="T67" s="29">
        <f t="shared" si="95"/>
        <v>-8.2100653368738845E-7</v>
      </c>
      <c r="V67" s="35">
        <v>1.723E-7</v>
      </c>
      <c r="W67" s="35">
        <v>2.76395560958</v>
      </c>
      <c r="X67" s="35">
        <v>853.19638175199998</v>
      </c>
      <c r="Y67" s="29">
        <f t="shared" si="96"/>
        <v>-1.0526908335771096E-7</v>
      </c>
      <c r="Z67" s="29">
        <f t="shared" si="97"/>
        <v>-1.0527737065716159E-7</v>
      </c>
      <c r="AA67" s="29">
        <f t="shared" si="98"/>
        <v>-1.0527737067558764E-7</v>
      </c>
      <c r="AB67" s="29">
        <f t="shared" si="99"/>
        <v>-1.0527737067558764E-7</v>
      </c>
      <c r="AD67" s="35">
        <v>3.4819999999999997E-8</v>
      </c>
      <c r="AE67" s="35">
        <v>1.53983001273</v>
      </c>
      <c r="AF67" s="35">
        <v>519.39602435610004</v>
      </c>
      <c r="AG67" s="29">
        <f t="shared" si="100"/>
        <v>-2.9666179705446758E-8</v>
      </c>
      <c r="AH67" s="29">
        <f t="shared" si="101"/>
        <v>-2.9666853976624197E-8</v>
      </c>
      <c r="AI67" s="29">
        <f t="shared" si="102"/>
        <v>-2.9666853978123349E-8</v>
      </c>
      <c r="AJ67" s="29">
        <f t="shared" si="103"/>
        <v>-2.9666853978123349E-8</v>
      </c>
      <c r="AL67" s="35">
        <v>3.8300000000000002E-9</v>
      </c>
      <c r="AM67" s="35">
        <v>0.24287136454</v>
      </c>
      <c r="AN67" s="35">
        <v>611.4430983108</v>
      </c>
      <c r="AO67" s="29">
        <f t="shared" si="104"/>
        <v>-2.8047475216024792E-9</v>
      </c>
      <c r="AP67" s="29">
        <f t="shared" si="105"/>
        <v>-2.8048610813917264E-9</v>
      </c>
      <c r="AQ67" s="29">
        <f t="shared" si="106"/>
        <v>-2.8048610816442151E-9</v>
      </c>
      <c r="AR67" s="29">
        <f t="shared" si="107"/>
        <v>-2.8048610816442151E-9</v>
      </c>
      <c r="AT67" s="35"/>
      <c r="AU67" s="35"/>
      <c r="AV67" s="35"/>
      <c r="BB67" s="35"/>
      <c r="BC67" s="35"/>
      <c r="BD67" s="35"/>
      <c r="BJ67" s="35">
        <v>3.9739999999999997E-8</v>
      </c>
      <c r="BK67" s="35">
        <v>1.3360802924599999</v>
      </c>
      <c r="BL67" s="35">
        <v>2125.8774073792001</v>
      </c>
      <c r="BM67" s="29">
        <f t="shared" si="108"/>
        <v>-1.0368258458647549E-8</v>
      </c>
      <c r="BN67" s="29">
        <f t="shared" si="109"/>
        <v>-1.0374066101727233E-8</v>
      </c>
      <c r="BO67" s="29">
        <f t="shared" si="110"/>
        <v>-1.037406611463983E-8</v>
      </c>
      <c r="BP67" s="29">
        <f t="shared" si="111"/>
        <v>-1.037406611463983E-8</v>
      </c>
      <c r="BR67" s="35">
        <v>1.165E-8</v>
      </c>
      <c r="BS67" s="35">
        <v>5.6627574088100001</v>
      </c>
      <c r="BT67" s="35">
        <v>508.35032409220003</v>
      </c>
      <c r="BU67" s="29">
        <f t="shared" si="112"/>
        <v>2.5177747755301135E-9</v>
      </c>
      <c r="BV67" s="29">
        <f t="shared" si="113"/>
        <v>2.5181865425678328E-9</v>
      </c>
      <c r="BW67" s="29">
        <f t="shared" si="114"/>
        <v>2.5181865434833765E-9</v>
      </c>
      <c r="BX67" s="29">
        <f t="shared" si="115"/>
        <v>2.5181865434833765E-9</v>
      </c>
      <c r="BZ67" s="35">
        <v>2.4800000000000001E-9</v>
      </c>
      <c r="CA67" s="35">
        <v>2.9699777816699999</v>
      </c>
      <c r="CB67" s="35">
        <v>2648.4548254729998</v>
      </c>
      <c r="CC67" s="29">
        <f t="shared" si="116"/>
        <v>-1.0401710167003899E-9</v>
      </c>
      <c r="CD67" s="29">
        <f t="shared" si="117"/>
        <v>-1.0397463972243904E-9</v>
      </c>
      <c r="CE67" s="29">
        <f t="shared" si="118"/>
        <v>-1.039746396280221E-9</v>
      </c>
      <c r="CF67" s="29">
        <f t="shared" si="119"/>
        <v>-1.039746396280221E-9</v>
      </c>
      <c r="CH67" s="35"/>
      <c r="CI67" s="35"/>
      <c r="CJ67" s="35"/>
      <c r="CP67" s="35"/>
      <c r="CQ67" s="35"/>
      <c r="CR67" s="35"/>
      <c r="CX67" s="35"/>
      <c r="CY67" s="35"/>
      <c r="CZ67" s="35"/>
      <c r="DF67" s="35">
        <v>1.97073E-6</v>
      </c>
      <c r="DG67" s="35">
        <v>5.92859096863</v>
      </c>
      <c r="DH67" s="35">
        <v>453.42489381899998</v>
      </c>
      <c r="DI67" s="29">
        <f t="shared" si="120"/>
        <v>1.4728664170298022E-6</v>
      </c>
      <c r="DJ67" s="29">
        <f t="shared" si="121"/>
        <v>1.4729086945845805E-6</v>
      </c>
      <c r="DK67" s="29">
        <f t="shared" si="122"/>
        <v>1.4729086946785806E-6</v>
      </c>
      <c r="DL67" s="29">
        <f t="shared" si="123"/>
        <v>1.4729086946785806E-6</v>
      </c>
      <c r="DN67" s="35">
        <v>2.9331999999999998E-7</v>
      </c>
      <c r="DO67" s="35">
        <v>5.1661925778600004</v>
      </c>
      <c r="DP67" s="35">
        <v>3.9321532631</v>
      </c>
      <c r="DQ67" s="29">
        <f t="shared" si="124"/>
        <v>1.4515118946195075E-7</v>
      </c>
      <c r="DR67" s="29">
        <f t="shared" si="125"/>
        <v>1.4515111808952046E-7</v>
      </c>
      <c r="DS67" s="29">
        <f t="shared" si="126"/>
        <v>1.4515111808936177E-7</v>
      </c>
      <c r="DT67" s="29">
        <f t="shared" si="127"/>
        <v>1.4515111808936177E-7</v>
      </c>
      <c r="DV67" s="35">
        <v>7.3199999999999994E-8</v>
      </c>
      <c r="DW67" s="35">
        <v>0.89341249264</v>
      </c>
      <c r="DX67" s="35">
        <v>721.64941953020002</v>
      </c>
      <c r="DY67" s="29">
        <f t="shared" si="128"/>
        <v>7.3115702957900026E-8</v>
      </c>
      <c r="DZ67" s="29">
        <f t="shared" si="129"/>
        <v>7.3115883341314524E-8</v>
      </c>
      <c r="EA67" s="29">
        <f t="shared" si="130"/>
        <v>7.3115883341715382E-8</v>
      </c>
      <c r="EB67" s="29">
        <f t="shared" si="131"/>
        <v>7.3115883341715382E-8</v>
      </c>
      <c r="ED67" s="35">
        <v>1.084E-8</v>
      </c>
      <c r="EE67" s="35">
        <v>1.07011164067</v>
      </c>
      <c r="EF67" s="35">
        <v>227.52618943959999</v>
      </c>
      <c r="EG67" s="29">
        <f t="shared" si="132"/>
        <v>5.7619112981140429E-10</v>
      </c>
      <c r="EH67" s="29">
        <f t="shared" si="133"/>
        <v>5.7601574274715159E-10</v>
      </c>
      <c r="EI67" s="29">
        <f t="shared" si="134"/>
        <v>5.7601574235718794E-10</v>
      </c>
      <c r="EJ67" s="29">
        <f t="shared" si="135"/>
        <v>5.7601574235718794E-10</v>
      </c>
      <c r="EL67" s="35"/>
      <c r="EM67" s="35"/>
      <c r="EN67" s="35"/>
      <c r="ET67" s="35"/>
      <c r="EU67" s="35"/>
      <c r="EV67" s="35"/>
    </row>
    <row r="68" spans="1:152" s="29" customFormat="1" ht="13.5" x14ac:dyDescent="0.3">
      <c r="N68" s="35">
        <v>8.7695000000000003E-7</v>
      </c>
      <c r="O68" s="35">
        <v>1.2173814081300001</v>
      </c>
      <c r="P68" s="35">
        <v>453.42489381899998</v>
      </c>
      <c r="Q68" s="29">
        <f t="shared" si="92"/>
        <v>-5.8342428180736204E-7</v>
      </c>
      <c r="R68" s="29">
        <f t="shared" si="93"/>
        <v>-5.834031411805464E-7</v>
      </c>
      <c r="S68" s="29">
        <f t="shared" si="94"/>
        <v>-5.8340314113354052E-7</v>
      </c>
      <c r="T68" s="29">
        <f t="shared" si="95"/>
        <v>-5.8340314113354052E-7</v>
      </c>
      <c r="V68" s="35">
        <v>1.7452999999999999E-7</v>
      </c>
      <c r="W68" s="35">
        <v>0.70749901224</v>
      </c>
      <c r="X68" s="35">
        <v>1471.7530270636</v>
      </c>
      <c r="Y68" s="29">
        <f t="shared" si="96"/>
        <v>1.5135773930810406E-7</v>
      </c>
      <c r="Z68" s="29">
        <f t="shared" si="97"/>
        <v>1.5134863087081697E-7</v>
      </c>
      <c r="AA68" s="29">
        <f t="shared" si="98"/>
        <v>1.5134863085056308E-7</v>
      </c>
      <c r="AB68" s="29">
        <f t="shared" si="99"/>
        <v>1.5134863085056308E-7</v>
      </c>
      <c r="AD68" s="35">
        <v>2.7450000000000001E-8</v>
      </c>
      <c r="AE68" s="35">
        <v>2.0968531562699999</v>
      </c>
      <c r="AF68" s="35">
        <v>1478.8665740644001</v>
      </c>
      <c r="AG68" s="29">
        <f t="shared" si="100"/>
        <v>1.5205629793236196E-8</v>
      </c>
      <c r="AH68" s="29">
        <f t="shared" si="101"/>
        <v>1.5208036489402125E-8</v>
      </c>
      <c r="AI68" s="29">
        <f t="shared" si="102"/>
        <v>1.5208036494753157E-8</v>
      </c>
      <c r="AJ68" s="29">
        <f t="shared" si="103"/>
        <v>1.5208036494753157E-8</v>
      </c>
      <c r="AL68" s="35">
        <v>4.3400000000000003E-9</v>
      </c>
      <c r="AM68" s="35">
        <v>2.9546175554</v>
      </c>
      <c r="AN68" s="35">
        <v>1038.0412891868</v>
      </c>
      <c r="AO68" s="29">
        <f t="shared" si="104"/>
        <v>2.4719126297343786E-9</v>
      </c>
      <c r="AP68" s="29">
        <f t="shared" si="105"/>
        <v>2.472176316125188E-9</v>
      </c>
      <c r="AQ68" s="29">
        <f t="shared" si="106"/>
        <v>2.472176316711468E-9</v>
      </c>
      <c r="AR68" s="29">
        <f t="shared" si="107"/>
        <v>2.472176316711468E-9</v>
      </c>
      <c r="AT68" s="35"/>
      <c r="AU68" s="35"/>
      <c r="AV68" s="35"/>
      <c r="BB68" s="35"/>
      <c r="BC68" s="35"/>
      <c r="BD68" s="35"/>
      <c r="BJ68" s="35">
        <v>3.7620000000000002E-8</v>
      </c>
      <c r="BK68" s="35">
        <v>3.58647039394</v>
      </c>
      <c r="BL68" s="35">
        <v>529.73914920439995</v>
      </c>
      <c r="BM68" s="29">
        <f t="shared" si="108"/>
        <v>3.4992834084834546E-8</v>
      </c>
      <c r="BN68" s="29">
        <f t="shared" si="109"/>
        <v>3.4992313028894223E-8</v>
      </c>
      <c r="BO68" s="29">
        <f t="shared" si="110"/>
        <v>3.4992313027735628E-8</v>
      </c>
      <c r="BP68" s="29">
        <f t="shared" si="111"/>
        <v>3.4992313027735628E-8</v>
      </c>
      <c r="BR68" s="35">
        <v>1.092E-8</v>
      </c>
      <c r="BS68" s="35">
        <v>4.6879755740600002</v>
      </c>
      <c r="BT68" s="35">
        <v>1699.2792165031999</v>
      </c>
      <c r="BU68" s="29">
        <f t="shared" si="112"/>
        <v>7.02844096485803E-9</v>
      </c>
      <c r="BV68" s="29">
        <f t="shared" si="113"/>
        <v>7.0294522390111651E-9</v>
      </c>
      <c r="BW68" s="29">
        <f t="shared" si="114"/>
        <v>7.0294522412595504E-9</v>
      </c>
      <c r="BX68" s="29">
        <f t="shared" si="115"/>
        <v>7.0294522412595504E-9</v>
      </c>
      <c r="BZ68" s="35">
        <v>2.09E-9</v>
      </c>
      <c r="CA68" s="35">
        <v>5.8248169085099999</v>
      </c>
      <c r="CB68" s="35">
        <v>1471.7530270636</v>
      </c>
      <c r="CC68" s="29">
        <f t="shared" si="116"/>
        <v>-2.4242520736001567E-10</v>
      </c>
      <c r="CD68" s="29">
        <f t="shared" si="117"/>
        <v>-2.4264277196415384E-10</v>
      </c>
      <c r="CE68" s="29">
        <f t="shared" si="118"/>
        <v>-2.4264277244789232E-10</v>
      </c>
      <c r="CF68" s="29">
        <f t="shared" si="119"/>
        <v>-2.4264277244789232E-10</v>
      </c>
      <c r="CH68" s="35"/>
      <c r="CI68" s="35"/>
      <c r="CJ68" s="35"/>
      <c r="CP68" s="35"/>
      <c r="CQ68" s="35"/>
      <c r="CR68" s="35"/>
      <c r="CX68" s="35"/>
      <c r="CY68" s="35"/>
      <c r="CZ68" s="35"/>
      <c r="DF68" s="35">
        <v>1.3943999999999999E-6</v>
      </c>
      <c r="DG68" s="35">
        <v>3.63960322318</v>
      </c>
      <c r="DH68" s="35">
        <v>1788.1448967202</v>
      </c>
      <c r="DI68" s="29">
        <f t="shared" si="120"/>
        <v>4.1774087043672496E-7</v>
      </c>
      <c r="DJ68" s="29">
        <f t="shared" si="121"/>
        <v>4.1791027011955578E-7</v>
      </c>
      <c r="DK68" s="29">
        <f t="shared" si="122"/>
        <v>4.1791027049619448E-7</v>
      </c>
      <c r="DL68" s="29">
        <f t="shared" si="123"/>
        <v>4.1791027049619448E-7</v>
      </c>
      <c r="DN68" s="35">
        <v>2.5180000000000002E-7</v>
      </c>
      <c r="DO68" s="35">
        <v>4.3377772736200004</v>
      </c>
      <c r="DP68" s="35">
        <v>519.39602435610004</v>
      </c>
      <c r="DQ68" s="29">
        <f t="shared" si="124"/>
        <v>2.4640473120640969E-7</v>
      </c>
      <c r="DR68" s="29">
        <f t="shared" si="125"/>
        <v>2.4640664864736199E-7</v>
      </c>
      <c r="DS68" s="29">
        <f t="shared" si="126"/>
        <v>2.4640664865162489E-7</v>
      </c>
      <c r="DT68" s="29">
        <f t="shared" si="127"/>
        <v>2.4640664865162489E-7</v>
      </c>
      <c r="DV68" s="35">
        <v>9.1349999999999994E-8</v>
      </c>
      <c r="DW68" s="35">
        <v>1.5121084093899999</v>
      </c>
      <c r="DX68" s="35">
        <v>1148.2476104062</v>
      </c>
      <c r="DY68" s="29">
        <f t="shared" si="128"/>
        <v>2.335418350769751E-8</v>
      </c>
      <c r="DZ68" s="29">
        <f t="shared" si="129"/>
        <v>2.336140476241368E-8</v>
      </c>
      <c r="EA68" s="29">
        <f t="shared" si="130"/>
        <v>2.3361404778469752E-8</v>
      </c>
      <c r="EB68" s="29">
        <f t="shared" si="131"/>
        <v>2.3361404778469752E-8</v>
      </c>
      <c r="ED68" s="35">
        <v>8.9199999999999998E-9</v>
      </c>
      <c r="EE68" s="35">
        <v>2.9254328676100001</v>
      </c>
      <c r="EF68" s="35">
        <v>1368.6602528450001</v>
      </c>
      <c r="EG68" s="29">
        <f t="shared" si="132"/>
        <v>8.9177765510820382E-9</v>
      </c>
      <c r="EH68" s="29">
        <f t="shared" si="133"/>
        <v>8.9177959189553172E-9</v>
      </c>
      <c r="EI68" s="29">
        <f t="shared" si="134"/>
        <v>8.9177959189982859E-9</v>
      </c>
      <c r="EJ68" s="29">
        <f t="shared" si="135"/>
        <v>8.9177959189982859E-9</v>
      </c>
      <c r="EL68" s="35"/>
      <c r="EM68" s="35"/>
      <c r="EN68" s="35"/>
      <c r="ET68" s="35"/>
      <c r="EU68" s="35"/>
      <c r="EV68" s="35"/>
    </row>
    <row r="69" spans="1:152" s="29" customFormat="1" ht="13.5" x14ac:dyDescent="0.3">
      <c r="A69" s="29" t="s">
        <v>207</v>
      </c>
      <c r="B69" s="29" t="s">
        <v>208</v>
      </c>
      <c r="C69" s="29" t="s">
        <v>209</v>
      </c>
      <c r="D69" s="29" t="s">
        <v>210</v>
      </c>
      <c r="E69" s="29" t="s">
        <v>211</v>
      </c>
      <c r="F69" s="29" t="s">
        <v>212</v>
      </c>
      <c r="N69" s="35">
        <v>6.8507000000000003E-7</v>
      </c>
      <c r="O69" s="35">
        <v>2.3524295947799998</v>
      </c>
      <c r="P69" s="35">
        <v>2.9207613067999998</v>
      </c>
      <c r="Q69" s="29">
        <f t="shared" si="92"/>
        <v>-5.0510536291080543E-7</v>
      </c>
      <c r="R69" s="29">
        <f t="shared" si="93"/>
        <v>-5.0510526665071483E-7</v>
      </c>
      <c r="S69" s="29">
        <f t="shared" si="94"/>
        <v>-5.0510526665050085E-7</v>
      </c>
      <c r="T69" s="29">
        <f t="shared" si="95"/>
        <v>-5.0510526665050085E-7</v>
      </c>
      <c r="V69" s="35">
        <v>1.7508E-7</v>
      </c>
      <c r="W69" s="35">
        <v>0.49799925172999998</v>
      </c>
      <c r="X69" s="35">
        <v>1375.7737998458001</v>
      </c>
      <c r="Y69" s="29">
        <f t="shared" si="96"/>
        <v>-1.1528328226502775E-7</v>
      </c>
      <c r="Z69" s="29">
        <f t="shared" si="97"/>
        <v>-1.1529619115878846E-7</v>
      </c>
      <c r="AA69" s="29">
        <f t="shared" si="98"/>
        <v>-1.1529619118748959E-7</v>
      </c>
      <c r="AB69" s="29">
        <f t="shared" si="99"/>
        <v>-1.1529619118748959E-7</v>
      </c>
      <c r="AD69" s="35">
        <v>2.737E-8</v>
      </c>
      <c r="AE69" s="35">
        <v>1.0601723052400001</v>
      </c>
      <c r="AF69" s="35">
        <v>1574.8458012822</v>
      </c>
      <c r="AG69" s="29">
        <f t="shared" si="100"/>
        <v>1.7746431615987182E-9</v>
      </c>
      <c r="AH69" s="29">
        <f t="shared" si="101"/>
        <v>1.7777061651723218E-9</v>
      </c>
      <c r="AI69" s="29">
        <f t="shared" si="102"/>
        <v>1.7777061719828358E-9</v>
      </c>
      <c r="AJ69" s="29">
        <f t="shared" si="103"/>
        <v>1.7777061719828358E-9</v>
      </c>
      <c r="AL69" s="35">
        <v>3.77E-9</v>
      </c>
      <c r="AM69" s="35">
        <v>1.4295764821500001</v>
      </c>
      <c r="AN69" s="35">
        <v>124.433415221</v>
      </c>
      <c r="AO69" s="29">
        <f t="shared" si="104"/>
        <v>-3.5914248068823146E-9</v>
      </c>
      <c r="AP69" s="29">
        <f t="shared" si="105"/>
        <v>-3.5914349664115051E-9</v>
      </c>
      <c r="AQ69" s="29">
        <f t="shared" si="106"/>
        <v>-3.5914349664340946E-9</v>
      </c>
      <c r="AR69" s="29">
        <f t="shared" si="107"/>
        <v>-3.5914349664340946E-9</v>
      </c>
      <c r="AT69" s="35"/>
      <c r="AU69" s="35"/>
      <c r="AV69" s="35"/>
      <c r="BB69" s="35"/>
      <c r="BC69" s="35"/>
      <c r="BD69" s="35"/>
      <c r="BJ69" s="35">
        <v>4.7309999999999998E-8</v>
      </c>
      <c r="BK69" s="35">
        <v>6.1637735084100003</v>
      </c>
      <c r="BL69" s="35">
        <v>532.13864564940002</v>
      </c>
      <c r="BM69" s="29">
        <f t="shared" si="108"/>
        <v>-2.936203734053972E-8</v>
      </c>
      <c r="BN69" s="29">
        <f t="shared" si="109"/>
        <v>-2.9360631589291769E-8</v>
      </c>
      <c r="BO69" s="29">
        <f t="shared" si="110"/>
        <v>-2.9360631586166118E-8</v>
      </c>
      <c r="BP69" s="29">
        <f t="shared" si="111"/>
        <v>-2.9360631586166118E-8</v>
      </c>
      <c r="BR69" s="35">
        <v>1.438E-8</v>
      </c>
      <c r="BS69" s="35">
        <v>5.7810567927900003</v>
      </c>
      <c r="BT69" s="35">
        <v>1056.2005364515001</v>
      </c>
      <c r="BU69" s="29">
        <f t="shared" si="112"/>
        <v>-8.4275643256627652E-9</v>
      </c>
      <c r="BV69" s="29">
        <f t="shared" si="113"/>
        <v>-8.4284406653171037E-9</v>
      </c>
      <c r="BW69" s="29">
        <f t="shared" si="114"/>
        <v>-8.4284406672655409E-9</v>
      </c>
      <c r="BX69" s="29">
        <f t="shared" si="115"/>
        <v>-8.4284406672655409E-9</v>
      </c>
      <c r="BZ69" s="35">
        <v>2.0500000000000002E-9</v>
      </c>
      <c r="CA69" s="35">
        <v>1.2020200246899999</v>
      </c>
      <c r="CB69" s="35">
        <v>1056.2005364515001</v>
      </c>
      <c r="CC69" s="29">
        <f t="shared" si="116"/>
        <v>1.8060377191312989E-9</v>
      </c>
      <c r="CD69" s="29">
        <f t="shared" si="117"/>
        <v>1.8059647633256099E-9</v>
      </c>
      <c r="CE69" s="29">
        <f t="shared" si="118"/>
        <v>1.8059647631633857E-9</v>
      </c>
      <c r="CF69" s="29">
        <f t="shared" si="119"/>
        <v>1.8059647631633857E-9</v>
      </c>
      <c r="CH69" s="35"/>
      <c r="CI69" s="35"/>
      <c r="CJ69" s="35"/>
      <c r="CP69" s="35"/>
      <c r="CQ69" s="35"/>
      <c r="CR69" s="35"/>
      <c r="CX69" s="35"/>
      <c r="CY69" s="35"/>
      <c r="CZ69" s="35"/>
      <c r="DF69" s="35">
        <v>1.91373E-6</v>
      </c>
      <c r="DG69" s="35">
        <v>6.2825131186999998</v>
      </c>
      <c r="DH69" s="35">
        <v>983.11585891360005</v>
      </c>
      <c r="DI69" s="29">
        <f t="shared" si="120"/>
        <v>-1.8498861060949573E-6</v>
      </c>
      <c r="DJ69" s="29">
        <f t="shared" si="121"/>
        <v>-1.8499204192579973E-6</v>
      </c>
      <c r="DK69" s="29">
        <f t="shared" si="122"/>
        <v>-1.8499204193342808E-6</v>
      </c>
      <c r="DL69" s="29">
        <f t="shared" si="123"/>
        <v>-1.8499204193342808E-6</v>
      </c>
      <c r="DN69" s="35">
        <v>2.4778000000000001E-7</v>
      </c>
      <c r="DO69" s="35">
        <v>2.7290789741000001</v>
      </c>
      <c r="DP69" s="35">
        <v>405.2575498736</v>
      </c>
      <c r="DQ69" s="29">
        <f t="shared" si="124"/>
        <v>-2.4618437603701136E-7</v>
      </c>
      <c r="DR69" s="29">
        <f t="shared" si="125"/>
        <v>-2.4618356572880553E-7</v>
      </c>
      <c r="DS69" s="29">
        <f t="shared" si="126"/>
        <v>-2.4618356572700363E-7</v>
      </c>
      <c r="DT69" s="29">
        <f t="shared" si="127"/>
        <v>-2.4618356572700363E-7</v>
      </c>
      <c r="DV69" s="35">
        <v>6.1099999999999998E-8</v>
      </c>
      <c r="DW69" s="35">
        <v>2.5008000512800002</v>
      </c>
      <c r="DX69" s="35">
        <v>3.1813937377000001</v>
      </c>
      <c r="DY69" s="29">
        <f t="shared" si="128"/>
        <v>-5.0800345193825503E-8</v>
      </c>
      <c r="DZ69" s="29">
        <f t="shared" si="129"/>
        <v>-5.080033750259853E-8</v>
      </c>
      <c r="EA69" s="29">
        <f t="shared" si="130"/>
        <v>-5.0800337502581437E-8</v>
      </c>
      <c r="EB69" s="29">
        <f t="shared" si="131"/>
        <v>-5.0800337502581437E-8</v>
      </c>
      <c r="ED69" s="35">
        <v>8.2299999999999999E-9</v>
      </c>
      <c r="EE69" s="35">
        <v>4.8655919695499996</v>
      </c>
      <c r="EF69" s="35">
        <v>611.4430983108</v>
      </c>
      <c r="EG69" s="29">
        <f t="shared" si="132"/>
        <v>-5.0421789923101516E-9</v>
      </c>
      <c r="EH69" s="29">
        <f t="shared" si="133"/>
        <v>-5.0418957666877497E-9</v>
      </c>
      <c r="EI69" s="29">
        <f t="shared" si="134"/>
        <v>-5.0418957660579998E-9</v>
      </c>
      <c r="EJ69" s="29">
        <f t="shared" si="135"/>
        <v>-5.0418957660579998E-9</v>
      </c>
      <c r="EL69" s="35"/>
      <c r="EM69" s="35"/>
      <c r="EN69" s="35"/>
      <c r="ET69" s="35"/>
      <c r="EU69" s="35"/>
      <c r="EV69" s="35"/>
    </row>
    <row r="70" spans="1:152" s="29" customFormat="1" ht="13.5" x14ac:dyDescent="0.3">
      <c r="A70" s="29">
        <f>SUM(BO1:BO249)</f>
        <v>2.1279054294328345E-2</v>
      </c>
      <c r="B70" s="29">
        <f>SUM(BW1:BW141)</f>
        <v>-3.1379796234801041E-4</v>
      </c>
      <c r="C70" s="29">
        <f>SUM(CE1:CE81)</f>
        <v>-7.533769437398202E-5</v>
      </c>
      <c r="D70" s="29">
        <f>SUM(CM1:CM42)</f>
        <v>1.9486206573014892E-6</v>
      </c>
      <c r="E70" s="29">
        <f>SUM(CU1:CU12)</f>
        <v>2.2125821033999622E-7</v>
      </c>
      <c r="F70" s="29">
        <f>SUM(DC1:DC5)</f>
        <v>-1.0745754133641527E-8</v>
      </c>
      <c r="N70" s="35">
        <v>6.6097999999999998E-7</v>
      </c>
      <c r="O70" s="35">
        <v>5.3438614946799996</v>
      </c>
      <c r="P70" s="35">
        <v>1471.7530270636</v>
      </c>
      <c r="Q70" s="29">
        <f t="shared" si="92"/>
        <v>-3.7169391561688147E-7</v>
      </c>
      <c r="R70" s="29">
        <f t="shared" si="93"/>
        <v>-3.7175119731965327E-7</v>
      </c>
      <c r="S70" s="29">
        <f t="shared" si="94"/>
        <v>-3.7175119744701108E-7</v>
      </c>
      <c r="T70" s="29">
        <f t="shared" si="95"/>
        <v>-3.7175119744701108E-7</v>
      </c>
      <c r="V70" s="35">
        <v>1.4368E-7</v>
      </c>
      <c r="W70" s="35">
        <v>0.91459831140000003</v>
      </c>
      <c r="X70" s="35">
        <v>18.159247264699999</v>
      </c>
      <c r="Y70" s="29">
        <f t="shared" si="96"/>
        <v>5.0783806769277709E-8</v>
      </c>
      <c r="Z70" s="29">
        <f t="shared" si="97"/>
        <v>5.0783980576240617E-8</v>
      </c>
      <c r="AA70" s="29">
        <f t="shared" si="98"/>
        <v>5.0783980576627076E-8</v>
      </c>
      <c r="AB70" s="29">
        <f t="shared" si="99"/>
        <v>5.0783980576627076E-8</v>
      </c>
      <c r="AD70" s="35">
        <v>2.8970000000000001E-8</v>
      </c>
      <c r="AE70" s="35">
        <v>2.0512845366499999</v>
      </c>
      <c r="AF70" s="35">
        <v>1361.5467058442</v>
      </c>
      <c r="AG70" s="29">
        <f t="shared" si="100"/>
        <v>1.6439816821012583E-8</v>
      </c>
      <c r="AH70" s="29">
        <f t="shared" si="101"/>
        <v>1.6437503948351477E-8</v>
      </c>
      <c r="AI70" s="29">
        <f t="shared" si="102"/>
        <v>1.643750394320864E-8</v>
      </c>
      <c r="AJ70" s="29">
        <f t="shared" si="103"/>
        <v>1.643750394320864E-8</v>
      </c>
      <c r="AL70" s="35">
        <v>3.9099999999999999E-9</v>
      </c>
      <c r="AM70" s="35">
        <v>4.0777032459200004</v>
      </c>
      <c r="AN70" s="35">
        <v>1471.7530270636</v>
      </c>
      <c r="AO70" s="29">
        <f t="shared" si="104"/>
        <v>-3.7438455390408204E-9</v>
      </c>
      <c r="AP70" s="29">
        <f t="shared" si="105"/>
        <v>-3.7437273281692853E-9</v>
      </c>
      <c r="AQ70" s="29">
        <f t="shared" si="106"/>
        <v>-3.7437273279064048E-9</v>
      </c>
      <c r="AR70" s="29">
        <f t="shared" si="107"/>
        <v>-3.7437273279064048E-9</v>
      </c>
      <c r="AT70" s="35"/>
      <c r="AU70" s="35"/>
      <c r="AV70" s="35"/>
      <c r="BB70" s="35"/>
      <c r="BC70" s="35"/>
      <c r="BD70" s="35"/>
      <c r="BJ70" s="35">
        <v>4.6660000000000002E-8</v>
      </c>
      <c r="BK70" s="35">
        <v>5.8876290580199999</v>
      </c>
      <c r="BL70" s="35">
        <v>639.89728631399998</v>
      </c>
      <c r="BM70" s="29">
        <f t="shared" si="108"/>
        <v>-3.9212176506973562E-8</v>
      </c>
      <c r="BN70" s="29">
        <f t="shared" si="109"/>
        <v>-3.9213328863678297E-8</v>
      </c>
      <c r="BO70" s="29">
        <f t="shared" si="110"/>
        <v>-3.9213328866240359E-8</v>
      </c>
      <c r="BP70" s="29">
        <f t="shared" si="111"/>
        <v>-3.9213328866240359E-8</v>
      </c>
      <c r="BR70" s="35">
        <v>1.083E-8</v>
      </c>
      <c r="BS70" s="35">
        <v>3.9988691792600002</v>
      </c>
      <c r="BT70" s="35">
        <v>1471.7530270636</v>
      </c>
      <c r="BU70" s="29">
        <f t="shared" si="112"/>
        <v>-1.0091588809151236E-8</v>
      </c>
      <c r="BV70" s="29">
        <f t="shared" si="113"/>
        <v>-1.0091176815127996E-8</v>
      </c>
      <c r="BW70" s="29">
        <f t="shared" si="114"/>
        <v>-1.0091176814211829E-8</v>
      </c>
      <c r="BX70" s="29">
        <f t="shared" si="115"/>
        <v>-1.0091176814211829E-8</v>
      </c>
      <c r="BZ70" s="35">
        <v>1.8800000000000001E-9</v>
      </c>
      <c r="CA70" s="35">
        <v>0.97113663101000003</v>
      </c>
      <c r="CB70" s="35">
        <v>1685.0521225016</v>
      </c>
      <c r="CC70" s="29">
        <f t="shared" si="116"/>
        <v>-1.8760001652908449E-9</v>
      </c>
      <c r="CD70" s="29">
        <f t="shared" si="117"/>
        <v>-1.8760148596026578E-9</v>
      </c>
      <c r="CE70" s="29">
        <f t="shared" si="118"/>
        <v>-1.8760148596353E-9</v>
      </c>
      <c r="CF70" s="29">
        <f t="shared" si="119"/>
        <v>-1.8760148596353E-9</v>
      </c>
      <c r="CH70" s="35"/>
      <c r="CI70" s="35"/>
      <c r="CJ70" s="35"/>
      <c r="CP70" s="35"/>
      <c r="CQ70" s="35"/>
      <c r="CR70" s="35"/>
      <c r="CX70" s="35"/>
      <c r="CY70" s="35"/>
      <c r="CZ70" s="35"/>
      <c r="DF70" s="35">
        <v>1.7655099999999999E-6</v>
      </c>
      <c r="DG70" s="35">
        <v>2.57669991654</v>
      </c>
      <c r="DH70" s="35">
        <v>9683.5945811164001</v>
      </c>
      <c r="DI70" s="29">
        <f t="shared" si="120"/>
        <v>-1.6494597234913995E-6</v>
      </c>
      <c r="DJ70" s="29">
        <f t="shared" si="121"/>
        <v>-1.6490252169347114E-6</v>
      </c>
      <c r="DK70" s="29">
        <f t="shared" si="122"/>
        <v>-1.6490252159677304E-6</v>
      </c>
      <c r="DL70" s="29">
        <f t="shared" si="123"/>
        <v>-1.6490252159677304E-6</v>
      </c>
      <c r="DN70" s="35">
        <v>2.7024999999999997E-7</v>
      </c>
      <c r="DO70" s="35">
        <v>6.0966994790299998</v>
      </c>
      <c r="DP70" s="35">
        <v>1148.2476104062</v>
      </c>
      <c r="DQ70" s="29">
        <f t="shared" si="124"/>
        <v>2.5033265815959525E-7</v>
      </c>
      <c r="DR70" s="29">
        <f t="shared" si="125"/>
        <v>2.5032433111634736E-7</v>
      </c>
      <c r="DS70" s="29">
        <f t="shared" si="126"/>
        <v>2.5032433109783058E-7</v>
      </c>
      <c r="DT70" s="29">
        <f t="shared" si="127"/>
        <v>2.5032433109783058E-7</v>
      </c>
      <c r="DV70" s="35">
        <v>7.0370000000000001E-8</v>
      </c>
      <c r="DW70" s="35">
        <v>4.44127496638</v>
      </c>
      <c r="DX70" s="35">
        <v>330.61896365820002</v>
      </c>
      <c r="DY70" s="29">
        <f t="shared" si="128"/>
        <v>-6.5182388896426468E-8</v>
      </c>
      <c r="DZ70" s="29">
        <f t="shared" si="129"/>
        <v>-6.5183013211140991E-8</v>
      </c>
      <c r="EA70" s="29">
        <f t="shared" si="130"/>
        <v>-6.5183013212529093E-8</v>
      </c>
      <c r="EB70" s="29">
        <f t="shared" si="131"/>
        <v>-6.5183013212529093E-8</v>
      </c>
      <c r="ED70" s="35">
        <v>1.136E-8</v>
      </c>
      <c r="EE70" s="35">
        <v>1.78981738432</v>
      </c>
      <c r="EF70" s="35">
        <v>1581.9593482830001</v>
      </c>
      <c r="EG70" s="29">
        <f t="shared" si="132"/>
        <v>-7.9916609516602441E-9</v>
      </c>
      <c r="EH70" s="29">
        <f t="shared" si="133"/>
        <v>-7.9907513784942921E-9</v>
      </c>
      <c r="EI70" s="29">
        <f t="shared" si="134"/>
        <v>-7.9907513764717875E-9</v>
      </c>
      <c r="EJ70" s="29">
        <f t="shared" si="135"/>
        <v>-7.9907513764717875E-9</v>
      </c>
      <c r="EL70" s="35"/>
      <c r="EM70" s="35"/>
      <c r="EN70" s="35"/>
      <c r="ET70" s="35"/>
      <c r="EU70" s="35"/>
      <c r="EV70" s="35"/>
    </row>
    <row r="71" spans="1:152" s="29" customFormat="1" ht="13.5" x14ac:dyDescent="0.3">
      <c r="N71" s="35">
        <v>7.7400999999999998E-7</v>
      </c>
      <c r="O71" s="35">
        <v>4.4267633712399999</v>
      </c>
      <c r="P71" s="35">
        <v>39.3568759152</v>
      </c>
      <c r="Q71" s="29">
        <f t="shared" si="92"/>
        <v>2.6802548626842472E-7</v>
      </c>
      <c r="R71" s="29">
        <f t="shared" si="93"/>
        <v>2.6802345118698449E-7</v>
      </c>
      <c r="S71" s="29">
        <f t="shared" si="94"/>
        <v>2.6802345118245964E-7</v>
      </c>
      <c r="T71" s="29">
        <f t="shared" si="95"/>
        <v>2.6802345118245964E-7</v>
      </c>
      <c r="V71" s="35">
        <v>1.4107000000000001E-7</v>
      </c>
      <c r="W71" s="35">
        <v>0.63031082832999996</v>
      </c>
      <c r="X71" s="35">
        <v>2.9207613067999998</v>
      </c>
      <c r="Y71" s="29">
        <f t="shared" si="96"/>
        <v>1.0989153098962122E-7</v>
      </c>
      <c r="Z71" s="29">
        <f t="shared" si="97"/>
        <v>1.0989154938793685E-7</v>
      </c>
      <c r="AA71" s="29">
        <f t="shared" si="98"/>
        <v>1.0989154938797776E-7</v>
      </c>
      <c r="AB71" s="29">
        <f t="shared" si="99"/>
        <v>1.0989154938797776E-7</v>
      </c>
      <c r="AD71" s="35">
        <v>3.0750000000000001E-8</v>
      </c>
      <c r="AE71" s="35">
        <v>0.99085727534000001</v>
      </c>
      <c r="AF71" s="35">
        <v>191.9584544356</v>
      </c>
      <c r="AG71" s="29">
        <f t="shared" si="100"/>
        <v>-1.7458123483380788E-8</v>
      </c>
      <c r="AH71" s="29">
        <f t="shared" si="101"/>
        <v>-1.7458469510027456E-8</v>
      </c>
      <c r="AI71" s="29">
        <f t="shared" si="102"/>
        <v>-1.7458469510796817E-8</v>
      </c>
      <c r="AJ71" s="29">
        <f t="shared" si="103"/>
        <v>-1.7458469510796817E-8</v>
      </c>
      <c r="AL71" s="35">
        <v>3.8499999999999997E-9</v>
      </c>
      <c r="AM71" s="35">
        <v>4.702951798</v>
      </c>
      <c r="AN71" s="35">
        <v>519.39602435610004</v>
      </c>
      <c r="AO71" s="29">
        <f t="shared" si="104"/>
        <v>3.2359956341068775E-9</v>
      </c>
      <c r="AP71" s="29">
        <f t="shared" si="105"/>
        <v>3.2360727818835729E-9</v>
      </c>
      <c r="AQ71" s="29">
        <f t="shared" si="106"/>
        <v>3.2360727820551008E-9</v>
      </c>
      <c r="AR71" s="29">
        <f t="shared" si="107"/>
        <v>3.2360727820551008E-9</v>
      </c>
      <c r="AT71" s="35"/>
      <c r="AU71" s="35"/>
      <c r="AV71" s="35"/>
      <c r="BB71" s="35"/>
      <c r="BC71" s="35"/>
      <c r="BD71" s="35"/>
      <c r="BJ71" s="35">
        <v>3.763E-8</v>
      </c>
      <c r="BK71" s="35">
        <v>0.38865925413000002</v>
      </c>
      <c r="BL71" s="35">
        <v>529.64278098479997</v>
      </c>
      <c r="BM71" s="29">
        <f t="shared" si="108"/>
        <v>-3.414585170627314E-8</v>
      </c>
      <c r="BN71" s="29">
        <f t="shared" si="109"/>
        <v>-3.4145255235293726E-8</v>
      </c>
      <c r="BO71" s="29">
        <f t="shared" si="110"/>
        <v>-3.4145255233967445E-8</v>
      </c>
      <c r="BP71" s="29">
        <f t="shared" si="111"/>
        <v>-3.4145255233967445E-8</v>
      </c>
      <c r="BR71" s="35">
        <v>1.002E-8</v>
      </c>
      <c r="BS71" s="35">
        <v>4.7994960852400004</v>
      </c>
      <c r="BT71" s="35">
        <v>1055.4497769261</v>
      </c>
      <c r="BU71" s="29">
        <f t="shared" si="112"/>
        <v>-1.0007900830548046E-8</v>
      </c>
      <c r="BV71" s="29">
        <f t="shared" si="113"/>
        <v>-1.000786380377738E-8</v>
      </c>
      <c r="BW71" s="29">
        <f t="shared" si="114"/>
        <v>-1.0007863803694992E-8</v>
      </c>
      <c r="BX71" s="29">
        <f t="shared" si="115"/>
        <v>-1.0007863803694992E-8</v>
      </c>
      <c r="BZ71" s="35">
        <v>1.37E-9</v>
      </c>
      <c r="CA71" s="35">
        <v>2.91203499563</v>
      </c>
      <c r="CB71" s="35">
        <v>1699.2792165031999</v>
      </c>
      <c r="CC71" s="29">
        <f t="shared" si="116"/>
        <v>8.4690107061413316E-10</v>
      </c>
      <c r="CD71" s="29">
        <f t="shared" si="117"/>
        <v>8.4677075346646279E-10</v>
      </c>
      <c r="CE71" s="29">
        <f t="shared" si="118"/>
        <v>8.467707531766977E-10</v>
      </c>
      <c r="CF71" s="29">
        <f t="shared" si="119"/>
        <v>8.467707531766977E-10</v>
      </c>
      <c r="CH71" s="35"/>
      <c r="CI71" s="35"/>
      <c r="CJ71" s="35"/>
      <c r="CP71" s="35"/>
      <c r="CQ71" s="35"/>
      <c r="CR71" s="35"/>
      <c r="CX71" s="35"/>
      <c r="CY71" s="35"/>
      <c r="CZ71" s="35"/>
      <c r="DF71" s="35">
        <v>1.2356700000000001E-6</v>
      </c>
      <c r="DG71" s="35">
        <v>2.26158186345</v>
      </c>
      <c r="DH71" s="35">
        <v>2317.8358618148</v>
      </c>
      <c r="DI71" s="29">
        <f t="shared" si="120"/>
        <v>-7.3567606601769992E-7</v>
      </c>
      <c r="DJ71" s="29">
        <f t="shared" si="121"/>
        <v>-7.3551218670966066E-7</v>
      </c>
      <c r="DK71" s="29">
        <f t="shared" si="122"/>
        <v>-7.3551218634526136E-7</v>
      </c>
      <c r="DL71" s="29">
        <f t="shared" si="123"/>
        <v>-7.3551218634526136E-7</v>
      </c>
      <c r="DN71" s="35">
        <v>2.2604E-7</v>
      </c>
      <c r="DO71" s="35">
        <v>0.19173890104999999</v>
      </c>
      <c r="DP71" s="35">
        <v>380.12776796000003</v>
      </c>
      <c r="DQ71" s="29">
        <f t="shared" si="124"/>
        <v>2.2527028023886368E-7</v>
      </c>
      <c r="DR71" s="29">
        <f t="shared" si="125"/>
        <v>2.2527078468355984E-7</v>
      </c>
      <c r="DS71" s="29">
        <f t="shared" si="126"/>
        <v>2.2527078468468126E-7</v>
      </c>
      <c r="DT71" s="29">
        <f t="shared" si="127"/>
        <v>2.2527078468468126E-7</v>
      </c>
      <c r="DV71" s="35">
        <v>5.163E-8</v>
      </c>
      <c r="DW71" s="35">
        <v>2.7921916695200002</v>
      </c>
      <c r="DX71" s="35">
        <v>21.340641002400002</v>
      </c>
      <c r="DY71" s="29">
        <f t="shared" si="128"/>
        <v>-5.1629799265917893E-8</v>
      </c>
      <c r="DZ71" s="29">
        <f t="shared" si="129"/>
        <v>-5.162979904706461E-8</v>
      </c>
      <c r="EA71" s="29">
        <f t="shared" si="130"/>
        <v>-5.1629799047064127E-8</v>
      </c>
      <c r="EB71" s="29">
        <f t="shared" si="131"/>
        <v>-5.1629799047064127E-8</v>
      </c>
      <c r="ED71" s="35">
        <v>8.9700000000000003E-9</v>
      </c>
      <c r="EE71" s="35">
        <v>4.9107363027000002</v>
      </c>
      <c r="EF71" s="35">
        <v>1670.8250284999999</v>
      </c>
      <c r="EG71" s="29">
        <f t="shared" si="132"/>
        <v>7.23649514401491E-9</v>
      </c>
      <c r="EH71" s="29">
        <f t="shared" si="133"/>
        <v>7.2371257438646013E-9</v>
      </c>
      <c r="EI71" s="29">
        <f t="shared" si="134"/>
        <v>7.2371257452666228E-9</v>
      </c>
      <c r="EJ71" s="29">
        <f t="shared" si="135"/>
        <v>7.2371257452666228E-9</v>
      </c>
      <c r="EL71" s="35"/>
      <c r="EM71" s="35"/>
      <c r="EN71" s="35"/>
      <c r="ET71" s="35"/>
      <c r="EU71" s="35"/>
      <c r="EV71" s="35"/>
    </row>
    <row r="72" spans="1:152" s="29" customFormat="1" ht="13.5" x14ac:dyDescent="0.3">
      <c r="A72" s="29" t="s">
        <v>213</v>
      </c>
      <c r="B72" s="29" t="s">
        <v>214</v>
      </c>
      <c r="C72" s="29" t="s">
        <v>215</v>
      </c>
      <c r="D72" s="29" t="s">
        <v>216</v>
      </c>
      <c r="E72" s="29" t="s">
        <v>217</v>
      </c>
      <c r="F72" s="29" t="s">
        <v>218</v>
      </c>
      <c r="N72" s="35">
        <v>7.2005999999999995E-7</v>
      </c>
      <c r="O72" s="35">
        <v>4.2383492369100004</v>
      </c>
      <c r="P72" s="35">
        <v>2111.6503133776</v>
      </c>
      <c r="Q72" s="29">
        <f t="shared" si="92"/>
        <v>4.8251860113128001E-7</v>
      </c>
      <c r="R72" s="29">
        <f t="shared" si="93"/>
        <v>4.8259896669482632E-7</v>
      </c>
      <c r="S72" s="29">
        <f t="shared" si="94"/>
        <v>4.8259896687350495E-7</v>
      </c>
      <c r="T72" s="29">
        <f t="shared" si="95"/>
        <v>4.8259896687350495E-7</v>
      </c>
      <c r="V72" s="35">
        <v>1.1559E-7</v>
      </c>
      <c r="W72" s="35">
        <v>4.3037900996399996</v>
      </c>
      <c r="X72" s="35">
        <v>405.2575498736</v>
      </c>
      <c r="Y72" s="29">
        <f t="shared" si="96"/>
        <v>-1.2647160809680828E-8</v>
      </c>
      <c r="Z72" s="29">
        <f t="shared" si="97"/>
        <v>-1.2650476595936332E-8</v>
      </c>
      <c r="AA72" s="29">
        <f t="shared" si="98"/>
        <v>-1.2650476603308675E-8</v>
      </c>
      <c r="AB72" s="29">
        <f t="shared" si="99"/>
        <v>-1.2650476603308675E-8</v>
      </c>
      <c r="AD72" s="35">
        <v>2.4620000000000001E-8</v>
      </c>
      <c r="AE72" s="35">
        <v>2.3717360563500001</v>
      </c>
      <c r="AF72" s="35">
        <v>1471.7530270636</v>
      </c>
      <c r="AG72" s="29">
        <f t="shared" si="100"/>
        <v>1.0212819991851501E-8</v>
      </c>
      <c r="AH72" s="29">
        <f t="shared" si="101"/>
        <v>1.0215167782966606E-8</v>
      </c>
      <c r="AI72" s="29">
        <f t="shared" si="102"/>
        <v>1.021516778818665E-8</v>
      </c>
      <c r="AJ72" s="29">
        <f t="shared" si="103"/>
        <v>1.021516778818665E-8</v>
      </c>
      <c r="AL72" s="35">
        <v>4.2800000000000001E-9</v>
      </c>
      <c r="AM72" s="35">
        <v>2.2247252230500001</v>
      </c>
      <c r="AN72" s="35">
        <v>539.98590583309999</v>
      </c>
      <c r="AO72" s="29">
        <f t="shared" si="104"/>
        <v>-1.9451566837017129E-12</v>
      </c>
      <c r="AP72" s="29">
        <f t="shared" si="105"/>
        <v>-2.1097367485367437E-12</v>
      </c>
      <c r="AQ72" s="29">
        <f t="shared" si="106"/>
        <v>-2.1097371144750187E-12</v>
      </c>
      <c r="AR72" s="29">
        <f t="shared" si="107"/>
        <v>-2.1097371144750187E-12</v>
      </c>
      <c r="AT72" s="35"/>
      <c r="AU72" s="35"/>
      <c r="AV72" s="35"/>
      <c r="BB72" s="35"/>
      <c r="BC72" s="35"/>
      <c r="BD72" s="35"/>
      <c r="BJ72" s="35">
        <v>3.4090000000000003E-8</v>
      </c>
      <c r="BK72" s="35">
        <v>4.0539824726899996</v>
      </c>
      <c r="BL72" s="35">
        <v>1898.3512179396</v>
      </c>
      <c r="BM72" s="29">
        <f t="shared" si="108"/>
        <v>-3.2258471849179069E-8</v>
      </c>
      <c r="BN72" s="29">
        <f t="shared" si="109"/>
        <v>-3.2259961772778429E-8</v>
      </c>
      <c r="BO72" s="29">
        <f t="shared" si="110"/>
        <v>-3.2259961776090513E-8</v>
      </c>
      <c r="BP72" s="29">
        <f t="shared" si="111"/>
        <v>-3.2259961776090513E-8</v>
      </c>
      <c r="BR72" s="35">
        <v>7.4899999999999996E-9</v>
      </c>
      <c r="BS72" s="35">
        <v>6.1440086203000002</v>
      </c>
      <c r="BT72" s="35">
        <v>519.39602435610004</v>
      </c>
      <c r="BU72" s="29">
        <f t="shared" si="112"/>
        <v>-3.2093674007845995E-9</v>
      </c>
      <c r="BV72" s="29">
        <f t="shared" si="113"/>
        <v>-3.2091170859768154E-9</v>
      </c>
      <c r="BW72" s="29">
        <f t="shared" si="114"/>
        <v>-3.2091170854202523E-9</v>
      </c>
      <c r="BX72" s="29">
        <f t="shared" si="115"/>
        <v>-3.2091170854202523E-9</v>
      </c>
      <c r="BZ72" s="35">
        <v>1.31E-9</v>
      </c>
      <c r="CA72" s="35">
        <v>1.7927450407200001</v>
      </c>
      <c r="CB72" s="35">
        <v>1063.3140834523001</v>
      </c>
      <c r="CC72" s="29">
        <f t="shared" si="116"/>
        <v>1.2802776175451881E-9</v>
      </c>
      <c r="CD72" s="29">
        <f t="shared" si="117"/>
        <v>1.280298623950526E-9</v>
      </c>
      <c r="CE72" s="29">
        <f t="shared" si="118"/>
        <v>1.2802986239972242E-9</v>
      </c>
      <c r="CF72" s="29">
        <f t="shared" si="119"/>
        <v>1.2802986239972242E-9</v>
      </c>
      <c r="CH72" s="35"/>
      <c r="CI72" s="35"/>
      <c r="CJ72" s="35"/>
      <c r="CP72" s="35"/>
      <c r="CQ72" s="35"/>
      <c r="CR72" s="35"/>
      <c r="CX72" s="35"/>
      <c r="CY72" s="35"/>
      <c r="CZ72" s="35"/>
      <c r="DF72" s="35">
        <v>1.2817599999999999E-6</v>
      </c>
      <c r="DG72" s="35">
        <v>4.6658590767000003</v>
      </c>
      <c r="DH72" s="35">
        <v>831.85574074960005</v>
      </c>
      <c r="DI72" s="29">
        <f t="shared" si="120"/>
        <v>1.0024522812649283E-6</v>
      </c>
      <c r="DJ72" s="29">
        <f t="shared" si="121"/>
        <v>1.0024049634211903E-6</v>
      </c>
      <c r="DK72" s="29">
        <f t="shared" si="122"/>
        <v>1.0024049633159797E-6</v>
      </c>
      <c r="DL72" s="29">
        <f t="shared" si="123"/>
        <v>1.0024049633159797E-6</v>
      </c>
      <c r="DN72" s="35">
        <v>2.0499000000000001E-7</v>
      </c>
      <c r="DO72" s="35">
        <v>4.3288149537800003</v>
      </c>
      <c r="DP72" s="35">
        <v>3.1813937377000001</v>
      </c>
      <c r="DQ72" s="29">
        <f t="shared" si="124"/>
        <v>-6.6794344859371054E-8</v>
      </c>
      <c r="DR72" s="29">
        <f t="shared" si="125"/>
        <v>-6.6794388765778506E-8</v>
      </c>
      <c r="DS72" s="29">
        <f t="shared" si="126"/>
        <v>-6.67943887658761E-8</v>
      </c>
      <c r="DT72" s="29">
        <f t="shared" si="127"/>
        <v>-6.67943887658761E-8</v>
      </c>
      <c r="DV72" s="35">
        <v>5.079E-8</v>
      </c>
      <c r="DW72" s="35">
        <v>2.9799173684400002</v>
      </c>
      <c r="DX72" s="35">
        <v>1375.7737998458001</v>
      </c>
      <c r="DY72" s="29">
        <f t="shared" si="128"/>
        <v>4.9853313322849447E-8</v>
      </c>
      <c r="DZ72" s="29">
        <f t="shared" si="129"/>
        <v>4.9854264318444269E-8</v>
      </c>
      <c r="EA72" s="29">
        <f t="shared" si="130"/>
        <v>4.9854264320558232E-8</v>
      </c>
      <c r="EB72" s="29">
        <f t="shared" si="131"/>
        <v>4.9854264320558232E-8</v>
      </c>
      <c r="ED72" s="35">
        <v>9.0799999999999993E-9</v>
      </c>
      <c r="EE72" s="35">
        <v>3.6880404733000001</v>
      </c>
      <c r="EF72" s="35">
        <v>824.74219374879999</v>
      </c>
      <c r="EG72" s="29">
        <f t="shared" si="132"/>
        <v>-1.7624527400660742E-9</v>
      </c>
      <c r="EH72" s="29">
        <f t="shared" si="133"/>
        <v>-1.7629758745047066E-9</v>
      </c>
      <c r="EI72" s="29">
        <f t="shared" si="134"/>
        <v>-1.7629758756678728E-9</v>
      </c>
      <c r="EJ72" s="29">
        <f t="shared" si="135"/>
        <v>-1.7629758756678728E-9</v>
      </c>
      <c r="EL72" s="35"/>
      <c r="EM72" s="35"/>
      <c r="EN72" s="35"/>
      <c r="ET72" s="35"/>
      <c r="EU72" s="35"/>
      <c r="EV72" s="35"/>
    </row>
    <row r="73" spans="1:152" s="29" customFormat="1" ht="13.5" x14ac:dyDescent="0.3">
      <c r="A73" s="29">
        <f>SUM(DK1:DK745)</f>
        <v>5.4311835800441557</v>
      </c>
      <c r="B73" s="29">
        <f>SUM(DS1:DS381)</f>
        <v>4.3403626888460951E-3</v>
      </c>
      <c r="C73" s="29">
        <f>SUM(EA1:EA190)</f>
        <v>-6.0707468488350536E-4</v>
      </c>
      <c r="D73" s="29">
        <f>SUM(EI1:EI98)</f>
        <v>-3.1674231496874996E-5</v>
      </c>
      <c r="E73" s="29">
        <f>SUM(EQ1:EQ46)</f>
        <v>8.1157998775133466E-7</v>
      </c>
      <c r="F73" s="29">
        <f>SUM(EY1:EY9)</f>
        <v>4.0653074509895779E-8</v>
      </c>
      <c r="N73" s="35">
        <v>6.3405999999999995E-7</v>
      </c>
      <c r="O73" s="35">
        <v>4.9766552503300003</v>
      </c>
      <c r="P73" s="35">
        <v>0.75075952540000002</v>
      </c>
      <c r="Q73" s="29">
        <f t="shared" si="92"/>
        <v>1.7306782743459189E-7</v>
      </c>
      <c r="R73" s="29">
        <f t="shared" si="93"/>
        <v>1.7306779482315955E-7</v>
      </c>
      <c r="S73" s="29">
        <f t="shared" si="94"/>
        <v>1.7306779482308695E-7</v>
      </c>
      <c r="T73" s="29">
        <f t="shared" si="95"/>
        <v>1.7306779482308695E-7</v>
      </c>
      <c r="V73" s="35">
        <v>1.1728E-7</v>
      </c>
      <c r="W73" s="35">
        <v>1.7642658235699999</v>
      </c>
      <c r="X73" s="35">
        <v>380.12776796000003</v>
      </c>
      <c r="Y73" s="29">
        <f t="shared" si="96"/>
        <v>-9.8726173870468617E-9</v>
      </c>
      <c r="Z73" s="29">
        <f t="shared" si="97"/>
        <v>-9.8694539376241278E-9</v>
      </c>
      <c r="AA73" s="29">
        <f t="shared" si="98"/>
        <v>-9.8694539305902835E-9</v>
      </c>
      <c r="AB73" s="29">
        <f t="shared" si="99"/>
        <v>-9.8694539305902835E-9</v>
      </c>
      <c r="AD73" s="35">
        <v>2.2029999999999999E-8</v>
      </c>
      <c r="AE73" s="35">
        <v>2.4796056771399999</v>
      </c>
      <c r="AF73" s="35">
        <v>721.64941953020002</v>
      </c>
      <c r="AG73" s="29">
        <f t="shared" si="100"/>
        <v>-1.3956149801088042E-9</v>
      </c>
      <c r="AH73" s="29">
        <f t="shared" si="101"/>
        <v>-1.3944851339210826E-9</v>
      </c>
      <c r="AI73" s="29">
        <f t="shared" si="102"/>
        <v>-1.3944851314089304E-9</v>
      </c>
      <c r="AJ73" s="29">
        <f t="shared" si="103"/>
        <v>-1.3944851314089304E-9</v>
      </c>
      <c r="AL73" s="35">
        <v>3.4299999999999999E-9</v>
      </c>
      <c r="AM73" s="35">
        <v>4.8346372582299999</v>
      </c>
      <c r="AN73" s="35">
        <v>2125.8774073792001</v>
      </c>
      <c r="AO73" s="29">
        <f t="shared" si="104"/>
        <v>-3.1855608226587972E-10</v>
      </c>
      <c r="AP73" s="29">
        <f t="shared" si="105"/>
        <v>-3.1803906462631288E-10</v>
      </c>
      <c r="AQ73" s="29">
        <f t="shared" si="106"/>
        <v>-3.1803906347675444E-10</v>
      </c>
      <c r="AR73" s="29">
        <f t="shared" si="107"/>
        <v>-3.1803906347675444E-10</v>
      </c>
      <c r="AT73" s="35"/>
      <c r="AU73" s="35"/>
      <c r="AV73" s="35"/>
      <c r="BB73" s="35"/>
      <c r="BC73" s="35"/>
      <c r="BD73" s="35"/>
      <c r="BJ73" s="35">
        <v>3.4569999999999998E-8</v>
      </c>
      <c r="BK73" s="35">
        <v>3.4386556349699999</v>
      </c>
      <c r="BL73" s="35">
        <v>1485.9801210651999</v>
      </c>
      <c r="BM73" s="29">
        <f t="shared" si="108"/>
        <v>-2.6428462238136234E-8</v>
      </c>
      <c r="BN73" s="29">
        <f t="shared" si="109"/>
        <v>-2.642610391127778E-8</v>
      </c>
      <c r="BO73" s="29">
        <f t="shared" si="110"/>
        <v>-2.6426103906033865E-8</v>
      </c>
      <c r="BP73" s="29">
        <f t="shared" si="111"/>
        <v>-2.6426103906033865E-8</v>
      </c>
      <c r="BR73" s="35">
        <v>6.5700000000000003E-9</v>
      </c>
      <c r="BS73" s="35">
        <v>5.6376556887599998</v>
      </c>
      <c r="BT73" s="35">
        <v>1898.3512179396</v>
      </c>
      <c r="BU73" s="29">
        <f t="shared" si="112"/>
        <v>2.2043965612188845E-9</v>
      </c>
      <c r="BV73" s="29">
        <f t="shared" si="113"/>
        <v>2.2035598629426313E-9</v>
      </c>
      <c r="BW73" s="29">
        <f t="shared" si="114"/>
        <v>2.2035598610822024E-9</v>
      </c>
      <c r="BX73" s="29">
        <f t="shared" si="115"/>
        <v>2.2035598610822024E-9</v>
      </c>
      <c r="BZ73" s="35">
        <v>1.61E-9</v>
      </c>
      <c r="CA73" s="35">
        <v>1.0592656861400001</v>
      </c>
      <c r="CB73" s="35">
        <v>1795.258443721</v>
      </c>
      <c r="CC73" s="29">
        <f t="shared" si="116"/>
        <v>5.8600457193619017E-10</v>
      </c>
      <c r="CD73" s="29">
        <f t="shared" si="117"/>
        <v>5.8581285762289229E-10</v>
      </c>
      <c r="CE73" s="29">
        <f t="shared" si="118"/>
        <v>5.8581285719661541E-10</v>
      </c>
      <c r="CF73" s="29">
        <f t="shared" si="119"/>
        <v>5.8581285719661541E-10</v>
      </c>
      <c r="CH73" s="35"/>
      <c r="CI73" s="35"/>
      <c r="CJ73" s="35"/>
      <c r="CP73" s="35"/>
      <c r="CQ73" s="35"/>
      <c r="CR73" s="35"/>
      <c r="CX73" s="35"/>
      <c r="CY73" s="35"/>
      <c r="CZ73" s="35"/>
      <c r="DF73" s="35">
        <v>1.1243E-6</v>
      </c>
      <c r="DG73" s="35">
        <v>0.85604150812000002</v>
      </c>
      <c r="DH73" s="35">
        <v>433.71173787679999</v>
      </c>
      <c r="DI73" s="29">
        <f t="shared" si="120"/>
        <v>-5.2104491761902737E-8</v>
      </c>
      <c r="DJ73" s="29">
        <f t="shared" si="121"/>
        <v>-5.2069804669265447E-8</v>
      </c>
      <c r="DK73" s="29">
        <f t="shared" si="122"/>
        <v>-5.2069804592141165E-8</v>
      </c>
      <c r="DL73" s="29">
        <f t="shared" si="123"/>
        <v>-5.2069804592141165E-8</v>
      </c>
      <c r="DN73" s="35">
        <v>1.9924999999999999E-7</v>
      </c>
      <c r="DO73" s="35">
        <v>4.6296750011099999</v>
      </c>
      <c r="DP73" s="35">
        <v>1677.9385755008</v>
      </c>
      <c r="DQ73" s="29">
        <f t="shared" si="124"/>
        <v>1.7794616696466609E-7</v>
      </c>
      <c r="DR73" s="29">
        <f t="shared" si="125"/>
        <v>1.7795687693192265E-7</v>
      </c>
      <c r="DS73" s="29">
        <f t="shared" si="126"/>
        <v>1.7795687695573307E-7</v>
      </c>
      <c r="DT73" s="29">
        <f t="shared" si="127"/>
        <v>1.7795687695573307E-7</v>
      </c>
      <c r="DV73" s="35">
        <v>4.9299999999999998E-8</v>
      </c>
      <c r="DW73" s="35">
        <v>4.683167622E-2</v>
      </c>
      <c r="DX73" s="35">
        <v>1677.9385755008</v>
      </c>
      <c r="DY73" s="29">
        <f t="shared" si="128"/>
        <v>-2.7681929154607279E-8</v>
      </c>
      <c r="DZ73" s="29">
        <f t="shared" si="129"/>
        <v>-2.7677054457776532E-8</v>
      </c>
      <c r="EA73" s="29">
        <f t="shared" si="130"/>
        <v>-2.7677054446937525E-8</v>
      </c>
      <c r="EB73" s="29">
        <f t="shared" si="131"/>
        <v>-2.7677054446937525E-8</v>
      </c>
      <c r="ED73" s="35">
        <v>7.8899999999999998E-9</v>
      </c>
      <c r="EE73" s="35">
        <v>3.2338089325000001</v>
      </c>
      <c r="EF73" s="35">
        <v>2125.8774073792001</v>
      </c>
      <c r="EG73" s="29">
        <f t="shared" si="132"/>
        <v>7.8743596267434461E-9</v>
      </c>
      <c r="EH73" s="29">
        <f t="shared" si="133"/>
        <v>7.8744347076310616E-9</v>
      </c>
      <c r="EI73" s="29">
        <f t="shared" si="134"/>
        <v>7.8744347077977981E-9</v>
      </c>
      <c r="EJ73" s="29">
        <f t="shared" si="135"/>
        <v>7.8744347077977981E-9</v>
      </c>
      <c r="EL73" s="35"/>
      <c r="EM73" s="35"/>
      <c r="EN73" s="35"/>
      <c r="ET73" s="35"/>
      <c r="EU73" s="35"/>
      <c r="EV73" s="35"/>
    </row>
    <row r="74" spans="1:152" s="29" customFormat="1" ht="13.5" x14ac:dyDescent="0.3">
      <c r="N74" s="35">
        <v>5.9426999999999999E-7</v>
      </c>
      <c r="O74" s="35">
        <v>4.1113049861200004</v>
      </c>
      <c r="P74" s="35">
        <v>2001.4439921582</v>
      </c>
      <c r="Q74" s="29">
        <f t="shared" si="92"/>
        <v>2.7980121938483579E-7</v>
      </c>
      <c r="R74" s="29">
        <f t="shared" si="93"/>
        <v>2.7972649312946858E-7</v>
      </c>
      <c r="S74" s="29">
        <f t="shared" si="94"/>
        <v>2.7972649296331094E-7</v>
      </c>
      <c r="T74" s="29">
        <f t="shared" si="95"/>
        <v>2.7972649296331094E-7</v>
      </c>
      <c r="V74" s="35">
        <v>1.1054E-7</v>
      </c>
      <c r="W74" s="35">
        <v>5.5673560221300002</v>
      </c>
      <c r="X74" s="35">
        <v>1574.8458012822</v>
      </c>
      <c r="Y74" s="29">
        <f t="shared" si="96"/>
        <v>1.0653258759093399E-7</v>
      </c>
      <c r="Z74" s="29">
        <f t="shared" si="97"/>
        <v>1.0652927923990531E-7</v>
      </c>
      <c r="AA74" s="29">
        <f t="shared" si="98"/>
        <v>1.0652927923254785E-7</v>
      </c>
      <c r="AB74" s="29">
        <f t="shared" si="99"/>
        <v>1.0652927923254785E-7</v>
      </c>
      <c r="AD74" s="35">
        <v>2.096E-8</v>
      </c>
      <c r="AE74" s="35">
        <v>3.7148258050399998</v>
      </c>
      <c r="AF74" s="35">
        <v>1485.9801210651999</v>
      </c>
      <c r="AG74" s="29">
        <f t="shared" si="100"/>
        <v>-1.9100774557230618E-8</v>
      </c>
      <c r="AH74" s="29">
        <f t="shared" si="101"/>
        <v>-1.9099861200077716E-8</v>
      </c>
      <c r="AI74" s="29">
        <f t="shared" si="102"/>
        <v>-1.909986119804669E-8</v>
      </c>
      <c r="AJ74" s="29">
        <f t="shared" si="103"/>
        <v>-1.909986119804669E-8</v>
      </c>
      <c r="AL74" s="35">
        <v>3.94E-9</v>
      </c>
      <c r="AM74" s="35">
        <v>4.5289199632299999</v>
      </c>
      <c r="AN74" s="35">
        <v>1464.6394800628</v>
      </c>
      <c r="AO74" s="29">
        <f t="shared" si="104"/>
        <v>-3.9363398381187098E-9</v>
      </c>
      <c r="AP74" s="29">
        <f t="shared" si="105"/>
        <v>-3.936357525714444E-9</v>
      </c>
      <c r="AQ74" s="29">
        <f t="shared" si="106"/>
        <v>-3.9363575257537235E-9</v>
      </c>
      <c r="AR74" s="29">
        <f t="shared" si="107"/>
        <v>-3.9363575257537235E-9</v>
      </c>
      <c r="AT74" s="35"/>
      <c r="AU74" s="35"/>
      <c r="AV74" s="35"/>
      <c r="BB74" s="35"/>
      <c r="BC74" s="35"/>
      <c r="BD74" s="35"/>
      <c r="BJ74" s="35">
        <v>4.2289999999999997E-8</v>
      </c>
      <c r="BK74" s="35">
        <v>2.2376715790100001</v>
      </c>
      <c r="BL74" s="35">
        <v>74.781598567299994</v>
      </c>
      <c r="BM74" s="29">
        <f t="shared" si="108"/>
        <v>-4.02654845510896E-8</v>
      </c>
      <c r="BN74" s="29">
        <f t="shared" si="109"/>
        <v>-4.0265553396618431E-8</v>
      </c>
      <c r="BO74" s="29">
        <f t="shared" si="110"/>
        <v>-4.0265553396771505E-8</v>
      </c>
      <c r="BP74" s="29">
        <f t="shared" si="111"/>
        <v>-4.0265553396771505E-8</v>
      </c>
      <c r="BR74" s="35">
        <v>7.0200000000000002E-9</v>
      </c>
      <c r="BS74" s="35">
        <v>5.0412657449199996</v>
      </c>
      <c r="BT74" s="35">
        <v>1685.0521225016</v>
      </c>
      <c r="BU74" s="29">
        <f t="shared" si="112"/>
        <v>3.8295939013459385E-9</v>
      </c>
      <c r="BV74" s="29">
        <f t="shared" si="113"/>
        <v>3.8302998566187351E-9</v>
      </c>
      <c r="BW74" s="29">
        <f t="shared" si="114"/>
        <v>3.8302998581883608E-9</v>
      </c>
      <c r="BX74" s="29">
        <f t="shared" si="115"/>
        <v>3.8302998581883608E-9</v>
      </c>
      <c r="BZ74" s="35">
        <v>1.1200000000000001E-9</v>
      </c>
      <c r="CA74" s="35">
        <v>2.6266028882499999</v>
      </c>
      <c r="CB74" s="35">
        <v>440.82528487759998</v>
      </c>
      <c r="CC74" s="29">
        <f t="shared" si="116"/>
        <v>-1.0475468278602315E-9</v>
      </c>
      <c r="CD74" s="29">
        <f t="shared" si="117"/>
        <v>-1.0475592676347452E-9</v>
      </c>
      <c r="CE74" s="29">
        <f t="shared" si="118"/>
        <v>-1.0475592676624032E-9</v>
      </c>
      <c r="CF74" s="29">
        <f t="shared" si="119"/>
        <v>-1.0475592676624032E-9</v>
      </c>
      <c r="CH74" s="35"/>
      <c r="CI74" s="35"/>
      <c r="CJ74" s="35"/>
      <c r="CP74" s="35"/>
      <c r="CQ74" s="35"/>
      <c r="CR74" s="35"/>
      <c r="CX74" s="35"/>
      <c r="CY74" s="35"/>
      <c r="CZ74" s="35"/>
      <c r="DF74" s="35">
        <v>1.28817E-6</v>
      </c>
      <c r="DG74" s="35">
        <v>1.10567106595</v>
      </c>
      <c r="DH74" s="35">
        <v>2531.1349572528002</v>
      </c>
      <c r="DI74" s="29">
        <f t="shared" si="120"/>
        <v>-2.501104677385968E-7</v>
      </c>
      <c r="DJ74" s="29">
        <f t="shared" si="121"/>
        <v>-2.5033823302291494E-7</v>
      </c>
      <c r="DK74" s="29">
        <f t="shared" si="122"/>
        <v>-2.5033823352932905E-7</v>
      </c>
      <c r="DL74" s="29">
        <f t="shared" si="123"/>
        <v>-2.5033823352932905E-7</v>
      </c>
      <c r="DN74" s="35">
        <v>1.9528000000000001E-7</v>
      </c>
      <c r="DO74" s="35">
        <v>5.1059632623200004</v>
      </c>
      <c r="DP74" s="35">
        <v>1073.6090241908</v>
      </c>
      <c r="DQ74" s="29">
        <f t="shared" si="124"/>
        <v>-1.6624987075691939E-7</v>
      </c>
      <c r="DR74" s="29">
        <f t="shared" si="125"/>
        <v>-1.6625770265221654E-7</v>
      </c>
      <c r="DS74" s="29">
        <f t="shared" si="126"/>
        <v>-1.6625770266962929E-7</v>
      </c>
      <c r="DT74" s="29">
        <f t="shared" si="127"/>
        <v>-1.6625770266962929E-7</v>
      </c>
      <c r="DV74" s="35">
        <v>4.6639999999999999E-8</v>
      </c>
      <c r="DW74" s="35">
        <v>2.2800727387599999</v>
      </c>
      <c r="DX74" s="35">
        <v>1485.9801210651999</v>
      </c>
      <c r="DY74" s="29">
        <f t="shared" si="128"/>
        <v>1.3262208406817901E-8</v>
      </c>
      <c r="DZ74" s="29">
        <f t="shared" si="129"/>
        <v>1.3266940000944562E-8</v>
      </c>
      <c r="EA74" s="29">
        <f t="shared" si="130"/>
        <v>1.3266940011464792E-8</v>
      </c>
      <c r="EB74" s="29">
        <f t="shared" si="131"/>
        <v>1.3266940011464792E-8</v>
      </c>
      <c r="ED74" s="35">
        <v>7.7099999999999992E-9</v>
      </c>
      <c r="EE74" s="35">
        <v>2.3907070700399999</v>
      </c>
      <c r="EF74" s="35">
        <v>2317.8358618148</v>
      </c>
      <c r="EG74" s="29">
        <f t="shared" si="132"/>
        <v>-5.3497209729691739E-9</v>
      </c>
      <c r="EH74" s="29">
        <f t="shared" si="133"/>
        <v>-5.3488045057875008E-9</v>
      </c>
      <c r="EI74" s="29">
        <f t="shared" si="134"/>
        <v>-5.3488045037496231E-9</v>
      </c>
      <c r="EJ74" s="29">
        <f t="shared" si="135"/>
        <v>-5.3488045037496231E-9</v>
      </c>
      <c r="EL74" s="35"/>
      <c r="EM74" s="35"/>
      <c r="EN74" s="35"/>
      <c r="ET74" s="35"/>
      <c r="EU74" s="35"/>
      <c r="EV74" s="35"/>
    </row>
    <row r="75" spans="1:152" s="29" customFormat="1" ht="13.5" x14ac:dyDescent="0.3">
      <c r="A75" s="37" t="s">
        <v>219</v>
      </c>
      <c r="B75" s="37" t="s">
        <v>220</v>
      </c>
      <c r="C75" s="37" t="s">
        <v>221</v>
      </c>
      <c r="D75" s="37" t="s">
        <v>222</v>
      </c>
      <c r="E75" s="37" t="s">
        <v>223</v>
      </c>
      <c r="F75" s="37" t="s">
        <v>224</v>
      </c>
      <c r="N75" s="35">
        <v>6.2480999999999999E-7</v>
      </c>
      <c r="O75" s="35">
        <v>0.51211384012000005</v>
      </c>
      <c r="P75" s="35">
        <v>220.41264243879999</v>
      </c>
      <c r="Q75" s="29">
        <f t="shared" si="92"/>
        <v>-3.6321761985921967E-7</v>
      </c>
      <c r="R75" s="29">
        <f t="shared" si="93"/>
        <v>-3.632255994797264E-7</v>
      </c>
      <c r="S75" s="29">
        <f t="shared" si="94"/>
        <v>-3.6322559949746814E-7</v>
      </c>
      <c r="T75" s="29">
        <f t="shared" si="95"/>
        <v>-3.6322559949746814E-7</v>
      </c>
      <c r="V75" s="35">
        <v>1.0425E-7</v>
      </c>
      <c r="W75" s="35">
        <v>0.31355034389999997</v>
      </c>
      <c r="X75" s="35">
        <v>1361.5467058442</v>
      </c>
      <c r="Y75" s="29">
        <f t="shared" si="96"/>
        <v>-9.4475157036973376E-8</v>
      </c>
      <c r="Z75" s="29">
        <f t="shared" si="97"/>
        <v>-9.4479429908284497E-8</v>
      </c>
      <c r="AA75" s="29">
        <f t="shared" si="98"/>
        <v>-9.4479429917784064E-8</v>
      </c>
      <c r="AB75" s="29">
        <f t="shared" si="99"/>
        <v>-9.4479429917784064E-8</v>
      </c>
      <c r="AD75" s="35">
        <v>1.9840000000000001E-8</v>
      </c>
      <c r="AE75" s="35">
        <v>1.88475229557</v>
      </c>
      <c r="AF75" s="35">
        <v>1685.0521225016</v>
      </c>
      <c r="AG75" s="29">
        <f t="shared" si="100"/>
        <v>-1.1070125486439808E-8</v>
      </c>
      <c r="AH75" s="29">
        <f t="shared" si="101"/>
        <v>-1.1072101063506982E-8</v>
      </c>
      <c r="AI75" s="29">
        <f t="shared" si="102"/>
        <v>-1.1072101067899429E-8</v>
      </c>
      <c r="AJ75" s="29">
        <f t="shared" si="103"/>
        <v>-1.1072101067899429E-8</v>
      </c>
      <c r="AL75" s="35">
        <v>3.05E-9</v>
      </c>
      <c r="AM75" s="35">
        <v>2.0279768364800002</v>
      </c>
      <c r="AN75" s="35">
        <v>1485.9801210651999</v>
      </c>
      <c r="AO75" s="29">
        <f t="shared" si="104"/>
        <v>1.5692318188939243E-9</v>
      </c>
      <c r="AP75" s="29">
        <f t="shared" si="105"/>
        <v>1.5695085632111117E-9</v>
      </c>
      <c r="AQ75" s="29">
        <f t="shared" si="106"/>
        <v>1.5695085638264156E-9</v>
      </c>
      <c r="AR75" s="29">
        <f t="shared" si="107"/>
        <v>1.5695085638264156E-9</v>
      </c>
      <c r="AT75" s="35"/>
      <c r="AU75" s="35"/>
      <c r="AV75" s="35"/>
      <c r="BB75" s="35"/>
      <c r="BC75" s="35"/>
      <c r="BD75" s="35"/>
      <c r="BJ75" s="35">
        <v>3.0909999999999997E-8</v>
      </c>
      <c r="BK75" s="35">
        <v>0.16470256024999999</v>
      </c>
      <c r="BL75" s="35">
        <v>1699.2792165031999</v>
      </c>
      <c r="BM75" s="29">
        <f t="shared" si="108"/>
        <v>-2.6974781134376038E-8</v>
      </c>
      <c r="BN75" s="29">
        <f t="shared" si="109"/>
        <v>-2.6972954593340605E-8</v>
      </c>
      <c r="BO75" s="29">
        <f t="shared" si="110"/>
        <v>-2.6972954589278976E-8</v>
      </c>
      <c r="BP75" s="29">
        <f t="shared" si="111"/>
        <v>-2.6972954589278976E-8</v>
      </c>
      <c r="BR75" s="35">
        <v>6.0699999999999999E-9</v>
      </c>
      <c r="BS75" s="35">
        <v>3.15707515246</v>
      </c>
      <c r="BT75" s="35">
        <v>618.55664531160005</v>
      </c>
      <c r="BU75" s="29">
        <f t="shared" si="112"/>
        <v>4.8787189786487693E-9</v>
      </c>
      <c r="BV75" s="29">
        <f t="shared" si="113"/>
        <v>4.8788780552874719E-9</v>
      </c>
      <c r="BW75" s="29">
        <f t="shared" si="114"/>
        <v>4.8788780556411544E-9</v>
      </c>
      <c r="BX75" s="29">
        <f t="shared" si="115"/>
        <v>4.8788780556411544E-9</v>
      </c>
      <c r="BZ75" s="35">
        <v>1.0999999999999999E-9</v>
      </c>
      <c r="CA75" s="35">
        <v>3.5626366814599999</v>
      </c>
      <c r="CB75" s="35">
        <v>227.52618943959999</v>
      </c>
      <c r="CC75" s="29">
        <f t="shared" si="116"/>
        <v>6.1736867514441746E-10</v>
      </c>
      <c r="CD75" s="29">
        <f t="shared" si="117"/>
        <v>6.1738342608159702E-10</v>
      </c>
      <c r="CE75" s="29">
        <f t="shared" si="118"/>
        <v>6.1738342611439545E-10</v>
      </c>
      <c r="CF75" s="29">
        <f t="shared" si="119"/>
        <v>6.1738342611439545E-10</v>
      </c>
      <c r="CH75" s="35"/>
      <c r="CI75" s="35"/>
      <c r="CJ75" s="35"/>
      <c r="CP75" s="35"/>
      <c r="CQ75" s="35"/>
      <c r="CR75" s="35"/>
      <c r="CX75" s="35"/>
      <c r="CY75" s="35"/>
      <c r="CZ75" s="35"/>
      <c r="DF75" s="35">
        <v>9.9389999999999992E-7</v>
      </c>
      <c r="DG75" s="35">
        <v>4.5031205404900003</v>
      </c>
      <c r="DH75" s="35">
        <v>518.64526483069994</v>
      </c>
      <c r="DI75" s="29">
        <f t="shared" si="120"/>
        <v>9.3000143500190181E-7</v>
      </c>
      <c r="DJ75" s="29">
        <f t="shared" si="121"/>
        <v>9.3001438403050141E-7</v>
      </c>
      <c r="DK75" s="29">
        <f t="shared" si="122"/>
        <v>9.3001438405929132E-7</v>
      </c>
      <c r="DL75" s="29">
        <f t="shared" si="123"/>
        <v>9.3001438405929132E-7</v>
      </c>
      <c r="DN75" s="35">
        <v>1.8427E-7</v>
      </c>
      <c r="DO75" s="35">
        <v>3.7652217829999999</v>
      </c>
      <c r="DP75" s="35">
        <v>1485.9801210651999</v>
      </c>
      <c r="DQ75" s="29">
        <f t="shared" si="124"/>
        <v>-1.7153349834597493E-7</v>
      </c>
      <c r="DR75" s="29">
        <f t="shared" si="125"/>
        <v>-1.7152637387181419E-7</v>
      </c>
      <c r="DS75" s="29">
        <f t="shared" si="126"/>
        <v>-1.7152637385597126E-7</v>
      </c>
      <c r="DT75" s="29">
        <f t="shared" si="127"/>
        <v>-1.7152637385597126E-7</v>
      </c>
      <c r="DV75" s="35">
        <v>4.6919999999999999E-8</v>
      </c>
      <c r="DW75" s="35">
        <v>0.86220230504999995</v>
      </c>
      <c r="DX75" s="35">
        <v>3.9321532631</v>
      </c>
      <c r="DY75" s="29">
        <f t="shared" si="128"/>
        <v>2.8198046382975515E-8</v>
      </c>
      <c r="DZ75" s="29">
        <f t="shared" si="129"/>
        <v>2.8198056883940261E-8</v>
      </c>
      <c r="EA75" s="29">
        <f t="shared" si="130"/>
        <v>2.8198056883963604E-8</v>
      </c>
      <c r="EB75" s="29">
        <f t="shared" si="131"/>
        <v>2.8198056883963604E-8</v>
      </c>
      <c r="ED75" s="35">
        <v>8.91E-9</v>
      </c>
      <c r="EE75" s="35">
        <v>0.59692950777999998</v>
      </c>
      <c r="EF75" s="35">
        <v>539.98590583309999</v>
      </c>
      <c r="EG75" s="29">
        <f t="shared" si="132"/>
        <v>-8.8952983280006845E-9</v>
      </c>
      <c r="EH75" s="29">
        <f t="shared" si="133"/>
        <v>-8.8952786474769832E-9</v>
      </c>
      <c r="EI75" s="29">
        <f t="shared" si="134"/>
        <v>-8.8952786474332088E-9</v>
      </c>
      <c r="EJ75" s="29">
        <f t="shared" si="135"/>
        <v>-8.8952786474332088E-9</v>
      </c>
      <c r="EL75" s="35"/>
      <c r="EM75" s="35"/>
      <c r="EN75" s="35"/>
      <c r="ET75" s="35"/>
      <c r="EU75" s="35"/>
      <c r="EV75" s="35"/>
    </row>
    <row r="76" spans="1:152" s="29" customFormat="1" ht="13.5" x14ac:dyDescent="0.3">
      <c r="A76" s="29">
        <f>((((F67*C64+E67)*C64+D67)*C64+C67)*C64+B67)*C64 + A67</f>
        <v>9.2490782981339006</v>
      </c>
      <c r="B76" s="29">
        <f>DEGREES(A76)</f>
        <v>529.93315086911468</v>
      </c>
      <c r="C76" s="29">
        <f>((((F70*C64+E70)*C64+D70)*C64+C70)*C64+B70)*C64 + A70</f>
        <v>2.1273937777517588E-2</v>
      </c>
      <c r="D76" s="29">
        <f>DEGREES(C76)</f>
        <v>1.2189068482756804</v>
      </c>
      <c r="E76" s="29">
        <f>((((F73*C64+E73)*C64+D73)*C64+C73)*C64+B73)*C64 + A73</f>
        <v>5.4312539151717258</v>
      </c>
      <c r="F76" s="29">
        <f>SQRT(D80*D80+E80*E80+F80*F80)</f>
        <v>4.5035118550126469</v>
      </c>
      <c r="N76" s="35">
        <v>6.6532000000000003E-7</v>
      </c>
      <c r="O76" s="35">
        <v>2.9886435813499999</v>
      </c>
      <c r="P76" s="35">
        <v>2214.7430875962</v>
      </c>
      <c r="Q76" s="29">
        <f t="shared" si="92"/>
        <v>2.0273291026199045E-7</v>
      </c>
      <c r="R76" s="29">
        <f t="shared" si="93"/>
        <v>2.0283284887853932E-7</v>
      </c>
      <c r="S76" s="29">
        <f t="shared" si="94"/>
        <v>2.0283284910074325E-7</v>
      </c>
      <c r="T76" s="29">
        <f t="shared" si="95"/>
        <v>2.0283284910074325E-7</v>
      </c>
      <c r="V76" s="35">
        <v>9.8039999999999996E-8</v>
      </c>
      <c r="W76" s="35">
        <v>5.9036377727699998</v>
      </c>
      <c r="X76" s="35">
        <v>519.39602435610004</v>
      </c>
      <c r="Y76" s="29">
        <f t="shared" si="96"/>
        <v>-1.9712577472945945E-8</v>
      </c>
      <c r="Z76" s="29">
        <f t="shared" si="97"/>
        <v>-1.9709025305066704E-8</v>
      </c>
      <c r="AA76" s="29">
        <f t="shared" si="98"/>
        <v>-1.9709025297168668E-8</v>
      </c>
      <c r="AB76" s="29">
        <f t="shared" si="99"/>
        <v>-1.9709025297168668E-8</v>
      </c>
      <c r="AD76" s="35">
        <v>2.274E-8</v>
      </c>
      <c r="AE76" s="35">
        <v>3.0336023435100001</v>
      </c>
      <c r="AF76" s="35">
        <v>1148.2476104062</v>
      </c>
      <c r="AG76" s="29">
        <f t="shared" si="100"/>
        <v>-2.1671076875867713E-8</v>
      </c>
      <c r="AH76" s="29">
        <f t="shared" si="101"/>
        <v>-2.1670513418105561E-8</v>
      </c>
      <c r="AI76" s="29">
        <f t="shared" si="102"/>
        <v>-2.1670513416852567E-8</v>
      </c>
      <c r="AJ76" s="29">
        <f t="shared" si="103"/>
        <v>-2.1670513416852567E-8</v>
      </c>
      <c r="AL76" s="35">
        <v>2.8299999999999999E-9</v>
      </c>
      <c r="AM76" s="35">
        <v>0.97461612169</v>
      </c>
      <c r="AN76" s="35">
        <v>1905.4647649404001</v>
      </c>
      <c r="AO76" s="29">
        <f t="shared" si="104"/>
        <v>2.4739331996655044E-9</v>
      </c>
      <c r="AP76" s="29">
        <f t="shared" si="105"/>
        <v>2.4741196502386958E-9</v>
      </c>
      <c r="AQ76" s="29">
        <f t="shared" si="106"/>
        <v>2.4741196506532047E-9</v>
      </c>
      <c r="AR76" s="29">
        <f t="shared" si="107"/>
        <v>2.4741196506532047E-9</v>
      </c>
      <c r="AT76" s="35"/>
      <c r="AU76" s="35"/>
      <c r="AV76" s="35"/>
      <c r="BB76" s="35"/>
      <c r="BC76" s="35"/>
      <c r="BD76" s="35"/>
      <c r="BJ76" s="35">
        <v>2.9749999999999998E-8</v>
      </c>
      <c r="BK76" s="35">
        <v>0.72268908074000004</v>
      </c>
      <c r="BL76" s="35">
        <v>530.6541729411</v>
      </c>
      <c r="BM76" s="29">
        <f t="shared" si="108"/>
        <v>-2.9646944350428022E-8</v>
      </c>
      <c r="BN76" s="29">
        <f t="shared" si="109"/>
        <v>-2.9646850835931597E-8</v>
      </c>
      <c r="BO76" s="29">
        <f t="shared" si="110"/>
        <v>-2.9646850835723624E-8</v>
      </c>
      <c r="BP76" s="29">
        <f t="shared" si="111"/>
        <v>-2.9646850835723624E-8</v>
      </c>
      <c r="BR76" s="35">
        <v>5.8699999999999998E-9</v>
      </c>
      <c r="BS76" s="35">
        <v>1.37658820775</v>
      </c>
      <c r="BT76" s="35">
        <v>199.0720014364</v>
      </c>
      <c r="BU76" s="29">
        <f t="shared" si="112"/>
        <v>-6.0058785022754387E-10</v>
      </c>
      <c r="BV76" s="29">
        <f t="shared" si="113"/>
        <v>-6.0067062803208239E-10</v>
      </c>
      <c r="BW76" s="29">
        <f t="shared" si="114"/>
        <v>-6.006706282161369E-10</v>
      </c>
      <c r="BX76" s="29">
        <f t="shared" si="115"/>
        <v>-6.006706282161369E-10</v>
      </c>
      <c r="BZ76" s="35">
        <v>1.14E-9</v>
      </c>
      <c r="CA76" s="35">
        <v>6.1390748246399998</v>
      </c>
      <c r="CB76" s="35">
        <v>1038.0412891868</v>
      </c>
      <c r="CC76" s="29">
        <f t="shared" si="116"/>
        <v>-6.0855517570989636E-10</v>
      </c>
      <c r="CD76" s="29">
        <f t="shared" si="117"/>
        <v>-6.0862643218587824E-10</v>
      </c>
      <c r="CE76" s="29">
        <f t="shared" si="118"/>
        <v>-6.0862643234431362E-10</v>
      </c>
      <c r="CF76" s="29">
        <f t="shared" si="119"/>
        <v>-6.0862643234431362E-10</v>
      </c>
      <c r="CH76" s="35"/>
      <c r="CI76" s="35"/>
      <c r="CJ76" s="35"/>
      <c r="CP76" s="35"/>
      <c r="CQ76" s="35"/>
      <c r="CR76" s="35"/>
      <c r="CX76" s="35"/>
      <c r="CY76" s="35"/>
      <c r="CZ76" s="35"/>
      <c r="DF76" s="35">
        <v>9.3870000000000001E-7</v>
      </c>
      <c r="DG76" s="35">
        <v>2.7255387998999998</v>
      </c>
      <c r="DH76" s="35">
        <v>853.19638175199998</v>
      </c>
      <c r="DI76" s="29">
        <f t="shared" si="120"/>
        <v>-6.0163032791254522E-7</v>
      </c>
      <c r="DJ76" s="29">
        <f t="shared" si="121"/>
        <v>-6.0167410590535665E-7</v>
      </c>
      <c r="DK76" s="29">
        <f t="shared" si="122"/>
        <v>-6.016741060026928E-7</v>
      </c>
      <c r="DL76" s="29">
        <f t="shared" si="123"/>
        <v>-6.016741060026928E-7</v>
      </c>
      <c r="DN76" s="35">
        <v>1.8869E-7</v>
      </c>
      <c r="DO76" s="35">
        <v>5.0525940240700002</v>
      </c>
      <c r="DP76" s="35">
        <v>2104.5367663768002</v>
      </c>
      <c r="DQ76" s="29">
        <f t="shared" si="124"/>
        <v>6.7250277286105143E-9</v>
      </c>
      <c r="DR76" s="29">
        <f t="shared" si="125"/>
        <v>6.7532881944577007E-9</v>
      </c>
      <c r="DS76" s="29">
        <f t="shared" si="126"/>
        <v>6.753288257294648E-9</v>
      </c>
      <c r="DT76" s="29">
        <f t="shared" si="127"/>
        <v>6.753288257294648E-9</v>
      </c>
      <c r="DV76" s="35">
        <v>5.3069999999999998E-8</v>
      </c>
      <c r="DW76" s="35">
        <v>0.85008578244999999</v>
      </c>
      <c r="DX76" s="35">
        <v>1788.1448967202</v>
      </c>
      <c r="DY76" s="29">
        <f t="shared" si="128"/>
        <v>2.5367294051299496E-9</v>
      </c>
      <c r="DZ76" s="29">
        <f t="shared" si="129"/>
        <v>2.5299793472979734E-9</v>
      </c>
      <c r="EA76" s="29">
        <f t="shared" si="130"/>
        <v>2.5299793322895384E-9</v>
      </c>
      <c r="EB76" s="29">
        <f t="shared" si="131"/>
        <v>2.5299793322895384E-9</v>
      </c>
      <c r="ED76" s="35">
        <v>8.7600000000000004E-9</v>
      </c>
      <c r="EE76" s="35">
        <v>4.5212709146199996</v>
      </c>
      <c r="EF76" s="35">
        <v>750.10360753340001</v>
      </c>
      <c r="EG76" s="29">
        <f t="shared" si="132"/>
        <v>-4.7594661180057089E-9</v>
      </c>
      <c r="EH76" s="29">
        <f t="shared" si="133"/>
        <v>-4.7598589470396197E-9</v>
      </c>
      <c r="EI76" s="29">
        <f t="shared" si="134"/>
        <v>-4.7598589479130347E-9</v>
      </c>
      <c r="EJ76" s="29">
        <f t="shared" si="135"/>
        <v>-4.7598589479130347E-9</v>
      </c>
      <c r="EL76" s="35"/>
      <c r="EM76" s="35"/>
      <c r="EN76" s="35"/>
      <c r="ET76" s="35"/>
      <c r="EU76" s="35"/>
      <c r="EV76" s="35"/>
    </row>
    <row r="77" spans="1:152" s="29" customFormat="1" ht="13.5" x14ac:dyDescent="0.3">
      <c r="A77" s="29">
        <f>RADIANS(B77)</f>
        <v>2.9658929909543148</v>
      </c>
      <c r="B77" s="29">
        <f>B76 - INT( B76 / 360 ) * 360</f>
        <v>169.93315086911468</v>
      </c>
      <c r="C77" s="29">
        <f>RADIANS(D77)</f>
        <v>2.1273937777517592E-2</v>
      </c>
      <c r="D77" s="29">
        <f>D76 - INT( D76 / 360 ) * 360</f>
        <v>1.2189068482756804</v>
      </c>
      <c r="N77" s="35">
        <v>6.0193999999999995E-7</v>
      </c>
      <c r="O77" s="35">
        <v>4.1262817957099998</v>
      </c>
      <c r="P77" s="35">
        <v>4.1927856940000003</v>
      </c>
      <c r="Q77" s="29">
        <f t="shared" si="92"/>
        <v>-2.980510744876469E-7</v>
      </c>
      <c r="R77" s="29">
        <f t="shared" si="93"/>
        <v>-2.9805123063342634E-7</v>
      </c>
      <c r="S77" s="29">
        <f t="shared" si="94"/>
        <v>-2.9805123063377331E-7</v>
      </c>
      <c r="T77" s="29">
        <f t="shared" si="95"/>
        <v>-2.9805123063377331E-7</v>
      </c>
      <c r="V77" s="35">
        <v>9.8049999999999995E-8</v>
      </c>
      <c r="W77" s="35">
        <v>0.38648727979000003</v>
      </c>
      <c r="X77" s="35">
        <v>1073.6090241908</v>
      </c>
      <c r="Y77" s="29">
        <f t="shared" si="96"/>
        <v>5.0845409457856927E-8</v>
      </c>
      <c r="Z77" s="29">
        <f t="shared" si="97"/>
        <v>5.0838999722817583E-8</v>
      </c>
      <c r="AA77" s="29">
        <f t="shared" si="98"/>
        <v>5.0838999708565539E-8</v>
      </c>
      <c r="AB77" s="29">
        <f t="shared" si="99"/>
        <v>5.0838999708565539E-8</v>
      </c>
      <c r="AD77" s="35">
        <v>2.0409999999999999E-8</v>
      </c>
      <c r="AE77" s="35">
        <v>6.1711455601900003</v>
      </c>
      <c r="AF77" s="35">
        <v>330.61896365820002</v>
      </c>
      <c r="AG77" s="29">
        <f t="shared" si="100"/>
        <v>1.0588764164278912E-8</v>
      </c>
      <c r="AH77" s="29">
        <f t="shared" si="101"/>
        <v>1.0588353357873123E-8</v>
      </c>
      <c r="AI77" s="29">
        <f t="shared" si="102"/>
        <v>1.05883533569597E-8</v>
      </c>
      <c r="AJ77" s="29">
        <f t="shared" si="103"/>
        <v>1.05883533569597E-8</v>
      </c>
      <c r="AL77" s="35">
        <v>2.76E-9</v>
      </c>
      <c r="AM77" s="35">
        <v>3.83552772064</v>
      </c>
      <c r="AN77" s="35">
        <v>1062.5633239269</v>
      </c>
      <c r="AO77" s="29">
        <f t="shared" si="104"/>
        <v>-1.7208736876701215E-9</v>
      </c>
      <c r="AP77" s="29">
        <f t="shared" si="105"/>
        <v>-1.7207104070915125E-9</v>
      </c>
      <c r="AQ77" s="29">
        <f t="shared" si="106"/>
        <v>-1.7207104067284536E-9</v>
      </c>
      <c r="AR77" s="29">
        <f t="shared" si="107"/>
        <v>-1.7207104067284536E-9</v>
      </c>
      <c r="AT77" s="35"/>
      <c r="AU77" s="35"/>
      <c r="AV77" s="35"/>
      <c r="BB77" s="35"/>
      <c r="BC77" s="35"/>
      <c r="BD77" s="35"/>
      <c r="BJ77" s="35">
        <v>3.1620000000000001E-8</v>
      </c>
      <c r="BK77" s="35">
        <v>1.2504841642</v>
      </c>
      <c r="BL77" s="35">
        <v>330.61896365820002</v>
      </c>
      <c r="BM77" s="29">
        <f t="shared" si="108"/>
        <v>2.9839546877785314E-8</v>
      </c>
      <c r="BN77" s="29">
        <f t="shared" si="109"/>
        <v>2.9839793154986533E-8</v>
      </c>
      <c r="BO77" s="29">
        <f t="shared" si="110"/>
        <v>2.9839793155534107E-8</v>
      </c>
      <c r="BP77" s="29">
        <f t="shared" si="111"/>
        <v>2.9839793155534107E-8</v>
      </c>
      <c r="BR77" s="35">
        <v>5.52E-9</v>
      </c>
      <c r="BS77" s="35">
        <v>4.8065772945000003</v>
      </c>
      <c r="BT77" s="35">
        <v>551.03160609700001</v>
      </c>
      <c r="BU77" s="29">
        <f t="shared" si="112"/>
        <v>2.0515400652568614E-9</v>
      </c>
      <c r="BV77" s="29">
        <f t="shared" si="113"/>
        <v>2.0517411525538587E-9</v>
      </c>
      <c r="BW77" s="29">
        <f t="shared" si="114"/>
        <v>2.051741153000961E-9</v>
      </c>
      <c r="BX77" s="29">
        <f t="shared" si="115"/>
        <v>2.051741153000961E-9</v>
      </c>
      <c r="BZ77" s="35">
        <v>1.03E-9</v>
      </c>
      <c r="CA77" s="35">
        <v>4.6428710104000004</v>
      </c>
      <c r="CB77" s="35">
        <v>3.1813937377000001</v>
      </c>
      <c r="CC77" s="29">
        <f t="shared" si="116"/>
        <v>-1.8380513225330074E-11</v>
      </c>
      <c r="CD77" s="29">
        <f t="shared" si="117"/>
        <v>-1.8380746537057659E-11</v>
      </c>
      <c r="CE77" s="29">
        <f t="shared" si="118"/>
        <v>-1.8380746537576282E-11</v>
      </c>
      <c r="CF77" s="29">
        <f t="shared" si="119"/>
        <v>-1.8380746537576282E-11</v>
      </c>
      <c r="CH77" s="35"/>
      <c r="CI77" s="35"/>
      <c r="CJ77" s="35"/>
      <c r="CP77" s="35"/>
      <c r="CQ77" s="35"/>
      <c r="CR77" s="35"/>
      <c r="CX77" s="35"/>
      <c r="CY77" s="35"/>
      <c r="CZ77" s="35"/>
      <c r="DF77" s="35">
        <v>1.06481E-6</v>
      </c>
      <c r="DG77" s="35">
        <v>5.8146222228999997</v>
      </c>
      <c r="DH77" s="35">
        <v>220.41264243879999</v>
      </c>
      <c r="DI77" s="29">
        <f t="shared" si="120"/>
        <v>-1.0643232828529733E-6</v>
      </c>
      <c r="DJ77" s="29">
        <f t="shared" si="121"/>
        <v>-1.064322777447424E-6</v>
      </c>
      <c r="DK77" s="29">
        <f t="shared" si="122"/>
        <v>-1.0643227774463E-6</v>
      </c>
      <c r="DL77" s="29">
        <f t="shared" si="123"/>
        <v>-1.0643227774463E-6</v>
      </c>
      <c r="DN77" s="35">
        <v>1.7030999999999999E-7</v>
      </c>
      <c r="DO77" s="35">
        <v>4.0184335690299999</v>
      </c>
      <c r="DP77" s="35">
        <v>2317.8358618148</v>
      </c>
      <c r="DQ77" s="29">
        <f t="shared" si="124"/>
        <v>-1.1571799296804802E-7</v>
      </c>
      <c r="DR77" s="29">
        <f t="shared" si="125"/>
        <v>-1.1573861680032147E-7</v>
      </c>
      <c r="DS77" s="29">
        <f t="shared" si="126"/>
        <v>-1.1573861684617395E-7</v>
      </c>
      <c r="DT77" s="29">
        <f t="shared" si="127"/>
        <v>-1.1573861684617395E-7</v>
      </c>
      <c r="DV77" s="35">
        <v>4.2389999999999998E-8</v>
      </c>
      <c r="DW77" s="35">
        <v>0.40758287123999998</v>
      </c>
      <c r="DX77" s="35">
        <v>629.60234557549995</v>
      </c>
      <c r="DY77" s="29">
        <f t="shared" si="128"/>
        <v>-1.501443970160001E-8</v>
      </c>
      <c r="DZ77" s="29">
        <f t="shared" si="129"/>
        <v>-1.5016217031240051E-8</v>
      </c>
      <c r="EA77" s="29">
        <f t="shared" si="130"/>
        <v>-1.501621703519185E-8</v>
      </c>
      <c r="EB77" s="29">
        <f t="shared" si="131"/>
        <v>-1.501621703519185E-8</v>
      </c>
      <c r="ED77" s="35">
        <v>8.02E-9</v>
      </c>
      <c r="EE77" s="35">
        <v>0.20759322884</v>
      </c>
      <c r="EF77" s="35">
        <v>1141.1340634054</v>
      </c>
      <c r="EG77" s="29">
        <f t="shared" si="132"/>
        <v>7.9734605356696816E-9</v>
      </c>
      <c r="EH77" s="29">
        <f t="shared" si="133"/>
        <v>7.9733904010063265E-9</v>
      </c>
      <c r="EI77" s="29">
        <f t="shared" si="134"/>
        <v>7.9733904008503285E-9</v>
      </c>
      <c r="EJ77" s="29">
        <f t="shared" si="135"/>
        <v>7.9733904008503285E-9</v>
      </c>
      <c r="EL77" s="35"/>
      <c r="EM77" s="35"/>
      <c r="EN77" s="35"/>
      <c r="ET77" s="35"/>
      <c r="EU77" s="35"/>
      <c r="EV77" s="35"/>
    </row>
    <row r="78" spans="1:152" s="29" customFormat="1" ht="13.5" x14ac:dyDescent="0.3">
      <c r="N78" s="35">
        <v>5.6011999999999996E-7</v>
      </c>
      <c r="O78" s="35">
        <v>1.1549322260199999</v>
      </c>
      <c r="P78" s="35">
        <v>21.340641002400002</v>
      </c>
      <c r="Q78" s="29">
        <f t="shared" si="92"/>
        <v>3.8758233149142187E-8</v>
      </c>
      <c r="R78" s="29">
        <f t="shared" si="93"/>
        <v>3.8759082324485851E-8</v>
      </c>
      <c r="S78" s="29">
        <f t="shared" si="94"/>
        <v>3.8759082326373887E-8</v>
      </c>
      <c r="T78" s="29">
        <f t="shared" si="95"/>
        <v>3.8759082326373887E-8</v>
      </c>
      <c r="V78" s="35">
        <v>9.2850000000000001E-8</v>
      </c>
      <c r="W78" s="35">
        <v>3.2184228752999999</v>
      </c>
      <c r="X78" s="35">
        <v>1795.258443721</v>
      </c>
      <c r="Y78" s="29">
        <f t="shared" si="96"/>
        <v>5.3183145632289691E-8</v>
      </c>
      <c r="Z78" s="29">
        <f t="shared" si="97"/>
        <v>5.3192875305710855E-8</v>
      </c>
      <c r="AA78" s="29">
        <f t="shared" si="98"/>
        <v>5.3192875327343825E-8</v>
      </c>
      <c r="AB78" s="29">
        <f t="shared" si="99"/>
        <v>5.3192875327343825E-8</v>
      </c>
      <c r="AD78" s="35">
        <v>1.4510000000000001E-8</v>
      </c>
      <c r="AE78" s="35">
        <v>4.7205507263699999</v>
      </c>
      <c r="AF78" s="35">
        <v>32.243328914400003</v>
      </c>
      <c r="AG78" s="29">
        <f t="shared" si="100"/>
        <v>7.358493513646512E-9</v>
      </c>
      <c r="AH78" s="29">
        <f t="shared" si="101"/>
        <v>7.3584647992658968E-9</v>
      </c>
      <c r="AI78" s="29">
        <f t="shared" si="102"/>
        <v>7.3584647992020525E-9</v>
      </c>
      <c r="AJ78" s="29">
        <f t="shared" si="103"/>
        <v>7.3584647992020525E-9</v>
      </c>
      <c r="AL78" s="35">
        <v>3.5100000000000001E-9</v>
      </c>
      <c r="AM78" s="35">
        <v>2.0633433446199998</v>
      </c>
      <c r="AN78" s="35">
        <v>533.62311835770004</v>
      </c>
      <c r="AO78" s="29">
        <f t="shared" si="104"/>
        <v>-9.1991154222056544E-10</v>
      </c>
      <c r="AP78" s="29">
        <f t="shared" si="105"/>
        <v>-9.2004025993068307E-10</v>
      </c>
      <c r="AQ78" s="29">
        <f t="shared" si="106"/>
        <v>-9.2004026021688198E-10</v>
      </c>
      <c r="AR78" s="29">
        <f t="shared" si="107"/>
        <v>-9.2004026021688198E-10</v>
      </c>
      <c r="AT78" s="35"/>
      <c r="AU78" s="35"/>
      <c r="AV78" s="35"/>
      <c r="BB78" s="35"/>
      <c r="BC78" s="35"/>
      <c r="BD78" s="35"/>
      <c r="BJ78" s="35">
        <v>2.7269999999999999E-8</v>
      </c>
      <c r="BK78" s="35">
        <v>4.3767921332100004</v>
      </c>
      <c r="BL78" s="35">
        <v>149.56319713459999</v>
      </c>
      <c r="BM78" s="29">
        <f t="shared" si="108"/>
        <v>2.3627442466010964E-8</v>
      </c>
      <c r="BN78" s="29">
        <f t="shared" si="109"/>
        <v>2.3627587484375002E-8</v>
      </c>
      <c r="BO78" s="29">
        <f t="shared" si="110"/>
        <v>2.3627587484697444E-8</v>
      </c>
      <c r="BP78" s="29">
        <f t="shared" si="111"/>
        <v>2.3627587484697444E-8</v>
      </c>
      <c r="BR78" s="35">
        <v>4.9399999999999999E-9</v>
      </c>
      <c r="BS78" s="35">
        <v>4.4341730748200003</v>
      </c>
      <c r="BT78" s="35">
        <v>539.98590583309999</v>
      </c>
      <c r="BU78" s="29">
        <f t="shared" si="112"/>
        <v>3.9676655684452703E-9</v>
      </c>
      <c r="BV78" s="29">
        <f t="shared" si="113"/>
        <v>3.9677787334212145E-9</v>
      </c>
      <c r="BW78" s="29">
        <f t="shared" si="114"/>
        <v>3.9677787336728263E-9</v>
      </c>
      <c r="BX78" s="29">
        <f t="shared" si="115"/>
        <v>3.9677787336728263E-9</v>
      </c>
      <c r="BZ78" s="35">
        <v>1.2300000000000001E-9</v>
      </c>
      <c r="CA78" s="35">
        <v>4.8126811053200003</v>
      </c>
      <c r="CB78" s="35">
        <v>21.340641002400002</v>
      </c>
      <c r="CC78" s="29">
        <f t="shared" si="116"/>
        <v>5.3157672087858049E-10</v>
      </c>
      <c r="CD78" s="29">
        <f t="shared" si="117"/>
        <v>5.3157503522302211E-10</v>
      </c>
      <c r="CE78" s="29">
        <f t="shared" si="118"/>
        <v>5.3157503521927457E-10</v>
      </c>
      <c r="CF78" s="29">
        <f t="shared" si="119"/>
        <v>5.3157503521927457E-10</v>
      </c>
      <c r="CH78" s="35"/>
      <c r="CI78" s="35"/>
      <c r="CJ78" s="35"/>
      <c r="CP78" s="35"/>
      <c r="CQ78" s="35"/>
      <c r="CR78" s="35"/>
      <c r="CX78" s="35"/>
      <c r="CY78" s="35"/>
      <c r="CZ78" s="35"/>
      <c r="DF78" s="35">
        <v>1.20188E-6</v>
      </c>
      <c r="DG78" s="35">
        <v>2.9515636355599999</v>
      </c>
      <c r="DH78" s="35">
        <v>3.9321532631</v>
      </c>
      <c r="DI78" s="29">
        <f t="shared" si="120"/>
        <v>-1.1923273973011032E-6</v>
      </c>
      <c r="DJ78" s="29">
        <f t="shared" si="121"/>
        <v>-1.1923273549539966E-6</v>
      </c>
      <c r="DK78" s="29">
        <f t="shared" si="122"/>
        <v>-1.1923273549539026E-6</v>
      </c>
      <c r="DL78" s="29">
        <f t="shared" si="123"/>
        <v>-1.1923273549539026E-6</v>
      </c>
      <c r="DN78" s="35">
        <v>1.6670999999999999E-7</v>
      </c>
      <c r="DO78" s="35">
        <v>5.4293167650700003</v>
      </c>
      <c r="DP78" s="35">
        <v>88.865680217000005</v>
      </c>
      <c r="DQ78" s="29">
        <f t="shared" si="124"/>
        <v>1.3857446780054551E-7</v>
      </c>
      <c r="DR78" s="29">
        <f t="shared" si="125"/>
        <v>1.3857505429379922E-7</v>
      </c>
      <c r="DS78" s="29">
        <f t="shared" si="126"/>
        <v>1.3857505429510325E-7</v>
      </c>
      <c r="DT78" s="29">
        <f t="shared" si="127"/>
        <v>1.3857505429510325E-7</v>
      </c>
      <c r="DV78" s="35">
        <v>4.2300000000000002E-8</v>
      </c>
      <c r="DW78" s="35">
        <v>1.6104665809100001</v>
      </c>
      <c r="DX78" s="35">
        <v>635.96513305090002</v>
      </c>
      <c r="DY78" s="29">
        <f t="shared" si="128"/>
        <v>3.4263479588804747E-8</v>
      </c>
      <c r="DZ78" s="29">
        <f t="shared" si="129"/>
        <v>3.4262356167045763E-8</v>
      </c>
      <c r="EA78" s="29">
        <f t="shared" si="130"/>
        <v>3.4262356164547804E-8</v>
      </c>
      <c r="EB78" s="29">
        <f t="shared" si="131"/>
        <v>3.4262356164547804E-8</v>
      </c>
      <c r="ED78" s="35">
        <v>8.5E-9</v>
      </c>
      <c r="EE78" s="35">
        <v>0.94145487094000002</v>
      </c>
      <c r="EF78" s="35">
        <v>191.9584544356</v>
      </c>
      <c r="EG78" s="29">
        <f t="shared" si="132"/>
        <v>-5.1654751266308701E-9</v>
      </c>
      <c r="EH78" s="29">
        <f t="shared" si="133"/>
        <v>-5.1655674019181855E-9</v>
      </c>
      <c r="EI78" s="29">
        <f t="shared" si="134"/>
        <v>-5.1655674021233511E-9</v>
      </c>
      <c r="EJ78" s="29">
        <f t="shared" si="135"/>
        <v>-5.1655674021233511E-9</v>
      </c>
      <c r="EL78" s="35"/>
      <c r="EM78" s="35"/>
      <c r="EN78" s="35"/>
      <c r="ET78" s="35"/>
      <c r="EU78" s="35"/>
      <c r="EV78" s="35"/>
    </row>
    <row r="79" spans="1:152" s="29" customFormat="1" ht="13.5" x14ac:dyDescent="0.3">
      <c r="A79" s="29" t="s">
        <v>193</v>
      </c>
      <c r="B79" s="29" t="s">
        <v>194</v>
      </c>
      <c r="C79" s="29" t="s">
        <v>195</v>
      </c>
      <c r="D79" s="29" t="s">
        <v>225</v>
      </c>
      <c r="E79" s="29" t="s">
        <v>226</v>
      </c>
      <c r="F79" s="29" t="s">
        <v>227</v>
      </c>
      <c r="N79" s="35">
        <v>5.2854000000000005E-7</v>
      </c>
      <c r="O79" s="35">
        <v>0.91207215542999998</v>
      </c>
      <c r="P79" s="35">
        <v>10.294940738499999</v>
      </c>
      <c r="Q79" s="29">
        <f t="shared" si="92"/>
        <v>2.4945075530971859E-7</v>
      </c>
      <c r="R79" s="29">
        <f t="shared" si="93"/>
        <v>2.4945109692211226E-7</v>
      </c>
      <c r="S79" s="29">
        <f t="shared" si="94"/>
        <v>2.4945109692287178E-7</v>
      </c>
      <c r="T79" s="29">
        <f t="shared" si="95"/>
        <v>2.4945109692287178E-7</v>
      </c>
      <c r="V79" s="35">
        <v>8.8640000000000005E-8</v>
      </c>
      <c r="W79" s="35">
        <v>0.53776257957999996</v>
      </c>
      <c r="X79" s="35">
        <v>1788.1448967202</v>
      </c>
      <c r="Y79" s="29">
        <f t="shared" si="96"/>
        <v>-2.3173314723050696E-8</v>
      </c>
      <c r="Z79" s="29">
        <f t="shared" si="97"/>
        <v>-2.3184209121090829E-8</v>
      </c>
      <c r="AA79" s="29">
        <f t="shared" si="98"/>
        <v>-2.318420914531352E-8</v>
      </c>
      <c r="AB79" s="29">
        <f t="shared" si="99"/>
        <v>-2.318420914531352E-8</v>
      </c>
      <c r="AD79" s="35">
        <v>1.454E-8</v>
      </c>
      <c r="AE79" s="35">
        <v>5.1470391858499998</v>
      </c>
      <c r="AF79" s="35">
        <v>1375.7737998458001</v>
      </c>
      <c r="AG79" s="29">
        <f t="shared" si="100"/>
        <v>-1.0314975297833709E-8</v>
      </c>
      <c r="AH79" s="29">
        <f t="shared" si="101"/>
        <v>-1.0313971281389654E-8</v>
      </c>
      <c r="AI79" s="29">
        <f t="shared" si="102"/>
        <v>-1.031397127915712E-8</v>
      </c>
      <c r="AJ79" s="29">
        <f t="shared" si="103"/>
        <v>-1.031397127915712E-8</v>
      </c>
      <c r="AL79" s="35">
        <v>3.0399999999999998E-9</v>
      </c>
      <c r="AM79" s="35">
        <v>3.9322805229300002</v>
      </c>
      <c r="AN79" s="35">
        <v>1685.0521225016</v>
      </c>
      <c r="AO79" s="29">
        <f t="shared" si="104"/>
        <v>3.0198483151869872E-9</v>
      </c>
      <c r="AP79" s="29">
        <f t="shared" si="105"/>
        <v>3.0198063609240948E-9</v>
      </c>
      <c r="AQ79" s="29">
        <f t="shared" si="106"/>
        <v>3.0198063608307624E-9</v>
      </c>
      <c r="AR79" s="29">
        <f t="shared" si="107"/>
        <v>3.0198063608307624E-9</v>
      </c>
      <c r="AT79" s="35"/>
      <c r="AU79" s="35"/>
      <c r="AV79" s="35"/>
      <c r="BB79" s="35"/>
      <c r="BC79" s="35"/>
      <c r="BD79" s="35"/>
      <c r="BJ79" s="35">
        <v>2.8369999999999999E-8</v>
      </c>
      <c r="BK79" s="35">
        <v>5.9871073949999999E-2</v>
      </c>
      <c r="BL79" s="35">
        <v>1439.5096981491999</v>
      </c>
      <c r="BM79" s="29">
        <f t="shared" si="108"/>
        <v>-3.4443354082766301E-9</v>
      </c>
      <c r="BN79" s="29">
        <f t="shared" si="109"/>
        <v>-3.4472220823864191E-9</v>
      </c>
      <c r="BO79" s="29">
        <f t="shared" si="110"/>
        <v>-3.4472220888047199E-9</v>
      </c>
      <c r="BP79" s="29">
        <f t="shared" si="111"/>
        <v>-3.4472220888047199E-9</v>
      </c>
      <c r="BR79" s="35">
        <v>5.1700000000000001E-9</v>
      </c>
      <c r="BS79" s="35">
        <v>5.161181997E-2</v>
      </c>
      <c r="BT79" s="35">
        <v>3.1813937377000001</v>
      </c>
      <c r="BU79" s="29">
        <f t="shared" si="112"/>
        <v>5.1424489671190171E-9</v>
      </c>
      <c r="BV79" s="29">
        <f t="shared" si="113"/>
        <v>5.1424490878775646E-9</v>
      </c>
      <c r="BW79" s="29">
        <f t="shared" si="114"/>
        <v>5.1424490878778326E-9</v>
      </c>
      <c r="BX79" s="29">
        <f t="shared" si="115"/>
        <v>5.1424490878778326E-9</v>
      </c>
      <c r="BZ79" s="35">
        <v>1.02E-9</v>
      </c>
      <c r="CA79" s="35">
        <v>4.2760382796999998</v>
      </c>
      <c r="CB79" s="35">
        <v>1375.7737998458001</v>
      </c>
      <c r="CC79" s="29">
        <f t="shared" si="116"/>
        <v>8.3876836838002934E-11</v>
      </c>
      <c r="CD79" s="29">
        <f t="shared" si="117"/>
        <v>8.3976428543281159E-11</v>
      </c>
      <c r="CE79" s="29">
        <f t="shared" si="118"/>
        <v>8.3976428764718198E-11</v>
      </c>
      <c r="CF79" s="29">
        <f t="shared" si="119"/>
        <v>8.3976428764718198E-11</v>
      </c>
      <c r="CH79" s="40"/>
      <c r="CI79" s="40"/>
      <c r="CJ79" s="40"/>
      <c r="CP79" s="35"/>
      <c r="CQ79" s="35"/>
      <c r="CR79" s="35"/>
      <c r="CX79" s="35"/>
      <c r="CY79" s="35"/>
      <c r="CZ79" s="35"/>
      <c r="DF79" s="35">
        <v>1.0400199999999999E-6</v>
      </c>
      <c r="DG79" s="35">
        <v>2.2222190618700002</v>
      </c>
      <c r="DH79" s="35">
        <v>74.781598567299994</v>
      </c>
      <c r="DI79" s="29">
        <f t="shared" si="120"/>
        <v>-9.9502642147991153E-7</v>
      </c>
      <c r="DJ79" s="29">
        <f t="shared" si="121"/>
        <v>-9.9502803288397485E-7</v>
      </c>
      <c r="DK79" s="29">
        <f t="shared" si="122"/>
        <v>-9.950280328875578E-7</v>
      </c>
      <c r="DL79" s="29">
        <f t="shared" si="123"/>
        <v>-9.950280328875578E-7</v>
      </c>
      <c r="DN79" s="35">
        <v>1.5337E-7</v>
      </c>
      <c r="DO79" s="35">
        <v>2.9270092609099998</v>
      </c>
      <c r="DP79" s="35">
        <v>2008.557539159</v>
      </c>
      <c r="DQ79" s="29">
        <f t="shared" si="124"/>
        <v>-8.3861094299335576E-8</v>
      </c>
      <c r="DR79" s="29">
        <f t="shared" si="125"/>
        <v>-8.3879460575405344E-8</v>
      </c>
      <c r="DS79" s="29">
        <f t="shared" si="126"/>
        <v>-8.387946061623977E-8</v>
      </c>
      <c r="DT79" s="29">
        <f t="shared" si="127"/>
        <v>-8.387946061623977E-8</v>
      </c>
      <c r="DV79" s="35">
        <v>3.627E-8</v>
      </c>
      <c r="DW79" s="35">
        <v>2.71151441113</v>
      </c>
      <c r="DX79" s="35">
        <v>551.03160609700001</v>
      </c>
      <c r="DY79" s="29">
        <f t="shared" si="128"/>
        <v>2.2401787126964805E-8</v>
      </c>
      <c r="DZ79" s="29">
        <f t="shared" si="129"/>
        <v>2.2400667794258268E-8</v>
      </c>
      <c r="EA79" s="29">
        <f t="shared" si="130"/>
        <v>2.2400667791769457E-8</v>
      </c>
      <c r="EB79" s="29">
        <f t="shared" si="131"/>
        <v>2.2400667791769457E-8</v>
      </c>
      <c r="ED79" s="35">
        <v>7.6199999999999997E-9</v>
      </c>
      <c r="EE79" s="35">
        <v>2.2514951604800002</v>
      </c>
      <c r="EF79" s="35">
        <v>2538.2485042536</v>
      </c>
      <c r="EG79" s="29">
        <f t="shared" si="132"/>
        <v>6.6694364498670971E-9</v>
      </c>
      <c r="EH79" s="29">
        <f t="shared" si="133"/>
        <v>6.6687701735561943E-9</v>
      </c>
      <c r="EI79" s="29">
        <f t="shared" si="134"/>
        <v>6.668770172074512E-9</v>
      </c>
      <c r="EJ79" s="29">
        <f t="shared" si="135"/>
        <v>6.668770172074512E-9</v>
      </c>
      <c r="EL79" s="35"/>
      <c r="EM79" s="35"/>
      <c r="EN79" s="35"/>
      <c r="ET79" s="35"/>
      <c r="EU79" s="35"/>
      <c r="EV79" s="35"/>
    </row>
    <row r="80" spans="1:152" s="29" customFormat="1" ht="13.5" x14ac:dyDescent="0.3">
      <c r="A80" s="29">
        <f>E76*COS(C77)*COS(A77)</f>
        <v>-5.3464268696813919</v>
      </c>
      <c r="B80" s="29">
        <f>E76*COS(C77)*SIN(A77)</f>
        <v>0.94915245336800003</v>
      </c>
      <c r="C80" s="29">
        <f>E76*SIN(C77)</f>
        <v>0.11553544253840407</v>
      </c>
      <c r="D80" s="29">
        <f>A80-$D$9</f>
        <v>-4.3616841572648681</v>
      </c>
      <c r="E80" s="29">
        <f>B80-$E$9</f>
        <v>1.1153392062768606</v>
      </c>
      <c r="F80" s="29">
        <f>C80-$F$9</f>
        <v>0.11553698734956847</v>
      </c>
      <c r="N80" s="35">
        <v>7.0297E-7</v>
      </c>
      <c r="O80" s="35">
        <v>5.1418055528200002</v>
      </c>
      <c r="P80" s="35">
        <v>835.03713448730002</v>
      </c>
      <c r="Q80" s="29">
        <f t="shared" si="92"/>
        <v>6.9557623890028776E-7</v>
      </c>
      <c r="R80" s="29">
        <f t="shared" si="93"/>
        <v>6.9557019083721872E-7</v>
      </c>
      <c r="S80" s="29">
        <f t="shared" si="94"/>
        <v>6.9557019082376826E-7</v>
      </c>
      <c r="T80" s="29">
        <f t="shared" si="95"/>
        <v>6.9557019082376826E-7</v>
      </c>
      <c r="V80" s="35">
        <v>8.3700000000000002E-8</v>
      </c>
      <c r="W80" s="35">
        <v>5.88484552222</v>
      </c>
      <c r="X80" s="35">
        <v>2001.4439921582</v>
      </c>
      <c r="Y80" s="29">
        <f t="shared" si="96"/>
        <v>6.4394364115266345E-8</v>
      </c>
      <c r="Z80" s="29">
        <f t="shared" si="97"/>
        <v>6.4401984353896127E-8</v>
      </c>
      <c r="AA80" s="29">
        <f t="shared" si="98"/>
        <v>6.4401984370837633E-8</v>
      </c>
      <c r="AB80" s="29">
        <f t="shared" si="99"/>
        <v>6.4401984370837633E-8</v>
      </c>
      <c r="AD80" s="35">
        <v>1.447E-8</v>
      </c>
      <c r="AE80" s="35">
        <v>3.18833439444</v>
      </c>
      <c r="AF80" s="35">
        <v>635.96513305090002</v>
      </c>
      <c r="AG80" s="29">
        <f t="shared" si="100"/>
        <v>8.4023183009307472E-9</v>
      </c>
      <c r="AH80" s="29">
        <f t="shared" si="101"/>
        <v>8.4028518125279084E-9</v>
      </c>
      <c r="AI80" s="29">
        <f t="shared" si="102"/>
        <v>8.4028518137141301E-9</v>
      </c>
      <c r="AJ80" s="29">
        <f t="shared" si="103"/>
        <v>8.4028518137141301E-9</v>
      </c>
      <c r="AL80" s="35">
        <v>3.22E-9</v>
      </c>
      <c r="AM80" s="35">
        <v>3.54763044791</v>
      </c>
      <c r="AN80" s="35">
        <v>846.08283475120004</v>
      </c>
      <c r="AO80" s="29">
        <f t="shared" si="104"/>
        <v>3.4967666152119807E-11</v>
      </c>
      <c r="AP80" s="29">
        <f t="shared" si="105"/>
        <v>3.4773669438638438E-11</v>
      </c>
      <c r="AQ80" s="29">
        <f t="shared" si="106"/>
        <v>3.4773669007293954E-11</v>
      </c>
      <c r="AR80" s="29">
        <f t="shared" si="107"/>
        <v>3.4773669007293954E-11</v>
      </c>
      <c r="AT80" s="35"/>
      <c r="AU80" s="35"/>
      <c r="AV80" s="35"/>
      <c r="BB80" s="35"/>
      <c r="BC80" s="35"/>
      <c r="BD80" s="35"/>
      <c r="BJ80" s="35">
        <v>2.9830000000000003E-8</v>
      </c>
      <c r="BK80" s="35">
        <v>3.2525120722</v>
      </c>
      <c r="BL80" s="35">
        <v>528.72775724810003</v>
      </c>
      <c r="BM80" s="29">
        <f t="shared" si="108"/>
        <v>2.2301654007543049E-8</v>
      </c>
      <c r="BN80" s="29">
        <f t="shared" si="109"/>
        <v>2.230090808636777E-8</v>
      </c>
      <c r="BO80" s="29">
        <f t="shared" si="110"/>
        <v>2.2300908084709223E-8</v>
      </c>
      <c r="BP80" s="29">
        <f t="shared" si="111"/>
        <v>2.2300908084709223E-8</v>
      </c>
      <c r="BR80" s="35">
        <v>4.6900000000000001E-9</v>
      </c>
      <c r="BS80" s="35">
        <v>3.8171595004199999</v>
      </c>
      <c r="BT80" s="35">
        <v>2008.557539159</v>
      </c>
      <c r="BU80" s="29">
        <f t="shared" si="112"/>
        <v>1.4379828604036697E-9</v>
      </c>
      <c r="BV80" s="29">
        <f t="shared" si="113"/>
        <v>1.4373443315175253E-9</v>
      </c>
      <c r="BW80" s="29">
        <f t="shared" si="114"/>
        <v>1.4373443300977616E-9</v>
      </c>
      <c r="BX80" s="29">
        <f t="shared" si="115"/>
        <v>1.4373443300977616E-9</v>
      </c>
      <c r="BZ80" s="35">
        <v>8.9000000000000003E-10</v>
      </c>
      <c r="CA80" s="35">
        <v>1.2292601412799999</v>
      </c>
      <c r="CB80" s="35">
        <v>1898.3512179396</v>
      </c>
      <c r="CC80" s="29">
        <f t="shared" si="116"/>
        <v>7.1058005938005698E-10</v>
      </c>
      <c r="CD80" s="29">
        <f t="shared" si="117"/>
        <v>7.1065249676734187E-10</v>
      </c>
      <c r="CE80" s="29">
        <f t="shared" si="118"/>
        <v>7.106524969283869E-10</v>
      </c>
      <c r="CF80" s="29">
        <f t="shared" si="119"/>
        <v>7.106524969283869E-10</v>
      </c>
      <c r="CH80" s="35"/>
      <c r="CI80" s="35"/>
      <c r="CJ80" s="35"/>
      <c r="CP80" s="35"/>
      <c r="CQ80" s="35"/>
      <c r="CR80" s="35"/>
      <c r="CX80" s="35"/>
      <c r="CY80" s="35"/>
      <c r="CZ80" s="35"/>
      <c r="DF80" s="35">
        <v>8.1655000000000004E-7</v>
      </c>
      <c r="DG80" s="35">
        <v>3.23481337678</v>
      </c>
      <c r="DH80" s="35">
        <v>1361.5467058442</v>
      </c>
      <c r="DI80" s="29">
        <f t="shared" si="120"/>
        <v>7.9754547705099381E-7</v>
      </c>
      <c r="DJ80" s="29">
        <f t="shared" si="121"/>
        <v>7.9756245482856261E-7</v>
      </c>
      <c r="DK80" s="29">
        <f t="shared" si="122"/>
        <v>7.9756245486630365E-7</v>
      </c>
      <c r="DL80" s="29">
        <f t="shared" si="123"/>
        <v>7.9756245486630365E-7</v>
      </c>
      <c r="DN80" s="35">
        <v>1.4499E-7</v>
      </c>
      <c r="DO80" s="35">
        <v>3.63339836845</v>
      </c>
      <c r="DP80" s="35">
        <v>628.85158605009997</v>
      </c>
      <c r="DQ80" s="29">
        <f t="shared" si="124"/>
        <v>4.14639509205864E-8</v>
      </c>
      <c r="DR80" s="29">
        <f t="shared" si="125"/>
        <v>4.1470172590381827E-8</v>
      </c>
      <c r="DS80" s="29">
        <f t="shared" si="126"/>
        <v>4.1470172604215146E-8</v>
      </c>
      <c r="DT80" s="29">
        <f t="shared" si="127"/>
        <v>4.1470172604215146E-8</v>
      </c>
      <c r="DV80" s="35">
        <v>3.3139999999999998E-8</v>
      </c>
      <c r="DW80" s="35">
        <v>0.55067236587000001</v>
      </c>
      <c r="DX80" s="35">
        <v>1795.258443721</v>
      </c>
      <c r="DY80" s="29">
        <f t="shared" si="128"/>
        <v>-4.4950642334392772E-9</v>
      </c>
      <c r="DZ80" s="29">
        <f t="shared" si="129"/>
        <v>-4.4992617702922924E-9</v>
      </c>
      <c r="EA80" s="29">
        <f t="shared" si="130"/>
        <v>-4.4992617796252042E-9</v>
      </c>
      <c r="EB80" s="29">
        <f t="shared" si="131"/>
        <v>-4.4992617796252042E-9</v>
      </c>
      <c r="ED80" s="35">
        <v>6.9399999999999996E-9</v>
      </c>
      <c r="EE80" s="35">
        <v>0.67080348659</v>
      </c>
      <c r="EF80" s="35">
        <v>440.82528487759998</v>
      </c>
      <c r="EG80" s="29">
        <f t="shared" si="132"/>
        <v>1.6196482457795037E-10</v>
      </c>
      <c r="EH80" s="29">
        <f t="shared" si="133"/>
        <v>1.6218262493612595E-10</v>
      </c>
      <c r="EI80" s="29">
        <f t="shared" si="134"/>
        <v>1.6218262542039445E-10</v>
      </c>
      <c r="EJ80" s="29">
        <f t="shared" si="135"/>
        <v>1.6218262542039445E-10</v>
      </c>
      <c r="EL80" s="35"/>
      <c r="EM80" s="35"/>
      <c r="EN80" s="35"/>
      <c r="ET80" s="35"/>
      <c r="EU80" s="35"/>
      <c r="EV80" s="35"/>
    </row>
    <row r="81" spans="1:152" s="29" customFormat="1" ht="13.5" x14ac:dyDescent="0.3">
      <c r="N81" s="35">
        <v>5.1916E-7</v>
      </c>
      <c r="O81" s="35">
        <v>4.1004818001999999</v>
      </c>
      <c r="P81" s="35">
        <v>1258.4539316256</v>
      </c>
      <c r="Q81" s="29">
        <f t="shared" si="92"/>
        <v>4.3064384370301386E-7</v>
      </c>
      <c r="R81" s="29">
        <f t="shared" si="93"/>
        <v>4.3061785733755172E-7</v>
      </c>
      <c r="S81" s="29">
        <f t="shared" si="94"/>
        <v>4.3061785727976867E-7</v>
      </c>
      <c r="T81" s="29">
        <f t="shared" si="95"/>
        <v>4.3061785727976867E-7</v>
      </c>
      <c r="V81" s="35">
        <v>8.1479999999999999E-8</v>
      </c>
      <c r="W81" s="35">
        <v>5.1016231140999997</v>
      </c>
      <c r="X81" s="35">
        <v>1485.9801210651999</v>
      </c>
      <c r="Y81" s="29">
        <f t="shared" si="96"/>
        <v>-4.6568548834586936E-8</v>
      </c>
      <c r="Z81" s="29">
        <f t="shared" si="97"/>
        <v>-4.6575623719176072E-8</v>
      </c>
      <c r="AA81" s="29">
        <f t="shared" si="98"/>
        <v>-4.6575623734906036E-8</v>
      </c>
      <c r="AB81" s="29">
        <f t="shared" si="99"/>
        <v>-4.6575623734906036E-8</v>
      </c>
      <c r="AD81" s="35">
        <v>1.4030000000000001E-8</v>
      </c>
      <c r="AE81" s="35">
        <v>4.2671207510400002</v>
      </c>
      <c r="AF81" s="35">
        <v>551.03160609700001</v>
      </c>
      <c r="AG81" s="29">
        <f t="shared" si="100"/>
        <v>1.1164402493099086E-8</v>
      </c>
      <c r="AH81" s="29">
        <f t="shared" si="101"/>
        <v>1.11647359011057E-8</v>
      </c>
      <c r="AI81" s="29">
        <f t="shared" si="102"/>
        <v>1.1164735901846993E-8</v>
      </c>
      <c r="AJ81" s="29">
        <f t="shared" si="103"/>
        <v>1.1164735901846993E-8</v>
      </c>
      <c r="AL81" s="35">
        <v>3.4499999999999999E-9</v>
      </c>
      <c r="AM81" s="35">
        <v>4.1833214840900004</v>
      </c>
      <c r="AN81" s="35">
        <v>1788.1448967202</v>
      </c>
      <c r="AO81" s="29">
        <f t="shared" si="104"/>
        <v>-8.1826754412317194E-10</v>
      </c>
      <c r="AP81" s="29">
        <f t="shared" si="105"/>
        <v>-8.1784076101025503E-10</v>
      </c>
      <c r="AQ81" s="29">
        <f t="shared" si="106"/>
        <v>-8.1784076006132295E-10</v>
      </c>
      <c r="AR81" s="29">
        <f t="shared" si="107"/>
        <v>-8.1784076006132295E-10</v>
      </c>
      <c r="AT81" s="35"/>
      <c r="AU81" s="35"/>
      <c r="AV81" s="35"/>
      <c r="BB81" s="35"/>
      <c r="BC81" s="35"/>
      <c r="BD81" s="35"/>
      <c r="BJ81" s="35">
        <v>2.2320000000000001E-8</v>
      </c>
      <c r="BK81" s="35">
        <v>0.26149880533999997</v>
      </c>
      <c r="BL81" s="35">
        <v>1062.5633239269</v>
      </c>
      <c r="BM81" s="29">
        <f t="shared" si="108"/>
        <v>5.3224652380697335E-9</v>
      </c>
      <c r="BN81" s="29">
        <f t="shared" si="109"/>
        <v>5.3208250588890018E-9</v>
      </c>
      <c r="BO81" s="29">
        <f t="shared" si="110"/>
        <v>5.3208250552420956E-9</v>
      </c>
      <c r="BP81" s="29">
        <f t="shared" si="111"/>
        <v>5.3208250552420956E-9</v>
      </c>
      <c r="BR81" s="35">
        <v>4.1499999999999999E-9</v>
      </c>
      <c r="BS81" s="35">
        <v>1.34693184108</v>
      </c>
      <c r="BT81" s="35">
        <v>1382.8873468465999</v>
      </c>
      <c r="BU81" s="29">
        <f t="shared" si="112"/>
        <v>1.0094209030496568E-9</v>
      </c>
      <c r="BV81" s="29">
        <f t="shared" si="113"/>
        <v>1.0090244894034721E-9</v>
      </c>
      <c r="BW81" s="29">
        <f t="shared" si="114"/>
        <v>1.0090244885220529E-9</v>
      </c>
      <c r="BX81" s="29">
        <f t="shared" si="115"/>
        <v>1.0090244885220529E-9</v>
      </c>
      <c r="BZ81" s="35">
        <v>8.0000000000000003E-10</v>
      </c>
      <c r="CA81" s="35">
        <v>0.62129648755</v>
      </c>
      <c r="CB81" s="35">
        <v>831.85574074960005</v>
      </c>
      <c r="CC81" s="29">
        <f t="shared" si="116"/>
        <v>3.9652173535723003E-12</v>
      </c>
      <c r="CD81" s="29">
        <f t="shared" si="117"/>
        <v>4.0126070242476624E-12</v>
      </c>
      <c r="CE81" s="29">
        <f t="shared" si="118"/>
        <v>4.0126071296155614E-12</v>
      </c>
      <c r="CF81" s="29">
        <f t="shared" si="119"/>
        <v>4.0126071296155614E-12</v>
      </c>
      <c r="CH81" s="35"/>
      <c r="CI81" s="35"/>
      <c r="CJ81" s="35"/>
      <c r="CP81" s="35"/>
      <c r="CQ81" s="35"/>
      <c r="CR81" s="35"/>
      <c r="CX81" s="35"/>
      <c r="CY81" s="35"/>
      <c r="CZ81" s="35"/>
      <c r="DF81" s="35">
        <v>1.12513E-6</v>
      </c>
      <c r="DG81" s="35">
        <v>4.8621696401600003</v>
      </c>
      <c r="DH81" s="35">
        <v>528.20649238630006</v>
      </c>
      <c r="DI81" s="29">
        <f t="shared" si="120"/>
        <v>7.2131393480920617E-7</v>
      </c>
      <c r="DJ81" s="29">
        <f t="shared" si="121"/>
        <v>7.213464141985423E-7</v>
      </c>
      <c r="DK81" s="29">
        <f t="shared" si="122"/>
        <v>7.21346414270758E-7</v>
      </c>
      <c r="DL81" s="29">
        <f t="shared" si="123"/>
        <v>7.21346414270758E-7</v>
      </c>
      <c r="DN81" s="35">
        <v>1.4574999999999999E-7</v>
      </c>
      <c r="DO81" s="35">
        <v>5.50832843322</v>
      </c>
      <c r="DP81" s="35">
        <v>721.64941953020002</v>
      </c>
      <c r="DQ81" s="29">
        <f t="shared" si="124"/>
        <v>-7.2083002632306196E-9</v>
      </c>
      <c r="DR81" s="29">
        <f t="shared" si="125"/>
        <v>-7.2157811585634349E-9</v>
      </c>
      <c r="DS81" s="29">
        <f t="shared" si="126"/>
        <v>-7.215781175196754E-9</v>
      </c>
      <c r="DT81" s="29">
        <f t="shared" si="127"/>
        <v>-7.215781175196754E-9</v>
      </c>
      <c r="DV81" s="35">
        <v>4.409E-8</v>
      </c>
      <c r="DW81" s="35">
        <v>1.2812775105</v>
      </c>
      <c r="DX81" s="35">
        <v>1464.6394800628</v>
      </c>
      <c r="DY81" s="29">
        <f t="shared" si="128"/>
        <v>4.4002691826204987E-8</v>
      </c>
      <c r="DZ81" s="29">
        <f t="shared" si="129"/>
        <v>4.4002402332973338E-8</v>
      </c>
      <c r="EA81" s="29">
        <f t="shared" si="130"/>
        <v>4.4002402332329137E-8</v>
      </c>
      <c r="EB81" s="29">
        <f t="shared" si="131"/>
        <v>4.4002402332329137E-8</v>
      </c>
      <c r="ED81" s="35">
        <v>7.4099999999999998E-9</v>
      </c>
      <c r="EE81" s="35">
        <v>5.7993420352499996</v>
      </c>
      <c r="EF81" s="35">
        <v>1485.9801210651999</v>
      </c>
      <c r="EG81" s="29">
        <f t="shared" si="132"/>
        <v>6.6116959978046138E-10</v>
      </c>
      <c r="EH81" s="29">
        <f t="shared" si="133"/>
        <v>6.6038860409358998E-10</v>
      </c>
      <c r="EI81" s="29">
        <f t="shared" si="134"/>
        <v>6.6038860235708776E-10</v>
      </c>
      <c r="EJ81" s="29">
        <f t="shared" si="135"/>
        <v>6.6038860235708776E-10</v>
      </c>
      <c r="EL81" s="35"/>
      <c r="EM81" s="35"/>
      <c r="EN81" s="35"/>
      <c r="ET81" s="35"/>
      <c r="EU81" s="35"/>
      <c r="EV81" s="35"/>
    </row>
    <row r="82" spans="1:152" s="29" customFormat="1" ht="13.5" x14ac:dyDescent="0.3">
      <c r="A82" s="33" t="s">
        <v>26</v>
      </c>
      <c r="B82" s="32" t="s">
        <v>196</v>
      </c>
      <c r="C82" s="33" t="s">
        <v>230</v>
      </c>
      <c r="D82" s="33" t="s">
        <v>26</v>
      </c>
      <c r="E82" s="33" t="s">
        <v>26</v>
      </c>
      <c r="F82" s="33" t="s">
        <v>26</v>
      </c>
      <c r="N82" s="35">
        <v>4.6442000000000003E-7</v>
      </c>
      <c r="O82" s="35">
        <v>4.6653116352400001</v>
      </c>
      <c r="P82" s="35">
        <v>5.6290742925000004</v>
      </c>
      <c r="Q82" s="29">
        <f t="shared" si="92"/>
        <v>2.0590039192479893E-8</v>
      </c>
      <c r="R82" s="29">
        <f t="shared" si="93"/>
        <v>2.0589853210125588E-8</v>
      </c>
      <c r="S82" s="29">
        <f t="shared" si="94"/>
        <v>2.0589853209711859E-8</v>
      </c>
      <c r="T82" s="29">
        <f t="shared" si="95"/>
        <v>2.0589853209711859E-8</v>
      </c>
      <c r="V82" s="35">
        <v>7.6580000000000001E-8</v>
      </c>
      <c r="W82" s="35">
        <v>5.6489006013100003</v>
      </c>
      <c r="X82" s="35">
        <v>2648.4548254729998</v>
      </c>
      <c r="Y82" s="29">
        <f t="shared" si="96"/>
        <v>-2.2862883473997063E-9</v>
      </c>
      <c r="Z82" s="29">
        <f t="shared" si="97"/>
        <v>-2.3007249219280822E-9</v>
      </c>
      <c r="AA82" s="29">
        <f t="shared" si="98"/>
        <v>-2.3007249540272643E-9</v>
      </c>
      <c r="AB82" s="29">
        <f t="shared" si="99"/>
        <v>-2.3007249540272643E-9</v>
      </c>
      <c r="AD82" s="35">
        <v>1.42E-8</v>
      </c>
      <c r="AE82" s="35">
        <v>1.9928804013300001</v>
      </c>
      <c r="AF82" s="35">
        <v>629.60234557549995</v>
      </c>
      <c r="AG82" s="29">
        <f t="shared" si="100"/>
        <v>1.335095874453168E-8</v>
      </c>
      <c r="AH82" s="29">
        <f t="shared" si="101"/>
        <v>1.3350741885731413E-8</v>
      </c>
      <c r="AI82" s="29">
        <f t="shared" si="102"/>
        <v>1.3350741885249204E-8</v>
      </c>
      <c r="AJ82" s="29">
        <f t="shared" si="103"/>
        <v>1.3350741885249204E-8</v>
      </c>
      <c r="AL82" s="35">
        <v>2.5300000000000002E-9</v>
      </c>
      <c r="AM82" s="35">
        <v>3.1270353151600001</v>
      </c>
      <c r="AN82" s="35">
        <v>1994.3304451573999</v>
      </c>
      <c r="AO82" s="29">
        <f t="shared" si="104"/>
        <v>-1.4484706442024719E-9</v>
      </c>
      <c r="AP82" s="29">
        <f t="shared" si="105"/>
        <v>-1.4487652246393613E-9</v>
      </c>
      <c r="AQ82" s="29">
        <f t="shared" si="106"/>
        <v>-1.4487652252943114E-9</v>
      </c>
      <c r="AR82" s="29">
        <f t="shared" si="107"/>
        <v>-1.4487652252943114E-9</v>
      </c>
      <c r="AT82" s="35"/>
      <c r="AU82" s="35"/>
      <c r="AV82" s="35"/>
      <c r="BB82" s="35"/>
      <c r="BC82" s="35"/>
      <c r="BD82" s="35"/>
      <c r="BJ82" s="35">
        <v>2.4640000000000001E-8</v>
      </c>
      <c r="BK82" s="35">
        <v>1.1691330442000001</v>
      </c>
      <c r="BL82" s="35">
        <v>453.42489381899998</v>
      </c>
      <c r="BM82" s="29">
        <f t="shared" si="108"/>
        <v>-1.5486391116642822E-8</v>
      </c>
      <c r="BN82" s="29">
        <f t="shared" si="109"/>
        <v>-1.5485772283825405E-8</v>
      </c>
      <c r="BO82" s="29">
        <f t="shared" si="110"/>
        <v>-1.5485772282449443E-8</v>
      </c>
      <c r="BP82" s="29">
        <f t="shared" si="111"/>
        <v>-1.5485772282449443E-8</v>
      </c>
      <c r="BR82" s="35">
        <v>3.8199999999999996E-9</v>
      </c>
      <c r="BS82" s="35">
        <v>4.8676407391899996</v>
      </c>
      <c r="BT82" s="35">
        <v>227.52618943959999</v>
      </c>
      <c r="BU82" s="29">
        <f t="shared" si="112"/>
        <v>-2.4874421791265279E-9</v>
      </c>
      <c r="BV82" s="29">
        <f t="shared" si="113"/>
        <v>-2.4873952053835996E-9</v>
      </c>
      <c r="BW82" s="29">
        <f t="shared" si="114"/>
        <v>-2.4873952052791577E-9</v>
      </c>
      <c r="BX82" s="29">
        <f t="shared" si="115"/>
        <v>-2.4873952052791577E-9</v>
      </c>
      <c r="BZ82" s="35"/>
      <c r="CA82" s="35"/>
      <c r="CB82" s="35"/>
      <c r="CH82" s="35"/>
      <c r="CI82" s="35"/>
      <c r="CJ82" s="35"/>
      <c r="CP82" s="35"/>
      <c r="CQ82" s="35"/>
      <c r="CR82" s="35"/>
      <c r="CX82" s="35"/>
      <c r="CY82" s="35"/>
      <c r="CZ82" s="35"/>
      <c r="DF82" s="35">
        <v>7.9538999999999998E-7</v>
      </c>
      <c r="DG82" s="35">
        <v>0.88542246830000004</v>
      </c>
      <c r="DH82" s="35">
        <v>430.53034413910001</v>
      </c>
      <c r="DI82" s="29">
        <f t="shared" si="120"/>
        <v>-1.9142903459428289E-8</v>
      </c>
      <c r="DJ82" s="29">
        <f t="shared" si="121"/>
        <v>-1.9118524827998272E-8</v>
      </c>
      <c r="DK82" s="29">
        <f t="shared" si="122"/>
        <v>-1.9118524773793331E-8</v>
      </c>
      <c r="DL82" s="29">
        <f t="shared" si="123"/>
        <v>-1.9118524773793331E-8</v>
      </c>
      <c r="DN82" s="35">
        <v>1.3728E-7</v>
      </c>
      <c r="DO82" s="35">
        <v>4.8762338973499997</v>
      </c>
      <c r="DP82" s="35">
        <v>629.60234557549995</v>
      </c>
      <c r="DQ82" s="29">
        <f t="shared" si="124"/>
        <v>-1.1285106155075488E-7</v>
      </c>
      <c r="DR82" s="29">
        <f t="shared" si="125"/>
        <v>-1.1284755671567231E-7</v>
      </c>
      <c r="DS82" s="29">
        <f t="shared" si="126"/>
        <v>-1.1284755670787918E-7</v>
      </c>
      <c r="DT82" s="29">
        <f t="shared" si="127"/>
        <v>-1.1284755670787918E-7</v>
      </c>
      <c r="DV82" s="35">
        <v>3.2700000000000002E-8</v>
      </c>
      <c r="DW82" s="35">
        <v>1.18744032691</v>
      </c>
      <c r="DX82" s="35">
        <v>1905.4647649404001</v>
      </c>
      <c r="DY82" s="29">
        <f t="shared" si="128"/>
        <v>2.4586782239002834E-8</v>
      </c>
      <c r="DZ82" s="29">
        <f t="shared" si="129"/>
        <v>2.4589707348860597E-8</v>
      </c>
      <c r="EA82" s="29">
        <f t="shared" si="130"/>
        <v>2.4589707355363792E-8</v>
      </c>
      <c r="EB82" s="29">
        <f t="shared" si="131"/>
        <v>2.4589707355363792E-8</v>
      </c>
      <c r="ED82" s="35">
        <v>6.4300000000000003E-9</v>
      </c>
      <c r="EE82" s="35">
        <v>2.48127580335</v>
      </c>
      <c r="EF82" s="35">
        <v>1265.5674786264001</v>
      </c>
      <c r="EG82" s="29">
        <f t="shared" si="132"/>
        <v>-3.2253282276666507E-9</v>
      </c>
      <c r="EH82" s="29">
        <f t="shared" si="133"/>
        <v>-3.2258295307098727E-9</v>
      </c>
      <c r="EI82" s="29">
        <f t="shared" si="134"/>
        <v>-3.2258295318244821E-9</v>
      </c>
      <c r="EJ82" s="29">
        <f t="shared" si="135"/>
        <v>-3.2258295318244821E-9</v>
      </c>
      <c r="EL82" s="35"/>
      <c r="EM82" s="35"/>
      <c r="EN82" s="35"/>
      <c r="ET82" s="35"/>
      <c r="EU82" s="35"/>
      <c r="EV82" s="35"/>
    </row>
    <row r="83" spans="1:152" s="29" customFormat="1" ht="13.5" x14ac:dyDescent="0.3">
      <c r="N83" s="35">
        <v>5.8189999999999999E-7</v>
      </c>
      <c r="O83" s="35">
        <v>5.8664638034400003</v>
      </c>
      <c r="P83" s="35">
        <v>5753.3848848968</v>
      </c>
      <c r="Q83" s="29">
        <f t="shared" si="92"/>
        <v>2.0071825353181954E-7</v>
      </c>
      <c r="R83" s="29">
        <f t="shared" si="93"/>
        <v>2.0049445964053028E-7</v>
      </c>
      <c r="S83" s="29">
        <f t="shared" si="94"/>
        <v>2.004944591429021E-7</v>
      </c>
      <c r="T83" s="29">
        <f t="shared" si="95"/>
        <v>2.004944591429021E-7</v>
      </c>
      <c r="V83" s="35">
        <v>6.6899999999999997E-8</v>
      </c>
      <c r="W83" s="35">
        <v>2.4109345942</v>
      </c>
      <c r="X83" s="35">
        <v>4.1927856940000003</v>
      </c>
      <c r="Y83" s="29">
        <f t="shared" si="96"/>
        <v>-5.2745332303121732E-8</v>
      </c>
      <c r="Z83" s="29">
        <f t="shared" si="97"/>
        <v>-5.2745320015960658E-8</v>
      </c>
      <c r="AA83" s="29">
        <f t="shared" si="98"/>
        <v>-5.2745320015933335E-8</v>
      </c>
      <c r="AB83" s="29">
        <f t="shared" si="99"/>
        <v>-5.2745320015933335E-8</v>
      </c>
      <c r="AD83" s="35">
        <v>1.269E-8</v>
      </c>
      <c r="AE83" s="35">
        <v>3.3003877789999997E-2</v>
      </c>
      <c r="AF83" s="35">
        <v>2125.8774073792001</v>
      </c>
      <c r="AG83" s="29">
        <f t="shared" si="100"/>
        <v>-1.2689910147750621E-8</v>
      </c>
      <c r="AH83" s="29">
        <f t="shared" si="101"/>
        <v>-1.268991723167907E-8</v>
      </c>
      <c r="AI83" s="29">
        <f t="shared" si="102"/>
        <v>-1.2689917231694497E-8</v>
      </c>
      <c r="AJ83" s="29">
        <f t="shared" si="103"/>
        <v>-1.2689917231694497E-8</v>
      </c>
      <c r="AL83" s="35">
        <v>2.57E-9</v>
      </c>
      <c r="AM83" s="35">
        <v>1.05361498985</v>
      </c>
      <c r="AN83" s="35">
        <v>1478.8665740644001</v>
      </c>
      <c r="AO83" s="29">
        <f t="shared" si="104"/>
        <v>2.5654475250965495E-9</v>
      </c>
      <c r="AP83" s="29">
        <f t="shared" si="105"/>
        <v>2.5654314083814488E-9</v>
      </c>
      <c r="AQ83" s="29">
        <f t="shared" si="106"/>
        <v>2.5654314083455823E-9</v>
      </c>
      <c r="AR83" s="29">
        <f t="shared" si="107"/>
        <v>2.5654314083455823E-9</v>
      </c>
      <c r="AT83" s="35"/>
      <c r="AU83" s="35"/>
      <c r="AV83" s="35"/>
      <c r="BB83" s="35"/>
      <c r="BC83" s="35"/>
      <c r="BD83" s="35"/>
      <c r="BJ83" s="35">
        <v>2.5959999999999999E-8</v>
      </c>
      <c r="BK83" s="35">
        <v>3.3051014908599998</v>
      </c>
      <c r="BL83" s="35">
        <v>2324.9494088155998</v>
      </c>
      <c r="BM83" s="29">
        <f t="shared" si="108"/>
        <v>-2.529995491989847E-8</v>
      </c>
      <c r="BN83" s="29">
        <f t="shared" si="109"/>
        <v>-2.5300917604659078E-8</v>
      </c>
      <c r="BO83" s="29">
        <f t="shared" si="110"/>
        <v>-2.5300917606798762E-8</v>
      </c>
      <c r="BP83" s="29">
        <f t="shared" si="111"/>
        <v>-2.5300917606798762E-8</v>
      </c>
      <c r="BR83" s="35">
        <v>4.73E-9</v>
      </c>
      <c r="BS83" s="35">
        <v>1.7240583140700001</v>
      </c>
      <c r="BT83" s="35">
        <v>532.13864564940002</v>
      </c>
      <c r="BU83" s="29">
        <f t="shared" si="112"/>
        <v>-2.7812084923123245E-9</v>
      </c>
      <c r="BV83" s="29">
        <f t="shared" si="113"/>
        <v>-2.7813534721136202E-9</v>
      </c>
      <c r="BW83" s="29">
        <f t="shared" si="114"/>
        <v>-2.78135347243597E-9</v>
      </c>
      <c r="BX83" s="29">
        <f t="shared" si="115"/>
        <v>-2.78135347243597E-9</v>
      </c>
      <c r="BZ83" s="35"/>
      <c r="CA83" s="35"/>
      <c r="CB83" s="35"/>
      <c r="CH83" s="35"/>
      <c r="CI83" s="35"/>
      <c r="CJ83" s="35"/>
      <c r="CP83" s="35"/>
      <c r="CQ83" s="35"/>
      <c r="CR83" s="35"/>
      <c r="CX83" s="35"/>
      <c r="CY83" s="35"/>
      <c r="CZ83" s="35"/>
      <c r="DF83" s="35">
        <v>8.5801000000000004E-7</v>
      </c>
      <c r="DG83" s="35">
        <v>2.1145838676299999</v>
      </c>
      <c r="DH83" s="35">
        <v>1574.8458012822</v>
      </c>
      <c r="DI83" s="29">
        <f t="shared" si="120"/>
        <v>-7.1709591573975113E-7</v>
      </c>
      <c r="DJ83" s="29">
        <f t="shared" si="121"/>
        <v>-7.1704307629217624E-7</v>
      </c>
      <c r="DK83" s="29">
        <f t="shared" si="122"/>
        <v>-7.1704307617468028E-7</v>
      </c>
      <c r="DL83" s="29">
        <f t="shared" si="123"/>
        <v>-7.1704307617468028E-7</v>
      </c>
      <c r="DN83" s="35">
        <v>1.8481E-7</v>
      </c>
      <c r="DO83" s="35">
        <v>6.0303276226399998</v>
      </c>
      <c r="DP83" s="35">
        <v>330.61896365820002</v>
      </c>
      <c r="DQ83" s="29">
        <f t="shared" si="124"/>
        <v>7.2756085980042369E-8</v>
      </c>
      <c r="DR83" s="29">
        <f t="shared" si="125"/>
        <v>7.275208617440011E-8</v>
      </c>
      <c r="DS83" s="29">
        <f t="shared" si="126"/>
        <v>7.2752086165506621E-8</v>
      </c>
      <c r="DT83" s="29">
        <f t="shared" si="127"/>
        <v>7.2752086165506621E-8</v>
      </c>
      <c r="DV83" s="35">
        <v>3.2259999999999999E-8</v>
      </c>
      <c r="DW83" s="35">
        <v>6.1871607125099999</v>
      </c>
      <c r="DX83" s="35">
        <v>1038.0412891868</v>
      </c>
      <c r="DY83" s="29">
        <f t="shared" si="128"/>
        <v>-1.5889909004245944E-8</v>
      </c>
      <c r="DZ83" s="29">
        <f t="shared" si="129"/>
        <v>-1.5891984299579257E-8</v>
      </c>
      <c r="EA83" s="29">
        <f t="shared" si="130"/>
        <v>-1.5891984304193486E-8</v>
      </c>
      <c r="EB83" s="29">
        <f t="shared" si="131"/>
        <v>-1.5891984304193486E-8</v>
      </c>
      <c r="ED83" s="35">
        <v>5.7500000000000002E-9</v>
      </c>
      <c r="EE83" s="35">
        <v>6.1375659087200001</v>
      </c>
      <c r="EF83" s="35">
        <v>1279.794572628</v>
      </c>
      <c r="EG83" s="29">
        <f t="shared" si="132"/>
        <v>-1.2566041834933268E-9</v>
      </c>
      <c r="EH83" s="29">
        <f t="shared" si="133"/>
        <v>-1.2560928115339654E-9</v>
      </c>
      <c r="EI83" s="29">
        <f t="shared" si="134"/>
        <v>-1.2560928103969485E-9</v>
      </c>
      <c r="EJ83" s="29">
        <f t="shared" si="135"/>
        <v>-1.2560928103969485E-9</v>
      </c>
      <c r="EL83" s="35"/>
      <c r="EM83" s="35"/>
      <c r="EN83" s="35"/>
      <c r="ET83" s="35"/>
      <c r="EU83" s="35"/>
      <c r="EV83" s="35"/>
    </row>
    <row r="84" spans="1:152" s="29" customFormat="1" ht="13.5" x14ac:dyDescent="0.3">
      <c r="A84" s="29" t="s">
        <v>198</v>
      </c>
      <c r="B84" s="29" t="s">
        <v>199</v>
      </c>
      <c r="C84" s="29" t="s">
        <v>200</v>
      </c>
      <c r="N84" s="35">
        <v>4.0102999999999999E-7</v>
      </c>
      <c r="O84" s="35">
        <v>4.6880111408699996</v>
      </c>
      <c r="P84" s="35">
        <v>0.16005869440000001</v>
      </c>
      <c r="Q84" s="29">
        <f t="shared" si="92"/>
        <v>-8.7330143393963998E-9</v>
      </c>
      <c r="R84" s="29">
        <f t="shared" si="93"/>
        <v>-8.7330189092701641E-9</v>
      </c>
      <c r="S84" s="29">
        <f t="shared" si="94"/>
        <v>-8.7330189092804906E-9</v>
      </c>
      <c r="T84" s="29">
        <f t="shared" si="95"/>
        <v>-8.7330189092804906E-9</v>
      </c>
      <c r="V84" s="35">
        <v>5.84E-8</v>
      </c>
      <c r="W84" s="35">
        <v>4.2234789605299996</v>
      </c>
      <c r="X84" s="35">
        <v>2008.557539159</v>
      </c>
      <c r="Y84" s="29">
        <f t="shared" si="96"/>
        <v>3.8417751633917992E-8</v>
      </c>
      <c r="Z84" s="29">
        <f t="shared" si="97"/>
        <v>3.8411460018608242E-8</v>
      </c>
      <c r="AA84" s="29">
        <f t="shared" si="98"/>
        <v>3.8411460004618335E-8</v>
      </c>
      <c r="AB84" s="29">
        <f t="shared" si="99"/>
        <v>3.8411460004618335E-8</v>
      </c>
      <c r="AD84" s="35">
        <v>1.276E-8</v>
      </c>
      <c r="AE84" s="35">
        <v>2.2635691923699999</v>
      </c>
      <c r="AF84" s="35">
        <v>1788.1448967202</v>
      </c>
      <c r="AG84" s="29">
        <f t="shared" si="100"/>
        <v>1.2683585570052048E-8</v>
      </c>
      <c r="AH84" s="29">
        <f t="shared" si="101"/>
        <v>1.2683407913150383E-8</v>
      </c>
      <c r="AI84" s="29">
        <f t="shared" si="102"/>
        <v>1.2683407912755143E-8</v>
      </c>
      <c r="AJ84" s="29">
        <f t="shared" si="103"/>
        <v>1.2683407912755143E-8</v>
      </c>
      <c r="AL84" s="35">
        <v>2.3199999999999998E-9</v>
      </c>
      <c r="AM84" s="35">
        <v>1.6999908181700001</v>
      </c>
      <c r="AN84" s="35">
        <v>1692.1656695024001</v>
      </c>
      <c r="AO84" s="29">
        <f t="shared" si="104"/>
        <v>-1.4245591382129857E-9</v>
      </c>
      <c r="AP84" s="29">
        <f t="shared" si="105"/>
        <v>-1.4247797823578014E-9</v>
      </c>
      <c r="AQ84" s="29">
        <f t="shared" si="106"/>
        <v>-1.4247797828483658E-9</v>
      </c>
      <c r="AR84" s="29">
        <f t="shared" si="107"/>
        <v>-1.4247797828483658E-9</v>
      </c>
      <c r="AT84" s="35"/>
      <c r="AU84" s="35"/>
      <c r="AV84" s="35"/>
      <c r="BB84" s="35"/>
      <c r="BC84" s="35"/>
      <c r="BD84" s="35"/>
      <c r="BJ84" s="35">
        <v>1.988E-8</v>
      </c>
      <c r="BK84" s="35">
        <v>2.85269577619</v>
      </c>
      <c r="BL84" s="35">
        <v>1574.8458012822</v>
      </c>
      <c r="BM84" s="29">
        <f t="shared" si="108"/>
        <v>-1.963598069884511E-8</v>
      </c>
      <c r="BN84" s="29">
        <f t="shared" si="109"/>
        <v>-1.9636328822530948E-8</v>
      </c>
      <c r="BO84" s="29">
        <f t="shared" si="110"/>
        <v>-1.9636328823304709E-8</v>
      </c>
      <c r="BP84" s="29">
        <f t="shared" si="111"/>
        <v>-1.9636328823304709E-8</v>
      </c>
      <c r="BR84" s="35">
        <v>4.5800000000000003E-9</v>
      </c>
      <c r="BS84" s="35">
        <v>4.4460499301500001</v>
      </c>
      <c r="BT84" s="35">
        <v>1038.0412891868</v>
      </c>
      <c r="BU84" s="29">
        <f t="shared" si="112"/>
        <v>-3.5458520147096138E-9</v>
      </c>
      <c r="BV84" s="29">
        <f t="shared" si="113"/>
        <v>-3.5456377201499467E-9</v>
      </c>
      <c r="BW84" s="29">
        <f t="shared" si="114"/>
        <v>-3.5456377196734505E-9</v>
      </c>
      <c r="BX84" s="29">
        <f t="shared" si="115"/>
        <v>-3.5456377196734505E-9</v>
      </c>
      <c r="BZ84" s="35"/>
      <c r="CA84" s="35"/>
      <c r="CB84" s="35"/>
      <c r="CH84" s="40"/>
      <c r="CI84" s="40"/>
      <c r="CJ84" s="40"/>
      <c r="CP84" s="35"/>
      <c r="CQ84" s="35"/>
      <c r="CR84" s="35"/>
      <c r="CX84" s="35"/>
      <c r="CY84" s="35"/>
      <c r="CZ84" s="35"/>
      <c r="DF84" s="35">
        <v>8.5685E-7</v>
      </c>
      <c r="DG84" s="35">
        <v>2.3382388482700001</v>
      </c>
      <c r="DH84" s="35">
        <v>2428.0421830342002</v>
      </c>
      <c r="DI84" s="29">
        <f t="shared" si="120"/>
        <v>-5.0981832196511066E-7</v>
      </c>
      <c r="DJ84" s="29">
        <f t="shared" si="121"/>
        <v>-5.0993739012401249E-7</v>
      </c>
      <c r="DK84" s="29">
        <f t="shared" si="122"/>
        <v>-5.0993739038873326E-7</v>
      </c>
      <c r="DL84" s="29">
        <f t="shared" si="123"/>
        <v>-5.0993739038873326E-7</v>
      </c>
      <c r="DN84" s="35">
        <v>1.3498999999999999E-7</v>
      </c>
      <c r="DO84" s="35">
        <v>1.3853953482100001</v>
      </c>
      <c r="DP84" s="35">
        <v>518.64526483069994</v>
      </c>
      <c r="DQ84" s="29">
        <f t="shared" si="124"/>
        <v>-1.2513894036187467E-7</v>
      </c>
      <c r="DR84" s="29">
        <f t="shared" si="125"/>
        <v>-1.2514080991359911E-7</v>
      </c>
      <c r="DS84" s="29">
        <f t="shared" si="126"/>
        <v>-1.2514080991775577E-7</v>
      </c>
      <c r="DT84" s="29">
        <f t="shared" si="127"/>
        <v>-1.2514080991775577E-7</v>
      </c>
      <c r="DV84" s="35">
        <v>3.1030000000000001E-8</v>
      </c>
      <c r="DW84" s="35">
        <v>6.2297161442500002</v>
      </c>
      <c r="DX84" s="35">
        <v>2001.4439921582</v>
      </c>
      <c r="DY84" s="29">
        <f t="shared" si="128"/>
        <v>1.5765560442872704E-8</v>
      </c>
      <c r="DZ84" s="29">
        <f t="shared" si="129"/>
        <v>1.5769369513503542E-8</v>
      </c>
      <c r="EA84" s="29">
        <f t="shared" si="130"/>
        <v>1.5769369521972337E-8</v>
      </c>
      <c r="EB84" s="29">
        <f t="shared" si="131"/>
        <v>1.5769369521972337E-8</v>
      </c>
      <c r="ED84" s="35">
        <v>6.3600000000000004E-9</v>
      </c>
      <c r="EE84" s="35">
        <v>5.5100164550499997</v>
      </c>
      <c r="EF84" s="35">
        <v>2413.8150890326001</v>
      </c>
      <c r="EG84" s="29">
        <f t="shared" si="132"/>
        <v>4.7280470037960413E-9</v>
      </c>
      <c r="EH84" s="29">
        <f t="shared" si="133"/>
        <v>4.7287781343666679E-9</v>
      </c>
      <c r="EI84" s="29">
        <f t="shared" si="134"/>
        <v>4.7287781359921497E-9</v>
      </c>
      <c r="EJ84" s="29">
        <f t="shared" si="135"/>
        <v>4.7287781359921497E-9</v>
      </c>
      <c r="EL84" s="35"/>
      <c r="EM84" s="35"/>
      <c r="EN84" s="35"/>
      <c r="ET84" s="35"/>
      <c r="EU84" s="35"/>
      <c r="EV84" s="35"/>
    </row>
    <row r="85" spans="1:152" s="29" customFormat="1" ht="13.5" x14ac:dyDescent="0.3">
      <c r="A85" s="29">
        <f>F76</f>
        <v>4.5035118550126469</v>
      </c>
      <c r="B85" s="29">
        <f xml:space="preserve"> 0.0057755183 * A85</f>
        <v>2.6010115132892489E-2</v>
      </c>
      <c r="C85" s="29">
        <f>Tau - B85/DAYSinMILLENNIUM</f>
        <v>1.6241824167115802E-2</v>
      </c>
      <c r="N85" s="35">
        <v>4.6653999999999999E-7</v>
      </c>
      <c r="O85" s="35">
        <v>4.7939483528200002</v>
      </c>
      <c r="P85" s="35">
        <v>305.34616939270001</v>
      </c>
      <c r="Q85" s="29">
        <f t="shared" si="92"/>
        <v>-4.4158218965815811E-7</v>
      </c>
      <c r="R85" s="29">
        <f t="shared" si="93"/>
        <v>-4.4158546310350603E-7</v>
      </c>
      <c r="S85" s="29">
        <f t="shared" si="94"/>
        <v>-4.4158546311078442E-7</v>
      </c>
      <c r="T85" s="29">
        <f t="shared" si="95"/>
        <v>-4.4158546311078442E-7</v>
      </c>
      <c r="V85" s="35">
        <v>7.2559999999999996E-8</v>
      </c>
      <c r="W85" s="35">
        <v>6.1938452565100004</v>
      </c>
      <c r="X85" s="35">
        <v>11.045700263900001</v>
      </c>
      <c r="Y85" s="29">
        <f t="shared" si="96"/>
        <v>7.2265918929298958E-8</v>
      </c>
      <c r="Z85" s="29">
        <f t="shared" si="97"/>
        <v>7.2265924062628302E-8</v>
      </c>
      <c r="AA85" s="29">
        <f t="shared" si="98"/>
        <v>7.2265924062639723E-8</v>
      </c>
      <c r="AB85" s="29">
        <f t="shared" si="99"/>
        <v>7.2265924062639723E-8</v>
      </c>
      <c r="AD85" s="35">
        <v>1.1889999999999999E-8</v>
      </c>
      <c r="AE85" s="35">
        <v>1.70223550488</v>
      </c>
      <c r="AF85" s="35">
        <v>1677.9385755008</v>
      </c>
      <c r="AG85" s="29">
        <f t="shared" si="100"/>
        <v>-9.2393225246190633E-9</v>
      </c>
      <c r="AH85" s="29">
        <f t="shared" si="101"/>
        <v>-9.2402166868828163E-9</v>
      </c>
      <c r="AI85" s="29">
        <f t="shared" si="102"/>
        <v>-9.2402166888707795E-9</v>
      </c>
      <c r="AJ85" s="29">
        <f t="shared" si="103"/>
        <v>-9.2402166888707795E-9</v>
      </c>
      <c r="AL85" s="35">
        <v>2.2499999999999999E-9</v>
      </c>
      <c r="AM85" s="35">
        <v>2.5162414977999998</v>
      </c>
      <c r="AN85" s="35">
        <v>1891.2376709388</v>
      </c>
      <c r="AO85" s="29">
        <f t="shared" si="104"/>
        <v>-5.4968649675653394E-10</v>
      </c>
      <c r="AP85" s="29">
        <f t="shared" si="105"/>
        <v>-5.493926480630831E-10</v>
      </c>
      <c r="AQ85" s="29">
        <f t="shared" si="106"/>
        <v>-5.4939264740971206E-10</v>
      </c>
      <c r="AR85" s="29">
        <f t="shared" si="107"/>
        <v>-5.4939264740971206E-10</v>
      </c>
      <c r="AT85" s="35"/>
      <c r="AU85" s="35"/>
      <c r="AV85" s="35"/>
      <c r="BB85" s="35"/>
      <c r="BC85" s="35"/>
      <c r="BD85" s="35"/>
      <c r="BJ85" s="35">
        <v>2.5270000000000001E-8</v>
      </c>
      <c r="BK85" s="35">
        <v>5.9445820295000003</v>
      </c>
      <c r="BL85" s="35">
        <v>909.81873305459999</v>
      </c>
      <c r="BM85" s="29">
        <f t="shared" si="108"/>
        <v>-7.5018385288548041E-9</v>
      </c>
      <c r="BN85" s="29">
        <f t="shared" si="109"/>
        <v>-7.5002750861089485E-9</v>
      </c>
      <c r="BO85" s="29">
        <f t="shared" si="110"/>
        <v>-7.5002750826327071E-9</v>
      </c>
      <c r="BP85" s="29">
        <f t="shared" si="111"/>
        <v>-7.5002750826327071E-9</v>
      </c>
      <c r="BR85" s="35">
        <v>3.7600000000000003E-9</v>
      </c>
      <c r="BS85" s="35">
        <v>2.2319074478599998</v>
      </c>
      <c r="BT85" s="35">
        <v>529.64278098479997</v>
      </c>
      <c r="BU85" s="29">
        <f t="shared" si="112"/>
        <v>-6.0372866538229382E-10</v>
      </c>
      <c r="BV85" s="29">
        <f t="shared" si="113"/>
        <v>-6.0386863985621538E-10</v>
      </c>
      <c r="BW85" s="29">
        <f t="shared" si="114"/>
        <v>-6.038686401674426E-10</v>
      </c>
      <c r="BX85" s="29">
        <f t="shared" si="115"/>
        <v>-6.038686401674426E-10</v>
      </c>
      <c r="BZ85" s="35"/>
      <c r="CA85" s="35"/>
      <c r="CB85" s="35"/>
      <c r="CH85" s="35"/>
      <c r="CI85" s="35"/>
      <c r="CJ85" s="35"/>
      <c r="CP85" s="35"/>
      <c r="CQ85" s="35"/>
      <c r="CR85" s="35"/>
      <c r="CX85" s="35"/>
      <c r="CY85" s="35"/>
      <c r="CZ85" s="35"/>
      <c r="DF85" s="35">
        <v>6.8311000000000003E-7</v>
      </c>
      <c r="DG85" s="35">
        <v>3.3572704890499998</v>
      </c>
      <c r="DH85" s="35">
        <v>2104.5367663768002</v>
      </c>
      <c r="DI85" s="29">
        <f t="shared" si="120"/>
        <v>6.7436573296024869E-7</v>
      </c>
      <c r="DJ85" s="29">
        <f t="shared" si="121"/>
        <v>6.7434939729861308E-7</v>
      </c>
      <c r="DK85" s="29">
        <f t="shared" si="122"/>
        <v>6.7434939726227474E-7</v>
      </c>
      <c r="DL85" s="29">
        <f t="shared" si="123"/>
        <v>6.7434939726227474E-7</v>
      </c>
      <c r="DN85" s="35">
        <v>1.5739999999999999E-7</v>
      </c>
      <c r="DO85" s="35">
        <v>2.9303827168400001</v>
      </c>
      <c r="DP85" s="35">
        <v>1905.4647649404001</v>
      </c>
      <c r="DQ85" s="29">
        <f t="shared" si="124"/>
        <v>-1.2251088606038494E-7</v>
      </c>
      <c r="DR85" s="29">
        <f t="shared" si="125"/>
        <v>-1.2249747560899016E-7</v>
      </c>
      <c r="DS85" s="29">
        <f t="shared" si="126"/>
        <v>-1.2249747557917084E-7</v>
      </c>
      <c r="DT85" s="29">
        <f t="shared" si="127"/>
        <v>-1.2249747557917084E-7</v>
      </c>
      <c r="DV85" s="35">
        <v>3.4100000000000001E-8</v>
      </c>
      <c r="DW85" s="35">
        <v>2.4462406792500002</v>
      </c>
      <c r="DX85" s="35">
        <v>539.98590583309999</v>
      </c>
      <c r="DY85" s="29">
        <f t="shared" si="128"/>
        <v>7.4769333645053656E-9</v>
      </c>
      <c r="DZ85" s="29">
        <f t="shared" si="129"/>
        <v>7.4756540107404464E-9</v>
      </c>
      <c r="EA85" s="29">
        <f t="shared" si="130"/>
        <v>7.4756540078958335E-9</v>
      </c>
      <c r="EB85" s="29">
        <f t="shared" si="131"/>
        <v>7.4756540078958335E-9</v>
      </c>
      <c r="ED85" s="35">
        <v>6.3600000000000004E-9</v>
      </c>
      <c r="EE85" s="35">
        <v>4.4077723849100003</v>
      </c>
      <c r="EF85" s="35">
        <v>1382.8873468465999</v>
      </c>
      <c r="EG85" s="29">
        <f t="shared" si="132"/>
        <v>-1.0443087942037185E-9</v>
      </c>
      <c r="EH85" s="29">
        <f t="shared" si="133"/>
        <v>-1.0436909719041186E-9</v>
      </c>
      <c r="EI85" s="29">
        <f t="shared" si="134"/>
        <v>-1.0436909705304063E-9</v>
      </c>
      <c r="EJ85" s="29">
        <f t="shared" si="135"/>
        <v>-1.0436909705304063E-9</v>
      </c>
      <c r="EL85" s="35"/>
      <c r="EM85" s="35"/>
      <c r="EN85" s="35"/>
      <c r="ET85" s="35"/>
      <c r="EU85" s="35"/>
      <c r="EV85" s="35"/>
    </row>
    <row r="86" spans="1:152" s="29" customFormat="1" ht="13.5" x14ac:dyDescent="0.3">
      <c r="N86" s="35">
        <v>3.9298000000000002E-7</v>
      </c>
      <c r="O86" s="35">
        <v>4.2544842369699998</v>
      </c>
      <c r="P86" s="35">
        <v>853.19638175199998</v>
      </c>
      <c r="Q86" s="29">
        <f t="shared" si="92"/>
        <v>2.908529459041474E-7</v>
      </c>
      <c r="R86" s="29">
        <f t="shared" si="93"/>
        <v>2.9083688906628601E-7</v>
      </c>
      <c r="S86" s="29">
        <f t="shared" si="94"/>
        <v>2.908368890305831E-7</v>
      </c>
      <c r="T86" s="29">
        <f t="shared" si="95"/>
        <v>2.908368890305831E-7</v>
      </c>
      <c r="V86" s="35">
        <v>6.2660000000000007E-8</v>
      </c>
      <c r="W86" s="35">
        <v>1.3613778694500001</v>
      </c>
      <c r="X86" s="35">
        <v>1148.2476104062</v>
      </c>
      <c r="Y86" s="29">
        <f t="shared" si="96"/>
        <v>2.4934145517979332E-8</v>
      </c>
      <c r="Z86" s="29">
        <f t="shared" si="97"/>
        <v>2.4938845930942763E-8</v>
      </c>
      <c r="AA86" s="29">
        <f t="shared" si="98"/>
        <v>2.493884594139381E-8</v>
      </c>
      <c r="AB86" s="29">
        <f t="shared" si="99"/>
        <v>2.493884594139381E-8</v>
      </c>
      <c r="AD86" s="35">
        <v>1.1819999999999999E-8</v>
      </c>
      <c r="AE86" s="35">
        <v>2.1814231394600001</v>
      </c>
      <c r="AF86" s="35">
        <v>1795.258443721</v>
      </c>
      <c r="AG86" s="29">
        <f t="shared" si="100"/>
        <v>1.1785787250198328E-8</v>
      </c>
      <c r="AH86" s="29">
        <f t="shared" si="101"/>
        <v>1.178567226413224E-8</v>
      </c>
      <c r="AI86" s="29">
        <f t="shared" si="102"/>
        <v>1.1785672263876359E-8</v>
      </c>
      <c r="AJ86" s="29">
        <f t="shared" si="103"/>
        <v>1.1785672263876359E-8</v>
      </c>
      <c r="AL86" s="35">
        <v>2.1700000000000002E-9</v>
      </c>
      <c r="AM86" s="35">
        <v>4.5851291121599997</v>
      </c>
      <c r="AN86" s="35">
        <v>963.4027029714</v>
      </c>
      <c r="AO86" s="29">
        <f t="shared" si="104"/>
        <v>4.0500090217681049E-10</v>
      </c>
      <c r="AP86" s="29">
        <f t="shared" si="105"/>
        <v>4.0514715930813043E-10</v>
      </c>
      <c r="AQ86" s="29">
        <f t="shared" si="106"/>
        <v>4.0514715963332785E-10</v>
      </c>
      <c r="AR86" s="29">
        <f t="shared" si="107"/>
        <v>4.0514715963332785E-10</v>
      </c>
      <c r="AT86" s="35"/>
      <c r="AU86" s="35"/>
      <c r="AV86" s="35"/>
      <c r="BB86" s="35"/>
      <c r="BC86" s="35"/>
      <c r="BD86" s="35"/>
      <c r="BJ86" s="35">
        <v>2.269E-8</v>
      </c>
      <c r="BK86" s="35">
        <v>1.30379329597</v>
      </c>
      <c r="BL86" s="35">
        <v>3.9321532631</v>
      </c>
      <c r="BM86" s="29">
        <f t="shared" si="108"/>
        <v>4.5775536069446648E-9</v>
      </c>
      <c r="BN86" s="29">
        <f t="shared" si="109"/>
        <v>4.5775598298494063E-9</v>
      </c>
      <c r="BO86" s="29">
        <f t="shared" si="110"/>
        <v>4.5775598298632434E-9</v>
      </c>
      <c r="BP86" s="29">
        <f t="shared" si="111"/>
        <v>4.5775598298632434E-9</v>
      </c>
      <c r="BR86" s="35">
        <v>4.5100000000000003E-9</v>
      </c>
      <c r="BS86" s="35">
        <v>3.75869883836</v>
      </c>
      <c r="BT86" s="35">
        <v>984.60033162189995</v>
      </c>
      <c r="BU86" s="29">
        <f t="shared" si="112"/>
        <v>2.8002149184420754E-9</v>
      </c>
      <c r="BV86" s="29">
        <f t="shared" si="113"/>
        <v>2.8004627946460281E-9</v>
      </c>
      <c r="BW86" s="29">
        <f t="shared" si="114"/>
        <v>2.8004627951971509E-9</v>
      </c>
      <c r="BX86" s="29">
        <f t="shared" si="115"/>
        <v>2.8004627951971509E-9</v>
      </c>
      <c r="BZ86" s="35"/>
      <c r="CA86" s="35"/>
      <c r="CB86" s="35"/>
      <c r="CH86" s="35"/>
      <c r="CI86" s="35"/>
      <c r="CJ86" s="35"/>
      <c r="CP86" s="35"/>
      <c r="CQ86" s="35"/>
      <c r="CR86" s="35"/>
      <c r="CX86" s="35"/>
      <c r="CY86" s="35"/>
      <c r="CZ86" s="35"/>
      <c r="DF86" s="35">
        <v>6.9569999999999996E-7</v>
      </c>
      <c r="DG86" s="35">
        <v>3.0416469715600001</v>
      </c>
      <c r="DH86" s="35">
        <v>302.16477565500003</v>
      </c>
      <c r="DI86" s="29">
        <f t="shared" si="120"/>
        <v>-6.6265004515808012E-8</v>
      </c>
      <c r="DJ86" s="29">
        <f t="shared" si="121"/>
        <v>-6.6250102729797778E-8</v>
      </c>
      <c r="DK86" s="29">
        <f t="shared" si="122"/>
        <v>-6.6250102696664919E-8</v>
      </c>
      <c r="DL86" s="29">
        <f t="shared" si="123"/>
        <v>-6.6250102696664919E-8</v>
      </c>
      <c r="DN86" s="35">
        <v>1.2459000000000001E-7</v>
      </c>
      <c r="DO86" s="35">
        <v>1.5858705314599999</v>
      </c>
      <c r="DP86" s="35">
        <v>2111.6503133776</v>
      </c>
      <c r="DQ86" s="29">
        <f t="shared" si="124"/>
        <v>-3.0249283768860557E-8</v>
      </c>
      <c r="DR86" s="29">
        <f t="shared" si="125"/>
        <v>-3.0267457959227761E-8</v>
      </c>
      <c r="DS86" s="29">
        <f t="shared" si="126"/>
        <v>-3.0267457999636844E-8</v>
      </c>
      <c r="DT86" s="29">
        <f t="shared" si="127"/>
        <v>-3.0267457999636844E-8</v>
      </c>
      <c r="DV86" s="35">
        <v>3.1739999999999998E-8</v>
      </c>
      <c r="DW86" s="35">
        <v>5.5487059259900002</v>
      </c>
      <c r="DX86" s="35">
        <v>191.9584544356</v>
      </c>
      <c r="DY86" s="29">
        <f t="shared" si="128"/>
        <v>-2.304337122716199E-8</v>
      </c>
      <c r="DZ86" s="29">
        <f t="shared" si="129"/>
        <v>-2.3043072852935853E-8</v>
      </c>
      <c r="EA86" s="29">
        <f t="shared" si="130"/>
        <v>-2.3043072852272438E-8</v>
      </c>
      <c r="EB86" s="29">
        <f t="shared" si="131"/>
        <v>-2.3043072852272438E-8</v>
      </c>
      <c r="ED86" s="35">
        <v>5.5500000000000001E-9</v>
      </c>
      <c r="EE86" s="35">
        <v>2.18233983981</v>
      </c>
      <c r="EF86" s="35">
        <v>1062.5633239269</v>
      </c>
      <c r="EG86" s="29">
        <f t="shared" si="132"/>
        <v>4.6091678695595225E-9</v>
      </c>
      <c r="EH86" s="29">
        <f t="shared" si="133"/>
        <v>4.6094017891242855E-9</v>
      </c>
      <c r="EI86" s="29">
        <f t="shared" si="134"/>
        <v>4.6094017896443671E-9</v>
      </c>
      <c r="EJ86" s="29">
        <f t="shared" si="135"/>
        <v>4.6094017896443671E-9</v>
      </c>
      <c r="EL86" s="35"/>
      <c r="EM86" s="35"/>
      <c r="EN86" s="35"/>
      <c r="ET86" s="35"/>
      <c r="EU86" s="35"/>
      <c r="EV86" s="35"/>
    </row>
    <row r="87" spans="1:152" s="29" customFormat="1" ht="13.5" x14ac:dyDescent="0.3">
      <c r="A87" s="29" t="s">
        <v>201</v>
      </c>
      <c r="B87" s="29" t="s">
        <v>202</v>
      </c>
      <c r="C87" s="29" t="s">
        <v>203</v>
      </c>
      <c r="D87" s="29" t="s">
        <v>204</v>
      </c>
      <c r="E87" s="29" t="s">
        <v>205</v>
      </c>
      <c r="F87" s="29" t="s">
        <v>206</v>
      </c>
      <c r="N87" s="35">
        <v>4.6041999999999999E-7</v>
      </c>
      <c r="O87" s="35">
        <v>5.1098351514999996</v>
      </c>
      <c r="P87" s="35">
        <v>4.6658664459999999</v>
      </c>
      <c r="Q87" s="29">
        <f t="shared" si="92"/>
        <v>2.0984217655784482E-7</v>
      </c>
      <c r="R87" s="29">
        <f t="shared" si="93"/>
        <v>2.0984204038920554E-7</v>
      </c>
      <c r="S87" s="29">
        <f t="shared" si="94"/>
        <v>2.098420403889027E-7</v>
      </c>
      <c r="T87" s="29">
        <f t="shared" si="95"/>
        <v>2.098420403889027E-7</v>
      </c>
      <c r="V87" s="35">
        <v>5.1410000000000002E-8</v>
      </c>
      <c r="W87" s="35">
        <v>5.2308393201200003</v>
      </c>
      <c r="X87" s="35">
        <v>628.85158605009997</v>
      </c>
      <c r="Y87" s="29">
        <f t="shared" si="96"/>
        <v>-4.9637122765210765E-8</v>
      </c>
      <c r="Z87" s="29">
        <f t="shared" si="97"/>
        <v>-4.963652333777921E-8</v>
      </c>
      <c r="AA87" s="29">
        <f t="shared" si="98"/>
        <v>-4.9636523336446271E-8</v>
      </c>
      <c r="AB87" s="29">
        <f t="shared" si="99"/>
        <v>-4.9636523336446271E-8</v>
      </c>
      <c r="AD87" s="35">
        <v>1.366E-8</v>
      </c>
      <c r="AE87" s="35">
        <v>1.2762991721500001</v>
      </c>
      <c r="AF87" s="35">
        <v>1038.0412891868</v>
      </c>
      <c r="AG87" s="29">
        <f t="shared" si="100"/>
        <v>1.0328007008418621E-8</v>
      </c>
      <c r="AH87" s="29">
        <f t="shared" si="101"/>
        <v>1.0327346112030513E-8</v>
      </c>
      <c r="AI87" s="29">
        <f t="shared" si="102"/>
        <v>1.0327346110560977E-8</v>
      </c>
      <c r="AJ87" s="29">
        <f t="shared" si="103"/>
        <v>1.0327346110560977E-8</v>
      </c>
      <c r="AL87" s="35">
        <v>2.7700000000000002E-9</v>
      </c>
      <c r="AM87" s="35">
        <v>3.6335370770100002</v>
      </c>
      <c r="AN87" s="35">
        <v>1677.9385755008</v>
      </c>
      <c r="AO87" s="29">
        <f t="shared" si="104"/>
        <v>2.3906941097747033E-9</v>
      </c>
      <c r="AP87" s="29">
        <f t="shared" si="105"/>
        <v>2.3905269159133493E-9</v>
      </c>
      <c r="AQ87" s="29">
        <f t="shared" si="106"/>
        <v>2.3905269155415672E-9</v>
      </c>
      <c r="AR87" s="29">
        <f t="shared" si="107"/>
        <v>2.3905269155415672E-9</v>
      </c>
      <c r="AT87" s="35"/>
      <c r="AU87" s="35"/>
      <c r="AV87" s="35"/>
      <c r="BB87" s="35"/>
      <c r="BC87" s="35"/>
      <c r="BD87" s="35"/>
      <c r="BJ87" s="35">
        <v>1.742E-8</v>
      </c>
      <c r="BK87" s="35">
        <v>4.4990976704400003</v>
      </c>
      <c r="BL87" s="35">
        <v>1258.4539316256</v>
      </c>
      <c r="BM87" s="29">
        <f t="shared" si="108"/>
        <v>1.709332989418102E-8</v>
      </c>
      <c r="BN87" s="29">
        <f t="shared" si="109"/>
        <v>1.7093028915601954E-8</v>
      </c>
      <c r="BO87" s="29">
        <f t="shared" si="110"/>
        <v>1.7093028914932593E-8</v>
      </c>
      <c r="BP87" s="29">
        <f t="shared" si="111"/>
        <v>1.7093028914932593E-8</v>
      </c>
      <c r="BR87" s="35">
        <v>3.7600000000000003E-9</v>
      </c>
      <c r="BS87" s="35">
        <v>5.42971857629</v>
      </c>
      <c r="BT87" s="35">
        <v>529.73914920439995</v>
      </c>
      <c r="BU87" s="29">
        <f t="shared" si="112"/>
        <v>3.8839274265267103E-10</v>
      </c>
      <c r="BV87" s="29">
        <f t="shared" si="113"/>
        <v>3.8853382436630007E-10</v>
      </c>
      <c r="BW87" s="29">
        <f t="shared" si="114"/>
        <v>3.8853382467998567E-10</v>
      </c>
      <c r="BX87" s="29">
        <f t="shared" si="115"/>
        <v>3.8853382467998567E-10</v>
      </c>
      <c r="BZ87" s="35"/>
      <c r="CA87" s="35"/>
      <c r="CB87" s="35"/>
      <c r="CH87" s="35"/>
      <c r="CI87" s="35"/>
      <c r="CJ87" s="35"/>
      <c r="CP87" s="35"/>
      <c r="CQ87" s="35"/>
      <c r="CR87" s="35"/>
      <c r="CX87" s="35"/>
      <c r="CY87" s="35"/>
      <c r="CZ87" s="35"/>
      <c r="DF87" s="35">
        <v>6.9775000000000001E-7</v>
      </c>
      <c r="DG87" s="35">
        <v>3.22402404312</v>
      </c>
      <c r="DH87" s="35">
        <v>305.34616939270001</v>
      </c>
      <c r="DI87" s="29">
        <f t="shared" si="120"/>
        <v>-2.2573327658747227E-7</v>
      </c>
      <c r="DJ87" s="29">
        <f t="shared" si="121"/>
        <v>-2.257189204243208E-7</v>
      </c>
      <c r="DK87" s="29">
        <f t="shared" si="122"/>
        <v>-2.2571892039240049E-7</v>
      </c>
      <c r="DL87" s="29">
        <f t="shared" si="123"/>
        <v>-2.2571892039240049E-7</v>
      </c>
      <c r="DN87" s="35">
        <v>1.2272E-7</v>
      </c>
      <c r="DO87" s="35">
        <v>3.3767105391699999</v>
      </c>
      <c r="DP87" s="35">
        <v>635.96513305090002</v>
      </c>
      <c r="DQ87" s="29">
        <f t="shared" si="124"/>
        <v>5.1289669192171495E-8</v>
      </c>
      <c r="DR87" s="29">
        <f t="shared" si="125"/>
        <v>5.129471822142993E-8</v>
      </c>
      <c r="DS87" s="29">
        <f t="shared" si="126"/>
        <v>5.1294718232656121E-8</v>
      </c>
      <c r="DT87" s="29">
        <f t="shared" si="127"/>
        <v>5.1294718232656121E-8</v>
      </c>
      <c r="DV87" s="35">
        <v>2.59E-8</v>
      </c>
      <c r="DW87" s="35">
        <v>3.2443055905899998</v>
      </c>
      <c r="DX87" s="35">
        <v>1062.5633239269</v>
      </c>
      <c r="DY87" s="29">
        <f t="shared" si="128"/>
        <v>-2.1213092926617265E-9</v>
      </c>
      <c r="DZ87" s="29">
        <f t="shared" si="129"/>
        <v>-2.119356098414083E-9</v>
      </c>
      <c r="EA87" s="29">
        <f t="shared" si="130"/>
        <v>-2.1193560940712202E-9</v>
      </c>
      <c r="EB87" s="29">
        <f t="shared" si="131"/>
        <v>-2.1193560940712202E-9</v>
      </c>
      <c r="ED87" s="35">
        <v>5.6400000000000004E-9</v>
      </c>
      <c r="EE87" s="35">
        <v>1.92775967119</v>
      </c>
      <c r="EF87" s="35">
        <v>2634.2277314714001</v>
      </c>
      <c r="EG87" s="29">
        <f t="shared" si="132"/>
        <v>4.2016034017223037E-9</v>
      </c>
      <c r="EH87" s="29">
        <f t="shared" si="133"/>
        <v>4.2023091196690665E-9</v>
      </c>
      <c r="EI87" s="29">
        <f t="shared" si="134"/>
        <v>4.2023091212380172E-9</v>
      </c>
      <c r="EJ87" s="29">
        <f t="shared" si="135"/>
        <v>4.2023091212380172E-9</v>
      </c>
      <c r="EL87" s="35"/>
      <c r="EM87" s="35"/>
      <c r="EN87" s="35"/>
      <c r="ET87" s="35"/>
      <c r="EU87" s="35"/>
      <c r="EV87" s="35"/>
    </row>
    <row r="88" spans="1:152" s="29" customFormat="1" ht="13.5" x14ac:dyDescent="0.3">
      <c r="A88" s="29">
        <f>SUM(T1:T760)</f>
        <v>0.64186033598497683</v>
      </c>
      <c r="B88" s="29">
        <f>SUM(AB1:AB369)</f>
        <v>529.94157377564511</v>
      </c>
      <c r="C88" s="29">
        <f>SUM(AJ1:AJ191)</f>
        <v>3.879259536849155E-4</v>
      </c>
      <c r="D88" s="29">
        <f>SUM(AR1:AR109)</f>
        <v>-6.8524879377912472E-5</v>
      </c>
      <c r="E88" s="29">
        <f>SUM(AZ1:AZ45)</f>
        <v>3.1921507297973884E-6</v>
      </c>
      <c r="F88" s="29">
        <f>SUM(BH1:BH10)</f>
        <v>3.4669739286405944E-7</v>
      </c>
      <c r="N88" s="35">
        <v>5.4458999999999998E-7</v>
      </c>
      <c r="O88" s="35">
        <v>1.5707270412700001</v>
      </c>
      <c r="P88" s="35">
        <v>983.11585891360005</v>
      </c>
      <c r="Q88" s="29">
        <f t="shared" si="92"/>
        <v>1.3981001090551053E-7</v>
      </c>
      <c r="R88" s="29">
        <f t="shared" si="93"/>
        <v>1.3977316202102783E-7</v>
      </c>
      <c r="S88" s="29">
        <f t="shared" si="94"/>
        <v>1.3977316193909547E-7</v>
      </c>
      <c r="T88" s="29">
        <f t="shared" si="95"/>
        <v>1.3977316193909547E-7</v>
      </c>
      <c r="V88" s="35">
        <v>5.1399999999999997E-8</v>
      </c>
      <c r="W88" s="35">
        <v>2.9295598195100001</v>
      </c>
      <c r="X88" s="35">
        <v>518.64526483069994</v>
      </c>
      <c r="Y88" s="29">
        <f t="shared" si="96"/>
        <v>1.7999463732742414E-8</v>
      </c>
      <c r="Z88" s="29">
        <f t="shared" si="97"/>
        <v>1.7997685538183856E-8</v>
      </c>
      <c r="AA88" s="29">
        <f t="shared" si="98"/>
        <v>1.7997685534230141E-8</v>
      </c>
      <c r="AB88" s="29">
        <f t="shared" si="99"/>
        <v>1.7997685534230141E-8</v>
      </c>
      <c r="AD88" s="35">
        <v>1.3060000000000001E-8</v>
      </c>
      <c r="AE88" s="35">
        <v>4.7630207984700004</v>
      </c>
      <c r="AF88" s="35">
        <v>1062.5633239269</v>
      </c>
      <c r="AG88" s="29">
        <f t="shared" si="100"/>
        <v>-1.305415686190301E-8</v>
      </c>
      <c r="AH88" s="29">
        <f t="shared" si="101"/>
        <v>-1.3054186381983813E-8</v>
      </c>
      <c r="AI88" s="29">
        <f t="shared" si="102"/>
        <v>-1.3054186382049367E-8</v>
      </c>
      <c r="AJ88" s="29">
        <f t="shared" si="103"/>
        <v>-1.3054186382049367E-8</v>
      </c>
      <c r="AL88" s="35">
        <v>2.4199999999999999E-9</v>
      </c>
      <c r="AM88" s="35">
        <v>2.9016376238800001</v>
      </c>
      <c r="AN88" s="35">
        <v>2310.7223148140001</v>
      </c>
      <c r="AO88" s="29">
        <f t="shared" si="104"/>
        <v>-2.2208222536377688E-9</v>
      </c>
      <c r="AP88" s="29">
        <f t="shared" si="105"/>
        <v>-2.2206640198425993E-9</v>
      </c>
      <c r="AQ88" s="29">
        <f t="shared" si="106"/>
        <v>-2.2206640194907117E-9</v>
      </c>
      <c r="AR88" s="29">
        <f t="shared" si="107"/>
        <v>-2.2206640194907117E-9</v>
      </c>
      <c r="AT88" s="35"/>
      <c r="AU88" s="35"/>
      <c r="AV88" s="35"/>
      <c r="BB88" s="35"/>
      <c r="BC88" s="35"/>
      <c r="BD88" s="35"/>
      <c r="BJ88" s="35">
        <v>1.714E-8</v>
      </c>
      <c r="BK88" s="35">
        <v>4.1294587820800004</v>
      </c>
      <c r="BL88" s="35">
        <v>2001.4439921582</v>
      </c>
      <c r="BM88" s="29">
        <f t="shared" si="108"/>
        <v>8.3432214196967918E-9</v>
      </c>
      <c r="BN88" s="29">
        <f t="shared" si="109"/>
        <v>8.3410873884977771E-9</v>
      </c>
      <c r="BO88" s="29">
        <f t="shared" si="110"/>
        <v>8.3410873837527481E-9</v>
      </c>
      <c r="BP88" s="29">
        <f t="shared" si="111"/>
        <v>8.3410873837527481E-9</v>
      </c>
      <c r="BR88" s="35">
        <v>3.8899999999999996E-9</v>
      </c>
      <c r="BS88" s="35">
        <v>1.9269850663100001</v>
      </c>
      <c r="BT88" s="35">
        <v>525.02509864859996</v>
      </c>
      <c r="BU88" s="29">
        <f t="shared" si="112"/>
        <v>-2.0039463326832278E-9</v>
      </c>
      <c r="BV88" s="29">
        <f t="shared" si="113"/>
        <v>-2.0040709867298359E-9</v>
      </c>
      <c r="BW88" s="29">
        <f t="shared" si="114"/>
        <v>-2.0040709870069939E-9</v>
      </c>
      <c r="BX88" s="29">
        <f t="shared" si="115"/>
        <v>-2.0040709870069939E-9</v>
      </c>
      <c r="BZ88" s="35"/>
      <c r="CA88" s="35"/>
      <c r="CB88" s="35"/>
      <c r="CH88" s="35"/>
      <c r="CI88" s="35"/>
      <c r="CJ88" s="35"/>
      <c r="CP88" s="35"/>
      <c r="CQ88" s="35"/>
      <c r="CR88" s="35"/>
      <c r="CX88" s="35"/>
      <c r="CY88" s="35"/>
      <c r="CZ88" s="35"/>
      <c r="DF88" s="35">
        <v>6.9569999999999996E-7</v>
      </c>
      <c r="DG88" s="35">
        <v>0.20494979940999999</v>
      </c>
      <c r="DH88" s="35">
        <v>532.13864564940002</v>
      </c>
      <c r="DI88" s="29">
        <f t="shared" si="120"/>
        <v>-5.831107460423131E-7</v>
      </c>
      <c r="DJ88" s="29">
        <f t="shared" si="121"/>
        <v>-5.8309636666305075E-7</v>
      </c>
      <c r="DK88" s="29">
        <f t="shared" si="122"/>
        <v>-5.8309636663107811E-7</v>
      </c>
      <c r="DL88" s="29">
        <f t="shared" si="123"/>
        <v>-5.8309636663107811E-7</v>
      </c>
      <c r="DN88" s="35">
        <v>1.1836E-7</v>
      </c>
      <c r="DO88" s="35">
        <v>4.0848632299299998</v>
      </c>
      <c r="DP88" s="35">
        <v>2648.4548254729998</v>
      </c>
      <c r="DQ88" s="29">
        <f t="shared" si="124"/>
        <v>-1.1832842131798426E-7</v>
      </c>
      <c r="DR88" s="29">
        <f t="shared" si="125"/>
        <v>-1.1832790359420496E-7</v>
      </c>
      <c r="DS88" s="29">
        <f t="shared" si="126"/>
        <v>-1.1832790359304914E-7</v>
      </c>
      <c r="DT88" s="29">
        <f t="shared" si="127"/>
        <v>-1.1832790359304914E-7</v>
      </c>
      <c r="DV88" s="35">
        <v>2.6140000000000001E-8</v>
      </c>
      <c r="DW88" s="35">
        <v>0.55149554149000002</v>
      </c>
      <c r="DX88" s="35">
        <v>2104.5367663768002</v>
      </c>
      <c r="DY88" s="29">
        <f t="shared" si="128"/>
        <v>-2.5737823041349017E-8</v>
      </c>
      <c r="DZ88" s="29">
        <f t="shared" si="129"/>
        <v>-2.5738507305288281E-8</v>
      </c>
      <c r="EA88" s="29">
        <f t="shared" si="130"/>
        <v>-2.5738507306809066E-8</v>
      </c>
      <c r="EB88" s="29">
        <f t="shared" si="131"/>
        <v>-2.5738507306809066E-8</v>
      </c>
      <c r="ED88" s="35">
        <v>5.3100000000000001E-9</v>
      </c>
      <c r="EE88" s="35">
        <v>2.0482437601900001</v>
      </c>
      <c r="EF88" s="35">
        <v>295.05122865419997</v>
      </c>
      <c r="EG88" s="29">
        <f t="shared" si="132"/>
        <v>4.5066652749045308E-9</v>
      </c>
      <c r="EH88" s="29">
        <f t="shared" si="133"/>
        <v>4.5067242775455173E-9</v>
      </c>
      <c r="EI88" s="29">
        <f t="shared" si="134"/>
        <v>4.5067242776767023E-9</v>
      </c>
      <c r="EJ88" s="29">
        <f t="shared" si="135"/>
        <v>4.5067242776767023E-9</v>
      </c>
      <c r="EL88" s="35"/>
      <c r="EM88" s="35"/>
      <c r="EN88" s="35"/>
      <c r="ET88" s="35"/>
      <c r="EU88" s="35"/>
      <c r="EV88" s="35"/>
    </row>
    <row r="89" spans="1:152" s="29" customFormat="1" ht="13.5" x14ac:dyDescent="0.3">
      <c r="N89" s="35">
        <v>3.8920000000000002E-7</v>
      </c>
      <c r="O89" s="35">
        <v>6.0759290557999996</v>
      </c>
      <c r="P89" s="35">
        <v>518.64526483069994</v>
      </c>
      <c r="Q89" s="29">
        <f t="shared" si="92"/>
        <v>-1.3803143066319606E-7</v>
      </c>
      <c r="R89" s="29">
        <f t="shared" si="93"/>
        <v>-1.3801799039807174E-7</v>
      </c>
      <c r="S89" s="29">
        <f t="shared" si="94"/>
        <v>-1.3801799036818805E-7</v>
      </c>
      <c r="T89" s="29">
        <f t="shared" si="95"/>
        <v>-1.3801799036818805E-7</v>
      </c>
      <c r="V89" s="35">
        <v>4.765E-8</v>
      </c>
      <c r="W89" s="35">
        <v>0.16838181862000001</v>
      </c>
      <c r="X89" s="35">
        <v>629.60234557549995</v>
      </c>
      <c r="Y89" s="29">
        <f t="shared" si="96"/>
        <v>-2.6954628573339839E-8</v>
      </c>
      <c r="Z89" s="29">
        <f t="shared" si="97"/>
        <v>-2.6956390266392747E-8</v>
      </c>
      <c r="AA89" s="29">
        <f t="shared" si="98"/>
        <v>-2.6956390270309755E-8</v>
      </c>
      <c r="AB89" s="29">
        <f t="shared" si="99"/>
        <v>-2.6956390270309755E-8</v>
      </c>
      <c r="AD89" s="35">
        <v>1.109E-8</v>
      </c>
      <c r="AE89" s="35">
        <v>2.9778713023500001</v>
      </c>
      <c r="AF89" s="35">
        <v>81.752133216199994</v>
      </c>
      <c r="AG89" s="29">
        <f t="shared" si="100"/>
        <v>-4.387071899345057E-9</v>
      </c>
      <c r="AH89" s="29">
        <f t="shared" si="101"/>
        <v>-4.3871311954702005E-9</v>
      </c>
      <c r="AI89" s="29">
        <f t="shared" si="102"/>
        <v>-4.3871311956020423E-9</v>
      </c>
      <c r="AJ89" s="29">
        <f t="shared" si="103"/>
        <v>-4.3871311956020423E-9</v>
      </c>
      <c r="AL89" s="35">
        <v>2.11E-9</v>
      </c>
      <c r="AM89" s="35">
        <v>3.9641940399100002</v>
      </c>
      <c r="AN89" s="35">
        <v>295.05122865419997</v>
      </c>
      <c r="AO89" s="29">
        <f t="shared" si="104"/>
        <v>-1.6559675475555631E-9</v>
      </c>
      <c r="AP89" s="29">
        <f t="shared" si="105"/>
        <v>-1.6559400726616539E-9</v>
      </c>
      <c r="AQ89" s="29">
        <f t="shared" si="106"/>
        <v>-1.6559400726005649E-9</v>
      </c>
      <c r="AR89" s="29">
        <f t="shared" si="107"/>
        <v>-1.6559400726005649E-9</v>
      </c>
      <c r="AT89" s="35"/>
      <c r="AU89" s="35"/>
      <c r="AV89" s="35"/>
      <c r="BB89" s="35"/>
      <c r="BC89" s="35"/>
      <c r="BD89" s="35"/>
      <c r="BJ89" s="35">
        <v>2.0289999999999998E-8</v>
      </c>
      <c r="BK89" s="35">
        <v>3.9793808663900001</v>
      </c>
      <c r="BL89" s="35">
        <v>1056.2005364515001</v>
      </c>
      <c r="BM89" s="29">
        <f t="shared" si="108"/>
        <v>-1.328296671168278E-8</v>
      </c>
      <c r="BN89" s="29">
        <f t="shared" si="109"/>
        <v>-1.328181306303298E-8</v>
      </c>
      <c r="BO89" s="29">
        <f t="shared" si="110"/>
        <v>-1.3281813060467825E-8</v>
      </c>
      <c r="BP89" s="29">
        <f t="shared" si="111"/>
        <v>-1.3281813060467825E-8</v>
      </c>
      <c r="BR89" s="35">
        <v>3.6399999999999998E-9</v>
      </c>
      <c r="BS89" s="35">
        <v>3.3545668574600001</v>
      </c>
      <c r="BT89" s="35">
        <v>2221.8566345969998</v>
      </c>
      <c r="BU89" s="29">
        <f t="shared" si="112"/>
        <v>-6.2235810330074401E-10</v>
      </c>
      <c r="BV89" s="29">
        <f t="shared" si="113"/>
        <v>-6.2179064768952354E-10</v>
      </c>
      <c r="BW89" s="29">
        <f t="shared" si="114"/>
        <v>-6.2179064642780448E-10</v>
      </c>
      <c r="BX89" s="29">
        <f t="shared" si="115"/>
        <v>-6.2179064642780448E-10</v>
      </c>
      <c r="BZ89" s="35"/>
      <c r="CA89" s="35"/>
      <c r="CB89" s="35"/>
      <c r="CH89" s="35"/>
      <c r="CI89" s="35"/>
      <c r="CJ89" s="35"/>
      <c r="CP89" s="35"/>
      <c r="CQ89" s="35"/>
      <c r="CR89" s="35"/>
      <c r="CX89" s="35"/>
      <c r="CY89" s="35"/>
      <c r="CZ89" s="35"/>
      <c r="DF89" s="35">
        <v>5.6991E-7</v>
      </c>
      <c r="DG89" s="35">
        <v>2.0020419190899998</v>
      </c>
      <c r="DH89" s="35">
        <v>2634.2277314714001</v>
      </c>
      <c r="DI89" s="29">
        <f t="shared" si="120"/>
        <v>3.9517696344613788E-7</v>
      </c>
      <c r="DJ89" s="29">
        <f t="shared" si="121"/>
        <v>3.9525398919596019E-7</v>
      </c>
      <c r="DK89" s="29">
        <f t="shared" si="122"/>
        <v>3.9525398936720621E-7</v>
      </c>
      <c r="DL89" s="29">
        <f t="shared" si="123"/>
        <v>3.9525398936720621E-7</v>
      </c>
      <c r="DN89" s="35">
        <v>1.1166E-7</v>
      </c>
      <c r="DO89" s="35">
        <v>4.6262326760799999</v>
      </c>
      <c r="DP89" s="35">
        <v>636.71589257630001</v>
      </c>
      <c r="DQ89" s="29">
        <f t="shared" si="124"/>
        <v>-8.2437995658328772E-8</v>
      </c>
      <c r="DR89" s="29">
        <f t="shared" si="125"/>
        <v>-8.2434580796961675E-8</v>
      </c>
      <c r="DS89" s="29">
        <f t="shared" si="126"/>
        <v>-8.2434580789368673E-8</v>
      </c>
      <c r="DT89" s="29">
        <f t="shared" si="127"/>
        <v>-8.2434580789368673E-8</v>
      </c>
      <c r="DV89" s="35">
        <v>2.1740000000000001E-8</v>
      </c>
      <c r="DW89" s="35">
        <v>5.32613824409</v>
      </c>
      <c r="DX89" s="35">
        <v>1891.2376709388</v>
      </c>
      <c r="DY89" s="29">
        <f t="shared" si="128"/>
        <v>-1.843355321528785E-9</v>
      </c>
      <c r="DZ89" s="29">
        <f t="shared" si="129"/>
        <v>-1.8462726640598417E-9</v>
      </c>
      <c r="EA89" s="29">
        <f t="shared" si="130"/>
        <v>-1.8462726705463906E-9</v>
      </c>
      <c r="EB89" s="29">
        <f t="shared" si="131"/>
        <v>-1.8462726705463906E-9</v>
      </c>
      <c r="ED89" s="35">
        <v>5.4100000000000001E-9</v>
      </c>
      <c r="EE89" s="35">
        <v>2.32424368689</v>
      </c>
      <c r="EF89" s="35">
        <v>1471.7530270636</v>
      </c>
      <c r="EG89" s="29">
        <f t="shared" si="132"/>
        <v>2.4753323963701974E-9</v>
      </c>
      <c r="EH89" s="29">
        <f t="shared" si="133"/>
        <v>2.4758365510140347E-9</v>
      </c>
      <c r="EI89" s="29">
        <f t="shared" si="134"/>
        <v>2.4758365521349612E-9</v>
      </c>
      <c r="EJ89" s="29">
        <f t="shared" si="135"/>
        <v>2.4758365521349612E-9</v>
      </c>
      <c r="EL89" s="35"/>
      <c r="EM89" s="35"/>
      <c r="EN89" s="35"/>
      <c r="ET89" s="35"/>
      <c r="EU89" s="35"/>
      <c r="EV89" s="35"/>
    </row>
    <row r="90" spans="1:152" s="29" customFormat="1" ht="13.5" x14ac:dyDescent="0.3">
      <c r="A90" s="29" t="s">
        <v>207</v>
      </c>
      <c r="B90" s="29" t="s">
        <v>208</v>
      </c>
      <c r="C90" s="29" t="s">
        <v>209</v>
      </c>
      <c r="D90" s="29" t="s">
        <v>210</v>
      </c>
      <c r="E90" s="29" t="s">
        <v>211</v>
      </c>
      <c r="F90" s="29" t="s">
        <v>212</v>
      </c>
      <c r="N90" s="35">
        <v>3.8449999999999998E-7</v>
      </c>
      <c r="O90" s="35">
        <v>2.4383687088800001</v>
      </c>
      <c r="P90" s="35">
        <v>433.71173787679999</v>
      </c>
      <c r="Q90" s="29">
        <f t="shared" si="92"/>
        <v>-3.8385587011694544E-7</v>
      </c>
      <c r="R90" s="29">
        <f t="shared" si="93"/>
        <v>-3.8385655703424814E-7</v>
      </c>
      <c r="S90" s="29">
        <f t="shared" si="94"/>
        <v>-3.8385655703577502E-7</v>
      </c>
      <c r="T90" s="29">
        <f t="shared" si="95"/>
        <v>-3.8385655703577502E-7</v>
      </c>
      <c r="V90" s="35">
        <v>4.6030000000000003E-8</v>
      </c>
      <c r="W90" s="35">
        <v>0.78529559911000002</v>
      </c>
      <c r="X90" s="35">
        <v>721.64941953020002</v>
      </c>
      <c r="Y90" s="29">
        <f t="shared" si="96"/>
        <v>4.5946837526957181E-8</v>
      </c>
      <c r="Z90" s="29">
        <f t="shared" si="97"/>
        <v>4.5946695338076737E-8</v>
      </c>
      <c r="AA90" s="29">
        <f t="shared" si="98"/>
        <v>4.5946695337760449E-8</v>
      </c>
      <c r="AB90" s="29">
        <f t="shared" si="99"/>
        <v>4.5946695337760449E-8</v>
      </c>
      <c r="AD90" s="35">
        <v>1.027E-8</v>
      </c>
      <c r="AE90" s="35">
        <v>1.9923602739799999</v>
      </c>
      <c r="AF90" s="35">
        <v>295.05122865419997</v>
      </c>
      <c r="AG90" s="29">
        <f t="shared" si="100"/>
        <v>9.0060379691268785E-9</v>
      </c>
      <c r="AH90" s="29">
        <f t="shared" si="101"/>
        <v>9.0061416780411641E-9</v>
      </c>
      <c r="AI90" s="29">
        <f t="shared" si="102"/>
        <v>9.0061416782717473E-9</v>
      </c>
      <c r="AJ90" s="29">
        <f t="shared" si="103"/>
        <v>9.0061416782717473E-9</v>
      </c>
      <c r="AL90" s="35">
        <v>1.99E-9</v>
      </c>
      <c r="AM90" s="35">
        <v>5.1704650074999998</v>
      </c>
      <c r="AN90" s="35">
        <v>618.55664531160005</v>
      </c>
      <c r="AO90" s="29">
        <f t="shared" si="104"/>
        <v>-1.7549369215897794E-9</v>
      </c>
      <c r="AP90" s="29">
        <f t="shared" si="105"/>
        <v>-1.7548955918267755E-9</v>
      </c>
      <c r="AQ90" s="29">
        <f t="shared" si="106"/>
        <v>-1.7548955917348786E-9</v>
      </c>
      <c r="AR90" s="29">
        <f t="shared" si="107"/>
        <v>-1.7548955917348786E-9</v>
      </c>
      <c r="AT90" s="35"/>
      <c r="AU90" s="35"/>
      <c r="AV90" s="35"/>
      <c r="BB90" s="35"/>
      <c r="BC90" s="35"/>
      <c r="BD90" s="35"/>
      <c r="BJ90" s="35">
        <v>1.667E-8</v>
      </c>
      <c r="BK90" s="35">
        <v>0.36037092553</v>
      </c>
      <c r="BL90" s="35">
        <v>10213.285546211</v>
      </c>
      <c r="BM90" s="29">
        <f t="shared" si="108"/>
        <v>-1.610575251500733E-8</v>
      </c>
      <c r="BN90" s="29">
        <f t="shared" si="109"/>
        <v>-1.6102620536662212E-8</v>
      </c>
      <c r="BO90" s="29">
        <f t="shared" si="110"/>
        <v>-1.610262052968889E-8</v>
      </c>
      <c r="BP90" s="29">
        <f t="shared" si="111"/>
        <v>-1.610262052968889E-8</v>
      </c>
      <c r="BR90" s="35">
        <v>4.7600000000000001E-9</v>
      </c>
      <c r="BS90" s="35">
        <v>5.9362541589199997</v>
      </c>
      <c r="BT90" s="35">
        <v>527.24328453980002</v>
      </c>
      <c r="BU90" s="29">
        <f t="shared" si="112"/>
        <v>-1.6880350882922229E-9</v>
      </c>
      <c r="BV90" s="29">
        <f t="shared" si="113"/>
        <v>-1.6878679842117993E-9</v>
      </c>
      <c r="BW90" s="29">
        <f t="shared" si="114"/>
        <v>-1.6878679838402476E-9</v>
      </c>
      <c r="BX90" s="29">
        <f t="shared" si="115"/>
        <v>-1.6878679838402476E-9</v>
      </c>
      <c r="BZ90" s="35"/>
      <c r="CA90" s="35"/>
      <c r="CB90" s="35"/>
      <c r="CH90" s="35"/>
      <c r="CI90" s="35"/>
      <c r="CJ90" s="35"/>
      <c r="CP90" s="35"/>
      <c r="CQ90" s="35"/>
      <c r="CR90" s="35"/>
      <c r="CX90" s="35"/>
      <c r="CY90" s="35"/>
      <c r="CZ90" s="35"/>
      <c r="DF90" s="35">
        <v>7.7062E-7</v>
      </c>
      <c r="DG90" s="35">
        <v>2.0981600023100002</v>
      </c>
      <c r="DH90" s="35">
        <v>508.35032409220003</v>
      </c>
      <c r="DI90" s="29">
        <f t="shared" si="120"/>
        <v>-4.6073073185250248E-7</v>
      </c>
      <c r="DJ90" s="29">
        <f t="shared" si="121"/>
        <v>-4.6075309343221014E-7</v>
      </c>
      <c r="DK90" s="29">
        <f t="shared" si="122"/>
        <v>-4.6075309348192944E-7</v>
      </c>
      <c r="DL90" s="29">
        <f t="shared" si="123"/>
        <v>-4.6075309348192944E-7</v>
      </c>
      <c r="DN90" s="35">
        <v>1.4348000000000001E-7</v>
      </c>
      <c r="DO90" s="35">
        <v>2.7417779772699999</v>
      </c>
      <c r="DP90" s="35">
        <v>2221.8566345969998</v>
      </c>
      <c r="DQ90" s="29">
        <f t="shared" si="124"/>
        <v>6.1239319967738665E-8</v>
      </c>
      <c r="DR90" s="29">
        <f t="shared" si="125"/>
        <v>6.1259849245035318E-8</v>
      </c>
      <c r="DS90" s="29">
        <f t="shared" si="126"/>
        <v>6.1259849290679157E-8</v>
      </c>
      <c r="DT90" s="29">
        <f t="shared" si="127"/>
        <v>6.1259849290679157E-8</v>
      </c>
      <c r="DV90" s="35">
        <v>2.6589999999999999E-8</v>
      </c>
      <c r="DW90" s="35">
        <v>4.8245997422000002</v>
      </c>
      <c r="DX90" s="35">
        <v>416.30325013750002</v>
      </c>
      <c r="DY90" s="29">
        <f t="shared" si="128"/>
        <v>1.4806436346471735E-8</v>
      </c>
      <c r="DZ90" s="29">
        <f t="shared" si="129"/>
        <v>1.4805781582151547E-8</v>
      </c>
      <c r="EA90" s="29">
        <f t="shared" si="130"/>
        <v>1.4805781580695742E-8</v>
      </c>
      <c r="EB90" s="29">
        <f t="shared" si="131"/>
        <v>1.4805781580695742E-8</v>
      </c>
      <c r="ED90" s="35">
        <v>6.9699999999999997E-9</v>
      </c>
      <c r="EE90" s="35">
        <v>2.27179476322</v>
      </c>
      <c r="EF90" s="35">
        <v>1699.2792165031999</v>
      </c>
      <c r="EG90" s="29">
        <f t="shared" si="132"/>
        <v>1.8245241954173869E-10</v>
      </c>
      <c r="EH90" s="29">
        <f t="shared" si="133"/>
        <v>1.8160927807443477E-10</v>
      </c>
      <c r="EI90" s="29">
        <f t="shared" si="134"/>
        <v>1.8160927619976428E-10</v>
      </c>
      <c r="EJ90" s="29">
        <f t="shared" si="135"/>
        <v>1.8160927619976428E-10</v>
      </c>
      <c r="EL90" s="35"/>
      <c r="EM90" s="35"/>
      <c r="EN90" s="35"/>
      <c r="ET90" s="35"/>
      <c r="EU90" s="35"/>
      <c r="EV90" s="35"/>
    </row>
    <row r="91" spans="1:152" s="29" customFormat="1" ht="13.5" x14ac:dyDescent="0.3">
      <c r="A91" s="29">
        <f>SUM(BP1:BP249)</f>
        <v>2.1279054294328345E-2</v>
      </c>
      <c r="B91" s="29">
        <f>SUM(BX1:BX141)</f>
        <v>-3.1379796234801041E-4</v>
      </c>
      <c r="C91" s="29">
        <f>SUM(CF1:CF81)</f>
        <v>-7.533769437398202E-5</v>
      </c>
      <c r="D91" s="29">
        <f>SUM(CN1:CN42)</f>
        <v>1.9486206573014892E-6</v>
      </c>
      <c r="E91" s="29">
        <f>SUM(CV1:CV12)</f>
        <v>2.2125821033999622E-7</v>
      </c>
      <c r="F91" s="29">
        <f>SUM(DD1:DD5)</f>
        <v>-1.0745754133641527E-8</v>
      </c>
      <c r="N91" s="35">
        <v>4.6800000000000001E-7</v>
      </c>
      <c r="O91" s="35">
        <v>3.5464053828300002</v>
      </c>
      <c r="P91" s="35">
        <v>5.4166259714000002</v>
      </c>
      <c r="Q91" s="29">
        <f t="shared" si="92"/>
        <v>-4.1231588689731376E-7</v>
      </c>
      <c r="R91" s="29">
        <f t="shared" si="93"/>
        <v>-4.1231597229865649E-7</v>
      </c>
      <c r="S91" s="29">
        <f t="shared" si="94"/>
        <v>-4.1231597229884649E-7</v>
      </c>
      <c r="T91" s="29">
        <f t="shared" si="95"/>
        <v>-4.1231597229884649E-7</v>
      </c>
      <c r="V91" s="35">
        <v>4.5750000000000003E-8</v>
      </c>
      <c r="W91" s="35">
        <v>6.2479493573199996</v>
      </c>
      <c r="X91" s="35">
        <v>1677.9385755008</v>
      </c>
      <c r="Y91" s="29">
        <f t="shared" si="96"/>
        <v>-2.249879271795377E-8</v>
      </c>
      <c r="Z91" s="29">
        <f t="shared" si="97"/>
        <v>-2.2494032662231937E-8</v>
      </c>
      <c r="AA91" s="29">
        <f t="shared" si="98"/>
        <v>-2.2494032651647764E-8</v>
      </c>
      <c r="AB91" s="29">
        <f t="shared" si="99"/>
        <v>-2.2494032651647764E-8</v>
      </c>
      <c r="AD91" s="35">
        <v>1.349E-8</v>
      </c>
      <c r="AE91" s="35">
        <v>4.0162153418199997</v>
      </c>
      <c r="AF91" s="35">
        <v>539.98590583309999</v>
      </c>
      <c r="AG91" s="29">
        <f t="shared" si="100"/>
        <v>1.316415168760764E-8</v>
      </c>
      <c r="AH91" s="29">
        <f t="shared" si="101"/>
        <v>1.3164265002340477E-8</v>
      </c>
      <c r="AI91" s="29">
        <f t="shared" si="102"/>
        <v>1.3164265002592407E-8</v>
      </c>
      <c r="AJ91" s="29">
        <f t="shared" si="103"/>
        <v>1.3164265002592407E-8</v>
      </c>
      <c r="AL91" s="35">
        <v>2.5599999999999998E-9</v>
      </c>
      <c r="AM91" s="35">
        <v>4.19052619061</v>
      </c>
      <c r="AN91" s="35">
        <v>1781.0313497193999</v>
      </c>
      <c r="AO91" s="29">
        <f t="shared" si="104"/>
        <v>-3.3472695517180332E-10</v>
      </c>
      <c r="AP91" s="29">
        <f t="shared" si="105"/>
        <v>-3.3440505460928696E-10</v>
      </c>
      <c r="AQ91" s="29">
        <f t="shared" si="106"/>
        <v>-3.3440505389355213E-10</v>
      </c>
      <c r="AR91" s="29">
        <f t="shared" si="107"/>
        <v>-3.3440505389355213E-10</v>
      </c>
      <c r="AT91" s="35"/>
      <c r="AU91" s="35"/>
      <c r="AV91" s="35"/>
      <c r="BB91" s="35"/>
      <c r="BC91" s="35"/>
      <c r="BD91" s="35"/>
      <c r="BJ91" s="35">
        <v>1.5790000000000001E-8</v>
      </c>
      <c r="BK91" s="35">
        <v>6.1164014479500004</v>
      </c>
      <c r="BL91" s="35">
        <v>1802.3719907218001</v>
      </c>
      <c r="BM91" s="29">
        <f t="shared" si="108"/>
        <v>-1.0623392536769169E-8</v>
      </c>
      <c r="BN91" s="29">
        <f t="shared" si="109"/>
        <v>-1.0624891824520812E-8</v>
      </c>
      <c r="BO91" s="29">
        <f t="shared" si="110"/>
        <v>-1.062489182785416E-8</v>
      </c>
      <c r="BP91" s="29">
        <f t="shared" si="111"/>
        <v>-1.062489182785416E-8</v>
      </c>
      <c r="BR91" s="35">
        <v>3.8300000000000002E-9</v>
      </c>
      <c r="BS91" s="35">
        <v>6.1225586733900004</v>
      </c>
      <c r="BT91" s="35">
        <v>149.56319713459999</v>
      </c>
      <c r="BU91" s="29">
        <f t="shared" si="112"/>
        <v>-2.4608058972938123E-9</v>
      </c>
      <c r="BV91" s="29">
        <f t="shared" si="113"/>
        <v>-2.4607746391333442E-9</v>
      </c>
      <c r="BW91" s="29">
        <f t="shared" si="114"/>
        <v>-2.4607746390638391E-9</v>
      </c>
      <c r="BX91" s="29">
        <f t="shared" si="115"/>
        <v>-2.4607746390638391E-9</v>
      </c>
      <c r="BZ91" s="35"/>
      <c r="CA91" s="35"/>
      <c r="CB91" s="35"/>
      <c r="CH91" s="35"/>
      <c r="CI91" s="35"/>
      <c r="CJ91" s="35"/>
      <c r="CP91" s="35"/>
      <c r="CQ91" s="35"/>
      <c r="CR91" s="35"/>
      <c r="CX91" s="35"/>
      <c r="CY91" s="35"/>
      <c r="CZ91" s="35"/>
      <c r="DF91" s="35">
        <v>5.6716E-7</v>
      </c>
      <c r="DG91" s="35">
        <v>3.9174397671099999</v>
      </c>
      <c r="DH91" s="35">
        <v>2221.8566345969998</v>
      </c>
      <c r="DI91" s="29">
        <f t="shared" si="120"/>
        <v>-3.8020170186681509E-7</v>
      </c>
      <c r="DJ91" s="29">
        <f t="shared" si="121"/>
        <v>-3.8013510888863894E-7</v>
      </c>
      <c r="DK91" s="29">
        <f t="shared" si="122"/>
        <v>-3.8013510874056308E-7</v>
      </c>
      <c r="DL91" s="29">
        <f t="shared" si="123"/>
        <v>-3.8013510874056308E-7</v>
      </c>
      <c r="DN91" s="35">
        <v>1.1221E-7</v>
      </c>
      <c r="DO91" s="35">
        <v>3.55311861205</v>
      </c>
      <c r="DP91" s="35">
        <v>1891.2376709388</v>
      </c>
      <c r="DQ91" s="29">
        <f t="shared" si="124"/>
        <v>-1.0761663000125861E-7</v>
      </c>
      <c r="DR91" s="29">
        <f t="shared" si="125"/>
        <v>-1.0761234942645627E-7</v>
      </c>
      <c r="DS91" s="29">
        <f t="shared" si="126"/>
        <v>-1.0761234941693644E-7</v>
      </c>
      <c r="DT91" s="29">
        <f t="shared" si="127"/>
        <v>-1.0761234941693644E-7</v>
      </c>
      <c r="DV91" s="35">
        <v>2.187E-8</v>
      </c>
      <c r="DW91" s="35">
        <v>1.71707514653</v>
      </c>
      <c r="DX91" s="35">
        <v>628.85158605009997</v>
      </c>
      <c r="DY91" s="29">
        <f t="shared" si="128"/>
        <v>1.7599730991618532E-8</v>
      </c>
      <c r="DZ91" s="29">
        <f t="shared" si="129"/>
        <v>1.7599149595500507E-8</v>
      </c>
      <c r="EA91" s="29">
        <f t="shared" si="130"/>
        <v>1.7599149594207756E-8</v>
      </c>
      <c r="EB91" s="29">
        <f t="shared" si="131"/>
        <v>1.7599149594207756E-8</v>
      </c>
      <c r="ED91" s="35">
        <v>5.4599999999999998E-9</v>
      </c>
      <c r="EE91" s="35">
        <v>1.9577490573</v>
      </c>
      <c r="EF91" s="35">
        <v>1677.9385755008</v>
      </c>
      <c r="EG91" s="29">
        <f t="shared" si="132"/>
        <v>-3.2364558028488635E-9</v>
      </c>
      <c r="EH91" s="29">
        <f t="shared" si="133"/>
        <v>-3.2369812173742919E-9</v>
      </c>
      <c r="EI91" s="29">
        <f t="shared" si="134"/>
        <v>-3.2369812185424653E-9</v>
      </c>
      <c r="EJ91" s="29">
        <f t="shared" si="135"/>
        <v>-3.2369812185424653E-9</v>
      </c>
      <c r="EL91" s="35"/>
      <c r="EM91" s="35"/>
      <c r="EN91" s="35"/>
      <c r="ET91" s="35"/>
      <c r="EU91" s="35"/>
      <c r="EV91" s="35"/>
    </row>
    <row r="92" spans="1:152" s="29" customFormat="1" ht="13.5" x14ac:dyDescent="0.3">
      <c r="N92" s="35">
        <v>4.1829999999999998E-7</v>
      </c>
      <c r="O92" s="35">
        <v>4.6798249364600002</v>
      </c>
      <c r="P92" s="35">
        <v>302.16477565500003</v>
      </c>
      <c r="Q92" s="29">
        <f t="shared" si="92"/>
        <v>-4.1277060507401833E-7</v>
      </c>
      <c r="R92" s="29">
        <f t="shared" si="93"/>
        <v>-4.1277206363379841E-7</v>
      </c>
      <c r="S92" s="29">
        <f t="shared" si="94"/>
        <v>-4.1277206363704133E-7</v>
      </c>
      <c r="T92" s="29">
        <f t="shared" si="95"/>
        <v>-4.1277206363704133E-7</v>
      </c>
      <c r="V92" s="35">
        <v>4.5370000000000002E-8</v>
      </c>
      <c r="W92" s="35">
        <v>4.9509670783299997</v>
      </c>
      <c r="X92" s="35">
        <v>635.96513305090002</v>
      </c>
      <c r="Y92" s="29">
        <f t="shared" si="96"/>
        <v>-4.1282847270337223E-8</v>
      </c>
      <c r="Z92" s="29">
        <f t="shared" si="97"/>
        <v>-4.1281994940259203E-8</v>
      </c>
      <c r="AA92" s="29">
        <f t="shared" si="98"/>
        <v>-4.1281994938363954E-8</v>
      </c>
      <c r="AB92" s="29">
        <f t="shared" si="99"/>
        <v>-4.1281994938363954E-8</v>
      </c>
      <c r="AD92" s="35">
        <v>1.0250000000000001E-8</v>
      </c>
      <c r="AE92" s="35">
        <v>3.7533675998599998</v>
      </c>
      <c r="AF92" s="35">
        <v>28.454188003199999</v>
      </c>
      <c r="AG92" s="29">
        <f t="shared" si="100"/>
        <v>-4.8859456407263987E-9</v>
      </c>
      <c r="AH92" s="29">
        <f t="shared" si="101"/>
        <v>-4.8859638985247928E-9</v>
      </c>
      <c r="AI92" s="29">
        <f t="shared" si="102"/>
        <v>-4.8859638985653925E-9</v>
      </c>
      <c r="AJ92" s="29">
        <f t="shared" si="103"/>
        <v>-4.8859638985653925E-9</v>
      </c>
      <c r="AL92" s="35">
        <v>1.92E-9</v>
      </c>
      <c r="AM92" s="35">
        <v>0.81556540966000002</v>
      </c>
      <c r="AN92" s="35">
        <v>2221.8566345969998</v>
      </c>
      <c r="AO92" s="29">
        <f t="shared" si="104"/>
        <v>1.3426493142162593E-9</v>
      </c>
      <c r="AP92" s="29">
        <f t="shared" si="105"/>
        <v>1.342432141248713E-9</v>
      </c>
      <c r="AQ92" s="29">
        <f t="shared" si="106"/>
        <v>1.3424321407658054E-9</v>
      </c>
      <c r="AR92" s="29">
        <f t="shared" si="107"/>
        <v>1.3424321407658054E-9</v>
      </c>
      <c r="AT92" s="40"/>
      <c r="AU92" s="40"/>
      <c r="AV92" s="40"/>
      <c r="BB92" s="35"/>
      <c r="BC92" s="35"/>
      <c r="BD92" s="35"/>
      <c r="BJ92" s="35">
        <v>1.393E-8</v>
      </c>
      <c r="BK92" s="35">
        <v>3.69324470827</v>
      </c>
      <c r="BL92" s="35">
        <v>2214.7430875962</v>
      </c>
      <c r="BM92" s="29">
        <f t="shared" si="108"/>
        <v>-5.3598902373809125E-9</v>
      </c>
      <c r="BN92" s="29">
        <f t="shared" si="109"/>
        <v>-5.3578623362183619E-9</v>
      </c>
      <c r="BO92" s="29">
        <f t="shared" si="110"/>
        <v>-5.3578623317092573E-9</v>
      </c>
      <c r="BP92" s="29">
        <f t="shared" si="111"/>
        <v>-5.3578623317092573E-9</v>
      </c>
      <c r="BR92" s="35">
        <v>3.0100000000000002E-9</v>
      </c>
      <c r="BS92" s="35">
        <v>4.0937893404899999</v>
      </c>
      <c r="BT92" s="35">
        <v>440.82528487759998</v>
      </c>
      <c r="BU92" s="29">
        <f t="shared" si="112"/>
        <v>7.6814811063930539E-10</v>
      </c>
      <c r="BV92" s="29">
        <f t="shared" si="113"/>
        <v>7.680567493271614E-10</v>
      </c>
      <c r="BW92" s="29">
        <f t="shared" si="114"/>
        <v>7.68056749124023E-10</v>
      </c>
      <c r="BX92" s="29">
        <f t="shared" si="115"/>
        <v>7.68056749124023E-10</v>
      </c>
      <c r="BZ92" s="35"/>
      <c r="CA92" s="35"/>
      <c r="CB92" s="35"/>
      <c r="CH92" s="35"/>
      <c r="CI92" s="35"/>
      <c r="CJ92" s="35"/>
      <c r="CP92" s="35"/>
      <c r="CQ92" s="35"/>
      <c r="CR92" s="35"/>
      <c r="CX92" s="35"/>
      <c r="CY92" s="35"/>
      <c r="CZ92" s="35"/>
      <c r="DF92" s="35">
        <v>5.8324999999999998E-7</v>
      </c>
      <c r="DG92" s="35">
        <v>5.7236035525200002</v>
      </c>
      <c r="DH92" s="35">
        <v>628.85158605009997</v>
      </c>
      <c r="DI92" s="29">
        <f t="shared" si="120"/>
        <v>-5.6797299668343106E-7</v>
      </c>
      <c r="DJ92" s="29">
        <f t="shared" si="121"/>
        <v>-5.6797893490517078E-7</v>
      </c>
      <c r="DK92" s="29">
        <f t="shared" si="122"/>
        <v>-5.6797893491837295E-7</v>
      </c>
      <c r="DL92" s="29">
        <f t="shared" si="123"/>
        <v>-5.6797893491837295E-7</v>
      </c>
      <c r="DN92" s="35">
        <v>1.3121E-7</v>
      </c>
      <c r="DO92" s="35">
        <v>5.8384506564400001</v>
      </c>
      <c r="DP92" s="35">
        <v>1464.6394800628</v>
      </c>
      <c r="DQ92" s="29">
        <f t="shared" si="124"/>
        <v>-2.8398041685900917E-8</v>
      </c>
      <c r="DR92" s="29">
        <f t="shared" si="125"/>
        <v>-2.8411402287057376E-8</v>
      </c>
      <c r="DS92" s="29">
        <f t="shared" si="126"/>
        <v>-2.841140231676352E-8</v>
      </c>
      <c r="DT92" s="29">
        <f t="shared" si="127"/>
        <v>-2.841140231676352E-8</v>
      </c>
      <c r="DV92" s="35">
        <v>2.2630000000000001E-8</v>
      </c>
      <c r="DW92" s="35">
        <v>6.1923348637100002</v>
      </c>
      <c r="DX92" s="35">
        <v>1994.3304451573999</v>
      </c>
      <c r="DY92" s="29">
        <f t="shared" si="128"/>
        <v>1.4332576765986928E-8</v>
      </c>
      <c r="DZ92" s="29">
        <f t="shared" si="129"/>
        <v>1.4335063765518785E-8</v>
      </c>
      <c r="EA92" s="29">
        <f t="shared" si="130"/>
        <v>1.4335063771048164E-8</v>
      </c>
      <c r="EB92" s="29">
        <f t="shared" si="131"/>
        <v>1.4335063771048164E-8</v>
      </c>
      <c r="ED92" s="35">
        <v>4.6500000000000003E-9</v>
      </c>
      <c r="EE92" s="35">
        <v>4.3555084406700004</v>
      </c>
      <c r="EF92" s="35">
        <v>1692.1656695024001</v>
      </c>
      <c r="EG92" s="29">
        <f t="shared" si="132"/>
        <v>4.2390872406435372E-9</v>
      </c>
      <c r="EH92" s="29">
        <f t="shared" si="133"/>
        <v>4.2393175116813828E-9</v>
      </c>
      <c r="EI92" s="29">
        <f t="shared" si="134"/>
        <v>4.2393175121933059E-9</v>
      </c>
      <c r="EJ92" s="29">
        <f t="shared" si="135"/>
        <v>4.2393175121933059E-9</v>
      </c>
      <c r="EL92" s="35"/>
      <c r="EM92" s="35"/>
      <c r="EN92" s="35"/>
      <c r="ET92" s="35"/>
      <c r="EU92" s="35"/>
      <c r="EV92" s="35"/>
    </row>
    <row r="93" spans="1:152" s="29" customFormat="1" ht="13.5" x14ac:dyDescent="0.3">
      <c r="A93" s="29" t="s">
        <v>213</v>
      </c>
      <c r="B93" s="29" t="s">
        <v>214</v>
      </c>
      <c r="C93" s="29" t="s">
        <v>215</v>
      </c>
      <c r="D93" s="29" t="s">
        <v>216</v>
      </c>
      <c r="E93" s="29" t="s">
        <v>217</v>
      </c>
      <c r="F93" s="29" t="s">
        <v>218</v>
      </c>
      <c r="N93" s="35">
        <v>3.5919999999999999E-7</v>
      </c>
      <c r="O93" s="35">
        <v>2.45088036239</v>
      </c>
      <c r="P93" s="35">
        <v>430.53034413910001</v>
      </c>
      <c r="Q93" s="29">
        <f t="shared" si="92"/>
        <v>-3.5913698771417318E-7</v>
      </c>
      <c r="R93" s="29">
        <f t="shared" si="93"/>
        <v>-3.5913719381325513E-7</v>
      </c>
      <c r="S93" s="29">
        <f t="shared" si="94"/>
        <v>-3.5913719381371295E-7</v>
      </c>
      <c r="T93" s="29">
        <f t="shared" si="95"/>
        <v>-3.5913719381371295E-7</v>
      </c>
      <c r="V93" s="35">
        <v>4.5179999999999998E-8</v>
      </c>
      <c r="W93" s="35">
        <v>2.06523915453</v>
      </c>
      <c r="X93" s="35">
        <v>453.42489381899998</v>
      </c>
      <c r="Y93" s="29">
        <f t="shared" si="96"/>
        <v>-4.5179448527067794E-8</v>
      </c>
      <c r="Z93" s="29">
        <f t="shared" si="97"/>
        <v>-4.517945571135922E-8</v>
      </c>
      <c r="AA93" s="29">
        <f t="shared" si="98"/>
        <v>-4.5179455711375141E-8</v>
      </c>
      <c r="AB93" s="29">
        <f t="shared" si="99"/>
        <v>-4.5179455711375141E-8</v>
      </c>
      <c r="AD93" s="35">
        <v>9.7700000000000008E-9</v>
      </c>
      <c r="AE93" s="35">
        <v>3.0135512576100001</v>
      </c>
      <c r="AF93" s="35">
        <v>124.433415221</v>
      </c>
      <c r="AG93" s="29">
        <f t="shared" si="100"/>
        <v>3.0936809512332997E-9</v>
      </c>
      <c r="AH93" s="29">
        <f t="shared" si="101"/>
        <v>3.0935988329391767E-9</v>
      </c>
      <c r="AI93" s="29">
        <f t="shared" si="102"/>
        <v>3.0935988327565965E-9</v>
      </c>
      <c r="AJ93" s="29">
        <f t="shared" si="103"/>
        <v>3.0935988327565965E-9</v>
      </c>
      <c r="AL93" s="35">
        <v>1.87E-9</v>
      </c>
      <c r="AM93" s="35">
        <v>3.4989519898100001</v>
      </c>
      <c r="AN93" s="35">
        <v>2648.4548254729998</v>
      </c>
      <c r="AO93" s="29">
        <f t="shared" si="104"/>
        <v>-1.5337998555358318E-9</v>
      </c>
      <c r="AP93" s="29">
        <f t="shared" si="105"/>
        <v>-1.5335980731173704E-9</v>
      </c>
      <c r="AQ93" s="29">
        <f t="shared" si="106"/>
        <v>-1.533598072668653E-9</v>
      </c>
      <c r="AR93" s="29">
        <f t="shared" si="107"/>
        <v>-1.533598072668653E-9</v>
      </c>
      <c r="AT93" s="35"/>
      <c r="AU93" s="35"/>
      <c r="AV93" s="35"/>
      <c r="BB93" s="35"/>
      <c r="BC93" s="35"/>
      <c r="BD93" s="35"/>
      <c r="BJ93" s="35">
        <v>1.604E-8</v>
      </c>
      <c r="BK93" s="35">
        <v>1.98841031703</v>
      </c>
      <c r="BL93" s="35">
        <v>38.133035637799999</v>
      </c>
      <c r="BM93" s="29">
        <f t="shared" si="108"/>
        <v>-1.3808271032625294E-8</v>
      </c>
      <c r="BN93" s="29">
        <f t="shared" si="109"/>
        <v>-1.3808248869358405E-8</v>
      </c>
      <c r="BO93" s="29">
        <f t="shared" si="110"/>
        <v>-1.3808248869309125E-8</v>
      </c>
      <c r="BP93" s="29">
        <f t="shared" si="111"/>
        <v>-1.3808248869309125E-8</v>
      </c>
      <c r="BR93" s="35">
        <v>3.1E-9</v>
      </c>
      <c r="BS93" s="35">
        <v>5.5815041898100004</v>
      </c>
      <c r="BT93" s="35">
        <v>2428.0421830342002</v>
      </c>
      <c r="BU93" s="29">
        <f t="shared" si="112"/>
        <v>1.5820595170505481E-9</v>
      </c>
      <c r="BV93" s="29">
        <f t="shared" si="113"/>
        <v>1.5825204426878299E-9</v>
      </c>
      <c r="BW93" s="29">
        <f t="shared" si="114"/>
        <v>1.5825204437126055E-9</v>
      </c>
      <c r="BX93" s="29">
        <f t="shared" si="115"/>
        <v>1.5825204437126055E-9</v>
      </c>
      <c r="BZ93" s="35"/>
      <c r="CA93" s="35"/>
      <c r="CB93" s="35"/>
      <c r="CH93" s="35"/>
      <c r="CI93" s="35"/>
      <c r="CJ93" s="35"/>
      <c r="CP93" s="35"/>
      <c r="CQ93" s="35"/>
      <c r="CR93" s="35"/>
      <c r="CX93" s="35"/>
      <c r="CY93" s="35"/>
      <c r="CZ93" s="35"/>
      <c r="DF93" s="35">
        <v>5.2485000000000004E-7</v>
      </c>
      <c r="DG93" s="35">
        <v>4.0248501049199996</v>
      </c>
      <c r="DH93" s="35">
        <v>527.24328453980002</v>
      </c>
      <c r="DI93" s="29">
        <f t="shared" si="120"/>
        <v>5.247240312075315E-7</v>
      </c>
      <c r="DJ93" s="29">
        <f t="shared" si="121"/>
        <v>5.2472446255568796E-7</v>
      </c>
      <c r="DK93" s="29">
        <f t="shared" si="122"/>
        <v>5.2472446255664627E-7</v>
      </c>
      <c r="DL93" s="29">
        <f t="shared" si="123"/>
        <v>5.2472446255664627E-7</v>
      </c>
      <c r="DN93" s="35">
        <v>1.1351E-7</v>
      </c>
      <c r="DO93" s="35">
        <v>2.5760688623000001</v>
      </c>
      <c r="DP93" s="35">
        <v>511.5317178299</v>
      </c>
      <c r="DQ93" s="29">
        <f t="shared" si="124"/>
        <v>-1.2603171317599792E-8</v>
      </c>
      <c r="DR93" s="29">
        <f t="shared" si="125"/>
        <v>-1.2607280574283378E-8</v>
      </c>
      <c r="DS93" s="29">
        <f t="shared" si="126"/>
        <v>-1.260728058342001E-8</v>
      </c>
      <c r="DT93" s="29">
        <f t="shared" si="127"/>
        <v>-1.260728058342001E-8</v>
      </c>
      <c r="DV93" s="35">
        <v>2.3280000000000001E-8</v>
      </c>
      <c r="DW93" s="35">
        <v>4.2823679506600003</v>
      </c>
      <c r="DX93" s="35">
        <v>963.4027029714</v>
      </c>
      <c r="DY93" s="29">
        <f t="shared" si="128"/>
        <v>1.0966406563148683E-8</v>
      </c>
      <c r="DZ93" s="29">
        <f t="shared" si="129"/>
        <v>1.096781536819272E-8</v>
      </c>
      <c r="EA93" s="29">
        <f t="shared" si="130"/>
        <v>1.0967815371325038E-8</v>
      </c>
      <c r="EB93" s="29">
        <f t="shared" si="131"/>
        <v>1.0967815371325038E-8</v>
      </c>
      <c r="ED93" s="35">
        <v>5.0799999999999998E-9</v>
      </c>
      <c r="EE93" s="35">
        <v>2.5029824883599998</v>
      </c>
      <c r="EF93" s="35">
        <v>2207.6295405954002</v>
      </c>
      <c r="EG93" s="29">
        <f t="shared" si="132"/>
        <v>4.0132892321432622E-9</v>
      </c>
      <c r="EH93" s="29">
        <f t="shared" si="133"/>
        <v>4.0137788047727447E-9</v>
      </c>
      <c r="EI93" s="29">
        <f t="shared" si="134"/>
        <v>4.0137788058611688E-9</v>
      </c>
      <c r="EJ93" s="29">
        <f t="shared" si="135"/>
        <v>4.0137788058611688E-9</v>
      </c>
      <c r="EL93" s="35"/>
      <c r="EM93" s="35"/>
      <c r="EN93" s="35"/>
      <c r="ET93" s="35"/>
      <c r="EU93" s="35"/>
      <c r="EV93" s="35"/>
    </row>
    <row r="94" spans="1:152" s="29" customFormat="1" ht="13.5" x14ac:dyDescent="0.3">
      <c r="A94" s="29">
        <f>SUM(DL1:DL745)</f>
        <v>5.4311835800441557</v>
      </c>
      <c r="B94" s="29">
        <f>SUM(DT1:DT381)</f>
        <v>4.3403626888460951E-3</v>
      </c>
      <c r="C94" s="29">
        <f>SUM(EB1:EB190)</f>
        <v>-6.0707468488350536E-4</v>
      </c>
      <c r="D94" s="29">
        <f>SUM(EJ1:EJ98)</f>
        <v>-3.1674231496874996E-5</v>
      </c>
      <c r="E94" s="29">
        <f>SUM(ER1:ER46)</f>
        <v>8.1157998775133466E-7</v>
      </c>
      <c r="F94" s="29">
        <f>SUM(EZ1:EZ9)</f>
        <v>4.0653074509895779E-8</v>
      </c>
      <c r="N94" s="35">
        <v>3.7888000000000002E-7</v>
      </c>
      <c r="O94" s="35">
        <v>0.21127448431000001</v>
      </c>
      <c r="P94" s="35">
        <v>2648.4548254729998</v>
      </c>
      <c r="Q94" s="29">
        <f t="shared" si="92"/>
        <v>2.7590247207250099E-7</v>
      </c>
      <c r="R94" s="29">
        <f t="shared" si="93"/>
        <v>2.7585349341045871E-7</v>
      </c>
      <c r="S94" s="29">
        <f t="shared" si="94"/>
        <v>2.7585349330154531E-7</v>
      </c>
      <c r="T94" s="29">
        <f t="shared" si="95"/>
        <v>2.7585349330154531E-7</v>
      </c>
      <c r="V94" s="35">
        <v>4.4139999999999997E-8</v>
      </c>
      <c r="W94" s="35">
        <v>0.15381186058999999</v>
      </c>
      <c r="X94" s="35">
        <v>1699.2792165031999</v>
      </c>
      <c r="Y94" s="29">
        <f t="shared" si="96"/>
        <v>-3.8283438461750257E-8</v>
      </c>
      <c r="Z94" s="29">
        <f t="shared" si="97"/>
        <v>-3.828077952300626E-8</v>
      </c>
      <c r="AA94" s="29">
        <f t="shared" si="98"/>
        <v>-3.8280779517093666E-8</v>
      </c>
      <c r="AB94" s="29">
        <f t="shared" si="99"/>
        <v>-3.8280779517093666E-8</v>
      </c>
      <c r="AD94" s="35">
        <v>1.29E-8</v>
      </c>
      <c r="AE94" s="35">
        <v>4.6259423485699998</v>
      </c>
      <c r="AF94" s="35">
        <v>2648.4548254729998</v>
      </c>
      <c r="AG94" s="29">
        <f t="shared" si="100"/>
        <v>-1.1207800346007453E-8</v>
      </c>
      <c r="AH94" s="29">
        <f t="shared" si="101"/>
        <v>-1.1209004761615836E-8</v>
      </c>
      <c r="AI94" s="29">
        <f t="shared" si="102"/>
        <v>-1.1209004764293374E-8</v>
      </c>
      <c r="AJ94" s="29">
        <f t="shared" si="103"/>
        <v>-1.1209004764293374E-8</v>
      </c>
      <c r="AL94" s="35">
        <v>2.0799999999999998E-9</v>
      </c>
      <c r="AM94" s="35">
        <v>4.1183842982199996</v>
      </c>
      <c r="AN94" s="35">
        <v>2097.4232193759999</v>
      </c>
      <c r="AO94" s="29">
        <f t="shared" si="104"/>
        <v>1.8397349400651567E-9</v>
      </c>
      <c r="AP94" s="29">
        <f t="shared" si="105"/>
        <v>1.8398798670723577E-9</v>
      </c>
      <c r="AQ94" s="29">
        <f t="shared" si="106"/>
        <v>1.8398798673945468E-9</v>
      </c>
      <c r="AR94" s="29">
        <f t="shared" si="107"/>
        <v>1.8398798673945468E-9</v>
      </c>
      <c r="AT94" s="35"/>
      <c r="AU94" s="35"/>
      <c r="AV94" s="35"/>
      <c r="BB94" s="35"/>
      <c r="BC94" s="35"/>
      <c r="BD94" s="35"/>
      <c r="BJ94" s="35">
        <v>1.325E-8</v>
      </c>
      <c r="BK94" s="35">
        <v>1.74025919863</v>
      </c>
      <c r="BL94" s="35">
        <v>529.16970023279998</v>
      </c>
      <c r="BM94" s="29">
        <f t="shared" si="108"/>
        <v>-8.1300372978973989E-9</v>
      </c>
      <c r="BN94" s="29">
        <f t="shared" si="109"/>
        <v>-8.1304315529996713E-9</v>
      </c>
      <c r="BO94" s="29">
        <f t="shared" si="110"/>
        <v>-8.1304315538762561E-9</v>
      </c>
      <c r="BP94" s="29">
        <f t="shared" si="111"/>
        <v>-8.1304315538762561E-9</v>
      </c>
      <c r="BR94" s="35">
        <v>2.8200000000000002E-9</v>
      </c>
      <c r="BS94" s="35">
        <v>4.85996662231</v>
      </c>
      <c r="BT94" s="35">
        <v>1788.1448967202</v>
      </c>
      <c r="BU94" s="29">
        <f t="shared" si="112"/>
        <v>-2.2369271779324045E-9</v>
      </c>
      <c r="BV94" s="29">
        <f t="shared" si="113"/>
        <v>-2.2367085052363868E-9</v>
      </c>
      <c r="BW94" s="29">
        <f t="shared" si="114"/>
        <v>-2.2367085047501332E-9</v>
      </c>
      <c r="BX94" s="29">
        <f t="shared" si="115"/>
        <v>-2.2367085047501332E-9</v>
      </c>
      <c r="BZ94" s="35"/>
      <c r="CA94" s="35"/>
      <c r="CB94" s="35"/>
      <c r="CH94" s="35"/>
      <c r="CI94" s="35"/>
      <c r="CJ94" s="35"/>
      <c r="CP94" s="35"/>
      <c r="CQ94" s="35"/>
      <c r="CR94" s="35"/>
      <c r="CX94" s="35"/>
      <c r="CY94" s="35"/>
      <c r="CZ94" s="35"/>
      <c r="DF94" s="35">
        <v>6.3644999999999996E-7</v>
      </c>
      <c r="DG94" s="35">
        <v>1.09973563964</v>
      </c>
      <c r="DH94" s="35">
        <v>1364.7280995819001</v>
      </c>
      <c r="DI94" s="29">
        <f t="shared" si="120"/>
        <v>-1.8591701682916335E-7</v>
      </c>
      <c r="DJ94" s="29">
        <f t="shared" si="121"/>
        <v>-1.8597617120941641E-7</v>
      </c>
      <c r="DK94" s="29">
        <f t="shared" si="122"/>
        <v>-1.8597617134094231E-7</v>
      </c>
      <c r="DL94" s="29">
        <f t="shared" si="123"/>
        <v>-1.8597617134094231E-7</v>
      </c>
      <c r="DN94" s="35">
        <v>1.0487E-7</v>
      </c>
      <c r="DO94" s="35">
        <v>0.49850799840999999</v>
      </c>
      <c r="DP94" s="35">
        <v>453.42489381899998</v>
      </c>
      <c r="DQ94" s="29">
        <f t="shared" si="124"/>
        <v>-9.4445191070520043E-10</v>
      </c>
      <c r="DR94" s="29">
        <f t="shared" si="125"/>
        <v>-9.4106588568763205E-10</v>
      </c>
      <c r="DS94" s="29">
        <f t="shared" si="126"/>
        <v>-9.4106587815897843E-10</v>
      </c>
      <c r="DT94" s="29">
        <f t="shared" si="127"/>
        <v>-9.4106587815897843E-10</v>
      </c>
      <c r="DV94" s="35">
        <v>2.5790000000000001E-8</v>
      </c>
      <c r="DW94" s="35">
        <v>3.2565422509999997E-2</v>
      </c>
      <c r="DX94" s="35">
        <v>1898.3512179396</v>
      </c>
      <c r="DY94" s="29">
        <f t="shared" si="128"/>
        <v>2.1979335228039661E-8</v>
      </c>
      <c r="DZ94" s="29">
        <f t="shared" si="129"/>
        <v>2.1977511120500558E-8</v>
      </c>
      <c r="EA94" s="29">
        <f t="shared" si="130"/>
        <v>2.1977511116444289E-8</v>
      </c>
      <c r="EB94" s="29">
        <f t="shared" si="131"/>
        <v>2.1977511116444289E-8</v>
      </c>
      <c r="ED94" s="35">
        <v>4.9600000000000002E-9</v>
      </c>
      <c r="EE94" s="35">
        <v>5.7708704361600001</v>
      </c>
      <c r="EF94" s="35">
        <v>1478.8665740644001</v>
      </c>
      <c r="EG94" s="29">
        <f t="shared" si="132"/>
        <v>-2.709964358507357E-10</v>
      </c>
      <c r="EH94" s="29">
        <f t="shared" si="133"/>
        <v>-2.7151800430780975E-10</v>
      </c>
      <c r="EI94" s="29">
        <f t="shared" si="134"/>
        <v>-2.7151800546749866E-10</v>
      </c>
      <c r="EJ94" s="29">
        <f t="shared" si="135"/>
        <v>-2.7151800546749866E-10</v>
      </c>
      <c r="EL94" s="35"/>
      <c r="EM94" s="35"/>
      <c r="EN94" s="35"/>
      <c r="ET94" s="35"/>
      <c r="EU94" s="35"/>
      <c r="EV94" s="35"/>
    </row>
    <row r="95" spans="1:152" s="29" customFormat="1" ht="13.5" x14ac:dyDescent="0.3">
      <c r="N95" s="35">
        <v>3.9190000000000001E-7</v>
      </c>
      <c r="O95" s="35">
        <v>1.7183557162900001</v>
      </c>
      <c r="P95" s="35">
        <v>11.045700263900001</v>
      </c>
      <c r="Q95" s="29">
        <f t="shared" si="92"/>
        <v>-1.2586571255757361E-7</v>
      </c>
      <c r="R95" s="29">
        <f t="shared" si="93"/>
        <v>-1.2586542062682109E-7</v>
      </c>
      <c r="S95" s="29">
        <f t="shared" si="94"/>
        <v>-1.2586542062617203E-7</v>
      </c>
      <c r="T95" s="29">
        <f t="shared" si="95"/>
        <v>-1.2586542062617203E-7</v>
      </c>
      <c r="V95" s="35">
        <v>5.5929999999999999E-8</v>
      </c>
      <c r="W95" s="35">
        <v>5.57489981207</v>
      </c>
      <c r="X95" s="35">
        <v>191.9584544356</v>
      </c>
      <c r="Y95" s="29">
        <f t="shared" si="96"/>
        <v>-4.1598849623676019E-8</v>
      </c>
      <c r="Z95" s="29">
        <f t="shared" si="97"/>
        <v>-4.1598338567419961E-8</v>
      </c>
      <c r="AA95" s="29">
        <f t="shared" si="98"/>
        <v>-4.159833856628366E-8</v>
      </c>
      <c r="AB95" s="29">
        <f t="shared" si="99"/>
        <v>-4.159833856628366E-8</v>
      </c>
      <c r="AD95" s="35">
        <v>1.0649999999999999E-8</v>
      </c>
      <c r="AE95" s="35">
        <v>5.0615305815499996</v>
      </c>
      <c r="AF95" s="35">
        <v>1699.2792165031999</v>
      </c>
      <c r="AG95" s="29">
        <f t="shared" si="100"/>
        <v>3.4074706721912617E-9</v>
      </c>
      <c r="AH95" s="29">
        <f t="shared" si="101"/>
        <v>3.4086916441208194E-9</v>
      </c>
      <c r="AI95" s="29">
        <f t="shared" si="102"/>
        <v>3.4086916468355121E-9</v>
      </c>
      <c r="AJ95" s="29">
        <f t="shared" si="103"/>
        <v>3.4086916468355121E-9</v>
      </c>
      <c r="AL95" s="35">
        <v>1.8300000000000001E-9</v>
      </c>
      <c r="AM95" s="35">
        <v>3.30680692414</v>
      </c>
      <c r="AN95" s="35">
        <v>1699.2792165031999</v>
      </c>
      <c r="AO95" s="29">
        <f t="shared" si="104"/>
        <v>1.5974757766919091E-9</v>
      </c>
      <c r="AP95" s="29">
        <f t="shared" si="105"/>
        <v>1.5973677367990702E-9</v>
      </c>
      <c r="AQ95" s="29">
        <f t="shared" si="106"/>
        <v>1.5973677365588247E-9</v>
      </c>
      <c r="AR95" s="29">
        <f t="shared" si="107"/>
        <v>1.5973677365588247E-9</v>
      </c>
      <c r="AT95" s="35"/>
      <c r="AU95" s="35"/>
      <c r="AV95" s="35"/>
      <c r="BB95" s="35"/>
      <c r="BC95" s="35"/>
      <c r="BD95" s="35"/>
      <c r="BJ95" s="35">
        <v>1.4510000000000001E-8</v>
      </c>
      <c r="BK95" s="35">
        <v>2.3980450117799998</v>
      </c>
      <c r="BL95" s="35">
        <v>2428.0421830342002</v>
      </c>
      <c r="BM95" s="29">
        <f t="shared" si="108"/>
        <v>-7.9208361526576024E-9</v>
      </c>
      <c r="BN95" s="29">
        <f t="shared" si="109"/>
        <v>-7.9229380946758794E-9</v>
      </c>
      <c r="BO95" s="29">
        <f t="shared" si="110"/>
        <v>-7.9229380993491025E-9</v>
      </c>
      <c r="BP95" s="29">
        <f t="shared" si="111"/>
        <v>-7.9229380993491025E-9</v>
      </c>
      <c r="BR95" s="35">
        <v>2.98E-9</v>
      </c>
      <c r="BS95" s="35">
        <v>5.0958937463399998</v>
      </c>
      <c r="BT95" s="35">
        <v>528.72775724810003</v>
      </c>
      <c r="BU95" s="29">
        <f t="shared" si="112"/>
        <v>1.3062031818882778E-9</v>
      </c>
      <c r="BV95" s="29">
        <f t="shared" si="113"/>
        <v>1.3063040298102881E-9</v>
      </c>
      <c r="BW95" s="29">
        <f t="shared" si="114"/>
        <v>1.3063040300345157E-9</v>
      </c>
      <c r="BX95" s="29">
        <f t="shared" si="115"/>
        <v>1.3063040300345157E-9</v>
      </c>
      <c r="BZ95" s="35"/>
      <c r="CA95" s="35"/>
      <c r="CB95" s="35"/>
      <c r="CH95" s="35"/>
      <c r="CI95" s="35"/>
      <c r="CJ95" s="35"/>
      <c r="CP95" s="35"/>
      <c r="CQ95" s="35"/>
      <c r="CR95" s="35"/>
      <c r="CX95" s="35"/>
      <c r="CY95" s="35"/>
      <c r="CZ95" s="35"/>
      <c r="DF95" s="35">
        <v>5.3606999999999996E-7</v>
      </c>
      <c r="DG95" s="35">
        <v>0.87425992614000003</v>
      </c>
      <c r="DH95" s="35">
        <v>2847.5268269093999</v>
      </c>
      <c r="DI95" s="29">
        <f t="shared" si="120"/>
        <v>-5.3606995774115088E-7</v>
      </c>
      <c r="DJ95" s="29">
        <f t="shared" si="121"/>
        <v>-5.3606990355774984E-7</v>
      </c>
      <c r="DK95" s="29">
        <f t="shared" si="122"/>
        <v>-5.3606990355760489E-7</v>
      </c>
      <c r="DL95" s="29">
        <f t="shared" si="123"/>
        <v>-5.3606990355760489E-7</v>
      </c>
      <c r="DN95" s="35">
        <v>9.7279999999999995E-8</v>
      </c>
      <c r="DO95" s="35">
        <v>4.3883746800200001</v>
      </c>
      <c r="DP95" s="35">
        <v>1994.3304451573999</v>
      </c>
      <c r="DQ95" s="29">
        <f t="shared" si="124"/>
        <v>5.9009175519794581E-8</v>
      </c>
      <c r="DR95" s="29">
        <f t="shared" si="125"/>
        <v>5.8998191277837601E-8</v>
      </c>
      <c r="DS95" s="29">
        <f t="shared" si="126"/>
        <v>5.8998191253413452E-8</v>
      </c>
      <c r="DT95" s="29">
        <f t="shared" si="127"/>
        <v>5.8998191253413452E-8</v>
      </c>
      <c r="DV95" s="35">
        <v>2.077E-8</v>
      </c>
      <c r="DW95" s="35">
        <v>3.3260215742599999</v>
      </c>
      <c r="DX95" s="35">
        <v>1699.2792165031999</v>
      </c>
      <c r="DY95" s="29">
        <f t="shared" si="128"/>
        <v>1.8322242729092332E-8</v>
      </c>
      <c r="DZ95" s="29">
        <f t="shared" si="129"/>
        <v>1.832105888499892E-8</v>
      </c>
      <c r="EA95" s="29">
        <f t="shared" si="130"/>
        <v>1.8321058882366425E-8</v>
      </c>
      <c r="EB95" s="29">
        <f t="shared" si="131"/>
        <v>1.8321058882366425E-8</v>
      </c>
      <c r="ED95" s="35">
        <v>4.3999999999999997E-9</v>
      </c>
      <c r="EE95" s="35">
        <v>5.9866196387899997</v>
      </c>
      <c r="EF95" s="35">
        <v>934.94851496820002</v>
      </c>
      <c r="EG95" s="29">
        <f t="shared" si="132"/>
        <v>-3.0043685784359937E-9</v>
      </c>
      <c r="EH95" s="29">
        <f t="shared" si="133"/>
        <v>-3.0041545449742256E-9</v>
      </c>
      <c r="EI95" s="29">
        <f t="shared" si="134"/>
        <v>-3.0041545444983217E-9</v>
      </c>
      <c r="EJ95" s="29">
        <f t="shared" si="135"/>
        <v>-3.0041545444983217E-9</v>
      </c>
      <c r="EL95" s="40"/>
      <c r="EM95" s="40"/>
      <c r="EN95" s="40"/>
      <c r="ET95" s="35"/>
      <c r="EU95" s="35"/>
      <c r="EV95" s="35"/>
    </row>
    <row r="96" spans="1:152" s="29" customFormat="1" ht="13.5" x14ac:dyDescent="0.3">
      <c r="A96" s="37" t="s">
        <v>219</v>
      </c>
      <c r="B96" s="37" t="s">
        <v>220</v>
      </c>
      <c r="C96" s="37" t="s">
        <v>221</v>
      </c>
      <c r="D96" s="37" t="s">
        <v>222</v>
      </c>
      <c r="E96" s="37" t="s">
        <v>223</v>
      </c>
      <c r="F96" s="37" t="s">
        <v>224</v>
      </c>
      <c r="N96" s="35">
        <v>3.7566999999999998E-7</v>
      </c>
      <c r="O96" s="35">
        <v>6.1948131023300004</v>
      </c>
      <c r="P96" s="35">
        <v>831.85574074960005</v>
      </c>
      <c r="Q96" s="29">
        <f t="shared" si="92"/>
        <v>2.4618946942025692E-7</v>
      </c>
      <c r="R96" s="29">
        <f t="shared" si="93"/>
        <v>2.4620627820451243E-7</v>
      </c>
      <c r="S96" s="29">
        <f t="shared" si="94"/>
        <v>2.4620627824188421E-7</v>
      </c>
      <c r="T96" s="29">
        <f t="shared" si="95"/>
        <v>2.4620627824188421E-7</v>
      </c>
      <c r="V96" s="35">
        <v>5.4030000000000001E-8</v>
      </c>
      <c r="W96" s="35">
        <v>1.4600488619800001</v>
      </c>
      <c r="X96" s="35">
        <v>330.61896365820002</v>
      </c>
      <c r="Y96" s="29">
        <f t="shared" si="96"/>
        <v>4.6153658943023083E-8</v>
      </c>
      <c r="Z96" s="29">
        <f t="shared" si="97"/>
        <v>4.6154320292700037E-8</v>
      </c>
      <c r="AA96" s="29">
        <f t="shared" si="98"/>
        <v>4.61543202941705E-8</v>
      </c>
      <c r="AB96" s="29">
        <f t="shared" si="99"/>
        <v>4.61543202941705E-8</v>
      </c>
      <c r="AD96" s="35">
        <v>9.6500000000000004E-9</v>
      </c>
      <c r="AE96" s="35">
        <v>1.17716405513</v>
      </c>
      <c r="AF96" s="35">
        <v>99.911380480899993</v>
      </c>
      <c r="AG96" s="29">
        <f t="shared" si="100"/>
        <v>-9.0921683363278025E-9</v>
      </c>
      <c r="AH96" s="29">
        <f t="shared" si="101"/>
        <v>-9.0921453308166845E-9</v>
      </c>
      <c r="AI96" s="29">
        <f t="shared" si="102"/>
        <v>-9.0921453307655316E-9</v>
      </c>
      <c r="AJ96" s="29">
        <f t="shared" si="103"/>
        <v>-9.0921453307655316E-9</v>
      </c>
      <c r="AL96" s="35">
        <v>2.3100000000000001E-9</v>
      </c>
      <c r="AM96" s="35">
        <v>2.5451679276600001</v>
      </c>
      <c r="AN96" s="35">
        <v>1375.7737998458001</v>
      </c>
      <c r="AO96" s="29">
        <f t="shared" si="104"/>
        <v>2.2424668929837766E-9</v>
      </c>
      <c r="AP96" s="29">
        <f t="shared" si="105"/>
        <v>2.2424125597051467E-9</v>
      </c>
      <c r="AQ96" s="29">
        <f t="shared" si="106"/>
        <v>2.242412559584315E-9</v>
      </c>
      <c r="AR96" s="29">
        <f t="shared" si="107"/>
        <v>2.242412559584315E-9</v>
      </c>
      <c r="AT96" s="35"/>
      <c r="AU96" s="35"/>
      <c r="AV96" s="35"/>
      <c r="BB96" s="35"/>
      <c r="BC96" s="35"/>
      <c r="BD96" s="35"/>
      <c r="BJ96" s="35">
        <v>1.5939999999999999E-8</v>
      </c>
      <c r="BK96" s="35">
        <v>2.0755678075700001</v>
      </c>
      <c r="BL96" s="35">
        <v>1021.2488945514</v>
      </c>
      <c r="BM96" s="29">
        <f t="shared" si="108"/>
        <v>1.5662195960392373E-8</v>
      </c>
      <c r="BN96" s="29">
        <f t="shared" si="109"/>
        <v>1.5661980437175537E-8</v>
      </c>
      <c r="BO96" s="29">
        <f t="shared" si="110"/>
        <v>1.5661980436696235E-8</v>
      </c>
      <c r="BP96" s="29">
        <f t="shared" si="111"/>
        <v>1.5661980436696235E-8</v>
      </c>
      <c r="BR96" s="35">
        <v>3.3999999999999998E-9</v>
      </c>
      <c r="BS96" s="35">
        <v>4.5653707022000001</v>
      </c>
      <c r="BT96" s="35">
        <v>750.10360753340001</v>
      </c>
      <c r="BU96" s="29">
        <f t="shared" si="112"/>
        <v>-1.7196481056262335E-9</v>
      </c>
      <c r="BV96" s="29">
        <f t="shared" si="113"/>
        <v>-1.7198047755792567E-9</v>
      </c>
      <c r="BW96" s="29">
        <f t="shared" si="114"/>
        <v>-1.7198047759275967E-9</v>
      </c>
      <c r="BX96" s="29">
        <f t="shared" si="115"/>
        <v>-1.7198047759275967E-9</v>
      </c>
      <c r="BZ96" s="35"/>
      <c r="CA96" s="35"/>
      <c r="CB96" s="35"/>
      <c r="CH96" s="35"/>
      <c r="CI96" s="35"/>
      <c r="CJ96" s="35"/>
      <c r="CP96" s="35"/>
      <c r="CQ96" s="35"/>
      <c r="CR96" s="35"/>
      <c r="CX96" s="35"/>
      <c r="CY96" s="35"/>
      <c r="CZ96" s="35"/>
      <c r="DF96" s="35">
        <v>5.9597999999999997E-7</v>
      </c>
      <c r="DG96" s="35">
        <v>0.95822471774999995</v>
      </c>
      <c r="DH96" s="35">
        <v>494.26624244250002</v>
      </c>
      <c r="DI96" s="29">
        <f t="shared" si="120"/>
        <v>-5.3953518323473424E-7</v>
      </c>
      <c r="DJ96" s="29">
        <f t="shared" si="121"/>
        <v>-5.3952627202164613E-7</v>
      </c>
      <c r="DK96" s="29">
        <f t="shared" si="122"/>
        <v>-5.3952627200183191E-7</v>
      </c>
      <c r="DL96" s="29">
        <f t="shared" si="123"/>
        <v>-5.3952627200183191E-7</v>
      </c>
      <c r="DN96" s="35">
        <v>1.0131E-7</v>
      </c>
      <c r="DO96" s="35">
        <v>2.7643275621500001</v>
      </c>
      <c r="DP96" s="35">
        <v>423.41679713830001</v>
      </c>
      <c r="DQ96" s="29">
        <f t="shared" si="124"/>
        <v>-9.8941877992277794E-8</v>
      </c>
      <c r="DR96" s="29">
        <f t="shared" si="125"/>
        <v>-9.894253456034008E-8</v>
      </c>
      <c r="DS96" s="29">
        <f t="shared" si="126"/>
        <v>-9.8942534561799782E-8</v>
      </c>
      <c r="DT96" s="29">
        <f t="shared" si="127"/>
        <v>-9.8942534561799782E-8</v>
      </c>
      <c r="DV96" s="35">
        <v>2.529E-8</v>
      </c>
      <c r="DW96" s="35">
        <v>2.3969750583499998</v>
      </c>
      <c r="DX96" s="35">
        <v>227.52618943959999</v>
      </c>
      <c r="DY96" s="29">
        <f t="shared" si="128"/>
        <v>2.4831280276165536E-8</v>
      </c>
      <c r="DZ96" s="29">
        <f t="shared" si="129"/>
        <v>2.4831202582523104E-8</v>
      </c>
      <c r="EA96" s="29">
        <f t="shared" si="130"/>
        <v>2.4831202582350352E-8</v>
      </c>
      <c r="EB96" s="29">
        <f t="shared" si="131"/>
        <v>2.4831202582350352E-8</v>
      </c>
      <c r="ED96" s="35">
        <v>4.2400000000000002E-9</v>
      </c>
      <c r="EE96" s="35">
        <v>2.8019412952099998</v>
      </c>
      <c r="EF96" s="35">
        <v>81.752133216199994</v>
      </c>
      <c r="EG96" s="29">
        <f t="shared" si="132"/>
        <v>-2.3329696514889234E-9</v>
      </c>
      <c r="EH96" s="29">
        <f t="shared" si="133"/>
        <v>-2.3329902629586569E-9</v>
      </c>
      <c r="EI96" s="29">
        <f t="shared" si="134"/>
        <v>-2.3329902630044856E-9</v>
      </c>
      <c r="EJ96" s="29">
        <f t="shared" si="135"/>
        <v>-2.3329902630044856E-9</v>
      </c>
      <c r="EL96" s="35"/>
      <c r="EM96" s="35"/>
      <c r="EN96" s="35"/>
      <c r="ET96" s="35"/>
      <c r="EU96" s="35"/>
      <c r="EV96" s="35"/>
    </row>
    <row r="97" spans="1:152" s="29" customFormat="1" ht="13.5" x14ac:dyDescent="0.3">
      <c r="A97" s="29">
        <f>((((F88*C85+E88)*C85+D88)*C85+C88)*C85+B88)*C85 + A88</f>
        <v>9.2490782981339006</v>
      </c>
      <c r="B97" s="29">
        <f>DEGREES(A97)</f>
        <v>529.93315086911468</v>
      </c>
      <c r="C97" s="29">
        <f>((((F91*C85+E91)*C85+D91)*C85+C91)*C85+B91)*C85 + A91</f>
        <v>2.1273937777517588E-2</v>
      </c>
      <c r="D97" s="29">
        <f>DEGREES(C97)</f>
        <v>1.2189068482756804</v>
      </c>
      <c r="E97" s="29">
        <f>((((F94*C85+E94)*C85+D94)*C85+C94)*C85+B94)*C85 + A94</f>
        <v>5.4312539151717258</v>
      </c>
      <c r="F97" s="29">
        <f>SQRT(D101*D101+E101*E101+F101*F101)</f>
        <v>4.5035118550126469</v>
      </c>
      <c r="N97" s="35">
        <v>3.5828E-7</v>
      </c>
      <c r="O97" s="35">
        <v>4.6145990769800003</v>
      </c>
      <c r="P97" s="35">
        <v>2008.557539159</v>
      </c>
      <c r="Q97" s="29">
        <f t="shared" si="92"/>
        <v>3.2076182278567601E-7</v>
      </c>
      <c r="R97" s="29">
        <f t="shared" si="93"/>
        <v>3.2073898957940805E-7</v>
      </c>
      <c r="S97" s="29">
        <f t="shared" si="94"/>
        <v>3.2073898952863251E-7</v>
      </c>
      <c r="T97" s="29">
        <f t="shared" si="95"/>
        <v>3.2073898952863251E-7</v>
      </c>
      <c r="V97" s="35">
        <v>4.2850000000000003E-8</v>
      </c>
      <c r="W97" s="35">
        <v>0.23949868127000001</v>
      </c>
      <c r="X97" s="35">
        <v>2104.5367663768002</v>
      </c>
      <c r="Y97" s="29">
        <f t="shared" si="96"/>
        <v>-4.2452271268111444E-8</v>
      </c>
      <c r="Z97" s="29">
        <f t="shared" si="97"/>
        <v>-4.245139785742469E-8</v>
      </c>
      <c r="AA97" s="29">
        <f t="shared" si="98"/>
        <v>-4.2451397855481649E-8</v>
      </c>
      <c r="AB97" s="29">
        <f t="shared" si="99"/>
        <v>-4.2451397855481649E-8</v>
      </c>
      <c r="AD97" s="35">
        <v>1.021E-8</v>
      </c>
      <c r="AE97" s="35">
        <v>1.9071210266</v>
      </c>
      <c r="AF97" s="35">
        <v>750.10360753340001</v>
      </c>
      <c r="AG97" s="29">
        <f t="shared" ref="AG97:AG128" si="136">AD97*COS(AE97+AF97*$C$22)</f>
        <v>4.7909771692567811E-10</v>
      </c>
      <c r="AH97" s="29">
        <f t="shared" ref="AH97:AH128" si="137">AD97*COS(AE97+AF97*$C$43)</f>
        <v>4.7964249406241493E-10</v>
      </c>
      <c r="AI97" s="29">
        <f t="shared" ref="AI97:AI128" si="138">AD97*COS(AE97+AF97*$C$64)</f>
        <v>4.7964249527368941E-10</v>
      </c>
      <c r="AJ97" s="29">
        <f t="shared" ref="AJ97:AJ128" si="139">AD97*COS(AE97+AF97*$C$85)</f>
        <v>4.7964249527368941E-10</v>
      </c>
      <c r="AL97" s="35">
        <v>1.8899999999999999E-9</v>
      </c>
      <c r="AM97" s="35">
        <v>5.7427727475500001</v>
      </c>
      <c r="AN97" s="35">
        <v>2627.1141844705999</v>
      </c>
      <c r="AO97" s="29">
        <f t="shared" ref="AO97:AO109" si="140">AL97*COS(AM97+AN97*$C$22)</f>
        <v>-5.2703239697176201E-10</v>
      </c>
      <c r="AP97" s="29">
        <f t="shared" ref="AP97:AP109" si="141">AL97*COS(AM97+AN97*$C$43)</f>
        <v>-5.2737194580084441E-10</v>
      </c>
      <c r="AQ97" s="29">
        <f t="shared" ref="AQ97:AQ109" si="142">AL97*COS(AM97+AN97*$C$64)</f>
        <v>-5.2737194655579437E-10</v>
      </c>
      <c r="AR97" s="29">
        <f t="shared" ref="AR97:AR109" si="143">AL97*COS(AM97+AN97*$C$85)</f>
        <v>-5.2737194655579437E-10</v>
      </c>
      <c r="AT97" s="40"/>
      <c r="AU97" s="40"/>
      <c r="AV97" s="40"/>
      <c r="BB97" s="35"/>
      <c r="BC97" s="35"/>
      <c r="BD97" s="35"/>
      <c r="BJ97" s="35">
        <v>1.3200000000000001E-8</v>
      </c>
      <c r="BK97" s="35">
        <v>1.3377097712599999</v>
      </c>
      <c r="BL97" s="35">
        <v>618.55664531160005</v>
      </c>
      <c r="BM97" s="29">
        <f t="shared" si="108"/>
        <v>5.0022181023907843E-9</v>
      </c>
      <c r="BN97" s="29">
        <f t="shared" si="109"/>
        <v>5.0016800249122775E-9</v>
      </c>
      <c r="BO97" s="29">
        <f t="shared" si="110"/>
        <v>5.0016800237158791E-9</v>
      </c>
      <c r="BP97" s="29">
        <f t="shared" si="111"/>
        <v>5.0016800237158791E-9</v>
      </c>
      <c r="BR97" s="35">
        <v>2.7200000000000001E-9</v>
      </c>
      <c r="BS97" s="35">
        <v>2.3534696034000002</v>
      </c>
      <c r="BT97" s="35">
        <v>534.35683154059996</v>
      </c>
      <c r="BU97" s="29">
        <f t="shared" ref="BU97:BU128" si="144">BR97*COS(BS97+BT97*$C$22)</f>
        <v>1.0024483980959616E-10</v>
      </c>
      <c r="BV97" s="29">
        <f t="shared" ref="BV97:BV128" si="145">BR97*COS(BS97+BT97*$C$43)</f>
        <v>1.0014140743057452E-10</v>
      </c>
      <c r="BW97" s="29">
        <f t="shared" ref="BW97:BW128" si="146">BR97*COS(BS97+BT97*$C$64)</f>
        <v>1.0014140720060194E-10</v>
      </c>
      <c r="BX97" s="29">
        <f t="shared" ref="BX97:BX128" si="147">BR97*COS(BS97+BT97*$C$85)</f>
        <v>1.0014140720060194E-10</v>
      </c>
      <c r="BZ97" s="35"/>
      <c r="CA97" s="35"/>
      <c r="CB97" s="35"/>
      <c r="CH97" s="35"/>
      <c r="CI97" s="35"/>
      <c r="CJ97" s="35"/>
      <c r="CP97" s="35"/>
      <c r="CQ97" s="35"/>
      <c r="CR97" s="35"/>
      <c r="CX97" s="35"/>
      <c r="CY97" s="35"/>
      <c r="CZ97" s="35"/>
      <c r="DF97" s="35">
        <v>5.7960000000000003E-7</v>
      </c>
      <c r="DG97" s="35">
        <v>3.4577949797800001</v>
      </c>
      <c r="DH97" s="35">
        <v>2008.557539159</v>
      </c>
      <c r="DI97" s="29">
        <f t="shared" si="120"/>
        <v>-2.7659086897841028E-8</v>
      </c>
      <c r="DJ97" s="29">
        <f t="shared" si="121"/>
        <v>-2.774189392272138E-8</v>
      </c>
      <c r="DK97" s="29">
        <f t="shared" si="122"/>
        <v>-2.7741894106837242E-8</v>
      </c>
      <c r="DL97" s="29">
        <f t="shared" si="123"/>
        <v>-2.7741894106837242E-8</v>
      </c>
      <c r="DN97" s="35">
        <v>8.6200000000000004E-8</v>
      </c>
      <c r="DO97" s="35">
        <v>5.1637449315800001</v>
      </c>
      <c r="DP97" s="35">
        <v>1056.2005364515001</v>
      </c>
      <c r="DQ97" s="29">
        <f t="shared" si="124"/>
        <v>-8.1624109877982726E-8</v>
      </c>
      <c r="DR97" s="29">
        <f t="shared" si="125"/>
        <v>-8.1626193957706382E-8</v>
      </c>
      <c r="DS97" s="29">
        <f t="shared" si="126"/>
        <v>-8.1626193962339692E-8</v>
      </c>
      <c r="DT97" s="29">
        <f t="shared" si="127"/>
        <v>-8.1626193962339692E-8</v>
      </c>
      <c r="DV97" s="35">
        <v>2.468E-8</v>
      </c>
      <c r="DW97" s="35">
        <v>6.5513462179999996E-2</v>
      </c>
      <c r="DX97" s="35">
        <v>750.10360753340001</v>
      </c>
      <c r="DY97" s="29">
        <f t="shared" ref="DY97:DY128" si="148">DV97*COS(DW97+DX97*$C$22)</f>
        <v>2.3444516822582455E-8</v>
      </c>
      <c r="DZ97" s="29">
        <f t="shared" ref="DZ97:DZ128" si="149">DV97*COS(DW97+DX97*$C$43)</f>
        <v>2.3444104906059462E-8</v>
      </c>
      <c r="EA97" s="29">
        <f t="shared" ref="EA97:EA128" si="150">DV97*COS(DW97+DX97*$C$64)</f>
        <v>2.3444104905143522E-8</v>
      </c>
      <c r="EB97" s="29">
        <f t="shared" ref="EB97:EB128" si="151">DV97*COS(DW97+DX97*$C$85)</f>
        <v>2.3444104905143522E-8</v>
      </c>
      <c r="ED97" s="35">
        <v>4.0599999999999996E-9</v>
      </c>
      <c r="EE97" s="35">
        <v>3.9394019089699999</v>
      </c>
      <c r="EF97" s="35">
        <v>316.39186965660002</v>
      </c>
      <c r="EG97" s="29">
        <f>ED97*COS(EE97+EF97*$C$22)</f>
        <v>-3.8186025781109076E-9</v>
      </c>
      <c r="EH97" s="29">
        <f t="shared" si="133"/>
        <v>-3.8185715052774975E-9</v>
      </c>
      <c r="EI97" s="29">
        <f t="shared" si="134"/>
        <v>-3.8185715052084048E-9</v>
      </c>
      <c r="EJ97" s="29">
        <f t="shared" si="135"/>
        <v>-3.8185715052084048E-9</v>
      </c>
      <c r="EL97" s="35"/>
      <c r="EM97" s="35"/>
      <c r="EN97" s="35"/>
      <c r="ET97" s="35"/>
      <c r="EU97" s="35"/>
      <c r="EV97" s="35"/>
    </row>
    <row r="98" spans="1:152" s="29" customFormat="1" ht="13.5" x14ac:dyDescent="0.3">
      <c r="A98" s="29">
        <f>RADIANS(B98)</f>
        <v>2.9658929909543148</v>
      </c>
      <c r="B98" s="29">
        <f>B97 - INT( B97 / 360 ) * 360</f>
        <v>169.93315086911468</v>
      </c>
      <c r="C98" s="29">
        <f>RADIANS(D98)</f>
        <v>2.1273937777517592E-2</v>
      </c>
      <c r="D98" s="29">
        <f>D97 - INT( D97 / 360 ) * 360</f>
        <v>1.2189068482756804</v>
      </c>
      <c r="N98" s="35">
        <v>4.3402000000000002E-7</v>
      </c>
      <c r="O98" s="35">
        <v>0.14992289080999999</v>
      </c>
      <c r="P98" s="35">
        <v>528.20649238630006</v>
      </c>
      <c r="Q98" s="29">
        <f t="shared" si="92"/>
        <v>-3.3313363886546394E-7</v>
      </c>
      <c r="R98" s="29">
        <f t="shared" si="93"/>
        <v>-3.3312317428062184E-7</v>
      </c>
      <c r="S98" s="29">
        <f t="shared" si="94"/>
        <v>-3.3312317425735368E-7</v>
      </c>
      <c r="T98" s="29">
        <f t="shared" si="95"/>
        <v>-3.3312317425735368E-7</v>
      </c>
      <c r="V98" s="35">
        <v>4.2230000000000002E-8</v>
      </c>
      <c r="W98" s="35">
        <v>1.44087555881</v>
      </c>
      <c r="X98" s="35">
        <v>2125.8774073792001</v>
      </c>
      <c r="Y98" s="29">
        <f t="shared" si="96"/>
        <v>-6.693048696028838E-9</v>
      </c>
      <c r="Z98" s="29">
        <f t="shared" si="97"/>
        <v>-6.6993608976486227E-9</v>
      </c>
      <c r="AA98" s="29">
        <f t="shared" si="98"/>
        <v>-6.6993609116831637E-9</v>
      </c>
      <c r="AB98" s="29">
        <f t="shared" si="99"/>
        <v>-6.6993609116831637E-9</v>
      </c>
      <c r="AD98" s="35">
        <v>9.2300000000000006E-9</v>
      </c>
      <c r="AE98" s="35">
        <v>3.5345010921200002</v>
      </c>
      <c r="AF98" s="35">
        <v>227.52618943959999</v>
      </c>
      <c r="AG98" s="29">
        <f t="shared" si="136"/>
        <v>5.3931395409828228E-9</v>
      </c>
      <c r="AH98" s="29">
        <f t="shared" si="137"/>
        <v>5.3932609045293502E-9</v>
      </c>
      <c r="AI98" s="29">
        <f t="shared" si="138"/>
        <v>5.3932609047992005E-9</v>
      </c>
      <c r="AJ98" s="29">
        <f t="shared" si="139"/>
        <v>5.3932609047992005E-9</v>
      </c>
      <c r="AL98" s="35">
        <v>2.1400000000000001E-9</v>
      </c>
      <c r="AM98" s="35">
        <v>5.4803197453700001</v>
      </c>
      <c r="AN98" s="35">
        <v>1354.4331588434</v>
      </c>
      <c r="AO98" s="29">
        <f t="shared" si="140"/>
        <v>-1.49791801698806E-9</v>
      </c>
      <c r="AP98" s="29">
        <f t="shared" si="141"/>
        <v>-1.4977705988629136E-9</v>
      </c>
      <c r="AQ98" s="29">
        <f t="shared" si="142"/>
        <v>-1.497770598535125E-9</v>
      </c>
      <c r="AR98" s="29">
        <f t="shared" si="143"/>
        <v>-1.497770598535125E-9</v>
      </c>
      <c r="AT98" s="35"/>
      <c r="AU98" s="35"/>
      <c r="AV98" s="35"/>
      <c r="BB98" s="35"/>
      <c r="BC98" s="35"/>
      <c r="BD98" s="35"/>
      <c r="BJ98" s="35">
        <v>1.3459999999999999E-8</v>
      </c>
      <c r="BK98" s="35">
        <v>3.2759149254</v>
      </c>
      <c r="BL98" s="35">
        <v>2641.3412784722</v>
      </c>
      <c r="BM98" s="29">
        <f t="shared" si="108"/>
        <v>-7.8558595045735834E-9</v>
      </c>
      <c r="BN98" s="29">
        <f t="shared" si="109"/>
        <v>-7.8538035624322994E-9</v>
      </c>
      <c r="BO98" s="29">
        <f t="shared" si="110"/>
        <v>-7.8538035578607038E-9</v>
      </c>
      <c r="BP98" s="29">
        <f t="shared" si="111"/>
        <v>-7.8538035578607038E-9</v>
      </c>
      <c r="BR98" s="35">
        <v>3.6E-9</v>
      </c>
      <c r="BS98" s="35">
        <v>3.91050161665</v>
      </c>
      <c r="BT98" s="35">
        <v>74.781598567299994</v>
      </c>
      <c r="BU98" s="29">
        <f t="shared" si="144"/>
        <v>1.4439276070855057E-9</v>
      </c>
      <c r="BV98" s="29">
        <f t="shared" si="145"/>
        <v>1.443910045552386E-9</v>
      </c>
      <c r="BW98" s="29">
        <f t="shared" si="146"/>
        <v>1.4439100455133397E-9</v>
      </c>
      <c r="BX98" s="29">
        <f t="shared" si="147"/>
        <v>1.4439100455133397E-9</v>
      </c>
      <c r="BZ98" s="35"/>
      <c r="CA98" s="35"/>
      <c r="CB98" s="35"/>
      <c r="CH98" s="35"/>
      <c r="CI98" s="35"/>
      <c r="CJ98" s="35"/>
      <c r="CP98" s="35"/>
      <c r="CQ98" s="35"/>
      <c r="CR98" s="35"/>
      <c r="CX98" s="35"/>
      <c r="CY98" s="35"/>
      <c r="CZ98" s="35"/>
      <c r="DF98" s="35">
        <v>4.1511999999999997E-7</v>
      </c>
      <c r="DG98" s="35">
        <v>3.5195552673499999</v>
      </c>
      <c r="DH98" s="35">
        <v>529.73914920439995</v>
      </c>
      <c r="DI98" s="29">
        <f t="shared" si="120"/>
        <v>3.7507550359661257E-7</v>
      </c>
      <c r="DJ98" s="29">
        <f t="shared" si="121"/>
        <v>3.7506879287657454E-7</v>
      </c>
      <c r="DK98" s="29">
        <f t="shared" si="122"/>
        <v>3.7506879286165305E-7</v>
      </c>
      <c r="DL98" s="29">
        <f t="shared" si="123"/>
        <v>3.7506879286165305E-7</v>
      </c>
      <c r="DN98" s="35">
        <v>8.9519999999999997E-8</v>
      </c>
      <c r="DO98" s="35">
        <v>4.7940795275200001</v>
      </c>
      <c r="DP98" s="35">
        <v>2420.9286360333999</v>
      </c>
      <c r="DQ98" s="29">
        <f t="shared" si="124"/>
        <v>8.8738261501586022E-8</v>
      </c>
      <c r="DR98" s="29">
        <f t="shared" si="125"/>
        <v>8.8740295296467035E-8</v>
      </c>
      <c r="DS98" s="29">
        <f t="shared" si="126"/>
        <v>8.8740295300986194E-8</v>
      </c>
      <c r="DT98" s="29">
        <f t="shared" si="127"/>
        <v>8.8740295300986194E-8</v>
      </c>
      <c r="DV98" s="35">
        <v>1.9890000000000001E-8</v>
      </c>
      <c r="DW98" s="35">
        <v>0.29206371261000003</v>
      </c>
      <c r="DX98" s="35">
        <v>636.71589257630001</v>
      </c>
      <c r="DY98" s="29">
        <f t="shared" si="148"/>
        <v>-7.0446509737818785E-9</v>
      </c>
      <c r="DZ98" s="29">
        <f t="shared" si="149"/>
        <v>-7.0454943506323332E-9</v>
      </c>
      <c r="EA98" s="29">
        <f t="shared" si="150"/>
        <v>-7.0454943525075343E-9</v>
      </c>
      <c r="EB98" s="29">
        <f t="shared" si="151"/>
        <v>-7.0454943525075343E-9</v>
      </c>
      <c r="ED98" s="35">
        <v>5.0600000000000003E-9</v>
      </c>
      <c r="EE98" s="35">
        <v>0.18719982992</v>
      </c>
      <c r="EF98" s="35">
        <v>10.294940738499999</v>
      </c>
      <c r="EG98" s="29">
        <f>ED98*COS(EE98+EF98*$C$22)</f>
        <v>4.7455295432139001E-9</v>
      </c>
      <c r="EH98" s="29">
        <f t="shared" si="133"/>
        <v>4.7455308305737412E-9</v>
      </c>
      <c r="EI98" s="29">
        <f t="shared" si="134"/>
        <v>4.7455308305766032E-9</v>
      </c>
      <c r="EJ98" s="29">
        <f t="shared" si="135"/>
        <v>4.7455308305766032E-9</v>
      </c>
      <c r="EL98" s="35"/>
      <c r="EM98" s="35"/>
      <c r="EN98" s="35"/>
      <c r="ET98" s="35"/>
      <c r="EU98" s="35"/>
      <c r="EV98" s="35"/>
    </row>
    <row r="99" spans="1:152" s="29" customFormat="1" ht="13.5" x14ac:dyDescent="0.3">
      <c r="N99" s="35">
        <v>3.1598E-7</v>
      </c>
      <c r="O99" s="35">
        <v>5.1407345075500004</v>
      </c>
      <c r="P99" s="35">
        <v>1788.1448967202</v>
      </c>
      <c r="Q99" s="29">
        <f t="shared" si="92"/>
        <v>-2.9414634956166634E-7</v>
      </c>
      <c r="R99" s="29">
        <f t="shared" si="93"/>
        <v>-2.9413165023907082E-7</v>
      </c>
      <c r="S99" s="29">
        <f t="shared" si="94"/>
        <v>-2.9413165020638191E-7</v>
      </c>
      <c r="T99" s="29">
        <f t="shared" si="95"/>
        <v>-2.9413165020638191E-7</v>
      </c>
      <c r="V99" s="35">
        <v>4.1010000000000001E-8</v>
      </c>
      <c r="W99" s="35">
        <v>6.19274358942</v>
      </c>
      <c r="X99" s="35">
        <v>636.71589257630001</v>
      </c>
      <c r="Y99" s="29">
        <f t="shared" si="96"/>
        <v>-2.7789847117033414E-8</v>
      </c>
      <c r="Z99" s="29">
        <f t="shared" si="97"/>
        <v>-2.7791214529947327E-8</v>
      </c>
      <c r="AA99" s="29">
        <f t="shared" si="98"/>
        <v>-2.7791214532987656E-8</v>
      </c>
      <c r="AB99" s="29">
        <f t="shared" si="99"/>
        <v>-2.7791214532987656E-8</v>
      </c>
      <c r="AD99" s="35">
        <v>1.0589999999999999E-8</v>
      </c>
      <c r="AE99" s="35">
        <v>0.13532061468000001</v>
      </c>
      <c r="AF99" s="35">
        <v>416.30325013750002</v>
      </c>
      <c r="AG99" s="29">
        <f t="shared" si="136"/>
        <v>8.6576326982346486E-9</v>
      </c>
      <c r="AH99" s="29">
        <f t="shared" si="137"/>
        <v>8.6578134927487021E-9</v>
      </c>
      <c r="AI99" s="29">
        <f t="shared" si="138"/>
        <v>8.6578134931506804E-9</v>
      </c>
      <c r="AJ99" s="29">
        <f t="shared" si="139"/>
        <v>8.6578134931506804E-9</v>
      </c>
      <c r="AL99" s="35">
        <v>2.1999999999999998E-9</v>
      </c>
      <c r="AM99" s="35">
        <v>3.8747198941000001</v>
      </c>
      <c r="AN99" s="35">
        <v>2104.5367663768002</v>
      </c>
      <c r="AO99" s="29">
        <f t="shared" si="140"/>
        <v>2.0610779939862347E-9</v>
      </c>
      <c r="AP99" s="29">
        <f t="shared" si="141"/>
        <v>2.0611932770944236E-9</v>
      </c>
      <c r="AQ99" s="29">
        <f t="shared" si="142"/>
        <v>2.0611932773506932E-9</v>
      </c>
      <c r="AR99" s="29">
        <f t="shared" si="143"/>
        <v>2.0611932773506932E-9</v>
      </c>
      <c r="AT99" s="35"/>
      <c r="AU99" s="35"/>
      <c r="AV99" s="35"/>
      <c r="BB99" s="35"/>
      <c r="BC99" s="35"/>
      <c r="BD99" s="35"/>
      <c r="BJ99" s="35">
        <v>1.2299999999999999E-8</v>
      </c>
      <c r="BK99" s="35">
        <v>0.19552728220000001</v>
      </c>
      <c r="BL99" s="35">
        <v>305.34616939270001</v>
      </c>
      <c r="BM99" s="29">
        <f t="shared" si="108"/>
        <v>5.2672918415930628E-9</v>
      </c>
      <c r="BN99" s="29">
        <f t="shared" si="109"/>
        <v>5.2670501511355597E-9</v>
      </c>
      <c r="BO99" s="29">
        <f t="shared" si="110"/>
        <v>5.2670501505981711E-9</v>
      </c>
      <c r="BP99" s="29">
        <f t="shared" si="111"/>
        <v>5.2670501505981711E-9</v>
      </c>
      <c r="BR99" s="35">
        <v>2.9899999999999998E-9</v>
      </c>
      <c r="BS99" s="35">
        <v>1.43093538841</v>
      </c>
      <c r="BT99" s="35">
        <v>909.81873305459999</v>
      </c>
      <c r="BU99" s="29">
        <f t="shared" si="144"/>
        <v>-2.6237527982998442E-9</v>
      </c>
      <c r="BV99" s="29">
        <f t="shared" si="145"/>
        <v>-2.623845693658154E-9</v>
      </c>
      <c r="BW99" s="29">
        <f t="shared" si="146"/>
        <v>-2.6238456938646881E-9</v>
      </c>
      <c r="BX99" s="29">
        <f t="shared" si="147"/>
        <v>-2.6238456938646881E-9</v>
      </c>
      <c r="BZ99" s="35"/>
      <c r="CA99" s="35"/>
      <c r="CB99" s="35"/>
      <c r="CH99" s="35"/>
      <c r="CI99" s="35"/>
      <c r="CJ99" s="35"/>
      <c r="CP99" s="35"/>
      <c r="CQ99" s="35"/>
      <c r="CR99" s="35"/>
      <c r="CX99" s="35"/>
      <c r="CY99" s="35"/>
      <c r="CZ99" s="35"/>
      <c r="DF99" s="35">
        <v>4.4666E-7</v>
      </c>
      <c r="DG99" s="35">
        <v>1.62313786651</v>
      </c>
      <c r="DH99" s="35">
        <v>984.60033162189995</v>
      </c>
      <c r="DI99" s="29">
        <f t="shared" si="120"/>
        <v>1.4733466762411561E-7</v>
      </c>
      <c r="DJ99" s="29">
        <f t="shared" si="121"/>
        <v>1.4730510252144768E-7</v>
      </c>
      <c r="DK99" s="29">
        <f t="shared" si="122"/>
        <v>1.4730510245571061E-7</v>
      </c>
      <c r="DL99" s="29">
        <f t="shared" si="123"/>
        <v>1.4730510245571061E-7</v>
      </c>
      <c r="DN99" s="35">
        <v>8.1260000000000001E-8</v>
      </c>
      <c r="DO99" s="35">
        <v>3.7297710695399999</v>
      </c>
      <c r="DP99" s="35">
        <v>2634.2277314714001</v>
      </c>
      <c r="DQ99" s="29">
        <f t="shared" si="124"/>
        <v>-6.6638678100202028E-8</v>
      </c>
      <c r="DR99" s="29">
        <f t="shared" si="125"/>
        <v>-6.6629953646678709E-8</v>
      </c>
      <c r="DS99" s="29">
        <f t="shared" si="126"/>
        <v>-6.6629953627277869E-8</v>
      </c>
      <c r="DT99" s="29">
        <f t="shared" si="127"/>
        <v>-6.6629953627277869E-8</v>
      </c>
      <c r="DV99" s="35">
        <v>1.927E-8</v>
      </c>
      <c r="DW99" s="35">
        <v>0.32286661566000002</v>
      </c>
      <c r="DX99" s="35">
        <v>295.05122865419997</v>
      </c>
      <c r="DY99" s="29">
        <f t="shared" si="148"/>
        <v>7.5514331935594924E-9</v>
      </c>
      <c r="DZ99" s="29">
        <f t="shared" si="149"/>
        <v>7.5510606914851653E-9</v>
      </c>
      <c r="EA99" s="29">
        <f t="shared" si="150"/>
        <v>7.5510606906569342E-9</v>
      </c>
      <c r="EB99" s="29">
        <f t="shared" si="151"/>
        <v>7.5510606906569342E-9</v>
      </c>
      <c r="ED99" s="35"/>
      <c r="EE99" s="35"/>
      <c r="EF99" s="35"/>
      <c r="EL99" s="35"/>
      <c r="EM99" s="35"/>
      <c r="EN99" s="35"/>
      <c r="ET99" s="35"/>
      <c r="EU99" s="35"/>
      <c r="EV99" s="35"/>
    </row>
    <row r="100" spans="1:152" s="29" customFormat="1" ht="13.5" x14ac:dyDescent="0.3">
      <c r="A100" s="29" t="s">
        <v>193</v>
      </c>
      <c r="B100" s="29" t="s">
        <v>194</v>
      </c>
      <c r="C100" s="29" t="s">
        <v>195</v>
      </c>
      <c r="D100" s="29" t="s">
        <v>225</v>
      </c>
      <c r="E100" s="29" t="s">
        <v>226</v>
      </c>
      <c r="F100" s="29" t="s">
        <v>227</v>
      </c>
      <c r="N100" s="35">
        <v>2.9849000000000002E-7</v>
      </c>
      <c r="O100" s="35">
        <v>5.34441117167</v>
      </c>
      <c r="P100" s="35">
        <v>2221.8566345969998</v>
      </c>
      <c r="Q100" s="29">
        <f t="shared" si="92"/>
        <v>-2.4788296314782718E-7</v>
      </c>
      <c r="R100" s="29">
        <f t="shared" si="93"/>
        <v>-2.4790926982222753E-7</v>
      </c>
      <c r="S100" s="29">
        <f t="shared" si="94"/>
        <v>-2.4790926988071304E-7</v>
      </c>
      <c r="T100" s="29">
        <f t="shared" si="95"/>
        <v>-2.4790926988071304E-7</v>
      </c>
      <c r="V100" s="35">
        <v>4.4320000000000002E-8</v>
      </c>
      <c r="W100" s="35">
        <v>4.3581152405100001</v>
      </c>
      <c r="X100" s="35">
        <v>423.41679713830001</v>
      </c>
      <c r="Y100" s="29">
        <f t="shared" si="96"/>
        <v>1.0519149186827464E-8</v>
      </c>
      <c r="Z100" s="29">
        <f t="shared" si="97"/>
        <v>1.0517851021704892E-8</v>
      </c>
      <c r="AA100" s="29">
        <f t="shared" si="98"/>
        <v>1.0517851018818421E-8</v>
      </c>
      <c r="AB100" s="29">
        <f t="shared" si="99"/>
        <v>1.0517851018818421E-8</v>
      </c>
      <c r="AD100" s="35">
        <v>8.3600000000000001E-9</v>
      </c>
      <c r="AE100" s="35">
        <v>2.0749242275499999</v>
      </c>
      <c r="AF100" s="35">
        <v>1056.2005364515001</v>
      </c>
      <c r="AG100" s="29">
        <f t="shared" si="136"/>
        <v>7.7634288296353444E-9</v>
      </c>
      <c r="AH100" s="29">
        <f t="shared" si="137"/>
        <v>7.7636620768229707E-9</v>
      </c>
      <c r="AI100" s="29">
        <f t="shared" si="138"/>
        <v>7.7636620773415319E-9</v>
      </c>
      <c r="AJ100" s="29">
        <f t="shared" si="139"/>
        <v>7.7636620773415319E-9</v>
      </c>
      <c r="AL100" s="35">
        <v>1.7100000000000001E-9</v>
      </c>
      <c r="AM100" s="35">
        <v>6.1082720939900002</v>
      </c>
      <c r="AN100" s="35">
        <v>1382.8873468465999</v>
      </c>
      <c r="AO100" s="29">
        <f t="shared" si="140"/>
        <v>-1.6363056603340656E-9</v>
      </c>
      <c r="AP100" s="29">
        <f t="shared" si="141"/>
        <v>-1.6363545556535822E-9</v>
      </c>
      <c r="AQ100" s="29">
        <f t="shared" si="142"/>
        <v>-1.6363545557622812E-9</v>
      </c>
      <c r="AR100" s="29">
        <f t="shared" si="143"/>
        <v>-1.6363545557622812E-9</v>
      </c>
      <c r="AT100" s="35"/>
      <c r="AU100" s="35"/>
      <c r="AV100" s="35"/>
      <c r="BB100" s="35"/>
      <c r="BC100" s="35"/>
      <c r="BD100" s="35"/>
      <c r="BJ100" s="35">
        <v>1.2229999999999999E-8</v>
      </c>
      <c r="BK100" s="35">
        <v>2.8668155633699999</v>
      </c>
      <c r="BL100" s="35">
        <v>1382.8873468465999</v>
      </c>
      <c r="BM100" s="29">
        <f t="shared" si="108"/>
        <v>1.1998719988480088E-8</v>
      </c>
      <c r="BN100" s="29">
        <f t="shared" si="109"/>
        <v>1.1998953046347269E-8</v>
      </c>
      <c r="BO100" s="29">
        <f t="shared" si="110"/>
        <v>1.1998953046865334E-8</v>
      </c>
      <c r="BP100" s="29">
        <f t="shared" si="111"/>
        <v>1.1998953046865334E-8</v>
      </c>
      <c r="BR100" s="35">
        <v>2.9699999999999999E-9</v>
      </c>
      <c r="BS100" s="35">
        <v>2.5658451221099998</v>
      </c>
      <c r="BT100" s="35">
        <v>530.6541729411</v>
      </c>
      <c r="BU100" s="29">
        <f t="shared" si="144"/>
        <v>5.58286942821007E-10</v>
      </c>
      <c r="BV100" s="29">
        <f t="shared" si="145"/>
        <v>5.5817671048661759E-10</v>
      </c>
      <c r="BW100" s="29">
        <f t="shared" si="146"/>
        <v>5.5817671024151994E-10</v>
      </c>
      <c r="BX100" s="29">
        <f t="shared" si="147"/>
        <v>5.5817671024151994E-10</v>
      </c>
      <c r="BZ100" s="35"/>
      <c r="CA100" s="35"/>
      <c r="CB100" s="35"/>
      <c r="CH100" s="35"/>
      <c r="CI100" s="35"/>
      <c r="CJ100" s="35"/>
      <c r="CP100" s="35"/>
      <c r="CQ100" s="35"/>
      <c r="CR100" s="35"/>
      <c r="CX100" s="35"/>
      <c r="CY100" s="35"/>
      <c r="CZ100" s="35"/>
      <c r="DF100" s="35">
        <v>4.4882999999999998E-7</v>
      </c>
      <c r="DG100" s="35">
        <v>4.9009195955699996</v>
      </c>
      <c r="DH100" s="35">
        <v>2648.4548254729998</v>
      </c>
      <c r="DI100" s="29">
        <f t="shared" si="120"/>
        <v>-3.1496306453362266E-7</v>
      </c>
      <c r="DJ100" s="29">
        <f t="shared" si="121"/>
        <v>-3.1502336599341131E-7</v>
      </c>
      <c r="DK100" s="29">
        <f t="shared" si="122"/>
        <v>-3.1502336612747725E-7</v>
      </c>
      <c r="DL100" s="29">
        <f t="shared" si="123"/>
        <v>-3.1502336612747725E-7</v>
      </c>
      <c r="DN100" s="35">
        <v>8.0779999999999999E-8</v>
      </c>
      <c r="DO100" s="35">
        <v>1.2924627289399999</v>
      </c>
      <c r="DP100" s="35">
        <v>2428.0421830342002</v>
      </c>
      <c r="DQ100" s="29">
        <f t="shared" si="124"/>
        <v>-8.0271756454082591E-8</v>
      </c>
      <c r="DR100" s="29">
        <f t="shared" si="125"/>
        <v>-8.0270190932804037E-8</v>
      </c>
      <c r="DS100" s="29">
        <f t="shared" si="126"/>
        <v>-8.0270190929320561E-8</v>
      </c>
      <c r="DT100" s="29">
        <f t="shared" si="127"/>
        <v>-8.0270190929320561E-8</v>
      </c>
      <c r="DV100" s="35">
        <v>1.904E-8</v>
      </c>
      <c r="DW100" s="35">
        <v>3.43534792123</v>
      </c>
      <c r="DX100" s="35">
        <v>647.01083331480004</v>
      </c>
      <c r="DY100" s="29">
        <f t="shared" si="148"/>
        <v>3.6545046355888258E-9</v>
      </c>
      <c r="DZ100" s="29">
        <f t="shared" si="149"/>
        <v>3.6553655832994685E-9</v>
      </c>
      <c r="EA100" s="29">
        <f t="shared" si="150"/>
        <v>3.6553655852136906E-9</v>
      </c>
      <c r="EB100" s="29">
        <f t="shared" si="151"/>
        <v>3.6553655852136906E-9</v>
      </c>
      <c r="ED100" s="35"/>
      <c r="EE100" s="35"/>
      <c r="EF100" s="35"/>
      <c r="EL100" s="40"/>
      <c r="EM100" s="40"/>
      <c r="EN100" s="40"/>
      <c r="ET100" s="35"/>
      <c r="EU100" s="35"/>
      <c r="EV100" s="35"/>
    </row>
    <row r="101" spans="1:152" s="29" customFormat="1" ht="13.5" x14ac:dyDescent="0.3">
      <c r="A101" s="29">
        <f>E97*COS(C98)*COS(A98)</f>
        <v>-5.3464268696813919</v>
      </c>
      <c r="B101" s="29">
        <f>E97*COS(C98)*SIN(A98)</f>
        <v>0.94915245336800003</v>
      </c>
      <c r="C101" s="29">
        <f>E97*SIN(C98)</f>
        <v>0.11553544253840407</v>
      </c>
      <c r="D101" s="29">
        <f>A101-$D$9</f>
        <v>-4.3616841572648681</v>
      </c>
      <c r="E101" s="29">
        <f>B101-$E$9</f>
        <v>1.1153392062768606</v>
      </c>
      <c r="F101" s="29">
        <f>C101-$F$9</f>
        <v>0.11553698734956847</v>
      </c>
      <c r="N101" s="35">
        <v>3.2810999999999999E-7</v>
      </c>
      <c r="O101" s="35">
        <v>5.2890711883600003</v>
      </c>
      <c r="P101" s="35">
        <v>88.865680217000005</v>
      </c>
      <c r="Q101" s="29">
        <f t="shared" si="92"/>
        <v>2.9555508083431017E-7</v>
      </c>
      <c r="R101" s="29">
        <f t="shared" si="93"/>
        <v>2.9555598254315248E-7</v>
      </c>
      <c r="S101" s="29">
        <f t="shared" si="94"/>
        <v>2.955559825451573E-7</v>
      </c>
      <c r="T101" s="29">
        <f t="shared" si="95"/>
        <v>2.955559825451573E-7</v>
      </c>
      <c r="V101" s="35">
        <v>4.1320000000000002E-8</v>
      </c>
      <c r="W101" s="35">
        <v>0.50170694172999997</v>
      </c>
      <c r="X101" s="35">
        <v>1056.2005364515001</v>
      </c>
      <c r="Y101" s="29">
        <f t="shared" si="96"/>
        <v>1.5236061165127205E-8</v>
      </c>
      <c r="Z101" s="29">
        <f t="shared" si="97"/>
        <v>1.5233172281079155E-8</v>
      </c>
      <c r="AA101" s="29">
        <f t="shared" si="98"/>
        <v>1.5233172274655797E-8</v>
      </c>
      <c r="AB101" s="29">
        <f t="shared" si="99"/>
        <v>1.5233172274655797E-8</v>
      </c>
      <c r="AD101" s="35">
        <v>8.8900000000000005E-9</v>
      </c>
      <c r="AE101" s="35">
        <v>1.7517780810600001</v>
      </c>
      <c r="AF101" s="35">
        <v>1898.3512179396</v>
      </c>
      <c r="AG101" s="29">
        <f t="shared" si="136"/>
        <v>3.4793041078254568E-9</v>
      </c>
      <c r="AH101" s="29">
        <f t="shared" si="137"/>
        <v>3.4804100040097233E-9</v>
      </c>
      <c r="AI101" s="29">
        <f t="shared" si="138"/>
        <v>3.4804100064685358E-9</v>
      </c>
      <c r="AJ101" s="29">
        <f t="shared" si="139"/>
        <v>3.4804100064685358E-9</v>
      </c>
      <c r="AL101" s="35">
        <v>1.8400000000000001E-9</v>
      </c>
      <c r="AM101" s="35">
        <v>5.9841584754400001</v>
      </c>
      <c r="AN101" s="35">
        <v>750.10360753340001</v>
      </c>
      <c r="AO101" s="29">
        <f t="shared" si="140"/>
        <v>1.4280769404276856E-9</v>
      </c>
      <c r="AP101" s="29">
        <f t="shared" si="141"/>
        <v>1.4280149619645116E-9</v>
      </c>
      <c r="AQ101" s="29">
        <f t="shared" si="142"/>
        <v>1.4280149618267023E-9</v>
      </c>
      <c r="AR101" s="29">
        <f t="shared" si="143"/>
        <v>1.4280149618267023E-9</v>
      </c>
      <c r="AT101" s="35"/>
      <c r="AU101" s="35"/>
      <c r="AV101" s="35"/>
      <c r="BB101" s="35"/>
      <c r="BC101" s="35"/>
      <c r="BD101" s="35"/>
      <c r="BJ101" s="35">
        <v>1.324E-8</v>
      </c>
      <c r="BK101" s="35">
        <v>2.23549334986</v>
      </c>
      <c r="BL101" s="35">
        <v>530.21222995640005</v>
      </c>
      <c r="BM101" s="29">
        <f t="shared" si="108"/>
        <v>-1.9579968094038841E-9</v>
      </c>
      <c r="BN101" s="29">
        <f t="shared" si="109"/>
        <v>-1.9584912178517735E-9</v>
      </c>
      <c r="BO101" s="29">
        <f t="shared" si="110"/>
        <v>-1.9584912189510754E-9</v>
      </c>
      <c r="BP101" s="29">
        <f t="shared" si="111"/>
        <v>-1.9584912189510754E-9</v>
      </c>
      <c r="BR101" s="35">
        <v>2.3499999999999999E-9</v>
      </c>
      <c r="BS101" s="35">
        <v>4.81644489422</v>
      </c>
      <c r="BT101" s="35">
        <v>535.10759106600005</v>
      </c>
      <c r="BU101" s="29">
        <f t="shared" si="144"/>
        <v>1.3836555655473309E-9</v>
      </c>
      <c r="BV101" s="29">
        <f t="shared" si="145"/>
        <v>1.3837279456623771E-9</v>
      </c>
      <c r="BW101" s="29">
        <f t="shared" si="146"/>
        <v>1.3837279458233055E-9</v>
      </c>
      <c r="BX101" s="29">
        <f t="shared" si="147"/>
        <v>1.3837279458233055E-9</v>
      </c>
      <c r="BZ101" s="35"/>
      <c r="CA101" s="35"/>
      <c r="CB101" s="35"/>
      <c r="CH101" s="35"/>
      <c r="CI101" s="35"/>
      <c r="CJ101" s="35"/>
      <c r="CP101" s="35"/>
      <c r="CQ101" s="35"/>
      <c r="CR101" s="35"/>
      <c r="CX101" s="35"/>
      <c r="CY101" s="35"/>
      <c r="CZ101" s="35"/>
      <c r="DF101" s="35">
        <v>5.3206000000000001E-7</v>
      </c>
      <c r="DG101" s="35">
        <v>1.1980036430800001</v>
      </c>
      <c r="DH101" s="35">
        <v>760.25553592000006</v>
      </c>
      <c r="DI101" s="29">
        <f t="shared" si="120"/>
        <v>2.9653558230359529E-7</v>
      </c>
      <c r="DJ101" s="29">
        <f t="shared" si="121"/>
        <v>2.9655949849717677E-7</v>
      </c>
      <c r="DK101" s="29">
        <f t="shared" si="122"/>
        <v>2.9655949855035276E-7</v>
      </c>
      <c r="DL101" s="29">
        <f t="shared" si="123"/>
        <v>2.9655949855035276E-7</v>
      </c>
      <c r="DN101" s="35">
        <v>8.8669999999999999E-8</v>
      </c>
      <c r="DO101" s="35">
        <v>1.8568475362200001</v>
      </c>
      <c r="DP101" s="35">
        <v>750.10360753340001</v>
      </c>
      <c r="DQ101" s="29">
        <f t="shared" si="124"/>
        <v>8.606490560701561E-9</v>
      </c>
      <c r="DR101" s="29">
        <f t="shared" si="125"/>
        <v>8.6112045920422868E-9</v>
      </c>
      <c r="DS101" s="29">
        <f t="shared" si="126"/>
        <v>8.6112046025235982E-9</v>
      </c>
      <c r="DT101" s="29">
        <f t="shared" si="127"/>
        <v>8.6112046025235982E-9</v>
      </c>
      <c r="DV101" s="35">
        <v>1.9399999999999998E-8</v>
      </c>
      <c r="DW101" s="35">
        <v>0.29170673525000002</v>
      </c>
      <c r="DX101" s="35">
        <v>2111.6503133776</v>
      </c>
      <c r="DY101" s="29">
        <f t="shared" si="148"/>
        <v>-1.9390442446895773E-8</v>
      </c>
      <c r="DZ101" s="29">
        <f t="shared" si="149"/>
        <v>-1.9390533788301841E-8</v>
      </c>
      <c r="EA101" s="29">
        <f t="shared" si="150"/>
        <v>-1.9390533788504448E-8</v>
      </c>
      <c r="EB101" s="29">
        <f t="shared" si="151"/>
        <v>-1.9390533788504448E-8</v>
      </c>
      <c r="ED101" s="40"/>
      <c r="EE101" s="40"/>
      <c r="EF101" s="40"/>
      <c r="EL101" s="35"/>
      <c r="EM101" s="35"/>
      <c r="EN101" s="35"/>
      <c r="ET101" s="35"/>
      <c r="EU101" s="35"/>
      <c r="EV101" s="35"/>
    </row>
    <row r="102" spans="1:152" s="29" customFormat="1" ht="13.5" x14ac:dyDescent="0.3">
      <c r="N102" s="35">
        <v>2.7686000000000001E-7</v>
      </c>
      <c r="O102" s="35">
        <v>1.8522703620700001</v>
      </c>
      <c r="P102" s="35">
        <v>0.2124483211</v>
      </c>
      <c r="Q102" s="29">
        <f t="shared" si="92"/>
        <v>-7.7821218222443547E-8</v>
      </c>
      <c r="R102" s="29">
        <f t="shared" si="93"/>
        <v>-7.7821214202755641E-8</v>
      </c>
      <c r="S102" s="29">
        <f t="shared" si="94"/>
        <v>-7.7821214202746681E-8</v>
      </c>
      <c r="T102" s="29">
        <f t="shared" si="95"/>
        <v>-7.7821214202746681E-8</v>
      </c>
      <c r="V102" s="35">
        <v>4.3980000000000001E-8</v>
      </c>
      <c r="W102" s="35">
        <v>4.1428028696899997</v>
      </c>
      <c r="X102" s="35">
        <v>511.5317178299</v>
      </c>
      <c r="Y102" s="29">
        <f t="shared" si="96"/>
        <v>4.3687869786988623E-8</v>
      </c>
      <c r="Z102" s="29">
        <f t="shared" si="97"/>
        <v>4.3687685412683348E-8</v>
      </c>
      <c r="AA102" s="29">
        <f t="shared" si="98"/>
        <v>4.3687685412273345E-8</v>
      </c>
      <c r="AB102" s="29">
        <f t="shared" si="99"/>
        <v>4.3687685412273345E-8</v>
      </c>
      <c r="AD102" s="35">
        <v>7.7200000000000006E-9</v>
      </c>
      <c r="AE102" s="35">
        <v>2.8921771556100002</v>
      </c>
      <c r="AF102" s="35">
        <v>2008.557539159</v>
      </c>
      <c r="AG102" s="29">
        <f t="shared" si="136"/>
        <v>-4.4437535291379102E-9</v>
      </c>
      <c r="AH102" s="29">
        <f t="shared" si="137"/>
        <v>-4.4446564206810315E-9</v>
      </c>
      <c r="AI102" s="29">
        <f t="shared" si="138"/>
        <v>-4.4446564226884565E-9</v>
      </c>
      <c r="AJ102" s="29">
        <f t="shared" si="139"/>
        <v>-4.4446564226884565E-9</v>
      </c>
      <c r="AL102" s="35">
        <v>1.7100000000000001E-9</v>
      </c>
      <c r="AM102" s="35">
        <v>5.2574496102800001</v>
      </c>
      <c r="AN102" s="35">
        <v>824.74219374879999</v>
      </c>
      <c r="AO102" s="29">
        <f t="shared" si="140"/>
        <v>1.6770158234141022E-9</v>
      </c>
      <c r="AP102" s="29">
        <f t="shared" si="141"/>
        <v>1.6769961900501516E-9</v>
      </c>
      <c r="AQ102" s="29">
        <f t="shared" si="142"/>
        <v>1.6769961900064899E-9</v>
      </c>
      <c r="AR102" s="29">
        <f t="shared" si="143"/>
        <v>1.6769961900064899E-9</v>
      </c>
      <c r="AT102" s="35"/>
      <c r="AU102" s="35"/>
      <c r="AV102" s="35"/>
      <c r="BB102" s="35"/>
      <c r="BC102" s="35"/>
      <c r="BD102" s="35"/>
      <c r="BJ102" s="35">
        <v>1.056E-8</v>
      </c>
      <c r="BK102" s="35">
        <v>3.8057975095700001</v>
      </c>
      <c r="BL102" s="35">
        <v>76.266071275599998</v>
      </c>
      <c r="BM102" s="29">
        <f t="shared" si="108"/>
        <v>3.4430068125119318E-9</v>
      </c>
      <c r="BN102" s="29">
        <f t="shared" si="109"/>
        <v>3.4429525947244248E-9</v>
      </c>
      <c r="BO102" s="29">
        <f t="shared" si="110"/>
        <v>3.4429525946038736E-9</v>
      </c>
      <c r="BP102" s="29">
        <f t="shared" si="111"/>
        <v>3.4429525946038736E-9</v>
      </c>
      <c r="BR102" s="35">
        <v>3.0600000000000002E-9</v>
      </c>
      <c r="BS102" s="35">
        <v>0.68420442847999996</v>
      </c>
      <c r="BT102" s="35">
        <v>380.12776796000003</v>
      </c>
      <c r="BU102" s="29">
        <f t="shared" si="144"/>
        <v>2.5679042167802673E-9</v>
      </c>
      <c r="BV102" s="29">
        <f t="shared" si="145"/>
        <v>2.5679492641854731E-9</v>
      </c>
      <c r="BW102" s="29">
        <f t="shared" si="146"/>
        <v>2.5679492642856323E-9</v>
      </c>
      <c r="BX102" s="29">
        <f t="shared" si="147"/>
        <v>2.5679492642856323E-9</v>
      </c>
      <c r="BZ102" s="35"/>
      <c r="CA102" s="35"/>
      <c r="CB102" s="35"/>
      <c r="CH102" s="35"/>
      <c r="CI102" s="35"/>
      <c r="CJ102" s="35"/>
      <c r="CP102" s="35"/>
      <c r="CQ102" s="35"/>
      <c r="CR102" s="35"/>
      <c r="CX102" s="35"/>
      <c r="CY102" s="35"/>
      <c r="CZ102" s="35"/>
      <c r="DF102" s="35">
        <v>4.4392999999999998E-7</v>
      </c>
      <c r="DG102" s="35">
        <v>4.4262374766199999</v>
      </c>
      <c r="DH102" s="35">
        <v>1063.3140834523001</v>
      </c>
      <c r="DI102" s="29">
        <f t="shared" si="120"/>
        <v>-4.2479509973638615E-7</v>
      </c>
      <c r="DJ102" s="29">
        <f t="shared" si="121"/>
        <v>-4.2478533588620134E-7</v>
      </c>
      <c r="DK102" s="29">
        <f t="shared" si="122"/>
        <v>-4.2478533586448934E-7</v>
      </c>
      <c r="DL102" s="29">
        <f t="shared" si="123"/>
        <v>-4.2478533586448934E-7</v>
      </c>
      <c r="DN102" s="35">
        <v>8.9120000000000007E-8</v>
      </c>
      <c r="DO102" s="35">
        <v>4.8097351671100004</v>
      </c>
      <c r="DP102" s="35">
        <v>1062.5633239269</v>
      </c>
      <c r="DQ102" s="29">
        <f t="shared" si="124"/>
        <v>-8.8858471989236705E-8</v>
      </c>
      <c r="DR102" s="29">
        <f t="shared" si="125"/>
        <v>-8.8858987971405516E-8</v>
      </c>
      <c r="DS102" s="29">
        <f t="shared" si="126"/>
        <v>-8.8858987972552213E-8</v>
      </c>
      <c r="DT102" s="29">
        <f t="shared" si="127"/>
        <v>-8.8858987972552213E-8</v>
      </c>
      <c r="DV102" s="35">
        <v>1.88E-8</v>
      </c>
      <c r="DW102" s="35">
        <v>3.1440361558599998</v>
      </c>
      <c r="DX102" s="35">
        <v>611.4430983108</v>
      </c>
      <c r="DY102" s="29">
        <f t="shared" si="148"/>
        <v>1.6419876742307575E-8</v>
      </c>
      <c r="DZ102" s="29">
        <f t="shared" si="149"/>
        <v>1.642027538500652E-8</v>
      </c>
      <c r="EA102" s="29">
        <f t="shared" si="150"/>
        <v>1.6420275385892847E-8</v>
      </c>
      <c r="EB102" s="29">
        <f t="shared" si="151"/>
        <v>1.6420275385892847E-8</v>
      </c>
      <c r="ED102" s="35"/>
      <c r="EE102" s="35"/>
      <c r="EF102" s="35"/>
      <c r="EL102" s="35"/>
      <c r="EM102" s="35"/>
      <c r="EN102" s="35"/>
      <c r="ET102" s="35"/>
      <c r="EU102" s="35"/>
      <c r="EV102" s="35"/>
    </row>
    <row r="103" spans="1:152" s="29" customFormat="1" ht="13.5" x14ac:dyDescent="0.3">
      <c r="N103" s="35">
        <v>2.5820000000000002E-7</v>
      </c>
      <c r="O103" s="35">
        <v>3.8592088249400001</v>
      </c>
      <c r="P103" s="35">
        <v>2317.8358618148</v>
      </c>
      <c r="Q103" s="29">
        <f t="shared" si="92"/>
        <v>-2.0325328667968007E-7</v>
      </c>
      <c r="R103" s="29">
        <f t="shared" si="93"/>
        <v>-2.0327956652107018E-7</v>
      </c>
      <c r="S103" s="29">
        <f t="shared" si="94"/>
        <v>-2.0327956657949584E-7</v>
      </c>
      <c r="T103" s="29">
        <f t="shared" si="95"/>
        <v>-2.0327956657949584E-7</v>
      </c>
      <c r="V103" s="35">
        <v>5.4060000000000002E-8</v>
      </c>
      <c r="W103" s="35">
        <v>4.4042949369800004</v>
      </c>
      <c r="X103" s="35">
        <v>2221.8566345969998</v>
      </c>
      <c r="Y103" s="29">
        <f t="shared" si="96"/>
        <v>-5.0796441119125521E-8</v>
      </c>
      <c r="Z103" s="29">
        <f t="shared" si="97"/>
        <v>-5.0793513566360598E-8</v>
      </c>
      <c r="AA103" s="29">
        <f t="shared" si="98"/>
        <v>-5.0793513559849959E-8</v>
      </c>
      <c r="AB103" s="29">
        <f t="shared" si="99"/>
        <v>-5.0793513559849959E-8</v>
      </c>
      <c r="AD103" s="35">
        <v>1.014E-8</v>
      </c>
      <c r="AE103" s="35">
        <v>2.8084777292199998</v>
      </c>
      <c r="AF103" s="35">
        <v>1464.6394800628</v>
      </c>
      <c r="AG103" s="29">
        <f t="shared" si="136"/>
        <v>1.0782591426851609E-9</v>
      </c>
      <c r="AH103" s="29">
        <f t="shared" si="137"/>
        <v>1.0793107363259963E-9</v>
      </c>
      <c r="AI103" s="29">
        <f t="shared" si="138"/>
        <v>1.0793107386641737E-9</v>
      </c>
      <c r="AJ103" s="29">
        <f t="shared" si="139"/>
        <v>1.0793107386641737E-9</v>
      </c>
      <c r="AL103" s="35">
        <v>1.51E-9</v>
      </c>
      <c r="AM103" s="35">
        <v>4.3079909162599996</v>
      </c>
      <c r="AN103" s="35">
        <v>2001.4439921582</v>
      </c>
      <c r="AO103" s="29">
        <f t="shared" si="140"/>
        <v>9.5757889554987126E-10</v>
      </c>
      <c r="AP103" s="29">
        <f t="shared" si="141"/>
        <v>9.5741248128084884E-10</v>
      </c>
      <c r="AQ103" s="29">
        <f t="shared" si="142"/>
        <v>9.5741248091082738E-10</v>
      </c>
      <c r="AR103" s="29">
        <f t="shared" si="143"/>
        <v>9.5741248091082738E-10</v>
      </c>
      <c r="AT103" s="35"/>
      <c r="AU103" s="35"/>
      <c r="AV103" s="35"/>
      <c r="BB103" s="35"/>
      <c r="BC103" s="35"/>
      <c r="BD103" s="35"/>
      <c r="BJ103" s="35">
        <v>1.05E-8</v>
      </c>
      <c r="BK103" s="35">
        <v>4.68011652614</v>
      </c>
      <c r="BL103" s="35">
        <v>1788.1448967202</v>
      </c>
      <c r="BM103" s="29">
        <f t="shared" si="108"/>
        <v>-7.050942828874132E-9</v>
      </c>
      <c r="BN103" s="29">
        <f t="shared" si="109"/>
        <v>-7.0499520442210316E-9</v>
      </c>
      <c r="BO103" s="29">
        <f t="shared" si="110"/>
        <v>-7.0499520420179212E-9</v>
      </c>
      <c r="BP103" s="29">
        <f t="shared" si="111"/>
        <v>-7.0499520420179212E-9</v>
      </c>
      <c r="BR103" s="35">
        <v>2.3600000000000001E-9</v>
      </c>
      <c r="BS103" s="35">
        <v>4.6316295679200001</v>
      </c>
      <c r="BT103" s="35">
        <v>526.77020378780003</v>
      </c>
      <c r="BU103" s="29">
        <f t="shared" si="144"/>
        <v>1.9193734128543876E-9</v>
      </c>
      <c r="BV103" s="29">
        <f t="shared" si="145"/>
        <v>1.9194249222366265E-9</v>
      </c>
      <c r="BW103" s="29">
        <f t="shared" si="146"/>
        <v>1.9194249223511529E-9</v>
      </c>
      <c r="BX103" s="29">
        <f t="shared" si="147"/>
        <v>1.9194249223511529E-9</v>
      </c>
      <c r="BZ103" s="35"/>
      <c r="CA103" s="35"/>
      <c r="CB103" s="35"/>
      <c r="CH103" s="35"/>
      <c r="CI103" s="35"/>
      <c r="CJ103" s="35"/>
      <c r="CP103" s="35"/>
      <c r="CQ103" s="35"/>
      <c r="CR103" s="35"/>
      <c r="CX103" s="35"/>
      <c r="CY103" s="35"/>
      <c r="CZ103" s="35"/>
      <c r="DF103" s="35">
        <v>3.7566000000000002E-7</v>
      </c>
      <c r="DG103" s="35">
        <v>2.9302109521299999</v>
      </c>
      <c r="DH103" s="35">
        <v>1677.9385755008</v>
      </c>
      <c r="DI103" s="29">
        <f t="shared" si="120"/>
        <v>1.2456336648821455E-7</v>
      </c>
      <c r="DJ103" s="29">
        <f t="shared" si="121"/>
        <v>1.2452101792370864E-7</v>
      </c>
      <c r="DK103" s="29">
        <f t="shared" si="122"/>
        <v>1.245210178295474E-7</v>
      </c>
      <c r="DL103" s="29">
        <f t="shared" si="123"/>
        <v>1.245210178295474E-7</v>
      </c>
      <c r="DN103" s="35">
        <v>8.5520000000000001E-8</v>
      </c>
      <c r="DO103" s="35">
        <v>4.5381861798400003</v>
      </c>
      <c r="DP103" s="35">
        <v>21.340641002400002</v>
      </c>
      <c r="DQ103" s="29">
        <f t="shared" si="124"/>
        <v>1.4671535633108731E-8</v>
      </c>
      <c r="DR103" s="29">
        <f t="shared" si="125"/>
        <v>1.4671407594973887E-8</v>
      </c>
      <c r="DS103" s="29">
        <f t="shared" si="126"/>
        <v>1.4671407594689231E-8</v>
      </c>
      <c r="DT103" s="29">
        <f t="shared" si="127"/>
        <v>1.4671407594689231E-8</v>
      </c>
      <c r="DV103" s="35">
        <v>2.3240000000000002E-8</v>
      </c>
      <c r="DW103" s="35">
        <v>1.9496072076299999</v>
      </c>
      <c r="DX103" s="35">
        <v>824.74219374879999</v>
      </c>
      <c r="DY103" s="29">
        <f t="shared" si="148"/>
        <v>-2.1725751833535142E-8</v>
      </c>
      <c r="DZ103" s="29">
        <f t="shared" si="149"/>
        <v>-2.1725267167782702E-8</v>
      </c>
      <c r="EA103" s="29">
        <f t="shared" si="150"/>
        <v>-2.1725267166704978E-8</v>
      </c>
      <c r="EB103" s="29">
        <f t="shared" si="151"/>
        <v>-2.1725267166704978E-8</v>
      </c>
      <c r="ED103" s="35"/>
      <c r="EE103" s="35"/>
      <c r="EF103" s="35"/>
      <c r="EL103" s="35"/>
      <c r="EM103" s="35"/>
      <c r="EN103" s="35"/>
      <c r="ET103" s="35"/>
      <c r="EU103" s="35"/>
      <c r="EV103" s="35"/>
    </row>
    <row r="104" spans="1:152" s="29" customFormat="1" ht="13.5" x14ac:dyDescent="0.3">
      <c r="A104" s="29" t="s">
        <v>130</v>
      </c>
      <c r="B104" s="18"/>
      <c r="C104" s="18" t="s">
        <v>191</v>
      </c>
      <c r="D104" s="18" t="s">
        <v>144</v>
      </c>
      <c r="N104" s="35">
        <v>2.4704999999999998E-7</v>
      </c>
      <c r="O104" s="35">
        <v>2.6349521499100002</v>
      </c>
      <c r="P104" s="35">
        <v>114.1384744825</v>
      </c>
      <c r="Q104" s="29">
        <f t="shared" si="92"/>
        <v>-5.478403192993978E-8</v>
      </c>
      <c r="R104" s="29">
        <f t="shared" si="93"/>
        <v>-5.4785989954155786E-8</v>
      </c>
      <c r="S104" s="29">
        <f t="shared" si="94"/>
        <v>-5.4785989958509469E-8</v>
      </c>
      <c r="T104" s="29">
        <f t="shared" si="95"/>
        <v>-5.4785989958509469E-8</v>
      </c>
      <c r="V104" s="35">
        <v>4.4670000000000002E-8</v>
      </c>
      <c r="W104" s="35">
        <v>8.5346506840000003E-2</v>
      </c>
      <c r="X104" s="35">
        <v>1062.5633239269</v>
      </c>
      <c r="Y104" s="29">
        <f t="shared" si="96"/>
        <v>2.8849793458961873E-9</v>
      </c>
      <c r="Z104" s="29">
        <f t="shared" si="97"/>
        <v>2.88160635415301E-9</v>
      </c>
      <c r="AA104" s="29">
        <f t="shared" si="98"/>
        <v>2.8816063466532798E-9</v>
      </c>
      <c r="AB104" s="29">
        <f t="shared" si="99"/>
        <v>2.8816063466532798E-9</v>
      </c>
      <c r="AD104" s="35">
        <v>8.2000000000000006E-9</v>
      </c>
      <c r="AE104" s="35">
        <v>1.99735697577</v>
      </c>
      <c r="AF104" s="35">
        <v>2111.6503133776</v>
      </c>
      <c r="AG104" s="29">
        <f t="shared" si="136"/>
        <v>1.3569378162663272E-9</v>
      </c>
      <c r="AH104" s="29">
        <f t="shared" si="137"/>
        <v>1.3557217333534973E-9</v>
      </c>
      <c r="AI104" s="29">
        <f t="shared" si="138"/>
        <v>1.3557217306495343E-9</v>
      </c>
      <c r="AJ104" s="29">
        <f t="shared" si="139"/>
        <v>1.3557217306495343E-9</v>
      </c>
      <c r="AL104" s="35">
        <v>1.3999999999999999E-9</v>
      </c>
      <c r="AM104" s="35">
        <v>4.2708946606999998</v>
      </c>
      <c r="AN104" s="35">
        <v>1265.5674786264001</v>
      </c>
      <c r="AO104" s="29">
        <f t="shared" si="140"/>
        <v>1.3346978519614966E-9</v>
      </c>
      <c r="AP104" s="29">
        <f t="shared" si="141"/>
        <v>1.3346597614676498E-9</v>
      </c>
      <c r="AQ104" s="29">
        <f t="shared" si="142"/>
        <v>1.3346597613829442E-9</v>
      </c>
      <c r="AR104" s="29">
        <f t="shared" si="143"/>
        <v>1.3346597613829442E-9</v>
      </c>
      <c r="AT104" s="35"/>
      <c r="AU104" s="35"/>
      <c r="AV104" s="35"/>
      <c r="BB104" s="35"/>
      <c r="BC104" s="35"/>
      <c r="BD104" s="35"/>
      <c r="BJ104" s="35">
        <v>1.226E-8</v>
      </c>
      <c r="BK104" s="35">
        <v>5.3400325522100003</v>
      </c>
      <c r="BL104" s="35">
        <v>3178.1457905676002</v>
      </c>
      <c r="BM104" s="29">
        <f t="shared" si="108"/>
        <v>1.1241572764119332E-8</v>
      </c>
      <c r="BN104" s="29">
        <f t="shared" si="109"/>
        <v>1.1242679707536589E-8</v>
      </c>
      <c r="BO104" s="29">
        <f t="shared" si="110"/>
        <v>1.1242679709997183E-8</v>
      </c>
      <c r="BP104" s="29">
        <f t="shared" si="111"/>
        <v>1.1242679709997183E-8</v>
      </c>
      <c r="BR104" s="35">
        <v>2.7000000000000002E-9</v>
      </c>
      <c r="BS104" s="35">
        <v>0.18549916939</v>
      </c>
      <c r="BT104" s="35">
        <v>21.340641002400002</v>
      </c>
      <c r="BU104" s="29">
        <f t="shared" si="144"/>
        <v>2.3266916533793414E-9</v>
      </c>
      <c r="BV104" s="29">
        <f t="shared" si="145"/>
        <v>2.3266937351503531E-9</v>
      </c>
      <c r="BW104" s="29">
        <f t="shared" si="146"/>
        <v>2.326693735154982E-9</v>
      </c>
      <c r="BX104" s="29">
        <f t="shared" si="147"/>
        <v>2.326693735154982E-9</v>
      </c>
      <c r="BZ104" s="35"/>
      <c r="CA104" s="35"/>
      <c r="CB104" s="35"/>
      <c r="CH104" s="35"/>
      <c r="CI104" s="35"/>
      <c r="CJ104" s="35"/>
      <c r="CP104" s="35"/>
      <c r="CQ104" s="35"/>
      <c r="CR104" s="35"/>
      <c r="CX104" s="35"/>
      <c r="CY104" s="35"/>
      <c r="CZ104" s="35"/>
      <c r="DF104" s="35">
        <v>4.1516000000000002E-7</v>
      </c>
      <c r="DG104" s="35">
        <v>0.32174409277999999</v>
      </c>
      <c r="DH104" s="35">
        <v>529.64278098479997</v>
      </c>
      <c r="DI104" s="29">
        <f t="shared" si="120"/>
        <v>-3.6421146466216734E-7</v>
      </c>
      <c r="DJ104" s="29">
        <f t="shared" si="121"/>
        <v>-3.6420394865452991E-7</v>
      </c>
      <c r="DK104" s="29">
        <f t="shared" si="122"/>
        <v>-3.6420394863781779E-7</v>
      </c>
      <c r="DL104" s="29">
        <f t="shared" si="123"/>
        <v>-3.6420394863781779E-7</v>
      </c>
      <c r="DN104" s="35">
        <v>9.4679999999999998E-8</v>
      </c>
      <c r="DO104" s="35">
        <v>4.3347216198299998</v>
      </c>
      <c r="DP104" s="35">
        <v>1802.3719907218001</v>
      </c>
      <c r="DQ104" s="29">
        <f t="shared" si="124"/>
        <v>-5.5161495074544725E-8</v>
      </c>
      <c r="DR104" s="29">
        <f t="shared" si="125"/>
        <v>-5.5151617921275885E-8</v>
      </c>
      <c r="DS104" s="29">
        <f t="shared" si="126"/>
        <v>-5.51516178993133E-8</v>
      </c>
      <c r="DT104" s="29">
        <f t="shared" si="127"/>
        <v>-5.51516178993133E-8</v>
      </c>
      <c r="DV104" s="35">
        <v>1.8539999999999999E-8</v>
      </c>
      <c r="DW104" s="35">
        <v>4.71794950485</v>
      </c>
      <c r="DX104" s="35">
        <v>2125.8774073792001</v>
      </c>
      <c r="DY104" s="29">
        <f t="shared" si="148"/>
        <v>4.3899035868180787E-10</v>
      </c>
      <c r="DZ104" s="29">
        <f t="shared" si="149"/>
        <v>4.4179628636001082E-10</v>
      </c>
      <c r="EA104" s="29">
        <f t="shared" si="150"/>
        <v>4.4179629259877135E-10</v>
      </c>
      <c r="EB104" s="29">
        <f t="shared" si="151"/>
        <v>4.4179629259877135E-10</v>
      </c>
      <c r="ED104" s="35"/>
      <c r="EE104" s="35"/>
      <c r="EF104" s="35"/>
      <c r="EL104" s="35"/>
      <c r="EM104" s="35"/>
      <c r="EN104" s="35"/>
      <c r="ET104" s="35"/>
      <c r="EU104" s="35"/>
      <c r="EV104" s="35"/>
    </row>
    <row r="105" spans="1:152" s="29" customFormat="1" ht="15.5" x14ac:dyDescent="0.35">
      <c r="A105" s="29">
        <f xml:space="preserve"> 0.0000993650849745 * ( e * COS( p - A17 )  -  1 )</f>
        <v>-9.9470376774042475E-5</v>
      </c>
      <c r="C105" s="170">
        <f xml:space="preserve"> SD_AT_1_AU / F97 / SECSinMINUTE</f>
        <v>0.34069707879763639</v>
      </c>
      <c r="D105" s="170">
        <f xml:space="preserve"> MINSinDEGREE * DEGREES( ASIN( EQ_EARTH_RADIUS_KM / F97 / KMSinAU ) )</f>
        <v>3.2545519648406622E-2</v>
      </c>
      <c r="N105" s="35">
        <v>3.3844000000000001E-7</v>
      </c>
      <c r="O105" s="35">
        <v>1.00563073268</v>
      </c>
      <c r="P105" s="35">
        <v>9683.5945811164001</v>
      </c>
      <c r="Q105" s="29">
        <f t="shared" si="92"/>
        <v>1.2076424874596205E-7</v>
      </c>
      <c r="R105" s="29">
        <f t="shared" si="93"/>
        <v>1.209822396752781E-7</v>
      </c>
      <c r="S105" s="29">
        <f t="shared" si="94"/>
        <v>1.2098224015990882E-7</v>
      </c>
      <c r="T105" s="29">
        <f t="shared" si="95"/>
        <v>1.2098224015990882E-7</v>
      </c>
      <c r="V105" s="35">
        <v>3.5689999999999997E-8</v>
      </c>
      <c r="W105" s="35">
        <v>5.6654047701000003</v>
      </c>
      <c r="X105" s="35">
        <v>2317.8358618148</v>
      </c>
      <c r="Y105" s="29">
        <f t="shared" si="96"/>
        <v>2.7955861825162002E-8</v>
      </c>
      <c r="Z105" s="29">
        <f t="shared" si="97"/>
        <v>2.795219938979754E-8</v>
      </c>
      <c r="AA105" s="29">
        <f t="shared" si="98"/>
        <v>2.795219938165346E-8</v>
      </c>
      <c r="AB105" s="29">
        <f t="shared" si="99"/>
        <v>2.795219938165346E-8</v>
      </c>
      <c r="AD105" s="35">
        <v>7.8700000000000003E-9</v>
      </c>
      <c r="AE105" s="35">
        <v>4.9191223767099999</v>
      </c>
      <c r="AF105" s="35">
        <v>1055.4497769261</v>
      </c>
      <c r="AG105" s="29">
        <f t="shared" si="136"/>
        <v>-7.8504619962901239E-9</v>
      </c>
      <c r="AH105" s="29">
        <f t="shared" si="137"/>
        <v>-7.8505036285660348E-9</v>
      </c>
      <c r="AI105" s="29">
        <f t="shared" si="138"/>
        <v>-7.8505036286585533E-9</v>
      </c>
      <c r="AJ105" s="29">
        <f t="shared" si="139"/>
        <v>-7.8505036286585533E-9</v>
      </c>
      <c r="AL105" s="35">
        <v>9.6999999999999996E-10</v>
      </c>
      <c r="AM105" s="35">
        <v>4.6718805660799996</v>
      </c>
      <c r="AN105" s="35">
        <v>647.01083331480004</v>
      </c>
      <c r="AO105" s="29">
        <f t="shared" si="140"/>
        <v>-8.3819476935832304E-10</v>
      </c>
      <c r="AP105" s="29">
        <f t="shared" si="141"/>
        <v>-8.3817227525211991E-10</v>
      </c>
      <c r="AQ105" s="29">
        <f t="shared" si="142"/>
        <v>-8.3817227520210278E-10</v>
      </c>
      <c r="AR105" s="29">
        <f t="shared" si="143"/>
        <v>-8.3817227520210278E-10</v>
      </c>
      <c r="AT105" s="35"/>
      <c r="AU105" s="35"/>
      <c r="AV105" s="35"/>
      <c r="BB105" s="35"/>
      <c r="BC105" s="35"/>
      <c r="BD105" s="35"/>
      <c r="BJ105" s="35">
        <v>1.009E-8</v>
      </c>
      <c r="BK105" s="35">
        <v>3.1960802837600002</v>
      </c>
      <c r="BL105" s="35">
        <v>2538.2485042536</v>
      </c>
      <c r="BM105" s="29">
        <f t="shared" si="108"/>
        <v>9.1300193510654451E-9</v>
      </c>
      <c r="BN105" s="29">
        <f t="shared" si="109"/>
        <v>9.130795615942052E-9</v>
      </c>
      <c r="BO105" s="29">
        <f t="shared" si="110"/>
        <v>9.1307956176677162E-9</v>
      </c>
      <c r="BP105" s="29">
        <f t="shared" si="111"/>
        <v>9.1307956176677162E-9</v>
      </c>
      <c r="BR105" s="35">
        <v>2.88E-9</v>
      </c>
      <c r="BS105" s="35">
        <v>4.2665587439300001</v>
      </c>
      <c r="BT105" s="35">
        <v>1802.3719907218001</v>
      </c>
      <c r="BU105" s="29">
        <f t="shared" si="144"/>
        <v>-1.5145926803994565E-9</v>
      </c>
      <c r="BV105" s="29">
        <f t="shared" si="145"/>
        <v>-1.5142782654605426E-9</v>
      </c>
      <c r="BW105" s="29">
        <f t="shared" si="146"/>
        <v>-1.5142782647614222E-9</v>
      </c>
      <c r="BX105" s="29">
        <f t="shared" si="147"/>
        <v>-1.5142782647614222E-9</v>
      </c>
      <c r="BZ105" s="35"/>
      <c r="CA105" s="35"/>
      <c r="CB105" s="35"/>
      <c r="CH105" s="35"/>
      <c r="CI105" s="35"/>
      <c r="CJ105" s="35"/>
      <c r="CP105" s="35"/>
      <c r="CQ105" s="35"/>
      <c r="CR105" s="35"/>
      <c r="CX105" s="35"/>
      <c r="CY105" s="35"/>
      <c r="CZ105" s="35"/>
      <c r="DF105" s="35">
        <v>4.2855000000000001E-7</v>
      </c>
      <c r="DG105" s="35">
        <v>3.093594081E-2</v>
      </c>
      <c r="DH105" s="35">
        <v>1439.5096981491999</v>
      </c>
      <c r="DI105" s="29">
        <f t="shared" si="120"/>
        <v>-6.4314181685491493E-8</v>
      </c>
      <c r="DJ105" s="29">
        <f t="shared" si="121"/>
        <v>-6.4357614428098104E-8</v>
      </c>
      <c r="DK105" s="29">
        <f t="shared" si="122"/>
        <v>-6.4357614524667364E-8</v>
      </c>
      <c r="DL105" s="29">
        <f t="shared" si="123"/>
        <v>-6.4357614524667364E-8</v>
      </c>
      <c r="DN105" s="35">
        <v>6.9040000000000001E-8</v>
      </c>
      <c r="DO105" s="35">
        <v>5.9661655570900001</v>
      </c>
      <c r="DP105" s="35">
        <v>540.73666535849998</v>
      </c>
      <c r="DQ105" s="29">
        <f t="shared" si="124"/>
        <v>-3.9640523415734346E-8</v>
      </c>
      <c r="DR105" s="29">
        <f t="shared" si="125"/>
        <v>-3.9638346766609881E-8</v>
      </c>
      <c r="DS105" s="29">
        <f t="shared" si="126"/>
        <v>-3.963834676177E-8</v>
      </c>
      <c r="DT105" s="29">
        <f t="shared" si="127"/>
        <v>-3.963834676177E-8</v>
      </c>
      <c r="DV105" s="35">
        <v>2.5469999999999999E-8</v>
      </c>
      <c r="DW105" s="35">
        <v>1.2390835308999999</v>
      </c>
      <c r="DX105" s="35">
        <v>2221.8566345969998</v>
      </c>
      <c r="DY105" s="29">
        <f t="shared" si="148"/>
        <v>2.3719889592535169E-8</v>
      </c>
      <c r="DZ105" s="29">
        <f t="shared" si="149"/>
        <v>2.3718421256057381E-8</v>
      </c>
      <c r="EA105" s="29">
        <f t="shared" si="150"/>
        <v>2.371842125279197E-8</v>
      </c>
      <c r="EB105" s="29">
        <f t="shared" si="151"/>
        <v>2.371842125279197E-8</v>
      </c>
      <c r="ED105" s="35"/>
      <c r="EE105" s="35"/>
      <c r="EF105" s="35"/>
      <c r="EL105" s="35"/>
      <c r="EM105" s="35"/>
      <c r="EN105" s="35"/>
      <c r="ET105" s="35"/>
      <c r="EU105" s="35"/>
      <c r="EV105" s="35"/>
    </row>
    <row r="106" spans="1:152" s="29" customFormat="1" ht="13.5" x14ac:dyDescent="0.3">
      <c r="N106" s="35">
        <v>2.4265999999999998E-7</v>
      </c>
      <c r="O106" s="35">
        <v>3.8235541726800002</v>
      </c>
      <c r="P106" s="35">
        <v>1574.8458012822</v>
      </c>
      <c r="Q106" s="29">
        <f t="shared" si="92"/>
        <v>-1.0403753701977012E-7</v>
      </c>
      <c r="R106" s="29">
        <f t="shared" si="93"/>
        <v>-1.0406212199340801E-7</v>
      </c>
      <c r="S106" s="29">
        <f t="shared" si="94"/>
        <v>-1.0406212204807007E-7</v>
      </c>
      <c r="T106" s="29">
        <f t="shared" si="95"/>
        <v>-1.0406212204807007E-7</v>
      </c>
      <c r="V106" s="35">
        <v>4.0070000000000001E-8</v>
      </c>
      <c r="W106" s="35">
        <v>2.54845549248</v>
      </c>
      <c r="X106" s="35">
        <v>74.781598567299994</v>
      </c>
      <c r="Y106" s="29">
        <f t="shared" si="96"/>
        <v>-3.2578135923603709E-8</v>
      </c>
      <c r="Z106" s="29">
        <f t="shared" si="97"/>
        <v>-3.2578260160729788E-8</v>
      </c>
      <c r="AA106" s="29">
        <f t="shared" si="98"/>
        <v>-3.2578260161006027E-8</v>
      </c>
      <c r="AB106" s="29">
        <f t="shared" si="99"/>
        <v>-3.2578260161006027E-8</v>
      </c>
      <c r="AD106" s="35">
        <v>7.4300000000000002E-9</v>
      </c>
      <c r="AE106" s="35">
        <v>2.6520965069</v>
      </c>
      <c r="AF106" s="35">
        <v>106.2741679563</v>
      </c>
      <c r="AG106" s="29">
        <f t="shared" si="136"/>
        <v>-2.4371304412665295E-9</v>
      </c>
      <c r="AH106" s="29">
        <f t="shared" si="137"/>
        <v>-2.437183560129717E-9</v>
      </c>
      <c r="AI106" s="29">
        <f t="shared" si="138"/>
        <v>-2.437183560247821E-9</v>
      </c>
      <c r="AJ106" s="29">
        <f t="shared" si="139"/>
        <v>-2.437183560247821E-9</v>
      </c>
      <c r="AL106" s="35">
        <v>8.7999999999999996E-10</v>
      </c>
      <c r="AM106" s="35">
        <v>2.4377521035499998</v>
      </c>
      <c r="AN106" s="35">
        <v>440.82528487759998</v>
      </c>
      <c r="AO106" s="29">
        <f t="shared" si="140"/>
        <v>-8.6689246906496717E-10</v>
      </c>
      <c r="AP106" s="29">
        <f t="shared" si="141"/>
        <v>-8.6689721882927101E-10</v>
      </c>
      <c r="AQ106" s="29">
        <f t="shared" si="142"/>
        <v>-8.6689721883983101E-10</v>
      </c>
      <c r="AR106" s="29">
        <f t="shared" si="143"/>
        <v>-8.6689721883983101E-10</v>
      </c>
      <c r="AT106" s="35"/>
      <c r="AU106" s="35"/>
      <c r="AV106" s="35"/>
      <c r="BB106" s="35"/>
      <c r="BC106" s="35"/>
      <c r="BD106" s="35"/>
      <c r="BJ106" s="35">
        <v>1.2660000000000001E-8</v>
      </c>
      <c r="BK106" s="35">
        <v>3.0470444673100001</v>
      </c>
      <c r="BL106" s="35">
        <v>604.47256366190004</v>
      </c>
      <c r="BM106" s="29">
        <f t="shared" si="108"/>
        <v>1.2100329556285315E-8</v>
      </c>
      <c r="BN106" s="29">
        <f t="shared" si="109"/>
        <v>1.2100489785494754E-8</v>
      </c>
      <c r="BO106" s="29">
        <f t="shared" si="110"/>
        <v>1.2100489785850994E-8</v>
      </c>
      <c r="BP106" s="29">
        <f t="shared" si="111"/>
        <v>1.2100489785850994E-8</v>
      </c>
      <c r="BR106" s="35">
        <v>1.9599999999999998E-9</v>
      </c>
      <c r="BS106" s="35">
        <v>5.3595044303300003</v>
      </c>
      <c r="BT106" s="35">
        <v>2214.7430875962</v>
      </c>
      <c r="BU106" s="29">
        <f t="shared" si="144"/>
        <v>-1.7289797965846625E-9</v>
      </c>
      <c r="BV106" s="29">
        <f t="shared" si="145"/>
        <v>-1.729125372124844E-9</v>
      </c>
      <c r="BW106" s="29">
        <f t="shared" si="146"/>
        <v>-1.7291253724484776E-9</v>
      </c>
      <c r="BX106" s="29">
        <f t="shared" si="147"/>
        <v>-1.7291253724484776E-9</v>
      </c>
      <c r="BZ106" s="35"/>
      <c r="CA106" s="35"/>
      <c r="CB106" s="35"/>
      <c r="CH106" s="35"/>
      <c r="CI106" s="35"/>
      <c r="CJ106" s="35"/>
      <c r="CP106" s="35"/>
      <c r="CQ106" s="35"/>
      <c r="CR106" s="35"/>
      <c r="CX106" s="35"/>
      <c r="CY106" s="35"/>
      <c r="CZ106" s="35"/>
      <c r="DF106" s="35">
        <v>4.5962999999999999E-7</v>
      </c>
      <c r="DG106" s="35">
        <v>2.54342106514</v>
      </c>
      <c r="DH106" s="35">
        <v>636.71589257630001</v>
      </c>
      <c r="DI106" s="29">
        <f t="shared" si="120"/>
        <v>4.3651009773396322E-7</v>
      </c>
      <c r="DJ106" s="29">
        <f t="shared" si="121"/>
        <v>4.365166237459487E-7</v>
      </c>
      <c r="DK106" s="29">
        <f t="shared" si="122"/>
        <v>4.3651662376045811E-7</v>
      </c>
      <c r="DL106" s="29">
        <f t="shared" si="123"/>
        <v>4.3651662376045811E-7</v>
      </c>
      <c r="DN106" s="35">
        <v>7.2930000000000005E-8</v>
      </c>
      <c r="DO106" s="35">
        <v>4.9776358046500002</v>
      </c>
      <c r="DP106" s="35">
        <v>1699.2792165031999</v>
      </c>
      <c r="DQ106" s="29">
        <f t="shared" si="124"/>
        <v>2.9041935470594795E-8</v>
      </c>
      <c r="DR106" s="29">
        <f t="shared" si="125"/>
        <v>2.9050030491360969E-8</v>
      </c>
      <c r="DS106" s="29">
        <f t="shared" si="126"/>
        <v>2.9050030509359225E-8</v>
      </c>
      <c r="DT106" s="29">
        <f t="shared" si="127"/>
        <v>2.9050030509359225E-8</v>
      </c>
      <c r="DV106" s="35">
        <v>1.8139999999999999E-8</v>
      </c>
      <c r="DW106" s="35">
        <v>1.60250861074</v>
      </c>
      <c r="DX106" s="35">
        <v>2008.557539159</v>
      </c>
      <c r="DY106" s="29">
        <f t="shared" si="148"/>
        <v>-1.7148062137808875E-8</v>
      </c>
      <c r="DZ106" s="29">
        <f t="shared" si="149"/>
        <v>-1.7147215726394353E-8</v>
      </c>
      <c r="EA106" s="29">
        <f t="shared" si="150"/>
        <v>-1.7147215724512017E-8</v>
      </c>
      <c r="EB106" s="29">
        <f t="shared" si="151"/>
        <v>-1.7147215724512017E-8</v>
      </c>
      <c r="ED106" s="35"/>
      <c r="EE106" s="35"/>
      <c r="EF106" s="35"/>
      <c r="EL106" s="35"/>
      <c r="EM106" s="35"/>
      <c r="EN106" s="35"/>
      <c r="ET106" s="35"/>
      <c r="EU106" s="35"/>
      <c r="EV106" s="35"/>
    </row>
    <row r="107" spans="1:152" s="29" customFormat="1" ht="13.5" x14ac:dyDescent="0.3">
      <c r="A107" s="32" t="s">
        <v>80</v>
      </c>
      <c r="B107" s="32" t="s">
        <v>82</v>
      </c>
      <c r="C107" s="32" t="s">
        <v>26</v>
      </c>
      <c r="D107" s="32" t="s">
        <v>26</v>
      </c>
      <c r="E107" s="32" t="s">
        <v>26</v>
      </c>
      <c r="F107" s="32" t="s">
        <v>26</v>
      </c>
      <c r="N107" s="35">
        <v>2.7111E-7</v>
      </c>
      <c r="O107" s="35">
        <v>2.80845435102</v>
      </c>
      <c r="P107" s="35">
        <v>18.159247264699999</v>
      </c>
      <c r="Q107" s="29">
        <f t="shared" si="92"/>
        <v>-2.7091224050156067E-7</v>
      </c>
      <c r="R107" s="29">
        <f t="shared" si="93"/>
        <v>-2.7091222711301189E-7</v>
      </c>
      <c r="S107" s="29">
        <f t="shared" si="94"/>
        <v>-2.7091222711298214E-7</v>
      </c>
      <c r="T107" s="29">
        <f t="shared" si="95"/>
        <v>-2.7091222711298214E-7</v>
      </c>
      <c r="V107" s="35">
        <v>3.515E-8</v>
      </c>
      <c r="W107" s="35">
        <v>0.25495124830999999</v>
      </c>
      <c r="X107" s="35">
        <v>1055.4497769261</v>
      </c>
      <c r="Y107" s="29">
        <f t="shared" si="96"/>
        <v>4.1623922765862082E-9</v>
      </c>
      <c r="Z107" s="29">
        <f t="shared" si="97"/>
        <v>4.1597689681017373E-9</v>
      </c>
      <c r="AA107" s="29">
        <f t="shared" si="98"/>
        <v>4.1597689622688856E-9</v>
      </c>
      <c r="AB107" s="29">
        <f t="shared" si="99"/>
        <v>4.1597689622688856E-9</v>
      </c>
      <c r="AD107" s="35">
        <v>7.0500000000000003E-9</v>
      </c>
      <c r="AE107" s="35">
        <v>8.006443278E-2</v>
      </c>
      <c r="AF107" s="35">
        <v>963.4027029714</v>
      </c>
      <c r="AG107" s="29">
        <f t="shared" si="136"/>
        <v>-7.0486476647248201E-9</v>
      </c>
      <c r="AH107" s="29">
        <f t="shared" si="137"/>
        <v>-7.0486571211875273E-9</v>
      </c>
      <c r="AI107" s="29">
        <f t="shared" si="138"/>
        <v>-7.0486571212085162E-9</v>
      </c>
      <c r="AJ107" s="29">
        <f t="shared" si="139"/>
        <v>-7.0486571212085162E-9</v>
      </c>
      <c r="AL107" s="35">
        <v>7.5E-10</v>
      </c>
      <c r="AM107" s="35">
        <v>3.9310518325300001</v>
      </c>
      <c r="AN107" s="35">
        <v>1055.4497769261</v>
      </c>
      <c r="AO107" s="29">
        <f t="shared" si="140"/>
        <v>-4.5580072198865073E-10</v>
      </c>
      <c r="AP107" s="29">
        <f t="shared" si="141"/>
        <v>-4.5575595481078813E-10</v>
      </c>
      <c r="AQ107" s="29">
        <f t="shared" si="142"/>
        <v>-4.5575595471124718E-10</v>
      </c>
      <c r="AR107" s="29">
        <f t="shared" si="143"/>
        <v>-4.5575595471124718E-10</v>
      </c>
      <c r="AT107" s="35"/>
      <c r="AU107" s="35"/>
      <c r="AV107" s="35"/>
      <c r="BB107" s="35"/>
      <c r="BC107" s="35"/>
      <c r="BD107" s="35"/>
      <c r="BJ107" s="35">
        <v>9.5399999999999997E-9</v>
      </c>
      <c r="BK107" s="35">
        <v>3.8693254480800001</v>
      </c>
      <c r="BL107" s="35">
        <v>728.76296653099996</v>
      </c>
      <c r="BM107" s="29">
        <f t="shared" si="108"/>
        <v>-9.5399780334406616E-9</v>
      </c>
      <c r="BN107" s="29">
        <f t="shared" si="109"/>
        <v>-9.5399769581468024E-9</v>
      </c>
      <c r="BO107" s="29">
        <f t="shared" si="110"/>
        <v>-9.5399769581443821E-9</v>
      </c>
      <c r="BP107" s="29">
        <f t="shared" si="111"/>
        <v>-9.5399769581443821E-9</v>
      </c>
      <c r="BR107" s="35">
        <v>1.9000000000000001E-9</v>
      </c>
      <c r="BS107" s="35">
        <v>4.5461519325999999</v>
      </c>
      <c r="BT107" s="35">
        <v>2104.5367663768002</v>
      </c>
      <c r="BU107" s="29">
        <f t="shared" si="144"/>
        <v>9.8026262708267792E-10</v>
      </c>
      <c r="BV107" s="29">
        <f t="shared" si="145"/>
        <v>9.8050654065184836E-10</v>
      </c>
      <c r="BW107" s="29">
        <f t="shared" si="146"/>
        <v>9.8050654119415376E-10</v>
      </c>
      <c r="BX107" s="29">
        <f t="shared" si="147"/>
        <v>9.8050654119415376E-10</v>
      </c>
      <c r="BZ107" s="35"/>
      <c r="CA107" s="35"/>
      <c r="CB107" s="35"/>
      <c r="CH107" s="35"/>
      <c r="CI107" s="35"/>
      <c r="CJ107" s="35"/>
      <c r="CP107" s="35"/>
      <c r="CQ107" s="35"/>
      <c r="CR107" s="35"/>
      <c r="CX107" s="35"/>
      <c r="CY107" s="35"/>
      <c r="CZ107" s="35"/>
      <c r="DF107" s="35">
        <v>4.0181000000000002E-7</v>
      </c>
      <c r="DG107" s="35">
        <v>4.3938164286400001</v>
      </c>
      <c r="DH107" s="35">
        <v>1148.2476104062</v>
      </c>
      <c r="DI107" s="29">
        <f t="shared" si="120"/>
        <v>-1.9909704524014361E-7</v>
      </c>
      <c r="DJ107" s="29">
        <f t="shared" si="121"/>
        <v>-1.9912558306741943E-7</v>
      </c>
      <c r="DK107" s="29">
        <f t="shared" si="122"/>
        <v>-1.9912558313087096E-7</v>
      </c>
      <c r="DL107" s="29">
        <f t="shared" si="123"/>
        <v>-1.9912558313087096E-7</v>
      </c>
      <c r="DN107" s="35">
        <v>7.0830000000000006E-8</v>
      </c>
      <c r="DO107" s="35">
        <v>4.9909672881600002</v>
      </c>
      <c r="DP107" s="35">
        <v>1055.4497769261</v>
      </c>
      <c r="DQ107" s="29">
        <f t="shared" si="124"/>
        <v>-7.0113843931417481E-8</v>
      </c>
      <c r="DR107" s="29">
        <f t="shared" si="125"/>
        <v>-7.0114598852643456E-8</v>
      </c>
      <c r="DS107" s="29">
        <f t="shared" si="126"/>
        <v>-7.011459885432156E-8</v>
      </c>
      <c r="DT107" s="29">
        <f t="shared" si="127"/>
        <v>-7.011459885432156E-8</v>
      </c>
      <c r="DV107" s="35">
        <v>1.611E-8</v>
      </c>
      <c r="DW107" s="35">
        <v>5.8346656032200004</v>
      </c>
      <c r="DX107" s="35">
        <v>422.66603761290003</v>
      </c>
      <c r="DY107" s="29">
        <f t="shared" si="148"/>
        <v>1.5967313367354213E-8</v>
      </c>
      <c r="DZ107" s="29">
        <f t="shared" si="149"/>
        <v>1.5967377753183183E-8</v>
      </c>
      <c r="EA107" s="29">
        <f t="shared" si="150"/>
        <v>1.5967377753326325E-8</v>
      </c>
      <c r="EB107" s="29">
        <f t="shared" si="151"/>
        <v>1.5967377753326325E-8</v>
      </c>
      <c r="ED107" s="35"/>
      <c r="EE107" s="35"/>
      <c r="EF107" s="35"/>
      <c r="EL107" s="35"/>
      <c r="EM107" s="35"/>
      <c r="EN107" s="35"/>
      <c r="ET107" s="35"/>
      <c r="EU107" s="35"/>
      <c r="EV107" s="35"/>
    </row>
    <row r="108" spans="1:152" s="29" customFormat="1" ht="13.5" x14ac:dyDescent="0.3">
      <c r="N108" s="35">
        <v>2.6837000000000001E-7</v>
      </c>
      <c r="O108" s="35">
        <v>1.77586123775</v>
      </c>
      <c r="P108" s="35">
        <v>532.13864564940002</v>
      </c>
      <c r="Q108" s="29">
        <f t="shared" si="92"/>
        <v>-1.4634798168672002E-7</v>
      </c>
      <c r="R108" s="29">
        <f t="shared" si="93"/>
        <v>-1.4635650613079904E-7</v>
      </c>
      <c r="S108" s="29">
        <f t="shared" si="94"/>
        <v>-1.4635650614975241E-7</v>
      </c>
      <c r="T108" s="29">
        <f t="shared" si="95"/>
        <v>-1.4635650614975241E-7</v>
      </c>
      <c r="V108" s="35">
        <v>3.6869999999999999E-8</v>
      </c>
      <c r="W108" s="35">
        <v>2.9337800884699998</v>
      </c>
      <c r="X108" s="35">
        <v>32.243328914400003</v>
      </c>
      <c r="Y108" s="29">
        <f t="shared" si="96"/>
        <v>-3.5045794334198426E-8</v>
      </c>
      <c r="Z108" s="29">
        <f t="shared" si="97"/>
        <v>-3.5045820633152301E-8</v>
      </c>
      <c r="AA108" s="29">
        <f t="shared" si="98"/>
        <v>-3.5045820633210773E-8</v>
      </c>
      <c r="AB108" s="29">
        <f t="shared" si="99"/>
        <v>-3.5045820633210773E-8</v>
      </c>
      <c r="AD108" s="35">
        <v>7.2399999999999998E-9</v>
      </c>
      <c r="AE108" s="35">
        <v>3.2966424693800001</v>
      </c>
      <c r="AF108" s="35">
        <v>628.85158605009997</v>
      </c>
      <c r="AG108" s="29">
        <f t="shared" si="136"/>
        <v>4.2465650156733515E-9</v>
      </c>
      <c r="AH108" s="29">
        <f t="shared" si="137"/>
        <v>4.2468276020587644E-9</v>
      </c>
      <c r="AI108" s="29">
        <f t="shared" si="138"/>
        <v>4.2468276026426067E-9</v>
      </c>
      <c r="AJ108" s="29">
        <f t="shared" si="139"/>
        <v>4.2468276026426067E-9</v>
      </c>
      <c r="AL108" s="35">
        <v>7.8999999999999996E-10</v>
      </c>
      <c r="AM108" s="35">
        <v>1.8853315321999999</v>
      </c>
      <c r="AN108" s="35">
        <v>934.94851496820002</v>
      </c>
      <c r="AO108" s="29">
        <f t="shared" si="140"/>
        <v>-1.6320889200497999E-10</v>
      </c>
      <c r="AP108" s="29">
        <f t="shared" si="141"/>
        <v>-1.632603545409239E-10</v>
      </c>
      <c r="AQ108" s="29">
        <f t="shared" si="142"/>
        <v>-1.6326035465534661E-10</v>
      </c>
      <c r="AR108" s="29">
        <f t="shared" si="143"/>
        <v>-1.6326035465534661E-10</v>
      </c>
      <c r="AT108" s="35"/>
      <c r="AU108" s="35"/>
      <c r="AV108" s="35"/>
      <c r="BB108" s="35"/>
      <c r="BC108" s="35"/>
      <c r="BD108" s="35"/>
      <c r="BJ108" s="35">
        <v>1.124E-8</v>
      </c>
      <c r="BK108" s="35">
        <v>1.5956036748</v>
      </c>
      <c r="BL108" s="35">
        <v>3.1813937377000001</v>
      </c>
      <c r="BM108" s="29">
        <f t="shared" si="108"/>
        <v>-8.5878858832358636E-10</v>
      </c>
      <c r="BN108" s="29">
        <f t="shared" si="109"/>
        <v>-8.5878604931907937E-10</v>
      </c>
      <c r="BO108" s="29">
        <f t="shared" si="110"/>
        <v>-8.5878604931343293E-10</v>
      </c>
      <c r="BP108" s="29">
        <f t="shared" si="111"/>
        <v>-8.5878604931343293E-10</v>
      </c>
      <c r="BR108" s="35">
        <v>1.9300000000000002E-9</v>
      </c>
      <c r="BS108" s="35">
        <v>4.3542621649699997</v>
      </c>
      <c r="BT108" s="35">
        <v>511.5317178299</v>
      </c>
      <c r="BU108" s="29">
        <f t="shared" si="144"/>
        <v>1.9210881748515127E-9</v>
      </c>
      <c r="BV108" s="29">
        <f t="shared" si="145"/>
        <v>1.9210949219442273E-9</v>
      </c>
      <c r="BW108" s="29">
        <f t="shared" si="146"/>
        <v>1.9210949219592265E-9</v>
      </c>
      <c r="BX108" s="29">
        <f t="shared" si="147"/>
        <v>1.9210949219592265E-9</v>
      </c>
      <c r="BZ108" s="35"/>
      <c r="CA108" s="35"/>
      <c r="CB108" s="35"/>
      <c r="CH108" s="35"/>
      <c r="CI108" s="35"/>
      <c r="CJ108" s="35"/>
      <c r="CP108" s="35"/>
      <c r="CQ108" s="35"/>
      <c r="CR108" s="35"/>
      <c r="CX108" s="35"/>
      <c r="CY108" s="35"/>
      <c r="CZ108" s="35"/>
      <c r="DF108" s="35">
        <v>3.8770000000000001E-7</v>
      </c>
      <c r="DG108" s="35">
        <v>4.3167556502500002</v>
      </c>
      <c r="DH108" s="35">
        <v>149.56319713459999</v>
      </c>
      <c r="DI108" s="29">
        <f t="shared" si="120"/>
        <v>3.4692315832829012E-7</v>
      </c>
      <c r="DJ108" s="29">
        <f t="shared" si="121"/>
        <v>3.4692500168883945E-7</v>
      </c>
      <c r="DK108" s="29">
        <f t="shared" si="122"/>
        <v>3.4692500169293798E-7</v>
      </c>
      <c r="DL108" s="29">
        <f t="shared" si="123"/>
        <v>3.4692500169293798E-7</v>
      </c>
      <c r="DN108" s="35">
        <v>7.226E-8</v>
      </c>
      <c r="DO108" s="35">
        <v>4.9782388438299998</v>
      </c>
      <c r="DP108" s="35">
        <v>1898.3512179396</v>
      </c>
      <c r="DQ108" s="29">
        <f t="shared" si="124"/>
        <v>-2.2542196058097236E-8</v>
      </c>
      <c r="DR108" s="29">
        <f t="shared" si="125"/>
        <v>-2.2551476810300742E-8</v>
      </c>
      <c r="DS108" s="29">
        <f t="shared" si="126"/>
        <v>-2.2551476830935874E-8</v>
      </c>
      <c r="DT108" s="29">
        <f t="shared" si="127"/>
        <v>-2.2551476830935874E-8</v>
      </c>
      <c r="DV108" s="35">
        <v>1.667E-8</v>
      </c>
      <c r="DW108" s="35">
        <v>2.3245594087599999</v>
      </c>
      <c r="DX108" s="35">
        <v>440.82528487759998</v>
      </c>
      <c r="DY108" s="29">
        <f t="shared" si="148"/>
        <v>-1.6640382039283772E-8</v>
      </c>
      <c r="DZ108" s="29">
        <f t="shared" si="149"/>
        <v>-1.6640413211720267E-8</v>
      </c>
      <c r="EA108" s="29">
        <f t="shared" si="150"/>
        <v>-1.6640413211789559E-8</v>
      </c>
      <c r="EB108" s="29">
        <f t="shared" si="151"/>
        <v>-1.6640413211789559E-8</v>
      </c>
      <c r="ED108" s="35"/>
      <c r="EE108" s="35"/>
      <c r="EF108" s="35"/>
      <c r="EL108" s="35"/>
      <c r="EM108" s="35"/>
      <c r="EN108" s="35"/>
      <c r="ET108" s="35"/>
      <c r="EU108" s="35"/>
      <c r="EV108" s="35"/>
    </row>
    <row r="109" spans="1:152" s="29" customFormat="1" ht="13.5" x14ac:dyDescent="0.3">
      <c r="A109" s="29" t="s">
        <v>132</v>
      </c>
      <c r="B109" s="29" t="s">
        <v>133</v>
      </c>
      <c r="N109" s="35">
        <v>2.6063999999999998E-7</v>
      </c>
      <c r="O109" s="35">
        <v>2.7436131880399999</v>
      </c>
      <c r="P109" s="35">
        <v>2531.1349572528002</v>
      </c>
      <c r="Q109" s="29">
        <f t="shared" si="92"/>
        <v>2.5849926503661228E-7</v>
      </c>
      <c r="R109" s="29">
        <f t="shared" si="93"/>
        <v>2.5849325200943862E-7</v>
      </c>
      <c r="S109" s="29">
        <f t="shared" si="94"/>
        <v>2.5849325199605963E-7</v>
      </c>
      <c r="T109" s="29">
        <f t="shared" si="95"/>
        <v>2.5849325199605963E-7</v>
      </c>
      <c r="V109" s="35">
        <v>2.8830000000000001E-8</v>
      </c>
      <c r="W109" s="35">
        <v>5.7279301050500004</v>
      </c>
      <c r="X109" s="35">
        <v>99.911380480899993</v>
      </c>
      <c r="Y109" s="29">
        <f t="shared" si="96"/>
        <v>1.3905289035291342E-8</v>
      </c>
      <c r="Z109" s="29">
        <f t="shared" si="97"/>
        <v>1.3905468720149344E-8</v>
      </c>
      <c r="AA109" s="29">
        <f t="shared" si="98"/>
        <v>1.3905468720548859E-8</v>
      </c>
      <c r="AB109" s="29">
        <f t="shared" si="99"/>
        <v>1.3905468720548859E-8</v>
      </c>
      <c r="AD109" s="35">
        <v>7.9099999999999994E-9</v>
      </c>
      <c r="AE109" s="35">
        <v>1.6465520211</v>
      </c>
      <c r="AF109" s="35">
        <v>2001.4439921582</v>
      </c>
      <c r="AG109" s="29">
        <f t="shared" si="136"/>
        <v>-7.2740732950195188E-9</v>
      </c>
      <c r="AH109" s="29">
        <f t="shared" si="137"/>
        <v>-7.2736303348834099E-9</v>
      </c>
      <c r="AI109" s="29">
        <f t="shared" si="138"/>
        <v>-7.2736303338983602E-9</v>
      </c>
      <c r="AJ109" s="29">
        <f t="shared" si="139"/>
        <v>-7.2736303338983602E-9</v>
      </c>
      <c r="AL109" s="35">
        <v>7.7000000000000003E-10</v>
      </c>
      <c r="AM109" s="35">
        <v>3.8050314323599999</v>
      </c>
      <c r="AN109" s="35">
        <v>1603.2999892854</v>
      </c>
      <c r="AO109" s="29">
        <f t="shared" si="140"/>
        <v>4.095708885916087E-13</v>
      </c>
      <c r="AP109" s="29">
        <f t="shared" si="141"/>
        <v>3.2165719030858545E-13</v>
      </c>
      <c r="AQ109" s="29">
        <f t="shared" si="142"/>
        <v>3.2165699483705239E-13</v>
      </c>
      <c r="AR109" s="29">
        <f t="shared" si="143"/>
        <v>3.2165699483705239E-13</v>
      </c>
      <c r="AT109" s="35"/>
      <c r="AU109" s="35"/>
      <c r="AV109" s="35"/>
      <c r="BB109" s="35"/>
      <c r="BC109" s="35"/>
      <c r="BD109" s="35"/>
      <c r="BJ109" s="35">
        <v>9.7800000000000006E-9</v>
      </c>
      <c r="BK109" s="35">
        <v>0.25223689838000002</v>
      </c>
      <c r="BL109" s="35">
        <v>983.11585891360005</v>
      </c>
      <c r="BM109" s="29">
        <f t="shared" si="108"/>
        <v>-8.5261698608345822E-9</v>
      </c>
      <c r="BN109" s="29">
        <f t="shared" si="109"/>
        <v>-8.5265052482992864E-9</v>
      </c>
      <c r="BO109" s="29">
        <f t="shared" si="110"/>
        <v>-8.5265052490449566E-9</v>
      </c>
      <c r="BP109" s="29">
        <f t="shared" si="111"/>
        <v>-8.5265052490449566E-9</v>
      </c>
      <c r="BR109" s="35">
        <v>1.7800000000000001E-9</v>
      </c>
      <c r="BS109" s="35">
        <v>4.5189520803600001</v>
      </c>
      <c r="BT109" s="35">
        <v>3178.1457905676002</v>
      </c>
      <c r="BU109" s="29">
        <f t="shared" si="144"/>
        <v>1.632046032914146E-9</v>
      </c>
      <c r="BV109" s="29">
        <f t="shared" si="145"/>
        <v>1.6318851875619932E-9</v>
      </c>
      <c r="BW109" s="29">
        <f t="shared" si="146"/>
        <v>1.6318851872042688E-9</v>
      </c>
      <c r="BX109" s="29">
        <f t="shared" si="147"/>
        <v>1.6318851872042688E-9</v>
      </c>
      <c r="BZ109" s="35"/>
      <c r="CA109" s="35"/>
      <c r="CB109" s="35"/>
      <c r="CH109" s="35"/>
      <c r="CI109" s="35"/>
      <c r="CJ109" s="35"/>
      <c r="CP109" s="35"/>
      <c r="CQ109" s="35"/>
      <c r="CR109" s="35"/>
      <c r="CX109" s="35"/>
      <c r="CY109" s="35"/>
      <c r="CZ109" s="35"/>
      <c r="DF109" s="35">
        <v>4.0348000000000001E-7</v>
      </c>
      <c r="DG109" s="35">
        <v>2.10140891053</v>
      </c>
      <c r="DH109" s="35">
        <v>2744.4340526907999</v>
      </c>
      <c r="DI109" s="29">
        <f t="shared" si="120"/>
        <v>-3.6372030144409203E-7</v>
      </c>
      <c r="DJ109" s="29">
        <f t="shared" si="121"/>
        <v>-3.6368616107790225E-7</v>
      </c>
      <c r="DK109" s="29">
        <f t="shared" si="122"/>
        <v>-3.6368616100197782E-7</v>
      </c>
      <c r="DL109" s="29">
        <f t="shared" si="123"/>
        <v>-3.6368616100197782E-7</v>
      </c>
      <c r="DN109" s="35">
        <v>6.4640000000000002E-8</v>
      </c>
      <c r="DO109" s="35">
        <v>1.3917346687900001</v>
      </c>
      <c r="DP109" s="35">
        <v>422.66603761290003</v>
      </c>
      <c r="DQ109" s="29">
        <f t="shared" si="124"/>
        <v>-2.5329722701488308E-8</v>
      </c>
      <c r="DR109" s="29">
        <f t="shared" si="125"/>
        <v>-2.5327932703820446E-8</v>
      </c>
      <c r="DS109" s="29">
        <f t="shared" si="126"/>
        <v>-2.5327932699840487E-8</v>
      </c>
      <c r="DT109" s="29">
        <f t="shared" si="127"/>
        <v>-2.5327932699840487E-8</v>
      </c>
      <c r="DV109" s="35">
        <v>1.6219999999999999E-8</v>
      </c>
      <c r="DW109" s="35">
        <v>0.36650974375000001</v>
      </c>
      <c r="DX109" s="35">
        <v>1056.2005364515001</v>
      </c>
      <c r="DY109" s="29">
        <f t="shared" si="148"/>
        <v>3.8941054850611054E-9</v>
      </c>
      <c r="DZ109" s="29">
        <f t="shared" si="149"/>
        <v>3.8929211867990976E-9</v>
      </c>
      <c r="EA109" s="29">
        <f t="shared" si="150"/>
        <v>3.8929211841658575E-9</v>
      </c>
      <c r="EB109" s="29">
        <f t="shared" si="151"/>
        <v>3.8929211841658575E-9</v>
      </c>
      <c r="ED109" s="35"/>
      <c r="EE109" s="35"/>
      <c r="EF109" s="35"/>
      <c r="EL109" s="35"/>
      <c r="EM109" s="35"/>
      <c r="EN109" s="35"/>
      <c r="ET109" s="35"/>
      <c r="EU109" s="35"/>
      <c r="EV109" s="35"/>
    </row>
    <row r="110" spans="1:152" s="29" customFormat="1" ht="13.5" x14ac:dyDescent="0.3">
      <c r="A110" s="29">
        <f>A17+A105+Δ_Psi</f>
        <v>6.4502567552135872</v>
      </c>
      <c r="B110" s="34">
        <v>0</v>
      </c>
      <c r="N110" s="35">
        <v>3.0764999999999998E-7</v>
      </c>
      <c r="O110" s="35">
        <v>0.42330537728000001</v>
      </c>
      <c r="P110" s="35">
        <v>1.4844727083</v>
      </c>
      <c r="Q110" s="29">
        <f t="shared" si="92"/>
        <v>2.7736740562666617E-7</v>
      </c>
      <c r="R110" s="29">
        <f t="shared" si="93"/>
        <v>2.7736741969699309E-7</v>
      </c>
      <c r="S110" s="29">
        <f t="shared" si="94"/>
        <v>2.7736741969702437E-7</v>
      </c>
      <c r="T110" s="29">
        <f t="shared" si="95"/>
        <v>2.7736741969702437E-7</v>
      </c>
      <c r="V110" s="35">
        <v>2.969E-8</v>
      </c>
      <c r="W110" s="35">
        <v>5.5005472056900002</v>
      </c>
      <c r="X110" s="35">
        <v>107.0249274817</v>
      </c>
      <c r="Y110" s="29">
        <f t="shared" si="96"/>
        <v>1.7133457107552308E-8</v>
      </c>
      <c r="Z110" s="29">
        <f t="shared" si="97"/>
        <v>1.7133641907412044E-8</v>
      </c>
      <c r="AA110" s="29">
        <f t="shared" si="98"/>
        <v>1.7133641907822928E-8</v>
      </c>
      <c r="AB110" s="29">
        <f t="shared" si="99"/>
        <v>1.7133641907822928E-8</v>
      </c>
      <c r="AD110" s="35">
        <v>8.2200000000000002E-9</v>
      </c>
      <c r="AE110" s="35">
        <v>2.7406763997199999</v>
      </c>
      <c r="AF110" s="35">
        <v>618.55664531160005</v>
      </c>
      <c r="AG110" s="29">
        <f t="shared" si="136"/>
        <v>8.0203707847334958E-9</v>
      </c>
      <c r="AH110" s="29">
        <f t="shared" si="137"/>
        <v>8.0204500892594133E-9</v>
      </c>
      <c r="AI110" s="29">
        <f t="shared" si="138"/>
        <v>8.0204500894357252E-9</v>
      </c>
      <c r="AJ110" s="29">
        <f t="shared" si="139"/>
        <v>8.0204500894357252E-9</v>
      </c>
      <c r="AL110" s="40"/>
      <c r="AM110" s="40"/>
      <c r="AN110" s="40"/>
      <c r="AT110" s="35"/>
      <c r="AU110" s="35"/>
      <c r="AV110" s="35"/>
      <c r="BB110" s="35"/>
      <c r="BC110" s="35"/>
      <c r="BD110" s="35"/>
      <c r="BJ110" s="35">
        <v>9.4799999999999995E-9</v>
      </c>
      <c r="BK110" s="35">
        <v>0.21552742732999999</v>
      </c>
      <c r="BL110" s="35">
        <v>750.10360753340001</v>
      </c>
      <c r="BM110" s="29">
        <f t="shared" si="108"/>
        <v>9.3469462124860286E-9</v>
      </c>
      <c r="BN110" s="29">
        <f t="shared" si="109"/>
        <v>9.3468616564928523E-9</v>
      </c>
      <c r="BO110" s="29">
        <f t="shared" si="110"/>
        <v>9.3468616563048193E-9</v>
      </c>
      <c r="BP110" s="29">
        <f t="shared" si="111"/>
        <v>9.3468616563048193E-9</v>
      </c>
      <c r="BR110" s="35">
        <v>1.9399999999999999E-9</v>
      </c>
      <c r="BS110" s="35">
        <v>0.57050756837000005</v>
      </c>
      <c r="BT110" s="35">
        <v>1361.5467058442</v>
      </c>
      <c r="BU110" s="29">
        <f t="shared" si="144"/>
        <v>-1.4919379320512812E-9</v>
      </c>
      <c r="BV110" s="29">
        <f t="shared" si="145"/>
        <v>-1.4920581576913085E-9</v>
      </c>
      <c r="BW110" s="29">
        <f t="shared" si="146"/>
        <v>-1.4920581579586098E-9</v>
      </c>
      <c r="BX110" s="29">
        <f t="shared" si="147"/>
        <v>-1.4920581579586098E-9</v>
      </c>
      <c r="BZ110" s="35"/>
      <c r="CA110" s="35"/>
      <c r="CB110" s="35"/>
      <c r="CH110" s="35"/>
      <c r="CI110" s="35"/>
      <c r="CJ110" s="35"/>
      <c r="CP110" s="35"/>
      <c r="CQ110" s="35"/>
      <c r="CR110" s="35"/>
      <c r="CX110" s="35"/>
      <c r="CY110" s="35"/>
      <c r="CZ110" s="35"/>
      <c r="DF110" s="35">
        <v>4.8851000000000002E-7</v>
      </c>
      <c r="DG110" s="35">
        <v>5.6029777754400003</v>
      </c>
      <c r="DH110" s="35">
        <v>2810.9214616052</v>
      </c>
      <c r="DI110" s="29">
        <f t="shared" si="120"/>
        <v>2.6714640541927542E-7</v>
      </c>
      <c r="DJ110" s="29">
        <f t="shared" si="121"/>
        <v>2.6722826823599085E-7</v>
      </c>
      <c r="DK110" s="29">
        <f t="shared" si="122"/>
        <v>2.6722826841799722E-7</v>
      </c>
      <c r="DL110" s="29">
        <f t="shared" si="123"/>
        <v>2.6722826841799722E-7</v>
      </c>
      <c r="DN110" s="35">
        <v>6.2139999999999999E-8</v>
      </c>
      <c r="DO110" s="35">
        <v>4.4649015825599996</v>
      </c>
      <c r="DP110" s="35">
        <v>551.03160609700001</v>
      </c>
      <c r="DQ110" s="29">
        <f t="shared" si="124"/>
        <v>4.1089320919730226E-8</v>
      </c>
      <c r="DR110" s="29">
        <f t="shared" si="125"/>
        <v>4.1091150092273501E-8</v>
      </c>
      <c r="DS110" s="29">
        <f t="shared" si="126"/>
        <v>4.1091150096340484E-8</v>
      </c>
      <c r="DT110" s="29">
        <f t="shared" si="127"/>
        <v>4.1091150096340484E-8</v>
      </c>
      <c r="DV110" s="35">
        <v>1.6239999999999999E-8</v>
      </c>
      <c r="DW110" s="35">
        <v>2.4213967788100001</v>
      </c>
      <c r="DX110" s="35">
        <v>10.294940738499999</v>
      </c>
      <c r="DY110" s="29">
        <f t="shared" si="148"/>
        <v>-1.3819585597206331E-8</v>
      </c>
      <c r="DZ110" s="29">
        <f t="shared" si="149"/>
        <v>-1.3819579343873391E-8</v>
      </c>
      <c r="EA110" s="29">
        <f t="shared" si="150"/>
        <v>-1.3819579343859484E-8</v>
      </c>
      <c r="EB110" s="29">
        <f t="shared" si="151"/>
        <v>-1.3819579343859484E-8</v>
      </c>
      <c r="ED110" s="35"/>
      <c r="EE110" s="35"/>
      <c r="EF110" s="35"/>
      <c r="EL110" s="35"/>
      <c r="EM110" s="35"/>
      <c r="EN110" s="35"/>
      <c r="ET110" s="35"/>
      <c r="EU110" s="35"/>
      <c r="EV110" s="35"/>
    </row>
    <row r="111" spans="1:152" s="29" customFormat="1" ht="13.5" x14ac:dyDescent="0.3">
      <c r="B111" s="34"/>
      <c r="N111" s="35">
        <v>3.0475999999999998E-7</v>
      </c>
      <c r="O111" s="35">
        <v>3.6667789440699998</v>
      </c>
      <c r="P111" s="35">
        <v>508.35032409220003</v>
      </c>
      <c r="Q111" s="29">
        <f t="shared" si="92"/>
        <v>2.4389614815089972E-7</v>
      </c>
      <c r="R111" s="29">
        <f t="shared" si="93"/>
        <v>2.4388953277506452E-7</v>
      </c>
      <c r="S111" s="29">
        <f t="shared" si="94"/>
        <v>2.4388953276035516E-7</v>
      </c>
      <c r="T111" s="29">
        <f t="shared" si="95"/>
        <v>2.4388953276035516E-7</v>
      </c>
      <c r="V111" s="35">
        <v>2.7199999999999999E-8</v>
      </c>
      <c r="W111" s="35">
        <v>1.2522259092500001</v>
      </c>
      <c r="X111" s="35">
        <v>540.73666535849998</v>
      </c>
      <c r="Y111" s="29">
        <f t="shared" si="96"/>
        <v>-2.2293860525559776E-8</v>
      </c>
      <c r="Z111" s="29">
        <f t="shared" si="97"/>
        <v>-2.229446055222388E-8</v>
      </c>
      <c r="AA111" s="29">
        <f t="shared" si="98"/>
        <v>-2.2294460553557983E-8</v>
      </c>
      <c r="AB111" s="29">
        <f t="shared" si="99"/>
        <v>-2.2294460553557983E-8</v>
      </c>
      <c r="AD111" s="35">
        <v>7.61E-9</v>
      </c>
      <c r="AE111" s="35">
        <v>1.2639350035800001</v>
      </c>
      <c r="AF111" s="35">
        <v>1382.8873468465999</v>
      </c>
      <c r="AG111" s="29">
        <f t="shared" si="136"/>
        <v>1.232704508571902E-9</v>
      </c>
      <c r="AH111" s="29">
        <f t="shared" si="137"/>
        <v>1.2319649846560942E-9</v>
      </c>
      <c r="AI111" s="29">
        <f t="shared" si="138"/>
        <v>1.2319649830117818E-9</v>
      </c>
      <c r="AJ111" s="29">
        <f t="shared" si="139"/>
        <v>1.2319649830117818E-9</v>
      </c>
      <c r="AL111" s="35"/>
      <c r="AM111" s="35"/>
      <c r="AN111" s="35"/>
      <c r="AT111" s="35"/>
      <c r="AU111" s="35"/>
      <c r="AV111" s="35"/>
      <c r="BB111" s="35"/>
      <c r="BC111" s="35"/>
      <c r="BD111" s="35"/>
      <c r="BJ111" s="35">
        <v>9.46E-9</v>
      </c>
      <c r="BK111" s="35">
        <v>3.9392774812</v>
      </c>
      <c r="BL111" s="35">
        <v>508.35032409220003</v>
      </c>
      <c r="BM111" s="29">
        <f t="shared" si="108"/>
        <v>8.8180354278511179E-9</v>
      </c>
      <c r="BN111" s="29">
        <f t="shared" si="109"/>
        <v>8.8179114184207893E-9</v>
      </c>
      <c r="BO111" s="29">
        <f t="shared" si="110"/>
        <v>8.8179114181450453E-9</v>
      </c>
      <c r="BP111" s="29">
        <f t="shared" si="111"/>
        <v>8.8179114181450453E-9</v>
      </c>
      <c r="BR111" s="35">
        <v>2.0000000000000001E-9</v>
      </c>
      <c r="BS111" s="35">
        <v>1.48040474749</v>
      </c>
      <c r="BT111" s="35">
        <v>302.16477565500003</v>
      </c>
      <c r="BU111" s="29">
        <f t="shared" si="144"/>
        <v>1.9889959989327125E-9</v>
      </c>
      <c r="BV111" s="29">
        <f t="shared" si="145"/>
        <v>1.9890005066603936E-9</v>
      </c>
      <c r="BW111" s="29">
        <f t="shared" si="146"/>
        <v>1.9890005066704149E-9</v>
      </c>
      <c r="BX111" s="29">
        <f t="shared" si="147"/>
        <v>1.9890005066704149E-9</v>
      </c>
      <c r="BZ111" s="35"/>
      <c r="CA111" s="35"/>
      <c r="CB111" s="35"/>
      <c r="CH111" s="35"/>
      <c r="CI111" s="35"/>
      <c r="CJ111" s="35"/>
      <c r="CP111" s="35"/>
      <c r="CQ111" s="35"/>
      <c r="CR111" s="35"/>
      <c r="CX111" s="35"/>
      <c r="CY111" s="35"/>
      <c r="CZ111" s="35"/>
      <c r="DF111" s="35">
        <v>3.7085000000000002E-7</v>
      </c>
      <c r="DG111" s="35">
        <v>5.0782816430100004</v>
      </c>
      <c r="DH111" s="35">
        <v>1905.4647649404001</v>
      </c>
      <c r="DI111" s="29">
        <f t="shared" si="120"/>
        <v>-3.764106108844036E-8</v>
      </c>
      <c r="DJ111" s="29">
        <f t="shared" si="121"/>
        <v>-3.7691121982280602E-8</v>
      </c>
      <c r="DK111" s="29">
        <f t="shared" si="122"/>
        <v>-3.7691122093585364E-8</v>
      </c>
      <c r="DL111" s="29">
        <f t="shared" si="123"/>
        <v>-3.7691122093585364E-8</v>
      </c>
      <c r="DN111" s="35">
        <v>6.7939999999999998E-8</v>
      </c>
      <c r="DO111" s="35">
        <v>2.9087883141500002</v>
      </c>
      <c r="DP111" s="35">
        <v>2324.9494088155998</v>
      </c>
      <c r="DQ111" s="29">
        <f t="shared" si="124"/>
        <v>-6.6956819380258104E-8</v>
      </c>
      <c r="DR111" s="29">
        <f t="shared" si="125"/>
        <v>-6.6954911763747176E-8</v>
      </c>
      <c r="DS111" s="29">
        <f t="shared" si="126"/>
        <v>-6.6954911759503687E-8</v>
      </c>
      <c r="DT111" s="29">
        <f t="shared" si="127"/>
        <v>-6.6954911759503687E-8</v>
      </c>
      <c r="DV111" s="35">
        <v>1.6219999999999999E-8</v>
      </c>
      <c r="DW111" s="35">
        <v>3.5189279117500001</v>
      </c>
      <c r="DX111" s="35">
        <v>1055.4497769261</v>
      </c>
      <c r="DY111" s="29">
        <f t="shared" si="148"/>
        <v>-3.8725580173300541E-9</v>
      </c>
      <c r="DZ111" s="29">
        <f t="shared" si="149"/>
        <v>-3.8713741615970066E-9</v>
      </c>
      <c r="EA111" s="29">
        <f t="shared" si="150"/>
        <v>-3.8713741589647243E-9</v>
      </c>
      <c r="EB111" s="29">
        <f t="shared" si="151"/>
        <v>-3.8713741589647243E-9</v>
      </c>
      <c r="ED111" s="35"/>
      <c r="EE111" s="35"/>
      <c r="EF111" s="35"/>
      <c r="EL111" s="35"/>
      <c r="EM111" s="35"/>
      <c r="EN111" s="35"/>
      <c r="ET111" s="35"/>
      <c r="EU111" s="35"/>
      <c r="EV111" s="35"/>
    </row>
    <row r="112" spans="1:152" s="29" customFormat="1" ht="13.5" x14ac:dyDescent="0.3">
      <c r="A112" s="33" t="s">
        <v>26</v>
      </c>
      <c r="B112" s="32" t="s">
        <v>82</v>
      </c>
      <c r="C112" s="32" t="s">
        <v>80</v>
      </c>
      <c r="D112" s="33" t="s">
        <v>26</v>
      </c>
      <c r="E112" s="33" t="s">
        <v>26</v>
      </c>
      <c r="F112" s="33" t="s">
        <v>26</v>
      </c>
      <c r="N112" s="35">
        <v>2.3281999999999999E-7</v>
      </c>
      <c r="O112" s="35">
        <v>3.2437214241599999</v>
      </c>
      <c r="P112" s="35">
        <v>984.60033162189995</v>
      </c>
      <c r="Q112" s="29">
        <f t="shared" si="92"/>
        <v>2.1569482980516669E-7</v>
      </c>
      <c r="R112" s="29">
        <f t="shared" si="93"/>
        <v>2.1570097420460146E-7</v>
      </c>
      <c r="S112" s="29">
        <f t="shared" si="94"/>
        <v>2.1570097421826196E-7</v>
      </c>
      <c r="T112" s="29">
        <f t="shared" si="95"/>
        <v>2.1570097421826196E-7</v>
      </c>
      <c r="V112" s="35">
        <v>2.8080000000000001E-8</v>
      </c>
      <c r="W112" s="35">
        <v>3.3071481389600001</v>
      </c>
      <c r="X112" s="35">
        <v>0.75075952540000002</v>
      </c>
      <c r="Y112" s="29">
        <f t="shared" si="96"/>
        <v>-2.7637575801574836E-8</v>
      </c>
      <c r="Z112" s="29">
        <f t="shared" si="97"/>
        <v>-2.7637576067015473E-8</v>
      </c>
      <c r="AA112" s="29">
        <f t="shared" si="98"/>
        <v>-2.7637576067016062E-8</v>
      </c>
      <c r="AB112" s="29">
        <f t="shared" si="99"/>
        <v>-2.7637576067016062E-8</v>
      </c>
      <c r="AD112" s="35">
        <v>6.5000000000000003E-9</v>
      </c>
      <c r="AE112" s="35">
        <v>1.19590511216</v>
      </c>
      <c r="AF112" s="35">
        <v>422.66603761290003</v>
      </c>
      <c r="AG112" s="29">
        <f t="shared" si="136"/>
        <v>-1.3347732573131507E-9</v>
      </c>
      <c r="AH112" s="29">
        <f t="shared" si="137"/>
        <v>-1.3345817842347557E-9</v>
      </c>
      <c r="AI112" s="29">
        <f t="shared" si="138"/>
        <v>-1.3345817838090272E-9</v>
      </c>
      <c r="AJ112" s="29">
        <f t="shared" si="139"/>
        <v>-1.3345817838090272E-9</v>
      </c>
      <c r="AL112" s="35"/>
      <c r="AM112" s="35"/>
      <c r="AN112" s="35"/>
      <c r="AT112" s="35"/>
      <c r="AU112" s="35"/>
      <c r="AV112" s="35"/>
      <c r="BB112" s="35"/>
      <c r="BC112" s="35"/>
      <c r="BD112" s="35"/>
      <c r="BJ112" s="35">
        <v>9.1999999999999997E-9</v>
      </c>
      <c r="BK112" s="35">
        <v>1.14672086939</v>
      </c>
      <c r="BL112" s="35">
        <v>963.4027029714</v>
      </c>
      <c r="BM112" s="29">
        <f t="shared" si="108"/>
        <v>-4.285476842655756E-9</v>
      </c>
      <c r="BN112" s="29">
        <f t="shared" si="109"/>
        <v>-4.2860353449338033E-9</v>
      </c>
      <c r="BO112" s="29">
        <f t="shared" si="110"/>
        <v>-4.2860353461755701E-9</v>
      </c>
      <c r="BP112" s="29">
        <f t="shared" si="111"/>
        <v>-4.2860353461755701E-9</v>
      </c>
      <c r="BR112" s="35">
        <v>1.68E-9</v>
      </c>
      <c r="BS112" s="35">
        <v>5.4014174941900004</v>
      </c>
      <c r="BT112" s="35">
        <v>524.27433912319998</v>
      </c>
      <c r="BU112" s="29">
        <f t="shared" si="144"/>
        <v>3.6751183606313638E-10</v>
      </c>
      <c r="BV112" s="29">
        <f t="shared" si="145"/>
        <v>3.6757303850872948E-10</v>
      </c>
      <c r="BW112" s="29">
        <f t="shared" si="146"/>
        <v>3.6757303864480607E-10</v>
      </c>
      <c r="BX112" s="29">
        <f t="shared" si="147"/>
        <v>3.6757303864480607E-10</v>
      </c>
      <c r="BZ112" s="35"/>
      <c r="CA112" s="35"/>
      <c r="CB112" s="35"/>
      <c r="CH112" s="35"/>
      <c r="CI112" s="35"/>
      <c r="CJ112" s="35"/>
      <c r="CP112" s="35"/>
      <c r="CQ112" s="35"/>
      <c r="CR112" s="35"/>
      <c r="CX112" s="35"/>
      <c r="CY112" s="35"/>
      <c r="CZ112" s="35"/>
      <c r="DF112" s="35">
        <v>4.3874999999999998E-7</v>
      </c>
      <c r="DG112" s="35">
        <v>1.2453697108299999</v>
      </c>
      <c r="DH112" s="35">
        <v>621.73803904930003</v>
      </c>
      <c r="DI112" s="29">
        <f t="shared" si="120"/>
        <v>1.4962165086686838E-7</v>
      </c>
      <c r="DJ112" s="29">
        <f t="shared" si="121"/>
        <v>1.4960338950263457E-7</v>
      </c>
      <c r="DK112" s="29">
        <f t="shared" si="122"/>
        <v>1.4960338946203146E-7</v>
      </c>
      <c r="DL112" s="29">
        <f t="shared" si="123"/>
        <v>1.4960338946203146E-7</v>
      </c>
      <c r="DN112" s="35">
        <v>6.1729999999999998E-8</v>
      </c>
      <c r="DO112" s="35">
        <v>3.6561716298500002</v>
      </c>
      <c r="DP112" s="35">
        <v>621.73803904930003</v>
      </c>
      <c r="DQ112" s="29">
        <f t="shared" si="124"/>
        <v>2.3056836688937407E-8</v>
      </c>
      <c r="DR112" s="29">
        <f t="shared" si="125"/>
        <v>2.3059371956015473E-8</v>
      </c>
      <c r="DS112" s="29">
        <f t="shared" si="126"/>
        <v>2.3059371961652401E-8</v>
      </c>
      <c r="DT112" s="29">
        <f t="shared" si="127"/>
        <v>2.3059371961652401E-8</v>
      </c>
      <c r="DV112" s="35">
        <v>1.606E-8</v>
      </c>
      <c r="DW112" s="35">
        <v>5.7620576397500001</v>
      </c>
      <c r="DX112" s="35">
        <v>117.31986822019999</v>
      </c>
      <c r="DY112" s="29">
        <f t="shared" si="148"/>
        <v>2.9767043788306635E-9</v>
      </c>
      <c r="DZ112" s="29">
        <f t="shared" si="149"/>
        <v>2.9768362278089811E-9</v>
      </c>
      <c r="EA112" s="29">
        <f t="shared" si="150"/>
        <v>2.9768362281021319E-9</v>
      </c>
      <c r="EB112" s="29">
        <f t="shared" si="151"/>
        <v>2.9768362281021319E-9</v>
      </c>
      <c r="ED112" s="35"/>
      <c r="EE112" s="35"/>
      <c r="EF112" s="35"/>
      <c r="EL112" s="35"/>
      <c r="EM112" s="35"/>
      <c r="EN112" s="35"/>
      <c r="ET112" s="35"/>
      <c r="EU112" s="35"/>
      <c r="EV112" s="35"/>
    </row>
    <row r="113" spans="1:152" s="29" customFormat="1" ht="13.5" x14ac:dyDescent="0.3">
      <c r="B113" s="34"/>
      <c r="N113" s="35">
        <v>1.9445E-7</v>
      </c>
      <c r="O113" s="35">
        <v>0.52370214470999998</v>
      </c>
      <c r="P113" s="35">
        <v>14.977853527000001</v>
      </c>
      <c r="Q113" s="29">
        <f t="shared" si="92"/>
        <v>1.4000712162721096E-7</v>
      </c>
      <c r="R113" s="29">
        <f t="shared" si="93"/>
        <v>1.4000726555385073E-7</v>
      </c>
      <c r="S113" s="29">
        <f t="shared" si="94"/>
        <v>1.400072655541708E-7</v>
      </c>
      <c r="T113" s="29">
        <f t="shared" si="95"/>
        <v>1.400072655541708E-7</v>
      </c>
      <c r="V113" s="35">
        <v>2.768E-8</v>
      </c>
      <c r="W113" s="35">
        <v>1.61339487804</v>
      </c>
      <c r="X113" s="35">
        <v>1063.3140834523001</v>
      </c>
      <c r="Y113" s="29">
        <f t="shared" si="96"/>
        <v>2.7663931801225763E-8</v>
      </c>
      <c r="Z113" s="29">
        <f t="shared" si="97"/>
        <v>2.7664003127351446E-8</v>
      </c>
      <c r="AA113" s="29">
        <f t="shared" si="98"/>
        <v>2.7664003127509858E-8</v>
      </c>
      <c r="AB113" s="29">
        <f t="shared" si="99"/>
        <v>2.7664003127509858E-8</v>
      </c>
      <c r="AD113" s="35">
        <v>6.7700000000000004E-9</v>
      </c>
      <c r="AE113" s="35">
        <v>1.8847605835700001</v>
      </c>
      <c r="AF113" s="35">
        <v>2104.5367663768002</v>
      </c>
      <c r="AG113" s="29">
        <f t="shared" si="136"/>
        <v>-4.1872078593257186E-10</v>
      </c>
      <c r="AH113" s="29">
        <f t="shared" si="137"/>
        <v>-4.1973344205788317E-10</v>
      </c>
      <c r="AI113" s="29">
        <f t="shared" si="138"/>
        <v>-4.1973344430946451E-10</v>
      </c>
      <c r="AJ113" s="29">
        <f t="shared" si="139"/>
        <v>-4.1973344430946451E-10</v>
      </c>
      <c r="AL113" s="35"/>
      <c r="AM113" s="35"/>
      <c r="AN113" s="35"/>
      <c r="AT113" s="35"/>
      <c r="AU113" s="35"/>
      <c r="AV113" s="35"/>
      <c r="BB113" s="35"/>
      <c r="BC113" s="35"/>
      <c r="BD113" s="35"/>
      <c r="BJ113" s="35">
        <v>8.1699999999999997E-9</v>
      </c>
      <c r="BK113" s="35">
        <v>5.9380961987600003</v>
      </c>
      <c r="BL113" s="35">
        <v>831.85574074960005</v>
      </c>
      <c r="BM113" s="29">
        <f t="shared" si="108"/>
        <v>6.7455088665868517E-9</v>
      </c>
      <c r="BN113" s="29">
        <f t="shared" si="109"/>
        <v>6.7457819084193144E-9</v>
      </c>
      <c r="BO113" s="29">
        <f t="shared" si="110"/>
        <v>6.7457819090263715E-9</v>
      </c>
      <c r="BP113" s="29">
        <f t="shared" si="111"/>
        <v>6.7457819090263715E-9</v>
      </c>
      <c r="BR113" s="35">
        <v>1.5199999999999999E-9</v>
      </c>
      <c r="BS113" s="35">
        <v>0.68077486545999999</v>
      </c>
      <c r="BT113" s="35">
        <v>1905.4647649404001</v>
      </c>
      <c r="BU113" s="29">
        <f t="shared" si="144"/>
        <v>1.4855829584895323E-9</v>
      </c>
      <c r="BV113" s="29">
        <f t="shared" si="145"/>
        <v>1.4856265866612274E-9</v>
      </c>
      <c r="BW113" s="29">
        <f t="shared" si="146"/>
        <v>1.4856265867582011E-9</v>
      </c>
      <c r="BX113" s="29">
        <f t="shared" si="147"/>
        <v>1.4856265867582011E-9</v>
      </c>
      <c r="BZ113" s="35"/>
      <c r="CA113" s="35"/>
      <c r="CB113" s="35"/>
      <c r="CH113" s="35"/>
      <c r="CI113" s="35"/>
      <c r="CJ113" s="35"/>
      <c r="CP113" s="35"/>
      <c r="CQ113" s="35"/>
      <c r="CR113" s="35"/>
      <c r="CX113" s="35"/>
      <c r="CY113" s="35"/>
      <c r="CZ113" s="35"/>
      <c r="DF113" s="35">
        <v>3.4004999999999998E-7</v>
      </c>
      <c r="DG113" s="35">
        <v>3.0936016724800002</v>
      </c>
      <c r="DH113" s="35">
        <v>2420.9286360333999</v>
      </c>
      <c r="DI113" s="29">
        <f t="shared" si="120"/>
        <v>8.7408917270196485E-10</v>
      </c>
      <c r="DJ113" s="29">
        <f t="shared" si="121"/>
        <v>8.1546529922407866E-10</v>
      </c>
      <c r="DK113" s="29">
        <f t="shared" si="122"/>
        <v>8.1546516887526481E-10</v>
      </c>
      <c r="DL113" s="29">
        <f t="shared" si="123"/>
        <v>8.1546516887526481E-10</v>
      </c>
      <c r="DN113" s="35">
        <v>6.2429999999999997E-8</v>
      </c>
      <c r="DO113" s="35">
        <v>6.1369191969400001</v>
      </c>
      <c r="DP113" s="35">
        <v>2125.8774073792001</v>
      </c>
      <c r="DQ113" s="29">
        <f t="shared" si="124"/>
        <v>-6.1470960569414546E-8</v>
      </c>
      <c r="DR113" s="29">
        <f t="shared" si="125"/>
        <v>-6.1469309633535449E-8</v>
      </c>
      <c r="DS113" s="29">
        <f t="shared" si="126"/>
        <v>-6.1469309629863151E-8</v>
      </c>
      <c r="DT113" s="29">
        <f t="shared" si="127"/>
        <v>-6.1469309629863151E-8</v>
      </c>
      <c r="DV113" s="35">
        <v>1.646E-8</v>
      </c>
      <c r="DW113" s="35">
        <v>5.8866263657299998</v>
      </c>
      <c r="DX113" s="35">
        <v>2317.8358618148</v>
      </c>
      <c r="DY113" s="29">
        <f t="shared" si="148"/>
        <v>1.4824055882875656E-8</v>
      </c>
      <c r="DZ113" s="29">
        <f t="shared" si="149"/>
        <v>1.4822874872312484E-8</v>
      </c>
      <c r="EA113" s="29">
        <f t="shared" si="150"/>
        <v>1.4822874869686123E-8</v>
      </c>
      <c r="EB113" s="29">
        <f t="shared" si="151"/>
        <v>1.4822874869686123E-8</v>
      </c>
      <c r="ED113" s="35"/>
      <c r="EE113" s="35"/>
      <c r="EF113" s="35"/>
      <c r="EL113" s="35"/>
      <c r="EM113" s="35"/>
      <c r="EN113" s="35"/>
      <c r="ET113" s="35"/>
      <c r="EU113" s="35"/>
      <c r="EV113" s="35"/>
    </row>
    <row r="114" spans="1:152" s="29" customFormat="1" ht="13.5" x14ac:dyDescent="0.3">
      <c r="A114" s="29" t="s">
        <v>80</v>
      </c>
      <c r="B114" s="34"/>
      <c r="C114" s="29" t="s">
        <v>82</v>
      </c>
      <c r="N114" s="35">
        <v>1.9332000000000001E-7</v>
      </c>
      <c r="O114" s="35">
        <v>4.8631449438200001</v>
      </c>
      <c r="P114" s="35">
        <v>1361.5467058442</v>
      </c>
      <c r="Q114" s="29">
        <f t="shared" si="92"/>
        <v>-5.2254753618136578E-8</v>
      </c>
      <c r="R114" s="29">
        <f t="shared" si="93"/>
        <v>-5.2236707183503748E-8</v>
      </c>
      <c r="S114" s="29">
        <f t="shared" si="94"/>
        <v>-5.223670714337768E-8</v>
      </c>
      <c r="T114" s="29">
        <f t="shared" si="95"/>
        <v>-5.223670714337768E-8</v>
      </c>
      <c r="V114" s="35">
        <v>2.6659999999999999E-8</v>
      </c>
      <c r="W114" s="35">
        <v>4.2866228810200004</v>
      </c>
      <c r="X114" s="35">
        <v>106.2741679563</v>
      </c>
      <c r="Y114" s="29">
        <f t="shared" si="96"/>
        <v>2.5690797683558894E-8</v>
      </c>
      <c r="Z114" s="29">
        <f t="shared" si="97"/>
        <v>2.5690743775511893E-8</v>
      </c>
      <c r="AA114" s="29">
        <f t="shared" si="98"/>
        <v>2.5690743775392025E-8</v>
      </c>
      <c r="AB114" s="29">
        <f t="shared" si="99"/>
        <v>2.5690743775392025E-8</v>
      </c>
      <c r="AD114" s="35">
        <v>6.8100000000000003E-9</v>
      </c>
      <c r="AE114" s="35">
        <v>5.4748166560599998</v>
      </c>
      <c r="AF114" s="35">
        <v>5760.4984318976003</v>
      </c>
      <c r="AG114" s="29">
        <f t="shared" si="136"/>
        <v>5.1747563630456128E-10</v>
      </c>
      <c r="AH114" s="29">
        <f t="shared" si="137"/>
        <v>5.1469010805231762E-10</v>
      </c>
      <c r="AI114" s="29">
        <f t="shared" si="138"/>
        <v>5.1469010185881074E-10</v>
      </c>
      <c r="AJ114" s="29">
        <f t="shared" si="139"/>
        <v>5.1469010185881074E-10</v>
      </c>
      <c r="AL114" s="35"/>
      <c r="AM114" s="35"/>
      <c r="AN114" s="35"/>
      <c r="AT114" s="35"/>
      <c r="AU114" s="35"/>
      <c r="AV114" s="35"/>
      <c r="BB114" s="35"/>
      <c r="BC114" s="35"/>
      <c r="BD114" s="35"/>
      <c r="BJ114" s="35">
        <v>7.6999999999999995E-9</v>
      </c>
      <c r="BK114" s="35">
        <v>2.9606273759200001</v>
      </c>
      <c r="BL114" s="35">
        <v>526.77020378780003</v>
      </c>
      <c r="BM114" s="29">
        <f t="shared" si="108"/>
        <v>3.8313191114383822E-9</v>
      </c>
      <c r="BN114" s="29">
        <f t="shared" si="109"/>
        <v>3.8310685594188079E-9</v>
      </c>
      <c r="BO114" s="29">
        <f t="shared" si="110"/>
        <v>3.8310685588617075E-9</v>
      </c>
      <c r="BP114" s="29">
        <f t="shared" si="111"/>
        <v>3.8310685588617075E-9</v>
      </c>
      <c r="BR114" s="35">
        <v>1.49E-9</v>
      </c>
      <c r="BS114" s="35">
        <v>1.06678990744</v>
      </c>
      <c r="BT114" s="35">
        <v>831.85574074960005</v>
      </c>
      <c r="BU114" s="29">
        <f t="shared" si="144"/>
        <v>-6.3537346580061558E-10</v>
      </c>
      <c r="BV114" s="29">
        <f t="shared" si="145"/>
        <v>-6.3529362755596948E-10</v>
      </c>
      <c r="BW114" s="29">
        <f t="shared" si="146"/>
        <v>-6.3529362737845177E-10</v>
      </c>
      <c r="BX114" s="29">
        <f t="shared" si="147"/>
        <v>-6.3529362737845177E-10</v>
      </c>
      <c r="BZ114" s="35"/>
      <c r="CA114" s="35"/>
      <c r="CB114" s="35"/>
      <c r="CH114" s="35"/>
      <c r="CI114" s="35"/>
      <c r="CJ114" s="35"/>
      <c r="CP114" s="35"/>
      <c r="CQ114" s="35"/>
      <c r="CR114" s="35"/>
      <c r="CX114" s="35"/>
      <c r="CY114" s="35"/>
      <c r="CZ114" s="35"/>
      <c r="DF114" s="35">
        <v>3.6782000000000002E-7</v>
      </c>
      <c r="DG114" s="35">
        <v>0.84232174637000001</v>
      </c>
      <c r="DH114" s="35">
        <v>530.6541729411</v>
      </c>
      <c r="DI114" s="29">
        <f t="shared" si="120"/>
        <v>-3.6757671017633716E-7</v>
      </c>
      <c r="DJ114" s="29">
        <f t="shared" si="121"/>
        <v>-3.6757721537236227E-7</v>
      </c>
      <c r="DK114" s="29">
        <f t="shared" si="122"/>
        <v>-3.6757721537348496E-7</v>
      </c>
      <c r="DL114" s="29">
        <f t="shared" si="123"/>
        <v>-3.6757721537348496E-7</v>
      </c>
      <c r="DN114" s="35">
        <v>5.9359999999999997E-8</v>
      </c>
      <c r="DO114" s="35">
        <v>2.5831223512000001</v>
      </c>
      <c r="DP114" s="35">
        <v>569.04784100979998</v>
      </c>
      <c r="DQ114" s="29">
        <f t="shared" si="124"/>
        <v>4.3802146467922749E-8</v>
      </c>
      <c r="DR114" s="29">
        <f t="shared" si="125"/>
        <v>4.3800522997020369E-8</v>
      </c>
      <c r="DS114" s="29">
        <f t="shared" si="126"/>
        <v>4.3800522993410586E-8</v>
      </c>
      <c r="DT114" s="29">
        <f t="shared" si="127"/>
        <v>4.3800522993410586E-8</v>
      </c>
      <c r="DV114" s="35">
        <v>2.0260000000000001E-8</v>
      </c>
      <c r="DW114" s="35">
        <v>4.6178131414500001</v>
      </c>
      <c r="DX114" s="35">
        <v>423.41679713830001</v>
      </c>
      <c r="DY114" s="29">
        <f t="shared" si="148"/>
        <v>9.7012498587326182E-9</v>
      </c>
      <c r="DZ114" s="29">
        <f t="shared" si="149"/>
        <v>9.7007135572990856E-9</v>
      </c>
      <c r="EA114" s="29">
        <f t="shared" si="150"/>
        <v>9.7007135561066435E-9</v>
      </c>
      <c r="EB114" s="29">
        <f t="shared" si="151"/>
        <v>9.7007135561066435E-9</v>
      </c>
      <c r="ED114" s="35"/>
      <c r="EE114" s="35"/>
      <c r="EF114" s="35"/>
      <c r="EL114" s="35"/>
      <c r="EM114" s="35"/>
      <c r="EN114" s="35"/>
      <c r="ET114" s="35"/>
      <c r="EU114" s="35"/>
      <c r="EV114" s="35"/>
    </row>
    <row r="115" spans="1:152" s="29" customFormat="1" ht="13.5" x14ac:dyDescent="0.3">
      <c r="A115" s="29">
        <f>ATAN2(D101,E101)</f>
        <v>2.8912443480388315</v>
      </c>
      <c r="B115" s="34"/>
      <c r="C115" s="29">
        <f>ATAN2(SQRT(D101*D101+E101*E101),F101)</f>
        <v>2.5657679760758768E-2</v>
      </c>
      <c r="N115" s="35">
        <v>2.2910000000000001E-7</v>
      </c>
      <c r="O115" s="35">
        <v>3.8491489506400001</v>
      </c>
      <c r="P115" s="35">
        <v>2428.0421830342002</v>
      </c>
      <c r="Q115" s="29">
        <f t="shared" si="92"/>
        <v>1.7564657616671179E-7</v>
      </c>
      <c r="R115" s="29">
        <f t="shared" si="93"/>
        <v>1.7562114118094987E-7</v>
      </c>
      <c r="S115" s="29">
        <f t="shared" si="94"/>
        <v>1.7562114112439154E-7</v>
      </c>
      <c r="T115" s="29">
        <f t="shared" si="95"/>
        <v>1.7562114112439154E-7</v>
      </c>
      <c r="V115" s="35">
        <v>2.7039999999999999E-8</v>
      </c>
      <c r="W115" s="35">
        <v>3.0361555615300002</v>
      </c>
      <c r="X115" s="35">
        <v>422.66603761290003</v>
      </c>
      <c r="Y115" s="29">
        <f t="shared" si="96"/>
        <v>-2.4030686419549323E-8</v>
      </c>
      <c r="Z115" s="29">
        <f t="shared" si="97"/>
        <v>-2.4031059545398977E-8</v>
      </c>
      <c r="AA115" s="29">
        <f t="shared" si="98"/>
        <v>-2.4031059546228573E-8</v>
      </c>
      <c r="AB115" s="29">
        <f t="shared" si="99"/>
        <v>-2.4031059546228573E-8</v>
      </c>
      <c r="AD115" s="35">
        <v>6.8100000000000003E-9</v>
      </c>
      <c r="AE115" s="35">
        <v>3.11621209674</v>
      </c>
      <c r="AF115" s="35">
        <v>5746.2713378959997</v>
      </c>
      <c r="AG115" s="29">
        <f t="shared" si="136"/>
        <v>-4.0009194537823459E-9</v>
      </c>
      <c r="AH115" s="29">
        <f t="shared" si="137"/>
        <v>-3.998664097694495E-9</v>
      </c>
      <c r="AI115" s="29">
        <f t="shared" si="138"/>
        <v>-3.9986640926790971E-9</v>
      </c>
      <c r="AJ115" s="29">
        <f t="shared" si="139"/>
        <v>-3.9986640926790971E-9</v>
      </c>
      <c r="AL115" s="35"/>
      <c r="AM115" s="35"/>
      <c r="AN115" s="35"/>
      <c r="AT115" s="35"/>
      <c r="AU115" s="35"/>
      <c r="AV115" s="35"/>
      <c r="BB115" s="35"/>
      <c r="BC115" s="35"/>
      <c r="BD115" s="35"/>
      <c r="BJ115" s="35">
        <v>1.0169999999999999E-8</v>
      </c>
      <c r="BK115" s="35">
        <v>5.5571111214500002</v>
      </c>
      <c r="BL115" s="35">
        <v>199.0720014364</v>
      </c>
      <c r="BM115" s="29">
        <f t="shared" si="108"/>
        <v>-8.1914370291715507E-9</v>
      </c>
      <c r="BN115" s="29">
        <f t="shared" si="109"/>
        <v>-8.1913515827807846E-9</v>
      </c>
      <c r="BO115" s="29">
        <f t="shared" si="110"/>
        <v>-8.1913515825907994E-9</v>
      </c>
      <c r="BP115" s="29">
        <f t="shared" si="111"/>
        <v>-8.1913515825907994E-9</v>
      </c>
      <c r="BR115" s="35">
        <v>1.8199999999999999E-9</v>
      </c>
      <c r="BS115" s="35">
        <v>3.6240100961300001</v>
      </c>
      <c r="BT115" s="35">
        <v>38.133035637799999</v>
      </c>
      <c r="BU115" s="29">
        <f t="shared" si="144"/>
        <v>-8.2267236025885819E-10</v>
      </c>
      <c r="BV115" s="29">
        <f t="shared" si="145"/>
        <v>-8.2267676877823188E-10</v>
      </c>
      <c r="BW115" s="29">
        <f t="shared" si="146"/>
        <v>-8.2267676878803408E-10</v>
      </c>
      <c r="BX115" s="29">
        <f t="shared" si="147"/>
        <v>-8.2267676878803408E-10</v>
      </c>
      <c r="BZ115" s="35"/>
      <c r="CA115" s="35"/>
      <c r="CB115" s="35"/>
      <c r="CH115" s="35"/>
      <c r="CI115" s="35"/>
      <c r="CJ115" s="35"/>
      <c r="CP115" s="35"/>
      <c r="CQ115" s="35"/>
      <c r="CR115" s="35"/>
      <c r="CX115" s="35"/>
      <c r="CY115" s="35"/>
      <c r="CZ115" s="35"/>
      <c r="DF115" s="35">
        <v>3.1138999999999998E-7</v>
      </c>
      <c r="DG115" s="35">
        <v>5.35811251334</v>
      </c>
      <c r="DH115" s="35">
        <v>1485.9801210651999</v>
      </c>
      <c r="DI115" s="29">
        <f t="shared" si="120"/>
        <v>-1.0732585968428921E-7</v>
      </c>
      <c r="DJ115" s="29">
        <f t="shared" si="121"/>
        <v>-1.0735679102171637E-7</v>
      </c>
      <c r="DK115" s="29">
        <f t="shared" si="122"/>
        <v>-1.0735679109048887E-7</v>
      </c>
      <c r="DL115" s="29">
        <f t="shared" si="123"/>
        <v>-1.0735679109048887E-7</v>
      </c>
      <c r="DN115" s="35">
        <v>6.5040000000000005E-8</v>
      </c>
      <c r="DO115" s="35">
        <v>4.5690843175699998</v>
      </c>
      <c r="DP115" s="35">
        <v>1038.0412891868</v>
      </c>
      <c r="DQ115" s="29">
        <f t="shared" si="124"/>
        <v>-5.5025649172330934E-8</v>
      </c>
      <c r="DR115" s="29">
        <f t="shared" si="125"/>
        <v>-5.5023085798353335E-8</v>
      </c>
      <c r="DS115" s="29">
        <f t="shared" si="126"/>
        <v>-5.5023085792653458E-8</v>
      </c>
      <c r="DT115" s="29">
        <f t="shared" si="127"/>
        <v>-5.5023085792653458E-8</v>
      </c>
      <c r="DV115" s="35">
        <v>2.098E-8</v>
      </c>
      <c r="DW115" s="35">
        <v>1.04559231028</v>
      </c>
      <c r="DX115" s="35">
        <v>1781.0313497193999</v>
      </c>
      <c r="DY115" s="29">
        <f t="shared" si="148"/>
        <v>2.6736796783987711E-9</v>
      </c>
      <c r="DZ115" s="29">
        <f t="shared" si="149"/>
        <v>2.6710404555034465E-9</v>
      </c>
      <c r="EA115" s="29">
        <f t="shared" si="150"/>
        <v>2.6710404496352266E-9</v>
      </c>
      <c r="EB115" s="29">
        <f t="shared" si="151"/>
        <v>2.6710404496352266E-9</v>
      </c>
      <c r="ED115" s="35"/>
      <c r="EE115" s="35"/>
      <c r="EF115" s="35"/>
      <c r="EL115" s="35"/>
      <c r="EM115" s="35"/>
      <c r="EN115" s="35"/>
      <c r="ET115" s="35"/>
      <c r="EU115" s="35"/>
      <c r="EV115" s="35"/>
    </row>
    <row r="116" spans="1:152" s="29" customFormat="1" ht="13.5" x14ac:dyDescent="0.3">
      <c r="A116" s="29">
        <f>DEGREES(A115)</f>
        <v>165.65609868367832</v>
      </c>
      <c r="B116" s="34">
        <f xml:space="preserve"> A116 - INT( A116 / 360 ) * 360</f>
        <v>165.65609868367832</v>
      </c>
      <c r="C116" s="29">
        <f>DEGREES(C115)</f>
        <v>1.4700767623897091</v>
      </c>
      <c r="N116" s="35">
        <v>2.1617000000000001E-7</v>
      </c>
      <c r="O116" s="35">
        <v>6.0169694002399998</v>
      </c>
      <c r="P116" s="35">
        <v>1063.3140834523001</v>
      </c>
      <c r="Q116" s="29">
        <f t="shared" si="92"/>
        <v>-5.8646082890759251E-8</v>
      </c>
      <c r="R116" s="29">
        <f t="shared" si="93"/>
        <v>-5.8661837307860289E-8</v>
      </c>
      <c r="S116" s="29">
        <f t="shared" si="94"/>
        <v>-5.866183734288888E-8</v>
      </c>
      <c r="T116" s="29">
        <f t="shared" si="95"/>
        <v>-5.866183734288888E-8</v>
      </c>
      <c r="V116" s="35">
        <v>3.2899999999999997E-8</v>
      </c>
      <c r="W116" s="35">
        <v>5.8908168214999996</v>
      </c>
      <c r="X116" s="35">
        <v>1802.3719907218001</v>
      </c>
      <c r="Y116" s="29">
        <f t="shared" si="96"/>
        <v>-2.7018430672976506E-8</v>
      </c>
      <c r="Z116" s="29">
        <f t="shared" si="97"/>
        <v>-2.7020839924950869E-8</v>
      </c>
      <c r="AA116" s="29">
        <f t="shared" si="98"/>
        <v>-2.7020839930307144E-8</v>
      </c>
      <c r="AB116" s="29">
        <f t="shared" si="99"/>
        <v>-2.7020839930307144E-8</v>
      </c>
      <c r="AD116" s="35">
        <v>6.4400000000000001E-9</v>
      </c>
      <c r="AE116" s="35">
        <v>4.6838564089399997</v>
      </c>
      <c r="AF116" s="35">
        <v>611.4430983108</v>
      </c>
      <c r="AG116" s="29">
        <f t="shared" si="136"/>
        <v>-2.9606220817381271E-9</v>
      </c>
      <c r="AH116" s="29">
        <f t="shared" si="137"/>
        <v>-2.9603730577842646E-9</v>
      </c>
      <c r="AI116" s="29">
        <f t="shared" si="138"/>
        <v>-2.9603730572305556E-9</v>
      </c>
      <c r="AJ116" s="29">
        <f t="shared" si="139"/>
        <v>-2.9603730572305556E-9</v>
      </c>
      <c r="AL116" s="35"/>
      <c r="AM116" s="35"/>
      <c r="AN116" s="35"/>
      <c r="AT116" s="35"/>
      <c r="AU116" s="35"/>
      <c r="AV116" s="35"/>
      <c r="BB116" s="35"/>
      <c r="BC116" s="35"/>
      <c r="BD116" s="35"/>
      <c r="BJ116" s="35">
        <v>7.61E-9</v>
      </c>
      <c r="BK116" s="35">
        <v>1.38163787157</v>
      </c>
      <c r="BL116" s="35">
        <v>532.61172640140001</v>
      </c>
      <c r="BM116" s="29">
        <f t="shared" si="108"/>
        <v>-6.248470875097302E-9</v>
      </c>
      <c r="BN116" s="29">
        <f t="shared" si="109"/>
        <v>-6.2486356234517589E-9</v>
      </c>
      <c r="BO116" s="29">
        <f t="shared" si="110"/>
        <v>-6.2486356238180552E-9</v>
      </c>
      <c r="BP116" s="29">
        <f t="shared" si="111"/>
        <v>-6.2486356238180552E-9</v>
      </c>
      <c r="BR116" s="35">
        <v>1.7599999999999999E-9</v>
      </c>
      <c r="BS116" s="35">
        <v>5.6433138432299996</v>
      </c>
      <c r="BT116" s="35">
        <v>963.4027029714</v>
      </c>
      <c r="BU116" s="29">
        <f t="shared" si="144"/>
        <v>-1.3457266647608044E-9</v>
      </c>
      <c r="BV116" s="29">
        <f t="shared" si="145"/>
        <v>-1.3456488428797063E-9</v>
      </c>
      <c r="BW116" s="29">
        <f t="shared" si="146"/>
        <v>-1.345648842706664E-9</v>
      </c>
      <c r="BX116" s="29">
        <f t="shared" si="147"/>
        <v>-1.345648842706664E-9</v>
      </c>
      <c r="BZ116" s="35"/>
      <c r="CA116" s="35"/>
      <c r="CB116" s="35"/>
      <c r="CH116" s="35"/>
      <c r="CI116" s="35"/>
      <c r="CJ116" s="35"/>
      <c r="CP116" s="35"/>
      <c r="CQ116" s="35"/>
      <c r="CR116" s="35"/>
      <c r="CX116" s="35"/>
      <c r="CY116" s="35"/>
      <c r="CZ116" s="35"/>
      <c r="DF116" s="35">
        <v>3.9294999999999998E-7</v>
      </c>
      <c r="DG116" s="35">
        <v>4.7080048906699998</v>
      </c>
      <c r="DH116" s="35">
        <v>569.04784100979998</v>
      </c>
      <c r="DI116" s="29">
        <f t="shared" si="120"/>
        <v>7.295627607842153E-8</v>
      </c>
      <c r="DJ116" s="29">
        <f t="shared" si="121"/>
        <v>7.2971922614727023E-8</v>
      </c>
      <c r="DK116" s="29">
        <f t="shared" si="122"/>
        <v>7.2971922649516135E-8</v>
      </c>
      <c r="DL116" s="29">
        <f t="shared" si="123"/>
        <v>7.2971922649516135E-8</v>
      </c>
      <c r="DN116" s="35">
        <v>7.3049999999999996E-8</v>
      </c>
      <c r="DO116" s="35">
        <v>3.0206212773400001</v>
      </c>
      <c r="DP116" s="35">
        <v>416.30325013750002</v>
      </c>
      <c r="DQ116" s="29">
        <f t="shared" si="124"/>
        <v>-6.8434012060940652E-8</v>
      </c>
      <c r="DR116" s="29">
        <f t="shared" si="125"/>
        <v>-6.8434769642967662E-8</v>
      </c>
      <c r="DS116" s="29">
        <f t="shared" si="126"/>
        <v>-6.8434769644652079E-8</v>
      </c>
      <c r="DT116" s="29">
        <f t="shared" si="127"/>
        <v>-6.8434769644652079E-8</v>
      </c>
      <c r="DV116" s="35">
        <v>1.8679999999999999E-8</v>
      </c>
      <c r="DW116" s="35">
        <v>1.1248772946900001</v>
      </c>
      <c r="DX116" s="35">
        <v>618.55664531160005</v>
      </c>
      <c r="DY116" s="29">
        <f t="shared" si="148"/>
        <v>3.2677044420688607E-9</v>
      </c>
      <c r="DZ116" s="29">
        <f t="shared" si="149"/>
        <v>3.2668943013209291E-9</v>
      </c>
      <c r="EA116" s="29">
        <f t="shared" si="150"/>
        <v>3.2668942995196159E-9</v>
      </c>
      <c r="EB116" s="29">
        <f t="shared" si="151"/>
        <v>3.2668942995196159E-9</v>
      </c>
      <c r="ED116" s="35"/>
      <c r="EE116" s="35"/>
      <c r="EF116" s="35"/>
      <c r="EL116" s="35"/>
      <c r="EM116" s="35"/>
      <c r="EN116" s="35"/>
      <c r="ET116" s="35"/>
      <c r="EU116" s="35"/>
      <c r="EV116" s="35"/>
    </row>
    <row r="117" spans="1:152" s="29" customFormat="1" ht="13.5" x14ac:dyDescent="0.3">
      <c r="N117" s="35">
        <v>2.0155E-7</v>
      </c>
      <c r="O117" s="35">
        <v>5.59582008789</v>
      </c>
      <c r="P117" s="35">
        <v>527.24328453980002</v>
      </c>
      <c r="Q117" s="29">
        <f t="shared" si="92"/>
        <v>-4.4505502266504608E-9</v>
      </c>
      <c r="R117" s="29">
        <f t="shared" si="93"/>
        <v>-4.4429846990967582E-9</v>
      </c>
      <c r="S117" s="29">
        <f t="shared" si="94"/>
        <v>-4.4429846822751165E-9</v>
      </c>
      <c r="T117" s="29">
        <f t="shared" si="95"/>
        <v>-4.4429846822751165E-9</v>
      </c>
      <c r="V117" s="35">
        <v>2.578E-8</v>
      </c>
      <c r="W117" s="35">
        <v>3.6039036797900001</v>
      </c>
      <c r="X117" s="35">
        <v>750.10360753340001</v>
      </c>
      <c r="Y117" s="29">
        <f t="shared" si="96"/>
        <v>-2.5699504313712594E-8</v>
      </c>
      <c r="Z117" s="29">
        <f t="shared" si="97"/>
        <v>-2.5699613013666408E-8</v>
      </c>
      <c r="AA117" s="29">
        <f t="shared" si="98"/>
        <v>-2.5699613013908014E-8</v>
      </c>
      <c r="AB117" s="29">
        <f t="shared" si="99"/>
        <v>-2.5699613013908014E-8</v>
      </c>
      <c r="AD117" s="35">
        <v>7.5200000000000005E-9</v>
      </c>
      <c r="AE117" s="35">
        <v>3.0349713889399998</v>
      </c>
      <c r="AF117" s="35">
        <v>2221.8566345969998</v>
      </c>
      <c r="AG117" s="29">
        <f t="shared" si="136"/>
        <v>1.1072187575922758E-9</v>
      </c>
      <c r="AH117" s="29">
        <f t="shared" si="137"/>
        <v>1.1083956062560012E-9</v>
      </c>
      <c r="AI117" s="29">
        <f t="shared" si="138"/>
        <v>1.1083956088726189E-9</v>
      </c>
      <c r="AJ117" s="29">
        <f t="shared" si="139"/>
        <v>1.1083956088726189E-9</v>
      </c>
      <c r="AL117" s="35"/>
      <c r="AM117" s="35"/>
      <c r="AN117" s="35"/>
      <c r="AT117" s="35"/>
      <c r="AU117" s="35"/>
      <c r="AV117" s="35"/>
      <c r="BB117" s="35"/>
      <c r="BC117" s="35"/>
      <c r="BD117" s="35"/>
      <c r="BJ117" s="35">
        <v>7.2600000000000002E-9</v>
      </c>
      <c r="BK117" s="35">
        <v>3.9833796439500002</v>
      </c>
      <c r="BL117" s="35">
        <v>2317.8358618148</v>
      </c>
      <c r="BM117" s="29">
        <f t="shared" si="108"/>
        <v>-5.1164999628588815E-9</v>
      </c>
      <c r="BN117" s="29">
        <f t="shared" si="109"/>
        <v>-5.1173500409531243E-9</v>
      </c>
      <c r="BO117" s="29">
        <f t="shared" si="110"/>
        <v>-5.1173500428430732E-9</v>
      </c>
      <c r="BP117" s="29">
        <f t="shared" si="111"/>
        <v>-5.1173500428430732E-9</v>
      </c>
      <c r="BR117" s="35">
        <v>1.8400000000000001E-9</v>
      </c>
      <c r="BS117" s="35">
        <v>4.4885035662900004</v>
      </c>
      <c r="BT117" s="35">
        <v>604.47256366190004</v>
      </c>
      <c r="BU117" s="29">
        <f t="shared" si="144"/>
        <v>-3.0969367302001672E-10</v>
      </c>
      <c r="BV117" s="29">
        <f t="shared" si="145"/>
        <v>-3.0961559896259268E-10</v>
      </c>
      <c r="BW117" s="29">
        <f t="shared" si="146"/>
        <v>-3.0961559878899715E-10</v>
      </c>
      <c r="BX117" s="29">
        <f t="shared" si="147"/>
        <v>-3.0961559878899715E-10</v>
      </c>
      <c r="BZ117" s="35"/>
      <c r="CA117" s="35"/>
      <c r="CB117" s="35"/>
      <c r="CH117" s="35"/>
      <c r="CI117" s="35"/>
      <c r="CJ117" s="35"/>
      <c r="CP117" s="35"/>
      <c r="CQ117" s="35"/>
      <c r="CR117" s="35"/>
      <c r="CX117" s="35"/>
      <c r="CY117" s="35"/>
      <c r="CZ117" s="35"/>
      <c r="DF117" s="35">
        <v>3.9700000000000002E-7</v>
      </c>
      <c r="DG117" s="35">
        <v>2.4616387881400001</v>
      </c>
      <c r="DH117" s="35">
        <v>355.74874557179999</v>
      </c>
      <c r="DI117" s="29">
        <f t="shared" si="120"/>
        <v>-1.4935120991828392E-7</v>
      </c>
      <c r="DJ117" s="29">
        <f t="shared" si="121"/>
        <v>-1.4934189131646053E-7</v>
      </c>
      <c r="DK117" s="29">
        <f t="shared" si="122"/>
        <v>-1.4934189129574075E-7</v>
      </c>
      <c r="DL117" s="29">
        <f t="shared" si="123"/>
        <v>-1.4934189129574075E-7</v>
      </c>
      <c r="DN117" s="35">
        <v>6.5979999999999999E-8</v>
      </c>
      <c r="DO117" s="35">
        <v>5.5534800573099998</v>
      </c>
      <c r="DP117" s="35">
        <v>1781.0313497193999</v>
      </c>
      <c r="DQ117" s="29">
        <f t="shared" si="124"/>
        <v>-6.5785946364908034E-8</v>
      </c>
      <c r="DR117" s="29">
        <f t="shared" si="125"/>
        <v>-6.5785304500515045E-8</v>
      </c>
      <c r="DS117" s="29">
        <f t="shared" si="126"/>
        <v>-6.5785304499086722E-8</v>
      </c>
      <c r="DT117" s="29">
        <f t="shared" si="127"/>
        <v>-6.5785304499086722E-8</v>
      </c>
      <c r="DV117" s="35">
        <v>1.885E-8</v>
      </c>
      <c r="DW117" s="35">
        <v>2.7877593056399999</v>
      </c>
      <c r="DX117" s="35">
        <v>1802.3719907218001</v>
      </c>
      <c r="DY117" s="29">
        <f t="shared" si="148"/>
        <v>1.5054299174525011E-8</v>
      </c>
      <c r="DZ117" s="29">
        <f t="shared" si="149"/>
        <v>1.5055755075706022E-8</v>
      </c>
      <c r="EA117" s="29">
        <f t="shared" si="150"/>
        <v>1.5055755078942823E-8</v>
      </c>
      <c r="EB117" s="29">
        <f t="shared" si="151"/>
        <v>1.5055755078942823E-8</v>
      </c>
      <c r="ED117" s="35"/>
      <c r="EE117" s="35"/>
      <c r="EF117" s="35"/>
      <c r="EL117" s="35"/>
      <c r="EM117" s="35"/>
      <c r="EN117" s="35"/>
      <c r="ET117" s="35"/>
      <c r="EU117" s="35"/>
      <c r="EV117" s="35"/>
    </row>
    <row r="118" spans="1:152" s="29" customFormat="1" ht="13.5" x14ac:dyDescent="0.3">
      <c r="A118" s="41" t="s">
        <v>26</v>
      </c>
      <c r="B118" s="42" t="s">
        <v>79</v>
      </c>
      <c r="C118" s="41" t="s">
        <v>26</v>
      </c>
      <c r="D118" s="41" t="s">
        <v>26</v>
      </c>
      <c r="E118" s="41" t="s">
        <v>26</v>
      </c>
      <c r="F118" s="41" t="s">
        <v>26</v>
      </c>
      <c r="N118" s="35">
        <v>2.3732000000000001E-7</v>
      </c>
      <c r="O118" s="35">
        <v>2.5276603192099998</v>
      </c>
      <c r="P118" s="35">
        <v>494.26624244250002</v>
      </c>
      <c r="Q118" s="29">
        <f t="shared" si="92"/>
        <v>-1.0110400125290533E-7</v>
      </c>
      <c r="R118" s="29">
        <f t="shared" si="93"/>
        <v>-1.0111155831642328E-7</v>
      </c>
      <c r="S118" s="29">
        <f t="shared" si="94"/>
        <v>-1.0111155833322574E-7</v>
      </c>
      <c r="T118" s="29">
        <f t="shared" si="95"/>
        <v>-1.0111155833322574E-7</v>
      </c>
      <c r="V118" s="35">
        <v>2.6610000000000001E-8</v>
      </c>
      <c r="W118" s="35">
        <v>0.35249312658999998</v>
      </c>
      <c r="X118" s="35">
        <v>1898.3512179396</v>
      </c>
      <c r="Y118" s="29">
        <f t="shared" si="96"/>
        <v>2.5905548060188525E-8</v>
      </c>
      <c r="Z118" s="29">
        <f t="shared" si="97"/>
        <v>2.5904725585969804E-8</v>
      </c>
      <c r="AA118" s="29">
        <f t="shared" si="98"/>
        <v>2.590472558414054E-8</v>
      </c>
      <c r="AB118" s="29">
        <f t="shared" si="99"/>
        <v>2.590472558414054E-8</v>
      </c>
      <c r="AD118" s="35">
        <v>6.41E-9</v>
      </c>
      <c r="AE118" s="35">
        <v>1.86274530783</v>
      </c>
      <c r="AF118" s="35">
        <v>636.71589257630001</v>
      </c>
      <c r="AG118" s="29">
        <f t="shared" si="136"/>
        <v>5.9942244758478508E-9</v>
      </c>
      <c r="AH118" s="29">
        <f t="shared" si="137"/>
        <v>5.9941214996079929E-9</v>
      </c>
      <c r="AI118" s="29">
        <f t="shared" si="138"/>
        <v>5.9941214993790145E-9</v>
      </c>
      <c r="AJ118" s="29">
        <f t="shared" si="139"/>
        <v>5.9941214993790145E-9</v>
      </c>
      <c r="AL118" s="35"/>
      <c r="AM118" s="35"/>
      <c r="AN118" s="35"/>
      <c r="AT118" s="35"/>
      <c r="AU118" s="35"/>
      <c r="AV118" s="35"/>
      <c r="BB118" s="35"/>
      <c r="BC118" s="35"/>
      <c r="BD118" s="35"/>
      <c r="BJ118" s="35">
        <v>8.6200000000000004E-9</v>
      </c>
      <c r="BK118" s="35">
        <v>0.87975657413999997</v>
      </c>
      <c r="BL118" s="35">
        <v>490.3340891794</v>
      </c>
      <c r="BM118" s="29">
        <f t="shared" si="108"/>
        <v>-7.2052662609748003E-9</v>
      </c>
      <c r="BN118" s="29">
        <f t="shared" si="109"/>
        <v>-7.205101039084737E-9</v>
      </c>
      <c r="BO118" s="29">
        <f t="shared" si="110"/>
        <v>-7.2051010387173638E-9</v>
      </c>
      <c r="BP118" s="29">
        <f t="shared" si="111"/>
        <v>-7.2051010387173638E-9</v>
      </c>
      <c r="BR118" s="35">
        <v>1.33E-9</v>
      </c>
      <c r="BS118" s="35">
        <v>5.4502636612500002</v>
      </c>
      <c r="BT118" s="35">
        <v>2641.3412784722</v>
      </c>
      <c r="BU118" s="29">
        <f t="shared" si="144"/>
        <v>-4.4859200115015707E-10</v>
      </c>
      <c r="BV118" s="29">
        <f t="shared" si="145"/>
        <v>-4.4882749936938823E-10</v>
      </c>
      <c r="BW118" s="29">
        <f t="shared" si="146"/>
        <v>-4.4882749989298927E-10</v>
      </c>
      <c r="BX118" s="29">
        <f t="shared" si="147"/>
        <v>-4.4882749989298927E-10</v>
      </c>
      <c r="BZ118" s="35"/>
      <c r="CA118" s="35"/>
      <c r="CB118" s="35"/>
      <c r="CH118" s="35"/>
      <c r="CI118" s="35"/>
      <c r="CJ118" s="35"/>
      <c r="CP118" s="35"/>
      <c r="CQ118" s="35"/>
      <c r="CR118" s="35"/>
      <c r="CX118" s="35"/>
      <c r="CY118" s="35"/>
      <c r="CZ118" s="35"/>
      <c r="DF118" s="35">
        <v>3.1526999999999999E-7</v>
      </c>
      <c r="DG118" s="35">
        <v>6.1928407086300004</v>
      </c>
      <c r="DH118" s="35">
        <v>3.1813937377000001</v>
      </c>
      <c r="DI118" s="29">
        <f t="shared" si="120"/>
        <v>3.1503427356822625E-7</v>
      </c>
      <c r="DJ118" s="29">
        <f t="shared" si="121"/>
        <v>3.1503427080670085E-7</v>
      </c>
      <c r="DK118" s="29">
        <f t="shared" si="122"/>
        <v>3.1503427080669471E-7</v>
      </c>
      <c r="DL118" s="29">
        <f t="shared" si="123"/>
        <v>3.1503427080669471E-7</v>
      </c>
      <c r="DN118" s="35">
        <v>5.1329999999999997E-8</v>
      </c>
      <c r="DO118" s="35">
        <v>6.2164691797999998</v>
      </c>
      <c r="DP118" s="35">
        <v>963.4027029714</v>
      </c>
      <c r="DQ118" s="29">
        <f t="shared" si="124"/>
        <v>-5.0915346418039533E-8</v>
      </c>
      <c r="DR118" s="29">
        <f t="shared" si="125"/>
        <v>-5.0914899590525828E-8</v>
      </c>
      <c r="DS118" s="29">
        <f t="shared" si="126"/>
        <v>-5.0914899589532053E-8</v>
      </c>
      <c r="DT118" s="29">
        <f t="shared" si="127"/>
        <v>-5.0914899589532053E-8</v>
      </c>
      <c r="DV118" s="35">
        <v>1.445E-8</v>
      </c>
      <c r="DW118" s="35">
        <v>8.3080503050000004E-2</v>
      </c>
      <c r="DX118" s="35">
        <v>1382.8873468465999</v>
      </c>
      <c r="DY118" s="29">
        <f t="shared" si="148"/>
        <v>-1.2298970141671359E-8</v>
      </c>
      <c r="DZ118" s="29">
        <f t="shared" si="149"/>
        <v>-1.229971707177836E-8</v>
      </c>
      <c r="EA118" s="29">
        <f t="shared" si="150"/>
        <v>-1.2299717073438994E-8</v>
      </c>
      <c r="EB118" s="29">
        <f t="shared" si="151"/>
        <v>-1.2299717073438994E-8</v>
      </c>
      <c r="ED118" s="35"/>
      <c r="EE118" s="35"/>
      <c r="EF118" s="35"/>
      <c r="EL118" s="35"/>
      <c r="EM118" s="35"/>
      <c r="EN118" s="35"/>
      <c r="ET118" s="35"/>
      <c r="EU118" s="35"/>
      <c r="EV118" s="35"/>
    </row>
    <row r="119" spans="1:152" s="29" customFormat="1" ht="13.5" x14ac:dyDescent="0.3">
      <c r="N119" s="35">
        <v>2.0188999999999999E-7</v>
      </c>
      <c r="O119" s="35">
        <v>1.0156022768099999</v>
      </c>
      <c r="P119" s="35">
        <v>628.85158605009997</v>
      </c>
      <c r="Q119" s="29">
        <f t="shared" si="92"/>
        <v>4.676706849235539E-8</v>
      </c>
      <c r="R119" s="29">
        <f t="shared" si="93"/>
        <v>4.675827340886081E-8</v>
      </c>
      <c r="S119" s="29">
        <f t="shared" si="94"/>
        <v>4.6758273389305175E-8</v>
      </c>
      <c r="T119" s="29">
        <f t="shared" si="95"/>
        <v>4.6758273389305175E-8</v>
      </c>
      <c r="V119" s="35">
        <v>2.4859999999999999E-8</v>
      </c>
      <c r="W119" s="35">
        <v>5.28950877719</v>
      </c>
      <c r="X119" s="35">
        <v>1891.2376709388</v>
      </c>
      <c r="Y119" s="29">
        <f t="shared" si="96"/>
        <v>-3.013615494489317E-9</v>
      </c>
      <c r="Z119" s="29">
        <f t="shared" si="97"/>
        <v>-3.0169388749360988E-9</v>
      </c>
      <c r="AA119" s="29">
        <f t="shared" si="98"/>
        <v>-3.0169388823254319E-9</v>
      </c>
      <c r="AB119" s="29">
        <f t="shared" si="99"/>
        <v>-3.0169388823254319E-9</v>
      </c>
      <c r="AD119" s="35">
        <v>6.1399999999999999E-9</v>
      </c>
      <c r="AE119" s="35">
        <v>3.0767735667</v>
      </c>
      <c r="AF119" s="35">
        <v>380.12776796000003</v>
      </c>
      <c r="AG119" s="29">
        <f t="shared" si="136"/>
        <v>-6.0472774290344872E-9</v>
      </c>
      <c r="AH119" s="29">
        <f t="shared" si="137"/>
        <v>-6.0472486510616426E-9</v>
      </c>
      <c r="AI119" s="29">
        <f t="shared" si="138"/>
        <v>-6.0472486509976503E-9</v>
      </c>
      <c r="AJ119" s="29">
        <f t="shared" si="139"/>
        <v>-6.0472486509976503E-9</v>
      </c>
      <c r="AL119" s="35"/>
      <c r="AM119" s="35"/>
      <c r="AN119" s="35"/>
      <c r="AT119" s="35"/>
      <c r="AU119" s="35"/>
      <c r="AV119" s="35"/>
      <c r="BB119" s="35"/>
      <c r="BC119" s="35"/>
      <c r="BD119" s="35"/>
      <c r="BJ119" s="35">
        <v>8.6800000000000006E-9</v>
      </c>
      <c r="BK119" s="35">
        <v>3.44331872364</v>
      </c>
      <c r="BL119" s="35">
        <v>569.04784100979998</v>
      </c>
      <c r="BM119" s="29">
        <f t="shared" si="108"/>
        <v>8.6182384897167269E-9</v>
      </c>
      <c r="BN119" s="29">
        <f t="shared" si="109"/>
        <v>8.6182803677601508E-9</v>
      </c>
      <c r="BO119" s="29">
        <f t="shared" si="110"/>
        <v>8.6182803678532483E-9</v>
      </c>
      <c r="BP119" s="29">
        <f t="shared" si="111"/>
        <v>8.6182803678532483E-9</v>
      </c>
      <c r="BR119" s="35">
        <v>1.43E-9</v>
      </c>
      <c r="BS119" s="35">
        <v>2.21577268292</v>
      </c>
      <c r="BT119" s="35">
        <v>1439.5096981491999</v>
      </c>
      <c r="BU119" s="29">
        <f t="shared" si="144"/>
        <v>1.2791908757484492E-9</v>
      </c>
      <c r="BV119" s="29">
        <f t="shared" si="145"/>
        <v>1.2792563928596637E-9</v>
      </c>
      <c r="BW119" s="29">
        <f t="shared" si="146"/>
        <v>1.2792563930053217E-9</v>
      </c>
      <c r="BX119" s="29">
        <f t="shared" si="147"/>
        <v>1.2792563930053217E-9</v>
      </c>
      <c r="BZ119" s="35"/>
      <c r="CA119" s="35"/>
      <c r="CB119" s="35"/>
      <c r="CH119" s="35"/>
      <c r="CI119" s="35"/>
      <c r="CJ119" s="35"/>
      <c r="CP119" s="35"/>
      <c r="CQ119" s="35"/>
      <c r="CR119" s="35"/>
      <c r="CX119" s="35"/>
      <c r="CY119" s="35"/>
      <c r="CZ119" s="35"/>
      <c r="DF119" s="35">
        <v>2.8398999999999999E-7</v>
      </c>
      <c r="DG119" s="35">
        <v>2.4845666606700001</v>
      </c>
      <c r="DH119" s="35">
        <v>519.39602435610004</v>
      </c>
      <c r="DI119" s="29">
        <f t="shared" si="120"/>
        <v>-2.1288275797439665E-8</v>
      </c>
      <c r="DJ119" s="29">
        <f t="shared" si="121"/>
        <v>-2.1298750181964608E-8</v>
      </c>
      <c r="DK119" s="29">
        <f t="shared" si="122"/>
        <v>-2.1298750205253666E-8</v>
      </c>
      <c r="DL119" s="29">
        <f t="shared" si="123"/>
        <v>-2.1298750205253666E-8</v>
      </c>
      <c r="DN119" s="35">
        <v>5.8759999999999998E-8</v>
      </c>
      <c r="DO119" s="35">
        <v>4.2315307745300004</v>
      </c>
      <c r="DP119" s="35">
        <v>539.98590583309999</v>
      </c>
      <c r="DQ119" s="29">
        <f t="shared" si="124"/>
        <v>5.3273938754960226E-8</v>
      </c>
      <c r="DR119" s="29">
        <f t="shared" si="125"/>
        <v>5.3274892035425198E-8</v>
      </c>
      <c r="DS119" s="29">
        <f t="shared" si="126"/>
        <v>5.32748920375447E-8</v>
      </c>
      <c r="DT119" s="29">
        <f t="shared" si="127"/>
        <v>5.32748920375447E-8</v>
      </c>
      <c r="DV119" s="35">
        <v>1.7970000000000001E-8</v>
      </c>
      <c r="DW119" s="35">
        <v>3.0077682270600001</v>
      </c>
      <c r="DX119" s="35">
        <v>2648.4548254729998</v>
      </c>
      <c r="DY119" s="29">
        <f t="shared" si="148"/>
        <v>-8.1479930462825162E-9</v>
      </c>
      <c r="DZ119" s="29">
        <f t="shared" si="149"/>
        <v>-8.1449721591122561E-9</v>
      </c>
      <c r="EA119" s="29">
        <f t="shared" si="150"/>
        <v>-8.1449721523950863E-9</v>
      </c>
      <c r="EB119" s="29">
        <f t="shared" si="151"/>
        <v>-8.1449721523950863E-9</v>
      </c>
      <c r="ED119" s="35"/>
      <c r="EE119" s="35"/>
      <c r="EF119" s="35"/>
      <c r="EL119" s="35"/>
      <c r="EM119" s="35"/>
      <c r="EN119" s="35"/>
      <c r="ET119" s="35"/>
      <c r="EU119" s="35"/>
      <c r="EV119" s="35"/>
    </row>
    <row r="120" spans="1:152" s="29" customFormat="1" ht="13.5" x14ac:dyDescent="0.3">
      <c r="A120" s="29" t="s">
        <v>130</v>
      </c>
      <c r="B120" s="29" t="s">
        <v>131</v>
      </c>
      <c r="N120" s="35">
        <v>1.5993999999999999E-7</v>
      </c>
      <c r="O120" s="35">
        <v>5.0900353065299999</v>
      </c>
      <c r="P120" s="35">
        <v>529.73914920439995</v>
      </c>
      <c r="Q120" s="29">
        <f t="shared" si="92"/>
        <v>6.8582236405379745E-8</v>
      </c>
      <c r="R120" s="29">
        <f t="shared" si="93"/>
        <v>6.8587687029432894E-8</v>
      </c>
      <c r="S120" s="29">
        <f t="shared" si="94"/>
        <v>6.8587687041551911E-8</v>
      </c>
      <c r="T120" s="29">
        <f t="shared" si="95"/>
        <v>6.8587687041551911E-8</v>
      </c>
      <c r="V120" s="35">
        <v>2.936E-8</v>
      </c>
      <c r="W120" s="35">
        <v>1.0905202945000001</v>
      </c>
      <c r="X120" s="35">
        <v>1464.6394800628</v>
      </c>
      <c r="Y120" s="29">
        <f t="shared" si="96"/>
        <v>2.8420200035383812E-8</v>
      </c>
      <c r="Z120" s="29">
        <f t="shared" si="97"/>
        <v>2.8419431300847574E-8</v>
      </c>
      <c r="AA120" s="29">
        <f t="shared" si="98"/>
        <v>2.8419431299137996E-8</v>
      </c>
      <c r="AB120" s="29">
        <f t="shared" si="99"/>
        <v>2.8419431299137996E-8</v>
      </c>
      <c r="AD120" s="35">
        <v>6.3499999999999998E-9</v>
      </c>
      <c r="AE120" s="35">
        <v>4.5391668468899997</v>
      </c>
      <c r="AF120" s="35">
        <v>9676.4810341156008</v>
      </c>
      <c r="AG120" s="29">
        <f t="shared" si="136"/>
        <v>-5.610027388811211E-10</v>
      </c>
      <c r="AH120" s="29">
        <f t="shared" si="137"/>
        <v>-5.6536114236188614E-10</v>
      </c>
      <c r="AI120" s="29">
        <f t="shared" si="138"/>
        <v>-5.6536115205226866E-10</v>
      </c>
      <c r="AJ120" s="29">
        <f t="shared" si="139"/>
        <v>-5.6536115205226866E-10</v>
      </c>
      <c r="AL120" s="35"/>
      <c r="AM120" s="35"/>
      <c r="AN120" s="35"/>
      <c r="AT120" s="35"/>
      <c r="AU120" s="35"/>
      <c r="AV120" s="35"/>
      <c r="BB120" s="35"/>
      <c r="BC120" s="35"/>
      <c r="BD120" s="35"/>
      <c r="BJ120" s="35">
        <v>7.1099999999999996E-9</v>
      </c>
      <c r="BK120" s="35">
        <v>4.11107052823</v>
      </c>
      <c r="BL120" s="35">
        <v>2751.5475996916002</v>
      </c>
      <c r="BM120" s="29">
        <f t="shared" si="108"/>
        <v>7.5742908321727089E-10</v>
      </c>
      <c r="BN120" s="29">
        <f t="shared" si="109"/>
        <v>7.5604384696162622E-10</v>
      </c>
      <c r="BO120" s="29">
        <f t="shared" si="110"/>
        <v>7.5604384388158003E-10</v>
      </c>
      <c r="BP120" s="29">
        <f t="shared" si="111"/>
        <v>7.5604384388158003E-10</v>
      </c>
      <c r="BR120" s="35">
        <v>1.3000000000000001E-9</v>
      </c>
      <c r="BS120" s="35">
        <v>4.88155705493</v>
      </c>
      <c r="BT120" s="35">
        <v>2531.1349572528002</v>
      </c>
      <c r="BU120" s="29">
        <f t="shared" si="144"/>
        <v>-5.5241863564389679E-10</v>
      </c>
      <c r="BV120" s="29">
        <f t="shared" si="145"/>
        <v>-5.5220651469510245E-10</v>
      </c>
      <c r="BW120" s="29">
        <f t="shared" si="146"/>
        <v>-5.5220651422344365E-10</v>
      </c>
      <c r="BX120" s="29">
        <f t="shared" si="147"/>
        <v>-5.5220651422344365E-10</v>
      </c>
      <c r="BZ120" s="35"/>
      <c r="CA120" s="35"/>
      <c r="CB120" s="35"/>
      <c r="CH120" s="35"/>
      <c r="CI120" s="35"/>
      <c r="CJ120" s="35"/>
      <c r="CP120" s="35"/>
      <c r="CQ120" s="35"/>
      <c r="CR120" s="35"/>
      <c r="CX120" s="35"/>
      <c r="CY120" s="35"/>
      <c r="CZ120" s="35"/>
      <c r="DF120" s="35">
        <v>3.2431999999999998E-7</v>
      </c>
      <c r="DG120" s="35">
        <v>2.7328175027500001</v>
      </c>
      <c r="DH120" s="35">
        <v>604.47256366190004</v>
      </c>
      <c r="DI120" s="29">
        <f t="shared" si="120"/>
        <v>3.2427965758789837E-7</v>
      </c>
      <c r="DJ120" s="29">
        <f t="shared" si="121"/>
        <v>3.242794370977843E-7</v>
      </c>
      <c r="DK120" s="29">
        <f t="shared" si="122"/>
        <v>3.2427943709729339E-7</v>
      </c>
      <c r="DL120" s="29">
        <f t="shared" si="123"/>
        <v>3.2427943709729339E-7</v>
      </c>
      <c r="DN120" s="35">
        <v>5.1189999999999997E-8</v>
      </c>
      <c r="DO120" s="35">
        <v>6.9428321710000004E-2</v>
      </c>
      <c r="DP120" s="35">
        <v>1063.3140834523001</v>
      </c>
      <c r="DQ120" s="29">
        <f t="shared" si="124"/>
        <v>3.1157908906465695E-9</v>
      </c>
      <c r="DR120" s="29">
        <f t="shared" si="125"/>
        <v>3.1119219434877691E-9</v>
      </c>
      <c r="DS120" s="29">
        <f t="shared" si="126"/>
        <v>3.1119219348853836E-9</v>
      </c>
      <c r="DT120" s="29">
        <f t="shared" si="127"/>
        <v>3.1119219348853836E-9</v>
      </c>
      <c r="DV120" s="35">
        <v>1.4219999999999999E-8</v>
      </c>
      <c r="DW120" s="35">
        <v>0.17649746278</v>
      </c>
      <c r="DX120" s="35">
        <v>2420.9286360333999</v>
      </c>
      <c r="DY120" s="29">
        <f t="shared" si="148"/>
        <v>-3.2011055822449753E-9</v>
      </c>
      <c r="DZ120" s="29">
        <f t="shared" si="149"/>
        <v>-3.1987169538747859E-9</v>
      </c>
      <c r="EA120" s="29">
        <f t="shared" si="150"/>
        <v>-3.1987169485636221E-9</v>
      </c>
      <c r="EB120" s="29">
        <f t="shared" si="151"/>
        <v>-3.1987169485636221E-9</v>
      </c>
      <c r="ED120" s="35"/>
      <c r="EE120" s="35"/>
      <c r="EF120" s="35"/>
      <c r="EL120" s="35"/>
      <c r="EM120" s="35"/>
      <c r="EN120" s="35"/>
      <c r="ET120" s="35"/>
      <c r="EU120" s="35"/>
      <c r="EV120" s="35"/>
    </row>
    <row r="121" spans="1:152" s="29" customFormat="1" ht="13.5" x14ac:dyDescent="0.3">
      <c r="A121" s="29">
        <f xml:space="preserve"> 0.0000993650849745 * ( e * COS(p-A115) - COS(A17-A115) ) / COS(C115)</f>
        <v>9.1626794769960937E-5</v>
      </c>
      <c r="B121" s="29">
        <f>0.0000993650849745 * SIN(C115) * ( e*SIN(p-A115) - SIN(A17-A115) )</f>
        <v>9.9597560812443264E-7</v>
      </c>
      <c r="N121" s="35">
        <v>1.6133999999999999E-7</v>
      </c>
      <c r="O121" s="35">
        <v>5.2709503730199998</v>
      </c>
      <c r="P121" s="35">
        <v>142.44965013379999</v>
      </c>
      <c r="Q121" s="29">
        <f t="shared" si="92"/>
        <v>4.2937871148293875E-8</v>
      </c>
      <c r="R121" s="29">
        <f t="shared" si="93"/>
        <v>4.2939448767846698E-8</v>
      </c>
      <c r="S121" s="29">
        <f t="shared" si="94"/>
        <v>4.2939448771354526E-8</v>
      </c>
      <c r="T121" s="29">
        <f t="shared" si="95"/>
        <v>4.2939448771354526E-8</v>
      </c>
      <c r="V121" s="35">
        <v>3.1900000000000001E-8</v>
      </c>
      <c r="W121" s="35">
        <v>4.6074064354699997</v>
      </c>
      <c r="X121" s="35">
        <v>416.30325013750002</v>
      </c>
      <c r="Y121" s="29">
        <f t="shared" si="96"/>
        <v>1.1636169288039786E-8</v>
      </c>
      <c r="Z121" s="29">
        <f t="shared" si="97"/>
        <v>1.1635288747635631E-8</v>
      </c>
      <c r="AA121" s="29">
        <f t="shared" si="98"/>
        <v>1.1635288745677791E-8</v>
      </c>
      <c r="AB121" s="29">
        <f t="shared" si="99"/>
        <v>1.1635288745677791E-8</v>
      </c>
      <c r="AD121" s="35">
        <v>6.3499999999999998E-9</v>
      </c>
      <c r="AE121" s="35">
        <v>0.61458805483000001</v>
      </c>
      <c r="AF121" s="35">
        <v>9690.7081281171995</v>
      </c>
      <c r="AG121" s="29">
        <f t="shared" si="136"/>
        <v>3.7940925624018309E-9</v>
      </c>
      <c r="AH121" s="29">
        <f t="shared" si="137"/>
        <v>3.7976055292672129E-9</v>
      </c>
      <c r="AI121" s="29">
        <f t="shared" si="138"/>
        <v>3.7976055370760618E-9</v>
      </c>
      <c r="AJ121" s="29">
        <f t="shared" si="139"/>
        <v>3.7976055370760618E-9</v>
      </c>
      <c r="AL121" s="35"/>
      <c r="AM121" s="35"/>
      <c r="AN121" s="35"/>
      <c r="AT121" s="35"/>
      <c r="AU121" s="35"/>
      <c r="AV121" s="35"/>
      <c r="BB121" s="35"/>
      <c r="BC121" s="35"/>
      <c r="BD121" s="35"/>
      <c r="BJ121" s="35">
        <v>7.0800000000000004E-9</v>
      </c>
      <c r="BK121" s="35">
        <v>0.33555577414999999</v>
      </c>
      <c r="BL121" s="35">
        <v>528.94020556919997</v>
      </c>
      <c r="BM121" s="29">
        <f t="shared" si="108"/>
        <v>-6.219280382511698E-9</v>
      </c>
      <c r="BN121" s="29">
        <f t="shared" si="109"/>
        <v>-6.2191529390320757E-9</v>
      </c>
      <c r="BO121" s="29">
        <f t="shared" si="110"/>
        <v>-6.2191529387487026E-9</v>
      </c>
      <c r="BP121" s="29">
        <f t="shared" si="111"/>
        <v>-6.2191529387487026E-9</v>
      </c>
      <c r="BR121" s="35">
        <v>1.2900000000000001E-9</v>
      </c>
      <c r="BS121" s="35">
        <v>6.1520633359800003</v>
      </c>
      <c r="BT121" s="35">
        <v>547.85021235930003</v>
      </c>
      <c r="BU121" s="29">
        <f t="shared" si="144"/>
        <v>-1.0208479634352716E-9</v>
      </c>
      <c r="BV121" s="29">
        <f t="shared" si="145"/>
        <v>-1.0208171947877947E-9</v>
      </c>
      <c r="BW121" s="29">
        <f t="shared" si="146"/>
        <v>-1.0208171947193813E-9</v>
      </c>
      <c r="BX121" s="29">
        <f t="shared" si="147"/>
        <v>-1.0208171947193813E-9</v>
      </c>
      <c r="BZ121" s="35"/>
      <c r="CA121" s="35"/>
      <c r="CB121" s="35"/>
      <c r="CH121" s="35"/>
      <c r="CI121" s="35"/>
      <c r="CJ121" s="35"/>
      <c r="CP121" s="35"/>
      <c r="CQ121" s="35"/>
      <c r="CR121" s="35"/>
      <c r="CX121" s="35"/>
      <c r="CY121" s="35"/>
      <c r="CZ121" s="35"/>
      <c r="DF121" s="35">
        <v>2.7118999999999998E-7</v>
      </c>
      <c r="DG121" s="35">
        <v>3.92341697086</v>
      </c>
      <c r="DH121" s="35">
        <v>2324.9494088155998</v>
      </c>
      <c r="DI121" s="29">
        <f t="shared" si="120"/>
        <v>-1.8013973198977677E-7</v>
      </c>
      <c r="DJ121" s="29">
        <f t="shared" si="121"/>
        <v>-1.801732918564495E-7</v>
      </c>
      <c r="DK121" s="29">
        <f t="shared" si="122"/>
        <v>-1.8017329193106188E-7</v>
      </c>
      <c r="DL121" s="29">
        <f t="shared" si="123"/>
        <v>-1.8017329193106188E-7</v>
      </c>
      <c r="DN121" s="35">
        <v>5.4599999999999999E-8</v>
      </c>
      <c r="DO121" s="35">
        <v>4.9108438460199997</v>
      </c>
      <c r="DP121" s="35">
        <v>835.03713448730002</v>
      </c>
      <c r="DQ121" s="29">
        <f t="shared" si="124"/>
        <v>5.0783159655144614E-8</v>
      </c>
      <c r="DR121" s="29">
        <f t="shared" si="125"/>
        <v>5.078196696625711E-8</v>
      </c>
      <c r="DS121" s="29">
        <f t="shared" si="126"/>
        <v>5.0781966963605069E-8</v>
      </c>
      <c r="DT121" s="29">
        <f t="shared" si="127"/>
        <v>5.0781966963605069E-8</v>
      </c>
      <c r="DV121" s="35">
        <v>1.1290000000000001E-8</v>
      </c>
      <c r="DW121" s="35">
        <v>1.5903029131999999</v>
      </c>
      <c r="DX121" s="35">
        <v>380.12776796000003</v>
      </c>
      <c r="DY121" s="29">
        <f t="shared" si="148"/>
        <v>1.0111675059831433E-9</v>
      </c>
      <c r="DZ121" s="29">
        <f t="shared" si="149"/>
        <v>1.0114718923604105E-9</v>
      </c>
      <c r="EA121" s="29">
        <f t="shared" si="150"/>
        <v>1.0114718930372037E-9</v>
      </c>
      <c r="EB121" s="29">
        <f t="shared" si="151"/>
        <v>1.0114718930372037E-9</v>
      </c>
      <c r="ED121" s="35"/>
      <c r="EE121" s="35"/>
      <c r="EF121" s="35"/>
      <c r="EL121" s="35"/>
      <c r="EM121" s="35"/>
      <c r="EN121" s="35"/>
      <c r="ET121" s="35"/>
      <c r="EU121" s="35"/>
      <c r="EV121" s="35"/>
    </row>
    <row r="122" spans="1:152" s="29" customFormat="1" ht="13.5" x14ac:dyDescent="0.3">
      <c r="N122" s="35">
        <v>2.0697000000000001E-7</v>
      </c>
      <c r="O122" s="35">
        <v>4.0344328161199998</v>
      </c>
      <c r="P122" s="35">
        <v>355.74874557179999</v>
      </c>
      <c r="Q122" s="29">
        <f t="shared" si="92"/>
        <v>-1.9160978242254761E-7</v>
      </c>
      <c r="R122" s="29">
        <f t="shared" si="93"/>
        <v>-1.9161176457615308E-7</v>
      </c>
      <c r="S122" s="29">
        <f t="shared" si="94"/>
        <v>-1.9161176458056019E-7</v>
      </c>
      <c r="T122" s="29">
        <f t="shared" si="95"/>
        <v>-1.9161176458056019E-7</v>
      </c>
      <c r="V122" s="35">
        <v>2.3899999999999999E-8</v>
      </c>
      <c r="W122" s="35">
        <v>6.0177973661099999</v>
      </c>
      <c r="X122" s="35">
        <v>551.03160609700001</v>
      </c>
      <c r="Y122" s="29">
        <f t="shared" si="96"/>
        <v>-1.7643463554590081E-8</v>
      </c>
      <c r="Z122" s="29">
        <f t="shared" si="97"/>
        <v>-1.7642830916612717E-8</v>
      </c>
      <c r="AA122" s="29">
        <f t="shared" si="98"/>
        <v>-1.764283091520605E-8</v>
      </c>
      <c r="AB122" s="29">
        <f t="shared" si="99"/>
        <v>-1.764283091520605E-8</v>
      </c>
      <c r="AD122" s="35">
        <v>8.2200000000000002E-9</v>
      </c>
      <c r="AE122" s="35">
        <v>6.2517036508399997</v>
      </c>
      <c r="AF122" s="35">
        <v>423.41679713830001</v>
      </c>
      <c r="AG122" s="29">
        <f t="shared" si="136"/>
        <v>6.9538309623945409E-9</v>
      </c>
      <c r="AH122" s="29">
        <f t="shared" si="137"/>
        <v>6.9539631230685854E-9</v>
      </c>
      <c r="AI122" s="29">
        <f t="shared" si="138"/>
        <v>6.9539631233624297E-9</v>
      </c>
      <c r="AJ122" s="29">
        <f t="shared" si="139"/>
        <v>6.9539631233624297E-9</v>
      </c>
      <c r="AL122" s="35"/>
      <c r="AM122" s="35"/>
      <c r="AN122" s="35"/>
      <c r="AT122" s="35"/>
      <c r="AU122" s="35"/>
      <c r="AV122" s="35"/>
      <c r="BB122" s="35"/>
      <c r="BC122" s="35"/>
      <c r="BD122" s="35"/>
      <c r="BJ122" s="35">
        <v>7.0800000000000004E-9</v>
      </c>
      <c r="BK122" s="35">
        <v>4.0053982060099997</v>
      </c>
      <c r="BL122" s="35">
        <v>530.44172461999995</v>
      </c>
      <c r="BM122" s="29">
        <f t="shared" si="108"/>
        <v>7.0695239127901125E-9</v>
      </c>
      <c r="BN122" s="29">
        <f t="shared" si="109"/>
        <v>7.0695384509215089E-9</v>
      </c>
      <c r="BO122" s="29">
        <f t="shared" si="110"/>
        <v>7.0695384509538219E-9</v>
      </c>
      <c r="BP122" s="29">
        <f t="shared" si="111"/>
        <v>7.0695384509538219E-9</v>
      </c>
      <c r="BR122" s="35">
        <v>1.33E-9</v>
      </c>
      <c r="BS122" s="35">
        <v>5.4319397238500002</v>
      </c>
      <c r="BT122" s="35">
        <v>1603.2999892854</v>
      </c>
      <c r="BU122" s="29">
        <f t="shared" si="144"/>
        <v>1.3278668989347288E-9</v>
      </c>
      <c r="BV122" s="29">
        <f t="shared" si="145"/>
        <v>1.3278754871072681E-9</v>
      </c>
      <c r="BW122" s="29">
        <f t="shared" si="146"/>
        <v>1.3278754871263443E-9</v>
      </c>
      <c r="BX122" s="29">
        <f t="shared" si="147"/>
        <v>1.3278754871263443E-9</v>
      </c>
      <c r="BZ122" s="35"/>
      <c r="CA122" s="35"/>
      <c r="CB122" s="35"/>
      <c r="CH122" s="35"/>
      <c r="CI122" s="35"/>
      <c r="CJ122" s="35"/>
      <c r="CP122" s="35"/>
      <c r="CQ122" s="35"/>
      <c r="CR122" s="35"/>
      <c r="CX122" s="35"/>
      <c r="CY122" s="35"/>
      <c r="CZ122" s="35"/>
      <c r="DF122" s="35">
        <v>2.6753000000000001E-7</v>
      </c>
      <c r="DG122" s="35">
        <v>1.74975198417</v>
      </c>
      <c r="DH122" s="35">
        <v>2950.6196011279999</v>
      </c>
      <c r="DI122" s="29">
        <f t="shared" si="120"/>
        <v>2.2199214086880029E-7</v>
      </c>
      <c r="DJ122" s="29">
        <f t="shared" si="121"/>
        <v>2.2196076436042028E-7</v>
      </c>
      <c r="DK122" s="29">
        <f t="shared" si="122"/>
        <v>2.2196076429064512E-7</v>
      </c>
      <c r="DL122" s="29">
        <f t="shared" si="123"/>
        <v>2.2196076429064512E-7</v>
      </c>
      <c r="DN122" s="35">
        <v>4.9889999999999999E-8</v>
      </c>
      <c r="DO122" s="35">
        <v>1.3515369468</v>
      </c>
      <c r="DP122" s="35">
        <v>1382.8873468465999</v>
      </c>
      <c r="DQ122" s="29">
        <f t="shared" si="124"/>
        <v>1.2357661262584285E-8</v>
      </c>
      <c r="DR122" s="29">
        <f t="shared" si="125"/>
        <v>1.2352901254537809E-8</v>
      </c>
      <c r="DS122" s="29">
        <f t="shared" si="126"/>
        <v>1.2352901243954005E-8</v>
      </c>
      <c r="DT122" s="29">
        <f t="shared" si="127"/>
        <v>1.2352901243954005E-8</v>
      </c>
      <c r="DV122" s="35">
        <v>1.126E-8</v>
      </c>
      <c r="DW122" s="35">
        <v>4.1998967360000004</v>
      </c>
      <c r="DX122" s="35">
        <v>547.85021235930003</v>
      </c>
      <c r="DY122" s="29">
        <f t="shared" si="148"/>
        <v>9.7057909347971149E-9</v>
      </c>
      <c r="DZ122" s="29">
        <f t="shared" si="149"/>
        <v>9.706013628972678E-9</v>
      </c>
      <c r="EA122" s="29">
        <f t="shared" si="150"/>
        <v>9.7060136294678035E-9</v>
      </c>
      <c r="EB122" s="29">
        <f t="shared" si="151"/>
        <v>9.7060136294678035E-9</v>
      </c>
      <c r="ED122" s="35"/>
      <c r="EE122" s="35"/>
      <c r="EF122" s="35"/>
      <c r="EL122" s="35"/>
      <c r="EM122" s="35"/>
      <c r="EN122" s="35"/>
      <c r="ET122" s="35"/>
      <c r="EU122" s="35"/>
      <c r="EV122" s="35"/>
    </row>
    <row r="123" spans="1:152" s="29" customFormat="1" ht="13.5" x14ac:dyDescent="0.3">
      <c r="A123" s="29" t="s">
        <v>80</v>
      </c>
      <c r="C123" s="29" t="s">
        <v>82</v>
      </c>
      <c r="N123" s="35">
        <v>2.1479000000000001E-7</v>
      </c>
      <c r="O123" s="35">
        <v>1.2866813429499999</v>
      </c>
      <c r="P123" s="35">
        <v>35.424722652100002</v>
      </c>
      <c r="Q123" s="29">
        <f t="shared" si="92"/>
        <v>-6.1676835961239155E-8</v>
      </c>
      <c r="R123" s="29">
        <f t="shared" si="93"/>
        <v>-6.1676316939565193E-8</v>
      </c>
      <c r="S123" s="29">
        <f t="shared" si="94"/>
        <v>-6.1676316938411216E-8</v>
      </c>
      <c r="T123" s="29">
        <f t="shared" si="95"/>
        <v>-6.1676316938411216E-8</v>
      </c>
      <c r="V123" s="35">
        <v>2.2139999999999998E-8</v>
      </c>
      <c r="W123" s="35">
        <v>5.2445092318000004</v>
      </c>
      <c r="X123" s="35">
        <v>621.73803904930003</v>
      </c>
      <c r="Y123" s="29">
        <f t="shared" si="96"/>
        <v>-2.0679524875553742E-8</v>
      </c>
      <c r="Z123" s="29">
        <f t="shared" si="97"/>
        <v>-2.0679174727539358E-8</v>
      </c>
      <c r="AA123" s="29">
        <f t="shared" si="98"/>
        <v>-2.0679174726760782E-8</v>
      </c>
      <c r="AB123" s="29">
        <f t="shared" si="99"/>
        <v>-2.0679174726760782E-8</v>
      </c>
      <c r="AD123" s="35">
        <v>7.6199999999999997E-9</v>
      </c>
      <c r="AE123" s="35">
        <v>4.3236290650500004</v>
      </c>
      <c r="AF123" s="35">
        <v>1802.3719907218001</v>
      </c>
      <c r="AG123" s="29">
        <f t="shared" si="136"/>
        <v>-4.3705168152293816E-9</v>
      </c>
      <c r="AH123" s="29">
        <f t="shared" si="137"/>
        <v>-4.3697156148890466E-9</v>
      </c>
      <c r="AI123" s="29">
        <f t="shared" si="138"/>
        <v>-4.3697156131075196E-9</v>
      </c>
      <c r="AJ123" s="29">
        <f t="shared" si="139"/>
        <v>-4.3697156131075196E-9</v>
      </c>
      <c r="AL123" s="35"/>
      <c r="AM123" s="35"/>
      <c r="AN123" s="35"/>
      <c r="AT123" s="35"/>
      <c r="AU123" s="35"/>
      <c r="AV123" s="35"/>
      <c r="BB123" s="35"/>
      <c r="BC123" s="35"/>
      <c r="BD123" s="35"/>
      <c r="BJ123" s="35">
        <v>6.5599999999999997E-9</v>
      </c>
      <c r="BK123" s="35">
        <v>4.3956845143900001</v>
      </c>
      <c r="BL123" s="35">
        <v>519.39602435610004</v>
      </c>
      <c r="BM123" s="29">
        <f t="shared" si="108"/>
        <v>6.3305086482592549E-9</v>
      </c>
      <c r="BN123" s="29">
        <f t="shared" si="109"/>
        <v>6.3305722601540836E-9</v>
      </c>
      <c r="BO123" s="29">
        <f t="shared" si="110"/>
        <v>6.3305722602955116E-9</v>
      </c>
      <c r="BP123" s="29">
        <f t="shared" si="111"/>
        <v>6.3305722602955116E-9</v>
      </c>
      <c r="BR123" s="35">
        <v>1.33E-9</v>
      </c>
      <c r="BS123" s="35">
        <v>3.4929749240899999</v>
      </c>
      <c r="BT123" s="35">
        <v>529.16970023279998</v>
      </c>
      <c r="BU123" s="29">
        <f t="shared" si="144"/>
        <v>1.1805148905672527E-9</v>
      </c>
      <c r="BV123" s="29">
        <f t="shared" si="145"/>
        <v>1.1804918049128923E-9</v>
      </c>
      <c r="BW123" s="29">
        <f t="shared" si="146"/>
        <v>1.1804918048615612E-9</v>
      </c>
      <c r="BX123" s="29">
        <f t="shared" si="147"/>
        <v>1.1804918048615612E-9</v>
      </c>
      <c r="BZ123" s="35"/>
      <c r="CA123" s="35"/>
      <c r="CB123" s="35"/>
      <c r="CH123" s="35"/>
      <c r="CI123" s="35"/>
      <c r="CJ123" s="35"/>
      <c r="CP123" s="35"/>
      <c r="CQ123" s="35"/>
      <c r="CR123" s="35"/>
      <c r="CX123" s="35"/>
      <c r="CY123" s="35"/>
      <c r="CZ123" s="35"/>
      <c r="DF123" s="35">
        <v>2.8985999999999998E-7</v>
      </c>
      <c r="DG123" s="35">
        <v>1.8353586264299999</v>
      </c>
      <c r="DH123" s="35">
        <v>1891.2376709388</v>
      </c>
      <c r="DI123" s="29">
        <f t="shared" si="120"/>
        <v>1.219080912336304E-7</v>
      </c>
      <c r="DJ123" s="29">
        <f t="shared" si="121"/>
        <v>1.2194350747364739E-7</v>
      </c>
      <c r="DK123" s="29">
        <f t="shared" si="122"/>
        <v>1.2194350755239141E-7</v>
      </c>
      <c r="DL123" s="29">
        <f t="shared" si="123"/>
        <v>1.2194350755239141E-7</v>
      </c>
      <c r="DN123" s="35">
        <v>5.2240000000000003E-8</v>
      </c>
      <c r="DO123" s="35">
        <v>0.18468411116</v>
      </c>
      <c r="DP123" s="35">
        <v>117.31986822019999</v>
      </c>
      <c r="DQ123" s="29">
        <f t="shared" si="124"/>
        <v>-2.5929123923771412E-8</v>
      </c>
      <c r="DR123" s="29">
        <f t="shared" si="125"/>
        <v>-2.592874503741658E-8</v>
      </c>
      <c r="DS123" s="29">
        <f t="shared" si="126"/>
        <v>-2.5928745036574146E-8</v>
      </c>
      <c r="DT123" s="29">
        <f t="shared" si="127"/>
        <v>-2.5928745036574146E-8</v>
      </c>
      <c r="DV123" s="35">
        <v>1.186E-8</v>
      </c>
      <c r="DW123" s="35">
        <v>5.9894306217300004</v>
      </c>
      <c r="DX123" s="35">
        <v>2310.7223148140001</v>
      </c>
      <c r="DY123" s="29">
        <f t="shared" si="148"/>
        <v>1.0614745932804876E-8</v>
      </c>
      <c r="DZ123" s="29">
        <f t="shared" si="149"/>
        <v>1.0613875276179192E-8</v>
      </c>
      <c r="EA123" s="29">
        <f t="shared" si="150"/>
        <v>1.061387527424303E-8</v>
      </c>
      <c r="EB123" s="29">
        <f t="shared" si="151"/>
        <v>1.061387527424303E-8</v>
      </c>
      <c r="ED123" s="35"/>
      <c r="EE123" s="35"/>
      <c r="EF123" s="35"/>
      <c r="EL123" s="35"/>
      <c r="EM123" s="35"/>
      <c r="EN123" s="35"/>
      <c r="ET123" s="35"/>
      <c r="EU123" s="35"/>
      <c r="EV123" s="35"/>
    </row>
    <row r="124" spans="1:152" s="29" customFormat="1" ht="13.5" x14ac:dyDescent="0.3">
      <c r="A124" s="29">
        <f>A115+A121+Δ_Psi</f>
        <v>2.891320600145928</v>
      </c>
      <c r="B124" s="29">
        <f>DEGREES(A124)</f>
        <v>165.66046760759394</v>
      </c>
      <c r="C124" s="29">
        <f>C115+B121</f>
        <v>2.5658675736366893E-2</v>
      </c>
      <c r="D124" s="29">
        <f>DEGREES(C124)</f>
        <v>1.4701338275885527</v>
      </c>
      <c r="N124" s="35">
        <v>1.4964000000000001E-7</v>
      </c>
      <c r="O124" s="35">
        <v>4.8603968439000003</v>
      </c>
      <c r="P124" s="35">
        <v>2104.5367663768002</v>
      </c>
      <c r="Q124" s="29">
        <f t="shared" si="92"/>
        <v>3.3800545703948512E-8</v>
      </c>
      <c r="R124" s="29">
        <f t="shared" si="93"/>
        <v>3.3822391907325579E-8</v>
      </c>
      <c r="S124" s="29">
        <f t="shared" si="94"/>
        <v>3.3822391955898703E-8</v>
      </c>
      <c r="T124" s="29">
        <f t="shared" si="95"/>
        <v>3.3822391955898703E-8</v>
      </c>
      <c r="V124" s="35">
        <v>2.3190000000000001E-8</v>
      </c>
      <c r="W124" s="35">
        <v>5.8292030012999998</v>
      </c>
      <c r="X124" s="35">
        <v>305.34616939270001</v>
      </c>
      <c r="Y124" s="29">
        <f t="shared" si="96"/>
        <v>-4.7654579549129247E-9</v>
      </c>
      <c r="Z124" s="29">
        <f t="shared" si="97"/>
        <v>-4.7659514402187056E-9</v>
      </c>
      <c r="AA124" s="29">
        <f t="shared" si="98"/>
        <v>-4.7659514413159425E-9</v>
      </c>
      <c r="AB124" s="29">
        <f t="shared" si="99"/>
        <v>-4.7659514413159425E-9</v>
      </c>
      <c r="AD124" s="35">
        <v>5.8200000000000002E-9</v>
      </c>
      <c r="AE124" s="35">
        <v>0.84137872867999997</v>
      </c>
      <c r="AF124" s="35">
        <v>1891.2376709388</v>
      </c>
      <c r="AG124" s="29">
        <f t="shared" si="136"/>
        <v>5.7608130320203205E-9</v>
      </c>
      <c r="AH124" s="29">
        <f t="shared" si="137"/>
        <v>5.7609244810321259E-9</v>
      </c>
      <c r="AI124" s="29">
        <f t="shared" si="138"/>
        <v>5.760924481279811E-9</v>
      </c>
      <c r="AJ124" s="29">
        <f t="shared" si="139"/>
        <v>5.760924481279811E-9</v>
      </c>
      <c r="AL124" s="35"/>
      <c r="AM124" s="35"/>
      <c r="AN124" s="35"/>
      <c r="AT124" s="35"/>
      <c r="AU124" s="35"/>
      <c r="AV124" s="35"/>
      <c r="BB124" s="35"/>
      <c r="BC124" s="35"/>
      <c r="BD124" s="35"/>
      <c r="BJ124" s="35">
        <v>8.0100000000000003E-9</v>
      </c>
      <c r="BK124" s="35">
        <v>4.0398443086200002</v>
      </c>
      <c r="BL124" s="35">
        <v>1364.7280995819001</v>
      </c>
      <c r="BM124" s="29">
        <f t="shared" si="108"/>
        <v>3.8255847532039424E-9</v>
      </c>
      <c r="BN124" s="29">
        <f t="shared" si="109"/>
        <v>3.8262686616907631E-9</v>
      </c>
      <c r="BO124" s="29">
        <f t="shared" si="110"/>
        <v>3.8262686632113708E-9</v>
      </c>
      <c r="BP124" s="29">
        <f t="shared" si="111"/>
        <v>3.8262686632113708E-9</v>
      </c>
      <c r="BR124" s="35">
        <v>1.32E-9</v>
      </c>
      <c r="BS124" s="35">
        <v>3.9882079095499998</v>
      </c>
      <c r="BT124" s="35">
        <v>530.21222995640005</v>
      </c>
      <c r="BU124" s="29">
        <f t="shared" si="144"/>
        <v>1.3192598765811866E-9</v>
      </c>
      <c r="BV124" s="29">
        <f t="shared" si="145"/>
        <v>1.319261544401174E-9</v>
      </c>
      <c r="BW124" s="29">
        <f t="shared" si="146"/>
        <v>1.3192615444048804E-9</v>
      </c>
      <c r="BX124" s="29">
        <f t="shared" si="147"/>
        <v>1.3192615444048804E-9</v>
      </c>
      <c r="BZ124" s="35"/>
      <c r="CA124" s="35"/>
      <c r="CB124" s="35"/>
      <c r="CH124" s="35"/>
      <c r="CI124" s="35"/>
      <c r="CJ124" s="35"/>
      <c r="CP124" s="35"/>
      <c r="CQ124" s="35"/>
      <c r="CR124" s="35"/>
      <c r="CX124" s="35"/>
      <c r="CY124" s="35"/>
      <c r="CZ124" s="35"/>
      <c r="DF124" s="35">
        <v>2.6492999999999998E-7</v>
      </c>
      <c r="DG124" s="35">
        <v>0.60380196895000005</v>
      </c>
      <c r="DH124" s="35">
        <v>1055.4497769261</v>
      </c>
      <c r="DI124" s="29">
        <f t="shared" si="120"/>
        <v>1.194034508679163E-7</v>
      </c>
      <c r="DJ124" s="29">
        <f t="shared" si="121"/>
        <v>1.1938567535649792E-7</v>
      </c>
      <c r="DK124" s="29">
        <f t="shared" si="122"/>
        <v>1.1938567531697317E-7</v>
      </c>
      <c r="DL124" s="29">
        <f t="shared" si="123"/>
        <v>1.1938567531697317E-7</v>
      </c>
      <c r="DN124" s="35">
        <v>6.1869999999999997E-8</v>
      </c>
      <c r="DO124" s="35">
        <v>3.8719349709899999</v>
      </c>
      <c r="DP124" s="35">
        <v>191.9584544356</v>
      </c>
      <c r="DQ124" s="29">
        <f t="shared" si="124"/>
        <v>4.7059957924970436E-8</v>
      </c>
      <c r="DR124" s="29">
        <f t="shared" si="125"/>
        <v>4.7060506968357548E-8</v>
      </c>
      <c r="DS124" s="29">
        <f t="shared" si="126"/>
        <v>4.7060506969578294E-8</v>
      </c>
      <c r="DT124" s="29">
        <f t="shared" si="127"/>
        <v>4.7060506969578294E-8</v>
      </c>
      <c r="DV124" s="35">
        <v>1.1080000000000001E-8</v>
      </c>
      <c r="DW124" s="35">
        <v>4.2265511775700002</v>
      </c>
      <c r="DX124" s="35">
        <v>934.94851496820002</v>
      </c>
      <c r="DY124" s="29">
        <f t="shared" si="148"/>
        <v>9.3738406330111923E-9</v>
      </c>
      <c r="DZ124" s="29">
        <f t="shared" si="149"/>
        <v>9.3742339231614015E-9</v>
      </c>
      <c r="EA124" s="29">
        <f t="shared" si="150"/>
        <v>9.3742339240358108E-9</v>
      </c>
      <c r="EB124" s="29">
        <f t="shared" si="151"/>
        <v>9.3742339240358108E-9</v>
      </c>
      <c r="ED124" s="35"/>
      <c r="EE124" s="35"/>
      <c r="EF124" s="35"/>
      <c r="EL124" s="35"/>
      <c r="EM124" s="35"/>
      <c r="EN124" s="35"/>
      <c r="ET124" s="35"/>
      <c r="EU124" s="35"/>
      <c r="EV124" s="35"/>
    </row>
    <row r="125" spans="1:152" s="29" customFormat="1" ht="13.5" x14ac:dyDescent="0.3">
      <c r="B125" s="29">
        <f xml:space="preserve"> B124 - INT( B124 / 360 ) * 360</f>
        <v>165.66046760759394</v>
      </c>
      <c r="N125" s="35">
        <v>1.7242E-7</v>
      </c>
      <c r="O125" s="35">
        <v>1.5918791320600001</v>
      </c>
      <c r="P125" s="35">
        <v>1439.5096981491999</v>
      </c>
      <c r="Q125" s="29">
        <f t="shared" si="92"/>
        <v>1.7020407729315913E-7</v>
      </c>
      <c r="R125" s="29">
        <f t="shared" si="93"/>
        <v>1.7020125183161556E-7</v>
      </c>
      <c r="S125" s="29">
        <f t="shared" si="94"/>
        <v>1.7020125182533132E-7</v>
      </c>
      <c r="T125" s="29">
        <f t="shared" si="95"/>
        <v>1.7020125182533132E-7</v>
      </c>
      <c r="V125" s="35">
        <v>2.089E-8</v>
      </c>
      <c r="W125" s="35">
        <v>5.9931037043400002</v>
      </c>
      <c r="X125" s="35">
        <v>1994.3304451573999</v>
      </c>
      <c r="Y125" s="29">
        <f t="shared" si="96"/>
        <v>1.616838080749765E-8</v>
      </c>
      <c r="Z125" s="29">
        <f t="shared" si="97"/>
        <v>1.6170259255614891E-8</v>
      </c>
      <c r="AA125" s="29">
        <f t="shared" si="98"/>
        <v>1.6170259259791148E-8</v>
      </c>
      <c r="AB125" s="29">
        <f t="shared" si="99"/>
        <v>1.6170259259791148E-8</v>
      </c>
      <c r="AD125" s="35">
        <v>5.5800000000000002E-9</v>
      </c>
      <c r="AE125" s="35">
        <v>3.9617184032499999</v>
      </c>
      <c r="AF125" s="35">
        <v>440.82528487759998</v>
      </c>
      <c r="AG125" s="29">
        <f t="shared" si="136"/>
        <v>7.0112299420236251E-10</v>
      </c>
      <c r="AH125" s="29">
        <f t="shared" si="137"/>
        <v>7.0094921530861546E-10</v>
      </c>
      <c r="AI125" s="29">
        <f t="shared" si="138"/>
        <v>7.0094921492222565E-10</v>
      </c>
      <c r="AJ125" s="29">
        <f t="shared" si="139"/>
        <v>7.0094921492222565E-10</v>
      </c>
      <c r="AL125" s="35"/>
      <c r="AM125" s="35"/>
      <c r="AN125" s="35"/>
      <c r="AT125" s="35"/>
      <c r="AU125" s="35"/>
      <c r="AV125" s="35"/>
      <c r="BB125" s="35"/>
      <c r="BC125" s="35"/>
      <c r="BD125" s="35"/>
      <c r="BJ125" s="35">
        <v>6.7899999999999999E-9</v>
      </c>
      <c r="BK125" s="35">
        <v>1.18645749024</v>
      </c>
      <c r="BL125" s="35">
        <v>525.49817940059995</v>
      </c>
      <c r="BM125" s="29">
        <f t="shared" si="108"/>
        <v>-6.4931901526392E-9</v>
      </c>
      <c r="BN125" s="29">
        <f t="shared" si="109"/>
        <v>-6.4932644521704108E-9</v>
      </c>
      <c r="BO125" s="29">
        <f t="shared" si="110"/>
        <v>-6.4932644523356013E-9</v>
      </c>
      <c r="BP125" s="29">
        <f t="shared" si="111"/>
        <v>-6.4932644523356013E-9</v>
      </c>
      <c r="BR125" s="35">
        <v>1.1800000000000001E-9</v>
      </c>
      <c r="BS125" s="35">
        <v>5.3835294381400001</v>
      </c>
      <c r="BT125" s="35">
        <v>1891.2376709388</v>
      </c>
      <c r="BU125" s="29">
        <f t="shared" si="144"/>
        <v>-3.2447903623304134E-11</v>
      </c>
      <c r="BV125" s="29">
        <f t="shared" si="145"/>
        <v>-3.2606763469309402E-11</v>
      </c>
      <c r="BW125" s="29">
        <f t="shared" si="146"/>
        <v>-3.2606763822526807E-11</v>
      </c>
      <c r="BX125" s="29">
        <f t="shared" si="147"/>
        <v>-3.2606763822526807E-11</v>
      </c>
      <c r="BZ125" s="35"/>
      <c r="CA125" s="35"/>
      <c r="CB125" s="35"/>
      <c r="CH125" s="35"/>
      <c r="CI125" s="35"/>
      <c r="CJ125" s="35"/>
      <c r="CP125" s="35"/>
      <c r="CQ125" s="35"/>
      <c r="CR125" s="35"/>
      <c r="CX125" s="35"/>
      <c r="CY125" s="35"/>
      <c r="CZ125" s="35"/>
      <c r="DF125" s="35">
        <v>3.3524999999999999E-7</v>
      </c>
      <c r="DG125" s="35">
        <v>0.76068430638999995</v>
      </c>
      <c r="DH125" s="35">
        <v>643.82943957709995</v>
      </c>
      <c r="DI125" s="29">
        <f t="shared" si="120"/>
        <v>7.385505259787205E-8</v>
      </c>
      <c r="DJ125" s="29">
        <f t="shared" si="121"/>
        <v>7.3840059541292455E-8</v>
      </c>
      <c r="DK125" s="29">
        <f t="shared" si="122"/>
        <v>7.384005950795697E-8</v>
      </c>
      <c r="DL125" s="29">
        <f t="shared" si="123"/>
        <v>7.384005950795697E-8</v>
      </c>
      <c r="DN125" s="35">
        <v>4.681E-8</v>
      </c>
      <c r="DO125" s="35">
        <v>4.6105711950800004</v>
      </c>
      <c r="DP125" s="35">
        <v>643.82943957709995</v>
      </c>
      <c r="DQ125" s="29">
        <f t="shared" si="124"/>
        <v>-3.7535430120055614E-8</v>
      </c>
      <c r="DR125" s="29">
        <f t="shared" si="125"/>
        <v>-3.7534147751253566E-8</v>
      </c>
      <c r="DS125" s="29">
        <f t="shared" si="126"/>
        <v>-3.7534147748402228E-8</v>
      </c>
      <c r="DT125" s="29">
        <f t="shared" si="127"/>
        <v>-3.7534147748402228E-8</v>
      </c>
      <c r="DV125" s="35">
        <v>1.2590000000000001E-8</v>
      </c>
      <c r="DW125" s="35">
        <v>1.1968722226599999</v>
      </c>
      <c r="DX125" s="35">
        <v>1063.3140834523001</v>
      </c>
      <c r="DY125" s="29">
        <f t="shared" si="148"/>
        <v>1.1680422729801764E-8</v>
      </c>
      <c r="DZ125" s="29">
        <f t="shared" si="149"/>
        <v>1.1680066924845127E-8</v>
      </c>
      <c r="EA125" s="29">
        <f t="shared" si="150"/>
        <v>1.1680066924053943E-8</v>
      </c>
      <c r="EB125" s="29">
        <f t="shared" si="151"/>
        <v>1.1680066924053943E-8</v>
      </c>
      <c r="ED125" s="35"/>
      <c r="EE125" s="35"/>
      <c r="EF125" s="35"/>
      <c r="EL125" s="35"/>
      <c r="EM125" s="35"/>
      <c r="EN125" s="35"/>
      <c r="ET125" s="35"/>
      <c r="EU125" s="35"/>
      <c r="EV125" s="35"/>
    </row>
    <row r="126" spans="1:152" s="29" customFormat="1" ht="13.5" x14ac:dyDescent="0.3">
      <c r="N126" s="35">
        <v>1.5993999999999999E-7</v>
      </c>
      <c r="O126" s="35">
        <v>1.89222417794</v>
      </c>
      <c r="P126" s="35">
        <v>529.64278098479997</v>
      </c>
      <c r="Q126" s="29">
        <f t="shared" si="92"/>
        <v>-7.6812273995643208E-8</v>
      </c>
      <c r="R126" s="29">
        <f t="shared" si="93"/>
        <v>-7.6817565140930629E-8</v>
      </c>
      <c r="S126" s="29">
        <f t="shared" si="94"/>
        <v>-7.6817565152695162E-8</v>
      </c>
      <c r="T126" s="29">
        <f t="shared" si="95"/>
        <v>-7.6817565152695162E-8</v>
      </c>
      <c r="V126" s="35">
        <v>2.042E-8</v>
      </c>
      <c r="W126" s="35">
        <v>0.75008788531000004</v>
      </c>
      <c r="X126" s="35">
        <v>142.44965013379999</v>
      </c>
      <c r="Y126" s="29">
        <f t="shared" si="96"/>
        <v>-2.0358148392740524E-8</v>
      </c>
      <c r="Z126" s="29">
        <f t="shared" si="97"/>
        <v>-2.0358132281463955E-8</v>
      </c>
      <c r="AA126" s="29">
        <f t="shared" si="98"/>
        <v>-2.0358132281428131E-8</v>
      </c>
      <c r="AB126" s="29">
        <f t="shared" si="99"/>
        <v>-2.0358132281428131E-8</v>
      </c>
      <c r="AD126" s="35">
        <v>6.24E-9</v>
      </c>
      <c r="AE126" s="35">
        <v>2.8365777101399998</v>
      </c>
      <c r="AF126" s="35">
        <v>1905.4647649404001</v>
      </c>
      <c r="AG126" s="29">
        <f t="shared" si="136"/>
        <v>-4.4685312318991306E-9</v>
      </c>
      <c r="AH126" s="29">
        <f t="shared" si="137"/>
        <v>-4.4679401958941507E-9</v>
      </c>
      <c r="AI126" s="29">
        <f t="shared" si="138"/>
        <v>-4.4679401945799171E-9</v>
      </c>
      <c r="AJ126" s="29">
        <f t="shared" si="139"/>
        <v>-4.4679401945799171E-9</v>
      </c>
      <c r="AL126" s="35"/>
      <c r="AM126" s="35"/>
      <c r="AN126" s="35"/>
      <c r="AT126" s="35"/>
      <c r="AU126" s="35"/>
      <c r="AV126" s="35"/>
      <c r="BB126" s="35"/>
      <c r="BC126" s="35"/>
      <c r="BD126" s="35"/>
      <c r="BJ126" s="35">
        <v>6.4499999999999999E-9</v>
      </c>
      <c r="BK126" s="35">
        <v>5.1051034999600002</v>
      </c>
      <c r="BL126" s="35">
        <v>1361.5467058442</v>
      </c>
      <c r="BM126" s="29">
        <f t="shared" si="108"/>
        <v>-3.1805825057409413E-9</v>
      </c>
      <c r="BN126" s="29">
        <f t="shared" si="109"/>
        <v>-3.1800384329212197E-9</v>
      </c>
      <c r="BO126" s="29">
        <f t="shared" si="110"/>
        <v>-3.1800384317114428E-9</v>
      </c>
      <c r="BP126" s="29">
        <f t="shared" si="111"/>
        <v>-3.1800384317114428E-9</v>
      </c>
      <c r="BR126" s="35">
        <v>1.33E-9</v>
      </c>
      <c r="BS126" s="35">
        <v>5.65694269884</v>
      </c>
      <c r="BT126" s="35">
        <v>76.266071275599998</v>
      </c>
      <c r="BU126" s="29">
        <f t="shared" si="144"/>
        <v>1.0882520096972623E-9</v>
      </c>
      <c r="BV126" s="29">
        <f t="shared" si="145"/>
        <v>1.0882561622293371E-9</v>
      </c>
      <c r="BW126" s="29">
        <f t="shared" si="146"/>
        <v>1.0882561622385701E-9</v>
      </c>
      <c r="BX126" s="29">
        <f t="shared" si="147"/>
        <v>1.0882561622385701E-9</v>
      </c>
      <c r="BZ126" s="35"/>
      <c r="CA126" s="35"/>
      <c r="CB126" s="35"/>
      <c r="CH126" s="35"/>
      <c r="CI126" s="35"/>
      <c r="CJ126" s="35"/>
      <c r="CP126" s="35"/>
      <c r="CQ126" s="35"/>
      <c r="CR126" s="35"/>
      <c r="CX126" s="35"/>
      <c r="CY126" s="35"/>
      <c r="CZ126" s="35"/>
      <c r="DF126" s="35">
        <v>2.6567999999999998E-7</v>
      </c>
      <c r="DG126" s="35">
        <v>1.0359461083499999</v>
      </c>
      <c r="DH126" s="35">
        <v>405.2575498736</v>
      </c>
      <c r="DI126" s="29">
        <f t="shared" si="120"/>
        <v>6.2090312411880043E-8</v>
      </c>
      <c r="DJ126" s="29">
        <f t="shared" si="121"/>
        <v>6.2097767338757122E-8</v>
      </c>
      <c r="DK126" s="29">
        <f t="shared" si="122"/>
        <v>6.209776735533267E-8</v>
      </c>
      <c r="DL126" s="29">
        <f t="shared" si="123"/>
        <v>6.209776735533267E-8</v>
      </c>
      <c r="DN126" s="35">
        <v>4.6269999999999997E-8</v>
      </c>
      <c r="DO126" s="35">
        <v>3.34644534691</v>
      </c>
      <c r="DP126" s="35">
        <v>2207.6295405954002</v>
      </c>
      <c r="DQ126" s="29">
        <f t="shared" si="124"/>
        <v>3.1150735053318796E-9</v>
      </c>
      <c r="DR126" s="29">
        <f t="shared" si="125"/>
        <v>3.1223310216117944E-9</v>
      </c>
      <c r="DS126" s="29">
        <f t="shared" si="126"/>
        <v>3.1223310377483469E-9</v>
      </c>
      <c r="DT126" s="29">
        <f t="shared" si="127"/>
        <v>3.1223310377483469E-9</v>
      </c>
      <c r="DV126" s="35">
        <v>1.0719999999999999E-8</v>
      </c>
      <c r="DW126" s="35">
        <v>3.8616900416800002</v>
      </c>
      <c r="DX126" s="35">
        <v>1603.2999892854</v>
      </c>
      <c r="DY126" s="29">
        <f t="shared" si="148"/>
        <v>6.1274821756398371E-10</v>
      </c>
      <c r="DZ126" s="29">
        <f t="shared" si="149"/>
        <v>6.1152627313751456E-10</v>
      </c>
      <c r="EA126" s="29">
        <f t="shared" si="150"/>
        <v>6.1152627042057583E-10</v>
      </c>
      <c r="EB126" s="29">
        <f t="shared" si="151"/>
        <v>6.1152627042057583E-10</v>
      </c>
      <c r="ED126" s="35"/>
      <c r="EE126" s="35"/>
      <c r="EF126" s="35"/>
      <c r="EL126" s="35"/>
      <c r="EM126" s="35"/>
      <c r="EN126" s="35"/>
      <c r="ET126" s="35"/>
      <c r="EU126" s="35"/>
      <c r="EV126" s="35"/>
    </row>
    <row r="127" spans="1:152" s="29" customFormat="1" ht="13.5" x14ac:dyDescent="0.3">
      <c r="A127" s="33" t="s">
        <v>26</v>
      </c>
      <c r="B127" s="33" t="s">
        <v>163</v>
      </c>
      <c r="C127" s="33" t="s">
        <v>164</v>
      </c>
      <c r="D127" s="33" t="s">
        <v>134</v>
      </c>
      <c r="E127" s="33" t="s">
        <v>26</v>
      </c>
      <c r="F127" s="33" t="s">
        <v>26</v>
      </c>
      <c r="H127" s="2"/>
      <c r="N127" s="35">
        <v>1.7958E-7</v>
      </c>
      <c r="O127" s="35">
        <v>4.3017801600299999</v>
      </c>
      <c r="P127" s="35">
        <v>6.1503391543000001</v>
      </c>
      <c r="Q127" s="29">
        <f t="shared" si="92"/>
        <v>-5.4904807301554061E-8</v>
      </c>
      <c r="R127" s="29">
        <f t="shared" si="93"/>
        <v>-5.4904882187013324E-8</v>
      </c>
      <c r="S127" s="29">
        <f t="shared" si="94"/>
        <v>-5.4904882187179759E-8</v>
      </c>
      <c r="T127" s="29">
        <f t="shared" si="95"/>
        <v>-5.4904882187179759E-8</v>
      </c>
      <c r="V127" s="35">
        <v>2.1209999999999999E-8</v>
      </c>
      <c r="W127" s="35">
        <v>1.5375990230000001E-2</v>
      </c>
      <c r="X127" s="35">
        <v>2420.9286360333999</v>
      </c>
      <c r="Y127" s="29">
        <f t="shared" si="96"/>
        <v>-1.3975200526799659E-9</v>
      </c>
      <c r="Z127" s="29">
        <f t="shared" si="97"/>
        <v>-1.393871409243055E-9</v>
      </c>
      <c r="AA127" s="29">
        <f t="shared" si="98"/>
        <v>-1.393871401130337E-9</v>
      </c>
      <c r="AB127" s="29">
        <f t="shared" si="99"/>
        <v>-1.393871401130337E-9</v>
      </c>
      <c r="AD127" s="35">
        <v>7.1099999999999996E-9</v>
      </c>
      <c r="AE127" s="35">
        <v>3.43538032357</v>
      </c>
      <c r="AF127" s="35">
        <v>824.74219374879999</v>
      </c>
      <c r="AG127" s="29">
        <f t="shared" si="136"/>
        <v>-3.079812649403271E-9</v>
      </c>
      <c r="AH127" s="29">
        <f t="shared" si="137"/>
        <v>-3.0801890141054477E-9</v>
      </c>
      <c r="AI127" s="29">
        <f t="shared" si="138"/>
        <v>-3.0801890149422708E-9</v>
      </c>
      <c r="AJ127" s="29">
        <f t="shared" si="139"/>
        <v>-3.0801890149422708E-9</v>
      </c>
      <c r="AL127" s="35"/>
      <c r="AM127" s="35"/>
      <c r="AN127" s="35"/>
      <c r="AT127" s="35"/>
      <c r="AU127" s="35"/>
      <c r="AV127" s="35"/>
      <c r="BB127" s="35"/>
      <c r="BC127" s="35"/>
      <c r="BD127" s="35"/>
      <c r="BJ127" s="35">
        <v>6.6800000000000001E-9</v>
      </c>
      <c r="BK127" s="35">
        <v>3.1560750905499999</v>
      </c>
      <c r="BL127" s="35">
        <v>533.88375078859997</v>
      </c>
      <c r="BM127" s="29">
        <f t="shared" si="108"/>
        <v>4.9374200105033795E-9</v>
      </c>
      <c r="BN127" s="29">
        <f t="shared" si="109"/>
        <v>4.9372489467277576E-9</v>
      </c>
      <c r="BO127" s="29">
        <f t="shared" si="110"/>
        <v>4.9372489463474117E-9</v>
      </c>
      <c r="BP127" s="29">
        <f t="shared" si="111"/>
        <v>4.9372489463474117E-9</v>
      </c>
      <c r="BR127" s="35">
        <v>1.45E-9</v>
      </c>
      <c r="BS127" s="35">
        <v>2.9497668619100001</v>
      </c>
      <c r="BT127" s="35">
        <v>454.90936652729999</v>
      </c>
      <c r="BU127" s="29">
        <f t="shared" si="144"/>
        <v>-8.8582820214713544E-10</v>
      </c>
      <c r="BV127" s="29">
        <f t="shared" si="145"/>
        <v>-8.8586538962034581E-10</v>
      </c>
      <c r="BW127" s="29">
        <f t="shared" si="146"/>
        <v>-8.8586538970302862E-10</v>
      </c>
      <c r="BX127" s="29">
        <f t="shared" si="147"/>
        <v>-8.8586538970302862E-10</v>
      </c>
      <c r="BZ127" s="35"/>
      <c r="CA127" s="35"/>
      <c r="CB127" s="35"/>
      <c r="CH127" s="35"/>
      <c r="CI127" s="35"/>
      <c r="CJ127" s="35"/>
      <c r="CP127" s="35"/>
      <c r="CQ127" s="35"/>
      <c r="CR127" s="35"/>
      <c r="CX127" s="35"/>
      <c r="CY127" s="35"/>
      <c r="CZ127" s="35"/>
      <c r="DF127" s="35">
        <v>2.5534000000000001E-7</v>
      </c>
      <c r="DG127" s="35">
        <v>3.4632066537499999</v>
      </c>
      <c r="DH127" s="35">
        <v>458.84151979040001</v>
      </c>
      <c r="DI127" s="29">
        <f t="shared" si="120"/>
        <v>-2.0382936816063875E-8</v>
      </c>
      <c r="DJ127" s="29">
        <f t="shared" si="121"/>
        <v>-2.0391253379911858E-8</v>
      </c>
      <c r="DK127" s="29">
        <f t="shared" si="122"/>
        <v>-2.0391253398403374E-8</v>
      </c>
      <c r="DL127" s="29">
        <f t="shared" si="123"/>
        <v>-2.0391253398403374E-8</v>
      </c>
      <c r="DN127" s="35">
        <v>4.5260000000000003E-8</v>
      </c>
      <c r="DO127" s="35">
        <v>4.0772973712700002</v>
      </c>
      <c r="DP127" s="35">
        <v>2310.7223148140001</v>
      </c>
      <c r="DQ127" s="29">
        <f t="shared" si="124"/>
        <v>-3.2583777650557766E-8</v>
      </c>
      <c r="DR127" s="29">
        <f t="shared" si="125"/>
        <v>-3.258894619971958E-8</v>
      </c>
      <c r="DS127" s="29">
        <f t="shared" si="126"/>
        <v>-3.2588946211210489E-8</v>
      </c>
      <c r="DT127" s="29">
        <f t="shared" si="127"/>
        <v>-3.2588946211210489E-8</v>
      </c>
      <c r="DV127" s="35">
        <v>9.46E-9</v>
      </c>
      <c r="DW127" s="35">
        <v>5.59968097387</v>
      </c>
      <c r="DX127" s="35">
        <v>99.911380480899993</v>
      </c>
      <c r="DY127" s="29">
        <f t="shared" si="148"/>
        <v>5.5851544153217743E-9</v>
      </c>
      <c r="DZ127" s="29">
        <f t="shared" si="149"/>
        <v>5.5852087391589349E-9</v>
      </c>
      <c r="EA127" s="29">
        <f t="shared" si="150"/>
        <v>5.585208739279719E-9</v>
      </c>
      <c r="EB127" s="29">
        <f t="shared" si="151"/>
        <v>5.585208739279719E-9</v>
      </c>
      <c r="ED127" s="35"/>
      <c r="EE127" s="35"/>
      <c r="EF127" s="35"/>
      <c r="EL127" s="35"/>
      <c r="EM127" s="35"/>
      <c r="EN127" s="35"/>
      <c r="ET127" s="35"/>
      <c r="EU127" s="35"/>
      <c r="EV127" s="35"/>
    </row>
    <row r="128" spans="1:152" s="29" customFormat="1" ht="13.5" x14ac:dyDescent="0.3">
      <c r="N128" s="35">
        <v>1.3279000000000001E-7</v>
      </c>
      <c r="O128" s="35">
        <v>2.1894398164400002</v>
      </c>
      <c r="P128" s="35">
        <v>1055.4497769261</v>
      </c>
      <c r="Q128" s="29">
        <f t="shared" si="92"/>
        <v>1.1763724259385236E-7</v>
      </c>
      <c r="R128" s="29">
        <f t="shared" si="93"/>
        <v>1.1764187220066829E-7</v>
      </c>
      <c r="S128" s="29">
        <f t="shared" si="94"/>
        <v>1.1764187221096131E-7</v>
      </c>
      <c r="T128" s="29">
        <f t="shared" si="95"/>
        <v>1.1764187221096131E-7</v>
      </c>
      <c r="V128" s="35">
        <v>2.1139999999999999E-8</v>
      </c>
      <c r="W128" s="35">
        <v>6.2530837156699999</v>
      </c>
      <c r="X128" s="35">
        <v>647.01083331480004</v>
      </c>
      <c r="Y128" s="29">
        <f t="shared" si="96"/>
        <v>-1.0448844504114843E-8</v>
      </c>
      <c r="Z128" s="29">
        <f t="shared" si="97"/>
        <v>-1.0449691216945741E-8</v>
      </c>
      <c r="AA128" s="29">
        <f t="shared" si="98"/>
        <v>-1.0449691218828297E-8</v>
      </c>
      <c r="AB128" s="29">
        <f t="shared" si="99"/>
        <v>-1.0449691218828297E-8</v>
      </c>
      <c r="AD128" s="35">
        <v>5.1700000000000001E-9</v>
      </c>
      <c r="AE128" s="35">
        <v>1.10660016329</v>
      </c>
      <c r="AF128" s="35">
        <v>107.0249274817</v>
      </c>
      <c r="AG128" s="29">
        <f t="shared" si="136"/>
        <v>-4.9440973381616954E-9</v>
      </c>
      <c r="AH128" s="29">
        <f t="shared" si="137"/>
        <v>-4.9440858178115688E-9</v>
      </c>
      <c r="AI128" s="29">
        <f t="shared" si="138"/>
        <v>-4.9440858177859535E-9</v>
      </c>
      <c r="AJ128" s="29">
        <f t="shared" si="139"/>
        <v>-4.9440858177859535E-9</v>
      </c>
      <c r="AL128" s="35"/>
      <c r="AM128" s="35"/>
      <c r="AN128" s="35"/>
      <c r="AT128" s="35"/>
      <c r="AU128" s="35"/>
      <c r="AV128" s="35"/>
      <c r="BB128" s="35"/>
      <c r="BC128" s="35"/>
      <c r="BD128" s="35"/>
      <c r="BJ128" s="35">
        <v>6.6299999999999996E-9</v>
      </c>
      <c r="BK128" s="35">
        <v>0.73722024843</v>
      </c>
      <c r="BL128" s="35">
        <v>5223.6939198022001</v>
      </c>
      <c r="BM128" s="29">
        <f t="shared" si="108"/>
        <v>-4.819759256530646E-9</v>
      </c>
      <c r="BN128" s="29">
        <f t="shared" si="109"/>
        <v>-4.8214524618258928E-9</v>
      </c>
      <c r="BO128" s="29">
        <f t="shared" si="110"/>
        <v>-4.8214524655898607E-9</v>
      </c>
      <c r="BP128" s="29">
        <f t="shared" si="111"/>
        <v>-4.8214524655898607E-9</v>
      </c>
      <c r="BR128" s="35">
        <v>1.15E-9</v>
      </c>
      <c r="BS128" s="35">
        <v>3.2920655380400001</v>
      </c>
      <c r="BT128" s="35">
        <v>3.9321532631</v>
      </c>
      <c r="BU128" s="29">
        <f t="shared" si="144"/>
        <v>-1.1236849046751029E-9</v>
      </c>
      <c r="BV128" s="29">
        <f t="shared" si="145"/>
        <v>-1.1236849731685232E-9</v>
      </c>
      <c r="BW128" s="29">
        <f t="shared" si="146"/>
        <v>-1.1236849731686756E-9</v>
      </c>
      <c r="BX128" s="29">
        <f t="shared" si="147"/>
        <v>-1.1236849731686756E-9</v>
      </c>
      <c r="BZ128" s="35"/>
      <c r="CA128" s="35"/>
      <c r="CB128" s="35"/>
      <c r="CH128" s="35"/>
      <c r="CI128" s="35"/>
      <c r="CJ128" s="35"/>
      <c r="CP128" s="35"/>
      <c r="CQ128" s="35"/>
      <c r="CR128" s="35"/>
      <c r="CX128" s="35"/>
      <c r="CY128" s="35"/>
      <c r="CZ128" s="35"/>
      <c r="DF128" s="35">
        <v>2.4420999999999999E-7</v>
      </c>
      <c r="DG128" s="35">
        <v>0.88181836930000002</v>
      </c>
      <c r="DH128" s="35">
        <v>423.41679713830001</v>
      </c>
      <c r="DI128" s="29">
        <f t="shared" si="120"/>
        <v>2.318255928303708E-8</v>
      </c>
      <c r="DJ128" s="29">
        <f t="shared" si="121"/>
        <v>2.3189889491051872E-8</v>
      </c>
      <c r="DK128" s="29">
        <f t="shared" si="122"/>
        <v>2.3189889507350093E-8</v>
      </c>
      <c r="DL128" s="29">
        <f t="shared" si="123"/>
        <v>2.3189889507350093E-8</v>
      </c>
      <c r="DN128" s="35">
        <v>4.7180000000000003E-8</v>
      </c>
      <c r="DO128" s="35">
        <v>4.5557833694700003</v>
      </c>
      <c r="DP128" s="35">
        <v>2737.3205056900001</v>
      </c>
      <c r="DQ128" s="29">
        <f t="shared" si="124"/>
        <v>1.4857842611949877E-8</v>
      </c>
      <c r="DR128" s="29">
        <f t="shared" si="125"/>
        <v>1.4849113515535272E-8</v>
      </c>
      <c r="DS128" s="29">
        <f t="shared" si="126"/>
        <v>1.4849113496126178E-8</v>
      </c>
      <c r="DT128" s="29">
        <f t="shared" si="127"/>
        <v>1.4849113496126178E-8</v>
      </c>
      <c r="DV128" s="35">
        <v>9.3700000000000005E-9</v>
      </c>
      <c r="DW128" s="35">
        <v>1.0308327676</v>
      </c>
      <c r="DX128" s="35">
        <v>81.752133216199994</v>
      </c>
      <c r="DY128" s="29">
        <f t="shared" si="148"/>
        <v>-6.6417892712947713E-9</v>
      </c>
      <c r="DZ128" s="29">
        <f t="shared" si="149"/>
        <v>-6.6417507934854903E-9</v>
      </c>
      <c r="EA128" s="29">
        <f t="shared" si="150"/>
        <v>-6.6417507933999391E-9</v>
      </c>
      <c r="EB128" s="29">
        <f t="shared" si="151"/>
        <v>-6.6417507933999391E-9</v>
      </c>
      <c r="ED128" s="35"/>
      <c r="EE128" s="35"/>
      <c r="EF128" s="35"/>
      <c r="EL128" s="35"/>
      <c r="EM128" s="35"/>
      <c r="EN128" s="35"/>
      <c r="ET128" s="35"/>
      <c r="EU128" s="35"/>
      <c r="EV128" s="35"/>
    </row>
    <row r="129" spans="1:152" s="29" customFormat="1" ht="13.5" x14ac:dyDescent="0.3">
      <c r="A129" s="29" t="s">
        <v>165</v>
      </c>
      <c r="B129" s="29" t="s">
        <v>166</v>
      </c>
      <c r="C129" s="29" t="s">
        <v>36</v>
      </c>
      <c r="D129" s="29" t="s">
        <v>167</v>
      </c>
      <c r="E129" s="29" t="s">
        <v>168</v>
      </c>
      <c r="N129" s="35">
        <v>1.4147999999999999E-7</v>
      </c>
      <c r="O129" s="35">
        <v>2.7159773167100001</v>
      </c>
      <c r="P129" s="35">
        <v>0.26063243089999999</v>
      </c>
      <c r="Q129" s="29">
        <f t="shared" ref="Q129:Q192" si="152">N129*COS(O129+P129*$C$22)</f>
        <v>-1.2910396246054321E-7</v>
      </c>
      <c r="R129" s="29">
        <f t="shared" ref="R129:R192" si="153">N129*COS(O129+P129*$C$43)</f>
        <v>-1.291039613865009E-7</v>
      </c>
      <c r="S129" s="29">
        <f t="shared" ref="S129:S192" si="154">N129*COS(O129+P129*$C$64)</f>
        <v>-1.2910396138649849E-7</v>
      </c>
      <c r="T129" s="29">
        <f t="shared" ref="T129:T192" si="155">N129*COS(O129+P129*$C$85)</f>
        <v>-1.2910396138649849E-7</v>
      </c>
      <c r="V129" s="35">
        <v>2.0199999999999999E-8</v>
      </c>
      <c r="W129" s="35">
        <v>4.1756039084100003</v>
      </c>
      <c r="X129" s="35">
        <v>569.04784100979998</v>
      </c>
      <c r="Y129" s="29">
        <f t="shared" ref="Y129:Y192" si="156">V129*COS(W129+X129*$C$22)</f>
        <v>1.3306619573265298E-8</v>
      </c>
      <c r="Z129" s="29">
        <f t="shared" ref="Z129:Z192" si="157">V129*COS(W129+X129*$C$43)</f>
        <v>1.3307235421343371E-8</v>
      </c>
      <c r="AA129" s="29">
        <f t="shared" ref="AA129:AA192" si="158">V129*COS(W129+X129*$C$64)</f>
        <v>1.3307235422712651E-8</v>
      </c>
      <c r="AB129" s="29">
        <f t="shared" ref="AB129:AB192" si="159">V129*COS(W129+X129*$C$85)</f>
        <v>1.3307235422712651E-8</v>
      </c>
      <c r="AD129" s="35">
        <v>5.3499999999999999E-9</v>
      </c>
      <c r="AE129" s="35">
        <v>1.5576105017599999</v>
      </c>
      <c r="AF129" s="35">
        <v>1994.3304451573999</v>
      </c>
      <c r="AG129" s="29">
        <f t="shared" ref="AG129:AG160" si="160">AD129*COS(AE129+AF129*$C$22)</f>
        <v>-4.3906196349174954E-9</v>
      </c>
      <c r="AH129" s="29">
        <f t="shared" ref="AH129:AH160" si="161">AD129*COS(AE129+AF129*$C$43)</f>
        <v>-4.3901854435360892E-9</v>
      </c>
      <c r="AI129" s="29">
        <f t="shared" ref="AI129:AI160" si="162">AD129*COS(AE129+AF129*$C$64)</f>
        <v>-4.3901854425705916E-9</v>
      </c>
      <c r="AJ129" s="29">
        <f t="shared" ref="AJ129:AJ160" si="163">AD129*COS(AE129+AF129*$C$85)</f>
        <v>-4.3901854425705916E-9</v>
      </c>
      <c r="AL129" s="35"/>
      <c r="AM129" s="35"/>
      <c r="AN129" s="35"/>
      <c r="AT129" s="35"/>
      <c r="AU129" s="35"/>
      <c r="AV129" s="35"/>
      <c r="BB129" s="35"/>
      <c r="BC129" s="35"/>
      <c r="BD129" s="35"/>
      <c r="BJ129" s="35">
        <v>6.6299999999999996E-9</v>
      </c>
      <c r="BK129" s="35">
        <v>1.5709278681100001</v>
      </c>
      <c r="BL129" s="35">
        <v>6283.0758499914</v>
      </c>
      <c r="BM129" s="29">
        <f t="shared" ref="BM129:BM192" si="164">BJ129*COS(BK129+BL129*$C$22)</f>
        <v>-6.6208410775226622E-9</v>
      </c>
      <c r="BN129" s="29">
        <f t="shared" ref="BN129:BN192" si="165">BJ129*COS(BK129+BL129*$C$43)</f>
        <v>-6.620684543097625E-9</v>
      </c>
      <c r="BO129" s="29">
        <f t="shared" ref="BO129:BO192" si="166">BJ129*COS(BK129+BL129*$C$64)</f>
        <v>-6.6206845427481073E-9</v>
      </c>
      <c r="BP129" s="29">
        <f t="shared" ref="BP129:BP192" si="167">BJ129*COS(BK129+BL129*$C$85)</f>
        <v>-6.6206845427481073E-9</v>
      </c>
      <c r="BR129" s="35">
        <v>1.02E-9</v>
      </c>
      <c r="BS129" s="35">
        <v>4.4885674955699999</v>
      </c>
      <c r="BT129" s="35">
        <v>2001.4439921582</v>
      </c>
      <c r="BU129" s="29">
        <f t="shared" ref="BU129:BU141" si="168">BR129*COS(BS129+BT129*$C$22)</f>
        <v>7.7796607325801682E-10</v>
      </c>
      <c r="BV129" s="29">
        <f t="shared" ref="BV129:BV141" si="169">BR129*COS(BS129+BT129*$C$43)</f>
        <v>7.7787204467500284E-10</v>
      </c>
      <c r="BW129" s="29">
        <f t="shared" ref="BW129:BW141" si="170">BR129*COS(BS129+BT129*$C$64)</f>
        <v>7.7787204446592053E-10</v>
      </c>
      <c r="BX129" s="29">
        <f t="shared" ref="BX129:BX141" si="171">BR129*COS(BS129+BT129*$C$85)</f>
        <v>7.7787204446592053E-10</v>
      </c>
      <c r="BZ129" s="35"/>
      <c r="CA129" s="35"/>
      <c r="CB129" s="35"/>
      <c r="CH129" s="35"/>
      <c r="CI129" s="35"/>
      <c r="CJ129" s="35"/>
      <c r="CP129" s="35"/>
      <c r="CQ129" s="35"/>
      <c r="CR129" s="35"/>
      <c r="CX129" s="35"/>
      <c r="CY129" s="35"/>
      <c r="CZ129" s="35"/>
      <c r="DF129" s="35">
        <v>3.2949000000000002E-7</v>
      </c>
      <c r="DG129" s="35">
        <v>3.1859713730800001</v>
      </c>
      <c r="DH129" s="35">
        <v>528.72775724810003</v>
      </c>
      <c r="DI129" s="29">
        <f t="shared" ref="DI129:DI192" si="172">DF129*COS(DG129+DH129*$C$22)</f>
        <v>2.3124004356146833E-7</v>
      </c>
      <c r="DJ129" s="29">
        <f t="shared" ref="DJ129:DJ192" si="173">DF129*COS(DG129+DH129*$C$43)</f>
        <v>2.3123120596136777E-7</v>
      </c>
      <c r="DK129" s="29">
        <f t="shared" ref="DK129:DK192" si="174">DF129*COS(DG129+DH129*$C$64)</f>
        <v>2.3123120594171751E-7</v>
      </c>
      <c r="DL129" s="29">
        <f t="shared" ref="DL129:DL192" si="175">DF129*COS(DG129+DH129*$C$85)</f>
        <v>2.3123120594171751E-7</v>
      </c>
      <c r="DN129" s="35">
        <v>4.4710000000000001E-8</v>
      </c>
      <c r="DO129" s="35">
        <v>1.47603161897</v>
      </c>
      <c r="DP129" s="35">
        <v>408.43894361129998</v>
      </c>
      <c r="DQ129" s="29">
        <f t="shared" ref="DQ129:DQ192" si="176">DN129*COS(DO129+DP129*$C$22)</f>
        <v>-1.1315639238866836E-8</v>
      </c>
      <c r="DR129" s="29">
        <f t="shared" ref="DR129:DR192" si="177">DN129*COS(DO129+DP129*$C$43)</f>
        <v>-1.1314381154231937E-8</v>
      </c>
      <c r="DS129" s="29">
        <f t="shared" ref="DS129:DS192" si="178">DN129*COS(DO129+DP129*$C$64)</f>
        <v>-1.1314381151434652E-8</v>
      </c>
      <c r="DT129" s="29">
        <f t="shared" ref="DT129:DT192" si="179">DN129*COS(DO129+DP129*$C$85)</f>
        <v>-1.1314381151434652E-8</v>
      </c>
      <c r="DV129" s="35">
        <v>9.3800000000000003E-9</v>
      </c>
      <c r="DW129" s="35">
        <v>6.1813609277100001</v>
      </c>
      <c r="DX129" s="35">
        <v>945.99421523210003</v>
      </c>
      <c r="DY129" s="29">
        <f t="shared" ref="DY129:DY160" si="180">DV129*COS(DW129+DX129*$C$22)</f>
        <v>-8.4662919022308101E-9</v>
      </c>
      <c r="DZ129" s="29">
        <f t="shared" ref="DZ129:DZ160" si="181">DV129*COS(DW129+DX129*$C$43)</f>
        <v>-8.4660198527093243E-9</v>
      </c>
      <c r="EA129" s="29">
        <f t="shared" ref="EA129:EA160" si="182">DV129*COS(DW129+DX129*$C$64)</f>
        <v>-8.4660198521043872E-9</v>
      </c>
      <c r="EB129" s="29">
        <f t="shared" ref="EB129:EB160" si="183">DV129*COS(DW129+DX129*$C$85)</f>
        <v>-8.4660198521043872E-9</v>
      </c>
      <c r="ED129" s="35"/>
      <c r="EE129" s="35"/>
      <c r="EF129" s="35"/>
      <c r="EL129" s="35"/>
      <c r="EM129" s="35"/>
      <c r="EN129" s="35"/>
      <c r="ET129" s="35"/>
      <c r="EU129" s="35"/>
      <c r="EV129" s="35"/>
    </row>
    <row r="130" spans="1:152" s="29" customFormat="1" ht="15.5" x14ac:dyDescent="0.35">
      <c r="A130" s="29">
        <f>ATAN2( COS(A124), SIN(A124)*COS(Eps) - TAN(C124)*SIN(Eps) )</f>
        <v>2.921220188214928</v>
      </c>
      <c r="B130" s="29">
        <f>DEGREES(A130)</f>
        <v>167.37358781312736</v>
      </c>
      <c r="C130" s="2">
        <f>ASIN( SIN(C124)*COS(Eps) + COS(C124)*SIN(Eps)*SIN(A124) )</f>
        <v>0.12231041632408322</v>
      </c>
      <c r="D130" s="170">
        <f>DEGREES(C130)</f>
        <v>7.0078706458579774</v>
      </c>
      <c r="E130" s="29">
        <f>GAST-B131</f>
        <v>-33.173820498987624</v>
      </c>
      <c r="N130" s="35">
        <v>1.4688999999999999E-7</v>
      </c>
      <c r="O130" s="35">
        <v>0.87944553412000004</v>
      </c>
      <c r="P130" s="35">
        <v>99.160620955499994</v>
      </c>
      <c r="Q130" s="29">
        <f t="shared" si="152"/>
        <v>-1.167951957369575E-7</v>
      </c>
      <c r="R130" s="29">
        <f t="shared" si="153"/>
        <v>-1.1679456669303939E-7</v>
      </c>
      <c r="S130" s="29">
        <f t="shared" si="154"/>
        <v>-1.1679456669164072E-7</v>
      </c>
      <c r="T130" s="29">
        <f t="shared" si="155"/>
        <v>-1.1679456669164072E-7</v>
      </c>
      <c r="V130" s="35">
        <v>2.1089999999999999E-8</v>
      </c>
      <c r="W130" s="35">
        <v>5.1868232140300004</v>
      </c>
      <c r="X130" s="35">
        <v>227.52618943959999</v>
      </c>
      <c r="Y130" s="29">
        <f t="shared" si="156"/>
        <v>-1.8061931565782802E-8</v>
      </c>
      <c r="Z130" s="29">
        <f t="shared" si="157"/>
        <v>-1.8061755145808895E-8</v>
      </c>
      <c r="AA130" s="29">
        <f t="shared" si="158"/>
        <v>-1.8061755145416619E-8</v>
      </c>
      <c r="AB130" s="29">
        <f t="shared" si="159"/>
        <v>-1.8061755145416619E-8</v>
      </c>
      <c r="AD130" s="35">
        <v>5.0099999999999999E-9</v>
      </c>
      <c r="AE130" s="35">
        <v>4.4438980259900003</v>
      </c>
      <c r="AF130" s="35">
        <v>647.01083331480004</v>
      </c>
      <c r="AG130" s="29">
        <f t="shared" si="160"/>
        <v>-3.6473252861017653E-9</v>
      </c>
      <c r="AH130" s="29">
        <f t="shared" si="161"/>
        <v>-3.6471670297217784E-9</v>
      </c>
      <c r="AI130" s="29">
        <f t="shared" si="162"/>
        <v>-3.6471670293698965E-9</v>
      </c>
      <c r="AJ130" s="29">
        <f t="shared" si="163"/>
        <v>-3.6471670293698965E-9</v>
      </c>
      <c r="AL130" s="35"/>
      <c r="AM130" s="35"/>
      <c r="AN130" s="35"/>
      <c r="AT130" s="35"/>
      <c r="AU130" s="35"/>
      <c r="AV130" s="35"/>
      <c r="BB130" s="35"/>
      <c r="BC130" s="35"/>
      <c r="BD130" s="35"/>
      <c r="BJ130" s="35">
        <v>5.4299999999999997E-9</v>
      </c>
      <c r="BK130" s="35">
        <v>0.26376529934999998</v>
      </c>
      <c r="BL130" s="35">
        <v>227.52618943959999</v>
      </c>
      <c r="BM130" s="29">
        <f t="shared" si="164"/>
        <v>-3.7138630588262549E-9</v>
      </c>
      <c r="BN130" s="29">
        <f t="shared" si="165"/>
        <v>-3.713927241825231E-9</v>
      </c>
      <c r="BO130" s="29">
        <f t="shared" si="166"/>
        <v>-3.713927241967937E-9</v>
      </c>
      <c r="BP130" s="29">
        <f t="shared" si="167"/>
        <v>-3.713927241967937E-9</v>
      </c>
      <c r="BR130" s="35">
        <v>1.0600000000000001E-9</v>
      </c>
      <c r="BS130" s="35">
        <v>6.0843427589800001</v>
      </c>
      <c r="BT130" s="35">
        <v>10.294940738499999</v>
      </c>
      <c r="BU130" s="29">
        <f t="shared" si="168"/>
        <v>1.0594696948460704E-9</v>
      </c>
      <c r="BV130" s="29">
        <f t="shared" si="169"/>
        <v>1.0594696702675069E-9</v>
      </c>
      <c r="BW130" s="29">
        <f t="shared" si="170"/>
        <v>1.0594696702674523E-9</v>
      </c>
      <c r="BX130" s="29">
        <f t="shared" si="171"/>
        <v>1.0594696702674523E-9</v>
      </c>
      <c r="BZ130" s="35"/>
      <c r="CA130" s="35"/>
      <c r="CB130" s="35"/>
      <c r="CH130" s="35"/>
      <c r="CI130" s="35"/>
      <c r="CJ130" s="35"/>
      <c r="CP130" s="35"/>
      <c r="CQ130" s="35"/>
      <c r="CR130" s="35"/>
      <c r="CX130" s="35"/>
      <c r="CY130" s="35"/>
      <c r="CZ130" s="35"/>
      <c r="DF130" s="35">
        <v>2.2455999999999999E-7</v>
      </c>
      <c r="DG130" s="35">
        <v>0.43129919683000001</v>
      </c>
      <c r="DH130" s="35">
        <v>1073.6090241908</v>
      </c>
      <c r="DI130" s="29">
        <f t="shared" si="172"/>
        <v>1.2493364184256143E-7</v>
      </c>
      <c r="DJ130" s="29">
        <f t="shared" si="173"/>
        <v>1.2491937541881093E-7</v>
      </c>
      <c r="DK130" s="29">
        <f t="shared" si="174"/>
        <v>1.249193753870895E-7</v>
      </c>
      <c r="DL130" s="29">
        <f t="shared" si="175"/>
        <v>1.249193753870895E-7</v>
      </c>
      <c r="DN130" s="35">
        <v>4.0730000000000001E-8</v>
      </c>
      <c r="DO130" s="35">
        <v>1.1301490318</v>
      </c>
      <c r="DP130" s="35">
        <v>415.55249061209997</v>
      </c>
      <c r="DQ130" s="29">
        <f t="shared" si="176"/>
        <v>-1.0396211282018848E-9</v>
      </c>
      <c r="DR130" s="29">
        <f t="shared" si="177"/>
        <v>-1.0384162309100523E-9</v>
      </c>
      <c r="DS130" s="29">
        <f t="shared" si="178"/>
        <v>-1.0384162282310418E-9</v>
      </c>
      <c r="DT130" s="29">
        <f t="shared" si="179"/>
        <v>-1.0384162282310418E-9</v>
      </c>
      <c r="DV130" s="35">
        <v>9.0799999999999993E-9</v>
      </c>
      <c r="DW130" s="35">
        <v>2.5435596404099998</v>
      </c>
      <c r="DX130" s="35">
        <v>6283.0758499914</v>
      </c>
      <c r="DY130" s="29">
        <f t="shared" si="180"/>
        <v>-5.5003941683358921E-9</v>
      </c>
      <c r="DZ130" s="29">
        <f t="shared" si="181"/>
        <v>-5.5036260215663008E-9</v>
      </c>
      <c r="EA130" s="29">
        <f t="shared" si="182"/>
        <v>-5.5036260287509145E-9</v>
      </c>
      <c r="EB130" s="29">
        <f t="shared" si="183"/>
        <v>-5.5036260287509145E-9</v>
      </c>
      <c r="ED130" s="35"/>
      <c r="EE130" s="35"/>
      <c r="EF130" s="35"/>
      <c r="EL130" s="35"/>
      <c r="EM130" s="35"/>
      <c r="EN130" s="35"/>
      <c r="ET130" s="35"/>
      <c r="EU130" s="35"/>
      <c r="EV130" s="35"/>
    </row>
    <row r="131" spans="1:152" s="29" customFormat="1" ht="15.5" x14ac:dyDescent="0.35">
      <c r="B131" s="29">
        <f xml:space="preserve"> B130 - INT( B130 / 360 ) * 360</f>
        <v>167.37358781312736</v>
      </c>
      <c r="E131" s="170">
        <f xml:space="preserve"> E130 - INT( E130 / 360 ) * 360</f>
        <v>326.82617950101235</v>
      </c>
      <c r="N131" s="35">
        <v>1.4202E-7</v>
      </c>
      <c r="O131" s="35">
        <v>2.4133569373500001</v>
      </c>
      <c r="P131" s="35">
        <v>530.6541729411</v>
      </c>
      <c r="Q131" s="29">
        <f t="shared" si="152"/>
        <v>5.1985043604481257E-9</v>
      </c>
      <c r="R131" s="29">
        <f t="shared" si="153"/>
        <v>5.193141193255511E-9</v>
      </c>
      <c r="S131" s="29">
        <f t="shared" si="154"/>
        <v>5.1931411813307322E-9</v>
      </c>
      <c r="T131" s="29">
        <f t="shared" si="155"/>
        <v>5.1931411813307322E-9</v>
      </c>
      <c r="V131" s="35">
        <v>2.283E-8</v>
      </c>
      <c r="W131" s="35">
        <v>5.8004380922200003</v>
      </c>
      <c r="X131" s="35">
        <v>539.98590583309999</v>
      </c>
      <c r="Y131" s="29">
        <f t="shared" si="156"/>
        <v>-9.5931665919019072E-9</v>
      </c>
      <c r="Z131" s="29">
        <f t="shared" si="157"/>
        <v>-9.5923699610152602E-9</v>
      </c>
      <c r="AA131" s="29">
        <f t="shared" si="158"/>
        <v>-9.5923699592439622E-9</v>
      </c>
      <c r="AB131" s="29">
        <f t="shared" si="159"/>
        <v>-9.5923699592439622E-9</v>
      </c>
      <c r="AD131" s="35">
        <v>4.1400000000000002E-9</v>
      </c>
      <c r="AE131" s="35">
        <v>5.3713037039699998</v>
      </c>
      <c r="AF131" s="35">
        <v>2228.9701815978001</v>
      </c>
      <c r="AG131" s="29">
        <f t="shared" si="160"/>
        <v>-3.0758953038573254E-9</v>
      </c>
      <c r="AH131" s="29">
        <f t="shared" si="161"/>
        <v>-3.0763351029926876E-9</v>
      </c>
      <c r="AI131" s="29">
        <f t="shared" si="162"/>
        <v>-3.0763351039704767E-9</v>
      </c>
      <c r="AJ131" s="29">
        <f t="shared" si="163"/>
        <v>-3.0763351039704767E-9</v>
      </c>
      <c r="AL131" s="35"/>
      <c r="AM131" s="35"/>
      <c r="AN131" s="35"/>
      <c r="AT131" s="35"/>
      <c r="AU131" s="35"/>
      <c r="AV131" s="35"/>
      <c r="BB131" s="35"/>
      <c r="BC131" s="35"/>
      <c r="BD131" s="35"/>
      <c r="BJ131" s="35">
        <v>5.2499999999999999E-9</v>
      </c>
      <c r="BK131" s="35">
        <v>6.2231869393899997</v>
      </c>
      <c r="BL131" s="35">
        <v>539.98590583309999</v>
      </c>
      <c r="BM131" s="29">
        <f t="shared" si="164"/>
        <v>-3.9663668044668142E-9</v>
      </c>
      <c r="BN131" s="29">
        <f t="shared" si="165"/>
        <v>-3.9662345399094281E-9</v>
      </c>
      <c r="BO131" s="29">
        <f t="shared" si="166"/>
        <v>-3.9662345396153356E-9</v>
      </c>
      <c r="BP131" s="29">
        <f t="shared" si="167"/>
        <v>-3.9662345396153356E-9</v>
      </c>
      <c r="BR131" s="35">
        <v>9.2999999999999999E-10</v>
      </c>
      <c r="BS131" s="35">
        <v>5.8473777183999998</v>
      </c>
      <c r="BT131" s="35">
        <v>2324.9494088155998</v>
      </c>
      <c r="BU131" s="29">
        <f t="shared" si="168"/>
        <v>8.6593825613076561E-10</v>
      </c>
      <c r="BV131" s="29">
        <f t="shared" si="169"/>
        <v>8.6588208651648479E-10</v>
      </c>
      <c r="BW131" s="29">
        <f t="shared" si="170"/>
        <v>8.6588208639156945E-10</v>
      </c>
      <c r="BX131" s="29">
        <f t="shared" si="171"/>
        <v>8.6588208639156945E-10</v>
      </c>
      <c r="BZ131" s="35"/>
      <c r="CA131" s="35"/>
      <c r="CB131" s="35"/>
      <c r="CH131" s="35"/>
      <c r="CI131" s="35"/>
      <c r="CJ131" s="35"/>
      <c r="CP131" s="35"/>
      <c r="CQ131" s="35"/>
      <c r="CR131" s="35"/>
      <c r="CX131" s="35"/>
      <c r="CY131" s="35"/>
      <c r="CZ131" s="35"/>
      <c r="DF131" s="35">
        <v>2.1598999999999999E-7</v>
      </c>
      <c r="DG131" s="35">
        <v>1.4182042509099999</v>
      </c>
      <c r="DH131" s="35">
        <v>540.73666535849998</v>
      </c>
      <c r="DI131" s="29">
        <f t="shared" si="172"/>
        <v>-1.5415437603757023E-7</v>
      </c>
      <c r="DJ131" s="29">
        <f t="shared" si="173"/>
        <v>-1.5416020153927744E-7</v>
      </c>
      <c r="DK131" s="29">
        <f t="shared" si="174"/>
        <v>-1.5416020155223003E-7</v>
      </c>
      <c r="DL131" s="29">
        <f t="shared" si="175"/>
        <v>-1.5416020155223003E-7</v>
      </c>
      <c r="DN131" s="35">
        <v>5.4760000000000002E-8</v>
      </c>
      <c r="DO131" s="35">
        <v>5.6319856969800002</v>
      </c>
      <c r="DP131" s="35">
        <v>618.55664531160005</v>
      </c>
      <c r="DQ131" s="29">
        <f t="shared" si="176"/>
        <v>-5.4736262629291354E-8</v>
      </c>
      <c r="DR131" s="29">
        <f t="shared" si="177"/>
        <v>-5.4736191561774676E-8</v>
      </c>
      <c r="DS131" s="29">
        <f t="shared" si="178"/>
        <v>-5.4736191561616546E-8</v>
      </c>
      <c r="DT131" s="29">
        <f t="shared" si="179"/>
        <v>-5.4736191561616546E-8</v>
      </c>
      <c r="DV131" s="35">
        <v>8.7399999999999992E-9</v>
      </c>
      <c r="DW131" s="35">
        <v>5.2190319604699997</v>
      </c>
      <c r="DX131" s="35">
        <v>2207.6295405954002</v>
      </c>
      <c r="DY131" s="29">
        <f t="shared" si="180"/>
        <v>-8.5009633815193353E-9</v>
      </c>
      <c r="DZ131" s="29">
        <f t="shared" si="181"/>
        <v>-8.5012824230996987E-9</v>
      </c>
      <c r="EA131" s="29">
        <f t="shared" si="182"/>
        <v>-8.501282423808834E-9</v>
      </c>
      <c r="EB131" s="29">
        <f t="shared" si="183"/>
        <v>-8.501282423808834E-9</v>
      </c>
      <c r="ED131" s="35"/>
      <c r="EE131" s="35"/>
      <c r="EF131" s="35"/>
      <c r="EL131" s="35"/>
      <c r="EM131" s="35"/>
      <c r="EN131" s="35"/>
      <c r="ET131" s="35"/>
      <c r="EU131" s="35"/>
      <c r="EV131" s="35"/>
    </row>
    <row r="132" spans="1:152" s="29" customFormat="1" ht="13.5" x14ac:dyDescent="0.3">
      <c r="N132" s="35">
        <v>1.532E-7</v>
      </c>
      <c r="O132" s="35">
        <v>6.07703092728</v>
      </c>
      <c r="P132" s="35">
        <v>149.56319713459999</v>
      </c>
      <c r="Q132" s="29">
        <f t="shared" si="152"/>
        <v>-9.2987404669658577E-8</v>
      </c>
      <c r="R132" s="29">
        <f t="shared" si="153"/>
        <v>-9.2986107925861063E-8</v>
      </c>
      <c r="S132" s="29">
        <f t="shared" si="154"/>
        <v>-9.2986107922977657E-8</v>
      </c>
      <c r="T132" s="29">
        <f t="shared" si="155"/>
        <v>-9.2986107922977657E-8</v>
      </c>
      <c r="V132" s="35">
        <v>1.9770000000000001E-8</v>
      </c>
      <c r="W132" s="35">
        <v>3.9919700965099998</v>
      </c>
      <c r="X132" s="35">
        <v>24.379022388199999</v>
      </c>
      <c r="Y132" s="29">
        <f t="shared" si="156"/>
        <v>-6.3025672424796093E-9</v>
      </c>
      <c r="Z132" s="29">
        <f t="shared" si="157"/>
        <v>-6.3025997737894233E-9</v>
      </c>
      <c r="AA132" s="29">
        <f t="shared" si="158"/>
        <v>-6.3025997738617545E-9</v>
      </c>
      <c r="AB132" s="29">
        <f t="shared" si="159"/>
        <v>-6.3025997738617545E-9</v>
      </c>
      <c r="AD132" s="35">
        <v>5.3300000000000004E-9</v>
      </c>
      <c r="AE132" s="35">
        <v>2.5475631337100002</v>
      </c>
      <c r="AF132" s="35">
        <v>1781.0313497193999</v>
      </c>
      <c r="AG132" s="29">
        <f t="shared" si="160"/>
        <v>5.3207379386684711E-9</v>
      </c>
      <c r="AH132" s="29">
        <f t="shared" si="161"/>
        <v>5.3207777310117626E-9</v>
      </c>
      <c r="AI132" s="29">
        <f t="shared" si="162"/>
        <v>5.3207777311001435E-9</v>
      </c>
      <c r="AJ132" s="29">
        <f t="shared" si="163"/>
        <v>5.3207777311001435E-9</v>
      </c>
      <c r="AL132" s="35"/>
      <c r="AM132" s="35"/>
      <c r="AN132" s="35"/>
      <c r="AT132" s="35"/>
      <c r="AU132" s="35"/>
      <c r="AV132" s="35"/>
      <c r="BB132" s="35"/>
      <c r="BC132" s="35"/>
      <c r="BD132" s="35"/>
      <c r="BJ132" s="35">
        <v>5.1300000000000003E-9</v>
      </c>
      <c r="BK132" s="35">
        <v>4.9833790015100004</v>
      </c>
      <c r="BL132" s="35">
        <v>302.16477565500003</v>
      </c>
      <c r="BM132" s="29">
        <f t="shared" si="164"/>
        <v>-4.5822416924278814E-9</v>
      </c>
      <c r="BN132" s="29">
        <f t="shared" si="165"/>
        <v>-4.5822913219238484E-9</v>
      </c>
      <c r="BO132" s="29">
        <f t="shared" si="166"/>
        <v>-4.5822913220341968E-9</v>
      </c>
      <c r="BP132" s="29">
        <f t="shared" si="167"/>
        <v>-4.5822913220341968E-9</v>
      </c>
      <c r="BR132" s="35">
        <v>1.01E-9</v>
      </c>
      <c r="BS132" s="35">
        <v>0.15815934254</v>
      </c>
      <c r="BT132" s="35">
        <v>2655.5683724738001</v>
      </c>
      <c r="BU132" s="29">
        <f t="shared" si="168"/>
        <v>7.7723648677660761E-10</v>
      </c>
      <c r="BV132" s="29">
        <f t="shared" si="169"/>
        <v>7.771145017532454E-10</v>
      </c>
      <c r="BW132" s="29">
        <f t="shared" si="170"/>
        <v>7.7711450148199158E-10</v>
      </c>
      <c r="BX132" s="29">
        <f t="shared" si="171"/>
        <v>7.7711450148199158E-10</v>
      </c>
      <c r="BZ132" s="35"/>
      <c r="CA132" s="35"/>
      <c r="CB132" s="35"/>
      <c r="CH132" s="35"/>
      <c r="CI132" s="35"/>
      <c r="CJ132" s="35"/>
      <c r="CP132" s="35"/>
      <c r="CQ132" s="35"/>
      <c r="CR132" s="35"/>
      <c r="CX132" s="35"/>
      <c r="CY132" s="35"/>
      <c r="CZ132" s="35"/>
      <c r="DF132" s="35">
        <v>2.5673E-7</v>
      </c>
      <c r="DG132" s="35">
        <v>0.52358194759999999</v>
      </c>
      <c r="DH132" s="35">
        <v>511.5317178299</v>
      </c>
      <c r="DI132" s="29">
        <f t="shared" si="172"/>
        <v>-2.1290491452234139E-7</v>
      </c>
      <c r="DJ132" s="29">
        <f t="shared" si="173"/>
        <v>-2.1289968843137761E-7</v>
      </c>
      <c r="DK132" s="29">
        <f t="shared" si="174"/>
        <v>-2.1289968841975746E-7</v>
      </c>
      <c r="DL132" s="29">
        <f t="shared" si="175"/>
        <v>-2.1289968841975746E-7</v>
      </c>
      <c r="DN132" s="35">
        <v>4.0340000000000003E-8</v>
      </c>
      <c r="DO132" s="35">
        <v>4.0963170274699996</v>
      </c>
      <c r="DP132" s="35">
        <v>430.53034413910001</v>
      </c>
      <c r="DQ132" s="29">
        <f t="shared" si="176"/>
        <v>3.7611375499132533E-9</v>
      </c>
      <c r="DR132" s="29">
        <f t="shared" si="177"/>
        <v>3.7599061603520985E-9</v>
      </c>
      <c r="DS132" s="29">
        <f t="shared" si="178"/>
        <v>3.7599061576141844E-9</v>
      </c>
      <c r="DT132" s="29">
        <f t="shared" si="179"/>
        <v>3.7599061576141844E-9</v>
      </c>
      <c r="DV132" s="35">
        <v>8.7399999999999992E-9</v>
      </c>
      <c r="DW132" s="35">
        <v>6.0124028446500004</v>
      </c>
      <c r="DX132" s="35">
        <v>511.5317178299</v>
      </c>
      <c r="DY132" s="29">
        <f t="shared" si="180"/>
        <v>-1.5946374441285206E-9</v>
      </c>
      <c r="DZ132" s="29">
        <f t="shared" si="181"/>
        <v>-1.5943244149097731E-9</v>
      </c>
      <c r="EA132" s="29">
        <f t="shared" si="182"/>
        <v>-1.5943244142137866E-9</v>
      </c>
      <c r="EB132" s="29">
        <f t="shared" si="183"/>
        <v>-1.5943244142137866E-9</v>
      </c>
      <c r="ED132" s="35"/>
      <c r="EE132" s="35"/>
      <c r="EF132" s="35"/>
      <c r="EL132" s="35"/>
      <c r="EM132" s="35"/>
      <c r="EN132" s="35"/>
      <c r="ET132" s="35"/>
      <c r="EU132" s="35"/>
      <c r="EV132" s="35"/>
    </row>
    <row r="133" spans="1:152" s="29" customFormat="1" ht="13.5" x14ac:dyDescent="0.3">
      <c r="A133" s="33" t="s">
        <v>26</v>
      </c>
      <c r="B133" s="32" t="s">
        <v>27</v>
      </c>
      <c r="C133" s="33" t="s">
        <v>26</v>
      </c>
      <c r="D133" s="33" t="s">
        <v>26</v>
      </c>
      <c r="E133" s="33" t="s">
        <v>26</v>
      </c>
      <c r="F133" s="33" t="s">
        <v>26</v>
      </c>
      <c r="N133" s="35">
        <v>1.5832E-7</v>
      </c>
      <c r="O133" s="35">
        <v>4.1168244067800002</v>
      </c>
      <c r="P133" s="35">
        <v>636.71589257630001</v>
      </c>
      <c r="Q133" s="29">
        <f t="shared" si="152"/>
        <v>-4.9972022708170438E-8</v>
      </c>
      <c r="R133" s="29">
        <f t="shared" si="153"/>
        <v>-4.9965211145258324E-8</v>
      </c>
      <c r="S133" s="29">
        <f t="shared" si="154"/>
        <v>-4.9965211130112952E-8</v>
      </c>
      <c r="T133" s="29">
        <f t="shared" si="155"/>
        <v>-4.9965211130112952E-8</v>
      </c>
      <c r="V133" s="35">
        <v>1.96E-8</v>
      </c>
      <c r="W133" s="35">
        <v>1.3528879307899999</v>
      </c>
      <c r="X133" s="35">
        <v>963.4027029714</v>
      </c>
      <c r="Y133" s="29">
        <f t="shared" si="156"/>
        <v>-5.386156631544874E-9</v>
      </c>
      <c r="Z133" s="29">
        <f t="shared" si="157"/>
        <v>-5.387449517383035E-9</v>
      </c>
      <c r="AA133" s="29">
        <f t="shared" si="158"/>
        <v>-5.387449520257711E-9</v>
      </c>
      <c r="AB133" s="29">
        <f t="shared" si="159"/>
        <v>-5.387449520257711E-9</v>
      </c>
      <c r="AD133" s="35">
        <v>3.9300000000000003E-9</v>
      </c>
      <c r="AE133" s="35">
        <v>1.26351262287</v>
      </c>
      <c r="AF133" s="35">
        <v>210.11770170029999</v>
      </c>
      <c r="AG133" s="29">
        <f t="shared" si="160"/>
        <v>-1.4210386893681665E-10</v>
      </c>
      <c r="AH133" s="29">
        <f t="shared" si="161"/>
        <v>-1.42162634386386E-10</v>
      </c>
      <c r="AI133" s="29">
        <f t="shared" si="162"/>
        <v>-1.4216263451704564E-10</v>
      </c>
      <c r="AJ133" s="29">
        <f t="shared" si="163"/>
        <v>-1.4216263451704564E-10</v>
      </c>
      <c r="AL133" s="35"/>
      <c r="AM133" s="35"/>
      <c r="AN133" s="35"/>
      <c r="AT133" s="35"/>
      <c r="AU133" s="35"/>
      <c r="AV133" s="35"/>
      <c r="BB133" s="35"/>
      <c r="BC133" s="35"/>
      <c r="BD133" s="35"/>
      <c r="BJ133" s="35">
        <v>5.4400000000000002E-9</v>
      </c>
      <c r="BK133" s="35">
        <v>2.2222701927299999</v>
      </c>
      <c r="BL133" s="35">
        <v>2744.4340526907999</v>
      </c>
      <c r="BM133" s="29">
        <f t="shared" si="164"/>
        <v>-5.1520694700637093E-9</v>
      </c>
      <c r="BN133" s="29">
        <f t="shared" si="165"/>
        <v>-5.1517280702091032E-9</v>
      </c>
      <c r="BO133" s="29">
        <f t="shared" si="166"/>
        <v>-5.1517280694498027E-9</v>
      </c>
      <c r="BP133" s="29">
        <f t="shared" si="167"/>
        <v>-5.1517280694498027E-9</v>
      </c>
      <c r="BR133" s="35">
        <v>1.15E-9</v>
      </c>
      <c r="BS133" s="35">
        <v>3.5922102160399998</v>
      </c>
      <c r="BT133" s="35">
        <v>2015.6710861598001</v>
      </c>
      <c r="BU133" s="29">
        <f t="shared" si="168"/>
        <v>2.3096406474218712E-10</v>
      </c>
      <c r="BV133" s="29">
        <f t="shared" si="169"/>
        <v>2.3080235559960435E-10</v>
      </c>
      <c r="BW133" s="29">
        <f t="shared" si="170"/>
        <v>2.3080235524004452E-10</v>
      </c>
      <c r="BX133" s="29">
        <f t="shared" si="171"/>
        <v>2.3080235524004452E-10</v>
      </c>
      <c r="BZ133" s="35"/>
      <c r="CA133" s="35"/>
      <c r="CB133" s="35"/>
      <c r="CH133" s="35"/>
      <c r="CI133" s="35"/>
      <c r="CJ133" s="35"/>
      <c r="CP133" s="35"/>
      <c r="CQ133" s="35"/>
      <c r="CR133" s="35"/>
      <c r="CX133" s="35"/>
      <c r="CY133" s="35"/>
      <c r="CZ133" s="35"/>
      <c r="DF133" s="35">
        <v>2.1115000000000001E-7</v>
      </c>
      <c r="DG133" s="35">
        <v>3.0802352276599998</v>
      </c>
      <c r="DH133" s="35">
        <v>629.60234557549995</v>
      </c>
      <c r="DI133" s="29">
        <f t="shared" si="172"/>
        <v>1.5595610247525163E-7</v>
      </c>
      <c r="DJ133" s="29">
        <f t="shared" si="173"/>
        <v>1.5596248434723175E-7</v>
      </c>
      <c r="DK133" s="29">
        <f t="shared" si="174"/>
        <v>1.5596248436142124E-7</v>
      </c>
      <c r="DL133" s="29">
        <f t="shared" si="175"/>
        <v>1.5596248436142124E-7</v>
      </c>
      <c r="DN133" s="35">
        <v>4.304E-8</v>
      </c>
      <c r="DO133" s="35">
        <v>4.6053637894300001</v>
      </c>
      <c r="DP133" s="35">
        <v>647.01083331480004</v>
      </c>
      <c r="DQ133" s="29">
        <f t="shared" si="176"/>
        <v>-3.5669611922177025E-8</v>
      </c>
      <c r="DR133" s="29">
        <f t="shared" si="177"/>
        <v>-3.5668502143141137E-8</v>
      </c>
      <c r="DS133" s="29">
        <f t="shared" si="178"/>
        <v>-3.5668502140673571E-8</v>
      </c>
      <c r="DT133" s="29">
        <f t="shared" si="179"/>
        <v>-3.5668502140673571E-8</v>
      </c>
      <c r="DV133" s="35">
        <v>1.188E-8</v>
      </c>
      <c r="DW133" s="35">
        <v>0.75698357967999996</v>
      </c>
      <c r="DX133" s="35">
        <v>2097.4232193759999</v>
      </c>
      <c r="DY133" s="29">
        <f t="shared" si="180"/>
        <v>-1.1463452145547213E-8</v>
      </c>
      <c r="DZ133" s="29">
        <f t="shared" si="181"/>
        <v>-1.1463917766910525E-8</v>
      </c>
      <c r="EA133" s="29">
        <f t="shared" si="182"/>
        <v>-1.1463917767945517E-8</v>
      </c>
      <c r="EB133" s="29">
        <f t="shared" si="183"/>
        <v>-1.1463917767945517E-8</v>
      </c>
      <c r="ED133" s="35"/>
      <c r="EE133" s="35"/>
      <c r="EF133" s="35"/>
      <c r="EL133" s="35"/>
      <c r="EM133" s="35"/>
      <c r="EN133" s="35"/>
      <c r="ET133" s="35"/>
      <c r="EU133" s="35"/>
      <c r="EV133" s="35"/>
    </row>
    <row r="134" spans="1:152" s="29" customFormat="1" ht="13.5" x14ac:dyDescent="0.3">
      <c r="N134" s="35">
        <v>1.2398E-7</v>
      </c>
      <c r="O134" s="35">
        <v>2.61042299578</v>
      </c>
      <c r="P134" s="35">
        <v>405.2575498736</v>
      </c>
      <c r="Q134" s="29">
        <f t="shared" si="152"/>
        <v>-1.2065256441104769E-7</v>
      </c>
      <c r="R134" s="29">
        <f t="shared" si="153"/>
        <v>-1.2065174099246943E-7</v>
      </c>
      <c r="S134" s="29">
        <f t="shared" si="154"/>
        <v>-1.2065174099063851E-7</v>
      </c>
      <c r="T134" s="29">
        <f t="shared" si="155"/>
        <v>-1.2065174099063851E-7</v>
      </c>
      <c r="V134" s="35">
        <v>1.9029999999999999E-8</v>
      </c>
      <c r="W134" s="35">
        <v>2.7834962818400002</v>
      </c>
      <c r="X134" s="35">
        <v>2428.0421830342002</v>
      </c>
      <c r="Y134" s="29">
        <f t="shared" si="156"/>
        <v>-3.6313046154433292E-9</v>
      </c>
      <c r="Z134" s="29">
        <f t="shared" si="157"/>
        <v>-3.6345344808825686E-9</v>
      </c>
      <c r="AA134" s="29">
        <f t="shared" si="158"/>
        <v>-3.6345344880637747E-9</v>
      </c>
      <c r="AB134" s="29">
        <f t="shared" si="159"/>
        <v>-3.6345344880637747E-9</v>
      </c>
      <c r="AD134" s="35">
        <v>4.3299999999999997E-9</v>
      </c>
      <c r="AE134" s="35">
        <v>2.9010396963399998</v>
      </c>
      <c r="AF134" s="35">
        <v>1063.3140834523001</v>
      </c>
      <c r="AG134" s="29">
        <f t="shared" si="160"/>
        <v>1.0673840492850315E-9</v>
      </c>
      <c r="AH134" s="29">
        <f t="shared" si="161"/>
        <v>1.0677017974900601E-9</v>
      </c>
      <c r="AI134" s="29">
        <f t="shared" si="162"/>
        <v>1.067701798196547E-9</v>
      </c>
      <c r="AJ134" s="29">
        <f t="shared" si="163"/>
        <v>1.067701798196547E-9</v>
      </c>
      <c r="AL134" s="35"/>
      <c r="AM134" s="35"/>
      <c r="AN134" s="35"/>
      <c r="AT134" s="35"/>
      <c r="AU134" s="35"/>
      <c r="AV134" s="35"/>
      <c r="BB134" s="35"/>
      <c r="BC134" s="35"/>
      <c r="BD134" s="35"/>
      <c r="BJ134" s="35">
        <v>5.3199999999999998E-9</v>
      </c>
      <c r="BK134" s="35">
        <v>2.6242537268700001</v>
      </c>
      <c r="BL134" s="35">
        <v>99.160620955499994</v>
      </c>
      <c r="BM134" s="29">
        <f t="shared" si="164"/>
        <v>-2.4452329394000249E-9</v>
      </c>
      <c r="BN134" s="29">
        <f t="shared" si="165"/>
        <v>-2.445266302631031E-9</v>
      </c>
      <c r="BO134" s="29">
        <f t="shared" si="166"/>
        <v>-2.4452663027052105E-9</v>
      </c>
      <c r="BP134" s="29">
        <f t="shared" si="167"/>
        <v>-2.4452663027052105E-9</v>
      </c>
      <c r="BR134" s="35">
        <v>1.03E-9</v>
      </c>
      <c r="BS134" s="35">
        <v>4.7039958332299996</v>
      </c>
      <c r="BT134" s="35">
        <v>305.34616939270001</v>
      </c>
      <c r="BU134" s="29">
        <f t="shared" si="168"/>
        <v>-1.0008154189142948E-9</v>
      </c>
      <c r="BV134" s="29">
        <f t="shared" si="169"/>
        <v>-1.0008207123312887E-9</v>
      </c>
      <c r="BW134" s="29">
        <f t="shared" si="170"/>
        <v>-1.0008207123430579E-9</v>
      </c>
      <c r="BX134" s="29">
        <f t="shared" si="171"/>
        <v>-1.0008207123430579E-9</v>
      </c>
      <c r="BZ134" s="35"/>
      <c r="CA134" s="35"/>
      <c r="CB134" s="35"/>
      <c r="CH134" s="35"/>
      <c r="CI134" s="35"/>
      <c r="CJ134" s="35"/>
      <c r="CP134" s="35"/>
      <c r="CQ134" s="35"/>
      <c r="CR134" s="35"/>
      <c r="CX134" s="35"/>
      <c r="CY134" s="35"/>
      <c r="CZ134" s="35"/>
      <c r="DF134" s="35">
        <v>2.2713E-7</v>
      </c>
      <c r="DG134" s="35">
        <v>0.65234613143999998</v>
      </c>
      <c r="DH134" s="35">
        <v>3163.9186965660001</v>
      </c>
      <c r="DI134" s="29">
        <f t="shared" si="172"/>
        <v>-4.6036899750956834E-8</v>
      </c>
      <c r="DJ134" s="29">
        <f t="shared" si="173"/>
        <v>-4.5986786623042845E-8</v>
      </c>
      <c r="DK134" s="29">
        <f t="shared" si="174"/>
        <v>-4.598678651161617E-8</v>
      </c>
      <c r="DL134" s="29">
        <f t="shared" si="175"/>
        <v>-4.598678651161617E-8</v>
      </c>
      <c r="DN134" s="35">
        <v>3.7650000000000003E-8</v>
      </c>
      <c r="DO134" s="35">
        <v>3.4275125982499999</v>
      </c>
      <c r="DP134" s="35">
        <v>2950.6196011279999</v>
      </c>
      <c r="DQ134" s="29">
        <f t="shared" si="176"/>
        <v>1.7556452520330808E-8</v>
      </c>
      <c r="DR134" s="29">
        <f t="shared" si="177"/>
        <v>1.7563450351845526E-8</v>
      </c>
      <c r="DS134" s="29">
        <f t="shared" si="178"/>
        <v>1.7563450367404023E-8</v>
      </c>
      <c r="DT134" s="29">
        <f t="shared" si="179"/>
        <v>1.7563450367404023E-8</v>
      </c>
      <c r="DV134" s="35">
        <v>7.8899999999999998E-9</v>
      </c>
      <c r="DW134" s="35">
        <v>3.9103520817300002</v>
      </c>
      <c r="DX134" s="35">
        <v>10213.285546211</v>
      </c>
      <c r="DY134" s="29">
        <f t="shared" si="180"/>
        <v>7.8043687074902313E-9</v>
      </c>
      <c r="DZ134" s="29">
        <f t="shared" si="181"/>
        <v>7.8052097930530958E-9</v>
      </c>
      <c r="EA134" s="29">
        <f t="shared" si="182"/>
        <v>7.8052097949186313E-9</v>
      </c>
      <c r="EB134" s="29">
        <f t="shared" si="183"/>
        <v>7.8052097949186313E-9</v>
      </c>
      <c r="ED134" s="35"/>
      <c r="EE134" s="35"/>
      <c r="EF134" s="35"/>
      <c r="EL134" s="35"/>
      <c r="EM134" s="35"/>
      <c r="EN134" s="35"/>
      <c r="ET134" s="35"/>
      <c r="EU134" s="35"/>
      <c r="EV134" s="35"/>
    </row>
    <row r="135" spans="1:152" s="29" customFormat="1" ht="13.5" x14ac:dyDescent="0.3">
      <c r="A135" s="29" t="s">
        <v>231</v>
      </c>
      <c r="B135" s="29" t="s">
        <v>232</v>
      </c>
      <c r="C135" s="29" t="s">
        <v>233</v>
      </c>
      <c r="D135" s="29" t="s">
        <v>234</v>
      </c>
      <c r="E135" s="29" t="s">
        <v>235</v>
      </c>
      <c r="F135" s="29" t="s">
        <v>27</v>
      </c>
      <c r="G135" s="2"/>
      <c r="N135" s="35">
        <v>1.6199000000000001E-7</v>
      </c>
      <c r="O135" s="35">
        <v>2.7703504458200001</v>
      </c>
      <c r="P135" s="35">
        <v>760.25553592000006</v>
      </c>
      <c r="Q135" s="29">
        <f t="shared" si="152"/>
        <v>-1.3463814303299975E-7</v>
      </c>
      <c r="R135" s="29">
        <f t="shared" si="153"/>
        <v>-1.3463326631287274E-7</v>
      </c>
      <c r="S135" s="29">
        <f t="shared" si="154"/>
        <v>-1.3463326630202908E-7</v>
      </c>
      <c r="T135" s="29">
        <f t="shared" si="155"/>
        <v>-1.3463326630202908E-7</v>
      </c>
      <c r="V135" s="35">
        <v>1.9149999999999999E-8</v>
      </c>
      <c r="W135" s="35">
        <v>4.2213450968500004</v>
      </c>
      <c r="X135" s="35">
        <v>2324.9494088155998</v>
      </c>
      <c r="Y135" s="29">
        <f t="shared" si="156"/>
        <v>-7.9581877636473124E-9</v>
      </c>
      <c r="Z135" s="29">
        <f t="shared" si="157"/>
        <v>-7.9610714539256467E-9</v>
      </c>
      <c r="AA135" s="29">
        <f t="shared" si="158"/>
        <v>-7.9610714603370724E-9</v>
      </c>
      <c r="AB135" s="29">
        <f t="shared" si="159"/>
        <v>-7.9610714603370724E-9</v>
      </c>
      <c r="AD135" s="35">
        <v>3.84E-9</v>
      </c>
      <c r="AE135" s="35">
        <v>1.36194621083</v>
      </c>
      <c r="AF135" s="35">
        <v>203.00415469949999</v>
      </c>
      <c r="AG135" s="29">
        <f t="shared" si="160"/>
        <v>-2.0446209131536438E-10</v>
      </c>
      <c r="AH135" s="29">
        <f t="shared" si="161"/>
        <v>-2.0451752459407954E-10</v>
      </c>
      <c r="AI135" s="29">
        <f t="shared" si="162"/>
        <v>-2.0451752471733074E-10</v>
      </c>
      <c r="AJ135" s="29">
        <f t="shared" si="163"/>
        <v>-2.0451752471733074E-10</v>
      </c>
      <c r="AL135" s="35"/>
      <c r="AM135" s="35"/>
      <c r="AN135" s="35"/>
      <c r="AT135" s="35"/>
      <c r="AU135" s="35"/>
      <c r="AV135" s="35"/>
      <c r="BB135" s="35"/>
      <c r="BC135" s="35"/>
      <c r="BD135" s="35"/>
      <c r="BJ135" s="35">
        <v>6.0200000000000003E-9</v>
      </c>
      <c r="BK135" s="35">
        <v>1.5607408901299999</v>
      </c>
      <c r="BL135" s="35">
        <v>454.90936652729999</v>
      </c>
      <c r="BM135" s="29">
        <f t="shared" si="164"/>
        <v>-5.3523117158666433E-9</v>
      </c>
      <c r="BN135" s="29">
        <f t="shared" si="165"/>
        <v>-5.3522224468230213E-9</v>
      </c>
      <c r="BO135" s="29">
        <f t="shared" si="166"/>
        <v>-5.3522224466245318E-9</v>
      </c>
      <c r="BP135" s="29">
        <f t="shared" si="167"/>
        <v>-5.3522224466245318E-9</v>
      </c>
      <c r="BR135" s="35">
        <v>8.3999999999999999E-10</v>
      </c>
      <c r="BS135" s="35">
        <v>0.44180206331999999</v>
      </c>
      <c r="BT135" s="35">
        <v>1593.0050485469001</v>
      </c>
      <c r="BU135" s="29">
        <f t="shared" si="168"/>
        <v>3.1804804317691144E-10</v>
      </c>
      <c r="BV135" s="29">
        <f t="shared" si="169"/>
        <v>3.1813623670408293E-10</v>
      </c>
      <c r="BW135" s="29">
        <f t="shared" si="170"/>
        <v>3.1813623690017162E-10</v>
      </c>
      <c r="BX135" s="29">
        <f t="shared" si="171"/>
        <v>3.1813623690017162E-10</v>
      </c>
      <c r="BZ135" s="35"/>
      <c r="CA135" s="35"/>
      <c r="CB135" s="35"/>
      <c r="CH135" s="35"/>
      <c r="CI135" s="35"/>
      <c r="CJ135" s="35"/>
      <c r="CP135" s="35"/>
      <c r="CQ135" s="35"/>
      <c r="CR135" s="35"/>
      <c r="CX135" s="35"/>
      <c r="CY135" s="35"/>
      <c r="CZ135" s="35"/>
      <c r="DF135" s="35">
        <v>1.9189000000000001E-7</v>
      </c>
      <c r="DG135" s="35">
        <v>5.16589014963</v>
      </c>
      <c r="DH135" s="35">
        <v>635.96513305090002</v>
      </c>
      <c r="DI135" s="29">
        <f t="shared" si="172"/>
        <v>-1.875618575233765E-7</v>
      </c>
      <c r="DJ135" s="29">
        <f t="shared" si="173"/>
        <v>-1.8756002200380881E-7</v>
      </c>
      <c r="DK135" s="29">
        <f t="shared" si="174"/>
        <v>-1.875600219997272E-7</v>
      </c>
      <c r="DL135" s="29">
        <f t="shared" si="175"/>
        <v>-1.875600219997272E-7</v>
      </c>
      <c r="DN135" s="35">
        <v>4.559E-8</v>
      </c>
      <c r="DO135" s="35">
        <v>4.2372399874499997</v>
      </c>
      <c r="DP135" s="35">
        <v>227.52618943959999</v>
      </c>
      <c r="DQ135" s="29">
        <f t="shared" si="176"/>
        <v>-3.5849084100261901E-9</v>
      </c>
      <c r="DR135" s="29">
        <f t="shared" si="177"/>
        <v>-3.5841720240602317E-9</v>
      </c>
      <c r="DS135" s="29">
        <f t="shared" si="178"/>
        <v>-3.5841720224229575E-9</v>
      </c>
      <c r="DT135" s="29">
        <f t="shared" si="179"/>
        <v>-3.5841720224229575E-9</v>
      </c>
      <c r="DV135" s="35">
        <v>1E-8</v>
      </c>
      <c r="DW135" s="35">
        <v>1.34667100304</v>
      </c>
      <c r="DX135" s="35">
        <v>732.69511979410004</v>
      </c>
      <c r="DY135" s="29">
        <f t="shared" si="180"/>
        <v>7.7715888706101551E-9</v>
      </c>
      <c r="DZ135" s="29">
        <f t="shared" si="181"/>
        <v>7.7719172086333189E-9</v>
      </c>
      <c r="EA135" s="29">
        <f t="shared" si="182"/>
        <v>7.7719172093633521E-9</v>
      </c>
      <c r="EB135" s="29">
        <f t="shared" si="183"/>
        <v>7.7719172093633521E-9</v>
      </c>
      <c r="ED135" s="35"/>
      <c r="EE135" s="35"/>
      <c r="EF135" s="35"/>
      <c r="EL135" s="35"/>
      <c r="EM135" s="35"/>
      <c r="EN135" s="35"/>
      <c r="ET135" s="35"/>
      <c r="EU135" s="35"/>
      <c r="EV135" s="35"/>
    </row>
    <row r="136" spans="1:152" s="29" customFormat="1" ht="15.5" x14ac:dyDescent="0.35">
      <c r="A136" s="29">
        <f>(E97*E97+F97*F97-B9*B9)/(2*E97*F97)</f>
        <v>0.99720702165736463</v>
      </c>
      <c r="B136" s="29">
        <f>ACOS(A136)</f>
        <v>7.4756664360650316E-2</v>
      </c>
      <c r="C136" s="29">
        <f>DEGREES(B136)</f>
        <v>4.2832413583413196</v>
      </c>
      <c r="D136" s="29">
        <f>C136/100</f>
        <v>4.2832413583413192E-2</v>
      </c>
      <c r="E136" s="29">
        <f>(1+A136)/2</f>
        <v>0.99860351082868237</v>
      </c>
      <c r="F136" s="170">
        <f>-9.4+5*LOG10(E97*F97)+0.005*C136</f>
        <v>-2.4363267073422437</v>
      </c>
      <c r="G136" s="2"/>
      <c r="N136" s="35">
        <v>1.3665E-7</v>
      </c>
      <c r="O136" s="35">
        <v>3.5603967830999999</v>
      </c>
      <c r="P136" s="35">
        <v>217.23124870109999</v>
      </c>
      <c r="Q136" s="29">
        <f t="shared" si="152"/>
        <v>9.4668458611915651E-8</v>
      </c>
      <c r="R136" s="29">
        <f t="shared" si="153"/>
        <v>9.4669983031399331E-8</v>
      </c>
      <c r="S136" s="29">
        <f t="shared" si="154"/>
        <v>9.4669983034788706E-8</v>
      </c>
      <c r="T136" s="29">
        <f t="shared" si="155"/>
        <v>9.4669983034788706E-8</v>
      </c>
      <c r="V136" s="35">
        <v>1.9709999999999999E-8</v>
      </c>
      <c r="W136" s="35">
        <v>5.8871568426699996</v>
      </c>
      <c r="X136" s="35">
        <v>217.23124870109999</v>
      </c>
      <c r="Y136" s="29">
        <f t="shared" si="156"/>
        <v>-1.9709134046802499E-8</v>
      </c>
      <c r="Z136" s="29">
        <f t="shared" si="157"/>
        <v>-1.970913118636591E-8</v>
      </c>
      <c r="AA136" s="29">
        <f t="shared" si="158"/>
        <v>-1.9709131186359544E-8</v>
      </c>
      <c r="AB136" s="29">
        <f t="shared" si="159"/>
        <v>-1.9709131186359544E-8</v>
      </c>
      <c r="AD136" s="35">
        <v>4.3999999999999997E-9</v>
      </c>
      <c r="AE136" s="35">
        <v>1.4693454586900001</v>
      </c>
      <c r="AF136" s="35">
        <v>2214.7430875962</v>
      </c>
      <c r="AG136" s="29">
        <f t="shared" si="160"/>
        <v>4.2542115235273393E-9</v>
      </c>
      <c r="AH136" s="29">
        <f t="shared" si="161"/>
        <v>4.2540343170960802E-9</v>
      </c>
      <c r="AI136" s="29">
        <f t="shared" si="162"/>
        <v>4.2540343167019509E-9</v>
      </c>
      <c r="AJ136" s="29">
        <f t="shared" si="163"/>
        <v>4.2540343167019509E-9</v>
      </c>
      <c r="AL136" s="35"/>
      <c r="AM136" s="35"/>
      <c r="AN136" s="35"/>
      <c r="AT136" s="35"/>
      <c r="AU136" s="35"/>
      <c r="AV136" s="35"/>
      <c r="BB136" s="35"/>
      <c r="BC136" s="35"/>
      <c r="BD136" s="35"/>
      <c r="BJ136" s="35">
        <v>5.1799999999999999E-9</v>
      </c>
      <c r="BK136" s="35">
        <v>0.26343805959</v>
      </c>
      <c r="BL136" s="35">
        <v>551.03160609700001</v>
      </c>
      <c r="BM136" s="29">
        <f t="shared" si="164"/>
        <v>-5.0645288074739537E-9</v>
      </c>
      <c r="BN136" s="29">
        <f t="shared" si="165"/>
        <v>-5.0644861249503946E-9</v>
      </c>
      <c r="BO136" s="29">
        <f t="shared" si="166"/>
        <v>-5.0644861248554847E-9</v>
      </c>
      <c r="BP136" s="29">
        <f t="shared" si="167"/>
        <v>-5.0644861248554847E-9</v>
      </c>
      <c r="BR136" s="35">
        <v>9.2000000000000003E-10</v>
      </c>
      <c r="BS136" s="35">
        <v>2.4486338863100001</v>
      </c>
      <c r="BT136" s="35">
        <v>490.3340891794</v>
      </c>
      <c r="BU136" s="29">
        <f t="shared" si="168"/>
        <v>-5.06477191689316E-10</v>
      </c>
      <c r="BV136" s="29">
        <f t="shared" si="169"/>
        <v>-5.0650400931482917E-10</v>
      </c>
      <c r="BW136" s="29">
        <f t="shared" si="170"/>
        <v>-5.0650400937445628E-10</v>
      </c>
      <c r="BX136" s="29">
        <f t="shared" si="171"/>
        <v>-5.0650400937445628E-10</v>
      </c>
      <c r="BZ136" s="35"/>
      <c r="CA136" s="35"/>
      <c r="CB136" s="35"/>
      <c r="CH136" s="35"/>
      <c r="CI136" s="35"/>
      <c r="CJ136" s="35"/>
      <c r="CP136" s="35"/>
      <c r="CQ136" s="35"/>
      <c r="CR136" s="35"/>
      <c r="CX136" s="35"/>
      <c r="CY136" s="35"/>
      <c r="CZ136" s="35"/>
      <c r="DF136" s="35">
        <v>2.6042E-7</v>
      </c>
      <c r="DG136" s="35">
        <v>1.33629471285</v>
      </c>
      <c r="DH136" s="35">
        <v>330.61896365820002</v>
      </c>
      <c r="DI136" s="29">
        <f t="shared" si="172"/>
        <v>2.374682656154259E-7</v>
      </c>
      <c r="DJ136" s="29">
        <f t="shared" si="173"/>
        <v>2.3747078237185903E-7</v>
      </c>
      <c r="DK136" s="29">
        <f t="shared" si="174"/>
        <v>2.3747078237745479E-7</v>
      </c>
      <c r="DL136" s="29">
        <f t="shared" si="175"/>
        <v>2.3747078237745479E-7</v>
      </c>
      <c r="DN136" s="35">
        <v>3.6950000000000003E-8</v>
      </c>
      <c r="DO136" s="35">
        <v>1.0312782497799999</v>
      </c>
      <c r="DP136" s="35">
        <v>2744.4340526907999</v>
      </c>
      <c r="DQ136" s="29">
        <f t="shared" si="176"/>
        <v>-1.9572683933573415E-9</v>
      </c>
      <c r="DR136" s="29">
        <f t="shared" si="177"/>
        <v>-1.9500571454587785E-9</v>
      </c>
      <c r="DS136" s="29">
        <f t="shared" si="178"/>
        <v>-1.9500571294249197E-9</v>
      </c>
      <c r="DT136" s="29">
        <f t="shared" si="179"/>
        <v>-1.9500571294249197E-9</v>
      </c>
      <c r="DV136" s="35">
        <v>9.5200000000000002E-9</v>
      </c>
      <c r="DW136" s="35">
        <v>1.5535577742</v>
      </c>
      <c r="DX136" s="35">
        <v>2324.9494088155998</v>
      </c>
      <c r="DY136" s="29">
        <f t="shared" si="180"/>
        <v>-4.3048715390709891E-10</v>
      </c>
      <c r="DZ136" s="29">
        <f t="shared" si="181"/>
        <v>-4.2891259580015032E-10</v>
      </c>
      <c r="EA136" s="29">
        <f t="shared" si="182"/>
        <v>-4.2891259229922568E-10</v>
      </c>
      <c r="EB136" s="29">
        <f t="shared" si="183"/>
        <v>-4.2891259229922568E-10</v>
      </c>
      <c r="ED136" s="35"/>
      <c r="EE136" s="35"/>
      <c r="EF136" s="35"/>
      <c r="EL136" s="35"/>
      <c r="EM136" s="35"/>
      <c r="EN136" s="35"/>
      <c r="ET136" s="35"/>
      <c r="EU136" s="35"/>
      <c r="EV136" s="35"/>
    </row>
    <row r="137" spans="1:152" s="29" customFormat="1" ht="13.5" x14ac:dyDescent="0.3">
      <c r="N137" s="35">
        <v>1.5260999999999999E-7</v>
      </c>
      <c r="O137" s="35">
        <v>2.81824770887</v>
      </c>
      <c r="P137" s="35">
        <v>621.73803904930003</v>
      </c>
      <c r="Q137" s="29">
        <f t="shared" si="152"/>
        <v>1.4335341599391751E-7</v>
      </c>
      <c r="R137" s="29">
        <f t="shared" si="153"/>
        <v>1.4335573326360183E-7</v>
      </c>
      <c r="S137" s="29">
        <f t="shared" si="154"/>
        <v>1.4335573326875377E-7</v>
      </c>
      <c r="T137" s="29">
        <f t="shared" si="155"/>
        <v>1.4335573326875377E-7</v>
      </c>
      <c r="V137" s="35">
        <v>1.9169999999999999E-8</v>
      </c>
      <c r="W137" s="35">
        <v>3.0372815437399998</v>
      </c>
      <c r="X137" s="35">
        <v>1382.8873468465999</v>
      </c>
      <c r="Y137" s="29">
        <f t="shared" si="156"/>
        <v>1.7905428092866162E-8</v>
      </c>
      <c r="Z137" s="29">
        <f t="shared" si="157"/>
        <v>1.790610230539016E-8</v>
      </c>
      <c r="AA137" s="29">
        <f t="shared" si="158"/>
        <v>1.7906102306889048E-8</v>
      </c>
      <c r="AB137" s="29">
        <f t="shared" si="159"/>
        <v>1.7906102306889048E-8</v>
      </c>
      <c r="AD137" s="35">
        <v>4.2400000000000002E-9</v>
      </c>
      <c r="AE137" s="35">
        <v>4.9897428248600004</v>
      </c>
      <c r="AF137" s="35">
        <v>3178.1457905676002</v>
      </c>
      <c r="AG137" s="29">
        <f t="shared" si="160"/>
        <v>4.2323228012269708E-9</v>
      </c>
      <c r="AH137" s="29">
        <f t="shared" si="161"/>
        <v>4.232380412995933E-9</v>
      </c>
      <c r="AI137" s="29">
        <f t="shared" si="162"/>
        <v>4.2323804131237886E-9</v>
      </c>
      <c r="AJ137" s="29">
        <f t="shared" si="163"/>
        <v>4.2323804131237886E-9</v>
      </c>
      <c r="AL137" s="35"/>
      <c r="AM137" s="35"/>
      <c r="AN137" s="35"/>
      <c r="AT137" s="35"/>
      <c r="AU137" s="35"/>
      <c r="AV137" s="35"/>
      <c r="BB137" s="35"/>
      <c r="BC137" s="35"/>
      <c r="BD137" s="35"/>
      <c r="BJ137" s="35">
        <v>5.1600000000000004E-9</v>
      </c>
      <c r="BK137" s="35">
        <v>1.09376390349</v>
      </c>
      <c r="BL137" s="35">
        <v>934.94851496820002</v>
      </c>
      <c r="BM137" s="29">
        <f t="shared" si="164"/>
        <v>-4.3410413612564456E-9</v>
      </c>
      <c r="BN137" s="29">
        <f t="shared" si="165"/>
        <v>-4.3412270702210962E-9</v>
      </c>
      <c r="BO137" s="29">
        <f t="shared" si="166"/>
        <v>-4.3412270706339867E-9</v>
      </c>
      <c r="BP137" s="29">
        <f t="shared" si="167"/>
        <v>-4.3412270706339867E-9</v>
      </c>
      <c r="BR137" s="35">
        <v>8.6999999999999999E-10</v>
      </c>
      <c r="BS137" s="35">
        <v>6.23817512863</v>
      </c>
      <c r="BT137" s="35">
        <v>6283.0758499914</v>
      </c>
      <c r="BU137" s="29">
        <f t="shared" si="168"/>
        <v>8.4873198225727157E-11</v>
      </c>
      <c r="BV137" s="29">
        <f t="shared" si="169"/>
        <v>8.5260595536802709E-11</v>
      </c>
      <c r="BW137" s="29">
        <f t="shared" si="170"/>
        <v>8.5260596398139341E-11</v>
      </c>
      <c r="BX137" s="29">
        <f t="shared" si="171"/>
        <v>8.5260596398139341E-11</v>
      </c>
      <c r="BZ137" s="35"/>
      <c r="CA137" s="35"/>
      <c r="CB137" s="35"/>
      <c r="CH137" s="35"/>
      <c r="CI137" s="35"/>
      <c r="CJ137" s="35"/>
      <c r="CP137" s="35"/>
      <c r="CQ137" s="35"/>
      <c r="CR137" s="35"/>
      <c r="CX137" s="35"/>
      <c r="CY137" s="35"/>
      <c r="CZ137" s="35"/>
      <c r="DF137" s="35">
        <v>1.8262999999999999E-7</v>
      </c>
      <c r="DG137" s="35">
        <v>3.59973446951</v>
      </c>
      <c r="DH137" s="35">
        <v>746.92221379570003</v>
      </c>
      <c r="DI137" s="29">
        <f t="shared" si="172"/>
        <v>-1.825808373360149E-7</v>
      </c>
      <c r="DJ137" s="29">
        <f t="shared" si="173"/>
        <v>-1.825810624580629E-7</v>
      </c>
      <c r="DK137" s="29">
        <f t="shared" si="174"/>
        <v>-1.8258106245856286E-7</v>
      </c>
      <c r="DL137" s="29">
        <f t="shared" si="175"/>
        <v>-1.8258106245856286E-7</v>
      </c>
      <c r="DN137" s="35">
        <v>3.6669999999999997E-8</v>
      </c>
      <c r="DO137" s="35">
        <v>4.1226892554100001</v>
      </c>
      <c r="DP137" s="35">
        <v>440.82528487759998</v>
      </c>
      <c r="DQ137" s="29">
        <f t="shared" si="176"/>
        <v>1.0378756055203006E-8</v>
      </c>
      <c r="DR137" s="29">
        <f t="shared" si="177"/>
        <v>1.0377651978533517E-8</v>
      </c>
      <c r="DS137" s="29">
        <f t="shared" si="178"/>
        <v>1.0377651976078645E-8</v>
      </c>
      <c r="DT137" s="29">
        <f t="shared" si="179"/>
        <v>1.0377651976078645E-8</v>
      </c>
      <c r="DV137" s="35">
        <v>8.1099999999999995E-9</v>
      </c>
      <c r="DW137" s="35">
        <v>5.00475553271</v>
      </c>
      <c r="DX137" s="35">
        <v>319.5732633943</v>
      </c>
      <c r="DY137" s="29">
        <f t="shared" si="180"/>
        <v>-5.8196969881570603E-9</v>
      </c>
      <c r="DZ137" s="29">
        <f t="shared" si="181"/>
        <v>-5.8198255268078375E-9</v>
      </c>
      <c r="EA137" s="29">
        <f t="shared" si="182"/>
        <v>-5.8198255270936425E-9</v>
      </c>
      <c r="EB137" s="29">
        <f t="shared" si="183"/>
        <v>-5.8198255270936425E-9</v>
      </c>
      <c r="ED137" s="35"/>
      <c r="EE137" s="35"/>
      <c r="EF137" s="35"/>
      <c r="EL137" s="35"/>
      <c r="EM137" s="35"/>
      <c r="EN137" s="35"/>
      <c r="ET137" s="35"/>
      <c r="EU137" s="35"/>
      <c r="EV137" s="35"/>
    </row>
    <row r="138" spans="1:152" s="29" customFormat="1" ht="13.5" x14ac:dyDescent="0.3">
      <c r="N138" s="35">
        <v>1.4681E-7</v>
      </c>
      <c r="O138" s="35">
        <v>6.2642373274200001</v>
      </c>
      <c r="P138" s="35">
        <v>569.04784100979998</v>
      </c>
      <c r="Q138" s="29">
        <f t="shared" si="152"/>
        <v>-1.4384522958756845E-7</v>
      </c>
      <c r="R138" s="29">
        <f t="shared" si="153"/>
        <v>-1.4384403991462312E-7</v>
      </c>
      <c r="S138" s="29">
        <f t="shared" si="154"/>
        <v>-1.4384403991197767E-7</v>
      </c>
      <c r="T138" s="29">
        <f t="shared" si="155"/>
        <v>-1.4384403991197767E-7</v>
      </c>
      <c r="V138" s="35">
        <v>2.0260000000000001E-8</v>
      </c>
      <c r="W138" s="35">
        <v>3.08606488714</v>
      </c>
      <c r="X138" s="35">
        <v>408.43894361129998</v>
      </c>
      <c r="Y138" s="29">
        <f t="shared" si="156"/>
        <v>-1.9384166188306406E-8</v>
      </c>
      <c r="Z138" s="29">
        <f t="shared" si="157"/>
        <v>-1.9384337567442335E-8</v>
      </c>
      <c r="AA138" s="29">
        <f t="shared" si="158"/>
        <v>-1.9384337567823367E-8</v>
      </c>
      <c r="AB138" s="29">
        <f t="shared" si="159"/>
        <v>-1.9384337567823367E-8</v>
      </c>
      <c r="AD138" s="35">
        <v>3.3799999999999999E-9</v>
      </c>
      <c r="AE138" s="35">
        <v>2.7221010634499998</v>
      </c>
      <c r="AF138" s="35">
        <v>2324.9494088155998</v>
      </c>
      <c r="AG138" s="29">
        <f t="shared" si="160"/>
        <v>-3.1668673807538479E-9</v>
      </c>
      <c r="AH138" s="29">
        <f t="shared" si="161"/>
        <v>-3.1666717655097005E-9</v>
      </c>
      <c r="AI138" s="29">
        <f t="shared" si="162"/>
        <v>-3.1666717650746684E-9</v>
      </c>
      <c r="AJ138" s="29">
        <f t="shared" si="163"/>
        <v>-3.1666717650746684E-9</v>
      </c>
      <c r="AL138" s="35"/>
      <c r="AM138" s="35"/>
      <c r="AN138" s="35"/>
      <c r="AT138" s="35"/>
      <c r="AU138" s="35"/>
      <c r="AV138" s="35"/>
      <c r="BB138" s="35"/>
      <c r="BC138" s="35"/>
      <c r="BD138" s="35"/>
      <c r="BJ138" s="35">
        <v>6.5899999999999998E-9</v>
      </c>
      <c r="BK138" s="35">
        <v>0.62560671589000005</v>
      </c>
      <c r="BL138" s="35">
        <v>1512.8068240082</v>
      </c>
      <c r="BM138" s="29">
        <f t="shared" si="164"/>
        <v>6.5766278653220398E-9</v>
      </c>
      <c r="BN138" s="29">
        <f t="shared" si="165"/>
        <v>6.5766730306743899E-9</v>
      </c>
      <c r="BO138" s="29">
        <f t="shared" si="166"/>
        <v>6.5766730307747285E-9</v>
      </c>
      <c r="BP138" s="29">
        <f t="shared" si="167"/>
        <v>6.5766730307747285E-9</v>
      </c>
      <c r="BR138" s="35">
        <v>9.5000000000000003E-10</v>
      </c>
      <c r="BS138" s="35">
        <v>3.3015460553199998</v>
      </c>
      <c r="BT138" s="35">
        <v>2317.8358618148</v>
      </c>
      <c r="BU138" s="29">
        <f t="shared" si="168"/>
        <v>-9.4457815404482354E-10</v>
      </c>
      <c r="BV138" s="29">
        <f t="shared" si="169"/>
        <v>-9.4459486993247096E-10</v>
      </c>
      <c r="BW138" s="29">
        <f t="shared" si="170"/>
        <v>-9.4459486996960931E-10</v>
      </c>
      <c r="BX138" s="29">
        <f t="shared" si="171"/>
        <v>-9.4459486996960931E-10</v>
      </c>
      <c r="BZ138" s="35"/>
      <c r="CA138" s="35"/>
      <c r="CB138" s="35"/>
      <c r="CH138" s="35"/>
      <c r="CI138" s="35"/>
      <c r="CJ138" s="35"/>
      <c r="CP138" s="35"/>
      <c r="CQ138" s="35"/>
      <c r="CR138" s="35"/>
      <c r="CX138" s="35"/>
      <c r="CY138" s="35"/>
      <c r="CZ138" s="35"/>
      <c r="DF138" s="35">
        <v>1.821E-7</v>
      </c>
      <c r="DG138" s="35">
        <v>2.6681943992699999</v>
      </c>
      <c r="DH138" s="35">
        <v>1994.3304451573999</v>
      </c>
      <c r="DI138" s="29">
        <f t="shared" si="172"/>
        <v>-1.5959940526994499E-7</v>
      </c>
      <c r="DJ138" s="29">
        <f t="shared" si="173"/>
        <v>-1.5961185646899716E-7</v>
      </c>
      <c r="DK138" s="29">
        <f t="shared" si="174"/>
        <v>-1.5961185649667812E-7</v>
      </c>
      <c r="DL138" s="29">
        <f t="shared" si="175"/>
        <v>-1.5961185649667812E-7</v>
      </c>
      <c r="DN138" s="35">
        <v>3.6769999999999998E-8</v>
      </c>
      <c r="DO138" s="35">
        <v>2.1948020052700001</v>
      </c>
      <c r="DP138" s="35">
        <v>534.35683154059996</v>
      </c>
      <c r="DQ138" s="29">
        <f t="shared" si="176"/>
        <v>-4.4676860399329298E-9</v>
      </c>
      <c r="DR138" s="29">
        <f t="shared" si="177"/>
        <v>-4.469074858134629E-9</v>
      </c>
      <c r="DS138" s="29">
        <f t="shared" si="178"/>
        <v>-4.4690748612225323E-9</v>
      </c>
      <c r="DT138" s="29">
        <f t="shared" si="179"/>
        <v>-4.4690748612225323E-9</v>
      </c>
      <c r="DV138" s="35">
        <v>7.6299999999999995E-9</v>
      </c>
      <c r="DW138" s="35">
        <v>3.9852755963000002</v>
      </c>
      <c r="DX138" s="35">
        <v>337.73251065900001</v>
      </c>
      <c r="DY138" s="29">
        <f t="shared" si="180"/>
        <v>-7.6219591199585783E-9</v>
      </c>
      <c r="DZ138" s="29">
        <f t="shared" si="181"/>
        <v>-7.6219675402065198E-9</v>
      </c>
      <c r="EA138" s="29">
        <f t="shared" si="182"/>
        <v>-7.6219675402252372E-9</v>
      </c>
      <c r="EB138" s="29">
        <f t="shared" si="183"/>
        <v>-7.6219675402252372E-9</v>
      </c>
      <c r="ED138" s="35"/>
      <c r="EE138" s="35"/>
      <c r="EF138" s="35"/>
      <c r="EL138" s="35"/>
      <c r="EM138" s="35"/>
      <c r="EN138" s="35"/>
      <c r="ET138" s="35"/>
      <c r="EU138" s="35"/>
      <c r="EV138" s="35"/>
    </row>
    <row r="139" spans="1:152" s="29" customFormat="1" ht="13.5" x14ac:dyDescent="0.3">
      <c r="N139" s="35">
        <v>1.2529000000000001E-7</v>
      </c>
      <c r="O139" s="35">
        <v>1.3907717908099999</v>
      </c>
      <c r="P139" s="35">
        <v>7.0653628910000004</v>
      </c>
      <c r="Q139" s="29">
        <f t="shared" si="152"/>
        <v>8.171829528225605E-9</v>
      </c>
      <c r="R139" s="29">
        <f t="shared" si="153"/>
        <v>8.1718924319307556E-9</v>
      </c>
      <c r="S139" s="29">
        <f t="shared" si="154"/>
        <v>8.1718924320706137E-9</v>
      </c>
      <c r="T139" s="29">
        <f t="shared" si="155"/>
        <v>8.1718924320706137E-9</v>
      </c>
      <c r="V139" s="35">
        <v>1.8340000000000001E-8</v>
      </c>
      <c r="W139" s="35">
        <v>5.61474110217</v>
      </c>
      <c r="X139" s="35">
        <v>430.53034413910001</v>
      </c>
      <c r="Y139" s="29">
        <f t="shared" si="156"/>
        <v>1.8324587919366793E-8</v>
      </c>
      <c r="Z139" s="29">
        <f t="shared" si="157"/>
        <v>1.8324610957462146E-8</v>
      </c>
      <c r="AA139" s="29">
        <f t="shared" si="158"/>
        <v>1.8324610957513349E-8</v>
      </c>
      <c r="AB139" s="29">
        <f t="shared" si="159"/>
        <v>1.8324610957513349E-8</v>
      </c>
      <c r="AD139" s="35">
        <v>3.3200000000000001E-9</v>
      </c>
      <c r="AE139" s="35">
        <v>0.37505564413999998</v>
      </c>
      <c r="AF139" s="35">
        <v>2655.5683724738001</v>
      </c>
      <c r="AG139" s="29">
        <f t="shared" si="160"/>
        <v>2.9512699157902243E-9</v>
      </c>
      <c r="AH139" s="29">
        <f t="shared" si="161"/>
        <v>2.9509822949891342E-9</v>
      </c>
      <c r="AI139" s="29">
        <f t="shared" si="162"/>
        <v>2.9509822943495176E-9</v>
      </c>
      <c r="AJ139" s="29">
        <f t="shared" si="163"/>
        <v>2.9509822943495176E-9</v>
      </c>
      <c r="AL139" s="35"/>
      <c r="AM139" s="35"/>
      <c r="AN139" s="35"/>
      <c r="AT139" s="35"/>
      <c r="AU139" s="35"/>
      <c r="AV139" s="35"/>
      <c r="BB139" s="35"/>
      <c r="BC139" s="35"/>
      <c r="BD139" s="35"/>
      <c r="BJ139" s="35">
        <v>5.2400000000000001E-9</v>
      </c>
      <c r="BK139" s="35">
        <v>0.64710955845999996</v>
      </c>
      <c r="BL139" s="35">
        <v>524.06189080210004</v>
      </c>
      <c r="BM139" s="29">
        <f t="shared" si="164"/>
        <v>-5.0558337230019074E-9</v>
      </c>
      <c r="BN139" s="29">
        <f t="shared" si="165"/>
        <v>-5.0557823305626693E-9</v>
      </c>
      <c r="BO139" s="29">
        <f t="shared" si="166"/>
        <v>-5.0557823304483943E-9</v>
      </c>
      <c r="BP139" s="29">
        <f t="shared" si="167"/>
        <v>-5.0557823304483943E-9</v>
      </c>
      <c r="BR139" s="35">
        <v>7.2E-10</v>
      </c>
      <c r="BS139" s="35">
        <v>1.90578907085</v>
      </c>
      <c r="BT139" s="35">
        <v>528.94020556919997</v>
      </c>
      <c r="BU139" s="29">
        <f t="shared" si="168"/>
        <v>-3.4442394763778802E-10</v>
      </c>
      <c r="BV139" s="29">
        <f t="shared" si="169"/>
        <v>-3.4444776312514009E-10</v>
      </c>
      <c r="BW139" s="29">
        <f t="shared" si="170"/>
        <v>-3.44447763178092E-10</v>
      </c>
      <c r="BX139" s="29">
        <f t="shared" si="171"/>
        <v>-3.44447763178092E-10</v>
      </c>
      <c r="BZ139" s="35"/>
      <c r="CA139" s="35"/>
      <c r="CB139" s="35"/>
      <c r="CH139" s="35"/>
      <c r="CI139" s="35"/>
      <c r="CJ139" s="35"/>
      <c r="CP139" s="35"/>
      <c r="CQ139" s="35"/>
      <c r="CR139" s="35"/>
      <c r="CX139" s="35"/>
      <c r="CY139" s="35"/>
      <c r="CZ139" s="35"/>
      <c r="DF139" s="35">
        <v>1.9724000000000001E-7</v>
      </c>
      <c r="DG139" s="35">
        <v>4.1355213332099998</v>
      </c>
      <c r="DH139" s="35">
        <v>1464.6394800628</v>
      </c>
      <c r="DI139" s="29">
        <f t="shared" si="172"/>
        <v>-1.8526216136245293E-7</v>
      </c>
      <c r="DJ139" s="29">
        <f t="shared" si="173"/>
        <v>-1.8525510062633551E-7</v>
      </c>
      <c r="DK139" s="29">
        <f t="shared" si="174"/>
        <v>-1.8525510061063417E-7</v>
      </c>
      <c r="DL139" s="29">
        <f t="shared" si="175"/>
        <v>-1.8525510061063417E-7</v>
      </c>
      <c r="DN139" s="35">
        <v>3.8180000000000002E-8</v>
      </c>
      <c r="DO139" s="35">
        <v>1.1480059628899999</v>
      </c>
      <c r="DP139" s="35">
        <v>74.781598567299994</v>
      </c>
      <c r="DQ139" s="29">
        <f t="shared" si="176"/>
        <v>-2.7169736724845493E-8</v>
      </c>
      <c r="DR139" s="29">
        <f t="shared" si="177"/>
        <v>-2.7169593878947591E-8</v>
      </c>
      <c r="DS139" s="29">
        <f t="shared" si="178"/>
        <v>-2.716959387862997E-8</v>
      </c>
      <c r="DT139" s="29">
        <f t="shared" si="179"/>
        <v>-2.716959387862997E-8</v>
      </c>
      <c r="DV139" s="35">
        <v>8.7999999999999994E-9</v>
      </c>
      <c r="DW139" s="35">
        <v>1.14789972199</v>
      </c>
      <c r="DX139" s="35">
        <v>952.35700270749999</v>
      </c>
      <c r="DY139" s="29">
        <f t="shared" si="180"/>
        <v>-5.4147134778905687E-9</v>
      </c>
      <c r="DZ139" s="29">
        <f t="shared" si="181"/>
        <v>-5.4151839199466721E-9</v>
      </c>
      <c r="EA139" s="29">
        <f t="shared" si="182"/>
        <v>-5.4151839209926453E-9</v>
      </c>
      <c r="EB139" s="29">
        <f t="shared" si="183"/>
        <v>-5.4151839209926453E-9</v>
      </c>
      <c r="ED139" s="35"/>
      <c r="EE139" s="35"/>
      <c r="EF139" s="35"/>
      <c r="EL139" s="35"/>
      <c r="EM139" s="35"/>
      <c r="EN139" s="35"/>
      <c r="ET139" s="35"/>
      <c r="EU139" s="35"/>
      <c r="EV139" s="35"/>
    </row>
    <row r="140" spans="1:152" s="29" customFormat="1" ht="13.5" x14ac:dyDescent="0.3">
      <c r="N140" s="35">
        <v>1.1677000000000001E-7</v>
      </c>
      <c r="O140" s="35">
        <v>3.6044737427200002</v>
      </c>
      <c r="P140" s="35">
        <v>2634.2277314714001</v>
      </c>
      <c r="Q140" s="29">
        <f t="shared" si="152"/>
        <v>-8.6657643662353463E-8</v>
      </c>
      <c r="R140" s="29">
        <f t="shared" si="153"/>
        <v>-8.6642960254811205E-8</v>
      </c>
      <c r="S140" s="29">
        <f t="shared" si="154"/>
        <v>-8.6642960222160256E-8</v>
      </c>
      <c r="T140" s="29">
        <f t="shared" si="155"/>
        <v>-8.6642960222160256E-8</v>
      </c>
      <c r="V140" s="35">
        <v>1.838E-8</v>
      </c>
      <c r="W140" s="35">
        <v>1.2546741021800001</v>
      </c>
      <c r="X140" s="35">
        <v>81.752133216199994</v>
      </c>
      <c r="Y140" s="29">
        <f t="shared" si="156"/>
        <v>-1.5581242193234199E-8</v>
      </c>
      <c r="Z140" s="29">
        <f t="shared" si="157"/>
        <v>-1.558118543529205E-8</v>
      </c>
      <c r="AA140" s="29">
        <f t="shared" si="158"/>
        <v>-1.5581185435165855E-8</v>
      </c>
      <c r="AB140" s="29">
        <f t="shared" si="159"/>
        <v>-1.5581185435165855E-8</v>
      </c>
      <c r="AD140" s="35">
        <v>3.1800000000000002E-9</v>
      </c>
      <c r="AE140" s="35">
        <v>6.1102472006499999</v>
      </c>
      <c r="AF140" s="35">
        <v>934.94851496820002</v>
      </c>
      <c r="AG140" s="29">
        <f t="shared" si="160"/>
        <v>-2.4412589665550728E-9</v>
      </c>
      <c r="AH140" s="29">
        <f t="shared" si="161"/>
        <v>-2.4411232855638663E-9</v>
      </c>
      <c r="AI140" s="29">
        <f t="shared" si="162"/>
        <v>-2.4411232852621765E-9</v>
      </c>
      <c r="AJ140" s="29">
        <f t="shared" si="163"/>
        <v>-2.4411232852621765E-9</v>
      </c>
      <c r="AL140" s="35"/>
      <c r="AM140" s="35"/>
      <c r="AN140" s="35"/>
      <c r="AT140" s="35"/>
      <c r="AU140" s="35"/>
      <c r="AV140" s="35"/>
      <c r="BB140" s="35"/>
      <c r="BC140" s="35"/>
      <c r="BD140" s="35"/>
      <c r="BJ140" s="35">
        <v>5.1600000000000004E-9</v>
      </c>
      <c r="BK140" s="35">
        <v>3.6947886679500002</v>
      </c>
      <c r="BL140" s="35">
        <v>535.3200393871</v>
      </c>
      <c r="BM140" s="29">
        <f t="shared" si="164"/>
        <v>5.0794093539410302E-9</v>
      </c>
      <c r="BN140" s="29">
        <f t="shared" si="165"/>
        <v>5.0793747208989314E-9</v>
      </c>
      <c r="BO140" s="29">
        <f t="shared" si="166"/>
        <v>5.0793747208219176E-9</v>
      </c>
      <c r="BP140" s="29">
        <f t="shared" si="167"/>
        <v>5.0793747208219176E-9</v>
      </c>
      <c r="BR140" s="35">
        <v>7.2E-10</v>
      </c>
      <c r="BS140" s="35">
        <v>5.57619428876</v>
      </c>
      <c r="BT140" s="35">
        <v>530.44172461999995</v>
      </c>
      <c r="BU140" s="29">
        <f t="shared" si="168"/>
        <v>-3.9153244721247973E-11</v>
      </c>
      <c r="BV140" s="29">
        <f t="shared" si="169"/>
        <v>-3.9126087919508743E-11</v>
      </c>
      <c r="BW140" s="29">
        <f t="shared" si="170"/>
        <v>-3.9126087859128061E-11</v>
      </c>
      <c r="BX140" s="29">
        <f t="shared" si="171"/>
        <v>-3.9126087859128061E-11</v>
      </c>
      <c r="BZ140" s="35"/>
      <c r="CA140" s="35"/>
      <c r="CB140" s="35"/>
      <c r="CH140" s="35"/>
      <c r="CI140" s="35"/>
      <c r="CJ140" s="35"/>
      <c r="CP140" s="35"/>
      <c r="CQ140" s="35"/>
      <c r="CR140" s="35"/>
      <c r="CX140" s="35"/>
      <c r="CY140" s="35"/>
      <c r="CZ140" s="35"/>
      <c r="DF140" s="35">
        <v>1.948E-7</v>
      </c>
      <c r="DG140" s="35">
        <v>1.85656428109</v>
      </c>
      <c r="DH140" s="35">
        <v>3060.8259223474001</v>
      </c>
      <c r="DI140" s="29">
        <f t="shared" si="172"/>
        <v>5.1226713202825828E-8</v>
      </c>
      <c r="DJ140" s="29">
        <f t="shared" si="173"/>
        <v>5.1267677429865289E-8</v>
      </c>
      <c r="DK140" s="29">
        <f t="shared" si="174"/>
        <v>5.1267677520944929E-8</v>
      </c>
      <c r="DL140" s="29">
        <f t="shared" si="175"/>
        <v>5.1267677520944929E-8</v>
      </c>
      <c r="DN140" s="35">
        <v>4.2209999999999999E-8</v>
      </c>
      <c r="DO140" s="35">
        <v>2.3772157994900001</v>
      </c>
      <c r="DP140" s="35">
        <v>2538.2485042536</v>
      </c>
      <c r="DQ140" s="29">
        <f t="shared" si="176"/>
        <v>3.921277966738755E-8</v>
      </c>
      <c r="DR140" s="29">
        <f t="shared" si="177"/>
        <v>3.9209955333548559E-8</v>
      </c>
      <c r="DS140" s="29">
        <f t="shared" si="178"/>
        <v>3.9209955327267333E-8</v>
      </c>
      <c r="DT140" s="29">
        <f t="shared" si="179"/>
        <v>3.9209955327267333E-8</v>
      </c>
      <c r="DV140" s="35">
        <v>7.8000000000000004E-9</v>
      </c>
      <c r="DW140" s="35">
        <v>4.6946331693000003</v>
      </c>
      <c r="DX140" s="35">
        <v>5746.2713378959997</v>
      </c>
      <c r="DY140" s="29">
        <f t="shared" si="180"/>
        <v>-6.2767876018090116E-9</v>
      </c>
      <c r="DZ140" s="29">
        <f t="shared" si="181"/>
        <v>-6.2786819017668022E-9</v>
      </c>
      <c r="EA140" s="29">
        <f t="shared" si="182"/>
        <v>-6.278681905977499E-9</v>
      </c>
      <c r="EB140" s="29">
        <f t="shared" si="183"/>
        <v>-6.278681905977499E-9</v>
      </c>
      <c r="ED140" s="35"/>
      <c r="EE140" s="35"/>
      <c r="EF140" s="35"/>
      <c r="EL140" s="35"/>
      <c r="EM140" s="35"/>
      <c r="EN140" s="35"/>
      <c r="ET140" s="35"/>
      <c r="EU140" s="35"/>
      <c r="EV140" s="35"/>
    </row>
    <row r="141" spans="1:152" s="29" customFormat="1" ht="13.5" x14ac:dyDescent="0.3">
      <c r="N141" s="35">
        <v>1.1603E-7</v>
      </c>
      <c r="O141" s="35">
        <v>4.6046175619099996</v>
      </c>
      <c r="P141" s="35">
        <v>7.1617311105999999</v>
      </c>
      <c r="Q141" s="29">
        <f t="shared" si="152"/>
        <v>9.9188997765015389E-10</v>
      </c>
      <c r="R141" s="29">
        <f t="shared" si="153"/>
        <v>9.9183080465947771E-10</v>
      </c>
      <c r="S141" s="29">
        <f t="shared" si="154"/>
        <v>9.9183080452788092E-10</v>
      </c>
      <c r="T141" s="29">
        <f t="shared" si="155"/>
        <v>9.9183080452788092E-10</v>
      </c>
      <c r="V141" s="35">
        <v>2.4599999999999999E-8</v>
      </c>
      <c r="W141" s="35">
        <v>4.6326867899800002</v>
      </c>
      <c r="X141" s="35">
        <v>1905.4647649404001</v>
      </c>
      <c r="Y141" s="29">
        <f t="shared" si="156"/>
        <v>-1.2800790825346162E-8</v>
      </c>
      <c r="Z141" s="29">
        <f t="shared" si="157"/>
        <v>-1.2803641193080338E-8</v>
      </c>
      <c r="AA141" s="29">
        <f t="shared" si="158"/>
        <v>-1.2803641199417741E-8</v>
      </c>
      <c r="AB141" s="29">
        <f t="shared" si="159"/>
        <v>-1.2803641199417741E-8</v>
      </c>
      <c r="AD141" s="35">
        <v>4.0499999999999999E-9</v>
      </c>
      <c r="AE141" s="35">
        <v>3.5100586001299998</v>
      </c>
      <c r="AF141" s="35">
        <v>2751.5475996916002</v>
      </c>
      <c r="AG141" s="29">
        <f t="shared" si="160"/>
        <v>-1.9213091554710946E-9</v>
      </c>
      <c r="AH141" s="29">
        <f t="shared" si="161"/>
        <v>-1.9220077034757043E-9</v>
      </c>
      <c r="AI141" s="29">
        <f t="shared" si="162"/>
        <v>-1.9220077050288145E-9</v>
      </c>
      <c r="AJ141" s="29">
        <f t="shared" si="163"/>
        <v>-1.9220077050288145E-9</v>
      </c>
      <c r="AL141" s="35"/>
      <c r="AM141" s="35"/>
      <c r="AN141" s="35"/>
      <c r="AT141" s="35"/>
      <c r="AU141" s="35"/>
      <c r="AV141" s="35"/>
      <c r="BB141" s="35"/>
      <c r="BC141" s="35"/>
      <c r="BD141" s="35"/>
      <c r="BJ141" s="35">
        <v>4.9099999999999998E-9</v>
      </c>
      <c r="BK141" s="35">
        <v>3.63039940597</v>
      </c>
      <c r="BL141" s="35">
        <v>2531.1349572528002</v>
      </c>
      <c r="BM141" s="29">
        <f t="shared" si="164"/>
        <v>3.5639085935214403E-9</v>
      </c>
      <c r="BN141" s="29">
        <f t="shared" si="165"/>
        <v>3.5645172948414477E-9</v>
      </c>
      <c r="BO141" s="29">
        <f t="shared" si="166"/>
        <v>3.5645172961947318E-9</v>
      </c>
      <c r="BP141" s="29">
        <f t="shared" si="167"/>
        <v>3.5645172961947318E-9</v>
      </c>
      <c r="BR141" s="35">
        <v>7.7999999999999999E-10</v>
      </c>
      <c r="BS141" s="35">
        <v>5.9732350783600001</v>
      </c>
      <c r="BT141" s="35">
        <v>1585.8915015461</v>
      </c>
      <c r="BU141" s="29">
        <f t="shared" si="168"/>
        <v>7.4157466876403952E-10</v>
      </c>
      <c r="BV141" s="29">
        <f t="shared" si="169"/>
        <v>7.4160197141285798E-10</v>
      </c>
      <c r="BW141" s="29">
        <f t="shared" si="170"/>
        <v>7.4160197147355246E-10</v>
      </c>
      <c r="BX141" s="29">
        <f t="shared" si="171"/>
        <v>7.4160197147355246E-10</v>
      </c>
      <c r="BZ141" s="35"/>
      <c r="CA141" s="35"/>
      <c r="CB141" s="35"/>
      <c r="CH141" s="35"/>
      <c r="CI141" s="35"/>
      <c r="CJ141" s="35"/>
      <c r="CP141" s="35"/>
      <c r="CQ141" s="35"/>
      <c r="CR141" s="35"/>
      <c r="CX141" s="35"/>
      <c r="CY141" s="35"/>
      <c r="CZ141" s="35"/>
      <c r="DF141" s="35">
        <v>2.3927E-7</v>
      </c>
      <c r="DG141" s="35">
        <v>4.9982636178400002</v>
      </c>
      <c r="DH141" s="35">
        <v>1289.9465010146</v>
      </c>
      <c r="DI141" s="29">
        <f t="shared" si="172"/>
        <v>1.6381174564859262E-7</v>
      </c>
      <c r="DJ141" s="29">
        <f t="shared" si="173"/>
        <v>1.6382776533420421E-7</v>
      </c>
      <c r="DK141" s="29">
        <f t="shared" si="174"/>
        <v>1.6382776536982123E-7</v>
      </c>
      <c r="DL141" s="29">
        <f t="shared" si="175"/>
        <v>1.6382776536982123E-7</v>
      </c>
      <c r="DN141" s="35">
        <v>3.4879999999999999E-8</v>
      </c>
      <c r="DO141" s="35">
        <v>5.3379256159599997</v>
      </c>
      <c r="DP141" s="35">
        <v>458.84151979040001</v>
      </c>
      <c r="DQ141" s="29">
        <f t="shared" si="176"/>
        <v>3.4008498471272167E-8</v>
      </c>
      <c r="DR141" s="29">
        <f t="shared" si="177"/>
        <v>3.4008751628357343E-8</v>
      </c>
      <c r="DS141" s="29">
        <f t="shared" si="178"/>
        <v>3.400875162892019E-8</v>
      </c>
      <c r="DT141" s="29">
        <f t="shared" si="179"/>
        <v>3.400875162892019E-8</v>
      </c>
      <c r="DV141" s="35">
        <v>9.1000000000000004E-9</v>
      </c>
      <c r="DW141" s="35">
        <v>8.7745415709999997E-2</v>
      </c>
      <c r="DX141" s="35">
        <v>2737.3205056900001</v>
      </c>
      <c r="DY141" s="29">
        <f t="shared" si="180"/>
        <v>7.6871127143636149E-9</v>
      </c>
      <c r="DZ141" s="29">
        <f t="shared" si="181"/>
        <v>7.688061901135751E-9</v>
      </c>
      <c r="EA141" s="29">
        <f t="shared" si="182"/>
        <v>7.6880619032458689E-9</v>
      </c>
      <c r="EB141" s="29">
        <f t="shared" si="183"/>
        <v>7.6880619032458689E-9</v>
      </c>
      <c r="ED141" s="35"/>
      <c r="EE141" s="35"/>
      <c r="EF141" s="35"/>
      <c r="EL141" s="35"/>
      <c r="EM141" s="35"/>
      <c r="EN141" s="35"/>
      <c r="ET141" s="35"/>
      <c r="EU141" s="35"/>
      <c r="EV141" s="35"/>
    </row>
    <row r="142" spans="1:152" s="29" customFormat="1" ht="13.5" x14ac:dyDescent="0.3">
      <c r="N142" s="35">
        <v>1.2151999999999999E-7</v>
      </c>
      <c r="O142" s="35">
        <v>0.24540531919</v>
      </c>
      <c r="P142" s="35">
        <v>1485.9801210651999</v>
      </c>
      <c r="Q142" s="29">
        <f t="shared" si="152"/>
        <v>8.8732197637102531E-8</v>
      </c>
      <c r="R142" s="29">
        <f t="shared" si="153"/>
        <v>8.8723411154254244E-8</v>
      </c>
      <c r="S142" s="29">
        <f t="shared" si="154"/>
        <v>8.8723411134716952E-8</v>
      </c>
      <c r="T142" s="29">
        <f t="shared" si="155"/>
        <v>8.8723411134716952E-8</v>
      </c>
      <c r="V142" s="35">
        <v>1.8200000000000001E-8</v>
      </c>
      <c r="W142" s="35">
        <v>5.9749792611999997</v>
      </c>
      <c r="X142" s="35">
        <v>114.1384744825</v>
      </c>
      <c r="Y142" s="29">
        <f t="shared" si="156"/>
        <v>4.5817684029589548E-10</v>
      </c>
      <c r="Z142" s="29">
        <f t="shared" si="157"/>
        <v>4.5832472281132072E-10</v>
      </c>
      <c r="AA142" s="29">
        <f t="shared" si="158"/>
        <v>4.5832472314012258E-10</v>
      </c>
      <c r="AB142" s="29">
        <f t="shared" si="159"/>
        <v>4.5832472314012258E-10</v>
      </c>
      <c r="AD142" s="35">
        <v>3.8799999999999998E-9</v>
      </c>
      <c r="AE142" s="35">
        <v>5.0060964726500004</v>
      </c>
      <c r="AF142" s="35">
        <v>2015.6710861598001</v>
      </c>
      <c r="AG142" s="29">
        <f t="shared" si="160"/>
        <v>3.8760190060052582E-9</v>
      </c>
      <c r="AH142" s="29">
        <f t="shared" si="161"/>
        <v>3.8760441884483494E-9</v>
      </c>
      <c r="AI142" s="29">
        <f t="shared" si="162"/>
        <v>3.8760441885042528E-9</v>
      </c>
      <c r="AJ142" s="29">
        <f t="shared" si="163"/>
        <v>3.8760441885042528E-9</v>
      </c>
      <c r="AL142" s="35"/>
      <c r="AM142" s="35"/>
      <c r="AN142" s="35"/>
      <c r="AT142" s="35"/>
      <c r="AU142" s="35"/>
      <c r="AV142" s="35"/>
      <c r="BB142" s="35"/>
      <c r="BC142" s="35"/>
      <c r="BD142" s="35"/>
      <c r="BJ142" s="35">
        <v>5.6999999999999998E-9</v>
      </c>
      <c r="BK142" s="35">
        <v>0.61976758790999997</v>
      </c>
      <c r="BL142" s="35">
        <v>540.73666535849998</v>
      </c>
      <c r="BM142" s="29">
        <f t="shared" si="164"/>
        <v>-5.6985672302949709E-9</v>
      </c>
      <c r="BN142" s="29">
        <f t="shared" si="165"/>
        <v>-5.6985623051056587E-9</v>
      </c>
      <c r="BO142" s="29">
        <f t="shared" si="166"/>
        <v>-5.6985623050946978E-9</v>
      </c>
      <c r="BP142" s="29">
        <f t="shared" si="167"/>
        <v>-5.6985623050946978E-9</v>
      </c>
      <c r="BR142" s="35"/>
      <c r="BS142" s="35"/>
      <c r="BT142" s="35"/>
      <c r="BZ142" s="35"/>
      <c r="CA142" s="35"/>
      <c r="CB142" s="35"/>
      <c r="CH142" s="35"/>
      <c r="CI142" s="35"/>
      <c r="CJ142" s="35"/>
      <c r="CP142" s="35"/>
      <c r="CQ142" s="35"/>
      <c r="CR142" s="35"/>
      <c r="CX142" s="35"/>
      <c r="CY142" s="35"/>
      <c r="CZ142" s="35"/>
      <c r="DF142" s="35">
        <v>2.1885999999999999E-7</v>
      </c>
      <c r="DG142" s="35">
        <v>5.9171868355099999</v>
      </c>
      <c r="DH142" s="35">
        <v>1802.3719907218001</v>
      </c>
      <c r="DI142" s="29">
        <f t="shared" si="172"/>
        <v>-1.7637892889665505E-7</v>
      </c>
      <c r="DJ142" s="29">
        <f t="shared" si="173"/>
        <v>-1.7639555862518715E-7</v>
      </c>
      <c r="DK142" s="29">
        <f t="shared" si="174"/>
        <v>-1.7639555866215874E-7</v>
      </c>
      <c r="DL142" s="29">
        <f t="shared" si="175"/>
        <v>-1.7639555866215874E-7</v>
      </c>
      <c r="DN142" s="35">
        <v>3.4370000000000003E-8</v>
      </c>
      <c r="DO142" s="35">
        <v>4.2616444364300001</v>
      </c>
      <c r="DP142" s="35">
        <v>10.294940738499999</v>
      </c>
      <c r="DQ142" s="29">
        <f t="shared" si="176"/>
        <v>-9.615056703519361E-9</v>
      </c>
      <c r="DR142" s="29">
        <f t="shared" si="177"/>
        <v>-9.615080894776331E-9</v>
      </c>
      <c r="DS142" s="29">
        <f t="shared" si="178"/>
        <v>-9.6150808948301093E-9</v>
      </c>
      <c r="DT142" s="29">
        <f t="shared" si="179"/>
        <v>-9.6150808948301093E-9</v>
      </c>
      <c r="DV142" s="35">
        <v>7.7300000000000004E-9</v>
      </c>
      <c r="DW142" s="35">
        <v>0.77131695761999997</v>
      </c>
      <c r="DX142" s="35">
        <v>5760.4984318976003</v>
      </c>
      <c r="DY142" s="29">
        <f t="shared" si="180"/>
        <v>7.7021248486449054E-9</v>
      </c>
      <c r="DZ142" s="29">
        <f t="shared" si="181"/>
        <v>7.7023932503677667E-9</v>
      </c>
      <c r="EA142" s="29">
        <f t="shared" si="182"/>
        <v>7.7023932509630968E-9</v>
      </c>
      <c r="EB142" s="29">
        <f t="shared" si="183"/>
        <v>7.7023932509630968E-9</v>
      </c>
      <c r="ED142" s="35"/>
      <c r="EE142" s="35"/>
      <c r="EF142" s="35"/>
      <c r="EL142" s="35"/>
      <c r="EM142" s="35"/>
      <c r="EN142" s="35"/>
      <c r="ET142" s="35"/>
      <c r="EU142" s="35"/>
      <c r="EV142" s="35"/>
    </row>
    <row r="143" spans="1:152" s="29" customFormat="1" ht="13.5" x14ac:dyDescent="0.3">
      <c r="N143" s="35">
        <v>1.1347E-7</v>
      </c>
      <c r="O143" s="35">
        <v>2.0081845826100002</v>
      </c>
      <c r="P143" s="35">
        <v>1073.6090241908</v>
      </c>
      <c r="Q143" s="29">
        <f t="shared" si="152"/>
        <v>9.3901641585459721E-8</v>
      </c>
      <c r="R143" s="29">
        <f t="shared" si="153"/>
        <v>9.3906511537051997E-8</v>
      </c>
      <c r="S143" s="29">
        <f t="shared" si="154"/>
        <v>9.390651154787946E-8</v>
      </c>
      <c r="T143" s="29">
        <f t="shared" si="155"/>
        <v>9.390651154787946E-8</v>
      </c>
      <c r="V143" s="35">
        <v>2.0430000000000002E-8</v>
      </c>
      <c r="W143" s="35">
        <v>4.3404751484500004</v>
      </c>
      <c r="X143" s="35">
        <v>70.849445304200003</v>
      </c>
      <c r="Y143" s="29">
        <f t="shared" si="156"/>
        <v>1.4350784043882384E-8</v>
      </c>
      <c r="Z143" s="29">
        <f t="shared" si="157"/>
        <v>1.435071068003654E-8</v>
      </c>
      <c r="AA143" s="29">
        <f t="shared" si="158"/>
        <v>1.4350710679873425E-8</v>
      </c>
      <c r="AB143" s="29">
        <f t="shared" si="159"/>
        <v>1.4350710679873425E-8</v>
      </c>
      <c r="AD143" s="35">
        <v>4.2400000000000002E-9</v>
      </c>
      <c r="AE143" s="35">
        <v>4.2966865411699997</v>
      </c>
      <c r="AF143" s="35">
        <v>5753.3848848968</v>
      </c>
      <c r="AG143" s="29">
        <f t="shared" si="160"/>
        <v>-3.9782826522007885E-9</v>
      </c>
      <c r="AH143" s="29">
        <f t="shared" si="161"/>
        <v>-3.9788831893691612E-9</v>
      </c>
      <c r="AI143" s="29">
        <f t="shared" si="162"/>
        <v>-3.9788831907036732E-9</v>
      </c>
      <c r="AJ143" s="29">
        <f t="shared" si="163"/>
        <v>-3.9788831907036732E-9</v>
      </c>
      <c r="AL143" s="35"/>
      <c r="AM143" s="35"/>
      <c r="AN143" s="35"/>
      <c r="AT143" s="35"/>
      <c r="AU143" s="35"/>
      <c r="AV143" s="35"/>
      <c r="BB143" s="35"/>
      <c r="BC143" s="35"/>
      <c r="BD143" s="35"/>
      <c r="BJ143" s="35">
        <v>4.9600000000000002E-9</v>
      </c>
      <c r="BK143" s="35">
        <v>2.1939801503799998</v>
      </c>
      <c r="BL143" s="35">
        <v>1514.2912967165</v>
      </c>
      <c r="BM143" s="29">
        <f t="shared" si="164"/>
        <v>-4.2308615887135935E-10</v>
      </c>
      <c r="BN143" s="29">
        <f t="shared" si="165"/>
        <v>-4.2255324325619375E-10</v>
      </c>
      <c r="BO143" s="29">
        <f t="shared" si="166"/>
        <v>-4.2255324207128007E-10</v>
      </c>
      <c r="BP143" s="29">
        <f t="shared" si="167"/>
        <v>-4.2255324207128007E-10</v>
      </c>
      <c r="BR143" s="35"/>
      <c r="BS143" s="35"/>
      <c r="BT143" s="35"/>
      <c r="BZ143" s="35"/>
      <c r="CA143" s="35"/>
      <c r="CB143" s="35"/>
      <c r="CH143" s="35"/>
      <c r="CI143" s="35"/>
      <c r="CJ143" s="35"/>
      <c r="CP143" s="35"/>
      <c r="CQ143" s="35"/>
      <c r="CR143" s="35"/>
      <c r="CX143" s="35"/>
      <c r="CY143" s="35"/>
      <c r="CZ143" s="35"/>
      <c r="DF143" s="35">
        <v>1.7482E-7</v>
      </c>
      <c r="DG143" s="35">
        <v>2.8216161254199998</v>
      </c>
      <c r="DH143" s="35">
        <v>2737.3205056900001</v>
      </c>
      <c r="DI143" s="29">
        <f t="shared" si="172"/>
        <v>-1.7266986404863664E-7</v>
      </c>
      <c r="DJ143" s="29">
        <f t="shared" si="173"/>
        <v>-1.7267518897114503E-7</v>
      </c>
      <c r="DK143" s="29">
        <f t="shared" si="174"/>
        <v>-1.7267518898297728E-7</v>
      </c>
      <c r="DL143" s="29">
        <f t="shared" si="175"/>
        <v>-1.7267518898297728E-7</v>
      </c>
      <c r="DN143" s="35">
        <v>4.3940000000000002E-8</v>
      </c>
      <c r="DO143" s="35">
        <v>0.18808423412</v>
      </c>
      <c r="DP143" s="35">
        <v>824.74219374879999</v>
      </c>
      <c r="DQ143" s="29">
        <f t="shared" si="176"/>
        <v>2.3105555818180979E-8</v>
      </c>
      <c r="DR143" s="29">
        <f t="shared" si="177"/>
        <v>2.3107750832564881E-8</v>
      </c>
      <c r="DS143" s="29">
        <f t="shared" si="178"/>
        <v>2.3107750837445339E-8</v>
      </c>
      <c r="DT143" s="29">
        <f t="shared" si="179"/>
        <v>2.3107750837445339E-8</v>
      </c>
      <c r="DV143" s="35">
        <v>7.6399999999999993E-9</v>
      </c>
      <c r="DW143" s="35">
        <v>6.1168653935300004</v>
      </c>
      <c r="DX143" s="35">
        <v>9676.4810341156008</v>
      </c>
      <c r="DY143" s="29">
        <f t="shared" si="180"/>
        <v>7.6146033141133556E-9</v>
      </c>
      <c r="DZ143" s="29">
        <f t="shared" si="181"/>
        <v>7.6141726048781918E-9</v>
      </c>
      <c r="EA143" s="29">
        <f t="shared" si="182"/>
        <v>7.6141726039165132E-9</v>
      </c>
      <c r="EB143" s="29">
        <f t="shared" si="183"/>
        <v>7.6141726039165132E-9</v>
      </c>
      <c r="ED143" s="40"/>
      <c r="EE143" s="40"/>
      <c r="EF143" s="40"/>
      <c r="EL143" s="35"/>
      <c r="EM143" s="35"/>
      <c r="EN143" s="35"/>
      <c r="ET143" s="35"/>
      <c r="EU143" s="35"/>
      <c r="EV143" s="35"/>
    </row>
    <row r="144" spans="1:152" s="29" customFormat="1" ht="13.5" x14ac:dyDescent="0.3">
      <c r="N144" s="35">
        <v>1.1242E-7</v>
      </c>
      <c r="O144" s="35">
        <v>2.4800094787</v>
      </c>
      <c r="P144" s="35">
        <v>423.41679713830001</v>
      </c>
      <c r="Q144" s="29">
        <f t="shared" si="152"/>
        <v>-1.1216264531203724E-7</v>
      </c>
      <c r="R144" s="29">
        <f t="shared" si="153"/>
        <v>-1.1216241603007361E-7</v>
      </c>
      <c r="S144" s="29">
        <f t="shared" si="154"/>
        <v>-1.1216241602956371E-7</v>
      </c>
      <c r="T144" s="29">
        <f t="shared" si="155"/>
        <v>-1.1216241602956371E-7</v>
      </c>
      <c r="V144" s="35">
        <v>1.9589999999999999E-8</v>
      </c>
      <c r="W144" s="35">
        <v>4.0311602630600003</v>
      </c>
      <c r="X144" s="35">
        <v>92.047073954699997</v>
      </c>
      <c r="Y144" s="29">
        <f t="shared" si="156"/>
        <v>1.423987935298316E-8</v>
      </c>
      <c r="Z144" s="29">
        <f t="shared" si="157"/>
        <v>1.423979116800926E-8</v>
      </c>
      <c r="AA144" s="29">
        <f t="shared" si="158"/>
        <v>1.4239791167813188E-8</v>
      </c>
      <c r="AB144" s="29">
        <f t="shared" si="159"/>
        <v>1.4239791167813188E-8</v>
      </c>
      <c r="AD144" s="35">
        <v>3.2799999999999998E-9</v>
      </c>
      <c r="AE144" s="35">
        <v>2.3557153198099998</v>
      </c>
      <c r="AF144" s="35">
        <v>1251.3403846248</v>
      </c>
      <c r="AG144" s="29">
        <f t="shared" si="160"/>
        <v>-2.53238573761851E-9</v>
      </c>
      <c r="AH144" s="29">
        <f t="shared" si="161"/>
        <v>-2.532571483434667E-9</v>
      </c>
      <c r="AI144" s="29">
        <f t="shared" si="162"/>
        <v>-2.5325714838476402E-9</v>
      </c>
      <c r="AJ144" s="29">
        <f t="shared" si="163"/>
        <v>-2.5325714838476402E-9</v>
      </c>
      <c r="AL144" s="35"/>
      <c r="AM144" s="35"/>
      <c r="AN144" s="35"/>
      <c r="AT144" s="35"/>
      <c r="AU144" s="35"/>
      <c r="AV144" s="35"/>
      <c r="BB144" s="35"/>
      <c r="BC144" s="35"/>
      <c r="BD144" s="35"/>
      <c r="BJ144" s="35">
        <v>5.3199999999999998E-9</v>
      </c>
      <c r="BK144" s="35">
        <v>0.20040217533999999</v>
      </c>
      <c r="BL144" s="35">
        <v>525.02509864859996</v>
      </c>
      <c r="BM144" s="29">
        <f t="shared" si="164"/>
        <v>-4.0793158175829914E-9</v>
      </c>
      <c r="BN144" s="29">
        <f t="shared" si="165"/>
        <v>-4.0791881385480576E-9</v>
      </c>
      <c r="BO144" s="29">
        <f t="shared" si="166"/>
        <v>-4.0791881382641634E-9</v>
      </c>
      <c r="BP144" s="29">
        <f t="shared" si="167"/>
        <v>-4.0791881382641634E-9</v>
      </c>
      <c r="BR144" s="35"/>
      <c r="BS144" s="35"/>
      <c r="BT144" s="35"/>
      <c r="BZ144" s="35"/>
      <c r="CA144" s="35"/>
      <c r="CB144" s="35"/>
      <c r="CH144" s="35"/>
      <c r="CI144" s="35"/>
      <c r="CJ144" s="35"/>
      <c r="CP144" s="35"/>
      <c r="CQ144" s="35"/>
      <c r="CR144" s="35"/>
      <c r="CX144" s="35"/>
      <c r="CY144" s="35"/>
      <c r="CZ144" s="35"/>
      <c r="DF144" s="35">
        <v>1.6607999999999999E-7</v>
      </c>
      <c r="DG144" s="35">
        <v>5.6739488975499999</v>
      </c>
      <c r="DH144" s="35">
        <v>408.43894361129998</v>
      </c>
      <c r="DI144" s="29">
        <f t="shared" si="172"/>
        <v>1.6055770169430624E-7</v>
      </c>
      <c r="DJ144" s="29">
        <f t="shared" si="173"/>
        <v>1.6055646632959499E-7</v>
      </c>
      <c r="DK144" s="29">
        <f t="shared" si="174"/>
        <v>1.6055646632684809E-7</v>
      </c>
      <c r="DL144" s="29">
        <f t="shared" si="175"/>
        <v>1.6055646632684809E-7</v>
      </c>
      <c r="DN144" s="35">
        <v>3.3390000000000003E-8</v>
      </c>
      <c r="DO144" s="35">
        <v>4.8570840259099999</v>
      </c>
      <c r="DP144" s="35">
        <v>295.05122865419997</v>
      </c>
      <c r="DQ144" s="29">
        <f t="shared" si="176"/>
        <v>-3.2552116350756618E-8</v>
      </c>
      <c r="DR144" s="29">
        <f t="shared" si="177"/>
        <v>-3.2552272522273712E-8</v>
      </c>
      <c r="DS144" s="29">
        <f t="shared" si="178"/>
        <v>-3.2552272522620917E-8</v>
      </c>
      <c r="DT144" s="29">
        <f t="shared" si="179"/>
        <v>-3.2552272522620917E-8</v>
      </c>
      <c r="DV144" s="35">
        <v>7.5800000000000007E-9</v>
      </c>
      <c r="DW144" s="35">
        <v>2.1935071985999999</v>
      </c>
      <c r="DX144" s="35">
        <v>9690.7081281171995</v>
      </c>
      <c r="DY144" s="29">
        <f t="shared" si="180"/>
        <v>-6.1147826014691892E-9</v>
      </c>
      <c r="DZ144" s="29">
        <f t="shared" si="181"/>
        <v>-6.1116898880671884E-9</v>
      </c>
      <c r="EA144" s="29">
        <f t="shared" si="182"/>
        <v>-6.1116898811875E-9</v>
      </c>
      <c r="EB144" s="29">
        <f t="shared" si="183"/>
        <v>-6.1116898811875E-9</v>
      </c>
      <c r="ED144" s="35"/>
      <c r="EE144" s="35"/>
      <c r="EF144" s="35"/>
      <c r="EL144" s="35"/>
      <c r="EM144" s="35"/>
      <c r="EN144" s="35"/>
      <c r="ET144" s="35"/>
      <c r="EU144" s="35"/>
      <c r="EV144" s="35"/>
    </row>
    <row r="145" spans="14:152" s="29" customFormat="1" ht="13.5" x14ac:dyDescent="0.3">
      <c r="N145" s="35">
        <v>1.0942E-7</v>
      </c>
      <c r="O145" s="35">
        <v>5.0360244825200002</v>
      </c>
      <c r="P145" s="35">
        <v>458.84151979040001</v>
      </c>
      <c r="Q145" s="29">
        <f t="shared" si="152"/>
        <v>1.0908824883200334E-7</v>
      </c>
      <c r="R145" s="29">
        <f t="shared" si="153"/>
        <v>1.0908797057580862E-7</v>
      </c>
      <c r="S145" s="29">
        <f t="shared" si="154"/>
        <v>1.0908797057518979E-7</v>
      </c>
      <c r="T145" s="29">
        <f t="shared" si="155"/>
        <v>1.0908797057518979E-7</v>
      </c>
      <c r="V145" s="35">
        <v>1.768E-8</v>
      </c>
      <c r="W145" s="35">
        <v>0.33097462499000002</v>
      </c>
      <c r="X145" s="35">
        <v>35.424722652100002</v>
      </c>
      <c r="Y145" s="29">
        <f t="shared" si="156"/>
        <v>1.0902050140829708E-8</v>
      </c>
      <c r="Z145" s="29">
        <f t="shared" si="157"/>
        <v>1.0902085252620348E-8</v>
      </c>
      <c r="AA145" s="29">
        <f t="shared" si="158"/>
        <v>1.0902085252698416E-8</v>
      </c>
      <c r="AB145" s="29">
        <f t="shared" si="159"/>
        <v>1.0902085252698416E-8</v>
      </c>
      <c r="AD145" s="35">
        <v>3.1599999999999998E-9</v>
      </c>
      <c r="AE145" s="35">
        <v>0.16949503061999999</v>
      </c>
      <c r="AF145" s="35">
        <v>1279.794572628</v>
      </c>
      <c r="AG145" s="29">
        <f t="shared" si="160"/>
        <v>-1.6122728211932204E-9</v>
      </c>
      <c r="AH145" s="29">
        <f t="shared" si="161"/>
        <v>-1.6120251286547099E-9</v>
      </c>
      <c r="AI145" s="29">
        <f t="shared" si="162"/>
        <v>-1.6120251281039654E-9</v>
      </c>
      <c r="AJ145" s="29">
        <f t="shared" si="163"/>
        <v>-1.6120251281039654E-9</v>
      </c>
      <c r="AL145" s="35"/>
      <c r="AM145" s="35"/>
      <c r="AN145" s="35"/>
      <c r="AT145" s="35"/>
      <c r="AU145" s="35"/>
      <c r="AV145" s="35"/>
      <c r="BB145" s="35"/>
      <c r="BC145" s="35"/>
      <c r="BD145" s="35"/>
      <c r="BJ145" s="35">
        <v>4.9300000000000001E-9</v>
      </c>
      <c r="BK145" s="35">
        <v>0.39160693598000001</v>
      </c>
      <c r="BL145" s="35">
        <v>224.34479570190001</v>
      </c>
      <c r="BM145" s="29">
        <f t="shared" si="164"/>
        <v>-3.08842516838195E-9</v>
      </c>
      <c r="BN145" s="29">
        <f t="shared" si="165"/>
        <v>-3.0884865592142329E-9</v>
      </c>
      <c r="BO145" s="29">
        <f t="shared" si="166"/>
        <v>-3.0884865593507318E-9</v>
      </c>
      <c r="BP145" s="29">
        <f t="shared" si="167"/>
        <v>-3.0884865593507318E-9</v>
      </c>
      <c r="BR145" s="35"/>
      <c r="BS145" s="35"/>
      <c r="BT145" s="35"/>
      <c r="BZ145" s="35"/>
      <c r="CA145" s="35"/>
      <c r="CB145" s="35"/>
      <c r="CH145" s="35"/>
      <c r="CI145" s="35"/>
      <c r="CJ145" s="35"/>
      <c r="CP145" s="35"/>
      <c r="CQ145" s="35"/>
      <c r="CR145" s="35"/>
      <c r="CX145" s="35"/>
      <c r="CY145" s="35"/>
      <c r="CZ145" s="35"/>
      <c r="DF145" s="35">
        <v>2.2891999999999999E-7</v>
      </c>
      <c r="DG145" s="35">
        <v>5.2673135209300002</v>
      </c>
      <c r="DH145" s="35">
        <v>672.14061522839995</v>
      </c>
      <c r="DI145" s="29">
        <f t="shared" si="172"/>
        <v>-2.0345239024615108E-7</v>
      </c>
      <c r="DJ145" s="29">
        <f t="shared" si="173"/>
        <v>-2.0345741267903125E-7</v>
      </c>
      <c r="DK145" s="29">
        <f t="shared" si="174"/>
        <v>-2.0345741269019763E-7</v>
      </c>
      <c r="DL145" s="29">
        <f t="shared" si="175"/>
        <v>-2.0345741269019763E-7</v>
      </c>
      <c r="DN145" s="35">
        <v>3.3290000000000002E-8</v>
      </c>
      <c r="DO145" s="35">
        <v>5.5004358671900002</v>
      </c>
      <c r="DP145" s="35">
        <v>739.80866679489998</v>
      </c>
      <c r="DQ145" s="29">
        <f t="shared" si="176"/>
        <v>7.8345611402727086E-9</v>
      </c>
      <c r="DR145" s="29">
        <f t="shared" si="177"/>
        <v>7.8328565727811028E-9</v>
      </c>
      <c r="DS145" s="29">
        <f t="shared" si="178"/>
        <v>7.8328565689911068E-9</v>
      </c>
      <c r="DT145" s="29">
        <f t="shared" si="179"/>
        <v>7.8328565689911068E-9</v>
      </c>
      <c r="DV145" s="35">
        <v>6.7100000000000002E-9</v>
      </c>
      <c r="DW145" s="35">
        <v>1.1953238714300001</v>
      </c>
      <c r="DX145" s="35">
        <v>124.433415221</v>
      </c>
      <c r="DY145" s="29">
        <f t="shared" si="180"/>
        <v>-6.6912545720489064E-9</v>
      </c>
      <c r="DZ145" s="29">
        <f t="shared" si="181"/>
        <v>-6.691259013069888E-9</v>
      </c>
      <c r="EA145" s="29">
        <f t="shared" si="182"/>
        <v>-6.691259013079762E-9</v>
      </c>
      <c r="EB145" s="29">
        <f t="shared" si="183"/>
        <v>-6.691259013079762E-9</v>
      </c>
      <c r="ED145" s="35"/>
      <c r="EE145" s="35"/>
      <c r="EF145" s="35"/>
      <c r="EL145" s="35"/>
      <c r="EM145" s="35"/>
      <c r="EN145" s="35"/>
      <c r="ET145" s="35"/>
      <c r="EU145" s="35"/>
      <c r="EV145" s="35"/>
    </row>
    <row r="146" spans="14:152" s="29" customFormat="1" ht="13.5" x14ac:dyDescent="0.3">
      <c r="N146" s="35">
        <v>1.1117E-7</v>
      </c>
      <c r="O146" s="35">
        <v>4.0497327102299998</v>
      </c>
      <c r="P146" s="35">
        <v>519.39602435610004</v>
      </c>
      <c r="Q146" s="29">
        <f t="shared" si="152"/>
        <v>1.1080853997701416E-7</v>
      </c>
      <c r="R146" s="29">
        <f t="shared" si="153"/>
        <v>1.1080820859061456E-7</v>
      </c>
      <c r="S146" s="29">
        <f t="shared" si="154"/>
        <v>1.1080820858987758E-7</v>
      </c>
      <c r="T146" s="29">
        <f t="shared" si="155"/>
        <v>1.1080820858987758E-7</v>
      </c>
      <c r="V146" s="35">
        <v>2.3339999999999999E-8</v>
      </c>
      <c r="W146" s="35">
        <v>5.8704263847</v>
      </c>
      <c r="X146" s="35">
        <v>1038.0412891868</v>
      </c>
      <c r="Y146" s="29">
        <f t="shared" si="156"/>
        <v>-1.7251022177058259E-8</v>
      </c>
      <c r="Z146" s="29">
        <f t="shared" si="157"/>
        <v>-1.7252184255082765E-8</v>
      </c>
      <c r="AA146" s="29">
        <f t="shared" si="158"/>
        <v>-1.7252184257666487E-8</v>
      </c>
      <c r="AB146" s="29">
        <f t="shared" si="159"/>
        <v>-1.7252184257666487E-8</v>
      </c>
      <c r="AD146" s="35">
        <v>3.4499999999999999E-9</v>
      </c>
      <c r="AE146" s="35">
        <v>2.8932820612099999</v>
      </c>
      <c r="AF146" s="35">
        <v>2957.7331481288002</v>
      </c>
      <c r="AG146" s="29">
        <f t="shared" si="160"/>
        <v>2.7106169451038586E-9</v>
      </c>
      <c r="AH146" s="29">
        <f t="shared" si="161"/>
        <v>2.711066413155772E-9</v>
      </c>
      <c r="AI146" s="29">
        <f t="shared" si="162"/>
        <v>2.7110664141550177E-9</v>
      </c>
      <c r="AJ146" s="29">
        <f t="shared" si="163"/>
        <v>2.7110664141550177E-9</v>
      </c>
      <c r="AL146" s="35"/>
      <c r="AM146" s="35"/>
      <c r="AN146" s="35"/>
      <c r="AT146" s="35"/>
      <c r="AU146" s="35"/>
      <c r="AV146" s="35"/>
      <c r="BB146" s="35"/>
      <c r="BC146" s="35"/>
      <c r="BD146" s="35"/>
      <c r="BJ146" s="35">
        <v>4.49E-9</v>
      </c>
      <c r="BK146" s="35">
        <v>0.62392433691000004</v>
      </c>
      <c r="BL146" s="35">
        <v>529.53090640020002</v>
      </c>
      <c r="BM146" s="29">
        <f t="shared" si="164"/>
        <v>-4.4002596760093061E-9</v>
      </c>
      <c r="BN146" s="29">
        <f t="shared" si="165"/>
        <v>-4.4002259912247409E-9</v>
      </c>
      <c r="BO146" s="29">
        <f t="shared" si="166"/>
        <v>-4.4002259911498372E-9</v>
      </c>
      <c r="BP146" s="29">
        <f t="shared" si="167"/>
        <v>-4.4002259911498372E-9</v>
      </c>
      <c r="BR146" s="35"/>
      <c r="BS146" s="35"/>
      <c r="BT146" s="35"/>
      <c r="BZ146" s="35"/>
      <c r="CA146" s="35"/>
      <c r="CB146" s="35"/>
      <c r="CH146" s="35"/>
      <c r="CI146" s="35"/>
      <c r="CJ146" s="35"/>
      <c r="CP146" s="35"/>
      <c r="CQ146" s="35"/>
      <c r="CR146" s="35"/>
      <c r="CX146" s="35"/>
      <c r="CY146" s="35"/>
      <c r="CZ146" s="35"/>
      <c r="DF146" s="35">
        <v>1.8349000000000001E-7</v>
      </c>
      <c r="DG146" s="35">
        <v>1.8986973494899999</v>
      </c>
      <c r="DH146" s="35">
        <v>1021.2488945514</v>
      </c>
      <c r="DI146" s="29">
        <f t="shared" si="172"/>
        <v>1.714781728180914E-7</v>
      </c>
      <c r="DJ146" s="29">
        <f t="shared" si="173"/>
        <v>1.7147342358595607E-7</v>
      </c>
      <c r="DK146" s="29">
        <f t="shared" si="174"/>
        <v>1.7147342357539529E-7</v>
      </c>
      <c r="DL146" s="29">
        <f t="shared" si="175"/>
        <v>1.7147342357539529E-7</v>
      </c>
      <c r="DN146" s="35">
        <v>3.6230000000000001E-8</v>
      </c>
      <c r="DO146" s="35">
        <v>4.6401153195199996</v>
      </c>
      <c r="DP146" s="35">
        <v>2214.7430875962</v>
      </c>
      <c r="DQ146" s="29">
        <f t="shared" si="176"/>
        <v>-3.5284474349814879E-8</v>
      </c>
      <c r="DR146" s="29">
        <f t="shared" si="177"/>
        <v>-3.5283177006260314E-8</v>
      </c>
      <c r="DS146" s="29">
        <f t="shared" si="178"/>
        <v>-3.5283177003374744E-8</v>
      </c>
      <c r="DT146" s="29">
        <f t="shared" si="179"/>
        <v>-3.5283177003374744E-8</v>
      </c>
      <c r="DV146" s="35">
        <v>6.6100000000000001E-9</v>
      </c>
      <c r="DW146" s="35">
        <v>5.9957830662699996</v>
      </c>
      <c r="DX146" s="35">
        <v>501.23677709139997</v>
      </c>
      <c r="DY146" s="29">
        <f t="shared" si="180"/>
        <v>2.3041223033724487E-12</v>
      </c>
      <c r="DZ146" s="29">
        <f t="shared" si="181"/>
        <v>2.5400589722688069E-12</v>
      </c>
      <c r="EA146" s="29">
        <f t="shared" si="182"/>
        <v>2.5400594968652768E-12</v>
      </c>
      <c r="EB146" s="29">
        <f t="shared" si="183"/>
        <v>2.5400594968652768E-12</v>
      </c>
      <c r="ED146" s="35"/>
      <c r="EE146" s="35"/>
      <c r="EF146" s="35"/>
      <c r="EL146" s="35"/>
      <c r="EM146" s="35"/>
      <c r="EN146" s="35"/>
      <c r="ET146" s="35"/>
      <c r="EU146" s="35"/>
      <c r="EV146" s="35"/>
    </row>
    <row r="147" spans="14:152" s="29" customFormat="1" ht="13.5" x14ac:dyDescent="0.3">
      <c r="N147" s="35">
        <v>1.2256000000000001E-7</v>
      </c>
      <c r="O147" s="35">
        <v>4.3015322278300001</v>
      </c>
      <c r="P147" s="35">
        <v>604.47256366190004</v>
      </c>
      <c r="Q147" s="29">
        <f t="shared" si="152"/>
        <v>2.1881404366384324E-9</v>
      </c>
      <c r="R147" s="29">
        <f t="shared" si="153"/>
        <v>2.1934152492507599E-9</v>
      </c>
      <c r="S147" s="29">
        <f t="shared" si="154"/>
        <v>2.1934152609791122E-9</v>
      </c>
      <c r="T147" s="29">
        <f t="shared" si="155"/>
        <v>2.1934152609791122E-9</v>
      </c>
      <c r="V147" s="35">
        <v>1.8349999999999999E-8</v>
      </c>
      <c r="W147" s="35">
        <v>4.8132612789199998</v>
      </c>
      <c r="X147" s="35">
        <v>124.433415221</v>
      </c>
      <c r="Y147" s="29">
        <f t="shared" si="156"/>
        <v>1.5633164344918306E-8</v>
      </c>
      <c r="Z147" s="29">
        <f t="shared" si="157"/>
        <v>1.5633249487843473E-8</v>
      </c>
      <c r="AA147" s="29">
        <f t="shared" si="158"/>
        <v>1.5633249488032781E-8</v>
      </c>
      <c r="AB147" s="29">
        <f t="shared" si="159"/>
        <v>1.5633249488032781E-8</v>
      </c>
      <c r="AD147" s="35">
        <v>3.0300000000000001E-9</v>
      </c>
      <c r="AE147" s="35">
        <v>1.6396482668400001</v>
      </c>
      <c r="AF147" s="35">
        <v>2428.0421830342002</v>
      </c>
      <c r="AG147" s="29">
        <f t="shared" si="160"/>
        <v>-2.9467531036785228E-9</v>
      </c>
      <c r="AH147" s="29">
        <f t="shared" si="161"/>
        <v>-2.9468750214773837E-9</v>
      </c>
      <c r="AI147" s="29">
        <f t="shared" si="162"/>
        <v>-2.9468750217483593E-9</v>
      </c>
      <c r="AJ147" s="29">
        <f t="shared" si="163"/>
        <v>-2.9468750217483593E-9</v>
      </c>
      <c r="AL147" s="35"/>
      <c r="AM147" s="35"/>
      <c r="AN147" s="35"/>
      <c r="AT147" s="35"/>
      <c r="AU147" s="35"/>
      <c r="AV147" s="35"/>
      <c r="BB147" s="35"/>
      <c r="BC147" s="35"/>
      <c r="BD147" s="35"/>
      <c r="BJ147" s="35">
        <v>4.49E-9</v>
      </c>
      <c r="BK147" s="35">
        <v>3.71676131146</v>
      </c>
      <c r="BL147" s="35">
        <v>529.85102378900001</v>
      </c>
      <c r="BM147" s="29">
        <f t="shared" si="164"/>
        <v>4.3571938900151619E-9</v>
      </c>
      <c r="BN147" s="29">
        <f t="shared" si="165"/>
        <v>4.357152987539384E-9</v>
      </c>
      <c r="BO147" s="29">
        <f t="shared" si="166"/>
        <v>4.3571529874484331E-9</v>
      </c>
      <c r="BP147" s="29">
        <f t="shared" si="167"/>
        <v>4.3571529874484331E-9</v>
      </c>
      <c r="BR147" s="35"/>
      <c r="BS147" s="35"/>
      <c r="BT147" s="35"/>
      <c r="BZ147" s="35"/>
      <c r="CA147" s="35"/>
      <c r="CB147" s="35"/>
      <c r="CH147" s="35"/>
      <c r="CI147" s="35"/>
      <c r="CJ147" s="35"/>
      <c r="CP147" s="35"/>
      <c r="CQ147" s="35"/>
      <c r="CR147" s="35"/>
      <c r="CX147" s="35"/>
      <c r="CY147" s="35"/>
      <c r="CZ147" s="35"/>
      <c r="DF147" s="35">
        <v>1.9123E-7</v>
      </c>
      <c r="DG147" s="35">
        <v>3.6588240297699999</v>
      </c>
      <c r="DH147" s="35">
        <v>415.55249061209997</v>
      </c>
      <c r="DI147" s="29">
        <f t="shared" si="172"/>
        <v>-1.0597785423380873E-7</v>
      </c>
      <c r="DJ147" s="29">
        <f t="shared" si="173"/>
        <v>-1.0598256460894794E-7</v>
      </c>
      <c r="DK147" s="29">
        <f t="shared" si="174"/>
        <v>-1.0598256461942104E-7</v>
      </c>
      <c r="DL147" s="29">
        <f t="shared" si="175"/>
        <v>-1.0598256461942104E-7</v>
      </c>
      <c r="DN147" s="35">
        <v>3.1849999999999997E-8</v>
      </c>
      <c r="DO147" s="35">
        <v>2.6970859044200002</v>
      </c>
      <c r="DP147" s="35">
        <v>561.93429400900004</v>
      </c>
      <c r="DQ147" s="29">
        <f t="shared" si="176"/>
        <v>2.346846913949949E-8</v>
      </c>
      <c r="DR147" s="29">
        <f t="shared" si="177"/>
        <v>2.3467607465789237E-8</v>
      </c>
      <c r="DS147" s="29">
        <f t="shared" si="178"/>
        <v>2.3467607463873344E-8</v>
      </c>
      <c r="DT147" s="29">
        <f t="shared" si="179"/>
        <v>2.3467607463873344E-8</v>
      </c>
      <c r="DV147" s="35">
        <v>7.2900000000000003E-9</v>
      </c>
      <c r="DW147" s="35">
        <v>0.65312263577999996</v>
      </c>
      <c r="DX147" s="35">
        <v>2538.2485042536</v>
      </c>
      <c r="DY147" s="29">
        <f t="shared" si="180"/>
        <v>-3.7004955581873125E-9</v>
      </c>
      <c r="DZ147" s="29">
        <f t="shared" si="181"/>
        <v>-3.7016307989605227E-9</v>
      </c>
      <c r="EA147" s="29">
        <f t="shared" si="182"/>
        <v>-3.7016308014845535E-9</v>
      </c>
      <c r="EB147" s="29">
        <f t="shared" si="183"/>
        <v>-3.7016308014845535E-9</v>
      </c>
      <c r="ED147" s="35"/>
      <c r="EE147" s="35"/>
      <c r="EF147" s="35"/>
      <c r="EL147" s="35"/>
      <c r="EM147" s="35"/>
      <c r="EN147" s="35"/>
      <c r="ET147" s="35"/>
      <c r="EU147" s="35"/>
      <c r="EV147" s="35"/>
    </row>
    <row r="148" spans="14:152" s="29" customFormat="1" ht="13.5" x14ac:dyDescent="0.3">
      <c r="N148" s="35">
        <v>1.3148999999999999E-7</v>
      </c>
      <c r="O148" s="35">
        <v>2.72189077702</v>
      </c>
      <c r="P148" s="35">
        <v>1364.7280995819001</v>
      </c>
      <c r="Q148" s="29">
        <f t="shared" si="152"/>
        <v>1.275608228966123E-7</v>
      </c>
      <c r="R148" s="29">
        <f t="shared" si="153"/>
        <v>1.2755772173159078E-7</v>
      </c>
      <c r="S148" s="29">
        <f t="shared" si="154"/>
        <v>1.275577217246941E-7</v>
      </c>
      <c r="T148" s="29">
        <f t="shared" si="155"/>
        <v>1.275577217246941E-7</v>
      </c>
      <c r="V148" s="35">
        <v>2.269E-8</v>
      </c>
      <c r="W148" s="35">
        <v>1.02549350754</v>
      </c>
      <c r="X148" s="35">
        <v>618.55664531160005</v>
      </c>
      <c r="Y148" s="29">
        <f t="shared" si="156"/>
        <v>1.7329960894086658E-9</v>
      </c>
      <c r="Z148" s="29">
        <f t="shared" si="157"/>
        <v>1.7319995479731834E-9</v>
      </c>
      <c r="AA148" s="29">
        <f t="shared" si="158"/>
        <v>1.7319995457574211E-9</v>
      </c>
      <c r="AB148" s="29">
        <f t="shared" si="159"/>
        <v>1.7319995457574211E-9</v>
      </c>
      <c r="AD148" s="35">
        <v>3.2799999999999998E-9</v>
      </c>
      <c r="AE148" s="35">
        <v>3.3613237584500002</v>
      </c>
      <c r="AF148" s="35">
        <v>1141.1340634054</v>
      </c>
      <c r="AG148" s="29">
        <f t="shared" si="160"/>
        <v>-3.2650088489348661E-9</v>
      </c>
      <c r="AH148" s="29">
        <f t="shared" si="161"/>
        <v>-3.2649833839012272E-9</v>
      </c>
      <c r="AI148" s="29">
        <f t="shared" si="162"/>
        <v>-3.2649833838445822E-9</v>
      </c>
      <c r="AJ148" s="29">
        <f t="shared" si="163"/>
        <v>-3.2649833838445822E-9</v>
      </c>
      <c r="AL148" s="35"/>
      <c r="AM148" s="35"/>
      <c r="AN148" s="35"/>
      <c r="AT148" s="35"/>
      <c r="AU148" s="35"/>
      <c r="AV148" s="35"/>
      <c r="BB148" s="35"/>
      <c r="BC148" s="35"/>
      <c r="BD148" s="35"/>
      <c r="BJ148" s="35">
        <v>4.4999999999999998E-9</v>
      </c>
      <c r="BK148" s="35">
        <v>5.0246701503100004</v>
      </c>
      <c r="BL148" s="35">
        <v>1048.3362299252999</v>
      </c>
      <c r="BM148" s="29">
        <f t="shared" si="164"/>
        <v>-4.4917699572142128E-9</v>
      </c>
      <c r="BN148" s="29">
        <f t="shared" si="165"/>
        <v>-4.4917902530792666E-9</v>
      </c>
      <c r="BO148" s="29">
        <f t="shared" si="166"/>
        <v>-4.4917902531243653E-9</v>
      </c>
      <c r="BP148" s="29">
        <f t="shared" si="167"/>
        <v>-4.4917902531243653E-9</v>
      </c>
      <c r="BR148" s="35"/>
      <c r="BS148" s="35"/>
      <c r="BT148" s="35"/>
      <c r="BZ148" s="35"/>
      <c r="CA148" s="35"/>
      <c r="CB148" s="35"/>
      <c r="CH148" s="35"/>
      <c r="CI148" s="35"/>
      <c r="CJ148" s="35"/>
      <c r="CP148" s="35"/>
      <c r="CQ148" s="35"/>
      <c r="CR148" s="35"/>
      <c r="CX148" s="35"/>
      <c r="CY148" s="35"/>
      <c r="CZ148" s="35"/>
      <c r="DF148" s="35">
        <v>1.5734999999999999E-7</v>
      </c>
      <c r="DG148" s="35">
        <v>3.34772676006</v>
      </c>
      <c r="DH148" s="35">
        <v>1056.2005364515001</v>
      </c>
      <c r="DI148" s="29">
        <f t="shared" si="172"/>
        <v>-1.2899712590773397E-8</v>
      </c>
      <c r="DJ148" s="29">
        <f t="shared" si="173"/>
        <v>-1.2887917502105103E-8</v>
      </c>
      <c r="DK148" s="29">
        <f t="shared" si="174"/>
        <v>-1.288791747587935E-8</v>
      </c>
      <c r="DL148" s="29">
        <f t="shared" si="175"/>
        <v>-1.288791747587935E-8</v>
      </c>
      <c r="DN148" s="35">
        <v>3.421E-8</v>
      </c>
      <c r="DO148" s="35">
        <v>3.3851261538399999</v>
      </c>
      <c r="DP148" s="35">
        <v>149.56319713459999</v>
      </c>
      <c r="DQ148" s="29">
        <f t="shared" si="176"/>
        <v>3.0518049026085473E-8</v>
      </c>
      <c r="DR148" s="29">
        <f t="shared" si="177"/>
        <v>3.0517884378786118E-8</v>
      </c>
      <c r="DS148" s="29">
        <f t="shared" si="178"/>
        <v>3.0517884378420041E-8</v>
      </c>
      <c r="DT148" s="29">
        <f t="shared" si="179"/>
        <v>3.0517884378420041E-8</v>
      </c>
      <c r="DV148" s="35">
        <v>8.2499999999999994E-9</v>
      </c>
      <c r="DW148" s="35">
        <v>2.7077003020500001</v>
      </c>
      <c r="DX148" s="35">
        <v>3370.1042450032</v>
      </c>
      <c r="DY148" s="29">
        <f t="shared" si="180"/>
        <v>5.1546507056566134E-9</v>
      </c>
      <c r="DZ148" s="29">
        <f t="shared" si="181"/>
        <v>5.1561964415545924E-9</v>
      </c>
      <c r="EA148" s="29">
        <f t="shared" si="182"/>
        <v>5.156196444991149E-9</v>
      </c>
      <c r="EB148" s="29">
        <f t="shared" si="183"/>
        <v>5.156196444991149E-9</v>
      </c>
      <c r="ED148" s="40"/>
      <c r="EE148" s="40"/>
      <c r="EF148" s="40"/>
      <c r="EL148" s="35"/>
      <c r="EM148" s="35"/>
      <c r="EN148" s="35"/>
      <c r="ET148" s="35"/>
      <c r="EU148" s="35"/>
      <c r="EV148" s="35"/>
    </row>
    <row r="149" spans="14:152" s="29" customFormat="1" ht="13.5" x14ac:dyDescent="0.3">
      <c r="N149" s="35">
        <v>1.0604E-7</v>
      </c>
      <c r="O149" s="35">
        <v>3.11518747072</v>
      </c>
      <c r="P149" s="35">
        <v>1.2720243872000001</v>
      </c>
      <c r="Q149" s="29">
        <f t="shared" si="152"/>
        <v>-1.0603825001999345E-7</v>
      </c>
      <c r="R149" s="29">
        <f t="shared" si="153"/>
        <v>-1.0603824996480929E-7</v>
      </c>
      <c r="S149" s="29">
        <f t="shared" si="154"/>
        <v>-1.0603824996480916E-7</v>
      </c>
      <c r="T149" s="29">
        <f t="shared" si="155"/>
        <v>-1.0603824996480916E-7</v>
      </c>
      <c r="V149" s="35">
        <v>1.9189999999999998E-8</v>
      </c>
      <c r="W149" s="35">
        <v>5.0129739554899997</v>
      </c>
      <c r="X149" s="35">
        <v>99.160620955499994</v>
      </c>
      <c r="Y149" s="29">
        <f t="shared" si="156"/>
        <v>1.8089252577122482E-8</v>
      </c>
      <c r="Z149" s="29">
        <f t="shared" si="157"/>
        <v>1.8089297810959501E-8</v>
      </c>
      <c r="AA149" s="29">
        <f t="shared" si="158"/>
        <v>1.8089297811060079E-8</v>
      </c>
      <c r="AB149" s="29">
        <f t="shared" si="159"/>
        <v>1.8089297811060079E-8</v>
      </c>
      <c r="AD149" s="35">
        <v>2.9400000000000002E-9</v>
      </c>
      <c r="AE149" s="35">
        <v>2.4894769337099998</v>
      </c>
      <c r="AF149" s="35">
        <v>2641.3412784722</v>
      </c>
      <c r="AG149" s="29">
        <f t="shared" si="160"/>
        <v>4.7776170473041838E-10</v>
      </c>
      <c r="AH149" s="29">
        <f t="shared" si="161"/>
        <v>4.7830734297613217E-10</v>
      </c>
      <c r="AI149" s="29">
        <f t="shared" si="162"/>
        <v>4.7830734418931299E-10</v>
      </c>
      <c r="AJ149" s="29">
        <f t="shared" si="163"/>
        <v>4.7830734418931299E-10</v>
      </c>
      <c r="AL149" s="35"/>
      <c r="AM149" s="35"/>
      <c r="AN149" s="35"/>
      <c r="AT149" s="35"/>
      <c r="AU149" s="35"/>
      <c r="AV149" s="35"/>
      <c r="BB149" s="35"/>
      <c r="BC149" s="35"/>
      <c r="BD149" s="35"/>
      <c r="BJ149" s="35">
        <v>4.2800000000000001E-9</v>
      </c>
      <c r="BK149" s="35">
        <v>5.4480466028999999</v>
      </c>
      <c r="BL149" s="35">
        <v>11.045700263900001</v>
      </c>
      <c r="BM149" s="29">
        <f t="shared" si="164"/>
        <v>3.392326366554393E-9</v>
      </c>
      <c r="BN149" s="29">
        <f t="shared" si="165"/>
        <v>3.3923243138105648E-9</v>
      </c>
      <c r="BO149" s="29">
        <f t="shared" si="166"/>
        <v>3.3923243138060012E-9</v>
      </c>
      <c r="BP149" s="29">
        <f t="shared" si="167"/>
        <v>3.3923243138060012E-9</v>
      </c>
      <c r="BR149" s="35"/>
      <c r="BS149" s="35"/>
      <c r="BT149" s="35"/>
      <c r="BZ149" s="35"/>
      <c r="CA149" s="35"/>
      <c r="CB149" s="35"/>
      <c r="CH149" s="35"/>
      <c r="CI149" s="35"/>
      <c r="CJ149" s="35"/>
      <c r="CP149" s="35"/>
      <c r="CQ149" s="35"/>
      <c r="CR149" s="35"/>
      <c r="CX149" s="35"/>
      <c r="CY149" s="35"/>
      <c r="CZ149" s="35"/>
      <c r="DF149" s="35">
        <v>1.6373E-7</v>
      </c>
      <c r="DG149" s="35">
        <v>0.18094878052999999</v>
      </c>
      <c r="DH149" s="35">
        <v>1699.2792165031999</v>
      </c>
      <c r="DI149" s="29">
        <f t="shared" si="172"/>
        <v>-1.4416508460738806E-7</v>
      </c>
      <c r="DJ149" s="29">
        <f t="shared" si="173"/>
        <v>-1.441556915927527E-7</v>
      </c>
      <c r="DK149" s="29">
        <f t="shared" si="174"/>
        <v>-1.4415569157186564E-7</v>
      </c>
      <c r="DL149" s="29">
        <f t="shared" si="175"/>
        <v>-1.4415569157186564E-7</v>
      </c>
      <c r="DN149" s="35">
        <v>3.442E-8</v>
      </c>
      <c r="DO149" s="35">
        <v>4.3421728008300002</v>
      </c>
      <c r="DP149" s="35">
        <v>305.34616939270001</v>
      </c>
      <c r="DQ149" s="29">
        <f t="shared" si="176"/>
        <v>-3.4159093172410137E-8</v>
      </c>
      <c r="DR149" s="29">
        <f t="shared" si="177"/>
        <v>-3.4159001186718168E-8</v>
      </c>
      <c r="DS149" s="29">
        <f t="shared" si="178"/>
        <v>-3.4159001186513616E-8</v>
      </c>
      <c r="DT149" s="29">
        <f t="shared" si="179"/>
        <v>-3.4159001186513616E-8</v>
      </c>
      <c r="DV149" s="35">
        <v>6.6999999999999996E-9</v>
      </c>
      <c r="DW149" s="35">
        <v>5.4416992327699996</v>
      </c>
      <c r="DX149" s="35">
        <v>107.0249274817</v>
      </c>
      <c r="DY149" s="29">
        <f t="shared" si="180"/>
        <v>4.1815515845100248E-9</v>
      </c>
      <c r="DZ149" s="29">
        <f t="shared" si="181"/>
        <v>4.1815914820985554E-9</v>
      </c>
      <c r="EA149" s="29">
        <f t="shared" si="182"/>
        <v>4.1815914821872639E-9</v>
      </c>
      <c r="EB149" s="29">
        <f t="shared" si="183"/>
        <v>4.1815914821872639E-9</v>
      </c>
      <c r="ED149" s="35"/>
      <c r="EE149" s="35"/>
      <c r="EF149" s="35"/>
      <c r="EL149" s="35"/>
      <c r="EM149" s="35"/>
      <c r="EN149" s="35"/>
      <c r="ET149" s="35"/>
      <c r="EU149" s="35"/>
      <c r="EV149" s="35"/>
    </row>
    <row r="150" spans="14:152" s="29" customFormat="1" ht="13.5" x14ac:dyDescent="0.3">
      <c r="N150" s="35">
        <v>9.8739999999999996E-8</v>
      </c>
      <c r="O150" s="35">
        <v>1.70200068743</v>
      </c>
      <c r="P150" s="35">
        <v>1699.2792165031999</v>
      </c>
      <c r="Q150" s="29">
        <f t="shared" si="152"/>
        <v>-5.1071548461981144E-8</v>
      </c>
      <c r="R150" s="29">
        <f t="shared" si="153"/>
        <v>-5.108177404589574E-8</v>
      </c>
      <c r="S150" s="29">
        <f t="shared" si="154"/>
        <v>-5.1081774068630799E-8</v>
      </c>
      <c r="T150" s="29">
        <f t="shared" si="155"/>
        <v>-5.1081774068630799E-8</v>
      </c>
      <c r="V150" s="35">
        <v>1.9230000000000001E-8</v>
      </c>
      <c r="W150" s="35">
        <v>0.28688549585000001</v>
      </c>
      <c r="X150" s="35">
        <v>31.019488636999998</v>
      </c>
      <c r="Y150" s="29">
        <f t="shared" si="156"/>
        <v>1.352536930869872E-8</v>
      </c>
      <c r="Z150" s="29">
        <f t="shared" si="157"/>
        <v>1.3525399504062147E-8</v>
      </c>
      <c r="AA150" s="29">
        <f t="shared" si="158"/>
        <v>1.3525399504129286E-8</v>
      </c>
      <c r="AB150" s="29">
        <f t="shared" si="159"/>
        <v>1.3525399504129286E-8</v>
      </c>
      <c r="AD150" s="35">
        <v>3.4999999999999999E-9</v>
      </c>
      <c r="AE150" s="35">
        <v>1.50537240918</v>
      </c>
      <c r="AF150" s="35">
        <v>2317.8358618148</v>
      </c>
      <c r="AG150" s="29">
        <f t="shared" si="160"/>
        <v>4.1373895714592257E-10</v>
      </c>
      <c r="AH150" s="29">
        <f t="shared" si="161"/>
        <v>4.1431260021363536E-10</v>
      </c>
      <c r="AI150" s="29">
        <f t="shared" si="162"/>
        <v>4.1431260148908774E-10</v>
      </c>
      <c r="AJ150" s="29">
        <f t="shared" si="163"/>
        <v>4.1431260148908774E-10</v>
      </c>
      <c r="AL150" s="35"/>
      <c r="AM150" s="35"/>
      <c r="AN150" s="35"/>
      <c r="AT150" s="35"/>
      <c r="AU150" s="35"/>
      <c r="AV150" s="35"/>
      <c r="BB150" s="35"/>
      <c r="BC150" s="35"/>
      <c r="BD150" s="35"/>
      <c r="BJ150" s="35">
        <v>4.9900000000000003E-9</v>
      </c>
      <c r="BK150" s="35">
        <v>4.1392406194099998</v>
      </c>
      <c r="BL150" s="35">
        <v>534.35683154059996</v>
      </c>
      <c r="BM150" s="29">
        <f t="shared" si="164"/>
        <v>4.8325960247973234E-9</v>
      </c>
      <c r="BN150" s="29">
        <f t="shared" si="165"/>
        <v>4.8326433367992229E-9</v>
      </c>
      <c r="BO150" s="29">
        <f t="shared" si="166"/>
        <v>4.8326433369044089E-9</v>
      </c>
      <c r="BP150" s="29">
        <f t="shared" si="167"/>
        <v>4.8326433369044089E-9</v>
      </c>
      <c r="BR150" s="35"/>
      <c r="BS150" s="35"/>
      <c r="BT150" s="35"/>
      <c r="BZ150" s="35"/>
      <c r="CA150" s="35"/>
      <c r="CB150" s="35"/>
      <c r="CH150" s="35"/>
      <c r="CI150" s="35"/>
      <c r="CJ150" s="35"/>
      <c r="CP150" s="35"/>
      <c r="CQ150" s="35"/>
      <c r="CR150" s="35"/>
      <c r="CX150" s="35"/>
      <c r="CY150" s="35"/>
      <c r="CZ150" s="35"/>
      <c r="DF150" s="35">
        <v>1.8899E-7</v>
      </c>
      <c r="DG150" s="35">
        <v>3.69120638874</v>
      </c>
      <c r="DH150" s="35">
        <v>88.865680217000005</v>
      </c>
      <c r="DI150" s="29">
        <f t="shared" si="172"/>
        <v>7.7435981598978386E-8</v>
      </c>
      <c r="DJ150" s="29">
        <f t="shared" si="173"/>
        <v>7.7434890619282864E-8</v>
      </c>
      <c r="DK150" s="29">
        <f t="shared" si="174"/>
        <v>7.7434890616857133E-8</v>
      </c>
      <c r="DL150" s="29">
        <f t="shared" si="175"/>
        <v>7.7434890616857133E-8</v>
      </c>
      <c r="DN150" s="35">
        <v>3.5800000000000003E-8</v>
      </c>
      <c r="DO150" s="35">
        <v>5.2948166533499998</v>
      </c>
      <c r="DP150" s="35">
        <v>2097.4232193759999</v>
      </c>
      <c r="DQ150" s="29">
        <f t="shared" si="176"/>
        <v>-3.2546238842609695E-9</v>
      </c>
      <c r="DR150" s="29">
        <f t="shared" si="177"/>
        <v>-3.2492988673373508E-9</v>
      </c>
      <c r="DS150" s="29">
        <f t="shared" si="178"/>
        <v>-3.2492988554974758E-9</v>
      </c>
      <c r="DT150" s="29">
        <f t="shared" si="179"/>
        <v>-3.2492988554974758E-9</v>
      </c>
      <c r="DV150" s="35">
        <v>7.3900000000000003E-9</v>
      </c>
      <c r="DW150" s="35">
        <v>1.14609907817</v>
      </c>
      <c r="DX150" s="35">
        <v>2641.3412784722</v>
      </c>
      <c r="DY150" s="29">
        <f t="shared" si="180"/>
        <v>7.3747802110728118E-9</v>
      </c>
      <c r="DZ150" s="29">
        <f t="shared" si="181"/>
        <v>7.3748692454084755E-9</v>
      </c>
      <c r="EA150" s="29">
        <f t="shared" si="182"/>
        <v>7.3748692456061485E-9</v>
      </c>
      <c r="EB150" s="29">
        <f t="shared" si="183"/>
        <v>7.3748692456061485E-9</v>
      </c>
      <c r="ED150" s="35"/>
      <c r="EE150" s="35"/>
      <c r="EF150" s="35"/>
      <c r="EL150" s="35"/>
      <c r="EM150" s="35"/>
      <c r="EN150" s="35"/>
      <c r="ET150" s="35"/>
      <c r="EU150" s="35"/>
      <c r="EV150" s="35"/>
    </row>
    <row r="151" spans="14:152" s="29" customFormat="1" ht="13.5" x14ac:dyDescent="0.3">
      <c r="N151" s="35">
        <v>1.0851E-7</v>
      </c>
      <c r="O151" s="35">
        <v>5.0855455202800002</v>
      </c>
      <c r="P151" s="35">
        <v>2324.9494088155998</v>
      </c>
      <c r="Q151" s="29">
        <f t="shared" si="152"/>
        <v>4.5789204395405296E-8</v>
      </c>
      <c r="R151" s="29">
        <f t="shared" si="153"/>
        <v>4.5772916350965735E-8</v>
      </c>
      <c r="S151" s="29">
        <f t="shared" si="154"/>
        <v>4.5772916314749094E-8</v>
      </c>
      <c r="T151" s="29">
        <f t="shared" si="155"/>
        <v>4.5772916314749094E-8</v>
      </c>
      <c r="V151" s="35">
        <v>1.878E-8</v>
      </c>
      <c r="W151" s="35">
        <v>5.6929911657399996</v>
      </c>
      <c r="X151" s="35">
        <v>210.11770170029999</v>
      </c>
      <c r="Y151" s="29">
        <f t="shared" si="156"/>
        <v>-1.7832085841943683E-8</v>
      </c>
      <c r="Z151" s="29">
        <f t="shared" si="157"/>
        <v>-1.7831997692352624E-8</v>
      </c>
      <c r="AA151" s="29">
        <f t="shared" si="158"/>
        <v>-1.7831997692156622E-8</v>
      </c>
      <c r="AB151" s="29">
        <f t="shared" si="159"/>
        <v>-1.7831997692156622E-8</v>
      </c>
      <c r="AD151" s="35">
        <v>2.8699999999999998E-9</v>
      </c>
      <c r="AE151" s="35">
        <v>1.69638214958</v>
      </c>
      <c r="AF151" s="35">
        <v>2420.9286360333999</v>
      </c>
      <c r="AG151" s="29">
        <f t="shared" si="160"/>
        <v>-2.8255900224516902E-9</v>
      </c>
      <c r="AH151" s="29">
        <f t="shared" si="161"/>
        <v>-2.8256766851751006E-9</v>
      </c>
      <c r="AI151" s="29">
        <f t="shared" si="162"/>
        <v>-2.8256766853676997E-9</v>
      </c>
      <c r="AJ151" s="29">
        <f t="shared" si="163"/>
        <v>-2.8256766853676997E-9</v>
      </c>
      <c r="AL151" s="35"/>
      <c r="AM151" s="35"/>
      <c r="AN151" s="35"/>
      <c r="AT151" s="35"/>
      <c r="AU151" s="35"/>
      <c r="AV151" s="35"/>
      <c r="BB151" s="35"/>
      <c r="BC151" s="35"/>
      <c r="BD151" s="35"/>
      <c r="BJ151" s="35">
        <v>5.28E-9</v>
      </c>
      <c r="BK151" s="35">
        <v>1.7647107493600001</v>
      </c>
      <c r="BL151" s="35">
        <v>524.27433912319998</v>
      </c>
      <c r="BM151" s="29">
        <f t="shared" si="164"/>
        <v>-3.4642689276765238E-9</v>
      </c>
      <c r="BN151" s="29">
        <f t="shared" si="165"/>
        <v>-3.4644176890409446E-9</v>
      </c>
      <c r="BO151" s="29">
        <f t="shared" si="166"/>
        <v>-3.4644176893717015E-9</v>
      </c>
      <c r="BP151" s="29">
        <f t="shared" si="167"/>
        <v>-3.4644176893717015E-9</v>
      </c>
      <c r="BR151" s="35"/>
      <c r="BS151" s="35"/>
      <c r="BT151" s="35"/>
      <c r="BZ151" s="35"/>
      <c r="CA151" s="35"/>
      <c r="CB151" s="35"/>
      <c r="CH151" s="35"/>
      <c r="CI151" s="35"/>
      <c r="CJ151" s="35"/>
      <c r="CP151" s="35"/>
      <c r="CQ151" s="35"/>
      <c r="CR151" s="35"/>
      <c r="CX151" s="35"/>
      <c r="CY151" s="35"/>
      <c r="CZ151" s="35"/>
      <c r="DF151" s="35">
        <v>1.8655000000000001E-7</v>
      </c>
      <c r="DG151" s="35">
        <v>1.9732730009699999</v>
      </c>
      <c r="DH151" s="35">
        <v>38.133035637799999</v>
      </c>
      <c r="DI151" s="29">
        <f t="shared" si="172"/>
        <v>-1.5913910170478832E-7</v>
      </c>
      <c r="DJ151" s="29">
        <f t="shared" si="173"/>
        <v>-1.5913883736781934E-7</v>
      </c>
      <c r="DK151" s="29">
        <f t="shared" si="174"/>
        <v>-1.5913883736723158E-7</v>
      </c>
      <c r="DL151" s="29">
        <f t="shared" si="175"/>
        <v>-1.5913883736723158E-7</v>
      </c>
      <c r="DN151" s="35">
        <v>3.4009999999999998E-8</v>
      </c>
      <c r="DO151" s="35">
        <v>2.7476186289300002</v>
      </c>
      <c r="DP151" s="35">
        <v>2641.3412784722</v>
      </c>
      <c r="DQ151" s="29">
        <f t="shared" si="176"/>
        <v>-3.2231757759908448E-9</v>
      </c>
      <c r="DR151" s="29">
        <f t="shared" si="177"/>
        <v>-3.2168074252414807E-9</v>
      </c>
      <c r="DS151" s="29">
        <f t="shared" si="178"/>
        <v>-3.2168074110816408E-9</v>
      </c>
      <c r="DT151" s="29">
        <f t="shared" si="179"/>
        <v>-3.2168074110816408E-9</v>
      </c>
      <c r="DV151" s="35">
        <v>8.6599999999999995E-9</v>
      </c>
      <c r="DW151" s="35">
        <v>3.0283126821300002</v>
      </c>
      <c r="DX151" s="35">
        <v>3046.5988283458</v>
      </c>
      <c r="DY151" s="29">
        <f t="shared" si="180"/>
        <v>-5.4087255840497567E-9</v>
      </c>
      <c r="DZ151" s="29">
        <f t="shared" si="181"/>
        <v>-5.4072581512626098E-9</v>
      </c>
      <c r="EA151" s="29">
        <f t="shared" si="182"/>
        <v>-5.4072581479995932E-9</v>
      </c>
      <c r="EB151" s="29">
        <f t="shared" si="183"/>
        <v>-5.4072581479995932E-9</v>
      </c>
      <c r="ED151" s="35"/>
      <c r="EE151" s="35"/>
      <c r="EF151" s="35"/>
      <c r="EL151" s="35"/>
      <c r="EM151" s="35"/>
      <c r="EN151" s="35"/>
      <c r="ET151" s="35"/>
      <c r="EU151" s="35"/>
      <c r="EV151" s="35"/>
    </row>
    <row r="152" spans="14:152" s="29" customFormat="1" ht="13.5" x14ac:dyDescent="0.3">
      <c r="N152" s="35">
        <v>1.0691999999999999E-7</v>
      </c>
      <c r="O152" s="35">
        <v>2.5140168152800002</v>
      </c>
      <c r="P152" s="35">
        <v>2847.5268269093999</v>
      </c>
      <c r="Q152" s="29">
        <f t="shared" si="152"/>
        <v>7.3250667104932865E-9</v>
      </c>
      <c r="R152" s="29">
        <f t="shared" si="153"/>
        <v>7.303436573015228E-9</v>
      </c>
      <c r="S152" s="29">
        <f t="shared" si="154"/>
        <v>7.3034365249217991E-9</v>
      </c>
      <c r="T152" s="29">
        <f t="shared" si="155"/>
        <v>7.3034365249217991E-9</v>
      </c>
      <c r="V152" s="35">
        <v>1.679E-8</v>
      </c>
      <c r="W152" s="35">
        <v>0.25635730278000002</v>
      </c>
      <c r="X152" s="35">
        <v>295.05122865419997</v>
      </c>
      <c r="Y152" s="29">
        <f t="shared" si="156"/>
        <v>5.5384165845195466E-9</v>
      </c>
      <c r="Z152" s="29">
        <f t="shared" si="157"/>
        <v>5.5380835525764739E-9</v>
      </c>
      <c r="AA152" s="29">
        <f t="shared" si="158"/>
        <v>5.5380835518360025E-9</v>
      </c>
      <c r="AB152" s="29">
        <f t="shared" si="159"/>
        <v>5.5380835518360025E-9</v>
      </c>
      <c r="AD152" s="35">
        <v>2.7200000000000001E-9</v>
      </c>
      <c r="AE152" s="35">
        <v>0.27466529753000002</v>
      </c>
      <c r="AF152" s="35">
        <v>319.5732633943</v>
      </c>
      <c r="AG152" s="29">
        <f t="shared" si="160"/>
        <v>1.8595270694020256E-9</v>
      </c>
      <c r="AH152" s="29">
        <f t="shared" si="161"/>
        <v>1.8594818936831156E-9</v>
      </c>
      <c r="AI152" s="29">
        <f t="shared" si="162"/>
        <v>1.8594818935826692E-9</v>
      </c>
      <c r="AJ152" s="29">
        <f t="shared" si="163"/>
        <v>1.8594818935826692E-9</v>
      </c>
      <c r="AL152" s="40"/>
      <c r="AM152" s="40"/>
      <c r="AN152" s="40"/>
      <c r="AT152" s="35"/>
      <c r="AU152" s="35"/>
      <c r="AV152" s="35"/>
      <c r="BB152" s="35"/>
      <c r="BC152" s="35"/>
      <c r="BD152" s="35"/>
      <c r="BJ152" s="35">
        <v>4.5399999999999996E-9</v>
      </c>
      <c r="BK152" s="35">
        <v>4.53321742354</v>
      </c>
      <c r="BL152" s="35">
        <v>1056.9342496344</v>
      </c>
      <c r="BM152" s="29">
        <f t="shared" si="164"/>
        <v>-4.3487154273525972E-9</v>
      </c>
      <c r="BN152" s="29">
        <f t="shared" si="165"/>
        <v>-4.3486172722157454E-9</v>
      </c>
      <c r="BO152" s="29">
        <f t="shared" si="166"/>
        <v>-4.3486172719974797E-9</v>
      </c>
      <c r="BP152" s="29">
        <f t="shared" si="167"/>
        <v>-4.3486172719974797E-9</v>
      </c>
      <c r="BR152" s="35"/>
      <c r="BS152" s="35"/>
      <c r="BT152" s="35"/>
      <c r="BZ152" s="35"/>
      <c r="CA152" s="35"/>
      <c r="CB152" s="35"/>
      <c r="CH152" s="35"/>
      <c r="CI152" s="35"/>
      <c r="CJ152" s="35"/>
      <c r="CP152" s="35"/>
      <c r="CQ152" s="35"/>
      <c r="CR152" s="35"/>
      <c r="CX152" s="35"/>
      <c r="CY152" s="35"/>
      <c r="CZ152" s="35"/>
      <c r="DF152" s="35">
        <v>1.5542E-7</v>
      </c>
      <c r="DG152" s="35">
        <v>3.8220488101000001</v>
      </c>
      <c r="DH152" s="35">
        <v>721.64941953020002</v>
      </c>
      <c r="DI152" s="29">
        <f t="shared" si="172"/>
        <v>-1.5331015960515846E-7</v>
      </c>
      <c r="DJ152" s="29">
        <f t="shared" si="173"/>
        <v>-1.5330884783209458E-7</v>
      </c>
      <c r="DK152" s="29">
        <f t="shared" si="174"/>
        <v>-1.5330884782917751E-7</v>
      </c>
      <c r="DL152" s="29">
        <f t="shared" si="175"/>
        <v>-1.5330884782917751E-7</v>
      </c>
      <c r="DN152" s="35">
        <v>2.901E-8</v>
      </c>
      <c r="DO152" s="35">
        <v>0.91012525424000001</v>
      </c>
      <c r="DP152" s="35">
        <v>984.60033162189995</v>
      </c>
      <c r="DQ152" s="29">
        <f t="shared" si="176"/>
        <v>-1.067572321467158E-8</v>
      </c>
      <c r="DR152" s="29">
        <f t="shared" si="177"/>
        <v>-1.0677614487038291E-8</v>
      </c>
      <c r="DS152" s="29">
        <f t="shared" si="178"/>
        <v>-1.0677614491243364E-8</v>
      </c>
      <c r="DT152" s="29">
        <f t="shared" si="179"/>
        <v>-1.0677614491243364E-8</v>
      </c>
      <c r="DV152" s="35">
        <v>7.1799999999999996E-9</v>
      </c>
      <c r="DW152" s="35">
        <v>4.8368419645399996</v>
      </c>
      <c r="DX152" s="35">
        <v>860.30992875280003</v>
      </c>
      <c r="DY152" s="29">
        <f t="shared" si="180"/>
        <v>7.1743567909251635E-9</v>
      </c>
      <c r="DZ152" s="29">
        <f t="shared" si="181"/>
        <v>7.1743393408954489E-9</v>
      </c>
      <c r="EA152" s="29">
        <f t="shared" si="182"/>
        <v>7.1743393408566194E-9</v>
      </c>
      <c r="EB152" s="29">
        <f t="shared" si="183"/>
        <v>7.1743393408566194E-9</v>
      </c>
      <c r="ED152" s="35"/>
      <c r="EE152" s="35"/>
      <c r="EF152" s="35"/>
      <c r="EL152" s="35"/>
      <c r="EM152" s="35"/>
      <c r="EN152" s="35"/>
      <c r="ET152" s="35"/>
      <c r="EU152" s="35"/>
      <c r="EV152" s="35"/>
    </row>
    <row r="153" spans="14:152" s="29" customFormat="1" ht="13.5" x14ac:dyDescent="0.3">
      <c r="N153" s="35">
        <v>1.2639999999999999E-7</v>
      </c>
      <c r="O153" s="35">
        <v>4.7557279769100003</v>
      </c>
      <c r="P153" s="35">
        <v>528.72775724810003</v>
      </c>
      <c r="Q153" s="29">
        <f t="shared" si="152"/>
        <v>9.0134764440787089E-8</v>
      </c>
      <c r="R153" s="29">
        <f t="shared" si="153"/>
        <v>9.0138100885602316E-8</v>
      </c>
      <c r="S153" s="29">
        <f t="shared" si="154"/>
        <v>9.0138100893020565E-8</v>
      </c>
      <c r="T153" s="29">
        <f t="shared" si="155"/>
        <v>9.0138100893020565E-8</v>
      </c>
      <c r="V153" s="35">
        <v>1.6560000000000001E-8</v>
      </c>
      <c r="W153" s="35">
        <v>5.4603928073199999</v>
      </c>
      <c r="X153" s="35">
        <v>2634.2277314714001</v>
      </c>
      <c r="Y153" s="29">
        <f t="shared" si="156"/>
        <v>-7.1947091189624133E-9</v>
      </c>
      <c r="Z153" s="29">
        <f t="shared" si="157"/>
        <v>-7.1975069420122454E-9</v>
      </c>
      <c r="AA153" s="29">
        <f t="shared" si="158"/>
        <v>-7.1975069482327337E-9</v>
      </c>
      <c r="AB153" s="29">
        <f t="shared" si="159"/>
        <v>-7.1975069482327337E-9</v>
      </c>
      <c r="AD153" s="35">
        <v>3.0300000000000001E-9</v>
      </c>
      <c r="AE153" s="35">
        <v>2.4303411761599998</v>
      </c>
      <c r="AF153" s="35">
        <v>70.849445304200003</v>
      </c>
      <c r="AG153" s="29">
        <f t="shared" si="160"/>
        <v>-2.7420711141759175E-9</v>
      </c>
      <c r="AH153" s="29">
        <f t="shared" si="161"/>
        <v>-2.7420776183725667E-9</v>
      </c>
      <c r="AI153" s="29">
        <f t="shared" si="162"/>
        <v>-2.7420776183870287E-9</v>
      </c>
      <c r="AJ153" s="29">
        <f t="shared" si="163"/>
        <v>-2.7420776183870287E-9</v>
      </c>
      <c r="AL153" s="35"/>
      <c r="AM153" s="35"/>
      <c r="AN153" s="35"/>
      <c r="AT153" s="35"/>
      <c r="AU153" s="35"/>
      <c r="AV153" s="35"/>
      <c r="BB153" s="35"/>
      <c r="BC153" s="35"/>
      <c r="BD153" s="35"/>
      <c r="BJ153" s="35">
        <v>5.2000000000000002E-9</v>
      </c>
      <c r="BK153" s="35">
        <v>2.5740609376800001</v>
      </c>
      <c r="BL153" s="35">
        <v>535.10759106600005</v>
      </c>
      <c r="BM153" s="29">
        <f t="shared" si="164"/>
        <v>1.3852401039904222E-9</v>
      </c>
      <c r="BN153" s="29">
        <f t="shared" si="165"/>
        <v>1.3850491125542467E-9</v>
      </c>
      <c r="BO153" s="29">
        <f t="shared" si="166"/>
        <v>1.3850491121295916E-9</v>
      </c>
      <c r="BP153" s="29">
        <f t="shared" si="167"/>
        <v>1.3850491121295916E-9</v>
      </c>
      <c r="BR153" s="35"/>
      <c r="BS153" s="35"/>
      <c r="BT153" s="35"/>
      <c r="BZ153" s="35"/>
      <c r="CA153" s="35"/>
      <c r="CB153" s="35"/>
      <c r="CH153" s="35"/>
      <c r="CI153" s="35"/>
      <c r="CJ153" s="35"/>
      <c r="CP153" s="35"/>
      <c r="CQ153" s="35"/>
      <c r="CR153" s="35"/>
      <c r="CX153" s="35"/>
      <c r="CY153" s="35"/>
      <c r="CZ153" s="35"/>
      <c r="DF153" s="35">
        <v>1.6780000000000001E-7</v>
      </c>
      <c r="DG153" s="35">
        <v>1.90976657921</v>
      </c>
      <c r="DH153" s="35">
        <v>217.23124870109999</v>
      </c>
      <c r="DI153" s="29">
        <f t="shared" si="172"/>
        <v>1.1135258097659592E-7</v>
      </c>
      <c r="DJ153" s="29">
        <f t="shared" si="173"/>
        <v>1.1135063911071489E-7</v>
      </c>
      <c r="DK153" s="29">
        <f t="shared" si="174"/>
        <v>1.1135063910639731E-7</v>
      </c>
      <c r="DL153" s="29">
        <f t="shared" si="175"/>
        <v>1.1135063910639731E-7</v>
      </c>
      <c r="DN153" s="35">
        <v>3.5660000000000003E-8</v>
      </c>
      <c r="DO153" s="35">
        <v>1.6340034396800001</v>
      </c>
      <c r="DP153" s="35">
        <v>525.02509864859996</v>
      </c>
      <c r="DQ153" s="29">
        <f t="shared" si="176"/>
        <v>-2.6414714188212488E-8</v>
      </c>
      <c r="DR153" s="29">
        <f t="shared" si="177"/>
        <v>-2.6415609841104588E-8</v>
      </c>
      <c r="DS153" s="29">
        <f t="shared" si="178"/>
        <v>-2.6415609843095979E-8</v>
      </c>
      <c r="DT153" s="29">
        <f t="shared" si="179"/>
        <v>-2.6415609843095979E-8</v>
      </c>
      <c r="DV153" s="35">
        <v>8.1300000000000007E-9</v>
      </c>
      <c r="DW153" s="35">
        <v>6.0122927024699999</v>
      </c>
      <c r="DX153" s="35">
        <v>2214.7430875962</v>
      </c>
      <c r="DY153" s="29">
        <f t="shared" si="180"/>
        <v>-3.3712854222499748E-9</v>
      </c>
      <c r="DZ153" s="29">
        <f t="shared" si="181"/>
        <v>-3.3724521696715607E-9</v>
      </c>
      <c r="EA153" s="29">
        <f t="shared" si="182"/>
        <v>-3.3724521722656835E-9</v>
      </c>
      <c r="EB153" s="29">
        <f t="shared" si="183"/>
        <v>-3.3724521722656835E-9</v>
      </c>
      <c r="ED153" s="35"/>
      <c r="EE153" s="35"/>
      <c r="EF153" s="35"/>
      <c r="EL153" s="35"/>
      <c r="EM153" s="35"/>
      <c r="EN153" s="35"/>
      <c r="ET153" s="35"/>
      <c r="EU153" s="35"/>
      <c r="EV153" s="35"/>
    </row>
    <row r="154" spans="14:152" s="29" customFormat="1" ht="13.5" x14ac:dyDescent="0.3">
      <c r="N154" s="35">
        <v>1.0084E-7</v>
      </c>
      <c r="O154" s="35">
        <v>4.0559981020600002</v>
      </c>
      <c r="P154" s="35">
        <v>38.133035637799999</v>
      </c>
      <c r="Q154" s="29">
        <f t="shared" si="152"/>
        <v>-3.7340684257004189E-9</v>
      </c>
      <c r="R154" s="29">
        <f t="shared" si="153"/>
        <v>-3.7343420705784127E-9</v>
      </c>
      <c r="S154" s="29">
        <f t="shared" si="154"/>
        <v>-3.7343420711868504E-9</v>
      </c>
      <c r="T154" s="29">
        <f t="shared" si="155"/>
        <v>-3.7343420711868504E-9</v>
      </c>
      <c r="V154" s="35">
        <v>1.6750000000000001E-8</v>
      </c>
      <c r="W154" s="35">
        <v>6.1560907331500001</v>
      </c>
      <c r="X154" s="35">
        <v>643.82943957709995</v>
      </c>
      <c r="Y154" s="29">
        <f t="shared" si="156"/>
        <v>-1.0344417326242186E-8</v>
      </c>
      <c r="Z154" s="29">
        <f t="shared" si="157"/>
        <v>-1.0345021321218304E-8</v>
      </c>
      <c r="AA154" s="29">
        <f t="shared" si="158"/>
        <v>-1.0345021322561238E-8</v>
      </c>
      <c r="AB154" s="29">
        <f t="shared" si="159"/>
        <v>-1.0345021322561238E-8</v>
      </c>
      <c r="AD154" s="35">
        <v>2.5099999999999998E-9</v>
      </c>
      <c r="AE154" s="35">
        <v>0.43544711316000001</v>
      </c>
      <c r="AF154" s="35">
        <v>3259.8979237837998</v>
      </c>
      <c r="AG154" s="29">
        <f t="shared" si="160"/>
        <v>-2.5092339436057239E-9</v>
      </c>
      <c r="AH154" s="29">
        <f t="shared" si="161"/>
        <v>-2.5092194812426055E-9</v>
      </c>
      <c r="AI154" s="29">
        <f t="shared" si="162"/>
        <v>-2.5092194812102987E-9</v>
      </c>
      <c r="AJ154" s="29">
        <f t="shared" si="163"/>
        <v>-2.5092194812102987E-9</v>
      </c>
      <c r="AL154" s="35"/>
      <c r="AM154" s="35"/>
      <c r="AN154" s="35"/>
      <c r="AT154" s="35"/>
      <c r="AU154" s="35"/>
      <c r="AV154" s="35"/>
      <c r="BB154" s="35"/>
      <c r="BC154" s="35"/>
      <c r="BD154" s="35"/>
      <c r="BJ154" s="35">
        <v>3.9799999999999999E-9</v>
      </c>
      <c r="BK154" s="35">
        <v>1.4034587011299999</v>
      </c>
      <c r="BL154" s="35">
        <v>960.22130923370003</v>
      </c>
      <c r="BM154" s="29">
        <f t="shared" si="164"/>
        <v>-1.097932531435907E-9</v>
      </c>
      <c r="BN154" s="29">
        <f t="shared" si="165"/>
        <v>-1.0981941169540291E-9</v>
      </c>
      <c r="BO154" s="29">
        <f t="shared" si="166"/>
        <v>-1.0981941175356503E-9</v>
      </c>
      <c r="BP154" s="29">
        <f t="shared" si="167"/>
        <v>-1.0981941175356503E-9</v>
      </c>
      <c r="BR154" s="35"/>
      <c r="BS154" s="35"/>
      <c r="BT154" s="35"/>
      <c r="BZ154" s="35"/>
      <c r="CA154" s="35"/>
      <c r="CB154" s="35"/>
      <c r="CH154" s="35"/>
      <c r="CI154" s="35"/>
      <c r="CJ154" s="35"/>
      <c r="CP154" s="35"/>
      <c r="CQ154" s="35"/>
      <c r="CR154" s="35"/>
      <c r="CX154" s="35"/>
      <c r="CY154" s="35"/>
      <c r="CZ154" s="35"/>
      <c r="DF154" s="35">
        <v>1.5313E-7</v>
      </c>
      <c r="DG154" s="35">
        <v>1.0590717461900001</v>
      </c>
      <c r="DH154" s="35">
        <v>114.1384744825</v>
      </c>
      <c r="DI154" s="29">
        <f t="shared" si="172"/>
        <v>-1.4914294000158098E-7</v>
      </c>
      <c r="DJ154" s="29">
        <f t="shared" si="173"/>
        <v>-1.491426578277392E-7</v>
      </c>
      <c r="DK154" s="29">
        <f t="shared" si="174"/>
        <v>-1.4914265782711179E-7</v>
      </c>
      <c r="DL154" s="29">
        <f t="shared" si="175"/>
        <v>-1.4914265782711179E-7</v>
      </c>
      <c r="DN154" s="35">
        <v>2.8690000000000001E-8</v>
      </c>
      <c r="DO154" s="35">
        <v>1.3179924197399999</v>
      </c>
      <c r="DP154" s="35">
        <v>611.4430983108</v>
      </c>
      <c r="DQ154" s="29">
        <f t="shared" si="176"/>
        <v>7.1928520032630474E-9</v>
      </c>
      <c r="DR154" s="29">
        <f t="shared" si="177"/>
        <v>7.191642677012158E-9</v>
      </c>
      <c r="DS154" s="29">
        <f t="shared" si="178"/>
        <v>7.1916426743232652E-9</v>
      </c>
      <c r="DT154" s="29">
        <f t="shared" si="179"/>
        <v>7.1916426743232652E-9</v>
      </c>
      <c r="DV154" s="35">
        <v>7.4600000000000003E-9</v>
      </c>
      <c r="DW154" s="35">
        <v>1.12371143332</v>
      </c>
      <c r="DX154" s="35">
        <v>739.80866679489998</v>
      </c>
      <c r="DY154" s="29">
        <f t="shared" si="180"/>
        <v>6.2675222614379137E-9</v>
      </c>
      <c r="DZ154" s="29">
        <f t="shared" si="181"/>
        <v>6.2677354058716401E-9</v>
      </c>
      <c r="EA154" s="29">
        <f t="shared" si="182"/>
        <v>6.2677354063455377E-9</v>
      </c>
      <c r="EB154" s="29">
        <f t="shared" si="183"/>
        <v>6.2677354063455377E-9</v>
      </c>
      <c r="ED154" s="35"/>
      <c r="EE154" s="35"/>
      <c r="EF154" s="35"/>
      <c r="EL154" s="35"/>
      <c r="EM154" s="35"/>
      <c r="EN154" s="35"/>
      <c r="ET154" s="35"/>
      <c r="EU154" s="35"/>
      <c r="EV154" s="35"/>
    </row>
    <row r="155" spans="14:152" s="29" customFormat="1" ht="13.5" x14ac:dyDescent="0.3">
      <c r="N155" s="35">
        <v>1.1536E-7</v>
      </c>
      <c r="O155" s="35">
        <v>2.3503421574500001</v>
      </c>
      <c r="P155" s="35">
        <v>643.82943957709995</v>
      </c>
      <c r="Q155" s="29">
        <f t="shared" si="152"/>
        <v>1.1202656854599364E-7</v>
      </c>
      <c r="R155" s="29">
        <f t="shared" si="153"/>
        <v>1.1202783069192428E-7</v>
      </c>
      <c r="S155" s="29">
        <f t="shared" si="154"/>
        <v>1.1202783069473025E-7</v>
      </c>
      <c r="T155" s="29">
        <f t="shared" si="155"/>
        <v>1.1202783069473025E-7</v>
      </c>
      <c r="V155" s="35">
        <v>1.953E-8</v>
      </c>
      <c r="W155" s="35">
        <v>5.09846435548</v>
      </c>
      <c r="X155" s="35">
        <v>17.4084877393</v>
      </c>
      <c r="Y155" s="29">
        <f t="shared" si="156"/>
        <v>1.2109818291592318E-8</v>
      </c>
      <c r="Z155" s="29">
        <f t="shared" si="157"/>
        <v>1.2109799296710165E-8</v>
      </c>
      <c r="AA155" s="29">
        <f t="shared" si="158"/>
        <v>1.2109799296667922E-8</v>
      </c>
      <c r="AB155" s="29">
        <f t="shared" si="159"/>
        <v>1.2109799296667922E-8</v>
      </c>
      <c r="AD155" s="35">
        <v>2.2400000000000001E-9</v>
      </c>
      <c r="AE155" s="35">
        <v>4.4975226929299996</v>
      </c>
      <c r="AF155" s="35">
        <v>5223.6939198022001</v>
      </c>
      <c r="AG155" s="29">
        <f t="shared" si="160"/>
        <v>4.344277495551624E-10</v>
      </c>
      <c r="AH155" s="29">
        <f t="shared" si="161"/>
        <v>4.3524515155779458E-10</v>
      </c>
      <c r="AI155" s="29">
        <f t="shared" si="162"/>
        <v>4.3524515337515707E-10</v>
      </c>
      <c r="AJ155" s="29">
        <f t="shared" si="163"/>
        <v>4.3524515337515707E-10</v>
      </c>
      <c r="AL155" s="35"/>
      <c r="AM155" s="35"/>
      <c r="AN155" s="35"/>
      <c r="AT155" s="35"/>
      <c r="AU155" s="35"/>
      <c r="AV155" s="35"/>
      <c r="BB155" s="35"/>
      <c r="BC155" s="35"/>
      <c r="BD155" s="35"/>
      <c r="BJ155" s="35">
        <v>4.5699999999999997E-9</v>
      </c>
      <c r="BK155" s="35">
        <v>4.1770865282700003</v>
      </c>
      <c r="BL155" s="35">
        <v>2104.5367663768002</v>
      </c>
      <c r="BM155" s="29">
        <f t="shared" si="164"/>
        <v>3.6112710991621492E-9</v>
      </c>
      <c r="BN155" s="29">
        <f t="shared" si="165"/>
        <v>3.6116907846352593E-9</v>
      </c>
      <c r="BO155" s="29">
        <f t="shared" si="166"/>
        <v>3.6116907855683195E-9</v>
      </c>
      <c r="BP155" s="29">
        <f t="shared" si="167"/>
        <v>3.6116907855683195E-9</v>
      </c>
      <c r="BR155" s="35"/>
      <c r="BS155" s="35"/>
      <c r="BT155" s="35"/>
      <c r="BZ155" s="35"/>
      <c r="CA155" s="35"/>
      <c r="CB155" s="35"/>
      <c r="CH155" s="35"/>
      <c r="CI155" s="35"/>
      <c r="CJ155" s="35"/>
      <c r="CP155" s="35"/>
      <c r="CQ155" s="35"/>
      <c r="CR155" s="35"/>
      <c r="CX155" s="35"/>
      <c r="CY155" s="35"/>
      <c r="CZ155" s="35"/>
      <c r="DF155" s="35">
        <v>1.519E-7</v>
      </c>
      <c r="DG155" s="35">
        <v>1.3231703904200001</v>
      </c>
      <c r="DH155" s="35">
        <v>117.31986822019999</v>
      </c>
      <c r="DI155" s="29">
        <f t="shared" si="172"/>
        <v>-1.5132450977131149E-7</v>
      </c>
      <c r="DJ155" s="29">
        <f t="shared" si="173"/>
        <v>-1.5132462012910199E-7</v>
      </c>
      <c r="DK155" s="29">
        <f t="shared" si="174"/>
        <v>-1.5132462012934734E-7</v>
      </c>
      <c r="DL155" s="29">
        <f t="shared" si="175"/>
        <v>-1.5132462012934734E-7</v>
      </c>
      <c r="DN155" s="35">
        <v>2.6350000000000001E-8</v>
      </c>
      <c r="DO155" s="35">
        <v>5.2551791053499999</v>
      </c>
      <c r="DP155" s="35">
        <v>532.13864564940002</v>
      </c>
      <c r="DQ155" s="29">
        <f t="shared" si="176"/>
        <v>6.2390855917769252E-9</v>
      </c>
      <c r="DR155" s="29">
        <f t="shared" si="177"/>
        <v>6.2400557127083831E-9</v>
      </c>
      <c r="DS155" s="29">
        <f t="shared" si="178"/>
        <v>6.2400557148653806E-9</v>
      </c>
      <c r="DT155" s="29">
        <f t="shared" si="179"/>
        <v>6.2400557148653806E-9</v>
      </c>
      <c r="DV155" s="35">
        <v>7.4099999999999998E-9</v>
      </c>
      <c r="DW155" s="35">
        <v>5.9317166200999996</v>
      </c>
      <c r="DX155" s="35">
        <v>2634.2277314714001</v>
      </c>
      <c r="DY155" s="29">
        <f t="shared" si="180"/>
        <v>1.6213051946373499E-10</v>
      </c>
      <c r="DZ155" s="29">
        <f t="shared" si="181"/>
        <v>1.6074082438909482E-10</v>
      </c>
      <c r="EA155" s="29">
        <f t="shared" si="182"/>
        <v>1.6074082129919566E-10</v>
      </c>
      <c r="EB155" s="29">
        <f t="shared" si="183"/>
        <v>1.6074082129919566E-10</v>
      </c>
      <c r="ED155" s="35"/>
      <c r="EE155" s="35"/>
      <c r="EF155" s="35"/>
      <c r="EL155" s="35"/>
      <c r="EM155" s="35"/>
      <c r="EN155" s="35"/>
      <c r="ET155" s="35"/>
      <c r="EU155" s="35"/>
      <c r="EV155" s="35"/>
    </row>
    <row r="156" spans="14:152" s="29" customFormat="1" ht="13.5" x14ac:dyDescent="0.3">
      <c r="N156" s="35">
        <v>1.0247E-7</v>
      </c>
      <c r="O156" s="35">
        <v>3.6347991149599999</v>
      </c>
      <c r="P156" s="35">
        <v>2744.4340526907999</v>
      </c>
      <c r="Q156" s="29">
        <f t="shared" si="152"/>
        <v>-4.7779283398097327E-8</v>
      </c>
      <c r="R156" s="29">
        <f t="shared" si="153"/>
        <v>-4.7796998535435983E-8</v>
      </c>
      <c r="S156" s="29">
        <f t="shared" si="154"/>
        <v>-4.7796998574822505E-8</v>
      </c>
      <c r="T156" s="29">
        <f t="shared" si="155"/>
        <v>-4.7796998574822505E-8</v>
      </c>
      <c r="V156" s="35">
        <v>1.5390000000000001E-8</v>
      </c>
      <c r="W156" s="35">
        <v>2.7531607834599998</v>
      </c>
      <c r="X156" s="35">
        <v>415.55249061209997</v>
      </c>
      <c r="Y156" s="29">
        <f t="shared" si="156"/>
        <v>-1.5343515159519464E-8</v>
      </c>
      <c r="Z156" s="29">
        <f t="shared" si="157"/>
        <v>-1.5343550523103028E-8</v>
      </c>
      <c r="AA156" s="29">
        <f t="shared" si="158"/>
        <v>-1.534355052318164E-8</v>
      </c>
      <c r="AB156" s="29">
        <f t="shared" si="159"/>
        <v>-1.534355052318164E-8</v>
      </c>
      <c r="AD156" s="35">
        <v>2.7200000000000001E-9</v>
      </c>
      <c r="AE156" s="35">
        <v>2.98590404673</v>
      </c>
      <c r="AF156" s="35">
        <v>1457.5259330619999</v>
      </c>
      <c r="AG156" s="29">
        <f t="shared" si="160"/>
        <v>1.2140708501198348E-10</v>
      </c>
      <c r="AH156" s="29">
        <f t="shared" si="161"/>
        <v>1.216891195022108E-10</v>
      </c>
      <c r="AI156" s="29">
        <f t="shared" si="162"/>
        <v>1.2168912012929622E-10</v>
      </c>
      <c r="AJ156" s="29">
        <f t="shared" si="163"/>
        <v>1.2168912012929622E-10</v>
      </c>
      <c r="AL156" s="35"/>
      <c r="AM156" s="35"/>
      <c r="AN156" s="35"/>
      <c r="AT156" s="35"/>
      <c r="AU156" s="35"/>
      <c r="AV156" s="35"/>
      <c r="BB156" s="35"/>
      <c r="BC156" s="35"/>
      <c r="BD156" s="35"/>
      <c r="BJ156" s="35">
        <v>5.0499999999999997E-9</v>
      </c>
      <c r="BK156" s="35">
        <v>5.3653625632099997</v>
      </c>
      <c r="BL156" s="35">
        <v>1057.8974574808999</v>
      </c>
      <c r="BM156" s="29">
        <f t="shared" si="164"/>
        <v>-4.2880706501882724E-9</v>
      </c>
      <c r="BN156" s="29">
        <f t="shared" si="165"/>
        <v>-4.2882715845851235E-9</v>
      </c>
      <c r="BO156" s="29">
        <f t="shared" si="166"/>
        <v>-4.2882715850318655E-9</v>
      </c>
      <c r="BP156" s="29">
        <f t="shared" si="167"/>
        <v>-4.2882715850318655E-9</v>
      </c>
      <c r="BR156" s="35"/>
      <c r="BS156" s="35"/>
      <c r="BT156" s="35"/>
      <c r="BZ156" s="35"/>
      <c r="CA156" s="35"/>
      <c r="CB156" s="35"/>
      <c r="CH156" s="35"/>
      <c r="CI156" s="35"/>
      <c r="CJ156" s="35"/>
      <c r="CP156" s="35"/>
      <c r="CQ156" s="35"/>
      <c r="CR156" s="35"/>
      <c r="CX156" s="35"/>
      <c r="CY156" s="35"/>
      <c r="CZ156" s="35"/>
      <c r="DF156" s="35">
        <v>1.508E-7</v>
      </c>
      <c r="DG156" s="35">
        <v>3.7446907721599998</v>
      </c>
      <c r="DH156" s="35">
        <v>2641.3412784722</v>
      </c>
      <c r="DI156" s="29">
        <f t="shared" si="172"/>
        <v>-1.3384158412660669E-7</v>
      </c>
      <c r="DJ156" s="29">
        <f t="shared" si="173"/>
        <v>-1.3382851350956463E-7</v>
      </c>
      <c r="DK156" s="29">
        <f t="shared" si="174"/>
        <v>-1.338285134804975E-7</v>
      </c>
      <c r="DL156" s="29">
        <f t="shared" si="175"/>
        <v>-1.338285134804975E-7</v>
      </c>
      <c r="DN156" s="35">
        <v>2.6829999999999999E-8</v>
      </c>
      <c r="DO156" s="35">
        <v>4.2464194577300001</v>
      </c>
      <c r="DP156" s="35">
        <v>3053.7123753465999</v>
      </c>
      <c r="DQ156" s="29">
        <f t="shared" si="176"/>
        <v>-2.4303876056669701E-8</v>
      </c>
      <c r="DR156" s="29">
        <f t="shared" si="177"/>
        <v>-2.4306346983612696E-8</v>
      </c>
      <c r="DS156" s="29">
        <f t="shared" si="178"/>
        <v>-2.4306346989105387E-8</v>
      </c>
      <c r="DT156" s="29">
        <f t="shared" si="179"/>
        <v>-2.4306346989105387E-8</v>
      </c>
      <c r="DV156" s="35">
        <v>6.6700000000000003E-9</v>
      </c>
      <c r="DW156" s="35">
        <v>0.89885058002999996</v>
      </c>
      <c r="DX156" s="35">
        <v>106.2741679563</v>
      </c>
      <c r="DY156" s="29">
        <f t="shared" si="180"/>
        <v>-5.7994300411885232E-9</v>
      </c>
      <c r="DZ156" s="29">
        <f t="shared" si="181"/>
        <v>-5.7994051063344875E-9</v>
      </c>
      <c r="EA156" s="29">
        <f t="shared" si="182"/>
        <v>-5.7994051062790466E-9</v>
      </c>
      <c r="EB156" s="29">
        <f t="shared" si="183"/>
        <v>-5.7994051062790466E-9</v>
      </c>
      <c r="ED156" s="35"/>
      <c r="EE156" s="35"/>
      <c r="EF156" s="35"/>
      <c r="EL156" s="35"/>
      <c r="EM156" s="35"/>
      <c r="EN156" s="35"/>
      <c r="ET156" s="35"/>
      <c r="EU156" s="35"/>
      <c r="EV156" s="35"/>
    </row>
    <row r="157" spans="14:152" s="29" customFormat="1" ht="13.5" x14ac:dyDescent="0.3">
      <c r="N157" s="35">
        <v>1.0104999999999999E-7</v>
      </c>
      <c r="O157" s="35">
        <v>3.6584533383700002</v>
      </c>
      <c r="P157" s="35">
        <v>107.0249274817</v>
      </c>
      <c r="Q157" s="29">
        <f t="shared" si="152"/>
        <v>6.3880887715837763E-8</v>
      </c>
      <c r="R157" s="29">
        <f t="shared" si="153"/>
        <v>6.3880290983642811E-8</v>
      </c>
      <c r="S157" s="29">
        <f t="shared" si="154"/>
        <v>6.3880290982316027E-8</v>
      </c>
      <c r="T157" s="29">
        <f t="shared" si="155"/>
        <v>6.3880290982316027E-8</v>
      </c>
      <c r="V157" s="35">
        <v>1.467E-8</v>
      </c>
      <c r="W157" s="35">
        <v>0.54812675158000002</v>
      </c>
      <c r="X157" s="35">
        <v>458.84151979040001</v>
      </c>
      <c r="Y157" s="29">
        <f t="shared" si="156"/>
        <v>-2.1429425414478248E-9</v>
      </c>
      <c r="Z157" s="29">
        <f t="shared" si="157"/>
        <v>-2.1424683417852324E-9</v>
      </c>
      <c r="AA157" s="29">
        <f t="shared" si="158"/>
        <v>-2.1424683407308662E-9</v>
      </c>
      <c r="AB157" s="29">
        <f t="shared" si="159"/>
        <v>-2.1424683407308662E-9</v>
      </c>
      <c r="AD157" s="35">
        <v>2.28E-9</v>
      </c>
      <c r="AE157" s="35">
        <v>5.4789691641499996</v>
      </c>
      <c r="AF157" s="35">
        <v>1603.2999892854</v>
      </c>
      <c r="AG157" s="29">
        <f t="shared" si="160"/>
        <v>2.2677580725611124E-9</v>
      </c>
      <c r="AH157" s="29">
        <f t="shared" si="161"/>
        <v>2.2677849972752937E-9</v>
      </c>
      <c r="AI157" s="29">
        <f t="shared" si="162"/>
        <v>2.2677849973351257E-9</v>
      </c>
      <c r="AJ157" s="29">
        <f t="shared" si="163"/>
        <v>2.2677849973351257E-9</v>
      </c>
      <c r="AL157" s="40"/>
      <c r="AM157" s="40"/>
      <c r="AN157" s="40"/>
      <c r="AT157" s="35"/>
      <c r="AU157" s="35"/>
      <c r="AV157" s="35"/>
      <c r="BB157" s="35"/>
      <c r="BC157" s="35"/>
      <c r="BD157" s="35"/>
      <c r="BJ157" s="35">
        <v>5.3499999999999999E-9</v>
      </c>
      <c r="BK157" s="35">
        <v>4.8045538031300001</v>
      </c>
      <c r="BL157" s="35">
        <v>1593.0050485469001</v>
      </c>
      <c r="BM157" s="29">
        <f t="shared" si="164"/>
        <v>3.9581887098081994E-9</v>
      </c>
      <c r="BN157" s="29">
        <f t="shared" si="165"/>
        <v>3.957780373412363E-9</v>
      </c>
      <c r="BO157" s="29">
        <f t="shared" si="166"/>
        <v>3.9577803725043941E-9</v>
      </c>
      <c r="BP157" s="29">
        <f t="shared" si="167"/>
        <v>3.9577803725043941E-9</v>
      </c>
      <c r="BR157" s="35"/>
      <c r="BS157" s="35"/>
      <c r="BT157" s="35"/>
      <c r="BZ157" s="35"/>
      <c r="CA157" s="35"/>
      <c r="CB157" s="35"/>
      <c r="CH157" s="35"/>
      <c r="CI157" s="35"/>
      <c r="CJ157" s="35"/>
      <c r="CP157" s="35"/>
      <c r="CQ157" s="35"/>
      <c r="CR157" s="35"/>
      <c r="CX157" s="35"/>
      <c r="CY157" s="35"/>
      <c r="CZ157" s="35"/>
      <c r="DF157" s="35">
        <v>1.9836000000000001E-7</v>
      </c>
      <c r="DG157" s="35">
        <v>2.7318457132399998</v>
      </c>
      <c r="DH157" s="35">
        <v>39.3568759152</v>
      </c>
      <c r="DI157" s="29">
        <f t="shared" si="172"/>
        <v>-1.931598054081006E-7</v>
      </c>
      <c r="DJ157" s="29">
        <f t="shared" si="173"/>
        <v>-1.9315993186885324E-7</v>
      </c>
      <c r="DK157" s="29">
        <f t="shared" si="174"/>
        <v>-1.9315993186913442E-7</v>
      </c>
      <c r="DL157" s="29">
        <f t="shared" si="175"/>
        <v>-1.9315993186913442E-7</v>
      </c>
      <c r="DN157" s="35">
        <v>2.6140000000000001E-8</v>
      </c>
      <c r="DO157" s="35">
        <v>3.1786209992100001</v>
      </c>
      <c r="DP157" s="35">
        <v>527.24328453980002</v>
      </c>
      <c r="DQ157" s="29">
        <f t="shared" si="176"/>
        <v>1.7750544216593979E-8</v>
      </c>
      <c r="DR157" s="29">
        <f t="shared" si="177"/>
        <v>1.7749823736376834E-8</v>
      </c>
      <c r="DS157" s="29">
        <f t="shared" si="178"/>
        <v>1.7749823734774853E-8</v>
      </c>
      <c r="DT157" s="29">
        <f t="shared" si="179"/>
        <v>1.7749823734774853E-8</v>
      </c>
      <c r="DV157" s="35">
        <v>5.7299999999999999E-9</v>
      </c>
      <c r="DW157" s="35">
        <v>2.4270182258099999</v>
      </c>
      <c r="DX157" s="35">
        <v>739.05790726949999</v>
      </c>
      <c r="DY157" s="29">
        <f t="shared" si="180"/>
        <v>-1.658001678624169E-9</v>
      </c>
      <c r="DZ157" s="29">
        <f t="shared" si="181"/>
        <v>-1.6577130095265938E-9</v>
      </c>
      <c r="EA157" s="29">
        <f t="shared" si="182"/>
        <v>-1.6577130088847467E-9</v>
      </c>
      <c r="EB157" s="29">
        <f t="shared" si="183"/>
        <v>-1.6577130088847467E-9</v>
      </c>
      <c r="ED157" s="35"/>
      <c r="EE157" s="35"/>
      <c r="EF157" s="35"/>
      <c r="EL157" s="35"/>
      <c r="EM157" s="35"/>
      <c r="EN157" s="35"/>
      <c r="ET157" s="35"/>
      <c r="EU157" s="35"/>
      <c r="EV157" s="35"/>
    </row>
    <row r="158" spans="14:152" s="29" customFormat="1" ht="13.5" x14ac:dyDescent="0.3">
      <c r="N158" s="35">
        <v>1.0121E-7</v>
      </c>
      <c r="O158" s="35">
        <v>1.31482648275</v>
      </c>
      <c r="P158" s="35">
        <v>1905.4647649404001</v>
      </c>
      <c r="Q158" s="29">
        <f t="shared" si="152"/>
        <v>6.7005037365946687E-8</v>
      </c>
      <c r="R158" s="29">
        <f t="shared" si="153"/>
        <v>6.7015329441015497E-8</v>
      </c>
      <c r="S158" s="29">
        <f t="shared" si="154"/>
        <v>6.7015329463897549E-8</v>
      </c>
      <c r="T158" s="29">
        <f t="shared" si="155"/>
        <v>6.7015329463897549E-8</v>
      </c>
      <c r="V158" s="35">
        <v>1.482E-8</v>
      </c>
      <c r="W158" s="35">
        <v>3.7673627842599999</v>
      </c>
      <c r="X158" s="35">
        <v>534.35683154059996</v>
      </c>
      <c r="Y158" s="29">
        <f t="shared" si="156"/>
        <v>1.4713352869177991E-8</v>
      </c>
      <c r="Z158" s="29">
        <f t="shared" si="157"/>
        <v>1.4713285325934146E-8</v>
      </c>
      <c r="AA158" s="29">
        <f t="shared" si="158"/>
        <v>1.4713285325783947E-8</v>
      </c>
      <c r="AB158" s="29">
        <f t="shared" si="159"/>
        <v>1.4713285325783947E-8</v>
      </c>
      <c r="AD158" s="35">
        <v>2.88E-9</v>
      </c>
      <c r="AE158" s="35">
        <v>2.3014699921699999</v>
      </c>
      <c r="AF158" s="35">
        <v>2854.6403739102002</v>
      </c>
      <c r="AG158" s="29">
        <f t="shared" si="160"/>
        <v>-8.1912974037160859E-11</v>
      </c>
      <c r="AH158" s="29">
        <f t="shared" si="161"/>
        <v>-8.2498192454222829E-11</v>
      </c>
      <c r="AI158" s="29">
        <f t="shared" si="162"/>
        <v>-8.249819375542114E-11</v>
      </c>
      <c r="AJ158" s="29">
        <f t="shared" si="163"/>
        <v>-8.249819375542114E-11</v>
      </c>
      <c r="AL158" s="35"/>
      <c r="AM158" s="35"/>
      <c r="AN158" s="35"/>
      <c r="AT158" s="35"/>
      <c r="AU158" s="35"/>
      <c r="AV158" s="35"/>
      <c r="BB158" s="35"/>
      <c r="BC158" s="35"/>
      <c r="BD158" s="35"/>
      <c r="BJ158" s="35">
        <v>4.1499999999999999E-9</v>
      </c>
      <c r="BK158" s="35">
        <v>0.96548127237000003</v>
      </c>
      <c r="BL158" s="35">
        <v>2435.155730035</v>
      </c>
      <c r="BM158" s="29">
        <f t="shared" si="164"/>
        <v>-3.934498075462874E-9</v>
      </c>
      <c r="BN158" s="29">
        <f t="shared" si="165"/>
        <v>-3.93426912466536E-9</v>
      </c>
      <c r="BO158" s="29">
        <f t="shared" si="166"/>
        <v>-3.9342691241561724E-9</v>
      </c>
      <c r="BP158" s="29">
        <f t="shared" si="167"/>
        <v>-3.9342691241561724E-9</v>
      </c>
      <c r="BR158" s="35"/>
      <c r="BS158" s="35"/>
      <c r="BT158" s="35"/>
      <c r="BZ158" s="35"/>
      <c r="CA158" s="35"/>
      <c r="CB158" s="35"/>
      <c r="CH158" s="35"/>
      <c r="CI158" s="35"/>
      <c r="CJ158" s="35"/>
      <c r="CP158" s="35"/>
      <c r="CQ158" s="35"/>
      <c r="CR158" s="35"/>
      <c r="CX158" s="35"/>
      <c r="CY158" s="35"/>
      <c r="CZ158" s="35"/>
      <c r="DF158" s="35">
        <v>1.4707999999999999E-7</v>
      </c>
      <c r="DG158" s="35">
        <v>1.67270454473</v>
      </c>
      <c r="DH158" s="35">
        <v>529.16970023279998</v>
      </c>
      <c r="DI158" s="29">
        <f t="shared" si="172"/>
        <v>-9.7880349275303597E-8</v>
      </c>
      <c r="DJ158" s="29">
        <f t="shared" si="173"/>
        <v>-9.7884486105201486E-8</v>
      </c>
      <c r="DK158" s="29">
        <f t="shared" si="174"/>
        <v>-9.7884486114399258E-8</v>
      </c>
      <c r="DL158" s="29">
        <f t="shared" si="175"/>
        <v>-9.7884486114399258E-8</v>
      </c>
      <c r="DN158" s="35">
        <v>2.2510000000000001E-8</v>
      </c>
      <c r="DO158" s="35">
        <v>4.2159824735999996</v>
      </c>
      <c r="DP158" s="35">
        <v>739.05790726949999</v>
      </c>
      <c r="DQ158" s="29">
        <f t="shared" si="176"/>
        <v>-1.9626544391924548E-8</v>
      </c>
      <c r="DR158" s="29">
        <f t="shared" si="177"/>
        <v>-1.9627124481813411E-8</v>
      </c>
      <c r="DS158" s="29">
        <f t="shared" si="178"/>
        <v>-1.9627124483103154E-8</v>
      </c>
      <c r="DT158" s="29">
        <f t="shared" si="179"/>
        <v>-1.9627124483103154E-8</v>
      </c>
      <c r="DV158" s="35">
        <v>7.3399999999999999E-9</v>
      </c>
      <c r="DW158" s="35">
        <v>0.72837704618999999</v>
      </c>
      <c r="DX158" s="35">
        <v>1354.4331588434</v>
      </c>
      <c r="DY158" s="29">
        <f t="shared" si="180"/>
        <v>-5.4411469007410606E-9</v>
      </c>
      <c r="DZ158" s="29">
        <f t="shared" si="181"/>
        <v>-5.4416220347586326E-9</v>
      </c>
      <c r="EA158" s="29">
        <f t="shared" si="182"/>
        <v>-5.4416220358150009E-9</v>
      </c>
      <c r="EB158" s="29">
        <f t="shared" si="183"/>
        <v>-5.4416220358150009E-9</v>
      </c>
      <c r="ED158" s="35"/>
      <c r="EE158" s="35"/>
      <c r="EF158" s="35"/>
      <c r="EL158" s="35"/>
      <c r="EM158" s="35"/>
      <c r="EN158" s="35"/>
      <c r="ET158" s="35"/>
      <c r="EU158" s="35"/>
      <c r="EV158" s="35"/>
    </row>
    <row r="159" spans="14:152" s="29" customFormat="1" ht="13.5" x14ac:dyDescent="0.3">
      <c r="N159" s="35">
        <v>9.3410000000000001E-8</v>
      </c>
      <c r="O159" s="35">
        <v>5.9217669388700003</v>
      </c>
      <c r="P159" s="35">
        <v>1148.2476104062</v>
      </c>
      <c r="Q159" s="29">
        <f t="shared" si="152"/>
        <v>7.9079680755067491E-8</v>
      </c>
      <c r="R159" s="29">
        <f t="shared" si="153"/>
        <v>7.907561515769295E-8</v>
      </c>
      <c r="S159" s="29">
        <f t="shared" si="154"/>
        <v>7.907561514865262E-8</v>
      </c>
      <c r="T159" s="29">
        <f t="shared" si="155"/>
        <v>7.907561514865262E-8</v>
      </c>
      <c r="V159" s="35">
        <v>1.446E-8</v>
      </c>
      <c r="W159" s="35">
        <v>3.1580277079100001</v>
      </c>
      <c r="X159" s="35">
        <v>25.129781913599999</v>
      </c>
      <c r="Y159" s="29">
        <f t="shared" si="156"/>
        <v>-1.3176061412687448E-8</v>
      </c>
      <c r="Z159" s="29">
        <f t="shared" si="157"/>
        <v>-1.3176072072489612E-8</v>
      </c>
      <c r="AA159" s="29">
        <f t="shared" si="158"/>
        <v>-1.3176072072513312E-8</v>
      </c>
      <c r="AB159" s="29">
        <f t="shared" si="159"/>
        <v>-1.3176072072513312E-8</v>
      </c>
      <c r="AD159" s="35">
        <v>2.0700000000000001E-9</v>
      </c>
      <c r="AE159" s="35">
        <v>5.94297320087</v>
      </c>
      <c r="AF159" s="35">
        <v>9153.9036160218002</v>
      </c>
      <c r="AG159" s="29">
        <f t="shared" si="160"/>
        <v>-1.6073891555625809E-9</v>
      </c>
      <c r="AH159" s="29">
        <f t="shared" si="161"/>
        <v>-1.6082390414355743E-9</v>
      </c>
      <c r="AI159" s="29">
        <f t="shared" si="162"/>
        <v>-1.6082390433245E-9</v>
      </c>
      <c r="AJ159" s="29">
        <f t="shared" si="163"/>
        <v>-1.6082390433245E-9</v>
      </c>
      <c r="AL159" s="35"/>
      <c r="AM159" s="35"/>
      <c r="AN159" s="35"/>
      <c r="AT159" s="35"/>
      <c r="AU159" s="35"/>
      <c r="AV159" s="35"/>
      <c r="BB159" s="35"/>
      <c r="BC159" s="35"/>
      <c r="BD159" s="35"/>
      <c r="BJ159" s="35">
        <v>5.1899999999999997E-9</v>
      </c>
      <c r="BK159" s="35">
        <v>0.54543519483000003</v>
      </c>
      <c r="BL159" s="35">
        <v>1061.8296107440001</v>
      </c>
      <c r="BM159" s="29">
        <f t="shared" si="164"/>
        <v>2.5463174257622907E-9</v>
      </c>
      <c r="BN159" s="29">
        <f t="shared" si="165"/>
        <v>2.5459754565913694E-9</v>
      </c>
      <c r="BO159" s="29">
        <f t="shared" si="166"/>
        <v>2.5459754558310031E-9</v>
      </c>
      <c r="BP159" s="29">
        <f t="shared" si="167"/>
        <v>2.5459754558310031E-9</v>
      </c>
      <c r="BR159" s="35"/>
      <c r="BS159" s="35"/>
      <c r="BT159" s="35"/>
      <c r="BZ159" s="35"/>
      <c r="CA159" s="35"/>
      <c r="CB159" s="35"/>
      <c r="CH159" s="35"/>
      <c r="CI159" s="35"/>
      <c r="CJ159" s="35"/>
      <c r="CP159" s="35"/>
      <c r="CQ159" s="35"/>
      <c r="CR159" s="35"/>
      <c r="CX159" s="35"/>
      <c r="CY159" s="35"/>
      <c r="CZ159" s="35"/>
      <c r="DF159" s="35">
        <v>1.4035999999999999E-7</v>
      </c>
      <c r="DG159" s="35">
        <v>3.5430527002200001</v>
      </c>
      <c r="DH159" s="35">
        <v>142.44965013379999</v>
      </c>
      <c r="DI159" s="29">
        <f t="shared" si="172"/>
        <v>1.2778758699514726E-7</v>
      </c>
      <c r="DJ159" s="29">
        <f t="shared" si="173"/>
        <v>1.2778699799746562E-7</v>
      </c>
      <c r="DK159" s="29">
        <f t="shared" si="174"/>
        <v>1.2778699799615598E-7</v>
      </c>
      <c r="DL159" s="29">
        <f t="shared" si="175"/>
        <v>1.2778699799615598E-7</v>
      </c>
      <c r="DN159" s="35">
        <v>2.2679999999999999E-8</v>
      </c>
      <c r="DO159" s="35">
        <v>5.5224811055999998</v>
      </c>
      <c r="DP159" s="35">
        <v>524.27433912319998</v>
      </c>
      <c r="DQ159" s="29">
        <f t="shared" si="176"/>
        <v>2.2524162576601598E-9</v>
      </c>
      <c r="DR159" s="29">
        <f t="shared" si="177"/>
        <v>2.2532588151835393E-9</v>
      </c>
      <c r="DS159" s="29">
        <f t="shared" si="178"/>
        <v>2.2532588170569528E-9</v>
      </c>
      <c r="DT159" s="29">
        <f t="shared" si="179"/>
        <v>2.2532588170569528E-9</v>
      </c>
      <c r="DV159" s="35">
        <v>6.6199999999999999E-9</v>
      </c>
      <c r="DW159" s="35">
        <v>2.2176897639000002</v>
      </c>
      <c r="DX159" s="35">
        <v>2015.6710861598001</v>
      </c>
      <c r="DY159" s="29">
        <f t="shared" si="180"/>
        <v>-6.1013108818472189E-9</v>
      </c>
      <c r="DZ159" s="29">
        <f t="shared" si="181"/>
        <v>-6.1016795335213366E-9</v>
      </c>
      <c r="EA159" s="29">
        <f t="shared" si="182"/>
        <v>-6.1016795343408806E-9</v>
      </c>
      <c r="EB159" s="29">
        <f t="shared" si="183"/>
        <v>-6.1016795343408806E-9</v>
      </c>
      <c r="ED159" s="35"/>
      <c r="EE159" s="35"/>
      <c r="EF159" s="35"/>
      <c r="EL159" s="35"/>
      <c r="EM159" s="35"/>
      <c r="EN159" s="35"/>
      <c r="ET159" s="35"/>
      <c r="EU159" s="35"/>
      <c r="EV159" s="35"/>
    </row>
    <row r="160" spans="14:152" s="29" customFormat="1" ht="13.5" x14ac:dyDescent="0.3">
      <c r="N160" s="35">
        <v>8.7960000000000001E-8</v>
      </c>
      <c r="O160" s="35">
        <v>2.7742182280900001</v>
      </c>
      <c r="P160" s="35">
        <v>6.5922821389999999</v>
      </c>
      <c r="Q160" s="29">
        <f t="shared" si="152"/>
        <v>-8.4996800811994085E-8</v>
      </c>
      <c r="R160" s="29">
        <f t="shared" si="153"/>
        <v>-8.4996790184362329E-8</v>
      </c>
      <c r="S160" s="29">
        <f t="shared" si="154"/>
        <v>-8.4996790184338704E-8</v>
      </c>
      <c r="T160" s="29">
        <f t="shared" si="155"/>
        <v>-8.4996790184338704E-8</v>
      </c>
      <c r="V160" s="35">
        <v>1.667E-8</v>
      </c>
      <c r="W160" s="35">
        <v>0.26406950755000003</v>
      </c>
      <c r="X160" s="35">
        <v>835.03713448730002</v>
      </c>
      <c r="Y160" s="29">
        <f t="shared" si="156"/>
        <v>5.0934495750999353E-9</v>
      </c>
      <c r="Z160" s="29">
        <f t="shared" si="157"/>
        <v>5.094393432055021E-9</v>
      </c>
      <c r="AA160" s="29">
        <f t="shared" si="158"/>
        <v>5.0943934341536188E-9</v>
      </c>
      <c r="AB160" s="29">
        <f t="shared" si="159"/>
        <v>5.0943934341536188E-9</v>
      </c>
      <c r="AD160" s="35">
        <v>2.4300000000000001E-9</v>
      </c>
      <c r="AE160" s="35">
        <v>1.5860425144700001</v>
      </c>
      <c r="AF160" s="35">
        <v>2744.4340526907999</v>
      </c>
      <c r="AG160" s="29">
        <f t="shared" si="160"/>
        <v>-1.3876025235065434E-9</v>
      </c>
      <c r="AH160" s="29">
        <f t="shared" si="161"/>
        <v>-1.3872126305139806E-9</v>
      </c>
      <c r="AI160" s="29">
        <f t="shared" si="162"/>
        <v>-1.387212629647018E-9</v>
      </c>
      <c r="AJ160" s="29">
        <f t="shared" si="163"/>
        <v>-1.387212629647018E-9</v>
      </c>
      <c r="AL160" s="35"/>
      <c r="AM160" s="35"/>
      <c r="AN160" s="35"/>
      <c r="AT160" s="35"/>
      <c r="AU160" s="35"/>
      <c r="AV160" s="35"/>
      <c r="BB160" s="35"/>
      <c r="BC160" s="35"/>
      <c r="BD160" s="35"/>
      <c r="BJ160" s="35">
        <v>3.5899999999999998E-9</v>
      </c>
      <c r="BK160" s="35">
        <v>4.0270445407500004</v>
      </c>
      <c r="BL160" s="35">
        <v>1059.430114299</v>
      </c>
      <c r="BM160" s="29">
        <f t="shared" si="164"/>
        <v>-2.6096901505322828E-9</v>
      </c>
      <c r="BN160" s="29">
        <f t="shared" si="165"/>
        <v>-2.6095041529004619E-9</v>
      </c>
      <c r="BO160" s="29">
        <f t="shared" si="166"/>
        <v>-2.6095041524868902E-9</v>
      </c>
      <c r="BP160" s="29">
        <f t="shared" si="167"/>
        <v>-2.6095041524868902E-9</v>
      </c>
      <c r="BR160" s="35"/>
      <c r="BS160" s="35"/>
      <c r="BT160" s="35"/>
      <c r="BZ160" s="35"/>
      <c r="CA160" s="35"/>
      <c r="CB160" s="35"/>
      <c r="CH160" s="35"/>
      <c r="CI160" s="35"/>
      <c r="CJ160" s="35"/>
      <c r="CP160" s="35"/>
      <c r="CQ160" s="35"/>
      <c r="CR160" s="35"/>
      <c r="CX160" s="35"/>
      <c r="CY160" s="35"/>
      <c r="CZ160" s="35"/>
      <c r="DF160" s="35">
        <v>1.2931000000000001E-7</v>
      </c>
      <c r="DG160" s="35">
        <v>1.48829749349</v>
      </c>
      <c r="DH160" s="35">
        <v>3267.0114707846001</v>
      </c>
      <c r="DI160" s="29">
        <f t="shared" si="172"/>
        <v>-5.3566292515640821E-8</v>
      </c>
      <c r="DJ160" s="29">
        <f t="shared" si="173"/>
        <v>-5.3593672344548159E-8</v>
      </c>
      <c r="DK160" s="29">
        <f t="shared" si="174"/>
        <v>-5.3593672405422399E-8</v>
      </c>
      <c r="DL160" s="29">
        <f t="shared" si="175"/>
        <v>-5.3593672405422399E-8</v>
      </c>
      <c r="DN160" s="35">
        <v>2.372E-8</v>
      </c>
      <c r="DO160" s="35">
        <v>4.19741177512</v>
      </c>
      <c r="DP160" s="35">
        <v>217.23124870109999</v>
      </c>
      <c r="DQ160" s="29">
        <f t="shared" si="176"/>
        <v>3.0354664072038239E-9</v>
      </c>
      <c r="DR160" s="29">
        <f t="shared" si="177"/>
        <v>3.0358303239819379E-9</v>
      </c>
      <c r="DS160" s="29">
        <f t="shared" si="178"/>
        <v>3.0358303247910913E-9</v>
      </c>
      <c r="DT160" s="29">
        <f t="shared" si="179"/>
        <v>3.0358303247910913E-9</v>
      </c>
      <c r="DV160" s="35">
        <v>7.8199999999999999E-9</v>
      </c>
      <c r="DW160" s="35">
        <v>2.5240120286200001</v>
      </c>
      <c r="DX160" s="35">
        <v>3679.382567659</v>
      </c>
      <c r="DY160" s="29">
        <f t="shared" si="180"/>
        <v>6.6761483016282767E-9</v>
      </c>
      <c r="DZ160" s="29">
        <f t="shared" si="181"/>
        <v>6.6750811393401752E-9</v>
      </c>
      <c r="EA160" s="29">
        <f t="shared" si="182"/>
        <v>6.6750811369668674E-9</v>
      </c>
      <c r="EB160" s="29">
        <f t="shared" si="183"/>
        <v>6.6750811369668674E-9</v>
      </c>
      <c r="ED160" s="35"/>
      <c r="EE160" s="35"/>
      <c r="EF160" s="35"/>
      <c r="EL160" s="35"/>
      <c r="EM160" s="35"/>
      <c r="EN160" s="35"/>
      <c r="ET160" s="35"/>
      <c r="EU160" s="35"/>
      <c r="EV160" s="35"/>
    </row>
    <row r="161" spans="14:152" s="29" customFormat="1" ht="13.5" x14ac:dyDescent="0.3">
      <c r="N161" s="35">
        <v>8.42E-8</v>
      </c>
      <c r="O161" s="35">
        <v>4.5253775680899997</v>
      </c>
      <c r="P161" s="35">
        <v>1677.9385755008</v>
      </c>
      <c r="Q161" s="29">
        <f t="shared" si="152"/>
        <v>7.8732476276178546E-8</v>
      </c>
      <c r="R161" s="29">
        <f t="shared" si="153"/>
        <v>7.8736042083393601E-8</v>
      </c>
      <c r="S161" s="29">
        <f t="shared" si="154"/>
        <v>7.8736042091320678E-8</v>
      </c>
      <c r="T161" s="29">
        <f t="shared" si="155"/>
        <v>7.8736042091320678E-8</v>
      </c>
      <c r="V161" s="35">
        <v>1.472E-8</v>
      </c>
      <c r="W161" s="35">
        <v>0.83054329617</v>
      </c>
      <c r="X161" s="35">
        <v>28.311175651300001</v>
      </c>
      <c r="Y161" s="29">
        <f t="shared" si="156"/>
        <v>4.073979556366929E-9</v>
      </c>
      <c r="Z161" s="29">
        <f t="shared" si="157"/>
        <v>4.074008073895514E-9</v>
      </c>
      <c r="AA161" s="29">
        <f t="shared" si="158"/>
        <v>4.0740080739589207E-9</v>
      </c>
      <c r="AB161" s="29">
        <f t="shared" si="159"/>
        <v>4.0740080739589207E-9</v>
      </c>
      <c r="AD161" s="35">
        <v>2.28E-9</v>
      </c>
      <c r="AE161" s="35">
        <v>1.28182702946</v>
      </c>
      <c r="AF161" s="35">
        <v>2310.7223148140001</v>
      </c>
      <c r="AG161" s="29">
        <f t="shared" ref="AG161:AG191" si="184">AD161*COS(AE161+AF161*$C$22)</f>
        <v>1.0072363658074776E-9</v>
      </c>
      <c r="AH161" s="29">
        <f t="shared" ref="AH161:AH191" si="185">AD161*COS(AE161+AF161*$C$43)</f>
        <v>1.0075729320781493E-9</v>
      </c>
      <c r="AI161" s="29">
        <f t="shared" ref="AI161:AI191" si="186">AD161*COS(AE161+AF161*$C$64)</f>
        <v>1.0075729328264492E-9</v>
      </c>
      <c r="AJ161" s="29">
        <f t="shared" ref="AJ161:AJ191" si="187">AD161*COS(AE161+AF161*$C$85)</f>
        <v>1.0075729328264492E-9</v>
      </c>
      <c r="AL161" s="35"/>
      <c r="AM161" s="35"/>
      <c r="AN161" s="35"/>
      <c r="AT161" s="35"/>
      <c r="AU161" s="35"/>
      <c r="AV161" s="35"/>
      <c r="BB161" s="35"/>
      <c r="BC161" s="35"/>
      <c r="BD161" s="35"/>
      <c r="BJ161" s="35">
        <v>3.5600000000000001E-9</v>
      </c>
      <c r="BK161" s="35">
        <v>2.6681810552199998</v>
      </c>
      <c r="BL161" s="35">
        <v>835.03713448730002</v>
      </c>
      <c r="BM161" s="29">
        <f t="shared" si="164"/>
        <v>-3.0844649407043968E-9</v>
      </c>
      <c r="BN161" s="29">
        <f t="shared" si="165"/>
        <v>-3.0845706360210398E-9</v>
      </c>
      <c r="BO161" s="29">
        <f t="shared" si="166"/>
        <v>-3.0845706362560327E-9</v>
      </c>
      <c r="BP161" s="29">
        <f t="shared" si="167"/>
        <v>-3.0845706362560327E-9</v>
      </c>
      <c r="BR161" s="35"/>
      <c r="BS161" s="35"/>
      <c r="BT161" s="35"/>
      <c r="BZ161" s="35"/>
      <c r="CA161" s="35"/>
      <c r="CB161" s="35"/>
      <c r="CH161" s="35"/>
      <c r="CI161" s="35"/>
      <c r="CJ161" s="35"/>
      <c r="CP161" s="35"/>
      <c r="CQ161" s="35"/>
      <c r="CR161" s="35"/>
      <c r="CX161" s="35"/>
      <c r="CY161" s="35"/>
      <c r="CZ161" s="35"/>
      <c r="DF161" s="35">
        <v>1.4924E-7</v>
      </c>
      <c r="DG161" s="35">
        <v>1.3254608593999999</v>
      </c>
      <c r="DH161" s="35">
        <v>490.3340891794</v>
      </c>
      <c r="DI161" s="29">
        <f t="shared" si="172"/>
        <v>-1.4787483125293737E-7</v>
      </c>
      <c r="DJ161" s="29">
        <f t="shared" si="173"/>
        <v>-1.4787412793098268E-7</v>
      </c>
      <c r="DK161" s="29">
        <f t="shared" si="174"/>
        <v>-1.4787412792941866E-7</v>
      </c>
      <c r="DL161" s="29">
        <f t="shared" si="175"/>
        <v>-1.4787412792941866E-7</v>
      </c>
      <c r="DN161" s="35">
        <v>2.6230000000000001E-8</v>
      </c>
      <c r="DO161" s="35">
        <v>5.8264742795800002</v>
      </c>
      <c r="DP161" s="35">
        <v>732.69511979410004</v>
      </c>
      <c r="DQ161" s="29">
        <f t="shared" si="176"/>
        <v>1.1363591781471913E-8</v>
      </c>
      <c r="DR161" s="29">
        <f t="shared" si="177"/>
        <v>1.1362358279731318E-8</v>
      </c>
      <c r="DS161" s="29">
        <f t="shared" si="178"/>
        <v>1.1362358276988602E-8</v>
      </c>
      <c r="DT161" s="29">
        <f t="shared" si="179"/>
        <v>1.1362358276988602E-8</v>
      </c>
      <c r="DV161" s="35">
        <v>7.7900000000000006E-9</v>
      </c>
      <c r="DW161" s="35">
        <v>2.38608991574</v>
      </c>
      <c r="DX161" s="35">
        <v>3267.0114707846001</v>
      </c>
      <c r="DY161" s="29">
        <f t="shared" ref="DY161:DY190" si="188">DV161*COS(DW161+DX161*$C$22)</f>
        <v>3.5326852516797882E-9</v>
      </c>
      <c r="DZ161" s="29">
        <f t="shared" ref="DZ161:DZ190" si="189">DV161*COS(DW161+DX161*$C$43)</f>
        <v>3.5310698890144395E-9</v>
      </c>
      <c r="EA161" s="29">
        <f t="shared" ref="EA161:EA190" si="190">DV161*COS(DW161+DX161*$C$64)</f>
        <v>3.5310698854225616E-9</v>
      </c>
      <c r="EB161" s="29">
        <f t="shared" ref="EB161:EB190" si="191">DV161*COS(DW161+DX161*$C$85)</f>
        <v>3.5310698854225616E-9</v>
      </c>
      <c r="ED161" s="35"/>
      <c r="EE161" s="35"/>
      <c r="EF161" s="35"/>
      <c r="EL161" s="35"/>
      <c r="EM161" s="35"/>
      <c r="EN161" s="35"/>
      <c r="ET161" s="35"/>
      <c r="EU161" s="35"/>
      <c r="EV161" s="35"/>
    </row>
    <row r="162" spans="14:152" s="29" customFormat="1" ht="13.5" x14ac:dyDescent="0.3">
      <c r="N162" s="35">
        <v>1.0128E-7</v>
      </c>
      <c r="O162" s="35">
        <v>2.0903447254400001</v>
      </c>
      <c r="P162" s="35">
        <v>511.5317178299</v>
      </c>
      <c r="Q162" s="29">
        <f t="shared" si="152"/>
        <v>-5.6934699485195659E-8</v>
      </c>
      <c r="R162" s="29">
        <f t="shared" si="153"/>
        <v>-5.693775064877493E-8</v>
      </c>
      <c r="S162" s="29">
        <f t="shared" si="154"/>
        <v>-5.6937750655558909E-8</v>
      </c>
      <c r="T162" s="29">
        <f t="shared" si="155"/>
        <v>-5.6937750655558909E-8</v>
      </c>
      <c r="V162" s="35">
        <v>1.6549999999999999E-8</v>
      </c>
      <c r="W162" s="35">
        <v>0.88908548503999996</v>
      </c>
      <c r="X162" s="35">
        <v>1781.0313497193999</v>
      </c>
      <c r="Y162" s="29">
        <f t="shared" si="156"/>
        <v>-4.752485970440506E-10</v>
      </c>
      <c r="Z162" s="29">
        <f t="shared" si="157"/>
        <v>-4.7734676726877235E-10</v>
      </c>
      <c r="AA162" s="29">
        <f t="shared" si="158"/>
        <v>-4.77346771933934E-10</v>
      </c>
      <c r="AB162" s="29">
        <f t="shared" si="159"/>
        <v>-4.77346771933934E-10</v>
      </c>
      <c r="AD162" s="35">
        <v>2.2400000000000001E-9</v>
      </c>
      <c r="AE162" s="35">
        <v>1.2862390513199999</v>
      </c>
      <c r="AF162" s="35">
        <v>3060.8259223474001</v>
      </c>
      <c r="AG162" s="29">
        <f t="shared" si="184"/>
        <v>1.6626453926716106E-9</v>
      </c>
      <c r="AH162" s="29">
        <f t="shared" si="185"/>
        <v>1.6629725360593581E-9</v>
      </c>
      <c r="AI162" s="29">
        <f t="shared" si="186"/>
        <v>1.6629725367866608E-9</v>
      </c>
      <c r="AJ162" s="29">
        <f t="shared" si="187"/>
        <v>1.6629725367866608E-9</v>
      </c>
      <c r="AL162" s="35"/>
      <c r="AM162" s="35"/>
      <c r="AN162" s="35"/>
      <c r="AT162" s="35"/>
      <c r="AU162" s="35"/>
      <c r="AV162" s="35"/>
      <c r="BB162" s="35"/>
      <c r="BC162" s="35"/>
      <c r="BD162" s="35"/>
      <c r="BJ162" s="35">
        <v>4.4299999999999998E-9</v>
      </c>
      <c r="BK162" s="35">
        <v>5.2751370037600003</v>
      </c>
      <c r="BL162" s="35">
        <v>1.4844727083</v>
      </c>
      <c r="BM162" s="29">
        <f t="shared" si="164"/>
        <v>2.4531037570105134E-9</v>
      </c>
      <c r="BN162" s="29">
        <f t="shared" si="165"/>
        <v>2.4531033670618715E-9</v>
      </c>
      <c r="BO162" s="29">
        <f t="shared" si="166"/>
        <v>2.4531033670610034E-9</v>
      </c>
      <c r="BP162" s="29">
        <f t="shared" si="167"/>
        <v>2.4531033670610034E-9</v>
      </c>
      <c r="BR162" s="35"/>
      <c r="BS162" s="35"/>
      <c r="BT162" s="35"/>
      <c r="BZ162" s="35"/>
      <c r="CA162" s="35"/>
      <c r="CB162" s="35"/>
      <c r="CH162" s="35"/>
      <c r="CI162" s="35"/>
      <c r="CJ162" s="35"/>
      <c r="CP162" s="35"/>
      <c r="CQ162" s="35"/>
      <c r="CR162" s="35"/>
      <c r="CX162" s="35"/>
      <c r="CY162" s="35"/>
      <c r="CZ162" s="35"/>
      <c r="DF162" s="35">
        <v>1.4753E-7</v>
      </c>
      <c r="DG162" s="35">
        <v>4.6453061802700004</v>
      </c>
      <c r="DH162" s="35">
        <v>6283.0758499914</v>
      </c>
      <c r="DI162" s="29">
        <f t="shared" si="172"/>
        <v>1.4647287951536058E-7</v>
      </c>
      <c r="DJ162" s="29">
        <f t="shared" si="173"/>
        <v>1.4646497695378102E-7</v>
      </c>
      <c r="DK162" s="29">
        <f t="shared" si="174"/>
        <v>1.4646497693617753E-7</v>
      </c>
      <c r="DL162" s="29">
        <f t="shared" si="175"/>
        <v>1.4646497693617753E-7</v>
      </c>
      <c r="DN162" s="35">
        <v>2.6659999999999999E-8</v>
      </c>
      <c r="DO162" s="35">
        <v>3.9253805695100001</v>
      </c>
      <c r="DP162" s="35">
        <v>210.11770170029999</v>
      </c>
      <c r="DQ162" s="29">
        <f t="shared" si="176"/>
        <v>1.3151654642168079E-8</v>
      </c>
      <c r="DR162" s="29">
        <f t="shared" si="177"/>
        <v>1.3152001633059909E-8</v>
      </c>
      <c r="DS162" s="29">
        <f t="shared" si="178"/>
        <v>1.3152001633831429E-8</v>
      </c>
      <c r="DT162" s="29">
        <f t="shared" si="179"/>
        <v>1.3152001633831429E-8</v>
      </c>
      <c r="DV162" s="35">
        <v>5.5299999999999997E-9</v>
      </c>
      <c r="DW162" s="35">
        <v>1.8521112767600001</v>
      </c>
      <c r="DX162" s="35">
        <v>453.42489381899998</v>
      </c>
      <c r="DY162" s="29">
        <f t="shared" si="188"/>
        <v>-5.410592068619505E-9</v>
      </c>
      <c r="DZ162" s="29">
        <f t="shared" si="189"/>
        <v>-5.4105551600992434E-9</v>
      </c>
      <c r="EA162" s="29">
        <f t="shared" si="190"/>
        <v>-5.4105551600171722E-9</v>
      </c>
      <c r="EB162" s="29">
        <f t="shared" si="191"/>
        <v>-5.4105551600171722E-9</v>
      </c>
      <c r="ED162" s="35"/>
      <c r="EE162" s="35"/>
      <c r="EF162" s="35"/>
      <c r="EL162" s="35"/>
      <c r="EM162" s="35"/>
      <c r="EN162" s="35"/>
      <c r="ET162" s="35"/>
      <c r="EU162" s="35"/>
      <c r="EV162" s="35"/>
    </row>
    <row r="163" spans="14:152" s="29" customFormat="1" ht="13.5" x14ac:dyDescent="0.3">
      <c r="N163" s="35">
        <v>8.2720000000000002E-8</v>
      </c>
      <c r="O163" s="35">
        <v>2.9868267335400001</v>
      </c>
      <c r="P163" s="35">
        <v>540.73666535849998</v>
      </c>
      <c r="Q163" s="29">
        <f t="shared" si="152"/>
        <v>5.7811969287273516E-8</v>
      </c>
      <c r="R163" s="29">
        <f t="shared" si="153"/>
        <v>5.7809691032255422E-8</v>
      </c>
      <c r="S163" s="29">
        <f t="shared" si="154"/>
        <v>5.7809691027189794E-8</v>
      </c>
      <c r="T163" s="29">
        <f t="shared" si="155"/>
        <v>5.7809691027189794E-8</v>
      </c>
      <c r="V163" s="35">
        <v>1.294E-8</v>
      </c>
      <c r="W163" s="35">
        <v>5.76241191046</v>
      </c>
      <c r="X163" s="35">
        <v>440.82528487759998</v>
      </c>
      <c r="Y163" s="29">
        <f t="shared" si="156"/>
        <v>1.2129185250899227E-8</v>
      </c>
      <c r="Z163" s="29">
        <f t="shared" si="157"/>
        <v>1.212932677492427E-8</v>
      </c>
      <c r="AA163" s="29">
        <f t="shared" si="158"/>
        <v>1.2129326775238921E-8</v>
      </c>
      <c r="AB163" s="29">
        <f t="shared" si="159"/>
        <v>1.2129326775238921E-8</v>
      </c>
      <c r="AD163" s="35">
        <v>2.2200000000000002E-9</v>
      </c>
      <c r="AE163" s="35">
        <v>0.63265553396999996</v>
      </c>
      <c r="AF163" s="35">
        <v>3163.9186965660001</v>
      </c>
      <c r="AG163" s="29">
        <f t="shared" si="184"/>
        <v>-4.0708078192600947E-10</v>
      </c>
      <c r="AH163" s="29">
        <f t="shared" si="185"/>
        <v>-4.0658906918500498E-10</v>
      </c>
      <c r="AI163" s="29">
        <f t="shared" si="186"/>
        <v>-4.0658906809168288E-10</v>
      </c>
      <c r="AJ163" s="29">
        <f t="shared" si="187"/>
        <v>-4.0658906809168288E-10</v>
      </c>
      <c r="AL163" s="35"/>
      <c r="AM163" s="35"/>
      <c r="AN163" s="35"/>
      <c r="AT163" s="35"/>
      <c r="AU163" s="35"/>
      <c r="AV163" s="35"/>
      <c r="BB163" s="35"/>
      <c r="BC163" s="35"/>
      <c r="BD163" s="35"/>
      <c r="BJ163" s="35">
        <v>3.58E-9</v>
      </c>
      <c r="BK163" s="35">
        <v>5.9442396051399999</v>
      </c>
      <c r="BL163" s="35">
        <v>440.82528487759998</v>
      </c>
      <c r="BM163" s="29">
        <f t="shared" si="164"/>
        <v>3.0748092430852129E-9</v>
      </c>
      <c r="BN163" s="29">
        <f t="shared" si="165"/>
        <v>3.0748668005495746E-9</v>
      </c>
      <c r="BO163" s="29">
        <f t="shared" si="166"/>
        <v>3.0748668006775477E-9</v>
      </c>
      <c r="BP163" s="29">
        <f t="shared" si="167"/>
        <v>3.0748668006775477E-9</v>
      </c>
      <c r="BR163" s="35"/>
      <c r="BS163" s="35"/>
      <c r="BT163" s="35"/>
      <c r="BZ163" s="35"/>
      <c r="CA163" s="35"/>
      <c r="CB163" s="35"/>
      <c r="CH163" s="35"/>
      <c r="CI163" s="35"/>
      <c r="CJ163" s="35"/>
      <c r="CP163" s="35"/>
      <c r="CQ163" s="35"/>
      <c r="CR163" s="35"/>
      <c r="CX163" s="35"/>
      <c r="CY163" s="35"/>
      <c r="CZ163" s="35"/>
      <c r="DF163" s="35">
        <v>1.4672000000000001E-7</v>
      </c>
      <c r="DG163" s="35">
        <v>0.80451954753999999</v>
      </c>
      <c r="DH163" s="35">
        <v>5223.6939198022001</v>
      </c>
      <c r="DI163" s="29">
        <f t="shared" si="172"/>
        <v>-9.9643198811734323E-8</v>
      </c>
      <c r="DJ163" s="29">
        <f t="shared" si="173"/>
        <v>-9.9683252770081361E-8</v>
      </c>
      <c r="DK163" s="29">
        <f t="shared" si="174"/>
        <v>-9.9683252859122855E-8</v>
      </c>
      <c r="DL163" s="29">
        <f t="shared" si="175"/>
        <v>-9.9683252859122855E-8</v>
      </c>
      <c r="DN163" s="35">
        <v>2.0359999999999998E-8</v>
      </c>
      <c r="DO163" s="35">
        <v>4.8404342081299996</v>
      </c>
      <c r="DP163" s="35">
        <v>1049.0869894507</v>
      </c>
      <c r="DQ163" s="29">
        <f t="shared" si="176"/>
        <v>-2.0233450116995504E-8</v>
      </c>
      <c r="DR163" s="29">
        <f t="shared" si="177"/>
        <v>-2.0233280735393201E-8</v>
      </c>
      <c r="DS163" s="29">
        <f t="shared" si="178"/>
        <v>-2.0233280735016463E-8</v>
      </c>
      <c r="DT163" s="29">
        <f t="shared" si="179"/>
        <v>-2.0233280735016463E-8</v>
      </c>
      <c r="DV163" s="35">
        <v>7.0100000000000004E-9</v>
      </c>
      <c r="DW163" s="35">
        <v>4.2343108737400001</v>
      </c>
      <c r="DX163" s="35">
        <v>9683.5945811164001</v>
      </c>
      <c r="DY163" s="29">
        <f t="shared" si="188"/>
        <v>-1.9222969685923808E-9</v>
      </c>
      <c r="DZ163" s="29">
        <f t="shared" si="189"/>
        <v>-1.9269451963613851E-9</v>
      </c>
      <c r="EA163" s="29">
        <f t="shared" si="190"/>
        <v>-1.9269452066957185E-9</v>
      </c>
      <c r="EB163" s="29">
        <f t="shared" si="191"/>
        <v>-1.9269452066957185E-9</v>
      </c>
      <c r="ED163" s="35"/>
      <c r="EE163" s="35"/>
      <c r="EF163" s="35"/>
      <c r="EL163" s="35"/>
      <c r="EM163" s="35"/>
      <c r="EN163" s="35"/>
      <c r="ET163" s="35"/>
      <c r="EU163" s="35"/>
      <c r="EV163" s="35"/>
    </row>
    <row r="164" spans="14:152" s="29" customFormat="1" ht="13.5" x14ac:dyDescent="0.3">
      <c r="N164" s="35">
        <v>9.753E-8</v>
      </c>
      <c r="O164" s="35">
        <v>1.22438911827</v>
      </c>
      <c r="P164" s="35">
        <v>32.243328914400003</v>
      </c>
      <c r="Q164" s="29">
        <f t="shared" si="152"/>
        <v>-1.7200228777529234E-8</v>
      </c>
      <c r="R164" s="29">
        <f t="shared" si="153"/>
        <v>-1.720000834877712E-8</v>
      </c>
      <c r="S164" s="29">
        <f t="shared" si="154"/>
        <v>-1.7200008348287009E-8</v>
      </c>
      <c r="T164" s="29">
        <f t="shared" si="155"/>
        <v>-1.7200008348287009E-8</v>
      </c>
      <c r="V164" s="35">
        <v>1.3480000000000001E-8</v>
      </c>
      <c r="W164" s="35">
        <v>2.4982351092399999</v>
      </c>
      <c r="X164" s="35">
        <v>984.60033162189995</v>
      </c>
      <c r="Y164" s="29">
        <f t="shared" si="156"/>
        <v>1.2618047396484515E-8</v>
      </c>
      <c r="Z164" s="29">
        <f t="shared" si="157"/>
        <v>1.2617714815613968E-8</v>
      </c>
      <c r="AA164" s="29">
        <f t="shared" si="158"/>
        <v>1.2617714814874426E-8</v>
      </c>
      <c r="AB164" s="29">
        <f t="shared" si="159"/>
        <v>1.2617714814874426E-8</v>
      </c>
      <c r="AD164" s="35">
        <v>2.4199999999999999E-9</v>
      </c>
      <c r="AE164" s="35">
        <v>2.5238290536800001</v>
      </c>
      <c r="AF164" s="35">
        <v>3274.1250177853999</v>
      </c>
      <c r="AG164" s="29">
        <f t="shared" si="184"/>
        <v>1.6028914991429963E-9</v>
      </c>
      <c r="AH164" s="29">
        <f t="shared" si="185"/>
        <v>1.6024687330765962E-9</v>
      </c>
      <c r="AI164" s="29">
        <f t="shared" si="186"/>
        <v>1.6024687321365228E-9</v>
      </c>
      <c r="AJ164" s="29">
        <f t="shared" si="187"/>
        <v>1.6024687321365228E-9</v>
      </c>
      <c r="AL164" s="35"/>
      <c r="AM164" s="35"/>
      <c r="AN164" s="35"/>
      <c r="AT164" s="35"/>
      <c r="AU164" s="35"/>
      <c r="AV164" s="35"/>
      <c r="BB164" s="35"/>
      <c r="BC164" s="35"/>
      <c r="BD164" s="35"/>
      <c r="BJ164" s="35">
        <v>4.7099999999999997E-9</v>
      </c>
      <c r="BK164" s="35">
        <v>6.0579194045299998</v>
      </c>
      <c r="BL164" s="35">
        <v>1471.7530270636</v>
      </c>
      <c r="BM164" s="29">
        <f t="shared" si="164"/>
        <v>5.4910202248299044E-10</v>
      </c>
      <c r="BN164" s="29">
        <f t="shared" si="165"/>
        <v>5.4861174942928174E-10</v>
      </c>
      <c r="BO164" s="29">
        <f t="shared" si="166"/>
        <v>5.4861174833918332E-10</v>
      </c>
      <c r="BP164" s="29">
        <f t="shared" si="167"/>
        <v>5.4861174833918332E-10</v>
      </c>
      <c r="BR164" s="35"/>
      <c r="BS164" s="35"/>
      <c r="BT164" s="35"/>
      <c r="BZ164" s="35"/>
      <c r="CA164" s="35"/>
      <c r="CB164" s="35"/>
      <c r="CH164" s="35"/>
      <c r="CI164" s="35"/>
      <c r="CJ164" s="35"/>
      <c r="CP164" s="35"/>
      <c r="CQ164" s="35"/>
      <c r="CR164" s="35"/>
      <c r="CX164" s="35"/>
      <c r="CY164" s="35"/>
      <c r="CZ164" s="35"/>
      <c r="DF164" s="35">
        <v>1.2085E-7</v>
      </c>
      <c r="DG164" s="35">
        <v>3.6707251055299999</v>
      </c>
      <c r="DH164" s="35">
        <v>750.10360753340001</v>
      </c>
      <c r="DI164" s="29">
        <f t="shared" si="172"/>
        <v>-1.195666191580555E-7</v>
      </c>
      <c r="DJ164" s="29">
        <f t="shared" si="173"/>
        <v>-1.1956755726725627E-7</v>
      </c>
      <c r="DK164" s="29">
        <f t="shared" si="174"/>
        <v>-1.1956755726934172E-7</v>
      </c>
      <c r="DL164" s="29">
        <f t="shared" si="175"/>
        <v>-1.1956755726934172E-7</v>
      </c>
      <c r="DN164" s="35">
        <v>2.4410000000000002E-8</v>
      </c>
      <c r="DO164" s="35">
        <v>2.63840901843</v>
      </c>
      <c r="DP164" s="35">
        <v>760.25553592000006</v>
      </c>
      <c r="DQ164" s="29">
        <f t="shared" si="176"/>
        <v>-1.8326392023000846E-8</v>
      </c>
      <c r="DR164" s="29">
        <f t="shared" si="177"/>
        <v>-1.8325519044447472E-8</v>
      </c>
      <c r="DS164" s="29">
        <f t="shared" si="178"/>
        <v>-1.832551904250637E-8</v>
      </c>
      <c r="DT164" s="29">
        <f t="shared" si="179"/>
        <v>-1.832551904250637E-8</v>
      </c>
      <c r="DV164" s="35">
        <v>5.7100000000000003E-9</v>
      </c>
      <c r="DW164" s="35">
        <v>2.9843541901899999</v>
      </c>
      <c r="DX164" s="35">
        <v>1262.3860848887</v>
      </c>
      <c r="DY164" s="29">
        <f t="shared" si="188"/>
        <v>-4.2242775784285592E-10</v>
      </c>
      <c r="DZ164" s="29">
        <f t="shared" si="189"/>
        <v>-4.2293965911844242E-10</v>
      </c>
      <c r="EA164" s="29">
        <f t="shared" si="190"/>
        <v>-4.2293966025663788E-10</v>
      </c>
      <c r="EB164" s="29">
        <f t="shared" si="191"/>
        <v>-4.2293966025663788E-10</v>
      </c>
      <c r="ED164" s="35"/>
      <c r="EE164" s="35"/>
      <c r="EF164" s="35"/>
      <c r="EL164" s="35"/>
      <c r="EM164" s="35"/>
      <c r="EN164" s="35"/>
      <c r="ET164" s="35"/>
      <c r="EU164" s="35"/>
      <c r="EV164" s="35"/>
    </row>
    <row r="165" spans="14:152" s="29" customFormat="1" ht="13.5" x14ac:dyDescent="0.3">
      <c r="N165" s="35">
        <v>1.0630000000000001E-7</v>
      </c>
      <c r="O165" s="35">
        <v>2.0777780028800001</v>
      </c>
      <c r="P165" s="35">
        <v>92.047073954699997</v>
      </c>
      <c r="Q165" s="29">
        <f t="shared" si="152"/>
        <v>-9.6569622797092218E-8</v>
      </c>
      <c r="R165" s="29">
        <f t="shared" si="153"/>
        <v>-9.6569914023884717E-8</v>
      </c>
      <c r="S165" s="29">
        <f t="shared" si="154"/>
        <v>-9.6569914024532248E-8</v>
      </c>
      <c r="T165" s="29">
        <f t="shared" si="155"/>
        <v>-9.6569914024532248E-8</v>
      </c>
      <c r="V165" s="35">
        <v>1.352E-8</v>
      </c>
      <c r="W165" s="35">
        <v>5.1086956245500001</v>
      </c>
      <c r="X165" s="35">
        <v>149.56319713459999</v>
      </c>
      <c r="Y165" s="29">
        <f t="shared" si="156"/>
        <v>4.2028076830975001E-9</v>
      </c>
      <c r="Z165" s="29">
        <f t="shared" si="157"/>
        <v>4.2029445454058167E-9</v>
      </c>
      <c r="AA165" s="29">
        <f t="shared" si="158"/>
        <v>4.2029445457101158E-9</v>
      </c>
      <c r="AB165" s="29">
        <f t="shared" si="159"/>
        <v>4.2029445457101158E-9</v>
      </c>
      <c r="AD165" s="35">
        <v>1.8800000000000001E-9</v>
      </c>
      <c r="AE165" s="35">
        <v>6.0051362714499996</v>
      </c>
      <c r="AF165" s="35">
        <v>92.047073954699997</v>
      </c>
      <c r="AG165" s="29">
        <f t="shared" si="184"/>
        <v>6.5140067459902611E-10</v>
      </c>
      <c r="AH165" s="29">
        <f t="shared" si="185"/>
        <v>6.5141223428744031E-10</v>
      </c>
      <c r="AI165" s="29">
        <f t="shared" si="186"/>
        <v>6.5141223431314226E-10</v>
      </c>
      <c r="AJ165" s="29">
        <f t="shared" si="187"/>
        <v>6.5141223431314226E-10</v>
      </c>
      <c r="AL165" s="35"/>
      <c r="AM165" s="35"/>
      <c r="AN165" s="35"/>
      <c r="AT165" s="35"/>
      <c r="AU165" s="35"/>
      <c r="AV165" s="35"/>
      <c r="BB165" s="35"/>
      <c r="BC165" s="35"/>
      <c r="BD165" s="35"/>
      <c r="BJ165" s="35">
        <v>3.8600000000000003E-9</v>
      </c>
      <c r="BK165" s="35">
        <v>2.1598490021400001</v>
      </c>
      <c r="BL165" s="35">
        <v>9153.9036160218002</v>
      </c>
      <c r="BM165" s="29">
        <f t="shared" si="164"/>
        <v>3.8568897613915118E-9</v>
      </c>
      <c r="BN165" s="29">
        <f t="shared" si="165"/>
        <v>3.856989931249055E-9</v>
      </c>
      <c r="BO165" s="29">
        <f t="shared" si="166"/>
        <v>3.856989931469956E-9</v>
      </c>
      <c r="BP165" s="29">
        <f t="shared" si="167"/>
        <v>3.856989931469956E-9</v>
      </c>
      <c r="BR165" s="35"/>
      <c r="BS165" s="35"/>
      <c r="BT165" s="35"/>
      <c r="BZ165" s="35"/>
      <c r="CA165" s="35"/>
      <c r="CB165" s="35"/>
      <c r="CH165" s="35"/>
      <c r="CI165" s="35"/>
      <c r="CJ165" s="35"/>
      <c r="CP165" s="35"/>
      <c r="CQ165" s="35"/>
      <c r="CR165" s="35"/>
      <c r="CX165" s="35"/>
      <c r="CY165" s="35"/>
      <c r="CZ165" s="35"/>
      <c r="DF165" s="35">
        <v>1.1954E-7</v>
      </c>
      <c r="DG165" s="35">
        <v>2.9712739076500001</v>
      </c>
      <c r="DH165" s="35">
        <v>505.31194270639998</v>
      </c>
      <c r="DI165" s="29">
        <f t="shared" si="172"/>
        <v>2.1744911916289414E-8</v>
      </c>
      <c r="DJ165" s="29">
        <f t="shared" si="173"/>
        <v>2.1740682129211998E-8</v>
      </c>
      <c r="DK165" s="29">
        <f t="shared" si="174"/>
        <v>2.1740682119807242E-8</v>
      </c>
      <c r="DL165" s="29">
        <f t="shared" si="175"/>
        <v>2.1740682119807242E-8</v>
      </c>
      <c r="DN165" s="35">
        <v>2.0949999999999999E-8</v>
      </c>
      <c r="DO165" s="35">
        <v>5.7626981234899999</v>
      </c>
      <c r="DP165" s="35">
        <v>529.64278098479997</v>
      </c>
      <c r="DQ165" s="29">
        <f t="shared" si="176"/>
        <v>-4.7339723566413776E-9</v>
      </c>
      <c r="DR165" s="29">
        <f t="shared" si="177"/>
        <v>-4.7332026249348833E-9</v>
      </c>
      <c r="DS165" s="29">
        <f t="shared" si="178"/>
        <v>-4.7332026232234052E-9</v>
      </c>
      <c r="DT165" s="29">
        <f t="shared" si="179"/>
        <v>-4.7332026232234052E-9</v>
      </c>
      <c r="DV165" s="35">
        <v>6.2099999999999999E-9</v>
      </c>
      <c r="DW165" s="35">
        <v>1.2446288744</v>
      </c>
      <c r="DX165" s="35">
        <v>3803.8159828799999</v>
      </c>
      <c r="DY165" s="29">
        <f t="shared" si="188"/>
        <v>6.0935577010037881E-9</v>
      </c>
      <c r="DZ165" s="29">
        <f t="shared" si="189"/>
        <v>6.0938816985827561E-9</v>
      </c>
      <c r="EA165" s="29">
        <f t="shared" si="190"/>
        <v>6.0938816993026489E-9</v>
      </c>
      <c r="EB165" s="29">
        <f t="shared" si="191"/>
        <v>6.0938816993026489E-9</v>
      </c>
      <c r="ED165" s="35"/>
      <c r="EE165" s="35"/>
      <c r="EF165" s="35"/>
      <c r="EL165" s="35"/>
      <c r="EM165" s="35"/>
      <c r="EN165" s="35"/>
      <c r="ET165" s="35"/>
      <c r="EU165" s="35"/>
      <c r="EV165" s="35"/>
    </row>
    <row r="166" spans="14:152" s="29" customFormat="1" ht="13.5" x14ac:dyDescent="0.3">
      <c r="N166" s="35">
        <v>7.8499999999999995E-8</v>
      </c>
      <c r="O166" s="35">
        <v>0.98996894617999998</v>
      </c>
      <c r="P166" s="35">
        <v>408.43894361129998</v>
      </c>
      <c r="Q166" s="29">
        <f t="shared" si="152"/>
        <v>1.7910764920731863E-8</v>
      </c>
      <c r="R166" s="29">
        <f t="shared" si="153"/>
        <v>1.7912987909393484E-8</v>
      </c>
      <c r="S166" s="29">
        <f t="shared" si="154"/>
        <v>1.7912987914336143E-8</v>
      </c>
      <c r="T166" s="29">
        <f t="shared" si="155"/>
        <v>1.7912987914336143E-8</v>
      </c>
      <c r="V166" s="35">
        <v>1.344E-8</v>
      </c>
      <c r="W166" s="35">
        <v>1.9422490670000001E-2</v>
      </c>
      <c r="X166" s="35">
        <v>2214.7430875962</v>
      </c>
      <c r="Y166" s="29">
        <f t="shared" si="156"/>
        <v>-1.8390870954923856E-9</v>
      </c>
      <c r="Z166" s="29">
        <f t="shared" si="157"/>
        <v>-1.8411868305191239E-9</v>
      </c>
      <c r="AA166" s="29">
        <f t="shared" si="158"/>
        <v>-1.8411868351877499E-9</v>
      </c>
      <c r="AB166" s="29">
        <f t="shared" si="159"/>
        <v>-1.8411868351877499E-9</v>
      </c>
      <c r="AD166" s="35">
        <v>2.3899999999999998E-9</v>
      </c>
      <c r="AE166" s="35">
        <v>1.9389715724400001</v>
      </c>
      <c r="AF166" s="35">
        <v>2413.8150890326001</v>
      </c>
      <c r="AG166" s="29">
        <f t="shared" si="184"/>
        <v>-2.2809829435891201E-9</v>
      </c>
      <c r="AH166" s="29">
        <f t="shared" si="185"/>
        <v>-2.2811055708758562E-9</v>
      </c>
      <c r="AI166" s="29">
        <f t="shared" si="186"/>
        <v>-2.2811055711484374E-9</v>
      </c>
      <c r="AJ166" s="29">
        <f t="shared" si="187"/>
        <v>-2.2811055711484374E-9</v>
      </c>
      <c r="AL166" s="35"/>
      <c r="AM166" s="35"/>
      <c r="AN166" s="35"/>
      <c r="AT166" s="35"/>
      <c r="AU166" s="35"/>
      <c r="AV166" s="35"/>
      <c r="BB166" s="35"/>
      <c r="BC166" s="35"/>
      <c r="BD166" s="35"/>
      <c r="BJ166" s="35">
        <v>4.2400000000000002E-9</v>
      </c>
      <c r="BK166" s="35">
        <v>2.7092967002999999</v>
      </c>
      <c r="BL166" s="35">
        <v>1038.0412891868</v>
      </c>
      <c r="BM166" s="29">
        <f t="shared" si="164"/>
        <v>3.1890571506816875E-9</v>
      </c>
      <c r="BN166" s="29">
        <f t="shared" si="165"/>
        <v>3.1892636905003408E-9</v>
      </c>
      <c r="BO166" s="29">
        <f t="shared" si="166"/>
        <v>3.189263690959553E-9</v>
      </c>
      <c r="BP166" s="29">
        <f t="shared" si="167"/>
        <v>3.189263690959553E-9</v>
      </c>
      <c r="BR166" s="35"/>
      <c r="BS166" s="35"/>
      <c r="BT166" s="35"/>
      <c r="BZ166" s="35"/>
      <c r="CA166" s="35"/>
      <c r="CB166" s="35"/>
      <c r="CH166" s="35"/>
      <c r="CI166" s="35"/>
      <c r="CJ166" s="35"/>
      <c r="CP166" s="35"/>
      <c r="CQ166" s="35"/>
      <c r="CR166" s="35"/>
      <c r="CX166" s="35"/>
      <c r="CY166" s="35"/>
      <c r="CZ166" s="35"/>
      <c r="DF166" s="35">
        <v>1.4649999999999999E-7</v>
      </c>
      <c r="DG166" s="35">
        <v>2.1679293025000002</v>
      </c>
      <c r="DH166" s="35">
        <v>530.21222995640005</v>
      </c>
      <c r="DI166" s="29">
        <f t="shared" si="172"/>
        <v>-3.139756770564479E-8</v>
      </c>
      <c r="DJ166" s="29">
        <f t="shared" si="173"/>
        <v>-3.1402970597589279E-8</v>
      </c>
      <c r="DK166" s="29">
        <f t="shared" si="174"/>
        <v>-3.1402970609602674E-8</v>
      </c>
      <c r="DL166" s="29">
        <f t="shared" si="175"/>
        <v>-3.1402970609602674E-8</v>
      </c>
      <c r="DN166" s="35">
        <v>2.021E-8</v>
      </c>
      <c r="DO166" s="35">
        <v>3.8130814601699998</v>
      </c>
      <c r="DP166" s="35">
        <v>2627.1141844705999</v>
      </c>
      <c r="DQ166" s="29">
        <f t="shared" si="176"/>
        <v>-1.6192298229442792E-8</v>
      </c>
      <c r="DR166" s="29">
        <f t="shared" si="177"/>
        <v>-1.6190035473729357E-8</v>
      </c>
      <c r="DS166" s="29">
        <f t="shared" si="178"/>
        <v>-1.6190035468697597E-8</v>
      </c>
      <c r="DT166" s="29">
        <f t="shared" si="179"/>
        <v>-1.6190035468697597E-8</v>
      </c>
      <c r="DV166" s="35">
        <v>5.6299999999999998E-9</v>
      </c>
      <c r="DW166" s="35">
        <v>5.9984531644599999</v>
      </c>
      <c r="DX166" s="35">
        <v>1049.0869894507</v>
      </c>
      <c r="DY166" s="29">
        <f t="shared" si="188"/>
        <v>-2.8185674745568514E-9</v>
      </c>
      <c r="DZ166" s="29">
        <f t="shared" si="189"/>
        <v>-2.8189315644084771E-9</v>
      </c>
      <c r="EA166" s="29">
        <f t="shared" si="190"/>
        <v>-2.818931565217992E-9</v>
      </c>
      <c r="EB166" s="29">
        <f t="shared" si="191"/>
        <v>-2.818931565217992E-9</v>
      </c>
      <c r="ED166" s="35"/>
      <c r="EE166" s="35"/>
      <c r="EF166" s="35"/>
      <c r="EL166" s="35"/>
      <c r="EM166" s="35"/>
      <c r="EN166" s="35"/>
      <c r="ET166" s="35"/>
      <c r="EU166" s="35"/>
      <c r="EV166" s="35"/>
    </row>
    <row r="167" spans="14:152" s="29" customFormat="1" ht="13.5" x14ac:dyDescent="0.3">
      <c r="N167" s="35">
        <v>8.811E-8</v>
      </c>
      <c r="O167" s="35">
        <v>3.4691175493899999</v>
      </c>
      <c r="P167" s="35">
        <v>1021.2488945514</v>
      </c>
      <c r="Q167" s="29">
        <f t="shared" si="152"/>
        <v>3.13863472003646E-8</v>
      </c>
      <c r="R167" s="29">
        <f t="shared" si="153"/>
        <v>3.1392334570034448E-8</v>
      </c>
      <c r="S167" s="29">
        <f t="shared" si="154"/>
        <v>3.1392334583347026E-8</v>
      </c>
      <c r="T167" s="29">
        <f t="shared" si="155"/>
        <v>3.1392334583347026E-8</v>
      </c>
      <c r="V167" s="35">
        <v>1.188E-8</v>
      </c>
      <c r="W167" s="35">
        <v>2.2427945787799999</v>
      </c>
      <c r="X167" s="35">
        <v>31.492569389</v>
      </c>
      <c r="Y167" s="29">
        <f t="shared" si="156"/>
        <v>-1.100007871753982E-8</v>
      </c>
      <c r="Z167" s="29">
        <f t="shared" si="157"/>
        <v>-1.1000068654920544E-8</v>
      </c>
      <c r="AA167" s="29">
        <f t="shared" si="158"/>
        <v>-1.1000068654898169E-8</v>
      </c>
      <c r="AB167" s="29">
        <f t="shared" si="159"/>
        <v>-1.1000068654898169E-8</v>
      </c>
      <c r="AD167" s="35">
        <v>2.1400000000000001E-9</v>
      </c>
      <c r="AE167" s="35">
        <v>1.14529237568</v>
      </c>
      <c r="AF167" s="35">
        <v>2531.1349572528002</v>
      </c>
      <c r="AG167" s="29">
        <f t="shared" si="184"/>
        <v>-3.3202098302372123E-10</v>
      </c>
      <c r="AH167" s="29">
        <f t="shared" si="185"/>
        <v>-3.3240203393637315E-10</v>
      </c>
      <c r="AI167" s="29">
        <f t="shared" si="186"/>
        <v>-3.3240203478360617E-10</v>
      </c>
      <c r="AJ167" s="29">
        <f t="shared" si="187"/>
        <v>-3.3240203478360617E-10</v>
      </c>
      <c r="AL167" s="35"/>
      <c r="AM167" s="35"/>
      <c r="AN167" s="35"/>
      <c r="AT167" s="35"/>
      <c r="AU167" s="35"/>
      <c r="AV167" s="35"/>
      <c r="BB167" s="35"/>
      <c r="BC167" s="35"/>
      <c r="BD167" s="35"/>
      <c r="BJ167" s="35">
        <v>3.5899999999999998E-9</v>
      </c>
      <c r="BK167" s="35">
        <v>0.82922836987000004</v>
      </c>
      <c r="BL167" s="35">
        <v>1059.3337460794</v>
      </c>
      <c r="BM167" s="29">
        <f t="shared" si="164"/>
        <v>2.462947553358578E-9</v>
      </c>
      <c r="BN167" s="29">
        <f t="shared" si="165"/>
        <v>2.4627505131510163E-9</v>
      </c>
      <c r="BO167" s="29">
        <f t="shared" si="166"/>
        <v>2.4627505127128906E-9</v>
      </c>
      <c r="BP167" s="29">
        <f t="shared" si="167"/>
        <v>2.4627505127128906E-9</v>
      </c>
      <c r="BR167" s="35"/>
      <c r="BS167" s="35"/>
      <c r="BT167" s="35"/>
      <c r="BZ167" s="35"/>
      <c r="CA167" s="35"/>
      <c r="CB167" s="35"/>
      <c r="CH167" s="35"/>
      <c r="CI167" s="35"/>
      <c r="CJ167" s="35"/>
      <c r="CP167" s="35"/>
      <c r="CQ167" s="35"/>
      <c r="CR167" s="35"/>
      <c r="CX167" s="35"/>
      <c r="CY167" s="35"/>
      <c r="CZ167" s="35"/>
      <c r="DF167" s="35">
        <v>1.1869E-7</v>
      </c>
      <c r="DG167" s="35">
        <v>1.6655175496200001</v>
      </c>
      <c r="DH167" s="35">
        <v>2207.6295405954002</v>
      </c>
      <c r="DI167" s="29">
        <f t="shared" si="172"/>
        <v>1.1682503429190291E-7</v>
      </c>
      <c r="DJ167" s="29">
        <f t="shared" si="173"/>
        <v>1.1682173810162637E-7</v>
      </c>
      <c r="DK167" s="29">
        <f t="shared" si="174"/>
        <v>1.1682173809429429E-7</v>
      </c>
      <c r="DL167" s="29">
        <f t="shared" si="175"/>
        <v>1.1682173809429429E-7</v>
      </c>
      <c r="DN167" s="35">
        <v>2.089E-8</v>
      </c>
      <c r="DO167" s="35">
        <v>4.1846319313200002</v>
      </c>
      <c r="DP167" s="35">
        <v>945.99421523210003</v>
      </c>
      <c r="DQ167" s="29">
        <f t="shared" si="176"/>
        <v>1.5980041582738916E-8</v>
      </c>
      <c r="DR167" s="29">
        <f t="shared" si="177"/>
        <v>1.5980947936854745E-8</v>
      </c>
      <c r="DS167" s="29">
        <f t="shared" si="178"/>
        <v>1.598094793886987E-8</v>
      </c>
      <c r="DT167" s="29">
        <f t="shared" si="179"/>
        <v>1.598094793886987E-8</v>
      </c>
      <c r="DV167" s="35">
        <v>5.38E-9</v>
      </c>
      <c r="DW167" s="35">
        <v>4.9233419404200003</v>
      </c>
      <c r="DX167" s="35">
        <v>447.7958195265</v>
      </c>
      <c r="DY167" s="29">
        <f t="shared" si="188"/>
        <v>5.0159681558449449E-9</v>
      </c>
      <c r="DZ167" s="29">
        <f t="shared" si="189"/>
        <v>5.0159061187959431E-9</v>
      </c>
      <c r="EA167" s="29">
        <f t="shared" si="190"/>
        <v>5.0159061186579983E-9</v>
      </c>
      <c r="EB167" s="29">
        <f t="shared" si="191"/>
        <v>5.0159061186579983E-9</v>
      </c>
      <c r="ED167" s="35"/>
      <c r="EE167" s="35"/>
      <c r="EF167" s="35"/>
      <c r="EL167" s="35"/>
      <c r="EM167" s="35"/>
      <c r="EN167" s="35"/>
      <c r="ET167" s="35"/>
      <c r="EU167" s="35"/>
      <c r="EV167" s="35"/>
    </row>
    <row r="168" spans="14:152" s="29" customFormat="1" ht="13.5" x14ac:dyDescent="0.3">
      <c r="N168" s="35">
        <v>7.9459999999999998E-8</v>
      </c>
      <c r="O168" s="35">
        <v>2.8668292606999999</v>
      </c>
      <c r="P168" s="35">
        <v>2125.8774073792001</v>
      </c>
      <c r="Q168" s="29">
        <f t="shared" si="152"/>
        <v>7.581640369549628E-8</v>
      </c>
      <c r="R168" s="29">
        <f t="shared" si="153"/>
        <v>7.5812801959074903E-8</v>
      </c>
      <c r="S168" s="29">
        <f t="shared" si="154"/>
        <v>7.5812801951064778E-8</v>
      </c>
      <c r="T168" s="29">
        <f t="shared" si="155"/>
        <v>7.5812801951064778E-8</v>
      </c>
      <c r="V168" s="35">
        <v>1.166E-8</v>
      </c>
      <c r="W168" s="35">
        <v>0.80686346228000005</v>
      </c>
      <c r="X168" s="35">
        <v>739.80866679489998</v>
      </c>
      <c r="Y168" s="29">
        <f t="shared" si="156"/>
        <v>1.1278861349317324E-8</v>
      </c>
      <c r="Z168" s="29">
        <f t="shared" si="157"/>
        <v>1.1279017108723627E-8</v>
      </c>
      <c r="AA168" s="29">
        <f t="shared" si="158"/>
        <v>1.1279017109069916E-8</v>
      </c>
      <c r="AB168" s="29">
        <f t="shared" si="159"/>
        <v>1.1279017109069916E-8</v>
      </c>
      <c r="AD168" s="35">
        <v>2.0000000000000001E-9</v>
      </c>
      <c r="AE168" s="35">
        <v>3.42280996072</v>
      </c>
      <c r="AF168" s="35">
        <v>99.160620955499994</v>
      </c>
      <c r="AG168" s="29">
        <f t="shared" si="184"/>
        <v>6.3098840784649655E-10</v>
      </c>
      <c r="AH168" s="29">
        <f t="shared" si="185"/>
        <v>6.3097500633257143E-10</v>
      </c>
      <c r="AI168" s="29">
        <f t="shared" si="186"/>
        <v>6.3097500630277452E-10</v>
      </c>
      <c r="AJ168" s="29">
        <f t="shared" si="187"/>
        <v>6.3097500630277452E-10</v>
      </c>
      <c r="AL168" s="35"/>
      <c r="AM168" s="35"/>
      <c r="AN168" s="35"/>
      <c r="AT168" s="35"/>
      <c r="AU168" s="35"/>
      <c r="AV168" s="35"/>
      <c r="BB168" s="35"/>
      <c r="BC168" s="35"/>
      <c r="BD168" s="35"/>
      <c r="BJ168" s="35">
        <v>3.1E-9</v>
      </c>
      <c r="BK168" s="35">
        <v>0.88102053266000002</v>
      </c>
      <c r="BL168" s="35">
        <v>529.90341341570002</v>
      </c>
      <c r="BM168" s="29">
        <f t="shared" si="164"/>
        <v>-3.0938737995449549E-9</v>
      </c>
      <c r="BN168" s="29">
        <f t="shared" si="165"/>
        <v>-3.0938811479724662E-9</v>
      </c>
      <c r="BO168" s="29">
        <f t="shared" si="166"/>
        <v>-3.0938811479887997E-9</v>
      </c>
      <c r="BP168" s="29">
        <f t="shared" si="167"/>
        <v>-3.0938811479887997E-9</v>
      </c>
      <c r="BR168" s="35"/>
      <c r="BS168" s="35"/>
      <c r="BT168" s="35"/>
      <c r="BZ168" s="35"/>
      <c r="CA168" s="35"/>
      <c r="CB168" s="35"/>
      <c r="CH168" s="35"/>
      <c r="CI168" s="35"/>
      <c r="CJ168" s="35"/>
      <c r="CP168" s="35"/>
      <c r="CQ168" s="35"/>
      <c r="CR168" s="35"/>
      <c r="CX168" s="35"/>
      <c r="CY168" s="35"/>
      <c r="CZ168" s="35"/>
      <c r="DF168" s="35">
        <v>1.2272999999999999E-7</v>
      </c>
      <c r="DG168" s="35">
        <v>0.20690014405000001</v>
      </c>
      <c r="DH168" s="35">
        <v>1062.5633239269</v>
      </c>
      <c r="DI168" s="29">
        <f t="shared" si="172"/>
        <v>2.2718441075388791E-8</v>
      </c>
      <c r="DJ168" s="29">
        <f t="shared" si="173"/>
        <v>2.2709314903712355E-8</v>
      </c>
      <c r="DK168" s="29">
        <f t="shared" si="174"/>
        <v>2.2709314883420532E-8</v>
      </c>
      <c r="DL168" s="29">
        <f t="shared" si="175"/>
        <v>2.2709314883420532E-8</v>
      </c>
      <c r="DN168" s="35">
        <v>2.3050000000000001E-8</v>
      </c>
      <c r="DO168" s="35">
        <v>1.6122066569</v>
      </c>
      <c r="DP168" s="35">
        <v>604.47256366190004</v>
      </c>
      <c r="DQ168" s="29">
        <f t="shared" si="176"/>
        <v>9.7012275174920725E-9</v>
      </c>
      <c r="DR168" s="29">
        <f t="shared" si="177"/>
        <v>9.7003274678344824E-9</v>
      </c>
      <c r="DS168" s="29">
        <f t="shared" si="178"/>
        <v>9.7003274658332347E-9</v>
      </c>
      <c r="DT168" s="29">
        <f t="shared" si="179"/>
        <v>9.7003274658332347E-9</v>
      </c>
      <c r="DV168" s="35">
        <v>5.3400000000000002E-9</v>
      </c>
      <c r="DW168" s="35">
        <v>0.99911551571000001</v>
      </c>
      <c r="DX168" s="35">
        <v>462.02291352809999</v>
      </c>
      <c r="DY168" s="29">
        <f t="shared" si="188"/>
        <v>-3.228555973460357E-9</v>
      </c>
      <c r="DZ168" s="29">
        <f t="shared" si="189"/>
        <v>-3.22841602644938E-9</v>
      </c>
      <c r="EA168" s="29">
        <f t="shared" si="190"/>
        <v>-3.228416026138214E-9</v>
      </c>
      <c r="EB168" s="29">
        <f t="shared" si="191"/>
        <v>-3.228416026138214E-9</v>
      </c>
      <c r="ED168" s="35"/>
      <c r="EE168" s="35"/>
      <c r="EF168" s="35"/>
      <c r="EL168" s="35"/>
      <c r="EM168" s="35"/>
      <c r="EN168" s="35"/>
      <c r="ET168" s="35"/>
      <c r="EU168" s="35"/>
      <c r="EV168" s="35"/>
    </row>
    <row r="169" spans="14:152" s="29" customFormat="1" ht="13.5" x14ac:dyDescent="0.3">
      <c r="N169" s="35">
        <v>8.5749999999999997E-8</v>
      </c>
      <c r="O169" s="35">
        <v>5.2959041170200001</v>
      </c>
      <c r="P169" s="35">
        <v>415.55249061209997</v>
      </c>
      <c r="Q169" s="29">
        <f t="shared" si="152"/>
        <v>7.4368307344055568E-8</v>
      </c>
      <c r="R169" s="29">
        <f t="shared" si="153"/>
        <v>7.4367044027783125E-8</v>
      </c>
      <c r="S169" s="29">
        <f t="shared" si="154"/>
        <v>7.4367044024974152E-8</v>
      </c>
      <c r="T169" s="29">
        <f t="shared" si="155"/>
        <v>7.4367044024974152E-8</v>
      </c>
      <c r="V169" s="35">
        <v>1.322E-8</v>
      </c>
      <c r="W169" s="35">
        <v>4.25691184168</v>
      </c>
      <c r="X169" s="35">
        <v>2538.2485042536</v>
      </c>
      <c r="Y169" s="29">
        <f t="shared" si="156"/>
        <v>9.2747954280958813E-10</v>
      </c>
      <c r="Z169" s="29">
        <f t="shared" si="157"/>
        <v>9.298631927046742E-10</v>
      </c>
      <c r="AA169" s="29">
        <f t="shared" si="158"/>
        <v>9.2986319800459585E-10</v>
      </c>
      <c r="AB169" s="29">
        <f t="shared" si="159"/>
        <v>9.2986319800459585E-10</v>
      </c>
      <c r="AD169" s="35">
        <v>1.79E-9</v>
      </c>
      <c r="AE169" s="35">
        <v>0.53892926207000003</v>
      </c>
      <c r="AF169" s="35">
        <v>2207.6295405954002</v>
      </c>
      <c r="AG169" s="29">
        <f t="shared" si="184"/>
        <v>4.7175676042886396E-10</v>
      </c>
      <c r="AH169" s="29">
        <f t="shared" si="185"/>
        <v>4.7148529949992987E-10</v>
      </c>
      <c r="AI169" s="29">
        <f t="shared" si="186"/>
        <v>4.7148529889634031E-10</v>
      </c>
      <c r="AJ169" s="29">
        <f t="shared" si="187"/>
        <v>4.7148529889634031E-10</v>
      </c>
      <c r="AL169" s="35"/>
      <c r="AM169" s="35"/>
      <c r="AN169" s="35"/>
      <c r="AT169" s="35"/>
      <c r="AU169" s="35"/>
      <c r="AV169" s="35"/>
      <c r="BB169" s="35"/>
      <c r="BC169" s="35"/>
      <c r="BD169" s="35"/>
      <c r="BJ169" s="35">
        <v>3.1E-9</v>
      </c>
      <c r="BK169" s="35">
        <v>3.45966511571</v>
      </c>
      <c r="BL169" s="35">
        <v>529.47851677350002</v>
      </c>
      <c r="BM169" s="29">
        <f t="shared" si="164"/>
        <v>2.7100797561020077E-9</v>
      </c>
      <c r="BN169" s="29">
        <f t="shared" si="165"/>
        <v>2.7100230025420669E-9</v>
      </c>
      <c r="BO169" s="29">
        <f t="shared" si="166"/>
        <v>2.7100230024158768E-9</v>
      </c>
      <c r="BP169" s="29">
        <f t="shared" si="167"/>
        <v>2.7100230024158768E-9</v>
      </c>
      <c r="BR169" s="35"/>
      <c r="BS169" s="35"/>
      <c r="BT169" s="35"/>
      <c r="BZ169" s="35"/>
      <c r="CA169" s="35"/>
      <c r="CB169" s="35"/>
      <c r="CH169" s="35"/>
      <c r="CI169" s="35"/>
      <c r="CJ169" s="35"/>
      <c r="CP169" s="35"/>
      <c r="CQ169" s="35"/>
      <c r="CR169" s="35"/>
      <c r="CX169" s="35"/>
      <c r="CY169" s="35"/>
      <c r="CZ169" s="35"/>
      <c r="DF169" s="35">
        <v>1.1459999999999999E-7</v>
      </c>
      <c r="DG169" s="35">
        <v>1.1190668321399999</v>
      </c>
      <c r="DH169" s="35">
        <v>561.93429400900004</v>
      </c>
      <c r="DI169" s="29">
        <f t="shared" si="172"/>
        <v>-7.8084724700569151E-8</v>
      </c>
      <c r="DJ169" s="29">
        <f t="shared" si="173"/>
        <v>-7.8088081222316959E-8</v>
      </c>
      <c r="DK169" s="29">
        <f t="shared" si="174"/>
        <v>-7.808808122977973E-8</v>
      </c>
      <c r="DL169" s="29">
        <f t="shared" si="175"/>
        <v>-7.808808122977973E-8</v>
      </c>
      <c r="DN169" s="35">
        <v>1.969E-8</v>
      </c>
      <c r="DO169" s="35">
        <v>5.3742773538400002</v>
      </c>
      <c r="DP169" s="35">
        <v>142.44965013379999</v>
      </c>
      <c r="DQ169" s="29">
        <f t="shared" si="176"/>
        <v>3.2545584929961657E-9</v>
      </c>
      <c r="DR169" s="29">
        <f t="shared" si="177"/>
        <v>3.2547554822985717E-9</v>
      </c>
      <c r="DS169" s="29">
        <f t="shared" si="178"/>
        <v>3.2547554827365759E-9</v>
      </c>
      <c r="DT169" s="29">
        <f t="shared" si="179"/>
        <v>3.2547554827365759E-9</v>
      </c>
      <c r="DV169" s="35">
        <v>5.4100000000000001E-9</v>
      </c>
      <c r="DW169" s="35">
        <v>6.1927515039700003</v>
      </c>
      <c r="DX169" s="35">
        <v>1987.2168981566001</v>
      </c>
      <c r="DY169" s="29">
        <f t="shared" si="188"/>
        <v>3.8846174211675554E-9</v>
      </c>
      <c r="DZ169" s="29">
        <f t="shared" si="189"/>
        <v>3.8851502280190852E-9</v>
      </c>
      <c r="EA169" s="29">
        <f t="shared" si="190"/>
        <v>3.8851502292036781E-9</v>
      </c>
      <c r="EB169" s="29">
        <f t="shared" si="191"/>
        <v>3.8851502292036781E-9</v>
      </c>
      <c r="ED169" s="35"/>
      <c r="EE169" s="35"/>
      <c r="EF169" s="35"/>
      <c r="EL169" s="35"/>
      <c r="EM169" s="35"/>
      <c r="EN169" s="35"/>
      <c r="ET169" s="35"/>
      <c r="EU169" s="35"/>
      <c r="EV169" s="35"/>
    </row>
    <row r="170" spans="14:152" s="29" customFormat="1" ht="13.5" x14ac:dyDescent="0.3">
      <c r="N170" s="35">
        <v>7.8409999999999999E-8</v>
      </c>
      <c r="O170" s="35">
        <v>6.0802505672100002</v>
      </c>
      <c r="P170" s="35">
        <v>70.849445304200003</v>
      </c>
      <c r="Q170" s="29">
        <f t="shared" si="152"/>
        <v>4.5750324153606037E-8</v>
      </c>
      <c r="R170" s="29">
        <f t="shared" si="153"/>
        <v>4.5750645433912546E-8</v>
      </c>
      <c r="S170" s="29">
        <f t="shared" si="154"/>
        <v>4.5750645434626925E-8</v>
      </c>
      <c r="T170" s="29">
        <f t="shared" si="155"/>
        <v>4.5750645434626925E-8</v>
      </c>
      <c r="V170" s="35">
        <v>1.0940000000000001E-8</v>
      </c>
      <c r="W170" s="35">
        <v>6.02985819406</v>
      </c>
      <c r="X170" s="35">
        <v>2737.3205056900001</v>
      </c>
      <c r="Y170" s="29">
        <f t="shared" si="156"/>
        <v>1.0667535275816992E-8</v>
      </c>
      <c r="Z170" s="29">
        <f t="shared" si="157"/>
        <v>1.0668008044121712E-8</v>
      </c>
      <c r="AA170" s="29">
        <f t="shared" si="158"/>
        <v>1.0668008045172423E-8</v>
      </c>
      <c r="AB170" s="29">
        <f t="shared" si="159"/>
        <v>1.0668008045172423E-8</v>
      </c>
      <c r="AD170" s="35">
        <v>1.7700000000000001E-9</v>
      </c>
      <c r="AE170" s="35">
        <v>5.56545270243</v>
      </c>
      <c r="AF170" s="35">
        <v>2332.0629558164001</v>
      </c>
      <c r="AG170" s="29">
        <f t="shared" si="184"/>
        <v>1.5183973818986378E-9</v>
      </c>
      <c r="AH170" s="29">
        <f t="shared" si="185"/>
        <v>1.5182463038832032E-9</v>
      </c>
      <c r="AI170" s="29">
        <f t="shared" si="186"/>
        <v>1.5182463035472429E-9</v>
      </c>
      <c r="AJ170" s="29">
        <f t="shared" si="187"/>
        <v>1.5182463035472429E-9</v>
      </c>
      <c r="AL170" s="35"/>
      <c r="AM170" s="35"/>
      <c r="AN170" s="35"/>
      <c r="AT170" s="35"/>
      <c r="AU170" s="35"/>
      <c r="AV170" s="35"/>
      <c r="BB170" s="35"/>
      <c r="BC170" s="35"/>
      <c r="BD170" s="35"/>
      <c r="BJ170" s="35">
        <v>3E-9</v>
      </c>
      <c r="BK170" s="35">
        <v>3.7033179950299999</v>
      </c>
      <c r="BL170" s="35">
        <v>2634.2277314714001</v>
      </c>
      <c r="BM170" s="29">
        <f t="shared" si="164"/>
        <v>-2.4139321491574959E-9</v>
      </c>
      <c r="BN170" s="29">
        <f t="shared" si="165"/>
        <v>-2.4135979618501338E-9</v>
      </c>
      <c r="BO170" s="29">
        <f t="shared" si="166"/>
        <v>-2.4135979611069964E-9</v>
      </c>
      <c r="BP170" s="29">
        <f t="shared" si="167"/>
        <v>-2.4135979611069964E-9</v>
      </c>
      <c r="BR170" s="35"/>
      <c r="BS170" s="35"/>
      <c r="BT170" s="35"/>
      <c r="BZ170" s="35"/>
      <c r="CA170" s="35"/>
      <c r="CB170" s="35"/>
      <c r="CH170" s="35"/>
      <c r="CI170" s="35"/>
      <c r="CJ170" s="35"/>
      <c r="CP170" s="35"/>
      <c r="CQ170" s="35"/>
      <c r="CR170" s="35"/>
      <c r="CX170" s="35"/>
      <c r="CY170" s="35"/>
      <c r="CZ170" s="35"/>
      <c r="DF170" s="35">
        <v>1.1082999999999999E-7</v>
      </c>
      <c r="DG170" s="35">
        <v>3.2204909607399999</v>
      </c>
      <c r="DH170" s="35">
        <v>535.10759106600005</v>
      </c>
      <c r="DI170" s="29">
        <f t="shared" si="172"/>
        <v>8.7912527421500713E-8</v>
      </c>
      <c r="DJ170" s="29">
        <f t="shared" si="173"/>
        <v>8.7909955653790593E-8</v>
      </c>
      <c r="DK170" s="29">
        <f t="shared" si="174"/>
        <v>8.7909955648072339E-8</v>
      </c>
      <c r="DL170" s="29">
        <f t="shared" si="175"/>
        <v>8.7909955648072339E-8</v>
      </c>
      <c r="DN170" s="35">
        <v>1.9230000000000001E-8</v>
      </c>
      <c r="DO170" s="35">
        <v>4.7508827063099996</v>
      </c>
      <c r="DP170" s="35">
        <v>535.10759106600005</v>
      </c>
      <c r="DQ170" s="29">
        <f t="shared" si="176"/>
        <v>1.231642450687179E-8</v>
      </c>
      <c r="DR170" s="29">
        <f t="shared" si="177"/>
        <v>1.2316987251971038E-8</v>
      </c>
      <c r="DS170" s="29">
        <f t="shared" si="178"/>
        <v>1.2316987253222231E-8</v>
      </c>
      <c r="DT170" s="29">
        <f t="shared" si="179"/>
        <v>1.2316987253222231E-8</v>
      </c>
      <c r="DV170" s="35">
        <v>5.1099999999999999E-9</v>
      </c>
      <c r="DW170" s="35">
        <v>3.2855327836999999</v>
      </c>
      <c r="DX170" s="35">
        <v>4.6658664459999999</v>
      </c>
      <c r="DY170" s="29">
        <f t="shared" si="188"/>
        <v>-4.987145067878332E-9</v>
      </c>
      <c r="DZ170" s="29">
        <f t="shared" si="189"/>
        <v>-4.9871454379438851E-9</v>
      </c>
      <c r="EA170" s="29">
        <f t="shared" si="190"/>
        <v>-4.9871454379447073E-9</v>
      </c>
      <c r="EB170" s="29">
        <f t="shared" si="191"/>
        <v>-4.9871454379447073E-9</v>
      </c>
      <c r="ED170" s="35"/>
      <c r="EE170" s="35"/>
      <c r="EF170" s="35"/>
      <c r="EL170" s="35"/>
      <c r="EM170" s="35"/>
      <c r="EN170" s="35"/>
      <c r="ET170" s="35"/>
      <c r="EU170" s="35"/>
      <c r="EV170" s="35"/>
    </row>
    <row r="171" spans="14:152" s="29" customFormat="1" ht="13.5" x14ac:dyDescent="0.3">
      <c r="N171" s="35">
        <v>7.7060000000000003E-8</v>
      </c>
      <c r="O171" s="35">
        <v>1.69832954219</v>
      </c>
      <c r="P171" s="35">
        <v>8.0767548473000002</v>
      </c>
      <c r="Q171" s="29">
        <f t="shared" si="152"/>
        <v>-1.9714918719740838E-8</v>
      </c>
      <c r="R171" s="29">
        <f t="shared" si="153"/>
        <v>-1.9714875873027655E-8</v>
      </c>
      <c r="S171" s="29">
        <f t="shared" si="154"/>
        <v>-1.9714875872932397E-8</v>
      </c>
      <c r="T171" s="29">
        <f t="shared" si="155"/>
        <v>-1.9714875872932397E-8</v>
      </c>
      <c r="V171" s="35">
        <v>1.112E-8</v>
      </c>
      <c r="W171" s="35">
        <v>4.3820436066999999</v>
      </c>
      <c r="X171" s="35">
        <v>561.93429400900004</v>
      </c>
      <c r="Y171" s="29">
        <f t="shared" si="156"/>
        <v>6.5355133766045068E-9</v>
      </c>
      <c r="Z171" s="29">
        <f t="shared" si="157"/>
        <v>6.5358733876613504E-9</v>
      </c>
      <c r="AA171" s="29">
        <f t="shared" si="158"/>
        <v>6.5358733884617883E-9</v>
      </c>
      <c r="AB171" s="29">
        <f t="shared" si="159"/>
        <v>6.5358733884617883E-9</v>
      </c>
      <c r="AD171" s="35">
        <v>1.7200000000000001E-9</v>
      </c>
      <c r="AE171" s="35">
        <v>1.3860406780800001</v>
      </c>
      <c r="AF171" s="35">
        <v>945.99421523210003</v>
      </c>
      <c r="AG171" s="29">
        <f t="shared" si="184"/>
        <v>-8.6651760594422099E-10</v>
      </c>
      <c r="AH171" s="29">
        <f t="shared" si="185"/>
        <v>-8.6661769487184576E-10</v>
      </c>
      <c r="AI171" s="29">
        <f t="shared" si="186"/>
        <v>-8.6661769509438102E-10</v>
      </c>
      <c r="AJ171" s="29">
        <f t="shared" si="187"/>
        <v>-8.6661769509438102E-10</v>
      </c>
      <c r="AL171" s="35"/>
      <c r="AM171" s="35"/>
      <c r="AN171" s="35"/>
      <c r="AT171" s="35"/>
      <c r="AU171" s="35"/>
      <c r="AV171" s="35"/>
      <c r="BB171" s="35"/>
      <c r="BC171" s="35"/>
      <c r="BD171" s="35"/>
      <c r="BJ171" s="35">
        <v>2.9199999999999998E-9</v>
      </c>
      <c r="BK171" s="35">
        <v>2.6359445636099998</v>
      </c>
      <c r="BL171" s="35">
        <v>415.55249061209997</v>
      </c>
      <c r="BM171" s="29">
        <f t="shared" si="164"/>
        <v>-2.9177254065789101E-9</v>
      </c>
      <c r="BN171" s="29">
        <f t="shared" si="165"/>
        <v>-2.9177219953303164E-9</v>
      </c>
      <c r="BO171" s="29">
        <f t="shared" si="166"/>
        <v>-2.9177219953227291E-9</v>
      </c>
      <c r="BP171" s="29">
        <f t="shared" si="167"/>
        <v>-2.9177219953227291E-9</v>
      </c>
      <c r="BR171" s="35"/>
      <c r="BS171" s="35"/>
      <c r="BT171" s="35"/>
      <c r="BZ171" s="35"/>
      <c r="CA171" s="35"/>
      <c r="CB171" s="35"/>
      <c r="CH171" s="35"/>
      <c r="CI171" s="35"/>
      <c r="CJ171" s="35"/>
      <c r="CP171" s="35"/>
      <c r="CQ171" s="35"/>
      <c r="CR171" s="35"/>
      <c r="CX171" s="35"/>
      <c r="CY171" s="35"/>
      <c r="CZ171" s="35"/>
      <c r="DF171" s="35">
        <v>1.1567E-7</v>
      </c>
      <c r="DG171" s="35">
        <v>5.2262562897100002</v>
      </c>
      <c r="DH171" s="35">
        <v>524.06189080210004</v>
      </c>
      <c r="DI171" s="29">
        <f t="shared" si="172"/>
        <v>4.4953684824493737E-8</v>
      </c>
      <c r="DJ171" s="29">
        <f t="shared" si="173"/>
        <v>4.4957662184013351E-8</v>
      </c>
      <c r="DK171" s="29">
        <f t="shared" si="174"/>
        <v>4.4957662192856693E-8</v>
      </c>
      <c r="DL171" s="29">
        <f t="shared" si="175"/>
        <v>4.4957662192856693E-8</v>
      </c>
      <c r="DN171" s="35">
        <v>1.955E-8</v>
      </c>
      <c r="DO171" s="35">
        <v>5.49000238006</v>
      </c>
      <c r="DP171" s="35">
        <v>1439.5096981491999</v>
      </c>
      <c r="DQ171" s="29">
        <f t="shared" si="176"/>
        <v>-1.6178959460956662E-8</v>
      </c>
      <c r="DR171" s="29">
        <f t="shared" si="177"/>
        <v>-1.6180084389752139E-8</v>
      </c>
      <c r="DS171" s="29">
        <f t="shared" si="178"/>
        <v>-1.6180084392253199E-8</v>
      </c>
      <c r="DT171" s="29">
        <f t="shared" si="179"/>
        <v>-1.6180084392253199E-8</v>
      </c>
      <c r="DV171" s="35">
        <v>5.3899999999999998E-9</v>
      </c>
      <c r="DW171" s="35">
        <v>5.3321456562199998</v>
      </c>
      <c r="DX171" s="35">
        <v>2751.5475996916002</v>
      </c>
      <c r="DY171" s="29">
        <f t="shared" si="188"/>
        <v>5.2316593194086184E-9</v>
      </c>
      <c r="DZ171" s="29">
        <f t="shared" si="189"/>
        <v>5.2314051096843005E-9</v>
      </c>
      <c r="EA171" s="29">
        <f t="shared" si="190"/>
        <v>5.2314051091188522E-9</v>
      </c>
      <c r="EB171" s="29">
        <f t="shared" si="191"/>
        <v>5.2314051091188522E-9</v>
      </c>
      <c r="ED171" s="35"/>
      <c r="EE171" s="35"/>
      <c r="EF171" s="35"/>
      <c r="EL171" s="35"/>
      <c r="EM171" s="35"/>
      <c r="EN171" s="35"/>
      <c r="ET171" s="35"/>
      <c r="EU171" s="35"/>
      <c r="EV171" s="35"/>
    </row>
    <row r="172" spans="14:152" s="29" customFormat="1" ht="13.5" x14ac:dyDescent="0.3">
      <c r="N172" s="35">
        <v>7.2650000000000005E-8</v>
      </c>
      <c r="O172" s="35">
        <v>4.6550356391900003</v>
      </c>
      <c r="P172" s="35">
        <v>629.60234557549995</v>
      </c>
      <c r="Q172" s="29">
        <f t="shared" si="152"/>
        <v>-4.9190752164414337E-8</v>
      </c>
      <c r="R172" s="29">
        <f t="shared" si="153"/>
        <v>-4.9188355099989037E-8</v>
      </c>
      <c r="S172" s="29">
        <f t="shared" si="154"/>
        <v>-4.9188355094659135E-8</v>
      </c>
      <c r="T172" s="29">
        <f t="shared" si="155"/>
        <v>-4.9188355094659135E-8</v>
      </c>
      <c r="V172" s="35">
        <v>1.3459999999999999E-8</v>
      </c>
      <c r="W172" s="35">
        <v>3.2057584886999999</v>
      </c>
      <c r="X172" s="35">
        <v>525.02509864859996</v>
      </c>
      <c r="Y172" s="29">
        <f t="shared" si="156"/>
        <v>9.0519034355559413E-9</v>
      </c>
      <c r="Z172" s="29">
        <f t="shared" si="157"/>
        <v>9.0515309836637139E-9</v>
      </c>
      <c r="AA172" s="29">
        <f t="shared" si="158"/>
        <v>9.0515309828355738E-9</v>
      </c>
      <c r="AB172" s="29">
        <f t="shared" si="159"/>
        <v>9.0515309828355738E-9</v>
      </c>
      <c r="AD172" s="35">
        <v>2.0299999999999998E-9</v>
      </c>
      <c r="AE172" s="35">
        <v>0.41899069603</v>
      </c>
      <c r="AF172" s="35">
        <v>2840.4132799086001</v>
      </c>
      <c r="AG172" s="29">
        <f t="shared" si="184"/>
        <v>-1.7077390542544819E-9</v>
      </c>
      <c r="AH172" s="29">
        <f t="shared" si="185"/>
        <v>-1.7075170254695371E-9</v>
      </c>
      <c r="AI172" s="29">
        <f t="shared" si="186"/>
        <v>-1.7075170249757901E-9</v>
      </c>
      <c r="AJ172" s="29">
        <f t="shared" si="187"/>
        <v>-1.7075170249757901E-9</v>
      </c>
      <c r="AL172" s="35"/>
      <c r="AM172" s="35"/>
      <c r="AN172" s="35"/>
      <c r="AT172" s="35"/>
      <c r="AU172" s="35"/>
      <c r="AV172" s="35"/>
      <c r="BB172" s="35"/>
      <c r="BC172" s="35"/>
      <c r="BD172" s="35"/>
      <c r="BJ172" s="35">
        <v>2.7900000000000001E-9</v>
      </c>
      <c r="BK172" s="35">
        <v>1.60669121578</v>
      </c>
      <c r="BL172" s="35">
        <v>643.82943957709995</v>
      </c>
      <c r="BM172" s="29">
        <f t="shared" si="164"/>
        <v>2.4448765852093151E-9</v>
      </c>
      <c r="BN172" s="29">
        <f t="shared" si="165"/>
        <v>2.4448149568706969E-9</v>
      </c>
      <c r="BO172" s="29">
        <f t="shared" si="166"/>
        <v>2.4448149567336657E-9</v>
      </c>
      <c r="BP172" s="29">
        <f t="shared" si="167"/>
        <v>2.4448149567336657E-9</v>
      </c>
      <c r="BR172" s="35"/>
      <c r="BS172" s="35"/>
      <c r="BT172" s="35"/>
      <c r="BZ172" s="35"/>
      <c r="CA172" s="35"/>
      <c r="CB172" s="35"/>
      <c r="CH172" s="35"/>
      <c r="CI172" s="35"/>
      <c r="CJ172" s="35"/>
      <c r="CP172" s="35"/>
      <c r="CQ172" s="35"/>
      <c r="CR172" s="35"/>
      <c r="CX172" s="35"/>
      <c r="CY172" s="35"/>
      <c r="CZ172" s="35"/>
      <c r="DF172" s="35">
        <v>1.1161E-7</v>
      </c>
      <c r="DG172" s="35">
        <v>3.8294563403600002</v>
      </c>
      <c r="DH172" s="35">
        <v>76.266071275599998</v>
      </c>
      <c r="DI172" s="29">
        <f t="shared" si="172"/>
        <v>3.8875434722052741E-8</v>
      </c>
      <c r="DJ172" s="29">
        <f t="shared" si="173"/>
        <v>3.8874866522935165E-8</v>
      </c>
      <c r="DK172" s="29">
        <f t="shared" si="174"/>
        <v>3.8874866521671796E-8</v>
      </c>
      <c r="DL172" s="29">
        <f t="shared" si="175"/>
        <v>3.8874866521671796E-8</v>
      </c>
      <c r="DN172" s="35">
        <v>1.8769999999999999E-8</v>
      </c>
      <c r="DO172" s="35">
        <v>3.2697887718700001</v>
      </c>
      <c r="DP172" s="35">
        <v>3267.0114707846001</v>
      </c>
      <c r="DQ172" s="29">
        <f t="shared" si="176"/>
        <v>1.8332140053869105E-8</v>
      </c>
      <c r="DR172" s="29">
        <f t="shared" si="177"/>
        <v>1.8331201847139966E-8</v>
      </c>
      <c r="DS172" s="29">
        <f t="shared" si="178"/>
        <v>1.8331201845052814E-8</v>
      </c>
      <c r="DT172" s="29">
        <f t="shared" si="179"/>
        <v>1.8331201845052814E-8</v>
      </c>
      <c r="DV172" s="35">
        <v>6.5100000000000001E-9</v>
      </c>
      <c r="DW172" s="35">
        <v>5.1219930895900001</v>
      </c>
      <c r="DX172" s="35">
        <v>3156.8051495651998</v>
      </c>
      <c r="DY172" s="29">
        <f t="shared" si="188"/>
        <v>6.4327813093732585E-9</v>
      </c>
      <c r="DZ172" s="29">
        <f t="shared" si="189"/>
        <v>6.4325564101926523E-9</v>
      </c>
      <c r="EA172" s="29">
        <f t="shared" si="190"/>
        <v>6.432556409692242E-9</v>
      </c>
      <c r="EB172" s="29">
        <f t="shared" si="191"/>
        <v>6.432556409692242E-9</v>
      </c>
      <c r="ED172" s="35"/>
      <c r="EE172" s="35"/>
      <c r="EF172" s="35"/>
      <c r="EL172" s="35"/>
      <c r="EM172" s="35"/>
      <c r="EN172" s="35"/>
      <c r="ET172" s="35"/>
      <c r="EU172" s="35"/>
      <c r="EV172" s="35"/>
    </row>
    <row r="173" spans="14:152" s="29" customFormat="1" ht="13.5" x14ac:dyDescent="0.3">
      <c r="N173" s="35">
        <v>7.1639999999999998E-8</v>
      </c>
      <c r="O173" s="35">
        <v>4.9340021796800002</v>
      </c>
      <c r="P173" s="35">
        <v>1056.2005364515001</v>
      </c>
      <c r="Q173" s="29">
        <f t="shared" si="152"/>
        <v>-7.1299391541870889E-8</v>
      </c>
      <c r="R173" s="29">
        <f t="shared" si="153"/>
        <v>-7.1299916149042061E-8</v>
      </c>
      <c r="S173" s="29">
        <f t="shared" si="154"/>
        <v>-7.1299916150208041E-8</v>
      </c>
      <c r="T173" s="29">
        <f t="shared" si="155"/>
        <v>-7.1299916150208041E-8</v>
      </c>
      <c r="V173" s="35">
        <v>1.056E-8</v>
      </c>
      <c r="W173" s="35">
        <v>5.7650711503199998</v>
      </c>
      <c r="X173" s="35">
        <v>2310.7223148140001</v>
      </c>
      <c r="Y173" s="29">
        <f t="shared" si="156"/>
        <v>8.1663890427614625E-9</v>
      </c>
      <c r="Z173" s="29">
        <f t="shared" si="157"/>
        <v>8.1652872593589783E-9</v>
      </c>
      <c r="AA173" s="29">
        <f t="shared" si="158"/>
        <v>8.1652872569089983E-9</v>
      </c>
      <c r="AB173" s="29">
        <f t="shared" si="159"/>
        <v>8.1652872569089983E-9</v>
      </c>
      <c r="AD173" s="35">
        <v>2.3100000000000001E-9</v>
      </c>
      <c r="AE173" s="35">
        <v>2.2635333046000001</v>
      </c>
      <c r="AF173" s="35">
        <v>2097.4232193759999</v>
      </c>
      <c r="AG173" s="29">
        <f t="shared" si="184"/>
        <v>4.6197365928475561E-10</v>
      </c>
      <c r="AH173" s="29">
        <f t="shared" si="185"/>
        <v>4.6163560036269628E-10</v>
      </c>
      <c r="AI173" s="29">
        <f t="shared" si="186"/>
        <v>4.6163559961103498E-10</v>
      </c>
      <c r="AJ173" s="29">
        <f t="shared" si="187"/>
        <v>4.6163559961103498E-10</v>
      </c>
      <c r="AL173" s="35"/>
      <c r="AM173" s="35"/>
      <c r="AN173" s="35"/>
      <c r="AT173" s="35"/>
      <c r="AU173" s="35"/>
      <c r="AV173" s="35"/>
      <c r="BB173" s="35"/>
      <c r="BC173" s="35"/>
      <c r="BD173" s="35"/>
      <c r="BJ173" s="35">
        <v>2.9100000000000001E-9</v>
      </c>
      <c r="BK173" s="35">
        <v>5.8313407181999999</v>
      </c>
      <c r="BL173" s="35">
        <v>1148.2476104062</v>
      </c>
      <c r="BM173" s="29">
        <f t="shared" si="164"/>
        <v>2.3136367383337996E-9</v>
      </c>
      <c r="BN173" s="29">
        <f t="shared" si="165"/>
        <v>2.3134924099217936E-9</v>
      </c>
      <c r="BO173" s="29">
        <f t="shared" si="166"/>
        <v>2.3134924096008666E-9</v>
      </c>
      <c r="BP173" s="29">
        <f t="shared" si="167"/>
        <v>2.3134924096008666E-9</v>
      </c>
      <c r="BR173" s="35"/>
      <c r="BS173" s="35"/>
      <c r="BT173" s="35"/>
      <c r="BZ173" s="35"/>
      <c r="CA173" s="35"/>
      <c r="CB173" s="35"/>
      <c r="CH173" s="35"/>
      <c r="CI173" s="35"/>
      <c r="CJ173" s="35"/>
      <c r="CP173" s="35"/>
      <c r="CQ173" s="35"/>
      <c r="CR173" s="35"/>
      <c r="CX173" s="35"/>
      <c r="CY173" s="35"/>
      <c r="CZ173" s="35"/>
      <c r="DF173" s="35">
        <v>1.0918E-7</v>
      </c>
      <c r="DG173" s="35">
        <v>1.2779696281799999</v>
      </c>
      <c r="DH173" s="35">
        <v>2125.8774073792001</v>
      </c>
      <c r="DI173" s="29">
        <f t="shared" si="172"/>
        <v>-3.4558568830705269E-8</v>
      </c>
      <c r="DJ173" s="29">
        <f t="shared" si="173"/>
        <v>-3.4574247051453141E-8</v>
      </c>
      <c r="DK173" s="29">
        <f t="shared" si="174"/>
        <v>-3.4574247086311617E-8</v>
      </c>
      <c r="DL173" s="29">
        <f t="shared" si="175"/>
        <v>-3.4574247086311617E-8</v>
      </c>
      <c r="DN173" s="35">
        <v>2.2860000000000001E-8</v>
      </c>
      <c r="DO173" s="35">
        <v>2.9388517200400002</v>
      </c>
      <c r="DP173" s="35">
        <v>76.266071275599998</v>
      </c>
      <c r="DQ173" s="29">
        <f t="shared" si="176"/>
        <v>-1.1651656443361324E-8</v>
      </c>
      <c r="DR173" s="29">
        <f t="shared" si="177"/>
        <v>-1.165176325913244E-8</v>
      </c>
      <c r="DS173" s="29">
        <f t="shared" si="178"/>
        <v>-1.165176325936994E-8</v>
      </c>
      <c r="DT173" s="29">
        <f t="shared" si="179"/>
        <v>-1.165176325936994E-8</v>
      </c>
      <c r="DV173" s="35">
        <v>4.8300000000000001E-9</v>
      </c>
      <c r="DW173" s="35">
        <v>3.03782387056</v>
      </c>
      <c r="DX173" s="35">
        <v>3281.2385647862002</v>
      </c>
      <c r="DY173" s="29">
        <f t="shared" si="188"/>
        <v>4.716402586385986E-9</v>
      </c>
      <c r="DZ173" s="29">
        <f t="shared" si="189"/>
        <v>4.7161591291308793E-9</v>
      </c>
      <c r="EA173" s="29">
        <f t="shared" si="190"/>
        <v>4.7161591285892803E-9</v>
      </c>
      <c r="EB173" s="29">
        <f t="shared" si="191"/>
        <v>4.7161591285892803E-9</v>
      </c>
      <c r="ED173" s="35"/>
      <c r="EE173" s="35"/>
      <c r="EF173" s="35"/>
      <c r="EL173" s="35"/>
      <c r="EM173" s="35"/>
      <c r="EN173" s="35"/>
      <c r="ET173" s="35"/>
      <c r="EU173" s="35"/>
      <c r="EV173" s="35"/>
    </row>
    <row r="174" spans="14:152" s="29" customFormat="1" ht="13.5" x14ac:dyDescent="0.3">
      <c r="N174" s="35">
        <v>7.247E-8</v>
      </c>
      <c r="O174" s="35">
        <v>4.6160767755999998</v>
      </c>
      <c r="P174" s="35">
        <v>2420.9286360333999</v>
      </c>
      <c r="Q174" s="29">
        <f t="shared" si="152"/>
        <v>7.2394168627613331E-8</v>
      </c>
      <c r="R174" s="29">
        <f t="shared" si="153"/>
        <v>7.2393596154712854E-8</v>
      </c>
      <c r="S174" s="29">
        <f t="shared" si="154"/>
        <v>7.239359615343758E-8</v>
      </c>
      <c r="T174" s="29">
        <f t="shared" si="155"/>
        <v>7.239359615343758E-8</v>
      </c>
      <c r="V174" s="35">
        <v>1.159E-8</v>
      </c>
      <c r="W174" s="35">
        <v>0.46189564970000002</v>
      </c>
      <c r="X174" s="35">
        <v>67.668051566499997</v>
      </c>
      <c r="Y174" s="29">
        <f t="shared" si="156"/>
        <v>1.1408157657143232E-10</v>
      </c>
      <c r="Z174" s="29">
        <f t="shared" si="157"/>
        <v>1.1413742322337774E-10</v>
      </c>
      <c r="AA174" s="29">
        <f t="shared" si="158"/>
        <v>1.1413742334755069E-10</v>
      </c>
      <c r="AB174" s="29">
        <f t="shared" si="159"/>
        <v>1.1413742334755069E-10</v>
      </c>
      <c r="AD174" s="35">
        <v>2.28E-9</v>
      </c>
      <c r="AE174" s="35">
        <v>3.8270107682100001</v>
      </c>
      <c r="AF174" s="35">
        <v>113.3877149571</v>
      </c>
      <c r="AG174" s="29">
        <f t="shared" si="184"/>
        <v>1.8628442541779295E-9</v>
      </c>
      <c r="AH174" s="29">
        <f t="shared" si="185"/>
        <v>1.8628336392270088E-9</v>
      </c>
      <c r="AI174" s="29">
        <f t="shared" si="186"/>
        <v>1.8628336392034076E-9</v>
      </c>
      <c r="AJ174" s="29">
        <f t="shared" si="187"/>
        <v>1.8628336392034076E-9</v>
      </c>
      <c r="AL174" s="35"/>
      <c r="AM174" s="35"/>
      <c r="AN174" s="35"/>
      <c r="AT174" s="35"/>
      <c r="AU174" s="35"/>
      <c r="AV174" s="35"/>
      <c r="BB174" s="35"/>
      <c r="BC174" s="35"/>
      <c r="BD174" s="35"/>
      <c r="BJ174" s="35">
        <v>3.7E-9</v>
      </c>
      <c r="BK174" s="35">
        <v>5.7157299227399996</v>
      </c>
      <c r="BL174" s="35">
        <v>531.17543780289998</v>
      </c>
      <c r="BM174" s="29">
        <f t="shared" si="164"/>
        <v>-7.5630949292450838E-10</v>
      </c>
      <c r="BN174" s="29">
        <f t="shared" si="165"/>
        <v>-7.5617249167434716E-10</v>
      </c>
      <c r="BO174" s="29">
        <f t="shared" si="166"/>
        <v>-7.5617249136973253E-10</v>
      </c>
      <c r="BP174" s="29">
        <f t="shared" si="167"/>
        <v>-7.5617249136973253E-10</v>
      </c>
      <c r="BR174" s="35"/>
      <c r="BS174" s="35"/>
      <c r="BT174" s="35"/>
      <c r="BZ174" s="35"/>
      <c r="CA174" s="35"/>
      <c r="CB174" s="35"/>
      <c r="CH174" s="35"/>
      <c r="CI174" s="35"/>
      <c r="CJ174" s="35"/>
      <c r="CP174" s="35"/>
      <c r="CQ174" s="35"/>
      <c r="CR174" s="35"/>
      <c r="CX174" s="35"/>
      <c r="CY174" s="35"/>
      <c r="CZ174" s="35"/>
      <c r="DF174" s="35">
        <v>1.2685E-7</v>
      </c>
      <c r="DG174" s="35">
        <v>3.96848605476</v>
      </c>
      <c r="DH174" s="35">
        <v>2538.2485042536</v>
      </c>
      <c r="DI174" s="29">
        <f t="shared" si="172"/>
        <v>4.4524579555595365E-8</v>
      </c>
      <c r="DJ174" s="29">
        <f t="shared" si="173"/>
        <v>4.4546048499813002E-8</v>
      </c>
      <c r="DK174" s="29">
        <f t="shared" si="174"/>
        <v>4.4546048547546763E-8</v>
      </c>
      <c r="DL174" s="29">
        <f t="shared" si="175"/>
        <v>4.4546048547546763E-8</v>
      </c>
      <c r="DN174" s="35">
        <v>2.0739999999999999E-8</v>
      </c>
      <c r="DO174" s="35">
        <v>5.8538685287899996</v>
      </c>
      <c r="DP174" s="35">
        <v>532.61172640140001</v>
      </c>
      <c r="DQ174" s="29">
        <f t="shared" si="176"/>
        <v>-7.4481624030700804E-9</v>
      </c>
      <c r="DR174" s="29">
        <f t="shared" si="177"/>
        <v>-7.4474282428092656E-9</v>
      </c>
      <c r="DS174" s="29">
        <f t="shared" si="178"/>
        <v>-7.4474282411768967E-9</v>
      </c>
      <c r="DT174" s="29">
        <f t="shared" si="179"/>
        <v>-7.4474282411768967E-9</v>
      </c>
      <c r="DV174" s="35">
        <v>4.7600000000000001E-9</v>
      </c>
      <c r="DW174" s="35">
        <v>2.1759205393599999</v>
      </c>
      <c r="DX174" s="35">
        <v>149.56319713459999</v>
      </c>
      <c r="DY174" s="29">
        <f t="shared" si="188"/>
        <v>-5.0966741304543179E-10</v>
      </c>
      <c r="DZ174" s="29">
        <f t="shared" si="189"/>
        <v>-5.0971781862771158E-10</v>
      </c>
      <c r="EA174" s="29">
        <f t="shared" si="190"/>
        <v>-5.0971781873978318E-10</v>
      </c>
      <c r="EB174" s="29">
        <f t="shared" si="191"/>
        <v>-5.0971781873978318E-10</v>
      </c>
      <c r="ED174" s="35"/>
      <c r="EE174" s="35"/>
      <c r="EF174" s="35"/>
      <c r="EL174" s="35"/>
      <c r="EM174" s="35"/>
      <c r="EN174" s="35"/>
      <c r="ET174" s="35"/>
      <c r="EU174" s="35"/>
      <c r="EV174" s="35"/>
    </row>
    <row r="175" spans="14:152" s="29" customFormat="1" ht="13.5" x14ac:dyDescent="0.3">
      <c r="N175" s="35">
        <v>7.7529999999999993E-8</v>
      </c>
      <c r="O175" s="35">
        <v>2.12871653382</v>
      </c>
      <c r="P175" s="35">
        <v>33.940249943799998</v>
      </c>
      <c r="Q175" s="29">
        <f t="shared" si="152"/>
        <v>-6.9415026148010449E-8</v>
      </c>
      <c r="R175" s="29">
        <f t="shared" si="153"/>
        <v>-6.9414942686126576E-8</v>
      </c>
      <c r="S175" s="29">
        <f t="shared" si="154"/>
        <v>-6.941494268594101E-8</v>
      </c>
      <c r="T175" s="29">
        <f t="shared" si="155"/>
        <v>-6.941494268594101E-8</v>
      </c>
      <c r="V175" s="35">
        <v>1.027E-8</v>
      </c>
      <c r="W175" s="35">
        <v>0.20709586018000001</v>
      </c>
      <c r="X175" s="35">
        <v>7.8643065262</v>
      </c>
      <c r="Y175" s="29">
        <f t="shared" si="156"/>
        <v>9.6996775112552106E-9</v>
      </c>
      <c r="Z175" s="29">
        <f t="shared" si="157"/>
        <v>9.6996794012340505E-9</v>
      </c>
      <c r="AA175" s="29">
        <f t="shared" si="158"/>
        <v>9.6996794012382509E-9</v>
      </c>
      <c r="AB175" s="29">
        <f t="shared" si="159"/>
        <v>9.6996794012382509E-9</v>
      </c>
      <c r="AD175" s="35">
        <v>1.6500000000000001E-9</v>
      </c>
      <c r="AE175" s="35">
        <v>4.0877670373299999</v>
      </c>
      <c r="AF175" s="35">
        <v>6283.0758499914</v>
      </c>
      <c r="AG175" s="29">
        <f t="shared" si="184"/>
        <v>1.2857682389945117E-9</v>
      </c>
      <c r="AH175" s="29">
        <f t="shared" si="185"/>
        <v>1.2853054383523676E-9</v>
      </c>
      <c r="AI175" s="29">
        <f t="shared" si="186"/>
        <v>1.2853054373230708E-9</v>
      </c>
      <c r="AJ175" s="29">
        <f t="shared" si="187"/>
        <v>1.2853054373230708E-9</v>
      </c>
      <c r="AL175" s="35"/>
      <c r="AM175" s="35"/>
      <c r="AN175" s="35"/>
      <c r="AT175" s="35"/>
      <c r="AU175" s="35"/>
      <c r="AV175" s="35"/>
      <c r="BB175" s="35"/>
      <c r="BC175" s="35"/>
      <c r="BD175" s="35"/>
      <c r="BJ175" s="35">
        <v>2.6799999999999998E-9</v>
      </c>
      <c r="BK175" s="35">
        <v>5.3927589181300002</v>
      </c>
      <c r="BL175" s="35">
        <v>1891.2376709388</v>
      </c>
      <c r="BM175" s="29">
        <f t="shared" si="164"/>
        <v>-4.8966798103237465E-11</v>
      </c>
      <c r="BN175" s="29">
        <f t="shared" si="165"/>
        <v>-4.932767489127438E-11</v>
      </c>
      <c r="BO175" s="29">
        <f t="shared" si="166"/>
        <v>-4.9327675693667453E-11</v>
      </c>
      <c r="BP175" s="29">
        <f t="shared" si="167"/>
        <v>-4.9327675693667453E-11</v>
      </c>
      <c r="BR175" s="35"/>
      <c r="BS175" s="35"/>
      <c r="BT175" s="35"/>
      <c r="BZ175" s="35"/>
      <c r="CA175" s="35"/>
      <c r="CB175" s="35"/>
      <c r="CH175" s="35"/>
      <c r="CI175" s="35"/>
      <c r="CJ175" s="35"/>
      <c r="CP175" s="35"/>
      <c r="CQ175" s="35"/>
      <c r="CR175" s="35"/>
      <c r="CX175" s="35"/>
      <c r="CY175" s="35"/>
      <c r="CZ175" s="35"/>
      <c r="DF175" s="35">
        <v>1.1230000000000001E-7</v>
      </c>
      <c r="DG175" s="35">
        <v>3.23092119889</v>
      </c>
      <c r="DH175" s="35">
        <v>422.66603761290003</v>
      </c>
      <c r="DI175" s="29">
        <f t="shared" si="172"/>
        <v>-8.7950543342832868E-8</v>
      </c>
      <c r="DJ175" s="29">
        <f t="shared" si="173"/>
        <v>-8.7952645047523488E-8</v>
      </c>
      <c r="DK175" s="29">
        <f t="shared" si="174"/>
        <v>-8.7952645052196396E-8</v>
      </c>
      <c r="DL175" s="29">
        <f t="shared" si="175"/>
        <v>-8.7952645052196396E-8</v>
      </c>
      <c r="DN175" s="35">
        <v>2.1209999999999999E-8</v>
      </c>
      <c r="DO175" s="35">
        <v>3.9243079709900002</v>
      </c>
      <c r="DP175" s="35">
        <v>2435.155730035</v>
      </c>
      <c r="DQ175" s="29">
        <f t="shared" si="176"/>
        <v>1.8547607594730197E-8</v>
      </c>
      <c r="DR175" s="29">
        <f t="shared" si="177"/>
        <v>1.8545823196202976E-8</v>
      </c>
      <c r="DS175" s="29">
        <f t="shared" si="178"/>
        <v>1.8545823192234864E-8</v>
      </c>
      <c r="DT175" s="29">
        <f t="shared" si="179"/>
        <v>1.8545823192234864E-8</v>
      </c>
      <c r="DV175" s="35">
        <v>5.1000000000000002E-9</v>
      </c>
      <c r="DW175" s="35">
        <v>5.3566423091199997</v>
      </c>
      <c r="DX175" s="35">
        <v>9.5612275556000004</v>
      </c>
      <c r="DY175" s="29">
        <f t="shared" si="188"/>
        <v>3.656901772525202E-9</v>
      </c>
      <c r="DZ175" s="29">
        <f t="shared" si="189"/>
        <v>3.6568993521200038E-9</v>
      </c>
      <c r="EA175" s="29">
        <f t="shared" si="190"/>
        <v>3.6568993521146234E-9</v>
      </c>
      <c r="EB175" s="29">
        <f t="shared" si="191"/>
        <v>3.6568993521146234E-9</v>
      </c>
      <c r="ED175" s="35"/>
      <c r="EE175" s="35"/>
      <c r="EF175" s="35"/>
      <c r="EL175" s="35"/>
      <c r="EM175" s="35"/>
      <c r="EN175" s="35"/>
      <c r="ET175" s="35"/>
      <c r="EU175" s="35"/>
      <c r="EV175" s="35"/>
    </row>
    <row r="176" spans="14:152" s="29" customFormat="1" ht="13.5" x14ac:dyDescent="0.3">
      <c r="N176" s="35">
        <v>6.6450000000000003E-8</v>
      </c>
      <c r="O176" s="35">
        <v>0.45647460873000001</v>
      </c>
      <c r="P176" s="35">
        <v>635.96513305090002</v>
      </c>
      <c r="Q176" s="29">
        <f t="shared" si="152"/>
        <v>-1.3840495895138874E-8</v>
      </c>
      <c r="R176" s="29">
        <f t="shared" si="153"/>
        <v>-1.3843439276057783E-8</v>
      </c>
      <c r="S176" s="29">
        <f t="shared" si="154"/>
        <v>-1.3843439282602242E-8</v>
      </c>
      <c r="T176" s="29">
        <f t="shared" si="155"/>
        <v>-1.3843439282602242E-8</v>
      </c>
      <c r="V176" s="35">
        <v>1.143E-8</v>
      </c>
      <c r="W176" s="35">
        <v>5.5662641863599998</v>
      </c>
      <c r="X176" s="35">
        <v>46.470422915999997</v>
      </c>
      <c r="Y176" s="29">
        <f t="shared" si="156"/>
        <v>1.1421814998918114E-8</v>
      </c>
      <c r="Z176" s="29">
        <f t="shared" si="157"/>
        <v>1.1421816430046025E-8</v>
      </c>
      <c r="AA176" s="29">
        <f t="shared" si="158"/>
        <v>1.1421816430049206E-8</v>
      </c>
      <c r="AB176" s="29">
        <f t="shared" si="159"/>
        <v>1.1421816430049206E-8</v>
      </c>
      <c r="AD176" s="35">
        <v>2.0200000000000001E-9</v>
      </c>
      <c r="AE176" s="35">
        <v>3.3042976499200001</v>
      </c>
      <c r="AF176" s="35">
        <v>3067.9394693482</v>
      </c>
      <c r="AG176" s="29">
        <f t="shared" si="184"/>
        <v>-1.9448509710923445E-9</v>
      </c>
      <c r="AH176" s="29">
        <f t="shared" si="185"/>
        <v>-1.9447316706689525E-9</v>
      </c>
      <c r="AI176" s="29">
        <f t="shared" si="186"/>
        <v>-1.9447316704035913E-9</v>
      </c>
      <c r="AJ176" s="29">
        <f t="shared" si="187"/>
        <v>-1.9447316704035913E-9</v>
      </c>
      <c r="AL176" s="35"/>
      <c r="AM176" s="35"/>
      <c r="AN176" s="35"/>
      <c r="AT176" s="35"/>
      <c r="AU176" s="35"/>
      <c r="AV176" s="35"/>
      <c r="BB176" s="35"/>
      <c r="BC176" s="35"/>
      <c r="BD176" s="35"/>
      <c r="BJ176" s="35">
        <v>2.7499999999999998E-9</v>
      </c>
      <c r="BK176" s="35">
        <v>3.3410866603599998</v>
      </c>
      <c r="BL176" s="35">
        <v>518.64526483069994</v>
      </c>
      <c r="BM176" s="29">
        <f t="shared" si="164"/>
        <v>1.9129785993172432E-9</v>
      </c>
      <c r="BN176" s="29">
        <f t="shared" si="165"/>
        <v>1.9129056318520991E-9</v>
      </c>
      <c r="BO176" s="29">
        <f t="shared" si="166"/>
        <v>1.9129056316898588E-9</v>
      </c>
      <c r="BP176" s="29">
        <f t="shared" si="167"/>
        <v>1.9129056316898588E-9</v>
      </c>
      <c r="BR176" s="35"/>
      <c r="BS176" s="35"/>
      <c r="BT176" s="35"/>
      <c r="BZ176" s="35"/>
      <c r="CA176" s="35"/>
      <c r="CB176" s="35"/>
      <c r="CH176" s="35"/>
      <c r="CI176" s="35"/>
      <c r="CJ176" s="35"/>
      <c r="CP176" s="35"/>
      <c r="CQ176" s="35"/>
      <c r="CR176" s="35"/>
      <c r="CX176" s="35"/>
      <c r="CY176" s="35"/>
      <c r="CZ176" s="35"/>
      <c r="DF176" s="35">
        <v>1.2645E-7</v>
      </c>
      <c r="DG176" s="35">
        <v>0.73670428580000002</v>
      </c>
      <c r="DH176" s="35">
        <v>908.33426034629997</v>
      </c>
      <c r="DI176" s="29">
        <f t="shared" si="172"/>
        <v>-1.2345200605963425E-7</v>
      </c>
      <c r="DJ176" s="29">
        <f t="shared" si="173"/>
        <v>-1.2345023529690912E-7</v>
      </c>
      <c r="DK176" s="29">
        <f t="shared" si="174"/>
        <v>-1.234502352929713E-7</v>
      </c>
      <c r="DL176" s="29">
        <f t="shared" si="175"/>
        <v>-1.234502352929713E-7</v>
      </c>
      <c r="DN176" s="35">
        <v>1.8069999999999999E-8</v>
      </c>
      <c r="DO176" s="35">
        <v>3.1720895947200001</v>
      </c>
      <c r="DP176" s="35">
        <v>2524.0214102519999</v>
      </c>
      <c r="DQ176" s="29">
        <f t="shared" si="176"/>
        <v>1.7762707107525953E-8</v>
      </c>
      <c r="DR176" s="29">
        <f t="shared" si="177"/>
        <v>1.7763303251568473E-8</v>
      </c>
      <c r="DS176" s="29">
        <f t="shared" si="178"/>
        <v>1.7763303252893342E-8</v>
      </c>
      <c r="DT176" s="29">
        <f t="shared" si="179"/>
        <v>1.7763303252893342E-8</v>
      </c>
      <c r="DV176" s="35">
        <v>4.9E-9</v>
      </c>
      <c r="DW176" s="35">
        <v>1.57324553106</v>
      </c>
      <c r="DX176" s="35">
        <v>1251.3403846248</v>
      </c>
      <c r="DY176" s="29">
        <f t="shared" si="188"/>
        <v>-4.8784764011968737E-9</v>
      </c>
      <c r="DZ176" s="29">
        <f t="shared" si="189"/>
        <v>-4.8784355010091601E-9</v>
      </c>
      <c r="EA176" s="29">
        <f t="shared" si="190"/>
        <v>-4.8784355009181777E-9</v>
      </c>
      <c r="EB176" s="29">
        <f t="shared" si="191"/>
        <v>-4.8784355009181777E-9</v>
      </c>
      <c r="ED176" s="35"/>
      <c r="EE176" s="35"/>
      <c r="EF176" s="35"/>
      <c r="EL176" s="35"/>
      <c r="EM176" s="35"/>
      <c r="EN176" s="35"/>
      <c r="ET176" s="35"/>
      <c r="EU176" s="35"/>
      <c r="EV176" s="35"/>
    </row>
    <row r="177" spans="14:152" s="29" customFormat="1" ht="13.5" x14ac:dyDescent="0.3">
      <c r="N177" s="35">
        <v>9.3769999999999999E-8</v>
      </c>
      <c r="O177" s="35">
        <v>4.0315838820199996</v>
      </c>
      <c r="P177" s="35">
        <v>2810.9214616052</v>
      </c>
      <c r="Q177" s="29">
        <f t="shared" si="152"/>
        <v>7.8475865938593563E-8</v>
      </c>
      <c r="R177" s="29">
        <f t="shared" si="153"/>
        <v>7.8465590435445005E-8</v>
      </c>
      <c r="S177" s="29">
        <f t="shared" si="154"/>
        <v>7.8465590412594398E-8</v>
      </c>
      <c r="T177" s="29">
        <f t="shared" si="155"/>
        <v>7.8465590412594398E-8</v>
      </c>
      <c r="V177" s="35">
        <v>1.0120000000000001E-8</v>
      </c>
      <c r="W177" s="35">
        <v>0.54293005596999999</v>
      </c>
      <c r="X177" s="35">
        <v>532.13864564940002</v>
      </c>
      <c r="Y177" s="29">
        <f t="shared" si="156"/>
        <v>-9.8325620355241205E-9</v>
      </c>
      <c r="Z177" s="29">
        <f t="shared" si="157"/>
        <v>-9.832471278328617E-9</v>
      </c>
      <c r="AA177" s="29">
        <f t="shared" si="158"/>
        <v>-9.8324712781268081E-9</v>
      </c>
      <c r="AB177" s="29">
        <f t="shared" si="159"/>
        <v>-9.8324712781268081E-9</v>
      </c>
      <c r="AD177" s="35">
        <v>2.2400000000000001E-9</v>
      </c>
      <c r="AE177" s="35">
        <v>3.6928520852500002</v>
      </c>
      <c r="AF177" s="35">
        <v>2435.155730035</v>
      </c>
      <c r="AG177" s="29">
        <f t="shared" si="184"/>
        <v>1.6573370693204213E-9</v>
      </c>
      <c r="AH177" s="29">
        <f t="shared" si="185"/>
        <v>1.6570757256940632E-9</v>
      </c>
      <c r="AI177" s="29">
        <f t="shared" si="186"/>
        <v>1.6570757251129276E-9</v>
      </c>
      <c r="AJ177" s="29">
        <f t="shared" si="187"/>
        <v>1.6570757251129276E-9</v>
      </c>
      <c r="AL177" s="35"/>
      <c r="AM177" s="35"/>
      <c r="AN177" s="35"/>
      <c r="AT177" s="35"/>
      <c r="AU177" s="35"/>
      <c r="AV177" s="35"/>
      <c r="BB177" s="35"/>
      <c r="BC177" s="35"/>
      <c r="BD177" s="35"/>
      <c r="BJ177" s="35">
        <v>2.69E-9</v>
      </c>
      <c r="BK177" s="35">
        <v>1.0605140695399999</v>
      </c>
      <c r="BL177" s="35">
        <v>1585.1407420206999</v>
      </c>
      <c r="BM177" s="29">
        <f t="shared" si="164"/>
        <v>-2.7568826383952307E-10</v>
      </c>
      <c r="BN177" s="29">
        <f t="shared" si="165"/>
        <v>-2.7538621243507128E-10</v>
      </c>
      <c r="BO177" s="29">
        <f t="shared" si="166"/>
        <v>-2.7538621176348789E-10</v>
      </c>
      <c r="BP177" s="29">
        <f t="shared" si="167"/>
        <v>-2.7538621176348789E-10</v>
      </c>
      <c r="BR177" s="35"/>
      <c r="BS177" s="35"/>
      <c r="BT177" s="35"/>
      <c r="BZ177" s="35"/>
      <c r="CA177" s="35"/>
      <c r="CB177" s="35"/>
      <c r="CH177" s="35"/>
      <c r="CI177" s="35"/>
      <c r="CJ177" s="35"/>
      <c r="CP177" s="35"/>
      <c r="CQ177" s="35"/>
      <c r="CR177" s="35"/>
      <c r="CX177" s="35"/>
      <c r="CY177" s="35"/>
      <c r="CZ177" s="35"/>
      <c r="DF177" s="35">
        <v>1.133E-7</v>
      </c>
      <c r="DG177" s="35">
        <v>5.5612724700699996</v>
      </c>
      <c r="DH177" s="35">
        <v>531.17543780289998</v>
      </c>
      <c r="DI177" s="29">
        <f t="shared" si="172"/>
        <v>-5.8212164418626008E-9</v>
      </c>
      <c r="DJ177" s="29">
        <f t="shared" si="173"/>
        <v>-5.8169364255682723E-9</v>
      </c>
      <c r="DK177" s="29">
        <f t="shared" si="174"/>
        <v>-5.8169364160519258E-9</v>
      </c>
      <c r="DL177" s="29">
        <f t="shared" si="175"/>
        <v>-5.8169364160519258E-9</v>
      </c>
      <c r="DN177" s="35">
        <v>1.712E-8</v>
      </c>
      <c r="DO177" s="35">
        <v>4.0298664125699997</v>
      </c>
      <c r="DP177" s="35">
        <v>731.94436026870005</v>
      </c>
      <c r="DQ177" s="29">
        <f t="shared" si="176"/>
        <v>-1.6743650584374272E-8</v>
      </c>
      <c r="DR177" s="29">
        <f t="shared" si="177"/>
        <v>-1.6743836638187304E-8</v>
      </c>
      <c r="DS177" s="29">
        <f t="shared" si="178"/>
        <v>-1.6743836638600934E-8</v>
      </c>
      <c r="DT177" s="29">
        <f t="shared" si="179"/>
        <v>-1.6743836638600934E-8</v>
      </c>
      <c r="DV177" s="35">
        <v>4.6699999999999998E-9</v>
      </c>
      <c r="DW177" s="35">
        <v>5.9234342383999996</v>
      </c>
      <c r="DX177" s="35">
        <v>203.00415469949999</v>
      </c>
      <c r="DY177" s="29">
        <f t="shared" si="188"/>
        <v>-4.5730008677833096E-9</v>
      </c>
      <c r="DZ177" s="29">
        <f t="shared" si="189"/>
        <v>-4.5729871791026358E-9</v>
      </c>
      <c r="EA177" s="29">
        <f t="shared" si="190"/>
        <v>-4.5729871790721997E-9</v>
      </c>
      <c r="EB177" s="29">
        <f t="shared" si="191"/>
        <v>-4.5729871790721997E-9</v>
      </c>
      <c r="ED177" s="35"/>
      <c r="EE177" s="35"/>
      <c r="EF177" s="35"/>
      <c r="EL177" s="35"/>
      <c r="EM177" s="35"/>
      <c r="EN177" s="35"/>
      <c r="ET177" s="35"/>
      <c r="EU177" s="35"/>
      <c r="EV177" s="35"/>
    </row>
    <row r="178" spans="14:152" s="29" customFormat="1" ht="13.5" x14ac:dyDescent="0.3">
      <c r="N178" s="35">
        <v>8.2630000000000006E-8</v>
      </c>
      <c r="O178" s="35">
        <v>1.23558676139</v>
      </c>
      <c r="P178" s="35">
        <v>1802.3719907218001</v>
      </c>
      <c r="Q178" s="29">
        <f t="shared" si="152"/>
        <v>5.0948173739728596E-8</v>
      </c>
      <c r="R178" s="29">
        <f t="shared" si="153"/>
        <v>5.0939823668220306E-8</v>
      </c>
      <c r="S178" s="29">
        <f t="shared" si="154"/>
        <v>5.093982364965345E-8</v>
      </c>
      <c r="T178" s="29">
        <f t="shared" si="155"/>
        <v>5.093982364965345E-8</v>
      </c>
      <c r="V178" s="35">
        <v>9.7800000000000006E-9</v>
      </c>
      <c r="W178" s="35">
        <v>5.1393919410100004</v>
      </c>
      <c r="X178" s="35">
        <v>2207.6295405954002</v>
      </c>
      <c r="Y178" s="29">
        <f t="shared" si="156"/>
        <v>-9.6630915189314689E-9</v>
      </c>
      <c r="Z178" s="29">
        <f t="shared" si="157"/>
        <v>-9.6633284184052789E-9</v>
      </c>
      <c r="AA178" s="29">
        <f t="shared" si="158"/>
        <v>-9.6633284189317446E-9</v>
      </c>
      <c r="AB178" s="29">
        <f t="shared" si="159"/>
        <v>-9.6633284189317446E-9</v>
      </c>
      <c r="AD178" s="35">
        <v>2.1400000000000001E-9</v>
      </c>
      <c r="AE178" s="35">
        <v>2.5575694491099998</v>
      </c>
      <c r="AF178" s="35">
        <v>2538.2485042536</v>
      </c>
      <c r="AG178" s="29">
        <f t="shared" si="184"/>
        <v>2.0978676095457705E-9</v>
      </c>
      <c r="AH178" s="29">
        <f t="shared" si="185"/>
        <v>2.0977911975072586E-9</v>
      </c>
      <c r="AI178" s="29">
        <f t="shared" si="186"/>
        <v>2.0977911973372833E-9</v>
      </c>
      <c r="AJ178" s="29">
        <f t="shared" si="187"/>
        <v>2.0977911973372833E-9</v>
      </c>
      <c r="AL178" s="35"/>
      <c r="AM178" s="35"/>
      <c r="AN178" s="35"/>
      <c r="AT178" s="35"/>
      <c r="AU178" s="35"/>
      <c r="AV178" s="35"/>
      <c r="BB178" s="35"/>
      <c r="BC178" s="35"/>
      <c r="BD178" s="35"/>
      <c r="BJ178" s="35">
        <v>3.0600000000000002E-9</v>
      </c>
      <c r="BK178" s="35">
        <v>2.5028901737</v>
      </c>
      <c r="BL178" s="35">
        <v>511.5317178299</v>
      </c>
      <c r="BM178" s="29">
        <f t="shared" si="164"/>
        <v>-5.6119035017186974E-10</v>
      </c>
      <c r="BN178" s="29">
        <f t="shared" si="165"/>
        <v>-5.6129992591900541E-10</v>
      </c>
      <c r="BO178" s="29">
        <f t="shared" si="166"/>
        <v>-5.6129992616264412E-10</v>
      </c>
      <c r="BP178" s="29">
        <f t="shared" si="167"/>
        <v>-5.6129992616264412E-10</v>
      </c>
      <c r="BR178" s="35"/>
      <c r="BS178" s="35"/>
      <c r="BT178" s="35"/>
      <c r="BZ178" s="35"/>
      <c r="CA178" s="35"/>
      <c r="CB178" s="35"/>
      <c r="CH178" s="35"/>
      <c r="CI178" s="35"/>
      <c r="CJ178" s="35"/>
      <c r="CP178" s="35"/>
      <c r="CQ178" s="35"/>
      <c r="CR178" s="35"/>
      <c r="CX178" s="35"/>
      <c r="CY178" s="35"/>
      <c r="CZ178" s="35"/>
      <c r="DF178" s="35">
        <v>9.509E-8</v>
      </c>
      <c r="DG178" s="35">
        <v>5.0050728420399997</v>
      </c>
      <c r="DH178" s="35">
        <v>597.35901666109999</v>
      </c>
      <c r="DI178" s="29">
        <f t="shared" si="172"/>
        <v>-5.1325503573364824E-8</v>
      </c>
      <c r="DJ178" s="29">
        <f t="shared" si="173"/>
        <v>-5.1322098339601058E-8</v>
      </c>
      <c r="DK178" s="29">
        <f t="shared" si="174"/>
        <v>-5.132209833202953E-8</v>
      </c>
      <c r="DL178" s="29">
        <f t="shared" si="175"/>
        <v>-5.132209833202953E-8</v>
      </c>
      <c r="DN178" s="35">
        <v>2.119E-8</v>
      </c>
      <c r="DO178" s="35">
        <v>0.41049593983999999</v>
      </c>
      <c r="DP178" s="35">
        <v>1279.794572628</v>
      </c>
      <c r="DQ178" s="29">
        <f t="shared" si="176"/>
        <v>-1.4848665721969173E-8</v>
      </c>
      <c r="DR178" s="29">
        <f t="shared" si="177"/>
        <v>-1.4847287924251286E-8</v>
      </c>
      <c r="DS178" s="29">
        <f t="shared" si="178"/>
        <v>-1.4847287921187698E-8</v>
      </c>
      <c r="DT178" s="29">
        <f t="shared" si="179"/>
        <v>-1.4847287921187698E-8</v>
      </c>
      <c r="DV178" s="35">
        <v>5.28E-9</v>
      </c>
      <c r="DW178" s="35">
        <v>5.8178694576599996</v>
      </c>
      <c r="DX178" s="35">
        <v>2627.1141844705999</v>
      </c>
      <c r="DY178" s="29">
        <f t="shared" si="188"/>
        <v>-1.0877700287695339E-9</v>
      </c>
      <c r="DZ178" s="29">
        <f t="shared" si="189"/>
        <v>-1.0887366085650425E-9</v>
      </c>
      <c r="EA178" s="29">
        <f t="shared" si="190"/>
        <v>-1.088736610714144E-9</v>
      </c>
      <c r="EB178" s="29">
        <f t="shared" si="191"/>
        <v>-1.088736610714144E-9</v>
      </c>
      <c r="ED178" s="35"/>
      <c r="EE178" s="35"/>
      <c r="EF178" s="35"/>
      <c r="EL178" s="35"/>
      <c r="EM178" s="35"/>
      <c r="EN178" s="35"/>
      <c r="ET178" s="35"/>
      <c r="EU178" s="35"/>
      <c r="EV178" s="35"/>
    </row>
    <row r="179" spans="14:152" s="29" customFormat="1" ht="13.5" x14ac:dyDescent="0.3">
      <c r="N179" s="35">
        <v>6.3409999999999997E-8</v>
      </c>
      <c r="O179" s="35">
        <v>7.27800158E-2</v>
      </c>
      <c r="P179" s="35">
        <v>202.25339517410001</v>
      </c>
      <c r="Q179" s="29">
        <f t="shared" si="152"/>
        <v>-6.1934259065174663E-8</v>
      </c>
      <c r="R179" s="29">
        <f t="shared" si="153"/>
        <v>-6.193445494510844E-8</v>
      </c>
      <c r="S179" s="29">
        <f t="shared" si="154"/>
        <v>-6.1934454945543947E-8</v>
      </c>
      <c r="T179" s="29">
        <f t="shared" si="155"/>
        <v>-6.1934454945543947E-8</v>
      </c>
      <c r="V179" s="35">
        <v>9.9300000000000002E-9</v>
      </c>
      <c r="W179" s="35">
        <v>2.0369818523299998</v>
      </c>
      <c r="X179" s="35">
        <v>319.5732633943</v>
      </c>
      <c r="Y179" s="29">
        <f t="shared" si="156"/>
        <v>5.8222839183257219E-9</v>
      </c>
      <c r="Z179" s="29">
        <f t="shared" si="157"/>
        <v>5.8224669768342543E-9</v>
      </c>
      <c r="AA179" s="29">
        <f t="shared" si="158"/>
        <v>5.822466977241271E-9</v>
      </c>
      <c r="AB179" s="29">
        <f t="shared" si="159"/>
        <v>5.822466977241271E-9</v>
      </c>
      <c r="AD179" s="35">
        <v>2.0299999999999998E-9</v>
      </c>
      <c r="AE179" s="35">
        <v>2.2420505992200002</v>
      </c>
      <c r="AF179" s="35">
        <v>67.668051566499997</v>
      </c>
      <c r="AG179" s="29">
        <f t="shared" si="184"/>
        <v>-1.9897303741982379E-9</v>
      </c>
      <c r="AH179" s="29">
        <f t="shared" si="185"/>
        <v>-1.9897323129260468E-9</v>
      </c>
      <c r="AI179" s="29">
        <f t="shared" si="186"/>
        <v>-1.9897323129303573E-9</v>
      </c>
      <c r="AJ179" s="29">
        <f t="shared" si="187"/>
        <v>-1.9897323129303573E-9</v>
      </c>
      <c r="AL179" s="35"/>
      <c r="AM179" s="35"/>
      <c r="AN179" s="35"/>
      <c r="AT179" s="35"/>
      <c r="AU179" s="35"/>
      <c r="AV179" s="35"/>
      <c r="BB179" s="35"/>
      <c r="BC179" s="35"/>
      <c r="BD179" s="35"/>
      <c r="BJ179" s="35">
        <v>2.9499999999999999E-9</v>
      </c>
      <c r="BK179" s="35">
        <v>1.8439422350100001</v>
      </c>
      <c r="BL179" s="35">
        <v>547.85021235930003</v>
      </c>
      <c r="BM179" s="29">
        <f t="shared" si="164"/>
        <v>-7.3985897267348262E-10</v>
      </c>
      <c r="BN179" s="29">
        <f t="shared" si="165"/>
        <v>-7.3997038303944302E-10</v>
      </c>
      <c r="BO179" s="29">
        <f t="shared" si="166"/>
        <v>-7.3997038328715394E-10</v>
      </c>
      <c r="BP179" s="29">
        <f t="shared" si="167"/>
        <v>-7.3997038328715394E-10</v>
      </c>
      <c r="BR179" s="35"/>
      <c r="BS179" s="35"/>
      <c r="BT179" s="35"/>
      <c r="BZ179" s="35"/>
      <c r="CA179" s="35"/>
      <c r="CB179" s="35"/>
      <c r="CH179" s="35"/>
      <c r="CI179" s="35"/>
      <c r="CJ179" s="35"/>
      <c r="CP179" s="35"/>
      <c r="CQ179" s="35"/>
      <c r="CR179" s="35"/>
      <c r="CX179" s="35"/>
      <c r="CY179" s="35"/>
      <c r="CZ179" s="35"/>
      <c r="DF179" s="35">
        <v>1.0291E-7</v>
      </c>
      <c r="DG179" s="35">
        <v>3.8415902523900001</v>
      </c>
      <c r="DH179" s="35">
        <v>1781.0313497193999</v>
      </c>
      <c r="DI179" s="29">
        <f t="shared" si="172"/>
        <v>2.2237791078724155E-8</v>
      </c>
      <c r="DJ179" s="29">
        <f t="shared" si="173"/>
        <v>2.225053461972061E-8</v>
      </c>
      <c r="DK179" s="29">
        <f t="shared" si="174"/>
        <v>2.2250534648054799E-8</v>
      </c>
      <c r="DL179" s="29">
        <f t="shared" si="175"/>
        <v>2.2250534648054799E-8</v>
      </c>
      <c r="DN179" s="35">
        <v>1.66E-8</v>
      </c>
      <c r="DO179" s="35">
        <v>2.3437090342300002</v>
      </c>
      <c r="DP179" s="35">
        <v>528.72775724810003</v>
      </c>
      <c r="DQ179" s="29">
        <f t="shared" si="176"/>
        <v>-1.0670477853832194E-9</v>
      </c>
      <c r="DR179" s="29">
        <f t="shared" si="177"/>
        <v>-1.0676715082455414E-9</v>
      </c>
      <c r="DS179" s="29">
        <f t="shared" si="178"/>
        <v>-1.0676715096323521E-9</v>
      </c>
      <c r="DT179" s="29">
        <f t="shared" si="179"/>
        <v>-1.0676715096323521E-9</v>
      </c>
      <c r="DV179" s="35">
        <v>4.4699999999999997E-9</v>
      </c>
      <c r="DW179" s="35">
        <v>3.51498961805</v>
      </c>
      <c r="DX179" s="35">
        <v>18.159247264699999</v>
      </c>
      <c r="DY179" s="29">
        <f t="shared" si="188"/>
        <v>-3.5082926195966806E-9</v>
      </c>
      <c r="DZ179" s="29">
        <f t="shared" si="189"/>
        <v>-3.5082962015920981E-9</v>
      </c>
      <c r="EA179" s="29">
        <f t="shared" si="190"/>
        <v>-3.5082962016000618E-9</v>
      </c>
      <c r="EB179" s="29">
        <f t="shared" si="191"/>
        <v>-3.5082962016000618E-9</v>
      </c>
      <c r="ED179" s="35"/>
      <c r="EE179" s="35"/>
      <c r="EF179" s="35"/>
      <c r="EL179" s="35"/>
      <c r="EM179" s="35"/>
      <c r="EN179" s="35"/>
      <c r="ET179" s="35"/>
      <c r="EU179" s="35"/>
      <c r="EV179" s="35"/>
    </row>
    <row r="180" spans="14:152" s="29" customFormat="1" ht="13.5" x14ac:dyDescent="0.3">
      <c r="N180" s="35">
        <v>6.3829999999999997E-8</v>
      </c>
      <c r="O180" s="35">
        <v>3.5431066980899999</v>
      </c>
      <c r="P180" s="35">
        <v>1891.2376709388</v>
      </c>
      <c r="Q180" s="29">
        <f t="shared" si="152"/>
        <v>-6.1033049299512062E-8</v>
      </c>
      <c r="R180" s="29">
        <f t="shared" si="153"/>
        <v>-6.1030531900436924E-8</v>
      </c>
      <c r="S180" s="29">
        <f t="shared" si="154"/>
        <v>-6.1030531894838367E-8</v>
      </c>
      <c r="T180" s="29">
        <f t="shared" si="155"/>
        <v>-6.1030531894838367E-8</v>
      </c>
      <c r="V180" s="35">
        <v>1.035E-8</v>
      </c>
      <c r="W180" s="35">
        <v>2.9023135353499998</v>
      </c>
      <c r="X180" s="35">
        <v>611.4430983108</v>
      </c>
      <c r="Y180" s="29">
        <f t="shared" si="156"/>
        <v>9.9834358465456771E-9</v>
      </c>
      <c r="Z180" s="29">
        <f t="shared" si="157"/>
        <v>9.9835547112560394E-9</v>
      </c>
      <c r="AA180" s="29">
        <f t="shared" si="158"/>
        <v>9.9835547115203088E-9</v>
      </c>
      <c r="AB180" s="29">
        <f t="shared" si="159"/>
        <v>9.9835547115203088E-9</v>
      </c>
      <c r="AD180" s="35">
        <v>1.5199999999999999E-9</v>
      </c>
      <c r="AE180" s="35">
        <v>5.48122906518</v>
      </c>
      <c r="AF180" s="35">
        <v>10213.285546211</v>
      </c>
      <c r="AG180" s="29">
        <f t="shared" si="184"/>
        <v>-2.2345522342254615E-10</v>
      </c>
      <c r="AH180" s="29">
        <f t="shared" si="185"/>
        <v>-2.2236167214766079E-10</v>
      </c>
      <c r="AI180" s="29">
        <f t="shared" si="186"/>
        <v>-2.2236166971605492E-10</v>
      </c>
      <c r="AJ180" s="29">
        <f t="shared" si="187"/>
        <v>-2.2236166971605492E-10</v>
      </c>
      <c r="AL180" s="35"/>
      <c r="AM180" s="35"/>
      <c r="AN180" s="35"/>
      <c r="AT180" s="35"/>
      <c r="AU180" s="35"/>
      <c r="AV180" s="35"/>
      <c r="BB180" s="35"/>
      <c r="BC180" s="35"/>
      <c r="BD180" s="35"/>
      <c r="BJ180" s="35">
        <v>2.5399999999999999E-9</v>
      </c>
      <c r="BK180" s="35">
        <v>2.9831299249600001</v>
      </c>
      <c r="BL180" s="35">
        <v>1134.1635287565</v>
      </c>
      <c r="BM180" s="29">
        <f t="shared" si="164"/>
        <v>-2.1147443427279304E-9</v>
      </c>
      <c r="BN180" s="29">
        <f t="shared" si="165"/>
        <v>-2.1146307040720579E-9</v>
      </c>
      <c r="BO180" s="29">
        <f t="shared" si="166"/>
        <v>-2.1146307038193716E-9</v>
      </c>
      <c r="BP180" s="29">
        <f t="shared" si="167"/>
        <v>-2.1146307038193716E-9</v>
      </c>
      <c r="BR180" s="35"/>
      <c r="BS180" s="35"/>
      <c r="BT180" s="35"/>
      <c r="BZ180" s="35"/>
      <c r="CA180" s="35"/>
      <c r="CB180" s="35"/>
      <c r="CH180" s="35"/>
      <c r="CI180" s="35"/>
      <c r="CJ180" s="35"/>
      <c r="CP180" s="35"/>
      <c r="CQ180" s="35"/>
      <c r="CR180" s="35"/>
      <c r="CX180" s="35"/>
      <c r="CY180" s="35"/>
      <c r="CZ180" s="35"/>
      <c r="DF180" s="35">
        <v>1.0761999999999999E-7</v>
      </c>
      <c r="DG180" s="35">
        <v>4.9138071945300004</v>
      </c>
      <c r="DH180" s="35">
        <v>525.02509864859996</v>
      </c>
      <c r="DI180" s="29">
        <f t="shared" si="172"/>
        <v>6.8997354983555818E-8</v>
      </c>
      <c r="DJ180" s="29">
        <f t="shared" si="173"/>
        <v>6.900044287526585E-8</v>
      </c>
      <c r="DK180" s="29">
        <f t="shared" si="174"/>
        <v>6.9000442882131502E-8</v>
      </c>
      <c r="DL180" s="29">
        <f t="shared" si="175"/>
        <v>6.9000442882131502E-8</v>
      </c>
      <c r="DN180" s="35">
        <v>1.6549999999999999E-8</v>
      </c>
      <c r="DO180" s="35">
        <v>0.78809717175000005</v>
      </c>
      <c r="DP180" s="35">
        <v>3060.8259223474001</v>
      </c>
      <c r="DQ180" s="29">
        <f t="shared" si="176"/>
        <v>1.6090363722392284E-8</v>
      </c>
      <c r="DR180" s="29">
        <f t="shared" si="177"/>
        <v>1.6091207596559605E-8</v>
      </c>
      <c r="DS180" s="29">
        <f t="shared" si="178"/>
        <v>1.6091207598435075E-8</v>
      </c>
      <c r="DT180" s="29">
        <f t="shared" si="179"/>
        <v>1.6091207598435075E-8</v>
      </c>
      <c r="DV180" s="35">
        <v>4.2899999999999999E-9</v>
      </c>
      <c r="DW180" s="35">
        <v>0.16627197188000001</v>
      </c>
      <c r="DX180" s="35">
        <v>74.781598567299994</v>
      </c>
      <c r="DY180" s="29">
        <f t="shared" si="188"/>
        <v>8.0990746438875067E-10</v>
      </c>
      <c r="DZ180" s="29">
        <f t="shared" si="189"/>
        <v>8.0992989918608528E-10</v>
      </c>
      <c r="EA180" s="29">
        <f t="shared" si="190"/>
        <v>8.0992989923596768E-10</v>
      </c>
      <c r="EB180" s="29">
        <f t="shared" si="191"/>
        <v>8.0992989923596768E-10</v>
      </c>
      <c r="ED180" s="35"/>
      <c r="EE180" s="35"/>
      <c r="EF180" s="35"/>
      <c r="EL180" s="35"/>
      <c r="EM180" s="35"/>
      <c r="EN180" s="35"/>
      <c r="ET180" s="35"/>
      <c r="EU180" s="35"/>
      <c r="EV180" s="35"/>
    </row>
    <row r="181" spans="14:152" s="29" customFormat="1" ht="13.5" x14ac:dyDescent="0.3">
      <c r="N181" s="35">
        <v>7.9020000000000002E-8</v>
      </c>
      <c r="O181" s="35">
        <v>2.3251000261399999</v>
      </c>
      <c r="P181" s="35">
        <v>230.56457082540001</v>
      </c>
      <c r="Q181" s="29">
        <f t="shared" si="152"/>
        <v>7.7229563409442479E-8</v>
      </c>
      <c r="R181" s="29">
        <f t="shared" si="153"/>
        <v>7.7229288778796617E-8</v>
      </c>
      <c r="S181" s="29">
        <f t="shared" si="154"/>
        <v>7.7229288778185946E-8</v>
      </c>
      <c r="T181" s="29">
        <f t="shared" si="155"/>
        <v>7.7229288778185946E-8</v>
      </c>
      <c r="V181" s="35">
        <v>1.021E-8</v>
      </c>
      <c r="W181" s="35">
        <v>4.7565121704799997</v>
      </c>
      <c r="X181" s="35">
        <v>527.24328453980002</v>
      </c>
      <c r="Y181" s="29">
        <f t="shared" si="156"/>
        <v>7.4456375352560949E-9</v>
      </c>
      <c r="Z181" s="29">
        <f t="shared" si="157"/>
        <v>7.4458998318479752E-9</v>
      </c>
      <c r="AA181" s="29">
        <f t="shared" si="158"/>
        <v>7.4458998324311698E-9</v>
      </c>
      <c r="AB181" s="29">
        <f t="shared" si="159"/>
        <v>7.4458998324311698E-9</v>
      </c>
      <c r="AD181" s="35">
        <v>1.9099999999999998E-9</v>
      </c>
      <c r="AE181" s="35">
        <v>2.6868572253099998</v>
      </c>
      <c r="AF181" s="35">
        <v>1773.9178027185999</v>
      </c>
      <c r="AG181" s="29">
        <f t="shared" si="184"/>
        <v>1.9034693512835337E-9</v>
      </c>
      <c r="AH181" s="29">
        <f t="shared" si="185"/>
        <v>1.903489271400293E-9</v>
      </c>
      <c r="AI181" s="29">
        <f t="shared" si="186"/>
        <v>1.9034892714445504E-9</v>
      </c>
      <c r="AJ181" s="29">
        <f t="shared" si="187"/>
        <v>1.9034892714445504E-9</v>
      </c>
      <c r="AL181" s="35"/>
      <c r="AM181" s="35"/>
      <c r="AN181" s="35"/>
      <c r="AT181" s="35"/>
      <c r="AU181" s="35"/>
      <c r="AV181" s="35"/>
      <c r="BB181" s="35"/>
      <c r="BC181" s="35"/>
      <c r="BD181" s="35"/>
      <c r="BJ181" s="35">
        <v>2.8900000000000002E-9</v>
      </c>
      <c r="BK181" s="35">
        <v>1.8607091871100001</v>
      </c>
      <c r="BL181" s="35">
        <v>21.340641002400002</v>
      </c>
      <c r="BM181" s="29">
        <f t="shared" si="164"/>
        <v>-1.7178299148511852E-9</v>
      </c>
      <c r="BN181" s="29">
        <f t="shared" si="165"/>
        <v>-1.7178263830005793E-9</v>
      </c>
      <c r="BO181" s="29">
        <f t="shared" si="166"/>
        <v>-1.7178263829927261E-9</v>
      </c>
      <c r="BP181" s="29">
        <f t="shared" si="167"/>
        <v>-1.7178263829927261E-9</v>
      </c>
      <c r="BR181" s="35"/>
      <c r="BS181" s="35"/>
      <c r="BT181" s="35"/>
      <c r="BZ181" s="35"/>
      <c r="CA181" s="35"/>
      <c r="CB181" s="35"/>
      <c r="CH181" s="35"/>
      <c r="CI181" s="35"/>
      <c r="CJ181" s="35"/>
      <c r="CP181" s="35"/>
      <c r="CQ181" s="35"/>
      <c r="CR181" s="35"/>
      <c r="CX181" s="35"/>
      <c r="CY181" s="35"/>
      <c r="CZ181" s="35"/>
      <c r="DF181" s="35">
        <v>1.1786E-7</v>
      </c>
      <c r="DG181" s="35">
        <v>5.1186365353800003</v>
      </c>
      <c r="DH181" s="35">
        <v>685.47393735269998</v>
      </c>
      <c r="DI181" s="29">
        <f t="shared" si="172"/>
        <v>-1.008421287903835E-7</v>
      </c>
      <c r="DJ181" s="29">
        <f t="shared" si="173"/>
        <v>-1.0084510664596191E-7</v>
      </c>
      <c r="DK181" s="29">
        <f t="shared" si="174"/>
        <v>-1.008451066525828E-7</v>
      </c>
      <c r="DL181" s="29">
        <f t="shared" si="175"/>
        <v>-1.008451066525828E-7</v>
      </c>
      <c r="DN181" s="35">
        <v>1.7290000000000001E-8</v>
      </c>
      <c r="DO181" s="35">
        <v>4.2612789626699996</v>
      </c>
      <c r="DP181" s="35">
        <v>724.8308132679</v>
      </c>
      <c r="DQ181" s="29">
        <f t="shared" si="176"/>
        <v>-1.6379673531792226E-8</v>
      </c>
      <c r="DR181" s="29">
        <f t="shared" si="177"/>
        <v>-1.6379959272822899E-8</v>
      </c>
      <c r="DS181" s="29">
        <f t="shared" si="178"/>
        <v>-1.6379959273458183E-8</v>
      </c>
      <c r="DT181" s="29">
        <f t="shared" si="179"/>
        <v>-1.6379959273458183E-8</v>
      </c>
      <c r="DV181" s="35">
        <v>4.97E-9</v>
      </c>
      <c r="DW181" s="35">
        <v>0.30985248432000001</v>
      </c>
      <c r="DX181" s="35">
        <v>2428.0421830342002</v>
      </c>
      <c r="DY181" s="29">
        <f t="shared" si="188"/>
        <v>-2.27717615533791E-9</v>
      </c>
      <c r="DZ181" s="29">
        <f t="shared" si="189"/>
        <v>-2.2764122930939831E-9</v>
      </c>
      <c r="EA181" s="29">
        <f t="shared" si="190"/>
        <v>-2.2764122913955253E-9</v>
      </c>
      <c r="EB181" s="29">
        <f t="shared" si="191"/>
        <v>-2.2764122913955253E-9</v>
      </c>
      <c r="ED181" s="35"/>
      <c r="EE181" s="35"/>
      <c r="EF181" s="35"/>
      <c r="EL181" s="35"/>
      <c r="EM181" s="35"/>
      <c r="EN181" s="35"/>
      <c r="ET181" s="35"/>
      <c r="EU181" s="35"/>
      <c r="EV181" s="35"/>
    </row>
    <row r="182" spans="14:152" s="29" customFormat="1" ht="13.5" x14ac:dyDescent="0.3">
      <c r="N182" s="35">
        <v>6.2139999999999999E-8</v>
      </c>
      <c r="O182" s="35">
        <v>4.54560345237</v>
      </c>
      <c r="P182" s="35">
        <v>2.7083129857000001</v>
      </c>
      <c r="Q182" s="29">
        <f t="shared" si="152"/>
        <v>-7.6114670847000698E-9</v>
      </c>
      <c r="R182" s="29">
        <f t="shared" si="153"/>
        <v>-7.6114789789897481E-9</v>
      </c>
      <c r="S182" s="29">
        <f t="shared" si="154"/>
        <v>-7.6114789790162046E-9</v>
      </c>
      <c r="T182" s="29">
        <f t="shared" si="155"/>
        <v>-7.6114789790162046E-9</v>
      </c>
      <c r="V182" s="35">
        <v>1.308E-8</v>
      </c>
      <c r="W182" s="35">
        <v>1.7880933643100001</v>
      </c>
      <c r="X182" s="35">
        <v>824.74219374879999</v>
      </c>
      <c r="Y182" s="29">
        <f t="shared" si="156"/>
        <v>-1.1321756393550129E-8</v>
      </c>
      <c r="Z182" s="29">
        <f t="shared" si="157"/>
        <v>-1.1321371676523086E-8</v>
      </c>
      <c r="AA182" s="29">
        <f t="shared" si="158"/>
        <v>-1.1321371675667637E-8</v>
      </c>
      <c r="AB182" s="29">
        <f t="shared" si="159"/>
        <v>-1.1321371675667637E-8</v>
      </c>
      <c r="AD182" s="35">
        <v>1.8899999999999999E-9</v>
      </c>
      <c r="AE182" s="35">
        <v>2.9518462035900002</v>
      </c>
      <c r="AF182" s="35">
        <v>732.69511979410004</v>
      </c>
      <c r="AG182" s="29">
        <f t="shared" si="184"/>
        <v>-1.2391693533122166E-9</v>
      </c>
      <c r="AH182" s="29">
        <f t="shared" si="185"/>
        <v>-1.2390948916455739E-9</v>
      </c>
      <c r="AI182" s="29">
        <f t="shared" si="186"/>
        <v>-1.2390948914800079E-9</v>
      </c>
      <c r="AJ182" s="29">
        <f t="shared" si="187"/>
        <v>-1.2390948914800079E-9</v>
      </c>
      <c r="AL182" s="35"/>
      <c r="AM182" s="35"/>
      <c r="AN182" s="35"/>
      <c r="AT182" s="35"/>
      <c r="AU182" s="35"/>
      <c r="AV182" s="35"/>
      <c r="BB182" s="35"/>
      <c r="BC182" s="35"/>
      <c r="BD182" s="35"/>
      <c r="BJ182" s="35">
        <v>2.6500000000000002E-9</v>
      </c>
      <c r="BK182" s="35">
        <v>4.9307547974399997</v>
      </c>
      <c r="BL182" s="35">
        <v>679.25416222920001</v>
      </c>
      <c r="BM182" s="29">
        <f t="shared" si="164"/>
        <v>-2.5641963554864044E-9</v>
      </c>
      <c r="BN182" s="29">
        <f t="shared" si="165"/>
        <v>-2.5642287066333685E-9</v>
      </c>
      <c r="BO182" s="29">
        <f t="shared" si="166"/>
        <v>-2.5642287067052935E-9</v>
      </c>
      <c r="BP182" s="29">
        <f t="shared" si="167"/>
        <v>-2.5642287067052935E-9</v>
      </c>
      <c r="BR182" s="35"/>
      <c r="BS182" s="35"/>
      <c r="BT182" s="35"/>
      <c r="BZ182" s="35"/>
      <c r="CA182" s="35"/>
      <c r="CB182" s="35"/>
      <c r="CH182" s="35"/>
      <c r="CI182" s="35"/>
      <c r="CJ182" s="35"/>
      <c r="CP182" s="35"/>
      <c r="CQ182" s="35"/>
      <c r="CR182" s="35"/>
      <c r="CX182" s="35"/>
      <c r="CY182" s="35"/>
      <c r="CZ182" s="35"/>
      <c r="DF182" s="35">
        <v>1.198E-7</v>
      </c>
      <c r="DG182" s="35">
        <v>1.72470898635</v>
      </c>
      <c r="DH182" s="35">
        <v>911.30320576290001</v>
      </c>
      <c r="DI182" s="29">
        <f t="shared" si="172"/>
        <v>-8.1901880793985473E-8</v>
      </c>
      <c r="DJ182" s="29">
        <f t="shared" si="173"/>
        <v>-8.1907554470670008E-8</v>
      </c>
      <c r="DK182" s="29">
        <f t="shared" si="174"/>
        <v>-8.1907554483284605E-8</v>
      </c>
      <c r="DL182" s="29">
        <f t="shared" si="175"/>
        <v>-8.1907554483284605E-8</v>
      </c>
      <c r="DN182" s="35">
        <v>2.0599999999999999E-8</v>
      </c>
      <c r="DO182" s="35">
        <v>5.0478533087299997</v>
      </c>
      <c r="DP182" s="35">
        <v>2413.8150890326001</v>
      </c>
      <c r="DQ182" s="29">
        <f t="shared" si="176"/>
        <v>1.9850995059711785E-8</v>
      </c>
      <c r="DR182" s="29">
        <f t="shared" si="177"/>
        <v>1.9851940920872362E-8</v>
      </c>
      <c r="DS182" s="29">
        <f t="shared" si="178"/>
        <v>1.9851940922974793E-8</v>
      </c>
      <c r="DT182" s="29">
        <f t="shared" si="179"/>
        <v>1.9851940922974793E-8</v>
      </c>
      <c r="DV182" s="35">
        <v>5.1600000000000004E-9</v>
      </c>
      <c r="DW182" s="35">
        <v>3.89424540015</v>
      </c>
      <c r="DX182" s="35">
        <v>2516.9078632512001</v>
      </c>
      <c r="DY182" s="29">
        <f t="shared" si="188"/>
        <v>3.627064744458454E-9</v>
      </c>
      <c r="DZ182" s="29">
        <f t="shared" si="189"/>
        <v>3.6277224988467985E-9</v>
      </c>
      <c r="EA182" s="29">
        <f t="shared" si="190"/>
        <v>3.6277225003091492E-9</v>
      </c>
      <c r="EB182" s="29">
        <f t="shared" si="191"/>
        <v>3.6277225003091492E-9</v>
      </c>
      <c r="ED182" s="35"/>
      <c r="EE182" s="35"/>
      <c r="EF182" s="35"/>
      <c r="EL182" s="35"/>
      <c r="EM182" s="35"/>
      <c r="EN182" s="35"/>
      <c r="ET182" s="35"/>
      <c r="EU182" s="35"/>
      <c r="EV182" s="35"/>
    </row>
    <row r="183" spans="14:152" s="29" customFormat="1" ht="13.5" x14ac:dyDescent="0.3">
      <c r="N183" s="35">
        <v>7.3469999999999995E-8</v>
      </c>
      <c r="O183" s="35">
        <v>1.24457237337</v>
      </c>
      <c r="P183" s="35">
        <v>24.379022388199999</v>
      </c>
      <c r="Q183" s="29">
        <f t="shared" si="152"/>
        <v>-5.1194678638685851E-9</v>
      </c>
      <c r="R183" s="29">
        <f t="shared" si="153"/>
        <v>-5.1193406247883783E-9</v>
      </c>
      <c r="S183" s="29">
        <f t="shared" si="154"/>
        <v>-5.1193406245054717E-9</v>
      </c>
      <c r="T183" s="29">
        <f t="shared" si="155"/>
        <v>-5.1193406245054717E-9</v>
      </c>
      <c r="V183" s="35">
        <v>9.6400000000000006E-9</v>
      </c>
      <c r="W183" s="35">
        <v>2.8226960195799999</v>
      </c>
      <c r="X183" s="35">
        <v>2111.6503133776</v>
      </c>
      <c r="Y183" s="29">
        <f t="shared" si="156"/>
        <v>8.0676585241119196E-9</v>
      </c>
      <c r="Z183" s="29">
        <f t="shared" si="157"/>
        <v>8.0668649691512242E-9</v>
      </c>
      <c r="AA183" s="29">
        <f t="shared" si="158"/>
        <v>8.0668649673865733E-9</v>
      </c>
      <c r="AB183" s="29">
        <f t="shared" si="159"/>
        <v>8.0668649673865733E-9</v>
      </c>
      <c r="AD183" s="35">
        <v>1.49E-9</v>
      </c>
      <c r="AE183" s="35">
        <v>1.9873754273499999</v>
      </c>
      <c r="AF183" s="35">
        <v>1049.0869894507</v>
      </c>
      <c r="AG183" s="29">
        <f t="shared" si="184"/>
        <v>1.4667258476334957E-9</v>
      </c>
      <c r="AH183" s="29">
        <f t="shared" si="185"/>
        <v>1.4667454412380037E-9</v>
      </c>
      <c r="AI183" s="29">
        <f t="shared" si="186"/>
        <v>1.4667454412815597E-9</v>
      </c>
      <c r="AJ183" s="29">
        <f t="shared" si="187"/>
        <v>1.4667454412815597E-9</v>
      </c>
      <c r="AL183" s="35"/>
      <c r="AM183" s="35"/>
      <c r="AN183" s="35"/>
      <c r="AT183" s="35"/>
      <c r="AU183" s="35"/>
      <c r="AV183" s="35"/>
      <c r="BB183" s="35"/>
      <c r="BC183" s="35"/>
      <c r="BD183" s="35"/>
      <c r="BJ183" s="35">
        <v>2.5000000000000001E-9</v>
      </c>
      <c r="BK183" s="35">
        <v>0.42860925123999999</v>
      </c>
      <c r="BL183" s="35">
        <v>1969.2006632437999</v>
      </c>
      <c r="BM183" s="29">
        <f t="shared" si="164"/>
        <v>1.3586688938471155E-9</v>
      </c>
      <c r="BN183" s="29">
        <f t="shared" si="165"/>
        <v>1.3589631638038174E-9</v>
      </c>
      <c r="BO183" s="29">
        <f t="shared" si="166"/>
        <v>1.3589631644580796E-9</v>
      </c>
      <c r="BP183" s="29">
        <f t="shared" si="167"/>
        <v>1.3589631644580796E-9</v>
      </c>
      <c r="BR183" s="35"/>
      <c r="BS183" s="35"/>
      <c r="BT183" s="35"/>
      <c r="BZ183" s="35"/>
      <c r="CA183" s="35"/>
      <c r="CB183" s="35"/>
      <c r="CH183" s="35"/>
      <c r="CI183" s="35"/>
      <c r="CJ183" s="35"/>
      <c r="CP183" s="35"/>
      <c r="CQ183" s="35"/>
      <c r="CR183" s="35"/>
      <c r="CX183" s="35"/>
      <c r="CY183" s="35"/>
      <c r="CZ183" s="35"/>
      <c r="DF183" s="35">
        <v>8.9369999999999999E-8</v>
      </c>
      <c r="DG183" s="35">
        <v>2.4033824199199998</v>
      </c>
      <c r="DH183" s="35">
        <v>2310.7223148140001</v>
      </c>
      <c r="DI183" s="29">
        <f t="shared" si="172"/>
        <v>-5.5075117980450281E-8</v>
      </c>
      <c r="DJ183" s="29">
        <f t="shared" si="173"/>
        <v>-5.5063535731625711E-8</v>
      </c>
      <c r="DK183" s="29">
        <f t="shared" si="174"/>
        <v>-5.5063535705871786E-8</v>
      </c>
      <c r="DL183" s="29">
        <f t="shared" si="175"/>
        <v>-5.5063535705871786E-8</v>
      </c>
      <c r="DN183" s="35">
        <v>2.0949999999999999E-8</v>
      </c>
      <c r="DO183" s="35">
        <v>2.6773236755599998</v>
      </c>
      <c r="DP183" s="35">
        <v>529.73914920439995</v>
      </c>
      <c r="DQ183" s="29">
        <f t="shared" si="176"/>
        <v>5.9046668838235611E-9</v>
      </c>
      <c r="DR183" s="29">
        <f t="shared" si="177"/>
        <v>5.9039086095023697E-9</v>
      </c>
      <c r="DS183" s="29">
        <f t="shared" si="178"/>
        <v>5.9039086078163854E-9</v>
      </c>
      <c r="DT183" s="29">
        <f t="shared" si="179"/>
        <v>5.9039086078163854E-9</v>
      </c>
      <c r="DV183" s="35">
        <v>5.1899999999999997E-9</v>
      </c>
      <c r="DW183" s="35">
        <v>2.4312634883399999</v>
      </c>
      <c r="DX183" s="35">
        <v>3686.4961146597998</v>
      </c>
      <c r="DY183" s="29">
        <f t="shared" si="188"/>
        <v>4.4912773862726402E-9</v>
      </c>
      <c r="DZ183" s="29">
        <f t="shared" si="189"/>
        <v>4.4905944471066968E-9</v>
      </c>
      <c r="EA183" s="29">
        <f t="shared" si="190"/>
        <v>4.4905944455878882E-9</v>
      </c>
      <c r="EB183" s="29">
        <f t="shared" si="191"/>
        <v>4.4905944455878882E-9</v>
      </c>
      <c r="ED183" s="35"/>
      <c r="EE183" s="35"/>
      <c r="EF183" s="35"/>
      <c r="EL183" s="35"/>
      <c r="EM183" s="35"/>
      <c r="EN183" s="35"/>
      <c r="ET183" s="35"/>
      <c r="EU183" s="35"/>
      <c r="EV183" s="35"/>
    </row>
    <row r="184" spans="14:152" s="29" customFormat="1" ht="13.5" x14ac:dyDescent="0.3">
      <c r="N184" s="35">
        <v>7.4509999999999997E-8</v>
      </c>
      <c r="O184" s="35">
        <v>3.0271919923900001</v>
      </c>
      <c r="P184" s="35">
        <v>330.61896365820002</v>
      </c>
      <c r="Q184" s="29">
        <f t="shared" si="152"/>
        <v>-3.8505499576603005E-8</v>
      </c>
      <c r="R184" s="29">
        <f t="shared" si="153"/>
        <v>-3.8503997717020604E-8</v>
      </c>
      <c r="S184" s="29">
        <f t="shared" si="154"/>
        <v>-3.8503997713681236E-8</v>
      </c>
      <c r="T184" s="29">
        <f t="shared" si="155"/>
        <v>-3.8503997713681236E-8</v>
      </c>
      <c r="V184" s="35">
        <v>8.9600000000000005E-9</v>
      </c>
      <c r="W184" s="35">
        <v>2.5450599880599998</v>
      </c>
      <c r="X184" s="35">
        <v>2744.4340526907999</v>
      </c>
      <c r="Y184" s="29">
        <f t="shared" si="156"/>
        <v>-8.95992763544556E-9</v>
      </c>
      <c r="Z184" s="29">
        <f t="shared" si="157"/>
        <v>-8.9599204265647399E-9</v>
      </c>
      <c r="AA184" s="29">
        <f t="shared" si="158"/>
        <v>-8.9599204265483303E-9</v>
      </c>
      <c r="AB184" s="29">
        <f t="shared" si="159"/>
        <v>-8.9599204265483303E-9</v>
      </c>
      <c r="AD184" s="35">
        <v>1.63E-9</v>
      </c>
      <c r="AE184" s="35">
        <v>1.24084734609</v>
      </c>
      <c r="AF184" s="35">
        <v>3053.7123753465999</v>
      </c>
      <c r="AG184" s="29">
        <f t="shared" si="184"/>
        <v>1.3692630536408192E-9</v>
      </c>
      <c r="AH184" s="29">
        <f t="shared" si="185"/>
        <v>1.3694553250256375E-9</v>
      </c>
      <c r="AI184" s="29">
        <f t="shared" si="186"/>
        <v>1.3694553254530705E-9</v>
      </c>
      <c r="AJ184" s="29">
        <f t="shared" si="187"/>
        <v>1.3694553254530705E-9</v>
      </c>
      <c r="AL184" s="35"/>
      <c r="AM184" s="35"/>
      <c r="AN184" s="35"/>
      <c r="AT184" s="35"/>
      <c r="AU184" s="35"/>
      <c r="AV184" s="35"/>
      <c r="BB184" s="35"/>
      <c r="BC184" s="35"/>
      <c r="BD184" s="35"/>
      <c r="BJ184" s="35">
        <v>3.0800000000000001E-9</v>
      </c>
      <c r="BK184" s="35">
        <v>2.6723793327199998</v>
      </c>
      <c r="BL184" s="35">
        <v>2957.7331481288002</v>
      </c>
      <c r="BM184" s="29">
        <f t="shared" si="164"/>
        <v>2.7785950935690847E-9</v>
      </c>
      <c r="BN184" s="29">
        <f t="shared" si="165"/>
        <v>2.7788749184480958E-9</v>
      </c>
      <c r="BO184" s="29">
        <f t="shared" si="166"/>
        <v>2.778874919070141E-9</v>
      </c>
      <c r="BP184" s="29">
        <f t="shared" si="167"/>
        <v>2.778874919070141E-9</v>
      </c>
      <c r="BR184" s="35"/>
      <c r="BS184" s="35"/>
      <c r="BT184" s="35"/>
      <c r="BZ184" s="35"/>
      <c r="CA184" s="35"/>
      <c r="CB184" s="35"/>
      <c r="CH184" s="35"/>
      <c r="CI184" s="35"/>
      <c r="CJ184" s="35"/>
      <c r="CP184" s="35"/>
      <c r="CQ184" s="35"/>
      <c r="CR184" s="35"/>
      <c r="CX184" s="35"/>
      <c r="CY184" s="35"/>
      <c r="CZ184" s="35"/>
      <c r="DF184" s="35">
        <v>9.2529999999999995E-8</v>
      </c>
      <c r="DG184" s="35">
        <v>2.5767033814800002</v>
      </c>
      <c r="DH184" s="35">
        <v>3053.7123753465999</v>
      </c>
      <c r="DI184" s="29">
        <f t="shared" si="172"/>
        <v>-3.0726808561905345E-8</v>
      </c>
      <c r="DJ184" s="29">
        <f t="shared" si="173"/>
        <v>-3.0707828101440299E-8</v>
      </c>
      <c r="DK184" s="29">
        <f t="shared" si="174"/>
        <v>-3.0707828059236678E-8</v>
      </c>
      <c r="DL184" s="29">
        <f t="shared" si="175"/>
        <v>-3.0707828059236678E-8</v>
      </c>
      <c r="DN184" s="35">
        <v>1.9329999999999998E-8</v>
      </c>
      <c r="DO184" s="35">
        <v>2.4916243704599998</v>
      </c>
      <c r="DP184" s="35">
        <v>2957.7331481288002</v>
      </c>
      <c r="DQ184" s="29">
        <f t="shared" si="176"/>
        <v>1.8653544720856911E-8</v>
      </c>
      <c r="DR184" s="29">
        <f t="shared" si="177"/>
        <v>1.8654611953299427E-8</v>
      </c>
      <c r="DS184" s="29">
        <f t="shared" si="178"/>
        <v>1.8654611955671466E-8</v>
      </c>
      <c r="DT184" s="29">
        <f t="shared" si="179"/>
        <v>1.8654611955671466E-8</v>
      </c>
      <c r="DV184" s="35">
        <v>4.0400000000000001E-9</v>
      </c>
      <c r="DW184" s="35">
        <v>2.7784080284599999</v>
      </c>
      <c r="DX184" s="35">
        <v>7.1617311105999999</v>
      </c>
      <c r="DY184" s="29">
        <f t="shared" si="188"/>
        <v>-3.9175208692663229E-9</v>
      </c>
      <c r="DZ184" s="29">
        <f t="shared" si="189"/>
        <v>-3.9175203657779152E-9</v>
      </c>
      <c r="EA184" s="29">
        <f t="shared" si="190"/>
        <v>-3.9175203657767952E-9</v>
      </c>
      <c r="EB184" s="29">
        <f t="shared" si="191"/>
        <v>-3.9175203657767952E-9</v>
      </c>
      <c r="ED184" s="35"/>
      <c r="EE184" s="35"/>
      <c r="EF184" s="35"/>
      <c r="EL184" s="35"/>
      <c r="EM184" s="35"/>
      <c r="EN184" s="35"/>
      <c r="ET184" s="35"/>
      <c r="EU184" s="35"/>
      <c r="EV184" s="35"/>
    </row>
    <row r="185" spans="14:152" s="29" customFormat="1" ht="13.5" x14ac:dyDescent="0.3">
      <c r="N185" s="35">
        <v>6.2200000000000001E-8</v>
      </c>
      <c r="O185" s="35">
        <v>1.77687561489</v>
      </c>
      <c r="P185" s="35">
        <v>1062.5633239269</v>
      </c>
      <c r="Q185" s="29">
        <f t="shared" si="152"/>
        <v>6.113448857918675E-8</v>
      </c>
      <c r="R185" s="29">
        <f t="shared" si="153"/>
        <v>6.1135355819774979E-8</v>
      </c>
      <c r="S185" s="29">
        <f t="shared" si="154"/>
        <v>6.1135355821702866E-8</v>
      </c>
      <c r="T185" s="29">
        <f t="shared" si="155"/>
        <v>6.1135355821702866E-8</v>
      </c>
      <c r="V185" s="35">
        <v>8.9000000000000003E-9</v>
      </c>
      <c r="W185" s="35">
        <v>5.4103678281700001</v>
      </c>
      <c r="X185" s="35">
        <v>28.454188003199999</v>
      </c>
      <c r="Y185" s="29">
        <f t="shared" si="156"/>
        <v>8.1600053443635839E-9</v>
      </c>
      <c r="Z185" s="29">
        <f t="shared" si="157"/>
        <v>8.159998144866428E-9</v>
      </c>
      <c r="AA185" s="29">
        <f t="shared" si="158"/>
        <v>8.1599981448504187E-9</v>
      </c>
      <c r="AB185" s="29">
        <f t="shared" si="159"/>
        <v>8.1599981448504187E-9</v>
      </c>
      <c r="AD185" s="35">
        <v>1.7100000000000001E-9</v>
      </c>
      <c r="AE185" s="35">
        <v>2.34210749987</v>
      </c>
      <c r="AF185" s="35">
        <v>1354.4331588434</v>
      </c>
      <c r="AG185" s="29">
        <f t="shared" si="184"/>
        <v>1.2010559617823926E-9</v>
      </c>
      <c r="AH185" s="29">
        <f t="shared" si="185"/>
        <v>1.2009385559640485E-9</v>
      </c>
      <c r="AI185" s="29">
        <f t="shared" si="186"/>
        <v>1.200938555702993E-9</v>
      </c>
      <c r="AJ185" s="29">
        <f t="shared" si="187"/>
        <v>1.200938555702993E-9</v>
      </c>
      <c r="AL185" s="35"/>
      <c r="AM185" s="35"/>
      <c r="AN185" s="35"/>
      <c r="AT185" s="35"/>
      <c r="AU185" s="35"/>
      <c r="AV185" s="35"/>
      <c r="BB185" s="35"/>
      <c r="BC185" s="35"/>
      <c r="BD185" s="35"/>
      <c r="BJ185" s="35">
        <v>3.1300000000000002E-9</v>
      </c>
      <c r="BK185" s="35">
        <v>4.8808569781899998</v>
      </c>
      <c r="BL185" s="35">
        <v>528.20649238630006</v>
      </c>
      <c r="BM185" s="29">
        <f t="shared" si="164"/>
        <v>1.961386101262307E-9</v>
      </c>
      <c r="BN185" s="29">
        <f t="shared" si="165"/>
        <v>1.9614778503577745E-9</v>
      </c>
      <c r="BO185" s="29">
        <f t="shared" si="166"/>
        <v>1.9614778505617725E-9</v>
      </c>
      <c r="BP185" s="29">
        <f t="shared" si="167"/>
        <v>1.9614778505617725E-9</v>
      </c>
      <c r="BR185" s="35"/>
      <c r="BS185" s="35"/>
      <c r="BT185" s="35"/>
      <c r="BZ185" s="35"/>
      <c r="CA185" s="35"/>
      <c r="CB185" s="35"/>
      <c r="CH185" s="35"/>
      <c r="CI185" s="35"/>
      <c r="CJ185" s="35"/>
      <c r="CP185" s="35"/>
      <c r="CQ185" s="35"/>
      <c r="CR185" s="35"/>
      <c r="CX185" s="35"/>
      <c r="CY185" s="35"/>
      <c r="CZ185" s="35"/>
      <c r="DF185" s="35">
        <v>9.488E-8</v>
      </c>
      <c r="DG185" s="35">
        <v>2.9508982850100001</v>
      </c>
      <c r="DH185" s="35">
        <v>1382.8873468465999</v>
      </c>
      <c r="DI185" s="29">
        <f t="shared" si="172"/>
        <v>9.1214545945440617E-8</v>
      </c>
      <c r="DJ185" s="29">
        <f t="shared" si="173"/>
        <v>9.1217117489141241E-8</v>
      </c>
      <c r="DK185" s="29">
        <f t="shared" si="174"/>
        <v>9.1217117494857972E-8</v>
      </c>
      <c r="DL185" s="29">
        <f t="shared" si="175"/>
        <v>9.1217117494857972E-8</v>
      </c>
      <c r="DN185" s="35">
        <v>1.8979999999999999E-8</v>
      </c>
      <c r="DO185" s="35">
        <v>2.7194826297499999</v>
      </c>
      <c r="DP185" s="35">
        <v>952.35700270749999</v>
      </c>
      <c r="DQ185" s="29">
        <f t="shared" si="176"/>
        <v>1.4970859612371734E-8</v>
      </c>
      <c r="DR185" s="29">
        <f t="shared" si="177"/>
        <v>1.4970068349514464E-8</v>
      </c>
      <c r="DS185" s="29">
        <f t="shared" si="178"/>
        <v>1.497006834775506E-8</v>
      </c>
      <c r="DT185" s="29">
        <f t="shared" si="179"/>
        <v>1.497006834775506E-8</v>
      </c>
      <c r="DV185" s="35">
        <v>5.3300000000000004E-9</v>
      </c>
      <c r="DW185" s="35">
        <v>4.7708343896100001</v>
      </c>
      <c r="DX185" s="35">
        <v>3473.1970192218</v>
      </c>
      <c r="DY185" s="29">
        <f t="shared" si="188"/>
        <v>-4.2020569424339981E-10</v>
      </c>
      <c r="DZ185" s="29">
        <f t="shared" si="189"/>
        <v>-4.2151985831972967E-10</v>
      </c>
      <c r="EA185" s="29">
        <f t="shared" si="190"/>
        <v>-4.2151986124168486E-10</v>
      </c>
      <c r="EB185" s="29">
        <f t="shared" si="191"/>
        <v>-4.2151986124168486E-10</v>
      </c>
      <c r="ED185" s="35"/>
      <c r="EE185" s="35"/>
      <c r="EF185" s="35"/>
      <c r="EL185" s="35"/>
      <c r="EM185" s="35"/>
      <c r="EN185" s="35"/>
      <c r="ET185" s="35"/>
      <c r="EU185" s="35"/>
      <c r="EV185" s="35"/>
    </row>
    <row r="186" spans="14:152" s="29" customFormat="1" ht="13.5" x14ac:dyDescent="0.3">
      <c r="N186" s="35">
        <v>5.6739999999999997E-8</v>
      </c>
      <c r="O186" s="35">
        <v>5.1413219636700003</v>
      </c>
      <c r="P186" s="35">
        <v>746.92221379570003</v>
      </c>
      <c r="Q186" s="29">
        <f t="shared" si="152"/>
        <v>-3.4073177478835769E-10</v>
      </c>
      <c r="R186" s="29">
        <f t="shared" si="153"/>
        <v>-3.4374969595568169E-10</v>
      </c>
      <c r="S186" s="29">
        <f t="shared" si="154"/>
        <v>-3.4374970266578601E-10</v>
      </c>
      <c r="T186" s="29">
        <f t="shared" si="155"/>
        <v>-3.4374970266578601E-10</v>
      </c>
      <c r="V186" s="35">
        <v>9.0599999999999997E-9</v>
      </c>
      <c r="W186" s="35">
        <v>0.76565238554000004</v>
      </c>
      <c r="X186" s="35">
        <v>1439.5096981491999</v>
      </c>
      <c r="Y186" s="29">
        <f t="shared" si="156"/>
        <v>4.995925231773023E-9</v>
      </c>
      <c r="Z186" s="29">
        <f t="shared" si="157"/>
        <v>4.9951504293752608E-9</v>
      </c>
      <c r="AA186" s="29">
        <f t="shared" si="158"/>
        <v>4.9951504276524777E-9</v>
      </c>
      <c r="AB186" s="29">
        <f t="shared" si="159"/>
        <v>4.9951504276524777E-9</v>
      </c>
      <c r="AD186" s="35">
        <v>1.1200000000000001E-9</v>
      </c>
      <c r="AE186" s="35">
        <v>5.7740728579000002</v>
      </c>
      <c r="AF186" s="35">
        <v>547.85021235930003</v>
      </c>
      <c r="AG186" s="29">
        <f t="shared" si="184"/>
        <v>-5.71052554263877E-10</v>
      </c>
      <c r="AH186" s="29">
        <f t="shared" si="185"/>
        <v>-5.7101496516830351E-10</v>
      </c>
      <c r="AI186" s="29">
        <f t="shared" si="186"/>
        <v>-5.7101496508472611E-10</v>
      </c>
      <c r="AJ186" s="29">
        <f t="shared" si="187"/>
        <v>-5.7101496508472611E-10</v>
      </c>
      <c r="AL186" s="35"/>
      <c r="AM186" s="35"/>
      <c r="AN186" s="35"/>
      <c r="AT186" s="35"/>
      <c r="AU186" s="35"/>
      <c r="AV186" s="35"/>
      <c r="BB186" s="35"/>
      <c r="BC186" s="35"/>
      <c r="BD186" s="35"/>
      <c r="BJ186" s="35">
        <v>2.2200000000000002E-9</v>
      </c>
      <c r="BK186" s="35">
        <v>4.7882876441300004</v>
      </c>
      <c r="BL186" s="35">
        <v>514.71311156759998</v>
      </c>
      <c r="BM186" s="29">
        <f t="shared" si="164"/>
        <v>1.8547132562213616E-9</v>
      </c>
      <c r="BN186" s="29">
        <f t="shared" si="165"/>
        <v>1.8547579729163816E-9</v>
      </c>
      <c r="BO186" s="29">
        <f t="shared" si="166"/>
        <v>1.8547579730158062E-9</v>
      </c>
      <c r="BP186" s="29">
        <f t="shared" si="167"/>
        <v>1.8547579730158062E-9</v>
      </c>
      <c r="BR186" s="35"/>
      <c r="BS186" s="35"/>
      <c r="BT186" s="35"/>
      <c r="BZ186" s="35"/>
      <c r="CA186" s="35"/>
      <c r="CB186" s="35"/>
      <c r="CH186" s="35"/>
      <c r="CI186" s="35"/>
      <c r="CJ186" s="35"/>
      <c r="CP186" s="35"/>
      <c r="CQ186" s="35"/>
      <c r="CR186" s="35"/>
      <c r="CX186" s="35"/>
      <c r="CY186" s="35"/>
      <c r="CZ186" s="35"/>
      <c r="DF186" s="35">
        <v>9.8889999999999994E-8</v>
      </c>
      <c r="DG186" s="35">
        <v>0.43758517388000001</v>
      </c>
      <c r="DH186" s="35">
        <v>3480.3105662225998</v>
      </c>
      <c r="DI186" s="29">
        <f t="shared" si="172"/>
        <v>9.0465623867298045E-8</v>
      </c>
      <c r="DJ186" s="29">
        <f t="shared" si="173"/>
        <v>9.0475519763760673E-8</v>
      </c>
      <c r="DK186" s="29">
        <f t="shared" si="174"/>
        <v>9.0475519785757417E-8</v>
      </c>
      <c r="DL186" s="29">
        <f t="shared" si="175"/>
        <v>9.0475519785757417E-8</v>
      </c>
      <c r="DN186" s="35">
        <v>1.6339999999999999E-8</v>
      </c>
      <c r="DO186" s="35">
        <v>2.9811306881199999</v>
      </c>
      <c r="DP186" s="35">
        <v>945.24345570670005</v>
      </c>
      <c r="DQ186" s="29">
        <f t="shared" si="176"/>
        <v>1.4213495979206053E-8</v>
      </c>
      <c r="DR186" s="29">
        <f t="shared" si="177"/>
        <v>1.4212953373825568E-8</v>
      </c>
      <c r="DS186" s="29">
        <f t="shared" si="178"/>
        <v>1.4212953372619044E-8</v>
      </c>
      <c r="DT186" s="29">
        <f t="shared" si="179"/>
        <v>1.4212953372619044E-8</v>
      </c>
      <c r="DV186" s="35">
        <v>5.1499999999999998E-9</v>
      </c>
      <c r="DW186" s="35">
        <v>3.5454981661299998</v>
      </c>
      <c r="DX186" s="35">
        <v>3178.1457905676002</v>
      </c>
      <c r="DY186" s="29">
        <f t="shared" si="188"/>
        <v>9.561219779808229E-10</v>
      </c>
      <c r="DZ186" s="29">
        <f t="shared" si="189"/>
        <v>9.549766633281566E-10</v>
      </c>
      <c r="EA186" s="29">
        <f t="shared" si="190"/>
        <v>9.5497666078155246E-10</v>
      </c>
      <c r="EB186" s="29">
        <f t="shared" si="191"/>
        <v>9.5497666078155246E-10</v>
      </c>
      <c r="ED186" s="35"/>
      <c r="EE186" s="35"/>
      <c r="EF186" s="35"/>
      <c r="EL186" s="35"/>
      <c r="EM186" s="35"/>
      <c r="EN186" s="35"/>
      <c r="ET186" s="35"/>
      <c r="EU186" s="35"/>
      <c r="EV186" s="35"/>
    </row>
    <row r="187" spans="14:152" s="29" customFormat="1" ht="13.5" x14ac:dyDescent="0.3">
      <c r="N187" s="35">
        <v>5.8549999999999998E-8</v>
      </c>
      <c r="O187" s="35">
        <v>5.4213017289599996</v>
      </c>
      <c r="P187" s="35">
        <v>28.311175651300001</v>
      </c>
      <c r="Q187" s="29">
        <f t="shared" si="152"/>
        <v>5.3881119795721444E-8</v>
      </c>
      <c r="R187" s="29">
        <f t="shared" si="153"/>
        <v>5.3881073604478185E-8</v>
      </c>
      <c r="S187" s="29">
        <f t="shared" si="154"/>
        <v>5.3881073604375483E-8</v>
      </c>
      <c r="T187" s="29">
        <f t="shared" si="155"/>
        <v>5.3881073604375483E-8</v>
      </c>
      <c r="V187" s="35">
        <v>9.8500000000000005E-9</v>
      </c>
      <c r="W187" s="35">
        <v>0.88687623770000001</v>
      </c>
      <c r="X187" s="35">
        <v>5760.4984318976003</v>
      </c>
      <c r="Y187" s="29">
        <f t="shared" si="156"/>
        <v>9.6526575187612625E-9</v>
      </c>
      <c r="Z187" s="29">
        <f t="shared" si="157"/>
        <v>9.6534614702048984E-9</v>
      </c>
      <c r="AA187" s="29">
        <f t="shared" si="158"/>
        <v>9.6534614719906176E-9</v>
      </c>
      <c r="AB187" s="29">
        <f t="shared" si="159"/>
        <v>9.6534614719906176E-9</v>
      </c>
      <c r="AD187" s="35">
        <v>1.2400000000000001E-9</v>
      </c>
      <c r="AE187" s="35">
        <v>0.14001204498</v>
      </c>
      <c r="AF187" s="35">
        <v>860.30992875280003</v>
      </c>
      <c r="AG187" s="29">
        <f t="shared" si="184"/>
        <v>2.9869999984498761E-11</v>
      </c>
      <c r="AH187" s="29">
        <f t="shared" si="185"/>
        <v>2.9945945361797965E-11</v>
      </c>
      <c r="AI187" s="29">
        <f t="shared" si="186"/>
        <v>2.9945945530659203E-11</v>
      </c>
      <c r="AJ187" s="29">
        <f t="shared" si="187"/>
        <v>2.9945945530659203E-11</v>
      </c>
      <c r="AL187" s="35"/>
      <c r="AM187" s="35"/>
      <c r="AN187" s="35"/>
      <c r="AT187" s="35"/>
      <c r="AU187" s="35"/>
      <c r="AV187" s="35"/>
      <c r="BB187" s="35"/>
      <c r="BC187" s="35"/>
      <c r="BD187" s="35"/>
      <c r="BJ187" s="35">
        <v>2.21E-9</v>
      </c>
      <c r="BK187" s="35">
        <v>4.32763468981</v>
      </c>
      <c r="BL187" s="35">
        <v>1677.9385755008</v>
      </c>
      <c r="BM187" s="29">
        <f t="shared" si="164"/>
        <v>2.1801256247601224E-9</v>
      </c>
      <c r="BN187" s="29">
        <f t="shared" si="165"/>
        <v>2.1801688820000771E-9</v>
      </c>
      <c r="BO187" s="29">
        <f t="shared" si="166"/>
        <v>2.180168882096222E-9</v>
      </c>
      <c r="BP187" s="29">
        <f t="shared" si="167"/>
        <v>2.180168882096222E-9</v>
      </c>
      <c r="BR187" s="35"/>
      <c r="BS187" s="35"/>
      <c r="BT187" s="35"/>
      <c r="BZ187" s="35"/>
      <c r="CA187" s="35"/>
      <c r="CB187" s="35"/>
      <c r="CH187" s="35"/>
      <c r="CI187" s="35"/>
      <c r="CJ187" s="35"/>
      <c r="CP187" s="35"/>
      <c r="CQ187" s="35"/>
      <c r="CR187" s="35"/>
      <c r="CX187" s="35"/>
      <c r="CY187" s="35"/>
      <c r="CZ187" s="35"/>
      <c r="DF187" s="35">
        <v>8.7810000000000003E-8</v>
      </c>
      <c r="DG187" s="35">
        <v>3.6656238859400001</v>
      </c>
      <c r="DH187" s="35">
        <v>739.80866679489998</v>
      </c>
      <c r="DI187" s="29">
        <f t="shared" si="172"/>
        <v>-8.777929871048273E-8</v>
      </c>
      <c r="DJ187" s="29">
        <f t="shared" si="173"/>
        <v>-8.7779176268566485E-8</v>
      </c>
      <c r="DK187" s="29">
        <f t="shared" si="174"/>
        <v>-8.7779176268293965E-8</v>
      </c>
      <c r="DL187" s="29">
        <f t="shared" si="175"/>
        <v>-8.7779176268293965E-8</v>
      </c>
      <c r="DN187" s="35">
        <v>1.5819999999999999E-8</v>
      </c>
      <c r="DO187" s="35">
        <v>5.8437309500500003</v>
      </c>
      <c r="DP187" s="35">
        <v>547.85021235930003</v>
      </c>
      <c r="DQ187" s="29">
        <f t="shared" si="176"/>
        <v>-8.993779834687993E-9</v>
      </c>
      <c r="DR187" s="29">
        <f t="shared" si="177"/>
        <v>-8.9932720783176694E-9</v>
      </c>
      <c r="DS187" s="29">
        <f t="shared" si="178"/>
        <v>-8.9932720771886985E-9</v>
      </c>
      <c r="DT187" s="29">
        <f t="shared" si="179"/>
        <v>-8.9932720771886985E-9</v>
      </c>
      <c r="DV187" s="35">
        <v>5.3300000000000004E-9</v>
      </c>
      <c r="DW187" s="35">
        <v>5.6141568818899996</v>
      </c>
      <c r="DX187" s="35">
        <v>2524.0214102519999</v>
      </c>
      <c r="DY187" s="29">
        <f t="shared" si="188"/>
        <v>-4.6390769233785137E-9</v>
      </c>
      <c r="DZ187" s="29">
        <f t="shared" si="189"/>
        <v>-4.6386051261080792E-9</v>
      </c>
      <c r="EA187" s="29">
        <f t="shared" si="190"/>
        <v>-4.6386051250588883E-9</v>
      </c>
      <c r="EB187" s="29">
        <f t="shared" si="191"/>
        <v>-4.6386051250588883E-9</v>
      </c>
      <c r="ED187" s="35"/>
      <c r="EE187" s="35"/>
      <c r="EF187" s="35"/>
      <c r="EL187" s="35"/>
      <c r="EM187" s="35"/>
      <c r="EN187" s="35"/>
      <c r="ET187" s="35"/>
      <c r="EU187" s="35"/>
      <c r="EV187" s="35"/>
    </row>
    <row r="188" spans="14:152" s="29" customFormat="1" ht="13.5" x14ac:dyDescent="0.3">
      <c r="N188" s="35">
        <v>5.6290000000000003E-8</v>
      </c>
      <c r="O188" s="35">
        <v>3.2434821727699998</v>
      </c>
      <c r="P188" s="35">
        <v>529.16970023279998</v>
      </c>
      <c r="Q188" s="29">
        <f t="shared" si="152"/>
        <v>4.201450904665905E-8</v>
      </c>
      <c r="R188" s="29">
        <f t="shared" si="153"/>
        <v>4.2013097362711626E-8</v>
      </c>
      <c r="S188" s="29">
        <f t="shared" si="154"/>
        <v>4.2013097359572787E-8</v>
      </c>
      <c r="T188" s="29">
        <f t="shared" si="155"/>
        <v>4.2013097359572787E-8</v>
      </c>
      <c r="V188" s="35">
        <v>9.8299999999999993E-9</v>
      </c>
      <c r="W188" s="35">
        <v>1.4210234337200001</v>
      </c>
      <c r="X188" s="35">
        <v>5746.2713378959997</v>
      </c>
      <c r="Y188" s="29">
        <f t="shared" si="156"/>
        <v>8.6097015467056877E-9</v>
      </c>
      <c r="Z188" s="29">
        <f t="shared" si="157"/>
        <v>8.6116419225967624E-9</v>
      </c>
      <c r="AA188" s="29">
        <f t="shared" si="158"/>
        <v>8.611641926909472E-9</v>
      </c>
      <c r="AB188" s="29">
        <f t="shared" si="159"/>
        <v>8.611641926909472E-9</v>
      </c>
      <c r="AD188" s="35">
        <v>8.6000000000000003E-10</v>
      </c>
      <c r="AE188" s="35">
        <v>1.2692460163599999</v>
      </c>
      <c r="AF188" s="35">
        <v>511.5317178299</v>
      </c>
      <c r="AG188" s="29">
        <f t="shared" si="184"/>
        <v>-8.4999137127393888E-10</v>
      </c>
      <c r="AH188" s="29">
        <f t="shared" si="185"/>
        <v>-8.4999613620371303E-10</v>
      </c>
      <c r="AI188" s="29">
        <f t="shared" si="186"/>
        <v>-8.4999613621430632E-10</v>
      </c>
      <c r="AJ188" s="29">
        <f t="shared" si="187"/>
        <v>-8.4999613621430632E-10</v>
      </c>
      <c r="AL188" s="35"/>
      <c r="AM188" s="35"/>
      <c r="AN188" s="35"/>
      <c r="AT188" s="35"/>
      <c r="AU188" s="35"/>
      <c r="AV188" s="35"/>
      <c r="BB188" s="35"/>
      <c r="BC188" s="35"/>
      <c r="BD188" s="35"/>
      <c r="BJ188" s="35">
        <v>2.1700000000000002E-9</v>
      </c>
      <c r="BK188" s="35">
        <v>3.4627852646099999</v>
      </c>
      <c r="BL188" s="35">
        <v>2950.6196011279999</v>
      </c>
      <c r="BM188" s="29">
        <f t="shared" si="164"/>
        <v>9.4355993357054879E-10</v>
      </c>
      <c r="BN188" s="29">
        <f t="shared" si="165"/>
        <v>9.4397051003687488E-10</v>
      </c>
      <c r="BO188" s="29">
        <f t="shared" si="166"/>
        <v>9.4397051094972659E-10</v>
      </c>
      <c r="BP188" s="29">
        <f t="shared" si="167"/>
        <v>9.4397051094972659E-10</v>
      </c>
      <c r="BR188" s="35"/>
      <c r="BS188" s="35"/>
      <c r="BT188" s="35"/>
      <c r="BZ188" s="35"/>
      <c r="CA188" s="35"/>
      <c r="CB188" s="35"/>
      <c r="CH188" s="35"/>
      <c r="CI188" s="35"/>
      <c r="CJ188" s="35"/>
      <c r="CP188" s="35"/>
      <c r="CQ188" s="35"/>
      <c r="CR188" s="35"/>
      <c r="CX188" s="35"/>
      <c r="CY188" s="35"/>
      <c r="CZ188" s="35"/>
      <c r="DF188" s="35">
        <v>8.664E-8</v>
      </c>
      <c r="DG188" s="35">
        <v>2.70398612383</v>
      </c>
      <c r="DH188" s="35">
        <v>526.77020378780003</v>
      </c>
      <c r="DI188" s="29">
        <f t="shared" si="172"/>
        <v>2.2621437966450651E-8</v>
      </c>
      <c r="DJ188" s="29">
        <f t="shared" si="173"/>
        <v>2.2618300631393335E-8</v>
      </c>
      <c r="DK188" s="29">
        <f t="shared" si="174"/>
        <v>2.2618300624417539E-8</v>
      </c>
      <c r="DL188" s="29">
        <f t="shared" si="175"/>
        <v>2.2618300624417539E-8</v>
      </c>
      <c r="DN188" s="35">
        <v>1.6619999999999999E-8</v>
      </c>
      <c r="DO188" s="35">
        <v>0.27359627181000001</v>
      </c>
      <c r="DP188" s="35">
        <v>454.90936652729999</v>
      </c>
      <c r="DQ188" s="29">
        <f t="shared" si="176"/>
        <v>3.1681261899543931E-9</v>
      </c>
      <c r="DR188" s="29">
        <f t="shared" si="177"/>
        <v>3.168654718350157E-9</v>
      </c>
      <c r="DS188" s="29">
        <f t="shared" si="178"/>
        <v>3.1686547195252998E-9</v>
      </c>
      <c r="DT188" s="29">
        <f t="shared" si="179"/>
        <v>3.1686547195252998E-9</v>
      </c>
      <c r="DV188" s="35">
        <v>4.5800000000000003E-9</v>
      </c>
      <c r="DW188" s="35">
        <v>4.9161640304700001</v>
      </c>
      <c r="DX188" s="35">
        <v>3067.9394693482</v>
      </c>
      <c r="DY188" s="29">
        <f t="shared" si="188"/>
        <v>-1.055529689599028E-9</v>
      </c>
      <c r="DZ188" s="29">
        <f t="shared" si="189"/>
        <v>-1.0565033352556733E-9</v>
      </c>
      <c r="EA188" s="29">
        <f t="shared" si="190"/>
        <v>-1.0565033374204635E-9</v>
      </c>
      <c r="EB188" s="29">
        <f t="shared" si="191"/>
        <v>-1.0565033374204635E-9</v>
      </c>
      <c r="ED188" s="35"/>
      <c r="EE188" s="35"/>
      <c r="EF188" s="35"/>
      <c r="EL188" s="35"/>
      <c r="EM188" s="35"/>
      <c r="EN188" s="35"/>
      <c r="ET188" s="35"/>
      <c r="EU188" s="35"/>
      <c r="EV188" s="35"/>
    </row>
    <row r="189" spans="14:152" s="29" customFormat="1" ht="13.5" x14ac:dyDescent="0.3">
      <c r="N189" s="35">
        <v>7.652E-8</v>
      </c>
      <c r="O189" s="35">
        <v>0.52813391052000003</v>
      </c>
      <c r="P189" s="35">
        <v>672.14061522839995</v>
      </c>
      <c r="Q189" s="29">
        <f t="shared" si="152"/>
        <v>3.324202067829885E-8</v>
      </c>
      <c r="R189" s="29">
        <f t="shared" si="153"/>
        <v>3.3238721728015168E-8</v>
      </c>
      <c r="S189" s="29">
        <f t="shared" si="154"/>
        <v>3.3238721720680061E-8</v>
      </c>
      <c r="T189" s="29">
        <f t="shared" si="155"/>
        <v>3.3238721720680061E-8</v>
      </c>
      <c r="V189" s="35">
        <v>8.9199999999999998E-9</v>
      </c>
      <c r="W189" s="35">
        <v>5.8725006066300001</v>
      </c>
      <c r="X189" s="35">
        <v>203.00415469949999</v>
      </c>
      <c r="Y189" s="29">
        <f t="shared" si="156"/>
        <v>-8.6313200447570529E-9</v>
      </c>
      <c r="Z189" s="29">
        <f t="shared" si="157"/>
        <v>-8.6312875037300654E-9</v>
      </c>
      <c r="AA189" s="29">
        <f t="shared" si="158"/>
        <v>-8.6312875036577086E-9</v>
      </c>
      <c r="AB189" s="29">
        <f t="shared" si="159"/>
        <v>-8.6312875036577086E-9</v>
      </c>
      <c r="AD189" s="35">
        <v>1.14E-9</v>
      </c>
      <c r="AE189" s="35">
        <v>5.1598283806999996</v>
      </c>
      <c r="AF189" s="35">
        <v>1592.2542890215</v>
      </c>
      <c r="AG189" s="29">
        <f t="shared" si="184"/>
        <v>1.0522728503410952E-9</v>
      </c>
      <c r="AH189" s="29">
        <f t="shared" si="185"/>
        <v>1.0522231182296908E-9</v>
      </c>
      <c r="AI189" s="29">
        <f t="shared" si="186"/>
        <v>1.0522231181190986E-9</v>
      </c>
      <c r="AJ189" s="29">
        <f t="shared" si="187"/>
        <v>1.0522231181190986E-9</v>
      </c>
      <c r="AL189" s="35"/>
      <c r="AM189" s="35"/>
      <c r="AN189" s="35"/>
      <c r="AT189" s="35"/>
      <c r="AU189" s="35"/>
      <c r="AV189" s="35"/>
      <c r="BB189" s="35"/>
      <c r="BC189" s="35"/>
      <c r="BD189" s="35"/>
      <c r="BJ189" s="35">
        <v>2.16E-9</v>
      </c>
      <c r="BK189" s="35">
        <v>0.52207667980000005</v>
      </c>
      <c r="BL189" s="35">
        <v>2228.9701815978001</v>
      </c>
      <c r="BM189" s="29">
        <f t="shared" si="164"/>
        <v>1.2133122264677709E-9</v>
      </c>
      <c r="BN189" s="29">
        <f t="shared" si="165"/>
        <v>1.2130285584350656E-9</v>
      </c>
      <c r="BO189" s="29">
        <f t="shared" si="166"/>
        <v>1.2130285578043075E-9</v>
      </c>
      <c r="BP189" s="29">
        <f t="shared" si="167"/>
        <v>1.2130285578043075E-9</v>
      </c>
      <c r="BR189" s="35"/>
      <c r="BS189" s="35"/>
      <c r="BT189" s="35"/>
      <c r="BZ189" s="35"/>
      <c r="CA189" s="35"/>
      <c r="CB189" s="35"/>
      <c r="CH189" s="35"/>
      <c r="CI189" s="35"/>
      <c r="CJ189" s="35"/>
      <c r="CP189" s="35"/>
      <c r="CQ189" s="35"/>
      <c r="CR189" s="35"/>
      <c r="CX189" s="35"/>
      <c r="CY189" s="35"/>
      <c r="CZ189" s="35"/>
      <c r="DF189" s="35">
        <v>9.5049999999999994E-8</v>
      </c>
      <c r="DG189" s="35">
        <v>1.61249870019</v>
      </c>
      <c r="DH189" s="35">
        <v>3377.2177920039999</v>
      </c>
      <c r="DI189" s="29">
        <f t="shared" si="172"/>
        <v>9.4716843405896269E-8</v>
      </c>
      <c r="DJ189" s="29">
        <f t="shared" si="173"/>
        <v>9.471492841738393E-8</v>
      </c>
      <c r="DK189" s="29">
        <f t="shared" si="174"/>
        <v>9.4714928413119953E-8</v>
      </c>
      <c r="DL189" s="29">
        <f t="shared" si="175"/>
        <v>9.4714928413119953E-8</v>
      </c>
      <c r="DN189" s="35">
        <v>1.5950000000000001E-8</v>
      </c>
      <c r="DO189" s="35">
        <v>1.1853016709499999</v>
      </c>
      <c r="DP189" s="35">
        <v>38.133035637799999</v>
      </c>
      <c r="DQ189" s="29">
        <f t="shared" si="176"/>
        <v>-3.6961308031690865E-9</v>
      </c>
      <c r="DR189" s="29">
        <f t="shared" si="177"/>
        <v>-3.6960886696494242E-9</v>
      </c>
      <c r="DS189" s="29">
        <f t="shared" si="178"/>
        <v>-3.6960886695557418E-9</v>
      </c>
      <c r="DT189" s="29">
        <f t="shared" si="179"/>
        <v>-3.6960886695557418E-9</v>
      </c>
      <c r="DV189" s="35">
        <v>4.0000000000000002E-9</v>
      </c>
      <c r="DW189" s="35">
        <v>3.1388772091199999</v>
      </c>
      <c r="DX189" s="35">
        <v>540.73666535849998</v>
      </c>
      <c r="DY189" s="29">
        <f t="shared" si="188"/>
        <v>3.1966273670458638E-9</v>
      </c>
      <c r="DZ189" s="29">
        <f t="shared" si="189"/>
        <v>3.1965347755621257E-9</v>
      </c>
      <c r="EA189" s="29">
        <f t="shared" si="190"/>
        <v>3.1965347753562458E-9</v>
      </c>
      <c r="EB189" s="29">
        <f t="shared" si="191"/>
        <v>3.1965347753562458E-9</v>
      </c>
      <c r="ED189" s="35"/>
      <c r="EE189" s="35"/>
      <c r="EF189" s="35"/>
      <c r="EL189" s="35"/>
      <c r="EM189" s="35"/>
      <c r="EN189" s="35"/>
      <c r="ET189" s="35"/>
      <c r="EU189" s="35"/>
      <c r="EV189" s="35"/>
    </row>
    <row r="190" spans="14:152" s="29" customFormat="1" ht="13.5" x14ac:dyDescent="0.3">
      <c r="N190" s="35">
        <v>5.456E-8</v>
      </c>
      <c r="O190" s="35">
        <v>3.3471687136399999</v>
      </c>
      <c r="P190" s="35">
        <v>2950.6196011279999</v>
      </c>
      <c r="Q190" s="29">
        <f t="shared" si="152"/>
        <v>2.9233260132318538E-8</v>
      </c>
      <c r="R190" s="29">
        <f t="shared" si="153"/>
        <v>2.9242939111116485E-8</v>
      </c>
      <c r="S190" s="29">
        <f t="shared" si="154"/>
        <v>2.9242939132635817E-8</v>
      </c>
      <c r="T190" s="29">
        <f t="shared" si="155"/>
        <v>2.9242939132635817E-8</v>
      </c>
      <c r="V190" s="35">
        <v>9.4199999999999993E-9</v>
      </c>
      <c r="W190" s="35">
        <v>2.3104943073399999</v>
      </c>
      <c r="X190" s="35">
        <v>9690.7081281171995</v>
      </c>
      <c r="Y190" s="29">
        <f t="shared" si="156"/>
        <v>-8.196934784732732E-9</v>
      </c>
      <c r="Z190" s="29">
        <f t="shared" si="157"/>
        <v>-8.1937295408262604E-9</v>
      </c>
      <c r="AA190" s="29">
        <f t="shared" si="158"/>
        <v>-8.1937295336952637E-9</v>
      </c>
      <c r="AB190" s="29">
        <f t="shared" si="159"/>
        <v>-8.1937295336952637E-9</v>
      </c>
      <c r="AD190" s="35">
        <v>9.0999999999999996E-10</v>
      </c>
      <c r="AE190" s="35">
        <v>1.48896790758</v>
      </c>
      <c r="AF190" s="35">
        <v>1567.7322542813999</v>
      </c>
      <c r="AG190" s="29">
        <f t="shared" si="184"/>
        <v>-2.2370329945444479E-10</v>
      </c>
      <c r="AH190" s="29">
        <f t="shared" si="185"/>
        <v>-2.236048224598702E-10</v>
      </c>
      <c r="AI190" s="29">
        <f t="shared" si="186"/>
        <v>-2.2360482224090812E-10</v>
      </c>
      <c r="AJ190" s="29">
        <f t="shared" si="187"/>
        <v>-2.2360482224090812E-10</v>
      </c>
      <c r="AL190" s="35"/>
      <c r="AM190" s="35"/>
      <c r="AN190" s="35"/>
      <c r="AT190" s="35"/>
      <c r="AU190" s="35"/>
      <c r="AV190" s="35"/>
      <c r="BB190" s="35"/>
      <c r="BC190" s="35"/>
      <c r="BD190" s="35"/>
      <c r="BJ190" s="35">
        <v>2.1400000000000001E-9</v>
      </c>
      <c r="BK190" s="35">
        <v>5.8356992657799998</v>
      </c>
      <c r="BL190" s="35">
        <v>544.66881862160005</v>
      </c>
      <c r="BM190" s="29">
        <f t="shared" si="164"/>
        <v>-1.1093896298570665E-9</v>
      </c>
      <c r="BN190" s="29">
        <f t="shared" si="165"/>
        <v>-1.1093186497169115E-9</v>
      </c>
      <c r="BO190" s="29">
        <f t="shared" si="166"/>
        <v>-1.1093186495590859E-9</v>
      </c>
      <c r="BP190" s="29">
        <f t="shared" si="167"/>
        <v>-1.1093186495590859E-9</v>
      </c>
      <c r="BR190" s="35"/>
      <c r="BS190" s="35"/>
      <c r="BT190" s="35"/>
      <c r="BZ190" s="35"/>
      <c r="CA190" s="35"/>
      <c r="CB190" s="35"/>
      <c r="CH190" s="35"/>
      <c r="CI190" s="35"/>
      <c r="CJ190" s="35"/>
      <c r="CP190" s="35"/>
      <c r="CQ190" s="35"/>
      <c r="CR190" s="35"/>
      <c r="CX190" s="35"/>
      <c r="CY190" s="35"/>
      <c r="CZ190" s="35"/>
      <c r="DF190" s="35">
        <v>1.154E-7</v>
      </c>
      <c r="DG190" s="35">
        <v>1.5952048102900001</v>
      </c>
      <c r="DH190" s="35">
        <v>1474.6737883704</v>
      </c>
      <c r="DI190" s="29">
        <f t="shared" si="172"/>
        <v>1.0565271046690421E-7</v>
      </c>
      <c r="DJ190" s="29">
        <f t="shared" si="173"/>
        <v>1.0565758446094557E-7</v>
      </c>
      <c r="DK190" s="29">
        <f t="shared" si="174"/>
        <v>1.0565758447178126E-7</v>
      </c>
      <c r="DL190" s="29">
        <f t="shared" si="175"/>
        <v>1.0565758447178126E-7</v>
      </c>
      <c r="DN190" s="35">
        <v>1.55E-8</v>
      </c>
      <c r="DO190" s="35">
        <v>0.64264572958999999</v>
      </c>
      <c r="DP190" s="35">
        <v>312.4597163935</v>
      </c>
      <c r="DQ190" s="29">
        <f t="shared" si="176"/>
        <v>1.3086128676282042E-8</v>
      </c>
      <c r="DR190" s="29">
        <f t="shared" si="177"/>
        <v>1.3085943839899652E-8</v>
      </c>
      <c r="DS190" s="29">
        <f t="shared" si="178"/>
        <v>1.3085943839488664E-8</v>
      </c>
      <c r="DT190" s="29">
        <f t="shared" si="179"/>
        <v>1.3085943839488664E-8</v>
      </c>
      <c r="DV190" s="35">
        <v>3.7799999999999998E-9</v>
      </c>
      <c r="DW190" s="35">
        <v>0.86122450939999995</v>
      </c>
      <c r="DX190" s="35">
        <v>525.02509864859996</v>
      </c>
      <c r="DY190" s="29">
        <f t="shared" si="188"/>
        <v>-3.7775302750075228E-9</v>
      </c>
      <c r="DZ190" s="29">
        <f t="shared" si="189"/>
        <v>-3.7775251644319086E-9</v>
      </c>
      <c r="EA190" s="29">
        <f t="shared" si="190"/>
        <v>-3.7775251644205399E-9</v>
      </c>
      <c r="EB190" s="29">
        <f t="shared" si="191"/>
        <v>-3.7775251644205399E-9</v>
      </c>
      <c r="ED190" s="35"/>
      <c r="EE190" s="35"/>
      <c r="EF190" s="35"/>
      <c r="EL190" s="35"/>
      <c r="EM190" s="35"/>
      <c r="EN190" s="35"/>
      <c r="ET190" s="35"/>
      <c r="EU190" s="35"/>
      <c r="EV190" s="35"/>
    </row>
    <row r="191" spans="14:152" s="29" customFormat="1" ht="13.5" x14ac:dyDescent="0.3">
      <c r="N191" s="35">
        <v>7.1270000000000002E-8</v>
      </c>
      <c r="O191" s="35">
        <v>1.43497795005</v>
      </c>
      <c r="P191" s="35">
        <v>6.2197751234999998</v>
      </c>
      <c r="Q191" s="29">
        <f t="shared" si="152"/>
        <v>2.4795130802950308E-9</v>
      </c>
      <c r="R191" s="29">
        <f t="shared" si="153"/>
        <v>2.4795446281281234E-9</v>
      </c>
      <c r="S191" s="29">
        <f t="shared" si="154"/>
        <v>2.479544628198265E-9</v>
      </c>
      <c r="T191" s="29">
        <f t="shared" si="155"/>
        <v>2.479544628198265E-9</v>
      </c>
      <c r="V191" s="35">
        <v>9.4099999999999996E-9</v>
      </c>
      <c r="W191" s="35">
        <v>2.84331157527</v>
      </c>
      <c r="X191" s="35">
        <v>9676.4810341156008</v>
      </c>
      <c r="Y191" s="29">
        <f t="shared" si="156"/>
        <v>-9.1963067228037816E-9</v>
      </c>
      <c r="Z191" s="29">
        <f t="shared" si="157"/>
        <v>-9.1949305164209496E-9</v>
      </c>
      <c r="AA191" s="29">
        <f t="shared" si="158"/>
        <v>-9.1949305133561726E-9</v>
      </c>
      <c r="AB191" s="29">
        <f t="shared" si="159"/>
        <v>-9.1949305133561726E-9</v>
      </c>
      <c r="AD191" s="35">
        <v>8.6000000000000003E-10</v>
      </c>
      <c r="AE191" s="35">
        <v>4.3444494990500004</v>
      </c>
      <c r="AF191" s="35">
        <v>1069.6768709277001</v>
      </c>
      <c r="AG191" s="29">
        <f t="shared" si="184"/>
        <v>-8.2812341826718459E-10</v>
      </c>
      <c r="AH191" s="29">
        <f t="shared" si="185"/>
        <v>-8.2810574565676229E-10</v>
      </c>
      <c r="AI191" s="29">
        <f t="shared" si="186"/>
        <v>-8.2810574561746346E-10</v>
      </c>
      <c r="AJ191" s="29">
        <f t="shared" si="187"/>
        <v>-8.2810574561746346E-10</v>
      </c>
      <c r="AL191" s="35"/>
      <c r="AM191" s="35"/>
      <c r="AN191" s="35"/>
      <c r="AT191" s="35"/>
      <c r="AU191" s="35"/>
      <c r="AV191" s="35"/>
      <c r="BB191" s="35"/>
      <c r="BC191" s="35"/>
      <c r="BD191" s="35"/>
      <c r="BJ191" s="35">
        <v>2.8299999999999999E-9</v>
      </c>
      <c r="BK191" s="35">
        <v>2.8870971608999998</v>
      </c>
      <c r="BL191" s="35">
        <v>35.424722652100002</v>
      </c>
      <c r="BM191" s="29">
        <f t="shared" si="164"/>
        <v>-2.6855614841390848E-9</v>
      </c>
      <c r="BN191" s="29">
        <f t="shared" si="165"/>
        <v>-2.6855637357444181E-9</v>
      </c>
      <c r="BO191" s="29">
        <f t="shared" si="166"/>
        <v>-2.6855637357494242E-9</v>
      </c>
      <c r="BP191" s="29">
        <f t="shared" si="167"/>
        <v>-2.6855637357494242E-9</v>
      </c>
      <c r="BR191" s="35"/>
      <c r="BS191" s="35"/>
      <c r="BT191" s="35"/>
      <c r="BZ191" s="35"/>
      <c r="CA191" s="35"/>
      <c r="CB191" s="35"/>
      <c r="CH191" s="35"/>
      <c r="CI191" s="35"/>
      <c r="CJ191" s="35"/>
      <c r="CP191" s="35"/>
      <c r="CQ191" s="35"/>
      <c r="CR191" s="35"/>
      <c r="CX191" s="35"/>
      <c r="CY191" s="35"/>
      <c r="CZ191" s="35"/>
      <c r="DF191" s="35">
        <v>9.5329999999999994E-8</v>
      </c>
      <c r="DG191" s="35">
        <v>0.35468711551999998</v>
      </c>
      <c r="DH191" s="35">
        <v>1512.8068240082</v>
      </c>
      <c r="DI191" s="29">
        <f t="shared" si="172"/>
        <v>9.3290887046202972E-8</v>
      </c>
      <c r="DJ191" s="29">
        <f t="shared" si="173"/>
        <v>9.3288773745214352E-8</v>
      </c>
      <c r="DK191" s="29">
        <f t="shared" si="174"/>
        <v>9.3288773740514338E-8</v>
      </c>
      <c r="DL191" s="29">
        <f t="shared" si="175"/>
        <v>9.3288773740514338E-8</v>
      </c>
      <c r="DN191" s="35">
        <v>1.5250000000000001E-8</v>
      </c>
      <c r="DO191" s="35">
        <v>4.0878982498900003</v>
      </c>
      <c r="DP191" s="35">
        <v>1158.5425511446999</v>
      </c>
      <c r="DQ191" s="29">
        <f t="shared" si="176"/>
        <v>-9.315293717968729E-9</v>
      </c>
      <c r="DR191" s="29">
        <f t="shared" si="177"/>
        <v>-9.3162898338105346E-9</v>
      </c>
      <c r="DS191" s="29">
        <f t="shared" si="178"/>
        <v>-9.3162898360253074E-9</v>
      </c>
      <c r="DT191" s="29">
        <f t="shared" si="179"/>
        <v>-9.3162898360253074E-9</v>
      </c>
      <c r="DV191" s="35"/>
      <c r="DW191" s="35"/>
      <c r="DX191" s="35"/>
      <c r="ED191" s="35"/>
      <c r="EE191" s="35"/>
      <c r="EF191" s="35"/>
      <c r="EL191" s="35"/>
      <c r="EM191" s="35"/>
      <c r="EN191" s="35"/>
      <c r="ET191" s="35"/>
      <c r="EU191" s="35"/>
      <c r="EV191" s="35"/>
    </row>
    <row r="192" spans="14:152" s="29" customFormat="1" ht="13.5" x14ac:dyDescent="0.3">
      <c r="N192" s="35">
        <v>5.3879999999999997E-8</v>
      </c>
      <c r="O192" s="35">
        <v>4.9017509557999999</v>
      </c>
      <c r="P192" s="35">
        <v>69.152524274800001</v>
      </c>
      <c r="Q192" s="29">
        <f t="shared" si="152"/>
        <v>5.2093028283224667E-8</v>
      </c>
      <c r="R192" s="29">
        <f t="shared" si="153"/>
        <v>5.2092960516002806E-8</v>
      </c>
      <c r="S192" s="29">
        <f t="shared" si="154"/>
        <v>5.209296051585214E-8</v>
      </c>
      <c r="T192" s="29">
        <f t="shared" si="155"/>
        <v>5.209296051585214E-8</v>
      </c>
      <c r="V192" s="35">
        <v>8.6699999999999992E-9</v>
      </c>
      <c r="W192" s="35">
        <v>0.81020362547000002</v>
      </c>
      <c r="X192" s="35">
        <v>524.27433912319998</v>
      </c>
      <c r="Y192" s="29">
        <f t="shared" si="156"/>
        <v>-8.6272336838439485E-9</v>
      </c>
      <c r="Z192" s="29">
        <f t="shared" si="157"/>
        <v>-8.6272015671934691E-9</v>
      </c>
      <c r="AA192" s="29">
        <f t="shared" si="158"/>
        <v>-8.6272015671220471E-9</v>
      </c>
      <c r="AB192" s="29">
        <f t="shared" si="159"/>
        <v>-8.6272015671220471E-9</v>
      </c>
      <c r="AD192" s="35"/>
      <c r="AE192" s="35"/>
      <c r="AF192" s="35"/>
      <c r="AL192" s="35"/>
      <c r="AM192" s="35"/>
      <c r="AN192" s="35"/>
      <c r="AT192" s="35"/>
      <c r="AU192" s="35"/>
      <c r="AV192" s="35"/>
      <c r="BB192" s="35"/>
      <c r="BC192" s="35"/>
      <c r="BD192" s="35"/>
      <c r="BJ192" s="35">
        <v>2.7200000000000001E-9</v>
      </c>
      <c r="BK192" s="35">
        <v>1.6570841545699999</v>
      </c>
      <c r="BL192" s="35">
        <v>3060.8259223474001</v>
      </c>
      <c r="BM192" s="29">
        <f t="shared" si="164"/>
        <v>1.2211204563507184E-9</v>
      </c>
      <c r="BN192" s="29">
        <f t="shared" si="165"/>
        <v>1.2216501919407953E-9</v>
      </c>
      <c r="BO192" s="29">
        <f t="shared" si="166"/>
        <v>1.221650193118577E-9</v>
      </c>
      <c r="BP192" s="29">
        <f t="shared" si="167"/>
        <v>1.221650193118577E-9</v>
      </c>
      <c r="BR192" s="35"/>
      <c r="BS192" s="35"/>
      <c r="BT192" s="35"/>
      <c r="BZ192" s="35"/>
      <c r="CA192" s="35"/>
      <c r="CB192" s="35"/>
      <c r="CH192" s="35"/>
      <c r="CI192" s="35"/>
      <c r="CJ192" s="35"/>
      <c r="CP192" s="35"/>
      <c r="CQ192" s="35"/>
      <c r="CR192" s="35"/>
      <c r="CX192" s="35"/>
      <c r="CY192" s="35"/>
      <c r="CZ192" s="35"/>
      <c r="DF192" s="35">
        <v>9.9799999999999994E-8</v>
      </c>
      <c r="DG192" s="35">
        <v>4.8098468459600001</v>
      </c>
      <c r="DH192" s="35">
        <v>558.00214074589996</v>
      </c>
      <c r="DI192" s="29">
        <f t="shared" si="172"/>
        <v>2.6071859359118598E-8</v>
      </c>
      <c r="DJ192" s="29">
        <f t="shared" si="173"/>
        <v>2.6075687303143838E-8</v>
      </c>
      <c r="DK192" s="29">
        <f t="shared" si="174"/>
        <v>2.6075687311654769E-8</v>
      </c>
      <c r="DL192" s="29">
        <f t="shared" si="175"/>
        <v>2.6075687311654769E-8</v>
      </c>
      <c r="DN192" s="35">
        <v>1.5419999999999998E-8</v>
      </c>
      <c r="DO192" s="35">
        <v>1.12520322326</v>
      </c>
      <c r="DP192" s="35">
        <v>1021.2488945514</v>
      </c>
      <c r="DQ192" s="29">
        <f t="shared" si="176"/>
        <v>6.4766240378316214E-9</v>
      </c>
      <c r="DR192" s="29">
        <f t="shared" si="177"/>
        <v>6.4756063154701252E-9</v>
      </c>
      <c r="DS192" s="29">
        <f t="shared" si="178"/>
        <v>6.4756063132072088E-9</v>
      </c>
      <c r="DT192" s="29">
        <f t="shared" si="179"/>
        <v>6.4756063132072088E-9</v>
      </c>
      <c r="DV192" s="35"/>
      <c r="DW192" s="35"/>
      <c r="DX192" s="35"/>
      <c r="ED192" s="35"/>
      <c r="EE192" s="35"/>
      <c r="EF192" s="35"/>
      <c r="EL192" s="35"/>
      <c r="EM192" s="35"/>
      <c r="EN192" s="35"/>
      <c r="ET192" s="35"/>
      <c r="EU192" s="35"/>
      <c r="EV192" s="35"/>
    </row>
    <row r="193" spans="14:152" s="29" customFormat="1" ht="13.5" x14ac:dyDescent="0.3">
      <c r="N193" s="35">
        <v>5.6179999999999997E-8</v>
      </c>
      <c r="O193" s="35">
        <v>4.9790378372099999</v>
      </c>
      <c r="P193" s="35">
        <v>2641.3412784722</v>
      </c>
      <c r="Q193" s="29">
        <f t="shared" ref="Q193:Q256" si="192">N193*COS(O193+P193*$C$22)</f>
        <v>-4.0893625235788884E-8</v>
      </c>
      <c r="R193" s="29">
        <f t="shared" ref="R193:R256" si="193">N193*COS(O193+P193*$C$43)</f>
        <v>-4.0900870181149432E-8</v>
      </c>
      <c r="S193" s="29">
        <f t="shared" ref="S193:S256" si="194">N193*COS(O193+P193*$C$64)</f>
        <v>-4.0900870197256611E-8</v>
      </c>
      <c r="T193" s="29">
        <f t="shared" ref="T193:T256" si="195">N193*COS(O193+P193*$C$85)</f>
        <v>-4.0900870197256611E-8</v>
      </c>
      <c r="V193" s="35">
        <v>8.2900000000000001E-9</v>
      </c>
      <c r="W193" s="35">
        <v>2.3517849541200002</v>
      </c>
      <c r="X193" s="35">
        <v>312.4597163935</v>
      </c>
      <c r="Y193" s="29">
        <f t="shared" ref="Y193:Y256" si="196">V193*COS(W193+X193*$C$22)</f>
        <v>3.4351890722514328E-9</v>
      </c>
      <c r="Z193" s="29">
        <f t="shared" ref="Z193:Z256" si="197">V193*COS(W193+X193*$C$43)</f>
        <v>3.4353569484035984E-9</v>
      </c>
      <c r="AA193" s="29">
        <f t="shared" ref="AA193:AA256" si="198">V193*COS(W193+X193*$C$64)</f>
        <v>3.4353569487768661E-9</v>
      </c>
      <c r="AB193" s="29">
        <f t="shared" ref="AB193:AB256" si="199">V193*COS(W193+X193*$C$85)</f>
        <v>3.4353569487768661E-9</v>
      </c>
      <c r="AD193" s="35"/>
      <c r="AE193" s="35"/>
      <c r="AF193" s="35"/>
      <c r="AL193" s="35"/>
      <c r="AM193" s="35"/>
      <c r="AN193" s="35"/>
      <c r="AT193" s="35"/>
      <c r="AU193" s="35"/>
      <c r="AV193" s="35"/>
      <c r="BB193" s="35"/>
      <c r="BC193" s="35"/>
      <c r="BD193" s="35"/>
      <c r="BJ193" s="35">
        <v>2.3400000000000002E-9</v>
      </c>
      <c r="BK193" s="35">
        <v>1.6882153771099999</v>
      </c>
      <c r="BL193" s="35">
        <v>2655.5683724738001</v>
      </c>
      <c r="BM193" s="29">
        <f t="shared" ref="BM193:BM249" si="200">BJ193*COS(BK193+BL193*$C$22)</f>
        <v>1.5664195945175508E-9</v>
      </c>
      <c r="BN193" s="29">
        <f t="shared" ref="BN193:BN249" si="201">BJ193*COS(BK193+BL193*$C$43)</f>
        <v>1.566748305141452E-9</v>
      </c>
      <c r="BO193" s="29">
        <f t="shared" ref="BO193:BO249" si="202">BJ193*COS(BK193+BL193*$C$64)</f>
        <v>1.5667483058722489E-9</v>
      </c>
      <c r="BP193" s="29">
        <f t="shared" ref="BP193:BP249" si="203">BJ193*COS(BK193+BL193*$C$85)</f>
        <v>1.5667483058722489E-9</v>
      </c>
      <c r="BR193" s="35"/>
      <c r="BS193" s="35"/>
      <c r="BT193" s="35"/>
      <c r="BZ193" s="35"/>
      <c r="CA193" s="35"/>
      <c r="CB193" s="35"/>
      <c r="CH193" s="35"/>
      <c r="CI193" s="35"/>
      <c r="CJ193" s="35"/>
      <c r="CP193" s="35"/>
      <c r="CQ193" s="35"/>
      <c r="CR193" s="35"/>
      <c r="CX193" s="35"/>
      <c r="CY193" s="35"/>
      <c r="CZ193" s="35"/>
      <c r="DF193" s="35">
        <v>9.0139999999999999E-8</v>
      </c>
      <c r="DG193" s="35">
        <v>1.2145836271799999</v>
      </c>
      <c r="DH193" s="35">
        <v>416.30325013750002</v>
      </c>
      <c r="DI193" s="29">
        <f t="shared" ref="DI193:DI256" si="204">DF193*COS(DG193+DH193*$C$22)</f>
        <v>-1.0983761990638826E-8</v>
      </c>
      <c r="DJ193" s="29">
        <f t="shared" ref="DJ193:DJ256" si="205">DF193*COS(DG193+DH193*$C$43)</f>
        <v>-1.098110964048314E-8</v>
      </c>
      <c r="DK193" s="29">
        <f t="shared" ref="DK193:DK256" si="206">DF193*COS(DG193+DH193*$C$64)</f>
        <v>-1.0981109634585791E-8</v>
      </c>
      <c r="DL193" s="29">
        <f t="shared" ref="DL193:DL256" si="207">DF193*COS(DG193+DH193*$C$85)</f>
        <v>-1.0981109634585791E-8</v>
      </c>
      <c r="DN193" s="35">
        <v>1.5390000000000001E-8</v>
      </c>
      <c r="DO193" s="35">
        <v>0.37324921978999998</v>
      </c>
      <c r="DP193" s="35">
        <v>319.5732633943</v>
      </c>
      <c r="DQ193" s="29">
        <f t="shared" ref="DQ193:DQ256" si="208">DN193*COS(DO193+DP193*$C$22)</f>
        <v>1.1575762510343924E-8</v>
      </c>
      <c r="DR193" s="29">
        <f t="shared" ref="DR193:DR256" si="209">DN193*COS(DO193+DP193*$C$43)</f>
        <v>1.1575531709506514E-8</v>
      </c>
      <c r="DS193" s="29">
        <f t="shared" ref="DS193:DS256" si="210">DN193*COS(DO193+DP193*$C$64)</f>
        <v>1.1575531708993336E-8</v>
      </c>
      <c r="DT193" s="29">
        <f t="shared" ref="DT193:DT256" si="211">DN193*COS(DO193+DP193*$C$85)</f>
        <v>1.1575531708993336E-8</v>
      </c>
      <c r="DV193" s="35"/>
      <c r="DW193" s="35"/>
      <c r="DX193" s="35"/>
      <c r="ED193" s="35"/>
      <c r="EE193" s="35"/>
      <c r="EF193" s="35"/>
      <c r="EL193" s="35"/>
      <c r="EM193" s="35"/>
      <c r="EN193" s="35"/>
      <c r="ET193" s="35"/>
      <c r="EU193" s="35"/>
      <c r="EV193" s="35"/>
    </row>
    <row r="194" spans="14:152" s="29" customFormat="1" ht="13.5" x14ac:dyDescent="0.3">
      <c r="N194" s="35">
        <v>5.8439999999999999E-8</v>
      </c>
      <c r="O194" s="35">
        <v>2.9536411815200001</v>
      </c>
      <c r="P194" s="35">
        <v>490.3340891794</v>
      </c>
      <c r="Q194" s="29">
        <f t="shared" si="192"/>
        <v>-4.5524250055747687E-9</v>
      </c>
      <c r="R194" s="29">
        <f t="shared" si="193"/>
        <v>-4.5544593808228438E-9</v>
      </c>
      <c r="S194" s="29">
        <f t="shared" si="194"/>
        <v>-4.5544593853461768E-9</v>
      </c>
      <c r="T194" s="29">
        <f t="shared" si="195"/>
        <v>-4.5544593853461768E-9</v>
      </c>
      <c r="V194" s="35">
        <v>9.1199999999999999E-9</v>
      </c>
      <c r="W194" s="35">
        <v>2.80494184378</v>
      </c>
      <c r="X194" s="35">
        <v>6.2197751234999998</v>
      </c>
      <c r="Y194" s="29">
        <f t="shared" si="196"/>
        <v>-8.8679914807201332E-9</v>
      </c>
      <c r="Z194" s="29">
        <f t="shared" si="197"/>
        <v>-8.8679905376909866E-9</v>
      </c>
      <c r="AA194" s="29">
        <f t="shared" si="198"/>
        <v>-8.8679905376888888E-9</v>
      </c>
      <c r="AB194" s="29">
        <f t="shared" si="199"/>
        <v>-8.8679905376888888E-9</v>
      </c>
      <c r="AD194" s="35"/>
      <c r="AE194" s="35"/>
      <c r="AF194" s="35"/>
      <c r="AL194" s="35"/>
      <c r="AM194" s="35"/>
      <c r="AN194" s="35"/>
      <c r="AT194" s="35"/>
      <c r="AU194" s="35"/>
      <c r="AV194" s="35"/>
      <c r="BB194" s="35"/>
      <c r="BC194" s="35"/>
      <c r="BD194" s="35"/>
      <c r="BJ194" s="35">
        <v>2.0500000000000002E-9</v>
      </c>
      <c r="BK194" s="35">
        <v>3.3618688829000001</v>
      </c>
      <c r="BL194" s="35">
        <v>2847.5268269093999</v>
      </c>
      <c r="BM194" s="29">
        <f t="shared" si="200"/>
        <v>1.6265212292188576E-9</v>
      </c>
      <c r="BN194" s="29">
        <f t="shared" si="201"/>
        <v>1.626268176702054E-9</v>
      </c>
      <c r="BO194" s="29">
        <f t="shared" si="202"/>
        <v>1.6262681761393353E-9</v>
      </c>
      <c r="BP194" s="29">
        <f t="shared" si="203"/>
        <v>1.6262681761393353E-9</v>
      </c>
      <c r="BR194" s="35"/>
      <c r="BS194" s="35"/>
      <c r="BT194" s="35"/>
      <c r="BZ194" s="35"/>
      <c r="CA194" s="35"/>
      <c r="CB194" s="35"/>
      <c r="CH194" s="35"/>
      <c r="CI194" s="35"/>
      <c r="CJ194" s="35"/>
      <c r="CP194" s="35"/>
      <c r="CQ194" s="35"/>
      <c r="CR194" s="35"/>
      <c r="CX194" s="35"/>
      <c r="CY194" s="35"/>
      <c r="CZ194" s="35"/>
      <c r="DF194" s="35">
        <v>7.9689999999999994E-8</v>
      </c>
      <c r="DG194" s="35">
        <v>8.4806027179999993E-2</v>
      </c>
      <c r="DH194" s="35">
        <v>528.94020556919997</v>
      </c>
      <c r="DI194" s="29">
        <f t="shared" si="204"/>
        <v>-5.836363722636338E-8</v>
      </c>
      <c r="DJ194" s="29">
        <f t="shared" si="205"/>
        <v>-5.8361593377468801E-8</v>
      </c>
      <c r="DK194" s="29">
        <f t="shared" si="206"/>
        <v>-5.8361593372924317E-8</v>
      </c>
      <c r="DL194" s="29">
        <f t="shared" si="207"/>
        <v>-5.8361593372924317E-8</v>
      </c>
      <c r="DN194" s="35">
        <v>1.6280000000000001E-8</v>
      </c>
      <c r="DO194" s="35">
        <v>5.2428577338800002</v>
      </c>
      <c r="DP194" s="35">
        <v>1354.4331588434</v>
      </c>
      <c r="DQ194" s="29">
        <f t="shared" si="208"/>
        <v>-8.3405382967276968E-9</v>
      </c>
      <c r="DR194" s="29">
        <f t="shared" si="209"/>
        <v>-8.3391897516864289E-9</v>
      </c>
      <c r="DS194" s="29">
        <f t="shared" si="210"/>
        <v>-8.3391897486879554E-9</v>
      </c>
      <c r="DT194" s="29">
        <f t="shared" si="211"/>
        <v>-8.3391897486879554E-9</v>
      </c>
      <c r="DV194" s="35"/>
      <c r="DW194" s="35"/>
      <c r="DX194" s="35"/>
      <c r="ED194" s="35"/>
      <c r="EE194" s="35"/>
      <c r="EF194" s="35"/>
      <c r="EL194" s="35"/>
      <c r="EM194" s="35"/>
      <c r="EN194" s="35"/>
      <c r="ET194" s="35"/>
      <c r="EU194" s="35"/>
      <c r="EV194" s="35"/>
    </row>
    <row r="195" spans="14:152" s="29" customFormat="1" ht="13.5" x14ac:dyDescent="0.3">
      <c r="N195" s="35">
        <v>4.943E-8</v>
      </c>
      <c r="O195" s="35">
        <v>5.3759774057899996</v>
      </c>
      <c r="P195" s="35">
        <v>721.64941953020002</v>
      </c>
      <c r="Q195" s="29">
        <f t="shared" si="192"/>
        <v>-8.9383062549339665E-9</v>
      </c>
      <c r="R195" s="29">
        <f t="shared" si="193"/>
        <v>-8.9408045677526378E-9</v>
      </c>
      <c r="S195" s="29">
        <f t="shared" si="194"/>
        <v>-8.9408045733074667E-9</v>
      </c>
      <c r="T195" s="29">
        <f t="shared" si="195"/>
        <v>-8.9408045733074667E-9</v>
      </c>
      <c r="V195" s="35">
        <v>8.09E-9</v>
      </c>
      <c r="W195" s="35">
        <v>1.05148218513</v>
      </c>
      <c r="X195" s="35">
        <v>529.64278098479997</v>
      </c>
      <c r="Y195" s="29">
        <f t="shared" si="196"/>
        <v>-7.8786052434139148E-9</v>
      </c>
      <c r="Z195" s="29">
        <f t="shared" si="197"/>
        <v>-7.8786745348588446E-9</v>
      </c>
      <c r="AA195" s="29">
        <f t="shared" si="198"/>
        <v>-7.8786745350128987E-9</v>
      </c>
      <c r="AB195" s="29">
        <f t="shared" si="199"/>
        <v>-7.8786745350128987E-9</v>
      </c>
      <c r="AD195" s="35"/>
      <c r="AE195" s="35"/>
      <c r="AF195" s="35"/>
      <c r="AL195" s="35"/>
      <c r="AM195" s="35"/>
      <c r="AN195" s="35"/>
      <c r="AT195" s="35"/>
      <c r="AU195" s="35"/>
      <c r="AV195" s="35"/>
      <c r="BB195" s="35"/>
      <c r="BC195" s="35"/>
      <c r="BD195" s="35"/>
      <c r="BJ195" s="35">
        <v>2.64E-9</v>
      </c>
      <c r="BK195" s="35">
        <v>3.6272262569399998</v>
      </c>
      <c r="BL195" s="35">
        <v>2420.9286360333999</v>
      </c>
      <c r="BM195" s="29">
        <f t="shared" si="200"/>
        <v>1.3486934935594848E-9</v>
      </c>
      <c r="BN195" s="29">
        <f t="shared" si="201"/>
        <v>1.3483022156602291E-9</v>
      </c>
      <c r="BO195" s="29">
        <f t="shared" si="202"/>
        <v>1.3483022147901875E-9</v>
      </c>
      <c r="BP195" s="29">
        <f t="shared" si="203"/>
        <v>1.3483022147901875E-9</v>
      </c>
      <c r="BR195" s="35"/>
      <c r="BS195" s="35"/>
      <c r="BT195" s="35"/>
      <c r="BZ195" s="35"/>
      <c r="CA195" s="35"/>
      <c r="CB195" s="35"/>
      <c r="CH195" s="35"/>
      <c r="CI195" s="35"/>
      <c r="CJ195" s="35"/>
      <c r="CP195" s="35"/>
      <c r="CQ195" s="35"/>
      <c r="CR195" s="35"/>
      <c r="CX195" s="35"/>
      <c r="CY195" s="35"/>
      <c r="CZ195" s="35"/>
      <c r="DF195" s="35">
        <v>8.6680000000000006E-8</v>
      </c>
      <c r="DG195" s="35">
        <v>5.2906000570599998</v>
      </c>
      <c r="DH195" s="35">
        <v>945.24345570670005</v>
      </c>
      <c r="DI195" s="29">
        <f t="shared" si="204"/>
        <v>-1.9152342196524996E-8</v>
      </c>
      <c r="DJ195" s="29">
        <f t="shared" si="205"/>
        <v>-1.9146651726738444E-8</v>
      </c>
      <c r="DK195" s="29">
        <f t="shared" si="206"/>
        <v>-1.9146651714085912E-8</v>
      </c>
      <c r="DL195" s="29">
        <f t="shared" si="207"/>
        <v>-1.9146651714085912E-8</v>
      </c>
      <c r="DN195" s="35">
        <v>1.897E-8</v>
      </c>
      <c r="DO195" s="35">
        <v>3.79973291113</v>
      </c>
      <c r="DP195" s="35">
        <v>953.10776223289997</v>
      </c>
      <c r="DQ195" s="29">
        <f t="shared" si="208"/>
        <v>1.7239491817686969E-8</v>
      </c>
      <c r="DR195" s="29">
        <f t="shared" si="209"/>
        <v>1.7240029046175975E-8</v>
      </c>
      <c r="DS195" s="29">
        <f t="shared" si="210"/>
        <v>1.7240029047370397E-8</v>
      </c>
      <c r="DT195" s="29">
        <f t="shared" si="211"/>
        <v>1.7240029047370397E-8</v>
      </c>
      <c r="DV195" s="35"/>
      <c r="DW195" s="35"/>
      <c r="DX195" s="35"/>
      <c r="ED195" s="35"/>
      <c r="EE195" s="35"/>
      <c r="EF195" s="35"/>
      <c r="EL195" s="35"/>
      <c r="EM195" s="35"/>
      <c r="EN195" s="35"/>
      <c r="ET195" s="35"/>
      <c r="EU195" s="35"/>
      <c r="EV195" s="35"/>
    </row>
    <row r="196" spans="14:152" s="29" customFormat="1" ht="13.5" x14ac:dyDescent="0.3">
      <c r="N196" s="35">
        <v>5.0619999999999999E-8</v>
      </c>
      <c r="O196" s="35">
        <v>4.8428290646700001</v>
      </c>
      <c r="P196" s="35">
        <v>31.019488636999998</v>
      </c>
      <c r="Q196" s="29">
        <f t="shared" si="192"/>
        <v>2.999629189027835E-8</v>
      </c>
      <c r="R196" s="29">
        <f t="shared" si="193"/>
        <v>2.9996201820134345E-8</v>
      </c>
      <c r="S196" s="29">
        <f t="shared" si="194"/>
        <v>2.9996201819934114E-8</v>
      </c>
      <c r="T196" s="29">
        <f t="shared" si="195"/>
        <v>2.9996201819934114E-8</v>
      </c>
      <c r="V196" s="35">
        <v>7.7900000000000006E-9</v>
      </c>
      <c r="W196" s="35">
        <v>4.8000924205900004</v>
      </c>
      <c r="X196" s="35">
        <v>945.24345570670005</v>
      </c>
      <c r="Y196" s="29">
        <f t="shared" si="196"/>
        <v>2.0606735537200727E-9</v>
      </c>
      <c r="Z196" s="29">
        <f t="shared" si="197"/>
        <v>2.0611792333989445E-9</v>
      </c>
      <c r="AA196" s="29">
        <f t="shared" si="198"/>
        <v>2.0611792345232839E-9</v>
      </c>
      <c r="AB196" s="29">
        <f t="shared" si="199"/>
        <v>2.0611792345232839E-9</v>
      </c>
      <c r="AD196" s="35"/>
      <c r="AE196" s="35"/>
      <c r="AF196" s="35"/>
      <c r="AL196" s="35"/>
      <c r="AM196" s="35"/>
      <c r="AN196" s="35"/>
      <c r="AT196" s="35"/>
      <c r="AU196" s="35"/>
      <c r="AV196" s="35"/>
      <c r="BB196" s="35"/>
      <c r="BC196" s="35"/>
      <c r="BD196" s="35"/>
      <c r="BJ196" s="35">
        <v>1.9099999999999998E-9</v>
      </c>
      <c r="BK196" s="35">
        <v>4.2682114704399998</v>
      </c>
      <c r="BL196" s="35">
        <v>430.53034413910001</v>
      </c>
      <c r="BM196" s="29">
        <f t="shared" si="200"/>
        <v>5.0073699062701107E-10</v>
      </c>
      <c r="BN196" s="29">
        <f t="shared" si="201"/>
        <v>5.0068048032850427E-10</v>
      </c>
      <c r="BO196" s="29">
        <f t="shared" si="202"/>
        <v>5.0068048020285699E-10</v>
      </c>
      <c r="BP196" s="29">
        <f t="shared" si="203"/>
        <v>5.0068048020285699E-10</v>
      </c>
      <c r="BR196" s="35"/>
      <c r="BS196" s="35"/>
      <c r="BT196" s="35"/>
      <c r="BZ196" s="35"/>
      <c r="CA196" s="35"/>
      <c r="CB196" s="35"/>
      <c r="CH196" s="35"/>
      <c r="CI196" s="35"/>
      <c r="CJ196" s="35"/>
      <c r="CP196" s="35"/>
      <c r="CQ196" s="35"/>
      <c r="CR196" s="35"/>
      <c r="CX196" s="35"/>
      <c r="CY196" s="35"/>
      <c r="CZ196" s="35"/>
      <c r="DF196" s="35">
        <v>7.8510000000000006E-8</v>
      </c>
      <c r="DG196" s="35">
        <v>1.46751861875</v>
      </c>
      <c r="DH196" s="35">
        <v>963.4027029714</v>
      </c>
      <c r="DI196" s="29">
        <f t="shared" si="204"/>
        <v>-1.2799028279268821E-8</v>
      </c>
      <c r="DJ196" s="29">
        <f t="shared" si="205"/>
        <v>-1.2804342410660432E-8</v>
      </c>
      <c r="DK196" s="29">
        <f t="shared" si="206"/>
        <v>-1.2804342422475948E-8</v>
      </c>
      <c r="DL196" s="29">
        <f t="shared" si="207"/>
        <v>-1.2804342422475948E-8</v>
      </c>
      <c r="DN196" s="35">
        <v>1.44E-8</v>
      </c>
      <c r="DO196" s="35">
        <v>4.3787225668499996</v>
      </c>
      <c r="DP196" s="35">
        <v>3178.1457905676002</v>
      </c>
      <c r="DQ196" s="29">
        <f t="shared" si="208"/>
        <v>1.2270073330094315E-8</v>
      </c>
      <c r="DR196" s="29">
        <f t="shared" si="209"/>
        <v>1.2268367250347727E-8</v>
      </c>
      <c r="DS196" s="29">
        <f t="shared" si="210"/>
        <v>1.2268367246553644E-8</v>
      </c>
      <c r="DT196" s="29">
        <f t="shared" si="211"/>
        <v>1.2268367246553644E-8</v>
      </c>
      <c r="DV196" s="35"/>
      <c r="DW196" s="35"/>
      <c r="DX196" s="35"/>
      <c r="ED196" s="35"/>
      <c r="EE196" s="35"/>
      <c r="EF196" s="35"/>
      <c r="EL196" s="35"/>
      <c r="EM196" s="35"/>
      <c r="EN196" s="35"/>
      <c r="ET196" s="35"/>
      <c r="EU196" s="35"/>
      <c r="EV196" s="35"/>
    </row>
    <row r="197" spans="14:152" s="29" customFormat="1" ht="13.5" x14ac:dyDescent="0.3">
      <c r="N197" s="35">
        <v>5.163E-8</v>
      </c>
      <c r="O197" s="35">
        <v>5.0741077707300004</v>
      </c>
      <c r="P197" s="35">
        <v>67.668051566499997</v>
      </c>
      <c r="Q197" s="29">
        <f t="shared" si="192"/>
        <v>5.1317839276236676E-8</v>
      </c>
      <c r="R197" s="29">
        <f t="shared" si="193"/>
        <v>5.1317811958672266E-8</v>
      </c>
      <c r="S197" s="29">
        <f t="shared" si="194"/>
        <v>5.1317811958611525E-8</v>
      </c>
      <c r="T197" s="29">
        <f t="shared" si="195"/>
        <v>5.1317811958611525E-8</v>
      </c>
      <c r="V197" s="35">
        <v>8.7799999999999999E-9</v>
      </c>
      <c r="W197" s="35">
        <v>5.7653252139899998</v>
      </c>
      <c r="X197" s="35">
        <v>1.6445314027</v>
      </c>
      <c r="Y197" s="29">
        <f t="shared" si="196"/>
        <v>7.742126352773643E-9</v>
      </c>
      <c r="Z197" s="29">
        <f t="shared" si="197"/>
        <v>7.7421258678219094E-9</v>
      </c>
      <c r="AA197" s="29">
        <f t="shared" si="198"/>
        <v>7.7421258678208324E-9</v>
      </c>
      <c r="AB197" s="29">
        <f t="shared" si="199"/>
        <v>7.7421258678208324E-9</v>
      </c>
      <c r="AD197" s="35"/>
      <c r="AE197" s="35"/>
      <c r="AF197" s="35"/>
      <c r="AL197" s="35"/>
      <c r="AM197" s="35"/>
      <c r="AN197" s="35"/>
      <c r="AT197" s="35"/>
      <c r="AU197" s="35"/>
      <c r="AV197" s="35"/>
      <c r="BB197" s="35"/>
      <c r="BC197" s="35"/>
      <c r="BD197" s="35"/>
      <c r="BJ197" s="35">
        <v>1.79E-9</v>
      </c>
      <c r="BK197" s="35">
        <v>3.91470663005</v>
      </c>
      <c r="BL197" s="35">
        <v>3340.6124266997999</v>
      </c>
      <c r="BM197" s="29">
        <f t="shared" si="200"/>
        <v>-9.504022240250115E-11</v>
      </c>
      <c r="BN197" s="29">
        <f t="shared" si="201"/>
        <v>-9.4614996287878485E-11</v>
      </c>
      <c r="BO197" s="29">
        <f t="shared" si="202"/>
        <v>-9.4614995342408201E-11</v>
      </c>
      <c r="BP197" s="29">
        <f t="shared" si="203"/>
        <v>-9.4614995342408201E-11</v>
      </c>
      <c r="BR197" s="35"/>
      <c r="BS197" s="35"/>
      <c r="BT197" s="35"/>
      <c r="BZ197" s="35"/>
      <c r="CA197" s="35"/>
      <c r="CB197" s="35"/>
      <c r="CH197" s="35"/>
      <c r="CI197" s="35"/>
      <c r="CJ197" s="35"/>
      <c r="CP197" s="35"/>
      <c r="CQ197" s="35"/>
      <c r="CR197" s="35"/>
      <c r="CX197" s="35"/>
      <c r="CY197" s="35"/>
      <c r="CZ197" s="35"/>
      <c r="DF197" s="35">
        <v>8.6109999999999995E-8</v>
      </c>
      <c r="DG197" s="35">
        <v>1.1323264106199999</v>
      </c>
      <c r="DH197" s="35">
        <v>532.61172640140001</v>
      </c>
      <c r="DI197" s="29">
        <f t="shared" si="204"/>
        <v>-8.0645380267689193E-8</v>
      </c>
      <c r="DJ197" s="29">
        <f t="shared" si="205"/>
        <v>-8.0646525146995347E-8</v>
      </c>
      <c r="DK197" s="29">
        <f t="shared" si="206"/>
        <v>-8.0646525149540787E-8</v>
      </c>
      <c r="DL197" s="29">
        <f t="shared" si="207"/>
        <v>-8.0646525149540787E-8</v>
      </c>
      <c r="DN197" s="35">
        <v>1.439E-8</v>
      </c>
      <c r="DO197" s="35">
        <v>4.2651352188700002</v>
      </c>
      <c r="DP197" s="35">
        <v>526.77020378780003</v>
      </c>
      <c r="DQ197" s="29">
        <f t="shared" si="208"/>
        <v>1.3926447619131229E-8</v>
      </c>
      <c r="DR197" s="29">
        <f t="shared" si="209"/>
        <v>1.3926583516098843E-8</v>
      </c>
      <c r="DS197" s="29">
        <f t="shared" si="210"/>
        <v>1.3926583516400986E-8</v>
      </c>
      <c r="DT197" s="29">
        <f t="shared" si="211"/>
        <v>1.3926583516400986E-8</v>
      </c>
      <c r="DV197" s="35"/>
      <c r="DW197" s="35"/>
      <c r="DX197" s="35"/>
      <c r="ED197" s="35"/>
      <c r="EE197" s="35"/>
      <c r="EF197" s="35"/>
      <c r="EL197" s="35"/>
      <c r="EM197" s="35"/>
      <c r="EN197" s="35"/>
      <c r="ET197" s="35"/>
      <c r="EU197" s="35"/>
      <c r="EV197" s="35"/>
    </row>
    <row r="198" spans="14:152" s="29" customFormat="1" ht="13.5" x14ac:dyDescent="0.3">
      <c r="N198" s="35">
        <v>4.7390000000000003E-8</v>
      </c>
      <c r="O198" s="35">
        <v>6.1024886283399997</v>
      </c>
      <c r="P198" s="35">
        <v>106.2741679563</v>
      </c>
      <c r="Q198" s="29">
        <f t="shared" si="192"/>
        <v>1.2035333776737725E-9</v>
      </c>
      <c r="R198" s="29">
        <f t="shared" si="193"/>
        <v>1.2038919075614137E-9</v>
      </c>
      <c r="S198" s="29">
        <f t="shared" si="194"/>
        <v>1.2038919083586082E-9</v>
      </c>
      <c r="T198" s="29">
        <f t="shared" si="195"/>
        <v>1.2038919083586082E-9</v>
      </c>
      <c r="V198" s="35">
        <v>9.53E-9</v>
      </c>
      <c r="W198" s="35">
        <v>4.3094573862900001</v>
      </c>
      <c r="X198" s="35">
        <v>209.3669421749</v>
      </c>
      <c r="Y198" s="29">
        <f t="shared" si="196"/>
        <v>1.367660240964217E-9</v>
      </c>
      <c r="Z198" s="29">
        <f t="shared" si="197"/>
        <v>1.3678008563009017E-9</v>
      </c>
      <c r="AA198" s="29">
        <f t="shared" si="198"/>
        <v>1.3678008566135456E-9</v>
      </c>
      <c r="AB198" s="29">
        <f t="shared" si="199"/>
        <v>1.3678008566135456E-9</v>
      </c>
      <c r="AD198" s="35"/>
      <c r="AE198" s="35"/>
      <c r="AF198" s="35"/>
      <c r="AL198" s="35"/>
      <c r="AM198" s="35"/>
      <c r="AN198" s="35"/>
      <c r="AT198" s="35"/>
      <c r="AU198" s="35"/>
      <c r="AV198" s="35"/>
      <c r="BB198" s="35"/>
      <c r="BC198" s="35"/>
      <c r="BD198" s="35"/>
      <c r="BJ198" s="35">
        <v>1.8E-9</v>
      </c>
      <c r="BK198" s="35">
        <v>4.5316710029999999E-2</v>
      </c>
      <c r="BL198" s="35">
        <v>387.24131496080003</v>
      </c>
      <c r="BM198" s="29">
        <f t="shared" si="200"/>
        <v>1.7975982518993491E-9</v>
      </c>
      <c r="BN198" s="29">
        <f t="shared" si="201"/>
        <v>1.7976008145358897E-9</v>
      </c>
      <c r="BO198" s="29">
        <f t="shared" si="202"/>
        <v>1.7976008145415861E-9</v>
      </c>
      <c r="BP198" s="29">
        <f t="shared" si="203"/>
        <v>1.7976008145415861E-9</v>
      </c>
      <c r="BR198" s="35"/>
      <c r="BS198" s="35"/>
      <c r="BT198" s="35"/>
      <c r="BZ198" s="35"/>
      <c r="CA198" s="35"/>
      <c r="CB198" s="35"/>
      <c r="CH198" s="35"/>
      <c r="CI198" s="35"/>
      <c r="CJ198" s="35"/>
      <c r="CP198" s="35"/>
      <c r="CQ198" s="35"/>
      <c r="CR198" s="35"/>
      <c r="CX198" s="35"/>
      <c r="CY198" s="35"/>
      <c r="CZ198" s="35"/>
      <c r="DF198" s="35">
        <v>7.8380000000000004E-8</v>
      </c>
      <c r="DG198" s="35">
        <v>6.26933498027</v>
      </c>
      <c r="DH198" s="35">
        <v>647.01083331480004</v>
      </c>
      <c r="DI198" s="29">
        <f t="shared" si="204"/>
        <v>-3.7628425894145043E-8</v>
      </c>
      <c r="DJ198" s="29">
        <f t="shared" si="205"/>
        <v>-3.7631593813538103E-8</v>
      </c>
      <c r="DK198" s="29">
        <f t="shared" si="206"/>
        <v>-3.7631593820581811E-8</v>
      </c>
      <c r="DL198" s="29">
        <f t="shared" si="207"/>
        <v>-3.7631593820581811E-8</v>
      </c>
      <c r="DN198" s="35">
        <v>1.557E-8</v>
      </c>
      <c r="DO198" s="35">
        <v>5.4377980237100001</v>
      </c>
      <c r="DP198" s="35">
        <v>81.752133216199994</v>
      </c>
      <c r="DQ198" s="29">
        <f t="shared" si="208"/>
        <v>1.3793054267705402E-8</v>
      </c>
      <c r="DR198" s="29">
        <f t="shared" si="209"/>
        <v>1.3793096319589666E-8</v>
      </c>
      <c r="DS198" s="29">
        <f t="shared" si="210"/>
        <v>1.3793096319683167E-8</v>
      </c>
      <c r="DT198" s="29">
        <f t="shared" si="211"/>
        <v>1.3793096319683167E-8</v>
      </c>
      <c r="DV198" s="35"/>
      <c r="DW198" s="35"/>
      <c r="DX198" s="35"/>
      <c r="ED198" s="35"/>
      <c r="EE198" s="35"/>
      <c r="EF198" s="35"/>
      <c r="EL198" s="35"/>
      <c r="EM198" s="35"/>
      <c r="EN198" s="35"/>
      <c r="ET198" s="35"/>
      <c r="EU198" s="35"/>
      <c r="EV198" s="35"/>
    </row>
    <row r="199" spans="14:152" s="29" customFormat="1" ht="13.5" x14ac:dyDescent="0.3">
      <c r="N199" s="35">
        <v>4.8790000000000002E-8</v>
      </c>
      <c r="O199" s="35">
        <v>7.0952923789999997E-2</v>
      </c>
      <c r="P199" s="35">
        <v>78.7137518304</v>
      </c>
      <c r="Q199" s="29">
        <f t="shared" si="192"/>
        <v>1.0713257649642742E-8</v>
      </c>
      <c r="R199" s="29">
        <f t="shared" si="193"/>
        <v>1.0713524459387687E-8</v>
      </c>
      <c r="S199" s="29">
        <f t="shared" si="194"/>
        <v>1.0713524459980932E-8</v>
      </c>
      <c r="T199" s="29">
        <f t="shared" si="195"/>
        <v>1.0713524459980932E-8</v>
      </c>
      <c r="V199" s="35">
        <v>7.7200000000000006E-9</v>
      </c>
      <c r="W199" s="35">
        <v>5.2560711356600001</v>
      </c>
      <c r="X199" s="35">
        <v>2950.6196011279999</v>
      </c>
      <c r="Y199" s="29">
        <f t="shared" si="196"/>
        <v>-7.5213436823608966E-9</v>
      </c>
      <c r="Z199" s="29">
        <f t="shared" si="197"/>
        <v>-7.520977898703303E-9</v>
      </c>
      <c r="AA199" s="29">
        <f t="shared" si="198"/>
        <v>-7.5209778978896302E-9</v>
      </c>
      <c r="AB199" s="29">
        <f t="shared" si="199"/>
        <v>-7.5209778978896302E-9</v>
      </c>
      <c r="AD199" s="35"/>
      <c r="AE199" s="35"/>
      <c r="AF199" s="35"/>
      <c r="AL199" s="35"/>
      <c r="AM199" s="35"/>
      <c r="AN199" s="35"/>
      <c r="AT199" s="35"/>
      <c r="AU199" s="35"/>
      <c r="AV199" s="35"/>
      <c r="BB199" s="35"/>
      <c r="BC199" s="35"/>
      <c r="BD199" s="35"/>
      <c r="BJ199" s="35">
        <v>2.4100000000000002E-9</v>
      </c>
      <c r="BK199" s="35">
        <v>4.0392763161099996</v>
      </c>
      <c r="BL199" s="35">
        <v>494.26624244250002</v>
      </c>
      <c r="BM199" s="29">
        <f t="shared" si="200"/>
        <v>2.1158125955256597E-9</v>
      </c>
      <c r="BN199" s="29">
        <f t="shared" si="201"/>
        <v>2.1157719805339155E-9</v>
      </c>
      <c r="BO199" s="29">
        <f t="shared" si="202"/>
        <v>2.1157719804436084E-9</v>
      </c>
      <c r="BP199" s="29">
        <f t="shared" si="203"/>
        <v>2.1157719804436084E-9</v>
      </c>
      <c r="BR199" s="35"/>
      <c r="BS199" s="35"/>
      <c r="BT199" s="35"/>
      <c r="BZ199" s="35"/>
      <c r="CA199" s="35"/>
      <c r="CB199" s="35"/>
      <c r="CH199" s="35"/>
      <c r="CI199" s="35"/>
      <c r="CJ199" s="35"/>
      <c r="CP199" s="35"/>
      <c r="CQ199" s="35"/>
      <c r="CR199" s="35"/>
      <c r="CX199" s="35"/>
      <c r="CY199" s="35"/>
      <c r="CZ199" s="35"/>
      <c r="DF199" s="35">
        <v>7.5810000000000002E-8</v>
      </c>
      <c r="DG199" s="35">
        <v>2.9060870595399999</v>
      </c>
      <c r="DH199" s="35">
        <v>533.88375078859997</v>
      </c>
      <c r="DI199" s="29">
        <f t="shared" si="204"/>
        <v>4.1659566420098283E-8</v>
      </c>
      <c r="DJ199" s="29">
        <f t="shared" si="205"/>
        <v>4.1657158378355375E-8</v>
      </c>
      <c r="DK199" s="29">
        <f t="shared" si="206"/>
        <v>4.1657158373001107E-8</v>
      </c>
      <c r="DL199" s="29">
        <f t="shared" si="207"/>
        <v>4.1657158373001107E-8</v>
      </c>
      <c r="DN199" s="35">
        <v>1.6560000000000001E-8</v>
      </c>
      <c r="DO199" s="35">
        <v>6.0966708974000001</v>
      </c>
      <c r="DP199" s="35">
        <v>530.6541729411</v>
      </c>
      <c r="DQ199" s="29">
        <f t="shared" si="208"/>
        <v>-9.0521799570323132E-9</v>
      </c>
      <c r="DR199" s="29">
        <f t="shared" si="209"/>
        <v>-9.0516559365964291E-9</v>
      </c>
      <c r="DS199" s="29">
        <f t="shared" si="210"/>
        <v>-9.0516559354312807E-9</v>
      </c>
      <c r="DT199" s="29">
        <f t="shared" si="211"/>
        <v>-9.0516559354312807E-9</v>
      </c>
      <c r="DV199" s="35"/>
      <c r="DW199" s="35"/>
      <c r="DX199" s="35"/>
      <c r="ED199" s="35"/>
      <c r="EE199" s="35"/>
      <c r="EF199" s="35"/>
      <c r="EL199" s="35"/>
      <c r="EM199" s="35"/>
      <c r="EN199" s="35"/>
      <c r="ET199" s="35"/>
      <c r="EU199" s="35"/>
      <c r="EV199" s="35"/>
    </row>
    <row r="200" spans="14:152" s="29" customFormat="1" ht="13.5" x14ac:dyDescent="0.3">
      <c r="N200" s="35">
        <v>4.8540000000000003E-8</v>
      </c>
      <c r="O200" s="35">
        <v>5.6387566109599998</v>
      </c>
      <c r="P200" s="35">
        <v>1.6969210293999999</v>
      </c>
      <c r="Q200" s="29">
        <f t="shared" si="192"/>
        <v>3.9593814107455054E-8</v>
      </c>
      <c r="R200" s="29">
        <f t="shared" si="193"/>
        <v>3.9593810714305561E-8</v>
      </c>
      <c r="S200" s="29">
        <f t="shared" si="194"/>
        <v>3.959381071429803E-8</v>
      </c>
      <c r="T200" s="29">
        <f t="shared" si="195"/>
        <v>3.959381071429803E-8</v>
      </c>
      <c r="V200" s="35">
        <v>7.4499999999999997E-9</v>
      </c>
      <c r="W200" s="35">
        <v>3.8105585019999999E-2</v>
      </c>
      <c r="X200" s="35">
        <v>535.10759106600005</v>
      </c>
      <c r="Y200" s="29">
        <f t="shared" si="196"/>
        <v>-5.7195620596239464E-9</v>
      </c>
      <c r="Z200" s="29">
        <f t="shared" si="197"/>
        <v>-5.7193801457632374E-9</v>
      </c>
      <c r="AA200" s="29">
        <f t="shared" si="198"/>
        <v>-5.7193801453587584E-9</v>
      </c>
      <c r="AB200" s="29">
        <f t="shared" si="199"/>
        <v>-5.7193801453587584E-9</v>
      </c>
      <c r="AD200" s="35"/>
      <c r="AE200" s="35"/>
      <c r="AF200" s="35"/>
      <c r="AL200" s="35"/>
      <c r="AM200" s="35"/>
      <c r="AN200" s="35"/>
      <c r="AT200" s="35"/>
      <c r="AU200" s="35"/>
      <c r="AV200" s="35"/>
      <c r="BB200" s="35"/>
      <c r="BC200" s="35"/>
      <c r="BD200" s="35"/>
      <c r="BJ200" s="35">
        <v>1.7599999999999999E-9</v>
      </c>
      <c r="BK200" s="35">
        <v>4.26298906325</v>
      </c>
      <c r="BL200" s="35">
        <v>672.14061522839995</v>
      </c>
      <c r="BM200" s="29">
        <f t="shared" si="200"/>
        <v>-1.5201956994983963E-9</v>
      </c>
      <c r="BN200" s="29">
        <f t="shared" si="201"/>
        <v>-1.5201532465948396E-9</v>
      </c>
      <c r="BO200" s="29">
        <f t="shared" si="202"/>
        <v>-1.5201532465004441E-9</v>
      </c>
      <c r="BP200" s="29">
        <f t="shared" si="203"/>
        <v>-1.5201532465004441E-9</v>
      </c>
      <c r="BR200" s="35"/>
      <c r="BS200" s="35"/>
      <c r="BT200" s="35"/>
      <c r="BZ200" s="35"/>
      <c r="CA200" s="35"/>
      <c r="CB200" s="35"/>
      <c r="CH200" s="35"/>
      <c r="CI200" s="35"/>
      <c r="CJ200" s="35"/>
      <c r="CP200" s="35"/>
      <c r="CQ200" s="35"/>
      <c r="CR200" s="35"/>
      <c r="CX200" s="35"/>
      <c r="CY200" s="35"/>
      <c r="CZ200" s="35"/>
      <c r="DF200" s="35">
        <v>8.5829999999999995E-8</v>
      </c>
      <c r="DG200" s="35">
        <v>6.0663453016600002</v>
      </c>
      <c r="DH200" s="35">
        <v>10213.285546211</v>
      </c>
      <c r="DI200" s="29">
        <f t="shared" si="204"/>
        <v>-5.7407410865627819E-8</v>
      </c>
      <c r="DJ200" s="29">
        <f t="shared" si="205"/>
        <v>-5.7360989422049657E-8</v>
      </c>
      <c r="DK200" s="29">
        <f t="shared" si="206"/>
        <v>-5.7360989318799378E-8</v>
      </c>
      <c r="DL200" s="29">
        <f t="shared" si="207"/>
        <v>-5.7360989318799378E-8</v>
      </c>
      <c r="DN200" s="35">
        <v>1.548E-8</v>
      </c>
      <c r="DO200" s="35">
        <v>3.4879971026700001</v>
      </c>
      <c r="DP200" s="35">
        <v>934.94851496820002</v>
      </c>
      <c r="DQ200" s="29">
        <f t="shared" si="208"/>
        <v>1.524025959675544E-8</v>
      </c>
      <c r="DR200" s="29">
        <f t="shared" si="209"/>
        <v>1.5240078878086606E-8</v>
      </c>
      <c r="DS200" s="29">
        <f t="shared" si="210"/>
        <v>1.5240078877684712E-8</v>
      </c>
      <c r="DT200" s="29">
        <f t="shared" si="211"/>
        <v>1.5240078877684712E-8</v>
      </c>
      <c r="DV200" s="35"/>
      <c r="DW200" s="35"/>
      <c r="DX200" s="35"/>
      <c r="ED200" s="35"/>
      <c r="EE200" s="35"/>
      <c r="EF200" s="35"/>
      <c r="EL200" s="35"/>
      <c r="EM200" s="35"/>
      <c r="EN200" s="35"/>
      <c r="ET200" s="35"/>
      <c r="EU200" s="35"/>
      <c r="EV200" s="35"/>
    </row>
    <row r="201" spans="14:152" s="29" customFormat="1" ht="13.5" x14ac:dyDescent="0.3">
      <c r="N201" s="35">
        <v>5.6290000000000003E-8</v>
      </c>
      <c r="O201" s="35">
        <v>3.7387160486500002</v>
      </c>
      <c r="P201" s="35">
        <v>530.21222995640005</v>
      </c>
      <c r="Q201" s="29">
        <f t="shared" si="192"/>
        <v>5.4981928237559713E-8</v>
      </c>
      <c r="R201" s="29">
        <f t="shared" si="193"/>
        <v>5.4981472676304317E-8</v>
      </c>
      <c r="S201" s="29">
        <f t="shared" si="194"/>
        <v>5.4981472675291299E-8</v>
      </c>
      <c r="T201" s="29">
        <f t="shared" si="195"/>
        <v>5.4981472675291299E-8</v>
      </c>
      <c r="V201" s="35">
        <v>7.44E-9</v>
      </c>
      <c r="W201" s="35">
        <v>0.58381523986999995</v>
      </c>
      <c r="X201" s="35">
        <v>25.2727942655</v>
      </c>
      <c r="Y201" s="29">
        <f t="shared" si="196"/>
        <v>4.0555104266380094E-9</v>
      </c>
      <c r="Z201" s="29">
        <f t="shared" si="197"/>
        <v>4.0555216523736946E-9</v>
      </c>
      <c r="AA201" s="29">
        <f t="shared" si="198"/>
        <v>4.0555216523986531E-9</v>
      </c>
      <c r="AB201" s="29">
        <f t="shared" si="199"/>
        <v>4.0555216523986531E-9</v>
      </c>
      <c r="AD201" s="35"/>
      <c r="AE201" s="35"/>
      <c r="AF201" s="35"/>
      <c r="AL201" s="35"/>
      <c r="AM201" s="35"/>
      <c r="AN201" s="35"/>
      <c r="AT201" s="35"/>
      <c r="AU201" s="35"/>
      <c r="AV201" s="35"/>
      <c r="BB201" s="35"/>
      <c r="BC201" s="35"/>
      <c r="BD201" s="35"/>
      <c r="BJ201" s="35">
        <v>1.87E-9</v>
      </c>
      <c r="BK201" s="35">
        <v>2.7258742058599998</v>
      </c>
      <c r="BL201" s="35">
        <v>299.12639426919998</v>
      </c>
      <c r="BM201" s="29">
        <f t="shared" si="200"/>
        <v>4.9829724449367608E-10</v>
      </c>
      <c r="BN201" s="29">
        <f t="shared" si="201"/>
        <v>4.9833563754697591E-10</v>
      </c>
      <c r="BO201" s="29">
        <f t="shared" si="202"/>
        <v>4.9833563763234188E-10</v>
      </c>
      <c r="BP201" s="29">
        <f t="shared" si="203"/>
        <v>4.9833563763234188E-10</v>
      </c>
      <c r="BR201" s="35"/>
      <c r="BS201" s="35"/>
      <c r="BT201" s="35"/>
      <c r="BZ201" s="35"/>
      <c r="CA201" s="35"/>
      <c r="CB201" s="35"/>
      <c r="CH201" s="35"/>
      <c r="CI201" s="35"/>
      <c r="CJ201" s="35"/>
      <c r="CP201" s="35"/>
      <c r="CQ201" s="35"/>
      <c r="CR201" s="35"/>
      <c r="CX201" s="35"/>
      <c r="CY201" s="35"/>
      <c r="CZ201" s="35"/>
      <c r="DF201" s="35">
        <v>1.0198E-7</v>
      </c>
      <c r="DG201" s="35">
        <v>2.48743123636</v>
      </c>
      <c r="DH201" s="35">
        <v>1819.6374661092</v>
      </c>
      <c r="DI201" s="29">
        <f t="shared" si="204"/>
        <v>8.2650312102081535E-8</v>
      </c>
      <c r="DJ201" s="29">
        <f t="shared" si="205"/>
        <v>8.2658052458263831E-8</v>
      </c>
      <c r="DK201" s="29">
        <f t="shared" si="206"/>
        <v>8.265805247547243E-8</v>
      </c>
      <c r="DL201" s="29">
        <f t="shared" si="207"/>
        <v>8.265805247547243E-8</v>
      </c>
      <c r="DN201" s="35">
        <v>1.7719999999999999E-8</v>
      </c>
      <c r="DO201" s="35">
        <v>5.8254927475900002</v>
      </c>
      <c r="DP201" s="35">
        <v>909.81873305459999</v>
      </c>
      <c r="DQ201" s="29">
        <f t="shared" si="208"/>
        <v>-3.2128621564777096E-9</v>
      </c>
      <c r="DR201" s="29">
        <f t="shared" si="209"/>
        <v>-3.2117331050398524E-9</v>
      </c>
      <c r="DS201" s="29">
        <f t="shared" si="210"/>
        <v>-3.2117331025294697E-9</v>
      </c>
      <c r="DT201" s="29">
        <f t="shared" si="211"/>
        <v>-3.2117331025294697E-9</v>
      </c>
      <c r="DV201" s="35"/>
      <c r="DW201" s="35"/>
      <c r="DX201" s="35"/>
      <c r="ED201" s="35"/>
      <c r="EE201" s="35"/>
      <c r="EF201" s="35"/>
      <c r="EL201" s="35"/>
      <c r="EM201" s="35"/>
      <c r="EN201" s="35"/>
      <c r="ET201" s="35"/>
      <c r="EU201" s="35"/>
      <c r="EV201" s="35"/>
    </row>
    <row r="202" spans="14:152" s="29" customFormat="1" ht="13.5" x14ac:dyDescent="0.3">
      <c r="N202" s="35">
        <v>4.4710000000000001E-8</v>
      </c>
      <c r="O202" s="35">
        <v>4.4915288254699997</v>
      </c>
      <c r="P202" s="35">
        <v>505.31194270639998</v>
      </c>
      <c r="Q202" s="29">
        <f t="shared" si="192"/>
        <v>4.431880105807168E-8</v>
      </c>
      <c r="R202" s="29">
        <f t="shared" si="193"/>
        <v>4.431901339037027E-8</v>
      </c>
      <c r="S202" s="29">
        <f t="shared" si="194"/>
        <v>4.4319013390842332E-8</v>
      </c>
      <c r="T202" s="29">
        <f t="shared" si="195"/>
        <v>4.4319013390842332E-8</v>
      </c>
      <c r="V202" s="35">
        <v>7.3399999999999999E-9</v>
      </c>
      <c r="W202" s="35">
        <v>0.20800485099999999</v>
      </c>
      <c r="X202" s="35">
        <v>1049.0869894507</v>
      </c>
      <c r="Y202" s="29">
        <f t="shared" si="196"/>
        <v>-2.3185857748016841E-10</v>
      </c>
      <c r="Z202" s="29">
        <f t="shared" si="197"/>
        <v>-2.3240665419222653E-10</v>
      </c>
      <c r="AA202" s="29">
        <f t="shared" si="198"/>
        <v>-2.3240665541084152E-10</v>
      </c>
      <c r="AB202" s="29">
        <f t="shared" si="199"/>
        <v>-2.3240665541084152E-10</v>
      </c>
      <c r="AD202" s="35"/>
      <c r="AE202" s="35"/>
      <c r="AF202" s="35"/>
      <c r="AL202" s="35"/>
      <c r="AM202" s="35"/>
      <c r="AN202" s="35"/>
      <c r="AT202" s="35"/>
      <c r="AU202" s="35"/>
      <c r="AV202" s="35"/>
      <c r="BB202" s="35"/>
      <c r="BC202" s="35"/>
      <c r="BD202" s="35"/>
      <c r="BJ202" s="35">
        <v>2.3400000000000002E-9</v>
      </c>
      <c r="BK202" s="35">
        <v>1.3447482744999999</v>
      </c>
      <c r="BL202" s="35">
        <v>173.9422195228</v>
      </c>
      <c r="BM202" s="29">
        <f t="shared" si="200"/>
        <v>-1.208070757413854E-9</v>
      </c>
      <c r="BN202" s="29">
        <f t="shared" si="201"/>
        <v>-1.2080955807555995E-9</v>
      </c>
      <c r="BO202" s="29">
        <f t="shared" si="202"/>
        <v>-1.2080955808107916E-9</v>
      </c>
      <c r="BP202" s="29">
        <f t="shared" si="203"/>
        <v>-1.2080955808107916E-9</v>
      </c>
      <c r="BR202" s="35"/>
      <c r="BS202" s="35"/>
      <c r="BT202" s="35"/>
      <c r="BZ202" s="35"/>
      <c r="CA202" s="35"/>
      <c r="CB202" s="35"/>
      <c r="CH202" s="35"/>
      <c r="CI202" s="35"/>
      <c r="CJ202" s="35"/>
      <c r="CP202" s="35"/>
      <c r="CQ202" s="35"/>
      <c r="CR202" s="35"/>
      <c r="CX202" s="35"/>
      <c r="CY202" s="35"/>
      <c r="CZ202" s="35"/>
      <c r="DF202" s="35">
        <v>8.5360000000000005E-8</v>
      </c>
      <c r="DG202" s="35">
        <v>2.2270070179000001</v>
      </c>
      <c r="DH202" s="35">
        <v>9153.9036160218002</v>
      </c>
      <c r="DI202" s="29">
        <f t="shared" si="204"/>
        <v>8.4869043050559821E-8</v>
      </c>
      <c r="DJ202" s="29">
        <f t="shared" si="205"/>
        <v>8.4874984328222956E-8</v>
      </c>
      <c r="DK202" s="29">
        <f t="shared" si="206"/>
        <v>8.4874984341393035E-8</v>
      </c>
      <c r="DL202" s="29">
        <f t="shared" si="207"/>
        <v>8.4874984341393035E-8</v>
      </c>
      <c r="DN202" s="35">
        <v>1.6149999999999999E-8</v>
      </c>
      <c r="DO202" s="35">
        <v>1.45018725033</v>
      </c>
      <c r="DP202" s="35">
        <v>902.70518605380005</v>
      </c>
      <c r="DQ202" s="29">
        <f t="shared" si="208"/>
        <v>-1.4850702827623792E-8</v>
      </c>
      <c r="DR202" s="29">
        <f t="shared" si="209"/>
        <v>-1.4851110775215658E-8</v>
      </c>
      <c r="DS202" s="29">
        <f t="shared" si="210"/>
        <v>-1.4851110776122632E-8</v>
      </c>
      <c r="DT202" s="29">
        <f t="shared" si="211"/>
        <v>-1.4851110776122632E-8</v>
      </c>
      <c r="DV202" s="35"/>
      <c r="DW202" s="35"/>
      <c r="DX202" s="35"/>
      <c r="ED202" s="35"/>
      <c r="EE202" s="35"/>
      <c r="EF202" s="35"/>
      <c r="EL202" s="35"/>
      <c r="EM202" s="35"/>
      <c r="EN202" s="35"/>
      <c r="ET202" s="35"/>
      <c r="EU202" s="35"/>
      <c r="EV202" s="35"/>
    </row>
    <row r="203" spans="14:152" s="29" customFormat="1" ht="13.5" x14ac:dyDescent="0.3">
      <c r="N203" s="35">
        <v>4.3130000000000003E-8</v>
      </c>
      <c r="O203" s="35">
        <v>4.7936937045099999</v>
      </c>
      <c r="P203" s="35">
        <v>535.10759106600005</v>
      </c>
      <c r="Q203" s="29">
        <f t="shared" si="192"/>
        <v>2.6180993196758841E-8</v>
      </c>
      <c r="R203" s="29">
        <f t="shared" si="193"/>
        <v>2.6182299244533705E-8</v>
      </c>
      <c r="S203" s="29">
        <f t="shared" si="194"/>
        <v>2.6182299247437546E-8</v>
      </c>
      <c r="T203" s="29">
        <f t="shared" si="195"/>
        <v>2.6182299247437546E-8</v>
      </c>
      <c r="V203" s="35">
        <v>7.4700000000000001E-9</v>
      </c>
      <c r="W203" s="35">
        <v>2.7177284087100002</v>
      </c>
      <c r="X203" s="35">
        <v>38.133035637799999</v>
      </c>
      <c r="Y203" s="29">
        <f t="shared" si="196"/>
        <v>-7.3277181005152382E-9</v>
      </c>
      <c r="Z203" s="29">
        <f t="shared" si="197"/>
        <v>-7.327722040746277E-9</v>
      </c>
      <c r="AA203" s="29">
        <f t="shared" si="198"/>
        <v>-7.3277220407550385E-9</v>
      </c>
      <c r="AB203" s="29">
        <f t="shared" si="199"/>
        <v>-7.3277220407550385E-9</v>
      </c>
      <c r="AD203" s="35"/>
      <c r="AE203" s="35"/>
      <c r="AF203" s="35"/>
      <c r="AL203" s="35"/>
      <c r="AM203" s="35"/>
      <c r="AN203" s="35"/>
      <c r="AT203" s="35"/>
      <c r="AU203" s="35"/>
      <c r="AV203" s="35"/>
      <c r="BB203" s="35"/>
      <c r="BC203" s="35"/>
      <c r="BD203" s="35"/>
      <c r="BJ203" s="35">
        <v>1.7100000000000001E-9</v>
      </c>
      <c r="BK203" s="35">
        <v>0.85473611717999998</v>
      </c>
      <c r="BL203" s="35">
        <v>1603.2999892854</v>
      </c>
      <c r="BM203" s="29">
        <f t="shared" si="200"/>
        <v>-3.2601989259496392E-10</v>
      </c>
      <c r="BN203" s="29">
        <f t="shared" si="201"/>
        <v>-3.2582823474117813E-10</v>
      </c>
      <c r="BO203" s="29">
        <f t="shared" si="202"/>
        <v>-3.258282343150321E-10</v>
      </c>
      <c r="BP203" s="29">
        <f t="shared" si="203"/>
        <v>-3.258282343150321E-10</v>
      </c>
      <c r="BR203" s="35"/>
      <c r="BS203" s="35"/>
      <c r="BT203" s="35"/>
      <c r="BZ203" s="35"/>
      <c r="CA203" s="35"/>
      <c r="CB203" s="35"/>
      <c r="CH203" s="35"/>
      <c r="CI203" s="35"/>
      <c r="CJ203" s="35"/>
      <c r="CP203" s="35"/>
      <c r="CQ203" s="35"/>
      <c r="CR203" s="35"/>
      <c r="CX203" s="35"/>
      <c r="CY203" s="35"/>
      <c r="CZ203" s="35"/>
      <c r="DF203" s="35">
        <v>9.7590000000000002E-8</v>
      </c>
      <c r="DG203" s="35">
        <v>6.1559333621799999</v>
      </c>
      <c r="DH203" s="35">
        <v>593.42686339800002</v>
      </c>
      <c r="DI203" s="29">
        <f t="shared" si="204"/>
        <v>-9.7226418957993913E-8</v>
      </c>
      <c r="DJ203" s="29">
        <f t="shared" si="205"/>
        <v>-9.7226774528440591E-8</v>
      </c>
      <c r="DK203" s="29">
        <f t="shared" si="206"/>
        <v>-9.7226774529230978E-8</v>
      </c>
      <c r="DL203" s="29">
        <f t="shared" si="207"/>
        <v>-9.7226774529230978E-8</v>
      </c>
      <c r="DN203" s="35">
        <v>1.3869999999999999E-8</v>
      </c>
      <c r="DO203" s="35">
        <v>2.5284049730899998</v>
      </c>
      <c r="DP203" s="35">
        <v>530.44172461999995</v>
      </c>
      <c r="DQ203" s="29">
        <f t="shared" si="208"/>
        <v>2.0481507035338339E-9</v>
      </c>
      <c r="DR203" s="29">
        <f t="shared" si="209"/>
        <v>2.0476325254953706E-9</v>
      </c>
      <c r="DS203" s="29">
        <f t="shared" si="210"/>
        <v>2.0476325243432466E-9</v>
      </c>
      <c r="DT203" s="29">
        <f t="shared" si="211"/>
        <v>2.0476325243432466E-9</v>
      </c>
      <c r="DV203" s="35"/>
      <c r="DW203" s="35"/>
      <c r="DX203" s="35"/>
      <c r="ED203" s="35"/>
      <c r="EE203" s="35"/>
      <c r="EF203" s="35"/>
      <c r="EL203" s="35"/>
      <c r="EM203" s="35"/>
      <c r="EN203" s="35"/>
      <c r="ET203" s="35"/>
      <c r="EU203" s="35"/>
      <c r="EV203" s="35"/>
    </row>
    <row r="204" spans="14:152" s="29" customFormat="1" ht="13.5" x14ac:dyDescent="0.3">
      <c r="N204" s="35">
        <v>4.2799999999999999E-8</v>
      </c>
      <c r="O204" s="35">
        <v>0.54783823710000001</v>
      </c>
      <c r="P204" s="35">
        <v>1.4362885985</v>
      </c>
      <c r="Q204" s="29">
        <f t="shared" si="192"/>
        <v>3.6006400395553832E-8</v>
      </c>
      <c r="R204" s="29">
        <f t="shared" si="193"/>
        <v>3.6006402762146324E-8</v>
      </c>
      <c r="S204" s="29">
        <f t="shared" si="194"/>
        <v>3.6006402762151584E-8</v>
      </c>
      <c r="T204" s="29">
        <f t="shared" si="195"/>
        <v>3.6006402762151584E-8</v>
      </c>
      <c r="V204" s="35">
        <v>7.2799999999999997E-9</v>
      </c>
      <c r="W204" s="35">
        <v>5.9721035893799996</v>
      </c>
      <c r="X204" s="35">
        <v>945.99421523210003</v>
      </c>
      <c r="Y204" s="29">
        <f t="shared" si="196"/>
        <v>-5.7764655794440426E-9</v>
      </c>
      <c r="Z204" s="29">
        <f t="shared" si="197"/>
        <v>-5.7761670905771193E-9</v>
      </c>
      <c r="AA204" s="29">
        <f t="shared" si="198"/>
        <v>-5.7761670899134244E-9</v>
      </c>
      <c r="AB204" s="29">
        <f t="shared" si="199"/>
        <v>-5.7761670899134244E-9</v>
      </c>
      <c r="AD204" s="35"/>
      <c r="AE204" s="35"/>
      <c r="AF204" s="35"/>
      <c r="AL204" s="35"/>
      <c r="AM204" s="35"/>
      <c r="AN204" s="35"/>
      <c r="AT204" s="35"/>
      <c r="AU204" s="35"/>
      <c r="AV204" s="35"/>
      <c r="BB204" s="35"/>
      <c r="BC204" s="35"/>
      <c r="BD204" s="35"/>
      <c r="BJ204" s="35">
        <v>2.2400000000000001E-9</v>
      </c>
      <c r="BK204" s="35">
        <v>0.33130232434000001</v>
      </c>
      <c r="BL204" s="35">
        <v>565.11568774670002</v>
      </c>
      <c r="BM204" s="29">
        <f t="shared" si="200"/>
        <v>-2.2318987462737777E-9</v>
      </c>
      <c r="BN204" s="29">
        <f t="shared" si="201"/>
        <v>-2.2319064041450915E-9</v>
      </c>
      <c r="BO204" s="29">
        <f t="shared" si="202"/>
        <v>-2.2319064041621144E-9</v>
      </c>
      <c r="BP204" s="29">
        <f t="shared" si="203"/>
        <v>-2.2319064041621144E-9</v>
      </c>
      <c r="BR204" s="35"/>
      <c r="BS204" s="35"/>
      <c r="BT204" s="35"/>
      <c r="BZ204" s="35"/>
      <c r="CA204" s="35"/>
      <c r="CB204" s="35"/>
      <c r="CH204" s="35"/>
      <c r="CI204" s="35"/>
      <c r="CJ204" s="35"/>
      <c r="CP204" s="35"/>
      <c r="CQ204" s="35"/>
      <c r="CR204" s="35"/>
      <c r="CX204" s="35"/>
      <c r="CY204" s="35"/>
      <c r="CZ204" s="35"/>
      <c r="DF204" s="35">
        <v>7.9679999999999996E-8</v>
      </c>
      <c r="DG204" s="35">
        <v>3.7553535521199999</v>
      </c>
      <c r="DH204" s="35">
        <v>530.44172461999995</v>
      </c>
      <c r="DI204" s="29">
        <f t="shared" si="204"/>
        <v>7.8160011088937513E-8</v>
      </c>
      <c r="DJ204" s="29">
        <f t="shared" si="205"/>
        <v>7.815942595011667E-8</v>
      </c>
      <c r="DK204" s="29">
        <f t="shared" si="206"/>
        <v>7.8159425948815548E-8</v>
      </c>
      <c r="DL204" s="29">
        <f t="shared" si="207"/>
        <v>7.8159425948815548E-8</v>
      </c>
      <c r="DN204" s="35">
        <v>1.5740000000000001E-8</v>
      </c>
      <c r="DO204" s="35">
        <v>1.8956580913600001</v>
      </c>
      <c r="DP204" s="35">
        <v>437.64389113990001</v>
      </c>
      <c r="DQ204" s="29">
        <f t="shared" si="208"/>
        <v>-1.436589319194806E-8</v>
      </c>
      <c r="DR204" s="29">
        <f t="shared" si="209"/>
        <v>-1.4365692734095221E-8</v>
      </c>
      <c r="DS204" s="29">
        <f t="shared" si="210"/>
        <v>-1.4365692733649503E-8</v>
      </c>
      <c r="DT204" s="29">
        <f t="shared" si="211"/>
        <v>-1.4365692733649503E-8</v>
      </c>
      <c r="DV204" s="35"/>
      <c r="DW204" s="35"/>
      <c r="DX204" s="35"/>
      <c r="ED204" s="35"/>
      <c r="EE204" s="35"/>
      <c r="EF204" s="35"/>
      <c r="EL204" s="35"/>
      <c r="EM204" s="35"/>
      <c r="EN204" s="35"/>
      <c r="ET204" s="35"/>
      <c r="EU204" s="35"/>
      <c r="EV204" s="35"/>
    </row>
    <row r="205" spans="14:152" s="29" customFormat="1" ht="13.5" x14ac:dyDescent="0.3">
      <c r="N205" s="35">
        <v>4.4530000000000002E-8</v>
      </c>
      <c r="O205" s="35">
        <v>0.50551854591000001</v>
      </c>
      <c r="P205" s="35">
        <v>524.06189080210004</v>
      </c>
      <c r="Q205" s="29">
        <f t="shared" si="192"/>
        <v>-4.0883619888009104E-8</v>
      </c>
      <c r="R205" s="29">
        <f t="shared" si="193"/>
        <v>-4.0882961249726152E-8</v>
      </c>
      <c r="S205" s="29">
        <f t="shared" si="194"/>
        <v>-4.0882961248261638E-8</v>
      </c>
      <c r="T205" s="29">
        <f t="shared" si="195"/>
        <v>-4.0882961248261638E-8</v>
      </c>
      <c r="V205" s="35">
        <v>7.6899999999999997E-9</v>
      </c>
      <c r="W205" s="35">
        <v>4.5139401696699997</v>
      </c>
      <c r="X205" s="35">
        <v>952.35700270749999</v>
      </c>
      <c r="Y205" s="29">
        <f t="shared" si="196"/>
        <v>3.2638457998077499E-9</v>
      </c>
      <c r="Z205" s="29">
        <f t="shared" si="197"/>
        <v>3.264318015637964E-9</v>
      </c>
      <c r="AA205" s="29">
        <f t="shared" si="198"/>
        <v>3.2643180166878919E-9</v>
      </c>
      <c r="AB205" s="29">
        <f t="shared" si="199"/>
        <v>3.2643180166878919E-9</v>
      </c>
      <c r="AD205" s="35"/>
      <c r="AE205" s="35"/>
      <c r="AF205" s="35"/>
      <c r="AL205" s="35"/>
      <c r="AM205" s="35"/>
      <c r="AN205" s="35"/>
      <c r="AT205" s="35"/>
      <c r="AU205" s="35"/>
      <c r="AV205" s="35"/>
      <c r="BB205" s="35"/>
      <c r="BC205" s="35"/>
      <c r="BD205" s="35"/>
      <c r="BJ205" s="35">
        <v>2.0000000000000001E-9</v>
      </c>
      <c r="BK205" s="35">
        <v>1.27632489123</v>
      </c>
      <c r="BL205" s="35">
        <v>39.3568759152</v>
      </c>
      <c r="BM205" s="29">
        <f t="shared" si="200"/>
        <v>-6.7593940800888228E-10</v>
      </c>
      <c r="BN205" s="29">
        <f t="shared" si="201"/>
        <v>-6.7593413250450102E-10</v>
      </c>
      <c r="BO205" s="29">
        <f t="shared" si="202"/>
        <v>-6.7593413249277139E-10</v>
      </c>
      <c r="BP205" s="29">
        <f t="shared" si="203"/>
        <v>-6.7593413249277139E-10</v>
      </c>
      <c r="BR205" s="35"/>
      <c r="BS205" s="35"/>
      <c r="BT205" s="35"/>
      <c r="BZ205" s="35"/>
      <c r="CA205" s="35"/>
      <c r="CB205" s="35"/>
      <c r="CH205" s="35"/>
      <c r="CI205" s="35"/>
      <c r="CJ205" s="35"/>
      <c r="CP205" s="35"/>
      <c r="CQ205" s="35"/>
      <c r="CR205" s="35"/>
      <c r="CX205" s="35"/>
      <c r="CY205" s="35"/>
      <c r="CZ205" s="35"/>
      <c r="DF205" s="35">
        <v>7.142E-8</v>
      </c>
      <c r="DG205" s="35">
        <v>3.5883612032699999</v>
      </c>
      <c r="DH205" s="35">
        <v>2957.7331481288002</v>
      </c>
      <c r="DI205" s="29">
        <f t="shared" si="204"/>
        <v>1.4799150073977229E-8</v>
      </c>
      <c r="DJ205" s="29">
        <f t="shared" si="205"/>
        <v>1.4813866096469459E-8</v>
      </c>
      <c r="DK205" s="29">
        <f t="shared" si="206"/>
        <v>1.4813866129189376E-8</v>
      </c>
      <c r="DL205" s="29">
        <f t="shared" si="207"/>
        <v>1.4813866129189376E-8</v>
      </c>
      <c r="DN205" s="35">
        <v>1.459E-8</v>
      </c>
      <c r="DO205" s="35">
        <v>3.3254606150599999</v>
      </c>
      <c r="DP205" s="35">
        <v>1041.2226829245001</v>
      </c>
      <c r="DQ205" s="29">
        <f t="shared" si="208"/>
        <v>2.6617166680484944E-9</v>
      </c>
      <c r="DR205" s="29">
        <f t="shared" si="209"/>
        <v>2.6627803134055643E-9</v>
      </c>
      <c r="DS205" s="29">
        <f t="shared" si="210"/>
        <v>2.6627803157705262E-9</v>
      </c>
      <c r="DT205" s="29">
        <f t="shared" si="211"/>
        <v>2.6627803157705262E-9</v>
      </c>
      <c r="DV205" s="35"/>
      <c r="DW205" s="35"/>
      <c r="DX205" s="35"/>
      <c r="ED205" s="35"/>
      <c r="EE205" s="35"/>
      <c r="EF205" s="35"/>
      <c r="EL205" s="35"/>
      <c r="EM205" s="35"/>
      <c r="EN205" s="35"/>
      <c r="ET205" s="35"/>
      <c r="EU205" s="35"/>
      <c r="EV205" s="35"/>
    </row>
    <row r="206" spans="14:152" s="29" customFormat="1" ht="13.5" x14ac:dyDescent="0.3">
      <c r="N206" s="35">
        <v>4.936E-8</v>
      </c>
      <c r="O206" s="35">
        <v>4.8299298825500001</v>
      </c>
      <c r="P206" s="35">
        <v>422.66603761290003</v>
      </c>
      <c r="Q206" s="29">
        <f t="shared" si="192"/>
        <v>3.1770380946032121E-8</v>
      </c>
      <c r="R206" s="29">
        <f t="shared" si="193"/>
        <v>3.1769243910836524E-8</v>
      </c>
      <c r="S206" s="29">
        <f t="shared" si="194"/>
        <v>3.1769243908308376E-8</v>
      </c>
      <c r="T206" s="29">
        <f t="shared" si="195"/>
        <v>3.1769243908308376E-8</v>
      </c>
      <c r="V206" s="35">
        <v>7.0999999999999999E-9</v>
      </c>
      <c r="W206" s="35">
        <v>0.38016353552999999</v>
      </c>
      <c r="X206" s="35">
        <v>69.152524274800001</v>
      </c>
      <c r="Y206" s="29">
        <f t="shared" si="196"/>
        <v>4.7863628276184087E-10</v>
      </c>
      <c r="Z206" s="29">
        <f t="shared" si="197"/>
        <v>4.7867116692463854E-10</v>
      </c>
      <c r="AA206" s="29">
        <f t="shared" si="198"/>
        <v>4.786711670022013E-10</v>
      </c>
      <c r="AB206" s="29">
        <f t="shared" si="199"/>
        <v>4.786711670022013E-10</v>
      </c>
      <c r="AD206" s="35"/>
      <c r="AE206" s="35"/>
      <c r="AF206" s="35"/>
      <c r="AL206" s="35"/>
      <c r="AM206" s="35"/>
      <c r="AN206" s="35"/>
      <c r="AT206" s="35"/>
      <c r="AU206" s="35"/>
      <c r="AV206" s="35"/>
      <c r="BB206" s="35"/>
      <c r="BC206" s="35"/>
      <c r="BD206" s="35"/>
      <c r="BJ206" s="35">
        <v>1.6999999999999999E-9</v>
      </c>
      <c r="BK206" s="35">
        <v>4.9647947027299999</v>
      </c>
      <c r="BL206" s="35">
        <v>1464.6394800628</v>
      </c>
      <c r="BM206" s="29">
        <f t="shared" si="200"/>
        <v>-1.5086897239213991E-9</v>
      </c>
      <c r="BN206" s="29">
        <f t="shared" si="201"/>
        <v>-1.5087714331700809E-9</v>
      </c>
      <c r="BO206" s="29">
        <f t="shared" si="202"/>
        <v>-1.5087714333517384E-9</v>
      </c>
      <c r="BP206" s="29">
        <f t="shared" si="203"/>
        <v>-1.5087714333517384E-9</v>
      </c>
      <c r="BR206" s="35"/>
      <c r="BS206" s="35"/>
      <c r="BT206" s="35"/>
      <c r="BZ206" s="35"/>
      <c r="CA206" s="35"/>
      <c r="CB206" s="35"/>
      <c r="CH206" s="35"/>
      <c r="CI206" s="35"/>
      <c r="CJ206" s="35"/>
      <c r="CP206" s="35"/>
      <c r="CQ206" s="35"/>
      <c r="CR206" s="35"/>
      <c r="CX206" s="35"/>
      <c r="CY206" s="35"/>
      <c r="CZ206" s="35"/>
      <c r="DF206" s="35">
        <v>7.1219999999999998E-8</v>
      </c>
      <c r="DG206" s="35">
        <v>0.11970048938</v>
      </c>
      <c r="DH206" s="35">
        <v>224.34479570190001</v>
      </c>
      <c r="DI206" s="29">
        <f t="shared" si="204"/>
        <v>-5.7886004263171801E-8</v>
      </c>
      <c r="DJ206" s="29">
        <f t="shared" si="205"/>
        <v>-5.7886667113719928E-8</v>
      </c>
      <c r="DK206" s="29">
        <f t="shared" si="206"/>
        <v>-5.7886667115193732E-8</v>
      </c>
      <c r="DL206" s="29">
        <f t="shared" si="207"/>
        <v>-5.7886667115193732E-8</v>
      </c>
      <c r="DN206" s="35">
        <v>1.377E-8</v>
      </c>
      <c r="DO206" s="35">
        <v>0.10015418633000001</v>
      </c>
      <c r="DP206" s="35">
        <v>490.3340891794</v>
      </c>
      <c r="DQ206" s="29">
        <f t="shared" si="208"/>
        <v>-2.8722102996581552E-9</v>
      </c>
      <c r="DR206" s="29">
        <f t="shared" si="209"/>
        <v>-2.8717400597292155E-9</v>
      </c>
      <c r="DS206" s="29">
        <f t="shared" si="210"/>
        <v>-2.8717400586836547E-9</v>
      </c>
      <c r="DT206" s="29">
        <f t="shared" si="211"/>
        <v>-2.8717400586836547E-9</v>
      </c>
      <c r="DV206" s="35"/>
      <c r="DW206" s="35"/>
      <c r="DX206" s="35"/>
      <c r="ED206" s="35"/>
      <c r="EE206" s="35"/>
      <c r="EF206" s="35"/>
      <c r="EL206" s="35"/>
      <c r="EM206" s="35"/>
      <c r="EN206" s="35"/>
      <c r="ET206" s="35"/>
      <c r="EU206" s="35"/>
      <c r="EV206" s="35"/>
    </row>
    <row r="207" spans="14:152" s="29" customFormat="1" ht="13.5" x14ac:dyDescent="0.3">
      <c r="N207" s="35">
        <v>4.7010000000000002E-8</v>
      </c>
      <c r="O207" s="35">
        <v>3.41634869046</v>
      </c>
      <c r="P207" s="35">
        <v>3060.8259223474001</v>
      </c>
      <c r="Q207" s="29">
        <f t="shared" si="192"/>
        <v>-4.5216546870248679E-8</v>
      </c>
      <c r="R207" s="29">
        <f t="shared" si="193"/>
        <v>-4.5213742540524229E-8</v>
      </c>
      <c r="S207" s="29">
        <f t="shared" si="194"/>
        <v>-4.5213742534286527E-8</v>
      </c>
      <c r="T207" s="29">
        <f t="shared" si="195"/>
        <v>-4.5213742534286527E-8</v>
      </c>
      <c r="V207" s="35">
        <v>7.6000000000000002E-9</v>
      </c>
      <c r="W207" s="35">
        <v>3.0703377982400002</v>
      </c>
      <c r="X207" s="35">
        <v>39.3568759152</v>
      </c>
      <c r="Y207" s="29">
        <f t="shared" si="196"/>
        <v>-6.406737565350093E-9</v>
      </c>
      <c r="Z207" s="29">
        <f t="shared" si="197"/>
        <v>-6.406749023308154E-9</v>
      </c>
      <c r="AA207" s="29">
        <f t="shared" si="198"/>
        <v>-6.4067490233336311E-9</v>
      </c>
      <c r="AB207" s="29">
        <f t="shared" si="199"/>
        <v>-6.4067490233336311E-9</v>
      </c>
      <c r="AD207" s="35"/>
      <c r="AE207" s="35"/>
      <c r="AF207" s="35"/>
      <c r="AL207" s="35"/>
      <c r="AM207" s="35"/>
      <c r="AN207" s="35"/>
      <c r="AT207" s="35"/>
      <c r="AU207" s="35"/>
      <c r="AV207" s="35"/>
      <c r="BB207" s="35"/>
      <c r="BC207" s="35"/>
      <c r="BD207" s="35"/>
      <c r="BJ207" s="35">
        <v>2.11E-9</v>
      </c>
      <c r="BK207" s="35">
        <v>1.0093708025599999</v>
      </c>
      <c r="BL207" s="35">
        <v>523.54062594029995</v>
      </c>
      <c r="BM207" s="29">
        <f t="shared" si="200"/>
        <v>-2.1018566784676919E-9</v>
      </c>
      <c r="BN207" s="29">
        <f t="shared" si="201"/>
        <v>-2.1018635816153984E-9</v>
      </c>
      <c r="BO207" s="29">
        <f t="shared" si="202"/>
        <v>-2.1018635816307442E-9</v>
      </c>
      <c r="BP207" s="29">
        <f t="shared" si="203"/>
        <v>-2.1018635816307442E-9</v>
      </c>
      <c r="BR207" s="35"/>
      <c r="BS207" s="35"/>
      <c r="BT207" s="35"/>
      <c r="BZ207" s="35"/>
      <c r="CA207" s="35"/>
      <c r="CB207" s="35"/>
      <c r="CH207" s="35"/>
      <c r="CI207" s="35"/>
      <c r="CJ207" s="35"/>
      <c r="CP207" s="35"/>
      <c r="CQ207" s="35"/>
      <c r="CR207" s="35"/>
      <c r="CX207" s="35"/>
      <c r="CY207" s="35"/>
      <c r="CZ207" s="35"/>
      <c r="DF207" s="35">
        <v>8.7310000000000006E-8</v>
      </c>
      <c r="DG207" s="35">
        <v>0.75302913969999996</v>
      </c>
      <c r="DH207" s="35">
        <v>960.22130923370003</v>
      </c>
      <c r="DI207" s="29">
        <f t="shared" si="204"/>
        <v>-6.9985073648650712E-8</v>
      </c>
      <c r="DJ207" s="29">
        <f t="shared" si="205"/>
        <v>-6.9988643053226367E-8</v>
      </c>
      <c r="DK207" s="29">
        <f t="shared" si="206"/>
        <v>-6.9988643061162271E-8</v>
      </c>
      <c r="DL207" s="29">
        <f t="shared" si="207"/>
        <v>-6.9988643061162271E-8</v>
      </c>
      <c r="DN207" s="35">
        <v>1.46E-8</v>
      </c>
      <c r="DO207" s="35">
        <v>4.0070682518499998</v>
      </c>
      <c r="DP207" s="35">
        <v>3370.1042450032</v>
      </c>
      <c r="DQ207" s="29">
        <f t="shared" si="208"/>
        <v>-8.5363181500461542E-9</v>
      </c>
      <c r="DR207" s="29">
        <f t="shared" si="209"/>
        <v>-8.5334753435536751E-9</v>
      </c>
      <c r="DS207" s="29">
        <f t="shared" si="210"/>
        <v>-8.5334753372322534E-9</v>
      </c>
      <c r="DT207" s="29">
        <f t="shared" si="211"/>
        <v>-8.5334753372322534E-9</v>
      </c>
      <c r="DV207" s="35"/>
      <c r="DW207" s="35"/>
      <c r="DX207" s="35"/>
      <c r="ED207" s="35"/>
      <c r="EE207" s="35"/>
      <c r="EF207" s="35"/>
      <c r="EL207" s="35"/>
      <c r="EM207" s="35"/>
      <c r="EN207" s="35"/>
      <c r="ET207" s="35"/>
      <c r="EU207" s="35"/>
      <c r="EV207" s="35"/>
    </row>
    <row r="208" spans="14:152" s="29" customFormat="1" ht="13.5" x14ac:dyDescent="0.3">
      <c r="N208" s="35">
        <v>4.2610000000000002E-8</v>
      </c>
      <c r="O208" s="35">
        <v>2.6704468645800001</v>
      </c>
      <c r="P208" s="35">
        <v>561.93429400900004</v>
      </c>
      <c r="Q208" s="29">
        <f t="shared" si="192"/>
        <v>3.0618465367030053E-8</v>
      </c>
      <c r="R208" s="29">
        <f t="shared" si="193"/>
        <v>3.0617279535621233E-8</v>
      </c>
      <c r="S208" s="29">
        <f t="shared" si="194"/>
        <v>3.0617279532984598E-8</v>
      </c>
      <c r="T208" s="29">
        <f t="shared" si="195"/>
        <v>3.0617279532984598E-8</v>
      </c>
      <c r="V208" s="35">
        <v>8.02E-9</v>
      </c>
      <c r="W208" s="35">
        <v>1.1419146341199999</v>
      </c>
      <c r="X208" s="35">
        <v>532.61172640140001</v>
      </c>
      <c r="Y208" s="29">
        <f t="shared" si="196"/>
        <v>-7.483741134083626E-9</v>
      </c>
      <c r="Z208" s="29">
        <f t="shared" si="197"/>
        <v>-7.4838504909176244E-9</v>
      </c>
      <c r="AA208" s="29">
        <f t="shared" si="198"/>
        <v>-7.4838504911607593E-9</v>
      </c>
      <c r="AB208" s="29">
        <f t="shared" si="199"/>
        <v>-7.4838504911607593E-9</v>
      </c>
      <c r="AD208" s="35"/>
      <c r="AE208" s="35"/>
      <c r="AF208" s="35"/>
      <c r="AL208" s="35"/>
      <c r="AM208" s="35"/>
      <c r="AN208" s="35"/>
      <c r="AT208" s="35"/>
      <c r="AU208" s="35"/>
      <c r="AV208" s="35"/>
      <c r="BB208" s="35"/>
      <c r="BC208" s="35"/>
      <c r="BD208" s="35"/>
      <c r="BJ208" s="35">
        <v>2.1000000000000002E-9</v>
      </c>
      <c r="BK208" s="35">
        <v>3.75793720248</v>
      </c>
      <c r="BL208" s="35">
        <v>2854.6403739102002</v>
      </c>
      <c r="BM208" s="29">
        <f t="shared" si="200"/>
        <v>2.0786324117666577E-9</v>
      </c>
      <c r="BN208" s="29">
        <f t="shared" si="201"/>
        <v>2.0785716256659092E-9</v>
      </c>
      <c r="BO208" s="29">
        <f t="shared" si="202"/>
        <v>2.078571625530659E-9</v>
      </c>
      <c r="BP208" s="29">
        <f t="shared" si="203"/>
        <v>2.078571625530659E-9</v>
      </c>
      <c r="BR208" s="35"/>
      <c r="BS208" s="35"/>
      <c r="BT208" s="35"/>
      <c r="BZ208" s="35"/>
      <c r="CA208" s="35"/>
      <c r="CB208" s="35"/>
      <c r="CH208" s="35"/>
      <c r="CI208" s="35"/>
      <c r="CJ208" s="35"/>
      <c r="CP208" s="35"/>
      <c r="CQ208" s="35"/>
      <c r="CR208" s="35"/>
      <c r="CX208" s="35"/>
      <c r="CY208" s="35"/>
      <c r="CZ208" s="35"/>
      <c r="DF208" s="35">
        <v>7.0630000000000004E-8</v>
      </c>
      <c r="DG208" s="35">
        <v>2.1679303768999998</v>
      </c>
      <c r="DH208" s="35">
        <v>724.8308132679</v>
      </c>
      <c r="DI208" s="29">
        <f t="shared" si="204"/>
        <v>1.3797294429586345E-8</v>
      </c>
      <c r="DJ208" s="29">
        <f t="shared" si="205"/>
        <v>1.3800869841646672E-8</v>
      </c>
      <c r="DK208" s="29">
        <f t="shared" si="206"/>
        <v>1.3800869849596405E-8</v>
      </c>
      <c r="DL208" s="29">
        <f t="shared" si="207"/>
        <v>1.3800869849596405E-8</v>
      </c>
      <c r="DN208" s="35">
        <v>1.6050000000000001E-8</v>
      </c>
      <c r="DO208" s="35">
        <v>4.2799302019200001</v>
      </c>
      <c r="DP208" s="35">
        <v>2531.1349572528002</v>
      </c>
      <c r="DQ208" s="29">
        <f t="shared" si="208"/>
        <v>2.6003695636927914E-9</v>
      </c>
      <c r="DR208" s="29">
        <f t="shared" si="209"/>
        <v>2.6032242530380997E-9</v>
      </c>
      <c r="DS208" s="29">
        <f t="shared" si="210"/>
        <v>2.6032242593852447E-9</v>
      </c>
      <c r="DT208" s="29">
        <f t="shared" si="211"/>
        <v>2.6032242593852447E-9</v>
      </c>
      <c r="DV208" s="35"/>
      <c r="DW208" s="35"/>
      <c r="DX208" s="35"/>
      <c r="ED208" s="35"/>
      <c r="EE208" s="35"/>
      <c r="EF208" s="35"/>
      <c r="EL208" s="35"/>
      <c r="EM208" s="35"/>
      <c r="EN208" s="35"/>
      <c r="ET208" s="35"/>
      <c r="EU208" s="35"/>
      <c r="EV208" s="35"/>
    </row>
    <row r="209" spans="14:152" s="29" customFormat="1" ht="13.5" x14ac:dyDescent="0.3">
      <c r="N209" s="35">
        <v>4.1560000000000003E-8</v>
      </c>
      <c r="O209" s="35">
        <v>4.0066065868800003</v>
      </c>
      <c r="P209" s="35">
        <v>99.911380480899993</v>
      </c>
      <c r="Q209" s="29">
        <f t="shared" si="192"/>
        <v>3.2988706940603854E-8</v>
      </c>
      <c r="R209" s="29">
        <f t="shared" si="193"/>
        <v>3.29885270902528E-8</v>
      </c>
      <c r="S209" s="29">
        <f t="shared" si="194"/>
        <v>3.2988527089852914E-8</v>
      </c>
      <c r="T209" s="29">
        <f t="shared" si="195"/>
        <v>3.2988527089852914E-8</v>
      </c>
      <c r="V209" s="35">
        <v>7.0399999999999997E-9</v>
      </c>
      <c r="W209" s="35">
        <v>1.2544730812</v>
      </c>
      <c r="X209" s="35">
        <v>547.85021235930003</v>
      </c>
      <c r="Y209" s="29">
        <f t="shared" si="196"/>
        <v>-5.2562454377480908E-9</v>
      </c>
      <c r="Z209" s="29">
        <f t="shared" si="197"/>
        <v>-5.2564281456037419E-9</v>
      </c>
      <c r="AA209" s="29">
        <f t="shared" si="198"/>
        <v>-5.2564281460099703E-9</v>
      </c>
      <c r="AB209" s="29">
        <f t="shared" si="199"/>
        <v>-5.2564281460099703E-9</v>
      </c>
      <c r="AD209" s="35"/>
      <c r="AE209" s="35"/>
      <c r="AF209" s="35"/>
      <c r="AL209" s="35"/>
      <c r="AM209" s="35"/>
      <c r="AN209" s="35"/>
      <c r="AT209" s="35"/>
      <c r="AU209" s="35"/>
      <c r="AV209" s="35"/>
      <c r="BB209" s="35"/>
      <c r="BC209" s="35"/>
      <c r="BD209" s="35"/>
      <c r="BJ209" s="35">
        <v>1.62E-9</v>
      </c>
      <c r="BK209" s="35">
        <v>5.8778478729500003</v>
      </c>
      <c r="BL209" s="35">
        <v>3480.3105662225998</v>
      </c>
      <c r="BM209" s="29">
        <f t="shared" si="200"/>
        <v>1.4744330924612817E-9</v>
      </c>
      <c r="BN209" s="29">
        <f t="shared" si="201"/>
        <v>1.4742667093772916E-9</v>
      </c>
      <c r="BO209" s="29">
        <f t="shared" si="202"/>
        <v>1.4742667090072482E-9</v>
      </c>
      <c r="BP209" s="29">
        <f t="shared" si="203"/>
        <v>1.4742667090072482E-9</v>
      </c>
      <c r="BR209" s="35"/>
      <c r="BS209" s="35"/>
      <c r="BT209" s="35"/>
      <c r="BZ209" s="35"/>
      <c r="CA209" s="35"/>
      <c r="CB209" s="35"/>
      <c r="CH209" s="35"/>
      <c r="CI209" s="35"/>
      <c r="CJ209" s="35"/>
      <c r="CP209" s="35"/>
      <c r="CQ209" s="35"/>
      <c r="CR209" s="35"/>
      <c r="CX209" s="35"/>
      <c r="CY209" s="35"/>
      <c r="CZ209" s="35"/>
      <c r="DF209" s="35">
        <v>7.2629999999999996E-8</v>
      </c>
      <c r="DG209" s="35">
        <v>2.29499675875</v>
      </c>
      <c r="DH209" s="35">
        <v>520.12973753899996</v>
      </c>
      <c r="DI209" s="29">
        <f t="shared" si="204"/>
        <v>-1.8157815970750143E-8</v>
      </c>
      <c r="DJ209" s="29">
        <f t="shared" si="205"/>
        <v>-1.8160420695703318E-8</v>
      </c>
      <c r="DK209" s="29">
        <f t="shared" si="206"/>
        <v>-1.8160420701494797E-8</v>
      </c>
      <c r="DL209" s="29">
        <f t="shared" si="207"/>
        <v>-1.8160420701494797E-8</v>
      </c>
      <c r="DN209" s="35">
        <v>1.707E-8</v>
      </c>
      <c r="DO209" s="35">
        <v>6.2825368164400004</v>
      </c>
      <c r="DP209" s="35">
        <v>18.159247264699999</v>
      </c>
      <c r="DQ209" s="29">
        <f t="shared" si="208"/>
        <v>1.6336121717118459E-8</v>
      </c>
      <c r="DR209" s="29">
        <f t="shared" si="209"/>
        <v>1.6336128119964326E-8</v>
      </c>
      <c r="DS209" s="29">
        <f t="shared" si="210"/>
        <v>1.6336128119978563E-8</v>
      </c>
      <c r="DT209" s="29">
        <f t="shared" si="211"/>
        <v>1.6336128119978563E-8</v>
      </c>
      <c r="DV209" s="35"/>
      <c r="DW209" s="35"/>
      <c r="DX209" s="35"/>
      <c r="ED209" s="35"/>
      <c r="EE209" s="35"/>
      <c r="EF209" s="35"/>
      <c r="EL209" s="35"/>
      <c r="EM209" s="35"/>
      <c r="EN209" s="35"/>
      <c r="ET209" s="35"/>
      <c r="EU209" s="35"/>
      <c r="EV209" s="35"/>
    </row>
    <row r="210" spans="14:152" s="29" customFormat="1" ht="13.5" x14ac:dyDescent="0.3">
      <c r="N210" s="35">
        <v>4.5610000000000003E-8</v>
      </c>
      <c r="O210" s="35">
        <v>2.2965016405399998</v>
      </c>
      <c r="P210" s="35">
        <v>3163.9186965660001</v>
      </c>
      <c r="Q210" s="29">
        <f t="shared" si="192"/>
        <v>-4.3865575432070471E-8</v>
      </c>
      <c r="R210" s="29">
        <f t="shared" si="193"/>
        <v>-4.3868389165351255E-8</v>
      </c>
      <c r="S210" s="29">
        <f t="shared" si="194"/>
        <v>-4.3868389171604972E-8</v>
      </c>
      <c r="T210" s="29">
        <f t="shared" si="195"/>
        <v>-4.3868389171604972E-8</v>
      </c>
      <c r="V210" s="35">
        <v>7.2099999999999997E-9</v>
      </c>
      <c r="W210" s="35">
        <v>0.73855379162000001</v>
      </c>
      <c r="X210" s="35">
        <v>2228.9701815978001</v>
      </c>
      <c r="Y210" s="29">
        <f t="shared" si="196"/>
        <v>5.2366974036856582E-9</v>
      </c>
      <c r="Z210" s="29">
        <f t="shared" si="197"/>
        <v>5.2359106918765448E-9</v>
      </c>
      <c r="AA210" s="29">
        <f t="shared" si="198"/>
        <v>5.2359106901271769E-9</v>
      </c>
      <c r="AB210" s="29">
        <f t="shared" si="199"/>
        <v>5.2359106901271769E-9</v>
      </c>
      <c r="AD210" s="35"/>
      <c r="AE210" s="35"/>
      <c r="AF210" s="35"/>
      <c r="AL210" s="35"/>
      <c r="AM210" s="35"/>
      <c r="AN210" s="35"/>
      <c r="AT210" s="35"/>
      <c r="AU210" s="35"/>
      <c r="AV210" s="35"/>
      <c r="BB210" s="35"/>
      <c r="BC210" s="35"/>
      <c r="BD210" s="35"/>
      <c r="BJ210" s="35">
        <v>1.63E-9</v>
      </c>
      <c r="BK210" s="35">
        <v>4.6285034349499998</v>
      </c>
      <c r="BL210" s="35">
        <v>2015.6710861598001</v>
      </c>
      <c r="BM210" s="29">
        <f t="shared" si="200"/>
        <v>1.540835683669385E-9</v>
      </c>
      <c r="BN210" s="29">
        <f t="shared" si="201"/>
        <v>1.5407593451955664E-9</v>
      </c>
      <c r="BO210" s="29">
        <f t="shared" si="202"/>
        <v>1.5407593450257953E-9</v>
      </c>
      <c r="BP210" s="29">
        <f t="shared" si="203"/>
        <v>1.5407593450257953E-9</v>
      </c>
      <c r="BR210" s="35"/>
      <c r="BS210" s="35"/>
      <c r="BT210" s="35"/>
      <c r="BZ210" s="35"/>
      <c r="CA210" s="35"/>
      <c r="CB210" s="35"/>
      <c r="CH210" s="35"/>
      <c r="CI210" s="35"/>
      <c r="CJ210" s="35"/>
      <c r="CP210" s="35"/>
      <c r="CQ210" s="35"/>
      <c r="CR210" s="35"/>
      <c r="CX210" s="35"/>
      <c r="CY210" s="35"/>
      <c r="CZ210" s="35"/>
      <c r="DF210" s="35">
        <v>6.4179999999999996E-8</v>
      </c>
      <c r="DG210" s="35">
        <v>1.25058991868</v>
      </c>
      <c r="DH210" s="35">
        <v>3583.4033404411998</v>
      </c>
      <c r="DI210" s="29">
        <f t="shared" si="204"/>
        <v>-6.2364674169840004E-8</v>
      </c>
      <c r="DJ210" s="29">
        <f t="shared" si="205"/>
        <v>-6.2360804499697454E-8</v>
      </c>
      <c r="DK210" s="29">
        <f t="shared" si="206"/>
        <v>-6.2360804491088992E-8</v>
      </c>
      <c r="DL210" s="29">
        <f t="shared" si="207"/>
        <v>-6.2360804491088992E-8</v>
      </c>
      <c r="DN210" s="35">
        <v>1.8019999999999999E-8</v>
      </c>
      <c r="DO210" s="35">
        <v>2.23019296374</v>
      </c>
      <c r="DP210" s="35">
        <v>2854.6403739102002</v>
      </c>
      <c r="DQ210" s="29">
        <f t="shared" si="208"/>
        <v>-1.794029153901216E-9</v>
      </c>
      <c r="DR210" s="29">
        <f t="shared" si="209"/>
        <v>-1.7976740891112485E-9</v>
      </c>
      <c r="DS210" s="29">
        <f t="shared" si="210"/>
        <v>-1.797674097215486E-9</v>
      </c>
      <c r="DT210" s="29">
        <f t="shared" si="211"/>
        <v>-1.797674097215486E-9</v>
      </c>
      <c r="DV210" s="35"/>
      <c r="DW210" s="35"/>
      <c r="DX210" s="35"/>
      <c r="ED210" s="35"/>
      <c r="EE210" s="35"/>
      <c r="EF210" s="35"/>
      <c r="EL210" s="35"/>
      <c r="EM210" s="35"/>
      <c r="EN210" s="35"/>
      <c r="ET210" s="35"/>
      <c r="EU210" s="35"/>
      <c r="EV210" s="35"/>
    </row>
    <row r="211" spans="14:152" s="29" customFormat="1" ht="13.5" x14ac:dyDescent="0.3">
      <c r="N211" s="35">
        <v>4.4139999999999997E-8</v>
      </c>
      <c r="O211" s="35">
        <v>5.6722402032900003</v>
      </c>
      <c r="P211" s="35">
        <v>1464.6394800628</v>
      </c>
      <c r="Q211" s="29">
        <f t="shared" si="192"/>
        <v>-1.6551355422491859E-8</v>
      </c>
      <c r="R211" s="29">
        <f t="shared" si="193"/>
        <v>-1.6555623194980925E-8</v>
      </c>
      <c r="S211" s="29">
        <f t="shared" si="194"/>
        <v>-1.6555623204470003E-8</v>
      </c>
      <c r="T211" s="29">
        <f t="shared" si="195"/>
        <v>-1.6555623204470003E-8</v>
      </c>
      <c r="V211" s="35">
        <v>7.9400000000000003E-9</v>
      </c>
      <c r="W211" s="35">
        <v>4.2505153908500004</v>
      </c>
      <c r="X211" s="35">
        <v>2641.3412784722</v>
      </c>
      <c r="Y211" s="29">
        <f t="shared" si="196"/>
        <v>-7.9371029814572774E-9</v>
      </c>
      <c r="Z211" s="29">
        <f t="shared" si="197"/>
        <v>-7.9371431811426076E-9</v>
      </c>
      <c r="AA211" s="29">
        <f t="shared" si="198"/>
        <v>-7.9371431812316784E-9</v>
      </c>
      <c r="AB211" s="29">
        <f t="shared" si="199"/>
        <v>-7.9371431812316784E-9</v>
      </c>
      <c r="AD211" s="35"/>
      <c r="AE211" s="35"/>
      <c r="AF211" s="35"/>
      <c r="AL211" s="35"/>
      <c r="AM211" s="35"/>
      <c r="AN211" s="35"/>
      <c r="AT211" s="35"/>
      <c r="AU211" s="35"/>
      <c r="AV211" s="35"/>
      <c r="BB211" s="35"/>
      <c r="BC211" s="35"/>
      <c r="BD211" s="35"/>
      <c r="BJ211" s="35">
        <v>1.9099999999999998E-9</v>
      </c>
      <c r="BK211" s="35">
        <v>3.3315928375000001</v>
      </c>
      <c r="BL211" s="35">
        <v>535.84130424889997</v>
      </c>
      <c r="BM211" s="29">
        <f t="shared" si="200"/>
        <v>1.6463182640559762E-9</v>
      </c>
      <c r="BN211" s="29">
        <f t="shared" si="201"/>
        <v>1.6462813117374483E-9</v>
      </c>
      <c r="BO211" s="29">
        <f t="shared" si="202"/>
        <v>1.6462813116552844E-9</v>
      </c>
      <c r="BP211" s="29">
        <f t="shared" si="203"/>
        <v>1.6462813116552844E-9</v>
      </c>
      <c r="BR211" s="35"/>
      <c r="BS211" s="35"/>
      <c r="BT211" s="35"/>
      <c r="BZ211" s="35"/>
      <c r="CA211" s="35"/>
      <c r="CB211" s="35"/>
      <c r="CH211" s="35"/>
      <c r="CI211" s="35"/>
      <c r="CJ211" s="35"/>
      <c r="CP211" s="35"/>
      <c r="CQ211" s="35"/>
      <c r="CR211" s="35"/>
      <c r="CX211" s="35"/>
      <c r="CY211" s="35"/>
      <c r="CZ211" s="35"/>
      <c r="DF211" s="35">
        <v>8.2700000000000006E-8</v>
      </c>
      <c r="DG211" s="35">
        <v>1.24806288317</v>
      </c>
      <c r="DH211" s="35">
        <v>495.75071515079998</v>
      </c>
      <c r="DI211" s="29">
        <f t="shared" si="204"/>
        <v>-8.2056974024815898E-8</v>
      </c>
      <c r="DJ211" s="29">
        <f t="shared" si="205"/>
        <v>-8.2056610602404094E-8</v>
      </c>
      <c r="DK211" s="29">
        <f t="shared" si="206"/>
        <v>-8.2056610601595919E-8</v>
      </c>
      <c r="DL211" s="29">
        <f t="shared" si="207"/>
        <v>-8.2056610601595919E-8</v>
      </c>
      <c r="DN211" s="35">
        <v>1.39E-8</v>
      </c>
      <c r="DO211" s="35">
        <v>3.7673732419200001</v>
      </c>
      <c r="DP211" s="35">
        <v>1165.6560981455</v>
      </c>
      <c r="DQ211" s="29">
        <f t="shared" si="208"/>
        <v>-1.0553098766802713E-8</v>
      </c>
      <c r="DR211" s="29">
        <f t="shared" si="209"/>
        <v>-1.0553849678545899E-8</v>
      </c>
      <c r="DS211" s="29">
        <f t="shared" si="210"/>
        <v>-1.0553849680215421E-8</v>
      </c>
      <c r="DT211" s="29">
        <f t="shared" si="211"/>
        <v>-1.0553849680215421E-8</v>
      </c>
      <c r="DV211" s="35"/>
      <c r="DW211" s="35"/>
      <c r="DX211" s="35"/>
      <c r="ED211" s="35"/>
      <c r="EE211" s="35"/>
      <c r="EF211" s="35"/>
      <c r="EL211" s="35"/>
      <c r="EM211" s="35"/>
      <c r="EN211" s="35"/>
      <c r="ET211" s="35"/>
      <c r="EU211" s="35"/>
      <c r="EV211" s="35"/>
    </row>
    <row r="212" spans="14:152" s="29" customFormat="1" ht="13.5" x14ac:dyDescent="0.3">
      <c r="N212" s="35">
        <v>5.3449999999999999E-8</v>
      </c>
      <c r="O212" s="35">
        <v>0.3151385183</v>
      </c>
      <c r="P212" s="35">
        <v>1289.9465010146</v>
      </c>
      <c r="Q212" s="29">
        <f t="shared" si="192"/>
        <v>-4.0013179377037258E-8</v>
      </c>
      <c r="R212" s="29">
        <f t="shared" si="193"/>
        <v>-4.0009923905975155E-8</v>
      </c>
      <c r="S212" s="29">
        <f t="shared" si="194"/>
        <v>-4.0009923898736484E-8</v>
      </c>
      <c r="T212" s="29">
        <f t="shared" si="195"/>
        <v>-4.0009923898736484E-8</v>
      </c>
      <c r="V212" s="35">
        <v>7.9500000000000001E-9</v>
      </c>
      <c r="W212" s="35">
        <v>3.2058836382</v>
      </c>
      <c r="X212" s="35">
        <v>604.47256366190004</v>
      </c>
      <c r="Y212" s="29">
        <f t="shared" si="196"/>
        <v>7.133144725521364E-9</v>
      </c>
      <c r="Z212" s="29">
        <f t="shared" si="197"/>
        <v>7.1332958125534039E-9</v>
      </c>
      <c r="AA212" s="29">
        <f t="shared" si="198"/>
        <v>7.1332958128893269E-9</v>
      </c>
      <c r="AB212" s="29">
        <f t="shared" si="199"/>
        <v>7.1332958128893269E-9</v>
      </c>
      <c r="AD212" s="35"/>
      <c r="AE212" s="35"/>
      <c r="AF212" s="35"/>
      <c r="AL212" s="35"/>
      <c r="AM212" s="35"/>
      <c r="AN212" s="35"/>
      <c r="AT212" s="35"/>
      <c r="AU212" s="35"/>
      <c r="AV212" s="35"/>
      <c r="BB212" s="35"/>
      <c r="BC212" s="35"/>
      <c r="BD212" s="35"/>
      <c r="BJ212" s="35">
        <v>1.51E-9</v>
      </c>
      <c r="BK212" s="35">
        <v>1.1709674103400001</v>
      </c>
      <c r="BL212" s="35">
        <v>1060.3451380357001</v>
      </c>
      <c r="BM212" s="29">
        <f t="shared" si="200"/>
        <v>1.3553281757482907E-9</v>
      </c>
      <c r="BN212" s="29">
        <f t="shared" si="201"/>
        <v>1.3552779039405456E-9</v>
      </c>
      <c r="BO212" s="29">
        <f t="shared" si="202"/>
        <v>1.3552779038287625E-9</v>
      </c>
      <c r="BP212" s="29">
        <f t="shared" si="203"/>
        <v>1.3552779038287625E-9</v>
      </c>
      <c r="BR212" s="35"/>
      <c r="BS212" s="35"/>
      <c r="BT212" s="35"/>
      <c r="BZ212" s="35"/>
      <c r="CA212" s="35"/>
      <c r="CB212" s="35"/>
      <c r="CH212" s="35"/>
      <c r="CI212" s="35"/>
      <c r="CJ212" s="35"/>
      <c r="CP212" s="35"/>
      <c r="CQ212" s="35"/>
      <c r="CR212" s="35"/>
      <c r="CX212" s="35"/>
      <c r="CY212" s="35"/>
      <c r="CZ212" s="35"/>
      <c r="DF212" s="35">
        <v>6.4830000000000005E-8</v>
      </c>
      <c r="DG212" s="35">
        <v>4.7456777264000003</v>
      </c>
      <c r="DH212" s="35">
        <v>202.25339517410001</v>
      </c>
      <c r="DI212" s="29">
        <f t="shared" si="204"/>
        <v>-1.1394319373003897E-8</v>
      </c>
      <c r="DJ212" s="29">
        <f t="shared" si="205"/>
        <v>-1.1393400173219647E-8</v>
      </c>
      <c r="DK212" s="29">
        <f t="shared" si="206"/>
        <v>-1.1393400171175833E-8</v>
      </c>
      <c r="DL212" s="29">
        <f t="shared" si="207"/>
        <v>-1.1393400171175833E-8</v>
      </c>
      <c r="DN212" s="35">
        <v>1.4979999999999999E-8</v>
      </c>
      <c r="DO212" s="35">
        <v>0.17285954362</v>
      </c>
      <c r="DP212" s="35">
        <v>1141.1340634054</v>
      </c>
      <c r="DQ212" s="29">
        <f t="shared" si="208"/>
        <v>1.482812869110519E-8</v>
      </c>
      <c r="DR212" s="29">
        <f t="shared" si="209"/>
        <v>1.4827955742948757E-8</v>
      </c>
      <c r="DS212" s="29">
        <f t="shared" si="210"/>
        <v>1.482795574256411E-8</v>
      </c>
      <c r="DT212" s="29">
        <f t="shared" si="211"/>
        <v>1.482795574256411E-8</v>
      </c>
      <c r="DV212" s="35"/>
      <c r="DW212" s="35"/>
      <c r="DX212" s="35"/>
      <c r="ED212" s="35"/>
      <c r="EE212" s="35"/>
      <c r="EF212" s="35"/>
      <c r="EL212" s="35"/>
      <c r="EM212" s="35"/>
      <c r="EN212" s="35"/>
      <c r="ET212" s="35"/>
      <c r="EU212" s="35"/>
      <c r="EV212" s="35"/>
    </row>
    <row r="213" spans="14:152" s="29" customFormat="1" ht="13.5" x14ac:dyDescent="0.3">
      <c r="N213" s="35">
        <v>5.2689999999999997E-8</v>
      </c>
      <c r="O213" s="35">
        <v>3.8911646902200001</v>
      </c>
      <c r="P213" s="35">
        <v>191.9584544356</v>
      </c>
      <c r="Q213" s="29">
        <f t="shared" si="192"/>
        <v>3.9412269856710251E-8</v>
      </c>
      <c r="R213" s="29">
        <f t="shared" si="193"/>
        <v>3.9412747883316099E-8</v>
      </c>
      <c r="S213" s="29">
        <f t="shared" si="194"/>
        <v>3.941274788437894E-8</v>
      </c>
      <c r="T213" s="29">
        <f t="shared" si="195"/>
        <v>3.941274788437894E-8</v>
      </c>
      <c r="V213" s="35">
        <v>8.1799999999999995E-9</v>
      </c>
      <c r="W213" s="35">
        <v>1.05229815343</v>
      </c>
      <c r="X213" s="35">
        <v>909.81873305459999</v>
      </c>
      <c r="Y213" s="29">
        <f t="shared" si="196"/>
        <v>-8.1196812076213628E-9</v>
      </c>
      <c r="Z213" s="29">
        <f t="shared" si="197"/>
        <v>-8.1197454329905643E-9</v>
      </c>
      <c r="AA213" s="29">
        <f t="shared" si="198"/>
        <v>-8.1197454331333274E-9</v>
      </c>
      <c r="AB213" s="29">
        <f t="shared" si="199"/>
        <v>-8.1197454331333274E-9</v>
      </c>
      <c r="AD213" s="35"/>
      <c r="AE213" s="35"/>
      <c r="AF213" s="35"/>
      <c r="AL213" s="35"/>
      <c r="AM213" s="35"/>
      <c r="AN213" s="35"/>
      <c r="AT213" s="35"/>
      <c r="AU213" s="35"/>
      <c r="AV213" s="35"/>
      <c r="BB213" s="35"/>
      <c r="BC213" s="35"/>
      <c r="BD213" s="35"/>
      <c r="BJ213" s="35">
        <v>1.6000000000000001E-9</v>
      </c>
      <c r="BK213" s="35">
        <v>1.8185263600399999</v>
      </c>
      <c r="BL213" s="35">
        <v>312.4597163935</v>
      </c>
      <c r="BM213" s="29">
        <f t="shared" si="200"/>
        <v>1.3111809791921444E-9</v>
      </c>
      <c r="BN213" s="29">
        <f t="shared" si="201"/>
        <v>1.3112013818011869E-9</v>
      </c>
      <c r="BO213" s="29">
        <f t="shared" si="202"/>
        <v>1.311201381846551E-9</v>
      </c>
      <c r="BP213" s="29">
        <f t="shared" si="203"/>
        <v>1.311201381846551E-9</v>
      </c>
      <c r="BR213" s="35"/>
      <c r="BS213" s="35"/>
      <c r="BT213" s="35"/>
      <c r="BZ213" s="35"/>
      <c r="CA213" s="35"/>
      <c r="CB213" s="35"/>
      <c r="CH213" s="35"/>
      <c r="CI213" s="35"/>
      <c r="CJ213" s="35"/>
      <c r="CP213" s="35"/>
      <c r="CQ213" s="35"/>
      <c r="CR213" s="35"/>
      <c r="CX213" s="35"/>
      <c r="CY213" s="35"/>
      <c r="CZ213" s="35"/>
      <c r="DF213" s="35">
        <v>7.1970000000000002E-8</v>
      </c>
      <c r="DG213" s="35">
        <v>3.8416927966599999</v>
      </c>
      <c r="DH213" s="35">
        <v>618.55664531160005</v>
      </c>
      <c r="DI213" s="29">
        <f t="shared" si="204"/>
        <v>1.7731863697929055E-8</v>
      </c>
      <c r="DJ213" s="29">
        <f t="shared" si="205"/>
        <v>1.7734936122586571E-8</v>
      </c>
      <c r="DK213" s="29">
        <f t="shared" si="206"/>
        <v>1.7734936129417912E-8</v>
      </c>
      <c r="DL213" s="29">
        <f t="shared" si="207"/>
        <v>1.7734936129417912E-8</v>
      </c>
      <c r="DN213" s="35">
        <v>1.4009999999999999E-8</v>
      </c>
      <c r="DO213" s="35">
        <v>4.8122531754900004</v>
      </c>
      <c r="DP213" s="35">
        <v>1251.3403846248</v>
      </c>
      <c r="DQ213" s="29">
        <f t="shared" si="208"/>
        <v>1.4009906596340567E-8</v>
      </c>
      <c r="DR213" s="29">
        <f t="shared" si="209"/>
        <v>1.4009911099425663E-8</v>
      </c>
      <c r="DS213" s="29">
        <f t="shared" si="210"/>
        <v>1.4009911099435551E-8</v>
      </c>
      <c r="DT213" s="29">
        <f t="shared" si="211"/>
        <v>1.4009911099435551E-8</v>
      </c>
      <c r="DV213" s="35"/>
      <c r="DW213" s="35"/>
      <c r="DX213" s="35"/>
      <c r="ED213" s="35"/>
      <c r="EE213" s="35"/>
      <c r="EF213" s="35"/>
      <c r="EL213" s="35"/>
      <c r="EM213" s="35"/>
      <c r="EN213" s="35"/>
      <c r="ET213" s="35"/>
      <c r="EU213" s="35"/>
      <c r="EV213" s="35"/>
    </row>
    <row r="214" spans="14:152" s="29" customFormat="1" ht="13.5" x14ac:dyDescent="0.3">
      <c r="N214" s="35">
        <v>3.8549999999999998E-8</v>
      </c>
      <c r="O214" s="35">
        <v>4.2894230145299996</v>
      </c>
      <c r="P214" s="35">
        <v>1994.3304451573999</v>
      </c>
      <c r="Q214" s="29">
        <f t="shared" si="192"/>
        <v>2.0241992394832617E-8</v>
      </c>
      <c r="R214" s="29">
        <f t="shared" si="193"/>
        <v>2.0237332813893023E-8</v>
      </c>
      <c r="S214" s="29">
        <f t="shared" si="194"/>
        <v>2.0237332803532258E-8</v>
      </c>
      <c r="T214" s="29">
        <f t="shared" si="195"/>
        <v>2.0237332803532258E-8</v>
      </c>
      <c r="V214" s="35">
        <v>7.2399999999999998E-9</v>
      </c>
      <c r="W214" s="35">
        <v>5.6828183026400003</v>
      </c>
      <c r="X214" s="35">
        <v>953.10776223289997</v>
      </c>
      <c r="Y214" s="29">
        <f t="shared" si="196"/>
        <v>-4.8964895175061868E-9</v>
      </c>
      <c r="Z214" s="29">
        <f t="shared" si="197"/>
        <v>-4.8961275358066186E-9</v>
      </c>
      <c r="AA214" s="29">
        <f t="shared" si="198"/>
        <v>-4.8961275350017379E-9</v>
      </c>
      <c r="AB214" s="29">
        <f t="shared" si="199"/>
        <v>-4.8961275350017379E-9</v>
      </c>
      <c r="AD214" s="35"/>
      <c r="AE214" s="35"/>
      <c r="AF214" s="35"/>
      <c r="AL214" s="35"/>
      <c r="AM214" s="35"/>
      <c r="AN214" s="35"/>
      <c r="AT214" s="35"/>
      <c r="AU214" s="35"/>
      <c r="AV214" s="35"/>
      <c r="BB214" s="35"/>
      <c r="BC214" s="35"/>
      <c r="BD214" s="35"/>
      <c r="BJ214" s="35">
        <v>1.5799999999999999E-9</v>
      </c>
      <c r="BK214" s="35">
        <v>2.59595816107</v>
      </c>
      <c r="BL214" s="35">
        <v>529.43033266370003</v>
      </c>
      <c r="BM214" s="29">
        <f t="shared" si="200"/>
        <v>3.1286918409918394E-10</v>
      </c>
      <c r="BN214" s="29">
        <f t="shared" si="201"/>
        <v>3.1281079489114397E-10</v>
      </c>
      <c r="BO214" s="29">
        <f t="shared" si="202"/>
        <v>3.1281079476131735E-10</v>
      </c>
      <c r="BP214" s="29">
        <f t="shared" si="203"/>
        <v>3.1281079476131735E-10</v>
      </c>
      <c r="BR214" s="35"/>
      <c r="BS214" s="35"/>
      <c r="BT214" s="35"/>
      <c r="BZ214" s="35"/>
      <c r="CA214" s="35"/>
      <c r="CB214" s="35"/>
      <c r="CH214" s="35"/>
      <c r="CI214" s="35"/>
      <c r="CJ214" s="35"/>
      <c r="CP214" s="35"/>
      <c r="CQ214" s="35"/>
      <c r="CR214" s="35"/>
      <c r="CX214" s="35"/>
      <c r="CY214" s="35"/>
      <c r="CZ214" s="35"/>
      <c r="DF214" s="35">
        <v>8.1460000000000003E-8</v>
      </c>
      <c r="DG214" s="35">
        <v>0.73147060302</v>
      </c>
      <c r="DH214" s="35">
        <v>230.56457082540001</v>
      </c>
      <c r="DI214" s="29">
        <f t="shared" si="204"/>
        <v>-1.905553022938142E-8</v>
      </c>
      <c r="DJ214" s="29">
        <f t="shared" si="205"/>
        <v>-1.9056830600252236E-8</v>
      </c>
      <c r="DK214" s="29">
        <f t="shared" si="206"/>
        <v>-1.905683060314356E-8</v>
      </c>
      <c r="DL214" s="29">
        <f t="shared" si="207"/>
        <v>-1.905683060314356E-8</v>
      </c>
      <c r="DN214" s="35">
        <v>1.2439999999999999E-8</v>
      </c>
      <c r="DO214" s="35">
        <v>2.83383980283</v>
      </c>
      <c r="DP214" s="35">
        <v>124.433415221</v>
      </c>
      <c r="DQ214" s="29">
        <f t="shared" si="208"/>
        <v>1.7665260121935135E-9</v>
      </c>
      <c r="DR214" s="29">
        <f t="shared" si="209"/>
        <v>1.7664168970006131E-9</v>
      </c>
      <c r="DS214" s="29">
        <f t="shared" si="210"/>
        <v>1.7664168967579978E-9</v>
      </c>
      <c r="DT214" s="29">
        <f t="shared" si="211"/>
        <v>1.7664168967579978E-9</v>
      </c>
      <c r="DV214" s="35"/>
      <c r="DW214" s="35"/>
      <c r="DX214" s="35"/>
      <c r="ED214" s="35"/>
      <c r="EE214" s="35"/>
      <c r="EF214" s="35"/>
      <c r="EL214" s="35"/>
      <c r="EM214" s="35"/>
      <c r="EN214" s="35"/>
      <c r="ET214" s="35"/>
      <c r="EU214" s="35"/>
      <c r="EV214" s="35"/>
    </row>
    <row r="215" spans="14:152" s="29" customFormat="1" ht="13.5" x14ac:dyDescent="0.3">
      <c r="N215" s="35">
        <v>4.21E-8</v>
      </c>
      <c r="O215" s="35">
        <v>5.3276358944700002</v>
      </c>
      <c r="P215" s="35">
        <v>2538.2485042536</v>
      </c>
      <c r="Q215" s="29">
        <f t="shared" si="192"/>
        <v>-3.5437503528421054E-8</v>
      </c>
      <c r="R215" s="29">
        <f t="shared" si="193"/>
        <v>-3.5433394673412683E-8</v>
      </c>
      <c r="S215" s="29">
        <f t="shared" si="194"/>
        <v>-3.5433394664275514E-8</v>
      </c>
      <c r="T215" s="29">
        <f t="shared" si="195"/>
        <v>-3.5433394664275514E-8</v>
      </c>
      <c r="V215" s="35">
        <v>8.3600000000000001E-9</v>
      </c>
      <c r="W215" s="35">
        <v>0.60410469174000003</v>
      </c>
      <c r="X215" s="35">
        <v>2097.4232193759999</v>
      </c>
      <c r="Y215" s="29">
        <f t="shared" si="196"/>
        <v>-8.3069516179012032E-9</v>
      </c>
      <c r="Z215" s="29">
        <f t="shared" si="197"/>
        <v>-8.3070919686355552E-9</v>
      </c>
      <c r="AA215" s="29">
        <f t="shared" si="198"/>
        <v>-8.3070919689474089E-9</v>
      </c>
      <c r="AB215" s="29">
        <f t="shared" si="199"/>
        <v>-8.3070919689474089E-9</v>
      </c>
      <c r="AD215" s="35"/>
      <c r="AE215" s="35"/>
      <c r="AF215" s="35"/>
      <c r="AL215" s="35"/>
      <c r="AM215" s="35"/>
      <c r="AN215" s="35"/>
      <c r="AT215" s="35"/>
      <c r="AU215" s="35"/>
      <c r="AV215" s="35"/>
      <c r="BB215" s="35"/>
      <c r="BC215" s="35"/>
      <c r="BD215" s="35"/>
      <c r="BJ215" s="35">
        <v>1.5799999999999999E-9</v>
      </c>
      <c r="BK215" s="35">
        <v>1.7447274873</v>
      </c>
      <c r="BL215" s="35">
        <v>529.95159752550001</v>
      </c>
      <c r="BM215" s="29">
        <f t="shared" si="200"/>
        <v>-9.4790809024023358E-10</v>
      </c>
      <c r="BN215" s="29">
        <f t="shared" si="201"/>
        <v>-9.4795579392214094E-10</v>
      </c>
      <c r="BO215" s="29">
        <f t="shared" si="202"/>
        <v>-9.4795579402820576E-10</v>
      </c>
      <c r="BP215" s="29">
        <f t="shared" si="203"/>
        <v>-9.4795579402820576E-10</v>
      </c>
      <c r="BR215" s="35"/>
      <c r="BS215" s="35"/>
      <c r="BT215" s="35"/>
      <c r="BZ215" s="35"/>
      <c r="CA215" s="35"/>
      <c r="CB215" s="35"/>
      <c r="CH215" s="35"/>
      <c r="CI215" s="35"/>
      <c r="CJ215" s="35"/>
      <c r="CP215" s="35"/>
      <c r="CQ215" s="35"/>
      <c r="CR215" s="35"/>
      <c r="CX215" s="35"/>
      <c r="CY215" s="35"/>
      <c r="CZ215" s="35"/>
      <c r="DF215" s="35">
        <v>6.1649999999999999E-8</v>
      </c>
      <c r="DG215" s="35">
        <v>5.5012441838099999</v>
      </c>
      <c r="DH215" s="35">
        <v>11.045700263900001</v>
      </c>
      <c r="DI215" s="29">
        <f t="shared" si="204"/>
        <v>5.0793428033956804E-8</v>
      </c>
      <c r="DJ215" s="29">
        <f t="shared" si="205"/>
        <v>5.0793400551346271E-8</v>
      </c>
      <c r="DK215" s="29">
        <f t="shared" si="206"/>
        <v>5.0793400551285172E-8</v>
      </c>
      <c r="DL215" s="29">
        <f t="shared" si="207"/>
        <v>5.0793400551285172E-8</v>
      </c>
      <c r="DN215" s="35">
        <v>1.3200000000000001E-8</v>
      </c>
      <c r="DO215" s="35">
        <v>5.80675430384</v>
      </c>
      <c r="DP215" s="35">
        <v>387.24131496080003</v>
      </c>
      <c r="DQ215" s="29">
        <f t="shared" si="208"/>
        <v>1.1768202870354763E-8</v>
      </c>
      <c r="DR215" s="29">
        <f t="shared" si="209"/>
        <v>1.1768037986192468E-8</v>
      </c>
      <c r="DS215" s="29">
        <f t="shared" si="210"/>
        <v>1.1768037985825857E-8</v>
      </c>
      <c r="DT215" s="29">
        <f t="shared" si="211"/>
        <v>1.1768037985825857E-8</v>
      </c>
      <c r="DV215" s="35"/>
      <c r="DW215" s="35"/>
      <c r="DX215" s="35"/>
      <c r="ED215" s="35"/>
      <c r="EE215" s="35"/>
      <c r="EF215" s="35"/>
      <c r="EL215" s="35"/>
      <c r="EM215" s="35"/>
      <c r="EN215" s="35"/>
      <c r="ET215" s="35"/>
      <c r="EU215" s="35"/>
      <c r="EV215" s="35"/>
    </row>
    <row r="216" spans="14:152" s="29" customFormat="1" ht="13.5" x14ac:dyDescent="0.3">
      <c r="N216" s="35">
        <v>3.9489999999999998E-8</v>
      </c>
      <c r="O216" s="35">
        <v>4.5650710117199997</v>
      </c>
      <c r="P216" s="35">
        <v>1382.8873468465999</v>
      </c>
      <c r="Q216" s="29">
        <f t="shared" si="192"/>
        <v>-1.2506359034641613E-8</v>
      </c>
      <c r="R216" s="29">
        <f t="shared" si="193"/>
        <v>-1.2502670263020123E-8</v>
      </c>
      <c r="S216" s="29">
        <f t="shared" si="194"/>
        <v>-1.2502670254818169E-8</v>
      </c>
      <c r="T216" s="29">
        <f t="shared" si="195"/>
        <v>-1.2502670254818169E-8</v>
      </c>
      <c r="V216" s="35">
        <v>6.6899999999999999E-9</v>
      </c>
      <c r="W216" s="35">
        <v>5.7575714005099998</v>
      </c>
      <c r="X216" s="35">
        <v>2015.6710861598001</v>
      </c>
      <c r="Y216" s="29">
        <f t="shared" si="196"/>
        <v>4.6764042178939811E-9</v>
      </c>
      <c r="Z216" s="29">
        <f t="shared" si="197"/>
        <v>4.6770908719265276E-9</v>
      </c>
      <c r="AA216" s="29">
        <f t="shared" si="198"/>
        <v>4.6770908734531721E-9</v>
      </c>
      <c r="AB216" s="29">
        <f t="shared" si="199"/>
        <v>4.6770908734531721E-9</v>
      </c>
      <c r="AD216" s="35"/>
      <c r="AE216" s="35"/>
      <c r="AF216" s="35"/>
      <c r="AL216" s="35"/>
      <c r="AM216" s="35"/>
      <c r="AN216" s="35"/>
      <c r="AT216" s="35"/>
      <c r="AU216" s="35"/>
      <c r="AV216" s="35"/>
      <c r="BB216" s="35"/>
      <c r="BC216" s="35"/>
      <c r="BD216" s="35"/>
      <c r="BJ216" s="35">
        <v>1.73E-9</v>
      </c>
      <c r="BK216" s="35">
        <v>3.62399350412</v>
      </c>
      <c r="BL216" s="35">
        <v>230.56457082540001</v>
      </c>
      <c r="BM216" s="29">
        <f t="shared" si="200"/>
        <v>8.0681975081223825E-10</v>
      </c>
      <c r="BN216" s="29">
        <f t="shared" si="201"/>
        <v>8.0684487718712694E-10</v>
      </c>
      <c r="BO216" s="29">
        <f t="shared" si="202"/>
        <v>8.0684487724299565E-10</v>
      </c>
      <c r="BP216" s="29">
        <f t="shared" si="203"/>
        <v>8.0684487724299565E-10</v>
      </c>
      <c r="BR216" s="35"/>
      <c r="BS216" s="35"/>
      <c r="BT216" s="35"/>
      <c r="BZ216" s="35"/>
      <c r="CA216" s="35"/>
      <c r="CB216" s="35"/>
      <c r="CH216" s="35"/>
      <c r="CI216" s="35"/>
      <c r="CJ216" s="35"/>
      <c r="CP216" s="35"/>
      <c r="CQ216" s="35"/>
      <c r="CR216" s="35"/>
      <c r="CX216" s="35"/>
      <c r="CY216" s="35"/>
      <c r="CZ216" s="35"/>
      <c r="DF216" s="35">
        <v>7.9459999999999998E-8</v>
      </c>
      <c r="DG216" s="35">
        <v>2.07754951174</v>
      </c>
      <c r="DH216" s="35">
        <v>953.10776223289997</v>
      </c>
      <c r="DI216" s="29">
        <f t="shared" si="204"/>
        <v>2.1887921284636586E-8</v>
      </c>
      <c r="DJ216" s="29">
        <f t="shared" si="205"/>
        <v>2.1882736739119464E-8</v>
      </c>
      <c r="DK216" s="29">
        <f t="shared" si="206"/>
        <v>2.1882736727591945E-8</v>
      </c>
      <c r="DL216" s="29">
        <f t="shared" si="207"/>
        <v>2.1882736727591945E-8</v>
      </c>
      <c r="DN216" s="35">
        <v>1.329E-8</v>
      </c>
      <c r="DO216" s="35">
        <v>0.88314574242999999</v>
      </c>
      <c r="DP216" s="35">
        <v>916.93228005540004</v>
      </c>
      <c r="DQ216" s="29">
        <f t="shared" si="208"/>
        <v>-1.3259375020067241E-8</v>
      </c>
      <c r="DR216" s="29">
        <f t="shared" si="209"/>
        <v>-1.3259433869848927E-8</v>
      </c>
      <c r="DS216" s="29">
        <f t="shared" si="210"/>
        <v>-1.3259433869979716E-8</v>
      </c>
      <c r="DT216" s="29">
        <f t="shared" si="211"/>
        <v>-1.3259433869979716E-8</v>
      </c>
      <c r="DV216" s="35"/>
      <c r="DW216" s="35"/>
      <c r="DX216" s="35"/>
      <c r="ED216" s="35"/>
      <c r="EE216" s="35"/>
      <c r="EF216" s="35"/>
      <c r="EL216" s="35"/>
      <c r="EM216" s="35"/>
      <c r="EN216" s="35"/>
      <c r="ET216" s="35"/>
      <c r="EU216" s="35"/>
      <c r="EV216" s="35"/>
    </row>
    <row r="217" spans="14:152" s="29" customFormat="1" ht="13.5" x14ac:dyDescent="0.3">
      <c r="N217" s="35">
        <v>3.885E-8</v>
      </c>
      <c r="O217" s="35">
        <v>1.5677878680999999</v>
      </c>
      <c r="P217" s="35">
        <v>647.01083331480004</v>
      </c>
      <c r="Q217" s="29">
        <f t="shared" si="192"/>
        <v>3.4280450946418365E-8</v>
      </c>
      <c r="R217" s="29">
        <f t="shared" si="193"/>
        <v>3.4279608645652188E-8</v>
      </c>
      <c r="S217" s="29">
        <f t="shared" si="194"/>
        <v>3.4279608643779306E-8</v>
      </c>
      <c r="T217" s="29">
        <f t="shared" si="195"/>
        <v>3.4279608643779306E-8</v>
      </c>
      <c r="V217" s="35">
        <v>6.82E-9</v>
      </c>
      <c r="W217" s="35">
        <v>1.1999489033899999</v>
      </c>
      <c r="X217" s="35">
        <v>387.24131496080003</v>
      </c>
      <c r="Y217" s="29">
        <f t="shared" si="196"/>
        <v>2.4312072897554259E-9</v>
      </c>
      <c r="Z217" s="29">
        <f t="shared" si="197"/>
        <v>2.4313830020808254E-9</v>
      </c>
      <c r="AA217" s="29">
        <f t="shared" si="198"/>
        <v>2.4313830024715078E-9</v>
      </c>
      <c r="AB217" s="29">
        <f t="shared" si="199"/>
        <v>2.4313830024715078E-9</v>
      </c>
      <c r="AD217" s="35"/>
      <c r="AE217" s="35"/>
      <c r="AF217" s="35"/>
      <c r="AL217" s="35"/>
      <c r="AM217" s="35"/>
      <c r="AN217" s="35"/>
      <c r="AT217" s="35"/>
      <c r="AU217" s="35"/>
      <c r="AV217" s="35"/>
      <c r="BB217" s="35"/>
      <c r="BC217" s="35"/>
      <c r="BD217" s="35"/>
      <c r="BJ217" s="35">
        <v>1.4200000000000001E-9</v>
      </c>
      <c r="BK217" s="35">
        <v>0.70435921398000001</v>
      </c>
      <c r="BL217" s="35">
        <v>522.52923398400003</v>
      </c>
      <c r="BM217" s="29">
        <f t="shared" si="200"/>
        <v>-1.3814471547125345E-9</v>
      </c>
      <c r="BN217" s="29">
        <f t="shared" si="201"/>
        <v>-1.381434925033032E-9</v>
      </c>
      <c r="BO217" s="29">
        <f t="shared" si="202"/>
        <v>-1.3814349250058382E-9</v>
      </c>
      <c r="BP217" s="29">
        <f t="shared" si="203"/>
        <v>-1.3814349250058382E-9</v>
      </c>
      <c r="BR217" s="35"/>
      <c r="BS217" s="35"/>
      <c r="BT217" s="35"/>
      <c r="BZ217" s="35"/>
      <c r="CA217" s="35"/>
      <c r="CB217" s="35"/>
      <c r="CH217" s="35"/>
      <c r="CI217" s="35"/>
      <c r="CJ217" s="35"/>
      <c r="CP217" s="35"/>
      <c r="CQ217" s="35"/>
      <c r="CR217" s="35"/>
      <c r="CX217" s="35"/>
      <c r="CY217" s="35"/>
      <c r="CZ217" s="35"/>
      <c r="DF217" s="35">
        <v>7.6749999999999996E-8</v>
      </c>
      <c r="DG217" s="35">
        <v>0.92400307662000003</v>
      </c>
      <c r="DH217" s="35">
        <v>525.49817940059995</v>
      </c>
      <c r="DI217" s="29">
        <f t="shared" si="204"/>
        <v>-7.6704826171528144E-8</v>
      </c>
      <c r="DJ217" s="29">
        <f t="shared" si="205"/>
        <v>-7.6704924644994056E-8</v>
      </c>
      <c r="DK217" s="29">
        <f t="shared" si="206"/>
        <v>-7.6704924645212882E-8</v>
      </c>
      <c r="DL217" s="29">
        <f t="shared" si="207"/>
        <v>-7.6704924645212882E-8</v>
      </c>
      <c r="DN217" s="35">
        <v>1.5580000000000001E-8</v>
      </c>
      <c r="DO217" s="35">
        <v>6.1780861963699998</v>
      </c>
      <c r="DP217" s="35">
        <v>983.11585891360005</v>
      </c>
      <c r="DQ217" s="29">
        <f t="shared" si="208"/>
        <v>-1.5394174404040944E-8</v>
      </c>
      <c r="DR217" s="29">
        <f t="shared" si="209"/>
        <v>-1.5394342327303985E-8</v>
      </c>
      <c r="DS217" s="29">
        <f t="shared" si="210"/>
        <v>-1.5394342327677278E-8</v>
      </c>
      <c r="DT217" s="29">
        <f t="shared" si="211"/>
        <v>-1.5394342327677278E-8</v>
      </c>
      <c r="DV217" s="35"/>
      <c r="DW217" s="35"/>
      <c r="DX217" s="35"/>
      <c r="ED217" s="35"/>
      <c r="EE217" s="35"/>
      <c r="EF217" s="35"/>
      <c r="EL217" s="35"/>
      <c r="EM217" s="35"/>
      <c r="EN217" s="35"/>
      <c r="ET217" s="35"/>
      <c r="EU217" s="35"/>
      <c r="EV217" s="35"/>
    </row>
    <row r="218" spans="14:152" s="29" customFormat="1" ht="13.5" x14ac:dyDescent="0.3">
      <c r="N218" s="35">
        <v>4.2270000000000001E-8</v>
      </c>
      <c r="O218" s="35">
        <v>5.5169759902999997</v>
      </c>
      <c r="P218" s="35">
        <v>5223.6939198022001</v>
      </c>
      <c r="Q218" s="29">
        <f t="shared" si="192"/>
        <v>-3.1028546061817107E-8</v>
      </c>
      <c r="R218" s="29">
        <f t="shared" si="193"/>
        <v>-3.1017865969066175E-8</v>
      </c>
      <c r="S218" s="29">
        <f t="shared" si="194"/>
        <v>-3.1017865945315047E-8</v>
      </c>
      <c r="T218" s="29">
        <f t="shared" si="195"/>
        <v>-3.1017865945315047E-8</v>
      </c>
      <c r="V218" s="35">
        <v>6.4000000000000002E-9</v>
      </c>
      <c r="W218" s="35">
        <v>3.9154667566399999</v>
      </c>
      <c r="X218" s="35">
        <v>528.72775724810003</v>
      </c>
      <c r="Y218" s="29">
        <f t="shared" si="196"/>
        <v>6.3871567387002578E-9</v>
      </c>
      <c r="Z218" s="29">
        <f t="shared" si="197"/>
        <v>6.3871414758132174E-9</v>
      </c>
      <c r="AA218" s="29">
        <f t="shared" si="198"/>
        <v>6.3871414757792715E-9</v>
      </c>
      <c r="AB218" s="29">
        <f t="shared" si="199"/>
        <v>6.3871414757792715E-9</v>
      </c>
      <c r="AD218" s="35"/>
      <c r="AE218" s="35"/>
      <c r="AF218" s="35"/>
      <c r="AL218" s="35"/>
      <c r="AM218" s="35"/>
      <c r="AN218" s="35"/>
      <c r="AT218" s="35"/>
      <c r="AU218" s="35"/>
      <c r="AV218" s="35"/>
      <c r="BB218" s="35"/>
      <c r="BC218" s="35"/>
      <c r="BD218" s="35"/>
      <c r="BJ218" s="35">
        <v>1.44E-9</v>
      </c>
      <c r="BK218" s="35">
        <v>5.3576312243000004</v>
      </c>
      <c r="BL218" s="35">
        <v>107.0249274817</v>
      </c>
      <c r="BM218" s="29">
        <f t="shared" si="200"/>
        <v>9.900229730251896E-10</v>
      </c>
      <c r="BN218" s="29">
        <f t="shared" si="201"/>
        <v>9.9003094259392011E-10</v>
      </c>
      <c r="BO218" s="29">
        <f t="shared" si="202"/>
        <v>9.9003094261163956E-10</v>
      </c>
      <c r="BP218" s="29">
        <f t="shared" si="203"/>
        <v>9.9003094261163956E-10</v>
      </c>
      <c r="BR218" s="35"/>
      <c r="BS218" s="35"/>
      <c r="BT218" s="35"/>
      <c r="BZ218" s="35"/>
      <c r="CA218" s="35"/>
      <c r="CB218" s="35"/>
      <c r="CH218" s="35"/>
      <c r="CI218" s="35"/>
      <c r="CJ218" s="35"/>
      <c r="CP218" s="35"/>
      <c r="CQ218" s="35"/>
      <c r="CR218" s="35"/>
      <c r="CX218" s="35"/>
      <c r="CY218" s="35"/>
      <c r="CZ218" s="35"/>
      <c r="DF218" s="35">
        <v>6.2099999999999994E-8</v>
      </c>
      <c r="DG218" s="35">
        <v>1.4564136211500001</v>
      </c>
      <c r="DH218" s="35">
        <v>483.2205421786</v>
      </c>
      <c r="DI218" s="29">
        <f t="shared" si="204"/>
        <v>-6.1653811333716932E-8</v>
      </c>
      <c r="DJ218" s="29">
        <f t="shared" si="205"/>
        <v>-6.1653555594680727E-8</v>
      </c>
      <c r="DK218" s="29">
        <f t="shared" si="206"/>
        <v>-6.1653555594112024E-8</v>
      </c>
      <c r="DL218" s="29">
        <f t="shared" si="207"/>
        <v>-6.1653555594112024E-8</v>
      </c>
      <c r="DN218" s="35">
        <v>1.2429999999999999E-8</v>
      </c>
      <c r="DO218" s="35">
        <v>0.29239666059000002</v>
      </c>
      <c r="DP218" s="35">
        <v>597.35901666109999</v>
      </c>
      <c r="DQ218" s="29">
        <f t="shared" si="208"/>
        <v>-1.0465759019051996E-8</v>
      </c>
      <c r="DR218" s="29">
        <f t="shared" si="209"/>
        <v>-1.0466044283072088E-8</v>
      </c>
      <c r="DS218" s="29">
        <f t="shared" si="210"/>
        <v>-1.0466044283706342E-8</v>
      </c>
      <c r="DT218" s="29">
        <f t="shared" si="211"/>
        <v>-1.0466044283706342E-8</v>
      </c>
      <c r="DV218" s="35"/>
      <c r="DW218" s="35"/>
      <c r="DX218" s="35"/>
      <c r="ED218" s="35"/>
      <c r="EE218" s="35"/>
      <c r="EF218" s="35"/>
      <c r="EL218" s="35"/>
      <c r="EM218" s="35"/>
      <c r="EN218" s="35"/>
      <c r="ET218" s="35"/>
      <c r="EU218" s="35"/>
      <c r="EV218" s="35"/>
    </row>
    <row r="219" spans="14:152" s="29" customFormat="1" ht="13.5" x14ac:dyDescent="0.3">
      <c r="N219" s="35">
        <v>4.1290000000000001E-8</v>
      </c>
      <c r="O219" s="35">
        <v>2.8111945766600002</v>
      </c>
      <c r="P219" s="35">
        <v>416.30325013750002</v>
      </c>
      <c r="Q219" s="29">
        <f t="shared" si="192"/>
        <v>-4.0838796646150786E-8</v>
      </c>
      <c r="R219" s="29">
        <f t="shared" si="193"/>
        <v>-4.0838977093948436E-8</v>
      </c>
      <c r="S219" s="29">
        <f t="shared" si="194"/>
        <v>-4.0838977094349606E-8</v>
      </c>
      <c r="T219" s="29">
        <f t="shared" si="195"/>
        <v>-4.0838977094349606E-8</v>
      </c>
      <c r="V219" s="35">
        <v>8.09E-9</v>
      </c>
      <c r="W219" s="35">
        <v>4.2492933127599999</v>
      </c>
      <c r="X219" s="35">
        <v>529.73914920439995</v>
      </c>
      <c r="Y219" s="29">
        <f t="shared" si="196"/>
        <v>7.7593487493416086E-9</v>
      </c>
      <c r="Z219" s="29">
        <f t="shared" si="197"/>
        <v>7.7594351020937529E-9</v>
      </c>
      <c r="AA219" s="29">
        <f t="shared" si="198"/>
        <v>7.7594351022857398E-9</v>
      </c>
      <c r="AB219" s="29">
        <f t="shared" si="199"/>
        <v>7.7594351022857398E-9</v>
      </c>
      <c r="AD219" s="35"/>
      <c r="AE219" s="35"/>
      <c r="AF219" s="35"/>
      <c r="AL219" s="35"/>
      <c r="AM219" s="35"/>
      <c r="AN219" s="35"/>
      <c r="AT219" s="35"/>
      <c r="AU219" s="35"/>
      <c r="AV219" s="35"/>
      <c r="BB219" s="35"/>
      <c r="BC219" s="35"/>
      <c r="BD219" s="35"/>
      <c r="BJ219" s="35">
        <v>1.44E-9</v>
      </c>
      <c r="BK219" s="35">
        <v>6.13954848857</v>
      </c>
      <c r="BL219" s="35">
        <v>1158.5425511446999</v>
      </c>
      <c r="BM219" s="29">
        <f t="shared" si="200"/>
        <v>1.4176877159662604E-9</v>
      </c>
      <c r="BN219" s="29">
        <f t="shared" si="201"/>
        <v>1.417666878589611E-9</v>
      </c>
      <c r="BO219" s="29">
        <f t="shared" si="202"/>
        <v>1.4176668785432689E-9</v>
      </c>
      <c r="BP219" s="29">
        <f t="shared" si="203"/>
        <v>1.4176668785432689E-9</v>
      </c>
      <c r="BR219" s="35"/>
      <c r="BS219" s="35"/>
      <c r="BT219" s="35"/>
      <c r="BZ219" s="35"/>
      <c r="CA219" s="35"/>
      <c r="CB219" s="35"/>
      <c r="CH219" s="35"/>
      <c r="CI219" s="35"/>
      <c r="CJ219" s="35"/>
      <c r="CP219" s="35"/>
      <c r="CQ219" s="35"/>
      <c r="CR219" s="35"/>
      <c r="CX219" s="35"/>
      <c r="CY219" s="35"/>
      <c r="CZ219" s="35"/>
      <c r="DF219" s="35">
        <v>7.3589999999999999E-8</v>
      </c>
      <c r="DG219" s="35">
        <v>0.31355650763999998</v>
      </c>
      <c r="DH219" s="35">
        <v>378.64329525170001</v>
      </c>
      <c r="DI219" s="29">
        <f t="shared" si="204"/>
        <v>7.2397682394592822E-8</v>
      </c>
      <c r="DJ219" s="29">
        <f t="shared" si="205"/>
        <v>7.239803811051893E-8</v>
      </c>
      <c r="DK219" s="29">
        <f t="shared" si="206"/>
        <v>7.2398038111309767E-8</v>
      </c>
      <c r="DL219" s="29">
        <f t="shared" si="207"/>
        <v>7.2398038111309767E-8</v>
      </c>
      <c r="DN219" s="35">
        <v>1.541E-8</v>
      </c>
      <c r="DO219" s="35">
        <v>3.5109524149800002</v>
      </c>
      <c r="DP219" s="35">
        <v>2751.5475996916002</v>
      </c>
      <c r="DQ219" s="29">
        <f t="shared" si="208"/>
        <v>-7.2983346927949907E-9</v>
      </c>
      <c r="DR219" s="29">
        <f t="shared" si="209"/>
        <v>-7.3009939043291002E-9</v>
      </c>
      <c r="DS219" s="29">
        <f t="shared" si="210"/>
        <v>-7.3009939102415292E-9</v>
      </c>
      <c r="DT219" s="29">
        <f t="shared" si="211"/>
        <v>-7.3009939102415292E-9</v>
      </c>
      <c r="DV219" s="35"/>
      <c r="DW219" s="35"/>
      <c r="DX219" s="35"/>
      <c r="ED219" s="35"/>
      <c r="EE219" s="35"/>
      <c r="EF219" s="35"/>
      <c r="EL219" s="35"/>
      <c r="EM219" s="35"/>
      <c r="EN219" s="35"/>
      <c r="ET219" s="35"/>
      <c r="EU219" s="35"/>
      <c r="EV219" s="35"/>
    </row>
    <row r="220" spans="14:152" s="29" customFormat="1" ht="13.5" x14ac:dyDescent="0.3">
      <c r="N220" s="35">
        <v>3.6629999999999998E-8</v>
      </c>
      <c r="O220" s="35">
        <v>4.3518751047700004</v>
      </c>
      <c r="P220" s="35">
        <v>2737.3205056900001</v>
      </c>
      <c r="Q220" s="29">
        <f t="shared" si="192"/>
        <v>4.2563749705872208E-9</v>
      </c>
      <c r="R220" s="29">
        <f t="shared" si="193"/>
        <v>4.2492830044359543E-9</v>
      </c>
      <c r="S220" s="29">
        <f t="shared" si="194"/>
        <v>4.24928298866734E-9</v>
      </c>
      <c r="T220" s="29">
        <f t="shared" si="195"/>
        <v>4.24928298866734E-9</v>
      </c>
      <c r="V220" s="35">
        <v>8.1899999999999992E-9</v>
      </c>
      <c r="W220" s="35">
        <v>4.9154007237600004</v>
      </c>
      <c r="X220" s="35">
        <v>2751.5475996916002</v>
      </c>
      <c r="Y220" s="29">
        <f t="shared" si="196"/>
        <v>6.4713744100006474E-9</v>
      </c>
      <c r="Z220" s="29">
        <f t="shared" si="197"/>
        <v>6.4703907139208449E-9</v>
      </c>
      <c r="AA220" s="29">
        <f t="shared" si="198"/>
        <v>6.4703907117333616E-9</v>
      </c>
      <c r="AB220" s="29">
        <f t="shared" si="199"/>
        <v>6.4703907117333616E-9</v>
      </c>
      <c r="AD220" s="35"/>
      <c r="AE220" s="35"/>
      <c r="AF220" s="35"/>
      <c r="AL220" s="35"/>
      <c r="AM220" s="35"/>
      <c r="AN220" s="35"/>
      <c r="AT220" s="35"/>
      <c r="AU220" s="35"/>
      <c r="AV220" s="35"/>
      <c r="BB220" s="35"/>
      <c r="BC220" s="35"/>
      <c r="BD220" s="35"/>
      <c r="BJ220" s="35">
        <v>1.7800000000000001E-9</v>
      </c>
      <c r="BK220" s="35">
        <v>0.27566275049</v>
      </c>
      <c r="BL220" s="35">
        <v>3906.9087570985998</v>
      </c>
      <c r="BM220" s="29">
        <f t="shared" si="200"/>
        <v>1.1072840664697946E-9</v>
      </c>
      <c r="BN220" s="29">
        <f t="shared" si="201"/>
        <v>1.1076717675039837E-9</v>
      </c>
      <c r="BO220" s="29">
        <f t="shared" si="202"/>
        <v>1.1076717683659264E-9</v>
      </c>
      <c r="BP220" s="29">
        <f t="shared" si="203"/>
        <v>1.1076717683659264E-9</v>
      </c>
      <c r="BR220" s="35"/>
      <c r="BS220" s="35"/>
      <c r="BT220" s="35"/>
      <c r="BZ220" s="35"/>
      <c r="CA220" s="35"/>
      <c r="CB220" s="35"/>
      <c r="CH220" s="35"/>
      <c r="CI220" s="35"/>
      <c r="CJ220" s="35"/>
      <c r="CP220" s="35"/>
      <c r="CQ220" s="35"/>
      <c r="CR220" s="35"/>
      <c r="CX220" s="35"/>
      <c r="CY220" s="35"/>
      <c r="CZ220" s="35"/>
      <c r="DF220" s="35">
        <v>6.7070000000000004E-8</v>
      </c>
      <c r="DG220" s="35">
        <v>2.9207116709799998</v>
      </c>
      <c r="DH220" s="35">
        <v>1038.0412891868</v>
      </c>
      <c r="DI220" s="29">
        <f t="shared" si="204"/>
        <v>4.0047580073892515E-8</v>
      </c>
      <c r="DJ220" s="29">
        <f t="shared" si="205"/>
        <v>4.0051556988442726E-8</v>
      </c>
      <c r="DK220" s="29">
        <f t="shared" si="206"/>
        <v>4.0051556997284976E-8</v>
      </c>
      <c r="DL220" s="29">
        <f t="shared" si="207"/>
        <v>4.0051556997284976E-8</v>
      </c>
      <c r="DN220" s="35">
        <v>1.482E-8</v>
      </c>
      <c r="DO220" s="35">
        <v>0.83066678204</v>
      </c>
      <c r="DP220" s="35">
        <v>529.16970023279998</v>
      </c>
      <c r="DQ220" s="29">
        <f t="shared" si="208"/>
        <v>-1.4819997263220791E-8</v>
      </c>
      <c r="DR220" s="29">
        <f t="shared" si="209"/>
        <v>-1.4819997592093168E-8</v>
      </c>
      <c r="DS220" s="29">
        <f t="shared" si="210"/>
        <v>-1.4819997592093876E-8</v>
      </c>
      <c r="DT220" s="29">
        <f t="shared" si="211"/>
        <v>-1.4819997592093876E-8</v>
      </c>
      <c r="DV220" s="35"/>
      <c r="DW220" s="35"/>
      <c r="DX220" s="35"/>
      <c r="ED220" s="35"/>
      <c r="EE220" s="35"/>
      <c r="EF220" s="35"/>
      <c r="EL220" s="35"/>
      <c r="EM220" s="35"/>
      <c r="EN220" s="35"/>
      <c r="ET220" s="35"/>
      <c r="EU220" s="35"/>
      <c r="EV220" s="35"/>
    </row>
    <row r="221" spans="14:152" s="29" customFormat="1" ht="13.5" x14ac:dyDescent="0.3">
      <c r="N221" s="35">
        <v>3.5660000000000003E-8</v>
      </c>
      <c r="O221" s="35">
        <v>5.4824394337499998</v>
      </c>
      <c r="P221" s="35">
        <v>750.10360753340001</v>
      </c>
      <c r="Q221" s="29">
        <f t="shared" si="192"/>
        <v>1.3451383166483464E-8</v>
      </c>
      <c r="R221" s="29">
        <f t="shared" si="193"/>
        <v>1.3449619043325354E-8</v>
      </c>
      <c r="S221" s="29">
        <f t="shared" si="194"/>
        <v>1.3449619039402901E-8</v>
      </c>
      <c r="T221" s="29">
        <f t="shared" si="195"/>
        <v>1.3449619039402901E-8</v>
      </c>
      <c r="V221" s="35">
        <v>6.9200000000000001E-9</v>
      </c>
      <c r="W221" s="35">
        <v>2.5116238476600001</v>
      </c>
      <c r="X221" s="35">
        <v>916.93228005540004</v>
      </c>
      <c r="Y221" s="29">
        <f t="shared" si="196"/>
        <v>8.6674787539946845E-10</v>
      </c>
      <c r="Z221" s="29">
        <f t="shared" si="197"/>
        <v>8.6629958176284398E-10</v>
      </c>
      <c r="AA221" s="29">
        <f t="shared" si="198"/>
        <v>8.6629958076609062E-10</v>
      </c>
      <c r="AB221" s="29">
        <f t="shared" si="199"/>
        <v>8.6629958076609062E-10</v>
      </c>
      <c r="AD221" s="35"/>
      <c r="AE221" s="35"/>
      <c r="AF221" s="35"/>
      <c r="AL221" s="35"/>
      <c r="AM221" s="35"/>
      <c r="AN221" s="35"/>
      <c r="AT221" s="35"/>
      <c r="AU221" s="35"/>
      <c r="AV221" s="35"/>
      <c r="BB221" s="35"/>
      <c r="BC221" s="35"/>
      <c r="BD221" s="35"/>
      <c r="BJ221" s="35">
        <v>1.26E-9</v>
      </c>
      <c r="BK221" s="35">
        <v>5.1483291982599999</v>
      </c>
      <c r="BL221" s="35">
        <v>2207.6295405954002</v>
      </c>
      <c r="BM221" s="29">
        <f t="shared" si="200"/>
        <v>-1.2431525075302889E-9</v>
      </c>
      <c r="BN221" s="29">
        <f t="shared" si="201"/>
        <v>-1.2431847762597786E-9</v>
      </c>
      <c r="BO221" s="29">
        <f t="shared" si="202"/>
        <v>-1.2431847763314921E-9</v>
      </c>
      <c r="BP221" s="29">
        <f t="shared" si="203"/>
        <v>-1.2431847763314921E-9</v>
      </c>
      <c r="BR221" s="35"/>
      <c r="BS221" s="35"/>
      <c r="BT221" s="35"/>
      <c r="BZ221" s="35"/>
      <c r="CA221" s="35"/>
      <c r="CB221" s="35"/>
      <c r="CH221" s="35"/>
      <c r="CI221" s="35"/>
      <c r="CJ221" s="35"/>
      <c r="CP221" s="35"/>
      <c r="CQ221" s="35"/>
      <c r="CR221" s="35"/>
      <c r="CX221" s="35"/>
      <c r="CY221" s="35"/>
      <c r="CZ221" s="35"/>
      <c r="DF221" s="35">
        <v>7.1429999999999998E-8</v>
      </c>
      <c r="DG221" s="35">
        <v>0.18218134889000001</v>
      </c>
      <c r="DH221" s="35">
        <v>731.94436026870005</v>
      </c>
      <c r="DI221" s="29">
        <f t="shared" si="204"/>
        <v>6.2821333679385759E-8</v>
      </c>
      <c r="DJ221" s="29">
        <f t="shared" si="205"/>
        <v>6.2819561623927763E-8</v>
      </c>
      <c r="DK221" s="29">
        <f t="shared" si="206"/>
        <v>6.2819561619987498E-8</v>
      </c>
      <c r="DL221" s="29">
        <f t="shared" si="207"/>
        <v>6.2819561619987498E-8</v>
      </c>
      <c r="DN221" s="35">
        <v>1.1490000000000001E-8</v>
      </c>
      <c r="DO221" s="35">
        <v>3.9114202385699999</v>
      </c>
      <c r="DP221" s="35">
        <v>99.911380480899993</v>
      </c>
      <c r="DQ221" s="29">
        <f t="shared" si="208"/>
        <v>8.4148165140308169E-9</v>
      </c>
      <c r="DR221" s="29">
        <f t="shared" si="209"/>
        <v>8.4147608490181981E-9</v>
      </c>
      <c r="DS221" s="29">
        <f t="shared" si="210"/>
        <v>8.4147608488944304E-9</v>
      </c>
      <c r="DT221" s="29">
        <f t="shared" si="211"/>
        <v>8.4147608488944304E-9</v>
      </c>
      <c r="DV221" s="35"/>
      <c r="DW221" s="35"/>
      <c r="DX221" s="35"/>
      <c r="ED221" s="35"/>
      <c r="EE221" s="35"/>
      <c r="EF221" s="35"/>
      <c r="EL221" s="35"/>
      <c r="EM221" s="35"/>
      <c r="EN221" s="35"/>
      <c r="ET221" s="35"/>
      <c r="EU221" s="35"/>
      <c r="EV221" s="35"/>
    </row>
    <row r="222" spans="14:152" s="29" customFormat="1" ht="13.5" x14ac:dyDescent="0.3">
      <c r="N222" s="35">
        <v>4.3299999999999997E-8</v>
      </c>
      <c r="O222" s="35">
        <v>0.84941756639999999</v>
      </c>
      <c r="P222" s="35">
        <v>531.17543780289998</v>
      </c>
      <c r="Q222" s="29">
        <f t="shared" si="192"/>
        <v>-4.3241616675847934E-8</v>
      </c>
      <c r="R222" s="29">
        <f t="shared" si="193"/>
        <v>-4.3241701669783619E-8</v>
      </c>
      <c r="S222" s="29">
        <f t="shared" si="194"/>
        <v>-4.3241701669972527E-8</v>
      </c>
      <c r="T222" s="29">
        <f t="shared" si="195"/>
        <v>-4.3241701669972527E-8</v>
      </c>
      <c r="V222" s="35">
        <v>7.8399999999999994E-9</v>
      </c>
      <c r="W222" s="35">
        <v>4.2365151131200003</v>
      </c>
      <c r="X222" s="35">
        <v>195.13984817330001</v>
      </c>
      <c r="Y222" s="29">
        <f t="shared" si="196"/>
        <v>3.3961843152980423E-9</v>
      </c>
      <c r="Z222" s="29">
        <f t="shared" si="197"/>
        <v>3.3962825088664582E-9</v>
      </c>
      <c r="AA222" s="29">
        <f t="shared" si="198"/>
        <v>3.3962825090847888E-9</v>
      </c>
      <c r="AB222" s="29">
        <f t="shared" si="199"/>
        <v>3.3962825090847888E-9</v>
      </c>
      <c r="AD222" s="35"/>
      <c r="AE222" s="35"/>
      <c r="AF222" s="35"/>
      <c r="AL222" s="35"/>
      <c r="AM222" s="35"/>
      <c r="AN222" s="35"/>
      <c r="AT222" s="35"/>
      <c r="AU222" s="35"/>
      <c r="AV222" s="35"/>
      <c r="BB222" s="35"/>
      <c r="BC222" s="35"/>
      <c r="BD222" s="35"/>
      <c r="BJ222" s="35">
        <v>1.26E-9</v>
      </c>
      <c r="BK222" s="35">
        <v>3.41994798109</v>
      </c>
      <c r="BL222" s="35">
        <v>2.4476805547999998</v>
      </c>
      <c r="BM222" s="29">
        <f t="shared" si="200"/>
        <v>-1.196783481134038E-9</v>
      </c>
      <c r="BN222" s="29">
        <f t="shared" si="201"/>
        <v>-1.1967835498257655E-9</v>
      </c>
      <c r="BO222" s="29">
        <f t="shared" si="202"/>
        <v>-1.1967835498259184E-9</v>
      </c>
      <c r="BP222" s="29">
        <f t="shared" si="203"/>
        <v>-1.1967835498259184E-9</v>
      </c>
      <c r="BR222" s="35"/>
      <c r="BS222" s="35"/>
      <c r="BT222" s="35"/>
      <c r="BZ222" s="35"/>
      <c r="CA222" s="35"/>
      <c r="CB222" s="35"/>
      <c r="CH222" s="35"/>
      <c r="CI222" s="35"/>
      <c r="CJ222" s="35"/>
      <c r="CP222" s="35"/>
      <c r="CQ222" s="35"/>
      <c r="CR222" s="35"/>
      <c r="CX222" s="35"/>
      <c r="CY222" s="35"/>
      <c r="CZ222" s="35"/>
      <c r="DF222" s="35">
        <v>7.3090000000000001E-8</v>
      </c>
      <c r="DG222" s="35">
        <v>6.2708453347699997</v>
      </c>
      <c r="DH222" s="35">
        <v>21.340641002400002</v>
      </c>
      <c r="DI222" s="29">
        <f t="shared" si="204"/>
        <v>6.9044413231904792E-8</v>
      </c>
      <c r="DJ222" s="29">
        <f t="shared" si="205"/>
        <v>6.9044449673549939E-8</v>
      </c>
      <c r="DK222" s="29">
        <f t="shared" si="206"/>
        <v>6.904444967363095E-8</v>
      </c>
      <c r="DL222" s="29">
        <f t="shared" si="207"/>
        <v>6.904444967363095E-8</v>
      </c>
      <c r="DN222" s="35">
        <v>1.1140000000000001E-8</v>
      </c>
      <c r="DO222" s="35">
        <v>3.5333963729</v>
      </c>
      <c r="DP222" s="35">
        <v>483.2205421786</v>
      </c>
      <c r="DQ222" s="29">
        <f t="shared" si="208"/>
        <v>4.1965236146812075E-9</v>
      </c>
      <c r="DR222" s="29">
        <f t="shared" si="209"/>
        <v>4.1961685140400194E-9</v>
      </c>
      <c r="DS222" s="29">
        <f t="shared" si="210"/>
        <v>4.1961685132504813E-9</v>
      </c>
      <c r="DT222" s="29">
        <f t="shared" si="211"/>
        <v>4.1961685132504813E-9</v>
      </c>
      <c r="DV222" s="35"/>
      <c r="DW222" s="35"/>
      <c r="DX222" s="35"/>
      <c r="ED222" s="35"/>
      <c r="EE222" s="35"/>
      <c r="EF222" s="35"/>
      <c r="EL222" s="35"/>
      <c r="EM222" s="35"/>
      <c r="EN222" s="35"/>
      <c r="ET222" s="35"/>
      <c r="EU222" s="35"/>
      <c r="EV222" s="35"/>
    </row>
    <row r="223" spans="14:152" s="29" customFormat="1" ht="13.5" x14ac:dyDescent="0.3">
      <c r="N223" s="35">
        <v>4.0930000000000003E-8</v>
      </c>
      <c r="O223" s="35">
        <v>0.19980340452000001</v>
      </c>
      <c r="P223" s="35">
        <v>525.02509864859996</v>
      </c>
      <c r="Q223" s="29">
        <f t="shared" si="192"/>
        <v>-3.1368923878412871E-8</v>
      </c>
      <c r="R223" s="29">
        <f t="shared" si="193"/>
        <v>-3.1367940863423102E-8</v>
      </c>
      <c r="S223" s="29">
        <f t="shared" si="194"/>
        <v>-3.1367940861237373E-8</v>
      </c>
      <c r="T223" s="29">
        <f t="shared" si="195"/>
        <v>-3.1367940861237373E-8</v>
      </c>
      <c r="V223" s="35">
        <v>7.6199999999999997E-9</v>
      </c>
      <c r="W223" s="35">
        <v>1.12201139619</v>
      </c>
      <c r="X223" s="35">
        <v>732.69511979410004</v>
      </c>
      <c r="Y223" s="29">
        <f t="shared" si="196"/>
        <v>6.8414027414005361E-9</v>
      </c>
      <c r="Z223" s="29">
        <f t="shared" si="197"/>
        <v>6.8415778118827981E-9</v>
      </c>
      <c r="AA223" s="29">
        <f t="shared" si="198"/>
        <v>6.8415778122720396E-9</v>
      </c>
      <c r="AB223" s="29">
        <f t="shared" si="199"/>
        <v>6.8415778122720396E-9</v>
      </c>
      <c r="AD223" s="35"/>
      <c r="AE223" s="35"/>
      <c r="AF223" s="35"/>
      <c r="AL223" s="35"/>
      <c r="AM223" s="35"/>
      <c r="AN223" s="35"/>
      <c r="AT223" s="35"/>
      <c r="AU223" s="35"/>
      <c r="AV223" s="35"/>
      <c r="BB223" s="35"/>
      <c r="BC223" s="35"/>
      <c r="BD223" s="35"/>
      <c r="BJ223" s="35">
        <v>1.27E-9</v>
      </c>
      <c r="BK223" s="35">
        <v>0.39825164051</v>
      </c>
      <c r="BL223" s="35">
        <v>70.849445304200003</v>
      </c>
      <c r="BM223" s="29">
        <f t="shared" si="200"/>
        <v>2.770337064199435E-11</v>
      </c>
      <c r="BN223" s="29">
        <f t="shared" si="201"/>
        <v>2.7709776656011718E-11</v>
      </c>
      <c r="BO223" s="29">
        <f t="shared" si="202"/>
        <v>2.770977667025508E-11</v>
      </c>
      <c r="BP223" s="29">
        <f t="shared" si="203"/>
        <v>2.770977667025508E-11</v>
      </c>
      <c r="BR223" s="35"/>
      <c r="BS223" s="35"/>
      <c r="BT223" s="35"/>
      <c r="BZ223" s="35"/>
      <c r="CA223" s="35"/>
      <c r="CB223" s="35"/>
      <c r="CH223" s="35"/>
      <c r="CI223" s="35"/>
      <c r="CJ223" s="35"/>
      <c r="CP223" s="35"/>
      <c r="CQ223" s="35"/>
      <c r="CR223" s="35"/>
      <c r="CX223" s="35"/>
      <c r="CY223" s="35"/>
      <c r="CZ223" s="35"/>
      <c r="DF223" s="35">
        <v>6.1350000000000003E-8</v>
      </c>
      <c r="DG223" s="35">
        <v>2.67651237303</v>
      </c>
      <c r="DH223" s="35">
        <v>312.4597163935</v>
      </c>
      <c r="DI223" s="29">
        <f t="shared" si="204"/>
        <v>6.2792759141215949E-9</v>
      </c>
      <c r="DJ223" s="29">
        <f t="shared" si="205"/>
        <v>6.2806338284896E-9</v>
      </c>
      <c r="DK223" s="29">
        <f t="shared" si="206"/>
        <v>6.2806338315088407E-9</v>
      </c>
      <c r="DL223" s="29">
        <f t="shared" si="207"/>
        <v>6.2806338315088407E-9</v>
      </c>
      <c r="DN223" s="35">
        <v>1.1949999999999999E-8</v>
      </c>
      <c r="DO223" s="35">
        <v>4.1630107599899997</v>
      </c>
      <c r="DP223" s="35">
        <v>203.00415469949999</v>
      </c>
      <c r="DQ223" s="29">
        <f t="shared" si="208"/>
        <v>4.5852036800252432E-9</v>
      </c>
      <c r="DR223" s="29">
        <f t="shared" si="209"/>
        <v>4.5853632091017141E-9</v>
      </c>
      <c r="DS223" s="29">
        <f t="shared" si="210"/>
        <v>4.5853632094564224E-9</v>
      </c>
      <c r="DT223" s="29">
        <f t="shared" si="211"/>
        <v>4.5853632094564224E-9</v>
      </c>
      <c r="DV223" s="35"/>
      <c r="DW223" s="35"/>
      <c r="DX223" s="35"/>
      <c r="ED223" s="35"/>
      <c r="EE223" s="35"/>
      <c r="EF223" s="35"/>
      <c r="EL223" s="35"/>
      <c r="EM223" s="35"/>
      <c r="EN223" s="35"/>
      <c r="ET223" s="35"/>
      <c r="EU223" s="35"/>
      <c r="EV223" s="35"/>
    </row>
    <row r="224" spans="14:152" s="29" customFormat="1" ht="13.5" x14ac:dyDescent="0.3">
      <c r="N224" s="35">
        <v>4.0219999999999999E-8</v>
      </c>
      <c r="O224" s="35">
        <v>1.9229331133700001</v>
      </c>
      <c r="P224" s="35">
        <v>1512.8068240082</v>
      </c>
      <c r="Q224" s="29">
        <f t="shared" si="192"/>
        <v>8.3745911018571273E-9</v>
      </c>
      <c r="R224" s="29">
        <f t="shared" si="193"/>
        <v>8.3788289653085168E-9</v>
      </c>
      <c r="S224" s="29">
        <f t="shared" si="194"/>
        <v>8.378828974731085E-9</v>
      </c>
      <c r="T224" s="29">
        <f t="shared" si="195"/>
        <v>8.378828974731085E-9</v>
      </c>
      <c r="V224" s="35">
        <v>6.17E-9</v>
      </c>
      <c r="W224" s="35">
        <v>5.8092092508100004</v>
      </c>
      <c r="X224" s="35">
        <v>739.05790726949999</v>
      </c>
      <c r="Y224" s="29">
        <f t="shared" si="196"/>
        <v>3.1412109917208705E-9</v>
      </c>
      <c r="Z224" s="29">
        <f t="shared" si="197"/>
        <v>3.140931496808955E-9</v>
      </c>
      <c r="AA224" s="29">
        <f t="shared" si="198"/>
        <v>3.1409314961875017E-9</v>
      </c>
      <c r="AB224" s="29">
        <f t="shared" si="199"/>
        <v>3.1409314961875017E-9</v>
      </c>
      <c r="AD224" s="35"/>
      <c r="AE224" s="35"/>
      <c r="AF224" s="35"/>
      <c r="AL224" s="35"/>
      <c r="AM224" s="35"/>
      <c r="AN224" s="35"/>
      <c r="AT224" s="35"/>
      <c r="AU224" s="35"/>
      <c r="AV224" s="35"/>
      <c r="BB224" s="35"/>
      <c r="BC224" s="35"/>
      <c r="BD224" s="35"/>
      <c r="BJ224" s="35">
        <v>1.2300000000000001E-9</v>
      </c>
      <c r="BK224" s="35">
        <v>4.7786555052299997</v>
      </c>
      <c r="BL224" s="35">
        <v>2524.0214102519999</v>
      </c>
      <c r="BM224" s="29">
        <f t="shared" si="200"/>
        <v>-2.6896701849789999E-10</v>
      </c>
      <c r="BN224" s="29">
        <f t="shared" si="201"/>
        <v>-2.6875128477023488E-10</v>
      </c>
      <c r="BO224" s="29">
        <f t="shared" si="202"/>
        <v>-2.6875128429054912E-10</v>
      </c>
      <c r="BP224" s="29">
        <f t="shared" si="203"/>
        <v>-2.6875128429054912E-10</v>
      </c>
      <c r="BR224" s="35"/>
      <c r="BS224" s="35"/>
      <c r="BT224" s="35"/>
      <c r="BZ224" s="35"/>
      <c r="CA224" s="35"/>
      <c r="CB224" s="35"/>
      <c r="CH224" s="35"/>
      <c r="CI224" s="35"/>
      <c r="CJ224" s="35"/>
      <c r="CP224" s="35"/>
      <c r="CQ224" s="35"/>
      <c r="CR224" s="35"/>
      <c r="CX224" s="35"/>
      <c r="CY224" s="35"/>
      <c r="CZ224" s="35"/>
      <c r="DF224" s="35">
        <v>5.5579999999999999E-8</v>
      </c>
      <c r="DG224" s="35">
        <v>3.8341916028799998</v>
      </c>
      <c r="DH224" s="35">
        <v>534.35683154059996</v>
      </c>
      <c r="DI224" s="29">
        <f t="shared" si="204"/>
        <v>5.5501332901256392E-8</v>
      </c>
      <c r="DJ224" s="29">
        <f t="shared" si="205"/>
        <v>5.5501220374792815E-8</v>
      </c>
      <c r="DK224" s="29">
        <f t="shared" si="206"/>
        <v>5.550122037454253E-8</v>
      </c>
      <c r="DL224" s="29">
        <f t="shared" si="207"/>
        <v>5.550122037454253E-8</v>
      </c>
      <c r="DN224" s="35">
        <v>1.0999999999999999E-8</v>
      </c>
      <c r="DO224" s="35">
        <v>1.7476928522299999</v>
      </c>
      <c r="DP224" s="35">
        <v>497.44763618019999</v>
      </c>
      <c r="DQ224" s="29">
        <f t="shared" si="208"/>
        <v>-1.0121329436428992E-8</v>
      </c>
      <c r="DR224" s="29">
        <f t="shared" si="209"/>
        <v>-1.012148203625794E-8</v>
      </c>
      <c r="DS224" s="29">
        <f t="shared" si="210"/>
        <v>-1.0121482036597225E-8</v>
      </c>
      <c r="DT224" s="29">
        <f t="shared" si="211"/>
        <v>-1.0121482036597225E-8</v>
      </c>
      <c r="DV224" s="35"/>
      <c r="DW224" s="35"/>
      <c r="DX224" s="35"/>
      <c r="ED224" s="35"/>
      <c r="EE224" s="35"/>
      <c r="EF224" s="35"/>
      <c r="EL224" s="35"/>
      <c r="EM224" s="35"/>
      <c r="EN224" s="35"/>
      <c r="ET224" s="35"/>
      <c r="EU224" s="35"/>
      <c r="EV224" s="35"/>
    </row>
    <row r="225" spans="14:152" s="29" customFormat="1" ht="13.5" x14ac:dyDescent="0.3">
      <c r="N225" s="35">
        <v>3.4E-8</v>
      </c>
      <c r="O225" s="35">
        <v>6.0030235587499998</v>
      </c>
      <c r="P225" s="35">
        <v>1.2238402773999999</v>
      </c>
      <c r="Q225" s="29">
        <f t="shared" si="192"/>
        <v>3.2854773263229785E-8</v>
      </c>
      <c r="R225" s="29">
        <f t="shared" si="193"/>
        <v>3.2854772500645506E-8</v>
      </c>
      <c r="S225" s="29">
        <f t="shared" si="194"/>
        <v>3.2854772500643812E-8</v>
      </c>
      <c r="T225" s="29">
        <f t="shared" si="195"/>
        <v>3.2854772500643812E-8</v>
      </c>
      <c r="V225" s="35">
        <v>7.2699999999999999E-9</v>
      </c>
      <c r="W225" s="35">
        <v>4.2440182269799998</v>
      </c>
      <c r="X225" s="35">
        <v>760.25553592000006</v>
      </c>
      <c r="Y225" s="29">
        <f t="shared" si="196"/>
        <v>-4.6093810585529276E-9</v>
      </c>
      <c r="Z225" s="29">
        <f t="shared" si="197"/>
        <v>-4.6096854197493336E-9</v>
      </c>
      <c r="AA225" s="29">
        <f t="shared" si="198"/>
        <v>-4.6096854204260566E-9</v>
      </c>
      <c r="AB225" s="29">
        <f t="shared" si="199"/>
        <v>-4.6096854204260566E-9</v>
      </c>
      <c r="AD225" s="35"/>
      <c r="AE225" s="35"/>
      <c r="AF225" s="35"/>
      <c r="AL225" s="35"/>
      <c r="AM225" s="35"/>
      <c r="AN225" s="35"/>
      <c r="AT225" s="35"/>
      <c r="AU225" s="35"/>
      <c r="AV225" s="35"/>
      <c r="BB225" s="35"/>
      <c r="BC225" s="35"/>
      <c r="BD225" s="35"/>
      <c r="BJ225" s="35">
        <v>1.2300000000000001E-9</v>
      </c>
      <c r="BK225" s="35">
        <v>0.46184813516000001</v>
      </c>
      <c r="BL225" s="35">
        <v>647.01083331480004</v>
      </c>
      <c r="BM225" s="29">
        <f t="shared" si="200"/>
        <v>-3.0800763141945809E-11</v>
      </c>
      <c r="BN225" s="29">
        <f t="shared" si="201"/>
        <v>-3.0857417234696E-11</v>
      </c>
      <c r="BO225" s="29">
        <f t="shared" si="202"/>
        <v>-3.0857417360662805E-11</v>
      </c>
      <c r="BP225" s="29">
        <f t="shared" si="203"/>
        <v>-3.0857417360662805E-11</v>
      </c>
      <c r="BR225" s="35"/>
      <c r="BS225" s="35"/>
      <c r="BT225" s="35"/>
      <c r="BZ225" s="35"/>
      <c r="CA225" s="35"/>
      <c r="CB225" s="35"/>
      <c r="CH225" s="35"/>
      <c r="CI225" s="35"/>
      <c r="CJ225" s="35"/>
      <c r="CP225" s="35"/>
      <c r="CQ225" s="35"/>
      <c r="CR225" s="35"/>
      <c r="CX225" s="35"/>
      <c r="CY225" s="35"/>
      <c r="CZ225" s="35"/>
      <c r="DF225" s="35">
        <v>5.3440000000000001E-8</v>
      </c>
      <c r="DG225" s="35">
        <v>5.2529475001900003</v>
      </c>
      <c r="DH225" s="35">
        <v>1048.3362299252999</v>
      </c>
      <c r="DI225" s="29">
        <f t="shared" si="204"/>
        <v>-5.1227366355848755E-8</v>
      </c>
      <c r="DJ225" s="29">
        <f t="shared" si="205"/>
        <v>-5.1228502301388201E-8</v>
      </c>
      <c r="DK225" s="29">
        <f t="shared" si="206"/>
        <v>-5.1228502303913564E-8</v>
      </c>
      <c r="DL225" s="29">
        <f t="shared" si="207"/>
        <v>-5.1228502303913564E-8</v>
      </c>
      <c r="DN225" s="35">
        <v>1.4580000000000001E-8</v>
      </c>
      <c r="DO225" s="35">
        <v>5.1931512087799998</v>
      </c>
      <c r="DP225" s="35">
        <v>1592.2542890215</v>
      </c>
      <c r="DQ225" s="29">
        <f t="shared" si="208"/>
        <v>1.3637409868801666E-8</v>
      </c>
      <c r="DR225" s="29">
        <f t="shared" si="209"/>
        <v>1.3636825013231189E-8</v>
      </c>
      <c r="DS225" s="29">
        <f t="shared" si="210"/>
        <v>1.3636825011930612E-8</v>
      </c>
      <c r="DT225" s="29">
        <f t="shared" si="211"/>
        <v>1.3636825011930612E-8</v>
      </c>
      <c r="DV225" s="35"/>
      <c r="DW225" s="35"/>
      <c r="DX225" s="35"/>
      <c r="ED225" s="35"/>
      <c r="EE225" s="35"/>
      <c r="EF225" s="35"/>
      <c r="EL225" s="35"/>
      <c r="EM225" s="35"/>
      <c r="EN225" s="35"/>
      <c r="ET225" s="35"/>
      <c r="EU225" s="35"/>
      <c r="EV225" s="35"/>
    </row>
    <row r="226" spans="14:152" s="29" customFormat="1" ht="13.5" x14ac:dyDescent="0.3">
      <c r="N226" s="35">
        <v>3.4959999999999997E-8</v>
      </c>
      <c r="O226" s="35">
        <v>0.31252921473</v>
      </c>
      <c r="P226" s="35">
        <v>597.35901666109999</v>
      </c>
      <c r="Q226" s="29">
        <f t="shared" si="192"/>
        <v>-2.9049804666939081E-8</v>
      </c>
      <c r="R226" s="29">
        <f t="shared" si="193"/>
        <v>-2.9050632031433196E-8</v>
      </c>
      <c r="S226" s="29">
        <f t="shared" si="194"/>
        <v>-2.9050632033272756E-8</v>
      </c>
      <c r="T226" s="29">
        <f t="shared" si="195"/>
        <v>-2.9050632033272756E-8</v>
      </c>
      <c r="V226" s="35">
        <v>5.9099999999999997E-9</v>
      </c>
      <c r="W226" s="35">
        <v>3.2607500657199999</v>
      </c>
      <c r="X226" s="35">
        <v>202.25339517410001</v>
      </c>
      <c r="Y226" s="29">
        <f t="shared" si="196"/>
        <v>5.7074822379312067E-9</v>
      </c>
      <c r="Z226" s="29">
        <f t="shared" si="197"/>
        <v>5.7075043293106798E-9</v>
      </c>
      <c r="AA226" s="29">
        <f t="shared" si="198"/>
        <v>5.7075043293597978E-9</v>
      </c>
      <c r="AB226" s="29">
        <f t="shared" si="199"/>
        <v>5.7075043293597978E-9</v>
      </c>
      <c r="AD226" s="35"/>
      <c r="AE226" s="35"/>
      <c r="AF226" s="35"/>
      <c r="AL226" s="35"/>
      <c r="AM226" s="35"/>
      <c r="AN226" s="35"/>
      <c r="AT226" s="35"/>
      <c r="AU226" s="35"/>
      <c r="AV226" s="35"/>
      <c r="BB226" s="35"/>
      <c r="BC226" s="35"/>
      <c r="BD226" s="35"/>
      <c r="BJ226" s="35">
        <v>1.44E-9</v>
      </c>
      <c r="BK226" s="35">
        <v>3.6026185272700002</v>
      </c>
      <c r="BL226" s="35">
        <v>1058.4187223427</v>
      </c>
      <c r="BM226" s="29">
        <f t="shared" si="200"/>
        <v>-5.2474138140004417E-10</v>
      </c>
      <c r="BN226" s="29">
        <f t="shared" si="201"/>
        <v>-5.2464030736318891E-10</v>
      </c>
      <c r="BO226" s="29">
        <f t="shared" si="202"/>
        <v>-5.2464030713845294E-10</v>
      </c>
      <c r="BP226" s="29">
        <f t="shared" si="203"/>
        <v>-5.2464030713845294E-10</v>
      </c>
      <c r="BR226" s="35"/>
      <c r="BS226" s="35"/>
      <c r="BT226" s="35"/>
      <c r="BZ226" s="35"/>
      <c r="CA226" s="35"/>
      <c r="CB226" s="35"/>
      <c r="CH226" s="35"/>
      <c r="CI226" s="35"/>
      <c r="CJ226" s="35"/>
      <c r="CP226" s="35"/>
      <c r="CQ226" s="35"/>
      <c r="CR226" s="35"/>
      <c r="CX226" s="35"/>
      <c r="CY226" s="35"/>
      <c r="CZ226" s="35"/>
      <c r="DF226" s="35">
        <v>7.5040000000000002E-8</v>
      </c>
      <c r="DG226" s="35">
        <v>0.74281415471000001</v>
      </c>
      <c r="DH226" s="35">
        <v>457.61767951299998</v>
      </c>
      <c r="DI226" s="29">
        <f t="shared" si="204"/>
        <v>-2.3705557229674974E-8</v>
      </c>
      <c r="DJ226" s="29">
        <f t="shared" si="205"/>
        <v>-2.370323706161723E-8</v>
      </c>
      <c r="DK226" s="29">
        <f t="shared" si="206"/>
        <v>-2.3703237056458518E-8</v>
      </c>
      <c r="DL226" s="29">
        <f t="shared" si="207"/>
        <v>-2.3703237056458518E-8</v>
      </c>
      <c r="DN226" s="35">
        <v>1.123E-8</v>
      </c>
      <c r="DO226" s="35">
        <v>1.45270581179</v>
      </c>
      <c r="DP226" s="35">
        <v>533.88375078859997</v>
      </c>
      <c r="DQ226" s="29">
        <f t="shared" si="208"/>
        <v>-8.5948768302467183E-9</v>
      </c>
      <c r="DR226" s="29">
        <f t="shared" si="209"/>
        <v>-8.5951516156623462E-9</v>
      </c>
      <c r="DS226" s="29">
        <f t="shared" si="210"/>
        <v>-8.5951516162732935E-9</v>
      </c>
      <c r="DT226" s="29">
        <f t="shared" si="211"/>
        <v>-8.5951516162732935E-9</v>
      </c>
      <c r="DV226" s="35"/>
      <c r="DW226" s="35"/>
      <c r="DX226" s="35"/>
      <c r="ED226" s="35"/>
      <c r="EE226" s="35"/>
      <c r="EF226" s="35"/>
      <c r="EL226" s="35"/>
      <c r="EM226" s="35"/>
      <c r="EN226" s="35"/>
      <c r="ET226" s="35"/>
      <c r="EU226" s="35"/>
      <c r="EV226" s="35"/>
    </row>
    <row r="227" spans="14:152" s="29" customFormat="1" ht="13.5" x14ac:dyDescent="0.3">
      <c r="N227" s="35">
        <v>3.299E-8</v>
      </c>
      <c r="O227" s="35">
        <v>4.2759669448100004</v>
      </c>
      <c r="P227" s="35">
        <v>526.77020378780003</v>
      </c>
      <c r="Q227" s="29">
        <f t="shared" si="192"/>
        <v>3.183543721096784E-8</v>
      </c>
      <c r="R227" s="29">
        <f t="shared" si="193"/>
        <v>3.1835761717777997E-8</v>
      </c>
      <c r="S227" s="29">
        <f t="shared" si="194"/>
        <v>3.1835761718499477E-8</v>
      </c>
      <c r="T227" s="29">
        <f t="shared" si="195"/>
        <v>3.1835761718499477E-8</v>
      </c>
      <c r="V227" s="35">
        <v>5.52E-9</v>
      </c>
      <c r="W227" s="35">
        <v>5.8353355003900003</v>
      </c>
      <c r="X227" s="35">
        <v>526.77020378780003</v>
      </c>
      <c r="Y227" s="29">
        <f t="shared" si="196"/>
        <v>-1.3865988312614288E-9</v>
      </c>
      <c r="Z227" s="29">
        <f t="shared" si="197"/>
        <v>-1.386398402383979E-9</v>
      </c>
      <c r="AA227" s="29">
        <f t="shared" si="198"/>
        <v>-1.3863984019383298E-9</v>
      </c>
      <c r="AB227" s="29">
        <f t="shared" si="199"/>
        <v>-1.3863984019383298E-9</v>
      </c>
      <c r="AD227" s="35"/>
      <c r="AE227" s="35"/>
      <c r="AF227" s="35"/>
      <c r="AL227" s="35"/>
      <c r="AM227" s="35"/>
      <c r="AN227" s="35"/>
      <c r="AT227" s="35"/>
      <c r="AU227" s="35"/>
      <c r="AV227" s="35"/>
      <c r="BB227" s="35"/>
      <c r="BC227" s="35"/>
      <c r="BD227" s="35"/>
      <c r="BJ227" s="35">
        <v>1.5799999999999999E-9</v>
      </c>
      <c r="BK227" s="35">
        <v>3.7623191525199999</v>
      </c>
      <c r="BL227" s="35">
        <v>92.047073954699997</v>
      </c>
      <c r="BM227" s="29">
        <f t="shared" si="200"/>
        <v>8.1903183418846925E-10</v>
      </c>
      <c r="BN227" s="29">
        <f t="shared" si="201"/>
        <v>8.1902297766690128E-10</v>
      </c>
      <c r="BO227" s="29">
        <f t="shared" si="202"/>
        <v>8.1902297764720952E-10</v>
      </c>
      <c r="BP227" s="29">
        <f t="shared" si="203"/>
        <v>8.1902297764720952E-10</v>
      </c>
      <c r="BR227" s="35"/>
      <c r="BS227" s="35"/>
      <c r="BT227" s="35"/>
      <c r="BZ227" s="35"/>
      <c r="CA227" s="35"/>
      <c r="CB227" s="35"/>
      <c r="CH227" s="35"/>
      <c r="CI227" s="35"/>
      <c r="CJ227" s="35"/>
      <c r="CP227" s="35"/>
      <c r="CQ227" s="35"/>
      <c r="CR227" s="35"/>
      <c r="CX227" s="35"/>
      <c r="CY227" s="35"/>
      <c r="CZ227" s="35"/>
      <c r="DF227" s="35">
        <v>5.3349999999999998E-8</v>
      </c>
      <c r="DG227" s="35">
        <v>6.2305992442399996</v>
      </c>
      <c r="DH227" s="35">
        <v>551.03160609700001</v>
      </c>
      <c r="DI227" s="29">
        <f t="shared" si="204"/>
        <v>-4.6096257489315711E-8</v>
      </c>
      <c r="DJ227" s="29">
        <f t="shared" si="205"/>
        <v>-4.6095203545384396E-8</v>
      </c>
      <c r="DK227" s="29">
        <f t="shared" si="206"/>
        <v>-4.6095203543040928E-8</v>
      </c>
      <c r="DL227" s="29">
        <f t="shared" si="207"/>
        <v>-4.6095203543040928E-8</v>
      </c>
      <c r="DN227" s="35">
        <v>1.078E-8</v>
      </c>
      <c r="DO227" s="35">
        <v>5.2399179293999998</v>
      </c>
      <c r="DP227" s="35">
        <v>1159.2933106701</v>
      </c>
      <c r="DQ227" s="29">
        <f t="shared" si="208"/>
        <v>5.235185457106057E-9</v>
      </c>
      <c r="DR227" s="29">
        <f t="shared" si="209"/>
        <v>5.2344074852766747E-9</v>
      </c>
      <c r="DS227" s="29">
        <f t="shared" si="210"/>
        <v>5.2344074835468465E-9</v>
      </c>
      <c r="DT227" s="29">
        <f t="shared" si="211"/>
        <v>5.2344074835468465E-9</v>
      </c>
      <c r="DV227" s="35"/>
      <c r="DW227" s="35"/>
      <c r="DX227" s="35"/>
      <c r="ED227" s="35"/>
      <c r="EE227" s="35"/>
      <c r="EF227" s="35"/>
      <c r="EL227" s="35"/>
      <c r="EM227" s="35"/>
      <c r="EN227" s="35"/>
      <c r="ET227" s="35"/>
      <c r="EU227" s="35"/>
      <c r="EV227" s="35"/>
    </row>
    <row r="228" spans="14:152" s="29" customFormat="1" ht="13.5" x14ac:dyDescent="0.3">
      <c r="N228" s="35">
        <v>3.2259999999999999E-8</v>
      </c>
      <c r="O228" s="35">
        <v>2.9045526449599999</v>
      </c>
      <c r="P228" s="35">
        <v>963.4027029714</v>
      </c>
      <c r="Q228" s="29">
        <f t="shared" si="192"/>
        <v>3.084272827388494E-8</v>
      </c>
      <c r="R228" s="29">
        <f t="shared" si="193"/>
        <v>3.0842079403193534E-8</v>
      </c>
      <c r="S228" s="29">
        <f t="shared" si="194"/>
        <v>3.0842079401750653E-8</v>
      </c>
      <c r="T228" s="29">
        <f t="shared" si="195"/>
        <v>3.0842079401750653E-8</v>
      </c>
      <c r="V228" s="35">
        <v>6.4000000000000002E-9</v>
      </c>
      <c r="W228" s="35">
        <v>1.3853087294899999</v>
      </c>
      <c r="X228" s="35">
        <v>530.6541729411</v>
      </c>
      <c r="Y228" s="29">
        <f t="shared" si="196"/>
        <v>-5.3556034196135014E-9</v>
      </c>
      <c r="Z228" s="29">
        <f t="shared" si="197"/>
        <v>-5.3557358248951837E-9</v>
      </c>
      <c r="AA228" s="29">
        <f t="shared" si="198"/>
        <v>-5.3557358251895731E-9</v>
      </c>
      <c r="AB228" s="29">
        <f t="shared" si="199"/>
        <v>-5.3557358251895731E-9</v>
      </c>
      <c r="AD228" s="35"/>
      <c r="AE228" s="35"/>
      <c r="AF228" s="35"/>
      <c r="AL228" s="35"/>
      <c r="AM228" s="35"/>
      <c r="AN228" s="35"/>
      <c r="AT228" s="35"/>
      <c r="AU228" s="35"/>
      <c r="AV228" s="35"/>
      <c r="BB228" s="35"/>
      <c r="BC228" s="35"/>
      <c r="BD228" s="35"/>
      <c r="BJ228" s="35">
        <v>1.19E-9</v>
      </c>
      <c r="BK228" s="35">
        <v>4.0826691141499998</v>
      </c>
      <c r="BL228" s="35">
        <v>1585.8915015461</v>
      </c>
      <c r="BM228" s="29">
        <f t="shared" si="200"/>
        <v>-5.446901943563679E-12</v>
      </c>
      <c r="BN228" s="29">
        <f t="shared" si="201"/>
        <v>-5.5812919129146144E-12</v>
      </c>
      <c r="BO228" s="29">
        <f t="shared" si="202"/>
        <v>-5.581292211723006E-12</v>
      </c>
      <c r="BP228" s="29">
        <f t="shared" si="203"/>
        <v>-5.581292211723006E-12</v>
      </c>
      <c r="BR228" s="35"/>
      <c r="BS228" s="35"/>
      <c r="BT228" s="35"/>
      <c r="BZ228" s="35"/>
      <c r="CA228" s="35"/>
      <c r="CB228" s="35"/>
      <c r="CH228" s="35"/>
      <c r="CI228" s="35"/>
      <c r="CJ228" s="35"/>
      <c r="CP228" s="35"/>
      <c r="CQ228" s="35"/>
      <c r="CR228" s="35"/>
      <c r="CX228" s="35"/>
      <c r="CY228" s="35"/>
      <c r="CZ228" s="35"/>
      <c r="DF228" s="35">
        <v>5.613E-8</v>
      </c>
      <c r="DG228" s="35">
        <v>1.51210605952</v>
      </c>
      <c r="DH228" s="35">
        <v>524.27433912319998</v>
      </c>
      <c r="DI228" s="29">
        <f t="shared" si="204"/>
        <v>-4.6245530898618271E-8</v>
      </c>
      <c r="DJ228" s="29">
        <f t="shared" si="205"/>
        <v>-4.6246718505368186E-8</v>
      </c>
      <c r="DK228" s="29">
        <f t="shared" si="206"/>
        <v>-4.6246718508008685E-8</v>
      </c>
      <c r="DL228" s="29">
        <f t="shared" si="207"/>
        <v>-4.6246718508008685E-8</v>
      </c>
      <c r="DN228" s="35">
        <v>1.083E-8</v>
      </c>
      <c r="DO228" s="35">
        <v>3.5702650685499999</v>
      </c>
      <c r="DP228" s="35">
        <v>2943.5060541272001</v>
      </c>
      <c r="DQ228" s="29">
        <f t="shared" si="208"/>
        <v>4.7875329092397923E-9</v>
      </c>
      <c r="DR228" s="29">
        <f t="shared" si="209"/>
        <v>4.7895690459954145E-9</v>
      </c>
      <c r="DS228" s="29">
        <f t="shared" si="210"/>
        <v>4.7895690505224052E-9</v>
      </c>
      <c r="DT228" s="29">
        <f t="shared" si="211"/>
        <v>4.7895690505224052E-9</v>
      </c>
      <c r="DV228" s="35"/>
      <c r="DW228" s="35"/>
      <c r="DX228" s="35"/>
      <c r="ED228" s="35"/>
      <c r="EE228" s="35"/>
      <c r="EF228" s="35"/>
      <c r="EL228" s="35"/>
      <c r="EM228" s="35"/>
      <c r="EN228" s="35"/>
      <c r="ET228" s="35"/>
      <c r="EU228" s="35"/>
      <c r="EV228" s="35"/>
    </row>
    <row r="229" spans="14:152" s="29" customFormat="1" ht="13.5" x14ac:dyDescent="0.3">
      <c r="N229" s="35">
        <v>3.1499999999999998E-8</v>
      </c>
      <c r="O229" s="35">
        <v>3.81061764181</v>
      </c>
      <c r="P229" s="35">
        <v>280.96714700450002</v>
      </c>
      <c r="Q229" s="29">
        <f t="shared" si="192"/>
        <v>-1.5653774914467176E-8</v>
      </c>
      <c r="R229" s="29">
        <f t="shared" si="193"/>
        <v>-1.565322798634176E-8</v>
      </c>
      <c r="S229" s="29">
        <f t="shared" si="194"/>
        <v>-1.5653227985125735E-8</v>
      </c>
      <c r="T229" s="29">
        <f t="shared" si="195"/>
        <v>-1.5653227985125735E-8</v>
      </c>
      <c r="V229" s="35">
        <v>5.7699999999999997E-9</v>
      </c>
      <c r="W229" s="35">
        <v>6.0910092567799996</v>
      </c>
      <c r="X229" s="35">
        <v>2531.1349572528002</v>
      </c>
      <c r="Y229" s="29">
        <f t="shared" si="196"/>
        <v>-5.7526589139965742E-9</v>
      </c>
      <c r="Z229" s="29">
        <f t="shared" si="197"/>
        <v>-5.7527393919432947E-9</v>
      </c>
      <c r="AA229" s="29">
        <f t="shared" si="198"/>
        <v>-5.7527393921220253E-9</v>
      </c>
      <c r="AB229" s="29">
        <f t="shared" si="199"/>
        <v>-5.7527393921220253E-9</v>
      </c>
      <c r="AD229" s="35"/>
      <c r="AE229" s="35"/>
      <c r="AF229" s="35"/>
      <c r="AL229" s="35"/>
      <c r="AM229" s="35"/>
      <c r="AN229" s="35"/>
      <c r="AT229" s="35"/>
      <c r="AU229" s="35"/>
      <c r="AV229" s="35"/>
      <c r="BB229" s="35"/>
      <c r="BC229" s="35"/>
      <c r="BD229" s="35"/>
      <c r="BJ229" s="35">
        <v>1.25E-9</v>
      </c>
      <c r="BK229" s="35">
        <v>2.3549672179700001</v>
      </c>
      <c r="BL229" s="35">
        <v>3163.9186965660001</v>
      </c>
      <c r="BM229" s="29">
        <f t="shared" si="200"/>
        <v>-1.1801307741351748E-9</v>
      </c>
      <c r="BN229" s="29">
        <f t="shared" si="201"/>
        <v>-1.1802235839786601E-9</v>
      </c>
      <c r="BO229" s="29">
        <f t="shared" si="202"/>
        <v>-1.1802235841849515E-9</v>
      </c>
      <c r="BP229" s="29">
        <f t="shared" si="203"/>
        <v>-1.1802235841849515E-9</v>
      </c>
      <c r="BR229" s="35"/>
      <c r="BS229" s="35"/>
      <c r="BT229" s="35"/>
      <c r="BZ229" s="35"/>
      <c r="CA229" s="35"/>
      <c r="CB229" s="35"/>
      <c r="CH229" s="35"/>
      <c r="CI229" s="35"/>
      <c r="CJ229" s="35"/>
      <c r="CP229" s="35"/>
      <c r="CQ229" s="35"/>
      <c r="CR229" s="35"/>
      <c r="CX229" s="35"/>
      <c r="CY229" s="35"/>
      <c r="CZ229" s="35"/>
      <c r="DF229" s="35">
        <v>5.2840000000000002E-8</v>
      </c>
      <c r="DG229" s="35">
        <v>2.1857918567099999</v>
      </c>
      <c r="DH229" s="35">
        <v>280.96714700450002</v>
      </c>
      <c r="DI229" s="29">
        <f t="shared" si="204"/>
        <v>4.7204731618784331E-8</v>
      </c>
      <c r="DJ229" s="29">
        <f t="shared" si="205"/>
        <v>4.7205206683091703E-8</v>
      </c>
      <c r="DK229" s="29">
        <f t="shared" si="206"/>
        <v>4.720520668414794E-8</v>
      </c>
      <c r="DL229" s="29">
        <f t="shared" si="207"/>
        <v>4.720520668414794E-8</v>
      </c>
      <c r="DN229" s="35">
        <v>1.0719999999999999E-8</v>
      </c>
      <c r="DO229" s="35">
        <v>7.1326599919999997E-2</v>
      </c>
      <c r="DP229" s="35">
        <v>1070.4276304530999</v>
      </c>
      <c r="DQ229" s="29">
        <f t="shared" si="208"/>
        <v>1.901692917054347E-9</v>
      </c>
      <c r="DR229" s="29">
        <f t="shared" si="209"/>
        <v>1.9008887194178073E-9</v>
      </c>
      <c r="DS229" s="29">
        <f t="shared" si="210"/>
        <v>1.9008887176297124E-9</v>
      </c>
      <c r="DT229" s="29">
        <f t="shared" si="211"/>
        <v>1.9008887176297124E-9</v>
      </c>
      <c r="DV229" s="35"/>
      <c r="DW229" s="35"/>
      <c r="DX229" s="35"/>
      <c r="ED229" s="35"/>
      <c r="EE229" s="35"/>
      <c r="EF229" s="35"/>
      <c r="EL229" s="35"/>
      <c r="EM229" s="35"/>
      <c r="EN229" s="35"/>
      <c r="ET229" s="35"/>
      <c r="EU229" s="35"/>
      <c r="EV229" s="35"/>
    </row>
    <row r="230" spans="14:152" s="29" customFormat="1" ht="13.5" x14ac:dyDescent="0.3">
      <c r="N230" s="35">
        <v>4.1290000000000001E-8</v>
      </c>
      <c r="O230" s="35">
        <v>4.7494663133100001</v>
      </c>
      <c r="P230" s="35">
        <v>0.89377187729999996</v>
      </c>
      <c r="Q230" s="29">
        <f t="shared" si="192"/>
        <v>2.1293664010110361E-9</v>
      </c>
      <c r="R230" s="29">
        <f t="shared" si="193"/>
        <v>2.1293637765244187E-9</v>
      </c>
      <c r="S230" s="29">
        <f t="shared" si="194"/>
        <v>2.129363776518559E-9</v>
      </c>
      <c r="T230" s="29">
        <f t="shared" si="195"/>
        <v>2.129363776518559E-9</v>
      </c>
      <c r="V230" s="35">
        <v>6.2000000000000001E-9</v>
      </c>
      <c r="W230" s="35">
        <v>3.01917904435</v>
      </c>
      <c r="X230" s="35">
        <v>902.70518605380005</v>
      </c>
      <c r="Y230" s="29">
        <f t="shared" si="196"/>
        <v>2.4261674421069393E-9</v>
      </c>
      <c r="Z230" s="29">
        <f t="shared" si="197"/>
        <v>2.4258006641621504E-9</v>
      </c>
      <c r="AA230" s="29">
        <f t="shared" si="198"/>
        <v>2.4258006633466335E-9</v>
      </c>
      <c r="AB230" s="29">
        <f t="shared" si="199"/>
        <v>2.4258006633466335E-9</v>
      </c>
      <c r="AD230" s="35"/>
      <c r="AE230" s="35"/>
      <c r="AF230" s="35"/>
      <c r="AL230" s="35"/>
      <c r="AM230" s="35"/>
      <c r="AN230" s="35"/>
      <c r="AT230" s="35"/>
      <c r="AU230" s="35"/>
      <c r="AV230" s="35"/>
      <c r="BB230" s="35"/>
      <c r="BC230" s="35"/>
      <c r="BD230" s="35"/>
      <c r="BJ230" s="35">
        <v>1.2199999999999999E-9</v>
      </c>
      <c r="BK230" s="35">
        <v>3.2102742631700001</v>
      </c>
      <c r="BL230" s="35">
        <v>3377.2177920039999</v>
      </c>
      <c r="BM230" s="29">
        <f t="shared" si="200"/>
        <v>6.922437054082548E-11</v>
      </c>
      <c r="BN230" s="29">
        <f t="shared" si="201"/>
        <v>6.9517302503892156E-11</v>
      </c>
      <c r="BO230" s="29">
        <f t="shared" si="202"/>
        <v>6.9517303155206648E-11</v>
      </c>
      <c r="BP230" s="29">
        <f t="shared" si="203"/>
        <v>6.9517303155206648E-11</v>
      </c>
      <c r="BR230" s="35"/>
      <c r="BS230" s="35"/>
      <c r="BT230" s="35"/>
      <c r="BZ230" s="35"/>
      <c r="CA230" s="35"/>
      <c r="CB230" s="35"/>
      <c r="CH230" s="35"/>
      <c r="CI230" s="35"/>
      <c r="CJ230" s="35"/>
      <c r="CP230" s="35"/>
      <c r="CQ230" s="35"/>
      <c r="CR230" s="35"/>
      <c r="CX230" s="35"/>
      <c r="CY230" s="35"/>
      <c r="CZ230" s="35"/>
      <c r="DF230" s="35">
        <v>5.4749999999999997E-8</v>
      </c>
      <c r="DG230" s="35">
        <v>5.95864753605</v>
      </c>
      <c r="DH230" s="35">
        <v>539.98590583309999</v>
      </c>
      <c r="DI230" s="29">
        <f t="shared" si="204"/>
        <v>-3.0546022003476364E-8</v>
      </c>
      <c r="DJ230" s="29">
        <f t="shared" si="205"/>
        <v>-3.0544274786319981E-8</v>
      </c>
      <c r="DK230" s="29">
        <f t="shared" si="206"/>
        <v>-3.0544274782435052E-8</v>
      </c>
      <c r="DL230" s="29">
        <f t="shared" si="207"/>
        <v>-3.0544274782435052E-8</v>
      </c>
      <c r="DN230" s="35">
        <v>1.037E-8</v>
      </c>
      <c r="DO230" s="35">
        <v>5.4895559897600004</v>
      </c>
      <c r="DP230" s="35">
        <v>1585.8915015461</v>
      </c>
      <c r="DQ230" s="29">
        <f t="shared" si="208"/>
        <v>1.0223157301689469E-8</v>
      </c>
      <c r="DR230" s="29">
        <f t="shared" si="209"/>
        <v>1.0222960849737497E-8</v>
      </c>
      <c r="DS230" s="29">
        <f t="shared" si="210"/>
        <v>1.0222960849300554E-8</v>
      </c>
      <c r="DT230" s="29">
        <f t="shared" si="211"/>
        <v>1.0222960849300554E-8</v>
      </c>
      <c r="DV230" s="35"/>
      <c r="DW230" s="35"/>
      <c r="DX230" s="35"/>
      <c r="ED230" s="35"/>
      <c r="EE230" s="35"/>
      <c r="EF230" s="35"/>
      <c r="EL230" s="35"/>
      <c r="EM230" s="35"/>
      <c r="EN230" s="35"/>
      <c r="ET230" s="35"/>
      <c r="EU230" s="35"/>
      <c r="EV230" s="35"/>
    </row>
    <row r="231" spans="14:152" s="29" customFormat="1" ht="13.5" x14ac:dyDescent="0.3">
      <c r="N231" s="35">
        <v>3.84E-8</v>
      </c>
      <c r="O231" s="35">
        <v>1.9106440518600001</v>
      </c>
      <c r="P231" s="35">
        <v>378.64329525170001</v>
      </c>
      <c r="Q231" s="29">
        <f t="shared" si="192"/>
        <v>-7.8751382011271415E-9</v>
      </c>
      <c r="R231" s="29">
        <f t="shared" si="193"/>
        <v>-7.8741247955323445E-9</v>
      </c>
      <c r="S231" s="29">
        <f t="shared" si="194"/>
        <v>-7.8741247932791062E-9</v>
      </c>
      <c r="T231" s="29">
        <f t="shared" si="195"/>
        <v>-7.8741247932791062E-9</v>
      </c>
      <c r="V231" s="35">
        <v>7.2200000000000003E-9</v>
      </c>
      <c r="W231" s="35">
        <v>5.1817115955700004</v>
      </c>
      <c r="X231" s="35">
        <v>1.4844727083</v>
      </c>
      <c r="Y231" s="29">
        <f t="shared" si="196"/>
        <v>3.4197702671520112E-9</v>
      </c>
      <c r="Z231" s="29">
        <f t="shared" si="197"/>
        <v>3.4197695949584251E-9</v>
      </c>
      <c r="AA231" s="29">
        <f t="shared" si="198"/>
        <v>3.4197695949569283E-9</v>
      </c>
      <c r="AB231" s="29">
        <f t="shared" si="199"/>
        <v>3.4197695949569283E-9</v>
      </c>
      <c r="AD231" s="35"/>
      <c r="AE231" s="35"/>
      <c r="AF231" s="35"/>
      <c r="AL231" s="35"/>
      <c r="AM231" s="35"/>
      <c r="AN231" s="35"/>
      <c r="AT231" s="35"/>
      <c r="AU231" s="35"/>
      <c r="AV231" s="35"/>
      <c r="BB231" s="35"/>
      <c r="BC231" s="35"/>
      <c r="BD231" s="35"/>
      <c r="BJ231" s="35">
        <v>1.21E-9</v>
      </c>
      <c r="BK231" s="35">
        <v>3.3977038191600002</v>
      </c>
      <c r="BL231" s="35">
        <v>18.159247264699999</v>
      </c>
      <c r="BM231" s="29">
        <f t="shared" si="200"/>
        <v>-1.0308889141476261E-9</v>
      </c>
      <c r="BN231" s="29">
        <f t="shared" si="201"/>
        <v>-1.030889733404072E-9</v>
      </c>
      <c r="BO231" s="29">
        <f t="shared" si="202"/>
        <v>-1.0308897334058936E-9</v>
      </c>
      <c r="BP231" s="29">
        <f t="shared" si="203"/>
        <v>-1.0308897334058936E-9</v>
      </c>
      <c r="BR231" s="35"/>
      <c r="BS231" s="35"/>
      <c r="BT231" s="35"/>
      <c r="BZ231" s="35"/>
      <c r="CA231" s="35"/>
      <c r="CB231" s="35"/>
      <c r="CH231" s="35"/>
      <c r="CI231" s="35"/>
      <c r="CJ231" s="35"/>
      <c r="CP231" s="35"/>
      <c r="CQ231" s="35"/>
      <c r="CR231" s="35"/>
      <c r="CX231" s="35"/>
      <c r="CY231" s="35"/>
      <c r="CZ231" s="35"/>
      <c r="DF231" s="35">
        <v>5.0559999999999997E-8</v>
      </c>
      <c r="DG231" s="35">
        <v>0.37387972537000003</v>
      </c>
      <c r="DH231" s="35">
        <v>529.53090640020002</v>
      </c>
      <c r="DI231" s="29">
        <f t="shared" si="204"/>
        <v>-4.5519727433487735E-8</v>
      </c>
      <c r="DJ231" s="29">
        <f t="shared" si="205"/>
        <v>-4.5518897578464498E-8</v>
      </c>
      <c r="DK231" s="29">
        <f t="shared" si="206"/>
        <v>-4.5518897576619309E-8</v>
      </c>
      <c r="DL231" s="29">
        <f t="shared" si="207"/>
        <v>-4.5518897576619309E-8</v>
      </c>
      <c r="DN231" s="35">
        <v>1.343E-8</v>
      </c>
      <c r="DO231" s="35">
        <v>0.29600445633</v>
      </c>
      <c r="DP231" s="35">
        <v>860.30992875280003</v>
      </c>
      <c r="DQ231" s="29">
        <f t="shared" si="208"/>
        <v>-1.7663033208878596E-9</v>
      </c>
      <c r="DR231" s="29">
        <f t="shared" si="209"/>
        <v>-1.7654876877363337E-9</v>
      </c>
      <c r="DS231" s="29">
        <f t="shared" si="210"/>
        <v>-1.7654876859228002E-9</v>
      </c>
      <c r="DT231" s="29">
        <f t="shared" si="211"/>
        <v>-1.7654876859228002E-9</v>
      </c>
      <c r="DV231" s="35"/>
      <c r="DW231" s="35"/>
      <c r="DX231" s="35"/>
      <c r="ED231" s="35"/>
      <c r="EE231" s="35"/>
      <c r="EF231" s="35"/>
      <c r="EL231" s="35"/>
      <c r="EM231" s="35"/>
      <c r="EN231" s="35"/>
      <c r="ET231" s="35"/>
      <c r="EU231" s="35"/>
      <c r="EV231" s="35"/>
    </row>
    <row r="232" spans="14:152" s="29" customFormat="1" ht="13.5" x14ac:dyDescent="0.3">
      <c r="N232" s="35">
        <v>3.0570000000000002E-8</v>
      </c>
      <c r="O232" s="35">
        <v>1.6558965968499999</v>
      </c>
      <c r="P232" s="35">
        <v>528.94020556919997</v>
      </c>
      <c r="Q232" s="29">
        <f t="shared" si="192"/>
        <v>-2.0808292424010619E-8</v>
      </c>
      <c r="R232" s="29">
        <f t="shared" si="193"/>
        <v>-2.0809135958402786E-8</v>
      </c>
      <c r="S232" s="29">
        <f t="shared" si="194"/>
        <v>-2.0809135960278269E-8</v>
      </c>
      <c r="T232" s="29">
        <f t="shared" si="195"/>
        <v>-2.0809135960278269E-8</v>
      </c>
      <c r="V232" s="35">
        <v>5.4000000000000004E-9</v>
      </c>
      <c r="W232" s="35">
        <v>3.7880923082</v>
      </c>
      <c r="X232" s="35">
        <v>2957.7331481288002</v>
      </c>
      <c r="Y232" s="29">
        <f t="shared" si="196"/>
        <v>4.8567621970626193E-11</v>
      </c>
      <c r="Z232" s="29">
        <f t="shared" si="197"/>
        <v>4.9704950286900824E-11</v>
      </c>
      <c r="AA232" s="29">
        <f t="shared" si="198"/>
        <v>4.9704952815714761E-11</v>
      </c>
      <c r="AB232" s="29">
        <f t="shared" si="199"/>
        <v>4.9704952815714761E-11</v>
      </c>
      <c r="AD232" s="35"/>
      <c r="AE232" s="35"/>
      <c r="AF232" s="35"/>
      <c r="AL232" s="35"/>
      <c r="AM232" s="35"/>
      <c r="AN232" s="35"/>
      <c r="AT232" s="35"/>
      <c r="AU232" s="35"/>
      <c r="AV232" s="35"/>
      <c r="BB232" s="35"/>
      <c r="BC232" s="35"/>
      <c r="BD232" s="35"/>
      <c r="BJ232" s="35">
        <v>1.31E-9</v>
      </c>
      <c r="BK232" s="35">
        <v>1.67926417552</v>
      </c>
      <c r="BL232" s="35">
        <v>1289.9465010146</v>
      </c>
      <c r="BM232" s="29">
        <f t="shared" si="200"/>
        <v>-1.0512992895674456E-9</v>
      </c>
      <c r="BN232" s="29">
        <f t="shared" si="201"/>
        <v>-1.0513710806132888E-9</v>
      </c>
      <c r="BO232" s="29">
        <f t="shared" si="202"/>
        <v>-1.0513710807729009E-9</v>
      </c>
      <c r="BP232" s="29">
        <f t="shared" si="203"/>
        <v>-1.0513710807729009E-9</v>
      </c>
      <c r="BR232" s="35"/>
      <c r="BS232" s="35"/>
      <c r="BT232" s="35"/>
      <c r="BZ232" s="35"/>
      <c r="CA232" s="35"/>
      <c r="CB232" s="35"/>
      <c r="CH232" s="35"/>
      <c r="CI232" s="35"/>
      <c r="CJ232" s="35"/>
      <c r="CP232" s="35"/>
      <c r="CQ232" s="35"/>
      <c r="CR232" s="35"/>
      <c r="CX232" s="35"/>
      <c r="CY232" s="35"/>
      <c r="CZ232" s="35"/>
      <c r="DF232" s="35">
        <v>6.2019999999999996E-8</v>
      </c>
      <c r="DG232" s="35">
        <v>5.5381312274300001</v>
      </c>
      <c r="DH232" s="35">
        <v>2.4476805547999998</v>
      </c>
      <c r="DI232" s="29">
        <f t="shared" si="204"/>
        <v>4.7223124850141312E-8</v>
      </c>
      <c r="DJ232" s="29">
        <f t="shared" si="205"/>
        <v>4.7223117842240798E-8</v>
      </c>
      <c r="DK232" s="29">
        <f t="shared" si="206"/>
        <v>4.7223117842225195E-8</v>
      </c>
      <c r="DL232" s="29">
        <f t="shared" si="207"/>
        <v>4.7223117842225195E-8</v>
      </c>
      <c r="DN232" s="35">
        <v>1.3610000000000001E-8</v>
      </c>
      <c r="DO232" s="35">
        <v>3.4660337319400001</v>
      </c>
      <c r="DP232" s="35">
        <v>107.0249274817</v>
      </c>
      <c r="DQ232" s="29">
        <f t="shared" si="208"/>
        <v>6.4284120066074471E-9</v>
      </c>
      <c r="DR232" s="29">
        <f t="shared" si="209"/>
        <v>6.4283205786942256E-9</v>
      </c>
      <c r="DS232" s="29">
        <f t="shared" si="210"/>
        <v>6.4283205784909435E-9</v>
      </c>
      <c r="DT232" s="29">
        <f t="shared" si="211"/>
        <v>6.4283205784909435E-9</v>
      </c>
      <c r="DV232" s="35"/>
      <c r="DW232" s="35"/>
      <c r="DX232" s="35"/>
      <c r="ED232" s="35"/>
      <c r="EE232" s="35"/>
      <c r="EF232" s="35"/>
      <c r="EL232" s="35"/>
      <c r="EM232" s="35"/>
      <c r="EN232" s="35"/>
      <c r="ET232" s="35"/>
      <c r="EU232" s="35"/>
      <c r="EV232" s="35"/>
    </row>
    <row r="233" spans="14:152" s="29" customFormat="1" ht="13.5" x14ac:dyDescent="0.3">
      <c r="N233" s="35">
        <v>3.0110000000000003E-8</v>
      </c>
      <c r="O233" s="35">
        <v>1.59276337369</v>
      </c>
      <c r="P233" s="35">
        <v>224.34479570190001</v>
      </c>
      <c r="Q233" s="29">
        <f t="shared" si="192"/>
        <v>1.5069608509996787E-8</v>
      </c>
      <c r="R233" s="29">
        <f t="shared" si="193"/>
        <v>1.5069192053260577E-8</v>
      </c>
      <c r="S233" s="29">
        <f t="shared" si="194"/>
        <v>1.5069192052334601E-8</v>
      </c>
      <c r="T233" s="29">
        <f t="shared" si="195"/>
        <v>1.5069192052334601E-8</v>
      </c>
      <c r="V233" s="35">
        <v>5.2300000000000003E-9</v>
      </c>
      <c r="W233" s="35">
        <v>3.6388237600000002</v>
      </c>
      <c r="X233" s="35">
        <v>437.64389113990001</v>
      </c>
      <c r="Y233" s="29">
        <f t="shared" si="196"/>
        <v>-1.2867471452057719E-9</v>
      </c>
      <c r="Z233" s="29">
        <f t="shared" si="197"/>
        <v>-1.2869051291621395E-9</v>
      </c>
      <c r="AA233" s="29">
        <f t="shared" si="198"/>
        <v>-1.286905129513404E-9</v>
      </c>
      <c r="AB233" s="29">
        <f t="shared" si="199"/>
        <v>-1.286905129513404E-9</v>
      </c>
      <c r="AD233" s="35"/>
      <c r="AE233" s="35"/>
      <c r="AF233" s="35"/>
      <c r="AL233" s="35"/>
      <c r="AM233" s="35"/>
      <c r="AN233" s="35"/>
      <c r="AT233" s="35"/>
      <c r="AU233" s="35"/>
      <c r="AV233" s="35"/>
      <c r="BB233" s="35"/>
      <c r="BC233" s="35"/>
      <c r="BD233" s="35"/>
      <c r="BJ233" s="35">
        <v>1.15E-9</v>
      </c>
      <c r="BK233" s="35">
        <v>2.3573547156600001</v>
      </c>
      <c r="BL233" s="35">
        <v>1550.9398596460001</v>
      </c>
      <c r="BM233" s="29">
        <f t="shared" si="200"/>
        <v>-8.5941841696736119E-10</v>
      </c>
      <c r="BN233" s="29">
        <f t="shared" si="201"/>
        <v>-8.593340170064379E-10</v>
      </c>
      <c r="BO233" s="29">
        <f t="shared" si="202"/>
        <v>-8.5933401681876861E-10</v>
      </c>
      <c r="BP233" s="29">
        <f t="shared" si="203"/>
        <v>-8.5933401681876861E-10</v>
      </c>
      <c r="BR233" s="35"/>
      <c r="BS233" s="35"/>
      <c r="BT233" s="35"/>
      <c r="BZ233" s="35"/>
      <c r="CA233" s="35"/>
      <c r="CB233" s="35"/>
      <c r="CH233" s="35"/>
      <c r="CI233" s="35"/>
      <c r="CJ233" s="35"/>
      <c r="CP233" s="35"/>
      <c r="CQ233" s="35"/>
      <c r="CR233" s="35"/>
      <c r="CX233" s="35"/>
      <c r="CY233" s="35"/>
      <c r="CZ233" s="35"/>
      <c r="DF233" s="35">
        <v>5.4900000000000002E-8</v>
      </c>
      <c r="DG233" s="35">
        <v>5.9769244419899996</v>
      </c>
      <c r="DH233" s="35">
        <v>227.52618943959999</v>
      </c>
      <c r="DI233" s="29">
        <f t="shared" si="204"/>
        <v>-5.3225695685317154E-8</v>
      </c>
      <c r="DJ233" s="29">
        <f t="shared" si="205"/>
        <v>-5.3225913682165592E-8</v>
      </c>
      <c r="DK233" s="29">
        <f t="shared" si="206"/>
        <v>-5.3225913682650294E-8</v>
      </c>
      <c r="DL233" s="29">
        <f t="shared" si="207"/>
        <v>-5.3225913682650294E-8</v>
      </c>
      <c r="DN233" s="35">
        <v>1.061E-8</v>
      </c>
      <c r="DO233" s="35">
        <v>2.4458070682600002</v>
      </c>
      <c r="DP233" s="35">
        <v>1048.3362299252999</v>
      </c>
      <c r="DQ233" s="29">
        <f t="shared" si="208"/>
        <v>8.61536428649111E-9</v>
      </c>
      <c r="DR233" s="29">
        <f t="shared" si="209"/>
        <v>8.6158265591515054E-9</v>
      </c>
      <c r="DS233" s="29">
        <f t="shared" si="210"/>
        <v>8.6158265601792773E-9</v>
      </c>
      <c r="DT233" s="29">
        <f t="shared" si="211"/>
        <v>8.6158265601792773E-9</v>
      </c>
      <c r="DV233" s="35"/>
      <c r="DW233" s="35"/>
      <c r="DX233" s="35"/>
      <c r="ED233" s="35"/>
      <c r="EE233" s="35"/>
      <c r="EF233" s="35"/>
      <c r="EL233" s="35"/>
      <c r="EM233" s="35"/>
      <c r="EN233" s="35"/>
      <c r="ET233" s="35"/>
      <c r="EU233" s="35"/>
      <c r="EV233" s="35"/>
    </row>
    <row r="234" spans="14:152" s="29" customFormat="1" ht="13.5" x14ac:dyDescent="0.3">
      <c r="N234" s="35">
        <v>3.1960000000000003E-8</v>
      </c>
      <c r="O234" s="35">
        <v>5.8658845287299997</v>
      </c>
      <c r="P234" s="35">
        <v>4.1446015842000001</v>
      </c>
      <c r="Q234" s="29">
        <f t="shared" si="192"/>
        <v>3.0022520743123666E-8</v>
      </c>
      <c r="R234" s="29">
        <f t="shared" si="193"/>
        <v>3.002251750877231E-8</v>
      </c>
      <c r="S234" s="29">
        <f t="shared" si="194"/>
        <v>3.0022517508765117E-8</v>
      </c>
      <c r="T234" s="29">
        <f t="shared" si="195"/>
        <v>3.0022517508765117E-8</v>
      </c>
      <c r="V234" s="35">
        <v>5.2700000000000002E-9</v>
      </c>
      <c r="W234" s="35">
        <v>5.8079642755499998</v>
      </c>
      <c r="X234" s="35">
        <v>3053.7123753465999</v>
      </c>
      <c r="Y234" s="29">
        <f t="shared" si="196"/>
        <v>2.1881381260671152E-9</v>
      </c>
      <c r="Z234" s="29">
        <f t="shared" si="197"/>
        <v>2.187095514454804E-9</v>
      </c>
      <c r="AA234" s="29">
        <f t="shared" si="198"/>
        <v>2.1870955121364997E-9</v>
      </c>
      <c r="AB234" s="29">
        <f t="shared" si="199"/>
        <v>2.1870955121364997E-9</v>
      </c>
      <c r="AD234" s="35"/>
      <c r="AE234" s="35"/>
      <c r="AF234" s="35"/>
      <c r="AL234" s="35"/>
      <c r="AM234" s="35"/>
      <c r="AN234" s="35"/>
      <c r="AT234" s="35"/>
      <c r="AU234" s="35"/>
      <c r="AV234" s="35"/>
      <c r="BB234" s="35"/>
      <c r="BC234" s="35"/>
      <c r="BD234" s="35"/>
      <c r="BJ234" s="35">
        <v>1.26E-9</v>
      </c>
      <c r="BK234" s="35">
        <v>2.4083381451300001</v>
      </c>
      <c r="BL234" s="35">
        <v>106.2741679563</v>
      </c>
      <c r="BM234" s="29">
        <f t="shared" si="200"/>
        <v>-6.8835542866654908E-10</v>
      </c>
      <c r="BN234" s="29">
        <f t="shared" si="201"/>
        <v>-6.8836341550427443E-10</v>
      </c>
      <c r="BO234" s="29">
        <f t="shared" si="202"/>
        <v>-6.8836341552203317E-10</v>
      </c>
      <c r="BP234" s="29">
        <f t="shared" si="203"/>
        <v>-6.8836341552203317E-10</v>
      </c>
      <c r="BR234" s="35"/>
      <c r="BS234" s="35"/>
      <c r="BT234" s="35"/>
      <c r="BZ234" s="35"/>
      <c r="CA234" s="35"/>
      <c r="CB234" s="35"/>
      <c r="CH234" s="35"/>
      <c r="CI234" s="35"/>
      <c r="CJ234" s="35"/>
      <c r="CP234" s="35"/>
      <c r="CQ234" s="35"/>
      <c r="CR234" s="35"/>
      <c r="CX234" s="35"/>
      <c r="CY234" s="35"/>
      <c r="CZ234" s="35"/>
      <c r="DF234" s="35">
        <v>6.2660000000000007E-8</v>
      </c>
      <c r="DG234" s="35">
        <v>0.76632858238000001</v>
      </c>
      <c r="DH234" s="35">
        <v>938.12990870589999</v>
      </c>
      <c r="DI234" s="29">
        <f t="shared" si="204"/>
        <v>-5.9946420226220426E-8</v>
      </c>
      <c r="DJ234" s="29">
        <f t="shared" si="205"/>
        <v>-5.9947638638563434E-8</v>
      </c>
      <c r="DK234" s="29">
        <f t="shared" si="206"/>
        <v>-5.9947638641272192E-8</v>
      </c>
      <c r="DL234" s="29">
        <f t="shared" si="207"/>
        <v>-5.9947638641272192E-8</v>
      </c>
      <c r="DN234" s="35">
        <v>1.002E-8</v>
      </c>
      <c r="DO234" s="35">
        <v>5.5521611741000001</v>
      </c>
      <c r="DP234" s="35">
        <v>337.73251065900001</v>
      </c>
      <c r="DQ234" s="29">
        <f t="shared" si="208"/>
        <v>4.2074622456338151E-10</v>
      </c>
      <c r="DR234" s="29">
        <f t="shared" si="209"/>
        <v>4.2050545106730295E-10</v>
      </c>
      <c r="DS234" s="29">
        <f t="shared" si="210"/>
        <v>4.2050545053195104E-10</v>
      </c>
      <c r="DT234" s="29">
        <f t="shared" si="211"/>
        <v>4.2050545053195104E-10</v>
      </c>
      <c r="DV234" s="35"/>
      <c r="DW234" s="35"/>
      <c r="DX234" s="35"/>
      <c r="ED234" s="35"/>
      <c r="EE234" s="35"/>
      <c r="EF234" s="35"/>
      <c r="EL234" s="35"/>
      <c r="EM234" s="35"/>
      <c r="EN234" s="35"/>
      <c r="ET234" s="35"/>
      <c r="EU234" s="35"/>
      <c r="EV234" s="35"/>
    </row>
    <row r="235" spans="14:152" s="29" customFormat="1" ht="13.5" x14ac:dyDescent="0.3">
      <c r="N235" s="35">
        <v>3.6279999999999998E-8</v>
      </c>
      <c r="O235" s="35">
        <v>7.9302258969999997E-2</v>
      </c>
      <c r="P235" s="35">
        <v>558.00214074589996</v>
      </c>
      <c r="Q235" s="29">
        <f t="shared" si="192"/>
        <v>-3.4842287939406957E-8</v>
      </c>
      <c r="R235" s="29">
        <f t="shared" si="193"/>
        <v>-3.4841886097249585E-8</v>
      </c>
      <c r="S235" s="29">
        <f t="shared" si="194"/>
        <v>-3.4841886096356051E-8</v>
      </c>
      <c r="T235" s="29">
        <f t="shared" si="195"/>
        <v>-3.4841886096356051E-8</v>
      </c>
      <c r="V235" s="35">
        <v>4.8799999999999997E-9</v>
      </c>
      <c r="W235" s="35">
        <v>4.9910319030899997</v>
      </c>
      <c r="X235" s="35">
        <v>483.2205421786</v>
      </c>
      <c r="Y235" s="29">
        <f t="shared" si="196"/>
        <v>4.699172198217151E-9</v>
      </c>
      <c r="Z235" s="29">
        <f t="shared" si="197"/>
        <v>4.6992174844696793E-9</v>
      </c>
      <c r="AA235" s="29">
        <f t="shared" si="198"/>
        <v>4.6992174845703654E-9</v>
      </c>
      <c r="AB235" s="29">
        <f t="shared" si="199"/>
        <v>4.6992174845703654E-9</v>
      </c>
      <c r="AD235" s="35"/>
      <c r="AE235" s="35"/>
      <c r="AF235" s="35"/>
      <c r="AL235" s="35"/>
      <c r="AM235" s="35"/>
      <c r="AN235" s="35"/>
      <c r="AT235" s="35"/>
      <c r="AU235" s="35"/>
      <c r="AV235" s="35"/>
      <c r="BB235" s="35"/>
      <c r="BC235" s="35"/>
      <c r="BD235" s="35"/>
      <c r="BJ235" s="35">
        <v>1.31E-9</v>
      </c>
      <c r="BK235" s="35">
        <v>1.3761047452899999</v>
      </c>
      <c r="BL235" s="35">
        <v>1023.9572075371</v>
      </c>
      <c r="BM235" s="29">
        <f t="shared" si="200"/>
        <v>8.7198830468312469E-10</v>
      </c>
      <c r="BN235" s="29">
        <f t="shared" si="201"/>
        <v>8.7191701674122746E-10</v>
      </c>
      <c r="BO235" s="29">
        <f t="shared" si="202"/>
        <v>8.7191701658271794E-10</v>
      </c>
      <c r="BP235" s="29">
        <f t="shared" si="203"/>
        <v>8.7191701658271794E-10</v>
      </c>
      <c r="BR235" s="35"/>
      <c r="BS235" s="35"/>
      <c r="BT235" s="35"/>
      <c r="BZ235" s="35"/>
      <c r="CA235" s="35"/>
      <c r="CB235" s="35"/>
      <c r="CH235" s="35"/>
      <c r="CI235" s="35"/>
      <c r="CJ235" s="35"/>
      <c r="CP235" s="35"/>
      <c r="CQ235" s="35"/>
      <c r="CR235" s="35"/>
      <c r="CX235" s="35"/>
      <c r="CY235" s="35"/>
      <c r="CZ235" s="35"/>
      <c r="DF235" s="35">
        <v>5.7499999999999999E-8</v>
      </c>
      <c r="DG235" s="35">
        <v>2.1349632351199999</v>
      </c>
      <c r="DH235" s="35">
        <v>191.9584544356</v>
      </c>
      <c r="DI235" s="29">
        <f t="shared" si="204"/>
        <v>2.9579753110147375E-8</v>
      </c>
      <c r="DJ235" s="29">
        <f t="shared" si="205"/>
        <v>2.957907908153719E-8</v>
      </c>
      <c r="DK235" s="29">
        <f t="shared" si="206"/>
        <v>2.9579079080038534E-8</v>
      </c>
      <c r="DL235" s="29">
        <f t="shared" si="207"/>
        <v>2.9579079080038534E-8</v>
      </c>
      <c r="DN235" s="35">
        <v>9.8099999999999998E-9</v>
      </c>
      <c r="DO235" s="35">
        <v>3.1550098702299998</v>
      </c>
      <c r="DP235" s="35">
        <v>70.849445304200003</v>
      </c>
      <c r="DQ235" s="29">
        <f t="shared" si="208"/>
        <v>-3.8801943069031991E-9</v>
      </c>
      <c r="DR235" s="29">
        <f t="shared" si="209"/>
        <v>-3.8802397650895257E-9</v>
      </c>
      <c r="DS235" s="29">
        <f t="shared" si="210"/>
        <v>-3.8802397651905964E-9</v>
      </c>
      <c r="DT235" s="29">
        <f t="shared" si="211"/>
        <v>-3.8802397651905964E-9</v>
      </c>
      <c r="DV235" s="35"/>
      <c r="DW235" s="35"/>
      <c r="DX235" s="35"/>
      <c r="ED235" s="35"/>
      <c r="EE235" s="35"/>
      <c r="EF235" s="35"/>
      <c r="EL235" s="35"/>
      <c r="EM235" s="35"/>
      <c r="EN235" s="35"/>
      <c r="ET235" s="35"/>
      <c r="EU235" s="35"/>
      <c r="EV235" s="35"/>
    </row>
    <row r="236" spans="14:152" s="29" customFormat="1" ht="13.5" x14ac:dyDescent="0.3">
      <c r="N236" s="35">
        <v>2.932E-8</v>
      </c>
      <c r="O236" s="35">
        <v>0.41424445089</v>
      </c>
      <c r="P236" s="35">
        <v>7.8643065262</v>
      </c>
      <c r="Q236" s="29">
        <f t="shared" si="192"/>
        <v>2.5118186930625037E-8</v>
      </c>
      <c r="R236" s="29">
        <f t="shared" si="193"/>
        <v>2.511819540058788E-8</v>
      </c>
      <c r="S236" s="29">
        <f t="shared" si="194"/>
        <v>2.511819540060671E-8</v>
      </c>
      <c r="T236" s="29">
        <f t="shared" si="195"/>
        <v>2.511819540060671E-8</v>
      </c>
      <c r="V236" s="35">
        <v>5.5700000000000004E-9</v>
      </c>
      <c r="W236" s="35">
        <v>4.1138120216100003</v>
      </c>
      <c r="X236" s="35">
        <v>2854.6403739102002</v>
      </c>
      <c r="Y236" s="29">
        <f t="shared" si="196"/>
        <v>5.4440067107631379E-9</v>
      </c>
      <c r="Z236" s="29">
        <f t="shared" si="197"/>
        <v>5.444246067035729E-9</v>
      </c>
      <c r="AA236" s="29">
        <f t="shared" si="198"/>
        <v>5.4442460675676747E-9</v>
      </c>
      <c r="AB236" s="29">
        <f t="shared" si="199"/>
        <v>5.4442460675676747E-9</v>
      </c>
      <c r="AD236" s="35"/>
      <c r="AE236" s="35"/>
      <c r="AF236" s="35"/>
      <c r="AL236" s="35"/>
      <c r="AM236" s="35"/>
      <c r="AN236" s="35"/>
      <c r="AT236" s="35"/>
      <c r="AU236" s="35"/>
      <c r="AV236" s="35"/>
      <c r="BB236" s="35"/>
      <c r="BC236" s="35"/>
      <c r="BD236" s="35"/>
      <c r="BJ236" s="35">
        <v>1.21E-9</v>
      </c>
      <c r="BK236" s="35">
        <v>1.60252617273</v>
      </c>
      <c r="BL236" s="35">
        <v>10.294940738499999</v>
      </c>
      <c r="BM236" s="29">
        <f t="shared" si="200"/>
        <v>-2.3913176880705863E-10</v>
      </c>
      <c r="BN236" s="29">
        <f t="shared" si="201"/>
        <v>-2.3913089922804228E-10</v>
      </c>
      <c r="BO236" s="29">
        <f t="shared" si="202"/>
        <v>-2.3913089922610885E-10</v>
      </c>
      <c r="BP236" s="29">
        <f t="shared" si="203"/>
        <v>-2.3913089922610885E-10</v>
      </c>
      <c r="BR236" s="35"/>
      <c r="BS236" s="35"/>
      <c r="BT236" s="35"/>
      <c r="BZ236" s="35"/>
      <c r="CA236" s="35"/>
      <c r="CB236" s="35"/>
      <c r="CH236" s="35"/>
      <c r="CI236" s="35"/>
      <c r="CJ236" s="35"/>
      <c r="CP236" s="35"/>
      <c r="CQ236" s="35"/>
      <c r="CR236" s="35"/>
      <c r="CX236" s="35"/>
      <c r="CY236" s="35"/>
      <c r="CZ236" s="35"/>
      <c r="DF236" s="35">
        <v>5.2180000000000001E-8</v>
      </c>
      <c r="DG236" s="35">
        <v>4.6933526685400002</v>
      </c>
      <c r="DH236" s="35">
        <v>560.71045373159996</v>
      </c>
      <c r="DI236" s="29">
        <f t="shared" si="204"/>
        <v>1.7244527167371961E-8</v>
      </c>
      <c r="DJ236" s="29">
        <f t="shared" si="205"/>
        <v>1.7246493588262274E-8</v>
      </c>
      <c r="DK236" s="29">
        <f t="shared" si="206"/>
        <v>1.7246493592634403E-8</v>
      </c>
      <c r="DL236" s="29">
        <f t="shared" si="207"/>
        <v>1.7246493592634403E-8</v>
      </c>
      <c r="DN236" s="35">
        <v>1.007E-8</v>
      </c>
      <c r="DO236" s="35">
        <v>4.1150405043599996</v>
      </c>
      <c r="DP236" s="35">
        <v>501.23677709139997</v>
      </c>
      <c r="DQ236" s="29">
        <f t="shared" si="208"/>
        <v>9.5890929735401438E-9</v>
      </c>
      <c r="DR236" s="29">
        <f t="shared" si="209"/>
        <v>9.5889832169808602E-9</v>
      </c>
      <c r="DS236" s="29">
        <f t="shared" si="210"/>
        <v>9.5889832167368122E-9</v>
      </c>
      <c r="DT236" s="29">
        <f t="shared" si="211"/>
        <v>9.5889832167368122E-9</v>
      </c>
      <c r="DV236" s="35"/>
      <c r="DW236" s="35"/>
      <c r="DX236" s="35"/>
      <c r="ED236" s="35"/>
      <c r="EE236" s="35"/>
      <c r="EF236" s="35"/>
      <c r="EL236" s="35"/>
      <c r="EM236" s="35"/>
      <c r="EN236" s="35"/>
      <c r="ET236" s="35"/>
      <c r="EU236" s="35"/>
      <c r="EV236" s="35"/>
    </row>
    <row r="237" spans="14:152" s="29" customFormat="1" ht="13.5" x14ac:dyDescent="0.3">
      <c r="N237" s="35">
        <v>3.316E-8</v>
      </c>
      <c r="O237" s="35">
        <v>2.7021169779499998</v>
      </c>
      <c r="P237" s="35">
        <v>532.61172640140001</v>
      </c>
      <c r="Q237" s="29">
        <f t="shared" si="192"/>
        <v>1.1593434983532721E-8</v>
      </c>
      <c r="R237" s="29">
        <f t="shared" si="193"/>
        <v>1.1592256649127643E-8</v>
      </c>
      <c r="S237" s="29">
        <f t="shared" si="194"/>
        <v>1.1592256646507677E-8</v>
      </c>
      <c r="T237" s="29">
        <f t="shared" si="195"/>
        <v>1.1592256646507677E-8</v>
      </c>
      <c r="V237" s="35">
        <v>4.9200000000000004E-9</v>
      </c>
      <c r="W237" s="35">
        <v>0.76371083106000004</v>
      </c>
      <c r="X237" s="35">
        <v>1603.2999892854</v>
      </c>
      <c r="Y237" s="29">
        <f t="shared" si="196"/>
        <v>-4.9511598553074829E-10</v>
      </c>
      <c r="Z237" s="29">
        <f t="shared" si="197"/>
        <v>-4.9455709955999647E-10</v>
      </c>
      <c r="AA237" s="29">
        <f t="shared" si="198"/>
        <v>-4.9455709831733545E-10</v>
      </c>
      <c r="AB237" s="29">
        <f t="shared" si="199"/>
        <v>-4.9455709831733545E-10</v>
      </c>
      <c r="AD237" s="35"/>
      <c r="AE237" s="35"/>
      <c r="AF237" s="35"/>
      <c r="AL237" s="35"/>
      <c r="AM237" s="35"/>
      <c r="AN237" s="35"/>
      <c r="AT237" s="35"/>
      <c r="AU237" s="35"/>
      <c r="AV237" s="35"/>
      <c r="BB237" s="35"/>
      <c r="BC237" s="35"/>
      <c r="BD237" s="35"/>
      <c r="BJ237" s="35">
        <v>1.21E-9</v>
      </c>
      <c r="BK237" s="35">
        <v>0.61420823557000004</v>
      </c>
      <c r="BL237" s="35">
        <v>1592.2542890215</v>
      </c>
      <c r="BM237" s="29">
        <f t="shared" si="200"/>
        <v>2.7361589991595304E-10</v>
      </c>
      <c r="BN237" s="29">
        <f t="shared" si="201"/>
        <v>2.7374954271096615E-10</v>
      </c>
      <c r="BO237" s="29">
        <f t="shared" si="202"/>
        <v>2.7374954300811119E-10</v>
      </c>
      <c r="BP237" s="29">
        <f t="shared" si="203"/>
        <v>2.7374954300811119E-10</v>
      </c>
      <c r="BR237" s="35"/>
      <c r="BS237" s="35"/>
      <c r="BT237" s="35"/>
      <c r="BZ237" s="35"/>
      <c r="CA237" s="35"/>
      <c r="CB237" s="35"/>
      <c r="CH237" s="35"/>
      <c r="CI237" s="35"/>
      <c r="CJ237" s="35"/>
      <c r="CP237" s="35"/>
      <c r="CQ237" s="35"/>
      <c r="CR237" s="35"/>
      <c r="CX237" s="35"/>
      <c r="CY237" s="35"/>
      <c r="CZ237" s="35"/>
      <c r="DF237" s="35">
        <v>5.4800000000000001E-8</v>
      </c>
      <c r="DG237" s="35">
        <v>5.2115759555799999</v>
      </c>
      <c r="DH237" s="35">
        <v>1057.8974574808999</v>
      </c>
      <c r="DI237" s="29">
        <f t="shared" si="204"/>
        <v>-5.041661497873365E-8</v>
      </c>
      <c r="DJ237" s="29">
        <f t="shared" si="205"/>
        <v>-5.0418232698246895E-8</v>
      </c>
      <c r="DK237" s="29">
        <f t="shared" si="206"/>
        <v>-5.0418232701843509E-8</v>
      </c>
      <c r="DL237" s="29">
        <f t="shared" si="207"/>
        <v>-5.0418232701843509E-8</v>
      </c>
      <c r="DN237" s="35">
        <v>9.6500000000000004E-9</v>
      </c>
      <c r="DO237" s="35">
        <v>5.63719524421</v>
      </c>
      <c r="DP237" s="35">
        <v>1603.2999892854</v>
      </c>
      <c r="DQ237" s="29">
        <f t="shared" si="208"/>
        <v>9.3209343979016034E-9</v>
      </c>
      <c r="DR237" s="29">
        <f t="shared" si="209"/>
        <v>9.3212196041119182E-9</v>
      </c>
      <c r="DS237" s="29">
        <f t="shared" si="210"/>
        <v>9.3212196047459323E-9</v>
      </c>
      <c r="DT237" s="29">
        <f t="shared" si="211"/>
        <v>9.3212196047459323E-9</v>
      </c>
      <c r="DV237" s="35"/>
      <c r="DW237" s="35"/>
      <c r="DX237" s="35"/>
      <c r="ED237" s="35"/>
      <c r="EE237" s="35"/>
      <c r="EF237" s="35"/>
      <c r="EL237" s="35"/>
      <c r="EM237" s="35"/>
      <c r="EN237" s="35"/>
      <c r="ET237" s="35"/>
      <c r="EU237" s="35"/>
      <c r="EV237" s="35"/>
    </row>
    <row r="238" spans="14:152" s="29" customFormat="1" ht="13.5" x14ac:dyDescent="0.3">
      <c r="N238" s="35">
        <v>2.9250000000000001E-8</v>
      </c>
      <c r="O238" s="35">
        <v>4.4758036342500001</v>
      </c>
      <c r="P238" s="35">
        <v>533.88375078859997</v>
      </c>
      <c r="Q238" s="29">
        <f t="shared" si="192"/>
        <v>2.4455032209536215E-8</v>
      </c>
      <c r="R238" s="29">
        <f t="shared" si="193"/>
        <v>2.4455642287788277E-8</v>
      </c>
      <c r="S238" s="29">
        <f t="shared" si="194"/>
        <v>2.4455642289144721E-8</v>
      </c>
      <c r="T238" s="29">
        <f t="shared" si="195"/>
        <v>2.4455642289144721E-8</v>
      </c>
      <c r="V238" s="35">
        <v>4.8699999999999999E-9</v>
      </c>
      <c r="W238" s="35">
        <v>5.5538395177900002</v>
      </c>
      <c r="X238" s="35">
        <v>2627.1141844705999</v>
      </c>
      <c r="Y238" s="29">
        <f t="shared" si="196"/>
        <v>-2.212209285990788E-9</v>
      </c>
      <c r="Z238" s="29">
        <f t="shared" si="197"/>
        <v>-2.2130209085028453E-9</v>
      </c>
      <c r="AA238" s="29">
        <f t="shared" si="198"/>
        <v>-2.2130209103073629E-9</v>
      </c>
      <c r="AB238" s="29">
        <f t="shared" si="199"/>
        <v>-2.2130209103073629E-9</v>
      </c>
      <c r="AD238" s="35"/>
      <c r="AE238" s="35"/>
      <c r="AF238" s="35"/>
      <c r="AL238" s="35"/>
      <c r="AM238" s="35"/>
      <c r="AN238" s="35"/>
      <c r="AT238" s="35"/>
      <c r="AU238" s="35"/>
      <c r="AV238" s="35"/>
      <c r="BB238" s="35"/>
      <c r="BC238" s="35"/>
      <c r="BD238" s="35"/>
      <c r="BJ238" s="35">
        <v>1.3500000000000001E-9</v>
      </c>
      <c r="BK238" s="35">
        <v>3.60177675518</v>
      </c>
      <c r="BL238" s="35">
        <v>124.433415221</v>
      </c>
      <c r="BM238" s="29">
        <f t="shared" si="200"/>
        <v>1.0661798418384964E-9</v>
      </c>
      <c r="BN238" s="29">
        <f t="shared" si="201"/>
        <v>1.0661725038533233E-9</v>
      </c>
      <c r="BO238" s="29">
        <f t="shared" si="202"/>
        <v>1.0661725038370074E-9</v>
      </c>
      <c r="BP238" s="29">
        <f t="shared" si="203"/>
        <v>1.0661725038370074E-9</v>
      </c>
      <c r="BR238" s="35"/>
      <c r="BS238" s="35"/>
      <c r="BT238" s="35"/>
      <c r="BZ238" s="35"/>
      <c r="CA238" s="35"/>
      <c r="CB238" s="35"/>
      <c r="CH238" s="35"/>
      <c r="CI238" s="35"/>
      <c r="CJ238" s="35"/>
      <c r="CP238" s="35"/>
      <c r="CQ238" s="35"/>
      <c r="CR238" s="35"/>
      <c r="CX238" s="35"/>
      <c r="CY238" s="35"/>
      <c r="CZ238" s="35"/>
      <c r="DF238" s="35">
        <v>5.7380000000000002E-8</v>
      </c>
      <c r="DG238" s="35">
        <v>0.34249718209000002</v>
      </c>
      <c r="DH238" s="35">
        <v>535.91074021810005</v>
      </c>
      <c r="DI238" s="29">
        <f t="shared" si="204"/>
        <v>-5.3327657006339962E-8</v>
      </c>
      <c r="DJ238" s="29">
        <f t="shared" si="205"/>
        <v>-5.3326848643506484E-8</v>
      </c>
      <c r="DK238" s="29">
        <f t="shared" si="206"/>
        <v>-5.332684864170902E-8</v>
      </c>
      <c r="DL238" s="29">
        <f t="shared" si="207"/>
        <v>-5.332684864170902E-8</v>
      </c>
      <c r="DN238" s="35">
        <v>1.083E-8</v>
      </c>
      <c r="DO238" s="35">
        <v>4.8837390981000004</v>
      </c>
      <c r="DP238" s="35">
        <v>1166.4068576709001</v>
      </c>
      <c r="DQ238" s="29">
        <f t="shared" si="208"/>
        <v>2.8516542457007315E-9</v>
      </c>
      <c r="DR238" s="29">
        <f t="shared" si="209"/>
        <v>2.8507864214076174E-9</v>
      </c>
      <c r="DS238" s="29">
        <f t="shared" si="210"/>
        <v>2.8507864194780251E-9</v>
      </c>
      <c r="DT238" s="29">
        <f t="shared" si="211"/>
        <v>2.8507864194780251E-9</v>
      </c>
      <c r="DV238" s="35"/>
      <c r="DW238" s="35"/>
      <c r="DX238" s="35"/>
      <c r="ED238" s="35"/>
      <c r="EE238" s="35"/>
      <c r="EF238" s="35"/>
      <c r="EL238" s="35"/>
      <c r="EM238" s="35"/>
      <c r="EN238" s="35"/>
      <c r="ET238" s="35"/>
      <c r="EU238" s="35"/>
      <c r="EV238" s="35"/>
    </row>
    <row r="239" spans="14:152" s="29" customFormat="1" ht="13.5" x14ac:dyDescent="0.3">
      <c r="N239" s="35">
        <v>3.69E-8</v>
      </c>
      <c r="O239" s="35">
        <v>0.39897023849000002</v>
      </c>
      <c r="P239" s="35">
        <v>685.47393735269998</v>
      </c>
      <c r="Q239" s="29">
        <f t="shared" si="192"/>
        <v>1.8869986874431054E-8</v>
      </c>
      <c r="R239" s="29">
        <f t="shared" si="193"/>
        <v>1.8868438961132637E-8</v>
      </c>
      <c r="S239" s="29">
        <f t="shared" si="194"/>
        <v>1.8868438957690921E-8</v>
      </c>
      <c r="T239" s="29">
        <f t="shared" si="195"/>
        <v>1.8868438957690921E-8</v>
      </c>
      <c r="V239" s="35">
        <v>4.8699999999999999E-9</v>
      </c>
      <c r="W239" s="35">
        <v>5.8651085842899997</v>
      </c>
      <c r="X239" s="35">
        <v>724.8308132679</v>
      </c>
      <c r="Y239" s="29">
        <f t="shared" si="196"/>
        <v>1.7109038834590905E-9</v>
      </c>
      <c r="Z239" s="29">
        <f t="shared" si="197"/>
        <v>1.7106685324141019E-9</v>
      </c>
      <c r="AA239" s="29">
        <f t="shared" si="198"/>
        <v>1.7106685318908039E-9</v>
      </c>
      <c r="AB239" s="29">
        <f t="shared" si="199"/>
        <v>1.7106685318908039E-9</v>
      </c>
      <c r="AD239" s="35"/>
      <c r="AE239" s="35"/>
      <c r="AF239" s="35"/>
      <c r="AL239" s="35"/>
      <c r="AM239" s="35"/>
      <c r="AN239" s="35"/>
      <c r="AT239" s="35"/>
      <c r="AU239" s="35"/>
      <c r="AV239" s="35"/>
      <c r="BB239" s="35"/>
      <c r="BC239" s="35"/>
      <c r="BD239" s="35"/>
      <c r="BJ239" s="35">
        <v>1.37E-9</v>
      </c>
      <c r="BK239" s="35">
        <v>2.4172494706199998</v>
      </c>
      <c r="BL239" s="35">
        <v>3274.1250177853999</v>
      </c>
      <c r="BM239" s="29">
        <f t="shared" si="200"/>
        <v>7.9308743589478882E-10</v>
      </c>
      <c r="BN239" s="29">
        <f t="shared" si="201"/>
        <v>7.9282695593420788E-10</v>
      </c>
      <c r="BO239" s="29">
        <f t="shared" si="202"/>
        <v>7.9282695535500206E-10</v>
      </c>
      <c r="BP239" s="29">
        <f t="shared" si="203"/>
        <v>7.9282695535500206E-10</v>
      </c>
      <c r="BR239" s="35"/>
      <c r="BS239" s="35"/>
      <c r="BT239" s="35"/>
      <c r="BZ239" s="35"/>
      <c r="CA239" s="35"/>
      <c r="CB239" s="35"/>
      <c r="CH239" s="35"/>
      <c r="CI239" s="35"/>
      <c r="CJ239" s="35"/>
      <c r="CP239" s="35"/>
      <c r="CQ239" s="35"/>
      <c r="CR239" s="35"/>
      <c r="CX239" s="35"/>
      <c r="CY239" s="35"/>
      <c r="CZ239" s="35"/>
      <c r="DF239" s="35">
        <v>4.8160000000000002E-8</v>
      </c>
      <c r="DG239" s="35">
        <v>1.5132623683499999</v>
      </c>
      <c r="DH239" s="35">
        <v>2524.0214102519999</v>
      </c>
      <c r="DI239" s="29">
        <f t="shared" si="204"/>
        <v>4.6475752366268477E-9</v>
      </c>
      <c r="DJ239" s="29">
        <f t="shared" si="205"/>
        <v>4.6389592968125146E-9</v>
      </c>
      <c r="DK239" s="29">
        <f t="shared" si="206"/>
        <v>4.63895927765512E-9</v>
      </c>
      <c r="DL239" s="29">
        <f t="shared" si="207"/>
        <v>4.63895927765512E-9</v>
      </c>
      <c r="DN239" s="35">
        <v>9.53E-9</v>
      </c>
      <c r="DO239" s="35">
        <v>2.8335202634200001</v>
      </c>
      <c r="DP239" s="35">
        <v>3583.4033404411998</v>
      </c>
      <c r="DQ239" s="29">
        <f t="shared" si="208"/>
        <v>-2.1380401162465972E-9</v>
      </c>
      <c r="DR239" s="29">
        <f t="shared" si="209"/>
        <v>-2.1404099221358487E-9</v>
      </c>
      <c r="DS239" s="29">
        <f t="shared" si="210"/>
        <v>-2.1404099274047952E-9</v>
      </c>
      <c r="DT239" s="29">
        <f t="shared" si="211"/>
        <v>-2.1404099274047952E-9</v>
      </c>
      <c r="DV239" s="35"/>
      <c r="DW239" s="35"/>
      <c r="DX239" s="35"/>
      <c r="ED239" s="35"/>
      <c r="EE239" s="35"/>
      <c r="EF239" s="35"/>
      <c r="EL239" s="35"/>
      <c r="EM239" s="35"/>
      <c r="EN239" s="35"/>
      <c r="ET239" s="35"/>
      <c r="EU239" s="35"/>
      <c r="EV239" s="35"/>
    </row>
    <row r="240" spans="14:152" s="29" customFormat="1" ht="13.5" x14ac:dyDescent="0.3">
      <c r="N240" s="35">
        <v>3.2229999999999998E-8</v>
      </c>
      <c r="O240" s="35">
        <v>2.4583303288299998</v>
      </c>
      <c r="P240" s="35">
        <v>960.22130923370003</v>
      </c>
      <c r="Q240" s="29">
        <f t="shared" si="192"/>
        <v>2.256070728559289E-8</v>
      </c>
      <c r="R240" s="29">
        <f t="shared" si="193"/>
        <v>2.2559133346999805E-8</v>
      </c>
      <c r="S240" s="29">
        <f t="shared" si="194"/>
        <v>2.2559133343500083E-8</v>
      </c>
      <c r="T240" s="29">
        <f t="shared" si="195"/>
        <v>2.2559133343500083E-8</v>
      </c>
      <c r="V240" s="35">
        <v>4.5299999999999999E-9</v>
      </c>
      <c r="W240" s="35">
        <v>0.61375011100999999</v>
      </c>
      <c r="X240" s="35">
        <v>1159.2933106701</v>
      </c>
      <c r="Y240" s="29">
        <f t="shared" si="196"/>
        <v>3.7557861309606237E-9</v>
      </c>
      <c r="Z240" s="29">
        <f t="shared" si="197"/>
        <v>3.7559952122468564E-9</v>
      </c>
      <c r="AA240" s="29">
        <f t="shared" si="198"/>
        <v>3.7559952127117121E-9</v>
      </c>
      <c r="AB240" s="29">
        <f t="shared" si="199"/>
        <v>3.7559952127117121E-9</v>
      </c>
      <c r="AD240" s="35"/>
      <c r="AE240" s="35"/>
      <c r="AF240" s="35"/>
      <c r="AL240" s="35"/>
      <c r="AM240" s="35"/>
      <c r="AN240" s="35"/>
      <c r="AT240" s="35"/>
      <c r="AU240" s="35"/>
      <c r="AV240" s="35"/>
      <c r="BB240" s="35"/>
      <c r="BC240" s="35"/>
      <c r="BD240" s="35"/>
      <c r="BJ240" s="35">
        <v>1.2900000000000001E-9</v>
      </c>
      <c r="BK240" s="35">
        <v>9.7029143449999994E-2</v>
      </c>
      <c r="BL240" s="35">
        <v>2332.0629558164001</v>
      </c>
      <c r="BM240" s="29">
        <f t="shared" si="200"/>
        <v>1.2415145461412308E-9</v>
      </c>
      <c r="BN240" s="29">
        <f t="shared" si="201"/>
        <v>1.2415727108407372E-9</v>
      </c>
      <c r="BO240" s="29">
        <f t="shared" si="202"/>
        <v>1.2415727109700254E-9</v>
      </c>
      <c r="BP240" s="29">
        <f t="shared" si="203"/>
        <v>1.2415727109700254E-9</v>
      </c>
      <c r="BR240" s="35"/>
      <c r="BS240" s="35"/>
      <c r="BT240" s="35"/>
      <c r="BZ240" s="35"/>
      <c r="CA240" s="35"/>
      <c r="CB240" s="35"/>
      <c r="CH240" s="35"/>
      <c r="CI240" s="35"/>
      <c r="CJ240" s="35"/>
      <c r="CP240" s="35"/>
      <c r="CQ240" s="35"/>
      <c r="CR240" s="35"/>
      <c r="CX240" s="35"/>
      <c r="CY240" s="35"/>
      <c r="CZ240" s="35"/>
      <c r="DF240" s="35">
        <v>5.0559999999999997E-8</v>
      </c>
      <c r="DG240" s="35">
        <v>3.4667166999200001</v>
      </c>
      <c r="DH240" s="35">
        <v>529.85102378900001</v>
      </c>
      <c r="DI240" s="29">
        <f t="shared" si="204"/>
        <v>4.4518352943040898E-8</v>
      </c>
      <c r="DJ240" s="29">
        <f t="shared" si="205"/>
        <v>4.4517448588797058E-8</v>
      </c>
      <c r="DK240" s="29">
        <f t="shared" si="206"/>
        <v>4.4517448586786221E-8</v>
      </c>
      <c r="DL240" s="29">
        <f t="shared" si="207"/>
        <v>4.4517448586786221E-8</v>
      </c>
      <c r="DN240" s="35">
        <v>1.0600000000000001E-8</v>
      </c>
      <c r="DO240" s="35">
        <v>3.1854217664600002</v>
      </c>
      <c r="DP240" s="35">
        <v>447.7958195265</v>
      </c>
      <c r="DQ240" s="29">
        <f t="shared" si="208"/>
        <v>-5.4234496545898774E-9</v>
      </c>
      <c r="DR240" s="29">
        <f t="shared" si="209"/>
        <v>-5.4237400737243549E-9</v>
      </c>
      <c r="DS240" s="29">
        <f t="shared" si="210"/>
        <v>-5.4237400743700769E-9</v>
      </c>
      <c r="DT240" s="29">
        <f t="shared" si="211"/>
        <v>-5.4237400743700769E-9</v>
      </c>
      <c r="DV240" s="35"/>
      <c r="DW240" s="35"/>
      <c r="DX240" s="35"/>
      <c r="ED240" s="35"/>
      <c r="EE240" s="35"/>
      <c r="EF240" s="35"/>
      <c r="EL240" s="35"/>
      <c r="EM240" s="35"/>
      <c r="EN240" s="35"/>
      <c r="ET240" s="35"/>
      <c r="EU240" s="35"/>
      <c r="EV240" s="35"/>
    </row>
    <row r="241" spans="14:152" s="29" customFormat="1" ht="13.5" x14ac:dyDescent="0.3">
      <c r="N241" s="35">
        <v>3.0589999999999998E-8</v>
      </c>
      <c r="O241" s="35">
        <v>5.3261614081199999</v>
      </c>
      <c r="P241" s="35">
        <v>530.44172461999995</v>
      </c>
      <c r="Q241" s="29">
        <f t="shared" si="192"/>
        <v>5.9461196748798103E-9</v>
      </c>
      <c r="R241" s="29">
        <f t="shared" si="193"/>
        <v>5.9472531262540714E-9</v>
      </c>
      <c r="S241" s="29">
        <f t="shared" si="194"/>
        <v>5.9472531287741855E-9</v>
      </c>
      <c r="T241" s="29">
        <f t="shared" si="195"/>
        <v>5.9472531287741855E-9</v>
      </c>
      <c r="V241" s="35">
        <v>4.4999999999999998E-9</v>
      </c>
      <c r="W241" s="35">
        <v>2.2812104235500001</v>
      </c>
      <c r="X241" s="35">
        <v>3060.8259223474001</v>
      </c>
      <c r="Y241" s="29">
        <f t="shared" si="196"/>
        <v>-7.104719380561729E-10</v>
      </c>
      <c r="Z241" s="29">
        <f t="shared" si="197"/>
        <v>-7.0950337394331422E-10</v>
      </c>
      <c r="AA241" s="29">
        <f t="shared" si="198"/>
        <v>-7.0950337178971258E-10</v>
      </c>
      <c r="AB241" s="29">
        <f t="shared" si="199"/>
        <v>-7.0950337178971258E-10</v>
      </c>
      <c r="AD241" s="35"/>
      <c r="AE241" s="35"/>
      <c r="AF241" s="35"/>
      <c r="AL241" s="35"/>
      <c r="AM241" s="35"/>
      <c r="AN241" s="35"/>
      <c r="AT241" s="35"/>
      <c r="AU241" s="35"/>
      <c r="AV241" s="35"/>
      <c r="BB241" s="35"/>
      <c r="BC241" s="35"/>
      <c r="BD241" s="35"/>
      <c r="BJ241" s="35">
        <v>9.2999999999999999E-10</v>
      </c>
      <c r="BK241" s="35">
        <v>4.8894989039699999</v>
      </c>
      <c r="BL241" s="35">
        <v>1098.7388061044001</v>
      </c>
      <c r="BM241" s="29">
        <f t="shared" si="200"/>
        <v>-6.842927401249683E-10</v>
      </c>
      <c r="BN241" s="29">
        <f t="shared" si="201"/>
        <v>-6.8434201519246034E-10</v>
      </c>
      <c r="BO241" s="29">
        <f t="shared" si="202"/>
        <v>-6.8434201530201627E-10</v>
      </c>
      <c r="BP241" s="29">
        <f t="shared" si="203"/>
        <v>-6.8434201530201627E-10</v>
      </c>
      <c r="BR241" s="35"/>
      <c r="BS241" s="35"/>
      <c r="BT241" s="35"/>
      <c r="BZ241" s="35"/>
      <c r="CA241" s="35"/>
      <c r="CB241" s="35"/>
      <c r="CH241" s="35"/>
      <c r="CI241" s="35"/>
      <c r="CJ241" s="35"/>
      <c r="CP241" s="35"/>
      <c r="CQ241" s="35"/>
      <c r="CR241" s="35"/>
      <c r="CX241" s="35"/>
      <c r="CY241" s="35"/>
      <c r="CZ241" s="35"/>
      <c r="DF241" s="35">
        <v>4.7099999999999998E-8</v>
      </c>
      <c r="DG241" s="35">
        <v>2.2781383055000002</v>
      </c>
      <c r="DH241" s="35">
        <v>3370.1042450032</v>
      </c>
      <c r="DI241" s="29">
        <f t="shared" si="204"/>
        <v>4.2070421035546384E-8</v>
      </c>
      <c r="DJ241" s="29">
        <f t="shared" si="205"/>
        <v>4.2075502245038955E-8</v>
      </c>
      <c r="DK241" s="29">
        <f t="shared" si="206"/>
        <v>4.2075502256334145E-8</v>
      </c>
      <c r="DL241" s="29">
        <f t="shared" si="207"/>
        <v>4.2075502256334145E-8</v>
      </c>
      <c r="DN241" s="35">
        <v>1.136E-8</v>
      </c>
      <c r="DO241" s="35">
        <v>2.2656859095000002</v>
      </c>
      <c r="DP241" s="35">
        <v>525.49817940059995</v>
      </c>
      <c r="DQ241" s="29">
        <f t="shared" si="208"/>
        <v>-2.1989803230957379E-9</v>
      </c>
      <c r="DR241" s="29">
        <f t="shared" si="209"/>
        <v>-2.1993973903759923E-9</v>
      </c>
      <c r="DS241" s="29">
        <f t="shared" si="210"/>
        <v>-2.1993973913033118E-9</v>
      </c>
      <c r="DT241" s="29">
        <f t="shared" si="211"/>
        <v>-2.1993973913033118E-9</v>
      </c>
      <c r="DV241" s="35"/>
      <c r="DW241" s="35"/>
      <c r="DX241" s="35"/>
      <c r="ED241" s="35"/>
      <c r="EE241" s="35"/>
      <c r="EF241" s="35"/>
      <c r="EL241" s="35"/>
      <c r="EM241" s="35"/>
      <c r="EN241" s="35"/>
      <c r="ET241" s="35"/>
      <c r="EU241" s="35"/>
      <c r="EV241" s="35"/>
    </row>
    <row r="242" spans="14:152" s="29" customFormat="1" ht="13.5" x14ac:dyDescent="0.3">
      <c r="N242" s="35">
        <v>3.3829999999999999E-8</v>
      </c>
      <c r="O242" s="35">
        <v>4.4217037002800001</v>
      </c>
      <c r="P242" s="35">
        <v>312.4597163935</v>
      </c>
      <c r="Q242" s="29">
        <f t="shared" si="192"/>
        <v>-3.3742681754516204E-8</v>
      </c>
      <c r="R242" s="29">
        <f t="shared" si="193"/>
        <v>-3.374273579460737E-8</v>
      </c>
      <c r="S242" s="29">
        <f t="shared" si="194"/>
        <v>-3.3742735794727503E-8</v>
      </c>
      <c r="T242" s="29">
        <f t="shared" si="195"/>
        <v>-3.3742735794727503E-8</v>
      </c>
      <c r="V242" s="35">
        <v>5.1499999999999998E-9</v>
      </c>
      <c r="W242" s="35">
        <v>4.7812605927999998</v>
      </c>
      <c r="X242" s="35">
        <v>447.7958195265</v>
      </c>
      <c r="Y242" s="29">
        <f t="shared" si="196"/>
        <v>4.4894527508123642E-9</v>
      </c>
      <c r="Z242" s="29">
        <f t="shared" si="197"/>
        <v>4.4893722831153007E-9</v>
      </c>
      <c r="AA242" s="29">
        <f t="shared" si="198"/>
        <v>4.4893722829363807E-9</v>
      </c>
      <c r="AB242" s="29">
        <f t="shared" si="199"/>
        <v>4.4893722829363807E-9</v>
      </c>
      <c r="AD242" s="35"/>
      <c r="AE242" s="35"/>
      <c r="AF242" s="35"/>
      <c r="AL242" s="35"/>
      <c r="AM242" s="35"/>
      <c r="AN242" s="35"/>
      <c r="AT242" s="35"/>
      <c r="AU242" s="35"/>
      <c r="AV242" s="35"/>
      <c r="BB242" s="35"/>
      <c r="BC242" s="35"/>
      <c r="BD242" s="35"/>
      <c r="BJ242" s="35">
        <v>1.0600000000000001E-9</v>
      </c>
      <c r="BK242" s="35">
        <v>5.1859295079200001</v>
      </c>
      <c r="BL242" s="35">
        <v>2281.2304965106</v>
      </c>
      <c r="BM242" s="29">
        <f t="shared" si="200"/>
        <v>-1.8357780611693799E-10</v>
      </c>
      <c r="BN242" s="29">
        <f t="shared" si="201"/>
        <v>-1.8374739883978196E-10</v>
      </c>
      <c r="BO242" s="29">
        <f t="shared" si="202"/>
        <v>-1.8374739921686219E-10</v>
      </c>
      <c r="BP242" s="29">
        <f t="shared" si="203"/>
        <v>-1.8374739921686219E-10</v>
      </c>
      <c r="BR242" s="35"/>
      <c r="BS242" s="35"/>
      <c r="BT242" s="35"/>
      <c r="BZ242" s="35"/>
      <c r="CA242" s="35"/>
      <c r="CB242" s="35"/>
      <c r="CH242" s="35"/>
      <c r="CI242" s="35"/>
      <c r="CJ242" s="35"/>
      <c r="CP242" s="35"/>
      <c r="CQ242" s="35"/>
      <c r="CR242" s="35"/>
      <c r="CX242" s="35"/>
      <c r="CY242" s="35"/>
      <c r="CZ242" s="35"/>
      <c r="DF242" s="35">
        <v>5.2280000000000002E-8</v>
      </c>
      <c r="DG242" s="35">
        <v>3.6177697758399998</v>
      </c>
      <c r="DH242" s="35">
        <v>2097.4232193759999</v>
      </c>
      <c r="DI242" s="29">
        <f t="shared" si="204"/>
        <v>5.2273949940575563E-8</v>
      </c>
      <c r="DJ242" s="29">
        <f t="shared" si="205"/>
        <v>5.2273830565492875E-8</v>
      </c>
      <c r="DK242" s="29">
        <f t="shared" si="206"/>
        <v>5.2273830565226159E-8</v>
      </c>
      <c r="DL242" s="29">
        <f t="shared" si="207"/>
        <v>5.2273830565226159E-8</v>
      </c>
      <c r="DN242" s="35">
        <v>1.191E-8</v>
      </c>
      <c r="DO242" s="35">
        <v>2.25249961404</v>
      </c>
      <c r="DP242" s="35">
        <v>106.2741679563</v>
      </c>
      <c r="DQ242" s="29">
        <f t="shared" si="208"/>
        <v>-7.9760447772146176E-9</v>
      </c>
      <c r="DR242" s="29">
        <f t="shared" si="209"/>
        <v>-7.9761117142122175E-9</v>
      </c>
      <c r="DS242" s="29">
        <f t="shared" si="210"/>
        <v>-7.9761117143610439E-9</v>
      </c>
      <c r="DT242" s="29">
        <f t="shared" si="211"/>
        <v>-7.9761117143610439E-9</v>
      </c>
      <c r="DV242" s="35"/>
      <c r="DW242" s="35"/>
      <c r="DX242" s="35"/>
      <c r="ED242" s="35"/>
      <c r="EE242" s="35"/>
      <c r="EF242" s="35"/>
      <c r="EL242" s="35"/>
      <c r="EM242" s="35"/>
      <c r="EN242" s="35"/>
      <c r="ET242" s="35"/>
      <c r="EU242" s="35"/>
      <c r="EV242" s="35"/>
    </row>
    <row r="243" spans="14:152" s="29" customFormat="1" ht="13.5" x14ac:dyDescent="0.3">
      <c r="N243" s="35">
        <v>3.32E-8</v>
      </c>
      <c r="O243" s="35">
        <v>2.7141781251400001</v>
      </c>
      <c r="P243" s="35">
        <v>495.75071515079998</v>
      </c>
      <c r="Q243" s="29">
        <f t="shared" si="192"/>
        <v>-7.5515556210580706E-9</v>
      </c>
      <c r="R243" s="29">
        <f t="shared" si="193"/>
        <v>-7.5526969616248324E-9</v>
      </c>
      <c r="S243" s="29">
        <f t="shared" si="194"/>
        <v>-7.5526969641625514E-9</v>
      </c>
      <c r="T243" s="29">
        <f t="shared" si="195"/>
        <v>-7.5526969641625514E-9</v>
      </c>
      <c r="V243" s="35">
        <v>4.49E-9</v>
      </c>
      <c r="W243" s="35">
        <v>4.7023157631199997</v>
      </c>
      <c r="X243" s="35">
        <v>934.94851496820002</v>
      </c>
      <c r="Y243" s="29">
        <f t="shared" si="196"/>
        <v>2.2802982387275076E-9</v>
      </c>
      <c r="Z243" s="29">
        <f t="shared" si="197"/>
        <v>2.2805557528121938E-9</v>
      </c>
      <c r="AA243" s="29">
        <f t="shared" si="198"/>
        <v>2.2805557533847479E-9</v>
      </c>
      <c r="AB243" s="29">
        <f t="shared" si="199"/>
        <v>2.2805557533847479E-9</v>
      </c>
      <c r="AD243" s="35"/>
      <c r="AE243" s="35"/>
      <c r="AF243" s="35"/>
      <c r="AL243" s="35"/>
      <c r="AM243" s="35"/>
      <c r="AN243" s="35"/>
      <c r="AT243" s="35"/>
      <c r="AU243" s="35"/>
      <c r="AV243" s="35"/>
      <c r="BB243" s="35"/>
      <c r="BC243" s="35"/>
      <c r="BD243" s="35"/>
      <c r="BJ243" s="35">
        <v>1.14E-9</v>
      </c>
      <c r="BK243" s="35">
        <v>2.9652331641899998</v>
      </c>
      <c r="BL243" s="35">
        <v>1166.4068576709001</v>
      </c>
      <c r="BM243" s="29">
        <f t="shared" si="200"/>
        <v>-1.1362385073087699E-9</v>
      </c>
      <c r="BN243" s="29">
        <f t="shared" si="201"/>
        <v>-1.136230817570352E-9</v>
      </c>
      <c r="BO243" s="29">
        <f t="shared" si="202"/>
        <v>-1.1362308175532455E-9</v>
      </c>
      <c r="BP243" s="29">
        <f t="shared" si="203"/>
        <v>-1.1362308175532455E-9</v>
      </c>
      <c r="BR243" s="35"/>
      <c r="BS243" s="35"/>
      <c r="BT243" s="35"/>
      <c r="BZ243" s="35"/>
      <c r="CA243" s="35"/>
      <c r="CB243" s="35"/>
      <c r="CH243" s="35"/>
      <c r="CI243" s="35"/>
      <c r="CJ243" s="35"/>
      <c r="CP243" s="35"/>
      <c r="CQ243" s="35"/>
      <c r="CR243" s="35"/>
      <c r="CX243" s="35"/>
      <c r="CY243" s="35"/>
      <c r="CZ243" s="35"/>
      <c r="DF243" s="35">
        <v>4.8779999999999997E-8</v>
      </c>
      <c r="DG243" s="35">
        <v>1.3982979822299999</v>
      </c>
      <c r="DH243" s="35">
        <v>3693.6096616606001</v>
      </c>
      <c r="DI243" s="29">
        <f t="shared" si="204"/>
        <v>6.2492005585298654E-9</v>
      </c>
      <c r="DJ243" s="29">
        <f t="shared" si="205"/>
        <v>6.2364755573992081E-9</v>
      </c>
      <c r="DK243" s="29">
        <f t="shared" si="206"/>
        <v>6.2364755291054862E-9</v>
      </c>
      <c r="DL243" s="29">
        <f t="shared" si="207"/>
        <v>6.2364755291054862E-9</v>
      </c>
      <c r="DN243" s="35">
        <v>8.8400000000000001E-9</v>
      </c>
      <c r="DO243" s="35">
        <v>4.6977778132700001</v>
      </c>
      <c r="DP243" s="35">
        <v>960.22130923370003</v>
      </c>
      <c r="DQ243" s="29">
        <f t="shared" si="208"/>
        <v>1.1175633551765195E-9</v>
      </c>
      <c r="DR243" s="29">
        <f t="shared" si="209"/>
        <v>1.1181629726048515E-9</v>
      </c>
      <c r="DS243" s="29">
        <f t="shared" si="210"/>
        <v>1.1181629739380446E-9</v>
      </c>
      <c r="DT243" s="29">
        <f t="shared" si="211"/>
        <v>1.1181629739380446E-9</v>
      </c>
      <c r="DV243" s="35"/>
      <c r="DW243" s="35"/>
      <c r="DX243" s="35"/>
      <c r="ED243" s="35"/>
      <c r="EE243" s="35"/>
      <c r="EF243" s="35"/>
      <c r="EL243" s="35"/>
      <c r="EM243" s="35"/>
      <c r="EN243" s="35"/>
      <c r="ET243" s="35"/>
      <c r="EU243" s="35"/>
      <c r="EV243" s="35"/>
    </row>
    <row r="244" spans="14:152" s="29" customFormat="1" ht="13.5" x14ac:dyDescent="0.3">
      <c r="N244" s="35">
        <v>2.6969999999999999E-8</v>
      </c>
      <c r="O244" s="35">
        <v>5.2314663343700003</v>
      </c>
      <c r="P244" s="35">
        <v>739.80866679489998</v>
      </c>
      <c r="Q244" s="29">
        <f t="shared" si="192"/>
        <v>-8.4667285373944502E-10</v>
      </c>
      <c r="R244" s="29">
        <f t="shared" si="193"/>
        <v>-8.4809301275634704E-10</v>
      </c>
      <c r="S244" s="29">
        <f t="shared" si="194"/>
        <v>-8.4809301591405237E-10</v>
      </c>
      <c r="T244" s="29">
        <f t="shared" si="195"/>
        <v>-8.4809301591405237E-10</v>
      </c>
      <c r="V244" s="35">
        <v>4.4999999999999998E-9</v>
      </c>
      <c r="W244" s="35">
        <v>1.91049508739</v>
      </c>
      <c r="X244" s="35">
        <v>597.35901666109999</v>
      </c>
      <c r="Y244" s="29">
        <f t="shared" si="196"/>
        <v>2.6042589940436184E-9</v>
      </c>
      <c r="Z244" s="29">
        <f t="shared" si="197"/>
        <v>2.6041028800054691E-9</v>
      </c>
      <c r="AA244" s="29">
        <f t="shared" si="198"/>
        <v>2.6041028796583493E-9</v>
      </c>
      <c r="AB244" s="29">
        <f t="shared" si="199"/>
        <v>2.6041028796583493E-9</v>
      </c>
      <c r="AD244" s="35"/>
      <c r="AE244" s="35"/>
      <c r="AF244" s="35"/>
      <c r="AL244" s="35"/>
      <c r="AM244" s="35"/>
      <c r="AN244" s="35"/>
      <c r="AT244" s="35"/>
      <c r="AU244" s="35"/>
      <c r="AV244" s="35"/>
      <c r="BB244" s="35"/>
      <c r="BC244" s="35"/>
      <c r="BD244" s="35"/>
      <c r="BJ244" s="35">
        <v>9.2000000000000003E-10</v>
      </c>
      <c r="BK244" s="35">
        <v>1.6516612402699999</v>
      </c>
      <c r="BL244" s="35">
        <v>860.30992875280003</v>
      </c>
      <c r="BM244" s="29">
        <f t="shared" si="200"/>
        <v>-9.1681468691866792E-10</v>
      </c>
      <c r="BN244" s="29">
        <f t="shared" si="201"/>
        <v>-9.1680999906358994E-10</v>
      </c>
      <c r="BO244" s="29">
        <f t="shared" si="202"/>
        <v>-9.1680999905316292E-10</v>
      </c>
      <c r="BP244" s="29">
        <f t="shared" si="203"/>
        <v>-9.1680999905316292E-10</v>
      </c>
      <c r="BR244" s="35"/>
      <c r="BS244" s="35"/>
      <c r="BT244" s="35"/>
      <c r="BZ244" s="35"/>
      <c r="CA244" s="35"/>
      <c r="CB244" s="35"/>
      <c r="CH244" s="35"/>
      <c r="CI244" s="35"/>
      <c r="CJ244" s="35"/>
      <c r="CP244" s="35"/>
      <c r="CQ244" s="35"/>
      <c r="CR244" s="35"/>
      <c r="CX244" s="35"/>
      <c r="CY244" s="35"/>
      <c r="CZ244" s="35"/>
      <c r="DF244" s="35">
        <v>5.7270000000000003E-8</v>
      </c>
      <c r="DG244" s="35">
        <v>4.8012038110599997</v>
      </c>
      <c r="DH244" s="35">
        <v>598.8434893694</v>
      </c>
      <c r="DI244" s="29">
        <f t="shared" si="204"/>
        <v>-2.1794056139960671E-8</v>
      </c>
      <c r="DJ244" s="29">
        <f t="shared" si="205"/>
        <v>-2.1791797615741885E-8</v>
      </c>
      <c r="DK244" s="29">
        <f t="shared" si="206"/>
        <v>-2.1791797610720306E-8</v>
      </c>
      <c r="DL244" s="29">
        <f t="shared" si="207"/>
        <v>-2.1791797610720306E-8</v>
      </c>
      <c r="DN244" s="35">
        <v>1.165E-8</v>
      </c>
      <c r="DO244" s="35">
        <v>1.5603044073700001</v>
      </c>
      <c r="DP244" s="35">
        <v>630.33605875839999</v>
      </c>
      <c r="DQ244" s="29">
        <f t="shared" si="208"/>
        <v>8.3781312845696714E-9</v>
      </c>
      <c r="DR244" s="29">
        <f t="shared" si="209"/>
        <v>8.3777679125578502E-9</v>
      </c>
      <c r="DS244" s="29">
        <f t="shared" si="210"/>
        <v>8.3777679117498916E-9</v>
      </c>
      <c r="DT244" s="29">
        <f t="shared" si="211"/>
        <v>8.3777679117498916E-9</v>
      </c>
      <c r="DV244" s="35"/>
      <c r="DW244" s="35"/>
      <c r="DX244" s="35"/>
      <c r="ED244" s="35"/>
      <c r="EE244" s="35"/>
      <c r="EF244" s="35"/>
      <c r="EL244" s="35"/>
      <c r="EM244" s="35"/>
      <c r="EN244" s="35"/>
      <c r="ET244" s="35"/>
      <c r="EU244" s="35"/>
      <c r="EV244" s="35"/>
    </row>
    <row r="245" spans="14:152" s="29" customFormat="1" ht="13.5" x14ac:dyDescent="0.3">
      <c r="N245" s="35">
        <v>3.5899999999999997E-8</v>
      </c>
      <c r="O245" s="35">
        <v>2.3099959587300001</v>
      </c>
      <c r="P245" s="35">
        <v>908.33426034629997</v>
      </c>
      <c r="Q245" s="29">
        <f t="shared" si="192"/>
        <v>-7.6834981421058126E-9</v>
      </c>
      <c r="R245" s="29">
        <f t="shared" si="193"/>
        <v>-7.6857664725921183E-9</v>
      </c>
      <c r="S245" s="29">
        <f t="shared" si="194"/>
        <v>-7.6857664776357032E-9</v>
      </c>
      <c r="T245" s="29">
        <f t="shared" si="195"/>
        <v>-7.6857664776357032E-9</v>
      </c>
      <c r="V245" s="35">
        <v>4.3800000000000002E-9</v>
      </c>
      <c r="W245" s="35">
        <v>6.0117891764599998</v>
      </c>
      <c r="X245" s="35">
        <v>3178.1457905676002</v>
      </c>
      <c r="Y245" s="29">
        <f t="shared" si="196"/>
        <v>2.0557876858073592E-9</v>
      </c>
      <c r="Z245" s="29">
        <f t="shared" si="197"/>
        <v>2.05666294670331E-9</v>
      </c>
      <c r="AA245" s="29">
        <f t="shared" si="198"/>
        <v>2.0566629486492917E-9</v>
      </c>
      <c r="AB245" s="29">
        <f t="shared" si="199"/>
        <v>2.0566629486492917E-9</v>
      </c>
      <c r="AD245" s="35"/>
      <c r="AE245" s="35"/>
      <c r="AF245" s="35"/>
      <c r="AL245" s="35"/>
      <c r="AM245" s="35"/>
      <c r="AN245" s="35"/>
      <c r="AT245" s="35"/>
      <c r="AU245" s="35"/>
      <c r="AV245" s="35"/>
      <c r="BB245" s="35"/>
      <c r="BC245" s="35"/>
      <c r="BD245" s="35"/>
      <c r="BJ245" s="35">
        <v>1.02E-9</v>
      </c>
      <c r="BK245" s="35">
        <v>3.6409319314199999</v>
      </c>
      <c r="BL245" s="35">
        <v>3171.0322435667999</v>
      </c>
      <c r="BM245" s="29">
        <f t="shared" si="200"/>
        <v>1.6918163635360774E-10</v>
      </c>
      <c r="BN245" s="29">
        <f t="shared" si="201"/>
        <v>1.6895449170449415E-10</v>
      </c>
      <c r="BO245" s="29">
        <f t="shared" si="202"/>
        <v>1.6895449119944323E-10</v>
      </c>
      <c r="BP245" s="29">
        <f t="shared" si="203"/>
        <v>1.6895449119944323E-10</v>
      </c>
      <c r="BR245" s="35"/>
      <c r="BS245" s="35"/>
      <c r="BT245" s="35"/>
      <c r="BZ245" s="35"/>
      <c r="CA245" s="35"/>
      <c r="CB245" s="35"/>
      <c r="CH245" s="35"/>
      <c r="CI245" s="35"/>
      <c r="CJ245" s="35"/>
      <c r="CP245" s="35"/>
      <c r="CQ245" s="35"/>
      <c r="CR245" s="35"/>
      <c r="CX245" s="35"/>
      <c r="CY245" s="35"/>
      <c r="CZ245" s="35"/>
      <c r="DF245" s="35">
        <v>5.7070000000000001E-8</v>
      </c>
      <c r="DG245" s="35">
        <v>3.9417795032299998</v>
      </c>
      <c r="DH245" s="35">
        <v>2854.6403739102002</v>
      </c>
      <c r="DI245" s="29">
        <f t="shared" si="204"/>
        <v>5.702188172429398E-8</v>
      </c>
      <c r="DJ245" s="29">
        <f t="shared" si="205"/>
        <v>5.702235685082029E-8</v>
      </c>
      <c r="DK245" s="29">
        <f t="shared" si="206"/>
        <v>5.7022356851874092E-8</v>
      </c>
      <c r="DL245" s="29">
        <f t="shared" si="207"/>
        <v>5.7022356851874092E-8</v>
      </c>
      <c r="DN245" s="35">
        <v>9.4699999999999998E-9</v>
      </c>
      <c r="DO245" s="35">
        <v>0.50856414716999998</v>
      </c>
      <c r="DP245" s="35">
        <v>842.90144101349995</v>
      </c>
      <c r="DQ245" s="29">
        <f t="shared" si="208"/>
        <v>-5.8406280459190241E-10</v>
      </c>
      <c r="DR245" s="29">
        <f t="shared" si="209"/>
        <v>-5.8349545453548879E-10</v>
      </c>
      <c r="DS245" s="29">
        <f t="shared" si="210"/>
        <v>-5.8349545327401219E-10</v>
      </c>
      <c r="DT245" s="29">
        <f t="shared" si="211"/>
        <v>-5.8349545327401219E-10</v>
      </c>
      <c r="DV245" s="35"/>
      <c r="DW245" s="35"/>
      <c r="DX245" s="35"/>
      <c r="ED245" s="35"/>
      <c r="EE245" s="35"/>
      <c r="EF245" s="35"/>
      <c r="EL245" s="35"/>
      <c r="EM245" s="35"/>
      <c r="EN245" s="35"/>
      <c r="ET245" s="35"/>
      <c r="EU245" s="35"/>
      <c r="EV245" s="35"/>
    </row>
    <row r="246" spans="14:152" s="29" customFormat="1" ht="13.5" x14ac:dyDescent="0.3">
      <c r="N246" s="35">
        <v>3.6769999999999998E-8</v>
      </c>
      <c r="O246" s="35">
        <v>5.0733795597600002</v>
      </c>
      <c r="P246" s="35">
        <v>73.297125859000005</v>
      </c>
      <c r="Q246" s="29">
        <f t="shared" si="192"/>
        <v>3.6763136720336439E-8</v>
      </c>
      <c r="R246" s="29">
        <f t="shared" si="193"/>
        <v>3.6763133011787002E-8</v>
      </c>
      <c r="S246" s="29">
        <f t="shared" si="194"/>
        <v>3.676313301177875E-8</v>
      </c>
      <c r="T246" s="29">
        <f t="shared" si="195"/>
        <v>3.676313301177875E-8</v>
      </c>
      <c r="V246" s="35">
        <v>4.9399999999999999E-9</v>
      </c>
      <c r="W246" s="35">
        <v>0.53844942274999996</v>
      </c>
      <c r="X246" s="35">
        <v>1354.4331588434</v>
      </c>
      <c r="Y246" s="29">
        <f t="shared" si="196"/>
        <v>-4.2221183665934095E-9</v>
      </c>
      <c r="Z246" s="29">
        <f t="shared" si="197"/>
        <v>-4.222365708981688E-9</v>
      </c>
      <c r="AA246" s="29">
        <f t="shared" si="198"/>
        <v>-4.2223657095315919E-9</v>
      </c>
      <c r="AB246" s="29">
        <f t="shared" si="199"/>
        <v>-4.2223657095315919E-9</v>
      </c>
      <c r="AD246" s="35"/>
      <c r="AE246" s="35"/>
      <c r="AF246" s="35"/>
      <c r="AL246" s="35"/>
      <c r="AM246" s="35"/>
      <c r="AN246" s="35"/>
      <c r="AT246" s="35"/>
      <c r="AU246" s="35"/>
      <c r="AV246" s="35"/>
      <c r="BB246" s="35"/>
      <c r="BC246" s="35"/>
      <c r="BD246" s="35"/>
      <c r="BJ246" s="35">
        <v>1.03E-9</v>
      </c>
      <c r="BK246" s="35">
        <v>1.63066232967</v>
      </c>
      <c r="BL246" s="35">
        <v>1894.4190646765001</v>
      </c>
      <c r="BM246" s="29">
        <f t="shared" si="200"/>
        <v>5.7057109839771534E-10</v>
      </c>
      <c r="BN246" s="29">
        <f t="shared" si="201"/>
        <v>5.7068677733444516E-10</v>
      </c>
      <c r="BO246" s="29">
        <f t="shared" si="202"/>
        <v>5.7068677759163526E-10</v>
      </c>
      <c r="BP246" s="29">
        <f t="shared" si="203"/>
        <v>5.7068677759163526E-10</v>
      </c>
      <c r="BR246" s="35"/>
      <c r="BS246" s="35"/>
      <c r="BT246" s="35"/>
      <c r="BZ246" s="35"/>
      <c r="CA246" s="35"/>
      <c r="CB246" s="35"/>
      <c r="CH246" s="35"/>
      <c r="CI246" s="35"/>
      <c r="CJ246" s="35"/>
      <c r="CP246" s="35"/>
      <c r="CQ246" s="35"/>
      <c r="CR246" s="35"/>
      <c r="CX246" s="35"/>
      <c r="CY246" s="35"/>
      <c r="CZ246" s="35"/>
      <c r="DF246" s="35">
        <v>4.9880000000000001E-8</v>
      </c>
      <c r="DG246" s="35">
        <v>4.87244187719</v>
      </c>
      <c r="DH246" s="35">
        <v>1.4844727083</v>
      </c>
      <c r="DI246" s="29">
        <f t="shared" si="204"/>
        <v>9.1342395613278302E-9</v>
      </c>
      <c r="DJ246" s="29">
        <f t="shared" si="205"/>
        <v>9.1342343775912201E-9</v>
      </c>
      <c r="DK246" s="29">
        <f t="shared" si="206"/>
        <v>9.1342343775796777E-9</v>
      </c>
      <c r="DL246" s="29">
        <f t="shared" si="207"/>
        <v>9.1342343775796777E-9</v>
      </c>
      <c r="DN246" s="35">
        <v>1.0109999999999999E-8</v>
      </c>
      <c r="DO246" s="35">
        <v>0.30814674948999998</v>
      </c>
      <c r="DP246" s="35">
        <v>1593.0050485469001</v>
      </c>
      <c r="DQ246" s="29">
        <f t="shared" si="208"/>
        <v>5.0407278790204104E-9</v>
      </c>
      <c r="DR246" s="29">
        <f t="shared" si="209"/>
        <v>5.0417220100241134E-9</v>
      </c>
      <c r="DS246" s="29">
        <f t="shared" si="210"/>
        <v>5.0417220122344343E-9</v>
      </c>
      <c r="DT246" s="29">
        <f t="shared" si="211"/>
        <v>5.0417220122344343E-9</v>
      </c>
      <c r="DV246" s="35"/>
      <c r="DW246" s="35"/>
      <c r="DX246" s="35"/>
      <c r="ED246" s="35"/>
      <c r="EE246" s="35"/>
      <c r="EF246" s="35"/>
      <c r="EL246" s="35"/>
      <c r="EM246" s="35"/>
      <c r="EN246" s="35"/>
      <c r="ET246" s="35"/>
      <c r="EU246" s="35"/>
      <c r="EV246" s="35"/>
    </row>
    <row r="247" spans="14:152" s="29" customFormat="1" ht="13.5" x14ac:dyDescent="0.3">
      <c r="N247" s="35">
        <v>2.618E-8</v>
      </c>
      <c r="O247" s="35">
        <v>3.09118499149</v>
      </c>
      <c r="P247" s="35">
        <v>3267.0114707846001</v>
      </c>
      <c r="Q247" s="29">
        <f t="shared" si="192"/>
        <v>2.4163805616920418E-8</v>
      </c>
      <c r="R247" s="29">
        <f t="shared" si="193"/>
        <v>2.4161461052822283E-8</v>
      </c>
      <c r="S247" s="29">
        <f t="shared" si="194"/>
        <v>2.4161461047607826E-8</v>
      </c>
      <c r="T247" s="29">
        <f t="shared" si="195"/>
        <v>2.4161461047607826E-8</v>
      </c>
      <c r="V247" s="35">
        <v>5.0099999999999999E-9</v>
      </c>
      <c r="W247" s="35">
        <v>5.5175219546200003</v>
      </c>
      <c r="X247" s="35">
        <v>2435.155730035</v>
      </c>
      <c r="Y247" s="29">
        <f t="shared" si="196"/>
        <v>2.3313898864634264E-9</v>
      </c>
      <c r="Z247" s="29">
        <f t="shared" si="197"/>
        <v>2.3321588432268681E-9</v>
      </c>
      <c r="AA247" s="29">
        <f t="shared" si="198"/>
        <v>2.3321588449365148E-9</v>
      </c>
      <c r="AB247" s="29">
        <f t="shared" si="199"/>
        <v>2.3321588449365148E-9</v>
      </c>
      <c r="AD247" s="35"/>
      <c r="AE247" s="35"/>
      <c r="AF247" s="35"/>
      <c r="AL247" s="35"/>
      <c r="AM247" s="35"/>
      <c r="AN247" s="35"/>
      <c r="AT247" s="35"/>
      <c r="AU247" s="35"/>
      <c r="AV247" s="35"/>
      <c r="BB247" s="35"/>
      <c r="BC247" s="35"/>
      <c r="BD247" s="35"/>
      <c r="BJ247" s="35">
        <v>8.0000000000000003E-10</v>
      </c>
      <c r="BK247" s="35">
        <v>0.38766601876000001</v>
      </c>
      <c r="BL247" s="35">
        <v>4694.0029547076001</v>
      </c>
      <c r="BM247" s="29">
        <f t="shared" si="200"/>
        <v>2.6818381150366625E-10</v>
      </c>
      <c r="BN247" s="29">
        <f t="shared" si="201"/>
        <v>2.684357371488154E-10</v>
      </c>
      <c r="BO247" s="29">
        <f t="shared" si="202"/>
        <v>2.6843573770892627E-10</v>
      </c>
      <c r="BP247" s="29">
        <f t="shared" si="203"/>
        <v>2.6843573770892627E-10</v>
      </c>
      <c r="BR247" s="35"/>
      <c r="BS247" s="35"/>
      <c r="BT247" s="35"/>
      <c r="BZ247" s="35"/>
      <c r="CA247" s="35"/>
      <c r="CB247" s="35"/>
      <c r="CH247" s="35"/>
      <c r="CI247" s="35"/>
      <c r="CJ247" s="35"/>
      <c r="CP247" s="35"/>
      <c r="CQ247" s="35"/>
      <c r="CR247" s="35"/>
      <c r="CX247" s="35"/>
      <c r="CY247" s="35"/>
      <c r="CZ247" s="35"/>
      <c r="DF247" s="35">
        <v>5.4240000000000001E-8</v>
      </c>
      <c r="DG247" s="35">
        <v>3.53268613904</v>
      </c>
      <c r="DH247" s="35">
        <v>456.39383923560001</v>
      </c>
      <c r="DI247" s="29">
        <f t="shared" si="204"/>
        <v>-2.7210089691700443E-9</v>
      </c>
      <c r="DJ247" s="29">
        <f t="shared" si="205"/>
        <v>-2.7227695785624137E-9</v>
      </c>
      <c r="DK247" s="29">
        <f t="shared" si="206"/>
        <v>-2.722769582476974E-9</v>
      </c>
      <c r="DL247" s="29">
        <f t="shared" si="207"/>
        <v>-2.722769582476974E-9</v>
      </c>
      <c r="DN247" s="35">
        <v>9.2400000000000004E-9</v>
      </c>
      <c r="DO247" s="35">
        <v>2.31939900786</v>
      </c>
      <c r="DP247" s="35">
        <v>327.43756992049998</v>
      </c>
      <c r="DQ247" s="29">
        <f t="shared" si="208"/>
        <v>1.9837487275741711E-9</v>
      </c>
      <c r="DR247" s="29">
        <f t="shared" si="209"/>
        <v>1.9839591556113087E-9</v>
      </c>
      <c r="DS247" s="29">
        <f t="shared" si="210"/>
        <v>1.9839591560791815E-9</v>
      </c>
      <c r="DT247" s="29">
        <f t="shared" si="211"/>
        <v>1.9839591560791815E-9</v>
      </c>
      <c r="DV247" s="35"/>
      <c r="DW247" s="35"/>
      <c r="DX247" s="35"/>
      <c r="ED247" s="35"/>
      <c r="EE247" s="35"/>
      <c r="EF247" s="35"/>
      <c r="EL247" s="35"/>
      <c r="EM247" s="35"/>
      <c r="EN247" s="35"/>
      <c r="ET247" s="35"/>
      <c r="EU247" s="35"/>
      <c r="EV247" s="35"/>
    </row>
    <row r="248" spans="14:152" s="29" customFormat="1" ht="13.5" x14ac:dyDescent="0.3">
      <c r="N248" s="35">
        <v>2.796E-8</v>
      </c>
      <c r="O248" s="35">
        <v>2.98942316119</v>
      </c>
      <c r="P248" s="35">
        <v>483.2205421786</v>
      </c>
      <c r="Q248" s="29">
        <f t="shared" si="192"/>
        <v>-4.3919674908146731E-9</v>
      </c>
      <c r="R248" s="29">
        <f t="shared" si="193"/>
        <v>-4.3929176739044248E-9</v>
      </c>
      <c r="S248" s="29">
        <f t="shared" si="194"/>
        <v>-4.3929176760170614E-9</v>
      </c>
      <c r="T248" s="29">
        <f t="shared" si="195"/>
        <v>-4.3929176760170614E-9</v>
      </c>
      <c r="V248" s="35">
        <v>4.32E-9</v>
      </c>
      <c r="W248" s="35">
        <v>3.64903264921</v>
      </c>
      <c r="X248" s="35">
        <v>313.21047591889999</v>
      </c>
      <c r="Y248" s="29">
        <f t="shared" si="196"/>
        <v>-3.3355921524856681E-9</v>
      </c>
      <c r="Z248" s="29">
        <f t="shared" si="197"/>
        <v>-3.3355309216514366E-9</v>
      </c>
      <c r="AA248" s="29">
        <f t="shared" si="198"/>
        <v>-3.3355309215152964E-9</v>
      </c>
      <c r="AB248" s="29">
        <f t="shared" si="199"/>
        <v>-3.3355309215152964E-9</v>
      </c>
      <c r="AD248" s="35"/>
      <c r="AE248" s="35"/>
      <c r="AF248" s="35"/>
      <c r="AL248" s="35"/>
      <c r="AM248" s="35"/>
      <c r="AN248" s="35"/>
      <c r="AT248" s="35"/>
      <c r="AU248" s="35"/>
      <c r="AV248" s="35"/>
      <c r="BB248" s="35"/>
      <c r="BC248" s="35"/>
      <c r="BD248" s="35"/>
      <c r="BJ248" s="35">
        <v>7.4000000000000003E-10</v>
      </c>
      <c r="BK248" s="35">
        <v>3.8686523873600001</v>
      </c>
      <c r="BL248" s="35">
        <v>3067.9394693482</v>
      </c>
      <c r="BM248" s="29">
        <f t="shared" si="200"/>
        <v>-7.0894598439103513E-10</v>
      </c>
      <c r="BN248" s="29">
        <f t="shared" si="201"/>
        <v>-7.0899231033364041E-10</v>
      </c>
      <c r="BO248" s="29">
        <f t="shared" si="202"/>
        <v>-7.0899231043660588E-10</v>
      </c>
      <c r="BP248" s="29">
        <f t="shared" si="203"/>
        <v>-7.0899231043660588E-10</v>
      </c>
      <c r="BR248" s="35"/>
      <c r="BS248" s="35"/>
      <c r="BT248" s="35"/>
      <c r="BZ248" s="35"/>
      <c r="CA248" s="35"/>
      <c r="CB248" s="35"/>
      <c r="CH248" s="35"/>
      <c r="CI248" s="35"/>
      <c r="CJ248" s="35"/>
      <c r="CP248" s="35"/>
      <c r="CQ248" s="35"/>
      <c r="CR248" s="35"/>
      <c r="CX248" s="35"/>
      <c r="CY248" s="35"/>
      <c r="CZ248" s="35"/>
      <c r="DF248" s="35">
        <v>4.2879999999999998E-8</v>
      </c>
      <c r="DG248" s="35">
        <v>4.8443806784700003</v>
      </c>
      <c r="DH248" s="35">
        <v>70.849445304200003</v>
      </c>
      <c r="DI248" s="29">
        <f t="shared" si="204"/>
        <v>4.111302060772354E-8</v>
      </c>
      <c r="DJ248" s="29">
        <f t="shared" si="205"/>
        <v>4.1112959142625567E-8</v>
      </c>
      <c r="DK248" s="29">
        <f t="shared" si="206"/>
        <v>4.1112959142488897E-8</v>
      </c>
      <c r="DL248" s="29">
        <f t="shared" si="207"/>
        <v>4.1112959142488897E-8</v>
      </c>
      <c r="DN248" s="35">
        <v>8.9600000000000005E-9</v>
      </c>
      <c r="DO248" s="35">
        <v>0.22222521202000001</v>
      </c>
      <c r="DP248" s="35">
        <v>746.92221379570003</v>
      </c>
      <c r="DQ248" s="29">
        <f t="shared" si="208"/>
        <v>8.7580575040250607E-9</v>
      </c>
      <c r="DR248" s="29">
        <f t="shared" si="209"/>
        <v>8.7579568799626242E-9</v>
      </c>
      <c r="DS248" s="29">
        <f t="shared" si="210"/>
        <v>8.7579568797388669E-9</v>
      </c>
      <c r="DT248" s="29">
        <f t="shared" si="211"/>
        <v>8.7579568797388669E-9</v>
      </c>
      <c r="DV248" s="35"/>
      <c r="DW248" s="35"/>
      <c r="DX248" s="35"/>
      <c r="ED248" s="35"/>
      <c r="EE248" s="35"/>
      <c r="EF248" s="35"/>
      <c r="EL248" s="35"/>
      <c r="EM248" s="35"/>
      <c r="EN248" s="35"/>
      <c r="ET248" s="35"/>
      <c r="EU248" s="35"/>
      <c r="EV248" s="35"/>
    </row>
    <row r="249" spans="14:152" s="29" customFormat="1" ht="13.5" x14ac:dyDescent="0.3">
      <c r="N249" s="35">
        <v>3.3979999999999997E-8</v>
      </c>
      <c r="O249" s="35">
        <v>3.2959827027799999</v>
      </c>
      <c r="P249" s="35">
        <v>911.30320576290001</v>
      </c>
      <c r="Q249" s="29">
        <f t="shared" si="192"/>
        <v>2.4809869696592444E-8</v>
      </c>
      <c r="R249" s="29">
        <f t="shared" si="193"/>
        <v>2.4808362853465344E-8</v>
      </c>
      <c r="S249" s="29">
        <f t="shared" si="194"/>
        <v>2.4808362850114882E-8</v>
      </c>
      <c r="T249" s="29">
        <f t="shared" si="195"/>
        <v>2.4808362850114882E-8</v>
      </c>
      <c r="V249" s="35">
        <v>4.3500000000000001E-9</v>
      </c>
      <c r="W249" s="35">
        <v>3.0244982896699999</v>
      </c>
      <c r="X249" s="35">
        <v>533.88375078859997</v>
      </c>
      <c r="Y249" s="29">
        <f t="shared" si="196"/>
        <v>2.8030389976347932E-9</v>
      </c>
      <c r="Z249" s="29">
        <f t="shared" si="197"/>
        <v>2.8029125269928652E-9</v>
      </c>
      <c r="AA249" s="29">
        <f t="shared" si="198"/>
        <v>2.8029125267116639E-9</v>
      </c>
      <c r="AB249" s="29">
        <f t="shared" si="199"/>
        <v>2.8029125267116639E-9</v>
      </c>
      <c r="AD249" s="35"/>
      <c r="AE249" s="35"/>
      <c r="AF249" s="35"/>
      <c r="AL249" s="35"/>
      <c r="AM249" s="35"/>
      <c r="AN249" s="35"/>
      <c r="AT249" s="35"/>
      <c r="AU249" s="35"/>
      <c r="AV249" s="35"/>
      <c r="BB249" s="35"/>
      <c r="BC249" s="35"/>
      <c r="BD249" s="35"/>
      <c r="BJ249" s="35">
        <v>9.5000000000000003E-10</v>
      </c>
      <c r="BK249" s="35">
        <v>1.6636244704400001</v>
      </c>
      <c r="BL249" s="35">
        <v>1151.4290041439001</v>
      </c>
      <c r="BM249" s="29">
        <f t="shared" si="200"/>
        <v>5.2544610733720066E-11</v>
      </c>
      <c r="BN249" s="29">
        <f t="shared" si="201"/>
        <v>5.2622386724253362E-11</v>
      </c>
      <c r="BO249" s="29">
        <f t="shared" si="202"/>
        <v>5.2622386897182959E-11</v>
      </c>
      <c r="BP249" s="29">
        <f t="shared" si="203"/>
        <v>5.2622386897182959E-11</v>
      </c>
      <c r="BR249" s="35"/>
      <c r="BS249" s="35"/>
      <c r="BT249" s="35"/>
      <c r="BZ249" s="35"/>
      <c r="CA249" s="35"/>
      <c r="CB249" s="35"/>
      <c r="CH249" s="35"/>
      <c r="CI249" s="35"/>
      <c r="CJ249" s="35"/>
      <c r="CP249" s="35"/>
      <c r="CQ249" s="35"/>
      <c r="CR249" s="35"/>
      <c r="CX249" s="35"/>
      <c r="CY249" s="35"/>
      <c r="CZ249" s="35"/>
      <c r="DF249" s="35">
        <v>5.9440000000000002E-8</v>
      </c>
      <c r="DG249" s="35">
        <v>3.7918048354399998</v>
      </c>
      <c r="DH249" s="35">
        <v>25558.212176479599</v>
      </c>
      <c r="DI249" s="29">
        <f t="shared" si="204"/>
        <v>-2.8340758173990227E-8</v>
      </c>
      <c r="DJ249" s="29">
        <f t="shared" si="205"/>
        <v>-2.8435805839162203E-8</v>
      </c>
      <c r="DK249" s="29">
        <f t="shared" si="206"/>
        <v>-2.8435806050389562E-8</v>
      </c>
      <c r="DL249" s="29">
        <f t="shared" si="207"/>
        <v>-2.8435806050389562E-8</v>
      </c>
      <c r="DN249" s="35">
        <v>1.078E-8</v>
      </c>
      <c r="DO249" s="35">
        <v>4.7832911608600002</v>
      </c>
      <c r="DP249" s="35">
        <v>2730.2069586891998</v>
      </c>
      <c r="DQ249" s="29">
        <f t="shared" si="208"/>
        <v>4.5167917566138531E-9</v>
      </c>
      <c r="DR249" s="29">
        <f t="shared" si="209"/>
        <v>4.5148886429148782E-9</v>
      </c>
      <c r="DS249" s="29">
        <f t="shared" si="210"/>
        <v>4.5148886386831579E-9</v>
      </c>
      <c r="DT249" s="29">
        <f t="shared" si="211"/>
        <v>4.5148886386831579E-9</v>
      </c>
      <c r="DV249" s="35"/>
      <c r="DW249" s="35"/>
      <c r="DX249" s="35"/>
      <c r="ED249" s="35"/>
      <c r="EE249" s="35"/>
      <c r="EF249" s="35"/>
      <c r="EL249" s="35"/>
      <c r="EM249" s="35"/>
      <c r="EN249" s="35"/>
      <c r="ET249" s="35"/>
      <c r="EU249" s="35"/>
      <c r="EV249" s="35"/>
    </row>
    <row r="250" spans="14:152" s="29" customFormat="1" ht="13.5" x14ac:dyDescent="0.3">
      <c r="N250" s="35">
        <v>3.3519999999999998E-8</v>
      </c>
      <c r="O250" s="35">
        <v>1.4439197933600001</v>
      </c>
      <c r="P250" s="35">
        <v>593.42686339800002</v>
      </c>
      <c r="Q250" s="29">
        <f t="shared" si="192"/>
        <v>2.9032970309663383E-9</v>
      </c>
      <c r="R250" s="29">
        <f t="shared" si="193"/>
        <v>2.9018858330635387E-9</v>
      </c>
      <c r="S250" s="29">
        <f t="shared" si="194"/>
        <v>2.9018858299258702E-9</v>
      </c>
      <c r="T250" s="29">
        <f t="shared" si="195"/>
        <v>2.9018858299258702E-9</v>
      </c>
      <c r="V250" s="35">
        <v>4.2599999999999998E-9</v>
      </c>
      <c r="W250" s="35">
        <v>5.0794553433900003</v>
      </c>
      <c r="X250" s="35">
        <v>2524.0214102519999</v>
      </c>
      <c r="Y250" s="29">
        <f t="shared" si="196"/>
        <v>-2.1213419686727427E-9</v>
      </c>
      <c r="Z250" s="29">
        <f t="shared" si="197"/>
        <v>-2.1206779302477284E-9</v>
      </c>
      <c r="AA250" s="29">
        <f t="shared" si="198"/>
        <v>-2.1206779287711871E-9</v>
      </c>
      <c r="AB250" s="29">
        <f t="shared" si="199"/>
        <v>-2.1206779287711871E-9</v>
      </c>
      <c r="AD250" s="35"/>
      <c r="AE250" s="35"/>
      <c r="AF250" s="35"/>
      <c r="AL250" s="35"/>
      <c r="AM250" s="35"/>
      <c r="AN250" s="35"/>
      <c r="AT250" s="35"/>
      <c r="AU250" s="35"/>
      <c r="AV250" s="35"/>
      <c r="BB250" s="35"/>
      <c r="BC250" s="35"/>
      <c r="BD250" s="35"/>
      <c r="BJ250" s="35"/>
      <c r="BK250" s="35"/>
      <c r="BL250" s="35"/>
      <c r="BR250" s="35"/>
      <c r="BS250" s="35"/>
      <c r="BT250" s="35"/>
      <c r="BZ250" s="35"/>
      <c r="CA250" s="35"/>
      <c r="CB250" s="35"/>
      <c r="CH250" s="35"/>
      <c r="CI250" s="35"/>
      <c r="CJ250" s="35"/>
      <c r="CP250" s="35"/>
      <c r="CQ250" s="35"/>
      <c r="CR250" s="35"/>
      <c r="CX250" s="35"/>
      <c r="CY250" s="35"/>
      <c r="CZ250" s="35"/>
      <c r="DF250" s="35">
        <v>4.1950000000000002E-8</v>
      </c>
      <c r="DG250" s="35">
        <v>2.09136830994</v>
      </c>
      <c r="DH250" s="35">
        <v>2627.1141844705999</v>
      </c>
      <c r="DI250" s="29">
        <f t="shared" si="204"/>
        <v>2.9870433830332182E-8</v>
      </c>
      <c r="DJ250" s="29">
        <f t="shared" si="205"/>
        <v>2.9875943664295966E-8</v>
      </c>
      <c r="DK250" s="29">
        <f t="shared" si="206"/>
        <v>2.9875943676545657E-8</v>
      </c>
      <c r="DL250" s="29">
        <f t="shared" si="207"/>
        <v>2.9875943676545657E-8</v>
      </c>
      <c r="DN250" s="35">
        <v>9.3800000000000003E-9</v>
      </c>
      <c r="DO250" s="35">
        <v>5.4247150676300002</v>
      </c>
      <c r="DP250" s="35">
        <v>1585.1407420206999</v>
      </c>
      <c r="DQ250" s="29">
        <f t="shared" si="208"/>
        <v>9.0987006492639869E-9</v>
      </c>
      <c r="DR250" s="29">
        <f t="shared" si="209"/>
        <v>9.0984432325145083E-9</v>
      </c>
      <c r="DS250" s="29">
        <f t="shared" si="210"/>
        <v>9.0984432319420315E-9</v>
      </c>
      <c r="DT250" s="29">
        <f t="shared" si="211"/>
        <v>9.0984432319420315E-9</v>
      </c>
      <c r="DV250" s="35"/>
      <c r="DW250" s="35"/>
      <c r="DX250" s="35"/>
      <c r="ED250" s="35"/>
      <c r="EE250" s="35"/>
      <c r="EF250" s="35"/>
      <c r="EL250" s="35"/>
      <c r="EM250" s="35"/>
      <c r="EN250" s="35"/>
      <c r="ET250" s="35"/>
      <c r="EU250" s="35"/>
      <c r="EV250" s="35"/>
    </row>
    <row r="251" spans="14:152" s="29" customFormat="1" ht="13.5" x14ac:dyDescent="0.3">
      <c r="N251" s="35">
        <v>2.5629999999999999E-8</v>
      </c>
      <c r="O251" s="35">
        <v>3.3508011027900002</v>
      </c>
      <c r="P251" s="35">
        <v>2207.6295405954002</v>
      </c>
      <c r="Q251" s="29">
        <f t="shared" si="192"/>
        <v>1.6141089498482707E-9</v>
      </c>
      <c r="R251" s="29">
        <f t="shared" si="193"/>
        <v>1.6181301971426259E-9</v>
      </c>
      <c r="S251" s="29">
        <f t="shared" si="194"/>
        <v>1.6181302060835765E-9</v>
      </c>
      <c r="T251" s="29">
        <f t="shared" si="195"/>
        <v>1.6181302060835765E-9</v>
      </c>
      <c r="V251" s="35">
        <v>4.9099999999999998E-9</v>
      </c>
      <c r="W251" s="35">
        <v>3.5928636420000002</v>
      </c>
      <c r="X251" s="35">
        <v>230.56457082540001</v>
      </c>
      <c r="Y251" s="29">
        <f t="shared" si="196"/>
        <v>2.4239518957236329E-9</v>
      </c>
      <c r="Z251" s="29">
        <f t="shared" si="197"/>
        <v>2.4240220033762467E-9</v>
      </c>
      <c r="AA251" s="29">
        <f t="shared" si="198"/>
        <v>2.4240220035321277E-9</v>
      </c>
      <c r="AB251" s="29">
        <f t="shared" si="199"/>
        <v>2.4240220035321277E-9</v>
      </c>
      <c r="AD251" s="35"/>
      <c r="AE251" s="35"/>
      <c r="AF251" s="35"/>
      <c r="AL251" s="35"/>
      <c r="AM251" s="35"/>
      <c r="AN251" s="35"/>
      <c r="AT251" s="35"/>
      <c r="AU251" s="35"/>
      <c r="AV251" s="35"/>
      <c r="BB251" s="35"/>
      <c r="BC251" s="35"/>
      <c r="BD251" s="35"/>
      <c r="BJ251" s="35"/>
      <c r="BK251" s="35"/>
      <c r="BL251" s="35"/>
      <c r="BR251" s="35"/>
      <c r="BS251" s="35"/>
      <c r="BT251" s="35"/>
      <c r="BZ251" s="35"/>
      <c r="CA251" s="35"/>
      <c r="CB251" s="35"/>
      <c r="CH251" s="35"/>
      <c r="CI251" s="35"/>
      <c r="CJ251" s="35"/>
      <c r="CP251" s="35"/>
      <c r="CQ251" s="35"/>
      <c r="CR251" s="35"/>
      <c r="CX251" s="35"/>
      <c r="CY251" s="35"/>
      <c r="CZ251" s="35"/>
      <c r="DF251" s="35">
        <v>4.5820000000000003E-8</v>
      </c>
      <c r="DG251" s="35">
        <v>5.6170725451300001</v>
      </c>
      <c r="DH251" s="35">
        <v>2435.155730035</v>
      </c>
      <c r="DI251" s="29">
        <f t="shared" si="204"/>
        <v>1.7185879307061008E-8</v>
      </c>
      <c r="DJ251" s="29">
        <f t="shared" si="205"/>
        <v>1.7193244685223561E-8</v>
      </c>
      <c r="DK251" s="29">
        <f t="shared" si="206"/>
        <v>1.7193244701599414E-8</v>
      </c>
      <c r="DL251" s="29">
        <f t="shared" si="207"/>
        <v>1.7193244701599414E-8</v>
      </c>
      <c r="DN251" s="35">
        <v>9.2300000000000006E-9</v>
      </c>
      <c r="DO251" s="35">
        <v>4.44469169065</v>
      </c>
      <c r="DP251" s="35">
        <v>9676.4810341156008</v>
      </c>
      <c r="DQ251" s="29">
        <f t="shared" si="208"/>
        <v>-1.6791097549120612E-9</v>
      </c>
      <c r="DR251" s="29">
        <f t="shared" si="209"/>
        <v>-1.685363419013248E-9</v>
      </c>
      <c r="DS251" s="29">
        <f t="shared" si="210"/>
        <v>-1.6853634329170514E-9</v>
      </c>
      <c r="DT251" s="29">
        <f t="shared" si="211"/>
        <v>-1.6853634329170514E-9</v>
      </c>
      <c r="DV251" s="35"/>
      <c r="DW251" s="35"/>
      <c r="DX251" s="35"/>
      <c r="ED251" s="35"/>
      <c r="EE251" s="35"/>
      <c r="EF251" s="35"/>
      <c r="EL251" s="35"/>
      <c r="EM251" s="35"/>
      <c r="EN251" s="35"/>
      <c r="ET251" s="35"/>
      <c r="EU251" s="35"/>
      <c r="EV251" s="35"/>
    </row>
    <row r="252" spans="14:152" s="29" customFormat="1" ht="13.5" x14ac:dyDescent="0.3">
      <c r="N252" s="35">
        <v>2.5530000000000001E-8</v>
      </c>
      <c r="O252" s="35">
        <v>0.36892288644999999</v>
      </c>
      <c r="P252" s="35">
        <v>1048.3362299252999</v>
      </c>
      <c r="Q252" s="29">
        <f t="shared" si="192"/>
        <v>2.9835127208459935E-9</v>
      </c>
      <c r="R252" s="29">
        <f t="shared" si="193"/>
        <v>2.9816198612867693E-9</v>
      </c>
      <c r="S252" s="29">
        <f t="shared" si="194"/>
        <v>2.9816198570781372E-9</v>
      </c>
      <c r="T252" s="29">
        <f t="shared" si="195"/>
        <v>2.9816198570781372E-9</v>
      </c>
      <c r="V252" s="35">
        <v>5.4700000000000003E-9</v>
      </c>
      <c r="W252" s="35">
        <v>0.34432090948999999</v>
      </c>
      <c r="X252" s="35">
        <v>1251.3403846248</v>
      </c>
      <c r="Y252" s="29">
        <f t="shared" si="196"/>
        <v>-1.3432711742253216E-9</v>
      </c>
      <c r="Z252" s="29">
        <f t="shared" si="197"/>
        <v>-1.3427986628703591E-9</v>
      </c>
      <c r="AA252" s="29">
        <f t="shared" si="198"/>
        <v>-1.342798661819744E-9</v>
      </c>
      <c r="AB252" s="29">
        <f t="shared" si="199"/>
        <v>-1.342798661819744E-9</v>
      </c>
      <c r="AD252" s="35"/>
      <c r="AE252" s="35"/>
      <c r="AF252" s="35"/>
      <c r="AL252" s="35"/>
      <c r="AM252" s="35"/>
      <c r="AN252" s="35"/>
      <c r="AT252" s="35"/>
      <c r="AU252" s="35"/>
      <c r="AV252" s="35"/>
      <c r="BB252" s="35"/>
      <c r="BC252" s="35"/>
      <c r="BD252" s="35"/>
      <c r="BJ252" s="35"/>
      <c r="BK252" s="35"/>
      <c r="BL252" s="35"/>
      <c r="BR252" s="35"/>
      <c r="BS252" s="35"/>
      <c r="BT252" s="35"/>
      <c r="BZ252" s="35"/>
      <c r="CA252" s="35"/>
      <c r="CB252" s="35"/>
      <c r="CH252" s="35"/>
      <c r="CI252" s="35"/>
      <c r="CJ252" s="35"/>
      <c r="CP252" s="35"/>
      <c r="CQ252" s="35"/>
      <c r="CR252" s="35"/>
      <c r="CX252" s="35"/>
      <c r="CY252" s="35"/>
      <c r="CZ252" s="35"/>
      <c r="DF252" s="35">
        <v>4.2680000000000002E-8</v>
      </c>
      <c r="DG252" s="35">
        <v>6.2025052541500001</v>
      </c>
      <c r="DH252" s="35">
        <v>775.23338944700004</v>
      </c>
      <c r="DI252" s="29">
        <f t="shared" si="204"/>
        <v>4.2613593435233804E-8</v>
      </c>
      <c r="DJ252" s="29">
        <f t="shared" si="205"/>
        <v>4.2613461984849652E-8</v>
      </c>
      <c r="DK252" s="29">
        <f t="shared" si="206"/>
        <v>4.2613461984557234E-8</v>
      </c>
      <c r="DL252" s="29">
        <f t="shared" si="207"/>
        <v>4.2613461984557234E-8</v>
      </c>
      <c r="DN252" s="35">
        <v>8.9399999999999993E-9</v>
      </c>
      <c r="DO252" s="35">
        <v>0.26940821869999998</v>
      </c>
      <c r="DP252" s="35">
        <v>2655.5683724738001</v>
      </c>
      <c r="DQ252" s="29">
        <f t="shared" si="208"/>
        <v>7.4709857008545718E-9</v>
      </c>
      <c r="DR252" s="29">
        <f t="shared" si="209"/>
        <v>7.4700570522878385E-9</v>
      </c>
      <c r="DS252" s="29">
        <f t="shared" si="210"/>
        <v>7.4700570502227722E-9</v>
      </c>
      <c r="DT252" s="29">
        <f t="shared" si="211"/>
        <v>7.4700570502227722E-9</v>
      </c>
      <c r="DV252" s="35"/>
      <c r="DW252" s="35"/>
      <c r="DX252" s="35"/>
      <c r="ED252" s="35"/>
      <c r="EE252" s="35"/>
      <c r="EF252" s="35"/>
      <c r="EL252" s="35"/>
      <c r="EM252" s="35"/>
      <c r="EN252" s="35"/>
      <c r="ET252" s="35"/>
      <c r="EU252" s="35"/>
      <c r="EV252" s="35"/>
    </row>
    <row r="253" spans="14:152" s="29" customFormat="1" ht="13.5" x14ac:dyDescent="0.3">
      <c r="N253" s="35">
        <v>2.62E-8</v>
      </c>
      <c r="O253" s="35">
        <v>3.8276987434</v>
      </c>
      <c r="P253" s="35">
        <v>520.12973753899996</v>
      </c>
      <c r="Q253" s="29">
        <f t="shared" si="192"/>
        <v>2.5100145014734541E-8</v>
      </c>
      <c r="R253" s="29">
        <f t="shared" si="193"/>
        <v>2.5099866776599134E-8</v>
      </c>
      <c r="S253" s="29">
        <f t="shared" si="194"/>
        <v>2.5099866775980445E-8</v>
      </c>
      <c r="T253" s="29">
        <f t="shared" si="195"/>
        <v>2.5099866775980445E-8</v>
      </c>
      <c r="V253" s="35">
        <v>5.0300000000000002E-9</v>
      </c>
      <c r="W253" s="35">
        <v>1.5745450920699999</v>
      </c>
      <c r="X253" s="35">
        <v>454.90936652729999</v>
      </c>
      <c r="Y253" s="29">
        <f t="shared" si="196"/>
        <v>-4.5034701164221623E-9</v>
      </c>
      <c r="Z253" s="29">
        <f t="shared" si="197"/>
        <v>-4.503397534724837E-9</v>
      </c>
      <c r="AA253" s="29">
        <f t="shared" si="198"/>
        <v>-4.5033975345634516E-9</v>
      </c>
      <c r="AB253" s="29">
        <f t="shared" si="199"/>
        <v>-4.5033975345634516E-9</v>
      </c>
      <c r="AD253" s="35"/>
      <c r="AE253" s="35"/>
      <c r="AF253" s="35"/>
      <c r="AL253" s="35"/>
      <c r="AM253" s="35"/>
      <c r="AN253" s="35"/>
      <c r="AT253" s="35"/>
      <c r="AU253" s="35"/>
      <c r="AV253" s="35"/>
      <c r="BB253" s="35"/>
      <c r="BC253" s="35"/>
      <c r="BD253" s="35"/>
      <c r="BJ253" s="35"/>
      <c r="BK253" s="35"/>
      <c r="BL253" s="35"/>
      <c r="BR253" s="35"/>
      <c r="BS253" s="35"/>
      <c r="BT253" s="35"/>
      <c r="BZ253" s="35"/>
      <c r="CA253" s="35"/>
      <c r="CB253" s="35"/>
      <c r="CH253" s="35"/>
      <c r="CI253" s="35"/>
      <c r="CJ253" s="35"/>
      <c r="CP253" s="35"/>
      <c r="CQ253" s="35"/>
      <c r="CR253" s="35"/>
      <c r="CX253" s="35"/>
      <c r="CY253" s="35"/>
      <c r="CZ253" s="35"/>
      <c r="DF253" s="35">
        <v>4.5209999999999999E-8</v>
      </c>
      <c r="DG253" s="35">
        <v>0.20049967962000001</v>
      </c>
      <c r="DH253" s="35">
        <v>92.047073954699997</v>
      </c>
      <c r="DI253" s="29">
        <f t="shared" si="204"/>
        <v>-5.6240875263492703E-9</v>
      </c>
      <c r="DJ253" s="29">
        <f t="shared" si="205"/>
        <v>-5.6237934845331477E-9</v>
      </c>
      <c r="DK253" s="29">
        <f t="shared" si="206"/>
        <v>-5.6237934838793591E-9</v>
      </c>
      <c r="DL253" s="29">
        <f t="shared" si="207"/>
        <v>-5.6237934838793591E-9</v>
      </c>
      <c r="DN253" s="35">
        <v>1.131E-8</v>
      </c>
      <c r="DO253" s="35">
        <v>5.4638251030399996</v>
      </c>
      <c r="DP253" s="35">
        <v>224.34479570190001</v>
      </c>
      <c r="DQ253" s="29">
        <f t="shared" si="208"/>
        <v>-1.0745884500617697E-8</v>
      </c>
      <c r="DR253" s="29">
        <f t="shared" si="209"/>
        <v>-1.0745828146726684E-8</v>
      </c>
      <c r="DS253" s="29">
        <f t="shared" si="210"/>
        <v>-1.0745828146601381E-8</v>
      </c>
      <c r="DT253" s="29">
        <f t="shared" si="211"/>
        <v>-1.0745828146601381E-8</v>
      </c>
      <c r="DV253" s="35"/>
      <c r="DW253" s="35"/>
      <c r="DX253" s="35"/>
      <c r="ED253" s="35"/>
      <c r="EE253" s="35"/>
      <c r="EF253" s="35"/>
      <c r="EL253" s="35"/>
      <c r="EM253" s="35"/>
      <c r="EN253" s="35"/>
      <c r="ET253" s="35"/>
      <c r="EU253" s="35"/>
      <c r="EV253" s="35"/>
    </row>
    <row r="254" spans="14:152" s="29" customFormat="1" ht="13.5" x14ac:dyDescent="0.3">
      <c r="N254" s="35">
        <v>3.3559999999999997E-8</v>
      </c>
      <c r="O254" s="35">
        <v>1.08315053878</v>
      </c>
      <c r="P254" s="35">
        <v>46.470422915999997</v>
      </c>
      <c r="Q254" s="29">
        <f t="shared" si="192"/>
        <v>-8.858382283628448E-9</v>
      </c>
      <c r="R254" s="29">
        <f t="shared" si="193"/>
        <v>-8.8582751643459818E-9</v>
      </c>
      <c r="S254" s="29">
        <f t="shared" si="194"/>
        <v>-8.8582751641078018E-9</v>
      </c>
      <c r="T254" s="29">
        <f t="shared" si="195"/>
        <v>-8.8582751641078018E-9</v>
      </c>
      <c r="V254" s="35">
        <v>4.8600000000000002E-9</v>
      </c>
      <c r="W254" s="35">
        <v>4.3935146995799998</v>
      </c>
      <c r="X254" s="35">
        <v>462.02291352809999</v>
      </c>
      <c r="Y254" s="29">
        <f t="shared" si="196"/>
        <v>3.8132088261338396E-9</v>
      </c>
      <c r="Z254" s="29">
        <f t="shared" si="197"/>
        <v>3.8131096873543947E-9</v>
      </c>
      <c r="AA254" s="29">
        <f t="shared" si="198"/>
        <v>3.8131096871339568E-9</v>
      </c>
      <c r="AB254" s="29">
        <f t="shared" si="199"/>
        <v>3.8131096871339568E-9</v>
      </c>
      <c r="AD254" s="35"/>
      <c r="AE254" s="35"/>
      <c r="AF254" s="35"/>
      <c r="AL254" s="35"/>
      <c r="AM254" s="35"/>
      <c r="AN254" s="35"/>
      <c r="AT254" s="35"/>
      <c r="AU254" s="35"/>
      <c r="AV254" s="35"/>
      <c r="BB254" s="35"/>
      <c r="BC254" s="35"/>
      <c r="BD254" s="35"/>
      <c r="BJ254" s="35"/>
      <c r="BK254" s="35"/>
      <c r="BL254" s="35"/>
      <c r="BR254" s="35"/>
      <c r="BS254" s="35"/>
      <c r="BT254" s="35"/>
      <c r="BZ254" s="35"/>
      <c r="CA254" s="35"/>
      <c r="CB254" s="35"/>
      <c r="CH254" s="35"/>
      <c r="CI254" s="35"/>
      <c r="CJ254" s="35"/>
      <c r="CP254" s="35"/>
      <c r="CQ254" s="35"/>
      <c r="CR254" s="35"/>
      <c r="CX254" s="35"/>
      <c r="CY254" s="35"/>
      <c r="CZ254" s="35"/>
      <c r="DF254" s="35">
        <v>5.4049999999999998E-8</v>
      </c>
      <c r="DG254" s="35">
        <v>4.6649278158099996</v>
      </c>
      <c r="DH254" s="35">
        <v>833.552661779</v>
      </c>
      <c r="DI254" s="29">
        <f t="shared" si="204"/>
        <v>4.3153847867418084E-8</v>
      </c>
      <c r="DJ254" s="29">
        <f t="shared" si="205"/>
        <v>4.3151915990180031E-8</v>
      </c>
      <c r="DK254" s="29">
        <f t="shared" si="206"/>
        <v>4.3151915985884356E-8</v>
      </c>
      <c r="DL254" s="29">
        <f t="shared" si="207"/>
        <v>4.3151915985884356E-8</v>
      </c>
      <c r="DN254" s="35">
        <v>8.0800000000000002E-9</v>
      </c>
      <c r="DO254" s="35">
        <v>0.48295590141</v>
      </c>
      <c r="DP254" s="35">
        <v>3377.2177920039999</v>
      </c>
      <c r="DQ254" s="29">
        <f t="shared" si="208"/>
        <v>2.8274808363853112E-9</v>
      </c>
      <c r="DR254" s="29">
        <f t="shared" si="209"/>
        <v>2.8256603991556505E-9</v>
      </c>
      <c r="DS254" s="29">
        <f t="shared" si="210"/>
        <v>2.8256603951078215E-9</v>
      </c>
      <c r="DT254" s="29">
        <f t="shared" si="211"/>
        <v>2.8256603951078215E-9</v>
      </c>
      <c r="DV254" s="35"/>
      <c r="DW254" s="35"/>
      <c r="DX254" s="35"/>
      <c r="ED254" s="35"/>
      <c r="EE254" s="35"/>
      <c r="EF254" s="35"/>
      <c r="EL254" s="35"/>
      <c r="EM254" s="35"/>
      <c r="EN254" s="35"/>
      <c r="ET254" s="35"/>
      <c r="EU254" s="35"/>
      <c r="EV254" s="35"/>
    </row>
    <row r="255" spans="14:152" s="29" customFormat="1" ht="13.5" x14ac:dyDescent="0.3">
      <c r="N255" s="35">
        <v>3.0349999999999997E-8</v>
      </c>
      <c r="O255" s="35">
        <v>5.5223002811299997</v>
      </c>
      <c r="P255" s="35">
        <v>618.55664531160005</v>
      </c>
      <c r="Q255" s="29">
        <f t="shared" si="192"/>
        <v>-3.0056725866725071E-8</v>
      </c>
      <c r="R255" s="29">
        <f t="shared" si="193"/>
        <v>-3.0056540437412434E-8</v>
      </c>
      <c r="S255" s="29">
        <f t="shared" si="194"/>
        <v>-3.0056540437000068E-8</v>
      </c>
      <c r="T255" s="29">
        <f t="shared" si="195"/>
        <v>-3.0056540437000068E-8</v>
      </c>
      <c r="V255" s="35">
        <v>5.2400000000000001E-9</v>
      </c>
      <c r="W255" s="35">
        <v>2.0300374029600001</v>
      </c>
      <c r="X255" s="35">
        <v>1279.794572628</v>
      </c>
      <c r="Y255" s="29">
        <f t="shared" si="196"/>
        <v>-3.5549518418006708E-9</v>
      </c>
      <c r="Z255" s="29">
        <f t="shared" si="197"/>
        <v>-3.5553026711872147E-9</v>
      </c>
      <c r="AA255" s="29">
        <f t="shared" si="198"/>
        <v>-3.5553026719672303E-9</v>
      </c>
      <c r="AB255" s="29">
        <f t="shared" si="199"/>
        <v>-3.5553026719672303E-9</v>
      </c>
      <c r="AD255" s="35"/>
      <c r="AE255" s="35"/>
      <c r="AF255" s="35"/>
      <c r="AL255" s="35"/>
      <c r="AM255" s="35"/>
      <c r="AN255" s="35"/>
      <c r="AT255" s="35"/>
      <c r="AU255" s="35"/>
      <c r="AV255" s="35"/>
      <c r="BB255" s="35"/>
      <c r="BC255" s="35"/>
      <c r="BD255" s="35"/>
      <c r="BJ255" s="35"/>
      <c r="BK255" s="35"/>
      <c r="BL255" s="35"/>
      <c r="BR255" s="35"/>
      <c r="BS255" s="35"/>
      <c r="BT255" s="35"/>
      <c r="BZ255" s="35"/>
      <c r="CA255" s="35"/>
      <c r="CB255" s="35"/>
      <c r="CH255" s="35"/>
      <c r="CI255" s="35"/>
      <c r="CJ255" s="35"/>
      <c r="CP255" s="35"/>
      <c r="CQ255" s="35"/>
      <c r="CR255" s="35"/>
      <c r="CX255" s="35"/>
      <c r="CY255" s="35"/>
      <c r="CZ255" s="35"/>
      <c r="DF255" s="35">
        <v>5.6069999999999998E-8</v>
      </c>
      <c r="DG255" s="35">
        <v>3.3022664563799999</v>
      </c>
      <c r="DH255" s="35">
        <v>535.3200393871</v>
      </c>
      <c r="DI255" s="29">
        <f t="shared" si="204"/>
        <v>4.7220749687653672E-8</v>
      </c>
      <c r="DJ255" s="29">
        <f t="shared" si="205"/>
        <v>4.7219597133158022E-8</v>
      </c>
      <c r="DK255" s="29">
        <f t="shared" si="206"/>
        <v>4.7219597130595284E-8</v>
      </c>
      <c r="DL255" s="29">
        <f t="shared" si="207"/>
        <v>4.7219597130595284E-8</v>
      </c>
      <c r="DN255" s="35">
        <v>8.09E-9</v>
      </c>
      <c r="DO255" s="35">
        <v>4.1412274606699997</v>
      </c>
      <c r="DP255" s="35">
        <v>114.1384744825</v>
      </c>
      <c r="DQ255" s="29">
        <f t="shared" si="208"/>
        <v>7.7564991940735475E-9</v>
      </c>
      <c r="DR255" s="29">
        <f t="shared" si="209"/>
        <v>7.7564805085954945E-9</v>
      </c>
      <c r="DS255" s="29">
        <f t="shared" si="210"/>
        <v>7.7564805085539469E-9</v>
      </c>
      <c r="DT255" s="29">
        <f t="shared" si="211"/>
        <v>7.7564805085539469E-9</v>
      </c>
      <c r="DV255" s="35"/>
      <c r="DW255" s="35"/>
      <c r="DX255" s="35"/>
      <c r="ED255" s="35"/>
      <c r="EE255" s="35"/>
      <c r="EF255" s="35"/>
      <c r="EL255" s="35"/>
      <c r="EM255" s="35"/>
      <c r="EN255" s="35"/>
      <c r="ET255" s="35"/>
      <c r="EU255" s="35"/>
      <c r="EV255" s="35"/>
    </row>
    <row r="256" spans="14:152" s="29" customFormat="1" ht="13.5" x14ac:dyDescent="0.3">
      <c r="N256" s="35">
        <v>3.3969999999999999E-8</v>
      </c>
      <c r="O256" s="35">
        <v>3.8308474652200002</v>
      </c>
      <c r="P256" s="35">
        <v>210.11770170029999</v>
      </c>
      <c r="Q256" s="29">
        <f t="shared" si="192"/>
        <v>1.9472123750672593E-8</v>
      </c>
      <c r="R256" s="29">
        <f t="shared" si="193"/>
        <v>1.9472540241557919E-8</v>
      </c>
      <c r="S256" s="29">
        <f t="shared" si="194"/>
        <v>1.9472540242483941E-8</v>
      </c>
      <c r="T256" s="29">
        <f t="shared" si="195"/>
        <v>1.9472540242483941E-8</v>
      </c>
      <c r="V256" s="35">
        <v>3.8799999999999998E-9</v>
      </c>
      <c r="W256" s="35">
        <v>5.5831801307399997</v>
      </c>
      <c r="X256" s="35">
        <v>731.94436026870005</v>
      </c>
      <c r="Y256" s="29">
        <f t="shared" si="196"/>
        <v>7.4261653618957251E-10</v>
      </c>
      <c r="Z256" s="29">
        <f t="shared" si="197"/>
        <v>7.4241803683639353E-10</v>
      </c>
      <c r="AA256" s="29">
        <f t="shared" si="198"/>
        <v>7.4241803639503694E-10</v>
      </c>
      <c r="AB256" s="29">
        <f t="shared" si="199"/>
        <v>7.4241803639503694E-10</v>
      </c>
      <c r="AD256" s="35"/>
      <c r="AE256" s="35"/>
      <c r="AF256" s="35"/>
      <c r="AL256" s="35"/>
      <c r="AM256" s="35"/>
      <c r="AN256" s="35"/>
      <c r="AT256" s="35"/>
      <c r="AU256" s="35"/>
      <c r="AV256" s="35"/>
      <c r="BB256" s="35"/>
      <c r="BC256" s="35"/>
      <c r="BD256" s="35"/>
      <c r="BJ256" s="35"/>
      <c r="BK256" s="35"/>
      <c r="BL256" s="35"/>
      <c r="BR256" s="35"/>
      <c r="BS256" s="35"/>
      <c r="BT256" s="35"/>
      <c r="BZ256" s="35"/>
      <c r="CA256" s="35"/>
      <c r="CB256" s="35"/>
      <c r="CH256" s="35"/>
      <c r="CI256" s="35"/>
      <c r="CJ256" s="35"/>
      <c r="CP256" s="35"/>
      <c r="CQ256" s="35"/>
      <c r="CR256" s="35"/>
      <c r="CX256" s="35"/>
      <c r="CY256" s="35"/>
      <c r="CZ256" s="35"/>
      <c r="DF256" s="35">
        <v>4.1710000000000001E-8</v>
      </c>
      <c r="DG256" s="35">
        <v>3.1487301083200001</v>
      </c>
      <c r="DH256" s="35">
        <v>944.9828232758</v>
      </c>
      <c r="DI256" s="29">
        <f t="shared" si="204"/>
        <v>3.914516103118539E-8</v>
      </c>
      <c r="DJ256" s="29">
        <f t="shared" si="205"/>
        <v>3.9144191864129786E-8</v>
      </c>
      <c r="DK256" s="29">
        <f t="shared" si="206"/>
        <v>3.9144191861974669E-8</v>
      </c>
      <c r="DL256" s="29">
        <f t="shared" si="207"/>
        <v>3.9144191861974669E-8</v>
      </c>
      <c r="DN256" s="35">
        <v>8.6399999999999999E-9</v>
      </c>
      <c r="DO256" s="35">
        <v>1.83217006136</v>
      </c>
      <c r="DP256" s="35">
        <v>4.6658664459999999</v>
      </c>
      <c r="DQ256" s="29">
        <f t="shared" si="208"/>
        <v>-2.8581533684117342E-9</v>
      </c>
      <c r="DR256" s="29">
        <f t="shared" si="209"/>
        <v>-2.8581506592761203E-9</v>
      </c>
      <c r="DS256" s="29">
        <f t="shared" si="210"/>
        <v>-2.8581506592700968E-9</v>
      </c>
      <c r="DT256" s="29">
        <f t="shared" si="211"/>
        <v>-2.8581506592700968E-9</v>
      </c>
      <c r="DV256" s="35"/>
      <c r="DW256" s="35"/>
      <c r="DX256" s="35"/>
      <c r="ED256" s="35"/>
      <c r="EE256" s="35"/>
      <c r="EF256" s="35"/>
      <c r="EL256" s="35"/>
      <c r="EM256" s="35"/>
      <c r="EN256" s="35"/>
      <c r="ET256" s="35"/>
      <c r="EU256" s="35"/>
      <c r="EV256" s="35"/>
    </row>
    <row r="257" spans="14:152" s="29" customFormat="1" ht="13.5" x14ac:dyDescent="0.3">
      <c r="N257" s="35">
        <v>2.4970000000000001E-8</v>
      </c>
      <c r="O257" s="35">
        <v>0.47917884538</v>
      </c>
      <c r="P257" s="35">
        <v>945.24345570670005</v>
      </c>
      <c r="Q257" s="29">
        <f t="shared" ref="Q257:Q320" si="212">N257*COS(O257+P257*$C$22)</f>
        <v>-2.4779014229929559E-8</v>
      </c>
      <c r="R257" s="29">
        <f t="shared" ref="R257:R320" si="213">N257*COS(O257+P257*$C$43)</f>
        <v>-2.4779221659176942E-8</v>
      </c>
      <c r="S257" s="29">
        <f t="shared" ref="S257:S320" si="214">N257*COS(O257+P257*$C$64)</f>
        <v>-2.4779221659638026E-8</v>
      </c>
      <c r="T257" s="29">
        <f t="shared" ref="T257:T320" si="215">N257*COS(O257+P257*$C$85)</f>
        <v>-2.4779221659638026E-8</v>
      </c>
      <c r="V257" s="35">
        <v>4.49E-9</v>
      </c>
      <c r="W257" s="35">
        <v>1.11025492739</v>
      </c>
      <c r="X257" s="35">
        <v>56.622351302600002</v>
      </c>
      <c r="Y257" s="29">
        <f t="shared" ref="Y257:Y320" si="216">V257*COS(W257+X257*$C$22)</f>
        <v>-1.9897571949449011E-9</v>
      </c>
      <c r="Z257" s="29">
        <f t="shared" ref="Z257:Z320" si="217">V257*COS(W257+X257*$C$43)</f>
        <v>-1.9897409652679092E-9</v>
      </c>
      <c r="AA257" s="29">
        <f t="shared" ref="AA257:AA320" si="218">V257*COS(W257+X257*$C$64)</f>
        <v>-1.9897409652318234E-9</v>
      </c>
      <c r="AB257" s="29">
        <f t="shared" ref="AB257:AB320" si="219">V257*COS(W257+X257*$C$85)</f>
        <v>-1.9897409652318234E-9</v>
      </c>
      <c r="AD257" s="35"/>
      <c r="AE257" s="35"/>
      <c r="AF257" s="35"/>
      <c r="AL257" s="35"/>
      <c r="AM257" s="35"/>
      <c r="AN257" s="35"/>
      <c r="AT257" s="35"/>
      <c r="AU257" s="35"/>
      <c r="AV257" s="35"/>
      <c r="BB257" s="35"/>
      <c r="BC257" s="35"/>
      <c r="BD257" s="35"/>
      <c r="BJ257" s="35"/>
      <c r="BK257" s="35"/>
      <c r="BL257" s="35"/>
      <c r="BR257" s="35"/>
      <c r="BS257" s="35"/>
      <c r="BT257" s="35"/>
      <c r="BZ257" s="35"/>
      <c r="CA257" s="35"/>
      <c r="CB257" s="35"/>
      <c r="CH257" s="35"/>
      <c r="CI257" s="35"/>
      <c r="CJ257" s="35"/>
      <c r="CP257" s="35"/>
      <c r="CQ257" s="35"/>
      <c r="CR257" s="35"/>
      <c r="CX257" s="35"/>
      <c r="CY257" s="35"/>
      <c r="CZ257" s="35"/>
      <c r="DF257" s="35">
        <v>4.1080000000000001E-8</v>
      </c>
      <c r="DG257" s="35">
        <v>5.8448974377900003</v>
      </c>
      <c r="DH257" s="35">
        <v>440.82528487759998</v>
      </c>
      <c r="DI257" s="29">
        <f t="shared" ref="DI257:DI320" si="220">DF257*COS(DG257+DH257*$C$22)</f>
        <v>3.7195757533911664E-8</v>
      </c>
      <c r="DJ257" s="29">
        <f t="shared" ref="DJ257:DJ320" si="221">DF257*COS(DG257+DH257*$C$43)</f>
        <v>3.7196304889864163E-8</v>
      </c>
      <c r="DK257" s="29">
        <f t="shared" ref="DK257:DK320" si="222">DF257*COS(DG257+DH257*$C$64)</f>
        <v>3.7196304891081111E-8</v>
      </c>
      <c r="DL257" s="29">
        <f t="shared" ref="DL257:DL320" si="223">DF257*COS(DG257+DH257*$C$85)</f>
        <v>3.7196304891081111E-8</v>
      </c>
      <c r="DN257" s="35">
        <v>1.1059999999999999E-8</v>
      </c>
      <c r="DO257" s="35">
        <v>2.60444312553</v>
      </c>
      <c r="DP257" s="35">
        <v>209.3669421749</v>
      </c>
      <c r="DQ257" s="29">
        <f t="shared" ref="DQ257:DQ320" si="224">DN257*COS(DO257+DP257*$C$22)</f>
        <v>1.0634677997676363E-8</v>
      </c>
      <c r="DR257" s="29">
        <f t="shared" ref="DR257:DR320" si="225">DN257*COS(DO257+DP257*$C$43)</f>
        <v>1.0634632707286617E-8</v>
      </c>
      <c r="DS257" s="29">
        <f t="shared" ref="DS257:DS320" si="226">DN257*COS(DO257+DP257*$C$64)</f>
        <v>1.0634632707185914E-8</v>
      </c>
      <c r="DT257" s="29">
        <f t="shared" ref="DT257:DT320" si="227">DN257*COS(DO257+DP257*$C$85)</f>
        <v>1.0634632707185914E-8</v>
      </c>
      <c r="DV257" s="35"/>
      <c r="DW257" s="35"/>
      <c r="DX257" s="35"/>
      <c r="ED257" s="35"/>
      <c r="EE257" s="35"/>
      <c r="EF257" s="35"/>
      <c r="EL257" s="35"/>
      <c r="EM257" s="35"/>
      <c r="EN257" s="35"/>
      <c r="ET257" s="35"/>
      <c r="EU257" s="35"/>
      <c r="EV257" s="35"/>
    </row>
    <row r="258" spans="14:152" s="29" customFormat="1" ht="13.5" x14ac:dyDescent="0.3">
      <c r="N258" s="35">
        <v>2.3409999999999999E-8</v>
      </c>
      <c r="O258" s="35">
        <v>5.8794129264899997</v>
      </c>
      <c r="P258" s="35">
        <v>2751.5475996916002</v>
      </c>
      <c r="Q258" s="29">
        <f t="shared" si="212"/>
        <v>2.2334621896863796E-8</v>
      </c>
      <c r="R258" s="29">
        <f t="shared" si="213"/>
        <v>2.2335995759192385E-8</v>
      </c>
      <c r="S258" s="29">
        <f t="shared" si="214"/>
        <v>2.2335995762246154E-8</v>
      </c>
      <c r="T258" s="29">
        <f t="shared" si="215"/>
        <v>2.2335995762246154E-8</v>
      </c>
      <c r="V258" s="35">
        <v>3.9799999999999999E-9</v>
      </c>
      <c r="W258" s="35">
        <v>5.1994328427300003</v>
      </c>
      <c r="X258" s="35">
        <v>3267.0114707846001</v>
      </c>
      <c r="Y258" s="29">
        <f t="shared" si="216"/>
        <v>-5.6494593350487702E-10</v>
      </c>
      <c r="Z258" s="29">
        <f t="shared" si="217"/>
        <v>-5.6402934979053043E-10</v>
      </c>
      <c r="AA258" s="29">
        <f t="shared" si="218"/>
        <v>-5.6402934775252573E-10</v>
      </c>
      <c r="AB258" s="29">
        <f t="shared" si="219"/>
        <v>-5.6402934775252573E-10</v>
      </c>
      <c r="AD258" s="35"/>
      <c r="AE258" s="35"/>
      <c r="AF258" s="35"/>
      <c r="AL258" s="35"/>
      <c r="AM258" s="35"/>
      <c r="AN258" s="35"/>
      <c r="AT258" s="35"/>
      <c r="AU258" s="35"/>
      <c r="AV258" s="35"/>
      <c r="BB258" s="35"/>
      <c r="BC258" s="35"/>
      <c r="BD258" s="35"/>
      <c r="BJ258" s="35"/>
      <c r="BK258" s="35"/>
      <c r="BL258" s="35"/>
      <c r="BR258" s="35"/>
      <c r="BS258" s="35"/>
      <c r="BT258" s="35"/>
      <c r="BZ258" s="35"/>
      <c r="CA258" s="35"/>
      <c r="CB258" s="35"/>
      <c r="CH258" s="35"/>
      <c r="CI258" s="35"/>
      <c r="CJ258" s="35"/>
      <c r="CP258" s="35"/>
      <c r="CQ258" s="35"/>
      <c r="CR258" s="35"/>
      <c r="CX258" s="35"/>
      <c r="CY258" s="35"/>
      <c r="CZ258" s="35"/>
      <c r="DF258" s="35">
        <v>4.367E-8</v>
      </c>
      <c r="DG258" s="35">
        <v>4.6836358455699996</v>
      </c>
      <c r="DH258" s="35">
        <v>327.43756992049998</v>
      </c>
      <c r="DI258" s="29">
        <f t="shared" si="220"/>
        <v>-3.6598416122855798E-8</v>
      </c>
      <c r="DJ258" s="29">
        <f t="shared" si="221"/>
        <v>-3.659897164645124E-8</v>
      </c>
      <c r="DK258" s="29">
        <f t="shared" si="222"/>
        <v>-3.6598971647686393E-8</v>
      </c>
      <c r="DL258" s="29">
        <f t="shared" si="223"/>
        <v>-3.6598971647686393E-8</v>
      </c>
      <c r="DN258" s="35">
        <v>7.8999999999999996E-9</v>
      </c>
      <c r="DO258" s="35">
        <v>0.11493626208</v>
      </c>
      <c r="DP258" s="35">
        <v>460.53844081979997</v>
      </c>
      <c r="DQ258" s="29">
        <f t="shared" si="224"/>
        <v>2.0235161993167444E-9</v>
      </c>
      <c r="DR258" s="29">
        <f t="shared" si="225"/>
        <v>2.0237666410187733E-9</v>
      </c>
      <c r="DS258" s="29">
        <f t="shared" si="226"/>
        <v>2.0237666415756139E-9</v>
      </c>
      <c r="DT258" s="29">
        <f t="shared" si="227"/>
        <v>2.0237666415756139E-9</v>
      </c>
      <c r="DV258" s="35"/>
      <c r="DW258" s="35"/>
      <c r="DX258" s="35"/>
      <c r="ED258" s="35"/>
      <c r="EE258" s="35"/>
      <c r="EF258" s="35"/>
      <c r="EL258" s="35"/>
      <c r="EM258" s="35"/>
      <c r="EN258" s="35"/>
      <c r="ET258" s="35"/>
      <c r="EU258" s="35"/>
      <c r="EV258" s="35"/>
    </row>
    <row r="259" spans="14:152" s="29" customFormat="1" ht="13.5" x14ac:dyDescent="0.3">
      <c r="N259" s="35">
        <v>2.6560000000000001E-8</v>
      </c>
      <c r="O259" s="35">
        <v>0.49713061045000001</v>
      </c>
      <c r="P259" s="35">
        <v>1057.8974574808999</v>
      </c>
      <c r="Q259" s="29">
        <f t="shared" si="212"/>
        <v>1.0358381634022996E-8</v>
      </c>
      <c r="R259" s="29">
        <f t="shared" si="213"/>
        <v>1.0356539156865949E-8</v>
      </c>
      <c r="S259" s="29">
        <f t="shared" si="214"/>
        <v>1.0356539152769215E-8</v>
      </c>
      <c r="T259" s="29">
        <f t="shared" si="215"/>
        <v>1.0356539152769215E-8</v>
      </c>
      <c r="V259" s="35">
        <v>4.1599999999999997E-9</v>
      </c>
      <c r="W259" s="35">
        <v>1.7082191733600001</v>
      </c>
      <c r="X259" s="35">
        <v>245.54242435239999</v>
      </c>
      <c r="Y259" s="29">
        <f t="shared" si="216"/>
        <v>3.4638904037394625E-9</v>
      </c>
      <c r="Z259" s="29">
        <f t="shared" si="217"/>
        <v>3.4638501217913604E-9</v>
      </c>
      <c r="AA259" s="29">
        <f t="shared" si="218"/>
        <v>3.4638501217017962E-9</v>
      </c>
      <c r="AB259" s="29">
        <f t="shared" si="219"/>
        <v>3.4638501217017962E-9</v>
      </c>
      <c r="AD259" s="35"/>
      <c r="AE259" s="35"/>
      <c r="AF259" s="35"/>
      <c r="AL259" s="35"/>
      <c r="AM259" s="35"/>
      <c r="AN259" s="35"/>
      <c r="AT259" s="35"/>
      <c r="AU259" s="35"/>
      <c r="AV259" s="35"/>
      <c r="BB259" s="35"/>
      <c r="BC259" s="35"/>
      <c r="BD259" s="35"/>
      <c r="BJ259" s="35"/>
      <c r="BK259" s="35"/>
      <c r="BL259" s="35"/>
      <c r="BR259" s="35"/>
      <c r="BS259" s="35"/>
      <c r="BT259" s="35"/>
      <c r="BZ259" s="35"/>
      <c r="CA259" s="35"/>
      <c r="CB259" s="35"/>
      <c r="CH259" s="35"/>
      <c r="CI259" s="35"/>
      <c r="CJ259" s="35"/>
      <c r="CP259" s="35"/>
      <c r="CQ259" s="35"/>
      <c r="CR259" s="35"/>
      <c r="CX259" s="35"/>
      <c r="CY259" s="35"/>
      <c r="CZ259" s="35"/>
      <c r="DF259" s="35">
        <v>4.0329999999999998E-8</v>
      </c>
      <c r="DG259" s="35">
        <v>3.3088378281700002</v>
      </c>
      <c r="DH259" s="35">
        <v>3274.1250177853999</v>
      </c>
      <c r="DI259" s="29">
        <f t="shared" si="220"/>
        <v>4.0252924972538936E-8</v>
      </c>
      <c r="DJ259" s="29">
        <f t="shared" si="221"/>
        <v>4.0252342813458439E-8</v>
      </c>
      <c r="DK259" s="29">
        <f t="shared" si="222"/>
        <v>4.0252342812161618E-8</v>
      </c>
      <c r="DL259" s="29">
        <f t="shared" si="223"/>
        <v>4.0252342812161618E-8</v>
      </c>
      <c r="DN259" s="35">
        <v>7.9900000000000007E-9</v>
      </c>
      <c r="DO259" s="35">
        <v>1.6042649759000001</v>
      </c>
      <c r="DP259" s="35">
        <v>5223.6939198022001</v>
      </c>
      <c r="DQ259" s="29">
        <f t="shared" si="224"/>
        <v>4.2452554697193219E-10</v>
      </c>
      <c r="DR259" s="29">
        <f t="shared" si="225"/>
        <v>4.2155753263070029E-10</v>
      </c>
      <c r="DS259" s="29">
        <f t="shared" si="226"/>
        <v>4.2155752603148779E-10</v>
      </c>
      <c r="DT259" s="29">
        <f t="shared" si="227"/>
        <v>4.2155752603148779E-10</v>
      </c>
      <c r="DV259" s="35"/>
      <c r="DW259" s="35"/>
      <c r="DX259" s="35"/>
      <c r="ED259" s="35"/>
      <c r="EE259" s="35"/>
      <c r="EF259" s="35"/>
      <c r="EL259" s="35"/>
      <c r="EM259" s="35"/>
      <c r="EN259" s="35"/>
      <c r="ET259" s="35"/>
      <c r="EU259" s="35"/>
      <c r="EV259" s="35"/>
    </row>
    <row r="260" spans="14:152" s="29" customFormat="1" ht="13.5" x14ac:dyDescent="0.3">
      <c r="N260" s="35">
        <v>2.5810000000000001E-8</v>
      </c>
      <c r="O260" s="35">
        <v>3.7598819140000003E-2</v>
      </c>
      <c r="P260" s="35">
        <v>1.6445314027</v>
      </c>
      <c r="Q260" s="29">
        <f t="shared" si="212"/>
        <v>2.5756647650988873E-8</v>
      </c>
      <c r="R260" s="29">
        <f t="shared" si="213"/>
        <v>2.5756647845235765E-8</v>
      </c>
      <c r="S260" s="29">
        <f t="shared" si="214"/>
        <v>2.5756647845236195E-8</v>
      </c>
      <c r="T260" s="29">
        <f t="shared" si="215"/>
        <v>2.5756647845236195E-8</v>
      </c>
      <c r="V260" s="35">
        <v>3.7900000000000004E-9</v>
      </c>
      <c r="W260" s="35">
        <v>1.8023494876899999</v>
      </c>
      <c r="X260" s="35">
        <v>2655.5683724738001</v>
      </c>
      <c r="Y260" s="29">
        <f t="shared" si="216"/>
        <v>2.1999027393402552E-9</v>
      </c>
      <c r="Z260" s="29">
        <f t="shared" si="217"/>
        <v>2.2004863201831004E-9</v>
      </c>
      <c r="AA260" s="29">
        <f t="shared" si="218"/>
        <v>2.2004863214805539E-9</v>
      </c>
      <c r="AB260" s="29">
        <f t="shared" si="219"/>
        <v>2.2004863214805539E-9</v>
      </c>
      <c r="AD260" s="35"/>
      <c r="AE260" s="35"/>
      <c r="AF260" s="35"/>
      <c r="AL260" s="35"/>
      <c r="AM260" s="35"/>
      <c r="AN260" s="35"/>
      <c r="AT260" s="35"/>
      <c r="AU260" s="35"/>
      <c r="AV260" s="35"/>
      <c r="BB260" s="35"/>
      <c r="BC260" s="35"/>
      <c r="BD260" s="35"/>
      <c r="BJ260" s="35"/>
      <c r="BK260" s="35"/>
      <c r="BL260" s="35"/>
      <c r="BR260" s="35"/>
      <c r="BS260" s="35"/>
      <c r="BT260" s="35"/>
      <c r="BZ260" s="35"/>
      <c r="CA260" s="35"/>
      <c r="CB260" s="35"/>
      <c r="CH260" s="35"/>
      <c r="CI260" s="35"/>
      <c r="CJ260" s="35"/>
      <c r="CP260" s="35"/>
      <c r="CQ260" s="35"/>
      <c r="CR260" s="35"/>
      <c r="CX260" s="35"/>
      <c r="CY260" s="35"/>
      <c r="CZ260" s="35"/>
      <c r="DF260" s="35">
        <v>4.2920000000000003E-8</v>
      </c>
      <c r="DG260" s="35">
        <v>0.20604269202</v>
      </c>
      <c r="DH260" s="35">
        <v>3796.7024358792</v>
      </c>
      <c r="DI260" s="29">
        <f t="shared" si="220"/>
        <v>2.4609618753746622E-8</v>
      </c>
      <c r="DJ260" s="29">
        <f t="shared" si="221"/>
        <v>2.4600110635612201E-8</v>
      </c>
      <c r="DK260" s="29">
        <f t="shared" si="222"/>
        <v>2.4600110614469312E-8</v>
      </c>
      <c r="DL260" s="29">
        <f t="shared" si="223"/>
        <v>2.4600110614469312E-8</v>
      </c>
      <c r="DN260" s="35">
        <v>9.3299999999999998E-9</v>
      </c>
      <c r="DO260" s="35">
        <v>0.30976125597999998</v>
      </c>
      <c r="DP260" s="35">
        <v>685.47393735269998</v>
      </c>
      <c r="DQ260" s="29">
        <f t="shared" si="224"/>
        <v>4.0379104957329449E-9</v>
      </c>
      <c r="DR260" s="29">
        <f t="shared" si="225"/>
        <v>4.0374999207582941E-9</v>
      </c>
      <c r="DS260" s="29">
        <f t="shared" si="226"/>
        <v>4.037499919845401E-9</v>
      </c>
      <c r="DT260" s="29">
        <f t="shared" si="227"/>
        <v>4.037499919845401E-9</v>
      </c>
      <c r="DV260" s="35"/>
      <c r="DW260" s="35"/>
      <c r="DX260" s="35"/>
      <c r="ED260" s="35"/>
      <c r="EE260" s="35"/>
      <c r="EF260" s="35"/>
      <c r="EL260" s="35"/>
      <c r="EM260" s="35"/>
      <c r="EN260" s="35"/>
      <c r="ET260" s="35"/>
      <c r="EU260" s="35"/>
      <c r="EV260" s="35"/>
    </row>
    <row r="261" spans="14:152" s="29" customFormat="1" ht="13.5" x14ac:dyDescent="0.3">
      <c r="N261" s="35">
        <v>2.9000000000000002E-8</v>
      </c>
      <c r="O261" s="35">
        <v>2.5001905458699998</v>
      </c>
      <c r="P261" s="35">
        <v>525.49817940059995</v>
      </c>
      <c r="Q261" s="29">
        <f t="shared" si="212"/>
        <v>1.151076125006484E-9</v>
      </c>
      <c r="R261" s="29">
        <f t="shared" si="213"/>
        <v>1.1499917531426928E-9</v>
      </c>
      <c r="S261" s="29">
        <f t="shared" si="214"/>
        <v>1.1499917507316586E-9</v>
      </c>
      <c r="T261" s="29">
        <f t="shared" si="215"/>
        <v>1.1499917507316586E-9</v>
      </c>
      <c r="V261" s="35">
        <v>3.5499999999999999E-9</v>
      </c>
      <c r="W261" s="35">
        <v>1.6521451675100001</v>
      </c>
      <c r="X261" s="35">
        <v>78.7137518304</v>
      </c>
      <c r="Y261" s="29">
        <f t="shared" si="216"/>
        <v>-3.4712776707960279E-9</v>
      </c>
      <c r="Z261" s="29">
        <f t="shared" si="217"/>
        <v>-3.4712735034033672E-9</v>
      </c>
      <c r="AA261" s="29">
        <f t="shared" si="218"/>
        <v>-3.4712735033941012E-9</v>
      </c>
      <c r="AB261" s="29">
        <f t="shared" si="219"/>
        <v>-3.4712735033941012E-9</v>
      </c>
      <c r="AD261" s="35"/>
      <c r="AE261" s="35"/>
      <c r="AF261" s="35"/>
      <c r="AL261" s="35"/>
      <c r="AM261" s="35"/>
      <c r="AN261" s="35"/>
      <c r="AT261" s="35"/>
      <c r="AU261" s="35"/>
      <c r="AV261" s="35"/>
      <c r="BB261" s="35"/>
      <c r="BC261" s="35"/>
      <c r="BD261" s="35"/>
      <c r="BJ261" s="35"/>
      <c r="BK261" s="35"/>
      <c r="BL261" s="35"/>
      <c r="BR261" s="35"/>
      <c r="BS261" s="35"/>
      <c r="BT261" s="35"/>
      <c r="BZ261" s="35"/>
      <c r="CA261" s="35"/>
      <c r="CB261" s="35"/>
      <c r="CH261" s="35"/>
      <c r="CI261" s="35"/>
      <c r="CJ261" s="35"/>
      <c r="CP261" s="35"/>
      <c r="CQ261" s="35"/>
      <c r="CR261" s="35"/>
      <c r="CX261" s="35"/>
      <c r="CY261" s="35"/>
      <c r="CZ261" s="35"/>
      <c r="DF261" s="35">
        <v>4.2699999999999999E-8</v>
      </c>
      <c r="DG261" s="35">
        <v>0.98941708997</v>
      </c>
      <c r="DH261" s="35">
        <v>387.24131496080003</v>
      </c>
      <c r="DI261" s="29">
        <f t="shared" si="220"/>
        <v>2.3222878606636367E-8</v>
      </c>
      <c r="DJ261" s="29">
        <f t="shared" si="221"/>
        <v>2.3223866725878827E-8</v>
      </c>
      <c r="DK261" s="29">
        <f t="shared" si="222"/>
        <v>2.3223866728075826E-8</v>
      </c>
      <c r="DL261" s="29">
        <f t="shared" si="223"/>
        <v>2.3223866728075826E-8</v>
      </c>
      <c r="DN261" s="35">
        <v>1.0530000000000001E-8</v>
      </c>
      <c r="DO261" s="35">
        <v>5.2343310400799998</v>
      </c>
      <c r="DP261" s="35">
        <v>842.15068148809996</v>
      </c>
      <c r="DQ261" s="29">
        <f t="shared" si="224"/>
        <v>1.0509177440167527E-8</v>
      </c>
      <c r="DR261" s="29">
        <f t="shared" si="225"/>
        <v>1.0509217115037235E-8</v>
      </c>
      <c r="DS261" s="29">
        <f t="shared" si="226"/>
        <v>1.0509217115125408E-8</v>
      </c>
      <c r="DT261" s="29">
        <f t="shared" si="227"/>
        <v>1.0509217115125408E-8</v>
      </c>
      <c r="DV261" s="35"/>
      <c r="DW261" s="35"/>
      <c r="DX261" s="35"/>
      <c r="ED261" s="35"/>
      <c r="EE261" s="35"/>
      <c r="EF261" s="35"/>
      <c r="EL261" s="35"/>
      <c r="EM261" s="35"/>
      <c r="EN261" s="35"/>
      <c r="ET261" s="35"/>
      <c r="EU261" s="35"/>
      <c r="EV261" s="35"/>
    </row>
    <row r="262" spans="14:152" s="29" customFormat="1" ht="13.5" x14ac:dyDescent="0.3">
      <c r="N262" s="35">
        <v>3.1529999999999998E-8</v>
      </c>
      <c r="O262" s="35">
        <v>2.3090098617699999</v>
      </c>
      <c r="P262" s="35">
        <v>457.61767951299998</v>
      </c>
      <c r="Q262" s="29">
        <f t="shared" si="212"/>
        <v>-2.9960876035728346E-8</v>
      </c>
      <c r="R262" s="29">
        <f t="shared" si="213"/>
        <v>-2.9961196121420938E-8</v>
      </c>
      <c r="S262" s="29">
        <f t="shared" si="214"/>
        <v>-2.9961196122132604E-8</v>
      </c>
      <c r="T262" s="29">
        <f t="shared" si="215"/>
        <v>-2.9961196122132604E-8</v>
      </c>
      <c r="V262" s="35">
        <v>4.0400000000000001E-9</v>
      </c>
      <c r="W262" s="35">
        <v>1.7264726260300001</v>
      </c>
      <c r="X262" s="35">
        <v>1141.1340634054</v>
      </c>
      <c r="Y262" s="29">
        <f t="shared" si="216"/>
        <v>6.4244721598847793E-10</v>
      </c>
      <c r="Z262" s="29">
        <f t="shared" si="217"/>
        <v>6.4277133496778017E-10</v>
      </c>
      <c r="AA262" s="29">
        <f t="shared" si="218"/>
        <v>6.4277133568843078E-10</v>
      </c>
      <c r="AB262" s="29">
        <f t="shared" si="219"/>
        <v>6.4277133568843078E-10</v>
      </c>
      <c r="AD262" s="35"/>
      <c r="AE262" s="35"/>
      <c r="AF262" s="35"/>
      <c r="AL262" s="35"/>
      <c r="AM262" s="35"/>
      <c r="AN262" s="35"/>
      <c r="AT262" s="35"/>
      <c r="AU262" s="35"/>
      <c r="AV262" s="35"/>
      <c r="BB262" s="35"/>
      <c r="BC262" s="35"/>
      <c r="BD262" s="35"/>
      <c r="BJ262" s="35"/>
      <c r="BK262" s="35"/>
      <c r="BL262" s="35"/>
      <c r="BR262" s="35"/>
      <c r="BS262" s="35"/>
      <c r="BT262" s="35"/>
      <c r="BZ262" s="35"/>
      <c r="CA262" s="35"/>
      <c r="CB262" s="35"/>
      <c r="CH262" s="35"/>
      <c r="CI262" s="35"/>
      <c r="CJ262" s="35"/>
      <c r="CP262" s="35"/>
      <c r="CQ262" s="35"/>
      <c r="CR262" s="35"/>
      <c r="CX262" s="35"/>
      <c r="CY262" s="35"/>
      <c r="CZ262" s="35"/>
      <c r="DF262" s="35">
        <v>4.259E-8</v>
      </c>
      <c r="DG262" s="35">
        <v>3.2112058997099999</v>
      </c>
      <c r="DH262" s="35">
        <v>696.51963761659999</v>
      </c>
      <c r="DI262" s="29">
        <f t="shared" si="220"/>
        <v>-1.6067588406533274E-8</v>
      </c>
      <c r="DJ262" s="29">
        <f t="shared" si="221"/>
        <v>-1.6065632007478886E-8</v>
      </c>
      <c r="DK262" s="29">
        <f t="shared" si="222"/>
        <v>-1.6065632003128905E-8</v>
      </c>
      <c r="DL262" s="29">
        <f t="shared" si="223"/>
        <v>-1.6065632003128905E-8</v>
      </c>
      <c r="DN262" s="35">
        <v>8.4599999999999993E-9</v>
      </c>
      <c r="DO262" s="35">
        <v>3.0287839348999999</v>
      </c>
      <c r="DP262" s="35">
        <v>5746.2713378959997</v>
      </c>
      <c r="DQ262" s="29">
        <f t="shared" si="224"/>
        <v>-4.3535509326564144E-9</v>
      </c>
      <c r="DR262" s="29">
        <f t="shared" si="225"/>
        <v>-4.3505822860737928E-9</v>
      </c>
      <c r="DS262" s="29">
        <f t="shared" si="226"/>
        <v>-4.3505822794723703E-9</v>
      </c>
      <c r="DT262" s="29">
        <f t="shared" si="227"/>
        <v>-4.3505822794723703E-9</v>
      </c>
      <c r="DV262" s="35"/>
      <c r="DW262" s="35"/>
      <c r="DX262" s="35"/>
      <c r="ED262" s="35"/>
      <c r="EE262" s="35"/>
      <c r="EF262" s="35"/>
      <c r="EL262" s="35"/>
      <c r="EM262" s="35"/>
      <c r="EN262" s="35"/>
      <c r="ET262" s="35"/>
      <c r="EU262" s="35"/>
      <c r="EV262" s="35"/>
    </row>
    <row r="263" spans="14:152" s="29" customFormat="1" ht="13.5" x14ac:dyDescent="0.3">
      <c r="N263" s="35">
        <v>2.201E-8</v>
      </c>
      <c r="O263" s="35">
        <v>3.9436710973900002</v>
      </c>
      <c r="P263" s="35">
        <v>31.492569389</v>
      </c>
      <c r="Q263" s="29">
        <f t="shared" si="212"/>
        <v>-5.5991657384428452E-9</v>
      </c>
      <c r="R263" s="29">
        <f t="shared" si="213"/>
        <v>-5.5992134749922204E-9</v>
      </c>
      <c r="S263" s="29">
        <f t="shared" si="214"/>
        <v>-5.5992134750983568E-9</v>
      </c>
      <c r="T263" s="29">
        <f t="shared" si="215"/>
        <v>-5.5992134750983568E-9</v>
      </c>
      <c r="V263" s="35">
        <v>3.3499999999999998E-9</v>
      </c>
      <c r="W263" s="35">
        <v>6.0125428679399997</v>
      </c>
      <c r="X263" s="35">
        <v>960.22130923370003</v>
      </c>
      <c r="Y263" s="29">
        <f t="shared" si="216"/>
        <v>-3.1075455376582389E-9</v>
      </c>
      <c r="Z263" s="29">
        <f t="shared" si="217"/>
        <v>-3.1074599702992711E-9</v>
      </c>
      <c r="AA263" s="29">
        <f t="shared" si="218"/>
        <v>-3.1074599701089984E-9</v>
      </c>
      <c r="AB263" s="29">
        <f t="shared" si="219"/>
        <v>-3.1074599701089984E-9</v>
      </c>
      <c r="AD263" s="35"/>
      <c r="AE263" s="35"/>
      <c r="AF263" s="35"/>
      <c r="AL263" s="35"/>
      <c r="AM263" s="35"/>
      <c r="AN263" s="35"/>
      <c r="AT263" s="35"/>
      <c r="AU263" s="35"/>
      <c r="AV263" s="35"/>
      <c r="BB263" s="35"/>
      <c r="BC263" s="35"/>
      <c r="BD263" s="35"/>
      <c r="BJ263" s="35"/>
      <c r="BK263" s="35"/>
      <c r="BL263" s="35"/>
      <c r="BR263" s="35"/>
      <c r="BS263" s="35"/>
      <c r="BT263" s="35"/>
      <c r="BZ263" s="35"/>
      <c r="CA263" s="35"/>
      <c r="CB263" s="35"/>
      <c r="CH263" s="35"/>
      <c r="CI263" s="35"/>
      <c r="CJ263" s="35"/>
      <c r="CP263" s="35"/>
      <c r="CQ263" s="35"/>
      <c r="CR263" s="35"/>
      <c r="CX263" s="35"/>
      <c r="CY263" s="35"/>
      <c r="CZ263" s="35"/>
      <c r="DF263" s="35">
        <v>4.6730000000000002E-8</v>
      </c>
      <c r="DG263" s="35">
        <v>1.9660672996899999</v>
      </c>
      <c r="DH263" s="35">
        <v>107.0249274817</v>
      </c>
      <c r="DI263" s="29">
        <f t="shared" si="220"/>
        <v>-3.9523513121183552E-8</v>
      </c>
      <c r="DJ263" s="29">
        <f t="shared" si="221"/>
        <v>-3.9523703134308156E-8</v>
      </c>
      <c r="DK263" s="29">
        <f t="shared" si="222"/>
        <v>-3.9523703134730627E-8</v>
      </c>
      <c r="DL263" s="29">
        <f t="shared" si="223"/>
        <v>-3.9523703134730627E-8</v>
      </c>
      <c r="DN263" s="35">
        <v>7.9900000000000007E-9</v>
      </c>
      <c r="DO263" s="35">
        <v>2.0845702642499999</v>
      </c>
      <c r="DP263" s="35">
        <v>77734.0184596279</v>
      </c>
      <c r="DQ263" s="29">
        <f t="shared" si="224"/>
        <v>-1.1254111021569037E-9</v>
      </c>
      <c r="DR263" s="29">
        <f t="shared" si="225"/>
        <v>-1.081605831974539E-9</v>
      </c>
      <c r="DS263" s="29">
        <f t="shared" si="226"/>
        <v>-1.0816057345391165E-9</v>
      </c>
      <c r="DT263" s="29">
        <f t="shared" si="227"/>
        <v>-1.0816057345391165E-9</v>
      </c>
      <c r="DV263" s="35"/>
      <c r="DW263" s="35"/>
      <c r="DX263" s="35"/>
      <c r="ED263" s="35"/>
      <c r="EE263" s="35"/>
      <c r="EF263" s="35"/>
      <c r="EL263" s="35"/>
      <c r="EM263" s="35"/>
      <c r="EN263" s="35"/>
      <c r="ET263" s="35"/>
      <c r="EU263" s="35"/>
      <c r="EV263" s="35"/>
    </row>
    <row r="264" spans="14:152" s="29" customFormat="1" ht="13.5" x14ac:dyDescent="0.3">
      <c r="N264" s="35">
        <v>2.3809999999999999E-8</v>
      </c>
      <c r="O264" s="35">
        <v>6.1925213488499997</v>
      </c>
      <c r="P264" s="35">
        <v>327.43756992049998</v>
      </c>
      <c r="Q264" s="29">
        <f t="shared" si="212"/>
        <v>1.1730441921795304E-8</v>
      </c>
      <c r="R264" s="29">
        <f t="shared" si="213"/>
        <v>1.1729958785800879E-8</v>
      </c>
      <c r="S264" s="29">
        <f t="shared" si="214"/>
        <v>1.1729958784726649E-8</v>
      </c>
      <c r="T264" s="29">
        <f t="shared" si="215"/>
        <v>1.1729958784726649E-8</v>
      </c>
      <c r="V264" s="35">
        <v>3.3099999999999999E-9</v>
      </c>
      <c r="W264" s="35">
        <v>1.7408693871600001</v>
      </c>
      <c r="X264" s="35">
        <v>490.3340891794</v>
      </c>
      <c r="Y264" s="29">
        <f t="shared" si="216"/>
        <v>-3.1810510503164568E-9</v>
      </c>
      <c r="Z264" s="29">
        <f t="shared" si="217"/>
        <v>-3.1810829938697861E-9</v>
      </c>
      <c r="AA264" s="29">
        <f t="shared" si="218"/>
        <v>-3.1810829939408065E-9</v>
      </c>
      <c r="AB264" s="29">
        <f t="shared" si="219"/>
        <v>-3.1810829939408065E-9</v>
      </c>
      <c r="AD264" s="35"/>
      <c r="AE264" s="35"/>
      <c r="AF264" s="35"/>
      <c r="AL264" s="35"/>
      <c r="AM264" s="35"/>
      <c r="AN264" s="35"/>
      <c r="AT264" s="35"/>
      <c r="AU264" s="35"/>
      <c r="AV264" s="35"/>
      <c r="BB264" s="35"/>
      <c r="BC264" s="35"/>
      <c r="BD264" s="35"/>
      <c r="BJ264" s="35"/>
      <c r="BK264" s="35"/>
      <c r="BL264" s="35"/>
      <c r="BR264" s="35"/>
      <c r="BS264" s="35"/>
      <c r="BT264" s="35"/>
      <c r="BZ264" s="35"/>
      <c r="CA264" s="35"/>
      <c r="CB264" s="35"/>
      <c r="CH264" s="35"/>
      <c r="CI264" s="35"/>
      <c r="CJ264" s="35"/>
      <c r="CP264" s="35"/>
      <c r="CQ264" s="35"/>
      <c r="CR264" s="35"/>
      <c r="CX264" s="35"/>
      <c r="CY264" s="35"/>
      <c r="CZ264" s="35"/>
      <c r="DF264" s="35">
        <v>4.0310000000000002E-8</v>
      </c>
      <c r="DG264" s="35">
        <v>4.6285460623599999</v>
      </c>
      <c r="DH264" s="35">
        <v>2751.5475996916002</v>
      </c>
      <c r="DI264" s="29">
        <f t="shared" si="220"/>
        <v>2.3559379017065061E-8</v>
      </c>
      <c r="DJ264" s="29">
        <f t="shared" si="221"/>
        <v>2.3552969570072066E-8</v>
      </c>
      <c r="DK264" s="29">
        <f t="shared" si="222"/>
        <v>2.3552969555819932E-8</v>
      </c>
      <c r="DL264" s="29">
        <f t="shared" si="223"/>
        <v>2.3552969555819932E-8</v>
      </c>
      <c r="DN264" s="35">
        <v>8.2000000000000006E-9</v>
      </c>
      <c r="DO264" s="35">
        <v>0.99821486742999999</v>
      </c>
      <c r="DP264" s="35">
        <v>373.01422095919997</v>
      </c>
      <c r="DQ264" s="29">
        <f t="shared" si="224"/>
        <v>5.8669239354381821E-9</v>
      </c>
      <c r="DR264" s="29">
        <f t="shared" si="225"/>
        <v>5.8670761073808978E-9</v>
      </c>
      <c r="DS264" s="29">
        <f t="shared" si="226"/>
        <v>5.8670761077192387E-9</v>
      </c>
      <c r="DT264" s="29">
        <f t="shared" si="227"/>
        <v>5.8670761077192387E-9</v>
      </c>
      <c r="DV264" s="35"/>
      <c r="DW264" s="35"/>
      <c r="DX264" s="35"/>
      <c r="ED264" s="35"/>
      <c r="EE264" s="35"/>
      <c r="EF264" s="35"/>
      <c r="EL264" s="35"/>
      <c r="EM264" s="35"/>
      <c r="EN264" s="35"/>
      <c r="ET264" s="35"/>
      <c r="EU264" s="35"/>
      <c r="EV264" s="35"/>
    </row>
    <row r="265" spans="14:152" s="29" customFormat="1" ht="13.5" x14ac:dyDescent="0.3">
      <c r="N265" s="35">
        <v>2.4579999999999999E-8</v>
      </c>
      <c r="O265" s="35">
        <v>0.65614291954000004</v>
      </c>
      <c r="P265" s="35">
        <v>9153.9036160218002</v>
      </c>
      <c r="Q265" s="29">
        <f t="shared" si="212"/>
        <v>2.6308293663209281E-9</v>
      </c>
      <c r="R265" s="29">
        <f t="shared" si="213"/>
        <v>2.6148980165226518E-9</v>
      </c>
      <c r="S265" s="29">
        <f t="shared" si="214"/>
        <v>2.6148979810987302E-9</v>
      </c>
      <c r="T265" s="29">
        <f t="shared" si="215"/>
        <v>2.6148979810987302E-9</v>
      </c>
      <c r="V265" s="35">
        <v>4.01E-9</v>
      </c>
      <c r="W265" s="35">
        <v>0.30034336462</v>
      </c>
      <c r="X265" s="35">
        <v>2332.0629558164001</v>
      </c>
      <c r="Y265" s="29">
        <f t="shared" si="216"/>
        <v>3.5598926519752864E-9</v>
      </c>
      <c r="Z265" s="29">
        <f t="shared" si="217"/>
        <v>3.5601991479052548E-9</v>
      </c>
      <c r="AA265" s="29">
        <f t="shared" si="218"/>
        <v>3.5601991485866229E-9</v>
      </c>
      <c r="AB265" s="29">
        <f t="shared" si="219"/>
        <v>3.5601991485866229E-9</v>
      </c>
      <c r="AD265" s="35"/>
      <c r="AE265" s="35"/>
      <c r="AF265" s="35"/>
      <c r="AL265" s="35"/>
      <c r="AM265" s="35"/>
      <c r="AN265" s="35"/>
      <c r="AT265" s="35"/>
      <c r="AU265" s="35"/>
      <c r="AV265" s="35"/>
      <c r="BB265" s="35"/>
      <c r="BC265" s="35"/>
      <c r="BD265" s="35"/>
      <c r="BJ265" s="35"/>
      <c r="BK265" s="35"/>
      <c r="BL265" s="35"/>
      <c r="BR265" s="35"/>
      <c r="BS265" s="35"/>
      <c r="BT265" s="35"/>
      <c r="BZ265" s="35"/>
      <c r="CA265" s="35"/>
      <c r="CB265" s="35"/>
      <c r="CH265" s="35"/>
      <c r="CI265" s="35"/>
      <c r="CJ265" s="35"/>
      <c r="CP265" s="35"/>
      <c r="CQ265" s="35"/>
      <c r="CR265" s="35"/>
      <c r="CX265" s="35"/>
      <c r="CY265" s="35"/>
      <c r="CZ265" s="35"/>
      <c r="DF265" s="35">
        <v>5.1149999999999998E-8</v>
      </c>
      <c r="DG265" s="35">
        <v>2.6641645137699999</v>
      </c>
      <c r="DH265" s="35">
        <v>1215.1649024472999</v>
      </c>
      <c r="DI265" s="29">
        <f t="shared" si="220"/>
        <v>-4.6918939887813694E-8</v>
      </c>
      <c r="DJ265" s="29">
        <f t="shared" si="221"/>
        <v>-4.6920702404981637E-8</v>
      </c>
      <c r="DK265" s="29">
        <f t="shared" si="222"/>
        <v>-4.6920702408900051E-8</v>
      </c>
      <c r="DL265" s="29">
        <f t="shared" si="223"/>
        <v>-4.6920702408900051E-8</v>
      </c>
      <c r="DN265" s="35">
        <v>8.9199999999999998E-9</v>
      </c>
      <c r="DO265" s="35">
        <v>5.3644642639100004</v>
      </c>
      <c r="DP265" s="35">
        <v>827.92358748649997</v>
      </c>
      <c r="DQ265" s="29">
        <f t="shared" si="224"/>
        <v>8.913545830101849E-9</v>
      </c>
      <c r="DR265" s="29">
        <f t="shared" si="225"/>
        <v>8.9135258122892278E-9</v>
      </c>
      <c r="DS265" s="29">
        <f t="shared" si="226"/>
        <v>8.9135258122446841E-9</v>
      </c>
      <c r="DT265" s="29">
        <f t="shared" si="227"/>
        <v>8.9135258122446841E-9</v>
      </c>
      <c r="DV265" s="35"/>
      <c r="DW265" s="35"/>
      <c r="DX265" s="35"/>
      <c r="ED265" s="35"/>
      <c r="EE265" s="35"/>
      <c r="EF265" s="35"/>
      <c r="EL265" s="35"/>
      <c r="EM265" s="35"/>
      <c r="EN265" s="35"/>
      <c r="ET265" s="35"/>
      <c r="EU265" s="35"/>
      <c r="EV265" s="35"/>
    </row>
    <row r="266" spans="14:152" s="29" customFormat="1" ht="13.5" x14ac:dyDescent="0.3">
      <c r="N266" s="35">
        <v>2.1109999999999998E-8</v>
      </c>
      <c r="O266" s="35">
        <v>5.61905648764</v>
      </c>
      <c r="P266" s="35">
        <v>16.462326235300001</v>
      </c>
      <c r="Q266" s="29">
        <f t="shared" si="212"/>
        <v>1.9470216444092017E-8</v>
      </c>
      <c r="R266" s="29">
        <f t="shared" si="213"/>
        <v>1.9470206881110004E-8</v>
      </c>
      <c r="S266" s="29">
        <f t="shared" si="214"/>
        <v>1.9470206881088745E-8</v>
      </c>
      <c r="T266" s="29">
        <f t="shared" si="215"/>
        <v>1.9470206881088745E-8</v>
      </c>
      <c r="V266" s="35">
        <v>3.36E-9</v>
      </c>
      <c r="W266" s="35">
        <v>2.6438557490900001</v>
      </c>
      <c r="X266" s="35">
        <v>1021.2488945514</v>
      </c>
      <c r="Y266" s="29">
        <f t="shared" si="216"/>
        <v>3.11866844125865E-9</v>
      </c>
      <c r="Z266" s="29">
        <f t="shared" si="217"/>
        <v>3.1187593683357345E-9</v>
      </c>
      <c r="AA266" s="29">
        <f t="shared" si="218"/>
        <v>3.1187593685378904E-9</v>
      </c>
      <c r="AB266" s="29">
        <f t="shared" si="219"/>
        <v>3.1187593685378904E-9</v>
      </c>
      <c r="AD266" s="35"/>
      <c r="AE266" s="35"/>
      <c r="AF266" s="35"/>
      <c r="AL266" s="35"/>
      <c r="AM266" s="35"/>
      <c r="AN266" s="35"/>
      <c r="AT266" s="35"/>
      <c r="AU266" s="35"/>
      <c r="AV266" s="35"/>
      <c r="BB266" s="35"/>
      <c r="BC266" s="35"/>
      <c r="BD266" s="35"/>
      <c r="BJ266" s="35"/>
      <c r="BK266" s="35"/>
      <c r="BL266" s="35"/>
      <c r="BR266" s="35"/>
      <c r="BS266" s="35"/>
      <c r="BT266" s="35"/>
      <c r="BZ266" s="35"/>
      <c r="CA266" s="35"/>
      <c r="CB266" s="35"/>
      <c r="CH266" s="35"/>
      <c r="CI266" s="35"/>
      <c r="CJ266" s="35"/>
      <c r="CP266" s="35"/>
      <c r="CQ266" s="35"/>
      <c r="CR266" s="35"/>
      <c r="CX266" s="35"/>
      <c r="CY266" s="35"/>
      <c r="CZ266" s="35"/>
      <c r="DF266" s="35">
        <v>4.1810000000000002E-8</v>
      </c>
      <c r="DG266" s="35">
        <v>4.7452769881599997</v>
      </c>
      <c r="DH266" s="35">
        <v>988.53248488500003</v>
      </c>
      <c r="DI266" s="29">
        <f t="shared" si="220"/>
        <v>-1.5530156281362697E-8</v>
      </c>
      <c r="DJ266" s="29">
        <f t="shared" si="221"/>
        <v>-1.5527423600154848E-8</v>
      </c>
      <c r="DK266" s="29">
        <f t="shared" si="222"/>
        <v>-1.5527423594078839E-8</v>
      </c>
      <c r="DL266" s="29">
        <f t="shared" si="223"/>
        <v>-1.5527423594078839E-8</v>
      </c>
      <c r="DN266" s="35">
        <v>8.2100000000000004E-9</v>
      </c>
      <c r="DO266" s="35">
        <v>3.53889274951</v>
      </c>
      <c r="DP266" s="35">
        <v>498.67147645760002</v>
      </c>
      <c r="DQ266" s="29">
        <f t="shared" si="224"/>
        <v>4.9206605748996982E-9</v>
      </c>
      <c r="DR266" s="29">
        <f t="shared" si="225"/>
        <v>4.920427192007135E-9</v>
      </c>
      <c r="DS266" s="29">
        <f t="shared" si="226"/>
        <v>4.9204271914882131E-9</v>
      </c>
      <c r="DT266" s="29">
        <f t="shared" si="227"/>
        <v>4.9204271914882131E-9</v>
      </c>
      <c r="DV266" s="35"/>
      <c r="DW266" s="35"/>
      <c r="DX266" s="35"/>
      <c r="ED266" s="35"/>
      <c r="EE266" s="35"/>
      <c r="EF266" s="35"/>
      <c r="EL266" s="35"/>
      <c r="EM266" s="35"/>
      <c r="EN266" s="35"/>
      <c r="ET266" s="35"/>
      <c r="EU266" s="35"/>
      <c r="EV266" s="35"/>
    </row>
    <row r="267" spans="14:152" s="29" customFormat="1" ht="13.5" x14ac:dyDescent="0.3">
      <c r="N267" s="35">
        <v>2.1299999999999999E-8</v>
      </c>
      <c r="O267" s="35">
        <v>3.7588073410899998</v>
      </c>
      <c r="P267" s="35">
        <v>724.8308132679</v>
      </c>
      <c r="Q267" s="29">
        <f t="shared" si="212"/>
        <v>-2.0968977879310279E-8</v>
      </c>
      <c r="R267" s="29">
        <f t="shared" si="213"/>
        <v>-2.0968784775901527E-8</v>
      </c>
      <c r="S267" s="29">
        <f t="shared" si="214"/>
        <v>-2.0968784775472108E-8</v>
      </c>
      <c r="T267" s="29">
        <f t="shared" si="215"/>
        <v>-2.0968784775472108E-8</v>
      </c>
      <c r="V267" s="35">
        <v>3.8899999999999996E-9</v>
      </c>
      <c r="W267" s="35">
        <v>0.31259289220999997</v>
      </c>
      <c r="X267" s="35">
        <v>2413.8150890326001</v>
      </c>
      <c r="Y267" s="29">
        <f t="shared" si="216"/>
        <v>-9.5341646661484854E-10</v>
      </c>
      <c r="Z267" s="29">
        <f t="shared" si="217"/>
        <v>-9.5276818813866538E-10</v>
      </c>
      <c r="AA267" s="29">
        <f t="shared" si="218"/>
        <v>-9.5276818669721527E-10</v>
      </c>
      <c r="AB267" s="29">
        <f t="shared" si="219"/>
        <v>-9.5276818669721527E-10</v>
      </c>
      <c r="AD267" s="35"/>
      <c r="AE267" s="35"/>
      <c r="AF267" s="35"/>
      <c r="AL267" s="35"/>
      <c r="AM267" s="35"/>
      <c r="AN267" s="35"/>
      <c r="AT267" s="35"/>
      <c r="AU267" s="35"/>
      <c r="AV267" s="35"/>
      <c r="BB267" s="35"/>
      <c r="BC267" s="35"/>
      <c r="BD267" s="35"/>
      <c r="BJ267" s="35"/>
      <c r="BK267" s="35"/>
      <c r="BL267" s="35"/>
      <c r="BR267" s="35"/>
      <c r="BS267" s="35"/>
      <c r="BT267" s="35"/>
      <c r="BZ267" s="35"/>
      <c r="CA267" s="35"/>
      <c r="CB267" s="35"/>
      <c r="CH267" s="35"/>
      <c r="CI267" s="35"/>
      <c r="CJ267" s="35"/>
      <c r="CP267" s="35"/>
      <c r="CQ267" s="35"/>
      <c r="CR267" s="35"/>
      <c r="CX267" s="35"/>
      <c r="CY267" s="35"/>
      <c r="CZ267" s="35"/>
      <c r="DF267" s="35">
        <v>4.374E-8</v>
      </c>
      <c r="DG267" s="35">
        <v>1.50010561403</v>
      </c>
      <c r="DH267" s="35">
        <v>1894.4190646765001</v>
      </c>
      <c r="DI267" s="29">
        <f t="shared" si="220"/>
        <v>2.8764490971462444E-8</v>
      </c>
      <c r="DJ267" s="29">
        <f t="shared" si="221"/>
        <v>2.8768936002691127E-8</v>
      </c>
      <c r="DK267" s="29">
        <f t="shared" si="222"/>
        <v>2.8768936012573904E-8</v>
      </c>
      <c r="DL267" s="29">
        <f t="shared" si="223"/>
        <v>2.8768936012573904E-8</v>
      </c>
      <c r="DN267" s="35">
        <v>7.4099999999999998E-9</v>
      </c>
      <c r="DO267" s="35">
        <v>1.32379374647</v>
      </c>
      <c r="DP267" s="35">
        <v>530.21222995640005</v>
      </c>
      <c r="DQ267" s="29">
        <f t="shared" si="224"/>
        <v>-6.4646212823971296E-9</v>
      </c>
      <c r="DR267" s="29">
        <f t="shared" si="225"/>
        <v>-6.4647580236861871E-9</v>
      </c>
      <c r="DS267" s="29">
        <f t="shared" si="226"/>
        <v>-6.4647580239902181E-9</v>
      </c>
      <c r="DT267" s="29">
        <f t="shared" si="227"/>
        <v>-6.4647580239902181E-9</v>
      </c>
      <c r="DV267" s="35"/>
      <c r="DW267" s="35"/>
      <c r="DX267" s="35"/>
      <c r="ED267" s="35"/>
      <c r="EE267" s="35"/>
      <c r="EF267" s="35"/>
      <c r="EL267" s="35"/>
      <c r="EM267" s="35"/>
      <c r="EN267" s="35"/>
      <c r="ET267" s="35"/>
      <c r="EU267" s="35"/>
      <c r="EV267" s="35"/>
    </row>
    <row r="268" spans="14:152" s="29" customFormat="1" ht="13.5" x14ac:dyDescent="0.3">
      <c r="N268" s="35">
        <v>2.4059999999999998E-8</v>
      </c>
      <c r="O268" s="35">
        <v>2.2931564975500001</v>
      </c>
      <c r="P268" s="35">
        <v>195.13984817330001</v>
      </c>
      <c r="Q268" s="29">
        <f t="shared" si="212"/>
        <v>1.6403899006232111E-8</v>
      </c>
      <c r="R268" s="29">
        <f t="shared" si="213"/>
        <v>1.6403654416877977E-8</v>
      </c>
      <c r="S268" s="29">
        <f t="shared" si="214"/>
        <v>1.6403654416334135E-8</v>
      </c>
      <c r="T268" s="29">
        <f t="shared" si="215"/>
        <v>1.6403654416334135E-8</v>
      </c>
      <c r="V268" s="35">
        <v>3.1399999999999999E-9</v>
      </c>
      <c r="W268" s="35">
        <v>5.7383352970799999</v>
      </c>
      <c r="X268" s="35">
        <v>1158.5425511446999</v>
      </c>
      <c r="Y268" s="29">
        <f t="shared" si="216"/>
        <v>2.6308224535039881E-9</v>
      </c>
      <c r="Z268" s="29">
        <f t="shared" si="217"/>
        <v>2.6306810226883997E-9</v>
      </c>
      <c r="AA268" s="29">
        <f t="shared" si="218"/>
        <v>2.6306810223739114E-9</v>
      </c>
      <c r="AB268" s="29">
        <f t="shared" si="219"/>
        <v>2.6306810223739114E-9</v>
      </c>
      <c r="AD268" s="35"/>
      <c r="AE268" s="35"/>
      <c r="AF268" s="35"/>
      <c r="AL268" s="35"/>
      <c r="AM268" s="35"/>
      <c r="AN268" s="35"/>
      <c r="AT268" s="35"/>
      <c r="AU268" s="35"/>
      <c r="AV268" s="35"/>
      <c r="BB268" s="35"/>
      <c r="BC268" s="35"/>
      <c r="BD268" s="35"/>
      <c r="BJ268" s="35"/>
      <c r="BK268" s="35"/>
      <c r="BL268" s="35"/>
      <c r="BR268" s="35"/>
      <c r="BS268" s="35"/>
      <c r="BT268" s="35"/>
      <c r="BZ268" s="35"/>
      <c r="CA268" s="35"/>
      <c r="CB268" s="35"/>
      <c r="CH268" s="35"/>
      <c r="CI268" s="35"/>
      <c r="CJ268" s="35"/>
      <c r="CP268" s="35"/>
      <c r="CQ268" s="35"/>
      <c r="CR268" s="35"/>
      <c r="CX268" s="35"/>
      <c r="CY268" s="35"/>
      <c r="CZ268" s="35"/>
      <c r="DF268" s="35">
        <v>3.8029999999999997E-8</v>
      </c>
      <c r="DG268" s="35">
        <v>3.5991168795399999</v>
      </c>
      <c r="DH268" s="35">
        <v>437.64389113990001</v>
      </c>
      <c r="DI268" s="29">
        <f t="shared" si="220"/>
        <v>-1.0812472056669774E-8</v>
      </c>
      <c r="DJ268" s="29">
        <f t="shared" si="221"/>
        <v>-1.0813608356927562E-8</v>
      </c>
      <c r="DK268" s="29">
        <f t="shared" si="222"/>
        <v>-1.0813608359454029E-8</v>
      </c>
      <c r="DL268" s="29">
        <f t="shared" si="223"/>
        <v>-1.0813608359454029E-8</v>
      </c>
      <c r="DN268" s="35">
        <v>7.8999999999999996E-9</v>
      </c>
      <c r="DO268" s="35">
        <v>2.8803456751300001</v>
      </c>
      <c r="DP268" s="35">
        <v>938.12990870589999</v>
      </c>
      <c r="DQ268" s="29">
        <f t="shared" si="224"/>
        <v>5.8752605807671252E-9</v>
      </c>
      <c r="DR268" s="29">
        <f t="shared" si="225"/>
        <v>5.8749077514333022E-9</v>
      </c>
      <c r="DS268" s="29">
        <f t="shared" si="226"/>
        <v>5.874907750648776E-9</v>
      </c>
      <c r="DT268" s="29">
        <f t="shared" si="227"/>
        <v>5.874907750648776E-9</v>
      </c>
      <c r="DV268" s="35"/>
      <c r="DW268" s="35"/>
      <c r="DX268" s="35"/>
      <c r="ED268" s="35"/>
      <c r="EE268" s="35"/>
      <c r="EF268" s="35"/>
      <c r="EL268" s="35"/>
      <c r="EM268" s="35"/>
      <c r="EN268" s="35"/>
      <c r="ET268" s="35"/>
      <c r="EU268" s="35"/>
      <c r="EV268" s="35"/>
    </row>
    <row r="269" spans="14:152" s="29" customFormat="1" ht="13.5" x14ac:dyDescent="0.3">
      <c r="N269" s="35">
        <v>2.166E-8</v>
      </c>
      <c r="O269" s="35">
        <v>5.4326264104600002</v>
      </c>
      <c r="P269" s="35">
        <v>534.35683154059996</v>
      </c>
      <c r="Q269" s="29">
        <f t="shared" si="212"/>
        <v>5.5384599627233391E-10</v>
      </c>
      <c r="R269" s="29">
        <f t="shared" si="213"/>
        <v>5.5466994211843741E-10</v>
      </c>
      <c r="S269" s="29">
        <f t="shared" si="214"/>
        <v>5.5466994395044302E-10</v>
      </c>
      <c r="T269" s="29">
        <f t="shared" si="215"/>
        <v>5.5466994395044302E-10</v>
      </c>
      <c r="V269" s="35">
        <v>3.1300000000000002E-9</v>
      </c>
      <c r="W269" s="35">
        <v>4.7436379110600004</v>
      </c>
      <c r="X269" s="35">
        <v>938.12990870589999</v>
      </c>
      <c r="Y269" s="29">
        <f t="shared" si="216"/>
        <v>1.3323593369091612E-9</v>
      </c>
      <c r="Z269" s="29">
        <f t="shared" si="217"/>
        <v>1.3325485455443836E-9</v>
      </c>
      <c r="AA269" s="29">
        <f t="shared" si="218"/>
        <v>1.332548545965072E-9</v>
      </c>
      <c r="AB269" s="29">
        <f t="shared" si="219"/>
        <v>1.332548545965072E-9</v>
      </c>
      <c r="AD269" s="35"/>
      <c r="AE269" s="35"/>
      <c r="AF269" s="35"/>
      <c r="AL269" s="35"/>
      <c r="AM269" s="35"/>
      <c r="AN269" s="35"/>
      <c r="AT269" s="35"/>
      <c r="AU269" s="35"/>
      <c r="AV269" s="35"/>
      <c r="BB269" s="35"/>
      <c r="BC269" s="35"/>
      <c r="BD269" s="35"/>
      <c r="BJ269" s="35"/>
      <c r="BK269" s="35"/>
      <c r="BL269" s="35"/>
      <c r="BR269" s="35"/>
      <c r="BS269" s="35"/>
      <c r="BT269" s="35"/>
      <c r="BZ269" s="35"/>
      <c r="CA269" s="35"/>
      <c r="CB269" s="35"/>
      <c r="CH269" s="35"/>
      <c r="CI269" s="35"/>
      <c r="CJ269" s="35"/>
      <c r="CP269" s="35"/>
      <c r="CQ269" s="35"/>
      <c r="CR269" s="35"/>
      <c r="CX269" s="35"/>
      <c r="CY269" s="35"/>
      <c r="CZ269" s="35"/>
      <c r="DF269" s="35">
        <v>3.7609999999999997E-8</v>
      </c>
      <c r="DG269" s="35">
        <v>3.9690319978200002</v>
      </c>
      <c r="DH269" s="35">
        <v>732.69511979410004</v>
      </c>
      <c r="DI269" s="29">
        <f t="shared" si="220"/>
        <v>-3.7121034577057662E-8</v>
      </c>
      <c r="DJ269" s="29">
        <f t="shared" si="221"/>
        <v>-3.7121349928174502E-8</v>
      </c>
      <c r="DK269" s="29">
        <f t="shared" si="222"/>
        <v>-3.7121349928875561E-8</v>
      </c>
      <c r="DL269" s="29">
        <f t="shared" si="223"/>
        <v>-3.7121349928875561E-8</v>
      </c>
      <c r="DN269" s="35">
        <v>8.4200000000000003E-9</v>
      </c>
      <c r="DO269" s="35">
        <v>3.3944977890399999</v>
      </c>
      <c r="DP269" s="35">
        <v>484.44438245600003</v>
      </c>
      <c r="DQ269" s="29">
        <f t="shared" si="224"/>
        <v>2.2232981253327117E-9</v>
      </c>
      <c r="DR269" s="29">
        <f t="shared" si="225"/>
        <v>2.2230179593039313E-9</v>
      </c>
      <c r="DS269" s="29">
        <f t="shared" si="226"/>
        <v>2.2230179586810068E-9</v>
      </c>
      <c r="DT269" s="29">
        <f t="shared" si="227"/>
        <v>2.2230179586810068E-9</v>
      </c>
      <c r="DV269" s="35"/>
      <c r="DW269" s="35"/>
      <c r="DX269" s="35"/>
      <c r="ED269" s="35"/>
      <c r="EE269" s="35"/>
      <c r="EF269" s="35"/>
      <c r="EL269" s="35"/>
      <c r="EM269" s="35"/>
      <c r="EN269" s="35"/>
      <c r="ET269" s="35"/>
      <c r="EU269" s="35"/>
      <c r="EV269" s="35"/>
    </row>
    <row r="270" spans="14:152" s="29" customFormat="1" ht="13.5" x14ac:dyDescent="0.3">
      <c r="N270" s="35">
        <v>2.0570000000000002E-8</v>
      </c>
      <c r="O270" s="35">
        <v>1.49875151278</v>
      </c>
      <c r="P270" s="35">
        <v>551.03160609700001</v>
      </c>
      <c r="Q270" s="29">
        <f t="shared" si="212"/>
        <v>-1.06994592906614E-8</v>
      </c>
      <c r="R270" s="29">
        <f t="shared" si="213"/>
        <v>-1.0700148661744916E-8</v>
      </c>
      <c r="S270" s="29">
        <f t="shared" si="214"/>
        <v>-1.0700148663277675E-8</v>
      </c>
      <c r="T270" s="29">
        <f t="shared" si="215"/>
        <v>-1.0700148663277675E-8</v>
      </c>
      <c r="V270" s="35">
        <v>3.3299999999999999E-9</v>
      </c>
      <c r="W270" s="35">
        <v>0.80112437148000004</v>
      </c>
      <c r="X270" s="35">
        <v>1585.1407420206999</v>
      </c>
      <c r="Y270" s="29">
        <f t="shared" si="216"/>
        <v>5.1975406997324435E-10</v>
      </c>
      <c r="Z270" s="29">
        <f t="shared" si="217"/>
        <v>5.2012535180307394E-10</v>
      </c>
      <c r="AA270" s="29">
        <f t="shared" si="218"/>
        <v>5.2012535262858437E-10</v>
      </c>
      <c r="AB270" s="29">
        <f t="shared" si="219"/>
        <v>5.2012535262858437E-10</v>
      </c>
      <c r="AD270" s="35"/>
      <c r="AE270" s="35"/>
      <c r="AF270" s="35"/>
      <c r="AL270" s="35"/>
      <c r="AM270" s="35"/>
      <c r="AN270" s="35"/>
      <c r="AT270" s="35"/>
      <c r="AU270" s="35"/>
      <c r="AV270" s="35"/>
      <c r="BB270" s="35"/>
      <c r="BC270" s="35"/>
      <c r="BD270" s="35"/>
      <c r="BJ270" s="35"/>
      <c r="BK270" s="35"/>
      <c r="BL270" s="35"/>
      <c r="BR270" s="35"/>
      <c r="BS270" s="35"/>
      <c r="BT270" s="35"/>
      <c r="BZ270" s="35"/>
      <c r="CA270" s="35"/>
      <c r="CB270" s="35"/>
      <c r="CH270" s="35"/>
      <c r="CI270" s="35"/>
      <c r="CJ270" s="35"/>
      <c r="CP270" s="35"/>
      <c r="CQ270" s="35"/>
      <c r="CR270" s="35"/>
      <c r="CX270" s="35"/>
      <c r="CY270" s="35"/>
      <c r="CZ270" s="35"/>
      <c r="DF270" s="35">
        <v>3.62E-8</v>
      </c>
      <c r="DG270" s="35">
        <v>1.5784742780500001</v>
      </c>
      <c r="DH270" s="35">
        <v>381.61224066829999</v>
      </c>
      <c r="DI270" s="29">
        <f t="shared" si="220"/>
        <v>2.7991290250486954E-9</v>
      </c>
      <c r="DJ270" s="29">
        <f t="shared" si="221"/>
        <v>2.8001098223750206E-9</v>
      </c>
      <c r="DK270" s="29">
        <f t="shared" si="222"/>
        <v>2.8001098245557714E-9</v>
      </c>
      <c r="DL270" s="29">
        <f t="shared" si="223"/>
        <v>2.8001098245557714E-9</v>
      </c>
      <c r="DN270" s="35">
        <v>7.8500000000000008E-9</v>
      </c>
      <c r="DO270" s="35">
        <v>0.57841470897000002</v>
      </c>
      <c r="DP270" s="35">
        <v>850.0149880143</v>
      </c>
      <c r="DQ270" s="29">
        <f t="shared" si="224"/>
        <v>-1.9200729593223169E-9</v>
      </c>
      <c r="DR270" s="29">
        <f t="shared" si="225"/>
        <v>-1.9196122207610915E-9</v>
      </c>
      <c r="DS270" s="29">
        <f t="shared" si="226"/>
        <v>-1.9196122197366692E-9</v>
      </c>
      <c r="DT270" s="29">
        <f t="shared" si="227"/>
        <v>-1.9196122197366692E-9</v>
      </c>
      <c r="DV270" s="35"/>
      <c r="DW270" s="35"/>
      <c r="DX270" s="35"/>
      <c r="ED270" s="35"/>
      <c r="EE270" s="35"/>
      <c r="EF270" s="35"/>
      <c r="EL270" s="35"/>
      <c r="EM270" s="35"/>
      <c r="EN270" s="35"/>
      <c r="ET270" s="35"/>
      <c r="EU270" s="35"/>
      <c r="EV270" s="35"/>
    </row>
    <row r="271" spans="14:152" s="29" customFormat="1" ht="13.5" x14ac:dyDescent="0.3">
      <c r="N271" s="35">
        <v>2.6759999999999999E-8</v>
      </c>
      <c r="O271" s="35">
        <v>5.0637498111200001</v>
      </c>
      <c r="P271" s="35">
        <v>456.39383923560001</v>
      </c>
      <c r="Q271" s="29">
        <f t="shared" si="212"/>
        <v>2.6651887907184674E-8</v>
      </c>
      <c r="R271" s="29">
        <f t="shared" si="213"/>
        <v>2.6651809793841397E-8</v>
      </c>
      <c r="S271" s="29">
        <f t="shared" si="214"/>
        <v>2.6651809793667686E-8</v>
      </c>
      <c r="T271" s="29">
        <f t="shared" si="215"/>
        <v>2.6651809793667686E-8</v>
      </c>
      <c r="V271" s="35">
        <v>3.2299999999999998E-9</v>
      </c>
      <c r="W271" s="35">
        <v>3.5265624527999999</v>
      </c>
      <c r="X271" s="35">
        <v>3274.1250177853999</v>
      </c>
      <c r="Y271" s="29">
        <f t="shared" si="216"/>
        <v>3.1908318407676858E-9</v>
      </c>
      <c r="Z271" s="29">
        <f t="shared" si="217"/>
        <v>3.190948679358351E-9</v>
      </c>
      <c r="AA271" s="29">
        <f t="shared" si="218"/>
        <v>3.1909486796179401E-9</v>
      </c>
      <c r="AB271" s="29">
        <f t="shared" si="219"/>
        <v>3.1909486796179401E-9</v>
      </c>
      <c r="AD271" s="35"/>
      <c r="AE271" s="35"/>
      <c r="AF271" s="35"/>
      <c r="AL271" s="35"/>
      <c r="AM271" s="35"/>
      <c r="AN271" s="35"/>
      <c r="AT271" s="35"/>
      <c r="AU271" s="35"/>
      <c r="AV271" s="35"/>
      <c r="BB271" s="35"/>
      <c r="BC271" s="35"/>
      <c r="BD271" s="35"/>
      <c r="BJ271" s="35"/>
      <c r="BK271" s="35"/>
      <c r="BL271" s="35"/>
      <c r="BR271" s="35"/>
      <c r="BS271" s="35"/>
      <c r="BT271" s="35"/>
      <c r="BZ271" s="35"/>
      <c r="CA271" s="35"/>
      <c r="CB271" s="35"/>
      <c r="CH271" s="35"/>
      <c r="CI271" s="35"/>
      <c r="CJ271" s="35"/>
      <c r="CP271" s="35"/>
      <c r="CQ271" s="35"/>
      <c r="CR271" s="35"/>
      <c r="CX271" s="35"/>
      <c r="CY271" s="35"/>
      <c r="CZ271" s="35"/>
      <c r="DF271" s="35">
        <v>3.4900000000000001E-8</v>
      </c>
      <c r="DG271" s="35">
        <v>0.63097592112000001</v>
      </c>
      <c r="DH271" s="35">
        <v>529.90341341570002</v>
      </c>
      <c r="DI271" s="29">
        <f t="shared" si="220"/>
        <v>-3.4290487997661403E-8</v>
      </c>
      <c r="DJ271" s="29">
        <f t="shared" si="221"/>
        <v>-3.4290242919059318E-8</v>
      </c>
      <c r="DK271" s="29">
        <f t="shared" si="222"/>
        <v>-3.4290242918514345E-8</v>
      </c>
      <c r="DL271" s="29">
        <f t="shared" si="223"/>
        <v>-3.4290242918514345E-8</v>
      </c>
      <c r="DN271" s="35">
        <v>7.5900000000000005E-9</v>
      </c>
      <c r="DO271" s="35">
        <v>3.8201411200900002</v>
      </c>
      <c r="DP271" s="35">
        <v>6283.0758499914</v>
      </c>
      <c r="DQ271" s="29">
        <f t="shared" si="224"/>
        <v>4.4461053275586911E-9</v>
      </c>
      <c r="DR271" s="29">
        <f t="shared" si="225"/>
        <v>4.4433525534578734E-9</v>
      </c>
      <c r="DS271" s="29">
        <f t="shared" si="226"/>
        <v>4.4433525473362497E-9</v>
      </c>
      <c r="DT271" s="29">
        <f t="shared" si="227"/>
        <v>4.4433525473362497E-9</v>
      </c>
      <c r="DV271" s="35"/>
      <c r="DW271" s="35"/>
      <c r="DX271" s="35"/>
      <c r="ED271" s="35"/>
      <c r="EE271" s="35"/>
      <c r="EF271" s="35"/>
      <c r="EL271" s="35"/>
      <c r="EM271" s="35"/>
      <c r="EN271" s="35"/>
      <c r="ET271" s="35"/>
      <c r="EU271" s="35"/>
      <c r="EV271" s="35"/>
    </row>
    <row r="272" spans="14:152" s="29" customFormat="1" ht="13.5" x14ac:dyDescent="0.3">
      <c r="N272" s="35">
        <v>2.0780000000000001E-8</v>
      </c>
      <c r="O272" s="35">
        <v>5.2892009788600003</v>
      </c>
      <c r="P272" s="35">
        <v>76.266071275599998</v>
      </c>
      <c r="Q272" s="29">
        <f t="shared" si="212"/>
        <v>2.0160857958479807E-8</v>
      </c>
      <c r="R272" s="29">
        <f t="shared" si="213"/>
        <v>2.0160885301806671E-8</v>
      </c>
      <c r="S272" s="29">
        <f t="shared" si="214"/>
        <v>2.0160885301867465E-8</v>
      </c>
      <c r="T272" s="29">
        <f t="shared" si="215"/>
        <v>2.0160885301867465E-8</v>
      </c>
      <c r="V272" s="35">
        <v>3.9499999999999998E-9</v>
      </c>
      <c r="W272" s="35">
        <v>1.7318140763100001</v>
      </c>
      <c r="X272" s="35">
        <v>1593.0050485469001</v>
      </c>
      <c r="Y272" s="29">
        <f t="shared" si="216"/>
        <v>-3.098305681346392E-9</v>
      </c>
      <c r="Z272" s="29">
        <f t="shared" si="217"/>
        <v>-3.0980277205000308E-9</v>
      </c>
      <c r="AA272" s="29">
        <f t="shared" si="218"/>
        <v>-3.0980277198819564E-9</v>
      </c>
      <c r="AB272" s="29">
        <f t="shared" si="219"/>
        <v>-3.0980277198819564E-9</v>
      </c>
      <c r="AD272" s="35"/>
      <c r="AE272" s="35"/>
      <c r="AF272" s="35"/>
      <c r="AL272" s="35"/>
      <c r="AM272" s="35"/>
      <c r="AN272" s="35"/>
      <c r="AT272" s="35"/>
      <c r="AU272" s="35"/>
      <c r="AV272" s="35"/>
      <c r="BB272" s="35"/>
      <c r="BC272" s="35"/>
      <c r="BD272" s="35"/>
      <c r="BJ272" s="35"/>
      <c r="BK272" s="35"/>
      <c r="BL272" s="35"/>
      <c r="BR272" s="35"/>
      <c r="BS272" s="35"/>
      <c r="BT272" s="35"/>
      <c r="BZ272" s="35"/>
      <c r="CA272" s="35"/>
      <c r="CB272" s="35"/>
      <c r="CH272" s="35"/>
      <c r="CI272" s="35"/>
      <c r="CJ272" s="35"/>
      <c r="CP272" s="35"/>
      <c r="CQ272" s="35"/>
      <c r="CR272" s="35"/>
      <c r="CX272" s="35"/>
      <c r="CY272" s="35"/>
      <c r="CZ272" s="35"/>
      <c r="DF272" s="35">
        <v>4.0189999999999998E-8</v>
      </c>
      <c r="DG272" s="35">
        <v>2.5766416572000002</v>
      </c>
      <c r="DH272" s="35">
        <v>916.93228005540004</v>
      </c>
      <c r="DI272" s="29">
        <f t="shared" si="220"/>
        <v>7.6139265379191332E-9</v>
      </c>
      <c r="DJ272" s="29">
        <f t="shared" si="221"/>
        <v>7.6113497882152208E-9</v>
      </c>
      <c r="DK272" s="29">
        <f t="shared" si="222"/>
        <v>7.6113497824858221E-9</v>
      </c>
      <c r="DL272" s="29">
        <f t="shared" si="223"/>
        <v>7.6113497824858221E-9</v>
      </c>
      <c r="DN272" s="35">
        <v>9.5399999999999997E-9</v>
      </c>
      <c r="DO272" s="35">
        <v>2.9453407298199998</v>
      </c>
      <c r="DP272" s="35">
        <v>462.02291352809999</v>
      </c>
      <c r="DQ272" s="29">
        <f t="shared" si="224"/>
        <v>-4.9547260377674859E-9</v>
      </c>
      <c r="DR272" s="29">
        <f t="shared" si="225"/>
        <v>-4.9549942619354678E-9</v>
      </c>
      <c r="DS272" s="29">
        <f t="shared" si="226"/>
        <v>-4.9549942625318386E-9</v>
      </c>
      <c r="DT272" s="29">
        <f t="shared" si="227"/>
        <v>-4.9549942625318386E-9</v>
      </c>
      <c r="DV272" s="35"/>
      <c r="DW272" s="35"/>
      <c r="DX272" s="35"/>
      <c r="ED272" s="35"/>
      <c r="EE272" s="35"/>
      <c r="EF272" s="35"/>
      <c r="EL272" s="35"/>
      <c r="EM272" s="35"/>
      <c r="EN272" s="35"/>
      <c r="ET272" s="35"/>
      <c r="EU272" s="35"/>
      <c r="EV272" s="35"/>
    </row>
    <row r="273" spans="14:152" s="29" customFormat="1" ht="13.5" x14ac:dyDescent="0.3">
      <c r="N273" s="35">
        <v>2.2609999999999999E-8</v>
      </c>
      <c r="O273" s="35">
        <v>5.3811723069199999</v>
      </c>
      <c r="P273" s="35">
        <v>1781.0313497193999</v>
      </c>
      <c r="Q273" s="29">
        <f t="shared" si="212"/>
        <v>-2.1912569928429985E-8</v>
      </c>
      <c r="R273" s="29">
        <f t="shared" si="213"/>
        <v>-2.1911863006619636E-8</v>
      </c>
      <c r="S273" s="29">
        <f t="shared" si="214"/>
        <v>-2.191186300504744E-8</v>
      </c>
      <c r="T273" s="29">
        <f t="shared" si="215"/>
        <v>-2.191186300504744E-8</v>
      </c>
      <c r="V273" s="35">
        <v>3.0199999999999999E-9</v>
      </c>
      <c r="W273" s="35">
        <v>4.6418474916400001</v>
      </c>
      <c r="X273" s="35">
        <v>1261.6353253632999</v>
      </c>
      <c r="Y273" s="29">
        <f t="shared" si="216"/>
        <v>3.0199996870846081E-9</v>
      </c>
      <c r="Z273" s="29">
        <f t="shared" si="217"/>
        <v>3.019999798410394E-9</v>
      </c>
      <c r="AA273" s="29">
        <f t="shared" si="218"/>
        <v>3.0199997984106149E-9</v>
      </c>
      <c r="AB273" s="29">
        <f t="shared" si="219"/>
        <v>3.0199997984106149E-9</v>
      </c>
      <c r="AD273" s="35"/>
      <c r="AE273" s="35"/>
      <c r="AF273" s="35"/>
      <c r="AL273" s="35"/>
      <c r="AM273" s="35"/>
      <c r="AN273" s="35"/>
      <c r="AT273" s="35"/>
      <c r="AU273" s="35"/>
      <c r="AV273" s="35"/>
      <c r="BB273" s="35"/>
      <c r="BC273" s="35"/>
      <c r="BD273" s="35"/>
      <c r="BJ273" s="35"/>
      <c r="BK273" s="35"/>
      <c r="BL273" s="35"/>
      <c r="BR273" s="35"/>
      <c r="BS273" s="35"/>
      <c r="BT273" s="35"/>
      <c r="BZ273" s="35"/>
      <c r="CA273" s="35"/>
      <c r="CB273" s="35"/>
      <c r="CH273" s="35"/>
      <c r="CI273" s="35"/>
      <c r="CJ273" s="35"/>
      <c r="CP273" s="35"/>
      <c r="CQ273" s="35"/>
      <c r="CR273" s="35"/>
      <c r="CX273" s="35"/>
      <c r="CY273" s="35"/>
      <c r="CZ273" s="35"/>
      <c r="DF273" s="35">
        <v>4.133E-8</v>
      </c>
      <c r="DG273" s="35">
        <v>4.7841793021700001</v>
      </c>
      <c r="DH273" s="35">
        <v>824.74219374879999</v>
      </c>
      <c r="DI273" s="29">
        <f t="shared" si="220"/>
        <v>3.2395344474047141E-8</v>
      </c>
      <c r="DJ273" s="29">
        <f t="shared" si="221"/>
        <v>3.2393837059484123E-8</v>
      </c>
      <c r="DK273" s="29">
        <f t="shared" si="222"/>
        <v>3.2393837056132307E-8</v>
      </c>
      <c r="DL273" s="29">
        <f t="shared" si="223"/>
        <v>3.2393837056132307E-8</v>
      </c>
      <c r="DN273" s="35">
        <v>7.6700000000000002E-9</v>
      </c>
      <c r="DO273" s="35">
        <v>3.3372513315700001</v>
      </c>
      <c r="DP273" s="35">
        <v>99.160620955499994</v>
      </c>
      <c r="DQ273" s="29">
        <f t="shared" si="224"/>
        <v>1.789029317984336E-9</v>
      </c>
      <c r="DR273" s="29">
        <f t="shared" si="225"/>
        <v>1.7889766509962378E-9</v>
      </c>
      <c r="DS273" s="29">
        <f t="shared" si="226"/>
        <v>1.7889766508791378E-9</v>
      </c>
      <c r="DT273" s="29">
        <f t="shared" si="227"/>
        <v>1.7889766508791378E-9</v>
      </c>
      <c r="DV273" s="35"/>
      <c r="DW273" s="35"/>
      <c r="DX273" s="35"/>
      <c r="ED273" s="35"/>
      <c r="EE273" s="35"/>
      <c r="EF273" s="35"/>
      <c r="EL273" s="35"/>
      <c r="EM273" s="35"/>
      <c r="EN273" s="35"/>
      <c r="ET273" s="35"/>
      <c r="EU273" s="35"/>
      <c r="EV273" s="35"/>
    </row>
    <row r="274" spans="14:152" s="29" customFormat="1" ht="13.5" x14ac:dyDescent="0.3">
      <c r="N274" s="35">
        <v>2.3560000000000001E-8</v>
      </c>
      <c r="O274" s="35">
        <v>0.67392574097000002</v>
      </c>
      <c r="P274" s="35">
        <v>227.52618943959999</v>
      </c>
      <c r="Q274" s="29">
        <f t="shared" si="212"/>
        <v>-7.9237024270808905E-9</v>
      </c>
      <c r="R274" s="29">
        <f t="shared" si="213"/>
        <v>-7.9240619206155215E-9</v>
      </c>
      <c r="S274" s="29">
        <f t="shared" si="214"/>
        <v>-7.9240619214148344E-9</v>
      </c>
      <c r="T274" s="29">
        <f t="shared" si="215"/>
        <v>-7.9240619214148344E-9</v>
      </c>
      <c r="V274" s="35">
        <v>3.2500000000000002E-9</v>
      </c>
      <c r="W274" s="35">
        <v>0.54991590409000002</v>
      </c>
      <c r="X274" s="35">
        <v>43.289029178299998</v>
      </c>
      <c r="Y274" s="29">
        <f t="shared" si="216"/>
        <v>1.0155040902450133E-9</v>
      </c>
      <c r="Z274" s="29">
        <f t="shared" si="217"/>
        <v>1.0155136073240001E-9</v>
      </c>
      <c r="AA274" s="29">
        <f t="shared" si="218"/>
        <v>1.0155136073451604E-9</v>
      </c>
      <c r="AB274" s="29">
        <f t="shared" si="219"/>
        <v>1.0155136073451604E-9</v>
      </c>
      <c r="AD274" s="35"/>
      <c r="AE274" s="35"/>
      <c r="AF274" s="35"/>
      <c r="AL274" s="35"/>
      <c r="AM274" s="35"/>
      <c r="AN274" s="35"/>
      <c r="AT274" s="35"/>
      <c r="AU274" s="35"/>
      <c r="AV274" s="35"/>
      <c r="BB274" s="35"/>
      <c r="BC274" s="35"/>
      <c r="BD274" s="35"/>
      <c r="BJ274" s="35"/>
      <c r="BK274" s="35"/>
      <c r="BL274" s="35"/>
      <c r="BR274" s="35"/>
      <c r="BS274" s="35"/>
      <c r="BT274" s="35"/>
      <c r="BZ274" s="35"/>
      <c r="CA274" s="35"/>
      <c r="CB274" s="35"/>
      <c r="CH274" s="35"/>
      <c r="CI274" s="35"/>
      <c r="CJ274" s="35"/>
      <c r="CP274" s="35"/>
      <c r="CQ274" s="35"/>
      <c r="CR274" s="35"/>
      <c r="CX274" s="35"/>
      <c r="CY274" s="35"/>
      <c r="CZ274" s="35"/>
      <c r="DF274" s="35">
        <v>4.4110000000000003E-8</v>
      </c>
      <c r="DG274" s="35">
        <v>3.1317938242299999</v>
      </c>
      <c r="DH274" s="35">
        <v>630.33605875839999</v>
      </c>
      <c r="DI274" s="29">
        <f t="shared" si="220"/>
        <v>3.0627922068732392E-8</v>
      </c>
      <c r="DJ274" s="29">
        <f t="shared" si="221"/>
        <v>3.0629346897770175E-8</v>
      </c>
      <c r="DK274" s="29">
        <f t="shared" si="222"/>
        <v>3.0629346900938138E-8</v>
      </c>
      <c r="DL274" s="29">
        <f t="shared" si="223"/>
        <v>3.0629346900938138E-8</v>
      </c>
      <c r="DN274" s="35">
        <v>8.0999999999999997E-9</v>
      </c>
      <c r="DO274" s="35">
        <v>4.6942530046600002</v>
      </c>
      <c r="DP274" s="35">
        <v>2228.9701815978001</v>
      </c>
      <c r="DQ274" s="29">
        <f t="shared" si="224"/>
        <v>-8.0871893805924427E-9</v>
      </c>
      <c r="DR274" s="29">
        <f t="shared" si="225"/>
        <v>-8.0872615600440039E-9</v>
      </c>
      <c r="DS274" s="29">
        <f t="shared" si="226"/>
        <v>-8.0872615602042635E-9</v>
      </c>
      <c r="DT274" s="29">
        <f t="shared" si="227"/>
        <v>-8.0872615602042635E-9</v>
      </c>
      <c r="DV274" s="35"/>
      <c r="DW274" s="35"/>
      <c r="DX274" s="35"/>
      <c r="ED274" s="35"/>
      <c r="EE274" s="35"/>
      <c r="EF274" s="35"/>
      <c r="EL274" s="35"/>
      <c r="EM274" s="35"/>
      <c r="EN274" s="35"/>
      <c r="ET274" s="35"/>
      <c r="EU274" s="35"/>
      <c r="EV274" s="35"/>
    </row>
    <row r="275" spans="14:152" s="29" customFormat="1" ht="13.5" x14ac:dyDescent="0.3">
      <c r="N275" s="35">
        <v>2.2399999999999999E-8</v>
      </c>
      <c r="O275" s="35">
        <v>3.1800697851700002</v>
      </c>
      <c r="P275" s="35">
        <v>3377.2177920039999</v>
      </c>
      <c r="Q275" s="29">
        <f t="shared" si="212"/>
        <v>1.9458126789786808E-9</v>
      </c>
      <c r="R275" s="29">
        <f t="shared" si="213"/>
        <v>1.9511793978705402E-9</v>
      </c>
      <c r="S275" s="29">
        <f t="shared" si="214"/>
        <v>1.951179409803035E-9</v>
      </c>
      <c r="T275" s="29">
        <f t="shared" si="215"/>
        <v>1.951179409803035E-9</v>
      </c>
      <c r="V275" s="35">
        <v>2.93E-9</v>
      </c>
      <c r="W275" s="35">
        <v>0.97977818746000001</v>
      </c>
      <c r="X275" s="35">
        <v>1585.8915015461</v>
      </c>
      <c r="Y275" s="29">
        <f t="shared" si="216"/>
        <v>-9.9965329498391548E-11</v>
      </c>
      <c r="Z275" s="29">
        <f t="shared" si="217"/>
        <v>-9.9634625001843434E-11</v>
      </c>
      <c r="AA275" s="29">
        <f t="shared" si="218"/>
        <v>-9.9634624266539349E-11</v>
      </c>
      <c r="AB275" s="29">
        <f t="shared" si="219"/>
        <v>-9.9634624266539349E-11</v>
      </c>
      <c r="AD275" s="35"/>
      <c r="AE275" s="35"/>
      <c r="AF275" s="35"/>
      <c r="AL275" s="35"/>
      <c r="AM275" s="35"/>
      <c r="AN275" s="35"/>
      <c r="AT275" s="35"/>
      <c r="AU275" s="35"/>
      <c r="AV275" s="35"/>
      <c r="BB275" s="35"/>
      <c r="BC275" s="35"/>
      <c r="BD275" s="35"/>
      <c r="BJ275" s="35"/>
      <c r="BK275" s="35"/>
      <c r="BL275" s="35"/>
      <c r="BR275" s="35"/>
      <c r="BS275" s="35"/>
      <c r="BT275" s="35"/>
      <c r="BZ275" s="35"/>
      <c r="CA275" s="35"/>
      <c r="CB275" s="35"/>
      <c r="CH275" s="35"/>
      <c r="CI275" s="35"/>
      <c r="CJ275" s="35"/>
      <c r="CP275" s="35"/>
      <c r="CQ275" s="35"/>
      <c r="CR275" s="35"/>
      <c r="CX275" s="35"/>
      <c r="CY275" s="35"/>
      <c r="CZ275" s="35"/>
      <c r="DF275" s="35">
        <v>4.0989999999999998E-8</v>
      </c>
      <c r="DG275" s="35">
        <v>3.6370221225299999</v>
      </c>
      <c r="DH275" s="35">
        <v>810.65811209909998</v>
      </c>
      <c r="DI275" s="29">
        <f t="shared" si="220"/>
        <v>-1.8750430207883029E-8</v>
      </c>
      <c r="DJ275" s="29">
        <f t="shared" si="221"/>
        <v>-1.8752534372592131E-8</v>
      </c>
      <c r="DK275" s="29">
        <f t="shared" si="222"/>
        <v>-1.8752534377270565E-8</v>
      </c>
      <c r="DL275" s="29">
        <f t="shared" si="223"/>
        <v>-1.8752534377270565E-8</v>
      </c>
      <c r="DN275" s="35">
        <v>6.9999999999999998E-9</v>
      </c>
      <c r="DO275" s="35">
        <v>1.72050221502</v>
      </c>
      <c r="DP275" s="35">
        <v>775.23338944700004</v>
      </c>
      <c r="DQ275" s="29">
        <f t="shared" si="224"/>
        <v>-1.2159643329840442E-9</v>
      </c>
      <c r="DR275" s="29">
        <f t="shared" si="225"/>
        <v>-1.2155837666015511E-9</v>
      </c>
      <c r="DS275" s="29">
        <f t="shared" si="226"/>
        <v>-1.2155837657553819E-9</v>
      </c>
      <c r="DT275" s="29">
        <f t="shared" si="227"/>
        <v>-1.2155837657553819E-9</v>
      </c>
      <c r="DV275" s="35"/>
      <c r="DW275" s="35"/>
      <c r="DX275" s="35"/>
      <c r="ED275" s="35"/>
      <c r="EE275" s="35"/>
      <c r="EF275" s="35"/>
      <c r="EL275" s="35"/>
      <c r="EM275" s="35"/>
      <c r="EN275" s="35"/>
      <c r="ET275" s="35"/>
      <c r="EU275" s="35"/>
      <c r="EV275" s="35"/>
    </row>
    <row r="276" spans="14:152" s="29" customFormat="1" ht="13.5" x14ac:dyDescent="0.3">
      <c r="N276" s="35">
        <v>2.1830000000000001E-8</v>
      </c>
      <c r="O276" s="35">
        <v>3.0838425095000002</v>
      </c>
      <c r="P276" s="35">
        <v>524.27433912319998</v>
      </c>
      <c r="Q276" s="29">
        <f t="shared" si="212"/>
        <v>1.2388719310436572E-8</v>
      </c>
      <c r="R276" s="29">
        <f t="shared" si="213"/>
        <v>1.2388048248502981E-8</v>
      </c>
      <c r="S276" s="29">
        <f t="shared" si="214"/>
        <v>1.2388048247010896E-8</v>
      </c>
      <c r="T276" s="29">
        <f t="shared" si="215"/>
        <v>1.2388048247010896E-8</v>
      </c>
      <c r="V276" s="35">
        <v>3.41E-9</v>
      </c>
      <c r="W276" s="35">
        <v>2.8083360694400001</v>
      </c>
      <c r="X276" s="35">
        <v>1514.2912967165</v>
      </c>
      <c r="Y276" s="29">
        <f t="shared" si="216"/>
        <v>-2.1961545514638449E-9</v>
      </c>
      <c r="Z276" s="29">
        <f t="shared" si="217"/>
        <v>-2.1958732354512281E-9</v>
      </c>
      <c r="AA276" s="29">
        <f t="shared" si="218"/>
        <v>-2.1958732348257096E-9</v>
      </c>
      <c r="AB276" s="29">
        <f t="shared" si="219"/>
        <v>-2.1958732348257096E-9</v>
      </c>
      <c r="AD276" s="35"/>
      <c r="AE276" s="35"/>
      <c r="AF276" s="35"/>
      <c r="AL276" s="35"/>
      <c r="AM276" s="35"/>
      <c r="AN276" s="35"/>
      <c r="AT276" s="35"/>
      <c r="AU276" s="35"/>
      <c r="AV276" s="35"/>
      <c r="BB276" s="35"/>
      <c r="BC276" s="35"/>
      <c r="BD276" s="35"/>
      <c r="BJ276" s="35"/>
      <c r="BK276" s="35"/>
      <c r="BL276" s="35"/>
      <c r="BR276" s="35"/>
      <c r="BS276" s="35"/>
      <c r="BT276" s="35"/>
      <c r="BZ276" s="35"/>
      <c r="CA276" s="35"/>
      <c r="CB276" s="35"/>
      <c r="CH276" s="35"/>
      <c r="CI276" s="35"/>
      <c r="CJ276" s="35"/>
      <c r="CP276" s="35"/>
      <c r="CQ276" s="35"/>
      <c r="CR276" s="35"/>
      <c r="CX276" s="35"/>
      <c r="CY276" s="35"/>
      <c r="CZ276" s="35"/>
      <c r="DF276" s="35">
        <v>3.7039999999999999E-8</v>
      </c>
      <c r="DG276" s="35">
        <v>6.1724380127399998</v>
      </c>
      <c r="DH276" s="35">
        <v>537.76771994190005</v>
      </c>
      <c r="DI276" s="29">
        <f t="shared" si="220"/>
        <v>-2.5775224572200901E-8</v>
      </c>
      <c r="DJ276" s="29">
        <f t="shared" si="221"/>
        <v>-2.5774205869168405E-8</v>
      </c>
      <c r="DK276" s="29">
        <f t="shared" si="222"/>
        <v>-2.5774205866903323E-8</v>
      </c>
      <c r="DL276" s="29">
        <f t="shared" si="223"/>
        <v>-2.5774205866903323E-8</v>
      </c>
      <c r="DN276" s="35">
        <v>7.6399999999999993E-9</v>
      </c>
      <c r="DO276" s="35">
        <v>4.9174767429599999</v>
      </c>
      <c r="DP276" s="35">
        <v>1670.8250284999999</v>
      </c>
      <c r="DQ276" s="29">
        <f t="shared" si="224"/>
        <v>6.1329560211950087E-9</v>
      </c>
      <c r="DR276" s="29">
        <f t="shared" si="225"/>
        <v>6.133498051810706E-9</v>
      </c>
      <c r="DS276" s="29">
        <f t="shared" si="226"/>
        <v>6.1334980530157799E-9</v>
      </c>
      <c r="DT276" s="29">
        <f t="shared" si="227"/>
        <v>6.1334980530157799E-9</v>
      </c>
      <c r="DV276" s="35"/>
      <c r="DW276" s="35"/>
      <c r="DX276" s="35"/>
      <c r="ED276" s="35"/>
      <c r="EE276" s="35"/>
      <c r="EF276" s="35"/>
      <c r="EL276" s="35"/>
      <c r="EM276" s="35"/>
      <c r="EN276" s="35"/>
      <c r="ET276" s="35"/>
      <c r="EU276" s="35"/>
      <c r="EV276" s="35"/>
    </row>
    <row r="277" spans="14:152" s="29" customFormat="1" ht="13.5" x14ac:dyDescent="0.3">
      <c r="N277" s="35">
        <v>2.119E-8</v>
      </c>
      <c r="O277" s="35">
        <v>2.7010765992699999</v>
      </c>
      <c r="P277" s="35">
        <v>387.24131496080003</v>
      </c>
      <c r="Q277" s="29">
        <f t="shared" si="212"/>
        <v>-1.9223995143663523E-8</v>
      </c>
      <c r="R277" s="29">
        <f t="shared" si="213"/>
        <v>-1.9223749331216435E-8</v>
      </c>
      <c r="S277" s="29">
        <f t="shared" si="214"/>
        <v>-1.9223749330669877E-8</v>
      </c>
      <c r="T277" s="29">
        <f t="shared" si="215"/>
        <v>-1.9223749330669877E-8</v>
      </c>
      <c r="V277" s="35">
        <v>3.0399999999999998E-9</v>
      </c>
      <c r="W277" s="35">
        <v>6.1252282521400003</v>
      </c>
      <c r="X277" s="35">
        <v>1262.3860848887</v>
      </c>
      <c r="Y277" s="29">
        <f t="shared" si="216"/>
        <v>2.2707871644864311E-10</v>
      </c>
      <c r="Z277" s="29">
        <f t="shared" si="217"/>
        <v>2.2735123772167983E-10</v>
      </c>
      <c r="AA277" s="29">
        <f t="shared" si="218"/>
        <v>2.2735123832762181E-10</v>
      </c>
      <c r="AB277" s="29">
        <f t="shared" si="219"/>
        <v>2.2735123832762181E-10</v>
      </c>
      <c r="AD277" s="35"/>
      <c r="AE277" s="35"/>
      <c r="AF277" s="35"/>
      <c r="AL277" s="35"/>
      <c r="AM277" s="35"/>
      <c r="AN277" s="35"/>
      <c r="AT277" s="35"/>
      <c r="AU277" s="35"/>
      <c r="AV277" s="35"/>
      <c r="BB277" s="35"/>
      <c r="BC277" s="35"/>
      <c r="BD277" s="35"/>
      <c r="BJ277" s="35"/>
      <c r="BK277" s="35"/>
      <c r="BL277" s="35"/>
      <c r="BR277" s="35"/>
      <c r="BS277" s="35"/>
      <c r="BT277" s="35"/>
      <c r="BZ277" s="35"/>
      <c r="CA277" s="35"/>
      <c r="CB277" s="35"/>
      <c r="CH277" s="35"/>
      <c r="CI277" s="35"/>
      <c r="CJ277" s="35"/>
      <c r="CP277" s="35"/>
      <c r="CQ277" s="35"/>
      <c r="CR277" s="35"/>
      <c r="CX277" s="35"/>
      <c r="CY277" s="35"/>
      <c r="CZ277" s="35"/>
      <c r="DF277" s="35">
        <v>4.1239999999999997E-8</v>
      </c>
      <c r="DG277" s="35">
        <v>2.1424828544899999</v>
      </c>
      <c r="DH277" s="35">
        <v>210.11770170029999</v>
      </c>
      <c r="DI277" s="29">
        <f t="shared" si="220"/>
        <v>3.0786133904240826E-8</v>
      </c>
      <c r="DJ277" s="29">
        <f t="shared" si="221"/>
        <v>3.0785723321310503E-8</v>
      </c>
      <c r="DK277" s="29">
        <f t="shared" si="222"/>
        <v>3.0785723320397574E-8</v>
      </c>
      <c r="DL277" s="29">
        <f t="shared" si="223"/>
        <v>3.0785723320397574E-8</v>
      </c>
      <c r="DN277" s="35">
        <v>7.2399999999999998E-9</v>
      </c>
      <c r="DO277" s="35">
        <v>6.0869284199200004</v>
      </c>
      <c r="DP277" s="35">
        <v>2281.2304965106</v>
      </c>
      <c r="DQ277" s="29">
        <f t="shared" si="224"/>
        <v>4.8115757770001512E-9</v>
      </c>
      <c r="DR277" s="29">
        <f t="shared" si="225"/>
        <v>4.8106968843742085E-9</v>
      </c>
      <c r="DS277" s="29">
        <f t="shared" si="226"/>
        <v>4.8106968824198694E-9</v>
      </c>
      <c r="DT277" s="29">
        <f t="shared" si="227"/>
        <v>4.8106968824198694E-9</v>
      </c>
      <c r="DV277" s="35"/>
      <c r="DW277" s="35"/>
      <c r="DX277" s="35"/>
      <c r="ED277" s="35"/>
      <c r="EE277" s="35"/>
      <c r="EF277" s="35"/>
      <c r="EL277" s="35"/>
      <c r="EM277" s="35"/>
      <c r="EN277" s="35"/>
      <c r="ET277" s="35"/>
      <c r="EU277" s="35"/>
      <c r="EV277" s="35"/>
    </row>
    <row r="278" spans="14:152" s="29" customFormat="1" ht="13.5" x14ac:dyDescent="0.3">
      <c r="N278" s="35">
        <v>2.056E-8</v>
      </c>
      <c r="O278" s="35">
        <v>4.8277919699399998</v>
      </c>
      <c r="P278" s="35">
        <v>2957.7331481288002</v>
      </c>
      <c r="Q278" s="29">
        <f t="shared" si="212"/>
        <v>-1.7633530704047992E-8</v>
      </c>
      <c r="R278" s="29">
        <f t="shared" si="213"/>
        <v>-1.7631303534718163E-8</v>
      </c>
      <c r="S278" s="29">
        <f t="shared" si="214"/>
        <v>-1.7631303529765247E-8</v>
      </c>
      <c r="T278" s="29">
        <f t="shared" si="215"/>
        <v>-1.7631303529765247E-8</v>
      </c>
      <c r="V278" s="35">
        <v>2.86E-9</v>
      </c>
      <c r="W278" s="35">
        <v>2.8980042308099998</v>
      </c>
      <c r="X278" s="35">
        <v>530.21222995640005</v>
      </c>
      <c r="Y278" s="29">
        <f t="shared" si="216"/>
        <v>1.4063629206736088E-9</v>
      </c>
      <c r="Z278" s="29">
        <f t="shared" si="217"/>
        <v>1.4062688915583654E-9</v>
      </c>
      <c r="AA278" s="29">
        <f t="shared" si="218"/>
        <v>1.4062688913492875E-9</v>
      </c>
      <c r="AB278" s="29">
        <f t="shared" si="219"/>
        <v>1.4062688913492875E-9</v>
      </c>
      <c r="AD278" s="35"/>
      <c r="AE278" s="35"/>
      <c r="AF278" s="35"/>
      <c r="AL278" s="35"/>
      <c r="AM278" s="35"/>
      <c r="AN278" s="35"/>
      <c r="AT278" s="35"/>
      <c r="AU278" s="35"/>
      <c r="AV278" s="35"/>
      <c r="BB278" s="35"/>
      <c r="BC278" s="35"/>
      <c r="BD278" s="35"/>
      <c r="BJ278" s="35"/>
      <c r="BK278" s="35"/>
      <c r="BL278" s="35"/>
      <c r="BR278" s="35"/>
      <c r="BS278" s="35"/>
      <c r="BT278" s="35"/>
      <c r="BZ278" s="35"/>
      <c r="CA278" s="35"/>
      <c r="CB278" s="35"/>
      <c r="CH278" s="35"/>
      <c r="CI278" s="35"/>
      <c r="CJ278" s="35"/>
      <c r="CP278" s="35"/>
      <c r="CQ278" s="35"/>
      <c r="CR278" s="35"/>
      <c r="CX278" s="35"/>
      <c r="CY278" s="35"/>
      <c r="CZ278" s="35"/>
      <c r="DF278" s="35">
        <v>3.4900000000000001E-8</v>
      </c>
      <c r="DG278" s="35">
        <v>3.2096205041700001</v>
      </c>
      <c r="DH278" s="35">
        <v>529.47851677350002</v>
      </c>
      <c r="DI278" s="29">
        <f t="shared" si="220"/>
        <v>2.5368422958632395E-8</v>
      </c>
      <c r="DJ278" s="29">
        <f t="shared" si="221"/>
        <v>2.5367519235521195E-8</v>
      </c>
      <c r="DK278" s="29">
        <f t="shared" si="222"/>
        <v>2.5367519233511735E-8</v>
      </c>
      <c r="DL278" s="29">
        <f t="shared" si="223"/>
        <v>2.5367519233511735E-8</v>
      </c>
      <c r="DN278" s="35">
        <v>7.1099999999999996E-9</v>
      </c>
      <c r="DO278" s="35">
        <v>4.8225091814300001</v>
      </c>
      <c r="DP278" s="35">
        <v>11.7794134468</v>
      </c>
      <c r="DQ278" s="29">
        <f t="shared" si="224"/>
        <v>2.1109289752226373E-9</v>
      </c>
      <c r="DR278" s="29">
        <f t="shared" si="225"/>
        <v>2.1109232800512452E-9</v>
      </c>
      <c r="DS278" s="29">
        <f t="shared" si="226"/>
        <v>2.1109232800385815E-9</v>
      </c>
      <c r="DT278" s="29">
        <f t="shared" si="227"/>
        <v>2.1109232800385815E-9</v>
      </c>
      <c r="DV278" s="35"/>
      <c r="DW278" s="35"/>
      <c r="DX278" s="35"/>
      <c r="ED278" s="35"/>
      <c r="EE278" s="35"/>
      <c r="EF278" s="35"/>
      <c r="EL278" s="35"/>
      <c r="EM278" s="35"/>
      <c r="EN278" s="35"/>
      <c r="ET278" s="35"/>
      <c r="EU278" s="35"/>
      <c r="EV278" s="35"/>
    </row>
    <row r="279" spans="14:152" s="29" customFormat="1" ht="13.5" x14ac:dyDescent="0.3">
      <c r="N279" s="35">
        <v>2.1159999999999999E-8</v>
      </c>
      <c r="O279" s="35">
        <v>6.20263841494</v>
      </c>
      <c r="P279" s="35">
        <v>209.3669421749</v>
      </c>
      <c r="Q279" s="29">
        <f t="shared" si="212"/>
        <v>-2.0824255632868406E-8</v>
      </c>
      <c r="R279" s="29">
        <f t="shared" si="213"/>
        <v>-2.0824311607189336E-8</v>
      </c>
      <c r="S279" s="29">
        <f t="shared" si="214"/>
        <v>-2.0824311607313781E-8</v>
      </c>
      <c r="T279" s="29">
        <f t="shared" si="215"/>
        <v>-2.0824311607313781E-8</v>
      </c>
      <c r="V279" s="35">
        <v>3.8700000000000001E-9</v>
      </c>
      <c r="W279" s="35">
        <v>0.46648572639000002</v>
      </c>
      <c r="X279" s="35">
        <v>1592.2542890215</v>
      </c>
      <c r="Y279" s="29">
        <f t="shared" si="216"/>
        <v>1.4204423837912595E-9</v>
      </c>
      <c r="Z279" s="29">
        <f t="shared" si="217"/>
        <v>1.4208505561766663E-9</v>
      </c>
      <c r="AA279" s="29">
        <f t="shared" si="218"/>
        <v>1.4208505570841994E-9</v>
      </c>
      <c r="AB279" s="29">
        <f t="shared" si="219"/>
        <v>1.4208505570841994E-9</v>
      </c>
      <c r="AD279" s="35"/>
      <c r="AE279" s="35"/>
      <c r="AF279" s="35"/>
      <c r="AL279" s="35"/>
      <c r="AM279" s="35"/>
      <c r="AN279" s="35"/>
      <c r="AT279" s="35"/>
      <c r="AU279" s="35"/>
      <c r="AV279" s="35"/>
      <c r="BB279" s="35"/>
      <c r="BC279" s="35"/>
      <c r="BD279" s="35"/>
      <c r="BJ279" s="35"/>
      <c r="BK279" s="35"/>
      <c r="BL279" s="35"/>
      <c r="BR279" s="35"/>
      <c r="BS279" s="35"/>
      <c r="BT279" s="35"/>
      <c r="BZ279" s="35"/>
      <c r="CA279" s="35"/>
      <c r="CB279" s="35"/>
      <c r="CH279" s="35"/>
      <c r="CI279" s="35"/>
      <c r="CJ279" s="35"/>
      <c r="CP279" s="35"/>
      <c r="CQ279" s="35"/>
      <c r="CR279" s="35"/>
      <c r="CX279" s="35"/>
      <c r="CY279" s="35"/>
      <c r="CZ279" s="35"/>
      <c r="DF279" s="35">
        <v>3.2810000000000001E-8</v>
      </c>
      <c r="DG279" s="35">
        <v>1.53106243317</v>
      </c>
      <c r="DH279" s="35">
        <v>547.85021235930003</v>
      </c>
      <c r="DI279" s="29">
        <f t="shared" si="220"/>
        <v>-1.7605384024580642E-8</v>
      </c>
      <c r="DJ279" s="29">
        <f t="shared" si="221"/>
        <v>-1.7606464156497375E-8</v>
      </c>
      <c r="DK279" s="29">
        <f t="shared" si="222"/>
        <v>-1.7606464158898932E-8</v>
      </c>
      <c r="DL279" s="29">
        <f t="shared" si="223"/>
        <v>-1.7606464158898932E-8</v>
      </c>
      <c r="DN279" s="35">
        <v>6.9200000000000001E-9</v>
      </c>
      <c r="DO279" s="35">
        <v>2.6370535466199998</v>
      </c>
      <c r="DP279" s="35">
        <v>6.5922821389999999</v>
      </c>
      <c r="DQ279" s="29">
        <f t="shared" si="224"/>
        <v>-6.3805449437366768E-9</v>
      </c>
      <c r="DR279" s="29">
        <f t="shared" si="225"/>
        <v>-6.3805436862613724E-9</v>
      </c>
      <c r="DS279" s="29">
        <f t="shared" si="226"/>
        <v>-6.3805436862585765E-9</v>
      </c>
      <c r="DT279" s="29">
        <f t="shared" si="227"/>
        <v>-6.3805436862585765E-9</v>
      </c>
      <c r="DV279" s="35"/>
      <c r="DW279" s="35"/>
      <c r="DX279" s="35"/>
      <c r="ED279" s="35"/>
      <c r="EE279" s="35"/>
      <c r="EF279" s="35"/>
      <c r="EL279" s="35"/>
      <c r="EM279" s="35"/>
      <c r="EN279" s="35"/>
      <c r="ET279" s="35"/>
      <c r="EU279" s="35"/>
      <c r="EV279" s="35"/>
    </row>
    <row r="280" spans="14:152" s="29" customFormat="1" ht="13.5" x14ac:dyDescent="0.3">
      <c r="N280" s="35">
        <v>2.7120000000000001E-8</v>
      </c>
      <c r="O280" s="35">
        <v>3.1815775463099998</v>
      </c>
      <c r="P280" s="35">
        <v>1474.6737883704</v>
      </c>
      <c r="Q280" s="29">
        <f t="shared" si="212"/>
        <v>-1.1294130826090723E-8</v>
      </c>
      <c r="R280" s="29">
        <f t="shared" si="213"/>
        <v>-1.1291541499800045E-8</v>
      </c>
      <c r="S280" s="29">
        <f t="shared" si="214"/>
        <v>-1.1291541494042715E-8</v>
      </c>
      <c r="T280" s="29">
        <f t="shared" si="215"/>
        <v>-1.1291541494042715E-8</v>
      </c>
      <c r="V280" s="35">
        <v>2.8499999999999999E-9</v>
      </c>
      <c r="W280" s="35">
        <v>4.5639459805199998</v>
      </c>
      <c r="X280" s="35">
        <v>1268.7488723641</v>
      </c>
      <c r="Y280" s="29">
        <f t="shared" si="216"/>
        <v>2.8479326612932092E-9</v>
      </c>
      <c r="Z280" s="29">
        <f t="shared" si="217"/>
        <v>2.8479424556543324E-9</v>
      </c>
      <c r="AA280" s="29">
        <f t="shared" si="218"/>
        <v>2.8479424556760839E-9</v>
      </c>
      <c r="AB280" s="29">
        <f t="shared" si="219"/>
        <v>2.8479424556760839E-9</v>
      </c>
      <c r="AD280" s="35"/>
      <c r="AE280" s="35"/>
      <c r="AF280" s="35"/>
      <c r="AL280" s="35"/>
      <c r="AM280" s="35"/>
      <c r="AN280" s="35"/>
      <c r="AT280" s="35"/>
      <c r="AU280" s="35"/>
      <c r="AV280" s="35"/>
      <c r="BB280" s="35"/>
      <c r="BC280" s="35"/>
      <c r="BD280" s="35"/>
      <c r="BJ280" s="35"/>
      <c r="BK280" s="35"/>
      <c r="BL280" s="35"/>
      <c r="BR280" s="35"/>
      <c r="BS280" s="35"/>
      <c r="BT280" s="35"/>
      <c r="BZ280" s="35"/>
      <c r="CA280" s="35"/>
      <c r="CB280" s="35"/>
      <c r="CH280" s="35"/>
      <c r="CI280" s="35"/>
      <c r="CJ280" s="35"/>
      <c r="CP280" s="35"/>
      <c r="CQ280" s="35"/>
      <c r="CR280" s="35"/>
      <c r="CX280" s="35"/>
      <c r="CY280" s="35"/>
      <c r="CZ280" s="35"/>
      <c r="DF280" s="35">
        <v>3.5539999999999999E-8</v>
      </c>
      <c r="DG280" s="35">
        <v>6.0378779917400003</v>
      </c>
      <c r="DH280" s="35">
        <v>739.05790726949999</v>
      </c>
      <c r="DI280" s="29">
        <f t="shared" si="220"/>
        <v>2.4556805676583349E-8</v>
      </c>
      <c r="DJ280" s="29">
        <f t="shared" si="221"/>
        <v>2.4555453509051074E-8</v>
      </c>
      <c r="DK280" s="29">
        <f t="shared" si="222"/>
        <v>2.4555453506044518E-8</v>
      </c>
      <c r="DL280" s="29">
        <f t="shared" si="223"/>
        <v>2.4555453506044518E-8</v>
      </c>
      <c r="DN280" s="35">
        <v>7.7099999999999992E-9</v>
      </c>
      <c r="DO280" s="35">
        <v>3.87410612014</v>
      </c>
      <c r="DP280" s="35">
        <v>9690.7081281171995</v>
      </c>
      <c r="DQ280" s="29">
        <f t="shared" si="224"/>
        <v>-3.847313489868511E-9</v>
      </c>
      <c r="DR280" s="29">
        <f t="shared" si="225"/>
        <v>-3.8519234104752555E-9</v>
      </c>
      <c r="DS280" s="29">
        <f t="shared" si="226"/>
        <v>-3.8519234207230828E-9</v>
      </c>
      <c r="DT280" s="29">
        <f t="shared" si="227"/>
        <v>-3.8519234207230828E-9</v>
      </c>
      <c r="DV280" s="35"/>
      <c r="DW280" s="35"/>
      <c r="DX280" s="35"/>
      <c r="ED280" s="35"/>
      <c r="EE280" s="35"/>
      <c r="EF280" s="35"/>
      <c r="EL280" s="35"/>
      <c r="EM280" s="35"/>
      <c r="EN280" s="35"/>
      <c r="ET280" s="35"/>
      <c r="EU280" s="35"/>
      <c r="EV280" s="35"/>
    </row>
    <row r="281" spans="14:152" s="29" customFormat="1" ht="13.5" x14ac:dyDescent="0.3">
      <c r="N281" s="35">
        <v>2.1270000000000001E-8</v>
      </c>
      <c r="O281" s="35">
        <v>1.2442401251399999</v>
      </c>
      <c r="P281" s="35">
        <v>539.98590583309999</v>
      </c>
      <c r="Q281" s="29">
        <f t="shared" si="212"/>
        <v>-1.7675803219218786E-8</v>
      </c>
      <c r="R281" s="29">
        <f t="shared" si="213"/>
        <v>-1.7676258157300105E-8</v>
      </c>
      <c r="S281" s="29">
        <f t="shared" si="214"/>
        <v>-1.7676258158311614E-8</v>
      </c>
      <c r="T281" s="29">
        <f t="shared" si="215"/>
        <v>-1.7676258158311614E-8</v>
      </c>
      <c r="V281" s="35">
        <v>3.1E-9</v>
      </c>
      <c r="W281" s="35">
        <v>4.6910228959099998</v>
      </c>
      <c r="X281" s="35">
        <v>76.266071275599998</v>
      </c>
      <c r="Y281" s="29">
        <f t="shared" si="216"/>
        <v>2.9083634329925689E-9</v>
      </c>
      <c r="Z281" s="29">
        <f t="shared" si="217"/>
        <v>2.9083576052153152E-9</v>
      </c>
      <c r="AA281" s="29">
        <f t="shared" si="218"/>
        <v>2.9083576052023574E-9</v>
      </c>
      <c r="AB281" s="29">
        <f t="shared" si="219"/>
        <v>2.9083576052023574E-9</v>
      </c>
      <c r="AD281" s="35"/>
      <c r="AE281" s="35"/>
      <c r="AF281" s="35"/>
      <c r="AL281" s="35"/>
      <c r="AM281" s="35"/>
      <c r="AN281" s="35"/>
      <c r="AT281" s="35"/>
      <c r="AU281" s="35"/>
      <c r="AV281" s="35"/>
      <c r="BB281" s="35"/>
      <c r="BC281" s="35"/>
      <c r="BD281" s="35"/>
      <c r="BJ281" s="35"/>
      <c r="BK281" s="35"/>
      <c r="BL281" s="35"/>
      <c r="BR281" s="35"/>
      <c r="BS281" s="35"/>
      <c r="BT281" s="35"/>
      <c r="BZ281" s="35"/>
      <c r="CA281" s="35"/>
      <c r="CB281" s="35"/>
      <c r="CH281" s="35"/>
      <c r="CI281" s="35"/>
      <c r="CJ281" s="35"/>
      <c r="CP281" s="35"/>
      <c r="CQ281" s="35"/>
      <c r="CR281" s="35"/>
      <c r="CX281" s="35"/>
      <c r="CY281" s="35"/>
      <c r="CZ281" s="35"/>
      <c r="DF281" s="35">
        <v>4.1010000000000001E-8</v>
      </c>
      <c r="DG281" s="35">
        <v>6.0040622699900004</v>
      </c>
      <c r="DH281" s="35">
        <v>902.70518605380005</v>
      </c>
      <c r="DI281" s="29">
        <f t="shared" si="220"/>
        <v>-9.9612868978483588E-9</v>
      </c>
      <c r="DJ281" s="29">
        <f t="shared" si="221"/>
        <v>-9.9587295775942364E-9</v>
      </c>
      <c r="DK281" s="29">
        <f t="shared" si="222"/>
        <v>-9.9587295719081604E-9</v>
      </c>
      <c r="DL281" s="29">
        <f t="shared" si="223"/>
        <v>-9.9587295719081604E-9</v>
      </c>
      <c r="DN281" s="35">
        <v>9.0599999999999997E-9</v>
      </c>
      <c r="DO281" s="35">
        <v>2.4718994844200002</v>
      </c>
      <c r="DP281" s="35">
        <v>3274.1250177853999</v>
      </c>
      <c r="DQ281" s="29">
        <f t="shared" si="224"/>
        <v>5.6404950964857937E-9</v>
      </c>
      <c r="DR281" s="29">
        <f t="shared" si="225"/>
        <v>5.6388418629312658E-9</v>
      </c>
      <c r="DS281" s="29">
        <f t="shared" si="226"/>
        <v>5.6388418592550825E-9</v>
      </c>
      <c r="DT281" s="29">
        <f t="shared" si="227"/>
        <v>5.6388418592550825E-9</v>
      </c>
      <c r="DV281" s="35"/>
      <c r="DW281" s="35"/>
      <c r="DX281" s="35"/>
      <c r="ED281" s="35"/>
      <c r="EE281" s="35"/>
      <c r="EF281" s="35"/>
      <c r="EL281" s="35"/>
      <c r="EM281" s="35"/>
      <c r="EN281" s="35"/>
      <c r="ET281" s="35"/>
      <c r="EU281" s="35"/>
      <c r="EV281" s="35"/>
    </row>
    <row r="282" spans="14:152" s="29" customFormat="1" ht="13.5" x14ac:dyDescent="0.3">
      <c r="N282" s="35">
        <v>2.4240000000000001E-8</v>
      </c>
      <c r="O282" s="35">
        <v>3.5759592585300002</v>
      </c>
      <c r="P282" s="35">
        <v>953.10776223289997</v>
      </c>
      <c r="Q282" s="29">
        <f t="shared" si="212"/>
        <v>2.3724115388487682E-8</v>
      </c>
      <c r="R282" s="29">
        <f t="shared" si="213"/>
        <v>2.3724452953401038E-8</v>
      </c>
      <c r="S282" s="29">
        <f t="shared" si="214"/>
        <v>2.372445295415148E-8</v>
      </c>
      <c r="T282" s="29">
        <f t="shared" si="215"/>
        <v>2.372445295415148E-8</v>
      </c>
      <c r="V282" s="35">
        <v>2.7799999999999999E-9</v>
      </c>
      <c r="W282" s="35">
        <v>5.4986718724800001</v>
      </c>
      <c r="X282" s="35">
        <v>280.96714700450002</v>
      </c>
      <c r="Y282" s="29">
        <f t="shared" si="216"/>
        <v>-2.2342461688889441E-9</v>
      </c>
      <c r="Z282" s="29">
        <f t="shared" si="217"/>
        <v>-2.2342792669063583E-9</v>
      </c>
      <c r="AA282" s="29">
        <f t="shared" si="218"/>
        <v>-2.2342792669799463E-9</v>
      </c>
      <c r="AB282" s="29">
        <f t="shared" si="219"/>
        <v>-2.2342792669799463E-9</v>
      </c>
      <c r="AD282" s="35"/>
      <c r="AE282" s="35"/>
      <c r="AF282" s="35"/>
      <c r="AL282" s="35"/>
      <c r="AM282" s="35"/>
      <c r="AN282" s="35"/>
      <c r="AT282" s="35"/>
      <c r="AU282" s="35"/>
      <c r="AV282" s="35"/>
      <c r="BB282" s="35"/>
      <c r="BC282" s="35"/>
      <c r="BD282" s="35"/>
      <c r="BJ282" s="35"/>
      <c r="BK282" s="35"/>
      <c r="BL282" s="35"/>
      <c r="BR282" s="35"/>
      <c r="BS282" s="35"/>
      <c r="BT282" s="35"/>
      <c r="BZ282" s="35"/>
      <c r="CA282" s="35"/>
      <c r="CB282" s="35"/>
      <c r="CH282" s="35"/>
      <c r="CI282" s="35"/>
      <c r="CJ282" s="35"/>
      <c r="CP282" s="35"/>
      <c r="CQ282" s="35"/>
      <c r="CR282" s="35"/>
      <c r="CX282" s="35"/>
      <c r="CY282" s="35"/>
      <c r="CZ282" s="35"/>
      <c r="DF282" s="35">
        <v>3.2670000000000001E-8</v>
      </c>
      <c r="DG282" s="35">
        <v>3.4935406578900001</v>
      </c>
      <c r="DH282" s="35">
        <v>1166.4068576709001</v>
      </c>
      <c r="DI282" s="29">
        <f t="shared" si="220"/>
        <v>-2.9459395916192985E-8</v>
      </c>
      <c r="DJ282" s="29">
        <f t="shared" si="221"/>
        <v>-2.9460568936329152E-8</v>
      </c>
      <c r="DK282" s="29">
        <f t="shared" si="222"/>
        <v>-2.9460568938937084E-8</v>
      </c>
      <c r="DL282" s="29">
        <f t="shared" si="223"/>
        <v>-2.9460568938937084E-8</v>
      </c>
      <c r="DN282" s="35">
        <v>7.8100000000000001E-9</v>
      </c>
      <c r="DO282" s="35">
        <v>1.25357484582</v>
      </c>
      <c r="DP282" s="35">
        <v>202.25339517410001</v>
      </c>
      <c r="DQ282" s="29">
        <f t="shared" si="224"/>
        <v>-1.3508289526067357E-9</v>
      </c>
      <c r="DR282" s="29">
        <f t="shared" si="225"/>
        <v>-1.3509397430080915E-9</v>
      </c>
      <c r="DS282" s="29">
        <f t="shared" si="226"/>
        <v>-1.3509397432544232E-9</v>
      </c>
      <c r="DT282" s="29">
        <f t="shared" si="227"/>
        <v>-1.3509397432544232E-9</v>
      </c>
      <c r="DV282" s="35"/>
      <c r="DW282" s="35"/>
      <c r="DX282" s="35"/>
      <c r="ED282" s="35"/>
      <c r="EE282" s="35"/>
      <c r="EF282" s="35"/>
      <c r="EL282" s="35"/>
      <c r="EM282" s="35"/>
      <c r="EN282" s="35"/>
      <c r="ET282" s="35"/>
      <c r="EU282" s="35"/>
      <c r="EV282" s="35"/>
    </row>
    <row r="283" spans="14:152" s="29" customFormat="1" ht="13.5" x14ac:dyDescent="0.3">
      <c r="N283" s="35">
        <v>1.9470000000000002E-8</v>
      </c>
      <c r="O283" s="35">
        <v>1.9446808254600001</v>
      </c>
      <c r="P283" s="35">
        <v>529.53090640020002</v>
      </c>
      <c r="Q283" s="29">
        <f t="shared" si="212"/>
        <v>-8.4741762167954625E-9</v>
      </c>
      <c r="R283" s="29">
        <f t="shared" si="213"/>
        <v>-8.4748372114997751E-9</v>
      </c>
      <c r="S283" s="29">
        <f t="shared" si="214"/>
        <v>-8.4748372129694285E-9</v>
      </c>
      <c r="T283" s="29">
        <f t="shared" si="215"/>
        <v>-8.4748372129694285E-9</v>
      </c>
      <c r="V283" s="35">
        <v>3.58E-9</v>
      </c>
      <c r="W283" s="35">
        <v>5.45926487831</v>
      </c>
      <c r="X283" s="35">
        <v>113.3877149571</v>
      </c>
      <c r="Y283" s="29">
        <f t="shared" si="216"/>
        <v>1.880627969320188E-9</v>
      </c>
      <c r="Z283" s="29">
        <f t="shared" si="217"/>
        <v>1.8806525662857359E-9</v>
      </c>
      <c r="AA283" s="29">
        <f t="shared" si="218"/>
        <v>1.8806525663404245E-9</v>
      </c>
      <c r="AB283" s="29">
        <f t="shared" si="219"/>
        <v>1.8806525663404245E-9</v>
      </c>
      <c r="AD283" s="35"/>
      <c r="AE283" s="35"/>
      <c r="AF283" s="35"/>
      <c r="AL283" s="35"/>
      <c r="AM283" s="35"/>
      <c r="AN283" s="35"/>
      <c r="AT283" s="35"/>
      <c r="AU283" s="35"/>
      <c r="AV283" s="35"/>
      <c r="BB283" s="35"/>
      <c r="BC283" s="35"/>
      <c r="BD283" s="35"/>
      <c r="BJ283" s="35"/>
      <c r="BK283" s="35"/>
      <c r="BL283" s="35"/>
      <c r="BR283" s="35"/>
      <c r="BS283" s="35"/>
      <c r="BT283" s="35"/>
      <c r="BZ283" s="35"/>
      <c r="CA283" s="35"/>
      <c r="CB283" s="35"/>
      <c r="CH283" s="35"/>
      <c r="CI283" s="35"/>
      <c r="CJ283" s="35"/>
      <c r="CP283" s="35"/>
      <c r="CQ283" s="35"/>
      <c r="CR283" s="35"/>
      <c r="CX283" s="35"/>
      <c r="CY283" s="35"/>
      <c r="CZ283" s="35"/>
      <c r="DF283" s="35">
        <v>3.2859999999999998E-8</v>
      </c>
      <c r="DG283" s="35">
        <v>2.5596687053</v>
      </c>
      <c r="DH283" s="35">
        <v>945.99421523210003</v>
      </c>
      <c r="DI283" s="29">
        <f t="shared" si="220"/>
        <v>1.9772396809987429E-8</v>
      </c>
      <c r="DJ283" s="29">
        <f t="shared" si="221"/>
        <v>1.977062870838298E-8</v>
      </c>
      <c r="DK283" s="29">
        <f t="shared" si="222"/>
        <v>1.9770628704451652E-8</v>
      </c>
      <c r="DL283" s="29">
        <f t="shared" si="223"/>
        <v>1.9770628704451652E-8</v>
      </c>
      <c r="DN283" s="35">
        <v>7.5699999999999993E-9</v>
      </c>
      <c r="DO283" s="35">
        <v>3.7807981433200002</v>
      </c>
      <c r="DP283" s="35">
        <v>2818.0350086059998</v>
      </c>
      <c r="DQ283" s="29">
        <f t="shared" si="224"/>
        <v>5.7187621652103179E-9</v>
      </c>
      <c r="DR283" s="29">
        <f t="shared" si="225"/>
        <v>5.7177667114778328E-9</v>
      </c>
      <c r="DS283" s="29">
        <f t="shared" si="226"/>
        <v>5.7177667092642131E-9</v>
      </c>
      <c r="DT283" s="29">
        <f t="shared" si="227"/>
        <v>5.7177667092642131E-9</v>
      </c>
      <c r="DV283" s="35"/>
      <c r="DW283" s="35"/>
      <c r="DX283" s="35"/>
      <c r="ED283" s="35"/>
      <c r="EE283" s="35"/>
      <c r="EF283" s="35"/>
      <c r="EL283" s="35"/>
      <c r="EM283" s="35"/>
      <c r="EN283" s="35"/>
      <c r="ET283" s="35"/>
      <c r="EU283" s="35"/>
      <c r="EV283" s="35"/>
    </row>
    <row r="284" spans="14:152" s="29" customFormat="1" ht="13.5" x14ac:dyDescent="0.3">
      <c r="N284" s="35">
        <v>1.8959999999999999E-8</v>
      </c>
      <c r="O284" s="35">
        <v>4.0140624279999999</v>
      </c>
      <c r="P284" s="35">
        <v>2310.7223148140001</v>
      </c>
      <c r="Q284" s="29">
        <f t="shared" si="212"/>
        <v>-1.445405411053722E-8</v>
      </c>
      <c r="R284" s="29">
        <f t="shared" si="213"/>
        <v>-1.445607300826828E-8</v>
      </c>
      <c r="S284" s="29">
        <f t="shared" si="214"/>
        <v>-1.4456073012756714E-8</v>
      </c>
      <c r="T284" s="29">
        <f t="shared" si="215"/>
        <v>-1.4456073012756714E-8</v>
      </c>
      <c r="V284" s="35">
        <v>2.8299999999999999E-9</v>
      </c>
      <c r="W284" s="35">
        <v>1.0923050635</v>
      </c>
      <c r="X284" s="35">
        <v>1061.8296107440001</v>
      </c>
      <c r="Y284" s="29">
        <f t="shared" si="216"/>
        <v>2.4683105920045809E-9</v>
      </c>
      <c r="Z284" s="29">
        <f t="shared" si="217"/>
        <v>2.4682059100570009E-9</v>
      </c>
      <c r="AA284" s="29">
        <f t="shared" si="218"/>
        <v>2.4682059098242306E-9</v>
      </c>
      <c r="AB284" s="29">
        <f t="shared" si="219"/>
        <v>2.4682059098242306E-9</v>
      </c>
      <c r="AD284" s="35"/>
      <c r="AE284" s="35"/>
      <c r="AF284" s="35"/>
      <c r="AL284" s="35"/>
      <c r="AM284" s="35"/>
      <c r="AN284" s="35"/>
      <c r="AT284" s="35"/>
      <c r="AU284" s="35"/>
      <c r="AV284" s="35"/>
      <c r="BB284" s="35"/>
      <c r="BC284" s="35"/>
      <c r="BD284" s="35"/>
      <c r="BJ284" s="35"/>
      <c r="BK284" s="35"/>
      <c r="BL284" s="35"/>
      <c r="BR284" s="35"/>
      <c r="BS284" s="35"/>
      <c r="BT284" s="35"/>
      <c r="BZ284" s="35"/>
      <c r="CA284" s="35"/>
      <c r="CB284" s="35"/>
      <c r="CH284" s="35"/>
      <c r="CI284" s="35"/>
      <c r="CJ284" s="35"/>
      <c r="CP284" s="35"/>
      <c r="CQ284" s="35"/>
      <c r="CR284" s="35"/>
      <c r="CX284" s="35"/>
      <c r="CY284" s="35"/>
      <c r="CZ284" s="35"/>
      <c r="DF284" s="35">
        <v>4.0410000000000003E-8</v>
      </c>
      <c r="DG284" s="35">
        <v>4.7873541370700003</v>
      </c>
      <c r="DH284" s="35">
        <v>850.0149880143</v>
      </c>
      <c r="DI284" s="29">
        <f t="shared" si="220"/>
        <v>3.9089505163383476E-8</v>
      </c>
      <c r="DJ284" s="29">
        <f t="shared" si="221"/>
        <v>3.908888489680949E-8</v>
      </c>
      <c r="DK284" s="29">
        <f t="shared" si="222"/>
        <v>3.9088884895430236E-8</v>
      </c>
      <c r="DL284" s="29">
        <f t="shared" si="223"/>
        <v>3.9088884895430236E-8</v>
      </c>
      <c r="DN284" s="35">
        <v>7.5599999999999995E-9</v>
      </c>
      <c r="DO284" s="35">
        <v>4.2831205389699996</v>
      </c>
      <c r="DP284" s="35">
        <v>2803.8079146044001</v>
      </c>
      <c r="DQ284" s="29">
        <f t="shared" si="224"/>
        <v>6.8295602032364494E-9</v>
      </c>
      <c r="DR284" s="29">
        <f t="shared" si="225"/>
        <v>6.8289127526381691E-9</v>
      </c>
      <c r="DS284" s="29">
        <f t="shared" si="226"/>
        <v>6.8289127511982768E-9</v>
      </c>
      <c r="DT284" s="29">
        <f t="shared" si="227"/>
        <v>6.8289127511982768E-9</v>
      </c>
      <c r="DV284" s="35"/>
      <c r="DW284" s="35"/>
      <c r="DX284" s="35"/>
      <c r="ED284" s="35"/>
      <c r="EE284" s="35"/>
      <c r="EF284" s="35"/>
      <c r="EL284" s="35"/>
      <c r="EM284" s="35"/>
      <c r="EN284" s="35"/>
      <c r="ET284" s="35"/>
      <c r="EU284" s="35"/>
      <c r="EV284" s="35"/>
    </row>
    <row r="285" spans="14:152" s="29" customFormat="1" ht="13.5" x14ac:dyDescent="0.3">
      <c r="N285" s="35">
        <v>1.9350000000000001E-8</v>
      </c>
      <c r="O285" s="35">
        <v>4.1005149395</v>
      </c>
      <c r="P285" s="35">
        <v>3053.7123753465999</v>
      </c>
      <c r="Q285" s="29">
        <f t="shared" si="212"/>
        <v>-1.8533605243278496E-8</v>
      </c>
      <c r="R285" s="29">
        <f t="shared" si="213"/>
        <v>-1.8534814163293044E-8</v>
      </c>
      <c r="S285" s="29">
        <f t="shared" si="214"/>
        <v>-1.8534814165980034E-8</v>
      </c>
      <c r="T285" s="29">
        <f t="shared" si="215"/>
        <v>-1.8534814165980034E-8</v>
      </c>
      <c r="V285" s="35">
        <v>3.2599999999999999E-9</v>
      </c>
      <c r="W285" s="35">
        <v>0.60265259639000002</v>
      </c>
      <c r="X285" s="35">
        <v>827.92358748649997</v>
      </c>
      <c r="Y285" s="29">
        <f t="shared" si="216"/>
        <v>2.8477591111279217E-10</v>
      </c>
      <c r="Z285" s="29">
        <f t="shared" si="217"/>
        <v>2.8496737834130477E-10</v>
      </c>
      <c r="AA285" s="29">
        <f t="shared" si="218"/>
        <v>2.849673787670217E-10</v>
      </c>
      <c r="AB285" s="29">
        <f t="shared" si="219"/>
        <v>2.849673787670217E-10</v>
      </c>
      <c r="AD285" s="35"/>
      <c r="AE285" s="35"/>
      <c r="AF285" s="35"/>
      <c r="AL285" s="35"/>
      <c r="AM285" s="35"/>
      <c r="AN285" s="35"/>
      <c r="AT285" s="35"/>
      <c r="AU285" s="35"/>
      <c r="AV285" s="35"/>
      <c r="BB285" s="35"/>
      <c r="BC285" s="35"/>
      <c r="BD285" s="35"/>
      <c r="BJ285" s="35"/>
      <c r="BK285" s="35"/>
      <c r="BL285" s="35"/>
      <c r="BR285" s="35"/>
      <c r="BS285" s="35"/>
      <c r="BT285" s="35"/>
      <c r="BZ285" s="35"/>
      <c r="CA285" s="35"/>
      <c r="CB285" s="35"/>
      <c r="CH285" s="35"/>
      <c r="CI285" s="35"/>
      <c r="CJ285" s="35"/>
      <c r="CP285" s="35"/>
      <c r="CQ285" s="35"/>
      <c r="CR285" s="35"/>
      <c r="CX285" s="35"/>
      <c r="CY285" s="35"/>
      <c r="CZ285" s="35"/>
      <c r="DF285" s="35">
        <v>4.304E-8</v>
      </c>
      <c r="DG285" s="35">
        <v>0.11406117717</v>
      </c>
      <c r="DH285" s="35">
        <v>1744.8558675418999</v>
      </c>
      <c r="DI285" s="29">
        <f t="shared" si="220"/>
        <v>-4.2348528011245804E-8</v>
      </c>
      <c r="DJ285" s="29">
        <f t="shared" si="221"/>
        <v>-4.2349482451996195E-8</v>
      </c>
      <c r="DK285" s="29">
        <f t="shared" si="222"/>
        <v>-4.2349482454117622E-8</v>
      </c>
      <c r="DL285" s="29">
        <f t="shared" si="223"/>
        <v>-4.2349482454117622E-8</v>
      </c>
      <c r="DN285" s="35">
        <v>6.6299999999999996E-9</v>
      </c>
      <c r="DO285" s="35">
        <v>5.2770440571200004</v>
      </c>
      <c r="DP285" s="35">
        <v>4532.5789494110004</v>
      </c>
      <c r="DQ285" s="29">
        <f t="shared" si="224"/>
        <v>-6.2168247750035034E-9</v>
      </c>
      <c r="DR285" s="29">
        <f t="shared" si="225"/>
        <v>-6.2175680890197476E-9</v>
      </c>
      <c r="DS285" s="29">
        <f t="shared" si="226"/>
        <v>-6.2175680906717687E-9</v>
      </c>
      <c r="DT285" s="29">
        <f t="shared" si="227"/>
        <v>-6.2175680906717687E-9</v>
      </c>
      <c r="DV285" s="35"/>
      <c r="DW285" s="35"/>
      <c r="DX285" s="35"/>
      <c r="ED285" s="35"/>
      <c r="EE285" s="35"/>
      <c r="EF285" s="35"/>
      <c r="EL285" s="35"/>
      <c r="EM285" s="35"/>
      <c r="EN285" s="35"/>
      <c r="ET285" s="35"/>
      <c r="EU285" s="35"/>
      <c r="EV285" s="35"/>
    </row>
    <row r="286" spans="14:152" s="29" customFormat="1" ht="13.5" x14ac:dyDescent="0.3">
      <c r="N286" s="35">
        <v>2.056E-8</v>
      </c>
      <c r="O286" s="35">
        <v>6.2707414855000003</v>
      </c>
      <c r="P286" s="35">
        <v>245.54242435239999</v>
      </c>
      <c r="Q286" s="29">
        <f t="shared" si="212"/>
        <v>-1.3814070306373878E-8</v>
      </c>
      <c r="R286" s="29">
        <f t="shared" si="213"/>
        <v>-1.3814336569217089E-8</v>
      </c>
      <c r="S286" s="29">
        <f t="shared" si="214"/>
        <v>-1.3814336569809096E-8</v>
      </c>
      <c r="T286" s="29">
        <f t="shared" si="215"/>
        <v>-1.3814336569809096E-8</v>
      </c>
      <c r="V286" s="35">
        <v>2.8400000000000001E-9</v>
      </c>
      <c r="W286" s="35">
        <v>5.3658003453900003</v>
      </c>
      <c r="X286" s="35">
        <v>1165.6560981455</v>
      </c>
      <c r="Y286" s="29">
        <f t="shared" si="216"/>
        <v>1.9072464949145917E-9</v>
      </c>
      <c r="Z286" s="29">
        <f t="shared" si="217"/>
        <v>1.9070718153113115E-9</v>
      </c>
      <c r="AA286" s="29">
        <f t="shared" si="218"/>
        <v>1.9070718149229085E-9</v>
      </c>
      <c r="AB286" s="29">
        <f t="shared" si="219"/>
        <v>1.9070718149229085E-9</v>
      </c>
      <c r="AD286" s="35"/>
      <c r="AE286" s="35"/>
      <c r="AF286" s="35"/>
      <c r="AL286" s="35"/>
      <c r="AM286" s="35"/>
      <c r="AN286" s="35"/>
      <c r="AT286" s="35"/>
      <c r="AU286" s="35"/>
      <c r="AV286" s="35"/>
      <c r="BB286" s="35"/>
      <c r="BC286" s="35"/>
      <c r="BD286" s="35"/>
      <c r="BJ286" s="35"/>
      <c r="BK286" s="35"/>
      <c r="BL286" s="35"/>
      <c r="BR286" s="35"/>
      <c r="BS286" s="35"/>
      <c r="BT286" s="35"/>
      <c r="BZ286" s="35"/>
      <c r="CA286" s="35"/>
      <c r="CB286" s="35"/>
      <c r="CH286" s="35"/>
      <c r="CI286" s="35"/>
      <c r="CJ286" s="35"/>
      <c r="CP286" s="35"/>
      <c r="CQ286" s="35"/>
      <c r="CR286" s="35"/>
      <c r="CX286" s="35"/>
      <c r="CY286" s="35"/>
      <c r="CZ286" s="35"/>
      <c r="DF286" s="35">
        <v>4.0429999999999999E-8</v>
      </c>
      <c r="DG286" s="35">
        <v>5.2041709359999997</v>
      </c>
      <c r="DH286" s="35">
        <v>635.23141986799999</v>
      </c>
      <c r="DI286" s="29">
        <f t="shared" si="220"/>
        <v>-3.9729436616493526E-8</v>
      </c>
      <c r="DJ286" s="29">
        <f t="shared" si="221"/>
        <v>-3.9729097588019661E-8</v>
      </c>
      <c r="DK286" s="29">
        <f t="shared" si="222"/>
        <v>-3.9729097587265749E-8</v>
      </c>
      <c r="DL286" s="29">
        <f t="shared" si="223"/>
        <v>-3.9729097587265749E-8</v>
      </c>
      <c r="DN286" s="35">
        <v>7.5900000000000005E-9</v>
      </c>
      <c r="DO286" s="35">
        <v>5.4535868657000002</v>
      </c>
      <c r="DP286" s="35">
        <v>9683.5945811164001</v>
      </c>
      <c r="DQ286" s="29">
        <f t="shared" si="224"/>
        <v>6.1360527541715824E-9</v>
      </c>
      <c r="DR286" s="29">
        <f t="shared" si="225"/>
        <v>6.1329706988310143E-9</v>
      </c>
      <c r="DS286" s="29">
        <f t="shared" si="226"/>
        <v>6.1329706919749377E-9</v>
      </c>
      <c r="DT286" s="29">
        <f t="shared" si="227"/>
        <v>6.1329706919749377E-9</v>
      </c>
      <c r="DV286" s="35"/>
      <c r="DW286" s="35"/>
      <c r="DX286" s="35"/>
      <c r="ED286" s="35"/>
      <c r="EE286" s="35"/>
      <c r="EF286" s="35"/>
      <c r="EL286" s="35"/>
      <c r="EM286" s="35"/>
      <c r="EN286" s="35"/>
      <c r="ET286" s="35"/>
      <c r="EU286" s="35"/>
      <c r="EV286" s="35"/>
    </row>
    <row r="287" spans="14:152" s="29" customFormat="1" ht="13.5" x14ac:dyDescent="0.3">
      <c r="N287" s="35">
        <v>2.1080000000000001E-8</v>
      </c>
      <c r="O287" s="35">
        <v>3.2288647422499999</v>
      </c>
      <c r="P287" s="35">
        <v>252.65597135319999</v>
      </c>
      <c r="Q287" s="29">
        <f t="shared" si="212"/>
        <v>1.0501754040945405E-8</v>
      </c>
      <c r="R287" s="29">
        <f t="shared" si="213"/>
        <v>1.0502082895120763E-8</v>
      </c>
      <c r="S287" s="29">
        <f t="shared" si="214"/>
        <v>1.0502082895851951E-8</v>
      </c>
      <c r="T287" s="29">
        <f t="shared" si="215"/>
        <v>1.0502082895851951E-8</v>
      </c>
      <c r="V287" s="35">
        <v>2.81E-9</v>
      </c>
      <c r="W287" s="35">
        <v>5.5463546104999999</v>
      </c>
      <c r="X287" s="35">
        <v>3370.1042450032</v>
      </c>
      <c r="Y287" s="29">
        <f t="shared" si="216"/>
        <v>-2.3302823268150819E-9</v>
      </c>
      <c r="Z287" s="29">
        <f t="shared" si="217"/>
        <v>-2.3306591203302921E-9</v>
      </c>
      <c r="AA287" s="29">
        <f t="shared" si="218"/>
        <v>-2.3306591211679183E-9</v>
      </c>
      <c r="AB287" s="29">
        <f t="shared" si="219"/>
        <v>-2.3306591211679183E-9</v>
      </c>
      <c r="AD287" s="35"/>
      <c r="AE287" s="35"/>
      <c r="AF287" s="35"/>
      <c r="AL287" s="35"/>
      <c r="AM287" s="35"/>
      <c r="AN287" s="35"/>
      <c r="AT287" s="35"/>
      <c r="AU287" s="35"/>
      <c r="AV287" s="35"/>
      <c r="BB287" s="35"/>
      <c r="BC287" s="35"/>
      <c r="BD287" s="35"/>
      <c r="BJ287" s="35"/>
      <c r="BK287" s="35"/>
      <c r="BL287" s="35"/>
      <c r="BR287" s="35"/>
      <c r="BS287" s="35"/>
      <c r="BT287" s="35"/>
      <c r="BZ287" s="35"/>
      <c r="CA287" s="35"/>
      <c r="CB287" s="35"/>
      <c r="CH287" s="35"/>
      <c r="CI287" s="35"/>
      <c r="CJ287" s="35"/>
      <c r="CP287" s="35"/>
      <c r="CQ287" s="35"/>
      <c r="CR287" s="35"/>
      <c r="CX287" s="35"/>
      <c r="CY287" s="35"/>
      <c r="CZ287" s="35"/>
      <c r="DF287" s="35">
        <v>3.1149999999999998E-8</v>
      </c>
      <c r="DG287" s="35">
        <v>4.6198626558500004</v>
      </c>
      <c r="DH287" s="35">
        <v>952.35700270749999</v>
      </c>
      <c r="DI287" s="29">
        <f t="shared" si="220"/>
        <v>1.0164837285259421E-8</v>
      </c>
      <c r="DJ287" s="29">
        <f t="shared" si="221"/>
        <v>1.0166834179081829E-8</v>
      </c>
      <c r="DK287" s="29">
        <f t="shared" si="222"/>
        <v>1.0166834183521753E-8</v>
      </c>
      <c r="DL287" s="29">
        <f t="shared" si="223"/>
        <v>1.0166834183521753E-8</v>
      </c>
      <c r="DN287" s="35">
        <v>6.9800000000000003E-9</v>
      </c>
      <c r="DO287" s="35">
        <v>5.4371252021599998</v>
      </c>
      <c r="DP287" s="35">
        <v>565.11568774670002</v>
      </c>
      <c r="DQ287" s="29">
        <f t="shared" si="224"/>
        <v>-3.2139786115223886E-9</v>
      </c>
      <c r="DR287" s="29">
        <f t="shared" si="225"/>
        <v>-3.2137292633262275E-9</v>
      </c>
      <c r="DS287" s="29">
        <f t="shared" si="226"/>
        <v>-3.2137292627718039E-9</v>
      </c>
      <c r="DT287" s="29">
        <f t="shared" si="227"/>
        <v>-3.2137292627718039E-9</v>
      </c>
      <c r="DV287" s="35"/>
      <c r="DW287" s="35"/>
      <c r="DX287" s="35"/>
      <c r="ED287" s="35"/>
      <c r="EE287" s="35"/>
      <c r="EF287" s="35"/>
      <c r="EL287" s="35"/>
      <c r="EM287" s="35"/>
      <c r="EN287" s="35"/>
      <c r="ET287" s="35"/>
      <c r="EU287" s="35"/>
      <c r="EV287" s="35"/>
    </row>
    <row r="288" spans="14:152" s="29" customFormat="1" ht="13.5" x14ac:dyDescent="0.3">
      <c r="N288" s="35">
        <v>2.5959999999999999E-8</v>
      </c>
      <c r="O288" s="35">
        <v>2.77467278614</v>
      </c>
      <c r="P288" s="35">
        <v>177.87437278589999</v>
      </c>
      <c r="Q288" s="29">
        <f t="shared" si="212"/>
        <v>2.1135890738946709E-8</v>
      </c>
      <c r="R288" s="29">
        <f t="shared" si="213"/>
        <v>2.1135699811485242E-8</v>
      </c>
      <c r="S288" s="29">
        <f t="shared" si="214"/>
        <v>2.1135699811060717E-8</v>
      </c>
      <c r="T288" s="29">
        <f t="shared" si="215"/>
        <v>2.1135699811060717E-8</v>
      </c>
      <c r="V288" s="35">
        <v>2.69E-9</v>
      </c>
      <c r="W288" s="35">
        <v>3.9261656394600002</v>
      </c>
      <c r="X288" s="35">
        <v>42.538269652899999</v>
      </c>
      <c r="Y288" s="29">
        <f t="shared" si="216"/>
        <v>-2.5602594428587231E-10</v>
      </c>
      <c r="Z288" s="29">
        <f t="shared" si="217"/>
        <v>-2.5603405589653321E-10</v>
      </c>
      <c r="AA288" s="29">
        <f t="shared" si="218"/>
        <v>-2.5603405591456828E-10</v>
      </c>
      <c r="AB288" s="29">
        <f t="shared" si="219"/>
        <v>-2.5603405591456828E-10</v>
      </c>
      <c r="AD288" s="35"/>
      <c r="AE288" s="35"/>
      <c r="AF288" s="35"/>
      <c r="AL288" s="35"/>
      <c r="AM288" s="35"/>
      <c r="AN288" s="35"/>
      <c r="AT288" s="35"/>
      <c r="AU288" s="35"/>
      <c r="AV288" s="35"/>
      <c r="BB288" s="35"/>
      <c r="BC288" s="35"/>
      <c r="BD288" s="35"/>
      <c r="BJ288" s="35"/>
      <c r="BK288" s="35"/>
      <c r="BL288" s="35"/>
      <c r="BR288" s="35"/>
      <c r="BS288" s="35"/>
      <c r="BT288" s="35"/>
      <c r="BZ288" s="35"/>
      <c r="CA288" s="35"/>
      <c r="CB288" s="35"/>
      <c r="CH288" s="35"/>
      <c r="CI288" s="35"/>
      <c r="CJ288" s="35"/>
      <c r="CP288" s="35"/>
      <c r="CQ288" s="35"/>
      <c r="CR288" s="35"/>
      <c r="CX288" s="35"/>
      <c r="CY288" s="35"/>
      <c r="CZ288" s="35"/>
      <c r="DF288" s="35">
        <v>3.016E-8</v>
      </c>
      <c r="DG288" s="35">
        <v>0.95126220905000003</v>
      </c>
      <c r="DH288" s="35">
        <v>3899.7952100978</v>
      </c>
      <c r="DI288" s="29">
        <f t="shared" si="220"/>
        <v>3.3505228416644056E-9</v>
      </c>
      <c r="DJ288" s="29">
        <f t="shared" si="221"/>
        <v>3.3588466278016351E-9</v>
      </c>
      <c r="DK288" s="29">
        <f t="shared" si="222"/>
        <v>3.3588466463088575E-9</v>
      </c>
      <c r="DL288" s="29">
        <f t="shared" si="223"/>
        <v>3.3588466463088575E-9</v>
      </c>
      <c r="DN288" s="35">
        <v>7.0900000000000001E-9</v>
      </c>
      <c r="DO288" s="35">
        <v>3.7111764788700001</v>
      </c>
      <c r="DP288" s="35">
        <v>3686.4961146597998</v>
      </c>
      <c r="DQ288" s="29">
        <f t="shared" si="224"/>
        <v>5.1634082361589571E-9</v>
      </c>
      <c r="DR288" s="29">
        <f t="shared" si="225"/>
        <v>5.1646835808430681E-9</v>
      </c>
      <c r="DS288" s="29">
        <f t="shared" si="226"/>
        <v>5.1646835836783041E-9</v>
      </c>
      <c r="DT288" s="29">
        <f t="shared" si="227"/>
        <v>5.1646835836783041E-9</v>
      </c>
      <c r="DV288" s="35"/>
      <c r="DW288" s="35"/>
      <c r="DX288" s="35"/>
      <c r="ED288" s="35"/>
      <c r="EE288" s="35"/>
      <c r="EF288" s="35"/>
      <c r="EL288" s="35"/>
      <c r="EM288" s="35"/>
      <c r="EN288" s="35"/>
      <c r="ET288" s="35"/>
      <c r="EU288" s="35"/>
      <c r="EV288" s="35"/>
    </row>
    <row r="289" spans="14:152" s="29" customFormat="1" ht="13.5" x14ac:dyDescent="0.3">
      <c r="N289" s="35">
        <v>1.9189999999999998E-8</v>
      </c>
      <c r="O289" s="35">
        <v>3.1483469411099998</v>
      </c>
      <c r="P289" s="35">
        <v>381.61224066829999</v>
      </c>
      <c r="Q289" s="29">
        <f t="shared" si="212"/>
        <v>-1.9131166729860968E-8</v>
      </c>
      <c r="R289" s="29">
        <f t="shared" si="213"/>
        <v>-1.9131125918656099E-8</v>
      </c>
      <c r="S289" s="29">
        <f t="shared" si="214"/>
        <v>-1.9131125918565344E-8</v>
      </c>
      <c r="T289" s="29">
        <f t="shared" si="215"/>
        <v>-1.9131125918565344E-8</v>
      </c>
      <c r="V289" s="35">
        <v>2.7499999999999998E-9</v>
      </c>
      <c r="W289" s="35">
        <v>2.5846545336500002</v>
      </c>
      <c r="X289" s="35">
        <v>373.01422095919997</v>
      </c>
      <c r="Y289" s="29">
        <f t="shared" si="216"/>
        <v>-1.9517884594448846E-9</v>
      </c>
      <c r="Z289" s="29">
        <f t="shared" si="217"/>
        <v>-1.951736999083823E-9</v>
      </c>
      <c r="AA289" s="29">
        <f t="shared" si="218"/>
        <v>-1.9517369989694041E-9</v>
      </c>
      <c r="AB289" s="29">
        <f t="shared" si="219"/>
        <v>-1.9517369989694041E-9</v>
      </c>
      <c r="AD289" s="35"/>
      <c r="AE289" s="35"/>
      <c r="AF289" s="35"/>
      <c r="AL289" s="35"/>
      <c r="AM289" s="35"/>
      <c r="AN289" s="35"/>
      <c r="AT289" s="35"/>
      <c r="AU289" s="35"/>
      <c r="AV289" s="35"/>
      <c r="BB289" s="35"/>
      <c r="BC289" s="35"/>
      <c r="BD289" s="35"/>
      <c r="BJ289" s="35"/>
      <c r="BK289" s="35"/>
      <c r="BL289" s="35"/>
      <c r="BR289" s="35"/>
      <c r="BS289" s="35"/>
      <c r="BT289" s="35"/>
      <c r="BZ289" s="35"/>
      <c r="CA289" s="35"/>
      <c r="CB289" s="35"/>
      <c r="CH289" s="35"/>
      <c r="CI289" s="35"/>
      <c r="CJ289" s="35"/>
      <c r="CP289" s="35"/>
      <c r="CQ289" s="35"/>
      <c r="CR289" s="35"/>
      <c r="CX289" s="35"/>
      <c r="CY289" s="35"/>
      <c r="CZ289" s="35"/>
      <c r="DF289" s="35">
        <v>3.0169999999999998E-8</v>
      </c>
      <c r="DG289" s="35">
        <v>2.59699501992</v>
      </c>
      <c r="DH289" s="35">
        <v>632.83192342300003</v>
      </c>
      <c r="DI289" s="29">
        <f t="shared" si="220"/>
        <v>2.8740961867379304E-8</v>
      </c>
      <c r="DJ289" s="29">
        <f t="shared" si="221"/>
        <v>2.8741375322880578E-8</v>
      </c>
      <c r="DK289" s="29">
        <f t="shared" si="222"/>
        <v>2.8741375323799821E-8</v>
      </c>
      <c r="DL289" s="29">
        <f t="shared" si="223"/>
        <v>2.8741375323799821E-8</v>
      </c>
      <c r="DN289" s="35">
        <v>6.7700000000000004E-9</v>
      </c>
      <c r="DO289" s="35">
        <v>4.2789118341599996</v>
      </c>
      <c r="DP289" s="35">
        <v>25028.521211384999</v>
      </c>
      <c r="DQ289" s="29">
        <f t="shared" si="224"/>
        <v>-4.9113224426797034E-9</v>
      </c>
      <c r="DR289" s="29">
        <f t="shared" si="225"/>
        <v>-4.9030097481404003E-9</v>
      </c>
      <c r="DS289" s="29">
        <f t="shared" si="226"/>
        <v>-4.9030097296402569E-9</v>
      </c>
      <c r="DT289" s="29">
        <f t="shared" si="227"/>
        <v>-4.9030097296402569E-9</v>
      </c>
      <c r="DV289" s="35"/>
      <c r="DW289" s="35"/>
      <c r="DX289" s="35"/>
      <c r="ED289" s="35"/>
      <c r="EE289" s="35"/>
      <c r="EF289" s="35"/>
      <c r="EL289" s="35"/>
      <c r="EM289" s="35"/>
      <c r="EN289" s="35"/>
      <c r="ET289" s="35"/>
      <c r="EU289" s="35"/>
      <c r="EV289" s="35"/>
    </row>
    <row r="290" spans="14:152" s="29" customFormat="1" ht="13.5" x14ac:dyDescent="0.3">
      <c r="N290" s="35">
        <v>2.2169999999999999E-8</v>
      </c>
      <c r="O290" s="35">
        <v>1.9236890692499999</v>
      </c>
      <c r="P290" s="35">
        <v>535.91074021810005</v>
      </c>
      <c r="Q290" s="29">
        <f t="shared" si="212"/>
        <v>-7.9690191031362515E-9</v>
      </c>
      <c r="R290" s="29">
        <f t="shared" si="213"/>
        <v>-7.9698086248550285E-9</v>
      </c>
      <c r="S290" s="29">
        <f t="shared" si="214"/>
        <v>-7.9698086266105357E-9</v>
      </c>
      <c r="T290" s="29">
        <f t="shared" si="215"/>
        <v>-7.9698086266105357E-9</v>
      </c>
      <c r="V290" s="35">
        <v>3.5699999999999999E-9</v>
      </c>
      <c r="W290" s="35">
        <v>1.3939198320699999</v>
      </c>
      <c r="X290" s="35">
        <v>1493.093668066</v>
      </c>
      <c r="Y290" s="29">
        <f t="shared" si="216"/>
        <v>3.1124688311214684E-9</v>
      </c>
      <c r="Z290" s="29">
        <f t="shared" si="217"/>
        <v>3.1126547296067101E-9</v>
      </c>
      <c r="AA290" s="29">
        <f t="shared" si="218"/>
        <v>3.1126547300200047E-9</v>
      </c>
      <c r="AB290" s="29">
        <f t="shared" si="219"/>
        <v>3.1126547300200047E-9</v>
      </c>
      <c r="AD290" s="35"/>
      <c r="AE290" s="35"/>
      <c r="AF290" s="35"/>
      <c r="AL290" s="35"/>
      <c r="AM290" s="35"/>
      <c r="AN290" s="35"/>
      <c r="AT290" s="35"/>
      <c r="AU290" s="35"/>
      <c r="AV290" s="35"/>
      <c r="BB290" s="35"/>
      <c r="BC290" s="35"/>
      <c r="BD290" s="35"/>
      <c r="BJ290" s="35"/>
      <c r="BK290" s="35"/>
      <c r="BL290" s="35"/>
      <c r="BR290" s="35"/>
      <c r="BS290" s="35"/>
      <c r="BT290" s="35"/>
      <c r="BZ290" s="35"/>
      <c r="CA290" s="35"/>
      <c r="CB290" s="35"/>
      <c r="CH290" s="35"/>
      <c r="CI290" s="35"/>
      <c r="CJ290" s="35"/>
      <c r="CP290" s="35"/>
      <c r="CQ290" s="35"/>
      <c r="CR290" s="35"/>
      <c r="CX290" s="35"/>
      <c r="CY290" s="35"/>
      <c r="CZ290" s="35"/>
      <c r="DF290" s="35">
        <v>3.2189999999999999E-8</v>
      </c>
      <c r="DG290" s="35">
        <v>1.8359479114199999</v>
      </c>
      <c r="DH290" s="35">
        <v>18.159247264699999</v>
      </c>
      <c r="DI290" s="29">
        <f t="shared" si="220"/>
        <v>-1.7101397645524494E-8</v>
      </c>
      <c r="DJ290" s="29">
        <f t="shared" si="221"/>
        <v>-1.7101362379283124E-8</v>
      </c>
      <c r="DK290" s="29">
        <f t="shared" si="222"/>
        <v>-1.7101362379204708E-8</v>
      </c>
      <c r="DL290" s="29">
        <f t="shared" si="223"/>
        <v>-1.7101362379204708E-8</v>
      </c>
      <c r="DN290" s="35">
        <v>6.4300000000000003E-9</v>
      </c>
      <c r="DO290" s="35">
        <v>1.40239510103</v>
      </c>
      <c r="DP290" s="35">
        <v>9161.0171630225996</v>
      </c>
      <c r="DQ290" s="29">
        <f t="shared" si="224"/>
        <v>5.3004736423876495E-9</v>
      </c>
      <c r="DR290" s="29">
        <f t="shared" si="225"/>
        <v>5.2980978584569931E-9</v>
      </c>
      <c r="DS290" s="29">
        <f t="shared" si="226"/>
        <v>5.2980978531719923E-9</v>
      </c>
      <c r="DT290" s="29">
        <f t="shared" si="227"/>
        <v>5.2980978531719923E-9</v>
      </c>
      <c r="DV290" s="35"/>
      <c r="DW290" s="35"/>
      <c r="DX290" s="35"/>
      <c r="ED290" s="35"/>
      <c r="EE290" s="35"/>
      <c r="EF290" s="35"/>
      <c r="EL290" s="35"/>
      <c r="EM290" s="35"/>
      <c r="EN290" s="35"/>
      <c r="ET290" s="35"/>
      <c r="EU290" s="35"/>
      <c r="EV290" s="35"/>
    </row>
    <row r="291" spans="14:152" s="29" customFormat="1" ht="13.5" x14ac:dyDescent="0.3">
      <c r="N291" s="35">
        <v>1.9470000000000002E-8</v>
      </c>
      <c r="O291" s="35">
        <v>5.0375178000199998</v>
      </c>
      <c r="P291" s="35">
        <v>529.85102378900001</v>
      </c>
      <c r="Q291" s="29">
        <f t="shared" si="212"/>
        <v>9.2294014321196085E-9</v>
      </c>
      <c r="R291" s="29">
        <f t="shared" si="213"/>
        <v>9.2300482761010757E-9</v>
      </c>
      <c r="S291" s="29">
        <f t="shared" si="214"/>
        <v>9.2300482775392781E-9</v>
      </c>
      <c r="T291" s="29">
        <f t="shared" si="215"/>
        <v>9.2300482775392781E-9</v>
      </c>
      <c r="V291" s="35">
        <v>2.5800000000000002E-9</v>
      </c>
      <c r="W291" s="35">
        <v>5.9667069414</v>
      </c>
      <c r="X291" s="35">
        <v>1269.4996318895001</v>
      </c>
      <c r="Y291" s="29">
        <f t="shared" si="216"/>
        <v>3.0309451261274459E-10</v>
      </c>
      <c r="Z291" s="29">
        <f t="shared" si="217"/>
        <v>3.0332613646611087E-10</v>
      </c>
      <c r="AA291" s="29">
        <f t="shared" si="218"/>
        <v>3.0332613698110835E-10</v>
      </c>
      <c r="AB291" s="29">
        <f t="shared" si="219"/>
        <v>3.0332613698110835E-10</v>
      </c>
      <c r="AD291" s="35"/>
      <c r="AE291" s="35"/>
      <c r="AF291" s="35"/>
      <c r="AL291" s="35"/>
      <c r="AM291" s="35"/>
      <c r="AN291" s="35"/>
      <c r="AT291" s="35"/>
      <c r="AU291" s="35"/>
      <c r="AV291" s="35"/>
      <c r="BB291" s="35"/>
      <c r="BC291" s="35"/>
      <c r="BD291" s="35"/>
      <c r="BJ291" s="35"/>
      <c r="BK291" s="35"/>
      <c r="BL291" s="35"/>
      <c r="BR291" s="35"/>
      <c r="BS291" s="35"/>
      <c r="BT291" s="35"/>
      <c r="BZ291" s="35"/>
      <c r="CA291" s="35"/>
      <c r="CB291" s="35"/>
      <c r="CH291" s="35"/>
      <c r="CI291" s="35"/>
      <c r="CJ291" s="35"/>
      <c r="CP291" s="35"/>
      <c r="CQ291" s="35"/>
      <c r="CR291" s="35"/>
      <c r="CX291" s="35"/>
      <c r="CY291" s="35"/>
      <c r="CZ291" s="35"/>
      <c r="DF291" s="35">
        <v>3.2030000000000003E-8</v>
      </c>
      <c r="DG291" s="35">
        <v>6.1259754449599999</v>
      </c>
      <c r="DH291" s="35">
        <v>10.294940738499999</v>
      </c>
      <c r="DI291" s="29">
        <f t="shared" si="220"/>
        <v>3.2028398677272439E-8</v>
      </c>
      <c r="DJ291" s="29">
        <f t="shared" si="221"/>
        <v>3.202839891206616E-8</v>
      </c>
      <c r="DK291" s="29">
        <f t="shared" si="222"/>
        <v>3.2028398912066683E-8</v>
      </c>
      <c r="DL291" s="29">
        <f t="shared" si="223"/>
        <v>3.2028398912066683E-8</v>
      </c>
      <c r="DN291" s="35">
        <v>6.5599999999999997E-9</v>
      </c>
      <c r="DO291" s="35">
        <v>0.60909845504000004</v>
      </c>
      <c r="DP291" s="35">
        <v>835.78789401270001</v>
      </c>
      <c r="DQ291" s="29">
        <f t="shared" si="224"/>
        <v>-3.0631305082805685E-10</v>
      </c>
      <c r="DR291" s="29">
        <f t="shared" si="225"/>
        <v>-3.0592303913029265E-10</v>
      </c>
      <c r="DS291" s="29">
        <f t="shared" si="226"/>
        <v>-3.059230382631193E-10</v>
      </c>
      <c r="DT291" s="29">
        <f t="shared" si="227"/>
        <v>-3.059230382631193E-10</v>
      </c>
      <c r="DV291" s="35"/>
      <c r="DW291" s="35"/>
      <c r="DX291" s="35"/>
      <c r="ED291" s="35"/>
      <c r="EE291" s="35"/>
      <c r="EF291" s="35"/>
      <c r="EL291" s="35"/>
      <c r="EM291" s="35"/>
      <c r="EN291" s="35"/>
      <c r="ET291" s="35"/>
      <c r="EU291" s="35"/>
      <c r="EV291" s="35"/>
    </row>
    <row r="292" spans="14:152" s="29" customFormat="1" ht="13.5" x14ac:dyDescent="0.3">
      <c r="N292" s="35">
        <v>2.0249999999999999E-8</v>
      </c>
      <c r="O292" s="35">
        <v>4.8281427295699997</v>
      </c>
      <c r="P292" s="35">
        <v>17.265475387399999</v>
      </c>
      <c r="Q292" s="29">
        <f t="shared" si="212"/>
        <v>7.8143741865363731E-9</v>
      </c>
      <c r="R292" s="29">
        <f t="shared" si="213"/>
        <v>7.8143512175811738E-9</v>
      </c>
      <c r="S292" s="29">
        <f t="shared" si="214"/>
        <v>7.814351217530102E-9</v>
      </c>
      <c r="T292" s="29">
        <f t="shared" si="215"/>
        <v>7.814351217530102E-9</v>
      </c>
      <c r="V292" s="35">
        <v>2.5899999999999999E-9</v>
      </c>
      <c r="W292" s="35">
        <v>2.5602621678399999</v>
      </c>
      <c r="X292" s="35">
        <v>9146.7900690210008</v>
      </c>
      <c r="Y292" s="29">
        <f t="shared" si="216"/>
        <v>2.4543970628730177E-9</v>
      </c>
      <c r="Z292" s="29">
        <f t="shared" si="217"/>
        <v>2.4549352570604968E-9</v>
      </c>
      <c r="AA292" s="29">
        <f t="shared" si="218"/>
        <v>2.4549352582559825E-9</v>
      </c>
      <c r="AB292" s="29">
        <f t="shared" si="219"/>
        <v>2.4549352582559825E-9</v>
      </c>
      <c r="AD292" s="35"/>
      <c r="AE292" s="35"/>
      <c r="AF292" s="35"/>
      <c r="AL292" s="35"/>
      <c r="AM292" s="35"/>
      <c r="AN292" s="35"/>
      <c r="AT292" s="35"/>
      <c r="AU292" s="35"/>
      <c r="AV292" s="35"/>
      <c r="BB292" s="35"/>
      <c r="BC292" s="35"/>
      <c r="BD292" s="35"/>
      <c r="BJ292" s="35"/>
      <c r="BK292" s="35"/>
      <c r="BL292" s="35"/>
      <c r="BR292" s="35"/>
      <c r="BS292" s="35"/>
      <c r="BT292" s="35"/>
      <c r="BZ292" s="35"/>
      <c r="CA292" s="35"/>
      <c r="CB292" s="35"/>
      <c r="CH292" s="35"/>
      <c r="CI292" s="35"/>
      <c r="CJ292" s="35"/>
      <c r="CP292" s="35"/>
      <c r="CQ292" s="35"/>
      <c r="CR292" s="35"/>
      <c r="CX292" s="35"/>
      <c r="CY292" s="35"/>
      <c r="CZ292" s="35"/>
      <c r="DF292" s="35">
        <v>3.2199999999999997E-8</v>
      </c>
      <c r="DG292" s="35">
        <v>6.1421342314</v>
      </c>
      <c r="DH292" s="35">
        <v>1158.5425511446999</v>
      </c>
      <c r="DI292" s="29">
        <f t="shared" si="220"/>
        <v>3.1715566720192289E-8</v>
      </c>
      <c r="DJ292" s="29">
        <f t="shared" si="221"/>
        <v>3.1715107537533038E-8</v>
      </c>
      <c r="DK292" s="29">
        <f t="shared" si="222"/>
        <v>3.1715107536511808E-8</v>
      </c>
      <c r="DL292" s="29">
        <f t="shared" si="223"/>
        <v>3.1715107536511808E-8</v>
      </c>
      <c r="DN292" s="35">
        <v>6.3499999999999998E-9</v>
      </c>
      <c r="DO292" s="35">
        <v>5.7537387112799996</v>
      </c>
      <c r="DP292" s="35">
        <v>429.77958461370002</v>
      </c>
      <c r="DQ292" s="29">
        <f t="shared" si="224"/>
        <v>6.260808263201522E-9</v>
      </c>
      <c r="DR292" s="29">
        <f t="shared" si="225"/>
        <v>6.2608407189331338E-9</v>
      </c>
      <c r="DS292" s="29">
        <f t="shared" si="226"/>
        <v>6.2608407190052905E-9</v>
      </c>
      <c r="DT292" s="29">
        <f t="shared" si="227"/>
        <v>6.2608407190052905E-9</v>
      </c>
      <c r="DV292" s="35"/>
      <c r="DW292" s="35"/>
      <c r="DX292" s="35"/>
      <c r="ED292" s="35"/>
      <c r="EE292" s="35"/>
      <c r="EF292" s="35"/>
      <c r="EL292" s="35"/>
      <c r="EM292" s="35"/>
      <c r="EN292" s="35"/>
      <c r="ET292" s="35"/>
      <c r="EU292" s="35"/>
      <c r="EV292" s="35"/>
    </row>
    <row r="293" spans="14:152" s="29" customFormat="1" ht="13.5" x14ac:dyDescent="0.3">
      <c r="N293" s="35">
        <v>1.9449999999999999E-8</v>
      </c>
      <c r="O293" s="35">
        <v>2.1061158256799999</v>
      </c>
      <c r="P293" s="35">
        <v>3480.3105662225998</v>
      </c>
      <c r="Q293" s="29">
        <f t="shared" si="212"/>
        <v>-9.554262962374522E-9</v>
      </c>
      <c r="R293" s="29">
        <f t="shared" si="213"/>
        <v>-9.5500638797582982E-9</v>
      </c>
      <c r="S293" s="29">
        <f t="shared" si="214"/>
        <v>-9.5500638704212389E-9</v>
      </c>
      <c r="T293" s="29">
        <f t="shared" si="215"/>
        <v>-9.5500638704212389E-9</v>
      </c>
      <c r="V293" s="35">
        <v>2.81E-9</v>
      </c>
      <c r="W293" s="35">
        <v>2.74823090198</v>
      </c>
      <c r="X293" s="35">
        <v>4694.0029547076001</v>
      </c>
      <c r="Y293" s="29">
        <f t="shared" si="216"/>
        <v>-2.5327938248581587E-9</v>
      </c>
      <c r="Z293" s="29">
        <f t="shared" si="217"/>
        <v>-2.5332004825598952E-9</v>
      </c>
      <c r="AA293" s="29">
        <f t="shared" si="218"/>
        <v>-2.5332004834637638E-9</v>
      </c>
      <c r="AB293" s="29">
        <f t="shared" si="219"/>
        <v>-2.5332004834637638E-9</v>
      </c>
      <c r="AD293" s="35"/>
      <c r="AE293" s="35"/>
      <c r="AF293" s="35"/>
      <c r="AL293" s="35"/>
      <c r="AM293" s="35"/>
      <c r="AN293" s="35"/>
      <c r="AT293" s="35"/>
      <c r="AU293" s="35"/>
      <c r="AV293" s="35"/>
      <c r="BB293" s="35"/>
      <c r="BC293" s="35"/>
      <c r="BD293" s="35"/>
      <c r="BJ293" s="35"/>
      <c r="BK293" s="35"/>
      <c r="BL293" s="35"/>
      <c r="BR293" s="35"/>
      <c r="BS293" s="35"/>
      <c r="BT293" s="35"/>
      <c r="BZ293" s="35"/>
      <c r="CA293" s="35"/>
      <c r="CB293" s="35"/>
      <c r="CH293" s="35"/>
      <c r="CI293" s="35"/>
      <c r="CJ293" s="35"/>
      <c r="CP293" s="35"/>
      <c r="CQ293" s="35"/>
      <c r="CR293" s="35"/>
      <c r="CX293" s="35"/>
      <c r="CY293" s="35"/>
      <c r="CZ293" s="35"/>
      <c r="DF293" s="35">
        <v>2.9999999999999997E-8</v>
      </c>
      <c r="DG293" s="35">
        <v>5.6950992435299996</v>
      </c>
      <c r="DH293" s="35">
        <v>632.73555520340005</v>
      </c>
      <c r="DI293" s="29">
        <f t="shared" si="220"/>
        <v>-2.8960925725738424E-8</v>
      </c>
      <c r="DJ293" s="29">
        <f t="shared" si="221"/>
        <v>-2.8961278374662362E-8</v>
      </c>
      <c r="DK293" s="29">
        <f t="shared" si="222"/>
        <v>-2.8961278375446384E-8</v>
      </c>
      <c r="DL293" s="29">
        <f t="shared" si="223"/>
        <v>-2.8961278375446384E-8</v>
      </c>
      <c r="DN293" s="35">
        <v>7.0200000000000002E-9</v>
      </c>
      <c r="DO293" s="35">
        <v>6.1041297984699998</v>
      </c>
      <c r="DP293" s="35">
        <v>4635.6717236295999</v>
      </c>
      <c r="DQ293" s="29">
        <f t="shared" si="224"/>
        <v>6.7364614261590713E-9</v>
      </c>
      <c r="DR293" s="29">
        <f t="shared" si="225"/>
        <v>6.7358090957403138E-9</v>
      </c>
      <c r="DS293" s="29">
        <f t="shared" si="226"/>
        <v>6.7358090942890758E-9</v>
      </c>
      <c r="DT293" s="29">
        <f t="shared" si="227"/>
        <v>6.7358090942890758E-9</v>
      </c>
      <c r="DV293" s="35"/>
      <c r="DW293" s="35"/>
      <c r="DX293" s="35"/>
      <c r="ED293" s="35"/>
      <c r="EE293" s="35"/>
      <c r="EF293" s="35"/>
      <c r="EL293" s="35"/>
      <c r="EM293" s="35"/>
      <c r="EN293" s="35"/>
      <c r="ET293" s="35"/>
      <c r="EU293" s="35"/>
      <c r="EV293" s="35"/>
    </row>
    <row r="294" spans="14:152" s="29" customFormat="1" ht="13.5" x14ac:dyDescent="0.3">
      <c r="N294" s="35">
        <v>1.899E-8</v>
      </c>
      <c r="O294" s="35">
        <v>5.104263891E-2</v>
      </c>
      <c r="P294" s="35">
        <v>560.71045373159996</v>
      </c>
      <c r="Q294" s="29">
        <f t="shared" si="212"/>
        <v>-1.8318450745544017E-8</v>
      </c>
      <c r="R294" s="29">
        <f t="shared" si="213"/>
        <v>-1.8318250867997081E-8</v>
      </c>
      <c r="S294" s="29">
        <f t="shared" si="214"/>
        <v>-1.8318250867552637E-8</v>
      </c>
      <c r="T294" s="29">
        <f t="shared" si="215"/>
        <v>-1.8318250867552637E-8</v>
      </c>
      <c r="V294" s="35">
        <v>2.81E-9</v>
      </c>
      <c r="W294" s="35">
        <v>3.0132465594000002</v>
      </c>
      <c r="X294" s="35">
        <v>320.32402291969998</v>
      </c>
      <c r="Y294" s="29">
        <f t="shared" si="216"/>
        <v>-9.9497541709883945E-10</v>
      </c>
      <c r="Z294" s="29">
        <f t="shared" si="217"/>
        <v>-9.9491547117560439E-10</v>
      </c>
      <c r="AA294" s="29">
        <f t="shared" si="218"/>
        <v>-9.9491547104231747E-10</v>
      </c>
      <c r="AB294" s="29">
        <f t="shared" si="219"/>
        <v>-9.9491547104231747E-10</v>
      </c>
      <c r="AD294" s="35"/>
      <c r="AE294" s="35"/>
      <c r="AF294" s="35"/>
      <c r="AL294" s="35"/>
      <c r="AM294" s="35"/>
      <c r="AN294" s="35"/>
      <c r="AT294" s="35"/>
      <c r="AU294" s="35"/>
      <c r="AV294" s="35"/>
      <c r="BB294" s="35"/>
      <c r="BC294" s="35"/>
      <c r="BD294" s="35"/>
      <c r="BJ294" s="35"/>
      <c r="BK294" s="35"/>
      <c r="BL294" s="35"/>
      <c r="BR294" s="35"/>
      <c r="BS294" s="35"/>
      <c r="BT294" s="35"/>
      <c r="BZ294" s="35"/>
      <c r="CA294" s="35"/>
      <c r="CB294" s="35"/>
      <c r="CH294" s="35"/>
      <c r="CI294" s="35"/>
      <c r="CJ294" s="35"/>
      <c r="CP294" s="35"/>
      <c r="CQ294" s="35"/>
      <c r="CR294" s="35"/>
      <c r="CX294" s="35"/>
      <c r="CY294" s="35"/>
      <c r="CZ294" s="35"/>
      <c r="DF294" s="35">
        <v>3.2259999999999999E-8</v>
      </c>
      <c r="DG294" s="35">
        <v>5.5991026709899998</v>
      </c>
      <c r="DH294" s="35">
        <v>608.404716925</v>
      </c>
      <c r="DI294" s="29">
        <f t="shared" si="220"/>
        <v>-3.1430839685851574E-8</v>
      </c>
      <c r="DJ294" s="29">
        <f t="shared" si="221"/>
        <v>-3.1430524808019588E-8</v>
      </c>
      <c r="DK294" s="29">
        <f t="shared" si="222"/>
        <v>-3.1430524807319403E-8</v>
      </c>
      <c r="DL294" s="29">
        <f t="shared" si="223"/>
        <v>-3.1430524807319403E-8</v>
      </c>
      <c r="DN294" s="35">
        <v>6.2700000000000001E-9</v>
      </c>
      <c r="DO294" s="35">
        <v>3.0366695612900001</v>
      </c>
      <c r="DP294" s="35">
        <v>2840.4132799086001</v>
      </c>
      <c r="DQ294" s="29">
        <f t="shared" si="224"/>
        <v>2.8712960541951517E-9</v>
      </c>
      <c r="DR294" s="29">
        <f t="shared" si="225"/>
        <v>2.8701685561536788E-9</v>
      </c>
      <c r="DS294" s="29">
        <f t="shared" si="226"/>
        <v>2.8701685536466147E-9</v>
      </c>
      <c r="DT294" s="29">
        <f t="shared" si="227"/>
        <v>2.8701685536466147E-9</v>
      </c>
      <c r="DV294" s="35"/>
      <c r="DW294" s="35"/>
      <c r="DX294" s="35"/>
      <c r="ED294" s="35"/>
      <c r="EE294" s="35"/>
      <c r="EF294" s="35"/>
      <c r="EL294" s="35"/>
      <c r="EM294" s="35"/>
      <c r="EN294" s="35"/>
      <c r="ET294" s="35"/>
      <c r="EU294" s="35"/>
      <c r="EV294" s="35"/>
    </row>
    <row r="295" spans="14:152" s="29" customFormat="1" ht="13.5" x14ac:dyDescent="0.3">
      <c r="N295" s="35">
        <v>2.2209999999999998E-8</v>
      </c>
      <c r="O295" s="35">
        <v>0.58365090630000005</v>
      </c>
      <c r="P295" s="35">
        <v>3178.1457905676002</v>
      </c>
      <c r="Q295" s="29">
        <f t="shared" si="212"/>
        <v>-7.9586141717009268E-9</v>
      </c>
      <c r="R295" s="29">
        <f t="shared" si="213"/>
        <v>-7.9539211778167772E-9</v>
      </c>
      <c r="S295" s="29">
        <f t="shared" si="214"/>
        <v>-7.953921167381687E-9</v>
      </c>
      <c r="T295" s="29">
        <f t="shared" si="215"/>
        <v>-7.953921167381687E-9</v>
      </c>
      <c r="V295" s="35">
        <v>2.7200000000000001E-9</v>
      </c>
      <c r="W295" s="35">
        <v>4.1850495892000001</v>
      </c>
      <c r="X295" s="35">
        <v>8624.2126509272002</v>
      </c>
      <c r="Y295" s="29">
        <f t="shared" si="216"/>
        <v>2.632282171498574E-9</v>
      </c>
      <c r="Z295" s="29">
        <f t="shared" si="217"/>
        <v>2.6318608671213734E-9</v>
      </c>
      <c r="AA295" s="29">
        <f t="shared" si="218"/>
        <v>2.6318608661835193E-9</v>
      </c>
      <c r="AB295" s="29">
        <f t="shared" si="219"/>
        <v>2.6318608661835193E-9</v>
      </c>
      <c r="AD295" s="35"/>
      <c r="AE295" s="35"/>
      <c r="AF295" s="35"/>
      <c r="AL295" s="35"/>
      <c r="AM295" s="35"/>
      <c r="AN295" s="35"/>
      <c r="AT295" s="35"/>
      <c r="AU295" s="35"/>
      <c r="AV295" s="35"/>
      <c r="BB295" s="35"/>
      <c r="BC295" s="35"/>
      <c r="BD295" s="35"/>
      <c r="BJ295" s="35"/>
      <c r="BK295" s="35"/>
      <c r="BL295" s="35"/>
      <c r="BR295" s="35"/>
      <c r="BS295" s="35"/>
      <c r="BT295" s="35"/>
      <c r="BZ295" s="35"/>
      <c r="CA295" s="35"/>
      <c r="CB295" s="35"/>
      <c r="CH295" s="35"/>
      <c r="CI295" s="35"/>
      <c r="CJ295" s="35"/>
      <c r="CP295" s="35"/>
      <c r="CQ295" s="35"/>
      <c r="CR295" s="35"/>
      <c r="CX295" s="35"/>
      <c r="CY295" s="35"/>
      <c r="CZ295" s="35"/>
      <c r="DF295" s="35">
        <v>3.1179999999999999E-8</v>
      </c>
      <c r="DG295" s="35">
        <v>5.6499893450499998</v>
      </c>
      <c r="DH295" s="35">
        <v>99.160620955499994</v>
      </c>
      <c r="DI295" s="29">
        <f t="shared" si="220"/>
        <v>1.7436252835300005E-8</v>
      </c>
      <c r="DJ295" s="29">
        <f t="shared" si="221"/>
        <v>1.7436435364607977E-8</v>
      </c>
      <c r="DK295" s="29">
        <f t="shared" si="222"/>
        <v>1.7436435365013831E-8</v>
      </c>
      <c r="DL295" s="29">
        <f t="shared" si="223"/>
        <v>1.7436435365013831E-8</v>
      </c>
      <c r="DN295" s="35">
        <v>8.02E-9</v>
      </c>
      <c r="DO295" s="35">
        <v>4.1868805470100003</v>
      </c>
      <c r="DP295" s="35">
        <v>5753.3848848968</v>
      </c>
      <c r="DQ295" s="29">
        <f t="shared" si="224"/>
        <v>-7.7836354485979512E-9</v>
      </c>
      <c r="DR295" s="29">
        <f t="shared" si="225"/>
        <v>-7.7844266475988419E-9</v>
      </c>
      <c r="DS295" s="29">
        <f t="shared" si="226"/>
        <v>-7.7844266493565659E-9</v>
      </c>
      <c r="DT295" s="29">
        <f t="shared" si="227"/>
        <v>-7.7844266493565659E-9</v>
      </c>
      <c r="DV295" s="35"/>
      <c r="DW295" s="35"/>
      <c r="DX295" s="35"/>
      <c r="ED295" s="35"/>
      <c r="EE295" s="35"/>
      <c r="EF295" s="35"/>
      <c r="EL295" s="35"/>
      <c r="EM295" s="35"/>
      <c r="EN295" s="35"/>
      <c r="ET295" s="35"/>
      <c r="EU295" s="35"/>
      <c r="EV295" s="35"/>
    </row>
    <row r="296" spans="14:152" s="29" customFormat="1" ht="13.5" x14ac:dyDescent="0.3">
      <c r="N296" s="35">
        <v>2.271E-8</v>
      </c>
      <c r="O296" s="35">
        <v>1.6736056561899999</v>
      </c>
      <c r="P296" s="35">
        <v>731.94436026870005</v>
      </c>
      <c r="Q296" s="29">
        <f t="shared" si="212"/>
        <v>1.235806388489917E-8</v>
      </c>
      <c r="R296" s="29">
        <f t="shared" si="213"/>
        <v>1.2359056974645536E-8</v>
      </c>
      <c r="S296" s="29">
        <f t="shared" si="214"/>
        <v>1.2359056976853591E-8</v>
      </c>
      <c r="T296" s="29">
        <f t="shared" si="215"/>
        <v>1.2359056976853591E-8</v>
      </c>
      <c r="V296" s="35">
        <v>2.45E-9</v>
      </c>
      <c r="W296" s="35">
        <v>1.24462798353</v>
      </c>
      <c r="X296" s="35">
        <v>252.65597135319999</v>
      </c>
      <c r="Y296" s="29">
        <f t="shared" si="216"/>
        <v>1.4549626355473479E-9</v>
      </c>
      <c r="Z296" s="29">
        <f t="shared" si="217"/>
        <v>1.454927169591347E-9</v>
      </c>
      <c r="AA296" s="29">
        <f t="shared" si="218"/>
        <v>1.4549271695124896E-9</v>
      </c>
      <c r="AB296" s="29">
        <f t="shared" si="219"/>
        <v>1.4549271695124896E-9</v>
      </c>
      <c r="AD296" s="35"/>
      <c r="AE296" s="35"/>
      <c r="AF296" s="35"/>
      <c r="AL296" s="35"/>
      <c r="AM296" s="35"/>
      <c r="AN296" s="35"/>
      <c r="AT296" s="35"/>
      <c r="AU296" s="35"/>
      <c r="AV296" s="35"/>
      <c r="BB296" s="35"/>
      <c r="BC296" s="35"/>
      <c r="BD296" s="35"/>
      <c r="BJ296" s="35"/>
      <c r="BK296" s="35"/>
      <c r="BL296" s="35"/>
      <c r="BR296" s="35"/>
      <c r="BS296" s="35"/>
      <c r="BT296" s="35"/>
      <c r="BZ296" s="35"/>
      <c r="CA296" s="35"/>
      <c r="CB296" s="35"/>
      <c r="CH296" s="35"/>
      <c r="CI296" s="35"/>
      <c r="CJ296" s="35"/>
      <c r="CP296" s="35"/>
      <c r="CQ296" s="35"/>
      <c r="CR296" s="35"/>
      <c r="CX296" s="35"/>
      <c r="CY296" s="35"/>
      <c r="CZ296" s="35"/>
      <c r="DF296" s="35">
        <v>3.7450000000000001E-8</v>
      </c>
      <c r="DG296" s="35">
        <v>2.0811152161500002</v>
      </c>
      <c r="DH296" s="35">
        <v>282.45161971279998</v>
      </c>
      <c r="DI296" s="29">
        <f t="shared" si="220"/>
        <v>3.4701852366332116E-8</v>
      </c>
      <c r="DJ296" s="29">
        <f t="shared" si="221"/>
        <v>3.4702135589099916E-8</v>
      </c>
      <c r="DK296" s="29">
        <f t="shared" si="222"/>
        <v>3.4702135589729652E-8</v>
      </c>
      <c r="DL296" s="29">
        <f t="shared" si="223"/>
        <v>3.4702135589729652E-8</v>
      </c>
      <c r="DN296" s="35">
        <v>8.3799999999999996E-9</v>
      </c>
      <c r="DO296" s="35">
        <v>4.5138650709699997</v>
      </c>
      <c r="DP296" s="35">
        <v>1069.6768709277001</v>
      </c>
      <c r="DQ296" s="29">
        <f t="shared" si="224"/>
        <v>-8.3349792127889268E-9</v>
      </c>
      <c r="DR296" s="29">
        <f t="shared" si="225"/>
        <v>-8.3349131096546654E-9</v>
      </c>
      <c r="DS296" s="29">
        <f t="shared" si="226"/>
        <v>-8.3349131095076374E-9</v>
      </c>
      <c r="DT296" s="29">
        <f t="shared" si="227"/>
        <v>-8.3349131095076374E-9</v>
      </c>
      <c r="DV296" s="35"/>
      <c r="DW296" s="35"/>
      <c r="DX296" s="35"/>
      <c r="ED296" s="35"/>
      <c r="EE296" s="35"/>
      <c r="EF296" s="35"/>
      <c r="EL296" s="35"/>
      <c r="EM296" s="35"/>
      <c r="EN296" s="35"/>
      <c r="ET296" s="35"/>
      <c r="EU296" s="35"/>
      <c r="EV296" s="35"/>
    </row>
    <row r="297" spans="14:152" s="29" customFormat="1" ht="13.5" x14ac:dyDescent="0.3">
      <c r="N297" s="35">
        <v>1.7059999999999999E-8</v>
      </c>
      <c r="O297" s="35">
        <v>5.40277333462</v>
      </c>
      <c r="P297" s="35">
        <v>20.446869125100001</v>
      </c>
      <c r="Q297" s="29">
        <f t="shared" si="212"/>
        <v>1.4559063455294354E-8</v>
      </c>
      <c r="R297" s="29">
        <f t="shared" si="213"/>
        <v>1.4559050507247665E-8</v>
      </c>
      <c r="S297" s="29">
        <f t="shared" si="214"/>
        <v>1.4559050507218876E-8</v>
      </c>
      <c r="T297" s="29">
        <f t="shared" si="215"/>
        <v>1.4559050507218876E-8</v>
      </c>
      <c r="V297" s="35">
        <v>2.4399999999999998E-9</v>
      </c>
      <c r="W297" s="35">
        <v>2.0289276469000002</v>
      </c>
      <c r="X297" s="35">
        <v>3377.2177920039999</v>
      </c>
      <c r="Y297" s="29">
        <f t="shared" si="216"/>
        <v>2.3062176968354465E-9</v>
      </c>
      <c r="Z297" s="29">
        <f t="shared" si="217"/>
        <v>2.3064092688823259E-9</v>
      </c>
      <c r="AA297" s="29">
        <f t="shared" si="218"/>
        <v>2.3064092693081279E-9</v>
      </c>
      <c r="AB297" s="29">
        <f t="shared" si="219"/>
        <v>2.3064092693081279E-9</v>
      </c>
      <c r="AD297" s="35"/>
      <c r="AE297" s="35"/>
      <c r="AF297" s="35"/>
      <c r="AL297" s="35"/>
      <c r="AM297" s="35"/>
      <c r="AN297" s="35"/>
      <c r="AT297" s="35"/>
      <c r="AU297" s="35"/>
      <c r="AV297" s="35"/>
      <c r="BB297" s="35"/>
      <c r="BC297" s="35"/>
      <c r="BD297" s="35"/>
      <c r="BJ297" s="35"/>
      <c r="BK297" s="35"/>
      <c r="BL297" s="35"/>
      <c r="BR297" s="35"/>
      <c r="BS297" s="35"/>
      <c r="BT297" s="35"/>
      <c r="BZ297" s="35"/>
      <c r="CA297" s="35"/>
      <c r="CB297" s="35"/>
      <c r="CH297" s="35"/>
      <c r="CI297" s="35"/>
      <c r="CJ297" s="35"/>
      <c r="CP297" s="35"/>
      <c r="CQ297" s="35"/>
      <c r="CR297" s="35"/>
      <c r="CX297" s="35"/>
      <c r="CY297" s="35"/>
      <c r="CZ297" s="35"/>
      <c r="DF297" s="35">
        <v>2.8369999999999999E-8</v>
      </c>
      <c r="DG297" s="35">
        <v>4.6017559421999996</v>
      </c>
      <c r="DH297" s="35">
        <v>245.54242435239999</v>
      </c>
      <c r="DI297" s="29">
        <f t="shared" si="220"/>
        <v>-1.9042411757777103E-8</v>
      </c>
      <c r="DJ297" s="29">
        <f t="shared" si="221"/>
        <v>-1.9042044042419232E-8</v>
      </c>
      <c r="DK297" s="29">
        <f t="shared" si="222"/>
        <v>-1.9042044041601643E-8</v>
      </c>
      <c r="DL297" s="29">
        <f t="shared" si="223"/>
        <v>-1.9042044041601643E-8</v>
      </c>
      <c r="DN297" s="35">
        <v>6.3300000000000003E-9</v>
      </c>
      <c r="DO297" s="35">
        <v>4.3718336144399998</v>
      </c>
      <c r="DP297" s="35">
        <v>5.4166259714000002</v>
      </c>
      <c r="DQ297" s="29">
        <f t="shared" si="224"/>
        <v>-1.5818799732660596E-9</v>
      </c>
      <c r="DR297" s="29">
        <f t="shared" si="225"/>
        <v>-1.5818823374463919E-9</v>
      </c>
      <c r="DS297" s="29">
        <f t="shared" si="226"/>
        <v>-1.5818823374516451E-9</v>
      </c>
      <c r="DT297" s="29">
        <f t="shared" si="227"/>
        <v>-1.5818823374516451E-9</v>
      </c>
      <c r="DV297" s="35"/>
      <c r="DW297" s="35"/>
      <c r="DX297" s="35"/>
      <c r="ED297" s="35"/>
      <c r="EE297" s="35"/>
      <c r="EF297" s="35"/>
      <c r="EL297" s="35"/>
      <c r="EM297" s="35"/>
      <c r="EN297" s="35"/>
      <c r="ET297" s="35"/>
      <c r="EU297" s="35"/>
      <c r="EV297" s="35"/>
    </row>
    <row r="298" spans="14:152" s="29" customFormat="1" ht="13.5" x14ac:dyDescent="0.3">
      <c r="N298" s="35">
        <v>2.295E-8</v>
      </c>
      <c r="O298" s="35">
        <v>4.2086310300400003</v>
      </c>
      <c r="P298" s="35">
        <v>1038.0412891868</v>
      </c>
      <c r="Q298" s="29">
        <f t="shared" si="212"/>
        <v>-1.3853133357932648E-8</v>
      </c>
      <c r="R298" s="29">
        <f t="shared" si="213"/>
        <v>-1.3851780767918589E-8</v>
      </c>
      <c r="S298" s="29">
        <f t="shared" si="214"/>
        <v>-1.3851780764911081E-8</v>
      </c>
      <c r="T298" s="29">
        <f t="shared" si="215"/>
        <v>-1.3851780764911081E-8</v>
      </c>
      <c r="V298" s="35">
        <v>3.24E-9</v>
      </c>
      <c r="W298" s="35">
        <v>1.84851618413</v>
      </c>
      <c r="X298" s="35">
        <v>1289.9465010146</v>
      </c>
      <c r="Y298" s="29">
        <f t="shared" si="216"/>
        <v>-2.2373899842747335E-9</v>
      </c>
      <c r="Z298" s="29">
        <f t="shared" si="217"/>
        <v>-2.2376052409305385E-9</v>
      </c>
      <c r="AA298" s="29">
        <f t="shared" si="218"/>
        <v>-2.2376052414091241E-9</v>
      </c>
      <c r="AB298" s="29">
        <f t="shared" si="219"/>
        <v>-2.2376052414091241E-9</v>
      </c>
      <c r="AD298" s="35"/>
      <c r="AE298" s="35"/>
      <c r="AF298" s="35"/>
      <c r="AL298" s="35"/>
      <c r="AM298" s="35"/>
      <c r="AN298" s="35"/>
      <c r="AT298" s="35"/>
      <c r="AU298" s="35"/>
      <c r="AV298" s="35"/>
      <c r="BB298" s="35"/>
      <c r="BC298" s="35"/>
      <c r="BD298" s="35"/>
      <c r="BJ298" s="35"/>
      <c r="BK298" s="35"/>
      <c r="BL298" s="35"/>
      <c r="BR298" s="35"/>
      <c r="BS298" s="35"/>
      <c r="BT298" s="35"/>
      <c r="BZ298" s="35"/>
      <c r="CA298" s="35"/>
      <c r="CB298" s="35"/>
      <c r="CH298" s="35"/>
      <c r="CI298" s="35"/>
      <c r="CJ298" s="35"/>
      <c r="CP298" s="35"/>
      <c r="CQ298" s="35"/>
      <c r="CR298" s="35"/>
      <c r="CX298" s="35"/>
      <c r="CY298" s="35"/>
      <c r="CZ298" s="35"/>
      <c r="DF298" s="35">
        <v>3.093E-8</v>
      </c>
      <c r="DG298" s="35">
        <v>6.0204941396100002</v>
      </c>
      <c r="DH298" s="35">
        <v>633.74694715969997</v>
      </c>
      <c r="DI298" s="29">
        <f t="shared" si="220"/>
        <v>-2.542621677975115E-8</v>
      </c>
      <c r="DJ298" s="29">
        <f t="shared" si="221"/>
        <v>-2.5427011573406322E-8</v>
      </c>
      <c r="DK298" s="29">
        <f t="shared" si="222"/>
        <v>-2.5427011575173415E-8</v>
      </c>
      <c r="DL298" s="29">
        <f t="shared" si="223"/>
        <v>-2.5427011575173415E-8</v>
      </c>
      <c r="DN298" s="35">
        <v>6.5199999999999998E-9</v>
      </c>
      <c r="DO298" s="35">
        <v>5.79409889124</v>
      </c>
      <c r="DP298" s="35">
        <v>1061.8296107440001</v>
      </c>
      <c r="DQ298" s="29">
        <f t="shared" si="224"/>
        <v>-3.2493889541337004E-9</v>
      </c>
      <c r="DR298" s="29">
        <f t="shared" si="225"/>
        <v>-3.2498163640827077E-9</v>
      </c>
      <c r="DS298" s="29">
        <f t="shared" si="226"/>
        <v>-3.24981636503301E-9</v>
      </c>
      <c r="DT298" s="29">
        <f t="shared" si="227"/>
        <v>-3.24981636503301E-9</v>
      </c>
      <c r="DV298" s="35"/>
      <c r="DW298" s="35"/>
      <c r="DX298" s="35"/>
      <c r="ED298" s="35"/>
      <c r="EE298" s="35"/>
      <c r="EF298" s="35"/>
      <c r="EL298" s="35"/>
      <c r="EM298" s="35"/>
      <c r="EN298" s="35"/>
      <c r="ET298" s="35"/>
      <c r="EU298" s="35"/>
      <c r="EV298" s="35"/>
    </row>
    <row r="299" spans="14:152" s="29" customFormat="1" ht="13.5" x14ac:dyDescent="0.3">
      <c r="N299" s="35">
        <v>2.2180000000000001E-8</v>
      </c>
      <c r="O299" s="35">
        <v>3.6598228055500002</v>
      </c>
      <c r="P299" s="35">
        <v>282.45161971279998</v>
      </c>
      <c r="Q299" s="29">
        <f t="shared" si="212"/>
        <v>-8.5020915311451748E-9</v>
      </c>
      <c r="R299" s="29">
        <f t="shared" si="213"/>
        <v>-8.501679481737974E-9</v>
      </c>
      <c r="S299" s="29">
        <f t="shared" si="214"/>
        <v>-8.5016794808217739E-9</v>
      </c>
      <c r="T299" s="29">
        <f t="shared" si="215"/>
        <v>-8.5016794808217739E-9</v>
      </c>
      <c r="V299" s="35">
        <v>2.21E-9</v>
      </c>
      <c r="W299" s="35">
        <v>6.2216799749599998</v>
      </c>
      <c r="X299" s="35">
        <v>3281.2385647862002</v>
      </c>
      <c r="Y299" s="29">
        <f t="shared" si="216"/>
        <v>-2.1762275790982114E-9</v>
      </c>
      <c r="Z299" s="29">
        <f t="shared" si="217"/>
        <v>-2.1761375874173317E-9</v>
      </c>
      <c r="AA299" s="29">
        <f t="shared" si="218"/>
        <v>-2.1761375872171085E-9</v>
      </c>
      <c r="AB299" s="29">
        <f t="shared" si="219"/>
        <v>-2.1761375872171085E-9</v>
      </c>
      <c r="AD299" s="35"/>
      <c r="AE299" s="35"/>
      <c r="AF299" s="35"/>
      <c r="AL299" s="35"/>
      <c r="AM299" s="35"/>
      <c r="AN299" s="35"/>
      <c r="AT299" s="35"/>
      <c r="AU299" s="35"/>
      <c r="AV299" s="35"/>
      <c r="BB299" s="35"/>
      <c r="BC299" s="35"/>
      <c r="BD299" s="35"/>
      <c r="BJ299" s="35"/>
      <c r="BK299" s="35"/>
      <c r="BL299" s="35"/>
      <c r="BR299" s="35"/>
      <c r="BS299" s="35"/>
      <c r="BT299" s="35"/>
      <c r="BZ299" s="35"/>
      <c r="CA299" s="35"/>
      <c r="CB299" s="35"/>
      <c r="CH299" s="35"/>
      <c r="CI299" s="35"/>
      <c r="CJ299" s="35"/>
      <c r="CP299" s="35"/>
      <c r="CQ299" s="35"/>
      <c r="CR299" s="35"/>
      <c r="CX299" s="35"/>
      <c r="CY299" s="35"/>
      <c r="CZ299" s="35"/>
      <c r="DF299" s="35">
        <v>3.1200000000000001E-8</v>
      </c>
      <c r="DG299" s="35">
        <v>2.2904794534200001</v>
      </c>
      <c r="DH299" s="35">
        <v>631.8205314667</v>
      </c>
      <c r="DI299" s="29">
        <f t="shared" si="220"/>
        <v>3.1196973734828094E-8</v>
      </c>
      <c r="DJ299" s="29">
        <f t="shared" si="221"/>
        <v>3.1196954151751461E-8</v>
      </c>
      <c r="DK299" s="29">
        <f t="shared" si="222"/>
        <v>3.1196954151707852E-8</v>
      </c>
      <c r="DL299" s="29">
        <f t="shared" si="223"/>
        <v>3.1196954151707852E-8</v>
      </c>
      <c r="DN299" s="35">
        <v>6.3799999999999999E-9</v>
      </c>
      <c r="DO299" s="35">
        <v>2.1889627034600001</v>
      </c>
      <c r="DP299" s="35">
        <v>313.21047591889999</v>
      </c>
      <c r="DQ299" s="29">
        <f t="shared" si="224"/>
        <v>3.4851094135875769E-9</v>
      </c>
      <c r="DR299" s="29">
        <f t="shared" si="225"/>
        <v>3.4852286067205699E-9</v>
      </c>
      <c r="DS299" s="29">
        <f t="shared" si="226"/>
        <v>3.4852286069855787E-9</v>
      </c>
      <c r="DT299" s="29">
        <f t="shared" si="227"/>
        <v>3.4852286069855787E-9</v>
      </c>
      <c r="DV299" s="35"/>
      <c r="DW299" s="35"/>
      <c r="DX299" s="35"/>
      <c r="ED299" s="35"/>
      <c r="EE299" s="35"/>
      <c r="EF299" s="35"/>
      <c r="EL299" s="35"/>
      <c r="EM299" s="35"/>
      <c r="EN299" s="35"/>
      <c r="ET299" s="35"/>
      <c r="EU299" s="35"/>
      <c r="EV299" s="35"/>
    </row>
    <row r="300" spans="14:152" s="29" customFormat="1" ht="13.5" x14ac:dyDescent="0.3">
      <c r="N300" s="35">
        <v>2.1810000000000001E-8</v>
      </c>
      <c r="O300" s="35">
        <v>4.8736950302200004</v>
      </c>
      <c r="P300" s="35">
        <v>535.3200393871</v>
      </c>
      <c r="Q300" s="29">
        <f t="shared" si="212"/>
        <v>1.1748431823149042E-8</v>
      </c>
      <c r="R300" s="29">
        <f t="shared" si="213"/>
        <v>1.1749132298663925E-8</v>
      </c>
      <c r="S300" s="29">
        <f t="shared" si="214"/>
        <v>1.1749132300221386E-8</v>
      </c>
      <c r="T300" s="29">
        <f t="shared" si="215"/>
        <v>1.1749132300221386E-8</v>
      </c>
      <c r="V300" s="35">
        <v>2.3800000000000001E-9</v>
      </c>
      <c r="W300" s="35">
        <v>3.9337150540099999</v>
      </c>
      <c r="X300" s="35">
        <v>3171.0322435667999</v>
      </c>
      <c r="Y300" s="29">
        <f t="shared" si="216"/>
        <v>1.0553541997569762E-9</v>
      </c>
      <c r="Z300" s="29">
        <f t="shared" si="217"/>
        <v>1.0548724609409941E-9</v>
      </c>
      <c r="AA300" s="29">
        <f t="shared" si="218"/>
        <v>1.0548724598698197E-9</v>
      </c>
      <c r="AB300" s="29">
        <f t="shared" si="219"/>
        <v>1.0548724598698197E-9</v>
      </c>
      <c r="AD300" s="35"/>
      <c r="AE300" s="35"/>
      <c r="AF300" s="35"/>
      <c r="AL300" s="35"/>
      <c r="AM300" s="35"/>
      <c r="AN300" s="35"/>
      <c r="AT300" s="35"/>
      <c r="AU300" s="35"/>
      <c r="AV300" s="35"/>
      <c r="BB300" s="35"/>
      <c r="BC300" s="35"/>
      <c r="BD300" s="35"/>
      <c r="BJ300" s="35"/>
      <c r="BK300" s="35"/>
      <c r="BL300" s="35"/>
      <c r="BR300" s="35"/>
      <c r="BS300" s="35"/>
      <c r="BT300" s="35"/>
      <c r="BZ300" s="35"/>
      <c r="CA300" s="35"/>
      <c r="CB300" s="35"/>
      <c r="CH300" s="35"/>
      <c r="CI300" s="35"/>
      <c r="CJ300" s="35"/>
      <c r="CP300" s="35"/>
      <c r="CQ300" s="35"/>
      <c r="CR300" s="35"/>
      <c r="CX300" s="35"/>
      <c r="CY300" s="35"/>
      <c r="CZ300" s="35"/>
      <c r="DF300" s="35">
        <v>2.6619999999999999E-8</v>
      </c>
      <c r="DG300" s="35">
        <v>3.6901667972899999</v>
      </c>
      <c r="DH300" s="35">
        <v>885.43971066639995</v>
      </c>
      <c r="DI300" s="29">
        <f t="shared" si="220"/>
        <v>1.8958747037861522E-8</v>
      </c>
      <c r="DJ300" s="29">
        <f t="shared" si="221"/>
        <v>1.8957568740072037E-8</v>
      </c>
      <c r="DK300" s="29">
        <f t="shared" si="222"/>
        <v>1.8957568737452058E-8</v>
      </c>
      <c r="DL300" s="29">
        <f t="shared" si="223"/>
        <v>1.8957568737452058E-8</v>
      </c>
      <c r="DN300" s="35">
        <v>8.2700000000000006E-9</v>
      </c>
      <c r="DO300" s="35">
        <v>5.9423118603900003</v>
      </c>
      <c r="DP300" s="35">
        <v>1457.5259330619999</v>
      </c>
      <c r="DQ300" s="29">
        <f t="shared" si="224"/>
        <v>-1.8840425128996194E-9</v>
      </c>
      <c r="DR300" s="29">
        <f t="shared" si="225"/>
        <v>-1.8848782979547559E-9</v>
      </c>
      <c r="DS300" s="29">
        <f t="shared" si="226"/>
        <v>-1.8848782998130515E-9</v>
      </c>
      <c r="DT300" s="29">
        <f t="shared" si="227"/>
        <v>-1.8848782998130515E-9</v>
      </c>
      <c r="DV300" s="35"/>
      <c r="DW300" s="35"/>
      <c r="DX300" s="35"/>
      <c r="ED300" s="35"/>
      <c r="EE300" s="35"/>
      <c r="EF300" s="35"/>
      <c r="EL300" s="35"/>
      <c r="EM300" s="35"/>
      <c r="EN300" s="35"/>
      <c r="ET300" s="35"/>
      <c r="EU300" s="35"/>
      <c r="EV300" s="35"/>
    </row>
    <row r="301" spans="14:152" s="29" customFormat="1" ht="13.5" x14ac:dyDescent="0.3">
      <c r="N301" s="35">
        <v>1.7450000000000001E-8</v>
      </c>
      <c r="O301" s="35">
        <v>1.3402186787399999</v>
      </c>
      <c r="P301" s="35">
        <v>25.129781913599999</v>
      </c>
      <c r="Q301" s="29">
        <f t="shared" si="212"/>
        <v>-3.0824696909601082E-9</v>
      </c>
      <c r="R301" s="29">
        <f t="shared" si="213"/>
        <v>-3.08243895466411E-9</v>
      </c>
      <c r="S301" s="29">
        <f t="shared" si="214"/>
        <v>-3.082438954595768E-9</v>
      </c>
      <c r="T301" s="29">
        <f t="shared" si="215"/>
        <v>-3.082438954595768E-9</v>
      </c>
      <c r="V301" s="35">
        <v>2.2600000000000001E-9</v>
      </c>
      <c r="W301" s="35">
        <v>5.94296271326</v>
      </c>
      <c r="X301" s="35">
        <v>224.34479570190001</v>
      </c>
      <c r="Y301" s="29">
        <f t="shared" si="216"/>
        <v>-2.2304202142900165E-9</v>
      </c>
      <c r="Z301" s="29">
        <f t="shared" si="217"/>
        <v>-2.2304260364864803E-9</v>
      </c>
      <c r="AA301" s="29">
        <f t="shared" si="218"/>
        <v>-2.2304260364994249E-9</v>
      </c>
      <c r="AB301" s="29">
        <f t="shared" si="219"/>
        <v>-2.2304260364994249E-9</v>
      </c>
      <c r="AD301" s="35"/>
      <c r="AE301" s="35"/>
      <c r="AF301" s="35"/>
      <c r="AL301" s="35"/>
      <c r="AM301" s="35"/>
      <c r="AN301" s="35"/>
      <c r="AT301" s="35"/>
      <c r="AU301" s="35"/>
      <c r="AV301" s="35"/>
      <c r="BB301" s="35"/>
      <c r="BC301" s="35"/>
      <c r="BD301" s="35"/>
      <c r="BJ301" s="35"/>
      <c r="BK301" s="35"/>
      <c r="BL301" s="35"/>
      <c r="BR301" s="35"/>
      <c r="BS301" s="35"/>
      <c r="BT301" s="35"/>
      <c r="BZ301" s="35"/>
      <c r="CA301" s="35"/>
      <c r="CB301" s="35"/>
      <c r="CH301" s="35"/>
      <c r="CI301" s="35"/>
      <c r="CJ301" s="35"/>
      <c r="CP301" s="35"/>
      <c r="CQ301" s="35"/>
      <c r="CR301" s="35"/>
      <c r="CX301" s="35"/>
      <c r="CY301" s="35"/>
      <c r="CZ301" s="35"/>
      <c r="DF301" s="35">
        <v>3.1499999999999998E-8</v>
      </c>
      <c r="DG301" s="35">
        <v>1.79784999553</v>
      </c>
      <c r="DH301" s="35">
        <v>521.61421024729998</v>
      </c>
      <c r="DI301" s="29">
        <f t="shared" si="220"/>
        <v>-2.0905757283227102E-8</v>
      </c>
      <c r="DJ301" s="29">
        <f t="shared" si="221"/>
        <v>-2.0906632504372814E-8</v>
      </c>
      <c r="DK301" s="29">
        <f t="shared" si="222"/>
        <v>-2.0906632506318787E-8</v>
      </c>
      <c r="DL301" s="29">
        <f t="shared" si="223"/>
        <v>-2.0906632506318787E-8</v>
      </c>
      <c r="DN301" s="35">
        <v>6.7800000000000002E-9</v>
      </c>
      <c r="DO301" s="35">
        <v>2.4501373097900001</v>
      </c>
      <c r="DP301" s="35">
        <v>5760.4984318976003</v>
      </c>
      <c r="DQ301" s="29">
        <f t="shared" si="224"/>
        <v>-1.3002600494042089E-9</v>
      </c>
      <c r="DR301" s="29">
        <f t="shared" si="225"/>
        <v>-1.2975303100297186E-9</v>
      </c>
      <c r="DS301" s="29">
        <f t="shared" si="226"/>
        <v>-1.2975303039601076E-9</v>
      </c>
      <c r="DT301" s="29">
        <f t="shared" si="227"/>
        <v>-1.2975303039601076E-9</v>
      </c>
      <c r="DV301" s="35"/>
      <c r="DW301" s="35"/>
      <c r="DX301" s="35"/>
      <c r="ED301" s="35"/>
      <c r="EE301" s="35"/>
      <c r="EF301" s="35"/>
      <c r="EL301" s="35"/>
      <c r="EM301" s="35"/>
      <c r="EN301" s="35"/>
      <c r="ET301" s="35"/>
      <c r="EU301" s="35"/>
      <c r="EV301" s="35"/>
    </row>
    <row r="302" spans="14:152" s="29" customFormat="1" ht="13.5" x14ac:dyDescent="0.3">
      <c r="N302" s="35">
        <v>1.6009999999999999E-8</v>
      </c>
      <c r="O302" s="35">
        <v>3.9273001584</v>
      </c>
      <c r="P302" s="35">
        <v>17.526107818300002</v>
      </c>
      <c r="Q302" s="29">
        <f t="shared" si="212"/>
        <v>-7.6816663539309435E-9</v>
      </c>
      <c r="R302" s="29">
        <f t="shared" si="213"/>
        <v>-7.681683885196846E-9</v>
      </c>
      <c r="S302" s="29">
        <f t="shared" si="214"/>
        <v>-7.6816838852358227E-9</v>
      </c>
      <c r="T302" s="29">
        <f t="shared" si="215"/>
        <v>-7.6816838852358227E-9</v>
      </c>
      <c r="V302" s="35">
        <v>2.1299999999999999E-9</v>
      </c>
      <c r="W302" s="35">
        <v>3.6826423474999999</v>
      </c>
      <c r="X302" s="35">
        <v>1048.3362299252999</v>
      </c>
      <c r="Y302" s="29">
        <f t="shared" si="216"/>
        <v>-6.0756251883611012E-10</v>
      </c>
      <c r="Z302" s="29">
        <f t="shared" si="217"/>
        <v>-6.0741011066200427E-10</v>
      </c>
      <c r="AA302" s="29">
        <f t="shared" si="218"/>
        <v>-6.0741011032313392E-10</v>
      </c>
      <c r="AB302" s="29">
        <f t="shared" si="219"/>
        <v>-6.0741011032313392E-10</v>
      </c>
      <c r="AD302" s="35"/>
      <c r="AE302" s="35"/>
      <c r="AF302" s="35"/>
      <c r="AL302" s="35"/>
      <c r="AM302" s="35"/>
      <c r="AN302" s="35"/>
      <c r="AT302" s="35"/>
      <c r="AU302" s="35"/>
      <c r="AV302" s="35"/>
      <c r="BB302" s="35"/>
      <c r="BC302" s="35"/>
      <c r="BD302" s="35"/>
      <c r="BJ302" s="35"/>
      <c r="BK302" s="35"/>
      <c r="BL302" s="35"/>
      <c r="BR302" s="35"/>
      <c r="BS302" s="35"/>
      <c r="BT302" s="35"/>
      <c r="BZ302" s="35"/>
      <c r="CA302" s="35"/>
      <c r="CB302" s="35"/>
      <c r="CH302" s="35"/>
      <c r="CI302" s="35"/>
      <c r="CJ302" s="35"/>
      <c r="CP302" s="35"/>
      <c r="CQ302" s="35"/>
      <c r="CR302" s="35"/>
      <c r="CX302" s="35"/>
      <c r="CY302" s="35"/>
      <c r="CZ302" s="35"/>
      <c r="DF302" s="35">
        <v>2.8220000000000001E-8</v>
      </c>
      <c r="DG302" s="35">
        <v>3.1492741816100001</v>
      </c>
      <c r="DH302" s="35">
        <v>295.05122865419997</v>
      </c>
      <c r="DI302" s="29">
        <f t="shared" si="220"/>
        <v>-2.465643093555918E-9</v>
      </c>
      <c r="DJ302" s="29">
        <f t="shared" si="221"/>
        <v>-2.4650524276797383E-9</v>
      </c>
      <c r="DK302" s="29">
        <f t="shared" si="222"/>
        <v>-2.4650524263664402E-9</v>
      </c>
      <c r="DL302" s="29">
        <f t="shared" si="223"/>
        <v>-2.4650524263664402E-9</v>
      </c>
      <c r="DN302" s="35">
        <v>8.1400000000000004E-9</v>
      </c>
      <c r="DO302" s="35">
        <v>4.8957879117000003</v>
      </c>
      <c r="DP302" s="35">
        <v>1567.7322542813999</v>
      </c>
      <c r="DQ302" s="29">
        <f t="shared" si="224"/>
        <v>3.9993186872372945E-9</v>
      </c>
      <c r="DR302" s="29">
        <f t="shared" si="225"/>
        <v>3.9985271529876984E-9</v>
      </c>
      <c r="DS302" s="29">
        <f t="shared" si="226"/>
        <v>3.9985271512277037E-9</v>
      </c>
      <c r="DT302" s="29">
        <f t="shared" si="227"/>
        <v>3.9985271512277037E-9</v>
      </c>
      <c r="DV302" s="35"/>
      <c r="DW302" s="35"/>
      <c r="DX302" s="35"/>
      <c r="ED302" s="35"/>
      <c r="EE302" s="35"/>
      <c r="EF302" s="35"/>
      <c r="EL302" s="35"/>
      <c r="EM302" s="35"/>
      <c r="EN302" s="35"/>
      <c r="ET302" s="35"/>
      <c r="EU302" s="35"/>
      <c r="EV302" s="35"/>
    </row>
    <row r="303" spans="14:152" s="29" customFormat="1" ht="13.5" x14ac:dyDescent="0.3">
      <c r="N303" s="35">
        <v>1.651E-8</v>
      </c>
      <c r="O303" s="35">
        <v>0.63598292839000004</v>
      </c>
      <c r="P303" s="35">
        <v>17.4084877393</v>
      </c>
      <c r="Q303" s="29">
        <f t="shared" si="212"/>
        <v>1.0018767735992666E-8</v>
      </c>
      <c r="R303" s="29">
        <f t="shared" si="213"/>
        <v>1.0018784003987954E-8</v>
      </c>
      <c r="S303" s="29">
        <f t="shared" si="214"/>
        <v>1.0018784004024127E-8</v>
      </c>
      <c r="T303" s="29">
        <f t="shared" si="215"/>
        <v>1.0018784004024127E-8</v>
      </c>
      <c r="V303" s="35">
        <v>2.16E-9</v>
      </c>
      <c r="W303" s="35">
        <v>5.8294133416399996</v>
      </c>
      <c r="X303" s="35">
        <v>1567.7322542813999</v>
      </c>
      <c r="Y303" s="29">
        <f t="shared" si="216"/>
        <v>2.1435298816346775E-9</v>
      </c>
      <c r="Z303" s="29">
        <f t="shared" si="217"/>
        <v>2.1435001458851751E-9</v>
      </c>
      <c r="AA303" s="29">
        <f t="shared" si="218"/>
        <v>2.1435001458190292E-9</v>
      </c>
      <c r="AB303" s="29">
        <f t="shared" si="219"/>
        <v>2.1435001458190292E-9</v>
      </c>
      <c r="AD303" s="35"/>
      <c r="AE303" s="35"/>
      <c r="AF303" s="35"/>
      <c r="AL303" s="35"/>
      <c r="AM303" s="35"/>
      <c r="AN303" s="35"/>
      <c r="AT303" s="35"/>
      <c r="AU303" s="35"/>
      <c r="AV303" s="35"/>
      <c r="BB303" s="35"/>
      <c r="BC303" s="35"/>
      <c r="BD303" s="35"/>
      <c r="BJ303" s="35"/>
      <c r="BK303" s="35"/>
      <c r="BL303" s="35"/>
      <c r="BR303" s="35"/>
      <c r="BS303" s="35"/>
      <c r="BT303" s="35"/>
      <c r="BZ303" s="35"/>
      <c r="CA303" s="35"/>
      <c r="CB303" s="35"/>
      <c r="CH303" s="35"/>
      <c r="CI303" s="35"/>
      <c r="CJ303" s="35"/>
      <c r="CP303" s="35"/>
      <c r="CQ303" s="35"/>
      <c r="CR303" s="35"/>
      <c r="CX303" s="35"/>
      <c r="CY303" s="35"/>
      <c r="CZ303" s="35"/>
      <c r="DF303" s="35">
        <v>2.6149999999999999E-8</v>
      </c>
      <c r="DG303" s="35">
        <v>0.20732170653000001</v>
      </c>
      <c r="DH303" s="35">
        <v>35.424722652100002</v>
      </c>
      <c r="DI303" s="29">
        <f t="shared" si="220"/>
        <v>1.8540918070160845E-8</v>
      </c>
      <c r="DJ303" s="29">
        <f t="shared" si="221"/>
        <v>1.8540964589416885E-8</v>
      </c>
      <c r="DK303" s="29">
        <f t="shared" si="222"/>
        <v>1.8540964589520316E-8</v>
      </c>
      <c r="DL303" s="29">
        <f t="shared" si="223"/>
        <v>1.8540964589520316E-8</v>
      </c>
      <c r="DN303" s="35">
        <v>6.24E-9</v>
      </c>
      <c r="DO303" s="35">
        <v>0.61631100565999997</v>
      </c>
      <c r="DP303" s="35">
        <v>1176.7017984094</v>
      </c>
      <c r="DQ303" s="29">
        <f t="shared" si="224"/>
        <v>3.9824439151888258E-9</v>
      </c>
      <c r="DR303" s="29">
        <f t="shared" si="225"/>
        <v>3.9828464459355635E-9</v>
      </c>
      <c r="DS303" s="29">
        <f t="shared" si="226"/>
        <v>3.9828464468305283E-9</v>
      </c>
      <c r="DT303" s="29">
        <f t="shared" si="227"/>
        <v>3.9828464468305283E-9</v>
      </c>
      <c r="DV303" s="35"/>
      <c r="DW303" s="35"/>
      <c r="DX303" s="35"/>
      <c r="ED303" s="35"/>
      <c r="EE303" s="35"/>
      <c r="EF303" s="35"/>
      <c r="EL303" s="35"/>
      <c r="EM303" s="35"/>
      <c r="EN303" s="35"/>
      <c r="ET303" s="35"/>
      <c r="EU303" s="35"/>
      <c r="EV303" s="35"/>
    </row>
    <row r="304" spans="14:152" s="29" customFormat="1" ht="13.5" x14ac:dyDescent="0.3">
      <c r="N304" s="35">
        <v>1.8259999999999999E-8</v>
      </c>
      <c r="O304" s="35">
        <v>0.31592311030999998</v>
      </c>
      <c r="P304" s="35">
        <v>124.433415221</v>
      </c>
      <c r="Q304" s="29">
        <f t="shared" si="212"/>
        <v>-1.2661014156469679E-8</v>
      </c>
      <c r="R304" s="29">
        <f t="shared" si="213"/>
        <v>-1.2660897563730276E-8</v>
      </c>
      <c r="S304" s="29">
        <f t="shared" si="214"/>
        <v>-1.266089756347104E-8</v>
      </c>
      <c r="T304" s="29">
        <f t="shared" si="215"/>
        <v>-1.266089756347104E-8</v>
      </c>
      <c r="V304" s="35">
        <v>2.9499999999999999E-9</v>
      </c>
      <c r="W304" s="35">
        <v>4.7019474709500004</v>
      </c>
      <c r="X304" s="35">
        <v>3067.9394693482</v>
      </c>
      <c r="Y304" s="29">
        <f t="shared" si="216"/>
        <v>-1.2745672621523687E-9</v>
      </c>
      <c r="Z304" s="29">
        <f t="shared" si="217"/>
        <v>-1.2751484677017085E-9</v>
      </c>
      <c r="AA304" s="29">
        <f t="shared" si="218"/>
        <v>-1.2751484689939187E-9</v>
      </c>
      <c r="AB304" s="29">
        <f t="shared" si="219"/>
        <v>-1.2751484689939187E-9</v>
      </c>
      <c r="AD304" s="35"/>
      <c r="AE304" s="35"/>
      <c r="AF304" s="35"/>
      <c r="AL304" s="35"/>
      <c r="AM304" s="35"/>
      <c r="AN304" s="35"/>
      <c r="AT304" s="35"/>
      <c r="AU304" s="35"/>
      <c r="AV304" s="35"/>
      <c r="BB304" s="35"/>
      <c r="BC304" s="35"/>
      <c r="BD304" s="35"/>
      <c r="BJ304" s="35"/>
      <c r="BK304" s="35"/>
      <c r="BL304" s="35"/>
      <c r="BR304" s="35"/>
      <c r="BS304" s="35"/>
      <c r="BT304" s="35"/>
      <c r="BZ304" s="35"/>
      <c r="CA304" s="35"/>
      <c r="CB304" s="35"/>
      <c r="CH304" s="35"/>
      <c r="CI304" s="35"/>
      <c r="CJ304" s="35"/>
      <c r="CP304" s="35"/>
      <c r="CQ304" s="35"/>
      <c r="CR304" s="35"/>
      <c r="CX304" s="35"/>
      <c r="CY304" s="35"/>
      <c r="CZ304" s="35"/>
      <c r="DF304" s="35">
        <v>2.9709999999999999E-8</v>
      </c>
      <c r="DG304" s="35">
        <v>1.2879509465300001</v>
      </c>
      <c r="DH304" s="35">
        <v>1023.9572075371</v>
      </c>
      <c r="DI304" s="29">
        <f t="shared" si="220"/>
        <v>1.7747375286518282E-8</v>
      </c>
      <c r="DJ304" s="29">
        <f t="shared" si="221"/>
        <v>1.7745637846654412E-8</v>
      </c>
      <c r="DK304" s="29">
        <f t="shared" si="222"/>
        <v>1.7745637842791214E-8</v>
      </c>
      <c r="DL304" s="29">
        <f t="shared" si="223"/>
        <v>1.7745637842791214E-8</v>
      </c>
      <c r="DN304" s="35">
        <v>6E-9</v>
      </c>
      <c r="DO304" s="35">
        <v>3.2091832228500001</v>
      </c>
      <c r="DP304" s="35">
        <v>1098.7388061044001</v>
      </c>
      <c r="DQ304" s="29">
        <f t="shared" si="224"/>
        <v>-3.5563194362414228E-9</v>
      </c>
      <c r="DR304" s="29">
        <f t="shared" si="225"/>
        <v>-3.5559413197692341E-9</v>
      </c>
      <c r="DS304" s="29">
        <f t="shared" si="226"/>
        <v>-3.5559413189284873E-9</v>
      </c>
      <c r="DT304" s="29">
        <f t="shared" si="227"/>
        <v>-3.5559413189284873E-9</v>
      </c>
      <c r="DV304" s="35"/>
      <c r="DW304" s="35"/>
      <c r="DX304" s="35"/>
      <c r="ED304" s="35"/>
      <c r="EE304" s="35"/>
      <c r="EF304" s="35"/>
      <c r="EL304" s="35"/>
      <c r="EM304" s="35"/>
      <c r="EN304" s="35"/>
      <c r="ET304" s="35"/>
      <c r="EU304" s="35"/>
      <c r="EV304" s="35"/>
    </row>
    <row r="305" spans="14:152" s="29" customFormat="1" ht="13.5" x14ac:dyDescent="0.3">
      <c r="N305" s="35">
        <v>2.0409999999999999E-8</v>
      </c>
      <c r="O305" s="35">
        <v>0.15617294873000001</v>
      </c>
      <c r="P305" s="35">
        <v>598.8434893694</v>
      </c>
      <c r="Q305" s="29">
        <f t="shared" si="212"/>
        <v>-1.8308787789631368E-8</v>
      </c>
      <c r="R305" s="29">
        <f t="shared" si="213"/>
        <v>-1.8309172418124309E-8</v>
      </c>
      <c r="S305" s="29">
        <f t="shared" si="214"/>
        <v>-1.8309172418979458E-8</v>
      </c>
      <c r="T305" s="29">
        <f t="shared" si="215"/>
        <v>-1.8309172418979458E-8</v>
      </c>
      <c r="V305" s="35">
        <v>2.0599999999999999E-9</v>
      </c>
      <c r="W305" s="35">
        <v>4.9818423095900002</v>
      </c>
      <c r="X305" s="35">
        <v>1357.6145525811</v>
      </c>
      <c r="Y305" s="29">
        <f t="shared" si="216"/>
        <v>-6.6467926133176093E-10</v>
      </c>
      <c r="Z305" s="29">
        <f t="shared" si="217"/>
        <v>-6.644907534807853E-10</v>
      </c>
      <c r="AA305" s="29">
        <f t="shared" si="218"/>
        <v>-6.6449075306164399E-10</v>
      </c>
      <c r="AB305" s="29">
        <f t="shared" si="219"/>
        <v>-6.6449075306164399E-10</v>
      </c>
      <c r="AD305" s="35"/>
      <c r="AE305" s="35"/>
      <c r="AF305" s="35"/>
      <c r="AL305" s="35"/>
      <c r="AM305" s="35"/>
      <c r="AN305" s="35"/>
      <c r="AT305" s="35"/>
      <c r="AU305" s="35"/>
      <c r="AV305" s="35"/>
      <c r="BB305" s="35"/>
      <c r="BC305" s="35"/>
      <c r="BD305" s="35"/>
      <c r="BJ305" s="35"/>
      <c r="BK305" s="35"/>
      <c r="BL305" s="35"/>
      <c r="BR305" s="35"/>
      <c r="BS305" s="35"/>
      <c r="BT305" s="35"/>
      <c r="BZ305" s="35"/>
      <c r="CA305" s="35"/>
      <c r="CB305" s="35"/>
      <c r="CH305" s="35"/>
      <c r="CI305" s="35"/>
      <c r="CJ305" s="35"/>
      <c r="CP305" s="35"/>
      <c r="CQ305" s="35"/>
      <c r="CR305" s="35"/>
      <c r="CX305" s="35"/>
      <c r="CY305" s="35"/>
      <c r="CZ305" s="35"/>
      <c r="DF305" s="35">
        <v>2.571E-8</v>
      </c>
      <c r="DG305" s="35">
        <v>2.0181713350199999</v>
      </c>
      <c r="DH305" s="35">
        <v>1514.2912967165</v>
      </c>
      <c r="DI305" s="29">
        <f t="shared" si="220"/>
        <v>2.3211581133376311E-9</v>
      </c>
      <c r="DJ305" s="29">
        <f t="shared" si="221"/>
        <v>2.3239192205257504E-9</v>
      </c>
      <c r="DK305" s="29">
        <f t="shared" si="222"/>
        <v>2.3239192266648881E-9</v>
      </c>
      <c r="DL305" s="29">
        <f t="shared" si="223"/>
        <v>2.3239192266648881E-9</v>
      </c>
      <c r="DN305" s="35">
        <v>7.1699999999999998E-9</v>
      </c>
      <c r="DO305" s="35">
        <v>1.8234906448999999</v>
      </c>
      <c r="DP305" s="35">
        <v>3171.0322435667999</v>
      </c>
      <c r="DQ305" s="29">
        <f t="shared" si="224"/>
        <v>-7.1470622042944076E-9</v>
      </c>
      <c r="DR305" s="29">
        <f t="shared" si="225"/>
        <v>-7.146932616036057E-9</v>
      </c>
      <c r="DS305" s="29">
        <f t="shared" si="226"/>
        <v>-7.1469326157475207E-9</v>
      </c>
      <c r="DT305" s="29">
        <f t="shared" si="227"/>
        <v>-7.1469326157475207E-9</v>
      </c>
      <c r="DV305" s="35"/>
      <c r="DW305" s="35"/>
      <c r="DX305" s="35"/>
      <c r="ED305" s="35"/>
      <c r="EE305" s="35"/>
      <c r="EF305" s="35"/>
      <c r="EL305" s="35"/>
      <c r="EM305" s="35"/>
      <c r="EN305" s="35"/>
      <c r="ET305" s="35"/>
      <c r="EU305" s="35"/>
      <c r="EV305" s="35"/>
    </row>
    <row r="306" spans="14:152" s="29" customFormat="1" ht="13.5" x14ac:dyDescent="0.3">
      <c r="N306" s="35">
        <v>1.494E-8</v>
      </c>
      <c r="O306" s="35">
        <v>3.8141802512999998</v>
      </c>
      <c r="P306" s="35">
        <v>319.5732633943</v>
      </c>
      <c r="Q306" s="29">
        <f t="shared" si="212"/>
        <v>-1.3640804234153172E-8</v>
      </c>
      <c r="R306" s="29">
        <f t="shared" si="213"/>
        <v>-1.3640665556301607E-8</v>
      </c>
      <c r="S306" s="29">
        <f t="shared" si="214"/>
        <v>-1.3640665555993269E-8</v>
      </c>
      <c r="T306" s="29">
        <f t="shared" si="215"/>
        <v>-1.3640665555993269E-8</v>
      </c>
      <c r="V306" s="35">
        <v>2.0200000000000001E-9</v>
      </c>
      <c r="W306" s="35">
        <v>1.3243944404500001</v>
      </c>
      <c r="X306" s="35">
        <v>4326.3934009738005</v>
      </c>
      <c r="Y306" s="29">
        <f t="shared" si="216"/>
        <v>-1.5915547450531806E-9</v>
      </c>
      <c r="Z306" s="29">
        <f t="shared" si="217"/>
        <v>-1.5911714286155476E-9</v>
      </c>
      <c r="AA306" s="29">
        <f t="shared" si="218"/>
        <v>-1.591171427763097E-9</v>
      </c>
      <c r="AB306" s="29">
        <f t="shared" si="219"/>
        <v>-1.591171427763097E-9</v>
      </c>
      <c r="AD306" s="35"/>
      <c r="AE306" s="35"/>
      <c r="AF306" s="35"/>
      <c r="AL306" s="35"/>
      <c r="AM306" s="35"/>
      <c r="AN306" s="35"/>
      <c r="AT306" s="35"/>
      <c r="AU306" s="35"/>
      <c r="AV306" s="35"/>
      <c r="BB306" s="35"/>
      <c r="BC306" s="35"/>
      <c r="BD306" s="35"/>
      <c r="BJ306" s="35"/>
      <c r="BK306" s="35"/>
      <c r="BL306" s="35"/>
      <c r="BR306" s="35"/>
      <c r="BS306" s="35"/>
      <c r="BT306" s="35"/>
      <c r="BZ306" s="35"/>
      <c r="CA306" s="35"/>
      <c r="CB306" s="35"/>
      <c r="CH306" s="35"/>
      <c r="CI306" s="35"/>
      <c r="CJ306" s="35"/>
      <c r="CP306" s="35"/>
      <c r="CQ306" s="35"/>
      <c r="CR306" s="35"/>
      <c r="CX306" s="35"/>
      <c r="CY306" s="35"/>
      <c r="CZ306" s="35"/>
      <c r="DF306" s="35">
        <v>2.592E-8</v>
      </c>
      <c r="DG306" s="35">
        <v>0.487902212</v>
      </c>
      <c r="DH306" s="35">
        <v>195.13984817330001</v>
      </c>
      <c r="DI306" s="29">
        <f t="shared" si="220"/>
        <v>-2.2548399024416498E-8</v>
      </c>
      <c r="DJ306" s="29">
        <f t="shared" si="221"/>
        <v>-2.2548576663754985E-8</v>
      </c>
      <c r="DK306" s="29">
        <f t="shared" si="222"/>
        <v>-2.2548576664149951E-8</v>
      </c>
      <c r="DL306" s="29">
        <f t="shared" si="223"/>
        <v>-2.2548576664149951E-8</v>
      </c>
      <c r="DN306" s="35">
        <v>6.5100000000000001E-9</v>
      </c>
      <c r="DO306" s="35">
        <v>4.1441931749099998</v>
      </c>
      <c r="DP306" s="35">
        <v>2847.5268269093999</v>
      </c>
      <c r="DQ306" s="29">
        <f t="shared" si="224"/>
        <v>6.4567897709729331E-9</v>
      </c>
      <c r="DR306" s="29">
        <f t="shared" si="225"/>
        <v>6.456958073367094E-9</v>
      </c>
      <c r="DS306" s="29">
        <f t="shared" si="226"/>
        <v>6.4569580737410077E-9</v>
      </c>
      <c r="DT306" s="29">
        <f t="shared" si="227"/>
        <v>6.4569580737410077E-9</v>
      </c>
      <c r="DV306" s="35"/>
      <c r="DW306" s="35"/>
      <c r="DX306" s="35"/>
      <c r="ED306" s="35"/>
      <c r="EE306" s="35"/>
      <c r="EF306" s="35"/>
      <c r="EL306" s="35"/>
      <c r="EM306" s="35"/>
      <c r="EN306" s="35"/>
      <c r="ET306" s="35"/>
      <c r="EU306" s="35"/>
      <c r="EV306" s="35"/>
    </row>
    <row r="307" spans="14:152" s="29" customFormat="1" ht="13.5" x14ac:dyDescent="0.3">
      <c r="N307" s="35">
        <v>1.5510000000000001E-8</v>
      </c>
      <c r="O307" s="35">
        <v>5.2520152860499998</v>
      </c>
      <c r="P307" s="35">
        <v>437.64389113990001</v>
      </c>
      <c r="Q307" s="29">
        <f t="shared" si="212"/>
        <v>1.5181470963820523E-8</v>
      </c>
      <c r="R307" s="29">
        <f t="shared" si="213"/>
        <v>1.5181371994624886E-8</v>
      </c>
      <c r="S307" s="29">
        <f t="shared" si="214"/>
        <v>1.5181371994404813E-8</v>
      </c>
      <c r="T307" s="29">
        <f t="shared" si="215"/>
        <v>1.5181371994404813E-8</v>
      </c>
      <c r="V307" s="35">
        <v>2.2699999999999998E-9</v>
      </c>
      <c r="W307" s="35">
        <v>0.78540105704999996</v>
      </c>
      <c r="X307" s="35">
        <v>59.803745040300001</v>
      </c>
      <c r="Y307" s="29">
        <f t="shared" si="216"/>
        <v>-4.1963553578698059E-10</v>
      </c>
      <c r="Z307" s="29">
        <f t="shared" si="217"/>
        <v>-4.1962603510029115E-10</v>
      </c>
      <c r="AA307" s="29">
        <f t="shared" si="218"/>
        <v>-4.1962603507916728E-10</v>
      </c>
      <c r="AB307" s="29">
        <f t="shared" si="219"/>
        <v>-4.1962603507916728E-10</v>
      </c>
      <c r="AD307" s="35"/>
      <c r="AE307" s="35"/>
      <c r="AF307" s="35"/>
      <c r="AL307" s="35"/>
      <c r="AM307" s="35"/>
      <c r="AN307" s="35"/>
      <c r="AT307" s="35"/>
      <c r="AU307" s="35"/>
      <c r="AV307" s="35"/>
      <c r="BB307" s="35"/>
      <c r="BC307" s="35"/>
      <c r="BD307" s="35"/>
      <c r="BJ307" s="35"/>
      <c r="BK307" s="35"/>
      <c r="BL307" s="35"/>
      <c r="BR307" s="35"/>
      <c r="BS307" s="35"/>
      <c r="BT307" s="35"/>
      <c r="BZ307" s="35"/>
      <c r="CA307" s="35"/>
      <c r="CB307" s="35"/>
      <c r="CH307" s="35"/>
      <c r="CI307" s="35"/>
      <c r="CJ307" s="35"/>
      <c r="CP307" s="35"/>
      <c r="CQ307" s="35"/>
      <c r="CR307" s="35"/>
      <c r="CX307" s="35"/>
      <c r="CY307" s="35"/>
      <c r="CZ307" s="35"/>
      <c r="DF307" s="35">
        <v>3.2630000000000002E-8</v>
      </c>
      <c r="DG307" s="35">
        <v>2.3882060734300001</v>
      </c>
      <c r="DH307" s="35">
        <v>836.52160719560004</v>
      </c>
      <c r="DI307" s="29">
        <f t="shared" si="220"/>
        <v>-3.1474336233910579E-8</v>
      </c>
      <c r="DJ307" s="29">
        <f t="shared" si="221"/>
        <v>-3.1474848906850507E-8</v>
      </c>
      <c r="DK307" s="29">
        <f t="shared" si="222"/>
        <v>-3.1474848907990282E-8</v>
      </c>
      <c r="DL307" s="29">
        <f t="shared" si="223"/>
        <v>-3.1474848907990282E-8</v>
      </c>
      <c r="DN307" s="35">
        <v>6.2900000000000004E-9</v>
      </c>
      <c r="DO307" s="35">
        <v>1.75272560843</v>
      </c>
      <c r="DP307" s="35">
        <v>92.047073954699997</v>
      </c>
      <c r="DQ307" s="29">
        <f t="shared" si="224"/>
        <v>-6.2545946946493089E-9</v>
      </c>
      <c r="DR307" s="29">
        <f t="shared" si="225"/>
        <v>-6.254599062926636E-9</v>
      </c>
      <c r="DS307" s="29">
        <f t="shared" si="226"/>
        <v>-6.2545990629363487E-9</v>
      </c>
      <c r="DT307" s="29">
        <f t="shared" si="227"/>
        <v>-6.2545990629363487E-9</v>
      </c>
      <c r="DV307" s="35"/>
      <c r="DW307" s="35"/>
      <c r="DX307" s="35"/>
      <c r="ED307" s="35"/>
      <c r="EE307" s="35"/>
      <c r="EF307" s="35"/>
      <c r="EL307" s="35"/>
      <c r="EM307" s="35"/>
      <c r="EN307" s="35"/>
      <c r="ET307" s="35"/>
      <c r="EU307" s="35"/>
      <c r="EV307" s="35"/>
    </row>
    <row r="308" spans="14:152" s="29" customFormat="1" ht="13.5" x14ac:dyDescent="0.3">
      <c r="N308" s="35">
        <v>1.852E-8</v>
      </c>
      <c r="O308" s="35">
        <v>2.3613081246199998</v>
      </c>
      <c r="P308" s="35">
        <v>37.872403206900003</v>
      </c>
      <c r="Q308" s="29">
        <f t="shared" si="212"/>
        <v>-1.8267966018732283E-8</v>
      </c>
      <c r="R308" s="29">
        <f t="shared" si="213"/>
        <v>-1.8267957806525047E-8</v>
      </c>
      <c r="S308" s="29">
        <f t="shared" si="214"/>
        <v>-1.8267957806506786E-8</v>
      </c>
      <c r="T308" s="29">
        <f t="shared" si="215"/>
        <v>-1.8267957806506786E-8</v>
      </c>
      <c r="V308" s="35">
        <v>2.3699999999999999E-9</v>
      </c>
      <c r="W308" s="35">
        <v>5.5692689769300001</v>
      </c>
      <c r="X308" s="35">
        <v>2943.5060541272001</v>
      </c>
      <c r="Y308" s="29">
        <f t="shared" si="216"/>
        <v>-2.3689555913912463E-9</v>
      </c>
      <c r="Z308" s="29">
        <f t="shared" si="217"/>
        <v>-2.3689407927263992E-9</v>
      </c>
      <c r="AA308" s="29">
        <f t="shared" si="218"/>
        <v>-2.3689407926933794E-9</v>
      </c>
      <c r="AB308" s="29">
        <f t="shared" si="219"/>
        <v>-2.3689407926933794E-9</v>
      </c>
      <c r="AD308" s="35"/>
      <c r="AE308" s="35"/>
      <c r="AF308" s="35"/>
      <c r="AL308" s="35"/>
      <c r="AM308" s="35"/>
      <c r="AN308" s="35"/>
      <c r="AT308" s="35"/>
      <c r="AU308" s="35"/>
      <c r="AV308" s="35"/>
      <c r="BB308" s="35"/>
      <c r="BC308" s="35"/>
      <c r="BD308" s="35"/>
      <c r="BJ308" s="35"/>
      <c r="BK308" s="35"/>
      <c r="BL308" s="35"/>
      <c r="BR308" s="35"/>
      <c r="BS308" s="35"/>
      <c r="BT308" s="35"/>
      <c r="BZ308" s="35"/>
      <c r="CA308" s="35"/>
      <c r="CB308" s="35"/>
      <c r="CH308" s="35"/>
      <c r="CI308" s="35"/>
      <c r="CJ308" s="35"/>
      <c r="CP308" s="35"/>
      <c r="CQ308" s="35"/>
      <c r="CR308" s="35"/>
      <c r="CX308" s="35"/>
      <c r="CY308" s="35"/>
      <c r="CZ308" s="35"/>
      <c r="DF308" s="35">
        <v>2.501E-8</v>
      </c>
      <c r="DG308" s="35">
        <v>0.21653750026999999</v>
      </c>
      <c r="DH308" s="35">
        <v>465.95506679120001</v>
      </c>
      <c r="DI308" s="29">
        <f t="shared" si="220"/>
        <v>1.7355656906486637E-9</v>
      </c>
      <c r="DJ308" s="29">
        <f t="shared" si="221"/>
        <v>1.7363935567173101E-9</v>
      </c>
      <c r="DK308" s="29">
        <f t="shared" si="222"/>
        <v>1.736393558558031E-9</v>
      </c>
      <c r="DL308" s="29">
        <f t="shared" si="223"/>
        <v>1.736393558558031E-9</v>
      </c>
      <c r="DN308" s="35">
        <v>6.2600000000000003E-9</v>
      </c>
      <c r="DO308" s="35">
        <v>3.5314608221700001</v>
      </c>
      <c r="DP308" s="35">
        <v>3067.9394693482</v>
      </c>
      <c r="DQ308" s="29">
        <f t="shared" si="224"/>
        <v>-6.2532443138576806E-9</v>
      </c>
      <c r="DR308" s="29">
        <f t="shared" si="225"/>
        <v>-6.2531806435880817E-9</v>
      </c>
      <c r="DS308" s="29">
        <f t="shared" si="226"/>
        <v>-6.253180643446183E-9</v>
      </c>
      <c r="DT308" s="29">
        <f t="shared" si="227"/>
        <v>-6.253180643446183E-9</v>
      </c>
      <c r="DV308" s="35"/>
      <c r="DW308" s="35"/>
      <c r="DX308" s="35"/>
      <c r="ED308" s="35"/>
      <c r="EE308" s="35"/>
      <c r="EF308" s="35"/>
      <c r="EL308" s="35"/>
      <c r="EM308" s="35"/>
      <c r="EN308" s="35"/>
      <c r="ET308" s="35"/>
      <c r="EU308" s="35"/>
      <c r="EV308" s="35"/>
    </row>
    <row r="309" spans="14:152" s="29" customFormat="1" ht="13.5" x14ac:dyDescent="0.3">
      <c r="N309" s="35">
        <v>1.466E-8</v>
      </c>
      <c r="O309" s="35">
        <v>1.7292638088100001</v>
      </c>
      <c r="P309" s="35">
        <v>59.803745040300001</v>
      </c>
      <c r="Q309" s="29">
        <f t="shared" si="212"/>
        <v>-1.3257391743219209E-8</v>
      </c>
      <c r="R309" s="29">
        <f t="shared" si="213"/>
        <v>-1.3257365093843428E-8</v>
      </c>
      <c r="S309" s="29">
        <f t="shared" si="214"/>
        <v>-1.3257365093784176E-8</v>
      </c>
      <c r="T309" s="29">
        <f t="shared" si="215"/>
        <v>-1.3257365093784176E-8</v>
      </c>
      <c r="V309" s="35">
        <v>2.0700000000000001E-9</v>
      </c>
      <c r="W309" s="35">
        <v>7.9070153980000002E-2</v>
      </c>
      <c r="X309" s="35">
        <v>5223.6939198022001</v>
      </c>
      <c r="Y309" s="29">
        <f t="shared" si="216"/>
        <v>-2.0599135677601907E-9</v>
      </c>
      <c r="Z309" s="29">
        <f t="shared" si="217"/>
        <v>-2.0599893473142122E-9</v>
      </c>
      <c r="AA309" s="29">
        <f t="shared" si="218"/>
        <v>-2.0599893474823855E-9</v>
      </c>
      <c r="AB309" s="29">
        <f t="shared" si="219"/>
        <v>-2.0599893474823855E-9</v>
      </c>
      <c r="AD309" s="35"/>
      <c r="AE309" s="35"/>
      <c r="AF309" s="35"/>
      <c r="AL309" s="35"/>
      <c r="AM309" s="35"/>
      <c r="AN309" s="35"/>
      <c r="AT309" s="35"/>
      <c r="AU309" s="35"/>
      <c r="AV309" s="35"/>
      <c r="BB309" s="35"/>
      <c r="BC309" s="35"/>
      <c r="BD309" s="35"/>
      <c r="BJ309" s="35"/>
      <c r="BK309" s="35"/>
      <c r="BL309" s="35"/>
      <c r="BR309" s="35"/>
      <c r="BS309" s="35"/>
      <c r="BT309" s="35"/>
      <c r="BZ309" s="35"/>
      <c r="CA309" s="35"/>
      <c r="CB309" s="35"/>
      <c r="CH309" s="35"/>
      <c r="CI309" s="35"/>
      <c r="CJ309" s="35"/>
      <c r="CP309" s="35"/>
      <c r="CQ309" s="35"/>
      <c r="CR309" s="35"/>
      <c r="CX309" s="35"/>
      <c r="CY309" s="35"/>
      <c r="CZ309" s="35"/>
      <c r="DF309" s="35">
        <v>2.4509999999999999E-8</v>
      </c>
      <c r="DG309" s="35">
        <v>5.5855948976800001</v>
      </c>
      <c r="DH309" s="35">
        <v>544.66881862160005</v>
      </c>
      <c r="DI309" s="29">
        <f t="shared" si="220"/>
        <v>-7.1232646679819796E-9</v>
      </c>
      <c r="DJ309" s="29">
        <f t="shared" si="221"/>
        <v>-7.1223550329347866E-9</v>
      </c>
      <c r="DK309" s="29">
        <f t="shared" si="222"/>
        <v>-7.1223550309122481E-9</v>
      </c>
      <c r="DL309" s="29">
        <f t="shared" si="223"/>
        <v>-7.1223550309122481E-9</v>
      </c>
      <c r="DN309" s="35">
        <v>6.6700000000000003E-9</v>
      </c>
      <c r="DO309" s="35">
        <v>4.2297461115799999</v>
      </c>
      <c r="DP309" s="35">
        <v>4539.6924964117998</v>
      </c>
      <c r="DQ309" s="29">
        <f t="shared" si="224"/>
        <v>-5.5906573325672168E-9</v>
      </c>
      <c r="DR309" s="29">
        <f t="shared" si="225"/>
        <v>-5.589481022174717E-9</v>
      </c>
      <c r="DS309" s="29">
        <f t="shared" si="226"/>
        <v>-5.5894810195585838E-9</v>
      </c>
      <c r="DT309" s="29">
        <f t="shared" si="227"/>
        <v>-5.5894810195585838E-9</v>
      </c>
      <c r="DV309" s="35"/>
      <c r="DW309" s="35"/>
      <c r="DX309" s="35"/>
      <c r="ED309" s="35"/>
      <c r="EE309" s="35"/>
      <c r="EF309" s="35"/>
      <c r="EL309" s="35"/>
      <c r="EM309" s="35"/>
      <c r="EN309" s="35"/>
      <c r="ET309" s="35"/>
      <c r="EU309" s="35"/>
      <c r="EV309" s="35"/>
    </row>
    <row r="310" spans="14:152" s="29" customFormat="1" ht="13.5" x14ac:dyDescent="0.3">
      <c r="N310" s="35">
        <v>1.417E-8</v>
      </c>
      <c r="O310" s="35">
        <v>5.8227326708599998</v>
      </c>
      <c r="P310" s="35">
        <v>81.752133216199994</v>
      </c>
      <c r="Q310" s="29">
        <f t="shared" si="212"/>
        <v>9.1657857970861806E-9</v>
      </c>
      <c r="R310" s="29">
        <f t="shared" si="213"/>
        <v>9.1658487083292263E-9</v>
      </c>
      <c r="S310" s="29">
        <f t="shared" si="214"/>
        <v>9.1658487084690959E-9</v>
      </c>
      <c r="T310" s="29">
        <f t="shared" si="215"/>
        <v>9.1658487084690959E-9</v>
      </c>
      <c r="V310" s="35">
        <v>1.99E-9</v>
      </c>
      <c r="W310" s="35">
        <v>3.3050181865599999</v>
      </c>
      <c r="X310" s="35">
        <v>4120.2078525365996</v>
      </c>
      <c r="Y310" s="29">
        <f t="shared" si="216"/>
        <v>8.8493935942425933E-10</v>
      </c>
      <c r="Z310" s="29">
        <f t="shared" si="217"/>
        <v>8.8546229232879035E-10</v>
      </c>
      <c r="AA310" s="29">
        <f t="shared" si="218"/>
        <v>8.8546229349142486E-10</v>
      </c>
      <c r="AB310" s="29">
        <f t="shared" si="219"/>
        <v>8.8546229349142486E-10</v>
      </c>
      <c r="AD310" s="35"/>
      <c r="AE310" s="35"/>
      <c r="AF310" s="35"/>
      <c r="AL310" s="35"/>
      <c r="AM310" s="35"/>
      <c r="AN310" s="35"/>
      <c r="AT310" s="35"/>
      <c r="AU310" s="35"/>
      <c r="AV310" s="35"/>
      <c r="BB310" s="35"/>
      <c r="BC310" s="35"/>
      <c r="BD310" s="35"/>
      <c r="BJ310" s="35"/>
      <c r="BK310" s="35"/>
      <c r="BL310" s="35"/>
      <c r="BR310" s="35"/>
      <c r="BS310" s="35"/>
      <c r="BT310" s="35"/>
      <c r="BZ310" s="35"/>
      <c r="CA310" s="35"/>
      <c r="CB310" s="35"/>
      <c r="CH310" s="35"/>
      <c r="CI310" s="35"/>
      <c r="CJ310" s="35"/>
      <c r="CP310" s="35"/>
      <c r="CQ310" s="35"/>
      <c r="CR310" s="35"/>
      <c r="CX310" s="35"/>
      <c r="CY310" s="35"/>
      <c r="CZ310" s="35"/>
      <c r="DF310" s="35">
        <v>2.5349999999999999E-8</v>
      </c>
      <c r="DG310" s="35">
        <v>1.4441408661699999</v>
      </c>
      <c r="DH310" s="35">
        <v>460.53844081979997</v>
      </c>
      <c r="DI310" s="29">
        <f t="shared" si="220"/>
        <v>-2.223917950069023E-8</v>
      </c>
      <c r="DJ310" s="29">
        <f t="shared" si="221"/>
        <v>-2.223878045596764E-8</v>
      </c>
      <c r="DK310" s="29">
        <f t="shared" si="222"/>
        <v>-2.223878045508036E-8</v>
      </c>
      <c r="DL310" s="29">
        <f t="shared" si="223"/>
        <v>-2.223878045508036E-8</v>
      </c>
      <c r="DN310" s="35">
        <v>5.6500000000000001E-9</v>
      </c>
      <c r="DO310" s="35">
        <v>0.99416346033000003</v>
      </c>
      <c r="DP310" s="35">
        <v>1894.4190646765001</v>
      </c>
      <c r="DQ310" s="29">
        <f t="shared" si="224"/>
        <v>5.312872776187286E-9</v>
      </c>
      <c r="DR310" s="29">
        <f t="shared" si="225"/>
        <v>5.3131320778334051E-9</v>
      </c>
      <c r="DS310" s="29">
        <f t="shared" si="226"/>
        <v>5.3131320784098383E-9</v>
      </c>
      <c r="DT310" s="29">
        <f t="shared" si="227"/>
        <v>5.3131320784098383E-9</v>
      </c>
      <c r="DV310" s="35"/>
      <c r="DW310" s="35"/>
      <c r="DX310" s="35"/>
      <c r="ED310" s="35"/>
      <c r="EE310" s="35"/>
      <c r="EF310" s="35"/>
      <c r="EL310" s="35"/>
      <c r="EM310" s="35"/>
      <c r="EN310" s="35"/>
      <c r="ET310" s="35"/>
      <c r="EU310" s="35"/>
      <c r="EV310" s="35"/>
    </row>
    <row r="311" spans="14:152" s="29" customFormat="1" ht="13.5" x14ac:dyDescent="0.3">
      <c r="N311" s="35">
        <v>1.4300000000000001E-8</v>
      </c>
      <c r="O311" s="35">
        <v>1.1752880626</v>
      </c>
      <c r="P311" s="35">
        <v>440.82528487759998</v>
      </c>
      <c r="Q311" s="29">
        <f t="shared" si="212"/>
        <v>-6.6179558416756117E-9</v>
      </c>
      <c r="R311" s="29">
        <f t="shared" si="213"/>
        <v>-6.6175579002417913E-9</v>
      </c>
      <c r="S311" s="29">
        <f t="shared" si="214"/>
        <v>-6.6175578993569802E-9</v>
      </c>
      <c r="T311" s="29">
        <f t="shared" si="215"/>
        <v>-6.6175578993569802E-9</v>
      </c>
      <c r="V311" s="35">
        <v>1.9399999999999999E-9</v>
      </c>
      <c r="W311" s="35">
        <v>5.9552691680900001</v>
      </c>
      <c r="X311" s="35">
        <v>84.9335269539</v>
      </c>
      <c r="Y311" s="29">
        <f t="shared" si="216"/>
        <v>9.6265252948448603E-10</v>
      </c>
      <c r="Z311" s="29">
        <f t="shared" si="217"/>
        <v>9.6266271660665716E-10</v>
      </c>
      <c r="AA311" s="29">
        <f t="shared" si="218"/>
        <v>9.6266271662930909E-10</v>
      </c>
      <c r="AB311" s="29">
        <f t="shared" si="219"/>
        <v>9.6266271662930909E-10</v>
      </c>
      <c r="AD311" s="35"/>
      <c r="AE311" s="35"/>
      <c r="AF311" s="35"/>
      <c r="AL311" s="35"/>
      <c r="AM311" s="35"/>
      <c r="AN311" s="35"/>
      <c r="AT311" s="35"/>
      <c r="AU311" s="35"/>
      <c r="AV311" s="35"/>
      <c r="BB311" s="35"/>
      <c r="BC311" s="35"/>
      <c r="BD311" s="35"/>
      <c r="BJ311" s="35"/>
      <c r="BK311" s="35"/>
      <c r="BL311" s="35"/>
      <c r="BR311" s="35"/>
      <c r="BS311" s="35"/>
      <c r="BT311" s="35"/>
      <c r="BZ311" s="35"/>
      <c r="CA311" s="35"/>
      <c r="CB311" s="35"/>
      <c r="CH311" s="35"/>
      <c r="CI311" s="35"/>
      <c r="CJ311" s="35"/>
      <c r="CP311" s="35"/>
      <c r="CQ311" s="35"/>
      <c r="CR311" s="35"/>
      <c r="CX311" s="35"/>
      <c r="CY311" s="35"/>
      <c r="CZ311" s="35"/>
      <c r="DF311" s="35">
        <v>2.6659999999999999E-8</v>
      </c>
      <c r="DG311" s="35">
        <v>3.3035014548500001</v>
      </c>
      <c r="DH311" s="35">
        <v>2413.8150890326001</v>
      </c>
      <c r="DI311" s="29">
        <f t="shared" si="220"/>
        <v>2.5801827057129176E-9</v>
      </c>
      <c r="DJ311" s="29">
        <f t="shared" si="221"/>
        <v>2.5756215453234512E-9</v>
      </c>
      <c r="DK311" s="29">
        <f t="shared" si="222"/>
        <v>2.575621535181826E-9</v>
      </c>
      <c r="DL311" s="29">
        <f t="shared" si="223"/>
        <v>2.575621535181826E-9</v>
      </c>
      <c r="DN311" s="35">
        <v>7.5200000000000005E-9</v>
      </c>
      <c r="DO311" s="35">
        <v>0.46063700149999998</v>
      </c>
      <c r="DP311" s="35">
        <v>635.23141986799999</v>
      </c>
      <c r="DQ311" s="29">
        <f t="shared" si="224"/>
        <v>-1.6232856618692247E-9</v>
      </c>
      <c r="DR311" s="29">
        <f t="shared" si="225"/>
        <v>-1.6236178140227555E-9</v>
      </c>
      <c r="DS311" s="29">
        <f t="shared" si="226"/>
        <v>-1.623617814761271E-9</v>
      </c>
      <c r="DT311" s="29">
        <f t="shared" si="227"/>
        <v>-1.623617814761271E-9</v>
      </c>
      <c r="DV311" s="35"/>
      <c r="DW311" s="35"/>
      <c r="DX311" s="35"/>
      <c r="ED311" s="35"/>
      <c r="EE311" s="35"/>
      <c r="EF311" s="35"/>
      <c r="EL311" s="35"/>
      <c r="EM311" s="35"/>
      <c r="EN311" s="35"/>
      <c r="ET311" s="35"/>
      <c r="EU311" s="35"/>
      <c r="EV311" s="35"/>
    </row>
    <row r="312" spans="14:152" s="29" customFormat="1" ht="13.5" x14ac:dyDescent="0.3">
      <c r="N312" s="35">
        <v>1.906E-8</v>
      </c>
      <c r="O312" s="35">
        <v>4.0689602269199998</v>
      </c>
      <c r="P312" s="35">
        <v>1819.6374661092</v>
      </c>
      <c r="Q312" s="29">
        <f t="shared" si="212"/>
        <v>-1.1330480734089687E-8</v>
      </c>
      <c r="R312" s="29">
        <f t="shared" si="213"/>
        <v>-1.1328494631025504E-8</v>
      </c>
      <c r="S312" s="29">
        <f t="shared" si="214"/>
        <v>-1.1328494626609328E-8</v>
      </c>
      <c r="T312" s="29">
        <f t="shared" si="215"/>
        <v>-1.1328494626609328E-8</v>
      </c>
      <c r="V312" s="35">
        <v>2.6599999999999999E-9</v>
      </c>
      <c r="W312" s="35">
        <v>1.58032565718</v>
      </c>
      <c r="X312" s="35">
        <v>983.11585891360005</v>
      </c>
      <c r="Y312" s="29">
        <f t="shared" si="216"/>
        <v>7.0753395002231387E-10</v>
      </c>
      <c r="Z312" s="29">
        <f t="shared" si="217"/>
        <v>7.0735443213955056E-10</v>
      </c>
      <c r="AA312" s="29">
        <f t="shared" si="218"/>
        <v>7.0735443174039776E-10</v>
      </c>
      <c r="AB312" s="29">
        <f t="shared" si="219"/>
        <v>7.0735443174039776E-10</v>
      </c>
      <c r="AD312" s="35"/>
      <c r="AE312" s="35"/>
      <c r="AF312" s="35"/>
      <c r="AL312" s="35"/>
      <c r="AM312" s="35"/>
      <c r="AN312" s="35"/>
      <c r="AT312" s="35"/>
      <c r="AU312" s="35"/>
      <c r="AV312" s="35"/>
      <c r="BB312" s="35"/>
      <c r="BC312" s="35"/>
      <c r="BD312" s="35"/>
      <c r="BJ312" s="35"/>
      <c r="BK312" s="35"/>
      <c r="BL312" s="35"/>
      <c r="BR312" s="35"/>
      <c r="BS312" s="35"/>
      <c r="BT312" s="35"/>
      <c r="BZ312" s="35"/>
      <c r="CA312" s="35"/>
      <c r="CB312" s="35"/>
      <c r="CH312" s="35"/>
      <c r="CI312" s="35"/>
      <c r="CJ312" s="35"/>
      <c r="CP312" s="35"/>
      <c r="CQ312" s="35"/>
      <c r="CR312" s="35"/>
      <c r="CX312" s="35"/>
      <c r="CY312" s="35"/>
      <c r="CZ312" s="35"/>
      <c r="DF312" s="35">
        <v>2.412E-8</v>
      </c>
      <c r="DG312" s="35">
        <v>4.3675658030999998</v>
      </c>
      <c r="DH312" s="35">
        <v>1056.9342496344</v>
      </c>
      <c r="DI312" s="29">
        <f t="shared" si="220"/>
        <v>-2.1645161389426995E-8</v>
      </c>
      <c r="DJ312" s="29">
        <f t="shared" si="221"/>
        <v>-2.1644360314321781E-8</v>
      </c>
      <c r="DK312" s="29">
        <f t="shared" si="222"/>
        <v>-2.164436031254053E-8</v>
      </c>
      <c r="DL312" s="29">
        <f t="shared" si="223"/>
        <v>-2.164436031254053E-8</v>
      </c>
      <c r="DN312" s="35">
        <v>6.2199999999999996E-9</v>
      </c>
      <c r="DO312" s="35">
        <v>1.9813681840699999</v>
      </c>
      <c r="DP312" s="35">
        <v>25565.3257234804</v>
      </c>
      <c r="DQ312" s="29">
        <f t="shared" si="224"/>
        <v>-5.0583128674262795E-9</v>
      </c>
      <c r="DR312" s="29">
        <f t="shared" si="225"/>
        <v>-5.0517147363947363E-9</v>
      </c>
      <c r="DS312" s="29">
        <f t="shared" si="226"/>
        <v>-5.0517147217055844E-9</v>
      </c>
      <c r="DT312" s="29">
        <f t="shared" si="227"/>
        <v>-5.0517147217055844E-9</v>
      </c>
      <c r="DV312" s="35"/>
      <c r="DW312" s="35"/>
      <c r="DX312" s="35"/>
      <c r="ED312" s="35"/>
      <c r="EE312" s="35"/>
      <c r="EF312" s="35"/>
      <c r="EL312" s="35"/>
      <c r="EM312" s="35"/>
      <c r="EN312" s="35"/>
      <c r="ET312" s="35"/>
      <c r="EU312" s="35"/>
      <c r="EV312" s="35"/>
    </row>
    <row r="313" spans="14:152" s="29" customFormat="1" ht="13.5" x14ac:dyDescent="0.3">
      <c r="N313" s="35">
        <v>1.397E-8</v>
      </c>
      <c r="O313" s="35">
        <v>0.26383366742999997</v>
      </c>
      <c r="P313" s="35">
        <v>50.402576179100002</v>
      </c>
      <c r="Q313" s="29">
        <f t="shared" si="212"/>
        <v>6.5540410054757108E-9</v>
      </c>
      <c r="R313" s="29">
        <f t="shared" si="213"/>
        <v>6.554085286586001E-9</v>
      </c>
      <c r="S313" s="29">
        <f t="shared" si="214"/>
        <v>6.5540852866844578E-9</v>
      </c>
      <c r="T313" s="29">
        <f t="shared" si="215"/>
        <v>6.5540852866844578E-9</v>
      </c>
      <c r="V313" s="35">
        <v>1.9800000000000002E-9</v>
      </c>
      <c r="W313" s="35">
        <v>4.3107864170400001</v>
      </c>
      <c r="X313" s="35">
        <v>4017.1150783180001</v>
      </c>
      <c r="Y313" s="29">
        <f t="shared" si="216"/>
        <v>1.7903012228603254E-9</v>
      </c>
      <c r="Z313" s="29">
        <f t="shared" si="217"/>
        <v>1.7905430773321787E-9</v>
      </c>
      <c r="AA313" s="29">
        <f t="shared" si="218"/>
        <v>1.790543077869765E-9</v>
      </c>
      <c r="AB313" s="29">
        <f t="shared" si="219"/>
        <v>1.790543077869765E-9</v>
      </c>
      <c r="AD313" s="35"/>
      <c r="AE313" s="35"/>
      <c r="AF313" s="35"/>
      <c r="AL313" s="35"/>
      <c r="AM313" s="35"/>
      <c r="AN313" s="35"/>
      <c r="AT313" s="35"/>
      <c r="AU313" s="35"/>
      <c r="AV313" s="35"/>
      <c r="BB313" s="35"/>
      <c r="BC313" s="35"/>
      <c r="BD313" s="35"/>
      <c r="BJ313" s="35"/>
      <c r="BK313" s="35"/>
      <c r="BL313" s="35"/>
      <c r="BR313" s="35"/>
      <c r="BS313" s="35"/>
      <c r="BT313" s="35"/>
      <c r="BZ313" s="35"/>
      <c r="CA313" s="35"/>
      <c r="CB313" s="35"/>
      <c r="CH313" s="35"/>
      <c r="CI313" s="35"/>
      <c r="CJ313" s="35"/>
      <c r="CP313" s="35"/>
      <c r="CQ313" s="35"/>
      <c r="CR313" s="35"/>
      <c r="CX313" s="35"/>
      <c r="CY313" s="35"/>
      <c r="CZ313" s="35"/>
      <c r="DF313" s="35">
        <v>2.4520000000000001E-8</v>
      </c>
      <c r="DG313" s="35">
        <v>4.5381881656500003</v>
      </c>
      <c r="DH313" s="35">
        <v>514.71311156759998</v>
      </c>
      <c r="DI313" s="29">
        <f t="shared" si="220"/>
        <v>2.3183145363210917E-8</v>
      </c>
      <c r="DJ313" s="29">
        <f t="shared" si="221"/>
        <v>2.3183438053834632E-8</v>
      </c>
      <c r="DK313" s="29">
        <f t="shared" si="222"/>
        <v>2.3183438054485382E-8</v>
      </c>
      <c r="DL313" s="29">
        <f t="shared" si="223"/>
        <v>2.3183438054485382E-8</v>
      </c>
      <c r="DN313" s="35">
        <v>6.1399999999999999E-9</v>
      </c>
      <c r="DO313" s="35">
        <v>2.48275371627</v>
      </c>
      <c r="DP313" s="35">
        <v>25551.0986294787</v>
      </c>
      <c r="DQ313" s="29">
        <f t="shared" si="224"/>
        <v>-5.7660655584491011E-9</v>
      </c>
      <c r="DR313" s="29">
        <f t="shared" si="225"/>
        <v>-5.7622167998158789E-9</v>
      </c>
      <c r="DS313" s="29">
        <f t="shared" si="226"/>
        <v>-5.7622167912372376E-9</v>
      </c>
      <c r="DT313" s="29">
        <f t="shared" si="227"/>
        <v>-5.7622167912372376E-9</v>
      </c>
      <c r="DV313" s="35"/>
      <c r="DW313" s="35"/>
      <c r="DX313" s="35"/>
      <c r="ED313" s="35"/>
      <c r="EE313" s="35"/>
      <c r="EF313" s="35"/>
      <c r="EL313" s="35"/>
      <c r="EM313" s="35"/>
      <c r="EN313" s="35"/>
      <c r="ET313" s="35"/>
      <c r="EU313" s="35"/>
      <c r="EV313" s="35"/>
    </row>
    <row r="314" spans="14:152" s="29" customFormat="1" ht="13.5" x14ac:dyDescent="0.3">
      <c r="N314" s="35">
        <v>1.756E-8</v>
      </c>
      <c r="O314" s="35">
        <v>2.32977483716</v>
      </c>
      <c r="P314" s="35">
        <v>938.12990870589999</v>
      </c>
      <c r="Q314" s="29">
        <f t="shared" si="212"/>
        <v>4.9880459753432617E-9</v>
      </c>
      <c r="R314" s="29">
        <f t="shared" si="213"/>
        <v>4.9869211781818101E-9</v>
      </c>
      <c r="S314" s="29">
        <f t="shared" si="214"/>
        <v>4.986921175680861E-9</v>
      </c>
      <c r="T314" s="29">
        <f t="shared" si="215"/>
        <v>4.986921175680861E-9</v>
      </c>
      <c r="V314" s="35">
        <v>1.9800000000000002E-9</v>
      </c>
      <c r="W314" s="35">
        <v>0.30166351365999999</v>
      </c>
      <c r="X314" s="35">
        <v>1166.4068576709001</v>
      </c>
      <c r="Y314" s="29">
        <f t="shared" si="216"/>
        <v>1.8261849933498551E-9</v>
      </c>
      <c r="Z314" s="29">
        <f t="shared" si="217"/>
        <v>1.8262485414246988E-9</v>
      </c>
      <c r="AA314" s="29">
        <f t="shared" si="218"/>
        <v>1.8262485415659812E-9</v>
      </c>
      <c r="AB314" s="29">
        <f t="shared" si="219"/>
        <v>1.8262485415659812E-9</v>
      </c>
      <c r="AD314" s="35"/>
      <c r="AE314" s="35"/>
      <c r="AF314" s="35"/>
      <c r="AL314" s="35"/>
      <c r="AM314" s="35"/>
      <c r="AN314" s="35"/>
      <c r="AT314" s="35"/>
      <c r="AU314" s="35"/>
      <c r="AV314" s="35"/>
      <c r="BB314" s="35"/>
      <c r="BC314" s="35"/>
      <c r="BD314" s="35"/>
      <c r="BJ314" s="35"/>
      <c r="BK314" s="35"/>
      <c r="BL314" s="35"/>
      <c r="BR314" s="35"/>
      <c r="BS314" s="35"/>
      <c r="BT314" s="35"/>
      <c r="BZ314" s="35"/>
      <c r="CA314" s="35"/>
      <c r="CB314" s="35"/>
      <c r="CH314" s="35"/>
      <c r="CI314" s="35"/>
      <c r="CJ314" s="35"/>
      <c r="CP314" s="35"/>
      <c r="CQ314" s="35"/>
      <c r="CR314" s="35"/>
      <c r="CX314" s="35"/>
      <c r="CY314" s="35"/>
      <c r="CZ314" s="35"/>
      <c r="DF314" s="35">
        <v>3.2390000000000001E-8</v>
      </c>
      <c r="DG314" s="35">
        <v>1.1702248877400001</v>
      </c>
      <c r="DH314" s="35">
        <v>177.87437278589999</v>
      </c>
      <c r="DI314" s="29">
        <f t="shared" si="220"/>
        <v>-1.9683039945414902E-8</v>
      </c>
      <c r="DJ314" s="29">
        <f t="shared" si="221"/>
        <v>-1.9683365774357963E-8</v>
      </c>
      <c r="DK314" s="29">
        <f t="shared" si="222"/>
        <v>-1.9683365775082431E-8</v>
      </c>
      <c r="DL314" s="29">
        <f t="shared" si="223"/>
        <v>-1.9683365775082431E-8</v>
      </c>
      <c r="DN314" s="35">
        <v>5.5999999999999997E-9</v>
      </c>
      <c r="DO314" s="35">
        <v>1.40733893388</v>
      </c>
      <c r="DP314" s="35">
        <v>446.31134681819998</v>
      </c>
      <c r="DQ314" s="29">
        <f t="shared" si="224"/>
        <v>-4.0261551171921233E-9</v>
      </c>
      <c r="DR314" s="29">
        <f t="shared" si="225"/>
        <v>-4.0260314075523369E-9</v>
      </c>
      <c r="DS314" s="29">
        <f t="shared" si="226"/>
        <v>-4.0260314072772704E-9</v>
      </c>
      <c r="DT314" s="29">
        <f t="shared" si="227"/>
        <v>-4.0260314072772704E-9</v>
      </c>
      <c r="DV314" s="35"/>
      <c r="DW314" s="35"/>
      <c r="DX314" s="35"/>
      <c r="ED314" s="35"/>
      <c r="EE314" s="35"/>
      <c r="EF314" s="35"/>
      <c r="EL314" s="35"/>
      <c r="EM314" s="35"/>
      <c r="EN314" s="35"/>
      <c r="ET314" s="35"/>
      <c r="EU314" s="35"/>
      <c r="EV314" s="35"/>
    </row>
    <row r="315" spans="14:152" s="29" customFormat="1" ht="13.5" x14ac:dyDescent="0.3">
      <c r="N315" s="35">
        <v>1.487E-8</v>
      </c>
      <c r="O315" s="35">
        <v>2.2486674654000001</v>
      </c>
      <c r="P315" s="35">
        <v>10.0343083076</v>
      </c>
      <c r="Q315" s="29">
        <f t="shared" si="212"/>
        <v>-1.1081249058011316E-8</v>
      </c>
      <c r="R315" s="29">
        <f t="shared" si="213"/>
        <v>-1.108124197258706E-8</v>
      </c>
      <c r="S315" s="29">
        <f t="shared" si="214"/>
        <v>-1.1081241972571304E-8</v>
      </c>
      <c r="T315" s="29">
        <f t="shared" si="215"/>
        <v>-1.1081241972571304E-8</v>
      </c>
      <c r="V315" s="35">
        <v>1.8800000000000001E-9</v>
      </c>
      <c r="W315" s="35">
        <v>0.90738705875000003</v>
      </c>
      <c r="X315" s="35">
        <v>135.33610313299999</v>
      </c>
      <c r="Y315" s="29">
        <f t="shared" si="216"/>
        <v>-1.8787757420573761E-9</v>
      </c>
      <c r="Z315" s="29">
        <f t="shared" si="217"/>
        <v>-1.8787750882009726E-9</v>
      </c>
      <c r="AA315" s="29">
        <f t="shared" si="218"/>
        <v>-1.8787750881995184E-9</v>
      </c>
      <c r="AB315" s="29">
        <f t="shared" si="219"/>
        <v>-1.8787750881995184E-9</v>
      </c>
      <c r="AD315" s="35"/>
      <c r="AE315" s="35"/>
      <c r="AF315" s="35"/>
      <c r="AL315" s="35"/>
      <c r="AM315" s="35"/>
      <c r="AN315" s="35"/>
      <c r="AT315" s="35"/>
      <c r="AU315" s="35"/>
      <c r="AV315" s="35"/>
      <c r="BB315" s="35"/>
      <c r="BC315" s="35"/>
      <c r="BD315" s="35"/>
      <c r="BJ315" s="35"/>
      <c r="BK315" s="35"/>
      <c r="BL315" s="35"/>
      <c r="BR315" s="35"/>
      <c r="BS315" s="35"/>
      <c r="BT315" s="35"/>
      <c r="BZ315" s="35"/>
      <c r="CA315" s="35"/>
      <c r="CB315" s="35"/>
      <c r="CH315" s="35"/>
      <c r="CI315" s="35"/>
      <c r="CJ315" s="35"/>
      <c r="CP315" s="35"/>
      <c r="CQ315" s="35"/>
      <c r="CR315" s="35"/>
      <c r="CX315" s="35"/>
      <c r="CY315" s="35"/>
      <c r="CZ315" s="35"/>
      <c r="DF315" s="35">
        <v>3.2180000000000001E-8</v>
      </c>
      <c r="DG315" s="35">
        <v>0.60551913257000001</v>
      </c>
      <c r="DH315" s="35">
        <v>1061.8296107440001</v>
      </c>
      <c r="DI315" s="29">
        <f t="shared" si="220"/>
        <v>1.7443448064654614E-8</v>
      </c>
      <c r="DJ315" s="29">
        <f t="shared" si="221"/>
        <v>1.7441403231323139E-8</v>
      </c>
      <c r="DK315" s="29">
        <f t="shared" si="222"/>
        <v>1.7441403226776455E-8</v>
      </c>
      <c r="DL315" s="29">
        <f t="shared" si="223"/>
        <v>1.7441403226776455E-8</v>
      </c>
      <c r="DN315" s="35">
        <v>5.5800000000000002E-9</v>
      </c>
      <c r="DO315" s="35">
        <v>4.3721779646899996</v>
      </c>
      <c r="DP315" s="35">
        <v>1057.8974574808999</v>
      </c>
      <c r="DQ315" s="29">
        <f t="shared" si="224"/>
        <v>-5.0563045744872653E-9</v>
      </c>
      <c r="DR315" s="29">
        <f t="shared" si="225"/>
        <v>-5.0561267610917622E-9</v>
      </c>
      <c r="DS315" s="29">
        <f t="shared" si="226"/>
        <v>-5.0561267606963699E-9</v>
      </c>
      <c r="DT315" s="29">
        <f t="shared" si="227"/>
        <v>-5.0561267606963699E-9</v>
      </c>
      <c r="DV315" s="35"/>
      <c r="DW315" s="35"/>
      <c r="DX315" s="35"/>
      <c r="ED315" s="35"/>
      <c r="EE315" s="35"/>
      <c r="EF315" s="35"/>
      <c r="EL315" s="35"/>
      <c r="EM315" s="35"/>
      <c r="EN315" s="35"/>
      <c r="ET315" s="35"/>
      <c r="EU315" s="35"/>
      <c r="EV315" s="35"/>
    </row>
    <row r="316" spans="14:152" s="29" customFormat="1" ht="13.5" x14ac:dyDescent="0.3">
      <c r="N316" s="35">
        <v>1.3680000000000001E-8</v>
      </c>
      <c r="O316" s="35">
        <v>3.56691602771</v>
      </c>
      <c r="P316" s="35">
        <v>1514.2912967165</v>
      </c>
      <c r="Q316" s="29">
        <f t="shared" si="212"/>
        <v>-1.359358847783044E-8</v>
      </c>
      <c r="R316" s="29">
        <f t="shared" si="213"/>
        <v>-1.3593422853256565E-8</v>
      </c>
      <c r="S316" s="29">
        <f t="shared" si="214"/>
        <v>-1.3593422852888132E-8</v>
      </c>
      <c r="T316" s="29">
        <f t="shared" si="215"/>
        <v>-1.3593422852888132E-8</v>
      </c>
      <c r="V316" s="35">
        <v>1.86E-9</v>
      </c>
      <c r="W316" s="35">
        <v>0.69289672484999998</v>
      </c>
      <c r="X316" s="35">
        <v>92.797833480099996</v>
      </c>
      <c r="Y316" s="29">
        <f t="shared" si="216"/>
        <v>-1.0947766291659783E-9</v>
      </c>
      <c r="Z316" s="29">
        <f t="shared" si="217"/>
        <v>-1.0947666923692348E-9</v>
      </c>
      <c r="AA316" s="29">
        <f t="shared" si="218"/>
        <v>-1.094766692347141E-9</v>
      </c>
      <c r="AB316" s="29">
        <f t="shared" si="219"/>
        <v>-1.094766692347141E-9</v>
      </c>
      <c r="AD316" s="35"/>
      <c r="AE316" s="35"/>
      <c r="AF316" s="35"/>
      <c r="AL316" s="35"/>
      <c r="AM316" s="35"/>
      <c r="AN316" s="35"/>
      <c r="AT316" s="35"/>
      <c r="AU316" s="35"/>
      <c r="AV316" s="35"/>
      <c r="BB316" s="35"/>
      <c r="BC316" s="35"/>
      <c r="BD316" s="35"/>
      <c r="BJ316" s="35"/>
      <c r="BK316" s="35"/>
      <c r="BL316" s="35"/>
      <c r="BR316" s="35"/>
      <c r="BS316" s="35"/>
      <c r="BT316" s="35"/>
      <c r="BZ316" s="35"/>
      <c r="CA316" s="35"/>
      <c r="CB316" s="35"/>
      <c r="CH316" s="35"/>
      <c r="CI316" s="35"/>
      <c r="CJ316" s="35"/>
      <c r="CP316" s="35"/>
      <c r="CQ316" s="35"/>
      <c r="CR316" s="35"/>
      <c r="CX316" s="35"/>
      <c r="CY316" s="35"/>
      <c r="CZ316" s="35"/>
      <c r="DF316" s="35">
        <v>2.4080000000000001E-8</v>
      </c>
      <c r="DG316" s="35">
        <v>0.65423523809999995</v>
      </c>
      <c r="DH316" s="35">
        <v>523.54062594029995</v>
      </c>
      <c r="DI316" s="29">
        <f t="shared" si="220"/>
        <v>-2.3225174233889852E-8</v>
      </c>
      <c r="DJ316" s="29">
        <f t="shared" si="221"/>
        <v>-2.32249371379241E-8</v>
      </c>
      <c r="DK316" s="29">
        <f t="shared" si="222"/>
        <v>-2.3224937137396891E-8</v>
      </c>
      <c r="DL316" s="29">
        <f t="shared" si="223"/>
        <v>-2.3224937137396891E-8</v>
      </c>
      <c r="DN316" s="35">
        <v>6.2799999999999998E-9</v>
      </c>
      <c r="DO316" s="35">
        <v>4.6503781010200003</v>
      </c>
      <c r="DP316" s="35">
        <v>6275.9623029905997</v>
      </c>
      <c r="DQ316" s="29">
        <f t="shared" si="224"/>
        <v>6.1142682870239198E-9</v>
      </c>
      <c r="DR316" s="29">
        <f t="shared" si="225"/>
        <v>6.113627138759822E-9</v>
      </c>
      <c r="DS316" s="29">
        <f t="shared" si="226"/>
        <v>6.1136271373329023E-9</v>
      </c>
      <c r="DT316" s="29">
        <f t="shared" si="227"/>
        <v>6.1136271373329023E-9</v>
      </c>
      <c r="DV316" s="35"/>
      <c r="DW316" s="35"/>
      <c r="DX316" s="35"/>
      <c r="ED316" s="35"/>
      <c r="EE316" s="35"/>
      <c r="EF316" s="35"/>
      <c r="EL316" s="35"/>
      <c r="EM316" s="35"/>
      <c r="EN316" s="35"/>
      <c r="ET316" s="35"/>
      <c r="EU316" s="35"/>
      <c r="EV316" s="35"/>
    </row>
    <row r="317" spans="14:152" s="29" customFormat="1" ht="13.5" x14ac:dyDescent="0.3">
      <c r="N317" s="35">
        <v>1.4E-8</v>
      </c>
      <c r="O317" s="35">
        <v>4.8450220070299999</v>
      </c>
      <c r="P317" s="35">
        <v>295.05122865419997</v>
      </c>
      <c r="Q317" s="29">
        <f t="shared" si="212"/>
        <v>-1.3685285133237309E-8</v>
      </c>
      <c r="R317" s="29">
        <f t="shared" si="213"/>
        <v>-1.3685347150199334E-8</v>
      </c>
      <c r="S317" s="29">
        <f t="shared" si="214"/>
        <v>-1.3685347150337222E-8</v>
      </c>
      <c r="T317" s="29">
        <f t="shared" si="215"/>
        <v>-1.3685347150337222E-8</v>
      </c>
      <c r="V317" s="35">
        <v>1.8199999999999999E-9</v>
      </c>
      <c r="W317" s="35">
        <v>1.18931462257</v>
      </c>
      <c r="X317" s="35">
        <v>1512.8068240082</v>
      </c>
      <c r="Y317" s="29">
        <f t="shared" si="216"/>
        <v>1.4733677542445726E-9</v>
      </c>
      <c r="Z317" s="29">
        <f t="shared" si="217"/>
        <v>1.4734828493601818E-9</v>
      </c>
      <c r="AA317" s="29">
        <f t="shared" si="218"/>
        <v>1.4734828496160708E-9</v>
      </c>
      <c r="AB317" s="29">
        <f t="shared" si="219"/>
        <v>1.4734828496160708E-9</v>
      </c>
      <c r="AD317" s="35"/>
      <c r="AE317" s="35"/>
      <c r="AF317" s="35"/>
      <c r="AL317" s="35"/>
      <c r="AM317" s="35"/>
      <c r="AN317" s="35"/>
      <c r="AT317" s="35"/>
      <c r="AU317" s="35"/>
      <c r="AV317" s="35"/>
      <c r="BB317" s="35"/>
      <c r="BC317" s="35"/>
      <c r="BD317" s="35"/>
      <c r="BJ317" s="35"/>
      <c r="BK317" s="35"/>
      <c r="BL317" s="35"/>
      <c r="BR317" s="35"/>
      <c r="BS317" s="35"/>
      <c r="BT317" s="35"/>
      <c r="BZ317" s="35"/>
      <c r="CA317" s="35"/>
      <c r="CB317" s="35"/>
      <c r="CH317" s="35"/>
      <c r="CI317" s="35"/>
      <c r="CJ317" s="35"/>
      <c r="CP317" s="35"/>
      <c r="CQ317" s="35"/>
      <c r="CR317" s="35"/>
      <c r="CX317" s="35"/>
      <c r="CY317" s="35"/>
      <c r="CZ317" s="35"/>
      <c r="DF317" s="35">
        <v>2.2989999999999999E-8</v>
      </c>
      <c r="DG317" s="35">
        <v>2.1524775256000002</v>
      </c>
      <c r="DH317" s="35">
        <v>319.5732633943</v>
      </c>
      <c r="DI317" s="29">
        <f t="shared" si="220"/>
        <v>1.1243827171328438E-8</v>
      </c>
      <c r="DJ317" s="29">
        <f t="shared" si="221"/>
        <v>1.1244283517772987E-8</v>
      </c>
      <c r="DK317" s="29">
        <f t="shared" si="222"/>
        <v>1.124428351878764E-8</v>
      </c>
      <c r="DL317" s="29">
        <f t="shared" si="223"/>
        <v>1.124428351878764E-8</v>
      </c>
      <c r="DN317" s="35">
        <v>6.5899999999999998E-9</v>
      </c>
      <c r="DO317" s="35">
        <v>2.4147095046299998</v>
      </c>
      <c r="DP317" s="35">
        <v>195.13984817330001</v>
      </c>
      <c r="DQ317" s="29">
        <f t="shared" si="224"/>
        <v>5.0444053025341808E-9</v>
      </c>
      <c r="DR317" s="29">
        <f t="shared" si="225"/>
        <v>5.044346374691682E-9</v>
      </c>
      <c r="DS317" s="29">
        <f t="shared" si="226"/>
        <v>5.0443463745606599E-9</v>
      </c>
      <c r="DT317" s="29">
        <f t="shared" si="227"/>
        <v>5.0443463745606599E-9</v>
      </c>
      <c r="DV317" s="35"/>
      <c r="DW317" s="35"/>
      <c r="DX317" s="35"/>
      <c r="ED317" s="35"/>
      <c r="EE317" s="35"/>
      <c r="EF317" s="35"/>
      <c r="EL317" s="35"/>
      <c r="EM317" s="35"/>
      <c r="EN317" s="35"/>
      <c r="ET317" s="35"/>
      <c r="EU317" s="35"/>
      <c r="EV317" s="35"/>
    </row>
    <row r="318" spans="14:152" s="29" customFormat="1" ht="13.5" x14ac:dyDescent="0.3">
      <c r="N318" s="35">
        <v>1.344E-8</v>
      </c>
      <c r="O318" s="35">
        <v>2.2017770212199999</v>
      </c>
      <c r="P318" s="35">
        <v>529.90341341570002</v>
      </c>
      <c r="Q318" s="29">
        <f t="shared" si="212"/>
        <v>-2.5007899956182733E-9</v>
      </c>
      <c r="R318" s="29">
        <f t="shared" si="213"/>
        <v>-2.5012882993615134E-9</v>
      </c>
      <c r="S318" s="29">
        <f t="shared" si="214"/>
        <v>-2.5012883004694643E-9</v>
      </c>
      <c r="T318" s="29">
        <f t="shared" si="215"/>
        <v>-2.5012883004694643E-9</v>
      </c>
      <c r="V318" s="35">
        <v>1.9099999999999998E-9</v>
      </c>
      <c r="W318" s="35">
        <v>1.04146023518</v>
      </c>
      <c r="X318" s="35">
        <v>1884.1241239379999</v>
      </c>
      <c r="Y318" s="29">
        <f t="shared" si="216"/>
        <v>1.8608800636781526E-9</v>
      </c>
      <c r="Z318" s="29">
        <f t="shared" si="217"/>
        <v>1.8609377914583182E-9</v>
      </c>
      <c r="AA318" s="29">
        <f t="shared" si="218"/>
        <v>1.8609377915866348E-9</v>
      </c>
      <c r="AB318" s="29">
        <f t="shared" si="219"/>
        <v>1.8609377915866348E-9</v>
      </c>
      <c r="AD318" s="35"/>
      <c r="AE318" s="35"/>
      <c r="AF318" s="35"/>
      <c r="AL318" s="35"/>
      <c r="AM318" s="35"/>
      <c r="AN318" s="35"/>
      <c r="AT318" s="35"/>
      <c r="AU318" s="35"/>
      <c r="AV318" s="35"/>
      <c r="BB318" s="35"/>
      <c r="BC318" s="35"/>
      <c r="BD318" s="35"/>
      <c r="BJ318" s="35"/>
      <c r="BK318" s="35"/>
      <c r="BL318" s="35"/>
      <c r="BR318" s="35"/>
      <c r="BS318" s="35"/>
      <c r="BT318" s="35"/>
      <c r="BZ318" s="35"/>
      <c r="CA318" s="35"/>
      <c r="CB318" s="35"/>
      <c r="CH318" s="35"/>
      <c r="CI318" s="35"/>
      <c r="CJ318" s="35"/>
      <c r="CP318" s="35"/>
      <c r="CQ318" s="35"/>
      <c r="CR318" s="35"/>
      <c r="CX318" s="35"/>
      <c r="CY318" s="35"/>
      <c r="CZ318" s="35"/>
      <c r="DF318" s="35">
        <v>2.791E-8</v>
      </c>
      <c r="DG318" s="35">
        <v>2.71505085086</v>
      </c>
      <c r="DH318" s="35">
        <v>610.69233878540001</v>
      </c>
      <c r="DI318" s="29">
        <f t="shared" si="220"/>
        <v>2.7846476844689001E-8</v>
      </c>
      <c r="DJ318" s="29">
        <f t="shared" si="221"/>
        <v>2.7846558662432574E-8</v>
      </c>
      <c r="DK318" s="29">
        <f t="shared" si="222"/>
        <v>2.7846558662614432E-8</v>
      </c>
      <c r="DL318" s="29">
        <f t="shared" si="223"/>
        <v>2.7846558662614432E-8</v>
      </c>
      <c r="DN318" s="35">
        <v>6.1600000000000002E-9</v>
      </c>
      <c r="DO318" s="35">
        <v>2.0883762187700001</v>
      </c>
      <c r="DP318" s="35">
        <v>10.0343083076</v>
      </c>
      <c r="DQ318" s="29">
        <f t="shared" si="224"/>
        <v>-3.8760279566147302E-9</v>
      </c>
      <c r="DR318" s="29">
        <f t="shared" si="225"/>
        <v>-3.8760245355209965E-9</v>
      </c>
      <c r="DS318" s="29">
        <f t="shared" si="226"/>
        <v>-3.8760245355133889E-9</v>
      </c>
      <c r="DT318" s="29">
        <f t="shared" si="227"/>
        <v>-3.8760245355133889E-9</v>
      </c>
      <c r="DV318" s="35"/>
      <c r="DW318" s="35"/>
      <c r="DX318" s="35"/>
      <c r="ED318" s="35"/>
      <c r="EE318" s="35"/>
      <c r="EF318" s="35"/>
      <c r="EL318" s="35"/>
      <c r="EM318" s="35"/>
      <c r="EN318" s="35"/>
      <c r="ET318" s="35"/>
      <c r="EU318" s="35"/>
      <c r="EV318" s="35"/>
    </row>
    <row r="319" spans="14:152" s="29" customFormat="1" ht="13.5" x14ac:dyDescent="0.3">
      <c r="N319" s="35">
        <v>1.4640000000000001E-8</v>
      </c>
      <c r="O319" s="35">
        <v>1.42648716568</v>
      </c>
      <c r="P319" s="35">
        <v>1158.5425511446999</v>
      </c>
      <c r="Q319" s="29">
        <f t="shared" si="212"/>
        <v>2.5768798275280454E-9</v>
      </c>
      <c r="R319" s="29">
        <f t="shared" si="213"/>
        <v>2.5780687866437252E-9</v>
      </c>
      <c r="S319" s="29">
        <f t="shared" si="214"/>
        <v>2.5780687892873303E-9</v>
      </c>
      <c r="T319" s="29">
        <f t="shared" si="215"/>
        <v>2.5780687892873303E-9</v>
      </c>
      <c r="V319" s="35">
        <v>1.74E-9</v>
      </c>
      <c r="W319" s="35">
        <v>6.1373459439599998</v>
      </c>
      <c r="X319" s="35">
        <v>3597.6304344427999</v>
      </c>
      <c r="Y319" s="29">
        <f t="shared" si="216"/>
        <v>-2.8928899474856999E-10</v>
      </c>
      <c r="Z319" s="29">
        <f t="shared" si="217"/>
        <v>-2.888494132445368E-10</v>
      </c>
      <c r="AA319" s="29">
        <f t="shared" si="218"/>
        <v>-2.8884941226711222E-10</v>
      </c>
      <c r="AB319" s="29">
        <f t="shared" si="219"/>
        <v>-2.8884941226711222E-10</v>
      </c>
      <c r="AD319" s="35"/>
      <c r="AE319" s="35"/>
      <c r="AF319" s="35"/>
      <c r="AL319" s="35"/>
      <c r="AM319" s="35"/>
      <c r="AN319" s="35"/>
      <c r="AT319" s="35"/>
      <c r="AU319" s="35"/>
      <c r="AV319" s="35"/>
      <c r="BB319" s="35"/>
      <c r="BC319" s="35"/>
      <c r="BD319" s="35"/>
      <c r="BJ319" s="35"/>
      <c r="BK319" s="35"/>
      <c r="BL319" s="35"/>
      <c r="BR319" s="35"/>
      <c r="BS319" s="35"/>
      <c r="BT319" s="35"/>
      <c r="BZ319" s="35"/>
      <c r="CA319" s="35"/>
      <c r="CB319" s="35"/>
      <c r="CH319" s="35"/>
      <c r="CI319" s="35"/>
      <c r="CJ319" s="35"/>
      <c r="CP319" s="35"/>
      <c r="CQ319" s="35"/>
      <c r="CR319" s="35"/>
      <c r="CX319" s="35"/>
      <c r="CY319" s="35"/>
      <c r="CZ319" s="35"/>
      <c r="DF319" s="35">
        <v>2.7290000000000002E-8</v>
      </c>
      <c r="DG319" s="35">
        <v>1.77685979153</v>
      </c>
      <c r="DH319" s="35">
        <v>252.65597135319999</v>
      </c>
      <c r="DI319" s="29">
        <f t="shared" si="220"/>
        <v>2.5106823310802975E-8</v>
      </c>
      <c r="DJ319" s="29">
        <f t="shared" si="221"/>
        <v>2.5106630874615552E-8</v>
      </c>
      <c r="DK319" s="29">
        <f t="shared" si="222"/>
        <v>2.5106630874187671E-8</v>
      </c>
      <c r="DL319" s="29">
        <f t="shared" si="223"/>
        <v>2.5106630874187671E-8</v>
      </c>
      <c r="DN319" s="35">
        <v>6.9200000000000001E-9</v>
      </c>
      <c r="DO319" s="35">
        <v>3.1322902553</v>
      </c>
      <c r="DP319" s="35">
        <v>7.6348118626000003</v>
      </c>
      <c r="DQ319" s="29">
        <f t="shared" si="224"/>
        <v>-6.8745286898089337E-9</v>
      </c>
      <c r="DR319" s="29">
        <f t="shared" si="225"/>
        <v>-6.8745291204055043E-9</v>
      </c>
      <c r="DS319" s="29">
        <f t="shared" si="226"/>
        <v>-6.8745291204064613E-9</v>
      </c>
      <c r="DT319" s="29">
        <f t="shared" si="227"/>
        <v>-6.8745291204064613E-9</v>
      </c>
      <c r="DV319" s="35"/>
      <c r="DW319" s="35"/>
      <c r="DX319" s="35"/>
      <c r="ED319" s="35"/>
      <c r="EE319" s="35"/>
      <c r="EF319" s="35"/>
      <c r="EL319" s="35"/>
      <c r="EM319" s="35"/>
      <c r="EN319" s="35"/>
      <c r="ET319" s="35"/>
      <c r="EU319" s="35"/>
      <c r="EV319" s="35"/>
    </row>
    <row r="320" spans="14:152" s="29" customFormat="1" ht="13.5" x14ac:dyDescent="0.3">
      <c r="N320" s="35">
        <v>1.3410000000000001E-8</v>
      </c>
      <c r="O320" s="35">
        <v>1.15693423225</v>
      </c>
      <c r="P320" s="35">
        <v>2435.155730035</v>
      </c>
      <c r="Q320" s="29">
        <f t="shared" si="212"/>
        <v>-1.3292942980654185E-8</v>
      </c>
      <c r="R320" s="29">
        <f t="shared" si="213"/>
        <v>-1.3292636192103612E-8</v>
      </c>
      <c r="S320" s="29">
        <f t="shared" si="214"/>
        <v>-1.3292636191421044E-8</v>
      </c>
      <c r="T320" s="29">
        <f t="shared" si="215"/>
        <v>-1.3292636191421044E-8</v>
      </c>
      <c r="V320" s="35">
        <v>1.8899999999999999E-9</v>
      </c>
      <c r="W320" s="35">
        <v>0.35191512844</v>
      </c>
      <c r="X320" s="35">
        <v>1372.5924061081</v>
      </c>
      <c r="Y320" s="29">
        <f t="shared" si="216"/>
        <v>-1.4997020090124849E-9</v>
      </c>
      <c r="Z320" s="29">
        <f t="shared" si="217"/>
        <v>-1.4998144290999376E-9</v>
      </c>
      <c r="AA320" s="29">
        <f t="shared" si="218"/>
        <v>-1.4998144293498823E-9</v>
      </c>
      <c r="AB320" s="29">
        <f t="shared" si="219"/>
        <v>-1.4998144293498823E-9</v>
      </c>
      <c r="AD320" s="35"/>
      <c r="AE320" s="35"/>
      <c r="AF320" s="35"/>
      <c r="AL320" s="35"/>
      <c r="AM320" s="35"/>
      <c r="AN320" s="35"/>
      <c r="AT320" s="35"/>
      <c r="AU320" s="35"/>
      <c r="AV320" s="35"/>
      <c r="BB320" s="35"/>
      <c r="BC320" s="35"/>
      <c r="BD320" s="35"/>
      <c r="BJ320" s="35"/>
      <c r="BK320" s="35"/>
      <c r="BL320" s="35"/>
      <c r="BR320" s="35"/>
      <c r="BS320" s="35"/>
      <c r="BT320" s="35"/>
      <c r="BZ320" s="35"/>
      <c r="CA320" s="35"/>
      <c r="CB320" s="35"/>
      <c r="CH320" s="35"/>
      <c r="CI320" s="35"/>
      <c r="CJ320" s="35"/>
      <c r="CP320" s="35"/>
      <c r="CQ320" s="35"/>
      <c r="CR320" s="35"/>
      <c r="CX320" s="35"/>
      <c r="CY320" s="35"/>
      <c r="CZ320" s="35"/>
      <c r="DF320" s="35">
        <v>2.6659999999999999E-8</v>
      </c>
      <c r="DG320" s="35">
        <v>3.7775045884199998</v>
      </c>
      <c r="DH320" s="35">
        <v>3171.0322435667999</v>
      </c>
      <c r="DI320" s="29">
        <f t="shared" si="220"/>
        <v>7.9602103933780328E-9</v>
      </c>
      <c r="DJ320" s="29">
        <f t="shared" si="221"/>
        <v>7.9544645962123851E-9</v>
      </c>
      <c r="DK320" s="29">
        <f t="shared" si="222"/>
        <v>7.9544645834365293E-9</v>
      </c>
      <c r="DL320" s="29">
        <f t="shared" si="223"/>
        <v>7.9544645834365293E-9</v>
      </c>
      <c r="DN320" s="35">
        <v>6.8500000000000001E-9</v>
      </c>
      <c r="DO320" s="35">
        <v>4.1853947290400004</v>
      </c>
      <c r="DP320" s="35">
        <v>46.470422915999997</v>
      </c>
      <c r="DQ320" s="29">
        <f t="shared" si="224"/>
        <v>1.5467922527970483E-9</v>
      </c>
      <c r="DR320" s="29">
        <f t="shared" si="225"/>
        <v>1.5467701700092003E-9</v>
      </c>
      <c r="DS320" s="29">
        <f t="shared" si="226"/>
        <v>1.5467701699601019E-9</v>
      </c>
      <c r="DT320" s="29">
        <f t="shared" si="227"/>
        <v>1.5467701699601019E-9</v>
      </c>
      <c r="DV320" s="35"/>
      <c r="DW320" s="35"/>
      <c r="DX320" s="35"/>
      <c r="ED320" s="35"/>
      <c r="EE320" s="35"/>
      <c r="EF320" s="35"/>
      <c r="EL320" s="35"/>
      <c r="EM320" s="35"/>
      <c r="EN320" s="35"/>
      <c r="ET320" s="35"/>
      <c r="EU320" s="35"/>
      <c r="EV320" s="35"/>
    </row>
    <row r="321" spans="14:152" s="29" customFormat="1" ht="13.5" x14ac:dyDescent="0.3">
      <c r="N321" s="35">
        <v>1.7859999999999999E-8</v>
      </c>
      <c r="O321" s="35">
        <v>5.4471633014599998</v>
      </c>
      <c r="P321" s="35">
        <v>2854.6403739102002</v>
      </c>
      <c r="Q321" s="29">
        <f t="shared" ref="Q321:Q384" si="228">N321*COS(O321+P321*$C$22)</f>
        <v>4.3476205926120713E-10</v>
      </c>
      <c r="R321" s="29">
        <f t="shared" ref="R321:R384" si="229">N321*COS(O321+P321*$C$43)</f>
        <v>4.3839162069436141E-10</v>
      </c>
      <c r="S321" s="29">
        <f t="shared" ref="S321:S384" si="230">N321*COS(O321+P321*$C$64)</f>
        <v>4.3839162876447857E-10</v>
      </c>
      <c r="T321" s="29">
        <f t="shared" ref="T321:T384" si="231">N321*COS(O321+P321*$C$85)</f>
        <v>4.3839162876447857E-10</v>
      </c>
      <c r="V321" s="35">
        <v>1.7200000000000001E-9</v>
      </c>
      <c r="W321" s="35">
        <v>4.3525097269700002</v>
      </c>
      <c r="X321" s="35">
        <v>1578.0271950199001</v>
      </c>
      <c r="Y321" s="29">
        <f t="shared" ref="Y321:Y369" si="232">V321*COS(W321+X321*$C$22)</f>
        <v>2.3581021528939091E-10</v>
      </c>
      <c r="Z321" s="29">
        <f t="shared" ref="Z321:Z369" si="233">V321*COS(W321+X321*$C$43)</f>
        <v>2.356187557462505E-10</v>
      </c>
      <c r="AA321" s="29">
        <f t="shared" ref="AA321:AA369" si="234">V321*COS(W321+X321*$C$64)</f>
        <v>2.3561875532053879E-10</v>
      </c>
      <c r="AB321" s="29">
        <f t="shared" ref="AB321:AB369" si="235">V321*COS(W321+X321*$C$85)</f>
        <v>2.3561875532053879E-10</v>
      </c>
      <c r="AD321" s="35"/>
      <c r="AE321" s="35"/>
      <c r="AF321" s="35"/>
      <c r="AL321" s="35"/>
      <c r="AM321" s="35"/>
      <c r="AN321" s="35"/>
      <c r="AT321" s="35"/>
      <c r="AU321" s="35"/>
      <c r="AV321" s="35"/>
      <c r="BB321" s="35"/>
      <c r="BC321" s="35"/>
      <c r="BD321" s="35"/>
      <c r="BJ321" s="35"/>
      <c r="BK321" s="35"/>
      <c r="BL321" s="35"/>
      <c r="BR321" s="35"/>
      <c r="BS321" s="35"/>
      <c r="BT321" s="35"/>
      <c r="BZ321" s="35"/>
      <c r="CA321" s="35"/>
      <c r="CB321" s="35"/>
      <c r="CH321" s="35"/>
      <c r="CI321" s="35"/>
      <c r="CJ321" s="35"/>
      <c r="CP321" s="35"/>
      <c r="CQ321" s="35"/>
      <c r="CR321" s="35"/>
      <c r="CX321" s="35"/>
      <c r="CY321" s="35"/>
      <c r="CZ321" s="35"/>
      <c r="DF321" s="35">
        <v>2.3029999999999998E-8</v>
      </c>
      <c r="DG321" s="35">
        <v>0.36676453766</v>
      </c>
      <c r="DH321" s="35">
        <v>1969.2006632437999</v>
      </c>
      <c r="DI321" s="29">
        <f t="shared" ref="DI321:DI384" si="236">DF321*COS(DG321+DH321*$C$22)</f>
        <v>1.3686954727491256E-8</v>
      </c>
      <c r="DJ321" s="29">
        <f t="shared" ref="DJ321:DJ384" si="237">DF321*COS(DG321+DH321*$C$43)</f>
        <v>1.3689551871952896E-8</v>
      </c>
      <c r="DK321" s="29">
        <f t="shared" ref="DK321:DK384" si="238">DF321*COS(DG321+DH321*$C$64)</f>
        <v>1.3689551877727196E-8</v>
      </c>
      <c r="DL321" s="29">
        <f t="shared" ref="DL321:DL384" si="239">DF321*COS(DG321+DH321*$C$85)</f>
        <v>1.3689551877727196E-8</v>
      </c>
      <c r="DN321" s="35">
        <v>6.24E-9</v>
      </c>
      <c r="DO321" s="35">
        <v>2.6933034710000001E-2</v>
      </c>
      <c r="DP321" s="35">
        <v>1493.093668066</v>
      </c>
      <c r="DQ321" s="29">
        <f t="shared" ref="DQ321:DQ381" si="240">DN321*COS(DO321+DP321*$C$22)</f>
        <v>4.0941581765522612E-9</v>
      </c>
      <c r="DR321" s="29">
        <f t="shared" ref="DR321:DR381" si="241">DN321*COS(DO321+DP321*$C$43)</f>
        <v>4.093657456924942E-9</v>
      </c>
      <c r="DS321" s="29">
        <f t="shared" ref="DS321:DS381" si="242">DN321*COS(DO321+DP321*$C$64)</f>
        <v>4.0936574558115726E-9</v>
      </c>
      <c r="DT321" s="29">
        <f t="shared" ref="DT321:DT381" si="243">DN321*COS(DO321+DP321*$C$85)</f>
        <v>4.0936574558115726E-9</v>
      </c>
      <c r="DV321" s="35"/>
      <c r="DW321" s="35"/>
      <c r="DX321" s="35"/>
      <c r="ED321" s="35"/>
      <c r="EE321" s="35"/>
      <c r="EF321" s="35"/>
      <c r="EL321" s="35"/>
      <c r="EM321" s="35"/>
      <c r="EN321" s="35"/>
      <c r="ET321" s="35"/>
      <c r="EU321" s="35"/>
      <c r="EV321" s="35"/>
    </row>
    <row r="322" spans="14:152" s="29" customFormat="1" ht="13.5" x14ac:dyDescent="0.3">
      <c r="N322" s="35">
        <v>1.6770000000000001E-8</v>
      </c>
      <c r="O322" s="35">
        <v>6.2287577704799997</v>
      </c>
      <c r="P322" s="35">
        <v>833.552661779</v>
      </c>
      <c r="Q322" s="29">
        <f t="shared" si="228"/>
        <v>1.019057094951626E-8</v>
      </c>
      <c r="R322" s="29">
        <f t="shared" si="229"/>
        <v>1.0191361506011007E-8</v>
      </c>
      <c r="S322" s="29">
        <f t="shared" si="230"/>
        <v>1.0191361507768713E-8</v>
      </c>
      <c r="T322" s="29">
        <f t="shared" si="231"/>
        <v>1.0191361507768713E-8</v>
      </c>
      <c r="V322" s="35">
        <v>1.73E-9</v>
      </c>
      <c r="W322" s="35">
        <v>2.3024171927800001</v>
      </c>
      <c r="X322" s="35">
        <v>1176.7017984094</v>
      </c>
      <c r="Y322" s="29">
        <f t="shared" si="232"/>
        <v>-1.4500465599985139E-9</v>
      </c>
      <c r="Z322" s="29">
        <f t="shared" si="233"/>
        <v>-1.4499674912058605E-9</v>
      </c>
      <c r="AA322" s="29">
        <f t="shared" si="234"/>
        <v>-1.4499674910300459E-9</v>
      </c>
      <c r="AB322" s="29">
        <f t="shared" si="235"/>
        <v>-1.4499674910300459E-9</v>
      </c>
      <c r="AD322" s="35"/>
      <c r="AE322" s="35"/>
      <c r="AF322" s="35"/>
      <c r="AL322" s="35"/>
      <c r="AM322" s="35"/>
      <c r="AN322" s="35"/>
      <c r="AT322" s="35"/>
      <c r="AU322" s="35"/>
      <c r="AV322" s="35"/>
      <c r="BB322" s="35"/>
      <c r="BC322" s="35"/>
      <c r="BD322" s="35"/>
      <c r="BJ322" s="35"/>
      <c r="BK322" s="35"/>
      <c r="BL322" s="35"/>
      <c r="BR322" s="35"/>
      <c r="BS322" s="35"/>
      <c r="BT322" s="35"/>
      <c r="BZ322" s="35"/>
      <c r="CA322" s="35"/>
      <c r="CB322" s="35"/>
      <c r="CH322" s="35"/>
      <c r="CI322" s="35"/>
      <c r="CJ322" s="35"/>
      <c r="CP322" s="35"/>
      <c r="CQ322" s="35"/>
      <c r="CR322" s="35"/>
      <c r="CX322" s="35"/>
      <c r="CY322" s="35"/>
      <c r="CZ322" s="35"/>
      <c r="DF322" s="35">
        <v>2.6639999999999999E-8</v>
      </c>
      <c r="DG322" s="35">
        <v>9.6748412140000004E-2</v>
      </c>
      <c r="DH322" s="35">
        <v>565.11568774670002</v>
      </c>
      <c r="DI322" s="29">
        <f t="shared" si="236"/>
        <v>-2.6342929395638198E-8</v>
      </c>
      <c r="DJ322" s="29">
        <f t="shared" si="237"/>
        <v>-2.6342769717929796E-8</v>
      </c>
      <c r="DK322" s="29">
        <f t="shared" si="238"/>
        <v>-2.634276971757471E-8</v>
      </c>
      <c r="DL322" s="29">
        <f t="shared" si="239"/>
        <v>-2.634276971757471E-8</v>
      </c>
      <c r="DN322" s="35">
        <v>5.9399999999999998E-9</v>
      </c>
      <c r="DO322" s="35">
        <v>2.1337570443799998</v>
      </c>
      <c r="DP322" s="35">
        <v>121.2520214833</v>
      </c>
      <c r="DQ322" s="29">
        <f t="shared" si="240"/>
        <v>-3.3992741834731602E-9</v>
      </c>
      <c r="DR322" s="29">
        <f t="shared" si="241"/>
        <v>-3.3993162439533683E-9</v>
      </c>
      <c r="DS322" s="29">
        <f t="shared" si="242"/>
        <v>-3.3993162440468897E-9</v>
      </c>
      <c r="DT322" s="29">
        <f t="shared" si="243"/>
        <v>-3.3993162440468897E-9</v>
      </c>
      <c r="DV322" s="35"/>
      <c r="DW322" s="35"/>
      <c r="DX322" s="35"/>
      <c r="ED322" s="35"/>
      <c r="EE322" s="35"/>
      <c r="EF322" s="35"/>
      <c r="EL322" s="35"/>
      <c r="EM322" s="35"/>
      <c r="EN322" s="35"/>
      <c r="ET322" s="35"/>
      <c r="EU322" s="35"/>
      <c r="EV322" s="35"/>
    </row>
    <row r="323" spans="14:152" s="29" customFormat="1" ht="13.5" x14ac:dyDescent="0.3">
      <c r="N323" s="35">
        <v>1.4710000000000001E-8</v>
      </c>
      <c r="O323" s="35">
        <v>4.8057453580700003</v>
      </c>
      <c r="P323" s="35">
        <v>696.51963761659999</v>
      </c>
      <c r="Q323" s="29">
        <f t="shared" si="228"/>
        <v>-1.3487437288599728E-8</v>
      </c>
      <c r="R323" s="29">
        <f t="shared" si="229"/>
        <v>-1.3487728494452759E-8</v>
      </c>
      <c r="S323" s="29">
        <f t="shared" si="230"/>
        <v>-1.34877284951002E-8</v>
      </c>
      <c r="T323" s="29">
        <f t="shared" si="231"/>
        <v>-1.34877284951002E-8</v>
      </c>
      <c r="V323" s="35">
        <v>2.1999999999999998E-9</v>
      </c>
      <c r="W323" s="35">
        <v>1.0699105682500001</v>
      </c>
      <c r="X323" s="35">
        <v>2200.5159935945999</v>
      </c>
      <c r="Y323" s="29">
        <f t="shared" si="232"/>
        <v>1.3870118572042285E-9</v>
      </c>
      <c r="Z323" s="29">
        <f t="shared" si="233"/>
        <v>1.3867442413979633E-9</v>
      </c>
      <c r="AA323" s="29">
        <f t="shared" si="234"/>
        <v>1.3867442408029041E-9</v>
      </c>
      <c r="AB323" s="29">
        <f t="shared" si="235"/>
        <v>1.3867442408029041E-9</v>
      </c>
      <c r="AD323" s="35"/>
      <c r="AE323" s="35"/>
      <c r="AF323" s="35"/>
      <c r="AL323" s="35"/>
      <c r="AM323" s="35"/>
      <c r="AN323" s="35"/>
      <c r="AT323" s="35"/>
      <c r="AU323" s="35"/>
      <c r="AV323" s="35"/>
      <c r="BB323" s="35"/>
      <c r="BC323" s="35"/>
      <c r="BD323" s="35"/>
      <c r="BJ323" s="35"/>
      <c r="BK323" s="35"/>
      <c r="BL323" s="35"/>
      <c r="BR323" s="35"/>
      <c r="BS323" s="35"/>
      <c r="BT323" s="35"/>
      <c r="BZ323" s="35"/>
      <c r="CA323" s="35"/>
      <c r="CB323" s="35"/>
      <c r="CH323" s="35"/>
      <c r="CI323" s="35"/>
      <c r="CJ323" s="35"/>
      <c r="CP323" s="35"/>
      <c r="CQ323" s="35"/>
      <c r="CR323" s="35"/>
      <c r="CX323" s="35"/>
      <c r="CY323" s="35"/>
      <c r="CZ323" s="35"/>
      <c r="DF323" s="35">
        <v>2.3120000000000001E-8</v>
      </c>
      <c r="DG323" s="35">
        <v>2.0721050283100002</v>
      </c>
      <c r="DH323" s="35">
        <v>3686.4961146597998</v>
      </c>
      <c r="DI323" s="29">
        <f t="shared" si="236"/>
        <v>1.4658397587893112E-8</v>
      </c>
      <c r="DJ323" s="29">
        <f t="shared" si="237"/>
        <v>1.4653703408657479E-8</v>
      </c>
      <c r="DK323" s="29">
        <f t="shared" si="238"/>
        <v>1.4653703398219204E-8</v>
      </c>
      <c r="DL323" s="29">
        <f t="shared" si="239"/>
        <v>1.4653703398219204E-8</v>
      </c>
      <c r="DN323" s="35">
        <v>5.0799999999999998E-9</v>
      </c>
      <c r="DO323" s="35">
        <v>2.1358430071000001</v>
      </c>
      <c r="DP323" s="35">
        <v>1.6969210293999999</v>
      </c>
      <c r="DQ323" s="29">
        <f t="shared" si="240"/>
        <v>-2.83731275991192E-9</v>
      </c>
      <c r="DR323" s="29">
        <f t="shared" si="241"/>
        <v>-2.8373122507147398E-9</v>
      </c>
      <c r="DS323" s="29">
        <f t="shared" si="242"/>
        <v>-2.8373122507136078E-9</v>
      </c>
      <c r="DT323" s="29">
        <f t="shared" si="243"/>
        <v>-2.8373122507136078E-9</v>
      </c>
      <c r="DV323" s="35"/>
      <c r="DW323" s="35"/>
      <c r="DX323" s="35"/>
      <c r="ED323" s="35"/>
      <c r="EE323" s="35"/>
      <c r="EF323" s="35"/>
      <c r="EL323" s="35"/>
      <c r="EM323" s="35"/>
      <c r="EN323" s="35"/>
      <c r="ET323" s="35"/>
      <c r="EU323" s="35"/>
      <c r="EV323" s="35"/>
    </row>
    <row r="324" spans="14:152" s="29" customFormat="1" ht="13.5" x14ac:dyDescent="0.3">
      <c r="N324" s="35">
        <v>1.4359999999999999E-8</v>
      </c>
      <c r="O324" s="35">
        <v>1.4581095733</v>
      </c>
      <c r="P324" s="35">
        <v>537.76771994190005</v>
      </c>
      <c r="Q324" s="29">
        <f t="shared" si="228"/>
        <v>-1.0332175265702242E-8</v>
      </c>
      <c r="R324" s="29">
        <f t="shared" si="229"/>
        <v>-1.0332557167898686E-8</v>
      </c>
      <c r="S324" s="29">
        <f t="shared" si="230"/>
        <v>-1.0332557168747793E-8</v>
      </c>
      <c r="T324" s="29">
        <f t="shared" si="231"/>
        <v>-1.0332557168747793E-8</v>
      </c>
      <c r="V324" s="35">
        <v>1.86E-9</v>
      </c>
      <c r="W324" s="35">
        <v>4.9051110380700003</v>
      </c>
      <c r="X324" s="35">
        <v>3583.4033404411998</v>
      </c>
      <c r="Y324" s="29">
        <f t="shared" si="232"/>
        <v>1.790353036834013E-9</v>
      </c>
      <c r="Z324" s="29">
        <f t="shared" si="233"/>
        <v>1.7904816449874885E-9</v>
      </c>
      <c r="AA324" s="29">
        <f t="shared" si="234"/>
        <v>1.7904816452733139E-9</v>
      </c>
      <c r="AB324" s="29">
        <f t="shared" si="235"/>
        <v>1.7904816452733139E-9</v>
      </c>
      <c r="AD324" s="35"/>
      <c r="AE324" s="35"/>
      <c r="AF324" s="35"/>
      <c r="AL324" s="35"/>
      <c r="AM324" s="35"/>
      <c r="AN324" s="35"/>
      <c r="AT324" s="35"/>
      <c r="AU324" s="35"/>
      <c r="AV324" s="35"/>
      <c r="BB324" s="35"/>
      <c r="BC324" s="35"/>
      <c r="BD324" s="35"/>
      <c r="BJ324" s="35"/>
      <c r="BK324" s="35"/>
      <c r="BL324" s="35"/>
      <c r="BR324" s="35"/>
      <c r="BS324" s="35"/>
      <c r="BT324" s="35"/>
      <c r="BZ324" s="35"/>
      <c r="CA324" s="35"/>
      <c r="CB324" s="35"/>
      <c r="CH324" s="35"/>
      <c r="CI324" s="35"/>
      <c r="CJ324" s="35"/>
      <c r="CP324" s="35"/>
      <c r="CQ324" s="35"/>
      <c r="CR324" s="35"/>
      <c r="CX324" s="35"/>
      <c r="CY324" s="35"/>
      <c r="CZ324" s="35"/>
      <c r="DF324" s="35">
        <v>2.6799999999999998E-8</v>
      </c>
      <c r="DG324" s="35">
        <v>4.9444588805</v>
      </c>
      <c r="DH324" s="35">
        <v>1593.0050485469001</v>
      </c>
      <c r="DI324" s="29">
        <f t="shared" si="236"/>
        <v>2.2148516169360297E-8</v>
      </c>
      <c r="DJ324" s="29">
        <f t="shared" si="237"/>
        <v>2.2146804302773512E-8</v>
      </c>
      <c r="DK324" s="29">
        <f t="shared" si="238"/>
        <v>2.2146804298966956E-8</v>
      </c>
      <c r="DL324" s="29">
        <f t="shared" si="239"/>
        <v>2.2146804298966956E-8</v>
      </c>
      <c r="DN324" s="35">
        <v>6.7400000000000003E-9</v>
      </c>
      <c r="DO324" s="35">
        <v>1.47570122611</v>
      </c>
      <c r="DP324" s="35">
        <v>4694.0029547076001</v>
      </c>
      <c r="DQ324" s="29">
        <f t="shared" si="240"/>
        <v>-4.5754033692592238E-9</v>
      </c>
      <c r="DR324" s="29">
        <f t="shared" si="241"/>
        <v>-4.5737487996469935E-9</v>
      </c>
      <c r="DS324" s="29">
        <f t="shared" si="242"/>
        <v>-4.5737487959675717E-9</v>
      </c>
      <c r="DT324" s="29">
        <f t="shared" si="243"/>
        <v>-4.5737487959675717E-9</v>
      </c>
      <c r="DV324" s="35"/>
      <c r="DW324" s="35"/>
      <c r="DX324" s="35"/>
      <c r="ED324" s="35"/>
      <c r="EE324" s="35"/>
      <c r="EF324" s="35"/>
      <c r="EL324" s="35"/>
      <c r="EM324" s="35"/>
      <c r="EN324" s="35"/>
      <c r="ET324" s="35"/>
      <c r="EU324" s="35"/>
      <c r="EV324" s="35"/>
    </row>
    <row r="325" spans="14:152" s="29" customFormat="1" ht="13.5" x14ac:dyDescent="0.3">
      <c r="N325" s="35">
        <v>1.6569999999999999E-8</v>
      </c>
      <c r="O325" s="35">
        <v>2.890651793E-2</v>
      </c>
      <c r="P325" s="35">
        <v>138.5174968707</v>
      </c>
      <c r="Q325" s="29">
        <f t="shared" si="228"/>
        <v>-1.0774433837811323E-8</v>
      </c>
      <c r="R325" s="29">
        <f t="shared" si="229"/>
        <v>-1.0774309661157033E-8</v>
      </c>
      <c r="S325" s="29">
        <f t="shared" si="230"/>
        <v>-1.0774309660880934E-8</v>
      </c>
      <c r="T325" s="29">
        <f t="shared" si="231"/>
        <v>-1.0774309660880934E-8</v>
      </c>
      <c r="V325" s="35">
        <v>1.8899999999999999E-9</v>
      </c>
      <c r="W325" s="35">
        <v>0.24160744024</v>
      </c>
      <c r="X325" s="35">
        <v>1670.8250284999999</v>
      </c>
      <c r="Y325" s="29">
        <f t="shared" si="232"/>
        <v>-1.181697961405805E-9</v>
      </c>
      <c r="Z325" s="29">
        <f t="shared" si="233"/>
        <v>-1.1815224516530289E-9</v>
      </c>
      <c r="AA325" s="29">
        <f t="shared" si="234"/>
        <v>-1.1815224512627702E-9</v>
      </c>
      <c r="AB325" s="29">
        <f t="shared" si="235"/>
        <v>-1.1815224512627702E-9</v>
      </c>
      <c r="AD325" s="35"/>
      <c r="AE325" s="35"/>
      <c r="AF325" s="35"/>
      <c r="AL325" s="35"/>
      <c r="AM325" s="35"/>
      <c r="AN325" s="35"/>
      <c r="AT325" s="35"/>
      <c r="AU325" s="35"/>
      <c r="AV325" s="35"/>
      <c r="BB325" s="35"/>
      <c r="BC325" s="35"/>
      <c r="BD325" s="35"/>
      <c r="BJ325" s="35"/>
      <c r="BK325" s="35"/>
      <c r="BL325" s="35"/>
      <c r="BR325" s="35"/>
      <c r="BS325" s="35"/>
      <c r="BT325" s="35"/>
      <c r="BZ325" s="35"/>
      <c r="CA325" s="35"/>
      <c r="CB325" s="35"/>
      <c r="CH325" s="35"/>
      <c r="CI325" s="35"/>
      <c r="CJ325" s="35"/>
      <c r="CP325" s="35"/>
      <c r="CQ325" s="35"/>
      <c r="CR325" s="35"/>
      <c r="CX325" s="35"/>
      <c r="CY325" s="35"/>
      <c r="CZ325" s="35"/>
      <c r="DF325" s="35">
        <v>2.1929999999999999E-8</v>
      </c>
      <c r="DG325" s="35">
        <v>0.55645982205</v>
      </c>
      <c r="DH325" s="35">
        <v>2228.9701815978001</v>
      </c>
      <c r="DI325" s="29">
        <f t="shared" si="236"/>
        <v>1.2934909787212702E-8</v>
      </c>
      <c r="DJ325" s="29">
        <f t="shared" si="237"/>
        <v>1.2932098679087707E-8</v>
      </c>
      <c r="DK325" s="29">
        <f t="shared" si="238"/>
        <v>1.2932098672836963E-8</v>
      </c>
      <c r="DL325" s="29">
        <f t="shared" si="239"/>
        <v>1.2932098672836963E-8</v>
      </c>
      <c r="DN325" s="35">
        <v>5.5899999999999999E-9</v>
      </c>
      <c r="DO325" s="35">
        <v>4.4885201755699997</v>
      </c>
      <c r="DP325" s="35">
        <v>531.17543780289998</v>
      </c>
      <c r="DQ325" s="29">
        <f t="shared" si="240"/>
        <v>4.767231642029511E-9</v>
      </c>
      <c r="DR325" s="29">
        <f t="shared" si="241"/>
        <v>4.7673420591177005E-9</v>
      </c>
      <c r="DS325" s="29">
        <f t="shared" si="242"/>
        <v>4.7673420593631978E-9</v>
      </c>
      <c r="DT325" s="29">
        <f t="shared" si="243"/>
        <v>4.7673420593631978E-9</v>
      </c>
      <c r="DV325" s="35"/>
      <c r="DW325" s="35"/>
      <c r="DX325" s="35"/>
      <c r="ED325" s="35"/>
      <c r="EE325" s="35"/>
      <c r="EF325" s="35"/>
      <c r="EL325" s="35"/>
      <c r="EM325" s="35"/>
      <c r="EN325" s="35"/>
      <c r="ET325" s="35"/>
      <c r="EU325" s="35"/>
      <c r="EV325" s="35"/>
    </row>
    <row r="326" spans="14:152" s="29" customFormat="1" ht="13.5" x14ac:dyDescent="0.3">
      <c r="N326" s="35">
        <v>1.3000000000000001E-8</v>
      </c>
      <c r="O326" s="35">
        <v>3.1407442042099998</v>
      </c>
      <c r="P326" s="35">
        <v>547.85021235930003</v>
      </c>
      <c r="Q326" s="29">
        <f t="shared" si="228"/>
        <v>1.1232882901350286E-8</v>
      </c>
      <c r="R326" s="29">
        <f t="shared" si="229"/>
        <v>1.1232627594383044E-8</v>
      </c>
      <c r="S326" s="29">
        <f t="shared" si="230"/>
        <v>1.1232627593815372E-8</v>
      </c>
      <c r="T326" s="29">
        <f t="shared" si="231"/>
        <v>1.1232627593815372E-8</v>
      </c>
      <c r="V326" s="35">
        <v>2.0599999999999999E-9</v>
      </c>
      <c r="W326" s="35">
        <v>1.485146863E-2</v>
      </c>
      <c r="X326" s="35">
        <v>2730.2069586891998</v>
      </c>
      <c r="Y326" s="29">
        <f t="shared" si="232"/>
        <v>1.9158706949782106E-9</v>
      </c>
      <c r="Z326" s="29">
        <f t="shared" si="233"/>
        <v>1.9160178354213544E-9</v>
      </c>
      <c r="AA326" s="29">
        <f t="shared" si="234"/>
        <v>1.9160178357484373E-9</v>
      </c>
      <c r="AB326" s="29">
        <f t="shared" si="235"/>
        <v>1.9160178357484373E-9</v>
      </c>
      <c r="AD326" s="35"/>
      <c r="AE326" s="35"/>
      <c r="AF326" s="35"/>
      <c r="AL326" s="35"/>
      <c r="AM326" s="35"/>
      <c r="AN326" s="35"/>
      <c r="AT326" s="35"/>
      <c r="AU326" s="35"/>
      <c r="AV326" s="35"/>
      <c r="BB326" s="35"/>
      <c r="BC326" s="35"/>
      <c r="BD326" s="35"/>
      <c r="BJ326" s="35"/>
      <c r="BK326" s="35"/>
      <c r="BL326" s="35"/>
      <c r="BR326" s="35"/>
      <c r="BS326" s="35"/>
      <c r="BT326" s="35"/>
      <c r="BZ326" s="35"/>
      <c r="CA326" s="35"/>
      <c r="CB326" s="35"/>
      <c r="CH326" s="35"/>
      <c r="CI326" s="35"/>
      <c r="CJ326" s="35"/>
      <c r="CP326" s="35"/>
      <c r="CQ326" s="35"/>
      <c r="CR326" s="35"/>
      <c r="CX326" s="35"/>
      <c r="CY326" s="35"/>
      <c r="CZ326" s="35"/>
      <c r="DF326" s="35">
        <v>2.5259999999999999E-8</v>
      </c>
      <c r="DG326" s="35">
        <v>1.07528597373</v>
      </c>
      <c r="DH326" s="35">
        <v>12036.4607348882</v>
      </c>
      <c r="DI326" s="29">
        <f t="shared" si="236"/>
        <v>-5.5292692316370561E-9</v>
      </c>
      <c r="DJ326" s="29">
        <f t="shared" si="237"/>
        <v>-5.508141013954E-9</v>
      </c>
      <c r="DK326" s="29">
        <f t="shared" si="238"/>
        <v>-5.5081409669722157E-9</v>
      </c>
      <c r="DL326" s="29">
        <f t="shared" si="239"/>
        <v>-5.5081409669722157E-9</v>
      </c>
      <c r="DN326" s="35">
        <v>6.4000000000000002E-9</v>
      </c>
      <c r="DO326" s="35">
        <v>3.1023923346900002</v>
      </c>
      <c r="DP326" s="35">
        <v>11.045700263900001</v>
      </c>
      <c r="DQ326" s="29">
        <f t="shared" si="240"/>
        <v>-6.337201139324146E-9</v>
      </c>
      <c r="DR326" s="29">
        <f t="shared" si="241"/>
        <v>-6.337201842811045E-9</v>
      </c>
      <c r="DS326" s="29">
        <f t="shared" si="242"/>
        <v>-6.3372018428126092E-9</v>
      </c>
      <c r="DT326" s="29">
        <f t="shared" si="243"/>
        <v>-6.3372018428126092E-9</v>
      </c>
      <c r="DV326" s="35"/>
      <c r="DW326" s="35"/>
      <c r="DX326" s="35"/>
      <c r="ED326" s="35"/>
      <c r="EE326" s="35"/>
      <c r="EF326" s="35"/>
      <c r="EL326" s="35"/>
      <c r="EM326" s="35"/>
      <c r="EN326" s="35"/>
      <c r="ET326" s="35"/>
      <c r="EU326" s="35"/>
      <c r="EV326" s="35"/>
    </row>
    <row r="327" spans="14:152" s="29" customFormat="1" ht="13.5" x14ac:dyDescent="0.3">
      <c r="N327" s="35">
        <v>1.343E-8</v>
      </c>
      <c r="O327" s="35">
        <v>6.1482713802499998</v>
      </c>
      <c r="P327" s="35">
        <v>988.53248488500003</v>
      </c>
      <c r="Q327" s="29">
        <f t="shared" si="228"/>
        <v>-1.3127166871865481E-8</v>
      </c>
      <c r="R327" s="29">
        <f t="shared" si="229"/>
        <v>-1.3127366473378257E-8</v>
      </c>
      <c r="S327" s="29">
        <f t="shared" si="230"/>
        <v>-1.3127366473821985E-8</v>
      </c>
      <c r="T327" s="29">
        <f t="shared" si="231"/>
        <v>-1.3127366473821985E-8</v>
      </c>
      <c r="V327" s="35">
        <v>1.74E-9</v>
      </c>
      <c r="W327" s="35">
        <v>1.8399727702899999</v>
      </c>
      <c r="X327" s="35">
        <v>746.92221379570003</v>
      </c>
      <c r="Y327" s="29">
        <f t="shared" si="232"/>
        <v>2.8710636157344903E-10</v>
      </c>
      <c r="Z327" s="29">
        <f t="shared" si="233"/>
        <v>2.8719764243005924E-10</v>
      </c>
      <c r="AA327" s="29">
        <f t="shared" si="234"/>
        <v>2.87197642633014E-10</v>
      </c>
      <c r="AB327" s="29">
        <f t="shared" si="235"/>
        <v>2.87197642633014E-10</v>
      </c>
      <c r="AD327" s="35"/>
      <c r="AE327" s="35"/>
      <c r="AF327" s="35"/>
      <c r="AL327" s="35"/>
      <c r="AM327" s="35"/>
      <c r="AN327" s="35"/>
      <c r="AT327" s="35"/>
      <c r="AU327" s="35"/>
      <c r="AV327" s="35"/>
      <c r="BB327" s="35"/>
      <c r="BC327" s="35"/>
      <c r="BD327" s="35"/>
      <c r="BJ327" s="35"/>
      <c r="BK327" s="35"/>
      <c r="BL327" s="35"/>
      <c r="BR327" s="35"/>
      <c r="BS327" s="35"/>
      <c r="BT327" s="35"/>
      <c r="BZ327" s="35"/>
      <c r="CA327" s="35"/>
      <c r="CB327" s="35"/>
      <c r="CH327" s="35"/>
      <c r="CI327" s="35"/>
      <c r="CJ327" s="35"/>
      <c r="CP327" s="35"/>
      <c r="CQ327" s="35"/>
      <c r="CR327" s="35"/>
      <c r="CX327" s="35"/>
      <c r="CY327" s="35"/>
      <c r="CZ327" s="35"/>
      <c r="DF327" s="35">
        <v>2.7780000000000001E-8</v>
      </c>
      <c r="DG327" s="35">
        <v>1.48379350517</v>
      </c>
      <c r="DH327" s="35">
        <v>447.7958195265</v>
      </c>
      <c r="DI327" s="29">
        <f t="shared" si="236"/>
        <v>-2.1810201158980152E-8</v>
      </c>
      <c r="DJ327" s="29">
        <f t="shared" si="237"/>
        <v>-2.1809652480811899E-8</v>
      </c>
      <c r="DK327" s="29">
        <f t="shared" si="238"/>
        <v>-2.1809652479591894E-8</v>
      </c>
      <c r="DL327" s="29">
        <f t="shared" si="239"/>
        <v>-2.1809652479591894E-8</v>
      </c>
      <c r="DN327" s="35">
        <v>4.9600000000000002E-9</v>
      </c>
      <c r="DO327" s="35">
        <v>1.2900000143899999</v>
      </c>
      <c r="DP327" s="35">
        <v>927.83496796739996</v>
      </c>
      <c r="DQ327" s="29">
        <f t="shared" si="240"/>
        <v>-3.9430601541754434E-9</v>
      </c>
      <c r="DR327" s="29">
        <f t="shared" si="241"/>
        <v>-3.9432589559717253E-9</v>
      </c>
      <c r="DS327" s="29">
        <f t="shared" si="242"/>
        <v>-3.9432589564137293E-9</v>
      </c>
      <c r="DT327" s="29">
        <f t="shared" si="243"/>
        <v>-3.9432589564137293E-9</v>
      </c>
      <c r="DV327" s="35"/>
      <c r="DW327" s="35"/>
      <c r="DX327" s="35"/>
      <c r="ED327" s="35"/>
      <c r="EE327" s="35"/>
      <c r="EF327" s="35"/>
      <c r="EL327" s="35"/>
      <c r="EM327" s="35"/>
      <c r="EN327" s="35"/>
      <c r="ET327" s="35"/>
      <c r="EU327" s="35"/>
      <c r="EV327" s="35"/>
    </row>
    <row r="328" spans="14:152" s="29" customFormat="1" ht="13.5" x14ac:dyDescent="0.3">
      <c r="N328" s="35">
        <v>1.344E-8</v>
      </c>
      <c r="O328" s="35">
        <v>4.7804216042599998</v>
      </c>
      <c r="P328" s="35">
        <v>529.47851677350002</v>
      </c>
      <c r="Q328" s="29">
        <f t="shared" si="228"/>
        <v>9.229941375093979E-9</v>
      </c>
      <c r="R328" s="29">
        <f t="shared" si="229"/>
        <v>9.2303097253385903E-9</v>
      </c>
      <c r="S328" s="29">
        <f t="shared" si="230"/>
        <v>9.2303097261575653E-9</v>
      </c>
      <c r="T328" s="29">
        <f t="shared" si="231"/>
        <v>9.2303097261575653E-9</v>
      </c>
      <c r="V328" s="35">
        <v>2.2499999999999999E-9</v>
      </c>
      <c r="W328" s="35">
        <v>3.1310809966000002</v>
      </c>
      <c r="X328" s="35">
        <v>630.33605875839999</v>
      </c>
      <c r="Y328" s="29">
        <f t="shared" si="232"/>
        <v>1.5634486205215182E-9</v>
      </c>
      <c r="Z328" s="29">
        <f t="shared" si="233"/>
        <v>1.5635212493919186E-9</v>
      </c>
      <c r="AA328" s="29">
        <f t="shared" si="234"/>
        <v>1.5635212495534019E-9</v>
      </c>
      <c r="AB328" s="29">
        <f t="shared" si="235"/>
        <v>1.5635212495534019E-9</v>
      </c>
      <c r="AD328" s="35"/>
      <c r="AE328" s="35"/>
      <c r="AF328" s="35"/>
      <c r="AL328" s="35"/>
      <c r="AM328" s="35"/>
      <c r="AN328" s="35"/>
      <c r="AT328" s="35"/>
      <c r="AU328" s="35"/>
      <c r="AV328" s="35"/>
      <c r="BB328" s="35"/>
      <c r="BC328" s="35"/>
      <c r="BD328" s="35"/>
      <c r="BJ328" s="35"/>
      <c r="BK328" s="35"/>
      <c r="BL328" s="35"/>
      <c r="BR328" s="35"/>
      <c r="BS328" s="35"/>
      <c r="BT328" s="35"/>
      <c r="BZ328" s="35"/>
      <c r="CA328" s="35"/>
      <c r="CB328" s="35"/>
      <c r="CH328" s="35"/>
      <c r="CI328" s="35"/>
      <c r="CJ328" s="35"/>
      <c r="CP328" s="35"/>
      <c r="CQ328" s="35"/>
      <c r="CR328" s="35"/>
      <c r="CX328" s="35"/>
      <c r="CY328" s="35"/>
      <c r="CZ328" s="35"/>
      <c r="DF328" s="35">
        <v>2.2350000000000002E-8</v>
      </c>
      <c r="DG328" s="35">
        <v>5.9547528269900001</v>
      </c>
      <c r="DH328" s="35">
        <v>6151.5338883049999</v>
      </c>
      <c r="DI328" s="29">
        <f t="shared" si="236"/>
        <v>1.3058225948841873E-8</v>
      </c>
      <c r="DJ328" s="29">
        <f t="shared" si="237"/>
        <v>1.3050278927646053E-8</v>
      </c>
      <c r="DK328" s="29">
        <f t="shared" si="238"/>
        <v>1.3050278909973365E-8</v>
      </c>
      <c r="DL328" s="29">
        <f t="shared" si="239"/>
        <v>1.3050278909973365E-8</v>
      </c>
      <c r="DN328" s="35">
        <v>5.8699999999999998E-9</v>
      </c>
      <c r="DO328" s="35">
        <v>3.3065143529799998</v>
      </c>
      <c r="DP328" s="35">
        <v>600.54041039879996</v>
      </c>
      <c r="DQ328" s="29">
        <f t="shared" si="240"/>
        <v>5.1680400308711231E-9</v>
      </c>
      <c r="DR328" s="29">
        <f t="shared" si="241"/>
        <v>5.1681590668463659E-9</v>
      </c>
      <c r="DS328" s="29">
        <f t="shared" si="242"/>
        <v>5.1681590671110306E-9</v>
      </c>
      <c r="DT328" s="29">
        <f t="shared" si="243"/>
        <v>5.1681590671110306E-9</v>
      </c>
      <c r="DV328" s="35"/>
      <c r="DW328" s="35"/>
      <c r="DX328" s="35"/>
      <c r="ED328" s="35"/>
      <c r="EE328" s="35"/>
      <c r="EF328" s="35"/>
      <c r="EL328" s="35"/>
      <c r="EM328" s="35"/>
      <c r="EN328" s="35"/>
      <c r="ET328" s="35"/>
      <c r="EU328" s="35"/>
      <c r="EV328" s="35"/>
    </row>
    <row r="329" spans="14:152" s="29" customFormat="1" ht="13.5" x14ac:dyDescent="0.3">
      <c r="N329" s="35">
        <v>1.234E-8</v>
      </c>
      <c r="O329" s="35">
        <v>2.8329433097900001</v>
      </c>
      <c r="P329" s="35">
        <v>3583.4033404411998</v>
      </c>
      <c r="Q329" s="29">
        <f t="shared" si="228"/>
        <v>-2.7753967409686249E-9</v>
      </c>
      <c r="R329" s="29">
        <f t="shared" si="229"/>
        <v>-2.7784648955647831E-9</v>
      </c>
      <c r="S329" s="29">
        <f t="shared" si="230"/>
        <v>-2.7784649023863286E-9</v>
      </c>
      <c r="T329" s="29">
        <f t="shared" si="231"/>
        <v>-2.7784649023863286E-9</v>
      </c>
      <c r="V329" s="35">
        <v>2.0599999999999999E-9</v>
      </c>
      <c r="W329" s="35">
        <v>5.2273092978099998</v>
      </c>
      <c r="X329" s="35">
        <v>3995.7744373156002</v>
      </c>
      <c r="Y329" s="29">
        <f t="shared" si="232"/>
        <v>1.0935017656368897E-9</v>
      </c>
      <c r="Z329" s="29">
        <f t="shared" si="233"/>
        <v>1.0939984842235211E-9</v>
      </c>
      <c r="AA329" s="29">
        <f t="shared" si="234"/>
        <v>1.0939984853278662E-9</v>
      </c>
      <c r="AB329" s="29">
        <f t="shared" si="235"/>
        <v>1.0939984853278662E-9</v>
      </c>
      <c r="AD329" s="35"/>
      <c r="AE329" s="35"/>
      <c r="AF329" s="35"/>
      <c r="AL329" s="35"/>
      <c r="AM329" s="35"/>
      <c r="AN329" s="35"/>
      <c r="AT329" s="35"/>
      <c r="AU329" s="35"/>
      <c r="AV329" s="35"/>
      <c r="BB329" s="35"/>
      <c r="BC329" s="35"/>
      <c r="BD329" s="35"/>
      <c r="BJ329" s="35"/>
      <c r="BK329" s="35"/>
      <c r="BL329" s="35"/>
      <c r="BR329" s="35"/>
      <c r="BS329" s="35"/>
      <c r="BT329" s="35"/>
      <c r="BZ329" s="35"/>
      <c r="CA329" s="35"/>
      <c r="CB329" s="35"/>
      <c r="CH329" s="35"/>
      <c r="CI329" s="35"/>
      <c r="CJ329" s="35"/>
      <c r="CP329" s="35"/>
      <c r="CQ329" s="35"/>
      <c r="CR329" s="35"/>
      <c r="CX329" s="35"/>
      <c r="CY329" s="35"/>
      <c r="CZ329" s="35"/>
      <c r="DF329" s="35">
        <v>2.7590000000000001E-8</v>
      </c>
      <c r="DG329" s="35">
        <v>4.6397615347999999</v>
      </c>
      <c r="DH329" s="35">
        <v>462.02291352809999</v>
      </c>
      <c r="DI329" s="29">
        <f t="shared" si="236"/>
        <v>2.5164131944575632E-8</v>
      </c>
      <c r="DJ329" s="29">
        <f t="shared" si="237"/>
        <v>2.5163759730905516E-8</v>
      </c>
      <c r="DK329" s="29">
        <f t="shared" si="238"/>
        <v>2.5163759730077876E-8</v>
      </c>
      <c r="DL329" s="29">
        <f t="shared" si="239"/>
        <v>2.5163759730077876E-8</v>
      </c>
      <c r="DN329" s="35">
        <v>5.8200000000000002E-9</v>
      </c>
      <c r="DO329" s="35">
        <v>0.44540948860000001</v>
      </c>
      <c r="DP329" s="35">
        <v>113.3877149571</v>
      </c>
      <c r="DQ329" s="29">
        <f t="shared" si="240"/>
        <v>-3.8211598287995185E-9</v>
      </c>
      <c r="DR329" s="29">
        <f t="shared" si="241"/>
        <v>-3.8211243823868224E-9</v>
      </c>
      <c r="DS329" s="29">
        <f t="shared" si="242"/>
        <v>-3.8211243823080095E-9</v>
      </c>
      <c r="DT329" s="29">
        <f t="shared" si="243"/>
        <v>-3.8211243823080095E-9</v>
      </c>
      <c r="DV329" s="35"/>
      <c r="DW329" s="35"/>
      <c r="DX329" s="35"/>
      <c r="ED329" s="35"/>
      <c r="EE329" s="35"/>
      <c r="EF329" s="35"/>
      <c r="EL329" s="35"/>
      <c r="EM329" s="35"/>
      <c r="EN329" s="35"/>
      <c r="ET329" s="35"/>
      <c r="EU329" s="35"/>
      <c r="EV329" s="35"/>
    </row>
    <row r="330" spans="14:152" s="29" customFormat="1" ht="13.5" x14ac:dyDescent="0.3">
      <c r="N330" s="35">
        <v>1.651E-8</v>
      </c>
      <c r="O330" s="35">
        <v>2.1205644700500001</v>
      </c>
      <c r="P330" s="35">
        <v>1061.8296107440001</v>
      </c>
      <c r="Q330" s="29">
        <f t="shared" si="228"/>
        <v>1.4351147015080172E-8</v>
      </c>
      <c r="R330" s="29">
        <f t="shared" si="229"/>
        <v>1.4351764170592276E-8</v>
      </c>
      <c r="S330" s="29">
        <f t="shared" si="230"/>
        <v>1.4351764171964397E-8</v>
      </c>
      <c r="T330" s="29">
        <f t="shared" si="231"/>
        <v>1.4351764171964397E-8</v>
      </c>
      <c r="V330" s="35">
        <v>1.69E-9</v>
      </c>
      <c r="W330" s="35">
        <v>2.5795668268799998</v>
      </c>
      <c r="X330" s="35">
        <v>9161.0171630225996</v>
      </c>
      <c r="Y330" s="29">
        <f t="shared" si="232"/>
        <v>1.417865607460214E-9</v>
      </c>
      <c r="Z330" s="29">
        <f t="shared" si="233"/>
        <v>1.4184652592331692E-9</v>
      </c>
      <c r="AA330" s="29">
        <f t="shared" si="234"/>
        <v>1.418465260565808E-9</v>
      </c>
      <c r="AB330" s="29">
        <f t="shared" si="235"/>
        <v>1.418465260565808E-9</v>
      </c>
      <c r="AD330" s="35"/>
      <c r="AE330" s="35"/>
      <c r="AF330" s="35"/>
      <c r="AL330" s="35"/>
      <c r="AM330" s="35"/>
      <c r="AN330" s="35"/>
      <c r="AT330" s="35"/>
      <c r="AU330" s="35"/>
      <c r="AV330" s="35"/>
      <c r="BB330" s="35"/>
      <c r="BC330" s="35"/>
      <c r="BD330" s="35"/>
      <c r="BJ330" s="35"/>
      <c r="BK330" s="35"/>
      <c r="BL330" s="35"/>
      <c r="BR330" s="35"/>
      <c r="BS330" s="35"/>
      <c r="BT330" s="35"/>
      <c r="BZ330" s="35"/>
      <c r="CA330" s="35"/>
      <c r="CB330" s="35"/>
      <c r="CH330" s="35"/>
      <c r="CI330" s="35"/>
      <c r="CJ330" s="35"/>
      <c r="CP330" s="35"/>
      <c r="CQ330" s="35"/>
      <c r="CR330" s="35"/>
      <c r="CX330" s="35"/>
      <c r="CY330" s="35"/>
      <c r="CZ330" s="35"/>
      <c r="DF330" s="35">
        <v>2.175E-8</v>
      </c>
      <c r="DG330" s="35">
        <v>4.5358857023999999</v>
      </c>
      <c r="DH330" s="35">
        <v>501.37978944330001</v>
      </c>
      <c r="DI330" s="29">
        <f t="shared" si="236"/>
        <v>2.1611595695388601E-8</v>
      </c>
      <c r="DJ330" s="29">
        <f t="shared" si="237"/>
        <v>2.1611683148835812E-8</v>
      </c>
      <c r="DK330" s="29">
        <f t="shared" si="238"/>
        <v>2.1611683149030233E-8</v>
      </c>
      <c r="DL330" s="29">
        <f t="shared" si="239"/>
        <v>2.1611683149030233E-8</v>
      </c>
      <c r="DN330" s="35">
        <v>4.9200000000000004E-9</v>
      </c>
      <c r="DO330" s="35">
        <v>4.83275232</v>
      </c>
      <c r="DP330" s="35">
        <v>9492.1463150048003</v>
      </c>
      <c r="DQ330" s="29">
        <f t="shared" si="240"/>
        <v>-1.6998560269061014E-9</v>
      </c>
      <c r="DR330" s="29">
        <f t="shared" si="241"/>
        <v>-1.6967347562511729E-9</v>
      </c>
      <c r="DS330" s="29">
        <f t="shared" si="242"/>
        <v>-1.6967347493103411E-9</v>
      </c>
      <c r="DT330" s="29">
        <f t="shared" si="243"/>
        <v>-1.6967347493103411E-9</v>
      </c>
      <c r="DV330" s="35"/>
      <c r="DW330" s="35"/>
      <c r="DX330" s="35"/>
      <c r="ED330" s="35"/>
      <c r="EE330" s="35"/>
      <c r="EF330" s="35"/>
      <c r="EL330" s="35"/>
      <c r="EM330" s="35"/>
      <c r="EN330" s="35"/>
      <c r="ET330" s="35"/>
      <c r="EU330" s="35"/>
      <c r="EV330" s="35"/>
    </row>
    <row r="331" spans="14:152" s="29" customFormat="1" ht="13.5" x14ac:dyDescent="0.3">
      <c r="N331" s="35">
        <v>1.479E-8</v>
      </c>
      <c r="O331" s="35">
        <v>0.24646493075000001</v>
      </c>
      <c r="P331" s="35">
        <v>1593.0050485469001</v>
      </c>
      <c r="Q331" s="29">
        <f t="shared" si="228"/>
        <v>8.1503910130883257E-9</v>
      </c>
      <c r="R331" s="29">
        <f t="shared" si="229"/>
        <v>8.1517909988782376E-9</v>
      </c>
      <c r="S331" s="29">
        <f t="shared" si="230"/>
        <v>8.1517910019909066E-9</v>
      </c>
      <c r="T331" s="29">
        <f t="shared" si="231"/>
        <v>8.1517910019909066E-9</v>
      </c>
      <c r="V331" s="35">
        <v>1.6500000000000001E-9</v>
      </c>
      <c r="W331" s="35">
        <v>1.5179592830099999</v>
      </c>
      <c r="X331" s="35">
        <v>4010.0015313171998</v>
      </c>
      <c r="Y331" s="29">
        <f t="shared" si="232"/>
        <v>-1.2886417650775998E-9</v>
      </c>
      <c r="Z331" s="29">
        <f t="shared" si="233"/>
        <v>-1.2889359770685542E-9</v>
      </c>
      <c r="AA331" s="29">
        <f t="shared" si="234"/>
        <v>-1.288935977722604E-9</v>
      </c>
      <c r="AB331" s="29">
        <f t="shared" si="235"/>
        <v>-1.288935977722604E-9</v>
      </c>
      <c r="AD331" s="35"/>
      <c r="AE331" s="35"/>
      <c r="AF331" s="35"/>
      <c r="AL331" s="35"/>
      <c r="AM331" s="35"/>
      <c r="AN331" s="35"/>
      <c r="AT331" s="35"/>
      <c r="AU331" s="35"/>
      <c r="AV331" s="35"/>
      <c r="BB331" s="35"/>
      <c r="BC331" s="35"/>
      <c r="BD331" s="35"/>
      <c r="BJ331" s="35"/>
      <c r="BK331" s="35"/>
      <c r="BL331" s="35"/>
      <c r="BR331" s="35"/>
      <c r="BS331" s="35"/>
      <c r="BT331" s="35"/>
      <c r="BZ331" s="35"/>
      <c r="CA331" s="35"/>
      <c r="CB331" s="35"/>
      <c r="CH331" s="35"/>
      <c r="CI331" s="35"/>
      <c r="CJ331" s="35"/>
      <c r="CP331" s="35"/>
      <c r="CQ331" s="35"/>
      <c r="CR331" s="35"/>
      <c r="CX331" s="35"/>
      <c r="CY331" s="35"/>
      <c r="CZ331" s="35"/>
      <c r="DF331" s="35">
        <v>2.323E-8</v>
      </c>
      <c r="DG331" s="35">
        <v>5.9367004100600003</v>
      </c>
      <c r="DH331" s="35">
        <v>611.4430983108</v>
      </c>
      <c r="DI331" s="29">
        <f t="shared" si="236"/>
        <v>-2.2934280919231827E-8</v>
      </c>
      <c r="DJ331" s="29">
        <f t="shared" si="237"/>
        <v>-2.2934441776670884E-8</v>
      </c>
      <c r="DK331" s="29">
        <f t="shared" si="238"/>
        <v>-2.2934441777028494E-8</v>
      </c>
      <c r="DL331" s="29">
        <f t="shared" si="239"/>
        <v>-2.2934441777028494E-8</v>
      </c>
      <c r="DN331" s="35">
        <v>5.4899999999999999E-9</v>
      </c>
      <c r="DO331" s="35">
        <v>4.3457916614599998</v>
      </c>
      <c r="DP331" s="35">
        <v>3046.5988283458</v>
      </c>
      <c r="DQ331" s="29">
        <f t="shared" si="240"/>
        <v>-5.0100426817493213E-9</v>
      </c>
      <c r="DR331" s="29">
        <f t="shared" si="241"/>
        <v>-5.0105296022286338E-9</v>
      </c>
      <c r="DS331" s="29">
        <f t="shared" si="242"/>
        <v>-5.0105296033110046E-9</v>
      </c>
      <c r="DT331" s="29">
        <f t="shared" si="243"/>
        <v>-5.0105296033110046E-9</v>
      </c>
      <c r="DV331" s="35"/>
      <c r="DW331" s="35"/>
      <c r="DX331" s="35"/>
      <c r="ED331" s="35"/>
      <c r="EE331" s="35"/>
      <c r="EF331" s="35"/>
      <c r="EL331" s="35"/>
      <c r="EM331" s="35"/>
      <c r="EN331" s="35"/>
      <c r="ET331" s="35"/>
      <c r="EU331" s="35"/>
      <c r="EV331" s="35"/>
    </row>
    <row r="332" spans="14:152" s="29" customFormat="1" ht="13.5" x14ac:dyDescent="0.3">
      <c r="N332" s="35">
        <v>1.413E-8</v>
      </c>
      <c r="O332" s="35">
        <v>3.07444632745</v>
      </c>
      <c r="P332" s="35">
        <v>6283.0758499914</v>
      </c>
      <c r="Q332" s="29">
        <f t="shared" si="228"/>
        <v>-1.6893864859591441E-9</v>
      </c>
      <c r="R332" s="29">
        <f t="shared" si="229"/>
        <v>-1.6956631284069624E-9</v>
      </c>
      <c r="S332" s="29">
        <f t="shared" si="230"/>
        <v>-1.6956631423623381E-9</v>
      </c>
      <c r="T332" s="29">
        <f t="shared" si="231"/>
        <v>-1.6956631423623381E-9</v>
      </c>
      <c r="V332" s="35">
        <v>1.81E-9</v>
      </c>
      <c r="W332" s="35">
        <v>2.0505520082199999</v>
      </c>
      <c r="X332" s="35">
        <v>842.90144101349995</v>
      </c>
      <c r="Y332" s="29">
        <f t="shared" si="232"/>
        <v>-1.8090201643377493E-9</v>
      </c>
      <c r="Z332" s="29">
        <f t="shared" si="233"/>
        <v>-1.8090237354529494E-9</v>
      </c>
      <c r="AA332" s="29">
        <f t="shared" si="234"/>
        <v>-1.8090237354608823E-9</v>
      </c>
      <c r="AB332" s="29">
        <f t="shared" si="235"/>
        <v>-1.8090237354608823E-9</v>
      </c>
      <c r="AD332" s="35"/>
      <c r="AE332" s="35"/>
      <c r="AF332" s="35"/>
      <c r="AL332" s="35"/>
      <c r="AM332" s="35"/>
      <c r="AN332" s="35"/>
      <c r="AT332" s="35"/>
      <c r="AU332" s="35"/>
      <c r="AV332" s="35"/>
      <c r="BB332" s="35"/>
      <c r="BC332" s="35"/>
      <c r="BD332" s="35"/>
      <c r="BJ332" s="35"/>
      <c r="BK332" s="35"/>
      <c r="BL332" s="35"/>
      <c r="BR332" s="35"/>
      <c r="BS332" s="35"/>
      <c r="BT332" s="35"/>
      <c r="BZ332" s="35"/>
      <c r="CA332" s="35"/>
      <c r="CB332" s="35"/>
      <c r="CH332" s="35"/>
      <c r="CI332" s="35"/>
      <c r="CJ332" s="35"/>
      <c r="CP332" s="35"/>
      <c r="CQ332" s="35"/>
      <c r="CR332" s="35"/>
      <c r="CX332" s="35"/>
      <c r="CY332" s="35"/>
      <c r="CZ332" s="35"/>
      <c r="DF332" s="35">
        <v>2.384E-8</v>
      </c>
      <c r="DG332" s="35">
        <v>2.8174662297099999</v>
      </c>
      <c r="DH332" s="35">
        <v>3340.6124266997999</v>
      </c>
      <c r="DI332" s="29">
        <f t="shared" si="236"/>
        <v>2.0609267404170961E-8</v>
      </c>
      <c r="DJ332" s="29">
        <f t="shared" si="237"/>
        <v>2.0612117576591719E-8</v>
      </c>
      <c r="DK332" s="29">
        <f t="shared" si="238"/>
        <v>2.0612117582927605E-8</v>
      </c>
      <c r="DL332" s="29">
        <f t="shared" si="239"/>
        <v>2.0612117582927605E-8</v>
      </c>
      <c r="DN332" s="35">
        <v>5.76E-9</v>
      </c>
      <c r="DO332" s="35">
        <v>1.2284684636400001</v>
      </c>
      <c r="DP332" s="35">
        <v>1514.2912967165</v>
      </c>
      <c r="DQ332" s="29">
        <f t="shared" si="240"/>
        <v>4.4398532933975899E-9</v>
      </c>
      <c r="DR332" s="29">
        <f t="shared" si="241"/>
        <v>4.4402489698798007E-9</v>
      </c>
      <c r="DS332" s="29">
        <f t="shared" si="242"/>
        <v>4.4402489707595081E-9</v>
      </c>
      <c r="DT332" s="29">
        <f t="shared" si="243"/>
        <v>4.4402489707595081E-9</v>
      </c>
      <c r="DV332" s="35"/>
      <c r="DW332" s="35"/>
      <c r="DX332" s="35"/>
      <c r="ED332" s="35"/>
      <c r="EE332" s="35"/>
      <c r="EF332" s="35"/>
      <c r="EL332" s="35"/>
      <c r="EM332" s="35"/>
      <c r="EN332" s="35"/>
      <c r="ET332" s="35"/>
      <c r="EU332" s="35"/>
      <c r="EV332" s="35"/>
    </row>
    <row r="333" spans="14:152" s="29" customFormat="1" ht="13.5" x14ac:dyDescent="0.3">
      <c r="N333" s="35">
        <v>1.246E-8</v>
      </c>
      <c r="O333" s="35">
        <v>5.9488232166100001</v>
      </c>
      <c r="P333" s="35">
        <v>1056.9342496344</v>
      </c>
      <c r="Q333" s="29">
        <f t="shared" si="228"/>
        <v>-5.3804383991272202E-9</v>
      </c>
      <c r="R333" s="29">
        <f t="shared" si="229"/>
        <v>-5.3812842565682268E-9</v>
      </c>
      <c r="S333" s="29">
        <f t="shared" si="230"/>
        <v>-5.3812842584488782E-9</v>
      </c>
      <c r="T333" s="29">
        <f t="shared" si="231"/>
        <v>-5.3812842584488782E-9</v>
      </c>
      <c r="V333" s="35">
        <v>1.81E-9</v>
      </c>
      <c r="W333" s="35">
        <v>5.9655462535700003</v>
      </c>
      <c r="X333" s="35">
        <v>1578.7779545453</v>
      </c>
      <c r="Y333" s="29">
        <f t="shared" si="232"/>
        <v>1.7767521558528729E-9</v>
      </c>
      <c r="Z333" s="29">
        <f t="shared" si="233"/>
        <v>1.7767909690071668E-9</v>
      </c>
      <c r="AA333" s="29">
        <f t="shared" si="234"/>
        <v>1.7767909690934407E-9</v>
      </c>
      <c r="AB333" s="29">
        <f t="shared" si="235"/>
        <v>1.7767909690934407E-9</v>
      </c>
      <c r="AD333" s="35"/>
      <c r="AE333" s="35"/>
      <c r="AF333" s="35"/>
      <c r="AL333" s="35"/>
      <c r="AM333" s="35"/>
      <c r="AN333" s="35"/>
      <c r="AT333" s="35"/>
      <c r="AU333" s="35"/>
      <c r="AV333" s="35"/>
      <c r="BB333" s="35"/>
      <c r="BC333" s="35"/>
      <c r="BD333" s="35"/>
      <c r="BJ333" s="35"/>
      <c r="BK333" s="35"/>
      <c r="BL333" s="35"/>
      <c r="BR333" s="35"/>
      <c r="BS333" s="35"/>
      <c r="BT333" s="35"/>
      <c r="BZ333" s="35"/>
      <c r="CA333" s="35"/>
      <c r="CB333" s="35"/>
      <c r="CH333" s="35"/>
      <c r="CI333" s="35"/>
      <c r="CJ333" s="35"/>
      <c r="CP333" s="35"/>
      <c r="CQ333" s="35"/>
      <c r="CR333" s="35"/>
      <c r="CX333" s="35"/>
      <c r="CY333" s="35"/>
      <c r="CZ333" s="35"/>
      <c r="DF333" s="35">
        <v>2.0870000000000001E-8</v>
      </c>
      <c r="DG333" s="35">
        <v>3.1071607967500001</v>
      </c>
      <c r="DH333" s="35">
        <v>1049.0869894507</v>
      </c>
      <c r="DI333" s="29">
        <f t="shared" si="236"/>
        <v>5.6477052120404218E-9</v>
      </c>
      <c r="DJ333" s="29">
        <f t="shared" si="237"/>
        <v>5.6492061614627134E-9</v>
      </c>
      <c r="DK333" s="29">
        <f t="shared" si="238"/>
        <v>5.6492061647999529E-9</v>
      </c>
      <c r="DL333" s="29">
        <f t="shared" si="239"/>
        <v>5.6492061647999529E-9</v>
      </c>
      <c r="DN333" s="35">
        <v>5.93E-9</v>
      </c>
      <c r="DO333" s="35">
        <v>5.8607964061200004</v>
      </c>
      <c r="DP333" s="35">
        <v>524.06189080210004</v>
      </c>
      <c r="DQ333" s="29">
        <f t="shared" si="240"/>
        <v>-1.3829956356963938E-9</v>
      </c>
      <c r="DR333" s="29">
        <f t="shared" si="241"/>
        <v>-1.3827804338714486E-9</v>
      </c>
      <c r="DS333" s="29">
        <f t="shared" si="242"/>
        <v>-1.3827804333929585E-9</v>
      </c>
      <c r="DT333" s="29">
        <f t="shared" si="243"/>
        <v>-1.3827804333929585E-9</v>
      </c>
      <c r="DV333" s="35"/>
      <c r="DW333" s="35"/>
      <c r="DX333" s="35"/>
      <c r="ED333" s="35"/>
      <c r="EE333" s="35"/>
      <c r="EF333" s="35"/>
      <c r="EL333" s="35"/>
      <c r="EM333" s="35"/>
      <c r="EN333" s="35"/>
      <c r="ET333" s="35"/>
      <c r="EU333" s="35"/>
      <c r="EV333" s="35"/>
    </row>
    <row r="334" spans="14:152" s="29" customFormat="1" ht="13.5" x14ac:dyDescent="0.3">
      <c r="N334" s="35">
        <v>1.2250000000000001E-8</v>
      </c>
      <c r="O334" s="35">
        <v>1.95642397635</v>
      </c>
      <c r="P334" s="35">
        <v>1969.2006632437999</v>
      </c>
      <c r="Q334" s="29">
        <f t="shared" si="228"/>
        <v>-9.9874616012284909E-9</v>
      </c>
      <c r="R334" s="29">
        <f t="shared" si="229"/>
        <v>-9.986466827024936E-9</v>
      </c>
      <c r="S334" s="29">
        <f t="shared" si="230"/>
        <v>-9.9864668248128963E-9</v>
      </c>
      <c r="T334" s="29">
        <f t="shared" si="231"/>
        <v>-9.9864668248128963E-9</v>
      </c>
      <c r="V334" s="35">
        <v>1.6600000000000001E-9</v>
      </c>
      <c r="W334" s="35">
        <v>1.551148631</v>
      </c>
      <c r="X334" s="35">
        <v>1070.4276304530999</v>
      </c>
      <c r="Y334" s="29">
        <f t="shared" si="232"/>
        <v>1.6536687471317448E-9</v>
      </c>
      <c r="Z334" s="29">
        <f t="shared" si="233"/>
        <v>1.6536797833111284E-9</v>
      </c>
      <c r="AA334" s="29">
        <f t="shared" si="234"/>
        <v>1.6536797833356559E-9</v>
      </c>
      <c r="AB334" s="29">
        <f t="shared" si="235"/>
        <v>1.6536797833356559E-9</v>
      </c>
      <c r="AD334" s="35"/>
      <c r="AE334" s="35"/>
      <c r="AF334" s="35"/>
      <c r="AL334" s="35"/>
      <c r="AM334" s="35"/>
      <c r="AN334" s="35"/>
      <c r="AT334" s="35"/>
      <c r="AU334" s="35"/>
      <c r="AV334" s="35"/>
      <c r="BB334" s="35"/>
      <c r="BC334" s="35"/>
      <c r="BD334" s="35"/>
      <c r="BJ334" s="35"/>
      <c r="BK334" s="35"/>
      <c r="BL334" s="35"/>
      <c r="BR334" s="35"/>
      <c r="BS334" s="35"/>
      <c r="BT334" s="35"/>
      <c r="BZ334" s="35"/>
      <c r="CA334" s="35"/>
      <c r="CB334" s="35"/>
      <c r="CH334" s="35"/>
      <c r="CI334" s="35"/>
      <c r="CJ334" s="35"/>
      <c r="CP334" s="35"/>
      <c r="CQ334" s="35"/>
      <c r="CR334" s="35"/>
      <c r="CX334" s="35"/>
      <c r="CY334" s="35"/>
      <c r="CZ334" s="35"/>
      <c r="DF334" s="35">
        <v>1.9939999999999999E-8</v>
      </c>
      <c r="DG334" s="35">
        <v>2.0250086006400001</v>
      </c>
      <c r="DH334" s="35">
        <v>1058.8606653274001</v>
      </c>
      <c r="DI334" s="29">
        <f t="shared" si="236"/>
        <v>1.8566297804423833E-8</v>
      </c>
      <c r="DJ334" s="29">
        <f t="shared" si="237"/>
        <v>1.8566846157492218E-8</v>
      </c>
      <c r="DK334" s="29">
        <f t="shared" si="238"/>
        <v>1.8566846158711343E-8</v>
      </c>
      <c r="DL334" s="29">
        <f t="shared" si="239"/>
        <v>1.8566846158711343E-8</v>
      </c>
      <c r="DN334" s="35">
        <v>5.1000000000000002E-9</v>
      </c>
      <c r="DO334" s="35">
        <v>2.6255703126999999</v>
      </c>
      <c r="DP334" s="35">
        <v>529.85102378900001</v>
      </c>
      <c r="DQ334" s="29">
        <f t="shared" si="240"/>
        <v>1.1913720883975543E-9</v>
      </c>
      <c r="DR334" s="29">
        <f t="shared" si="241"/>
        <v>1.1911849806887837E-9</v>
      </c>
      <c r="DS334" s="29">
        <f t="shared" si="242"/>
        <v>1.1911849802727596E-9</v>
      </c>
      <c r="DT334" s="29">
        <f t="shared" si="243"/>
        <v>1.1911849802727596E-9</v>
      </c>
      <c r="DV334" s="35"/>
      <c r="DW334" s="35"/>
      <c r="DX334" s="35"/>
      <c r="ED334" s="35"/>
      <c r="EE334" s="35"/>
      <c r="EF334" s="35"/>
      <c r="EL334" s="35"/>
      <c r="EM334" s="35"/>
      <c r="EN334" s="35"/>
      <c r="ET334" s="35"/>
      <c r="EU334" s="35"/>
      <c r="EV334" s="35"/>
    </row>
    <row r="335" spans="14:152" s="29" customFormat="1" ht="13.5" x14ac:dyDescent="0.3">
      <c r="N335" s="35">
        <v>1.3879999999999999E-8</v>
      </c>
      <c r="O335" s="35">
        <v>2.87749576073</v>
      </c>
      <c r="P335" s="35">
        <v>1023.9572075371</v>
      </c>
      <c r="Q335" s="29">
        <f t="shared" si="228"/>
        <v>1.0974058435301511E-8</v>
      </c>
      <c r="R335" s="29">
        <f t="shared" si="229"/>
        <v>1.0974678096839466E-8</v>
      </c>
      <c r="S335" s="29">
        <f t="shared" si="230"/>
        <v>1.097467809821718E-8</v>
      </c>
      <c r="T335" s="29">
        <f t="shared" si="231"/>
        <v>1.097467809821718E-8</v>
      </c>
      <c r="V335" s="35">
        <v>1.57E-9</v>
      </c>
      <c r="W335" s="35">
        <v>5.8783995887999998</v>
      </c>
      <c r="X335" s="35">
        <v>3914.0223040994001</v>
      </c>
      <c r="Y335" s="29">
        <f t="shared" si="232"/>
        <v>1.4829810620621312E-9</v>
      </c>
      <c r="Z335" s="29">
        <f t="shared" si="233"/>
        <v>1.4831246669246848E-9</v>
      </c>
      <c r="AA335" s="29">
        <f t="shared" si="234"/>
        <v>1.4831246672438508E-9</v>
      </c>
      <c r="AB335" s="29">
        <f t="shared" si="235"/>
        <v>1.4831246672438508E-9</v>
      </c>
      <c r="AD335" s="35"/>
      <c r="AE335" s="35"/>
      <c r="AF335" s="35"/>
      <c r="AL335" s="35"/>
      <c r="AM335" s="35"/>
      <c r="AN335" s="35"/>
      <c r="AT335" s="35"/>
      <c r="AU335" s="35"/>
      <c r="AV335" s="35"/>
      <c r="BB335" s="35"/>
      <c r="BC335" s="35"/>
      <c r="BD335" s="35"/>
      <c r="BJ335" s="35"/>
      <c r="BK335" s="35"/>
      <c r="BL335" s="35"/>
      <c r="BR335" s="35"/>
      <c r="BS335" s="35"/>
      <c r="BT335" s="35"/>
      <c r="BZ335" s="35"/>
      <c r="CA335" s="35"/>
      <c r="CB335" s="35"/>
      <c r="CH335" s="35"/>
      <c r="CI335" s="35"/>
      <c r="CJ335" s="35"/>
      <c r="CP335" s="35"/>
      <c r="CQ335" s="35"/>
      <c r="CR335" s="35"/>
      <c r="CX335" s="35"/>
      <c r="CY335" s="35"/>
      <c r="CZ335" s="35"/>
      <c r="DF335" s="35">
        <v>2.199E-8</v>
      </c>
      <c r="DG335" s="35">
        <v>2.2093749099700002</v>
      </c>
      <c r="DH335" s="35">
        <v>1269.4996318895001</v>
      </c>
      <c r="DI335" s="29">
        <f t="shared" si="236"/>
        <v>-1.4721558858557938E-8</v>
      </c>
      <c r="DJ335" s="29">
        <f t="shared" si="237"/>
        <v>-1.472303554410046E-8</v>
      </c>
      <c r="DK335" s="29">
        <f t="shared" si="238"/>
        <v>-1.4723035547383637E-8</v>
      </c>
      <c r="DL335" s="29">
        <f t="shared" si="239"/>
        <v>-1.4723035547383637E-8</v>
      </c>
      <c r="DN335" s="35">
        <v>4.8900000000000003E-9</v>
      </c>
      <c r="DO335" s="35">
        <v>6.2685570732300002</v>
      </c>
      <c r="DP335" s="35">
        <v>3693.6096616606001</v>
      </c>
      <c r="DQ335" s="29">
        <f t="shared" si="240"/>
        <v>-4.6909085649159494E-9</v>
      </c>
      <c r="DR335" s="29">
        <f t="shared" si="241"/>
        <v>-4.6912716744714967E-9</v>
      </c>
      <c r="DS335" s="29">
        <f t="shared" si="242"/>
        <v>-4.6912716752784776E-9</v>
      </c>
      <c r="DT335" s="29">
        <f t="shared" si="243"/>
        <v>-4.6912716752784776E-9</v>
      </c>
      <c r="DV335" s="35"/>
      <c r="DW335" s="35"/>
      <c r="DX335" s="35"/>
      <c r="ED335" s="35"/>
      <c r="EE335" s="35"/>
      <c r="EF335" s="35"/>
      <c r="EL335" s="35"/>
      <c r="EM335" s="35"/>
      <c r="EN335" s="35"/>
      <c r="ET335" s="35"/>
      <c r="EU335" s="35"/>
      <c r="EV335" s="35"/>
    </row>
    <row r="336" spans="14:152" s="29" customFormat="1" ht="13.5" x14ac:dyDescent="0.3">
      <c r="N336" s="35">
        <v>1.263E-8</v>
      </c>
      <c r="O336" s="35">
        <v>3.4618194503100002</v>
      </c>
      <c r="P336" s="35">
        <v>40.841348623499997</v>
      </c>
      <c r="Q336" s="29">
        <f t="shared" si="228"/>
        <v>-6.9977277313533349E-9</v>
      </c>
      <c r="R336" s="29">
        <f t="shared" si="229"/>
        <v>-6.997758310655576E-9</v>
      </c>
      <c r="S336" s="29">
        <f t="shared" si="230"/>
        <v>-6.9977583107235685E-9</v>
      </c>
      <c r="T336" s="29">
        <f t="shared" si="231"/>
        <v>-6.9977583107235685E-9</v>
      </c>
      <c r="V336" s="35">
        <v>1.6000000000000001E-9</v>
      </c>
      <c r="W336" s="35">
        <v>0.43729819176000001</v>
      </c>
      <c r="X336" s="35">
        <v>2545.3620512543998</v>
      </c>
      <c r="Y336" s="29">
        <f t="shared" si="232"/>
        <v>-9.4611690787920582E-10</v>
      </c>
      <c r="Z336" s="29">
        <f t="shared" si="233"/>
        <v>-9.4635077060606434E-10</v>
      </c>
      <c r="AA336" s="29">
        <f t="shared" si="234"/>
        <v>-9.4635077112600981E-10</v>
      </c>
      <c r="AB336" s="29">
        <f t="shared" si="235"/>
        <v>-9.4635077112600981E-10</v>
      </c>
      <c r="AD336" s="35"/>
      <c r="AE336" s="35"/>
      <c r="AF336" s="35"/>
      <c r="AL336" s="35"/>
      <c r="AM336" s="35"/>
      <c r="AN336" s="35"/>
      <c r="AT336" s="35"/>
      <c r="AU336" s="35"/>
      <c r="AV336" s="35"/>
      <c r="BB336" s="35"/>
      <c r="BC336" s="35"/>
      <c r="BD336" s="35"/>
      <c r="BJ336" s="35"/>
      <c r="BK336" s="35"/>
      <c r="BL336" s="35"/>
      <c r="BR336" s="35"/>
      <c r="BS336" s="35"/>
      <c r="BT336" s="35"/>
      <c r="BZ336" s="35"/>
      <c r="CA336" s="35"/>
      <c r="CB336" s="35"/>
      <c r="CH336" s="35"/>
      <c r="CI336" s="35"/>
      <c r="CJ336" s="35"/>
      <c r="CP336" s="35"/>
      <c r="CQ336" s="35"/>
      <c r="CR336" s="35"/>
      <c r="CX336" s="35"/>
      <c r="CY336" s="35"/>
      <c r="CZ336" s="35"/>
      <c r="DF336" s="35">
        <v>2.7050000000000001E-8</v>
      </c>
      <c r="DG336" s="35">
        <v>1.97665276677</v>
      </c>
      <c r="DH336" s="35">
        <v>415.29185818119998</v>
      </c>
      <c r="DI336" s="29">
        <f t="shared" si="236"/>
        <v>-2.0636639928549306E-8</v>
      </c>
      <c r="DJ336" s="29">
        <f t="shared" si="237"/>
        <v>-2.0636122734818244E-8</v>
      </c>
      <c r="DK336" s="29">
        <f t="shared" si="238"/>
        <v>-2.0636122733668271E-8</v>
      </c>
      <c r="DL336" s="29">
        <f t="shared" si="239"/>
        <v>-2.0636122733668271E-8</v>
      </c>
      <c r="DN336" s="35">
        <v>4.8E-9</v>
      </c>
      <c r="DO336" s="35">
        <v>0.30754294369000001</v>
      </c>
      <c r="DP336" s="35">
        <v>528.94020556919997</v>
      </c>
      <c r="DQ336" s="29">
        <f t="shared" si="240"/>
        <v>-4.1505599810378934E-9</v>
      </c>
      <c r="DR336" s="29">
        <f t="shared" si="241"/>
        <v>-4.150469164201044E-9</v>
      </c>
      <c r="DS336" s="29">
        <f t="shared" si="242"/>
        <v>-4.150469163999111E-9</v>
      </c>
      <c r="DT336" s="29">
        <f t="shared" si="243"/>
        <v>-4.150469163999111E-9</v>
      </c>
      <c r="DV336" s="35"/>
      <c r="DW336" s="35"/>
      <c r="DX336" s="35"/>
      <c r="ED336" s="35"/>
      <c r="EE336" s="35"/>
      <c r="EF336" s="35"/>
      <c r="EL336" s="35"/>
      <c r="EM336" s="35"/>
      <c r="EN336" s="35"/>
      <c r="ET336" s="35"/>
      <c r="EU336" s="35"/>
      <c r="EV336" s="35"/>
    </row>
    <row r="337" spans="14:152" s="29" customFormat="1" ht="13.5" x14ac:dyDescent="0.3">
      <c r="N337" s="35">
        <v>1.325E-8</v>
      </c>
      <c r="O337" s="35">
        <v>4.1542978124600003</v>
      </c>
      <c r="P337" s="35">
        <v>916.93228005540004</v>
      </c>
      <c r="Q337" s="29">
        <f t="shared" si="228"/>
        <v>1.2992526337555463E-8</v>
      </c>
      <c r="R337" s="29">
        <f t="shared" si="229"/>
        <v>1.2992696039451967E-8</v>
      </c>
      <c r="S337" s="29">
        <f t="shared" si="230"/>
        <v>1.2992696039829226E-8</v>
      </c>
      <c r="T337" s="29">
        <f t="shared" si="231"/>
        <v>1.2992696039829226E-8</v>
      </c>
      <c r="V337" s="35">
        <v>1.68E-9</v>
      </c>
      <c r="W337" s="35">
        <v>5.7397566179200004</v>
      </c>
      <c r="X337" s="35">
        <v>2847.5268269093999</v>
      </c>
      <c r="Y337" s="29">
        <f t="shared" si="232"/>
        <v>-2.5555788318748606E-10</v>
      </c>
      <c r="Z337" s="29">
        <f t="shared" si="233"/>
        <v>-2.5522117694562288E-10</v>
      </c>
      <c r="AA337" s="29">
        <f t="shared" si="234"/>
        <v>-2.5522117619696849E-10</v>
      </c>
      <c r="AB337" s="29">
        <f t="shared" si="235"/>
        <v>-2.5522117619696849E-10</v>
      </c>
      <c r="AD337" s="35"/>
      <c r="AE337" s="35"/>
      <c r="AF337" s="35"/>
      <c r="AL337" s="35"/>
      <c r="AM337" s="35"/>
      <c r="AN337" s="35"/>
      <c r="AT337" s="35"/>
      <c r="AU337" s="35"/>
      <c r="AV337" s="35"/>
      <c r="BB337" s="35"/>
      <c r="BC337" s="35"/>
      <c r="BD337" s="35"/>
      <c r="BJ337" s="35"/>
      <c r="BK337" s="35"/>
      <c r="BL337" s="35"/>
      <c r="BR337" s="35"/>
      <c r="BS337" s="35"/>
      <c r="BT337" s="35"/>
      <c r="BZ337" s="35"/>
      <c r="CA337" s="35"/>
      <c r="CB337" s="35"/>
      <c r="CH337" s="35"/>
      <c r="CI337" s="35"/>
      <c r="CJ337" s="35"/>
      <c r="CP337" s="35"/>
      <c r="CQ337" s="35"/>
      <c r="CR337" s="35"/>
      <c r="CX337" s="35"/>
      <c r="CY337" s="35"/>
      <c r="CZ337" s="35"/>
      <c r="DF337" s="35">
        <v>2.7870000000000001E-8</v>
      </c>
      <c r="DG337" s="35">
        <v>1.31053438756</v>
      </c>
      <c r="DH337" s="35">
        <v>1041.2226829245001</v>
      </c>
      <c r="DI337" s="29">
        <f t="shared" si="236"/>
        <v>2.2559205098025534E-8</v>
      </c>
      <c r="DJ337" s="29">
        <f t="shared" si="237"/>
        <v>2.2557991603769627E-8</v>
      </c>
      <c r="DK337" s="29">
        <f t="shared" si="238"/>
        <v>2.2557991601071328E-8</v>
      </c>
      <c r="DL337" s="29">
        <f t="shared" si="239"/>
        <v>2.2557991601071328E-8</v>
      </c>
      <c r="DN337" s="35">
        <v>5.8200000000000002E-9</v>
      </c>
      <c r="DO337" s="35">
        <v>3.5193466879500002</v>
      </c>
      <c r="DP337" s="35">
        <v>1056.9342496344</v>
      </c>
      <c r="DQ337" s="29">
        <f t="shared" si="240"/>
        <v>-1.5277376170170518E-9</v>
      </c>
      <c r="DR337" s="29">
        <f t="shared" si="241"/>
        <v>-1.5273149255777382E-9</v>
      </c>
      <c r="DS337" s="29">
        <f t="shared" si="242"/>
        <v>-1.5273149246379136E-9</v>
      </c>
      <c r="DT337" s="29">
        <f t="shared" si="243"/>
        <v>-1.5273149246379136E-9</v>
      </c>
      <c r="DV337" s="35"/>
      <c r="DW337" s="35"/>
      <c r="DX337" s="35"/>
      <c r="ED337" s="35"/>
      <c r="EE337" s="35"/>
      <c r="EF337" s="35"/>
      <c r="EL337" s="35"/>
      <c r="EM337" s="35"/>
      <c r="EN337" s="35"/>
      <c r="ET337" s="35"/>
      <c r="EU337" s="35"/>
      <c r="EV337" s="35"/>
    </row>
    <row r="338" spans="14:152" s="29" customFormat="1" ht="13.5" x14ac:dyDescent="0.3">
      <c r="N338" s="35">
        <v>1.4769999999999999E-8</v>
      </c>
      <c r="O338" s="35">
        <v>5.2669181847699997</v>
      </c>
      <c r="P338" s="35">
        <v>810.65811209909998</v>
      </c>
      <c r="Q338" s="29">
        <f t="shared" si="228"/>
        <v>1.3510225651480311E-8</v>
      </c>
      <c r="R338" s="29">
        <f t="shared" si="229"/>
        <v>1.3509881059627111E-8</v>
      </c>
      <c r="S338" s="29">
        <f t="shared" si="230"/>
        <v>1.3509881058860879E-8</v>
      </c>
      <c r="T338" s="29">
        <f t="shared" si="231"/>
        <v>1.3509881058860879E-8</v>
      </c>
      <c r="V338" s="35">
        <v>1.57E-9</v>
      </c>
      <c r="W338" s="35">
        <v>2.2576458106800001</v>
      </c>
      <c r="X338" s="35">
        <v>850.0149880143</v>
      </c>
      <c r="Y338" s="29">
        <f t="shared" si="232"/>
        <v>-1.4718116986944489E-9</v>
      </c>
      <c r="Z338" s="29">
        <f t="shared" si="233"/>
        <v>-1.4718447766229154E-9</v>
      </c>
      <c r="AA338" s="29">
        <f t="shared" si="234"/>
        <v>-1.4718447766964544E-9</v>
      </c>
      <c r="AB338" s="29">
        <f t="shared" si="235"/>
        <v>-1.4718447766964544E-9</v>
      </c>
      <c r="AD338" s="35"/>
      <c r="AE338" s="35"/>
      <c r="AF338" s="35"/>
      <c r="AL338" s="35"/>
      <c r="AM338" s="35"/>
      <c r="AN338" s="35"/>
      <c r="AT338" s="35"/>
      <c r="AU338" s="35"/>
      <c r="AV338" s="35"/>
      <c r="BB338" s="35"/>
      <c r="BC338" s="35"/>
      <c r="BD338" s="35"/>
      <c r="BJ338" s="35"/>
      <c r="BK338" s="35"/>
      <c r="BL338" s="35"/>
      <c r="BR338" s="35"/>
      <c r="BS338" s="35"/>
      <c r="BT338" s="35"/>
      <c r="BZ338" s="35"/>
      <c r="CA338" s="35"/>
      <c r="CB338" s="35"/>
      <c r="CH338" s="35"/>
      <c r="CI338" s="35"/>
      <c r="CJ338" s="35"/>
      <c r="CP338" s="35"/>
      <c r="CQ338" s="35"/>
      <c r="CR338" s="35"/>
      <c r="CX338" s="35"/>
      <c r="CY338" s="35"/>
      <c r="CZ338" s="35"/>
      <c r="DF338" s="35">
        <v>2.0030000000000001E-8</v>
      </c>
      <c r="DG338" s="35">
        <v>4.6690437444299997</v>
      </c>
      <c r="DH338" s="35">
        <v>679.25416222920001</v>
      </c>
      <c r="DI338" s="29">
        <f t="shared" si="236"/>
        <v>-2.0029571056252054E-8</v>
      </c>
      <c r="DJ338" s="29">
        <f t="shared" si="237"/>
        <v>-2.0029564692127328E-8</v>
      </c>
      <c r="DK338" s="29">
        <f t="shared" si="238"/>
        <v>-2.0029564692113124E-8</v>
      </c>
      <c r="DL338" s="29">
        <f t="shared" si="239"/>
        <v>-2.0029564692113124E-8</v>
      </c>
      <c r="DN338" s="35">
        <v>4.9300000000000001E-9</v>
      </c>
      <c r="DO338" s="35">
        <v>5.5269990692500004</v>
      </c>
      <c r="DP338" s="35">
        <v>512.28247735529999</v>
      </c>
      <c r="DQ338" s="29">
        <f t="shared" si="240"/>
        <v>1.4084663971120849E-9</v>
      </c>
      <c r="DR338" s="29">
        <f t="shared" si="241"/>
        <v>1.4086387490767387E-9</v>
      </c>
      <c r="DS338" s="29">
        <f t="shared" si="242"/>
        <v>1.4086387494599501E-9</v>
      </c>
      <c r="DT338" s="29">
        <f t="shared" si="243"/>
        <v>1.4086387494599501E-9</v>
      </c>
      <c r="DV338" s="35"/>
      <c r="DW338" s="35"/>
      <c r="DX338" s="35"/>
      <c r="ED338" s="35"/>
      <c r="EE338" s="35"/>
      <c r="EF338" s="35"/>
      <c r="EL338" s="35"/>
      <c r="EM338" s="35"/>
      <c r="EN338" s="35"/>
      <c r="ET338" s="35"/>
      <c r="EU338" s="35"/>
      <c r="EV338" s="35"/>
    </row>
    <row r="339" spans="14:152" s="29" customFormat="1" ht="13.5" x14ac:dyDescent="0.3">
      <c r="N339" s="35">
        <v>1.165E-8</v>
      </c>
      <c r="O339" s="35">
        <v>4.6552812541800002</v>
      </c>
      <c r="P339" s="35">
        <v>944.9828232758</v>
      </c>
      <c r="Q339" s="29">
        <f t="shared" si="228"/>
        <v>4.7159066306879713E-9</v>
      </c>
      <c r="R339" s="29">
        <f t="shared" si="229"/>
        <v>4.7166234891345063E-9</v>
      </c>
      <c r="S339" s="29">
        <f t="shared" si="230"/>
        <v>4.7166234907283998E-9</v>
      </c>
      <c r="T339" s="29">
        <f t="shared" si="231"/>
        <v>4.7166234907283998E-9</v>
      </c>
      <c r="V339" s="35">
        <v>1.87E-9</v>
      </c>
      <c r="W339" s="35">
        <v>0.64918748618</v>
      </c>
      <c r="X339" s="35">
        <v>842.15068148809996</v>
      </c>
      <c r="Y339" s="29">
        <f t="shared" si="232"/>
        <v>-3.5343020973087445E-10</v>
      </c>
      <c r="Z339" s="29">
        <f t="shared" si="233"/>
        <v>-3.533200846231287E-10</v>
      </c>
      <c r="AA339" s="29">
        <f t="shared" si="234"/>
        <v>-3.5332008437826995E-10</v>
      </c>
      <c r="AB339" s="29">
        <f t="shared" si="235"/>
        <v>-3.5332008437826995E-10</v>
      </c>
      <c r="AD339" s="35"/>
      <c r="AE339" s="35"/>
      <c r="AF339" s="35"/>
      <c r="AL339" s="35"/>
      <c r="AM339" s="35"/>
      <c r="AN339" s="35"/>
      <c r="AT339" s="35"/>
      <c r="AU339" s="35"/>
      <c r="AV339" s="35"/>
      <c r="BB339" s="35"/>
      <c r="BC339" s="35"/>
      <c r="BD339" s="35"/>
      <c r="BJ339" s="35"/>
      <c r="BK339" s="35"/>
      <c r="BL339" s="35"/>
      <c r="BR339" s="35"/>
      <c r="BS339" s="35"/>
      <c r="BT339" s="35"/>
      <c r="BZ339" s="35"/>
      <c r="CA339" s="35"/>
      <c r="CB339" s="35"/>
      <c r="CH339" s="35"/>
      <c r="CI339" s="35"/>
      <c r="CJ339" s="35"/>
      <c r="CP339" s="35"/>
      <c r="CQ339" s="35"/>
      <c r="CR339" s="35"/>
      <c r="CX339" s="35"/>
      <c r="CY339" s="35"/>
      <c r="CZ339" s="35"/>
      <c r="DF339" s="35">
        <v>1.962E-8</v>
      </c>
      <c r="DG339" s="35">
        <v>1.8299973067399999</v>
      </c>
      <c r="DH339" s="35">
        <v>2943.5060541272001</v>
      </c>
      <c r="DI339" s="29">
        <f t="shared" si="236"/>
        <v>1.5883870729367756E-8</v>
      </c>
      <c r="DJ339" s="29">
        <f t="shared" si="237"/>
        <v>1.5881456227293739E-8</v>
      </c>
      <c r="DK339" s="29">
        <f t="shared" si="238"/>
        <v>1.5881456221924467E-8</v>
      </c>
      <c r="DL339" s="29">
        <f t="shared" si="239"/>
        <v>1.5881456221924467E-8</v>
      </c>
      <c r="DN339" s="35">
        <v>4.8099999999999997E-9</v>
      </c>
      <c r="DO339" s="35">
        <v>2.9968104014899999</v>
      </c>
      <c r="DP339" s="35">
        <v>9153.9036160218002</v>
      </c>
      <c r="DQ339" s="29">
        <f t="shared" si="240"/>
        <v>3.0754060341533716E-9</v>
      </c>
      <c r="DR339" s="29">
        <f t="shared" si="241"/>
        <v>3.0778162204436531E-9</v>
      </c>
      <c r="DS339" s="29">
        <f t="shared" si="242"/>
        <v>3.0778162258011468E-9</v>
      </c>
      <c r="DT339" s="29">
        <f t="shared" si="243"/>
        <v>3.0778162258011468E-9</v>
      </c>
      <c r="DV339" s="35"/>
      <c r="DW339" s="35"/>
      <c r="DX339" s="35"/>
      <c r="ED339" s="35"/>
      <c r="EE339" s="35"/>
      <c r="EF339" s="35"/>
      <c r="EL339" s="35"/>
      <c r="EM339" s="35"/>
      <c r="EN339" s="35"/>
      <c r="ET339" s="35"/>
      <c r="EU339" s="35"/>
      <c r="EV339" s="35"/>
    </row>
    <row r="340" spans="14:152" s="29" customFormat="1" ht="13.5" x14ac:dyDescent="0.3">
      <c r="N340" s="35">
        <v>1.137E-8</v>
      </c>
      <c r="O340" s="35">
        <v>2.4856138215799999</v>
      </c>
      <c r="P340" s="35">
        <v>2.0057375701</v>
      </c>
      <c r="Q340" s="29">
        <f t="shared" si="228"/>
        <v>-9.2312706565966573E-9</v>
      </c>
      <c r="R340" s="29">
        <f t="shared" si="229"/>
        <v>-9.2312697085053722E-9</v>
      </c>
      <c r="S340" s="29">
        <f t="shared" si="230"/>
        <v>-9.2312697085032645E-9</v>
      </c>
      <c r="T340" s="29">
        <f t="shared" si="231"/>
        <v>-9.2312697085032645E-9</v>
      </c>
      <c r="V340" s="35">
        <v>1.8E-9</v>
      </c>
      <c r="W340" s="35">
        <v>1.88055488803</v>
      </c>
      <c r="X340" s="35">
        <v>685.47393735269998</v>
      </c>
      <c r="Y340" s="29">
        <f t="shared" si="232"/>
        <v>1.6226945521330175E-9</v>
      </c>
      <c r="Z340" s="29">
        <f t="shared" si="233"/>
        <v>1.6227325767688015E-9</v>
      </c>
      <c r="AA340" s="29">
        <f t="shared" si="234"/>
        <v>1.622732576853342E-9</v>
      </c>
      <c r="AB340" s="29">
        <f t="shared" si="235"/>
        <v>1.622732576853342E-9</v>
      </c>
      <c r="AD340" s="35"/>
      <c r="AE340" s="35"/>
      <c r="AF340" s="35"/>
      <c r="AL340" s="35"/>
      <c r="AM340" s="35"/>
      <c r="AN340" s="35"/>
      <c r="AT340" s="35"/>
      <c r="AU340" s="35"/>
      <c r="AV340" s="35"/>
      <c r="BB340" s="35"/>
      <c r="BC340" s="35"/>
      <c r="BD340" s="35"/>
      <c r="BJ340" s="35"/>
      <c r="BK340" s="35"/>
      <c r="BL340" s="35"/>
      <c r="BR340" s="35"/>
      <c r="BS340" s="35"/>
      <c r="BT340" s="35"/>
      <c r="BZ340" s="35"/>
      <c r="CA340" s="35"/>
      <c r="CB340" s="35"/>
      <c r="CH340" s="35"/>
      <c r="CI340" s="35"/>
      <c r="CJ340" s="35"/>
      <c r="CP340" s="35"/>
      <c r="CQ340" s="35"/>
      <c r="CR340" s="35"/>
      <c r="CX340" s="35"/>
      <c r="CY340" s="35"/>
      <c r="CZ340" s="35"/>
      <c r="DF340" s="35">
        <v>2.2889999999999999E-8</v>
      </c>
      <c r="DG340" s="35">
        <v>2.96480800939</v>
      </c>
      <c r="DH340" s="35">
        <v>69.152524274800001</v>
      </c>
      <c r="DI340" s="29">
        <f t="shared" si="236"/>
        <v>-1.3381976085930069E-8</v>
      </c>
      <c r="DJ340" s="29">
        <f t="shared" si="237"/>
        <v>-1.3382067537063505E-8</v>
      </c>
      <c r="DK340" s="29">
        <f t="shared" si="238"/>
        <v>-1.3382067537266846E-8</v>
      </c>
      <c r="DL340" s="29">
        <f t="shared" si="239"/>
        <v>-1.3382067537266846E-8</v>
      </c>
      <c r="DN340" s="35">
        <v>5.62E-9</v>
      </c>
      <c r="DO340" s="35">
        <v>3.7343702586799998</v>
      </c>
      <c r="DP340" s="35">
        <v>2015.6710861598001</v>
      </c>
      <c r="DQ340" s="29">
        <f t="shared" si="240"/>
        <v>1.8973522444685487E-9</v>
      </c>
      <c r="DR340" s="29">
        <f t="shared" si="241"/>
        <v>1.8965928973476826E-9</v>
      </c>
      <c r="DS340" s="29">
        <f t="shared" si="242"/>
        <v>1.8965928956592577E-9</v>
      </c>
      <c r="DT340" s="29">
        <f t="shared" si="243"/>
        <v>1.8965928956592577E-9</v>
      </c>
      <c r="DV340" s="35"/>
      <c r="DW340" s="35"/>
      <c r="DX340" s="35"/>
      <c r="ED340" s="35"/>
      <c r="EE340" s="35"/>
      <c r="EF340" s="35"/>
      <c r="EL340" s="35"/>
      <c r="EM340" s="35"/>
      <c r="EN340" s="35"/>
      <c r="ET340" s="35"/>
      <c r="EU340" s="35"/>
      <c r="EV340" s="35"/>
    </row>
    <row r="341" spans="14:152" s="29" customFormat="1" ht="13.5" x14ac:dyDescent="0.3">
      <c r="N341" s="35">
        <v>1.118E-8</v>
      </c>
      <c r="O341" s="35">
        <v>3.8074795748199999</v>
      </c>
      <c r="P341" s="35">
        <v>7.0016724161999999</v>
      </c>
      <c r="Q341" s="29">
        <f t="shared" si="228"/>
        <v>-7.9511000007527476E-9</v>
      </c>
      <c r="R341" s="29">
        <f t="shared" si="229"/>
        <v>-7.9511039195250586E-9</v>
      </c>
      <c r="S341" s="29">
        <f t="shared" si="230"/>
        <v>-7.9511039195337754E-9</v>
      </c>
      <c r="T341" s="29">
        <f t="shared" si="231"/>
        <v>-7.9511039195337754E-9</v>
      </c>
      <c r="V341" s="35">
        <v>1.5300000000000001E-9</v>
      </c>
      <c r="W341" s="35">
        <v>4.1525968456199998</v>
      </c>
      <c r="X341" s="35">
        <v>4333.5069479745998</v>
      </c>
      <c r="Y341" s="29">
        <f t="shared" si="232"/>
        <v>9.9676713862063181E-10</v>
      </c>
      <c r="Z341" s="29">
        <f t="shared" si="233"/>
        <v>9.9640888616377009E-10</v>
      </c>
      <c r="AA341" s="29">
        <f t="shared" si="234"/>
        <v>9.9640888536711451E-10</v>
      </c>
      <c r="AB341" s="29">
        <f t="shared" si="235"/>
        <v>9.9640888536711451E-10</v>
      </c>
      <c r="AD341" s="35"/>
      <c r="AE341" s="35"/>
      <c r="AF341" s="35"/>
      <c r="AL341" s="35"/>
      <c r="AM341" s="35"/>
      <c r="AN341" s="35"/>
      <c r="AT341" s="35"/>
      <c r="AU341" s="35"/>
      <c r="AV341" s="35"/>
      <c r="BB341" s="35"/>
      <c r="BC341" s="35"/>
      <c r="BD341" s="35"/>
      <c r="BJ341" s="35"/>
      <c r="BK341" s="35"/>
      <c r="BL341" s="35"/>
      <c r="BR341" s="35"/>
      <c r="BS341" s="35"/>
      <c r="BT341" s="35"/>
      <c r="BZ341" s="35"/>
      <c r="CA341" s="35"/>
      <c r="CB341" s="35"/>
      <c r="CH341" s="35"/>
      <c r="CI341" s="35"/>
      <c r="CJ341" s="35"/>
      <c r="CP341" s="35"/>
      <c r="CQ341" s="35"/>
      <c r="CR341" s="35"/>
      <c r="CX341" s="35"/>
      <c r="CY341" s="35"/>
      <c r="CZ341" s="35"/>
      <c r="DF341" s="35">
        <v>2.192E-8</v>
      </c>
      <c r="DG341" s="35">
        <v>4.4783719620899998</v>
      </c>
      <c r="DH341" s="35">
        <v>209.3669421749</v>
      </c>
      <c r="DI341" s="29">
        <f t="shared" si="236"/>
        <v>-5.4588962595822024E-10</v>
      </c>
      <c r="DJ341" s="29">
        <f t="shared" si="237"/>
        <v>-5.45562913940734E-10</v>
      </c>
      <c r="DK341" s="29">
        <f t="shared" si="238"/>
        <v>-5.4556291321430295E-10</v>
      </c>
      <c r="DL341" s="29">
        <f t="shared" si="239"/>
        <v>-5.4556291321430295E-10</v>
      </c>
      <c r="DN341" s="35">
        <v>4.5800000000000003E-9</v>
      </c>
      <c r="DO341" s="35">
        <v>3.8664699429199998</v>
      </c>
      <c r="DP341" s="35">
        <v>11.3063326948</v>
      </c>
      <c r="DQ341" s="29">
        <f t="shared" si="240"/>
        <v>-2.8163272764841832E-9</v>
      </c>
      <c r="DR341" s="29">
        <f t="shared" si="241"/>
        <v>-2.8163301844531532E-9</v>
      </c>
      <c r="DS341" s="29">
        <f t="shared" si="242"/>
        <v>-2.8163301844596176E-9</v>
      </c>
      <c r="DT341" s="29">
        <f t="shared" si="243"/>
        <v>-2.8163301844596176E-9</v>
      </c>
      <c r="DV341" s="35"/>
      <c r="DW341" s="35"/>
      <c r="DX341" s="35"/>
      <c r="ED341" s="35"/>
      <c r="EE341" s="35"/>
      <c r="EF341" s="35"/>
      <c r="EL341" s="35"/>
      <c r="EM341" s="35"/>
      <c r="EN341" s="35"/>
      <c r="ET341" s="35"/>
      <c r="EU341" s="35"/>
      <c r="EV341" s="35"/>
    </row>
    <row r="342" spans="14:152" s="29" customFormat="1" ht="13.5" x14ac:dyDescent="0.3">
      <c r="N342" s="35">
        <v>1.138E-8</v>
      </c>
      <c r="O342" s="35">
        <v>5.1161153224099998</v>
      </c>
      <c r="P342" s="35">
        <v>885.43971066639995</v>
      </c>
      <c r="Q342" s="29">
        <f t="shared" si="228"/>
        <v>9.0747104633418175E-9</v>
      </c>
      <c r="R342" s="29">
        <f t="shared" si="229"/>
        <v>9.0751434269486506E-9</v>
      </c>
      <c r="S342" s="29">
        <f t="shared" si="230"/>
        <v>9.075143427911287E-9</v>
      </c>
      <c r="T342" s="29">
        <f t="shared" si="231"/>
        <v>9.075143427911287E-9</v>
      </c>
      <c r="V342" s="35">
        <v>1.5400000000000001E-9</v>
      </c>
      <c r="W342" s="35">
        <v>3.65536637158</v>
      </c>
      <c r="X342" s="35">
        <v>77734.0184596279</v>
      </c>
      <c r="Y342" s="29">
        <f t="shared" si="232"/>
        <v>-1.524647169623624E-9</v>
      </c>
      <c r="Z342" s="29">
        <f t="shared" si="233"/>
        <v>-1.5258245376574059E-9</v>
      </c>
      <c r="AA342" s="29">
        <f t="shared" si="234"/>
        <v>-1.5258245402232393E-9</v>
      </c>
      <c r="AB342" s="29">
        <f t="shared" si="235"/>
        <v>-1.5258245402232393E-9</v>
      </c>
      <c r="AD342" s="35"/>
      <c r="AE342" s="35"/>
      <c r="AF342" s="35"/>
      <c r="AL342" s="35"/>
      <c r="AM342" s="35"/>
      <c r="AN342" s="35"/>
      <c r="AT342" s="35"/>
      <c r="AU342" s="35"/>
      <c r="AV342" s="35"/>
      <c r="BB342" s="35"/>
      <c r="BC342" s="35"/>
      <c r="BD342" s="35"/>
      <c r="BJ342" s="35"/>
      <c r="BK342" s="35"/>
      <c r="BL342" s="35"/>
      <c r="BR342" s="35"/>
      <c r="BS342" s="35"/>
      <c r="BT342" s="35"/>
      <c r="BZ342" s="35"/>
      <c r="CA342" s="35"/>
      <c r="CB342" s="35"/>
      <c r="CH342" s="35"/>
      <c r="CI342" s="35"/>
      <c r="CJ342" s="35"/>
      <c r="CP342" s="35"/>
      <c r="CQ342" s="35"/>
      <c r="CR342" s="35"/>
      <c r="CX342" s="35"/>
      <c r="CY342" s="35"/>
      <c r="CZ342" s="35"/>
      <c r="DF342" s="35">
        <v>2.0199999999999999E-8</v>
      </c>
      <c r="DG342" s="35">
        <v>4.6213644900000003E-2</v>
      </c>
      <c r="DH342" s="35">
        <v>4113.0943055358002</v>
      </c>
      <c r="DI342" s="29">
        <f t="shared" si="236"/>
        <v>-1.2913757728135906E-8</v>
      </c>
      <c r="DJ342" s="29">
        <f t="shared" si="237"/>
        <v>-1.2918306801092769E-8</v>
      </c>
      <c r="DK342" s="29">
        <f t="shared" si="238"/>
        <v>-1.2918306811206043E-8</v>
      </c>
      <c r="DL342" s="29">
        <f t="shared" si="239"/>
        <v>-1.2918306811206043E-8</v>
      </c>
      <c r="DN342" s="35">
        <v>4.5699999999999997E-9</v>
      </c>
      <c r="DO342" s="35">
        <v>1.8023801993099999</v>
      </c>
      <c r="DP342" s="35">
        <v>3281.2385647862002</v>
      </c>
      <c r="DQ342" s="29">
        <f t="shared" si="240"/>
        <v>5.3820114062451513E-10</v>
      </c>
      <c r="DR342" s="29">
        <f t="shared" si="241"/>
        <v>5.3714071960273449E-10</v>
      </c>
      <c r="DS342" s="29">
        <f t="shared" si="242"/>
        <v>5.3714071724491829E-10</v>
      </c>
      <c r="DT342" s="29">
        <f t="shared" si="243"/>
        <v>5.3714071724491829E-10</v>
      </c>
      <c r="DV342" s="35"/>
      <c r="DW342" s="35"/>
      <c r="DX342" s="35"/>
      <c r="ED342" s="35"/>
      <c r="EE342" s="35"/>
      <c r="EF342" s="35"/>
      <c r="EL342" s="35"/>
      <c r="EM342" s="35"/>
      <c r="EN342" s="35"/>
      <c r="ET342" s="35"/>
      <c r="EU342" s="35"/>
      <c r="EV342" s="35"/>
    </row>
    <row r="343" spans="14:152" s="29" customFormat="1" ht="13.5" x14ac:dyDescent="0.3">
      <c r="N343" s="35">
        <v>1.131E-8</v>
      </c>
      <c r="O343" s="35">
        <v>1.5459945900400001</v>
      </c>
      <c r="P343" s="35">
        <v>775.23338944700004</v>
      </c>
      <c r="Q343" s="29">
        <f t="shared" si="228"/>
        <v>-9.8684881667271391E-13</v>
      </c>
      <c r="R343" s="29">
        <f t="shared" si="229"/>
        <v>-3.6247287863460199E-13</v>
      </c>
      <c r="S343" s="29">
        <f t="shared" si="230"/>
        <v>-3.6247149037442927E-13</v>
      </c>
      <c r="T343" s="29">
        <f t="shared" si="231"/>
        <v>-3.6247149037442927E-13</v>
      </c>
      <c r="V343" s="35">
        <v>1.51E-9</v>
      </c>
      <c r="W343" s="35">
        <v>3.1779543712099998</v>
      </c>
      <c r="X343" s="35">
        <v>3590.5168874420001</v>
      </c>
      <c r="Y343" s="29">
        <f t="shared" si="232"/>
        <v>3.496795532089537E-10</v>
      </c>
      <c r="Z343" s="29">
        <f t="shared" si="233"/>
        <v>3.4930394999429694E-10</v>
      </c>
      <c r="AA343" s="29">
        <f t="shared" si="234"/>
        <v>3.4930394915913843E-10</v>
      </c>
      <c r="AB343" s="29">
        <f t="shared" si="235"/>
        <v>3.4930394915913843E-10</v>
      </c>
      <c r="AD343" s="35"/>
      <c r="AE343" s="35"/>
      <c r="AF343" s="35"/>
      <c r="AL343" s="35"/>
      <c r="AM343" s="35"/>
      <c r="AN343" s="35"/>
      <c r="AT343" s="35"/>
      <c r="AU343" s="35"/>
      <c r="AV343" s="35"/>
      <c r="BB343" s="35"/>
      <c r="BC343" s="35"/>
      <c r="BD343" s="35"/>
      <c r="BJ343" s="35"/>
      <c r="BK343" s="35"/>
      <c r="BL343" s="35"/>
      <c r="BR343" s="35"/>
      <c r="BS343" s="35"/>
      <c r="BT343" s="35"/>
      <c r="BZ343" s="35"/>
      <c r="CA343" s="35"/>
      <c r="CB343" s="35"/>
      <c r="CH343" s="35"/>
      <c r="CI343" s="35"/>
      <c r="CJ343" s="35"/>
      <c r="CP343" s="35"/>
      <c r="CQ343" s="35"/>
      <c r="CR343" s="35"/>
      <c r="CX343" s="35"/>
      <c r="CY343" s="35"/>
      <c r="CZ343" s="35"/>
      <c r="DF343" s="35">
        <v>2.082E-8</v>
      </c>
      <c r="DG343" s="35">
        <v>1.1120305917</v>
      </c>
      <c r="DH343" s="35">
        <v>4010.0015313171998</v>
      </c>
      <c r="DI343" s="29">
        <f t="shared" si="236"/>
        <v>-2.0073408684284994E-8</v>
      </c>
      <c r="DJ343" s="29">
        <f t="shared" si="237"/>
        <v>-2.0074985708682164E-8</v>
      </c>
      <c r="DK343" s="29">
        <f t="shared" si="238"/>
        <v>-2.0074985712186786E-8</v>
      </c>
      <c r="DL343" s="29">
        <f t="shared" si="239"/>
        <v>-2.0074985712186786E-8</v>
      </c>
      <c r="DN343" s="35">
        <v>4.5299999999999999E-9</v>
      </c>
      <c r="DO343" s="35">
        <v>6.1799593865500002</v>
      </c>
      <c r="DP343" s="35">
        <v>1059.3337460794</v>
      </c>
      <c r="DQ343" s="29">
        <f t="shared" si="240"/>
        <v>-7.9494369994360416E-10</v>
      </c>
      <c r="DR343" s="29">
        <f t="shared" si="241"/>
        <v>-7.9528012401150532E-10</v>
      </c>
      <c r="DS343" s="29">
        <f t="shared" si="242"/>
        <v>-7.9528012475952464E-10</v>
      </c>
      <c r="DT343" s="29">
        <f t="shared" si="243"/>
        <v>-7.9528012475952464E-10</v>
      </c>
      <c r="DV343" s="35"/>
      <c r="DW343" s="35"/>
      <c r="DX343" s="35"/>
      <c r="ED343" s="35"/>
      <c r="EE343" s="35"/>
      <c r="EF343" s="35"/>
      <c r="EL343" s="35"/>
      <c r="EM343" s="35"/>
      <c r="EN343" s="35"/>
      <c r="ET343" s="35"/>
      <c r="EU343" s="35"/>
      <c r="EV343" s="35"/>
    </row>
    <row r="344" spans="14:152" s="29" customFormat="1" ht="13.5" x14ac:dyDescent="0.3">
      <c r="N344" s="35">
        <v>1.4769999999999999E-8</v>
      </c>
      <c r="O344" s="35">
        <v>4.6974295445500003</v>
      </c>
      <c r="P344" s="35">
        <v>630.33605875839999</v>
      </c>
      <c r="Q344" s="29">
        <f t="shared" si="228"/>
        <v>-1.0575932534609055E-8</v>
      </c>
      <c r="R344" s="29">
        <f t="shared" si="229"/>
        <v>-1.05754697221118E-8</v>
      </c>
      <c r="S344" s="29">
        <f t="shared" si="230"/>
        <v>-1.0575469721082717E-8</v>
      </c>
      <c r="T344" s="29">
        <f t="shared" si="231"/>
        <v>-1.0575469721082717E-8</v>
      </c>
      <c r="V344" s="35">
        <v>1.55E-9</v>
      </c>
      <c r="W344" s="35">
        <v>3.8762354799000001</v>
      </c>
      <c r="X344" s="35">
        <v>327.43756992049998</v>
      </c>
      <c r="Y344" s="29">
        <f t="shared" si="232"/>
        <v>-1.5090641929513254E-9</v>
      </c>
      <c r="Z344" s="29">
        <f t="shared" si="233"/>
        <v>-1.5090559411804958E-9</v>
      </c>
      <c r="AA344" s="29">
        <f t="shared" si="234"/>
        <v>-1.5090559411621473E-9</v>
      </c>
      <c r="AB344" s="29">
        <f t="shared" si="235"/>
        <v>-1.5090559411621473E-9</v>
      </c>
      <c r="AD344" s="35"/>
      <c r="AE344" s="35"/>
      <c r="AF344" s="35"/>
      <c r="AL344" s="35"/>
      <c r="AM344" s="35"/>
      <c r="AN344" s="35"/>
      <c r="AT344" s="35"/>
      <c r="AU344" s="35"/>
      <c r="AV344" s="35"/>
      <c r="BB344" s="35"/>
      <c r="BC344" s="35"/>
      <c r="BD344" s="35"/>
      <c r="BJ344" s="35"/>
      <c r="BK344" s="35"/>
      <c r="BL344" s="35"/>
      <c r="BR344" s="35"/>
      <c r="BS344" s="35"/>
      <c r="BT344" s="35"/>
      <c r="BZ344" s="35"/>
      <c r="CA344" s="35"/>
      <c r="CB344" s="35"/>
      <c r="CH344" s="35"/>
      <c r="CI344" s="35"/>
      <c r="CJ344" s="35"/>
      <c r="CP344" s="35"/>
      <c r="CQ344" s="35"/>
      <c r="CR344" s="35"/>
      <c r="CX344" s="35"/>
      <c r="CY344" s="35"/>
      <c r="CZ344" s="35"/>
      <c r="DF344" s="35">
        <v>1.9910000000000001E-8</v>
      </c>
      <c r="DG344" s="35">
        <v>3.2010864827500001</v>
      </c>
      <c r="DH344" s="35">
        <v>3590.5168874420001</v>
      </c>
      <c r="DI344" s="29">
        <f t="shared" si="236"/>
        <v>5.0574428173350023E-9</v>
      </c>
      <c r="DJ344" s="29">
        <f t="shared" si="237"/>
        <v>5.052518905328668E-9</v>
      </c>
      <c r="DK344" s="29">
        <f t="shared" si="238"/>
        <v>5.0525188943802527E-9</v>
      </c>
      <c r="DL344" s="29">
        <f t="shared" si="239"/>
        <v>5.0525188943802527E-9</v>
      </c>
      <c r="DN344" s="35">
        <v>5.5100000000000002E-9</v>
      </c>
      <c r="DO344" s="35">
        <v>0.13794958618</v>
      </c>
      <c r="DP344" s="35">
        <v>1912.5783119411999</v>
      </c>
      <c r="DQ344" s="29">
        <f t="shared" si="240"/>
        <v>5.384219033809732E-9</v>
      </c>
      <c r="DR344" s="29">
        <f t="shared" si="241"/>
        <v>5.3840595517502815E-9</v>
      </c>
      <c r="DS344" s="29">
        <f t="shared" si="242"/>
        <v>5.3840595513955699E-9</v>
      </c>
      <c r="DT344" s="29">
        <f t="shared" si="243"/>
        <v>5.3840595513955699E-9</v>
      </c>
      <c r="DV344" s="35"/>
      <c r="DW344" s="35"/>
      <c r="DX344" s="35"/>
      <c r="ED344" s="35"/>
      <c r="EE344" s="35"/>
      <c r="EF344" s="35"/>
      <c r="EL344" s="35"/>
      <c r="EM344" s="35"/>
      <c r="EN344" s="35"/>
      <c r="ET344" s="35"/>
      <c r="EU344" s="35"/>
      <c r="EV344" s="35"/>
    </row>
    <row r="345" spans="14:152" s="29" customFormat="1" ht="13.5" x14ac:dyDescent="0.3">
      <c r="N345" s="35">
        <v>1.2520000000000001E-8</v>
      </c>
      <c r="O345" s="35">
        <v>1.34316620527</v>
      </c>
      <c r="P345" s="35">
        <v>739.05790726949999</v>
      </c>
      <c r="Q345" s="29">
        <f t="shared" si="228"/>
        <v>8.8962620469079384E-9</v>
      </c>
      <c r="R345" s="29">
        <f t="shared" si="229"/>
        <v>8.8967256733950314E-9</v>
      </c>
      <c r="S345" s="29">
        <f t="shared" si="230"/>
        <v>8.8967256744258556E-9</v>
      </c>
      <c r="T345" s="29">
        <f t="shared" si="231"/>
        <v>8.8967256744258556E-9</v>
      </c>
      <c r="V345" s="35">
        <v>1.7100000000000001E-9</v>
      </c>
      <c r="W345" s="35">
        <v>3.3364787849800002</v>
      </c>
      <c r="X345" s="35">
        <v>1912.5783119411999</v>
      </c>
      <c r="Y345" s="29">
        <f t="shared" si="232"/>
        <v>-1.6889299587697844E-9</v>
      </c>
      <c r="Z345" s="29">
        <f t="shared" si="233"/>
        <v>-1.6888934950708665E-9</v>
      </c>
      <c r="AA345" s="29">
        <f t="shared" si="234"/>
        <v>-1.6888934949897573E-9</v>
      </c>
      <c r="AB345" s="29">
        <f t="shared" si="235"/>
        <v>-1.6888934949897573E-9</v>
      </c>
      <c r="AD345" s="35"/>
      <c r="AE345" s="35"/>
      <c r="AF345" s="35"/>
      <c r="AL345" s="35"/>
      <c r="AM345" s="35"/>
      <c r="AN345" s="35"/>
      <c r="AT345" s="35"/>
      <c r="AU345" s="35"/>
      <c r="AV345" s="35"/>
      <c r="BB345" s="35"/>
      <c r="BC345" s="35"/>
      <c r="BD345" s="35"/>
      <c r="BJ345" s="35"/>
      <c r="BK345" s="35"/>
      <c r="BL345" s="35"/>
      <c r="BR345" s="35"/>
      <c r="BS345" s="35"/>
      <c r="BT345" s="35"/>
      <c r="BZ345" s="35"/>
      <c r="CA345" s="35"/>
      <c r="CB345" s="35"/>
      <c r="CH345" s="35"/>
      <c r="CI345" s="35"/>
      <c r="CJ345" s="35"/>
      <c r="CP345" s="35"/>
      <c r="CQ345" s="35"/>
      <c r="CR345" s="35"/>
      <c r="CX345" s="35"/>
      <c r="CY345" s="35"/>
      <c r="CZ345" s="35"/>
      <c r="DF345" s="35">
        <v>1.9000000000000001E-8</v>
      </c>
      <c r="DG345" s="35">
        <v>3.3222707796900002</v>
      </c>
      <c r="DH345" s="35">
        <v>421.93232442999999</v>
      </c>
      <c r="DI345" s="29">
        <f t="shared" si="236"/>
        <v>-1.3895954725916551E-8</v>
      </c>
      <c r="DJ345" s="29">
        <f t="shared" si="237"/>
        <v>-1.3896344053695402E-8</v>
      </c>
      <c r="DK345" s="29">
        <f t="shared" si="238"/>
        <v>-1.3896344054561041E-8</v>
      </c>
      <c r="DL345" s="29">
        <f t="shared" si="239"/>
        <v>-1.3896344054561041E-8</v>
      </c>
      <c r="DN345" s="35">
        <v>4.4599999999999999E-9</v>
      </c>
      <c r="DO345" s="35">
        <v>5.53828660924</v>
      </c>
      <c r="DP345" s="35">
        <v>2332.0629558164001</v>
      </c>
      <c r="DQ345" s="29">
        <f t="shared" si="240"/>
        <v>3.7623499994326376E-9</v>
      </c>
      <c r="DR345" s="29">
        <f t="shared" si="241"/>
        <v>3.7619521994346284E-9</v>
      </c>
      <c r="DS345" s="29">
        <f t="shared" si="242"/>
        <v>3.7619521985500092E-9</v>
      </c>
      <c r="DT345" s="29">
        <f t="shared" si="243"/>
        <v>3.7619521985500092E-9</v>
      </c>
      <c r="DV345" s="35"/>
      <c r="DW345" s="35"/>
      <c r="DX345" s="35"/>
      <c r="ED345" s="35"/>
      <c r="EE345" s="35"/>
      <c r="EF345" s="35"/>
      <c r="EL345" s="35"/>
      <c r="EM345" s="35"/>
      <c r="EN345" s="35"/>
      <c r="ET345" s="35"/>
      <c r="EU345" s="35"/>
      <c r="EV345" s="35"/>
    </row>
    <row r="346" spans="14:152" s="29" customFormat="1" ht="13.5" x14ac:dyDescent="0.3">
      <c r="N346" s="35">
        <v>1.2730000000000001E-8</v>
      </c>
      <c r="O346" s="35">
        <v>5.1907093990500002</v>
      </c>
      <c r="P346" s="35">
        <v>2097.4232193759999</v>
      </c>
      <c r="Q346" s="29">
        <f t="shared" si="228"/>
        <v>1.6637988103751745E-10</v>
      </c>
      <c r="R346" s="29">
        <f t="shared" si="229"/>
        <v>1.6828108205127197E-10</v>
      </c>
      <c r="S346" s="29">
        <f t="shared" si="230"/>
        <v>1.6828108627845237E-10</v>
      </c>
      <c r="T346" s="29">
        <f t="shared" si="231"/>
        <v>1.6828108627845237E-10</v>
      </c>
      <c r="V346" s="35">
        <v>1.8800000000000001E-9</v>
      </c>
      <c r="W346" s="35">
        <v>4.53005359421</v>
      </c>
      <c r="X346" s="35">
        <v>1041.2226829245001</v>
      </c>
      <c r="Y346" s="29">
        <f t="shared" si="232"/>
        <v>-1.6030751030234377E-9</v>
      </c>
      <c r="Z346" s="29">
        <f t="shared" si="233"/>
        <v>-1.6030022775350948E-9</v>
      </c>
      <c r="AA346" s="29">
        <f t="shared" si="234"/>
        <v>-1.6030022773731601E-9</v>
      </c>
      <c r="AB346" s="29">
        <f t="shared" si="235"/>
        <v>-1.6030022773731601E-9</v>
      </c>
      <c r="AD346" s="35"/>
      <c r="AE346" s="35"/>
      <c r="AF346" s="35"/>
      <c r="AL346" s="35"/>
      <c r="AM346" s="35"/>
      <c r="AN346" s="35"/>
      <c r="AT346" s="35"/>
      <c r="AU346" s="35"/>
      <c r="AV346" s="35"/>
      <c r="BB346" s="35"/>
      <c r="BC346" s="35"/>
      <c r="BD346" s="35"/>
      <c r="BJ346" s="35"/>
      <c r="BK346" s="35"/>
      <c r="BL346" s="35"/>
      <c r="BR346" s="35"/>
      <c r="BS346" s="35"/>
      <c r="BT346" s="35"/>
      <c r="BZ346" s="35"/>
      <c r="CA346" s="35"/>
      <c r="CB346" s="35"/>
      <c r="CH346" s="35"/>
      <c r="CI346" s="35"/>
      <c r="CJ346" s="35"/>
      <c r="CP346" s="35"/>
      <c r="CQ346" s="35"/>
      <c r="CR346" s="35"/>
      <c r="CX346" s="35"/>
      <c r="CY346" s="35"/>
      <c r="CZ346" s="35"/>
      <c r="DF346" s="35">
        <v>2.1929999999999999E-8</v>
      </c>
      <c r="DG346" s="35">
        <v>2.8221830536199999</v>
      </c>
      <c r="DH346" s="35">
        <v>292.01284726839998</v>
      </c>
      <c r="DI346" s="29">
        <f t="shared" si="236"/>
        <v>6.2489997559751699E-9</v>
      </c>
      <c r="DJ346" s="29">
        <f t="shared" si="237"/>
        <v>6.2494368766702879E-9</v>
      </c>
      <c r="DK346" s="29">
        <f t="shared" si="238"/>
        <v>6.2494368776421986E-9</v>
      </c>
      <c r="DL346" s="29">
        <f t="shared" si="239"/>
        <v>6.2494368776421986E-9</v>
      </c>
      <c r="DN346" s="35">
        <v>4.4400000000000004E-9</v>
      </c>
      <c r="DO346" s="35">
        <v>5.0621934259800003</v>
      </c>
      <c r="DP346" s="35">
        <v>7.8643065262</v>
      </c>
      <c r="DQ346" s="29">
        <f t="shared" si="240"/>
        <v>2.0405882341616524E-9</v>
      </c>
      <c r="DR346" s="29">
        <f t="shared" si="241"/>
        <v>2.0405860257949725E-9</v>
      </c>
      <c r="DS346" s="29">
        <f t="shared" si="242"/>
        <v>2.0405860257900624E-9</v>
      </c>
      <c r="DT346" s="29">
        <f t="shared" si="243"/>
        <v>2.0405860257900624E-9</v>
      </c>
      <c r="DV346" s="35"/>
      <c r="DW346" s="35"/>
      <c r="DX346" s="35"/>
      <c r="ED346" s="35"/>
      <c r="EE346" s="35"/>
      <c r="EF346" s="35"/>
      <c r="EL346" s="35"/>
      <c r="EM346" s="35"/>
      <c r="EN346" s="35"/>
      <c r="ET346" s="35"/>
      <c r="EU346" s="35"/>
      <c r="EV346" s="35"/>
    </row>
    <row r="347" spans="14:152" s="29" customFormat="1" ht="13.5" x14ac:dyDescent="0.3">
      <c r="N347" s="35">
        <v>1.446E-8</v>
      </c>
      <c r="O347" s="35">
        <v>5.5499964437399996</v>
      </c>
      <c r="P347" s="35">
        <v>43.289029178299998</v>
      </c>
      <c r="Q347" s="29">
        <f t="shared" si="228"/>
        <v>1.4453453096654532E-8</v>
      </c>
      <c r="R347" s="29">
        <f t="shared" si="229"/>
        <v>1.445345175537557E-8</v>
      </c>
      <c r="S347" s="29">
        <f t="shared" si="230"/>
        <v>1.4453451755372587E-8</v>
      </c>
      <c r="T347" s="29">
        <f t="shared" si="231"/>
        <v>1.4453451755372587E-8</v>
      </c>
      <c r="V347" s="35">
        <v>1.3399999999999999E-9</v>
      </c>
      <c r="W347" s="35">
        <v>4.0992161344499998</v>
      </c>
      <c r="X347" s="35">
        <v>530.44172461999995</v>
      </c>
      <c r="Y347" s="29">
        <f t="shared" si="232"/>
        <v>1.3253066914142669E-9</v>
      </c>
      <c r="Z347" s="29">
        <f t="shared" si="233"/>
        <v>1.3253141656574104E-9</v>
      </c>
      <c r="AA347" s="29">
        <f t="shared" si="234"/>
        <v>1.3253141656740266E-9</v>
      </c>
      <c r="AB347" s="29">
        <f t="shared" si="235"/>
        <v>1.3253141656740266E-9</v>
      </c>
      <c r="AD347" s="35"/>
      <c r="AE347" s="35"/>
      <c r="AF347" s="35"/>
      <c r="AL347" s="35"/>
      <c r="AM347" s="35"/>
      <c r="AN347" s="35"/>
      <c r="AT347" s="35"/>
      <c r="AU347" s="35"/>
      <c r="AV347" s="35"/>
      <c r="BB347" s="35"/>
      <c r="BC347" s="35"/>
      <c r="BD347" s="35"/>
      <c r="BJ347" s="35"/>
      <c r="BK347" s="35"/>
      <c r="BL347" s="35"/>
      <c r="BR347" s="35"/>
      <c r="BS347" s="35"/>
      <c r="BT347" s="35"/>
      <c r="BZ347" s="35"/>
      <c r="CA347" s="35"/>
      <c r="CB347" s="35"/>
      <c r="CH347" s="35"/>
      <c r="CI347" s="35"/>
      <c r="CJ347" s="35"/>
      <c r="CP347" s="35"/>
      <c r="CQ347" s="35"/>
      <c r="CR347" s="35"/>
      <c r="CX347" s="35"/>
      <c r="CY347" s="35"/>
      <c r="CZ347" s="35"/>
      <c r="DF347" s="35">
        <v>2.288E-8</v>
      </c>
      <c r="DG347" s="35">
        <v>1.9469563188500001</v>
      </c>
      <c r="DH347" s="35">
        <v>1279.794572628</v>
      </c>
      <c r="DI347" s="29">
        <f t="shared" si="236"/>
        <v>-1.6863766973911782E-8</v>
      </c>
      <c r="DJ347" s="29">
        <f t="shared" si="237"/>
        <v>-1.6865176154341856E-8</v>
      </c>
      <c r="DK347" s="29">
        <f t="shared" si="238"/>
        <v>-1.6865176157474928E-8</v>
      </c>
      <c r="DL347" s="29">
        <f t="shared" si="239"/>
        <v>-1.6865176157474928E-8</v>
      </c>
      <c r="DN347" s="35">
        <v>4.6099999999999996E-9</v>
      </c>
      <c r="DO347" s="35">
        <v>0.16951411708</v>
      </c>
      <c r="DP347" s="35">
        <v>26087.903141574199</v>
      </c>
      <c r="DQ347" s="29">
        <f t="shared" si="240"/>
        <v>-4.4901728306892789E-9</v>
      </c>
      <c r="DR347" s="29">
        <f t="shared" si="241"/>
        <v>-4.4882251235911663E-9</v>
      </c>
      <c r="DS347" s="29">
        <f t="shared" si="242"/>
        <v>-4.4882251192433147E-9</v>
      </c>
      <c r="DT347" s="29">
        <f t="shared" si="243"/>
        <v>-4.4882251192433147E-9</v>
      </c>
      <c r="DV347" s="35"/>
      <c r="DW347" s="35"/>
      <c r="DX347" s="35"/>
      <c r="ED347" s="35"/>
      <c r="EE347" s="35"/>
      <c r="EF347" s="35"/>
      <c r="EL347" s="35"/>
      <c r="EM347" s="35"/>
      <c r="EN347" s="35"/>
      <c r="ET347" s="35"/>
      <c r="EU347" s="35"/>
      <c r="EV347" s="35"/>
    </row>
    <row r="348" spans="14:152" s="29" customFormat="1" ht="13.5" x14ac:dyDescent="0.3">
      <c r="N348" s="35">
        <v>1.344E-8</v>
      </c>
      <c r="O348" s="35">
        <v>4.7589766531300004</v>
      </c>
      <c r="P348" s="35">
        <v>1166.4068576709001</v>
      </c>
      <c r="Q348" s="29">
        <f t="shared" si="228"/>
        <v>1.8979468481562585E-9</v>
      </c>
      <c r="R348" s="29">
        <f t="shared" si="229"/>
        <v>1.8968416787090236E-9</v>
      </c>
      <c r="S348" s="29">
        <f t="shared" si="230"/>
        <v>1.8968416762517124E-9</v>
      </c>
      <c r="T348" s="29">
        <f t="shared" si="231"/>
        <v>1.8968416762517124E-9</v>
      </c>
      <c r="V348" s="35">
        <v>1.2300000000000001E-9</v>
      </c>
      <c r="W348" s="35">
        <v>4.7954346021800003</v>
      </c>
      <c r="X348" s="35">
        <v>1098.7388061044001</v>
      </c>
      <c r="Y348" s="29">
        <f t="shared" si="232"/>
        <v>-9.7926735604556102E-10</v>
      </c>
      <c r="Z348" s="29">
        <f t="shared" si="233"/>
        <v>-9.7932558684734127E-10</v>
      </c>
      <c r="AA348" s="29">
        <f t="shared" si="234"/>
        <v>-9.7932558697680786E-10</v>
      </c>
      <c r="AB348" s="29">
        <f t="shared" si="235"/>
        <v>-9.7932558697680786E-10</v>
      </c>
      <c r="AD348" s="35"/>
      <c r="AE348" s="35"/>
      <c r="AF348" s="35"/>
      <c r="AL348" s="35"/>
      <c r="AM348" s="35"/>
      <c r="AN348" s="35"/>
      <c r="AT348" s="35"/>
      <c r="AU348" s="35"/>
      <c r="AV348" s="35"/>
      <c r="BB348" s="35"/>
      <c r="BC348" s="35"/>
      <c r="BD348" s="35"/>
      <c r="BJ348" s="35"/>
      <c r="BK348" s="35"/>
      <c r="BL348" s="35"/>
      <c r="BR348" s="35"/>
      <c r="BS348" s="35"/>
      <c r="BT348" s="35"/>
      <c r="BZ348" s="35"/>
      <c r="CA348" s="35"/>
      <c r="CB348" s="35"/>
      <c r="CH348" s="35"/>
      <c r="CI348" s="35"/>
      <c r="CJ348" s="35"/>
      <c r="CP348" s="35"/>
      <c r="CQ348" s="35"/>
      <c r="CR348" s="35"/>
      <c r="CX348" s="35"/>
      <c r="CY348" s="35"/>
      <c r="CZ348" s="35"/>
      <c r="DF348" s="35">
        <v>1.843E-8</v>
      </c>
      <c r="DG348" s="35">
        <v>5.2329363433699996</v>
      </c>
      <c r="DH348" s="35">
        <v>14.977853527000001</v>
      </c>
      <c r="DI348" s="29">
        <f t="shared" si="236"/>
        <v>1.2747707807421614E-8</v>
      </c>
      <c r="DJ348" s="29">
        <f t="shared" si="237"/>
        <v>1.2747693610808156E-8</v>
      </c>
      <c r="DK348" s="29">
        <f t="shared" si="238"/>
        <v>1.2747693610776581E-8</v>
      </c>
      <c r="DL348" s="29">
        <f t="shared" si="239"/>
        <v>1.2747693610776581E-8</v>
      </c>
      <c r="DN348" s="35">
        <v>4.3899999999999999E-9</v>
      </c>
      <c r="DO348" s="35">
        <v>4.1498637967900001</v>
      </c>
      <c r="DP348" s="35">
        <v>1151.4290041439001</v>
      </c>
      <c r="DQ348" s="29">
        <f t="shared" si="240"/>
        <v>-2.8638523289706776E-9</v>
      </c>
      <c r="DR348" s="29">
        <f t="shared" si="241"/>
        <v>-2.8641251360006342E-9</v>
      </c>
      <c r="DS348" s="29">
        <f t="shared" si="242"/>
        <v>-2.8641251366071818E-9</v>
      </c>
      <c r="DT348" s="29">
        <f t="shared" si="243"/>
        <v>-2.8641251366071818E-9</v>
      </c>
      <c r="DV348" s="35"/>
      <c r="DW348" s="35"/>
      <c r="DX348" s="35"/>
      <c r="ED348" s="35"/>
      <c r="EE348" s="35"/>
      <c r="EF348" s="35"/>
      <c r="EL348" s="35"/>
      <c r="EM348" s="35"/>
      <c r="EN348" s="35"/>
      <c r="ET348" s="35"/>
      <c r="EU348" s="35"/>
      <c r="EV348" s="35"/>
    </row>
    <row r="349" spans="14:152" s="29" customFormat="1" ht="13.5" x14ac:dyDescent="0.3">
      <c r="N349" s="35">
        <v>1.1010000000000001E-8</v>
      </c>
      <c r="O349" s="35">
        <v>4.5699761348800001</v>
      </c>
      <c r="P349" s="35">
        <v>3274.1250177853999</v>
      </c>
      <c r="Q349" s="29">
        <f t="shared" si="228"/>
        <v>3.9966963264703017E-9</v>
      </c>
      <c r="R349" s="29">
        <f t="shared" si="229"/>
        <v>3.9990881574315055E-9</v>
      </c>
      <c r="S349" s="29">
        <f t="shared" si="230"/>
        <v>3.9990881627493231E-9</v>
      </c>
      <c r="T349" s="29">
        <f t="shared" si="231"/>
        <v>3.9990881627493231E-9</v>
      </c>
      <c r="V349" s="35">
        <v>1.61E-9</v>
      </c>
      <c r="W349" s="35">
        <v>2.0200656421800001</v>
      </c>
      <c r="X349" s="35">
        <v>860.30992875280003</v>
      </c>
      <c r="Y349" s="29">
        <f t="shared" si="232"/>
        <v>-1.5449799929575683E-9</v>
      </c>
      <c r="Z349" s="29">
        <f t="shared" si="233"/>
        <v>-1.5450077378118352E-9</v>
      </c>
      <c r="AA349" s="29">
        <f t="shared" si="234"/>
        <v>-1.5450077378735183E-9</v>
      </c>
      <c r="AB349" s="29">
        <f t="shared" si="235"/>
        <v>-1.5450077378735183E-9</v>
      </c>
      <c r="AD349" s="35"/>
      <c r="AE349" s="35"/>
      <c r="AF349" s="35"/>
      <c r="AL349" s="35"/>
      <c r="AM349" s="35"/>
      <c r="AN349" s="35"/>
      <c r="AT349" s="35"/>
      <c r="AU349" s="35"/>
      <c r="AV349" s="35"/>
      <c r="BB349" s="35"/>
      <c r="BC349" s="35"/>
      <c r="BD349" s="35"/>
      <c r="BJ349" s="35"/>
      <c r="BK349" s="35"/>
      <c r="BL349" s="35"/>
      <c r="BR349" s="35"/>
      <c r="BS349" s="35"/>
      <c r="BT349" s="35"/>
      <c r="BZ349" s="35"/>
      <c r="CA349" s="35"/>
      <c r="CB349" s="35"/>
      <c r="CH349" s="35"/>
      <c r="CI349" s="35"/>
      <c r="CJ349" s="35"/>
      <c r="CP349" s="35"/>
      <c r="CQ349" s="35"/>
      <c r="CR349" s="35"/>
      <c r="CX349" s="35"/>
      <c r="CY349" s="35"/>
      <c r="CZ349" s="35"/>
      <c r="DF349" s="35">
        <v>1.932E-8</v>
      </c>
      <c r="DG349" s="35">
        <v>5.4668425203000002</v>
      </c>
      <c r="DH349" s="35">
        <v>2281.2304965106</v>
      </c>
      <c r="DI349" s="29">
        <f t="shared" si="236"/>
        <v>2.0603922800395797E-9</v>
      </c>
      <c r="DJ349" s="29">
        <f t="shared" si="237"/>
        <v>2.057271613748741E-9</v>
      </c>
      <c r="DK349" s="29">
        <f t="shared" si="238"/>
        <v>2.0572716068099488E-9</v>
      </c>
      <c r="DL349" s="29">
        <f t="shared" si="239"/>
        <v>2.0572716068099488E-9</v>
      </c>
      <c r="DN349" s="35">
        <v>6.1399999999999999E-9</v>
      </c>
      <c r="DO349" s="35">
        <v>5.4228967376800004</v>
      </c>
      <c r="DP349" s="35">
        <v>2090.3096723752001</v>
      </c>
      <c r="DQ349" s="29">
        <f t="shared" si="240"/>
        <v>-6.3484200012320904E-10</v>
      </c>
      <c r="DR349" s="29">
        <f t="shared" si="241"/>
        <v>-6.3393292546258267E-10</v>
      </c>
      <c r="DS349" s="29">
        <f t="shared" si="242"/>
        <v>-6.3393292344128216E-10</v>
      </c>
      <c r="DT349" s="29">
        <f t="shared" si="243"/>
        <v>-6.3393292344128216E-10</v>
      </c>
      <c r="DV349" s="35"/>
      <c r="DW349" s="35"/>
      <c r="DX349" s="35"/>
      <c r="ED349" s="35"/>
      <c r="EE349" s="35"/>
      <c r="EF349" s="35"/>
      <c r="EL349" s="35"/>
      <c r="EM349" s="35"/>
      <c r="EN349" s="35"/>
      <c r="ET349" s="35"/>
      <c r="EU349" s="35"/>
      <c r="EV349" s="35"/>
    </row>
    <row r="350" spans="14:152" s="29" customFormat="1" ht="13.5" x14ac:dyDescent="0.3">
      <c r="N350" s="35">
        <v>1.376E-8</v>
      </c>
      <c r="O350" s="35">
        <v>3.6099872900399999</v>
      </c>
      <c r="P350" s="35">
        <v>415.29185818119998</v>
      </c>
      <c r="Q350" s="29">
        <f t="shared" si="228"/>
        <v>-8.2224862891536044E-9</v>
      </c>
      <c r="R350" s="29">
        <f t="shared" si="229"/>
        <v>-8.2228125729658633E-9</v>
      </c>
      <c r="S350" s="29">
        <f t="shared" si="230"/>
        <v>-8.2228125736913304E-9</v>
      </c>
      <c r="T350" s="29">
        <f t="shared" si="231"/>
        <v>-8.2228125736913304E-9</v>
      </c>
      <c r="V350" s="35">
        <v>1.43E-9</v>
      </c>
      <c r="W350" s="35">
        <v>2.4019727832900002</v>
      </c>
      <c r="X350" s="35">
        <v>529.16970023279998</v>
      </c>
      <c r="Y350" s="29">
        <f t="shared" si="232"/>
        <v>1.5978882549282201E-12</v>
      </c>
      <c r="Z350" s="29">
        <f t="shared" si="233"/>
        <v>1.5440015251178292E-12</v>
      </c>
      <c r="AA350" s="29">
        <f t="shared" si="234"/>
        <v>1.5440014053047441E-12</v>
      </c>
      <c r="AB350" s="29">
        <f t="shared" si="235"/>
        <v>1.5440014053047441E-12</v>
      </c>
      <c r="AD350" s="35"/>
      <c r="AE350" s="35"/>
      <c r="AF350" s="35"/>
      <c r="AL350" s="35"/>
      <c r="AM350" s="35"/>
      <c r="AN350" s="35"/>
      <c r="AT350" s="35"/>
      <c r="AU350" s="35"/>
      <c r="AV350" s="35"/>
      <c r="BB350" s="35"/>
      <c r="BC350" s="35"/>
      <c r="BD350" s="35"/>
      <c r="BJ350" s="35"/>
      <c r="BK350" s="35"/>
      <c r="BL350" s="35"/>
      <c r="BR350" s="35"/>
      <c r="BS350" s="35"/>
      <c r="BT350" s="35"/>
      <c r="BZ350" s="35"/>
      <c r="CA350" s="35"/>
      <c r="CB350" s="35"/>
      <c r="CH350" s="35"/>
      <c r="CI350" s="35"/>
      <c r="CJ350" s="35"/>
      <c r="CP350" s="35"/>
      <c r="CQ350" s="35"/>
      <c r="CR350" s="35"/>
      <c r="CX350" s="35"/>
      <c r="CY350" s="35"/>
      <c r="CZ350" s="35"/>
      <c r="DF350" s="35">
        <v>2.1769999999999999E-8</v>
      </c>
      <c r="DG350" s="35">
        <v>2.9303197661699998</v>
      </c>
      <c r="DH350" s="35">
        <v>429.04587143079999</v>
      </c>
      <c r="DI350" s="29">
        <f t="shared" si="236"/>
        <v>-1.936925325589643E-8</v>
      </c>
      <c r="DJ350" s="29">
        <f t="shared" si="237"/>
        <v>-1.9369556884901929E-8</v>
      </c>
      <c r="DK350" s="29">
        <f t="shared" si="238"/>
        <v>-1.9369556885577011E-8</v>
      </c>
      <c r="DL350" s="29">
        <f t="shared" si="239"/>
        <v>-1.9369556885577011E-8</v>
      </c>
      <c r="DN350" s="35">
        <v>4.8799999999999997E-9</v>
      </c>
      <c r="DO350" s="35">
        <v>3.7168195905600001</v>
      </c>
      <c r="DP350" s="35">
        <v>447.93883187839998</v>
      </c>
      <c r="DQ350" s="29">
        <f t="shared" si="240"/>
        <v>-1.6489749578901928E-11</v>
      </c>
      <c r="DR350" s="29">
        <f t="shared" si="241"/>
        <v>-1.6645413195584258E-11</v>
      </c>
      <c r="DS350" s="29">
        <f t="shared" si="242"/>
        <v>-1.6645413541685619E-11</v>
      </c>
      <c r="DT350" s="29">
        <f t="shared" si="243"/>
        <v>-1.6645413541685619E-11</v>
      </c>
      <c r="DV350" s="35"/>
      <c r="DW350" s="35"/>
      <c r="DX350" s="35"/>
      <c r="ED350" s="35"/>
      <c r="EE350" s="35"/>
      <c r="EF350" s="35"/>
      <c r="EL350" s="35"/>
      <c r="EM350" s="35"/>
      <c r="EN350" s="35"/>
      <c r="ET350" s="35"/>
      <c r="EU350" s="35"/>
      <c r="EV350" s="35"/>
    </row>
    <row r="351" spans="14:152" s="29" customFormat="1" ht="13.5" x14ac:dyDescent="0.3">
      <c r="N351" s="35">
        <v>1.4370000000000001E-8</v>
      </c>
      <c r="O351" s="35">
        <v>6.2241009397199996</v>
      </c>
      <c r="P351" s="35">
        <v>155.78297225809999</v>
      </c>
      <c r="Q351" s="29">
        <f t="shared" si="228"/>
        <v>-1.1259355198776207E-8</v>
      </c>
      <c r="R351" s="29">
        <f t="shared" si="229"/>
        <v>-1.1259256145656331E-8</v>
      </c>
      <c r="S351" s="29">
        <f t="shared" si="230"/>
        <v>-1.1259256145436084E-8</v>
      </c>
      <c r="T351" s="29">
        <f t="shared" si="231"/>
        <v>-1.1259256145436084E-8</v>
      </c>
      <c r="V351" s="35">
        <v>1.15E-9</v>
      </c>
      <c r="W351" s="35">
        <v>1.5583121200700001</v>
      </c>
      <c r="X351" s="35">
        <v>9153.9036160218002</v>
      </c>
      <c r="Y351" s="29">
        <f t="shared" si="232"/>
        <v>9.7349308330027258E-10</v>
      </c>
      <c r="Z351" s="29">
        <f t="shared" si="233"/>
        <v>9.7309379305449896E-10</v>
      </c>
      <c r="AA351" s="29">
        <f t="shared" si="234"/>
        <v>9.7309379216623416E-10</v>
      </c>
      <c r="AB351" s="29">
        <f t="shared" si="235"/>
        <v>9.7309379216623416E-10</v>
      </c>
      <c r="AD351" s="35"/>
      <c r="AE351" s="35"/>
      <c r="AF351" s="35"/>
      <c r="AL351" s="35"/>
      <c r="AM351" s="35"/>
      <c r="AN351" s="35"/>
      <c r="AT351" s="35"/>
      <c r="AU351" s="35"/>
      <c r="AV351" s="35"/>
      <c r="BB351" s="35"/>
      <c r="BC351" s="35"/>
      <c r="BD351" s="35"/>
      <c r="BJ351" s="35"/>
      <c r="BK351" s="35"/>
      <c r="BL351" s="35"/>
      <c r="BR351" s="35"/>
      <c r="BS351" s="35"/>
      <c r="BT351" s="35"/>
      <c r="BZ351" s="35"/>
      <c r="CA351" s="35"/>
      <c r="CB351" s="35"/>
      <c r="CH351" s="35"/>
      <c r="CI351" s="35"/>
      <c r="CJ351" s="35"/>
      <c r="CP351" s="35"/>
      <c r="CQ351" s="35"/>
      <c r="CR351" s="35"/>
      <c r="CX351" s="35"/>
      <c r="CY351" s="35"/>
      <c r="CZ351" s="35"/>
      <c r="DF351" s="35">
        <v>2.1249999999999998E-8</v>
      </c>
      <c r="DG351" s="35">
        <v>6.2248478259999997E-2</v>
      </c>
      <c r="DH351" s="35">
        <v>24.379022388199999</v>
      </c>
      <c r="DI351" s="29">
        <f t="shared" si="236"/>
        <v>1.9057971647009642E-8</v>
      </c>
      <c r="DJ351" s="29">
        <f t="shared" si="237"/>
        <v>1.9057987965694746E-8</v>
      </c>
      <c r="DK351" s="29">
        <f t="shared" si="238"/>
        <v>1.9057987965731029E-8</v>
      </c>
      <c r="DL351" s="29">
        <f t="shared" si="239"/>
        <v>1.9057987965731029E-8</v>
      </c>
      <c r="DN351" s="35">
        <v>5.9200000000000002E-9</v>
      </c>
      <c r="DO351" s="35">
        <v>2.91424148255</v>
      </c>
      <c r="DP351" s="35">
        <v>8624.2126509272002</v>
      </c>
      <c r="DQ351" s="29">
        <f t="shared" si="240"/>
        <v>2.6829332397884459E-10</v>
      </c>
      <c r="DR351" s="29">
        <f t="shared" si="241"/>
        <v>2.6466127399969456E-10</v>
      </c>
      <c r="DS351" s="29">
        <f t="shared" si="242"/>
        <v>2.646612659238926E-10</v>
      </c>
      <c r="DT351" s="29">
        <f t="shared" si="243"/>
        <v>2.646612659238926E-10</v>
      </c>
      <c r="DV351" s="35"/>
      <c r="DW351" s="35"/>
      <c r="DX351" s="35"/>
      <c r="ED351" s="35"/>
      <c r="EE351" s="35"/>
      <c r="EF351" s="35"/>
      <c r="EL351" s="35"/>
      <c r="EM351" s="35"/>
      <c r="EN351" s="35"/>
      <c r="ET351" s="35"/>
      <c r="EU351" s="35"/>
      <c r="EV351" s="35"/>
    </row>
    <row r="352" spans="14:152" s="29" customFormat="1" ht="13.5" x14ac:dyDescent="0.3">
      <c r="N352" s="35">
        <v>1.167E-8</v>
      </c>
      <c r="O352" s="35">
        <v>4.0949726427200002</v>
      </c>
      <c r="P352" s="35">
        <v>203.00415469949999</v>
      </c>
      <c r="Q352" s="29">
        <f t="shared" si="228"/>
        <v>5.2000724202832033E-9</v>
      </c>
      <c r="R352" s="29">
        <f t="shared" si="229"/>
        <v>5.2002234500776676E-9</v>
      </c>
      <c r="S352" s="29">
        <f t="shared" si="230"/>
        <v>5.2002234504134773E-9</v>
      </c>
      <c r="T352" s="29">
        <f t="shared" si="231"/>
        <v>5.2002234504134773E-9</v>
      </c>
      <c r="V352" s="35">
        <v>1.0600000000000001E-9</v>
      </c>
      <c r="W352" s="35">
        <v>5.9431324435699997</v>
      </c>
      <c r="X352" s="35">
        <v>1057.8974574808999</v>
      </c>
      <c r="Y352" s="29">
        <f t="shared" si="232"/>
        <v>-4.4818700430749176E-10</v>
      </c>
      <c r="Z352" s="29">
        <f t="shared" si="233"/>
        <v>-4.4825936854170932E-10</v>
      </c>
      <c r="AA352" s="29">
        <f t="shared" si="234"/>
        <v>-4.4825936870260526E-10</v>
      </c>
      <c r="AB352" s="29">
        <f t="shared" si="235"/>
        <v>-4.4825936870260526E-10</v>
      </c>
      <c r="AD352" s="35"/>
      <c r="AE352" s="35"/>
      <c r="AF352" s="35"/>
      <c r="AL352" s="35"/>
      <c r="AM352" s="35"/>
      <c r="AN352" s="35"/>
      <c r="AT352" s="35"/>
      <c r="AU352" s="35"/>
      <c r="AV352" s="35"/>
      <c r="BB352" s="35"/>
      <c r="BC352" s="35"/>
      <c r="BD352" s="35"/>
      <c r="BJ352" s="35"/>
      <c r="BK352" s="35"/>
      <c r="BL352" s="35"/>
      <c r="BR352" s="35"/>
      <c r="BS352" s="35"/>
      <c r="BT352" s="35"/>
      <c r="BZ352" s="35"/>
      <c r="CA352" s="35"/>
      <c r="CB352" s="35"/>
      <c r="CH352" s="35"/>
      <c r="CI352" s="35"/>
      <c r="CJ352" s="35"/>
      <c r="CP352" s="35"/>
      <c r="CQ352" s="35"/>
      <c r="CR352" s="35"/>
      <c r="CX352" s="35"/>
      <c r="CY352" s="35"/>
      <c r="CZ352" s="35"/>
      <c r="DF352" s="35">
        <v>2.4640000000000001E-8</v>
      </c>
      <c r="DG352" s="35">
        <v>5.3958107843000001</v>
      </c>
      <c r="DH352" s="35">
        <v>1261.6353253632999</v>
      </c>
      <c r="DI352" s="29">
        <f t="shared" si="236"/>
        <v>1.7954426436894522E-8</v>
      </c>
      <c r="DJ352" s="29">
        <f t="shared" si="237"/>
        <v>1.795594247420627E-8</v>
      </c>
      <c r="DK352" s="29">
        <f t="shared" si="238"/>
        <v>1.7955942477576945E-8</v>
      </c>
      <c r="DL352" s="29">
        <f t="shared" si="239"/>
        <v>1.7955942477576945E-8</v>
      </c>
      <c r="DN352" s="35">
        <v>4.3299999999999997E-9</v>
      </c>
      <c r="DO352" s="35">
        <v>2.55336268329</v>
      </c>
      <c r="DP352" s="35">
        <v>1064.0477966352</v>
      </c>
      <c r="DQ352" s="29">
        <f t="shared" si="240"/>
        <v>2.3904333297496258E-9</v>
      </c>
      <c r="DR352" s="29">
        <f t="shared" si="241"/>
        <v>2.3907068895771212E-9</v>
      </c>
      <c r="DS352" s="29">
        <f t="shared" si="242"/>
        <v>2.3907068901853533E-9</v>
      </c>
      <c r="DT352" s="29">
        <f t="shared" si="243"/>
        <v>2.3907068901853533E-9</v>
      </c>
      <c r="DV352" s="35"/>
      <c r="DW352" s="35"/>
      <c r="DX352" s="35"/>
      <c r="ED352" s="35"/>
      <c r="EE352" s="35"/>
      <c r="EF352" s="35"/>
      <c r="EL352" s="35"/>
      <c r="EM352" s="35"/>
      <c r="EN352" s="35"/>
      <c r="ET352" s="35"/>
      <c r="EU352" s="35"/>
      <c r="EV352" s="35"/>
    </row>
    <row r="353" spans="14:152" s="29" customFormat="1" ht="13.5" x14ac:dyDescent="0.3">
      <c r="N353" s="35">
        <v>1.2369999999999999E-8</v>
      </c>
      <c r="O353" s="35">
        <v>4.41132627005</v>
      </c>
      <c r="P353" s="35">
        <v>292.01284726839998</v>
      </c>
      <c r="Q353" s="29">
        <f t="shared" si="228"/>
        <v>-1.1919832496493179E-8</v>
      </c>
      <c r="R353" s="29">
        <f t="shared" si="229"/>
        <v>-1.1919763731302661E-8</v>
      </c>
      <c r="S353" s="29">
        <f t="shared" si="230"/>
        <v>-1.1919763731149757E-8</v>
      </c>
      <c r="T353" s="29">
        <f t="shared" si="231"/>
        <v>-1.1919763731149757E-8</v>
      </c>
      <c r="V353" s="35">
        <v>1.19E-9</v>
      </c>
      <c r="W353" s="35">
        <v>5.1057842867599996</v>
      </c>
      <c r="X353" s="35">
        <v>1056.9342496344</v>
      </c>
      <c r="Y353" s="29">
        <f t="shared" si="232"/>
        <v>-1.1432435973533645E-9</v>
      </c>
      <c r="Z353" s="29">
        <f t="shared" si="233"/>
        <v>-1.1432684540302672E-9</v>
      </c>
      <c r="AA353" s="29">
        <f t="shared" si="234"/>
        <v>-1.1432684540855264E-9</v>
      </c>
      <c r="AB353" s="29">
        <f t="shared" si="235"/>
        <v>-1.1432684540855264E-9</v>
      </c>
      <c r="AD353" s="35"/>
      <c r="AE353" s="35"/>
      <c r="AF353" s="35"/>
      <c r="AL353" s="35"/>
      <c r="AM353" s="35"/>
      <c r="AN353" s="35"/>
      <c r="AT353" s="35"/>
      <c r="AU353" s="35"/>
      <c r="AV353" s="35"/>
      <c r="BB353" s="35"/>
      <c r="BC353" s="35"/>
      <c r="BD353" s="35"/>
      <c r="BJ353" s="35"/>
      <c r="BK353" s="35"/>
      <c r="BL353" s="35"/>
      <c r="BR353" s="35"/>
      <c r="BS353" s="35"/>
      <c r="BT353" s="35"/>
      <c r="BZ353" s="35"/>
      <c r="CA353" s="35"/>
      <c r="CB353" s="35"/>
      <c r="CH353" s="35"/>
      <c r="CI353" s="35"/>
      <c r="CJ353" s="35"/>
      <c r="CP353" s="35"/>
      <c r="CQ353" s="35"/>
      <c r="CR353" s="35"/>
      <c r="CX353" s="35"/>
      <c r="CY353" s="35"/>
      <c r="CZ353" s="35"/>
      <c r="DF353" s="35">
        <v>1.9379999999999999E-8</v>
      </c>
      <c r="DG353" s="35">
        <v>3.7990800467099999</v>
      </c>
      <c r="DH353" s="35">
        <v>1059.430114299</v>
      </c>
      <c r="DI353" s="29">
        <f t="shared" si="236"/>
        <v>-1.071585249077722E-8</v>
      </c>
      <c r="DJ353" s="29">
        <f t="shared" si="237"/>
        <v>-1.071463420124554E-8</v>
      </c>
      <c r="DK353" s="29">
        <f t="shared" si="238"/>
        <v>-1.0714634198536676E-8</v>
      </c>
      <c r="DL353" s="29">
        <f t="shared" si="239"/>
        <v>-1.0714634198536676E-8</v>
      </c>
      <c r="DN353" s="35">
        <v>4.49E-9</v>
      </c>
      <c r="DO353" s="35">
        <v>5.2495510693799998</v>
      </c>
      <c r="DP353" s="35">
        <v>10213.285546211</v>
      </c>
      <c r="DQ353" s="29">
        <f t="shared" si="240"/>
        <v>3.7731272686350196E-10</v>
      </c>
      <c r="DR353" s="29">
        <f t="shared" si="241"/>
        <v>3.8056667532708974E-10</v>
      </c>
      <c r="DS353" s="29">
        <f t="shared" si="242"/>
        <v>3.8056668256191278E-10</v>
      </c>
      <c r="DT353" s="29">
        <f t="shared" si="243"/>
        <v>3.8056668256191278E-10</v>
      </c>
      <c r="DV353" s="35"/>
      <c r="DW353" s="35"/>
      <c r="DX353" s="35"/>
      <c r="ED353" s="35"/>
      <c r="EE353" s="35"/>
      <c r="EF353" s="35"/>
      <c r="EL353" s="35"/>
      <c r="EM353" s="35"/>
      <c r="EN353" s="35"/>
      <c r="ET353" s="35"/>
      <c r="EU353" s="35"/>
      <c r="EV353" s="35"/>
    </row>
    <row r="354" spans="14:152" s="29" customFormat="1" ht="13.5" x14ac:dyDescent="0.3">
      <c r="N354" s="35">
        <v>1.077E-8</v>
      </c>
      <c r="O354" s="35">
        <v>2.5704522982300002</v>
      </c>
      <c r="P354" s="35">
        <v>25.2727942655</v>
      </c>
      <c r="Q354" s="29">
        <f t="shared" si="228"/>
        <v>-1.0631299141108478E-8</v>
      </c>
      <c r="R354" s="29">
        <f t="shared" si="229"/>
        <v>-1.0631296040360982E-8</v>
      </c>
      <c r="S354" s="29">
        <f t="shared" si="230"/>
        <v>-1.0631296040354087E-8</v>
      </c>
      <c r="T354" s="29">
        <f t="shared" si="231"/>
        <v>-1.0631296040354087E-8</v>
      </c>
      <c r="V354" s="35">
        <v>1.0000000000000001E-9</v>
      </c>
      <c r="W354" s="35">
        <v>5.7497478104899997</v>
      </c>
      <c r="X354" s="35">
        <v>501.23677709139997</v>
      </c>
      <c r="Y354" s="29">
        <f t="shared" si="232"/>
        <v>2.4389860410851214E-10</v>
      </c>
      <c r="Z354" s="29">
        <f t="shared" si="233"/>
        <v>2.4393321992453257E-10</v>
      </c>
      <c r="AA354" s="29">
        <f t="shared" si="234"/>
        <v>2.4393322000149748E-10</v>
      </c>
      <c r="AB354" s="29">
        <f t="shared" si="235"/>
        <v>2.4393322000149748E-10</v>
      </c>
      <c r="AD354" s="35"/>
      <c r="AE354" s="35"/>
      <c r="AF354" s="35"/>
      <c r="AL354" s="35"/>
      <c r="AM354" s="35"/>
      <c r="AN354" s="35"/>
      <c r="AT354" s="35"/>
      <c r="AU354" s="35"/>
      <c r="AV354" s="35"/>
      <c r="BB354" s="35"/>
      <c r="BC354" s="35"/>
      <c r="BD354" s="35"/>
      <c r="BJ354" s="35"/>
      <c r="BK354" s="35"/>
      <c r="BL354" s="35"/>
      <c r="BR354" s="35"/>
      <c r="BS354" s="35"/>
      <c r="BT354" s="35"/>
      <c r="BZ354" s="35"/>
      <c r="CA354" s="35"/>
      <c r="CB354" s="35"/>
      <c r="CH354" s="35"/>
      <c r="CI354" s="35"/>
      <c r="CJ354" s="35"/>
      <c r="CP354" s="35"/>
      <c r="CQ354" s="35"/>
      <c r="CR354" s="35"/>
      <c r="CX354" s="35"/>
      <c r="CY354" s="35"/>
      <c r="CZ354" s="35"/>
      <c r="DF354" s="35">
        <v>2.0289999999999998E-8</v>
      </c>
      <c r="DG354" s="35">
        <v>3.9546115781500002</v>
      </c>
      <c r="DH354" s="35">
        <v>771.30123618389996</v>
      </c>
      <c r="DI354" s="29">
        <f t="shared" si="236"/>
        <v>-1.4509192913223928E-8</v>
      </c>
      <c r="DJ354" s="29">
        <f t="shared" si="237"/>
        <v>-1.4509971920895464E-8</v>
      </c>
      <c r="DK354" s="29">
        <f t="shared" si="238"/>
        <v>-1.4509971922627504E-8</v>
      </c>
      <c r="DL354" s="29">
        <f t="shared" si="239"/>
        <v>-1.4509971922627504E-8</v>
      </c>
      <c r="DN354" s="35">
        <v>5.1000000000000002E-9</v>
      </c>
      <c r="DO354" s="35">
        <v>5.81591864532</v>
      </c>
      <c r="DP354" s="35">
        <v>529.53090640020002</v>
      </c>
      <c r="DQ354" s="29">
        <f t="shared" si="240"/>
        <v>-1.4061652826130935E-9</v>
      </c>
      <c r="DR354" s="29">
        <f t="shared" si="241"/>
        <v>-1.4059804213051865E-9</v>
      </c>
      <c r="DS354" s="29">
        <f t="shared" si="242"/>
        <v>-1.4059804208941609E-9</v>
      </c>
      <c r="DT354" s="29">
        <f t="shared" si="243"/>
        <v>-1.4059804208941609E-9</v>
      </c>
      <c r="DV354" s="35"/>
      <c r="DW354" s="35"/>
      <c r="DX354" s="35"/>
      <c r="ED354" s="35"/>
      <c r="EE354" s="35"/>
      <c r="EF354" s="35"/>
      <c r="EL354" s="35"/>
      <c r="EM354" s="35"/>
      <c r="EN354" s="35"/>
      <c r="ET354" s="35"/>
      <c r="EU354" s="35"/>
      <c r="EV354" s="35"/>
    </row>
    <row r="355" spans="14:152" s="29" customFormat="1" ht="13.5" x14ac:dyDescent="0.3">
      <c r="N355" s="35">
        <v>1.3410000000000001E-8</v>
      </c>
      <c r="O355" s="35">
        <v>0.49262296654999999</v>
      </c>
      <c r="P355" s="35">
        <v>635.23141986799999</v>
      </c>
      <c r="Q355" s="29">
        <f t="shared" si="228"/>
        <v>-2.4744870642906457E-9</v>
      </c>
      <c r="R355" s="29">
        <f t="shared" si="229"/>
        <v>-2.4750832579981875E-9</v>
      </c>
      <c r="S355" s="29">
        <f t="shared" si="230"/>
        <v>-2.4750832593237808E-9</v>
      </c>
      <c r="T355" s="29">
        <f t="shared" si="231"/>
        <v>-2.4750832593237808E-9</v>
      </c>
      <c r="V355" s="35">
        <v>9.4000000000000006E-10</v>
      </c>
      <c r="W355" s="35">
        <v>1.40134175492</v>
      </c>
      <c r="X355" s="35">
        <v>1059.3337460794</v>
      </c>
      <c r="Y355" s="29">
        <f t="shared" si="232"/>
        <v>9.1246772838439071E-10</v>
      </c>
      <c r="Z355" s="29">
        <f t="shared" si="233"/>
        <v>9.1245068929350748E-10</v>
      </c>
      <c r="AA355" s="29">
        <f t="shared" si="234"/>
        <v>9.1245068925561599E-10</v>
      </c>
      <c r="AB355" s="29">
        <f t="shared" si="235"/>
        <v>9.1245068925561599E-10</v>
      </c>
      <c r="AD355" s="35"/>
      <c r="AE355" s="35"/>
      <c r="AF355" s="35"/>
      <c r="AL355" s="35"/>
      <c r="AM355" s="35"/>
      <c r="AN355" s="35"/>
      <c r="AT355" s="35"/>
      <c r="AU355" s="35"/>
      <c r="AV355" s="35"/>
      <c r="BB355" s="35"/>
      <c r="BC355" s="35"/>
      <c r="BD355" s="35"/>
      <c r="BJ355" s="35"/>
      <c r="BK355" s="35"/>
      <c r="BL355" s="35"/>
      <c r="BR355" s="35"/>
      <c r="BS355" s="35"/>
      <c r="BT355" s="35"/>
      <c r="BZ355" s="35"/>
      <c r="CA355" s="35"/>
      <c r="CB355" s="35"/>
      <c r="CH355" s="35"/>
      <c r="CI355" s="35"/>
      <c r="CJ355" s="35"/>
      <c r="CP355" s="35"/>
      <c r="CQ355" s="35"/>
      <c r="CR355" s="35"/>
      <c r="CX355" s="35"/>
      <c r="CY355" s="35"/>
      <c r="CZ355" s="35"/>
      <c r="DF355" s="35">
        <v>1.8410000000000001E-8</v>
      </c>
      <c r="DG355" s="35">
        <v>4.74905354737</v>
      </c>
      <c r="DH355" s="35">
        <v>78.7137518304</v>
      </c>
      <c r="DI355" s="29">
        <f t="shared" si="236"/>
        <v>1.7811560141462095E-8</v>
      </c>
      <c r="DJ355" s="29">
        <f t="shared" si="237"/>
        <v>1.7811534043885189E-8</v>
      </c>
      <c r="DK355" s="29">
        <f t="shared" si="238"/>
        <v>1.7811534043827157E-8</v>
      </c>
      <c r="DL355" s="29">
        <f t="shared" si="239"/>
        <v>1.7811534043827157E-8</v>
      </c>
      <c r="DN355" s="35">
        <v>4.3500000000000001E-9</v>
      </c>
      <c r="DO355" s="35">
        <v>5.3435596362900002</v>
      </c>
      <c r="DP355" s="35">
        <v>560.71045373159996</v>
      </c>
      <c r="DQ355" s="29">
        <f t="shared" si="240"/>
        <v>-1.3410543387715908E-9</v>
      </c>
      <c r="DR355" s="29">
        <f t="shared" si="241"/>
        <v>-1.3408891060388038E-9</v>
      </c>
      <c r="DS355" s="29">
        <f t="shared" si="242"/>
        <v>-1.3408891056714214E-9</v>
      </c>
      <c r="DT355" s="29">
        <f t="shared" si="243"/>
        <v>-1.3408891056714214E-9</v>
      </c>
      <c r="DV355" s="35"/>
      <c r="DW355" s="35"/>
      <c r="DX355" s="35"/>
      <c r="ED355" s="35"/>
      <c r="EE355" s="35"/>
      <c r="EF355" s="35"/>
      <c r="EL355" s="35"/>
      <c r="EM355" s="35"/>
      <c r="EN355" s="35"/>
      <c r="ET355" s="35"/>
      <c r="EU355" s="35"/>
      <c r="EV355" s="35"/>
    </row>
    <row r="356" spans="14:152" s="29" customFormat="1" ht="13.5" x14ac:dyDescent="0.3">
      <c r="N356" s="35">
        <v>1.2089999999999999E-8</v>
      </c>
      <c r="O356" s="35">
        <v>3.3628912553600001</v>
      </c>
      <c r="P356" s="35">
        <v>521.61421024729998</v>
      </c>
      <c r="Q356" s="29">
        <f t="shared" si="228"/>
        <v>8.9972491146252227E-9</v>
      </c>
      <c r="R356" s="29">
        <f t="shared" si="229"/>
        <v>8.9969491348889146E-9</v>
      </c>
      <c r="S356" s="29">
        <f t="shared" si="230"/>
        <v>8.9969491342219126E-9</v>
      </c>
      <c r="T356" s="29">
        <f t="shared" si="231"/>
        <v>8.9969491342219126E-9</v>
      </c>
      <c r="V356" s="35">
        <v>9.7999999999999992E-10</v>
      </c>
      <c r="W356" s="35">
        <v>3.79115318281</v>
      </c>
      <c r="X356" s="35">
        <v>497.44763618019999</v>
      </c>
      <c r="Y356" s="29">
        <f t="shared" si="232"/>
        <v>7.5223745608959168E-10</v>
      </c>
      <c r="Z356" s="29">
        <f t="shared" si="233"/>
        <v>7.5221520493593388E-10</v>
      </c>
      <c r="AA356" s="29">
        <f t="shared" si="234"/>
        <v>7.5221520488645845E-10</v>
      </c>
      <c r="AB356" s="29">
        <f t="shared" si="235"/>
        <v>7.5221520488645845E-10</v>
      </c>
      <c r="AD356" s="35"/>
      <c r="AE356" s="35"/>
      <c r="AF356" s="35"/>
      <c r="AL356" s="35"/>
      <c r="AM356" s="35"/>
      <c r="AN356" s="35"/>
      <c r="AT356" s="35"/>
      <c r="AU356" s="35"/>
      <c r="AV356" s="35"/>
      <c r="BB356" s="35"/>
      <c r="BC356" s="35"/>
      <c r="BD356" s="35"/>
      <c r="BJ356" s="35"/>
      <c r="BK356" s="35"/>
      <c r="BL356" s="35"/>
      <c r="BR356" s="35"/>
      <c r="BS356" s="35"/>
      <c r="BT356" s="35"/>
      <c r="BZ356" s="35"/>
      <c r="CA356" s="35"/>
      <c r="CB356" s="35"/>
      <c r="CH356" s="35"/>
      <c r="CI356" s="35"/>
      <c r="CJ356" s="35"/>
      <c r="CP356" s="35"/>
      <c r="CQ356" s="35"/>
      <c r="CR356" s="35"/>
      <c r="CX356" s="35"/>
      <c r="CY356" s="35"/>
      <c r="CZ356" s="35"/>
      <c r="DF356" s="35">
        <v>1.9219999999999999E-8</v>
      </c>
      <c r="DG356" s="35">
        <v>2.2186208538900001</v>
      </c>
      <c r="DH356" s="35">
        <v>99.911380480899993</v>
      </c>
      <c r="DI356" s="29">
        <f t="shared" si="236"/>
        <v>-1.470301043294677E-8</v>
      </c>
      <c r="DJ356" s="29">
        <f t="shared" si="237"/>
        <v>-1.4703098504558813E-8</v>
      </c>
      <c r="DK356" s="29">
        <f t="shared" si="238"/>
        <v>-1.4703098504754634E-8</v>
      </c>
      <c r="DL356" s="29">
        <f t="shared" si="239"/>
        <v>-1.4703098504754634E-8</v>
      </c>
      <c r="DN356" s="35">
        <v>4.49E-9</v>
      </c>
      <c r="DO356" s="35">
        <v>0.72330388783999999</v>
      </c>
      <c r="DP356" s="35">
        <v>2758.6611466924001</v>
      </c>
      <c r="DQ356" s="29">
        <f t="shared" si="240"/>
        <v>1.0731810478723273E-10</v>
      </c>
      <c r="DR356" s="29">
        <f t="shared" si="241"/>
        <v>1.0819990596061439E-10</v>
      </c>
      <c r="DS356" s="29">
        <f t="shared" si="242"/>
        <v>1.0819990792124065E-10</v>
      </c>
      <c r="DT356" s="29">
        <f t="shared" si="243"/>
        <v>1.0819990792124065E-10</v>
      </c>
      <c r="DV356" s="35"/>
      <c r="DW356" s="35"/>
      <c r="DX356" s="35"/>
      <c r="ED356" s="35"/>
      <c r="EE356" s="35"/>
      <c r="EF356" s="35"/>
      <c r="EL356" s="35"/>
      <c r="EM356" s="35"/>
      <c r="EN356" s="35"/>
      <c r="ET356" s="35"/>
      <c r="EU356" s="35"/>
      <c r="EV356" s="35"/>
    </row>
    <row r="357" spans="14:152" s="29" customFormat="1" ht="13.5" x14ac:dyDescent="0.3">
      <c r="N357" s="35">
        <v>1.03E-8</v>
      </c>
      <c r="O357" s="35">
        <v>1.8182231628400001</v>
      </c>
      <c r="P357" s="35">
        <v>465.95506679120001</v>
      </c>
      <c r="Q357" s="29">
        <f t="shared" si="228"/>
        <v>-1.0292343012933937E-8</v>
      </c>
      <c r="R357" s="29">
        <f t="shared" si="229"/>
        <v>-1.0292329831468946E-8</v>
      </c>
      <c r="S357" s="29">
        <f t="shared" si="230"/>
        <v>-1.0292329831439624E-8</v>
      </c>
      <c r="T357" s="29">
        <f t="shared" si="231"/>
        <v>-1.0292329831439624E-8</v>
      </c>
      <c r="V357" s="35">
        <v>8.9999999999999999E-10</v>
      </c>
      <c r="W357" s="35">
        <v>4.0961011304400001</v>
      </c>
      <c r="X357" s="35">
        <v>1064.0477966352</v>
      </c>
      <c r="Y357" s="29">
        <f t="shared" si="232"/>
        <v>-7.3618780361029011E-10</v>
      </c>
      <c r="Z357" s="29">
        <f t="shared" si="233"/>
        <v>-7.3614857297784506E-10</v>
      </c>
      <c r="AA357" s="29">
        <f t="shared" si="234"/>
        <v>-7.3614857289061297E-10</v>
      </c>
      <c r="AB357" s="29">
        <f t="shared" si="235"/>
        <v>-7.3614857289061297E-10</v>
      </c>
      <c r="AD357" s="35"/>
      <c r="AE357" s="35"/>
      <c r="AF357" s="35"/>
      <c r="AL357" s="35"/>
      <c r="AM357" s="35"/>
      <c r="AN357" s="35"/>
      <c r="AT357" s="35"/>
      <c r="AU357" s="35"/>
      <c r="AV357" s="35"/>
      <c r="BB357" s="35"/>
      <c r="BC357" s="35"/>
      <c r="BD357" s="35"/>
      <c r="BJ357" s="35"/>
      <c r="BK357" s="35"/>
      <c r="BL357" s="35"/>
      <c r="BR357" s="35"/>
      <c r="BS357" s="35"/>
      <c r="BT357" s="35"/>
      <c r="BZ357" s="35"/>
      <c r="CA357" s="35"/>
      <c r="CB357" s="35"/>
      <c r="CH357" s="35"/>
      <c r="CI357" s="35"/>
      <c r="CJ357" s="35"/>
      <c r="CP357" s="35"/>
      <c r="CQ357" s="35"/>
      <c r="CR357" s="35"/>
      <c r="CX357" s="35"/>
      <c r="CY357" s="35"/>
      <c r="CZ357" s="35"/>
      <c r="DF357" s="35">
        <v>1.836E-8</v>
      </c>
      <c r="DG357" s="35">
        <v>5.7544980517499997</v>
      </c>
      <c r="DH357" s="35">
        <v>623.22251175760005</v>
      </c>
      <c r="DI357" s="29">
        <f t="shared" si="236"/>
        <v>-1.8098897650214538E-8</v>
      </c>
      <c r="DJ357" s="29">
        <f t="shared" si="237"/>
        <v>-1.8099034563262179E-8</v>
      </c>
      <c r="DK357" s="29">
        <f t="shared" si="238"/>
        <v>-1.8099034563566562E-8</v>
      </c>
      <c r="DL357" s="29">
        <f t="shared" si="239"/>
        <v>-1.8099034563566562E-8</v>
      </c>
      <c r="DN357" s="35">
        <v>4.2999999999999996E-9</v>
      </c>
      <c r="DO357" s="35">
        <v>0.94519103477999999</v>
      </c>
      <c r="DP357" s="35">
        <v>6.3627874754000002</v>
      </c>
      <c r="DQ357" s="29">
        <f t="shared" si="240"/>
        <v>2.1450184228327893E-9</v>
      </c>
      <c r="DR357" s="29">
        <f t="shared" si="241"/>
        <v>2.1450201114542629E-9</v>
      </c>
      <c r="DS357" s="29">
        <f t="shared" si="242"/>
        <v>2.1450201114580175E-9</v>
      </c>
      <c r="DT357" s="29">
        <f t="shared" si="243"/>
        <v>2.1450201114580175E-9</v>
      </c>
      <c r="DV357" s="35"/>
      <c r="DW357" s="35"/>
      <c r="DX357" s="35"/>
      <c r="ED357" s="35"/>
      <c r="EE357" s="35"/>
      <c r="EF357" s="35"/>
      <c r="EL357" s="35"/>
      <c r="EM357" s="35"/>
      <c r="EN357" s="35"/>
      <c r="ET357" s="35"/>
      <c r="EU357" s="35"/>
      <c r="EV357" s="35"/>
    </row>
    <row r="358" spans="14:152" s="29" customFormat="1" ht="13.5" x14ac:dyDescent="0.3">
      <c r="N358" s="35">
        <v>1.002E-8</v>
      </c>
      <c r="O358" s="35">
        <v>3.21720955284</v>
      </c>
      <c r="P358" s="35">
        <v>2524.0214102519999</v>
      </c>
      <c r="Q358" s="29">
        <f t="shared" si="228"/>
        <v>9.7565846328427836E-9</v>
      </c>
      <c r="R358" s="29">
        <f t="shared" si="229"/>
        <v>9.756994717427492E-9</v>
      </c>
      <c r="S358" s="29">
        <f t="shared" si="230"/>
        <v>9.7569947183389673E-9</v>
      </c>
      <c r="T358" s="29">
        <f t="shared" si="231"/>
        <v>9.7569947183389673E-9</v>
      </c>
      <c r="V358" s="35">
        <v>1.02E-9</v>
      </c>
      <c r="W358" s="35">
        <v>1.1044289954399999</v>
      </c>
      <c r="X358" s="35">
        <v>1969.2006632437999</v>
      </c>
      <c r="Y358" s="29">
        <f t="shared" si="232"/>
        <v>-1.0310602832357124E-10</v>
      </c>
      <c r="Z358" s="29">
        <f t="shared" si="233"/>
        <v>-1.0296372531302174E-10</v>
      </c>
      <c r="AA358" s="29">
        <f t="shared" si="234"/>
        <v>-1.0296372499661711E-10</v>
      </c>
      <c r="AB358" s="29">
        <f t="shared" si="235"/>
        <v>-1.0296372499661711E-10</v>
      </c>
      <c r="AD358" s="35"/>
      <c r="AE358" s="35"/>
      <c r="AF358" s="35"/>
      <c r="AL358" s="35"/>
      <c r="AM358" s="35"/>
      <c r="AN358" s="35"/>
      <c r="AT358" s="35"/>
      <c r="AU358" s="35"/>
      <c r="AV358" s="35"/>
      <c r="BB358" s="35"/>
      <c r="BC358" s="35"/>
      <c r="BD358" s="35"/>
      <c r="BJ358" s="35"/>
      <c r="BK358" s="35"/>
      <c r="BL358" s="35"/>
      <c r="BR358" s="35"/>
      <c r="BS358" s="35"/>
      <c r="BT358" s="35"/>
      <c r="BZ358" s="35"/>
      <c r="CA358" s="35"/>
      <c r="CB358" s="35"/>
      <c r="CH358" s="35"/>
      <c r="CI358" s="35"/>
      <c r="CJ358" s="35"/>
      <c r="CP358" s="35"/>
      <c r="CQ358" s="35"/>
      <c r="CR358" s="35"/>
      <c r="CX358" s="35"/>
      <c r="CY358" s="35"/>
      <c r="CZ358" s="35"/>
      <c r="DF358" s="35">
        <v>2.145E-8</v>
      </c>
      <c r="DG358" s="35">
        <v>3.8705257554600001</v>
      </c>
      <c r="DH358" s="35">
        <v>451.94042111070002</v>
      </c>
      <c r="DI358" s="29">
        <f t="shared" si="236"/>
        <v>4.5830186524993202E-9</v>
      </c>
      <c r="DJ358" s="29">
        <f t="shared" si="237"/>
        <v>4.5823442568719103E-9</v>
      </c>
      <c r="DK358" s="29">
        <f t="shared" si="238"/>
        <v>4.5823442553724461E-9</v>
      </c>
      <c r="DL358" s="29">
        <f t="shared" si="239"/>
        <v>4.5823442553724461E-9</v>
      </c>
      <c r="DN358" s="35">
        <v>5.6299999999999998E-9</v>
      </c>
      <c r="DO358" s="35">
        <v>6.1917522834399996</v>
      </c>
      <c r="DP358" s="35">
        <v>1884.1241239379999</v>
      </c>
      <c r="DQ358" s="29">
        <f t="shared" si="240"/>
        <v>3.4748565753892099E-9</v>
      </c>
      <c r="DR358" s="29">
        <f t="shared" si="241"/>
        <v>3.4742622037333889E-9</v>
      </c>
      <c r="DS358" s="29">
        <f t="shared" si="242"/>
        <v>3.4742622024117433E-9</v>
      </c>
      <c r="DT358" s="29">
        <f t="shared" si="243"/>
        <v>3.4742622024117433E-9</v>
      </c>
      <c r="DV358" s="35"/>
      <c r="DW358" s="35"/>
      <c r="DX358" s="35"/>
      <c r="ED358" s="35"/>
      <c r="EE358" s="35"/>
      <c r="EF358" s="35"/>
      <c r="EL358" s="35"/>
      <c r="EM358" s="35"/>
      <c r="EN358" s="35"/>
      <c r="ET358" s="35"/>
      <c r="EU358" s="35"/>
      <c r="EV358" s="35"/>
    </row>
    <row r="359" spans="14:152" s="29" customFormat="1" ht="13.5" x14ac:dyDescent="0.3">
      <c r="N359" s="35">
        <v>1.338E-8</v>
      </c>
      <c r="O359" s="35">
        <v>1.26054917773</v>
      </c>
      <c r="P359" s="35">
        <v>902.70518605380005</v>
      </c>
      <c r="Q359" s="29">
        <f t="shared" si="228"/>
        <v>-1.3074140873270355E-8</v>
      </c>
      <c r="R359" s="29">
        <f t="shared" si="229"/>
        <v>-1.3074323700303181E-8</v>
      </c>
      <c r="S359" s="29">
        <f t="shared" si="230"/>
        <v>-1.3074323700709624E-8</v>
      </c>
      <c r="T359" s="29">
        <f t="shared" si="231"/>
        <v>-1.3074323700709624E-8</v>
      </c>
      <c r="V359" s="35">
        <v>8.6999999999999999E-10</v>
      </c>
      <c r="W359" s="35">
        <v>0.58218477838000005</v>
      </c>
      <c r="X359" s="35">
        <v>1173.5204046716999</v>
      </c>
      <c r="Y359" s="29">
        <f t="shared" si="232"/>
        <v>6.1059742597591166E-10</v>
      </c>
      <c r="Z359" s="29">
        <f t="shared" si="233"/>
        <v>6.1064921401717251E-10</v>
      </c>
      <c r="AA359" s="29">
        <f t="shared" si="234"/>
        <v>6.1064921413231398E-10</v>
      </c>
      <c r="AB359" s="29">
        <f t="shared" si="235"/>
        <v>6.1064921413231398E-10</v>
      </c>
      <c r="AD359" s="35"/>
      <c r="AE359" s="35"/>
      <c r="AF359" s="35"/>
      <c r="AL359" s="35"/>
      <c r="AM359" s="35"/>
      <c r="AN359" s="35"/>
      <c r="AT359" s="35"/>
      <c r="AU359" s="35"/>
      <c r="AV359" s="35"/>
      <c r="BB359" s="35"/>
      <c r="BC359" s="35"/>
      <c r="BD359" s="35"/>
      <c r="BJ359" s="35"/>
      <c r="BK359" s="35"/>
      <c r="BL359" s="35"/>
      <c r="BR359" s="35"/>
      <c r="BS359" s="35"/>
      <c r="BT359" s="35"/>
      <c r="BZ359" s="35"/>
      <c r="CA359" s="35"/>
      <c r="CB359" s="35"/>
      <c r="CH359" s="35"/>
      <c r="CI359" s="35"/>
      <c r="CJ359" s="35"/>
      <c r="CP359" s="35"/>
      <c r="CQ359" s="35"/>
      <c r="CR359" s="35"/>
      <c r="CX359" s="35"/>
      <c r="CY359" s="35"/>
      <c r="CZ359" s="35"/>
      <c r="DF359" s="35">
        <v>1.782E-8</v>
      </c>
      <c r="DG359" s="35">
        <v>0.40860352236000003</v>
      </c>
      <c r="DH359" s="35">
        <v>754.03576079649997</v>
      </c>
      <c r="DI359" s="29">
        <f t="shared" si="236"/>
        <v>1.7749148812179718E-8</v>
      </c>
      <c r="DJ359" s="29">
        <f t="shared" si="237"/>
        <v>1.7749234028533086E-8</v>
      </c>
      <c r="DK359" s="29">
        <f t="shared" si="238"/>
        <v>1.7749234028722504E-8</v>
      </c>
      <c r="DL359" s="29">
        <f t="shared" si="239"/>
        <v>1.7749234028722504E-8</v>
      </c>
      <c r="DN359" s="35">
        <v>4.4299999999999998E-9</v>
      </c>
      <c r="DO359" s="35">
        <v>3.39246520261</v>
      </c>
      <c r="DP359" s="35">
        <v>1152.1797636693</v>
      </c>
      <c r="DQ359" s="29">
        <f t="shared" si="240"/>
        <v>-4.4007898034563792E-9</v>
      </c>
      <c r="DR359" s="29">
        <f t="shared" si="241"/>
        <v>-4.4008314600672703E-9</v>
      </c>
      <c r="DS359" s="29">
        <f t="shared" si="242"/>
        <v>-4.4008314601598583E-9</v>
      </c>
      <c r="DT359" s="29">
        <f t="shared" si="243"/>
        <v>-4.4008314601598583E-9</v>
      </c>
      <c r="DV359" s="35"/>
      <c r="DW359" s="35"/>
      <c r="DX359" s="35"/>
      <c r="ED359" s="35"/>
      <c r="EE359" s="35"/>
      <c r="EF359" s="35"/>
      <c r="EL359" s="35"/>
      <c r="EM359" s="35"/>
      <c r="EN359" s="35"/>
      <c r="ET359" s="35"/>
      <c r="EU359" s="35"/>
      <c r="EV359" s="35"/>
    </row>
    <row r="360" spans="14:152" s="29" customFormat="1" ht="13.5" x14ac:dyDescent="0.3">
      <c r="N360" s="35">
        <v>1.037E-8</v>
      </c>
      <c r="O360" s="35">
        <v>3.8785887188500001</v>
      </c>
      <c r="P360" s="35">
        <v>3370.1042450032</v>
      </c>
      <c r="Q360" s="29">
        <f t="shared" si="228"/>
        <v>-4.9352483770867444E-9</v>
      </c>
      <c r="R360" s="29">
        <f t="shared" si="229"/>
        <v>-4.9330594431459038E-9</v>
      </c>
      <c r="S360" s="29">
        <f t="shared" si="230"/>
        <v>-4.9330594382785746E-9</v>
      </c>
      <c r="T360" s="29">
        <f t="shared" si="231"/>
        <v>-4.9330594382785746E-9</v>
      </c>
      <c r="V360" s="35">
        <v>1.09E-9</v>
      </c>
      <c r="W360" s="35">
        <v>3.8374596829900001</v>
      </c>
      <c r="X360" s="35">
        <v>525.49817940059995</v>
      </c>
      <c r="Y360" s="29">
        <f t="shared" si="232"/>
        <v>1.0695894972922676E-9</v>
      </c>
      <c r="Z360" s="29">
        <f t="shared" si="233"/>
        <v>1.069581639941338E-9</v>
      </c>
      <c r="AA360" s="29">
        <f t="shared" si="234"/>
        <v>1.0695816399238661E-9</v>
      </c>
      <c r="AB360" s="29">
        <f t="shared" si="235"/>
        <v>1.0695816399238661E-9</v>
      </c>
      <c r="AD360" s="35"/>
      <c r="AE360" s="35"/>
      <c r="AF360" s="35"/>
      <c r="AL360" s="35"/>
      <c r="AM360" s="35"/>
      <c r="AN360" s="35"/>
      <c r="AT360" s="35"/>
      <c r="AU360" s="35"/>
      <c r="AV360" s="35"/>
      <c r="BB360" s="35"/>
      <c r="BC360" s="35"/>
      <c r="BD360" s="35"/>
      <c r="BJ360" s="35"/>
      <c r="BK360" s="35"/>
      <c r="BL360" s="35"/>
      <c r="BR360" s="35"/>
      <c r="BS360" s="35"/>
      <c r="BT360" s="35"/>
      <c r="BZ360" s="35"/>
      <c r="CA360" s="35"/>
      <c r="CB360" s="35"/>
      <c r="CH360" s="35"/>
      <c r="CI360" s="35"/>
      <c r="CJ360" s="35"/>
      <c r="CP360" s="35"/>
      <c r="CQ360" s="35"/>
      <c r="CR360" s="35"/>
      <c r="CX360" s="35"/>
      <c r="CY360" s="35"/>
      <c r="CZ360" s="35"/>
      <c r="DF360" s="35">
        <v>1.784E-8</v>
      </c>
      <c r="DG360" s="35">
        <v>1.4946828757599999</v>
      </c>
      <c r="DH360" s="35">
        <v>529.95159752550001</v>
      </c>
      <c r="DI360" s="29">
        <f t="shared" si="236"/>
        <v>-1.3901873703175214E-8</v>
      </c>
      <c r="DJ360" s="29">
        <f t="shared" si="237"/>
        <v>-1.3902295631032309E-8</v>
      </c>
      <c r="DK360" s="29">
        <f t="shared" si="238"/>
        <v>-1.3902295631970416E-8</v>
      </c>
      <c r="DL360" s="29">
        <f t="shared" si="239"/>
        <v>-1.3902295631970416E-8</v>
      </c>
      <c r="DN360" s="35">
        <v>4.2999999999999996E-9</v>
      </c>
      <c r="DO360" s="35">
        <v>1.28652623263</v>
      </c>
      <c r="DP360" s="35">
        <v>505.31194270639998</v>
      </c>
      <c r="DQ360" s="29">
        <f t="shared" si="240"/>
        <v>-4.2897762160927174E-9</v>
      </c>
      <c r="DR360" s="29">
        <f t="shared" si="241"/>
        <v>-4.2897868770027219E-9</v>
      </c>
      <c r="DS360" s="29">
        <f t="shared" si="242"/>
        <v>-4.2897868770264198E-9</v>
      </c>
      <c r="DT360" s="29">
        <f t="shared" si="243"/>
        <v>-4.2897868770264198E-9</v>
      </c>
      <c r="DV360" s="35"/>
      <c r="DW360" s="35"/>
      <c r="DX360" s="35"/>
      <c r="ED360" s="35"/>
      <c r="EE360" s="35"/>
      <c r="EF360" s="35"/>
      <c r="EL360" s="35"/>
      <c r="EM360" s="35"/>
      <c r="EN360" s="35"/>
      <c r="ET360" s="35"/>
      <c r="EU360" s="35"/>
      <c r="EV360" s="35"/>
    </row>
    <row r="361" spans="14:152" s="29" customFormat="1" ht="13.5" x14ac:dyDescent="0.3">
      <c r="N361" s="35">
        <v>1.2240000000000001E-8</v>
      </c>
      <c r="O361" s="35">
        <v>9.2199760280000001E-2</v>
      </c>
      <c r="P361" s="35">
        <v>824.74219374879999</v>
      </c>
      <c r="Q361" s="29">
        <f t="shared" si="228"/>
        <v>7.403493279910541E-9</v>
      </c>
      <c r="R361" s="29">
        <f t="shared" si="229"/>
        <v>7.4040657263649054E-9</v>
      </c>
      <c r="S361" s="29">
        <f t="shared" si="230"/>
        <v>7.4040657276376932E-9</v>
      </c>
      <c r="T361" s="29">
        <f t="shared" si="231"/>
        <v>7.4040657276376932E-9</v>
      </c>
      <c r="V361" s="35">
        <v>9.4000000000000006E-10</v>
      </c>
      <c r="W361" s="35">
        <v>4.5991529135500002</v>
      </c>
      <c r="X361" s="35">
        <v>1059.430114299</v>
      </c>
      <c r="Y361" s="29">
        <f t="shared" si="232"/>
        <v>-9.2398728293094918E-10</v>
      </c>
      <c r="Z361" s="29">
        <f t="shared" si="233"/>
        <v>-9.2397424631134127E-10</v>
      </c>
      <c r="AA361" s="29">
        <f t="shared" si="234"/>
        <v>-9.2397424628234931E-10</v>
      </c>
      <c r="AB361" s="29">
        <f t="shared" si="235"/>
        <v>-9.2397424628234931E-10</v>
      </c>
      <c r="AD361" s="35"/>
      <c r="AE361" s="35"/>
      <c r="AF361" s="35"/>
      <c r="AL361" s="35"/>
      <c r="AM361" s="35"/>
      <c r="AN361" s="35"/>
      <c r="AT361" s="35"/>
      <c r="AU361" s="35"/>
      <c r="AV361" s="35"/>
      <c r="BB361" s="35"/>
      <c r="BC361" s="35"/>
      <c r="BD361" s="35"/>
      <c r="BJ361" s="35"/>
      <c r="BK361" s="35"/>
      <c r="BL361" s="35"/>
      <c r="BR361" s="35"/>
      <c r="BS361" s="35"/>
      <c r="BT361" s="35"/>
      <c r="BZ361" s="35"/>
      <c r="CA361" s="35"/>
      <c r="CB361" s="35"/>
      <c r="CH361" s="35"/>
      <c r="CI361" s="35"/>
      <c r="CJ361" s="35"/>
      <c r="CP361" s="35"/>
      <c r="CQ361" s="35"/>
      <c r="CR361" s="35"/>
      <c r="CX361" s="35"/>
      <c r="CY361" s="35"/>
      <c r="CZ361" s="35"/>
      <c r="DF361" s="35">
        <v>1.8419999999999999E-8</v>
      </c>
      <c r="DG361" s="35">
        <v>3.4972626133700002</v>
      </c>
      <c r="DH361" s="35">
        <v>1354.4331588434</v>
      </c>
      <c r="DI361" s="29">
        <f t="shared" si="236"/>
        <v>1.7219132027115218E-8</v>
      </c>
      <c r="DJ361" s="29">
        <f t="shared" si="237"/>
        <v>1.7219762933207675E-8</v>
      </c>
      <c r="DK361" s="29">
        <f t="shared" si="238"/>
        <v>1.7219762934610266E-8</v>
      </c>
      <c r="DL361" s="29">
        <f t="shared" si="239"/>
        <v>1.7219762934610266E-8</v>
      </c>
      <c r="DN361" s="35">
        <v>4.2199999999999999E-9</v>
      </c>
      <c r="DO361" s="35">
        <v>5.1263154062299998</v>
      </c>
      <c r="DP361" s="35">
        <v>944.9828232758</v>
      </c>
      <c r="DQ361" s="29">
        <f t="shared" si="240"/>
        <v>-2.2892936588978954E-10</v>
      </c>
      <c r="DR361" s="29">
        <f t="shared" si="241"/>
        <v>-2.2864580374358041E-10</v>
      </c>
      <c r="DS361" s="29">
        <f t="shared" si="242"/>
        <v>-2.2864580311308579E-10</v>
      </c>
      <c r="DT361" s="29">
        <f t="shared" si="243"/>
        <v>-2.2864580311308579E-10</v>
      </c>
      <c r="DV361" s="35"/>
      <c r="DW361" s="35"/>
      <c r="DX361" s="35"/>
      <c r="ED361" s="35"/>
      <c r="EE361" s="35"/>
      <c r="EF361" s="35"/>
      <c r="EL361" s="35"/>
      <c r="EM361" s="35"/>
      <c r="EN361" s="35"/>
      <c r="ET361" s="35"/>
      <c r="EU361" s="35"/>
      <c r="EV361" s="35"/>
    </row>
    <row r="362" spans="14:152" s="29" customFormat="1" ht="13.5" x14ac:dyDescent="0.3">
      <c r="N362" s="35">
        <v>1.255E-8</v>
      </c>
      <c r="O362" s="35">
        <v>3.0467595276199999</v>
      </c>
      <c r="P362" s="35">
        <v>447.7958195265</v>
      </c>
      <c r="Q362" s="29">
        <f t="shared" si="228"/>
        <v>-7.849924125872684E-9</v>
      </c>
      <c r="R362" s="29">
        <f t="shared" si="229"/>
        <v>-7.850236368561689E-9</v>
      </c>
      <c r="S362" s="29">
        <f t="shared" si="230"/>
        <v>-7.8502363692559483E-9</v>
      </c>
      <c r="T362" s="29">
        <f t="shared" si="231"/>
        <v>-7.8502363692559483E-9</v>
      </c>
      <c r="V362" s="35">
        <v>1.1800000000000001E-9</v>
      </c>
      <c r="W362" s="35">
        <v>6.1170156155899997</v>
      </c>
      <c r="X362" s="35">
        <v>1069.6768709277001</v>
      </c>
      <c r="Y362" s="29">
        <f t="shared" si="232"/>
        <v>-8.4120946702226431E-11</v>
      </c>
      <c r="Z362" s="29">
        <f t="shared" si="233"/>
        <v>-8.4210602449338775E-11</v>
      </c>
      <c r="AA362" s="29">
        <f t="shared" si="234"/>
        <v>-8.4210602648679868E-11</v>
      </c>
      <c r="AB362" s="29">
        <f t="shared" si="235"/>
        <v>-8.4210602648679868E-11</v>
      </c>
      <c r="AD362" s="35"/>
      <c r="AE362" s="35"/>
      <c r="AF362" s="35"/>
      <c r="AL362" s="35"/>
      <c r="AM362" s="35"/>
      <c r="AN362" s="35"/>
      <c r="AT362" s="35"/>
      <c r="AU362" s="35"/>
      <c r="AV362" s="35"/>
      <c r="BB362" s="35"/>
      <c r="BC362" s="35"/>
      <c r="BD362" s="35"/>
      <c r="BJ362" s="35"/>
      <c r="BK362" s="35"/>
      <c r="BL362" s="35"/>
      <c r="BR362" s="35"/>
      <c r="BS362" s="35"/>
      <c r="BT362" s="35"/>
      <c r="BZ362" s="35"/>
      <c r="CA362" s="35"/>
      <c r="CB362" s="35"/>
      <c r="CH362" s="35"/>
      <c r="CI362" s="35"/>
      <c r="CJ362" s="35"/>
      <c r="CP362" s="35"/>
      <c r="CQ362" s="35"/>
      <c r="CR362" s="35"/>
      <c r="CX362" s="35"/>
      <c r="CY362" s="35"/>
      <c r="CZ362" s="35"/>
      <c r="DF362" s="35">
        <v>1.7479999999999998E-8</v>
      </c>
      <c r="DG362" s="35">
        <v>3.4873002095299999</v>
      </c>
      <c r="DH362" s="35">
        <v>522.62560220360001</v>
      </c>
      <c r="DI362" s="29">
        <f t="shared" si="236"/>
        <v>1.4518615473163127E-8</v>
      </c>
      <c r="DJ362" s="29">
        <f t="shared" si="237"/>
        <v>1.4518253174431489E-8</v>
      </c>
      <c r="DK362" s="29">
        <f t="shared" si="238"/>
        <v>1.4518253173625916E-8</v>
      </c>
      <c r="DL362" s="29">
        <f t="shared" si="239"/>
        <v>1.4518253173625916E-8</v>
      </c>
      <c r="DN362" s="35">
        <v>4.6399999999999997E-9</v>
      </c>
      <c r="DO362" s="35">
        <v>2.9044458414499998</v>
      </c>
      <c r="DP362" s="35">
        <v>398.1440028728</v>
      </c>
      <c r="DQ362" s="29">
        <f t="shared" si="240"/>
        <v>-4.6333067441556118E-9</v>
      </c>
      <c r="DR362" s="29">
        <f t="shared" si="241"/>
        <v>-4.6332996786739723E-9</v>
      </c>
      <c r="DS362" s="29">
        <f t="shared" si="242"/>
        <v>-4.6332996786582584E-9</v>
      </c>
      <c r="DT362" s="29">
        <f t="shared" si="243"/>
        <v>-4.6332996786582584E-9</v>
      </c>
      <c r="DV362" s="35"/>
      <c r="DW362" s="35"/>
      <c r="DX362" s="35"/>
      <c r="ED362" s="35"/>
      <c r="EE362" s="35"/>
      <c r="EF362" s="35"/>
      <c r="EL362" s="35"/>
      <c r="EM362" s="35"/>
      <c r="EN362" s="35"/>
      <c r="ET362" s="35"/>
      <c r="EU362" s="35"/>
      <c r="EV362" s="35"/>
    </row>
    <row r="363" spans="14:152" s="29" customFormat="1" ht="13.5" x14ac:dyDescent="0.3">
      <c r="N363" s="35">
        <v>9.9100000000000007E-9</v>
      </c>
      <c r="O363" s="35">
        <v>4.1658790381199999</v>
      </c>
      <c r="P363" s="35">
        <v>632.83192342300003</v>
      </c>
      <c r="Q363" s="29">
        <f t="shared" si="228"/>
        <v>-2.9957680937187537E-9</v>
      </c>
      <c r="R363" s="29">
        <f t="shared" si="229"/>
        <v>-2.9953423909584941E-9</v>
      </c>
      <c r="S363" s="29">
        <f t="shared" si="230"/>
        <v>-2.9953423900119497E-9</v>
      </c>
      <c r="T363" s="29">
        <f t="shared" si="231"/>
        <v>-2.9953423900119497E-9</v>
      </c>
      <c r="V363" s="35">
        <v>1.07E-9</v>
      </c>
      <c r="W363" s="35">
        <v>5.4050933268900003</v>
      </c>
      <c r="X363" s="35">
        <v>679.25416222920001</v>
      </c>
      <c r="Y363" s="29">
        <f t="shared" si="232"/>
        <v>-7.9768965073014318E-10</v>
      </c>
      <c r="Z363" s="29">
        <f t="shared" si="233"/>
        <v>-7.977241457241177E-10</v>
      </c>
      <c r="AA363" s="29">
        <f t="shared" si="234"/>
        <v>-7.9772414580081441E-10</v>
      </c>
      <c r="AB363" s="29">
        <f t="shared" si="235"/>
        <v>-7.9772414580081441E-10</v>
      </c>
      <c r="AD363" s="35"/>
      <c r="AE363" s="35"/>
      <c r="AF363" s="35"/>
      <c r="AL363" s="35"/>
      <c r="AM363" s="35"/>
      <c r="AN363" s="35"/>
      <c r="AT363" s="35"/>
      <c r="AU363" s="35"/>
      <c r="AV363" s="35"/>
      <c r="BB363" s="35"/>
      <c r="BC363" s="35"/>
      <c r="BD363" s="35"/>
      <c r="BJ363" s="35"/>
      <c r="BK363" s="35"/>
      <c r="BL363" s="35"/>
      <c r="BR363" s="35"/>
      <c r="BS363" s="35"/>
      <c r="BT363" s="35"/>
      <c r="BZ363" s="35"/>
      <c r="CA363" s="35"/>
      <c r="CB363" s="35"/>
      <c r="CH363" s="35"/>
      <c r="CI363" s="35"/>
      <c r="CJ363" s="35"/>
      <c r="CP363" s="35"/>
      <c r="CQ363" s="35"/>
      <c r="CR363" s="35"/>
      <c r="CX363" s="35"/>
      <c r="CY363" s="35"/>
      <c r="CZ363" s="35"/>
      <c r="DF363" s="35">
        <v>1.8159999999999999E-8</v>
      </c>
      <c r="DG363" s="35">
        <v>1.2433471120999999</v>
      </c>
      <c r="DH363" s="35">
        <v>417.03696332039999</v>
      </c>
      <c r="DI363" s="29">
        <f t="shared" si="236"/>
        <v>-2.9440545545617342E-9</v>
      </c>
      <c r="DJ363" s="29">
        <f t="shared" si="237"/>
        <v>-2.9435223738683753E-9</v>
      </c>
      <c r="DK363" s="29">
        <f t="shared" si="238"/>
        <v>-2.9435223726850818E-9</v>
      </c>
      <c r="DL363" s="29">
        <f t="shared" si="239"/>
        <v>-2.9435223726850818E-9</v>
      </c>
      <c r="DN363" s="35">
        <v>4.1000000000000003E-9</v>
      </c>
      <c r="DO363" s="35">
        <v>1.2424897530900001</v>
      </c>
      <c r="DP363" s="35">
        <v>5069.3834615063997</v>
      </c>
      <c r="DQ363" s="29">
        <f t="shared" si="240"/>
        <v>-1.3156925620947113E-9</v>
      </c>
      <c r="DR363" s="29">
        <f t="shared" si="241"/>
        <v>-1.3142906577787662E-9</v>
      </c>
      <c r="DS363" s="29">
        <f t="shared" si="242"/>
        <v>-1.3142906546614802E-9</v>
      </c>
      <c r="DT363" s="29">
        <f t="shared" si="243"/>
        <v>-1.3142906546614802E-9</v>
      </c>
      <c r="DV363" s="35"/>
      <c r="DW363" s="35"/>
      <c r="DX363" s="35"/>
      <c r="ED363" s="35"/>
      <c r="EE363" s="35"/>
      <c r="EF363" s="35"/>
      <c r="EL363" s="35"/>
      <c r="EM363" s="35"/>
      <c r="EN363" s="35"/>
      <c r="ET363" s="35"/>
      <c r="EU363" s="35"/>
      <c r="EV363" s="35"/>
    </row>
    <row r="364" spans="14:152" s="29" customFormat="1" ht="13.5" x14ac:dyDescent="0.3">
      <c r="N364" s="35">
        <v>9.7499999999999996E-9</v>
      </c>
      <c r="O364" s="35">
        <v>3.8021668053900002</v>
      </c>
      <c r="P364" s="35">
        <v>2627.1141844705999</v>
      </c>
      <c r="Q364" s="29">
        <f t="shared" si="228"/>
        <v>-7.7475784873760846E-9</v>
      </c>
      <c r="R364" s="29">
        <f t="shared" si="229"/>
        <v>-7.7464709715873087E-9</v>
      </c>
      <c r="S364" s="29">
        <f t="shared" si="230"/>
        <v>-7.7464709691244992E-9</v>
      </c>
      <c r="T364" s="29">
        <f t="shared" si="231"/>
        <v>-7.7464709691244992E-9</v>
      </c>
      <c r="V364" s="35">
        <v>8.9000000000000003E-10</v>
      </c>
      <c r="W364" s="35">
        <v>5.9003769024399997</v>
      </c>
      <c r="X364" s="35">
        <v>757.21715453419995</v>
      </c>
      <c r="Y364" s="29">
        <f t="shared" si="232"/>
        <v>7.0822512539111668E-10</v>
      </c>
      <c r="Z364" s="29">
        <f t="shared" si="233"/>
        <v>7.0819606022447006E-10</v>
      </c>
      <c r="AA364" s="29">
        <f t="shared" si="234"/>
        <v>7.0819606015984337E-10</v>
      </c>
      <c r="AB364" s="29">
        <f t="shared" si="235"/>
        <v>7.0819606015984337E-10</v>
      </c>
      <c r="AD364" s="35"/>
      <c r="AE364" s="35"/>
      <c r="AF364" s="35"/>
      <c r="AL364" s="35"/>
      <c r="AM364" s="35"/>
      <c r="AN364" s="35"/>
      <c r="AT364" s="35"/>
      <c r="AU364" s="35"/>
      <c r="AV364" s="35"/>
      <c r="BB364" s="35"/>
      <c r="BC364" s="35"/>
      <c r="BD364" s="35"/>
      <c r="BJ364" s="35"/>
      <c r="BK364" s="35"/>
      <c r="BL364" s="35"/>
      <c r="BR364" s="35"/>
      <c r="BS364" s="35"/>
      <c r="BT364" s="35"/>
      <c r="BZ364" s="35"/>
      <c r="CA364" s="35"/>
      <c r="CB364" s="35"/>
      <c r="CH364" s="35"/>
      <c r="CI364" s="35"/>
      <c r="CJ364" s="35"/>
      <c r="CP364" s="35"/>
      <c r="CQ364" s="35"/>
      <c r="CR364" s="35"/>
      <c r="CX364" s="35"/>
      <c r="CY364" s="35"/>
      <c r="CZ364" s="35"/>
      <c r="DF364" s="35">
        <v>1.7520000000000001E-8</v>
      </c>
      <c r="DG364" s="35">
        <v>1.1550039001900001</v>
      </c>
      <c r="DH364" s="35">
        <v>1060.3451380357001</v>
      </c>
      <c r="DI364" s="29">
        <f t="shared" si="236"/>
        <v>1.5600094378820362E-8</v>
      </c>
      <c r="DJ364" s="29">
        <f t="shared" si="237"/>
        <v>1.559949221295665E-8</v>
      </c>
      <c r="DK364" s="29">
        <f t="shared" si="238"/>
        <v>1.559949221161769E-8</v>
      </c>
      <c r="DL364" s="29">
        <f t="shared" si="239"/>
        <v>1.559949221161769E-8</v>
      </c>
      <c r="DN364" s="35">
        <v>4.1100000000000001E-9</v>
      </c>
      <c r="DO364" s="35">
        <v>2.95117124177</v>
      </c>
      <c r="DP364" s="35">
        <v>4326.3934009738005</v>
      </c>
      <c r="DQ364" s="29">
        <f t="shared" si="240"/>
        <v>-2.3458101161652865E-9</v>
      </c>
      <c r="DR364" s="29">
        <f t="shared" si="241"/>
        <v>-2.3468497457213272E-9</v>
      </c>
      <c r="DS364" s="29">
        <f t="shared" si="242"/>
        <v>-2.3468497480326373E-9</v>
      </c>
      <c r="DT364" s="29">
        <f t="shared" si="243"/>
        <v>-2.3468497480326373E-9</v>
      </c>
      <c r="DV364" s="35"/>
      <c r="DW364" s="35"/>
      <c r="DX364" s="35"/>
      <c r="ED364" s="35"/>
      <c r="EE364" s="35"/>
      <c r="EF364" s="35"/>
      <c r="EL364" s="35"/>
      <c r="EM364" s="35"/>
      <c r="EN364" s="35"/>
      <c r="ET364" s="35"/>
      <c r="EU364" s="35"/>
      <c r="EV364" s="35"/>
    </row>
    <row r="365" spans="14:152" s="29" customFormat="1" ht="13.5" x14ac:dyDescent="0.3">
      <c r="N365" s="35">
        <v>1.061E-8</v>
      </c>
      <c r="O365" s="35">
        <v>5.6018437427699999</v>
      </c>
      <c r="P365" s="35">
        <v>732.69511979410004</v>
      </c>
      <c r="Q365" s="29">
        <f t="shared" si="228"/>
        <v>2.351038073820818E-9</v>
      </c>
      <c r="R365" s="29">
        <f t="shared" si="229"/>
        <v>2.3504982406302423E-9</v>
      </c>
      <c r="S365" s="29">
        <f t="shared" si="230"/>
        <v>2.3504982394299205E-9</v>
      </c>
      <c r="T365" s="29">
        <f t="shared" si="231"/>
        <v>2.3504982394299205E-9</v>
      </c>
      <c r="V365" s="35">
        <v>7.7999999999999999E-10</v>
      </c>
      <c r="W365" s="35">
        <v>6.0621786310900001</v>
      </c>
      <c r="X365" s="35">
        <v>970.51624997219994</v>
      </c>
      <c r="Y365" s="29">
        <f t="shared" si="232"/>
        <v>-7.6928470373777049E-10</v>
      </c>
      <c r="Z365" s="29">
        <f t="shared" si="233"/>
        <v>-7.692757971531521E-10</v>
      </c>
      <c r="AA365" s="29">
        <f t="shared" si="234"/>
        <v>-7.6927579713334485E-10</v>
      </c>
      <c r="AB365" s="29">
        <f t="shared" si="235"/>
        <v>-7.6927579713334485E-10</v>
      </c>
      <c r="AD365" s="35"/>
      <c r="AE365" s="35"/>
      <c r="AF365" s="35"/>
      <c r="AL365" s="35"/>
      <c r="AM365" s="35"/>
      <c r="AN365" s="35"/>
      <c r="AT365" s="35"/>
      <c r="AU365" s="35"/>
      <c r="AV365" s="35"/>
      <c r="BB365" s="35"/>
      <c r="BC365" s="35"/>
      <c r="BD365" s="35"/>
      <c r="BJ365" s="35"/>
      <c r="BK365" s="35"/>
      <c r="BL365" s="35"/>
      <c r="BR365" s="35"/>
      <c r="BS365" s="35"/>
      <c r="BT365" s="35"/>
      <c r="BZ365" s="35"/>
      <c r="CA365" s="35"/>
      <c r="CB365" s="35"/>
      <c r="CH365" s="35"/>
      <c r="CI365" s="35"/>
      <c r="CJ365" s="35"/>
      <c r="CP365" s="35"/>
      <c r="CQ365" s="35"/>
      <c r="CR365" s="35"/>
      <c r="CX365" s="35"/>
      <c r="CY365" s="35"/>
      <c r="CZ365" s="35"/>
      <c r="DF365" s="35">
        <v>1.7290000000000001E-8</v>
      </c>
      <c r="DG365" s="35">
        <v>2.69831073799</v>
      </c>
      <c r="DH365" s="35">
        <v>642.34496686880004</v>
      </c>
      <c r="DI365" s="29">
        <f t="shared" si="236"/>
        <v>1.4604419066906852E-8</v>
      </c>
      <c r="DJ365" s="29">
        <f t="shared" si="237"/>
        <v>1.4604842398036925E-8</v>
      </c>
      <c r="DK365" s="29">
        <f t="shared" si="238"/>
        <v>1.4604842398978156E-8</v>
      </c>
      <c r="DL365" s="29">
        <f t="shared" si="239"/>
        <v>1.4604842398978156E-8</v>
      </c>
      <c r="DN365" s="35">
        <v>4.18E-9</v>
      </c>
      <c r="DO365" s="35">
        <v>5.1549998631399996</v>
      </c>
      <c r="DP365" s="35">
        <v>1173.5204046716999</v>
      </c>
      <c r="DQ365" s="29">
        <f t="shared" si="240"/>
        <v>2.5404825835804511E-9</v>
      </c>
      <c r="DR365" s="29">
        <f t="shared" si="241"/>
        <v>2.5402051788487175E-9</v>
      </c>
      <c r="DS365" s="29">
        <f t="shared" si="242"/>
        <v>2.5402051782319129E-9</v>
      </c>
      <c r="DT365" s="29">
        <f t="shared" si="243"/>
        <v>2.5402051782319129E-9</v>
      </c>
      <c r="DV365" s="35"/>
      <c r="DW365" s="35"/>
      <c r="DX365" s="35"/>
      <c r="ED365" s="35"/>
      <c r="EE365" s="35"/>
      <c r="EF365" s="35"/>
      <c r="EL365" s="35"/>
      <c r="EM365" s="35"/>
      <c r="EN365" s="35"/>
      <c r="ET365" s="35"/>
      <c r="EU365" s="35"/>
      <c r="EV365" s="35"/>
    </row>
    <row r="366" spans="14:152" s="29" customFormat="1" ht="13.5" x14ac:dyDescent="0.3">
      <c r="N366" s="35">
        <v>1.049E-8</v>
      </c>
      <c r="O366" s="35">
        <v>2.9493108068299998</v>
      </c>
      <c r="P366" s="35">
        <v>3693.6096616606001</v>
      </c>
      <c r="Q366" s="29">
        <f t="shared" si="228"/>
        <v>1.0428111109822212E-8</v>
      </c>
      <c r="R366" s="29">
        <f t="shared" si="229"/>
        <v>1.0428410023555061E-8</v>
      </c>
      <c r="S366" s="29">
        <f t="shared" si="230"/>
        <v>1.0428410024218875E-8</v>
      </c>
      <c r="T366" s="29">
        <f t="shared" si="231"/>
        <v>1.0428410024218875E-8</v>
      </c>
      <c r="V366" s="35">
        <v>8.0000000000000003E-10</v>
      </c>
      <c r="W366" s="35">
        <v>5.4547023623899999</v>
      </c>
      <c r="X366" s="35">
        <v>3163.9186965660001</v>
      </c>
      <c r="Y366" s="29">
        <f t="shared" si="232"/>
        <v>7.6565744866241311E-10</v>
      </c>
      <c r="Z366" s="29">
        <f t="shared" si="233"/>
        <v>7.6570967378525512E-10</v>
      </c>
      <c r="AA366" s="29">
        <f t="shared" si="234"/>
        <v>7.6570967390133192E-10</v>
      </c>
      <c r="AB366" s="29">
        <f t="shared" si="235"/>
        <v>7.6570967390133192E-10</v>
      </c>
      <c r="AD366" s="35"/>
      <c r="AE366" s="35"/>
      <c r="AF366" s="35"/>
      <c r="AL366" s="35"/>
      <c r="AM366" s="35"/>
      <c r="AN366" s="35"/>
      <c r="AT366" s="35"/>
      <c r="AU366" s="35"/>
      <c r="AV366" s="35"/>
      <c r="BB366" s="35"/>
      <c r="BC366" s="35"/>
      <c r="BD366" s="35"/>
      <c r="BJ366" s="35"/>
      <c r="BK366" s="35"/>
      <c r="BL366" s="35"/>
      <c r="BR366" s="35"/>
      <c r="BS366" s="35"/>
      <c r="BT366" s="35"/>
      <c r="BZ366" s="35"/>
      <c r="CA366" s="35"/>
      <c r="CB366" s="35"/>
      <c r="CH366" s="35"/>
      <c r="CI366" s="35"/>
      <c r="CJ366" s="35"/>
      <c r="CP366" s="35"/>
      <c r="CQ366" s="35"/>
      <c r="CR366" s="35"/>
      <c r="CX366" s="35"/>
      <c r="CY366" s="35"/>
      <c r="CZ366" s="35"/>
      <c r="DF366" s="35">
        <v>1.9849999999999999E-8</v>
      </c>
      <c r="DG366" s="35">
        <v>1.99916658759</v>
      </c>
      <c r="DH366" s="35">
        <v>934.94851496820002</v>
      </c>
      <c r="DI366" s="29">
        <f t="shared" si="236"/>
        <v>-1.8682330688127656E-9</v>
      </c>
      <c r="DJ366" s="29">
        <f t="shared" si="237"/>
        <v>-1.8695487959743147E-9</v>
      </c>
      <c r="DK366" s="29">
        <f t="shared" si="238"/>
        <v>-1.8695487988997365E-9</v>
      </c>
      <c r="DL366" s="29">
        <f t="shared" si="239"/>
        <v>-1.8695487988997365E-9</v>
      </c>
      <c r="DN366" s="35">
        <v>4.1199999999999998E-9</v>
      </c>
      <c r="DO366" s="35">
        <v>2.9812544633</v>
      </c>
      <c r="DP366" s="35">
        <v>554.0699874828</v>
      </c>
      <c r="DQ366" s="29">
        <f t="shared" si="240"/>
        <v>3.4326867772394644E-9</v>
      </c>
      <c r="DR366" s="29">
        <f t="shared" si="241"/>
        <v>3.4325968778576445E-9</v>
      </c>
      <c r="DS366" s="29">
        <f t="shared" si="242"/>
        <v>3.4325968776577563E-9</v>
      </c>
      <c r="DT366" s="29">
        <f t="shared" si="243"/>
        <v>3.4325968776577563E-9</v>
      </c>
      <c r="DV366" s="35"/>
      <c r="DW366" s="35"/>
      <c r="DX366" s="35"/>
      <c r="ED366" s="35"/>
      <c r="EE366" s="35"/>
      <c r="EF366" s="35"/>
      <c r="EL366" s="35"/>
      <c r="EM366" s="35"/>
      <c r="EN366" s="35"/>
      <c r="ET366" s="35"/>
      <c r="EU366" s="35"/>
      <c r="EV366" s="35"/>
    </row>
    <row r="367" spans="14:152" s="29" customFormat="1" ht="13.5" x14ac:dyDescent="0.3">
      <c r="N367" s="35">
        <v>9.8400000000000008E-9</v>
      </c>
      <c r="O367" s="35">
        <v>0.98260254312999995</v>
      </c>
      <c r="P367" s="35">
        <v>632.73555520340005</v>
      </c>
      <c r="Q367" s="29">
        <f t="shared" si="228"/>
        <v>2.5662924927455295E-9</v>
      </c>
      <c r="R367" s="29">
        <f t="shared" si="229"/>
        <v>2.5658644620732137E-9</v>
      </c>
      <c r="S367" s="29">
        <f t="shared" si="230"/>
        <v>2.5658644611215011E-9</v>
      </c>
      <c r="T367" s="29">
        <f t="shared" si="231"/>
        <v>2.5658644611215011E-9</v>
      </c>
      <c r="V367" s="35">
        <v>7.2E-10</v>
      </c>
      <c r="W367" s="35">
        <v>5.6578986223200003</v>
      </c>
      <c r="X367" s="35">
        <v>1151.4290041439001</v>
      </c>
      <c r="Y367" s="29">
        <f t="shared" si="232"/>
        <v>5.1516180748157232E-10</v>
      </c>
      <c r="Z367" s="29">
        <f t="shared" si="233"/>
        <v>5.1512056223742542E-10</v>
      </c>
      <c r="AA367" s="29">
        <f t="shared" si="234"/>
        <v>5.1512056214571539E-10</v>
      </c>
      <c r="AB367" s="29">
        <f t="shared" si="235"/>
        <v>5.1512056214571539E-10</v>
      </c>
      <c r="AD367" s="35"/>
      <c r="AE367" s="35"/>
      <c r="AF367" s="35"/>
      <c r="AL367" s="35"/>
      <c r="AM367" s="35"/>
      <c r="AN367" s="35"/>
      <c r="AT367" s="35"/>
      <c r="AU367" s="35"/>
      <c r="AV367" s="35"/>
      <c r="BB367" s="35"/>
      <c r="BC367" s="35"/>
      <c r="BD367" s="35"/>
      <c r="BJ367" s="35"/>
      <c r="BK367" s="35"/>
      <c r="BL367" s="35"/>
      <c r="BR367" s="35"/>
      <c r="BS367" s="35"/>
      <c r="BT367" s="35"/>
      <c r="BZ367" s="35"/>
      <c r="CA367" s="35"/>
      <c r="CB367" s="35"/>
      <c r="CH367" s="35"/>
      <c r="CI367" s="35"/>
      <c r="CJ367" s="35"/>
      <c r="CP367" s="35"/>
      <c r="CQ367" s="35"/>
      <c r="CR367" s="35"/>
      <c r="CX367" s="35"/>
      <c r="CY367" s="35"/>
      <c r="CZ367" s="35"/>
      <c r="DF367" s="35">
        <v>1.8279999999999999E-8</v>
      </c>
      <c r="DG367" s="35">
        <v>5.4409502976699997</v>
      </c>
      <c r="DH367" s="35">
        <v>1201.831580323</v>
      </c>
      <c r="DI367" s="29">
        <f t="shared" si="236"/>
        <v>1.8010993134150189E-8</v>
      </c>
      <c r="DJ367" s="29">
        <f t="shared" si="237"/>
        <v>1.8010725659320371E-8</v>
      </c>
      <c r="DK367" s="29">
        <f t="shared" si="238"/>
        <v>1.8010725658725516E-8</v>
      </c>
      <c r="DL367" s="29">
        <f t="shared" si="239"/>
        <v>1.8010725658725516E-8</v>
      </c>
      <c r="DN367" s="35">
        <v>4.0300000000000004E-9</v>
      </c>
      <c r="DO367" s="35">
        <v>0.34381388674000002</v>
      </c>
      <c r="DP367" s="35">
        <v>32.243328914400003</v>
      </c>
      <c r="DQ367" s="29">
        <f t="shared" si="240"/>
        <v>2.6063229944251475E-9</v>
      </c>
      <c r="DR367" s="29">
        <f t="shared" si="241"/>
        <v>2.6063300520736984E-9</v>
      </c>
      <c r="DS367" s="29">
        <f t="shared" si="242"/>
        <v>2.6063300520893909E-9</v>
      </c>
      <c r="DT367" s="29">
        <f t="shared" si="243"/>
        <v>2.6063300520893909E-9</v>
      </c>
      <c r="DV367" s="35"/>
      <c r="DW367" s="35"/>
      <c r="DX367" s="35"/>
      <c r="ED367" s="35"/>
      <c r="EE367" s="35"/>
      <c r="EF367" s="35"/>
      <c r="EL367" s="35"/>
      <c r="EM367" s="35"/>
      <c r="EN367" s="35"/>
      <c r="ET367" s="35"/>
      <c r="EU367" s="35"/>
      <c r="EV367" s="35"/>
    </row>
    <row r="368" spans="14:152" s="29" customFormat="1" ht="13.5" x14ac:dyDescent="0.3">
      <c r="N368" s="35">
        <v>1.05E-8</v>
      </c>
      <c r="O368" s="35">
        <v>2.2093581596699998</v>
      </c>
      <c r="P368" s="35">
        <v>7.2254215854000003</v>
      </c>
      <c r="Q368" s="29">
        <f t="shared" si="228"/>
        <v>-7.2025353769056872E-9</v>
      </c>
      <c r="R368" s="29">
        <f t="shared" si="229"/>
        <v>-7.2025314457323854E-9</v>
      </c>
      <c r="S368" s="29">
        <f t="shared" si="230"/>
        <v>-7.2025314457236454E-9</v>
      </c>
      <c r="T368" s="29">
        <f t="shared" si="231"/>
        <v>-7.2025314457236454E-9</v>
      </c>
      <c r="V368" s="35">
        <v>8.0000000000000003E-10</v>
      </c>
      <c r="W368" s="35">
        <v>4.5397200999999998E-2</v>
      </c>
      <c r="X368" s="35">
        <v>1080.7225711916001</v>
      </c>
      <c r="Y368" s="29">
        <f t="shared" si="232"/>
        <v>2.5136507379475836E-10</v>
      </c>
      <c r="Z368" s="29">
        <f t="shared" si="233"/>
        <v>2.5130662314606449E-10</v>
      </c>
      <c r="AA368" s="29">
        <f t="shared" si="234"/>
        <v>2.5130662301610102E-10</v>
      </c>
      <c r="AB368" s="29">
        <f t="shared" si="235"/>
        <v>2.5130662301610102E-10</v>
      </c>
      <c r="AD368" s="35"/>
      <c r="AE368" s="35"/>
      <c r="AF368" s="35"/>
      <c r="AL368" s="35"/>
      <c r="AM368" s="35"/>
      <c r="AN368" s="35"/>
      <c r="AT368" s="35"/>
      <c r="AU368" s="35"/>
      <c r="AV368" s="35"/>
      <c r="BB368" s="35"/>
      <c r="BC368" s="35"/>
      <c r="BD368" s="35"/>
      <c r="BJ368" s="35"/>
      <c r="BK368" s="35"/>
      <c r="BL368" s="35"/>
      <c r="BR368" s="35"/>
      <c r="BS368" s="35"/>
      <c r="BT368" s="35"/>
      <c r="BZ368" s="35"/>
      <c r="CA368" s="35"/>
      <c r="CB368" s="35"/>
      <c r="CH368" s="35"/>
      <c r="CI368" s="35"/>
      <c r="CJ368" s="35"/>
      <c r="CP368" s="35"/>
      <c r="CQ368" s="35"/>
      <c r="CR368" s="35"/>
      <c r="CX368" s="35"/>
      <c r="CY368" s="35"/>
      <c r="CZ368" s="35"/>
      <c r="DF368" s="35">
        <v>2.1579999999999999E-8</v>
      </c>
      <c r="DG368" s="35">
        <v>3.4567274859000001</v>
      </c>
      <c r="DH368" s="35">
        <v>827.92358748649997</v>
      </c>
      <c r="DI368" s="29">
        <f t="shared" si="236"/>
        <v>-7.9038362592323257E-9</v>
      </c>
      <c r="DJ368" s="29">
        <f t="shared" si="237"/>
        <v>-7.9050201467508934E-9</v>
      </c>
      <c r="DK368" s="29">
        <f t="shared" si="238"/>
        <v>-7.9050201493831442E-9</v>
      </c>
      <c r="DL368" s="29">
        <f t="shared" si="239"/>
        <v>-7.9050201493831442E-9</v>
      </c>
      <c r="DN368" s="35">
        <v>4.0199999999999998E-9</v>
      </c>
      <c r="DO368" s="35">
        <v>5.8892676535100001</v>
      </c>
      <c r="DP368" s="35">
        <v>1570.9136480191</v>
      </c>
      <c r="DQ368" s="29">
        <f t="shared" si="240"/>
        <v>4.019708448599414E-9</v>
      </c>
      <c r="DR368" s="29">
        <f t="shared" si="241"/>
        <v>4.0197030074168465E-9</v>
      </c>
      <c r="DS368" s="29">
        <f t="shared" si="242"/>
        <v>4.0197030074046919E-9</v>
      </c>
      <c r="DT368" s="29">
        <f t="shared" si="243"/>
        <v>4.0197030074046919E-9</v>
      </c>
      <c r="DV368" s="35"/>
      <c r="DW368" s="35"/>
      <c r="DX368" s="35"/>
      <c r="ED368" s="35"/>
      <c r="EE368" s="35"/>
      <c r="EF368" s="35"/>
      <c r="EL368" s="35"/>
      <c r="EM368" s="35"/>
      <c r="EN368" s="35"/>
      <c r="ET368" s="35"/>
      <c r="EU368" s="35"/>
      <c r="EV368" s="35"/>
    </row>
    <row r="369" spans="14:152" s="29" customFormat="1" ht="13.5" x14ac:dyDescent="0.3">
      <c r="N369" s="35">
        <v>9.9599999999999995E-9</v>
      </c>
      <c r="O369" s="35">
        <v>5.4192106258299999</v>
      </c>
      <c r="P369" s="35">
        <v>1059.430114299</v>
      </c>
      <c r="Q369" s="29">
        <f t="shared" si="228"/>
        <v>-8.017242922214691E-9</v>
      </c>
      <c r="R369" s="29">
        <f t="shared" si="229"/>
        <v>-8.0176887549627829E-9</v>
      </c>
      <c r="S369" s="29">
        <f t="shared" si="230"/>
        <v>-8.0176887559540165E-9</v>
      </c>
      <c r="T369" s="29">
        <f t="shared" si="231"/>
        <v>-8.0176887559540165E-9</v>
      </c>
      <c r="V369" s="35">
        <v>7.5E-10</v>
      </c>
      <c r="W369" s="35">
        <v>4.2652668657400001</v>
      </c>
      <c r="X369" s="35">
        <v>1058.4187223427</v>
      </c>
      <c r="Y369" s="29">
        <f t="shared" si="232"/>
        <v>-6.4514198329142738E-10</v>
      </c>
      <c r="Z369" s="29">
        <f t="shared" si="233"/>
        <v>-6.4511315318627628E-10</v>
      </c>
      <c r="AA369" s="29">
        <f t="shared" si="234"/>
        <v>-6.4511315312216999E-10</v>
      </c>
      <c r="AB369" s="29">
        <f t="shared" si="235"/>
        <v>-6.4511315312216999E-10</v>
      </c>
      <c r="AD369" s="35"/>
      <c r="AE369" s="35"/>
      <c r="AF369" s="35"/>
      <c r="AL369" s="35"/>
      <c r="AM369" s="35"/>
      <c r="AN369" s="35"/>
      <c r="AT369" s="35"/>
      <c r="AU369" s="35"/>
      <c r="AV369" s="35"/>
      <c r="BB369" s="35"/>
      <c r="BC369" s="35"/>
      <c r="BD369" s="35"/>
      <c r="BJ369" s="35"/>
      <c r="BK369" s="35"/>
      <c r="BL369" s="35"/>
      <c r="BR369" s="35"/>
      <c r="BS369" s="35"/>
      <c r="BT369" s="35"/>
      <c r="BZ369" s="35"/>
      <c r="CA369" s="35"/>
      <c r="CB369" s="35"/>
      <c r="CH369" s="35"/>
      <c r="CI369" s="35"/>
      <c r="CJ369" s="35"/>
      <c r="CP369" s="35"/>
      <c r="CQ369" s="35"/>
      <c r="CR369" s="35"/>
      <c r="CX369" s="35"/>
      <c r="CY369" s="35"/>
      <c r="CZ369" s="35"/>
      <c r="DF369" s="35">
        <v>1.9589999999999999E-8</v>
      </c>
      <c r="DG369" s="35">
        <v>1.0603304737299999</v>
      </c>
      <c r="DH369" s="35">
        <v>33.940249943799998</v>
      </c>
      <c r="DI369" s="29">
        <f t="shared" si="236"/>
        <v>-7.9881803932045923E-10</v>
      </c>
      <c r="DJ369" s="29">
        <f t="shared" si="237"/>
        <v>-7.9877073081634079E-10</v>
      </c>
      <c r="DK369" s="29">
        <f t="shared" si="238"/>
        <v>-7.987707307111533E-10</v>
      </c>
      <c r="DL369" s="29">
        <f t="shared" si="239"/>
        <v>-7.987707307111533E-10</v>
      </c>
      <c r="DN369" s="35">
        <v>5.0499999999999997E-9</v>
      </c>
      <c r="DO369" s="35">
        <v>1.4902891247100001</v>
      </c>
      <c r="DP369" s="35">
        <v>3782.4753418775999</v>
      </c>
      <c r="DQ369" s="29">
        <f t="shared" si="240"/>
        <v>5.0281747459591382E-9</v>
      </c>
      <c r="DR369" s="29">
        <f t="shared" si="241"/>
        <v>5.0283008910197554E-9</v>
      </c>
      <c r="DS369" s="29">
        <f t="shared" si="242"/>
        <v>5.0283008912998289E-9</v>
      </c>
      <c r="DT369" s="29">
        <f t="shared" si="243"/>
        <v>5.0283008912998289E-9</v>
      </c>
      <c r="DV369" s="35"/>
      <c r="DW369" s="35"/>
      <c r="DX369" s="35"/>
      <c r="ED369" s="35"/>
      <c r="EE369" s="35"/>
      <c r="EF369" s="35"/>
      <c r="EL369" s="35"/>
      <c r="EM369" s="35"/>
      <c r="EN369" s="35"/>
      <c r="ET369" s="35"/>
      <c r="EU369" s="35"/>
      <c r="EV369" s="35"/>
    </row>
    <row r="370" spans="14:152" s="29" customFormat="1" ht="13.5" x14ac:dyDescent="0.3">
      <c r="N370" s="35">
        <v>9.6099999999999997E-9</v>
      </c>
      <c r="O370" s="35">
        <v>0.87315283360999996</v>
      </c>
      <c r="P370" s="35">
        <v>544.66881862160005</v>
      </c>
      <c r="Q370" s="29">
        <f t="shared" si="228"/>
        <v>-9.1953466728075262E-9</v>
      </c>
      <c r="R370" s="29">
        <f t="shared" si="229"/>
        <v>-9.1954549754645112E-9</v>
      </c>
      <c r="S370" s="29">
        <f t="shared" si="230"/>
        <v>-9.1954549757053018E-9</v>
      </c>
      <c r="T370" s="29">
        <f t="shared" si="231"/>
        <v>-9.1954549757053018E-9</v>
      </c>
      <c r="V370" s="35"/>
      <c r="W370" s="35"/>
      <c r="X370" s="35"/>
      <c r="AD370" s="35"/>
      <c r="AE370" s="35"/>
      <c r="AF370" s="35"/>
      <c r="AL370" s="35"/>
      <c r="AM370" s="35"/>
      <c r="AN370" s="35"/>
      <c r="AT370" s="35"/>
      <c r="AU370" s="35"/>
      <c r="AV370" s="35"/>
      <c r="BB370" s="35"/>
      <c r="BC370" s="35"/>
      <c r="BD370" s="35"/>
      <c r="BJ370" s="35"/>
      <c r="BK370" s="35"/>
      <c r="BL370" s="35"/>
      <c r="BR370" s="35"/>
      <c r="BS370" s="35"/>
      <c r="BT370" s="35"/>
      <c r="BZ370" s="35"/>
      <c r="CA370" s="35"/>
      <c r="CB370" s="35"/>
      <c r="CH370" s="35"/>
      <c r="CI370" s="35"/>
      <c r="CJ370" s="35"/>
      <c r="CP370" s="35"/>
      <c r="CQ370" s="35"/>
      <c r="CR370" s="35"/>
      <c r="CX370" s="35"/>
      <c r="CY370" s="35"/>
      <c r="CZ370" s="35"/>
      <c r="DF370" s="35">
        <v>1.7509999999999999E-8</v>
      </c>
      <c r="DG370" s="35">
        <v>3.1357249896399999</v>
      </c>
      <c r="DH370" s="35">
        <v>384.05992122309999</v>
      </c>
      <c r="DI370" s="29">
        <f t="shared" si="236"/>
        <v>-1.7487061553822106E-8</v>
      </c>
      <c r="DJ370" s="29">
        <f t="shared" si="237"/>
        <v>-1.7487037042668214E-8</v>
      </c>
      <c r="DK370" s="29">
        <f t="shared" si="238"/>
        <v>-1.74870370426137E-8</v>
      </c>
      <c r="DL370" s="29">
        <f t="shared" si="239"/>
        <v>-1.74870370426137E-8</v>
      </c>
      <c r="DN370" s="35">
        <v>4.4699999999999997E-9</v>
      </c>
      <c r="DO370" s="35">
        <v>3.9520293089999999E-2</v>
      </c>
      <c r="DP370" s="35">
        <v>245.54242435239999</v>
      </c>
      <c r="DQ370" s="29">
        <f t="shared" si="240"/>
        <v>-2.827336308410451E-9</v>
      </c>
      <c r="DR370" s="29">
        <f t="shared" si="241"/>
        <v>-2.8273968468236167E-9</v>
      </c>
      <c r="DS370" s="29">
        <f t="shared" si="242"/>
        <v>-2.8273968469582168E-9</v>
      </c>
      <c r="DT370" s="29">
        <f t="shared" si="243"/>
        <v>-2.8273968469582168E-9</v>
      </c>
      <c r="DV370" s="35"/>
      <c r="DW370" s="35"/>
      <c r="DX370" s="35"/>
      <c r="ED370" s="35"/>
      <c r="EE370" s="35"/>
      <c r="EF370" s="35"/>
      <c r="EL370" s="35"/>
      <c r="EM370" s="35"/>
      <c r="EN370" s="35"/>
      <c r="ET370" s="35"/>
      <c r="EU370" s="35"/>
      <c r="EV370" s="35"/>
    </row>
    <row r="371" spans="14:152" s="29" customFormat="1" ht="13.5" x14ac:dyDescent="0.3">
      <c r="N371" s="35">
        <v>1.1749999999999999E-8</v>
      </c>
      <c r="O371" s="35">
        <v>3.0909346640600002</v>
      </c>
      <c r="P371" s="35">
        <v>1894.4190646765001</v>
      </c>
      <c r="Q371" s="29">
        <f t="shared" si="228"/>
        <v>-9.0048233316343315E-9</v>
      </c>
      <c r="R371" s="29">
        <f t="shared" si="229"/>
        <v>-9.0038049589202766E-9</v>
      </c>
      <c r="S371" s="29">
        <f t="shared" si="230"/>
        <v>-9.0038049566558333E-9</v>
      </c>
      <c r="T371" s="29">
        <f t="shared" si="231"/>
        <v>-9.0038049566558333E-9</v>
      </c>
      <c r="V371" s="35"/>
      <c r="W371" s="35"/>
      <c r="X371" s="35"/>
      <c r="AD371" s="35"/>
      <c r="AE371" s="35"/>
      <c r="AF371" s="35"/>
      <c r="AL371" s="35"/>
      <c r="AM371" s="35"/>
      <c r="AN371" s="35"/>
      <c r="AT371" s="35"/>
      <c r="AU371" s="35"/>
      <c r="AV371" s="35"/>
      <c r="BB371" s="35"/>
      <c r="BC371" s="35"/>
      <c r="BD371" s="35"/>
      <c r="BJ371" s="35"/>
      <c r="BK371" s="35"/>
      <c r="BL371" s="35"/>
      <c r="BR371" s="35"/>
      <c r="BS371" s="35"/>
      <c r="BT371" s="35"/>
      <c r="BZ371" s="35"/>
      <c r="CA371" s="35"/>
      <c r="CB371" s="35"/>
      <c r="CH371" s="35"/>
      <c r="CI371" s="35"/>
      <c r="CJ371" s="35"/>
      <c r="CP371" s="35"/>
      <c r="CQ371" s="35"/>
      <c r="CR371" s="35"/>
      <c r="CX371" s="35"/>
      <c r="CY371" s="35"/>
      <c r="CZ371" s="35"/>
      <c r="DF371" s="35">
        <v>1.7809999999999999E-8</v>
      </c>
      <c r="DG371" s="35">
        <v>5.02895146997</v>
      </c>
      <c r="DH371" s="35">
        <v>1098.7388061044001</v>
      </c>
      <c r="DI371" s="29">
        <f t="shared" si="236"/>
        <v>-1.130087505578238E-8</v>
      </c>
      <c r="DJ371" s="29">
        <f t="shared" si="237"/>
        <v>-1.1301952067759572E-8</v>
      </c>
      <c r="DK371" s="29">
        <f t="shared" si="238"/>
        <v>-1.1301952070154178E-8</v>
      </c>
      <c r="DL371" s="29">
        <f t="shared" si="239"/>
        <v>-1.1301952070154178E-8</v>
      </c>
      <c r="DN371" s="35">
        <v>4.5299999999999999E-9</v>
      </c>
      <c r="DO371" s="35">
        <v>3.09458004153</v>
      </c>
      <c r="DP371" s="35">
        <v>1059.430114299</v>
      </c>
      <c r="DQ371" s="29">
        <f t="shared" si="240"/>
        <v>5.3608542312566937E-10</v>
      </c>
      <c r="DR371" s="29">
        <f t="shared" si="241"/>
        <v>5.3642478033924423E-10</v>
      </c>
      <c r="DS371" s="29">
        <f t="shared" si="242"/>
        <v>5.3642478109378236E-10</v>
      </c>
      <c r="DT371" s="29">
        <f t="shared" si="243"/>
        <v>5.3642478109378236E-10</v>
      </c>
      <c r="DV371" s="35"/>
      <c r="DW371" s="35"/>
      <c r="DX371" s="35"/>
      <c r="ED371" s="35"/>
      <c r="EE371" s="35"/>
      <c r="EF371" s="35"/>
      <c r="EL371" s="35"/>
      <c r="EM371" s="35"/>
      <c r="EN371" s="35"/>
      <c r="ET371" s="35"/>
      <c r="EU371" s="35"/>
      <c r="EV371" s="35"/>
    </row>
    <row r="372" spans="14:152" s="29" customFormat="1" ht="13.5" x14ac:dyDescent="0.3">
      <c r="N372" s="35">
        <v>1.049E-8</v>
      </c>
      <c r="O372" s="35">
        <v>5.8161638490599996</v>
      </c>
      <c r="P372" s="35">
        <v>26.826702943000001</v>
      </c>
      <c r="Q372" s="29">
        <f t="shared" si="228"/>
        <v>1.0484860318489561E-8</v>
      </c>
      <c r="R372" s="29">
        <f t="shared" si="229"/>
        <v>1.0484859691227133E-8</v>
      </c>
      <c r="S372" s="29">
        <f t="shared" si="230"/>
        <v>1.0484859691225739E-8</v>
      </c>
      <c r="T372" s="29">
        <f t="shared" si="231"/>
        <v>1.0484859691225739E-8</v>
      </c>
      <c r="V372" s="35"/>
      <c r="W372" s="35"/>
      <c r="X372" s="35"/>
      <c r="AD372" s="35"/>
      <c r="AE372" s="35"/>
      <c r="AF372" s="35"/>
      <c r="AL372" s="35"/>
      <c r="AM372" s="35"/>
      <c r="AN372" s="35"/>
      <c r="AT372" s="35"/>
      <c r="AU372" s="35"/>
      <c r="AV372" s="35"/>
      <c r="BB372" s="35"/>
      <c r="BC372" s="35"/>
      <c r="BD372" s="35"/>
      <c r="BJ372" s="35"/>
      <c r="BK372" s="35"/>
      <c r="BL372" s="35"/>
      <c r="BR372" s="35"/>
      <c r="BS372" s="35"/>
      <c r="BT372" s="35"/>
      <c r="BZ372" s="35"/>
      <c r="CA372" s="35"/>
      <c r="CB372" s="35"/>
      <c r="CH372" s="35"/>
      <c r="CI372" s="35"/>
      <c r="CJ372" s="35"/>
      <c r="CP372" s="35"/>
      <c r="CQ372" s="35"/>
      <c r="CR372" s="35"/>
      <c r="CX372" s="35"/>
      <c r="CY372" s="35"/>
      <c r="CZ372" s="35"/>
      <c r="DF372" s="35">
        <v>2.0739999999999999E-8</v>
      </c>
      <c r="DG372" s="35">
        <v>3.1858206544100001</v>
      </c>
      <c r="DH372" s="35">
        <v>1366.2125722901999</v>
      </c>
      <c r="DI372" s="29">
        <f t="shared" si="236"/>
        <v>2.0130863267192106E-8</v>
      </c>
      <c r="DJ372" s="29">
        <f t="shared" si="237"/>
        <v>2.0131348609797665E-8</v>
      </c>
      <c r="DK372" s="29">
        <f t="shared" si="238"/>
        <v>2.0131348610876573E-8</v>
      </c>
      <c r="DL372" s="29">
        <f t="shared" si="239"/>
        <v>2.0131348610876573E-8</v>
      </c>
      <c r="DN372" s="35">
        <v>4.1100000000000001E-9</v>
      </c>
      <c r="DO372" s="35">
        <v>3.2172754247199999</v>
      </c>
      <c r="DP372" s="35">
        <v>1475.6851803267</v>
      </c>
      <c r="DQ372" s="29">
        <f t="shared" si="240"/>
        <v>-1.9039693468574976E-9</v>
      </c>
      <c r="DR372" s="29">
        <f t="shared" si="241"/>
        <v>-1.9035865722640958E-9</v>
      </c>
      <c r="DS372" s="29">
        <f t="shared" si="242"/>
        <v>-1.9035865714130001E-9</v>
      </c>
      <c r="DT372" s="29">
        <f t="shared" si="243"/>
        <v>-1.9035865714130001E-9</v>
      </c>
      <c r="DV372" s="35"/>
      <c r="DW372" s="35"/>
      <c r="DX372" s="35"/>
      <c r="ED372" s="35"/>
      <c r="EE372" s="35"/>
      <c r="EF372" s="35"/>
      <c r="EL372" s="35"/>
      <c r="EM372" s="35"/>
      <c r="EN372" s="35"/>
      <c r="ET372" s="35"/>
      <c r="EU372" s="35"/>
      <c r="EV372" s="35"/>
    </row>
    <row r="373" spans="14:152" s="29" customFormat="1" ht="13.5" x14ac:dyDescent="0.3">
      <c r="N373" s="35">
        <v>1.1609999999999999E-8</v>
      </c>
      <c r="O373" s="35">
        <v>1.274801567E-2</v>
      </c>
      <c r="P373" s="35">
        <v>850.0149880143</v>
      </c>
      <c r="Q373" s="29">
        <f t="shared" si="228"/>
        <v>3.6362930205801819E-9</v>
      </c>
      <c r="R373" s="29">
        <f t="shared" si="229"/>
        <v>3.6369604196543601E-9</v>
      </c>
      <c r="S373" s="29">
        <f t="shared" si="230"/>
        <v>3.6369604211382527E-9</v>
      </c>
      <c r="T373" s="29">
        <f t="shared" si="231"/>
        <v>3.6369604211382527E-9</v>
      </c>
      <c r="V373" s="35"/>
      <c r="W373" s="35"/>
      <c r="X373" s="35"/>
      <c r="AD373" s="35"/>
      <c r="AE373" s="35"/>
      <c r="AF373" s="35"/>
      <c r="AL373" s="35"/>
      <c r="AM373" s="35"/>
      <c r="AN373" s="35"/>
      <c r="AT373" s="35"/>
      <c r="AU373" s="35"/>
      <c r="AV373" s="35"/>
      <c r="BB373" s="35"/>
      <c r="BC373" s="35"/>
      <c r="BD373" s="35"/>
      <c r="BJ373" s="35"/>
      <c r="BK373" s="35"/>
      <c r="BL373" s="35"/>
      <c r="BR373" s="35"/>
      <c r="BS373" s="35"/>
      <c r="BT373" s="35"/>
      <c r="BZ373" s="35"/>
      <c r="CA373" s="35"/>
      <c r="CB373" s="35"/>
      <c r="CH373" s="35"/>
      <c r="CI373" s="35"/>
      <c r="CJ373" s="35"/>
      <c r="CP373" s="35"/>
      <c r="CQ373" s="35"/>
      <c r="CR373" s="35"/>
      <c r="CX373" s="35"/>
      <c r="CY373" s="35"/>
      <c r="CZ373" s="35"/>
      <c r="DF373" s="35">
        <v>1.7570000000000001E-8</v>
      </c>
      <c r="DG373" s="35">
        <v>5.02778552877</v>
      </c>
      <c r="DH373" s="35">
        <v>586.31331639719997</v>
      </c>
      <c r="DI373" s="29">
        <f t="shared" si="236"/>
        <v>-7.0592475938428969E-9</v>
      </c>
      <c r="DJ373" s="29">
        <f t="shared" si="237"/>
        <v>-7.0585758134943757E-9</v>
      </c>
      <c r="DK373" s="29">
        <f t="shared" si="238"/>
        <v>-7.0585758120006926E-9</v>
      </c>
      <c r="DL373" s="29">
        <f t="shared" si="239"/>
        <v>-7.0585758120006926E-9</v>
      </c>
      <c r="DN373" s="35">
        <v>4.2599999999999998E-9</v>
      </c>
      <c r="DO373" s="35">
        <v>3.12237794195</v>
      </c>
      <c r="DP373" s="35">
        <v>12566.1516999828</v>
      </c>
      <c r="DQ373" s="29">
        <f t="shared" si="240"/>
        <v>4.2269657155718283E-9</v>
      </c>
      <c r="DR373" s="29">
        <f t="shared" si="241"/>
        <v>4.2264902046765814E-9</v>
      </c>
      <c r="DS373" s="29">
        <f t="shared" si="242"/>
        <v>4.2264902036155486E-9</v>
      </c>
      <c r="DT373" s="29">
        <f t="shared" si="243"/>
        <v>4.2264902036155486E-9</v>
      </c>
      <c r="DV373" s="35"/>
      <c r="DW373" s="35"/>
      <c r="DX373" s="35"/>
      <c r="ED373" s="35"/>
      <c r="EE373" s="35"/>
      <c r="EF373" s="35"/>
      <c r="EL373" s="35"/>
      <c r="EM373" s="35"/>
      <c r="EN373" s="35"/>
      <c r="ET373" s="35"/>
      <c r="EU373" s="35"/>
      <c r="EV373" s="35"/>
    </row>
    <row r="374" spans="14:152" s="29" customFormat="1" ht="13.5" x14ac:dyDescent="0.3">
      <c r="N374" s="35">
        <v>1.109E-8</v>
      </c>
      <c r="O374" s="35">
        <v>3.63294273717</v>
      </c>
      <c r="P374" s="35">
        <v>306.83064210100002</v>
      </c>
      <c r="Q374" s="29">
        <f t="shared" si="228"/>
        <v>-7.6599888004346488E-9</v>
      </c>
      <c r="R374" s="29">
        <f t="shared" si="229"/>
        <v>-7.6598135727911549E-9</v>
      </c>
      <c r="S374" s="29">
        <f t="shared" si="230"/>
        <v>-7.6598135724015446E-9</v>
      </c>
      <c r="T374" s="29">
        <f t="shared" si="231"/>
        <v>-7.6598135724015446E-9</v>
      </c>
      <c r="V374" s="35"/>
      <c r="W374" s="35"/>
      <c r="X374" s="35"/>
      <c r="AD374" s="35"/>
      <c r="AE374" s="35"/>
      <c r="AF374" s="35"/>
      <c r="AL374" s="35"/>
      <c r="AM374" s="35"/>
      <c r="AN374" s="35"/>
      <c r="AT374" s="35"/>
      <c r="AU374" s="35"/>
      <c r="AV374" s="35"/>
      <c r="BB374" s="35"/>
      <c r="BC374" s="35"/>
      <c r="BD374" s="35"/>
      <c r="BJ374" s="35"/>
      <c r="BK374" s="35"/>
      <c r="BL374" s="35"/>
      <c r="BR374" s="35"/>
      <c r="BS374" s="35"/>
      <c r="BT374" s="35"/>
      <c r="BZ374" s="35"/>
      <c r="CA374" s="35"/>
      <c r="CB374" s="35"/>
      <c r="CH374" s="35"/>
      <c r="CI374" s="35"/>
      <c r="CJ374" s="35"/>
      <c r="CP374" s="35"/>
      <c r="CQ374" s="35"/>
      <c r="CR374" s="35"/>
      <c r="CX374" s="35"/>
      <c r="CY374" s="35"/>
      <c r="CZ374" s="35"/>
      <c r="DF374" s="35">
        <v>2.0450000000000001E-8</v>
      </c>
      <c r="DG374" s="35">
        <v>3.0881662745899998</v>
      </c>
      <c r="DH374" s="35">
        <v>535.84130424889997</v>
      </c>
      <c r="DI374" s="29">
        <f t="shared" si="236"/>
        <v>1.4608107981542198E-8</v>
      </c>
      <c r="DJ374" s="29">
        <f t="shared" si="237"/>
        <v>1.4607561888391913E-8</v>
      </c>
      <c r="DK374" s="29">
        <f t="shared" si="238"/>
        <v>1.4607561887177683E-8</v>
      </c>
      <c r="DL374" s="29">
        <f t="shared" si="239"/>
        <v>1.4607561887177683E-8</v>
      </c>
      <c r="DN374" s="35">
        <v>4.3400000000000003E-9</v>
      </c>
      <c r="DO374" s="35">
        <v>3.5936242693899998</v>
      </c>
      <c r="DP374" s="35">
        <v>3259.8979237837998</v>
      </c>
      <c r="DQ374" s="29">
        <f t="shared" si="240"/>
        <v>4.3398568360409444E-9</v>
      </c>
      <c r="DR374" s="29">
        <f t="shared" si="241"/>
        <v>4.3398485358078662E-9</v>
      </c>
      <c r="DS374" s="29">
        <f t="shared" si="242"/>
        <v>4.3398485357891504E-9</v>
      </c>
      <c r="DT374" s="29">
        <f t="shared" si="243"/>
        <v>4.3398485357891504E-9</v>
      </c>
      <c r="DV374" s="35"/>
      <c r="DW374" s="35"/>
      <c r="DX374" s="35"/>
      <c r="ED374" s="35"/>
      <c r="EE374" s="35"/>
      <c r="EF374" s="35"/>
      <c r="EL374" s="35"/>
      <c r="EM374" s="35"/>
      <c r="EN374" s="35"/>
      <c r="ET374" s="35"/>
      <c r="EU374" s="35"/>
      <c r="EV374" s="35"/>
    </row>
    <row r="375" spans="14:152" s="29" customFormat="1" ht="13.5" x14ac:dyDescent="0.3">
      <c r="N375" s="35">
        <v>1.077E-8</v>
      </c>
      <c r="O375" s="35">
        <v>0.95716576092000005</v>
      </c>
      <c r="P375" s="35">
        <v>608.404716925</v>
      </c>
      <c r="Q375" s="29">
        <f t="shared" si="228"/>
        <v>-1.6814284684573595E-9</v>
      </c>
      <c r="R375" s="29">
        <f t="shared" si="229"/>
        <v>-1.6818893608856649E-9</v>
      </c>
      <c r="S375" s="29">
        <f t="shared" si="230"/>
        <v>-1.6818893619104298E-9</v>
      </c>
      <c r="T375" s="29">
        <f t="shared" si="231"/>
        <v>-1.6818893619104298E-9</v>
      </c>
      <c r="V375" s="35"/>
      <c r="W375" s="35"/>
      <c r="X375" s="35"/>
      <c r="AD375" s="35"/>
      <c r="AE375" s="35"/>
      <c r="AF375" s="35"/>
      <c r="AL375" s="35"/>
      <c r="AM375" s="35"/>
      <c r="AN375" s="35"/>
      <c r="AT375" s="35"/>
      <c r="AU375" s="35"/>
      <c r="AV375" s="35"/>
      <c r="BB375" s="35"/>
      <c r="BC375" s="35"/>
      <c r="BD375" s="35"/>
      <c r="BJ375" s="35"/>
      <c r="BK375" s="35"/>
      <c r="BL375" s="35"/>
      <c r="BR375" s="35"/>
      <c r="BS375" s="35"/>
      <c r="BT375" s="35"/>
      <c r="BZ375" s="35"/>
      <c r="CA375" s="35"/>
      <c r="CB375" s="35"/>
      <c r="CH375" s="35"/>
      <c r="CI375" s="35"/>
      <c r="CJ375" s="35"/>
      <c r="CP375" s="35"/>
      <c r="CQ375" s="35"/>
      <c r="CR375" s="35"/>
      <c r="CX375" s="35"/>
      <c r="CY375" s="35"/>
      <c r="CZ375" s="35"/>
      <c r="DF375" s="35">
        <v>2.2729999999999999E-8</v>
      </c>
      <c r="DG375" s="35">
        <v>5.1799850581299998</v>
      </c>
      <c r="DH375" s="35">
        <v>3178.1457905676002</v>
      </c>
      <c r="DI375" s="29">
        <f t="shared" si="236"/>
        <v>2.2020966401779125E-8</v>
      </c>
      <c r="DJ375" s="29">
        <f t="shared" si="237"/>
        <v>2.2022240689055738E-8</v>
      </c>
      <c r="DK375" s="29">
        <f t="shared" si="238"/>
        <v>2.2022240691887799E-8</v>
      </c>
      <c r="DL375" s="29">
        <f t="shared" si="239"/>
        <v>2.2022240691887799E-8</v>
      </c>
      <c r="DN375" s="35">
        <v>3.9799999999999999E-9</v>
      </c>
      <c r="DO375" s="35">
        <v>4.9151070962199999</v>
      </c>
      <c r="DP375" s="35">
        <v>4120.2078525365996</v>
      </c>
      <c r="DQ375" s="29">
        <f t="shared" si="240"/>
        <v>-3.6315919660387989E-9</v>
      </c>
      <c r="DR375" s="29">
        <f t="shared" si="241"/>
        <v>-3.6311140032433259E-9</v>
      </c>
      <c r="DS375" s="29">
        <f t="shared" si="242"/>
        <v>-3.6311140021802478E-9</v>
      </c>
      <c r="DT375" s="29">
        <f t="shared" si="243"/>
        <v>-3.6311140021802478E-9</v>
      </c>
      <c r="DV375" s="35"/>
      <c r="DW375" s="35"/>
      <c r="DX375" s="35"/>
      <c r="ED375" s="35"/>
      <c r="EE375" s="35"/>
      <c r="EF375" s="35"/>
      <c r="EL375" s="35"/>
      <c r="EM375" s="35"/>
      <c r="EN375" s="35"/>
      <c r="ET375" s="35"/>
      <c r="EU375" s="35"/>
      <c r="EV375" s="35"/>
    </row>
    <row r="376" spans="14:152" s="29" customFormat="1" ht="13.5" x14ac:dyDescent="0.3">
      <c r="N376" s="35">
        <v>1.288E-8</v>
      </c>
      <c r="O376" s="35">
        <v>4.2301928894199996</v>
      </c>
      <c r="P376" s="35">
        <v>1215.1649024472999</v>
      </c>
      <c r="Q376" s="29">
        <f t="shared" si="228"/>
        <v>5.0729396366474644E-9</v>
      </c>
      <c r="R376" s="29">
        <f t="shared" si="229"/>
        <v>5.071915150933418E-9</v>
      </c>
      <c r="S376" s="29">
        <f t="shared" si="230"/>
        <v>5.0719151486555198E-9</v>
      </c>
      <c r="T376" s="29">
        <f t="shared" si="231"/>
        <v>5.0719151486555198E-9</v>
      </c>
      <c r="V376" s="35"/>
      <c r="W376" s="35"/>
      <c r="X376" s="35"/>
      <c r="AD376" s="35"/>
      <c r="AE376" s="35"/>
      <c r="AF376" s="35"/>
      <c r="AL376" s="35"/>
      <c r="AM376" s="35"/>
      <c r="AN376" s="35"/>
      <c r="AT376" s="35"/>
      <c r="AU376" s="35"/>
      <c r="AV376" s="35"/>
      <c r="BB376" s="35"/>
      <c r="BC376" s="35"/>
      <c r="BD376" s="35"/>
      <c r="BJ376" s="35"/>
      <c r="BK376" s="35"/>
      <c r="BL376" s="35"/>
      <c r="BR376" s="35"/>
      <c r="BS376" s="35"/>
      <c r="BT376" s="35"/>
      <c r="BZ376" s="35"/>
      <c r="CA376" s="35"/>
      <c r="CB376" s="35"/>
      <c r="CH376" s="35"/>
      <c r="CI376" s="35"/>
      <c r="CJ376" s="35"/>
      <c r="CP376" s="35"/>
      <c r="CQ376" s="35"/>
      <c r="CR376" s="35"/>
      <c r="CX376" s="35"/>
      <c r="CY376" s="35"/>
      <c r="CZ376" s="35"/>
      <c r="DF376" s="35">
        <v>1.6169999999999999E-8</v>
      </c>
      <c r="DG376" s="35">
        <v>3.1667491620099999</v>
      </c>
      <c r="DH376" s="35">
        <v>67.668051566499997</v>
      </c>
      <c r="DI376" s="29">
        <f t="shared" si="236"/>
        <v>-6.9835907309049716E-9</v>
      </c>
      <c r="DJ376" s="29">
        <f t="shared" si="237"/>
        <v>-6.9836610084085657E-9</v>
      </c>
      <c r="DK376" s="29">
        <f t="shared" si="238"/>
        <v>-6.9836610085648218E-9</v>
      </c>
      <c r="DL376" s="29">
        <f t="shared" si="239"/>
        <v>-6.9836610085648218E-9</v>
      </c>
      <c r="DN376" s="35">
        <v>3.9899999999999997E-9</v>
      </c>
      <c r="DO376" s="35">
        <v>4.6707512201099997</v>
      </c>
      <c r="DP376" s="35">
        <v>234.63973644039999</v>
      </c>
      <c r="DQ376" s="29">
        <f t="shared" si="240"/>
        <v>-2.3434716115230015E-9</v>
      </c>
      <c r="DR376" s="29">
        <f t="shared" si="241"/>
        <v>-2.3434176529065872E-9</v>
      </c>
      <c r="DS376" s="29">
        <f t="shared" si="242"/>
        <v>-2.3434176527866154E-9</v>
      </c>
      <c r="DT376" s="29">
        <f t="shared" si="243"/>
        <v>-2.3434176527866154E-9</v>
      </c>
      <c r="DV376" s="35"/>
      <c r="DW376" s="35"/>
      <c r="DX376" s="35"/>
      <c r="ED376" s="35"/>
      <c r="EE376" s="35"/>
      <c r="EF376" s="35"/>
      <c r="EL376" s="35"/>
      <c r="EM376" s="35"/>
      <c r="EN376" s="35"/>
      <c r="ET376" s="35"/>
      <c r="EU376" s="35"/>
      <c r="EV376" s="35"/>
    </row>
    <row r="377" spans="14:152" s="29" customFormat="1" ht="13.5" x14ac:dyDescent="0.3">
      <c r="N377" s="35">
        <v>1.0600000000000001E-8</v>
      </c>
      <c r="O377" s="35">
        <v>3.8585678790100002</v>
      </c>
      <c r="P377" s="35">
        <v>631.8205314667</v>
      </c>
      <c r="Q377" s="29">
        <f t="shared" si="228"/>
        <v>1.763344391317082E-10</v>
      </c>
      <c r="R377" s="29">
        <f t="shared" si="229"/>
        <v>1.7681129861195798E-10</v>
      </c>
      <c r="S377" s="29">
        <f t="shared" si="230"/>
        <v>1.7681129967222483E-10</v>
      </c>
      <c r="T377" s="29">
        <f t="shared" si="231"/>
        <v>1.7681129967222483E-10</v>
      </c>
      <c r="V377" s="35"/>
      <c r="W377" s="35"/>
      <c r="X377" s="35"/>
      <c r="AD377" s="35"/>
      <c r="AE377" s="35"/>
      <c r="AF377" s="35"/>
      <c r="AL377" s="35"/>
      <c r="AM377" s="35"/>
      <c r="AN377" s="35"/>
      <c r="AT377" s="35"/>
      <c r="AU377" s="35"/>
      <c r="AV377" s="35"/>
      <c r="BB377" s="35"/>
      <c r="BC377" s="35"/>
      <c r="BD377" s="35"/>
      <c r="BJ377" s="35"/>
      <c r="BK377" s="35"/>
      <c r="BL377" s="35"/>
      <c r="BR377" s="35"/>
      <c r="BS377" s="35"/>
      <c r="BT377" s="35"/>
      <c r="BZ377" s="35"/>
      <c r="CA377" s="35"/>
      <c r="CB377" s="35"/>
      <c r="CH377" s="35"/>
      <c r="CI377" s="35"/>
      <c r="CJ377" s="35"/>
      <c r="CP377" s="35"/>
      <c r="CQ377" s="35"/>
      <c r="CR377" s="35"/>
      <c r="CX377" s="35"/>
      <c r="CY377" s="35"/>
      <c r="CZ377" s="35"/>
      <c r="DF377" s="35">
        <v>1.6269999999999999E-8</v>
      </c>
      <c r="DG377" s="35">
        <v>6.10603469594</v>
      </c>
      <c r="DH377" s="35">
        <v>432.01481684740003</v>
      </c>
      <c r="DI377" s="29">
        <f t="shared" si="236"/>
        <v>1.3815833491892926E-8</v>
      </c>
      <c r="DJ377" s="29">
        <f t="shared" si="237"/>
        <v>1.3816097837453637E-8</v>
      </c>
      <c r="DK377" s="29">
        <f t="shared" si="238"/>
        <v>1.3816097838041371E-8</v>
      </c>
      <c r="DL377" s="29">
        <f t="shared" si="239"/>
        <v>1.3816097838041371E-8</v>
      </c>
      <c r="DN377" s="35">
        <v>3.8600000000000003E-9</v>
      </c>
      <c r="DO377" s="35">
        <v>4.81320787761</v>
      </c>
      <c r="DP377" s="35">
        <v>970.51624997219994</v>
      </c>
      <c r="DQ377" s="29">
        <f t="shared" si="240"/>
        <v>-5.9925931132242955E-10</v>
      </c>
      <c r="DR377" s="29">
        <f t="shared" si="241"/>
        <v>-5.9899577180324254E-10</v>
      </c>
      <c r="DS377" s="29">
        <f t="shared" si="242"/>
        <v>-5.9899577121727896E-10</v>
      </c>
      <c r="DT377" s="29">
        <f t="shared" si="243"/>
        <v>-5.9899577121727896E-10</v>
      </c>
      <c r="DV377" s="35"/>
      <c r="DW377" s="35"/>
      <c r="DX377" s="35"/>
      <c r="ED377" s="35"/>
      <c r="EE377" s="35"/>
      <c r="EF377" s="35"/>
      <c r="EL377" s="35"/>
      <c r="EM377" s="35"/>
      <c r="EN377" s="35"/>
      <c r="ET377" s="35"/>
      <c r="EU377" s="35"/>
      <c r="EV377" s="35"/>
    </row>
    <row r="378" spans="14:152" s="29" customFormat="1" ht="13.5" x14ac:dyDescent="0.3">
      <c r="N378" s="35">
        <v>1.2509999999999999E-8</v>
      </c>
      <c r="O378" s="35">
        <v>6.1588981860400001</v>
      </c>
      <c r="P378" s="35">
        <v>462.02291352809999</v>
      </c>
      <c r="Q378" s="29">
        <f t="shared" si="228"/>
        <v>5.7117446761077018E-9</v>
      </c>
      <c r="R378" s="29">
        <f t="shared" si="229"/>
        <v>5.7121108645614475E-9</v>
      </c>
      <c r="S378" s="29">
        <f t="shared" si="230"/>
        <v>5.7121108653756538E-9</v>
      </c>
      <c r="T378" s="29">
        <f t="shared" si="231"/>
        <v>5.7121108653756538E-9</v>
      </c>
      <c r="V378" s="35"/>
      <c r="W378" s="35"/>
      <c r="X378" s="35"/>
      <c r="AD378" s="35"/>
      <c r="AE378" s="35"/>
      <c r="AF378" s="35"/>
      <c r="AL378" s="35"/>
      <c r="AM378" s="35"/>
      <c r="AN378" s="35"/>
      <c r="AT378" s="35"/>
      <c r="AU378" s="35"/>
      <c r="AV378" s="35"/>
      <c r="BB378" s="35"/>
      <c r="BC378" s="35"/>
      <c r="BD378" s="35"/>
      <c r="BJ378" s="35"/>
      <c r="BK378" s="35"/>
      <c r="BL378" s="35"/>
      <c r="BR378" s="35"/>
      <c r="BS378" s="35"/>
      <c r="BT378" s="35"/>
      <c r="BZ378" s="35"/>
      <c r="CA378" s="35"/>
      <c r="CB378" s="35"/>
      <c r="CH378" s="35"/>
      <c r="CI378" s="35"/>
      <c r="CJ378" s="35"/>
      <c r="CP378" s="35"/>
      <c r="CQ378" s="35"/>
      <c r="CR378" s="35"/>
      <c r="CX378" s="35"/>
      <c r="CY378" s="35"/>
      <c r="CZ378" s="35"/>
      <c r="DF378" s="35">
        <v>1.9300000000000001E-8</v>
      </c>
      <c r="DG378" s="35">
        <v>1.6396895765899999</v>
      </c>
      <c r="DH378" s="35">
        <v>5.4166259714000002</v>
      </c>
      <c r="DI378" s="29">
        <f t="shared" si="236"/>
        <v>-3.0151799004695465E-9</v>
      </c>
      <c r="DJ378" s="29">
        <f t="shared" si="237"/>
        <v>-3.0151725473500426E-9</v>
      </c>
      <c r="DK378" s="29">
        <f t="shared" si="238"/>
        <v>-3.0151725473336954E-9</v>
      </c>
      <c r="DL378" s="29">
        <f t="shared" si="239"/>
        <v>-3.0151725473336954E-9</v>
      </c>
      <c r="DN378" s="35">
        <v>4.2700000000000004E-9</v>
      </c>
      <c r="DO378" s="35">
        <v>3.2117608511300002</v>
      </c>
      <c r="DP378" s="35">
        <v>977.48678462110001</v>
      </c>
      <c r="DQ378" s="29">
        <f t="shared" si="240"/>
        <v>4.1491884444598199E-9</v>
      </c>
      <c r="DR378" s="29">
        <f t="shared" si="241"/>
        <v>4.1492586367062449E-9</v>
      </c>
      <c r="DS378" s="29">
        <f t="shared" si="242"/>
        <v>4.1492586368622909E-9</v>
      </c>
      <c r="DT378" s="29">
        <f t="shared" si="243"/>
        <v>4.1492586368622909E-9</v>
      </c>
      <c r="DV378" s="35"/>
      <c r="DW378" s="35"/>
      <c r="DX378" s="35"/>
      <c r="ED378" s="35"/>
      <c r="EE378" s="35"/>
      <c r="EF378" s="35"/>
      <c r="EL378" s="35"/>
      <c r="EM378" s="35"/>
      <c r="EN378" s="35"/>
      <c r="ET378" s="35"/>
      <c r="EU378" s="35"/>
      <c r="EV378" s="35"/>
    </row>
    <row r="379" spans="14:152" s="29" customFormat="1" ht="13.5" x14ac:dyDescent="0.3">
      <c r="N379" s="35">
        <v>1.165E-8</v>
      </c>
      <c r="O379" s="35">
        <v>3.5065356377299999</v>
      </c>
      <c r="P379" s="35">
        <v>8.5980197091000008</v>
      </c>
      <c r="Q379" s="29">
        <f t="shared" si="228"/>
        <v>-1.019808636417726E-8</v>
      </c>
      <c r="R379" s="29">
        <f t="shared" si="229"/>
        <v>-1.0198089812646639E-8</v>
      </c>
      <c r="S379" s="29">
        <f t="shared" si="230"/>
        <v>-1.0198089812654307E-8</v>
      </c>
      <c r="T379" s="29">
        <f t="shared" si="231"/>
        <v>-1.0198089812654307E-8</v>
      </c>
      <c r="V379" s="35"/>
      <c r="W379" s="35"/>
      <c r="X379" s="35"/>
      <c r="AD379" s="35"/>
      <c r="AE379" s="35"/>
      <c r="AF379" s="35"/>
      <c r="AL379" s="35"/>
      <c r="AM379" s="35"/>
      <c r="AN379" s="35"/>
      <c r="AT379" s="35"/>
      <c r="AU379" s="35"/>
      <c r="AV379" s="35"/>
      <c r="BB379" s="35"/>
      <c r="BC379" s="35"/>
      <c r="BD379" s="35"/>
      <c r="BJ379" s="35"/>
      <c r="BK379" s="35"/>
      <c r="BL379" s="35"/>
      <c r="BR379" s="35"/>
      <c r="BS379" s="35"/>
      <c r="BT379" s="35"/>
      <c r="BZ379" s="35"/>
      <c r="CA379" s="35"/>
      <c r="CB379" s="35"/>
      <c r="CH379" s="35"/>
      <c r="CI379" s="35"/>
      <c r="CJ379" s="35"/>
      <c r="CP379" s="35"/>
      <c r="CQ379" s="35"/>
      <c r="CR379" s="35"/>
      <c r="CX379" s="35"/>
      <c r="CY379" s="35"/>
      <c r="CZ379" s="35"/>
      <c r="DF379" s="35">
        <v>1.7409999999999998E-8</v>
      </c>
      <c r="DG379" s="35">
        <v>0.99408274736000002</v>
      </c>
      <c r="DH379" s="35">
        <v>1254.5217783625001</v>
      </c>
      <c r="DI379" s="29">
        <f t="shared" si="236"/>
        <v>-1.4156923974556852E-8</v>
      </c>
      <c r="DJ379" s="29">
        <f t="shared" si="237"/>
        <v>-1.4156018618048706E-8</v>
      </c>
      <c r="DK379" s="29">
        <f t="shared" si="238"/>
        <v>-1.4156018616035562E-8</v>
      </c>
      <c r="DL379" s="29">
        <f t="shared" si="239"/>
        <v>-1.4156018616035562E-8</v>
      </c>
      <c r="DN379" s="35">
        <v>4.1100000000000001E-9</v>
      </c>
      <c r="DO379" s="35">
        <v>4.3156696203399996</v>
      </c>
      <c r="DP379" s="35">
        <v>757.21715453419995</v>
      </c>
      <c r="DQ379" s="29">
        <f t="shared" si="240"/>
        <v>-2.5343279097270559E-9</v>
      </c>
      <c r="DR379" s="29">
        <f t="shared" si="241"/>
        <v>-2.5345023797454936E-9</v>
      </c>
      <c r="DS379" s="29">
        <f t="shared" si="242"/>
        <v>-2.5345023801334074E-9</v>
      </c>
      <c r="DT379" s="29">
        <f t="shared" si="243"/>
        <v>-2.5345023801334074E-9</v>
      </c>
      <c r="DV379" s="35"/>
      <c r="DW379" s="35"/>
      <c r="DX379" s="35"/>
      <c r="ED379" s="35"/>
      <c r="EE379" s="35"/>
      <c r="EF379" s="35"/>
      <c r="EL379" s="35"/>
      <c r="EM379" s="35"/>
      <c r="EN379" s="35"/>
      <c r="ET379" s="35"/>
      <c r="EU379" s="35"/>
      <c r="EV379" s="35"/>
    </row>
    <row r="380" spans="14:152" s="29" customFormat="1" ht="13.5" x14ac:dyDescent="0.3">
      <c r="N380" s="35">
        <v>9.3299999999999998E-9</v>
      </c>
      <c r="O380" s="35">
        <v>4.6255975988199998</v>
      </c>
      <c r="P380" s="35">
        <v>1049.0869894507</v>
      </c>
      <c r="Q380" s="29">
        <f t="shared" si="228"/>
        <v>-8.8374321654811447E-9</v>
      </c>
      <c r="R380" s="29">
        <f t="shared" si="229"/>
        <v>-8.8372086589052523E-9</v>
      </c>
      <c r="S380" s="29">
        <f t="shared" si="230"/>
        <v>-8.8372086584082441E-9</v>
      </c>
      <c r="T380" s="29">
        <f t="shared" si="231"/>
        <v>-8.8372086584082441E-9</v>
      </c>
      <c r="V380" s="35"/>
      <c r="W380" s="35"/>
      <c r="X380" s="35"/>
      <c r="AD380" s="35"/>
      <c r="AE380" s="35"/>
      <c r="AF380" s="35"/>
      <c r="AL380" s="35"/>
      <c r="AM380" s="35"/>
      <c r="AN380" s="35"/>
      <c r="AT380" s="35"/>
      <c r="AU380" s="35"/>
      <c r="AV380" s="35"/>
      <c r="BB380" s="35"/>
      <c r="BC380" s="35"/>
      <c r="BD380" s="35"/>
      <c r="BJ380" s="35"/>
      <c r="BK380" s="35"/>
      <c r="BL380" s="35"/>
      <c r="BR380" s="35"/>
      <c r="BS380" s="35"/>
      <c r="BT380" s="35"/>
      <c r="BZ380" s="35"/>
      <c r="CA380" s="35"/>
      <c r="CB380" s="35"/>
      <c r="CH380" s="35"/>
      <c r="CI380" s="35"/>
      <c r="CJ380" s="35"/>
      <c r="CP380" s="35"/>
      <c r="CQ380" s="35"/>
      <c r="CR380" s="35"/>
      <c r="CX380" s="35"/>
      <c r="CY380" s="35"/>
      <c r="CZ380" s="35"/>
      <c r="DF380" s="35">
        <v>1.6070000000000001E-8</v>
      </c>
      <c r="DG380" s="35">
        <v>5.6549864207600002</v>
      </c>
      <c r="DH380" s="35">
        <v>1165.6560981455</v>
      </c>
      <c r="DI380" s="29">
        <f t="shared" si="236"/>
        <v>1.3739475549965386E-8</v>
      </c>
      <c r="DJ380" s="29">
        <f t="shared" si="237"/>
        <v>1.3738783630999469E-8</v>
      </c>
      <c r="DK380" s="29">
        <f t="shared" si="238"/>
        <v>1.3738783629460928E-8</v>
      </c>
      <c r="DL380" s="29">
        <f t="shared" si="239"/>
        <v>1.3738783629460928E-8</v>
      </c>
      <c r="DN380" s="35">
        <v>3.9199999999999997E-9</v>
      </c>
      <c r="DO380" s="35">
        <v>1.8652794668799999</v>
      </c>
      <c r="DP380" s="35">
        <v>885.43971066639995</v>
      </c>
      <c r="DQ380" s="29">
        <f t="shared" si="240"/>
        <v>-3.3651663105695256E-9</v>
      </c>
      <c r="DR380" s="29">
        <f t="shared" si="241"/>
        <v>-3.3652930723435258E-9</v>
      </c>
      <c r="DS380" s="29">
        <f t="shared" si="242"/>
        <v>-3.3652930726253603E-9</v>
      </c>
      <c r="DT380" s="29">
        <f t="shared" si="243"/>
        <v>-3.3652930726253603E-9</v>
      </c>
      <c r="DV380" s="35"/>
      <c r="DW380" s="35"/>
      <c r="DX380" s="35"/>
      <c r="ED380" s="35"/>
      <c r="EE380" s="35"/>
      <c r="EF380" s="35"/>
      <c r="EL380" s="35"/>
      <c r="EM380" s="35"/>
      <c r="EN380" s="35"/>
      <c r="ET380" s="35"/>
      <c r="EU380" s="35"/>
      <c r="EV380" s="35"/>
    </row>
    <row r="381" spans="14:152" s="29" customFormat="1" ht="13.5" x14ac:dyDescent="0.3">
      <c r="N381" s="35">
        <v>1.035E-8</v>
      </c>
      <c r="O381" s="35">
        <v>1.3080528333899999</v>
      </c>
      <c r="P381" s="35">
        <v>633.74694715969997</v>
      </c>
      <c r="Q381" s="29">
        <f t="shared" si="228"/>
        <v>5.8929016818131384E-9</v>
      </c>
      <c r="R381" s="29">
        <f t="shared" si="229"/>
        <v>5.8925176814221822E-9</v>
      </c>
      <c r="S381" s="29">
        <f t="shared" si="230"/>
        <v>5.8925176805683631E-9</v>
      </c>
      <c r="T381" s="29">
        <f t="shared" si="231"/>
        <v>5.8925176805683631E-9</v>
      </c>
      <c r="V381" s="35"/>
      <c r="W381" s="35"/>
      <c r="X381" s="35"/>
      <c r="AD381" s="35"/>
      <c r="AE381" s="35"/>
      <c r="AF381" s="35"/>
      <c r="AL381" s="35"/>
      <c r="AM381" s="35"/>
      <c r="AN381" s="35"/>
      <c r="AT381" s="35"/>
      <c r="AU381" s="35"/>
      <c r="AV381" s="35"/>
      <c r="BB381" s="35"/>
      <c r="BC381" s="35"/>
      <c r="BD381" s="35"/>
      <c r="BJ381" s="35"/>
      <c r="BK381" s="35"/>
      <c r="BL381" s="35"/>
      <c r="BR381" s="35"/>
      <c r="BS381" s="35"/>
      <c r="BT381" s="35"/>
      <c r="BZ381" s="35"/>
      <c r="CA381" s="35"/>
      <c r="CB381" s="35"/>
      <c r="CH381" s="35"/>
      <c r="CI381" s="35"/>
      <c r="CJ381" s="35"/>
      <c r="CP381" s="35"/>
      <c r="CQ381" s="35"/>
      <c r="CR381" s="35"/>
      <c r="CX381" s="35"/>
      <c r="CY381" s="35"/>
      <c r="CZ381" s="35"/>
      <c r="DF381" s="35">
        <v>1.6759999999999999E-8</v>
      </c>
      <c r="DG381" s="35">
        <v>3.0613841027299999</v>
      </c>
      <c r="DH381" s="35">
        <v>1134.1635287565</v>
      </c>
      <c r="DI381" s="29">
        <f t="shared" si="236"/>
        <v>-1.463701301765232E-8</v>
      </c>
      <c r="DJ381" s="29">
        <f t="shared" si="237"/>
        <v>-1.4636353576516542E-8</v>
      </c>
      <c r="DK381" s="29">
        <f t="shared" si="238"/>
        <v>-1.4636353575050196E-8</v>
      </c>
      <c r="DL381" s="29">
        <f t="shared" si="239"/>
        <v>-1.4636353575050196E-8</v>
      </c>
      <c r="DN381" s="35">
        <v>4.1599999999999997E-9</v>
      </c>
      <c r="DO381" s="35">
        <v>3.8140809310499999</v>
      </c>
      <c r="DP381" s="35">
        <v>3156.8051495651998</v>
      </c>
      <c r="DQ381" s="29">
        <f t="shared" si="240"/>
        <v>4.5133703549254753E-10</v>
      </c>
      <c r="DR381" s="29">
        <f t="shared" si="241"/>
        <v>4.5040737087791508E-10</v>
      </c>
      <c r="DS381" s="29">
        <f t="shared" si="242"/>
        <v>4.5040736881084026E-10</v>
      </c>
      <c r="DT381" s="29">
        <f t="shared" si="243"/>
        <v>4.5040736881084026E-10</v>
      </c>
      <c r="DV381" s="35"/>
      <c r="DW381" s="35"/>
      <c r="DX381" s="35"/>
      <c r="ED381" s="35"/>
      <c r="EE381" s="35"/>
      <c r="EF381" s="35"/>
      <c r="EL381" s="35"/>
      <c r="EM381" s="35"/>
      <c r="EN381" s="35"/>
      <c r="ET381" s="35"/>
      <c r="EU381" s="35"/>
      <c r="EV381" s="35"/>
    </row>
    <row r="382" spans="14:152" s="29" customFormat="1" ht="13.5" x14ac:dyDescent="0.3">
      <c r="N382" s="35">
        <v>1.2380000000000001E-8</v>
      </c>
      <c r="O382" s="35">
        <v>2.2119539160200001</v>
      </c>
      <c r="P382" s="35">
        <v>25558.212176479599</v>
      </c>
      <c r="Q382" s="29">
        <f t="shared" si="228"/>
        <v>-1.0828300387333181E-8</v>
      </c>
      <c r="R382" s="29">
        <f t="shared" si="229"/>
        <v>-1.0817360336028397E-8</v>
      </c>
      <c r="S382" s="29">
        <f t="shared" si="230"/>
        <v>-1.0817360311664095E-8</v>
      </c>
      <c r="T382" s="29">
        <f t="shared" si="231"/>
        <v>-1.0817360311664095E-8</v>
      </c>
      <c r="V382" s="35"/>
      <c r="W382" s="35"/>
      <c r="X382" s="35"/>
      <c r="AD382" s="35"/>
      <c r="AE382" s="35"/>
      <c r="AF382" s="35"/>
      <c r="AL382" s="35"/>
      <c r="AM382" s="35"/>
      <c r="AN382" s="35"/>
      <c r="AT382" s="35"/>
      <c r="AU382" s="35"/>
      <c r="AV382" s="35"/>
      <c r="BB382" s="35"/>
      <c r="BC382" s="35"/>
      <c r="BD382" s="35"/>
      <c r="BJ382" s="35"/>
      <c r="BK382" s="35"/>
      <c r="BL382" s="35"/>
      <c r="BR382" s="35"/>
      <c r="BS382" s="35"/>
      <c r="BT382" s="35"/>
      <c r="BZ382" s="35"/>
      <c r="CA382" s="35"/>
      <c r="CB382" s="35"/>
      <c r="CH382" s="35"/>
      <c r="CI382" s="35"/>
      <c r="CJ382" s="35"/>
      <c r="CP382" s="35"/>
      <c r="CQ382" s="35"/>
      <c r="CR382" s="35"/>
      <c r="CX382" s="35"/>
      <c r="CY382" s="35"/>
      <c r="CZ382" s="35"/>
      <c r="DF382" s="35">
        <v>1.8209999999999999E-8</v>
      </c>
      <c r="DG382" s="35">
        <v>3.0518355508999999</v>
      </c>
      <c r="DH382" s="35">
        <v>567.82400073240001</v>
      </c>
      <c r="DI382" s="29">
        <f t="shared" si="236"/>
        <v>1.7439187165246653E-8</v>
      </c>
      <c r="DJ382" s="29">
        <f t="shared" si="237"/>
        <v>1.7438975186009835E-8</v>
      </c>
      <c r="DK382" s="29">
        <f t="shared" si="238"/>
        <v>1.7438975185538478E-8</v>
      </c>
      <c r="DL382" s="29">
        <f t="shared" si="239"/>
        <v>1.7438975185538478E-8</v>
      </c>
      <c r="DN382" s="35"/>
      <c r="DO382" s="35"/>
      <c r="DP382" s="35"/>
      <c r="DV382" s="35"/>
      <c r="DW382" s="35"/>
      <c r="DX382" s="35"/>
      <c r="ED382" s="35"/>
      <c r="EE382" s="35"/>
      <c r="EF382" s="35"/>
      <c r="EL382" s="35"/>
      <c r="EM382" s="35"/>
      <c r="EN382" s="35"/>
      <c r="ET382" s="35"/>
      <c r="EU382" s="35"/>
      <c r="EV382" s="35"/>
    </row>
    <row r="383" spans="14:152" s="29" customFormat="1" ht="13.5" x14ac:dyDescent="0.3">
      <c r="N383" s="35">
        <v>1.24E-8</v>
      </c>
      <c r="O383" s="35">
        <v>2.2796068599199999</v>
      </c>
      <c r="P383" s="35">
        <v>6.9010986796999996</v>
      </c>
      <c r="Q383" s="29">
        <f t="shared" si="228"/>
        <v>-9.0737967030946618E-9</v>
      </c>
      <c r="R383" s="29">
        <f t="shared" si="229"/>
        <v>-9.0737925497473409E-9</v>
      </c>
      <c r="S383" s="29">
        <f t="shared" si="230"/>
        <v>-9.0737925497381096E-9</v>
      </c>
      <c r="T383" s="29">
        <f t="shared" si="231"/>
        <v>-9.0737925497381096E-9</v>
      </c>
      <c r="V383" s="35"/>
      <c r="W383" s="35"/>
      <c r="X383" s="35"/>
      <c r="AD383" s="35"/>
      <c r="AE383" s="35"/>
      <c r="AF383" s="35"/>
      <c r="AL383" s="35"/>
      <c r="AM383" s="35"/>
      <c r="AN383" s="35"/>
      <c r="AT383" s="35"/>
      <c r="AU383" s="35"/>
      <c r="AV383" s="35"/>
      <c r="BB383" s="35"/>
      <c r="BC383" s="35"/>
      <c r="BD383" s="35"/>
      <c r="BJ383" s="35"/>
      <c r="BK383" s="35"/>
      <c r="BL383" s="35"/>
      <c r="BR383" s="35"/>
      <c r="BS383" s="35"/>
      <c r="BT383" s="35"/>
      <c r="BZ383" s="35"/>
      <c r="CA383" s="35"/>
      <c r="CB383" s="35"/>
      <c r="CH383" s="35"/>
      <c r="CI383" s="35"/>
      <c r="CJ383" s="35"/>
      <c r="CP383" s="35"/>
      <c r="CQ383" s="35"/>
      <c r="CR383" s="35"/>
      <c r="CX383" s="35"/>
      <c r="CY383" s="35"/>
      <c r="CZ383" s="35"/>
      <c r="DF383" s="35">
        <v>1.6770000000000001E-8</v>
      </c>
      <c r="DG383" s="35">
        <v>3.0917508492999999</v>
      </c>
      <c r="DH383" s="35">
        <v>1251.3403846248</v>
      </c>
      <c r="DI383" s="29">
        <f t="shared" si="236"/>
        <v>-2.4406341232250649E-9</v>
      </c>
      <c r="DJ383" s="29">
        <f t="shared" si="237"/>
        <v>-2.4421125779665037E-9</v>
      </c>
      <c r="DK383" s="29">
        <f t="shared" si="238"/>
        <v>-2.4421125812537459E-9</v>
      </c>
      <c r="DL383" s="29">
        <f t="shared" si="239"/>
        <v>-2.4421125812537459E-9</v>
      </c>
      <c r="DN383" s="35"/>
      <c r="DO383" s="35"/>
      <c r="DP383" s="35"/>
      <c r="DV383" s="35"/>
      <c r="DW383" s="35"/>
      <c r="DX383" s="35"/>
      <c r="ED383" s="35"/>
      <c r="EE383" s="35"/>
      <c r="EF383" s="35"/>
      <c r="EL383" s="35"/>
      <c r="EM383" s="35"/>
      <c r="EN383" s="35"/>
      <c r="ET383" s="35"/>
      <c r="EU383" s="35"/>
      <c r="EV383" s="35"/>
    </row>
    <row r="384" spans="14:152" s="29" customFormat="1" ht="13.5" x14ac:dyDescent="0.3">
      <c r="N384" s="35">
        <v>9.4199999999999993E-9</v>
      </c>
      <c r="O384" s="35">
        <v>4.1452632437099997</v>
      </c>
      <c r="P384" s="35">
        <v>945.99421523210003</v>
      </c>
      <c r="Q384" s="29">
        <f t="shared" si="228"/>
        <v>7.4391478976467196E-9</v>
      </c>
      <c r="R384" s="29">
        <f t="shared" si="229"/>
        <v>7.4395371798673128E-9</v>
      </c>
      <c r="S384" s="29">
        <f t="shared" si="230"/>
        <v>7.4395371807328125E-9</v>
      </c>
      <c r="T384" s="29">
        <f t="shared" si="231"/>
        <v>7.4395371807328125E-9</v>
      </c>
      <c r="V384" s="35"/>
      <c r="W384" s="35"/>
      <c r="X384" s="35"/>
      <c r="AD384" s="35"/>
      <c r="AE384" s="35"/>
      <c r="AF384" s="35"/>
      <c r="AL384" s="35"/>
      <c r="AM384" s="35"/>
      <c r="AN384" s="35"/>
      <c r="AT384" s="35"/>
      <c r="AU384" s="35"/>
      <c r="AV384" s="35"/>
      <c r="BB384" s="35"/>
      <c r="BC384" s="35"/>
      <c r="BD384" s="35"/>
      <c r="BJ384" s="35"/>
      <c r="BK384" s="35"/>
      <c r="BL384" s="35"/>
      <c r="BR384" s="35"/>
      <c r="BS384" s="35"/>
      <c r="BT384" s="35"/>
      <c r="BZ384" s="35"/>
      <c r="CA384" s="35"/>
      <c r="CB384" s="35"/>
      <c r="CH384" s="35"/>
      <c r="CI384" s="35"/>
      <c r="CJ384" s="35"/>
      <c r="CP384" s="35"/>
      <c r="CQ384" s="35"/>
      <c r="CR384" s="35"/>
      <c r="CX384" s="35"/>
      <c r="CY384" s="35"/>
      <c r="CZ384" s="35"/>
      <c r="DF384" s="35">
        <v>1.9939999999999999E-8</v>
      </c>
      <c r="DG384" s="35">
        <v>2.5202313471200002</v>
      </c>
      <c r="DH384" s="35">
        <v>1059.903195051</v>
      </c>
      <c r="DI384" s="29">
        <f t="shared" si="236"/>
        <v>1.2619886317749724E-8</v>
      </c>
      <c r="DJ384" s="29">
        <f t="shared" si="237"/>
        <v>1.2621051527849369E-8</v>
      </c>
      <c r="DK384" s="29">
        <f t="shared" si="238"/>
        <v>1.2621051530440062E-8</v>
      </c>
      <c r="DL384" s="29">
        <f t="shared" si="239"/>
        <v>1.2621051530440062E-8</v>
      </c>
      <c r="DN384" s="35"/>
      <c r="DO384" s="35"/>
      <c r="DP384" s="35"/>
      <c r="DV384" s="35"/>
      <c r="DW384" s="35"/>
      <c r="DX384" s="35"/>
      <c r="ED384" s="35"/>
      <c r="EE384" s="35"/>
      <c r="EF384" s="35"/>
      <c r="EL384" s="35"/>
      <c r="EM384" s="35"/>
      <c r="EN384" s="35"/>
      <c r="ET384" s="35"/>
      <c r="EU384" s="35"/>
      <c r="EV384" s="35"/>
    </row>
    <row r="385" spans="14:152" s="29" customFormat="1" ht="13.5" x14ac:dyDescent="0.3">
      <c r="N385" s="35">
        <v>9.2699999999999996E-9</v>
      </c>
      <c r="O385" s="35">
        <v>6.1089311763699996</v>
      </c>
      <c r="P385" s="35">
        <v>514.71311156759998</v>
      </c>
      <c r="Q385" s="29">
        <f t="shared" ref="Q385:Q448" si="244">N385*COS(O385+P385*$C$22)</f>
        <v>-3.0186144285046906E-9</v>
      </c>
      <c r="R385" s="29">
        <f t="shared" ref="R385:R448" si="245">N385*COS(O385+P385*$C$43)</f>
        <v>-3.0182931670224366E-9</v>
      </c>
      <c r="S385" s="29">
        <f t="shared" ref="S385:S448" si="246">N385*COS(O385+P385*$C$64)</f>
        <v>-3.0182931663081227E-9</v>
      </c>
      <c r="T385" s="29">
        <f t="shared" ref="T385:T448" si="247">N385*COS(O385+P385*$C$85)</f>
        <v>-3.0182931663081227E-9</v>
      </c>
      <c r="V385" s="35"/>
      <c r="W385" s="35"/>
      <c r="X385" s="35"/>
      <c r="AD385" s="35"/>
      <c r="AE385" s="35"/>
      <c r="AF385" s="35"/>
      <c r="AL385" s="35"/>
      <c r="AM385" s="35"/>
      <c r="AN385" s="35"/>
      <c r="AT385" s="35"/>
      <c r="AU385" s="35"/>
      <c r="AV385" s="35"/>
      <c r="BB385" s="35"/>
      <c r="BC385" s="35"/>
      <c r="BD385" s="35"/>
      <c r="BJ385" s="35"/>
      <c r="BK385" s="35"/>
      <c r="BL385" s="35"/>
      <c r="BR385" s="35"/>
      <c r="BS385" s="35"/>
      <c r="BT385" s="35"/>
      <c r="BZ385" s="35"/>
      <c r="CA385" s="35"/>
      <c r="CB385" s="35"/>
      <c r="CH385" s="35"/>
      <c r="CI385" s="35"/>
      <c r="CJ385" s="35"/>
      <c r="CP385" s="35"/>
      <c r="CQ385" s="35"/>
      <c r="CR385" s="35"/>
      <c r="CX385" s="35"/>
      <c r="CY385" s="35"/>
      <c r="CZ385" s="35"/>
      <c r="DF385" s="35">
        <v>2.2040000000000001E-8</v>
      </c>
      <c r="DG385" s="35">
        <v>6.1537669850999999</v>
      </c>
      <c r="DH385" s="35">
        <v>563.6312150384</v>
      </c>
      <c r="DI385" s="29">
        <f t="shared" ref="DI385:DI448" si="248">DF385*COS(DG385+DH385*$C$22)</f>
        <v>-2.0302268844586466E-8</v>
      </c>
      <c r="DJ385" s="29">
        <f t="shared" ref="DJ385:DJ448" si="249">DF385*COS(DG385+DH385*$C$43)</f>
        <v>-2.0301924538178276E-8</v>
      </c>
      <c r="DK385" s="29">
        <f t="shared" ref="DK385:DK448" si="250">DF385*COS(DG385+DH385*$C$64)</f>
        <v>-2.030192453741268E-8</v>
      </c>
      <c r="DL385" s="29">
        <f t="shared" ref="DL385:DL448" si="251">DF385*COS(DG385+DH385*$C$85)</f>
        <v>-2.030192453741268E-8</v>
      </c>
      <c r="DN385" s="35"/>
      <c r="DO385" s="35"/>
      <c r="DP385" s="35"/>
      <c r="DV385" s="35"/>
      <c r="DW385" s="35"/>
      <c r="DX385" s="35"/>
      <c r="ED385" s="35"/>
      <c r="EE385" s="35"/>
      <c r="EF385" s="35"/>
      <c r="EL385" s="35"/>
      <c r="EM385" s="35"/>
      <c r="EN385" s="35"/>
      <c r="ET385" s="35"/>
      <c r="EU385" s="35"/>
      <c r="EV385" s="35"/>
    </row>
    <row r="386" spans="14:152" s="29" customFormat="1" ht="13.5" x14ac:dyDescent="0.3">
      <c r="N386" s="35">
        <v>9.1399999999999995E-9</v>
      </c>
      <c r="O386" s="35">
        <v>6.1765604437599997</v>
      </c>
      <c r="P386" s="35">
        <v>952.35700270749999</v>
      </c>
      <c r="Q386" s="29">
        <f t="shared" si="244"/>
        <v>-8.5967667409755506E-9</v>
      </c>
      <c r="R386" s="29">
        <f t="shared" si="245"/>
        <v>-8.5965562070682947E-9</v>
      </c>
      <c r="S386" s="29">
        <f t="shared" si="246"/>
        <v>-8.5965562066001402E-9</v>
      </c>
      <c r="T386" s="29">
        <f t="shared" si="247"/>
        <v>-8.5965562066001402E-9</v>
      </c>
      <c r="V386" s="35"/>
      <c r="W386" s="35"/>
      <c r="X386" s="35"/>
      <c r="AD386" s="35"/>
      <c r="AE386" s="35"/>
      <c r="AF386" s="35"/>
      <c r="AL386" s="35"/>
      <c r="AM386" s="35"/>
      <c r="AN386" s="35"/>
      <c r="AT386" s="35"/>
      <c r="AU386" s="35"/>
      <c r="AV386" s="35"/>
      <c r="BB386" s="35"/>
      <c r="BC386" s="35"/>
      <c r="BD386" s="35"/>
      <c r="BJ386" s="35"/>
      <c r="BK386" s="35"/>
      <c r="BL386" s="35"/>
      <c r="BR386" s="35"/>
      <c r="BS386" s="35"/>
      <c r="BT386" s="35"/>
      <c r="BZ386" s="35"/>
      <c r="CA386" s="35"/>
      <c r="CB386" s="35"/>
      <c r="CH386" s="35"/>
      <c r="CI386" s="35"/>
      <c r="CJ386" s="35"/>
      <c r="CP386" s="35"/>
      <c r="CQ386" s="35"/>
      <c r="CR386" s="35"/>
      <c r="CX386" s="35"/>
      <c r="CY386" s="35"/>
      <c r="CZ386" s="35"/>
      <c r="DF386" s="35">
        <v>1.6919999999999999E-8</v>
      </c>
      <c r="DG386" s="35">
        <v>4.1914261280299998</v>
      </c>
      <c r="DH386" s="35">
        <v>106.2741679563</v>
      </c>
      <c r="DI386" s="29">
        <f t="shared" si="248"/>
        <v>1.5801352638931421E-8</v>
      </c>
      <c r="DJ386" s="29">
        <f t="shared" si="249"/>
        <v>1.5801306851601848E-8</v>
      </c>
      <c r="DK386" s="29">
        <f t="shared" si="250"/>
        <v>1.5801306851500039E-8</v>
      </c>
      <c r="DL386" s="29">
        <f t="shared" si="251"/>
        <v>1.5801306851500039E-8</v>
      </c>
      <c r="DN386" s="35"/>
      <c r="DO386" s="35"/>
      <c r="DP386" s="35"/>
      <c r="DV386" s="35"/>
      <c r="DW386" s="35"/>
      <c r="DX386" s="35"/>
      <c r="ED386" s="35"/>
      <c r="EE386" s="35"/>
      <c r="EF386" s="35"/>
      <c r="EL386" s="35"/>
      <c r="EM386" s="35"/>
      <c r="EN386" s="35"/>
      <c r="ET386" s="35"/>
      <c r="EU386" s="35"/>
      <c r="EV386" s="35"/>
    </row>
    <row r="387" spans="14:152" s="29" customFormat="1" ht="13.5" x14ac:dyDescent="0.3">
      <c r="N387" s="35">
        <v>8.9299999999999996E-9</v>
      </c>
      <c r="O387" s="35">
        <v>4.2744874805500004</v>
      </c>
      <c r="P387" s="35">
        <v>0.63313944639999997</v>
      </c>
      <c r="Q387" s="29">
        <f t="shared" si="244"/>
        <v>-3.7033118121458849E-9</v>
      </c>
      <c r="R387" s="29">
        <f t="shared" si="245"/>
        <v>-3.7033121785179532E-9</v>
      </c>
      <c r="S387" s="29">
        <f t="shared" si="246"/>
        <v>-3.7033121785187684E-9</v>
      </c>
      <c r="T387" s="29">
        <f t="shared" si="247"/>
        <v>-3.7033121785187684E-9</v>
      </c>
      <c r="V387" s="35"/>
      <c r="W387" s="35"/>
      <c r="X387" s="35"/>
      <c r="AD387" s="35"/>
      <c r="AE387" s="35"/>
      <c r="AF387" s="35"/>
      <c r="AL387" s="35"/>
      <c r="AM387" s="35"/>
      <c r="AN387" s="35"/>
      <c r="AT387" s="35"/>
      <c r="AU387" s="35"/>
      <c r="AV387" s="35"/>
      <c r="BB387" s="35"/>
      <c r="BC387" s="35"/>
      <c r="BD387" s="35"/>
      <c r="BJ387" s="35"/>
      <c r="BK387" s="35"/>
      <c r="BL387" s="35"/>
      <c r="BR387" s="35"/>
      <c r="BS387" s="35"/>
      <c r="BT387" s="35"/>
      <c r="BZ387" s="35"/>
      <c r="CA387" s="35"/>
      <c r="CB387" s="35"/>
      <c r="CH387" s="35"/>
      <c r="CI387" s="35"/>
      <c r="CJ387" s="35"/>
      <c r="CP387" s="35"/>
      <c r="CQ387" s="35"/>
      <c r="CR387" s="35"/>
      <c r="CX387" s="35"/>
      <c r="CY387" s="35"/>
      <c r="CZ387" s="35"/>
      <c r="DF387" s="35">
        <v>1.906E-8</v>
      </c>
      <c r="DG387" s="35">
        <v>5.5841739505100003</v>
      </c>
      <c r="DH387" s="35">
        <v>32.243328914400003</v>
      </c>
      <c r="DI387" s="29">
        <f t="shared" si="248"/>
        <v>1.8767829665111404E-8</v>
      </c>
      <c r="DJ387" s="29">
        <f t="shared" si="249"/>
        <v>1.8767822031719778E-8</v>
      </c>
      <c r="DK387" s="29">
        <f t="shared" si="250"/>
        <v>1.8767822031702805E-8</v>
      </c>
      <c r="DL387" s="29">
        <f t="shared" si="251"/>
        <v>1.8767822031702805E-8</v>
      </c>
      <c r="DN387" s="35"/>
      <c r="DO387" s="35"/>
      <c r="DP387" s="35"/>
      <c r="DV387" s="35"/>
      <c r="DW387" s="35"/>
      <c r="DX387" s="35"/>
      <c r="ED387" s="35"/>
      <c r="EE387" s="35"/>
      <c r="EF387" s="35"/>
      <c r="EL387" s="35"/>
      <c r="EM387" s="35"/>
      <c r="EN387" s="35"/>
      <c r="ET387" s="35"/>
      <c r="EU387" s="35"/>
      <c r="EV387" s="35"/>
    </row>
    <row r="388" spans="14:152" s="29" customFormat="1" ht="13.5" x14ac:dyDescent="0.3">
      <c r="N388" s="35">
        <v>1.0449999999999999E-8</v>
      </c>
      <c r="O388" s="35">
        <v>1.64682770236</v>
      </c>
      <c r="P388" s="35">
        <v>565.11568774670002</v>
      </c>
      <c r="Q388" s="29">
        <f t="shared" si="244"/>
        <v>-1.7699814784517308E-9</v>
      </c>
      <c r="R388" s="29">
        <f t="shared" si="245"/>
        <v>-1.7703959383783491E-9</v>
      </c>
      <c r="S388" s="29">
        <f t="shared" si="246"/>
        <v>-1.7703959392998846E-9</v>
      </c>
      <c r="T388" s="29">
        <f t="shared" si="247"/>
        <v>-1.7703959392998846E-9</v>
      </c>
      <c r="V388" s="35"/>
      <c r="W388" s="35"/>
      <c r="X388" s="35"/>
      <c r="AD388" s="35"/>
      <c r="AE388" s="35"/>
      <c r="AF388" s="35"/>
      <c r="AL388" s="35"/>
      <c r="AM388" s="35"/>
      <c r="AN388" s="35"/>
      <c r="AT388" s="35"/>
      <c r="AU388" s="35"/>
      <c r="AV388" s="35"/>
      <c r="BB388" s="35"/>
      <c r="BC388" s="35"/>
      <c r="BD388" s="35"/>
      <c r="BJ388" s="35"/>
      <c r="BK388" s="35"/>
      <c r="BL388" s="35"/>
      <c r="BR388" s="35"/>
      <c r="BS388" s="35"/>
      <c r="BT388" s="35"/>
      <c r="BZ388" s="35"/>
      <c r="CA388" s="35"/>
      <c r="CB388" s="35"/>
      <c r="CH388" s="35"/>
      <c r="CI388" s="35"/>
      <c r="CJ388" s="35"/>
      <c r="CP388" s="35"/>
      <c r="CQ388" s="35"/>
      <c r="CR388" s="35"/>
      <c r="CX388" s="35"/>
      <c r="CY388" s="35"/>
      <c r="CZ388" s="35"/>
      <c r="DF388" s="35">
        <v>2.206E-8</v>
      </c>
      <c r="DG388" s="35">
        <v>1.75883974012</v>
      </c>
      <c r="DH388" s="35">
        <v>1151.4290041439001</v>
      </c>
      <c r="DI388" s="29">
        <f t="shared" si="248"/>
        <v>-8.7945158608291356E-10</v>
      </c>
      <c r="DJ388" s="29">
        <f t="shared" si="249"/>
        <v>-8.7764420773513794E-10</v>
      </c>
      <c r="DK388" s="29">
        <f t="shared" si="250"/>
        <v>-8.7764420371654004E-10</v>
      </c>
      <c r="DL388" s="29">
        <f t="shared" si="251"/>
        <v>-8.7764420371654004E-10</v>
      </c>
      <c r="DN388" s="35"/>
      <c r="DO388" s="35"/>
      <c r="DP388" s="35"/>
      <c r="DV388" s="35"/>
      <c r="DW388" s="35"/>
      <c r="DX388" s="35"/>
      <c r="ED388" s="35"/>
      <c r="EE388" s="35"/>
      <c r="EF388" s="35"/>
      <c r="EL388" s="35"/>
      <c r="EM388" s="35"/>
      <c r="EN388" s="35"/>
      <c r="ET388" s="35"/>
      <c r="EU388" s="35"/>
      <c r="EV388" s="35"/>
    </row>
    <row r="389" spans="14:152" s="29" customFormat="1" ht="13.5" x14ac:dyDescent="0.3">
      <c r="N389" s="35">
        <v>9.0300000000000005E-9</v>
      </c>
      <c r="O389" s="35">
        <v>1.9425015664</v>
      </c>
      <c r="P389" s="35">
        <v>3796.7024358792</v>
      </c>
      <c r="Q389" s="29">
        <f t="shared" si="244"/>
        <v>6.4430515979536603E-9</v>
      </c>
      <c r="R389" s="29">
        <f t="shared" si="245"/>
        <v>6.4447619271796488E-9</v>
      </c>
      <c r="S389" s="29">
        <f t="shared" si="246"/>
        <v>6.4447619309819673E-9</v>
      </c>
      <c r="T389" s="29">
        <f t="shared" si="247"/>
        <v>6.4447619309819673E-9</v>
      </c>
      <c r="V389" s="35"/>
      <c r="W389" s="35"/>
      <c r="X389" s="35"/>
      <c r="AD389" s="35"/>
      <c r="AE389" s="35"/>
      <c r="AF389" s="35"/>
      <c r="AL389" s="35"/>
      <c r="AM389" s="35"/>
      <c r="AN389" s="35"/>
      <c r="AT389" s="35"/>
      <c r="AU389" s="35"/>
      <c r="AV389" s="35"/>
      <c r="BB389" s="35"/>
      <c r="BC389" s="35"/>
      <c r="BD389" s="35"/>
      <c r="BJ389" s="35"/>
      <c r="BK389" s="35"/>
      <c r="BL389" s="35"/>
      <c r="BR389" s="35"/>
      <c r="BS389" s="35"/>
      <c r="BT389" s="35"/>
      <c r="BZ389" s="35"/>
      <c r="CA389" s="35"/>
      <c r="CB389" s="35"/>
      <c r="CH389" s="35"/>
      <c r="CI389" s="35"/>
      <c r="CJ389" s="35"/>
      <c r="CP389" s="35"/>
      <c r="CQ389" s="35"/>
      <c r="CR389" s="35"/>
      <c r="CX389" s="35"/>
      <c r="CY389" s="35"/>
      <c r="CZ389" s="35"/>
      <c r="DF389" s="35">
        <v>1.5519999999999999E-8</v>
      </c>
      <c r="DG389" s="35">
        <v>3.0426236018599999</v>
      </c>
      <c r="DH389" s="35">
        <v>385.54439393140001</v>
      </c>
      <c r="DI389" s="29">
        <f t="shared" si="248"/>
        <v>-1.540805042222781E-8</v>
      </c>
      <c r="DJ389" s="29">
        <f t="shared" si="249"/>
        <v>-1.5407999329117214E-8</v>
      </c>
      <c r="DK389" s="29">
        <f t="shared" si="250"/>
        <v>-1.5407999329003595E-8</v>
      </c>
      <c r="DL389" s="29">
        <f t="shared" si="251"/>
        <v>-1.5407999329003595E-8</v>
      </c>
      <c r="DN389" s="35"/>
      <c r="DO389" s="35"/>
      <c r="DP389" s="35"/>
      <c r="DV389" s="35"/>
      <c r="DW389" s="35"/>
      <c r="DX389" s="35"/>
      <c r="ED389" s="35"/>
      <c r="EE389" s="35"/>
      <c r="EF389" s="35"/>
      <c r="EL389" s="35"/>
      <c r="EM389" s="35"/>
      <c r="EN389" s="35"/>
      <c r="ET389" s="35"/>
      <c r="EU389" s="35"/>
      <c r="EV389" s="35"/>
    </row>
    <row r="390" spans="14:152" s="29" customFormat="1" ht="13.5" x14ac:dyDescent="0.3">
      <c r="N390" s="35">
        <v>1.1620000000000001E-8</v>
      </c>
      <c r="O390" s="35">
        <v>5.5122966847899999</v>
      </c>
      <c r="P390" s="35">
        <v>2.9689454166</v>
      </c>
      <c r="Q390" s="29">
        <f t="shared" si="244"/>
        <v>8.7155143695755468E-9</v>
      </c>
      <c r="R390" s="29">
        <f t="shared" si="245"/>
        <v>8.7155127447170517E-9</v>
      </c>
      <c r="S390" s="29">
        <f t="shared" si="246"/>
        <v>8.7155127447134336E-9</v>
      </c>
      <c r="T390" s="29">
        <f t="shared" si="247"/>
        <v>8.7155127447134336E-9</v>
      </c>
      <c r="V390" s="35"/>
      <c r="W390" s="35"/>
      <c r="X390" s="35"/>
      <c r="AD390" s="35"/>
      <c r="AE390" s="35"/>
      <c r="AF390" s="35"/>
      <c r="AL390" s="35"/>
      <c r="AM390" s="35"/>
      <c r="AN390" s="35"/>
      <c r="AT390" s="35"/>
      <c r="AU390" s="35"/>
      <c r="AV390" s="35"/>
      <c r="BB390" s="35"/>
      <c r="BC390" s="35"/>
      <c r="BD390" s="35"/>
      <c r="BJ390" s="35"/>
      <c r="BK390" s="35"/>
      <c r="BL390" s="35"/>
      <c r="BR390" s="35"/>
      <c r="BS390" s="35"/>
      <c r="BT390" s="35"/>
      <c r="BZ390" s="35"/>
      <c r="CA390" s="35"/>
      <c r="CB390" s="35"/>
      <c r="CH390" s="35"/>
      <c r="CI390" s="35"/>
      <c r="CJ390" s="35"/>
      <c r="CP390" s="35"/>
      <c r="CQ390" s="35"/>
      <c r="CR390" s="35"/>
      <c r="CX390" s="35"/>
      <c r="CY390" s="35"/>
      <c r="CZ390" s="35"/>
      <c r="DF390" s="35">
        <v>1.508E-8</v>
      </c>
      <c r="DG390" s="35">
        <v>0.42002830727000001</v>
      </c>
      <c r="DH390" s="35">
        <v>313.21047591889999</v>
      </c>
      <c r="DI390" s="29">
        <f t="shared" si="248"/>
        <v>1.0762645717209496E-8</v>
      </c>
      <c r="DJ390" s="29">
        <f t="shared" si="249"/>
        <v>1.0762410120277981E-8</v>
      </c>
      <c r="DK390" s="29">
        <f t="shared" si="250"/>
        <v>1.0762410119754147E-8</v>
      </c>
      <c r="DL390" s="29">
        <f t="shared" si="251"/>
        <v>1.0762410119754147E-8</v>
      </c>
      <c r="DN390" s="35"/>
      <c r="DO390" s="35"/>
      <c r="DP390" s="35"/>
      <c r="DV390" s="35"/>
      <c r="DW390" s="35"/>
      <c r="DX390" s="35"/>
      <c r="ED390" s="35"/>
      <c r="EE390" s="35"/>
      <c r="EF390" s="35"/>
      <c r="EL390" s="35"/>
      <c r="EM390" s="35"/>
      <c r="EN390" s="35"/>
      <c r="ET390" s="35"/>
      <c r="EU390" s="35"/>
      <c r="EV390" s="35"/>
    </row>
    <row r="391" spans="14:152" s="29" customFormat="1" ht="13.5" x14ac:dyDescent="0.3">
      <c r="N391" s="35">
        <v>9.0099999999999993E-9</v>
      </c>
      <c r="O391" s="35">
        <v>3.0356811211200001</v>
      </c>
      <c r="P391" s="35">
        <v>460.53844081979997</v>
      </c>
      <c r="Q391" s="29">
        <f t="shared" si="244"/>
        <v>-4.1596392948813167E-9</v>
      </c>
      <c r="R391" s="29">
        <f t="shared" si="245"/>
        <v>-4.1599014070734833E-9</v>
      </c>
      <c r="S391" s="29">
        <f t="shared" si="246"/>
        <v>-4.1599014076562701E-9</v>
      </c>
      <c r="T391" s="29">
        <f t="shared" si="247"/>
        <v>-4.1599014076562701E-9</v>
      </c>
      <c r="V391" s="35"/>
      <c r="W391" s="35"/>
      <c r="X391" s="35"/>
      <c r="AD391" s="35"/>
      <c r="AE391" s="35"/>
      <c r="AF391" s="35"/>
      <c r="AL391" s="35"/>
      <c r="AM391" s="35"/>
      <c r="AN391" s="35"/>
      <c r="AT391" s="35"/>
      <c r="AU391" s="35"/>
      <c r="AV391" s="35"/>
      <c r="BB391" s="35"/>
      <c r="BC391" s="35"/>
      <c r="BD391" s="35"/>
      <c r="BJ391" s="35"/>
      <c r="BK391" s="35"/>
      <c r="BL391" s="35"/>
      <c r="BR391" s="35"/>
      <c r="BS391" s="35"/>
      <c r="BT391" s="35"/>
      <c r="BZ391" s="35"/>
      <c r="CA391" s="35"/>
      <c r="CB391" s="35"/>
      <c r="CH391" s="35"/>
      <c r="CI391" s="35"/>
      <c r="CJ391" s="35"/>
      <c r="CP391" s="35"/>
      <c r="CQ391" s="35"/>
      <c r="CR391" s="35"/>
      <c r="CX391" s="35"/>
      <c r="CY391" s="35"/>
      <c r="CZ391" s="35"/>
      <c r="DF391" s="35">
        <v>1.494E-8</v>
      </c>
      <c r="DG391" s="35">
        <v>1.43672345922</v>
      </c>
      <c r="DH391" s="35">
        <v>2840.4132799086001</v>
      </c>
      <c r="DI391" s="29">
        <f t="shared" si="248"/>
        <v>-1.3475154646019905E-8</v>
      </c>
      <c r="DJ391" s="29">
        <f t="shared" si="249"/>
        <v>-1.3476459349344442E-8</v>
      </c>
      <c r="DK391" s="29">
        <f t="shared" si="250"/>
        <v>-1.3476459352244769E-8</v>
      </c>
      <c r="DL391" s="29">
        <f t="shared" si="251"/>
        <v>-1.3476459352244769E-8</v>
      </c>
      <c r="DN391" s="35"/>
      <c r="DO391" s="35"/>
      <c r="DP391" s="35"/>
      <c r="DV391" s="35"/>
      <c r="DW391" s="35"/>
      <c r="DX391" s="35"/>
      <c r="ED391" s="35"/>
      <c r="EE391" s="35"/>
      <c r="EF391" s="35"/>
      <c r="EL391" s="35"/>
      <c r="EM391" s="35"/>
      <c r="EN391" s="35"/>
      <c r="ET391" s="35"/>
      <c r="EU391" s="35"/>
      <c r="EV391" s="35"/>
    </row>
    <row r="392" spans="14:152" s="29" customFormat="1" ht="13.5" x14ac:dyDescent="0.3">
      <c r="N392" s="35">
        <v>9.0300000000000005E-9</v>
      </c>
      <c r="O392" s="35">
        <v>2.2401282239300002</v>
      </c>
      <c r="P392" s="35">
        <v>523.54062594029995</v>
      </c>
      <c r="Q392" s="29">
        <f t="shared" si="244"/>
        <v>-2.2528984189895922E-9</v>
      </c>
      <c r="R392" s="29">
        <f t="shared" si="245"/>
        <v>-2.2532244295911113E-9</v>
      </c>
      <c r="S392" s="29">
        <f t="shared" si="246"/>
        <v>-2.2532244303159792E-9</v>
      </c>
      <c r="T392" s="29">
        <f t="shared" si="247"/>
        <v>-2.2532244303159792E-9</v>
      </c>
      <c r="V392" s="35"/>
      <c r="W392" s="35"/>
      <c r="X392" s="35"/>
      <c r="AD392" s="35"/>
      <c r="AE392" s="35"/>
      <c r="AF392" s="35"/>
      <c r="AL392" s="35"/>
      <c r="AM392" s="35"/>
      <c r="AN392" s="35"/>
      <c r="AT392" s="35"/>
      <c r="AU392" s="35"/>
      <c r="AV392" s="35"/>
      <c r="BB392" s="35"/>
      <c r="BC392" s="35"/>
      <c r="BD392" s="35"/>
      <c r="BJ392" s="35"/>
      <c r="BK392" s="35"/>
      <c r="BL392" s="35"/>
      <c r="BR392" s="35"/>
      <c r="BS392" s="35"/>
      <c r="BT392" s="35"/>
      <c r="BZ392" s="35"/>
      <c r="CA392" s="35"/>
      <c r="CB392" s="35"/>
      <c r="CH392" s="35"/>
      <c r="CI392" s="35"/>
      <c r="CJ392" s="35"/>
      <c r="CP392" s="35"/>
      <c r="CQ392" s="35"/>
      <c r="CR392" s="35"/>
      <c r="CX392" s="35"/>
      <c r="CY392" s="35"/>
      <c r="CZ392" s="35"/>
      <c r="DF392" s="35">
        <v>1.6779999999999999E-8</v>
      </c>
      <c r="DG392" s="35">
        <v>2.17255433434</v>
      </c>
      <c r="DH392" s="35">
        <v>306.83064210100002</v>
      </c>
      <c r="DI392" s="29">
        <f t="shared" si="248"/>
        <v>1.0783204607428936E-8</v>
      </c>
      <c r="DJ392" s="29">
        <f t="shared" si="249"/>
        <v>1.0783485519436705E-8</v>
      </c>
      <c r="DK392" s="29">
        <f t="shared" si="250"/>
        <v>1.0783485520061286E-8</v>
      </c>
      <c r="DL392" s="29">
        <f t="shared" si="251"/>
        <v>1.0783485520061286E-8</v>
      </c>
      <c r="DN392" s="35"/>
      <c r="DO392" s="35"/>
      <c r="DP392" s="35"/>
      <c r="DV392" s="35"/>
      <c r="DW392" s="35"/>
      <c r="DX392" s="35"/>
      <c r="ED392" s="35"/>
      <c r="EE392" s="35"/>
      <c r="EF392" s="35"/>
      <c r="EL392" s="35"/>
      <c r="EM392" s="35"/>
      <c r="EN392" s="35"/>
      <c r="ET392" s="35"/>
      <c r="EU392" s="35"/>
      <c r="EV392" s="35"/>
    </row>
    <row r="393" spans="14:152" s="29" customFormat="1" ht="13.5" x14ac:dyDescent="0.3">
      <c r="N393" s="35">
        <v>1.0600000000000001E-8</v>
      </c>
      <c r="O393" s="35">
        <v>5.2802722446599999</v>
      </c>
      <c r="P393" s="35">
        <v>3171.0322435667999</v>
      </c>
      <c r="Q393" s="29">
        <f t="shared" si="244"/>
        <v>1.0308211481209904E-8</v>
      </c>
      <c r="R393" s="29">
        <f t="shared" si="245"/>
        <v>1.0308768974428948E-8</v>
      </c>
      <c r="S393" s="29">
        <f t="shared" si="246"/>
        <v>1.0308768975667914E-8</v>
      </c>
      <c r="T393" s="29">
        <f t="shared" si="247"/>
        <v>1.0308768975667914E-8</v>
      </c>
      <c r="V393" s="35"/>
      <c r="W393" s="35"/>
      <c r="X393" s="35"/>
      <c r="AD393" s="35"/>
      <c r="AE393" s="35"/>
      <c r="AF393" s="35"/>
      <c r="AL393" s="35"/>
      <c r="AM393" s="35"/>
      <c r="AN393" s="35"/>
      <c r="AT393" s="35"/>
      <c r="AU393" s="35"/>
      <c r="AV393" s="35"/>
      <c r="BB393" s="35"/>
      <c r="BC393" s="35"/>
      <c r="BD393" s="35"/>
      <c r="BJ393" s="35"/>
      <c r="BK393" s="35"/>
      <c r="BL393" s="35"/>
      <c r="BR393" s="35"/>
      <c r="BS393" s="35"/>
      <c r="BT393" s="35"/>
      <c r="BZ393" s="35"/>
      <c r="CA393" s="35"/>
      <c r="CB393" s="35"/>
      <c r="CH393" s="35"/>
      <c r="CI393" s="35"/>
      <c r="CJ393" s="35"/>
      <c r="CP393" s="35"/>
      <c r="CQ393" s="35"/>
      <c r="CR393" s="35"/>
      <c r="CX393" s="35"/>
      <c r="CY393" s="35"/>
      <c r="CZ393" s="35"/>
      <c r="DF393" s="35">
        <v>1.5110000000000001E-8</v>
      </c>
      <c r="DG393" s="35">
        <v>4.4437760868499998</v>
      </c>
      <c r="DH393" s="35">
        <v>395.10562148700001</v>
      </c>
      <c r="DI393" s="29">
        <f t="shared" si="248"/>
        <v>-2.0266826774122678E-9</v>
      </c>
      <c r="DJ393" s="29">
        <f t="shared" si="249"/>
        <v>-2.0271039719040902E-9</v>
      </c>
      <c r="DK393" s="29">
        <f t="shared" si="250"/>
        <v>-2.0271039728408222E-9</v>
      </c>
      <c r="DL393" s="29">
        <f t="shared" si="251"/>
        <v>-2.0271039728408222E-9</v>
      </c>
      <c r="DN393" s="35"/>
      <c r="DO393" s="35"/>
      <c r="DP393" s="35"/>
      <c r="DV393" s="35"/>
      <c r="DW393" s="35"/>
      <c r="DX393" s="35"/>
      <c r="ED393" s="35"/>
      <c r="EE393" s="35"/>
      <c r="EF393" s="35"/>
      <c r="EL393" s="35"/>
      <c r="EM393" s="35"/>
      <c r="EN393" s="35"/>
      <c r="ET393" s="35"/>
      <c r="EU393" s="35"/>
      <c r="EV393" s="35"/>
    </row>
    <row r="394" spans="14:152" s="29" customFormat="1" ht="13.5" x14ac:dyDescent="0.3">
      <c r="N394" s="35">
        <v>1.064E-8</v>
      </c>
      <c r="O394" s="35">
        <v>0.99330150800999994</v>
      </c>
      <c r="P394" s="35">
        <v>320.32402291969998</v>
      </c>
      <c r="Q394" s="29">
        <f t="shared" si="244"/>
        <v>1.0599559730992922E-8</v>
      </c>
      <c r="R394" s="29">
        <f t="shared" si="245"/>
        <v>1.0599538587486399E-8</v>
      </c>
      <c r="S394" s="29">
        <f t="shared" si="246"/>
        <v>1.0599538587439381E-8</v>
      </c>
      <c r="T394" s="29">
        <f t="shared" si="247"/>
        <v>1.0599538587439381E-8</v>
      </c>
      <c r="V394" s="35"/>
      <c r="W394" s="35"/>
      <c r="X394" s="35"/>
      <c r="AD394" s="35"/>
      <c r="AE394" s="35"/>
      <c r="AF394" s="35"/>
      <c r="AL394" s="35"/>
      <c r="AM394" s="35"/>
      <c r="AN394" s="35"/>
      <c r="AT394" s="35"/>
      <c r="AU394" s="35"/>
      <c r="AV394" s="35"/>
      <c r="BB394" s="35"/>
      <c r="BC394" s="35"/>
      <c r="BD394" s="35"/>
      <c r="BJ394" s="35"/>
      <c r="BK394" s="35"/>
      <c r="BL394" s="35"/>
      <c r="BR394" s="35"/>
      <c r="BS394" s="35"/>
      <c r="BT394" s="35"/>
      <c r="BZ394" s="35"/>
      <c r="CA394" s="35"/>
      <c r="CB394" s="35"/>
      <c r="CH394" s="35"/>
      <c r="CI394" s="35"/>
      <c r="CJ394" s="35"/>
      <c r="CP394" s="35"/>
      <c r="CQ394" s="35"/>
      <c r="CR394" s="35"/>
      <c r="CX394" s="35"/>
      <c r="CY394" s="35"/>
      <c r="CZ394" s="35"/>
      <c r="DF394" s="35">
        <v>1.9580000000000001E-8</v>
      </c>
      <c r="DG394" s="35">
        <v>5.215107058E-2</v>
      </c>
      <c r="DH394" s="35">
        <v>761.74000862829996</v>
      </c>
      <c r="DI394" s="29">
        <f t="shared" si="248"/>
        <v>1.9382598759244596E-8</v>
      </c>
      <c r="DJ394" s="29">
        <f t="shared" si="249"/>
        <v>1.9382448293006267E-8</v>
      </c>
      <c r="DK394" s="29">
        <f t="shared" si="250"/>
        <v>1.9382448292671653E-8</v>
      </c>
      <c r="DL394" s="29">
        <f t="shared" si="251"/>
        <v>1.9382448292671653E-8</v>
      </c>
      <c r="DN394" s="35"/>
      <c r="DO394" s="35"/>
      <c r="DP394" s="35"/>
      <c r="DV394" s="35"/>
      <c r="DW394" s="35"/>
      <c r="DX394" s="35"/>
      <c r="ED394" s="35"/>
      <c r="EE394" s="35"/>
      <c r="EF394" s="35"/>
      <c r="EL394" s="35"/>
      <c r="EM394" s="35"/>
      <c r="EN394" s="35"/>
      <c r="ET394" s="35"/>
      <c r="EU394" s="35"/>
      <c r="EV394" s="35"/>
    </row>
    <row r="395" spans="14:152" s="29" customFormat="1" ht="13.5" x14ac:dyDescent="0.3">
      <c r="N395" s="35">
        <v>9.6999999999999992E-9</v>
      </c>
      <c r="O395" s="35">
        <v>4.5660788843900004</v>
      </c>
      <c r="P395" s="35">
        <v>429.04587143079999</v>
      </c>
      <c r="Q395" s="29">
        <f t="shared" si="244"/>
        <v>4.9789862676163257E-9</v>
      </c>
      <c r="R395" s="29">
        <f t="shared" si="245"/>
        <v>4.978731921890679E-9</v>
      </c>
      <c r="S395" s="29">
        <f t="shared" si="246"/>
        <v>4.9787319213251637E-9</v>
      </c>
      <c r="T395" s="29">
        <f t="shared" si="247"/>
        <v>4.9787319213251637E-9</v>
      </c>
      <c r="V395" s="35"/>
      <c r="W395" s="35"/>
      <c r="X395" s="35"/>
      <c r="AD395" s="35"/>
      <c r="AE395" s="35"/>
      <c r="AF395" s="35"/>
      <c r="AL395" s="35"/>
      <c r="AM395" s="35"/>
      <c r="AN395" s="35"/>
      <c r="AT395" s="35"/>
      <c r="AU395" s="35"/>
      <c r="AV395" s="35"/>
      <c r="BB395" s="35"/>
      <c r="BC395" s="35"/>
      <c r="BD395" s="35"/>
      <c r="BJ395" s="35"/>
      <c r="BK395" s="35"/>
      <c r="BL395" s="35"/>
      <c r="BR395" s="35"/>
      <c r="BS395" s="35"/>
      <c r="BT395" s="35"/>
      <c r="BZ395" s="35"/>
      <c r="CA395" s="35"/>
      <c r="CB395" s="35"/>
      <c r="CH395" s="35"/>
      <c r="CI395" s="35"/>
      <c r="CJ395" s="35"/>
      <c r="CP395" s="35"/>
      <c r="CQ395" s="35"/>
      <c r="CR395" s="35"/>
      <c r="CX395" s="35"/>
      <c r="CY395" s="35"/>
      <c r="CZ395" s="35"/>
      <c r="DF395" s="35">
        <v>1.7599999999999999E-8</v>
      </c>
      <c r="DG395" s="35">
        <v>1.27045286501</v>
      </c>
      <c r="DH395" s="35">
        <v>1173.5204046716999</v>
      </c>
      <c r="DI395" s="29">
        <f t="shared" si="248"/>
        <v>1.576669421977849E-9</v>
      </c>
      <c r="DJ395" s="29">
        <f t="shared" si="249"/>
        <v>1.5781343054674456E-9</v>
      </c>
      <c r="DK395" s="29">
        <f t="shared" si="250"/>
        <v>1.5781343087244744E-9</v>
      </c>
      <c r="DL395" s="29">
        <f t="shared" si="251"/>
        <v>1.5781343087244744E-9</v>
      </c>
      <c r="DN395" s="35"/>
      <c r="DO395" s="35"/>
      <c r="DP395" s="35"/>
      <c r="DV395" s="35"/>
      <c r="DW395" s="35"/>
      <c r="DX395" s="35"/>
      <c r="ED395" s="35"/>
      <c r="EE395" s="35"/>
      <c r="EF395" s="35"/>
      <c r="EL395" s="35"/>
      <c r="EM395" s="35"/>
      <c r="EN395" s="35"/>
      <c r="ET395" s="35"/>
      <c r="EU395" s="35"/>
      <c r="EV395" s="35"/>
    </row>
    <row r="396" spans="14:152" s="29" customFormat="1" ht="13.5" x14ac:dyDescent="0.3">
      <c r="N396" s="35">
        <v>1.071E-8</v>
      </c>
      <c r="O396" s="35">
        <v>4.3320309095700003</v>
      </c>
      <c r="P396" s="35">
        <v>610.69233878540001</v>
      </c>
      <c r="Q396" s="29">
        <f t="shared" si="244"/>
        <v>-1.2147329969974919E-9</v>
      </c>
      <c r="R396" s="29">
        <f t="shared" si="245"/>
        <v>-1.2142702404667563E-9</v>
      </c>
      <c r="S396" s="29">
        <f t="shared" si="246"/>
        <v>-1.2142702394378388E-9</v>
      </c>
      <c r="T396" s="29">
        <f t="shared" si="247"/>
        <v>-1.2142702394378388E-9</v>
      </c>
      <c r="V396" s="35"/>
      <c r="W396" s="35"/>
      <c r="X396" s="35"/>
      <c r="AD396" s="35"/>
      <c r="AE396" s="35"/>
      <c r="AF396" s="35"/>
      <c r="AL396" s="35"/>
      <c r="AM396" s="35"/>
      <c r="AN396" s="35"/>
      <c r="AT396" s="35"/>
      <c r="AU396" s="35"/>
      <c r="AV396" s="35"/>
      <c r="BB396" s="35"/>
      <c r="BC396" s="35"/>
      <c r="BD396" s="35"/>
      <c r="BJ396" s="35"/>
      <c r="BK396" s="35"/>
      <c r="BL396" s="35"/>
      <c r="BR396" s="35"/>
      <c r="BS396" s="35"/>
      <c r="BT396" s="35"/>
      <c r="BZ396" s="35"/>
      <c r="CA396" s="35"/>
      <c r="CB396" s="35"/>
      <c r="CH396" s="35"/>
      <c r="CI396" s="35"/>
      <c r="CJ396" s="35"/>
      <c r="CP396" s="35"/>
      <c r="CQ396" s="35"/>
      <c r="CR396" s="35"/>
      <c r="CX396" s="35"/>
      <c r="CY396" s="35"/>
      <c r="CZ396" s="35"/>
      <c r="DF396" s="35">
        <v>1.4629999999999999E-8</v>
      </c>
      <c r="DG396" s="35">
        <v>6.0781037310299997</v>
      </c>
      <c r="DH396" s="35">
        <v>0.96320784650000002</v>
      </c>
      <c r="DI396" s="29">
        <f t="shared" si="248"/>
        <v>1.4368274552231779E-8</v>
      </c>
      <c r="DJ396" s="29">
        <f t="shared" si="249"/>
        <v>1.4368274363267276E-8</v>
      </c>
      <c r="DK396" s="29">
        <f t="shared" si="250"/>
        <v>1.4368274363266856E-8</v>
      </c>
      <c r="DL396" s="29">
        <f t="shared" si="251"/>
        <v>1.4368274363266856E-8</v>
      </c>
      <c r="DN396" s="35"/>
      <c r="DO396" s="35"/>
      <c r="DP396" s="35"/>
      <c r="DV396" s="35"/>
      <c r="DW396" s="35"/>
      <c r="DX396" s="35"/>
      <c r="ED396" s="35"/>
      <c r="EE396" s="35"/>
      <c r="EF396" s="35"/>
      <c r="EL396" s="35"/>
      <c r="EM396" s="35"/>
      <c r="EN396" s="35"/>
      <c r="ET396" s="35"/>
      <c r="EU396" s="35"/>
      <c r="EV396" s="35"/>
    </row>
    <row r="397" spans="14:152" s="29" customFormat="1" ht="13.5" x14ac:dyDescent="0.3">
      <c r="N397" s="35">
        <v>8.6499999999999997E-9</v>
      </c>
      <c r="O397" s="35">
        <v>0.21831429229999999</v>
      </c>
      <c r="P397" s="35">
        <v>1098.7388061044001</v>
      </c>
      <c r="Q397" s="29">
        <f t="shared" si="244"/>
        <v>6.1149888357012387E-9</v>
      </c>
      <c r="R397" s="29">
        <f t="shared" si="245"/>
        <v>6.1145101295272201E-9</v>
      </c>
      <c r="S397" s="29">
        <f t="shared" si="246"/>
        <v>6.1145101284628E-9</v>
      </c>
      <c r="T397" s="29">
        <f t="shared" si="247"/>
        <v>6.1145101284628E-9</v>
      </c>
      <c r="V397" s="35"/>
      <c r="W397" s="35"/>
      <c r="X397" s="35"/>
      <c r="AD397" s="35"/>
      <c r="AE397" s="35"/>
      <c r="AF397" s="35"/>
      <c r="AL397" s="35"/>
      <c r="AM397" s="35"/>
      <c r="AN397" s="35"/>
      <c r="AT397" s="35"/>
      <c r="AU397" s="35"/>
      <c r="AV397" s="35"/>
      <c r="BB397" s="35"/>
      <c r="BC397" s="35"/>
      <c r="BD397" s="35"/>
      <c r="BJ397" s="35"/>
      <c r="BK397" s="35"/>
      <c r="BL397" s="35"/>
      <c r="BR397" s="35"/>
      <c r="BS397" s="35"/>
      <c r="BT397" s="35"/>
      <c r="BZ397" s="35"/>
      <c r="CA397" s="35"/>
      <c r="CB397" s="35"/>
      <c r="CH397" s="35"/>
      <c r="CI397" s="35"/>
      <c r="CJ397" s="35"/>
      <c r="CP397" s="35"/>
      <c r="CQ397" s="35"/>
      <c r="CR397" s="35"/>
      <c r="CX397" s="35"/>
      <c r="CY397" s="35"/>
      <c r="CZ397" s="35"/>
      <c r="DF397" s="35">
        <v>1.4979999999999999E-8</v>
      </c>
      <c r="DG397" s="35">
        <v>2.79408561759</v>
      </c>
      <c r="DH397" s="35">
        <v>277.0349937414</v>
      </c>
      <c r="DI397" s="29">
        <f t="shared" si="248"/>
        <v>7.9612636344061745E-9</v>
      </c>
      <c r="DJ397" s="29">
        <f t="shared" si="249"/>
        <v>7.9615139691676659E-9</v>
      </c>
      <c r="DK397" s="29">
        <f t="shared" si="250"/>
        <v>7.9615139697242807E-9</v>
      </c>
      <c r="DL397" s="29">
        <f t="shared" si="251"/>
        <v>7.9615139697242807E-9</v>
      </c>
      <c r="DN397" s="35"/>
      <c r="DO397" s="35"/>
      <c r="DP397" s="35"/>
      <c r="DV397" s="35"/>
      <c r="DW397" s="35"/>
      <c r="DX397" s="35"/>
      <c r="ED397" s="35"/>
      <c r="EE397" s="35"/>
      <c r="EF397" s="35"/>
      <c r="EL397" s="35"/>
      <c r="EM397" s="35"/>
      <c r="EN397" s="35"/>
      <c r="ET397" s="35"/>
      <c r="EU397" s="35"/>
      <c r="EV397" s="35"/>
    </row>
    <row r="398" spans="14:152" s="29" customFormat="1" ht="13.5" x14ac:dyDescent="0.3">
      <c r="N398" s="35">
        <v>8.6499999999999997E-9</v>
      </c>
      <c r="O398" s="35">
        <v>2.8212374210800002</v>
      </c>
      <c r="P398" s="35">
        <v>1060.3451380357001</v>
      </c>
      <c r="Q398" s="29">
        <f t="shared" si="244"/>
        <v>3.1851532881386276E-9</v>
      </c>
      <c r="R398" s="29">
        <f t="shared" si="245"/>
        <v>3.1857605384906711E-9</v>
      </c>
      <c r="S398" s="29">
        <f t="shared" si="246"/>
        <v>3.1857605398408152E-9</v>
      </c>
      <c r="T398" s="29">
        <f t="shared" si="247"/>
        <v>3.1857605398408152E-9</v>
      </c>
      <c r="V398" s="35"/>
      <c r="W398" s="35"/>
      <c r="X398" s="35"/>
      <c r="AD398" s="35"/>
      <c r="AE398" s="35"/>
      <c r="AF398" s="35"/>
      <c r="AL398" s="35"/>
      <c r="AM398" s="35"/>
      <c r="AN398" s="35"/>
      <c r="AT398" s="35"/>
      <c r="AU398" s="35"/>
      <c r="AV398" s="35"/>
      <c r="BB398" s="35"/>
      <c r="BC398" s="35"/>
      <c r="BD398" s="35"/>
      <c r="BJ398" s="35"/>
      <c r="BK398" s="35"/>
      <c r="BL398" s="35"/>
      <c r="BR398" s="35"/>
      <c r="BS398" s="35"/>
      <c r="BT398" s="35"/>
      <c r="BZ398" s="35"/>
      <c r="CA398" s="35"/>
      <c r="CB398" s="35"/>
      <c r="CH398" s="35"/>
      <c r="CI398" s="35"/>
      <c r="CJ398" s="35"/>
      <c r="CP398" s="35"/>
      <c r="CQ398" s="35"/>
      <c r="CR398" s="35"/>
      <c r="CX398" s="35"/>
      <c r="CY398" s="35"/>
      <c r="CZ398" s="35"/>
      <c r="DF398" s="35">
        <v>1.6359999999999999E-8</v>
      </c>
      <c r="DG398" s="35">
        <v>0.2619935149</v>
      </c>
      <c r="DH398" s="35">
        <v>522.52923398400003</v>
      </c>
      <c r="DI398" s="29">
        <f t="shared" si="248"/>
        <v>-1.2762962077109513E-8</v>
      </c>
      <c r="DJ398" s="29">
        <f t="shared" si="249"/>
        <v>-1.2762581220029456E-8</v>
      </c>
      <c r="DK398" s="29">
        <f t="shared" si="250"/>
        <v>-1.2762581219182633E-8</v>
      </c>
      <c r="DL398" s="29">
        <f t="shared" si="251"/>
        <v>-1.2762581219182633E-8</v>
      </c>
      <c r="DN398" s="35"/>
      <c r="DO398" s="35"/>
      <c r="DP398" s="35"/>
      <c r="DV398" s="35"/>
      <c r="DW398" s="35"/>
      <c r="DX398" s="35"/>
      <c r="ED398" s="35"/>
      <c r="EE398" s="35"/>
      <c r="EF398" s="35"/>
      <c r="EL398" s="35"/>
      <c r="EM398" s="35"/>
      <c r="EN398" s="35"/>
      <c r="ET398" s="35"/>
      <c r="EU398" s="35"/>
      <c r="EV398" s="35"/>
    </row>
    <row r="399" spans="14:152" s="29" customFormat="1" ht="13.5" x14ac:dyDescent="0.3">
      <c r="N399" s="35">
        <v>8.8200000000000006E-9</v>
      </c>
      <c r="O399" s="35">
        <v>4.8007682494799999</v>
      </c>
      <c r="P399" s="35">
        <v>384.05992122309999</v>
      </c>
      <c r="Q399" s="29">
        <f t="shared" si="244"/>
        <v>3.7962797741165235E-10</v>
      </c>
      <c r="R399" s="29">
        <f t="shared" si="245"/>
        <v>3.7938697784818555E-10</v>
      </c>
      <c r="S399" s="29">
        <f t="shared" si="246"/>
        <v>3.7938697731232187E-10</v>
      </c>
      <c r="T399" s="29">
        <f t="shared" si="247"/>
        <v>3.7938697731232187E-10</v>
      </c>
      <c r="V399" s="35"/>
      <c r="W399" s="35"/>
      <c r="X399" s="35"/>
      <c r="AD399" s="35"/>
      <c r="AE399" s="35"/>
      <c r="AF399" s="35"/>
      <c r="AL399" s="35"/>
      <c r="AM399" s="35"/>
      <c r="AN399" s="35"/>
      <c r="AT399" s="35"/>
      <c r="AU399" s="35"/>
      <c r="AV399" s="35"/>
      <c r="BB399" s="35"/>
      <c r="BC399" s="35"/>
      <c r="BD399" s="35"/>
      <c r="BJ399" s="35"/>
      <c r="BK399" s="35"/>
      <c r="BL399" s="35"/>
      <c r="BR399" s="35"/>
      <c r="BS399" s="35"/>
      <c r="BT399" s="35"/>
      <c r="BZ399" s="35"/>
      <c r="CA399" s="35"/>
      <c r="CB399" s="35"/>
      <c r="CH399" s="35"/>
      <c r="CI399" s="35"/>
      <c r="CJ399" s="35"/>
      <c r="CP399" s="35"/>
      <c r="CQ399" s="35"/>
      <c r="CR399" s="35"/>
      <c r="CX399" s="35"/>
      <c r="CY399" s="35"/>
      <c r="CZ399" s="35"/>
      <c r="DF399" s="35">
        <v>1.5069999999999999E-8</v>
      </c>
      <c r="DG399" s="35">
        <v>0.48961801592999998</v>
      </c>
      <c r="DH399" s="35">
        <v>4216.1870797543997</v>
      </c>
      <c r="DI399" s="29">
        <f t="shared" si="248"/>
        <v>1.4908458948509795E-8</v>
      </c>
      <c r="DJ399" s="29">
        <f t="shared" si="249"/>
        <v>1.4907797557152585E-8</v>
      </c>
      <c r="DK399" s="29">
        <f t="shared" si="250"/>
        <v>1.4907797555680528E-8</v>
      </c>
      <c r="DL399" s="29">
        <f t="shared" si="251"/>
        <v>1.4907797555680528E-8</v>
      </c>
      <c r="DN399" s="35"/>
      <c r="DO399" s="35"/>
      <c r="DP399" s="35"/>
      <c r="DV399" s="35"/>
      <c r="DW399" s="35"/>
      <c r="DX399" s="35"/>
      <c r="ED399" s="35"/>
      <c r="EE399" s="35"/>
      <c r="EF399" s="35"/>
      <c r="EL399" s="35"/>
      <c r="EM399" s="35"/>
      <c r="EN399" s="35"/>
      <c r="ET399" s="35"/>
      <c r="EU399" s="35"/>
      <c r="EV399" s="35"/>
    </row>
    <row r="400" spans="14:152" s="29" customFormat="1" ht="13.5" x14ac:dyDescent="0.3">
      <c r="N400" s="35">
        <v>9.5900000000000002E-9</v>
      </c>
      <c r="O400" s="35">
        <v>5.4546800581800001</v>
      </c>
      <c r="P400" s="35">
        <v>451.94042111070002</v>
      </c>
      <c r="Q400" s="29">
        <f t="shared" si="244"/>
        <v>9.3403418165816718E-9</v>
      </c>
      <c r="R400" s="29">
        <f t="shared" si="245"/>
        <v>9.3404117773184001E-9</v>
      </c>
      <c r="S400" s="29">
        <f t="shared" si="246"/>
        <v>9.3404117774739448E-9</v>
      </c>
      <c r="T400" s="29">
        <f t="shared" si="247"/>
        <v>9.3404117774739448E-9</v>
      </c>
      <c r="V400" s="35"/>
      <c r="W400" s="35"/>
      <c r="X400" s="35"/>
      <c r="AD400" s="35"/>
      <c r="AE400" s="35"/>
      <c r="AF400" s="35"/>
      <c r="AL400" s="35"/>
      <c r="AM400" s="35"/>
      <c r="AN400" s="35"/>
      <c r="AT400" s="35"/>
      <c r="AU400" s="35"/>
      <c r="AV400" s="35"/>
      <c r="BB400" s="35"/>
      <c r="BC400" s="35"/>
      <c r="BD400" s="35"/>
      <c r="BJ400" s="35"/>
      <c r="BK400" s="35"/>
      <c r="BL400" s="35"/>
      <c r="BR400" s="35"/>
      <c r="BS400" s="35"/>
      <c r="BT400" s="35"/>
      <c r="BZ400" s="35"/>
      <c r="CA400" s="35"/>
      <c r="CB400" s="35"/>
      <c r="CH400" s="35"/>
      <c r="CI400" s="35"/>
      <c r="CJ400" s="35"/>
      <c r="CP400" s="35"/>
      <c r="CQ400" s="35"/>
      <c r="CR400" s="35"/>
      <c r="CX400" s="35"/>
      <c r="CY400" s="35"/>
      <c r="CZ400" s="35"/>
      <c r="DF400" s="35">
        <v>1.5300000000000001E-8</v>
      </c>
      <c r="DG400" s="35">
        <v>3.4295382755000001</v>
      </c>
      <c r="DH400" s="35">
        <v>1159.2933106701</v>
      </c>
      <c r="DI400" s="29">
        <f t="shared" si="248"/>
        <v>-1.4755809179808952E-8</v>
      </c>
      <c r="DJ400" s="29">
        <f t="shared" si="249"/>
        <v>-1.4756143004780248E-8</v>
      </c>
      <c r="DK400" s="29">
        <f t="shared" si="250"/>
        <v>-1.4756143005522383E-8</v>
      </c>
      <c r="DL400" s="29">
        <f t="shared" si="251"/>
        <v>-1.4756143005522383E-8</v>
      </c>
      <c r="DN400" s="35"/>
      <c r="DO400" s="35"/>
      <c r="DP400" s="35"/>
      <c r="DV400" s="35"/>
      <c r="DW400" s="35"/>
      <c r="DX400" s="35"/>
      <c r="ED400" s="35"/>
      <c r="EE400" s="35"/>
      <c r="EF400" s="35"/>
      <c r="EL400" s="35"/>
      <c r="EM400" s="35"/>
      <c r="EN400" s="35"/>
      <c r="ET400" s="35"/>
      <c r="EU400" s="35"/>
      <c r="EV400" s="35"/>
    </row>
    <row r="401" spans="14:152" s="29" customFormat="1" ht="13.5" x14ac:dyDescent="0.3">
      <c r="N401" s="35">
        <v>1.042E-8</v>
      </c>
      <c r="O401" s="35">
        <v>5.7927032514999999</v>
      </c>
      <c r="P401" s="35">
        <v>303.86169668439999</v>
      </c>
      <c r="Q401" s="29">
        <f t="shared" si="244"/>
        <v>-2.7550421681540497E-9</v>
      </c>
      <c r="R401" s="29">
        <f t="shared" si="245"/>
        <v>-2.7552596167693996E-9</v>
      </c>
      <c r="S401" s="29">
        <f t="shared" si="246"/>
        <v>-2.7552596172528892E-9</v>
      </c>
      <c r="T401" s="29">
        <f t="shared" si="247"/>
        <v>-2.7552596172528892E-9</v>
      </c>
      <c r="V401" s="35"/>
      <c r="W401" s="35"/>
      <c r="X401" s="35"/>
      <c r="AD401" s="35"/>
      <c r="AE401" s="35"/>
      <c r="AF401" s="35"/>
      <c r="AL401" s="35"/>
      <c r="AM401" s="35"/>
      <c r="AN401" s="35"/>
      <c r="AT401" s="35"/>
      <c r="AU401" s="35"/>
      <c r="AV401" s="35"/>
      <c r="BB401" s="35"/>
      <c r="BC401" s="35"/>
      <c r="BD401" s="35"/>
      <c r="BJ401" s="35"/>
      <c r="BK401" s="35"/>
      <c r="BL401" s="35"/>
      <c r="BR401" s="35"/>
      <c r="BS401" s="35"/>
      <c r="BT401" s="35"/>
      <c r="BZ401" s="35"/>
      <c r="CA401" s="35"/>
      <c r="CB401" s="35"/>
      <c r="CH401" s="35"/>
      <c r="CI401" s="35"/>
      <c r="CJ401" s="35"/>
      <c r="CP401" s="35"/>
      <c r="CQ401" s="35"/>
      <c r="CR401" s="35"/>
      <c r="CX401" s="35"/>
      <c r="CY401" s="35"/>
      <c r="CZ401" s="35"/>
      <c r="DF401" s="35">
        <v>1.7439999999999999E-8</v>
      </c>
      <c r="DG401" s="35">
        <v>2.3963783726100001</v>
      </c>
      <c r="DH401" s="35">
        <v>203.00415469949999</v>
      </c>
      <c r="DI401" s="29">
        <f t="shared" si="248"/>
        <v>1.4495149032322777E-8</v>
      </c>
      <c r="DJ401" s="29">
        <f t="shared" si="249"/>
        <v>1.449500883915896E-8</v>
      </c>
      <c r="DK401" s="29">
        <f t="shared" si="250"/>
        <v>1.4495008838847242E-8</v>
      </c>
      <c r="DL401" s="29">
        <f t="shared" si="251"/>
        <v>1.4495008838847242E-8</v>
      </c>
      <c r="DN401" s="35"/>
      <c r="DO401" s="35"/>
      <c r="DP401" s="35"/>
      <c r="DV401" s="35"/>
      <c r="DW401" s="35"/>
      <c r="DX401" s="35"/>
      <c r="ED401" s="35"/>
      <c r="EE401" s="35"/>
      <c r="EF401" s="35"/>
      <c r="EL401" s="35"/>
      <c r="EM401" s="35"/>
      <c r="EN401" s="35"/>
      <c r="ET401" s="35"/>
      <c r="EU401" s="35"/>
      <c r="EV401" s="35"/>
    </row>
    <row r="402" spans="14:152" s="29" customFormat="1" ht="13.5" x14ac:dyDescent="0.3">
      <c r="N402" s="35">
        <v>7.8399999999999994E-9</v>
      </c>
      <c r="O402" s="35">
        <v>1.85150700827</v>
      </c>
      <c r="P402" s="35">
        <v>313.21047591889999</v>
      </c>
      <c r="Q402" s="29">
        <f t="shared" si="244"/>
        <v>6.2153293712858466E-9</v>
      </c>
      <c r="R402" s="29">
        <f t="shared" si="245"/>
        <v>6.2154359533783774E-9</v>
      </c>
      <c r="S402" s="29">
        <f t="shared" si="246"/>
        <v>6.2154359536153448E-9</v>
      </c>
      <c r="T402" s="29">
        <f t="shared" si="247"/>
        <v>6.2154359536153448E-9</v>
      </c>
      <c r="V402" s="35"/>
      <c r="W402" s="35"/>
      <c r="X402" s="35"/>
      <c r="AD402" s="35"/>
      <c r="AE402" s="35"/>
      <c r="AF402" s="35"/>
      <c r="AL402" s="35"/>
      <c r="AM402" s="35"/>
      <c r="AN402" s="35"/>
      <c r="AT402" s="35"/>
      <c r="AU402" s="35"/>
      <c r="AV402" s="35"/>
      <c r="BB402" s="35"/>
      <c r="BC402" s="35"/>
      <c r="BD402" s="35"/>
      <c r="BJ402" s="35"/>
      <c r="BK402" s="35"/>
      <c r="BL402" s="35"/>
      <c r="BR402" s="35"/>
      <c r="BS402" s="35"/>
      <c r="BT402" s="35"/>
      <c r="BZ402" s="35"/>
      <c r="CA402" s="35"/>
      <c r="CB402" s="35"/>
      <c r="CH402" s="35"/>
      <c r="CI402" s="35"/>
      <c r="CJ402" s="35"/>
      <c r="CP402" s="35"/>
      <c r="CQ402" s="35"/>
      <c r="CR402" s="35"/>
      <c r="CX402" s="35"/>
      <c r="CY402" s="35"/>
      <c r="CZ402" s="35"/>
      <c r="DF402" s="35">
        <v>1.569E-8</v>
      </c>
      <c r="DG402" s="35">
        <v>2.5571907062100001</v>
      </c>
      <c r="DH402" s="35">
        <v>4.1927856940000003</v>
      </c>
      <c r="DI402" s="29">
        <f t="shared" si="248"/>
        <v>-1.3644810561639904E-8</v>
      </c>
      <c r="DJ402" s="29">
        <f t="shared" si="249"/>
        <v>-1.3644808248977299E-8</v>
      </c>
      <c r="DK402" s="29">
        <f t="shared" si="250"/>
        <v>-1.3644808248972154E-8</v>
      </c>
      <c r="DL402" s="29">
        <f t="shared" si="251"/>
        <v>-1.3644808248972154E-8</v>
      </c>
      <c r="DN402" s="35"/>
      <c r="DO402" s="35"/>
      <c r="DP402" s="35"/>
      <c r="DV402" s="35"/>
      <c r="DW402" s="35"/>
      <c r="DX402" s="35"/>
      <c r="ED402" s="35"/>
      <c r="EE402" s="35"/>
      <c r="EF402" s="35"/>
      <c r="EL402" s="35"/>
      <c r="EM402" s="35"/>
      <c r="EN402" s="35"/>
      <c r="ET402" s="35"/>
      <c r="EU402" s="35"/>
      <c r="EV402" s="35"/>
    </row>
    <row r="403" spans="14:152" s="29" customFormat="1" ht="13.5" x14ac:dyDescent="0.3">
      <c r="N403" s="35">
        <v>1.083E-8</v>
      </c>
      <c r="O403" s="35">
        <v>1.40526460812</v>
      </c>
      <c r="P403" s="35">
        <v>72.073285581600004</v>
      </c>
      <c r="Q403" s="29">
        <f t="shared" si="244"/>
        <v>-9.1427097747741111E-9</v>
      </c>
      <c r="R403" s="29">
        <f t="shared" si="245"/>
        <v>-9.1426799799688587E-9</v>
      </c>
      <c r="S403" s="29">
        <f t="shared" si="246"/>
        <v>-9.1426799799026115E-9</v>
      </c>
      <c r="T403" s="29">
        <f t="shared" si="247"/>
        <v>-9.1426799799026115E-9</v>
      </c>
      <c r="V403" s="35"/>
      <c r="W403" s="35"/>
      <c r="X403" s="35"/>
      <c r="AD403" s="35"/>
      <c r="AE403" s="35"/>
      <c r="AF403" s="35"/>
      <c r="AL403" s="35"/>
      <c r="AM403" s="35"/>
      <c r="AN403" s="35"/>
      <c r="AT403" s="35"/>
      <c r="AU403" s="35"/>
      <c r="AV403" s="35"/>
      <c r="BB403" s="35"/>
      <c r="BC403" s="35"/>
      <c r="BD403" s="35"/>
      <c r="BJ403" s="35"/>
      <c r="BK403" s="35"/>
      <c r="BL403" s="35"/>
      <c r="BR403" s="35"/>
      <c r="BS403" s="35"/>
      <c r="BT403" s="35"/>
      <c r="BZ403" s="35"/>
      <c r="CA403" s="35"/>
      <c r="CB403" s="35"/>
      <c r="CH403" s="35"/>
      <c r="CI403" s="35"/>
      <c r="CJ403" s="35"/>
      <c r="CP403" s="35"/>
      <c r="CQ403" s="35"/>
      <c r="CR403" s="35"/>
      <c r="CX403" s="35"/>
      <c r="CY403" s="35"/>
      <c r="CZ403" s="35"/>
      <c r="DF403" s="35">
        <v>1.576E-8</v>
      </c>
      <c r="DG403" s="35">
        <v>3.4503960710400001</v>
      </c>
      <c r="DH403" s="35">
        <v>1058.4187223427</v>
      </c>
      <c r="DI403" s="29">
        <f t="shared" si="248"/>
        <v>-3.4511402129215834E-9</v>
      </c>
      <c r="DJ403" s="29">
        <f t="shared" si="249"/>
        <v>-3.4499811747112561E-9</v>
      </c>
      <c r="DK403" s="29">
        <f t="shared" si="250"/>
        <v>-3.4499811721341749E-9</v>
      </c>
      <c r="DL403" s="29">
        <f t="shared" si="251"/>
        <v>-3.4499811721341749E-9</v>
      </c>
      <c r="DN403" s="35"/>
      <c r="DO403" s="35"/>
      <c r="DP403" s="35"/>
      <c r="DV403" s="35"/>
      <c r="DW403" s="35"/>
      <c r="DX403" s="35"/>
      <c r="ED403" s="35"/>
      <c r="EE403" s="35"/>
      <c r="EF403" s="35"/>
      <c r="EL403" s="35"/>
      <c r="EM403" s="35"/>
      <c r="EN403" s="35"/>
      <c r="ET403" s="35"/>
      <c r="EU403" s="35"/>
      <c r="EV403" s="35"/>
    </row>
    <row r="404" spans="14:152" s="29" customFormat="1" ht="13.5" x14ac:dyDescent="0.3">
      <c r="N404" s="35">
        <v>7.8199999999999999E-9</v>
      </c>
      <c r="O404" s="35">
        <v>3.03559242565</v>
      </c>
      <c r="P404" s="35">
        <v>5.8415226135999996</v>
      </c>
      <c r="Q404" s="29">
        <f t="shared" si="244"/>
        <v>-7.8195162702643107E-9</v>
      </c>
      <c r="R404" s="29">
        <f t="shared" si="245"/>
        <v>-7.8195162340818309E-9</v>
      </c>
      <c r="S404" s="29">
        <f t="shared" si="246"/>
        <v>-7.8195162340817499E-9</v>
      </c>
      <c r="T404" s="29">
        <f t="shared" si="247"/>
        <v>-7.8195162340817499E-9</v>
      </c>
      <c r="V404" s="35"/>
      <c r="W404" s="35"/>
      <c r="X404" s="35"/>
      <c r="AD404" s="35"/>
      <c r="AE404" s="35"/>
      <c r="AF404" s="35"/>
      <c r="AL404" s="35"/>
      <c r="AM404" s="35"/>
      <c r="AN404" s="35"/>
      <c r="AT404" s="35"/>
      <c r="AU404" s="35"/>
      <c r="AV404" s="35"/>
      <c r="BB404" s="35"/>
      <c r="BC404" s="35"/>
      <c r="BD404" s="35"/>
      <c r="BJ404" s="35"/>
      <c r="BK404" s="35"/>
      <c r="BL404" s="35"/>
      <c r="BR404" s="35"/>
      <c r="BS404" s="35"/>
      <c r="BT404" s="35"/>
      <c r="BZ404" s="35"/>
      <c r="CA404" s="35"/>
      <c r="CB404" s="35"/>
      <c r="CH404" s="35"/>
      <c r="CI404" s="35"/>
      <c r="CJ404" s="35"/>
      <c r="CP404" s="35"/>
      <c r="CQ404" s="35"/>
      <c r="CR404" s="35"/>
      <c r="CX404" s="35"/>
      <c r="CY404" s="35"/>
      <c r="CZ404" s="35"/>
      <c r="DF404" s="35">
        <v>1.466E-8</v>
      </c>
      <c r="DG404" s="35">
        <v>2.2442753993400002</v>
      </c>
      <c r="DH404" s="35">
        <v>1550.9398596460001</v>
      </c>
      <c r="DI404" s="29">
        <f t="shared" si="248"/>
        <v>-9.7865818785800117E-9</v>
      </c>
      <c r="DJ404" s="29">
        <f t="shared" si="249"/>
        <v>-9.7853763057461049E-9</v>
      </c>
      <c r="DK404" s="29">
        <f t="shared" si="250"/>
        <v>-9.7853763030654607E-9</v>
      </c>
      <c r="DL404" s="29">
        <f t="shared" si="251"/>
        <v>-9.7853763030654607E-9</v>
      </c>
      <c r="DN404" s="35"/>
      <c r="DO404" s="35"/>
      <c r="DP404" s="35"/>
      <c r="DV404" s="35"/>
      <c r="DW404" s="35"/>
      <c r="DX404" s="35"/>
      <c r="ED404" s="35"/>
      <c r="EE404" s="35"/>
      <c r="EF404" s="35"/>
      <c r="EL404" s="35"/>
      <c r="EM404" s="35"/>
      <c r="EN404" s="35"/>
      <c r="ET404" s="35"/>
      <c r="EU404" s="35"/>
      <c r="EV404" s="35"/>
    </row>
    <row r="405" spans="14:152" s="29" customFormat="1" ht="13.5" x14ac:dyDescent="0.3">
      <c r="N405" s="35">
        <v>8.5400000000000007E-9</v>
      </c>
      <c r="O405" s="35">
        <v>1.22236205478</v>
      </c>
      <c r="P405" s="35">
        <v>611.4430983108</v>
      </c>
      <c r="Q405" s="29">
        <f t="shared" si="244"/>
        <v>1.3418794319478659E-9</v>
      </c>
      <c r="R405" s="29">
        <f t="shared" si="245"/>
        <v>1.34151220210268E-9</v>
      </c>
      <c r="S405" s="29">
        <f t="shared" si="246"/>
        <v>1.3415122012861597E-9</v>
      </c>
      <c r="T405" s="29">
        <f t="shared" si="247"/>
        <v>1.3415122012861597E-9</v>
      </c>
      <c r="V405" s="35"/>
      <c r="W405" s="35"/>
      <c r="X405" s="35"/>
      <c r="AD405" s="35"/>
      <c r="AE405" s="35"/>
      <c r="AF405" s="35"/>
      <c r="AL405" s="35"/>
      <c r="AM405" s="35"/>
      <c r="AN405" s="35"/>
      <c r="AT405" s="35"/>
      <c r="AU405" s="35"/>
      <c r="AV405" s="35"/>
      <c r="BB405" s="35"/>
      <c r="BC405" s="35"/>
      <c r="BD405" s="35"/>
      <c r="BJ405" s="35"/>
      <c r="BK405" s="35"/>
      <c r="BL405" s="35"/>
      <c r="BR405" s="35"/>
      <c r="BS405" s="35"/>
      <c r="BT405" s="35"/>
      <c r="BZ405" s="35"/>
      <c r="CA405" s="35"/>
      <c r="CB405" s="35"/>
      <c r="CH405" s="35"/>
      <c r="CI405" s="35"/>
      <c r="CJ405" s="35"/>
      <c r="CP405" s="35"/>
      <c r="CQ405" s="35"/>
      <c r="CR405" s="35"/>
      <c r="CX405" s="35"/>
      <c r="CY405" s="35"/>
      <c r="CZ405" s="35"/>
      <c r="DF405" s="35">
        <v>1.784E-8</v>
      </c>
      <c r="DG405" s="35">
        <v>2.3459135495300001</v>
      </c>
      <c r="DH405" s="35">
        <v>529.43033266370003</v>
      </c>
      <c r="DI405" s="29">
        <f t="shared" si="248"/>
        <v>-9.0425492920989351E-10</v>
      </c>
      <c r="DJ405" s="29">
        <f t="shared" si="249"/>
        <v>-9.0492666073923302E-10</v>
      </c>
      <c r="DK405" s="29">
        <f t="shared" si="250"/>
        <v>-9.0492666223280036E-10</v>
      </c>
      <c r="DL405" s="29">
        <f t="shared" si="251"/>
        <v>-9.0492666223280036E-10</v>
      </c>
      <c r="DN405" s="35"/>
      <c r="DO405" s="35"/>
      <c r="DP405" s="35"/>
      <c r="DV405" s="35"/>
      <c r="DW405" s="35"/>
      <c r="DX405" s="35"/>
      <c r="ED405" s="35"/>
      <c r="EE405" s="35"/>
      <c r="EF405" s="35"/>
      <c r="EL405" s="35"/>
      <c r="EM405" s="35"/>
      <c r="EN405" s="35"/>
      <c r="ET405" s="35"/>
      <c r="EU405" s="35"/>
      <c r="EV405" s="35"/>
    </row>
    <row r="406" spans="14:152" s="29" customFormat="1" ht="13.5" x14ac:dyDescent="0.3">
      <c r="N406" s="35">
        <v>9.9599999999999995E-9</v>
      </c>
      <c r="O406" s="35">
        <v>2.2213979474299999</v>
      </c>
      <c r="P406" s="35">
        <v>1059.3337460794</v>
      </c>
      <c r="Q406" s="29">
        <f t="shared" si="244"/>
        <v>8.3451688805789876E-9</v>
      </c>
      <c r="R406" s="29">
        <f t="shared" si="245"/>
        <v>8.3455789989014385E-9</v>
      </c>
      <c r="S406" s="29">
        <f t="shared" si="246"/>
        <v>8.3455789998132662E-9</v>
      </c>
      <c r="T406" s="29">
        <f t="shared" si="247"/>
        <v>8.3455789998132662E-9</v>
      </c>
      <c r="V406" s="35"/>
      <c r="W406" s="35"/>
      <c r="X406" s="35"/>
      <c r="AD406" s="35"/>
      <c r="AE406" s="35"/>
      <c r="AF406" s="35"/>
      <c r="AL406" s="35"/>
      <c r="AM406" s="35"/>
      <c r="AN406" s="35"/>
      <c r="AT406" s="35"/>
      <c r="AU406" s="35"/>
      <c r="AV406" s="35"/>
      <c r="BB406" s="35"/>
      <c r="BC406" s="35"/>
      <c r="BD406" s="35"/>
      <c r="BJ406" s="35"/>
      <c r="BK406" s="35"/>
      <c r="BL406" s="35"/>
      <c r="BR406" s="35"/>
      <c r="BS406" s="35"/>
      <c r="BT406" s="35"/>
      <c r="BZ406" s="35"/>
      <c r="CA406" s="35"/>
      <c r="CB406" s="35"/>
      <c r="CH406" s="35"/>
      <c r="CI406" s="35"/>
      <c r="CJ406" s="35"/>
      <c r="CP406" s="35"/>
      <c r="CQ406" s="35"/>
      <c r="CR406" s="35"/>
      <c r="CX406" s="35"/>
      <c r="CY406" s="35"/>
      <c r="CZ406" s="35"/>
      <c r="DF406" s="35">
        <v>1.939E-8</v>
      </c>
      <c r="DG406" s="35">
        <v>4.7368542860999998</v>
      </c>
      <c r="DH406" s="35">
        <v>3067.9394693482</v>
      </c>
      <c r="DI406" s="29">
        <f t="shared" si="248"/>
        <v>-7.7621913025527737E-9</v>
      </c>
      <c r="DJ406" s="29">
        <f t="shared" si="249"/>
        <v>-7.7660730611541178E-9</v>
      </c>
      <c r="DK406" s="29">
        <f t="shared" si="250"/>
        <v>-7.7660730697845778E-9</v>
      </c>
      <c r="DL406" s="29">
        <f t="shared" si="251"/>
        <v>-7.7660730697845778E-9</v>
      </c>
      <c r="DN406" s="35"/>
      <c r="DO406" s="35"/>
      <c r="DP406" s="35"/>
      <c r="DV406" s="35"/>
      <c r="DW406" s="35"/>
      <c r="DX406" s="35"/>
      <c r="ED406" s="35"/>
      <c r="EE406" s="35"/>
      <c r="EF406" s="35"/>
      <c r="EL406" s="35"/>
      <c r="EM406" s="35"/>
      <c r="EN406" s="35"/>
      <c r="ET406" s="35"/>
      <c r="EU406" s="35"/>
      <c r="EV406" s="35"/>
    </row>
    <row r="407" spans="14:152" s="29" customFormat="1" ht="13.5" x14ac:dyDescent="0.3">
      <c r="N407" s="35">
        <v>7.1900000000000002E-9</v>
      </c>
      <c r="O407" s="35">
        <v>4.9255025216400004</v>
      </c>
      <c r="P407" s="35">
        <v>421.93232442999999</v>
      </c>
      <c r="Q407" s="29">
        <f t="shared" si="244"/>
        <v>5.0714263824346044E-9</v>
      </c>
      <c r="R407" s="29">
        <f t="shared" si="245"/>
        <v>5.0712732410209079E-9</v>
      </c>
      <c r="S407" s="29">
        <f t="shared" si="246"/>
        <v>5.0712732406804098E-9</v>
      </c>
      <c r="T407" s="29">
        <f t="shared" si="247"/>
        <v>5.0712732406804098E-9</v>
      </c>
      <c r="V407" s="35"/>
      <c r="W407" s="35"/>
      <c r="X407" s="35"/>
      <c r="AD407" s="35"/>
      <c r="AE407" s="35"/>
      <c r="AF407" s="35"/>
      <c r="AL407" s="35"/>
      <c r="AM407" s="35"/>
      <c r="AN407" s="35"/>
      <c r="AT407" s="35"/>
      <c r="AU407" s="35"/>
      <c r="AV407" s="35"/>
      <c r="BB407" s="35"/>
      <c r="BC407" s="35"/>
      <c r="BD407" s="35"/>
      <c r="BJ407" s="35"/>
      <c r="BK407" s="35"/>
      <c r="BL407" s="35"/>
      <c r="BR407" s="35"/>
      <c r="BS407" s="35"/>
      <c r="BT407" s="35"/>
      <c r="BZ407" s="35"/>
      <c r="CA407" s="35"/>
      <c r="CB407" s="35"/>
      <c r="CH407" s="35"/>
      <c r="CI407" s="35"/>
      <c r="CJ407" s="35"/>
      <c r="CP407" s="35"/>
      <c r="CQ407" s="35"/>
      <c r="CR407" s="35"/>
      <c r="CX407" s="35"/>
      <c r="CY407" s="35"/>
      <c r="CZ407" s="35"/>
      <c r="DF407" s="35">
        <v>1.9379999999999999E-8</v>
      </c>
      <c r="DG407" s="35">
        <v>0.60126164333999998</v>
      </c>
      <c r="DH407" s="35">
        <v>1059.3337460794</v>
      </c>
      <c r="DI407" s="29">
        <f t="shared" si="248"/>
        <v>9.7652795315801708E-9</v>
      </c>
      <c r="DJ407" s="29">
        <f t="shared" si="249"/>
        <v>9.7640166986717193E-9</v>
      </c>
      <c r="DK407" s="29">
        <f t="shared" si="250"/>
        <v>9.7640166958638034E-9</v>
      </c>
      <c r="DL407" s="29">
        <f t="shared" si="251"/>
        <v>9.7640166958638034E-9</v>
      </c>
      <c r="DN407" s="35"/>
      <c r="DO407" s="35"/>
      <c r="DP407" s="35"/>
      <c r="DV407" s="35"/>
      <c r="DW407" s="35"/>
      <c r="DX407" s="35"/>
      <c r="ED407" s="35"/>
      <c r="EE407" s="35"/>
      <c r="EF407" s="35"/>
      <c r="EL407" s="35"/>
      <c r="EM407" s="35"/>
      <c r="EN407" s="35"/>
      <c r="ET407" s="35"/>
      <c r="EU407" s="35"/>
      <c r="EV407" s="35"/>
    </row>
    <row r="408" spans="14:152" s="29" customFormat="1" ht="13.5" x14ac:dyDescent="0.3">
      <c r="N408" s="35">
        <v>9.53E-9</v>
      </c>
      <c r="O408" s="35">
        <v>3.9834705008300002</v>
      </c>
      <c r="P408" s="35">
        <v>836.52160719560004</v>
      </c>
      <c r="Q408" s="29">
        <f t="shared" si="244"/>
        <v>2.7379738518107809E-9</v>
      </c>
      <c r="R408" s="29">
        <f t="shared" si="245"/>
        <v>2.7374300780809468E-9</v>
      </c>
      <c r="S408" s="29">
        <f t="shared" si="246"/>
        <v>2.7374300768718722E-9</v>
      </c>
      <c r="T408" s="29">
        <f t="shared" si="247"/>
        <v>2.7374300768718722E-9</v>
      </c>
      <c r="V408" s="35"/>
      <c r="W408" s="35"/>
      <c r="X408" s="35"/>
      <c r="AD408" s="35"/>
      <c r="AE408" s="35"/>
      <c r="AF408" s="35"/>
      <c r="AL408" s="35"/>
      <c r="AM408" s="35"/>
      <c r="AN408" s="35"/>
      <c r="AT408" s="35"/>
      <c r="AU408" s="35"/>
      <c r="AV408" s="35"/>
      <c r="BB408" s="35"/>
      <c r="BC408" s="35"/>
      <c r="BD408" s="35"/>
      <c r="BJ408" s="35"/>
      <c r="BK408" s="35"/>
      <c r="BL408" s="35"/>
      <c r="BR408" s="35"/>
      <c r="BS408" s="35"/>
      <c r="BT408" s="35"/>
      <c r="BZ408" s="35"/>
      <c r="CA408" s="35"/>
      <c r="CB408" s="35"/>
      <c r="CH408" s="35"/>
      <c r="CI408" s="35"/>
      <c r="CJ408" s="35"/>
      <c r="CP408" s="35"/>
      <c r="CQ408" s="35"/>
      <c r="CR408" s="35"/>
      <c r="CX408" s="35"/>
      <c r="CY408" s="35"/>
      <c r="CZ408" s="35"/>
      <c r="DF408" s="35">
        <v>1.5230000000000001E-8</v>
      </c>
      <c r="DG408" s="35">
        <v>2.9874467344300002</v>
      </c>
      <c r="DH408" s="35">
        <v>2730.2069586891998</v>
      </c>
      <c r="DI408" s="29">
        <f t="shared" si="248"/>
        <v>-1.4903951437398798E-8</v>
      </c>
      <c r="DJ408" s="29">
        <f t="shared" si="249"/>
        <v>-1.4904560574499331E-8</v>
      </c>
      <c r="DK408" s="29">
        <f t="shared" si="250"/>
        <v>-1.4904560575853105E-8</v>
      </c>
      <c r="DL408" s="29">
        <f t="shared" si="251"/>
        <v>-1.4904560575853105E-8</v>
      </c>
      <c r="DN408" s="35"/>
      <c r="DO408" s="35"/>
      <c r="DP408" s="35"/>
      <c r="DV408" s="35"/>
      <c r="DW408" s="35"/>
      <c r="DX408" s="35"/>
      <c r="ED408" s="35"/>
      <c r="EE408" s="35"/>
      <c r="EF408" s="35"/>
      <c r="EL408" s="35"/>
      <c r="EM408" s="35"/>
      <c r="EN408" s="35"/>
      <c r="ET408" s="35"/>
      <c r="EU408" s="35"/>
      <c r="EV408" s="35"/>
    </row>
    <row r="409" spans="14:152" s="29" customFormat="1" ht="13.5" x14ac:dyDescent="0.3">
      <c r="N409" s="35">
        <v>8.2200000000000002E-9</v>
      </c>
      <c r="O409" s="35">
        <v>4.4967985638699997</v>
      </c>
      <c r="P409" s="35">
        <v>10213.285546211</v>
      </c>
      <c r="Q409" s="29">
        <f t="shared" si="244"/>
        <v>6.103850265925503E-9</v>
      </c>
      <c r="R409" s="29">
        <f t="shared" si="245"/>
        <v>6.107852886967189E-9</v>
      </c>
      <c r="S409" s="29">
        <f t="shared" si="246"/>
        <v>6.1078528958632932E-9</v>
      </c>
      <c r="T409" s="29">
        <f t="shared" si="247"/>
        <v>6.1078528958632932E-9</v>
      </c>
      <c r="V409" s="35"/>
      <c r="W409" s="35"/>
      <c r="X409" s="35"/>
      <c r="AD409" s="35"/>
      <c r="AE409" s="35"/>
      <c r="AF409" s="35"/>
      <c r="AL409" s="35"/>
      <c r="AM409" s="35"/>
      <c r="AN409" s="35"/>
      <c r="AT409" s="35"/>
      <c r="AU409" s="35"/>
      <c r="AV409" s="35"/>
      <c r="BB409" s="35"/>
      <c r="BC409" s="35"/>
      <c r="BD409" s="35"/>
      <c r="BJ409" s="35"/>
      <c r="BK409" s="35"/>
      <c r="BL409" s="35"/>
      <c r="BR409" s="35"/>
      <c r="BS409" s="35"/>
      <c r="BT409" s="35"/>
      <c r="BZ409" s="35"/>
      <c r="CA409" s="35"/>
      <c r="CB409" s="35"/>
      <c r="CH409" s="35"/>
      <c r="CI409" s="35"/>
      <c r="CJ409" s="35"/>
      <c r="CP409" s="35"/>
      <c r="CQ409" s="35"/>
      <c r="CR409" s="35"/>
      <c r="CX409" s="35"/>
      <c r="CY409" s="35"/>
      <c r="CZ409" s="35"/>
      <c r="DF409" s="35">
        <v>1.8340000000000001E-8</v>
      </c>
      <c r="DG409" s="35">
        <v>3.7809929879099999</v>
      </c>
      <c r="DH409" s="35">
        <v>420.96911658350001</v>
      </c>
      <c r="DI409" s="29">
        <f t="shared" si="248"/>
        <v>-6.7557324460583489E-9</v>
      </c>
      <c r="DJ409" s="29">
        <f t="shared" si="249"/>
        <v>-6.7562435779374694E-9</v>
      </c>
      <c r="DK409" s="29">
        <f t="shared" si="250"/>
        <v>-6.7562435790739362E-9</v>
      </c>
      <c r="DL409" s="29">
        <f t="shared" si="251"/>
        <v>-6.7562435790739362E-9</v>
      </c>
      <c r="DN409" s="35"/>
      <c r="DO409" s="35"/>
      <c r="DP409" s="35"/>
      <c r="DV409" s="35"/>
      <c r="DW409" s="35"/>
      <c r="DX409" s="35"/>
      <c r="ED409" s="35"/>
      <c r="EE409" s="35"/>
      <c r="EF409" s="35"/>
      <c r="EL409" s="35"/>
      <c r="EM409" s="35"/>
      <c r="EN409" s="35"/>
      <c r="ET409" s="35"/>
      <c r="EU409" s="35"/>
      <c r="EV409" s="35"/>
    </row>
    <row r="410" spans="14:152" s="29" customFormat="1" ht="13.5" x14ac:dyDescent="0.3">
      <c r="N410" s="35">
        <v>7.0699999999999998E-9</v>
      </c>
      <c r="O410" s="35">
        <v>2.16473400319</v>
      </c>
      <c r="P410" s="35">
        <v>2228.9701815978001</v>
      </c>
      <c r="Q410" s="29">
        <f t="shared" si="244"/>
        <v>5.5489755569012293E-9</v>
      </c>
      <c r="R410" s="29">
        <f t="shared" si="245"/>
        <v>5.5496708882812779E-9</v>
      </c>
      <c r="S410" s="29">
        <f t="shared" si="246"/>
        <v>5.5496708898271618E-9</v>
      </c>
      <c r="T410" s="29">
        <f t="shared" si="247"/>
        <v>5.5496708898271618E-9</v>
      </c>
      <c r="V410" s="35"/>
      <c r="W410" s="35"/>
      <c r="X410" s="35"/>
      <c r="AD410" s="35"/>
      <c r="AE410" s="35"/>
      <c r="AF410" s="35"/>
      <c r="AL410" s="35"/>
      <c r="AM410" s="35"/>
      <c r="AN410" s="35"/>
      <c r="AT410" s="35"/>
      <c r="AU410" s="35"/>
      <c r="AV410" s="35"/>
      <c r="BB410" s="35"/>
      <c r="BC410" s="35"/>
      <c r="BD410" s="35"/>
      <c r="BJ410" s="35"/>
      <c r="BK410" s="35"/>
      <c r="BL410" s="35"/>
      <c r="BR410" s="35"/>
      <c r="BS410" s="35"/>
      <c r="BT410" s="35"/>
      <c r="BZ410" s="35"/>
      <c r="CA410" s="35"/>
      <c r="CB410" s="35"/>
      <c r="CH410" s="35"/>
      <c r="CI410" s="35"/>
      <c r="CJ410" s="35"/>
      <c r="CP410" s="35"/>
      <c r="CQ410" s="35"/>
      <c r="CR410" s="35"/>
      <c r="CX410" s="35"/>
      <c r="CY410" s="35"/>
      <c r="CZ410" s="35"/>
      <c r="DF410" s="35">
        <v>1.372E-8</v>
      </c>
      <c r="DG410" s="35">
        <v>3.5399711582500002</v>
      </c>
      <c r="DH410" s="35">
        <v>5.6290742925000004</v>
      </c>
      <c r="DI410" s="29">
        <f t="shared" si="248"/>
        <v>-1.2106863505315759E-8</v>
      </c>
      <c r="DJ410" s="29">
        <f t="shared" si="249"/>
        <v>-1.2106866092690255E-8</v>
      </c>
      <c r="DK410" s="29">
        <f t="shared" si="250"/>
        <v>-1.2106866092696009E-8</v>
      </c>
      <c r="DL410" s="29">
        <f t="shared" si="251"/>
        <v>-1.2106866092696009E-8</v>
      </c>
      <c r="DN410" s="35"/>
      <c r="DO410" s="35"/>
      <c r="DP410" s="35"/>
      <c r="DV410" s="35"/>
      <c r="DW410" s="35"/>
      <c r="DX410" s="35"/>
      <c r="ED410" s="35"/>
      <c r="EE410" s="35"/>
      <c r="EF410" s="35"/>
      <c r="EL410" s="35"/>
      <c r="EM410" s="35"/>
      <c r="EN410" s="35"/>
      <c r="ET410" s="35"/>
      <c r="EU410" s="35"/>
      <c r="EV410" s="35"/>
    </row>
    <row r="411" spans="14:152" s="29" customFormat="1" ht="13.5" x14ac:dyDescent="0.3">
      <c r="N411" s="35">
        <v>7.1500000000000003E-9</v>
      </c>
      <c r="O411" s="35">
        <v>4.6251525553399997</v>
      </c>
      <c r="P411" s="35">
        <v>385.54439393140001</v>
      </c>
      <c r="Q411" s="29">
        <f t="shared" si="244"/>
        <v>-7.7389855084683943E-10</v>
      </c>
      <c r="R411" s="29">
        <f t="shared" si="245"/>
        <v>-7.7409370234529051E-10</v>
      </c>
      <c r="S411" s="29">
        <f t="shared" si="246"/>
        <v>-7.7409370277919327E-10</v>
      </c>
      <c r="T411" s="29">
        <f t="shared" si="247"/>
        <v>-7.7409370277919327E-10</v>
      </c>
      <c r="V411" s="35"/>
      <c r="W411" s="35"/>
      <c r="X411" s="35"/>
      <c r="AD411" s="35"/>
      <c r="AE411" s="35"/>
      <c r="AF411" s="35"/>
      <c r="AL411" s="35"/>
      <c r="AM411" s="35"/>
      <c r="AN411" s="35"/>
      <c r="AT411" s="35"/>
      <c r="AU411" s="35"/>
      <c r="AV411" s="35"/>
      <c r="BB411" s="35"/>
      <c r="BC411" s="35"/>
      <c r="BD411" s="35"/>
      <c r="BJ411" s="35"/>
      <c r="BK411" s="35"/>
      <c r="BL411" s="35"/>
      <c r="BR411" s="35"/>
      <c r="BS411" s="35"/>
      <c r="BT411" s="35"/>
      <c r="BZ411" s="35"/>
      <c r="CA411" s="35"/>
      <c r="CB411" s="35"/>
      <c r="CH411" s="35"/>
      <c r="CI411" s="35"/>
      <c r="CJ411" s="35"/>
      <c r="CP411" s="35"/>
      <c r="CQ411" s="35"/>
      <c r="CR411" s="35"/>
      <c r="CX411" s="35"/>
      <c r="CY411" s="35"/>
      <c r="CZ411" s="35"/>
      <c r="DF411" s="35">
        <v>1.3610000000000001E-8</v>
      </c>
      <c r="DG411" s="35">
        <v>0.45533257707000002</v>
      </c>
      <c r="DH411" s="35">
        <v>418.52143602870001</v>
      </c>
      <c r="DI411" s="29">
        <f t="shared" si="248"/>
        <v>7.6967727251014621E-9</v>
      </c>
      <c r="DJ411" s="29">
        <f t="shared" si="249"/>
        <v>7.6971072554135791E-9</v>
      </c>
      <c r="DK411" s="29">
        <f t="shared" si="250"/>
        <v>7.6971072561573849E-9</v>
      </c>
      <c r="DL411" s="29">
        <f t="shared" si="251"/>
        <v>7.6971072561573849E-9</v>
      </c>
      <c r="DN411" s="35"/>
      <c r="DO411" s="35"/>
      <c r="DP411" s="35"/>
      <c r="DV411" s="35"/>
      <c r="DW411" s="35"/>
      <c r="DX411" s="35"/>
      <c r="ED411" s="35"/>
      <c r="EE411" s="35"/>
      <c r="EF411" s="35"/>
      <c r="EL411" s="35"/>
      <c r="EM411" s="35"/>
      <c r="EN411" s="35"/>
      <c r="ET411" s="35"/>
      <c r="EU411" s="35"/>
      <c r="EV411" s="35"/>
    </row>
    <row r="412" spans="14:152" s="29" customFormat="1" ht="13.5" x14ac:dyDescent="0.3">
      <c r="N412" s="35">
        <v>7.37E-9</v>
      </c>
      <c r="O412" s="35">
        <v>4.6377669432399999</v>
      </c>
      <c r="P412" s="35">
        <v>1134.1635287565</v>
      </c>
      <c r="Q412" s="29">
        <f t="shared" si="244"/>
        <v>-3.5541262353466279E-9</v>
      </c>
      <c r="R412" s="29">
        <f t="shared" si="245"/>
        <v>-3.5546476790908259E-9</v>
      </c>
      <c r="S412" s="29">
        <f t="shared" si="246"/>
        <v>-3.554647680250208E-9</v>
      </c>
      <c r="T412" s="29">
        <f t="shared" si="247"/>
        <v>-3.554647680250208E-9</v>
      </c>
      <c r="V412" s="35"/>
      <c r="W412" s="35"/>
      <c r="X412" s="35"/>
      <c r="AD412" s="35"/>
      <c r="AE412" s="35"/>
      <c r="AF412" s="35"/>
      <c r="AL412" s="35"/>
      <c r="AM412" s="35"/>
      <c r="AN412" s="35"/>
      <c r="AT412" s="35"/>
      <c r="AU412" s="35"/>
      <c r="AV412" s="35"/>
      <c r="BB412" s="35"/>
      <c r="BC412" s="35"/>
      <c r="BD412" s="35"/>
      <c r="BJ412" s="35"/>
      <c r="BK412" s="35"/>
      <c r="BL412" s="35"/>
      <c r="BR412" s="35"/>
      <c r="BS412" s="35"/>
      <c r="BT412" s="35"/>
      <c r="BZ412" s="35"/>
      <c r="CA412" s="35"/>
      <c r="CB412" s="35"/>
      <c r="CH412" s="35"/>
      <c r="CI412" s="35"/>
      <c r="CJ412" s="35"/>
      <c r="CP412" s="35"/>
      <c r="CQ412" s="35"/>
      <c r="CR412" s="35"/>
      <c r="CX412" s="35"/>
      <c r="CY412" s="35"/>
      <c r="CZ412" s="35"/>
      <c r="DF412" s="35">
        <v>1.8329999999999999E-8</v>
      </c>
      <c r="DG412" s="35">
        <v>5.1274362821499997</v>
      </c>
      <c r="DH412" s="35">
        <v>1578.0271950199001</v>
      </c>
      <c r="DI412" s="29">
        <f t="shared" si="248"/>
        <v>1.4499219826372968E-8</v>
      </c>
      <c r="DJ412" s="29">
        <f t="shared" si="249"/>
        <v>1.4497959534860268E-8</v>
      </c>
      <c r="DK412" s="29">
        <f t="shared" si="250"/>
        <v>1.449795953205786E-8</v>
      </c>
      <c r="DL412" s="29">
        <f t="shared" si="251"/>
        <v>1.449795953205786E-8</v>
      </c>
      <c r="DN412" s="35"/>
      <c r="DO412" s="35"/>
      <c r="DP412" s="35"/>
      <c r="DV412" s="35"/>
      <c r="DW412" s="35"/>
      <c r="DX412" s="35"/>
      <c r="ED412" s="35"/>
      <c r="EE412" s="35"/>
      <c r="EF412" s="35"/>
      <c r="EL412" s="35"/>
      <c r="EM412" s="35"/>
      <c r="EN412" s="35"/>
      <c r="ET412" s="35"/>
      <c r="EU412" s="35"/>
      <c r="EV412" s="35"/>
    </row>
    <row r="413" spans="14:152" s="29" customFormat="1" ht="13.5" x14ac:dyDescent="0.3">
      <c r="N413" s="35">
        <v>7.3E-9</v>
      </c>
      <c r="O413" s="35">
        <v>1.8717932618599999</v>
      </c>
      <c r="P413" s="35">
        <v>153.49535039770001</v>
      </c>
      <c r="Q413" s="29">
        <f t="shared" si="244"/>
        <v>-2.4862792152975308E-9</v>
      </c>
      <c r="R413" s="29">
        <f t="shared" si="245"/>
        <v>-2.4863542383444671E-9</v>
      </c>
      <c r="S413" s="29">
        <f t="shared" si="246"/>
        <v>-2.4863542385112731E-9</v>
      </c>
      <c r="T413" s="29">
        <f t="shared" si="247"/>
        <v>-2.4863542385112731E-9</v>
      </c>
      <c r="V413" s="35"/>
      <c r="W413" s="35"/>
      <c r="X413" s="35"/>
      <c r="AD413" s="35"/>
      <c r="AE413" s="35"/>
      <c r="AF413" s="35"/>
      <c r="AL413" s="35"/>
      <c r="AM413" s="35"/>
      <c r="AN413" s="35"/>
      <c r="AT413" s="35"/>
      <c r="AU413" s="35"/>
      <c r="AV413" s="35"/>
      <c r="BB413" s="35"/>
      <c r="BC413" s="35"/>
      <c r="BD413" s="35"/>
      <c r="BJ413" s="35"/>
      <c r="BK413" s="35"/>
      <c r="BL413" s="35"/>
      <c r="BR413" s="35"/>
      <c r="BS413" s="35"/>
      <c r="BT413" s="35"/>
      <c r="BZ413" s="35"/>
      <c r="CA413" s="35"/>
      <c r="CB413" s="35"/>
      <c r="CH413" s="35"/>
      <c r="CI413" s="35"/>
      <c r="CJ413" s="35"/>
      <c r="CP413" s="35"/>
      <c r="CQ413" s="35"/>
      <c r="CR413" s="35"/>
      <c r="CX413" s="35"/>
      <c r="CY413" s="35"/>
      <c r="CZ413" s="35"/>
      <c r="DF413" s="35">
        <v>1.8390000000000001E-8</v>
      </c>
      <c r="DG413" s="35">
        <v>4.2461604420999999</v>
      </c>
      <c r="DH413" s="35">
        <v>981.63138620530003</v>
      </c>
      <c r="DI413" s="29">
        <f t="shared" si="248"/>
        <v>4.2039212564480454E-9</v>
      </c>
      <c r="DJ413" s="29">
        <f t="shared" si="249"/>
        <v>4.2051727336542195E-9</v>
      </c>
      <c r="DK413" s="29">
        <f t="shared" si="250"/>
        <v>4.205172736436803E-9</v>
      </c>
      <c r="DL413" s="29">
        <f t="shared" si="251"/>
        <v>4.205172736436803E-9</v>
      </c>
      <c r="DN413" s="35"/>
      <c r="DO413" s="35"/>
      <c r="DP413" s="35"/>
      <c r="DV413" s="35"/>
      <c r="DW413" s="35"/>
      <c r="DX413" s="35"/>
      <c r="ED413" s="35"/>
      <c r="EE413" s="35"/>
      <c r="EF413" s="35"/>
      <c r="EL413" s="35"/>
      <c r="EM413" s="35"/>
      <c r="EN413" s="35"/>
      <c r="ET413" s="35"/>
      <c r="EU413" s="35"/>
      <c r="EV413" s="35"/>
    </row>
    <row r="414" spans="14:152" s="29" customFormat="1" ht="13.5" x14ac:dyDescent="0.3">
      <c r="N414" s="35">
        <v>7.0900000000000001E-9</v>
      </c>
      <c r="O414" s="35">
        <v>2.9313211590999999</v>
      </c>
      <c r="P414" s="35">
        <v>417.03696332039999</v>
      </c>
      <c r="Q414" s="29">
        <f t="shared" si="244"/>
        <v>-6.813855771428224E-9</v>
      </c>
      <c r="R414" s="29">
        <f t="shared" si="245"/>
        <v>-6.813913960150443E-9</v>
      </c>
      <c r="S414" s="29">
        <f t="shared" si="246"/>
        <v>-6.8139139602798141E-9</v>
      </c>
      <c r="T414" s="29">
        <f t="shared" si="247"/>
        <v>-6.8139139602798141E-9</v>
      </c>
      <c r="V414" s="35"/>
      <c r="W414" s="35"/>
      <c r="X414" s="35"/>
      <c r="AD414" s="35"/>
      <c r="AE414" s="35"/>
      <c r="AF414" s="35"/>
      <c r="AL414" s="35"/>
      <c r="AM414" s="35"/>
      <c r="AN414" s="35"/>
      <c r="AT414" s="35"/>
      <c r="AU414" s="35"/>
      <c r="AV414" s="35"/>
      <c r="BB414" s="35"/>
      <c r="BC414" s="35"/>
      <c r="BD414" s="35"/>
      <c r="BJ414" s="35"/>
      <c r="BK414" s="35"/>
      <c r="BL414" s="35"/>
      <c r="BR414" s="35"/>
      <c r="BS414" s="35"/>
      <c r="BT414" s="35"/>
      <c r="BZ414" s="35"/>
      <c r="CA414" s="35"/>
      <c r="CB414" s="35"/>
      <c r="CH414" s="35"/>
      <c r="CI414" s="35"/>
      <c r="CJ414" s="35"/>
      <c r="CP414" s="35"/>
      <c r="CQ414" s="35"/>
      <c r="CR414" s="35"/>
      <c r="CX414" s="35"/>
      <c r="CY414" s="35"/>
      <c r="CZ414" s="35"/>
      <c r="DF414" s="35">
        <v>1.5670000000000001E-8</v>
      </c>
      <c r="DG414" s="35">
        <v>3.3242987019500001</v>
      </c>
      <c r="DH414" s="35">
        <v>532.39927808029995</v>
      </c>
      <c r="DI414" s="29">
        <f t="shared" si="248"/>
        <v>1.2977978068136957E-8</v>
      </c>
      <c r="DJ414" s="29">
        <f t="shared" si="249"/>
        <v>1.29776451120238E-8</v>
      </c>
      <c r="DK414" s="29">
        <f t="shared" si="250"/>
        <v>1.297764511128349E-8</v>
      </c>
      <c r="DL414" s="29">
        <f t="shared" si="251"/>
        <v>1.297764511128349E-8</v>
      </c>
      <c r="DN414" s="35"/>
      <c r="DO414" s="35"/>
      <c r="DP414" s="35"/>
      <c r="DV414" s="35"/>
      <c r="DW414" s="35"/>
      <c r="DX414" s="35"/>
      <c r="ED414" s="35"/>
      <c r="EE414" s="35"/>
      <c r="EF414" s="35"/>
      <c r="EL414" s="35"/>
      <c r="EM414" s="35"/>
      <c r="EN414" s="35"/>
      <c r="ET414" s="35"/>
      <c r="EU414" s="35"/>
      <c r="EV414" s="35"/>
    </row>
    <row r="415" spans="14:152" s="29" customFormat="1" ht="13.5" x14ac:dyDescent="0.3">
      <c r="N415" s="35">
        <v>9.2599999999999999E-9</v>
      </c>
      <c r="O415" s="35">
        <v>1.77006317007</v>
      </c>
      <c r="P415" s="35">
        <v>2332.0629558164001</v>
      </c>
      <c r="Q415" s="29">
        <f t="shared" si="244"/>
        <v>-3.4112992790553214E-9</v>
      </c>
      <c r="R415" s="29">
        <f t="shared" si="245"/>
        <v>-3.4098695757672338E-9</v>
      </c>
      <c r="S415" s="29">
        <f t="shared" si="246"/>
        <v>-3.4098695725882621E-9</v>
      </c>
      <c r="T415" s="29">
        <f t="shared" si="247"/>
        <v>-3.4098695725882621E-9</v>
      </c>
      <c r="V415" s="35"/>
      <c r="W415" s="35"/>
      <c r="X415" s="35"/>
      <c r="AD415" s="35"/>
      <c r="AE415" s="35"/>
      <c r="AF415" s="35"/>
      <c r="AL415" s="35"/>
      <c r="AM415" s="35"/>
      <c r="AN415" s="35"/>
      <c r="AT415" s="35"/>
      <c r="AU415" s="35"/>
      <c r="AV415" s="35"/>
      <c r="BB415" s="35"/>
      <c r="BC415" s="35"/>
      <c r="BD415" s="35"/>
      <c r="BJ415" s="35"/>
      <c r="BK415" s="35"/>
      <c r="BL415" s="35"/>
      <c r="BR415" s="35"/>
      <c r="BS415" s="35"/>
      <c r="BT415" s="35"/>
      <c r="BZ415" s="35"/>
      <c r="CA415" s="35"/>
      <c r="CB415" s="35"/>
      <c r="CH415" s="35"/>
      <c r="CI415" s="35"/>
      <c r="CJ415" s="35"/>
      <c r="CP415" s="35"/>
      <c r="CQ415" s="35"/>
      <c r="CR415" s="35"/>
      <c r="CX415" s="35"/>
      <c r="CY415" s="35"/>
      <c r="CZ415" s="35"/>
      <c r="DF415" s="35">
        <v>1.3399999999999999E-8</v>
      </c>
      <c r="DG415" s="35">
        <v>1.9466828226999999</v>
      </c>
      <c r="DH415" s="35">
        <v>528.4189407074</v>
      </c>
      <c r="DI415" s="29">
        <f t="shared" si="248"/>
        <v>-6.0252245496798495E-9</v>
      </c>
      <c r="DJ415" s="29">
        <f t="shared" si="249"/>
        <v>-6.0256749334909104E-9</v>
      </c>
      <c r="DK415" s="29">
        <f t="shared" si="250"/>
        <v>-6.0256749344923143E-9</v>
      </c>
      <c r="DL415" s="29">
        <f t="shared" si="251"/>
        <v>-6.0256749344923143E-9</v>
      </c>
      <c r="DN415" s="35"/>
      <c r="DO415" s="35"/>
      <c r="DP415" s="35"/>
      <c r="DV415" s="35"/>
      <c r="DW415" s="35"/>
      <c r="DX415" s="35"/>
      <c r="ED415" s="35"/>
      <c r="EE415" s="35"/>
      <c r="EF415" s="35"/>
      <c r="EL415" s="35"/>
      <c r="EM415" s="35"/>
      <c r="EN415" s="35"/>
      <c r="ET415" s="35"/>
      <c r="EU415" s="35"/>
      <c r="EV415" s="35"/>
    </row>
    <row r="416" spans="14:152" s="29" customFormat="1" ht="13.5" x14ac:dyDescent="0.3">
      <c r="N416" s="35">
        <v>8.6399999999999999E-9</v>
      </c>
      <c r="O416" s="35">
        <v>3.0324627597</v>
      </c>
      <c r="P416" s="35">
        <v>1041.2226829245001</v>
      </c>
      <c r="Q416" s="29">
        <f t="shared" si="244"/>
        <v>3.9626148404343404E-9</v>
      </c>
      <c r="R416" s="29">
        <f t="shared" si="245"/>
        <v>3.9631841104284451E-9</v>
      </c>
      <c r="S416" s="29">
        <f t="shared" si="246"/>
        <v>3.963184111694172E-9</v>
      </c>
      <c r="T416" s="29">
        <f t="shared" si="247"/>
        <v>3.963184111694172E-9</v>
      </c>
      <c r="V416" s="35"/>
      <c r="W416" s="35"/>
      <c r="X416" s="35"/>
      <c r="AD416" s="35"/>
      <c r="AE416" s="35"/>
      <c r="AF416" s="35"/>
      <c r="AL416" s="35"/>
      <c r="AM416" s="35"/>
      <c r="AN416" s="35"/>
      <c r="AT416" s="35"/>
      <c r="AU416" s="35"/>
      <c r="AV416" s="35"/>
      <c r="BB416" s="35"/>
      <c r="BC416" s="35"/>
      <c r="BD416" s="35"/>
      <c r="BJ416" s="35"/>
      <c r="BK416" s="35"/>
      <c r="BL416" s="35"/>
      <c r="BR416" s="35"/>
      <c r="BS416" s="35"/>
      <c r="BT416" s="35"/>
      <c r="BZ416" s="35"/>
      <c r="CA416" s="35"/>
      <c r="CB416" s="35"/>
      <c r="CH416" s="35"/>
      <c r="CI416" s="35"/>
      <c r="CJ416" s="35"/>
      <c r="CP416" s="35"/>
      <c r="CQ416" s="35"/>
      <c r="CR416" s="35"/>
      <c r="CX416" s="35"/>
      <c r="CY416" s="35"/>
      <c r="CZ416" s="35"/>
      <c r="DF416" s="35">
        <v>1.4219999999999999E-8</v>
      </c>
      <c r="DG416" s="35">
        <v>1.8319157746500001</v>
      </c>
      <c r="DH416" s="35">
        <v>4002.8879843164</v>
      </c>
      <c r="DI416" s="29">
        <f t="shared" si="248"/>
        <v>-9.1372446936683109E-9</v>
      </c>
      <c r="DJ416" s="29">
        <f t="shared" si="249"/>
        <v>-9.1403502042329597E-9</v>
      </c>
      <c r="DK416" s="29">
        <f t="shared" si="250"/>
        <v>-9.1403502111369764E-9</v>
      </c>
      <c r="DL416" s="29">
        <f t="shared" si="251"/>
        <v>-9.1403502111369764E-9</v>
      </c>
      <c r="DN416" s="35"/>
      <c r="DO416" s="35"/>
      <c r="DP416" s="35"/>
      <c r="DV416" s="35"/>
      <c r="DW416" s="35"/>
      <c r="DX416" s="35"/>
      <c r="ED416" s="35"/>
      <c r="EE416" s="35"/>
      <c r="EF416" s="35"/>
      <c r="EL416" s="35"/>
      <c r="EM416" s="35"/>
      <c r="EN416" s="35"/>
      <c r="ET416" s="35"/>
      <c r="EU416" s="35"/>
      <c r="EV416" s="35"/>
    </row>
    <row r="417" spans="14:152" s="29" customFormat="1" ht="13.5" x14ac:dyDescent="0.3">
      <c r="N417" s="35">
        <v>7.0800000000000004E-9</v>
      </c>
      <c r="O417" s="35">
        <v>6.01601101389</v>
      </c>
      <c r="P417" s="35">
        <v>395.10562148700001</v>
      </c>
      <c r="Q417" s="29">
        <f t="shared" si="244"/>
        <v>7.0173835608447935E-9</v>
      </c>
      <c r="R417" s="29">
        <f t="shared" si="245"/>
        <v>7.017357123163354E-9</v>
      </c>
      <c r="S417" s="29">
        <f t="shared" si="246"/>
        <v>7.0173571231045638E-9</v>
      </c>
      <c r="T417" s="29">
        <f t="shared" si="247"/>
        <v>7.0173571231045638E-9</v>
      </c>
      <c r="V417" s="35"/>
      <c r="W417" s="35"/>
      <c r="X417" s="35"/>
      <c r="AD417" s="35"/>
      <c r="AE417" s="35"/>
      <c r="AF417" s="35"/>
      <c r="AL417" s="35"/>
      <c r="AM417" s="35"/>
      <c r="AN417" s="35"/>
      <c r="AT417" s="35"/>
      <c r="AU417" s="35"/>
      <c r="AV417" s="35"/>
      <c r="BB417" s="35"/>
      <c r="BC417" s="35"/>
      <c r="BD417" s="35"/>
      <c r="BJ417" s="35"/>
      <c r="BK417" s="35"/>
      <c r="BL417" s="35"/>
      <c r="BR417" s="35"/>
      <c r="BS417" s="35"/>
      <c r="BT417" s="35"/>
      <c r="BZ417" s="35"/>
      <c r="CA417" s="35"/>
      <c r="CB417" s="35"/>
      <c r="CH417" s="35"/>
      <c r="CI417" s="35"/>
      <c r="CJ417" s="35"/>
      <c r="CP417" s="35"/>
      <c r="CQ417" s="35"/>
      <c r="CR417" s="35"/>
      <c r="CX417" s="35"/>
      <c r="CY417" s="35"/>
      <c r="CZ417" s="35"/>
      <c r="DF417" s="35">
        <v>1.7450000000000001E-8</v>
      </c>
      <c r="DG417" s="35">
        <v>5.7691324045099996</v>
      </c>
      <c r="DH417" s="35">
        <v>490.07345674850001</v>
      </c>
      <c r="DI417" s="29">
        <f t="shared" si="248"/>
        <v>6.9287201299285382E-9</v>
      </c>
      <c r="DJ417" s="29">
        <f t="shared" si="249"/>
        <v>6.9292790487364336E-9</v>
      </c>
      <c r="DK417" s="29">
        <f t="shared" si="250"/>
        <v>6.9292790499791617E-9</v>
      </c>
      <c r="DL417" s="29">
        <f t="shared" si="251"/>
        <v>6.9292790499791617E-9</v>
      </c>
      <c r="DN417" s="35"/>
      <c r="DO417" s="35"/>
      <c r="DP417" s="35"/>
      <c r="DV417" s="35"/>
      <c r="DW417" s="35"/>
      <c r="DX417" s="35"/>
      <c r="ED417" s="35"/>
      <c r="EE417" s="35"/>
      <c r="EF417" s="35"/>
      <c r="EL417" s="35"/>
      <c r="EM417" s="35"/>
      <c r="EN417" s="35"/>
      <c r="ET417" s="35"/>
      <c r="EU417" s="35"/>
      <c r="EV417" s="35"/>
    </row>
    <row r="418" spans="14:152" s="29" customFormat="1" ht="13.5" x14ac:dyDescent="0.3">
      <c r="N418" s="35">
        <v>9.3499999999999994E-9</v>
      </c>
      <c r="O418" s="35">
        <v>6.0186467629599996</v>
      </c>
      <c r="P418" s="35">
        <v>173.9422195228</v>
      </c>
      <c r="Q418" s="29">
        <f t="shared" si="244"/>
        <v>-7.8159011644646586E-9</v>
      </c>
      <c r="R418" s="29">
        <f t="shared" si="245"/>
        <v>-7.8158375991556767E-9</v>
      </c>
      <c r="S418" s="29">
        <f t="shared" si="246"/>
        <v>-7.8158375990143446E-9</v>
      </c>
      <c r="T418" s="29">
        <f t="shared" si="247"/>
        <v>-7.8158375990143446E-9</v>
      </c>
      <c r="V418" s="35"/>
      <c r="W418" s="35"/>
      <c r="X418" s="35"/>
      <c r="AD418" s="35"/>
      <c r="AE418" s="35"/>
      <c r="AF418" s="35"/>
      <c r="AL418" s="35"/>
      <c r="AM418" s="35"/>
      <c r="AN418" s="35"/>
      <c r="AT418" s="35"/>
      <c r="AU418" s="35"/>
      <c r="AV418" s="35"/>
      <c r="BB418" s="35"/>
      <c r="BC418" s="35"/>
      <c r="BD418" s="35"/>
      <c r="BJ418" s="35"/>
      <c r="BK418" s="35"/>
      <c r="BL418" s="35"/>
      <c r="BR418" s="35"/>
      <c r="BS418" s="35"/>
      <c r="BT418" s="35"/>
      <c r="BZ418" s="35"/>
      <c r="CA418" s="35"/>
      <c r="CB418" s="35"/>
      <c r="CH418" s="35"/>
      <c r="CI418" s="35"/>
      <c r="CJ418" s="35"/>
      <c r="CP418" s="35"/>
      <c r="CQ418" s="35"/>
      <c r="CR418" s="35"/>
      <c r="CX418" s="35"/>
      <c r="CY418" s="35"/>
      <c r="CZ418" s="35"/>
      <c r="DF418" s="35">
        <v>1.4370000000000001E-8</v>
      </c>
      <c r="DG418" s="35">
        <v>4.1947022778300003</v>
      </c>
      <c r="DH418" s="35">
        <v>420.44785172169998</v>
      </c>
      <c r="DI418" s="29">
        <f t="shared" si="248"/>
        <v>4.0227884516750082E-10</v>
      </c>
      <c r="DJ418" s="29">
        <f t="shared" si="249"/>
        <v>4.018487644903704E-10</v>
      </c>
      <c r="DK418" s="29">
        <f t="shared" si="250"/>
        <v>4.0184876353412283E-10</v>
      </c>
      <c r="DL418" s="29">
        <f t="shared" si="251"/>
        <v>4.0184876353412283E-10</v>
      </c>
      <c r="DN418" s="35"/>
      <c r="DO418" s="35"/>
      <c r="DP418" s="35"/>
      <c r="DV418" s="35"/>
      <c r="DW418" s="35"/>
      <c r="DX418" s="35"/>
      <c r="ED418" s="35"/>
      <c r="EE418" s="35"/>
      <c r="EF418" s="35"/>
      <c r="EL418" s="35"/>
      <c r="EM418" s="35"/>
      <c r="EN418" s="35"/>
      <c r="ET418" s="35"/>
      <c r="EU418" s="35"/>
      <c r="EV418" s="35"/>
    </row>
    <row r="419" spans="14:152" s="29" customFormat="1" ht="13.5" x14ac:dyDescent="0.3">
      <c r="N419" s="35">
        <v>6.9500000000000002E-9</v>
      </c>
      <c r="O419" s="35">
        <v>1.3940838335600001</v>
      </c>
      <c r="P419" s="35">
        <v>432.01481684740003</v>
      </c>
      <c r="Q419" s="29">
        <f t="shared" si="244"/>
        <v>-3.6731280338535183E-9</v>
      </c>
      <c r="R419" s="29">
        <f t="shared" si="245"/>
        <v>-3.6729465199779358E-9</v>
      </c>
      <c r="S419" s="29">
        <f t="shared" si="246"/>
        <v>-3.6729465195743515E-9</v>
      </c>
      <c r="T419" s="29">
        <f t="shared" si="247"/>
        <v>-3.6729465195743515E-9</v>
      </c>
      <c r="V419" s="35"/>
      <c r="W419" s="35"/>
      <c r="X419" s="35"/>
      <c r="AD419" s="35"/>
      <c r="AE419" s="35"/>
      <c r="AF419" s="35"/>
      <c r="AL419" s="35"/>
      <c r="AM419" s="35"/>
      <c r="AN419" s="35"/>
      <c r="AT419" s="35"/>
      <c r="AU419" s="35"/>
      <c r="AV419" s="35"/>
      <c r="BB419" s="35"/>
      <c r="BC419" s="35"/>
      <c r="BD419" s="35"/>
      <c r="BJ419" s="35"/>
      <c r="BK419" s="35"/>
      <c r="BL419" s="35"/>
      <c r="BR419" s="35"/>
      <c r="BS419" s="35"/>
      <c r="BT419" s="35"/>
      <c r="BZ419" s="35"/>
      <c r="CA419" s="35"/>
      <c r="CB419" s="35"/>
      <c r="CH419" s="35"/>
      <c r="CI419" s="35"/>
      <c r="CJ419" s="35"/>
      <c r="CP419" s="35"/>
      <c r="CQ419" s="35"/>
      <c r="CR419" s="35"/>
      <c r="CX419" s="35"/>
      <c r="CY419" s="35"/>
      <c r="CZ419" s="35"/>
      <c r="DF419" s="35">
        <v>1.419E-8</v>
      </c>
      <c r="DG419" s="35">
        <v>0.74849005329999996</v>
      </c>
      <c r="DH419" s="35">
        <v>632.26247445139995</v>
      </c>
      <c r="DI419" s="29">
        <f t="shared" si="248"/>
        <v>3.1295959025680552E-10</v>
      </c>
      <c r="DJ419" s="29">
        <f t="shared" si="249"/>
        <v>3.1232084828965434E-10</v>
      </c>
      <c r="DK419" s="29">
        <f t="shared" si="250"/>
        <v>3.1232084686943553E-10</v>
      </c>
      <c r="DL419" s="29">
        <f t="shared" si="251"/>
        <v>3.1232084686943553E-10</v>
      </c>
      <c r="DN419" s="35"/>
      <c r="DO419" s="35"/>
      <c r="DP419" s="35"/>
      <c r="DV419" s="35"/>
      <c r="DW419" s="35"/>
      <c r="DX419" s="35"/>
      <c r="ED419" s="35"/>
      <c r="EE419" s="35"/>
      <c r="EF419" s="35"/>
      <c r="EL419" s="35"/>
      <c r="EM419" s="35"/>
      <c r="EN419" s="35"/>
      <c r="ET419" s="35"/>
      <c r="EU419" s="35"/>
      <c r="EV419" s="35"/>
    </row>
    <row r="420" spans="14:152" s="29" customFormat="1" ht="13.5" x14ac:dyDescent="0.3">
      <c r="N420" s="35">
        <v>6.8699999999999996E-9</v>
      </c>
      <c r="O420" s="35">
        <v>3.0654839758599999</v>
      </c>
      <c r="P420" s="35">
        <v>529.95159752550001</v>
      </c>
      <c r="Q420" s="29">
        <f t="shared" si="244"/>
        <v>4.3055195369560141E-9</v>
      </c>
      <c r="R420" s="29">
        <f t="shared" si="245"/>
        <v>4.3053175015712484E-9</v>
      </c>
      <c r="S420" s="29">
        <f t="shared" si="246"/>
        <v>4.3053175011220281E-9</v>
      </c>
      <c r="T420" s="29">
        <f t="shared" si="247"/>
        <v>4.3053175011220281E-9</v>
      </c>
      <c r="V420" s="35"/>
      <c r="W420" s="35"/>
      <c r="X420" s="35"/>
      <c r="AD420" s="35"/>
      <c r="AE420" s="35"/>
      <c r="AF420" s="35"/>
      <c r="AL420" s="35"/>
      <c r="AM420" s="35"/>
      <c r="AN420" s="35"/>
      <c r="AT420" s="35"/>
      <c r="AU420" s="35"/>
      <c r="AV420" s="35"/>
      <c r="BB420" s="35"/>
      <c r="BC420" s="35"/>
      <c r="BD420" s="35"/>
      <c r="BJ420" s="35"/>
      <c r="BK420" s="35"/>
      <c r="BL420" s="35"/>
      <c r="BR420" s="35"/>
      <c r="BS420" s="35"/>
      <c r="BT420" s="35"/>
      <c r="BZ420" s="35"/>
      <c r="CA420" s="35"/>
      <c r="CB420" s="35"/>
      <c r="CH420" s="35"/>
      <c r="CI420" s="35"/>
      <c r="CJ420" s="35"/>
      <c r="CP420" s="35"/>
      <c r="CQ420" s="35"/>
      <c r="CR420" s="35"/>
      <c r="CX420" s="35"/>
      <c r="CY420" s="35"/>
      <c r="CZ420" s="35"/>
      <c r="DF420" s="35">
        <v>1.447E-8</v>
      </c>
      <c r="DG420" s="35">
        <v>5.6561188874299999</v>
      </c>
      <c r="DH420" s="35">
        <v>373.01422095919997</v>
      </c>
      <c r="DI420" s="29">
        <f t="shared" si="248"/>
        <v>9.5304405872283874E-9</v>
      </c>
      <c r="DJ420" s="29">
        <f t="shared" si="249"/>
        <v>9.5301513626235945E-9</v>
      </c>
      <c r="DK420" s="29">
        <f t="shared" si="250"/>
        <v>9.5301513619805029E-9</v>
      </c>
      <c r="DL420" s="29">
        <f t="shared" si="251"/>
        <v>9.5301513619805029E-9</v>
      </c>
      <c r="DN420" s="35"/>
      <c r="DO420" s="35"/>
      <c r="DP420" s="35"/>
      <c r="DV420" s="35"/>
      <c r="DW420" s="35"/>
      <c r="DX420" s="35"/>
      <c r="ED420" s="35"/>
      <c r="EE420" s="35"/>
      <c r="EF420" s="35"/>
      <c r="EL420" s="35"/>
      <c r="EM420" s="35"/>
      <c r="EN420" s="35"/>
      <c r="ET420" s="35"/>
      <c r="EU420" s="35"/>
      <c r="EV420" s="35"/>
    </row>
    <row r="421" spans="14:152" s="29" customFormat="1" ht="13.5" x14ac:dyDescent="0.3">
      <c r="N421" s="35">
        <v>6.7700000000000004E-9</v>
      </c>
      <c r="O421" s="35">
        <v>3.5835752721</v>
      </c>
      <c r="P421" s="35">
        <v>244.31858407499999</v>
      </c>
      <c r="Q421" s="29">
        <f t="shared" si="244"/>
        <v>2.0149570001062448E-9</v>
      </c>
      <c r="R421" s="29">
        <f t="shared" si="245"/>
        <v>2.0150694485511257E-9</v>
      </c>
      <c r="S421" s="29">
        <f t="shared" si="246"/>
        <v>2.0150694488011448E-9</v>
      </c>
      <c r="T421" s="29">
        <f t="shared" si="247"/>
        <v>2.0150694488011448E-9</v>
      </c>
      <c r="V421" s="35"/>
      <c r="W421" s="35"/>
      <c r="X421" s="35"/>
      <c r="AD421" s="35"/>
      <c r="AE421" s="35"/>
      <c r="AF421" s="35"/>
      <c r="AL421" s="35"/>
      <c r="AM421" s="35"/>
      <c r="AN421" s="35"/>
      <c r="AT421" s="35"/>
      <c r="AU421" s="35"/>
      <c r="AV421" s="35"/>
      <c r="BB421" s="35"/>
      <c r="BC421" s="35"/>
      <c r="BD421" s="35"/>
      <c r="BJ421" s="35"/>
      <c r="BK421" s="35"/>
      <c r="BL421" s="35"/>
      <c r="BR421" s="35"/>
      <c r="BS421" s="35"/>
      <c r="BT421" s="35"/>
      <c r="BZ421" s="35"/>
      <c r="CA421" s="35"/>
      <c r="CB421" s="35"/>
      <c r="CH421" s="35"/>
      <c r="CI421" s="35"/>
      <c r="CJ421" s="35"/>
      <c r="CP421" s="35"/>
      <c r="CQ421" s="35"/>
      <c r="CR421" s="35"/>
      <c r="CX421" s="35"/>
      <c r="CY421" s="35"/>
      <c r="CZ421" s="35"/>
      <c r="DF421" s="35">
        <v>1.578E-8</v>
      </c>
      <c r="DG421" s="35">
        <v>3.9027368308899999</v>
      </c>
      <c r="DH421" s="35">
        <v>602.98809095360002</v>
      </c>
      <c r="DI421" s="29">
        <f t="shared" si="248"/>
        <v>6.7321822030652473E-9</v>
      </c>
      <c r="DJ421" s="29">
        <f t="shared" si="249"/>
        <v>6.7327950275961024E-9</v>
      </c>
      <c r="DK421" s="29">
        <f t="shared" si="250"/>
        <v>6.732795028958665E-9</v>
      </c>
      <c r="DL421" s="29">
        <f t="shared" si="251"/>
        <v>6.732795028958665E-9</v>
      </c>
      <c r="DN421" s="35"/>
      <c r="DO421" s="35"/>
      <c r="DP421" s="35"/>
      <c r="DV421" s="35"/>
      <c r="DW421" s="35"/>
      <c r="DX421" s="35"/>
      <c r="ED421" s="35"/>
      <c r="EE421" s="35"/>
      <c r="EF421" s="35"/>
      <c r="EL421" s="35"/>
      <c r="EM421" s="35"/>
      <c r="EN421" s="35"/>
      <c r="ET421" s="35"/>
      <c r="EU421" s="35"/>
      <c r="EV421" s="35"/>
    </row>
    <row r="422" spans="14:152" s="29" customFormat="1" ht="13.5" x14ac:dyDescent="0.3">
      <c r="N422" s="35">
        <v>8.5E-9</v>
      </c>
      <c r="O422" s="35">
        <v>5.4611402592099996</v>
      </c>
      <c r="P422" s="35">
        <v>41.053796944600002</v>
      </c>
      <c r="Q422" s="29">
        <f t="shared" si="244"/>
        <v>8.3977649951619543E-9</v>
      </c>
      <c r="R422" s="29">
        <f t="shared" si="245"/>
        <v>8.3977611525819873E-9</v>
      </c>
      <c r="S422" s="29">
        <f t="shared" si="246"/>
        <v>8.3977611525734442E-9</v>
      </c>
      <c r="T422" s="29">
        <f t="shared" si="247"/>
        <v>8.3977611525734442E-9</v>
      </c>
      <c r="V422" s="35"/>
      <c r="W422" s="35"/>
      <c r="X422" s="35"/>
      <c r="AD422" s="35"/>
      <c r="AE422" s="35"/>
      <c r="AF422" s="35"/>
      <c r="AL422" s="35"/>
      <c r="AM422" s="35"/>
      <c r="AN422" s="35"/>
      <c r="AT422" s="35"/>
      <c r="AU422" s="35"/>
      <c r="AV422" s="35"/>
      <c r="BB422" s="35"/>
      <c r="BC422" s="35"/>
      <c r="BD422" s="35"/>
      <c r="BJ422" s="35"/>
      <c r="BK422" s="35"/>
      <c r="BL422" s="35"/>
      <c r="BR422" s="35"/>
      <c r="BS422" s="35"/>
      <c r="BT422" s="35"/>
      <c r="BZ422" s="35"/>
      <c r="CA422" s="35"/>
      <c r="CB422" s="35"/>
      <c r="CH422" s="35"/>
      <c r="CI422" s="35"/>
      <c r="CJ422" s="35"/>
      <c r="CP422" s="35"/>
      <c r="CQ422" s="35"/>
      <c r="CR422" s="35"/>
      <c r="CX422" s="35"/>
      <c r="CY422" s="35"/>
      <c r="CZ422" s="35"/>
      <c r="DF422" s="35">
        <v>1.385E-8</v>
      </c>
      <c r="DG422" s="35">
        <v>3.8847983565600002</v>
      </c>
      <c r="DH422" s="35">
        <v>419.4364597654</v>
      </c>
      <c r="DI422" s="29">
        <f t="shared" si="248"/>
        <v>-4.0708902187749818E-9</v>
      </c>
      <c r="DJ422" s="29">
        <f t="shared" si="249"/>
        <v>-4.0712856261080996E-9</v>
      </c>
      <c r="DK422" s="29">
        <f t="shared" si="250"/>
        <v>-4.0712856269872536E-9</v>
      </c>
      <c r="DL422" s="29">
        <f t="shared" si="251"/>
        <v>-4.0712856269872536E-9</v>
      </c>
      <c r="DN422" s="35"/>
      <c r="DO422" s="35"/>
      <c r="DP422" s="35"/>
      <c r="DV422" s="35"/>
      <c r="DW422" s="35"/>
      <c r="DX422" s="35"/>
      <c r="ED422" s="35"/>
      <c r="EE422" s="35"/>
      <c r="EF422" s="35"/>
      <c r="EL422" s="35"/>
      <c r="EM422" s="35"/>
      <c r="EN422" s="35"/>
      <c r="ET422" s="35"/>
      <c r="EU422" s="35"/>
      <c r="EV422" s="35"/>
    </row>
    <row r="423" spans="14:152" s="29" customFormat="1" ht="13.5" x14ac:dyDescent="0.3">
      <c r="N423" s="35">
        <v>8.1699999999999997E-9</v>
      </c>
      <c r="O423" s="35">
        <v>4.6531534241200001</v>
      </c>
      <c r="P423" s="35">
        <v>535.84130424889997</v>
      </c>
      <c r="Q423" s="29">
        <f t="shared" si="244"/>
        <v>5.7512216353481184E-9</v>
      </c>
      <c r="R423" s="29">
        <f t="shared" si="245"/>
        <v>5.7514430547996496E-9</v>
      </c>
      <c r="S423" s="29">
        <f t="shared" si="246"/>
        <v>5.7514430552919536E-9</v>
      </c>
      <c r="T423" s="29">
        <f t="shared" si="247"/>
        <v>5.7514430552919536E-9</v>
      </c>
      <c r="V423" s="35"/>
      <c r="W423" s="35"/>
      <c r="X423" s="35"/>
      <c r="AD423" s="35"/>
      <c r="AE423" s="35"/>
      <c r="AF423" s="35"/>
      <c r="AL423" s="35"/>
      <c r="AM423" s="35"/>
      <c r="AN423" s="35"/>
      <c r="AT423" s="35"/>
      <c r="AU423" s="35"/>
      <c r="AV423" s="35"/>
      <c r="BB423" s="35"/>
      <c r="BC423" s="35"/>
      <c r="BD423" s="35"/>
      <c r="BJ423" s="35"/>
      <c r="BK423" s="35"/>
      <c r="BL423" s="35"/>
      <c r="BR423" s="35"/>
      <c r="BS423" s="35"/>
      <c r="BT423" s="35"/>
      <c r="BZ423" s="35"/>
      <c r="CA423" s="35"/>
      <c r="CB423" s="35"/>
      <c r="CH423" s="35"/>
      <c r="CI423" s="35"/>
      <c r="CJ423" s="35"/>
      <c r="CP423" s="35"/>
      <c r="CQ423" s="35"/>
      <c r="CR423" s="35"/>
      <c r="CX423" s="35"/>
      <c r="CY423" s="35"/>
      <c r="CZ423" s="35"/>
      <c r="DF423" s="35">
        <v>1.352E-8</v>
      </c>
      <c r="DG423" s="35">
        <v>0.81697905852999997</v>
      </c>
      <c r="DH423" s="35">
        <v>1585.1407420206999</v>
      </c>
      <c r="DI423" s="29">
        <f t="shared" si="248"/>
        <v>1.8982481497111344E-9</v>
      </c>
      <c r="DJ423" s="29">
        <f t="shared" si="249"/>
        <v>1.8997591646241072E-9</v>
      </c>
      <c r="DK423" s="29">
        <f t="shared" si="250"/>
        <v>1.8997591679837103E-9</v>
      </c>
      <c r="DL423" s="29">
        <f t="shared" si="251"/>
        <v>1.8997591679837103E-9</v>
      </c>
      <c r="DN423" s="35"/>
      <c r="DO423" s="35"/>
      <c r="DP423" s="35"/>
      <c r="DV423" s="35"/>
      <c r="DW423" s="35"/>
      <c r="DX423" s="35"/>
      <c r="ED423" s="35"/>
      <c r="EE423" s="35"/>
      <c r="EF423" s="35"/>
      <c r="EL423" s="35"/>
      <c r="EM423" s="35"/>
      <c r="EN423" s="35"/>
      <c r="ET423" s="35"/>
      <c r="EU423" s="35"/>
      <c r="EV423" s="35"/>
    </row>
    <row r="424" spans="14:152" s="29" customFormat="1" ht="13.5" x14ac:dyDescent="0.3">
      <c r="N424" s="35">
        <v>6.5199999999999998E-9</v>
      </c>
      <c r="O424" s="35">
        <v>0.44173759183</v>
      </c>
      <c r="P424" s="35">
        <v>1201.831580323</v>
      </c>
      <c r="Q424" s="29">
        <f t="shared" si="244"/>
        <v>2.8863121011176318E-9</v>
      </c>
      <c r="R424" s="29">
        <f t="shared" si="245"/>
        <v>2.8868124454952102E-9</v>
      </c>
      <c r="S424" s="29">
        <f t="shared" si="246"/>
        <v>2.8868124466076643E-9</v>
      </c>
      <c r="T424" s="29">
        <f t="shared" si="247"/>
        <v>2.8868124466076643E-9</v>
      </c>
      <c r="V424" s="35"/>
      <c r="W424" s="35"/>
      <c r="X424" s="35"/>
      <c r="AD424" s="35"/>
      <c r="AE424" s="35"/>
      <c r="AF424" s="35"/>
      <c r="AL424" s="35"/>
      <c r="AM424" s="35"/>
      <c r="AN424" s="35"/>
      <c r="AT424" s="35"/>
      <c r="AU424" s="35"/>
      <c r="AV424" s="35"/>
      <c r="BB424" s="35"/>
      <c r="BC424" s="35"/>
      <c r="BD424" s="35"/>
      <c r="BJ424" s="35"/>
      <c r="BK424" s="35"/>
      <c r="BL424" s="35"/>
      <c r="BR424" s="35"/>
      <c r="BS424" s="35"/>
      <c r="BT424" s="35"/>
      <c r="BZ424" s="35"/>
      <c r="CA424" s="35"/>
      <c r="CB424" s="35"/>
      <c r="CH424" s="35"/>
      <c r="CI424" s="35"/>
      <c r="CJ424" s="35"/>
      <c r="CP424" s="35"/>
      <c r="CQ424" s="35"/>
      <c r="CR424" s="35"/>
      <c r="CX424" s="35"/>
      <c r="CY424" s="35"/>
      <c r="CZ424" s="35"/>
      <c r="DF424" s="35">
        <v>1.399E-8</v>
      </c>
      <c r="DG424" s="35">
        <v>1.2478545224299999</v>
      </c>
      <c r="DH424" s="35">
        <v>633.30500417500002</v>
      </c>
      <c r="DI424" s="29">
        <f t="shared" si="248"/>
        <v>7.1730001333804799E-9</v>
      </c>
      <c r="DJ424" s="29">
        <f t="shared" si="249"/>
        <v>7.1724584380245657E-9</v>
      </c>
      <c r="DK424" s="29">
        <f t="shared" si="250"/>
        <v>7.1724584368201088E-9</v>
      </c>
      <c r="DL424" s="29">
        <f t="shared" si="251"/>
        <v>7.1724584368201088E-9</v>
      </c>
      <c r="DN424" s="35"/>
      <c r="DO424" s="35"/>
      <c r="DP424" s="35"/>
      <c r="DV424" s="35"/>
      <c r="DW424" s="35"/>
      <c r="DX424" s="35"/>
      <c r="ED424" s="35"/>
      <c r="EE424" s="35"/>
      <c r="EF424" s="35"/>
      <c r="EL424" s="35"/>
      <c r="EM424" s="35"/>
      <c r="EN424" s="35"/>
      <c r="ET424" s="35"/>
      <c r="EU424" s="35"/>
      <c r="EV424" s="35"/>
    </row>
    <row r="425" spans="14:152" s="29" customFormat="1" ht="13.5" x14ac:dyDescent="0.3">
      <c r="N425" s="35">
        <v>7.1099999999999996E-9</v>
      </c>
      <c r="O425" s="35">
        <v>0.96283289309999998</v>
      </c>
      <c r="P425" s="35">
        <v>373.01422095919997</v>
      </c>
      <c r="Q425" s="29">
        <f t="shared" si="244"/>
        <v>5.259584432269029E-9</v>
      </c>
      <c r="R425" s="29">
        <f t="shared" si="245"/>
        <v>5.2597115137665431E-9</v>
      </c>
      <c r="S425" s="29">
        <f t="shared" si="246"/>
        <v>5.2597115140490972E-9</v>
      </c>
      <c r="T425" s="29">
        <f t="shared" si="247"/>
        <v>5.2597115140490972E-9</v>
      </c>
      <c r="V425" s="35"/>
      <c r="W425" s="35"/>
      <c r="X425" s="35"/>
      <c r="AD425" s="35"/>
      <c r="AE425" s="35"/>
      <c r="AF425" s="35"/>
      <c r="AL425" s="35"/>
      <c r="AM425" s="35"/>
      <c r="AN425" s="35"/>
      <c r="AT425" s="35"/>
      <c r="AU425" s="35"/>
      <c r="AV425" s="35"/>
      <c r="BB425" s="35"/>
      <c r="BC425" s="35"/>
      <c r="BD425" s="35"/>
      <c r="BJ425" s="35"/>
      <c r="BK425" s="35"/>
      <c r="BL425" s="35"/>
      <c r="BR425" s="35"/>
      <c r="BS425" s="35"/>
      <c r="BT425" s="35"/>
      <c r="BZ425" s="35"/>
      <c r="CA425" s="35"/>
      <c r="CB425" s="35"/>
      <c r="CH425" s="35"/>
      <c r="CI425" s="35"/>
      <c r="CJ425" s="35"/>
      <c r="CP425" s="35"/>
      <c r="CQ425" s="35"/>
      <c r="CR425" s="35"/>
      <c r="CX425" s="35"/>
      <c r="CY425" s="35"/>
      <c r="CZ425" s="35"/>
      <c r="DF425" s="35">
        <v>1.297E-8</v>
      </c>
      <c r="DG425" s="35">
        <v>5.5791402318900003</v>
      </c>
      <c r="DH425" s="35">
        <v>1276.6131788903001</v>
      </c>
      <c r="DI425" s="29">
        <f t="shared" si="248"/>
        <v>4.9284000830555986E-9</v>
      </c>
      <c r="DJ425" s="29">
        <f t="shared" si="249"/>
        <v>4.9294907210792652E-9</v>
      </c>
      <c r="DK425" s="29">
        <f t="shared" si="250"/>
        <v>4.9294907235041799E-9</v>
      </c>
      <c r="DL425" s="29">
        <f t="shared" si="251"/>
        <v>4.9294907235041799E-9</v>
      </c>
      <c r="DN425" s="35"/>
      <c r="DO425" s="35"/>
      <c r="DP425" s="35"/>
      <c r="DV425" s="35"/>
      <c r="DW425" s="35"/>
      <c r="DX425" s="35"/>
      <c r="ED425" s="35"/>
      <c r="EE425" s="35"/>
      <c r="EF425" s="35"/>
      <c r="EL425" s="35"/>
      <c r="EM425" s="35"/>
      <c r="EN425" s="35"/>
      <c r="ET425" s="35"/>
      <c r="EU425" s="35"/>
      <c r="EV425" s="35"/>
    </row>
    <row r="426" spans="14:152" s="29" customFormat="1" ht="13.5" x14ac:dyDescent="0.3">
      <c r="N426" s="35">
        <v>6.65E-9</v>
      </c>
      <c r="O426" s="35">
        <v>1.0324463347099999</v>
      </c>
      <c r="P426" s="35">
        <v>623.22251175760005</v>
      </c>
      <c r="Q426" s="29">
        <f t="shared" si="244"/>
        <v>1.0541275475317936E-9</v>
      </c>
      <c r="R426" s="29">
        <f t="shared" si="245"/>
        <v>1.0538361462892018E-9</v>
      </c>
      <c r="S426" s="29">
        <f t="shared" si="246"/>
        <v>1.0538361456412826E-9</v>
      </c>
      <c r="T426" s="29">
        <f t="shared" si="247"/>
        <v>1.0538361456412826E-9</v>
      </c>
      <c r="V426" s="35"/>
      <c r="W426" s="35"/>
      <c r="X426" s="35"/>
      <c r="AD426" s="35"/>
      <c r="AE426" s="35"/>
      <c r="AF426" s="35"/>
      <c r="AL426" s="35"/>
      <c r="AM426" s="35"/>
      <c r="AN426" s="35"/>
      <c r="AT426" s="35"/>
      <c r="AU426" s="35"/>
      <c r="AV426" s="35"/>
      <c r="BB426" s="35"/>
      <c r="BC426" s="35"/>
      <c r="BD426" s="35"/>
      <c r="BJ426" s="35"/>
      <c r="BK426" s="35"/>
      <c r="BL426" s="35"/>
      <c r="BR426" s="35"/>
      <c r="BS426" s="35"/>
      <c r="BT426" s="35"/>
      <c r="BZ426" s="35"/>
      <c r="CA426" s="35"/>
      <c r="CB426" s="35"/>
      <c r="CH426" s="35"/>
      <c r="CI426" s="35"/>
      <c r="CJ426" s="35"/>
      <c r="CP426" s="35"/>
      <c r="CQ426" s="35"/>
      <c r="CR426" s="35"/>
      <c r="CX426" s="35"/>
      <c r="CY426" s="35"/>
      <c r="CZ426" s="35"/>
      <c r="DF426" s="35">
        <v>1.4909999999999999E-8</v>
      </c>
      <c r="DG426" s="35">
        <v>1.6654178122300001</v>
      </c>
      <c r="DH426" s="35">
        <v>2655.5683724738001</v>
      </c>
      <c r="DI426" s="29">
        <f t="shared" si="248"/>
        <v>1.02308069431768E-8</v>
      </c>
      <c r="DJ426" s="29">
        <f t="shared" si="249"/>
        <v>1.0232857845238556E-8</v>
      </c>
      <c r="DK426" s="29">
        <f t="shared" si="250"/>
        <v>1.0232857849798148E-8</v>
      </c>
      <c r="DL426" s="29">
        <f t="shared" si="251"/>
        <v>1.0232857849798148E-8</v>
      </c>
      <c r="DN426" s="35"/>
      <c r="DO426" s="35"/>
      <c r="DP426" s="35"/>
      <c r="DV426" s="35"/>
      <c r="DW426" s="35"/>
      <c r="DX426" s="35"/>
      <c r="ED426" s="35"/>
      <c r="EE426" s="35"/>
      <c r="EF426" s="35"/>
      <c r="EL426" s="35"/>
      <c r="EM426" s="35"/>
      <c r="EN426" s="35"/>
      <c r="ET426" s="35"/>
      <c r="EU426" s="35"/>
      <c r="EV426" s="35"/>
    </row>
    <row r="427" spans="14:152" s="29" customFormat="1" ht="13.5" x14ac:dyDescent="0.3">
      <c r="N427" s="35">
        <v>6.4300000000000003E-9</v>
      </c>
      <c r="O427" s="35">
        <v>5.05335060049</v>
      </c>
      <c r="P427" s="35">
        <v>522.62560220360001</v>
      </c>
      <c r="Q427" s="29">
        <f t="shared" si="244"/>
        <v>3.6061264034031661E-9</v>
      </c>
      <c r="R427" s="29">
        <f t="shared" si="245"/>
        <v>3.6063245296344268E-9</v>
      </c>
      <c r="S427" s="29">
        <f t="shared" si="246"/>
        <v>3.6063245300749431E-9</v>
      </c>
      <c r="T427" s="29">
        <f t="shared" si="247"/>
        <v>3.6063245300749431E-9</v>
      </c>
      <c r="V427" s="35"/>
      <c r="W427" s="35"/>
      <c r="X427" s="35"/>
      <c r="AD427" s="35"/>
      <c r="AE427" s="35"/>
      <c r="AF427" s="35"/>
      <c r="AL427" s="35"/>
      <c r="AM427" s="35"/>
      <c r="AN427" s="35"/>
      <c r="AT427" s="35"/>
      <c r="AU427" s="35"/>
      <c r="AV427" s="35"/>
      <c r="BB427" s="35"/>
      <c r="BC427" s="35"/>
      <c r="BD427" s="35"/>
      <c r="BJ427" s="35"/>
      <c r="BK427" s="35"/>
      <c r="BL427" s="35"/>
      <c r="BR427" s="35"/>
      <c r="BS427" s="35"/>
      <c r="BT427" s="35"/>
      <c r="BZ427" s="35"/>
      <c r="CA427" s="35"/>
      <c r="CB427" s="35"/>
      <c r="CH427" s="35"/>
      <c r="CI427" s="35"/>
      <c r="CJ427" s="35"/>
      <c r="CP427" s="35"/>
      <c r="CQ427" s="35"/>
      <c r="CR427" s="35"/>
      <c r="CX427" s="35"/>
      <c r="CY427" s="35"/>
      <c r="CZ427" s="35"/>
      <c r="DF427" s="35">
        <v>1.2520000000000001E-8</v>
      </c>
      <c r="DG427" s="35">
        <v>0.72155670765000002</v>
      </c>
      <c r="DH427" s="35">
        <v>173.9422195228</v>
      </c>
      <c r="DI427" s="29">
        <f t="shared" si="248"/>
        <v>-1.150659272584756E-8</v>
      </c>
      <c r="DJ427" s="29">
        <f t="shared" si="249"/>
        <v>-1.1506653846491559E-8</v>
      </c>
      <c r="DK427" s="29">
        <f t="shared" si="250"/>
        <v>-1.1506653846627455E-8</v>
      </c>
      <c r="DL427" s="29">
        <f t="shared" si="251"/>
        <v>-1.1506653846627455E-8</v>
      </c>
      <c r="DN427" s="35"/>
      <c r="DO427" s="35"/>
      <c r="DP427" s="35"/>
      <c r="DV427" s="35"/>
      <c r="DW427" s="35"/>
      <c r="DX427" s="35"/>
      <c r="ED427" s="35"/>
      <c r="EE427" s="35"/>
      <c r="EF427" s="35"/>
      <c r="EL427" s="35"/>
      <c r="EM427" s="35"/>
      <c r="EN427" s="35"/>
      <c r="ET427" s="35"/>
      <c r="EU427" s="35"/>
      <c r="EV427" s="35"/>
    </row>
    <row r="428" spans="14:152" s="29" customFormat="1" ht="13.5" x14ac:dyDescent="0.3">
      <c r="N428" s="35">
        <v>6.3899999999999996E-9</v>
      </c>
      <c r="O428" s="35">
        <v>4.2271848363900002</v>
      </c>
      <c r="P428" s="35">
        <v>25.863495096499999</v>
      </c>
      <c r="Q428" s="29">
        <f t="shared" si="244"/>
        <v>-4.1589904221935644E-10</v>
      </c>
      <c r="R428" s="29">
        <f t="shared" si="245"/>
        <v>-4.159107862534045E-10</v>
      </c>
      <c r="S428" s="29">
        <f t="shared" si="246"/>
        <v>-4.1591078627951854E-10</v>
      </c>
      <c r="T428" s="29">
        <f t="shared" si="247"/>
        <v>-4.1591078627951854E-10</v>
      </c>
      <c r="V428" s="35"/>
      <c r="W428" s="35"/>
      <c r="X428" s="35"/>
      <c r="AD428" s="35"/>
      <c r="AE428" s="35"/>
      <c r="AF428" s="35"/>
      <c r="AL428" s="35"/>
      <c r="AM428" s="35"/>
      <c r="AN428" s="35"/>
      <c r="AT428" s="35"/>
      <c r="AU428" s="35"/>
      <c r="AV428" s="35"/>
      <c r="BB428" s="35"/>
      <c r="BC428" s="35"/>
      <c r="BD428" s="35"/>
      <c r="BJ428" s="35"/>
      <c r="BK428" s="35"/>
      <c r="BL428" s="35"/>
      <c r="BR428" s="35"/>
      <c r="BS428" s="35"/>
      <c r="BT428" s="35"/>
      <c r="BZ428" s="35"/>
      <c r="CA428" s="35"/>
      <c r="CB428" s="35"/>
      <c r="CH428" s="35"/>
      <c r="CI428" s="35"/>
      <c r="CJ428" s="35"/>
      <c r="CP428" s="35"/>
      <c r="CQ428" s="35"/>
      <c r="CR428" s="35"/>
      <c r="CX428" s="35"/>
      <c r="CY428" s="35"/>
      <c r="CZ428" s="35"/>
      <c r="DF428" s="35">
        <v>1.658E-8</v>
      </c>
      <c r="DG428" s="35">
        <v>5.6092466285000002</v>
      </c>
      <c r="DH428" s="35">
        <v>362.86229257259998</v>
      </c>
      <c r="DI428" s="29">
        <f t="shared" si="248"/>
        <v>8.0540646013028008E-9</v>
      </c>
      <c r="DJ428" s="29">
        <f t="shared" si="249"/>
        <v>8.0536901157225918E-9</v>
      </c>
      <c r="DK428" s="29">
        <f t="shared" si="250"/>
        <v>8.0536901148899287E-9</v>
      </c>
      <c r="DL428" s="29">
        <f t="shared" si="251"/>
        <v>8.0536901148899287E-9</v>
      </c>
      <c r="DN428" s="35"/>
      <c r="DO428" s="35"/>
      <c r="DP428" s="35"/>
      <c r="DV428" s="35"/>
      <c r="DW428" s="35"/>
      <c r="DX428" s="35"/>
      <c r="ED428" s="35"/>
      <c r="EE428" s="35"/>
      <c r="EF428" s="35"/>
      <c r="EL428" s="35"/>
      <c r="EM428" s="35"/>
      <c r="EN428" s="35"/>
      <c r="ET428" s="35"/>
      <c r="EU428" s="35"/>
      <c r="EV428" s="35"/>
    </row>
    <row r="429" spans="14:152" s="29" customFormat="1" ht="13.5" x14ac:dyDescent="0.3">
      <c r="N429" s="35">
        <v>7.1799999999999996E-9</v>
      </c>
      <c r="O429" s="35">
        <v>5.0757690070999999</v>
      </c>
      <c r="P429" s="35">
        <v>1058.4187223427</v>
      </c>
      <c r="Q429" s="29">
        <f t="shared" si="244"/>
        <v>-6.9095367601382249E-9</v>
      </c>
      <c r="R429" s="29">
        <f t="shared" si="245"/>
        <v>-6.9096838738465836E-9</v>
      </c>
      <c r="S429" s="29">
        <f t="shared" si="246"/>
        <v>-6.90968387417364E-9</v>
      </c>
      <c r="T429" s="29">
        <f t="shared" si="247"/>
        <v>-6.90968387417364E-9</v>
      </c>
      <c r="V429" s="35"/>
      <c r="W429" s="35"/>
      <c r="X429" s="35"/>
      <c r="AD429" s="35"/>
      <c r="AE429" s="35"/>
      <c r="AF429" s="35"/>
      <c r="AL429" s="35"/>
      <c r="AM429" s="35"/>
      <c r="AN429" s="35"/>
      <c r="AT429" s="35"/>
      <c r="AU429" s="35"/>
      <c r="AV429" s="35"/>
      <c r="BB429" s="35"/>
      <c r="BC429" s="35"/>
      <c r="BD429" s="35"/>
      <c r="BJ429" s="35"/>
      <c r="BK429" s="35"/>
      <c r="BL429" s="35"/>
      <c r="BR429" s="35"/>
      <c r="BS429" s="35"/>
      <c r="BT429" s="35"/>
      <c r="BZ429" s="35"/>
      <c r="CA429" s="35"/>
      <c r="CB429" s="35"/>
      <c r="CH429" s="35"/>
      <c r="CI429" s="35"/>
      <c r="CJ429" s="35"/>
      <c r="CP429" s="35"/>
      <c r="CQ429" s="35"/>
      <c r="CR429" s="35"/>
      <c r="CX429" s="35"/>
      <c r="CY429" s="35"/>
      <c r="CZ429" s="35"/>
      <c r="DF429" s="35">
        <v>1.606E-8</v>
      </c>
      <c r="DG429" s="35">
        <v>3.95301396173</v>
      </c>
      <c r="DH429" s="35">
        <v>2274.5468326364999</v>
      </c>
      <c r="DI429" s="29">
        <f t="shared" si="248"/>
        <v>-1.6035484263719923E-8</v>
      </c>
      <c r="DJ429" s="29">
        <f t="shared" si="249"/>
        <v>-1.6035627731411758E-8</v>
      </c>
      <c r="DK429" s="29">
        <f t="shared" si="250"/>
        <v>-1.6035627731730282E-8</v>
      </c>
      <c r="DL429" s="29">
        <f t="shared" si="251"/>
        <v>-1.6035627731730282E-8</v>
      </c>
      <c r="DN429" s="35"/>
      <c r="DO429" s="35"/>
      <c r="DP429" s="35"/>
      <c r="DV429" s="35"/>
      <c r="DW429" s="35"/>
      <c r="DX429" s="35"/>
      <c r="ED429" s="35"/>
      <c r="EE429" s="35"/>
      <c r="EF429" s="35"/>
      <c r="EL429" s="35"/>
      <c r="EM429" s="35"/>
      <c r="EN429" s="35"/>
      <c r="ET429" s="35"/>
      <c r="EU429" s="35"/>
      <c r="EV429" s="35"/>
    </row>
    <row r="430" spans="14:152" s="29" customFormat="1" ht="13.5" x14ac:dyDescent="0.3">
      <c r="N430" s="35">
        <v>6.6400000000000002E-9</v>
      </c>
      <c r="O430" s="35">
        <v>2.4372845444400002</v>
      </c>
      <c r="P430" s="35">
        <v>1585.1407420206999</v>
      </c>
      <c r="Q430" s="29">
        <f t="shared" si="244"/>
        <v>-6.6123088496946462E-9</v>
      </c>
      <c r="R430" s="29">
        <f t="shared" si="245"/>
        <v>-6.6122404266089838E-9</v>
      </c>
      <c r="S430" s="29">
        <f t="shared" si="246"/>
        <v>-6.6122404264567569E-9</v>
      </c>
      <c r="T430" s="29">
        <f t="shared" si="247"/>
        <v>-6.6122404264567569E-9</v>
      </c>
      <c r="V430" s="35"/>
      <c r="W430" s="35"/>
      <c r="X430" s="35"/>
      <c r="AD430" s="35"/>
      <c r="AE430" s="35"/>
      <c r="AF430" s="35"/>
      <c r="AL430" s="35"/>
      <c r="AM430" s="35"/>
      <c r="AN430" s="35"/>
      <c r="AT430" s="35"/>
      <c r="AU430" s="35"/>
      <c r="AV430" s="35"/>
      <c r="BB430" s="35"/>
      <c r="BC430" s="35"/>
      <c r="BD430" s="35"/>
      <c r="BJ430" s="35"/>
      <c r="BK430" s="35"/>
      <c r="BL430" s="35"/>
      <c r="BR430" s="35"/>
      <c r="BS430" s="35"/>
      <c r="BT430" s="35"/>
      <c r="BZ430" s="35"/>
      <c r="CA430" s="35"/>
      <c r="CB430" s="35"/>
      <c r="CH430" s="35"/>
      <c r="CI430" s="35"/>
      <c r="CJ430" s="35"/>
      <c r="CP430" s="35"/>
      <c r="CQ430" s="35"/>
      <c r="CR430" s="35"/>
      <c r="CX430" s="35"/>
      <c r="CY430" s="35"/>
      <c r="CZ430" s="35"/>
      <c r="DF430" s="35">
        <v>1.213E-8</v>
      </c>
      <c r="DG430" s="35">
        <v>4.55264289565</v>
      </c>
      <c r="DH430" s="35">
        <v>366.7944458357</v>
      </c>
      <c r="DI430" s="29">
        <f t="shared" si="248"/>
        <v>-5.6604119222080802E-9</v>
      </c>
      <c r="DJ430" s="29">
        <f t="shared" si="249"/>
        <v>-5.6606921441635117E-9</v>
      </c>
      <c r="DK430" s="29">
        <f t="shared" si="250"/>
        <v>-5.6606921447865632E-9</v>
      </c>
      <c r="DL430" s="29">
        <f t="shared" si="251"/>
        <v>-5.6606921447865632E-9</v>
      </c>
      <c r="DN430" s="35"/>
      <c r="DO430" s="35"/>
      <c r="DP430" s="35"/>
      <c r="DV430" s="35"/>
      <c r="DW430" s="35"/>
      <c r="DX430" s="35"/>
      <c r="ED430" s="35"/>
      <c r="EE430" s="35"/>
      <c r="EF430" s="35"/>
      <c r="EL430" s="35"/>
      <c r="EM430" s="35"/>
      <c r="EN430" s="35"/>
      <c r="ET430" s="35"/>
      <c r="EU430" s="35"/>
      <c r="EV430" s="35"/>
    </row>
    <row r="431" spans="14:152" s="29" customFormat="1" ht="13.5" x14ac:dyDescent="0.3">
      <c r="N431" s="35">
        <v>8.3300000000000008E-9</v>
      </c>
      <c r="O431" s="35">
        <v>1.4946844021300001</v>
      </c>
      <c r="P431" s="35">
        <v>563.6312150384</v>
      </c>
      <c r="Q431" s="29">
        <f t="shared" si="244"/>
        <v>-2.8285472950312448E-9</v>
      </c>
      <c r="R431" s="29">
        <f t="shared" si="245"/>
        <v>-2.8288617695752886E-9</v>
      </c>
      <c r="S431" s="29">
        <f t="shared" si="246"/>
        <v>-2.8288617702744977E-9</v>
      </c>
      <c r="T431" s="29">
        <f t="shared" si="247"/>
        <v>-2.8288617702744977E-9</v>
      </c>
      <c r="V431" s="35"/>
      <c r="W431" s="35"/>
      <c r="X431" s="35"/>
      <c r="AD431" s="35"/>
      <c r="AE431" s="35"/>
      <c r="AF431" s="35"/>
      <c r="AL431" s="35"/>
      <c r="AM431" s="35"/>
      <c r="AN431" s="35"/>
      <c r="AT431" s="35"/>
      <c r="AU431" s="35"/>
      <c r="AV431" s="35"/>
      <c r="BB431" s="35"/>
      <c r="BC431" s="35"/>
      <c r="BD431" s="35"/>
      <c r="BJ431" s="35"/>
      <c r="BK431" s="35"/>
      <c r="BL431" s="35"/>
      <c r="BR431" s="35"/>
      <c r="BS431" s="35"/>
      <c r="BT431" s="35"/>
      <c r="BZ431" s="35"/>
      <c r="CA431" s="35"/>
      <c r="CB431" s="35"/>
      <c r="CH431" s="35"/>
      <c r="CI431" s="35"/>
      <c r="CJ431" s="35"/>
      <c r="CP431" s="35"/>
      <c r="CQ431" s="35"/>
      <c r="CR431" s="35"/>
      <c r="CX431" s="35"/>
      <c r="CY431" s="35"/>
      <c r="CZ431" s="35"/>
      <c r="DF431" s="35">
        <v>1.5209999999999999E-8</v>
      </c>
      <c r="DG431" s="35">
        <v>0.55773831071000002</v>
      </c>
      <c r="DH431" s="35">
        <v>1592.2542890215</v>
      </c>
      <c r="DI431" s="29">
        <f t="shared" si="248"/>
        <v>4.270152282688732E-9</v>
      </c>
      <c r="DJ431" s="29">
        <f t="shared" si="249"/>
        <v>4.2718075118187293E-9</v>
      </c>
      <c r="DK431" s="29">
        <f t="shared" si="250"/>
        <v>4.2718075154989989E-9</v>
      </c>
      <c r="DL431" s="29">
        <f t="shared" si="251"/>
        <v>4.2718075154989989E-9</v>
      </c>
      <c r="DN431" s="35"/>
      <c r="DO431" s="35"/>
      <c r="DP431" s="35"/>
      <c r="DV431" s="35"/>
      <c r="DW431" s="35"/>
      <c r="DX431" s="35"/>
      <c r="ED431" s="35"/>
      <c r="EE431" s="35"/>
      <c r="EF431" s="35"/>
      <c r="EL431" s="35"/>
      <c r="EM431" s="35"/>
      <c r="EN431" s="35"/>
      <c r="ET431" s="35"/>
      <c r="EU431" s="35"/>
      <c r="EV431" s="35"/>
    </row>
    <row r="432" spans="14:152" s="29" customFormat="1" ht="13.5" x14ac:dyDescent="0.3">
      <c r="N432" s="35">
        <v>7.6000000000000002E-9</v>
      </c>
      <c r="O432" s="35">
        <v>4.3484982366300002</v>
      </c>
      <c r="P432" s="35">
        <v>100.6450936638</v>
      </c>
      <c r="Q432" s="29">
        <f t="shared" si="244"/>
        <v>7.260512421853664E-9</v>
      </c>
      <c r="R432" s="29">
        <f t="shared" si="245"/>
        <v>7.2604963236447175E-9</v>
      </c>
      <c r="S432" s="29">
        <f t="shared" si="246"/>
        <v>7.2604963236089229E-9</v>
      </c>
      <c r="T432" s="29">
        <f t="shared" si="247"/>
        <v>7.2604963236089229E-9</v>
      </c>
      <c r="V432" s="35"/>
      <c r="W432" s="35"/>
      <c r="X432" s="35"/>
      <c r="AD432" s="35"/>
      <c r="AE432" s="35"/>
      <c r="AF432" s="35"/>
      <c r="AL432" s="35"/>
      <c r="AM432" s="35"/>
      <c r="AN432" s="35"/>
      <c r="AT432" s="35"/>
      <c r="AU432" s="35"/>
      <c r="AV432" s="35"/>
      <c r="BB432" s="35"/>
      <c r="BC432" s="35"/>
      <c r="BD432" s="35"/>
      <c r="BJ432" s="35"/>
      <c r="BK432" s="35"/>
      <c r="BL432" s="35"/>
      <c r="BR432" s="35"/>
      <c r="BS432" s="35"/>
      <c r="BT432" s="35"/>
      <c r="BZ432" s="35"/>
      <c r="CA432" s="35"/>
      <c r="CB432" s="35"/>
      <c r="CH432" s="35"/>
      <c r="CI432" s="35"/>
      <c r="CJ432" s="35"/>
      <c r="CP432" s="35"/>
      <c r="CQ432" s="35"/>
      <c r="CR432" s="35"/>
      <c r="CX432" s="35"/>
      <c r="CY432" s="35"/>
      <c r="CZ432" s="35"/>
      <c r="DF432" s="35">
        <v>1.22E-8</v>
      </c>
      <c r="DG432" s="35">
        <v>3.6302978804000001</v>
      </c>
      <c r="DH432" s="35">
        <v>497.44763618019999</v>
      </c>
      <c r="DI432" s="29">
        <f t="shared" si="248"/>
        <v>7.9913082282415831E-9</v>
      </c>
      <c r="DJ432" s="29">
        <f t="shared" si="249"/>
        <v>7.9909816698008561E-9</v>
      </c>
      <c r="DK432" s="29">
        <f t="shared" si="250"/>
        <v>7.990981669074757E-9</v>
      </c>
      <c r="DL432" s="29">
        <f t="shared" si="251"/>
        <v>7.990981669074757E-9</v>
      </c>
      <c r="DN432" s="35"/>
      <c r="DO432" s="35"/>
      <c r="DP432" s="35"/>
      <c r="DV432" s="35"/>
      <c r="DW432" s="35"/>
      <c r="DX432" s="35"/>
      <c r="ED432" s="35"/>
      <c r="EE432" s="35"/>
      <c r="EF432" s="35"/>
      <c r="EL432" s="35"/>
      <c r="EM432" s="35"/>
      <c r="EN432" s="35"/>
      <c r="ET432" s="35"/>
      <c r="EU432" s="35"/>
      <c r="EV432" s="35"/>
    </row>
    <row r="433" spans="14:152" s="29" customFormat="1" ht="13.5" x14ac:dyDescent="0.3">
      <c r="N433" s="35">
        <v>6.3300000000000003E-9</v>
      </c>
      <c r="O433" s="35">
        <v>4.3179671863999998</v>
      </c>
      <c r="P433" s="35">
        <v>3590.5168874420001</v>
      </c>
      <c r="Q433" s="29">
        <f t="shared" si="244"/>
        <v>6.2074593704505879E-9</v>
      </c>
      <c r="R433" s="29">
        <f t="shared" si="245"/>
        <v>6.2071422451858912E-9</v>
      </c>
      <c r="S433" s="29">
        <f t="shared" si="246"/>
        <v>6.2071422444803293E-9</v>
      </c>
      <c r="T433" s="29">
        <f t="shared" si="247"/>
        <v>6.2071422444803293E-9</v>
      </c>
      <c r="V433" s="35"/>
      <c r="W433" s="35"/>
      <c r="X433" s="35"/>
      <c r="AD433" s="35"/>
      <c r="AE433" s="35"/>
      <c r="AF433" s="35"/>
      <c r="AL433" s="35"/>
      <c r="AM433" s="35"/>
      <c r="AN433" s="35"/>
      <c r="AT433" s="35"/>
      <c r="AU433" s="35"/>
      <c r="AV433" s="35"/>
      <c r="BB433" s="35"/>
      <c r="BC433" s="35"/>
      <c r="BD433" s="35"/>
      <c r="BJ433" s="35"/>
      <c r="BK433" s="35"/>
      <c r="BL433" s="35"/>
      <c r="BR433" s="35"/>
      <c r="BS433" s="35"/>
      <c r="BT433" s="35"/>
      <c r="BZ433" s="35"/>
      <c r="CA433" s="35"/>
      <c r="CB433" s="35"/>
      <c r="CH433" s="35"/>
      <c r="CI433" s="35"/>
      <c r="CJ433" s="35"/>
      <c r="CP433" s="35"/>
      <c r="CQ433" s="35"/>
      <c r="CR433" s="35"/>
      <c r="CX433" s="35"/>
      <c r="CY433" s="35"/>
      <c r="CZ433" s="35"/>
      <c r="DF433" s="35">
        <v>1.215E-8</v>
      </c>
      <c r="DG433" s="35">
        <v>4.4285418590300001</v>
      </c>
      <c r="DH433" s="35">
        <v>531.38788612400003</v>
      </c>
      <c r="DI433" s="29">
        <f t="shared" si="248"/>
        <v>1.0703614930008729E-8</v>
      </c>
      <c r="DJ433" s="29">
        <f t="shared" si="249"/>
        <v>1.0703832483899052E-8</v>
      </c>
      <c r="DK433" s="29">
        <f t="shared" si="250"/>
        <v>1.0703832484382751E-8</v>
      </c>
      <c r="DL433" s="29">
        <f t="shared" si="251"/>
        <v>1.0703832484382751E-8</v>
      </c>
      <c r="DN433" s="35"/>
      <c r="DO433" s="35"/>
      <c r="DP433" s="35"/>
      <c r="DV433" s="35"/>
      <c r="DW433" s="35"/>
      <c r="DX433" s="35"/>
      <c r="ED433" s="35"/>
      <c r="EE433" s="35"/>
      <c r="EF433" s="35"/>
      <c r="EL433" s="35"/>
      <c r="EM433" s="35"/>
      <c r="EN433" s="35"/>
      <c r="ET433" s="35"/>
      <c r="EU433" s="35"/>
      <c r="EV433" s="35"/>
    </row>
    <row r="434" spans="14:152" s="29" customFormat="1" ht="13.5" x14ac:dyDescent="0.3">
      <c r="N434" s="35">
        <v>6.2900000000000004E-9</v>
      </c>
      <c r="O434" s="35">
        <v>6.2343112640199996</v>
      </c>
      <c r="P434" s="35">
        <v>679.25416222920001</v>
      </c>
      <c r="Q434" s="29">
        <f t="shared" si="244"/>
        <v>-7.5939162371925276E-11</v>
      </c>
      <c r="R434" s="29">
        <f t="shared" si="245"/>
        <v>-7.6243392526432237E-11</v>
      </c>
      <c r="S434" s="29">
        <f t="shared" si="246"/>
        <v>-7.6243393202857877E-11</v>
      </c>
      <c r="T434" s="29">
        <f t="shared" si="247"/>
        <v>-7.6243393202857877E-11</v>
      </c>
      <c r="V434" s="35"/>
      <c r="W434" s="35"/>
      <c r="X434" s="35"/>
      <c r="AD434" s="35"/>
      <c r="AE434" s="35"/>
      <c r="AF434" s="35"/>
      <c r="AL434" s="35"/>
      <c r="AM434" s="35"/>
      <c r="AN434" s="35"/>
      <c r="AT434" s="35"/>
      <c r="AU434" s="35"/>
      <c r="AV434" s="35"/>
      <c r="BB434" s="35"/>
      <c r="BC434" s="35"/>
      <c r="BD434" s="35"/>
      <c r="BJ434" s="35"/>
      <c r="BK434" s="35"/>
      <c r="BL434" s="35"/>
      <c r="BR434" s="35"/>
      <c r="BS434" s="35"/>
      <c r="BT434" s="35"/>
      <c r="BZ434" s="35"/>
      <c r="CA434" s="35"/>
      <c r="CB434" s="35"/>
      <c r="CH434" s="35"/>
      <c r="CI434" s="35"/>
      <c r="CJ434" s="35"/>
      <c r="CP434" s="35"/>
      <c r="CQ434" s="35"/>
      <c r="CR434" s="35"/>
      <c r="CX434" s="35"/>
      <c r="CY434" s="35"/>
      <c r="CZ434" s="35"/>
      <c r="DF434" s="35">
        <v>1.5489999999999998E-8</v>
      </c>
      <c r="DG434" s="35">
        <v>5.7376596206799997</v>
      </c>
      <c r="DH434" s="35">
        <v>320.32402291969998</v>
      </c>
      <c r="DI434" s="29">
        <f t="shared" si="248"/>
        <v>-8.5531600118107833E-10</v>
      </c>
      <c r="DJ434" s="29">
        <f t="shared" si="249"/>
        <v>-8.5566880124544607E-10</v>
      </c>
      <c r="DK434" s="29">
        <f t="shared" si="250"/>
        <v>-8.5566880202987665E-10</v>
      </c>
      <c r="DL434" s="29">
        <f t="shared" si="251"/>
        <v>-8.5566880202987665E-10</v>
      </c>
      <c r="DN434" s="35"/>
      <c r="DO434" s="35"/>
      <c r="DP434" s="35"/>
      <c r="DV434" s="35"/>
      <c r="DW434" s="35"/>
      <c r="DX434" s="35"/>
      <c r="ED434" s="35"/>
      <c r="EE434" s="35"/>
      <c r="EF434" s="35"/>
      <c r="EL434" s="35"/>
      <c r="EM434" s="35"/>
      <c r="EN434" s="35"/>
      <c r="ET434" s="35"/>
      <c r="EU434" s="35"/>
      <c r="EV434" s="35"/>
    </row>
    <row r="435" spans="14:152" s="29" customFormat="1" ht="13.5" x14ac:dyDescent="0.3">
      <c r="N435" s="35">
        <v>6.17E-9</v>
      </c>
      <c r="O435" s="35">
        <v>2.68075016456</v>
      </c>
      <c r="P435" s="35">
        <v>3899.7952100978</v>
      </c>
      <c r="Q435" s="29">
        <f t="shared" si="244"/>
        <v>-6.1630787403597516E-9</v>
      </c>
      <c r="R435" s="29">
        <f t="shared" si="245"/>
        <v>-6.1631596401228935E-9</v>
      </c>
      <c r="S435" s="29">
        <f t="shared" si="246"/>
        <v>-6.1631596403022411E-9</v>
      </c>
      <c r="T435" s="29">
        <f t="shared" si="247"/>
        <v>-6.1631596403022411E-9</v>
      </c>
      <c r="V435" s="35"/>
      <c r="W435" s="35"/>
      <c r="X435" s="35"/>
      <c r="AD435" s="35"/>
      <c r="AE435" s="35"/>
      <c r="AF435" s="35"/>
      <c r="AL435" s="35"/>
      <c r="AM435" s="35"/>
      <c r="AN435" s="35"/>
      <c r="AT435" s="35"/>
      <c r="AU435" s="35"/>
      <c r="AV435" s="35"/>
      <c r="BB435" s="35"/>
      <c r="BC435" s="35"/>
      <c r="BD435" s="35"/>
      <c r="BJ435" s="35"/>
      <c r="BK435" s="35"/>
      <c r="BL435" s="35"/>
      <c r="BR435" s="35"/>
      <c r="BS435" s="35"/>
      <c r="BT435" s="35"/>
      <c r="BZ435" s="35"/>
      <c r="CA435" s="35"/>
      <c r="CB435" s="35"/>
      <c r="CH435" s="35"/>
      <c r="CI435" s="35"/>
      <c r="CJ435" s="35"/>
      <c r="CP435" s="35"/>
      <c r="CQ435" s="35"/>
      <c r="CR435" s="35"/>
      <c r="CX435" s="35"/>
      <c r="CY435" s="35"/>
      <c r="CZ435" s="35"/>
      <c r="DF435" s="35">
        <v>1.48E-8</v>
      </c>
      <c r="DG435" s="35">
        <v>4.2977903293099997</v>
      </c>
      <c r="DH435" s="35">
        <v>303.86169668439999</v>
      </c>
      <c r="DI435" s="29">
        <f t="shared" si="248"/>
        <v>-1.4528896351857431E-8</v>
      </c>
      <c r="DJ435" s="29">
        <f t="shared" si="249"/>
        <v>-1.4528835332617509E-8</v>
      </c>
      <c r="DK435" s="29">
        <f t="shared" si="250"/>
        <v>-1.4528835332481827E-8</v>
      </c>
      <c r="DL435" s="29">
        <f t="shared" si="251"/>
        <v>-1.4528835332481827E-8</v>
      </c>
      <c r="DN435" s="35"/>
      <c r="DO435" s="35"/>
      <c r="DP435" s="35"/>
      <c r="DV435" s="35"/>
      <c r="DW435" s="35"/>
      <c r="DX435" s="35"/>
      <c r="ED435" s="35"/>
      <c r="EE435" s="35"/>
      <c r="EF435" s="35"/>
      <c r="EL435" s="35"/>
      <c r="EM435" s="35"/>
      <c r="EN435" s="35"/>
      <c r="ET435" s="35"/>
      <c r="EU435" s="35"/>
      <c r="EV435" s="35"/>
    </row>
    <row r="436" spans="14:152" s="29" customFormat="1" ht="13.5" x14ac:dyDescent="0.3">
      <c r="N436" s="35">
        <v>6.4599999999999996E-9</v>
      </c>
      <c r="O436" s="35">
        <v>2.8858118801499999</v>
      </c>
      <c r="P436" s="35">
        <v>13.4933808187</v>
      </c>
      <c r="Q436" s="29">
        <f t="shared" si="244"/>
        <v>-6.4556683380633414E-9</v>
      </c>
      <c r="R436" s="29">
        <f t="shared" si="245"/>
        <v>-6.4556681107822655E-9</v>
      </c>
      <c r="S436" s="29">
        <f t="shared" si="246"/>
        <v>-6.4556681107817609E-9</v>
      </c>
      <c r="T436" s="29">
        <f t="shared" si="247"/>
        <v>-6.4556681107817609E-9</v>
      </c>
      <c r="V436" s="35"/>
      <c r="W436" s="35"/>
      <c r="X436" s="35"/>
      <c r="AD436" s="35"/>
      <c r="AE436" s="35"/>
      <c r="AF436" s="35"/>
      <c r="AL436" s="35"/>
      <c r="AM436" s="35"/>
      <c r="AN436" s="35"/>
      <c r="AT436" s="35"/>
      <c r="AU436" s="35"/>
      <c r="AV436" s="35"/>
      <c r="BB436" s="35"/>
      <c r="BC436" s="35"/>
      <c r="BD436" s="35"/>
      <c r="BJ436" s="35"/>
      <c r="BK436" s="35"/>
      <c r="BL436" s="35"/>
      <c r="BR436" s="35"/>
      <c r="BS436" s="35"/>
      <c r="BT436" s="35"/>
      <c r="BZ436" s="35"/>
      <c r="CA436" s="35"/>
      <c r="CB436" s="35"/>
      <c r="CH436" s="35"/>
      <c r="CI436" s="35"/>
      <c r="CJ436" s="35"/>
      <c r="CP436" s="35"/>
      <c r="CQ436" s="35"/>
      <c r="CR436" s="35"/>
      <c r="CX436" s="35"/>
      <c r="CY436" s="35"/>
      <c r="CZ436" s="35"/>
      <c r="DF436" s="35">
        <v>1.5069999999999999E-8</v>
      </c>
      <c r="DG436" s="35">
        <v>2.2799856787400001</v>
      </c>
      <c r="DH436" s="35">
        <v>758.77106321170004</v>
      </c>
      <c r="DI436" s="29">
        <f t="shared" si="248"/>
        <v>-6.7806066978881996E-9</v>
      </c>
      <c r="DJ436" s="29">
        <f t="shared" si="249"/>
        <v>-6.7798794861531337E-9</v>
      </c>
      <c r="DK436" s="29">
        <f t="shared" si="250"/>
        <v>-6.7798794845361701E-9</v>
      </c>
      <c r="DL436" s="29">
        <f t="shared" si="251"/>
        <v>-6.7798794845361701E-9</v>
      </c>
      <c r="DN436" s="35"/>
      <c r="DO436" s="35"/>
      <c r="DP436" s="35"/>
      <c r="DV436" s="35"/>
      <c r="DW436" s="35"/>
      <c r="DX436" s="35"/>
      <c r="ED436" s="35"/>
      <c r="EE436" s="35"/>
      <c r="EF436" s="35"/>
      <c r="EL436" s="35"/>
      <c r="EM436" s="35"/>
      <c r="EN436" s="35"/>
      <c r="ET436" s="35"/>
      <c r="EU436" s="35"/>
      <c r="EV436" s="35"/>
    </row>
    <row r="437" spans="14:152" s="29" customFormat="1" ht="13.5" x14ac:dyDescent="0.3">
      <c r="N437" s="35">
        <v>7.6799999999999999E-9</v>
      </c>
      <c r="O437" s="35">
        <v>3.1849807611999998</v>
      </c>
      <c r="P437" s="35">
        <v>1151.4290041439001</v>
      </c>
      <c r="Q437" s="29">
        <f t="shared" si="244"/>
        <v>-7.6378810705777204E-9</v>
      </c>
      <c r="R437" s="29">
        <f t="shared" si="245"/>
        <v>-7.6378151842150655E-9</v>
      </c>
      <c r="S437" s="29">
        <f t="shared" si="246"/>
        <v>-7.6378151840685139E-9</v>
      </c>
      <c r="T437" s="29">
        <f t="shared" si="247"/>
        <v>-7.6378151840685139E-9</v>
      </c>
      <c r="V437" s="35"/>
      <c r="W437" s="35"/>
      <c r="X437" s="35"/>
      <c r="AD437" s="35"/>
      <c r="AE437" s="35"/>
      <c r="AF437" s="35"/>
      <c r="AL437" s="35"/>
      <c r="AM437" s="35"/>
      <c r="AN437" s="35"/>
      <c r="AT437" s="35"/>
      <c r="AU437" s="35"/>
      <c r="AV437" s="35"/>
      <c r="BB437" s="35"/>
      <c r="BC437" s="35"/>
      <c r="BD437" s="35"/>
      <c r="BJ437" s="35"/>
      <c r="BK437" s="35"/>
      <c r="BL437" s="35"/>
      <c r="BR437" s="35"/>
      <c r="BS437" s="35"/>
      <c r="BT437" s="35"/>
      <c r="BZ437" s="35"/>
      <c r="CA437" s="35"/>
      <c r="CB437" s="35"/>
      <c r="CH437" s="35"/>
      <c r="CI437" s="35"/>
      <c r="CJ437" s="35"/>
      <c r="CP437" s="35"/>
      <c r="CQ437" s="35"/>
      <c r="CR437" s="35"/>
      <c r="CX437" s="35"/>
      <c r="CY437" s="35"/>
      <c r="CZ437" s="35"/>
      <c r="DF437" s="35">
        <v>1.212E-8</v>
      </c>
      <c r="DG437" s="35">
        <v>3.3833583604799999</v>
      </c>
      <c r="DH437" s="35">
        <v>536.8526962052</v>
      </c>
      <c r="DI437" s="29">
        <f t="shared" si="248"/>
        <v>1.0841219969672597E-8</v>
      </c>
      <c r="DJ437" s="29">
        <f t="shared" si="249"/>
        <v>1.084101280379033E-8</v>
      </c>
      <c r="DK437" s="29">
        <f t="shared" si="250"/>
        <v>1.0841012803329675E-8</v>
      </c>
      <c r="DL437" s="29">
        <f t="shared" si="251"/>
        <v>1.0841012803329675E-8</v>
      </c>
      <c r="DN437" s="35"/>
      <c r="DO437" s="35"/>
      <c r="DP437" s="35"/>
      <c r="DV437" s="35"/>
      <c r="DW437" s="35"/>
      <c r="DX437" s="35"/>
      <c r="ED437" s="35"/>
      <c r="EE437" s="35"/>
      <c r="EF437" s="35"/>
      <c r="EL437" s="35"/>
      <c r="EM437" s="35"/>
      <c r="EN437" s="35"/>
      <c r="ET437" s="35"/>
      <c r="EU437" s="35"/>
      <c r="EV437" s="35"/>
    </row>
    <row r="438" spans="14:152" s="29" customFormat="1" ht="13.5" x14ac:dyDescent="0.3">
      <c r="N438" s="35">
        <v>7.3099999999999998E-9</v>
      </c>
      <c r="O438" s="35">
        <v>5.86653168561</v>
      </c>
      <c r="P438" s="35">
        <v>501.37978944330001</v>
      </c>
      <c r="Q438" s="29">
        <f t="shared" si="244"/>
        <v>9.2788616014681881E-10</v>
      </c>
      <c r="R438" s="29">
        <f t="shared" si="245"/>
        <v>9.2814504526262964E-10</v>
      </c>
      <c r="S438" s="29">
        <f t="shared" si="246"/>
        <v>9.2814504583824022E-10</v>
      </c>
      <c r="T438" s="29">
        <f t="shared" si="247"/>
        <v>9.2814504583824022E-10</v>
      </c>
      <c r="V438" s="35"/>
      <c r="W438" s="35"/>
      <c r="X438" s="35"/>
      <c r="AD438" s="35"/>
      <c r="AE438" s="35"/>
      <c r="AF438" s="35"/>
      <c r="AL438" s="35"/>
      <c r="AM438" s="35"/>
      <c r="AN438" s="35"/>
      <c r="AT438" s="35"/>
      <c r="AU438" s="35"/>
      <c r="AV438" s="35"/>
      <c r="BB438" s="35"/>
      <c r="BC438" s="35"/>
      <c r="BD438" s="35"/>
      <c r="BJ438" s="35"/>
      <c r="BK438" s="35"/>
      <c r="BL438" s="35"/>
      <c r="BR438" s="35"/>
      <c r="BS438" s="35"/>
      <c r="BT438" s="35"/>
      <c r="BZ438" s="35"/>
      <c r="CA438" s="35"/>
      <c r="CB438" s="35"/>
      <c r="CH438" s="35"/>
      <c r="CI438" s="35"/>
      <c r="CJ438" s="35"/>
      <c r="CP438" s="35"/>
      <c r="CQ438" s="35"/>
      <c r="CR438" s="35"/>
      <c r="CX438" s="35"/>
      <c r="CY438" s="35"/>
      <c r="CZ438" s="35"/>
      <c r="DF438" s="35">
        <v>1.2450000000000001E-8</v>
      </c>
      <c r="DG438" s="35">
        <v>4.2163995915400001</v>
      </c>
      <c r="DH438" s="35">
        <v>4.6658664459999999</v>
      </c>
      <c r="DI438" s="29">
        <f t="shared" si="248"/>
        <v>-5.0789692687516605E-9</v>
      </c>
      <c r="DJ438" s="29">
        <f t="shared" si="249"/>
        <v>-5.0789730455661763E-9</v>
      </c>
      <c r="DK438" s="29">
        <f t="shared" si="250"/>
        <v>-5.0789730455745763E-9</v>
      </c>
      <c r="DL438" s="29">
        <f t="shared" si="251"/>
        <v>-5.0789730455745763E-9</v>
      </c>
      <c r="DN438" s="35"/>
      <c r="DO438" s="35"/>
      <c r="DP438" s="35"/>
      <c r="DV438" s="35"/>
      <c r="DW438" s="35"/>
      <c r="DX438" s="35"/>
      <c r="ED438" s="35"/>
      <c r="EE438" s="35"/>
      <c r="EF438" s="35"/>
      <c r="EL438" s="35"/>
      <c r="EM438" s="35"/>
      <c r="EN438" s="35"/>
      <c r="ET438" s="35"/>
      <c r="EU438" s="35"/>
      <c r="EV438" s="35"/>
    </row>
    <row r="439" spans="14:152" s="29" customFormat="1" ht="13.5" x14ac:dyDescent="0.3">
      <c r="N439" s="35">
        <v>6.5199999999999998E-9</v>
      </c>
      <c r="O439" s="35">
        <v>0.82865771779999997</v>
      </c>
      <c r="P439" s="35">
        <v>2015.6710861598001</v>
      </c>
      <c r="Q439" s="29">
        <f t="shared" si="244"/>
        <v>-3.5744998649043061E-9</v>
      </c>
      <c r="R439" s="29">
        <f t="shared" si="245"/>
        <v>-3.5737171328711519E-9</v>
      </c>
      <c r="S439" s="29">
        <f t="shared" si="246"/>
        <v>-3.5737171311306928E-9</v>
      </c>
      <c r="T439" s="29">
        <f t="shared" si="247"/>
        <v>-3.5737171311306928E-9</v>
      </c>
      <c r="V439" s="35"/>
      <c r="W439" s="35"/>
      <c r="X439" s="35"/>
      <c r="AD439" s="35"/>
      <c r="AE439" s="35"/>
      <c r="AF439" s="35"/>
      <c r="AL439" s="35"/>
      <c r="AM439" s="35"/>
      <c r="AN439" s="35"/>
      <c r="AT439" s="35"/>
      <c r="AU439" s="35"/>
      <c r="AV439" s="35"/>
      <c r="BB439" s="35"/>
      <c r="BC439" s="35"/>
      <c r="BD439" s="35"/>
      <c r="BJ439" s="35"/>
      <c r="BK439" s="35"/>
      <c r="BL439" s="35"/>
      <c r="BR439" s="35"/>
      <c r="BS439" s="35"/>
      <c r="BT439" s="35"/>
      <c r="BZ439" s="35"/>
      <c r="CA439" s="35"/>
      <c r="CB439" s="35"/>
      <c r="CH439" s="35"/>
      <c r="CI439" s="35"/>
      <c r="CJ439" s="35"/>
      <c r="CP439" s="35"/>
      <c r="CQ439" s="35"/>
      <c r="CR439" s="35"/>
      <c r="CX439" s="35"/>
      <c r="CY439" s="35"/>
      <c r="CZ439" s="35"/>
      <c r="DF439" s="35">
        <v>1.5069999999999999E-8</v>
      </c>
      <c r="DG439" s="35">
        <v>3.5213665535500001</v>
      </c>
      <c r="DH439" s="35">
        <v>774.00954916959995</v>
      </c>
      <c r="DI439" s="29">
        <f t="shared" si="248"/>
        <v>-1.3968066594129082E-8</v>
      </c>
      <c r="DJ439" s="29">
        <f t="shared" si="249"/>
        <v>-1.3968378360573617E-8</v>
      </c>
      <c r="DK439" s="29">
        <f t="shared" si="250"/>
        <v>-1.3968378361266773E-8</v>
      </c>
      <c r="DL439" s="29">
        <f t="shared" si="251"/>
        <v>-1.3968378361266773E-8</v>
      </c>
      <c r="DN439" s="35"/>
      <c r="DO439" s="35"/>
      <c r="DP439" s="35"/>
      <c r="DV439" s="35"/>
      <c r="DW439" s="35"/>
      <c r="DX439" s="35"/>
      <c r="ED439" s="35"/>
      <c r="EE439" s="35"/>
      <c r="EF439" s="35"/>
      <c r="EL439" s="35"/>
      <c r="EM439" s="35"/>
      <c r="EN439" s="35"/>
      <c r="ET439" s="35"/>
      <c r="EU439" s="35"/>
      <c r="EV439" s="35"/>
    </row>
    <row r="440" spans="14:152" s="29" customFormat="1" ht="13.5" x14ac:dyDescent="0.3">
      <c r="N440" s="35">
        <v>7.9599999999999998E-9</v>
      </c>
      <c r="O440" s="35">
        <v>5.3666348993800002</v>
      </c>
      <c r="P440" s="35">
        <v>420.96911658350001</v>
      </c>
      <c r="Q440" s="29">
        <f t="shared" si="244"/>
        <v>7.4429892108104432E-9</v>
      </c>
      <c r="R440" s="29">
        <f t="shared" si="245"/>
        <v>7.4429046107257336E-9</v>
      </c>
      <c r="S440" s="29">
        <f t="shared" si="246"/>
        <v>7.4429046105376228E-9</v>
      </c>
      <c r="T440" s="29">
        <f t="shared" si="247"/>
        <v>7.4429046105376228E-9</v>
      </c>
      <c r="V440" s="35"/>
      <c r="W440" s="35"/>
      <c r="X440" s="35"/>
      <c r="AD440" s="35"/>
      <c r="AE440" s="35"/>
      <c r="AF440" s="35"/>
      <c r="AL440" s="35"/>
      <c r="AM440" s="35"/>
      <c r="AN440" s="35"/>
      <c r="AT440" s="35"/>
      <c r="AU440" s="35"/>
      <c r="AV440" s="35"/>
      <c r="BB440" s="35"/>
      <c r="BC440" s="35"/>
      <c r="BD440" s="35"/>
      <c r="BJ440" s="35"/>
      <c r="BK440" s="35"/>
      <c r="BL440" s="35"/>
      <c r="BR440" s="35"/>
      <c r="BS440" s="35"/>
      <c r="BT440" s="35"/>
      <c r="BZ440" s="35"/>
      <c r="CA440" s="35"/>
      <c r="CB440" s="35"/>
      <c r="CH440" s="35"/>
      <c r="CI440" s="35"/>
      <c r="CJ440" s="35"/>
      <c r="CP440" s="35"/>
      <c r="CQ440" s="35"/>
      <c r="CR440" s="35"/>
      <c r="CX440" s="35"/>
      <c r="CY440" s="35"/>
      <c r="CZ440" s="35"/>
      <c r="DF440" s="35">
        <v>1.481E-8</v>
      </c>
      <c r="DG440" s="35">
        <v>3.0615604461800001</v>
      </c>
      <c r="DH440" s="35">
        <v>1585.8915015461</v>
      </c>
      <c r="DI440" s="29">
        <f t="shared" si="248"/>
        <v>-1.266358736331442E-8</v>
      </c>
      <c r="DJ440" s="29">
        <f t="shared" si="249"/>
        <v>-1.2664454521656235E-8</v>
      </c>
      <c r="DK440" s="29">
        <f t="shared" si="250"/>
        <v>-1.2664454523584133E-8</v>
      </c>
      <c r="DL440" s="29">
        <f t="shared" si="251"/>
        <v>-1.2664454523584133E-8</v>
      </c>
      <c r="DN440" s="35"/>
      <c r="DO440" s="35"/>
      <c r="DP440" s="35"/>
      <c r="DV440" s="35"/>
      <c r="DW440" s="35"/>
      <c r="DX440" s="35"/>
      <c r="ED440" s="35"/>
      <c r="EE440" s="35"/>
      <c r="EF440" s="35"/>
      <c r="EL440" s="35"/>
      <c r="EM440" s="35"/>
      <c r="EN440" s="35"/>
      <c r="ET440" s="35"/>
      <c r="EU440" s="35"/>
      <c r="EV440" s="35"/>
    </row>
    <row r="441" spans="14:152" s="29" customFormat="1" ht="13.5" x14ac:dyDescent="0.3">
      <c r="N441" s="35">
        <v>6.4700000000000002E-9</v>
      </c>
      <c r="O441" s="35">
        <v>4.74965662438</v>
      </c>
      <c r="P441" s="35">
        <v>567.82400073240001</v>
      </c>
      <c r="Q441" s="29">
        <f t="shared" si="244"/>
        <v>1.0625358168227694E-9</v>
      </c>
      <c r="R441" s="29">
        <f t="shared" si="245"/>
        <v>1.0627938828262339E-9</v>
      </c>
      <c r="S441" s="29">
        <f t="shared" si="246"/>
        <v>1.0627938834000288E-9</v>
      </c>
      <c r="T441" s="29">
        <f t="shared" si="247"/>
        <v>1.0627938834000288E-9</v>
      </c>
      <c r="V441" s="35"/>
      <c r="W441" s="35"/>
      <c r="X441" s="35"/>
      <c r="AD441" s="35"/>
      <c r="AE441" s="35"/>
      <c r="AF441" s="35"/>
      <c r="AL441" s="35"/>
      <c r="AM441" s="35"/>
      <c r="AN441" s="35"/>
      <c r="AT441" s="35"/>
      <c r="AU441" s="35"/>
      <c r="AV441" s="35"/>
      <c r="BB441" s="35"/>
      <c r="BC441" s="35"/>
      <c r="BD441" s="35"/>
      <c r="BJ441" s="35"/>
      <c r="BK441" s="35"/>
      <c r="BL441" s="35"/>
      <c r="BR441" s="35"/>
      <c r="BS441" s="35"/>
      <c r="BT441" s="35"/>
      <c r="BZ441" s="35"/>
      <c r="CA441" s="35"/>
      <c r="CB441" s="35"/>
      <c r="CH441" s="35"/>
      <c r="CI441" s="35"/>
      <c r="CJ441" s="35"/>
      <c r="CP441" s="35"/>
      <c r="CQ441" s="35"/>
      <c r="CR441" s="35"/>
      <c r="CX441" s="35"/>
      <c r="CY441" s="35"/>
      <c r="CZ441" s="35"/>
      <c r="DF441" s="35">
        <v>1.462E-8</v>
      </c>
      <c r="DG441" s="35">
        <v>2.3062870263400002</v>
      </c>
      <c r="DH441" s="35">
        <v>1363.2436268736001</v>
      </c>
      <c r="DI441" s="29">
        <f t="shared" si="248"/>
        <v>1.1323913153760094E-8</v>
      </c>
      <c r="DJ441" s="29">
        <f t="shared" si="249"/>
        <v>1.1323015378905822E-8</v>
      </c>
      <c r="DK441" s="29">
        <f t="shared" si="250"/>
        <v>1.1323015376909557E-8</v>
      </c>
      <c r="DL441" s="29">
        <f t="shared" si="251"/>
        <v>1.1323015376909557E-8</v>
      </c>
      <c r="DN441" s="35"/>
      <c r="DO441" s="35"/>
      <c r="DP441" s="35"/>
      <c r="DV441" s="35"/>
      <c r="DW441" s="35"/>
      <c r="DX441" s="35"/>
      <c r="ED441" s="35"/>
      <c r="EE441" s="35"/>
      <c r="EF441" s="35"/>
      <c r="EL441" s="35"/>
      <c r="EM441" s="35"/>
      <c r="EN441" s="35"/>
      <c r="ET441" s="35"/>
      <c r="EU441" s="35"/>
      <c r="EV441" s="35"/>
    </row>
    <row r="442" spans="14:152" s="29" customFormat="1" ht="13.5" x14ac:dyDescent="0.3">
      <c r="N442" s="35">
        <v>8.4499999999999996E-9</v>
      </c>
      <c r="O442" s="35">
        <v>1.69406147722</v>
      </c>
      <c r="P442" s="35">
        <v>1744.8558675418999</v>
      </c>
      <c r="Q442" s="29">
        <f t="shared" si="244"/>
        <v>1.5850500769261128E-9</v>
      </c>
      <c r="R442" s="29">
        <f t="shared" si="245"/>
        <v>1.5840187549956575E-9</v>
      </c>
      <c r="S442" s="29">
        <f t="shared" si="246"/>
        <v>1.5840187527025336E-9</v>
      </c>
      <c r="T442" s="29">
        <f t="shared" si="247"/>
        <v>1.5840187527025336E-9</v>
      </c>
      <c r="V442" s="35"/>
      <c r="W442" s="35"/>
      <c r="X442" s="35"/>
      <c r="AD442" s="35"/>
      <c r="AE442" s="35"/>
      <c r="AF442" s="35"/>
      <c r="AL442" s="35"/>
      <c r="AM442" s="35"/>
      <c r="AN442" s="35"/>
      <c r="AT442" s="35"/>
      <c r="AU442" s="35"/>
      <c r="AV442" s="35"/>
      <c r="BB442" s="35"/>
      <c r="BC442" s="35"/>
      <c r="BD442" s="35"/>
      <c r="BJ442" s="35"/>
      <c r="BK442" s="35"/>
      <c r="BL442" s="35"/>
      <c r="BR442" s="35"/>
      <c r="BS442" s="35"/>
      <c r="BT442" s="35"/>
      <c r="BZ442" s="35"/>
      <c r="CA442" s="35"/>
      <c r="CB442" s="35"/>
      <c r="CH442" s="35"/>
      <c r="CI442" s="35"/>
      <c r="CJ442" s="35"/>
      <c r="CP442" s="35"/>
      <c r="CQ442" s="35"/>
      <c r="CR442" s="35"/>
      <c r="CX442" s="35"/>
      <c r="CY442" s="35"/>
      <c r="CZ442" s="35"/>
      <c r="DF442" s="35">
        <v>1.18E-8</v>
      </c>
      <c r="DG442" s="35">
        <v>3.52708055024</v>
      </c>
      <c r="DH442" s="35">
        <v>1064.7985561605999</v>
      </c>
      <c r="DI442" s="29">
        <f t="shared" si="248"/>
        <v>-4.6068179913841912E-9</v>
      </c>
      <c r="DJ442" s="29">
        <f t="shared" si="249"/>
        <v>-4.6059942360789414E-9</v>
      </c>
      <c r="DK442" s="29">
        <f t="shared" si="250"/>
        <v>-4.6059942342473493E-9</v>
      </c>
      <c r="DL442" s="29">
        <f t="shared" si="251"/>
        <v>-4.6059942342473493E-9</v>
      </c>
      <c r="DN442" s="35"/>
      <c r="DO442" s="35"/>
      <c r="DP442" s="35"/>
      <c r="DV442" s="35"/>
      <c r="DW442" s="35"/>
      <c r="DX442" s="35"/>
      <c r="ED442" s="35"/>
      <c r="EE442" s="35"/>
      <c r="EF442" s="35"/>
      <c r="EL442" s="35"/>
      <c r="EM442" s="35"/>
      <c r="EN442" s="35"/>
      <c r="ET442" s="35"/>
      <c r="EU442" s="35"/>
      <c r="EV442" s="35"/>
    </row>
    <row r="443" spans="14:152" s="29" customFormat="1" ht="13.5" x14ac:dyDescent="0.3">
      <c r="N443" s="35">
        <v>8.02E-9</v>
      </c>
      <c r="O443" s="35">
        <v>5.7982470775100001</v>
      </c>
      <c r="P443" s="35">
        <v>981.63138620530003</v>
      </c>
      <c r="Q443" s="29">
        <f t="shared" si="244"/>
        <v>-7.7719711949092831E-9</v>
      </c>
      <c r="R443" s="29">
        <f t="shared" si="245"/>
        <v>-7.7718328292370558E-9</v>
      </c>
      <c r="S443" s="29">
        <f t="shared" si="246"/>
        <v>-7.7718328289293694E-9</v>
      </c>
      <c r="T443" s="29">
        <f t="shared" si="247"/>
        <v>-7.7718328289293694E-9</v>
      </c>
      <c r="V443" s="35"/>
      <c r="W443" s="35"/>
      <c r="X443" s="35"/>
      <c r="AD443" s="35"/>
      <c r="AE443" s="35"/>
      <c r="AF443" s="35"/>
      <c r="AL443" s="35"/>
      <c r="AM443" s="35"/>
      <c r="AN443" s="35"/>
      <c r="AT443" s="35"/>
      <c r="AU443" s="35"/>
      <c r="AV443" s="35"/>
      <c r="BB443" s="35"/>
      <c r="BC443" s="35"/>
      <c r="BD443" s="35"/>
      <c r="BJ443" s="35"/>
      <c r="BK443" s="35"/>
      <c r="BL443" s="35"/>
      <c r="BR443" s="35"/>
      <c r="BS443" s="35"/>
      <c r="BT443" s="35"/>
      <c r="BZ443" s="35"/>
      <c r="CA443" s="35"/>
      <c r="CB443" s="35"/>
      <c r="CH443" s="35"/>
      <c r="CI443" s="35"/>
      <c r="CJ443" s="35"/>
      <c r="CP443" s="35"/>
      <c r="CQ443" s="35"/>
      <c r="CR443" s="35"/>
      <c r="CX443" s="35"/>
      <c r="CY443" s="35"/>
      <c r="CZ443" s="35"/>
      <c r="DF443" s="35">
        <v>1.193E-8</v>
      </c>
      <c r="DG443" s="35">
        <v>5.8828473384500004</v>
      </c>
      <c r="DH443" s="35">
        <v>1060.8664028974999</v>
      </c>
      <c r="DI443" s="29">
        <f t="shared" si="248"/>
        <v>-5.1742711598810092E-9</v>
      </c>
      <c r="DJ443" s="29">
        <f t="shared" si="249"/>
        <v>-5.1750832276516198E-9</v>
      </c>
      <c r="DK443" s="29">
        <f t="shared" si="250"/>
        <v>-5.1750832294571722E-9</v>
      </c>
      <c r="DL443" s="29">
        <f t="shared" si="251"/>
        <v>-5.1750832294571722E-9</v>
      </c>
      <c r="DN443" s="35"/>
      <c r="DO443" s="35"/>
      <c r="DP443" s="35"/>
      <c r="DV443" s="35"/>
      <c r="DW443" s="35"/>
      <c r="DX443" s="35"/>
      <c r="ED443" s="35"/>
      <c r="EE443" s="35"/>
      <c r="EF443" s="35"/>
      <c r="EL443" s="35"/>
      <c r="EM443" s="35"/>
      <c r="EN443" s="35"/>
      <c r="ET443" s="35"/>
      <c r="EU443" s="35"/>
      <c r="EV443" s="35"/>
    </row>
    <row r="444" spans="14:152" s="29" customFormat="1" ht="13.5" x14ac:dyDescent="0.3">
      <c r="N444" s="35">
        <v>7.6399999999999993E-9</v>
      </c>
      <c r="O444" s="35">
        <v>5.0523293336800004</v>
      </c>
      <c r="P444" s="35">
        <v>827.92358748649997</v>
      </c>
      <c r="Q444" s="29">
        <f t="shared" si="244"/>
        <v>7.1763403174065454E-9</v>
      </c>
      <c r="R444" s="29">
        <f t="shared" si="245"/>
        <v>7.1761857754056296E-9</v>
      </c>
      <c r="S444" s="29">
        <f t="shared" si="246"/>
        <v>7.1761857750619907E-9</v>
      </c>
      <c r="T444" s="29">
        <f t="shared" si="247"/>
        <v>7.1761857750619907E-9</v>
      </c>
      <c r="V444" s="35"/>
      <c r="W444" s="35"/>
      <c r="X444" s="35"/>
      <c r="AD444" s="35"/>
      <c r="AE444" s="35"/>
      <c r="AF444" s="35"/>
      <c r="AL444" s="35"/>
      <c r="AM444" s="35"/>
      <c r="AN444" s="35"/>
      <c r="AT444" s="35"/>
      <c r="AU444" s="35"/>
      <c r="AV444" s="35"/>
      <c r="BB444" s="35"/>
      <c r="BC444" s="35"/>
      <c r="BD444" s="35"/>
      <c r="BJ444" s="35"/>
      <c r="BK444" s="35"/>
      <c r="BL444" s="35"/>
      <c r="BR444" s="35"/>
      <c r="BS444" s="35"/>
      <c r="BT444" s="35"/>
      <c r="BZ444" s="35"/>
      <c r="CA444" s="35"/>
      <c r="CB444" s="35"/>
      <c r="CH444" s="35"/>
      <c r="CI444" s="35"/>
      <c r="CJ444" s="35"/>
      <c r="CP444" s="35"/>
      <c r="CQ444" s="35"/>
      <c r="CR444" s="35"/>
      <c r="CX444" s="35"/>
      <c r="CY444" s="35"/>
      <c r="CZ444" s="35"/>
      <c r="DF444" s="35">
        <v>1.398E-8</v>
      </c>
      <c r="DG444" s="35">
        <v>4.9945652169199999</v>
      </c>
      <c r="DH444" s="35">
        <v>842.90144101349995</v>
      </c>
      <c r="DI444" s="29">
        <f t="shared" si="248"/>
        <v>1.3790877173728064E-8</v>
      </c>
      <c r="DJ444" s="29">
        <f t="shared" si="249"/>
        <v>1.3790739588096618E-8</v>
      </c>
      <c r="DK444" s="29">
        <f t="shared" si="250"/>
        <v>1.3790739587790649E-8</v>
      </c>
      <c r="DL444" s="29">
        <f t="shared" si="251"/>
        <v>1.3790739587790649E-8</v>
      </c>
      <c r="DN444" s="35"/>
      <c r="DO444" s="35"/>
      <c r="DP444" s="35"/>
      <c r="DV444" s="35"/>
      <c r="DW444" s="35"/>
      <c r="DX444" s="35"/>
      <c r="ED444" s="35"/>
      <c r="EE444" s="35"/>
      <c r="EF444" s="35"/>
      <c r="EL444" s="35"/>
      <c r="EM444" s="35"/>
      <c r="EN444" s="35"/>
      <c r="ET444" s="35"/>
      <c r="EU444" s="35"/>
      <c r="EV444" s="35"/>
    </row>
    <row r="445" spans="14:152" s="29" customFormat="1" ht="13.5" x14ac:dyDescent="0.3">
      <c r="N445" s="35">
        <v>6.0399999999999998E-9</v>
      </c>
      <c r="O445" s="35">
        <v>5.1126518290799998</v>
      </c>
      <c r="P445" s="35">
        <v>1159.2933106701</v>
      </c>
      <c r="Q445" s="29">
        <f t="shared" si="244"/>
        <v>2.2393925454249497E-9</v>
      </c>
      <c r="R445" s="29">
        <f t="shared" si="245"/>
        <v>2.2389294427226772E-9</v>
      </c>
      <c r="S445" s="29">
        <f t="shared" si="246"/>
        <v>2.2389294416929709E-9</v>
      </c>
      <c r="T445" s="29">
        <f t="shared" si="247"/>
        <v>2.2389294416929709E-9</v>
      </c>
      <c r="V445" s="35"/>
      <c r="W445" s="35"/>
      <c r="X445" s="35"/>
      <c r="AD445" s="35"/>
      <c r="AE445" s="35"/>
      <c r="AF445" s="35"/>
      <c r="AL445" s="35"/>
      <c r="AM445" s="35"/>
      <c r="AN445" s="35"/>
      <c r="AT445" s="35"/>
      <c r="AU445" s="35"/>
      <c r="AV445" s="35"/>
      <c r="BB445" s="35"/>
      <c r="BC445" s="35"/>
      <c r="BD445" s="35"/>
      <c r="BJ445" s="35"/>
      <c r="BK445" s="35"/>
      <c r="BL445" s="35"/>
      <c r="BR445" s="35"/>
      <c r="BS445" s="35"/>
      <c r="BT445" s="35"/>
      <c r="BZ445" s="35"/>
      <c r="CA445" s="35"/>
      <c r="CB445" s="35"/>
      <c r="CH445" s="35"/>
      <c r="CI445" s="35"/>
      <c r="CJ445" s="35"/>
      <c r="CP445" s="35"/>
      <c r="CQ445" s="35"/>
      <c r="CR445" s="35"/>
      <c r="CX445" s="35"/>
      <c r="CY445" s="35"/>
      <c r="CZ445" s="35"/>
      <c r="DF445" s="35">
        <v>1.406E-8</v>
      </c>
      <c r="DG445" s="35">
        <v>1.53799746944</v>
      </c>
      <c r="DH445" s="35">
        <v>1020.025054274</v>
      </c>
      <c r="DI445" s="29">
        <f t="shared" si="248"/>
        <v>1.0340879691040968E-8</v>
      </c>
      <c r="DJ445" s="29">
        <f t="shared" si="249"/>
        <v>1.0340187697723922E-8</v>
      </c>
      <c r="DK445" s="29">
        <f t="shared" si="250"/>
        <v>1.0340187696185282E-8</v>
      </c>
      <c r="DL445" s="29">
        <f t="shared" si="251"/>
        <v>1.0340187696185282E-8</v>
      </c>
      <c r="DN445" s="35"/>
      <c r="DO445" s="35"/>
      <c r="DP445" s="35"/>
      <c r="DV445" s="35"/>
      <c r="DW445" s="35"/>
      <c r="DX445" s="35"/>
      <c r="ED445" s="35"/>
      <c r="EE445" s="35"/>
      <c r="EF445" s="35"/>
      <c r="EL445" s="35"/>
      <c r="EM445" s="35"/>
      <c r="EN445" s="35"/>
      <c r="ET445" s="35"/>
      <c r="EU445" s="35"/>
      <c r="EV445" s="35"/>
    </row>
    <row r="446" spans="14:152" s="29" customFormat="1" ht="13.5" x14ac:dyDescent="0.3">
      <c r="N446" s="35">
        <v>6.82E-9</v>
      </c>
      <c r="O446" s="35">
        <v>3.68248136835</v>
      </c>
      <c r="P446" s="35">
        <v>2281.2304965106</v>
      </c>
      <c r="Q446" s="29">
        <f t="shared" si="244"/>
        <v>-6.7812026717458824E-9</v>
      </c>
      <c r="R446" s="29">
        <f t="shared" si="245"/>
        <v>-6.7810845747114295E-9</v>
      </c>
      <c r="S446" s="29">
        <f t="shared" si="246"/>
        <v>-6.7810845744486441E-9</v>
      </c>
      <c r="T446" s="29">
        <f t="shared" si="247"/>
        <v>-6.7810845744486441E-9</v>
      </c>
      <c r="V446" s="35"/>
      <c r="W446" s="35"/>
      <c r="X446" s="35"/>
      <c r="AD446" s="35"/>
      <c r="AE446" s="35"/>
      <c r="AF446" s="35"/>
      <c r="AL446" s="35"/>
      <c r="AM446" s="35"/>
      <c r="AN446" s="35"/>
      <c r="AT446" s="35"/>
      <c r="AU446" s="35"/>
      <c r="AV446" s="35"/>
      <c r="BB446" s="35"/>
      <c r="BC446" s="35"/>
      <c r="BD446" s="35"/>
      <c r="BJ446" s="35"/>
      <c r="BK446" s="35"/>
      <c r="BL446" s="35"/>
      <c r="BR446" s="35"/>
      <c r="BS446" s="35"/>
      <c r="BT446" s="35"/>
      <c r="BZ446" s="35"/>
      <c r="CA446" s="35"/>
      <c r="CB446" s="35"/>
      <c r="CH446" s="35"/>
      <c r="CI446" s="35"/>
      <c r="CJ446" s="35"/>
      <c r="CP446" s="35"/>
      <c r="CQ446" s="35"/>
      <c r="CR446" s="35"/>
      <c r="CX446" s="35"/>
      <c r="CY446" s="35"/>
      <c r="CZ446" s="35"/>
      <c r="DF446" s="35">
        <v>1.3669999999999999E-8</v>
      </c>
      <c r="DG446" s="35">
        <v>4.1025473944300002</v>
      </c>
      <c r="DH446" s="35">
        <v>799.61241183519996</v>
      </c>
      <c r="DI446" s="29">
        <f t="shared" si="248"/>
        <v>-2.5681558223946229E-9</v>
      </c>
      <c r="DJ446" s="29">
        <f t="shared" si="249"/>
        <v>-2.5689203517435011E-9</v>
      </c>
      <c r="DK446" s="29">
        <f t="shared" si="250"/>
        <v>-2.5689203534433502E-9</v>
      </c>
      <c r="DL446" s="29">
        <f t="shared" si="251"/>
        <v>-2.5689203534433502E-9</v>
      </c>
      <c r="DN446" s="35"/>
      <c r="DO446" s="35"/>
      <c r="DP446" s="35"/>
      <c r="DV446" s="35"/>
      <c r="DW446" s="35"/>
      <c r="DX446" s="35"/>
      <c r="ED446" s="35"/>
      <c r="EE446" s="35"/>
      <c r="EF446" s="35"/>
      <c r="EL446" s="35"/>
      <c r="EM446" s="35"/>
      <c r="EN446" s="35"/>
      <c r="ET446" s="35"/>
      <c r="EU446" s="35"/>
      <c r="EV446" s="35"/>
    </row>
    <row r="447" spans="14:152" s="29" customFormat="1" ht="13.5" x14ac:dyDescent="0.3">
      <c r="N447" s="35">
        <v>7.4000000000000001E-9</v>
      </c>
      <c r="O447" s="35">
        <v>0.74512356954000003</v>
      </c>
      <c r="P447" s="35">
        <v>1261.6353253632999</v>
      </c>
      <c r="Q447" s="29">
        <f t="shared" si="244"/>
        <v>-5.3908519582885673E-9</v>
      </c>
      <c r="R447" s="29">
        <f t="shared" si="245"/>
        <v>-5.3903964866120425E-9</v>
      </c>
      <c r="S447" s="29">
        <f t="shared" si="246"/>
        <v>-5.3903964855992749E-9</v>
      </c>
      <c r="T447" s="29">
        <f t="shared" si="247"/>
        <v>-5.3903964855992749E-9</v>
      </c>
      <c r="V447" s="35"/>
      <c r="W447" s="35"/>
      <c r="X447" s="35"/>
      <c r="AD447" s="35"/>
      <c r="AE447" s="35"/>
      <c r="AF447" s="35"/>
      <c r="AL447" s="35"/>
      <c r="AM447" s="35"/>
      <c r="AN447" s="35"/>
      <c r="AT447" s="35"/>
      <c r="AU447" s="35"/>
      <c r="AV447" s="35"/>
      <c r="BB447" s="35"/>
      <c r="BC447" s="35"/>
      <c r="BD447" s="35"/>
      <c r="BJ447" s="35"/>
      <c r="BK447" s="35"/>
      <c r="BL447" s="35"/>
      <c r="BR447" s="35"/>
      <c r="BS447" s="35"/>
      <c r="BT447" s="35"/>
      <c r="BZ447" s="35"/>
      <c r="CA447" s="35"/>
      <c r="CB447" s="35"/>
      <c r="CH447" s="35"/>
      <c r="CI447" s="35"/>
      <c r="CJ447" s="35"/>
      <c r="CP447" s="35"/>
      <c r="CQ447" s="35"/>
      <c r="CR447" s="35"/>
      <c r="CX447" s="35"/>
      <c r="CY447" s="35"/>
      <c r="CZ447" s="35"/>
      <c r="DF447" s="35">
        <v>1.336E-8</v>
      </c>
      <c r="DG447" s="35">
        <v>1.8938727237999999</v>
      </c>
      <c r="DH447" s="35">
        <v>530.96298948180004</v>
      </c>
      <c r="DI447" s="29">
        <f t="shared" si="248"/>
        <v>-6.1439515142079922E-9</v>
      </c>
      <c r="DJ447" s="29">
        <f t="shared" si="249"/>
        <v>-6.1444000758238827E-9</v>
      </c>
      <c r="DK447" s="29">
        <f t="shared" si="250"/>
        <v>-6.1444000768212408E-9</v>
      </c>
      <c r="DL447" s="29">
        <f t="shared" si="251"/>
        <v>-6.1444000768212408E-9</v>
      </c>
      <c r="DN447" s="35"/>
      <c r="DO447" s="35"/>
      <c r="DP447" s="35"/>
      <c r="DV447" s="35"/>
      <c r="DW447" s="35"/>
      <c r="DX447" s="35"/>
      <c r="ED447" s="35"/>
      <c r="EE447" s="35"/>
      <c r="EF447" s="35"/>
      <c r="EL447" s="35"/>
      <c r="EM447" s="35"/>
      <c r="EN447" s="35"/>
      <c r="ET447" s="35"/>
      <c r="EU447" s="35"/>
      <c r="EV447" s="35"/>
    </row>
    <row r="448" spans="14:152" s="29" customFormat="1" ht="13.5" x14ac:dyDescent="0.3">
      <c r="N448" s="35">
        <v>6.6599999999999997E-9</v>
      </c>
      <c r="O448" s="35">
        <v>2.06624389616</v>
      </c>
      <c r="P448" s="35">
        <v>27.0873353739</v>
      </c>
      <c r="Q448" s="29">
        <f t="shared" si="244"/>
        <v>-5.3602004409132314E-9</v>
      </c>
      <c r="R448" s="29">
        <f t="shared" si="245"/>
        <v>-5.3601928164024174E-9</v>
      </c>
      <c r="S448" s="29">
        <f t="shared" si="246"/>
        <v>-5.3601928163854644E-9</v>
      </c>
      <c r="T448" s="29">
        <f t="shared" si="247"/>
        <v>-5.3601928163854644E-9</v>
      </c>
      <c r="V448" s="35"/>
      <c r="W448" s="35"/>
      <c r="X448" s="35"/>
      <c r="AD448" s="35"/>
      <c r="AE448" s="35"/>
      <c r="AF448" s="35"/>
      <c r="AL448" s="35"/>
      <c r="AM448" s="35"/>
      <c r="AN448" s="35"/>
      <c r="AT448" s="35"/>
      <c r="AU448" s="35"/>
      <c r="AV448" s="35"/>
      <c r="BB448" s="35"/>
      <c r="BC448" s="35"/>
      <c r="BD448" s="35"/>
      <c r="BJ448" s="35"/>
      <c r="BK448" s="35"/>
      <c r="BL448" s="35"/>
      <c r="BR448" s="35"/>
      <c r="BS448" s="35"/>
      <c r="BT448" s="35"/>
      <c r="BZ448" s="35"/>
      <c r="CA448" s="35"/>
      <c r="CB448" s="35"/>
      <c r="CH448" s="35"/>
      <c r="CI448" s="35"/>
      <c r="CJ448" s="35"/>
      <c r="CP448" s="35"/>
      <c r="CQ448" s="35"/>
      <c r="CR448" s="35"/>
      <c r="CX448" s="35"/>
      <c r="CY448" s="35"/>
      <c r="CZ448" s="35"/>
      <c r="DF448" s="35">
        <v>1.2380000000000001E-8</v>
      </c>
      <c r="DG448" s="35">
        <v>3.6222638333099999</v>
      </c>
      <c r="DH448" s="35">
        <v>3487.4241132234001</v>
      </c>
      <c r="DI448" s="29">
        <f t="shared" si="248"/>
        <v>-1.0393366211830284E-8</v>
      </c>
      <c r="DJ448" s="29">
        <f t="shared" si="249"/>
        <v>-1.0395036321663956E-8</v>
      </c>
      <c r="DK448" s="29">
        <f t="shared" si="250"/>
        <v>-1.0395036325376655E-8</v>
      </c>
      <c r="DL448" s="29">
        <f t="shared" si="251"/>
        <v>-1.0395036325376655E-8</v>
      </c>
      <c r="DN448" s="35"/>
      <c r="DO448" s="35"/>
      <c r="DP448" s="35"/>
      <c r="DV448" s="35"/>
      <c r="DW448" s="35"/>
      <c r="DX448" s="35"/>
      <c r="ED448" s="35"/>
      <c r="EE448" s="35"/>
      <c r="EF448" s="35"/>
      <c r="EL448" s="35"/>
      <c r="EM448" s="35"/>
      <c r="EN448" s="35"/>
      <c r="ET448" s="35"/>
      <c r="EU448" s="35"/>
      <c r="EV448" s="35"/>
    </row>
    <row r="449" spans="14:152" s="29" customFormat="1" ht="13.5" x14ac:dyDescent="0.3">
      <c r="N449" s="35">
        <v>6.5199999999999998E-9</v>
      </c>
      <c r="O449" s="35">
        <v>4.9293279595800001</v>
      </c>
      <c r="P449" s="35">
        <v>2413.8150890326001</v>
      </c>
      <c r="Q449" s="29">
        <f t="shared" ref="Q449:Q512" si="252">N449*COS(O449+P449*$C$22)</f>
        <v>6.4448624355271922E-9</v>
      </c>
      <c r="R449" s="29">
        <f t="shared" ref="R449:R512" si="253">N449*COS(O449+P449*$C$43)</f>
        <v>6.4450319956779485E-9</v>
      </c>
      <c r="S449" s="29">
        <f t="shared" ref="S449:S512" si="254">N449*COS(O449+P449*$C$64)</f>
        <v>6.4450319960547466E-9</v>
      </c>
      <c r="T449" s="29">
        <f t="shared" ref="T449:T512" si="255">N449*COS(O449+P449*$C$85)</f>
        <v>6.4450319960547466E-9</v>
      </c>
      <c r="V449" s="35"/>
      <c r="W449" s="35"/>
      <c r="X449" s="35"/>
      <c r="AD449" s="35"/>
      <c r="AE449" s="35"/>
      <c r="AF449" s="35"/>
      <c r="AL449" s="35"/>
      <c r="AM449" s="35"/>
      <c r="AN449" s="35"/>
      <c r="AT449" s="35"/>
      <c r="AU449" s="35"/>
      <c r="AV449" s="35"/>
      <c r="BB449" s="35"/>
      <c r="BC449" s="35"/>
      <c r="BD449" s="35"/>
      <c r="BJ449" s="35"/>
      <c r="BK449" s="35"/>
      <c r="BL449" s="35"/>
      <c r="BR449" s="35"/>
      <c r="BS449" s="35"/>
      <c r="BT449" s="35"/>
      <c r="BZ449" s="35"/>
      <c r="CA449" s="35"/>
      <c r="CB449" s="35"/>
      <c r="CH449" s="35"/>
      <c r="CI449" s="35"/>
      <c r="CJ449" s="35"/>
      <c r="CP449" s="35"/>
      <c r="CQ449" s="35"/>
      <c r="CR449" s="35"/>
      <c r="CX449" s="35"/>
      <c r="CY449" s="35"/>
      <c r="CZ449" s="35"/>
      <c r="DF449" s="35">
        <v>1.3060000000000001E-8</v>
      </c>
      <c r="DG449" s="35">
        <v>3.3998511972699998</v>
      </c>
      <c r="DH449" s="35">
        <v>539.25219265019996</v>
      </c>
      <c r="DI449" s="29">
        <f t="shared" ref="DI449:DI512" si="256">DF449*COS(DG449+DH449*$C$22)</f>
        <v>1.1987769455110371E-8</v>
      </c>
      <c r="DJ449" s="29">
        <f t="shared" ref="DJ449:DJ512" si="257">DF449*COS(DG449+DH449*$C$43)</f>
        <v>1.1987570437774428E-8</v>
      </c>
      <c r="DK449" s="29">
        <f t="shared" ref="DK449:DK512" si="258">DF449*COS(DG449+DH449*$C$64)</f>
        <v>1.1987570437331907E-8</v>
      </c>
      <c r="DL449" s="29">
        <f t="shared" ref="DL449:DL512" si="259">DF449*COS(DG449+DH449*$C$85)</f>
        <v>1.1987570437331907E-8</v>
      </c>
      <c r="DN449" s="35"/>
      <c r="DO449" s="35"/>
      <c r="DP449" s="35"/>
      <c r="DV449" s="35"/>
      <c r="DW449" s="35"/>
      <c r="DX449" s="35"/>
      <c r="ED449" s="35"/>
      <c r="EE449" s="35"/>
      <c r="EF449" s="35"/>
      <c r="EL449" s="35"/>
      <c r="EM449" s="35"/>
      <c r="EN449" s="35"/>
      <c r="ET449" s="35"/>
      <c r="EU449" s="35"/>
      <c r="EV449" s="35"/>
    </row>
    <row r="450" spans="14:152" s="29" customFormat="1" ht="13.5" x14ac:dyDescent="0.3">
      <c r="N450" s="35">
        <v>5.5899999999999999E-9</v>
      </c>
      <c r="O450" s="35">
        <v>0.17558868481000001</v>
      </c>
      <c r="P450" s="35">
        <v>63.735898303399999</v>
      </c>
      <c r="Q450" s="29">
        <f t="shared" si="252"/>
        <v>1.9692958848849077E-9</v>
      </c>
      <c r="R450" s="29">
        <f t="shared" si="253"/>
        <v>1.9693196298762048E-9</v>
      </c>
      <c r="S450" s="29">
        <f t="shared" si="254"/>
        <v>1.9693196299289996E-9</v>
      </c>
      <c r="T450" s="29">
        <f t="shared" si="255"/>
        <v>1.9693196299289996E-9</v>
      </c>
      <c r="V450" s="35"/>
      <c r="W450" s="35"/>
      <c r="X450" s="35"/>
      <c r="AD450" s="35"/>
      <c r="AE450" s="35"/>
      <c r="AF450" s="35"/>
      <c r="AL450" s="35"/>
      <c r="AM450" s="35"/>
      <c r="AN450" s="35"/>
      <c r="AT450" s="35"/>
      <c r="AU450" s="35"/>
      <c r="AV450" s="35"/>
      <c r="BB450" s="35"/>
      <c r="BC450" s="35"/>
      <c r="BD450" s="35"/>
      <c r="BJ450" s="35"/>
      <c r="BK450" s="35"/>
      <c r="BL450" s="35"/>
      <c r="BR450" s="35"/>
      <c r="BS450" s="35"/>
      <c r="BT450" s="35"/>
      <c r="BZ450" s="35"/>
      <c r="CA450" s="35"/>
      <c r="CB450" s="35"/>
      <c r="CH450" s="35"/>
      <c r="CI450" s="35"/>
      <c r="CJ450" s="35"/>
      <c r="CP450" s="35"/>
      <c r="CQ450" s="35"/>
      <c r="CR450" s="35"/>
      <c r="CX450" s="35"/>
      <c r="CY450" s="35"/>
      <c r="CZ450" s="35"/>
      <c r="DF450" s="35">
        <v>1.1560000000000001E-8</v>
      </c>
      <c r="DG450" s="35">
        <v>0.77127511566999996</v>
      </c>
      <c r="DH450" s="35">
        <v>1603.2999892854</v>
      </c>
      <c r="DI450" s="29">
        <f t="shared" si="256"/>
        <v>-1.2502864203044229E-9</v>
      </c>
      <c r="DJ450" s="29">
        <f t="shared" si="257"/>
        <v>-1.248974307147173E-9</v>
      </c>
      <c r="DK450" s="29">
        <f t="shared" si="258"/>
        <v>-1.2489743042297395E-9</v>
      </c>
      <c r="DL450" s="29">
        <f t="shared" si="259"/>
        <v>-1.2489743042297395E-9</v>
      </c>
      <c r="DN450" s="35"/>
      <c r="DO450" s="35"/>
      <c r="DP450" s="35"/>
      <c r="DV450" s="35"/>
      <c r="DW450" s="35"/>
      <c r="DX450" s="35"/>
      <c r="ED450" s="35"/>
      <c r="EE450" s="35"/>
      <c r="EF450" s="35"/>
      <c r="EL450" s="35"/>
      <c r="EM450" s="35"/>
      <c r="EN450" s="35"/>
      <c r="ET450" s="35"/>
      <c r="EU450" s="35"/>
      <c r="EV450" s="35"/>
    </row>
    <row r="451" spans="14:152" s="29" customFormat="1" ht="13.5" x14ac:dyDescent="0.3">
      <c r="N451" s="35">
        <v>5.7699999999999997E-9</v>
      </c>
      <c r="O451" s="35">
        <v>3.8275231227600002</v>
      </c>
      <c r="P451" s="35">
        <v>1550.9398596460001</v>
      </c>
      <c r="Q451" s="29">
        <f t="shared" si="252"/>
        <v>-4.2477413392050809E-9</v>
      </c>
      <c r="R451" s="29">
        <f t="shared" si="253"/>
        <v>-4.2481726090441619E-9</v>
      </c>
      <c r="S451" s="29">
        <f t="shared" si="254"/>
        <v>-4.248172610003004E-9</v>
      </c>
      <c r="T451" s="29">
        <f t="shared" si="255"/>
        <v>-4.248172610003004E-9</v>
      </c>
      <c r="V451" s="35"/>
      <c r="W451" s="35"/>
      <c r="X451" s="35"/>
      <c r="AD451" s="35"/>
      <c r="AE451" s="35"/>
      <c r="AF451" s="35"/>
      <c r="AL451" s="35"/>
      <c r="AM451" s="35"/>
      <c r="AN451" s="35"/>
      <c r="AT451" s="35"/>
      <c r="AU451" s="35"/>
      <c r="AV451" s="35"/>
      <c r="BB451" s="35"/>
      <c r="BC451" s="35"/>
      <c r="BD451" s="35"/>
      <c r="BJ451" s="35"/>
      <c r="BK451" s="35"/>
      <c r="BL451" s="35"/>
      <c r="BR451" s="35"/>
      <c r="BS451" s="35"/>
      <c r="BT451" s="35"/>
      <c r="BZ451" s="35"/>
      <c r="CA451" s="35"/>
      <c r="CB451" s="35"/>
      <c r="CH451" s="35"/>
      <c r="CI451" s="35"/>
      <c r="CJ451" s="35"/>
      <c r="CP451" s="35"/>
      <c r="CQ451" s="35"/>
      <c r="CR451" s="35"/>
      <c r="CX451" s="35"/>
      <c r="CY451" s="35"/>
      <c r="CZ451" s="35"/>
      <c r="DF451" s="35">
        <v>1.482E-8</v>
      </c>
      <c r="DG451" s="35">
        <v>0.48451915092999998</v>
      </c>
      <c r="DH451" s="35">
        <v>493.04240216509999</v>
      </c>
      <c r="DI451" s="29">
        <f t="shared" si="256"/>
        <v>-8.8323653948967274E-9</v>
      </c>
      <c r="DJ451" s="29">
        <f t="shared" si="257"/>
        <v>-8.8319475588075081E-9</v>
      </c>
      <c r="DK451" s="29">
        <f t="shared" si="258"/>
        <v>-8.8319475578784453E-9</v>
      </c>
      <c r="DL451" s="29">
        <f t="shared" si="259"/>
        <v>-8.8319475578784453E-9</v>
      </c>
      <c r="DN451" s="35"/>
      <c r="DO451" s="35"/>
      <c r="DP451" s="35"/>
      <c r="DV451" s="35"/>
      <c r="DW451" s="35"/>
      <c r="DX451" s="35"/>
      <c r="ED451" s="35"/>
      <c r="EE451" s="35"/>
      <c r="EF451" s="35"/>
      <c r="EL451" s="35"/>
      <c r="EM451" s="35"/>
      <c r="EN451" s="35"/>
      <c r="ET451" s="35"/>
      <c r="EU451" s="35"/>
      <c r="EV451" s="35"/>
    </row>
    <row r="452" spans="14:152" s="29" customFormat="1" ht="13.5" x14ac:dyDescent="0.3">
      <c r="N452" s="35">
        <v>7.2699999999999999E-9</v>
      </c>
      <c r="O452" s="35">
        <v>1.05835550856</v>
      </c>
      <c r="P452" s="35">
        <v>490.07345674850001</v>
      </c>
      <c r="Q452" s="29">
        <f t="shared" si="252"/>
        <v>-6.6769932568509707E-9</v>
      </c>
      <c r="R452" s="29">
        <f t="shared" si="253"/>
        <v>-6.6768928877646295E-9</v>
      </c>
      <c r="S452" s="29">
        <f t="shared" si="254"/>
        <v>-6.6768928875414537E-9</v>
      </c>
      <c r="T452" s="29">
        <f t="shared" si="255"/>
        <v>-6.6768928875414537E-9</v>
      </c>
      <c r="V452" s="35"/>
      <c r="W452" s="35"/>
      <c r="X452" s="35"/>
      <c r="AD452" s="35"/>
      <c r="AE452" s="35"/>
      <c r="AF452" s="35"/>
      <c r="AL452" s="35"/>
      <c r="AM452" s="35"/>
      <c r="AN452" s="35"/>
      <c r="AT452" s="35"/>
      <c r="AU452" s="35"/>
      <c r="AV452" s="35"/>
      <c r="BB452" s="35"/>
      <c r="BC452" s="35"/>
      <c r="BD452" s="35"/>
      <c r="BJ452" s="35"/>
      <c r="BK452" s="35"/>
      <c r="BL452" s="35"/>
      <c r="BR452" s="35"/>
      <c r="BS452" s="35"/>
      <c r="BT452" s="35"/>
      <c r="BZ452" s="35"/>
      <c r="CA452" s="35"/>
      <c r="CB452" s="35"/>
      <c r="CH452" s="35"/>
      <c r="CI452" s="35"/>
      <c r="CJ452" s="35"/>
      <c r="CP452" s="35"/>
      <c r="CQ452" s="35"/>
      <c r="CR452" s="35"/>
      <c r="CX452" s="35"/>
      <c r="CY452" s="35"/>
      <c r="CZ452" s="35"/>
      <c r="DF452" s="35">
        <v>1.247E-8</v>
      </c>
      <c r="DG452" s="35">
        <v>5.6434465999199999</v>
      </c>
      <c r="DH452" s="35">
        <v>479.28838891549998</v>
      </c>
      <c r="DI452" s="29">
        <f t="shared" si="256"/>
        <v>8.1205007454643942E-9</v>
      </c>
      <c r="DJ452" s="29">
        <f t="shared" si="257"/>
        <v>8.1208237396595356E-9</v>
      </c>
      <c r="DK452" s="29">
        <f t="shared" si="258"/>
        <v>8.1208237403776789E-9</v>
      </c>
      <c r="DL452" s="29">
        <f t="shared" si="259"/>
        <v>8.1208237403776789E-9</v>
      </c>
      <c r="DN452" s="35"/>
      <c r="DO452" s="35"/>
      <c r="DP452" s="35"/>
      <c r="DV452" s="35"/>
      <c r="DW452" s="35"/>
      <c r="DX452" s="35"/>
      <c r="ED452" s="35"/>
      <c r="EE452" s="35"/>
      <c r="EF452" s="35"/>
      <c r="EL452" s="35"/>
      <c r="EM452" s="35"/>
      <c r="EN452" s="35"/>
      <c r="ET452" s="35"/>
      <c r="EU452" s="35"/>
      <c r="EV452" s="35"/>
    </row>
    <row r="453" spans="14:152" s="29" customFormat="1" ht="13.5" x14ac:dyDescent="0.3">
      <c r="N453" s="35">
        <v>5.7399999999999996E-9</v>
      </c>
      <c r="O453" s="35">
        <v>3.6149211909200001</v>
      </c>
      <c r="P453" s="35">
        <v>3686.4961146597998</v>
      </c>
      <c r="Q453" s="29">
        <f t="shared" si="252"/>
        <v>4.5389427978067555E-9</v>
      </c>
      <c r="R453" s="29">
        <f t="shared" si="253"/>
        <v>4.539865044875356E-9</v>
      </c>
      <c r="S453" s="29">
        <f t="shared" si="254"/>
        <v>4.5398650469255554E-9</v>
      </c>
      <c r="T453" s="29">
        <f t="shared" si="255"/>
        <v>4.5398650469255554E-9</v>
      </c>
      <c r="V453" s="35"/>
      <c r="W453" s="35"/>
      <c r="X453" s="35"/>
      <c r="AD453" s="35"/>
      <c r="AE453" s="35"/>
      <c r="AF453" s="35"/>
      <c r="AL453" s="35"/>
      <c r="AM453" s="35"/>
      <c r="AN453" s="35"/>
      <c r="AT453" s="35"/>
      <c r="AU453" s="35"/>
      <c r="AV453" s="35"/>
      <c r="BB453" s="35"/>
      <c r="BC453" s="35"/>
      <c r="BD453" s="35"/>
      <c r="BJ453" s="35"/>
      <c r="BK453" s="35"/>
      <c r="BL453" s="35"/>
      <c r="BR453" s="35"/>
      <c r="BS453" s="35"/>
      <c r="BT453" s="35"/>
      <c r="BZ453" s="35"/>
      <c r="CA453" s="35"/>
      <c r="CB453" s="35"/>
      <c r="CH453" s="35"/>
      <c r="CI453" s="35"/>
      <c r="CJ453" s="35"/>
      <c r="CP453" s="35"/>
      <c r="CQ453" s="35"/>
      <c r="CR453" s="35"/>
      <c r="CX453" s="35"/>
      <c r="CY453" s="35"/>
      <c r="CZ453" s="35"/>
      <c r="DF453" s="35">
        <v>1.1949999999999999E-8</v>
      </c>
      <c r="DG453" s="35">
        <v>2.3990989334099999</v>
      </c>
      <c r="DH453" s="35">
        <v>561.18353448360006</v>
      </c>
      <c r="DI453" s="29">
        <f t="shared" si="256"/>
        <v>5.9191336528678868E-9</v>
      </c>
      <c r="DJ453" s="29">
        <f t="shared" si="257"/>
        <v>5.9187187919223932E-9</v>
      </c>
      <c r="DK453" s="29">
        <f t="shared" si="258"/>
        <v>5.9187187909999619E-9</v>
      </c>
      <c r="DL453" s="29">
        <f t="shared" si="259"/>
        <v>5.9187187909999619E-9</v>
      </c>
      <c r="DN453" s="35"/>
      <c r="DO453" s="35"/>
      <c r="DP453" s="35"/>
      <c r="DV453" s="35"/>
      <c r="DW453" s="35"/>
      <c r="DX453" s="35"/>
      <c r="ED453" s="35"/>
      <c r="EE453" s="35"/>
      <c r="EF453" s="35"/>
      <c r="EL453" s="35"/>
      <c r="EM453" s="35"/>
      <c r="EN453" s="35"/>
      <c r="ET453" s="35"/>
      <c r="EU453" s="35"/>
      <c r="EV453" s="35"/>
    </row>
    <row r="454" spans="14:152" s="29" customFormat="1" ht="13.5" x14ac:dyDescent="0.3">
      <c r="N454" s="35">
        <v>7.3200000000000004E-9</v>
      </c>
      <c r="O454" s="35">
        <v>5.9317984065899996</v>
      </c>
      <c r="P454" s="35">
        <v>42.538269652899999</v>
      </c>
      <c r="Q454" s="29">
        <f t="shared" si="252"/>
        <v>6.902146738054042E-9</v>
      </c>
      <c r="R454" s="29">
        <f t="shared" si="253"/>
        <v>6.9021541225952423E-9</v>
      </c>
      <c r="S454" s="29">
        <f t="shared" si="254"/>
        <v>6.902154122611661E-9</v>
      </c>
      <c r="T454" s="29">
        <f t="shared" si="255"/>
        <v>6.902154122611661E-9</v>
      </c>
      <c r="V454" s="35"/>
      <c r="W454" s="35"/>
      <c r="X454" s="35"/>
      <c r="AD454" s="35"/>
      <c r="AE454" s="35"/>
      <c r="AF454" s="35"/>
      <c r="AL454" s="35"/>
      <c r="AM454" s="35"/>
      <c r="AN454" s="35"/>
      <c r="AT454" s="35"/>
      <c r="AU454" s="35"/>
      <c r="AV454" s="35"/>
      <c r="BB454" s="35"/>
      <c r="BC454" s="35"/>
      <c r="BD454" s="35"/>
      <c r="BJ454" s="35"/>
      <c r="BK454" s="35"/>
      <c r="BL454" s="35"/>
      <c r="BR454" s="35"/>
      <c r="BS454" s="35"/>
      <c r="BT454" s="35"/>
      <c r="BZ454" s="35"/>
      <c r="CA454" s="35"/>
      <c r="CB454" s="35"/>
      <c r="CH454" s="35"/>
      <c r="CI454" s="35"/>
      <c r="CJ454" s="35"/>
      <c r="CP454" s="35"/>
      <c r="CQ454" s="35"/>
      <c r="CR454" s="35"/>
      <c r="CX454" s="35"/>
      <c r="CY454" s="35"/>
      <c r="CZ454" s="35"/>
      <c r="DF454" s="35">
        <v>1.1059999999999999E-8</v>
      </c>
      <c r="DG454" s="35">
        <v>0.89453807281999997</v>
      </c>
      <c r="DH454" s="35">
        <v>2.9207613067999998</v>
      </c>
      <c r="DI454" s="29">
        <f t="shared" si="256"/>
        <v>6.505387097857629E-9</v>
      </c>
      <c r="DJ454" s="29">
        <f t="shared" si="257"/>
        <v>6.5053889582378629E-9</v>
      </c>
      <c r="DK454" s="29">
        <f t="shared" si="258"/>
        <v>6.5053889582419996E-9</v>
      </c>
      <c r="DL454" s="29">
        <f t="shared" si="259"/>
        <v>6.5053889582419996E-9</v>
      </c>
      <c r="DN454" s="35"/>
      <c r="DO454" s="35"/>
      <c r="DP454" s="35"/>
      <c r="DV454" s="35"/>
      <c r="DW454" s="35"/>
      <c r="DX454" s="35"/>
      <c r="ED454" s="35"/>
      <c r="EE454" s="35"/>
      <c r="EF454" s="35"/>
      <c r="EL454" s="35"/>
      <c r="EM454" s="35"/>
      <c r="EN454" s="35"/>
      <c r="ET454" s="35"/>
      <c r="EU454" s="35"/>
      <c r="EV454" s="35"/>
    </row>
    <row r="455" spans="14:152" s="29" customFormat="1" ht="13.5" x14ac:dyDescent="0.3">
      <c r="N455" s="35">
        <v>6.0600000000000002E-9</v>
      </c>
      <c r="O455" s="35">
        <v>2.7141188430000001</v>
      </c>
      <c r="P455" s="35">
        <v>1173.5204046716999</v>
      </c>
      <c r="Q455" s="29">
        <f t="shared" si="252"/>
        <v>-5.9180957183578761E-9</v>
      </c>
      <c r="R455" s="29">
        <f t="shared" si="253"/>
        <v>-5.9179867461540531E-9</v>
      </c>
      <c r="S455" s="29">
        <f t="shared" si="254"/>
        <v>-5.9179867459117173E-9</v>
      </c>
      <c r="T455" s="29">
        <f t="shared" si="255"/>
        <v>-5.9179867459117173E-9</v>
      </c>
      <c r="V455" s="35"/>
      <c r="W455" s="35"/>
      <c r="X455" s="35"/>
      <c r="AD455" s="35"/>
      <c r="AE455" s="35"/>
      <c r="AF455" s="35"/>
      <c r="AL455" s="35"/>
      <c r="AM455" s="35"/>
      <c r="AN455" s="35"/>
      <c r="AT455" s="35"/>
      <c r="AU455" s="35"/>
      <c r="AV455" s="35"/>
      <c r="BB455" s="35"/>
      <c r="BC455" s="35"/>
      <c r="BD455" s="35"/>
      <c r="BJ455" s="35"/>
      <c r="BK455" s="35"/>
      <c r="BL455" s="35"/>
      <c r="BR455" s="35"/>
      <c r="BS455" s="35"/>
      <c r="BT455" s="35"/>
      <c r="BZ455" s="35"/>
      <c r="CA455" s="35"/>
      <c r="CB455" s="35"/>
      <c r="CH455" s="35"/>
      <c r="CI455" s="35"/>
      <c r="CJ455" s="35"/>
      <c r="CP455" s="35"/>
      <c r="CQ455" s="35"/>
      <c r="CR455" s="35"/>
      <c r="CX455" s="35"/>
      <c r="CY455" s="35"/>
      <c r="CZ455" s="35"/>
      <c r="DF455" s="35">
        <v>1.227E-8</v>
      </c>
      <c r="DG455" s="35">
        <v>2.76231244946</v>
      </c>
      <c r="DH455" s="35">
        <v>299.12639426919998</v>
      </c>
      <c r="DI455" s="29">
        <f t="shared" si="256"/>
        <v>2.8365692915533474E-9</v>
      </c>
      <c r="DJ455" s="29">
        <f t="shared" si="257"/>
        <v>2.8368235775687577E-9</v>
      </c>
      <c r="DK455" s="29">
        <f t="shared" si="258"/>
        <v>2.8368235781341353E-9</v>
      </c>
      <c r="DL455" s="29">
        <f t="shared" si="259"/>
        <v>2.8368235781341353E-9</v>
      </c>
      <c r="DN455" s="35"/>
      <c r="DO455" s="35"/>
      <c r="DP455" s="35"/>
      <c r="DV455" s="35"/>
      <c r="DW455" s="35"/>
      <c r="DX455" s="35"/>
      <c r="ED455" s="35"/>
      <c r="EE455" s="35"/>
      <c r="EF455" s="35"/>
      <c r="EL455" s="35"/>
      <c r="EM455" s="35"/>
      <c r="EN455" s="35"/>
      <c r="ET455" s="35"/>
      <c r="EU455" s="35"/>
      <c r="EV455" s="35"/>
    </row>
    <row r="456" spans="14:152" s="29" customFormat="1" ht="13.5" x14ac:dyDescent="0.3">
      <c r="N456" s="35">
        <v>6.3300000000000003E-9</v>
      </c>
      <c r="O456" s="35">
        <v>4.21720828607</v>
      </c>
      <c r="P456" s="35">
        <v>166.82867252200001</v>
      </c>
      <c r="Q456" s="29">
        <f t="shared" si="252"/>
        <v>5.0634845062564601E-9</v>
      </c>
      <c r="R456" s="29">
        <f t="shared" si="253"/>
        <v>5.0635296348580648E-9</v>
      </c>
      <c r="S456" s="29">
        <f t="shared" si="254"/>
        <v>5.0635296349584035E-9</v>
      </c>
      <c r="T456" s="29">
        <f t="shared" si="255"/>
        <v>5.0635296349584035E-9</v>
      </c>
      <c r="V456" s="35"/>
      <c r="W456" s="35"/>
      <c r="X456" s="35"/>
      <c r="AD456" s="35"/>
      <c r="AE456" s="35"/>
      <c r="AF456" s="35"/>
      <c r="AL456" s="35"/>
      <c r="AM456" s="35"/>
      <c r="AN456" s="35"/>
      <c r="AT456" s="35"/>
      <c r="AU456" s="35"/>
      <c r="AV456" s="35"/>
      <c r="BB456" s="35"/>
      <c r="BC456" s="35"/>
      <c r="BD456" s="35"/>
      <c r="BJ456" s="35"/>
      <c r="BK456" s="35"/>
      <c r="BL456" s="35"/>
      <c r="BR456" s="35"/>
      <c r="BS456" s="35"/>
      <c r="BT456" s="35"/>
      <c r="BZ456" s="35"/>
      <c r="CA456" s="35"/>
      <c r="CB456" s="35"/>
      <c r="CH456" s="35"/>
      <c r="CI456" s="35"/>
      <c r="CJ456" s="35"/>
      <c r="CP456" s="35"/>
      <c r="CQ456" s="35"/>
      <c r="CR456" s="35"/>
      <c r="CX456" s="35"/>
      <c r="CY456" s="35"/>
      <c r="CZ456" s="35"/>
      <c r="DF456" s="35">
        <v>1.1280000000000001E-8</v>
      </c>
      <c r="DG456" s="35">
        <v>4.7231987333800003</v>
      </c>
      <c r="DH456" s="35">
        <v>124.433415221</v>
      </c>
      <c r="DI456" s="29">
        <f t="shared" si="256"/>
        <v>1.0102218828425298E-8</v>
      </c>
      <c r="DJ456" s="29">
        <f t="shared" si="257"/>
        <v>1.0102263295946464E-8</v>
      </c>
      <c r="DK456" s="29">
        <f t="shared" si="258"/>
        <v>1.010226329604533E-8</v>
      </c>
      <c r="DL456" s="29">
        <f t="shared" si="259"/>
        <v>1.010226329604533E-8</v>
      </c>
      <c r="DN456" s="35"/>
      <c r="DO456" s="35"/>
      <c r="DP456" s="35"/>
      <c r="DV456" s="35"/>
      <c r="DW456" s="35"/>
      <c r="DX456" s="35"/>
      <c r="ED456" s="35"/>
      <c r="EE456" s="35"/>
      <c r="EF456" s="35"/>
      <c r="EL456" s="35"/>
      <c r="EM456" s="35"/>
      <c r="EN456" s="35"/>
      <c r="ET456" s="35"/>
      <c r="EU456" s="35"/>
      <c r="EV456" s="35"/>
    </row>
    <row r="457" spans="14:152" s="29" customFormat="1" ht="13.5" x14ac:dyDescent="0.3">
      <c r="N457" s="35">
        <v>6.8699999999999996E-9</v>
      </c>
      <c r="O457" s="35">
        <v>3.9167146496199998</v>
      </c>
      <c r="P457" s="35">
        <v>529.43033266370003</v>
      </c>
      <c r="Q457" s="29">
        <f t="shared" si="252"/>
        <v>6.86117090325607E-9</v>
      </c>
      <c r="R457" s="29">
        <f t="shared" si="253"/>
        <v>6.8611577711880776E-9</v>
      </c>
      <c r="S457" s="29">
        <f t="shared" si="254"/>
        <v>6.8611577711588682E-9</v>
      </c>
      <c r="T457" s="29">
        <f t="shared" si="255"/>
        <v>6.8611577711588682E-9</v>
      </c>
      <c r="V457" s="35"/>
      <c r="W457" s="35"/>
      <c r="X457" s="35"/>
      <c r="AD457" s="35"/>
      <c r="AE457" s="35"/>
      <c r="AF457" s="35"/>
      <c r="AL457" s="35"/>
      <c r="AM457" s="35"/>
      <c r="AN457" s="35"/>
      <c r="AT457" s="35"/>
      <c r="AU457" s="35"/>
      <c r="AV457" s="35"/>
      <c r="BB457" s="35"/>
      <c r="BC457" s="35"/>
      <c r="BD457" s="35"/>
      <c r="BJ457" s="35"/>
      <c r="BK457" s="35"/>
      <c r="BL457" s="35"/>
      <c r="BR457" s="35"/>
      <c r="BS457" s="35"/>
      <c r="BT457" s="35"/>
      <c r="BZ457" s="35"/>
      <c r="CA457" s="35"/>
      <c r="CB457" s="35"/>
      <c r="CH457" s="35"/>
      <c r="CI457" s="35"/>
      <c r="CJ457" s="35"/>
      <c r="CP457" s="35"/>
      <c r="CQ457" s="35"/>
      <c r="CR457" s="35"/>
      <c r="CX457" s="35"/>
      <c r="CY457" s="35"/>
      <c r="CZ457" s="35"/>
      <c r="DF457" s="35">
        <v>1.0859999999999999E-8</v>
      </c>
      <c r="DG457" s="35">
        <v>5.6618028952500001</v>
      </c>
      <c r="DH457" s="35">
        <v>1053.7528558967001</v>
      </c>
      <c r="DI457" s="29">
        <f t="shared" si="256"/>
        <v>-7.6776452099363851E-9</v>
      </c>
      <c r="DJ457" s="29">
        <f t="shared" si="257"/>
        <v>-7.6782215451311252E-9</v>
      </c>
      <c r="DK457" s="29">
        <f t="shared" si="258"/>
        <v>-7.6782215464125537E-9</v>
      </c>
      <c r="DL457" s="29">
        <f t="shared" si="259"/>
        <v>-7.6782215464125537E-9</v>
      </c>
      <c r="DN457" s="35"/>
      <c r="DO457" s="35"/>
      <c r="DP457" s="35"/>
      <c r="DV457" s="35"/>
      <c r="DW457" s="35"/>
      <c r="DX457" s="35"/>
      <c r="ED457" s="35"/>
      <c r="EE457" s="35"/>
      <c r="EF457" s="35"/>
      <c r="EL457" s="35"/>
      <c r="EM457" s="35"/>
      <c r="EN457" s="35"/>
      <c r="ET457" s="35"/>
      <c r="EU457" s="35"/>
      <c r="EV457" s="35"/>
    </row>
    <row r="458" spans="14:152" s="29" customFormat="1" ht="13.5" x14ac:dyDescent="0.3">
      <c r="N458" s="35">
        <v>5.6999999999999998E-9</v>
      </c>
      <c r="O458" s="35">
        <v>2.7355175012199999</v>
      </c>
      <c r="P458" s="35">
        <v>4010.0015313171998</v>
      </c>
      <c r="Q458" s="29">
        <f t="shared" si="252"/>
        <v>1.8000659856601871E-9</v>
      </c>
      <c r="R458" s="29">
        <f t="shared" si="253"/>
        <v>1.7985215229518975E-9</v>
      </c>
      <c r="S458" s="29">
        <f t="shared" si="254"/>
        <v>1.7985215195176936E-9</v>
      </c>
      <c r="T458" s="29">
        <f t="shared" si="255"/>
        <v>1.7985215195176936E-9</v>
      </c>
      <c r="V458" s="35"/>
      <c r="W458" s="35"/>
      <c r="X458" s="35"/>
      <c r="AD458" s="35"/>
      <c r="AE458" s="35"/>
      <c r="AF458" s="35"/>
      <c r="AL458" s="35"/>
      <c r="AM458" s="35"/>
      <c r="AN458" s="35"/>
      <c r="AT458" s="35"/>
      <c r="AU458" s="35"/>
      <c r="AV458" s="35"/>
      <c r="BB458" s="35"/>
      <c r="BC458" s="35"/>
      <c r="BD458" s="35"/>
      <c r="BJ458" s="35"/>
      <c r="BK458" s="35"/>
      <c r="BL458" s="35"/>
      <c r="BR458" s="35"/>
      <c r="BS458" s="35"/>
      <c r="BT458" s="35"/>
      <c r="BZ458" s="35"/>
      <c r="CA458" s="35"/>
      <c r="CB458" s="35"/>
      <c r="CH458" s="35"/>
      <c r="CI458" s="35"/>
      <c r="CJ458" s="35"/>
      <c r="CP458" s="35"/>
      <c r="CQ458" s="35"/>
      <c r="CR458" s="35"/>
      <c r="CX458" s="35"/>
      <c r="CY458" s="35"/>
      <c r="CZ458" s="35"/>
      <c r="DF458" s="35">
        <v>1.329E-8</v>
      </c>
      <c r="DG458" s="35">
        <v>0.16664094530000001</v>
      </c>
      <c r="DH458" s="35">
        <v>536.75632798560002</v>
      </c>
      <c r="DI458" s="29">
        <f t="shared" si="256"/>
        <v>-1.1397602815088383E-8</v>
      </c>
      <c r="DJ458" s="29">
        <f t="shared" si="257"/>
        <v>-1.1397341546195396E-8</v>
      </c>
      <c r="DK458" s="29">
        <f t="shared" si="258"/>
        <v>-1.1397341545614457E-8</v>
      </c>
      <c r="DL458" s="29">
        <f t="shared" si="259"/>
        <v>-1.1397341545614457E-8</v>
      </c>
      <c r="DN458" s="35"/>
      <c r="DO458" s="35"/>
      <c r="DP458" s="35"/>
      <c r="DV458" s="35"/>
      <c r="DW458" s="35"/>
      <c r="DX458" s="35"/>
      <c r="ED458" s="35"/>
      <c r="EE458" s="35"/>
      <c r="EF458" s="35"/>
      <c r="EL458" s="35"/>
      <c r="EM458" s="35"/>
      <c r="EN458" s="35"/>
      <c r="ET458" s="35"/>
      <c r="EU458" s="35"/>
      <c r="EV458" s="35"/>
    </row>
    <row r="459" spans="14:152" s="29" customFormat="1" ht="13.5" x14ac:dyDescent="0.3">
      <c r="N459" s="35">
        <v>5.52E-9</v>
      </c>
      <c r="O459" s="35">
        <v>2.3696711936199999</v>
      </c>
      <c r="P459" s="35">
        <v>1603.2999892854</v>
      </c>
      <c r="Q459" s="29">
        <f t="shared" si="252"/>
        <v>-5.469053622475368E-9</v>
      </c>
      <c r="R459" s="29">
        <f t="shared" si="253"/>
        <v>-5.4691390153081143E-9</v>
      </c>
      <c r="S459" s="29">
        <f t="shared" si="254"/>
        <v>-5.469139015497901E-9</v>
      </c>
      <c r="T459" s="29">
        <f t="shared" si="255"/>
        <v>-5.469139015497901E-9</v>
      </c>
      <c r="V459" s="35"/>
      <c r="W459" s="35"/>
      <c r="X459" s="35"/>
      <c r="AD459" s="35"/>
      <c r="AE459" s="35"/>
      <c r="AF459" s="35"/>
      <c r="AL459" s="35"/>
      <c r="AM459" s="35"/>
      <c r="AN459" s="35"/>
      <c r="AT459" s="35"/>
      <c r="AU459" s="35"/>
      <c r="AV459" s="35"/>
      <c r="BB459" s="35"/>
      <c r="BC459" s="35"/>
      <c r="BD459" s="35"/>
      <c r="BJ459" s="35"/>
      <c r="BK459" s="35"/>
      <c r="BL459" s="35"/>
      <c r="BR459" s="35"/>
      <c r="BS459" s="35"/>
      <c r="BT459" s="35"/>
      <c r="BZ459" s="35"/>
      <c r="CA459" s="35"/>
      <c r="CB459" s="35"/>
      <c r="CH459" s="35"/>
      <c r="CI459" s="35"/>
      <c r="CJ459" s="35"/>
      <c r="CP459" s="35"/>
      <c r="CQ459" s="35"/>
      <c r="CR459" s="35"/>
      <c r="CX459" s="35"/>
      <c r="CY459" s="35"/>
      <c r="CZ459" s="35"/>
      <c r="DF459" s="35">
        <v>1.082E-8</v>
      </c>
      <c r="DG459" s="35">
        <v>4.5140735935</v>
      </c>
      <c r="DH459" s="35">
        <v>528.25467649610005</v>
      </c>
      <c r="DI459" s="29">
        <f t="shared" si="256"/>
        <v>9.3488902679298715E-9</v>
      </c>
      <c r="DJ459" s="29">
        <f t="shared" si="257"/>
        <v>9.3490951688697049E-9</v>
      </c>
      <c r="DK459" s="29">
        <f t="shared" si="258"/>
        <v>9.349095169325278E-9</v>
      </c>
      <c r="DL459" s="29">
        <f t="shared" si="259"/>
        <v>9.349095169325278E-9</v>
      </c>
      <c r="DN459" s="35"/>
      <c r="DO459" s="35"/>
      <c r="DP459" s="35"/>
      <c r="DV459" s="35"/>
      <c r="DW459" s="35"/>
      <c r="DX459" s="35"/>
      <c r="ED459" s="35"/>
      <c r="EE459" s="35"/>
      <c r="EF459" s="35"/>
      <c r="EL459" s="35"/>
      <c r="EM459" s="35"/>
      <c r="EN459" s="35"/>
      <c r="ET459" s="35"/>
      <c r="EU459" s="35"/>
      <c r="EV459" s="35"/>
    </row>
    <row r="460" spans="14:152" s="29" customFormat="1" ht="13.5" x14ac:dyDescent="0.3">
      <c r="N460" s="35">
        <v>6E-9</v>
      </c>
      <c r="O460" s="35">
        <v>1.8265936439499999</v>
      </c>
      <c r="P460" s="35">
        <v>522.52923398400003</v>
      </c>
      <c r="Q460" s="29">
        <f t="shared" si="252"/>
        <v>-3.7826193916134384E-9</v>
      </c>
      <c r="R460" s="29">
        <f t="shared" si="253"/>
        <v>-3.7827926933106094E-9</v>
      </c>
      <c r="S460" s="29">
        <f t="shared" si="254"/>
        <v>-3.7827926936959258E-9</v>
      </c>
      <c r="T460" s="29">
        <f t="shared" si="255"/>
        <v>-3.7827926936959258E-9</v>
      </c>
      <c r="V460" s="35"/>
      <c r="W460" s="35"/>
      <c r="X460" s="35"/>
      <c r="AD460" s="35"/>
      <c r="AE460" s="35"/>
      <c r="AF460" s="35"/>
      <c r="AL460" s="35"/>
      <c r="AM460" s="35"/>
      <c r="AN460" s="35"/>
      <c r="AT460" s="35"/>
      <c r="AU460" s="35"/>
      <c r="AV460" s="35"/>
      <c r="BB460" s="35"/>
      <c r="BC460" s="35"/>
      <c r="BD460" s="35"/>
      <c r="BJ460" s="35"/>
      <c r="BK460" s="35"/>
      <c r="BL460" s="35"/>
      <c r="BR460" s="35"/>
      <c r="BS460" s="35"/>
      <c r="BT460" s="35"/>
      <c r="BZ460" s="35"/>
      <c r="CA460" s="35"/>
      <c r="CB460" s="35"/>
      <c r="CH460" s="35"/>
      <c r="CI460" s="35"/>
      <c r="CJ460" s="35"/>
      <c r="CP460" s="35"/>
      <c r="CQ460" s="35"/>
      <c r="CR460" s="35"/>
      <c r="CX460" s="35"/>
      <c r="CY460" s="35"/>
      <c r="CZ460" s="35"/>
      <c r="DF460" s="35">
        <v>1.105E-8</v>
      </c>
      <c r="DG460" s="35">
        <v>1.93890691771</v>
      </c>
      <c r="DH460" s="35">
        <v>244.31858407499999</v>
      </c>
      <c r="DI460" s="29">
        <f t="shared" si="256"/>
        <v>1.0277726010825016E-8</v>
      </c>
      <c r="DJ460" s="29">
        <f t="shared" si="257"/>
        <v>1.0277655399374187E-8</v>
      </c>
      <c r="DK460" s="29">
        <f t="shared" si="258"/>
        <v>1.0277655399217182E-8</v>
      </c>
      <c r="DL460" s="29">
        <f t="shared" si="259"/>
        <v>1.0277655399217182E-8</v>
      </c>
      <c r="DN460" s="35"/>
      <c r="DO460" s="35"/>
      <c r="DP460" s="35"/>
      <c r="DV460" s="35"/>
      <c r="DW460" s="35"/>
      <c r="DX460" s="35"/>
      <c r="ED460" s="35"/>
      <c r="EE460" s="35"/>
      <c r="EF460" s="35"/>
      <c r="EL460" s="35"/>
      <c r="EM460" s="35"/>
      <c r="EN460" s="35"/>
      <c r="ET460" s="35"/>
      <c r="EU460" s="35"/>
      <c r="EV460" s="35"/>
    </row>
    <row r="461" spans="14:152" s="29" customFormat="1" ht="13.5" x14ac:dyDescent="0.3">
      <c r="N461" s="35">
        <v>5.5800000000000002E-9</v>
      </c>
      <c r="O461" s="35">
        <v>5.0909924660100003</v>
      </c>
      <c r="P461" s="35">
        <v>1354.4331588434</v>
      </c>
      <c r="Q461" s="29">
        <f t="shared" si="252"/>
        <v>-2.1008761485506066E-9</v>
      </c>
      <c r="R461" s="29">
        <f t="shared" si="253"/>
        <v>-2.100377542552432E-9</v>
      </c>
      <c r="S461" s="29">
        <f t="shared" si="254"/>
        <v>-2.1003775414437974E-9</v>
      </c>
      <c r="T461" s="29">
        <f t="shared" si="255"/>
        <v>-2.1003775414437974E-9</v>
      </c>
      <c r="V461" s="35"/>
      <c r="W461" s="35"/>
      <c r="X461" s="35"/>
      <c r="AD461" s="35"/>
      <c r="AE461" s="35"/>
      <c r="AF461" s="35"/>
      <c r="AL461" s="35"/>
      <c r="AM461" s="35"/>
      <c r="AN461" s="35"/>
      <c r="AT461" s="35"/>
      <c r="AU461" s="35"/>
      <c r="AV461" s="35"/>
      <c r="BB461" s="35"/>
      <c r="BC461" s="35"/>
      <c r="BD461" s="35"/>
      <c r="BJ461" s="35"/>
      <c r="BK461" s="35"/>
      <c r="BL461" s="35"/>
      <c r="BR461" s="35"/>
      <c r="BS461" s="35"/>
      <c r="BT461" s="35"/>
      <c r="BZ461" s="35"/>
      <c r="CA461" s="35"/>
      <c r="CB461" s="35"/>
      <c r="CH461" s="35"/>
      <c r="CI461" s="35"/>
      <c r="CJ461" s="35"/>
      <c r="CP461" s="35"/>
      <c r="CQ461" s="35"/>
      <c r="CR461" s="35"/>
      <c r="CX461" s="35"/>
      <c r="CY461" s="35"/>
      <c r="CZ461" s="35"/>
      <c r="DF461" s="35">
        <v>1.446E-8</v>
      </c>
      <c r="DG461" s="35">
        <v>0.65096230618999995</v>
      </c>
      <c r="DH461" s="35">
        <v>1091.6252591036</v>
      </c>
      <c r="DI461" s="29">
        <f t="shared" si="256"/>
        <v>1.2901687779274778E-8</v>
      </c>
      <c r="DJ461" s="29">
        <f t="shared" si="257"/>
        <v>1.2901180138274749E-8</v>
      </c>
      <c r="DK461" s="29">
        <f t="shared" si="258"/>
        <v>1.2901180137145949E-8</v>
      </c>
      <c r="DL461" s="29">
        <f t="shared" si="259"/>
        <v>1.2901180137145949E-8</v>
      </c>
      <c r="DN461" s="35"/>
      <c r="DO461" s="35"/>
      <c r="DP461" s="35"/>
      <c r="DV461" s="35"/>
      <c r="DW461" s="35"/>
      <c r="DX461" s="35"/>
      <c r="ED461" s="35"/>
      <c r="EE461" s="35"/>
      <c r="EF461" s="35"/>
      <c r="EL461" s="35"/>
      <c r="EM461" s="35"/>
      <c r="EN461" s="35"/>
      <c r="ET461" s="35"/>
      <c r="EU461" s="35"/>
      <c r="EV461" s="35"/>
    </row>
    <row r="462" spans="14:152" s="29" customFormat="1" ht="13.5" x14ac:dyDescent="0.3">
      <c r="N462" s="35">
        <v>5.1899999999999997E-9</v>
      </c>
      <c r="O462" s="35">
        <v>6.1195299930399996</v>
      </c>
      <c r="P462" s="35">
        <v>366.7944458357</v>
      </c>
      <c r="Q462" s="29">
        <f t="shared" si="252"/>
        <v>4.5807634417104902E-9</v>
      </c>
      <c r="R462" s="29">
        <f t="shared" si="253"/>
        <v>4.5806997120343712E-9</v>
      </c>
      <c r="S462" s="29">
        <f t="shared" si="254"/>
        <v>4.5806997118926685E-9</v>
      </c>
      <c r="T462" s="29">
        <f t="shared" si="255"/>
        <v>4.5806997118926685E-9</v>
      </c>
      <c r="V462" s="35"/>
      <c r="W462" s="35"/>
      <c r="X462" s="35"/>
      <c r="AD462" s="35"/>
      <c r="AE462" s="35"/>
      <c r="AF462" s="35"/>
      <c r="AL462" s="35"/>
      <c r="AM462" s="35"/>
      <c r="AN462" s="35"/>
      <c r="AT462" s="35"/>
      <c r="AU462" s="35"/>
      <c r="AV462" s="35"/>
      <c r="BB462" s="35"/>
      <c r="BC462" s="35"/>
      <c r="BD462" s="35"/>
      <c r="BJ462" s="35"/>
      <c r="BK462" s="35"/>
      <c r="BL462" s="35"/>
      <c r="BR462" s="35"/>
      <c r="BS462" s="35"/>
      <c r="BT462" s="35"/>
      <c r="BZ462" s="35"/>
      <c r="CA462" s="35"/>
      <c r="CB462" s="35"/>
      <c r="CH462" s="35"/>
      <c r="CI462" s="35"/>
      <c r="CJ462" s="35"/>
      <c r="CP462" s="35"/>
      <c r="CQ462" s="35"/>
      <c r="CR462" s="35"/>
      <c r="CX462" s="35"/>
      <c r="CY462" s="35"/>
      <c r="CZ462" s="35"/>
      <c r="DF462" s="35">
        <v>1.071E-8</v>
      </c>
      <c r="DG462" s="35">
        <v>4.67974963103</v>
      </c>
      <c r="DH462" s="35">
        <v>521.82665856840003</v>
      </c>
      <c r="DI462" s="29">
        <f t="shared" si="256"/>
        <v>8.9063222629158758E-9</v>
      </c>
      <c r="DJ462" s="29">
        <f t="shared" si="257"/>
        <v>8.9065432940898127E-9</v>
      </c>
      <c r="DK462" s="29">
        <f t="shared" si="258"/>
        <v>8.9065432945812605E-9</v>
      </c>
      <c r="DL462" s="29">
        <f t="shared" si="259"/>
        <v>8.9065432945812605E-9</v>
      </c>
      <c r="DN462" s="35"/>
      <c r="DO462" s="35"/>
      <c r="DP462" s="35"/>
      <c r="DV462" s="35"/>
      <c r="DW462" s="35"/>
      <c r="DX462" s="35"/>
      <c r="ED462" s="35"/>
      <c r="EE462" s="35"/>
      <c r="EF462" s="35"/>
      <c r="EL462" s="35"/>
      <c r="EM462" s="35"/>
      <c r="EN462" s="35"/>
      <c r="ET462" s="35"/>
      <c r="EU462" s="35"/>
      <c r="EV462" s="35"/>
    </row>
    <row r="463" spans="14:152" s="29" customFormat="1" ht="13.5" x14ac:dyDescent="0.3">
      <c r="N463" s="35">
        <v>7.1900000000000002E-9</v>
      </c>
      <c r="O463" s="35">
        <v>0.85722557904999996</v>
      </c>
      <c r="P463" s="35">
        <v>362.86229257259998</v>
      </c>
      <c r="Q463" s="29">
        <f t="shared" si="252"/>
        <v>6.4181347241118151E-9</v>
      </c>
      <c r="R463" s="29">
        <f t="shared" si="253"/>
        <v>6.4182184677576736E-9</v>
      </c>
      <c r="S463" s="29">
        <f t="shared" si="254"/>
        <v>6.4182184679438703E-9</v>
      </c>
      <c r="T463" s="29">
        <f t="shared" si="255"/>
        <v>6.4182184679438703E-9</v>
      </c>
      <c r="V463" s="35"/>
      <c r="W463" s="35"/>
      <c r="X463" s="35"/>
      <c r="AD463" s="35"/>
      <c r="AE463" s="35"/>
      <c r="AF463" s="35"/>
      <c r="AL463" s="35"/>
      <c r="AM463" s="35"/>
      <c r="AN463" s="35"/>
      <c r="AT463" s="35"/>
      <c r="AU463" s="35"/>
      <c r="AV463" s="35"/>
      <c r="BB463" s="35"/>
      <c r="BC463" s="35"/>
      <c r="BD463" s="35"/>
      <c r="BJ463" s="35"/>
      <c r="BK463" s="35"/>
      <c r="BL463" s="35"/>
      <c r="BR463" s="35"/>
      <c r="BS463" s="35"/>
      <c r="BT463" s="35"/>
      <c r="BZ463" s="35"/>
      <c r="CA463" s="35"/>
      <c r="CB463" s="35"/>
      <c r="CH463" s="35"/>
      <c r="CI463" s="35"/>
      <c r="CJ463" s="35"/>
      <c r="CP463" s="35"/>
      <c r="CQ463" s="35"/>
      <c r="CR463" s="35"/>
      <c r="CX463" s="35"/>
      <c r="CY463" s="35"/>
      <c r="CZ463" s="35"/>
      <c r="DF463" s="35">
        <v>1.413E-8</v>
      </c>
      <c r="DG463" s="35">
        <v>4.7293631101600004</v>
      </c>
      <c r="DH463" s="35">
        <v>1141.1340634054</v>
      </c>
      <c r="DI463" s="29">
        <f t="shared" si="256"/>
        <v>-4.1541201747688801E-9</v>
      </c>
      <c r="DJ463" s="29">
        <f t="shared" si="257"/>
        <v>-4.1552176505967816E-9</v>
      </c>
      <c r="DK463" s="29">
        <f t="shared" si="258"/>
        <v>-4.1552176530369098E-9</v>
      </c>
      <c r="DL463" s="29">
        <f t="shared" si="259"/>
        <v>-4.1552176530369098E-9</v>
      </c>
      <c r="DN463" s="35"/>
      <c r="DO463" s="35"/>
      <c r="DP463" s="35"/>
      <c r="DV463" s="35"/>
      <c r="DW463" s="35"/>
      <c r="DX463" s="35"/>
      <c r="ED463" s="35"/>
      <c r="EE463" s="35"/>
      <c r="EF463" s="35"/>
      <c r="EL463" s="35"/>
      <c r="EM463" s="35"/>
      <c r="EN463" s="35"/>
      <c r="ET463" s="35"/>
      <c r="EU463" s="35"/>
      <c r="EV463" s="35"/>
    </row>
    <row r="464" spans="14:152" s="29" customFormat="1" ht="13.5" x14ac:dyDescent="0.3">
      <c r="N464" s="35">
        <v>5.1799999999999999E-9</v>
      </c>
      <c r="O464" s="35">
        <v>2.0395406414399999</v>
      </c>
      <c r="P464" s="35">
        <v>418.52143602870001</v>
      </c>
      <c r="Q464" s="29">
        <f t="shared" si="252"/>
        <v>-4.3110163459991498E-9</v>
      </c>
      <c r="R464" s="29">
        <f t="shared" si="253"/>
        <v>-4.3109307525218611E-9</v>
      </c>
      <c r="S464" s="29">
        <f t="shared" si="254"/>
        <v>-4.3109307523315433E-9</v>
      </c>
      <c r="T464" s="29">
        <f t="shared" si="255"/>
        <v>-4.3109307523315433E-9</v>
      </c>
      <c r="V464" s="35"/>
      <c r="W464" s="35"/>
      <c r="X464" s="35"/>
      <c r="AD464" s="35"/>
      <c r="AE464" s="35"/>
      <c r="AF464" s="35"/>
      <c r="AL464" s="35"/>
      <c r="AM464" s="35"/>
      <c r="AN464" s="35"/>
      <c r="AT464" s="35"/>
      <c r="AU464" s="35"/>
      <c r="AV464" s="35"/>
      <c r="BB464" s="35"/>
      <c r="BC464" s="35"/>
      <c r="BD464" s="35"/>
      <c r="BJ464" s="35"/>
      <c r="BK464" s="35"/>
      <c r="BL464" s="35"/>
      <c r="BR464" s="35"/>
      <c r="BS464" s="35"/>
      <c r="BT464" s="35"/>
      <c r="BZ464" s="35"/>
      <c r="CA464" s="35"/>
      <c r="CB464" s="35"/>
      <c r="CH464" s="35"/>
      <c r="CI464" s="35"/>
      <c r="CJ464" s="35"/>
      <c r="CP464" s="35"/>
      <c r="CQ464" s="35"/>
      <c r="CR464" s="35"/>
      <c r="CX464" s="35"/>
      <c r="CY464" s="35"/>
      <c r="CZ464" s="35"/>
      <c r="DF464" s="35">
        <v>1.0859999999999999E-8</v>
      </c>
      <c r="DG464" s="35">
        <v>2.88721124443</v>
      </c>
      <c r="DH464" s="35">
        <v>1262.3860848887</v>
      </c>
      <c r="DI464" s="29">
        <f t="shared" si="256"/>
        <v>-1.8500661606840056E-9</v>
      </c>
      <c r="DJ464" s="29">
        <f t="shared" si="257"/>
        <v>-1.8510281596699215E-9</v>
      </c>
      <c r="DK464" s="29">
        <f t="shared" si="258"/>
        <v>-1.8510281618088848E-9</v>
      </c>
      <c r="DL464" s="29">
        <f t="shared" si="259"/>
        <v>-1.8510281618088848E-9</v>
      </c>
      <c r="DN464" s="35"/>
      <c r="DO464" s="35"/>
      <c r="DP464" s="35"/>
      <c r="DV464" s="35"/>
      <c r="DW464" s="35"/>
      <c r="DX464" s="35"/>
      <c r="ED464" s="35"/>
      <c r="EE464" s="35"/>
      <c r="EF464" s="35"/>
      <c r="EL464" s="35"/>
      <c r="EM464" s="35"/>
      <c r="EN464" s="35"/>
      <c r="ET464" s="35"/>
      <c r="EU464" s="35"/>
      <c r="EV464" s="35"/>
    </row>
    <row r="465" spans="14:152" s="29" customFormat="1" ht="13.5" x14ac:dyDescent="0.3">
      <c r="N465" s="35">
        <v>5.1499999999999998E-9</v>
      </c>
      <c r="O465" s="35">
        <v>3.5175044511100002</v>
      </c>
      <c r="P465" s="35">
        <v>528.4189407074</v>
      </c>
      <c r="Q465" s="29">
        <f t="shared" si="252"/>
        <v>4.6000800219000465E-9</v>
      </c>
      <c r="R465" s="29">
        <f t="shared" si="253"/>
        <v>4.5999928855164116E-9</v>
      </c>
      <c r="S465" s="29">
        <f t="shared" si="254"/>
        <v>4.5999928853226595E-9</v>
      </c>
      <c r="T465" s="29">
        <f t="shared" si="255"/>
        <v>4.5999928853226595E-9</v>
      </c>
      <c r="V465" s="35"/>
      <c r="W465" s="35"/>
      <c r="X465" s="35"/>
      <c r="AD465" s="35"/>
      <c r="AE465" s="35"/>
      <c r="AF465" s="35"/>
      <c r="AL465" s="35"/>
      <c r="AM465" s="35"/>
      <c r="AN465" s="35"/>
      <c r="AT465" s="35"/>
      <c r="AU465" s="35"/>
      <c r="AV465" s="35"/>
      <c r="BB465" s="35"/>
      <c r="BC465" s="35"/>
      <c r="BD465" s="35"/>
      <c r="BJ465" s="35"/>
      <c r="BK465" s="35"/>
      <c r="BL465" s="35"/>
      <c r="BR465" s="35"/>
      <c r="BS465" s="35"/>
      <c r="BT465" s="35"/>
      <c r="BZ465" s="35"/>
      <c r="CA465" s="35"/>
      <c r="CB465" s="35"/>
      <c r="CH465" s="35"/>
      <c r="CI465" s="35"/>
      <c r="CJ465" s="35"/>
      <c r="CP465" s="35"/>
      <c r="CQ465" s="35"/>
      <c r="CR465" s="35"/>
      <c r="CX465" s="35"/>
      <c r="CY465" s="35"/>
      <c r="CZ465" s="35"/>
      <c r="DF465" s="35">
        <v>1.254E-8</v>
      </c>
      <c r="DG465" s="35">
        <v>5.7415659513700001</v>
      </c>
      <c r="DH465" s="35">
        <v>527.9940440652</v>
      </c>
      <c r="DI465" s="29">
        <f t="shared" si="256"/>
        <v>-2.2453150374959407E-9</v>
      </c>
      <c r="DJ465" s="29">
        <f t="shared" si="257"/>
        <v>-2.2448511598810609E-9</v>
      </c>
      <c r="DK465" s="29">
        <f t="shared" si="258"/>
        <v>-2.2448511588496209E-9</v>
      </c>
      <c r="DL465" s="29">
        <f t="shared" si="259"/>
        <v>-2.2448511588496209E-9</v>
      </c>
      <c r="DN465" s="35"/>
      <c r="DO465" s="35"/>
      <c r="DP465" s="35"/>
      <c r="DV465" s="35"/>
      <c r="DW465" s="35"/>
      <c r="DX465" s="35"/>
      <c r="ED465" s="35"/>
      <c r="EE465" s="35"/>
      <c r="EF465" s="35"/>
      <c r="EL465" s="35"/>
      <c r="EM465" s="35"/>
      <c r="EN465" s="35"/>
      <c r="ET465" s="35"/>
      <c r="EU465" s="35"/>
      <c r="EV465" s="35"/>
    </row>
    <row r="466" spans="14:152" s="29" customFormat="1" ht="13.5" x14ac:dyDescent="0.3">
      <c r="N466" s="35">
        <v>5.1499999999999998E-9</v>
      </c>
      <c r="O466" s="35">
        <v>3.4793006383799998</v>
      </c>
      <c r="P466" s="35">
        <v>103.1409583284</v>
      </c>
      <c r="Q466" s="29">
        <f t="shared" si="252"/>
        <v>2.2034442220492103E-9</v>
      </c>
      <c r="R466" s="29">
        <f t="shared" si="253"/>
        <v>2.2034100331013287E-9</v>
      </c>
      <c r="S466" s="29">
        <f t="shared" si="254"/>
        <v>2.2034100330253108E-9</v>
      </c>
      <c r="T466" s="29">
        <f t="shared" si="255"/>
        <v>2.2034100330253108E-9</v>
      </c>
      <c r="V466" s="35"/>
      <c r="W466" s="35"/>
      <c r="X466" s="35"/>
      <c r="AD466" s="35"/>
      <c r="AE466" s="35"/>
      <c r="AF466" s="35"/>
      <c r="AL466" s="35"/>
      <c r="AM466" s="35"/>
      <c r="AN466" s="35"/>
      <c r="AT466" s="35"/>
      <c r="AU466" s="35"/>
      <c r="AV466" s="35"/>
      <c r="BB466" s="35"/>
      <c r="BC466" s="35"/>
      <c r="BD466" s="35"/>
      <c r="BJ466" s="35"/>
      <c r="BK466" s="35"/>
      <c r="BL466" s="35"/>
      <c r="BR466" s="35"/>
      <c r="BS466" s="35"/>
      <c r="BT466" s="35"/>
      <c r="BZ466" s="35"/>
      <c r="CA466" s="35"/>
      <c r="CB466" s="35"/>
      <c r="CH466" s="35"/>
      <c r="CI466" s="35"/>
      <c r="CJ466" s="35"/>
      <c r="CP466" s="35"/>
      <c r="CQ466" s="35"/>
      <c r="CR466" s="35"/>
      <c r="CX466" s="35"/>
      <c r="CY466" s="35"/>
      <c r="CZ466" s="35"/>
      <c r="DF466" s="35">
        <v>1.082E-8</v>
      </c>
      <c r="DG466" s="35">
        <v>5.6097500677100003</v>
      </c>
      <c r="DH466" s="35">
        <v>531.12725369309999</v>
      </c>
      <c r="DI466" s="29">
        <f t="shared" si="256"/>
        <v>-1.0704691705576543E-9</v>
      </c>
      <c r="DJ466" s="29">
        <f t="shared" si="257"/>
        <v>-1.0700619386096354E-9</v>
      </c>
      <c r="DK466" s="29">
        <f t="shared" si="258"/>
        <v>-1.0700619377042126E-9</v>
      </c>
      <c r="DL466" s="29">
        <f t="shared" si="259"/>
        <v>-1.0700619377042126E-9</v>
      </c>
      <c r="DN466" s="35"/>
      <c r="DO466" s="35"/>
      <c r="DP466" s="35"/>
      <c r="DV466" s="35"/>
      <c r="DW466" s="35"/>
      <c r="DX466" s="35"/>
      <c r="ED466" s="35"/>
      <c r="EE466" s="35"/>
      <c r="EF466" s="35"/>
      <c r="EL466" s="35"/>
      <c r="EM466" s="35"/>
      <c r="EN466" s="35"/>
      <c r="ET466" s="35"/>
      <c r="EU466" s="35"/>
      <c r="EV466" s="35"/>
    </row>
    <row r="467" spans="14:152" s="29" customFormat="1" ht="13.5" x14ac:dyDescent="0.3">
      <c r="N467" s="35">
        <v>5.4999999999999996E-9</v>
      </c>
      <c r="O467" s="35">
        <v>5.7767683772999998</v>
      </c>
      <c r="P467" s="35">
        <v>420.44785172169998</v>
      </c>
      <c r="Q467" s="29">
        <f t="shared" si="252"/>
        <v>5.4957601582188158E-9</v>
      </c>
      <c r="R467" s="29">
        <f t="shared" si="253"/>
        <v>5.4957666204897205E-9</v>
      </c>
      <c r="S467" s="29">
        <f t="shared" si="254"/>
        <v>5.4957666205040845E-9</v>
      </c>
      <c r="T467" s="29">
        <f t="shared" si="255"/>
        <v>5.4957666205040845E-9</v>
      </c>
      <c r="V467" s="35"/>
      <c r="W467" s="35"/>
      <c r="X467" s="35"/>
      <c r="AD467" s="35"/>
      <c r="AE467" s="35"/>
      <c r="AF467" s="35"/>
      <c r="AL467" s="35"/>
      <c r="AM467" s="35"/>
      <c r="AN467" s="35"/>
      <c r="AT467" s="35"/>
      <c r="AU467" s="35"/>
      <c r="AV467" s="35"/>
      <c r="BB467" s="35"/>
      <c r="BC467" s="35"/>
      <c r="BD467" s="35"/>
      <c r="BJ467" s="35"/>
      <c r="BK467" s="35"/>
      <c r="BL467" s="35"/>
      <c r="BR467" s="35"/>
      <c r="BS467" s="35"/>
      <c r="BT467" s="35"/>
      <c r="BZ467" s="35"/>
      <c r="CA467" s="35"/>
      <c r="CB467" s="35"/>
      <c r="CH467" s="35"/>
      <c r="CI467" s="35"/>
      <c r="CJ467" s="35"/>
      <c r="CP467" s="35"/>
      <c r="CQ467" s="35"/>
      <c r="CR467" s="35"/>
      <c r="CX467" s="35"/>
      <c r="CY467" s="35"/>
      <c r="CZ467" s="35"/>
      <c r="DF467" s="35">
        <v>1.1479999999999999E-8</v>
      </c>
      <c r="DG467" s="35">
        <v>3.27410230525</v>
      </c>
      <c r="DH467" s="35">
        <v>1035.002907801</v>
      </c>
      <c r="DI467" s="29">
        <f t="shared" si="256"/>
        <v>3.7833866886499735E-9</v>
      </c>
      <c r="DJ467" s="29">
        <f t="shared" si="257"/>
        <v>3.7841855333430894E-9</v>
      </c>
      <c r="DK467" s="29">
        <f t="shared" si="258"/>
        <v>3.7841855351192389E-9</v>
      </c>
      <c r="DL467" s="29">
        <f t="shared" si="259"/>
        <v>3.7841855351192389E-9</v>
      </c>
      <c r="DN467" s="35"/>
      <c r="DO467" s="35"/>
      <c r="DP467" s="35"/>
      <c r="DV467" s="35"/>
      <c r="DW467" s="35"/>
      <c r="DX467" s="35"/>
      <c r="ED467" s="35"/>
      <c r="EE467" s="35"/>
      <c r="EF467" s="35"/>
      <c r="EL467" s="35"/>
      <c r="EM467" s="35"/>
      <c r="EN467" s="35"/>
      <c r="ET467" s="35"/>
      <c r="EU467" s="35"/>
      <c r="EV467" s="35"/>
    </row>
    <row r="468" spans="14:152" s="29" customFormat="1" ht="13.5" x14ac:dyDescent="0.3">
      <c r="N468" s="35">
        <v>7.0200000000000002E-9</v>
      </c>
      <c r="O468" s="35">
        <v>3.6795212644599999</v>
      </c>
      <c r="P468" s="35">
        <v>1279.794572628</v>
      </c>
      <c r="Q468" s="29">
        <f t="shared" si="252"/>
        <v>5.5157834844335263E-9</v>
      </c>
      <c r="R468" s="29">
        <f t="shared" si="253"/>
        <v>5.5153877103041703E-9</v>
      </c>
      <c r="S468" s="29">
        <f t="shared" si="254"/>
        <v>5.5153877094241403E-9</v>
      </c>
      <c r="T468" s="29">
        <f t="shared" si="255"/>
        <v>5.5153877094241403E-9</v>
      </c>
      <c r="V468" s="35"/>
      <c r="W468" s="35"/>
      <c r="X468" s="35"/>
      <c r="AD468" s="35"/>
      <c r="AE468" s="35"/>
      <c r="AF468" s="35"/>
      <c r="AL468" s="35"/>
      <c r="AM468" s="35"/>
      <c r="AN468" s="35"/>
      <c r="AT468" s="35"/>
      <c r="AU468" s="35"/>
      <c r="AV468" s="35"/>
      <c r="BB468" s="35"/>
      <c r="BC468" s="35"/>
      <c r="BD468" s="35"/>
      <c r="BJ468" s="35"/>
      <c r="BK468" s="35"/>
      <c r="BL468" s="35"/>
      <c r="BR468" s="35"/>
      <c r="BS468" s="35"/>
      <c r="BT468" s="35"/>
      <c r="BZ468" s="35"/>
      <c r="CA468" s="35"/>
      <c r="CB468" s="35"/>
      <c r="CH468" s="35"/>
      <c r="CI468" s="35"/>
      <c r="CJ468" s="35"/>
      <c r="CP468" s="35"/>
      <c r="CQ468" s="35"/>
      <c r="CR468" s="35"/>
      <c r="CX468" s="35"/>
      <c r="CY468" s="35"/>
      <c r="CZ468" s="35"/>
      <c r="DF468" s="35">
        <v>1.2240000000000001E-8</v>
      </c>
      <c r="DG468" s="35">
        <v>3.6880753715000001</v>
      </c>
      <c r="DH468" s="35">
        <v>81.752133216199994</v>
      </c>
      <c r="DI468" s="29">
        <f t="shared" si="256"/>
        <v>3.658024818002263E-9</v>
      </c>
      <c r="DJ468" s="29">
        <f t="shared" si="257"/>
        <v>3.6579568169259797E-9</v>
      </c>
      <c r="DK468" s="29">
        <f t="shared" si="258"/>
        <v>3.6579568167747826E-9</v>
      </c>
      <c r="DL468" s="29">
        <f t="shared" si="259"/>
        <v>3.6579568167747826E-9</v>
      </c>
      <c r="DN468" s="35"/>
      <c r="DO468" s="35"/>
      <c r="DP468" s="35"/>
      <c r="DV468" s="35"/>
      <c r="DW468" s="35"/>
      <c r="DX468" s="35"/>
      <c r="ED468" s="35"/>
      <c r="EE468" s="35"/>
      <c r="EF468" s="35"/>
      <c r="EL468" s="35"/>
      <c r="EM468" s="35"/>
      <c r="EN468" s="35"/>
      <c r="ET468" s="35"/>
      <c r="EU468" s="35"/>
      <c r="EV468" s="35"/>
    </row>
    <row r="469" spans="14:152" s="29" customFormat="1" ht="13.5" x14ac:dyDescent="0.3">
      <c r="N469" s="35">
        <v>5.4999999999999996E-9</v>
      </c>
      <c r="O469" s="35">
        <v>0.61451088394999998</v>
      </c>
      <c r="P469" s="35">
        <v>104.0559820651</v>
      </c>
      <c r="Q469" s="29">
        <f t="shared" si="252"/>
        <v>-3.6832527325047215E-9</v>
      </c>
      <c r="R469" s="29">
        <f t="shared" si="253"/>
        <v>-3.6832224658018103E-9</v>
      </c>
      <c r="S469" s="29">
        <f t="shared" si="254"/>
        <v>-3.6832224657345138E-9</v>
      </c>
      <c r="T469" s="29">
        <f t="shared" si="255"/>
        <v>-3.6832224657345138E-9</v>
      </c>
      <c r="V469" s="35"/>
      <c r="W469" s="35"/>
      <c r="X469" s="35"/>
      <c r="AD469" s="35"/>
      <c r="AE469" s="35"/>
      <c r="AF469" s="35"/>
      <c r="AL469" s="35"/>
      <c r="AM469" s="35"/>
      <c r="AN469" s="35"/>
      <c r="AT469" s="35"/>
      <c r="AU469" s="35"/>
      <c r="AV469" s="35"/>
      <c r="BB469" s="35"/>
      <c r="BC469" s="35"/>
      <c r="BD469" s="35"/>
      <c r="BJ469" s="35"/>
      <c r="BK469" s="35"/>
      <c r="BL469" s="35"/>
      <c r="BR469" s="35"/>
      <c r="BS469" s="35"/>
      <c r="BT469" s="35"/>
      <c r="BZ469" s="35"/>
      <c r="CA469" s="35"/>
      <c r="CB469" s="35"/>
      <c r="CH469" s="35"/>
      <c r="CI469" s="35"/>
      <c r="CJ469" s="35"/>
      <c r="CP469" s="35"/>
      <c r="CQ469" s="35"/>
      <c r="CR469" s="35"/>
      <c r="CX469" s="35"/>
      <c r="CY469" s="35"/>
      <c r="CZ469" s="35"/>
      <c r="DF469" s="35">
        <v>1.0719999999999999E-8</v>
      </c>
      <c r="DG469" s="35">
        <v>0.48068438563999999</v>
      </c>
      <c r="DH469" s="35">
        <v>1058.6311706638</v>
      </c>
      <c r="DI469" s="29">
        <f t="shared" si="256"/>
        <v>4.13604019242055E-9</v>
      </c>
      <c r="DJ469" s="29">
        <f t="shared" si="257"/>
        <v>4.1352946064530981E-9</v>
      </c>
      <c r="DK469" s="29">
        <f t="shared" si="258"/>
        <v>4.1352946047953173E-9</v>
      </c>
      <c r="DL469" s="29">
        <f t="shared" si="259"/>
        <v>4.1352946047953173E-9</v>
      </c>
      <c r="DN469" s="35"/>
      <c r="DO469" s="35"/>
      <c r="DP469" s="35"/>
      <c r="DV469" s="35"/>
      <c r="DW469" s="35"/>
      <c r="DX469" s="35"/>
      <c r="ED469" s="35"/>
      <c r="EE469" s="35"/>
      <c r="EF469" s="35"/>
      <c r="EL469" s="35"/>
      <c r="EM469" s="35"/>
      <c r="EN469" s="35"/>
      <c r="ET469" s="35"/>
      <c r="EU469" s="35"/>
      <c r="EV469" s="35"/>
    </row>
    <row r="470" spans="14:152" s="29" customFormat="1" ht="13.5" x14ac:dyDescent="0.3">
      <c r="N470" s="35">
        <v>4.9499999999999997E-9</v>
      </c>
      <c r="O470" s="35">
        <v>2.4173820553600001</v>
      </c>
      <c r="P470" s="35">
        <v>179.35884549420001</v>
      </c>
      <c r="Q470" s="29">
        <f t="shared" si="252"/>
        <v>2.8685477517742492E-9</v>
      </c>
      <c r="R470" s="29">
        <f t="shared" si="253"/>
        <v>2.8684962262844682E-9</v>
      </c>
      <c r="S470" s="29">
        <f t="shared" si="254"/>
        <v>2.8684962261699041E-9</v>
      </c>
      <c r="T470" s="29">
        <f t="shared" si="255"/>
        <v>2.8684962261699041E-9</v>
      </c>
      <c r="V470" s="35"/>
      <c r="W470" s="35"/>
      <c r="X470" s="35"/>
      <c r="AD470" s="35"/>
      <c r="AE470" s="35"/>
      <c r="AF470" s="35"/>
      <c r="AL470" s="35"/>
      <c r="AM470" s="35"/>
      <c r="AN470" s="35"/>
      <c r="AT470" s="35"/>
      <c r="AU470" s="35"/>
      <c r="AV470" s="35"/>
      <c r="BB470" s="35"/>
      <c r="BC470" s="35"/>
      <c r="BD470" s="35"/>
      <c r="BJ470" s="35"/>
      <c r="BK470" s="35"/>
      <c r="BL470" s="35"/>
      <c r="BR470" s="35"/>
      <c r="BS470" s="35"/>
      <c r="BT470" s="35"/>
      <c r="BZ470" s="35"/>
      <c r="CA470" s="35"/>
      <c r="CB470" s="35"/>
      <c r="CH470" s="35"/>
      <c r="CI470" s="35"/>
      <c r="CJ470" s="35"/>
      <c r="CP470" s="35"/>
      <c r="CQ470" s="35"/>
      <c r="CR470" s="35"/>
      <c r="CX470" s="35"/>
      <c r="CY470" s="35"/>
      <c r="CZ470" s="35"/>
      <c r="DF470" s="35">
        <v>1.036E-8</v>
      </c>
      <c r="DG470" s="35">
        <v>1.68789163831</v>
      </c>
      <c r="DH470" s="35">
        <v>1070.4276304530999</v>
      </c>
      <c r="DI470" s="29">
        <f t="shared" si="256"/>
        <v>1.0100921687872825E-8</v>
      </c>
      <c r="DJ470" s="29">
        <f t="shared" si="257"/>
        <v>1.0101097162325523E-8</v>
      </c>
      <c r="DK470" s="29">
        <f t="shared" si="258"/>
        <v>1.0101097162715613E-8</v>
      </c>
      <c r="DL470" s="29">
        <f t="shared" si="259"/>
        <v>1.0101097162715613E-8</v>
      </c>
      <c r="DN470" s="35"/>
      <c r="DO470" s="35"/>
      <c r="DP470" s="35"/>
      <c r="DV470" s="35"/>
      <c r="DW470" s="35"/>
      <c r="DX470" s="35"/>
      <c r="ED470" s="35"/>
      <c r="EE470" s="35"/>
      <c r="EF470" s="35"/>
      <c r="EL470" s="35"/>
      <c r="EM470" s="35"/>
      <c r="EN470" s="35"/>
      <c r="ET470" s="35"/>
      <c r="EU470" s="35"/>
      <c r="EV470" s="35"/>
    </row>
    <row r="471" spans="14:152" s="29" customFormat="1" ht="13.5" x14ac:dyDescent="0.3">
      <c r="N471" s="35">
        <v>5.1300000000000003E-9</v>
      </c>
      <c r="O471" s="35">
        <v>0.29823688044000002</v>
      </c>
      <c r="P471" s="35">
        <v>103.04459010879999</v>
      </c>
      <c r="Q471" s="29">
        <f t="shared" si="252"/>
        <v>-2.0028180025594599E-9</v>
      </c>
      <c r="R471" s="29">
        <f t="shared" si="253"/>
        <v>-2.0027833461069003E-9</v>
      </c>
      <c r="S471" s="29">
        <f t="shared" si="254"/>
        <v>-2.0027833460298435E-9</v>
      </c>
      <c r="T471" s="29">
        <f t="shared" si="255"/>
        <v>-2.0027833460298435E-9</v>
      </c>
      <c r="V471" s="35"/>
      <c r="W471" s="35"/>
      <c r="X471" s="35"/>
      <c r="AD471" s="35"/>
      <c r="AE471" s="35"/>
      <c r="AF471" s="35"/>
      <c r="AL471" s="35"/>
      <c r="AM471" s="35"/>
      <c r="AN471" s="35"/>
      <c r="AT471" s="35"/>
      <c r="AU471" s="35"/>
      <c r="AV471" s="35"/>
      <c r="BB471" s="35"/>
      <c r="BC471" s="35"/>
      <c r="BD471" s="35"/>
      <c r="BJ471" s="35"/>
      <c r="BK471" s="35"/>
      <c r="BL471" s="35"/>
      <c r="BR471" s="35"/>
      <c r="BS471" s="35"/>
      <c r="BT471" s="35"/>
      <c r="BZ471" s="35"/>
      <c r="CA471" s="35"/>
      <c r="CB471" s="35"/>
      <c r="CH471" s="35"/>
      <c r="CI471" s="35"/>
      <c r="CJ471" s="35"/>
      <c r="CP471" s="35"/>
      <c r="CQ471" s="35"/>
      <c r="CR471" s="35"/>
      <c r="CX471" s="35"/>
      <c r="CY471" s="35"/>
      <c r="CZ471" s="35"/>
      <c r="DF471" s="35">
        <v>1.0519999999999999E-8</v>
      </c>
      <c r="DG471" s="35">
        <v>4.7276320833199996</v>
      </c>
      <c r="DH471" s="35">
        <v>913.75088631769995</v>
      </c>
      <c r="DI471" s="29">
        <f t="shared" si="256"/>
        <v>7.915080481384551E-9</v>
      </c>
      <c r="DJ471" s="29">
        <f t="shared" si="257"/>
        <v>7.9155313836633739E-9</v>
      </c>
      <c r="DK471" s="29">
        <f t="shared" si="258"/>
        <v>7.9155313846658556E-9</v>
      </c>
      <c r="DL471" s="29">
        <f t="shared" si="259"/>
        <v>7.9155313846658556E-9</v>
      </c>
      <c r="DN471" s="35"/>
      <c r="DO471" s="35"/>
      <c r="DP471" s="35"/>
      <c r="DV471" s="35"/>
      <c r="DW471" s="35"/>
      <c r="DX471" s="35"/>
      <c r="ED471" s="35"/>
      <c r="EE471" s="35"/>
      <c r="EF471" s="35"/>
      <c r="EL471" s="35"/>
      <c r="EM471" s="35"/>
      <c r="EN471" s="35"/>
      <c r="ET471" s="35"/>
      <c r="EU471" s="35"/>
      <c r="EV471" s="35"/>
    </row>
    <row r="472" spans="14:152" s="29" customFormat="1" ht="13.5" x14ac:dyDescent="0.3">
      <c r="N472" s="35">
        <v>5.3700000000000003E-9</v>
      </c>
      <c r="O472" s="35">
        <v>5.4794623872399999</v>
      </c>
      <c r="P472" s="35">
        <v>771.30123618389996</v>
      </c>
      <c r="Q472" s="29">
        <f t="shared" si="252"/>
        <v>3.5734675441448348E-9</v>
      </c>
      <c r="R472" s="29">
        <f t="shared" si="253"/>
        <v>3.5732473751064212E-9</v>
      </c>
      <c r="S472" s="29">
        <f t="shared" si="254"/>
        <v>3.5732473746168738E-9</v>
      </c>
      <c r="T472" s="29">
        <f t="shared" si="255"/>
        <v>3.5732473746168738E-9</v>
      </c>
      <c r="V472" s="35"/>
      <c r="W472" s="35"/>
      <c r="X472" s="35"/>
      <c r="AD472" s="35"/>
      <c r="AE472" s="35"/>
      <c r="AF472" s="35"/>
      <c r="AL472" s="35"/>
      <c r="AM472" s="35"/>
      <c r="AN472" s="35"/>
      <c r="AT472" s="35"/>
      <c r="AU472" s="35"/>
      <c r="AV472" s="35"/>
      <c r="BB472" s="35"/>
      <c r="BC472" s="35"/>
      <c r="BD472" s="35"/>
      <c r="BJ472" s="35"/>
      <c r="BK472" s="35"/>
      <c r="BL472" s="35"/>
      <c r="BR472" s="35"/>
      <c r="BS472" s="35"/>
      <c r="BT472" s="35"/>
      <c r="BZ472" s="35"/>
      <c r="CA472" s="35"/>
      <c r="CB472" s="35"/>
      <c r="CH472" s="35"/>
      <c r="CI472" s="35"/>
      <c r="CJ472" s="35"/>
      <c r="CP472" s="35"/>
      <c r="CQ472" s="35"/>
      <c r="CR472" s="35"/>
      <c r="CX472" s="35"/>
      <c r="CY472" s="35"/>
      <c r="CZ472" s="35"/>
      <c r="DF472" s="35">
        <v>1.166E-8</v>
      </c>
      <c r="DG472" s="35">
        <v>4.9781262667900004</v>
      </c>
      <c r="DH472" s="35">
        <v>450.97721326419997</v>
      </c>
      <c r="DI472" s="29">
        <f t="shared" si="256"/>
        <v>1.1257487069583996E-8</v>
      </c>
      <c r="DJ472" s="29">
        <f t="shared" si="257"/>
        <v>1.125738952459909E-8</v>
      </c>
      <c r="DK472" s="29">
        <f t="shared" si="258"/>
        <v>1.1257389524382197E-8</v>
      </c>
      <c r="DL472" s="29">
        <f t="shared" si="259"/>
        <v>1.1257389524382197E-8</v>
      </c>
      <c r="DN472" s="35"/>
      <c r="DO472" s="35"/>
      <c r="DP472" s="35"/>
      <c r="DV472" s="35"/>
      <c r="DW472" s="35"/>
      <c r="DX472" s="35"/>
      <c r="ED472" s="35"/>
      <c r="EE472" s="35"/>
      <c r="EF472" s="35"/>
      <c r="EL472" s="35"/>
      <c r="EM472" s="35"/>
      <c r="EN472" s="35"/>
      <c r="ET472" s="35"/>
      <c r="EU472" s="35"/>
      <c r="EV472" s="35"/>
    </row>
    <row r="473" spans="14:152" s="29" customFormat="1" ht="13.5" x14ac:dyDescent="0.3">
      <c r="N473" s="35">
        <v>5.0700000000000001E-9</v>
      </c>
      <c r="O473" s="35">
        <v>3.08777345288</v>
      </c>
      <c r="P473" s="35">
        <v>1357.6145525811</v>
      </c>
      <c r="Q473" s="29">
        <f t="shared" si="252"/>
        <v>5.0699297093144789E-9</v>
      </c>
      <c r="R473" s="29">
        <f t="shared" si="253"/>
        <v>5.0699322666563106E-9</v>
      </c>
      <c r="S473" s="29">
        <f t="shared" si="254"/>
        <v>5.0699322666619437E-9</v>
      </c>
      <c r="T473" s="29">
        <f t="shared" si="255"/>
        <v>5.0699322666619437E-9</v>
      </c>
      <c r="V473" s="35"/>
      <c r="W473" s="35"/>
      <c r="X473" s="35"/>
      <c r="AD473" s="35"/>
      <c r="AE473" s="35"/>
      <c r="AF473" s="35"/>
      <c r="AL473" s="35"/>
      <c r="AM473" s="35"/>
      <c r="AN473" s="35"/>
      <c r="AT473" s="35"/>
      <c r="AU473" s="35"/>
      <c r="AV473" s="35"/>
      <c r="BB473" s="35"/>
      <c r="BC473" s="35"/>
      <c r="BD473" s="35"/>
      <c r="BJ473" s="35"/>
      <c r="BK473" s="35"/>
      <c r="BL473" s="35"/>
      <c r="BR473" s="35"/>
      <c r="BS473" s="35"/>
      <c r="BT473" s="35"/>
      <c r="BZ473" s="35"/>
      <c r="CA473" s="35"/>
      <c r="CB473" s="35"/>
      <c r="CH473" s="35"/>
      <c r="CI473" s="35"/>
      <c r="CJ473" s="35"/>
      <c r="CP473" s="35"/>
      <c r="CQ473" s="35"/>
      <c r="CR473" s="35"/>
      <c r="CX473" s="35"/>
      <c r="CY473" s="35"/>
      <c r="CZ473" s="35"/>
      <c r="DF473" s="35">
        <v>1.042E-8</v>
      </c>
      <c r="DG473" s="35">
        <v>2.90894542321</v>
      </c>
      <c r="DH473" s="35">
        <v>3906.9087570985998</v>
      </c>
      <c r="DI473" s="29">
        <f t="shared" si="256"/>
        <v>-9.6331769947493035E-9</v>
      </c>
      <c r="DJ473" s="29">
        <f t="shared" si="257"/>
        <v>-9.63428175471353E-9</v>
      </c>
      <c r="DK473" s="29">
        <f t="shared" si="258"/>
        <v>-9.6342817571690636E-9</v>
      </c>
      <c r="DL473" s="29">
        <f t="shared" si="259"/>
        <v>-9.6342817571690636E-9</v>
      </c>
      <c r="DN473" s="35"/>
      <c r="DO473" s="35"/>
      <c r="DP473" s="35"/>
      <c r="DV473" s="35"/>
      <c r="DW473" s="35"/>
      <c r="DX473" s="35"/>
      <c r="ED473" s="35"/>
      <c r="EE473" s="35"/>
      <c r="EF473" s="35"/>
      <c r="EL473" s="35"/>
      <c r="EM473" s="35"/>
      <c r="EN473" s="35"/>
      <c r="ET473" s="35"/>
      <c r="EU473" s="35"/>
      <c r="EV473" s="35"/>
    </row>
    <row r="474" spans="14:152" s="29" customFormat="1" ht="13.5" x14ac:dyDescent="0.3">
      <c r="N474" s="35">
        <v>4.9499999999999997E-9</v>
      </c>
      <c r="O474" s="35">
        <v>4.9536265916</v>
      </c>
      <c r="P474" s="35">
        <v>536.8526962052</v>
      </c>
      <c r="Q474" s="29">
        <f t="shared" si="252"/>
        <v>2.2154223779008712E-9</v>
      </c>
      <c r="R474" s="29">
        <f t="shared" si="253"/>
        <v>2.2155916042922632E-9</v>
      </c>
      <c r="S474" s="29">
        <f t="shared" si="254"/>
        <v>2.215591604668539E-9</v>
      </c>
      <c r="T474" s="29">
        <f t="shared" si="255"/>
        <v>2.215591604668539E-9</v>
      </c>
      <c r="V474" s="35"/>
      <c r="W474" s="35"/>
      <c r="X474" s="35"/>
      <c r="AD474" s="35"/>
      <c r="AE474" s="35"/>
      <c r="AF474" s="35"/>
      <c r="AL474" s="35"/>
      <c r="AM474" s="35"/>
      <c r="AN474" s="35"/>
      <c r="AT474" s="35"/>
      <c r="AU474" s="35"/>
      <c r="AV474" s="35"/>
      <c r="BB474" s="35"/>
      <c r="BC474" s="35"/>
      <c r="BD474" s="35"/>
      <c r="BJ474" s="35"/>
      <c r="BK474" s="35"/>
      <c r="BL474" s="35"/>
      <c r="BR474" s="35"/>
      <c r="BS474" s="35"/>
      <c r="BT474" s="35"/>
      <c r="BZ474" s="35"/>
      <c r="CA474" s="35"/>
      <c r="CB474" s="35"/>
      <c r="CH474" s="35"/>
      <c r="CI474" s="35"/>
      <c r="CJ474" s="35"/>
      <c r="CP474" s="35"/>
      <c r="CQ474" s="35"/>
      <c r="CR474" s="35"/>
      <c r="CX474" s="35"/>
      <c r="CY474" s="35"/>
      <c r="CZ474" s="35"/>
      <c r="DF474" s="35">
        <v>9.9699999999999993E-9</v>
      </c>
      <c r="DG474" s="35">
        <v>1.6596770385599999</v>
      </c>
      <c r="DH474" s="35">
        <v>3259.8979237837998</v>
      </c>
      <c r="DI474" s="29">
        <f t="shared" si="256"/>
        <v>-3.6171393394015515E-9</v>
      </c>
      <c r="DJ474" s="29">
        <f t="shared" si="257"/>
        <v>-3.6192960115765863E-9</v>
      </c>
      <c r="DK474" s="29">
        <f t="shared" si="258"/>
        <v>-3.619296016371639E-9</v>
      </c>
      <c r="DL474" s="29">
        <f t="shared" si="259"/>
        <v>-3.619296016371639E-9</v>
      </c>
      <c r="DN474" s="35"/>
      <c r="DO474" s="35"/>
      <c r="DP474" s="35"/>
      <c r="DV474" s="35"/>
      <c r="DW474" s="35"/>
      <c r="DX474" s="35"/>
      <c r="ED474" s="35"/>
      <c r="EE474" s="35"/>
      <c r="EF474" s="35"/>
      <c r="EL474" s="35"/>
      <c r="EM474" s="35"/>
      <c r="EN474" s="35"/>
      <c r="ET474" s="35"/>
      <c r="EU474" s="35"/>
      <c r="EV474" s="35"/>
    </row>
    <row r="475" spans="14:152" s="29" customFormat="1" ht="13.5" x14ac:dyDescent="0.3">
      <c r="N475" s="35">
        <v>6.8100000000000003E-9</v>
      </c>
      <c r="O475" s="35">
        <v>4.56294416261</v>
      </c>
      <c r="P475" s="35">
        <v>112.6540017742</v>
      </c>
      <c r="Q475" s="29">
        <f t="shared" si="252"/>
        <v>6.7692337946558493E-9</v>
      </c>
      <c r="R475" s="29">
        <f t="shared" si="253"/>
        <v>6.7692397632168287E-9</v>
      </c>
      <c r="S475" s="29">
        <f t="shared" si="254"/>
        <v>6.7692397632300992E-9</v>
      </c>
      <c r="T475" s="29">
        <f t="shared" si="255"/>
        <v>6.7692397632300992E-9</v>
      </c>
      <c r="V475" s="35"/>
      <c r="W475" s="35"/>
      <c r="X475" s="35"/>
      <c r="AD475" s="35"/>
      <c r="AE475" s="35"/>
      <c r="AF475" s="35"/>
      <c r="AL475" s="35"/>
      <c r="AM475" s="35"/>
      <c r="AN475" s="35"/>
      <c r="AT475" s="35"/>
      <c r="AU475" s="35"/>
      <c r="AV475" s="35"/>
      <c r="BB475" s="35"/>
      <c r="BC475" s="35"/>
      <c r="BD475" s="35"/>
      <c r="BJ475" s="35"/>
      <c r="BK475" s="35"/>
      <c r="BL475" s="35"/>
      <c r="BR475" s="35"/>
      <c r="BS475" s="35"/>
      <c r="BT475" s="35"/>
      <c r="BZ475" s="35"/>
      <c r="CA475" s="35"/>
      <c r="CB475" s="35"/>
      <c r="CH475" s="35"/>
      <c r="CI475" s="35"/>
      <c r="CJ475" s="35"/>
      <c r="CP475" s="35"/>
      <c r="CQ475" s="35"/>
      <c r="CR475" s="35"/>
      <c r="CX475" s="35"/>
      <c r="CY475" s="35"/>
      <c r="CZ475" s="35"/>
      <c r="DF475" s="35">
        <v>1.1129999999999999E-8</v>
      </c>
      <c r="DG475" s="35">
        <v>3.0650245380899999</v>
      </c>
      <c r="DH475" s="35">
        <v>1482.7987273275</v>
      </c>
      <c r="DI475" s="29">
        <f t="shared" si="256"/>
        <v>-4.7904816408384427E-9</v>
      </c>
      <c r="DJ475" s="29">
        <f t="shared" si="257"/>
        <v>-4.7894207994515801E-9</v>
      </c>
      <c r="DK475" s="29">
        <f t="shared" si="258"/>
        <v>-4.789420797092815E-9</v>
      </c>
      <c r="DL475" s="29">
        <f t="shared" si="259"/>
        <v>-4.789420797092815E-9</v>
      </c>
      <c r="DN475" s="35"/>
      <c r="DO475" s="35"/>
      <c r="DP475" s="35"/>
      <c r="DV475" s="35"/>
      <c r="DW475" s="35"/>
      <c r="DX475" s="35"/>
      <c r="ED475" s="35"/>
      <c r="EE475" s="35"/>
      <c r="EF475" s="35"/>
      <c r="EL475" s="35"/>
      <c r="EM475" s="35"/>
      <c r="EN475" s="35"/>
      <c r="ET475" s="35"/>
      <c r="EU475" s="35"/>
      <c r="EV475" s="35"/>
    </row>
    <row r="476" spans="14:152" s="29" customFormat="1" ht="13.5" x14ac:dyDescent="0.3">
      <c r="N476" s="35">
        <v>5.0000000000000001E-9</v>
      </c>
      <c r="O476" s="35">
        <v>3.15631977489</v>
      </c>
      <c r="P476" s="35">
        <v>1070.4276304530999</v>
      </c>
      <c r="Q476" s="29">
        <f t="shared" si="252"/>
        <v>-6.0720307545700879E-10</v>
      </c>
      <c r="R476" s="29">
        <f t="shared" si="253"/>
        <v>-6.0682475996519429E-10</v>
      </c>
      <c r="S476" s="29">
        <f t="shared" si="254"/>
        <v>-6.0682475912402978E-10</v>
      </c>
      <c r="T476" s="29">
        <f t="shared" si="255"/>
        <v>-6.0682475912402978E-10</v>
      </c>
      <c r="V476" s="35"/>
      <c r="W476" s="35"/>
      <c r="X476" s="35"/>
      <c r="AD476" s="35"/>
      <c r="AE476" s="35"/>
      <c r="AF476" s="35"/>
      <c r="AL476" s="35"/>
      <c r="AM476" s="35"/>
      <c r="AN476" s="35"/>
      <c r="AT476" s="35"/>
      <c r="AU476" s="35"/>
      <c r="AV476" s="35"/>
      <c r="BB476" s="35"/>
      <c r="BC476" s="35"/>
      <c r="BD476" s="35"/>
      <c r="BJ476" s="35"/>
      <c r="BK476" s="35"/>
      <c r="BL476" s="35"/>
      <c r="BR476" s="35"/>
      <c r="BS476" s="35"/>
      <c r="BT476" s="35"/>
      <c r="BZ476" s="35"/>
      <c r="CA476" s="35"/>
      <c r="CB476" s="35"/>
      <c r="CH476" s="35"/>
      <c r="CI476" s="35"/>
      <c r="CJ476" s="35"/>
      <c r="CP476" s="35"/>
      <c r="CQ476" s="35"/>
      <c r="CR476" s="35"/>
      <c r="CX476" s="35"/>
      <c r="CY476" s="35"/>
      <c r="CZ476" s="35"/>
      <c r="DF476" s="35">
        <v>9.9100000000000007E-9</v>
      </c>
      <c r="DG476" s="35">
        <v>0.91568114148000002</v>
      </c>
      <c r="DH476" s="35">
        <v>576.16138801060004</v>
      </c>
      <c r="DI476" s="29">
        <f t="shared" si="256"/>
        <v>-6.5489447541842793E-9</v>
      </c>
      <c r="DJ476" s="29">
        <f t="shared" si="257"/>
        <v>-6.5492499132024328E-9</v>
      </c>
      <c r="DK476" s="29">
        <f t="shared" si="258"/>
        <v>-6.5492499138809243E-9</v>
      </c>
      <c r="DL476" s="29">
        <f t="shared" si="259"/>
        <v>-6.5492499138809243E-9</v>
      </c>
      <c r="DN476" s="35"/>
      <c r="DO476" s="35"/>
      <c r="DP476" s="35"/>
      <c r="DV476" s="35"/>
      <c r="DW476" s="35"/>
      <c r="DX476" s="35"/>
      <c r="ED476" s="35"/>
      <c r="EE476" s="35"/>
      <c r="EF476" s="35"/>
      <c r="EL476" s="35"/>
      <c r="EM476" s="35"/>
      <c r="EN476" s="35"/>
      <c r="ET476" s="35"/>
      <c r="EU476" s="35"/>
      <c r="EV476" s="35"/>
    </row>
    <row r="477" spans="14:152" s="29" customFormat="1" ht="13.5" x14ac:dyDescent="0.3">
      <c r="N477" s="35">
        <v>4.8399999999999998E-9</v>
      </c>
      <c r="O477" s="35">
        <v>0.79038835602000002</v>
      </c>
      <c r="P477" s="35">
        <v>28.454188003199999</v>
      </c>
      <c r="Q477" s="29">
        <f t="shared" si="252"/>
        <v>1.5144966979083796E-9</v>
      </c>
      <c r="R477" s="29">
        <f t="shared" si="253"/>
        <v>1.5145060125555069E-9</v>
      </c>
      <c r="S477" s="29">
        <f t="shared" si="254"/>
        <v>1.5145060125762184E-9</v>
      </c>
      <c r="T477" s="29">
        <f t="shared" si="255"/>
        <v>1.5145060125762184E-9</v>
      </c>
      <c r="V477" s="35"/>
      <c r="W477" s="35"/>
      <c r="X477" s="35"/>
      <c r="AD477" s="35"/>
      <c r="AE477" s="35"/>
      <c r="AF477" s="35"/>
      <c r="AL477" s="35"/>
      <c r="AM477" s="35"/>
      <c r="AN477" s="35"/>
      <c r="AT477" s="35"/>
      <c r="AU477" s="35"/>
      <c r="AV477" s="35"/>
      <c r="BB477" s="35"/>
      <c r="BC477" s="35"/>
      <c r="BD477" s="35"/>
      <c r="BJ477" s="35"/>
      <c r="BK477" s="35"/>
      <c r="BL477" s="35"/>
      <c r="BR477" s="35"/>
      <c r="BS477" s="35"/>
      <c r="BT477" s="35"/>
      <c r="BZ477" s="35"/>
      <c r="CA477" s="35"/>
      <c r="CB477" s="35"/>
      <c r="CH477" s="35"/>
      <c r="CI477" s="35"/>
      <c r="CJ477" s="35"/>
      <c r="CP477" s="35"/>
      <c r="CQ477" s="35"/>
      <c r="CR477" s="35"/>
      <c r="CX477" s="35"/>
      <c r="CY477" s="35"/>
      <c r="CZ477" s="35"/>
      <c r="DF477" s="35">
        <v>9.87E-9</v>
      </c>
      <c r="DG477" s="35">
        <v>0.91349590741999998</v>
      </c>
      <c r="DH477" s="35">
        <v>2332.0629558164001</v>
      </c>
      <c r="DI477" s="29">
        <f t="shared" si="256"/>
        <v>4.5515410415712952E-9</v>
      </c>
      <c r="DJ477" s="29">
        <f t="shared" si="257"/>
        <v>4.5529953996643645E-9</v>
      </c>
      <c r="DK477" s="29">
        <f t="shared" si="258"/>
        <v>4.5529954028979111E-9</v>
      </c>
      <c r="DL477" s="29">
        <f t="shared" si="259"/>
        <v>4.5529954028979111E-9</v>
      </c>
      <c r="DN477" s="35"/>
      <c r="DO477" s="35"/>
      <c r="DP477" s="35"/>
      <c r="DV477" s="35"/>
      <c r="DW477" s="35"/>
      <c r="DX477" s="35"/>
      <c r="ED477" s="35"/>
      <c r="EE477" s="35"/>
      <c r="EF477" s="35"/>
      <c r="EL477" s="35"/>
      <c r="EM477" s="35"/>
      <c r="EN477" s="35"/>
      <c r="ET477" s="35"/>
      <c r="EU477" s="35"/>
      <c r="EV477" s="35"/>
    </row>
    <row r="478" spans="14:152" s="29" customFormat="1" ht="13.5" x14ac:dyDescent="0.3">
      <c r="N478" s="35">
        <v>5.2899999999999997E-9</v>
      </c>
      <c r="O478" s="35">
        <v>5.4697850103399999</v>
      </c>
      <c r="P478" s="35">
        <v>419.4364597654</v>
      </c>
      <c r="Q478" s="29">
        <f t="shared" si="252"/>
        <v>5.077883645879371E-9</v>
      </c>
      <c r="R478" s="29">
        <f t="shared" si="253"/>
        <v>5.0778393491556911E-9</v>
      </c>
      <c r="S478" s="29">
        <f t="shared" si="254"/>
        <v>5.0778393490571954E-9</v>
      </c>
      <c r="T478" s="29">
        <f t="shared" si="255"/>
        <v>5.0778393490571954E-9</v>
      </c>
      <c r="V478" s="35"/>
      <c r="W478" s="35"/>
      <c r="X478" s="35"/>
      <c r="AD478" s="35"/>
      <c r="AE478" s="35"/>
      <c r="AF478" s="35"/>
      <c r="AL478" s="35"/>
      <c r="AM478" s="35"/>
      <c r="AN478" s="35"/>
      <c r="AT478" s="35"/>
      <c r="AU478" s="35"/>
      <c r="AV478" s="35"/>
      <c r="BB478" s="35"/>
      <c r="BC478" s="35"/>
      <c r="BD478" s="35"/>
      <c r="BJ478" s="35"/>
      <c r="BK478" s="35"/>
      <c r="BL478" s="35"/>
      <c r="BR478" s="35"/>
      <c r="BS478" s="35"/>
      <c r="BT478" s="35"/>
      <c r="BZ478" s="35"/>
      <c r="CA478" s="35"/>
      <c r="CB478" s="35"/>
      <c r="CH478" s="35"/>
      <c r="CI478" s="35"/>
      <c r="CJ478" s="35"/>
      <c r="CP478" s="35"/>
      <c r="CQ478" s="35"/>
      <c r="CR478" s="35"/>
      <c r="CX478" s="35"/>
      <c r="CY478" s="35"/>
      <c r="CZ478" s="35"/>
      <c r="DF478" s="35">
        <v>1.0029999999999999E-8</v>
      </c>
      <c r="DG478" s="35">
        <v>6.1738120488300003</v>
      </c>
      <c r="DH478" s="35">
        <v>391.17346822389999</v>
      </c>
      <c r="DI478" s="29">
        <f t="shared" si="256"/>
        <v>1.0022310444449467E-8</v>
      </c>
      <c r="DJ478" s="29">
        <f t="shared" si="257"/>
        <v>1.0022299502173508E-8</v>
      </c>
      <c r="DK478" s="29">
        <f t="shared" si="258"/>
        <v>1.0022299502149169E-8</v>
      </c>
      <c r="DL478" s="29">
        <f t="shared" si="259"/>
        <v>1.0022299502149169E-8</v>
      </c>
      <c r="DN478" s="35"/>
      <c r="DO478" s="35"/>
      <c r="DP478" s="35"/>
      <c r="DV478" s="35"/>
      <c r="DW478" s="35"/>
      <c r="DX478" s="35"/>
      <c r="ED478" s="35"/>
      <c r="EE478" s="35"/>
      <c r="EF478" s="35"/>
      <c r="EL478" s="35"/>
      <c r="EM478" s="35"/>
      <c r="EN478" s="35"/>
      <c r="ET478" s="35"/>
      <c r="EU478" s="35"/>
      <c r="EV478" s="35"/>
    </row>
    <row r="479" spans="14:152" s="29" customFormat="1" ht="13.5" x14ac:dyDescent="0.3">
      <c r="N479" s="35">
        <v>5.9699999999999999E-9</v>
      </c>
      <c r="O479" s="35">
        <v>4.9805829517199998</v>
      </c>
      <c r="P479" s="35">
        <v>1251.3403846248</v>
      </c>
      <c r="Q479" s="29">
        <f t="shared" si="252"/>
        <v>5.8819283267780984E-9</v>
      </c>
      <c r="R479" s="29">
        <f t="shared" si="253"/>
        <v>5.8820193448772809E-9</v>
      </c>
      <c r="S479" s="29">
        <f t="shared" si="254"/>
        <v>5.8820193450796027E-9</v>
      </c>
      <c r="T479" s="29">
        <f t="shared" si="255"/>
        <v>5.8820193450796027E-9</v>
      </c>
      <c r="V479" s="35"/>
      <c r="W479" s="35"/>
      <c r="X479" s="35"/>
      <c r="AD479" s="35"/>
      <c r="AE479" s="35"/>
      <c r="AF479" s="35"/>
      <c r="AL479" s="35"/>
      <c r="AM479" s="35"/>
      <c r="AN479" s="35"/>
      <c r="AT479" s="35"/>
      <c r="AU479" s="35"/>
      <c r="AV479" s="35"/>
      <c r="BB479" s="35"/>
      <c r="BC479" s="35"/>
      <c r="BD479" s="35"/>
      <c r="BJ479" s="35"/>
      <c r="BK479" s="35"/>
      <c r="BL479" s="35"/>
      <c r="BR479" s="35"/>
      <c r="BS479" s="35"/>
      <c r="BT479" s="35"/>
      <c r="BZ479" s="35"/>
      <c r="CA479" s="35"/>
      <c r="CB479" s="35"/>
      <c r="CH479" s="35"/>
      <c r="CI479" s="35"/>
      <c r="CJ479" s="35"/>
      <c r="CP479" s="35"/>
      <c r="CQ479" s="35"/>
      <c r="CR479" s="35"/>
      <c r="CX479" s="35"/>
      <c r="CY479" s="35"/>
      <c r="CZ479" s="35"/>
      <c r="DF479" s="35">
        <v>1.0870000000000001E-8</v>
      </c>
      <c r="DG479" s="35">
        <v>3.1926002087700001</v>
      </c>
      <c r="DH479" s="35">
        <v>151.04766984290001</v>
      </c>
      <c r="DI479" s="29">
        <f t="shared" si="256"/>
        <v>8.7363754735704034E-9</v>
      </c>
      <c r="DJ479" s="29">
        <f t="shared" si="257"/>
        <v>8.7363059029422793E-9</v>
      </c>
      <c r="DK479" s="29">
        <f t="shared" si="258"/>
        <v>8.7363059027875932E-9</v>
      </c>
      <c r="DL479" s="29">
        <f t="shared" si="259"/>
        <v>8.7363059027875932E-9</v>
      </c>
      <c r="DN479" s="35"/>
      <c r="DO479" s="35"/>
      <c r="DP479" s="35"/>
      <c r="DV479" s="35"/>
      <c r="DW479" s="35"/>
      <c r="DX479" s="35"/>
      <c r="ED479" s="35"/>
      <c r="EE479" s="35"/>
      <c r="EF479" s="35"/>
      <c r="EL479" s="35"/>
      <c r="EM479" s="35"/>
      <c r="EN479" s="35"/>
      <c r="ET479" s="35"/>
      <c r="EU479" s="35"/>
      <c r="EV479" s="35"/>
    </row>
    <row r="480" spans="14:152" s="29" customFormat="1" ht="13.5" x14ac:dyDescent="0.3">
      <c r="N480" s="35">
        <v>4.9200000000000004E-9</v>
      </c>
      <c r="O480" s="35">
        <v>3.9606654648399999</v>
      </c>
      <c r="P480" s="35">
        <v>1269.4996318895001</v>
      </c>
      <c r="Q480" s="29">
        <f t="shared" si="252"/>
        <v>4.1866983977273109E-9</v>
      </c>
      <c r="R480" s="29">
        <f t="shared" si="253"/>
        <v>4.1864647630733897E-9</v>
      </c>
      <c r="S480" s="29">
        <f t="shared" si="254"/>
        <v>4.1864647625538806E-9</v>
      </c>
      <c r="T480" s="29">
        <f t="shared" si="255"/>
        <v>4.1864647625538806E-9</v>
      </c>
      <c r="V480" s="35"/>
      <c r="W480" s="35"/>
      <c r="X480" s="35"/>
      <c r="AD480" s="35"/>
      <c r="AE480" s="35"/>
      <c r="AF480" s="35"/>
      <c r="AL480" s="35"/>
      <c r="AM480" s="35"/>
      <c r="AN480" s="35"/>
      <c r="AT480" s="35"/>
      <c r="AU480" s="35"/>
      <c r="AV480" s="35"/>
      <c r="BB480" s="35"/>
      <c r="BC480" s="35"/>
      <c r="BD480" s="35"/>
      <c r="BJ480" s="35"/>
      <c r="BK480" s="35"/>
      <c r="BL480" s="35"/>
      <c r="BR480" s="35"/>
      <c r="BS480" s="35"/>
      <c r="BT480" s="35"/>
      <c r="BZ480" s="35"/>
      <c r="CA480" s="35"/>
      <c r="CB480" s="35"/>
      <c r="CH480" s="35"/>
      <c r="CI480" s="35"/>
      <c r="CJ480" s="35"/>
      <c r="CP480" s="35"/>
      <c r="CQ480" s="35"/>
      <c r="CR480" s="35"/>
      <c r="CX480" s="35"/>
      <c r="CY480" s="35"/>
      <c r="CZ480" s="35"/>
      <c r="DF480" s="35">
        <v>9.87E-9</v>
      </c>
      <c r="DG480" s="35">
        <v>2.4806591883400002</v>
      </c>
      <c r="DH480" s="35">
        <v>1912.5783119411999</v>
      </c>
      <c r="DI480" s="29">
        <f t="shared" si="256"/>
        <v>-5.2246755818419947E-9</v>
      </c>
      <c r="DJ480" s="29">
        <f t="shared" si="257"/>
        <v>-5.2235350466804779E-9</v>
      </c>
      <c r="DK480" s="29">
        <f t="shared" si="258"/>
        <v>-5.2235350441444124E-9</v>
      </c>
      <c r="DL480" s="29">
        <f t="shared" si="259"/>
        <v>-5.2235350441444124E-9</v>
      </c>
      <c r="DN480" s="35"/>
      <c r="DO480" s="35"/>
      <c r="DP480" s="35"/>
      <c r="DV480" s="35"/>
      <c r="DW480" s="35"/>
      <c r="DX480" s="35"/>
      <c r="ED480" s="35"/>
      <c r="EE480" s="35"/>
      <c r="EF480" s="35"/>
      <c r="EL480" s="35"/>
      <c r="EM480" s="35"/>
      <c r="EN480" s="35"/>
      <c r="ET480" s="35"/>
      <c r="EU480" s="35"/>
      <c r="EV480" s="35"/>
    </row>
    <row r="481" spans="14:152" s="29" customFormat="1" ht="13.5" x14ac:dyDescent="0.3">
      <c r="N481" s="35">
        <v>4.8200000000000003E-9</v>
      </c>
      <c r="O481" s="35">
        <v>3.6016766249000001</v>
      </c>
      <c r="P481" s="35">
        <v>2943.5060541272001</v>
      </c>
      <c r="Q481" s="29">
        <f t="shared" si="252"/>
        <v>1.9939039549852037E-9</v>
      </c>
      <c r="R481" s="29">
        <f t="shared" si="253"/>
        <v>1.9948237409853876E-9</v>
      </c>
      <c r="S481" s="29">
        <f t="shared" si="254"/>
        <v>1.9948237430303775E-9</v>
      </c>
      <c r="T481" s="29">
        <f t="shared" si="255"/>
        <v>1.9948237430303775E-9</v>
      </c>
      <c r="V481" s="35"/>
      <c r="W481" s="35"/>
      <c r="X481" s="35"/>
      <c r="AD481" s="35"/>
      <c r="AE481" s="35"/>
      <c r="AF481" s="35"/>
      <c r="AL481" s="35"/>
      <c r="AM481" s="35"/>
      <c r="AN481" s="35"/>
      <c r="AT481" s="35"/>
      <c r="AU481" s="35"/>
      <c r="AV481" s="35"/>
      <c r="BB481" s="35"/>
      <c r="BC481" s="35"/>
      <c r="BD481" s="35"/>
      <c r="BJ481" s="35"/>
      <c r="BK481" s="35"/>
      <c r="BL481" s="35"/>
      <c r="BR481" s="35"/>
      <c r="BS481" s="35"/>
      <c r="BT481" s="35"/>
      <c r="BZ481" s="35"/>
      <c r="CA481" s="35"/>
      <c r="CB481" s="35"/>
      <c r="CH481" s="35"/>
      <c r="CI481" s="35"/>
      <c r="CJ481" s="35"/>
      <c r="CP481" s="35"/>
      <c r="CQ481" s="35"/>
      <c r="CR481" s="35"/>
      <c r="CX481" s="35"/>
      <c r="CY481" s="35"/>
      <c r="CZ481" s="35"/>
      <c r="DF481" s="35">
        <v>9.7499999999999996E-9</v>
      </c>
      <c r="DG481" s="35">
        <v>1.5545877109199999</v>
      </c>
      <c r="DH481" s="35">
        <v>536.28324723360004</v>
      </c>
      <c r="DI481" s="29">
        <f t="shared" si="256"/>
        <v>-6.5072823057387936E-9</v>
      </c>
      <c r="DJ481" s="29">
        <f t="shared" si="257"/>
        <v>-6.5075595843860648E-9</v>
      </c>
      <c r="DK481" s="29">
        <f t="shared" si="258"/>
        <v>-6.5075595850025749E-9</v>
      </c>
      <c r="DL481" s="29">
        <f t="shared" si="259"/>
        <v>-6.5075595850025749E-9</v>
      </c>
      <c r="DN481" s="35"/>
      <c r="DO481" s="35"/>
      <c r="DP481" s="35"/>
      <c r="DV481" s="35"/>
      <c r="DW481" s="35"/>
      <c r="DX481" s="35"/>
      <c r="ED481" s="35"/>
      <c r="EE481" s="35"/>
      <c r="EF481" s="35"/>
      <c r="EL481" s="35"/>
      <c r="EM481" s="35"/>
      <c r="EN481" s="35"/>
      <c r="ET481" s="35"/>
      <c r="EU481" s="35"/>
      <c r="EV481" s="35"/>
    </row>
    <row r="482" spans="14:152" s="29" customFormat="1" ht="13.5" x14ac:dyDescent="0.3">
      <c r="N482" s="35">
        <v>6.3000000000000002E-9</v>
      </c>
      <c r="O482" s="35">
        <v>6.16496640092</v>
      </c>
      <c r="P482" s="35">
        <v>105.5404547734</v>
      </c>
      <c r="Q482" s="29">
        <f t="shared" si="252"/>
        <v>-1.5850256089095621E-10</v>
      </c>
      <c r="R482" s="29">
        <f t="shared" si="253"/>
        <v>-1.5845522689795557E-10</v>
      </c>
      <c r="S482" s="29">
        <f t="shared" si="254"/>
        <v>-1.5845522679270911E-10</v>
      </c>
      <c r="T482" s="29">
        <f t="shared" si="255"/>
        <v>-1.5845522679270911E-10</v>
      </c>
      <c r="V482" s="35"/>
      <c r="W482" s="35"/>
      <c r="X482" s="35"/>
      <c r="AD482" s="35"/>
      <c r="AE482" s="35"/>
      <c r="AF482" s="35"/>
      <c r="AL482" s="35"/>
      <c r="AM482" s="35"/>
      <c r="AN482" s="35"/>
      <c r="AT482" s="35"/>
      <c r="AU482" s="35"/>
      <c r="AV482" s="35"/>
      <c r="BB482" s="35"/>
      <c r="BC482" s="35"/>
      <c r="BD482" s="35"/>
      <c r="BJ482" s="35"/>
      <c r="BK482" s="35"/>
      <c r="BL482" s="35"/>
      <c r="BR482" s="35"/>
      <c r="BS482" s="35"/>
      <c r="BT482" s="35"/>
      <c r="BZ482" s="35"/>
      <c r="CA482" s="35"/>
      <c r="CB482" s="35"/>
      <c r="CH482" s="35"/>
      <c r="CI482" s="35"/>
      <c r="CJ482" s="35"/>
      <c r="CP482" s="35"/>
      <c r="CQ482" s="35"/>
      <c r="CR482" s="35"/>
      <c r="CX482" s="35"/>
      <c r="CY482" s="35"/>
      <c r="CZ482" s="35"/>
      <c r="DF482" s="35">
        <v>1.193E-8</v>
      </c>
      <c r="DG482" s="35">
        <v>2.1938322800000001</v>
      </c>
      <c r="DH482" s="35">
        <v>523.0986829556</v>
      </c>
      <c r="DI482" s="29">
        <f t="shared" si="256"/>
        <v>-3.58964229258185E-9</v>
      </c>
      <c r="DJ482" s="29">
        <f t="shared" si="257"/>
        <v>-3.5900660968741115E-9</v>
      </c>
      <c r="DK482" s="29">
        <f t="shared" si="258"/>
        <v>-3.5900660978164051E-9</v>
      </c>
      <c r="DL482" s="29">
        <f t="shared" si="259"/>
        <v>-3.5900660978164051E-9</v>
      </c>
      <c r="DN482" s="35"/>
      <c r="DO482" s="35"/>
      <c r="DP482" s="35"/>
      <c r="DV482" s="35"/>
      <c r="DW482" s="35"/>
      <c r="DX482" s="35"/>
      <c r="ED482" s="35"/>
      <c r="EE482" s="35"/>
      <c r="EF482" s="35"/>
      <c r="EL482" s="35"/>
      <c r="EM482" s="35"/>
      <c r="EN482" s="35"/>
      <c r="ET482" s="35"/>
      <c r="EU482" s="35"/>
      <c r="EV482" s="35"/>
    </row>
    <row r="483" spans="14:152" s="29" customFormat="1" ht="13.5" x14ac:dyDescent="0.3">
      <c r="N483" s="35">
        <v>4.8E-9</v>
      </c>
      <c r="O483" s="35">
        <v>0.86786400621000004</v>
      </c>
      <c r="P483" s="35">
        <v>35.212274331000003</v>
      </c>
      <c r="Q483" s="29">
        <f t="shared" si="252"/>
        <v>6.2708989454303503E-10</v>
      </c>
      <c r="R483" s="29">
        <f t="shared" si="253"/>
        <v>6.2710182750101884E-10</v>
      </c>
      <c r="S483" s="29">
        <f t="shared" si="254"/>
        <v>6.2710182752755107E-10</v>
      </c>
      <c r="T483" s="29">
        <f t="shared" si="255"/>
        <v>6.2710182752755107E-10</v>
      </c>
      <c r="V483" s="35"/>
      <c r="W483" s="35"/>
      <c r="X483" s="35"/>
      <c r="AD483" s="35"/>
      <c r="AE483" s="35"/>
      <c r="AF483" s="35"/>
      <c r="AL483" s="35"/>
      <c r="AM483" s="35"/>
      <c r="AN483" s="35"/>
      <c r="AT483" s="35"/>
      <c r="AU483" s="35"/>
      <c r="AV483" s="35"/>
      <c r="BB483" s="35"/>
      <c r="BC483" s="35"/>
      <c r="BD483" s="35"/>
      <c r="BJ483" s="35"/>
      <c r="BK483" s="35"/>
      <c r="BL483" s="35"/>
      <c r="BR483" s="35"/>
      <c r="BS483" s="35"/>
      <c r="BT483" s="35"/>
      <c r="BZ483" s="35"/>
      <c r="CA483" s="35"/>
      <c r="CB483" s="35"/>
      <c r="CH483" s="35"/>
      <c r="CI483" s="35"/>
      <c r="CJ483" s="35"/>
      <c r="CP483" s="35"/>
      <c r="CQ483" s="35"/>
      <c r="CR483" s="35"/>
      <c r="CX483" s="35"/>
      <c r="CY483" s="35"/>
      <c r="CZ483" s="35"/>
      <c r="DF483" s="35">
        <v>9.7900000000000003E-9</v>
      </c>
      <c r="DG483" s="35">
        <v>3.2869362066000001</v>
      </c>
      <c r="DH483" s="35">
        <v>1379.7059531089001</v>
      </c>
      <c r="DI483" s="29">
        <f t="shared" si="256"/>
        <v>8.2777626048015752E-9</v>
      </c>
      <c r="DJ483" s="29">
        <f t="shared" si="257"/>
        <v>8.2782761350247198E-9</v>
      </c>
      <c r="DK483" s="29">
        <f t="shared" si="258"/>
        <v>8.278276136166421E-9</v>
      </c>
      <c r="DL483" s="29">
        <f t="shared" si="259"/>
        <v>8.278276136166421E-9</v>
      </c>
      <c r="DN483" s="35"/>
      <c r="DO483" s="35"/>
      <c r="DP483" s="35"/>
      <c r="DV483" s="35"/>
      <c r="DW483" s="35"/>
      <c r="DX483" s="35"/>
      <c r="ED483" s="35"/>
      <c r="EE483" s="35"/>
      <c r="EF483" s="35"/>
      <c r="EL483" s="35"/>
      <c r="EM483" s="35"/>
      <c r="EN483" s="35"/>
      <c r="ET483" s="35"/>
      <c r="EU483" s="35"/>
      <c r="EV483" s="35"/>
    </row>
    <row r="484" spans="14:152" s="29" customFormat="1" ht="13.5" x14ac:dyDescent="0.3">
      <c r="N484" s="35">
        <v>5.1600000000000004E-9</v>
      </c>
      <c r="O484" s="35">
        <v>5.97528782923</v>
      </c>
      <c r="P484" s="35">
        <v>3067.9394693482</v>
      </c>
      <c r="Q484" s="29">
        <f t="shared" si="252"/>
        <v>3.7957530014947273E-9</v>
      </c>
      <c r="R484" s="29">
        <f t="shared" si="253"/>
        <v>3.7949892590291439E-9</v>
      </c>
      <c r="S484" s="29">
        <f t="shared" si="254"/>
        <v>3.7949892573308039E-9</v>
      </c>
      <c r="T484" s="29">
        <f t="shared" si="255"/>
        <v>3.7949892573308039E-9</v>
      </c>
      <c r="V484" s="35"/>
      <c r="W484" s="35"/>
      <c r="X484" s="35"/>
      <c r="AD484" s="35"/>
      <c r="AE484" s="35"/>
      <c r="AF484" s="35"/>
      <c r="AL484" s="35"/>
      <c r="AM484" s="35"/>
      <c r="AN484" s="35"/>
      <c r="AT484" s="35"/>
      <c r="AU484" s="35"/>
      <c r="AV484" s="35"/>
      <c r="BB484" s="35"/>
      <c r="BC484" s="35"/>
      <c r="BD484" s="35"/>
      <c r="BJ484" s="35"/>
      <c r="BK484" s="35"/>
      <c r="BL484" s="35"/>
      <c r="BR484" s="35"/>
      <c r="BS484" s="35"/>
      <c r="BT484" s="35"/>
      <c r="BZ484" s="35"/>
      <c r="CA484" s="35"/>
      <c r="CB484" s="35"/>
      <c r="CH484" s="35"/>
      <c r="CI484" s="35"/>
      <c r="CJ484" s="35"/>
      <c r="CP484" s="35"/>
      <c r="CQ484" s="35"/>
      <c r="CR484" s="35"/>
      <c r="CX484" s="35"/>
      <c r="CY484" s="35"/>
      <c r="CZ484" s="35"/>
      <c r="DF484" s="35">
        <v>9.6299999999999992E-9</v>
      </c>
      <c r="DG484" s="35">
        <v>2.2984510989200002</v>
      </c>
      <c r="DH484" s="35">
        <v>1467.8208738005001</v>
      </c>
      <c r="DI484" s="29">
        <f t="shared" si="256"/>
        <v>5.1551871728056464E-9</v>
      </c>
      <c r="DJ484" s="29">
        <f t="shared" si="257"/>
        <v>5.156037352264863E-9</v>
      </c>
      <c r="DK484" s="29">
        <f t="shared" si="258"/>
        <v>5.1560373541551295E-9</v>
      </c>
      <c r="DL484" s="29">
        <f t="shared" si="259"/>
        <v>5.1560373541551295E-9</v>
      </c>
      <c r="DN484" s="35"/>
      <c r="DO484" s="35"/>
      <c r="DP484" s="35"/>
      <c r="DV484" s="35"/>
      <c r="DW484" s="35"/>
      <c r="DX484" s="35"/>
      <c r="ED484" s="35"/>
      <c r="EE484" s="35"/>
      <c r="EF484" s="35"/>
      <c r="EL484" s="35"/>
      <c r="EM484" s="35"/>
      <c r="EN484" s="35"/>
      <c r="ET484" s="35"/>
      <c r="EU484" s="35"/>
      <c r="EV484" s="35"/>
    </row>
    <row r="485" spans="14:152" s="29" customFormat="1" ht="13.5" x14ac:dyDescent="0.3">
      <c r="N485" s="35">
        <v>5.86E-9</v>
      </c>
      <c r="O485" s="35">
        <v>5.4846799769699999</v>
      </c>
      <c r="P485" s="35">
        <v>56.622351302600002</v>
      </c>
      <c r="Q485" s="29">
        <f t="shared" si="252"/>
        <v>5.8170487440280338E-9</v>
      </c>
      <c r="R485" s="29">
        <f t="shared" si="253"/>
        <v>5.8170515995550463E-9</v>
      </c>
      <c r="S485" s="29">
        <f t="shared" si="254"/>
        <v>5.8170515995613957E-9</v>
      </c>
      <c r="T485" s="29">
        <f t="shared" si="255"/>
        <v>5.8170515995613957E-9</v>
      </c>
      <c r="V485" s="35"/>
      <c r="W485" s="35"/>
      <c r="X485" s="35"/>
      <c r="AD485" s="35"/>
      <c r="AE485" s="35"/>
      <c r="AF485" s="35"/>
      <c r="AL485" s="35"/>
      <c r="AM485" s="35"/>
      <c r="AN485" s="35"/>
      <c r="AT485" s="35"/>
      <c r="AU485" s="35"/>
      <c r="AV485" s="35"/>
      <c r="BB485" s="35"/>
      <c r="BC485" s="35"/>
      <c r="BD485" s="35"/>
      <c r="BJ485" s="35"/>
      <c r="BK485" s="35"/>
      <c r="BL485" s="35"/>
      <c r="BR485" s="35"/>
      <c r="BS485" s="35"/>
      <c r="BT485" s="35"/>
      <c r="BZ485" s="35"/>
      <c r="CA485" s="35"/>
      <c r="CB485" s="35"/>
      <c r="CH485" s="35"/>
      <c r="CI485" s="35"/>
      <c r="CJ485" s="35"/>
      <c r="CP485" s="35"/>
      <c r="CQ485" s="35"/>
      <c r="CR485" s="35"/>
      <c r="CX485" s="35"/>
      <c r="CY485" s="35"/>
      <c r="CZ485" s="35"/>
      <c r="DF485" s="35">
        <v>1.2790000000000001E-8</v>
      </c>
      <c r="DG485" s="35">
        <v>4.73978455573</v>
      </c>
      <c r="DH485" s="35">
        <v>600.54041039879996</v>
      </c>
      <c r="DI485" s="29">
        <f t="shared" si="256"/>
        <v>-4.464049626200062E-9</v>
      </c>
      <c r="DJ485" s="29">
        <f t="shared" si="257"/>
        <v>-4.4635370490881367E-9</v>
      </c>
      <c r="DK485" s="29">
        <f t="shared" si="258"/>
        <v>-4.4635370479484638E-9</v>
      </c>
      <c r="DL485" s="29">
        <f t="shared" si="259"/>
        <v>-4.4635370479484638E-9</v>
      </c>
      <c r="DN485" s="35"/>
      <c r="DO485" s="35"/>
      <c r="DP485" s="35"/>
      <c r="DV485" s="35"/>
      <c r="DW485" s="35"/>
      <c r="DX485" s="35"/>
      <c r="ED485" s="35"/>
      <c r="EE485" s="35"/>
      <c r="EF485" s="35"/>
      <c r="EL485" s="35"/>
      <c r="EM485" s="35"/>
      <c r="EN485" s="35"/>
      <c r="ET485" s="35"/>
      <c r="EU485" s="35"/>
      <c r="EV485" s="35"/>
    </row>
    <row r="486" spans="14:152" s="29" customFormat="1" ht="13.5" x14ac:dyDescent="0.3">
      <c r="N486" s="35">
        <v>5.0199999999999996E-9</v>
      </c>
      <c r="O486" s="35">
        <v>1.4367178895899999</v>
      </c>
      <c r="P486" s="35">
        <v>469.88722005429997</v>
      </c>
      <c r="Q486" s="29">
        <f t="shared" si="252"/>
        <v>-4.7048863448994802E-9</v>
      </c>
      <c r="R486" s="29">
        <f t="shared" si="253"/>
        <v>-4.7048277661461812E-9</v>
      </c>
      <c r="S486" s="29">
        <f t="shared" si="254"/>
        <v>-4.7048277660159292E-9</v>
      </c>
      <c r="T486" s="29">
        <f t="shared" si="255"/>
        <v>-4.7048277660159292E-9</v>
      </c>
      <c r="V486" s="35"/>
      <c r="W486" s="35"/>
      <c r="X486" s="35"/>
      <c r="AD486" s="35"/>
      <c r="AE486" s="35"/>
      <c r="AF486" s="35"/>
      <c r="AL486" s="35"/>
      <c r="AM486" s="35"/>
      <c r="AN486" s="35"/>
      <c r="AT486" s="35"/>
      <c r="AU486" s="35"/>
      <c r="AV486" s="35"/>
      <c r="BB486" s="35"/>
      <c r="BC486" s="35"/>
      <c r="BD486" s="35"/>
      <c r="BJ486" s="35"/>
      <c r="BK486" s="35"/>
      <c r="BL486" s="35"/>
      <c r="BR486" s="35"/>
      <c r="BS486" s="35"/>
      <c r="BT486" s="35"/>
      <c r="BZ486" s="35"/>
      <c r="CA486" s="35"/>
      <c r="CB486" s="35"/>
      <c r="CH486" s="35"/>
      <c r="CI486" s="35"/>
      <c r="CJ486" s="35"/>
      <c r="CP486" s="35"/>
      <c r="CQ486" s="35"/>
      <c r="CR486" s="35"/>
      <c r="CX486" s="35"/>
      <c r="CY486" s="35"/>
      <c r="CZ486" s="35"/>
      <c r="DF486" s="35">
        <v>1.269E-8</v>
      </c>
      <c r="DG486" s="35">
        <v>1.7717170659499999</v>
      </c>
      <c r="DH486" s="35">
        <v>5120.6011455835996</v>
      </c>
      <c r="DI486" s="29">
        <f t="shared" si="256"/>
        <v>-1.2603266767879655E-8</v>
      </c>
      <c r="DJ486" s="29">
        <f t="shared" si="257"/>
        <v>-1.2603806021356851E-8</v>
      </c>
      <c r="DK486" s="29">
        <f t="shared" si="258"/>
        <v>-1.2603806022553989E-8</v>
      </c>
      <c r="DL486" s="29">
        <f t="shared" si="259"/>
        <v>-1.2603806022553989E-8</v>
      </c>
      <c r="DN486" s="35"/>
      <c r="DO486" s="35"/>
      <c r="DP486" s="35"/>
      <c r="DV486" s="35"/>
      <c r="DW486" s="35"/>
      <c r="DX486" s="35"/>
      <c r="ED486" s="35"/>
      <c r="EE486" s="35"/>
      <c r="EF486" s="35"/>
      <c r="EL486" s="35"/>
      <c r="EM486" s="35"/>
      <c r="EN486" s="35"/>
      <c r="ET486" s="35"/>
      <c r="EU486" s="35"/>
      <c r="EV486" s="35"/>
    </row>
    <row r="487" spans="14:152" s="29" customFormat="1" ht="13.5" x14ac:dyDescent="0.3">
      <c r="N487" s="35">
        <v>4.73E-9</v>
      </c>
      <c r="O487" s="35">
        <v>2.2800717004100002</v>
      </c>
      <c r="P487" s="35">
        <v>2042.4977891028</v>
      </c>
      <c r="Q487" s="29">
        <f t="shared" si="252"/>
        <v>-2.9528402564258128E-9</v>
      </c>
      <c r="R487" s="29">
        <f t="shared" si="253"/>
        <v>-2.9533776736392139E-9</v>
      </c>
      <c r="S487" s="29">
        <f t="shared" si="254"/>
        <v>-2.953377674834078E-9</v>
      </c>
      <c r="T487" s="29">
        <f t="shared" si="255"/>
        <v>-2.953377674834078E-9</v>
      </c>
      <c r="V487" s="35"/>
      <c r="W487" s="35"/>
      <c r="X487" s="35"/>
      <c r="AD487" s="35"/>
      <c r="AE487" s="35"/>
      <c r="AF487" s="35"/>
      <c r="AL487" s="35"/>
      <c r="AM487" s="35"/>
      <c r="AN487" s="35"/>
      <c r="AT487" s="35"/>
      <c r="AU487" s="35"/>
      <c r="AV487" s="35"/>
      <c r="BB487" s="35"/>
      <c r="BC487" s="35"/>
      <c r="BD487" s="35"/>
      <c r="BJ487" s="35"/>
      <c r="BK487" s="35"/>
      <c r="BL487" s="35"/>
      <c r="BR487" s="35"/>
      <c r="BS487" s="35"/>
      <c r="BT487" s="35"/>
      <c r="BZ487" s="35"/>
      <c r="CA487" s="35"/>
      <c r="CB487" s="35"/>
      <c r="CH487" s="35"/>
      <c r="CI487" s="35"/>
      <c r="CJ487" s="35"/>
      <c r="CP487" s="35"/>
      <c r="CQ487" s="35"/>
      <c r="CR487" s="35"/>
      <c r="CX487" s="35"/>
      <c r="CY487" s="35"/>
      <c r="CZ487" s="35"/>
      <c r="DF487" s="35">
        <v>9.3800000000000003E-9</v>
      </c>
      <c r="DG487" s="35">
        <v>3.1363627158399998</v>
      </c>
      <c r="DH487" s="35">
        <v>1372.5924061081</v>
      </c>
      <c r="DI487" s="29">
        <f t="shared" si="256"/>
        <v>8.9689921102144215E-9</v>
      </c>
      <c r="DJ487" s="29">
        <f t="shared" si="257"/>
        <v>8.9692604929258185E-9</v>
      </c>
      <c r="DK487" s="29">
        <f t="shared" si="258"/>
        <v>8.9692604935224572E-9</v>
      </c>
      <c r="DL487" s="29">
        <f t="shared" si="259"/>
        <v>8.9692604935224572E-9</v>
      </c>
      <c r="DN487" s="35"/>
      <c r="DO487" s="35"/>
      <c r="DP487" s="35"/>
      <c r="DV487" s="35"/>
      <c r="DW487" s="35"/>
      <c r="DX487" s="35"/>
      <c r="ED487" s="35"/>
      <c r="EE487" s="35"/>
      <c r="EF487" s="35"/>
      <c r="EL487" s="35"/>
      <c r="EM487" s="35"/>
      <c r="EN487" s="35"/>
      <c r="ET487" s="35"/>
      <c r="EU487" s="35"/>
      <c r="EV487" s="35"/>
    </row>
    <row r="488" spans="14:152" s="29" customFormat="1" ht="13.5" x14ac:dyDescent="0.3">
      <c r="N488" s="35">
        <v>5.6500000000000001E-9</v>
      </c>
      <c r="O488" s="35">
        <v>1.9095256925199999</v>
      </c>
      <c r="P488" s="35">
        <v>107.28555991259999</v>
      </c>
      <c r="Q488" s="29">
        <f t="shared" si="252"/>
        <v>-4.9297540714455891E-9</v>
      </c>
      <c r="R488" s="29">
        <f t="shared" si="253"/>
        <v>-4.9297751610088405E-9</v>
      </c>
      <c r="S488" s="29">
        <f t="shared" si="254"/>
        <v>-4.9297751610557317E-9</v>
      </c>
      <c r="T488" s="29">
        <f t="shared" si="255"/>
        <v>-4.9297751610557317E-9</v>
      </c>
      <c r="V488" s="35"/>
      <c r="W488" s="35"/>
      <c r="X488" s="35"/>
      <c r="AD488" s="35"/>
      <c r="AE488" s="35"/>
      <c r="AF488" s="35"/>
      <c r="AL488" s="35"/>
      <c r="AM488" s="35"/>
      <c r="AN488" s="35"/>
      <c r="AT488" s="35"/>
      <c r="AU488" s="35"/>
      <c r="AV488" s="35"/>
      <c r="BB488" s="35"/>
      <c r="BC488" s="35"/>
      <c r="BD488" s="35"/>
      <c r="BJ488" s="35"/>
      <c r="BK488" s="35"/>
      <c r="BL488" s="35"/>
      <c r="BR488" s="35"/>
      <c r="BS488" s="35"/>
      <c r="BT488" s="35"/>
      <c r="BZ488" s="35"/>
      <c r="CA488" s="35"/>
      <c r="CB488" s="35"/>
      <c r="CH488" s="35"/>
      <c r="CI488" s="35"/>
      <c r="CJ488" s="35"/>
      <c r="CP488" s="35"/>
      <c r="CQ488" s="35"/>
      <c r="CR488" s="35"/>
      <c r="CX488" s="35"/>
      <c r="CY488" s="35"/>
      <c r="CZ488" s="35"/>
      <c r="DF488" s="35">
        <v>9.5599999999999992E-9</v>
      </c>
      <c r="DG488" s="35">
        <v>0.94045126791</v>
      </c>
      <c r="DH488" s="35">
        <v>429.77958461370002</v>
      </c>
      <c r="DI488" s="29">
        <f t="shared" si="256"/>
        <v>-6.3913170510648481E-10</v>
      </c>
      <c r="DJ488" s="29">
        <f t="shared" si="257"/>
        <v>-6.3883977258715072E-10</v>
      </c>
      <c r="DK488" s="29">
        <f t="shared" si="258"/>
        <v>-6.3883977193805103E-10</v>
      </c>
      <c r="DL488" s="29">
        <f t="shared" si="259"/>
        <v>-6.3883977193805103E-10</v>
      </c>
      <c r="DN488" s="35"/>
      <c r="DO488" s="35"/>
      <c r="DP488" s="35"/>
      <c r="DV488" s="35"/>
      <c r="DW488" s="35"/>
      <c r="DX488" s="35"/>
      <c r="ED488" s="35"/>
      <c r="EE488" s="35"/>
      <c r="EF488" s="35"/>
      <c r="EL488" s="35"/>
      <c r="EM488" s="35"/>
      <c r="EN488" s="35"/>
      <c r="ET488" s="35"/>
      <c r="EU488" s="35"/>
      <c r="EV488" s="35"/>
    </row>
    <row r="489" spans="14:152" s="29" customFormat="1" ht="13.5" x14ac:dyDescent="0.3">
      <c r="N489" s="35">
        <v>4.5200000000000001E-9</v>
      </c>
      <c r="O489" s="35">
        <v>3.1393814528699999</v>
      </c>
      <c r="P489" s="35">
        <v>934.94851496820002</v>
      </c>
      <c r="Q489" s="29">
        <f t="shared" si="252"/>
        <v>3.9116300318325951E-9</v>
      </c>
      <c r="R489" s="29">
        <f t="shared" si="253"/>
        <v>3.9114792311165659E-9</v>
      </c>
      <c r="S489" s="29">
        <f t="shared" si="254"/>
        <v>3.9114792307812517E-9</v>
      </c>
      <c r="T489" s="29">
        <f t="shared" si="255"/>
        <v>3.9114792307812517E-9</v>
      </c>
      <c r="V489" s="35"/>
      <c r="W489" s="35"/>
      <c r="X489" s="35"/>
      <c r="AD489" s="35"/>
      <c r="AE489" s="35"/>
      <c r="AF489" s="35"/>
      <c r="AL489" s="35"/>
      <c r="AM489" s="35"/>
      <c r="AN489" s="35"/>
      <c r="AT489" s="35"/>
      <c r="AU489" s="35"/>
      <c r="AV489" s="35"/>
      <c r="BB489" s="35"/>
      <c r="BC489" s="35"/>
      <c r="BD489" s="35"/>
      <c r="BJ489" s="35"/>
      <c r="BK489" s="35"/>
      <c r="BL489" s="35"/>
      <c r="BR489" s="35"/>
      <c r="BS489" s="35"/>
      <c r="BT489" s="35"/>
      <c r="BZ489" s="35"/>
      <c r="CA489" s="35"/>
      <c r="CB489" s="35"/>
      <c r="CH489" s="35"/>
      <c r="CI489" s="35"/>
      <c r="CJ489" s="35"/>
      <c r="CP489" s="35"/>
      <c r="CQ489" s="35"/>
      <c r="CR489" s="35"/>
      <c r="CX489" s="35"/>
      <c r="CY489" s="35"/>
      <c r="CZ489" s="35"/>
      <c r="DF489" s="35">
        <v>1.13E-8</v>
      </c>
      <c r="DG489" s="35">
        <v>4.8725962035799997</v>
      </c>
      <c r="DH489" s="35">
        <v>874.39401040250004</v>
      </c>
      <c r="DI489" s="29">
        <f t="shared" si="256"/>
        <v>1.1015535530715459E-8</v>
      </c>
      <c r="DJ489" s="29">
        <f t="shared" si="257"/>
        <v>1.1015692392376671E-8</v>
      </c>
      <c r="DK489" s="29">
        <f t="shared" si="258"/>
        <v>1.1015692392725394E-8</v>
      </c>
      <c r="DL489" s="29">
        <f t="shared" si="259"/>
        <v>1.1015692392725394E-8</v>
      </c>
      <c r="DN489" s="35"/>
      <c r="DO489" s="35"/>
      <c r="DP489" s="35"/>
      <c r="DV489" s="35"/>
      <c r="DW489" s="35"/>
      <c r="DX489" s="35"/>
      <c r="ED489" s="35"/>
      <c r="EE489" s="35"/>
      <c r="EF489" s="35"/>
      <c r="EL489" s="35"/>
      <c r="EM489" s="35"/>
      <c r="EN489" s="35"/>
      <c r="ET489" s="35"/>
      <c r="EU489" s="35"/>
      <c r="EV489" s="35"/>
    </row>
    <row r="490" spans="14:152" s="29" customFormat="1" ht="13.5" x14ac:dyDescent="0.3">
      <c r="N490" s="35">
        <v>6.0500000000000004E-9</v>
      </c>
      <c r="O490" s="35">
        <v>1.65413715574</v>
      </c>
      <c r="P490" s="35">
        <v>761.74000862829996</v>
      </c>
      <c r="Q490" s="29">
        <f t="shared" si="252"/>
        <v>6.6974045969024515E-10</v>
      </c>
      <c r="R490" s="29">
        <f t="shared" si="253"/>
        <v>6.70066622471246E-10</v>
      </c>
      <c r="S490" s="29">
        <f t="shared" si="254"/>
        <v>6.7006662319643246E-10</v>
      </c>
      <c r="T490" s="29">
        <f t="shared" si="255"/>
        <v>6.7006662319643246E-10</v>
      </c>
      <c r="V490" s="35"/>
      <c r="W490" s="35"/>
      <c r="X490" s="35"/>
      <c r="AD490" s="35"/>
      <c r="AE490" s="35"/>
      <c r="AF490" s="35"/>
      <c r="AL490" s="35"/>
      <c r="AM490" s="35"/>
      <c r="AN490" s="35"/>
      <c r="AT490" s="35"/>
      <c r="AU490" s="35"/>
      <c r="AV490" s="35"/>
      <c r="BB490" s="35"/>
      <c r="BC490" s="35"/>
      <c r="BD490" s="35"/>
      <c r="BJ490" s="35"/>
      <c r="BK490" s="35"/>
      <c r="BL490" s="35"/>
      <c r="BR490" s="35"/>
      <c r="BS490" s="35"/>
      <c r="BT490" s="35"/>
      <c r="BZ490" s="35"/>
      <c r="CA490" s="35"/>
      <c r="CB490" s="35"/>
      <c r="CH490" s="35"/>
      <c r="CI490" s="35"/>
      <c r="CJ490" s="35"/>
      <c r="CP490" s="35"/>
      <c r="CQ490" s="35"/>
      <c r="CR490" s="35"/>
      <c r="CX490" s="35"/>
      <c r="CY490" s="35"/>
      <c r="CZ490" s="35"/>
      <c r="DF490" s="35">
        <v>1.044E-8</v>
      </c>
      <c r="DG490" s="35">
        <v>3.5281928367400002</v>
      </c>
      <c r="DH490" s="35">
        <v>530.58473697190004</v>
      </c>
      <c r="DI490" s="29">
        <f t="shared" si="256"/>
        <v>9.5306211582372584E-9</v>
      </c>
      <c r="DJ490" s="29">
        <f t="shared" si="257"/>
        <v>9.5304601335757419E-9</v>
      </c>
      <c r="DK490" s="29">
        <f t="shared" si="258"/>
        <v>9.5304601332176951E-9</v>
      </c>
      <c r="DL490" s="29">
        <f t="shared" si="259"/>
        <v>9.5304601332176951E-9</v>
      </c>
      <c r="DN490" s="35"/>
      <c r="DO490" s="35"/>
      <c r="DP490" s="35"/>
      <c r="DV490" s="35"/>
      <c r="DW490" s="35"/>
      <c r="DX490" s="35"/>
      <c r="ED490" s="35"/>
      <c r="EE490" s="35"/>
      <c r="EF490" s="35"/>
      <c r="EL490" s="35"/>
      <c r="EM490" s="35"/>
      <c r="EN490" s="35"/>
      <c r="ET490" s="35"/>
      <c r="EU490" s="35"/>
      <c r="EV490" s="35"/>
    </row>
    <row r="491" spans="14:152" s="29" customFormat="1" ht="13.5" x14ac:dyDescent="0.3">
      <c r="N491" s="35">
        <v>4.4299999999999998E-9</v>
      </c>
      <c r="O491" s="35">
        <v>5.4628222368600001</v>
      </c>
      <c r="P491" s="35">
        <v>135.33610313299999</v>
      </c>
      <c r="Q491" s="29">
        <f t="shared" si="252"/>
        <v>8.4988573070512024E-10</v>
      </c>
      <c r="R491" s="29">
        <f t="shared" si="253"/>
        <v>8.4992763176886005E-10</v>
      </c>
      <c r="S491" s="29">
        <f t="shared" si="254"/>
        <v>8.4992763186202344E-10</v>
      </c>
      <c r="T491" s="29">
        <f t="shared" si="255"/>
        <v>8.4992763186202344E-10</v>
      </c>
      <c r="V491" s="35"/>
      <c r="W491" s="35"/>
      <c r="X491" s="35"/>
      <c r="AD491" s="35"/>
      <c r="AE491" s="35"/>
      <c r="AF491" s="35"/>
      <c r="AL491" s="35"/>
      <c r="AM491" s="35"/>
      <c r="AN491" s="35"/>
      <c r="AT491" s="35"/>
      <c r="AU491" s="35"/>
      <c r="AV491" s="35"/>
      <c r="BB491" s="35"/>
      <c r="BC491" s="35"/>
      <c r="BD491" s="35"/>
      <c r="BJ491" s="35"/>
      <c r="BK491" s="35"/>
      <c r="BL491" s="35"/>
      <c r="BR491" s="35"/>
      <c r="BS491" s="35"/>
      <c r="BT491" s="35"/>
      <c r="BZ491" s="35"/>
      <c r="CA491" s="35"/>
      <c r="CB491" s="35"/>
      <c r="CH491" s="35"/>
      <c r="CI491" s="35"/>
      <c r="CJ491" s="35"/>
      <c r="CP491" s="35"/>
      <c r="CQ491" s="35"/>
      <c r="CR491" s="35"/>
      <c r="CX491" s="35"/>
      <c r="CY491" s="35"/>
      <c r="CZ491" s="35"/>
      <c r="DF491" s="35">
        <v>1.2439999999999999E-8</v>
      </c>
      <c r="DG491" s="35">
        <v>0.80634178279000002</v>
      </c>
      <c r="DH491" s="35">
        <v>419.53282798499998</v>
      </c>
      <c r="DI491" s="29">
        <f t="shared" si="256"/>
        <v>2.8800084298218448E-9</v>
      </c>
      <c r="DJ491" s="29">
        <f t="shared" si="257"/>
        <v>2.8803699843014802E-9</v>
      </c>
      <c r="DK491" s="29">
        <f t="shared" si="258"/>
        <v>2.8803699851053744E-9</v>
      </c>
      <c r="DL491" s="29">
        <f t="shared" si="259"/>
        <v>2.8803699851053744E-9</v>
      </c>
      <c r="DN491" s="35"/>
      <c r="DO491" s="35"/>
      <c r="DP491" s="35"/>
      <c r="DV491" s="35"/>
      <c r="DW491" s="35"/>
      <c r="DX491" s="35"/>
      <c r="ED491" s="35"/>
      <c r="EE491" s="35"/>
      <c r="EF491" s="35"/>
      <c r="EL491" s="35"/>
      <c r="EM491" s="35"/>
      <c r="EN491" s="35"/>
      <c r="ET491" s="35"/>
      <c r="EU491" s="35"/>
      <c r="EV491" s="35"/>
    </row>
    <row r="492" spans="14:152" s="29" customFormat="1" ht="13.5" x14ac:dyDescent="0.3">
      <c r="N492" s="35">
        <v>5.7999999999999998E-9</v>
      </c>
      <c r="O492" s="35">
        <v>2.0632750155099999</v>
      </c>
      <c r="P492" s="35">
        <v>493.04240216509999</v>
      </c>
      <c r="Q492" s="29">
        <f t="shared" si="252"/>
        <v>-4.6297520480916235E-9</v>
      </c>
      <c r="R492" s="29">
        <f t="shared" si="253"/>
        <v>-4.6298747075910734E-9</v>
      </c>
      <c r="S492" s="29">
        <f t="shared" si="254"/>
        <v>-4.6298747078637982E-9</v>
      </c>
      <c r="T492" s="29">
        <f t="shared" si="255"/>
        <v>-4.6298747078637982E-9</v>
      </c>
      <c r="V492" s="35"/>
      <c r="W492" s="35"/>
      <c r="X492" s="35"/>
      <c r="AD492" s="35"/>
      <c r="AE492" s="35"/>
      <c r="AF492" s="35"/>
      <c r="AL492" s="35"/>
      <c r="AM492" s="35"/>
      <c r="AN492" s="35"/>
      <c r="AT492" s="35"/>
      <c r="AU492" s="35"/>
      <c r="AV492" s="35"/>
      <c r="BB492" s="35"/>
      <c r="BC492" s="35"/>
      <c r="BD492" s="35"/>
      <c r="BJ492" s="35"/>
      <c r="BK492" s="35"/>
      <c r="BL492" s="35"/>
      <c r="BR492" s="35"/>
      <c r="BS492" s="35"/>
      <c r="BT492" s="35"/>
      <c r="BZ492" s="35"/>
      <c r="CA492" s="35"/>
      <c r="CB492" s="35"/>
      <c r="CH492" s="35"/>
      <c r="CI492" s="35"/>
      <c r="CJ492" s="35"/>
      <c r="CP492" s="35"/>
      <c r="CQ492" s="35"/>
      <c r="CR492" s="35"/>
      <c r="CX492" s="35"/>
      <c r="CY492" s="35"/>
      <c r="CZ492" s="35"/>
      <c r="DF492" s="35">
        <v>9.1399999999999995E-9</v>
      </c>
      <c r="DG492" s="35">
        <v>4.3432421245499997</v>
      </c>
      <c r="DH492" s="35">
        <v>1127.0499817556999</v>
      </c>
      <c r="DI492" s="29">
        <f t="shared" si="256"/>
        <v>-7.2343963760250892E-9</v>
      </c>
      <c r="DJ492" s="29">
        <f t="shared" si="257"/>
        <v>-7.2348446779701538E-9</v>
      </c>
      <c r="DK492" s="29">
        <f t="shared" si="258"/>
        <v>-7.2348446789668832E-9</v>
      </c>
      <c r="DL492" s="29">
        <f t="shared" si="259"/>
        <v>-7.2348446789668832E-9</v>
      </c>
      <c r="DN492" s="35"/>
      <c r="DO492" s="35"/>
      <c r="DP492" s="35"/>
      <c r="DV492" s="35"/>
      <c r="DW492" s="35"/>
      <c r="DX492" s="35"/>
      <c r="ED492" s="35"/>
      <c r="EE492" s="35"/>
      <c r="EF492" s="35"/>
      <c r="EL492" s="35"/>
      <c r="EM492" s="35"/>
      <c r="EN492" s="35"/>
      <c r="ET492" s="35"/>
      <c r="EU492" s="35"/>
      <c r="EV492" s="35"/>
    </row>
    <row r="493" spans="14:152" s="29" customFormat="1" ht="13.5" x14ac:dyDescent="0.3">
      <c r="N493" s="35">
        <v>5.4000000000000004E-9</v>
      </c>
      <c r="O493" s="35">
        <v>1.7377799597000001</v>
      </c>
      <c r="P493" s="35">
        <v>536.75632798560002</v>
      </c>
      <c r="Q493" s="29">
        <f t="shared" si="252"/>
        <v>-2.7756590561932117E-9</v>
      </c>
      <c r="R493" s="29">
        <f t="shared" si="253"/>
        <v>-2.7758361057312112E-9</v>
      </c>
      <c r="S493" s="29">
        <f t="shared" si="254"/>
        <v>-2.7758361061248698E-9</v>
      </c>
      <c r="T493" s="29">
        <f t="shared" si="255"/>
        <v>-2.7758361061248698E-9</v>
      </c>
      <c r="V493" s="35"/>
      <c r="W493" s="35"/>
      <c r="X493" s="35"/>
      <c r="AD493" s="35"/>
      <c r="AE493" s="35"/>
      <c r="AF493" s="35"/>
      <c r="AL493" s="35"/>
      <c r="AM493" s="35"/>
      <c r="AN493" s="35"/>
      <c r="AT493" s="35"/>
      <c r="AU493" s="35"/>
      <c r="AV493" s="35"/>
      <c r="BB493" s="35"/>
      <c r="BC493" s="35"/>
      <c r="BD493" s="35"/>
      <c r="BJ493" s="35"/>
      <c r="BK493" s="35"/>
      <c r="BL493" s="35"/>
      <c r="BR493" s="35"/>
      <c r="BS493" s="35"/>
      <c r="BT493" s="35"/>
      <c r="BZ493" s="35"/>
      <c r="CA493" s="35"/>
      <c r="CB493" s="35"/>
      <c r="CH493" s="35"/>
      <c r="CI493" s="35"/>
      <c r="CJ493" s="35"/>
      <c r="CP493" s="35"/>
      <c r="CQ493" s="35"/>
      <c r="CR493" s="35"/>
      <c r="CX493" s="35"/>
      <c r="CY493" s="35"/>
      <c r="CZ493" s="35"/>
      <c r="DF493" s="35">
        <v>1.095E-8</v>
      </c>
      <c r="DG493" s="35">
        <v>3.17513475763</v>
      </c>
      <c r="DH493" s="35">
        <v>6681.2248533995999</v>
      </c>
      <c r="DI493" s="29">
        <f t="shared" si="256"/>
        <v>1.7915485877120197E-9</v>
      </c>
      <c r="DJ493" s="29">
        <f t="shared" si="257"/>
        <v>1.7864087853437294E-9</v>
      </c>
      <c r="DK493" s="29">
        <f t="shared" si="258"/>
        <v>1.7864087739152422E-9</v>
      </c>
      <c r="DL493" s="29">
        <f t="shared" si="259"/>
        <v>1.7864087739152422E-9</v>
      </c>
      <c r="DN493" s="35"/>
      <c r="DO493" s="35"/>
      <c r="DP493" s="35"/>
      <c r="DV493" s="35"/>
      <c r="DW493" s="35"/>
      <c r="DX493" s="35"/>
      <c r="ED493" s="35"/>
      <c r="EE493" s="35"/>
      <c r="EF493" s="35"/>
      <c r="EL493" s="35"/>
      <c r="EM493" s="35"/>
      <c r="EN493" s="35"/>
      <c r="ET493" s="35"/>
      <c r="EU493" s="35"/>
      <c r="EV493" s="35"/>
    </row>
    <row r="494" spans="14:152" s="29" customFormat="1" ht="13.5" x14ac:dyDescent="0.3">
      <c r="N494" s="35">
        <v>4.32E-9</v>
      </c>
      <c r="O494" s="35">
        <v>0.27167052107</v>
      </c>
      <c r="P494" s="35">
        <v>93.531546663</v>
      </c>
      <c r="Q494" s="29">
        <f t="shared" si="252"/>
        <v>-9.4276794905449163E-10</v>
      </c>
      <c r="R494" s="29">
        <f t="shared" si="253"/>
        <v>-9.4273986905565653E-10</v>
      </c>
      <c r="S494" s="29">
        <f t="shared" si="254"/>
        <v>-9.4273986899322155E-10</v>
      </c>
      <c r="T494" s="29">
        <f t="shared" si="255"/>
        <v>-9.4273986899322155E-10</v>
      </c>
      <c r="V494" s="35"/>
      <c r="W494" s="35"/>
      <c r="X494" s="35"/>
      <c r="AD494" s="35"/>
      <c r="AE494" s="35"/>
      <c r="AF494" s="35"/>
      <c r="AL494" s="35"/>
      <c r="AM494" s="35"/>
      <c r="AN494" s="35"/>
      <c r="AT494" s="35"/>
      <c r="AU494" s="35"/>
      <c r="AV494" s="35"/>
      <c r="BB494" s="35"/>
      <c r="BC494" s="35"/>
      <c r="BD494" s="35"/>
      <c r="BJ494" s="35"/>
      <c r="BK494" s="35"/>
      <c r="BL494" s="35"/>
      <c r="BR494" s="35"/>
      <c r="BS494" s="35"/>
      <c r="BT494" s="35"/>
      <c r="BZ494" s="35"/>
      <c r="CA494" s="35"/>
      <c r="CB494" s="35"/>
      <c r="CH494" s="35"/>
      <c r="CI494" s="35"/>
      <c r="CJ494" s="35"/>
      <c r="CP494" s="35"/>
      <c r="CQ494" s="35"/>
      <c r="CR494" s="35"/>
      <c r="CX494" s="35"/>
      <c r="CY494" s="35"/>
      <c r="CZ494" s="35"/>
      <c r="DF494" s="35">
        <v>9.2599999999999999E-9</v>
      </c>
      <c r="DG494" s="35">
        <v>5.5309901879699996</v>
      </c>
      <c r="DH494" s="35">
        <v>537.5552716208</v>
      </c>
      <c r="DI494" s="29">
        <f t="shared" si="256"/>
        <v>-1.1520966859226327E-9</v>
      </c>
      <c r="DJ494" s="29">
        <f t="shared" si="257"/>
        <v>-1.1517449646560296E-9</v>
      </c>
      <c r="DK494" s="29">
        <f t="shared" si="258"/>
        <v>-1.1517449638739928E-9</v>
      </c>
      <c r="DL494" s="29">
        <f t="shared" si="259"/>
        <v>-1.1517449638739928E-9</v>
      </c>
      <c r="DN494" s="35"/>
      <c r="DO494" s="35"/>
      <c r="DP494" s="35"/>
      <c r="DV494" s="35"/>
      <c r="DW494" s="35"/>
      <c r="DX494" s="35"/>
      <c r="ED494" s="35"/>
      <c r="EE494" s="35"/>
      <c r="EF494" s="35"/>
      <c r="EL494" s="35"/>
      <c r="EM494" s="35"/>
      <c r="EN494" s="35"/>
      <c r="ET494" s="35"/>
      <c r="EU494" s="35"/>
      <c r="EV494" s="35"/>
    </row>
    <row r="495" spans="14:152" s="29" customFormat="1" ht="13.5" x14ac:dyDescent="0.3">
      <c r="N495" s="35">
        <v>5.1499999999999998E-9</v>
      </c>
      <c r="O495" s="35">
        <v>3.4646941743699999</v>
      </c>
      <c r="P495" s="35">
        <v>530.96298948180004</v>
      </c>
      <c r="Q495" s="29">
        <f t="shared" si="252"/>
        <v>4.5731710662756998E-9</v>
      </c>
      <c r="R495" s="29">
        <f t="shared" si="253"/>
        <v>4.573081517702581E-9</v>
      </c>
      <c r="S495" s="29">
        <f t="shared" si="254"/>
        <v>4.5730815175034645E-9</v>
      </c>
      <c r="T495" s="29">
        <f t="shared" si="255"/>
        <v>4.5730815175034645E-9</v>
      </c>
      <c r="V495" s="35"/>
      <c r="W495" s="35"/>
      <c r="X495" s="35"/>
      <c r="AD495" s="35"/>
      <c r="AE495" s="35"/>
      <c r="AF495" s="35"/>
      <c r="AL495" s="35"/>
      <c r="AM495" s="35"/>
      <c r="AN495" s="35"/>
      <c r="AT495" s="35"/>
      <c r="AU495" s="35"/>
      <c r="AV495" s="35"/>
      <c r="BB495" s="35"/>
      <c r="BC495" s="35"/>
      <c r="BD495" s="35"/>
      <c r="BJ495" s="35"/>
      <c r="BK495" s="35"/>
      <c r="BL495" s="35"/>
      <c r="BR495" s="35"/>
      <c r="BS495" s="35"/>
      <c r="BT495" s="35"/>
      <c r="BZ495" s="35"/>
      <c r="CA495" s="35"/>
      <c r="CB495" s="35"/>
      <c r="CH495" s="35"/>
      <c r="CI495" s="35"/>
      <c r="CJ495" s="35"/>
      <c r="CP495" s="35"/>
      <c r="CQ495" s="35"/>
      <c r="CR495" s="35"/>
      <c r="CX495" s="35"/>
      <c r="CY495" s="35"/>
      <c r="CZ495" s="35"/>
      <c r="DF495" s="35">
        <v>1.0250000000000001E-8</v>
      </c>
      <c r="DG495" s="35">
        <v>6.08315999637</v>
      </c>
      <c r="DH495" s="35">
        <v>469.88722005429997</v>
      </c>
      <c r="DI495" s="29">
        <f t="shared" si="256"/>
        <v>4.199637313335923E-9</v>
      </c>
      <c r="DJ495" s="29">
        <f t="shared" si="257"/>
        <v>4.1999501809654378E-9</v>
      </c>
      <c r="DK495" s="29">
        <f t="shared" si="258"/>
        <v>4.1999501816610884E-9</v>
      </c>
      <c r="DL495" s="29">
        <f t="shared" si="259"/>
        <v>4.1999501816610884E-9</v>
      </c>
      <c r="DN495" s="35"/>
      <c r="DO495" s="35"/>
      <c r="DP495" s="35"/>
      <c r="DV495" s="35"/>
      <c r="DW495" s="35"/>
      <c r="DX495" s="35"/>
      <c r="ED495" s="35"/>
      <c r="EE495" s="35"/>
      <c r="EF495" s="35"/>
      <c r="EL495" s="35"/>
      <c r="EM495" s="35"/>
      <c r="EN495" s="35"/>
      <c r="ET495" s="35"/>
      <c r="EU495" s="35"/>
      <c r="EV495" s="35"/>
    </row>
    <row r="496" spans="14:152" s="29" customFormat="1" ht="13.5" x14ac:dyDescent="0.3">
      <c r="N496" s="35">
        <v>4.3999999999999997E-9</v>
      </c>
      <c r="O496" s="35">
        <v>5.2888478248900004</v>
      </c>
      <c r="P496" s="35">
        <v>497.44763618019999</v>
      </c>
      <c r="Q496" s="29">
        <f t="shared" si="252"/>
        <v>3.0592865654544865E-9</v>
      </c>
      <c r="R496" s="29">
        <f t="shared" si="253"/>
        <v>3.0593985885684499E-9</v>
      </c>
      <c r="S496" s="29">
        <f t="shared" si="254"/>
        <v>3.0593985888175231E-9</v>
      </c>
      <c r="T496" s="29">
        <f t="shared" si="255"/>
        <v>3.0593985888175231E-9</v>
      </c>
      <c r="V496" s="35"/>
      <c r="W496" s="35"/>
      <c r="X496" s="35"/>
      <c r="AD496" s="35"/>
      <c r="AE496" s="35"/>
      <c r="AF496" s="35"/>
      <c r="AL496" s="35"/>
      <c r="AM496" s="35"/>
      <c r="AN496" s="35"/>
      <c r="AT496" s="35"/>
      <c r="AU496" s="35"/>
      <c r="AV496" s="35"/>
      <c r="BB496" s="35"/>
      <c r="BC496" s="35"/>
      <c r="BD496" s="35"/>
      <c r="BJ496" s="35"/>
      <c r="BK496" s="35"/>
      <c r="BL496" s="35"/>
      <c r="BR496" s="35"/>
      <c r="BS496" s="35"/>
      <c r="BT496" s="35"/>
      <c r="BZ496" s="35"/>
      <c r="CA496" s="35"/>
      <c r="CB496" s="35"/>
      <c r="CH496" s="35"/>
      <c r="CI496" s="35"/>
      <c r="CJ496" s="35"/>
      <c r="CP496" s="35"/>
      <c r="CQ496" s="35"/>
      <c r="CR496" s="35"/>
      <c r="CX496" s="35"/>
      <c r="CY496" s="35"/>
      <c r="CZ496" s="35"/>
      <c r="DF496" s="35">
        <v>9.2799999999999994E-9</v>
      </c>
      <c r="DG496" s="35">
        <v>2.6406484963599999</v>
      </c>
      <c r="DH496" s="35">
        <v>31.019488636999998</v>
      </c>
      <c r="DI496" s="29">
        <f t="shared" si="256"/>
        <v>-9.2799617506572178E-9</v>
      </c>
      <c r="DJ496" s="29">
        <f t="shared" si="257"/>
        <v>-9.2799618094899673E-9</v>
      </c>
      <c r="DK496" s="29">
        <f t="shared" si="258"/>
        <v>-9.279961809490098E-9</v>
      </c>
      <c r="DL496" s="29">
        <f t="shared" si="259"/>
        <v>-9.279961809490098E-9</v>
      </c>
      <c r="DN496" s="35"/>
      <c r="DO496" s="35"/>
      <c r="DP496" s="35"/>
      <c r="DV496" s="35"/>
      <c r="DW496" s="35"/>
      <c r="DX496" s="35"/>
      <c r="ED496" s="35"/>
      <c r="EE496" s="35"/>
      <c r="EF496" s="35"/>
      <c r="EL496" s="35"/>
      <c r="EM496" s="35"/>
      <c r="EN496" s="35"/>
      <c r="ET496" s="35"/>
      <c r="EU496" s="35"/>
      <c r="EV496" s="35"/>
    </row>
    <row r="497" spans="14:152" s="29" customFormat="1" ht="13.5" x14ac:dyDescent="0.3">
      <c r="N497" s="35">
        <v>4.8699999999999999E-9</v>
      </c>
      <c r="O497" s="35">
        <v>5.7876752506300004</v>
      </c>
      <c r="P497" s="35">
        <v>12036.4607348882</v>
      </c>
      <c r="Q497" s="29">
        <f t="shared" si="252"/>
        <v>4.751895287686016E-9</v>
      </c>
      <c r="R497" s="29">
        <f t="shared" si="253"/>
        <v>4.752807263443457E-9</v>
      </c>
      <c r="S497" s="29">
        <f t="shared" si="254"/>
        <v>4.7528072654672958E-9</v>
      </c>
      <c r="T497" s="29">
        <f t="shared" si="255"/>
        <v>4.7528072654672958E-9</v>
      </c>
      <c r="V497" s="35"/>
      <c r="W497" s="35"/>
      <c r="X497" s="35"/>
      <c r="AD497" s="35"/>
      <c r="AE497" s="35"/>
      <c r="AF497" s="35"/>
      <c r="AL497" s="35"/>
      <c r="AM497" s="35"/>
      <c r="AN497" s="35"/>
      <c r="AT497" s="35"/>
      <c r="AU497" s="35"/>
      <c r="AV497" s="35"/>
      <c r="BB497" s="35"/>
      <c r="BC497" s="35"/>
      <c r="BD497" s="35"/>
      <c r="BJ497" s="35"/>
      <c r="BK497" s="35"/>
      <c r="BL497" s="35"/>
      <c r="BR497" s="35"/>
      <c r="BS497" s="35"/>
      <c r="BT497" s="35"/>
      <c r="BZ497" s="35"/>
      <c r="CA497" s="35"/>
      <c r="CB497" s="35"/>
      <c r="CH497" s="35"/>
      <c r="CI497" s="35"/>
      <c r="CJ497" s="35"/>
      <c r="CP497" s="35"/>
      <c r="CQ497" s="35"/>
      <c r="CR497" s="35"/>
      <c r="CX497" s="35"/>
      <c r="CY497" s="35"/>
      <c r="CZ497" s="35"/>
      <c r="DF497" s="35">
        <v>8.8699999999999994E-9</v>
      </c>
      <c r="DG497" s="35">
        <v>5.5392264906599999</v>
      </c>
      <c r="DH497" s="35">
        <v>498.67147645760002</v>
      </c>
      <c r="DI497" s="29">
        <f t="shared" si="256"/>
        <v>4.24137274439092E-9</v>
      </c>
      <c r="DJ497" s="29">
        <f t="shared" si="257"/>
        <v>4.2416493822404123E-9</v>
      </c>
      <c r="DK497" s="29">
        <f t="shared" si="258"/>
        <v>4.2416493828555096E-9</v>
      </c>
      <c r="DL497" s="29">
        <f t="shared" si="259"/>
        <v>4.2416493828555096E-9</v>
      </c>
      <c r="DN497" s="35"/>
      <c r="DO497" s="35"/>
      <c r="DP497" s="35"/>
      <c r="DV497" s="35"/>
      <c r="DW497" s="35"/>
      <c r="DX497" s="35"/>
      <c r="ED497" s="35"/>
      <c r="EE497" s="35"/>
      <c r="EF497" s="35"/>
      <c r="EL497" s="35"/>
      <c r="EM497" s="35"/>
      <c r="EN497" s="35"/>
      <c r="ET497" s="35"/>
      <c r="EU497" s="35"/>
      <c r="EV497" s="35"/>
    </row>
    <row r="498" spans="14:152" s="29" customFormat="1" ht="13.5" x14ac:dyDescent="0.3">
      <c r="N498" s="35">
        <v>4.5200000000000001E-9</v>
      </c>
      <c r="O498" s="35">
        <v>2.5785517224799999</v>
      </c>
      <c r="P498" s="35">
        <v>1254.5217783625001</v>
      </c>
      <c r="Q498" s="29">
        <f t="shared" si="252"/>
        <v>-2.5803940345765202E-9</v>
      </c>
      <c r="R498" s="29">
        <f t="shared" si="253"/>
        <v>-2.5807255576657605E-9</v>
      </c>
      <c r="S498" s="29">
        <f t="shared" si="254"/>
        <v>-2.5807255584028641E-9</v>
      </c>
      <c r="T498" s="29">
        <f t="shared" si="255"/>
        <v>-2.5807255584028641E-9</v>
      </c>
      <c r="V498" s="35"/>
      <c r="W498" s="35"/>
      <c r="X498" s="35"/>
      <c r="AD498" s="35"/>
      <c r="AE498" s="35"/>
      <c r="AF498" s="35"/>
      <c r="AL498" s="35"/>
      <c r="AM498" s="35"/>
      <c r="AN498" s="35"/>
      <c r="AT498" s="35"/>
      <c r="AU498" s="35"/>
      <c r="AV498" s="35"/>
      <c r="BB498" s="35"/>
      <c r="BC498" s="35"/>
      <c r="BD498" s="35"/>
      <c r="BJ498" s="35"/>
      <c r="BK498" s="35"/>
      <c r="BL498" s="35"/>
      <c r="BR498" s="35"/>
      <c r="BS498" s="35"/>
      <c r="BT498" s="35"/>
      <c r="BZ498" s="35"/>
      <c r="CA498" s="35"/>
      <c r="CB498" s="35"/>
      <c r="CH498" s="35"/>
      <c r="CI498" s="35"/>
      <c r="CJ498" s="35"/>
      <c r="CP498" s="35"/>
      <c r="CQ498" s="35"/>
      <c r="CR498" s="35"/>
      <c r="CX498" s="35"/>
      <c r="CY498" s="35"/>
      <c r="CZ498" s="35"/>
      <c r="DF498" s="35">
        <v>1.153E-8</v>
      </c>
      <c r="DG498" s="35">
        <v>5.2021340765100001</v>
      </c>
      <c r="DH498" s="35">
        <v>554.0699874828</v>
      </c>
      <c r="DI498" s="29">
        <f t="shared" si="256"/>
        <v>-7.3872697691337801E-10</v>
      </c>
      <c r="DJ498" s="29">
        <f t="shared" si="257"/>
        <v>-7.3827298057338156E-10</v>
      </c>
      <c r="DK498" s="29">
        <f t="shared" si="258"/>
        <v>-7.3827297956392208E-10</v>
      </c>
      <c r="DL498" s="29">
        <f t="shared" si="259"/>
        <v>-7.3827297956392208E-10</v>
      </c>
      <c r="DN498" s="35"/>
      <c r="DO498" s="35"/>
      <c r="DP498" s="35"/>
      <c r="DV498" s="35"/>
      <c r="DW498" s="35"/>
      <c r="DX498" s="35"/>
      <c r="ED498" s="35"/>
      <c r="EE498" s="35"/>
      <c r="EF498" s="35"/>
      <c r="EL498" s="35"/>
      <c r="EM498" s="35"/>
      <c r="EN498" s="35"/>
      <c r="ET498" s="35"/>
      <c r="EU498" s="35"/>
      <c r="EV498" s="35"/>
    </row>
    <row r="499" spans="14:152" s="29" customFormat="1" ht="13.5" x14ac:dyDescent="0.3">
      <c r="N499" s="35">
        <v>4.2700000000000004E-9</v>
      </c>
      <c r="O499" s="35">
        <v>3.2103262946300002</v>
      </c>
      <c r="P499" s="35">
        <v>2840.4132799086001</v>
      </c>
      <c r="Q499" s="29">
        <f t="shared" si="252"/>
        <v>2.5818865252451294E-9</v>
      </c>
      <c r="R499" s="29">
        <f t="shared" si="253"/>
        <v>2.5811985515109501E-9</v>
      </c>
      <c r="S499" s="29">
        <f t="shared" si="254"/>
        <v>2.581198549981159E-9</v>
      </c>
      <c r="T499" s="29">
        <f t="shared" si="255"/>
        <v>2.581198549981159E-9</v>
      </c>
      <c r="V499" s="35"/>
      <c r="W499" s="35"/>
      <c r="X499" s="35"/>
      <c r="AD499" s="35"/>
      <c r="AE499" s="35"/>
      <c r="AF499" s="35"/>
      <c r="AL499" s="35"/>
      <c r="AM499" s="35"/>
      <c r="AN499" s="35"/>
      <c r="AT499" s="35"/>
      <c r="AU499" s="35"/>
      <c r="AV499" s="35"/>
      <c r="BB499" s="35"/>
      <c r="BC499" s="35"/>
      <c r="BD499" s="35"/>
      <c r="BJ499" s="35"/>
      <c r="BK499" s="35"/>
      <c r="BL499" s="35"/>
      <c r="BR499" s="35"/>
      <c r="BS499" s="35"/>
      <c r="BT499" s="35"/>
      <c r="BZ499" s="35"/>
      <c r="CA499" s="35"/>
      <c r="CB499" s="35"/>
      <c r="CH499" s="35"/>
      <c r="CI499" s="35"/>
      <c r="CJ499" s="35"/>
      <c r="CP499" s="35"/>
      <c r="CQ499" s="35"/>
      <c r="CR499" s="35"/>
      <c r="CX499" s="35"/>
      <c r="CY499" s="35"/>
      <c r="CZ499" s="35"/>
      <c r="DF499" s="35">
        <v>9.7599999999999994E-9</v>
      </c>
      <c r="DG499" s="35">
        <v>4.2604788548999997</v>
      </c>
      <c r="DH499" s="35">
        <v>806.72595883600002</v>
      </c>
      <c r="DI499" s="29">
        <f t="shared" si="256"/>
        <v>8.2352380760559562E-10</v>
      </c>
      <c r="DJ499" s="29">
        <f t="shared" si="257"/>
        <v>8.2296511043851474E-10</v>
      </c>
      <c r="DK499" s="29">
        <f t="shared" si="258"/>
        <v>8.2296510919626803E-10</v>
      </c>
      <c r="DL499" s="29">
        <f t="shared" si="259"/>
        <v>8.2296510919626803E-10</v>
      </c>
      <c r="DN499" s="35"/>
      <c r="DO499" s="35"/>
      <c r="DP499" s="35"/>
      <c r="DV499" s="35"/>
      <c r="DW499" s="35"/>
      <c r="DX499" s="35"/>
      <c r="ED499" s="35"/>
      <c r="EE499" s="35"/>
      <c r="EF499" s="35"/>
      <c r="EL499" s="35"/>
      <c r="EM499" s="35"/>
      <c r="EN499" s="35"/>
      <c r="ET499" s="35"/>
      <c r="EU499" s="35"/>
      <c r="EV499" s="35"/>
    </row>
    <row r="500" spans="14:152" s="29" customFormat="1" ht="13.5" x14ac:dyDescent="0.3">
      <c r="N500" s="35">
        <v>4.1400000000000002E-9</v>
      </c>
      <c r="O500" s="35">
        <v>1.54298025443</v>
      </c>
      <c r="P500" s="35">
        <v>115.62294719080001</v>
      </c>
      <c r="Q500" s="29">
        <f t="shared" si="252"/>
        <v>-3.9795426959848534E-9</v>
      </c>
      <c r="R500" s="29">
        <f t="shared" si="253"/>
        <v>-3.9795520939626869E-9</v>
      </c>
      <c r="S500" s="29">
        <f t="shared" si="254"/>
        <v>-3.9795520939835823E-9</v>
      </c>
      <c r="T500" s="29">
        <f t="shared" si="255"/>
        <v>-3.9795520939835823E-9</v>
      </c>
      <c r="V500" s="35"/>
      <c r="W500" s="35"/>
      <c r="X500" s="35"/>
      <c r="AD500" s="35"/>
      <c r="AE500" s="35"/>
      <c r="AF500" s="35"/>
      <c r="AL500" s="35"/>
      <c r="AM500" s="35"/>
      <c r="AN500" s="35"/>
      <c r="AT500" s="35"/>
      <c r="AU500" s="35"/>
      <c r="AV500" s="35"/>
      <c r="BB500" s="35"/>
      <c r="BC500" s="35"/>
      <c r="BD500" s="35"/>
      <c r="BJ500" s="35"/>
      <c r="BK500" s="35"/>
      <c r="BL500" s="35"/>
      <c r="BR500" s="35"/>
      <c r="BS500" s="35"/>
      <c r="BT500" s="35"/>
      <c r="BZ500" s="35"/>
      <c r="CA500" s="35"/>
      <c r="CB500" s="35"/>
      <c r="CH500" s="35"/>
      <c r="CI500" s="35"/>
      <c r="CJ500" s="35"/>
      <c r="CP500" s="35"/>
      <c r="CQ500" s="35"/>
      <c r="CR500" s="35"/>
      <c r="CX500" s="35"/>
      <c r="CY500" s="35"/>
      <c r="CZ500" s="35"/>
      <c r="DF500" s="35">
        <v>8.7099999999999999E-9</v>
      </c>
      <c r="DG500" s="35">
        <v>5.7975111014999996</v>
      </c>
      <c r="DH500" s="35">
        <v>594.6507036754</v>
      </c>
      <c r="DI500" s="29">
        <f t="shared" si="256"/>
        <v>-8.4344711261662333E-9</v>
      </c>
      <c r="DJ500" s="29">
        <f t="shared" si="257"/>
        <v>-8.4343790824151639E-9</v>
      </c>
      <c r="DK500" s="29">
        <f t="shared" si="258"/>
        <v>-8.434379082210493E-9</v>
      </c>
      <c r="DL500" s="29">
        <f t="shared" si="259"/>
        <v>-8.434379082210493E-9</v>
      </c>
      <c r="DN500" s="35"/>
      <c r="DO500" s="35"/>
      <c r="DP500" s="35"/>
      <c r="DV500" s="35"/>
      <c r="DW500" s="35"/>
      <c r="DX500" s="35"/>
      <c r="ED500" s="35"/>
      <c r="EE500" s="35"/>
      <c r="EF500" s="35"/>
      <c r="EL500" s="35"/>
      <c r="EM500" s="35"/>
      <c r="EN500" s="35"/>
      <c r="ET500" s="35"/>
      <c r="EU500" s="35"/>
      <c r="EV500" s="35"/>
    </row>
    <row r="501" spans="14:152" s="29" customFormat="1" ht="13.5" x14ac:dyDescent="0.3">
      <c r="N501" s="35">
        <v>4.2400000000000002E-9</v>
      </c>
      <c r="O501" s="35">
        <v>0.12699448931000001</v>
      </c>
      <c r="P501" s="35">
        <v>1268.7488723641</v>
      </c>
      <c r="Q501" s="29">
        <f t="shared" si="252"/>
        <v>-1.3076890056707737E-9</v>
      </c>
      <c r="R501" s="29">
        <f t="shared" si="253"/>
        <v>-1.3073245924019056E-9</v>
      </c>
      <c r="S501" s="29">
        <f t="shared" si="254"/>
        <v>-1.3073245915916388E-9</v>
      </c>
      <c r="T501" s="29">
        <f t="shared" si="255"/>
        <v>-1.3073245915916388E-9</v>
      </c>
      <c r="V501" s="35"/>
      <c r="W501" s="35"/>
      <c r="X501" s="35"/>
      <c r="AD501" s="35"/>
      <c r="AE501" s="35"/>
      <c r="AF501" s="35"/>
      <c r="AL501" s="35"/>
      <c r="AM501" s="35"/>
      <c r="AN501" s="35"/>
      <c r="AT501" s="35"/>
      <c r="AU501" s="35"/>
      <c r="AV501" s="35"/>
      <c r="BB501" s="35"/>
      <c r="BC501" s="35"/>
      <c r="BD501" s="35"/>
      <c r="BJ501" s="35"/>
      <c r="BK501" s="35"/>
      <c r="BL501" s="35"/>
      <c r="BR501" s="35"/>
      <c r="BS501" s="35"/>
      <c r="BT501" s="35"/>
      <c r="BZ501" s="35"/>
      <c r="CA501" s="35"/>
      <c r="CB501" s="35"/>
      <c r="CH501" s="35"/>
      <c r="CI501" s="35"/>
      <c r="CJ501" s="35"/>
      <c r="CP501" s="35"/>
      <c r="CQ501" s="35"/>
      <c r="CR501" s="35"/>
      <c r="CX501" s="35"/>
      <c r="CY501" s="35"/>
      <c r="CZ501" s="35"/>
      <c r="DF501" s="35">
        <v>1.044E-8</v>
      </c>
      <c r="DG501" s="35">
        <v>0.31244551728999997</v>
      </c>
      <c r="DH501" s="35">
        <v>528.79719321729999</v>
      </c>
      <c r="DI501" s="29">
        <f t="shared" si="256"/>
        <v>-9.0409660061787898E-9</v>
      </c>
      <c r="DJ501" s="29">
        <f t="shared" si="257"/>
        <v>-9.0407694105922155E-9</v>
      </c>
      <c r="DK501" s="29">
        <f t="shared" si="258"/>
        <v>-9.0407694101550836E-9</v>
      </c>
      <c r="DL501" s="29">
        <f t="shared" si="259"/>
        <v>-9.0407694101550836E-9</v>
      </c>
      <c r="DN501" s="35"/>
      <c r="DO501" s="35"/>
      <c r="DP501" s="35"/>
      <c r="DV501" s="35"/>
      <c r="DW501" s="35"/>
      <c r="DX501" s="35"/>
      <c r="ED501" s="35"/>
      <c r="EE501" s="35"/>
      <c r="EF501" s="35"/>
      <c r="EL501" s="35"/>
      <c r="EM501" s="35"/>
      <c r="EN501" s="35"/>
      <c r="ET501" s="35"/>
      <c r="EU501" s="35"/>
      <c r="EV501" s="35"/>
    </row>
    <row r="502" spans="14:152" s="29" customFormat="1" ht="13.5" x14ac:dyDescent="0.3">
      <c r="N502" s="35">
        <v>4.1100000000000001E-9</v>
      </c>
      <c r="O502" s="35">
        <v>3.12424023238</v>
      </c>
      <c r="P502" s="35">
        <v>536.28324723360004</v>
      </c>
      <c r="Q502" s="29">
        <f t="shared" si="252"/>
        <v>3.0575251313769425E-9</v>
      </c>
      <c r="R502" s="29">
        <f t="shared" si="253"/>
        <v>3.0574202387346608E-9</v>
      </c>
      <c r="S502" s="29">
        <f t="shared" si="254"/>
        <v>3.0574202385014306E-9</v>
      </c>
      <c r="T502" s="29">
        <f t="shared" si="255"/>
        <v>3.0574202385014306E-9</v>
      </c>
      <c r="V502" s="35"/>
      <c r="W502" s="35"/>
      <c r="X502" s="35"/>
      <c r="AD502" s="35"/>
      <c r="AE502" s="35"/>
      <c r="AF502" s="35"/>
      <c r="AL502" s="35"/>
      <c r="AM502" s="35"/>
      <c r="AN502" s="35"/>
      <c r="AT502" s="35"/>
      <c r="AU502" s="35"/>
      <c r="AV502" s="35"/>
      <c r="BB502" s="35"/>
      <c r="BC502" s="35"/>
      <c r="BD502" s="35"/>
      <c r="BJ502" s="35"/>
      <c r="BK502" s="35"/>
      <c r="BL502" s="35"/>
      <c r="BR502" s="35"/>
      <c r="BS502" s="35"/>
      <c r="BT502" s="35"/>
      <c r="BZ502" s="35"/>
      <c r="CA502" s="35"/>
      <c r="CB502" s="35"/>
      <c r="CH502" s="35"/>
      <c r="CI502" s="35"/>
      <c r="CJ502" s="35"/>
      <c r="CP502" s="35"/>
      <c r="CQ502" s="35"/>
      <c r="CR502" s="35"/>
      <c r="CX502" s="35"/>
      <c r="CY502" s="35"/>
      <c r="CZ502" s="35"/>
      <c r="DF502" s="35">
        <v>9.1100000000000002E-9</v>
      </c>
      <c r="DG502" s="35">
        <v>0.94039205467999998</v>
      </c>
      <c r="DH502" s="35">
        <v>337.73251065900001</v>
      </c>
      <c r="DI502" s="29">
        <f t="shared" si="256"/>
        <v>9.017502432338757E-9</v>
      </c>
      <c r="DJ502" s="29">
        <f t="shared" si="257"/>
        <v>9.0175335725622159E-9</v>
      </c>
      <c r="DK502" s="29">
        <f t="shared" si="258"/>
        <v>9.0175335726314493E-9</v>
      </c>
      <c r="DL502" s="29">
        <f t="shared" si="259"/>
        <v>9.0175335726314493E-9</v>
      </c>
      <c r="DN502" s="35"/>
      <c r="DO502" s="35"/>
      <c r="DP502" s="35"/>
      <c r="DV502" s="35"/>
      <c r="DW502" s="35"/>
      <c r="DX502" s="35"/>
      <c r="ED502" s="35"/>
      <c r="EE502" s="35"/>
      <c r="EF502" s="35"/>
      <c r="EL502" s="35"/>
      <c r="EM502" s="35"/>
      <c r="EN502" s="35"/>
      <c r="ET502" s="35"/>
      <c r="EU502" s="35"/>
      <c r="EV502" s="35"/>
    </row>
    <row r="503" spans="14:152" s="29" customFormat="1" ht="13.5" x14ac:dyDescent="0.3">
      <c r="N503" s="35">
        <v>4.5200000000000001E-9</v>
      </c>
      <c r="O503" s="35">
        <v>1.0019459638299999</v>
      </c>
      <c r="P503" s="35">
        <v>113.3877149571</v>
      </c>
      <c r="Q503" s="29">
        <f t="shared" si="252"/>
        <v>-4.3207635085241526E-9</v>
      </c>
      <c r="R503" s="29">
        <f t="shared" si="253"/>
        <v>-4.3207527920449586E-9</v>
      </c>
      <c r="S503" s="29">
        <f t="shared" si="254"/>
        <v>-4.3207527920211308E-9</v>
      </c>
      <c r="T503" s="29">
        <f t="shared" si="255"/>
        <v>-4.3207527920211308E-9</v>
      </c>
      <c r="V503" s="35"/>
      <c r="W503" s="35"/>
      <c r="X503" s="35"/>
      <c r="AD503" s="35"/>
      <c r="AE503" s="35"/>
      <c r="AF503" s="35"/>
      <c r="AL503" s="35"/>
      <c r="AM503" s="35"/>
      <c r="AN503" s="35"/>
      <c r="AT503" s="35"/>
      <c r="AU503" s="35"/>
      <c r="AV503" s="35"/>
      <c r="BB503" s="35"/>
      <c r="BC503" s="35"/>
      <c r="BD503" s="35"/>
      <c r="BJ503" s="35"/>
      <c r="BK503" s="35"/>
      <c r="BL503" s="35"/>
      <c r="BR503" s="35"/>
      <c r="BS503" s="35"/>
      <c r="BT503" s="35"/>
      <c r="BZ503" s="35"/>
      <c r="CA503" s="35"/>
      <c r="CB503" s="35"/>
      <c r="CH503" s="35"/>
      <c r="CI503" s="35"/>
      <c r="CJ503" s="35"/>
      <c r="CP503" s="35"/>
      <c r="CQ503" s="35"/>
      <c r="CR503" s="35"/>
      <c r="CX503" s="35"/>
      <c r="CY503" s="35"/>
      <c r="CZ503" s="35"/>
      <c r="DF503" s="35">
        <v>1.1970000000000001E-8</v>
      </c>
      <c r="DG503" s="35">
        <v>3.12884590029</v>
      </c>
      <c r="DH503" s="35">
        <v>1966.2317178272001</v>
      </c>
      <c r="DI503" s="29">
        <f t="shared" si="256"/>
        <v>-1.0466230646026296E-8</v>
      </c>
      <c r="DJ503" s="29">
        <f t="shared" si="257"/>
        <v>-1.0467043844499441E-8</v>
      </c>
      <c r="DK503" s="29">
        <f t="shared" si="258"/>
        <v>-1.0467043846307319E-8</v>
      </c>
      <c r="DL503" s="29">
        <f t="shared" si="259"/>
        <v>-1.0467043846307319E-8</v>
      </c>
      <c r="DN503" s="35"/>
      <c r="DO503" s="35"/>
      <c r="DP503" s="35"/>
      <c r="DV503" s="35"/>
      <c r="DW503" s="35"/>
      <c r="DX503" s="35"/>
      <c r="ED503" s="35"/>
      <c r="EE503" s="35"/>
      <c r="EF503" s="35"/>
      <c r="EL503" s="35"/>
      <c r="EM503" s="35"/>
      <c r="EN503" s="35"/>
      <c r="ET503" s="35"/>
      <c r="EU503" s="35"/>
      <c r="EV503" s="35"/>
    </row>
    <row r="504" spans="14:152" s="29" customFormat="1" ht="13.5" x14ac:dyDescent="0.3">
      <c r="N504" s="35">
        <v>4.1899999999999998E-9</v>
      </c>
      <c r="O504" s="35">
        <v>0.81834479225000001</v>
      </c>
      <c r="P504" s="35">
        <v>1165.6560981455</v>
      </c>
      <c r="Q504" s="29">
        <f t="shared" si="252"/>
        <v>2.6004303331175572E-9</v>
      </c>
      <c r="R504" s="29">
        <f t="shared" si="253"/>
        <v>2.6007030397427814E-9</v>
      </c>
      <c r="S504" s="29">
        <f t="shared" si="254"/>
        <v>2.6007030403491064E-9</v>
      </c>
      <c r="T504" s="29">
        <f t="shared" si="255"/>
        <v>2.6007030403491064E-9</v>
      </c>
      <c r="V504" s="35"/>
      <c r="W504" s="35"/>
      <c r="X504" s="35"/>
      <c r="AD504" s="35"/>
      <c r="AE504" s="35"/>
      <c r="AF504" s="35"/>
      <c r="AL504" s="35"/>
      <c r="AM504" s="35"/>
      <c r="AN504" s="35"/>
      <c r="AT504" s="35"/>
      <c r="AU504" s="35"/>
      <c r="AV504" s="35"/>
      <c r="BB504" s="35"/>
      <c r="BC504" s="35"/>
      <c r="BD504" s="35"/>
      <c r="BJ504" s="35"/>
      <c r="BK504" s="35"/>
      <c r="BL504" s="35"/>
      <c r="BR504" s="35"/>
      <c r="BS504" s="35"/>
      <c r="BT504" s="35"/>
      <c r="BZ504" s="35"/>
      <c r="CA504" s="35"/>
      <c r="CB504" s="35"/>
      <c r="CH504" s="35"/>
      <c r="CI504" s="35"/>
      <c r="CJ504" s="35"/>
      <c r="CP504" s="35"/>
      <c r="CQ504" s="35"/>
      <c r="CR504" s="35"/>
      <c r="CX504" s="35"/>
      <c r="CY504" s="35"/>
      <c r="CZ504" s="35"/>
      <c r="DF504" s="35">
        <v>9.3000000000000006E-9</v>
      </c>
      <c r="DG504" s="35">
        <v>2.8817847151799998</v>
      </c>
      <c r="DH504" s="35">
        <v>1056.4611688824</v>
      </c>
      <c r="DI504" s="29">
        <f t="shared" si="256"/>
        <v>3.4464143162043723E-9</v>
      </c>
      <c r="DJ504" s="29">
        <f t="shared" si="257"/>
        <v>3.4470641512213371E-9</v>
      </c>
      <c r="DK504" s="29">
        <f t="shared" si="258"/>
        <v>3.4470641526661656E-9</v>
      </c>
      <c r="DL504" s="29">
        <f t="shared" si="259"/>
        <v>3.4470641526661656E-9</v>
      </c>
      <c r="DN504" s="35"/>
      <c r="DO504" s="35"/>
      <c r="DP504" s="35"/>
      <c r="DV504" s="35"/>
      <c r="DW504" s="35"/>
      <c r="DX504" s="35"/>
      <c r="ED504" s="35"/>
      <c r="EE504" s="35"/>
      <c r="EF504" s="35"/>
      <c r="EL504" s="35"/>
      <c r="EM504" s="35"/>
      <c r="EN504" s="35"/>
      <c r="ET504" s="35"/>
      <c r="EU504" s="35"/>
      <c r="EV504" s="35"/>
    </row>
    <row r="505" spans="14:152" s="29" customFormat="1" ht="13.5" x14ac:dyDescent="0.3">
      <c r="N505" s="35">
        <v>4.9E-9</v>
      </c>
      <c r="O505" s="35">
        <v>4.7278508198600004</v>
      </c>
      <c r="P505" s="35">
        <v>277.0349937414</v>
      </c>
      <c r="Q505" s="29">
        <f t="shared" si="252"/>
        <v>-4.8048854786446572E-9</v>
      </c>
      <c r="R505" s="29">
        <f t="shared" si="253"/>
        <v>-4.8048665235586509E-9</v>
      </c>
      <c r="S505" s="29">
        <f t="shared" si="254"/>
        <v>-4.8048665235165019E-9</v>
      </c>
      <c r="T505" s="29">
        <f t="shared" si="255"/>
        <v>-4.8048665235165019E-9</v>
      </c>
      <c r="V505" s="35"/>
      <c r="W505" s="35"/>
      <c r="X505" s="35"/>
      <c r="AD505" s="35"/>
      <c r="AE505" s="35"/>
      <c r="AF505" s="35"/>
      <c r="AL505" s="35"/>
      <c r="AM505" s="35"/>
      <c r="AN505" s="35"/>
      <c r="AT505" s="35"/>
      <c r="AU505" s="35"/>
      <c r="AV505" s="35"/>
      <c r="BB505" s="35"/>
      <c r="BC505" s="35"/>
      <c r="BD505" s="35"/>
      <c r="BJ505" s="35"/>
      <c r="BK505" s="35"/>
      <c r="BL505" s="35"/>
      <c r="BR505" s="35"/>
      <c r="BS505" s="35"/>
      <c r="BT505" s="35"/>
      <c r="BZ505" s="35"/>
      <c r="CA505" s="35"/>
      <c r="CB505" s="35"/>
      <c r="CH505" s="35"/>
      <c r="CI505" s="35"/>
      <c r="CJ505" s="35"/>
      <c r="CP505" s="35"/>
      <c r="CQ505" s="35"/>
      <c r="CR505" s="35"/>
      <c r="CX505" s="35"/>
      <c r="CY505" s="35"/>
      <c r="CZ505" s="35"/>
      <c r="DF505" s="35">
        <v>1.0519999999999999E-8</v>
      </c>
      <c r="DG505" s="35">
        <v>1.69484089706</v>
      </c>
      <c r="DH505" s="35">
        <v>484.44438245600003</v>
      </c>
      <c r="DI505" s="29">
        <f t="shared" si="256"/>
        <v>-1.041946880759742E-8</v>
      </c>
      <c r="DJ505" s="29">
        <f t="shared" si="257"/>
        <v>-1.0419518854183186E-8</v>
      </c>
      <c r="DK505" s="29">
        <f t="shared" si="258"/>
        <v>-1.0419518854294447E-8</v>
      </c>
      <c r="DL505" s="29">
        <f t="shared" si="259"/>
        <v>-1.0419518854294447E-8</v>
      </c>
      <c r="DN505" s="35"/>
      <c r="DO505" s="35"/>
      <c r="DP505" s="35"/>
      <c r="DV505" s="35"/>
      <c r="DW505" s="35"/>
      <c r="DX505" s="35"/>
      <c r="ED505" s="35"/>
      <c r="EE505" s="35"/>
      <c r="EF505" s="35"/>
      <c r="EL505" s="35"/>
      <c r="EM505" s="35"/>
      <c r="EN505" s="35"/>
      <c r="ET505" s="35"/>
      <c r="EU505" s="35"/>
      <c r="EV505" s="35"/>
    </row>
    <row r="506" spans="14:152" s="29" customFormat="1" ht="13.5" x14ac:dyDescent="0.3">
      <c r="N506" s="35">
        <v>4.3400000000000003E-9</v>
      </c>
      <c r="O506" s="35">
        <v>0.36146539146000001</v>
      </c>
      <c r="P506" s="35">
        <v>1304.9243545416</v>
      </c>
      <c r="Q506" s="29">
        <f t="shared" si="252"/>
        <v>-3.9353799671207276E-9</v>
      </c>
      <c r="R506" s="29">
        <f t="shared" si="253"/>
        <v>-3.9352099089600039E-9</v>
      </c>
      <c r="S506" s="29">
        <f t="shared" si="254"/>
        <v>-3.9352099085818517E-9</v>
      </c>
      <c r="T506" s="29">
        <f t="shared" si="255"/>
        <v>-3.9352099085818517E-9</v>
      </c>
      <c r="V506" s="35"/>
      <c r="W506" s="35"/>
      <c r="X506" s="35"/>
      <c r="AD506" s="35"/>
      <c r="AE506" s="35"/>
      <c r="AF506" s="35"/>
      <c r="AL506" s="35"/>
      <c r="AM506" s="35"/>
      <c r="AN506" s="35"/>
      <c r="AT506" s="35"/>
      <c r="AU506" s="35"/>
      <c r="AV506" s="35"/>
      <c r="BB506" s="35"/>
      <c r="BC506" s="35"/>
      <c r="BD506" s="35"/>
      <c r="BJ506" s="35"/>
      <c r="BK506" s="35"/>
      <c r="BL506" s="35"/>
      <c r="BR506" s="35"/>
      <c r="BS506" s="35"/>
      <c r="BT506" s="35"/>
      <c r="BZ506" s="35"/>
      <c r="CA506" s="35"/>
      <c r="CB506" s="35"/>
      <c r="CH506" s="35"/>
      <c r="CI506" s="35"/>
      <c r="CJ506" s="35"/>
      <c r="CP506" s="35"/>
      <c r="CQ506" s="35"/>
      <c r="CR506" s="35"/>
      <c r="CX506" s="35"/>
      <c r="CY506" s="35"/>
      <c r="CZ506" s="35"/>
      <c r="DF506" s="35">
        <v>8.6200000000000004E-9</v>
      </c>
      <c r="DG506" s="35">
        <v>0.67309397482</v>
      </c>
      <c r="DH506" s="35">
        <v>20426.571092422</v>
      </c>
      <c r="DI506" s="29">
        <f t="shared" si="256"/>
        <v>7.2595267798702379E-9</v>
      </c>
      <c r="DJ506" s="29">
        <f t="shared" si="257"/>
        <v>7.252758111493502E-9</v>
      </c>
      <c r="DK506" s="29">
        <f t="shared" si="258"/>
        <v>7.2527580964265271E-9</v>
      </c>
      <c r="DL506" s="29">
        <f t="shared" si="259"/>
        <v>7.2527580964265271E-9</v>
      </c>
      <c r="DN506" s="35"/>
      <c r="DO506" s="35"/>
      <c r="DP506" s="35"/>
      <c r="DV506" s="35"/>
      <c r="DW506" s="35"/>
      <c r="DX506" s="35"/>
      <c r="ED506" s="35"/>
      <c r="EE506" s="35"/>
      <c r="EF506" s="35"/>
      <c r="EL506" s="35"/>
      <c r="EM506" s="35"/>
      <c r="EN506" s="35"/>
      <c r="ET506" s="35"/>
      <c r="EU506" s="35"/>
      <c r="EV506" s="35"/>
    </row>
    <row r="507" spans="14:152" s="29" customFormat="1" ht="13.5" x14ac:dyDescent="0.3">
      <c r="N507" s="35">
        <v>4.01E-9</v>
      </c>
      <c r="O507" s="35">
        <v>5.7032654371899998</v>
      </c>
      <c r="P507" s="35">
        <v>1127.0499817556999</v>
      </c>
      <c r="Q507" s="29">
        <f t="shared" si="252"/>
        <v>1.7324618308496786E-9</v>
      </c>
      <c r="R507" s="29">
        <f t="shared" si="253"/>
        <v>1.7321715726483751E-9</v>
      </c>
      <c r="S507" s="29">
        <f t="shared" si="254"/>
        <v>1.7321715720029854E-9</v>
      </c>
      <c r="T507" s="29">
        <f t="shared" si="255"/>
        <v>1.7321715720029854E-9</v>
      </c>
      <c r="V507" s="35"/>
      <c r="W507" s="35"/>
      <c r="X507" s="35"/>
      <c r="AD507" s="35"/>
      <c r="AE507" s="35"/>
      <c r="AF507" s="35"/>
      <c r="AL507" s="35"/>
      <c r="AM507" s="35"/>
      <c r="AN507" s="35"/>
      <c r="AT507" s="35"/>
      <c r="AU507" s="35"/>
      <c r="AV507" s="35"/>
      <c r="BB507" s="35"/>
      <c r="BC507" s="35"/>
      <c r="BD507" s="35"/>
      <c r="BJ507" s="35"/>
      <c r="BK507" s="35"/>
      <c r="BL507" s="35"/>
      <c r="BR507" s="35"/>
      <c r="BS507" s="35"/>
      <c r="BT507" s="35"/>
      <c r="BZ507" s="35"/>
      <c r="CA507" s="35"/>
      <c r="CB507" s="35"/>
      <c r="CH507" s="35"/>
      <c r="CI507" s="35"/>
      <c r="CJ507" s="35"/>
      <c r="CP507" s="35"/>
      <c r="CQ507" s="35"/>
      <c r="CR507" s="35"/>
      <c r="CX507" s="35"/>
      <c r="CY507" s="35"/>
      <c r="CZ507" s="35"/>
      <c r="DF507" s="35">
        <v>1.152E-8</v>
      </c>
      <c r="DG507" s="35">
        <v>1.1675162165199999</v>
      </c>
      <c r="DH507" s="35">
        <v>1489.9122743283001</v>
      </c>
      <c r="DI507" s="29">
        <f t="shared" si="256"/>
        <v>1.1206644630340677E-8</v>
      </c>
      <c r="DJ507" s="29">
        <f t="shared" si="257"/>
        <v>1.1206927705167883E-8</v>
      </c>
      <c r="DK507" s="29">
        <f t="shared" si="258"/>
        <v>1.1206927705797149E-8</v>
      </c>
      <c r="DL507" s="29">
        <f t="shared" si="259"/>
        <v>1.1206927705797149E-8</v>
      </c>
      <c r="DN507" s="35"/>
      <c r="DO507" s="35"/>
      <c r="DP507" s="35"/>
      <c r="DV507" s="35"/>
      <c r="DW507" s="35"/>
      <c r="DX507" s="35"/>
      <c r="ED507" s="35"/>
      <c r="EE507" s="35"/>
      <c r="EF507" s="35"/>
      <c r="EL507" s="35"/>
      <c r="EM507" s="35"/>
      <c r="EN507" s="35"/>
      <c r="ET507" s="35"/>
      <c r="EU507" s="35"/>
      <c r="EV507" s="35"/>
    </row>
    <row r="508" spans="14:152" s="29" customFormat="1" ht="13.5" x14ac:dyDescent="0.3">
      <c r="N508" s="35">
        <v>4.6099999999999996E-9</v>
      </c>
      <c r="O508" s="35">
        <v>3.2646289481999999</v>
      </c>
      <c r="P508" s="35">
        <v>102.1295663721</v>
      </c>
      <c r="Q508" s="29">
        <f t="shared" si="252"/>
        <v>9.6558816641204649E-10</v>
      </c>
      <c r="R508" s="29">
        <f t="shared" si="253"/>
        <v>9.6555538240922022E-10</v>
      </c>
      <c r="S508" s="29">
        <f t="shared" si="254"/>
        <v>9.6555538233632906E-10</v>
      </c>
      <c r="T508" s="29">
        <f t="shared" si="255"/>
        <v>9.6555538233632906E-10</v>
      </c>
      <c r="V508" s="35"/>
      <c r="W508" s="35"/>
      <c r="X508" s="35"/>
      <c r="AD508" s="35"/>
      <c r="AE508" s="35"/>
      <c r="AF508" s="35"/>
      <c r="AL508" s="35"/>
      <c r="AM508" s="35"/>
      <c r="AN508" s="35"/>
      <c r="AT508" s="35"/>
      <c r="AU508" s="35"/>
      <c r="AV508" s="35"/>
      <c r="BB508" s="35"/>
      <c r="BC508" s="35"/>
      <c r="BD508" s="35"/>
      <c r="BJ508" s="35"/>
      <c r="BK508" s="35"/>
      <c r="BL508" s="35"/>
      <c r="BR508" s="35"/>
      <c r="BS508" s="35"/>
      <c r="BT508" s="35"/>
      <c r="BZ508" s="35"/>
      <c r="CA508" s="35"/>
      <c r="CB508" s="35"/>
      <c r="CH508" s="35"/>
      <c r="CI508" s="35"/>
      <c r="CJ508" s="35"/>
      <c r="CP508" s="35"/>
      <c r="CQ508" s="35"/>
      <c r="CR508" s="35"/>
      <c r="CX508" s="35"/>
      <c r="CY508" s="35"/>
      <c r="CZ508" s="35"/>
      <c r="DF508" s="35">
        <v>8.4700000000000007E-9</v>
      </c>
      <c r="DG508" s="35">
        <v>3.25831322825</v>
      </c>
      <c r="DH508" s="35">
        <v>1063.5747158832</v>
      </c>
      <c r="DI508" s="29">
        <f t="shared" si="256"/>
        <v>-9.5027919144200272E-10</v>
      </c>
      <c r="DJ508" s="29">
        <f t="shared" si="257"/>
        <v>-9.4964173033790007E-10</v>
      </c>
      <c r="DK508" s="29">
        <f t="shared" si="258"/>
        <v>-9.4964172892052712E-10</v>
      </c>
      <c r="DL508" s="29">
        <f t="shared" si="259"/>
        <v>-9.4964172892052712E-10</v>
      </c>
      <c r="DN508" s="35"/>
      <c r="DO508" s="35"/>
      <c r="DP508" s="35"/>
      <c r="DV508" s="35"/>
      <c r="DW508" s="35"/>
      <c r="DX508" s="35"/>
      <c r="ED508" s="35"/>
      <c r="EE508" s="35"/>
      <c r="EF508" s="35"/>
      <c r="EL508" s="35"/>
      <c r="EM508" s="35"/>
      <c r="EN508" s="35"/>
      <c r="ET508" s="35"/>
      <c r="EU508" s="35"/>
      <c r="EV508" s="35"/>
    </row>
    <row r="509" spans="14:152" s="29" customFormat="1" ht="13.5" x14ac:dyDescent="0.3">
      <c r="N509" s="35">
        <v>5.3300000000000004E-9</v>
      </c>
      <c r="O509" s="35">
        <v>2.5495161575299998</v>
      </c>
      <c r="P509" s="35">
        <v>141.22580985639999</v>
      </c>
      <c r="Q509" s="29">
        <f t="shared" si="252"/>
        <v>6.9571682068210549E-10</v>
      </c>
      <c r="R509" s="29">
        <f t="shared" si="253"/>
        <v>6.9566367584395686E-10</v>
      </c>
      <c r="S509" s="29">
        <f t="shared" si="254"/>
        <v>6.9566367572578873E-10</v>
      </c>
      <c r="T509" s="29">
        <f t="shared" si="255"/>
        <v>6.9566367572578873E-10</v>
      </c>
      <c r="V509" s="35"/>
      <c r="W509" s="35"/>
      <c r="X509" s="35"/>
      <c r="AD509" s="35"/>
      <c r="AE509" s="35"/>
      <c r="AF509" s="35"/>
      <c r="AL509" s="35"/>
      <c r="AM509" s="35"/>
      <c r="AN509" s="35"/>
      <c r="AT509" s="35"/>
      <c r="AU509" s="35"/>
      <c r="AV509" s="35"/>
      <c r="BB509" s="35"/>
      <c r="BC509" s="35"/>
      <c r="BD509" s="35"/>
      <c r="BJ509" s="35"/>
      <c r="BK509" s="35"/>
      <c r="BL509" s="35"/>
      <c r="BR509" s="35"/>
      <c r="BS509" s="35"/>
      <c r="BT509" s="35"/>
      <c r="BZ509" s="35"/>
      <c r="CA509" s="35"/>
      <c r="CB509" s="35"/>
      <c r="CH509" s="35"/>
      <c r="CI509" s="35"/>
      <c r="CJ509" s="35"/>
      <c r="CP509" s="35"/>
      <c r="CQ509" s="35"/>
      <c r="CR509" s="35"/>
      <c r="CX509" s="35"/>
      <c r="CY509" s="35"/>
      <c r="CZ509" s="35"/>
      <c r="DF509" s="35">
        <v>8.8400000000000001E-9</v>
      </c>
      <c r="DG509" s="35">
        <v>0.71487680084000005</v>
      </c>
      <c r="DH509" s="35">
        <v>2042.4977891028</v>
      </c>
      <c r="DI509" s="29">
        <f t="shared" si="256"/>
        <v>-6.936623772039499E-9</v>
      </c>
      <c r="DJ509" s="29">
        <f t="shared" si="257"/>
        <v>-6.935826655149762E-9</v>
      </c>
      <c r="DK509" s="29">
        <f t="shared" si="258"/>
        <v>-6.9358266533772306E-9</v>
      </c>
      <c r="DL509" s="29">
        <f t="shared" si="259"/>
        <v>-6.9358266533772306E-9</v>
      </c>
      <c r="DN509" s="35"/>
      <c r="DO509" s="35"/>
      <c r="DP509" s="35"/>
      <c r="DV509" s="35"/>
      <c r="DW509" s="35"/>
      <c r="DX509" s="35"/>
      <c r="ED509" s="35"/>
      <c r="EE509" s="35"/>
      <c r="EF509" s="35"/>
      <c r="EL509" s="35"/>
      <c r="EM509" s="35"/>
      <c r="EN509" s="35"/>
      <c r="ET509" s="35"/>
      <c r="EU509" s="35"/>
      <c r="EV509" s="35"/>
    </row>
    <row r="510" spans="14:152" s="29" customFormat="1" ht="13.5" x14ac:dyDescent="0.3">
      <c r="N510" s="35">
        <v>4.1299999999999996E-9</v>
      </c>
      <c r="O510" s="35">
        <v>4.3880169447900004</v>
      </c>
      <c r="P510" s="35">
        <v>6151.5338883049999</v>
      </c>
      <c r="Q510" s="29">
        <f t="shared" si="252"/>
        <v>-3.3419423880316065E-9</v>
      </c>
      <c r="R510" s="29">
        <f t="shared" si="253"/>
        <v>-3.3430050599559948E-9</v>
      </c>
      <c r="S510" s="29">
        <f t="shared" si="254"/>
        <v>-3.3430050623180929E-9</v>
      </c>
      <c r="T510" s="29">
        <f t="shared" si="255"/>
        <v>-3.3430050623180929E-9</v>
      </c>
      <c r="V510" s="35"/>
      <c r="W510" s="35"/>
      <c r="X510" s="35"/>
      <c r="AD510" s="35"/>
      <c r="AE510" s="35"/>
      <c r="AF510" s="35"/>
      <c r="AL510" s="35"/>
      <c r="AM510" s="35"/>
      <c r="AN510" s="35"/>
      <c r="AT510" s="35"/>
      <c r="AU510" s="35"/>
      <c r="AV510" s="35"/>
      <c r="BB510" s="35"/>
      <c r="BC510" s="35"/>
      <c r="BD510" s="35"/>
      <c r="BJ510" s="35"/>
      <c r="BK510" s="35"/>
      <c r="BL510" s="35"/>
      <c r="BR510" s="35"/>
      <c r="BS510" s="35"/>
      <c r="BT510" s="35"/>
      <c r="BZ510" s="35"/>
      <c r="CA510" s="35"/>
      <c r="CB510" s="35"/>
      <c r="CH510" s="35"/>
      <c r="CI510" s="35"/>
      <c r="CJ510" s="35"/>
      <c r="CP510" s="35"/>
      <c r="CQ510" s="35"/>
      <c r="CR510" s="35"/>
      <c r="CX510" s="35"/>
      <c r="CY510" s="35"/>
      <c r="CZ510" s="35"/>
      <c r="DF510" s="35">
        <v>8.8800000000000008E-9</v>
      </c>
      <c r="DG510" s="35">
        <v>5.3871490744099999</v>
      </c>
      <c r="DH510" s="35">
        <v>5621.8429232103999</v>
      </c>
      <c r="DI510" s="29">
        <f t="shared" si="256"/>
        <v>-6.8325920468690607E-9</v>
      </c>
      <c r="DJ510" s="29">
        <f t="shared" si="257"/>
        <v>-6.8303208195627771E-9</v>
      </c>
      <c r="DK510" s="29">
        <f t="shared" si="258"/>
        <v>-6.8303208145115888E-9</v>
      </c>
      <c r="DL510" s="29">
        <f t="shared" si="259"/>
        <v>-6.8303208145115888E-9</v>
      </c>
      <c r="DN510" s="35"/>
      <c r="DO510" s="35"/>
      <c r="DP510" s="35"/>
      <c r="DV510" s="35"/>
      <c r="DW510" s="35"/>
      <c r="DX510" s="35"/>
      <c r="ED510" s="35"/>
      <c r="EE510" s="35"/>
      <c r="EF510" s="35"/>
      <c r="EL510" s="35"/>
      <c r="EM510" s="35"/>
      <c r="EN510" s="35"/>
      <c r="ET510" s="35"/>
      <c r="EU510" s="35"/>
      <c r="EV510" s="35"/>
    </row>
    <row r="511" spans="14:152" s="29" customFormat="1" ht="13.5" x14ac:dyDescent="0.3">
      <c r="N511" s="35">
        <v>4.1499999999999999E-9</v>
      </c>
      <c r="O511" s="35">
        <v>1.6886161790200001</v>
      </c>
      <c r="P511" s="35">
        <v>391.17346822389999</v>
      </c>
      <c r="Q511" s="29">
        <f t="shared" si="252"/>
        <v>-7.7574712421846088E-10</v>
      </c>
      <c r="R511" s="29">
        <f t="shared" si="253"/>
        <v>-7.7563355869803186E-10</v>
      </c>
      <c r="S511" s="29">
        <f t="shared" si="254"/>
        <v>-7.7563355844552567E-10</v>
      </c>
      <c r="T511" s="29">
        <f t="shared" si="255"/>
        <v>-7.7563355844552567E-10</v>
      </c>
      <c r="V511" s="35"/>
      <c r="W511" s="35"/>
      <c r="X511" s="35"/>
      <c r="AD511" s="35"/>
      <c r="AE511" s="35"/>
      <c r="AF511" s="35"/>
      <c r="AL511" s="35"/>
      <c r="AM511" s="35"/>
      <c r="AN511" s="35"/>
      <c r="AT511" s="35"/>
      <c r="AU511" s="35"/>
      <c r="AV511" s="35"/>
      <c r="BB511" s="35"/>
      <c r="BC511" s="35"/>
      <c r="BD511" s="35"/>
      <c r="BJ511" s="35"/>
      <c r="BK511" s="35"/>
      <c r="BL511" s="35"/>
      <c r="BR511" s="35"/>
      <c r="BS511" s="35"/>
      <c r="BT511" s="35"/>
      <c r="BZ511" s="35"/>
      <c r="CA511" s="35"/>
      <c r="CB511" s="35"/>
      <c r="CH511" s="35"/>
      <c r="CI511" s="35"/>
      <c r="CJ511" s="35"/>
      <c r="CP511" s="35"/>
      <c r="CQ511" s="35"/>
      <c r="CR511" s="35"/>
      <c r="CX511" s="35"/>
      <c r="CY511" s="35"/>
      <c r="CZ511" s="35"/>
      <c r="DF511" s="35">
        <v>1.137E-8</v>
      </c>
      <c r="DG511" s="35">
        <v>4.02029739425</v>
      </c>
      <c r="DH511" s="35">
        <v>1670.0742689746</v>
      </c>
      <c r="DI511" s="29">
        <f t="shared" si="256"/>
        <v>1.095668619485978E-8</v>
      </c>
      <c r="DJ511" s="29">
        <f t="shared" si="257"/>
        <v>1.0956324841501732E-8</v>
      </c>
      <c r="DK511" s="29">
        <f t="shared" si="258"/>
        <v>1.095632484069811E-8</v>
      </c>
      <c r="DL511" s="29">
        <f t="shared" si="259"/>
        <v>1.095632484069811E-8</v>
      </c>
      <c r="DN511" s="35"/>
      <c r="DO511" s="35"/>
      <c r="DP511" s="35"/>
      <c r="DV511" s="35"/>
      <c r="DW511" s="35"/>
      <c r="DX511" s="35"/>
      <c r="ED511" s="35"/>
      <c r="EE511" s="35"/>
      <c r="EF511" s="35"/>
      <c r="EL511" s="35"/>
      <c r="EM511" s="35"/>
      <c r="EN511" s="35"/>
      <c r="ET511" s="35"/>
      <c r="EU511" s="35"/>
      <c r="EV511" s="35"/>
    </row>
    <row r="512" spans="14:152" s="29" customFormat="1" ht="13.5" x14ac:dyDescent="0.3">
      <c r="N512" s="35">
        <v>3.8499999999999997E-9</v>
      </c>
      <c r="O512" s="35">
        <v>1.69092319074</v>
      </c>
      <c r="P512" s="35">
        <v>4113.0943055358002</v>
      </c>
      <c r="Q512" s="29">
        <f t="shared" si="252"/>
        <v>3.1341750250817686E-9</v>
      </c>
      <c r="R512" s="29">
        <f t="shared" si="253"/>
        <v>3.1335199819915706E-9</v>
      </c>
      <c r="S512" s="29">
        <f t="shared" si="254"/>
        <v>3.1335199805348348E-9</v>
      </c>
      <c r="T512" s="29">
        <f t="shared" si="255"/>
        <v>3.1335199805348348E-9</v>
      </c>
      <c r="V512" s="35"/>
      <c r="W512" s="35"/>
      <c r="X512" s="35"/>
      <c r="AD512" s="35"/>
      <c r="AE512" s="35"/>
      <c r="AF512" s="35"/>
      <c r="AL512" s="35"/>
      <c r="AM512" s="35"/>
      <c r="AN512" s="35"/>
      <c r="AT512" s="35"/>
      <c r="AU512" s="35"/>
      <c r="AV512" s="35"/>
      <c r="BB512" s="35"/>
      <c r="BC512" s="35"/>
      <c r="BD512" s="35"/>
      <c r="BJ512" s="35"/>
      <c r="BK512" s="35"/>
      <c r="BL512" s="35"/>
      <c r="BR512" s="35"/>
      <c r="BS512" s="35"/>
      <c r="BT512" s="35"/>
      <c r="BZ512" s="35"/>
      <c r="CA512" s="35"/>
      <c r="CB512" s="35"/>
      <c r="CH512" s="35"/>
      <c r="CI512" s="35"/>
      <c r="CJ512" s="35"/>
      <c r="CP512" s="35"/>
      <c r="CQ512" s="35"/>
      <c r="CR512" s="35"/>
      <c r="CX512" s="35"/>
      <c r="CY512" s="35"/>
      <c r="CZ512" s="35"/>
      <c r="DF512" s="35">
        <v>8.4399999999999998E-9</v>
      </c>
      <c r="DG512" s="35">
        <v>3.3184679858999999</v>
      </c>
      <c r="DH512" s="35">
        <v>812.1425848074</v>
      </c>
      <c r="DI512" s="29">
        <f t="shared" si="256"/>
        <v>-5.8726948911038473E-9</v>
      </c>
      <c r="DJ512" s="29">
        <f t="shared" si="257"/>
        <v>-5.8730454577951874E-9</v>
      </c>
      <c r="DK512" s="29">
        <f t="shared" si="258"/>
        <v>-5.8730454585746075E-9</v>
      </c>
      <c r="DL512" s="29">
        <f t="shared" si="259"/>
        <v>-5.8730454585746075E-9</v>
      </c>
      <c r="DN512" s="35"/>
      <c r="DO512" s="35"/>
      <c r="DP512" s="35"/>
      <c r="DV512" s="35"/>
      <c r="DW512" s="35"/>
      <c r="DX512" s="35"/>
      <c r="ED512" s="35"/>
      <c r="EE512" s="35"/>
      <c r="EF512" s="35"/>
      <c r="EL512" s="35"/>
      <c r="EM512" s="35"/>
      <c r="EN512" s="35"/>
      <c r="ET512" s="35"/>
      <c r="EU512" s="35"/>
      <c r="EV512" s="35"/>
    </row>
    <row r="513" spans="14:152" s="29" customFormat="1" ht="13.5" x14ac:dyDescent="0.3">
      <c r="N513" s="35">
        <v>4.4999999999999998E-9</v>
      </c>
      <c r="O513" s="35">
        <v>5.4933919273500003</v>
      </c>
      <c r="P513" s="35">
        <v>602.98809095360002</v>
      </c>
      <c r="Q513" s="29">
        <f t="shared" ref="Q513:Q576" si="260">N513*COS(O513+P513*$C$22)</f>
        <v>-4.1072437314744059E-9</v>
      </c>
      <c r="R513" s="29">
        <f t="shared" ref="R513:R576" si="261">N513*COS(O513+P513*$C$43)</f>
        <v>-4.1071647774519379E-9</v>
      </c>
      <c r="S513" s="29">
        <f t="shared" ref="S513:S576" si="262">N513*COS(O513+P513*$C$64)</f>
        <v>-4.1071647772763803E-9</v>
      </c>
      <c r="T513" s="29">
        <f t="shared" ref="T513:T576" si="263">N513*COS(O513+P513*$C$85)</f>
        <v>-4.1071647772763803E-9</v>
      </c>
      <c r="V513" s="35"/>
      <c r="W513" s="35"/>
      <c r="X513" s="35"/>
      <c r="AD513" s="35"/>
      <c r="AE513" s="35"/>
      <c r="AF513" s="35"/>
      <c r="AL513" s="35"/>
      <c r="AM513" s="35"/>
      <c r="AN513" s="35"/>
      <c r="AT513" s="35"/>
      <c r="AU513" s="35"/>
      <c r="AV513" s="35"/>
      <c r="BB513" s="35"/>
      <c r="BC513" s="35"/>
      <c r="BD513" s="35"/>
      <c r="BJ513" s="35"/>
      <c r="BK513" s="35"/>
      <c r="BL513" s="35"/>
      <c r="BR513" s="35"/>
      <c r="BS513" s="35"/>
      <c r="BT513" s="35"/>
      <c r="BZ513" s="35"/>
      <c r="CA513" s="35"/>
      <c r="CB513" s="35"/>
      <c r="CH513" s="35"/>
      <c r="CI513" s="35"/>
      <c r="CJ513" s="35"/>
      <c r="CP513" s="35"/>
      <c r="CQ513" s="35"/>
      <c r="CR513" s="35"/>
      <c r="CX513" s="35"/>
      <c r="CY513" s="35"/>
      <c r="CZ513" s="35"/>
      <c r="DF513" s="35">
        <v>8.5999999999999993E-9</v>
      </c>
      <c r="DG513" s="35">
        <v>4.7817500821700003</v>
      </c>
      <c r="DH513" s="35">
        <v>530.91480537200005</v>
      </c>
      <c r="DI513" s="29">
        <f t="shared" ref="DI513:DI576" si="264">DF513*COS(DG513+DH513*$C$22)</f>
        <v>5.7501494292031647E-9</v>
      </c>
      <c r="DJ513" s="29">
        <f t="shared" ref="DJ513:DJ576" si="265">DF513*COS(DG513+DH513*$C$43)</f>
        <v>5.7503912022006222E-9</v>
      </c>
      <c r="DK513" s="29">
        <f t="shared" ref="DK513:DK576" si="266">DF513*COS(DG513+DH513*$C$64)</f>
        <v>5.7503912027381928E-9</v>
      </c>
      <c r="DL513" s="29">
        <f t="shared" ref="DL513:DL576" si="267">DF513*COS(DG513+DH513*$C$85)</f>
        <v>5.7503912027381928E-9</v>
      </c>
      <c r="DN513" s="35"/>
      <c r="DO513" s="35"/>
      <c r="DP513" s="35"/>
      <c r="DV513" s="35"/>
      <c r="DW513" s="35"/>
      <c r="DX513" s="35"/>
      <c r="ED513" s="35"/>
      <c r="EE513" s="35"/>
      <c r="EF513" s="35"/>
      <c r="EL513" s="35"/>
      <c r="EM513" s="35"/>
      <c r="EN513" s="35"/>
      <c r="ET513" s="35"/>
      <c r="EU513" s="35"/>
      <c r="EV513" s="35"/>
    </row>
    <row r="514" spans="14:152" s="29" customFormat="1" ht="13.5" x14ac:dyDescent="0.3">
      <c r="N514" s="35">
        <v>4.9900000000000003E-9</v>
      </c>
      <c r="O514" s="35">
        <v>3.8073861735299999</v>
      </c>
      <c r="P514" s="35">
        <v>81.001373690799994</v>
      </c>
      <c r="Q514" s="29">
        <f t="shared" si="260"/>
        <v>1.9918656642082476E-9</v>
      </c>
      <c r="R514" s="29">
        <f t="shared" si="261"/>
        <v>1.991839273241348E-9</v>
      </c>
      <c r="S514" s="29">
        <f t="shared" si="262"/>
        <v>1.9918392731826695E-9</v>
      </c>
      <c r="T514" s="29">
        <f t="shared" si="263"/>
        <v>1.9918392731826695E-9</v>
      </c>
      <c r="V514" s="35"/>
      <c r="W514" s="35"/>
      <c r="X514" s="35"/>
      <c r="AD514" s="35"/>
      <c r="AE514" s="35"/>
      <c r="AF514" s="35"/>
      <c r="AL514" s="35"/>
      <c r="AM514" s="35"/>
      <c r="AN514" s="35"/>
      <c r="AT514" s="35"/>
      <c r="AU514" s="35"/>
      <c r="AV514" s="35"/>
      <c r="BB514" s="35"/>
      <c r="BC514" s="35"/>
      <c r="BD514" s="35"/>
      <c r="BJ514" s="35"/>
      <c r="BK514" s="35"/>
      <c r="BL514" s="35"/>
      <c r="BR514" s="35"/>
      <c r="BS514" s="35"/>
      <c r="BT514" s="35"/>
      <c r="BZ514" s="35"/>
      <c r="CA514" s="35"/>
      <c r="CB514" s="35"/>
      <c r="CH514" s="35"/>
      <c r="CI514" s="35"/>
      <c r="CJ514" s="35"/>
      <c r="CP514" s="35"/>
      <c r="CQ514" s="35"/>
      <c r="CR514" s="35"/>
      <c r="CX514" s="35"/>
      <c r="CY514" s="35"/>
      <c r="CZ514" s="35"/>
      <c r="DF514" s="35">
        <v>8.3500000000000003E-9</v>
      </c>
      <c r="DG514" s="35">
        <v>3.6311740160800001</v>
      </c>
      <c r="DH514" s="35">
        <v>451.72797278960002</v>
      </c>
      <c r="DI514" s="29">
        <f t="shared" si="264"/>
        <v>-2.2944412699640535E-10</v>
      </c>
      <c r="DJ514" s="29">
        <f t="shared" si="265"/>
        <v>-2.2971263073150053E-10</v>
      </c>
      <c r="DK514" s="29">
        <f t="shared" si="266"/>
        <v>-2.2971263132849346E-10</v>
      </c>
      <c r="DL514" s="29">
        <f t="shared" si="267"/>
        <v>-2.2971263132849346E-10</v>
      </c>
      <c r="DN514" s="35"/>
      <c r="DO514" s="35"/>
      <c r="DP514" s="35"/>
      <c r="DV514" s="35"/>
      <c r="DW514" s="35"/>
      <c r="DX514" s="35"/>
      <c r="ED514" s="35"/>
      <c r="EE514" s="35"/>
      <c r="EF514" s="35"/>
      <c r="EL514" s="35"/>
      <c r="EM514" s="35"/>
      <c r="EN514" s="35"/>
      <c r="ET514" s="35"/>
      <c r="EU514" s="35"/>
      <c r="EV514" s="35"/>
    </row>
    <row r="515" spans="14:152" s="29" customFormat="1" ht="13.5" x14ac:dyDescent="0.3">
      <c r="N515" s="35">
        <v>4.5399999999999996E-9</v>
      </c>
      <c r="O515" s="35">
        <v>0.10952919732999999</v>
      </c>
      <c r="P515" s="35">
        <v>600.54041039879996</v>
      </c>
      <c r="Q515" s="29">
        <f t="shared" si="260"/>
        <v>-4.1101490143013883E-9</v>
      </c>
      <c r="R515" s="29">
        <f t="shared" si="261"/>
        <v>-4.1102314744824652E-9</v>
      </c>
      <c r="S515" s="29">
        <f t="shared" si="262"/>
        <v>-4.1102314746658023E-9</v>
      </c>
      <c r="T515" s="29">
        <f t="shared" si="263"/>
        <v>-4.1102314746658023E-9</v>
      </c>
      <c r="V515" s="35"/>
      <c r="W515" s="35"/>
      <c r="X515" s="35"/>
      <c r="AD515" s="35"/>
      <c r="AE515" s="35"/>
      <c r="AF515" s="35"/>
      <c r="AL515" s="35"/>
      <c r="AM515" s="35"/>
      <c r="AN515" s="35"/>
      <c r="AT515" s="35"/>
      <c r="AU515" s="35"/>
      <c r="AV515" s="35"/>
      <c r="BB515" s="35"/>
      <c r="BC515" s="35"/>
      <c r="BD515" s="35"/>
      <c r="BJ515" s="35"/>
      <c r="BK515" s="35"/>
      <c r="BL515" s="35"/>
      <c r="BR515" s="35"/>
      <c r="BS515" s="35"/>
      <c r="BT515" s="35"/>
      <c r="BZ515" s="35"/>
      <c r="CA515" s="35"/>
      <c r="CB515" s="35"/>
      <c r="CH515" s="35"/>
      <c r="CI515" s="35"/>
      <c r="CJ515" s="35"/>
      <c r="CP515" s="35"/>
      <c r="CQ515" s="35"/>
      <c r="CR515" s="35"/>
      <c r="CX515" s="35"/>
      <c r="CY515" s="35"/>
      <c r="CZ515" s="35"/>
      <c r="DF515" s="35">
        <v>9.3100000000000003E-9</v>
      </c>
      <c r="DG515" s="35">
        <v>2.27352189963</v>
      </c>
      <c r="DH515" s="35">
        <v>100.6450936638</v>
      </c>
      <c r="DI515" s="29">
        <f t="shared" si="264"/>
        <v>-6.7057688408545039E-9</v>
      </c>
      <c r="DJ515" s="29">
        <f t="shared" si="265"/>
        <v>-6.7058151275032586E-9</v>
      </c>
      <c r="DK515" s="29">
        <f t="shared" si="266"/>
        <v>-6.7058151276061748E-9</v>
      </c>
      <c r="DL515" s="29">
        <f t="shared" si="267"/>
        <v>-6.7058151276061748E-9</v>
      </c>
      <c r="DN515" s="35"/>
      <c r="DO515" s="35"/>
      <c r="DP515" s="35"/>
      <c r="DV515" s="35"/>
      <c r="DW515" s="35"/>
      <c r="DX515" s="35"/>
      <c r="ED515" s="35"/>
      <c r="EE515" s="35"/>
      <c r="EF515" s="35"/>
      <c r="EL515" s="35"/>
      <c r="EM515" s="35"/>
      <c r="EN515" s="35"/>
      <c r="ET515" s="35"/>
      <c r="EU515" s="35"/>
      <c r="EV515" s="35"/>
    </row>
    <row r="516" spans="14:152" s="29" customFormat="1" ht="13.5" x14ac:dyDescent="0.3">
      <c r="N516" s="35">
        <v>3.77E-9</v>
      </c>
      <c r="O516" s="35">
        <v>6.2537506071799998</v>
      </c>
      <c r="P516" s="35">
        <v>913.75088631769995</v>
      </c>
      <c r="Q516" s="29">
        <f t="shared" si="260"/>
        <v>-2.3542279986160886E-9</v>
      </c>
      <c r="R516" s="29">
        <f t="shared" si="261"/>
        <v>-2.3540363911061251E-9</v>
      </c>
      <c r="S516" s="29">
        <f t="shared" si="262"/>
        <v>-2.3540363906800906E-9</v>
      </c>
      <c r="T516" s="29">
        <f t="shared" si="263"/>
        <v>-2.3540363906800906E-9</v>
      </c>
      <c r="V516" s="35"/>
      <c r="W516" s="35"/>
      <c r="X516" s="35"/>
      <c r="AD516" s="35"/>
      <c r="AE516" s="35"/>
      <c r="AF516" s="35"/>
      <c r="AL516" s="35"/>
      <c r="AM516" s="35"/>
      <c r="AN516" s="35"/>
      <c r="AT516" s="35"/>
      <c r="AU516" s="35"/>
      <c r="AV516" s="35"/>
      <c r="BB516" s="35"/>
      <c r="BC516" s="35"/>
      <c r="BD516" s="35"/>
      <c r="BJ516" s="35"/>
      <c r="BK516" s="35"/>
      <c r="BL516" s="35"/>
      <c r="BR516" s="35"/>
      <c r="BS516" s="35"/>
      <c r="BT516" s="35"/>
      <c r="BZ516" s="35"/>
      <c r="CA516" s="35"/>
      <c r="CB516" s="35"/>
      <c r="CH516" s="35"/>
      <c r="CI516" s="35"/>
      <c r="CJ516" s="35"/>
      <c r="CP516" s="35"/>
      <c r="CQ516" s="35"/>
      <c r="CR516" s="35"/>
      <c r="CX516" s="35"/>
      <c r="CY516" s="35"/>
      <c r="CZ516" s="35"/>
      <c r="DF516" s="35">
        <v>9.39E-9</v>
      </c>
      <c r="DG516" s="35">
        <v>3.5123825132599999</v>
      </c>
      <c r="DH516" s="35">
        <v>523.47118997109999</v>
      </c>
      <c r="DI516" s="29">
        <f t="shared" si="264"/>
        <v>7.9962406841856069E-9</v>
      </c>
      <c r="DJ516" s="29">
        <f t="shared" si="265"/>
        <v>7.996057176713439E-9</v>
      </c>
      <c r="DK516" s="29">
        <f t="shared" si="266"/>
        <v>7.9960571763054123E-9</v>
      </c>
      <c r="DL516" s="29">
        <f t="shared" si="267"/>
        <v>7.9960571763054123E-9</v>
      </c>
      <c r="DN516" s="35"/>
      <c r="DO516" s="35"/>
      <c r="DP516" s="35"/>
      <c r="DV516" s="35"/>
      <c r="DW516" s="35"/>
      <c r="DX516" s="35"/>
      <c r="ED516" s="35"/>
      <c r="EE516" s="35"/>
      <c r="EF516" s="35"/>
      <c r="EL516" s="35"/>
      <c r="EM516" s="35"/>
      <c r="EN516" s="35"/>
      <c r="ET516" s="35"/>
      <c r="EU516" s="35"/>
      <c r="EV516" s="35"/>
    </row>
    <row r="517" spans="14:152" s="29" customFormat="1" ht="13.5" x14ac:dyDescent="0.3">
      <c r="N517" s="35">
        <v>4.5299999999999999E-9</v>
      </c>
      <c r="O517" s="35">
        <v>3.8610486556699999</v>
      </c>
      <c r="P517" s="35">
        <v>758.77106321170004</v>
      </c>
      <c r="Q517" s="29">
        <f t="shared" si="260"/>
        <v>-4.0244160040333976E-9</v>
      </c>
      <c r="R517" s="29">
        <f t="shared" si="261"/>
        <v>-4.0245283690138414E-9</v>
      </c>
      <c r="S517" s="29">
        <f t="shared" si="262"/>
        <v>-4.024528369263669E-9</v>
      </c>
      <c r="T517" s="29">
        <f t="shared" si="263"/>
        <v>-4.024528369263669E-9</v>
      </c>
      <c r="V517" s="35"/>
      <c r="W517" s="35"/>
      <c r="X517" s="35"/>
      <c r="AD517" s="35"/>
      <c r="AE517" s="35"/>
      <c r="AF517" s="35"/>
      <c r="AL517" s="35"/>
      <c r="AM517" s="35"/>
      <c r="AN517" s="35"/>
      <c r="AT517" s="35"/>
      <c r="AU517" s="35"/>
      <c r="AV517" s="35"/>
      <c r="BB517" s="35"/>
      <c r="BC517" s="35"/>
      <c r="BD517" s="35"/>
      <c r="BJ517" s="35"/>
      <c r="BK517" s="35"/>
      <c r="BL517" s="35"/>
      <c r="BR517" s="35"/>
      <c r="BS517" s="35"/>
      <c r="BT517" s="35"/>
      <c r="BZ517" s="35"/>
      <c r="CA517" s="35"/>
      <c r="CB517" s="35"/>
      <c r="CH517" s="35"/>
      <c r="CI517" s="35"/>
      <c r="CJ517" s="35"/>
      <c r="CP517" s="35"/>
      <c r="CQ517" s="35"/>
      <c r="CR517" s="35"/>
      <c r="CX517" s="35"/>
      <c r="CY517" s="35"/>
      <c r="CZ517" s="35"/>
      <c r="DF517" s="35">
        <v>8.5999999999999993E-9</v>
      </c>
      <c r="DG517" s="35">
        <v>5.34207357904</v>
      </c>
      <c r="DH517" s="35">
        <v>528.46712481719999</v>
      </c>
      <c r="DI517" s="29">
        <f t="shared" si="264"/>
        <v>1.8077711528874028E-9</v>
      </c>
      <c r="DJ517" s="29">
        <f t="shared" si="265"/>
        <v>1.8080875644350651E-9</v>
      </c>
      <c r="DK517" s="29">
        <f t="shared" si="266"/>
        <v>1.8080875651385742E-9</v>
      </c>
      <c r="DL517" s="29">
        <f t="shared" si="267"/>
        <v>1.8080875651385742E-9</v>
      </c>
      <c r="DN517" s="35"/>
      <c r="DO517" s="35"/>
      <c r="DP517" s="35"/>
      <c r="DV517" s="35"/>
      <c r="DW517" s="35"/>
      <c r="DX517" s="35"/>
      <c r="ED517" s="35"/>
      <c r="EE517" s="35"/>
      <c r="EF517" s="35"/>
      <c r="EL517" s="35"/>
      <c r="EM517" s="35"/>
      <c r="EN517" s="35"/>
      <c r="ET517" s="35"/>
      <c r="EU517" s="35"/>
      <c r="EV517" s="35"/>
    </row>
    <row r="518" spans="14:152" s="29" customFormat="1" ht="13.5" x14ac:dyDescent="0.3">
      <c r="N518" s="35">
        <v>4.01E-9</v>
      </c>
      <c r="O518" s="35">
        <v>4.44475618337</v>
      </c>
      <c r="P518" s="35">
        <v>990.22940591439999</v>
      </c>
      <c r="Q518" s="29">
        <f t="shared" si="260"/>
        <v>-4.3066919866602178E-10</v>
      </c>
      <c r="R518" s="29">
        <f t="shared" si="261"/>
        <v>-4.3038806446195801E-10</v>
      </c>
      <c r="S518" s="29">
        <f t="shared" si="262"/>
        <v>-4.3038806383686842E-10</v>
      </c>
      <c r="T518" s="29">
        <f t="shared" si="263"/>
        <v>-4.3038806383686842E-10</v>
      </c>
      <c r="V518" s="35"/>
      <c r="W518" s="35"/>
      <c r="X518" s="35"/>
      <c r="AD518" s="35"/>
      <c r="AE518" s="35"/>
      <c r="AF518" s="35"/>
      <c r="AL518" s="35"/>
      <c r="AM518" s="35"/>
      <c r="AN518" s="35"/>
      <c r="AT518" s="35"/>
      <c r="AU518" s="35"/>
      <c r="AV518" s="35"/>
      <c r="BB518" s="35"/>
      <c r="BC518" s="35"/>
      <c r="BD518" s="35"/>
      <c r="BJ518" s="35"/>
      <c r="BK518" s="35"/>
      <c r="BL518" s="35"/>
      <c r="BR518" s="35"/>
      <c r="BS518" s="35"/>
      <c r="BT518" s="35"/>
      <c r="BZ518" s="35"/>
      <c r="CA518" s="35"/>
      <c r="CB518" s="35"/>
      <c r="CH518" s="35"/>
      <c r="CI518" s="35"/>
      <c r="CJ518" s="35"/>
      <c r="CP518" s="35"/>
      <c r="CQ518" s="35"/>
      <c r="CR518" s="35"/>
      <c r="CX518" s="35"/>
      <c r="CY518" s="35"/>
      <c r="CZ518" s="35"/>
      <c r="DF518" s="35">
        <v>8.7500000000000006E-9</v>
      </c>
      <c r="DG518" s="35">
        <v>0.87775537110000001</v>
      </c>
      <c r="DH518" s="35">
        <v>4326.3934009738005</v>
      </c>
      <c r="DI518" s="29">
        <f t="shared" si="264"/>
        <v>-3.8904224602255052E-9</v>
      </c>
      <c r="DJ518" s="29">
        <f t="shared" si="265"/>
        <v>-3.8880076091956856E-9</v>
      </c>
      <c r="DK518" s="29">
        <f t="shared" si="266"/>
        <v>-3.8880076038259897E-9</v>
      </c>
      <c r="DL518" s="29">
        <f t="shared" si="267"/>
        <v>-3.8880076038259897E-9</v>
      </c>
      <c r="DN518" s="35"/>
      <c r="DO518" s="35"/>
      <c r="DP518" s="35"/>
      <c r="DV518" s="35"/>
      <c r="DW518" s="35"/>
      <c r="DX518" s="35"/>
      <c r="ED518" s="35"/>
      <c r="EE518" s="35"/>
      <c r="EF518" s="35"/>
      <c r="EL518" s="35"/>
      <c r="EM518" s="35"/>
      <c r="EN518" s="35"/>
      <c r="ET518" s="35"/>
      <c r="EU518" s="35"/>
      <c r="EV518" s="35"/>
    </row>
    <row r="519" spans="14:152" s="29" customFormat="1" ht="13.5" x14ac:dyDescent="0.3">
      <c r="N519" s="35">
        <v>4.0700000000000002E-9</v>
      </c>
      <c r="O519" s="35">
        <v>5.1344241656299996</v>
      </c>
      <c r="P519" s="35">
        <v>3487.4241132234001</v>
      </c>
      <c r="Q519" s="29">
        <f t="shared" si="260"/>
        <v>2.007255170956912E-9</v>
      </c>
      <c r="R519" s="29">
        <f t="shared" si="261"/>
        <v>2.0063758186500882E-9</v>
      </c>
      <c r="S519" s="29">
        <f t="shared" si="262"/>
        <v>2.0063758166947515E-9</v>
      </c>
      <c r="T519" s="29">
        <f t="shared" si="263"/>
        <v>2.0063758166947515E-9</v>
      </c>
      <c r="V519" s="35"/>
      <c r="W519" s="35"/>
      <c r="X519" s="35"/>
      <c r="AD519" s="35"/>
      <c r="AE519" s="35"/>
      <c r="AF519" s="35"/>
      <c r="AL519" s="35"/>
      <c r="AM519" s="35"/>
      <c r="AN519" s="35"/>
      <c r="AT519" s="35"/>
      <c r="AU519" s="35"/>
      <c r="AV519" s="35"/>
      <c r="BB519" s="35"/>
      <c r="BC519" s="35"/>
      <c r="BD519" s="35"/>
      <c r="BJ519" s="35"/>
      <c r="BK519" s="35"/>
      <c r="BL519" s="35"/>
      <c r="BR519" s="35"/>
      <c r="BS519" s="35"/>
      <c r="BT519" s="35"/>
      <c r="BZ519" s="35"/>
      <c r="CA519" s="35"/>
      <c r="CB519" s="35"/>
      <c r="CH519" s="35"/>
      <c r="CI519" s="35"/>
      <c r="CJ519" s="35"/>
      <c r="CP519" s="35"/>
      <c r="CQ519" s="35"/>
      <c r="CR519" s="35"/>
      <c r="CX519" s="35"/>
      <c r="CY519" s="35"/>
      <c r="CZ519" s="35"/>
      <c r="DF519" s="35">
        <v>9.6099999999999997E-9</v>
      </c>
      <c r="DG519" s="35">
        <v>5.6932727588600001</v>
      </c>
      <c r="DH519" s="35">
        <v>498.19839570559998</v>
      </c>
      <c r="DI519" s="29">
        <f t="shared" si="264"/>
        <v>3.3151719685810996E-9</v>
      </c>
      <c r="DJ519" s="29">
        <f t="shared" si="265"/>
        <v>3.3154919764647221E-9</v>
      </c>
      <c r="DK519" s="29">
        <f t="shared" si="266"/>
        <v>3.3154919771762567E-9</v>
      </c>
      <c r="DL519" s="29">
        <f t="shared" si="267"/>
        <v>3.3154919771762567E-9</v>
      </c>
      <c r="DN519" s="35"/>
      <c r="DO519" s="35"/>
      <c r="DP519" s="35"/>
      <c r="DV519" s="35"/>
      <c r="DW519" s="35"/>
      <c r="DX519" s="35"/>
      <c r="ED519" s="35"/>
      <c r="EE519" s="35"/>
      <c r="EF519" s="35"/>
      <c r="EL519" s="35"/>
      <c r="EM519" s="35"/>
      <c r="EN519" s="35"/>
      <c r="ET519" s="35"/>
      <c r="EU519" s="35"/>
      <c r="EV519" s="35"/>
    </row>
    <row r="520" spans="14:152" s="29" customFormat="1" ht="13.5" x14ac:dyDescent="0.3">
      <c r="N520" s="35">
        <v>4.3500000000000001E-9</v>
      </c>
      <c r="O520" s="35">
        <v>3.7610335848999998</v>
      </c>
      <c r="P520" s="35">
        <v>523.0986829556</v>
      </c>
      <c r="Q520" s="29">
        <f t="shared" si="260"/>
        <v>4.1436809301043564E-9</v>
      </c>
      <c r="R520" s="29">
        <f t="shared" si="261"/>
        <v>4.143631615257749E-9</v>
      </c>
      <c r="S520" s="29">
        <f t="shared" si="262"/>
        <v>4.1436316151480946E-9</v>
      </c>
      <c r="T520" s="29">
        <f t="shared" si="263"/>
        <v>4.1436316151480946E-9</v>
      </c>
      <c r="V520" s="35"/>
      <c r="W520" s="35"/>
      <c r="X520" s="35"/>
      <c r="AD520" s="35"/>
      <c r="AE520" s="35"/>
      <c r="AF520" s="35"/>
      <c r="AL520" s="35"/>
      <c r="AM520" s="35"/>
      <c r="AN520" s="35"/>
      <c r="AT520" s="35"/>
      <c r="AU520" s="35"/>
      <c r="AV520" s="35"/>
      <c r="BB520" s="35"/>
      <c r="BC520" s="35"/>
      <c r="BD520" s="35"/>
      <c r="BJ520" s="35"/>
      <c r="BK520" s="35"/>
      <c r="BL520" s="35"/>
      <c r="BR520" s="35"/>
      <c r="BS520" s="35"/>
      <c r="BT520" s="35"/>
      <c r="BZ520" s="35"/>
      <c r="CA520" s="35"/>
      <c r="CB520" s="35"/>
      <c r="CH520" s="35"/>
      <c r="CI520" s="35"/>
      <c r="CJ520" s="35"/>
      <c r="CP520" s="35"/>
      <c r="CQ520" s="35"/>
      <c r="CR520" s="35"/>
      <c r="CX520" s="35"/>
      <c r="CY520" s="35"/>
      <c r="CZ520" s="35"/>
      <c r="DF520" s="35">
        <v>9.6600000000000001E-9</v>
      </c>
      <c r="DG520" s="35">
        <v>6.2551222643399997</v>
      </c>
      <c r="DH520" s="35">
        <v>700.45179087969996</v>
      </c>
      <c r="DI520" s="29">
        <f t="shared" si="264"/>
        <v>3.3398490307549597E-9</v>
      </c>
      <c r="DJ520" s="29">
        <f t="shared" si="265"/>
        <v>3.3393968977554894E-9</v>
      </c>
      <c r="DK520" s="29">
        <f t="shared" si="266"/>
        <v>3.3393968967501651E-9</v>
      </c>
      <c r="DL520" s="29">
        <f t="shared" si="267"/>
        <v>3.3393968967501651E-9</v>
      </c>
      <c r="DN520" s="35"/>
      <c r="DO520" s="35"/>
      <c r="DP520" s="35"/>
      <c r="DV520" s="35"/>
      <c r="DW520" s="35"/>
      <c r="DX520" s="35"/>
      <c r="ED520" s="35"/>
      <c r="EE520" s="35"/>
      <c r="EF520" s="35"/>
      <c r="EL520" s="35"/>
      <c r="EM520" s="35"/>
      <c r="EN520" s="35"/>
      <c r="ET520" s="35"/>
      <c r="EU520" s="35"/>
      <c r="EV520" s="35"/>
    </row>
    <row r="521" spans="14:152" s="29" customFormat="1" ht="13.5" x14ac:dyDescent="0.3">
      <c r="N521" s="35">
        <v>4.25E-9</v>
      </c>
      <c r="O521" s="35">
        <v>3.22287851959</v>
      </c>
      <c r="P521" s="35">
        <v>2655.5683724738001</v>
      </c>
      <c r="Q521" s="29">
        <f t="shared" si="260"/>
        <v>-3.0524584722652354E-9</v>
      </c>
      <c r="R521" s="29">
        <f t="shared" si="261"/>
        <v>-3.051899190327837E-9</v>
      </c>
      <c r="S521" s="29">
        <f t="shared" si="262"/>
        <v>-3.051899189084202E-9</v>
      </c>
      <c r="T521" s="29">
        <f t="shared" si="263"/>
        <v>-3.051899189084202E-9</v>
      </c>
      <c r="V521" s="35"/>
      <c r="W521" s="35"/>
      <c r="X521" s="35"/>
      <c r="AD521" s="35"/>
      <c r="AE521" s="35"/>
      <c r="AF521" s="35"/>
      <c r="AL521" s="35"/>
      <c r="AM521" s="35"/>
      <c r="AN521" s="35"/>
      <c r="AT521" s="35"/>
      <c r="AU521" s="35"/>
      <c r="AV521" s="35"/>
      <c r="BB521" s="35"/>
      <c r="BC521" s="35"/>
      <c r="BD521" s="35"/>
      <c r="BJ521" s="35"/>
      <c r="BK521" s="35"/>
      <c r="BL521" s="35"/>
      <c r="BR521" s="35"/>
      <c r="BS521" s="35"/>
      <c r="BT521" s="35"/>
      <c r="BZ521" s="35"/>
      <c r="CA521" s="35"/>
      <c r="CB521" s="35"/>
      <c r="CH521" s="35"/>
      <c r="CI521" s="35"/>
      <c r="CJ521" s="35"/>
      <c r="CP521" s="35"/>
      <c r="CQ521" s="35"/>
      <c r="CR521" s="35"/>
      <c r="CX521" s="35"/>
      <c r="CY521" s="35"/>
      <c r="CZ521" s="35"/>
      <c r="DF521" s="35">
        <v>8.4200000000000003E-9</v>
      </c>
      <c r="DG521" s="35">
        <v>3.20535945596</v>
      </c>
      <c r="DH521" s="35">
        <v>1670.8250284999999</v>
      </c>
      <c r="DI521" s="29">
        <f t="shared" si="264"/>
        <v>4.0189769599146691E-9</v>
      </c>
      <c r="DJ521" s="29">
        <f t="shared" si="265"/>
        <v>4.0180965898998379E-9</v>
      </c>
      <c r="DK521" s="29">
        <f t="shared" si="266"/>
        <v>4.0180965879423034E-9</v>
      </c>
      <c r="DL521" s="29">
        <f t="shared" si="267"/>
        <v>4.0180965879423034E-9</v>
      </c>
      <c r="DN521" s="35"/>
      <c r="DO521" s="35"/>
      <c r="DP521" s="35"/>
      <c r="DV521" s="35"/>
      <c r="DW521" s="35"/>
      <c r="DX521" s="35"/>
      <c r="ED521" s="35"/>
      <c r="EE521" s="35"/>
      <c r="EF521" s="35"/>
      <c r="EL521" s="35"/>
      <c r="EM521" s="35"/>
      <c r="EN521" s="35"/>
      <c r="ET521" s="35"/>
      <c r="EU521" s="35"/>
      <c r="EV521" s="35"/>
    </row>
    <row r="522" spans="14:152" s="29" customFormat="1" ht="13.5" x14ac:dyDescent="0.3">
      <c r="N522" s="35">
        <v>3.65E-9</v>
      </c>
      <c r="O522" s="35">
        <v>5.1645664546300001</v>
      </c>
      <c r="P522" s="35">
        <v>4694.0029547076001</v>
      </c>
      <c r="Q522" s="29">
        <f t="shared" si="260"/>
        <v>3.5105254321222973E-9</v>
      </c>
      <c r="R522" s="29">
        <f t="shared" si="261"/>
        <v>3.5101911837545899E-9</v>
      </c>
      <c r="S522" s="29">
        <f t="shared" si="262"/>
        <v>3.5101911830109694E-9</v>
      </c>
      <c r="T522" s="29">
        <f t="shared" si="263"/>
        <v>3.5101911830109694E-9</v>
      </c>
      <c r="V522" s="35"/>
      <c r="W522" s="35"/>
      <c r="X522" s="35"/>
      <c r="AD522" s="35"/>
      <c r="AE522" s="35"/>
      <c r="AF522" s="35"/>
      <c r="AL522" s="35"/>
      <c r="AM522" s="35"/>
      <c r="AN522" s="35"/>
      <c r="AT522" s="35"/>
      <c r="AU522" s="35"/>
      <c r="AV522" s="35"/>
      <c r="BB522" s="35"/>
      <c r="BC522" s="35"/>
      <c r="BD522" s="35"/>
      <c r="BJ522" s="35"/>
      <c r="BK522" s="35"/>
      <c r="BL522" s="35"/>
      <c r="BR522" s="35"/>
      <c r="BS522" s="35"/>
      <c r="BT522" s="35"/>
      <c r="BZ522" s="35"/>
      <c r="CA522" s="35"/>
      <c r="CB522" s="35"/>
      <c r="CH522" s="35"/>
      <c r="CI522" s="35"/>
      <c r="CJ522" s="35"/>
      <c r="CP522" s="35"/>
      <c r="CQ522" s="35"/>
      <c r="CR522" s="35"/>
      <c r="CX522" s="35"/>
      <c r="CY522" s="35"/>
      <c r="CZ522" s="35"/>
      <c r="DF522" s="35">
        <v>8.0800000000000002E-9</v>
      </c>
      <c r="DG522" s="35">
        <v>1.09148925587</v>
      </c>
      <c r="DH522" s="35">
        <v>683.18631549229997</v>
      </c>
      <c r="DI522" s="29">
        <f t="shared" si="264"/>
        <v>7.5076772010688942E-9</v>
      </c>
      <c r="DJ522" s="29">
        <f t="shared" si="265"/>
        <v>7.507531880188015E-9</v>
      </c>
      <c r="DK522" s="29">
        <f t="shared" si="266"/>
        <v>7.5075318798648851E-9</v>
      </c>
      <c r="DL522" s="29">
        <f t="shared" si="267"/>
        <v>7.5075318798648851E-9</v>
      </c>
      <c r="DN522" s="35"/>
      <c r="DO522" s="35"/>
      <c r="DP522" s="35"/>
      <c r="DV522" s="35"/>
      <c r="DW522" s="35"/>
      <c r="DX522" s="35"/>
      <c r="ED522" s="35"/>
      <c r="EE522" s="35"/>
      <c r="EF522" s="35"/>
      <c r="EL522" s="35"/>
      <c r="EM522" s="35"/>
      <c r="EN522" s="35"/>
      <c r="ET522" s="35"/>
      <c r="EU522" s="35"/>
      <c r="EV522" s="35"/>
    </row>
    <row r="523" spans="14:152" s="29" customFormat="1" ht="13.5" x14ac:dyDescent="0.3">
      <c r="N523" s="35">
        <v>4.5399999999999996E-9</v>
      </c>
      <c r="O523" s="35">
        <v>1.6332519795</v>
      </c>
      <c r="P523" s="35">
        <v>976.0023119128</v>
      </c>
      <c r="Q523" s="29">
        <f t="shared" si="260"/>
        <v>9.3139370771893553E-10</v>
      </c>
      <c r="R523" s="29">
        <f t="shared" si="261"/>
        <v>9.3108487462784964E-10</v>
      </c>
      <c r="S523" s="29">
        <f t="shared" si="262"/>
        <v>9.3108487394116927E-10</v>
      </c>
      <c r="T523" s="29">
        <f t="shared" si="263"/>
        <v>9.3108487394116927E-10</v>
      </c>
      <c r="V523" s="35"/>
      <c r="W523" s="35"/>
      <c r="X523" s="35"/>
      <c r="AD523" s="35"/>
      <c r="AE523" s="35"/>
      <c r="AF523" s="35"/>
      <c r="AL523" s="35"/>
      <c r="AM523" s="35"/>
      <c r="AN523" s="35"/>
      <c r="AT523" s="35"/>
      <c r="AU523" s="35"/>
      <c r="AV523" s="35"/>
      <c r="BB523" s="35"/>
      <c r="BC523" s="35"/>
      <c r="BD523" s="35"/>
      <c r="BJ523" s="35"/>
      <c r="BK523" s="35"/>
      <c r="BL523" s="35"/>
      <c r="BR523" s="35"/>
      <c r="BS523" s="35"/>
      <c r="BT523" s="35"/>
      <c r="BZ523" s="35"/>
      <c r="CA523" s="35"/>
      <c r="CB523" s="35"/>
      <c r="CH523" s="35"/>
      <c r="CI523" s="35"/>
      <c r="CJ523" s="35"/>
      <c r="CP523" s="35"/>
      <c r="CQ523" s="35"/>
      <c r="CR523" s="35"/>
      <c r="CX523" s="35"/>
      <c r="CY523" s="35"/>
      <c r="CZ523" s="35"/>
      <c r="DF523" s="35">
        <v>8.0999999999999997E-9</v>
      </c>
      <c r="DG523" s="35">
        <v>5.4793519289599999</v>
      </c>
      <c r="DH523" s="35">
        <v>525.54636351040006</v>
      </c>
      <c r="DI523" s="29">
        <f t="shared" si="264"/>
        <v>9.8531595116574814E-10</v>
      </c>
      <c r="DJ523" s="29">
        <f t="shared" si="265"/>
        <v>9.8561684199441842E-10</v>
      </c>
      <c r="DK523" s="29">
        <f t="shared" si="266"/>
        <v>9.8561684266343879E-10</v>
      </c>
      <c r="DL523" s="29">
        <f t="shared" si="267"/>
        <v>9.8561684266343879E-10</v>
      </c>
      <c r="DN523" s="35"/>
      <c r="DO523" s="35"/>
      <c r="DP523" s="35"/>
      <c r="DV523" s="35"/>
      <c r="DW523" s="35"/>
      <c r="DX523" s="35"/>
      <c r="ED523" s="35"/>
      <c r="EE523" s="35"/>
      <c r="EF523" s="35"/>
      <c r="EL523" s="35"/>
      <c r="EM523" s="35"/>
      <c r="EN523" s="35"/>
      <c r="ET523" s="35"/>
      <c r="EU523" s="35"/>
      <c r="EV523" s="35"/>
    </row>
    <row r="524" spans="14:152" s="29" customFormat="1" ht="13.5" x14ac:dyDescent="0.3">
      <c r="N524" s="35">
        <v>4.0599999999999996E-9</v>
      </c>
      <c r="O524" s="35">
        <v>2.7210238926699999</v>
      </c>
      <c r="P524" s="35">
        <v>1438.0252254408999</v>
      </c>
      <c r="Q524" s="29">
        <f t="shared" si="260"/>
        <v>2.3796363376923573E-9</v>
      </c>
      <c r="R524" s="29">
        <f t="shared" si="261"/>
        <v>2.3799731855685366E-9</v>
      </c>
      <c r="S524" s="29">
        <f t="shared" si="262"/>
        <v>2.3799731863174713E-9</v>
      </c>
      <c r="T524" s="29">
        <f t="shared" si="263"/>
        <v>2.3799731863174713E-9</v>
      </c>
      <c r="V524" s="35"/>
      <c r="W524" s="35"/>
      <c r="X524" s="35"/>
      <c r="AD524" s="35"/>
      <c r="AE524" s="35"/>
      <c r="AF524" s="35"/>
      <c r="AL524" s="35"/>
      <c r="AM524" s="35"/>
      <c r="AN524" s="35"/>
      <c r="AT524" s="35"/>
      <c r="AU524" s="35"/>
      <c r="AV524" s="35"/>
      <c r="BB524" s="35"/>
      <c r="BC524" s="35"/>
      <c r="BD524" s="35"/>
      <c r="BJ524" s="35"/>
      <c r="BK524" s="35"/>
      <c r="BL524" s="35"/>
      <c r="BR524" s="35"/>
      <c r="BS524" s="35"/>
      <c r="BT524" s="35"/>
      <c r="BZ524" s="35"/>
      <c r="CA524" s="35"/>
      <c r="CB524" s="35"/>
      <c r="CH524" s="35"/>
      <c r="CI524" s="35"/>
      <c r="CJ524" s="35"/>
      <c r="CP524" s="35"/>
      <c r="CQ524" s="35"/>
      <c r="CR524" s="35"/>
      <c r="CX524" s="35"/>
      <c r="CY524" s="35"/>
      <c r="CZ524" s="35"/>
      <c r="DF524" s="35">
        <v>8.5500000000000005E-9</v>
      </c>
      <c r="DG524" s="35">
        <v>6.0696986773599999</v>
      </c>
      <c r="DH524" s="35">
        <v>446.31134681819998</v>
      </c>
      <c r="DI524" s="29">
        <f t="shared" si="264"/>
        <v>6.2426925912724791E-9</v>
      </c>
      <c r="DJ524" s="29">
        <f t="shared" si="265"/>
        <v>6.2428782682184951E-9</v>
      </c>
      <c r="DK524" s="29">
        <f t="shared" si="266"/>
        <v>6.2428782686313211E-9</v>
      </c>
      <c r="DL524" s="29">
        <f t="shared" si="267"/>
        <v>6.2428782686313211E-9</v>
      </c>
      <c r="DN524" s="35"/>
      <c r="DO524" s="35"/>
      <c r="DP524" s="35"/>
      <c r="DV524" s="35"/>
      <c r="DW524" s="35"/>
      <c r="DX524" s="35"/>
      <c r="ED524" s="35"/>
      <c r="EE524" s="35"/>
      <c r="EF524" s="35"/>
      <c r="EL524" s="35"/>
      <c r="EM524" s="35"/>
      <c r="EN524" s="35"/>
      <c r="ET524" s="35"/>
      <c r="EU524" s="35"/>
      <c r="EV524" s="35"/>
    </row>
    <row r="525" spans="14:152" s="29" customFormat="1" ht="13.5" x14ac:dyDescent="0.3">
      <c r="N525" s="35">
        <v>3.4900000000000001E-9</v>
      </c>
      <c r="O525" s="35">
        <v>3.5959836642199998</v>
      </c>
      <c r="P525" s="35">
        <v>1058.8606653274001</v>
      </c>
      <c r="Q525" s="29">
        <f t="shared" si="260"/>
        <v>-1.273534039940223E-9</v>
      </c>
      <c r="R525" s="29">
        <f t="shared" si="261"/>
        <v>-1.2732890256098215E-9</v>
      </c>
      <c r="S525" s="29">
        <f t="shared" si="262"/>
        <v>-1.2732890250650335E-9</v>
      </c>
      <c r="T525" s="29">
        <f t="shared" si="263"/>
        <v>-1.2732890250650335E-9</v>
      </c>
      <c r="V525" s="35"/>
      <c r="W525" s="35"/>
      <c r="X525" s="35"/>
      <c r="AD525" s="35"/>
      <c r="AE525" s="35"/>
      <c r="AF525" s="35"/>
      <c r="AL525" s="35"/>
      <c r="AM525" s="35"/>
      <c r="AN525" s="35"/>
      <c r="AT525" s="35"/>
      <c r="AU525" s="35"/>
      <c r="AV525" s="35"/>
      <c r="BB525" s="35"/>
      <c r="BC525" s="35"/>
      <c r="BD525" s="35"/>
      <c r="BJ525" s="35"/>
      <c r="BK525" s="35"/>
      <c r="BL525" s="35"/>
      <c r="BR525" s="35"/>
      <c r="BS525" s="35"/>
      <c r="BT525" s="35"/>
      <c r="BZ525" s="35"/>
      <c r="CA525" s="35"/>
      <c r="CB525" s="35"/>
      <c r="CH525" s="35"/>
      <c r="CI525" s="35"/>
      <c r="CJ525" s="35"/>
      <c r="CP525" s="35"/>
      <c r="CQ525" s="35"/>
      <c r="CR525" s="35"/>
      <c r="CX525" s="35"/>
      <c r="CY525" s="35"/>
      <c r="CZ525" s="35"/>
      <c r="DF525" s="35">
        <v>9.8899999999999996E-9</v>
      </c>
      <c r="DG525" s="35">
        <v>1.5562387521600001</v>
      </c>
      <c r="DH525" s="35">
        <v>1493.093668066</v>
      </c>
      <c r="DI525" s="29">
        <f t="shared" si="264"/>
        <v>7.7263268854611253E-9</v>
      </c>
      <c r="DJ525" s="29">
        <f t="shared" si="265"/>
        <v>7.7269832766558497E-9</v>
      </c>
      <c r="DK525" s="29">
        <f t="shared" si="266"/>
        <v>7.7269832781151965E-9</v>
      </c>
      <c r="DL525" s="29">
        <f t="shared" si="267"/>
        <v>7.7269832781151965E-9</v>
      </c>
      <c r="DN525" s="35"/>
      <c r="DO525" s="35"/>
      <c r="DP525" s="35"/>
      <c r="DV525" s="35"/>
      <c r="DW525" s="35"/>
      <c r="DX525" s="35"/>
      <c r="ED525" s="35"/>
      <c r="EE525" s="35"/>
      <c r="EF525" s="35"/>
      <c r="EL525" s="35"/>
      <c r="EM525" s="35"/>
      <c r="EN525" s="35"/>
      <c r="ET525" s="35"/>
      <c r="EU525" s="35"/>
      <c r="EV525" s="35"/>
    </row>
    <row r="526" spans="14:152" s="29" customFormat="1" ht="13.5" x14ac:dyDescent="0.3">
      <c r="N526" s="35">
        <v>3.5400000000000002E-9</v>
      </c>
      <c r="O526" s="35">
        <v>0.62136331420000002</v>
      </c>
      <c r="P526" s="35">
        <v>498.67147645760002</v>
      </c>
      <c r="Q526" s="29">
        <f t="shared" si="260"/>
        <v>-2.6982951646088486E-9</v>
      </c>
      <c r="R526" s="29">
        <f t="shared" si="261"/>
        <v>-2.6982137902531637E-9</v>
      </c>
      <c r="S526" s="29">
        <f t="shared" si="262"/>
        <v>-2.6982137900722282E-9</v>
      </c>
      <c r="T526" s="29">
        <f t="shared" si="263"/>
        <v>-2.6982137900722282E-9</v>
      </c>
      <c r="V526" s="35"/>
      <c r="W526" s="35"/>
      <c r="X526" s="35"/>
      <c r="AD526" s="35"/>
      <c r="AE526" s="35"/>
      <c r="AF526" s="35"/>
      <c r="AL526" s="35"/>
      <c r="AM526" s="35"/>
      <c r="AN526" s="35"/>
      <c r="AT526" s="35"/>
      <c r="AU526" s="35"/>
      <c r="AV526" s="35"/>
      <c r="BB526" s="35"/>
      <c r="BC526" s="35"/>
      <c r="BD526" s="35"/>
      <c r="BJ526" s="35"/>
      <c r="BK526" s="35"/>
      <c r="BL526" s="35"/>
      <c r="BR526" s="35"/>
      <c r="BS526" s="35"/>
      <c r="BT526" s="35"/>
      <c r="BZ526" s="35"/>
      <c r="CA526" s="35"/>
      <c r="CB526" s="35"/>
      <c r="CH526" s="35"/>
      <c r="CI526" s="35"/>
      <c r="CJ526" s="35"/>
      <c r="CP526" s="35"/>
      <c r="CQ526" s="35"/>
      <c r="CR526" s="35"/>
      <c r="CX526" s="35"/>
      <c r="CY526" s="35"/>
      <c r="CZ526" s="35"/>
      <c r="DF526" s="35">
        <v>8.3699999999999998E-9</v>
      </c>
      <c r="DG526" s="35">
        <v>1.4951008079200001</v>
      </c>
      <c r="DH526" s="35">
        <v>1025.4416802454</v>
      </c>
      <c r="DI526" s="29">
        <f t="shared" si="264"/>
        <v>6.4052939039523437E-9</v>
      </c>
      <c r="DJ526" s="29">
        <f t="shared" si="265"/>
        <v>6.4049004465130505E-9</v>
      </c>
      <c r="DK526" s="29">
        <f t="shared" si="266"/>
        <v>6.4049004456381871E-9</v>
      </c>
      <c r="DL526" s="29">
        <f t="shared" si="267"/>
        <v>6.4049004456381871E-9</v>
      </c>
      <c r="DN526" s="35"/>
      <c r="DO526" s="35"/>
      <c r="DP526" s="35"/>
      <c r="DV526" s="35"/>
      <c r="DW526" s="35"/>
      <c r="DX526" s="35"/>
      <c r="ED526" s="35"/>
      <c r="EE526" s="35"/>
      <c r="EF526" s="35"/>
      <c r="EL526" s="35"/>
      <c r="EM526" s="35"/>
      <c r="EN526" s="35"/>
      <c r="ET526" s="35"/>
      <c r="EU526" s="35"/>
      <c r="EV526" s="35"/>
    </row>
    <row r="527" spans="14:152" s="29" customFormat="1" ht="13.5" x14ac:dyDescent="0.3">
      <c r="N527" s="35">
        <v>3.8300000000000002E-9</v>
      </c>
      <c r="O527" s="35">
        <v>5.0922908957399997</v>
      </c>
      <c r="P527" s="35">
        <v>539.25219265019996</v>
      </c>
      <c r="Q527" s="29">
        <f t="shared" si="260"/>
        <v>1.0819716234521402E-9</v>
      </c>
      <c r="R527" s="29">
        <f t="shared" si="261"/>
        <v>1.0821127078793465E-9</v>
      </c>
      <c r="S527" s="29">
        <f t="shared" si="262"/>
        <v>1.0821127081930374E-9</v>
      </c>
      <c r="T527" s="29">
        <f t="shared" si="263"/>
        <v>1.0821127081930374E-9</v>
      </c>
      <c r="V527" s="35"/>
      <c r="W527" s="35"/>
      <c r="X527" s="35"/>
      <c r="AD527" s="35"/>
      <c r="AE527" s="35"/>
      <c r="AF527" s="35"/>
      <c r="AL527" s="35"/>
      <c r="AM527" s="35"/>
      <c r="AN527" s="35"/>
      <c r="AT527" s="35"/>
      <c r="AU527" s="35"/>
      <c r="AV527" s="35"/>
      <c r="BB527" s="35"/>
      <c r="BC527" s="35"/>
      <c r="BD527" s="35"/>
      <c r="BJ527" s="35"/>
      <c r="BK527" s="35"/>
      <c r="BL527" s="35"/>
      <c r="BR527" s="35"/>
      <c r="BS527" s="35"/>
      <c r="BT527" s="35"/>
      <c r="BZ527" s="35"/>
      <c r="CA527" s="35"/>
      <c r="CB527" s="35"/>
      <c r="CH527" s="35"/>
      <c r="CI527" s="35"/>
      <c r="CJ527" s="35"/>
      <c r="CP527" s="35"/>
      <c r="CQ527" s="35"/>
      <c r="CR527" s="35"/>
      <c r="CX527" s="35"/>
      <c r="CY527" s="35"/>
      <c r="CZ527" s="35"/>
      <c r="DF527" s="35">
        <v>9.7399999999999999E-9</v>
      </c>
      <c r="DG527" s="35">
        <v>3.6766747175700001</v>
      </c>
      <c r="DH527" s="35">
        <v>25565.3257234804</v>
      </c>
      <c r="DI527" s="29">
        <f t="shared" si="264"/>
        <v>-4.6405055767560242E-9</v>
      </c>
      <c r="DJ527" s="29">
        <f t="shared" si="265"/>
        <v>-4.6560881269431862E-9</v>
      </c>
      <c r="DK527" s="29">
        <f t="shared" si="266"/>
        <v>-4.6560881615728702E-9</v>
      </c>
      <c r="DL527" s="29">
        <f t="shared" si="267"/>
        <v>-4.6560881615728702E-9</v>
      </c>
      <c r="DN527" s="35"/>
      <c r="DO527" s="35"/>
      <c r="DP527" s="35"/>
      <c r="DV527" s="35"/>
      <c r="DW527" s="35"/>
      <c r="DX527" s="35"/>
      <c r="ED527" s="35"/>
      <c r="EE527" s="35"/>
      <c r="EF527" s="35"/>
      <c r="EL527" s="35"/>
      <c r="EM527" s="35"/>
      <c r="EN527" s="35"/>
      <c r="ET527" s="35"/>
      <c r="EU527" s="35"/>
      <c r="EV527" s="35"/>
    </row>
    <row r="528" spans="14:152" s="29" customFormat="1" ht="13.5" x14ac:dyDescent="0.3">
      <c r="N528" s="35">
        <v>3.8000000000000001E-9</v>
      </c>
      <c r="O528" s="35">
        <v>3.9265323157299998</v>
      </c>
      <c r="P528" s="35">
        <v>561.18353448360006</v>
      </c>
      <c r="Q528" s="29">
        <f t="shared" si="260"/>
        <v>3.3795800115536589E-9</v>
      </c>
      <c r="R528" s="29">
        <f t="shared" si="261"/>
        <v>3.3796494388609185E-9</v>
      </c>
      <c r="S528" s="29">
        <f t="shared" si="262"/>
        <v>3.3796494390152799E-9</v>
      </c>
      <c r="T528" s="29">
        <f t="shared" si="263"/>
        <v>3.3796494390152799E-9</v>
      </c>
      <c r="V528" s="35"/>
      <c r="W528" s="35"/>
      <c r="X528" s="35"/>
      <c r="AD528" s="35"/>
      <c r="AE528" s="35"/>
      <c r="AF528" s="35"/>
      <c r="AL528" s="35"/>
      <c r="AM528" s="35"/>
      <c r="AN528" s="35"/>
      <c r="AT528" s="35"/>
      <c r="AU528" s="35"/>
      <c r="AV528" s="35"/>
      <c r="BB528" s="35"/>
      <c r="BC528" s="35"/>
      <c r="BD528" s="35"/>
      <c r="BJ528" s="35"/>
      <c r="BK528" s="35"/>
      <c r="BL528" s="35"/>
      <c r="BR528" s="35"/>
      <c r="BS528" s="35"/>
      <c r="BT528" s="35"/>
      <c r="BZ528" s="35"/>
      <c r="CA528" s="35"/>
      <c r="CB528" s="35"/>
      <c r="CH528" s="35"/>
      <c r="CI528" s="35"/>
      <c r="CJ528" s="35"/>
      <c r="CP528" s="35"/>
      <c r="CQ528" s="35"/>
      <c r="CR528" s="35"/>
      <c r="CX528" s="35"/>
      <c r="CY528" s="35"/>
      <c r="CZ528" s="35"/>
      <c r="DF528" s="35">
        <v>7.8800000000000001E-9</v>
      </c>
      <c r="DG528" s="35">
        <v>0.51622458292999995</v>
      </c>
      <c r="DH528" s="35">
        <v>526.98265210889997</v>
      </c>
      <c r="DI528" s="29">
        <f t="shared" si="264"/>
        <v>-7.4039948086466964E-9</v>
      </c>
      <c r="DJ528" s="29">
        <f t="shared" si="265"/>
        <v>-7.4038935821850009E-9</v>
      </c>
      <c r="DK528" s="29">
        <f t="shared" si="266"/>
        <v>-7.4038935819599151E-9</v>
      </c>
      <c r="DL528" s="29">
        <f t="shared" si="267"/>
        <v>-7.4038935819599151E-9</v>
      </c>
      <c r="DN528" s="35"/>
      <c r="DO528" s="35"/>
      <c r="DP528" s="35"/>
      <c r="DV528" s="35"/>
      <c r="DW528" s="35"/>
      <c r="DX528" s="35"/>
      <c r="ED528" s="35"/>
      <c r="EE528" s="35"/>
      <c r="EF528" s="35"/>
      <c r="EL528" s="35"/>
      <c r="EM528" s="35"/>
      <c r="EN528" s="35"/>
      <c r="ET528" s="35"/>
      <c r="EU528" s="35"/>
      <c r="EV528" s="35"/>
    </row>
    <row r="529" spans="14:152" s="29" customFormat="1" ht="13.5" x14ac:dyDescent="0.3">
      <c r="N529" s="35">
        <v>3.3900000000000001E-9</v>
      </c>
      <c r="O529" s="35">
        <v>4.1217587194899998</v>
      </c>
      <c r="P529" s="35">
        <v>3906.9087570985998</v>
      </c>
      <c r="Q529" s="29">
        <f t="shared" si="260"/>
        <v>1.1225612238693215E-10</v>
      </c>
      <c r="R529" s="29">
        <f t="shared" si="261"/>
        <v>1.1131347816866194E-10</v>
      </c>
      <c r="S529" s="29">
        <f t="shared" si="262"/>
        <v>1.1131347607269566E-10</v>
      </c>
      <c r="T529" s="29">
        <f t="shared" si="263"/>
        <v>1.1131347607269566E-10</v>
      </c>
      <c r="V529" s="35"/>
      <c r="W529" s="35"/>
      <c r="X529" s="35"/>
      <c r="AD529" s="35"/>
      <c r="AE529" s="35"/>
      <c r="AF529" s="35"/>
      <c r="AL529" s="35"/>
      <c r="AM529" s="35"/>
      <c r="AN529" s="35"/>
      <c r="AT529" s="35"/>
      <c r="AU529" s="35"/>
      <c r="AV529" s="35"/>
      <c r="BB529" s="35"/>
      <c r="BC529" s="35"/>
      <c r="BD529" s="35"/>
      <c r="BJ529" s="35"/>
      <c r="BK529" s="35"/>
      <c r="BL529" s="35"/>
      <c r="BR529" s="35"/>
      <c r="BS529" s="35"/>
      <c r="BT529" s="35"/>
      <c r="BZ529" s="35"/>
      <c r="CA529" s="35"/>
      <c r="CB529" s="35"/>
      <c r="CH529" s="35"/>
      <c r="CI529" s="35"/>
      <c r="CJ529" s="35"/>
      <c r="CP529" s="35"/>
      <c r="CQ529" s="35"/>
      <c r="CR529" s="35"/>
      <c r="CX529" s="35"/>
      <c r="CY529" s="35"/>
      <c r="CZ529" s="35"/>
      <c r="DF529" s="35">
        <v>8.2000000000000006E-9</v>
      </c>
      <c r="DG529" s="35">
        <v>1.86002542644</v>
      </c>
      <c r="DH529" s="35">
        <v>629.8629780064</v>
      </c>
      <c r="DI529" s="29">
        <f t="shared" si="264"/>
        <v>7.2877828292360022E-9</v>
      </c>
      <c r="DJ529" s="29">
        <f t="shared" si="265"/>
        <v>7.2876142283715869E-9</v>
      </c>
      <c r="DK529" s="29">
        <f t="shared" si="266"/>
        <v>7.2876142279966945E-9</v>
      </c>
      <c r="DL529" s="29">
        <f t="shared" si="267"/>
        <v>7.2876142279966945E-9</v>
      </c>
      <c r="DN529" s="35"/>
      <c r="DO529" s="35"/>
      <c r="DP529" s="35"/>
      <c r="DV529" s="35"/>
      <c r="DW529" s="35"/>
      <c r="DX529" s="35"/>
      <c r="ED529" s="35"/>
      <c r="EE529" s="35"/>
      <c r="EF529" s="35"/>
      <c r="EL529" s="35"/>
      <c r="EM529" s="35"/>
      <c r="EN529" s="35"/>
      <c r="ET529" s="35"/>
      <c r="EU529" s="35"/>
      <c r="EV529" s="35"/>
    </row>
    <row r="530" spans="14:152" s="29" customFormat="1" ht="13.5" x14ac:dyDescent="0.3">
      <c r="N530" s="35">
        <v>4.5800000000000003E-9</v>
      </c>
      <c r="O530" s="35">
        <v>3.4255679476699998</v>
      </c>
      <c r="P530" s="35">
        <v>121.2520214833</v>
      </c>
      <c r="Q530" s="29">
        <f t="shared" si="260"/>
        <v>2.8889141479166995E-9</v>
      </c>
      <c r="R530" s="29">
        <f t="shared" si="261"/>
        <v>2.888883461006813E-9</v>
      </c>
      <c r="S530" s="29">
        <f t="shared" si="262"/>
        <v>2.8888834609385805E-9</v>
      </c>
      <c r="T530" s="29">
        <f t="shared" si="263"/>
        <v>2.8888834609385805E-9</v>
      </c>
      <c r="V530" s="35"/>
      <c r="W530" s="35"/>
      <c r="X530" s="35"/>
      <c r="AD530" s="35"/>
      <c r="AE530" s="35"/>
      <c r="AF530" s="35"/>
      <c r="AL530" s="35"/>
      <c r="AM530" s="35"/>
      <c r="AN530" s="35"/>
      <c r="AT530" s="35"/>
      <c r="AU530" s="35"/>
      <c r="AV530" s="35"/>
      <c r="BB530" s="35"/>
      <c r="BC530" s="35"/>
      <c r="BD530" s="35"/>
      <c r="BJ530" s="35"/>
      <c r="BK530" s="35"/>
      <c r="BL530" s="35"/>
      <c r="BR530" s="35"/>
      <c r="BS530" s="35"/>
      <c r="BT530" s="35"/>
      <c r="BZ530" s="35"/>
      <c r="CA530" s="35"/>
      <c r="CB530" s="35"/>
      <c r="CH530" s="35"/>
      <c r="CI530" s="35"/>
      <c r="CJ530" s="35"/>
      <c r="CP530" s="35"/>
      <c r="CQ530" s="35"/>
      <c r="CR530" s="35"/>
      <c r="CX530" s="35"/>
      <c r="CY530" s="35"/>
      <c r="CZ530" s="35"/>
      <c r="DF530" s="35">
        <v>8.1300000000000007E-9</v>
      </c>
      <c r="DG530" s="35">
        <v>0.45441968194999999</v>
      </c>
      <c r="DH530" s="35">
        <v>4694.0029547076001</v>
      </c>
      <c r="DI530" s="29">
        <f t="shared" si="264"/>
        <v>2.2084232986544703E-9</v>
      </c>
      <c r="DJ530" s="29">
        <f t="shared" si="265"/>
        <v>2.2110385882232446E-9</v>
      </c>
      <c r="DK530" s="29">
        <f t="shared" si="266"/>
        <v>2.2110385940379367E-9</v>
      </c>
      <c r="DL530" s="29">
        <f t="shared" si="267"/>
        <v>2.2110385940379367E-9</v>
      </c>
      <c r="DN530" s="35"/>
      <c r="DO530" s="35"/>
      <c r="DP530" s="35"/>
      <c r="DV530" s="35"/>
      <c r="DW530" s="35"/>
      <c r="DX530" s="35"/>
      <c r="ED530" s="35"/>
      <c r="EE530" s="35"/>
      <c r="EF530" s="35"/>
      <c r="EL530" s="35"/>
      <c r="EM530" s="35"/>
      <c r="EN530" s="35"/>
      <c r="ET530" s="35"/>
      <c r="EU530" s="35"/>
      <c r="EV530" s="35"/>
    </row>
    <row r="531" spans="14:152" s="29" customFormat="1" ht="13.5" x14ac:dyDescent="0.3">
      <c r="N531" s="35">
        <v>4.2700000000000004E-9</v>
      </c>
      <c r="O531" s="35">
        <v>3.6128526491000001</v>
      </c>
      <c r="P531" s="35">
        <v>860.30992875280003</v>
      </c>
      <c r="Q531" s="29">
        <f t="shared" si="260"/>
        <v>1.2910338070165246E-9</v>
      </c>
      <c r="R531" s="29">
        <f t="shared" si="261"/>
        <v>1.2907844504589166E-9</v>
      </c>
      <c r="S531" s="29">
        <f t="shared" si="262"/>
        <v>1.2907844499044773E-9</v>
      </c>
      <c r="T531" s="29">
        <f t="shared" si="263"/>
        <v>1.2907844499044773E-9</v>
      </c>
      <c r="V531" s="35"/>
      <c r="W531" s="35"/>
      <c r="X531" s="35"/>
      <c r="AD531" s="35"/>
      <c r="AE531" s="35"/>
      <c r="AF531" s="35"/>
      <c r="AL531" s="35"/>
      <c r="AM531" s="35"/>
      <c r="AN531" s="35"/>
      <c r="AT531" s="35"/>
      <c r="AU531" s="35"/>
      <c r="AV531" s="35"/>
      <c r="BB531" s="35"/>
      <c r="BC531" s="35"/>
      <c r="BD531" s="35"/>
      <c r="BJ531" s="35"/>
      <c r="BK531" s="35"/>
      <c r="BL531" s="35"/>
      <c r="BR531" s="35"/>
      <c r="BS531" s="35"/>
      <c r="BT531" s="35"/>
      <c r="BZ531" s="35"/>
      <c r="CA531" s="35"/>
      <c r="CB531" s="35"/>
      <c r="CH531" s="35"/>
      <c r="CI531" s="35"/>
      <c r="CJ531" s="35"/>
      <c r="CP531" s="35"/>
      <c r="CQ531" s="35"/>
      <c r="CR531" s="35"/>
      <c r="CX531" s="35"/>
      <c r="CY531" s="35"/>
      <c r="CZ531" s="35"/>
      <c r="DF531" s="35">
        <v>9.53E-9</v>
      </c>
      <c r="DG531" s="35">
        <v>0.58786779132</v>
      </c>
      <c r="DH531" s="35">
        <v>627.36711334179995</v>
      </c>
      <c r="DI531" s="29">
        <f t="shared" si="264"/>
        <v>-2.0618258226749148E-9</v>
      </c>
      <c r="DJ531" s="29">
        <f t="shared" si="265"/>
        <v>-2.0622414975990199E-9</v>
      </c>
      <c r="DK531" s="29">
        <f t="shared" si="266"/>
        <v>-2.0622414985232417E-9</v>
      </c>
      <c r="DL531" s="29">
        <f t="shared" si="267"/>
        <v>-2.0622414985232417E-9</v>
      </c>
      <c r="DN531" s="35"/>
      <c r="DO531" s="35"/>
      <c r="DP531" s="35"/>
      <c r="DV531" s="35"/>
      <c r="DW531" s="35"/>
      <c r="DX531" s="35"/>
      <c r="ED531" s="35"/>
      <c r="EE531" s="35"/>
      <c r="EF531" s="35"/>
      <c r="EL531" s="35"/>
      <c r="EM531" s="35"/>
      <c r="EN531" s="35"/>
      <c r="ET531" s="35"/>
      <c r="EU531" s="35"/>
      <c r="EV531" s="35"/>
    </row>
    <row r="532" spans="14:152" s="29" customFormat="1" ht="13.5" x14ac:dyDescent="0.3">
      <c r="N532" s="35">
        <v>4.2400000000000002E-9</v>
      </c>
      <c r="O532" s="35">
        <v>4.7275725233100001</v>
      </c>
      <c r="P532" s="35">
        <v>1366.2125722901999</v>
      </c>
      <c r="Q532" s="29">
        <f t="shared" si="260"/>
        <v>-9.0010484547601928E-10</v>
      </c>
      <c r="R532" s="29">
        <f t="shared" si="261"/>
        <v>-8.9970173289152115E-10</v>
      </c>
      <c r="S532" s="29">
        <f t="shared" si="262"/>
        <v>-8.9970173199522091E-10</v>
      </c>
      <c r="T532" s="29">
        <f t="shared" si="263"/>
        <v>-8.9970173199522091E-10</v>
      </c>
      <c r="V532" s="35"/>
      <c r="W532" s="35"/>
      <c r="X532" s="35"/>
      <c r="AD532" s="35"/>
      <c r="AE532" s="35"/>
      <c r="AF532" s="35"/>
      <c r="AL532" s="35"/>
      <c r="AM532" s="35"/>
      <c r="AN532" s="35"/>
      <c r="AT532" s="35"/>
      <c r="AU532" s="35"/>
      <c r="AV532" s="35"/>
      <c r="BB532" s="35"/>
      <c r="BC532" s="35"/>
      <c r="BD532" s="35"/>
      <c r="BJ532" s="35"/>
      <c r="BK532" s="35"/>
      <c r="BL532" s="35"/>
      <c r="BR532" s="35"/>
      <c r="BS532" s="35"/>
      <c r="BT532" s="35"/>
      <c r="BZ532" s="35"/>
      <c r="CA532" s="35"/>
      <c r="CB532" s="35"/>
      <c r="CH532" s="35"/>
      <c r="CI532" s="35"/>
      <c r="CJ532" s="35"/>
      <c r="CP532" s="35"/>
      <c r="CQ532" s="35"/>
      <c r="CR532" s="35"/>
      <c r="CX532" s="35"/>
      <c r="CY532" s="35"/>
      <c r="CZ532" s="35"/>
      <c r="DF532" s="35">
        <v>9.0799999999999993E-9</v>
      </c>
      <c r="DG532" s="35">
        <v>2.8209332791200001</v>
      </c>
      <c r="DH532" s="35">
        <v>3046.5988283458</v>
      </c>
      <c r="DI532" s="29">
        <f t="shared" si="264"/>
        <v>-4.0894749109969562E-9</v>
      </c>
      <c r="DJ532" s="29">
        <f t="shared" si="265"/>
        <v>-4.0877159854087445E-9</v>
      </c>
      <c r="DK532" s="29">
        <f t="shared" si="266"/>
        <v>-4.087715981497684E-9</v>
      </c>
      <c r="DL532" s="29">
        <f t="shared" si="267"/>
        <v>-4.087715981497684E-9</v>
      </c>
      <c r="DN532" s="35"/>
      <c r="DO532" s="35"/>
      <c r="DP532" s="35"/>
      <c r="DV532" s="35"/>
      <c r="DW532" s="35"/>
      <c r="DX532" s="35"/>
      <c r="ED532" s="35"/>
      <c r="EE532" s="35"/>
      <c r="EF532" s="35"/>
      <c r="EL532" s="35"/>
      <c r="EM532" s="35"/>
      <c r="EN532" s="35"/>
      <c r="ET532" s="35"/>
      <c r="EU532" s="35"/>
      <c r="EV532" s="35"/>
    </row>
    <row r="533" spans="14:152" s="29" customFormat="1" ht="13.5" x14ac:dyDescent="0.3">
      <c r="N533" s="35">
        <v>3.2799999999999998E-9</v>
      </c>
      <c r="O533" s="35">
        <v>4.5528600281599996</v>
      </c>
      <c r="P533" s="35">
        <v>1696.0978227655</v>
      </c>
      <c r="Q533" s="29">
        <f t="shared" si="260"/>
        <v>2.5405574183457093E-9</v>
      </c>
      <c r="R533" s="29">
        <f t="shared" si="261"/>
        <v>2.5408079740979221E-9</v>
      </c>
      <c r="S533" s="29">
        <f t="shared" si="262"/>
        <v>2.5408079746549873E-9</v>
      </c>
      <c r="T533" s="29">
        <f t="shared" si="263"/>
        <v>2.5408079746549873E-9</v>
      </c>
      <c r="V533" s="35"/>
      <c r="W533" s="35"/>
      <c r="X533" s="35"/>
      <c r="AD533" s="35"/>
      <c r="AE533" s="35"/>
      <c r="AF533" s="35"/>
      <c r="AL533" s="35"/>
      <c r="AM533" s="35"/>
      <c r="AN533" s="35"/>
      <c r="AT533" s="35"/>
      <c r="AU533" s="35"/>
      <c r="AV533" s="35"/>
      <c r="BB533" s="35"/>
      <c r="BC533" s="35"/>
      <c r="BD533" s="35"/>
      <c r="BJ533" s="35"/>
      <c r="BK533" s="35"/>
      <c r="BL533" s="35"/>
      <c r="BR533" s="35"/>
      <c r="BS533" s="35"/>
      <c r="BT533" s="35"/>
      <c r="BZ533" s="35"/>
      <c r="CA533" s="35"/>
      <c r="CB533" s="35"/>
      <c r="CH533" s="35"/>
      <c r="CI533" s="35"/>
      <c r="CJ533" s="35"/>
      <c r="CP533" s="35"/>
      <c r="CQ533" s="35"/>
      <c r="CR533" s="35"/>
      <c r="CX533" s="35"/>
      <c r="CY533" s="35"/>
      <c r="CZ533" s="35"/>
      <c r="DF533" s="35">
        <v>9.1199999999999999E-9</v>
      </c>
      <c r="DG533" s="35">
        <v>2.6912431045099998</v>
      </c>
      <c r="DH533" s="35">
        <v>946.72792841499995</v>
      </c>
      <c r="DI533" s="29">
        <f t="shared" si="264"/>
        <v>6.4728956794223629E-9</v>
      </c>
      <c r="DJ533" s="29">
        <f t="shared" si="265"/>
        <v>6.4724625278079148E-9</v>
      </c>
      <c r="DK533" s="29">
        <f t="shared" si="266"/>
        <v>6.4724625268447978E-9</v>
      </c>
      <c r="DL533" s="29">
        <f t="shared" si="267"/>
        <v>6.4724625268447978E-9</v>
      </c>
      <c r="DN533" s="35"/>
      <c r="DO533" s="35"/>
      <c r="DP533" s="35"/>
      <c r="DV533" s="35"/>
      <c r="DW533" s="35"/>
      <c r="DX533" s="35"/>
      <c r="ED533" s="35"/>
      <c r="EE533" s="35"/>
      <c r="EF533" s="35"/>
      <c r="EL533" s="35"/>
      <c r="EM533" s="35"/>
      <c r="EN533" s="35"/>
      <c r="ET533" s="35"/>
      <c r="EU533" s="35"/>
      <c r="EV533" s="35"/>
    </row>
    <row r="534" spans="14:152" s="29" customFormat="1" ht="13.5" x14ac:dyDescent="0.3">
      <c r="N534" s="35">
        <v>3.24E-9</v>
      </c>
      <c r="O534" s="35">
        <v>4.2368500521000003</v>
      </c>
      <c r="P534" s="35">
        <v>642.34496686880004</v>
      </c>
      <c r="Q534" s="29">
        <f t="shared" si="260"/>
        <v>-1.645142926044637E-9</v>
      </c>
      <c r="R534" s="29">
        <f t="shared" si="261"/>
        <v>-1.6450152454825792E-9</v>
      </c>
      <c r="S534" s="29">
        <f t="shared" si="262"/>
        <v>-1.6450152451986809E-9</v>
      </c>
      <c r="T534" s="29">
        <f t="shared" si="263"/>
        <v>-1.6450152451986809E-9</v>
      </c>
      <c r="V534" s="35"/>
      <c r="W534" s="35"/>
      <c r="X534" s="35"/>
      <c r="AD534" s="35"/>
      <c r="AE534" s="35"/>
      <c r="AF534" s="35"/>
      <c r="AL534" s="35"/>
      <c r="AM534" s="35"/>
      <c r="AN534" s="35"/>
      <c r="AT534" s="35"/>
      <c r="AU534" s="35"/>
      <c r="AV534" s="35"/>
      <c r="BB534" s="35"/>
      <c r="BC534" s="35"/>
      <c r="BD534" s="35"/>
      <c r="BJ534" s="35"/>
      <c r="BK534" s="35"/>
      <c r="BL534" s="35"/>
      <c r="BR534" s="35"/>
      <c r="BS534" s="35"/>
      <c r="BT534" s="35"/>
      <c r="BZ534" s="35"/>
      <c r="CA534" s="35"/>
      <c r="CB534" s="35"/>
      <c r="CH534" s="35"/>
      <c r="CI534" s="35"/>
      <c r="CJ534" s="35"/>
      <c r="CP534" s="35"/>
      <c r="CQ534" s="35"/>
      <c r="CR534" s="35"/>
      <c r="CX534" s="35"/>
      <c r="CY534" s="35"/>
      <c r="CZ534" s="35"/>
      <c r="DF534" s="35">
        <v>8.2000000000000006E-9</v>
      </c>
      <c r="DG534" s="35">
        <v>4.1494793157199998</v>
      </c>
      <c r="DH534" s="35">
        <v>1884.1241239379999</v>
      </c>
      <c r="DI534" s="29">
        <f t="shared" si="264"/>
        <v>-8.0466385496915152E-9</v>
      </c>
      <c r="DJ534" s="29">
        <f t="shared" si="265"/>
        <v>-8.0468502648280846E-9</v>
      </c>
      <c r="DK534" s="29">
        <f t="shared" si="266"/>
        <v>-8.0468502652986577E-9</v>
      </c>
      <c r="DL534" s="29">
        <f t="shared" si="267"/>
        <v>-8.0468502652986577E-9</v>
      </c>
      <c r="DN534" s="35"/>
      <c r="DO534" s="35"/>
      <c r="DP534" s="35"/>
      <c r="DV534" s="35"/>
      <c r="DW534" s="35"/>
      <c r="DX534" s="35"/>
      <c r="ED534" s="35"/>
      <c r="EE534" s="35"/>
      <c r="EF534" s="35"/>
      <c r="EL534" s="35"/>
      <c r="EM534" s="35"/>
      <c r="EN534" s="35"/>
      <c r="ET534" s="35"/>
      <c r="EU534" s="35"/>
      <c r="EV534" s="35"/>
    </row>
    <row r="535" spans="14:152" s="29" customFormat="1" ht="13.5" x14ac:dyDescent="0.3">
      <c r="N535" s="35">
        <v>3.9499999999999998E-9</v>
      </c>
      <c r="O535" s="35">
        <v>3.2628255895499998</v>
      </c>
      <c r="P535" s="35">
        <v>484.44438245600003</v>
      </c>
      <c r="Q535" s="29">
        <f t="shared" si="260"/>
        <v>5.3376981697909105E-10</v>
      </c>
      <c r="R535" s="29">
        <f t="shared" si="261"/>
        <v>5.3363479911062732E-10</v>
      </c>
      <c r="S535" s="29">
        <f t="shared" si="262"/>
        <v>5.3363479881042776E-10</v>
      </c>
      <c r="T535" s="29">
        <f t="shared" si="263"/>
        <v>5.3363479881042776E-10</v>
      </c>
      <c r="V535" s="35"/>
      <c r="W535" s="35"/>
      <c r="X535" s="35"/>
      <c r="AD535" s="35"/>
      <c r="AE535" s="35"/>
      <c r="AF535" s="35"/>
      <c r="AL535" s="35"/>
      <c r="AM535" s="35"/>
      <c r="AN535" s="35"/>
      <c r="AT535" s="35"/>
      <c r="AU535" s="35"/>
      <c r="AV535" s="35"/>
      <c r="BB535" s="35"/>
      <c r="BC535" s="35"/>
      <c r="BD535" s="35"/>
      <c r="BJ535" s="35"/>
      <c r="BK535" s="35"/>
      <c r="BL535" s="35"/>
      <c r="BR535" s="35"/>
      <c r="BS535" s="35"/>
      <c r="BT535" s="35"/>
      <c r="BZ535" s="35"/>
      <c r="CA535" s="35"/>
      <c r="CB535" s="35"/>
      <c r="CH535" s="35"/>
      <c r="CI535" s="35"/>
      <c r="CJ535" s="35"/>
      <c r="CP535" s="35"/>
      <c r="CQ535" s="35"/>
      <c r="CR535" s="35"/>
      <c r="CX535" s="35"/>
      <c r="CY535" s="35"/>
      <c r="CZ535" s="35"/>
      <c r="DF535" s="35">
        <v>9.4799999999999995E-9</v>
      </c>
      <c r="DG535" s="35">
        <v>0.77931728039000003</v>
      </c>
      <c r="DH535" s="35">
        <v>25551.0986294787</v>
      </c>
      <c r="DI535" s="29">
        <f t="shared" si="264"/>
        <v>4.4065545371036046E-9</v>
      </c>
      <c r="DJ535" s="29">
        <f t="shared" si="265"/>
        <v>4.4218197089131013E-9</v>
      </c>
      <c r="DK535" s="29">
        <f t="shared" si="266"/>
        <v>4.4218197428378189E-9</v>
      </c>
      <c r="DL535" s="29">
        <f t="shared" si="267"/>
        <v>4.4218197428378189E-9</v>
      </c>
      <c r="DN535" s="35"/>
      <c r="DO535" s="35"/>
      <c r="DP535" s="35"/>
      <c r="DV535" s="35"/>
      <c r="DW535" s="35"/>
      <c r="DX535" s="35"/>
      <c r="ED535" s="35"/>
      <c r="EE535" s="35"/>
      <c r="EF535" s="35"/>
      <c r="EL535" s="35"/>
      <c r="EM535" s="35"/>
      <c r="EN535" s="35"/>
      <c r="ET535" s="35"/>
      <c r="EU535" s="35"/>
      <c r="EV535" s="35"/>
    </row>
    <row r="536" spans="14:152" s="29" customFormat="1" ht="13.5" x14ac:dyDescent="0.3">
      <c r="N536" s="35">
        <v>3.3000000000000002E-9</v>
      </c>
      <c r="O536" s="35">
        <v>6.05223507989</v>
      </c>
      <c r="P536" s="35">
        <v>215.7467759928</v>
      </c>
      <c r="Q536" s="29">
        <f t="shared" si="260"/>
        <v>-3.2714683282317599E-9</v>
      </c>
      <c r="R536" s="29">
        <f t="shared" si="261"/>
        <v>-3.2714749804273756E-9</v>
      </c>
      <c r="S536" s="29">
        <f t="shared" si="262"/>
        <v>-3.2714749804421656E-9</v>
      </c>
      <c r="T536" s="29">
        <f t="shared" si="263"/>
        <v>-3.2714749804421656E-9</v>
      </c>
      <c r="V536" s="35"/>
      <c r="W536" s="35"/>
      <c r="X536" s="35"/>
      <c r="AD536" s="35"/>
      <c r="AE536" s="35"/>
      <c r="AF536" s="35"/>
      <c r="AL536" s="35"/>
      <c r="AM536" s="35"/>
      <c r="AN536" s="35"/>
      <c r="AT536" s="35"/>
      <c r="AU536" s="35"/>
      <c r="AV536" s="35"/>
      <c r="BB536" s="35"/>
      <c r="BC536" s="35"/>
      <c r="BD536" s="35"/>
      <c r="BJ536" s="35"/>
      <c r="BK536" s="35"/>
      <c r="BL536" s="35"/>
      <c r="BR536" s="35"/>
      <c r="BS536" s="35"/>
      <c r="BT536" s="35"/>
      <c r="BZ536" s="35"/>
      <c r="CA536" s="35"/>
      <c r="CB536" s="35"/>
      <c r="CH536" s="35"/>
      <c r="CI536" s="35"/>
      <c r="CJ536" s="35"/>
      <c r="CP536" s="35"/>
      <c r="CQ536" s="35"/>
      <c r="CR536" s="35"/>
      <c r="CX536" s="35"/>
      <c r="CY536" s="35"/>
      <c r="CZ536" s="35"/>
      <c r="DF536" s="35">
        <v>8.4399999999999998E-9</v>
      </c>
      <c r="DG536" s="35">
        <v>9.7624958399999996E-3</v>
      </c>
      <c r="DH536" s="35">
        <v>628.59095361920004</v>
      </c>
      <c r="DI536" s="29">
        <f t="shared" si="264"/>
        <v>-5.9134571048473056E-9</v>
      </c>
      <c r="DJ536" s="29">
        <f t="shared" si="265"/>
        <v>-5.9137266622490747E-9</v>
      </c>
      <c r="DK536" s="29">
        <f t="shared" si="266"/>
        <v>-5.9137266628484051E-9</v>
      </c>
      <c r="DL536" s="29">
        <f t="shared" si="267"/>
        <v>-5.9137266628484051E-9</v>
      </c>
      <c r="DN536" s="35"/>
      <c r="DO536" s="35"/>
      <c r="DP536" s="35"/>
      <c r="DV536" s="35"/>
      <c r="DW536" s="35"/>
      <c r="DX536" s="35"/>
      <c r="ED536" s="35"/>
      <c r="EE536" s="35"/>
      <c r="EF536" s="35"/>
      <c r="EL536" s="35"/>
      <c r="EM536" s="35"/>
      <c r="EN536" s="35"/>
      <c r="ET536" s="35"/>
      <c r="EU536" s="35"/>
      <c r="EV536" s="35"/>
    </row>
    <row r="537" spans="14:152" s="29" customFormat="1" ht="13.5" x14ac:dyDescent="0.3">
      <c r="N537" s="35">
        <v>3.1800000000000002E-9</v>
      </c>
      <c r="O537" s="35">
        <v>2.0207280007000001</v>
      </c>
      <c r="P537" s="35">
        <v>2964.8466951296</v>
      </c>
      <c r="Q537" s="29">
        <f t="shared" si="260"/>
        <v>3.1671226533184788E-9</v>
      </c>
      <c r="R537" s="29">
        <f t="shared" si="261"/>
        <v>3.167062221932176E-9</v>
      </c>
      <c r="S537" s="29">
        <f t="shared" si="262"/>
        <v>3.1670622217976525E-9</v>
      </c>
      <c r="T537" s="29">
        <f t="shared" si="263"/>
        <v>3.1670622217976525E-9</v>
      </c>
      <c r="V537" s="35"/>
      <c r="W537" s="35"/>
      <c r="X537" s="35"/>
      <c r="AD537" s="35"/>
      <c r="AE537" s="35"/>
      <c r="AF537" s="35"/>
      <c r="AL537" s="35"/>
      <c r="AM537" s="35"/>
      <c r="AN537" s="35"/>
      <c r="AT537" s="35"/>
      <c r="AU537" s="35"/>
      <c r="AV537" s="35"/>
      <c r="BB537" s="35"/>
      <c r="BC537" s="35"/>
      <c r="BD537" s="35"/>
      <c r="BJ537" s="35"/>
      <c r="BK537" s="35"/>
      <c r="BL537" s="35"/>
      <c r="BR537" s="35"/>
      <c r="BS537" s="35"/>
      <c r="BT537" s="35"/>
      <c r="BZ537" s="35"/>
      <c r="CA537" s="35"/>
      <c r="CB537" s="35"/>
      <c r="CH537" s="35"/>
      <c r="CI537" s="35"/>
      <c r="CJ537" s="35"/>
      <c r="CP537" s="35"/>
      <c r="CQ537" s="35"/>
      <c r="CR537" s="35"/>
      <c r="CX537" s="35"/>
      <c r="CY537" s="35"/>
      <c r="CZ537" s="35"/>
      <c r="DF537" s="35">
        <v>9.1000000000000004E-9</v>
      </c>
      <c r="DG537" s="35">
        <v>0.99542530366000004</v>
      </c>
      <c r="DH537" s="35">
        <v>5760.4984318976003</v>
      </c>
      <c r="DI537" s="29">
        <f t="shared" si="264"/>
        <v>8.6688451215263117E-9</v>
      </c>
      <c r="DJ537" s="29">
        <f t="shared" si="265"/>
        <v>8.6699798143644324E-9</v>
      </c>
      <c r="DK537" s="29">
        <f t="shared" si="266"/>
        <v>8.6699798168857137E-9</v>
      </c>
      <c r="DL537" s="29">
        <f t="shared" si="267"/>
        <v>8.6699798168857137E-9</v>
      </c>
      <c r="DN537" s="35"/>
      <c r="DO537" s="35"/>
      <c r="DP537" s="35"/>
      <c r="DV537" s="35"/>
      <c r="DW537" s="35"/>
      <c r="DX537" s="35"/>
      <c r="ED537" s="35"/>
      <c r="EE537" s="35"/>
      <c r="EF537" s="35"/>
      <c r="EL537" s="35"/>
      <c r="EM537" s="35"/>
      <c r="EN537" s="35"/>
      <c r="ET537" s="35"/>
      <c r="EU537" s="35"/>
      <c r="EV537" s="35"/>
    </row>
    <row r="538" spans="14:152" s="29" customFormat="1" ht="13.5" x14ac:dyDescent="0.3">
      <c r="N538" s="35">
        <v>4.1700000000000003E-9</v>
      </c>
      <c r="O538" s="35">
        <v>0.20173093597</v>
      </c>
      <c r="P538" s="35">
        <v>842.90144101349995</v>
      </c>
      <c r="Q538" s="29">
        <f t="shared" si="260"/>
        <v>1.0119412197663374E-9</v>
      </c>
      <c r="R538" s="29">
        <f t="shared" si="261"/>
        <v>1.0121840378155272E-9</v>
      </c>
      <c r="S538" s="29">
        <f t="shared" si="262"/>
        <v>1.0121840383554168E-9</v>
      </c>
      <c r="T538" s="29">
        <f t="shared" si="263"/>
        <v>1.0121840383554168E-9</v>
      </c>
      <c r="V538" s="35"/>
      <c r="W538" s="35"/>
      <c r="X538" s="35"/>
      <c r="AD538" s="35"/>
      <c r="AE538" s="35"/>
      <c r="AF538" s="35"/>
      <c r="AL538" s="35"/>
      <c r="AM538" s="35"/>
      <c r="AN538" s="35"/>
      <c r="AT538" s="35"/>
      <c r="AU538" s="35"/>
      <c r="AV538" s="35"/>
      <c r="BB538" s="35"/>
      <c r="BC538" s="35"/>
      <c r="BD538" s="35"/>
      <c r="BJ538" s="35"/>
      <c r="BK538" s="35"/>
      <c r="BL538" s="35"/>
      <c r="BR538" s="35"/>
      <c r="BS538" s="35"/>
      <c r="BT538" s="35"/>
      <c r="BZ538" s="35"/>
      <c r="CA538" s="35"/>
      <c r="CB538" s="35"/>
      <c r="CH538" s="35"/>
      <c r="CI538" s="35"/>
      <c r="CJ538" s="35"/>
      <c r="CP538" s="35"/>
      <c r="CQ538" s="35"/>
      <c r="CR538" s="35"/>
      <c r="CX538" s="35"/>
      <c r="CY538" s="35"/>
      <c r="CZ538" s="35"/>
      <c r="DF538" s="35">
        <v>8.4399999999999998E-9</v>
      </c>
      <c r="DG538" s="35">
        <v>0.2263096449</v>
      </c>
      <c r="DH538" s="35">
        <v>1123.1178284926</v>
      </c>
      <c r="DI538" s="29">
        <f t="shared" si="264"/>
        <v>7.8326465100352307E-9</v>
      </c>
      <c r="DJ538" s="29">
        <f t="shared" si="265"/>
        <v>7.8323950496745223E-9</v>
      </c>
      <c r="DK538" s="29">
        <f t="shared" si="266"/>
        <v>7.832395049115363E-9</v>
      </c>
      <c r="DL538" s="29">
        <f t="shared" si="267"/>
        <v>7.832395049115363E-9</v>
      </c>
      <c r="DN538" s="35"/>
      <c r="DO538" s="35"/>
      <c r="DP538" s="35"/>
      <c r="DV538" s="35"/>
      <c r="DW538" s="35"/>
      <c r="DX538" s="35"/>
      <c r="ED538" s="35"/>
      <c r="EE538" s="35"/>
      <c r="EF538" s="35"/>
      <c r="EL538" s="35"/>
      <c r="EM538" s="35"/>
      <c r="EN538" s="35"/>
      <c r="ET538" s="35"/>
      <c r="EU538" s="35"/>
      <c r="EV538" s="35"/>
    </row>
    <row r="539" spans="14:152" s="29" customFormat="1" ht="13.5" x14ac:dyDescent="0.3">
      <c r="N539" s="35">
        <v>4.08E-9</v>
      </c>
      <c r="O539" s="35">
        <v>0.45800247267999999</v>
      </c>
      <c r="P539" s="35">
        <v>1578.0271950199001</v>
      </c>
      <c r="Q539" s="29">
        <f t="shared" si="260"/>
        <v>2.355265176087802E-9</v>
      </c>
      <c r="R539" s="29">
        <f t="shared" si="261"/>
        <v>2.3556395389036684E-9</v>
      </c>
      <c r="S539" s="29">
        <f t="shared" si="262"/>
        <v>2.3556395397360156E-9</v>
      </c>
      <c r="T539" s="29">
        <f t="shared" si="263"/>
        <v>2.3556395397360156E-9</v>
      </c>
      <c r="V539" s="35"/>
      <c r="W539" s="35"/>
      <c r="X539" s="35"/>
      <c r="AD539" s="35"/>
      <c r="AE539" s="35"/>
      <c r="AF539" s="35"/>
      <c r="AL539" s="35"/>
      <c r="AM539" s="35"/>
      <c r="AN539" s="35"/>
      <c r="AT539" s="35"/>
      <c r="AU539" s="35"/>
      <c r="AV539" s="35"/>
      <c r="BB539" s="35"/>
      <c r="BC539" s="35"/>
      <c r="BD539" s="35"/>
      <c r="BJ539" s="35"/>
      <c r="BK539" s="35"/>
      <c r="BL539" s="35"/>
      <c r="BR539" s="35"/>
      <c r="BS539" s="35"/>
      <c r="BT539" s="35"/>
      <c r="BZ539" s="35"/>
      <c r="CA539" s="35"/>
      <c r="CB539" s="35"/>
      <c r="CH539" s="35"/>
      <c r="CI539" s="35"/>
      <c r="CJ539" s="35"/>
      <c r="CP539" s="35"/>
      <c r="CQ539" s="35"/>
      <c r="CR539" s="35"/>
      <c r="CX539" s="35"/>
      <c r="CY539" s="35"/>
      <c r="CZ539" s="35"/>
      <c r="DF539" s="35">
        <v>9.2400000000000004E-9</v>
      </c>
      <c r="DG539" s="35">
        <v>4.4195234570800004</v>
      </c>
      <c r="DH539" s="35">
        <v>5746.2713378959997</v>
      </c>
      <c r="DI539" s="29">
        <f t="shared" si="264"/>
        <v>-8.6460936385832079E-9</v>
      </c>
      <c r="DJ539" s="29">
        <f t="shared" si="265"/>
        <v>-8.6474266017754075E-9</v>
      </c>
      <c r="DK539" s="29">
        <f t="shared" si="266"/>
        <v>-8.6474266047375644E-9</v>
      </c>
      <c r="DL539" s="29">
        <f t="shared" si="267"/>
        <v>-8.6474266047375644E-9</v>
      </c>
      <c r="DN539" s="35"/>
      <c r="DO539" s="35"/>
      <c r="DP539" s="35"/>
      <c r="DV539" s="35"/>
      <c r="DW539" s="35"/>
      <c r="DX539" s="35"/>
      <c r="ED539" s="35"/>
      <c r="EE539" s="35"/>
      <c r="EF539" s="35"/>
      <c r="EL539" s="35"/>
      <c r="EM539" s="35"/>
      <c r="EN539" s="35"/>
      <c r="ET539" s="35"/>
      <c r="EU539" s="35"/>
      <c r="EV539" s="35"/>
    </row>
    <row r="540" spans="14:152" s="29" customFormat="1" ht="13.5" x14ac:dyDescent="0.3">
      <c r="N540" s="35">
        <v>3.4200000000000002E-9</v>
      </c>
      <c r="O540" s="35">
        <v>6.1534707798500001</v>
      </c>
      <c r="P540" s="35">
        <v>1371.8416465826999</v>
      </c>
      <c r="Q540" s="29">
        <f t="shared" si="260"/>
        <v>-3.3760742911314381E-9</v>
      </c>
      <c r="R540" s="29">
        <f t="shared" si="261"/>
        <v>-3.3761276507131286E-9</v>
      </c>
      <c r="S540" s="29">
        <f t="shared" si="262"/>
        <v>-3.3761276508317339E-9</v>
      </c>
      <c r="T540" s="29">
        <f t="shared" si="263"/>
        <v>-3.3761276508317339E-9</v>
      </c>
      <c r="V540" s="35"/>
      <c r="W540" s="35"/>
      <c r="X540" s="35"/>
      <c r="AD540" s="35"/>
      <c r="AE540" s="35"/>
      <c r="AF540" s="35"/>
      <c r="AL540" s="35"/>
      <c r="AM540" s="35"/>
      <c r="AN540" s="35"/>
      <c r="AT540" s="35"/>
      <c r="AU540" s="35"/>
      <c r="AV540" s="35"/>
      <c r="BB540" s="35"/>
      <c r="BC540" s="35"/>
      <c r="BD540" s="35"/>
      <c r="BJ540" s="35"/>
      <c r="BK540" s="35"/>
      <c r="BL540" s="35"/>
      <c r="BR540" s="35"/>
      <c r="BS540" s="35"/>
      <c r="BT540" s="35"/>
      <c r="BZ540" s="35"/>
      <c r="CA540" s="35"/>
      <c r="CB540" s="35"/>
      <c r="CH540" s="35"/>
      <c r="CI540" s="35"/>
      <c r="CJ540" s="35"/>
      <c r="CP540" s="35"/>
      <c r="CQ540" s="35"/>
      <c r="CR540" s="35"/>
      <c r="CX540" s="35"/>
      <c r="CY540" s="35"/>
      <c r="CZ540" s="35"/>
      <c r="DF540" s="35">
        <v>9.6699999999999999E-9</v>
      </c>
      <c r="DG540" s="35">
        <v>3.20618313117</v>
      </c>
      <c r="DH540" s="35">
        <v>9050.8108418032007</v>
      </c>
      <c r="DI540" s="29">
        <f t="shared" si="264"/>
        <v>8.0462543339066376E-9</v>
      </c>
      <c r="DJ540" s="29">
        <f t="shared" si="265"/>
        <v>8.042795789071302E-9</v>
      </c>
      <c r="DK540" s="29">
        <f t="shared" si="266"/>
        <v>8.0427957813777613E-9</v>
      </c>
      <c r="DL540" s="29">
        <f t="shared" si="267"/>
        <v>8.0427957813777613E-9</v>
      </c>
      <c r="DN540" s="35"/>
      <c r="DO540" s="35"/>
      <c r="DP540" s="35"/>
      <c r="DV540" s="35"/>
      <c r="DW540" s="35"/>
      <c r="DX540" s="35"/>
      <c r="ED540" s="35"/>
      <c r="EE540" s="35"/>
      <c r="EF540" s="35"/>
      <c r="EL540" s="35"/>
      <c r="EM540" s="35"/>
      <c r="EN540" s="35"/>
      <c r="ET540" s="35"/>
      <c r="EU540" s="35"/>
      <c r="EV540" s="35"/>
    </row>
    <row r="541" spans="14:152" s="29" customFormat="1" ht="13.5" x14ac:dyDescent="0.3">
      <c r="N541" s="35">
        <v>3.1E-9</v>
      </c>
      <c r="O541" s="35">
        <v>1.97259286255</v>
      </c>
      <c r="P541" s="35">
        <v>754.03576079649997</v>
      </c>
      <c r="Q541" s="29">
        <f t="shared" si="260"/>
        <v>-2.551382456385672E-10</v>
      </c>
      <c r="R541" s="29">
        <f t="shared" si="261"/>
        <v>-2.5497235198063375E-10</v>
      </c>
      <c r="S541" s="29">
        <f t="shared" si="262"/>
        <v>-2.5497235161177654E-10</v>
      </c>
      <c r="T541" s="29">
        <f t="shared" si="263"/>
        <v>-2.5497235161177654E-10</v>
      </c>
      <c r="V541" s="35"/>
      <c r="W541" s="35"/>
      <c r="X541" s="35"/>
      <c r="AD541" s="35"/>
      <c r="AE541" s="35"/>
      <c r="AF541" s="35"/>
      <c r="AL541" s="35"/>
      <c r="AM541" s="35"/>
      <c r="AN541" s="35"/>
      <c r="AT541" s="35"/>
      <c r="AU541" s="35"/>
      <c r="AV541" s="35"/>
      <c r="BB541" s="35"/>
      <c r="BC541" s="35"/>
      <c r="BD541" s="35"/>
      <c r="BJ541" s="35"/>
      <c r="BK541" s="35"/>
      <c r="BL541" s="35"/>
      <c r="BR541" s="35"/>
      <c r="BS541" s="35"/>
      <c r="BT541" s="35"/>
      <c r="BZ541" s="35"/>
      <c r="CA541" s="35"/>
      <c r="CB541" s="35"/>
      <c r="CH541" s="35"/>
      <c r="CI541" s="35"/>
      <c r="CJ541" s="35"/>
      <c r="CP541" s="35"/>
      <c r="CQ541" s="35"/>
      <c r="CR541" s="35"/>
      <c r="CX541" s="35"/>
      <c r="CY541" s="35"/>
      <c r="CZ541" s="35"/>
      <c r="DF541" s="35">
        <v>8.0000000000000005E-9</v>
      </c>
      <c r="DG541" s="35">
        <v>0.10663079153</v>
      </c>
      <c r="DH541" s="35">
        <v>4532.5789494110004</v>
      </c>
      <c r="DI541" s="29">
        <f t="shared" si="264"/>
        <v>-8.2352635995427663E-10</v>
      </c>
      <c r="DJ541" s="29">
        <f t="shared" si="265"/>
        <v>-8.2609477876139028E-10</v>
      </c>
      <c r="DK541" s="29">
        <f t="shared" si="266"/>
        <v>-8.260947844721105E-10</v>
      </c>
      <c r="DL541" s="29">
        <f t="shared" si="267"/>
        <v>-8.260947844721105E-10</v>
      </c>
      <c r="DN541" s="35"/>
      <c r="DO541" s="35"/>
      <c r="DP541" s="35"/>
      <c r="DV541" s="35"/>
      <c r="DW541" s="35"/>
      <c r="DX541" s="35"/>
      <c r="ED541" s="35"/>
      <c r="EE541" s="35"/>
      <c r="EF541" s="35"/>
      <c r="EL541" s="35"/>
      <c r="EM541" s="35"/>
      <c r="EN541" s="35"/>
      <c r="ET541" s="35"/>
      <c r="EU541" s="35"/>
      <c r="EV541" s="35"/>
    </row>
    <row r="542" spans="14:152" s="29" customFormat="1" ht="13.5" x14ac:dyDescent="0.3">
      <c r="N542" s="35">
        <v>3.3999999999999998E-9</v>
      </c>
      <c r="O542" s="35">
        <v>2.77813018312</v>
      </c>
      <c r="P542" s="35">
        <v>3.5231183490000002</v>
      </c>
      <c r="Q542" s="29">
        <f t="shared" si="260"/>
        <v>-3.241810750133721E-9</v>
      </c>
      <c r="R542" s="29">
        <f t="shared" si="261"/>
        <v>-3.2418104929696925E-9</v>
      </c>
      <c r="S542" s="29">
        <f t="shared" si="262"/>
        <v>-3.2418104929691209E-9</v>
      </c>
      <c r="T542" s="29">
        <f t="shared" si="263"/>
        <v>-3.2418104929691209E-9</v>
      </c>
      <c r="V542" s="35"/>
      <c r="W542" s="35"/>
      <c r="X542" s="35"/>
      <c r="AD542" s="35"/>
      <c r="AE542" s="35"/>
      <c r="AF542" s="35"/>
      <c r="AL542" s="35"/>
      <c r="AM542" s="35"/>
      <c r="AN542" s="35"/>
      <c r="AT542" s="35"/>
      <c r="AU542" s="35"/>
      <c r="AV542" s="35"/>
      <c r="BB542" s="35"/>
      <c r="BC542" s="35"/>
      <c r="BD542" s="35"/>
      <c r="BJ542" s="35"/>
      <c r="BK542" s="35"/>
      <c r="BL542" s="35"/>
      <c r="BR542" s="35"/>
      <c r="BS542" s="35"/>
      <c r="BT542" s="35"/>
      <c r="BZ542" s="35"/>
      <c r="CA542" s="35"/>
      <c r="CB542" s="35"/>
      <c r="CH542" s="35"/>
      <c r="CI542" s="35"/>
      <c r="CJ542" s="35"/>
      <c r="CP542" s="35"/>
      <c r="CQ542" s="35"/>
      <c r="CR542" s="35"/>
      <c r="CX542" s="35"/>
      <c r="CY542" s="35"/>
      <c r="CZ542" s="35"/>
      <c r="DF542" s="35">
        <v>7.4799999999999998E-9</v>
      </c>
      <c r="DG542" s="35">
        <v>3.0137640592700001</v>
      </c>
      <c r="DH542" s="35">
        <v>5481.7545583807996</v>
      </c>
      <c r="DI542" s="29">
        <f t="shared" si="264"/>
        <v>-4.4015741996093212E-9</v>
      </c>
      <c r="DJ542" s="29">
        <f t="shared" si="265"/>
        <v>-4.4039347338273617E-9</v>
      </c>
      <c r="DK542" s="29">
        <f t="shared" si="266"/>
        <v>-4.4039347390751444E-9</v>
      </c>
      <c r="DL542" s="29">
        <f t="shared" si="267"/>
        <v>-4.4039347390751444E-9</v>
      </c>
      <c r="DN542" s="35"/>
      <c r="DO542" s="35"/>
      <c r="DP542" s="35"/>
      <c r="DV542" s="35"/>
      <c r="DW542" s="35"/>
      <c r="DX542" s="35"/>
      <c r="ED542" s="35"/>
      <c r="EE542" s="35"/>
      <c r="EF542" s="35"/>
      <c r="EL542" s="35"/>
      <c r="EM542" s="35"/>
      <c r="EN542" s="35"/>
      <c r="ET542" s="35"/>
      <c r="EU542" s="35"/>
      <c r="EV542" s="35"/>
    </row>
    <row r="543" spans="14:152" s="29" customFormat="1" ht="13.5" x14ac:dyDescent="0.3">
      <c r="N543" s="35">
        <v>3.3299999999999999E-9</v>
      </c>
      <c r="O543" s="35">
        <v>2.9135225467799999</v>
      </c>
      <c r="P543" s="35">
        <v>576.16138801060004</v>
      </c>
      <c r="Q543" s="29">
        <f t="shared" si="260"/>
        <v>3.18625269406405E-9</v>
      </c>
      <c r="R543" s="29">
        <f t="shared" si="261"/>
        <v>3.1862129819158507E-9</v>
      </c>
      <c r="S543" s="29">
        <f t="shared" si="262"/>
        <v>3.1862129818275467E-9</v>
      </c>
      <c r="T543" s="29">
        <f t="shared" si="263"/>
        <v>3.1862129818275467E-9</v>
      </c>
      <c r="V543" s="35"/>
      <c r="W543" s="35"/>
      <c r="X543" s="35"/>
      <c r="AD543" s="35"/>
      <c r="AE543" s="35"/>
      <c r="AF543" s="35"/>
      <c r="AL543" s="35"/>
      <c r="AM543" s="35"/>
      <c r="AN543" s="35"/>
      <c r="AT543" s="35"/>
      <c r="AU543" s="35"/>
      <c r="AV543" s="35"/>
      <c r="BB543" s="35"/>
      <c r="BC543" s="35"/>
      <c r="BD543" s="35"/>
      <c r="BJ543" s="35"/>
      <c r="BK543" s="35"/>
      <c r="BL543" s="35"/>
      <c r="BR543" s="35"/>
      <c r="BS543" s="35"/>
      <c r="BT543" s="35"/>
      <c r="BZ543" s="35"/>
      <c r="CA543" s="35"/>
      <c r="CB543" s="35"/>
      <c r="CH543" s="35"/>
      <c r="CI543" s="35"/>
      <c r="CJ543" s="35"/>
      <c r="CP543" s="35"/>
      <c r="CQ543" s="35"/>
      <c r="CR543" s="35"/>
      <c r="CX543" s="35"/>
      <c r="CY543" s="35"/>
      <c r="CZ543" s="35"/>
      <c r="DF543" s="35">
        <v>7.5200000000000005E-9</v>
      </c>
      <c r="DG543" s="35">
        <v>5.8236047289000004</v>
      </c>
      <c r="DH543" s="35">
        <v>701.93626358799997</v>
      </c>
      <c r="DI543" s="29">
        <f t="shared" si="264"/>
        <v>-4.087323995761894E-10</v>
      </c>
      <c r="DJ543" s="29">
        <f t="shared" si="265"/>
        <v>-4.0910773846501537E-10</v>
      </c>
      <c r="DK543" s="29">
        <f t="shared" si="266"/>
        <v>-4.0910773929957371E-10</v>
      </c>
      <c r="DL543" s="29">
        <f t="shared" si="267"/>
        <v>-4.0910773929957371E-10</v>
      </c>
      <c r="DN543" s="35"/>
      <c r="DO543" s="35"/>
      <c r="DP543" s="35"/>
      <c r="DV543" s="35"/>
      <c r="DW543" s="35"/>
      <c r="DX543" s="35"/>
      <c r="ED543" s="35"/>
      <c r="EE543" s="35"/>
      <c r="EF543" s="35"/>
      <c r="EL543" s="35"/>
      <c r="EM543" s="35"/>
      <c r="EN543" s="35"/>
      <c r="ET543" s="35"/>
      <c r="EU543" s="35"/>
      <c r="EV543" s="35"/>
    </row>
    <row r="544" spans="14:152" s="29" customFormat="1" ht="13.5" x14ac:dyDescent="0.3">
      <c r="N544" s="35">
        <v>3.24E-9</v>
      </c>
      <c r="O544" s="35">
        <v>0.32544817254000002</v>
      </c>
      <c r="P544" s="35">
        <v>586.31331639719997</v>
      </c>
      <c r="Q544" s="29">
        <f t="shared" si="260"/>
        <v>-2.953753062167913E-9</v>
      </c>
      <c r="R544" s="29">
        <f t="shared" si="261"/>
        <v>-2.9538086536301373E-9</v>
      </c>
      <c r="S544" s="29">
        <f t="shared" si="262"/>
        <v>-2.9538086537537363E-9</v>
      </c>
      <c r="T544" s="29">
        <f t="shared" si="263"/>
        <v>-2.9538086537537363E-9</v>
      </c>
      <c r="V544" s="35"/>
      <c r="W544" s="35"/>
      <c r="X544" s="35"/>
      <c r="AD544" s="35"/>
      <c r="AE544" s="35"/>
      <c r="AF544" s="35"/>
      <c r="AL544" s="35"/>
      <c r="AM544" s="35"/>
      <c r="AN544" s="35"/>
      <c r="AT544" s="35"/>
      <c r="AU544" s="35"/>
      <c r="AV544" s="35"/>
      <c r="BB544" s="35"/>
      <c r="BC544" s="35"/>
      <c r="BD544" s="35"/>
      <c r="BJ544" s="35"/>
      <c r="BK544" s="35"/>
      <c r="BL544" s="35"/>
      <c r="BR544" s="35"/>
      <c r="BS544" s="35"/>
      <c r="BT544" s="35"/>
      <c r="BZ544" s="35"/>
      <c r="CA544" s="35"/>
      <c r="CB544" s="35"/>
      <c r="CH544" s="35"/>
      <c r="CI544" s="35"/>
      <c r="CJ544" s="35"/>
      <c r="CP544" s="35"/>
      <c r="CQ544" s="35"/>
      <c r="CR544" s="35"/>
      <c r="CX544" s="35"/>
      <c r="CY544" s="35"/>
      <c r="CZ544" s="35"/>
      <c r="DF544" s="35">
        <v>7.7099999999999992E-9</v>
      </c>
      <c r="DG544" s="35">
        <v>0.12101982692</v>
      </c>
      <c r="DH544" s="35">
        <v>635.70450061999998</v>
      </c>
      <c r="DI544" s="29">
        <f t="shared" si="264"/>
        <v>-4.0266872371008378E-9</v>
      </c>
      <c r="DJ544" s="29">
        <f t="shared" si="265"/>
        <v>-4.02698487786763E-9</v>
      </c>
      <c r="DK544" s="29">
        <f t="shared" si="266"/>
        <v>-4.0269848785294043E-9</v>
      </c>
      <c r="DL544" s="29">
        <f t="shared" si="267"/>
        <v>-4.0269848785294043E-9</v>
      </c>
      <c r="DN544" s="35"/>
      <c r="DO544" s="35"/>
      <c r="DP544" s="35"/>
      <c r="DV544" s="35"/>
      <c r="DW544" s="35"/>
      <c r="DX544" s="35"/>
      <c r="ED544" s="35"/>
      <c r="EE544" s="35"/>
      <c r="EF544" s="35"/>
      <c r="EL544" s="35"/>
      <c r="EM544" s="35"/>
      <c r="EN544" s="35"/>
      <c r="ET544" s="35"/>
      <c r="EU544" s="35"/>
      <c r="EV544" s="35"/>
    </row>
    <row r="545" spans="14:152" s="29" customFormat="1" ht="13.5" x14ac:dyDescent="0.3">
      <c r="N545" s="35">
        <v>3.0199999999999999E-9</v>
      </c>
      <c r="O545" s="35">
        <v>2.0870884884900001</v>
      </c>
      <c r="P545" s="35">
        <v>526.98265210889997</v>
      </c>
      <c r="Q545" s="29">
        <f t="shared" si="260"/>
        <v>-1.0335332172868274E-9</v>
      </c>
      <c r="R545" s="29">
        <f t="shared" si="261"/>
        <v>-1.0336397056022286E-9</v>
      </c>
      <c r="S545" s="29">
        <f t="shared" si="262"/>
        <v>-1.0336397058390006E-9</v>
      </c>
      <c r="T545" s="29">
        <f t="shared" si="263"/>
        <v>-1.0336397058390006E-9</v>
      </c>
      <c r="V545" s="35"/>
      <c r="W545" s="35"/>
      <c r="X545" s="35"/>
      <c r="AD545" s="35"/>
      <c r="AE545" s="35"/>
      <c r="AF545" s="35"/>
      <c r="AL545" s="35"/>
      <c r="AM545" s="35"/>
      <c r="AN545" s="35"/>
      <c r="AT545" s="35"/>
      <c r="AU545" s="35"/>
      <c r="AV545" s="35"/>
      <c r="BB545" s="35"/>
      <c r="BC545" s="35"/>
      <c r="BD545" s="35"/>
      <c r="BJ545" s="35"/>
      <c r="BK545" s="35"/>
      <c r="BL545" s="35"/>
      <c r="BR545" s="35"/>
      <c r="BS545" s="35"/>
      <c r="BT545" s="35"/>
      <c r="BZ545" s="35"/>
      <c r="CA545" s="35"/>
      <c r="CB545" s="35"/>
      <c r="CH545" s="35"/>
      <c r="CI545" s="35"/>
      <c r="CJ545" s="35"/>
      <c r="CP545" s="35"/>
      <c r="CQ545" s="35"/>
      <c r="CR545" s="35"/>
      <c r="CX545" s="35"/>
      <c r="CY545" s="35"/>
      <c r="CZ545" s="35"/>
      <c r="DF545" s="35">
        <v>7.2500000000000004E-9</v>
      </c>
      <c r="DG545" s="35">
        <v>2.81220410314</v>
      </c>
      <c r="DH545" s="35">
        <v>3597.6304344427999</v>
      </c>
      <c r="DI545" s="29">
        <f t="shared" si="264"/>
        <v>-1.1973203026760886E-10</v>
      </c>
      <c r="DJ545" s="29">
        <f t="shared" si="265"/>
        <v>-1.2158917385714453E-10</v>
      </c>
      <c r="DK545" s="29">
        <f t="shared" si="266"/>
        <v>-1.2158917798641748E-10</v>
      </c>
      <c r="DL545" s="29">
        <f t="shared" si="267"/>
        <v>-1.2158917798641748E-10</v>
      </c>
      <c r="DN545" s="35"/>
      <c r="DO545" s="35"/>
      <c r="DP545" s="35"/>
      <c r="DV545" s="35"/>
      <c r="DW545" s="35"/>
      <c r="DX545" s="35"/>
      <c r="ED545" s="35"/>
      <c r="EE545" s="35"/>
      <c r="EF545" s="35"/>
      <c r="EL545" s="35"/>
      <c r="EM545" s="35"/>
      <c r="EN545" s="35"/>
      <c r="ET545" s="35"/>
      <c r="EU545" s="35"/>
      <c r="EV545" s="35"/>
    </row>
    <row r="546" spans="14:152" s="29" customFormat="1" ht="13.5" x14ac:dyDescent="0.3">
      <c r="N546" s="35">
        <v>3.6300000000000001E-9</v>
      </c>
      <c r="O546" s="35">
        <v>4.7056711323</v>
      </c>
      <c r="P546" s="35">
        <v>2730.2069586891998</v>
      </c>
      <c r="Q546" s="29">
        <f t="shared" si="260"/>
        <v>1.260802633174251E-9</v>
      </c>
      <c r="R546" s="29">
        <f t="shared" si="261"/>
        <v>1.260140793226522E-9</v>
      </c>
      <c r="S546" s="29">
        <f t="shared" si="262"/>
        <v>1.2601407917548827E-9</v>
      </c>
      <c r="T546" s="29">
        <f t="shared" si="263"/>
        <v>1.2601407917548827E-9</v>
      </c>
      <c r="V546" s="35"/>
      <c r="W546" s="35"/>
      <c r="X546" s="35"/>
      <c r="AD546" s="35"/>
      <c r="AE546" s="35"/>
      <c r="AF546" s="35"/>
      <c r="AL546" s="35"/>
      <c r="AM546" s="35"/>
      <c r="AN546" s="35"/>
      <c r="AT546" s="35"/>
      <c r="AU546" s="35"/>
      <c r="AV546" s="35"/>
      <c r="BB546" s="35"/>
      <c r="BC546" s="35"/>
      <c r="BD546" s="35"/>
      <c r="BJ546" s="35"/>
      <c r="BK546" s="35"/>
      <c r="BL546" s="35"/>
      <c r="BR546" s="35"/>
      <c r="BS546" s="35"/>
      <c r="BT546" s="35"/>
      <c r="BZ546" s="35"/>
      <c r="CA546" s="35"/>
      <c r="CB546" s="35"/>
      <c r="CH546" s="35"/>
      <c r="CI546" s="35"/>
      <c r="CJ546" s="35"/>
      <c r="CP546" s="35"/>
      <c r="CQ546" s="35"/>
      <c r="CR546" s="35"/>
      <c r="CX546" s="35"/>
      <c r="CY546" s="35"/>
      <c r="CZ546" s="35"/>
      <c r="DF546" s="35">
        <v>9.4400000000000005E-9</v>
      </c>
      <c r="DG546" s="35">
        <v>0.40327408174000001</v>
      </c>
      <c r="DH546" s="35">
        <v>1140.3833038800001</v>
      </c>
      <c r="DI546" s="29">
        <f t="shared" si="264"/>
        <v>9.412961807233179E-9</v>
      </c>
      <c r="DJ546" s="29">
        <f t="shared" si="265"/>
        <v>9.4130197565080504E-9</v>
      </c>
      <c r="DK546" s="29">
        <f t="shared" si="266"/>
        <v>9.4130197566368292E-9</v>
      </c>
      <c r="DL546" s="29">
        <f t="shared" si="267"/>
        <v>9.4130197566368292E-9</v>
      </c>
      <c r="DN546" s="35"/>
      <c r="DO546" s="35"/>
      <c r="DP546" s="35"/>
      <c r="DV546" s="35"/>
      <c r="DW546" s="35"/>
      <c r="DX546" s="35"/>
      <c r="ED546" s="35"/>
      <c r="EE546" s="35"/>
      <c r="EF546" s="35"/>
      <c r="EL546" s="35"/>
      <c r="EM546" s="35"/>
      <c r="EN546" s="35"/>
      <c r="ET546" s="35"/>
      <c r="EU546" s="35"/>
      <c r="EV546" s="35"/>
    </row>
    <row r="547" spans="14:152" s="29" customFormat="1" ht="13.5" x14ac:dyDescent="0.3">
      <c r="N547" s="35">
        <v>3E-9</v>
      </c>
      <c r="O547" s="35">
        <v>0.94464473067999999</v>
      </c>
      <c r="P547" s="35">
        <v>1432.3961511483999</v>
      </c>
      <c r="Q547" s="29">
        <f t="shared" si="260"/>
        <v>1.809650533199501E-9</v>
      </c>
      <c r="R547" s="29">
        <f t="shared" si="261"/>
        <v>1.809406457252744E-9</v>
      </c>
      <c r="S547" s="29">
        <f t="shared" si="262"/>
        <v>1.8094064567100351E-9</v>
      </c>
      <c r="T547" s="29">
        <f t="shared" si="263"/>
        <v>1.8094064567100351E-9</v>
      </c>
      <c r="V547" s="35"/>
      <c r="W547" s="35"/>
      <c r="X547" s="35"/>
      <c r="AD547" s="35"/>
      <c r="AE547" s="35"/>
      <c r="AF547" s="35"/>
      <c r="AL547" s="35"/>
      <c r="AM547" s="35"/>
      <c r="AN547" s="35"/>
      <c r="AT547" s="35"/>
      <c r="AU547" s="35"/>
      <c r="AV547" s="35"/>
      <c r="BB547" s="35"/>
      <c r="BC547" s="35"/>
      <c r="BD547" s="35"/>
      <c r="BJ547" s="35"/>
      <c r="BK547" s="35"/>
      <c r="BL547" s="35"/>
      <c r="BR547" s="35"/>
      <c r="BS547" s="35"/>
      <c r="BT547" s="35"/>
      <c r="BZ547" s="35"/>
      <c r="CA547" s="35"/>
      <c r="CB547" s="35"/>
      <c r="CH547" s="35"/>
      <c r="CI547" s="35"/>
      <c r="CJ547" s="35"/>
      <c r="CP547" s="35"/>
      <c r="CQ547" s="35"/>
      <c r="CR547" s="35"/>
      <c r="CX547" s="35"/>
      <c r="CY547" s="35"/>
      <c r="CZ547" s="35"/>
      <c r="DF547" s="35">
        <v>7.2600000000000002E-9</v>
      </c>
      <c r="DG547" s="35">
        <v>5.28930472464</v>
      </c>
      <c r="DH547" s="35">
        <v>1304.9243545416</v>
      </c>
      <c r="DI547" s="29">
        <f t="shared" si="264"/>
        <v>1.5828449125181368E-9</v>
      </c>
      <c r="DJ547" s="29">
        <f t="shared" si="265"/>
        <v>1.5835033177843844E-9</v>
      </c>
      <c r="DK547" s="29">
        <f t="shared" si="266"/>
        <v>1.5835033192482951E-9</v>
      </c>
      <c r="DL547" s="29">
        <f t="shared" si="267"/>
        <v>1.5835033192482951E-9</v>
      </c>
      <c r="DN547" s="35"/>
      <c r="DO547" s="35"/>
      <c r="DP547" s="35"/>
      <c r="DV547" s="35"/>
      <c r="DW547" s="35"/>
      <c r="DX547" s="35"/>
      <c r="ED547" s="35"/>
      <c r="EE547" s="35"/>
      <c r="EF547" s="35"/>
      <c r="EL547" s="35"/>
      <c r="EM547" s="35"/>
      <c r="EN547" s="35"/>
      <c r="ET547" s="35"/>
      <c r="EU547" s="35"/>
      <c r="EV547" s="35"/>
    </row>
    <row r="548" spans="14:152" s="29" customFormat="1" ht="13.5" x14ac:dyDescent="0.3">
      <c r="N548" s="35">
        <v>3.5199999999999998E-9</v>
      </c>
      <c r="O548" s="35">
        <v>5.7501362180099997</v>
      </c>
      <c r="P548" s="35">
        <v>806.72595883600002</v>
      </c>
      <c r="Q548" s="29">
        <f t="shared" si="260"/>
        <v>3.5199803788651294E-9</v>
      </c>
      <c r="R548" s="29">
        <f t="shared" si="261"/>
        <v>3.519981048244913E-9</v>
      </c>
      <c r="S548" s="29">
        <f t="shared" si="262"/>
        <v>3.5199810482463887E-9</v>
      </c>
      <c r="T548" s="29">
        <f t="shared" si="263"/>
        <v>3.5199810482463887E-9</v>
      </c>
      <c r="V548" s="35"/>
      <c r="W548" s="35"/>
      <c r="X548" s="35"/>
      <c r="AD548" s="35"/>
      <c r="AE548" s="35"/>
      <c r="AF548" s="35"/>
      <c r="AL548" s="35"/>
      <c r="AM548" s="35"/>
      <c r="AN548" s="35"/>
      <c r="AT548" s="35"/>
      <c r="AU548" s="35"/>
      <c r="AV548" s="35"/>
      <c r="BB548" s="35"/>
      <c r="BC548" s="35"/>
      <c r="BD548" s="35"/>
      <c r="BJ548" s="35"/>
      <c r="BK548" s="35"/>
      <c r="BL548" s="35"/>
      <c r="BR548" s="35"/>
      <c r="BS548" s="35"/>
      <c r="BT548" s="35"/>
      <c r="BZ548" s="35"/>
      <c r="CA548" s="35"/>
      <c r="CB548" s="35"/>
      <c r="CH548" s="35"/>
      <c r="CI548" s="35"/>
      <c r="CJ548" s="35"/>
      <c r="CP548" s="35"/>
      <c r="CQ548" s="35"/>
      <c r="CR548" s="35"/>
      <c r="CX548" s="35"/>
      <c r="CY548" s="35"/>
      <c r="CZ548" s="35"/>
      <c r="DF548" s="35">
        <v>9.94E-9</v>
      </c>
      <c r="DG548" s="35">
        <v>5.1639137010000002</v>
      </c>
      <c r="DH548" s="35">
        <v>10316.3783204296</v>
      </c>
      <c r="DI548" s="29">
        <f t="shared" si="264"/>
        <v>-9.9182634576425734E-9</v>
      </c>
      <c r="DJ548" s="29">
        <f t="shared" si="265"/>
        <v>-9.9177781179924409E-9</v>
      </c>
      <c r="DK548" s="29">
        <f t="shared" si="266"/>
        <v>-9.9177781169073602E-9</v>
      </c>
      <c r="DL548" s="29">
        <f t="shared" si="267"/>
        <v>-9.9177781169073602E-9</v>
      </c>
      <c r="DN548" s="35"/>
      <c r="DO548" s="35"/>
      <c r="DP548" s="35"/>
      <c r="DV548" s="35"/>
      <c r="DW548" s="35"/>
      <c r="DX548" s="35"/>
      <c r="ED548" s="35"/>
      <c r="EE548" s="35"/>
      <c r="EF548" s="35"/>
      <c r="EL548" s="35"/>
      <c r="EM548" s="35"/>
      <c r="EN548" s="35"/>
      <c r="ET548" s="35"/>
      <c r="EU548" s="35"/>
      <c r="EV548" s="35"/>
    </row>
    <row r="549" spans="14:152" s="29" customFormat="1" ht="13.5" x14ac:dyDescent="0.3">
      <c r="N549" s="35">
        <v>2.9600000000000001E-9</v>
      </c>
      <c r="O549" s="35">
        <v>3.97807312133</v>
      </c>
      <c r="P549" s="35">
        <v>2043.9822618111</v>
      </c>
      <c r="Q549" s="29">
        <f t="shared" si="260"/>
        <v>2.5644795937995618E-9</v>
      </c>
      <c r="R549" s="29">
        <f t="shared" si="261"/>
        <v>2.5642644082168451E-9</v>
      </c>
      <c r="S549" s="29">
        <f t="shared" si="262"/>
        <v>2.5642644077383368E-9</v>
      </c>
      <c r="T549" s="29">
        <f t="shared" si="263"/>
        <v>2.5642644077383368E-9</v>
      </c>
      <c r="V549" s="35"/>
      <c r="W549" s="35"/>
      <c r="X549" s="35"/>
      <c r="AD549" s="35"/>
      <c r="AE549" s="35"/>
      <c r="AF549" s="35"/>
      <c r="AL549" s="35"/>
      <c r="AM549" s="35"/>
      <c r="AN549" s="35"/>
      <c r="AT549" s="35"/>
      <c r="AU549" s="35"/>
      <c r="AV549" s="35"/>
      <c r="BB549" s="35"/>
      <c r="BC549" s="35"/>
      <c r="BD549" s="35"/>
      <c r="BJ549" s="35"/>
      <c r="BK549" s="35"/>
      <c r="BL549" s="35"/>
      <c r="BR549" s="35"/>
      <c r="BS549" s="35"/>
      <c r="BT549" s="35"/>
      <c r="BZ549" s="35"/>
      <c r="CA549" s="35"/>
      <c r="CB549" s="35"/>
      <c r="CH549" s="35"/>
      <c r="CI549" s="35"/>
      <c r="CJ549" s="35"/>
      <c r="CP549" s="35"/>
      <c r="CQ549" s="35"/>
      <c r="CR549" s="35"/>
      <c r="CX549" s="35"/>
      <c r="CY549" s="35"/>
      <c r="CZ549" s="35"/>
      <c r="DF549" s="35">
        <v>8.9000000000000003E-9</v>
      </c>
      <c r="DG549" s="35">
        <v>4.1081980969199998</v>
      </c>
      <c r="DH549" s="35">
        <v>1060.1326897146</v>
      </c>
      <c r="DI549" s="29">
        <f t="shared" si="264"/>
        <v>-7.0069287092136008E-9</v>
      </c>
      <c r="DJ549" s="29">
        <f t="shared" si="265"/>
        <v>-7.0065144149747147E-9</v>
      </c>
      <c r="DK549" s="29">
        <f t="shared" si="266"/>
        <v>-7.0065144140535176E-9</v>
      </c>
      <c r="DL549" s="29">
        <f t="shared" si="267"/>
        <v>-7.0065144140535176E-9</v>
      </c>
      <c r="DN549" s="35"/>
      <c r="DO549" s="35"/>
      <c r="DP549" s="35"/>
      <c r="DV549" s="35"/>
      <c r="DW549" s="35"/>
      <c r="DX549" s="35"/>
      <c r="ED549" s="35"/>
      <c r="EE549" s="35"/>
      <c r="EF549" s="35"/>
      <c r="EL549" s="35"/>
      <c r="EM549" s="35"/>
      <c r="EN549" s="35"/>
      <c r="ET549" s="35"/>
      <c r="EU549" s="35"/>
      <c r="EV549" s="35"/>
    </row>
    <row r="550" spans="14:152" s="29" customFormat="1" ht="13.5" x14ac:dyDescent="0.3">
      <c r="N550" s="35">
        <v>2.9499999999999999E-9</v>
      </c>
      <c r="O550" s="35">
        <v>2.3525779759900001</v>
      </c>
      <c r="P550" s="35">
        <v>4216.1870797543997</v>
      </c>
      <c r="Q550" s="29">
        <f t="shared" si="260"/>
        <v>-4.2804113615092059E-10</v>
      </c>
      <c r="R550" s="29">
        <f t="shared" si="261"/>
        <v>-4.2716477729833077E-10</v>
      </c>
      <c r="S550" s="29">
        <f t="shared" si="262"/>
        <v>-4.2716477534975722E-10</v>
      </c>
      <c r="T550" s="29">
        <f t="shared" si="263"/>
        <v>-4.2716477534975722E-10</v>
      </c>
      <c r="V550" s="35"/>
      <c r="W550" s="35"/>
      <c r="X550" s="35"/>
      <c r="AD550" s="35"/>
      <c r="AE550" s="35"/>
      <c r="AF550" s="35"/>
      <c r="AL550" s="35"/>
      <c r="AM550" s="35"/>
      <c r="AN550" s="35"/>
      <c r="AT550" s="35"/>
      <c r="AU550" s="35"/>
      <c r="AV550" s="35"/>
      <c r="BB550" s="35"/>
      <c r="BC550" s="35"/>
      <c r="BD550" s="35"/>
      <c r="BJ550" s="35"/>
      <c r="BK550" s="35"/>
      <c r="BL550" s="35"/>
      <c r="BR550" s="35"/>
      <c r="BS550" s="35"/>
      <c r="BT550" s="35"/>
      <c r="BZ550" s="35"/>
      <c r="CA550" s="35"/>
      <c r="CB550" s="35"/>
      <c r="CH550" s="35"/>
      <c r="CI550" s="35"/>
      <c r="CJ550" s="35"/>
      <c r="CP550" s="35"/>
      <c r="CQ550" s="35"/>
      <c r="CR550" s="35"/>
      <c r="CX550" s="35"/>
      <c r="CY550" s="35"/>
      <c r="CZ550" s="35"/>
      <c r="DF550" s="35">
        <v>9.6199999999999995E-9</v>
      </c>
      <c r="DG550" s="35">
        <v>1.48376004549</v>
      </c>
      <c r="DH550" s="35">
        <v>1062.3026914960001</v>
      </c>
      <c r="DI550" s="29">
        <f t="shared" si="264"/>
        <v>9.5597407046844704E-9</v>
      </c>
      <c r="DJ550" s="29">
        <f t="shared" si="265"/>
        <v>9.5596593507047023E-9</v>
      </c>
      <c r="DK550" s="29">
        <f t="shared" si="266"/>
        <v>9.5596593505237565E-9</v>
      </c>
      <c r="DL550" s="29">
        <f t="shared" si="267"/>
        <v>9.5596593505237565E-9</v>
      </c>
      <c r="DN550" s="35"/>
      <c r="DO550" s="35"/>
      <c r="DP550" s="35"/>
      <c r="DV550" s="35"/>
      <c r="DW550" s="35"/>
      <c r="DX550" s="35"/>
      <c r="ED550" s="35"/>
      <c r="EE550" s="35"/>
      <c r="EF550" s="35"/>
      <c r="EL550" s="35"/>
      <c r="EM550" s="35"/>
      <c r="EN550" s="35"/>
      <c r="ET550" s="35"/>
      <c r="EU550" s="35"/>
      <c r="EV550" s="35"/>
    </row>
    <row r="551" spans="14:152" s="29" customFormat="1" ht="13.5" x14ac:dyDescent="0.3">
      <c r="N551" s="35">
        <v>3.0899999999999999E-9</v>
      </c>
      <c r="O551" s="35">
        <v>2.4976875592500001</v>
      </c>
      <c r="P551" s="35">
        <v>4326.3934009738005</v>
      </c>
      <c r="Q551" s="29">
        <f t="shared" si="260"/>
        <v>-2.6969532102973138E-9</v>
      </c>
      <c r="R551" s="29">
        <f t="shared" si="261"/>
        <v>-2.6974177304347144E-9</v>
      </c>
      <c r="S551" s="29">
        <f t="shared" si="262"/>
        <v>-2.6974177314672641E-9</v>
      </c>
      <c r="T551" s="29">
        <f t="shared" si="263"/>
        <v>-2.6974177314672641E-9</v>
      </c>
      <c r="V551" s="35"/>
      <c r="W551" s="35"/>
      <c r="X551" s="35"/>
      <c r="AD551" s="35"/>
      <c r="AE551" s="35"/>
      <c r="AF551" s="35"/>
      <c r="AL551" s="35"/>
      <c r="AM551" s="35"/>
      <c r="AN551" s="35"/>
      <c r="AT551" s="35"/>
      <c r="AU551" s="35"/>
      <c r="AV551" s="35"/>
      <c r="BB551" s="35"/>
      <c r="BC551" s="35"/>
      <c r="BD551" s="35"/>
      <c r="BJ551" s="35"/>
      <c r="BK551" s="35"/>
      <c r="BL551" s="35"/>
      <c r="BR551" s="35"/>
      <c r="BS551" s="35"/>
      <c r="BT551" s="35"/>
      <c r="BZ551" s="35"/>
      <c r="CA551" s="35"/>
      <c r="CB551" s="35"/>
      <c r="CH551" s="35"/>
      <c r="CI551" s="35"/>
      <c r="CJ551" s="35"/>
      <c r="CP551" s="35"/>
      <c r="CQ551" s="35"/>
      <c r="CR551" s="35"/>
      <c r="CX551" s="35"/>
      <c r="CY551" s="35"/>
      <c r="CZ551" s="35"/>
      <c r="DF551" s="35">
        <v>8.8300000000000003E-9</v>
      </c>
      <c r="DG551" s="35">
        <v>5.2681316928599999</v>
      </c>
      <c r="DH551" s="35">
        <v>1542.6024723677999</v>
      </c>
      <c r="DI551" s="29">
        <f t="shared" si="264"/>
        <v>4.0601867886550719E-9</v>
      </c>
      <c r="DJ551" s="29">
        <f t="shared" si="265"/>
        <v>4.0593254027731078E-9</v>
      </c>
      <c r="DK551" s="29">
        <f t="shared" si="266"/>
        <v>4.0593254008578033E-9</v>
      </c>
      <c r="DL551" s="29">
        <f t="shared" si="267"/>
        <v>4.0593254008578033E-9</v>
      </c>
      <c r="DN551" s="35"/>
      <c r="DO551" s="35"/>
      <c r="DP551" s="35"/>
      <c r="DV551" s="35"/>
      <c r="DW551" s="35"/>
      <c r="DX551" s="35"/>
      <c r="ED551" s="35"/>
      <c r="EE551" s="35"/>
      <c r="EF551" s="35"/>
      <c r="EL551" s="35"/>
      <c r="EM551" s="35"/>
      <c r="EN551" s="35"/>
      <c r="ET551" s="35"/>
      <c r="EU551" s="35"/>
      <c r="EV551" s="35"/>
    </row>
    <row r="552" spans="14:152" s="29" customFormat="1" ht="13.5" x14ac:dyDescent="0.3">
      <c r="N552" s="35">
        <v>3.0600000000000002E-9</v>
      </c>
      <c r="O552" s="35">
        <v>3.3587684325699998</v>
      </c>
      <c r="P552" s="35">
        <v>2424.1100297711</v>
      </c>
      <c r="Q552" s="29">
        <f t="shared" si="260"/>
        <v>9.6085714274594661E-10</v>
      </c>
      <c r="R552" s="29">
        <f t="shared" si="261"/>
        <v>9.603556136569424E-10</v>
      </c>
      <c r="S552" s="29">
        <f t="shared" si="262"/>
        <v>9.6035561254179105E-10</v>
      </c>
      <c r="T552" s="29">
        <f t="shared" si="263"/>
        <v>9.6035561254179105E-10</v>
      </c>
      <c r="V552" s="35"/>
      <c r="W552" s="35"/>
      <c r="X552" s="35"/>
      <c r="AD552" s="35"/>
      <c r="AE552" s="35"/>
      <c r="AF552" s="35"/>
      <c r="AL552" s="35"/>
      <c r="AM552" s="35"/>
      <c r="AN552" s="35"/>
      <c r="AT552" s="35"/>
      <c r="AU552" s="35"/>
      <c r="AV552" s="35"/>
      <c r="BB552" s="35"/>
      <c r="BC552" s="35"/>
      <c r="BD552" s="35"/>
      <c r="BJ552" s="35"/>
      <c r="BK552" s="35"/>
      <c r="BL552" s="35"/>
      <c r="BR552" s="35"/>
      <c r="BS552" s="35"/>
      <c r="BT552" s="35"/>
      <c r="BZ552" s="35"/>
      <c r="CA552" s="35"/>
      <c r="CB552" s="35"/>
      <c r="CH552" s="35"/>
      <c r="CI552" s="35"/>
      <c r="CJ552" s="35"/>
      <c r="CP552" s="35"/>
      <c r="CQ552" s="35"/>
      <c r="CR552" s="35"/>
      <c r="CX552" s="35"/>
      <c r="CY552" s="35"/>
      <c r="CZ552" s="35"/>
      <c r="DF552" s="35">
        <v>9.1600000000000006E-9</v>
      </c>
      <c r="DG552" s="35">
        <v>6.0290836864799999</v>
      </c>
      <c r="DH552" s="35">
        <v>7.8643065262</v>
      </c>
      <c r="DI552" s="29">
        <f t="shared" si="264"/>
        <v>9.086957099925893E-9</v>
      </c>
      <c r="DJ552" s="29">
        <f t="shared" si="265"/>
        <v>9.0869564533839503E-9</v>
      </c>
      <c r="DK552" s="29">
        <f t="shared" si="266"/>
        <v>9.0869564533825127E-9</v>
      </c>
      <c r="DL552" s="29">
        <f t="shared" si="267"/>
        <v>9.0869564533825127E-9</v>
      </c>
      <c r="DN552" s="35"/>
      <c r="DO552" s="35"/>
      <c r="DP552" s="35"/>
      <c r="DV552" s="35"/>
      <c r="DW552" s="35"/>
      <c r="DX552" s="35"/>
      <c r="ED552" s="35"/>
      <c r="EE552" s="35"/>
      <c r="EF552" s="35"/>
      <c r="EL552" s="35"/>
      <c r="EM552" s="35"/>
      <c r="EN552" s="35"/>
      <c r="ET552" s="35"/>
      <c r="EU552" s="35"/>
      <c r="EV552" s="35"/>
    </row>
    <row r="553" spans="14:152" s="29" customFormat="1" ht="13.5" x14ac:dyDescent="0.3">
      <c r="N553" s="35">
        <v>3E-9</v>
      </c>
      <c r="O553" s="35">
        <v>4.9428885836800003</v>
      </c>
      <c r="P553" s="35">
        <v>1379.7059531089001</v>
      </c>
      <c r="Q553" s="29">
        <f t="shared" si="260"/>
        <v>-1.8117136276449568E-9</v>
      </c>
      <c r="R553" s="29">
        <f t="shared" si="261"/>
        <v>-1.8114786837141102E-9</v>
      </c>
      <c r="S553" s="29">
        <f t="shared" si="262"/>
        <v>-1.8114786831917051E-9</v>
      </c>
      <c r="T553" s="29">
        <f t="shared" si="263"/>
        <v>-1.8114786831917051E-9</v>
      </c>
      <c r="V553" s="35"/>
      <c r="W553" s="35"/>
      <c r="X553" s="35"/>
      <c r="AD553" s="35"/>
      <c r="AE553" s="35"/>
      <c r="AF553" s="35"/>
      <c r="AL553" s="35"/>
      <c r="AM553" s="35"/>
      <c r="AN553" s="35"/>
      <c r="AT553" s="35"/>
      <c r="AU553" s="35"/>
      <c r="AV553" s="35"/>
      <c r="BB553" s="35"/>
      <c r="BC553" s="35"/>
      <c r="BD553" s="35"/>
      <c r="BJ553" s="35"/>
      <c r="BK553" s="35"/>
      <c r="BL553" s="35"/>
      <c r="BR553" s="35"/>
      <c r="BS553" s="35"/>
      <c r="BT553" s="35"/>
      <c r="BZ553" s="35"/>
      <c r="CA553" s="35"/>
      <c r="CB553" s="35"/>
      <c r="CH553" s="35"/>
      <c r="CI553" s="35"/>
      <c r="CJ553" s="35"/>
      <c r="CP553" s="35"/>
      <c r="CQ553" s="35"/>
      <c r="CR553" s="35"/>
      <c r="CX553" s="35"/>
      <c r="CY553" s="35"/>
      <c r="CZ553" s="35"/>
      <c r="DF553" s="35">
        <v>7.2500000000000004E-9</v>
      </c>
      <c r="DG553" s="35">
        <v>2.1877377300999998</v>
      </c>
      <c r="DH553" s="35">
        <v>1176.7017984094</v>
      </c>
      <c r="DI553" s="29">
        <f t="shared" si="264"/>
        <v>-5.584404586770183E-9</v>
      </c>
      <c r="DJ553" s="29">
        <f t="shared" si="265"/>
        <v>-5.5840171399518833E-9</v>
      </c>
      <c r="DK553" s="29">
        <f t="shared" si="266"/>
        <v>-5.5840171390903813E-9</v>
      </c>
      <c r="DL553" s="29">
        <f t="shared" si="267"/>
        <v>-5.5840171390903813E-9</v>
      </c>
      <c r="DN553" s="35"/>
      <c r="DO553" s="35"/>
      <c r="DP553" s="35"/>
      <c r="DV553" s="35"/>
      <c r="DW553" s="35"/>
      <c r="DX553" s="35"/>
      <c r="ED553" s="35"/>
      <c r="EE553" s="35"/>
      <c r="EF553" s="35"/>
      <c r="EL553" s="35"/>
      <c r="EM553" s="35"/>
      <c r="EN553" s="35"/>
      <c r="ET553" s="35"/>
      <c r="EU553" s="35"/>
      <c r="EV553" s="35"/>
    </row>
    <row r="554" spans="14:152" s="29" customFormat="1" ht="13.5" x14ac:dyDescent="0.3">
      <c r="N554" s="35">
        <v>3.36E-9</v>
      </c>
      <c r="O554" s="35">
        <v>4.4919345553500003</v>
      </c>
      <c r="P554" s="35">
        <v>1585.8915015461</v>
      </c>
      <c r="Q554" s="29">
        <f t="shared" si="260"/>
        <v>1.3229400645045477E-9</v>
      </c>
      <c r="R554" s="29">
        <f t="shared" si="261"/>
        <v>1.3225912486130074E-9</v>
      </c>
      <c r="S554" s="29">
        <f t="shared" si="262"/>
        <v>1.3225912478374164E-9</v>
      </c>
      <c r="T554" s="29">
        <f t="shared" si="263"/>
        <v>1.3225912478374164E-9</v>
      </c>
      <c r="V554" s="35"/>
      <c r="W554" s="35"/>
      <c r="X554" s="35"/>
      <c r="AD554" s="35"/>
      <c r="AE554" s="35"/>
      <c r="AF554" s="35"/>
      <c r="AL554" s="35"/>
      <c r="AM554" s="35"/>
      <c r="AN554" s="35"/>
      <c r="AT554" s="35"/>
      <c r="AU554" s="35"/>
      <c r="AV554" s="35"/>
      <c r="BB554" s="35"/>
      <c r="BC554" s="35"/>
      <c r="BD554" s="35"/>
      <c r="BJ554" s="35"/>
      <c r="BK554" s="35"/>
      <c r="BL554" s="35"/>
      <c r="BR554" s="35"/>
      <c r="BS554" s="35"/>
      <c r="BT554" s="35"/>
      <c r="BZ554" s="35"/>
      <c r="CA554" s="35"/>
      <c r="CB554" s="35"/>
      <c r="CH554" s="35"/>
      <c r="CI554" s="35"/>
      <c r="CJ554" s="35"/>
      <c r="CP554" s="35"/>
      <c r="CQ554" s="35"/>
      <c r="CR554" s="35"/>
      <c r="CX554" s="35"/>
      <c r="CY554" s="35"/>
      <c r="CZ554" s="35"/>
      <c r="DF554" s="35">
        <v>8.0800000000000002E-9</v>
      </c>
      <c r="DG554" s="35">
        <v>5.8172517490800004</v>
      </c>
      <c r="DH554" s="35">
        <v>1087.6931058405</v>
      </c>
      <c r="DI554" s="29">
        <f t="shared" si="264"/>
        <v>-6.3359270914103844E-10</v>
      </c>
      <c r="DJ554" s="29">
        <f t="shared" si="265"/>
        <v>-6.342166280650103E-10</v>
      </c>
      <c r="DK554" s="29">
        <f t="shared" si="266"/>
        <v>-6.3421662945223685E-10</v>
      </c>
      <c r="DL554" s="29">
        <f t="shared" si="267"/>
        <v>-6.3421662945223685E-10</v>
      </c>
      <c r="DN554" s="35"/>
      <c r="DO554" s="35"/>
      <c r="DP554" s="35"/>
      <c r="DV554" s="35"/>
      <c r="DW554" s="35"/>
      <c r="DX554" s="35"/>
      <c r="ED554" s="35"/>
      <c r="EE554" s="35"/>
      <c r="EF554" s="35"/>
      <c r="EL554" s="35"/>
      <c r="EM554" s="35"/>
      <c r="EN554" s="35"/>
      <c r="ET554" s="35"/>
      <c r="EU554" s="35"/>
      <c r="EV554" s="35"/>
    </row>
    <row r="555" spans="14:152" s="29" customFormat="1" ht="13.5" x14ac:dyDescent="0.3">
      <c r="N555" s="35">
        <v>4.0199999999999998E-9</v>
      </c>
      <c r="O555" s="35">
        <v>2.0468400179600001</v>
      </c>
      <c r="P555" s="35">
        <v>842.15068148809996</v>
      </c>
      <c r="Q555" s="29">
        <f t="shared" si="260"/>
        <v>-4.0194191231671765E-9</v>
      </c>
      <c r="R555" s="29">
        <f t="shared" si="261"/>
        <v>-4.0194232141590693E-9</v>
      </c>
      <c r="S555" s="29">
        <f t="shared" si="262"/>
        <v>-4.0194232141681492E-9</v>
      </c>
      <c r="T555" s="29">
        <f t="shared" si="263"/>
        <v>-4.0194232141681492E-9</v>
      </c>
      <c r="V555" s="35"/>
      <c r="W555" s="35"/>
      <c r="X555" s="35"/>
      <c r="AD555" s="35"/>
      <c r="AE555" s="35"/>
      <c r="AF555" s="35"/>
      <c r="AL555" s="35"/>
      <c r="AM555" s="35"/>
      <c r="AN555" s="35"/>
      <c r="AT555" s="35"/>
      <c r="AU555" s="35"/>
      <c r="AV555" s="35"/>
      <c r="BB555" s="35"/>
      <c r="BC555" s="35"/>
      <c r="BD555" s="35"/>
      <c r="BJ555" s="35"/>
      <c r="BK555" s="35"/>
      <c r="BL555" s="35"/>
      <c r="BR555" s="35"/>
      <c r="BS555" s="35"/>
      <c r="BT555" s="35"/>
      <c r="BZ555" s="35"/>
      <c r="CA555" s="35"/>
      <c r="CB555" s="35"/>
      <c r="CH555" s="35"/>
      <c r="CI555" s="35"/>
      <c r="CJ555" s="35"/>
      <c r="CP555" s="35"/>
      <c r="CQ555" s="35"/>
      <c r="CR555" s="35"/>
      <c r="CX555" s="35"/>
      <c r="CY555" s="35"/>
      <c r="CZ555" s="35"/>
      <c r="DF555" s="35">
        <v>7.5699999999999993E-9</v>
      </c>
      <c r="DG555" s="35">
        <v>0.77440414329999996</v>
      </c>
      <c r="DH555" s="35">
        <v>977.48678462110001</v>
      </c>
      <c r="DI555" s="29">
        <f t="shared" si="264"/>
        <v>-4.4483022565332718E-9</v>
      </c>
      <c r="DJ555" s="29">
        <f t="shared" si="265"/>
        <v>-4.4487286082219587E-9</v>
      </c>
      <c r="DK555" s="29">
        <f t="shared" si="266"/>
        <v>-4.4487286091699036E-9</v>
      </c>
      <c r="DL555" s="29">
        <f t="shared" si="267"/>
        <v>-4.4487286091699036E-9</v>
      </c>
      <c r="DN555" s="35"/>
      <c r="DO555" s="35"/>
      <c r="DP555" s="35"/>
      <c r="DV555" s="35"/>
      <c r="DW555" s="35"/>
      <c r="DX555" s="35"/>
      <c r="ED555" s="35"/>
      <c r="EE555" s="35"/>
      <c r="EF555" s="35"/>
      <c r="EL555" s="35"/>
      <c r="EM555" s="35"/>
      <c r="EN555" s="35"/>
      <c r="ET555" s="35"/>
      <c r="EU555" s="35"/>
      <c r="EV555" s="35"/>
    </row>
    <row r="556" spans="14:152" s="29" customFormat="1" ht="13.5" x14ac:dyDescent="0.3">
      <c r="N556" s="35">
        <v>3.12E-9</v>
      </c>
      <c r="O556" s="35">
        <v>4.5904353474699997</v>
      </c>
      <c r="P556" s="35">
        <v>188.92007304980001</v>
      </c>
      <c r="Q556" s="29">
        <f t="shared" si="260"/>
        <v>6.0493794257345195E-10</v>
      </c>
      <c r="R556" s="29">
        <f t="shared" si="261"/>
        <v>6.0497912031139506E-10</v>
      </c>
      <c r="S556" s="29">
        <f t="shared" si="262"/>
        <v>6.0497912040295217E-10</v>
      </c>
      <c r="T556" s="29">
        <f t="shared" si="263"/>
        <v>6.0497912040295217E-10</v>
      </c>
      <c r="V556" s="35"/>
      <c r="W556" s="35"/>
      <c r="X556" s="35"/>
      <c r="AD556" s="35"/>
      <c r="AE556" s="35"/>
      <c r="AF556" s="35"/>
      <c r="AL556" s="35"/>
      <c r="AM556" s="35"/>
      <c r="AN556" s="35"/>
      <c r="AT556" s="35"/>
      <c r="AU556" s="35"/>
      <c r="AV556" s="35"/>
      <c r="BB556" s="35"/>
      <c r="BC556" s="35"/>
      <c r="BD556" s="35"/>
      <c r="BJ556" s="35"/>
      <c r="BK556" s="35"/>
      <c r="BL556" s="35"/>
      <c r="BR556" s="35"/>
      <c r="BS556" s="35"/>
      <c r="BT556" s="35"/>
      <c r="BZ556" s="35"/>
      <c r="CA556" s="35"/>
      <c r="CB556" s="35"/>
      <c r="CH556" s="35"/>
      <c r="CI556" s="35"/>
      <c r="CJ556" s="35"/>
      <c r="CP556" s="35"/>
      <c r="CQ556" s="35"/>
      <c r="CR556" s="35"/>
      <c r="CX556" s="35"/>
      <c r="CY556" s="35"/>
      <c r="CZ556" s="35"/>
      <c r="DF556" s="35">
        <v>8.3799999999999996E-9</v>
      </c>
      <c r="DG556" s="35">
        <v>3.8158542019200001</v>
      </c>
      <c r="DH556" s="35">
        <v>986.08480433019997</v>
      </c>
      <c r="DI556" s="29">
        <f t="shared" si="264"/>
        <v>4.6526345909553033E-9</v>
      </c>
      <c r="DJ556" s="29">
        <f t="shared" si="265"/>
        <v>4.6531240003094997E-9</v>
      </c>
      <c r="DK556" s="29">
        <f t="shared" si="266"/>
        <v>4.6531240013976683E-9</v>
      </c>
      <c r="DL556" s="29">
        <f t="shared" si="267"/>
        <v>4.6531240013976683E-9</v>
      </c>
      <c r="DN556" s="35"/>
      <c r="DO556" s="35"/>
      <c r="DP556" s="35"/>
      <c r="DV556" s="35"/>
      <c r="DW556" s="35"/>
      <c r="DX556" s="35"/>
      <c r="ED556" s="35"/>
      <c r="EE556" s="35"/>
      <c r="EF556" s="35"/>
      <c r="EL556" s="35"/>
      <c r="EM556" s="35"/>
      <c r="EN556" s="35"/>
      <c r="ET556" s="35"/>
      <c r="EU556" s="35"/>
      <c r="EV556" s="35"/>
    </row>
    <row r="557" spans="14:152" s="29" customFormat="1" ht="13.5" x14ac:dyDescent="0.3">
      <c r="N557" s="35">
        <v>3.46E-9</v>
      </c>
      <c r="O557" s="35">
        <v>5.1979209770599999</v>
      </c>
      <c r="P557" s="35">
        <v>523.47118997109999</v>
      </c>
      <c r="Q557" s="29">
        <f t="shared" si="260"/>
        <v>1.46460860433861E-9</v>
      </c>
      <c r="R557" s="29">
        <f t="shared" si="261"/>
        <v>1.4647254573729375E-9</v>
      </c>
      <c r="S557" s="29">
        <f t="shared" si="262"/>
        <v>1.4647254576327431E-9</v>
      </c>
      <c r="T557" s="29">
        <f t="shared" si="263"/>
        <v>1.4647254576327431E-9</v>
      </c>
      <c r="V557" s="35"/>
      <c r="W557" s="35"/>
      <c r="X557" s="35"/>
      <c r="AD557" s="35"/>
      <c r="AE557" s="35"/>
      <c r="AF557" s="35"/>
      <c r="AL557" s="35"/>
      <c r="AM557" s="35"/>
      <c r="AN557" s="35"/>
      <c r="AT557" s="35"/>
      <c r="AU557" s="35"/>
      <c r="AV557" s="35"/>
      <c r="BB557" s="35"/>
      <c r="BC557" s="35"/>
      <c r="BD557" s="35"/>
      <c r="BJ557" s="35"/>
      <c r="BK557" s="35"/>
      <c r="BL557" s="35"/>
      <c r="BR557" s="35"/>
      <c r="BS557" s="35"/>
      <c r="BT557" s="35"/>
      <c r="BZ557" s="35"/>
      <c r="CA557" s="35"/>
      <c r="CB557" s="35"/>
      <c r="CH557" s="35"/>
      <c r="CI557" s="35"/>
      <c r="CJ557" s="35"/>
      <c r="CP557" s="35"/>
      <c r="CQ557" s="35"/>
      <c r="CR557" s="35"/>
      <c r="CX557" s="35"/>
      <c r="CY557" s="35"/>
      <c r="CZ557" s="35"/>
      <c r="DF557" s="35">
        <v>8.8800000000000008E-9</v>
      </c>
      <c r="DG557" s="35">
        <v>1.89634795578</v>
      </c>
      <c r="DH557" s="35">
        <v>707.56533788050001</v>
      </c>
      <c r="DI557" s="29">
        <f t="shared" si="264"/>
        <v>6.0439591611617399E-9</v>
      </c>
      <c r="DJ557" s="29">
        <f t="shared" si="265"/>
        <v>6.0442869587357393E-9</v>
      </c>
      <c r="DK557" s="29">
        <f t="shared" si="266"/>
        <v>6.0442869594645657E-9</v>
      </c>
      <c r="DL557" s="29">
        <f t="shared" si="267"/>
        <v>6.0442869594645657E-9</v>
      </c>
      <c r="DN557" s="35"/>
      <c r="DO557" s="35"/>
      <c r="DP557" s="35"/>
      <c r="DV557" s="35"/>
      <c r="DW557" s="35"/>
      <c r="DX557" s="35"/>
      <c r="ED557" s="35"/>
      <c r="EE557" s="35"/>
      <c r="EF557" s="35"/>
      <c r="EL557" s="35"/>
      <c r="EM557" s="35"/>
      <c r="EN557" s="35"/>
      <c r="ET557" s="35"/>
      <c r="EU557" s="35"/>
      <c r="EV557" s="35"/>
    </row>
    <row r="558" spans="14:152" s="29" customFormat="1" ht="13.5" x14ac:dyDescent="0.3">
      <c r="N558" s="35">
        <v>3.8000000000000001E-9</v>
      </c>
      <c r="O558" s="35">
        <v>1.6796160006600001</v>
      </c>
      <c r="P558" s="35">
        <v>36.648562929500002</v>
      </c>
      <c r="Q558" s="29">
        <f t="shared" si="260"/>
        <v>-2.45981219820289E-9</v>
      </c>
      <c r="R558" s="29">
        <f t="shared" si="261"/>
        <v>-2.4598046390696978E-9</v>
      </c>
      <c r="S558" s="29">
        <f t="shared" si="262"/>
        <v>-2.4598046390528899E-9</v>
      </c>
      <c r="T558" s="29">
        <f t="shared" si="263"/>
        <v>-2.4598046390528899E-9</v>
      </c>
      <c r="V558" s="35"/>
      <c r="W558" s="35"/>
      <c r="X558" s="35"/>
      <c r="AD558" s="35"/>
      <c r="AE558" s="35"/>
      <c r="AF558" s="35"/>
      <c r="AL558" s="35"/>
      <c r="AM558" s="35"/>
      <c r="AN558" s="35"/>
      <c r="AT558" s="35"/>
      <c r="AU558" s="35"/>
      <c r="AV558" s="35"/>
      <c r="BB558" s="35"/>
      <c r="BC558" s="35"/>
      <c r="BD558" s="35"/>
      <c r="BJ558" s="35"/>
      <c r="BK558" s="35"/>
      <c r="BL558" s="35"/>
      <c r="BR558" s="35"/>
      <c r="BS558" s="35"/>
      <c r="BT558" s="35"/>
      <c r="BZ558" s="35"/>
      <c r="CA558" s="35"/>
      <c r="CB558" s="35"/>
      <c r="CH558" s="35"/>
      <c r="CI558" s="35"/>
      <c r="CJ558" s="35"/>
      <c r="CP558" s="35"/>
      <c r="CQ558" s="35"/>
      <c r="CR558" s="35"/>
      <c r="CX558" s="35"/>
      <c r="CY558" s="35"/>
      <c r="CZ558" s="35"/>
      <c r="DF558" s="35">
        <v>8.5400000000000007E-9</v>
      </c>
      <c r="DG558" s="35">
        <v>5.4770150654399998</v>
      </c>
      <c r="DH558" s="35">
        <v>2818.0350086059998</v>
      </c>
      <c r="DI558" s="29">
        <f t="shared" si="264"/>
        <v>4.7444654958023798E-9</v>
      </c>
      <c r="DJ558" s="29">
        <f t="shared" si="265"/>
        <v>4.7458903711187339E-9</v>
      </c>
      <c r="DK558" s="29">
        <f t="shared" si="266"/>
        <v>4.7458903742866917E-9</v>
      </c>
      <c r="DL558" s="29">
        <f t="shared" si="267"/>
        <v>4.7458903742866917E-9</v>
      </c>
      <c r="DN558" s="35"/>
      <c r="DO558" s="35"/>
      <c r="DP558" s="35"/>
      <c r="DV558" s="35"/>
      <c r="DW558" s="35"/>
      <c r="DX558" s="35"/>
      <c r="ED558" s="35"/>
      <c r="EE558" s="35"/>
      <c r="EF558" s="35"/>
      <c r="EL558" s="35"/>
      <c r="EM558" s="35"/>
      <c r="EN558" s="35"/>
      <c r="ET558" s="35"/>
      <c r="EU558" s="35"/>
      <c r="EV558" s="35"/>
    </row>
    <row r="559" spans="14:152" s="29" customFormat="1" ht="13.5" x14ac:dyDescent="0.3">
      <c r="N559" s="35">
        <v>3.3799999999999999E-9</v>
      </c>
      <c r="O559" s="35">
        <v>1.3201451372499999</v>
      </c>
      <c r="P559" s="35">
        <v>148.0787244263</v>
      </c>
      <c r="Q559" s="29">
        <f t="shared" si="260"/>
        <v>-2.8204981766856441E-9</v>
      </c>
      <c r="R559" s="29">
        <f t="shared" si="261"/>
        <v>-2.82051781726646E-9</v>
      </c>
      <c r="S559" s="29">
        <f t="shared" si="262"/>
        <v>-2.8205178173101293E-9</v>
      </c>
      <c r="T559" s="29">
        <f t="shared" si="263"/>
        <v>-2.8205178173101293E-9</v>
      </c>
      <c r="V559" s="35"/>
      <c r="W559" s="35"/>
      <c r="X559" s="35"/>
      <c r="AD559" s="35"/>
      <c r="AE559" s="35"/>
      <c r="AF559" s="35"/>
      <c r="AL559" s="35"/>
      <c r="AM559" s="35"/>
      <c r="AN559" s="35"/>
      <c r="AT559" s="35"/>
      <c r="AU559" s="35"/>
      <c r="AV559" s="35"/>
      <c r="BB559" s="35"/>
      <c r="BC559" s="35"/>
      <c r="BD559" s="35"/>
      <c r="BJ559" s="35"/>
      <c r="BK559" s="35"/>
      <c r="BL559" s="35"/>
      <c r="BR559" s="35"/>
      <c r="BS559" s="35"/>
      <c r="BT559" s="35"/>
      <c r="BZ559" s="35"/>
      <c r="CA559" s="35"/>
      <c r="CB559" s="35"/>
      <c r="CH559" s="35"/>
      <c r="CI559" s="35"/>
      <c r="CJ559" s="35"/>
      <c r="CP559" s="35"/>
      <c r="CQ559" s="35"/>
      <c r="CR559" s="35"/>
      <c r="CX559" s="35"/>
      <c r="CY559" s="35"/>
      <c r="CZ559" s="35"/>
      <c r="DF559" s="35">
        <v>7.9599999999999998E-9</v>
      </c>
      <c r="DG559" s="35">
        <v>1.0879480721200001</v>
      </c>
      <c r="DH559" s="35">
        <v>987.30864460759994</v>
      </c>
      <c r="DI559" s="29">
        <f t="shared" si="264"/>
        <v>-1.2292415956560731E-9</v>
      </c>
      <c r="DJ559" s="29">
        <f t="shared" si="265"/>
        <v>-1.2297945298822422E-9</v>
      </c>
      <c r="DK559" s="29">
        <f t="shared" si="266"/>
        <v>-1.2297945311116605E-9</v>
      </c>
      <c r="DL559" s="29">
        <f t="shared" si="267"/>
        <v>-1.2297945311116605E-9</v>
      </c>
      <c r="DN559" s="35"/>
      <c r="DO559" s="35"/>
      <c r="DP559" s="35"/>
      <c r="DV559" s="35"/>
      <c r="DW559" s="35"/>
      <c r="DX559" s="35"/>
      <c r="ED559" s="35"/>
      <c r="EE559" s="35"/>
      <c r="EF559" s="35"/>
      <c r="EL559" s="35"/>
      <c r="EM559" s="35"/>
      <c r="EN559" s="35"/>
      <c r="ET559" s="35"/>
      <c r="EU559" s="35"/>
      <c r="EV559" s="35"/>
    </row>
    <row r="560" spans="14:152" s="29" customFormat="1" ht="13.5" x14ac:dyDescent="0.3">
      <c r="N560" s="35">
        <v>3.9099999999999999E-9</v>
      </c>
      <c r="O560" s="35">
        <v>4.82224015188</v>
      </c>
      <c r="P560" s="35">
        <v>1012.9115072732</v>
      </c>
      <c r="Q560" s="29">
        <f t="shared" si="260"/>
        <v>-2.94649616672727E-9</v>
      </c>
      <c r="R560" s="29">
        <f t="shared" si="261"/>
        <v>-2.9463107630316624E-9</v>
      </c>
      <c r="S560" s="29">
        <f t="shared" si="262"/>
        <v>-2.9463107626194089E-9</v>
      </c>
      <c r="T560" s="29">
        <f t="shared" si="263"/>
        <v>-2.9463107626194089E-9</v>
      </c>
      <c r="V560" s="35"/>
      <c r="W560" s="35"/>
      <c r="X560" s="35"/>
      <c r="AD560" s="35"/>
      <c r="AE560" s="35"/>
      <c r="AF560" s="35"/>
      <c r="AL560" s="35"/>
      <c r="AM560" s="35"/>
      <c r="AN560" s="35"/>
      <c r="AT560" s="35"/>
      <c r="AU560" s="35"/>
      <c r="AV560" s="35"/>
      <c r="BB560" s="35"/>
      <c r="BC560" s="35"/>
      <c r="BD560" s="35"/>
      <c r="BJ560" s="35"/>
      <c r="BK560" s="35"/>
      <c r="BL560" s="35"/>
      <c r="BR560" s="35"/>
      <c r="BS560" s="35"/>
      <c r="BT560" s="35"/>
      <c r="BZ560" s="35"/>
      <c r="CA560" s="35"/>
      <c r="CB560" s="35"/>
      <c r="CH560" s="35"/>
      <c r="CI560" s="35"/>
      <c r="CJ560" s="35"/>
      <c r="CP560" s="35"/>
      <c r="CQ560" s="35"/>
      <c r="CR560" s="35"/>
      <c r="CX560" s="35"/>
      <c r="CY560" s="35"/>
      <c r="CZ560" s="35"/>
      <c r="DF560" s="35">
        <v>8.5600000000000002E-9</v>
      </c>
      <c r="DG560" s="35">
        <v>2.5804213948600001</v>
      </c>
      <c r="DH560" s="35">
        <v>2803.8079146044001</v>
      </c>
      <c r="DI560" s="29">
        <f t="shared" si="264"/>
        <v>-4.6560154188104498E-9</v>
      </c>
      <c r="DJ560" s="29">
        <f t="shared" si="265"/>
        <v>-4.6574495059770004E-9</v>
      </c>
      <c r="DK560" s="29">
        <f t="shared" si="266"/>
        <v>-4.6574495091654483E-9</v>
      </c>
      <c r="DL560" s="29">
        <f t="shared" si="267"/>
        <v>-4.6574495091654483E-9</v>
      </c>
      <c r="DN560" s="35"/>
      <c r="DO560" s="35"/>
      <c r="DP560" s="35"/>
      <c r="DV560" s="35"/>
      <c r="DW560" s="35"/>
      <c r="DX560" s="35"/>
      <c r="ED560" s="35"/>
      <c r="EE560" s="35"/>
      <c r="EF560" s="35"/>
      <c r="EL560" s="35"/>
      <c r="EM560" s="35"/>
      <c r="EN560" s="35"/>
      <c r="ET560" s="35"/>
      <c r="EU560" s="35"/>
      <c r="EV560" s="35"/>
    </row>
    <row r="561" spans="14:152" s="29" customFormat="1" ht="13.5" x14ac:dyDescent="0.3">
      <c r="N561" s="35">
        <v>2.8499999999999999E-9</v>
      </c>
      <c r="O561" s="35">
        <v>3.4365505243699999</v>
      </c>
      <c r="P561" s="35">
        <v>1053.9653042177999</v>
      </c>
      <c r="Q561" s="29">
        <f t="shared" si="260"/>
        <v>-3.824314904997235E-10</v>
      </c>
      <c r="R561" s="29">
        <f t="shared" si="261"/>
        <v>-3.8221951831330675E-10</v>
      </c>
      <c r="S561" s="29">
        <f t="shared" si="262"/>
        <v>-3.8221951784199081E-10</v>
      </c>
      <c r="T561" s="29">
        <f t="shared" si="263"/>
        <v>-3.8221951784199081E-10</v>
      </c>
      <c r="V561" s="35"/>
      <c r="W561" s="35"/>
      <c r="X561" s="35"/>
      <c r="AD561" s="35"/>
      <c r="AE561" s="35"/>
      <c r="AF561" s="35"/>
      <c r="AL561" s="35"/>
      <c r="AM561" s="35"/>
      <c r="AN561" s="35"/>
      <c r="AT561" s="35"/>
      <c r="AU561" s="35"/>
      <c r="AV561" s="35"/>
      <c r="BB561" s="35"/>
      <c r="BC561" s="35"/>
      <c r="BD561" s="35"/>
      <c r="BJ561" s="35"/>
      <c r="BK561" s="35"/>
      <c r="BL561" s="35"/>
      <c r="BR561" s="35"/>
      <c r="BS561" s="35"/>
      <c r="BT561" s="35"/>
      <c r="BZ561" s="35"/>
      <c r="CA561" s="35"/>
      <c r="CB561" s="35"/>
      <c r="CH561" s="35"/>
      <c r="CI561" s="35"/>
      <c r="CJ561" s="35"/>
      <c r="CP561" s="35"/>
      <c r="CQ561" s="35"/>
      <c r="CR561" s="35"/>
      <c r="CX561" s="35"/>
      <c r="CY561" s="35"/>
      <c r="CZ561" s="35"/>
      <c r="DF561" s="35">
        <v>7.0800000000000004E-9</v>
      </c>
      <c r="DG561" s="35">
        <v>1.09492310353</v>
      </c>
      <c r="DH561" s="35">
        <v>248.7238180901</v>
      </c>
      <c r="DI561" s="29">
        <f t="shared" si="264"/>
        <v>2.9016782294654817E-9</v>
      </c>
      <c r="DJ561" s="29">
        <f t="shared" si="265"/>
        <v>2.9015638434552813E-9</v>
      </c>
      <c r="DK561" s="29">
        <f t="shared" si="266"/>
        <v>2.9015638432009485E-9</v>
      </c>
      <c r="DL561" s="29">
        <f t="shared" si="267"/>
        <v>2.9015638432009485E-9</v>
      </c>
      <c r="DN561" s="35"/>
      <c r="DO561" s="35"/>
      <c r="DP561" s="35"/>
      <c r="DV561" s="35"/>
      <c r="DW561" s="35"/>
      <c r="DX561" s="35"/>
      <c r="ED561" s="35"/>
      <c r="EE561" s="35"/>
      <c r="EF561" s="35"/>
      <c r="EL561" s="35"/>
      <c r="EM561" s="35"/>
      <c r="EN561" s="35"/>
      <c r="ET561" s="35"/>
      <c r="EU561" s="35"/>
      <c r="EV561" s="35"/>
    </row>
    <row r="562" spans="14:152" s="29" customFormat="1" ht="13.5" x14ac:dyDescent="0.3">
      <c r="N562" s="35">
        <v>3.3200000000000001E-9</v>
      </c>
      <c r="O562" s="35">
        <v>2.0257563631100002</v>
      </c>
      <c r="P562" s="35">
        <v>1091.6252591036</v>
      </c>
      <c r="Q562" s="29">
        <f t="shared" si="260"/>
        <v>2.0474150731490726E-9</v>
      </c>
      <c r="R562" s="29">
        <f t="shared" si="261"/>
        <v>2.0476182327795686E-9</v>
      </c>
      <c r="S562" s="29">
        <f t="shared" si="262"/>
        <v>2.0476182332312795E-9</v>
      </c>
      <c r="T562" s="29">
        <f t="shared" si="263"/>
        <v>2.0476182332312795E-9</v>
      </c>
      <c r="V562" s="35"/>
      <c r="W562" s="35"/>
      <c r="X562" s="35"/>
      <c r="AD562" s="35"/>
      <c r="AE562" s="35"/>
      <c r="AF562" s="35"/>
      <c r="AL562" s="35"/>
      <c r="AM562" s="35"/>
      <c r="AN562" s="35"/>
      <c r="AT562" s="35"/>
      <c r="AU562" s="35"/>
      <c r="AV562" s="35"/>
      <c r="BB562" s="35"/>
      <c r="BC562" s="35"/>
      <c r="BD562" s="35"/>
      <c r="BJ562" s="35"/>
      <c r="BK562" s="35"/>
      <c r="BL562" s="35"/>
      <c r="BR562" s="35"/>
      <c r="BS562" s="35"/>
      <c r="BT562" s="35"/>
      <c r="BZ562" s="35"/>
      <c r="CA562" s="35"/>
      <c r="CB562" s="35"/>
      <c r="CH562" s="35"/>
      <c r="CI562" s="35"/>
      <c r="CJ562" s="35"/>
      <c r="CP562" s="35"/>
      <c r="CQ562" s="35"/>
      <c r="CR562" s="35"/>
      <c r="CX562" s="35"/>
      <c r="CY562" s="35"/>
      <c r="CZ562" s="35"/>
      <c r="DF562" s="35">
        <v>8.1099999999999995E-9</v>
      </c>
      <c r="DG562" s="35">
        <v>3.2372619186499998</v>
      </c>
      <c r="DH562" s="35">
        <v>121.2520214833</v>
      </c>
      <c r="DI562" s="29">
        <f t="shared" si="264"/>
        <v>3.8470502886398364E-9</v>
      </c>
      <c r="DJ562" s="29">
        <f t="shared" si="265"/>
        <v>3.8469886421695536E-9</v>
      </c>
      <c r="DK562" s="29">
        <f t="shared" si="266"/>
        <v>3.8469886420324832E-9</v>
      </c>
      <c r="DL562" s="29">
        <f t="shared" si="267"/>
        <v>3.8469886420324832E-9</v>
      </c>
      <c r="DN562" s="35"/>
      <c r="DO562" s="35"/>
      <c r="DP562" s="35"/>
      <c r="DV562" s="35"/>
      <c r="DW562" s="35"/>
      <c r="DX562" s="35"/>
      <c r="ED562" s="35"/>
      <c r="EE562" s="35"/>
      <c r="EF562" s="35"/>
      <c r="EL562" s="35"/>
      <c r="EM562" s="35"/>
      <c r="EN562" s="35"/>
      <c r="ET562" s="35"/>
      <c r="EU562" s="35"/>
      <c r="EV562" s="35"/>
    </row>
    <row r="563" spans="14:152" s="29" customFormat="1" ht="13.5" x14ac:dyDescent="0.3">
      <c r="N563" s="35">
        <v>2.8200000000000002E-9</v>
      </c>
      <c r="O563" s="35">
        <v>5.7886532189000004</v>
      </c>
      <c r="P563" s="35">
        <v>1064.0477966352</v>
      </c>
      <c r="Q563" s="29">
        <f t="shared" si="260"/>
        <v>-1.3299974124879676E-9</v>
      </c>
      <c r="R563" s="29">
        <f t="shared" si="261"/>
        <v>-1.3301858298176406E-9</v>
      </c>
      <c r="S563" s="29">
        <f t="shared" si="262"/>
        <v>-1.3301858302365691E-9</v>
      </c>
      <c r="T563" s="29">
        <f t="shared" si="263"/>
        <v>-1.3301858302365691E-9</v>
      </c>
      <c r="V563" s="35"/>
      <c r="W563" s="35"/>
      <c r="X563" s="35"/>
      <c r="AD563" s="35"/>
      <c r="AE563" s="35"/>
      <c r="AF563" s="35"/>
      <c r="AL563" s="35"/>
      <c r="AM563" s="35"/>
      <c r="AN563" s="35"/>
      <c r="AT563" s="35"/>
      <c r="AU563" s="35"/>
      <c r="AV563" s="35"/>
      <c r="BB563" s="35"/>
      <c r="BC563" s="35"/>
      <c r="BD563" s="35"/>
      <c r="BJ563" s="35"/>
      <c r="BK563" s="35"/>
      <c r="BL563" s="35"/>
      <c r="BR563" s="35"/>
      <c r="BS563" s="35"/>
      <c r="BT563" s="35"/>
      <c r="BZ563" s="35"/>
      <c r="CA563" s="35"/>
      <c r="CB563" s="35"/>
      <c r="CH563" s="35"/>
      <c r="CI563" s="35"/>
      <c r="CJ563" s="35"/>
      <c r="CP563" s="35"/>
      <c r="CQ563" s="35"/>
      <c r="CR563" s="35"/>
      <c r="CX563" s="35"/>
      <c r="CY563" s="35"/>
      <c r="CZ563" s="35"/>
      <c r="DF563" s="35">
        <v>7.2699999999999999E-9</v>
      </c>
      <c r="DG563" s="35">
        <v>1.56150632966</v>
      </c>
      <c r="DH563" s="35">
        <v>4319.2798539730002</v>
      </c>
      <c r="DI563" s="29">
        <f t="shared" si="264"/>
        <v>-6.2286795533665667E-9</v>
      </c>
      <c r="DJ563" s="29">
        <f t="shared" si="265"/>
        <v>-6.2275260703327818E-9</v>
      </c>
      <c r="DK563" s="29">
        <f t="shared" si="266"/>
        <v>-6.2275260677674614E-9</v>
      </c>
      <c r="DL563" s="29">
        <f t="shared" si="267"/>
        <v>-6.2275260677674614E-9</v>
      </c>
      <c r="DN563" s="35"/>
      <c r="DO563" s="35"/>
      <c r="DP563" s="35"/>
      <c r="DV563" s="35"/>
      <c r="DW563" s="35"/>
      <c r="DX563" s="35"/>
      <c r="ED563" s="35"/>
      <c r="EE563" s="35"/>
      <c r="EF563" s="35"/>
      <c r="EL563" s="35"/>
      <c r="EM563" s="35"/>
      <c r="EN563" s="35"/>
      <c r="ET563" s="35"/>
      <c r="EU563" s="35"/>
      <c r="EV563" s="35"/>
    </row>
    <row r="564" spans="14:152" s="29" customFormat="1" ht="13.5" x14ac:dyDescent="0.3">
      <c r="N564" s="35">
        <v>2.8200000000000002E-9</v>
      </c>
      <c r="O564" s="35">
        <v>0.39153852422000002</v>
      </c>
      <c r="P564" s="35">
        <v>207.67002114549999</v>
      </c>
      <c r="Q564" s="29">
        <f t="shared" si="260"/>
        <v>-2.2903748656558048E-9</v>
      </c>
      <c r="R564" s="29">
        <f t="shared" si="261"/>
        <v>-2.2903991950387109E-9</v>
      </c>
      <c r="S564" s="29">
        <f t="shared" si="262"/>
        <v>-2.290399195092806E-9</v>
      </c>
      <c r="T564" s="29">
        <f t="shared" si="263"/>
        <v>-2.290399195092806E-9</v>
      </c>
      <c r="V564" s="35"/>
      <c r="W564" s="35"/>
      <c r="X564" s="35"/>
      <c r="AD564" s="35"/>
      <c r="AE564" s="35"/>
      <c r="AF564" s="35"/>
      <c r="AL564" s="35"/>
      <c r="AM564" s="35"/>
      <c r="AN564" s="35"/>
      <c r="AT564" s="35"/>
      <c r="AU564" s="35"/>
      <c r="AV564" s="35"/>
      <c r="BB564" s="35"/>
      <c r="BC564" s="35"/>
      <c r="BD564" s="35"/>
      <c r="BJ564" s="35"/>
      <c r="BK564" s="35"/>
      <c r="BL564" s="35"/>
      <c r="BR564" s="35"/>
      <c r="BS564" s="35"/>
      <c r="BT564" s="35"/>
      <c r="BZ564" s="35"/>
      <c r="CA564" s="35"/>
      <c r="CB564" s="35"/>
      <c r="CH564" s="35"/>
      <c r="CI564" s="35"/>
      <c r="CJ564" s="35"/>
      <c r="CP564" s="35"/>
      <c r="CQ564" s="35"/>
      <c r="CR564" s="35"/>
      <c r="CX564" s="35"/>
      <c r="CY564" s="35"/>
      <c r="CZ564" s="35"/>
      <c r="DF564" s="35">
        <v>6.8699999999999996E-9</v>
      </c>
      <c r="DG564" s="35">
        <v>2.6545783537099998</v>
      </c>
      <c r="DH564" s="35">
        <v>1567.7322542813999</v>
      </c>
      <c r="DI564" s="29">
        <f t="shared" si="264"/>
        <v>-6.7857059907535974E-9</v>
      </c>
      <c r="DJ564" s="29">
        <f t="shared" si="265"/>
        <v>-6.7855861700927654E-9</v>
      </c>
      <c r="DK564" s="29">
        <f t="shared" si="266"/>
        <v>-6.7855861698262561E-9</v>
      </c>
      <c r="DL564" s="29">
        <f t="shared" si="267"/>
        <v>-6.7855861698262561E-9</v>
      </c>
      <c r="DN564" s="35"/>
      <c r="DO564" s="35"/>
      <c r="DP564" s="35"/>
      <c r="DV564" s="35"/>
      <c r="DW564" s="35"/>
      <c r="DX564" s="35"/>
      <c r="ED564" s="35"/>
      <c r="EE564" s="35"/>
      <c r="EF564" s="35"/>
      <c r="EL564" s="35"/>
      <c r="EM564" s="35"/>
      <c r="EN564" s="35"/>
      <c r="ET564" s="35"/>
      <c r="EU564" s="35"/>
      <c r="EV564" s="35"/>
    </row>
    <row r="565" spans="14:152" s="29" customFormat="1" ht="13.5" x14ac:dyDescent="0.3">
      <c r="N565" s="35">
        <v>2.7999999999999998E-9</v>
      </c>
      <c r="O565" s="35">
        <v>3.8019639167800001</v>
      </c>
      <c r="P565" s="35">
        <v>298.23262239190001</v>
      </c>
      <c r="Q565" s="29">
        <f t="shared" si="260"/>
        <v>-1.9926224978810752E-9</v>
      </c>
      <c r="R565" s="29">
        <f t="shared" si="261"/>
        <v>-1.992580721017108E-9</v>
      </c>
      <c r="S565" s="29">
        <f t="shared" si="262"/>
        <v>-1.9925807209242214E-9</v>
      </c>
      <c r="T565" s="29">
        <f t="shared" si="263"/>
        <v>-1.9925807209242214E-9</v>
      </c>
      <c r="V565" s="35"/>
      <c r="W565" s="35"/>
      <c r="X565" s="35"/>
      <c r="AD565" s="35"/>
      <c r="AE565" s="35"/>
      <c r="AF565" s="35"/>
      <c r="AL565" s="35"/>
      <c r="AM565" s="35"/>
      <c r="AN565" s="35"/>
      <c r="AT565" s="35"/>
      <c r="AU565" s="35"/>
      <c r="AV565" s="35"/>
      <c r="BB565" s="35"/>
      <c r="BC565" s="35"/>
      <c r="BD565" s="35"/>
      <c r="BJ565" s="35"/>
      <c r="BK565" s="35"/>
      <c r="BL565" s="35"/>
      <c r="BR565" s="35"/>
      <c r="BS565" s="35"/>
      <c r="BT565" s="35"/>
      <c r="BZ565" s="35"/>
      <c r="CA565" s="35"/>
      <c r="CB565" s="35"/>
      <c r="CH565" s="35"/>
      <c r="CI565" s="35"/>
      <c r="CJ565" s="35"/>
      <c r="CP565" s="35"/>
      <c r="CQ565" s="35"/>
      <c r="CR565" s="35"/>
      <c r="CX565" s="35"/>
      <c r="CY565" s="35"/>
      <c r="CZ565" s="35"/>
      <c r="DF565" s="35">
        <v>6.7500000000000001E-9</v>
      </c>
      <c r="DG565" s="35">
        <v>1.78690909614</v>
      </c>
      <c r="DH565" s="35">
        <v>103.1409583284</v>
      </c>
      <c r="DI565" s="29">
        <f t="shared" si="264"/>
        <v>-6.4062317442553157E-9</v>
      </c>
      <c r="DJ565" s="29">
        <f t="shared" si="265"/>
        <v>-6.4062473640774782E-9</v>
      </c>
      <c r="DK565" s="29">
        <f t="shared" si="266"/>
        <v>-6.4062473641122073E-9</v>
      </c>
      <c r="DL565" s="29">
        <f t="shared" si="267"/>
        <v>-6.4062473641122073E-9</v>
      </c>
      <c r="DN565" s="35"/>
      <c r="DO565" s="35"/>
      <c r="DP565" s="35"/>
      <c r="DV565" s="35"/>
      <c r="DW565" s="35"/>
      <c r="DX565" s="35"/>
      <c r="ED565" s="35"/>
      <c r="EE565" s="35"/>
      <c r="EF565" s="35"/>
      <c r="EL565" s="35"/>
      <c r="EM565" s="35"/>
      <c r="EN565" s="35"/>
      <c r="ET565" s="35"/>
      <c r="EU565" s="35"/>
      <c r="EV565" s="35"/>
    </row>
    <row r="566" spans="14:152" s="29" customFormat="1" ht="13.5" x14ac:dyDescent="0.3">
      <c r="N566" s="35">
        <v>3.8700000000000001E-9</v>
      </c>
      <c r="O566" s="35">
        <v>6.2681930999000004</v>
      </c>
      <c r="P566" s="35">
        <v>1141.1340634054</v>
      </c>
      <c r="Q566" s="29">
        <f t="shared" si="260"/>
        <v>3.6607220600606714E-9</v>
      </c>
      <c r="R566" s="29">
        <f t="shared" si="261"/>
        <v>3.6606200320918393E-9</v>
      </c>
      <c r="S566" s="29">
        <f t="shared" si="262"/>
        <v>3.6606200318649606E-9</v>
      </c>
      <c r="T566" s="29">
        <f t="shared" si="263"/>
        <v>3.6606200318649606E-9</v>
      </c>
      <c r="V566" s="35"/>
      <c r="W566" s="35"/>
      <c r="X566" s="35"/>
      <c r="AD566" s="35"/>
      <c r="AE566" s="35"/>
      <c r="AF566" s="35"/>
      <c r="AL566" s="35"/>
      <c r="AM566" s="35"/>
      <c r="AN566" s="35"/>
      <c r="AT566" s="35"/>
      <c r="AU566" s="35"/>
      <c r="AV566" s="35"/>
      <c r="BB566" s="35"/>
      <c r="BC566" s="35"/>
      <c r="BD566" s="35"/>
      <c r="BJ566" s="35"/>
      <c r="BK566" s="35"/>
      <c r="BL566" s="35"/>
      <c r="BR566" s="35"/>
      <c r="BS566" s="35"/>
      <c r="BT566" s="35"/>
      <c r="BZ566" s="35"/>
      <c r="CA566" s="35"/>
      <c r="CB566" s="35"/>
      <c r="CH566" s="35"/>
      <c r="CI566" s="35"/>
      <c r="CJ566" s="35"/>
      <c r="CP566" s="35"/>
      <c r="CQ566" s="35"/>
      <c r="CR566" s="35"/>
      <c r="CX566" s="35"/>
      <c r="CY566" s="35"/>
      <c r="CZ566" s="35"/>
      <c r="DF566" s="35">
        <v>8.5299999999999993E-9</v>
      </c>
      <c r="DG566" s="35">
        <v>4.7447642885199999</v>
      </c>
      <c r="DH566" s="35">
        <v>951.62328952459995</v>
      </c>
      <c r="DI566" s="29">
        <f t="shared" si="264"/>
        <v>1.856687294249304E-9</v>
      </c>
      <c r="DJ566" s="29">
        <f t="shared" si="265"/>
        <v>1.8572514800228967E-9</v>
      </c>
      <c r="DK566" s="29">
        <f t="shared" si="266"/>
        <v>1.857251481277342E-9</v>
      </c>
      <c r="DL566" s="29">
        <f t="shared" si="267"/>
        <v>1.857251481277342E-9</v>
      </c>
      <c r="DN566" s="35"/>
      <c r="DO566" s="35"/>
      <c r="DP566" s="35"/>
      <c r="DV566" s="35"/>
      <c r="DW566" s="35"/>
      <c r="DX566" s="35"/>
      <c r="ED566" s="35"/>
      <c r="EE566" s="35"/>
      <c r="EF566" s="35"/>
      <c r="EL566" s="35"/>
      <c r="EM566" s="35"/>
      <c r="EN566" s="35"/>
      <c r="ET566" s="35"/>
      <c r="EU566" s="35"/>
      <c r="EV566" s="35"/>
    </row>
    <row r="567" spans="14:152" s="29" customFormat="1" ht="13.5" x14ac:dyDescent="0.3">
      <c r="N567" s="35">
        <v>3.4900000000000001E-9</v>
      </c>
      <c r="O567" s="35">
        <v>4.0912190819900003</v>
      </c>
      <c r="P567" s="35">
        <v>1059.903195051</v>
      </c>
      <c r="Q567" s="29">
        <f t="shared" si="260"/>
        <v>-2.7025178064542637E-9</v>
      </c>
      <c r="R567" s="29">
        <f t="shared" si="261"/>
        <v>-2.7023511234398512E-9</v>
      </c>
      <c r="S567" s="29">
        <f t="shared" si="262"/>
        <v>-2.7023511230692246E-9</v>
      </c>
      <c r="T567" s="29">
        <f t="shared" si="263"/>
        <v>-2.7023511230692246E-9</v>
      </c>
      <c r="V567" s="35"/>
      <c r="W567" s="35"/>
      <c r="X567" s="35"/>
      <c r="AD567" s="35"/>
      <c r="AE567" s="35"/>
      <c r="AF567" s="35"/>
      <c r="AL567" s="35"/>
      <c r="AM567" s="35"/>
      <c r="AN567" s="35"/>
      <c r="AT567" s="35"/>
      <c r="AU567" s="35"/>
      <c r="AV567" s="35"/>
      <c r="BB567" s="35"/>
      <c r="BC567" s="35"/>
      <c r="BD567" s="35"/>
      <c r="BJ567" s="35"/>
      <c r="BK567" s="35"/>
      <c r="BL567" s="35"/>
      <c r="BR567" s="35"/>
      <c r="BS567" s="35"/>
      <c r="BT567" s="35"/>
      <c r="BZ567" s="35"/>
      <c r="CA567" s="35"/>
      <c r="CB567" s="35"/>
      <c r="CH567" s="35"/>
      <c r="CI567" s="35"/>
      <c r="CJ567" s="35"/>
      <c r="CP567" s="35"/>
      <c r="CQ567" s="35"/>
      <c r="CR567" s="35"/>
      <c r="CX567" s="35"/>
      <c r="CY567" s="35"/>
      <c r="CZ567" s="35"/>
      <c r="DF567" s="35">
        <v>8.3199999999999994E-9</v>
      </c>
      <c r="DG567" s="35">
        <v>5.1436278981000001</v>
      </c>
      <c r="DH567" s="35">
        <v>1054.7160637432</v>
      </c>
      <c r="DI567" s="29">
        <f t="shared" si="264"/>
        <v>-7.9888911003592243E-9</v>
      </c>
      <c r="DJ567" s="29">
        <f t="shared" si="265"/>
        <v>-7.9890656135319922E-9</v>
      </c>
      <c r="DK567" s="29">
        <f t="shared" si="266"/>
        <v>-7.9890656139199614E-9</v>
      </c>
      <c r="DL567" s="29">
        <f t="shared" si="267"/>
        <v>-7.9890656139199614E-9</v>
      </c>
      <c r="DN567" s="35"/>
      <c r="DO567" s="35"/>
      <c r="DP567" s="35"/>
      <c r="DV567" s="35"/>
      <c r="DW567" s="35"/>
      <c r="DX567" s="35"/>
      <c r="ED567" s="35"/>
      <c r="EE567" s="35"/>
      <c r="EF567" s="35"/>
      <c r="EL567" s="35"/>
      <c r="EM567" s="35"/>
      <c r="EN567" s="35"/>
      <c r="ET567" s="35"/>
      <c r="EU567" s="35"/>
      <c r="EV567" s="35"/>
    </row>
    <row r="568" spans="14:152" s="29" customFormat="1" ht="13.5" x14ac:dyDescent="0.3">
      <c r="N568" s="35">
        <v>3.2000000000000001E-9</v>
      </c>
      <c r="O568" s="35">
        <v>0.39871941999999999</v>
      </c>
      <c r="P568" s="35">
        <v>2122.6960136415</v>
      </c>
      <c r="Q568" s="29">
        <f t="shared" si="260"/>
        <v>-3.0397537288587301E-9</v>
      </c>
      <c r="R568" s="29">
        <f t="shared" si="261"/>
        <v>-3.0399048470629171E-9</v>
      </c>
      <c r="S568" s="29">
        <f t="shared" si="262"/>
        <v>-3.0399048473988463E-9</v>
      </c>
      <c r="T568" s="29">
        <f t="shared" si="263"/>
        <v>-3.0399048473988463E-9</v>
      </c>
      <c r="V568" s="35"/>
      <c r="W568" s="35"/>
      <c r="X568" s="35"/>
      <c r="AD568" s="35"/>
      <c r="AE568" s="35"/>
      <c r="AF568" s="35"/>
      <c r="AL568" s="35"/>
      <c r="AM568" s="35"/>
      <c r="AN568" s="35"/>
      <c r="AT568" s="35"/>
      <c r="AU568" s="35"/>
      <c r="AV568" s="35"/>
      <c r="BB568" s="35"/>
      <c r="BC568" s="35"/>
      <c r="BD568" s="35"/>
      <c r="BJ568" s="35"/>
      <c r="BK568" s="35"/>
      <c r="BL568" s="35"/>
      <c r="BR568" s="35"/>
      <c r="BS568" s="35"/>
      <c r="BT568" s="35"/>
      <c r="BZ568" s="35"/>
      <c r="CA568" s="35"/>
      <c r="CB568" s="35"/>
      <c r="CH568" s="35"/>
      <c r="CI568" s="35"/>
      <c r="CJ568" s="35"/>
      <c r="CP568" s="35"/>
      <c r="CQ568" s="35"/>
      <c r="CR568" s="35"/>
      <c r="CX568" s="35"/>
      <c r="CY568" s="35"/>
      <c r="CZ568" s="35"/>
      <c r="DF568" s="35">
        <v>8.4599999999999993E-9</v>
      </c>
      <c r="DG568" s="35">
        <v>1.47557828604</v>
      </c>
      <c r="DH568" s="35">
        <v>898.77303279069997</v>
      </c>
      <c r="DI568" s="29">
        <f t="shared" si="264"/>
        <v>-7.9015008825603972E-9</v>
      </c>
      <c r="DJ568" s="29">
        <f t="shared" si="265"/>
        <v>-7.9016943409655825E-9</v>
      </c>
      <c r="DK568" s="29">
        <f t="shared" si="266"/>
        <v>-7.9016943413956916E-9</v>
      </c>
      <c r="DL568" s="29">
        <f t="shared" si="267"/>
        <v>-7.9016943413956916E-9</v>
      </c>
      <c r="DN568" s="35"/>
      <c r="DO568" s="35"/>
      <c r="DP568" s="35"/>
      <c r="DV568" s="35"/>
      <c r="DW568" s="35"/>
      <c r="DX568" s="35"/>
      <c r="ED568" s="35"/>
      <c r="EE568" s="35"/>
      <c r="EF568" s="35"/>
      <c r="EL568" s="35"/>
      <c r="EM568" s="35"/>
      <c r="EN568" s="35"/>
      <c r="ET568" s="35"/>
      <c r="EU568" s="35"/>
      <c r="EV568" s="35"/>
    </row>
    <row r="569" spans="14:152" s="29" customFormat="1" ht="13.5" x14ac:dyDescent="0.3">
      <c r="N569" s="35">
        <v>3.2700000000000001E-9</v>
      </c>
      <c r="O569" s="35">
        <v>4.7650382307300001</v>
      </c>
      <c r="P569" s="35">
        <v>134.58534360760001</v>
      </c>
      <c r="Q569" s="29">
        <f t="shared" si="260"/>
        <v>2.567610675175183E-9</v>
      </c>
      <c r="R569" s="29">
        <f t="shared" si="261"/>
        <v>2.5676300819214604E-9</v>
      </c>
      <c r="S569" s="29">
        <f t="shared" si="262"/>
        <v>2.5676300819646091E-9</v>
      </c>
      <c r="T569" s="29">
        <f t="shared" si="263"/>
        <v>2.5676300819646091E-9</v>
      </c>
      <c r="V569" s="35"/>
      <c r="W569" s="35"/>
      <c r="X569" s="35"/>
      <c r="AD569" s="35"/>
      <c r="AE569" s="35"/>
      <c r="AF569" s="35"/>
      <c r="AL569" s="35"/>
      <c r="AM569" s="35"/>
      <c r="AN569" s="35"/>
      <c r="AT569" s="35"/>
      <c r="AU569" s="35"/>
      <c r="AV569" s="35"/>
      <c r="BB569" s="35"/>
      <c r="BC569" s="35"/>
      <c r="BD569" s="35"/>
      <c r="BJ569" s="35"/>
      <c r="BK569" s="35"/>
      <c r="BL569" s="35"/>
      <c r="BR569" s="35"/>
      <c r="BS569" s="35"/>
      <c r="BT569" s="35"/>
      <c r="BZ569" s="35"/>
      <c r="CA569" s="35"/>
      <c r="CB569" s="35"/>
      <c r="CH569" s="35"/>
      <c r="CI569" s="35"/>
      <c r="CJ569" s="35"/>
      <c r="CP569" s="35"/>
      <c r="CQ569" s="35"/>
      <c r="CR569" s="35"/>
      <c r="CX569" s="35"/>
      <c r="CY569" s="35"/>
      <c r="CZ569" s="35"/>
      <c r="DF569" s="35">
        <v>7.0100000000000004E-9</v>
      </c>
      <c r="DG569" s="35">
        <v>1.72139817505</v>
      </c>
      <c r="DH569" s="35">
        <v>5230.8074668030004</v>
      </c>
      <c r="DI569" s="29">
        <f t="shared" si="264"/>
        <v>1.9764820217294569E-9</v>
      </c>
      <c r="DJ569" s="29">
        <f t="shared" si="265"/>
        <v>1.9739766380385035E-9</v>
      </c>
      <c r="DK569" s="29">
        <f t="shared" si="266"/>
        <v>1.9739766324676034E-9</v>
      </c>
      <c r="DL569" s="29">
        <f t="shared" si="267"/>
        <v>1.9739766324676034E-9</v>
      </c>
      <c r="DN569" s="35"/>
      <c r="DO569" s="35"/>
      <c r="DP569" s="35"/>
      <c r="DV569" s="35"/>
      <c r="DW569" s="35"/>
      <c r="DX569" s="35"/>
      <c r="ED569" s="35"/>
      <c r="EE569" s="35"/>
      <c r="EF569" s="35"/>
      <c r="EL569" s="35"/>
      <c r="EM569" s="35"/>
      <c r="EN569" s="35"/>
      <c r="ET569" s="35"/>
      <c r="EU569" s="35"/>
      <c r="EV569" s="35"/>
    </row>
    <row r="570" spans="14:152" s="29" customFormat="1" ht="13.5" x14ac:dyDescent="0.3">
      <c r="N570" s="35">
        <v>2.8299999999999999E-9</v>
      </c>
      <c r="O570" s="35">
        <v>3.9040901644099999</v>
      </c>
      <c r="P570" s="35">
        <v>127.4717966068</v>
      </c>
      <c r="Q570" s="29">
        <f t="shared" si="260"/>
        <v>2.6962140974939242E-9</v>
      </c>
      <c r="R570" s="29">
        <f t="shared" si="261"/>
        <v>2.6962062921795166E-9</v>
      </c>
      <c r="S570" s="29">
        <f t="shared" si="262"/>
        <v>2.696206292162162E-9</v>
      </c>
      <c r="T570" s="29">
        <f t="shared" si="263"/>
        <v>2.696206292162162E-9</v>
      </c>
      <c r="V570" s="35"/>
      <c r="W570" s="35"/>
      <c r="X570" s="35"/>
      <c r="AD570" s="35"/>
      <c r="AE570" s="35"/>
      <c r="AF570" s="35"/>
      <c r="AL570" s="35"/>
      <c r="AM570" s="35"/>
      <c r="AN570" s="35"/>
      <c r="AT570" s="35"/>
      <c r="AU570" s="35"/>
      <c r="AV570" s="35"/>
      <c r="BB570" s="35"/>
      <c r="BC570" s="35"/>
      <c r="BD570" s="35"/>
      <c r="BJ570" s="35"/>
      <c r="BK570" s="35"/>
      <c r="BL570" s="35"/>
      <c r="BR570" s="35"/>
      <c r="BS570" s="35"/>
      <c r="BT570" s="35"/>
      <c r="BZ570" s="35"/>
      <c r="CA570" s="35"/>
      <c r="CB570" s="35"/>
      <c r="CH570" s="35"/>
      <c r="CI570" s="35"/>
      <c r="CJ570" s="35"/>
      <c r="CP570" s="35"/>
      <c r="CQ570" s="35"/>
      <c r="CR570" s="35"/>
      <c r="CX570" s="35"/>
      <c r="CY570" s="35"/>
      <c r="CZ570" s="35"/>
      <c r="DF570" s="35">
        <v>8.6300000000000002E-9</v>
      </c>
      <c r="DG570" s="35">
        <v>3.9870023857499999</v>
      </c>
      <c r="DH570" s="35">
        <v>686.958410061</v>
      </c>
      <c r="DI570" s="29">
        <f t="shared" si="264"/>
        <v>-7.2959332339440346E-9</v>
      </c>
      <c r="DJ570" s="29">
        <f t="shared" si="265"/>
        <v>-7.2957077375659029E-9</v>
      </c>
      <c r="DK570" s="29">
        <f t="shared" si="266"/>
        <v>-7.295707737064504E-9</v>
      </c>
      <c r="DL570" s="29">
        <f t="shared" si="267"/>
        <v>-7.295707737064504E-9</v>
      </c>
      <c r="DN570" s="35"/>
      <c r="DO570" s="35"/>
      <c r="DP570" s="35"/>
      <c r="DV570" s="35"/>
      <c r="DW570" s="35"/>
      <c r="DX570" s="35"/>
      <c r="ED570" s="35"/>
      <c r="EE570" s="35"/>
      <c r="EF570" s="35"/>
      <c r="EL570" s="35"/>
      <c r="EM570" s="35"/>
      <c r="EN570" s="35"/>
      <c r="ET570" s="35"/>
      <c r="EU570" s="35"/>
      <c r="EV570" s="35"/>
    </row>
    <row r="571" spans="14:152" s="29" customFormat="1" ht="13.5" x14ac:dyDescent="0.3">
      <c r="N571" s="35">
        <v>3.0100000000000002E-9</v>
      </c>
      <c r="O571" s="35">
        <v>4.3029195121899999</v>
      </c>
      <c r="P571" s="35">
        <v>299.12639426919998</v>
      </c>
      <c r="Q571" s="29">
        <f t="shared" si="260"/>
        <v>-2.9061242619588802E-9</v>
      </c>
      <c r="R571" s="29">
        <f t="shared" si="261"/>
        <v>-2.9061075626432903E-9</v>
      </c>
      <c r="S571" s="29">
        <f t="shared" si="262"/>
        <v>-2.9061075626061581E-9</v>
      </c>
      <c r="T571" s="29">
        <f t="shared" si="263"/>
        <v>-2.9061075626061581E-9</v>
      </c>
      <c r="V571" s="35"/>
      <c r="W571" s="35"/>
      <c r="X571" s="35"/>
      <c r="AD571" s="35"/>
      <c r="AE571" s="35"/>
      <c r="AF571" s="35"/>
      <c r="AL571" s="35"/>
      <c r="AM571" s="35"/>
      <c r="AN571" s="35"/>
      <c r="AT571" s="35"/>
      <c r="AU571" s="35"/>
      <c r="AV571" s="35"/>
      <c r="BB571" s="35"/>
      <c r="BC571" s="35"/>
      <c r="BD571" s="35"/>
      <c r="BJ571" s="35"/>
      <c r="BK571" s="35"/>
      <c r="BL571" s="35"/>
      <c r="BR571" s="35"/>
      <c r="BS571" s="35"/>
      <c r="BT571" s="35"/>
      <c r="BZ571" s="35"/>
      <c r="CA571" s="35"/>
      <c r="CB571" s="35"/>
      <c r="CH571" s="35"/>
      <c r="CI571" s="35"/>
      <c r="CJ571" s="35"/>
      <c r="CP571" s="35"/>
      <c r="CQ571" s="35"/>
      <c r="CR571" s="35"/>
      <c r="CX571" s="35"/>
      <c r="CY571" s="35"/>
      <c r="CZ571" s="35"/>
      <c r="DF571" s="35">
        <v>7.0299999999999999E-9</v>
      </c>
      <c r="DG571" s="35">
        <v>2.8920225244400002</v>
      </c>
      <c r="DH571" s="35">
        <v>63.735898303399999</v>
      </c>
      <c r="DI571" s="29">
        <f t="shared" si="264"/>
        <v>-4.9698495399799295E-9</v>
      </c>
      <c r="DJ571" s="29">
        <f t="shared" si="265"/>
        <v>-4.9698721068630991E-9</v>
      </c>
      <c r="DK571" s="29">
        <f t="shared" si="266"/>
        <v>-4.9698721069132742E-9</v>
      </c>
      <c r="DL571" s="29">
        <f t="shared" si="267"/>
        <v>-4.9698721069132742E-9</v>
      </c>
      <c r="DN571" s="35"/>
      <c r="DO571" s="35"/>
      <c r="DP571" s="35"/>
      <c r="DV571" s="35"/>
      <c r="DW571" s="35"/>
      <c r="DX571" s="35"/>
      <c r="ED571" s="35"/>
      <c r="EE571" s="35"/>
      <c r="EF571" s="35"/>
      <c r="EL571" s="35"/>
      <c r="EM571" s="35"/>
      <c r="EN571" s="35"/>
      <c r="ET571" s="35"/>
      <c r="EU571" s="35"/>
      <c r="EV571" s="35"/>
    </row>
    <row r="572" spans="14:152" s="29" customFormat="1" ht="13.5" x14ac:dyDescent="0.3">
      <c r="N572" s="35">
        <v>3.22E-9</v>
      </c>
      <c r="O572" s="35">
        <v>2.4825105268000001</v>
      </c>
      <c r="P572" s="35">
        <v>1065.6017053127</v>
      </c>
      <c r="Q572" s="29">
        <f t="shared" si="260"/>
        <v>1.8982175620367507E-9</v>
      </c>
      <c r="R572" s="29">
        <f t="shared" si="261"/>
        <v>1.8984149284846396E-9</v>
      </c>
      <c r="S572" s="29">
        <f t="shared" si="262"/>
        <v>1.8984149289234601E-9</v>
      </c>
      <c r="T572" s="29">
        <f t="shared" si="263"/>
        <v>1.8984149289234601E-9</v>
      </c>
      <c r="V572" s="35"/>
      <c r="W572" s="35"/>
      <c r="X572" s="35"/>
      <c r="AD572" s="35"/>
      <c r="AE572" s="35"/>
      <c r="AF572" s="35"/>
      <c r="AL572" s="35"/>
      <c r="AM572" s="35"/>
      <c r="AN572" s="35"/>
      <c r="AT572" s="35"/>
      <c r="AU572" s="35"/>
      <c r="AV572" s="35"/>
      <c r="BB572" s="35"/>
      <c r="BC572" s="35"/>
      <c r="BD572" s="35"/>
      <c r="BJ572" s="35"/>
      <c r="BK572" s="35"/>
      <c r="BL572" s="35"/>
      <c r="BR572" s="35"/>
      <c r="BS572" s="35"/>
      <c r="BT572" s="35"/>
      <c r="BZ572" s="35"/>
      <c r="CA572" s="35"/>
      <c r="CB572" s="35"/>
      <c r="CH572" s="35"/>
      <c r="CI572" s="35"/>
      <c r="CJ572" s="35"/>
      <c r="CP572" s="35"/>
      <c r="CQ572" s="35"/>
      <c r="CR572" s="35"/>
      <c r="CX572" s="35"/>
      <c r="CY572" s="35"/>
      <c r="CZ572" s="35"/>
      <c r="DF572" s="35">
        <v>6.7299999999999997E-9</v>
      </c>
      <c r="DG572" s="35">
        <v>6.1161858050999998</v>
      </c>
      <c r="DH572" s="35">
        <v>738.32419408659996</v>
      </c>
      <c r="DI572" s="29">
        <f t="shared" si="264"/>
        <v>4.9626908593876912E-9</v>
      </c>
      <c r="DJ572" s="29">
        <f t="shared" si="265"/>
        <v>4.9624518449454617E-9</v>
      </c>
      <c r="DK572" s="29">
        <f t="shared" si="266"/>
        <v>4.9624518444140139E-9</v>
      </c>
      <c r="DL572" s="29">
        <f t="shared" si="267"/>
        <v>4.9624518444140139E-9</v>
      </c>
      <c r="DN572" s="35"/>
      <c r="DO572" s="35"/>
      <c r="DP572" s="35"/>
      <c r="DV572" s="35"/>
      <c r="DW572" s="35"/>
      <c r="DX572" s="35"/>
      <c r="ED572" s="35"/>
      <c r="EE572" s="35"/>
      <c r="EF572" s="35"/>
      <c r="EL572" s="35"/>
      <c r="EM572" s="35"/>
      <c r="EN572" s="35"/>
      <c r="ET572" s="35"/>
      <c r="EU572" s="35"/>
      <c r="EV572" s="35"/>
    </row>
    <row r="573" spans="14:152" s="29" customFormat="1" ht="13.5" x14ac:dyDescent="0.3">
      <c r="N573" s="35">
        <v>2.9699999999999999E-9</v>
      </c>
      <c r="O573" s="35">
        <v>2.4081410350899999</v>
      </c>
      <c r="P573" s="35">
        <v>1591.5205758386001</v>
      </c>
      <c r="Q573" s="29">
        <f t="shared" si="260"/>
        <v>-2.9695767741207093E-9</v>
      </c>
      <c r="R573" s="29">
        <f t="shared" si="261"/>
        <v>-2.9695710727091465E-9</v>
      </c>
      <c r="S573" s="29">
        <f t="shared" si="262"/>
        <v>-2.9695710726964274E-9</v>
      </c>
      <c r="T573" s="29">
        <f t="shared" si="263"/>
        <v>-2.9695710726964274E-9</v>
      </c>
      <c r="V573" s="35"/>
      <c r="W573" s="35"/>
      <c r="X573" s="35"/>
      <c r="AD573" s="35"/>
      <c r="AE573" s="35"/>
      <c r="AF573" s="35"/>
      <c r="AL573" s="35"/>
      <c r="AM573" s="35"/>
      <c r="AN573" s="35"/>
      <c r="AT573" s="35"/>
      <c r="AU573" s="35"/>
      <c r="AV573" s="35"/>
      <c r="BB573" s="35"/>
      <c r="BC573" s="35"/>
      <c r="BD573" s="35"/>
      <c r="BJ573" s="35"/>
      <c r="BK573" s="35"/>
      <c r="BL573" s="35"/>
      <c r="BR573" s="35"/>
      <c r="BS573" s="35"/>
      <c r="BT573" s="35"/>
      <c r="BZ573" s="35"/>
      <c r="CA573" s="35"/>
      <c r="CB573" s="35"/>
      <c r="CH573" s="35"/>
      <c r="CI573" s="35"/>
      <c r="CJ573" s="35"/>
      <c r="CP573" s="35"/>
      <c r="CQ573" s="35"/>
      <c r="CR573" s="35"/>
      <c r="CX573" s="35"/>
      <c r="CY573" s="35"/>
      <c r="CZ573" s="35"/>
      <c r="DF573" s="35">
        <v>8.0600000000000007E-9</v>
      </c>
      <c r="DG573" s="35">
        <v>4.6447515824799996</v>
      </c>
      <c r="DH573" s="35">
        <v>533.83556667879998</v>
      </c>
      <c r="DI573" s="29">
        <f t="shared" si="264"/>
        <v>5.9035487483295712E-9</v>
      </c>
      <c r="DJ573" s="29">
        <f t="shared" si="265"/>
        <v>5.9037573498327787E-9</v>
      </c>
      <c r="DK573" s="29">
        <f t="shared" si="266"/>
        <v>5.9037573502965805E-9</v>
      </c>
      <c r="DL573" s="29">
        <f t="shared" si="267"/>
        <v>5.9037573502965805E-9</v>
      </c>
      <c r="DN573" s="35"/>
      <c r="DO573" s="35"/>
      <c r="DP573" s="35"/>
      <c r="DV573" s="35"/>
      <c r="DW573" s="35"/>
      <c r="DX573" s="35"/>
      <c r="ED573" s="35"/>
      <c r="EE573" s="35"/>
      <c r="EF573" s="35"/>
      <c r="EL573" s="35"/>
      <c r="EM573" s="35"/>
      <c r="EN573" s="35"/>
      <c r="ET573" s="35"/>
      <c r="EU573" s="35"/>
      <c r="EV573" s="35"/>
    </row>
    <row r="574" spans="14:152" s="29" customFormat="1" ht="13.5" x14ac:dyDescent="0.3">
      <c r="N574" s="35">
        <v>2.86E-9</v>
      </c>
      <c r="O574" s="35">
        <v>5.8584962657400004</v>
      </c>
      <c r="P574" s="35">
        <v>172.24529849340001</v>
      </c>
      <c r="Q574" s="29">
        <f t="shared" si="260"/>
        <v>-2.0558277566066072E-9</v>
      </c>
      <c r="R574" s="29">
        <f t="shared" si="261"/>
        <v>-2.0558033687247148E-9</v>
      </c>
      <c r="S574" s="29">
        <f t="shared" si="262"/>
        <v>-2.0558033686704935E-9</v>
      </c>
      <c r="T574" s="29">
        <f t="shared" si="263"/>
        <v>-2.0558033686704935E-9</v>
      </c>
      <c r="V574" s="35"/>
      <c r="W574" s="35"/>
      <c r="X574" s="35"/>
      <c r="AD574" s="35"/>
      <c r="AE574" s="35"/>
      <c r="AF574" s="35"/>
      <c r="AL574" s="35"/>
      <c r="AM574" s="35"/>
      <c r="AN574" s="35"/>
      <c r="AT574" s="35"/>
      <c r="AU574" s="35"/>
      <c r="AV574" s="35"/>
      <c r="BB574" s="35"/>
      <c r="BC574" s="35"/>
      <c r="BD574" s="35"/>
      <c r="BJ574" s="35"/>
      <c r="BK574" s="35"/>
      <c r="BL574" s="35"/>
      <c r="BR574" s="35"/>
      <c r="BS574" s="35"/>
      <c r="BT574" s="35"/>
      <c r="BZ574" s="35"/>
      <c r="CA574" s="35"/>
      <c r="CB574" s="35"/>
      <c r="CH574" s="35"/>
      <c r="CI574" s="35"/>
      <c r="CJ574" s="35"/>
      <c r="CP574" s="35"/>
      <c r="CQ574" s="35"/>
      <c r="CR574" s="35"/>
      <c r="CX574" s="35"/>
      <c r="CY574" s="35"/>
      <c r="CZ574" s="35"/>
      <c r="DF574" s="35">
        <v>6.6999999999999996E-9</v>
      </c>
      <c r="DG574" s="35">
        <v>2.6762597404799999</v>
      </c>
      <c r="DH574" s="35">
        <v>1012.9115072732</v>
      </c>
      <c r="DI574" s="29">
        <f t="shared" si="264"/>
        <v>6.4421977685953544E-9</v>
      </c>
      <c r="DJ574" s="29">
        <f t="shared" si="265"/>
        <v>6.4423305218268043E-9</v>
      </c>
      <c r="DK574" s="29">
        <f t="shared" si="266"/>
        <v>6.4423305221219373E-9</v>
      </c>
      <c r="DL574" s="29">
        <f t="shared" si="267"/>
        <v>6.4423305221219373E-9</v>
      </c>
      <c r="DN574" s="35"/>
      <c r="DO574" s="35"/>
      <c r="DP574" s="35"/>
      <c r="DV574" s="35"/>
      <c r="DW574" s="35"/>
      <c r="DX574" s="35"/>
      <c r="ED574" s="35"/>
      <c r="EE574" s="35"/>
      <c r="EF574" s="35"/>
      <c r="EL574" s="35"/>
      <c r="EM574" s="35"/>
      <c r="EN574" s="35"/>
      <c r="ET574" s="35"/>
      <c r="EU574" s="35"/>
      <c r="EV574" s="35"/>
    </row>
    <row r="575" spans="14:152" s="29" customFormat="1" ht="13.5" x14ac:dyDescent="0.3">
      <c r="N575" s="35">
        <v>2.8499999999999999E-9</v>
      </c>
      <c r="O575" s="35">
        <v>4.5584547247899998</v>
      </c>
      <c r="P575" s="35">
        <v>1446.62324515</v>
      </c>
      <c r="Q575" s="29">
        <f t="shared" si="260"/>
        <v>-2.7813228077764669E-9</v>
      </c>
      <c r="R575" s="29">
        <f t="shared" si="261"/>
        <v>-2.7812587284357364E-9</v>
      </c>
      <c r="S575" s="29">
        <f t="shared" si="262"/>
        <v>-2.7812587282932273E-9</v>
      </c>
      <c r="T575" s="29">
        <f t="shared" si="263"/>
        <v>-2.7812587282932273E-9</v>
      </c>
      <c r="V575" s="35"/>
      <c r="W575" s="35"/>
      <c r="X575" s="35"/>
      <c r="AD575" s="35"/>
      <c r="AE575" s="35"/>
      <c r="AF575" s="35"/>
      <c r="AL575" s="35"/>
      <c r="AM575" s="35"/>
      <c r="AN575" s="35"/>
      <c r="AT575" s="35"/>
      <c r="AU575" s="35"/>
      <c r="AV575" s="35"/>
      <c r="BB575" s="35"/>
      <c r="BC575" s="35"/>
      <c r="BD575" s="35"/>
      <c r="BJ575" s="35"/>
      <c r="BK575" s="35"/>
      <c r="BL575" s="35"/>
      <c r="BR575" s="35"/>
      <c r="BS575" s="35"/>
      <c r="BT575" s="35"/>
      <c r="BZ575" s="35"/>
      <c r="CA575" s="35"/>
      <c r="CB575" s="35"/>
      <c r="CH575" s="35"/>
      <c r="CI575" s="35"/>
      <c r="CJ575" s="35"/>
      <c r="CP575" s="35"/>
      <c r="CQ575" s="35"/>
      <c r="CR575" s="35"/>
      <c r="CX575" s="35"/>
      <c r="CY575" s="35"/>
      <c r="CZ575" s="35"/>
      <c r="DF575" s="35">
        <v>6.6800000000000001E-9</v>
      </c>
      <c r="DG575" s="35">
        <v>4.9381525369199997</v>
      </c>
      <c r="DH575" s="35">
        <v>5172.4762357250002</v>
      </c>
      <c r="DI575" s="29">
        <f t="shared" si="264"/>
        <v>3.6965976343658789E-9</v>
      </c>
      <c r="DJ575" s="29">
        <f t="shared" si="265"/>
        <v>3.6986468130914534E-9</v>
      </c>
      <c r="DK575" s="29">
        <f t="shared" si="266"/>
        <v>3.6986468176471358E-9</v>
      </c>
      <c r="DL575" s="29">
        <f t="shared" si="267"/>
        <v>3.6986468176471358E-9</v>
      </c>
      <c r="DN575" s="35"/>
      <c r="DO575" s="35"/>
      <c r="DP575" s="35"/>
      <c r="DV575" s="35"/>
      <c r="DW575" s="35"/>
      <c r="DX575" s="35"/>
      <c r="ED575" s="35"/>
      <c r="EE575" s="35"/>
      <c r="EF575" s="35"/>
      <c r="EL575" s="35"/>
      <c r="EM575" s="35"/>
      <c r="EN575" s="35"/>
      <c r="ET575" s="35"/>
      <c r="EU575" s="35"/>
      <c r="EV575" s="35"/>
    </row>
    <row r="576" spans="14:152" s="29" customFormat="1" ht="13.5" x14ac:dyDescent="0.3">
      <c r="N576" s="35">
        <v>2.7000000000000002E-9</v>
      </c>
      <c r="O576" s="35">
        <v>4.0834218611199997</v>
      </c>
      <c r="P576" s="35">
        <v>1578.7779545453</v>
      </c>
      <c r="Q576" s="29">
        <f t="shared" si="260"/>
        <v>-3.2151263815259424E-10</v>
      </c>
      <c r="R576" s="29">
        <f t="shared" si="261"/>
        <v>-3.2181403023594925E-10</v>
      </c>
      <c r="S576" s="29">
        <f t="shared" si="262"/>
        <v>-3.2181403090607323E-10</v>
      </c>
      <c r="T576" s="29">
        <f t="shared" si="263"/>
        <v>-3.2181403090607323E-10</v>
      </c>
      <c r="V576" s="35"/>
      <c r="W576" s="35"/>
      <c r="X576" s="35"/>
      <c r="AD576" s="35"/>
      <c r="AE576" s="35"/>
      <c r="AF576" s="35"/>
      <c r="AL576" s="35"/>
      <c r="AM576" s="35"/>
      <c r="AN576" s="35"/>
      <c r="AT576" s="35"/>
      <c r="AU576" s="35"/>
      <c r="AV576" s="35"/>
      <c r="BB576" s="35"/>
      <c r="BC576" s="35"/>
      <c r="BD576" s="35"/>
      <c r="BJ576" s="35"/>
      <c r="BK576" s="35"/>
      <c r="BL576" s="35"/>
      <c r="BR576" s="35"/>
      <c r="BS576" s="35"/>
      <c r="BT576" s="35"/>
      <c r="BZ576" s="35"/>
      <c r="CA576" s="35"/>
      <c r="CB576" s="35"/>
      <c r="CH576" s="35"/>
      <c r="CI576" s="35"/>
      <c r="CJ576" s="35"/>
      <c r="CP576" s="35"/>
      <c r="CQ576" s="35"/>
      <c r="CR576" s="35"/>
      <c r="CX576" s="35"/>
      <c r="CY576" s="35"/>
      <c r="CZ576" s="35"/>
      <c r="DF576" s="35">
        <v>8.1799999999999995E-9</v>
      </c>
      <c r="DG576" s="35">
        <v>1.41973280302</v>
      </c>
      <c r="DH576" s="35">
        <v>580.0935412737</v>
      </c>
      <c r="DI576" s="29">
        <f t="shared" si="264"/>
        <v>-1.2549315681786377E-9</v>
      </c>
      <c r="DJ576" s="29">
        <f t="shared" si="265"/>
        <v>-1.2552654779541535E-9</v>
      </c>
      <c r="DK576" s="29">
        <f t="shared" si="266"/>
        <v>-1.2552654786965735E-9</v>
      </c>
      <c r="DL576" s="29">
        <f t="shared" si="267"/>
        <v>-1.2552654786965735E-9</v>
      </c>
      <c r="DN576" s="35"/>
      <c r="DO576" s="35"/>
      <c r="DP576" s="35"/>
      <c r="DV576" s="35"/>
      <c r="DW576" s="35"/>
      <c r="DX576" s="35"/>
      <c r="ED576" s="35"/>
      <c r="EE576" s="35"/>
      <c r="EF576" s="35"/>
      <c r="EL576" s="35"/>
      <c r="EM576" s="35"/>
      <c r="EN576" s="35"/>
      <c r="ET576" s="35"/>
      <c r="EU576" s="35"/>
      <c r="EV576" s="35"/>
    </row>
    <row r="577" spans="14:152" s="29" customFormat="1" ht="13.5" x14ac:dyDescent="0.3">
      <c r="N577" s="35">
        <v>3.6199999999999999E-9</v>
      </c>
      <c r="O577" s="35">
        <v>1.06148806683</v>
      </c>
      <c r="P577" s="35">
        <v>181.80652604900001</v>
      </c>
      <c r="Q577" s="29">
        <f t="shared" ref="Q577:Q640" si="268">N577*COS(O577+P577*$C$22)</f>
        <v>-2.3265767686284125E-9</v>
      </c>
      <c r="R577" s="29">
        <f t="shared" ref="R577:R640" si="269">N577*COS(O577+P577*$C$43)</f>
        <v>-2.3266126742159578E-9</v>
      </c>
      <c r="S577" s="29">
        <f t="shared" ref="S577:S640" si="270">N577*COS(O577+P577*$C$64)</f>
        <v>-2.3266126742957948E-9</v>
      </c>
      <c r="T577" s="29">
        <f t="shared" ref="T577:T640" si="271">N577*COS(O577+P577*$C$85)</f>
        <v>-2.3266126742957948E-9</v>
      </c>
      <c r="V577" s="35"/>
      <c r="W577" s="35"/>
      <c r="X577" s="35"/>
      <c r="AD577" s="35"/>
      <c r="AE577" s="35"/>
      <c r="AF577" s="35"/>
      <c r="AL577" s="35"/>
      <c r="AM577" s="35"/>
      <c r="AN577" s="35"/>
      <c r="AT577" s="35"/>
      <c r="AU577" s="35"/>
      <c r="AV577" s="35"/>
      <c r="BB577" s="35"/>
      <c r="BC577" s="35"/>
      <c r="BD577" s="35"/>
      <c r="BJ577" s="35"/>
      <c r="BK577" s="35"/>
      <c r="BL577" s="35"/>
      <c r="BR577" s="35"/>
      <c r="BS577" s="35"/>
      <c r="BT577" s="35"/>
      <c r="BZ577" s="35"/>
      <c r="CA577" s="35"/>
      <c r="CB577" s="35"/>
      <c r="CH577" s="35"/>
      <c r="CI577" s="35"/>
      <c r="CJ577" s="35"/>
      <c r="CP577" s="35"/>
      <c r="CQ577" s="35"/>
      <c r="CR577" s="35"/>
      <c r="CX577" s="35"/>
      <c r="CY577" s="35"/>
      <c r="CZ577" s="35"/>
      <c r="DF577" s="35">
        <v>6.5199999999999998E-9</v>
      </c>
      <c r="DG577" s="35">
        <v>3.4142291944499998</v>
      </c>
      <c r="DH577" s="35">
        <v>650.9429865779</v>
      </c>
      <c r="DI577" s="29">
        <f t="shared" ref="DI577:DI640" si="272">DF577*COS(DG577+DH577*$C$22)</f>
        <v>9.7684990098347428E-10</v>
      </c>
      <c r="DJ577" s="29">
        <f t="shared" ref="DJ577:DJ640" si="273">DF577*COS(DG577+DH577*$C$43)</f>
        <v>9.7714872138035389E-10</v>
      </c>
      <c r="DK577" s="29">
        <f t="shared" ref="DK577:DK640" si="274">DF577*COS(DG577+DH577*$C$64)</f>
        <v>9.7714872204475466E-10</v>
      </c>
      <c r="DL577" s="29">
        <f t="shared" ref="DL577:DL640" si="275">DF577*COS(DG577+DH577*$C$85)</f>
        <v>9.7714872204475466E-10</v>
      </c>
      <c r="DN577" s="35"/>
      <c r="DO577" s="35"/>
      <c r="DP577" s="35"/>
      <c r="DV577" s="35"/>
      <c r="DW577" s="35"/>
      <c r="DX577" s="35"/>
      <c r="ED577" s="35"/>
      <c r="EE577" s="35"/>
      <c r="EF577" s="35"/>
      <c r="EL577" s="35"/>
      <c r="EM577" s="35"/>
      <c r="EN577" s="35"/>
      <c r="ET577" s="35"/>
      <c r="EU577" s="35"/>
      <c r="EV577" s="35"/>
    </row>
    <row r="578" spans="14:152" s="29" customFormat="1" ht="13.5" x14ac:dyDescent="0.3">
      <c r="N578" s="35">
        <v>3.3499999999999998E-9</v>
      </c>
      <c r="O578" s="35">
        <v>4.5109450065500001</v>
      </c>
      <c r="P578" s="35">
        <v>2349.3284312037999</v>
      </c>
      <c r="Q578" s="29">
        <f t="shared" si="268"/>
        <v>8.5147387479392786E-10</v>
      </c>
      <c r="R578" s="29">
        <f t="shared" si="269"/>
        <v>8.5093181506310405E-10</v>
      </c>
      <c r="S578" s="29">
        <f t="shared" si="270"/>
        <v>8.5093181385785424E-10</v>
      </c>
      <c r="T578" s="29">
        <f t="shared" si="271"/>
        <v>8.5093181385785424E-10</v>
      </c>
      <c r="V578" s="35"/>
      <c r="W578" s="35"/>
      <c r="X578" s="35"/>
      <c r="AD578" s="35"/>
      <c r="AE578" s="35"/>
      <c r="AF578" s="35"/>
      <c r="AL578" s="35"/>
      <c r="AM578" s="35"/>
      <c r="AN578" s="35"/>
      <c r="AT578" s="35"/>
      <c r="AU578" s="35"/>
      <c r="AV578" s="35"/>
      <c r="BB578" s="35"/>
      <c r="BC578" s="35"/>
      <c r="BD578" s="35"/>
      <c r="BJ578" s="35"/>
      <c r="BK578" s="35"/>
      <c r="BL578" s="35"/>
      <c r="BR578" s="35"/>
      <c r="BS578" s="35"/>
      <c r="BT578" s="35"/>
      <c r="BZ578" s="35"/>
      <c r="CA578" s="35"/>
      <c r="CB578" s="35"/>
      <c r="CH578" s="35"/>
      <c r="CI578" s="35"/>
      <c r="CJ578" s="35"/>
      <c r="CP578" s="35"/>
      <c r="CQ578" s="35"/>
      <c r="CR578" s="35"/>
      <c r="CX578" s="35"/>
      <c r="CY578" s="35"/>
      <c r="CZ578" s="35"/>
      <c r="DF578" s="35">
        <v>6.4300000000000003E-9</v>
      </c>
      <c r="DG578" s="35">
        <v>2.4656672627799998</v>
      </c>
      <c r="DH578" s="35">
        <v>1049.8207026335999</v>
      </c>
      <c r="DI578" s="29">
        <f t="shared" si="272"/>
        <v>5.051176106107837E-9</v>
      </c>
      <c r="DJ578" s="29">
        <f t="shared" si="273"/>
        <v>5.0514735418781249E-9</v>
      </c>
      <c r="DK578" s="29">
        <f t="shared" si="274"/>
        <v>5.0514735425394285E-9</v>
      </c>
      <c r="DL578" s="29">
        <f t="shared" si="275"/>
        <v>5.0514735425394285E-9</v>
      </c>
      <c r="DN578" s="35"/>
      <c r="DO578" s="35"/>
      <c r="DP578" s="35"/>
      <c r="DV578" s="35"/>
      <c r="DW578" s="35"/>
      <c r="DX578" s="35"/>
      <c r="ED578" s="35"/>
      <c r="EE578" s="35"/>
      <c r="EF578" s="35"/>
      <c r="EL578" s="35"/>
      <c r="EM578" s="35"/>
      <c r="EN578" s="35"/>
      <c r="ET578" s="35"/>
      <c r="EU578" s="35"/>
      <c r="EV578" s="35"/>
    </row>
    <row r="579" spans="14:152" s="29" customFormat="1" ht="13.5" x14ac:dyDescent="0.3">
      <c r="N579" s="35">
        <v>3.4699999999999998E-9</v>
      </c>
      <c r="O579" s="35">
        <v>0.62281394535000001</v>
      </c>
      <c r="P579" s="35">
        <v>1542.6024723677999</v>
      </c>
      <c r="Q579" s="29">
        <f t="shared" si="268"/>
        <v>2.9675422870704199E-9</v>
      </c>
      <c r="R579" s="29">
        <f t="shared" si="269"/>
        <v>2.9677398363960969E-9</v>
      </c>
      <c r="S579" s="29">
        <f t="shared" si="270"/>
        <v>2.9677398368352988E-9</v>
      </c>
      <c r="T579" s="29">
        <f t="shared" si="271"/>
        <v>2.9677398368352988E-9</v>
      </c>
      <c r="V579" s="35"/>
      <c r="W579" s="35"/>
      <c r="X579" s="35"/>
      <c r="AD579" s="35"/>
      <c r="AE579" s="35"/>
      <c r="AF579" s="35"/>
      <c r="AL579" s="35"/>
      <c r="AM579" s="35"/>
      <c r="AN579" s="35"/>
      <c r="AT579" s="35"/>
      <c r="AU579" s="35"/>
      <c r="AV579" s="35"/>
      <c r="BB579" s="35"/>
      <c r="BC579" s="35"/>
      <c r="BD579" s="35"/>
      <c r="BJ579" s="35"/>
      <c r="BK579" s="35"/>
      <c r="BL579" s="35"/>
      <c r="BR579" s="35"/>
      <c r="BS579" s="35"/>
      <c r="BT579" s="35"/>
      <c r="BZ579" s="35"/>
      <c r="CA579" s="35"/>
      <c r="CB579" s="35"/>
      <c r="CH579" s="35"/>
      <c r="CI579" s="35"/>
      <c r="CJ579" s="35"/>
      <c r="CP579" s="35"/>
      <c r="CQ579" s="35"/>
      <c r="CR579" s="35"/>
      <c r="CX579" s="35"/>
      <c r="CY579" s="35"/>
      <c r="CZ579" s="35"/>
      <c r="DF579" s="35">
        <v>8.5899999999999995E-9</v>
      </c>
      <c r="DG579" s="35">
        <v>2.5053010663099999</v>
      </c>
      <c r="DH579" s="35">
        <v>782.34693644779998</v>
      </c>
      <c r="DI579" s="29">
        <f t="shared" si="272"/>
        <v>-7.5553982897415311E-9</v>
      </c>
      <c r="DJ579" s="29">
        <f t="shared" si="273"/>
        <v>-7.5551705788459182E-9</v>
      </c>
      <c r="DK579" s="29">
        <f t="shared" si="274"/>
        <v>-7.5551705783395927E-9</v>
      </c>
      <c r="DL579" s="29">
        <f t="shared" si="275"/>
        <v>-7.5551705783395927E-9</v>
      </c>
      <c r="DN579" s="35"/>
      <c r="DO579" s="35"/>
      <c r="DP579" s="35"/>
      <c r="DV579" s="35"/>
      <c r="DW579" s="35"/>
      <c r="DX579" s="35"/>
      <c r="ED579" s="35"/>
      <c r="EE579" s="35"/>
      <c r="EF579" s="35"/>
      <c r="EL579" s="35"/>
      <c r="EM579" s="35"/>
      <c r="EN579" s="35"/>
      <c r="ET579" s="35"/>
      <c r="EU579" s="35"/>
      <c r="EV579" s="35"/>
    </row>
    <row r="580" spans="14:152" s="29" customFormat="1" ht="13.5" x14ac:dyDescent="0.3">
      <c r="N580" s="35">
        <v>2.7499999999999998E-9</v>
      </c>
      <c r="O580" s="35">
        <v>3.3847340311299998</v>
      </c>
      <c r="P580" s="35">
        <v>4002.8879843164</v>
      </c>
      <c r="Q580" s="29">
        <f t="shared" si="268"/>
        <v>2.0750336269916924E-9</v>
      </c>
      <c r="R580" s="29">
        <f t="shared" si="269"/>
        <v>2.0745191251627835E-9</v>
      </c>
      <c r="S580" s="29">
        <f t="shared" si="270"/>
        <v>2.0745191240186442E-9</v>
      </c>
      <c r="T580" s="29">
        <f t="shared" si="271"/>
        <v>2.0745191240186442E-9</v>
      </c>
      <c r="V580" s="35"/>
      <c r="W580" s="35"/>
      <c r="X580" s="35"/>
      <c r="AD580" s="35"/>
      <c r="AE580" s="35"/>
      <c r="AF580" s="35"/>
      <c r="AL580" s="35"/>
      <c r="AM580" s="35"/>
      <c r="AN580" s="35"/>
      <c r="AT580" s="35"/>
      <c r="AU580" s="35"/>
      <c r="AV580" s="35"/>
      <c r="BB580" s="35"/>
      <c r="BC580" s="35"/>
      <c r="BD580" s="35"/>
      <c r="BJ580" s="35"/>
      <c r="BK580" s="35"/>
      <c r="BL580" s="35"/>
      <c r="BR580" s="35"/>
      <c r="BS580" s="35"/>
      <c r="BT580" s="35"/>
      <c r="BZ580" s="35"/>
      <c r="CA580" s="35"/>
      <c r="CB580" s="35"/>
      <c r="CH580" s="35"/>
      <c r="CI580" s="35"/>
      <c r="CJ580" s="35"/>
      <c r="CP580" s="35"/>
      <c r="CQ580" s="35"/>
      <c r="CR580" s="35"/>
      <c r="CX580" s="35"/>
      <c r="CY580" s="35"/>
      <c r="CZ580" s="35"/>
      <c r="DF580" s="35">
        <v>6.6199999999999999E-9</v>
      </c>
      <c r="DG580" s="35">
        <v>4.1353399664300001</v>
      </c>
      <c r="DH580" s="35">
        <v>733.42883297699996</v>
      </c>
      <c r="DI580" s="29">
        <f t="shared" si="272"/>
        <v>-6.2418058297283624E-9</v>
      </c>
      <c r="DJ580" s="29">
        <f t="shared" si="273"/>
        <v>-6.2419210119244382E-9</v>
      </c>
      <c r="DK580" s="29">
        <f t="shared" si="274"/>
        <v>-6.2419210121805209E-9</v>
      </c>
      <c r="DL580" s="29">
        <f t="shared" si="275"/>
        <v>-6.2419210121805209E-9</v>
      </c>
      <c r="DN580" s="35"/>
      <c r="DO580" s="35"/>
      <c r="DP580" s="35"/>
      <c r="DV580" s="35"/>
      <c r="DW580" s="35"/>
      <c r="DX580" s="35"/>
      <c r="ED580" s="35"/>
      <c r="EE580" s="35"/>
      <c r="EF580" s="35"/>
      <c r="EL580" s="35"/>
      <c r="EM580" s="35"/>
      <c r="EN580" s="35"/>
      <c r="ET580" s="35"/>
      <c r="EU580" s="35"/>
      <c r="EV580" s="35"/>
    </row>
    <row r="581" spans="14:152" s="29" customFormat="1" ht="13.5" x14ac:dyDescent="0.3">
      <c r="N581" s="35">
        <v>2.5500000000000001E-9</v>
      </c>
      <c r="O581" s="35">
        <v>1.52357936497</v>
      </c>
      <c r="P581" s="35">
        <v>1688.2335162392999</v>
      </c>
      <c r="Q581" s="29">
        <f t="shared" si="268"/>
        <v>-1.9997620397832064E-9</v>
      </c>
      <c r="R581" s="29">
        <f t="shared" si="269"/>
        <v>-1.9999522440350085E-9</v>
      </c>
      <c r="S581" s="29">
        <f t="shared" si="270"/>
        <v>-1.9999522444578843E-9</v>
      </c>
      <c r="T581" s="29">
        <f t="shared" si="271"/>
        <v>-1.9999522444578843E-9</v>
      </c>
      <c r="V581" s="35"/>
      <c r="W581" s="35"/>
      <c r="X581" s="35"/>
      <c r="AD581" s="35"/>
      <c r="AE581" s="35"/>
      <c r="AF581" s="35"/>
      <c r="AL581" s="35"/>
      <c r="AM581" s="35"/>
      <c r="AN581" s="35"/>
      <c r="AT581" s="35"/>
      <c r="AU581" s="35"/>
      <c r="AV581" s="35"/>
      <c r="BB581" s="35"/>
      <c r="BC581" s="35"/>
      <c r="BD581" s="35"/>
      <c r="BJ581" s="35"/>
      <c r="BK581" s="35"/>
      <c r="BL581" s="35"/>
      <c r="BR581" s="35"/>
      <c r="BS581" s="35"/>
      <c r="BT581" s="35"/>
      <c r="BZ581" s="35"/>
      <c r="CA581" s="35"/>
      <c r="CB581" s="35"/>
      <c r="CH581" s="35"/>
      <c r="CI581" s="35"/>
      <c r="CJ581" s="35"/>
      <c r="CP581" s="35"/>
      <c r="CQ581" s="35"/>
      <c r="CR581" s="35"/>
      <c r="CX581" s="35"/>
      <c r="CY581" s="35"/>
      <c r="CZ581" s="35"/>
      <c r="DF581" s="35">
        <v>8.1199999999999993E-9</v>
      </c>
      <c r="DG581" s="35">
        <v>1.3032535217900001</v>
      </c>
      <c r="DH581" s="35">
        <v>1055.1891444952</v>
      </c>
      <c r="DI581" s="29">
        <f t="shared" si="272"/>
        <v>7.4533806535920388E-9</v>
      </c>
      <c r="DJ581" s="29">
        <f t="shared" si="273"/>
        <v>7.4531385230645749E-9</v>
      </c>
      <c r="DK581" s="29">
        <f t="shared" si="274"/>
        <v>7.4531385225261647E-9</v>
      </c>
      <c r="DL581" s="29">
        <f t="shared" si="275"/>
        <v>7.4531385225261647E-9</v>
      </c>
      <c r="DN581" s="35"/>
      <c r="DO581" s="35"/>
      <c r="DP581" s="35"/>
      <c r="DV581" s="35"/>
      <c r="DW581" s="35"/>
      <c r="DX581" s="35"/>
      <c r="ED581" s="35"/>
      <c r="EE581" s="35"/>
      <c r="EF581" s="35"/>
      <c r="EL581" s="35"/>
      <c r="EM581" s="35"/>
      <c r="EN581" s="35"/>
      <c r="ET581" s="35"/>
      <c r="EU581" s="35"/>
      <c r="EV581" s="35"/>
    </row>
    <row r="582" spans="14:152" s="29" customFormat="1" ht="13.5" x14ac:dyDescent="0.3">
      <c r="N582" s="35">
        <v>2.76E-9</v>
      </c>
      <c r="O582" s="35">
        <v>4.3219216007099996</v>
      </c>
      <c r="P582" s="35">
        <v>1912.5783119411999</v>
      </c>
      <c r="Q582" s="29">
        <f t="shared" si="268"/>
        <v>-1.8661182878993043E-9</v>
      </c>
      <c r="R582" s="29">
        <f t="shared" si="269"/>
        <v>-1.8663952316446461E-9</v>
      </c>
      <c r="S582" s="29">
        <f t="shared" si="270"/>
        <v>-1.866395232260387E-9</v>
      </c>
      <c r="T582" s="29">
        <f t="shared" si="271"/>
        <v>-1.866395232260387E-9</v>
      </c>
      <c r="V582" s="35"/>
      <c r="W582" s="35"/>
      <c r="X582" s="35"/>
      <c r="AD582" s="35"/>
      <c r="AE582" s="35"/>
      <c r="AF582" s="35"/>
      <c r="AL582" s="35"/>
      <c r="AM582" s="35"/>
      <c r="AN582" s="35"/>
      <c r="AT582" s="35"/>
      <c r="AU582" s="35"/>
      <c r="AV582" s="35"/>
      <c r="BB582" s="35"/>
      <c r="BC582" s="35"/>
      <c r="BD582" s="35"/>
      <c r="BJ582" s="35"/>
      <c r="BK582" s="35"/>
      <c r="BL582" s="35"/>
      <c r="BR582" s="35"/>
      <c r="BS582" s="35"/>
      <c r="BT582" s="35"/>
      <c r="BZ582" s="35"/>
      <c r="CA582" s="35"/>
      <c r="CB582" s="35"/>
      <c r="CH582" s="35"/>
      <c r="CI582" s="35"/>
      <c r="CJ582" s="35"/>
      <c r="CP582" s="35"/>
      <c r="CQ582" s="35"/>
      <c r="CR582" s="35"/>
      <c r="CX582" s="35"/>
      <c r="CY582" s="35"/>
      <c r="CZ582" s="35"/>
      <c r="DF582" s="35">
        <v>6.3799999999999999E-9</v>
      </c>
      <c r="DG582" s="35">
        <v>4.21760246824</v>
      </c>
      <c r="DH582" s="35">
        <v>1064.0477966352</v>
      </c>
      <c r="DI582" s="29">
        <f t="shared" si="272"/>
        <v>-5.6250952168526764E-9</v>
      </c>
      <c r="DJ582" s="29">
        <f t="shared" si="273"/>
        <v>-5.6248670923909125E-9</v>
      </c>
      <c r="DK582" s="29">
        <f t="shared" si="274"/>
        <v>-5.6248670918836523E-9</v>
      </c>
      <c r="DL582" s="29">
        <f t="shared" si="275"/>
        <v>-5.6248670918836523E-9</v>
      </c>
      <c r="DN582" s="35"/>
      <c r="DO582" s="35"/>
      <c r="DP582" s="35"/>
      <c r="DV582" s="35"/>
      <c r="DW582" s="35"/>
      <c r="DX582" s="35"/>
      <c r="ED582" s="35"/>
      <c r="EE582" s="35"/>
      <c r="EF582" s="35"/>
      <c r="EL582" s="35"/>
      <c r="EM582" s="35"/>
      <c r="EN582" s="35"/>
      <c r="ET582" s="35"/>
      <c r="EU582" s="35"/>
      <c r="EV582" s="35"/>
    </row>
    <row r="583" spans="14:152" s="29" customFormat="1" ht="13.5" x14ac:dyDescent="0.3">
      <c r="N583" s="35">
        <v>2.5300000000000002E-9</v>
      </c>
      <c r="O583" s="35">
        <v>2.4048233827900001</v>
      </c>
      <c r="P583" s="35">
        <v>97.676148247200004</v>
      </c>
      <c r="Q583" s="29">
        <f t="shared" si="268"/>
        <v>-1.6703721418169749E-9</v>
      </c>
      <c r="R583" s="29">
        <f t="shared" si="269"/>
        <v>-1.6703853589544531E-9</v>
      </c>
      <c r="S583" s="29">
        <f t="shared" si="270"/>
        <v>-1.6703853589838403E-9</v>
      </c>
      <c r="T583" s="29">
        <f t="shared" si="271"/>
        <v>-1.6703853589838403E-9</v>
      </c>
      <c r="V583" s="35"/>
      <c r="W583" s="35"/>
      <c r="X583" s="35"/>
      <c r="AD583" s="35"/>
      <c r="AE583" s="35"/>
      <c r="AF583" s="35"/>
      <c r="AL583" s="35"/>
      <c r="AM583" s="35"/>
      <c r="AN583" s="35"/>
      <c r="AT583" s="35"/>
      <c r="AU583" s="35"/>
      <c r="AV583" s="35"/>
      <c r="BB583" s="35"/>
      <c r="BC583" s="35"/>
      <c r="BD583" s="35"/>
      <c r="BJ583" s="35"/>
      <c r="BK583" s="35"/>
      <c r="BL583" s="35"/>
      <c r="BR583" s="35"/>
      <c r="BS583" s="35"/>
      <c r="BT583" s="35"/>
      <c r="BZ583" s="35"/>
      <c r="CA583" s="35"/>
      <c r="CB583" s="35"/>
      <c r="CH583" s="35"/>
      <c r="CI583" s="35"/>
      <c r="CJ583" s="35"/>
      <c r="CP583" s="35"/>
      <c r="CQ583" s="35"/>
      <c r="CR583" s="35"/>
      <c r="CX583" s="35"/>
      <c r="CY583" s="35"/>
      <c r="CZ583" s="35"/>
      <c r="DF583" s="35">
        <v>6.3700000000000001E-9</v>
      </c>
      <c r="DG583" s="35">
        <v>6.1312170015099996</v>
      </c>
      <c r="DH583" s="35">
        <v>4752.9915918498</v>
      </c>
      <c r="DI583" s="29">
        <f t="shared" si="272"/>
        <v>-4.8748944099637082E-10</v>
      </c>
      <c r="DJ583" s="29">
        <f t="shared" si="273"/>
        <v>-4.853396922975362E-10</v>
      </c>
      <c r="DK583" s="29">
        <f t="shared" si="274"/>
        <v>-4.8533968751763674E-10</v>
      </c>
      <c r="DL583" s="29">
        <f t="shared" si="275"/>
        <v>-4.8533968751763674E-10</v>
      </c>
      <c r="DN583" s="35"/>
      <c r="DO583" s="35"/>
      <c r="DP583" s="35"/>
      <c r="DV583" s="35"/>
      <c r="DW583" s="35"/>
      <c r="DX583" s="35"/>
      <c r="ED583" s="35"/>
      <c r="EE583" s="35"/>
      <c r="EF583" s="35"/>
      <c r="EL583" s="35"/>
      <c r="EM583" s="35"/>
      <c r="EN583" s="35"/>
      <c r="ET583" s="35"/>
      <c r="EU583" s="35"/>
      <c r="EV583" s="35"/>
    </row>
    <row r="584" spans="14:152" s="29" customFormat="1" ht="13.5" x14ac:dyDescent="0.3">
      <c r="N584" s="35">
        <v>2.4800000000000001E-9</v>
      </c>
      <c r="O584" s="35">
        <v>4.4505824623699999</v>
      </c>
      <c r="P584" s="35">
        <v>1688.9842757647</v>
      </c>
      <c r="Q584" s="29">
        <f t="shared" si="268"/>
        <v>2.214491489569795E-9</v>
      </c>
      <c r="R584" s="29">
        <f t="shared" si="269"/>
        <v>2.2146257531991757E-9</v>
      </c>
      <c r="S584" s="29">
        <f t="shared" si="270"/>
        <v>2.2146257534976655E-9</v>
      </c>
      <c r="T584" s="29">
        <f t="shared" si="271"/>
        <v>2.2146257534976655E-9</v>
      </c>
      <c r="V584" s="35"/>
      <c r="W584" s="35"/>
      <c r="X584" s="35"/>
      <c r="AD584" s="35"/>
      <c r="AE584" s="35"/>
      <c r="AF584" s="35"/>
      <c r="AL584" s="35"/>
      <c r="AM584" s="35"/>
      <c r="AN584" s="35"/>
      <c r="AT584" s="35"/>
      <c r="AU584" s="35"/>
      <c r="AV584" s="35"/>
      <c r="BB584" s="35"/>
      <c r="BC584" s="35"/>
      <c r="BD584" s="35"/>
      <c r="BJ584" s="35"/>
      <c r="BK584" s="35"/>
      <c r="BL584" s="35"/>
      <c r="BR584" s="35"/>
      <c r="BS584" s="35"/>
      <c r="BT584" s="35"/>
      <c r="BZ584" s="35"/>
      <c r="CA584" s="35"/>
      <c r="CB584" s="35"/>
      <c r="CH584" s="35"/>
      <c r="CI584" s="35"/>
      <c r="CJ584" s="35"/>
      <c r="CP584" s="35"/>
      <c r="CQ584" s="35"/>
      <c r="CR584" s="35"/>
      <c r="CX584" s="35"/>
      <c r="CY584" s="35"/>
      <c r="CZ584" s="35"/>
      <c r="DF584" s="35">
        <v>6.3600000000000004E-9</v>
      </c>
      <c r="DG584" s="35">
        <v>0.83411828974000002</v>
      </c>
      <c r="DH584" s="35">
        <v>711.49749114359997</v>
      </c>
      <c r="DI584" s="29">
        <f t="shared" si="272"/>
        <v>6.261544752127208E-9</v>
      </c>
      <c r="DJ584" s="29">
        <f t="shared" si="273"/>
        <v>6.261488263380031E-9</v>
      </c>
      <c r="DK584" s="29">
        <f t="shared" si="274"/>
        <v>6.2614882632544145E-9</v>
      </c>
      <c r="DL584" s="29">
        <f t="shared" si="275"/>
        <v>6.2614882632544145E-9</v>
      </c>
      <c r="DN584" s="35"/>
      <c r="DO584" s="35"/>
      <c r="DP584" s="35"/>
      <c r="DV584" s="35"/>
      <c r="DW584" s="35"/>
      <c r="DX584" s="35"/>
      <c r="ED584" s="35"/>
      <c r="EE584" s="35"/>
      <c r="EF584" s="35"/>
      <c r="EL584" s="35"/>
      <c r="EM584" s="35"/>
      <c r="EN584" s="35"/>
      <c r="ET584" s="35"/>
      <c r="EU584" s="35"/>
      <c r="EV584" s="35"/>
    </row>
    <row r="585" spans="14:152" s="29" customFormat="1" ht="13.5" x14ac:dyDescent="0.3">
      <c r="N585" s="35">
        <v>3E-9</v>
      </c>
      <c r="O585" s="35">
        <v>3.0743558344199999</v>
      </c>
      <c r="P585" s="35">
        <v>1902.2833712027</v>
      </c>
      <c r="Q585" s="29">
        <f t="shared" si="268"/>
        <v>-2.4986886294680911E-9</v>
      </c>
      <c r="R585" s="29">
        <f t="shared" si="269"/>
        <v>-2.4984636960909219E-9</v>
      </c>
      <c r="S585" s="29">
        <f t="shared" si="270"/>
        <v>-2.4984636955907427E-9</v>
      </c>
      <c r="T585" s="29">
        <f t="shared" si="271"/>
        <v>-2.4984636955907427E-9</v>
      </c>
      <c r="V585" s="35"/>
      <c r="W585" s="35"/>
      <c r="X585" s="35"/>
      <c r="AD585" s="35"/>
      <c r="AE585" s="35"/>
      <c r="AF585" s="35"/>
      <c r="AL585" s="35"/>
      <c r="AM585" s="35"/>
      <c r="AN585" s="35"/>
      <c r="AT585" s="35"/>
      <c r="AU585" s="35"/>
      <c r="AV585" s="35"/>
      <c r="BB585" s="35"/>
      <c r="BC585" s="35"/>
      <c r="BD585" s="35"/>
      <c r="BJ585" s="35"/>
      <c r="BK585" s="35"/>
      <c r="BL585" s="35"/>
      <c r="BR585" s="35"/>
      <c r="BS585" s="35"/>
      <c r="BT585" s="35"/>
      <c r="BZ585" s="35"/>
      <c r="CA585" s="35"/>
      <c r="CB585" s="35"/>
      <c r="CH585" s="35"/>
      <c r="CI585" s="35"/>
      <c r="CJ585" s="35"/>
      <c r="CP585" s="35"/>
      <c r="CQ585" s="35"/>
      <c r="CR585" s="35"/>
      <c r="CX585" s="35"/>
      <c r="CY585" s="35"/>
      <c r="CZ585" s="35"/>
      <c r="DF585" s="35">
        <v>6.4199999999999998E-9</v>
      </c>
      <c r="DG585" s="35">
        <v>1.8674170450700001</v>
      </c>
      <c r="DH585" s="35">
        <v>1053.9653042177999</v>
      </c>
      <c r="DI585" s="29">
        <f t="shared" si="272"/>
        <v>6.360496843458568E-9</v>
      </c>
      <c r="DJ585" s="29">
        <f t="shared" si="273"/>
        <v>6.3605622772946111E-9</v>
      </c>
      <c r="DK585" s="29">
        <f t="shared" si="274"/>
        <v>6.3605622774400617E-9</v>
      </c>
      <c r="DL585" s="29">
        <f t="shared" si="275"/>
        <v>6.3605622774400617E-9</v>
      </c>
      <c r="DN585" s="35"/>
      <c r="DO585" s="35"/>
      <c r="DP585" s="35"/>
      <c r="DV585" s="35"/>
      <c r="DW585" s="35"/>
      <c r="DX585" s="35"/>
      <c r="ED585" s="35"/>
      <c r="EE585" s="35"/>
      <c r="EF585" s="35"/>
      <c r="EL585" s="35"/>
      <c r="EM585" s="35"/>
      <c r="EN585" s="35"/>
      <c r="ET585" s="35"/>
      <c r="EU585" s="35"/>
      <c r="EV585" s="35"/>
    </row>
    <row r="586" spans="14:152" s="29" customFormat="1" ht="13.5" x14ac:dyDescent="0.3">
      <c r="N586" s="35">
        <v>2.57E-9</v>
      </c>
      <c r="O586" s="35">
        <v>4.7918047808599997</v>
      </c>
      <c r="P586" s="35">
        <v>1670.8250284999999</v>
      </c>
      <c r="Q586" s="29">
        <f t="shared" si="268"/>
        <v>2.2388721794868398E-9</v>
      </c>
      <c r="R586" s="29">
        <f t="shared" si="269"/>
        <v>2.2390223054010505E-9</v>
      </c>
      <c r="S586" s="29">
        <f t="shared" si="270"/>
        <v>2.2390223057348104E-9</v>
      </c>
      <c r="T586" s="29">
        <f t="shared" si="271"/>
        <v>2.2390223057348104E-9</v>
      </c>
      <c r="V586" s="35"/>
      <c r="W586" s="35"/>
      <c r="X586" s="35"/>
      <c r="AD586" s="35"/>
      <c r="AE586" s="35"/>
      <c r="AF586" s="35"/>
      <c r="AL586" s="35"/>
      <c r="AM586" s="35"/>
      <c r="AN586" s="35"/>
      <c r="AT586" s="35"/>
      <c r="AU586" s="35"/>
      <c r="AV586" s="35"/>
      <c r="BB586" s="35"/>
      <c r="BC586" s="35"/>
      <c r="BD586" s="35"/>
      <c r="BJ586" s="35"/>
      <c r="BK586" s="35"/>
      <c r="BL586" s="35"/>
      <c r="BR586" s="35"/>
      <c r="BS586" s="35"/>
      <c r="BT586" s="35"/>
      <c r="BZ586" s="35"/>
      <c r="CA586" s="35"/>
      <c r="CB586" s="35"/>
      <c r="CH586" s="35"/>
      <c r="CI586" s="35"/>
      <c r="CJ586" s="35"/>
      <c r="CP586" s="35"/>
      <c r="CQ586" s="35"/>
      <c r="CR586" s="35"/>
      <c r="CX586" s="35"/>
      <c r="CY586" s="35"/>
      <c r="CZ586" s="35"/>
      <c r="DF586" s="35">
        <v>7.9500000000000001E-9</v>
      </c>
      <c r="DG586" s="35">
        <v>4.5408108911799996</v>
      </c>
      <c r="DH586" s="35">
        <v>1457.5259330619999</v>
      </c>
      <c r="DI586" s="29">
        <f t="shared" si="272"/>
        <v>-7.9354360590725836E-9</v>
      </c>
      <c r="DJ586" s="29">
        <f t="shared" si="273"/>
        <v>-7.9353860926705861E-9</v>
      </c>
      <c r="DK586" s="29">
        <f t="shared" si="274"/>
        <v>-7.9353860925593932E-9</v>
      </c>
      <c r="DL586" s="29">
        <f t="shared" si="275"/>
        <v>-7.9353860925593932E-9</v>
      </c>
      <c r="DN586" s="35"/>
      <c r="DO586" s="35"/>
      <c r="DP586" s="35"/>
      <c r="DV586" s="35"/>
      <c r="DW586" s="35"/>
      <c r="DX586" s="35"/>
      <c r="ED586" s="35"/>
      <c r="EE586" s="35"/>
      <c r="EF586" s="35"/>
      <c r="EL586" s="35"/>
      <c r="EM586" s="35"/>
      <c r="EN586" s="35"/>
      <c r="ET586" s="35"/>
      <c r="EU586" s="35"/>
      <c r="EV586" s="35"/>
    </row>
    <row r="587" spans="14:152" s="29" customFormat="1" ht="13.5" x14ac:dyDescent="0.3">
      <c r="N587" s="35">
        <v>3.1899999999999999E-9</v>
      </c>
      <c r="O587" s="35">
        <v>1.34244222683</v>
      </c>
      <c r="P587" s="35">
        <v>1288.4620283063</v>
      </c>
      <c r="Q587" s="29">
        <f t="shared" si="268"/>
        <v>-3.0672092825189679E-9</v>
      </c>
      <c r="R587" s="29">
        <f t="shared" si="269"/>
        <v>-3.0672896954871325E-9</v>
      </c>
      <c r="S587" s="29">
        <f t="shared" si="270"/>
        <v>-3.0672896956658995E-9</v>
      </c>
      <c r="T587" s="29">
        <f t="shared" si="271"/>
        <v>-3.0672896956658995E-9</v>
      </c>
      <c r="V587" s="35"/>
      <c r="W587" s="35"/>
      <c r="X587" s="35"/>
      <c r="AD587" s="35"/>
      <c r="AE587" s="35"/>
      <c r="AF587" s="35"/>
      <c r="AL587" s="35"/>
      <c r="AM587" s="35"/>
      <c r="AN587" s="35"/>
      <c r="AT587" s="35"/>
      <c r="AU587" s="35"/>
      <c r="AV587" s="35"/>
      <c r="BB587" s="35"/>
      <c r="BC587" s="35"/>
      <c r="BD587" s="35"/>
      <c r="BJ587" s="35"/>
      <c r="BK587" s="35"/>
      <c r="BL587" s="35"/>
      <c r="BR587" s="35"/>
      <c r="BS587" s="35"/>
      <c r="BT587" s="35"/>
      <c r="BZ587" s="35"/>
      <c r="CA587" s="35"/>
      <c r="CB587" s="35"/>
      <c r="CH587" s="35"/>
      <c r="CI587" s="35"/>
      <c r="CJ587" s="35"/>
      <c r="CP587" s="35"/>
      <c r="CQ587" s="35"/>
      <c r="CR587" s="35"/>
      <c r="CX587" s="35"/>
      <c r="CY587" s="35"/>
      <c r="CZ587" s="35"/>
      <c r="DF587" s="35">
        <v>7.8299999999999996E-9</v>
      </c>
      <c r="DG587" s="35">
        <v>4.3765296166700001</v>
      </c>
      <c r="DH587" s="35">
        <v>105.5404547734</v>
      </c>
      <c r="DI587" s="29">
        <f t="shared" si="272"/>
        <v>7.6854041800185098E-9</v>
      </c>
      <c r="DJ587" s="29">
        <f t="shared" si="273"/>
        <v>7.6853929226253106E-9</v>
      </c>
      <c r="DK587" s="29">
        <f t="shared" si="274"/>
        <v>7.6853929226002802E-9</v>
      </c>
      <c r="DL587" s="29">
        <f t="shared" si="275"/>
        <v>7.6853929226002802E-9</v>
      </c>
      <c r="DN587" s="35"/>
      <c r="DO587" s="35"/>
      <c r="DP587" s="35"/>
      <c r="DV587" s="35"/>
      <c r="DW587" s="35"/>
      <c r="DX587" s="35"/>
      <c r="ED587" s="35"/>
      <c r="EE587" s="35"/>
      <c r="EF587" s="35"/>
      <c r="EL587" s="35"/>
      <c r="EM587" s="35"/>
      <c r="EN587" s="35"/>
      <c r="ET587" s="35"/>
      <c r="EU587" s="35"/>
      <c r="EV587" s="35"/>
    </row>
    <row r="588" spans="14:152" s="29" customFormat="1" ht="13.5" x14ac:dyDescent="0.3">
      <c r="N588" s="35">
        <v>2.45E-9</v>
      </c>
      <c r="O588" s="35">
        <v>4.0185268676900003</v>
      </c>
      <c r="P588" s="35">
        <v>1567.7322542813999</v>
      </c>
      <c r="Q588" s="29">
        <f t="shared" si="268"/>
        <v>-8.7145845401890801E-10</v>
      </c>
      <c r="R588" s="29">
        <f t="shared" si="269"/>
        <v>-8.7171408069391195E-10</v>
      </c>
      <c r="S588" s="29">
        <f t="shared" si="270"/>
        <v>-8.7171408126227385E-10</v>
      </c>
      <c r="T588" s="29">
        <f t="shared" si="271"/>
        <v>-8.7171408126227385E-10</v>
      </c>
      <c r="V588" s="35"/>
      <c r="W588" s="35"/>
      <c r="X588" s="35"/>
      <c r="AD588" s="35"/>
      <c r="AE588" s="35"/>
      <c r="AF588" s="35"/>
      <c r="AL588" s="35"/>
      <c r="AM588" s="35"/>
      <c r="AN588" s="35"/>
      <c r="AT588" s="35"/>
      <c r="AU588" s="35"/>
      <c r="AV588" s="35"/>
      <c r="BB588" s="35"/>
      <c r="BC588" s="35"/>
      <c r="BD588" s="35"/>
      <c r="BJ588" s="35"/>
      <c r="BK588" s="35"/>
      <c r="BL588" s="35"/>
      <c r="BR588" s="35"/>
      <c r="BS588" s="35"/>
      <c r="BT588" s="35"/>
      <c r="BZ588" s="35"/>
      <c r="CA588" s="35"/>
      <c r="CB588" s="35"/>
      <c r="CH588" s="35"/>
      <c r="CI588" s="35"/>
      <c r="CJ588" s="35"/>
      <c r="CP588" s="35"/>
      <c r="CQ588" s="35"/>
      <c r="CR588" s="35"/>
      <c r="CX588" s="35"/>
      <c r="CY588" s="35"/>
      <c r="CZ588" s="35"/>
      <c r="DF588" s="35">
        <v>6.4000000000000002E-9</v>
      </c>
      <c r="DG588" s="35">
        <v>5.4403947434899997</v>
      </c>
      <c r="DH588" s="35">
        <v>632.03297978779995</v>
      </c>
      <c r="DI588" s="29">
        <f t="shared" si="272"/>
        <v>-6.399985139253849E-9</v>
      </c>
      <c r="DJ588" s="29">
        <f t="shared" si="273"/>
        <v>-6.3999845120227603E-9</v>
      </c>
      <c r="DK588" s="29">
        <f t="shared" si="274"/>
        <v>-6.3999845120213508E-9</v>
      </c>
      <c r="DL588" s="29">
        <f t="shared" si="275"/>
        <v>-6.3999845120213508E-9</v>
      </c>
      <c r="DN588" s="35"/>
      <c r="DO588" s="35"/>
      <c r="DP588" s="35"/>
      <c r="DV588" s="35"/>
      <c r="DW588" s="35"/>
      <c r="DX588" s="35"/>
      <c r="ED588" s="35"/>
      <c r="EE588" s="35"/>
      <c r="EF588" s="35"/>
      <c r="EL588" s="35"/>
      <c r="EM588" s="35"/>
      <c r="EN588" s="35"/>
      <c r="ET588" s="35"/>
      <c r="EU588" s="35"/>
      <c r="EV588" s="35"/>
    </row>
    <row r="589" spans="14:152" s="29" customFormat="1" ht="13.5" x14ac:dyDescent="0.3">
      <c r="N589" s="35">
        <v>2.7799999999999999E-9</v>
      </c>
      <c r="O589" s="35">
        <v>0.25406312147999999</v>
      </c>
      <c r="P589" s="35">
        <v>874.39401040250004</v>
      </c>
      <c r="Q589" s="29">
        <f t="shared" si="268"/>
        <v>-8.7109601730617929E-10</v>
      </c>
      <c r="R589" s="29">
        <f t="shared" si="269"/>
        <v>-8.7093163071540776E-10</v>
      </c>
      <c r="S589" s="29">
        <f t="shared" si="270"/>
        <v>-8.7093163034989919E-10</v>
      </c>
      <c r="T589" s="29">
        <f t="shared" si="271"/>
        <v>-8.7093163034989919E-10</v>
      </c>
      <c r="V589" s="35"/>
      <c r="W589" s="35"/>
      <c r="X589" s="35"/>
      <c r="AD589" s="35"/>
      <c r="AE589" s="35"/>
      <c r="AF589" s="35"/>
      <c r="AL589" s="35"/>
      <c r="AM589" s="35"/>
      <c r="AN589" s="35"/>
      <c r="AT589" s="35"/>
      <c r="AU589" s="35"/>
      <c r="AV589" s="35"/>
      <c r="BB589" s="35"/>
      <c r="BC589" s="35"/>
      <c r="BD589" s="35"/>
      <c r="BJ589" s="35"/>
      <c r="BK589" s="35"/>
      <c r="BL589" s="35"/>
      <c r="BR589" s="35"/>
      <c r="BS589" s="35"/>
      <c r="BT589" s="35"/>
      <c r="BZ589" s="35"/>
      <c r="CA589" s="35"/>
      <c r="CB589" s="35"/>
      <c r="CH589" s="35"/>
      <c r="CI589" s="35"/>
      <c r="CJ589" s="35"/>
      <c r="CP589" s="35"/>
      <c r="CQ589" s="35"/>
      <c r="CR589" s="35"/>
      <c r="CX589" s="35"/>
      <c r="CY589" s="35"/>
      <c r="CZ589" s="35"/>
      <c r="DF589" s="35">
        <v>6.5100000000000001E-9</v>
      </c>
      <c r="DG589" s="35">
        <v>5.0243130114600003</v>
      </c>
      <c r="DH589" s="35">
        <v>528.04643369190001</v>
      </c>
      <c r="DI589" s="29">
        <f t="shared" si="272"/>
        <v>3.3267848807054339E-9</v>
      </c>
      <c r="DJ589" s="29">
        <f t="shared" si="273"/>
        <v>3.3269952963006774E-9</v>
      </c>
      <c r="DK589" s="29">
        <f t="shared" si="274"/>
        <v>3.3269952967685163E-9</v>
      </c>
      <c r="DL589" s="29">
        <f t="shared" si="275"/>
        <v>3.3269952967685163E-9</v>
      </c>
      <c r="DN589" s="35"/>
      <c r="DO589" s="35"/>
      <c r="DP589" s="35"/>
      <c r="DV589" s="35"/>
      <c r="DW589" s="35"/>
      <c r="DX589" s="35"/>
      <c r="ED589" s="35"/>
      <c r="EE589" s="35"/>
      <c r="EF589" s="35"/>
      <c r="EL589" s="35"/>
      <c r="EM589" s="35"/>
      <c r="EN589" s="35"/>
      <c r="ET589" s="35"/>
      <c r="EU589" s="35"/>
      <c r="EV589" s="35"/>
    </row>
    <row r="590" spans="14:152" s="29" customFormat="1" ht="13.5" x14ac:dyDescent="0.3">
      <c r="N590" s="35">
        <v>3.24E-9</v>
      </c>
      <c r="O590" s="35">
        <v>5.5782496942300002</v>
      </c>
      <c r="P590" s="35">
        <v>1670.0742689746</v>
      </c>
      <c r="Q590" s="29">
        <f t="shared" si="268"/>
        <v>9.0566804145084098E-10</v>
      </c>
      <c r="R590" s="29">
        <f t="shared" si="269"/>
        <v>9.0603800413300327E-10</v>
      </c>
      <c r="S590" s="29">
        <f t="shared" si="270"/>
        <v>9.0603800495557111E-10</v>
      </c>
      <c r="T590" s="29">
        <f t="shared" si="271"/>
        <v>9.0603800495557111E-10</v>
      </c>
      <c r="V590" s="35"/>
      <c r="W590" s="35"/>
      <c r="X590" s="35"/>
      <c r="AD590" s="35"/>
      <c r="AE590" s="35"/>
      <c r="AF590" s="35"/>
      <c r="AL590" s="35"/>
      <c r="AM590" s="35"/>
      <c r="AN590" s="35"/>
      <c r="AT590" s="35"/>
      <c r="AU590" s="35"/>
      <c r="AV590" s="35"/>
      <c r="BB590" s="35"/>
      <c r="BC590" s="35"/>
      <c r="BD590" s="35"/>
      <c r="BJ590" s="35"/>
      <c r="BK590" s="35"/>
      <c r="BL590" s="35"/>
      <c r="BR590" s="35"/>
      <c r="BS590" s="35"/>
      <c r="BT590" s="35"/>
      <c r="BZ590" s="35"/>
      <c r="CA590" s="35"/>
      <c r="CB590" s="35"/>
      <c r="CH590" s="35"/>
      <c r="CI590" s="35"/>
      <c r="CJ590" s="35"/>
      <c r="CP590" s="35"/>
      <c r="CQ590" s="35"/>
      <c r="CR590" s="35"/>
      <c r="CX590" s="35"/>
      <c r="CY590" s="35"/>
      <c r="CZ590" s="35"/>
      <c r="DF590" s="35">
        <v>6.8599999999999999E-9</v>
      </c>
      <c r="DG590" s="35">
        <v>0.27079898497999999</v>
      </c>
      <c r="DH590" s="35">
        <v>11.7794134468</v>
      </c>
      <c r="DI590" s="29">
        <f t="shared" si="272"/>
        <v>6.1404530003099871E-9</v>
      </c>
      <c r="DJ590" s="29">
        <f t="shared" si="273"/>
        <v>6.1404555658760977E-9</v>
      </c>
      <c r="DK590" s="29">
        <f t="shared" si="274"/>
        <v>6.1404555658818019E-9</v>
      </c>
      <c r="DL590" s="29">
        <f t="shared" si="275"/>
        <v>6.1404555658818019E-9</v>
      </c>
      <c r="DN590" s="35"/>
      <c r="DO590" s="35"/>
      <c r="DP590" s="35"/>
      <c r="DV590" s="35"/>
      <c r="DW590" s="35"/>
      <c r="DX590" s="35"/>
      <c r="ED590" s="35"/>
      <c r="EE590" s="35"/>
      <c r="EF590" s="35"/>
      <c r="EL590" s="35"/>
      <c r="EM590" s="35"/>
      <c r="EN590" s="35"/>
      <c r="ET590" s="35"/>
      <c r="EU590" s="35"/>
      <c r="EV590" s="35"/>
    </row>
    <row r="591" spans="14:152" s="29" customFormat="1" ht="13.5" x14ac:dyDescent="0.3">
      <c r="N591" s="35">
        <v>3E-9</v>
      </c>
      <c r="O591" s="35">
        <v>4.6716181294699997</v>
      </c>
      <c r="P591" s="35">
        <v>1329.3033769297999</v>
      </c>
      <c r="Q591" s="29">
        <f t="shared" si="268"/>
        <v>1.2819237374350097E-9</v>
      </c>
      <c r="R591" s="29">
        <f t="shared" si="269"/>
        <v>1.282180484897046E-9</v>
      </c>
      <c r="S591" s="29">
        <f t="shared" si="270"/>
        <v>1.2821804854678817E-9</v>
      </c>
      <c r="T591" s="29">
        <f t="shared" si="271"/>
        <v>1.2821804854678817E-9</v>
      </c>
      <c r="V591" s="35"/>
      <c r="W591" s="35"/>
      <c r="X591" s="35"/>
      <c r="AD591" s="35"/>
      <c r="AE591" s="35"/>
      <c r="AF591" s="35"/>
      <c r="AL591" s="35"/>
      <c r="AM591" s="35"/>
      <c r="AN591" s="35"/>
      <c r="AT591" s="35"/>
      <c r="AU591" s="35"/>
      <c r="AV591" s="35"/>
      <c r="BB591" s="35"/>
      <c r="BC591" s="35"/>
      <c r="BD591" s="35"/>
      <c r="BJ591" s="35"/>
      <c r="BK591" s="35"/>
      <c r="BL591" s="35"/>
      <c r="BR591" s="35"/>
      <c r="BS591" s="35"/>
      <c r="BT591" s="35"/>
      <c r="BZ591" s="35"/>
      <c r="CA591" s="35"/>
      <c r="CB591" s="35"/>
      <c r="CH591" s="35"/>
      <c r="CI591" s="35"/>
      <c r="CJ591" s="35"/>
      <c r="CP591" s="35"/>
      <c r="CQ591" s="35"/>
      <c r="CR591" s="35"/>
      <c r="CX591" s="35"/>
      <c r="CY591" s="35"/>
      <c r="CZ591" s="35"/>
      <c r="DF591" s="35">
        <v>6.4400000000000001E-9</v>
      </c>
      <c r="DG591" s="35">
        <v>5.3693517613399999</v>
      </c>
      <c r="DH591" s="35">
        <v>835.78789401270001</v>
      </c>
      <c r="DI591" s="29">
        <f t="shared" si="272"/>
        <v>6.4112201673723969E-9</v>
      </c>
      <c r="DJ591" s="29">
        <f t="shared" si="273"/>
        <v>6.4112563522581966E-9</v>
      </c>
      <c r="DK591" s="29">
        <f t="shared" si="274"/>
        <v>6.4112563523386267E-9</v>
      </c>
      <c r="DL591" s="29">
        <f t="shared" si="275"/>
        <v>6.4112563523386267E-9</v>
      </c>
      <c r="DN591" s="35"/>
      <c r="DO591" s="35"/>
      <c r="DP591" s="35"/>
      <c r="DV591" s="35"/>
      <c r="DW591" s="35"/>
      <c r="DX591" s="35"/>
      <c r="ED591" s="35"/>
      <c r="EE591" s="35"/>
      <c r="EF591" s="35"/>
      <c r="EL591" s="35"/>
      <c r="EM591" s="35"/>
      <c r="EN591" s="35"/>
      <c r="ET591" s="35"/>
      <c r="EU591" s="35"/>
      <c r="EV591" s="35"/>
    </row>
    <row r="592" spans="14:152" s="29" customFormat="1" ht="13.5" x14ac:dyDescent="0.3">
      <c r="N592" s="35">
        <v>2.4100000000000002E-9</v>
      </c>
      <c r="O592" s="35">
        <v>1.7898183120000001E-2</v>
      </c>
      <c r="P592" s="35">
        <v>1586.6252147289999</v>
      </c>
      <c r="Q592" s="29">
        <f t="shared" si="268"/>
        <v>1.9113076080554957E-9</v>
      </c>
      <c r="R592" s="29">
        <f t="shared" si="269"/>
        <v>1.9114734588104402E-9</v>
      </c>
      <c r="S592" s="29">
        <f t="shared" si="270"/>
        <v>1.9114734591791745E-9</v>
      </c>
      <c r="T592" s="29">
        <f t="shared" si="271"/>
        <v>1.9114734591791745E-9</v>
      </c>
      <c r="V592" s="35"/>
      <c r="W592" s="35"/>
      <c r="X592" s="35"/>
      <c r="AD592" s="35"/>
      <c r="AE592" s="35"/>
      <c r="AF592" s="35"/>
      <c r="AL592" s="35"/>
      <c r="AM592" s="35"/>
      <c r="AN592" s="35"/>
      <c r="AT592" s="35"/>
      <c r="AU592" s="35"/>
      <c r="AV592" s="35"/>
      <c r="BB592" s="35"/>
      <c r="BC592" s="35"/>
      <c r="BD592" s="35"/>
      <c r="BJ592" s="35"/>
      <c r="BK592" s="35"/>
      <c r="BL592" s="35"/>
      <c r="BR592" s="35"/>
      <c r="BS592" s="35"/>
      <c r="BT592" s="35"/>
      <c r="BZ592" s="35"/>
      <c r="CA592" s="35"/>
      <c r="CB592" s="35"/>
      <c r="CH592" s="35"/>
      <c r="CI592" s="35"/>
      <c r="CJ592" s="35"/>
      <c r="CP592" s="35"/>
      <c r="CQ592" s="35"/>
      <c r="CR592" s="35"/>
      <c r="CX592" s="35"/>
      <c r="CY592" s="35"/>
      <c r="CZ592" s="35"/>
      <c r="DF592" s="35">
        <v>6.3899999999999996E-9</v>
      </c>
      <c r="DG592" s="35">
        <v>1.8669997443099999</v>
      </c>
      <c r="DH592" s="35">
        <v>6172.8695287720002</v>
      </c>
      <c r="DI592" s="29">
        <f t="shared" si="272"/>
        <v>-1.5551453945878767E-10</v>
      </c>
      <c r="DJ592" s="29">
        <f t="shared" si="273"/>
        <v>-1.5270643864086586E-10</v>
      </c>
      <c r="DK592" s="29">
        <f t="shared" si="274"/>
        <v>-1.5270643239719162E-10</v>
      </c>
      <c r="DL592" s="29">
        <f t="shared" si="275"/>
        <v>-1.5270643239719162E-10</v>
      </c>
      <c r="DN592" s="35"/>
      <c r="DO592" s="35"/>
      <c r="DP592" s="35"/>
      <c r="DV592" s="35"/>
      <c r="DW592" s="35"/>
      <c r="DX592" s="35"/>
      <c r="ED592" s="35"/>
      <c r="EE592" s="35"/>
      <c r="EF592" s="35"/>
      <c r="EL592" s="35"/>
      <c r="EM592" s="35"/>
      <c r="EN592" s="35"/>
      <c r="ET592" s="35"/>
      <c r="EU592" s="35"/>
      <c r="EV592" s="35"/>
    </row>
    <row r="593" spans="14:152" s="29" customFormat="1" ht="13.5" x14ac:dyDescent="0.3">
      <c r="N593" s="35">
        <v>2.9499999999999999E-9</v>
      </c>
      <c r="O593" s="35">
        <v>5.8699611491299999</v>
      </c>
      <c r="P593" s="35">
        <v>2804.2377977310998</v>
      </c>
      <c r="Q593" s="29">
        <f t="shared" si="268"/>
        <v>1.2033800707184524E-9</v>
      </c>
      <c r="R593" s="29">
        <f t="shared" si="269"/>
        <v>1.2039179026568221E-9</v>
      </c>
      <c r="S593" s="29">
        <f t="shared" si="270"/>
        <v>1.2039179038526124E-9</v>
      </c>
      <c r="T593" s="29">
        <f t="shared" si="271"/>
        <v>1.2039179038526124E-9</v>
      </c>
      <c r="V593" s="35"/>
      <c r="W593" s="35"/>
      <c r="X593" s="35"/>
      <c r="AD593" s="35"/>
      <c r="AE593" s="35"/>
      <c r="AF593" s="35"/>
      <c r="AL593" s="35"/>
      <c r="AM593" s="35"/>
      <c r="AN593" s="35"/>
      <c r="AT593" s="35"/>
      <c r="AU593" s="35"/>
      <c r="AV593" s="35"/>
      <c r="BB593" s="35"/>
      <c r="BC593" s="35"/>
      <c r="BD593" s="35"/>
      <c r="BJ593" s="35"/>
      <c r="BK593" s="35"/>
      <c r="BL593" s="35"/>
      <c r="BR593" s="35"/>
      <c r="BS593" s="35"/>
      <c r="BT593" s="35"/>
      <c r="BZ593" s="35"/>
      <c r="CA593" s="35"/>
      <c r="CB593" s="35"/>
      <c r="CH593" s="35"/>
      <c r="CI593" s="35"/>
      <c r="CJ593" s="35"/>
      <c r="CP593" s="35"/>
      <c r="CQ593" s="35"/>
      <c r="CR593" s="35"/>
      <c r="CX593" s="35"/>
      <c r="CY593" s="35"/>
      <c r="CZ593" s="35"/>
      <c r="DF593" s="35">
        <v>6.3000000000000002E-9</v>
      </c>
      <c r="DG593" s="35">
        <v>2.8689575452299998</v>
      </c>
      <c r="DH593" s="35">
        <v>633.53449883860003</v>
      </c>
      <c r="DI593" s="29">
        <f t="shared" si="272"/>
        <v>5.2265413128478946E-9</v>
      </c>
      <c r="DJ593" s="29">
        <f t="shared" si="273"/>
        <v>5.2267000026322613E-9</v>
      </c>
      <c r="DK593" s="29">
        <f t="shared" si="274"/>
        <v>5.2267000029850878E-9</v>
      </c>
      <c r="DL593" s="29">
        <f t="shared" si="275"/>
        <v>5.2267000029850878E-9</v>
      </c>
      <c r="DN593" s="35"/>
      <c r="DO593" s="35"/>
      <c r="DP593" s="35"/>
      <c r="DV593" s="35"/>
      <c r="DW593" s="35"/>
      <c r="DX593" s="35"/>
      <c r="ED593" s="35"/>
      <c r="EE593" s="35"/>
      <c r="EF593" s="35"/>
      <c r="EL593" s="35"/>
      <c r="EM593" s="35"/>
      <c r="EN593" s="35"/>
      <c r="ET593" s="35"/>
      <c r="EU593" s="35"/>
      <c r="EV593" s="35"/>
    </row>
    <row r="594" spans="14:152" s="29" customFormat="1" ht="13.5" x14ac:dyDescent="0.3">
      <c r="N594" s="35">
        <v>3.17E-9</v>
      </c>
      <c r="O594" s="35">
        <v>3.1796727248700001</v>
      </c>
      <c r="P594" s="35">
        <v>1020.025054274</v>
      </c>
      <c r="Q594" s="29">
        <f t="shared" si="268"/>
        <v>1.9773074016839078E-9</v>
      </c>
      <c r="R594" s="29">
        <f t="shared" si="269"/>
        <v>1.9774873731482747E-9</v>
      </c>
      <c r="S594" s="29">
        <f t="shared" si="270"/>
        <v>1.9774873735484117E-9</v>
      </c>
      <c r="T594" s="29">
        <f t="shared" si="271"/>
        <v>1.9774873735484117E-9</v>
      </c>
      <c r="V594" s="35"/>
      <c r="W594" s="35"/>
      <c r="X594" s="35"/>
      <c r="AD594" s="35"/>
      <c r="AE594" s="35"/>
      <c r="AF594" s="35"/>
      <c r="AL594" s="35"/>
      <c r="AM594" s="35"/>
      <c r="AN594" s="35"/>
      <c r="AT594" s="35"/>
      <c r="AU594" s="35"/>
      <c r="AV594" s="35"/>
      <c r="BB594" s="35"/>
      <c r="BC594" s="35"/>
      <c r="BD594" s="35"/>
      <c r="BJ594" s="35"/>
      <c r="BK594" s="35"/>
      <c r="BL594" s="35"/>
      <c r="BR594" s="35"/>
      <c r="BS594" s="35"/>
      <c r="BT594" s="35"/>
      <c r="BZ594" s="35"/>
      <c r="CA594" s="35"/>
      <c r="CB594" s="35"/>
      <c r="CH594" s="35"/>
      <c r="CI594" s="35"/>
      <c r="CJ594" s="35"/>
      <c r="CP594" s="35"/>
      <c r="CQ594" s="35"/>
      <c r="CR594" s="35"/>
      <c r="CX594" s="35"/>
      <c r="CY594" s="35"/>
      <c r="CZ594" s="35"/>
      <c r="DF594" s="35">
        <v>8.2599999999999992E-9</v>
      </c>
      <c r="DG594" s="35">
        <v>1.46026926041</v>
      </c>
      <c r="DH594" s="35">
        <v>2199.7652340691998</v>
      </c>
      <c r="DI594" s="29">
        <f t="shared" si="272"/>
        <v>7.2069098992633103E-9</v>
      </c>
      <c r="DJ594" s="29">
        <f t="shared" si="273"/>
        <v>7.2062775999672578E-9</v>
      </c>
      <c r="DK594" s="29">
        <f t="shared" si="274"/>
        <v>7.2062775985611757E-9</v>
      </c>
      <c r="DL594" s="29">
        <f t="shared" si="275"/>
        <v>7.2062775985611757E-9</v>
      </c>
      <c r="DN594" s="35"/>
      <c r="DO594" s="35"/>
      <c r="DP594" s="35"/>
      <c r="DV594" s="35"/>
      <c r="DW594" s="35"/>
      <c r="DX594" s="35"/>
      <c r="ED594" s="35"/>
      <c r="EE594" s="35"/>
      <c r="EF594" s="35"/>
      <c r="EL594" s="35"/>
      <c r="EM594" s="35"/>
      <c r="EN594" s="35"/>
      <c r="ET594" s="35"/>
      <c r="EU594" s="35"/>
      <c r="EV594" s="35"/>
    </row>
    <row r="595" spans="14:152" s="29" customFormat="1" ht="13.5" x14ac:dyDescent="0.3">
      <c r="N595" s="35">
        <v>2.3800000000000001E-9</v>
      </c>
      <c r="O595" s="35">
        <v>4.9776594675399997</v>
      </c>
      <c r="P595" s="35">
        <v>351.81659230870002</v>
      </c>
      <c r="Q595" s="29">
        <f t="shared" si="268"/>
        <v>-7.1185163590902519E-10</v>
      </c>
      <c r="R595" s="29">
        <f t="shared" si="269"/>
        <v>-7.1190853330057104E-10</v>
      </c>
      <c r="S595" s="29">
        <f t="shared" si="270"/>
        <v>-7.1190853342708232E-10</v>
      </c>
      <c r="T595" s="29">
        <f t="shared" si="271"/>
        <v>-7.1190853342708232E-10</v>
      </c>
      <c r="V595" s="35"/>
      <c r="W595" s="35"/>
      <c r="X595" s="35"/>
      <c r="AD595" s="35"/>
      <c r="AE595" s="35"/>
      <c r="AF595" s="35"/>
      <c r="AL595" s="35"/>
      <c r="AM595" s="35"/>
      <c r="AN595" s="35"/>
      <c r="AT595" s="35"/>
      <c r="AU595" s="35"/>
      <c r="AV595" s="35"/>
      <c r="BB595" s="35"/>
      <c r="BC595" s="35"/>
      <c r="BD595" s="35"/>
      <c r="BJ595" s="35"/>
      <c r="BK595" s="35"/>
      <c r="BL595" s="35"/>
      <c r="BR595" s="35"/>
      <c r="BS595" s="35"/>
      <c r="BT595" s="35"/>
      <c r="BZ595" s="35"/>
      <c r="CA595" s="35"/>
      <c r="CB595" s="35"/>
      <c r="CH595" s="35"/>
      <c r="CI595" s="35"/>
      <c r="CJ595" s="35"/>
      <c r="CP595" s="35"/>
      <c r="CQ595" s="35"/>
      <c r="CR595" s="35"/>
      <c r="CX595" s="35"/>
      <c r="CY595" s="35"/>
      <c r="CZ595" s="35"/>
      <c r="DF595" s="35">
        <v>6.8699999999999996E-9</v>
      </c>
      <c r="DG595" s="35">
        <v>3.8122171713399999</v>
      </c>
      <c r="DH595" s="35">
        <v>73.297125859000005</v>
      </c>
      <c r="DI595" s="29">
        <f t="shared" si="272"/>
        <v>1.9665485302112179E-9</v>
      </c>
      <c r="DJ595" s="29">
        <f t="shared" si="273"/>
        <v>1.9665141719923053E-9</v>
      </c>
      <c r="DK595" s="29">
        <f t="shared" si="274"/>
        <v>1.9665141719159094E-9</v>
      </c>
      <c r="DL595" s="29">
        <f t="shared" si="275"/>
        <v>1.9665141719159094E-9</v>
      </c>
      <c r="DN595" s="35"/>
      <c r="DO595" s="35"/>
      <c r="DP595" s="35"/>
      <c r="DV595" s="35"/>
      <c r="DW595" s="35"/>
      <c r="DX595" s="35"/>
      <c r="ED595" s="35"/>
      <c r="EE595" s="35"/>
      <c r="EF595" s="35"/>
      <c r="EL595" s="35"/>
      <c r="EM595" s="35"/>
      <c r="EN595" s="35"/>
      <c r="ET595" s="35"/>
      <c r="EU595" s="35"/>
      <c r="EV595" s="35"/>
    </row>
    <row r="596" spans="14:152" s="29" customFormat="1" ht="13.5" x14ac:dyDescent="0.3">
      <c r="N596" s="35">
        <v>3.0199999999999999E-9</v>
      </c>
      <c r="O596" s="35">
        <v>1.20236375616</v>
      </c>
      <c r="P596" s="35">
        <v>232.0490435337</v>
      </c>
      <c r="Q596" s="29">
        <f t="shared" si="268"/>
        <v>7.7314636172127029E-10</v>
      </c>
      <c r="R596" s="29">
        <f t="shared" si="269"/>
        <v>7.7309812042054343E-10</v>
      </c>
      <c r="S596" s="29">
        <f t="shared" si="270"/>
        <v>7.7309812031328199E-10</v>
      </c>
      <c r="T596" s="29">
        <f t="shared" si="271"/>
        <v>7.7309812031328199E-10</v>
      </c>
      <c r="V596" s="35"/>
      <c r="W596" s="35"/>
      <c r="X596" s="35"/>
      <c r="AD596" s="35"/>
      <c r="AE596" s="35"/>
      <c r="AF596" s="35"/>
      <c r="AL596" s="35"/>
      <c r="AM596" s="35"/>
      <c r="AN596" s="35"/>
      <c r="AT596" s="35"/>
      <c r="AU596" s="35"/>
      <c r="AV596" s="35"/>
      <c r="BB596" s="35"/>
      <c r="BC596" s="35"/>
      <c r="BD596" s="35"/>
      <c r="BJ596" s="35"/>
      <c r="BK596" s="35"/>
      <c r="BL596" s="35"/>
      <c r="BR596" s="35"/>
      <c r="BS596" s="35"/>
      <c r="BT596" s="35"/>
      <c r="BZ596" s="35"/>
      <c r="CA596" s="35"/>
      <c r="CB596" s="35"/>
      <c r="CH596" s="35"/>
      <c r="CI596" s="35"/>
      <c r="CJ596" s="35"/>
      <c r="CP596" s="35"/>
      <c r="CQ596" s="35"/>
      <c r="CR596" s="35"/>
      <c r="CX596" s="35"/>
      <c r="CY596" s="35"/>
      <c r="CZ596" s="35"/>
      <c r="DF596" s="35">
        <v>6.9699999999999997E-9</v>
      </c>
      <c r="DG596" s="35">
        <v>4.1808258932199998</v>
      </c>
      <c r="DH596" s="35">
        <v>1.6969210293999999</v>
      </c>
      <c r="DI596" s="29">
        <f t="shared" si="272"/>
        <v>-3.3660476415282325E-9</v>
      </c>
      <c r="DJ596" s="29">
        <f t="shared" si="273"/>
        <v>-3.366048379057863E-9</v>
      </c>
      <c r="DK596" s="29">
        <f t="shared" si="274"/>
        <v>-3.3660483790595004E-9</v>
      </c>
      <c r="DL596" s="29">
        <f t="shared" si="275"/>
        <v>-3.3660483790595004E-9</v>
      </c>
      <c r="DN596" s="35"/>
      <c r="DO596" s="35"/>
      <c r="DP596" s="35"/>
      <c r="DV596" s="35"/>
      <c r="DW596" s="35"/>
      <c r="DX596" s="35"/>
      <c r="ED596" s="35"/>
      <c r="EE596" s="35"/>
      <c r="EF596" s="35"/>
      <c r="EL596" s="35"/>
      <c r="EM596" s="35"/>
      <c r="EN596" s="35"/>
      <c r="ET596" s="35"/>
      <c r="EU596" s="35"/>
      <c r="EV596" s="35"/>
    </row>
    <row r="597" spans="14:152" s="29" customFormat="1" ht="13.5" x14ac:dyDescent="0.3">
      <c r="N597" s="35">
        <v>3.0100000000000002E-9</v>
      </c>
      <c r="O597" s="35">
        <v>5.53432687957</v>
      </c>
      <c r="P597" s="35">
        <v>2274.5468326364999</v>
      </c>
      <c r="Q597" s="29">
        <f t="shared" si="268"/>
        <v>1.9784827213154121E-10</v>
      </c>
      <c r="R597" s="29">
        <f t="shared" si="269"/>
        <v>1.9736178140475373E-10</v>
      </c>
      <c r="S597" s="29">
        <f t="shared" si="270"/>
        <v>1.9736178032306937E-10</v>
      </c>
      <c r="T597" s="29">
        <f t="shared" si="271"/>
        <v>1.9736178032306937E-10</v>
      </c>
      <c r="V597" s="35"/>
      <c r="W597" s="35"/>
      <c r="X597" s="35"/>
      <c r="AD597" s="35"/>
      <c r="AE597" s="35"/>
      <c r="AF597" s="35"/>
      <c r="AL597" s="35"/>
      <c r="AM597" s="35"/>
      <c r="AN597" s="35"/>
      <c r="AT597" s="35"/>
      <c r="AU597" s="35"/>
      <c r="AV597" s="35"/>
      <c r="BB597" s="35"/>
      <c r="BC597" s="35"/>
      <c r="BD597" s="35"/>
      <c r="BJ597" s="35"/>
      <c r="BK597" s="35"/>
      <c r="BL597" s="35"/>
      <c r="BR597" s="35"/>
      <c r="BS597" s="35"/>
      <c r="BT597" s="35"/>
      <c r="BZ597" s="35"/>
      <c r="CA597" s="35"/>
      <c r="CB597" s="35"/>
      <c r="CH597" s="35"/>
      <c r="CI597" s="35"/>
      <c r="CJ597" s="35"/>
      <c r="CP597" s="35"/>
      <c r="CQ597" s="35"/>
      <c r="CR597" s="35"/>
      <c r="CX597" s="35"/>
      <c r="CY597" s="35"/>
      <c r="CZ597" s="35"/>
      <c r="DF597" s="35">
        <v>7.8800000000000001E-9</v>
      </c>
      <c r="DG597" s="35">
        <v>0.21278801649000001</v>
      </c>
      <c r="DH597" s="35">
        <v>313.94418910180002</v>
      </c>
      <c r="DI597" s="29">
        <f t="shared" si="272"/>
        <v>4.4457901161298299E-9</v>
      </c>
      <c r="DJ597" s="29">
        <f t="shared" si="273"/>
        <v>4.4456446614657761E-9</v>
      </c>
      <c r="DK597" s="29">
        <f t="shared" si="274"/>
        <v>4.4456446611423617E-9</v>
      </c>
      <c r="DL597" s="29">
        <f t="shared" si="275"/>
        <v>4.4456446611423617E-9</v>
      </c>
      <c r="DN597" s="35"/>
      <c r="DO597" s="35"/>
      <c r="DP597" s="35"/>
      <c r="DV597" s="35"/>
      <c r="DW597" s="35"/>
      <c r="DX597" s="35"/>
      <c r="ED597" s="35"/>
      <c r="EE597" s="35"/>
      <c r="EF597" s="35"/>
      <c r="EL597" s="35"/>
      <c r="EM597" s="35"/>
      <c r="EN597" s="35"/>
      <c r="ET597" s="35"/>
      <c r="EU597" s="35"/>
      <c r="EV597" s="35"/>
    </row>
    <row r="598" spans="14:152" s="29" customFormat="1" ht="13.5" x14ac:dyDescent="0.3">
      <c r="N598" s="35">
        <v>2.86E-9</v>
      </c>
      <c r="O598" s="35">
        <v>2.4100859205899998</v>
      </c>
      <c r="P598" s="35">
        <v>2545.3620512543998</v>
      </c>
      <c r="Q598" s="29">
        <f t="shared" si="268"/>
        <v>2.7842241587136548E-9</v>
      </c>
      <c r="R598" s="29">
        <f t="shared" si="269"/>
        <v>2.7841055720931079E-9</v>
      </c>
      <c r="S598" s="29">
        <f t="shared" si="270"/>
        <v>2.7841055718293357E-9</v>
      </c>
      <c r="T598" s="29">
        <f t="shared" si="271"/>
        <v>2.7841055718293357E-9</v>
      </c>
      <c r="V598" s="35"/>
      <c r="W598" s="35"/>
      <c r="X598" s="35"/>
      <c r="AD598" s="35"/>
      <c r="AE598" s="35"/>
      <c r="AF598" s="35"/>
      <c r="AL598" s="35"/>
      <c r="AM598" s="35"/>
      <c r="AN598" s="35"/>
      <c r="AT598" s="35"/>
      <c r="AU598" s="35"/>
      <c r="AV598" s="35"/>
      <c r="BB598" s="35"/>
      <c r="BC598" s="35"/>
      <c r="BD598" s="35"/>
      <c r="BJ598" s="35"/>
      <c r="BK598" s="35"/>
      <c r="BL598" s="35"/>
      <c r="BR598" s="35"/>
      <c r="BS598" s="35"/>
      <c r="BT598" s="35"/>
      <c r="BZ598" s="35"/>
      <c r="CA598" s="35"/>
      <c r="CB598" s="35"/>
      <c r="CH598" s="35"/>
      <c r="CI598" s="35"/>
      <c r="CJ598" s="35"/>
      <c r="CP598" s="35"/>
      <c r="CQ598" s="35"/>
      <c r="CR598" s="35"/>
      <c r="CX598" s="35"/>
      <c r="CY598" s="35"/>
      <c r="CZ598" s="35"/>
      <c r="DF598" s="35">
        <v>6.8599999999999999E-9</v>
      </c>
      <c r="DG598" s="35">
        <v>2.5180757649399998</v>
      </c>
      <c r="DH598" s="35">
        <v>638.41281360569997</v>
      </c>
      <c r="DI598" s="29">
        <f t="shared" si="272"/>
        <v>6.5101578816621122E-9</v>
      </c>
      <c r="DJ598" s="29">
        <f t="shared" si="273"/>
        <v>6.5102561983584731E-9</v>
      </c>
      <c r="DK598" s="29">
        <f t="shared" si="274"/>
        <v>6.5102561985770573E-9</v>
      </c>
      <c r="DL598" s="29">
        <f t="shared" si="275"/>
        <v>6.5102561985770573E-9</v>
      </c>
      <c r="DN598" s="35"/>
      <c r="DO598" s="35"/>
      <c r="DP598" s="35"/>
      <c r="DV598" s="35"/>
      <c r="DW598" s="35"/>
      <c r="DX598" s="35"/>
      <c r="ED598" s="35"/>
      <c r="EE598" s="35"/>
      <c r="EF598" s="35"/>
      <c r="EL598" s="35"/>
      <c r="EM598" s="35"/>
      <c r="EN598" s="35"/>
      <c r="ET598" s="35"/>
      <c r="EU598" s="35"/>
      <c r="EV598" s="35"/>
    </row>
    <row r="599" spans="14:152" s="29" customFormat="1" ht="13.5" x14ac:dyDescent="0.3">
      <c r="N599" s="35">
        <v>2.9400000000000002E-9</v>
      </c>
      <c r="O599" s="35">
        <v>2.0178354248499999</v>
      </c>
      <c r="P599" s="35">
        <v>313.94418910180002</v>
      </c>
      <c r="Q599" s="29">
        <f t="shared" si="268"/>
        <v>1.9760965839607975E-9</v>
      </c>
      <c r="R599" s="29">
        <f t="shared" si="269"/>
        <v>1.9761452500098234E-9</v>
      </c>
      <c r="S599" s="29">
        <f t="shared" si="270"/>
        <v>1.9761452501180314E-9</v>
      </c>
      <c r="T599" s="29">
        <f t="shared" si="271"/>
        <v>1.9761452501180314E-9</v>
      </c>
      <c r="V599" s="35"/>
      <c r="W599" s="35"/>
      <c r="X599" s="35"/>
      <c r="AD599" s="35"/>
      <c r="AE599" s="35"/>
      <c r="AF599" s="35"/>
      <c r="AL599" s="35"/>
      <c r="AM599" s="35"/>
      <c r="AN599" s="35"/>
      <c r="AT599" s="35"/>
      <c r="AU599" s="35"/>
      <c r="AV599" s="35"/>
      <c r="BB599" s="35"/>
      <c r="BC599" s="35"/>
      <c r="BD599" s="35"/>
      <c r="BJ599" s="35"/>
      <c r="BK599" s="35"/>
      <c r="BL599" s="35"/>
      <c r="BR599" s="35"/>
      <c r="BS599" s="35"/>
      <c r="BT599" s="35"/>
      <c r="BZ599" s="35"/>
      <c r="CA599" s="35"/>
      <c r="CB599" s="35"/>
      <c r="CH599" s="35"/>
      <c r="CI599" s="35"/>
      <c r="CJ599" s="35"/>
      <c r="CP599" s="35"/>
      <c r="CQ599" s="35"/>
      <c r="CR599" s="35"/>
      <c r="CX599" s="35"/>
      <c r="CY599" s="35"/>
      <c r="CZ599" s="35"/>
      <c r="DF599" s="35">
        <v>8.4700000000000007E-9</v>
      </c>
      <c r="DG599" s="35">
        <v>5.5626374939099996</v>
      </c>
      <c r="DH599" s="35">
        <v>4429.4861751924</v>
      </c>
      <c r="DI599" s="29">
        <f t="shared" si="272"/>
        <v>-4.3319609885706324E-9</v>
      </c>
      <c r="DJ599" s="29">
        <f t="shared" si="273"/>
        <v>-4.329664941787796E-9</v>
      </c>
      <c r="DK599" s="29">
        <f t="shared" si="274"/>
        <v>-4.3296649366821486E-9</v>
      </c>
      <c r="DL599" s="29">
        <f t="shared" si="275"/>
        <v>-4.3296649366821486E-9</v>
      </c>
      <c r="DN599" s="35"/>
      <c r="DO599" s="35"/>
      <c r="DP599" s="35"/>
      <c r="DV599" s="35"/>
      <c r="DW599" s="35"/>
      <c r="DX599" s="35"/>
      <c r="ED599" s="35"/>
      <c r="EE599" s="35"/>
      <c r="EF599" s="35"/>
      <c r="EL599" s="35"/>
      <c r="EM599" s="35"/>
      <c r="EN599" s="35"/>
      <c r="ET599" s="35"/>
      <c r="EU599" s="35"/>
      <c r="EV599" s="35"/>
    </row>
    <row r="600" spans="14:152" s="29" customFormat="1" ht="13.5" x14ac:dyDescent="0.3">
      <c r="N600" s="35">
        <v>2.9199999999999998E-9</v>
      </c>
      <c r="O600" s="35">
        <v>2.1269099928399999</v>
      </c>
      <c r="P600" s="35">
        <v>1592.2542890215</v>
      </c>
      <c r="Q600" s="29">
        <f t="shared" si="268"/>
        <v>-2.8012278740609842E-9</v>
      </c>
      <c r="R600" s="29">
        <f t="shared" si="269"/>
        <v>-2.8011343875267599E-9</v>
      </c>
      <c r="S600" s="29">
        <f t="shared" si="270"/>
        <v>-2.8011343873188538E-9</v>
      </c>
      <c r="T600" s="29">
        <f t="shared" si="271"/>
        <v>-2.8011343873188538E-9</v>
      </c>
      <c r="V600" s="35"/>
      <c r="W600" s="35"/>
      <c r="X600" s="35"/>
      <c r="AD600" s="35"/>
      <c r="AE600" s="35"/>
      <c r="AF600" s="35"/>
      <c r="AL600" s="35"/>
      <c r="AM600" s="35"/>
      <c r="AN600" s="35"/>
      <c r="AT600" s="35"/>
      <c r="AU600" s="35"/>
      <c r="AV600" s="35"/>
      <c r="BB600" s="35"/>
      <c r="BC600" s="35"/>
      <c r="BD600" s="35"/>
      <c r="BJ600" s="35"/>
      <c r="BK600" s="35"/>
      <c r="BL600" s="35"/>
      <c r="BR600" s="35"/>
      <c r="BS600" s="35"/>
      <c r="BT600" s="35"/>
      <c r="BZ600" s="35"/>
      <c r="CA600" s="35"/>
      <c r="CB600" s="35"/>
      <c r="CH600" s="35"/>
      <c r="CI600" s="35"/>
      <c r="CJ600" s="35"/>
      <c r="CP600" s="35"/>
      <c r="CQ600" s="35"/>
      <c r="CR600" s="35"/>
      <c r="CX600" s="35"/>
      <c r="CY600" s="35"/>
      <c r="CZ600" s="35"/>
      <c r="DF600" s="35">
        <v>6.7299999999999997E-9</v>
      </c>
      <c r="DG600" s="35">
        <v>4.8749407285600004</v>
      </c>
      <c r="DH600" s="35">
        <v>103.04459010879999</v>
      </c>
      <c r="DI600" s="29">
        <f t="shared" si="272"/>
        <v>6.4943760014159455E-9</v>
      </c>
      <c r="DJ600" s="29">
        <f t="shared" si="273"/>
        <v>6.4943889543386302E-9</v>
      </c>
      <c r="DK600" s="29">
        <f t="shared" si="274"/>
        <v>6.4943889543674293E-9</v>
      </c>
      <c r="DL600" s="29">
        <f t="shared" si="275"/>
        <v>6.4943889543674293E-9</v>
      </c>
      <c r="DN600" s="35"/>
      <c r="DO600" s="35"/>
      <c r="DP600" s="35"/>
      <c r="DV600" s="35"/>
      <c r="DW600" s="35"/>
      <c r="DX600" s="35"/>
      <c r="ED600" s="35"/>
      <c r="EE600" s="35"/>
      <c r="EF600" s="35"/>
      <c r="EL600" s="35"/>
      <c r="EM600" s="35"/>
      <c r="EN600" s="35"/>
      <c r="ET600" s="35"/>
      <c r="EU600" s="35"/>
      <c r="EV600" s="35"/>
    </row>
    <row r="601" spans="14:152" s="29" customFormat="1" ht="13.5" x14ac:dyDescent="0.3">
      <c r="N601" s="35">
        <v>2.5000000000000001E-9</v>
      </c>
      <c r="O601" s="35">
        <v>2.31712163679</v>
      </c>
      <c r="P601" s="35">
        <v>632.26247445139995</v>
      </c>
      <c r="Q601" s="29">
        <f t="shared" si="268"/>
        <v>2.4995054025004263E-9</v>
      </c>
      <c r="R601" s="29">
        <f t="shared" si="269"/>
        <v>2.4995076388838025E-9</v>
      </c>
      <c r="S601" s="29">
        <f t="shared" si="270"/>
        <v>2.4995076388887693E-9</v>
      </c>
      <c r="T601" s="29">
        <f t="shared" si="271"/>
        <v>2.4995076388887693E-9</v>
      </c>
      <c r="V601" s="35"/>
      <c r="W601" s="35"/>
      <c r="X601" s="35"/>
      <c r="AD601" s="35"/>
      <c r="AE601" s="35"/>
      <c r="AF601" s="35"/>
      <c r="AL601" s="35"/>
      <c r="AM601" s="35"/>
      <c r="AN601" s="35"/>
      <c r="AT601" s="35"/>
      <c r="AU601" s="35"/>
      <c r="AV601" s="35"/>
      <c r="BB601" s="35"/>
      <c r="BC601" s="35"/>
      <c r="BD601" s="35"/>
      <c r="BJ601" s="35"/>
      <c r="BK601" s="35"/>
      <c r="BL601" s="35"/>
      <c r="BR601" s="35"/>
      <c r="BS601" s="35"/>
      <c r="BT601" s="35"/>
      <c r="BZ601" s="35"/>
      <c r="CA601" s="35"/>
      <c r="CB601" s="35"/>
      <c r="CH601" s="35"/>
      <c r="CI601" s="35"/>
      <c r="CJ601" s="35"/>
      <c r="CP601" s="35"/>
      <c r="CQ601" s="35"/>
      <c r="CR601" s="35"/>
      <c r="CX601" s="35"/>
      <c r="CY601" s="35"/>
      <c r="CZ601" s="35"/>
      <c r="DF601" s="35">
        <v>6.6299999999999996E-9</v>
      </c>
      <c r="DG601" s="35">
        <v>4.8071389580700004</v>
      </c>
      <c r="DH601" s="35">
        <v>991.71387862270001</v>
      </c>
      <c r="DI601" s="29">
        <f t="shared" si="272"/>
        <v>-3.1442064698995369E-9</v>
      </c>
      <c r="DJ601" s="29">
        <f t="shared" si="273"/>
        <v>-3.1437942420586307E-9</v>
      </c>
      <c r="DK601" s="29">
        <f t="shared" si="274"/>
        <v>-3.1437942411420496E-9</v>
      </c>
      <c r="DL601" s="29">
        <f t="shared" si="275"/>
        <v>-3.1437942411420496E-9</v>
      </c>
      <c r="DN601" s="35"/>
      <c r="DO601" s="35"/>
      <c r="DP601" s="35"/>
      <c r="DV601" s="35"/>
      <c r="DW601" s="35"/>
      <c r="DX601" s="35"/>
      <c r="ED601" s="35"/>
      <c r="EE601" s="35"/>
      <c r="EF601" s="35"/>
      <c r="EL601" s="35"/>
      <c r="EM601" s="35"/>
      <c r="EN601" s="35"/>
      <c r="ET601" s="35"/>
      <c r="EU601" s="35"/>
      <c r="EV601" s="35"/>
    </row>
    <row r="602" spans="14:152" s="29" customFormat="1" ht="13.5" x14ac:dyDescent="0.3">
      <c r="N602" s="35">
        <v>2.3800000000000001E-9</v>
      </c>
      <c r="O602" s="35">
        <v>5.06557054569</v>
      </c>
      <c r="P602" s="35">
        <v>3803.8159828799999</v>
      </c>
      <c r="Q602" s="29">
        <f t="shared" si="268"/>
        <v>-1.5286647522938641E-9</v>
      </c>
      <c r="R602" s="29">
        <f t="shared" si="269"/>
        <v>-1.5291588192426254E-9</v>
      </c>
      <c r="S602" s="29">
        <f t="shared" si="270"/>
        <v>-1.5291588203410431E-9</v>
      </c>
      <c r="T602" s="29">
        <f t="shared" si="271"/>
        <v>-1.5291588203410431E-9</v>
      </c>
      <c r="V602" s="35"/>
      <c r="W602" s="35"/>
      <c r="X602" s="35"/>
      <c r="AD602" s="35"/>
      <c r="AE602" s="35"/>
      <c r="AF602" s="35"/>
      <c r="AL602" s="35"/>
      <c r="AM602" s="35"/>
      <c r="AN602" s="35"/>
      <c r="AT602" s="35"/>
      <c r="AU602" s="35"/>
      <c r="AV602" s="35"/>
      <c r="BB602" s="35"/>
      <c r="BC602" s="35"/>
      <c r="BD602" s="35"/>
      <c r="BJ602" s="35"/>
      <c r="BK602" s="35"/>
      <c r="BL602" s="35"/>
      <c r="BR602" s="35"/>
      <c r="BS602" s="35"/>
      <c r="BT602" s="35"/>
      <c r="BZ602" s="35"/>
      <c r="CA602" s="35"/>
      <c r="CB602" s="35"/>
      <c r="CH602" s="35"/>
      <c r="CI602" s="35"/>
      <c r="CJ602" s="35"/>
      <c r="CP602" s="35"/>
      <c r="CQ602" s="35"/>
      <c r="CR602" s="35"/>
      <c r="CX602" s="35"/>
      <c r="CY602" s="35"/>
      <c r="CZ602" s="35"/>
      <c r="DF602" s="35">
        <v>6.1399999999999999E-9</v>
      </c>
      <c r="DG602" s="35">
        <v>3.8723159748199998</v>
      </c>
      <c r="DH602" s="35">
        <v>767.3690829208</v>
      </c>
      <c r="DI602" s="29">
        <f t="shared" si="272"/>
        <v>-4.9689426711728049E-9</v>
      </c>
      <c r="DJ602" s="29">
        <f t="shared" si="273"/>
        <v>-4.9691397611208498E-9</v>
      </c>
      <c r="DK602" s="29">
        <f t="shared" si="274"/>
        <v>-4.9691397615590438E-9</v>
      </c>
      <c r="DL602" s="29">
        <f t="shared" si="275"/>
        <v>-4.9691397615590438E-9</v>
      </c>
      <c r="DN602" s="35"/>
      <c r="DO602" s="35"/>
      <c r="DP602" s="35"/>
      <c r="DV602" s="35"/>
      <c r="DW602" s="35"/>
      <c r="DX602" s="35"/>
      <c r="ED602" s="35"/>
      <c r="EE602" s="35"/>
      <c r="EF602" s="35"/>
      <c r="EL602" s="35"/>
      <c r="EM602" s="35"/>
      <c r="EN602" s="35"/>
      <c r="ET602" s="35"/>
      <c r="EU602" s="35"/>
      <c r="EV602" s="35"/>
    </row>
    <row r="603" spans="14:152" s="29" customFormat="1" ht="13.5" x14ac:dyDescent="0.3">
      <c r="N603" s="35">
        <v>2.2600000000000001E-9</v>
      </c>
      <c r="O603" s="35">
        <v>5.9167127530000002E-2</v>
      </c>
      <c r="P603" s="35">
        <v>1518.2234499796</v>
      </c>
      <c r="Q603" s="29">
        <f t="shared" si="268"/>
        <v>2.0683927486556133E-9</v>
      </c>
      <c r="R603" s="29">
        <f t="shared" si="269"/>
        <v>2.0682942774176217E-9</v>
      </c>
      <c r="S603" s="29">
        <f t="shared" si="270"/>
        <v>2.0682942771986471E-9</v>
      </c>
      <c r="T603" s="29">
        <f t="shared" si="271"/>
        <v>2.0682942771986471E-9</v>
      </c>
      <c r="V603" s="35"/>
      <c r="W603" s="35"/>
      <c r="X603" s="35"/>
      <c r="AD603" s="35"/>
      <c r="AE603" s="35"/>
      <c r="AF603" s="35"/>
      <c r="AL603" s="35"/>
      <c r="AM603" s="35"/>
      <c r="AN603" s="35"/>
      <c r="AT603" s="35"/>
      <c r="AU603" s="35"/>
      <c r="AV603" s="35"/>
      <c r="BB603" s="35"/>
      <c r="BC603" s="35"/>
      <c r="BD603" s="35"/>
      <c r="BJ603" s="35"/>
      <c r="BK603" s="35"/>
      <c r="BL603" s="35"/>
      <c r="BR603" s="35"/>
      <c r="BS603" s="35"/>
      <c r="BT603" s="35"/>
      <c r="BZ603" s="35"/>
      <c r="CA603" s="35"/>
      <c r="CB603" s="35"/>
      <c r="CH603" s="35"/>
      <c r="CI603" s="35"/>
      <c r="CJ603" s="35"/>
      <c r="CP603" s="35"/>
      <c r="CQ603" s="35"/>
      <c r="CR603" s="35"/>
      <c r="CX603" s="35"/>
      <c r="CY603" s="35"/>
      <c r="CZ603" s="35"/>
      <c r="DF603" s="35">
        <v>6.6599999999999997E-9</v>
      </c>
      <c r="DG603" s="35">
        <v>5.7169726232300002</v>
      </c>
      <c r="DH603" s="35">
        <v>661.09491496450005</v>
      </c>
      <c r="DI603" s="29">
        <f t="shared" si="272"/>
        <v>-4.8891611519532258E-9</v>
      </c>
      <c r="DJ603" s="29">
        <f t="shared" si="273"/>
        <v>-4.8893740484866029E-9</v>
      </c>
      <c r="DK603" s="29">
        <f t="shared" si="274"/>
        <v>-4.8893740489599661E-9</v>
      </c>
      <c r="DL603" s="29">
        <f t="shared" si="275"/>
        <v>-4.8893740489599661E-9</v>
      </c>
      <c r="DN603" s="35"/>
      <c r="DO603" s="35"/>
      <c r="DP603" s="35"/>
      <c r="DV603" s="35"/>
      <c r="DW603" s="35"/>
      <c r="DX603" s="35"/>
      <c r="ED603" s="35"/>
      <c r="EE603" s="35"/>
      <c r="EF603" s="35"/>
      <c r="EL603" s="35"/>
      <c r="EM603" s="35"/>
      <c r="EN603" s="35"/>
      <c r="ET603" s="35"/>
      <c r="EU603" s="35"/>
      <c r="EV603" s="35"/>
    </row>
    <row r="604" spans="14:152" s="29" customFormat="1" ht="13.5" x14ac:dyDescent="0.3">
      <c r="N604" s="35">
        <v>2.3499999999999999E-9</v>
      </c>
      <c r="O604" s="35">
        <v>0.16574304942000001</v>
      </c>
      <c r="P604" s="35">
        <v>137.03302416240001</v>
      </c>
      <c r="Q604" s="29">
        <f t="shared" si="268"/>
        <v>-1.7191907950525351E-9</v>
      </c>
      <c r="R604" s="29">
        <f t="shared" si="269"/>
        <v>-1.719175160637449E-9</v>
      </c>
      <c r="S604" s="29">
        <f t="shared" si="270"/>
        <v>-1.7191751606026871E-9</v>
      </c>
      <c r="T604" s="29">
        <f t="shared" si="271"/>
        <v>-1.7191751606026871E-9</v>
      </c>
      <c r="V604" s="35"/>
      <c r="W604" s="35"/>
      <c r="X604" s="35"/>
      <c r="AD604" s="35"/>
      <c r="AE604" s="35"/>
      <c r="AF604" s="35"/>
      <c r="AL604" s="35"/>
      <c r="AM604" s="35"/>
      <c r="AN604" s="35"/>
      <c r="AT604" s="35"/>
      <c r="AU604" s="35"/>
      <c r="AV604" s="35"/>
      <c r="BB604" s="35"/>
      <c r="BC604" s="35"/>
      <c r="BD604" s="35"/>
      <c r="BJ604" s="35"/>
      <c r="BK604" s="35"/>
      <c r="BL604" s="35"/>
      <c r="BR604" s="35"/>
      <c r="BS604" s="35"/>
      <c r="BT604" s="35"/>
      <c r="BZ604" s="35"/>
      <c r="CA604" s="35"/>
      <c r="CB604" s="35"/>
      <c r="CH604" s="35"/>
      <c r="CI604" s="35"/>
      <c r="CJ604" s="35"/>
      <c r="CP604" s="35"/>
      <c r="CQ604" s="35"/>
      <c r="CR604" s="35"/>
      <c r="CX604" s="35"/>
      <c r="CY604" s="35"/>
      <c r="CZ604" s="35"/>
      <c r="DF604" s="35">
        <v>6.8100000000000003E-9</v>
      </c>
      <c r="DG604" s="35">
        <v>2.33844767741</v>
      </c>
      <c r="DH604" s="35">
        <v>501.23677709139997</v>
      </c>
      <c r="DI604" s="29">
        <f t="shared" si="272"/>
        <v>-3.3606282220136287E-9</v>
      </c>
      <c r="DJ604" s="29">
        <f t="shared" si="273"/>
        <v>-3.3608396358990836E-9</v>
      </c>
      <c r="DK604" s="29">
        <f t="shared" si="274"/>
        <v>-3.3608396363691393E-9</v>
      </c>
      <c r="DL604" s="29">
        <f t="shared" si="275"/>
        <v>-3.3608396363691393E-9</v>
      </c>
      <c r="DN604" s="35"/>
      <c r="DO604" s="35"/>
      <c r="DP604" s="35"/>
      <c r="DV604" s="35"/>
      <c r="DW604" s="35"/>
      <c r="DX604" s="35"/>
      <c r="ED604" s="35"/>
      <c r="EE604" s="35"/>
      <c r="EF604" s="35"/>
      <c r="EL604" s="35"/>
      <c r="EM604" s="35"/>
      <c r="EN604" s="35"/>
      <c r="ET604" s="35"/>
      <c r="EU604" s="35"/>
      <c r="EV604" s="35"/>
    </row>
    <row r="605" spans="14:152" s="29" customFormat="1" ht="13.5" x14ac:dyDescent="0.3">
      <c r="N605" s="35">
        <v>2.98E-9</v>
      </c>
      <c r="O605" s="35">
        <v>2.9972023343099998</v>
      </c>
      <c r="P605" s="35">
        <v>1467.8208738005001</v>
      </c>
      <c r="Q605" s="29">
        <f t="shared" si="268"/>
        <v>-3.9770621562822693E-10</v>
      </c>
      <c r="R605" s="29">
        <f t="shared" si="269"/>
        <v>-3.9739751254933189E-10</v>
      </c>
      <c r="S605" s="29">
        <f t="shared" si="270"/>
        <v>-3.9739751186294228E-10</v>
      </c>
      <c r="T605" s="29">
        <f t="shared" si="271"/>
        <v>-3.9739751186294228E-10</v>
      </c>
      <c r="V605" s="35"/>
      <c r="W605" s="35"/>
      <c r="X605" s="35"/>
      <c r="AD605" s="35"/>
      <c r="AE605" s="35"/>
      <c r="AF605" s="35"/>
      <c r="AL605" s="35"/>
      <c r="AM605" s="35"/>
      <c r="AN605" s="35"/>
      <c r="AT605" s="35"/>
      <c r="AU605" s="35"/>
      <c r="AV605" s="35"/>
      <c r="BB605" s="35"/>
      <c r="BC605" s="35"/>
      <c r="BD605" s="35"/>
      <c r="BJ605" s="35"/>
      <c r="BK605" s="35"/>
      <c r="BL605" s="35"/>
      <c r="BR605" s="35"/>
      <c r="BS605" s="35"/>
      <c r="BT605" s="35"/>
      <c r="BZ605" s="35"/>
      <c r="CA605" s="35"/>
      <c r="CB605" s="35"/>
      <c r="CH605" s="35"/>
      <c r="CI605" s="35"/>
      <c r="CJ605" s="35"/>
      <c r="CP605" s="35"/>
      <c r="CQ605" s="35"/>
      <c r="CR605" s="35"/>
      <c r="CX605" s="35"/>
      <c r="CY605" s="35"/>
      <c r="CZ605" s="35"/>
      <c r="DF605" s="35">
        <v>5.9699999999999999E-9</v>
      </c>
      <c r="DG605" s="35">
        <v>3.0392101434500001</v>
      </c>
      <c r="DH605" s="35">
        <v>6.9534883063999997</v>
      </c>
      <c r="DI605" s="29">
        <f t="shared" si="272"/>
        <v>-5.9696674300031541E-9</v>
      </c>
      <c r="DJ605" s="29">
        <f t="shared" si="273"/>
        <v>-5.9696674612050702E-9</v>
      </c>
      <c r="DK605" s="29">
        <f t="shared" si="274"/>
        <v>-5.9696674612051397E-9</v>
      </c>
      <c r="DL605" s="29">
        <f t="shared" si="275"/>
        <v>-5.9696674612051397E-9</v>
      </c>
      <c r="DN605" s="35"/>
      <c r="DO605" s="35"/>
      <c r="DP605" s="35"/>
      <c r="DV605" s="35"/>
      <c r="DW605" s="35"/>
      <c r="DX605" s="35"/>
      <c r="ED605" s="35"/>
      <c r="EE605" s="35"/>
      <c r="EF605" s="35"/>
      <c r="EL605" s="35"/>
      <c r="EM605" s="35"/>
      <c r="EN605" s="35"/>
      <c r="ET605" s="35"/>
      <c r="EU605" s="35"/>
      <c r="EV605" s="35"/>
    </row>
    <row r="606" spans="14:152" s="29" customFormat="1" ht="13.5" x14ac:dyDescent="0.3">
      <c r="N606" s="35">
        <v>2.86E-9</v>
      </c>
      <c r="O606" s="35">
        <v>5.0835707665300003</v>
      </c>
      <c r="P606" s="35">
        <v>774.00954916959995</v>
      </c>
      <c r="Q606" s="29">
        <f t="shared" si="268"/>
        <v>1.0507143362736925E-9</v>
      </c>
      <c r="R606" s="29">
        <f t="shared" si="269"/>
        <v>1.0505677194697249E-9</v>
      </c>
      <c r="S606" s="29">
        <f t="shared" si="270"/>
        <v>1.0505677191437231E-9</v>
      </c>
      <c r="T606" s="29">
        <f t="shared" si="271"/>
        <v>1.0505677191437231E-9</v>
      </c>
      <c r="V606" s="35"/>
      <c r="W606" s="35"/>
      <c r="X606" s="35"/>
      <c r="AD606" s="35"/>
      <c r="AE606" s="35"/>
      <c r="AF606" s="35"/>
      <c r="AL606" s="35"/>
      <c r="AM606" s="35"/>
      <c r="AN606" s="35"/>
      <c r="AT606" s="35"/>
      <c r="AU606" s="35"/>
      <c r="AV606" s="35"/>
      <c r="BB606" s="35"/>
      <c r="BC606" s="35"/>
      <c r="BD606" s="35"/>
      <c r="BJ606" s="35"/>
      <c r="BK606" s="35"/>
      <c r="BL606" s="35"/>
      <c r="BR606" s="35"/>
      <c r="BS606" s="35"/>
      <c r="BT606" s="35"/>
      <c r="BZ606" s="35"/>
      <c r="CA606" s="35"/>
      <c r="CB606" s="35"/>
      <c r="CH606" s="35"/>
      <c r="CI606" s="35"/>
      <c r="CJ606" s="35"/>
      <c r="CP606" s="35"/>
      <c r="CQ606" s="35"/>
      <c r="CR606" s="35"/>
      <c r="CX606" s="35"/>
      <c r="CY606" s="35"/>
      <c r="CZ606" s="35"/>
      <c r="DF606" s="35">
        <v>7.7699999999999994E-9</v>
      </c>
      <c r="DG606" s="35">
        <v>3.08786050361</v>
      </c>
      <c r="DH606" s="35">
        <v>441.57604440300003</v>
      </c>
      <c r="DI606" s="29">
        <f t="shared" si="272"/>
        <v>-5.2143912971767062E-9</v>
      </c>
      <c r="DJ606" s="29">
        <f t="shared" si="273"/>
        <v>-5.2145724346830619E-9</v>
      </c>
      <c r="DK606" s="29">
        <f t="shared" si="274"/>
        <v>-5.2145724350858079E-9</v>
      </c>
      <c r="DL606" s="29">
        <f t="shared" si="275"/>
        <v>-5.2145724350858079E-9</v>
      </c>
      <c r="DN606" s="35"/>
      <c r="DO606" s="35"/>
      <c r="DP606" s="35"/>
      <c r="DV606" s="35"/>
      <c r="DW606" s="35"/>
      <c r="DX606" s="35"/>
      <c r="ED606" s="35"/>
      <c r="EE606" s="35"/>
      <c r="EF606" s="35"/>
      <c r="EL606" s="35"/>
      <c r="EM606" s="35"/>
      <c r="EN606" s="35"/>
      <c r="ET606" s="35"/>
      <c r="EU606" s="35"/>
      <c r="EV606" s="35"/>
    </row>
    <row r="607" spans="14:152" s="29" customFormat="1" ht="13.5" x14ac:dyDescent="0.3">
      <c r="N607" s="35">
        <v>2.4600000000000002E-9</v>
      </c>
      <c r="O607" s="35">
        <v>2.8168582233600001</v>
      </c>
      <c r="P607" s="35">
        <v>633.30500417500002</v>
      </c>
      <c r="Q607" s="29">
        <f t="shared" si="268"/>
        <v>2.1143001413302733E-9</v>
      </c>
      <c r="R607" s="29">
        <f t="shared" si="269"/>
        <v>2.1143568513068353E-9</v>
      </c>
      <c r="S607" s="29">
        <f t="shared" si="270"/>
        <v>2.1143568514329233E-9</v>
      </c>
      <c r="T607" s="29">
        <f t="shared" si="271"/>
        <v>2.1143568514329233E-9</v>
      </c>
      <c r="V607" s="35"/>
      <c r="W607" s="35"/>
      <c r="X607" s="35"/>
      <c r="AD607" s="35"/>
      <c r="AE607" s="35"/>
      <c r="AF607" s="35"/>
      <c r="AL607" s="35"/>
      <c r="AM607" s="35"/>
      <c r="AN607" s="35"/>
      <c r="AT607" s="35"/>
      <c r="AU607" s="35"/>
      <c r="AV607" s="35"/>
      <c r="BB607" s="35"/>
      <c r="BC607" s="35"/>
      <c r="BD607" s="35"/>
      <c r="BJ607" s="35"/>
      <c r="BK607" s="35"/>
      <c r="BL607" s="35"/>
      <c r="BR607" s="35"/>
      <c r="BS607" s="35"/>
      <c r="BT607" s="35"/>
      <c r="BZ607" s="35"/>
      <c r="CA607" s="35"/>
      <c r="CB607" s="35"/>
      <c r="CH607" s="35"/>
      <c r="CI607" s="35"/>
      <c r="CJ607" s="35"/>
      <c r="CP607" s="35"/>
      <c r="CQ607" s="35"/>
      <c r="CR607" s="35"/>
      <c r="CX607" s="35"/>
      <c r="CY607" s="35"/>
      <c r="CZ607" s="35"/>
      <c r="DF607" s="35">
        <v>5.8800000000000004E-9</v>
      </c>
      <c r="DG607" s="35">
        <v>8.236113246E-2</v>
      </c>
      <c r="DH607" s="35">
        <v>4164.3119896130002</v>
      </c>
      <c r="DI607" s="29">
        <f t="shared" si="272"/>
        <v>1.0205058894021847E-9</v>
      </c>
      <c r="DJ607" s="29">
        <f t="shared" si="273"/>
        <v>1.0187886071527535E-9</v>
      </c>
      <c r="DK607" s="29">
        <f t="shared" si="274"/>
        <v>1.0187886033343823E-9</v>
      </c>
      <c r="DL607" s="29">
        <f t="shared" si="275"/>
        <v>1.0187886033343823E-9</v>
      </c>
      <c r="DN607" s="35"/>
      <c r="DO607" s="35"/>
      <c r="DP607" s="35"/>
      <c r="DV607" s="35"/>
      <c r="DW607" s="35"/>
      <c r="DX607" s="35"/>
      <c r="ED607" s="35"/>
      <c r="EE607" s="35"/>
      <c r="EF607" s="35"/>
      <c r="EL607" s="35"/>
      <c r="EM607" s="35"/>
      <c r="EN607" s="35"/>
      <c r="ET607" s="35"/>
      <c r="EU607" s="35"/>
      <c r="EV607" s="35"/>
    </row>
    <row r="608" spans="14:152" s="29" customFormat="1" ht="13.5" x14ac:dyDescent="0.3">
      <c r="N608" s="35">
        <v>2.69E-9</v>
      </c>
      <c r="O608" s="35">
        <v>4.9302342615199999</v>
      </c>
      <c r="P608" s="35">
        <v>151.04766984290001</v>
      </c>
      <c r="Q608" s="29">
        <f t="shared" si="268"/>
        <v>1.2193358464790112E-9</v>
      </c>
      <c r="R608" s="29">
        <f t="shared" si="269"/>
        <v>1.2193616377159269E-9</v>
      </c>
      <c r="S608" s="29">
        <f t="shared" si="270"/>
        <v>1.2193616377732719E-9</v>
      </c>
      <c r="T608" s="29">
        <f t="shared" si="271"/>
        <v>1.2193616377732719E-9</v>
      </c>
      <c r="V608" s="35"/>
      <c r="W608" s="35"/>
      <c r="X608" s="35"/>
      <c r="AD608" s="35"/>
      <c r="AE608" s="35"/>
      <c r="AF608" s="35"/>
      <c r="AL608" s="35"/>
      <c r="AM608" s="35"/>
      <c r="AN608" s="35"/>
      <c r="AT608" s="35"/>
      <c r="AU608" s="35"/>
      <c r="AV608" s="35"/>
      <c r="BB608" s="35"/>
      <c r="BC608" s="35"/>
      <c r="BD608" s="35"/>
      <c r="BJ608" s="35"/>
      <c r="BK608" s="35"/>
      <c r="BL608" s="35"/>
      <c r="BR608" s="35"/>
      <c r="BS608" s="35"/>
      <c r="BT608" s="35"/>
      <c r="BZ608" s="35"/>
      <c r="CA608" s="35"/>
      <c r="CB608" s="35"/>
      <c r="CH608" s="35"/>
      <c r="CI608" s="35"/>
      <c r="CJ608" s="35"/>
      <c r="CP608" s="35"/>
      <c r="CQ608" s="35"/>
      <c r="CR608" s="35"/>
      <c r="CX608" s="35"/>
      <c r="CY608" s="35"/>
      <c r="CZ608" s="35"/>
      <c r="DF608" s="35">
        <v>6.9299999999999999E-9</v>
      </c>
      <c r="DG608" s="35">
        <v>4.6619083623400002</v>
      </c>
      <c r="DH608" s="35">
        <v>3384.3313390048002</v>
      </c>
      <c r="DI608" s="29">
        <f t="shared" si="272"/>
        <v>-6.9173644237816837E-9</v>
      </c>
      <c r="DJ608" s="29">
        <f t="shared" si="273"/>
        <v>-6.9172634125601557E-9</v>
      </c>
      <c r="DK608" s="29">
        <f t="shared" si="274"/>
        <v>-6.9172634123351179E-9</v>
      </c>
      <c r="DL608" s="29">
        <f t="shared" si="275"/>
        <v>-6.9172634123351179E-9</v>
      </c>
      <c r="DN608" s="35"/>
      <c r="DO608" s="35"/>
      <c r="DP608" s="35"/>
      <c r="DV608" s="35"/>
      <c r="DW608" s="35"/>
      <c r="DX608" s="35"/>
      <c r="ED608" s="35"/>
      <c r="EE608" s="35"/>
      <c r="EF608" s="35"/>
      <c r="EL608" s="35"/>
      <c r="EM608" s="35"/>
      <c r="EN608" s="35"/>
      <c r="ET608" s="35"/>
      <c r="EU608" s="35"/>
      <c r="EV608" s="35"/>
    </row>
    <row r="609" spans="14:152" s="29" customFormat="1" ht="13.5" x14ac:dyDescent="0.3">
      <c r="N609" s="35">
        <v>2.28E-9</v>
      </c>
      <c r="O609" s="35">
        <v>6.1311873932100003</v>
      </c>
      <c r="P609" s="35">
        <v>3281.2385647862002</v>
      </c>
      <c r="Q609" s="29">
        <f t="shared" si="268"/>
        <v>-2.2000883922981088E-9</v>
      </c>
      <c r="R609" s="29">
        <f t="shared" si="269"/>
        <v>-2.1999485225991678E-9</v>
      </c>
      <c r="S609" s="29">
        <f t="shared" si="270"/>
        <v>-2.1999485222880424E-9</v>
      </c>
      <c r="T609" s="29">
        <f t="shared" si="271"/>
        <v>-2.1999485222880424E-9</v>
      </c>
      <c r="V609" s="35"/>
      <c r="W609" s="35"/>
      <c r="X609" s="35"/>
      <c r="AD609" s="35"/>
      <c r="AE609" s="35"/>
      <c r="AF609" s="35"/>
      <c r="AL609" s="35"/>
      <c r="AM609" s="35"/>
      <c r="AN609" s="35"/>
      <c r="AT609" s="35"/>
      <c r="AU609" s="35"/>
      <c r="AV609" s="35"/>
      <c r="BB609" s="35"/>
      <c r="BC609" s="35"/>
      <c r="BD609" s="35"/>
      <c r="BJ609" s="35"/>
      <c r="BK609" s="35"/>
      <c r="BL609" s="35"/>
      <c r="BR609" s="35"/>
      <c r="BS609" s="35"/>
      <c r="BT609" s="35"/>
      <c r="BZ609" s="35"/>
      <c r="CA609" s="35"/>
      <c r="CB609" s="35"/>
      <c r="CH609" s="35"/>
      <c r="CI609" s="35"/>
      <c r="CJ609" s="35"/>
      <c r="CP609" s="35"/>
      <c r="CQ609" s="35"/>
      <c r="CR609" s="35"/>
      <c r="CX609" s="35"/>
      <c r="CY609" s="35"/>
      <c r="CZ609" s="35"/>
      <c r="DF609" s="35">
        <v>8.0999999999999997E-9</v>
      </c>
      <c r="DG609" s="35">
        <v>1.9770108448999999</v>
      </c>
      <c r="DH609" s="35">
        <v>860.30992875280003</v>
      </c>
      <c r="DI609" s="29">
        <f t="shared" si="272"/>
        <v>-7.8637547262519016E-9</v>
      </c>
      <c r="DJ609" s="29">
        <f t="shared" si="273"/>
        <v>-7.863873686328241E-9</v>
      </c>
      <c r="DK609" s="29">
        <f t="shared" si="274"/>
        <v>-7.8638736865927121E-9</v>
      </c>
      <c r="DL609" s="29">
        <f t="shared" si="275"/>
        <v>-7.8638736865927121E-9</v>
      </c>
      <c r="DN609" s="35"/>
      <c r="DO609" s="35"/>
      <c r="DP609" s="35"/>
      <c r="DV609" s="35"/>
      <c r="DW609" s="35"/>
      <c r="DX609" s="35"/>
      <c r="ED609" s="35"/>
      <c r="EE609" s="35"/>
      <c r="EF609" s="35"/>
      <c r="EL609" s="35"/>
      <c r="EM609" s="35"/>
      <c r="EN609" s="35"/>
      <c r="ET609" s="35"/>
      <c r="EU609" s="35"/>
      <c r="EV609" s="35"/>
    </row>
    <row r="610" spans="14:152" s="29" customFormat="1" ht="13.5" x14ac:dyDescent="0.3">
      <c r="N610" s="35">
        <v>2.28E-9</v>
      </c>
      <c r="O610" s="35">
        <v>1.2206602498800001</v>
      </c>
      <c r="P610" s="35">
        <v>700.45179087969996</v>
      </c>
      <c r="Q610" s="29">
        <f t="shared" si="268"/>
        <v>2.2789077720193763E-9</v>
      </c>
      <c r="R610" s="29">
        <f t="shared" si="269"/>
        <v>2.278911288971389E-9</v>
      </c>
      <c r="S610" s="29">
        <f t="shared" si="270"/>
        <v>2.2789112889792026E-9</v>
      </c>
      <c r="T610" s="29">
        <f t="shared" si="271"/>
        <v>2.2789112889792026E-9</v>
      </c>
      <c r="V610" s="35"/>
      <c r="W610" s="35"/>
      <c r="X610" s="35"/>
      <c r="AD610" s="35"/>
      <c r="AE610" s="35"/>
      <c r="AF610" s="35"/>
      <c r="AL610" s="35"/>
      <c r="AM610" s="35"/>
      <c r="AN610" s="35"/>
      <c r="AT610" s="35"/>
      <c r="AU610" s="35"/>
      <c r="AV610" s="35"/>
      <c r="BB610" s="35"/>
      <c r="BC610" s="35"/>
      <c r="BD610" s="35"/>
      <c r="BJ610" s="35"/>
      <c r="BK610" s="35"/>
      <c r="BL610" s="35"/>
      <c r="BR610" s="35"/>
      <c r="BS610" s="35"/>
      <c r="BT610" s="35"/>
      <c r="BZ610" s="35"/>
      <c r="CA610" s="35"/>
      <c r="CB610" s="35"/>
      <c r="CH610" s="35"/>
      <c r="CI610" s="35"/>
      <c r="CJ610" s="35"/>
      <c r="CP610" s="35"/>
      <c r="CQ610" s="35"/>
      <c r="CR610" s="35"/>
      <c r="CX610" s="35"/>
      <c r="CY610" s="35"/>
      <c r="CZ610" s="35"/>
      <c r="DF610" s="35">
        <v>6.0200000000000003E-9</v>
      </c>
      <c r="DG610" s="35">
        <v>5.5640344954199996</v>
      </c>
      <c r="DH610" s="35">
        <v>1587.5884225755001</v>
      </c>
      <c r="DI610" s="29">
        <f t="shared" si="272"/>
        <v>6.006715135077305E-9</v>
      </c>
      <c r="DJ610" s="29">
        <f t="shared" si="273"/>
        <v>6.0066699068204047E-9</v>
      </c>
      <c r="DK610" s="29">
        <f t="shared" si="274"/>
        <v>6.0066699067197575E-9</v>
      </c>
      <c r="DL610" s="29">
        <f t="shared" si="275"/>
        <v>6.0066699067197575E-9</v>
      </c>
      <c r="DN610" s="35"/>
      <c r="DO610" s="35"/>
      <c r="DP610" s="35"/>
      <c r="DV610" s="35"/>
      <c r="DW610" s="35"/>
      <c r="DX610" s="35"/>
      <c r="ED610" s="35"/>
      <c r="EE610" s="35"/>
      <c r="EF610" s="35"/>
      <c r="EL610" s="35"/>
      <c r="EM610" s="35"/>
      <c r="EN610" s="35"/>
      <c r="ET610" s="35"/>
      <c r="EU610" s="35"/>
      <c r="EV610" s="35"/>
    </row>
    <row r="611" spans="14:152" s="29" customFormat="1" ht="13.5" x14ac:dyDescent="0.3">
      <c r="N611" s="35">
        <v>2.3899999999999998E-9</v>
      </c>
      <c r="O611" s="35">
        <v>0.71695698501000005</v>
      </c>
      <c r="P611" s="35">
        <v>1276.6131788903001</v>
      </c>
      <c r="Q611" s="29">
        <f t="shared" si="268"/>
        <v>-2.0504471486063471E-9</v>
      </c>
      <c r="R611" s="29">
        <f t="shared" si="269"/>
        <v>-2.0503355110262332E-9</v>
      </c>
      <c r="S611" s="29">
        <f t="shared" si="270"/>
        <v>-2.0503355107779959E-9</v>
      </c>
      <c r="T611" s="29">
        <f t="shared" si="271"/>
        <v>-2.0503355107779959E-9</v>
      </c>
      <c r="V611" s="35"/>
      <c r="W611" s="35"/>
      <c r="X611" s="35"/>
      <c r="AD611" s="35"/>
      <c r="AE611" s="35"/>
      <c r="AF611" s="35"/>
      <c r="AL611" s="35"/>
      <c r="AM611" s="35"/>
      <c r="AN611" s="35"/>
      <c r="AT611" s="35"/>
      <c r="AU611" s="35"/>
      <c r="AV611" s="35"/>
      <c r="BB611" s="35"/>
      <c r="BC611" s="35"/>
      <c r="BD611" s="35"/>
      <c r="BJ611" s="35"/>
      <c r="BK611" s="35"/>
      <c r="BL611" s="35"/>
      <c r="BR611" s="35"/>
      <c r="BS611" s="35"/>
      <c r="BT611" s="35"/>
      <c r="BZ611" s="35"/>
      <c r="CA611" s="35"/>
      <c r="CB611" s="35"/>
      <c r="CH611" s="35"/>
      <c r="CI611" s="35"/>
      <c r="CJ611" s="35"/>
      <c r="CP611" s="35"/>
      <c r="CQ611" s="35"/>
      <c r="CR611" s="35"/>
      <c r="CX611" s="35"/>
      <c r="CY611" s="35"/>
      <c r="CZ611" s="35"/>
      <c r="DF611" s="35">
        <v>6.2199999999999996E-9</v>
      </c>
      <c r="DG611" s="35">
        <v>6.1155434896500003</v>
      </c>
      <c r="DH611" s="35">
        <v>7.0653628910000004</v>
      </c>
      <c r="DI611" s="29">
        <f t="shared" si="272"/>
        <v>6.211303271393067E-9</v>
      </c>
      <c r="DJ611" s="29">
        <f t="shared" si="273"/>
        <v>6.2113031059593946E-9</v>
      </c>
      <c r="DK611" s="29">
        <f t="shared" si="274"/>
        <v>6.2113031059590265E-9</v>
      </c>
      <c r="DL611" s="29">
        <f t="shared" si="275"/>
        <v>6.2113031059590265E-9</v>
      </c>
      <c r="DN611" s="35"/>
      <c r="DO611" s="35"/>
      <c r="DP611" s="35"/>
      <c r="DV611" s="35"/>
      <c r="DW611" s="35"/>
      <c r="DX611" s="35"/>
      <c r="ED611" s="35"/>
      <c r="EE611" s="35"/>
      <c r="EF611" s="35"/>
      <c r="EL611" s="35"/>
      <c r="EM611" s="35"/>
      <c r="EN611" s="35"/>
      <c r="ET611" s="35"/>
      <c r="EU611" s="35"/>
      <c r="EV611" s="35"/>
    </row>
    <row r="612" spans="14:152" s="29" customFormat="1" ht="13.5" x14ac:dyDescent="0.3">
      <c r="N612" s="35">
        <v>2.8900000000000002E-9</v>
      </c>
      <c r="O612" s="35">
        <v>6.0826386256499996</v>
      </c>
      <c r="P612" s="35">
        <v>3384.3313390048002</v>
      </c>
      <c r="Q612" s="29">
        <f t="shared" si="268"/>
        <v>-6.0375654292175969E-10</v>
      </c>
      <c r="R612" s="29">
        <f t="shared" si="269"/>
        <v>-6.0443765774630749E-10</v>
      </c>
      <c r="S612" s="29">
        <f t="shared" si="270"/>
        <v>-6.0443765926068133E-10</v>
      </c>
      <c r="T612" s="29">
        <f t="shared" si="271"/>
        <v>-6.0443765926068133E-10</v>
      </c>
      <c r="V612" s="35"/>
      <c r="W612" s="35"/>
      <c r="X612" s="35"/>
      <c r="AD612" s="35"/>
      <c r="AE612" s="35"/>
      <c r="AF612" s="35"/>
      <c r="AL612" s="35"/>
      <c r="AM612" s="35"/>
      <c r="AN612" s="35"/>
      <c r="AT612" s="35"/>
      <c r="AU612" s="35"/>
      <c r="AV612" s="35"/>
      <c r="BB612" s="35"/>
      <c r="BC612" s="35"/>
      <c r="BD612" s="35"/>
      <c r="BJ612" s="35"/>
      <c r="BK612" s="35"/>
      <c r="BL612" s="35"/>
      <c r="BR612" s="35"/>
      <c r="BS612" s="35"/>
      <c r="BT612" s="35"/>
      <c r="BZ612" s="35"/>
      <c r="CA612" s="35"/>
      <c r="CB612" s="35"/>
      <c r="CH612" s="35"/>
      <c r="CI612" s="35"/>
      <c r="CJ612" s="35"/>
      <c r="CP612" s="35"/>
      <c r="CQ612" s="35"/>
      <c r="CR612" s="35"/>
      <c r="CX612" s="35"/>
      <c r="CY612" s="35"/>
      <c r="CZ612" s="35"/>
      <c r="DF612" s="35">
        <v>5.9200000000000002E-9</v>
      </c>
      <c r="DG612" s="35">
        <v>3.29013906024</v>
      </c>
      <c r="DH612" s="35">
        <v>10103.079224991599</v>
      </c>
      <c r="DI612" s="29">
        <f t="shared" si="272"/>
        <v>-3.777023580108881E-9</v>
      </c>
      <c r="DJ612" s="29">
        <f t="shared" si="273"/>
        <v>-3.7803022920657425E-9</v>
      </c>
      <c r="DK612" s="29">
        <f t="shared" si="274"/>
        <v>-3.7803022993535395E-9</v>
      </c>
      <c r="DL612" s="29">
        <f t="shared" si="275"/>
        <v>-3.7803022993535395E-9</v>
      </c>
      <c r="DN612" s="35"/>
      <c r="DO612" s="35"/>
      <c r="DP612" s="35"/>
      <c r="DV612" s="35"/>
      <c r="DW612" s="35"/>
      <c r="DX612" s="35"/>
      <c r="ED612" s="35"/>
      <c r="EE612" s="35"/>
      <c r="EF612" s="35"/>
      <c r="EL612" s="35"/>
      <c r="EM612" s="35"/>
      <c r="EN612" s="35"/>
      <c r="ET612" s="35"/>
      <c r="EU612" s="35"/>
      <c r="EV612" s="35"/>
    </row>
    <row r="613" spans="14:152" s="29" customFormat="1" ht="13.5" x14ac:dyDescent="0.3">
      <c r="N613" s="35">
        <v>2.1799999999999999E-9</v>
      </c>
      <c r="O613" s="35">
        <v>2.9030850196100002</v>
      </c>
      <c r="P613" s="35">
        <v>85.827298831199997</v>
      </c>
      <c r="Q613" s="29">
        <f t="shared" si="268"/>
        <v>-8.7956436813217431E-10</v>
      </c>
      <c r="R613" s="29">
        <f t="shared" si="269"/>
        <v>-8.7957655943646486E-10</v>
      </c>
      <c r="S613" s="29">
        <f t="shared" si="270"/>
        <v>-8.795765594635725E-10</v>
      </c>
      <c r="T613" s="29">
        <f t="shared" si="271"/>
        <v>-8.795765594635725E-10</v>
      </c>
      <c r="V613" s="35"/>
      <c r="W613" s="35"/>
      <c r="X613" s="35"/>
      <c r="AD613" s="35"/>
      <c r="AE613" s="35"/>
      <c r="AF613" s="35"/>
      <c r="AL613" s="35"/>
      <c r="AM613" s="35"/>
      <c r="AN613" s="35"/>
      <c r="AT613" s="35"/>
      <c r="AU613" s="35"/>
      <c r="AV613" s="35"/>
      <c r="BB613" s="35"/>
      <c r="BC613" s="35"/>
      <c r="BD613" s="35"/>
      <c r="BJ613" s="35"/>
      <c r="BK613" s="35"/>
      <c r="BL613" s="35"/>
      <c r="BR613" s="35"/>
      <c r="BS613" s="35"/>
      <c r="BT613" s="35"/>
      <c r="BZ613" s="35"/>
      <c r="CA613" s="35"/>
      <c r="CB613" s="35"/>
      <c r="CH613" s="35"/>
      <c r="CI613" s="35"/>
      <c r="CJ613" s="35"/>
      <c r="CP613" s="35"/>
      <c r="CQ613" s="35"/>
      <c r="CR613" s="35"/>
      <c r="CX613" s="35"/>
      <c r="CY613" s="35"/>
      <c r="CZ613" s="35"/>
      <c r="DF613" s="35">
        <v>6.9200000000000001E-9</v>
      </c>
      <c r="DG613" s="35">
        <v>6.1093194223299996</v>
      </c>
      <c r="DH613" s="35">
        <v>12.742621293299999</v>
      </c>
      <c r="DI613" s="29">
        <f t="shared" si="272"/>
        <v>6.9162098934146468E-9</v>
      </c>
      <c r="DJ613" s="29">
        <f t="shared" si="273"/>
        <v>6.9162101012111294E-9</v>
      </c>
      <c r="DK613" s="29">
        <f t="shared" si="274"/>
        <v>6.916210101211591E-9</v>
      </c>
      <c r="DL613" s="29">
        <f t="shared" si="275"/>
        <v>6.916210101211591E-9</v>
      </c>
      <c r="DN613" s="35"/>
      <c r="DO613" s="35"/>
      <c r="DP613" s="35"/>
      <c r="DV613" s="35"/>
      <c r="DW613" s="35"/>
      <c r="DX613" s="35"/>
      <c r="ED613" s="35"/>
      <c r="EE613" s="35"/>
      <c r="EF613" s="35"/>
      <c r="EL613" s="35"/>
      <c r="EM613" s="35"/>
      <c r="EN613" s="35"/>
      <c r="ET613" s="35"/>
      <c r="EU613" s="35"/>
      <c r="EV613" s="35"/>
    </row>
    <row r="614" spans="14:152" s="29" customFormat="1" ht="13.5" x14ac:dyDescent="0.3">
      <c r="N614" s="35">
        <v>2.8299999999999999E-9</v>
      </c>
      <c r="O614" s="35">
        <v>6.2805822827100002</v>
      </c>
      <c r="P614" s="35">
        <v>71.812653150700001</v>
      </c>
      <c r="Q614" s="29">
        <f t="shared" si="268"/>
        <v>1.1203399021186027E-9</v>
      </c>
      <c r="R614" s="29">
        <f t="shared" si="269"/>
        <v>1.120353192079357E-9</v>
      </c>
      <c r="S614" s="29">
        <f t="shared" si="270"/>
        <v>1.1203531921089064E-9</v>
      </c>
      <c r="T614" s="29">
        <f t="shared" si="271"/>
        <v>1.1203531921089064E-9</v>
      </c>
      <c r="V614" s="35"/>
      <c r="W614" s="35"/>
      <c r="X614" s="35"/>
      <c r="AD614" s="35"/>
      <c r="AE614" s="35"/>
      <c r="AF614" s="35"/>
      <c r="AL614" s="35"/>
      <c r="AM614" s="35"/>
      <c r="AN614" s="35"/>
      <c r="AT614" s="35"/>
      <c r="AU614" s="35"/>
      <c r="AV614" s="35"/>
      <c r="BB614" s="35"/>
      <c r="BC614" s="35"/>
      <c r="BD614" s="35"/>
      <c r="BJ614" s="35"/>
      <c r="BK614" s="35"/>
      <c r="BL614" s="35"/>
      <c r="BR614" s="35"/>
      <c r="BS614" s="35"/>
      <c r="BT614" s="35"/>
      <c r="BZ614" s="35"/>
      <c r="CA614" s="35"/>
      <c r="CB614" s="35"/>
      <c r="CH614" s="35"/>
      <c r="CI614" s="35"/>
      <c r="CJ614" s="35"/>
      <c r="CP614" s="35"/>
      <c r="CQ614" s="35"/>
      <c r="CR614" s="35"/>
      <c r="CX614" s="35"/>
      <c r="CY614" s="35"/>
      <c r="CZ614" s="35"/>
      <c r="DF614" s="35">
        <v>5.9699999999999999E-9</v>
      </c>
      <c r="DG614" s="35">
        <v>6.13204711801</v>
      </c>
      <c r="DH614" s="35">
        <v>7.2736056951999997</v>
      </c>
      <c r="DI614" s="29">
        <f t="shared" si="272"/>
        <v>5.9667494238620349E-9</v>
      </c>
      <c r="DJ614" s="29">
        <f t="shared" si="273"/>
        <v>5.9667493218321362E-9</v>
      </c>
      <c r="DK614" s="29">
        <f t="shared" si="274"/>
        <v>5.9667493218319095E-9</v>
      </c>
      <c r="DL614" s="29">
        <f t="shared" si="275"/>
        <v>5.9667493218319095E-9</v>
      </c>
      <c r="DN614" s="35"/>
      <c r="DO614" s="35"/>
      <c r="DP614" s="35"/>
      <c r="DV614" s="35"/>
      <c r="DW614" s="35"/>
      <c r="DX614" s="35"/>
      <c r="ED614" s="35"/>
      <c r="EE614" s="35"/>
      <c r="EF614" s="35"/>
      <c r="EL614" s="35"/>
      <c r="EM614" s="35"/>
      <c r="EN614" s="35"/>
      <c r="ET614" s="35"/>
      <c r="EU614" s="35"/>
      <c r="EV614" s="35"/>
    </row>
    <row r="615" spans="14:152" s="29" customFormat="1" ht="13.5" x14ac:dyDescent="0.3">
      <c r="N615" s="35">
        <v>2.7099999999999999E-9</v>
      </c>
      <c r="O615" s="35">
        <v>6.0160507454900003</v>
      </c>
      <c r="P615" s="35">
        <v>170.7608257851</v>
      </c>
      <c r="Q615" s="29">
        <f t="shared" si="268"/>
        <v>-2.1813459727459581E-9</v>
      </c>
      <c r="R615" s="29">
        <f t="shared" si="269"/>
        <v>-2.1813264184188336E-9</v>
      </c>
      <c r="S615" s="29">
        <f t="shared" si="270"/>
        <v>-2.1813264183753574E-9</v>
      </c>
      <c r="T615" s="29">
        <f t="shared" si="271"/>
        <v>-2.1813264183753574E-9</v>
      </c>
      <c r="V615" s="35"/>
      <c r="W615" s="35"/>
      <c r="X615" s="35"/>
      <c r="AD615" s="35"/>
      <c r="AE615" s="35"/>
      <c r="AF615" s="35"/>
      <c r="AL615" s="35"/>
      <c r="AM615" s="35"/>
      <c r="AN615" s="35"/>
      <c r="AT615" s="35"/>
      <c r="AU615" s="35"/>
      <c r="AV615" s="35"/>
      <c r="BB615" s="35"/>
      <c r="BC615" s="35"/>
      <c r="BD615" s="35"/>
      <c r="BJ615" s="35"/>
      <c r="BK615" s="35"/>
      <c r="BL615" s="35"/>
      <c r="BR615" s="35"/>
      <c r="BS615" s="35"/>
      <c r="BT615" s="35"/>
      <c r="BZ615" s="35"/>
      <c r="CA615" s="35"/>
      <c r="CB615" s="35"/>
      <c r="CH615" s="35"/>
      <c r="CI615" s="35"/>
      <c r="CJ615" s="35"/>
      <c r="CP615" s="35"/>
      <c r="CQ615" s="35"/>
      <c r="CR615" s="35"/>
      <c r="CX615" s="35"/>
      <c r="CY615" s="35"/>
      <c r="CZ615" s="35"/>
      <c r="DF615" s="35">
        <v>5.9399999999999998E-9</v>
      </c>
      <c r="DG615" s="35">
        <v>2.5883967355099999</v>
      </c>
      <c r="DH615" s="35">
        <v>849.26422848890002</v>
      </c>
      <c r="DI615" s="29">
        <f t="shared" si="272"/>
        <v>-4.6407595584735433E-9</v>
      </c>
      <c r="DJ615" s="29">
        <f t="shared" si="273"/>
        <v>-4.6409837817353324E-9</v>
      </c>
      <c r="DK615" s="29">
        <f t="shared" si="274"/>
        <v>-4.6409837822338684E-9</v>
      </c>
      <c r="DL615" s="29">
        <f t="shared" si="275"/>
        <v>-4.6409837822338684E-9</v>
      </c>
      <c r="DN615" s="35"/>
      <c r="DO615" s="35"/>
      <c r="DP615" s="35"/>
      <c r="DV615" s="35"/>
      <c r="DW615" s="35"/>
      <c r="DX615" s="35"/>
      <c r="ED615" s="35"/>
      <c r="EE615" s="35"/>
      <c r="EF615" s="35"/>
      <c r="EL615" s="35"/>
      <c r="EM615" s="35"/>
      <c r="EN615" s="35"/>
      <c r="ET615" s="35"/>
      <c r="EU615" s="35"/>
      <c r="EV615" s="35"/>
    </row>
    <row r="616" spans="14:152" s="29" customFormat="1" ht="13.5" x14ac:dyDescent="0.3">
      <c r="N616" s="35">
        <v>2.21E-9</v>
      </c>
      <c r="O616" s="35">
        <v>0.99914179141000004</v>
      </c>
      <c r="P616" s="35">
        <v>1053.7528558967001</v>
      </c>
      <c r="Q616" s="29">
        <f t="shared" si="268"/>
        <v>1.6387485194138803E-9</v>
      </c>
      <c r="R616" s="29">
        <f t="shared" si="269"/>
        <v>1.6386372485925536E-9</v>
      </c>
      <c r="S616" s="29">
        <f t="shared" si="270"/>
        <v>1.6386372483451389E-9</v>
      </c>
      <c r="T616" s="29">
        <f t="shared" si="271"/>
        <v>1.6386372483451389E-9</v>
      </c>
      <c r="V616" s="35"/>
      <c r="W616" s="35"/>
      <c r="X616" s="35"/>
      <c r="AD616" s="35"/>
      <c r="AE616" s="35"/>
      <c r="AF616" s="35"/>
      <c r="AL616" s="35"/>
      <c r="AM616" s="35"/>
      <c r="AN616" s="35"/>
      <c r="AT616" s="35"/>
      <c r="AU616" s="35"/>
      <c r="AV616" s="35"/>
      <c r="BB616" s="35"/>
      <c r="BC616" s="35"/>
      <c r="BD616" s="35"/>
      <c r="BJ616" s="35"/>
      <c r="BK616" s="35"/>
      <c r="BL616" s="35"/>
      <c r="BR616" s="35"/>
      <c r="BS616" s="35"/>
      <c r="BT616" s="35"/>
      <c r="BZ616" s="35"/>
      <c r="CA616" s="35"/>
      <c r="CB616" s="35"/>
      <c r="CH616" s="35"/>
      <c r="CI616" s="35"/>
      <c r="CJ616" s="35"/>
      <c r="CP616" s="35"/>
      <c r="CQ616" s="35"/>
      <c r="CR616" s="35"/>
      <c r="CX616" s="35"/>
      <c r="CY616" s="35"/>
      <c r="CZ616" s="35"/>
      <c r="DF616" s="35">
        <v>7.2799999999999997E-9</v>
      </c>
      <c r="DG616" s="35">
        <v>2.7373219508800002</v>
      </c>
      <c r="DH616" s="35">
        <v>6.1503391543000001</v>
      </c>
      <c r="DI616" s="29">
        <f t="shared" si="272"/>
        <v>-6.9453652557124863E-9</v>
      </c>
      <c r="DJ616" s="29">
        <f t="shared" si="273"/>
        <v>-6.9453643001311021E-9</v>
      </c>
      <c r="DK616" s="29">
        <f t="shared" si="274"/>
        <v>-6.9453643001289771E-9</v>
      </c>
      <c r="DL616" s="29">
        <f t="shared" si="275"/>
        <v>-6.9453643001289771E-9</v>
      </c>
      <c r="DN616" s="35"/>
      <c r="DO616" s="35"/>
      <c r="DP616" s="35"/>
      <c r="DV616" s="35"/>
      <c r="DW616" s="35"/>
      <c r="DX616" s="35"/>
      <c r="ED616" s="35"/>
      <c r="EE616" s="35"/>
      <c r="EF616" s="35"/>
      <c r="EL616" s="35"/>
      <c r="EM616" s="35"/>
      <c r="EN616" s="35"/>
      <c r="ET616" s="35"/>
      <c r="EU616" s="35"/>
      <c r="EV616" s="35"/>
    </row>
    <row r="617" spans="14:152" s="29" customFormat="1" ht="13.5" x14ac:dyDescent="0.3">
      <c r="N617" s="35">
        <v>2.1799999999999999E-9</v>
      </c>
      <c r="O617" s="35">
        <v>1.50681393471</v>
      </c>
      <c r="P617" s="35">
        <v>1087.6931058405</v>
      </c>
      <c r="Q617" s="29">
        <f t="shared" si="268"/>
        <v>2.0669511361572132E-9</v>
      </c>
      <c r="R617" s="29">
        <f t="shared" si="269"/>
        <v>2.0670047996599856E-9</v>
      </c>
      <c r="S617" s="29">
        <f t="shared" si="270"/>
        <v>2.0670047997792882E-9</v>
      </c>
      <c r="T617" s="29">
        <f t="shared" si="271"/>
        <v>2.0670047997792882E-9</v>
      </c>
      <c r="V617" s="35"/>
      <c r="W617" s="35"/>
      <c r="X617" s="35"/>
      <c r="AD617" s="35"/>
      <c r="AE617" s="35"/>
      <c r="AF617" s="35"/>
      <c r="AL617" s="35"/>
      <c r="AM617" s="35"/>
      <c r="AN617" s="35"/>
      <c r="AT617" s="35"/>
      <c r="AU617" s="35"/>
      <c r="AV617" s="35"/>
      <c r="BB617" s="35"/>
      <c r="BC617" s="35"/>
      <c r="BD617" s="35"/>
      <c r="BJ617" s="35"/>
      <c r="BK617" s="35"/>
      <c r="BL617" s="35"/>
      <c r="BR617" s="35"/>
      <c r="BS617" s="35"/>
      <c r="BT617" s="35"/>
      <c r="BZ617" s="35"/>
      <c r="CA617" s="35"/>
      <c r="CB617" s="35"/>
      <c r="CH617" s="35"/>
      <c r="CI617" s="35"/>
      <c r="CJ617" s="35"/>
      <c r="CP617" s="35"/>
      <c r="CQ617" s="35"/>
      <c r="CR617" s="35"/>
      <c r="CX617" s="35"/>
      <c r="CY617" s="35"/>
      <c r="CZ617" s="35"/>
      <c r="DF617" s="35">
        <v>6.0200000000000003E-9</v>
      </c>
      <c r="DG617" s="35">
        <v>5.2881652751399999</v>
      </c>
      <c r="DH617" s="35">
        <v>949.12742486000002</v>
      </c>
      <c r="DI617" s="29">
        <f t="shared" si="272"/>
        <v>-1.6835613022956282E-9</v>
      </c>
      <c r="DJ617" s="29">
        <f t="shared" si="273"/>
        <v>-1.6831706483107815E-9</v>
      </c>
      <c r="DK617" s="29">
        <f t="shared" si="274"/>
        <v>-1.6831706474421781E-9</v>
      </c>
      <c r="DL617" s="29">
        <f t="shared" si="275"/>
        <v>-1.6831706474421781E-9</v>
      </c>
      <c r="DN617" s="35"/>
      <c r="DO617" s="35"/>
      <c r="DP617" s="35"/>
      <c r="DV617" s="35"/>
      <c r="DW617" s="35"/>
      <c r="DX617" s="35"/>
      <c r="ED617" s="35"/>
      <c r="EE617" s="35"/>
      <c r="EF617" s="35"/>
      <c r="EL617" s="35"/>
      <c r="EM617" s="35"/>
      <c r="EN617" s="35"/>
      <c r="ET617" s="35"/>
      <c r="EU617" s="35"/>
      <c r="EV617" s="35"/>
    </row>
    <row r="618" spans="14:152" s="29" customFormat="1" ht="13.5" x14ac:dyDescent="0.3">
      <c r="N618" s="35">
        <v>2.23E-9</v>
      </c>
      <c r="O618" s="35">
        <v>3.39126063354</v>
      </c>
      <c r="P618" s="35">
        <v>3259.8979237837998</v>
      </c>
      <c r="Q618" s="29">
        <f t="shared" si="268"/>
        <v>2.1807827077519227E-9</v>
      </c>
      <c r="R618" s="29">
        <f t="shared" si="269"/>
        <v>2.1806744877220025E-9</v>
      </c>
      <c r="S618" s="29">
        <f t="shared" si="270"/>
        <v>2.1806744874812491E-9</v>
      </c>
      <c r="T618" s="29">
        <f t="shared" si="271"/>
        <v>2.1806744874812491E-9</v>
      </c>
      <c r="V618" s="35"/>
      <c r="W618" s="35"/>
      <c r="X618" s="35"/>
      <c r="AD618" s="35"/>
      <c r="AE618" s="35"/>
      <c r="AF618" s="35"/>
      <c r="AL618" s="35"/>
      <c r="AM618" s="35"/>
      <c r="AN618" s="35"/>
      <c r="AT618" s="35"/>
      <c r="AU618" s="35"/>
      <c r="AV618" s="35"/>
      <c r="BB618" s="35"/>
      <c r="BC618" s="35"/>
      <c r="BD618" s="35"/>
      <c r="BJ618" s="35"/>
      <c r="BK618" s="35"/>
      <c r="BL618" s="35"/>
      <c r="BR618" s="35"/>
      <c r="BS618" s="35"/>
      <c r="BT618" s="35"/>
      <c r="BZ618" s="35"/>
      <c r="CA618" s="35"/>
      <c r="CB618" s="35"/>
      <c r="CH618" s="35"/>
      <c r="CI618" s="35"/>
      <c r="CJ618" s="35"/>
      <c r="CP618" s="35"/>
      <c r="CQ618" s="35"/>
      <c r="CR618" s="35"/>
      <c r="CX618" s="35"/>
      <c r="CY618" s="35"/>
      <c r="CZ618" s="35"/>
      <c r="DF618" s="35">
        <v>5.6800000000000002E-9</v>
      </c>
      <c r="DG618" s="35">
        <v>1.7550843386499999</v>
      </c>
      <c r="DH618" s="35">
        <v>1077.5411774539</v>
      </c>
      <c r="DI618" s="29">
        <f t="shared" si="272"/>
        <v>5.2163759633141735E-9</v>
      </c>
      <c r="DJ618" s="29">
        <f t="shared" si="273"/>
        <v>5.2165484161333692E-9</v>
      </c>
      <c r="DK618" s="29">
        <f t="shared" si="274"/>
        <v>5.2165484165167724E-9</v>
      </c>
      <c r="DL618" s="29">
        <f t="shared" si="275"/>
        <v>5.2165484165167724E-9</v>
      </c>
      <c r="DN618" s="35"/>
      <c r="DO618" s="35"/>
      <c r="DP618" s="35"/>
      <c r="DV618" s="35"/>
      <c r="DW618" s="35"/>
      <c r="DX618" s="35"/>
      <c r="ED618" s="35"/>
      <c r="EE618" s="35"/>
      <c r="EF618" s="35"/>
      <c r="EL618" s="35"/>
      <c r="EM618" s="35"/>
      <c r="EN618" s="35"/>
      <c r="ET618" s="35"/>
      <c r="EU618" s="35"/>
      <c r="EV618" s="35"/>
    </row>
    <row r="619" spans="14:152" s="29" customFormat="1" ht="13.5" x14ac:dyDescent="0.3">
      <c r="N619" s="35">
        <v>2.2900000000000002E-9</v>
      </c>
      <c r="O619" s="35">
        <v>1.19373202707</v>
      </c>
      <c r="P619" s="35">
        <v>1060.8664028974999</v>
      </c>
      <c r="Q619" s="29">
        <f t="shared" si="268"/>
        <v>2.0859549297574976E-9</v>
      </c>
      <c r="R619" s="29">
        <f t="shared" si="269"/>
        <v>2.0858835380999764E-9</v>
      </c>
      <c r="S619" s="29">
        <f t="shared" si="270"/>
        <v>2.085883537941228E-9</v>
      </c>
      <c r="T619" s="29">
        <f t="shared" si="271"/>
        <v>2.085883537941228E-9</v>
      </c>
      <c r="V619" s="35"/>
      <c r="W619" s="35"/>
      <c r="X619" s="35"/>
      <c r="AD619" s="35"/>
      <c r="AE619" s="35"/>
      <c r="AF619" s="35"/>
      <c r="AL619" s="35"/>
      <c r="AM619" s="35"/>
      <c r="AN619" s="35"/>
      <c r="AT619" s="35"/>
      <c r="AU619" s="35"/>
      <c r="AV619" s="35"/>
      <c r="BB619" s="35"/>
      <c r="BC619" s="35"/>
      <c r="BD619" s="35"/>
      <c r="BJ619" s="35"/>
      <c r="BK619" s="35"/>
      <c r="BL619" s="35"/>
      <c r="BR619" s="35"/>
      <c r="BS619" s="35"/>
      <c r="BT619" s="35"/>
      <c r="BZ619" s="35"/>
      <c r="CA619" s="35"/>
      <c r="CB619" s="35"/>
      <c r="CH619" s="35"/>
      <c r="CI619" s="35"/>
      <c r="CJ619" s="35"/>
      <c r="CP619" s="35"/>
      <c r="CQ619" s="35"/>
      <c r="CR619" s="35"/>
      <c r="CX619" s="35"/>
      <c r="CY619" s="35"/>
      <c r="CZ619" s="35"/>
      <c r="DF619" s="35">
        <v>5.7500000000000002E-9</v>
      </c>
      <c r="DG619" s="35">
        <v>4.5067607972100001</v>
      </c>
      <c r="DH619" s="35">
        <v>1230.1427559742999</v>
      </c>
      <c r="DI619" s="29">
        <f t="shared" si="272"/>
        <v>4.59091275144344E-9</v>
      </c>
      <c r="DJ619" s="29">
        <f t="shared" si="273"/>
        <v>4.590609453600206E-9</v>
      </c>
      <c r="DK619" s="29">
        <f t="shared" si="274"/>
        <v>4.590609452925804E-9</v>
      </c>
      <c r="DL619" s="29">
        <f t="shared" si="275"/>
        <v>4.590609452925804E-9</v>
      </c>
      <c r="DN619" s="35"/>
      <c r="DO619" s="35"/>
      <c r="DP619" s="35"/>
      <c r="DV619" s="35"/>
      <c r="DW619" s="35"/>
      <c r="DX619" s="35"/>
      <c r="ED619" s="35"/>
      <c r="EE619" s="35"/>
      <c r="EF619" s="35"/>
      <c r="EL619" s="35"/>
      <c r="EM619" s="35"/>
      <c r="EN619" s="35"/>
      <c r="ET619" s="35"/>
      <c r="EU619" s="35"/>
      <c r="EV619" s="35"/>
    </row>
    <row r="620" spans="14:152" s="29" customFormat="1" ht="13.5" x14ac:dyDescent="0.3">
      <c r="N620" s="35">
        <v>2.64E-9</v>
      </c>
      <c r="O620" s="35">
        <v>3.9346794526300002</v>
      </c>
      <c r="P620" s="35">
        <v>1363.2436268736001</v>
      </c>
      <c r="Q620" s="29">
        <f t="shared" si="268"/>
        <v>1.5493582999604628E-9</v>
      </c>
      <c r="R620" s="29">
        <f t="shared" si="269"/>
        <v>1.5495658028179967E-9</v>
      </c>
      <c r="S620" s="29">
        <f t="shared" si="270"/>
        <v>1.5495658032793498E-9</v>
      </c>
      <c r="T620" s="29">
        <f t="shared" si="271"/>
        <v>1.5495658032793498E-9</v>
      </c>
      <c r="V620" s="35"/>
      <c r="W620" s="35"/>
      <c r="X620" s="35"/>
      <c r="AD620" s="35"/>
      <c r="AE620" s="35"/>
      <c r="AF620" s="35"/>
      <c r="AL620" s="35"/>
      <c r="AM620" s="35"/>
      <c r="AN620" s="35"/>
      <c r="AT620" s="35"/>
      <c r="AU620" s="35"/>
      <c r="AV620" s="35"/>
      <c r="BB620" s="35"/>
      <c r="BC620" s="35"/>
      <c r="BD620" s="35"/>
      <c r="BJ620" s="35"/>
      <c r="BK620" s="35"/>
      <c r="BL620" s="35"/>
      <c r="BR620" s="35"/>
      <c r="BS620" s="35"/>
      <c r="BT620" s="35"/>
      <c r="BZ620" s="35"/>
      <c r="CA620" s="35"/>
      <c r="CB620" s="35"/>
      <c r="CH620" s="35"/>
      <c r="CI620" s="35"/>
      <c r="CJ620" s="35"/>
      <c r="CP620" s="35"/>
      <c r="CQ620" s="35"/>
      <c r="CR620" s="35"/>
      <c r="CX620" s="35"/>
      <c r="CY620" s="35"/>
      <c r="CZ620" s="35"/>
      <c r="DF620" s="35">
        <v>5.8800000000000004E-9</v>
      </c>
      <c r="DG620" s="35">
        <v>0.65827893997999998</v>
      </c>
      <c r="DH620" s="35">
        <v>4642.7852706304002</v>
      </c>
      <c r="DI620" s="29">
        <f t="shared" si="272"/>
        <v>4.6173015152880805E-9</v>
      </c>
      <c r="DJ620" s="29">
        <f t="shared" si="273"/>
        <v>4.6185049631497142E-9</v>
      </c>
      <c r="DK620" s="29">
        <f t="shared" si="274"/>
        <v>4.6185049658249421E-9</v>
      </c>
      <c r="DL620" s="29">
        <f t="shared" si="275"/>
        <v>4.6185049658249421E-9</v>
      </c>
      <c r="DN620" s="35"/>
      <c r="DO620" s="35"/>
      <c r="DP620" s="35"/>
      <c r="DV620" s="35"/>
      <c r="DW620" s="35"/>
      <c r="DX620" s="35"/>
      <c r="ED620" s="35"/>
      <c r="EE620" s="35"/>
      <c r="EF620" s="35"/>
      <c r="EL620" s="35"/>
      <c r="EM620" s="35"/>
      <c r="EN620" s="35"/>
      <c r="ET620" s="35"/>
      <c r="EU620" s="35"/>
      <c r="EV620" s="35"/>
    </row>
    <row r="621" spans="14:152" s="29" customFormat="1" ht="13.5" x14ac:dyDescent="0.3">
      <c r="N621" s="35">
        <v>2.28E-9</v>
      </c>
      <c r="O621" s="35">
        <v>5.0418837611600003</v>
      </c>
      <c r="P621" s="35">
        <v>1064.7985561605999</v>
      </c>
      <c r="Q621" s="29">
        <f t="shared" si="268"/>
        <v>-2.145588845743589E-9</v>
      </c>
      <c r="R621" s="29">
        <f t="shared" si="269"/>
        <v>-2.1456473215092423E-9</v>
      </c>
      <c r="S621" s="29">
        <f t="shared" si="270"/>
        <v>-2.1456473216392449E-9</v>
      </c>
      <c r="T621" s="29">
        <f t="shared" si="271"/>
        <v>-2.1456473216392449E-9</v>
      </c>
      <c r="V621" s="35"/>
      <c r="W621" s="35"/>
      <c r="X621" s="35"/>
      <c r="AD621" s="35"/>
      <c r="AE621" s="35"/>
      <c r="AF621" s="35"/>
      <c r="AL621" s="35"/>
      <c r="AM621" s="35"/>
      <c r="AN621" s="35"/>
      <c r="AT621" s="35"/>
      <c r="AU621" s="35"/>
      <c r="AV621" s="35"/>
      <c r="BB621" s="35"/>
      <c r="BC621" s="35"/>
      <c r="BD621" s="35"/>
      <c r="BJ621" s="35"/>
      <c r="BK621" s="35"/>
      <c r="BL621" s="35"/>
      <c r="BR621" s="35"/>
      <c r="BS621" s="35"/>
      <c r="BT621" s="35"/>
      <c r="BZ621" s="35"/>
      <c r="CA621" s="35"/>
      <c r="CB621" s="35"/>
      <c r="CH621" s="35"/>
      <c r="CI621" s="35"/>
      <c r="CJ621" s="35"/>
      <c r="CP621" s="35"/>
      <c r="CQ621" s="35"/>
      <c r="CR621" s="35"/>
      <c r="CX621" s="35"/>
      <c r="CY621" s="35"/>
      <c r="CZ621" s="35"/>
      <c r="DF621" s="35">
        <v>5.6100000000000003E-9</v>
      </c>
      <c r="DG621" s="35">
        <v>3.8756591436000001</v>
      </c>
      <c r="DH621" s="35">
        <v>135.33610313299999</v>
      </c>
      <c r="DI621" s="29">
        <f t="shared" si="272"/>
        <v>5.487440900518752E-9</v>
      </c>
      <c r="DJ621" s="29">
        <f t="shared" si="273"/>
        <v>5.4874296607131596E-9</v>
      </c>
      <c r="DK621" s="29">
        <f t="shared" si="274"/>
        <v>5.4874296606881672E-9</v>
      </c>
      <c r="DL621" s="29">
        <f t="shared" si="275"/>
        <v>5.4874296606881672E-9</v>
      </c>
      <c r="DN621" s="35"/>
      <c r="DO621" s="35"/>
      <c r="DP621" s="35"/>
      <c r="DV621" s="35"/>
      <c r="DW621" s="35"/>
      <c r="DX621" s="35"/>
      <c r="ED621" s="35"/>
      <c r="EE621" s="35"/>
      <c r="EF621" s="35"/>
      <c r="EL621" s="35"/>
      <c r="EM621" s="35"/>
      <c r="EN621" s="35"/>
      <c r="ET621" s="35"/>
      <c r="EU621" s="35"/>
      <c r="EV621" s="35"/>
    </row>
    <row r="622" spans="14:152" s="29" customFormat="1" ht="13.5" x14ac:dyDescent="0.3">
      <c r="N622" s="35">
        <v>2.9499999999999999E-9</v>
      </c>
      <c r="O622" s="35">
        <v>2.1525308639</v>
      </c>
      <c r="P622" s="35">
        <v>6386.1686242100004</v>
      </c>
      <c r="Q622" s="29">
        <f t="shared" si="268"/>
        <v>1.7443106039782866E-9</v>
      </c>
      <c r="R622" s="29">
        <f t="shared" si="269"/>
        <v>1.7432285037686276E-9</v>
      </c>
      <c r="S622" s="29">
        <f t="shared" si="270"/>
        <v>1.743228501362227E-9</v>
      </c>
      <c r="T622" s="29">
        <f t="shared" si="271"/>
        <v>1.743228501362227E-9</v>
      </c>
      <c r="V622" s="35"/>
      <c r="W622" s="35"/>
      <c r="X622" s="35"/>
      <c r="AD622" s="35"/>
      <c r="AE622" s="35"/>
      <c r="AF622" s="35"/>
      <c r="AL622" s="35"/>
      <c r="AM622" s="35"/>
      <c r="AN622" s="35"/>
      <c r="AT622" s="35"/>
      <c r="AU622" s="35"/>
      <c r="AV622" s="35"/>
      <c r="BB622" s="35"/>
      <c r="BC622" s="35"/>
      <c r="BD622" s="35"/>
      <c r="BJ622" s="35"/>
      <c r="BK622" s="35"/>
      <c r="BL622" s="35"/>
      <c r="BR622" s="35"/>
      <c r="BS622" s="35"/>
      <c r="BT622" s="35"/>
      <c r="BZ622" s="35"/>
      <c r="CA622" s="35"/>
      <c r="CB622" s="35"/>
      <c r="CH622" s="35"/>
      <c r="CI622" s="35"/>
      <c r="CJ622" s="35"/>
      <c r="CP622" s="35"/>
      <c r="CQ622" s="35"/>
      <c r="CR622" s="35"/>
      <c r="CX622" s="35"/>
      <c r="CY622" s="35"/>
      <c r="CZ622" s="35"/>
      <c r="DF622" s="35">
        <v>5.5800000000000002E-9</v>
      </c>
      <c r="DG622" s="35">
        <v>3.3609447185199999</v>
      </c>
      <c r="DH622" s="35">
        <v>24498.830246290399</v>
      </c>
      <c r="DI622" s="29">
        <f t="shared" si="272"/>
        <v>3.6596897213351578E-9</v>
      </c>
      <c r="DJ622" s="29">
        <f t="shared" si="273"/>
        <v>3.6523354504105641E-9</v>
      </c>
      <c r="DK622" s="29">
        <f t="shared" si="274"/>
        <v>3.6523354340462767E-9</v>
      </c>
      <c r="DL622" s="29">
        <f t="shared" si="275"/>
        <v>3.6523354340462767E-9</v>
      </c>
      <c r="DN622" s="35"/>
      <c r="DO622" s="35"/>
      <c r="DP622" s="35"/>
      <c r="DV622" s="35"/>
      <c r="DW622" s="35"/>
      <c r="DX622" s="35"/>
      <c r="ED622" s="35"/>
      <c r="EE622" s="35"/>
      <c r="EF622" s="35"/>
      <c r="EL622" s="35"/>
      <c r="EM622" s="35"/>
      <c r="EN622" s="35"/>
      <c r="ET622" s="35"/>
      <c r="EU622" s="35"/>
      <c r="EV622" s="35"/>
    </row>
    <row r="623" spans="14:152" s="29" customFormat="1" ht="13.5" x14ac:dyDescent="0.3">
      <c r="N623" s="35">
        <v>2.1400000000000001E-9</v>
      </c>
      <c r="O623" s="35">
        <v>3.85961180377</v>
      </c>
      <c r="P623" s="35">
        <v>4223.3006267552</v>
      </c>
      <c r="Q623" s="29">
        <f t="shared" si="268"/>
        <v>-2.0984459426166267E-9</v>
      </c>
      <c r="R623" s="29">
        <f t="shared" si="269"/>
        <v>-2.098572063338284E-9</v>
      </c>
      <c r="S623" s="29">
        <f t="shared" si="270"/>
        <v>-2.0985720636184993E-9</v>
      </c>
      <c r="T623" s="29">
        <f t="shared" si="271"/>
        <v>-2.0985720636184993E-9</v>
      </c>
      <c r="V623" s="35"/>
      <c r="W623" s="35"/>
      <c r="X623" s="35"/>
      <c r="AD623" s="35"/>
      <c r="AE623" s="35"/>
      <c r="AF623" s="35"/>
      <c r="AL623" s="35"/>
      <c r="AM623" s="35"/>
      <c r="AN623" s="35"/>
      <c r="AT623" s="35"/>
      <c r="AU623" s="35"/>
      <c r="AV623" s="35"/>
      <c r="BB623" s="35"/>
      <c r="BC623" s="35"/>
      <c r="BD623" s="35"/>
      <c r="BJ623" s="35"/>
      <c r="BK623" s="35"/>
      <c r="BL623" s="35"/>
      <c r="BR623" s="35"/>
      <c r="BS623" s="35"/>
      <c r="BT623" s="35"/>
      <c r="BZ623" s="35"/>
      <c r="CA623" s="35"/>
      <c r="CB623" s="35"/>
      <c r="CH623" s="35"/>
      <c r="CI623" s="35"/>
      <c r="CJ623" s="35"/>
      <c r="CP623" s="35"/>
      <c r="CQ623" s="35"/>
      <c r="CR623" s="35"/>
      <c r="CX623" s="35"/>
      <c r="CY623" s="35"/>
      <c r="CZ623" s="35"/>
      <c r="DF623" s="35">
        <v>5.5700000000000004E-9</v>
      </c>
      <c r="DG623" s="35">
        <v>3.45629457197</v>
      </c>
      <c r="DH623" s="35">
        <v>19896.8801273274</v>
      </c>
      <c r="DI623" s="29">
        <f t="shared" si="272"/>
        <v>5.5385623454803127E-9</v>
      </c>
      <c r="DJ623" s="29">
        <f t="shared" si="273"/>
        <v>5.5377194689164861E-9</v>
      </c>
      <c r="DK623" s="29">
        <f t="shared" si="274"/>
        <v>5.5377194670300371E-9</v>
      </c>
      <c r="DL623" s="29">
        <f t="shared" si="275"/>
        <v>5.5377194670300371E-9</v>
      </c>
      <c r="DN623" s="35"/>
      <c r="DO623" s="35"/>
      <c r="DP623" s="35"/>
      <c r="DV623" s="35"/>
      <c r="DW623" s="35"/>
      <c r="DX623" s="35"/>
      <c r="ED623" s="35"/>
      <c r="EE623" s="35"/>
      <c r="EF623" s="35"/>
      <c r="EL623" s="35"/>
      <c r="EM623" s="35"/>
      <c r="EN623" s="35"/>
      <c r="ET623" s="35"/>
      <c r="EU623" s="35"/>
      <c r="EV623" s="35"/>
    </row>
    <row r="624" spans="14:152" s="29" customFormat="1" ht="13.5" x14ac:dyDescent="0.3">
      <c r="N624" s="35">
        <v>2.1799999999999999E-9</v>
      </c>
      <c r="O624" s="35">
        <v>0.79681703388000003</v>
      </c>
      <c r="P624" s="35">
        <v>1909.3969182035</v>
      </c>
      <c r="Q624" s="29">
        <f t="shared" si="268"/>
        <v>2.0137098257984109E-9</v>
      </c>
      <c r="R624" s="29">
        <f t="shared" si="269"/>
        <v>2.0138233552603172E-9</v>
      </c>
      <c r="S624" s="29">
        <f t="shared" si="270"/>
        <v>2.0138233555127024E-9</v>
      </c>
      <c r="T624" s="29">
        <f t="shared" si="271"/>
        <v>2.0138233555127024E-9</v>
      </c>
      <c r="V624" s="35"/>
      <c r="W624" s="35"/>
      <c r="X624" s="35"/>
      <c r="AD624" s="35"/>
      <c r="AE624" s="35"/>
      <c r="AF624" s="35"/>
      <c r="AL624" s="35"/>
      <c r="AM624" s="35"/>
      <c r="AN624" s="35"/>
      <c r="AT624" s="35"/>
      <c r="AU624" s="35"/>
      <c r="AV624" s="35"/>
      <c r="BB624" s="35"/>
      <c r="BC624" s="35"/>
      <c r="BD624" s="35"/>
      <c r="BJ624" s="35"/>
      <c r="BK624" s="35"/>
      <c r="BL624" s="35"/>
      <c r="BR624" s="35"/>
      <c r="BS624" s="35"/>
      <c r="BT624" s="35"/>
      <c r="BZ624" s="35"/>
      <c r="CA624" s="35"/>
      <c r="CB624" s="35"/>
      <c r="CH624" s="35"/>
      <c r="CI624" s="35"/>
      <c r="CJ624" s="35"/>
      <c r="CP624" s="35"/>
      <c r="CQ624" s="35"/>
      <c r="CR624" s="35"/>
      <c r="CX624" s="35"/>
      <c r="CY624" s="35"/>
      <c r="CZ624" s="35"/>
      <c r="DF624" s="35">
        <v>5.5800000000000002E-9</v>
      </c>
      <c r="DG624" s="35">
        <v>1.1710389268900001</v>
      </c>
      <c r="DH624" s="35">
        <v>3576.2897934404</v>
      </c>
      <c r="DI624" s="29">
        <f t="shared" si="272"/>
        <v>-5.0638637968271001E-9</v>
      </c>
      <c r="DJ624" s="29">
        <f t="shared" si="273"/>
        <v>-5.0632667133404953E-9</v>
      </c>
      <c r="DK624" s="29">
        <f t="shared" si="274"/>
        <v>-5.063266712012547E-9</v>
      </c>
      <c r="DL624" s="29">
        <f t="shared" si="275"/>
        <v>-5.063266712012547E-9</v>
      </c>
      <c r="DN624" s="35"/>
      <c r="DO624" s="35"/>
      <c r="DP624" s="35"/>
      <c r="DV624" s="35"/>
      <c r="DW624" s="35"/>
      <c r="DX624" s="35"/>
      <c r="ED624" s="35"/>
      <c r="EE624" s="35"/>
      <c r="EF624" s="35"/>
      <c r="EL624" s="35"/>
      <c r="EM624" s="35"/>
      <c r="EN624" s="35"/>
      <c r="ET624" s="35"/>
      <c r="EU624" s="35"/>
      <c r="EV624" s="35"/>
    </row>
    <row r="625" spans="14:152" s="29" customFormat="1" ht="13.5" x14ac:dyDescent="0.3">
      <c r="N625" s="35">
        <v>2.1200000000000001E-9</v>
      </c>
      <c r="O625" s="35">
        <v>4.11706418218</v>
      </c>
      <c r="P625" s="35">
        <v>269.9214467406</v>
      </c>
      <c r="Q625" s="29">
        <f t="shared" si="268"/>
        <v>-1.2781266695672245E-9</v>
      </c>
      <c r="R625" s="29">
        <f t="shared" si="269"/>
        <v>-1.2780941582332706E-9</v>
      </c>
      <c r="S625" s="29">
        <f t="shared" si="270"/>
        <v>-1.2780941581609841E-9</v>
      </c>
      <c r="T625" s="29">
        <f t="shared" si="271"/>
        <v>-1.2780941581609841E-9</v>
      </c>
      <c r="V625" s="35"/>
      <c r="W625" s="35"/>
      <c r="X625" s="35"/>
      <c r="AD625" s="35"/>
      <c r="AE625" s="35"/>
      <c r="AF625" s="35"/>
      <c r="AL625" s="35"/>
      <c r="AM625" s="35"/>
      <c r="AN625" s="35"/>
      <c r="AT625" s="35"/>
      <c r="AU625" s="35"/>
      <c r="AV625" s="35"/>
      <c r="BB625" s="35"/>
      <c r="BC625" s="35"/>
      <c r="BD625" s="35"/>
      <c r="BJ625" s="35"/>
      <c r="BK625" s="35"/>
      <c r="BL625" s="35"/>
      <c r="BR625" s="35"/>
      <c r="BS625" s="35"/>
      <c r="BT625" s="35"/>
      <c r="BZ625" s="35"/>
      <c r="CA625" s="35"/>
      <c r="CB625" s="35"/>
      <c r="CH625" s="35"/>
      <c r="CI625" s="35"/>
      <c r="CJ625" s="35"/>
      <c r="CP625" s="35"/>
      <c r="CQ625" s="35"/>
      <c r="CR625" s="35"/>
      <c r="CX625" s="35"/>
      <c r="CY625" s="35"/>
      <c r="CZ625" s="35"/>
      <c r="DF625" s="35">
        <v>5.7399999999999996E-9</v>
      </c>
      <c r="DG625" s="35">
        <v>5.1923507414000003</v>
      </c>
      <c r="DH625" s="35">
        <v>104.0559820651</v>
      </c>
      <c r="DI625" s="29">
        <f t="shared" si="272"/>
        <v>4.7399147769705067E-9</v>
      </c>
      <c r="DJ625" s="29">
        <f t="shared" si="273"/>
        <v>4.7399387660266857E-9</v>
      </c>
      <c r="DK625" s="29">
        <f t="shared" si="274"/>
        <v>4.7399387660800239E-9</v>
      </c>
      <c r="DL625" s="29">
        <f t="shared" si="275"/>
        <v>4.7399387660800239E-9</v>
      </c>
      <c r="DN625" s="35"/>
      <c r="DO625" s="35"/>
      <c r="DP625" s="35"/>
      <c r="DV625" s="35"/>
      <c r="DW625" s="35"/>
      <c r="DX625" s="35"/>
      <c r="ED625" s="35"/>
      <c r="EE625" s="35"/>
      <c r="EF625" s="35"/>
      <c r="EL625" s="35"/>
      <c r="EM625" s="35"/>
      <c r="EN625" s="35"/>
      <c r="ET625" s="35"/>
      <c r="EU625" s="35"/>
      <c r="EV625" s="35"/>
    </row>
    <row r="626" spans="14:152" s="29" customFormat="1" ht="13.5" x14ac:dyDescent="0.3">
      <c r="N626" s="35">
        <v>2.64E-9</v>
      </c>
      <c r="O626" s="35">
        <v>5.8167640651700001</v>
      </c>
      <c r="P626" s="35">
        <v>77.962992305</v>
      </c>
      <c r="Q626" s="29">
        <f t="shared" si="268"/>
        <v>1.8395982434409569E-9</v>
      </c>
      <c r="R626" s="29">
        <f t="shared" si="269"/>
        <v>1.8396087560850597E-9</v>
      </c>
      <c r="S626" s="29">
        <f t="shared" si="270"/>
        <v>1.8396087561084331E-9</v>
      </c>
      <c r="T626" s="29">
        <f t="shared" si="271"/>
        <v>1.8396087561084331E-9</v>
      </c>
      <c r="V626" s="35"/>
      <c r="W626" s="35"/>
      <c r="X626" s="35"/>
      <c r="AD626" s="35"/>
      <c r="AE626" s="35"/>
      <c r="AF626" s="35"/>
      <c r="AL626" s="35"/>
      <c r="AM626" s="35"/>
      <c r="AN626" s="35"/>
      <c r="AT626" s="35"/>
      <c r="AU626" s="35"/>
      <c r="AV626" s="35"/>
      <c r="BB626" s="35"/>
      <c r="BC626" s="35"/>
      <c r="BD626" s="35"/>
      <c r="BJ626" s="35"/>
      <c r="BK626" s="35"/>
      <c r="BL626" s="35"/>
      <c r="BR626" s="35"/>
      <c r="BS626" s="35"/>
      <c r="BT626" s="35"/>
      <c r="BZ626" s="35"/>
      <c r="CA626" s="35"/>
      <c r="CB626" s="35"/>
      <c r="CH626" s="35"/>
      <c r="CI626" s="35"/>
      <c r="CJ626" s="35"/>
      <c r="CP626" s="35"/>
      <c r="CQ626" s="35"/>
      <c r="CR626" s="35"/>
      <c r="CX626" s="35"/>
      <c r="CY626" s="35"/>
      <c r="CZ626" s="35"/>
      <c r="DF626" s="35">
        <v>5.5999999999999997E-9</v>
      </c>
      <c r="DG626" s="35">
        <v>3.5714142937900002</v>
      </c>
      <c r="DH626" s="35">
        <v>5333.9002410215999</v>
      </c>
      <c r="DI626" s="29">
        <f t="shared" si="272"/>
        <v>-3.4716952379980548E-9</v>
      </c>
      <c r="DJ626" s="29">
        <f t="shared" si="273"/>
        <v>-3.4700259846360414E-9</v>
      </c>
      <c r="DK626" s="29">
        <f t="shared" si="274"/>
        <v>-3.4700259809239605E-9</v>
      </c>
      <c r="DL626" s="29">
        <f t="shared" si="275"/>
        <v>-3.4700259809239605E-9</v>
      </c>
      <c r="DN626" s="35"/>
      <c r="DO626" s="35"/>
      <c r="DP626" s="35"/>
      <c r="DV626" s="35"/>
      <c r="DW626" s="35"/>
      <c r="DX626" s="35"/>
      <c r="ED626" s="35"/>
      <c r="EE626" s="35"/>
      <c r="EF626" s="35"/>
      <c r="EL626" s="35"/>
      <c r="EM626" s="35"/>
      <c r="EN626" s="35"/>
      <c r="ET626" s="35"/>
      <c r="EU626" s="35"/>
      <c r="EV626" s="35"/>
    </row>
    <row r="627" spans="14:152" s="29" customFormat="1" ht="13.5" x14ac:dyDescent="0.3">
      <c r="N627" s="35">
        <v>2.5599999999999998E-9</v>
      </c>
      <c r="O627" s="35">
        <v>5.6597870810800002</v>
      </c>
      <c r="P627" s="35">
        <v>799.61241183519996</v>
      </c>
      <c r="Q627" s="29">
        <f t="shared" si="268"/>
        <v>2.507666552546854E-9</v>
      </c>
      <c r="R627" s="29">
        <f t="shared" si="269"/>
        <v>2.5076372244080176E-9</v>
      </c>
      <c r="S627" s="29">
        <f t="shared" si="270"/>
        <v>2.5076372243428002E-9</v>
      </c>
      <c r="T627" s="29">
        <f t="shared" si="271"/>
        <v>2.5076372243428002E-9</v>
      </c>
      <c r="V627" s="35"/>
      <c r="W627" s="35"/>
      <c r="X627" s="35"/>
      <c r="AD627" s="35"/>
      <c r="AE627" s="35"/>
      <c r="AF627" s="35"/>
      <c r="AL627" s="35"/>
      <c r="AM627" s="35"/>
      <c r="AN627" s="35"/>
      <c r="AT627" s="35"/>
      <c r="AU627" s="35"/>
      <c r="AV627" s="35"/>
      <c r="BB627" s="35"/>
      <c r="BC627" s="35"/>
      <c r="BD627" s="35"/>
      <c r="BJ627" s="35"/>
      <c r="BK627" s="35"/>
      <c r="BL627" s="35"/>
      <c r="BR627" s="35"/>
      <c r="BS627" s="35"/>
      <c r="BT627" s="35"/>
      <c r="BZ627" s="35"/>
      <c r="CA627" s="35"/>
      <c r="CB627" s="35"/>
      <c r="CH627" s="35"/>
      <c r="CI627" s="35"/>
      <c r="CJ627" s="35"/>
      <c r="CP627" s="35"/>
      <c r="CQ627" s="35"/>
      <c r="CR627" s="35"/>
      <c r="CX627" s="35"/>
      <c r="CY627" s="35"/>
      <c r="CZ627" s="35"/>
      <c r="DF627" s="35">
        <v>5.5500000000000001E-9</v>
      </c>
      <c r="DG627" s="35">
        <v>0.18349908408999999</v>
      </c>
      <c r="DH627" s="35">
        <v>512.42548970719997</v>
      </c>
      <c r="DI627" s="29">
        <f t="shared" si="272"/>
        <v>-3.3688434740903979E-9</v>
      </c>
      <c r="DJ627" s="29">
        <f t="shared" si="273"/>
        <v>-3.3686825261035656E-9</v>
      </c>
      <c r="DK627" s="29">
        <f t="shared" si="274"/>
        <v>-3.3686825257457008E-9</v>
      </c>
      <c r="DL627" s="29">
        <f t="shared" si="275"/>
        <v>-3.3686825257457008E-9</v>
      </c>
      <c r="DN627" s="35"/>
      <c r="DO627" s="35"/>
      <c r="DP627" s="35"/>
      <c r="DV627" s="35"/>
      <c r="DW627" s="35"/>
      <c r="DX627" s="35"/>
      <c r="ED627" s="35"/>
      <c r="EE627" s="35"/>
      <c r="EF627" s="35"/>
      <c r="EL627" s="35"/>
      <c r="EM627" s="35"/>
      <c r="EN627" s="35"/>
      <c r="ET627" s="35"/>
      <c r="EU627" s="35"/>
      <c r="EV627" s="35"/>
    </row>
    <row r="628" spans="14:152" s="29" customFormat="1" ht="13.5" x14ac:dyDescent="0.3">
      <c r="N628" s="35">
        <v>2.4199999999999999E-9</v>
      </c>
      <c r="O628" s="35">
        <v>6.2507828344899998</v>
      </c>
      <c r="P628" s="35">
        <v>1621.3162241982</v>
      </c>
      <c r="Q628" s="29">
        <f t="shared" si="268"/>
        <v>9.4838832000028458E-10</v>
      </c>
      <c r="R628" s="29">
        <f t="shared" si="269"/>
        <v>9.4864536894294867E-10</v>
      </c>
      <c r="S628" s="29">
        <f t="shared" si="270"/>
        <v>9.4864536951445437E-10</v>
      </c>
      <c r="T628" s="29">
        <f t="shared" si="271"/>
        <v>9.4864536951445437E-10</v>
      </c>
      <c r="V628" s="35"/>
      <c r="W628" s="35"/>
      <c r="X628" s="35"/>
      <c r="AD628" s="35"/>
      <c r="AE628" s="35"/>
      <c r="AF628" s="35"/>
      <c r="AL628" s="35"/>
      <c r="AM628" s="35"/>
      <c r="AN628" s="35"/>
      <c r="AT628" s="35"/>
      <c r="AU628" s="35"/>
      <c r="AV628" s="35"/>
      <c r="BB628" s="35"/>
      <c r="BC628" s="35"/>
      <c r="BD628" s="35"/>
      <c r="BJ628" s="35"/>
      <c r="BK628" s="35"/>
      <c r="BL628" s="35"/>
      <c r="BR628" s="35"/>
      <c r="BS628" s="35"/>
      <c r="BT628" s="35"/>
      <c r="BZ628" s="35"/>
      <c r="CA628" s="35"/>
      <c r="CB628" s="35"/>
      <c r="CH628" s="35"/>
      <c r="CI628" s="35"/>
      <c r="CJ628" s="35"/>
      <c r="CP628" s="35"/>
      <c r="CQ628" s="35"/>
      <c r="CR628" s="35"/>
      <c r="CX628" s="35"/>
      <c r="CY628" s="35"/>
      <c r="CZ628" s="35"/>
      <c r="DF628" s="35">
        <v>5.7100000000000003E-9</v>
      </c>
      <c r="DG628" s="35">
        <v>0.8307014882</v>
      </c>
      <c r="DH628" s="35">
        <v>1570.9136480191</v>
      </c>
      <c r="DI628" s="29">
        <f t="shared" si="272"/>
        <v>2.001975485632496E-9</v>
      </c>
      <c r="DJ628" s="29">
        <f t="shared" si="273"/>
        <v>2.0025736884036541E-9</v>
      </c>
      <c r="DK628" s="29">
        <f t="shared" si="274"/>
        <v>2.0025736897337063E-9</v>
      </c>
      <c r="DL628" s="29">
        <f t="shared" si="275"/>
        <v>2.0025736897337063E-9</v>
      </c>
      <c r="DN628" s="35"/>
      <c r="DO628" s="35"/>
      <c r="DP628" s="35"/>
      <c r="DV628" s="35"/>
      <c r="DW628" s="35"/>
      <c r="DX628" s="35"/>
      <c r="ED628" s="35"/>
      <c r="EE628" s="35"/>
      <c r="EF628" s="35"/>
      <c r="EL628" s="35"/>
      <c r="EM628" s="35"/>
      <c r="EN628" s="35"/>
      <c r="ET628" s="35"/>
      <c r="EU628" s="35"/>
      <c r="EV628" s="35"/>
    </row>
    <row r="629" spans="14:152" s="29" customFormat="1" ht="13.5" x14ac:dyDescent="0.3">
      <c r="N629" s="35">
        <v>2.3499999999999999E-9</v>
      </c>
      <c r="O629" s="35">
        <v>2.20668997852</v>
      </c>
      <c r="P629" s="35">
        <v>1570.9136480191</v>
      </c>
      <c r="Q629" s="29">
        <f t="shared" si="268"/>
        <v>-1.9997031433038408E-9</v>
      </c>
      <c r="R629" s="29">
        <f t="shared" si="269"/>
        <v>-1.9995650442584203E-9</v>
      </c>
      <c r="S629" s="29">
        <f t="shared" si="270"/>
        <v>-1.9995650439513349E-9</v>
      </c>
      <c r="T629" s="29">
        <f t="shared" si="271"/>
        <v>-1.9995650439513349E-9</v>
      </c>
      <c r="V629" s="35"/>
      <c r="W629" s="35"/>
      <c r="X629" s="35"/>
      <c r="AD629" s="35"/>
      <c r="AE629" s="35"/>
      <c r="AF629" s="35"/>
      <c r="AL629" s="35"/>
      <c r="AM629" s="35"/>
      <c r="AN629" s="35"/>
      <c r="AT629" s="35"/>
      <c r="AU629" s="35"/>
      <c r="AV629" s="35"/>
      <c r="BB629" s="35"/>
      <c r="BC629" s="35"/>
      <c r="BD629" s="35"/>
      <c r="BJ629" s="35"/>
      <c r="BK629" s="35"/>
      <c r="BL629" s="35"/>
      <c r="BR629" s="35"/>
      <c r="BS629" s="35"/>
      <c r="BT629" s="35"/>
      <c r="BZ629" s="35"/>
      <c r="CA629" s="35"/>
      <c r="CB629" s="35"/>
      <c r="CH629" s="35"/>
      <c r="CI629" s="35"/>
      <c r="CJ629" s="35"/>
      <c r="CP629" s="35"/>
      <c r="CQ629" s="35"/>
      <c r="CR629" s="35"/>
      <c r="CX629" s="35"/>
      <c r="CY629" s="35"/>
      <c r="CZ629" s="35"/>
      <c r="DF629" s="35">
        <v>6.3199999999999997E-9</v>
      </c>
      <c r="DG629" s="35">
        <v>3.6789381844200002</v>
      </c>
      <c r="DH629" s="35">
        <v>1065.0110044817</v>
      </c>
      <c r="DI629" s="29">
        <f t="shared" si="272"/>
        <v>-3.3377084083109024E-9</v>
      </c>
      <c r="DJ629" s="29">
        <f t="shared" si="273"/>
        <v>-3.3373013772820144E-9</v>
      </c>
      <c r="DK629" s="29">
        <f t="shared" si="274"/>
        <v>-3.3373013763769774E-9</v>
      </c>
      <c r="DL629" s="29">
        <f t="shared" si="275"/>
        <v>-3.3373013763769774E-9</v>
      </c>
      <c r="DN629" s="35"/>
      <c r="DO629" s="35"/>
      <c r="DP629" s="35"/>
      <c r="DV629" s="35"/>
      <c r="DW629" s="35"/>
      <c r="DX629" s="35"/>
      <c r="ED629" s="35"/>
      <c r="EE629" s="35"/>
      <c r="EF629" s="35"/>
      <c r="EL629" s="35"/>
      <c r="EM629" s="35"/>
      <c r="EN629" s="35"/>
      <c r="ET629" s="35"/>
      <c r="EU629" s="35"/>
      <c r="EV629" s="35"/>
    </row>
    <row r="630" spans="14:152" s="29" customFormat="1" ht="13.5" x14ac:dyDescent="0.3">
      <c r="N630" s="35">
        <v>2.1200000000000001E-9</v>
      </c>
      <c r="O630" s="35">
        <v>2.8821454601199998</v>
      </c>
      <c r="P630" s="35">
        <v>1674.0064222377</v>
      </c>
      <c r="Q630" s="29">
        <f t="shared" si="268"/>
        <v>4.7516012777232444E-10</v>
      </c>
      <c r="R630" s="29">
        <f t="shared" si="269"/>
        <v>4.7491383138085816E-10</v>
      </c>
      <c r="S630" s="29">
        <f t="shared" si="270"/>
        <v>4.7491383083321755E-10</v>
      </c>
      <c r="T630" s="29">
        <f t="shared" si="271"/>
        <v>4.7491383083321755E-10</v>
      </c>
      <c r="V630" s="35"/>
      <c r="W630" s="35"/>
      <c r="X630" s="35"/>
      <c r="AD630" s="35"/>
      <c r="AE630" s="35"/>
      <c r="AF630" s="35"/>
      <c r="AL630" s="35"/>
      <c r="AM630" s="35"/>
      <c r="AN630" s="35"/>
      <c r="AT630" s="35"/>
      <c r="AU630" s="35"/>
      <c r="AV630" s="35"/>
      <c r="BB630" s="35"/>
      <c r="BC630" s="35"/>
      <c r="BD630" s="35"/>
      <c r="BJ630" s="35"/>
      <c r="BK630" s="35"/>
      <c r="BL630" s="35"/>
      <c r="BR630" s="35"/>
      <c r="BS630" s="35"/>
      <c r="BT630" s="35"/>
      <c r="BZ630" s="35"/>
      <c r="CA630" s="35"/>
      <c r="CB630" s="35"/>
      <c r="CH630" s="35"/>
      <c r="CI630" s="35"/>
      <c r="CJ630" s="35"/>
      <c r="CP630" s="35"/>
      <c r="CQ630" s="35"/>
      <c r="CR630" s="35"/>
      <c r="CX630" s="35"/>
      <c r="CY630" s="35"/>
      <c r="CZ630" s="35"/>
      <c r="DF630" s="35">
        <v>7.44E-9</v>
      </c>
      <c r="DG630" s="35">
        <v>2.33083237537</v>
      </c>
      <c r="DH630" s="35">
        <v>620.25356634100001</v>
      </c>
      <c r="DI630" s="29">
        <f t="shared" si="272"/>
        <v>7.3432508740165825E-9</v>
      </c>
      <c r="DJ630" s="29">
        <f t="shared" si="273"/>
        <v>7.3431980431492375E-9</v>
      </c>
      <c r="DK630" s="29">
        <f t="shared" si="274"/>
        <v>7.3431980430317555E-9</v>
      </c>
      <c r="DL630" s="29">
        <f t="shared" si="275"/>
        <v>7.3431980430317555E-9</v>
      </c>
      <c r="DN630" s="35"/>
      <c r="DO630" s="35"/>
      <c r="DP630" s="35"/>
      <c r="DV630" s="35"/>
      <c r="DW630" s="35"/>
      <c r="DX630" s="35"/>
      <c r="ED630" s="35"/>
      <c r="EE630" s="35"/>
      <c r="EF630" s="35"/>
      <c r="EL630" s="35"/>
      <c r="EM630" s="35"/>
      <c r="EN630" s="35"/>
      <c r="ET630" s="35"/>
      <c r="EU630" s="35"/>
      <c r="EV630" s="35"/>
    </row>
    <row r="631" spans="14:152" s="29" customFormat="1" ht="13.5" x14ac:dyDescent="0.3">
      <c r="N631" s="35">
        <v>2.0599999999999999E-9</v>
      </c>
      <c r="O631" s="35">
        <v>1.59586787037</v>
      </c>
      <c r="P631" s="35">
        <v>4429.4861751924</v>
      </c>
      <c r="Q631" s="29">
        <f t="shared" si="268"/>
        <v>-5.8572165087389029E-10</v>
      </c>
      <c r="R631" s="29">
        <f t="shared" si="269"/>
        <v>-5.8634459046438472E-10</v>
      </c>
      <c r="S631" s="29">
        <f t="shared" si="270"/>
        <v>-5.8634459184940115E-10</v>
      </c>
      <c r="T631" s="29">
        <f t="shared" si="271"/>
        <v>-5.8634459184940115E-10</v>
      </c>
      <c r="V631" s="35"/>
      <c r="W631" s="35"/>
      <c r="X631" s="35"/>
      <c r="AD631" s="35"/>
      <c r="AE631" s="35"/>
      <c r="AF631" s="35"/>
      <c r="AL631" s="35"/>
      <c r="AM631" s="35"/>
      <c r="AN631" s="35"/>
      <c r="AT631" s="35"/>
      <c r="AU631" s="35"/>
      <c r="AV631" s="35"/>
      <c r="BB631" s="35"/>
      <c r="BC631" s="35"/>
      <c r="BD631" s="35"/>
      <c r="BJ631" s="35"/>
      <c r="BK631" s="35"/>
      <c r="BL631" s="35"/>
      <c r="BR631" s="35"/>
      <c r="BS631" s="35"/>
      <c r="BT631" s="35"/>
      <c r="BZ631" s="35"/>
      <c r="CA631" s="35"/>
      <c r="CB631" s="35"/>
      <c r="CH631" s="35"/>
      <c r="CI631" s="35"/>
      <c r="CJ631" s="35"/>
      <c r="CP631" s="35"/>
      <c r="CQ631" s="35"/>
      <c r="CR631" s="35"/>
      <c r="CX631" s="35"/>
      <c r="CY631" s="35"/>
      <c r="CZ631" s="35"/>
      <c r="DF631" s="35">
        <v>5.4000000000000004E-9</v>
      </c>
      <c r="DG631" s="35">
        <v>5.1577590967500004</v>
      </c>
      <c r="DH631" s="35">
        <v>1751.539531416</v>
      </c>
      <c r="DI631" s="29">
        <f t="shared" si="272"/>
        <v>-3.1347679101464158E-9</v>
      </c>
      <c r="DJ631" s="29">
        <f t="shared" si="273"/>
        <v>-3.1342194531932449E-9</v>
      </c>
      <c r="DK631" s="29">
        <f t="shared" si="274"/>
        <v>-3.1342194519737516E-9</v>
      </c>
      <c r="DL631" s="29">
        <f t="shared" si="275"/>
        <v>-3.1342194519737516E-9</v>
      </c>
      <c r="DN631" s="35"/>
      <c r="DO631" s="35"/>
      <c r="DP631" s="35"/>
      <c r="DV631" s="35"/>
      <c r="DW631" s="35"/>
      <c r="DX631" s="35"/>
      <c r="ED631" s="35"/>
      <c r="EE631" s="35"/>
      <c r="EF631" s="35"/>
      <c r="EL631" s="35"/>
      <c r="EM631" s="35"/>
      <c r="EN631" s="35"/>
      <c r="ET631" s="35"/>
      <c r="EU631" s="35"/>
      <c r="EV631" s="35"/>
    </row>
    <row r="632" spans="14:152" s="29" customFormat="1" ht="13.5" x14ac:dyDescent="0.3">
      <c r="N632" s="35">
        <v>2.0799999999999998E-9</v>
      </c>
      <c r="O632" s="35">
        <v>2.3136661428199998</v>
      </c>
      <c r="P632" s="35">
        <v>878.32616366560001</v>
      </c>
      <c r="Q632" s="29">
        <f t="shared" si="268"/>
        <v>-1.3390367959459187E-9</v>
      </c>
      <c r="R632" s="29">
        <f t="shared" si="269"/>
        <v>-1.33913634695937E-9</v>
      </c>
      <c r="S632" s="29">
        <f t="shared" si="270"/>
        <v>-1.3391363471807063E-9</v>
      </c>
      <c r="T632" s="29">
        <f t="shared" si="271"/>
        <v>-1.3391363471807063E-9</v>
      </c>
      <c r="V632" s="35"/>
      <c r="W632" s="35"/>
      <c r="X632" s="35"/>
      <c r="AD632" s="35"/>
      <c r="AE632" s="35"/>
      <c r="AF632" s="35"/>
      <c r="AL632" s="35"/>
      <c r="AM632" s="35"/>
      <c r="AN632" s="35"/>
      <c r="AT632" s="35"/>
      <c r="AU632" s="35"/>
      <c r="AV632" s="35"/>
      <c r="BB632" s="35"/>
      <c r="BC632" s="35"/>
      <c r="BD632" s="35"/>
      <c r="BJ632" s="35"/>
      <c r="BK632" s="35"/>
      <c r="BL632" s="35"/>
      <c r="BR632" s="35"/>
      <c r="BS632" s="35"/>
      <c r="BT632" s="35"/>
      <c r="BZ632" s="35"/>
      <c r="CA632" s="35"/>
      <c r="CB632" s="35"/>
      <c r="CH632" s="35"/>
      <c r="CI632" s="35"/>
      <c r="CJ632" s="35"/>
      <c r="CP632" s="35"/>
      <c r="CQ632" s="35"/>
      <c r="CR632" s="35"/>
      <c r="CX632" s="35"/>
      <c r="CY632" s="35"/>
      <c r="CZ632" s="35"/>
      <c r="DF632" s="35">
        <v>5.9200000000000002E-9</v>
      </c>
      <c r="DG632" s="35">
        <v>3.0723812387499998</v>
      </c>
      <c r="DH632" s="35">
        <v>1446.62324515</v>
      </c>
      <c r="DI632" s="29">
        <f t="shared" si="272"/>
        <v>7.9825825709776113E-10</v>
      </c>
      <c r="DJ632" s="29">
        <f t="shared" si="273"/>
        <v>7.9886254049758565E-10</v>
      </c>
      <c r="DK632" s="29">
        <f t="shared" si="274"/>
        <v>7.988625418411623E-10</v>
      </c>
      <c r="DL632" s="29">
        <f t="shared" si="275"/>
        <v>7.988625418411623E-10</v>
      </c>
      <c r="DN632" s="35"/>
      <c r="DO632" s="35"/>
      <c r="DP632" s="35"/>
      <c r="DV632" s="35"/>
      <c r="DW632" s="35"/>
      <c r="DX632" s="35"/>
      <c r="ED632" s="35"/>
      <c r="EE632" s="35"/>
      <c r="EF632" s="35"/>
      <c r="EL632" s="35"/>
      <c r="EM632" s="35"/>
      <c r="EN632" s="35"/>
      <c r="ET632" s="35"/>
      <c r="EU632" s="35"/>
      <c r="EV632" s="35"/>
    </row>
    <row r="633" spans="14:152" s="29" customFormat="1" ht="13.5" x14ac:dyDescent="0.3">
      <c r="N633" s="35">
        <v>2.1299999999999999E-9</v>
      </c>
      <c r="O633" s="35">
        <v>0.30373338387999999</v>
      </c>
      <c r="P633" s="35">
        <v>8624.2126509272002</v>
      </c>
      <c r="Q633" s="29">
        <f t="shared" si="268"/>
        <v>-1.160904979923958E-9</v>
      </c>
      <c r="R633" s="29">
        <f t="shared" si="269"/>
        <v>-1.1598080015910618E-9</v>
      </c>
      <c r="S633" s="29">
        <f t="shared" si="270"/>
        <v>-1.159807999151496E-9</v>
      </c>
      <c r="T633" s="29">
        <f t="shared" si="271"/>
        <v>-1.159807999151496E-9</v>
      </c>
      <c r="V633" s="35"/>
      <c r="W633" s="35"/>
      <c r="X633" s="35"/>
      <c r="AD633" s="35"/>
      <c r="AE633" s="35"/>
      <c r="AF633" s="35"/>
      <c r="AL633" s="35"/>
      <c r="AM633" s="35"/>
      <c r="AN633" s="35"/>
      <c r="AT633" s="35"/>
      <c r="AU633" s="35"/>
      <c r="AV633" s="35"/>
      <c r="BB633" s="35"/>
      <c r="BC633" s="35"/>
      <c r="BD633" s="35"/>
      <c r="BJ633" s="35"/>
      <c r="BK633" s="35"/>
      <c r="BL633" s="35"/>
      <c r="BR633" s="35"/>
      <c r="BS633" s="35"/>
      <c r="BT633" s="35"/>
      <c r="BZ633" s="35"/>
      <c r="CA633" s="35"/>
      <c r="CB633" s="35"/>
      <c r="CH633" s="35"/>
      <c r="CI633" s="35"/>
      <c r="CJ633" s="35"/>
      <c r="CP633" s="35"/>
      <c r="CQ633" s="35"/>
      <c r="CR633" s="35"/>
      <c r="CX633" s="35"/>
      <c r="CY633" s="35"/>
      <c r="CZ633" s="35"/>
      <c r="DF633" s="35">
        <v>5.3700000000000003E-9</v>
      </c>
      <c r="DG633" s="35">
        <v>1.52803865425</v>
      </c>
      <c r="DH633" s="35">
        <v>8094.5216858326003</v>
      </c>
      <c r="DI633" s="29">
        <f t="shared" si="272"/>
        <v>2.6648658812075579E-9</v>
      </c>
      <c r="DJ633" s="29">
        <f t="shared" si="273"/>
        <v>2.6675527992264761E-9</v>
      </c>
      <c r="DK633" s="29">
        <f t="shared" si="274"/>
        <v>2.6675528051997095E-9</v>
      </c>
      <c r="DL633" s="29">
        <f t="shared" si="275"/>
        <v>2.6675528051997095E-9</v>
      </c>
      <c r="DN633" s="35"/>
      <c r="DO633" s="35"/>
      <c r="DP633" s="35"/>
      <c r="DV633" s="35"/>
      <c r="DW633" s="35"/>
      <c r="DX633" s="35"/>
      <c r="ED633" s="35"/>
      <c r="EE633" s="35"/>
      <c r="EF633" s="35"/>
      <c r="EL633" s="35"/>
      <c r="EM633" s="35"/>
      <c r="EN633" s="35"/>
      <c r="ET633" s="35"/>
      <c r="EU633" s="35"/>
      <c r="EV633" s="35"/>
    </row>
    <row r="634" spans="14:152" s="29" customFormat="1" ht="13.5" x14ac:dyDescent="0.3">
      <c r="N634" s="35">
        <v>2.23E-9</v>
      </c>
      <c r="O634" s="35">
        <v>4.8841988713299997</v>
      </c>
      <c r="P634" s="35">
        <v>1035.002907801</v>
      </c>
      <c r="Q634" s="29">
        <f t="shared" si="268"/>
        <v>-2.1326672946685689E-9</v>
      </c>
      <c r="R634" s="29">
        <f t="shared" si="269"/>
        <v>-2.1326192604781931E-9</v>
      </c>
      <c r="S634" s="29">
        <f t="shared" si="270"/>
        <v>-2.1326192603713797E-9</v>
      </c>
      <c r="T634" s="29">
        <f t="shared" si="271"/>
        <v>-2.1326192603713797E-9</v>
      </c>
      <c r="V634" s="35"/>
      <c r="W634" s="35"/>
      <c r="X634" s="35"/>
      <c r="AD634" s="35"/>
      <c r="AE634" s="35"/>
      <c r="AF634" s="35"/>
      <c r="AL634" s="35"/>
      <c r="AM634" s="35"/>
      <c r="AN634" s="35"/>
      <c r="AT634" s="35"/>
      <c r="AU634" s="35"/>
      <c r="AV634" s="35"/>
      <c r="BB634" s="35"/>
      <c r="BC634" s="35"/>
      <c r="BD634" s="35"/>
      <c r="BJ634" s="35"/>
      <c r="BK634" s="35"/>
      <c r="BL634" s="35"/>
      <c r="BR634" s="35"/>
      <c r="BS634" s="35"/>
      <c r="BT634" s="35"/>
      <c r="BZ634" s="35"/>
      <c r="CA634" s="35"/>
      <c r="CB634" s="35"/>
      <c r="CH634" s="35"/>
      <c r="CI634" s="35"/>
      <c r="CJ634" s="35"/>
      <c r="CP634" s="35"/>
      <c r="CQ634" s="35"/>
      <c r="CR634" s="35"/>
      <c r="CX634" s="35"/>
      <c r="CY634" s="35"/>
      <c r="CZ634" s="35"/>
      <c r="DF634" s="35">
        <v>5.4999999999999996E-9</v>
      </c>
      <c r="DG634" s="35">
        <v>5.5070100357699996</v>
      </c>
      <c r="DH634" s="35">
        <v>1432.3961511483999</v>
      </c>
      <c r="DI634" s="29">
        <f t="shared" si="272"/>
        <v>-4.8332690755775056E-9</v>
      </c>
      <c r="DJ634" s="29">
        <f t="shared" si="273"/>
        <v>-4.8335367874362763E-9</v>
      </c>
      <c r="DK634" s="29">
        <f t="shared" si="274"/>
        <v>-4.8335367880314617E-9</v>
      </c>
      <c r="DL634" s="29">
        <f t="shared" si="275"/>
        <v>-4.8335367880314617E-9</v>
      </c>
      <c r="DN634" s="35"/>
      <c r="DO634" s="35"/>
      <c r="DP634" s="35"/>
      <c r="DV634" s="35"/>
      <c r="DW634" s="35"/>
      <c r="DX634" s="35"/>
      <c r="ED634" s="35"/>
      <c r="EE634" s="35"/>
      <c r="EF634" s="35"/>
      <c r="EL634" s="35"/>
      <c r="EM634" s="35"/>
      <c r="EN634" s="35"/>
      <c r="ET634" s="35"/>
      <c r="EU634" s="35"/>
      <c r="EV634" s="35"/>
    </row>
    <row r="635" spans="14:152" s="29" customFormat="1" ht="13.5" x14ac:dyDescent="0.3">
      <c r="N635" s="35">
        <v>2.7900000000000001E-9</v>
      </c>
      <c r="O635" s="35">
        <v>3.6517354362100001</v>
      </c>
      <c r="P635" s="35">
        <v>84.9335269539</v>
      </c>
      <c r="Q635" s="29">
        <f t="shared" si="268"/>
        <v>8.7453599036712063E-10</v>
      </c>
      <c r="R635" s="29">
        <f t="shared" si="269"/>
        <v>8.7451996613709132E-10</v>
      </c>
      <c r="S635" s="29">
        <f t="shared" si="270"/>
        <v>8.745199661014601E-10</v>
      </c>
      <c r="T635" s="29">
        <f t="shared" si="271"/>
        <v>8.745199661014601E-10</v>
      </c>
      <c r="V635" s="35"/>
      <c r="W635" s="35"/>
      <c r="X635" s="35"/>
      <c r="AD635" s="35"/>
      <c r="AE635" s="35"/>
      <c r="AF635" s="35"/>
      <c r="AL635" s="35"/>
      <c r="AM635" s="35"/>
      <c r="AN635" s="35"/>
      <c r="AT635" s="35"/>
      <c r="AU635" s="35"/>
      <c r="AV635" s="35"/>
      <c r="BB635" s="35"/>
      <c r="BC635" s="35"/>
      <c r="BD635" s="35"/>
      <c r="BJ635" s="35"/>
      <c r="BK635" s="35"/>
      <c r="BL635" s="35"/>
      <c r="BR635" s="35"/>
      <c r="BS635" s="35"/>
      <c r="BT635" s="35"/>
      <c r="BZ635" s="35"/>
      <c r="CA635" s="35"/>
      <c r="CB635" s="35"/>
      <c r="CH635" s="35"/>
      <c r="CI635" s="35"/>
      <c r="CJ635" s="35"/>
      <c r="CP635" s="35"/>
      <c r="CQ635" s="35"/>
      <c r="CR635" s="35"/>
      <c r="CX635" s="35"/>
      <c r="CY635" s="35"/>
      <c r="CZ635" s="35"/>
      <c r="DF635" s="35">
        <v>5.4599999999999998E-9</v>
      </c>
      <c r="DG635" s="35">
        <v>2.3438896704499999</v>
      </c>
      <c r="DH635" s="35">
        <v>949.2237930796</v>
      </c>
      <c r="DI635" s="29">
        <f t="shared" si="272"/>
        <v>2.5325607269404826E-9</v>
      </c>
      <c r="DJ635" s="29">
        <f t="shared" si="273"/>
        <v>2.5322337521242234E-9</v>
      </c>
      <c r="DK635" s="29">
        <f t="shared" si="274"/>
        <v>2.5322337513972073E-9</v>
      </c>
      <c r="DL635" s="29">
        <f t="shared" si="275"/>
        <v>2.5322337513972073E-9</v>
      </c>
      <c r="DN635" s="35"/>
      <c r="DO635" s="35"/>
      <c r="DP635" s="35"/>
      <c r="DV635" s="35"/>
      <c r="DW635" s="35"/>
      <c r="DX635" s="35"/>
      <c r="ED635" s="35"/>
      <c r="EE635" s="35"/>
      <c r="EF635" s="35"/>
      <c r="EL635" s="35"/>
      <c r="EM635" s="35"/>
      <c r="EN635" s="35"/>
      <c r="ET635" s="35"/>
      <c r="EU635" s="35"/>
      <c r="EV635" s="35"/>
    </row>
    <row r="636" spans="14:152" s="29" customFormat="1" ht="13.5" x14ac:dyDescent="0.3">
      <c r="N636" s="35">
        <v>2.1000000000000002E-9</v>
      </c>
      <c r="O636" s="35">
        <v>4.08825553401</v>
      </c>
      <c r="P636" s="35">
        <v>203.7378678824</v>
      </c>
      <c r="Q636" s="29">
        <f t="shared" si="268"/>
        <v>9.2595750721432551E-10</v>
      </c>
      <c r="R636" s="29">
        <f t="shared" si="269"/>
        <v>9.2598485326498511E-10</v>
      </c>
      <c r="S636" s="29">
        <f t="shared" si="270"/>
        <v>9.2598485332578691E-10</v>
      </c>
      <c r="T636" s="29">
        <f t="shared" si="271"/>
        <v>9.2598485332578691E-10</v>
      </c>
      <c r="V636" s="35"/>
      <c r="W636" s="35"/>
      <c r="X636" s="35"/>
      <c r="AD636" s="35"/>
      <c r="AE636" s="35"/>
      <c r="AF636" s="35"/>
      <c r="AL636" s="35"/>
      <c r="AM636" s="35"/>
      <c r="AN636" s="35"/>
      <c r="AT636" s="35"/>
      <c r="AU636" s="35"/>
      <c r="AV636" s="35"/>
      <c r="BB636" s="35"/>
      <c r="BC636" s="35"/>
      <c r="BD636" s="35"/>
      <c r="BJ636" s="35"/>
      <c r="BK636" s="35"/>
      <c r="BL636" s="35"/>
      <c r="BR636" s="35"/>
      <c r="BS636" s="35"/>
      <c r="BT636" s="35"/>
      <c r="BZ636" s="35"/>
      <c r="CA636" s="35"/>
      <c r="CB636" s="35"/>
      <c r="CH636" s="35"/>
      <c r="CI636" s="35"/>
      <c r="CJ636" s="35"/>
      <c r="CP636" s="35"/>
      <c r="CQ636" s="35"/>
      <c r="CR636" s="35"/>
      <c r="CX636" s="35"/>
      <c r="CY636" s="35"/>
      <c r="CZ636" s="35"/>
      <c r="DF636" s="35">
        <v>5.3400000000000002E-9</v>
      </c>
      <c r="DG636" s="35">
        <v>3.0407665479600001</v>
      </c>
      <c r="DH636" s="35">
        <v>7.1617311105999999</v>
      </c>
      <c r="DI636" s="29">
        <f t="shared" si="272"/>
        <v>-5.3393590433523375E-9</v>
      </c>
      <c r="DJ636" s="29">
        <f t="shared" si="273"/>
        <v>-5.3393590855461605E-9</v>
      </c>
      <c r="DK636" s="29">
        <f t="shared" si="274"/>
        <v>-5.339359085546254E-9</v>
      </c>
      <c r="DL636" s="29">
        <f t="shared" si="275"/>
        <v>-5.339359085546254E-9</v>
      </c>
      <c r="DN636" s="35"/>
      <c r="DO636" s="35"/>
      <c r="DP636" s="35"/>
      <c r="DV636" s="35"/>
      <c r="DW636" s="35"/>
      <c r="DX636" s="35"/>
      <c r="ED636" s="35"/>
      <c r="EE636" s="35"/>
      <c r="EF636" s="35"/>
      <c r="EL636" s="35"/>
      <c r="EM636" s="35"/>
      <c r="EN636" s="35"/>
      <c r="ET636" s="35"/>
      <c r="EU636" s="35"/>
      <c r="EV636" s="35"/>
    </row>
    <row r="637" spans="14:152" s="29" customFormat="1" ht="13.5" x14ac:dyDescent="0.3">
      <c r="N637" s="35">
        <v>2.1400000000000001E-9</v>
      </c>
      <c r="O637" s="35">
        <v>4.63498396475</v>
      </c>
      <c r="P637" s="35">
        <v>812.1425848074</v>
      </c>
      <c r="Q637" s="29">
        <f t="shared" si="268"/>
        <v>1.1129979833045657E-9</v>
      </c>
      <c r="R637" s="29">
        <f t="shared" si="269"/>
        <v>1.1128922726992E-9</v>
      </c>
      <c r="S637" s="29">
        <f t="shared" si="270"/>
        <v>1.1128922724641546E-9</v>
      </c>
      <c r="T637" s="29">
        <f t="shared" si="271"/>
        <v>1.1128922724641546E-9</v>
      </c>
      <c r="V637" s="35"/>
      <c r="W637" s="35"/>
      <c r="X637" s="35"/>
      <c r="AD637" s="35"/>
      <c r="AE637" s="35"/>
      <c r="AF637" s="35"/>
      <c r="AL637" s="35"/>
      <c r="AM637" s="35"/>
      <c r="AN637" s="35"/>
      <c r="AT637" s="35"/>
      <c r="AU637" s="35"/>
      <c r="AV637" s="35"/>
      <c r="BB637" s="35"/>
      <c r="BC637" s="35"/>
      <c r="BD637" s="35"/>
      <c r="BJ637" s="35"/>
      <c r="BK637" s="35"/>
      <c r="BL637" s="35"/>
      <c r="BR637" s="35"/>
      <c r="BS637" s="35"/>
      <c r="BT637" s="35"/>
      <c r="BZ637" s="35"/>
      <c r="CA637" s="35"/>
      <c r="CB637" s="35"/>
      <c r="CH637" s="35"/>
      <c r="CI637" s="35"/>
      <c r="CJ637" s="35"/>
      <c r="CP637" s="35"/>
      <c r="CQ637" s="35"/>
      <c r="CR637" s="35"/>
      <c r="CX637" s="35"/>
      <c r="CY637" s="35"/>
      <c r="CZ637" s="35"/>
      <c r="DF637" s="35">
        <v>6.1900000000000003E-9</v>
      </c>
      <c r="DG637" s="35">
        <v>6.0786515920299999</v>
      </c>
      <c r="DH637" s="35">
        <v>46.470422915999997</v>
      </c>
      <c r="DI637" s="29">
        <f t="shared" si="272"/>
        <v>5.2763694517451185E-9</v>
      </c>
      <c r="DJ637" s="29">
        <f t="shared" si="273"/>
        <v>5.2763801626166244E-9</v>
      </c>
      <c r="DK637" s="29">
        <f t="shared" si="274"/>
        <v>5.2763801626404389E-9</v>
      </c>
      <c r="DL637" s="29">
        <f t="shared" si="275"/>
        <v>5.2763801626404389E-9</v>
      </c>
      <c r="DN637" s="35"/>
      <c r="DO637" s="35"/>
      <c r="DP637" s="35"/>
      <c r="DV637" s="35"/>
      <c r="DW637" s="35"/>
      <c r="DX637" s="35"/>
      <c r="ED637" s="35"/>
      <c r="EE637" s="35"/>
      <c r="EF637" s="35"/>
      <c r="EL637" s="35"/>
      <c r="EM637" s="35"/>
      <c r="EN637" s="35"/>
      <c r="ET637" s="35"/>
      <c r="EU637" s="35"/>
      <c r="EV637" s="35"/>
    </row>
    <row r="638" spans="14:152" s="29" customFormat="1" ht="13.5" x14ac:dyDescent="0.3">
      <c r="N638" s="35">
        <v>2.5800000000000002E-9</v>
      </c>
      <c r="O638" s="35">
        <v>1.7350168845</v>
      </c>
      <c r="P638" s="35">
        <v>1887.3055176757</v>
      </c>
      <c r="Q638" s="29">
        <f t="shared" si="268"/>
        <v>1.4531282940296628E-9</v>
      </c>
      <c r="R638" s="29">
        <f t="shared" si="269"/>
        <v>1.4534147986666946E-9</v>
      </c>
      <c r="S638" s="29">
        <f t="shared" si="270"/>
        <v>1.4534147993036905E-9</v>
      </c>
      <c r="T638" s="29">
        <f t="shared" si="271"/>
        <v>1.4534147993036905E-9</v>
      </c>
      <c r="V638" s="35"/>
      <c r="W638" s="35"/>
      <c r="X638" s="35"/>
      <c r="AD638" s="35"/>
      <c r="AE638" s="35"/>
      <c r="AF638" s="35"/>
      <c r="AL638" s="35"/>
      <c r="AM638" s="35"/>
      <c r="AN638" s="35"/>
      <c r="AT638" s="35"/>
      <c r="AU638" s="35"/>
      <c r="AV638" s="35"/>
      <c r="BB638" s="35"/>
      <c r="BC638" s="35"/>
      <c r="BD638" s="35"/>
      <c r="BJ638" s="35"/>
      <c r="BK638" s="35"/>
      <c r="BL638" s="35"/>
      <c r="BR638" s="35"/>
      <c r="BS638" s="35"/>
      <c r="BT638" s="35"/>
      <c r="BZ638" s="35"/>
      <c r="CA638" s="35"/>
      <c r="CB638" s="35"/>
      <c r="CH638" s="35"/>
      <c r="CI638" s="35"/>
      <c r="CJ638" s="35"/>
      <c r="CP638" s="35"/>
      <c r="CQ638" s="35"/>
      <c r="CR638" s="35"/>
      <c r="CX638" s="35"/>
      <c r="CY638" s="35"/>
      <c r="CZ638" s="35"/>
      <c r="DF638" s="35">
        <v>5.62E-9</v>
      </c>
      <c r="DG638" s="35">
        <v>0.96641974927999996</v>
      </c>
      <c r="DH638" s="35">
        <v>1438.0252254408999</v>
      </c>
      <c r="DI638" s="29">
        <f t="shared" si="272"/>
        <v>3.8747116546392068E-9</v>
      </c>
      <c r="DJ638" s="29">
        <f t="shared" si="273"/>
        <v>3.8742947725489436E-9</v>
      </c>
      <c r="DK638" s="29">
        <f t="shared" si="274"/>
        <v>3.8742947716219844E-9</v>
      </c>
      <c r="DL638" s="29">
        <f t="shared" si="275"/>
        <v>3.8742947716219844E-9</v>
      </c>
      <c r="DN638" s="35"/>
      <c r="DO638" s="35"/>
      <c r="DP638" s="35"/>
      <c r="DV638" s="35"/>
      <c r="DW638" s="35"/>
      <c r="DX638" s="35"/>
      <c r="ED638" s="35"/>
      <c r="EE638" s="35"/>
      <c r="EF638" s="35"/>
      <c r="EL638" s="35"/>
      <c r="EM638" s="35"/>
      <c r="EN638" s="35"/>
      <c r="ET638" s="35"/>
      <c r="EU638" s="35"/>
      <c r="EV638" s="35"/>
    </row>
    <row r="639" spans="14:152" s="29" customFormat="1" ht="13.5" x14ac:dyDescent="0.3">
      <c r="N639" s="35">
        <v>2.1000000000000002E-9</v>
      </c>
      <c r="O639" s="35">
        <v>4.5179808270999997</v>
      </c>
      <c r="P639" s="35">
        <v>1262.3860848887</v>
      </c>
      <c r="Q639" s="29">
        <f t="shared" si="268"/>
        <v>2.0870255404312651E-9</v>
      </c>
      <c r="R639" s="29">
        <f t="shared" si="269"/>
        <v>2.0870045792629449E-9</v>
      </c>
      <c r="S639" s="29">
        <f t="shared" si="270"/>
        <v>2.0870045792163196E-9</v>
      </c>
      <c r="T639" s="29">
        <f t="shared" si="271"/>
        <v>2.0870045792163196E-9</v>
      </c>
      <c r="V639" s="35"/>
      <c r="W639" s="35"/>
      <c r="X639" s="35"/>
      <c r="AD639" s="35"/>
      <c r="AE639" s="35"/>
      <c r="AF639" s="35"/>
      <c r="AL639" s="35"/>
      <c r="AM639" s="35"/>
      <c r="AN639" s="35"/>
      <c r="AT639" s="35"/>
      <c r="AU639" s="35"/>
      <c r="AV639" s="35"/>
      <c r="BB639" s="35"/>
      <c r="BC639" s="35"/>
      <c r="BD639" s="35"/>
      <c r="BJ639" s="35"/>
      <c r="BK639" s="35"/>
      <c r="BL639" s="35"/>
      <c r="BR639" s="35"/>
      <c r="BS639" s="35"/>
      <c r="BT639" s="35"/>
      <c r="BZ639" s="35"/>
      <c r="CA639" s="35"/>
      <c r="CB639" s="35"/>
      <c r="CH639" s="35"/>
      <c r="CI639" s="35"/>
      <c r="CJ639" s="35"/>
      <c r="CP639" s="35"/>
      <c r="CQ639" s="35"/>
      <c r="CR639" s="35"/>
      <c r="CX639" s="35"/>
      <c r="CY639" s="35"/>
      <c r="CZ639" s="35"/>
      <c r="DF639" s="35">
        <v>5.3100000000000001E-9</v>
      </c>
      <c r="DG639" s="35">
        <v>1.0669554739</v>
      </c>
      <c r="DH639" s="35">
        <v>100.1720129118</v>
      </c>
      <c r="DI639" s="29">
        <f t="shared" si="272"/>
        <v>-4.7867798293616595E-9</v>
      </c>
      <c r="DJ639" s="29">
        <f t="shared" si="273"/>
        <v>-4.7867634334944141E-9</v>
      </c>
      <c r="DK639" s="29">
        <f t="shared" si="274"/>
        <v>-4.7867634334579585E-9</v>
      </c>
      <c r="DL639" s="29">
        <f t="shared" si="275"/>
        <v>-4.7867634334579585E-9</v>
      </c>
      <c r="DN639" s="35"/>
      <c r="DO639" s="35"/>
      <c r="DP639" s="35"/>
      <c r="DV639" s="35"/>
      <c r="DW639" s="35"/>
      <c r="DX639" s="35"/>
      <c r="ED639" s="35"/>
      <c r="EE639" s="35"/>
      <c r="EF639" s="35"/>
      <c r="EL639" s="35"/>
      <c r="EM639" s="35"/>
      <c r="EN639" s="35"/>
      <c r="ET639" s="35"/>
      <c r="EU639" s="35"/>
      <c r="EV639" s="35"/>
    </row>
    <row r="640" spans="14:152" s="29" customFormat="1" ht="13.5" x14ac:dyDescent="0.3">
      <c r="N640" s="35">
        <v>2.52E-9</v>
      </c>
      <c r="O640" s="35">
        <v>5.6924690509099998</v>
      </c>
      <c r="P640" s="35">
        <v>104.5772469269</v>
      </c>
      <c r="Q640" s="29">
        <f t="shared" si="268"/>
        <v>1.1254729761827655E-9</v>
      </c>
      <c r="R640" s="29">
        <f t="shared" si="269"/>
        <v>1.1254897672341473E-9</v>
      </c>
      <c r="S640" s="29">
        <f t="shared" si="270"/>
        <v>1.1254897672714792E-9</v>
      </c>
      <c r="T640" s="29">
        <f t="shared" si="271"/>
        <v>1.1254897672714792E-9</v>
      </c>
      <c r="V640" s="35"/>
      <c r="W640" s="35"/>
      <c r="X640" s="35"/>
      <c r="AD640" s="35"/>
      <c r="AE640" s="35"/>
      <c r="AF640" s="35"/>
      <c r="AL640" s="35"/>
      <c r="AM640" s="35"/>
      <c r="AN640" s="35"/>
      <c r="AT640" s="35"/>
      <c r="AU640" s="35"/>
      <c r="AV640" s="35"/>
      <c r="BB640" s="35"/>
      <c r="BC640" s="35"/>
      <c r="BD640" s="35"/>
      <c r="BJ640" s="35"/>
      <c r="BK640" s="35"/>
      <c r="BL640" s="35"/>
      <c r="BR640" s="35"/>
      <c r="BS640" s="35"/>
      <c r="BT640" s="35"/>
      <c r="BZ640" s="35"/>
      <c r="CA640" s="35"/>
      <c r="CB640" s="35"/>
      <c r="CH640" s="35"/>
      <c r="CI640" s="35"/>
      <c r="CJ640" s="35"/>
      <c r="CP640" s="35"/>
      <c r="CQ640" s="35"/>
      <c r="CR640" s="35"/>
      <c r="CX640" s="35"/>
      <c r="CY640" s="35"/>
      <c r="CZ640" s="35"/>
      <c r="DF640" s="35">
        <v>5.9900000000000002E-9</v>
      </c>
      <c r="DG640" s="35">
        <v>3.5929573914300001</v>
      </c>
      <c r="DH640" s="35">
        <v>1144.3154571431</v>
      </c>
      <c r="DI640" s="29">
        <f t="shared" si="272"/>
        <v>-5.8848355811915101E-9</v>
      </c>
      <c r="DJ640" s="29">
        <f t="shared" si="273"/>
        <v>-5.8849266253048248E-9</v>
      </c>
      <c r="DK640" s="29">
        <f t="shared" si="274"/>
        <v>-5.8849266255072127E-9</v>
      </c>
      <c r="DL640" s="29">
        <f t="shared" si="275"/>
        <v>-5.8849266255072127E-9</v>
      </c>
      <c r="DN640" s="35"/>
      <c r="DO640" s="35"/>
      <c r="DP640" s="35"/>
      <c r="DV640" s="35"/>
      <c r="DW640" s="35"/>
      <c r="DX640" s="35"/>
      <c r="ED640" s="35"/>
      <c r="EE640" s="35"/>
      <c r="EF640" s="35"/>
      <c r="EL640" s="35"/>
      <c r="EM640" s="35"/>
      <c r="EN640" s="35"/>
      <c r="ET640" s="35"/>
      <c r="EU640" s="35"/>
      <c r="EV640" s="35"/>
    </row>
    <row r="641" spans="14:152" s="29" customFormat="1" ht="13.5" x14ac:dyDescent="0.3">
      <c r="N641" s="35">
        <v>2.0500000000000002E-9</v>
      </c>
      <c r="O641" s="35">
        <v>4.6294601643100002</v>
      </c>
      <c r="P641" s="35">
        <v>1056.4611688824</v>
      </c>
      <c r="Q641" s="29">
        <f t="shared" ref="Q641:Q704" si="276">N641*COS(O641+P641*$C$22)</f>
        <v>-2.0080061520899107E-9</v>
      </c>
      <c r="R641" s="29">
        <f t="shared" ref="R641:R704" si="277">N641*COS(O641+P641*$C$43)</f>
        <v>-2.0079750898144756E-9</v>
      </c>
      <c r="S641" s="29">
        <f t="shared" ref="S641:S704" si="278">N641*COS(O641+P641*$C$64)</f>
        <v>-2.0079750897453985E-9</v>
      </c>
      <c r="T641" s="29">
        <f t="shared" ref="T641:T704" si="279">N641*COS(O641+P641*$C$85)</f>
        <v>-2.0079750897453985E-9</v>
      </c>
      <c r="V641" s="35"/>
      <c r="W641" s="35"/>
      <c r="X641" s="35"/>
      <c r="AD641" s="35"/>
      <c r="AE641" s="35"/>
      <c r="AF641" s="35"/>
      <c r="AL641" s="35"/>
      <c r="AM641" s="35"/>
      <c r="AN641" s="35"/>
      <c r="AT641" s="35"/>
      <c r="AU641" s="35"/>
      <c r="AV641" s="35"/>
      <c r="BB641" s="35"/>
      <c r="BC641" s="35"/>
      <c r="BD641" s="35"/>
      <c r="BJ641" s="35"/>
      <c r="BK641" s="35"/>
      <c r="BL641" s="35"/>
      <c r="BR641" s="35"/>
      <c r="BS641" s="35"/>
      <c r="BT641" s="35"/>
      <c r="BZ641" s="35"/>
      <c r="CA641" s="35"/>
      <c r="CB641" s="35"/>
      <c r="CH641" s="35"/>
      <c r="CI641" s="35"/>
      <c r="CJ641" s="35"/>
      <c r="CP641" s="35"/>
      <c r="CQ641" s="35"/>
      <c r="CR641" s="35"/>
      <c r="CX641" s="35"/>
      <c r="CY641" s="35"/>
      <c r="CZ641" s="35"/>
      <c r="DF641" s="35">
        <v>5.2599999999999996E-9</v>
      </c>
      <c r="DG641" s="35">
        <v>3.5164192337100002</v>
      </c>
      <c r="DH641" s="35">
        <v>0.75075952540000002</v>
      </c>
      <c r="DI641" s="29">
        <f t="shared" ref="DI641:DI704" si="280">DF641*COS(DG641+DH641*$C$22)</f>
        <v>-4.870958751142862E-9</v>
      </c>
      <c r="DJ641" s="29">
        <f t="shared" ref="DJ641:DJ704" si="281">DF641*COS(DG641+DH641*$C$43)</f>
        <v>-4.8709588572818657E-9</v>
      </c>
      <c r="DK641" s="29">
        <f t="shared" ref="DK641:DK704" si="282">DF641*COS(DG641+DH641*$C$64)</f>
        <v>-4.8709588572821014E-9</v>
      </c>
      <c r="DL641" s="29">
        <f t="shared" ref="DL641:DL704" si="283">DF641*COS(DG641+DH641*$C$85)</f>
        <v>-4.8709588572821014E-9</v>
      </c>
      <c r="DN641" s="35"/>
      <c r="DO641" s="35"/>
      <c r="DP641" s="35"/>
      <c r="DV641" s="35"/>
      <c r="DW641" s="35"/>
      <c r="DX641" s="35"/>
      <c r="ED641" s="35"/>
      <c r="EE641" s="35"/>
      <c r="EF641" s="35"/>
      <c r="EL641" s="35"/>
      <c r="EM641" s="35"/>
      <c r="EN641" s="35"/>
      <c r="ET641" s="35"/>
      <c r="EU641" s="35"/>
      <c r="EV641" s="35"/>
    </row>
    <row r="642" spans="14:152" s="29" customFormat="1" ht="13.5" x14ac:dyDescent="0.3">
      <c r="N642" s="35">
        <v>2.6299999999999998E-9</v>
      </c>
      <c r="O642" s="35">
        <v>3.0495121956500002</v>
      </c>
      <c r="P642" s="35">
        <v>1493.093668066</v>
      </c>
      <c r="Q642" s="29">
        <f t="shared" si="276"/>
        <v>-1.477720602402778E-9</v>
      </c>
      <c r="R642" s="29">
        <f t="shared" si="277"/>
        <v>-1.4774892717594246E-9</v>
      </c>
      <c r="S642" s="29">
        <f t="shared" si="278"/>
        <v>-1.4774892712450575E-9</v>
      </c>
      <c r="T642" s="29">
        <f t="shared" si="279"/>
        <v>-1.4774892712450575E-9</v>
      </c>
      <c r="V642" s="35"/>
      <c r="W642" s="35"/>
      <c r="X642" s="35"/>
      <c r="AD642" s="35"/>
      <c r="AE642" s="35"/>
      <c r="AF642" s="35"/>
      <c r="AL642" s="35"/>
      <c r="AM642" s="35"/>
      <c r="AN642" s="35"/>
      <c r="AT642" s="35"/>
      <c r="AU642" s="35"/>
      <c r="AV642" s="35"/>
      <c r="BB642" s="35"/>
      <c r="BC642" s="35"/>
      <c r="BD642" s="35"/>
      <c r="BJ642" s="35"/>
      <c r="BK642" s="35"/>
      <c r="BL642" s="35"/>
      <c r="BR642" s="35"/>
      <c r="BS642" s="35"/>
      <c r="BT642" s="35"/>
      <c r="BZ642" s="35"/>
      <c r="CA642" s="35"/>
      <c r="CB642" s="35"/>
      <c r="CH642" s="35"/>
      <c r="CI642" s="35"/>
      <c r="CJ642" s="35"/>
      <c r="CP642" s="35"/>
      <c r="CQ642" s="35"/>
      <c r="CR642" s="35"/>
      <c r="CX642" s="35"/>
      <c r="CY642" s="35"/>
      <c r="CZ642" s="35"/>
      <c r="DF642" s="35">
        <v>5.6400000000000004E-9</v>
      </c>
      <c r="DG642" s="35">
        <v>0.72677136494000005</v>
      </c>
      <c r="DH642" s="35">
        <v>1059.2218714948001</v>
      </c>
      <c r="DI642" s="29">
        <f t="shared" si="280"/>
        <v>3.4212495748375721E-9</v>
      </c>
      <c r="DJ642" s="29">
        <f t="shared" si="281"/>
        <v>3.4209113552199509E-9</v>
      </c>
      <c r="DK642" s="29">
        <f t="shared" si="282"/>
        <v>3.4209113544679283E-9</v>
      </c>
      <c r="DL642" s="29">
        <f t="shared" si="283"/>
        <v>3.4209113544679283E-9</v>
      </c>
      <c r="DN642" s="35"/>
      <c r="DO642" s="35"/>
      <c r="DP642" s="35"/>
      <c r="DV642" s="35"/>
      <c r="DW642" s="35"/>
      <c r="DX642" s="35"/>
      <c r="ED642" s="35"/>
      <c r="EE642" s="35"/>
      <c r="EF642" s="35"/>
      <c r="EL642" s="35"/>
      <c r="EM642" s="35"/>
      <c r="EN642" s="35"/>
      <c r="ET642" s="35"/>
      <c r="EU642" s="35"/>
      <c r="EV642" s="35"/>
    </row>
    <row r="643" spans="14:152" s="29" customFormat="1" ht="13.5" x14ac:dyDescent="0.3">
      <c r="N643" s="35">
        <v>2.2200000000000002E-9</v>
      </c>
      <c r="O643" s="35">
        <v>5.5442408264900003</v>
      </c>
      <c r="P643" s="35">
        <v>5216.5803728013998</v>
      </c>
      <c r="Q643" s="29">
        <f t="shared" si="276"/>
        <v>-1.4903542944758888E-9</v>
      </c>
      <c r="R643" s="29">
        <f t="shared" si="277"/>
        <v>-1.489742967241817E-9</v>
      </c>
      <c r="S643" s="29">
        <f t="shared" si="278"/>
        <v>-1.4897429658823442E-9</v>
      </c>
      <c r="T643" s="29">
        <f t="shared" si="279"/>
        <v>-1.4897429658823442E-9</v>
      </c>
      <c r="V643" s="35"/>
      <c r="W643" s="35"/>
      <c r="X643" s="35"/>
      <c r="AD643" s="35"/>
      <c r="AE643" s="35"/>
      <c r="AF643" s="35"/>
      <c r="AL643" s="35"/>
      <c r="AM643" s="35"/>
      <c r="AN643" s="35"/>
      <c r="AT643" s="35"/>
      <c r="AU643" s="35"/>
      <c r="AV643" s="35"/>
      <c r="BB643" s="35"/>
      <c r="BC643" s="35"/>
      <c r="BD643" s="35"/>
      <c r="BJ643" s="35"/>
      <c r="BK643" s="35"/>
      <c r="BL643" s="35"/>
      <c r="BR643" s="35"/>
      <c r="BS643" s="35"/>
      <c r="BT643" s="35"/>
      <c r="BZ643" s="35"/>
      <c r="CA643" s="35"/>
      <c r="CB643" s="35"/>
      <c r="CH643" s="35"/>
      <c r="CI643" s="35"/>
      <c r="CJ643" s="35"/>
      <c r="CP643" s="35"/>
      <c r="CQ643" s="35"/>
      <c r="CR643" s="35"/>
      <c r="CX643" s="35"/>
      <c r="CY643" s="35"/>
      <c r="CZ643" s="35"/>
      <c r="DF643" s="35">
        <v>5.3700000000000003E-9</v>
      </c>
      <c r="DG643" s="35">
        <v>5.7260396578700004</v>
      </c>
      <c r="DH643" s="35">
        <v>513.22863885929996</v>
      </c>
      <c r="DI643" s="29">
        <f t="shared" si="280"/>
        <v>4.0409370970961823E-10</v>
      </c>
      <c r="DJ643" s="29">
        <f t="shared" si="281"/>
        <v>4.0428941498919515E-10</v>
      </c>
      <c r="DK643" s="29">
        <f t="shared" si="282"/>
        <v>4.0428941542432942E-10</v>
      </c>
      <c r="DL643" s="29">
        <f t="shared" si="283"/>
        <v>4.0428941542432942E-10</v>
      </c>
      <c r="DN643" s="35"/>
      <c r="DO643" s="35"/>
      <c r="DP643" s="35"/>
      <c r="DV643" s="35"/>
      <c r="DW643" s="35"/>
      <c r="DX643" s="35"/>
      <c r="ED643" s="35"/>
      <c r="EE643" s="35"/>
      <c r="EF643" s="35"/>
      <c r="EL643" s="35"/>
      <c r="EM643" s="35"/>
      <c r="EN643" s="35"/>
      <c r="ET643" s="35"/>
      <c r="EU643" s="35"/>
      <c r="EV643" s="35"/>
    </row>
    <row r="644" spans="14:152" s="29" customFormat="1" ht="13.5" x14ac:dyDescent="0.3">
      <c r="N644" s="35">
        <v>2.4399999999999998E-9</v>
      </c>
      <c r="O644" s="35">
        <v>0.91026645685999996</v>
      </c>
      <c r="P644" s="35">
        <v>3707.8367556622002</v>
      </c>
      <c r="Q644" s="29">
        <f t="shared" si="276"/>
        <v>-3.126623993867156E-10</v>
      </c>
      <c r="R644" s="29">
        <f t="shared" si="277"/>
        <v>-3.1330133774253789E-10</v>
      </c>
      <c r="S644" s="29">
        <f t="shared" si="278"/>
        <v>-3.1330133916315251E-10</v>
      </c>
      <c r="T644" s="29">
        <f t="shared" si="279"/>
        <v>-3.1330133916315251E-10</v>
      </c>
      <c r="V644" s="35"/>
      <c r="W644" s="35"/>
      <c r="X644" s="35"/>
      <c r="AD644" s="35"/>
      <c r="AE644" s="35"/>
      <c r="AF644" s="35"/>
      <c r="AL644" s="35"/>
      <c r="AM644" s="35"/>
      <c r="AN644" s="35"/>
      <c r="AT644" s="35"/>
      <c r="AU644" s="35"/>
      <c r="AV644" s="35"/>
      <c r="BB644" s="35"/>
      <c r="BC644" s="35"/>
      <c r="BD644" s="35"/>
      <c r="BJ644" s="35"/>
      <c r="BK644" s="35"/>
      <c r="BL644" s="35"/>
      <c r="BR644" s="35"/>
      <c r="BS644" s="35"/>
      <c r="BT644" s="35"/>
      <c r="BZ644" s="35"/>
      <c r="CA644" s="35"/>
      <c r="CB644" s="35"/>
      <c r="CH644" s="35"/>
      <c r="CI644" s="35"/>
      <c r="CJ644" s="35"/>
      <c r="CP644" s="35"/>
      <c r="CQ644" s="35"/>
      <c r="CR644" s="35"/>
      <c r="CX644" s="35"/>
      <c r="CY644" s="35"/>
      <c r="CZ644" s="35"/>
      <c r="DF644" s="35">
        <v>6.3000000000000002E-9</v>
      </c>
      <c r="DG644" s="35">
        <v>2.3118314390000001</v>
      </c>
      <c r="DH644" s="35">
        <v>2729.4561991638002</v>
      </c>
      <c r="DI644" s="29">
        <f t="shared" si="280"/>
        <v>-5.5865651375288231E-9</v>
      </c>
      <c r="DJ644" s="29">
        <f t="shared" si="281"/>
        <v>-5.5859990109772418E-9</v>
      </c>
      <c r="DK644" s="29">
        <f t="shared" si="282"/>
        <v>-5.5859990097182431E-9</v>
      </c>
      <c r="DL644" s="29">
        <f t="shared" si="283"/>
        <v>-5.5859990097182431E-9</v>
      </c>
      <c r="DN644" s="35"/>
      <c r="DO644" s="35"/>
      <c r="DP644" s="35"/>
      <c r="DV644" s="35"/>
      <c r="DW644" s="35"/>
      <c r="DX644" s="35"/>
      <c r="ED644" s="35"/>
      <c r="EE644" s="35"/>
      <c r="EF644" s="35"/>
      <c r="EL644" s="35"/>
      <c r="EM644" s="35"/>
      <c r="EN644" s="35"/>
      <c r="ET644" s="35"/>
      <c r="EU644" s="35"/>
      <c r="EV644" s="35"/>
    </row>
    <row r="645" spans="14:152" s="29" customFormat="1" ht="13.5" x14ac:dyDescent="0.3">
      <c r="N645" s="35">
        <v>2.04E-9</v>
      </c>
      <c r="O645" s="35">
        <v>0.90117975858999999</v>
      </c>
      <c r="P645" s="35">
        <v>1408.0171287602</v>
      </c>
      <c r="Q645" s="29">
        <f t="shared" si="276"/>
        <v>4.2147008297524985E-10</v>
      </c>
      <c r="R645" s="29">
        <f t="shared" si="277"/>
        <v>4.2126994879544162E-10</v>
      </c>
      <c r="S645" s="29">
        <f t="shared" si="278"/>
        <v>4.2126994835045428E-10</v>
      </c>
      <c r="T645" s="29">
        <f t="shared" si="279"/>
        <v>4.2126994835045428E-10</v>
      </c>
      <c r="V645" s="35"/>
      <c r="W645" s="35"/>
      <c r="X645" s="35"/>
      <c r="AD645" s="35"/>
      <c r="AE645" s="35"/>
      <c r="AF645" s="35"/>
      <c r="AL645" s="35"/>
      <c r="AM645" s="35"/>
      <c r="AN645" s="35"/>
      <c r="AT645" s="35"/>
      <c r="AU645" s="35"/>
      <c r="AV645" s="35"/>
      <c r="BB645" s="35"/>
      <c r="BC645" s="35"/>
      <c r="BD645" s="35"/>
      <c r="BJ645" s="35"/>
      <c r="BK645" s="35"/>
      <c r="BL645" s="35"/>
      <c r="BR645" s="35"/>
      <c r="BS645" s="35"/>
      <c r="BT645" s="35"/>
      <c r="BZ645" s="35"/>
      <c r="CA645" s="35"/>
      <c r="CB645" s="35"/>
      <c r="CH645" s="35"/>
      <c r="CI645" s="35"/>
      <c r="CJ645" s="35"/>
      <c r="CP645" s="35"/>
      <c r="CQ645" s="35"/>
      <c r="CR645" s="35"/>
      <c r="CX645" s="35"/>
      <c r="CY645" s="35"/>
      <c r="CZ645" s="35"/>
      <c r="DF645" s="35">
        <v>5.3000000000000003E-9</v>
      </c>
      <c r="DG645" s="35">
        <v>4.9951063644099998</v>
      </c>
      <c r="DH645" s="35">
        <v>9264.1099372412009</v>
      </c>
      <c r="DI645" s="29">
        <f t="shared" si="280"/>
        <v>-2.4914387599839291E-10</v>
      </c>
      <c r="DJ645" s="29">
        <f t="shared" si="281"/>
        <v>-2.526364329987517E-10</v>
      </c>
      <c r="DK645" s="29">
        <f t="shared" si="282"/>
        <v>-2.5263644076418991E-10</v>
      </c>
      <c r="DL645" s="29">
        <f t="shared" si="283"/>
        <v>-2.5263644076418991E-10</v>
      </c>
      <c r="DN645" s="35"/>
      <c r="DO645" s="35"/>
      <c r="DP645" s="35"/>
      <c r="DV645" s="35"/>
      <c r="DW645" s="35"/>
      <c r="DX645" s="35"/>
      <c r="ED645" s="35"/>
      <c r="EE645" s="35"/>
      <c r="EF645" s="35"/>
      <c r="EL645" s="35"/>
      <c r="EM645" s="35"/>
      <c r="EN645" s="35"/>
      <c r="ET645" s="35"/>
      <c r="EU645" s="35"/>
      <c r="EV645" s="35"/>
    </row>
    <row r="646" spans="14:152" s="29" customFormat="1" ht="13.5" x14ac:dyDescent="0.3">
      <c r="N646" s="35">
        <v>2.2499999999999999E-9</v>
      </c>
      <c r="O646" s="35">
        <v>1.23997048012</v>
      </c>
      <c r="P646" s="35">
        <v>3340.6124266997999</v>
      </c>
      <c r="Q646" s="29">
        <f t="shared" si="276"/>
        <v>1.1179345768106035E-9</v>
      </c>
      <c r="R646" s="29">
        <f t="shared" si="277"/>
        <v>1.1174700355082271E-9</v>
      </c>
      <c r="S646" s="29">
        <f t="shared" si="278"/>
        <v>1.1174700344752777E-9</v>
      </c>
      <c r="T646" s="29">
        <f t="shared" si="279"/>
        <v>1.1174700344752777E-9</v>
      </c>
      <c r="V646" s="35"/>
      <c r="W646" s="35"/>
      <c r="X646" s="35"/>
      <c r="AD646" s="35"/>
      <c r="AE646" s="35"/>
      <c r="AF646" s="35"/>
      <c r="AL646" s="35"/>
      <c r="AM646" s="35"/>
      <c r="AN646" s="35"/>
      <c r="AT646" s="35"/>
      <c r="AU646" s="35"/>
      <c r="AV646" s="35"/>
      <c r="BB646" s="35"/>
      <c r="BC646" s="35"/>
      <c r="BD646" s="35"/>
      <c r="BJ646" s="35"/>
      <c r="BK646" s="35"/>
      <c r="BL646" s="35"/>
      <c r="BR646" s="35"/>
      <c r="BS646" s="35"/>
      <c r="BT646" s="35"/>
      <c r="BZ646" s="35"/>
      <c r="CA646" s="35"/>
      <c r="CB646" s="35"/>
      <c r="CH646" s="35"/>
      <c r="CI646" s="35"/>
      <c r="CJ646" s="35"/>
      <c r="CP646" s="35"/>
      <c r="CQ646" s="35"/>
      <c r="CR646" s="35"/>
      <c r="CX646" s="35"/>
      <c r="CY646" s="35"/>
      <c r="CZ646" s="35"/>
      <c r="DF646" s="35">
        <v>6.4899999999999997E-9</v>
      </c>
      <c r="DG646" s="35">
        <v>0.95666735851999996</v>
      </c>
      <c r="DH646" s="35">
        <v>920.86443331850001</v>
      </c>
      <c r="DI646" s="29">
        <f t="shared" si="280"/>
        <v>-6.3537252003286251E-9</v>
      </c>
      <c r="DJ646" s="29">
        <f t="shared" si="281"/>
        <v>-6.3538119427756095E-9</v>
      </c>
      <c r="DK646" s="29">
        <f t="shared" si="282"/>
        <v>-6.3538119429684451E-9</v>
      </c>
      <c r="DL646" s="29">
        <f t="shared" si="283"/>
        <v>-6.3538119429684451E-9</v>
      </c>
      <c r="DN646" s="35"/>
      <c r="DO646" s="35"/>
      <c r="DP646" s="35"/>
      <c r="DV646" s="35"/>
      <c r="DW646" s="35"/>
      <c r="DX646" s="35"/>
      <c r="ED646" s="35"/>
      <c r="EE646" s="35"/>
      <c r="EF646" s="35"/>
      <c r="EL646" s="35"/>
      <c r="EM646" s="35"/>
      <c r="EN646" s="35"/>
      <c r="ET646" s="35"/>
      <c r="EU646" s="35"/>
      <c r="EV646" s="35"/>
    </row>
    <row r="647" spans="14:152" s="29" customFormat="1" ht="13.5" x14ac:dyDescent="0.3">
      <c r="N647" s="35">
        <v>2.5800000000000002E-9</v>
      </c>
      <c r="O647" s="35">
        <v>2.3590618350499999</v>
      </c>
      <c r="P647" s="35">
        <v>2861.753920911</v>
      </c>
      <c r="Q647" s="29">
        <f t="shared" si="276"/>
        <v>3.7198241874396601E-10</v>
      </c>
      <c r="R647" s="29">
        <f t="shared" si="277"/>
        <v>3.7146212576866346E-10</v>
      </c>
      <c r="S647" s="29">
        <f t="shared" si="278"/>
        <v>3.7146212461181188E-10</v>
      </c>
      <c r="T647" s="29">
        <f t="shared" si="279"/>
        <v>3.7146212461181188E-10</v>
      </c>
      <c r="V647" s="35"/>
      <c r="W647" s="35"/>
      <c r="X647" s="35"/>
      <c r="AD647" s="35"/>
      <c r="AE647" s="35"/>
      <c r="AF647" s="35"/>
      <c r="AL647" s="35"/>
      <c r="AM647" s="35"/>
      <c r="AN647" s="35"/>
      <c r="AT647" s="35"/>
      <c r="AU647" s="35"/>
      <c r="AV647" s="35"/>
      <c r="BB647" s="35"/>
      <c r="BC647" s="35"/>
      <c r="BD647" s="35"/>
      <c r="BJ647" s="35"/>
      <c r="BK647" s="35"/>
      <c r="BL647" s="35"/>
      <c r="BR647" s="35"/>
      <c r="BS647" s="35"/>
      <c r="BT647" s="35"/>
      <c r="BZ647" s="35"/>
      <c r="CA647" s="35"/>
      <c r="CB647" s="35"/>
      <c r="CH647" s="35"/>
      <c r="CI647" s="35"/>
      <c r="CJ647" s="35"/>
      <c r="CP647" s="35"/>
      <c r="CQ647" s="35"/>
      <c r="CR647" s="35"/>
      <c r="CX647" s="35"/>
      <c r="CY647" s="35"/>
      <c r="CZ647" s="35"/>
      <c r="DF647" s="35">
        <v>5.4700000000000003E-9</v>
      </c>
      <c r="DG647" s="35">
        <v>1.18801926149</v>
      </c>
      <c r="DH647" s="35">
        <v>11506.7697697936</v>
      </c>
      <c r="DI647" s="29">
        <f t="shared" si="280"/>
        <v>5.0039441664579495E-9</v>
      </c>
      <c r="DJ647" s="29">
        <f t="shared" si="281"/>
        <v>5.0021320697694436E-9</v>
      </c>
      <c r="DK647" s="29">
        <f t="shared" si="282"/>
        <v>5.0021320657366337E-9</v>
      </c>
      <c r="DL647" s="29">
        <f t="shared" si="283"/>
        <v>5.0021320657366337E-9</v>
      </c>
      <c r="DN647" s="35"/>
      <c r="DO647" s="35"/>
      <c r="DP647" s="35"/>
      <c r="DV647" s="35"/>
      <c r="DW647" s="35"/>
      <c r="DX647" s="35"/>
      <c r="ED647" s="35"/>
      <c r="EE647" s="35"/>
      <c r="EF647" s="35"/>
      <c r="EL647" s="35"/>
      <c r="EM647" s="35"/>
      <c r="EN647" s="35"/>
      <c r="ET647" s="35"/>
      <c r="EU647" s="35"/>
      <c r="EV647" s="35"/>
    </row>
    <row r="648" spans="14:152" s="29" customFormat="1" ht="13.5" x14ac:dyDescent="0.3">
      <c r="N648" s="35">
        <v>2.6700000000000001E-9</v>
      </c>
      <c r="O648" s="35">
        <v>3.2770500228300001</v>
      </c>
      <c r="P648" s="35">
        <v>5120.6011455835996</v>
      </c>
      <c r="Q648" s="29">
        <f t="shared" si="276"/>
        <v>1.374979086887888E-10</v>
      </c>
      <c r="R648" s="29">
        <f t="shared" si="277"/>
        <v>1.3652558529721788E-10</v>
      </c>
      <c r="S648" s="29">
        <f t="shared" si="278"/>
        <v>1.3652558313528878E-10</v>
      </c>
      <c r="T648" s="29">
        <f t="shared" si="279"/>
        <v>1.3652558313528878E-10</v>
      </c>
      <c r="V648" s="35"/>
      <c r="W648" s="35"/>
      <c r="X648" s="35"/>
      <c r="AD648" s="35"/>
      <c r="AE648" s="35"/>
      <c r="AF648" s="35"/>
      <c r="AL648" s="35"/>
      <c r="AM648" s="35"/>
      <c r="AN648" s="35"/>
      <c r="AT648" s="35"/>
      <c r="AU648" s="35"/>
      <c r="AV648" s="35"/>
      <c r="BB648" s="35"/>
      <c r="BC648" s="35"/>
      <c r="BD648" s="35"/>
      <c r="BJ648" s="35"/>
      <c r="BK648" s="35"/>
      <c r="BL648" s="35"/>
      <c r="BR648" s="35"/>
      <c r="BS648" s="35"/>
      <c r="BT648" s="35"/>
      <c r="BZ648" s="35"/>
      <c r="CA648" s="35"/>
      <c r="CB648" s="35"/>
      <c r="CH648" s="35"/>
      <c r="CI648" s="35"/>
      <c r="CJ648" s="35"/>
      <c r="CP648" s="35"/>
      <c r="CQ648" s="35"/>
      <c r="CR648" s="35"/>
      <c r="CX648" s="35"/>
      <c r="CY648" s="35"/>
      <c r="CZ648" s="35"/>
      <c r="DF648" s="35">
        <v>5.1600000000000004E-9</v>
      </c>
      <c r="DG648" s="35">
        <v>3.2856207085800002</v>
      </c>
      <c r="DH648" s="35">
        <v>734.91330568529997</v>
      </c>
      <c r="DI648" s="29">
        <f t="shared" si="280"/>
        <v>-4.5626171631497758E-9</v>
      </c>
      <c r="DJ648" s="29">
        <f t="shared" si="281"/>
        <v>-4.5624910307461263E-9</v>
      </c>
      <c r="DK648" s="29">
        <f t="shared" si="282"/>
        <v>-4.5624910304656649E-9</v>
      </c>
      <c r="DL648" s="29">
        <f t="shared" si="283"/>
        <v>-4.5624910304656649E-9</v>
      </c>
      <c r="DN648" s="35"/>
      <c r="DO648" s="35"/>
      <c r="DP648" s="35"/>
      <c r="DV648" s="35"/>
      <c r="DW648" s="35"/>
      <c r="DX648" s="35"/>
      <c r="ED648" s="35"/>
      <c r="EE648" s="35"/>
      <c r="EF648" s="35"/>
      <c r="EL648" s="35"/>
      <c r="EM648" s="35"/>
      <c r="EN648" s="35"/>
      <c r="ET648" s="35"/>
      <c r="EU648" s="35"/>
      <c r="EV648" s="35"/>
    </row>
    <row r="649" spans="14:152" s="29" customFormat="1" ht="13.5" x14ac:dyDescent="0.3">
      <c r="N649" s="35">
        <v>2.1400000000000001E-9</v>
      </c>
      <c r="O649" s="35">
        <v>0.66988779149</v>
      </c>
      <c r="P649" s="35">
        <v>9146.7900690210008</v>
      </c>
      <c r="Q649" s="29">
        <f t="shared" si="276"/>
        <v>1.1650316557132875E-11</v>
      </c>
      <c r="R649" s="29">
        <f t="shared" si="277"/>
        <v>1.0256428578230983E-11</v>
      </c>
      <c r="S649" s="29">
        <f t="shared" si="278"/>
        <v>1.02564254789974E-11</v>
      </c>
      <c r="T649" s="29">
        <f t="shared" si="279"/>
        <v>1.02564254789974E-11</v>
      </c>
      <c r="V649" s="35"/>
      <c r="W649" s="35"/>
      <c r="X649" s="35"/>
      <c r="AD649" s="35"/>
      <c r="AE649" s="35"/>
      <c r="AF649" s="35"/>
      <c r="AL649" s="35"/>
      <c r="AM649" s="35"/>
      <c r="AN649" s="35"/>
      <c r="AT649" s="35"/>
      <c r="AU649" s="35"/>
      <c r="AV649" s="35"/>
      <c r="BB649" s="35"/>
      <c r="BC649" s="35"/>
      <c r="BD649" s="35"/>
      <c r="BJ649" s="35"/>
      <c r="BK649" s="35"/>
      <c r="BL649" s="35"/>
      <c r="BR649" s="35"/>
      <c r="BS649" s="35"/>
      <c r="BT649" s="35"/>
      <c r="BZ649" s="35"/>
      <c r="CA649" s="35"/>
      <c r="CB649" s="35"/>
      <c r="CH649" s="35"/>
      <c r="CI649" s="35"/>
      <c r="CJ649" s="35"/>
      <c r="CP649" s="35"/>
      <c r="CQ649" s="35"/>
      <c r="CR649" s="35"/>
      <c r="CX649" s="35"/>
      <c r="CY649" s="35"/>
      <c r="CZ649" s="35"/>
      <c r="DF649" s="35">
        <v>5.6699999999999997E-9</v>
      </c>
      <c r="DG649" s="35">
        <v>5.1392687115499998</v>
      </c>
      <c r="DH649" s="35">
        <v>288.08069400530002</v>
      </c>
      <c r="DI649" s="29">
        <f t="shared" si="280"/>
        <v>-5.2367286349305431E-9</v>
      </c>
      <c r="DJ649" s="29">
        <f t="shared" si="281"/>
        <v>-5.2367732294773857E-9</v>
      </c>
      <c r="DK649" s="29">
        <f t="shared" si="282"/>
        <v>-5.2367732295765365E-9</v>
      </c>
      <c r="DL649" s="29">
        <f t="shared" si="283"/>
        <v>-5.2367732295765365E-9</v>
      </c>
      <c r="DN649" s="35"/>
      <c r="DO649" s="35"/>
      <c r="DP649" s="35"/>
      <c r="DV649" s="35"/>
      <c r="DW649" s="35"/>
      <c r="DX649" s="35"/>
      <c r="ED649" s="35"/>
      <c r="EE649" s="35"/>
      <c r="EF649" s="35"/>
      <c r="EL649" s="35"/>
      <c r="EM649" s="35"/>
      <c r="EN649" s="35"/>
      <c r="ET649" s="35"/>
      <c r="EU649" s="35"/>
      <c r="EV649" s="35"/>
    </row>
    <row r="650" spans="14:152" s="29" customFormat="1" ht="13.5" x14ac:dyDescent="0.3">
      <c r="N650" s="35">
        <v>2.3499999999999999E-9</v>
      </c>
      <c r="O650" s="35">
        <v>4.9376120911100001</v>
      </c>
      <c r="P650" s="35">
        <v>1443.4418514122999</v>
      </c>
      <c r="Q650" s="29">
        <f t="shared" si="276"/>
        <v>-2.3364320204774456E-9</v>
      </c>
      <c r="R650" s="29">
        <f t="shared" si="277"/>
        <v>-2.3364579277840258E-9</v>
      </c>
      <c r="S650" s="29">
        <f t="shared" si="278"/>
        <v>-2.3364579278416017E-9</v>
      </c>
      <c r="T650" s="29">
        <f t="shared" si="279"/>
        <v>-2.3364579278416017E-9</v>
      </c>
      <c r="V650" s="35"/>
      <c r="W650" s="35"/>
      <c r="X650" s="35"/>
      <c r="AD650" s="35"/>
      <c r="AE650" s="35"/>
      <c r="AF650" s="35"/>
      <c r="AL650" s="35"/>
      <c r="AM650" s="35"/>
      <c r="AN650" s="35"/>
      <c r="AT650" s="35"/>
      <c r="AU650" s="35"/>
      <c r="AV650" s="35"/>
      <c r="BB650" s="35"/>
      <c r="BC650" s="35"/>
      <c r="BD650" s="35"/>
      <c r="BJ650" s="35"/>
      <c r="BK650" s="35"/>
      <c r="BL650" s="35"/>
      <c r="BR650" s="35"/>
      <c r="BS650" s="35"/>
      <c r="BT650" s="35"/>
      <c r="BZ650" s="35"/>
      <c r="CA650" s="35"/>
      <c r="CB650" s="35"/>
      <c r="CH650" s="35"/>
      <c r="CI650" s="35"/>
      <c r="CJ650" s="35"/>
      <c r="CP650" s="35"/>
      <c r="CQ650" s="35"/>
      <c r="CR650" s="35"/>
      <c r="CX650" s="35"/>
      <c r="CY650" s="35"/>
      <c r="CZ650" s="35"/>
      <c r="DF650" s="35">
        <v>5.38E-9</v>
      </c>
      <c r="DG650" s="35">
        <v>0.28159637679999999</v>
      </c>
      <c r="DH650" s="35">
        <v>153.49535039770001</v>
      </c>
      <c r="DI650" s="29">
        <f t="shared" si="280"/>
        <v>-5.0218491798235852E-9</v>
      </c>
      <c r="DJ650" s="29">
        <f t="shared" si="281"/>
        <v>-5.0218280818504158E-9</v>
      </c>
      <c r="DK650" s="29">
        <f t="shared" si="282"/>
        <v>-5.0218280818035047E-9</v>
      </c>
      <c r="DL650" s="29">
        <f t="shared" si="283"/>
        <v>-5.0218280818035047E-9</v>
      </c>
      <c r="DN650" s="35"/>
      <c r="DO650" s="35"/>
      <c r="DP650" s="35"/>
      <c r="DV650" s="35"/>
      <c r="DW650" s="35"/>
      <c r="DX650" s="35"/>
      <c r="ED650" s="35"/>
      <c r="EE650" s="35"/>
      <c r="EF650" s="35"/>
      <c r="EL650" s="35"/>
      <c r="EM650" s="35"/>
      <c r="EN650" s="35"/>
      <c r="ET650" s="35"/>
      <c r="EU650" s="35"/>
      <c r="EV650" s="35"/>
    </row>
    <row r="651" spans="14:152" s="29" customFormat="1" ht="13.5" x14ac:dyDescent="0.3">
      <c r="N651" s="35">
        <v>1.9399999999999999E-9</v>
      </c>
      <c r="O651" s="35">
        <v>1.6079882827500001</v>
      </c>
      <c r="P651" s="35">
        <v>102.57150935679999</v>
      </c>
      <c r="Q651" s="29">
        <f t="shared" si="276"/>
        <v>-1.9230334142919468E-9</v>
      </c>
      <c r="R651" s="29">
        <f t="shared" si="277"/>
        <v>-1.9230352842306757E-9</v>
      </c>
      <c r="S651" s="29">
        <f t="shared" si="278"/>
        <v>-1.9230352842348335E-9</v>
      </c>
      <c r="T651" s="29">
        <f t="shared" si="279"/>
        <v>-1.9230352842348335E-9</v>
      </c>
      <c r="V651" s="35"/>
      <c r="W651" s="35"/>
      <c r="X651" s="35"/>
      <c r="AD651" s="35"/>
      <c r="AE651" s="35"/>
      <c r="AF651" s="35"/>
      <c r="AL651" s="35"/>
      <c r="AM651" s="35"/>
      <c r="AN651" s="35"/>
      <c r="AT651" s="35"/>
      <c r="AU651" s="35"/>
      <c r="AV651" s="35"/>
      <c r="BB651" s="35"/>
      <c r="BC651" s="35"/>
      <c r="BD651" s="35"/>
      <c r="BJ651" s="35"/>
      <c r="BK651" s="35"/>
      <c r="BL651" s="35"/>
      <c r="BR651" s="35"/>
      <c r="BS651" s="35"/>
      <c r="BT651" s="35"/>
      <c r="BZ651" s="35"/>
      <c r="CA651" s="35"/>
      <c r="CB651" s="35"/>
      <c r="CH651" s="35"/>
      <c r="CI651" s="35"/>
      <c r="CJ651" s="35"/>
      <c r="CP651" s="35"/>
      <c r="CQ651" s="35"/>
      <c r="CR651" s="35"/>
      <c r="CX651" s="35"/>
      <c r="CY651" s="35"/>
      <c r="CZ651" s="35"/>
      <c r="DF651" s="35">
        <v>7.1799999999999996E-9</v>
      </c>
      <c r="DG651" s="35">
        <v>0.48326672359</v>
      </c>
      <c r="DH651" s="35">
        <v>842.15068148809996</v>
      </c>
      <c r="DI651" s="29">
        <f t="shared" si="280"/>
        <v>-1.7390445148363426E-10</v>
      </c>
      <c r="DJ651" s="29">
        <f t="shared" si="281"/>
        <v>-1.7347398610945431E-10</v>
      </c>
      <c r="DK651" s="29">
        <f t="shared" si="282"/>
        <v>-1.734739851523366E-10</v>
      </c>
      <c r="DL651" s="29">
        <f t="shared" si="283"/>
        <v>-1.734739851523366E-10</v>
      </c>
      <c r="DN651" s="35"/>
      <c r="DO651" s="35"/>
      <c r="DP651" s="35"/>
      <c r="DV651" s="35"/>
      <c r="DW651" s="35"/>
      <c r="DX651" s="35"/>
      <c r="ED651" s="35"/>
      <c r="EE651" s="35"/>
      <c r="EF651" s="35"/>
      <c r="EL651" s="35"/>
      <c r="EM651" s="35"/>
      <c r="EN651" s="35"/>
      <c r="ET651" s="35"/>
      <c r="EU651" s="35"/>
      <c r="EV651" s="35"/>
    </row>
    <row r="652" spans="14:152" s="29" customFormat="1" ht="13.5" x14ac:dyDescent="0.3">
      <c r="N652" s="35">
        <v>2.1499999999999998E-9</v>
      </c>
      <c r="O652" s="35">
        <v>0.97603524747000003</v>
      </c>
      <c r="P652" s="35">
        <v>479.28838891549998</v>
      </c>
      <c r="Q652" s="29">
        <f t="shared" si="276"/>
        <v>-1.6929440225485661E-9</v>
      </c>
      <c r="R652" s="29">
        <f t="shared" si="277"/>
        <v>-1.6928987875912019E-9</v>
      </c>
      <c r="S652" s="29">
        <f t="shared" si="278"/>
        <v>-1.6928987874906229E-9</v>
      </c>
      <c r="T652" s="29">
        <f t="shared" si="279"/>
        <v>-1.6928987874906229E-9</v>
      </c>
      <c r="V652" s="35"/>
      <c r="W652" s="35"/>
      <c r="X652" s="35"/>
      <c r="AD652" s="35"/>
      <c r="AE652" s="35"/>
      <c r="AF652" s="35"/>
      <c r="AL652" s="35"/>
      <c r="AM652" s="35"/>
      <c r="AN652" s="35"/>
      <c r="AT652" s="35"/>
      <c r="AU652" s="35"/>
      <c r="AV652" s="35"/>
      <c r="BB652" s="35"/>
      <c r="BC652" s="35"/>
      <c r="BD652" s="35"/>
      <c r="BJ652" s="35"/>
      <c r="BK652" s="35"/>
      <c r="BL652" s="35"/>
      <c r="BR652" s="35"/>
      <c r="BS652" s="35"/>
      <c r="BT652" s="35"/>
      <c r="BZ652" s="35"/>
      <c r="CA652" s="35"/>
      <c r="CB652" s="35"/>
      <c r="CH652" s="35"/>
      <c r="CI652" s="35"/>
      <c r="CJ652" s="35"/>
      <c r="CP652" s="35"/>
      <c r="CQ652" s="35"/>
      <c r="CR652" s="35"/>
      <c r="CX652" s="35"/>
      <c r="CY652" s="35"/>
      <c r="CZ652" s="35"/>
      <c r="DF652" s="35">
        <v>5.2599999999999996E-9</v>
      </c>
      <c r="DG652" s="35">
        <v>4.3977840192800004</v>
      </c>
      <c r="DH652" s="35">
        <v>546.15329132989996</v>
      </c>
      <c r="DI652" s="29">
        <f t="shared" si="280"/>
        <v>4.0163593381722054E-9</v>
      </c>
      <c r="DJ652" s="29">
        <f t="shared" si="281"/>
        <v>4.0164914348487218E-9</v>
      </c>
      <c r="DK652" s="29">
        <f t="shared" si="282"/>
        <v>4.0164914351424297E-9</v>
      </c>
      <c r="DL652" s="29">
        <f t="shared" si="283"/>
        <v>4.0164914351424297E-9</v>
      </c>
      <c r="DN652" s="35"/>
      <c r="DO652" s="35"/>
      <c r="DP652" s="35"/>
      <c r="DV652" s="35"/>
      <c r="DW652" s="35"/>
      <c r="DX652" s="35"/>
      <c r="ED652" s="35"/>
      <c r="EE652" s="35"/>
      <c r="EF652" s="35"/>
      <c r="EL652" s="35"/>
      <c r="EM652" s="35"/>
      <c r="EN652" s="35"/>
      <c r="ET652" s="35"/>
      <c r="EU652" s="35"/>
      <c r="EV652" s="35"/>
    </row>
    <row r="653" spans="14:152" s="29" customFormat="1" ht="13.5" x14ac:dyDescent="0.3">
      <c r="N653" s="35">
        <v>2.0500000000000002E-9</v>
      </c>
      <c r="O653" s="35">
        <v>5.2364260590400002</v>
      </c>
      <c r="P653" s="35">
        <v>4649.8988176311996</v>
      </c>
      <c r="Q653" s="29">
        <f t="shared" si="276"/>
        <v>1.2389726098581844E-9</v>
      </c>
      <c r="R653" s="29">
        <f t="shared" si="277"/>
        <v>1.2384317347304307E-9</v>
      </c>
      <c r="S653" s="29">
        <f t="shared" si="278"/>
        <v>1.2384317335276845E-9</v>
      </c>
      <c r="T653" s="29">
        <f t="shared" si="279"/>
        <v>1.2384317335276845E-9</v>
      </c>
      <c r="V653" s="35"/>
      <c r="W653" s="35"/>
      <c r="X653" s="35"/>
      <c r="AD653" s="35"/>
      <c r="AE653" s="35"/>
      <c r="AF653" s="35"/>
      <c r="AL653" s="35"/>
      <c r="AM653" s="35"/>
      <c r="AN653" s="35"/>
      <c r="AT653" s="35"/>
      <c r="AU653" s="35"/>
      <c r="AV653" s="35"/>
      <c r="BB653" s="35"/>
      <c r="BC653" s="35"/>
      <c r="BD653" s="35"/>
      <c r="BJ653" s="35"/>
      <c r="BK653" s="35"/>
      <c r="BL653" s="35"/>
      <c r="BR653" s="35"/>
      <c r="BS653" s="35"/>
      <c r="BT653" s="35"/>
      <c r="BZ653" s="35"/>
      <c r="CA653" s="35"/>
      <c r="CB653" s="35"/>
      <c r="CH653" s="35"/>
      <c r="CI653" s="35"/>
      <c r="CJ653" s="35"/>
      <c r="CP653" s="35"/>
      <c r="CQ653" s="35"/>
      <c r="CR653" s="35"/>
      <c r="CX653" s="35"/>
      <c r="CY653" s="35"/>
      <c r="CZ653" s="35"/>
      <c r="DF653" s="35">
        <v>6.9500000000000002E-9</v>
      </c>
      <c r="DG653" s="35">
        <v>2.4423508690200002</v>
      </c>
      <c r="DH653" s="35">
        <v>657.16276170139997</v>
      </c>
      <c r="DI653" s="29">
        <f t="shared" si="280"/>
        <v>5.9266828826308662E-9</v>
      </c>
      <c r="DJ653" s="29">
        <f t="shared" si="281"/>
        <v>5.9268527517982444E-9</v>
      </c>
      <c r="DK653" s="29">
        <f t="shared" si="282"/>
        <v>5.9268527521759244E-9</v>
      </c>
      <c r="DL653" s="29">
        <f t="shared" si="283"/>
        <v>5.9268527521759244E-9</v>
      </c>
      <c r="DN653" s="35"/>
      <c r="DO653" s="35"/>
      <c r="DP653" s="35"/>
      <c r="DV653" s="35"/>
      <c r="DW653" s="35"/>
      <c r="DX653" s="35"/>
      <c r="ED653" s="35"/>
      <c r="EE653" s="35"/>
      <c r="EF653" s="35"/>
      <c r="EL653" s="35"/>
      <c r="EM653" s="35"/>
      <c r="EN653" s="35"/>
      <c r="ET653" s="35"/>
      <c r="EU653" s="35"/>
      <c r="EV653" s="35"/>
    </row>
    <row r="654" spans="14:152" s="29" customFormat="1" ht="13.5" x14ac:dyDescent="0.3">
      <c r="N654" s="35">
        <v>2.57E-9</v>
      </c>
      <c r="O654" s="35">
        <v>4.7022726070700003</v>
      </c>
      <c r="P654" s="35">
        <v>9050.8108418032007</v>
      </c>
      <c r="Q654" s="29">
        <f t="shared" si="276"/>
        <v>1.5810815783842231E-9</v>
      </c>
      <c r="R654" s="29">
        <f t="shared" si="277"/>
        <v>1.5823871183784368E-9</v>
      </c>
      <c r="S654" s="29">
        <f t="shared" si="278"/>
        <v>1.5823871212804805E-9</v>
      </c>
      <c r="T654" s="29">
        <f t="shared" si="279"/>
        <v>1.5823871212804805E-9</v>
      </c>
      <c r="V654" s="35"/>
      <c r="W654" s="35"/>
      <c r="X654" s="35"/>
      <c r="AD654" s="35"/>
      <c r="AE654" s="35"/>
      <c r="AF654" s="35"/>
      <c r="AL654" s="35"/>
      <c r="AM654" s="35"/>
      <c r="AN654" s="35"/>
      <c r="AT654" s="35"/>
      <c r="AU654" s="35"/>
      <c r="AV654" s="35"/>
      <c r="BB654" s="35"/>
      <c r="BC654" s="35"/>
      <c r="BD654" s="35"/>
      <c r="BJ654" s="35"/>
      <c r="BK654" s="35"/>
      <c r="BL654" s="35"/>
      <c r="BR654" s="35"/>
      <c r="BS654" s="35"/>
      <c r="BT654" s="35"/>
      <c r="BZ654" s="35"/>
      <c r="CA654" s="35"/>
      <c r="CB654" s="35"/>
      <c r="CH654" s="35"/>
      <c r="CI654" s="35"/>
      <c r="CJ654" s="35"/>
      <c r="CP654" s="35"/>
      <c r="CQ654" s="35"/>
      <c r="CR654" s="35"/>
      <c r="CX654" s="35"/>
      <c r="CY654" s="35"/>
      <c r="CZ654" s="35"/>
      <c r="DF654" s="35">
        <v>6.9699999999999997E-9</v>
      </c>
      <c r="DG654" s="35">
        <v>4.99042365686</v>
      </c>
      <c r="DH654" s="35">
        <v>12.530172972200001</v>
      </c>
      <c r="DI654" s="29">
        <f t="shared" si="280"/>
        <v>3.2281699652347433E-9</v>
      </c>
      <c r="DJ654" s="29">
        <f t="shared" si="281"/>
        <v>3.2281644532068952E-9</v>
      </c>
      <c r="DK654" s="29">
        <f t="shared" si="282"/>
        <v>3.2281644531946384E-9</v>
      </c>
      <c r="DL654" s="29">
        <f t="shared" si="283"/>
        <v>3.2281644531946384E-9</v>
      </c>
      <c r="DN654" s="35"/>
      <c r="DO654" s="35"/>
      <c r="DP654" s="35"/>
      <c r="DV654" s="35"/>
      <c r="DW654" s="35"/>
      <c r="DX654" s="35"/>
      <c r="ED654" s="35"/>
      <c r="EE654" s="35"/>
      <c r="EF654" s="35"/>
      <c r="EL654" s="35"/>
      <c r="EM654" s="35"/>
      <c r="EN654" s="35"/>
      <c r="ET654" s="35"/>
      <c r="EU654" s="35"/>
      <c r="EV654" s="35"/>
    </row>
    <row r="655" spans="14:152" s="29" customFormat="1" ht="13.5" x14ac:dyDescent="0.3">
      <c r="N655" s="35">
        <v>2.28E-9</v>
      </c>
      <c r="O655" s="35">
        <v>6.2341092111599998</v>
      </c>
      <c r="P655" s="35">
        <v>64.959738580800007</v>
      </c>
      <c r="Q655" s="29">
        <f t="shared" si="276"/>
        <v>1.2203689605492596E-9</v>
      </c>
      <c r="R655" s="29">
        <f t="shared" si="277"/>
        <v>1.2203778695493651E-9</v>
      </c>
      <c r="S655" s="29">
        <f t="shared" si="278"/>
        <v>1.2203778695691749E-9</v>
      </c>
      <c r="T655" s="29">
        <f t="shared" si="279"/>
        <v>1.2203778695691749E-9</v>
      </c>
      <c r="V655" s="35"/>
      <c r="W655" s="35"/>
      <c r="X655" s="35"/>
      <c r="AD655" s="35"/>
      <c r="AE655" s="35"/>
      <c r="AF655" s="35"/>
      <c r="AL655" s="35"/>
      <c r="AM655" s="35"/>
      <c r="AN655" s="35"/>
      <c r="AT655" s="35"/>
      <c r="AU655" s="35"/>
      <c r="AV655" s="35"/>
      <c r="BB655" s="35"/>
      <c r="BC655" s="35"/>
      <c r="BD655" s="35"/>
      <c r="BJ655" s="35"/>
      <c r="BK655" s="35"/>
      <c r="BL655" s="35"/>
      <c r="BR655" s="35"/>
      <c r="BS655" s="35"/>
      <c r="BT655" s="35"/>
      <c r="BZ655" s="35"/>
      <c r="CA655" s="35"/>
      <c r="CB655" s="35"/>
      <c r="CH655" s="35"/>
      <c r="CI655" s="35"/>
      <c r="CJ655" s="35"/>
      <c r="CP655" s="35"/>
      <c r="CQ655" s="35"/>
      <c r="CR655" s="35"/>
      <c r="CX655" s="35"/>
      <c r="CY655" s="35"/>
      <c r="CZ655" s="35"/>
      <c r="DF655" s="35">
        <v>5.1899999999999997E-9</v>
      </c>
      <c r="DG655" s="35">
        <v>6.2784716316400004</v>
      </c>
      <c r="DH655" s="35">
        <v>59.803745040300001</v>
      </c>
      <c r="DI655" s="29">
        <f t="shared" si="280"/>
        <v>2.9483901470842748E-9</v>
      </c>
      <c r="DJ655" s="29">
        <f t="shared" si="281"/>
        <v>2.948408336891379E-9</v>
      </c>
      <c r="DK655" s="29">
        <f t="shared" si="282"/>
        <v>2.948408336931826E-9</v>
      </c>
      <c r="DL655" s="29">
        <f t="shared" si="283"/>
        <v>2.948408336931826E-9</v>
      </c>
      <c r="DN655" s="35"/>
      <c r="DO655" s="35"/>
      <c r="DP655" s="35"/>
      <c r="DV655" s="35"/>
      <c r="DW655" s="35"/>
      <c r="DX655" s="35"/>
      <c r="ED655" s="35"/>
      <c r="EE655" s="35"/>
      <c r="EF655" s="35"/>
      <c r="EL655" s="35"/>
      <c r="EM655" s="35"/>
      <c r="EN655" s="35"/>
      <c r="ET655" s="35"/>
      <c r="EU655" s="35"/>
      <c r="EV655" s="35"/>
    </row>
    <row r="656" spans="14:152" s="29" customFormat="1" ht="13.5" x14ac:dyDescent="0.3">
      <c r="N656" s="35">
        <v>1.8E-9</v>
      </c>
      <c r="O656" s="35">
        <v>4.2130913458099997</v>
      </c>
      <c r="P656" s="35">
        <v>143.93412284210001</v>
      </c>
      <c r="Q656" s="29">
        <f t="shared" si="276"/>
        <v>1.735902049605932E-9</v>
      </c>
      <c r="R656" s="29">
        <f t="shared" si="277"/>
        <v>1.7359069291463347E-9</v>
      </c>
      <c r="S656" s="29">
        <f t="shared" si="278"/>
        <v>1.735906929157184E-9</v>
      </c>
      <c r="T656" s="29">
        <f t="shared" si="279"/>
        <v>1.735906929157184E-9</v>
      </c>
      <c r="V656" s="35"/>
      <c r="W656" s="35"/>
      <c r="X656" s="35"/>
      <c r="AD656" s="35"/>
      <c r="AE656" s="35"/>
      <c r="AF656" s="35"/>
      <c r="AL656" s="35"/>
      <c r="AM656" s="35"/>
      <c r="AN656" s="35"/>
      <c r="AT656" s="35"/>
      <c r="AU656" s="35"/>
      <c r="AV656" s="35"/>
      <c r="BB656" s="35"/>
      <c r="BC656" s="35"/>
      <c r="BD656" s="35"/>
      <c r="BJ656" s="35"/>
      <c r="BK656" s="35"/>
      <c r="BL656" s="35"/>
      <c r="BR656" s="35"/>
      <c r="BS656" s="35"/>
      <c r="BT656" s="35"/>
      <c r="BZ656" s="35"/>
      <c r="CA656" s="35"/>
      <c r="CB656" s="35"/>
      <c r="CH656" s="35"/>
      <c r="CI656" s="35"/>
      <c r="CJ656" s="35"/>
      <c r="CP656" s="35"/>
      <c r="CQ656" s="35"/>
      <c r="CR656" s="35"/>
      <c r="CX656" s="35"/>
      <c r="CY656" s="35"/>
      <c r="CZ656" s="35"/>
      <c r="DF656" s="35">
        <v>5.04E-9</v>
      </c>
      <c r="DG656" s="35">
        <v>2.5855028400000002</v>
      </c>
      <c r="DH656" s="35">
        <v>5378.6617841622001</v>
      </c>
      <c r="DI656" s="29">
        <f t="shared" si="280"/>
        <v>-2.0079472013875146E-9</v>
      </c>
      <c r="DJ656" s="29">
        <f t="shared" si="281"/>
        <v>-2.0061764355438325E-9</v>
      </c>
      <c r="DK656" s="29">
        <f t="shared" si="282"/>
        <v>-2.0061764316062547E-9</v>
      </c>
      <c r="DL656" s="29">
        <f t="shared" si="283"/>
        <v>-2.0061764316062547E-9</v>
      </c>
      <c r="DN656" s="35"/>
      <c r="DO656" s="35"/>
      <c r="DP656" s="35"/>
      <c r="DV656" s="35"/>
      <c r="DW656" s="35"/>
      <c r="DX656" s="35"/>
      <c r="ED656" s="35"/>
      <c r="EE656" s="35"/>
      <c r="EF656" s="35"/>
      <c r="EL656" s="35"/>
      <c r="EM656" s="35"/>
      <c r="EN656" s="35"/>
      <c r="ET656" s="35"/>
      <c r="EU656" s="35"/>
      <c r="EV656" s="35"/>
    </row>
    <row r="657" spans="14:152" s="29" customFormat="1" ht="13.5" x14ac:dyDescent="0.3">
      <c r="N657" s="35">
        <v>1.8E-9</v>
      </c>
      <c r="O657" s="35">
        <v>4.8287045122599999</v>
      </c>
      <c r="P657" s="35">
        <v>1063.5747158832</v>
      </c>
      <c r="Q657" s="29">
        <f t="shared" si="276"/>
        <v>-1.7887171261518533E-9</v>
      </c>
      <c r="R657" s="29">
        <f t="shared" si="277"/>
        <v>-1.7887323614987603E-9</v>
      </c>
      <c r="S657" s="29">
        <f t="shared" si="278"/>
        <v>-1.7887323615326239E-9</v>
      </c>
      <c r="T657" s="29">
        <f t="shared" si="279"/>
        <v>-1.7887323615326239E-9</v>
      </c>
      <c r="V657" s="35"/>
      <c r="W657" s="35"/>
      <c r="X657" s="35"/>
      <c r="AD657" s="35"/>
      <c r="AE657" s="35"/>
      <c r="AF657" s="35"/>
      <c r="AL657" s="35"/>
      <c r="AM657" s="35"/>
      <c r="AN657" s="35"/>
      <c r="AT657" s="35"/>
      <c r="AU657" s="35"/>
      <c r="AV657" s="35"/>
      <c r="BB657" s="35"/>
      <c r="BC657" s="35"/>
      <c r="BD657" s="35"/>
      <c r="BJ657" s="35"/>
      <c r="BK657" s="35"/>
      <c r="BL657" s="35"/>
      <c r="BR657" s="35"/>
      <c r="BS657" s="35"/>
      <c r="BT657" s="35"/>
      <c r="BZ657" s="35"/>
      <c r="CA657" s="35"/>
      <c r="CB657" s="35"/>
      <c r="CH657" s="35"/>
      <c r="CI657" s="35"/>
      <c r="CJ657" s="35"/>
      <c r="CP657" s="35"/>
      <c r="CQ657" s="35"/>
      <c r="CR657" s="35"/>
      <c r="CX657" s="35"/>
      <c r="CY657" s="35"/>
      <c r="CZ657" s="35"/>
      <c r="DF657" s="35">
        <v>4.9600000000000002E-9</v>
      </c>
      <c r="DG657" s="35">
        <v>2.43659402827</v>
      </c>
      <c r="DH657" s="35">
        <v>990.22940591439999</v>
      </c>
      <c r="DI657" s="29">
        <f t="shared" si="280"/>
        <v>4.6927564627282718E-9</v>
      </c>
      <c r="DJ657" s="29">
        <f t="shared" si="281"/>
        <v>4.6926431937663312E-9</v>
      </c>
      <c r="DK657" s="29">
        <f t="shared" si="282"/>
        <v>4.692643193514458E-9</v>
      </c>
      <c r="DL657" s="29">
        <f t="shared" si="283"/>
        <v>4.692643193514458E-9</v>
      </c>
      <c r="DN657" s="35"/>
      <c r="DO657" s="35"/>
      <c r="DP657" s="35"/>
      <c r="DV657" s="35"/>
      <c r="DW657" s="35"/>
      <c r="DX657" s="35"/>
      <c r="ED657" s="35"/>
      <c r="EE657" s="35"/>
      <c r="EF657" s="35"/>
      <c r="EL657" s="35"/>
      <c r="EM657" s="35"/>
      <c r="EN657" s="35"/>
      <c r="ET657" s="35"/>
      <c r="EU657" s="35"/>
      <c r="EV657" s="35"/>
    </row>
    <row r="658" spans="14:152" s="29" customFormat="1" ht="13.5" x14ac:dyDescent="0.3">
      <c r="N658" s="35">
        <v>1.8E-9</v>
      </c>
      <c r="O658" s="35">
        <v>5.0612696562400004</v>
      </c>
      <c r="P658" s="35">
        <v>52.690198039499997</v>
      </c>
      <c r="Q658" s="29">
        <f t="shared" si="276"/>
        <v>1.6806976164372962E-9</v>
      </c>
      <c r="R658" s="29">
        <f t="shared" si="277"/>
        <v>1.6806951985238607E-9</v>
      </c>
      <c r="S658" s="29">
        <f t="shared" si="278"/>
        <v>1.6806951985184847E-9</v>
      </c>
      <c r="T658" s="29">
        <f t="shared" si="279"/>
        <v>1.6806951985184847E-9</v>
      </c>
      <c r="V658" s="35"/>
      <c r="W658" s="35"/>
      <c r="X658" s="35"/>
      <c r="AD658" s="35"/>
      <c r="AE658" s="35"/>
      <c r="AF658" s="35"/>
      <c r="AL658" s="35"/>
      <c r="AM658" s="35"/>
      <c r="AN658" s="35"/>
      <c r="AT658" s="35"/>
      <c r="AU658" s="35"/>
      <c r="AV658" s="35"/>
      <c r="BB658" s="35"/>
      <c r="BC658" s="35"/>
      <c r="BD658" s="35"/>
      <c r="BJ658" s="35"/>
      <c r="BK658" s="35"/>
      <c r="BL658" s="35"/>
      <c r="BR658" s="35"/>
      <c r="BS658" s="35"/>
      <c r="BT658" s="35"/>
      <c r="BZ658" s="35"/>
      <c r="CA658" s="35"/>
      <c r="CB658" s="35"/>
      <c r="CH658" s="35"/>
      <c r="CI658" s="35"/>
      <c r="CJ658" s="35"/>
      <c r="CP658" s="35"/>
      <c r="CQ658" s="35"/>
      <c r="CR658" s="35"/>
      <c r="CX658" s="35"/>
      <c r="CY658" s="35"/>
      <c r="CZ658" s="35"/>
      <c r="DF658" s="35">
        <v>6.17E-9</v>
      </c>
      <c r="DG658" s="35">
        <v>5.7328498569999997</v>
      </c>
      <c r="DH658" s="35">
        <v>745.43774108740001</v>
      </c>
      <c r="DI658" s="29">
        <f t="shared" si="280"/>
        <v>3.2847972288677282E-9</v>
      </c>
      <c r="DJ658" s="29">
        <f t="shared" si="281"/>
        <v>3.2845199709286999E-9</v>
      </c>
      <c r="DK658" s="29">
        <f t="shared" si="282"/>
        <v>3.2845199703122076E-9</v>
      </c>
      <c r="DL658" s="29">
        <f t="shared" si="283"/>
        <v>3.2845199703122076E-9</v>
      </c>
      <c r="DN658" s="35"/>
      <c r="DO658" s="35"/>
      <c r="DP658" s="35"/>
      <c r="DV658" s="35"/>
      <c r="DW658" s="35"/>
      <c r="DX658" s="35"/>
      <c r="ED658" s="35"/>
      <c r="EE658" s="35"/>
      <c r="EF658" s="35"/>
      <c r="EL658" s="35"/>
      <c r="EM658" s="35"/>
      <c r="EN658" s="35"/>
      <c r="ET658" s="35"/>
      <c r="EU658" s="35"/>
      <c r="EV658" s="35"/>
    </row>
    <row r="659" spans="14:152" s="29" customFormat="1" ht="13.5" x14ac:dyDescent="0.3">
      <c r="N659" s="35">
        <v>2.2600000000000001E-9</v>
      </c>
      <c r="O659" s="35">
        <v>0.55334952097000001</v>
      </c>
      <c r="P659" s="35">
        <v>554.0699874828</v>
      </c>
      <c r="Q659" s="29">
        <f t="shared" si="276"/>
        <v>-2.2415925142761343E-9</v>
      </c>
      <c r="R659" s="29">
        <f t="shared" si="277"/>
        <v>-2.241603870378873E-9</v>
      </c>
      <c r="S659" s="29">
        <f t="shared" si="278"/>
        <v>-2.241603870404119E-9</v>
      </c>
      <c r="T659" s="29">
        <f t="shared" si="279"/>
        <v>-2.241603870404119E-9</v>
      </c>
      <c r="V659" s="35"/>
      <c r="W659" s="35"/>
      <c r="X659" s="35"/>
      <c r="AD659" s="35"/>
      <c r="AE659" s="35"/>
      <c r="AF659" s="35"/>
      <c r="AL659" s="35"/>
      <c r="AM659" s="35"/>
      <c r="AN659" s="35"/>
      <c r="AT659" s="35"/>
      <c r="AU659" s="35"/>
      <c r="AV659" s="35"/>
      <c r="BB659" s="35"/>
      <c r="BC659" s="35"/>
      <c r="BD659" s="35"/>
      <c r="BJ659" s="35"/>
      <c r="BK659" s="35"/>
      <c r="BL659" s="35"/>
      <c r="BR659" s="35"/>
      <c r="BS659" s="35"/>
      <c r="BT659" s="35"/>
      <c r="BZ659" s="35"/>
      <c r="CA659" s="35"/>
      <c r="CB659" s="35"/>
      <c r="CH659" s="35"/>
      <c r="CI659" s="35"/>
      <c r="CJ659" s="35"/>
      <c r="CP659" s="35"/>
      <c r="CQ659" s="35"/>
      <c r="CR659" s="35"/>
      <c r="CX659" s="35"/>
      <c r="CY659" s="35"/>
      <c r="CZ659" s="35"/>
      <c r="DF659" s="35">
        <v>5.1899999999999997E-9</v>
      </c>
      <c r="DG659" s="35">
        <v>3.1015709776999998</v>
      </c>
      <c r="DH659" s="35">
        <v>9161.0171630225996</v>
      </c>
      <c r="DI659" s="29">
        <f t="shared" si="280"/>
        <v>2.3661544513774405E-9</v>
      </c>
      <c r="DJ659" s="29">
        <f t="shared" si="281"/>
        <v>2.3691674092755178E-9</v>
      </c>
      <c r="DK659" s="29">
        <f t="shared" si="282"/>
        <v>2.369167415973631E-9</v>
      </c>
      <c r="DL659" s="29">
        <f t="shared" si="283"/>
        <v>2.369167415973631E-9</v>
      </c>
      <c r="DN659" s="35"/>
      <c r="DO659" s="35"/>
      <c r="DP659" s="35"/>
      <c r="DV659" s="35"/>
      <c r="DW659" s="35"/>
      <c r="DX659" s="35"/>
      <c r="ED659" s="35"/>
      <c r="EE659" s="35"/>
      <c r="EF659" s="35"/>
      <c r="EL659" s="35"/>
      <c r="EM659" s="35"/>
      <c r="EN659" s="35"/>
      <c r="ET659" s="35"/>
      <c r="EU659" s="35"/>
      <c r="EV659" s="35"/>
    </row>
    <row r="660" spans="14:152" s="29" customFormat="1" ht="13.5" x14ac:dyDescent="0.3">
      <c r="N660" s="35">
        <v>2.09E-9</v>
      </c>
      <c r="O660" s="35">
        <v>5.6797584369300003</v>
      </c>
      <c r="P660" s="35">
        <v>48.758044776399998</v>
      </c>
      <c r="Q660" s="29">
        <f t="shared" si="276"/>
        <v>2.0529801062501657E-9</v>
      </c>
      <c r="R660" s="29">
        <f t="shared" si="277"/>
        <v>2.0529814660263226E-9</v>
      </c>
      <c r="S660" s="29">
        <f t="shared" si="278"/>
        <v>2.0529814660293459E-9</v>
      </c>
      <c r="T660" s="29">
        <f t="shared" si="279"/>
        <v>2.0529814660293459E-9</v>
      </c>
      <c r="V660" s="35"/>
      <c r="W660" s="35"/>
      <c r="X660" s="35"/>
      <c r="AD660" s="35"/>
      <c r="AE660" s="35"/>
      <c r="AF660" s="35"/>
      <c r="AL660" s="35"/>
      <c r="AM660" s="35"/>
      <c r="AN660" s="35"/>
      <c r="AT660" s="35"/>
      <c r="AU660" s="35"/>
      <c r="AV660" s="35"/>
      <c r="BB660" s="35"/>
      <c r="BC660" s="35"/>
      <c r="BD660" s="35"/>
      <c r="BJ660" s="35"/>
      <c r="BK660" s="35"/>
      <c r="BL660" s="35"/>
      <c r="BR660" s="35"/>
      <c r="BS660" s="35"/>
      <c r="BT660" s="35"/>
      <c r="BZ660" s="35"/>
      <c r="CA660" s="35"/>
      <c r="CB660" s="35"/>
      <c r="CH660" s="35"/>
      <c r="CI660" s="35"/>
      <c r="CJ660" s="35"/>
      <c r="CP660" s="35"/>
      <c r="CQ660" s="35"/>
      <c r="CR660" s="35"/>
      <c r="CX660" s="35"/>
      <c r="CY660" s="35"/>
      <c r="CZ660" s="35"/>
      <c r="DF660" s="35">
        <v>6.5400000000000002E-9</v>
      </c>
      <c r="DG660" s="35">
        <v>1.3118145378399999</v>
      </c>
      <c r="DH660" s="35">
        <v>878.32616366560001</v>
      </c>
      <c r="DI660" s="29">
        <f t="shared" si="280"/>
        <v>-6.4844180911264039E-9</v>
      </c>
      <c r="DJ660" s="29">
        <f t="shared" si="281"/>
        <v>-6.4843648611472845E-9</v>
      </c>
      <c r="DK660" s="29">
        <f t="shared" si="282"/>
        <v>-6.4843648610289034E-9</v>
      </c>
      <c r="DL660" s="29">
        <f t="shared" si="283"/>
        <v>-6.4843648610289034E-9</v>
      </c>
      <c r="DN660" s="35"/>
      <c r="DO660" s="35"/>
      <c r="DP660" s="35"/>
      <c r="DV660" s="35"/>
      <c r="DW660" s="35"/>
      <c r="DX660" s="35"/>
      <c r="ED660" s="35"/>
      <c r="EE660" s="35"/>
      <c r="EF660" s="35"/>
      <c r="EL660" s="35"/>
      <c r="EM660" s="35"/>
      <c r="EN660" s="35"/>
      <c r="ET660" s="35"/>
      <c r="EU660" s="35"/>
      <c r="EV660" s="35"/>
    </row>
    <row r="661" spans="14:152" s="29" customFormat="1" ht="13.5" x14ac:dyDescent="0.3">
      <c r="N661" s="35">
        <v>1.86E-9</v>
      </c>
      <c r="O661" s="35">
        <v>3.6636892801699998</v>
      </c>
      <c r="P661" s="35">
        <v>108.72184851110001</v>
      </c>
      <c r="Q661" s="29">
        <f t="shared" si="276"/>
        <v>1.2224640548419921E-9</v>
      </c>
      <c r="R661" s="29">
        <f t="shared" si="277"/>
        <v>1.2224532013191E-9</v>
      </c>
      <c r="S661" s="29">
        <f t="shared" si="278"/>
        <v>1.2224532012949687E-9</v>
      </c>
      <c r="T661" s="29">
        <f t="shared" si="279"/>
        <v>1.2224532012949687E-9</v>
      </c>
      <c r="V661" s="35"/>
      <c r="W661" s="35"/>
      <c r="X661" s="35"/>
      <c r="AD661" s="35"/>
      <c r="AE661" s="35"/>
      <c r="AF661" s="35"/>
      <c r="AL661" s="35"/>
      <c r="AM661" s="35"/>
      <c r="AN661" s="35"/>
      <c r="AT661" s="35"/>
      <c r="AU661" s="35"/>
      <c r="AV661" s="35"/>
      <c r="BB661" s="35"/>
      <c r="BC661" s="35"/>
      <c r="BD661" s="35"/>
      <c r="BJ661" s="35"/>
      <c r="BK661" s="35"/>
      <c r="BL661" s="35"/>
      <c r="BR661" s="35"/>
      <c r="BS661" s="35"/>
      <c r="BT661" s="35"/>
      <c r="BZ661" s="35"/>
      <c r="CA661" s="35"/>
      <c r="CB661" s="35"/>
      <c r="CH661" s="35"/>
      <c r="CI661" s="35"/>
      <c r="CJ661" s="35"/>
      <c r="CP661" s="35"/>
      <c r="CQ661" s="35"/>
      <c r="CR661" s="35"/>
      <c r="CX661" s="35"/>
      <c r="CY661" s="35"/>
      <c r="CZ661" s="35"/>
      <c r="DF661" s="35">
        <v>6.1900000000000003E-9</v>
      </c>
      <c r="DG661" s="35">
        <v>3.7155481722600001</v>
      </c>
      <c r="DH661" s="35">
        <v>2090.3096723752001</v>
      </c>
      <c r="DI661" s="29">
        <f t="shared" si="280"/>
        <v>6.1866354317566183E-9</v>
      </c>
      <c r="DJ661" s="29">
        <f t="shared" si="281"/>
        <v>6.186604987418932E-9</v>
      </c>
      <c r="DK661" s="29">
        <f t="shared" si="282"/>
        <v>6.1866049873510883E-9</v>
      </c>
      <c r="DL661" s="29">
        <f t="shared" si="283"/>
        <v>6.1866049873510883E-9</v>
      </c>
      <c r="DN661" s="35"/>
      <c r="DO661" s="35"/>
      <c r="DP661" s="35"/>
      <c r="DV661" s="35"/>
      <c r="DW661" s="35"/>
      <c r="DX661" s="35"/>
      <c r="ED661" s="35"/>
      <c r="EE661" s="35"/>
      <c r="EF661" s="35"/>
      <c r="EL661" s="35"/>
      <c r="EM661" s="35"/>
      <c r="EN661" s="35"/>
      <c r="ET661" s="35"/>
      <c r="EU661" s="35"/>
      <c r="EV661" s="35"/>
    </row>
    <row r="662" spans="14:152" s="29" customFormat="1" ht="13.5" x14ac:dyDescent="0.3">
      <c r="N662" s="35">
        <v>1.9000000000000001E-9</v>
      </c>
      <c r="O662" s="35">
        <v>2.0085298654899999</v>
      </c>
      <c r="P662" s="35">
        <v>1058.6311706638</v>
      </c>
      <c r="Q662" s="29">
        <f t="shared" si="276"/>
        <v>1.7827466240464109E-9</v>
      </c>
      <c r="R662" s="29">
        <f t="shared" si="277"/>
        <v>1.782796157652469E-9</v>
      </c>
      <c r="S662" s="29">
        <f t="shared" si="278"/>
        <v>1.782796157762592E-9</v>
      </c>
      <c r="T662" s="29">
        <f t="shared" si="279"/>
        <v>1.782796157762592E-9</v>
      </c>
      <c r="V662" s="35"/>
      <c r="W662" s="35"/>
      <c r="X662" s="35"/>
      <c r="AD662" s="35"/>
      <c r="AE662" s="35"/>
      <c r="AF662" s="35"/>
      <c r="AL662" s="35"/>
      <c r="AM662" s="35"/>
      <c r="AN662" s="35"/>
      <c r="AT662" s="35"/>
      <c r="AU662" s="35"/>
      <c r="AV662" s="35"/>
      <c r="BB662" s="35"/>
      <c r="BC662" s="35"/>
      <c r="BD662" s="35"/>
      <c r="BJ662" s="35"/>
      <c r="BK662" s="35"/>
      <c r="BL662" s="35"/>
      <c r="BR662" s="35"/>
      <c r="BS662" s="35"/>
      <c r="BT662" s="35"/>
      <c r="BZ662" s="35"/>
      <c r="CA662" s="35"/>
      <c r="CB662" s="35"/>
      <c r="CH662" s="35"/>
      <c r="CI662" s="35"/>
      <c r="CJ662" s="35"/>
      <c r="CP662" s="35"/>
      <c r="CQ662" s="35"/>
      <c r="CR662" s="35"/>
      <c r="CX662" s="35"/>
      <c r="CY662" s="35"/>
      <c r="CZ662" s="35"/>
      <c r="DF662" s="35">
        <v>5.0000000000000001E-9</v>
      </c>
      <c r="DG662" s="35">
        <v>4.2893743906599999</v>
      </c>
      <c r="DH662" s="35">
        <v>5216.5803728013998</v>
      </c>
      <c r="DI662" s="29">
        <f t="shared" si="280"/>
        <v>2.4794680759889508E-9</v>
      </c>
      <c r="DJ662" s="29">
        <f t="shared" si="281"/>
        <v>2.481080845734791E-9</v>
      </c>
      <c r="DK662" s="29">
        <f t="shared" si="282"/>
        <v>2.4810808493202934E-9</v>
      </c>
      <c r="DL662" s="29">
        <f t="shared" si="283"/>
        <v>2.4810808493202934E-9</v>
      </c>
      <c r="DN662" s="35"/>
      <c r="DO662" s="35"/>
      <c r="DP662" s="35"/>
      <c r="DV662" s="35"/>
      <c r="DW662" s="35"/>
      <c r="DX662" s="35"/>
      <c r="ED662" s="35"/>
      <c r="EE662" s="35"/>
      <c r="EF662" s="35"/>
      <c r="EL662" s="35"/>
      <c r="EM662" s="35"/>
      <c r="EN662" s="35"/>
      <c r="ET662" s="35"/>
      <c r="EU662" s="35"/>
      <c r="EV662" s="35"/>
    </row>
    <row r="663" spans="14:152" s="29" customFormat="1" ht="13.5" x14ac:dyDescent="0.3">
      <c r="N663" s="35">
        <v>1.8300000000000001E-9</v>
      </c>
      <c r="O663" s="35">
        <v>3.1735846421999998</v>
      </c>
      <c r="P663" s="35">
        <v>140.9651774255</v>
      </c>
      <c r="Q663" s="29">
        <f t="shared" si="276"/>
        <v>1.2483858637929348E-9</v>
      </c>
      <c r="R663" s="29">
        <f t="shared" si="277"/>
        <v>1.2483724316914274E-9</v>
      </c>
      <c r="S663" s="29">
        <f t="shared" si="278"/>
        <v>1.2483724316615614E-9</v>
      </c>
      <c r="T663" s="29">
        <f t="shared" si="279"/>
        <v>1.2483724316615614E-9</v>
      </c>
      <c r="V663" s="35"/>
      <c r="W663" s="35"/>
      <c r="X663" s="35"/>
      <c r="AD663" s="35"/>
      <c r="AE663" s="35"/>
      <c r="AF663" s="35"/>
      <c r="AL663" s="35"/>
      <c r="AM663" s="35"/>
      <c r="AN663" s="35"/>
      <c r="AT663" s="35"/>
      <c r="AU663" s="35"/>
      <c r="AV663" s="35"/>
      <c r="BB663" s="35"/>
      <c r="BC663" s="35"/>
      <c r="BD663" s="35"/>
      <c r="BJ663" s="35"/>
      <c r="BK663" s="35"/>
      <c r="BL663" s="35"/>
      <c r="BR663" s="35"/>
      <c r="BS663" s="35"/>
      <c r="BT663" s="35"/>
      <c r="BZ663" s="35"/>
      <c r="CA663" s="35"/>
      <c r="CB663" s="35"/>
      <c r="CH663" s="35"/>
      <c r="CI663" s="35"/>
      <c r="CJ663" s="35"/>
      <c r="CP663" s="35"/>
      <c r="CQ663" s="35"/>
      <c r="CR663" s="35"/>
      <c r="CX663" s="35"/>
      <c r="CY663" s="35"/>
      <c r="CZ663" s="35"/>
      <c r="DF663" s="35">
        <v>6.2099999999999999E-9</v>
      </c>
      <c r="DG663" s="35">
        <v>3.9889367338300001</v>
      </c>
      <c r="DH663" s="35">
        <v>409.92341631959999</v>
      </c>
      <c r="DI663" s="29">
        <f t="shared" si="280"/>
        <v>-2.1218352000569989E-9</v>
      </c>
      <c r="DJ663" s="29">
        <f t="shared" si="281"/>
        <v>-2.1220055672783038E-9</v>
      </c>
      <c r="DK663" s="29">
        <f t="shared" si="282"/>
        <v>-2.1220055676571099E-9</v>
      </c>
      <c r="DL663" s="29">
        <f t="shared" si="283"/>
        <v>-2.1220055676571099E-9</v>
      </c>
      <c r="DN663" s="35"/>
      <c r="DO663" s="35"/>
      <c r="DP663" s="35"/>
      <c r="DV663" s="35"/>
      <c r="DW663" s="35"/>
      <c r="DX663" s="35"/>
      <c r="ED663" s="35"/>
      <c r="EE663" s="35"/>
      <c r="EF663" s="35"/>
      <c r="EL663" s="35"/>
      <c r="EM663" s="35"/>
      <c r="EN663" s="35"/>
      <c r="ET663" s="35"/>
      <c r="EU663" s="35"/>
      <c r="EV663" s="35"/>
    </row>
    <row r="664" spans="14:152" s="29" customFormat="1" ht="13.5" x14ac:dyDescent="0.3">
      <c r="N664" s="35">
        <v>1.9800000000000002E-9</v>
      </c>
      <c r="O664" s="35">
        <v>5.4981657945400002</v>
      </c>
      <c r="P664" s="35">
        <v>4333.5069479745998</v>
      </c>
      <c r="Q664" s="29">
        <f t="shared" si="276"/>
        <v>1.7522942239796959E-9</v>
      </c>
      <c r="R664" s="29">
        <f t="shared" si="277"/>
        <v>1.7525786295793899E-9</v>
      </c>
      <c r="S664" s="29">
        <f t="shared" si="278"/>
        <v>1.7525786302115608E-9</v>
      </c>
      <c r="T664" s="29">
        <f t="shared" si="279"/>
        <v>1.7525786302115608E-9</v>
      </c>
      <c r="V664" s="35"/>
      <c r="W664" s="35"/>
      <c r="X664" s="35"/>
      <c r="AD664" s="35"/>
      <c r="AE664" s="35"/>
      <c r="AF664" s="35"/>
      <c r="AL664" s="35"/>
      <c r="AM664" s="35"/>
      <c r="AN664" s="35"/>
      <c r="AT664" s="35"/>
      <c r="AU664" s="35"/>
      <c r="AV664" s="35"/>
      <c r="BB664" s="35"/>
      <c r="BC664" s="35"/>
      <c r="BD664" s="35"/>
      <c r="BJ664" s="35"/>
      <c r="BK664" s="35"/>
      <c r="BL664" s="35"/>
      <c r="BR664" s="35"/>
      <c r="BS664" s="35"/>
      <c r="BT664" s="35"/>
      <c r="BZ664" s="35"/>
      <c r="CA664" s="35"/>
      <c r="CB664" s="35"/>
      <c r="CH664" s="35"/>
      <c r="CI664" s="35"/>
      <c r="CJ664" s="35"/>
      <c r="CP664" s="35"/>
      <c r="CQ664" s="35"/>
      <c r="CR664" s="35"/>
      <c r="CX664" s="35"/>
      <c r="CY664" s="35"/>
      <c r="CZ664" s="35"/>
      <c r="DF664" s="35">
        <v>6.8500000000000001E-9</v>
      </c>
      <c r="DG664" s="35">
        <v>1.95310431695</v>
      </c>
      <c r="DH664" s="35">
        <v>3156.8051495651998</v>
      </c>
      <c r="DI664" s="29">
        <f t="shared" si="280"/>
        <v>-6.7375170225301148E-9</v>
      </c>
      <c r="DJ664" s="29">
        <f t="shared" si="281"/>
        <v>-6.737238937081847E-9</v>
      </c>
      <c r="DK664" s="29">
        <f t="shared" si="282"/>
        <v>-6.7372389364631631E-9</v>
      </c>
      <c r="DL664" s="29">
        <f t="shared" si="283"/>
        <v>-6.7372389364631631E-9</v>
      </c>
      <c r="DN664" s="35"/>
      <c r="DO664" s="35"/>
      <c r="DP664" s="35"/>
      <c r="DV664" s="35"/>
      <c r="DW664" s="35"/>
      <c r="DX664" s="35"/>
      <c r="ED664" s="35"/>
      <c r="EE664" s="35"/>
      <c r="EF664" s="35"/>
      <c r="EL664" s="35"/>
      <c r="EM664" s="35"/>
      <c r="EN664" s="35"/>
      <c r="ET664" s="35"/>
      <c r="EU664" s="35"/>
      <c r="EV664" s="35"/>
    </row>
    <row r="665" spans="14:152" s="29" customFormat="1" ht="13.5" x14ac:dyDescent="0.3">
      <c r="N665" s="35">
        <v>2.4E-9</v>
      </c>
      <c r="O665" s="35">
        <v>6.0660235786800003</v>
      </c>
      <c r="P665" s="35">
        <v>1821.1219388175</v>
      </c>
      <c r="Q665" s="29">
        <f t="shared" si="276"/>
        <v>-1.1163937468453001E-9</v>
      </c>
      <c r="R665" s="29">
        <f t="shared" si="277"/>
        <v>-1.1166692584986408E-9</v>
      </c>
      <c r="S665" s="29">
        <f t="shared" si="278"/>
        <v>-1.1166692591111996E-9</v>
      </c>
      <c r="T665" s="29">
        <f t="shared" si="279"/>
        <v>-1.1166692591111996E-9</v>
      </c>
      <c r="V665" s="35"/>
      <c r="W665" s="35"/>
      <c r="X665" s="35"/>
      <c r="AD665" s="35"/>
      <c r="AE665" s="35"/>
      <c r="AF665" s="35"/>
      <c r="AL665" s="35"/>
      <c r="AM665" s="35"/>
      <c r="AN665" s="35"/>
      <c r="AT665" s="35"/>
      <c r="AU665" s="35"/>
      <c r="AV665" s="35"/>
      <c r="BB665" s="35"/>
      <c r="BC665" s="35"/>
      <c r="BD665" s="35"/>
      <c r="BJ665" s="35"/>
      <c r="BK665" s="35"/>
      <c r="BL665" s="35"/>
      <c r="BR665" s="35"/>
      <c r="BS665" s="35"/>
      <c r="BT665" s="35"/>
      <c r="BZ665" s="35"/>
      <c r="CA665" s="35"/>
      <c r="CB665" s="35"/>
      <c r="CH665" s="35"/>
      <c r="CI665" s="35"/>
      <c r="CJ665" s="35"/>
      <c r="CP665" s="35"/>
      <c r="CQ665" s="35"/>
      <c r="CR665" s="35"/>
      <c r="CX665" s="35"/>
      <c r="CY665" s="35"/>
      <c r="CZ665" s="35"/>
      <c r="DF665" s="35">
        <v>5.52E-9</v>
      </c>
      <c r="DG665" s="35">
        <v>2.81774132958</v>
      </c>
      <c r="DH665" s="35">
        <v>344.70304530790003</v>
      </c>
      <c r="DI665" s="29">
        <f t="shared" si="280"/>
        <v>-2.943319403025516E-9</v>
      </c>
      <c r="DJ665" s="29">
        <f t="shared" si="281"/>
        <v>-2.9432047725158594E-9</v>
      </c>
      <c r="DK665" s="29">
        <f t="shared" si="282"/>
        <v>-2.9432047722609831E-9</v>
      </c>
      <c r="DL665" s="29">
        <f t="shared" si="283"/>
        <v>-2.9432047722609831E-9</v>
      </c>
      <c r="DN665" s="35"/>
      <c r="DO665" s="35"/>
      <c r="DP665" s="35"/>
      <c r="DV665" s="35"/>
      <c r="DW665" s="35"/>
      <c r="DX665" s="35"/>
      <c r="ED665" s="35"/>
      <c r="EE665" s="35"/>
      <c r="EF665" s="35"/>
      <c r="EL665" s="35"/>
      <c r="EM665" s="35"/>
      <c r="EN665" s="35"/>
      <c r="ET665" s="35"/>
      <c r="EU665" s="35"/>
      <c r="EV665" s="35"/>
    </row>
    <row r="666" spans="14:152" s="29" customFormat="1" ht="13.5" x14ac:dyDescent="0.3">
      <c r="N666" s="35">
        <v>1.7200000000000001E-9</v>
      </c>
      <c r="O666" s="35">
        <v>3.04802064781</v>
      </c>
      <c r="P666" s="35">
        <v>54.3347294422</v>
      </c>
      <c r="Q666" s="29">
        <f t="shared" si="276"/>
        <v>-1.2119242633350847E-9</v>
      </c>
      <c r="R666" s="29">
        <f t="shared" si="277"/>
        <v>-1.2119289857958715E-9</v>
      </c>
      <c r="S666" s="29">
        <f t="shared" si="278"/>
        <v>-1.2119289858063717E-9</v>
      </c>
      <c r="T666" s="29">
        <f t="shared" si="279"/>
        <v>-1.2119289858063717E-9</v>
      </c>
      <c r="V666" s="35"/>
      <c r="W666" s="35"/>
      <c r="X666" s="35"/>
      <c r="AD666" s="35"/>
      <c r="AE666" s="35"/>
      <c r="AF666" s="35"/>
      <c r="AL666" s="35"/>
      <c r="AM666" s="35"/>
      <c r="AN666" s="35"/>
      <c r="AT666" s="35"/>
      <c r="AU666" s="35"/>
      <c r="AV666" s="35"/>
      <c r="BB666" s="35"/>
      <c r="BC666" s="35"/>
      <c r="BD666" s="35"/>
      <c r="BJ666" s="35"/>
      <c r="BK666" s="35"/>
      <c r="BL666" s="35"/>
      <c r="BR666" s="35"/>
      <c r="BS666" s="35"/>
      <c r="BT666" s="35"/>
      <c r="BZ666" s="35"/>
      <c r="CA666" s="35"/>
      <c r="CB666" s="35"/>
      <c r="CH666" s="35"/>
      <c r="CI666" s="35"/>
      <c r="CJ666" s="35"/>
      <c r="CP666" s="35"/>
      <c r="CQ666" s="35"/>
      <c r="CR666" s="35"/>
      <c r="CX666" s="35"/>
      <c r="CY666" s="35"/>
      <c r="CZ666" s="35"/>
      <c r="DF666" s="35">
        <v>5.5100000000000002E-9</v>
      </c>
      <c r="DG666" s="35">
        <v>1.91969778405</v>
      </c>
      <c r="DH666" s="35">
        <v>113.3877149571</v>
      </c>
      <c r="DI666" s="29">
        <f t="shared" si="280"/>
        <v>-4.4853136277825078E-9</v>
      </c>
      <c r="DJ666" s="29">
        <f t="shared" si="281"/>
        <v>-4.4853394687234366E-9</v>
      </c>
      <c r="DK666" s="29">
        <f t="shared" si="282"/>
        <v>-4.4853394687808926E-9</v>
      </c>
      <c r="DL666" s="29">
        <f t="shared" si="283"/>
        <v>-4.4853394687808926E-9</v>
      </c>
      <c r="DN666" s="35"/>
      <c r="DO666" s="35"/>
      <c r="DP666" s="35"/>
      <c r="DV666" s="35"/>
      <c r="DW666" s="35"/>
      <c r="DX666" s="35"/>
      <c r="ED666" s="35"/>
      <c r="EE666" s="35"/>
      <c r="EF666" s="35"/>
      <c r="EL666" s="35"/>
      <c r="EM666" s="35"/>
      <c r="EN666" s="35"/>
      <c r="ET666" s="35"/>
      <c r="EU666" s="35"/>
      <c r="EV666" s="35"/>
    </row>
    <row r="667" spans="14:152" s="29" customFormat="1" ht="13.5" x14ac:dyDescent="0.3">
      <c r="N667" s="35">
        <v>1.6999999999999999E-9</v>
      </c>
      <c r="O667" s="35">
        <v>4.6652029120399998</v>
      </c>
      <c r="P667" s="35">
        <v>1372.5924061081</v>
      </c>
      <c r="Q667" s="29">
        <f t="shared" si="276"/>
        <v>-4.2909291904749464E-10</v>
      </c>
      <c r="R667" s="29">
        <f t="shared" si="277"/>
        <v>-4.2893213149681482E-10</v>
      </c>
      <c r="S667" s="29">
        <f t="shared" si="278"/>
        <v>-4.2893213113930131E-10</v>
      </c>
      <c r="T667" s="29">
        <f t="shared" si="279"/>
        <v>-4.2893213113930131E-10</v>
      </c>
      <c r="V667" s="35"/>
      <c r="W667" s="35"/>
      <c r="X667" s="35"/>
      <c r="AD667" s="35"/>
      <c r="AE667" s="35"/>
      <c r="AF667" s="35"/>
      <c r="AL667" s="35"/>
      <c r="AM667" s="35"/>
      <c r="AN667" s="35"/>
      <c r="AT667" s="35"/>
      <c r="AU667" s="35"/>
      <c r="AV667" s="35"/>
      <c r="BB667" s="35"/>
      <c r="BC667" s="35"/>
      <c r="BD667" s="35"/>
      <c r="BJ667" s="35"/>
      <c r="BK667" s="35"/>
      <c r="BL667" s="35"/>
      <c r="BR667" s="35"/>
      <c r="BS667" s="35"/>
      <c r="BT667" s="35"/>
      <c r="BZ667" s="35"/>
      <c r="CA667" s="35"/>
      <c r="CB667" s="35"/>
      <c r="CH667" s="35"/>
      <c r="CI667" s="35"/>
      <c r="CJ667" s="35"/>
      <c r="CP667" s="35"/>
      <c r="CQ667" s="35"/>
      <c r="CR667" s="35"/>
      <c r="CX667" s="35"/>
      <c r="CY667" s="35"/>
      <c r="CZ667" s="35"/>
      <c r="DF667" s="35">
        <v>6.82E-9</v>
      </c>
      <c r="DG667" s="35">
        <v>0.87321578326000004</v>
      </c>
      <c r="DH667" s="35">
        <v>6069.7767545533998</v>
      </c>
      <c r="DI667" s="29">
        <f t="shared" si="280"/>
        <v>3.2560648789812343E-9</v>
      </c>
      <c r="DJ667" s="29">
        <f t="shared" si="281"/>
        <v>3.2534743696730641E-9</v>
      </c>
      <c r="DK667" s="29">
        <f t="shared" si="282"/>
        <v>3.2534743639125791E-9</v>
      </c>
      <c r="DL667" s="29">
        <f t="shared" si="283"/>
        <v>3.2534743639125791E-9</v>
      </c>
      <c r="DN667" s="35"/>
      <c r="DO667" s="35"/>
      <c r="DP667" s="35"/>
      <c r="DV667" s="35"/>
      <c r="DW667" s="35"/>
      <c r="DX667" s="35"/>
      <c r="ED667" s="35"/>
      <c r="EE667" s="35"/>
      <c r="EF667" s="35"/>
      <c r="EL667" s="35"/>
      <c r="EM667" s="35"/>
      <c r="EN667" s="35"/>
      <c r="ET667" s="35"/>
      <c r="EU667" s="35"/>
      <c r="EV667" s="35"/>
    </row>
    <row r="668" spans="14:152" s="29" customFormat="1" ht="13.5" x14ac:dyDescent="0.3">
      <c r="N668" s="35">
        <v>1.73E-9</v>
      </c>
      <c r="O668" s="35">
        <v>4.7288405630700003</v>
      </c>
      <c r="P668" s="35">
        <v>77204.327494533296</v>
      </c>
      <c r="Q668" s="29">
        <f t="shared" si="276"/>
        <v>-7.7668791280383253E-10</v>
      </c>
      <c r="R668" s="29">
        <f t="shared" si="277"/>
        <v>-7.6817736258895461E-10</v>
      </c>
      <c r="S668" s="29">
        <f t="shared" si="278"/>
        <v>-7.6817734364045917E-10</v>
      </c>
      <c r="T668" s="29">
        <f t="shared" si="279"/>
        <v>-7.6817734364045917E-10</v>
      </c>
      <c r="V668" s="35"/>
      <c r="W668" s="35"/>
      <c r="X668" s="35"/>
      <c r="AD668" s="35"/>
      <c r="AE668" s="35"/>
      <c r="AF668" s="35"/>
      <c r="AL668" s="35"/>
      <c r="AM668" s="35"/>
      <c r="AN668" s="35"/>
      <c r="AT668" s="35"/>
      <c r="AU668" s="35"/>
      <c r="AV668" s="35"/>
      <c r="BB668" s="35"/>
      <c r="BC668" s="35"/>
      <c r="BD668" s="35"/>
      <c r="BJ668" s="35"/>
      <c r="BK668" s="35"/>
      <c r="BL668" s="35"/>
      <c r="BR668" s="35"/>
      <c r="BS668" s="35"/>
      <c r="BT668" s="35"/>
      <c r="BZ668" s="35"/>
      <c r="CA668" s="35"/>
      <c r="CB668" s="35"/>
      <c r="CH668" s="35"/>
      <c r="CI668" s="35"/>
      <c r="CJ668" s="35"/>
      <c r="CP668" s="35"/>
      <c r="CQ668" s="35"/>
      <c r="CR668" s="35"/>
      <c r="CX668" s="35"/>
      <c r="CY668" s="35"/>
      <c r="CZ668" s="35"/>
      <c r="DF668" s="35">
        <v>6.5100000000000001E-9</v>
      </c>
      <c r="DG668" s="35">
        <v>5.09951064975</v>
      </c>
      <c r="DH668" s="35">
        <v>531.33549649730003</v>
      </c>
      <c r="DI668" s="29">
        <f t="shared" si="280"/>
        <v>2.5815708628556135E-9</v>
      </c>
      <c r="DJ668" s="29">
        <f t="shared" si="281"/>
        <v>2.5817969861433584E-9</v>
      </c>
      <c r="DK668" s="29">
        <f t="shared" si="282"/>
        <v>2.5817969866461325E-9</v>
      </c>
      <c r="DL668" s="29">
        <f t="shared" si="283"/>
        <v>2.5817969866461325E-9</v>
      </c>
      <c r="DN668" s="35"/>
      <c r="DO668" s="35"/>
      <c r="DP668" s="35"/>
      <c r="DV668" s="35"/>
      <c r="DW668" s="35"/>
      <c r="DX668" s="35"/>
      <c r="ED668" s="35"/>
      <c r="EE668" s="35"/>
      <c r="EF668" s="35"/>
      <c r="EL668" s="35"/>
      <c r="EM668" s="35"/>
      <c r="EN668" s="35"/>
      <c r="ET668" s="35"/>
      <c r="EU668" s="35"/>
      <c r="EV668" s="35"/>
    </row>
    <row r="669" spans="14:152" s="29" customFormat="1" ht="13.5" x14ac:dyDescent="0.3">
      <c r="N669" s="35">
        <v>1.74E-9</v>
      </c>
      <c r="O669" s="35">
        <v>0.85370421251999995</v>
      </c>
      <c r="P669" s="35">
        <v>1587.5884225755001</v>
      </c>
      <c r="Q669" s="29">
        <f t="shared" si="276"/>
        <v>1.119582072107803E-10</v>
      </c>
      <c r="R669" s="29">
        <f t="shared" si="277"/>
        <v>1.1215451421219185E-10</v>
      </c>
      <c r="S669" s="29">
        <f t="shared" si="278"/>
        <v>1.1215451464866386E-10</v>
      </c>
      <c r="T669" s="29">
        <f t="shared" si="279"/>
        <v>1.1215451464866386E-10</v>
      </c>
      <c r="V669" s="35"/>
      <c r="W669" s="35"/>
      <c r="X669" s="35"/>
      <c r="AD669" s="35"/>
      <c r="AE669" s="35"/>
      <c r="AF669" s="35"/>
      <c r="AL669" s="35"/>
      <c r="AM669" s="35"/>
      <c r="AN669" s="35"/>
      <c r="AT669" s="35"/>
      <c r="AU669" s="35"/>
      <c r="AV669" s="35"/>
      <c r="BB669" s="35"/>
      <c r="BC669" s="35"/>
      <c r="BD669" s="35"/>
      <c r="BJ669" s="35"/>
      <c r="BK669" s="35"/>
      <c r="BL669" s="35"/>
      <c r="BR669" s="35"/>
      <c r="BS669" s="35"/>
      <c r="BT669" s="35"/>
      <c r="BZ669" s="35"/>
      <c r="CA669" s="35"/>
      <c r="CB669" s="35"/>
      <c r="CH669" s="35"/>
      <c r="CI669" s="35"/>
      <c r="CJ669" s="35"/>
      <c r="CP669" s="35"/>
      <c r="CQ669" s="35"/>
      <c r="CR669" s="35"/>
      <c r="CX669" s="35"/>
      <c r="CY669" s="35"/>
      <c r="CZ669" s="35"/>
      <c r="DF669" s="35">
        <v>5.3700000000000003E-9</v>
      </c>
      <c r="DG669" s="35">
        <v>3.6735744022599999</v>
      </c>
      <c r="DH669" s="35">
        <v>605.95703637019994</v>
      </c>
      <c r="DI669" s="29">
        <f t="shared" si="280"/>
        <v>3.1275918356204185E-9</v>
      </c>
      <c r="DJ669" s="29">
        <f t="shared" si="281"/>
        <v>3.1277801968296651E-9</v>
      </c>
      <c r="DK669" s="29">
        <f t="shared" si="282"/>
        <v>3.1277801972484703E-9</v>
      </c>
      <c r="DL669" s="29">
        <f t="shared" si="283"/>
        <v>3.1277801972484703E-9</v>
      </c>
      <c r="DN669" s="35"/>
      <c r="DO669" s="35"/>
      <c r="DP669" s="35"/>
      <c r="DV669" s="35"/>
      <c r="DW669" s="35"/>
      <c r="DX669" s="35"/>
      <c r="ED669" s="35"/>
      <c r="EE669" s="35"/>
      <c r="EF669" s="35"/>
      <c r="EL669" s="35"/>
      <c r="EM669" s="35"/>
      <c r="EN669" s="35"/>
      <c r="ET669" s="35"/>
      <c r="EU669" s="35"/>
      <c r="EV669" s="35"/>
    </row>
    <row r="670" spans="14:152" s="29" customFormat="1" ht="13.5" x14ac:dyDescent="0.3">
      <c r="N670" s="35">
        <v>2.1499999999999998E-9</v>
      </c>
      <c r="O670" s="35">
        <v>0.68219980704000005</v>
      </c>
      <c r="P670" s="35">
        <v>1054.7160637432</v>
      </c>
      <c r="Q670" s="29">
        <f t="shared" si="276"/>
        <v>1.0943602500353471E-9</v>
      </c>
      <c r="R670" s="29">
        <f t="shared" si="277"/>
        <v>1.0942212487896519E-9</v>
      </c>
      <c r="S670" s="29">
        <f t="shared" si="278"/>
        <v>1.0942212484805829E-9</v>
      </c>
      <c r="T670" s="29">
        <f t="shared" si="279"/>
        <v>1.0942212484805829E-9</v>
      </c>
      <c r="V670" s="35"/>
      <c r="W670" s="35"/>
      <c r="X670" s="35"/>
      <c r="AD670" s="35"/>
      <c r="AE670" s="35"/>
      <c r="AF670" s="35"/>
      <c r="AL670" s="35"/>
      <c r="AM670" s="35"/>
      <c r="AN670" s="35"/>
      <c r="AT670" s="35"/>
      <c r="AU670" s="35"/>
      <c r="AV670" s="35"/>
      <c r="BB670" s="35"/>
      <c r="BC670" s="35"/>
      <c r="BD670" s="35"/>
      <c r="BJ670" s="35"/>
      <c r="BK670" s="35"/>
      <c r="BL670" s="35"/>
      <c r="BR670" s="35"/>
      <c r="BS670" s="35"/>
      <c r="BT670" s="35"/>
      <c r="BZ670" s="35"/>
      <c r="CA670" s="35"/>
      <c r="CB670" s="35"/>
      <c r="CH670" s="35"/>
      <c r="CI670" s="35"/>
      <c r="CJ670" s="35"/>
      <c r="CP670" s="35"/>
      <c r="CQ670" s="35"/>
      <c r="CR670" s="35"/>
      <c r="CX670" s="35"/>
      <c r="CY670" s="35"/>
      <c r="CZ670" s="35"/>
      <c r="DF670" s="35">
        <v>5.2499999999999999E-9</v>
      </c>
      <c r="DG670" s="35">
        <v>0.74584814988000003</v>
      </c>
      <c r="DH670" s="35">
        <v>736.83972137830006</v>
      </c>
      <c r="DI670" s="29">
        <f t="shared" si="280"/>
        <v>5.1932621174437806E-9</v>
      </c>
      <c r="DJ670" s="29">
        <f t="shared" si="281"/>
        <v>5.193302500751383E-9</v>
      </c>
      <c r="DK670" s="29">
        <f t="shared" si="282"/>
        <v>5.1933025008411569E-9</v>
      </c>
      <c r="DL670" s="29">
        <f t="shared" si="283"/>
        <v>5.1933025008411569E-9</v>
      </c>
      <c r="DN670" s="35"/>
      <c r="DO670" s="35"/>
      <c r="DP670" s="35"/>
      <c r="DV670" s="35"/>
      <c r="DW670" s="35"/>
      <c r="DX670" s="35"/>
      <c r="ED670" s="35"/>
      <c r="EE670" s="35"/>
      <c r="EF670" s="35"/>
      <c r="EL670" s="35"/>
      <c r="EM670" s="35"/>
      <c r="EN670" s="35"/>
      <c r="ET670" s="35"/>
      <c r="EU670" s="35"/>
      <c r="EV670" s="35"/>
    </row>
    <row r="671" spans="14:152" s="29" customFormat="1" ht="13.5" x14ac:dyDescent="0.3">
      <c r="N671" s="35">
        <v>1.6999999999999999E-9</v>
      </c>
      <c r="O671" s="35">
        <v>1.5220480330799999</v>
      </c>
      <c r="P671" s="35">
        <v>5591.9608796002003</v>
      </c>
      <c r="Q671" s="29">
        <f t="shared" si="276"/>
        <v>-5.5230699028584153E-10</v>
      </c>
      <c r="R671" s="29">
        <f t="shared" si="277"/>
        <v>-5.5294718510074244E-10</v>
      </c>
      <c r="S671" s="29">
        <f t="shared" si="278"/>
        <v>-5.5294718652408784E-10</v>
      </c>
      <c r="T671" s="29">
        <f t="shared" si="279"/>
        <v>-5.5294718652408784E-10</v>
      </c>
      <c r="V671" s="35"/>
      <c r="W671" s="35"/>
      <c r="X671" s="35"/>
      <c r="AD671" s="35"/>
      <c r="AE671" s="35"/>
      <c r="AF671" s="35"/>
      <c r="AL671" s="35"/>
      <c r="AM671" s="35"/>
      <c r="AN671" s="35"/>
      <c r="AT671" s="35"/>
      <c r="AU671" s="35"/>
      <c r="AV671" s="35"/>
      <c r="BB671" s="35"/>
      <c r="BC671" s="35"/>
      <c r="BD671" s="35"/>
      <c r="BJ671" s="35"/>
      <c r="BK671" s="35"/>
      <c r="BL671" s="35"/>
      <c r="BR671" s="35"/>
      <c r="BS671" s="35"/>
      <c r="BT671" s="35"/>
      <c r="BZ671" s="35"/>
      <c r="CA671" s="35"/>
      <c r="CB671" s="35"/>
      <c r="CH671" s="35"/>
      <c r="CI671" s="35"/>
      <c r="CJ671" s="35"/>
      <c r="CP671" s="35"/>
      <c r="CQ671" s="35"/>
      <c r="CR671" s="35"/>
      <c r="CX671" s="35"/>
      <c r="CY671" s="35"/>
      <c r="CZ671" s="35"/>
      <c r="DF671" s="35">
        <v>5.0499999999999997E-9</v>
      </c>
      <c r="DG671" s="35">
        <v>3.1249481430700001</v>
      </c>
      <c r="DH671" s="35">
        <v>1475.6851803267</v>
      </c>
      <c r="DI671" s="29">
        <f t="shared" si="280"/>
        <v>-1.9168445227602691E-9</v>
      </c>
      <c r="DJ671" s="29">
        <f t="shared" si="281"/>
        <v>-1.9163535434470808E-9</v>
      </c>
      <c r="DK671" s="29">
        <f t="shared" si="282"/>
        <v>-1.9163535423553992E-9</v>
      </c>
      <c r="DL671" s="29">
        <f t="shared" si="283"/>
        <v>-1.9163535423553992E-9</v>
      </c>
      <c r="DN671" s="35"/>
      <c r="DO671" s="35"/>
      <c r="DP671" s="35"/>
      <c r="DV671" s="35"/>
      <c r="DW671" s="35"/>
      <c r="DX671" s="35"/>
      <c r="ED671" s="35"/>
      <c r="EE671" s="35"/>
      <c r="EF671" s="35"/>
      <c r="EL671" s="35"/>
      <c r="EM671" s="35"/>
      <c r="EN671" s="35"/>
      <c r="ET671" s="35"/>
      <c r="EU671" s="35"/>
      <c r="EV671" s="35"/>
    </row>
    <row r="672" spans="14:152" s="29" customFormat="1" ht="13.5" x14ac:dyDescent="0.3">
      <c r="N672" s="35">
        <v>2.0000000000000001E-9</v>
      </c>
      <c r="O672" s="35">
        <v>1.6027509207299999</v>
      </c>
      <c r="P672" s="35">
        <v>6681.2248533995999</v>
      </c>
      <c r="Q672" s="29">
        <f t="shared" si="276"/>
        <v>-1.9735666008521557E-9</v>
      </c>
      <c r="R672" s="29">
        <f t="shared" si="277"/>
        <v>-1.9737205737615914E-9</v>
      </c>
      <c r="S672" s="29">
        <f t="shared" si="278"/>
        <v>-1.973720574103444E-9</v>
      </c>
      <c r="T672" s="29">
        <f t="shared" si="279"/>
        <v>-1.973720574103444E-9</v>
      </c>
      <c r="V672" s="35"/>
      <c r="W672" s="35"/>
      <c r="X672" s="35"/>
      <c r="AD672" s="35"/>
      <c r="AE672" s="35"/>
      <c r="AF672" s="35"/>
      <c r="AL672" s="35"/>
      <c r="AM672" s="35"/>
      <c r="AN672" s="35"/>
      <c r="AT672" s="35"/>
      <c r="AU672" s="35"/>
      <c r="AV672" s="35"/>
      <c r="BB672" s="35"/>
      <c r="BC672" s="35"/>
      <c r="BD672" s="35"/>
      <c r="BJ672" s="35"/>
      <c r="BK672" s="35"/>
      <c r="BL672" s="35"/>
      <c r="BR672" s="35"/>
      <c r="BS672" s="35"/>
      <c r="BT672" s="35"/>
      <c r="BZ672" s="35"/>
      <c r="CA672" s="35"/>
      <c r="CB672" s="35"/>
      <c r="CH672" s="35"/>
      <c r="CI672" s="35"/>
      <c r="CJ672" s="35"/>
      <c r="CP672" s="35"/>
      <c r="CQ672" s="35"/>
      <c r="CR672" s="35"/>
      <c r="CX672" s="35"/>
      <c r="CY672" s="35"/>
      <c r="CZ672" s="35"/>
      <c r="DF672" s="35">
        <v>6.2199999999999996E-9</v>
      </c>
      <c r="DG672" s="35">
        <v>3.0001393960599998</v>
      </c>
      <c r="DH672" s="35">
        <v>2349.3284312037999</v>
      </c>
      <c r="DI672" s="29">
        <f t="shared" si="280"/>
        <v>-5.9101234227959389E-9</v>
      </c>
      <c r="DJ672" s="29">
        <f t="shared" si="281"/>
        <v>-5.9104476959860838E-9</v>
      </c>
      <c r="DK672" s="29">
        <f t="shared" si="282"/>
        <v>-5.9104476967068932E-9</v>
      </c>
      <c r="DL672" s="29">
        <f t="shared" si="283"/>
        <v>-5.9104476967068932E-9</v>
      </c>
      <c r="DN672" s="35"/>
      <c r="DO672" s="35"/>
      <c r="DP672" s="35"/>
      <c r="DV672" s="35"/>
      <c r="DW672" s="35"/>
      <c r="DX672" s="35"/>
      <c r="ED672" s="35"/>
      <c r="EE672" s="35"/>
      <c r="EF672" s="35"/>
      <c r="EL672" s="35"/>
      <c r="EM672" s="35"/>
      <c r="EN672" s="35"/>
      <c r="ET672" s="35"/>
      <c r="EU672" s="35"/>
      <c r="EV672" s="35"/>
    </row>
    <row r="673" spans="14:152" s="29" customFormat="1" ht="13.5" x14ac:dyDescent="0.3">
      <c r="N673" s="35">
        <v>1.9300000000000002E-9</v>
      </c>
      <c r="O673" s="35">
        <v>2.1300347928000001</v>
      </c>
      <c r="P673" s="35">
        <v>103.6140390804</v>
      </c>
      <c r="Q673" s="29">
        <f t="shared" si="276"/>
        <v>-1.5111798423562484E-9</v>
      </c>
      <c r="R673" s="29">
        <f t="shared" si="277"/>
        <v>-1.5111887003454038E-9</v>
      </c>
      <c r="S673" s="29">
        <f t="shared" si="278"/>
        <v>-1.5111887003650994E-9</v>
      </c>
      <c r="T673" s="29">
        <f t="shared" si="279"/>
        <v>-1.5111887003650994E-9</v>
      </c>
      <c r="V673" s="35"/>
      <c r="W673" s="35"/>
      <c r="X673" s="35"/>
      <c r="AD673" s="35"/>
      <c r="AE673" s="35"/>
      <c r="AF673" s="35"/>
      <c r="AL673" s="35"/>
      <c r="AM673" s="35"/>
      <c r="AN673" s="35"/>
      <c r="AT673" s="35"/>
      <c r="AU673" s="35"/>
      <c r="AV673" s="35"/>
      <c r="BB673" s="35"/>
      <c r="BC673" s="35"/>
      <c r="BD673" s="35"/>
      <c r="BJ673" s="35"/>
      <c r="BK673" s="35"/>
      <c r="BL673" s="35"/>
      <c r="BR673" s="35"/>
      <c r="BS673" s="35"/>
      <c r="BT673" s="35"/>
      <c r="BZ673" s="35"/>
      <c r="CA673" s="35"/>
      <c r="CB673" s="35"/>
      <c r="CH673" s="35"/>
      <c r="CI673" s="35"/>
      <c r="CJ673" s="35"/>
      <c r="CP673" s="35"/>
      <c r="CQ673" s="35"/>
      <c r="CR673" s="35"/>
      <c r="CX673" s="35"/>
      <c r="CY673" s="35"/>
      <c r="CZ673" s="35"/>
      <c r="DF673" s="35">
        <v>6.4400000000000001E-9</v>
      </c>
      <c r="DG673" s="35">
        <v>3.0015698633499999</v>
      </c>
      <c r="DH673" s="35">
        <v>298.23262239190001</v>
      </c>
      <c r="DI673" s="29">
        <f t="shared" si="280"/>
        <v>5.5053080776690355E-11</v>
      </c>
      <c r="DJ673" s="29">
        <f t="shared" si="281"/>
        <v>5.5189846160990686E-11</v>
      </c>
      <c r="DK673" s="29">
        <f t="shared" si="282"/>
        <v>5.518984646508208E-11</v>
      </c>
      <c r="DL673" s="29">
        <f t="shared" si="283"/>
        <v>5.518984646508208E-11</v>
      </c>
      <c r="DN673" s="35"/>
      <c r="DO673" s="35"/>
      <c r="DP673" s="35"/>
      <c r="DV673" s="35"/>
      <c r="DW673" s="35"/>
      <c r="DX673" s="35"/>
      <c r="ED673" s="35"/>
      <c r="EE673" s="35"/>
      <c r="EF673" s="35"/>
      <c r="EL673" s="35"/>
      <c r="EM673" s="35"/>
      <c r="EN673" s="35"/>
      <c r="ET673" s="35"/>
      <c r="EU673" s="35"/>
      <c r="EV673" s="35"/>
    </row>
    <row r="674" spans="14:152" s="29" customFormat="1" ht="13.5" x14ac:dyDescent="0.3">
      <c r="N674" s="35">
        <v>2.3100000000000001E-9</v>
      </c>
      <c r="O674" s="35">
        <v>4.6996238903099998</v>
      </c>
      <c r="P674" s="35">
        <v>1966.2317178272001</v>
      </c>
      <c r="Q674" s="29">
        <f t="shared" si="276"/>
        <v>1.1209056099567967E-9</v>
      </c>
      <c r="R674" s="29">
        <f t="shared" si="277"/>
        <v>1.1206227866450132E-9</v>
      </c>
      <c r="S674" s="29">
        <f t="shared" si="278"/>
        <v>1.1206227860161454E-9</v>
      </c>
      <c r="T674" s="29">
        <f t="shared" si="279"/>
        <v>1.1206227860161454E-9</v>
      </c>
      <c r="V674" s="35"/>
      <c r="W674" s="35"/>
      <c r="X674" s="35"/>
      <c r="AD674" s="35"/>
      <c r="AE674" s="35"/>
      <c r="AF674" s="35"/>
      <c r="AL674" s="35"/>
      <c r="AM674" s="35"/>
      <c r="AN674" s="35"/>
      <c r="AT674" s="35"/>
      <c r="AU674" s="35"/>
      <c r="AV674" s="35"/>
      <c r="BB674" s="35"/>
      <c r="BC674" s="35"/>
      <c r="BD674" s="35"/>
      <c r="BJ674" s="35"/>
      <c r="BK674" s="35"/>
      <c r="BL674" s="35"/>
      <c r="BR674" s="35"/>
      <c r="BS674" s="35"/>
      <c r="BT674" s="35"/>
      <c r="BZ674" s="35"/>
      <c r="CA674" s="35"/>
      <c r="CB674" s="35"/>
      <c r="CH674" s="35"/>
      <c r="CI674" s="35"/>
      <c r="CJ674" s="35"/>
      <c r="CP674" s="35"/>
      <c r="CQ674" s="35"/>
      <c r="CR674" s="35"/>
      <c r="CX674" s="35"/>
      <c r="CY674" s="35"/>
      <c r="CZ674" s="35"/>
      <c r="DF674" s="35">
        <v>5.6400000000000004E-9</v>
      </c>
      <c r="DG674" s="35">
        <v>3.8196083394899998</v>
      </c>
      <c r="DH674" s="35">
        <v>1059.5419888836</v>
      </c>
      <c r="DI674" s="29">
        <f t="shared" si="280"/>
        <v>-3.2227675593787947E-9</v>
      </c>
      <c r="DJ674" s="29">
        <f t="shared" si="281"/>
        <v>-3.2224183189195244E-9</v>
      </c>
      <c r="DK674" s="29">
        <f t="shared" si="282"/>
        <v>-3.2224183181429875E-9</v>
      </c>
      <c r="DL674" s="29">
        <f t="shared" si="283"/>
        <v>-3.2224183181429875E-9</v>
      </c>
      <c r="DN674" s="35"/>
      <c r="DO674" s="35"/>
      <c r="DP674" s="35"/>
      <c r="DV674" s="35"/>
      <c r="DW674" s="35"/>
      <c r="DX674" s="35"/>
      <c r="ED674" s="35"/>
      <c r="EE674" s="35"/>
      <c r="EF674" s="35"/>
      <c r="EL674" s="35"/>
      <c r="EM674" s="35"/>
      <c r="EN674" s="35"/>
      <c r="ET674" s="35"/>
      <c r="EU674" s="35"/>
      <c r="EV674" s="35"/>
    </row>
    <row r="675" spans="14:152" s="29" customFormat="1" ht="13.5" x14ac:dyDescent="0.3">
      <c r="N675" s="35">
        <v>1.79E-9</v>
      </c>
      <c r="O675" s="35">
        <v>5.5739590544700004</v>
      </c>
      <c r="P675" s="35">
        <v>1457.5259330619999</v>
      </c>
      <c r="Q675" s="29">
        <f t="shared" si="276"/>
        <v>-1.0080305783777071E-9</v>
      </c>
      <c r="R675" s="29">
        <f t="shared" si="277"/>
        <v>-1.0081841012644903E-9</v>
      </c>
      <c r="S675" s="29">
        <f t="shared" si="278"/>
        <v>-1.008184101605827E-9</v>
      </c>
      <c r="T675" s="29">
        <f t="shared" si="279"/>
        <v>-1.008184101605827E-9</v>
      </c>
      <c r="V675" s="35"/>
      <c r="W675" s="35"/>
      <c r="X675" s="35"/>
      <c r="AD675" s="35"/>
      <c r="AE675" s="35"/>
      <c r="AF675" s="35"/>
      <c r="AL675" s="35"/>
      <c r="AM675" s="35"/>
      <c r="AN675" s="35"/>
      <c r="AT675" s="35"/>
      <c r="AU675" s="35"/>
      <c r="AV675" s="35"/>
      <c r="BB675" s="35"/>
      <c r="BC675" s="35"/>
      <c r="BD675" s="35"/>
      <c r="BJ675" s="35"/>
      <c r="BK675" s="35"/>
      <c r="BL675" s="35"/>
      <c r="BR675" s="35"/>
      <c r="BS675" s="35"/>
      <c r="BT675" s="35"/>
      <c r="BZ675" s="35"/>
      <c r="CA675" s="35"/>
      <c r="CB675" s="35"/>
      <c r="CH675" s="35"/>
      <c r="CI675" s="35"/>
      <c r="CJ675" s="35"/>
      <c r="CP675" s="35"/>
      <c r="CQ675" s="35"/>
      <c r="CR675" s="35"/>
      <c r="CX675" s="35"/>
      <c r="CY675" s="35"/>
      <c r="CZ675" s="35"/>
      <c r="DF675" s="35">
        <v>4.6800000000000004E-9</v>
      </c>
      <c r="DG675" s="35">
        <v>3.5034855499200002</v>
      </c>
      <c r="DH675" s="35">
        <v>4841.8572720667999</v>
      </c>
      <c r="DI675" s="29">
        <f t="shared" si="280"/>
        <v>4.1872407498063714E-9</v>
      </c>
      <c r="DJ675" s="29">
        <f t="shared" si="281"/>
        <v>4.1879612343952659E-9</v>
      </c>
      <c r="DK675" s="29">
        <f t="shared" si="282"/>
        <v>4.1879612359966926E-9</v>
      </c>
      <c r="DL675" s="29">
        <f t="shared" si="283"/>
        <v>4.1879612359966926E-9</v>
      </c>
      <c r="DN675" s="35"/>
      <c r="DO675" s="35"/>
      <c r="DP675" s="35"/>
      <c r="DV675" s="35"/>
      <c r="DW675" s="35"/>
      <c r="DX675" s="35"/>
      <c r="ED675" s="35"/>
      <c r="EE675" s="35"/>
      <c r="EF675" s="35"/>
      <c r="EL675" s="35"/>
      <c r="EM675" s="35"/>
      <c r="EN675" s="35"/>
      <c r="ET675" s="35"/>
      <c r="EU675" s="35"/>
      <c r="EV675" s="35"/>
    </row>
    <row r="676" spans="14:152" s="29" customFormat="1" ht="13.5" x14ac:dyDescent="0.3">
      <c r="N676" s="35">
        <v>2.0500000000000002E-9</v>
      </c>
      <c r="O676" s="35">
        <v>3.6550757112799999</v>
      </c>
      <c r="P676" s="35">
        <v>906.84978763799995</v>
      </c>
      <c r="Q676" s="29">
        <f t="shared" si="276"/>
        <v>1.8318551746590403E-9</v>
      </c>
      <c r="R676" s="29">
        <f t="shared" si="277"/>
        <v>1.8317957445570009E-9</v>
      </c>
      <c r="S676" s="29">
        <f t="shared" si="278"/>
        <v>1.8317957444248526E-9</v>
      </c>
      <c r="T676" s="29">
        <f t="shared" si="279"/>
        <v>1.8317957444248526E-9</v>
      </c>
      <c r="V676" s="35"/>
      <c r="W676" s="35"/>
      <c r="X676" s="35"/>
      <c r="AD676" s="35"/>
      <c r="AE676" s="35"/>
      <c r="AF676" s="35"/>
      <c r="AL676" s="35"/>
      <c r="AM676" s="35"/>
      <c r="AN676" s="35"/>
      <c r="AT676" s="35"/>
      <c r="AU676" s="35"/>
      <c r="AV676" s="35"/>
      <c r="BB676" s="35"/>
      <c r="BC676" s="35"/>
      <c r="BD676" s="35"/>
      <c r="BJ676" s="35"/>
      <c r="BK676" s="35"/>
      <c r="BL676" s="35"/>
      <c r="BR676" s="35"/>
      <c r="BS676" s="35"/>
      <c r="BT676" s="35"/>
      <c r="BZ676" s="35"/>
      <c r="CA676" s="35"/>
      <c r="CB676" s="35"/>
      <c r="CH676" s="35"/>
      <c r="CI676" s="35"/>
      <c r="CJ676" s="35"/>
      <c r="CP676" s="35"/>
      <c r="CQ676" s="35"/>
      <c r="CR676" s="35"/>
      <c r="CX676" s="35"/>
      <c r="CY676" s="35"/>
      <c r="CZ676" s="35"/>
      <c r="DF676" s="35">
        <v>4.9099999999999998E-9</v>
      </c>
      <c r="DG676" s="35">
        <v>1.2853557307200001</v>
      </c>
      <c r="DH676" s="35">
        <v>247.23934538180001</v>
      </c>
      <c r="DI676" s="29">
        <f t="shared" si="280"/>
        <v>2.7260275826058376E-9</v>
      </c>
      <c r="DJ676" s="29">
        <f t="shared" si="281"/>
        <v>2.7259556826638083E-9</v>
      </c>
      <c r="DK676" s="29">
        <f t="shared" si="282"/>
        <v>2.7259556825039396E-9</v>
      </c>
      <c r="DL676" s="29">
        <f t="shared" si="283"/>
        <v>2.7259556825039396E-9</v>
      </c>
      <c r="DN676" s="35"/>
      <c r="DO676" s="35"/>
      <c r="DP676" s="35"/>
      <c r="DV676" s="35"/>
      <c r="DW676" s="35"/>
      <c r="DX676" s="35"/>
      <c r="ED676" s="35"/>
      <c r="EE676" s="35"/>
      <c r="EF676" s="35"/>
      <c r="EL676" s="35"/>
      <c r="EM676" s="35"/>
      <c r="EN676" s="35"/>
      <c r="ET676" s="35"/>
      <c r="EU676" s="35"/>
      <c r="EV676" s="35"/>
    </row>
    <row r="677" spans="14:152" s="29" customFormat="1" ht="13.5" x14ac:dyDescent="0.3">
      <c r="N677" s="35">
        <v>1.81E-9</v>
      </c>
      <c r="O677" s="35">
        <v>4.5227293466600003</v>
      </c>
      <c r="P677" s="35">
        <v>24498.830246290399</v>
      </c>
      <c r="Q677" s="29">
        <f t="shared" si="276"/>
        <v>1.7257508676213897E-9</v>
      </c>
      <c r="R677" s="29">
        <f t="shared" si="277"/>
        <v>1.7267004228863633E-9</v>
      </c>
      <c r="S677" s="29">
        <f t="shared" si="278"/>
        <v>1.726700424991819E-9</v>
      </c>
      <c r="T677" s="29">
        <f t="shared" si="279"/>
        <v>1.726700424991819E-9</v>
      </c>
      <c r="V677" s="35"/>
      <c r="W677" s="35"/>
      <c r="X677" s="35"/>
      <c r="AD677" s="35"/>
      <c r="AE677" s="35"/>
      <c r="AF677" s="35"/>
      <c r="AL677" s="35"/>
      <c r="AM677" s="35"/>
      <c r="AN677" s="35"/>
      <c r="AT677" s="35"/>
      <c r="AU677" s="35"/>
      <c r="AV677" s="35"/>
      <c r="BB677" s="35"/>
      <c r="BC677" s="35"/>
      <c r="BD677" s="35"/>
      <c r="BJ677" s="35"/>
      <c r="BK677" s="35"/>
      <c r="BL677" s="35"/>
      <c r="BR677" s="35"/>
      <c r="BS677" s="35"/>
      <c r="BT677" s="35"/>
      <c r="BZ677" s="35"/>
      <c r="CA677" s="35"/>
      <c r="CB677" s="35"/>
      <c r="CH677" s="35"/>
      <c r="CI677" s="35"/>
      <c r="CJ677" s="35"/>
      <c r="CP677" s="35"/>
      <c r="CQ677" s="35"/>
      <c r="CR677" s="35"/>
      <c r="CX677" s="35"/>
      <c r="CY677" s="35"/>
      <c r="CZ677" s="35"/>
      <c r="DF677" s="35">
        <v>4.5800000000000003E-9</v>
      </c>
      <c r="DG677" s="35">
        <v>0.45056377875999998</v>
      </c>
      <c r="DH677" s="35">
        <v>1065.6017053127</v>
      </c>
      <c r="DI677" s="29">
        <f t="shared" si="280"/>
        <v>2.111680105050378E-9</v>
      </c>
      <c r="DJ677" s="29">
        <f t="shared" si="281"/>
        <v>2.1113716990210372E-9</v>
      </c>
      <c r="DK677" s="29">
        <f t="shared" si="282"/>
        <v>2.1113716983353011E-9</v>
      </c>
      <c r="DL677" s="29">
        <f t="shared" si="283"/>
        <v>2.1113716983353011E-9</v>
      </c>
      <c r="DN677" s="35"/>
      <c r="DO677" s="35"/>
      <c r="DP677" s="35"/>
      <c r="DV677" s="35"/>
      <c r="DW677" s="35"/>
      <c r="DX677" s="35"/>
      <c r="ED677" s="35"/>
      <c r="EE677" s="35"/>
      <c r="EF677" s="35"/>
      <c r="EL677" s="35"/>
      <c r="EM677" s="35"/>
      <c r="EN677" s="35"/>
      <c r="ET677" s="35"/>
      <c r="EU677" s="35"/>
      <c r="EV677" s="35"/>
    </row>
    <row r="678" spans="14:152" s="29" customFormat="1" ht="13.5" x14ac:dyDescent="0.3">
      <c r="N678" s="35">
        <v>2.23E-9</v>
      </c>
      <c r="O678" s="35">
        <v>0.11650319998</v>
      </c>
      <c r="P678" s="35">
        <v>67.880499887599996</v>
      </c>
      <c r="Q678" s="29">
        <f t="shared" si="276"/>
        <v>7.6840042319788765E-10</v>
      </c>
      <c r="R678" s="29">
        <f t="shared" si="277"/>
        <v>7.6841054259759534E-10</v>
      </c>
      <c r="S678" s="29">
        <f t="shared" si="278"/>
        <v>7.6841054262009528E-10</v>
      </c>
      <c r="T678" s="29">
        <f t="shared" si="279"/>
        <v>7.6841054262009528E-10</v>
      </c>
      <c r="V678" s="35"/>
      <c r="W678" s="35"/>
      <c r="X678" s="35"/>
      <c r="AD678" s="35"/>
      <c r="AE678" s="35"/>
      <c r="AF678" s="35"/>
      <c r="AL678" s="35"/>
      <c r="AM678" s="35"/>
      <c r="AN678" s="35"/>
      <c r="AT678" s="35"/>
      <c r="AU678" s="35"/>
      <c r="AV678" s="35"/>
      <c r="BB678" s="35"/>
      <c r="BC678" s="35"/>
      <c r="BD678" s="35"/>
      <c r="BJ678" s="35"/>
      <c r="BK678" s="35"/>
      <c r="BL678" s="35"/>
      <c r="BR678" s="35"/>
      <c r="BS678" s="35"/>
      <c r="BT678" s="35"/>
      <c r="BZ678" s="35"/>
      <c r="CA678" s="35"/>
      <c r="CB678" s="35"/>
      <c r="CH678" s="35"/>
      <c r="CI678" s="35"/>
      <c r="CJ678" s="35"/>
      <c r="CP678" s="35"/>
      <c r="CQ678" s="35"/>
      <c r="CR678" s="35"/>
      <c r="CX678" s="35"/>
      <c r="CY678" s="35"/>
      <c r="CZ678" s="35"/>
      <c r="DF678" s="35">
        <v>5.4299999999999997E-9</v>
      </c>
      <c r="DG678" s="35">
        <v>2.3970430831999998</v>
      </c>
      <c r="DH678" s="35">
        <v>9690.7081281171995</v>
      </c>
      <c r="DI678" s="29">
        <f t="shared" si="280"/>
        <v>-4.9385893923057407E-9</v>
      </c>
      <c r="DJ678" s="29">
        <f t="shared" si="281"/>
        <v>-4.9370304989853914E-9</v>
      </c>
      <c r="DK678" s="29">
        <f t="shared" si="282"/>
        <v>-4.9370304955166774E-9</v>
      </c>
      <c r="DL678" s="29">
        <f t="shared" si="283"/>
        <v>-4.9370304955166774E-9</v>
      </c>
      <c r="DN678" s="35"/>
      <c r="DO678" s="35"/>
      <c r="DP678" s="35"/>
      <c r="DV678" s="35"/>
      <c r="DW678" s="35"/>
      <c r="DX678" s="35"/>
      <c r="ED678" s="35"/>
      <c r="EE678" s="35"/>
      <c r="EF678" s="35"/>
      <c r="EL678" s="35"/>
      <c r="EM678" s="35"/>
      <c r="EN678" s="35"/>
      <c r="ET678" s="35"/>
      <c r="EU678" s="35"/>
      <c r="EV678" s="35"/>
    </row>
    <row r="679" spans="14:152" s="29" customFormat="1" ht="13.5" x14ac:dyDescent="0.3">
      <c r="N679" s="35">
        <v>1.7200000000000001E-9</v>
      </c>
      <c r="O679" s="35">
        <v>5.68083885227</v>
      </c>
      <c r="P679" s="35">
        <v>1884.1241239379999</v>
      </c>
      <c r="Q679" s="29">
        <f t="shared" si="276"/>
        <v>2.6429355720093228E-10</v>
      </c>
      <c r="R679" s="29">
        <f t="shared" si="277"/>
        <v>2.6406552037514817E-10</v>
      </c>
      <c r="S679" s="29">
        <f t="shared" si="278"/>
        <v>2.6406551986811861E-10</v>
      </c>
      <c r="T679" s="29">
        <f t="shared" si="279"/>
        <v>2.6406551986811861E-10</v>
      </c>
      <c r="V679" s="35"/>
      <c r="W679" s="35"/>
      <c r="X679" s="35"/>
      <c r="AD679" s="35"/>
      <c r="AE679" s="35"/>
      <c r="AF679" s="35"/>
      <c r="AL679" s="35"/>
      <c r="AM679" s="35"/>
      <c r="AN679" s="35"/>
      <c r="AT679" s="35"/>
      <c r="AU679" s="35"/>
      <c r="AV679" s="35"/>
      <c r="BB679" s="35"/>
      <c r="BC679" s="35"/>
      <c r="BD679" s="35"/>
      <c r="BJ679" s="35"/>
      <c r="BK679" s="35"/>
      <c r="BL679" s="35"/>
      <c r="BR679" s="35"/>
      <c r="BS679" s="35"/>
      <c r="BT679" s="35"/>
      <c r="BZ679" s="35"/>
      <c r="CA679" s="35"/>
      <c r="CB679" s="35"/>
      <c r="CH679" s="35"/>
      <c r="CI679" s="35"/>
      <c r="CJ679" s="35"/>
      <c r="CP679" s="35"/>
      <c r="CQ679" s="35"/>
      <c r="CR679" s="35"/>
      <c r="CX679" s="35"/>
      <c r="CY679" s="35"/>
      <c r="CZ679" s="35"/>
      <c r="DF679" s="35">
        <v>4.5900000000000001E-9</v>
      </c>
      <c r="DG679" s="35">
        <v>5.2987025969800001</v>
      </c>
      <c r="DH679" s="35">
        <v>1474.9344208012999</v>
      </c>
      <c r="DI679" s="29">
        <f t="shared" si="280"/>
        <v>-2.5563550687222196E-9</v>
      </c>
      <c r="DJ679" s="29">
        <f t="shared" si="281"/>
        <v>-2.5567554634588162E-9</v>
      </c>
      <c r="DK679" s="29">
        <f t="shared" si="282"/>
        <v>-2.5567554643490404E-9</v>
      </c>
      <c r="DL679" s="29">
        <f t="shared" si="283"/>
        <v>-2.5567554643490404E-9</v>
      </c>
      <c r="DN679" s="35"/>
      <c r="DO679" s="35"/>
      <c r="DP679" s="35"/>
      <c r="DV679" s="35"/>
      <c r="DW679" s="35"/>
      <c r="DX679" s="35"/>
      <c r="ED679" s="35"/>
      <c r="EE679" s="35"/>
      <c r="EF679" s="35"/>
      <c r="EL679" s="35"/>
      <c r="EM679" s="35"/>
      <c r="EN679" s="35"/>
      <c r="ET679" s="35"/>
      <c r="EU679" s="35"/>
      <c r="EV679" s="35"/>
    </row>
    <row r="680" spans="14:152" s="29" customFormat="1" ht="13.5" x14ac:dyDescent="0.3">
      <c r="N680" s="35">
        <v>2.1900000000000001E-9</v>
      </c>
      <c r="O680" s="35">
        <v>0.60964963735</v>
      </c>
      <c r="P680" s="35">
        <v>2729.4561991638002</v>
      </c>
      <c r="Q680" s="29">
        <f t="shared" si="276"/>
        <v>1.2579912738447599E-9</v>
      </c>
      <c r="R680" s="29">
        <f t="shared" si="277"/>
        <v>1.258339683883273E-9</v>
      </c>
      <c r="S680" s="29">
        <f t="shared" si="278"/>
        <v>1.2583396846578985E-9</v>
      </c>
      <c r="T680" s="29">
        <f t="shared" si="279"/>
        <v>1.2583396846578985E-9</v>
      </c>
      <c r="V680" s="35"/>
      <c r="W680" s="35"/>
      <c r="X680" s="35"/>
      <c r="AD680" s="35"/>
      <c r="AE680" s="35"/>
      <c r="AF680" s="35"/>
      <c r="AL680" s="35"/>
      <c r="AM680" s="35"/>
      <c r="AN680" s="35"/>
      <c r="AT680" s="35"/>
      <c r="AU680" s="35"/>
      <c r="AV680" s="35"/>
      <c r="BB680" s="35"/>
      <c r="BC680" s="35"/>
      <c r="BD680" s="35"/>
      <c r="BJ680" s="35"/>
      <c r="BK680" s="35"/>
      <c r="BL680" s="35"/>
      <c r="BR680" s="35"/>
      <c r="BS680" s="35"/>
      <c r="BT680" s="35"/>
      <c r="BZ680" s="35"/>
      <c r="CA680" s="35"/>
      <c r="CB680" s="35"/>
      <c r="CH680" s="35"/>
      <c r="CI680" s="35"/>
      <c r="CJ680" s="35"/>
      <c r="CP680" s="35"/>
      <c r="CQ680" s="35"/>
      <c r="CR680" s="35"/>
      <c r="CX680" s="35"/>
      <c r="CY680" s="35"/>
      <c r="CZ680" s="35"/>
      <c r="DF680" s="35">
        <v>4.8300000000000001E-9</v>
      </c>
      <c r="DG680" s="35">
        <v>3.6364912124400002</v>
      </c>
      <c r="DH680" s="35">
        <v>131.4039498699</v>
      </c>
      <c r="DI680" s="29">
        <f t="shared" si="280"/>
        <v>4.2095785858343573E-9</v>
      </c>
      <c r="DJ680" s="29">
        <f t="shared" si="281"/>
        <v>4.2095564252811303E-9</v>
      </c>
      <c r="DK680" s="29">
        <f t="shared" si="282"/>
        <v>4.2095564252318602E-9</v>
      </c>
      <c r="DL680" s="29">
        <f t="shared" si="283"/>
        <v>4.2095564252318602E-9</v>
      </c>
      <c r="DN680" s="35"/>
      <c r="DO680" s="35"/>
      <c r="DP680" s="35"/>
      <c r="DV680" s="35"/>
      <c r="DW680" s="35"/>
      <c r="DX680" s="35"/>
      <c r="ED680" s="35"/>
      <c r="EE680" s="35"/>
      <c r="EF680" s="35"/>
      <c r="EL680" s="35"/>
      <c r="EM680" s="35"/>
      <c r="EN680" s="35"/>
      <c r="ET680" s="35"/>
      <c r="EU680" s="35"/>
      <c r="EV680" s="35"/>
    </row>
    <row r="681" spans="14:152" s="29" customFormat="1" ht="13.5" x14ac:dyDescent="0.3">
      <c r="N681" s="35">
        <v>1.6399999999999999E-9</v>
      </c>
      <c r="O681" s="35">
        <v>1.06675279755</v>
      </c>
      <c r="P681" s="35">
        <v>594.6507036754</v>
      </c>
      <c r="Q681" s="29">
        <f t="shared" si="276"/>
        <v>-4.3833563585791048E-10</v>
      </c>
      <c r="R681" s="29">
        <f t="shared" si="277"/>
        <v>-4.3840255646992023E-10</v>
      </c>
      <c r="S681" s="29">
        <f t="shared" si="278"/>
        <v>-4.3840255661871348E-10</v>
      </c>
      <c r="T681" s="29">
        <f t="shared" si="279"/>
        <v>-4.3840255661871348E-10</v>
      </c>
      <c r="V681" s="35"/>
      <c r="W681" s="35"/>
      <c r="X681" s="35"/>
      <c r="AD681" s="35"/>
      <c r="AE681" s="35"/>
      <c r="AF681" s="35"/>
      <c r="AL681" s="35"/>
      <c r="AM681" s="35"/>
      <c r="AN681" s="35"/>
      <c r="AT681" s="35"/>
      <c r="AU681" s="35"/>
      <c r="AV681" s="35"/>
      <c r="BB681" s="35"/>
      <c r="BC681" s="35"/>
      <c r="BD681" s="35"/>
      <c r="BJ681" s="35"/>
      <c r="BK681" s="35"/>
      <c r="BL681" s="35"/>
      <c r="BR681" s="35"/>
      <c r="BS681" s="35"/>
      <c r="BT681" s="35"/>
      <c r="BZ681" s="35"/>
      <c r="CA681" s="35"/>
      <c r="CB681" s="35"/>
      <c r="CH681" s="35"/>
      <c r="CI681" s="35"/>
      <c r="CJ681" s="35"/>
      <c r="CP681" s="35"/>
      <c r="CQ681" s="35"/>
      <c r="CR681" s="35"/>
      <c r="CX681" s="35"/>
      <c r="CY681" s="35"/>
      <c r="CZ681" s="35"/>
      <c r="DF681" s="35">
        <v>6.3199999999999997E-9</v>
      </c>
      <c r="DG681" s="35">
        <v>2.7502834579200002</v>
      </c>
      <c r="DH681" s="35">
        <v>334.55111692129998</v>
      </c>
      <c r="DI681" s="29">
        <f t="shared" si="280"/>
        <v>-2.0482273526831117E-9</v>
      </c>
      <c r="DJ681" s="29">
        <f t="shared" si="281"/>
        <v>-2.0480849113133337E-9</v>
      </c>
      <c r="DK681" s="29">
        <f t="shared" si="282"/>
        <v>-2.0480849109966236E-9</v>
      </c>
      <c r="DL681" s="29">
        <f t="shared" si="283"/>
        <v>-2.0480849109966236E-9</v>
      </c>
      <c r="DN681" s="35"/>
      <c r="DO681" s="35"/>
      <c r="DP681" s="35"/>
      <c r="DV681" s="35"/>
      <c r="DW681" s="35"/>
      <c r="DX681" s="35"/>
      <c r="ED681" s="35"/>
      <c r="EE681" s="35"/>
      <c r="EF681" s="35"/>
      <c r="EL681" s="35"/>
      <c r="EM681" s="35"/>
      <c r="EN681" s="35"/>
      <c r="ET681" s="35"/>
      <c r="EU681" s="35"/>
      <c r="EV681" s="35"/>
    </row>
    <row r="682" spans="14:152" s="29" customFormat="1" ht="13.5" x14ac:dyDescent="0.3">
      <c r="N682" s="35">
        <v>1.7599999999999999E-9</v>
      </c>
      <c r="O682" s="35">
        <v>2.36848603898</v>
      </c>
      <c r="P682" s="35">
        <v>977.48678462110001</v>
      </c>
      <c r="Q682" s="29">
        <f t="shared" si="276"/>
        <v>1.4477720506795908E-9</v>
      </c>
      <c r="R682" s="29">
        <f t="shared" si="277"/>
        <v>1.4477023845822354E-9</v>
      </c>
      <c r="S682" s="29">
        <f t="shared" si="278"/>
        <v>1.4477023844273289E-9</v>
      </c>
      <c r="T682" s="29">
        <f t="shared" si="279"/>
        <v>1.4477023844273289E-9</v>
      </c>
      <c r="V682" s="35"/>
      <c r="W682" s="35"/>
      <c r="X682" s="35"/>
      <c r="AD682" s="35"/>
      <c r="AE682" s="35"/>
      <c r="AF682" s="35"/>
      <c r="AL682" s="35"/>
      <c r="AM682" s="35"/>
      <c r="AN682" s="35"/>
      <c r="AT682" s="35"/>
      <c r="AU682" s="35"/>
      <c r="AV682" s="35"/>
      <c r="BB682" s="35"/>
      <c r="BC682" s="35"/>
      <c r="BD682" s="35"/>
      <c r="BJ682" s="35"/>
      <c r="BK682" s="35"/>
      <c r="BL682" s="35"/>
      <c r="BR682" s="35"/>
      <c r="BS682" s="35"/>
      <c r="BT682" s="35"/>
      <c r="BZ682" s="35"/>
      <c r="CA682" s="35"/>
      <c r="CB682" s="35"/>
      <c r="CH682" s="35"/>
      <c r="CI682" s="35"/>
      <c r="CJ682" s="35"/>
      <c r="CP682" s="35"/>
      <c r="CQ682" s="35"/>
      <c r="CR682" s="35"/>
      <c r="CX682" s="35"/>
      <c r="CY682" s="35"/>
      <c r="CZ682" s="35"/>
      <c r="DF682" s="35">
        <v>4.8300000000000001E-9</v>
      </c>
      <c r="DG682" s="35">
        <v>0.42979609420999998</v>
      </c>
      <c r="DH682" s="35">
        <v>735.82832942200002</v>
      </c>
      <c r="DI682" s="29">
        <f t="shared" si="280"/>
        <v>4.7472906183415839E-9</v>
      </c>
      <c r="DJ682" s="29">
        <f t="shared" si="281"/>
        <v>4.7472439752857329E-9</v>
      </c>
      <c r="DK682" s="29">
        <f t="shared" si="282"/>
        <v>4.7472439751820094E-9</v>
      </c>
      <c r="DL682" s="29">
        <f t="shared" si="283"/>
        <v>4.7472439751820094E-9</v>
      </c>
      <c r="DN682" s="35"/>
      <c r="DO682" s="35"/>
      <c r="DP682" s="35"/>
      <c r="DV682" s="35"/>
      <c r="DW682" s="35"/>
      <c r="DX682" s="35"/>
      <c r="ED682" s="35"/>
      <c r="EE682" s="35"/>
      <c r="EF682" s="35"/>
      <c r="EL682" s="35"/>
      <c r="EM682" s="35"/>
      <c r="EN682" s="35"/>
      <c r="ET682" s="35"/>
      <c r="EU682" s="35"/>
      <c r="EV682" s="35"/>
    </row>
    <row r="683" spans="14:152" s="29" customFormat="1" ht="13.5" x14ac:dyDescent="0.3">
      <c r="N683" s="35">
        <v>1.6999999999999999E-9</v>
      </c>
      <c r="O683" s="35">
        <v>2.4303668479999998</v>
      </c>
      <c r="P683" s="35">
        <v>4532.5789494110004</v>
      </c>
      <c r="Q683" s="29">
        <f t="shared" si="276"/>
        <v>1.3535314747292872E-9</v>
      </c>
      <c r="R683" s="29">
        <f t="shared" si="277"/>
        <v>1.3538633976976761E-9</v>
      </c>
      <c r="S683" s="29">
        <f t="shared" si="278"/>
        <v>1.3538633984355417E-9</v>
      </c>
      <c r="T683" s="29">
        <f t="shared" si="279"/>
        <v>1.3538633984355417E-9</v>
      </c>
      <c r="V683" s="35"/>
      <c r="W683" s="35"/>
      <c r="X683" s="35"/>
      <c r="AD683" s="35"/>
      <c r="AE683" s="35"/>
      <c r="AF683" s="35"/>
      <c r="AL683" s="35"/>
      <c r="AM683" s="35"/>
      <c r="AN683" s="35"/>
      <c r="AT683" s="35"/>
      <c r="AU683" s="35"/>
      <c r="AV683" s="35"/>
      <c r="BB683" s="35"/>
      <c r="BC683" s="35"/>
      <c r="BD683" s="35"/>
      <c r="BJ683" s="35"/>
      <c r="BK683" s="35"/>
      <c r="BL683" s="35"/>
      <c r="BR683" s="35"/>
      <c r="BS683" s="35"/>
      <c r="BT683" s="35"/>
      <c r="BZ683" s="35"/>
      <c r="CA683" s="35"/>
      <c r="CB683" s="35"/>
      <c r="CH683" s="35"/>
      <c r="CI683" s="35"/>
      <c r="CJ683" s="35"/>
      <c r="CP683" s="35"/>
      <c r="CQ683" s="35"/>
      <c r="CR683" s="35"/>
      <c r="CX683" s="35"/>
      <c r="CY683" s="35"/>
      <c r="CZ683" s="35"/>
      <c r="DF683" s="35">
        <v>5.4000000000000004E-9</v>
      </c>
      <c r="DG683" s="35">
        <v>0.54791737145999997</v>
      </c>
      <c r="DH683" s="35">
        <v>51646.1153180537</v>
      </c>
      <c r="DI683" s="29">
        <f t="shared" si="280"/>
        <v>-4.5360952726604092E-9</v>
      </c>
      <c r="DJ683" s="29">
        <f t="shared" si="281"/>
        <v>-4.5468398745201988E-9</v>
      </c>
      <c r="DK683" s="29">
        <f t="shared" si="282"/>
        <v>-4.5468398983418598E-9</v>
      </c>
      <c r="DL683" s="29">
        <f t="shared" si="283"/>
        <v>-4.5468398983418598E-9</v>
      </c>
      <c r="DN683" s="35"/>
      <c r="DO683" s="35"/>
      <c r="DP683" s="35"/>
      <c r="DV683" s="35"/>
      <c r="DW683" s="35"/>
      <c r="DX683" s="35"/>
      <c r="ED683" s="35"/>
      <c r="EE683" s="35"/>
      <c r="EF683" s="35"/>
      <c r="EL683" s="35"/>
      <c r="EM683" s="35"/>
      <c r="EN683" s="35"/>
      <c r="ET683" s="35"/>
      <c r="EU683" s="35"/>
      <c r="EV683" s="35"/>
    </row>
    <row r="684" spans="14:152" s="29" customFormat="1" ht="13.5" x14ac:dyDescent="0.3">
      <c r="N684" s="35">
        <v>1.9099999999999998E-9</v>
      </c>
      <c r="O684" s="35">
        <v>3.64255924842</v>
      </c>
      <c r="P684" s="35">
        <v>1440.9941708575</v>
      </c>
      <c r="Q684" s="29">
        <f t="shared" si="276"/>
        <v>-6.4325561315288493E-10</v>
      </c>
      <c r="R684" s="29">
        <f t="shared" si="277"/>
        <v>-6.4307106363309306E-10</v>
      </c>
      <c r="S684" s="29">
        <f t="shared" si="278"/>
        <v>-6.4307106322274571E-10</v>
      </c>
      <c r="T684" s="29">
        <f t="shared" si="279"/>
        <v>-6.4307106322274571E-10</v>
      </c>
      <c r="V684" s="35"/>
      <c r="W684" s="35"/>
      <c r="X684" s="35"/>
      <c r="AD684" s="35"/>
      <c r="AE684" s="35"/>
      <c r="AF684" s="35"/>
      <c r="AL684" s="35"/>
      <c r="AM684" s="35"/>
      <c r="AN684" s="35"/>
      <c r="AT684" s="35"/>
      <c r="AU684" s="35"/>
      <c r="AV684" s="35"/>
      <c r="BB684" s="35"/>
      <c r="BC684" s="35"/>
      <c r="BD684" s="35"/>
      <c r="BJ684" s="35"/>
      <c r="BK684" s="35"/>
      <c r="BL684" s="35"/>
      <c r="BR684" s="35"/>
      <c r="BS684" s="35"/>
      <c r="BT684" s="35"/>
      <c r="BZ684" s="35"/>
      <c r="CA684" s="35"/>
      <c r="CB684" s="35"/>
      <c r="CH684" s="35"/>
      <c r="CI684" s="35"/>
      <c r="CJ684" s="35"/>
      <c r="CP684" s="35"/>
      <c r="CQ684" s="35"/>
      <c r="CR684" s="35"/>
      <c r="CX684" s="35"/>
      <c r="CY684" s="35"/>
      <c r="CZ684" s="35"/>
      <c r="DF684" s="35">
        <v>5.3100000000000001E-9</v>
      </c>
      <c r="DG684" s="35">
        <v>0.30026207052999998</v>
      </c>
      <c r="DH684" s="35">
        <v>912.78767847120002</v>
      </c>
      <c r="DI684" s="29">
        <f t="shared" si="280"/>
        <v>-4.4349141888070482E-9</v>
      </c>
      <c r="DJ684" s="29">
        <f t="shared" si="281"/>
        <v>-4.4347243624036621E-9</v>
      </c>
      <c r="DK684" s="29">
        <f t="shared" si="282"/>
        <v>-4.4347243619815734E-9</v>
      </c>
      <c r="DL684" s="29">
        <f t="shared" si="283"/>
        <v>-4.4347243619815734E-9</v>
      </c>
      <c r="DN684" s="35"/>
      <c r="DO684" s="35"/>
      <c r="DP684" s="35"/>
      <c r="DV684" s="35"/>
      <c r="DW684" s="35"/>
      <c r="DX684" s="35"/>
      <c r="ED684" s="35"/>
      <c r="EE684" s="35"/>
      <c r="EF684" s="35"/>
      <c r="EL684" s="35"/>
      <c r="EM684" s="35"/>
      <c r="EN684" s="35"/>
      <c r="ET684" s="35"/>
      <c r="EU684" s="35"/>
      <c r="EV684" s="35"/>
    </row>
    <row r="685" spans="14:152" s="29" customFormat="1" ht="13.5" x14ac:dyDescent="0.3">
      <c r="N685" s="35">
        <v>2.0700000000000001E-9</v>
      </c>
      <c r="O685" s="35">
        <v>0.49276008454999998</v>
      </c>
      <c r="P685" s="35">
        <v>71.600204829600003</v>
      </c>
      <c r="Q685" s="29">
        <f t="shared" si="276"/>
        <v>-1.7550471128270616E-10</v>
      </c>
      <c r="R685" s="29">
        <f t="shared" si="277"/>
        <v>-1.7549419483193073E-10</v>
      </c>
      <c r="S685" s="29">
        <f t="shared" si="278"/>
        <v>-1.7549419480854822E-10</v>
      </c>
      <c r="T685" s="29">
        <f t="shared" si="279"/>
        <v>-1.7549419480854822E-10</v>
      </c>
      <c r="V685" s="35"/>
      <c r="W685" s="35"/>
      <c r="X685" s="35"/>
      <c r="AD685" s="35"/>
      <c r="AE685" s="35"/>
      <c r="AF685" s="35"/>
      <c r="AL685" s="35"/>
      <c r="AM685" s="35"/>
      <c r="AN685" s="35"/>
      <c r="AT685" s="35"/>
      <c r="AU685" s="35"/>
      <c r="AV685" s="35"/>
      <c r="BB685" s="35"/>
      <c r="BC685" s="35"/>
      <c r="BD685" s="35"/>
      <c r="BJ685" s="35"/>
      <c r="BK685" s="35"/>
      <c r="BL685" s="35"/>
      <c r="BR685" s="35"/>
      <c r="BS685" s="35"/>
      <c r="BT685" s="35"/>
      <c r="BZ685" s="35"/>
      <c r="CA685" s="35"/>
      <c r="CB685" s="35"/>
      <c r="CH685" s="35"/>
      <c r="CI685" s="35"/>
      <c r="CJ685" s="35"/>
      <c r="CP685" s="35"/>
      <c r="CQ685" s="35"/>
      <c r="CR685" s="35"/>
      <c r="CX685" s="35"/>
      <c r="CY685" s="35"/>
      <c r="CZ685" s="35"/>
      <c r="DF685" s="35">
        <v>4.49E-9</v>
      </c>
      <c r="DG685" s="35">
        <v>3.0258347299600001</v>
      </c>
      <c r="DH685" s="35">
        <v>5901.2392022559998</v>
      </c>
      <c r="DI685" s="29">
        <f t="shared" si="280"/>
        <v>-3.9024533622132651E-10</v>
      </c>
      <c r="DJ685" s="29">
        <f t="shared" si="281"/>
        <v>-3.9212502561453206E-10</v>
      </c>
      <c r="DK685" s="29">
        <f t="shared" si="282"/>
        <v>-3.921250297938591E-10</v>
      </c>
      <c r="DL685" s="29">
        <f t="shared" si="283"/>
        <v>-3.921250297938591E-10</v>
      </c>
      <c r="DN685" s="35"/>
      <c r="DO685" s="35"/>
      <c r="DP685" s="35"/>
      <c r="DV685" s="35"/>
      <c r="DW685" s="35"/>
      <c r="DX685" s="35"/>
      <c r="ED685" s="35"/>
      <c r="EE685" s="35"/>
      <c r="EF685" s="35"/>
      <c r="EL685" s="35"/>
      <c r="EM685" s="35"/>
      <c r="EN685" s="35"/>
      <c r="ET685" s="35"/>
      <c r="EU685" s="35"/>
      <c r="EV685" s="35"/>
    </row>
    <row r="686" spans="14:152" s="29" customFormat="1" ht="13.5" x14ac:dyDescent="0.3">
      <c r="N686" s="35">
        <v>1.57E-9</v>
      </c>
      <c r="O686" s="35">
        <v>4.26888100582</v>
      </c>
      <c r="P686" s="35">
        <v>5069.3834615063997</v>
      </c>
      <c r="Q686" s="29">
        <f t="shared" si="276"/>
        <v>3.2955247018010401E-10</v>
      </c>
      <c r="R686" s="29">
        <f t="shared" si="277"/>
        <v>3.2899830670998478E-10</v>
      </c>
      <c r="S686" s="29">
        <f t="shared" si="278"/>
        <v>3.2899830547777001E-10</v>
      </c>
      <c r="T686" s="29">
        <f t="shared" si="279"/>
        <v>3.2899830547777001E-10</v>
      </c>
      <c r="V686" s="35"/>
      <c r="W686" s="35"/>
      <c r="X686" s="35"/>
      <c r="AD686" s="35"/>
      <c r="AE686" s="35"/>
      <c r="AF686" s="35"/>
      <c r="AL686" s="35"/>
      <c r="AM686" s="35"/>
      <c r="AN686" s="35"/>
      <c r="AT686" s="35"/>
      <c r="AU686" s="35"/>
      <c r="AV686" s="35"/>
      <c r="BB686" s="35"/>
      <c r="BC686" s="35"/>
      <c r="BD686" s="35"/>
      <c r="BJ686" s="35"/>
      <c r="BK686" s="35"/>
      <c r="BL686" s="35"/>
      <c r="BR686" s="35"/>
      <c r="BS686" s="35"/>
      <c r="BT686" s="35"/>
      <c r="BZ686" s="35"/>
      <c r="CA686" s="35"/>
      <c r="CB686" s="35"/>
      <c r="CH686" s="35"/>
      <c r="CI686" s="35"/>
      <c r="CJ686" s="35"/>
      <c r="CP686" s="35"/>
      <c r="CQ686" s="35"/>
      <c r="CR686" s="35"/>
      <c r="CX686" s="35"/>
      <c r="CY686" s="35"/>
      <c r="CZ686" s="35"/>
      <c r="DF686" s="35">
        <v>5.4400000000000002E-9</v>
      </c>
      <c r="DG686" s="35">
        <v>2.98747240952</v>
      </c>
      <c r="DH686" s="35">
        <v>4223.3006267552</v>
      </c>
      <c r="DI686" s="29">
        <f t="shared" si="280"/>
        <v>-4.2478898001533608E-9</v>
      </c>
      <c r="DJ686" s="29">
        <f t="shared" si="281"/>
        <v>-4.2468675492677482E-9</v>
      </c>
      <c r="DK686" s="29">
        <f t="shared" si="282"/>
        <v>-4.2468675469943729E-9</v>
      </c>
      <c r="DL686" s="29">
        <f t="shared" si="283"/>
        <v>-4.2468675469943729E-9</v>
      </c>
      <c r="DN686" s="35"/>
      <c r="DO686" s="35"/>
      <c r="DP686" s="35"/>
      <c r="DV686" s="35"/>
      <c r="DW686" s="35"/>
      <c r="DX686" s="35"/>
      <c r="ED686" s="35"/>
      <c r="EE686" s="35"/>
      <c r="EF686" s="35"/>
      <c r="EL686" s="35"/>
      <c r="EM686" s="35"/>
      <c r="EN686" s="35"/>
      <c r="ET686" s="35"/>
      <c r="EU686" s="35"/>
      <c r="EV686" s="35"/>
    </row>
    <row r="687" spans="14:152" s="29" customFormat="1" ht="13.5" x14ac:dyDescent="0.3">
      <c r="N687" s="35">
        <v>1.57E-9</v>
      </c>
      <c r="O687" s="35">
        <v>5.1484722742200004</v>
      </c>
      <c r="P687" s="35">
        <v>451.72797278960002</v>
      </c>
      <c r="Q687" s="29">
        <f t="shared" si="276"/>
        <v>1.5648549876368926E-9</v>
      </c>
      <c r="R687" s="29">
        <f t="shared" si="277"/>
        <v>1.5648509014702861E-9</v>
      </c>
      <c r="S687" s="29">
        <f t="shared" si="278"/>
        <v>1.5648509014611989E-9</v>
      </c>
      <c r="T687" s="29">
        <f t="shared" si="279"/>
        <v>1.5648509014611989E-9</v>
      </c>
      <c r="V687" s="35"/>
      <c r="W687" s="35"/>
      <c r="X687" s="35"/>
      <c r="AD687" s="35"/>
      <c r="AE687" s="35"/>
      <c r="AF687" s="35"/>
      <c r="AL687" s="35"/>
      <c r="AM687" s="35"/>
      <c r="AN687" s="35"/>
      <c r="AT687" s="35"/>
      <c r="AU687" s="35"/>
      <c r="AV687" s="35"/>
      <c r="BB687" s="35"/>
      <c r="BC687" s="35"/>
      <c r="BD687" s="35"/>
      <c r="BJ687" s="35"/>
      <c r="BK687" s="35"/>
      <c r="BL687" s="35"/>
      <c r="BR687" s="35"/>
      <c r="BS687" s="35"/>
      <c r="BT687" s="35"/>
      <c r="BZ687" s="35"/>
      <c r="CA687" s="35"/>
      <c r="CB687" s="35"/>
      <c r="CH687" s="35"/>
      <c r="CI687" s="35"/>
      <c r="CJ687" s="35"/>
      <c r="CP687" s="35"/>
      <c r="CQ687" s="35"/>
      <c r="CR687" s="35"/>
      <c r="CX687" s="35"/>
      <c r="CY687" s="35"/>
      <c r="CZ687" s="35"/>
      <c r="DF687" s="35">
        <v>5.5700000000000004E-9</v>
      </c>
      <c r="DG687" s="35">
        <v>5.8354257200799999</v>
      </c>
      <c r="DH687" s="35">
        <v>9676.4810341156008</v>
      </c>
      <c r="DI687" s="29">
        <f t="shared" si="280"/>
        <v>5.2070360002427872E-9</v>
      </c>
      <c r="DJ687" s="29">
        <f t="shared" si="281"/>
        <v>5.2056719081051409E-9</v>
      </c>
      <c r="DK687" s="29">
        <f t="shared" si="282"/>
        <v>5.2056719050694054E-9</v>
      </c>
      <c r="DL687" s="29">
        <f t="shared" si="283"/>
        <v>5.2056719050694054E-9</v>
      </c>
      <c r="DN687" s="35"/>
      <c r="DO687" s="35"/>
      <c r="DP687" s="35"/>
      <c r="DV687" s="35"/>
      <c r="DW687" s="35"/>
      <c r="DX687" s="35"/>
      <c r="ED687" s="35"/>
      <c r="EE687" s="35"/>
      <c r="EF687" s="35"/>
      <c r="EL687" s="35"/>
      <c r="EM687" s="35"/>
      <c r="EN687" s="35"/>
      <c r="ET687" s="35"/>
      <c r="EU687" s="35"/>
      <c r="EV687" s="35"/>
    </row>
    <row r="688" spans="14:152" s="29" customFormat="1" ht="13.5" x14ac:dyDescent="0.3">
      <c r="N688" s="35">
        <v>1.5799999999999999E-9</v>
      </c>
      <c r="O688" s="35">
        <v>5.0006362857499997</v>
      </c>
      <c r="P688" s="35">
        <v>650.9429865779</v>
      </c>
      <c r="Q688" s="29">
        <f t="shared" si="276"/>
        <v>-1.5656710408155322E-9</v>
      </c>
      <c r="R688" s="29">
        <f t="shared" si="277"/>
        <v>-1.5656611977078589E-9</v>
      </c>
      <c r="S688" s="29">
        <f t="shared" si="278"/>
        <v>-1.5656611976859696E-9</v>
      </c>
      <c r="T688" s="29">
        <f t="shared" si="279"/>
        <v>-1.5656611976859696E-9</v>
      </c>
      <c r="V688" s="35"/>
      <c r="W688" s="35"/>
      <c r="X688" s="35"/>
      <c r="AD688" s="35"/>
      <c r="AE688" s="35"/>
      <c r="AF688" s="35"/>
      <c r="AL688" s="35"/>
      <c r="AM688" s="35"/>
      <c r="AN688" s="35"/>
      <c r="AT688" s="35"/>
      <c r="AU688" s="35"/>
      <c r="AV688" s="35"/>
      <c r="BB688" s="35"/>
      <c r="BC688" s="35"/>
      <c r="BD688" s="35"/>
      <c r="BJ688" s="35"/>
      <c r="BK688" s="35"/>
      <c r="BL688" s="35"/>
      <c r="BR688" s="35"/>
      <c r="BS688" s="35"/>
      <c r="BT688" s="35"/>
      <c r="BZ688" s="35"/>
      <c r="CA688" s="35"/>
      <c r="CB688" s="35"/>
      <c r="CH688" s="35"/>
      <c r="CI688" s="35"/>
      <c r="CJ688" s="35"/>
      <c r="CP688" s="35"/>
      <c r="CQ688" s="35"/>
      <c r="CR688" s="35"/>
      <c r="CX688" s="35"/>
      <c r="CY688" s="35"/>
      <c r="CZ688" s="35"/>
      <c r="DF688" s="35">
        <v>5.0099999999999999E-9</v>
      </c>
      <c r="DG688" s="35">
        <v>3.4081801170000002E-2</v>
      </c>
      <c r="DH688" s="35">
        <v>1080.7225711916001</v>
      </c>
      <c r="DI688" s="29">
        <f t="shared" si="280"/>
        <v>1.5202550827714325E-9</v>
      </c>
      <c r="DJ688" s="29">
        <f t="shared" si="281"/>
        <v>1.5198876883628738E-9</v>
      </c>
      <c r="DK688" s="29">
        <f t="shared" si="282"/>
        <v>1.5198876875459825E-9</v>
      </c>
      <c r="DL688" s="29">
        <f t="shared" si="283"/>
        <v>1.5198876875459825E-9</v>
      </c>
      <c r="DN688" s="35"/>
      <c r="DO688" s="35"/>
      <c r="DP688" s="35"/>
      <c r="DV688" s="35"/>
      <c r="DW688" s="35"/>
      <c r="DX688" s="35"/>
      <c r="ED688" s="35"/>
      <c r="EE688" s="35"/>
      <c r="EF688" s="35"/>
      <c r="EL688" s="35"/>
      <c r="EM688" s="35"/>
      <c r="EN688" s="35"/>
      <c r="ET688" s="35"/>
      <c r="EU688" s="35"/>
      <c r="EV688" s="35"/>
    </row>
    <row r="689" spans="14:152" s="29" customFormat="1" ht="13.5" x14ac:dyDescent="0.3">
      <c r="N689" s="35">
        <v>1.5900000000000001E-9</v>
      </c>
      <c r="O689" s="35">
        <v>5.3753049964199997</v>
      </c>
      <c r="P689" s="35">
        <v>20426.571092422</v>
      </c>
      <c r="Q689" s="29">
        <f t="shared" si="276"/>
        <v>-8.7092528066649393E-10</v>
      </c>
      <c r="R689" s="29">
        <f t="shared" si="277"/>
        <v>-8.7285936665298199E-10</v>
      </c>
      <c r="S689" s="29">
        <f t="shared" si="278"/>
        <v>-8.7285937095130621E-10</v>
      </c>
      <c r="T689" s="29">
        <f t="shared" si="279"/>
        <v>-8.7285937095130621E-10</v>
      </c>
      <c r="V689" s="35"/>
      <c r="W689" s="35"/>
      <c r="X689" s="35"/>
      <c r="AD689" s="35"/>
      <c r="AE689" s="35"/>
      <c r="AF689" s="35"/>
      <c r="AL689" s="35"/>
      <c r="AM689" s="35"/>
      <c r="AN689" s="35"/>
      <c r="AT689" s="35"/>
      <c r="AU689" s="35"/>
      <c r="AV689" s="35"/>
      <c r="BB689" s="35"/>
      <c r="BC689" s="35"/>
      <c r="BD689" s="35"/>
      <c r="BJ689" s="35"/>
      <c r="BK689" s="35"/>
      <c r="BL689" s="35"/>
      <c r="BR689" s="35"/>
      <c r="BS689" s="35"/>
      <c r="BT689" s="35"/>
      <c r="BZ689" s="35"/>
      <c r="CA689" s="35"/>
      <c r="CB689" s="35"/>
      <c r="CH689" s="35"/>
      <c r="CI689" s="35"/>
      <c r="CJ689" s="35"/>
      <c r="CP689" s="35"/>
      <c r="CQ689" s="35"/>
      <c r="CR689" s="35"/>
      <c r="CX689" s="35"/>
      <c r="CY689" s="35"/>
      <c r="CZ689" s="35"/>
      <c r="DF689" s="35">
        <v>5.1700000000000001E-9</v>
      </c>
      <c r="DG689" s="35">
        <v>4.4040085202599997</v>
      </c>
      <c r="DH689" s="35">
        <v>2545.3620512543998</v>
      </c>
      <c r="DI689" s="29">
        <f t="shared" si="280"/>
        <v>-9.8867970856076001E-10</v>
      </c>
      <c r="DJ689" s="29">
        <f t="shared" si="281"/>
        <v>-9.8775987586510754E-10</v>
      </c>
      <c r="DK689" s="29">
        <f t="shared" si="282"/>
        <v>-9.87759873819877E-10</v>
      </c>
      <c r="DL689" s="29">
        <f t="shared" si="283"/>
        <v>-9.87759873819877E-10</v>
      </c>
      <c r="DN689" s="35"/>
      <c r="DO689" s="35"/>
      <c r="DP689" s="35"/>
      <c r="DV689" s="35"/>
      <c r="DW689" s="35"/>
      <c r="DX689" s="35"/>
      <c r="ED689" s="35"/>
      <c r="EE689" s="35"/>
      <c r="EF689" s="35"/>
      <c r="EL689" s="35"/>
      <c r="EM689" s="35"/>
      <c r="EN689" s="35"/>
      <c r="ET689" s="35"/>
      <c r="EU689" s="35"/>
      <c r="EV689" s="35"/>
    </row>
    <row r="690" spans="14:152" s="29" customFormat="1" ht="13.5" x14ac:dyDescent="0.3">
      <c r="N690" s="35">
        <v>2.1799999999999999E-9</v>
      </c>
      <c r="O690" s="35">
        <v>0.27875408082000003</v>
      </c>
      <c r="P690" s="35">
        <v>175.1660598002</v>
      </c>
      <c r="Q690" s="29">
        <f t="shared" si="276"/>
        <v>-2.179654274880135E-9</v>
      </c>
      <c r="R690" s="29">
        <f t="shared" si="277"/>
        <v>-2.1796537904350161E-9</v>
      </c>
      <c r="S690" s="29">
        <f t="shared" si="278"/>
        <v>-2.1796537904339383E-9</v>
      </c>
      <c r="T690" s="29">
        <f t="shared" si="279"/>
        <v>-2.1796537904339383E-9</v>
      </c>
      <c r="V690" s="35"/>
      <c r="W690" s="35"/>
      <c r="X690" s="35"/>
      <c r="AD690" s="35"/>
      <c r="AE690" s="35"/>
      <c r="AF690" s="35"/>
      <c r="AL690" s="35"/>
      <c r="AM690" s="35"/>
      <c r="AN690" s="35"/>
      <c r="AT690" s="35"/>
      <c r="AU690" s="35"/>
      <c r="AV690" s="35"/>
      <c r="BB690" s="35"/>
      <c r="BC690" s="35"/>
      <c r="BD690" s="35"/>
      <c r="BJ690" s="35"/>
      <c r="BK690" s="35"/>
      <c r="BL690" s="35"/>
      <c r="BR690" s="35"/>
      <c r="BS690" s="35"/>
      <c r="BT690" s="35"/>
      <c r="BZ690" s="35"/>
      <c r="CA690" s="35"/>
      <c r="CB690" s="35"/>
      <c r="CH690" s="35"/>
      <c r="CI690" s="35"/>
      <c r="CJ690" s="35"/>
      <c r="CP690" s="35"/>
      <c r="CQ690" s="35"/>
      <c r="CR690" s="35"/>
      <c r="CX690" s="35"/>
      <c r="CY690" s="35"/>
      <c r="CZ690" s="35"/>
      <c r="DF690" s="35">
        <v>4.8099999999999997E-9</v>
      </c>
      <c r="DG690" s="35">
        <v>3.6329280707599998</v>
      </c>
      <c r="DH690" s="35">
        <v>5584.8473325994</v>
      </c>
      <c r="DI690" s="29">
        <f t="shared" si="280"/>
        <v>4.7889207406107087E-9</v>
      </c>
      <c r="DJ690" s="29">
        <f t="shared" si="281"/>
        <v>4.7890992581359393E-9</v>
      </c>
      <c r="DK690" s="29">
        <f t="shared" si="282"/>
        <v>4.789099258532024E-9</v>
      </c>
      <c r="DL690" s="29">
        <f t="shared" si="283"/>
        <v>4.789099258532024E-9</v>
      </c>
      <c r="DN690" s="35"/>
      <c r="DO690" s="35"/>
      <c r="DP690" s="35"/>
      <c r="DV690" s="35"/>
      <c r="DW690" s="35"/>
      <c r="DX690" s="35"/>
      <c r="ED690" s="35"/>
      <c r="EE690" s="35"/>
      <c r="EF690" s="35"/>
      <c r="EL690" s="35"/>
      <c r="EM690" s="35"/>
      <c r="EN690" s="35"/>
      <c r="ET690" s="35"/>
      <c r="EU690" s="35"/>
      <c r="EV690" s="35"/>
    </row>
    <row r="691" spans="14:152" s="29" customFormat="1" ht="13.5" x14ac:dyDescent="0.3">
      <c r="N691" s="35">
        <v>1.55E-9</v>
      </c>
      <c r="O691" s="35">
        <v>0.83696849427999997</v>
      </c>
      <c r="P691" s="35">
        <v>1474.9344208012999</v>
      </c>
      <c r="Q691" s="29">
        <f t="shared" si="276"/>
        <v>1.4612479266989881E-9</v>
      </c>
      <c r="R691" s="29">
        <f t="shared" si="277"/>
        <v>1.4611936203298139E-9</v>
      </c>
      <c r="S691" s="29">
        <f t="shared" si="278"/>
        <v>1.4611936202090486E-9</v>
      </c>
      <c r="T691" s="29">
        <f t="shared" si="279"/>
        <v>1.4611936202090486E-9</v>
      </c>
      <c r="V691" s="35"/>
      <c r="W691" s="35"/>
      <c r="X691" s="35"/>
      <c r="AD691" s="35"/>
      <c r="AE691" s="35"/>
      <c r="AF691" s="35"/>
      <c r="AL691" s="35"/>
      <c r="AM691" s="35"/>
      <c r="AN691" s="35"/>
      <c r="AT691" s="35"/>
      <c r="AU691" s="35"/>
      <c r="AV691" s="35"/>
      <c r="BB691" s="35"/>
      <c r="BC691" s="35"/>
      <c r="BD691" s="35"/>
      <c r="BJ691" s="35"/>
      <c r="BK691" s="35"/>
      <c r="BL691" s="35"/>
      <c r="BR691" s="35"/>
      <c r="BS691" s="35"/>
      <c r="BT691" s="35"/>
      <c r="BZ691" s="35"/>
      <c r="CA691" s="35"/>
      <c r="CB691" s="35"/>
      <c r="CH691" s="35"/>
      <c r="CI691" s="35"/>
      <c r="CJ691" s="35"/>
      <c r="CP691" s="35"/>
      <c r="CQ691" s="35"/>
      <c r="CR691" s="35"/>
      <c r="CX691" s="35"/>
      <c r="CY691" s="35"/>
      <c r="CZ691" s="35"/>
      <c r="DF691" s="35">
        <v>5.5700000000000004E-9</v>
      </c>
      <c r="DG691" s="35">
        <v>6.1144397818999998</v>
      </c>
      <c r="DH691" s="35">
        <v>976.0023119128</v>
      </c>
      <c r="DI691" s="29">
        <f t="shared" si="280"/>
        <v>-5.5683172681400882E-9</v>
      </c>
      <c r="DJ691" s="29">
        <f t="shared" si="281"/>
        <v>-5.5683077394632363E-9</v>
      </c>
      <c r="DK691" s="29">
        <f t="shared" si="282"/>
        <v>-5.56830773944202E-9</v>
      </c>
      <c r="DL691" s="29">
        <f t="shared" si="283"/>
        <v>-5.56830773944202E-9</v>
      </c>
      <c r="DN691" s="35"/>
      <c r="DO691" s="35"/>
      <c r="DP691" s="35"/>
      <c r="DV691" s="35"/>
      <c r="DW691" s="35"/>
      <c r="DX691" s="35"/>
      <c r="ED691" s="35"/>
      <c r="EE691" s="35"/>
      <c r="EF691" s="35"/>
      <c r="EL691" s="35"/>
      <c r="EM691" s="35"/>
      <c r="EN691" s="35"/>
      <c r="ET691" s="35"/>
      <c r="EU691" s="35"/>
      <c r="EV691" s="35"/>
    </row>
    <row r="692" spans="14:152" s="29" customFormat="1" ht="13.5" x14ac:dyDescent="0.3">
      <c r="N692" s="35">
        <v>1.5400000000000001E-9</v>
      </c>
      <c r="O692" s="35">
        <v>2.6283995729099998</v>
      </c>
      <c r="P692" s="35">
        <v>683.18631549229997</v>
      </c>
      <c r="Q692" s="29">
        <f t="shared" si="276"/>
        <v>6.1742503800582785E-10</v>
      </c>
      <c r="R692" s="29">
        <f t="shared" si="277"/>
        <v>6.1749367437614569E-10</v>
      </c>
      <c r="S692" s="29">
        <f t="shared" si="278"/>
        <v>6.1749367452875152E-10</v>
      </c>
      <c r="T692" s="29">
        <f t="shared" si="279"/>
        <v>6.1749367452875152E-10</v>
      </c>
      <c r="V692" s="35"/>
      <c r="W692" s="35"/>
      <c r="X692" s="35"/>
      <c r="AD692" s="35"/>
      <c r="AE692" s="35"/>
      <c r="AF692" s="35"/>
      <c r="AL692" s="35"/>
      <c r="AM692" s="35"/>
      <c r="AN692" s="35"/>
      <c r="AT692" s="35"/>
      <c r="AU692" s="35"/>
      <c r="AV692" s="35"/>
      <c r="BB692" s="35"/>
      <c r="BC692" s="35"/>
      <c r="BD692" s="35"/>
      <c r="BJ692" s="35"/>
      <c r="BK692" s="35"/>
      <c r="BL692" s="35"/>
      <c r="BR692" s="35"/>
      <c r="BS692" s="35"/>
      <c r="BT692" s="35"/>
      <c r="BZ692" s="35"/>
      <c r="CA692" s="35"/>
      <c r="CB692" s="35"/>
      <c r="CH692" s="35"/>
      <c r="CI692" s="35"/>
      <c r="CJ692" s="35"/>
      <c r="CP692" s="35"/>
      <c r="CQ692" s="35"/>
      <c r="CR692" s="35"/>
      <c r="CX692" s="35"/>
      <c r="CY692" s="35"/>
      <c r="CZ692" s="35"/>
      <c r="DF692" s="35">
        <v>4.8099999999999997E-9</v>
      </c>
      <c r="DG692" s="35">
        <v>3.41035583659</v>
      </c>
      <c r="DH692" s="35">
        <v>3803.8159828799999</v>
      </c>
      <c r="DI692" s="29">
        <f t="shared" si="280"/>
        <v>-3.4130313475505256E-9</v>
      </c>
      <c r="DJ692" s="29">
        <f t="shared" si="281"/>
        <v>-3.4121131437010394E-9</v>
      </c>
      <c r="DK692" s="29">
        <f t="shared" si="282"/>
        <v>-3.4121131416592114E-9</v>
      </c>
      <c r="DL692" s="29">
        <f t="shared" si="283"/>
        <v>-3.4121131416592114E-9</v>
      </c>
      <c r="DN692" s="35"/>
      <c r="DO692" s="35"/>
      <c r="DP692" s="35"/>
      <c r="DV692" s="35"/>
      <c r="DW692" s="35"/>
      <c r="DX692" s="35"/>
      <c r="ED692" s="35"/>
      <c r="EE692" s="35"/>
      <c r="EF692" s="35"/>
      <c r="EL692" s="35"/>
      <c r="EM692" s="35"/>
      <c r="EN692" s="35"/>
      <c r="ET692" s="35"/>
      <c r="EU692" s="35"/>
      <c r="EV692" s="35"/>
    </row>
    <row r="693" spans="14:152" s="29" customFormat="1" ht="13.5" x14ac:dyDescent="0.3">
      <c r="N693" s="35">
        <v>1.7100000000000001E-9</v>
      </c>
      <c r="O693" s="35">
        <v>1.7951173601699999</v>
      </c>
      <c r="P693" s="35">
        <v>1123.1178284926</v>
      </c>
      <c r="Q693" s="29">
        <f t="shared" si="276"/>
        <v>6.4010189258676845E-10</v>
      </c>
      <c r="R693" s="29">
        <f t="shared" si="277"/>
        <v>6.4022871147750485E-10</v>
      </c>
      <c r="S693" s="29">
        <f t="shared" si="278"/>
        <v>6.4022871175947273E-10</v>
      </c>
      <c r="T693" s="29">
        <f t="shared" si="279"/>
        <v>6.4022871175947273E-10</v>
      </c>
      <c r="V693" s="35"/>
      <c r="W693" s="35"/>
      <c r="X693" s="35"/>
      <c r="AD693" s="35"/>
      <c r="AE693" s="35"/>
      <c r="AF693" s="35"/>
      <c r="AL693" s="35"/>
      <c r="AM693" s="35"/>
      <c r="AN693" s="35"/>
      <c r="AT693" s="35"/>
      <c r="AU693" s="35"/>
      <c r="AV693" s="35"/>
      <c r="BB693" s="35"/>
      <c r="BC693" s="35"/>
      <c r="BD693" s="35"/>
      <c r="BJ693" s="35"/>
      <c r="BK693" s="35"/>
      <c r="BL693" s="35"/>
      <c r="BR693" s="35"/>
      <c r="BS693" s="35"/>
      <c r="BT693" s="35"/>
      <c r="BZ693" s="35"/>
      <c r="CA693" s="35"/>
      <c r="CB693" s="35"/>
      <c r="CH693" s="35"/>
      <c r="CI693" s="35"/>
      <c r="CJ693" s="35"/>
      <c r="CP693" s="35"/>
      <c r="CQ693" s="35"/>
      <c r="CR693" s="35"/>
      <c r="CX693" s="35"/>
      <c r="CY693" s="35"/>
      <c r="CZ693" s="35"/>
      <c r="DF693" s="35">
        <v>6.2199999999999996E-9</v>
      </c>
      <c r="DG693" s="35">
        <v>2.2959757083699999</v>
      </c>
      <c r="DH693" s="35">
        <v>9999.9864507729999</v>
      </c>
      <c r="DI693" s="29">
        <f t="shared" si="280"/>
        <v>1.3507399801903995E-9</v>
      </c>
      <c r="DJ693" s="29">
        <f t="shared" si="281"/>
        <v>1.3550632934509949E-9</v>
      </c>
      <c r="DK693" s="29">
        <f t="shared" si="282"/>
        <v>1.3550633030628516E-9</v>
      </c>
      <c r="DL693" s="29">
        <f t="shared" si="283"/>
        <v>1.3550633030628516E-9</v>
      </c>
      <c r="DN693" s="35"/>
      <c r="DO693" s="35"/>
      <c r="DP693" s="35"/>
      <c r="DV693" s="35"/>
      <c r="DW693" s="35"/>
      <c r="DX693" s="35"/>
      <c r="ED693" s="35"/>
      <c r="EE693" s="35"/>
      <c r="EF693" s="35"/>
      <c r="EL693" s="35"/>
      <c r="EM693" s="35"/>
      <c r="EN693" s="35"/>
      <c r="ET693" s="35"/>
      <c r="EU693" s="35"/>
      <c r="EV693" s="35"/>
    </row>
    <row r="694" spans="14:152" s="29" customFormat="1" ht="13.5" x14ac:dyDescent="0.3">
      <c r="N694" s="35">
        <v>1.8800000000000001E-9</v>
      </c>
      <c r="O694" s="35">
        <v>5.2474711081200001</v>
      </c>
      <c r="P694" s="35">
        <v>25565.3257234804</v>
      </c>
      <c r="Q694" s="29">
        <f t="shared" si="276"/>
        <v>1.652911287454154E-9</v>
      </c>
      <c r="R694" s="29">
        <f t="shared" si="277"/>
        <v>1.6512778773736864E-9</v>
      </c>
      <c r="S694" s="29">
        <f t="shared" si="278"/>
        <v>1.6512778737358154E-9</v>
      </c>
      <c r="T694" s="29">
        <f t="shared" si="279"/>
        <v>1.6512778737358154E-9</v>
      </c>
      <c r="V694" s="35"/>
      <c r="W694" s="35"/>
      <c r="X694" s="35"/>
      <c r="AD694" s="35"/>
      <c r="AE694" s="35"/>
      <c r="AF694" s="35"/>
      <c r="AL694" s="35"/>
      <c r="AM694" s="35"/>
      <c r="AN694" s="35"/>
      <c r="AT694" s="35"/>
      <c r="AU694" s="35"/>
      <c r="AV694" s="35"/>
      <c r="BB694" s="35"/>
      <c r="BC694" s="35"/>
      <c r="BD694" s="35"/>
      <c r="BJ694" s="35"/>
      <c r="BK694" s="35"/>
      <c r="BL694" s="35"/>
      <c r="BR694" s="35"/>
      <c r="BS694" s="35"/>
      <c r="BT694" s="35"/>
      <c r="BZ694" s="35"/>
      <c r="CA694" s="35"/>
      <c r="CB694" s="35"/>
      <c r="CH694" s="35"/>
      <c r="CI694" s="35"/>
      <c r="CJ694" s="35"/>
      <c r="CP694" s="35"/>
      <c r="CQ694" s="35"/>
      <c r="CR694" s="35"/>
      <c r="CX694" s="35"/>
      <c r="CY694" s="35"/>
      <c r="CZ694" s="35"/>
      <c r="DF694" s="35">
        <v>4.5399999999999996E-9</v>
      </c>
      <c r="DG694" s="35">
        <v>2.8858453845500001</v>
      </c>
      <c r="DH694" s="35">
        <v>1987.2168981566001</v>
      </c>
      <c r="DI694" s="29">
        <f t="shared" si="280"/>
        <v>-3.7354626603896932E-9</v>
      </c>
      <c r="DJ694" s="29">
        <f t="shared" si="281"/>
        <v>-3.7358277681888538E-9</v>
      </c>
      <c r="DK694" s="29">
        <f t="shared" si="282"/>
        <v>-3.7358277690005769E-9</v>
      </c>
      <c r="DL694" s="29">
        <f t="shared" si="283"/>
        <v>-3.7358277690005769E-9</v>
      </c>
      <c r="DN694" s="35"/>
      <c r="DO694" s="35"/>
      <c r="DP694" s="35"/>
      <c r="DV694" s="35"/>
      <c r="DW694" s="35"/>
      <c r="DX694" s="35"/>
      <c r="ED694" s="35"/>
      <c r="EE694" s="35"/>
      <c r="EF694" s="35"/>
      <c r="EL694" s="35"/>
      <c r="EM694" s="35"/>
      <c r="EN694" s="35"/>
      <c r="ET694" s="35"/>
      <c r="EU694" s="35"/>
      <c r="EV694" s="35"/>
    </row>
    <row r="695" spans="14:152" s="29" customFormat="1" ht="13.5" x14ac:dyDescent="0.3">
      <c r="N695" s="35">
        <v>1.68E-9</v>
      </c>
      <c r="O695" s="35">
        <v>4.14907553818</v>
      </c>
      <c r="P695" s="35">
        <v>946.72792841499995</v>
      </c>
      <c r="Q695" s="29">
        <f t="shared" si="276"/>
        <v>1.3103526132989433E-9</v>
      </c>
      <c r="R695" s="29">
        <f t="shared" si="277"/>
        <v>1.3104234915590119E-9</v>
      </c>
      <c r="S695" s="29">
        <f t="shared" si="278"/>
        <v>1.3104234917165984E-9</v>
      </c>
      <c r="T695" s="29">
        <f t="shared" si="279"/>
        <v>1.3104234917165984E-9</v>
      </c>
      <c r="V695" s="35"/>
      <c r="W695" s="35"/>
      <c r="X695" s="35"/>
      <c r="AD695" s="35"/>
      <c r="AE695" s="35"/>
      <c r="AF695" s="35"/>
      <c r="AL695" s="35"/>
      <c r="AM695" s="35"/>
      <c r="AN695" s="35"/>
      <c r="AT695" s="35"/>
      <c r="AU695" s="35"/>
      <c r="AV695" s="35"/>
      <c r="BB695" s="35"/>
      <c r="BC695" s="35"/>
      <c r="BD695" s="35"/>
      <c r="BJ695" s="35"/>
      <c r="BK695" s="35"/>
      <c r="BL695" s="35"/>
      <c r="BR695" s="35"/>
      <c r="BS695" s="35"/>
      <c r="BT695" s="35"/>
      <c r="BZ695" s="35"/>
      <c r="CA695" s="35"/>
      <c r="CB695" s="35"/>
      <c r="CH695" s="35"/>
      <c r="CI695" s="35"/>
      <c r="CJ695" s="35"/>
      <c r="CP695" s="35"/>
      <c r="CQ695" s="35"/>
      <c r="CR695" s="35"/>
      <c r="CX695" s="35"/>
      <c r="CY695" s="35"/>
      <c r="CZ695" s="35"/>
      <c r="DF695" s="35">
        <v>4.3899999999999999E-9</v>
      </c>
      <c r="DG695" s="35">
        <v>4.8319810106399999</v>
      </c>
      <c r="DH695" s="35">
        <v>50.402576179100002</v>
      </c>
      <c r="DI695" s="29">
        <f t="shared" si="280"/>
        <v>3.540579739274878E-9</v>
      </c>
      <c r="DJ695" s="29">
        <f t="shared" si="281"/>
        <v>3.5405704235070098E-9</v>
      </c>
      <c r="DK695" s="29">
        <f t="shared" si="282"/>
        <v>3.5405704234862951E-9</v>
      </c>
      <c r="DL695" s="29">
        <f t="shared" si="283"/>
        <v>3.5405704234862951E-9</v>
      </c>
      <c r="DN695" s="35"/>
      <c r="DO695" s="35"/>
      <c r="DP695" s="35"/>
      <c r="DV695" s="35"/>
      <c r="DW695" s="35"/>
      <c r="DX695" s="35"/>
      <c r="ED695" s="35"/>
      <c r="EE695" s="35"/>
      <c r="EF695" s="35"/>
      <c r="EL695" s="35"/>
      <c r="EM695" s="35"/>
      <c r="EN695" s="35"/>
      <c r="ET695" s="35"/>
      <c r="EU695" s="35"/>
      <c r="EV695" s="35"/>
    </row>
    <row r="696" spans="14:152" s="29" customFormat="1" ht="13.5" x14ac:dyDescent="0.3">
      <c r="N696" s="35">
        <v>2.0299999999999998E-9</v>
      </c>
      <c r="O696" s="35">
        <v>2.8369971553000002</v>
      </c>
      <c r="P696" s="35">
        <v>1489.9122743283001</v>
      </c>
      <c r="Q696" s="29">
        <f t="shared" si="276"/>
        <v>-6.6252755579659215E-10</v>
      </c>
      <c r="R696" s="29">
        <f t="shared" si="277"/>
        <v>-6.6232396454771194E-10</v>
      </c>
      <c r="S696" s="29">
        <f t="shared" si="278"/>
        <v>-6.6232396409502628E-10</v>
      </c>
      <c r="T696" s="29">
        <f t="shared" si="279"/>
        <v>-6.6232396409502628E-10</v>
      </c>
      <c r="V696" s="35"/>
      <c r="W696" s="35"/>
      <c r="X696" s="35"/>
      <c r="AD696" s="35"/>
      <c r="AE696" s="35"/>
      <c r="AF696" s="35"/>
      <c r="AL696" s="35"/>
      <c r="AM696" s="35"/>
      <c r="AN696" s="35"/>
      <c r="AT696" s="35"/>
      <c r="AU696" s="35"/>
      <c r="AV696" s="35"/>
      <c r="BB696" s="35"/>
      <c r="BC696" s="35"/>
      <c r="BD696" s="35"/>
      <c r="BJ696" s="35"/>
      <c r="BK696" s="35"/>
      <c r="BL696" s="35"/>
      <c r="BR696" s="35"/>
      <c r="BS696" s="35"/>
      <c r="BT696" s="35"/>
      <c r="BZ696" s="35"/>
      <c r="CA696" s="35"/>
      <c r="CB696" s="35"/>
      <c r="CH696" s="35"/>
      <c r="CI696" s="35"/>
      <c r="CJ696" s="35"/>
      <c r="CP696" s="35"/>
      <c r="CQ696" s="35"/>
      <c r="CR696" s="35"/>
      <c r="CX696" s="35"/>
      <c r="CY696" s="35"/>
      <c r="CZ696" s="35"/>
      <c r="DF696" s="35">
        <v>4.7500000000000003E-9</v>
      </c>
      <c r="DG696" s="35">
        <v>2.6999447139399999</v>
      </c>
      <c r="DH696" s="35">
        <v>491.81856188770001</v>
      </c>
      <c r="DI696" s="29">
        <f t="shared" si="280"/>
        <v>-1.438004538597899E-9</v>
      </c>
      <c r="DJ696" s="29">
        <f t="shared" si="281"/>
        <v>-1.4381630913418222E-9</v>
      </c>
      <c r="DK696" s="29">
        <f t="shared" si="282"/>
        <v>-1.4381630916943526E-9</v>
      </c>
      <c r="DL696" s="29">
        <f t="shared" si="283"/>
        <v>-1.4381630916943526E-9</v>
      </c>
      <c r="DN696" s="35"/>
      <c r="DO696" s="35"/>
      <c r="DP696" s="35"/>
      <c r="DV696" s="35"/>
      <c r="DW696" s="35"/>
      <c r="DX696" s="35"/>
      <c r="ED696" s="35"/>
      <c r="EE696" s="35"/>
      <c r="EF696" s="35"/>
      <c r="EL696" s="35"/>
      <c r="EM696" s="35"/>
      <c r="EN696" s="35"/>
      <c r="ET696" s="35"/>
      <c r="EU696" s="35"/>
      <c r="EV696" s="35"/>
    </row>
    <row r="697" spans="14:152" s="29" customFormat="1" ht="13.5" x14ac:dyDescent="0.3">
      <c r="N697" s="35">
        <v>1.73E-9</v>
      </c>
      <c r="O697" s="35">
        <v>4.3454606383799996</v>
      </c>
      <c r="P697" s="35">
        <v>3046.5988283458</v>
      </c>
      <c r="Q697" s="29">
        <f t="shared" si="276"/>
        <v>-1.5789907014182288E-9</v>
      </c>
      <c r="R697" s="29">
        <f t="shared" si="277"/>
        <v>-1.5791440256243855E-9</v>
      </c>
      <c r="S697" s="29">
        <f t="shared" si="278"/>
        <v>-1.5791440259652083E-9</v>
      </c>
      <c r="T697" s="29">
        <f t="shared" si="279"/>
        <v>-1.5791440259652083E-9</v>
      </c>
      <c r="V697" s="35"/>
      <c r="W697" s="35"/>
      <c r="X697" s="35"/>
      <c r="AD697" s="35"/>
      <c r="AE697" s="35"/>
      <c r="AF697" s="35"/>
      <c r="AL697" s="35"/>
      <c r="AM697" s="35"/>
      <c r="AN697" s="35"/>
      <c r="AT697" s="35"/>
      <c r="AU697" s="35"/>
      <c r="AV697" s="35"/>
      <c r="BB697" s="35"/>
      <c r="BC697" s="35"/>
      <c r="BD697" s="35"/>
      <c r="BJ697" s="35"/>
      <c r="BK697" s="35"/>
      <c r="BL697" s="35"/>
      <c r="BR697" s="35"/>
      <c r="BS697" s="35"/>
      <c r="BT697" s="35"/>
      <c r="BZ697" s="35"/>
      <c r="CA697" s="35"/>
      <c r="CB697" s="35"/>
      <c r="CH697" s="35"/>
      <c r="CI697" s="35"/>
      <c r="CJ697" s="35"/>
      <c r="CP697" s="35"/>
      <c r="CQ697" s="35"/>
      <c r="CR697" s="35"/>
      <c r="CX697" s="35"/>
      <c r="CY697" s="35"/>
      <c r="CZ697" s="35"/>
      <c r="DF697" s="35">
        <v>6.1799999999999998E-9</v>
      </c>
      <c r="DG697" s="35">
        <v>0.72471290081999995</v>
      </c>
      <c r="DH697" s="35">
        <v>1291.4309737229</v>
      </c>
      <c r="DI697" s="29">
        <f t="shared" si="280"/>
        <v>-5.9199129064302537E-9</v>
      </c>
      <c r="DJ697" s="29">
        <f t="shared" si="281"/>
        <v>-5.9197497367581245E-9</v>
      </c>
      <c r="DK697" s="29">
        <f t="shared" si="282"/>
        <v>-5.9197497363952751E-9</v>
      </c>
      <c r="DL697" s="29">
        <f t="shared" si="283"/>
        <v>-5.9197497363952751E-9</v>
      </c>
      <c r="DN697" s="35"/>
      <c r="DO697" s="35"/>
      <c r="DP697" s="35"/>
      <c r="DV697" s="35"/>
      <c r="DW697" s="35"/>
      <c r="DX697" s="35"/>
      <c r="ED697" s="35"/>
      <c r="EE697" s="35"/>
      <c r="EF697" s="35"/>
      <c r="EL697" s="35"/>
      <c r="EM697" s="35"/>
      <c r="EN697" s="35"/>
      <c r="ET697" s="35"/>
      <c r="EU697" s="35"/>
      <c r="EV697" s="35"/>
    </row>
    <row r="698" spans="14:152" s="29" customFormat="1" ht="13.5" x14ac:dyDescent="0.3">
      <c r="N698" s="35">
        <v>1.9000000000000001E-9</v>
      </c>
      <c r="O698" s="35">
        <v>5.6786560783500004</v>
      </c>
      <c r="P698" s="35">
        <v>1060.1326897146</v>
      </c>
      <c r="Q698" s="29">
        <f t="shared" si="276"/>
        <v>-1.1720005298664506E-9</v>
      </c>
      <c r="R698" s="29">
        <f t="shared" si="277"/>
        <v>-1.1721134248481316E-9</v>
      </c>
      <c r="S698" s="29">
        <f t="shared" si="278"/>
        <v>-1.1721134250991327E-9</v>
      </c>
      <c r="T698" s="29">
        <f t="shared" si="279"/>
        <v>-1.1721134250991327E-9</v>
      </c>
      <c r="V698" s="35"/>
      <c r="W698" s="35"/>
      <c r="X698" s="35"/>
      <c r="AD698" s="35"/>
      <c r="AE698" s="35"/>
      <c r="AF698" s="35"/>
      <c r="AL698" s="35"/>
      <c r="AM698" s="35"/>
      <c r="AN698" s="35"/>
      <c r="AT698" s="35"/>
      <c r="AU698" s="35"/>
      <c r="AV698" s="35"/>
      <c r="BB698" s="35"/>
      <c r="BC698" s="35"/>
      <c r="BD698" s="35"/>
      <c r="BJ698" s="35"/>
      <c r="BK698" s="35"/>
      <c r="BL698" s="35"/>
      <c r="BR698" s="35"/>
      <c r="BS698" s="35"/>
      <c r="BT698" s="35"/>
      <c r="BZ698" s="35"/>
      <c r="CA698" s="35"/>
      <c r="CB698" s="35"/>
      <c r="CH698" s="35"/>
      <c r="CI698" s="35"/>
      <c r="CJ698" s="35"/>
      <c r="CP698" s="35"/>
      <c r="CQ698" s="35"/>
      <c r="CR698" s="35"/>
      <c r="CX698" s="35"/>
      <c r="CY698" s="35"/>
      <c r="CZ698" s="35"/>
      <c r="DF698" s="35">
        <v>5.0300000000000002E-9</v>
      </c>
      <c r="DG698" s="35">
        <v>0.13449993622</v>
      </c>
      <c r="DH698" s="35">
        <v>2015.6710861598001</v>
      </c>
      <c r="DI698" s="29">
        <f t="shared" si="280"/>
        <v>5.7169916440811267E-10</v>
      </c>
      <c r="DJ698" s="29">
        <f t="shared" si="281"/>
        <v>5.7241648245805095E-10</v>
      </c>
      <c r="DK698" s="29">
        <f t="shared" si="282"/>
        <v>5.7241648405296901E-10</v>
      </c>
      <c r="DL698" s="29">
        <f t="shared" si="283"/>
        <v>5.7241648405296901E-10</v>
      </c>
      <c r="DN698" s="35"/>
      <c r="DO698" s="35"/>
      <c r="DP698" s="35"/>
      <c r="DV698" s="35"/>
      <c r="DW698" s="35"/>
      <c r="DX698" s="35"/>
      <c r="ED698" s="35"/>
      <c r="EE698" s="35"/>
      <c r="EF698" s="35"/>
      <c r="EL698" s="35"/>
      <c r="EM698" s="35"/>
      <c r="EN698" s="35"/>
      <c r="ET698" s="35"/>
      <c r="EU698" s="35"/>
      <c r="EV698" s="35"/>
    </row>
    <row r="699" spans="14:152" s="29" customFormat="1" ht="13.5" x14ac:dyDescent="0.3">
      <c r="N699" s="35">
        <v>2.0099999999999999E-9</v>
      </c>
      <c r="O699" s="35">
        <v>2.3852418291999999</v>
      </c>
      <c r="P699" s="35">
        <v>419.53282798499998</v>
      </c>
      <c r="Q699" s="29">
        <f t="shared" si="276"/>
        <v>-1.9590991795611361E-9</v>
      </c>
      <c r="R699" s="29">
        <f t="shared" si="277"/>
        <v>-1.9590857502518558E-9</v>
      </c>
      <c r="S699" s="29">
        <f t="shared" si="278"/>
        <v>-1.9590857502219954E-9</v>
      </c>
      <c r="T699" s="29">
        <f t="shared" si="279"/>
        <v>-1.9590857502219954E-9</v>
      </c>
      <c r="V699" s="35"/>
      <c r="W699" s="35"/>
      <c r="X699" s="35"/>
      <c r="AD699" s="35"/>
      <c r="AE699" s="35"/>
      <c r="AF699" s="35"/>
      <c r="AL699" s="35"/>
      <c r="AM699" s="35"/>
      <c r="AN699" s="35"/>
      <c r="AT699" s="35"/>
      <c r="AU699" s="35"/>
      <c r="AV699" s="35"/>
      <c r="BB699" s="35"/>
      <c r="BC699" s="35"/>
      <c r="BD699" s="35"/>
      <c r="BJ699" s="35"/>
      <c r="BK699" s="35"/>
      <c r="BL699" s="35"/>
      <c r="BR699" s="35"/>
      <c r="BS699" s="35"/>
      <c r="BT699" s="35"/>
      <c r="BZ699" s="35"/>
      <c r="CA699" s="35"/>
      <c r="CB699" s="35"/>
      <c r="CH699" s="35"/>
      <c r="CI699" s="35"/>
      <c r="CJ699" s="35"/>
      <c r="CP699" s="35"/>
      <c r="CQ699" s="35"/>
      <c r="CR699" s="35"/>
      <c r="CX699" s="35"/>
      <c r="CY699" s="35"/>
      <c r="CZ699" s="35"/>
      <c r="DF699" s="35">
        <v>5.5100000000000002E-9</v>
      </c>
      <c r="DG699" s="35">
        <v>2.1341854660399999</v>
      </c>
      <c r="DH699" s="35">
        <v>1440.9941708575</v>
      </c>
      <c r="DI699" s="29">
        <f t="shared" si="280"/>
        <v>5.0622529605777984E-9</v>
      </c>
      <c r="DJ699" s="29">
        <f t="shared" si="281"/>
        <v>5.0624761952214162E-9</v>
      </c>
      <c r="DK699" s="29">
        <f t="shared" si="282"/>
        <v>5.0624761957177113E-9</v>
      </c>
      <c r="DL699" s="29">
        <f t="shared" si="283"/>
        <v>5.0624761957177113E-9</v>
      </c>
      <c r="DN699" s="35"/>
      <c r="DO699" s="35"/>
      <c r="DP699" s="35"/>
      <c r="DV699" s="35"/>
      <c r="DW699" s="35"/>
      <c r="DX699" s="35"/>
      <c r="ED699" s="35"/>
      <c r="EE699" s="35"/>
      <c r="EF699" s="35"/>
      <c r="EL699" s="35"/>
      <c r="EM699" s="35"/>
      <c r="EN699" s="35"/>
      <c r="ET699" s="35"/>
      <c r="EU699" s="35"/>
      <c r="EV699" s="35"/>
    </row>
    <row r="700" spans="14:152" s="29" customFormat="1" ht="13.5" x14ac:dyDescent="0.3">
      <c r="N700" s="35">
        <v>1.5199999999999999E-9</v>
      </c>
      <c r="O700" s="35">
        <v>5.8908868579</v>
      </c>
      <c r="P700" s="35">
        <v>208.633228992</v>
      </c>
      <c r="Q700" s="29">
        <f t="shared" si="276"/>
        <v>-1.5039847757817861E-9</v>
      </c>
      <c r="R700" s="29">
        <f t="shared" si="277"/>
        <v>-1.5039815060440196E-9</v>
      </c>
      <c r="S700" s="29">
        <f t="shared" si="278"/>
        <v>-1.5039815060367491E-9</v>
      </c>
      <c r="T700" s="29">
        <f t="shared" si="279"/>
        <v>-1.5039815060367491E-9</v>
      </c>
      <c r="V700" s="35"/>
      <c r="W700" s="35"/>
      <c r="X700" s="35"/>
      <c r="AD700" s="35"/>
      <c r="AE700" s="35"/>
      <c r="AF700" s="35"/>
      <c r="AL700" s="35"/>
      <c r="AM700" s="35"/>
      <c r="AN700" s="35"/>
      <c r="AT700" s="35"/>
      <c r="AU700" s="35"/>
      <c r="AV700" s="35"/>
      <c r="BB700" s="35"/>
      <c r="BC700" s="35"/>
      <c r="BD700" s="35"/>
      <c r="BJ700" s="35"/>
      <c r="BK700" s="35"/>
      <c r="BL700" s="35"/>
      <c r="BR700" s="35"/>
      <c r="BS700" s="35"/>
      <c r="BT700" s="35"/>
      <c r="BZ700" s="35"/>
      <c r="CA700" s="35"/>
      <c r="CB700" s="35"/>
      <c r="CH700" s="35"/>
      <c r="CI700" s="35"/>
      <c r="CJ700" s="35"/>
      <c r="CP700" s="35"/>
      <c r="CQ700" s="35"/>
      <c r="CR700" s="35"/>
      <c r="CX700" s="35"/>
      <c r="CY700" s="35"/>
      <c r="CZ700" s="35"/>
      <c r="DF700" s="35">
        <v>5.9500000000000003E-9</v>
      </c>
      <c r="DG700" s="35">
        <v>3.7818180254499998</v>
      </c>
      <c r="DH700" s="35">
        <v>6386.1686242100004</v>
      </c>
      <c r="DI700" s="29">
        <f t="shared" si="280"/>
        <v>4.5845534674685376E-9</v>
      </c>
      <c r="DJ700" s="29">
        <f t="shared" si="281"/>
        <v>4.5862777859355222E-9</v>
      </c>
      <c r="DK700" s="29">
        <f t="shared" si="282"/>
        <v>4.58627778976841E-9</v>
      </c>
      <c r="DL700" s="29">
        <f t="shared" si="283"/>
        <v>4.58627778976841E-9</v>
      </c>
      <c r="DN700" s="35"/>
      <c r="DO700" s="35"/>
      <c r="DP700" s="35"/>
      <c r="DV700" s="35"/>
      <c r="DW700" s="35"/>
      <c r="DX700" s="35"/>
      <c r="ED700" s="35"/>
      <c r="EE700" s="35"/>
      <c r="EF700" s="35"/>
      <c r="EL700" s="35"/>
      <c r="EM700" s="35"/>
      <c r="EN700" s="35"/>
      <c r="ET700" s="35"/>
      <c r="EU700" s="35"/>
      <c r="EV700" s="35"/>
    </row>
    <row r="701" spans="14:152" s="29" customFormat="1" ht="13.5" x14ac:dyDescent="0.3">
      <c r="N701" s="35">
        <v>2.0599999999999999E-9</v>
      </c>
      <c r="O701" s="35">
        <v>4.4693312734899999</v>
      </c>
      <c r="P701" s="35">
        <v>2654.6746005965001</v>
      </c>
      <c r="Q701" s="29">
        <f t="shared" si="276"/>
        <v>-1.8436784296755597E-9</v>
      </c>
      <c r="R701" s="29">
        <f t="shared" si="277"/>
        <v>-1.8438521165259139E-9</v>
      </c>
      <c r="S701" s="29">
        <f t="shared" si="278"/>
        <v>-1.8438521169120241E-9</v>
      </c>
      <c r="T701" s="29">
        <f t="shared" si="279"/>
        <v>-1.8438521169120241E-9</v>
      </c>
      <c r="V701" s="35"/>
      <c r="W701" s="35"/>
      <c r="X701" s="35"/>
      <c r="AD701" s="35"/>
      <c r="AE701" s="35"/>
      <c r="AF701" s="35"/>
      <c r="AL701" s="35"/>
      <c r="AM701" s="35"/>
      <c r="AN701" s="35"/>
      <c r="AT701" s="35"/>
      <c r="AU701" s="35"/>
      <c r="AV701" s="35"/>
      <c r="BB701" s="35"/>
      <c r="BC701" s="35"/>
      <c r="BD701" s="35"/>
      <c r="BJ701" s="35"/>
      <c r="BK701" s="35"/>
      <c r="BL701" s="35"/>
      <c r="BR701" s="35"/>
      <c r="BS701" s="35"/>
      <c r="BT701" s="35"/>
      <c r="BZ701" s="35"/>
      <c r="CA701" s="35"/>
      <c r="CB701" s="35"/>
      <c r="CH701" s="35"/>
      <c r="CI701" s="35"/>
      <c r="CJ701" s="35"/>
      <c r="CP701" s="35"/>
      <c r="CQ701" s="35"/>
      <c r="CR701" s="35"/>
      <c r="CX701" s="35"/>
      <c r="CY701" s="35"/>
      <c r="CZ701" s="35"/>
      <c r="DF701" s="35">
        <v>4.3400000000000003E-9</v>
      </c>
      <c r="DG701" s="35">
        <v>2.6441168948599998</v>
      </c>
      <c r="DH701" s="35">
        <v>748.40668650400005</v>
      </c>
      <c r="DI701" s="29">
        <f t="shared" si="280"/>
        <v>-2.6694664699166554E-9</v>
      </c>
      <c r="DJ701" s="29">
        <f t="shared" si="281"/>
        <v>-2.6692840938474783E-9</v>
      </c>
      <c r="DK701" s="29">
        <f t="shared" si="282"/>
        <v>-2.6692840934419667E-9</v>
      </c>
      <c r="DL701" s="29">
        <f t="shared" si="283"/>
        <v>-2.6692840934419667E-9</v>
      </c>
      <c r="DN701" s="35"/>
      <c r="DO701" s="35"/>
      <c r="DP701" s="35"/>
      <c r="DV701" s="35"/>
      <c r="DW701" s="35"/>
      <c r="DX701" s="35"/>
      <c r="ED701" s="35"/>
      <c r="EE701" s="35"/>
      <c r="EF701" s="35"/>
      <c r="EL701" s="35"/>
      <c r="EM701" s="35"/>
      <c r="EN701" s="35"/>
      <c r="ET701" s="35"/>
      <c r="EU701" s="35"/>
      <c r="EV701" s="35"/>
    </row>
    <row r="702" spans="14:152" s="29" customFormat="1" ht="13.5" x14ac:dyDescent="0.3">
      <c r="N702" s="35">
        <v>1.56E-9</v>
      </c>
      <c r="O702" s="35">
        <v>2.37819796438</v>
      </c>
      <c r="P702" s="35">
        <v>2758.6611466924001</v>
      </c>
      <c r="Q702" s="29">
        <f t="shared" si="276"/>
        <v>-1.5571746757152299E-9</v>
      </c>
      <c r="R702" s="29">
        <f t="shared" si="277"/>
        <v>-1.5571930815601062E-9</v>
      </c>
      <c r="S702" s="29">
        <f t="shared" si="278"/>
        <v>-1.5571930816009636E-9</v>
      </c>
      <c r="T702" s="29">
        <f t="shared" si="279"/>
        <v>-1.5571930816009636E-9</v>
      </c>
      <c r="V702" s="35"/>
      <c r="W702" s="35"/>
      <c r="X702" s="35"/>
      <c r="AD702" s="35"/>
      <c r="AE702" s="35"/>
      <c r="AF702" s="35"/>
      <c r="AL702" s="35"/>
      <c r="AM702" s="35"/>
      <c r="AN702" s="35"/>
      <c r="AT702" s="35"/>
      <c r="AU702" s="35"/>
      <c r="AV702" s="35"/>
      <c r="BB702" s="35"/>
      <c r="BC702" s="35"/>
      <c r="BD702" s="35"/>
      <c r="BJ702" s="35"/>
      <c r="BK702" s="35"/>
      <c r="BL702" s="35"/>
      <c r="BR702" s="35"/>
      <c r="BS702" s="35"/>
      <c r="BT702" s="35"/>
      <c r="BZ702" s="35"/>
      <c r="CA702" s="35"/>
      <c r="CB702" s="35"/>
      <c r="CH702" s="35"/>
      <c r="CI702" s="35"/>
      <c r="CJ702" s="35"/>
      <c r="CP702" s="35"/>
      <c r="CQ702" s="35"/>
      <c r="CR702" s="35"/>
      <c r="CX702" s="35"/>
      <c r="CY702" s="35"/>
      <c r="CZ702" s="35"/>
      <c r="DF702" s="35">
        <v>5.9200000000000002E-9</v>
      </c>
      <c r="DG702" s="35">
        <v>0.32587740407999999</v>
      </c>
      <c r="DH702" s="35">
        <v>737.36098624010003</v>
      </c>
      <c r="DI702" s="29">
        <f t="shared" si="280"/>
        <v>5.7143492517034267E-9</v>
      </c>
      <c r="DJ702" s="29">
        <f t="shared" si="281"/>
        <v>5.7142680229935458E-9</v>
      </c>
      <c r="DK702" s="29">
        <f t="shared" si="282"/>
        <v>5.7142680228129193E-9</v>
      </c>
      <c r="DL702" s="29">
        <f t="shared" si="283"/>
        <v>5.7142680228129193E-9</v>
      </c>
      <c r="DN702" s="35"/>
      <c r="DO702" s="35"/>
      <c r="DP702" s="35"/>
      <c r="DV702" s="35"/>
      <c r="DW702" s="35"/>
      <c r="DX702" s="35"/>
      <c r="ED702" s="35"/>
      <c r="EE702" s="35"/>
      <c r="EF702" s="35"/>
      <c r="EL702" s="35"/>
      <c r="EM702" s="35"/>
      <c r="EN702" s="35"/>
      <c r="ET702" s="35"/>
      <c r="EU702" s="35"/>
      <c r="EV702" s="35"/>
    </row>
    <row r="703" spans="14:152" s="29" customFormat="1" ht="13.5" x14ac:dyDescent="0.3">
      <c r="N703" s="35">
        <v>2.0299999999999998E-9</v>
      </c>
      <c r="O703" s="35">
        <v>0.70565514296999998</v>
      </c>
      <c r="P703" s="35">
        <v>498.19839570559998</v>
      </c>
      <c r="Q703" s="29">
        <f t="shared" si="276"/>
        <v>-1.6433561868819739E-9</v>
      </c>
      <c r="R703" s="29">
        <f t="shared" si="277"/>
        <v>-1.6433139053138965E-9</v>
      </c>
      <c r="S703" s="29">
        <f t="shared" si="278"/>
        <v>-1.6433139052198829E-9</v>
      </c>
      <c r="T703" s="29">
        <f t="shared" si="279"/>
        <v>-1.6433139052198829E-9</v>
      </c>
      <c r="V703" s="35"/>
      <c r="W703" s="35"/>
      <c r="X703" s="35"/>
      <c r="AD703" s="35"/>
      <c r="AE703" s="35"/>
      <c r="AF703" s="35"/>
      <c r="AL703" s="35"/>
      <c r="AM703" s="35"/>
      <c r="AN703" s="35"/>
      <c r="AT703" s="35"/>
      <c r="AU703" s="35"/>
      <c r="AV703" s="35"/>
      <c r="BB703" s="35"/>
      <c r="BC703" s="35"/>
      <c r="BD703" s="35"/>
      <c r="BJ703" s="35"/>
      <c r="BK703" s="35"/>
      <c r="BL703" s="35"/>
      <c r="BR703" s="35"/>
      <c r="BS703" s="35"/>
      <c r="BT703" s="35"/>
      <c r="BZ703" s="35"/>
      <c r="CA703" s="35"/>
      <c r="CB703" s="35"/>
      <c r="CH703" s="35"/>
      <c r="CI703" s="35"/>
      <c r="CJ703" s="35"/>
      <c r="CP703" s="35"/>
      <c r="CQ703" s="35"/>
      <c r="CR703" s="35"/>
      <c r="CX703" s="35"/>
      <c r="CY703" s="35"/>
      <c r="CZ703" s="35"/>
      <c r="DF703" s="35">
        <v>4.9E-9</v>
      </c>
      <c r="DG703" s="35">
        <v>2.3798882880000001</v>
      </c>
      <c r="DH703" s="35">
        <v>2225.7887878601</v>
      </c>
      <c r="DI703" s="29">
        <f t="shared" si="280"/>
        <v>3.300358942733823E-9</v>
      </c>
      <c r="DJ703" s="29">
        <f t="shared" si="281"/>
        <v>3.3009329684787721E-9</v>
      </c>
      <c r="DK703" s="29">
        <f t="shared" si="282"/>
        <v>3.3009329697550254E-9</v>
      </c>
      <c r="DL703" s="29">
        <f t="shared" si="283"/>
        <v>3.3009329697550254E-9</v>
      </c>
      <c r="DN703" s="35"/>
      <c r="DO703" s="35"/>
      <c r="DP703" s="35"/>
      <c r="DV703" s="35"/>
      <c r="DW703" s="35"/>
      <c r="DX703" s="35"/>
      <c r="ED703" s="35"/>
      <c r="EE703" s="35"/>
      <c r="EF703" s="35"/>
      <c r="EL703" s="35"/>
      <c r="EM703" s="35"/>
      <c r="EN703" s="35"/>
      <c r="ET703" s="35"/>
      <c r="EU703" s="35"/>
      <c r="EV703" s="35"/>
    </row>
    <row r="704" spans="14:152" s="29" customFormat="1" ht="13.5" x14ac:dyDescent="0.3">
      <c r="N704" s="35">
        <v>2.0500000000000002E-9</v>
      </c>
      <c r="O704" s="35">
        <v>3.0546863654599998</v>
      </c>
      <c r="P704" s="35">
        <v>1062.3026914960001</v>
      </c>
      <c r="Q704" s="29">
        <f t="shared" si="276"/>
        <v>2.2882837106164312E-10</v>
      </c>
      <c r="R704" s="29">
        <f t="shared" si="277"/>
        <v>2.2898248033315292E-10</v>
      </c>
      <c r="S704" s="29">
        <f t="shared" si="278"/>
        <v>2.2898248067580447E-10</v>
      </c>
      <c r="T704" s="29">
        <f t="shared" si="279"/>
        <v>2.2898248067580447E-10</v>
      </c>
      <c r="V704" s="35"/>
      <c r="W704" s="35"/>
      <c r="X704" s="35"/>
      <c r="AD704" s="35"/>
      <c r="AE704" s="35"/>
      <c r="AF704" s="35"/>
      <c r="AL704" s="35"/>
      <c r="AM704" s="35"/>
      <c r="AN704" s="35"/>
      <c r="AT704" s="35"/>
      <c r="AU704" s="35"/>
      <c r="AV704" s="35"/>
      <c r="BB704" s="35"/>
      <c r="BC704" s="35"/>
      <c r="BD704" s="35"/>
      <c r="BJ704" s="35"/>
      <c r="BK704" s="35"/>
      <c r="BL704" s="35"/>
      <c r="BR704" s="35"/>
      <c r="BS704" s="35"/>
      <c r="BT704" s="35"/>
      <c r="BZ704" s="35"/>
      <c r="CA704" s="35"/>
      <c r="CB704" s="35"/>
      <c r="CH704" s="35"/>
      <c r="CI704" s="35"/>
      <c r="CJ704" s="35"/>
      <c r="CP704" s="35"/>
      <c r="CQ704" s="35"/>
      <c r="CR704" s="35"/>
      <c r="CX704" s="35"/>
      <c r="CY704" s="35"/>
      <c r="CZ704" s="35"/>
      <c r="DF704" s="35">
        <v>4.3899999999999999E-9</v>
      </c>
      <c r="DG704" s="35">
        <v>1.3358280201799999</v>
      </c>
      <c r="DH704" s="35">
        <v>995.64603188579997</v>
      </c>
      <c r="DI704" s="29">
        <f t="shared" si="280"/>
        <v>9.9332724852622582E-10</v>
      </c>
      <c r="DJ704" s="29">
        <f t="shared" si="281"/>
        <v>9.9302406062144781E-10</v>
      </c>
      <c r="DK704" s="29">
        <f t="shared" si="282"/>
        <v>9.9302405994731071E-10</v>
      </c>
      <c r="DL704" s="29">
        <f t="shared" si="283"/>
        <v>9.9302405994731071E-10</v>
      </c>
      <c r="DN704" s="35"/>
      <c r="DO704" s="35"/>
      <c r="DP704" s="35"/>
      <c r="DV704" s="35"/>
      <c r="DW704" s="35"/>
      <c r="DX704" s="35"/>
      <c r="ED704" s="35"/>
      <c r="EE704" s="35"/>
      <c r="EF704" s="35"/>
      <c r="EL704" s="35"/>
      <c r="EM704" s="35"/>
      <c r="EN704" s="35"/>
      <c r="ET704" s="35"/>
      <c r="EU704" s="35"/>
      <c r="EV704" s="35"/>
    </row>
    <row r="705" spans="14:152" s="29" customFormat="1" ht="13.5" x14ac:dyDescent="0.3">
      <c r="N705" s="35">
        <v>1.74E-9</v>
      </c>
      <c r="O705" s="35">
        <v>3.5082476170799999</v>
      </c>
      <c r="P705" s="35">
        <v>2004.3647534649999</v>
      </c>
      <c r="Q705" s="29">
        <f t="shared" ref="Q705:Q760" si="284">N705*COS(O705+P705*$C$22)</f>
        <v>-1.1368932514627436E-10</v>
      </c>
      <c r="R705" s="29">
        <f t="shared" ref="R705:R760" si="285">N705*COS(O705+P705*$C$43)</f>
        <v>-1.1393715067495827E-10</v>
      </c>
      <c r="S705" s="29">
        <f t="shared" ref="S705:S760" si="286">N705*COS(O705+P705*$C$64)</f>
        <v>-1.139371512259863E-10</v>
      </c>
      <c r="T705" s="29">
        <f t="shared" ref="T705:T760" si="287">N705*COS(O705+P705*$C$85)</f>
        <v>-1.139371512259863E-10</v>
      </c>
      <c r="V705" s="35"/>
      <c r="W705" s="35"/>
      <c r="X705" s="35"/>
      <c r="AD705" s="35"/>
      <c r="AE705" s="35"/>
      <c r="AF705" s="35"/>
      <c r="AL705" s="35"/>
      <c r="AM705" s="35"/>
      <c r="AN705" s="35"/>
      <c r="AT705" s="35"/>
      <c r="AU705" s="35"/>
      <c r="AV705" s="35"/>
      <c r="BB705" s="35"/>
      <c r="BC705" s="35"/>
      <c r="BD705" s="35"/>
      <c r="BJ705" s="35"/>
      <c r="BK705" s="35"/>
      <c r="BL705" s="35"/>
      <c r="BR705" s="35"/>
      <c r="BS705" s="35"/>
      <c r="BT705" s="35"/>
      <c r="BZ705" s="35"/>
      <c r="CA705" s="35"/>
      <c r="CB705" s="35"/>
      <c r="CH705" s="35"/>
      <c r="CI705" s="35"/>
      <c r="CJ705" s="35"/>
      <c r="CP705" s="35"/>
      <c r="CQ705" s="35"/>
      <c r="CR705" s="35"/>
      <c r="CX705" s="35"/>
      <c r="CY705" s="35"/>
      <c r="CZ705" s="35"/>
      <c r="DF705" s="35">
        <v>5.4299999999999997E-9</v>
      </c>
      <c r="DG705" s="35">
        <v>2.0506770250500002</v>
      </c>
      <c r="DH705" s="35">
        <v>906.84978763799995</v>
      </c>
      <c r="DI705" s="29">
        <f t="shared" ref="DI705:DI745" si="288">DF705*COS(DG705+DH705*$C$22)</f>
        <v>-2.5991014564920881E-9</v>
      </c>
      <c r="DJ705" s="29">
        <f t="shared" ref="DJ705:DJ745" si="289">DF705*COS(DG705+DH705*$C$43)</f>
        <v>-2.5994093314887389E-9</v>
      </c>
      <c r="DK705" s="29">
        <f t="shared" ref="DK705:DK745" si="290">DF705*COS(DG705+DH705*$C$64)</f>
        <v>-2.599409332173271E-9</v>
      </c>
      <c r="DL705" s="29">
        <f t="shared" ref="DL705:DL745" si="291">DF705*COS(DG705+DH705*$C$85)</f>
        <v>-2.599409332173271E-9</v>
      </c>
      <c r="DN705" s="35"/>
      <c r="DO705" s="35"/>
      <c r="DP705" s="35"/>
      <c r="DV705" s="35"/>
      <c r="DW705" s="35"/>
      <c r="DX705" s="35"/>
      <c r="ED705" s="35"/>
      <c r="EE705" s="35"/>
      <c r="EF705" s="35"/>
      <c r="EL705" s="35"/>
      <c r="EM705" s="35"/>
      <c r="EN705" s="35"/>
      <c r="ET705" s="35"/>
      <c r="EU705" s="35"/>
      <c r="EV705" s="35"/>
    </row>
    <row r="706" spans="14:152" s="29" customFormat="1" ht="13.5" x14ac:dyDescent="0.3">
      <c r="N706" s="35">
        <v>1.4800000000000001E-9</v>
      </c>
      <c r="O706" s="35">
        <v>4.73961194393</v>
      </c>
      <c r="P706" s="35">
        <v>1799.1905969841</v>
      </c>
      <c r="Q706" s="29">
        <f t="shared" si="284"/>
        <v>-1.225127116654099E-9</v>
      </c>
      <c r="R706" s="29">
        <f t="shared" si="285"/>
        <v>-1.2250207207379728E-9</v>
      </c>
      <c r="S706" s="29">
        <f t="shared" si="286"/>
        <v>-1.2250207205013828E-9</v>
      </c>
      <c r="T706" s="29">
        <f t="shared" si="287"/>
        <v>-1.2250207205013828E-9</v>
      </c>
      <c r="V706" s="35"/>
      <c r="W706" s="35"/>
      <c r="X706" s="35"/>
      <c r="AD706" s="35"/>
      <c r="AE706" s="35"/>
      <c r="AF706" s="35"/>
      <c r="AL706" s="35"/>
      <c r="AM706" s="35"/>
      <c r="AN706" s="35"/>
      <c r="AT706" s="35"/>
      <c r="AU706" s="35"/>
      <c r="AV706" s="35"/>
      <c r="BB706" s="35"/>
      <c r="BC706" s="35"/>
      <c r="BD706" s="35"/>
      <c r="BJ706" s="35"/>
      <c r="BK706" s="35"/>
      <c r="BL706" s="35"/>
      <c r="BR706" s="35"/>
      <c r="BS706" s="35"/>
      <c r="BT706" s="35"/>
      <c r="BZ706" s="35"/>
      <c r="CA706" s="35"/>
      <c r="CB706" s="35"/>
      <c r="CH706" s="35"/>
      <c r="CI706" s="35"/>
      <c r="CJ706" s="35"/>
      <c r="CP706" s="35"/>
      <c r="CQ706" s="35"/>
      <c r="CR706" s="35"/>
      <c r="CX706" s="35"/>
      <c r="CY706" s="35"/>
      <c r="CZ706" s="35"/>
      <c r="DF706" s="35">
        <v>4.66E-9</v>
      </c>
      <c r="DG706" s="35">
        <v>2.4370740501100001</v>
      </c>
      <c r="DH706" s="35">
        <v>3362.9906980024002</v>
      </c>
      <c r="DI706" s="29">
        <f t="shared" si="288"/>
        <v>4.0675594540269326E-9</v>
      </c>
      <c r="DJ706" s="29">
        <f t="shared" si="289"/>
        <v>4.0681038971377703E-9</v>
      </c>
      <c r="DK706" s="29">
        <f t="shared" si="290"/>
        <v>4.0681038983480529E-9</v>
      </c>
      <c r="DL706" s="29">
        <f t="shared" si="291"/>
        <v>4.0681038983480529E-9</v>
      </c>
      <c r="DN706" s="35"/>
      <c r="DO706" s="35"/>
      <c r="DP706" s="35"/>
      <c r="DV706" s="35"/>
      <c r="DW706" s="35"/>
      <c r="DX706" s="35"/>
      <c r="ED706" s="35"/>
      <c r="EE706" s="35"/>
      <c r="EF706" s="35"/>
      <c r="EL706" s="35"/>
      <c r="EM706" s="35"/>
      <c r="EN706" s="35"/>
      <c r="ET706" s="35"/>
      <c r="EU706" s="35"/>
      <c r="EV706" s="35"/>
    </row>
    <row r="707" spans="14:152" s="29" customFormat="1" ht="13.5" x14ac:dyDescent="0.3">
      <c r="N707" s="35">
        <v>1.8800000000000001E-9</v>
      </c>
      <c r="O707" s="35">
        <v>3.6231595372499998</v>
      </c>
      <c r="P707" s="35">
        <v>3156.8051495651998</v>
      </c>
      <c r="Q707" s="29">
        <f t="shared" si="284"/>
        <v>-1.5438625529734831E-10</v>
      </c>
      <c r="R707" s="29">
        <f t="shared" si="285"/>
        <v>-1.5480745042328114E-10</v>
      </c>
      <c r="S707" s="29">
        <f t="shared" si="286"/>
        <v>-1.5480745135977274E-10</v>
      </c>
      <c r="T707" s="29">
        <f t="shared" si="287"/>
        <v>-1.5480745135977274E-10</v>
      </c>
      <c r="V707" s="35"/>
      <c r="W707" s="35"/>
      <c r="X707" s="35"/>
      <c r="AD707" s="35"/>
      <c r="AE707" s="35"/>
      <c r="AF707" s="35"/>
      <c r="AL707" s="35"/>
      <c r="AM707" s="35"/>
      <c r="AN707" s="35"/>
      <c r="AT707" s="35"/>
      <c r="AU707" s="35"/>
      <c r="AV707" s="35"/>
      <c r="BB707" s="35"/>
      <c r="BC707" s="35"/>
      <c r="BD707" s="35"/>
      <c r="BJ707" s="35"/>
      <c r="BK707" s="35"/>
      <c r="BL707" s="35"/>
      <c r="BR707" s="35"/>
      <c r="BS707" s="35"/>
      <c r="BT707" s="35"/>
      <c r="BZ707" s="35"/>
      <c r="CA707" s="35"/>
      <c r="CB707" s="35"/>
      <c r="CH707" s="35"/>
      <c r="CI707" s="35"/>
      <c r="CJ707" s="35"/>
      <c r="CP707" s="35"/>
      <c r="CQ707" s="35"/>
      <c r="CR707" s="35"/>
      <c r="CX707" s="35"/>
      <c r="CY707" s="35"/>
      <c r="CZ707" s="35"/>
      <c r="DF707" s="35">
        <v>4.8099999999999997E-9</v>
      </c>
      <c r="DG707" s="35">
        <v>2.3222322641900002</v>
      </c>
      <c r="DH707" s="35">
        <v>1357.6145525811</v>
      </c>
      <c r="DI707" s="29">
        <f t="shared" si="288"/>
        <v>3.4855483618386115E-9</v>
      </c>
      <c r="DJ707" s="29">
        <f t="shared" si="289"/>
        <v>3.485227889724368E-9</v>
      </c>
      <c r="DK707" s="29">
        <f t="shared" si="290"/>
        <v>3.4852278890117833E-9</v>
      </c>
      <c r="DL707" s="29">
        <f t="shared" si="291"/>
        <v>3.4852278890117833E-9</v>
      </c>
      <c r="DN707" s="35"/>
      <c r="DO707" s="35"/>
      <c r="DP707" s="35"/>
      <c r="DV707" s="35"/>
      <c r="DW707" s="35"/>
      <c r="DX707" s="35"/>
      <c r="ED707" s="35"/>
      <c r="EE707" s="35"/>
      <c r="EF707" s="35"/>
      <c r="EL707" s="35"/>
      <c r="EM707" s="35"/>
      <c r="EN707" s="35"/>
      <c r="ET707" s="35"/>
      <c r="EU707" s="35"/>
      <c r="EV707" s="35"/>
    </row>
    <row r="708" spans="14:152" s="29" customFormat="1" ht="13.5" x14ac:dyDescent="0.3">
      <c r="N708" s="35">
        <v>1.8300000000000001E-9</v>
      </c>
      <c r="O708" s="35">
        <v>2.35011338194</v>
      </c>
      <c r="P708" s="35">
        <v>25551.0986294787</v>
      </c>
      <c r="Q708" s="29">
        <f t="shared" si="284"/>
        <v>-1.6202851483068757E-9</v>
      </c>
      <c r="R708" s="29">
        <f t="shared" si="285"/>
        <v>-1.6187347101057618E-9</v>
      </c>
      <c r="S708" s="29">
        <f t="shared" si="286"/>
        <v>-1.6187347066525181E-9</v>
      </c>
      <c r="T708" s="29">
        <f t="shared" si="287"/>
        <v>-1.6187347066525181E-9</v>
      </c>
      <c r="V708" s="35"/>
      <c r="W708" s="35"/>
      <c r="X708" s="35"/>
      <c r="AD708" s="35"/>
      <c r="AE708" s="35"/>
      <c r="AF708" s="35"/>
      <c r="AL708" s="35"/>
      <c r="AM708" s="35"/>
      <c r="AN708" s="35"/>
      <c r="AT708" s="35"/>
      <c r="AU708" s="35"/>
      <c r="AV708" s="35"/>
      <c r="BB708" s="35"/>
      <c r="BC708" s="35"/>
      <c r="BD708" s="35"/>
      <c r="BJ708" s="35"/>
      <c r="BK708" s="35"/>
      <c r="BL708" s="35"/>
      <c r="BR708" s="35"/>
      <c r="BS708" s="35"/>
      <c r="BT708" s="35"/>
      <c r="BZ708" s="35"/>
      <c r="CA708" s="35"/>
      <c r="CB708" s="35"/>
      <c r="CH708" s="35"/>
      <c r="CI708" s="35"/>
      <c r="CJ708" s="35"/>
      <c r="CP708" s="35"/>
      <c r="CQ708" s="35"/>
      <c r="CR708" s="35"/>
      <c r="CX708" s="35"/>
      <c r="CY708" s="35"/>
      <c r="CZ708" s="35"/>
      <c r="DF708" s="35">
        <v>5.6599999999999999E-9</v>
      </c>
      <c r="DG708" s="35">
        <v>0.59740900184000001</v>
      </c>
      <c r="DH708" s="35">
        <v>350.33211960040001</v>
      </c>
      <c r="DI708" s="29">
        <f t="shared" si="288"/>
        <v>5.6599481268053237E-9</v>
      </c>
      <c r="DJ708" s="29">
        <f t="shared" si="289"/>
        <v>5.659948729583582E-9</v>
      </c>
      <c r="DK708" s="29">
        <f t="shared" si="290"/>
        <v>5.6599487295849179E-9</v>
      </c>
      <c r="DL708" s="29">
        <f t="shared" si="291"/>
        <v>5.6599487295849179E-9</v>
      </c>
      <c r="DN708" s="35"/>
      <c r="DO708" s="35"/>
      <c r="DP708" s="35"/>
      <c r="DV708" s="35"/>
      <c r="DW708" s="35"/>
      <c r="DX708" s="35"/>
      <c r="ED708" s="35"/>
      <c r="EE708" s="35"/>
      <c r="EF708" s="35"/>
      <c r="EL708" s="35"/>
      <c r="EM708" s="35"/>
      <c r="EN708" s="35"/>
      <c r="ET708" s="35"/>
      <c r="EU708" s="35"/>
      <c r="EV708" s="35"/>
    </row>
    <row r="709" spans="14:152" s="29" customFormat="1" ht="13.5" x14ac:dyDescent="0.3">
      <c r="N709" s="35">
        <v>1.62E-9</v>
      </c>
      <c r="O709" s="35">
        <v>1.58053710589</v>
      </c>
      <c r="P709" s="35">
        <v>628.59095361920004</v>
      </c>
      <c r="Q709" s="29">
        <f t="shared" si="284"/>
        <v>1.1558591149710692E-9</v>
      </c>
      <c r="R709" s="29">
        <f t="shared" si="285"/>
        <v>1.1558083045572474E-9</v>
      </c>
      <c r="S709" s="29">
        <f t="shared" si="286"/>
        <v>1.1558083044442713E-9</v>
      </c>
      <c r="T709" s="29">
        <f t="shared" si="287"/>
        <v>1.1558083044442713E-9</v>
      </c>
      <c r="V709" s="35"/>
      <c r="W709" s="35"/>
      <c r="X709" s="35"/>
      <c r="AD709" s="35"/>
      <c r="AE709" s="35"/>
      <c r="AF709" s="35"/>
      <c r="AL709" s="35"/>
      <c r="AM709" s="35"/>
      <c r="AN709" s="35"/>
      <c r="AT709" s="35"/>
      <c r="AU709" s="35"/>
      <c r="AV709" s="35"/>
      <c r="BB709" s="35"/>
      <c r="BC709" s="35"/>
      <c r="BD709" s="35"/>
      <c r="BJ709" s="35"/>
      <c r="BK709" s="35"/>
      <c r="BL709" s="35"/>
      <c r="BR709" s="35"/>
      <c r="BS709" s="35"/>
      <c r="BT709" s="35"/>
      <c r="BZ709" s="35"/>
      <c r="CA709" s="35"/>
      <c r="CB709" s="35"/>
      <c r="CH709" s="35"/>
      <c r="CI709" s="35"/>
      <c r="CJ709" s="35"/>
      <c r="CP709" s="35"/>
      <c r="CQ709" s="35"/>
      <c r="CR709" s="35"/>
      <c r="CX709" s="35"/>
      <c r="CY709" s="35"/>
      <c r="CZ709" s="35"/>
      <c r="DF709" s="35">
        <v>4.2899999999999999E-9</v>
      </c>
      <c r="DG709" s="35">
        <v>2.46287580628</v>
      </c>
      <c r="DH709" s="35">
        <v>3914.0223040994001</v>
      </c>
      <c r="DI709" s="29">
        <f t="shared" si="288"/>
        <v>-4.2821327686874072E-9</v>
      </c>
      <c r="DJ709" s="29">
        <f t="shared" si="289"/>
        <v>-4.2822049842209151E-9</v>
      </c>
      <c r="DK709" s="29">
        <f t="shared" si="290"/>
        <v>-4.2822049843811111E-9</v>
      </c>
      <c r="DL709" s="29">
        <f t="shared" si="291"/>
        <v>-4.2822049843811111E-9</v>
      </c>
      <c r="DN709" s="35"/>
      <c r="DO709" s="35"/>
      <c r="DP709" s="35"/>
      <c r="DV709" s="35"/>
      <c r="DW709" s="35"/>
      <c r="DX709" s="35"/>
      <c r="ED709" s="35"/>
      <c r="EE709" s="35"/>
      <c r="EF709" s="35"/>
      <c r="EL709" s="35"/>
      <c r="EM709" s="35"/>
      <c r="EN709" s="35"/>
      <c r="ET709" s="35"/>
      <c r="EU709" s="35"/>
      <c r="EV709" s="35"/>
    </row>
    <row r="710" spans="14:152" s="29" customFormat="1" ht="13.5" x14ac:dyDescent="0.3">
      <c r="N710" s="35">
        <v>1.62E-9</v>
      </c>
      <c r="O710" s="35">
        <v>3.9998387682400001</v>
      </c>
      <c r="P710" s="35">
        <v>1482.7987273275</v>
      </c>
      <c r="Q710" s="29">
        <f t="shared" si="284"/>
        <v>-1.5905298669048987E-9</v>
      </c>
      <c r="R710" s="29">
        <f t="shared" si="285"/>
        <v>-1.5904973782866514E-9</v>
      </c>
      <c r="S710" s="29">
        <f t="shared" si="286"/>
        <v>-1.5904973782143958E-9</v>
      </c>
      <c r="T710" s="29">
        <f t="shared" si="287"/>
        <v>-1.5904973782143958E-9</v>
      </c>
      <c r="V710" s="35"/>
      <c r="W710" s="35"/>
      <c r="X710" s="35"/>
      <c r="AD710" s="35"/>
      <c r="AE710" s="35"/>
      <c r="AF710" s="35"/>
      <c r="AL710" s="35"/>
      <c r="AM710" s="35"/>
      <c r="AN710" s="35"/>
      <c r="AT710" s="35"/>
      <c r="AU710" s="35"/>
      <c r="AV710" s="35"/>
      <c r="BB710" s="35"/>
      <c r="BC710" s="35"/>
      <c r="BD710" s="35"/>
      <c r="BJ710" s="35"/>
      <c r="BK710" s="35"/>
      <c r="BL710" s="35"/>
      <c r="BR710" s="35"/>
      <c r="BS710" s="35"/>
      <c r="BT710" s="35"/>
      <c r="BZ710" s="35"/>
      <c r="CA710" s="35"/>
      <c r="CB710" s="35"/>
      <c r="CH710" s="35"/>
      <c r="CI710" s="35"/>
      <c r="CJ710" s="35"/>
      <c r="CP710" s="35"/>
      <c r="CQ710" s="35"/>
      <c r="CR710" s="35"/>
      <c r="CX710" s="35"/>
      <c r="CY710" s="35"/>
      <c r="CZ710" s="35"/>
      <c r="DF710" s="35">
        <v>4.2899999999999999E-9</v>
      </c>
      <c r="DG710" s="35">
        <v>1.01299906509</v>
      </c>
      <c r="DH710" s="35">
        <v>4333.5069479745998</v>
      </c>
      <c r="DI710" s="29">
        <f t="shared" si="288"/>
        <v>-2.8013439664359859E-9</v>
      </c>
      <c r="DJ710" s="29">
        <f t="shared" si="289"/>
        <v>-2.8003411768761522E-9</v>
      </c>
      <c r="DK710" s="29">
        <f t="shared" si="290"/>
        <v>-2.8003411746462213E-9</v>
      </c>
      <c r="DL710" s="29">
        <f t="shared" si="291"/>
        <v>-2.8003411746462213E-9</v>
      </c>
      <c r="DN710" s="35"/>
      <c r="DO710" s="35"/>
      <c r="DP710" s="35"/>
      <c r="DV710" s="35"/>
      <c r="DW710" s="35"/>
      <c r="DX710" s="35"/>
      <c r="ED710" s="35"/>
      <c r="EE710" s="35"/>
      <c r="EF710" s="35"/>
      <c r="EL710" s="35"/>
      <c r="EM710" s="35"/>
      <c r="EN710" s="35"/>
      <c r="ET710" s="35"/>
      <c r="EU710" s="35"/>
      <c r="EV710" s="35"/>
    </row>
    <row r="711" spans="14:152" s="29" customFormat="1" ht="13.5" x14ac:dyDescent="0.3">
      <c r="N711" s="35">
        <v>1.81E-9</v>
      </c>
      <c r="O711" s="35">
        <v>2.85489861839</v>
      </c>
      <c r="P711" s="35">
        <v>1055.1891444952</v>
      </c>
      <c r="Q711" s="29">
        <f t="shared" si="284"/>
        <v>7.4989681135338703E-10</v>
      </c>
      <c r="R711" s="29">
        <f t="shared" si="285"/>
        <v>7.5002059385942911E-10</v>
      </c>
      <c r="S711" s="29">
        <f t="shared" si="286"/>
        <v>7.5002059413464772E-10</v>
      </c>
      <c r="T711" s="29">
        <f t="shared" si="287"/>
        <v>7.5002059413464772E-10</v>
      </c>
      <c r="V711" s="35"/>
      <c r="W711" s="35"/>
      <c r="X711" s="35"/>
      <c r="AD711" s="35"/>
      <c r="AE711" s="35"/>
      <c r="AF711" s="35"/>
      <c r="AL711" s="35"/>
      <c r="AM711" s="35"/>
      <c r="AN711" s="35"/>
      <c r="AT711" s="35"/>
      <c r="AU711" s="35"/>
      <c r="AV711" s="35"/>
      <c r="BB711" s="35"/>
      <c r="BC711" s="35"/>
      <c r="BD711" s="35"/>
      <c r="BJ711" s="35"/>
      <c r="BK711" s="35"/>
      <c r="BL711" s="35"/>
      <c r="BR711" s="35"/>
      <c r="BS711" s="35"/>
      <c r="BT711" s="35"/>
      <c r="BZ711" s="35"/>
      <c r="CA711" s="35"/>
      <c r="CB711" s="35"/>
      <c r="CH711" s="35"/>
      <c r="CI711" s="35"/>
      <c r="CJ711" s="35"/>
      <c r="CP711" s="35"/>
      <c r="CQ711" s="35"/>
      <c r="CR711" s="35"/>
      <c r="CX711" s="35"/>
      <c r="CY711" s="35"/>
      <c r="CZ711" s="35"/>
      <c r="DF711" s="35">
        <v>4.25E-9</v>
      </c>
      <c r="DG711" s="35">
        <v>1.67255823369</v>
      </c>
      <c r="DH711" s="35">
        <v>148.0787244263</v>
      </c>
      <c r="DI711" s="29">
        <f t="shared" si="288"/>
        <v>-2.5201544328208426E-9</v>
      </c>
      <c r="DJ711" s="29">
        <f t="shared" si="289"/>
        <v>-2.5201905193420088E-9</v>
      </c>
      <c r="DK711" s="29">
        <f t="shared" si="290"/>
        <v>-2.5201905194222449E-9</v>
      </c>
      <c r="DL711" s="29">
        <f t="shared" si="291"/>
        <v>-2.5201905194222449E-9</v>
      </c>
      <c r="DN711" s="35"/>
      <c r="DO711" s="35"/>
      <c r="DP711" s="35"/>
      <c r="DV711" s="35"/>
      <c r="DW711" s="35"/>
      <c r="DX711" s="35"/>
      <c r="ED711" s="35"/>
      <c r="EE711" s="35"/>
      <c r="EF711" s="35"/>
      <c r="EL711" s="35"/>
      <c r="EM711" s="35"/>
      <c r="EN711" s="35"/>
      <c r="ET711" s="35"/>
      <c r="EU711" s="35"/>
      <c r="EV711" s="35"/>
    </row>
    <row r="712" spans="14:152" s="29" customFormat="1" ht="13.5" x14ac:dyDescent="0.3">
      <c r="N712" s="35">
        <v>1.51E-9</v>
      </c>
      <c r="O712" s="35">
        <v>3.4319815722200002</v>
      </c>
      <c r="P712" s="35">
        <v>629.8629780064</v>
      </c>
      <c r="Q712" s="29">
        <f t="shared" si="284"/>
        <v>6.9060358396032519E-10</v>
      </c>
      <c r="R712" s="29">
        <f t="shared" si="285"/>
        <v>6.9066381357645609E-10</v>
      </c>
      <c r="S712" s="29">
        <f t="shared" si="286"/>
        <v>6.9066381371037249E-10</v>
      </c>
      <c r="T712" s="29">
        <f t="shared" si="287"/>
        <v>6.9066381371037249E-10</v>
      </c>
      <c r="V712" s="35"/>
      <c r="W712" s="35"/>
      <c r="X712" s="35"/>
      <c r="AD712" s="35"/>
      <c r="AE712" s="35"/>
      <c r="AF712" s="35"/>
      <c r="AL712" s="35"/>
      <c r="AM712" s="35"/>
      <c r="AN712" s="35"/>
      <c r="AT712" s="35"/>
      <c r="AU712" s="35"/>
      <c r="AV712" s="35"/>
      <c r="BB712" s="35"/>
      <c r="BC712" s="35"/>
      <c r="BD712" s="35"/>
      <c r="BJ712" s="35"/>
      <c r="BK712" s="35"/>
      <c r="BL712" s="35"/>
      <c r="BR712" s="35"/>
      <c r="BS712" s="35"/>
      <c r="BT712" s="35"/>
      <c r="BZ712" s="35"/>
      <c r="CA712" s="35"/>
      <c r="CB712" s="35"/>
      <c r="CH712" s="35"/>
      <c r="CI712" s="35"/>
      <c r="CJ712" s="35"/>
      <c r="CP712" s="35"/>
      <c r="CQ712" s="35"/>
      <c r="CR712" s="35"/>
      <c r="CX712" s="35"/>
      <c r="CY712" s="35"/>
      <c r="CZ712" s="35"/>
      <c r="DF712" s="35">
        <v>4.1199999999999998E-9</v>
      </c>
      <c r="DG712" s="35">
        <v>3.29630633921</v>
      </c>
      <c r="DH712" s="35">
        <v>7.3259953218999998</v>
      </c>
      <c r="DI712" s="29">
        <f t="shared" si="288"/>
        <v>-3.9666409362876894E-9</v>
      </c>
      <c r="DJ712" s="29">
        <f t="shared" si="289"/>
        <v>-3.96664151726092E-9</v>
      </c>
      <c r="DK712" s="29">
        <f t="shared" si="290"/>
        <v>-3.9666415172622121E-9</v>
      </c>
      <c r="DL712" s="29">
        <f t="shared" si="291"/>
        <v>-3.9666415172622121E-9</v>
      </c>
      <c r="DN712" s="35"/>
      <c r="DO712" s="35"/>
      <c r="DP712" s="35"/>
      <c r="DV712" s="35"/>
      <c r="DW712" s="35"/>
      <c r="DX712" s="35"/>
      <c r="ED712" s="35"/>
      <c r="EE712" s="35"/>
      <c r="EF712" s="35"/>
      <c r="EL712" s="35"/>
      <c r="EM712" s="35"/>
      <c r="EN712" s="35"/>
      <c r="ET712" s="35"/>
      <c r="EU712" s="35"/>
      <c r="EV712" s="35"/>
    </row>
    <row r="713" spans="14:152" s="29" customFormat="1" ht="13.5" x14ac:dyDescent="0.3">
      <c r="N713" s="35">
        <v>1.57E-9</v>
      </c>
      <c r="O713" s="35">
        <v>3.1519582649000002</v>
      </c>
      <c r="P713" s="35">
        <v>1025.4416802454</v>
      </c>
      <c r="Q713" s="29">
        <f t="shared" si="284"/>
        <v>9.0361471090599866E-10</v>
      </c>
      <c r="R713" s="29">
        <f t="shared" si="285"/>
        <v>9.0370846270660945E-10</v>
      </c>
      <c r="S713" s="29">
        <f t="shared" si="286"/>
        <v>9.0370846291505473E-10</v>
      </c>
      <c r="T713" s="29">
        <f t="shared" si="287"/>
        <v>9.0370846291505473E-10</v>
      </c>
      <c r="V713" s="35"/>
      <c r="W713" s="35"/>
      <c r="X713" s="35"/>
      <c r="AD713" s="35"/>
      <c r="AE713" s="35"/>
      <c r="AF713" s="35"/>
      <c r="AL713" s="35"/>
      <c r="AM713" s="35"/>
      <c r="AN713" s="35"/>
      <c r="AT713" s="35"/>
      <c r="AU713" s="35"/>
      <c r="AV713" s="35"/>
      <c r="BB713" s="35"/>
      <c r="BC713" s="35"/>
      <c r="BD713" s="35"/>
      <c r="BJ713" s="35"/>
      <c r="BK713" s="35"/>
      <c r="BL713" s="35"/>
      <c r="BR713" s="35"/>
      <c r="BS713" s="35"/>
      <c r="BT713" s="35"/>
      <c r="BZ713" s="35"/>
      <c r="CA713" s="35"/>
      <c r="CB713" s="35"/>
      <c r="CH713" s="35"/>
      <c r="CI713" s="35"/>
      <c r="CJ713" s="35"/>
      <c r="CP713" s="35"/>
      <c r="CQ713" s="35"/>
      <c r="CR713" s="35"/>
      <c r="CX713" s="35"/>
      <c r="CY713" s="35"/>
      <c r="CZ713" s="35"/>
      <c r="DF713" s="35">
        <v>5.0799999999999998E-9</v>
      </c>
      <c r="DG713" s="35">
        <v>1.1615852467600001</v>
      </c>
      <c r="DH713" s="35">
        <v>9.5612275556000004</v>
      </c>
      <c r="DI713" s="29">
        <f t="shared" si="288"/>
        <v>1.276090167775104E-9</v>
      </c>
      <c r="DJ713" s="29">
        <f t="shared" si="289"/>
        <v>1.2760935156932561E-9</v>
      </c>
      <c r="DK713" s="29">
        <f t="shared" si="290"/>
        <v>1.2760935157007003E-9</v>
      </c>
      <c r="DL713" s="29">
        <f t="shared" si="291"/>
        <v>1.2760935157007003E-9</v>
      </c>
      <c r="DN713" s="35"/>
      <c r="DO713" s="35"/>
      <c r="DP713" s="35"/>
      <c r="DV713" s="35"/>
      <c r="DW713" s="35"/>
      <c r="DX713" s="35"/>
      <c r="ED713" s="35"/>
      <c r="EE713" s="35"/>
      <c r="EF713" s="35"/>
      <c r="EL713" s="35"/>
      <c r="EM713" s="35"/>
      <c r="EN713" s="35"/>
      <c r="ET713" s="35"/>
      <c r="EU713" s="35"/>
      <c r="EV713" s="35"/>
    </row>
    <row r="714" spans="14:152" s="29" customFormat="1" ht="13.5" x14ac:dyDescent="0.3">
      <c r="N714" s="35">
        <v>1.9399999999999999E-9</v>
      </c>
      <c r="O714" s="35">
        <v>5.1304918778299999</v>
      </c>
      <c r="P714" s="35">
        <v>1818.1529934009</v>
      </c>
      <c r="Q714" s="29">
        <f t="shared" si="284"/>
        <v>-1.9296737575828813E-9</v>
      </c>
      <c r="R714" s="29">
        <f t="shared" si="285"/>
        <v>-1.9296996229327279E-9</v>
      </c>
      <c r="S714" s="29">
        <f t="shared" si="286"/>
        <v>-1.9296996229902017E-9</v>
      </c>
      <c r="T714" s="29">
        <f t="shared" si="287"/>
        <v>-1.9296996229902017E-9</v>
      </c>
      <c r="V714" s="35"/>
      <c r="W714" s="35"/>
      <c r="X714" s="35"/>
      <c r="AD714" s="35"/>
      <c r="AE714" s="35"/>
      <c r="AF714" s="35"/>
      <c r="AL714" s="35"/>
      <c r="AM714" s="35"/>
      <c r="AN714" s="35"/>
      <c r="AT714" s="35"/>
      <c r="AU714" s="35"/>
      <c r="AV714" s="35"/>
      <c r="BB714" s="35"/>
      <c r="BC714" s="35"/>
      <c r="BD714" s="35"/>
      <c r="BJ714" s="35"/>
      <c r="BK714" s="35"/>
      <c r="BL714" s="35"/>
      <c r="BR714" s="35"/>
      <c r="BS714" s="35"/>
      <c r="BT714" s="35"/>
      <c r="BZ714" s="35"/>
      <c r="CA714" s="35"/>
      <c r="CB714" s="35"/>
      <c r="CH714" s="35"/>
      <c r="CI714" s="35"/>
      <c r="CJ714" s="35"/>
      <c r="CP714" s="35"/>
      <c r="CQ714" s="35"/>
      <c r="CR714" s="35"/>
      <c r="CX714" s="35"/>
      <c r="CY714" s="35"/>
      <c r="CZ714" s="35"/>
      <c r="DF714" s="35">
        <v>5.2400000000000001E-9</v>
      </c>
      <c r="DG714" s="35">
        <v>5.0256292611999998</v>
      </c>
      <c r="DH714" s="35">
        <v>1090.4014188261999</v>
      </c>
      <c r="DI714" s="29">
        <f t="shared" si="288"/>
        <v>-3.8530453486937191E-9</v>
      </c>
      <c r="DJ714" s="29">
        <f t="shared" si="289"/>
        <v>-3.8533210920177125E-9</v>
      </c>
      <c r="DK714" s="29">
        <f t="shared" si="290"/>
        <v>-3.8533210926307824E-9</v>
      </c>
      <c r="DL714" s="29">
        <f t="shared" si="291"/>
        <v>-3.8533210926307824E-9</v>
      </c>
      <c r="DN714" s="35"/>
      <c r="DO714" s="35"/>
      <c r="DP714" s="35"/>
      <c r="DV714" s="35"/>
      <c r="DW714" s="35"/>
      <c r="DX714" s="35"/>
      <c r="ED714" s="35"/>
      <c r="EE714" s="35"/>
      <c r="EF714" s="35"/>
      <c r="EL714" s="35"/>
      <c r="EM714" s="35"/>
      <c r="EN714" s="35"/>
      <c r="ET714" s="35"/>
      <c r="EU714" s="35"/>
      <c r="EV714" s="35"/>
    </row>
    <row r="715" spans="14:152" s="29" customFormat="1" ht="13.5" x14ac:dyDescent="0.3">
      <c r="N715" s="35">
        <v>1.9300000000000002E-9</v>
      </c>
      <c r="O715" s="35">
        <v>1.9228705216399999</v>
      </c>
      <c r="P715" s="35">
        <v>1140.3833038800001</v>
      </c>
      <c r="Q715" s="29">
        <f t="shared" si="284"/>
        <v>-4.7289119545931005E-11</v>
      </c>
      <c r="R715" s="29">
        <f t="shared" si="285"/>
        <v>-4.7132433878873351E-11</v>
      </c>
      <c r="S715" s="29">
        <f t="shared" si="286"/>
        <v>-4.7132433530490455E-11</v>
      </c>
      <c r="T715" s="29">
        <f t="shared" si="287"/>
        <v>-4.7132433530490455E-11</v>
      </c>
      <c r="V715" s="35"/>
      <c r="W715" s="35"/>
      <c r="X715" s="35"/>
      <c r="AD715" s="35"/>
      <c r="AE715" s="35"/>
      <c r="AF715" s="35"/>
      <c r="AL715" s="35"/>
      <c r="AM715" s="35"/>
      <c r="AN715" s="35"/>
      <c r="AT715" s="35"/>
      <c r="AU715" s="35"/>
      <c r="AV715" s="35"/>
      <c r="BB715" s="35"/>
      <c r="BC715" s="35"/>
      <c r="BD715" s="35"/>
      <c r="BJ715" s="35"/>
      <c r="BK715" s="35"/>
      <c r="BL715" s="35"/>
      <c r="BR715" s="35"/>
      <c r="BS715" s="35"/>
      <c r="BT715" s="35"/>
      <c r="BZ715" s="35"/>
      <c r="CA715" s="35"/>
      <c r="CB715" s="35"/>
      <c r="CH715" s="35"/>
      <c r="CI715" s="35"/>
      <c r="CJ715" s="35"/>
      <c r="CP715" s="35"/>
      <c r="CQ715" s="35"/>
      <c r="CR715" s="35"/>
      <c r="CX715" s="35"/>
      <c r="CY715" s="35"/>
      <c r="CZ715" s="35"/>
      <c r="DF715" s="35">
        <v>4.0899999999999997E-9</v>
      </c>
      <c r="DG715" s="35">
        <v>5.8005307241099997</v>
      </c>
      <c r="DH715" s="35">
        <v>9146.7900690210008</v>
      </c>
      <c r="DI715" s="29">
        <f t="shared" si="288"/>
        <v>-3.7283408533324086E-9</v>
      </c>
      <c r="DJ715" s="29">
        <f t="shared" si="289"/>
        <v>-3.729435346548055E-9</v>
      </c>
      <c r="DK715" s="29">
        <f t="shared" si="290"/>
        <v>-3.7294353489798378E-9</v>
      </c>
      <c r="DL715" s="29">
        <f t="shared" si="291"/>
        <v>-3.7294353489798378E-9</v>
      </c>
      <c r="DN715" s="35"/>
      <c r="DO715" s="35"/>
      <c r="DP715" s="35"/>
      <c r="DV715" s="35"/>
      <c r="DW715" s="35"/>
      <c r="DX715" s="35"/>
      <c r="ED715" s="35"/>
      <c r="EE715" s="35"/>
      <c r="EF715" s="35"/>
      <c r="EL715" s="35"/>
      <c r="EM715" s="35"/>
      <c r="EN715" s="35"/>
      <c r="ET715" s="35"/>
      <c r="EU715" s="35"/>
      <c r="EV715" s="35"/>
    </row>
    <row r="716" spans="14:152" s="29" customFormat="1" ht="13.5" x14ac:dyDescent="0.3">
      <c r="N716" s="35">
        <v>1.37E-9</v>
      </c>
      <c r="O716" s="35">
        <v>4.2233522196999997</v>
      </c>
      <c r="P716" s="35">
        <v>1049.8207026335999</v>
      </c>
      <c r="Q716" s="29">
        <f t="shared" si="284"/>
        <v>-1.0329328111398422E-9</v>
      </c>
      <c r="R716" s="29">
        <f t="shared" si="285"/>
        <v>-1.0328655268145338E-9</v>
      </c>
      <c r="S716" s="29">
        <f t="shared" si="286"/>
        <v>-1.0328655266649237E-9</v>
      </c>
      <c r="T716" s="29">
        <f t="shared" si="287"/>
        <v>-1.0328655266649237E-9</v>
      </c>
      <c r="V716" s="35"/>
      <c r="W716" s="35"/>
      <c r="X716" s="35"/>
      <c r="AD716" s="35"/>
      <c r="AE716" s="35"/>
      <c r="AF716" s="35"/>
      <c r="AL716" s="35"/>
      <c r="AM716" s="35"/>
      <c r="AN716" s="35"/>
      <c r="AT716" s="35"/>
      <c r="AU716" s="35"/>
      <c r="AV716" s="35"/>
      <c r="BB716" s="35"/>
      <c r="BC716" s="35"/>
      <c r="BD716" s="35"/>
      <c r="BJ716" s="35"/>
      <c r="BK716" s="35"/>
      <c r="BL716" s="35"/>
      <c r="BR716" s="35"/>
      <c r="BS716" s="35"/>
      <c r="BT716" s="35"/>
      <c r="BZ716" s="35"/>
      <c r="CA716" s="35"/>
      <c r="CB716" s="35"/>
      <c r="CH716" s="35"/>
      <c r="CI716" s="35"/>
      <c r="CJ716" s="35"/>
      <c r="CP716" s="35"/>
      <c r="CQ716" s="35"/>
      <c r="CR716" s="35"/>
      <c r="CX716" s="35"/>
      <c r="CY716" s="35"/>
      <c r="CZ716" s="35"/>
      <c r="DF716" s="35">
        <v>4.97E-9</v>
      </c>
      <c r="DG716" s="35">
        <v>1.5799135929999999E-2</v>
      </c>
      <c r="DH716" s="35">
        <v>1069.6768709277001</v>
      </c>
      <c r="DI716" s="29">
        <f t="shared" si="288"/>
        <v>5.4865770485111903E-10</v>
      </c>
      <c r="DJ716" s="29">
        <f t="shared" si="289"/>
        <v>5.4828143508381953E-10</v>
      </c>
      <c r="DK716" s="29">
        <f t="shared" si="290"/>
        <v>5.482814342472133E-10</v>
      </c>
      <c r="DL716" s="29">
        <f t="shared" si="291"/>
        <v>5.482814342472133E-10</v>
      </c>
      <c r="DN716" s="35"/>
      <c r="DO716" s="35"/>
      <c r="DP716" s="35"/>
      <c r="DV716" s="35"/>
      <c r="DW716" s="35"/>
      <c r="DX716" s="35"/>
      <c r="ED716" s="35"/>
      <c r="EE716" s="35"/>
      <c r="EF716" s="35"/>
      <c r="EL716" s="35"/>
      <c r="EM716" s="35"/>
      <c r="EN716" s="35"/>
      <c r="ET716" s="35"/>
      <c r="EU716" s="35"/>
      <c r="EV716" s="35"/>
    </row>
    <row r="717" spans="14:152" s="29" customFormat="1" ht="13.5" x14ac:dyDescent="0.3">
      <c r="N717" s="35">
        <v>1.67E-9</v>
      </c>
      <c r="O717" s="35">
        <v>2.8516308756300002</v>
      </c>
      <c r="P717" s="35">
        <v>5746.2713378959997</v>
      </c>
      <c r="Q717" s="29">
        <f t="shared" si="284"/>
        <v>-5.9359738949295447E-10</v>
      </c>
      <c r="R717" s="29">
        <f t="shared" si="285"/>
        <v>-5.9295859972009941E-10</v>
      </c>
      <c r="S717" s="29">
        <f t="shared" si="286"/>
        <v>-5.9295859829967706E-10</v>
      </c>
      <c r="T717" s="29">
        <f t="shared" si="287"/>
        <v>-5.9295859829967706E-10</v>
      </c>
      <c r="V717" s="35"/>
      <c r="W717" s="35"/>
      <c r="X717" s="35"/>
      <c r="AD717" s="35"/>
      <c r="AE717" s="35"/>
      <c r="AF717" s="35"/>
      <c r="AL717" s="35"/>
      <c r="AM717" s="35"/>
      <c r="AN717" s="35"/>
      <c r="AT717" s="35"/>
      <c r="AU717" s="35"/>
      <c r="AV717" s="35"/>
      <c r="BB717" s="35"/>
      <c r="BC717" s="35"/>
      <c r="BD717" s="35"/>
      <c r="BJ717" s="35"/>
      <c r="BK717" s="35"/>
      <c r="BL717" s="35"/>
      <c r="BR717" s="35"/>
      <c r="BS717" s="35"/>
      <c r="BT717" s="35"/>
      <c r="BZ717" s="35"/>
      <c r="CA717" s="35"/>
      <c r="CB717" s="35"/>
      <c r="CH717" s="35"/>
      <c r="CI717" s="35"/>
      <c r="CJ717" s="35"/>
      <c r="CP717" s="35"/>
      <c r="CQ717" s="35"/>
      <c r="CR717" s="35"/>
      <c r="CX717" s="35"/>
      <c r="CY717" s="35"/>
      <c r="CZ717" s="35"/>
      <c r="DF717" s="35">
        <v>5.4800000000000001E-9</v>
      </c>
      <c r="DG717" s="35">
        <v>6.0342974337299999</v>
      </c>
      <c r="DH717" s="35">
        <v>9367.2027114598004</v>
      </c>
      <c r="DI717" s="29">
        <f t="shared" si="288"/>
        <v>2.5062397383952116E-9</v>
      </c>
      <c r="DJ717" s="29">
        <f t="shared" si="289"/>
        <v>2.5094899423927902E-9</v>
      </c>
      <c r="DK717" s="29">
        <f t="shared" si="290"/>
        <v>2.5094899496182021E-9</v>
      </c>
      <c r="DL717" s="29">
        <f t="shared" si="291"/>
        <v>2.5094899496182021E-9</v>
      </c>
      <c r="DN717" s="35"/>
      <c r="DO717" s="35"/>
      <c r="DP717" s="35"/>
      <c r="DV717" s="35"/>
      <c r="DW717" s="35"/>
      <c r="DX717" s="35"/>
      <c r="ED717" s="35"/>
      <c r="EE717" s="35"/>
      <c r="EF717" s="35"/>
      <c r="EL717" s="35"/>
      <c r="EM717" s="35"/>
      <c r="EN717" s="35"/>
      <c r="ET717" s="35"/>
      <c r="EU717" s="35"/>
      <c r="EV717" s="35"/>
    </row>
    <row r="718" spans="14:152" s="29" customFormat="1" ht="13.5" x14ac:dyDescent="0.3">
      <c r="N718" s="35">
        <v>1.67E-9</v>
      </c>
      <c r="O718" s="35">
        <v>5.7397028299099997</v>
      </c>
      <c r="P718" s="35">
        <v>5760.4984318976003</v>
      </c>
      <c r="Q718" s="29">
        <f t="shared" si="284"/>
        <v>5.5841431342905056E-10</v>
      </c>
      <c r="R718" s="29">
        <f t="shared" si="285"/>
        <v>5.5776864109036474E-10</v>
      </c>
      <c r="S718" s="29">
        <f t="shared" si="286"/>
        <v>5.5776863965465692E-10</v>
      </c>
      <c r="T718" s="29">
        <f t="shared" si="287"/>
        <v>5.5776863965465692E-10</v>
      </c>
      <c r="V718" s="35"/>
      <c r="W718" s="35"/>
      <c r="X718" s="35"/>
      <c r="AD718" s="35"/>
      <c r="AE718" s="35"/>
      <c r="AF718" s="35"/>
      <c r="AL718" s="35"/>
      <c r="AM718" s="35"/>
      <c r="AN718" s="35"/>
      <c r="AT718" s="35"/>
      <c r="AU718" s="35"/>
      <c r="AV718" s="35"/>
      <c r="BB718" s="35"/>
      <c r="BC718" s="35"/>
      <c r="BD718" s="35"/>
      <c r="BJ718" s="35"/>
      <c r="BK718" s="35"/>
      <c r="BL718" s="35"/>
      <c r="BR718" s="35"/>
      <c r="BS718" s="35"/>
      <c r="BT718" s="35"/>
      <c r="BZ718" s="35"/>
      <c r="CA718" s="35"/>
      <c r="CB718" s="35"/>
      <c r="CH718" s="35"/>
      <c r="CI718" s="35"/>
      <c r="CJ718" s="35"/>
      <c r="CP718" s="35"/>
      <c r="CQ718" s="35"/>
      <c r="CR718" s="35"/>
      <c r="CX718" s="35"/>
      <c r="CY718" s="35"/>
      <c r="CZ718" s="35"/>
      <c r="DF718" s="35">
        <v>4.3299999999999997E-9</v>
      </c>
      <c r="DG718" s="35">
        <v>5.9368835084000002</v>
      </c>
      <c r="DH718" s="35">
        <v>1688.2335162392999</v>
      </c>
      <c r="DI718" s="29">
        <f t="shared" si="288"/>
        <v>-1.5668960159394383E-9</v>
      </c>
      <c r="DJ718" s="29">
        <f t="shared" si="289"/>
        <v>-1.5664107228754929E-9</v>
      </c>
      <c r="DK718" s="29">
        <f t="shared" si="290"/>
        <v>-1.5664107217964478E-9</v>
      </c>
      <c r="DL718" s="29">
        <f t="shared" si="291"/>
        <v>-1.5664107217964478E-9</v>
      </c>
      <c r="DN718" s="35"/>
      <c r="DO718" s="35"/>
      <c r="DP718" s="35"/>
      <c r="DV718" s="35"/>
      <c r="DW718" s="35"/>
      <c r="DX718" s="35"/>
      <c r="ED718" s="35"/>
      <c r="EE718" s="35"/>
      <c r="EF718" s="35"/>
      <c r="EL718" s="35"/>
      <c r="EM718" s="35"/>
      <c r="EN718" s="35"/>
      <c r="ET718" s="35"/>
      <c r="EU718" s="35"/>
      <c r="EV718" s="35"/>
    </row>
    <row r="719" spans="14:152" s="29" customFormat="1" ht="13.5" x14ac:dyDescent="0.3">
      <c r="N719" s="35">
        <v>1.38E-9</v>
      </c>
      <c r="O719" s="35">
        <v>2.2351977652700001</v>
      </c>
      <c r="P719" s="35">
        <v>1176.7017984094</v>
      </c>
      <c r="Q719" s="29">
        <f t="shared" si="284"/>
        <v>-1.103517752067994E-9</v>
      </c>
      <c r="R719" s="29">
        <f t="shared" si="285"/>
        <v>-1.103448312183091E-9</v>
      </c>
      <c r="S719" s="29">
        <f t="shared" si="286"/>
        <v>-1.103448312028688E-9</v>
      </c>
      <c r="T719" s="29">
        <f t="shared" si="287"/>
        <v>-1.103448312028688E-9</v>
      </c>
      <c r="V719" s="35"/>
      <c r="W719" s="35"/>
      <c r="X719" s="35"/>
      <c r="AD719" s="35"/>
      <c r="AE719" s="35"/>
      <c r="AF719" s="35"/>
      <c r="AL719" s="35"/>
      <c r="AM719" s="35"/>
      <c r="AN719" s="35"/>
      <c r="AT719" s="35"/>
      <c r="AU719" s="35"/>
      <c r="AV719" s="35"/>
      <c r="BB719" s="35"/>
      <c r="BC719" s="35"/>
      <c r="BD719" s="35"/>
      <c r="BJ719" s="35"/>
      <c r="BK719" s="35"/>
      <c r="BL719" s="35"/>
      <c r="BR719" s="35"/>
      <c r="BS719" s="35"/>
      <c r="BT719" s="35"/>
      <c r="BZ719" s="35"/>
      <c r="CA719" s="35"/>
      <c r="CB719" s="35"/>
      <c r="CH719" s="35"/>
      <c r="CI719" s="35"/>
      <c r="CJ719" s="35"/>
      <c r="CP719" s="35"/>
      <c r="CQ719" s="35"/>
      <c r="CR719" s="35"/>
      <c r="CX719" s="35"/>
      <c r="CY719" s="35"/>
      <c r="CZ719" s="35"/>
      <c r="DF719" s="35">
        <v>4.2400000000000002E-9</v>
      </c>
      <c r="DG719" s="35">
        <v>4.1815011152999997</v>
      </c>
      <c r="DH719" s="35">
        <v>550.13783421970004</v>
      </c>
      <c r="DI719" s="29">
        <f t="shared" si="288"/>
        <v>3.6137913748005517E-9</v>
      </c>
      <c r="DJ719" s="29">
        <f t="shared" si="289"/>
        <v>3.6138782524251246E-9</v>
      </c>
      <c r="DK719" s="29">
        <f t="shared" si="290"/>
        <v>3.6138782526182845E-9</v>
      </c>
      <c r="DL719" s="29">
        <f t="shared" si="291"/>
        <v>3.6138782526182845E-9</v>
      </c>
      <c r="DN719" s="35"/>
      <c r="DO719" s="35"/>
      <c r="DP719" s="35"/>
      <c r="DV719" s="35"/>
      <c r="DW719" s="35"/>
      <c r="DX719" s="35"/>
      <c r="ED719" s="35"/>
      <c r="EE719" s="35"/>
      <c r="EF719" s="35"/>
      <c r="EL719" s="35"/>
      <c r="EM719" s="35"/>
      <c r="EN719" s="35"/>
      <c r="ET719" s="35"/>
      <c r="EU719" s="35"/>
      <c r="EV719" s="35"/>
    </row>
    <row r="720" spans="14:152" s="29" customFormat="1" ht="13.5" x14ac:dyDescent="0.3">
      <c r="N720" s="35">
        <v>1.51E-9</v>
      </c>
      <c r="O720" s="35">
        <v>4.8950727089899999</v>
      </c>
      <c r="P720" s="35">
        <v>532.39927808029995</v>
      </c>
      <c r="Q720" s="29">
        <f t="shared" si="284"/>
        <v>8.4626924894392981E-10</v>
      </c>
      <c r="R720" s="29">
        <f t="shared" si="285"/>
        <v>8.4631666128482391E-10</v>
      </c>
      <c r="S720" s="29">
        <f t="shared" si="286"/>
        <v>8.4631666139024064E-10</v>
      </c>
      <c r="T720" s="29">
        <f t="shared" si="287"/>
        <v>8.4631666139024064E-10</v>
      </c>
      <c r="V720" s="35"/>
      <c r="W720" s="35"/>
      <c r="X720" s="35"/>
      <c r="AD720" s="35"/>
      <c r="AE720" s="35"/>
      <c r="AF720" s="35"/>
      <c r="AL720" s="35"/>
      <c r="AM720" s="35"/>
      <c r="AN720" s="35"/>
      <c r="AT720" s="35"/>
      <c r="AU720" s="35"/>
      <c r="AV720" s="35"/>
      <c r="BB720" s="35"/>
      <c r="BC720" s="35"/>
      <c r="BD720" s="35"/>
      <c r="BJ720" s="35"/>
      <c r="BK720" s="35"/>
      <c r="BL720" s="35"/>
      <c r="BR720" s="35"/>
      <c r="BS720" s="35"/>
      <c r="BT720" s="35"/>
      <c r="BZ720" s="35"/>
      <c r="CA720" s="35"/>
      <c r="CB720" s="35"/>
      <c r="CH720" s="35"/>
      <c r="CI720" s="35"/>
      <c r="CJ720" s="35"/>
      <c r="CP720" s="35"/>
      <c r="CQ720" s="35"/>
      <c r="CR720" s="35"/>
      <c r="CX720" s="35"/>
      <c r="CY720" s="35"/>
      <c r="CZ720" s="35"/>
      <c r="DF720" s="35">
        <v>4.01E-9</v>
      </c>
      <c r="DG720" s="35">
        <v>0.11519846139000001</v>
      </c>
      <c r="DH720" s="35">
        <v>970.51624997219994</v>
      </c>
      <c r="DI720" s="29">
        <f t="shared" si="288"/>
        <v>-3.952019350878441E-9</v>
      </c>
      <c r="DJ720" s="29">
        <f t="shared" si="289"/>
        <v>-3.9520662991648901E-9</v>
      </c>
      <c r="DK720" s="29">
        <f t="shared" si="290"/>
        <v>-3.9520662992692555E-9</v>
      </c>
      <c r="DL720" s="29">
        <f t="shared" si="291"/>
        <v>-3.9520662992692555E-9</v>
      </c>
      <c r="DN720" s="35"/>
      <c r="DO720" s="35"/>
      <c r="DP720" s="35"/>
      <c r="DV720" s="35"/>
      <c r="DW720" s="35"/>
      <c r="DX720" s="35"/>
      <c r="ED720" s="35"/>
      <c r="EE720" s="35"/>
      <c r="EF720" s="35"/>
      <c r="EL720" s="35"/>
      <c r="EM720" s="35"/>
      <c r="EN720" s="35"/>
      <c r="ET720" s="35"/>
      <c r="EU720" s="35"/>
      <c r="EV720" s="35"/>
    </row>
    <row r="721" spans="14:152" s="29" customFormat="1" ht="13.5" x14ac:dyDescent="0.3">
      <c r="N721" s="35">
        <v>1.4700000000000001E-9</v>
      </c>
      <c r="O721" s="35">
        <v>2.6593183844800001</v>
      </c>
      <c r="P721" s="35">
        <v>987.30864460759994</v>
      </c>
      <c r="Q721" s="29">
        <f t="shared" si="284"/>
        <v>1.4524961587585673E-9</v>
      </c>
      <c r="R721" s="29">
        <f t="shared" si="285"/>
        <v>1.452480253317539E-9</v>
      </c>
      <c r="S721" s="29">
        <f t="shared" si="286"/>
        <v>1.4524802532821658E-9</v>
      </c>
      <c r="T721" s="29">
        <f t="shared" si="287"/>
        <v>1.4524802532821658E-9</v>
      </c>
      <c r="V721" s="35"/>
      <c r="W721" s="35"/>
      <c r="X721" s="35"/>
      <c r="AD721" s="35"/>
      <c r="AE721" s="35"/>
      <c r="AF721" s="35"/>
      <c r="AL721" s="35"/>
      <c r="AM721" s="35"/>
      <c r="AN721" s="35"/>
      <c r="AT721" s="35"/>
      <c r="AU721" s="35"/>
      <c r="AV721" s="35"/>
      <c r="BB721" s="35"/>
      <c r="BC721" s="35"/>
      <c r="BD721" s="35"/>
      <c r="BJ721" s="35"/>
      <c r="BK721" s="35"/>
      <c r="BL721" s="35"/>
      <c r="BR721" s="35"/>
      <c r="BS721" s="35"/>
      <c r="BT721" s="35"/>
      <c r="BZ721" s="35"/>
      <c r="CA721" s="35"/>
      <c r="CB721" s="35"/>
      <c r="CH721" s="35"/>
      <c r="CI721" s="35"/>
      <c r="CJ721" s="35"/>
      <c r="CP721" s="35"/>
      <c r="CQ721" s="35"/>
      <c r="CR721" s="35"/>
      <c r="CX721" s="35"/>
      <c r="CY721" s="35"/>
      <c r="CZ721" s="35"/>
      <c r="DF721" s="35">
        <v>5.0300000000000002E-9</v>
      </c>
      <c r="DG721" s="35">
        <v>5.2821230085400002</v>
      </c>
      <c r="DH721" s="35">
        <v>668.20846196529999</v>
      </c>
      <c r="DI721" s="29">
        <f t="shared" si="288"/>
        <v>-4.5780933890259078E-9</v>
      </c>
      <c r="DJ721" s="29">
        <f t="shared" si="289"/>
        <v>-4.578192536877528E-9</v>
      </c>
      <c r="DK721" s="29">
        <f t="shared" si="290"/>
        <v>-4.5781925370979642E-9</v>
      </c>
      <c r="DL721" s="29">
        <f t="shared" si="291"/>
        <v>-4.5781925370979642E-9</v>
      </c>
      <c r="DN721" s="35"/>
      <c r="DO721" s="35"/>
      <c r="DP721" s="35"/>
      <c r="DV721" s="35"/>
      <c r="DW721" s="35"/>
      <c r="DX721" s="35"/>
      <c r="ED721" s="35"/>
      <c r="EE721" s="35"/>
      <c r="EF721" s="35"/>
      <c r="EL721" s="35"/>
      <c r="EM721" s="35"/>
      <c r="EN721" s="35"/>
      <c r="ET721" s="35"/>
      <c r="EU721" s="35"/>
      <c r="EV721" s="35"/>
    </row>
    <row r="722" spans="14:152" s="29" customFormat="1" ht="13.5" x14ac:dyDescent="0.3">
      <c r="N722" s="35">
        <v>1.3500000000000001E-9</v>
      </c>
      <c r="O722" s="35">
        <v>0.1283641777</v>
      </c>
      <c r="P722" s="35">
        <v>991.71387862270001</v>
      </c>
      <c r="Q722" s="29">
        <f t="shared" si="284"/>
        <v>-1.1663466457218576E-9</v>
      </c>
      <c r="R722" s="29">
        <f t="shared" si="285"/>
        <v>-1.1663946517560258E-9</v>
      </c>
      <c r="S722" s="29">
        <f t="shared" si="286"/>
        <v>-1.1663946518627578E-9</v>
      </c>
      <c r="T722" s="29">
        <f t="shared" si="287"/>
        <v>-1.1663946518627578E-9</v>
      </c>
      <c r="V722" s="35"/>
      <c r="W722" s="35"/>
      <c r="X722" s="35"/>
      <c r="AD722" s="35"/>
      <c r="AE722" s="35"/>
      <c r="AF722" s="35"/>
      <c r="AL722" s="35"/>
      <c r="AM722" s="35"/>
      <c r="AN722" s="35"/>
      <c r="AT722" s="35"/>
      <c r="AU722" s="35"/>
      <c r="AV722" s="35"/>
      <c r="BB722" s="35"/>
      <c r="BC722" s="35"/>
      <c r="BD722" s="35"/>
      <c r="BJ722" s="35"/>
      <c r="BK722" s="35"/>
      <c r="BL722" s="35"/>
      <c r="BR722" s="35"/>
      <c r="BS722" s="35"/>
      <c r="BT722" s="35"/>
      <c r="BZ722" s="35"/>
      <c r="CA722" s="35"/>
      <c r="CB722" s="35"/>
      <c r="CH722" s="35"/>
      <c r="CI722" s="35"/>
      <c r="CJ722" s="35"/>
      <c r="CP722" s="35"/>
      <c r="CQ722" s="35"/>
      <c r="CR722" s="35"/>
      <c r="CX722" s="35"/>
      <c r="CY722" s="35"/>
      <c r="CZ722" s="35"/>
      <c r="DF722" s="35">
        <v>5.5500000000000001E-9</v>
      </c>
      <c r="DG722" s="35">
        <v>1.0032863325500001</v>
      </c>
      <c r="DH722" s="35">
        <v>141.22580985639999</v>
      </c>
      <c r="DI722" s="29">
        <f t="shared" si="288"/>
        <v>-5.483061972343596E-9</v>
      </c>
      <c r="DJ722" s="29">
        <f t="shared" si="289"/>
        <v>-5.4830706147703831E-9</v>
      </c>
      <c r="DK722" s="29">
        <f t="shared" si="290"/>
        <v>-5.4830706147895985E-9</v>
      </c>
      <c r="DL722" s="29">
        <f t="shared" si="291"/>
        <v>-5.4830706147895985E-9</v>
      </c>
      <c r="DN722" s="35"/>
      <c r="DO722" s="35"/>
      <c r="DP722" s="35"/>
      <c r="DV722" s="35"/>
      <c r="DW722" s="35"/>
      <c r="DX722" s="35"/>
      <c r="ED722" s="35"/>
      <c r="EE722" s="35"/>
      <c r="EF722" s="35"/>
      <c r="EL722" s="35"/>
      <c r="EM722" s="35"/>
      <c r="EN722" s="35"/>
      <c r="ET722" s="35"/>
      <c r="EU722" s="35"/>
      <c r="EV722" s="35"/>
    </row>
    <row r="723" spans="14:152" s="29" customFormat="1" ht="13.5" x14ac:dyDescent="0.3">
      <c r="N723" s="35">
        <v>1.6600000000000001E-9</v>
      </c>
      <c r="O723" s="35">
        <v>3.1268251543900001</v>
      </c>
      <c r="P723" s="35">
        <v>580.0935412737</v>
      </c>
      <c r="Q723" s="29">
        <f t="shared" si="284"/>
        <v>1.6597391865481389E-9</v>
      </c>
      <c r="R723" s="29">
        <f t="shared" si="285"/>
        <v>1.6597379696008497E-9</v>
      </c>
      <c r="S723" s="29">
        <f t="shared" si="286"/>
        <v>1.6597379695981407E-9</v>
      </c>
      <c r="T723" s="29">
        <f t="shared" si="287"/>
        <v>1.6597379695981407E-9</v>
      </c>
      <c r="V723" s="35"/>
      <c r="W723" s="35"/>
      <c r="X723" s="35"/>
      <c r="AD723" s="35"/>
      <c r="AE723" s="35"/>
      <c r="AF723" s="35"/>
      <c r="AL723" s="35"/>
      <c r="AM723" s="35"/>
      <c r="AN723" s="35"/>
      <c r="AT723" s="35"/>
      <c r="AU723" s="35"/>
      <c r="AV723" s="35"/>
      <c r="BB723" s="35"/>
      <c r="BC723" s="35"/>
      <c r="BD723" s="35"/>
      <c r="BJ723" s="35"/>
      <c r="BK723" s="35"/>
      <c r="BL723" s="35"/>
      <c r="BR723" s="35"/>
      <c r="BS723" s="35"/>
      <c r="BT723" s="35"/>
      <c r="BZ723" s="35"/>
      <c r="CA723" s="35"/>
      <c r="CB723" s="35"/>
      <c r="CH723" s="35"/>
      <c r="CI723" s="35"/>
      <c r="CJ723" s="35"/>
      <c r="CP723" s="35"/>
      <c r="CQ723" s="35"/>
      <c r="CR723" s="35"/>
      <c r="CX723" s="35"/>
      <c r="CY723" s="35"/>
      <c r="CZ723" s="35"/>
      <c r="DF723" s="35">
        <v>4.0400000000000001E-9</v>
      </c>
      <c r="DG723" s="35">
        <v>2.4863397647299998</v>
      </c>
      <c r="DH723" s="35">
        <v>519.65665678699997</v>
      </c>
      <c r="DI723" s="29">
        <f t="shared" si="288"/>
        <v>-2.7864151179733524E-10</v>
      </c>
      <c r="DJ723" s="29">
        <f t="shared" si="289"/>
        <v>-2.7879065826246041E-10</v>
      </c>
      <c r="DK723" s="29">
        <f t="shared" si="290"/>
        <v>-2.7879065859408265E-10</v>
      </c>
      <c r="DL723" s="29">
        <f t="shared" si="291"/>
        <v>-2.7879065859408265E-10</v>
      </c>
      <c r="DN723" s="35"/>
      <c r="DO723" s="35"/>
      <c r="DP723" s="35"/>
      <c r="DV723" s="35"/>
      <c r="DW723" s="35"/>
      <c r="DX723" s="35"/>
      <c r="ED723" s="35"/>
      <c r="EE723" s="35"/>
      <c r="EF723" s="35"/>
      <c r="EL723" s="35"/>
      <c r="EM723" s="35"/>
      <c r="EN723" s="35"/>
      <c r="ET723" s="35"/>
      <c r="EU723" s="35"/>
      <c r="EV723" s="35"/>
    </row>
    <row r="724" spans="14:152" s="29" customFormat="1" ht="13.5" x14ac:dyDescent="0.3">
      <c r="N724" s="35">
        <v>1.1800000000000001E-9</v>
      </c>
      <c r="O724" s="35">
        <v>5.9881057630000001</v>
      </c>
      <c r="P724" s="35">
        <v>531.38788612400003</v>
      </c>
      <c r="Q724" s="29">
        <f t="shared" si="284"/>
        <v>-5.4666255119295816E-10</v>
      </c>
      <c r="R724" s="29">
        <f t="shared" si="285"/>
        <v>-5.4662297916123447E-10</v>
      </c>
      <c r="S724" s="29">
        <f t="shared" si="286"/>
        <v>-5.4662297907324769E-10</v>
      </c>
      <c r="T724" s="29">
        <f t="shared" si="287"/>
        <v>-5.4662297907324769E-10</v>
      </c>
      <c r="V724" s="35"/>
      <c r="W724" s="35"/>
      <c r="X724" s="35"/>
      <c r="AD724" s="35"/>
      <c r="AE724" s="35"/>
      <c r="AF724" s="35"/>
      <c r="AL724" s="35"/>
      <c r="AM724" s="35"/>
      <c r="AN724" s="35"/>
      <c r="AT724" s="35"/>
      <c r="AU724" s="35"/>
      <c r="AV724" s="35"/>
      <c r="BB724" s="35"/>
      <c r="BC724" s="35"/>
      <c r="BD724" s="35"/>
      <c r="BJ724" s="35"/>
      <c r="BK724" s="35"/>
      <c r="BL724" s="35"/>
      <c r="BR724" s="35"/>
      <c r="BS724" s="35"/>
      <c r="BT724" s="35"/>
      <c r="BZ724" s="35"/>
      <c r="CA724" s="35"/>
      <c r="CB724" s="35"/>
      <c r="CH724" s="35"/>
      <c r="CI724" s="35"/>
      <c r="CJ724" s="35"/>
      <c r="CP724" s="35"/>
      <c r="CQ724" s="35"/>
      <c r="CR724" s="35"/>
      <c r="CX724" s="35"/>
      <c r="CY724" s="35"/>
      <c r="CZ724" s="35"/>
      <c r="DF724" s="35">
        <v>4.4100000000000003E-9</v>
      </c>
      <c r="DG724" s="35">
        <v>6.0618550173400001</v>
      </c>
      <c r="DH724" s="35">
        <v>25.129781913599999</v>
      </c>
      <c r="DI724" s="29">
        <f t="shared" si="288"/>
        <v>4.3332612006071385E-9</v>
      </c>
      <c r="DJ724" s="29">
        <f t="shared" si="289"/>
        <v>4.3332626664316327E-9</v>
      </c>
      <c r="DK724" s="29">
        <f t="shared" si="290"/>
        <v>4.3332626664348926E-9</v>
      </c>
      <c r="DL724" s="29">
        <f t="shared" si="291"/>
        <v>4.3332626664348926E-9</v>
      </c>
      <c r="DN724" s="35"/>
      <c r="DO724" s="35"/>
      <c r="DP724" s="35"/>
      <c r="DV724" s="35"/>
      <c r="DW724" s="35"/>
      <c r="DX724" s="35"/>
      <c r="ED724" s="35"/>
      <c r="EE724" s="35"/>
      <c r="EF724" s="35"/>
      <c r="EL724" s="35"/>
      <c r="EM724" s="35"/>
      <c r="EN724" s="35"/>
      <c r="ET724" s="35"/>
      <c r="EU724" s="35"/>
      <c r="EV724" s="35"/>
    </row>
    <row r="725" spans="14:152" s="29" customFormat="1" ht="13.5" x14ac:dyDescent="0.3">
      <c r="N725" s="35">
        <v>1.3500000000000001E-9</v>
      </c>
      <c r="O725" s="35">
        <v>5.2660131364299998</v>
      </c>
      <c r="P725" s="35">
        <v>1065.0110044817</v>
      </c>
      <c r="Q725" s="29">
        <f t="shared" si="284"/>
        <v>-1.1346231086114809E-9</v>
      </c>
      <c r="R725" s="29">
        <f t="shared" si="285"/>
        <v>-1.1346785851617314E-9</v>
      </c>
      <c r="S725" s="29">
        <f t="shared" si="286"/>
        <v>-1.1346785852850738E-9</v>
      </c>
      <c r="T725" s="29">
        <f t="shared" si="287"/>
        <v>-1.1346785852850738E-9</v>
      </c>
      <c r="V725" s="35"/>
      <c r="W725" s="35"/>
      <c r="X725" s="35"/>
      <c r="AD725" s="35"/>
      <c r="AE725" s="35"/>
      <c r="AF725" s="35"/>
      <c r="AL725" s="35"/>
      <c r="AM725" s="35"/>
      <c r="AN725" s="35"/>
      <c r="AT725" s="35"/>
      <c r="AU725" s="35"/>
      <c r="AV725" s="35"/>
      <c r="BB725" s="35"/>
      <c r="BC725" s="35"/>
      <c r="BD725" s="35"/>
      <c r="BJ725" s="35"/>
      <c r="BK725" s="35"/>
      <c r="BL725" s="35"/>
      <c r="BR725" s="35"/>
      <c r="BS725" s="35"/>
      <c r="BT725" s="35"/>
      <c r="BZ725" s="35"/>
      <c r="CA725" s="35"/>
      <c r="CB725" s="35"/>
      <c r="CH725" s="35"/>
      <c r="CI725" s="35"/>
      <c r="CJ725" s="35"/>
      <c r="CP725" s="35"/>
      <c r="CQ725" s="35"/>
      <c r="CR725" s="35"/>
      <c r="CX725" s="35"/>
      <c r="CY725" s="35"/>
      <c r="CZ725" s="35"/>
      <c r="DF725" s="35">
        <v>4.1199999999999998E-9</v>
      </c>
      <c r="DG725" s="35">
        <v>5.8749524582600001</v>
      </c>
      <c r="DH725" s="35">
        <v>6.9010986796999996</v>
      </c>
      <c r="DI725" s="29">
        <f t="shared" si="288"/>
        <v>3.9406495928615731E-9</v>
      </c>
      <c r="DJ725" s="29">
        <f t="shared" si="289"/>
        <v>3.9406490019726133E-9</v>
      </c>
      <c r="DK725" s="29">
        <f t="shared" si="290"/>
        <v>3.9406490019712989E-9</v>
      </c>
      <c r="DL725" s="29">
        <f t="shared" si="291"/>
        <v>3.9406490019712989E-9</v>
      </c>
      <c r="DN725" s="35"/>
      <c r="DO725" s="35"/>
      <c r="DP725" s="35"/>
      <c r="DV725" s="35"/>
      <c r="DW725" s="35"/>
      <c r="DX725" s="35"/>
      <c r="ED725" s="35"/>
      <c r="EE725" s="35"/>
      <c r="EF725" s="35"/>
      <c r="EL725" s="35"/>
      <c r="EM725" s="35"/>
      <c r="EN725" s="35"/>
      <c r="ET725" s="35"/>
      <c r="EU725" s="35"/>
      <c r="EV725" s="35"/>
    </row>
    <row r="726" spans="14:152" s="29" customFormat="1" ht="13.5" x14ac:dyDescent="0.3">
      <c r="N726" s="35">
        <v>1.38E-9</v>
      </c>
      <c r="O726" s="35">
        <v>3.18511244397</v>
      </c>
      <c r="P726" s="35">
        <v>707.56533788050001</v>
      </c>
      <c r="Q726" s="29">
        <f t="shared" si="284"/>
        <v>-7.0968247747695257E-10</v>
      </c>
      <c r="R726" s="29">
        <f t="shared" si="285"/>
        <v>-7.0962284200904295E-10</v>
      </c>
      <c r="S726" s="29">
        <f t="shared" si="286"/>
        <v>-7.0962284187644414E-10</v>
      </c>
      <c r="T726" s="29">
        <f t="shared" si="287"/>
        <v>-7.0962284187644414E-10</v>
      </c>
      <c r="V726" s="35"/>
      <c r="W726" s="35"/>
      <c r="X726" s="35"/>
      <c r="AD726" s="35"/>
      <c r="AE726" s="35"/>
      <c r="AF726" s="35"/>
      <c r="AL726" s="35"/>
      <c r="AM726" s="35"/>
      <c r="AN726" s="35"/>
      <c r="AT726" s="35"/>
      <c r="AU726" s="35"/>
      <c r="AV726" s="35"/>
      <c r="BB726" s="35"/>
      <c r="BC726" s="35"/>
      <c r="BD726" s="35"/>
      <c r="BJ726" s="35"/>
      <c r="BK726" s="35"/>
      <c r="BL726" s="35"/>
      <c r="BR726" s="35"/>
      <c r="BS726" s="35"/>
      <c r="BT726" s="35"/>
      <c r="BZ726" s="35"/>
      <c r="CA726" s="35"/>
      <c r="CB726" s="35"/>
      <c r="CH726" s="35"/>
      <c r="CI726" s="35"/>
      <c r="CJ726" s="35"/>
      <c r="CP726" s="35"/>
      <c r="CQ726" s="35"/>
      <c r="CR726" s="35"/>
      <c r="CX726" s="35"/>
      <c r="CY726" s="35"/>
      <c r="CZ726" s="35"/>
      <c r="DF726" s="35">
        <v>4.7799999999999996E-9</v>
      </c>
      <c r="DG726" s="35">
        <v>0.71264950606999999</v>
      </c>
      <c r="DH726" s="35">
        <v>1094.8066528413001</v>
      </c>
      <c r="DI726" s="29">
        <f t="shared" si="288"/>
        <v>4.4816655391684232E-9</v>
      </c>
      <c r="DJ726" s="29">
        <f t="shared" si="289"/>
        <v>4.4815359315855403E-9</v>
      </c>
      <c r="DK726" s="29">
        <f t="shared" si="290"/>
        <v>4.4815359312973324E-9</v>
      </c>
      <c r="DL726" s="29">
        <f t="shared" si="291"/>
        <v>4.4815359312973324E-9</v>
      </c>
      <c r="DN726" s="35"/>
      <c r="DO726" s="35"/>
      <c r="DP726" s="35"/>
      <c r="DV726" s="35"/>
      <c r="DW726" s="35"/>
      <c r="DX726" s="35"/>
      <c r="ED726" s="35"/>
      <c r="EE726" s="35"/>
      <c r="EF726" s="35"/>
      <c r="EL726" s="35"/>
      <c r="EM726" s="35"/>
      <c r="EN726" s="35"/>
      <c r="ET726" s="35"/>
      <c r="EU726" s="35"/>
      <c r="EV726" s="35"/>
    </row>
    <row r="727" spans="14:152" s="29" customFormat="1" ht="13.5" x14ac:dyDescent="0.3">
      <c r="N727" s="35">
        <v>1.2199999999999999E-9</v>
      </c>
      <c r="O727" s="35">
        <v>1.3437705956499999</v>
      </c>
      <c r="P727" s="35">
        <v>446.31134681819998</v>
      </c>
      <c r="Q727" s="29">
        <f t="shared" si="284"/>
        <v>-8.2148745500896804E-10</v>
      </c>
      <c r="R727" s="29">
        <f t="shared" si="285"/>
        <v>-8.2145878751996421E-10</v>
      </c>
      <c r="S727" s="29">
        <f t="shared" si="286"/>
        <v>-8.2145878745622405E-10</v>
      </c>
      <c r="T727" s="29">
        <f t="shared" si="287"/>
        <v>-8.2145878745622405E-10</v>
      </c>
      <c r="V727" s="35"/>
      <c r="W727" s="35"/>
      <c r="X727" s="35"/>
      <c r="AD727" s="35"/>
      <c r="AE727" s="35"/>
      <c r="AF727" s="35"/>
      <c r="AL727" s="35"/>
      <c r="AM727" s="35"/>
      <c r="AN727" s="35"/>
      <c r="AT727" s="35"/>
      <c r="AU727" s="35"/>
      <c r="AV727" s="35"/>
      <c r="BB727" s="35"/>
      <c r="BC727" s="35"/>
      <c r="BD727" s="35"/>
      <c r="BJ727" s="35"/>
      <c r="BK727" s="35"/>
      <c r="BL727" s="35"/>
      <c r="BR727" s="35"/>
      <c r="BS727" s="35"/>
      <c r="BT727" s="35"/>
      <c r="BZ727" s="35"/>
      <c r="CA727" s="35"/>
      <c r="CB727" s="35"/>
      <c r="CH727" s="35"/>
      <c r="CI727" s="35"/>
      <c r="CJ727" s="35"/>
      <c r="CP727" s="35"/>
      <c r="CQ727" s="35"/>
      <c r="CR727" s="35"/>
      <c r="CX727" s="35"/>
      <c r="CY727" s="35"/>
      <c r="CZ727" s="35"/>
      <c r="DF727" s="35">
        <v>4.4599999999999999E-9</v>
      </c>
      <c r="DG727" s="35">
        <v>2.7124818303099998</v>
      </c>
      <c r="DH727" s="35">
        <v>31.492569389</v>
      </c>
      <c r="DI727" s="29">
        <f t="shared" si="288"/>
        <v>-4.4448717338868293E-9</v>
      </c>
      <c r="DJ727" s="29">
        <f t="shared" si="289"/>
        <v>-4.4448725570040618E-9</v>
      </c>
      <c r="DK727" s="29">
        <f t="shared" si="290"/>
        <v>-4.4448725570058916E-9</v>
      </c>
      <c r="DL727" s="29">
        <f t="shared" si="291"/>
        <v>-4.4448725570058916E-9</v>
      </c>
      <c r="DN727" s="35"/>
      <c r="DO727" s="35"/>
      <c r="DP727" s="35"/>
      <c r="DV727" s="35"/>
      <c r="DW727" s="35"/>
      <c r="DX727" s="35"/>
      <c r="ED727" s="35"/>
      <c r="EE727" s="35"/>
      <c r="EF727" s="35"/>
      <c r="EL727" s="35"/>
      <c r="EM727" s="35"/>
      <c r="EN727" s="35"/>
      <c r="ET727" s="35"/>
      <c r="EU727" s="35"/>
      <c r="EV727" s="35"/>
    </row>
    <row r="728" spans="14:152" s="29" customFormat="1" ht="13.5" x14ac:dyDescent="0.3">
      <c r="N728" s="35">
        <v>1.2E-9</v>
      </c>
      <c r="O728" s="35">
        <v>2.2971771434699999</v>
      </c>
      <c r="P728" s="35">
        <v>1059.2218714948001</v>
      </c>
      <c r="Q728" s="29">
        <f t="shared" si="284"/>
        <v>9.5428869925827027E-10</v>
      </c>
      <c r="R728" s="29">
        <f t="shared" si="285"/>
        <v>9.5434357508253953E-10</v>
      </c>
      <c r="S728" s="29">
        <f t="shared" si="286"/>
        <v>9.5434357520454516E-10</v>
      </c>
      <c r="T728" s="29">
        <f t="shared" si="287"/>
        <v>9.5434357520454516E-10</v>
      </c>
      <c r="V728" s="35"/>
      <c r="W728" s="35"/>
      <c r="X728" s="35"/>
      <c r="AD728" s="35"/>
      <c r="AE728" s="35"/>
      <c r="AF728" s="35"/>
      <c r="AL728" s="35"/>
      <c r="AM728" s="35"/>
      <c r="AN728" s="35"/>
      <c r="AT728" s="35"/>
      <c r="AU728" s="35"/>
      <c r="AV728" s="35"/>
      <c r="BB728" s="35"/>
      <c r="BC728" s="35"/>
      <c r="BD728" s="35"/>
      <c r="BJ728" s="35"/>
      <c r="BK728" s="35"/>
      <c r="BL728" s="35"/>
      <c r="BR728" s="35"/>
      <c r="BS728" s="35"/>
      <c r="BT728" s="35"/>
      <c r="BZ728" s="35"/>
      <c r="CA728" s="35"/>
      <c r="CB728" s="35"/>
      <c r="CH728" s="35"/>
      <c r="CI728" s="35"/>
      <c r="CJ728" s="35"/>
      <c r="CP728" s="35"/>
      <c r="CQ728" s="35"/>
      <c r="CR728" s="35"/>
      <c r="CX728" s="35"/>
      <c r="CY728" s="35"/>
      <c r="CZ728" s="35"/>
      <c r="DF728" s="35">
        <v>4.0400000000000001E-9</v>
      </c>
      <c r="DG728" s="35">
        <v>5.49462012486</v>
      </c>
      <c r="DH728" s="35">
        <v>447.93883187839998</v>
      </c>
      <c r="DI728" s="29">
        <f t="shared" si="288"/>
        <v>3.9565333277430947E-9</v>
      </c>
      <c r="DJ728" s="29">
        <f t="shared" si="289"/>
        <v>3.9565593858988772E-9</v>
      </c>
      <c r="DK728" s="29">
        <f t="shared" si="290"/>
        <v>3.9565593859568113E-9</v>
      </c>
      <c r="DL728" s="29">
        <f t="shared" si="291"/>
        <v>3.9565593859568113E-9</v>
      </c>
      <c r="DN728" s="35"/>
      <c r="DO728" s="35"/>
      <c r="DP728" s="35"/>
      <c r="DV728" s="35"/>
      <c r="DW728" s="35"/>
      <c r="DX728" s="35"/>
      <c r="ED728" s="35"/>
      <c r="EE728" s="35"/>
      <c r="EF728" s="35"/>
      <c r="EL728" s="35"/>
      <c r="EM728" s="35"/>
      <c r="EN728" s="35"/>
      <c r="ET728" s="35"/>
      <c r="EU728" s="35"/>
      <c r="EV728" s="35"/>
    </row>
    <row r="729" spans="14:152" s="29" customFormat="1" ht="13.5" x14ac:dyDescent="0.3">
      <c r="N729" s="35">
        <v>1.21E-9</v>
      </c>
      <c r="O729" s="35">
        <v>0.58145552537</v>
      </c>
      <c r="P729" s="35">
        <v>5621.8429232103999</v>
      </c>
      <c r="Q729" s="29">
        <f t="shared" si="284"/>
        <v>-8.5623638621283068E-10</v>
      </c>
      <c r="R729" s="29">
        <f t="shared" si="285"/>
        <v>-8.5657859353037881E-10</v>
      </c>
      <c r="S729" s="29">
        <f t="shared" si="286"/>
        <v>-8.565785942911087E-10</v>
      </c>
      <c r="T729" s="29">
        <f t="shared" si="287"/>
        <v>-8.565785942911087E-10</v>
      </c>
      <c r="V729" s="35"/>
      <c r="W729" s="35"/>
      <c r="X729" s="35"/>
      <c r="AD729" s="35"/>
      <c r="AE729" s="35"/>
      <c r="AF729" s="35"/>
      <c r="AL729" s="35"/>
      <c r="AM729" s="35"/>
      <c r="AN729" s="35"/>
      <c r="AT729" s="35"/>
      <c r="AU729" s="35"/>
      <c r="AV729" s="35"/>
      <c r="BB729" s="35"/>
      <c r="BC729" s="35"/>
      <c r="BD729" s="35"/>
      <c r="BJ729" s="35"/>
      <c r="BK729" s="35"/>
      <c r="BL729" s="35"/>
      <c r="BR729" s="35"/>
      <c r="BS729" s="35"/>
      <c r="BT729" s="35"/>
      <c r="BZ729" s="35"/>
      <c r="CA729" s="35"/>
      <c r="CB729" s="35"/>
      <c r="CH729" s="35"/>
      <c r="CI729" s="35"/>
      <c r="CJ729" s="35"/>
      <c r="CP729" s="35"/>
      <c r="CQ729" s="35"/>
      <c r="CR729" s="35"/>
      <c r="CX729" s="35"/>
      <c r="CY729" s="35"/>
      <c r="CZ729" s="35"/>
      <c r="DF729" s="35">
        <v>3.9099999999999999E-9</v>
      </c>
      <c r="DG729" s="35">
        <v>1.261056127</v>
      </c>
      <c r="DH729" s="35">
        <v>8.0767548473000002</v>
      </c>
      <c r="DI729" s="29">
        <f t="shared" si="288"/>
        <v>6.9445928956902746E-10</v>
      </c>
      <c r="DJ729" s="29">
        <f t="shared" si="289"/>
        <v>6.9446150268558658E-10</v>
      </c>
      <c r="DK729" s="29">
        <f t="shared" si="290"/>
        <v>6.9446150269050716E-10</v>
      </c>
      <c r="DL729" s="29">
        <f t="shared" si="291"/>
        <v>6.9446150269050716E-10</v>
      </c>
      <c r="DN729" s="35"/>
      <c r="DO729" s="35"/>
      <c r="DP729" s="35"/>
      <c r="DV729" s="35"/>
      <c r="DW729" s="35"/>
      <c r="DX729" s="35"/>
      <c r="ED729" s="35"/>
      <c r="EE729" s="35"/>
      <c r="EF729" s="35"/>
      <c r="EL729" s="35"/>
      <c r="EM729" s="35"/>
      <c r="EN729" s="35"/>
      <c r="ET729" s="35"/>
      <c r="EU729" s="35"/>
      <c r="EV729" s="35"/>
    </row>
    <row r="730" spans="14:152" s="29" customFormat="1" ht="13.5" x14ac:dyDescent="0.3">
      <c r="N730" s="35">
        <v>1.03E-9</v>
      </c>
      <c r="O730" s="35">
        <v>4.75645235023</v>
      </c>
      <c r="P730" s="35">
        <v>1226.2106027112</v>
      </c>
      <c r="Q730" s="29">
        <f t="shared" si="284"/>
        <v>9.2279476605023183E-10</v>
      </c>
      <c r="R730" s="29">
        <f t="shared" si="285"/>
        <v>9.2275480925144049E-10</v>
      </c>
      <c r="S730" s="29">
        <f t="shared" si="286"/>
        <v>9.2275480916259106E-10</v>
      </c>
      <c r="T730" s="29">
        <f t="shared" si="287"/>
        <v>9.2275480916259106E-10</v>
      </c>
      <c r="V730" s="35"/>
      <c r="W730" s="35"/>
      <c r="X730" s="35"/>
      <c r="AD730" s="35"/>
      <c r="AE730" s="35"/>
      <c r="AF730" s="35"/>
      <c r="AL730" s="35"/>
      <c r="AM730" s="35"/>
      <c r="AN730" s="35"/>
      <c r="AT730" s="35"/>
      <c r="AU730" s="35"/>
      <c r="AV730" s="35"/>
      <c r="BB730" s="35"/>
      <c r="BC730" s="35"/>
      <c r="BD730" s="35"/>
      <c r="BJ730" s="35"/>
      <c r="BK730" s="35"/>
      <c r="BL730" s="35"/>
      <c r="BR730" s="35"/>
      <c r="BS730" s="35"/>
      <c r="BT730" s="35"/>
      <c r="BZ730" s="35"/>
      <c r="CA730" s="35"/>
      <c r="CB730" s="35"/>
      <c r="CH730" s="35"/>
      <c r="CI730" s="35"/>
      <c r="CJ730" s="35"/>
      <c r="CP730" s="35"/>
      <c r="CQ730" s="35"/>
      <c r="CR730" s="35"/>
      <c r="CX730" s="35"/>
      <c r="CY730" s="35"/>
      <c r="CZ730" s="35"/>
      <c r="DF730" s="35">
        <v>4.6299999999999999E-9</v>
      </c>
      <c r="DG730" s="35">
        <v>1.9353532127099999</v>
      </c>
      <c r="DH730" s="35">
        <v>6275.9623029905997</v>
      </c>
      <c r="DI730" s="29">
        <f t="shared" si="288"/>
        <v>-4.5410636390659788E-9</v>
      </c>
      <c r="DJ730" s="29">
        <f t="shared" si="289"/>
        <v>-4.541466813218959E-9</v>
      </c>
      <c r="DK730" s="29">
        <f t="shared" si="290"/>
        <v>-4.5414668141143878E-9</v>
      </c>
      <c r="DL730" s="29">
        <f t="shared" si="291"/>
        <v>-4.5414668141143878E-9</v>
      </c>
      <c r="DN730" s="35"/>
      <c r="DO730" s="35"/>
      <c r="DP730" s="35"/>
      <c r="DV730" s="35"/>
      <c r="DW730" s="35"/>
      <c r="DX730" s="35"/>
      <c r="ED730" s="35"/>
      <c r="EE730" s="35"/>
      <c r="EF730" s="35"/>
      <c r="EL730" s="35"/>
      <c r="EM730" s="35"/>
      <c r="EN730" s="35"/>
      <c r="ET730" s="35"/>
      <c r="EU730" s="35"/>
      <c r="EV730" s="35"/>
    </row>
    <row r="731" spans="14:152" s="29" customFormat="1" ht="13.5" x14ac:dyDescent="0.3">
      <c r="N731" s="35">
        <v>1.0399999999999999E-9</v>
      </c>
      <c r="O731" s="35">
        <v>6.0848163013900001</v>
      </c>
      <c r="P731" s="35">
        <v>528.25467649610005</v>
      </c>
      <c r="Q731" s="29">
        <f t="shared" si="284"/>
        <v>-5.2351562123078292E-10</v>
      </c>
      <c r="R731" s="29">
        <f t="shared" si="285"/>
        <v>-5.2348181638950653E-10</v>
      </c>
      <c r="S731" s="29">
        <f t="shared" si="286"/>
        <v>-5.2348181631434238E-10</v>
      </c>
      <c r="T731" s="29">
        <f t="shared" si="287"/>
        <v>-5.2348181631434238E-10</v>
      </c>
      <c r="V731" s="35"/>
      <c r="W731" s="35"/>
      <c r="X731" s="35"/>
      <c r="AD731" s="35"/>
      <c r="AE731" s="35"/>
      <c r="AF731" s="35"/>
      <c r="AL731" s="35"/>
      <c r="AM731" s="35"/>
      <c r="AN731" s="35"/>
      <c r="AT731" s="35"/>
      <c r="AU731" s="35"/>
      <c r="AV731" s="35"/>
      <c r="BB731" s="35"/>
      <c r="BC731" s="35"/>
      <c r="BD731" s="35"/>
      <c r="BJ731" s="35"/>
      <c r="BK731" s="35"/>
      <c r="BL731" s="35"/>
      <c r="BR731" s="35"/>
      <c r="BS731" s="35"/>
      <c r="BT731" s="35"/>
      <c r="BZ731" s="35"/>
      <c r="CA731" s="35"/>
      <c r="CB731" s="35"/>
      <c r="CH731" s="35"/>
      <c r="CI731" s="35"/>
      <c r="CJ731" s="35"/>
      <c r="CP731" s="35"/>
      <c r="CQ731" s="35"/>
      <c r="CR731" s="35"/>
      <c r="CX731" s="35"/>
      <c r="CY731" s="35"/>
      <c r="CZ731" s="35"/>
      <c r="DF731" s="35">
        <v>5.0700000000000001E-9</v>
      </c>
      <c r="DG731" s="35">
        <v>3.6108999278199998</v>
      </c>
      <c r="DH731" s="35">
        <v>546.95644048199995</v>
      </c>
      <c r="DI731" s="29">
        <f t="shared" si="288"/>
        <v>5.0569147371544049E-9</v>
      </c>
      <c r="DJ731" s="29">
        <f t="shared" si="289"/>
        <v>5.0569005547095172E-9</v>
      </c>
      <c r="DK731" s="29">
        <f t="shared" si="290"/>
        <v>5.0569005546779743E-9</v>
      </c>
      <c r="DL731" s="29">
        <f t="shared" si="291"/>
        <v>5.0569005546779743E-9</v>
      </c>
      <c r="DN731" s="35"/>
      <c r="DO731" s="35"/>
      <c r="DP731" s="35"/>
      <c r="DV731" s="35"/>
      <c r="DW731" s="35"/>
      <c r="DX731" s="35"/>
      <c r="ED731" s="35"/>
      <c r="EE731" s="35"/>
      <c r="EF731" s="35"/>
      <c r="EL731" s="35"/>
      <c r="EM731" s="35"/>
      <c r="EN731" s="35"/>
      <c r="ET731" s="35"/>
      <c r="EU731" s="35"/>
      <c r="EV731" s="35"/>
    </row>
    <row r="732" spans="14:152" s="29" customFormat="1" ht="13.5" x14ac:dyDescent="0.3">
      <c r="N732" s="35">
        <v>1.19E-9</v>
      </c>
      <c r="O732" s="35">
        <v>1.0647552330700001</v>
      </c>
      <c r="P732" s="35">
        <v>527.9940440652</v>
      </c>
      <c r="Q732" s="29">
        <f t="shared" si="284"/>
        <v>-1.162449039665596E-9</v>
      </c>
      <c r="R732" s="29">
        <f t="shared" si="285"/>
        <v>-1.1624586109739687E-9</v>
      </c>
      <c r="S732" s="29">
        <f t="shared" si="286"/>
        <v>-1.1624586109952484E-9</v>
      </c>
      <c r="T732" s="29">
        <f t="shared" si="287"/>
        <v>-1.1624586109952484E-9</v>
      </c>
      <c r="V732" s="35"/>
      <c r="W732" s="35"/>
      <c r="X732" s="35"/>
      <c r="AD732" s="35"/>
      <c r="AE732" s="35"/>
      <c r="AF732" s="35"/>
      <c r="AL732" s="35"/>
      <c r="AM732" s="35"/>
      <c r="AN732" s="35"/>
      <c r="AT732" s="35"/>
      <c r="AU732" s="35"/>
      <c r="AV732" s="35"/>
      <c r="BB732" s="35"/>
      <c r="BC732" s="35"/>
      <c r="BD732" s="35"/>
      <c r="BJ732" s="35"/>
      <c r="BK732" s="35"/>
      <c r="BL732" s="35"/>
      <c r="BR732" s="35"/>
      <c r="BS732" s="35"/>
      <c r="BT732" s="35"/>
      <c r="BZ732" s="35"/>
      <c r="CA732" s="35"/>
      <c r="CB732" s="35"/>
      <c r="CH732" s="35"/>
      <c r="CI732" s="35"/>
      <c r="CJ732" s="35"/>
      <c r="CP732" s="35"/>
      <c r="CQ732" s="35"/>
      <c r="CR732" s="35"/>
      <c r="CX732" s="35"/>
      <c r="CY732" s="35"/>
      <c r="CZ732" s="35"/>
      <c r="DF732" s="35">
        <v>4.0199999999999998E-9</v>
      </c>
      <c r="DG732" s="35">
        <v>5.8620012705400004</v>
      </c>
      <c r="DH732" s="35">
        <v>927.83496796739996</v>
      </c>
      <c r="DI732" s="29">
        <f t="shared" si="288"/>
        <v>-1.9675489343722698E-9</v>
      </c>
      <c r="DJ732" s="29">
        <f t="shared" si="289"/>
        <v>-1.9673173065007754E-9</v>
      </c>
      <c r="DK732" s="29">
        <f t="shared" si="290"/>
        <v>-1.9673173059857442E-9</v>
      </c>
      <c r="DL732" s="29">
        <f t="shared" si="291"/>
        <v>-1.9673173059857442E-9</v>
      </c>
      <c r="DN732" s="35"/>
      <c r="DO732" s="35"/>
      <c r="DP732" s="35"/>
      <c r="DV732" s="35"/>
      <c r="DW732" s="35"/>
      <c r="DX732" s="35"/>
      <c r="ED732" s="35"/>
      <c r="EE732" s="35"/>
      <c r="EF732" s="35"/>
      <c r="EL732" s="35"/>
      <c r="EM732" s="35"/>
      <c r="EN732" s="35"/>
      <c r="ET732" s="35"/>
      <c r="EU732" s="35"/>
      <c r="EV732" s="35"/>
    </row>
    <row r="733" spans="14:152" s="29" customFormat="1" ht="13.5" x14ac:dyDescent="0.3">
      <c r="N733" s="35">
        <v>1.0399999999999999E-9</v>
      </c>
      <c r="O733" s="35">
        <v>0.89730746840999998</v>
      </c>
      <c r="P733" s="35">
        <v>531.12725369309999</v>
      </c>
      <c r="Q733" s="29">
        <f t="shared" si="284"/>
        <v>-1.0349032412938207E-9</v>
      </c>
      <c r="R733" s="29">
        <f t="shared" si="285"/>
        <v>-1.0349071300702143E-9</v>
      </c>
      <c r="S733" s="29">
        <f t="shared" si="286"/>
        <v>-1.034907130078859E-9</v>
      </c>
      <c r="T733" s="29">
        <f t="shared" si="287"/>
        <v>-1.034907130078859E-9</v>
      </c>
      <c r="V733" s="35"/>
      <c r="W733" s="35"/>
      <c r="X733" s="35"/>
      <c r="AD733" s="35"/>
      <c r="AE733" s="35"/>
      <c r="AF733" s="35"/>
      <c r="AL733" s="35"/>
      <c r="AM733" s="35"/>
      <c r="AN733" s="35"/>
      <c r="AT733" s="35"/>
      <c r="AU733" s="35"/>
      <c r="AV733" s="35"/>
      <c r="BB733" s="35"/>
      <c r="BC733" s="35"/>
      <c r="BD733" s="35"/>
      <c r="BJ733" s="35"/>
      <c r="BK733" s="35"/>
      <c r="BL733" s="35"/>
      <c r="BR733" s="35"/>
      <c r="BS733" s="35"/>
      <c r="BT733" s="35"/>
      <c r="BZ733" s="35"/>
      <c r="CA733" s="35"/>
      <c r="CB733" s="35"/>
      <c r="CH733" s="35"/>
      <c r="CI733" s="35"/>
      <c r="CJ733" s="35"/>
      <c r="CP733" s="35"/>
      <c r="CQ733" s="35"/>
      <c r="CR733" s="35"/>
      <c r="CX733" s="35"/>
      <c r="CY733" s="35"/>
      <c r="CZ733" s="35"/>
      <c r="DF733" s="35">
        <v>4.8099999999999997E-9</v>
      </c>
      <c r="DG733" s="35">
        <v>6.2104357833200003</v>
      </c>
      <c r="DH733" s="35">
        <v>683.98946464439996</v>
      </c>
      <c r="DI733" s="29">
        <f t="shared" si="288"/>
        <v>1.9696978891667109E-10</v>
      </c>
      <c r="DJ733" s="29">
        <f t="shared" si="289"/>
        <v>1.9673569961559028E-10</v>
      </c>
      <c r="DK733" s="29">
        <f t="shared" si="290"/>
        <v>1.9673569909509877E-10</v>
      </c>
      <c r="DL733" s="29">
        <f t="shared" si="291"/>
        <v>1.9673569909509877E-10</v>
      </c>
      <c r="DN733" s="35"/>
      <c r="DO733" s="35"/>
      <c r="DP733" s="35"/>
      <c r="DV733" s="35"/>
      <c r="DW733" s="35"/>
      <c r="DX733" s="35"/>
      <c r="ED733" s="35"/>
      <c r="EE733" s="35"/>
      <c r="EF733" s="35"/>
      <c r="EL733" s="35"/>
      <c r="EM733" s="35"/>
      <c r="EN733" s="35"/>
      <c r="ET733" s="35"/>
      <c r="EU733" s="35"/>
      <c r="EV733" s="35"/>
    </row>
    <row r="734" spans="14:152" s="29" customFormat="1" ht="13.5" x14ac:dyDescent="0.3">
      <c r="N734" s="35">
        <v>1.2E-9</v>
      </c>
      <c r="O734" s="35">
        <v>5.3900141180299999</v>
      </c>
      <c r="P734" s="35">
        <v>1059.5419888836</v>
      </c>
      <c r="Q734" s="29">
        <f t="shared" si="284"/>
        <v>-9.8506316156602777E-10</v>
      </c>
      <c r="R734" s="29">
        <f t="shared" si="285"/>
        <v>-9.8511486663607204E-10</v>
      </c>
      <c r="S734" s="29">
        <f t="shared" si="286"/>
        <v>-9.8511486675102905E-10</v>
      </c>
      <c r="T734" s="29">
        <f t="shared" si="287"/>
        <v>-9.8511486675102905E-10</v>
      </c>
      <c r="V734" s="35"/>
      <c r="W734" s="35"/>
      <c r="X734" s="35"/>
      <c r="AD734" s="35"/>
      <c r="AE734" s="35"/>
      <c r="AF734" s="35"/>
      <c r="AL734" s="35"/>
      <c r="AM734" s="35"/>
      <c r="AN734" s="35"/>
      <c r="AT734" s="35"/>
      <c r="AU734" s="35"/>
      <c r="AV734" s="35"/>
      <c r="BB734" s="35"/>
      <c r="BC734" s="35"/>
      <c r="BD734" s="35"/>
      <c r="BJ734" s="35"/>
      <c r="BK734" s="35"/>
      <c r="BL734" s="35"/>
      <c r="BR734" s="35"/>
      <c r="BS734" s="35"/>
      <c r="BT734" s="35"/>
      <c r="BZ734" s="35"/>
      <c r="CA734" s="35"/>
      <c r="CB734" s="35"/>
      <c r="CH734" s="35"/>
      <c r="CI734" s="35"/>
      <c r="CJ734" s="35"/>
      <c r="CP734" s="35"/>
      <c r="CQ734" s="35"/>
      <c r="CR734" s="35"/>
      <c r="CX734" s="35"/>
      <c r="CY734" s="35"/>
      <c r="CZ734" s="35"/>
      <c r="DF734" s="35">
        <v>4.8300000000000001E-9</v>
      </c>
      <c r="DG734" s="35">
        <v>5.0214292445800002</v>
      </c>
      <c r="DH734" s="35">
        <v>857.12853501510006</v>
      </c>
      <c r="DI734" s="29">
        <f t="shared" si="288"/>
        <v>4.8090085407972572E-9</v>
      </c>
      <c r="DJ734" s="29">
        <f t="shared" si="289"/>
        <v>4.8090359876664088E-9</v>
      </c>
      <c r="DK734" s="29">
        <f t="shared" si="290"/>
        <v>4.809035987727415E-9</v>
      </c>
      <c r="DL734" s="29">
        <f t="shared" si="291"/>
        <v>4.809035987727415E-9</v>
      </c>
      <c r="DN734" s="35"/>
      <c r="DO734" s="35"/>
      <c r="DP734" s="35"/>
      <c r="DV734" s="35"/>
      <c r="DW734" s="35"/>
      <c r="DX734" s="35"/>
      <c r="ED734" s="35"/>
      <c r="EE734" s="35"/>
      <c r="EF734" s="35"/>
      <c r="EL734" s="35"/>
      <c r="EM734" s="35"/>
      <c r="EN734" s="35"/>
      <c r="ET734" s="35"/>
      <c r="EU734" s="35"/>
      <c r="EV734" s="35"/>
    </row>
    <row r="735" spans="14:152" s="29" customFormat="1" ht="13.5" x14ac:dyDescent="0.3">
      <c r="N735" s="35">
        <v>1.0399999999999999E-9</v>
      </c>
      <c r="O735" s="35">
        <v>0.44849170647999997</v>
      </c>
      <c r="P735" s="35">
        <v>1128.534454464</v>
      </c>
      <c r="Q735" s="29">
        <f t="shared" si="284"/>
        <v>1.0373408544835821E-9</v>
      </c>
      <c r="R735" s="29">
        <f t="shared" si="285"/>
        <v>1.0373348781567852E-9</v>
      </c>
      <c r="S735" s="29">
        <f t="shared" si="286"/>
        <v>1.0373348781434895E-9</v>
      </c>
      <c r="T735" s="29">
        <f t="shared" si="287"/>
        <v>1.0373348781434895E-9</v>
      </c>
      <c r="V735" s="35"/>
      <c r="W735" s="35"/>
      <c r="X735" s="35"/>
      <c r="AD735" s="35"/>
      <c r="AE735" s="35"/>
      <c r="AF735" s="35"/>
      <c r="AL735" s="35"/>
      <c r="AM735" s="35"/>
      <c r="AN735" s="35"/>
      <c r="AT735" s="35"/>
      <c r="AU735" s="35"/>
      <c r="AV735" s="35"/>
      <c r="BB735" s="35"/>
      <c r="BC735" s="35"/>
      <c r="BD735" s="35"/>
      <c r="BJ735" s="35"/>
      <c r="BK735" s="35"/>
      <c r="BL735" s="35"/>
      <c r="BR735" s="35"/>
      <c r="BS735" s="35"/>
      <c r="BT735" s="35"/>
      <c r="BZ735" s="35"/>
      <c r="CA735" s="35"/>
      <c r="CB735" s="35"/>
      <c r="CH735" s="35"/>
      <c r="CI735" s="35"/>
      <c r="CJ735" s="35"/>
      <c r="CP735" s="35"/>
      <c r="CQ735" s="35"/>
      <c r="CR735" s="35"/>
      <c r="CX735" s="35"/>
      <c r="CY735" s="35"/>
      <c r="CZ735" s="35"/>
      <c r="DF735" s="35">
        <v>4.4400000000000004E-9</v>
      </c>
      <c r="DG735" s="35">
        <v>0.84873092377000003</v>
      </c>
      <c r="DH735" s="35">
        <v>1371.8416465826999</v>
      </c>
      <c r="DI735" s="29">
        <f t="shared" si="288"/>
        <v>-1.8585931407642818E-9</v>
      </c>
      <c r="DJ735" s="29">
        <f t="shared" si="289"/>
        <v>-1.8589870492136812E-9</v>
      </c>
      <c r="DK735" s="29">
        <f t="shared" si="290"/>
        <v>-1.8589870500894893E-9</v>
      </c>
      <c r="DL735" s="29">
        <f t="shared" si="291"/>
        <v>-1.8589870500894893E-9</v>
      </c>
      <c r="DN735" s="35"/>
      <c r="DO735" s="35"/>
      <c r="DP735" s="35"/>
      <c r="DV735" s="35"/>
      <c r="DW735" s="35"/>
      <c r="DX735" s="35"/>
      <c r="ED735" s="35"/>
      <c r="EE735" s="35"/>
      <c r="EF735" s="35"/>
      <c r="EL735" s="35"/>
      <c r="EM735" s="35"/>
      <c r="EN735" s="35"/>
      <c r="ET735" s="35"/>
      <c r="EU735" s="35"/>
      <c r="EV735" s="35"/>
    </row>
    <row r="736" spans="14:152" s="29" customFormat="1" ht="13.5" x14ac:dyDescent="0.3">
      <c r="N736" s="35">
        <v>1.1700000000000001E-9</v>
      </c>
      <c r="O736" s="35">
        <v>5.4244921471099996</v>
      </c>
      <c r="P736" s="35">
        <v>986.08480433019997</v>
      </c>
      <c r="Q736" s="29">
        <f t="shared" si="284"/>
        <v>-9.9698238295676254E-10</v>
      </c>
      <c r="R736" s="29">
        <f t="shared" si="285"/>
        <v>-9.9693938349389593E-10</v>
      </c>
      <c r="S736" s="29">
        <f t="shared" si="286"/>
        <v>-9.9693938339828171E-10</v>
      </c>
      <c r="T736" s="29">
        <f t="shared" si="287"/>
        <v>-9.9693938339828171E-10</v>
      </c>
      <c r="V736" s="35"/>
      <c r="W736" s="35"/>
      <c r="X736" s="35"/>
      <c r="AD736" s="35"/>
      <c r="AE736" s="35"/>
      <c r="AF736" s="35"/>
      <c r="AL736" s="35"/>
      <c r="AM736" s="35"/>
      <c r="AN736" s="35"/>
      <c r="AT736" s="35"/>
      <c r="AU736" s="35"/>
      <c r="AV736" s="35"/>
      <c r="BB736" s="35"/>
      <c r="BC736" s="35"/>
      <c r="BD736" s="35"/>
      <c r="BJ736" s="35"/>
      <c r="BK736" s="35"/>
      <c r="BL736" s="35"/>
      <c r="BR736" s="35"/>
      <c r="BS736" s="35"/>
      <c r="BT736" s="35"/>
      <c r="BZ736" s="35"/>
      <c r="CA736" s="35"/>
      <c r="CB736" s="35"/>
      <c r="CH736" s="35"/>
      <c r="CI736" s="35"/>
      <c r="CJ736" s="35"/>
      <c r="CP736" s="35"/>
      <c r="CQ736" s="35"/>
      <c r="CR736" s="35"/>
      <c r="CX736" s="35"/>
      <c r="CY736" s="35"/>
      <c r="CZ736" s="35"/>
      <c r="DF736" s="35">
        <v>3.9099999999999999E-9</v>
      </c>
      <c r="DG736" s="35">
        <v>2.8175343657299998</v>
      </c>
      <c r="DH736" s="35">
        <v>5798.1464280374003</v>
      </c>
      <c r="DI736" s="29">
        <f t="shared" si="288"/>
        <v>-3.6029449243993055E-9</v>
      </c>
      <c r="DJ736" s="29">
        <f t="shared" si="289"/>
        <v>-3.6023174931748216E-9</v>
      </c>
      <c r="DK736" s="29">
        <f t="shared" si="290"/>
        <v>-3.6023174917790821E-9</v>
      </c>
      <c r="DL736" s="29">
        <f t="shared" si="291"/>
        <v>-3.6023174917790821E-9</v>
      </c>
      <c r="DN736" s="35"/>
      <c r="DO736" s="35"/>
      <c r="DP736" s="35"/>
      <c r="DV736" s="35"/>
      <c r="DW736" s="35"/>
      <c r="DX736" s="35"/>
      <c r="ED736" s="35"/>
      <c r="EE736" s="35"/>
      <c r="EF736" s="35"/>
      <c r="EL736" s="35"/>
      <c r="EM736" s="35"/>
      <c r="EN736" s="35"/>
      <c r="ET736" s="35"/>
      <c r="EU736" s="35"/>
      <c r="EV736" s="35"/>
    </row>
    <row r="737" spans="14:152" s="29" customFormat="1" ht="13.5" x14ac:dyDescent="0.3">
      <c r="N737" s="35">
        <v>1.01E-9</v>
      </c>
      <c r="O737" s="35">
        <v>5.0989355446199998</v>
      </c>
      <c r="P737" s="35">
        <v>530.58473697190004</v>
      </c>
      <c r="Q737" s="29">
        <f t="shared" si="284"/>
        <v>4.1232641571277886E-10</v>
      </c>
      <c r="R737" s="29">
        <f t="shared" si="285"/>
        <v>4.1236125215833192E-10</v>
      </c>
      <c r="S737" s="29">
        <f t="shared" si="286"/>
        <v>4.1236125223578885E-10</v>
      </c>
      <c r="T737" s="29">
        <f t="shared" si="287"/>
        <v>4.1236125223578885E-10</v>
      </c>
      <c r="V737" s="35"/>
      <c r="W737" s="35"/>
      <c r="X737" s="35"/>
      <c r="AD737" s="35"/>
      <c r="AE737" s="35"/>
      <c r="AF737" s="35"/>
      <c r="AL737" s="35"/>
      <c r="AM737" s="35"/>
      <c r="AN737" s="35"/>
      <c r="AT737" s="35"/>
      <c r="AU737" s="35"/>
      <c r="AV737" s="35"/>
      <c r="BB737" s="35"/>
      <c r="BC737" s="35"/>
      <c r="BD737" s="35"/>
      <c r="BJ737" s="35"/>
      <c r="BK737" s="35"/>
      <c r="BL737" s="35"/>
      <c r="BR737" s="35"/>
      <c r="BS737" s="35"/>
      <c r="BT737" s="35"/>
      <c r="BZ737" s="35"/>
      <c r="CA737" s="35"/>
      <c r="CB737" s="35"/>
      <c r="CH737" s="35"/>
      <c r="CI737" s="35"/>
      <c r="CJ737" s="35"/>
      <c r="CP737" s="35"/>
      <c r="CQ737" s="35"/>
      <c r="CR737" s="35"/>
      <c r="CX737" s="35"/>
      <c r="CY737" s="35"/>
      <c r="CZ737" s="35"/>
      <c r="DF737" s="35">
        <v>3.9499999999999998E-9</v>
      </c>
      <c r="DG737" s="35">
        <v>0.22367886580999999</v>
      </c>
      <c r="DH737" s="35">
        <v>51116.424352959199</v>
      </c>
      <c r="DI737" s="29">
        <f t="shared" si="288"/>
        <v>1.8935974972294448E-9</v>
      </c>
      <c r="DJ737" s="29">
        <f t="shared" si="289"/>
        <v>1.9062033667955182E-9</v>
      </c>
      <c r="DK737" s="29">
        <f t="shared" si="290"/>
        <v>1.9062033947957867E-9</v>
      </c>
      <c r="DL737" s="29">
        <f t="shared" si="291"/>
        <v>1.9062033947957867E-9</v>
      </c>
      <c r="DN737" s="35"/>
      <c r="DO737" s="35"/>
      <c r="DP737" s="35"/>
      <c r="DV737" s="35"/>
      <c r="DW737" s="35"/>
      <c r="DX737" s="35"/>
      <c r="ED737" s="35"/>
      <c r="EE737" s="35"/>
      <c r="EF737" s="35"/>
      <c r="EL737" s="35"/>
      <c r="EM737" s="35"/>
      <c r="EN737" s="35"/>
      <c r="ET737" s="35"/>
      <c r="EU737" s="35"/>
      <c r="EV737" s="35"/>
    </row>
    <row r="738" spans="14:152" s="29" customFormat="1" ht="13.5" x14ac:dyDescent="0.3">
      <c r="N738" s="35">
        <v>1.02E-9</v>
      </c>
      <c r="O738" s="35">
        <v>0.26948040238999998</v>
      </c>
      <c r="P738" s="35">
        <v>450.97721326419997</v>
      </c>
      <c r="Q738" s="29">
        <f t="shared" si="284"/>
        <v>2.6200186370518943E-10</v>
      </c>
      <c r="R738" s="29">
        <f t="shared" si="285"/>
        <v>2.6203352161420609E-10</v>
      </c>
      <c r="S738" s="29">
        <f t="shared" si="286"/>
        <v>2.6203352168459492E-10</v>
      </c>
      <c r="T738" s="29">
        <f t="shared" si="287"/>
        <v>2.6203352168459492E-10</v>
      </c>
      <c r="V738" s="35"/>
      <c r="W738" s="35"/>
      <c r="X738" s="35"/>
      <c r="AD738" s="35"/>
      <c r="AE738" s="35"/>
      <c r="AF738" s="35"/>
      <c r="AL738" s="35"/>
      <c r="AM738" s="35"/>
      <c r="AN738" s="35"/>
      <c r="AT738" s="35"/>
      <c r="AU738" s="35"/>
      <c r="AV738" s="35"/>
      <c r="BB738" s="35"/>
      <c r="BC738" s="35"/>
      <c r="BD738" s="35"/>
      <c r="BJ738" s="35"/>
      <c r="BK738" s="35"/>
      <c r="BL738" s="35"/>
      <c r="BR738" s="35"/>
      <c r="BS738" s="35"/>
      <c r="BT738" s="35"/>
      <c r="BZ738" s="35"/>
      <c r="CA738" s="35"/>
      <c r="CB738" s="35"/>
      <c r="CH738" s="35"/>
      <c r="CI738" s="35"/>
      <c r="CJ738" s="35"/>
      <c r="CP738" s="35"/>
      <c r="CQ738" s="35"/>
      <c r="CR738" s="35"/>
      <c r="CX738" s="35"/>
      <c r="CY738" s="35"/>
      <c r="CZ738" s="35"/>
      <c r="DF738" s="35">
        <v>3.7799999999999998E-9</v>
      </c>
      <c r="DG738" s="35">
        <v>6.0376573343200004</v>
      </c>
      <c r="DH738" s="35">
        <v>1268.7488723641</v>
      </c>
      <c r="DI738" s="29">
        <f t="shared" si="288"/>
        <v>2.2286714086677085E-10</v>
      </c>
      <c r="DJ738" s="29">
        <f t="shared" si="289"/>
        <v>2.2320806773205476E-10</v>
      </c>
      <c r="DK738" s="29">
        <f t="shared" si="290"/>
        <v>2.232080684901005E-10</v>
      </c>
      <c r="DL738" s="29">
        <f t="shared" si="291"/>
        <v>2.232080684901005E-10</v>
      </c>
      <c r="DN738" s="35"/>
      <c r="DO738" s="35"/>
      <c r="DP738" s="35"/>
      <c r="DV738" s="35"/>
      <c r="DW738" s="35"/>
      <c r="DX738" s="35"/>
      <c r="ED738" s="35"/>
      <c r="EE738" s="35"/>
      <c r="EF738" s="35"/>
      <c r="EL738" s="35"/>
      <c r="EM738" s="35"/>
      <c r="EN738" s="35"/>
      <c r="ET738" s="35"/>
      <c r="EU738" s="35"/>
      <c r="EV738" s="35"/>
    </row>
    <row r="739" spans="14:152" s="29" customFormat="1" ht="13.5" x14ac:dyDescent="0.3">
      <c r="N739" s="35">
        <v>1.07E-9</v>
      </c>
      <c r="O739" s="35">
        <v>1.5872408651600001</v>
      </c>
      <c r="P739" s="35">
        <v>1069.6768709277001</v>
      </c>
      <c r="Q739" s="29">
        <f t="shared" si="284"/>
        <v>1.0633836107558353E-9</v>
      </c>
      <c r="R739" s="29">
        <f t="shared" si="285"/>
        <v>1.0633926576730579E-9</v>
      </c>
      <c r="S739" s="29">
        <f t="shared" si="286"/>
        <v>1.063392657693166E-9</v>
      </c>
      <c r="T739" s="29">
        <f t="shared" si="287"/>
        <v>1.063392657693166E-9</v>
      </c>
      <c r="V739" s="35"/>
      <c r="W739" s="35"/>
      <c r="X739" s="35"/>
      <c r="AD739" s="35"/>
      <c r="AE739" s="35"/>
      <c r="AF739" s="35"/>
      <c r="AL739" s="35"/>
      <c r="AM739" s="35"/>
      <c r="AN739" s="35"/>
      <c r="AT739" s="35"/>
      <c r="AU739" s="35"/>
      <c r="AV739" s="35"/>
      <c r="BB739" s="35"/>
      <c r="BC739" s="35"/>
      <c r="BD739" s="35"/>
      <c r="BJ739" s="35"/>
      <c r="BK739" s="35"/>
      <c r="BL739" s="35"/>
      <c r="BR739" s="35"/>
      <c r="BS739" s="35"/>
      <c r="BT739" s="35"/>
      <c r="BZ739" s="35"/>
      <c r="CA739" s="35"/>
      <c r="CB739" s="35"/>
      <c r="CH739" s="35"/>
      <c r="CI739" s="35"/>
      <c r="CJ739" s="35"/>
      <c r="CP739" s="35"/>
      <c r="CQ739" s="35"/>
      <c r="CR739" s="35"/>
      <c r="CX739" s="35"/>
      <c r="CY739" s="35"/>
      <c r="CZ739" s="35"/>
      <c r="DF739" s="35">
        <v>4.7099999999999997E-9</v>
      </c>
      <c r="DG739" s="35">
        <v>6.2450646324900001</v>
      </c>
      <c r="DH739" s="35">
        <v>946.46729598410002</v>
      </c>
      <c r="DI739" s="29">
        <f t="shared" si="288"/>
        <v>-4.3849966933074031E-9</v>
      </c>
      <c r="DJ739" s="29">
        <f t="shared" si="289"/>
        <v>-4.3848808051160129E-9</v>
      </c>
      <c r="DK739" s="29">
        <f t="shared" si="290"/>
        <v>-4.3848808048583238E-9</v>
      </c>
      <c r="DL739" s="29">
        <f t="shared" si="291"/>
        <v>-4.3848808048583238E-9</v>
      </c>
      <c r="DN739" s="35"/>
      <c r="DO739" s="35"/>
      <c r="DP739" s="35"/>
      <c r="DV739" s="35"/>
      <c r="DW739" s="35"/>
      <c r="DX739" s="35"/>
      <c r="ED739" s="35"/>
      <c r="EE739" s="35"/>
      <c r="EF739" s="35"/>
      <c r="EL739" s="35"/>
      <c r="EM739" s="35"/>
      <c r="EN739" s="35"/>
      <c r="ET739" s="35"/>
      <c r="EU739" s="35"/>
      <c r="EV739" s="35"/>
    </row>
    <row r="740" spans="14:152" s="29" customFormat="1" ht="13.5" x14ac:dyDescent="0.3">
      <c r="N740" s="35">
        <v>8.6000000000000003E-10</v>
      </c>
      <c r="O740" s="35">
        <v>2.2871170250600001</v>
      </c>
      <c r="P740" s="35">
        <v>2498.8916283384001</v>
      </c>
      <c r="Q740" s="29">
        <f t="shared" si="284"/>
        <v>3.8360723353775253E-10</v>
      </c>
      <c r="R740" s="29">
        <f t="shared" si="285"/>
        <v>3.8347025833217294E-10</v>
      </c>
      <c r="S740" s="29">
        <f t="shared" si="286"/>
        <v>3.8347025802760012E-10</v>
      </c>
      <c r="T740" s="29">
        <f t="shared" si="287"/>
        <v>3.8347025802760012E-10</v>
      </c>
      <c r="V740" s="35"/>
      <c r="W740" s="35"/>
      <c r="X740" s="35"/>
      <c r="AD740" s="35"/>
      <c r="AE740" s="35"/>
      <c r="AF740" s="35"/>
      <c r="AL740" s="35"/>
      <c r="AM740" s="35"/>
      <c r="AN740" s="35"/>
      <c r="AT740" s="35"/>
      <c r="AU740" s="35"/>
      <c r="AV740" s="35"/>
      <c r="BB740" s="35"/>
      <c r="BC740" s="35"/>
      <c r="BD740" s="35"/>
      <c r="BJ740" s="35"/>
      <c r="BK740" s="35"/>
      <c r="BL740" s="35"/>
      <c r="BR740" s="35"/>
      <c r="BS740" s="35"/>
      <c r="BT740" s="35"/>
      <c r="BZ740" s="35"/>
      <c r="CA740" s="35"/>
      <c r="CB740" s="35"/>
      <c r="CH740" s="35"/>
      <c r="CI740" s="35"/>
      <c r="CJ740" s="35"/>
      <c r="CP740" s="35"/>
      <c r="CQ740" s="35"/>
      <c r="CR740" s="35"/>
      <c r="CX740" s="35"/>
      <c r="CY740" s="35"/>
      <c r="CZ740" s="35"/>
      <c r="DF740" s="35">
        <v>4.0499999999999999E-9</v>
      </c>
      <c r="DG740" s="35">
        <v>0.57785207580999998</v>
      </c>
      <c r="DH740" s="35">
        <v>107.28555991259999</v>
      </c>
      <c r="DI740" s="29">
        <f t="shared" si="288"/>
        <v>-2.7593820193184416E-9</v>
      </c>
      <c r="DJ740" s="29">
        <f t="shared" si="289"/>
        <v>-2.7593593704449423E-9</v>
      </c>
      <c r="DK740" s="29">
        <f t="shared" si="290"/>
        <v>-2.7593593703945843E-9</v>
      </c>
      <c r="DL740" s="29">
        <f t="shared" si="291"/>
        <v>-2.7593593703945843E-9</v>
      </c>
      <c r="DN740" s="35"/>
      <c r="DO740" s="35"/>
      <c r="DP740" s="35"/>
      <c r="DV740" s="35"/>
      <c r="DW740" s="35"/>
      <c r="DX740" s="35"/>
      <c r="ED740" s="35"/>
      <c r="EE740" s="35"/>
      <c r="EF740" s="35"/>
      <c r="EL740" s="35"/>
      <c r="EM740" s="35"/>
      <c r="EN740" s="35"/>
      <c r="ET740" s="35"/>
      <c r="EU740" s="35"/>
      <c r="EV740" s="35"/>
    </row>
    <row r="741" spans="14:152" s="29" customFormat="1" ht="13.5" x14ac:dyDescent="0.3">
      <c r="N741" s="35">
        <v>1.01E-9</v>
      </c>
      <c r="O741" s="35">
        <v>1.8831882251800001</v>
      </c>
      <c r="P741" s="35">
        <v>528.79719321729999</v>
      </c>
      <c r="Q741" s="29">
        <f t="shared" si="284"/>
        <v>-5.0510373231183179E-10</v>
      </c>
      <c r="R741" s="29">
        <f t="shared" si="285"/>
        <v>-5.0513666731938663E-10</v>
      </c>
      <c r="S741" s="29">
        <f t="shared" si="286"/>
        <v>-5.0513666739261466E-10</v>
      </c>
      <c r="T741" s="29">
        <f t="shared" si="287"/>
        <v>-5.0513666739261466E-10</v>
      </c>
      <c r="V741" s="35"/>
      <c r="W741" s="35"/>
      <c r="X741" s="35"/>
      <c r="AD741" s="35"/>
      <c r="AE741" s="35"/>
      <c r="AF741" s="35"/>
      <c r="AL741" s="35"/>
      <c r="AM741" s="35"/>
      <c r="AN741" s="35"/>
      <c r="AT741" s="35"/>
      <c r="AU741" s="35"/>
      <c r="AV741" s="35"/>
      <c r="BB741" s="35"/>
      <c r="BC741" s="35"/>
      <c r="BD741" s="35"/>
      <c r="BJ741" s="35"/>
      <c r="BK741" s="35"/>
      <c r="BL741" s="35"/>
      <c r="BR741" s="35"/>
      <c r="BS741" s="35"/>
      <c r="BT741" s="35"/>
      <c r="BZ741" s="35"/>
      <c r="CA741" s="35"/>
      <c r="CB741" s="35"/>
      <c r="CH741" s="35"/>
      <c r="CI741" s="35"/>
      <c r="CJ741" s="35"/>
      <c r="CP741" s="35"/>
      <c r="CQ741" s="35"/>
      <c r="CR741" s="35"/>
      <c r="CX741" s="35"/>
      <c r="CY741" s="35"/>
      <c r="CZ741" s="35"/>
      <c r="DF741" s="35">
        <v>3.7099999999999998E-9</v>
      </c>
      <c r="DG741" s="35">
        <v>6.1575079372700001</v>
      </c>
      <c r="DH741" s="35">
        <v>509.24409596949999</v>
      </c>
      <c r="DI741" s="29">
        <f t="shared" si="288"/>
        <v>-1.0659665955243118E-9</v>
      </c>
      <c r="DJ741" s="29">
        <f t="shared" si="289"/>
        <v>-1.0658377279783852E-9</v>
      </c>
      <c r="DK741" s="29">
        <f t="shared" si="290"/>
        <v>-1.0658377276918498E-9</v>
      </c>
      <c r="DL741" s="29">
        <f t="shared" si="291"/>
        <v>-1.0658377276918498E-9</v>
      </c>
      <c r="DN741" s="35"/>
      <c r="DO741" s="35"/>
      <c r="DP741" s="35"/>
      <c r="DV741" s="35"/>
      <c r="DW741" s="35"/>
      <c r="DX741" s="35"/>
      <c r="ED741" s="35"/>
      <c r="EE741" s="35"/>
      <c r="EF741" s="35"/>
      <c r="EL741" s="35"/>
      <c r="EM741" s="35"/>
      <c r="EN741" s="35"/>
      <c r="ET741" s="35"/>
      <c r="EU741" s="35"/>
      <c r="EV741" s="35"/>
    </row>
    <row r="742" spans="14:152" s="29" customFormat="1" ht="13.5" x14ac:dyDescent="0.3">
      <c r="N742" s="35">
        <v>8.6000000000000003E-10</v>
      </c>
      <c r="O742" s="35">
        <v>1.37568728263</v>
      </c>
      <c r="P742" s="35">
        <v>970.51624997219994</v>
      </c>
      <c r="Q742" s="29">
        <f t="shared" si="284"/>
        <v>-1.2004873505697694E-10</v>
      </c>
      <c r="R742" s="29">
        <f t="shared" si="285"/>
        <v>-1.2010758921818932E-10</v>
      </c>
      <c r="S742" s="29">
        <f t="shared" si="286"/>
        <v>-1.2010758934904652E-10</v>
      </c>
      <c r="T742" s="29">
        <f t="shared" si="287"/>
        <v>-1.2010758934904652E-10</v>
      </c>
      <c r="V742" s="35"/>
      <c r="W742" s="35"/>
      <c r="X742" s="35"/>
      <c r="AD742" s="35"/>
      <c r="AE742" s="35"/>
      <c r="AF742" s="35"/>
      <c r="AL742" s="35"/>
      <c r="AM742" s="35"/>
      <c r="AN742" s="35"/>
      <c r="AT742" s="35"/>
      <c r="AU742" s="35"/>
      <c r="AV742" s="35"/>
      <c r="BB742" s="35"/>
      <c r="BC742" s="35"/>
      <c r="BD742" s="35"/>
      <c r="BJ742" s="35"/>
      <c r="BK742" s="35"/>
      <c r="BL742" s="35"/>
      <c r="BR742" s="35"/>
      <c r="BS742" s="35"/>
      <c r="BT742" s="35"/>
      <c r="BZ742" s="35"/>
      <c r="CA742" s="35"/>
      <c r="CB742" s="35"/>
      <c r="CH742" s="35"/>
      <c r="CI742" s="35"/>
      <c r="CJ742" s="35"/>
      <c r="CP742" s="35"/>
      <c r="CQ742" s="35"/>
      <c r="CR742" s="35"/>
      <c r="CX742" s="35"/>
      <c r="CY742" s="35"/>
      <c r="CZ742" s="35"/>
      <c r="DF742" s="35">
        <v>3.7E-9</v>
      </c>
      <c r="DG742" s="35">
        <v>4.9033068761800003</v>
      </c>
      <c r="DH742" s="35">
        <v>1436.5407527325999</v>
      </c>
      <c r="DI742" s="29">
        <f t="shared" si="288"/>
        <v>-3.697203447503692E-9</v>
      </c>
      <c r="DJ742" s="29">
        <f t="shared" si="289"/>
        <v>-3.6971887147153596E-9</v>
      </c>
      <c r="DK742" s="29">
        <f t="shared" si="290"/>
        <v>-3.697188714682559E-9</v>
      </c>
      <c r="DL742" s="29">
        <f t="shared" si="291"/>
        <v>-3.697188714682559E-9</v>
      </c>
      <c r="DN742" s="35"/>
      <c r="DO742" s="35"/>
      <c r="DP742" s="35"/>
      <c r="DV742" s="35"/>
      <c r="DW742" s="35"/>
      <c r="DX742" s="35"/>
      <c r="ED742" s="35"/>
      <c r="EE742" s="35"/>
      <c r="EF742" s="35"/>
      <c r="EL742" s="35"/>
      <c r="EM742" s="35"/>
      <c r="EN742" s="35"/>
      <c r="ET742" s="35"/>
      <c r="EU742" s="35"/>
      <c r="EV742" s="35"/>
    </row>
    <row r="743" spans="14:152" s="29" customFormat="1" ht="13.5" x14ac:dyDescent="0.3">
      <c r="N743" s="35">
        <v>8.3000000000000003E-10</v>
      </c>
      <c r="O743" s="35">
        <v>6.9307482879999993E-2</v>
      </c>
      <c r="P743" s="35">
        <v>530.91480537200005</v>
      </c>
      <c r="Q743" s="29">
        <f t="shared" si="284"/>
        <v>-6.1716026632412044E-10</v>
      </c>
      <c r="R743" s="29">
        <f t="shared" si="285"/>
        <v>-6.1713928322083254E-10</v>
      </c>
      <c r="S743" s="29">
        <f t="shared" si="286"/>
        <v>-6.1713928317417666E-10</v>
      </c>
      <c r="T743" s="29">
        <f t="shared" si="287"/>
        <v>-6.1713928317417666E-10</v>
      </c>
      <c r="V743" s="35"/>
      <c r="W743" s="35"/>
      <c r="X743" s="35"/>
      <c r="AD743" s="35"/>
      <c r="AE743" s="35"/>
      <c r="AF743" s="35"/>
      <c r="AL743" s="35"/>
      <c r="AM743" s="35"/>
      <c r="AN743" s="35"/>
      <c r="AT743" s="35"/>
      <c r="AU743" s="35"/>
      <c r="AV743" s="35"/>
      <c r="BB743" s="35"/>
      <c r="BC743" s="35"/>
      <c r="BD743" s="35"/>
      <c r="BJ743" s="35"/>
      <c r="BK743" s="35"/>
      <c r="BL743" s="35"/>
      <c r="BR743" s="35"/>
      <c r="BS743" s="35"/>
      <c r="BT743" s="35"/>
      <c r="BZ743" s="35"/>
      <c r="CA743" s="35"/>
      <c r="CB743" s="35"/>
      <c r="CH743" s="35"/>
      <c r="CI743" s="35"/>
      <c r="CJ743" s="35"/>
      <c r="CP743" s="35"/>
      <c r="CQ743" s="35"/>
      <c r="CR743" s="35"/>
      <c r="CX743" s="35"/>
      <c r="CY743" s="35"/>
      <c r="CZ743" s="35"/>
      <c r="DF743" s="35">
        <v>4.4800000000000002E-9</v>
      </c>
      <c r="DG743" s="35">
        <v>4.7656511102900003</v>
      </c>
      <c r="DH743" s="35">
        <v>284.1485407422</v>
      </c>
      <c r="DI743" s="29">
        <f t="shared" si="288"/>
        <v>-4.4756609101319394E-9</v>
      </c>
      <c r="DJ743" s="29">
        <f t="shared" si="289"/>
        <v>-4.4756569203936662E-9</v>
      </c>
      <c r="DK743" s="29">
        <f t="shared" si="290"/>
        <v>-4.475656920384793E-9</v>
      </c>
      <c r="DL743" s="29">
        <f t="shared" si="291"/>
        <v>-4.475656920384793E-9</v>
      </c>
      <c r="DN743" s="35"/>
      <c r="DO743" s="35"/>
      <c r="DP743" s="35"/>
      <c r="DV743" s="35"/>
      <c r="DW743" s="35"/>
      <c r="DX743" s="35"/>
      <c r="ED743" s="35"/>
      <c r="EE743" s="35"/>
      <c r="EF743" s="35"/>
      <c r="EL743" s="35"/>
      <c r="EM743" s="35"/>
      <c r="EN743" s="35"/>
      <c r="ET743" s="35"/>
      <c r="EU743" s="35"/>
      <c r="EV743" s="35"/>
    </row>
    <row r="744" spans="14:152" s="29" customFormat="1" ht="13.5" x14ac:dyDescent="0.3">
      <c r="N744" s="35">
        <v>8.4999999999999996E-10</v>
      </c>
      <c r="O744" s="35">
        <v>3.2209400009400002</v>
      </c>
      <c r="P744" s="35">
        <v>1553.6481726316999</v>
      </c>
      <c r="Q744" s="29">
        <f t="shared" si="284"/>
        <v>-8.3614556001697832E-10</v>
      </c>
      <c r="R744" s="29">
        <f t="shared" si="285"/>
        <v>-8.3616246498410413E-10</v>
      </c>
      <c r="S744" s="29">
        <f t="shared" si="286"/>
        <v>-8.3616246502167994E-10</v>
      </c>
      <c r="T744" s="29">
        <f t="shared" si="287"/>
        <v>-8.3616246502167994E-10</v>
      </c>
      <c r="V744" s="35"/>
      <c r="W744" s="35"/>
      <c r="X744" s="35"/>
      <c r="AD744" s="35"/>
      <c r="AE744" s="35"/>
      <c r="AF744" s="35"/>
      <c r="AL744" s="35"/>
      <c r="AM744" s="35"/>
      <c r="AN744" s="35"/>
      <c r="AT744" s="35"/>
      <c r="AU744" s="35"/>
      <c r="AV744" s="35"/>
      <c r="BB744" s="35"/>
      <c r="BC744" s="35"/>
      <c r="BD744" s="35"/>
      <c r="BJ744" s="35"/>
      <c r="BK744" s="35"/>
      <c r="BL744" s="35"/>
      <c r="BR744" s="35"/>
      <c r="BS744" s="35"/>
      <c r="BT744" s="35"/>
      <c r="BZ744" s="35"/>
      <c r="CA744" s="35"/>
      <c r="CB744" s="35"/>
      <c r="CH744" s="35"/>
      <c r="CI744" s="35"/>
      <c r="CJ744" s="35"/>
      <c r="CP744" s="35"/>
      <c r="CQ744" s="35"/>
      <c r="CR744" s="35"/>
      <c r="CX744" s="35"/>
      <c r="CY744" s="35"/>
      <c r="CZ744" s="35"/>
      <c r="DF744" s="35">
        <v>4.7399999999999998E-9</v>
      </c>
      <c r="DG744" s="35">
        <v>0.71146352196999996</v>
      </c>
      <c r="DH744" s="35">
        <v>2108.4689196398999</v>
      </c>
      <c r="DI744" s="29">
        <f t="shared" si="288"/>
        <v>-4.3667958536881392E-9</v>
      </c>
      <c r="DJ744" s="29">
        <f t="shared" si="289"/>
        <v>-4.3670726097111991E-9</v>
      </c>
      <c r="DK744" s="29">
        <f t="shared" si="290"/>
        <v>-4.3670726103264354E-9</v>
      </c>
      <c r="DL744" s="29">
        <f t="shared" si="291"/>
        <v>-4.3670726103264354E-9</v>
      </c>
      <c r="DN744" s="35"/>
      <c r="DO744" s="35"/>
      <c r="DP744" s="35"/>
      <c r="DV744" s="35"/>
      <c r="DW744" s="35"/>
      <c r="DX744" s="35"/>
      <c r="ED744" s="35"/>
      <c r="EE744" s="35"/>
      <c r="EF744" s="35"/>
      <c r="EL744" s="35"/>
      <c r="EM744" s="35"/>
      <c r="EN744" s="35"/>
      <c r="ET744" s="35"/>
      <c r="EU744" s="35"/>
      <c r="EV744" s="35"/>
    </row>
    <row r="745" spans="14:152" s="29" customFormat="1" ht="13.5" x14ac:dyDescent="0.3">
      <c r="N745" s="35">
        <v>8.3000000000000003E-10</v>
      </c>
      <c r="O745" s="35">
        <v>0.62963097974000004</v>
      </c>
      <c r="P745" s="35">
        <v>528.46712481719999</v>
      </c>
      <c r="Q745" s="29">
        <f t="shared" si="284"/>
        <v>-8.1144605991549166E-10</v>
      </c>
      <c r="R745" s="29">
        <f t="shared" si="285"/>
        <v>-8.1143949183542594E-10</v>
      </c>
      <c r="S745" s="29">
        <f t="shared" si="286"/>
        <v>-8.1143949182082113E-10</v>
      </c>
      <c r="T745" s="29">
        <f t="shared" si="287"/>
        <v>-8.1143949182082113E-10</v>
      </c>
      <c r="V745" s="35"/>
      <c r="W745" s="35"/>
      <c r="X745" s="35"/>
      <c r="AD745" s="35"/>
      <c r="AE745" s="35"/>
      <c r="AF745" s="35"/>
      <c r="AL745" s="35"/>
      <c r="AM745" s="35"/>
      <c r="AN745" s="35"/>
      <c r="AT745" s="35"/>
      <c r="AU745" s="35"/>
      <c r="AV745" s="35"/>
      <c r="BB745" s="35"/>
      <c r="BC745" s="35"/>
      <c r="BD745" s="35"/>
      <c r="BJ745" s="35"/>
      <c r="BK745" s="35"/>
      <c r="BL745" s="35"/>
      <c r="BR745" s="35"/>
      <c r="BS745" s="35"/>
      <c r="BT745" s="35"/>
      <c r="BZ745" s="35"/>
      <c r="CA745" s="35"/>
      <c r="CB745" s="35"/>
      <c r="CH745" s="35"/>
      <c r="CI745" s="35"/>
      <c r="CJ745" s="35"/>
      <c r="CP745" s="35"/>
      <c r="CQ745" s="35"/>
      <c r="CR745" s="35"/>
      <c r="CX745" s="35"/>
      <c r="CY745" s="35"/>
      <c r="CZ745" s="35"/>
      <c r="DF745" s="35">
        <v>5.0899999999999996E-9</v>
      </c>
      <c r="DG745" s="35">
        <v>5.53328407404</v>
      </c>
      <c r="DH745" s="35">
        <v>1128.534454464</v>
      </c>
      <c r="DI745" s="29">
        <f t="shared" si="288"/>
        <v>1.5084652944366214E-9</v>
      </c>
      <c r="DJ745" s="29">
        <f t="shared" si="289"/>
        <v>1.5080746088656107E-9</v>
      </c>
      <c r="DK745" s="29">
        <f t="shared" si="290"/>
        <v>1.508074607996929E-9</v>
      </c>
      <c r="DL745" s="29">
        <f t="shared" si="291"/>
        <v>1.508074607996929E-9</v>
      </c>
      <c r="DN745" s="35"/>
      <c r="DO745" s="35"/>
      <c r="DP745" s="35"/>
      <c r="DV745" s="35"/>
      <c r="DW745" s="35"/>
      <c r="DX745" s="35"/>
      <c r="ED745" s="35"/>
      <c r="EE745" s="35"/>
      <c r="EF745" s="35"/>
      <c r="EL745" s="35"/>
      <c r="EM745" s="35"/>
      <c r="EN745" s="35"/>
      <c r="ET745" s="35"/>
      <c r="EU745" s="35"/>
      <c r="EV745" s="35"/>
    </row>
    <row r="746" spans="14:152" s="29" customFormat="1" ht="13.5" x14ac:dyDescent="0.3">
      <c r="N746" s="35">
        <v>8.3000000000000003E-10</v>
      </c>
      <c r="O746" s="35">
        <v>4.1631467551099997</v>
      </c>
      <c r="P746" s="35">
        <v>849.26422848890002</v>
      </c>
      <c r="Q746" s="29">
        <f t="shared" si="284"/>
        <v>5.2063736511105543E-10</v>
      </c>
      <c r="R746" s="29">
        <f t="shared" si="285"/>
        <v>5.2059827131866857E-10</v>
      </c>
      <c r="S746" s="29">
        <f t="shared" si="286"/>
        <v>5.2059827123174233E-10</v>
      </c>
      <c r="T746" s="29">
        <f t="shared" si="287"/>
        <v>5.2059827123174233E-10</v>
      </c>
      <c r="V746" s="35"/>
      <c r="W746" s="35"/>
      <c r="X746" s="35"/>
      <c r="AD746" s="35"/>
      <c r="AE746" s="35"/>
      <c r="AF746" s="35"/>
      <c r="AL746" s="35"/>
      <c r="AM746" s="35"/>
      <c r="AN746" s="35"/>
      <c r="AT746" s="35"/>
      <c r="AU746" s="35"/>
      <c r="AV746" s="35"/>
      <c r="BB746" s="35"/>
      <c r="BC746" s="35"/>
      <c r="BD746" s="35"/>
      <c r="BJ746" s="35"/>
      <c r="BK746" s="35"/>
      <c r="BL746" s="35"/>
      <c r="BR746" s="35"/>
      <c r="BS746" s="35"/>
      <c r="BT746" s="35"/>
      <c r="BZ746" s="35"/>
      <c r="CA746" s="35"/>
      <c r="CB746" s="35"/>
      <c r="CH746" s="35"/>
      <c r="CI746" s="35"/>
      <c r="CJ746" s="35"/>
      <c r="CP746" s="35"/>
      <c r="CQ746" s="35"/>
      <c r="CR746" s="35"/>
      <c r="CX746" s="35"/>
      <c r="CY746" s="35"/>
      <c r="CZ746" s="35"/>
      <c r="DF746" s="35"/>
      <c r="DG746" s="35"/>
      <c r="DH746" s="35"/>
      <c r="DN746" s="35"/>
      <c r="DO746" s="35"/>
      <c r="DP746" s="35"/>
      <c r="DV746" s="35"/>
      <c r="DW746" s="35"/>
      <c r="DX746" s="35"/>
      <c r="ED746" s="35"/>
      <c r="EE746" s="35"/>
      <c r="EF746" s="35"/>
      <c r="EL746" s="35"/>
      <c r="EM746" s="35"/>
      <c r="EN746" s="35"/>
      <c r="ET746" s="35"/>
      <c r="EU746" s="35"/>
      <c r="EV746" s="35"/>
    </row>
    <row r="747" spans="14:152" s="29" customFormat="1" ht="13.5" x14ac:dyDescent="0.3">
      <c r="N747" s="35">
        <v>7.8999999999999996E-10</v>
      </c>
      <c r="O747" s="35">
        <v>3.4668810234</v>
      </c>
      <c r="P747" s="35">
        <v>1077.5411774539</v>
      </c>
      <c r="Q747" s="29">
        <f t="shared" si="284"/>
        <v>-4.1146709685978963E-10</v>
      </c>
      <c r="R747" s="29">
        <f t="shared" si="285"/>
        <v>-4.1141534774988099E-10</v>
      </c>
      <c r="S747" s="29">
        <f t="shared" si="286"/>
        <v>-4.1141534763481753E-10</v>
      </c>
      <c r="T747" s="29">
        <f t="shared" si="287"/>
        <v>-4.1141534763481753E-10</v>
      </c>
      <c r="V747" s="35"/>
      <c r="W747" s="35"/>
      <c r="X747" s="35"/>
      <c r="AD747" s="35"/>
      <c r="AE747" s="35"/>
      <c r="AF747" s="35"/>
      <c r="AL747" s="35"/>
      <c r="AM747" s="35"/>
      <c r="AN747" s="35"/>
      <c r="AT747" s="35"/>
      <c r="AU747" s="35"/>
      <c r="AV747" s="35"/>
      <c r="BB747" s="35"/>
      <c r="BC747" s="35"/>
      <c r="BD747" s="35"/>
      <c r="BJ747" s="35"/>
      <c r="BK747" s="35"/>
      <c r="BL747" s="35"/>
      <c r="BR747" s="35"/>
      <c r="BS747" s="35"/>
      <c r="BT747" s="35"/>
      <c r="BZ747" s="35"/>
      <c r="CA747" s="35"/>
      <c r="CB747" s="35"/>
      <c r="CH747" s="35"/>
      <c r="CI747" s="35"/>
      <c r="CJ747" s="35"/>
      <c r="CP747" s="35"/>
      <c r="CQ747" s="35"/>
      <c r="CR747" s="35"/>
      <c r="CX747" s="35"/>
      <c r="CY747" s="35"/>
      <c r="CZ747" s="35"/>
      <c r="DF747" s="35"/>
      <c r="DG747" s="35"/>
      <c r="DH747" s="35"/>
      <c r="DN747" s="35"/>
      <c r="DO747" s="35"/>
      <c r="DP747" s="35"/>
      <c r="DV747" s="35"/>
      <c r="DW747" s="35"/>
      <c r="DX747" s="35"/>
      <c r="ED747" s="35"/>
      <c r="EE747" s="35"/>
      <c r="EF747" s="35"/>
      <c r="EL747" s="35"/>
      <c r="EM747" s="35"/>
      <c r="EN747" s="35"/>
      <c r="ET747" s="35"/>
      <c r="EU747" s="35"/>
      <c r="EV747" s="35"/>
    </row>
    <row r="748" spans="14:152" s="29" customFormat="1" ht="13.5" x14ac:dyDescent="0.3">
      <c r="N748" s="35">
        <v>9.6999999999999996E-10</v>
      </c>
      <c r="O748" s="35">
        <v>0.87886975915999999</v>
      </c>
      <c r="P748" s="35">
        <v>9690.7081281171995</v>
      </c>
      <c r="Q748" s="29">
        <f t="shared" si="284"/>
        <v>3.5626948562802993E-10</v>
      </c>
      <c r="R748" s="29">
        <f t="shared" si="285"/>
        <v>3.5689200394104052E-10</v>
      </c>
      <c r="S748" s="29">
        <f t="shared" si="286"/>
        <v>3.5689200532498167E-10</v>
      </c>
      <c r="T748" s="29">
        <f t="shared" si="287"/>
        <v>3.5689200532498167E-10</v>
      </c>
      <c r="V748" s="35"/>
      <c r="W748" s="35"/>
      <c r="X748" s="35"/>
      <c r="AD748" s="35"/>
      <c r="AE748" s="35"/>
      <c r="AF748" s="35"/>
      <c r="AL748" s="35"/>
      <c r="AM748" s="35"/>
      <c r="AN748" s="35"/>
      <c r="AT748" s="35"/>
      <c r="AU748" s="35"/>
      <c r="AV748" s="35"/>
      <c r="BB748" s="35"/>
      <c r="BC748" s="35"/>
      <c r="BD748" s="35"/>
      <c r="BJ748" s="35"/>
      <c r="BK748" s="35"/>
      <c r="BL748" s="35"/>
      <c r="BR748" s="35"/>
      <c r="BS748" s="35"/>
      <c r="BT748" s="35"/>
      <c r="BZ748" s="35"/>
      <c r="CA748" s="35"/>
      <c r="CB748" s="35"/>
      <c r="CH748" s="35"/>
      <c r="CI748" s="35"/>
      <c r="CJ748" s="35"/>
      <c r="CP748" s="35"/>
      <c r="CQ748" s="35"/>
      <c r="CR748" s="35"/>
      <c r="CX748" s="35"/>
      <c r="CY748" s="35"/>
      <c r="CZ748" s="35"/>
      <c r="DF748" s="35"/>
      <c r="DG748" s="35"/>
      <c r="DH748" s="35"/>
      <c r="DN748" s="35"/>
      <c r="DO748" s="35"/>
      <c r="DP748" s="35"/>
      <c r="DV748" s="35"/>
      <c r="DW748" s="35"/>
      <c r="DX748" s="35"/>
      <c r="ED748" s="35"/>
      <c r="EE748" s="35"/>
      <c r="EF748" s="35"/>
      <c r="EL748" s="35"/>
      <c r="EM748" s="35"/>
      <c r="EN748" s="35"/>
      <c r="ET748" s="35"/>
      <c r="EU748" s="35"/>
      <c r="EV748" s="35"/>
    </row>
    <row r="749" spans="14:152" s="29" customFormat="1" ht="13.5" x14ac:dyDescent="0.3">
      <c r="N749" s="35">
        <v>9.6999999999999996E-10</v>
      </c>
      <c r="O749" s="35">
        <v>4.2739831120599998</v>
      </c>
      <c r="P749" s="35">
        <v>9676.4810341156008</v>
      </c>
      <c r="Q749" s="29">
        <f t="shared" si="284"/>
        <v>-3.3593081896063032E-10</v>
      </c>
      <c r="R749" s="29">
        <f t="shared" si="285"/>
        <v>-3.365577816047031E-10</v>
      </c>
      <c r="S749" s="29">
        <f t="shared" si="286"/>
        <v>-3.365577829985439E-10</v>
      </c>
      <c r="T749" s="29">
        <f t="shared" si="287"/>
        <v>-3.365577829985439E-10</v>
      </c>
      <c r="V749" s="35"/>
      <c r="W749" s="35"/>
      <c r="X749" s="35"/>
      <c r="AD749" s="35"/>
      <c r="AE749" s="35"/>
      <c r="AF749" s="35"/>
      <c r="AL749" s="35"/>
      <c r="AM749" s="35"/>
      <c r="AN749" s="35"/>
      <c r="AT749" s="35"/>
      <c r="AU749" s="35"/>
      <c r="AV749" s="35"/>
      <c r="BB749" s="35"/>
      <c r="BC749" s="35"/>
      <c r="BD749" s="35"/>
      <c r="BJ749" s="35"/>
      <c r="BK749" s="35"/>
      <c r="BL749" s="35"/>
      <c r="BR749" s="35"/>
      <c r="BS749" s="35"/>
      <c r="BT749" s="35"/>
      <c r="BZ749" s="35"/>
      <c r="CA749" s="35"/>
      <c r="CB749" s="35"/>
      <c r="CH749" s="35"/>
      <c r="CI749" s="35"/>
      <c r="CJ749" s="35"/>
      <c r="CP749" s="35"/>
      <c r="CQ749" s="35"/>
      <c r="CR749" s="35"/>
      <c r="CX749" s="35"/>
      <c r="CY749" s="35"/>
      <c r="CZ749" s="35"/>
      <c r="DF749" s="35"/>
      <c r="DG749" s="35"/>
      <c r="DH749" s="35"/>
      <c r="DN749" s="35"/>
      <c r="DO749" s="35"/>
      <c r="DP749" s="35"/>
      <c r="DV749" s="35"/>
      <c r="DW749" s="35"/>
      <c r="DX749" s="35"/>
      <c r="ED749" s="35"/>
      <c r="EE749" s="35"/>
      <c r="EF749" s="35"/>
      <c r="EL749" s="35"/>
      <c r="EM749" s="35"/>
      <c r="EN749" s="35"/>
      <c r="ET749" s="35"/>
      <c r="EU749" s="35"/>
      <c r="EV749" s="35"/>
    </row>
    <row r="750" spans="14:152" s="29" customFormat="1" ht="13.5" x14ac:dyDescent="0.3">
      <c r="N750" s="35">
        <v>1.01E-9</v>
      </c>
      <c r="O750" s="35">
        <v>0.29639798578999998</v>
      </c>
      <c r="P750" s="35">
        <v>857.12853501510006</v>
      </c>
      <c r="Q750" s="29">
        <f t="shared" si="284"/>
        <v>-8.1341079635211466E-11</v>
      </c>
      <c r="R750" s="29">
        <f t="shared" si="285"/>
        <v>-8.1279631815557422E-11</v>
      </c>
      <c r="S750" s="29">
        <f t="shared" si="286"/>
        <v>-8.1279631678931186E-11</v>
      </c>
      <c r="T750" s="29">
        <f t="shared" si="287"/>
        <v>-8.1279631678931186E-11</v>
      </c>
      <c r="V750" s="35"/>
      <c r="W750" s="35"/>
      <c r="X750" s="35"/>
      <c r="AD750" s="35"/>
      <c r="AE750" s="35"/>
      <c r="AF750" s="35"/>
      <c r="AL750" s="35"/>
      <c r="AM750" s="35"/>
      <c r="AN750" s="35"/>
      <c r="AT750" s="35"/>
      <c r="AU750" s="35"/>
      <c r="AV750" s="35"/>
      <c r="BB750" s="35"/>
      <c r="BC750" s="35"/>
      <c r="BD750" s="35"/>
      <c r="BJ750" s="35"/>
      <c r="BK750" s="35"/>
      <c r="BL750" s="35"/>
      <c r="BR750" s="35"/>
      <c r="BS750" s="35"/>
      <c r="BT750" s="35"/>
      <c r="BZ750" s="35"/>
      <c r="CA750" s="35"/>
      <c r="CB750" s="35"/>
      <c r="CH750" s="35"/>
      <c r="CI750" s="35"/>
      <c r="CJ750" s="35"/>
      <c r="CP750" s="35"/>
      <c r="CQ750" s="35"/>
      <c r="CR750" s="35"/>
      <c r="CX750" s="35"/>
      <c r="CY750" s="35"/>
      <c r="CZ750" s="35"/>
      <c r="DF750" s="35"/>
      <c r="DG750" s="35"/>
      <c r="DH750" s="35"/>
      <c r="DN750" s="35"/>
      <c r="DO750" s="35"/>
      <c r="DP750" s="35"/>
      <c r="DV750" s="35"/>
      <c r="DW750" s="35"/>
      <c r="DX750" s="35"/>
      <c r="ED750" s="35"/>
      <c r="EE750" s="35"/>
      <c r="EF750" s="35"/>
      <c r="EL750" s="35"/>
      <c r="EM750" s="35"/>
      <c r="EN750" s="35"/>
      <c r="ET750" s="35"/>
      <c r="EU750" s="35"/>
      <c r="EV750" s="35"/>
    </row>
    <row r="751" spans="14:152" s="29" customFormat="1" ht="13.5" x14ac:dyDescent="0.3">
      <c r="N751" s="35">
        <v>8.3000000000000003E-10</v>
      </c>
      <c r="O751" s="35">
        <v>2.5542733392299999</v>
      </c>
      <c r="P751" s="35">
        <v>1059.5943785103</v>
      </c>
      <c r="Q751" s="29">
        <f t="shared" si="284"/>
        <v>5.0642973874595661E-10</v>
      </c>
      <c r="R751" s="29">
        <f t="shared" si="285"/>
        <v>5.06479356314259E-10</v>
      </c>
      <c r="S751" s="29">
        <f t="shared" si="286"/>
        <v>5.0647935642457677E-10</v>
      </c>
      <c r="T751" s="29">
        <f t="shared" si="287"/>
        <v>5.0647935642457677E-10</v>
      </c>
      <c r="V751" s="35"/>
      <c r="W751" s="35"/>
      <c r="X751" s="35"/>
      <c r="AD751" s="35"/>
      <c r="AE751" s="35"/>
      <c r="AF751" s="35"/>
      <c r="AL751" s="35"/>
      <c r="AM751" s="35"/>
      <c r="AN751" s="35"/>
      <c r="AT751" s="35"/>
      <c r="AU751" s="35"/>
      <c r="AV751" s="35"/>
      <c r="BB751" s="35"/>
      <c r="BC751" s="35"/>
      <c r="BD751" s="35"/>
      <c r="BJ751" s="35"/>
      <c r="BK751" s="35"/>
      <c r="BL751" s="35"/>
      <c r="BR751" s="35"/>
      <c r="BS751" s="35"/>
      <c r="BT751" s="35"/>
      <c r="BZ751" s="35"/>
      <c r="CA751" s="35"/>
      <c r="CB751" s="35"/>
      <c r="CH751" s="35"/>
      <c r="CI751" s="35"/>
      <c r="CJ751" s="35"/>
      <c r="CP751" s="35"/>
      <c r="CQ751" s="35"/>
      <c r="CR751" s="35"/>
      <c r="CX751" s="35"/>
      <c r="CY751" s="35"/>
      <c r="CZ751" s="35"/>
      <c r="DF751" s="35"/>
      <c r="DG751" s="35"/>
      <c r="DH751" s="35"/>
      <c r="DN751" s="35"/>
      <c r="DO751" s="35"/>
      <c r="DP751" s="35"/>
      <c r="DV751" s="35"/>
      <c r="DW751" s="35"/>
      <c r="DX751" s="35"/>
      <c r="ED751" s="35"/>
      <c r="EE751" s="35"/>
      <c r="EF751" s="35"/>
      <c r="EL751" s="35"/>
      <c r="EM751" s="35"/>
      <c r="EN751" s="35"/>
      <c r="ET751" s="35"/>
      <c r="EU751" s="35"/>
      <c r="EV751" s="35"/>
    </row>
    <row r="752" spans="14:152" s="29" customFormat="1" ht="13.5" x14ac:dyDescent="0.3">
      <c r="N752" s="35">
        <v>7.7999999999999999E-10</v>
      </c>
      <c r="O752" s="35">
        <v>6.4614962100000006E-2</v>
      </c>
      <c r="P752" s="35">
        <v>521.82665856840003</v>
      </c>
      <c r="Q752" s="29">
        <f t="shared" si="284"/>
        <v>-4.9414145089365218E-10</v>
      </c>
      <c r="R752" s="29">
        <f t="shared" si="285"/>
        <v>-4.9411902403901708E-10</v>
      </c>
      <c r="S752" s="29">
        <f t="shared" si="286"/>
        <v>-4.9411902398915142E-10</v>
      </c>
      <c r="T752" s="29">
        <f t="shared" si="287"/>
        <v>-4.9411902398915142E-10</v>
      </c>
      <c r="V752" s="35"/>
      <c r="W752" s="35"/>
      <c r="X752" s="35"/>
      <c r="AD752" s="35"/>
      <c r="AE752" s="35"/>
      <c r="AF752" s="35"/>
      <c r="AL752" s="35"/>
      <c r="AM752" s="35"/>
      <c r="AN752" s="35"/>
      <c r="AT752" s="35"/>
      <c r="AU752" s="35"/>
      <c r="AV752" s="35"/>
      <c r="BB752" s="35"/>
      <c r="BC752" s="35"/>
      <c r="BD752" s="35"/>
      <c r="BJ752" s="35"/>
      <c r="BK752" s="35"/>
      <c r="BL752" s="35"/>
      <c r="BR752" s="35"/>
      <c r="BS752" s="35"/>
      <c r="BT752" s="35"/>
      <c r="BZ752" s="35"/>
      <c r="CA752" s="35"/>
      <c r="CB752" s="35"/>
      <c r="CH752" s="35"/>
      <c r="CI752" s="35"/>
      <c r="CJ752" s="35"/>
      <c r="CP752" s="35"/>
      <c r="CQ752" s="35"/>
      <c r="CR752" s="35"/>
      <c r="CX752" s="35"/>
      <c r="CY752" s="35"/>
      <c r="CZ752" s="35"/>
      <c r="DF752" s="35"/>
      <c r="DG752" s="35"/>
      <c r="DH752" s="35"/>
      <c r="DN752" s="35"/>
      <c r="DO752" s="35"/>
      <c r="DP752" s="35"/>
      <c r="DV752" s="35"/>
      <c r="DW752" s="35"/>
      <c r="DX752" s="35"/>
      <c r="ED752" s="35"/>
      <c r="EE752" s="35"/>
      <c r="EF752" s="35"/>
      <c r="EL752" s="35"/>
      <c r="EM752" s="35"/>
      <c r="EN752" s="35"/>
      <c r="ET752" s="35"/>
      <c r="EU752" s="35"/>
      <c r="EV752" s="35"/>
    </row>
    <row r="753" spans="14:152" s="29" customFormat="1" ht="13.5" x14ac:dyDescent="0.3">
      <c r="N753" s="35">
        <v>7.7999999999999999E-10</v>
      </c>
      <c r="O753" s="35">
        <v>0.76677000862</v>
      </c>
      <c r="P753" s="35">
        <v>525.54636351040006</v>
      </c>
      <c r="Q753" s="29">
        <f t="shared" si="284"/>
        <v>-7.7418924391075269E-10</v>
      </c>
      <c r="R753" s="29">
        <f t="shared" si="285"/>
        <v>-7.7418568680650859E-10</v>
      </c>
      <c r="S753" s="29">
        <f t="shared" si="286"/>
        <v>-7.7418568679859826E-10</v>
      </c>
      <c r="T753" s="29">
        <f t="shared" si="287"/>
        <v>-7.7418568679859826E-10</v>
      </c>
      <c r="V753" s="35"/>
      <c r="W753" s="35"/>
      <c r="X753" s="35"/>
      <c r="AD753" s="35"/>
      <c r="AE753" s="35"/>
      <c r="AF753" s="35"/>
      <c r="AL753" s="35"/>
      <c r="AM753" s="35"/>
      <c r="AN753" s="35"/>
      <c r="AT753" s="35"/>
      <c r="AU753" s="35"/>
      <c r="AV753" s="35"/>
      <c r="BB753" s="35"/>
      <c r="BC753" s="35"/>
      <c r="BD753" s="35"/>
      <c r="BJ753" s="35"/>
      <c r="BK753" s="35"/>
      <c r="BL753" s="35"/>
      <c r="BR753" s="35"/>
      <c r="BS753" s="35"/>
      <c r="BT753" s="35"/>
      <c r="BZ753" s="35"/>
      <c r="CA753" s="35"/>
      <c r="CB753" s="35"/>
      <c r="CH753" s="35"/>
      <c r="CI753" s="35"/>
      <c r="CJ753" s="35"/>
      <c r="CP753" s="35"/>
      <c r="CQ753" s="35"/>
      <c r="CR753" s="35"/>
      <c r="CX753" s="35"/>
      <c r="CY753" s="35"/>
      <c r="CZ753" s="35"/>
      <c r="DF753" s="35"/>
      <c r="DG753" s="35"/>
      <c r="DH753" s="35"/>
      <c r="DN753" s="35"/>
      <c r="DO753" s="35"/>
      <c r="DP753" s="35"/>
      <c r="DV753" s="35"/>
      <c r="DW753" s="35"/>
      <c r="DX753" s="35"/>
      <c r="ED753" s="35"/>
      <c r="EE753" s="35"/>
      <c r="EF753" s="35"/>
      <c r="EL753" s="35"/>
      <c r="EM753" s="35"/>
      <c r="EN753" s="35"/>
      <c r="ET753" s="35"/>
      <c r="EU753" s="35"/>
      <c r="EV753" s="35"/>
    </row>
    <row r="754" spans="14:152" s="29" customFormat="1" ht="13.5" x14ac:dyDescent="0.3">
      <c r="N754" s="35">
        <v>9.5999999999999999E-10</v>
      </c>
      <c r="O754" s="35">
        <v>0.33631035748999999</v>
      </c>
      <c r="P754" s="35">
        <v>1090.4014188261999</v>
      </c>
      <c r="Q754" s="29">
        <f t="shared" si="284"/>
        <v>6.6672814686469231E-10</v>
      </c>
      <c r="R754" s="29">
        <f t="shared" si="285"/>
        <v>6.6667451209132545E-10</v>
      </c>
      <c r="S754" s="29">
        <f t="shared" si="286"/>
        <v>6.6667451197206792E-10</v>
      </c>
      <c r="T754" s="29">
        <f t="shared" si="287"/>
        <v>6.6667451197206792E-10</v>
      </c>
      <c r="V754" s="35"/>
      <c r="W754" s="35"/>
      <c r="X754" s="35"/>
      <c r="AD754" s="35"/>
      <c r="AE754" s="35"/>
      <c r="AF754" s="35"/>
      <c r="AL754" s="35"/>
      <c r="AM754" s="35"/>
      <c r="AN754" s="35"/>
      <c r="AT754" s="35"/>
      <c r="AU754" s="35"/>
      <c r="AV754" s="35"/>
      <c r="BB754" s="35"/>
      <c r="BC754" s="35"/>
      <c r="BD754" s="35"/>
      <c r="BJ754" s="35"/>
      <c r="BK754" s="35"/>
      <c r="BL754" s="35"/>
      <c r="BR754" s="35"/>
      <c r="BS754" s="35"/>
      <c r="BT754" s="35"/>
      <c r="BZ754" s="35"/>
      <c r="CA754" s="35"/>
      <c r="CB754" s="35"/>
      <c r="CH754" s="35"/>
      <c r="CI754" s="35"/>
      <c r="CJ754" s="35"/>
      <c r="CP754" s="35"/>
      <c r="CQ754" s="35"/>
      <c r="CR754" s="35"/>
      <c r="CX754" s="35"/>
      <c r="CY754" s="35"/>
      <c r="CZ754" s="35"/>
      <c r="DF754" s="35"/>
      <c r="DG754" s="35"/>
      <c r="DH754" s="35"/>
      <c r="DN754" s="35"/>
      <c r="DO754" s="35"/>
      <c r="DP754" s="35"/>
      <c r="DV754" s="35"/>
      <c r="DW754" s="35"/>
      <c r="DX754" s="35"/>
      <c r="ED754" s="35"/>
      <c r="EE754" s="35"/>
      <c r="EF754" s="35"/>
      <c r="EL754" s="35"/>
      <c r="EM754" s="35"/>
      <c r="EN754" s="35"/>
      <c r="ET754" s="35"/>
      <c r="EU754" s="35"/>
      <c r="EV754" s="35"/>
    </row>
    <row r="755" spans="14:152" s="29" customFormat="1" ht="13.5" x14ac:dyDescent="0.3">
      <c r="N755" s="35">
        <v>9.7999999999999992E-10</v>
      </c>
      <c r="O755" s="35">
        <v>1.4281529449699999</v>
      </c>
      <c r="P755" s="35">
        <v>757.21715453419995</v>
      </c>
      <c r="Q755" s="29">
        <f t="shared" si="284"/>
        <v>3.9097163348892097E-10</v>
      </c>
      <c r="R755" s="29">
        <f t="shared" si="285"/>
        <v>3.9102008962424411E-10</v>
      </c>
      <c r="S755" s="29">
        <f t="shared" si="286"/>
        <v>3.9102008973198335E-10</v>
      </c>
      <c r="T755" s="29">
        <f t="shared" si="287"/>
        <v>3.9102008973198335E-10</v>
      </c>
      <c r="V755" s="35"/>
      <c r="W755" s="35"/>
      <c r="X755" s="35"/>
      <c r="AD755" s="35"/>
      <c r="AE755" s="35"/>
      <c r="AF755" s="35"/>
      <c r="AL755" s="35"/>
      <c r="AM755" s="35"/>
      <c r="AN755" s="35"/>
      <c r="AT755" s="35"/>
      <c r="AU755" s="35"/>
      <c r="AV755" s="35"/>
      <c r="BB755" s="35"/>
      <c r="BC755" s="35"/>
      <c r="BD755" s="35"/>
      <c r="BJ755" s="35"/>
      <c r="BK755" s="35"/>
      <c r="BL755" s="35"/>
      <c r="BR755" s="35"/>
      <c r="BS755" s="35"/>
      <c r="BT755" s="35"/>
      <c r="BZ755" s="35"/>
      <c r="CA755" s="35"/>
      <c r="CB755" s="35"/>
      <c r="CH755" s="35"/>
      <c r="CI755" s="35"/>
      <c r="CJ755" s="35"/>
      <c r="CP755" s="35"/>
      <c r="CQ755" s="35"/>
      <c r="CR755" s="35"/>
      <c r="CX755" s="35"/>
      <c r="CY755" s="35"/>
      <c r="CZ755" s="35"/>
      <c r="DF755" s="35"/>
      <c r="DG755" s="35"/>
      <c r="DH755" s="35"/>
      <c r="DN755" s="35"/>
      <c r="DO755" s="35"/>
      <c r="DP755" s="35"/>
      <c r="DV755" s="35"/>
      <c r="DW755" s="35"/>
      <c r="DX755" s="35"/>
      <c r="ED755" s="35"/>
      <c r="EE755" s="35"/>
      <c r="EF755" s="35"/>
      <c r="EL755" s="35"/>
      <c r="EM755" s="35"/>
      <c r="EN755" s="35"/>
      <c r="ET755" s="35"/>
      <c r="EU755" s="35"/>
      <c r="EV755" s="35"/>
    </row>
    <row r="756" spans="14:152" s="29" customFormat="1" ht="13.5" x14ac:dyDescent="0.3">
      <c r="N756" s="35">
        <v>7.7000000000000003E-10</v>
      </c>
      <c r="O756" s="35">
        <v>0.85066773729</v>
      </c>
      <c r="P756" s="35">
        <v>537.5552716208</v>
      </c>
      <c r="Q756" s="29">
        <f t="shared" si="284"/>
        <v>-7.6055292299084739E-10</v>
      </c>
      <c r="R756" s="29">
        <f t="shared" si="285"/>
        <v>-7.6055752549865492E-10</v>
      </c>
      <c r="S756" s="29">
        <f t="shared" si="286"/>
        <v>-7.6055752550888714E-10</v>
      </c>
      <c r="T756" s="29">
        <f t="shared" si="287"/>
        <v>-7.6055752550888714E-10</v>
      </c>
      <c r="V756" s="35"/>
      <c r="W756" s="35"/>
      <c r="X756" s="35"/>
      <c r="AD756" s="35"/>
      <c r="AE756" s="35"/>
      <c r="AF756" s="35"/>
      <c r="AL756" s="35"/>
      <c r="AM756" s="35"/>
      <c r="AN756" s="35"/>
      <c r="AT756" s="35"/>
      <c r="AU756" s="35"/>
      <c r="AV756" s="35"/>
      <c r="BB756" s="35"/>
      <c r="BC756" s="35"/>
      <c r="BD756" s="35"/>
      <c r="BJ756" s="35"/>
      <c r="BK756" s="35"/>
      <c r="BL756" s="35"/>
      <c r="BR756" s="35"/>
      <c r="BS756" s="35"/>
      <c r="BT756" s="35"/>
      <c r="BZ756" s="35"/>
      <c r="CA756" s="35"/>
      <c r="CB756" s="35"/>
      <c r="CH756" s="35"/>
      <c r="CI756" s="35"/>
      <c r="CJ756" s="35"/>
      <c r="CP756" s="35"/>
      <c r="CQ756" s="35"/>
      <c r="CR756" s="35"/>
      <c r="CX756" s="35"/>
      <c r="CY756" s="35"/>
      <c r="CZ756" s="35"/>
      <c r="DF756" s="35"/>
      <c r="DG756" s="35"/>
      <c r="DH756" s="35"/>
      <c r="DN756" s="35"/>
      <c r="DO756" s="35"/>
      <c r="DP756" s="35"/>
      <c r="DV756" s="35"/>
      <c r="DW756" s="35"/>
      <c r="DX756" s="35"/>
      <c r="ED756" s="35"/>
      <c r="EE756" s="35"/>
      <c r="EF756" s="35"/>
      <c r="EL756" s="35"/>
      <c r="EM756" s="35"/>
      <c r="EN756" s="35"/>
      <c r="ET756" s="35"/>
      <c r="EU756" s="35"/>
      <c r="EV756" s="35"/>
    </row>
    <row r="757" spans="14:152" s="29" customFormat="1" ht="13.5" x14ac:dyDescent="0.3">
      <c r="N757" s="35">
        <v>8.3999999999999999E-10</v>
      </c>
      <c r="O757" s="35">
        <v>5.0476510441300002</v>
      </c>
      <c r="P757" s="35">
        <v>1160.0270238529999</v>
      </c>
      <c r="Q757" s="29">
        <f t="shared" si="284"/>
        <v>2.6960700354286439E-10</v>
      </c>
      <c r="R757" s="29">
        <f t="shared" si="285"/>
        <v>2.6954128363343276E-10</v>
      </c>
      <c r="S757" s="29">
        <f t="shared" si="286"/>
        <v>2.6954128348730717E-10</v>
      </c>
      <c r="T757" s="29">
        <f t="shared" si="287"/>
        <v>2.6954128348730717E-10</v>
      </c>
      <c r="V757" s="35"/>
      <c r="W757" s="35"/>
      <c r="X757" s="35"/>
      <c r="AD757" s="35"/>
      <c r="AE757" s="35"/>
      <c r="AF757" s="35"/>
      <c r="AL757" s="35"/>
      <c r="AM757" s="35"/>
      <c r="AN757" s="35"/>
      <c r="AT757" s="35"/>
      <c r="AU757" s="35"/>
      <c r="AV757" s="35"/>
      <c r="BB757" s="35"/>
      <c r="BC757" s="35"/>
      <c r="BD757" s="35"/>
      <c r="BJ757" s="35"/>
      <c r="BK757" s="35"/>
      <c r="BL757" s="35"/>
      <c r="BR757" s="35"/>
      <c r="BS757" s="35"/>
      <c r="BT757" s="35"/>
      <c r="BZ757" s="35"/>
      <c r="CA757" s="35"/>
      <c r="CB757" s="35"/>
      <c r="CH757" s="35"/>
      <c r="CI757" s="35"/>
      <c r="CJ757" s="35"/>
      <c r="CP757" s="35"/>
      <c r="CQ757" s="35"/>
      <c r="CR757" s="35"/>
      <c r="CX757" s="35"/>
      <c r="CY757" s="35"/>
      <c r="CZ757" s="35"/>
      <c r="DF757" s="35"/>
      <c r="DG757" s="35"/>
      <c r="DH757" s="35"/>
      <c r="DN757" s="35"/>
      <c r="DO757" s="35"/>
      <c r="DP757" s="35"/>
      <c r="DV757" s="35"/>
      <c r="DW757" s="35"/>
      <c r="DX757" s="35"/>
      <c r="ED757" s="35"/>
      <c r="EE757" s="35"/>
      <c r="EF757" s="35"/>
      <c r="EL757" s="35"/>
      <c r="EM757" s="35"/>
      <c r="EN757" s="35"/>
      <c r="ET757" s="35"/>
      <c r="EU757" s="35"/>
      <c r="EV757" s="35"/>
    </row>
    <row r="758" spans="14:152" s="29" customFormat="1" ht="13.5" x14ac:dyDescent="0.3">
      <c r="N758" s="35">
        <v>7.5999999999999996E-10</v>
      </c>
      <c r="O758" s="35">
        <v>3.6226432741300001</v>
      </c>
      <c r="P758" s="35">
        <v>782.34693644779998</v>
      </c>
      <c r="Q758" s="29">
        <f t="shared" si="284"/>
        <v>-6.1789468566088102E-10</v>
      </c>
      <c r="R758" s="29">
        <f t="shared" si="285"/>
        <v>-6.1791933735381647E-10</v>
      </c>
      <c r="S758" s="29">
        <f t="shared" si="286"/>
        <v>-6.1791933740862567E-10</v>
      </c>
      <c r="T758" s="29">
        <f t="shared" si="287"/>
        <v>-6.1791933740862567E-10</v>
      </c>
      <c r="V758" s="35"/>
      <c r="W758" s="35"/>
      <c r="X758" s="35"/>
      <c r="AD758" s="35"/>
      <c r="AE758" s="35"/>
      <c r="AF758" s="35"/>
      <c r="AL758" s="35"/>
      <c r="AM758" s="35"/>
      <c r="AN758" s="35"/>
      <c r="AT758" s="35"/>
      <c r="AU758" s="35"/>
      <c r="AV758" s="35"/>
      <c r="BB758" s="35"/>
      <c r="BC758" s="35"/>
      <c r="BD758" s="35"/>
      <c r="BJ758" s="35"/>
      <c r="BK758" s="35"/>
      <c r="BL758" s="35"/>
      <c r="BR758" s="35"/>
      <c r="BS758" s="35"/>
      <c r="BT758" s="35"/>
      <c r="BZ758" s="35"/>
      <c r="CA758" s="35"/>
      <c r="CB758" s="35"/>
      <c r="CH758" s="35"/>
      <c r="CI758" s="35"/>
      <c r="CJ758" s="35"/>
      <c r="CP758" s="35"/>
      <c r="CQ758" s="35"/>
      <c r="CR758" s="35"/>
      <c r="CX758" s="35"/>
      <c r="CY758" s="35"/>
      <c r="CZ758" s="35"/>
      <c r="DF758" s="35"/>
      <c r="DG758" s="35"/>
      <c r="DH758" s="35"/>
      <c r="DN758" s="35"/>
      <c r="DO758" s="35"/>
      <c r="DP758" s="35"/>
      <c r="DV758" s="35"/>
      <c r="DW758" s="35"/>
      <c r="DX758" s="35"/>
      <c r="ED758" s="35"/>
      <c r="EE758" s="35"/>
      <c r="EF758" s="35"/>
      <c r="EL758" s="35"/>
      <c r="EM758" s="35"/>
      <c r="EN758" s="35"/>
      <c r="ET758" s="35"/>
      <c r="EU758" s="35"/>
      <c r="EV758" s="35"/>
    </row>
    <row r="759" spans="14:152" s="29" customFormat="1" ht="13.5" x14ac:dyDescent="0.3">
      <c r="N759" s="35">
        <v>8.4999999999999996E-10</v>
      </c>
      <c r="O759" s="35">
        <v>1.86831145784</v>
      </c>
      <c r="P759" s="35">
        <v>25028.521211384999</v>
      </c>
      <c r="Q759" s="29">
        <f t="shared" si="284"/>
        <v>8.4966418692475578E-10</v>
      </c>
      <c r="R759" s="29">
        <f t="shared" si="285"/>
        <v>8.4962025631831932E-10</v>
      </c>
      <c r="S759" s="29">
        <f t="shared" si="286"/>
        <v>8.4962025621764151E-10</v>
      </c>
      <c r="T759" s="29">
        <f t="shared" si="287"/>
        <v>8.4962025621764151E-10</v>
      </c>
      <c r="V759" s="35"/>
      <c r="W759" s="35"/>
      <c r="X759" s="35"/>
      <c r="AD759" s="35"/>
      <c r="AE759" s="35"/>
      <c r="AF759" s="35"/>
      <c r="AL759" s="35"/>
      <c r="AM759" s="35"/>
      <c r="AN759" s="35"/>
      <c r="AT759" s="35"/>
      <c r="AU759" s="35"/>
      <c r="AV759" s="35"/>
      <c r="BB759" s="35"/>
      <c r="BC759" s="35"/>
      <c r="BD759" s="35"/>
      <c r="BJ759" s="35"/>
      <c r="BK759" s="35"/>
      <c r="BL759" s="35"/>
      <c r="BR759" s="35"/>
      <c r="BS759" s="35"/>
      <c r="BT759" s="35"/>
      <c r="BZ759" s="35"/>
      <c r="CA759" s="35"/>
      <c r="CB759" s="35"/>
      <c r="CH759" s="35"/>
      <c r="CI759" s="35"/>
      <c r="CJ759" s="35"/>
      <c r="CP759" s="35"/>
      <c r="CQ759" s="35"/>
      <c r="CR759" s="35"/>
      <c r="CX759" s="35"/>
      <c r="CY759" s="35"/>
      <c r="CZ759" s="35"/>
      <c r="DF759" s="35"/>
      <c r="DG759" s="35"/>
      <c r="DH759" s="35"/>
      <c r="DN759" s="35"/>
      <c r="DO759" s="35"/>
      <c r="DP759" s="35"/>
      <c r="DV759" s="35"/>
      <c r="DW759" s="35"/>
      <c r="DX759" s="35"/>
      <c r="ED759" s="35"/>
      <c r="EE759" s="35"/>
      <c r="EF759" s="35"/>
      <c r="EL759" s="35"/>
      <c r="EM759" s="35"/>
      <c r="EN759" s="35"/>
      <c r="ET759" s="35"/>
      <c r="EU759" s="35"/>
      <c r="EV759" s="35"/>
    </row>
    <row r="760" spans="14:152" s="29" customFormat="1" ht="13.5" x14ac:dyDescent="0.3">
      <c r="N760" s="35">
        <v>7.8999999999999996E-10</v>
      </c>
      <c r="O760" s="35">
        <v>2.9060220288999998</v>
      </c>
      <c r="P760" s="35">
        <v>2114.8317071153001</v>
      </c>
      <c r="Q760" s="29">
        <f t="shared" si="284"/>
        <v>7.1332932985226644E-10</v>
      </c>
      <c r="R760" s="29">
        <f t="shared" si="285"/>
        <v>7.1327819261080943E-10</v>
      </c>
      <c r="S760" s="29">
        <f t="shared" si="286"/>
        <v>7.1327819249709122E-10</v>
      </c>
      <c r="T760" s="29">
        <f t="shared" si="287"/>
        <v>7.1327819249709122E-10</v>
      </c>
      <c r="V760" s="35"/>
      <c r="W760" s="35"/>
      <c r="X760" s="35"/>
      <c r="AD760" s="35"/>
      <c r="AE760" s="35"/>
      <c r="AF760" s="35"/>
      <c r="AL760" s="35"/>
      <c r="AM760" s="35"/>
      <c r="AN760" s="35"/>
      <c r="AT760" s="35"/>
      <c r="AU760" s="35"/>
      <c r="AV760" s="35"/>
      <c r="BB760" s="35"/>
      <c r="BC760" s="35"/>
      <c r="BD760" s="35"/>
      <c r="BJ760" s="35"/>
      <c r="BK760" s="35"/>
      <c r="BL760" s="35"/>
      <c r="BR760" s="35"/>
      <c r="BS760" s="35"/>
      <c r="BT760" s="35"/>
      <c r="BZ760" s="35"/>
      <c r="CA760" s="35"/>
      <c r="CB760" s="35"/>
      <c r="CH760" s="35"/>
      <c r="CI760" s="35"/>
      <c r="CJ760" s="35"/>
      <c r="CP760" s="35"/>
      <c r="CQ760" s="35"/>
      <c r="CR760" s="35"/>
      <c r="CX760" s="35"/>
      <c r="CY760" s="35"/>
      <c r="CZ760" s="35"/>
      <c r="DF760" s="35"/>
      <c r="DG760" s="35"/>
      <c r="DH760" s="35"/>
      <c r="DN760" s="35"/>
      <c r="DO760" s="35"/>
      <c r="DP760" s="35"/>
      <c r="DV760" s="35"/>
      <c r="DW760" s="35"/>
      <c r="DX760" s="35"/>
      <c r="ED760" s="35"/>
      <c r="EE760" s="35"/>
      <c r="EF760" s="35"/>
      <c r="EL760" s="35"/>
      <c r="EM760" s="35"/>
      <c r="EN760" s="35"/>
      <c r="ET760" s="35"/>
      <c r="EU760" s="35"/>
      <c r="EV760" s="35"/>
    </row>
  </sheetData>
  <sheetProtection sheet="1" objects="1" scenarios="1"/>
  <customSheetViews>
    <customSheetView guid="{CF7DD578-E3A2-43CE-B6A7-FBD754B1EE99}" scale="115"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Z1205"/>
  <sheetViews>
    <sheetView topLeftCell="A3" zoomScale="115" zoomScaleNormal="115" workbookViewId="0">
      <selection activeCell="A6" sqref="A6"/>
    </sheetView>
  </sheetViews>
  <sheetFormatPr defaultRowHeight="12.5" customHeight="1" x14ac:dyDescent="0.25"/>
  <cols>
    <col min="1" max="1" width="12.81640625" customWidth="1"/>
    <col min="2" max="2" width="12.26953125" customWidth="1"/>
    <col min="3" max="3" width="11.453125" customWidth="1"/>
    <col min="4" max="4" width="11.7265625" customWidth="1"/>
    <col min="5" max="13" width="12.26953125" customWidth="1"/>
    <col min="14" max="16" width="12.81640625" customWidth="1"/>
    <col min="17" max="21" width="12.26953125" customWidth="1"/>
    <col min="22" max="24" width="12.81640625" customWidth="1"/>
    <col min="25" max="29" width="12.26953125" customWidth="1"/>
    <col min="30" max="32" width="12.81640625" customWidth="1"/>
    <col min="33" max="33" width="14.36328125" bestFit="1" customWidth="1"/>
    <col min="34" max="37" width="12.26953125" customWidth="1"/>
    <col min="38" max="40" width="12.81640625" customWidth="1"/>
    <col min="41" max="42" width="14.36328125" bestFit="1" customWidth="1"/>
    <col min="43" max="44" width="13.26953125" bestFit="1" customWidth="1"/>
    <col min="45" max="45" width="12.26953125" customWidth="1"/>
    <col min="46" max="48" width="12.81640625" customWidth="1"/>
    <col min="49" max="51" width="14.36328125" bestFit="1" customWidth="1"/>
    <col min="52" max="53" width="12.26953125" customWidth="1"/>
    <col min="54" max="56" width="12.81640625" customWidth="1"/>
    <col min="57" max="58" width="12.26953125" customWidth="1"/>
    <col min="59" max="59" width="14.36328125" bestFit="1" customWidth="1"/>
    <col min="60" max="61" width="12.26953125" customWidth="1"/>
    <col min="62" max="64" width="12.81640625" customWidth="1"/>
    <col min="65" max="69" width="12.26953125" customWidth="1"/>
    <col min="70" max="72" width="12.81640625" customWidth="1"/>
    <col min="73" max="77" width="12.26953125" customWidth="1"/>
    <col min="78" max="80" width="12.81640625" customWidth="1"/>
    <col min="81" max="85" width="12.26953125" customWidth="1"/>
    <col min="86" max="88" width="12.81640625" customWidth="1"/>
    <col min="89" max="89" width="14.36328125" bestFit="1" customWidth="1"/>
    <col min="90" max="90" width="13.26953125" bestFit="1" customWidth="1"/>
    <col min="91" max="92" width="14.36328125" bestFit="1" customWidth="1"/>
    <col min="93" max="93" width="12.26953125" customWidth="1"/>
    <col min="94" max="94" width="12.81640625" bestFit="1" customWidth="1"/>
    <col min="95" max="96" width="12.81640625" customWidth="1"/>
    <col min="97" max="97" width="13.6328125" bestFit="1" customWidth="1"/>
    <col min="98" max="100" width="14.36328125" bestFit="1" customWidth="1"/>
    <col min="101" max="101" width="12.26953125" customWidth="1"/>
    <col min="102" max="102" width="10.81640625" customWidth="1"/>
    <col min="103" max="104" width="12.81640625" customWidth="1"/>
    <col min="105" max="105" width="13.6328125" bestFit="1" customWidth="1"/>
    <col min="106" max="106" width="12.453125" bestFit="1" customWidth="1"/>
    <col min="107" max="108" width="13.6328125" bestFit="1" customWidth="1"/>
    <col min="109" max="109" width="12.26953125" customWidth="1"/>
    <col min="110" max="112" width="12.81640625" customWidth="1"/>
    <col min="113" max="117" width="12.26953125" customWidth="1"/>
    <col min="118" max="120" width="12.81640625" customWidth="1"/>
    <col min="121" max="121" width="12.26953125" customWidth="1"/>
    <col min="122" max="122" width="13.26953125" bestFit="1" customWidth="1"/>
    <col min="123" max="124" width="14.36328125" bestFit="1" customWidth="1"/>
    <col min="125" max="125" width="12.26953125" customWidth="1"/>
    <col min="126" max="128" width="12.81640625" customWidth="1"/>
    <col min="129" max="132" width="14.36328125" bestFit="1" customWidth="1"/>
    <col min="133" max="133" width="12.26953125" customWidth="1"/>
    <col min="134" max="134" width="12.81640625" bestFit="1" customWidth="1"/>
    <col min="135" max="136" width="12.81640625" customWidth="1"/>
    <col min="137" max="137" width="14.36328125" bestFit="1" customWidth="1"/>
    <col min="138" max="140" width="13.6328125" bestFit="1" customWidth="1"/>
    <col min="141" max="141" width="12.26953125" customWidth="1"/>
    <col min="142" max="144" width="12.81640625" customWidth="1"/>
    <col min="145" max="145" width="13.6328125" bestFit="1" customWidth="1"/>
    <col min="146" max="148" width="14.36328125" bestFit="1" customWidth="1"/>
    <col min="149" max="149" width="12.26953125" customWidth="1"/>
    <col min="150" max="152" width="12.81640625" customWidth="1"/>
    <col min="153" max="153" width="13.6328125" bestFit="1" customWidth="1"/>
    <col min="154" max="156" width="14.36328125" bestFit="1" customWidth="1"/>
    <col min="157" max="256" width="9.26953125" customWidth="1"/>
    <col min="257" max="257" width="13.6328125" customWidth="1"/>
    <col min="258" max="258" width="13.6328125" bestFit="1" customWidth="1"/>
    <col min="259" max="259" width="12.26953125" customWidth="1"/>
    <col min="260" max="260" width="11.26953125" customWidth="1"/>
    <col min="261" max="262" width="13.6328125" customWidth="1"/>
    <col min="263" max="263" width="13.6328125" bestFit="1" customWidth="1"/>
    <col min="264" max="264" width="12.26953125" customWidth="1"/>
    <col min="265" max="265" width="9.08984375" customWidth="1"/>
    <col min="266" max="267" width="13.6328125" customWidth="1"/>
    <col min="268" max="268" width="14.36328125" bestFit="1" customWidth="1"/>
    <col min="269" max="269" width="12.26953125" customWidth="1"/>
    <col min="270" max="272" width="12.81640625" customWidth="1"/>
    <col min="273" max="277" width="12.26953125" customWidth="1"/>
    <col min="278" max="280" width="12.81640625" customWidth="1"/>
    <col min="281" max="285" width="12.26953125" customWidth="1"/>
    <col min="286" max="288" width="12.81640625" customWidth="1"/>
    <col min="289" max="289" width="14.36328125" bestFit="1" customWidth="1"/>
    <col min="290" max="293" width="12.26953125" customWidth="1"/>
    <col min="294" max="296" width="12.81640625" customWidth="1"/>
    <col min="297" max="298" width="14.36328125" bestFit="1" customWidth="1"/>
    <col min="299" max="300" width="13.26953125" bestFit="1" customWidth="1"/>
    <col min="301" max="301" width="12.26953125" customWidth="1"/>
    <col min="302" max="304" width="12.81640625" customWidth="1"/>
    <col min="305" max="307" width="14.36328125" bestFit="1" customWidth="1"/>
    <col min="308" max="309" width="12.26953125" customWidth="1"/>
    <col min="310" max="312" width="12.81640625" customWidth="1"/>
    <col min="313" max="314" width="12.26953125" customWidth="1"/>
    <col min="315" max="315" width="14.36328125" bestFit="1" customWidth="1"/>
    <col min="316" max="317" width="12.26953125" customWidth="1"/>
    <col min="318" max="320" width="12.81640625" customWidth="1"/>
    <col min="321" max="325" width="12.26953125" customWidth="1"/>
    <col min="326" max="328" width="12.81640625" customWidth="1"/>
    <col min="329" max="333" width="12.26953125" customWidth="1"/>
    <col min="334" max="336" width="12.81640625" customWidth="1"/>
    <col min="337" max="341" width="12.26953125" customWidth="1"/>
    <col min="342" max="344" width="12.81640625" customWidth="1"/>
    <col min="345" max="345" width="14.36328125" bestFit="1" customWidth="1"/>
    <col min="346" max="346" width="13.26953125" bestFit="1" customWidth="1"/>
    <col min="347" max="348" width="14.36328125" bestFit="1" customWidth="1"/>
    <col min="349" max="349" width="12.26953125" customWidth="1"/>
    <col min="350" max="350" width="12.81640625" bestFit="1" customWidth="1"/>
    <col min="351" max="352" width="12.81640625" customWidth="1"/>
    <col min="353" max="353" width="13.6328125" bestFit="1" customWidth="1"/>
    <col min="354" max="356" width="14.36328125" bestFit="1" customWidth="1"/>
    <col min="357" max="357" width="12.26953125" customWidth="1"/>
    <col min="358" max="358" width="10.81640625" customWidth="1"/>
    <col min="359" max="360" width="12.81640625" customWidth="1"/>
    <col min="361" max="361" width="13.6328125" bestFit="1" customWidth="1"/>
    <col min="362" max="362" width="12.453125" bestFit="1" customWidth="1"/>
    <col min="363" max="364" width="13.6328125" bestFit="1" customWidth="1"/>
    <col min="365" max="365" width="12.26953125" customWidth="1"/>
    <col min="366" max="368" width="12.81640625" customWidth="1"/>
    <col min="369" max="373" width="12.26953125" customWidth="1"/>
    <col min="374" max="376" width="12.81640625" customWidth="1"/>
    <col min="377" max="377" width="12.26953125" customWidth="1"/>
    <col min="378" max="378" width="13.26953125" bestFit="1" customWidth="1"/>
    <col min="379" max="380" width="14.36328125" bestFit="1" customWidth="1"/>
    <col min="381" max="381" width="12.26953125" customWidth="1"/>
    <col min="382" max="384" width="12.81640625" customWidth="1"/>
    <col min="385" max="388" width="14.36328125" bestFit="1" customWidth="1"/>
    <col min="389" max="389" width="12.26953125" customWidth="1"/>
    <col min="390" max="390" width="12.81640625" bestFit="1" customWidth="1"/>
    <col min="391" max="392" width="12.81640625" customWidth="1"/>
    <col min="393" max="393" width="14.36328125" bestFit="1" customWidth="1"/>
    <col min="394" max="396" width="13.6328125" bestFit="1" customWidth="1"/>
    <col min="397" max="397" width="12.26953125" customWidth="1"/>
    <col min="398" max="400" width="12.81640625" customWidth="1"/>
    <col min="401" max="401" width="13.6328125" bestFit="1" customWidth="1"/>
    <col min="402" max="404" width="14.36328125" bestFit="1" customWidth="1"/>
    <col min="405" max="405" width="12.26953125" customWidth="1"/>
    <col min="406" max="408" width="12.81640625" customWidth="1"/>
    <col min="409" max="409" width="13.6328125" bestFit="1" customWidth="1"/>
    <col min="410" max="412" width="14.36328125" bestFit="1" customWidth="1"/>
    <col min="413" max="428" width="12.26953125" customWidth="1"/>
    <col min="429" max="429" width="12.81640625" customWidth="1"/>
    <col min="430" max="430" width="12.26953125" customWidth="1"/>
    <col min="431" max="431" width="11.453125" customWidth="1"/>
    <col min="432" max="432" width="11.7265625" customWidth="1"/>
    <col min="433" max="440" width="12.26953125" customWidth="1"/>
    <col min="441" max="443" width="13.6328125" customWidth="1"/>
    <col min="444" max="445" width="12.26953125" customWidth="1"/>
    <col min="446" max="448" width="13.6328125" customWidth="1"/>
    <col min="449" max="450" width="12.26953125" customWidth="1"/>
    <col min="451" max="453" width="13.6328125" customWidth="1"/>
    <col min="454" max="455" width="12.26953125" customWidth="1"/>
    <col min="456" max="458" width="13.6328125" customWidth="1"/>
    <col min="459" max="459" width="14.36328125" bestFit="1" customWidth="1"/>
    <col min="460" max="460" width="12.26953125" customWidth="1"/>
    <col min="461" max="463" width="13.6328125" customWidth="1"/>
    <col min="464" max="464" width="14.36328125" bestFit="1" customWidth="1"/>
    <col min="465" max="465" width="12.26953125" customWidth="1"/>
    <col min="466" max="466" width="10.26953125" customWidth="1"/>
    <col min="467" max="468" width="13.6328125" customWidth="1"/>
    <col min="469" max="470" width="12.26953125" customWidth="1"/>
    <col min="471" max="473" width="13.6328125" customWidth="1"/>
    <col min="474" max="474" width="14.36328125" bestFit="1" customWidth="1"/>
    <col min="475" max="475" width="12.26953125" customWidth="1"/>
    <col min="476" max="478" width="13.6328125" customWidth="1"/>
    <col min="479" max="479" width="12.453125" bestFit="1" customWidth="1"/>
    <col min="480" max="480" width="12.26953125" customWidth="1"/>
    <col min="481" max="481" width="11.26953125" customWidth="1"/>
    <col min="482" max="483" width="13.6328125" customWidth="1"/>
    <col min="484" max="484" width="14.36328125" bestFit="1" customWidth="1"/>
    <col min="485" max="485" width="12.26953125" customWidth="1"/>
    <col min="486" max="486" width="9.08984375" customWidth="1"/>
    <col min="487" max="488" width="13.6328125" customWidth="1"/>
    <col min="489" max="489" width="13.6328125" bestFit="1" customWidth="1"/>
    <col min="490" max="490" width="12.26953125" customWidth="1"/>
    <col min="491" max="491" width="6.7265625" customWidth="1"/>
    <col min="492" max="493" width="13.6328125" customWidth="1"/>
    <col min="494" max="494" width="13.6328125" bestFit="1" customWidth="1"/>
    <col min="495" max="495" width="12.26953125" customWidth="1"/>
    <col min="496" max="498" width="13.6328125" customWidth="1"/>
    <col min="499" max="500" width="12.26953125" customWidth="1"/>
    <col min="501" max="503" width="13.6328125" customWidth="1"/>
    <col min="504" max="505" width="12.26953125" customWidth="1"/>
    <col min="506" max="508" width="13.6328125" customWidth="1"/>
    <col min="509" max="509" width="14.36328125" bestFit="1" customWidth="1"/>
    <col min="510" max="510" width="12.26953125" customWidth="1"/>
    <col min="511" max="513" width="13.6328125" customWidth="1"/>
    <col min="514" max="514" width="13.6328125" bestFit="1" customWidth="1"/>
    <col min="515" max="515" width="12.26953125" customWidth="1"/>
    <col min="516" max="516" width="11.26953125" customWidth="1"/>
    <col min="517" max="518" width="13.6328125" customWidth="1"/>
    <col min="519" max="519" width="13.6328125" bestFit="1" customWidth="1"/>
    <col min="520" max="520" width="12.26953125" customWidth="1"/>
    <col min="521" max="521" width="9.08984375" customWidth="1"/>
    <col min="522" max="523" width="13.6328125" customWidth="1"/>
    <col min="524" max="524" width="14.36328125" bestFit="1" customWidth="1"/>
    <col min="525" max="525" width="12.26953125" customWidth="1"/>
    <col min="526" max="528" width="12.81640625" customWidth="1"/>
    <col min="529" max="533" width="12.26953125" customWidth="1"/>
    <col min="534" max="536" width="12.81640625" customWidth="1"/>
    <col min="537" max="541" width="12.26953125" customWidth="1"/>
    <col min="542" max="544" width="12.81640625" customWidth="1"/>
    <col min="545" max="545" width="14.36328125" bestFit="1" customWidth="1"/>
    <col min="546" max="549" width="12.26953125" customWidth="1"/>
    <col min="550" max="552" width="12.81640625" customWidth="1"/>
    <col min="553" max="554" width="14.36328125" bestFit="1" customWidth="1"/>
    <col min="555" max="556" width="13.26953125" bestFit="1" customWidth="1"/>
    <col min="557" max="557" width="12.26953125" customWidth="1"/>
    <col min="558" max="560" width="12.81640625" customWidth="1"/>
    <col min="561" max="563" width="14.36328125" bestFit="1" customWidth="1"/>
    <col min="564" max="565" width="12.26953125" customWidth="1"/>
    <col min="566" max="568" width="12.81640625" customWidth="1"/>
    <col min="569" max="570" width="12.26953125" customWidth="1"/>
    <col min="571" max="571" width="14.36328125" bestFit="1" customWidth="1"/>
    <col min="572" max="573" width="12.26953125" customWidth="1"/>
    <col min="574" max="576" width="12.81640625" customWidth="1"/>
    <col min="577" max="581" width="12.26953125" customWidth="1"/>
    <col min="582" max="584" width="12.81640625" customWidth="1"/>
    <col min="585" max="589" width="12.26953125" customWidth="1"/>
    <col min="590" max="592" width="12.81640625" customWidth="1"/>
    <col min="593" max="597" width="12.26953125" customWidth="1"/>
    <col min="598" max="600" width="12.81640625" customWidth="1"/>
    <col min="601" max="601" width="14.36328125" bestFit="1" customWidth="1"/>
    <col min="602" max="602" width="13.26953125" bestFit="1" customWidth="1"/>
    <col min="603" max="604" width="14.36328125" bestFit="1" customWidth="1"/>
    <col min="605" max="605" width="12.26953125" customWidth="1"/>
    <col min="606" max="606" width="12.81640625" bestFit="1" customWidth="1"/>
    <col min="607" max="608" width="12.81640625" customWidth="1"/>
    <col min="609" max="609" width="13.6328125" bestFit="1" customWidth="1"/>
    <col min="610" max="612" width="14.36328125" bestFit="1" customWidth="1"/>
    <col min="613" max="613" width="12.26953125" customWidth="1"/>
    <col min="614" max="614" width="10.81640625" customWidth="1"/>
    <col min="615" max="616" width="12.81640625" customWidth="1"/>
    <col min="617" max="617" width="13.6328125" bestFit="1" customWidth="1"/>
    <col min="618" max="618" width="12.453125" bestFit="1" customWidth="1"/>
    <col min="619" max="620" width="13.6328125" bestFit="1" customWidth="1"/>
    <col min="621" max="621" width="12.26953125" customWidth="1"/>
    <col min="622" max="624" width="12.81640625" customWidth="1"/>
    <col min="625" max="629" width="12.26953125" customWidth="1"/>
    <col min="630" max="632" width="12.81640625" customWidth="1"/>
    <col min="633" max="633" width="12.26953125" customWidth="1"/>
    <col min="634" max="634" width="13.26953125" bestFit="1" customWidth="1"/>
    <col min="635" max="636" width="14.36328125" bestFit="1" customWidth="1"/>
    <col min="637" max="637" width="12.26953125" customWidth="1"/>
    <col min="638" max="640" width="12.81640625" customWidth="1"/>
    <col min="641" max="644" width="14.36328125" bestFit="1" customWidth="1"/>
    <col min="645" max="645" width="12.26953125" customWidth="1"/>
    <col min="646" max="646" width="12.81640625" bestFit="1" customWidth="1"/>
    <col min="647" max="648" width="12.81640625" customWidth="1"/>
    <col min="649" max="649" width="14.36328125" bestFit="1" customWidth="1"/>
    <col min="650" max="652" width="13.6328125" bestFit="1" customWidth="1"/>
    <col min="653" max="653" width="12.26953125" customWidth="1"/>
    <col min="654" max="656" width="12.81640625" customWidth="1"/>
    <col min="657" max="657" width="13.6328125" bestFit="1" customWidth="1"/>
    <col min="658" max="660" width="14.36328125" bestFit="1" customWidth="1"/>
    <col min="661" max="661" width="12.26953125" customWidth="1"/>
    <col min="662" max="664" width="12.81640625" customWidth="1"/>
    <col min="665" max="665" width="13.6328125" bestFit="1" customWidth="1"/>
    <col min="666" max="668" width="14.36328125" bestFit="1" customWidth="1"/>
    <col min="669" max="684" width="12.26953125" customWidth="1"/>
    <col min="685" max="685" width="12.81640625" customWidth="1"/>
    <col min="686" max="686" width="12.26953125" customWidth="1"/>
    <col min="687" max="687" width="11.453125" customWidth="1"/>
    <col min="688" max="688" width="11.7265625" customWidth="1"/>
    <col min="689" max="696" width="12.26953125" customWidth="1"/>
    <col min="697" max="699" width="13.6328125" customWidth="1"/>
    <col min="700" max="701" width="12.26953125" customWidth="1"/>
    <col min="702" max="704" width="13.6328125" customWidth="1"/>
    <col min="705" max="706" width="12.26953125" customWidth="1"/>
    <col min="707" max="709" width="13.6328125" customWidth="1"/>
    <col min="710" max="711" width="12.26953125" customWidth="1"/>
    <col min="712" max="714" width="13.6328125" customWidth="1"/>
    <col min="715" max="715" width="14.36328125" bestFit="1" customWidth="1"/>
    <col min="716" max="716" width="12.26953125" customWidth="1"/>
    <col min="717" max="719" width="13.6328125" customWidth="1"/>
    <col min="720" max="720" width="14.36328125" bestFit="1" customWidth="1"/>
    <col min="721" max="721" width="12.26953125" customWidth="1"/>
    <col min="722" max="722" width="10.26953125" customWidth="1"/>
    <col min="723" max="724" width="13.6328125" customWidth="1"/>
    <col min="725" max="726" width="12.26953125" customWidth="1"/>
    <col min="727" max="729" width="13.6328125" customWidth="1"/>
    <col min="730" max="730" width="14.36328125" bestFit="1" customWidth="1"/>
    <col min="731" max="731" width="12.26953125" customWidth="1"/>
    <col min="732" max="734" width="13.6328125" customWidth="1"/>
    <col min="735" max="735" width="12.453125" bestFit="1" customWidth="1"/>
    <col min="736" max="736" width="12.26953125" customWidth="1"/>
    <col min="737" max="737" width="11.26953125" customWidth="1"/>
    <col min="738" max="739" width="13.6328125" customWidth="1"/>
    <col min="740" max="740" width="14.36328125" bestFit="1" customWidth="1"/>
    <col min="741" max="741" width="12.26953125" customWidth="1"/>
    <col min="742" max="742" width="9.08984375" customWidth="1"/>
    <col min="743" max="744" width="13.6328125" customWidth="1"/>
    <col min="745" max="745" width="13.6328125" bestFit="1" customWidth="1"/>
    <col min="746" max="746" width="12.26953125" customWidth="1"/>
    <col min="747" max="747" width="6.7265625" customWidth="1"/>
    <col min="748" max="749" width="13.6328125" customWidth="1"/>
    <col min="750" max="750" width="13.6328125" bestFit="1" customWidth="1"/>
    <col min="751" max="751" width="12.26953125" customWidth="1"/>
    <col min="752" max="754" width="13.6328125" customWidth="1"/>
    <col min="755" max="756" width="12.26953125" customWidth="1"/>
    <col min="757" max="759" width="13.6328125" customWidth="1"/>
    <col min="760" max="761" width="12.26953125" customWidth="1"/>
    <col min="762" max="764" width="13.6328125" customWidth="1"/>
    <col min="765" max="765" width="14.36328125" bestFit="1" customWidth="1"/>
    <col min="766" max="766" width="12.26953125" customWidth="1"/>
    <col min="767" max="769" width="13.6328125" customWidth="1"/>
    <col min="770" max="770" width="13.6328125" bestFit="1" customWidth="1"/>
    <col min="771" max="771" width="12.26953125" customWidth="1"/>
    <col min="772" max="772" width="11.26953125" customWidth="1"/>
    <col min="773" max="774" width="13.6328125" customWidth="1"/>
    <col min="775" max="775" width="13.6328125" bestFit="1" customWidth="1"/>
    <col min="776" max="776" width="12.26953125" customWidth="1"/>
    <col min="777" max="777" width="9.08984375" customWidth="1"/>
    <col min="778" max="779" width="13.6328125" customWidth="1"/>
    <col min="780" max="780" width="14.36328125" bestFit="1" customWidth="1"/>
    <col min="781" max="781" width="12.26953125" customWidth="1"/>
    <col min="782" max="784" width="12.81640625" customWidth="1"/>
    <col min="785" max="789" width="12.26953125" customWidth="1"/>
    <col min="790" max="792" width="12.81640625" customWidth="1"/>
    <col min="793" max="797" width="12.26953125" customWidth="1"/>
    <col min="798" max="800" width="12.81640625" customWidth="1"/>
    <col min="801" max="801" width="14.36328125" bestFit="1" customWidth="1"/>
    <col min="802" max="805" width="12.26953125" customWidth="1"/>
    <col min="806" max="808" width="12.81640625" customWidth="1"/>
    <col min="809" max="810" width="14.36328125" bestFit="1" customWidth="1"/>
    <col min="811" max="812" width="13.26953125" bestFit="1" customWidth="1"/>
    <col min="813" max="813" width="12.26953125" customWidth="1"/>
    <col min="814" max="816" width="12.81640625" customWidth="1"/>
    <col min="817" max="819" width="14.36328125" bestFit="1" customWidth="1"/>
    <col min="820" max="821" width="12.26953125" customWidth="1"/>
    <col min="822" max="824" width="12.81640625" customWidth="1"/>
    <col min="825" max="826" width="12.26953125" customWidth="1"/>
    <col min="827" max="827" width="14.36328125" bestFit="1" customWidth="1"/>
    <col min="828" max="829" width="12.26953125" customWidth="1"/>
    <col min="830" max="832" width="12.81640625" customWidth="1"/>
    <col min="833" max="837" width="12.26953125" customWidth="1"/>
    <col min="838" max="840" width="12.81640625" customWidth="1"/>
    <col min="841" max="845" width="12.26953125" customWidth="1"/>
    <col min="846" max="848" width="12.81640625" customWidth="1"/>
    <col min="849" max="853" width="12.26953125" customWidth="1"/>
    <col min="854" max="856" width="12.81640625" customWidth="1"/>
    <col min="857" max="857" width="14.36328125" bestFit="1" customWidth="1"/>
    <col min="858" max="858" width="13.26953125" bestFit="1" customWidth="1"/>
    <col min="859" max="860" width="14.36328125" bestFit="1" customWidth="1"/>
    <col min="861" max="861" width="12.26953125" customWidth="1"/>
    <col min="862" max="862" width="12.81640625" bestFit="1" customWidth="1"/>
    <col min="863" max="864" width="12.81640625" customWidth="1"/>
    <col min="865" max="865" width="13.6328125" bestFit="1" customWidth="1"/>
    <col min="866" max="868" width="14.36328125" bestFit="1" customWidth="1"/>
    <col min="869" max="869" width="12.26953125" customWidth="1"/>
    <col min="870" max="870" width="10.81640625" customWidth="1"/>
    <col min="871" max="872" width="12.81640625" customWidth="1"/>
    <col min="873" max="873" width="13.6328125" bestFit="1" customWidth="1"/>
    <col min="874" max="874" width="12.453125" bestFit="1" customWidth="1"/>
    <col min="875" max="876" width="13.6328125" bestFit="1" customWidth="1"/>
    <col min="877" max="877" width="12.26953125" customWidth="1"/>
    <col min="878" max="880" width="12.81640625" customWidth="1"/>
    <col min="881" max="885" width="12.26953125" customWidth="1"/>
    <col min="886" max="888" width="12.81640625" customWidth="1"/>
    <col min="889" max="889" width="12.26953125" customWidth="1"/>
    <col min="890" max="890" width="13.26953125" bestFit="1" customWidth="1"/>
    <col min="891" max="892" width="14.36328125" bestFit="1" customWidth="1"/>
    <col min="893" max="893" width="12.26953125" customWidth="1"/>
    <col min="894" max="896" width="12.81640625" customWidth="1"/>
    <col min="897" max="900" width="14.36328125" bestFit="1" customWidth="1"/>
    <col min="901" max="901" width="12.26953125" customWidth="1"/>
    <col min="902" max="902" width="12.81640625" bestFit="1" customWidth="1"/>
    <col min="903" max="904" width="12.81640625" customWidth="1"/>
    <col min="905" max="905" width="14.36328125" bestFit="1" customWidth="1"/>
    <col min="906" max="908" width="13.6328125" bestFit="1" customWidth="1"/>
    <col min="909" max="909" width="12.26953125" customWidth="1"/>
    <col min="910" max="912" width="12.81640625" customWidth="1"/>
    <col min="913" max="913" width="13.6328125" bestFit="1" customWidth="1"/>
    <col min="914" max="916" width="14.36328125" bestFit="1" customWidth="1"/>
    <col min="917" max="917" width="12.26953125" customWidth="1"/>
    <col min="918" max="920" width="12.81640625" customWidth="1"/>
    <col min="921" max="921" width="13.6328125" bestFit="1" customWidth="1"/>
    <col min="922" max="924" width="14.36328125" bestFit="1" customWidth="1"/>
    <col min="925" max="940" width="12.26953125" customWidth="1"/>
    <col min="941" max="941" width="12.81640625" customWidth="1"/>
    <col min="942" max="942" width="12.26953125" customWidth="1"/>
    <col min="943" max="943" width="11.453125" customWidth="1"/>
    <col min="944" max="944" width="11.7265625" customWidth="1"/>
    <col min="945" max="952" width="12.26953125" customWidth="1"/>
    <col min="953" max="955" width="13.6328125" customWidth="1"/>
    <col min="956" max="957" width="12.26953125" customWidth="1"/>
    <col min="958" max="960" width="13.6328125" customWidth="1"/>
    <col min="961" max="962" width="12.26953125" customWidth="1"/>
    <col min="963" max="965" width="13.6328125" customWidth="1"/>
    <col min="966" max="967" width="12.26953125" customWidth="1"/>
    <col min="968" max="970" width="13.6328125" customWidth="1"/>
    <col min="971" max="971" width="14.36328125" bestFit="1" customWidth="1"/>
    <col min="972" max="972" width="12.26953125" customWidth="1"/>
    <col min="973" max="975" width="13.6328125" customWidth="1"/>
    <col min="976" max="976" width="14.36328125" bestFit="1" customWidth="1"/>
    <col min="977" max="977" width="12.26953125" customWidth="1"/>
    <col min="978" max="978" width="10.26953125" customWidth="1"/>
    <col min="979" max="980" width="13.6328125" customWidth="1"/>
    <col min="981" max="982" width="12.26953125" customWidth="1"/>
    <col min="983" max="985" width="13.6328125" customWidth="1"/>
    <col min="986" max="986" width="14.36328125" bestFit="1" customWidth="1"/>
    <col min="987" max="987" width="12.26953125" customWidth="1"/>
    <col min="988" max="990" width="13.6328125" customWidth="1"/>
    <col min="991" max="991" width="12.453125" bestFit="1" customWidth="1"/>
    <col min="992" max="992" width="12.26953125" customWidth="1"/>
    <col min="993" max="993" width="11.26953125" customWidth="1"/>
    <col min="994" max="995" width="13.6328125" customWidth="1"/>
    <col min="996" max="996" width="14.36328125" bestFit="1" customWidth="1"/>
    <col min="997" max="997" width="12.26953125" customWidth="1"/>
    <col min="998" max="998" width="9.08984375" customWidth="1"/>
    <col min="999" max="1000" width="13.6328125" customWidth="1"/>
    <col min="1001" max="1001" width="13.6328125" bestFit="1" customWidth="1"/>
    <col min="1002" max="1002" width="12.26953125" customWidth="1"/>
    <col min="1003" max="1003" width="6.7265625" customWidth="1"/>
    <col min="1004" max="1005" width="13.6328125" customWidth="1"/>
    <col min="1006" max="1006" width="13.6328125" bestFit="1" customWidth="1"/>
    <col min="1007" max="1007" width="12.26953125" customWidth="1"/>
    <col min="1008" max="1010" width="13.6328125" customWidth="1"/>
    <col min="1011" max="1012" width="12.26953125" customWidth="1"/>
    <col min="1013" max="1015" width="13.6328125" customWidth="1"/>
    <col min="1016" max="1017" width="12.26953125" customWidth="1"/>
    <col min="1018" max="1020" width="13.6328125" customWidth="1"/>
    <col min="1021" max="1021" width="14.36328125" bestFit="1" customWidth="1"/>
    <col min="1022" max="1022" width="12.26953125" customWidth="1"/>
    <col min="1023" max="1025" width="13.6328125" customWidth="1"/>
    <col min="1026" max="1026" width="13.6328125" bestFit="1" customWidth="1"/>
    <col min="1027" max="1027" width="12.26953125" customWidth="1"/>
    <col min="1028" max="1028" width="11.26953125" customWidth="1"/>
    <col min="1029" max="1030" width="13.6328125" customWidth="1"/>
    <col min="1031" max="1031" width="13.6328125" bestFit="1" customWidth="1"/>
    <col min="1032" max="1032" width="12.26953125" customWidth="1"/>
    <col min="1033" max="1033" width="9.08984375" customWidth="1"/>
    <col min="1034" max="1035" width="13.6328125" customWidth="1"/>
    <col min="1036" max="1036" width="14.36328125" bestFit="1" customWidth="1"/>
    <col min="1037" max="1037" width="12.26953125" customWidth="1"/>
    <col min="1038" max="1040" width="12.81640625" customWidth="1"/>
    <col min="1041" max="1045" width="12.26953125" customWidth="1"/>
    <col min="1046" max="1048" width="12.81640625" customWidth="1"/>
    <col min="1049" max="1053" width="12.26953125" customWidth="1"/>
    <col min="1054" max="1056" width="12.81640625" customWidth="1"/>
    <col min="1057" max="1057" width="14.36328125" bestFit="1" customWidth="1"/>
    <col min="1058" max="1061" width="12.26953125" customWidth="1"/>
    <col min="1062" max="1064" width="12.81640625" customWidth="1"/>
    <col min="1065" max="1066" width="14.36328125" bestFit="1" customWidth="1"/>
    <col min="1067" max="1068" width="13.26953125" bestFit="1" customWidth="1"/>
    <col min="1069" max="1069" width="12.26953125" customWidth="1"/>
    <col min="1070" max="1072" width="12.81640625" customWidth="1"/>
    <col min="1073" max="1075" width="14.36328125" bestFit="1" customWidth="1"/>
    <col min="1076" max="1077" width="12.26953125" customWidth="1"/>
    <col min="1078" max="1080" width="12.81640625" customWidth="1"/>
    <col min="1081" max="1082" width="12.26953125" customWidth="1"/>
    <col min="1083" max="1083" width="14.36328125" bestFit="1" customWidth="1"/>
    <col min="1084" max="1085" width="12.26953125" customWidth="1"/>
    <col min="1086" max="1088" width="12.81640625" customWidth="1"/>
    <col min="1089" max="1093" width="12.26953125" customWidth="1"/>
    <col min="1094" max="1096" width="12.81640625" customWidth="1"/>
    <col min="1097" max="1101" width="12.26953125" customWidth="1"/>
    <col min="1102" max="1104" width="12.81640625" customWidth="1"/>
    <col min="1105" max="1109" width="12.26953125" customWidth="1"/>
    <col min="1110" max="1112" width="12.81640625" customWidth="1"/>
    <col min="1113" max="1113" width="14.36328125" bestFit="1" customWidth="1"/>
    <col min="1114" max="1114" width="13.26953125" bestFit="1" customWidth="1"/>
    <col min="1115" max="1116" width="14.36328125" bestFit="1" customWidth="1"/>
    <col min="1117" max="1117" width="12.26953125" customWidth="1"/>
    <col min="1118" max="1118" width="12.81640625" bestFit="1" customWidth="1"/>
    <col min="1119" max="1120" width="12.81640625" customWidth="1"/>
    <col min="1121" max="1121" width="13.6328125" bestFit="1" customWidth="1"/>
    <col min="1122" max="1124" width="14.36328125" bestFit="1" customWidth="1"/>
    <col min="1125" max="1125" width="12.26953125" customWidth="1"/>
    <col min="1126" max="1126" width="10.81640625" customWidth="1"/>
    <col min="1127" max="1128" width="12.81640625" customWidth="1"/>
    <col min="1129" max="1129" width="13.6328125" bestFit="1" customWidth="1"/>
    <col min="1130" max="1130" width="12.453125" bestFit="1" customWidth="1"/>
    <col min="1131" max="1132" width="13.6328125" bestFit="1" customWidth="1"/>
    <col min="1133" max="1133" width="12.26953125" customWidth="1"/>
    <col min="1134" max="1136" width="12.81640625" customWidth="1"/>
    <col min="1137" max="1141" width="12.26953125" customWidth="1"/>
    <col min="1142" max="1144" width="12.81640625" customWidth="1"/>
    <col min="1145" max="1145" width="12.26953125" customWidth="1"/>
    <col min="1146" max="1146" width="13.26953125" bestFit="1" customWidth="1"/>
    <col min="1147" max="1148" width="14.36328125" bestFit="1" customWidth="1"/>
    <col min="1149" max="1149" width="12.26953125" customWidth="1"/>
    <col min="1150" max="1152" width="12.81640625" customWidth="1"/>
    <col min="1153" max="1156" width="14.36328125" bestFit="1" customWidth="1"/>
    <col min="1157" max="1157" width="12.26953125" customWidth="1"/>
    <col min="1158" max="1158" width="12.81640625" bestFit="1" customWidth="1"/>
    <col min="1159" max="1160" width="12.81640625" customWidth="1"/>
    <col min="1161" max="1161" width="14.36328125" bestFit="1" customWidth="1"/>
    <col min="1162" max="1164" width="13.6328125" bestFit="1" customWidth="1"/>
    <col min="1165" max="1165" width="12.26953125" customWidth="1"/>
    <col min="1166" max="1168" width="12.81640625" customWidth="1"/>
    <col min="1169" max="1169" width="13.6328125" bestFit="1" customWidth="1"/>
    <col min="1170" max="1172" width="14.36328125" bestFit="1" customWidth="1"/>
    <col min="1173" max="1173" width="12.26953125" customWidth="1"/>
    <col min="1174" max="1176" width="12.81640625" customWidth="1"/>
    <col min="1177" max="1177" width="13.6328125" bestFit="1" customWidth="1"/>
    <col min="1178" max="1180" width="14.36328125" bestFit="1" customWidth="1"/>
    <col min="1181" max="1196" width="12.26953125" customWidth="1"/>
    <col min="1197" max="1197" width="12.81640625" customWidth="1"/>
    <col min="1198" max="1198" width="12.26953125" customWidth="1"/>
    <col min="1199" max="1199" width="11.453125" customWidth="1"/>
    <col min="1200" max="1200" width="11.7265625" customWidth="1"/>
    <col min="1201" max="1208" width="12.26953125" customWidth="1"/>
    <col min="1209" max="1211" width="13.6328125" customWidth="1"/>
    <col min="1212" max="1213" width="12.26953125" customWidth="1"/>
    <col min="1214" max="1216" width="13.6328125" customWidth="1"/>
    <col min="1217" max="1218" width="12.26953125" customWidth="1"/>
    <col min="1219" max="1221" width="13.6328125" customWidth="1"/>
    <col min="1222" max="1223" width="12.26953125" customWidth="1"/>
    <col min="1224" max="1226" width="13.6328125" customWidth="1"/>
    <col min="1227" max="1227" width="14.36328125" bestFit="1" customWidth="1"/>
    <col min="1228" max="1228" width="12.26953125" customWidth="1"/>
    <col min="1229" max="1231" width="13.6328125" customWidth="1"/>
    <col min="1232" max="1232" width="14.36328125" bestFit="1" customWidth="1"/>
    <col min="1233" max="1233" width="12.26953125" customWidth="1"/>
    <col min="1234" max="1234" width="10.26953125" customWidth="1"/>
    <col min="1235" max="1236" width="13.6328125" customWidth="1"/>
    <col min="1237" max="1238" width="12.26953125" customWidth="1"/>
    <col min="1239" max="1241" width="13.6328125" customWidth="1"/>
    <col min="1242" max="1242" width="14.36328125" bestFit="1" customWidth="1"/>
    <col min="1243" max="1243" width="12.26953125" customWidth="1"/>
    <col min="1244" max="1246" width="13.6328125" customWidth="1"/>
    <col min="1247" max="1247" width="12.453125" bestFit="1" customWidth="1"/>
    <col min="1248" max="1248" width="12.26953125" customWidth="1"/>
    <col min="1249" max="1249" width="11.26953125" customWidth="1"/>
    <col min="1250" max="1251" width="13.6328125" customWidth="1"/>
    <col min="1252" max="1252" width="14.36328125" bestFit="1" customWidth="1"/>
    <col min="1253" max="1253" width="12.26953125" customWidth="1"/>
    <col min="1254" max="1254" width="9.08984375" customWidth="1"/>
    <col min="1255" max="1256" width="13.6328125" customWidth="1"/>
    <col min="1257" max="1257" width="13.6328125" bestFit="1" customWidth="1"/>
    <col min="1258" max="1258" width="12.26953125" customWidth="1"/>
    <col min="1259" max="1259" width="6.7265625" customWidth="1"/>
    <col min="1260" max="1261" width="13.6328125" customWidth="1"/>
    <col min="1262" max="1262" width="13.6328125" bestFit="1" customWidth="1"/>
    <col min="1263" max="1263" width="12.26953125" customWidth="1"/>
    <col min="1264" max="1266" width="13.6328125" customWidth="1"/>
    <col min="1267" max="1268" width="12.26953125" customWidth="1"/>
    <col min="1269" max="1271" width="13.6328125" customWidth="1"/>
    <col min="1272" max="1273" width="12.26953125" customWidth="1"/>
    <col min="1274" max="1276" width="13.6328125" customWidth="1"/>
    <col min="1277" max="1277" width="14.36328125" bestFit="1" customWidth="1"/>
    <col min="1278" max="1278" width="12.26953125" customWidth="1"/>
    <col min="1279" max="1281" width="13.6328125" customWidth="1"/>
    <col min="1282" max="1282" width="13.6328125" bestFit="1" customWidth="1"/>
    <col min="1283" max="1283" width="12.26953125" customWidth="1"/>
    <col min="1284" max="1284" width="11.26953125" customWidth="1"/>
    <col min="1285" max="1286" width="13.6328125" customWidth="1"/>
    <col min="1287" max="1287" width="13.6328125" bestFit="1" customWidth="1"/>
    <col min="1288" max="1288" width="12.26953125" customWidth="1"/>
    <col min="1289" max="1289" width="9.08984375" customWidth="1"/>
    <col min="1290" max="1291" width="13.6328125" customWidth="1"/>
    <col min="1292" max="1292" width="14.36328125" bestFit="1" customWidth="1"/>
    <col min="1293" max="1293" width="12.26953125" customWidth="1"/>
    <col min="1294" max="1296" width="12.81640625" customWidth="1"/>
    <col min="1297" max="1301" width="12.26953125" customWidth="1"/>
    <col min="1302" max="1304" width="12.81640625" customWidth="1"/>
    <col min="1305" max="1309" width="12.26953125" customWidth="1"/>
    <col min="1310" max="1312" width="12.81640625" customWidth="1"/>
    <col min="1313" max="1313" width="14.36328125" bestFit="1" customWidth="1"/>
    <col min="1314" max="1317" width="12.26953125" customWidth="1"/>
    <col min="1318" max="1320" width="12.81640625" customWidth="1"/>
    <col min="1321" max="1322" width="14.36328125" bestFit="1" customWidth="1"/>
    <col min="1323" max="1324" width="13.26953125" bestFit="1" customWidth="1"/>
    <col min="1325" max="1325" width="12.26953125" customWidth="1"/>
    <col min="1326" max="1328" width="12.81640625" customWidth="1"/>
    <col min="1329" max="1331" width="14.36328125" bestFit="1" customWidth="1"/>
    <col min="1332" max="1333" width="12.26953125" customWidth="1"/>
    <col min="1334" max="1336" width="12.81640625" customWidth="1"/>
    <col min="1337" max="1338" width="12.26953125" customWidth="1"/>
    <col min="1339" max="1339" width="14.36328125" bestFit="1" customWidth="1"/>
    <col min="1340" max="1341" width="12.26953125" customWidth="1"/>
    <col min="1342" max="1344" width="12.81640625" customWidth="1"/>
    <col min="1345" max="1349" width="12.26953125" customWidth="1"/>
    <col min="1350" max="1352" width="12.81640625" customWidth="1"/>
    <col min="1353" max="1357" width="12.26953125" customWidth="1"/>
    <col min="1358" max="1360" width="12.81640625" customWidth="1"/>
    <col min="1361" max="1365" width="12.26953125" customWidth="1"/>
    <col min="1366" max="1368" width="12.81640625" customWidth="1"/>
    <col min="1369" max="1369" width="14.36328125" bestFit="1" customWidth="1"/>
    <col min="1370" max="1370" width="13.26953125" bestFit="1" customWidth="1"/>
    <col min="1371" max="1372" width="14.36328125" bestFit="1" customWidth="1"/>
    <col min="1373" max="1373" width="12.26953125" customWidth="1"/>
    <col min="1374" max="1374" width="12.81640625" bestFit="1" customWidth="1"/>
    <col min="1375" max="1376" width="12.81640625" customWidth="1"/>
    <col min="1377" max="1377" width="13.6328125" bestFit="1" customWidth="1"/>
    <col min="1378" max="1380" width="14.36328125" bestFit="1" customWidth="1"/>
    <col min="1381" max="1381" width="12.26953125" customWidth="1"/>
    <col min="1382" max="1382" width="10.81640625" customWidth="1"/>
    <col min="1383" max="1384" width="12.81640625" customWidth="1"/>
    <col min="1385" max="1385" width="13.6328125" bestFit="1" customWidth="1"/>
    <col min="1386" max="1386" width="12.453125" bestFit="1" customWidth="1"/>
    <col min="1387" max="1388" width="13.6328125" bestFit="1" customWidth="1"/>
    <col min="1389" max="1389" width="12.26953125" customWidth="1"/>
    <col min="1390" max="1392" width="12.81640625" customWidth="1"/>
    <col min="1393" max="1397" width="12.26953125" customWidth="1"/>
    <col min="1398" max="1400" width="12.81640625" customWidth="1"/>
    <col min="1401" max="1401" width="12.26953125" customWidth="1"/>
    <col min="1402" max="1402" width="13.26953125" bestFit="1" customWidth="1"/>
    <col min="1403" max="1404" width="14.36328125" bestFit="1" customWidth="1"/>
    <col min="1405" max="1405" width="12.26953125" customWidth="1"/>
    <col min="1406" max="1408" width="12.81640625" customWidth="1"/>
    <col min="1409" max="1412" width="14.36328125" bestFit="1" customWidth="1"/>
    <col min="1413" max="1413" width="12.26953125" customWidth="1"/>
    <col min="1414" max="1414" width="12.81640625" bestFit="1" customWidth="1"/>
    <col min="1415" max="1416" width="12.81640625" customWidth="1"/>
    <col min="1417" max="1417" width="14.36328125" bestFit="1" customWidth="1"/>
    <col min="1418" max="1420" width="13.6328125" bestFit="1" customWidth="1"/>
    <col min="1421" max="1421" width="12.26953125" customWidth="1"/>
    <col min="1422" max="1424" width="12.81640625" customWidth="1"/>
    <col min="1425" max="1425" width="13.6328125" bestFit="1" customWidth="1"/>
    <col min="1426" max="1428" width="14.36328125" bestFit="1" customWidth="1"/>
    <col min="1429" max="1429" width="12.26953125" customWidth="1"/>
    <col min="1430" max="1432" width="12.81640625" customWidth="1"/>
    <col min="1433" max="1433" width="13.6328125" bestFit="1" customWidth="1"/>
    <col min="1434" max="1436" width="14.36328125" bestFit="1" customWidth="1"/>
    <col min="1437" max="1452" width="12.26953125" customWidth="1"/>
    <col min="1453" max="1453" width="12.81640625" customWidth="1"/>
    <col min="1454" max="1454" width="12.26953125" customWidth="1"/>
    <col min="1455" max="1455" width="11.453125" customWidth="1"/>
    <col min="1456" max="1456" width="11.7265625" customWidth="1"/>
    <col min="1457" max="1464" width="12.26953125" customWidth="1"/>
    <col min="1465" max="1467" width="13.6328125" customWidth="1"/>
    <col min="1468" max="1469" width="12.26953125" customWidth="1"/>
    <col min="1470" max="1472" width="13.6328125" customWidth="1"/>
    <col min="1473" max="1474" width="12.26953125" customWidth="1"/>
    <col min="1475" max="1477" width="13.6328125" customWidth="1"/>
    <col min="1478" max="1479" width="12.26953125" customWidth="1"/>
    <col min="1480" max="1482" width="13.6328125" customWidth="1"/>
    <col min="1483" max="1483" width="14.36328125" bestFit="1" customWidth="1"/>
    <col min="1484" max="1484" width="12.26953125" customWidth="1"/>
    <col min="1485" max="1487" width="13.6328125" customWidth="1"/>
    <col min="1488" max="1488" width="14.36328125" bestFit="1" customWidth="1"/>
    <col min="1489" max="1489" width="12.26953125" customWidth="1"/>
    <col min="1490" max="1490" width="10.26953125" customWidth="1"/>
    <col min="1491" max="1492" width="13.6328125" customWidth="1"/>
    <col min="1493" max="1494" width="12.26953125" customWidth="1"/>
    <col min="1495" max="1497" width="13.6328125" customWidth="1"/>
    <col min="1498" max="1498" width="14.36328125" bestFit="1" customWidth="1"/>
    <col min="1499" max="1499" width="12.26953125" customWidth="1"/>
    <col min="1500" max="1502" width="13.6328125" customWidth="1"/>
    <col min="1503" max="1503" width="12.453125" bestFit="1" customWidth="1"/>
    <col min="1504" max="1504" width="12.26953125" customWidth="1"/>
    <col min="1505" max="1505" width="11.26953125" customWidth="1"/>
    <col min="1506" max="1507" width="13.6328125" customWidth="1"/>
    <col min="1508" max="1508" width="14.36328125" bestFit="1" customWidth="1"/>
    <col min="1509" max="1509" width="12.26953125" customWidth="1"/>
    <col min="1510" max="1510" width="9.08984375" customWidth="1"/>
    <col min="1511" max="1512" width="13.6328125" customWidth="1"/>
    <col min="1513" max="1513" width="13.6328125" bestFit="1" customWidth="1"/>
    <col min="1514" max="1514" width="12.26953125" customWidth="1"/>
    <col min="1515" max="1515" width="6.7265625" customWidth="1"/>
    <col min="1516" max="1517" width="13.6328125" customWidth="1"/>
    <col min="1518" max="1518" width="13.6328125" bestFit="1" customWidth="1"/>
    <col min="1519" max="1519" width="12.26953125" customWidth="1"/>
    <col min="1520" max="1522" width="13.6328125" customWidth="1"/>
    <col min="1523" max="1524" width="12.26953125" customWidth="1"/>
    <col min="1525" max="1527" width="13.6328125" customWidth="1"/>
    <col min="1528" max="1529" width="12.26953125" customWidth="1"/>
    <col min="1530" max="1532" width="13.6328125" customWidth="1"/>
    <col min="1533" max="1533" width="14.36328125" bestFit="1" customWidth="1"/>
    <col min="1534" max="1534" width="12.26953125" customWidth="1"/>
    <col min="1535" max="1537" width="13.6328125" customWidth="1"/>
    <col min="1538" max="1538" width="13.6328125" bestFit="1" customWidth="1"/>
    <col min="1539" max="1539" width="12.26953125" customWidth="1"/>
    <col min="1540" max="1540" width="11.26953125" customWidth="1"/>
    <col min="1541" max="1542" width="13.6328125" customWidth="1"/>
    <col min="1543" max="1543" width="13.6328125" bestFit="1" customWidth="1"/>
    <col min="1544" max="1544" width="12.26953125" customWidth="1"/>
    <col min="1545" max="1545" width="9.08984375" customWidth="1"/>
    <col min="1546" max="1547" width="13.6328125" customWidth="1"/>
    <col min="1548" max="1548" width="14.36328125" bestFit="1" customWidth="1"/>
    <col min="1549" max="1549" width="12.26953125" customWidth="1"/>
    <col min="1550" max="1552" width="12.81640625" customWidth="1"/>
    <col min="1553" max="1557" width="12.26953125" customWidth="1"/>
    <col min="1558" max="1560" width="12.81640625" customWidth="1"/>
    <col min="1561" max="1565" width="12.26953125" customWidth="1"/>
    <col min="1566" max="1568" width="12.81640625" customWidth="1"/>
    <col min="1569" max="1569" width="14.36328125" bestFit="1" customWidth="1"/>
    <col min="1570" max="1573" width="12.26953125" customWidth="1"/>
    <col min="1574" max="1576" width="12.81640625" customWidth="1"/>
    <col min="1577" max="1578" width="14.36328125" bestFit="1" customWidth="1"/>
    <col min="1579" max="1580" width="13.26953125" bestFit="1" customWidth="1"/>
    <col min="1581" max="1581" width="12.26953125" customWidth="1"/>
    <col min="1582" max="1584" width="12.81640625" customWidth="1"/>
    <col min="1585" max="1587" width="14.36328125" bestFit="1" customWidth="1"/>
    <col min="1588" max="1589" width="12.26953125" customWidth="1"/>
    <col min="1590" max="1592" width="12.81640625" customWidth="1"/>
    <col min="1593" max="1594" width="12.26953125" customWidth="1"/>
    <col min="1595" max="1595" width="14.36328125" bestFit="1" customWidth="1"/>
    <col min="1596" max="1597" width="12.26953125" customWidth="1"/>
    <col min="1598" max="1600" width="12.81640625" customWidth="1"/>
    <col min="1601" max="1605" width="12.26953125" customWidth="1"/>
    <col min="1606" max="1608" width="12.81640625" customWidth="1"/>
    <col min="1609" max="1613" width="12.26953125" customWidth="1"/>
    <col min="1614" max="1616" width="12.81640625" customWidth="1"/>
    <col min="1617" max="1621" width="12.26953125" customWidth="1"/>
    <col min="1622" max="1624" width="12.81640625" customWidth="1"/>
    <col min="1625" max="1625" width="14.36328125" bestFit="1" customWidth="1"/>
    <col min="1626" max="1626" width="13.26953125" bestFit="1" customWidth="1"/>
    <col min="1627" max="1628" width="14.36328125" bestFit="1" customWidth="1"/>
    <col min="1629" max="1629" width="12.26953125" customWidth="1"/>
    <col min="1630" max="1630" width="12.81640625" bestFit="1" customWidth="1"/>
    <col min="1631" max="1632" width="12.81640625" customWidth="1"/>
    <col min="1633" max="1633" width="13.6328125" bestFit="1" customWidth="1"/>
    <col min="1634" max="1636" width="14.36328125" bestFit="1" customWidth="1"/>
    <col min="1637" max="1637" width="12.26953125" customWidth="1"/>
    <col min="1638" max="1638" width="10.81640625" customWidth="1"/>
    <col min="1639" max="1640" width="12.81640625" customWidth="1"/>
    <col min="1641" max="1641" width="13.6328125" bestFit="1" customWidth="1"/>
    <col min="1642" max="1642" width="12.453125" bestFit="1" customWidth="1"/>
    <col min="1643" max="1644" width="13.6328125" bestFit="1" customWidth="1"/>
    <col min="1645" max="1645" width="12.26953125" customWidth="1"/>
    <col min="1646" max="1648" width="12.81640625" customWidth="1"/>
    <col min="1649" max="1653" width="12.26953125" customWidth="1"/>
    <col min="1654" max="1656" width="12.81640625" customWidth="1"/>
    <col min="1657" max="1657" width="12.26953125" customWidth="1"/>
    <col min="1658" max="1658" width="13.26953125" bestFit="1" customWidth="1"/>
    <col min="1659" max="1660" width="14.36328125" bestFit="1" customWidth="1"/>
    <col min="1661" max="1661" width="12.26953125" customWidth="1"/>
    <col min="1662" max="1664" width="12.81640625" customWidth="1"/>
    <col min="1665" max="1668" width="14.36328125" bestFit="1" customWidth="1"/>
    <col min="1669" max="1669" width="12.26953125" customWidth="1"/>
    <col min="1670" max="1670" width="12.81640625" bestFit="1" customWidth="1"/>
    <col min="1671" max="1672" width="12.81640625" customWidth="1"/>
    <col min="1673" max="1673" width="14.36328125" bestFit="1" customWidth="1"/>
    <col min="1674" max="1676" width="13.6328125" bestFit="1" customWidth="1"/>
    <col min="1677" max="1677" width="12.26953125" customWidth="1"/>
    <col min="1678" max="1680" width="12.81640625" customWidth="1"/>
    <col min="1681" max="1681" width="13.6328125" bestFit="1" customWidth="1"/>
    <col min="1682" max="1684" width="14.36328125" bestFit="1" customWidth="1"/>
    <col min="1685" max="1685" width="12.26953125" customWidth="1"/>
    <col min="1686" max="1688" width="12.81640625" customWidth="1"/>
    <col min="1689" max="1689" width="13.6328125" bestFit="1" customWidth="1"/>
    <col min="1690" max="1692" width="14.36328125" bestFit="1" customWidth="1"/>
    <col min="1693" max="1708" width="12.26953125" customWidth="1"/>
    <col min="1709" max="1709" width="12.81640625" customWidth="1"/>
    <col min="1710" max="1710" width="12.26953125" customWidth="1"/>
    <col min="1711" max="1711" width="11.453125" customWidth="1"/>
    <col min="1712" max="1712" width="11.7265625" customWidth="1"/>
    <col min="1713" max="1720" width="12.26953125" customWidth="1"/>
    <col min="1721" max="1723" width="13.6328125" customWidth="1"/>
    <col min="1724" max="1725" width="12.26953125" customWidth="1"/>
    <col min="1726" max="1728" width="13.6328125" customWidth="1"/>
    <col min="1729" max="1730" width="12.26953125" customWidth="1"/>
    <col min="1731" max="1733" width="13.6328125" customWidth="1"/>
    <col min="1734" max="1735" width="12.26953125" customWidth="1"/>
    <col min="1736" max="1738" width="13.6328125" customWidth="1"/>
    <col min="1739" max="1739" width="14.36328125" bestFit="1" customWidth="1"/>
    <col min="1740" max="1740" width="12.26953125" customWidth="1"/>
    <col min="1741" max="1743" width="13.6328125" customWidth="1"/>
    <col min="1744" max="1744" width="14.36328125" bestFit="1" customWidth="1"/>
    <col min="1745" max="1745" width="12.26953125" customWidth="1"/>
    <col min="1746" max="1746" width="10.26953125" customWidth="1"/>
    <col min="1747" max="1748" width="13.6328125" customWidth="1"/>
    <col min="1749" max="1750" width="12.26953125" customWidth="1"/>
    <col min="1751" max="1753" width="13.6328125" customWidth="1"/>
    <col min="1754" max="1754" width="14.36328125" bestFit="1" customWidth="1"/>
    <col min="1755" max="1755" width="12.26953125" customWidth="1"/>
    <col min="1756" max="1758" width="13.6328125" customWidth="1"/>
    <col min="1759" max="1759" width="12.453125" bestFit="1" customWidth="1"/>
    <col min="1760" max="1760" width="12.26953125" customWidth="1"/>
    <col min="1761" max="1761" width="11.26953125" customWidth="1"/>
    <col min="1762" max="1763" width="13.6328125" customWidth="1"/>
    <col min="1764" max="1764" width="14.36328125" bestFit="1" customWidth="1"/>
    <col min="1765" max="1765" width="12.26953125" customWidth="1"/>
    <col min="1766" max="1766" width="9.08984375" customWidth="1"/>
    <col min="1767" max="1768" width="13.6328125" customWidth="1"/>
    <col min="1769" max="1769" width="13.6328125" bestFit="1" customWidth="1"/>
    <col min="1770" max="1770" width="12.26953125" customWidth="1"/>
    <col min="1771" max="1771" width="6.7265625" customWidth="1"/>
    <col min="1772" max="1773" width="13.6328125" customWidth="1"/>
    <col min="1774" max="1774" width="13.6328125" bestFit="1" customWidth="1"/>
    <col min="1775" max="1775" width="12.26953125" customWidth="1"/>
    <col min="1776" max="1778" width="13.6328125" customWidth="1"/>
    <col min="1779" max="1780" width="12.26953125" customWidth="1"/>
    <col min="1781" max="1783" width="13.6328125" customWidth="1"/>
    <col min="1784" max="1785" width="12.26953125" customWidth="1"/>
    <col min="1786" max="1788" width="13.6328125" customWidth="1"/>
    <col min="1789" max="1789" width="14.36328125" bestFit="1" customWidth="1"/>
    <col min="1790" max="1790" width="12.26953125" customWidth="1"/>
    <col min="1791" max="1793" width="13.6328125" customWidth="1"/>
    <col min="1794" max="1794" width="13.6328125" bestFit="1" customWidth="1"/>
    <col min="1795" max="1795" width="12.26953125" customWidth="1"/>
    <col min="1796" max="1796" width="11.26953125" customWidth="1"/>
    <col min="1797" max="1798" width="13.6328125" customWidth="1"/>
    <col min="1799" max="1799" width="13.6328125" bestFit="1" customWidth="1"/>
    <col min="1800" max="1800" width="12.26953125" customWidth="1"/>
    <col min="1801" max="1801" width="9.08984375" customWidth="1"/>
    <col min="1802" max="1803" width="13.6328125" customWidth="1"/>
    <col min="1804" max="1804" width="14.36328125" bestFit="1" customWidth="1"/>
    <col min="1805" max="1805" width="12.26953125" customWidth="1"/>
    <col min="1806" max="1808" width="12.81640625" customWidth="1"/>
    <col min="1809" max="1813" width="12.26953125" customWidth="1"/>
    <col min="1814" max="1816" width="12.81640625" customWidth="1"/>
    <col min="1817" max="1821" width="12.26953125" customWidth="1"/>
    <col min="1822" max="1824" width="12.81640625" customWidth="1"/>
    <col min="1825" max="1825" width="14.36328125" bestFit="1" customWidth="1"/>
    <col min="1826" max="1829" width="12.26953125" customWidth="1"/>
    <col min="1830" max="1832" width="12.81640625" customWidth="1"/>
    <col min="1833" max="1834" width="14.36328125" bestFit="1" customWidth="1"/>
    <col min="1835" max="1836" width="13.26953125" bestFit="1" customWidth="1"/>
    <col min="1837" max="1837" width="12.26953125" customWidth="1"/>
    <col min="1838" max="1840" width="12.81640625" customWidth="1"/>
    <col min="1841" max="1843" width="14.36328125" bestFit="1" customWidth="1"/>
    <col min="1844" max="1845" width="12.26953125" customWidth="1"/>
    <col min="1846" max="1848" width="12.81640625" customWidth="1"/>
    <col min="1849" max="1850" width="12.26953125" customWidth="1"/>
    <col min="1851" max="1851" width="14.36328125" bestFit="1" customWidth="1"/>
    <col min="1852" max="1853" width="12.26953125" customWidth="1"/>
    <col min="1854" max="1856" width="12.81640625" customWidth="1"/>
    <col min="1857" max="1861" width="12.26953125" customWidth="1"/>
    <col min="1862" max="1864" width="12.81640625" customWidth="1"/>
    <col min="1865" max="1869" width="12.26953125" customWidth="1"/>
    <col min="1870" max="1872" width="12.81640625" customWidth="1"/>
    <col min="1873" max="1877" width="12.26953125" customWidth="1"/>
    <col min="1878" max="1880" width="12.81640625" customWidth="1"/>
    <col min="1881" max="1881" width="14.36328125" bestFit="1" customWidth="1"/>
    <col min="1882" max="1882" width="13.26953125" bestFit="1" customWidth="1"/>
    <col min="1883" max="1884" width="14.36328125" bestFit="1" customWidth="1"/>
    <col min="1885" max="1885" width="12.26953125" customWidth="1"/>
    <col min="1886" max="1886" width="12.81640625" bestFit="1" customWidth="1"/>
    <col min="1887" max="1888" width="12.81640625" customWidth="1"/>
    <col min="1889" max="1889" width="13.6328125" bestFit="1" customWidth="1"/>
    <col min="1890" max="1892" width="14.36328125" bestFit="1" customWidth="1"/>
    <col min="1893" max="1893" width="12.26953125" customWidth="1"/>
    <col min="1894" max="1894" width="10.81640625" customWidth="1"/>
    <col min="1895" max="1896" width="12.81640625" customWidth="1"/>
    <col min="1897" max="1897" width="13.6328125" bestFit="1" customWidth="1"/>
    <col min="1898" max="1898" width="12.453125" bestFit="1" customWidth="1"/>
    <col min="1899" max="1900" width="13.6328125" bestFit="1" customWidth="1"/>
    <col min="1901" max="1901" width="12.26953125" customWidth="1"/>
    <col min="1902" max="1904" width="12.81640625" customWidth="1"/>
    <col min="1905" max="1909" width="12.26953125" customWidth="1"/>
    <col min="1910" max="1912" width="12.81640625" customWidth="1"/>
    <col min="1913" max="1913" width="12.26953125" customWidth="1"/>
    <col min="1914" max="1914" width="13.26953125" bestFit="1" customWidth="1"/>
    <col min="1915" max="1916" width="14.36328125" bestFit="1" customWidth="1"/>
    <col min="1917" max="1917" width="12.26953125" customWidth="1"/>
    <col min="1918" max="1920" width="12.81640625" customWidth="1"/>
    <col min="1921" max="1924" width="14.36328125" bestFit="1" customWidth="1"/>
    <col min="1925" max="1925" width="12.26953125" customWidth="1"/>
    <col min="1926" max="1926" width="12.81640625" bestFit="1" customWidth="1"/>
    <col min="1927" max="1928" width="12.81640625" customWidth="1"/>
    <col min="1929" max="1929" width="14.36328125" bestFit="1" customWidth="1"/>
    <col min="1930" max="1932" width="13.6328125" bestFit="1" customWidth="1"/>
    <col min="1933" max="1933" width="12.26953125" customWidth="1"/>
    <col min="1934" max="1936" width="12.81640625" customWidth="1"/>
    <col min="1937" max="1937" width="13.6328125" bestFit="1" customWidth="1"/>
    <col min="1938" max="1940" width="14.36328125" bestFit="1" customWidth="1"/>
    <col min="1941" max="1941" width="12.26953125" customWidth="1"/>
    <col min="1942" max="1944" width="12.81640625" customWidth="1"/>
    <col min="1945" max="1945" width="13.6328125" bestFit="1" customWidth="1"/>
    <col min="1946" max="1948" width="14.36328125" bestFit="1" customWidth="1"/>
    <col min="1949" max="1964" width="12.26953125" customWidth="1"/>
    <col min="1965" max="1965" width="12.81640625" customWidth="1"/>
    <col min="1966" max="1966" width="12.26953125" customWidth="1"/>
    <col min="1967" max="1967" width="11.453125" customWidth="1"/>
    <col min="1968" max="1968" width="11.7265625" customWidth="1"/>
    <col min="1969" max="1976" width="12.26953125" customWidth="1"/>
    <col min="1977" max="1979" width="13.6328125" customWidth="1"/>
    <col min="1980" max="1981" width="12.26953125" customWidth="1"/>
    <col min="1982" max="1984" width="13.6328125" customWidth="1"/>
    <col min="1985" max="1986" width="12.26953125" customWidth="1"/>
    <col min="1987" max="1989" width="13.6328125" customWidth="1"/>
    <col min="1990" max="1991" width="12.26953125" customWidth="1"/>
    <col min="1992" max="1994" width="13.6328125" customWidth="1"/>
    <col min="1995" max="1995" width="14.36328125" bestFit="1" customWidth="1"/>
    <col min="1996" max="1996" width="12.26953125" customWidth="1"/>
    <col min="1997" max="1999" width="13.6328125" customWidth="1"/>
    <col min="2000" max="2000" width="14.36328125" bestFit="1" customWidth="1"/>
    <col min="2001" max="2001" width="12.26953125" customWidth="1"/>
    <col min="2002" max="2002" width="10.26953125" customWidth="1"/>
    <col min="2003" max="2004" width="13.6328125" customWidth="1"/>
    <col min="2005" max="2006" width="12.26953125" customWidth="1"/>
    <col min="2007" max="2009" width="13.6328125" customWidth="1"/>
    <col min="2010" max="2010" width="14.36328125" bestFit="1" customWidth="1"/>
    <col min="2011" max="2011" width="12.26953125" customWidth="1"/>
    <col min="2012" max="2014" width="13.6328125" customWidth="1"/>
    <col min="2015" max="2015" width="12.453125" bestFit="1" customWidth="1"/>
    <col min="2016" max="2016" width="12.26953125" customWidth="1"/>
    <col min="2017" max="2017" width="11.26953125" customWidth="1"/>
    <col min="2018" max="2019" width="13.6328125" customWidth="1"/>
    <col min="2020" max="2020" width="14.36328125" bestFit="1" customWidth="1"/>
    <col min="2021" max="2021" width="12.26953125" customWidth="1"/>
    <col min="2022" max="2022" width="9.08984375" customWidth="1"/>
    <col min="2023" max="2024" width="13.6328125" customWidth="1"/>
    <col min="2025" max="2025" width="13.6328125" bestFit="1" customWidth="1"/>
    <col min="2026" max="2026" width="12.26953125" customWidth="1"/>
    <col min="2027" max="2027" width="6.7265625" customWidth="1"/>
    <col min="2028" max="2029" width="13.6328125" customWidth="1"/>
    <col min="2030" max="2030" width="13.6328125" bestFit="1" customWidth="1"/>
    <col min="2031" max="2031" width="12.26953125" customWidth="1"/>
    <col min="2032" max="2034" width="13.6328125" customWidth="1"/>
    <col min="2035" max="2036" width="12.26953125" customWidth="1"/>
    <col min="2037" max="2039" width="13.6328125" customWidth="1"/>
    <col min="2040" max="2041" width="12.26953125" customWidth="1"/>
    <col min="2042" max="2044" width="13.6328125" customWidth="1"/>
    <col min="2045" max="2045" width="14.36328125" bestFit="1" customWidth="1"/>
    <col min="2046" max="2046" width="12.26953125" customWidth="1"/>
    <col min="2047" max="2049" width="13.6328125" customWidth="1"/>
    <col min="2050" max="2050" width="13.6328125" bestFit="1" customWidth="1"/>
    <col min="2051" max="2051" width="12.26953125" customWidth="1"/>
    <col min="2052" max="2052" width="11.26953125" customWidth="1"/>
    <col min="2053" max="2054" width="13.6328125" customWidth="1"/>
    <col min="2055" max="2055" width="13.6328125" bestFit="1" customWidth="1"/>
    <col min="2056" max="2056" width="12.26953125" customWidth="1"/>
    <col min="2057" max="2057" width="9.08984375" customWidth="1"/>
    <col min="2058" max="2059" width="13.6328125" customWidth="1"/>
    <col min="2060" max="2060" width="14.36328125" bestFit="1" customWidth="1"/>
    <col min="2061" max="2061" width="12.26953125" customWidth="1"/>
    <col min="2062" max="2064" width="12.81640625" customWidth="1"/>
    <col min="2065" max="2069" width="12.26953125" customWidth="1"/>
    <col min="2070" max="2072" width="12.81640625" customWidth="1"/>
    <col min="2073" max="2077" width="12.26953125" customWidth="1"/>
    <col min="2078" max="2080" width="12.81640625" customWidth="1"/>
    <col min="2081" max="2081" width="14.36328125" bestFit="1" customWidth="1"/>
    <col min="2082" max="2085" width="12.26953125" customWidth="1"/>
    <col min="2086" max="2088" width="12.81640625" customWidth="1"/>
    <col min="2089" max="2090" width="14.36328125" bestFit="1" customWidth="1"/>
    <col min="2091" max="2092" width="13.26953125" bestFit="1" customWidth="1"/>
    <col min="2093" max="2093" width="12.26953125" customWidth="1"/>
    <col min="2094" max="2096" width="12.81640625" customWidth="1"/>
    <col min="2097" max="2099" width="14.36328125" bestFit="1" customWidth="1"/>
    <col min="2100" max="2101" width="12.26953125" customWidth="1"/>
    <col min="2102" max="2104" width="12.81640625" customWidth="1"/>
    <col min="2105" max="2106" width="12.26953125" customWidth="1"/>
    <col min="2107" max="2107" width="14.36328125" bestFit="1" customWidth="1"/>
    <col min="2108" max="2109" width="12.26953125" customWidth="1"/>
    <col min="2110" max="2112" width="12.81640625" customWidth="1"/>
    <col min="2113" max="2117" width="12.26953125" customWidth="1"/>
    <col min="2118" max="2120" width="12.81640625" customWidth="1"/>
    <col min="2121" max="2125" width="12.26953125" customWidth="1"/>
    <col min="2126" max="2128" width="12.81640625" customWidth="1"/>
    <col min="2129" max="2133" width="12.26953125" customWidth="1"/>
    <col min="2134" max="2136" width="12.81640625" customWidth="1"/>
    <col min="2137" max="2137" width="14.36328125" bestFit="1" customWidth="1"/>
    <col min="2138" max="2138" width="13.26953125" bestFit="1" customWidth="1"/>
    <col min="2139" max="2140" width="14.36328125" bestFit="1" customWidth="1"/>
    <col min="2141" max="2141" width="12.26953125" customWidth="1"/>
    <col min="2142" max="2142" width="12.81640625" bestFit="1" customWidth="1"/>
    <col min="2143" max="2144" width="12.81640625" customWidth="1"/>
    <col min="2145" max="2145" width="13.6328125" bestFit="1" customWidth="1"/>
    <col min="2146" max="2148" width="14.36328125" bestFit="1" customWidth="1"/>
    <col min="2149" max="2149" width="12.26953125" customWidth="1"/>
    <col min="2150" max="2150" width="10.81640625" customWidth="1"/>
    <col min="2151" max="2152" width="12.81640625" customWidth="1"/>
    <col min="2153" max="2153" width="13.6328125" bestFit="1" customWidth="1"/>
    <col min="2154" max="2154" width="12.453125" bestFit="1" customWidth="1"/>
    <col min="2155" max="2156" width="13.6328125" bestFit="1" customWidth="1"/>
    <col min="2157" max="2157" width="12.26953125" customWidth="1"/>
    <col min="2158" max="2160" width="12.81640625" customWidth="1"/>
    <col min="2161" max="2165" width="12.26953125" customWidth="1"/>
    <col min="2166" max="2168" width="12.81640625" customWidth="1"/>
    <col min="2169" max="2169" width="12.26953125" customWidth="1"/>
    <col min="2170" max="2170" width="13.26953125" bestFit="1" customWidth="1"/>
    <col min="2171" max="2172" width="14.36328125" bestFit="1" customWidth="1"/>
    <col min="2173" max="2173" width="12.26953125" customWidth="1"/>
    <col min="2174" max="2176" width="12.81640625" customWidth="1"/>
    <col min="2177" max="2180" width="14.36328125" bestFit="1" customWidth="1"/>
    <col min="2181" max="2181" width="12.26953125" customWidth="1"/>
    <col min="2182" max="2182" width="12.81640625" bestFit="1" customWidth="1"/>
    <col min="2183" max="2184" width="12.81640625" customWidth="1"/>
    <col min="2185" max="2185" width="14.36328125" bestFit="1" customWidth="1"/>
    <col min="2186" max="2188" width="13.6328125" bestFit="1" customWidth="1"/>
    <col min="2189" max="2189" width="12.26953125" customWidth="1"/>
    <col min="2190" max="2192" width="12.81640625" customWidth="1"/>
    <col min="2193" max="2193" width="13.6328125" bestFit="1" customWidth="1"/>
    <col min="2194" max="2196" width="14.36328125" bestFit="1" customWidth="1"/>
    <col min="2197" max="2197" width="12.26953125" customWidth="1"/>
    <col min="2198" max="2200" width="12.81640625" customWidth="1"/>
    <col min="2201" max="2201" width="13.6328125" bestFit="1" customWidth="1"/>
    <col min="2202" max="2204" width="14.36328125" bestFit="1" customWidth="1"/>
    <col min="2205" max="2220" width="12.26953125" customWidth="1"/>
    <col min="2221" max="2221" width="12.81640625" customWidth="1"/>
    <col min="2222" max="2222" width="12.26953125" customWidth="1"/>
    <col min="2223" max="2223" width="11.453125" customWidth="1"/>
    <col min="2224" max="2224" width="11.7265625" customWidth="1"/>
    <col min="2225" max="2232" width="12.26953125" customWidth="1"/>
    <col min="2233" max="2235" width="13.6328125" customWidth="1"/>
    <col min="2236" max="2237" width="12.26953125" customWidth="1"/>
    <col min="2238" max="2240" width="13.6328125" customWidth="1"/>
    <col min="2241" max="2242" width="12.26953125" customWidth="1"/>
    <col min="2243" max="2245" width="13.6328125" customWidth="1"/>
    <col min="2246" max="2247" width="12.26953125" customWidth="1"/>
    <col min="2248" max="2250" width="13.6328125" customWidth="1"/>
    <col min="2251" max="2251" width="14.36328125" bestFit="1" customWidth="1"/>
    <col min="2252" max="2252" width="12.26953125" customWidth="1"/>
    <col min="2253" max="2255" width="13.6328125" customWidth="1"/>
    <col min="2256" max="2256" width="14.36328125" bestFit="1" customWidth="1"/>
    <col min="2257" max="2257" width="12.26953125" customWidth="1"/>
    <col min="2258" max="2258" width="10.26953125" customWidth="1"/>
    <col min="2259" max="2260" width="13.6328125" customWidth="1"/>
    <col min="2261" max="2262" width="12.26953125" customWidth="1"/>
    <col min="2263" max="2265" width="13.6328125" customWidth="1"/>
    <col min="2266" max="2266" width="14.36328125" bestFit="1" customWidth="1"/>
    <col min="2267" max="2267" width="12.26953125" customWidth="1"/>
    <col min="2268" max="2270" width="13.6328125" customWidth="1"/>
    <col min="2271" max="2271" width="12.453125" bestFit="1" customWidth="1"/>
    <col min="2272" max="2272" width="12.26953125" customWidth="1"/>
    <col min="2273" max="2273" width="11.26953125" customWidth="1"/>
    <col min="2274" max="2275" width="13.6328125" customWidth="1"/>
    <col min="2276" max="2276" width="14.36328125" bestFit="1" customWidth="1"/>
    <col min="2277" max="2277" width="12.26953125" customWidth="1"/>
    <col min="2278" max="2278" width="9.08984375" customWidth="1"/>
    <col min="2279" max="2280" width="13.6328125" customWidth="1"/>
    <col min="2281" max="2281" width="13.6328125" bestFit="1" customWidth="1"/>
    <col min="2282" max="2282" width="12.26953125" customWidth="1"/>
    <col min="2283" max="2283" width="6.7265625" customWidth="1"/>
    <col min="2284" max="2285" width="13.6328125" customWidth="1"/>
    <col min="2286" max="2286" width="13.6328125" bestFit="1" customWidth="1"/>
    <col min="2287" max="2287" width="12.26953125" customWidth="1"/>
    <col min="2288" max="2290" width="13.6328125" customWidth="1"/>
    <col min="2291" max="2292" width="12.26953125" customWidth="1"/>
    <col min="2293" max="2295" width="13.6328125" customWidth="1"/>
    <col min="2296" max="2297" width="12.26953125" customWidth="1"/>
    <col min="2298" max="2300" width="13.6328125" customWidth="1"/>
    <col min="2301" max="2301" width="14.36328125" bestFit="1" customWidth="1"/>
    <col min="2302" max="2302" width="12.26953125" customWidth="1"/>
    <col min="2303" max="2305" width="13.6328125" customWidth="1"/>
    <col min="2306" max="2306" width="13.6328125" bestFit="1" customWidth="1"/>
    <col min="2307" max="2307" width="12.26953125" customWidth="1"/>
    <col min="2308" max="2308" width="11.26953125" customWidth="1"/>
    <col min="2309" max="2310" width="13.6328125" customWidth="1"/>
    <col min="2311" max="2311" width="13.6328125" bestFit="1" customWidth="1"/>
    <col min="2312" max="2312" width="12.26953125" customWidth="1"/>
    <col min="2313" max="2313" width="9.08984375" customWidth="1"/>
    <col min="2314" max="2315" width="13.6328125" customWidth="1"/>
    <col min="2316" max="2316" width="14.36328125" bestFit="1" customWidth="1"/>
    <col min="2317" max="2317" width="12.26953125" customWidth="1"/>
    <col min="2318" max="2320" width="12.81640625" customWidth="1"/>
    <col min="2321" max="2325" width="12.26953125" customWidth="1"/>
    <col min="2326" max="2328" width="12.81640625" customWidth="1"/>
    <col min="2329" max="2333" width="12.26953125" customWidth="1"/>
    <col min="2334" max="2336" width="12.81640625" customWidth="1"/>
    <col min="2337" max="2337" width="14.36328125" bestFit="1" customWidth="1"/>
    <col min="2338" max="2341" width="12.26953125" customWidth="1"/>
    <col min="2342" max="2344" width="12.81640625" customWidth="1"/>
    <col min="2345" max="2346" width="14.36328125" bestFit="1" customWidth="1"/>
    <col min="2347" max="2348" width="13.26953125" bestFit="1" customWidth="1"/>
    <col min="2349" max="2349" width="12.26953125" customWidth="1"/>
    <col min="2350" max="2352" width="12.81640625" customWidth="1"/>
    <col min="2353" max="2355" width="14.36328125" bestFit="1" customWidth="1"/>
    <col min="2356" max="2357" width="12.26953125" customWidth="1"/>
    <col min="2358" max="2360" width="12.81640625" customWidth="1"/>
    <col min="2361" max="2362" width="12.26953125" customWidth="1"/>
    <col min="2363" max="2363" width="14.36328125" bestFit="1" customWidth="1"/>
    <col min="2364" max="2365" width="12.26953125" customWidth="1"/>
    <col min="2366" max="2368" width="12.81640625" customWidth="1"/>
    <col min="2369" max="2373" width="12.26953125" customWidth="1"/>
    <col min="2374" max="2376" width="12.81640625" customWidth="1"/>
    <col min="2377" max="2381" width="12.26953125" customWidth="1"/>
    <col min="2382" max="2384" width="12.81640625" customWidth="1"/>
    <col min="2385" max="2389" width="12.26953125" customWidth="1"/>
    <col min="2390" max="2392" width="12.81640625" customWidth="1"/>
    <col min="2393" max="2393" width="14.36328125" bestFit="1" customWidth="1"/>
    <col min="2394" max="2394" width="13.26953125" bestFit="1" customWidth="1"/>
    <col min="2395" max="2396" width="14.36328125" bestFit="1" customWidth="1"/>
    <col min="2397" max="2397" width="12.26953125" customWidth="1"/>
    <col min="2398" max="2398" width="12.81640625" bestFit="1" customWidth="1"/>
    <col min="2399" max="2400" width="12.81640625" customWidth="1"/>
    <col min="2401" max="2401" width="13.6328125" bestFit="1" customWidth="1"/>
    <col min="2402" max="2404" width="14.36328125" bestFit="1" customWidth="1"/>
    <col min="2405" max="2405" width="12.26953125" customWidth="1"/>
    <col min="2406" max="2406" width="10.81640625" customWidth="1"/>
    <col min="2407" max="2408" width="12.81640625" customWidth="1"/>
    <col min="2409" max="2409" width="13.6328125" bestFit="1" customWidth="1"/>
    <col min="2410" max="2410" width="12.453125" bestFit="1" customWidth="1"/>
    <col min="2411" max="2412" width="13.6328125" bestFit="1" customWidth="1"/>
    <col min="2413" max="2413" width="12.26953125" customWidth="1"/>
    <col min="2414" max="2416" width="12.81640625" customWidth="1"/>
    <col min="2417" max="2421" width="12.26953125" customWidth="1"/>
    <col min="2422" max="2424" width="12.81640625" customWidth="1"/>
    <col min="2425" max="2425" width="12.26953125" customWidth="1"/>
    <col min="2426" max="2426" width="13.26953125" bestFit="1" customWidth="1"/>
    <col min="2427" max="2428" width="14.36328125" bestFit="1" customWidth="1"/>
    <col min="2429" max="2429" width="12.26953125" customWidth="1"/>
    <col min="2430" max="2432" width="12.81640625" customWidth="1"/>
    <col min="2433" max="2436" width="14.36328125" bestFit="1" customWidth="1"/>
    <col min="2437" max="2437" width="12.26953125" customWidth="1"/>
    <col min="2438" max="2438" width="12.81640625" bestFit="1" customWidth="1"/>
    <col min="2439" max="2440" width="12.81640625" customWidth="1"/>
    <col min="2441" max="2441" width="14.36328125" bestFit="1" customWidth="1"/>
    <col min="2442" max="2444" width="13.6328125" bestFit="1" customWidth="1"/>
    <col min="2445" max="2445" width="12.26953125" customWidth="1"/>
    <col min="2446" max="2448" width="12.81640625" customWidth="1"/>
    <col min="2449" max="2449" width="13.6328125" bestFit="1" customWidth="1"/>
    <col min="2450" max="2452" width="14.36328125" bestFit="1" customWidth="1"/>
    <col min="2453" max="2453" width="12.26953125" customWidth="1"/>
    <col min="2454" max="2456" width="12.81640625" customWidth="1"/>
    <col min="2457" max="2457" width="13.6328125" bestFit="1" customWidth="1"/>
    <col min="2458" max="2460" width="14.36328125" bestFit="1" customWidth="1"/>
    <col min="2461" max="2476" width="12.26953125" customWidth="1"/>
    <col min="2477" max="2477" width="12.81640625" customWidth="1"/>
    <col min="2478" max="2478" width="12.26953125" customWidth="1"/>
    <col min="2479" max="2479" width="11.453125" customWidth="1"/>
    <col min="2480" max="2480" width="11.7265625" customWidth="1"/>
    <col min="2481" max="2488" width="12.26953125" customWidth="1"/>
    <col min="2489" max="2491" width="13.6328125" customWidth="1"/>
    <col min="2492" max="2493" width="12.26953125" customWidth="1"/>
    <col min="2494" max="2496" width="13.6328125" customWidth="1"/>
    <col min="2497" max="2498" width="12.26953125" customWidth="1"/>
    <col min="2499" max="2501" width="13.6328125" customWidth="1"/>
    <col min="2502" max="2503" width="12.26953125" customWidth="1"/>
    <col min="2504" max="2506" width="13.6328125" customWidth="1"/>
    <col min="2507" max="2507" width="14.36328125" bestFit="1" customWidth="1"/>
    <col min="2508" max="2508" width="12.26953125" customWidth="1"/>
    <col min="2509" max="2511" width="13.6328125" customWidth="1"/>
    <col min="2512" max="2512" width="14.36328125" bestFit="1" customWidth="1"/>
    <col min="2513" max="2513" width="12.26953125" customWidth="1"/>
    <col min="2514" max="2514" width="10.26953125" customWidth="1"/>
    <col min="2515" max="2516" width="13.6328125" customWidth="1"/>
    <col min="2517" max="2518" width="12.26953125" customWidth="1"/>
    <col min="2519" max="2521" width="13.6328125" customWidth="1"/>
    <col min="2522" max="2522" width="14.36328125" bestFit="1" customWidth="1"/>
    <col min="2523" max="2523" width="12.26953125" customWidth="1"/>
    <col min="2524" max="2526" width="13.6328125" customWidth="1"/>
    <col min="2527" max="2527" width="12.453125" bestFit="1" customWidth="1"/>
    <col min="2528" max="2528" width="12.26953125" customWidth="1"/>
    <col min="2529" max="2529" width="11.26953125" customWidth="1"/>
    <col min="2530" max="2531" width="13.6328125" customWidth="1"/>
    <col min="2532" max="2532" width="14.36328125" bestFit="1" customWidth="1"/>
    <col min="2533" max="2533" width="12.26953125" customWidth="1"/>
    <col min="2534" max="2534" width="9.08984375" customWidth="1"/>
    <col min="2535" max="2536" width="13.6328125" customWidth="1"/>
    <col min="2537" max="2537" width="13.6328125" bestFit="1" customWidth="1"/>
    <col min="2538" max="2538" width="12.26953125" customWidth="1"/>
    <col min="2539" max="2539" width="6.7265625" customWidth="1"/>
    <col min="2540" max="2541" width="13.6328125" customWidth="1"/>
    <col min="2542" max="2542" width="13.6328125" bestFit="1" customWidth="1"/>
    <col min="2543" max="2543" width="12.26953125" customWidth="1"/>
    <col min="2544" max="2546" width="13.6328125" customWidth="1"/>
    <col min="2547" max="2548" width="12.26953125" customWidth="1"/>
    <col min="2549" max="2551" width="13.6328125" customWidth="1"/>
    <col min="2552" max="2553" width="12.26953125" customWidth="1"/>
    <col min="2554" max="2556" width="13.6328125" customWidth="1"/>
    <col min="2557" max="2557" width="14.36328125" bestFit="1" customWidth="1"/>
    <col min="2558" max="2558" width="12.26953125" customWidth="1"/>
    <col min="2559" max="2561" width="13.6328125" customWidth="1"/>
    <col min="2562" max="2562" width="13.6328125" bestFit="1" customWidth="1"/>
    <col min="2563" max="2563" width="12.26953125" customWidth="1"/>
    <col min="2564" max="2564" width="11.26953125" customWidth="1"/>
    <col min="2565" max="2566" width="13.6328125" customWidth="1"/>
    <col min="2567" max="2567" width="13.6328125" bestFit="1" customWidth="1"/>
    <col min="2568" max="2568" width="12.26953125" customWidth="1"/>
    <col min="2569" max="2569" width="9.08984375" customWidth="1"/>
    <col min="2570" max="2571" width="13.6328125" customWidth="1"/>
    <col min="2572" max="2572" width="14.36328125" bestFit="1" customWidth="1"/>
    <col min="2573" max="2573" width="12.26953125" customWidth="1"/>
    <col min="2574" max="2576" width="12.81640625" customWidth="1"/>
    <col min="2577" max="2581" width="12.26953125" customWidth="1"/>
    <col min="2582" max="2584" width="12.81640625" customWidth="1"/>
    <col min="2585" max="2589" width="12.26953125" customWidth="1"/>
    <col min="2590" max="2592" width="12.81640625" customWidth="1"/>
    <col min="2593" max="2593" width="14.36328125" bestFit="1" customWidth="1"/>
    <col min="2594" max="2597" width="12.26953125" customWidth="1"/>
    <col min="2598" max="2600" width="12.81640625" customWidth="1"/>
    <col min="2601" max="2602" width="14.36328125" bestFit="1" customWidth="1"/>
    <col min="2603" max="2604" width="13.26953125" bestFit="1" customWidth="1"/>
    <col min="2605" max="2605" width="12.26953125" customWidth="1"/>
    <col min="2606" max="2608" width="12.81640625" customWidth="1"/>
    <col min="2609" max="2611" width="14.36328125" bestFit="1" customWidth="1"/>
    <col min="2612" max="2613" width="12.26953125" customWidth="1"/>
    <col min="2614" max="2616" width="12.81640625" customWidth="1"/>
    <col min="2617" max="2618" width="12.26953125" customWidth="1"/>
    <col min="2619" max="2619" width="14.36328125" bestFit="1" customWidth="1"/>
    <col min="2620" max="2621" width="12.26953125" customWidth="1"/>
    <col min="2622" max="2624" width="12.81640625" customWidth="1"/>
    <col min="2625" max="2629" width="12.26953125" customWidth="1"/>
    <col min="2630" max="2632" width="12.81640625" customWidth="1"/>
    <col min="2633" max="2637" width="12.26953125" customWidth="1"/>
    <col min="2638" max="2640" width="12.81640625" customWidth="1"/>
    <col min="2641" max="2645" width="12.26953125" customWidth="1"/>
    <col min="2646" max="2648" width="12.81640625" customWidth="1"/>
    <col min="2649" max="2649" width="14.36328125" bestFit="1" customWidth="1"/>
    <col min="2650" max="2650" width="13.26953125" bestFit="1" customWidth="1"/>
    <col min="2651" max="2652" width="14.36328125" bestFit="1" customWidth="1"/>
    <col min="2653" max="2653" width="12.26953125" customWidth="1"/>
    <col min="2654" max="2654" width="12.81640625" bestFit="1" customWidth="1"/>
    <col min="2655" max="2656" width="12.81640625" customWidth="1"/>
    <col min="2657" max="2657" width="13.6328125" bestFit="1" customWidth="1"/>
    <col min="2658" max="2660" width="14.36328125" bestFit="1" customWidth="1"/>
    <col min="2661" max="2661" width="12.26953125" customWidth="1"/>
    <col min="2662" max="2662" width="10.81640625" customWidth="1"/>
    <col min="2663" max="2664" width="12.81640625" customWidth="1"/>
    <col min="2665" max="2665" width="13.6328125" bestFit="1" customWidth="1"/>
    <col min="2666" max="2666" width="12.453125" bestFit="1" customWidth="1"/>
    <col min="2667" max="2668" width="13.6328125" bestFit="1" customWidth="1"/>
    <col min="2669" max="2669" width="12.26953125" customWidth="1"/>
    <col min="2670" max="2672" width="12.81640625" customWidth="1"/>
    <col min="2673" max="2677" width="12.26953125" customWidth="1"/>
    <col min="2678" max="2680" width="12.81640625" customWidth="1"/>
    <col min="2681" max="2681" width="12.26953125" customWidth="1"/>
    <col min="2682" max="2682" width="13.26953125" bestFit="1" customWidth="1"/>
    <col min="2683" max="2684" width="14.36328125" bestFit="1" customWidth="1"/>
    <col min="2685" max="2685" width="12.26953125" customWidth="1"/>
    <col min="2686" max="2688" width="12.81640625" customWidth="1"/>
    <col min="2689" max="2692" width="14.36328125" bestFit="1" customWidth="1"/>
    <col min="2693" max="2693" width="12.26953125" customWidth="1"/>
    <col min="2694" max="2694" width="12.81640625" bestFit="1" customWidth="1"/>
    <col min="2695" max="2696" width="12.81640625" customWidth="1"/>
    <col min="2697" max="2697" width="14.36328125" bestFit="1" customWidth="1"/>
    <col min="2698" max="2700" width="13.6328125" bestFit="1" customWidth="1"/>
    <col min="2701" max="2701" width="12.26953125" customWidth="1"/>
    <col min="2702" max="2704" width="12.81640625" customWidth="1"/>
    <col min="2705" max="2705" width="13.6328125" bestFit="1" customWidth="1"/>
    <col min="2706" max="2708" width="14.36328125" bestFit="1" customWidth="1"/>
    <col min="2709" max="2709" width="12.26953125" customWidth="1"/>
    <col min="2710" max="2712" width="12.81640625" customWidth="1"/>
    <col min="2713" max="2713" width="13.6328125" bestFit="1" customWidth="1"/>
    <col min="2714" max="2716" width="14.36328125" bestFit="1" customWidth="1"/>
    <col min="2717" max="2732" width="12.26953125" customWidth="1"/>
    <col min="2733" max="2733" width="12.81640625" customWidth="1"/>
    <col min="2734" max="2734" width="12.26953125" customWidth="1"/>
    <col min="2735" max="2735" width="11.453125" customWidth="1"/>
    <col min="2736" max="2736" width="11.7265625" customWidth="1"/>
    <col min="2737" max="2744" width="12.26953125" customWidth="1"/>
    <col min="2745" max="2747" width="13.6328125" customWidth="1"/>
    <col min="2748" max="2749" width="12.26953125" customWidth="1"/>
    <col min="2750" max="2752" width="13.6328125" customWidth="1"/>
    <col min="2753" max="2754" width="12.26953125" customWidth="1"/>
    <col min="2755" max="2757" width="13.6328125" customWidth="1"/>
    <col min="2758" max="2759" width="12.26953125" customWidth="1"/>
    <col min="2760" max="2762" width="13.6328125" customWidth="1"/>
    <col min="2763" max="2763" width="14.36328125" bestFit="1" customWidth="1"/>
    <col min="2764" max="2764" width="12.26953125" customWidth="1"/>
    <col min="2765" max="2767" width="13.6328125" customWidth="1"/>
    <col min="2768" max="2768" width="14.36328125" bestFit="1" customWidth="1"/>
    <col min="2769" max="2769" width="12.26953125" customWidth="1"/>
    <col min="2770" max="2770" width="10.26953125" customWidth="1"/>
    <col min="2771" max="2772" width="13.6328125" customWidth="1"/>
    <col min="2773" max="2774" width="12.26953125" customWidth="1"/>
    <col min="2775" max="2777" width="13.6328125" customWidth="1"/>
    <col min="2778" max="2778" width="14.36328125" bestFit="1" customWidth="1"/>
    <col min="2779" max="2779" width="12.26953125" customWidth="1"/>
    <col min="2780" max="2782" width="13.6328125" customWidth="1"/>
    <col min="2783" max="2783" width="12.453125" bestFit="1" customWidth="1"/>
    <col min="2784" max="2784" width="12.26953125" customWidth="1"/>
    <col min="2785" max="2785" width="11.26953125" customWidth="1"/>
    <col min="2786" max="2787" width="13.6328125" customWidth="1"/>
    <col min="2788" max="2788" width="14.36328125" bestFit="1" customWidth="1"/>
    <col min="2789" max="2789" width="12.26953125" customWidth="1"/>
    <col min="2790" max="2790" width="9.08984375" customWidth="1"/>
    <col min="2791" max="2792" width="13.6328125" customWidth="1"/>
    <col min="2793" max="2793" width="13.6328125" bestFit="1" customWidth="1"/>
    <col min="2794" max="2794" width="12.26953125" customWidth="1"/>
    <col min="2795" max="2795" width="6.7265625" customWidth="1"/>
    <col min="2796" max="2797" width="13.6328125" customWidth="1"/>
    <col min="2798" max="2798" width="13.6328125" bestFit="1" customWidth="1"/>
    <col min="2799" max="2799" width="12.26953125" customWidth="1"/>
    <col min="2800" max="2802" width="13.6328125" customWidth="1"/>
    <col min="2803" max="2804" width="12.26953125" customWidth="1"/>
    <col min="2805" max="2807" width="13.6328125" customWidth="1"/>
    <col min="2808" max="2809" width="12.26953125" customWidth="1"/>
    <col min="2810" max="2812" width="13.6328125" customWidth="1"/>
    <col min="2813" max="2813" width="14.36328125" bestFit="1" customWidth="1"/>
    <col min="2814" max="2814" width="12.26953125" customWidth="1"/>
    <col min="2815" max="2817" width="13.6328125" customWidth="1"/>
    <col min="2818" max="2818" width="13.6328125" bestFit="1" customWidth="1"/>
    <col min="2819" max="2819" width="12.26953125" customWidth="1"/>
    <col min="2820" max="2820" width="11.26953125" customWidth="1"/>
    <col min="2821" max="2822" width="13.6328125" customWidth="1"/>
    <col min="2823" max="2823" width="13.6328125" bestFit="1" customWidth="1"/>
    <col min="2824" max="2824" width="12.26953125" customWidth="1"/>
    <col min="2825" max="2825" width="9.08984375" customWidth="1"/>
    <col min="2826" max="2827" width="13.6328125" customWidth="1"/>
    <col min="2828" max="2828" width="14.36328125" bestFit="1" customWidth="1"/>
    <col min="2829" max="2829" width="12.26953125" customWidth="1"/>
    <col min="2830" max="2832" width="12.81640625" customWidth="1"/>
    <col min="2833" max="2837" width="12.26953125" customWidth="1"/>
    <col min="2838" max="2840" width="12.81640625" customWidth="1"/>
    <col min="2841" max="2845" width="12.26953125" customWidth="1"/>
    <col min="2846" max="2848" width="12.81640625" customWidth="1"/>
    <col min="2849" max="2849" width="14.36328125" bestFit="1" customWidth="1"/>
    <col min="2850" max="2853" width="12.26953125" customWidth="1"/>
    <col min="2854" max="2856" width="12.81640625" customWidth="1"/>
    <col min="2857" max="2858" width="14.36328125" bestFit="1" customWidth="1"/>
    <col min="2859" max="2860" width="13.26953125" bestFit="1" customWidth="1"/>
    <col min="2861" max="2861" width="12.26953125" customWidth="1"/>
    <col min="2862" max="2864" width="12.81640625" customWidth="1"/>
    <col min="2865" max="2867" width="14.36328125" bestFit="1" customWidth="1"/>
    <col min="2868" max="2869" width="12.26953125" customWidth="1"/>
    <col min="2870" max="2872" width="12.81640625" customWidth="1"/>
    <col min="2873" max="2874" width="12.26953125" customWidth="1"/>
    <col min="2875" max="2875" width="14.36328125" bestFit="1" customWidth="1"/>
    <col min="2876" max="2877" width="12.26953125" customWidth="1"/>
    <col min="2878" max="2880" width="12.81640625" customWidth="1"/>
    <col min="2881" max="2885" width="12.26953125" customWidth="1"/>
    <col min="2886" max="2888" width="12.81640625" customWidth="1"/>
    <col min="2889" max="2893" width="12.26953125" customWidth="1"/>
    <col min="2894" max="2896" width="12.81640625" customWidth="1"/>
    <col min="2897" max="2901" width="12.26953125" customWidth="1"/>
    <col min="2902" max="2904" width="12.81640625" customWidth="1"/>
    <col min="2905" max="2905" width="14.36328125" bestFit="1" customWidth="1"/>
    <col min="2906" max="2906" width="13.26953125" bestFit="1" customWidth="1"/>
    <col min="2907" max="2908" width="14.36328125" bestFit="1" customWidth="1"/>
    <col min="2909" max="2909" width="12.26953125" customWidth="1"/>
    <col min="2910" max="2910" width="12.81640625" bestFit="1" customWidth="1"/>
    <col min="2911" max="2912" width="12.81640625" customWidth="1"/>
    <col min="2913" max="2913" width="13.6328125" bestFit="1" customWidth="1"/>
    <col min="2914" max="2916" width="14.36328125" bestFit="1" customWidth="1"/>
    <col min="2917" max="2917" width="12.26953125" customWidth="1"/>
    <col min="2918" max="2918" width="10.81640625" customWidth="1"/>
    <col min="2919" max="2920" width="12.81640625" customWidth="1"/>
    <col min="2921" max="2921" width="13.6328125" bestFit="1" customWidth="1"/>
    <col min="2922" max="2922" width="12.453125" bestFit="1" customWidth="1"/>
    <col min="2923" max="2924" width="13.6328125" bestFit="1" customWidth="1"/>
    <col min="2925" max="2925" width="12.26953125" customWidth="1"/>
    <col min="2926" max="2928" width="12.81640625" customWidth="1"/>
    <col min="2929" max="2933" width="12.26953125" customWidth="1"/>
    <col min="2934" max="2936" width="12.81640625" customWidth="1"/>
    <col min="2937" max="2937" width="12.26953125" customWidth="1"/>
    <col min="2938" max="2938" width="13.26953125" bestFit="1" customWidth="1"/>
    <col min="2939" max="2940" width="14.36328125" bestFit="1" customWidth="1"/>
    <col min="2941" max="2941" width="12.26953125" customWidth="1"/>
    <col min="2942" max="2944" width="12.81640625" customWidth="1"/>
    <col min="2945" max="2948" width="14.36328125" bestFit="1" customWidth="1"/>
    <col min="2949" max="2949" width="12.26953125" customWidth="1"/>
    <col min="2950" max="2950" width="12.81640625" bestFit="1" customWidth="1"/>
    <col min="2951" max="2952" width="12.81640625" customWidth="1"/>
    <col min="2953" max="2953" width="14.36328125" bestFit="1" customWidth="1"/>
    <col min="2954" max="2956" width="13.6328125" bestFit="1" customWidth="1"/>
    <col min="2957" max="2957" width="12.26953125" customWidth="1"/>
    <col min="2958" max="2960" width="12.81640625" customWidth="1"/>
    <col min="2961" max="2961" width="13.6328125" bestFit="1" customWidth="1"/>
    <col min="2962" max="2964" width="14.36328125" bestFit="1" customWidth="1"/>
    <col min="2965" max="2965" width="12.26953125" customWidth="1"/>
    <col min="2966" max="2968" width="12.81640625" customWidth="1"/>
    <col min="2969" max="2969" width="13.6328125" bestFit="1" customWidth="1"/>
    <col min="2970" max="2972" width="14.36328125" bestFit="1" customWidth="1"/>
    <col min="2973" max="2988" width="12.26953125" customWidth="1"/>
    <col min="2989" max="2989" width="12.81640625" customWidth="1"/>
    <col min="2990" max="2990" width="12.26953125" customWidth="1"/>
    <col min="2991" max="2991" width="11.453125" customWidth="1"/>
    <col min="2992" max="2992" width="11.7265625" customWidth="1"/>
    <col min="2993" max="3000" width="12.26953125" customWidth="1"/>
    <col min="3001" max="3003" width="13.6328125" customWidth="1"/>
    <col min="3004" max="3005" width="12.26953125" customWidth="1"/>
    <col min="3006" max="3008" width="13.6328125" customWidth="1"/>
    <col min="3009" max="3010" width="12.26953125" customWidth="1"/>
    <col min="3011" max="3013" width="13.6328125" customWidth="1"/>
    <col min="3014" max="3015" width="12.26953125" customWidth="1"/>
    <col min="3016" max="3018" width="13.6328125" customWidth="1"/>
    <col min="3019" max="3019" width="14.36328125" bestFit="1" customWidth="1"/>
    <col min="3020" max="3020" width="12.26953125" customWidth="1"/>
    <col min="3021" max="3023" width="13.6328125" customWidth="1"/>
    <col min="3024" max="3024" width="14.36328125" bestFit="1" customWidth="1"/>
    <col min="3025" max="3025" width="12.26953125" customWidth="1"/>
    <col min="3026" max="3026" width="10.26953125" customWidth="1"/>
    <col min="3027" max="3028" width="13.6328125" customWidth="1"/>
    <col min="3029" max="3030" width="12.26953125" customWidth="1"/>
    <col min="3031" max="3033" width="13.6328125" customWidth="1"/>
    <col min="3034" max="3034" width="14.36328125" bestFit="1" customWidth="1"/>
    <col min="3035" max="3035" width="12.26953125" customWidth="1"/>
    <col min="3036" max="3038" width="13.6328125" customWidth="1"/>
    <col min="3039" max="3039" width="12.453125" bestFit="1" customWidth="1"/>
    <col min="3040" max="3040" width="12.26953125" customWidth="1"/>
    <col min="3041" max="3041" width="11.26953125" customWidth="1"/>
    <col min="3042" max="3043" width="13.6328125" customWidth="1"/>
    <col min="3044" max="3044" width="14.36328125" bestFit="1" customWidth="1"/>
    <col min="3045" max="3045" width="12.26953125" customWidth="1"/>
    <col min="3046" max="3046" width="9.08984375" customWidth="1"/>
    <col min="3047" max="3048" width="13.6328125" customWidth="1"/>
    <col min="3049" max="3049" width="13.6328125" bestFit="1" customWidth="1"/>
    <col min="3050" max="3050" width="12.26953125" customWidth="1"/>
    <col min="3051" max="3051" width="6.7265625" customWidth="1"/>
    <col min="3052" max="3053" width="13.6328125" customWidth="1"/>
    <col min="3054" max="3054" width="13.6328125" bestFit="1" customWidth="1"/>
    <col min="3055" max="3055" width="12.26953125" customWidth="1"/>
    <col min="3056" max="3058" width="13.6328125" customWidth="1"/>
    <col min="3059" max="3060" width="12.26953125" customWidth="1"/>
    <col min="3061" max="3063" width="13.6328125" customWidth="1"/>
    <col min="3064" max="3065" width="12.26953125" customWidth="1"/>
    <col min="3066" max="3068" width="13.6328125" customWidth="1"/>
    <col min="3069" max="3069" width="14.36328125" bestFit="1" customWidth="1"/>
    <col min="3070" max="3070" width="12.26953125" customWidth="1"/>
    <col min="3071" max="3073" width="13.6328125" customWidth="1"/>
    <col min="3074" max="3074" width="13.6328125" bestFit="1" customWidth="1"/>
    <col min="3075" max="3075" width="12.26953125" customWidth="1"/>
    <col min="3076" max="3076" width="11.26953125" customWidth="1"/>
    <col min="3077" max="3078" width="13.6328125" customWidth="1"/>
    <col min="3079" max="3079" width="13.6328125" bestFit="1" customWidth="1"/>
    <col min="3080" max="3080" width="12.26953125" customWidth="1"/>
    <col min="3081" max="3081" width="9.08984375" customWidth="1"/>
    <col min="3082" max="3083" width="13.6328125" customWidth="1"/>
    <col min="3084" max="3084" width="14.36328125" bestFit="1" customWidth="1"/>
    <col min="3085" max="3085" width="12.26953125" customWidth="1"/>
    <col min="3086" max="3088" width="12.81640625" customWidth="1"/>
    <col min="3089" max="3093" width="12.26953125" customWidth="1"/>
    <col min="3094" max="3096" width="12.81640625" customWidth="1"/>
    <col min="3097" max="3101" width="12.26953125" customWidth="1"/>
    <col min="3102" max="3104" width="12.81640625" customWidth="1"/>
    <col min="3105" max="3105" width="14.36328125" bestFit="1" customWidth="1"/>
    <col min="3106" max="3109" width="12.26953125" customWidth="1"/>
    <col min="3110" max="3112" width="12.81640625" customWidth="1"/>
    <col min="3113" max="3114" width="14.36328125" bestFit="1" customWidth="1"/>
    <col min="3115" max="3116" width="13.26953125" bestFit="1" customWidth="1"/>
    <col min="3117" max="3117" width="12.26953125" customWidth="1"/>
    <col min="3118" max="3120" width="12.81640625" customWidth="1"/>
    <col min="3121" max="3123" width="14.36328125" bestFit="1" customWidth="1"/>
    <col min="3124" max="3125" width="12.26953125" customWidth="1"/>
    <col min="3126" max="3128" width="12.81640625" customWidth="1"/>
    <col min="3129" max="3130" width="12.26953125" customWidth="1"/>
    <col min="3131" max="3131" width="14.36328125" bestFit="1" customWidth="1"/>
    <col min="3132" max="3133" width="12.26953125" customWidth="1"/>
    <col min="3134" max="3136" width="12.81640625" customWidth="1"/>
    <col min="3137" max="3141" width="12.26953125" customWidth="1"/>
    <col min="3142" max="3144" width="12.81640625" customWidth="1"/>
    <col min="3145" max="3149" width="12.26953125" customWidth="1"/>
    <col min="3150" max="3152" width="12.81640625" customWidth="1"/>
    <col min="3153" max="3157" width="12.26953125" customWidth="1"/>
    <col min="3158" max="3160" width="12.81640625" customWidth="1"/>
    <col min="3161" max="3161" width="14.36328125" bestFit="1" customWidth="1"/>
    <col min="3162" max="3162" width="13.26953125" bestFit="1" customWidth="1"/>
    <col min="3163" max="3164" width="14.36328125" bestFit="1" customWidth="1"/>
    <col min="3165" max="3165" width="12.26953125" customWidth="1"/>
    <col min="3166" max="3166" width="12.81640625" bestFit="1" customWidth="1"/>
    <col min="3167" max="3168" width="12.81640625" customWidth="1"/>
    <col min="3169" max="3169" width="13.6328125" bestFit="1" customWidth="1"/>
    <col min="3170" max="3172" width="14.36328125" bestFit="1" customWidth="1"/>
    <col min="3173" max="3173" width="12.26953125" customWidth="1"/>
    <col min="3174" max="3174" width="10.81640625" customWidth="1"/>
    <col min="3175" max="3176" width="12.81640625" customWidth="1"/>
    <col min="3177" max="3177" width="13.6328125" bestFit="1" customWidth="1"/>
    <col min="3178" max="3178" width="12.453125" bestFit="1" customWidth="1"/>
    <col min="3179" max="3180" width="13.6328125" bestFit="1" customWidth="1"/>
    <col min="3181" max="3181" width="12.26953125" customWidth="1"/>
    <col min="3182" max="3184" width="12.81640625" customWidth="1"/>
    <col min="3185" max="3189" width="12.26953125" customWidth="1"/>
    <col min="3190" max="3192" width="12.81640625" customWidth="1"/>
    <col min="3193" max="3193" width="12.26953125" customWidth="1"/>
    <col min="3194" max="3194" width="13.26953125" bestFit="1" customWidth="1"/>
    <col min="3195" max="3196" width="14.36328125" bestFit="1" customWidth="1"/>
    <col min="3197" max="3197" width="12.26953125" customWidth="1"/>
    <col min="3198" max="3200" width="12.81640625" customWidth="1"/>
    <col min="3201" max="3204" width="14.36328125" bestFit="1" customWidth="1"/>
    <col min="3205" max="3205" width="12.26953125" customWidth="1"/>
    <col min="3206" max="3206" width="12.81640625" bestFit="1" customWidth="1"/>
    <col min="3207" max="3208" width="12.81640625" customWidth="1"/>
    <col min="3209" max="3209" width="14.36328125" bestFit="1" customWidth="1"/>
    <col min="3210" max="3212" width="13.6328125" bestFit="1" customWidth="1"/>
    <col min="3213" max="3213" width="12.26953125" customWidth="1"/>
    <col min="3214" max="3216" width="12.81640625" customWidth="1"/>
    <col min="3217" max="3217" width="13.6328125" bestFit="1" customWidth="1"/>
    <col min="3218" max="3220" width="14.36328125" bestFit="1" customWidth="1"/>
    <col min="3221" max="3221" width="12.26953125" customWidth="1"/>
    <col min="3222" max="3224" width="12.81640625" customWidth="1"/>
    <col min="3225" max="3225" width="13.6328125" bestFit="1" customWidth="1"/>
    <col min="3226" max="3228" width="14.36328125" bestFit="1" customWidth="1"/>
    <col min="3229" max="3244" width="12.26953125" customWidth="1"/>
    <col min="3245" max="3245" width="12.81640625" customWidth="1"/>
    <col min="3246" max="3246" width="12.26953125" customWidth="1"/>
    <col min="3247" max="3247" width="11.453125" customWidth="1"/>
    <col min="3248" max="3248" width="11.7265625" customWidth="1"/>
    <col min="3249" max="3256" width="12.26953125" customWidth="1"/>
    <col min="3257" max="3259" width="13.6328125" customWidth="1"/>
    <col min="3260" max="3261" width="12.26953125" customWidth="1"/>
    <col min="3262" max="3264" width="13.6328125" customWidth="1"/>
    <col min="3265" max="3266" width="12.26953125" customWidth="1"/>
    <col min="3267" max="3269" width="13.6328125" customWidth="1"/>
    <col min="3270" max="3271" width="12.26953125" customWidth="1"/>
    <col min="3272" max="3274" width="13.6328125" customWidth="1"/>
    <col min="3275" max="3275" width="14.36328125" bestFit="1" customWidth="1"/>
    <col min="3276" max="3276" width="12.26953125" customWidth="1"/>
    <col min="3277" max="3279" width="13.6328125" customWidth="1"/>
    <col min="3280" max="3280" width="14.36328125" bestFit="1" customWidth="1"/>
    <col min="3281" max="3281" width="12.26953125" customWidth="1"/>
    <col min="3282" max="3282" width="10.26953125" customWidth="1"/>
    <col min="3283" max="3284" width="13.6328125" customWidth="1"/>
    <col min="3285" max="3286" width="12.26953125" customWidth="1"/>
    <col min="3287" max="3289" width="13.6328125" customWidth="1"/>
    <col min="3290" max="3290" width="14.36328125" bestFit="1" customWidth="1"/>
    <col min="3291" max="3291" width="12.26953125" customWidth="1"/>
    <col min="3292" max="3294" width="13.6328125" customWidth="1"/>
    <col min="3295" max="3295" width="12.453125" bestFit="1" customWidth="1"/>
    <col min="3296" max="3296" width="12.26953125" customWidth="1"/>
    <col min="3297" max="3297" width="11.26953125" customWidth="1"/>
    <col min="3298" max="3299" width="13.6328125" customWidth="1"/>
    <col min="3300" max="3300" width="14.36328125" bestFit="1" customWidth="1"/>
    <col min="3301" max="3301" width="12.26953125" customWidth="1"/>
    <col min="3302" max="3302" width="9.08984375" customWidth="1"/>
    <col min="3303" max="3304" width="13.6328125" customWidth="1"/>
    <col min="3305" max="3305" width="13.6328125" bestFit="1" customWidth="1"/>
    <col min="3306" max="3306" width="12.26953125" customWidth="1"/>
    <col min="3307" max="3307" width="6.7265625" customWidth="1"/>
    <col min="3308" max="3309" width="13.6328125" customWidth="1"/>
    <col min="3310" max="3310" width="13.6328125" bestFit="1" customWidth="1"/>
    <col min="3311" max="3311" width="12.26953125" customWidth="1"/>
    <col min="3312" max="3314" width="13.6328125" customWidth="1"/>
    <col min="3315" max="3316" width="12.26953125" customWidth="1"/>
    <col min="3317" max="3319" width="13.6328125" customWidth="1"/>
    <col min="3320" max="3321" width="12.26953125" customWidth="1"/>
    <col min="3322" max="3324" width="13.6328125" customWidth="1"/>
    <col min="3325" max="3325" width="14.36328125" bestFit="1" customWidth="1"/>
    <col min="3326" max="3326" width="12.26953125" customWidth="1"/>
    <col min="3327" max="3329" width="13.6328125" customWidth="1"/>
    <col min="3330" max="3330" width="13.6328125" bestFit="1" customWidth="1"/>
    <col min="3331" max="3331" width="12.26953125" customWidth="1"/>
    <col min="3332" max="3332" width="11.26953125" customWidth="1"/>
    <col min="3333" max="3334" width="13.6328125" customWidth="1"/>
    <col min="3335" max="3335" width="13.6328125" bestFit="1" customWidth="1"/>
    <col min="3336" max="3336" width="12.26953125" customWidth="1"/>
    <col min="3337" max="3337" width="9.08984375" customWidth="1"/>
    <col min="3338" max="3339" width="13.6328125" customWidth="1"/>
    <col min="3340" max="3340" width="14.36328125" bestFit="1" customWidth="1"/>
    <col min="3341" max="3341" width="12.26953125" customWidth="1"/>
    <col min="3342" max="3344" width="12.81640625" customWidth="1"/>
    <col min="3345" max="3349" width="12.26953125" customWidth="1"/>
    <col min="3350" max="3352" width="12.81640625" customWidth="1"/>
    <col min="3353" max="3357" width="12.26953125" customWidth="1"/>
    <col min="3358" max="3360" width="12.81640625" customWidth="1"/>
    <col min="3361" max="3361" width="14.36328125" bestFit="1" customWidth="1"/>
    <col min="3362" max="3365" width="12.26953125" customWidth="1"/>
    <col min="3366" max="3368" width="12.81640625" customWidth="1"/>
    <col min="3369" max="3370" width="14.36328125" bestFit="1" customWidth="1"/>
    <col min="3371" max="3372" width="13.26953125" bestFit="1" customWidth="1"/>
    <col min="3373" max="3373" width="12.26953125" customWidth="1"/>
    <col min="3374" max="3376" width="12.81640625" customWidth="1"/>
    <col min="3377" max="3379" width="14.36328125" bestFit="1" customWidth="1"/>
    <col min="3380" max="3381" width="12.26953125" customWidth="1"/>
    <col min="3382" max="3384" width="12.81640625" customWidth="1"/>
    <col min="3385" max="3386" width="12.26953125" customWidth="1"/>
    <col min="3387" max="3387" width="14.36328125" bestFit="1" customWidth="1"/>
    <col min="3388" max="3389" width="12.26953125" customWidth="1"/>
    <col min="3390" max="3392" width="12.81640625" customWidth="1"/>
    <col min="3393" max="3397" width="12.26953125" customWidth="1"/>
    <col min="3398" max="3400" width="12.81640625" customWidth="1"/>
    <col min="3401" max="3405" width="12.26953125" customWidth="1"/>
    <col min="3406" max="3408" width="12.81640625" customWidth="1"/>
    <col min="3409" max="3413" width="12.26953125" customWidth="1"/>
    <col min="3414" max="3416" width="12.81640625" customWidth="1"/>
    <col min="3417" max="3417" width="14.36328125" bestFit="1" customWidth="1"/>
    <col min="3418" max="3418" width="13.26953125" bestFit="1" customWidth="1"/>
    <col min="3419" max="3420" width="14.36328125" bestFit="1" customWidth="1"/>
    <col min="3421" max="3421" width="12.26953125" customWidth="1"/>
    <col min="3422" max="3422" width="12.81640625" bestFit="1" customWidth="1"/>
    <col min="3423" max="3424" width="12.81640625" customWidth="1"/>
    <col min="3425" max="3425" width="13.6328125" bestFit="1" customWidth="1"/>
    <col min="3426" max="3428" width="14.36328125" bestFit="1" customWidth="1"/>
    <col min="3429" max="3429" width="12.26953125" customWidth="1"/>
    <col min="3430" max="3430" width="10.81640625" customWidth="1"/>
    <col min="3431" max="3432" width="12.81640625" customWidth="1"/>
    <col min="3433" max="3433" width="13.6328125" bestFit="1" customWidth="1"/>
    <col min="3434" max="3434" width="12.453125" bestFit="1" customWidth="1"/>
    <col min="3435" max="3436" width="13.6328125" bestFit="1" customWidth="1"/>
    <col min="3437" max="3437" width="12.26953125" customWidth="1"/>
    <col min="3438" max="3440" width="12.81640625" customWidth="1"/>
    <col min="3441" max="3445" width="12.26953125" customWidth="1"/>
    <col min="3446" max="3448" width="12.81640625" customWidth="1"/>
    <col min="3449" max="3449" width="12.26953125" customWidth="1"/>
    <col min="3450" max="3450" width="13.26953125" bestFit="1" customWidth="1"/>
    <col min="3451" max="3452" width="14.36328125" bestFit="1" customWidth="1"/>
    <col min="3453" max="3453" width="12.26953125" customWidth="1"/>
    <col min="3454" max="3456" width="12.81640625" customWidth="1"/>
    <col min="3457" max="3460" width="14.36328125" bestFit="1" customWidth="1"/>
    <col min="3461" max="3461" width="12.26953125" customWidth="1"/>
    <col min="3462" max="3462" width="12.81640625" bestFit="1" customWidth="1"/>
    <col min="3463" max="3464" width="12.81640625" customWidth="1"/>
    <col min="3465" max="3465" width="14.36328125" bestFit="1" customWidth="1"/>
    <col min="3466" max="3468" width="13.6328125" bestFit="1" customWidth="1"/>
    <col min="3469" max="3469" width="12.26953125" customWidth="1"/>
    <col min="3470" max="3472" width="12.81640625" customWidth="1"/>
    <col min="3473" max="3473" width="13.6328125" bestFit="1" customWidth="1"/>
    <col min="3474" max="3476" width="14.36328125" bestFit="1" customWidth="1"/>
    <col min="3477" max="3477" width="12.26953125" customWidth="1"/>
    <col min="3478" max="3480" width="12.81640625" customWidth="1"/>
    <col min="3481" max="3481" width="13.6328125" bestFit="1" customWidth="1"/>
    <col min="3482" max="3484" width="14.36328125" bestFit="1" customWidth="1"/>
    <col min="3485" max="3500" width="12.26953125" customWidth="1"/>
    <col min="3501" max="3501" width="12.81640625" customWidth="1"/>
    <col min="3502" max="3502" width="12.26953125" customWidth="1"/>
    <col min="3503" max="3503" width="11.453125" customWidth="1"/>
    <col min="3504" max="3504" width="11.7265625" customWidth="1"/>
    <col min="3505" max="3512" width="12.26953125" customWidth="1"/>
    <col min="3513" max="3515" width="13.6328125" customWidth="1"/>
    <col min="3516" max="3517" width="12.26953125" customWidth="1"/>
    <col min="3518" max="3520" width="13.6328125" customWidth="1"/>
    <col min="3521" max="3522" width="12.26953125" customWidth="1"/>
    <col min="3523" max="3525" width="13.6328125" customWidth="1"/>
    <col min="3526" max="3527" width="12.26953125" customWidth="1"/>
    <col min="3528" max="3530" width="13.6328125" customWidth="1"/>
    <col min="3531" max="3531" width="14.36328125" bestFit="1" customWidth="1"/>
    <col min="3532" max="3532" width="12.26953125" customWidth="1"/>
    <col min="3533" max="3535" width="13.6328125" customWidth="1"/>
    <col min="3536" max="3536" width="14.36328125" bestFit="1" customWidth="1"/>
    <col min="3537" max="3537" width="12.26953125" customWidth="1"/>
    <col min="3538" max="3538" width="10.26953125" customWidth="1"/>
    <col min="3539" max="3540" width="13.6328125" customWidth="1"/>
    <col min="3541" max="3542" width="12.26953125" customWidth="1"/>
    <col min="3543" max="3545" width="13.6328125" customWidth="1"/>
    <col min="3546" max="3546" width="14.36328125" bestFit="1" customWidth="1"/>
    <col min="3547" max="3547" width="12.26953125" customWidth="1"/>
    <col min="3548" max="3550" width="13.6328125" customWidth="1"/>
    <col min="3551" max="3551" width="12.453125" bestFit="1" customWidth="1"/>
    <col min="3552" max="3552" width="12.26953125" customWidth="1"/>
    <col min="3553" max="3553" width="11.26953125" customWidth="1"/>
    <col min="3554" max="3555" width="13.6328125" customWidth="1"/>
    <col min="3556" max="3556" width="14.36328125" bestFit="1" customWidth="1"/>
    <col min="3557" max="3557" width="12.26953125" customWidth="1"/>
    <col min="3558" max="3558" width="9.08984375" customWidth="1"/>
    <col min="3559" max="3560" width="13.6328125" customWidth="1"/>
    <col min="3561" max="3561" width="13.6328125" bestFit="1" customWidth="1"/>
    <col min="3562" max="3562" width="12.26953125" customWidth="1"/>
    <col min="3563" max="3563" width="6.7265625" customWidth="1"/>
    <col min="3564" max="3565" width="13.6328125" customWidth="1"/>
    <col min="3566" max="3566" width="13.6328125" bestFit="1" customWidth="1"/>
    <col min="3567" max="3567" width="12.26953125" customWidth="1"/>
    <col min="3568" max="3570" width="13.6328125" customWidth="1"/>
    <col min="3571" max="3572" width="12.26953125" customWidth="1"/>
    <col min="3573" max="3575" width="13.6328125" customWidth="1"/>
    <col min="3576" max="3577" width="12.26953125" customWidth="1"/>
    <col min="3578" max="3580" width="13.6328125" customWidth="1"/>
    <col min="3581" max="3581" width="14.36328125" bestFit="1" customWidth="1"/>
    <col min="3582" max="3582" width="12.26953125" customWidth="1"/>
    <col min="3583" max="3585" width="13.6328125" customWidth="1"/>
    <col min="3586" max="3586" width="13.6328125" bestFit="1" customWidth="1"/>
    <col min="3587" max="3587" width="12.26953125" customWidth="1"/>
    <col min="3588" max="3588" width="11.26953125" customWidth="1"/>
    <col min="3589" max="3590" width="13.6328125" customWidth="1"/>
    <col min="3591" max="3591" width="13.6328125" bestFit="1" customWidth="1"/>
    <col min="3592" max="3592" width="12.26953125" customWidth="1"/>
    <col min="3593" max="3593" width="9.08984375" customWidth="1"/>
    <col min="3594" max="3595" width="13.6328125" customWidth="1"/>
    <col min="3596" max="3596" width="14.36328125" bestFit="1" customWidth="1"/>
    <col min="3597" max="3597" width="12.26953125" customWidth="1"/>
    <col min="3598" max="3600" width="12.81640625" customWidth="1"/>
    <col min="3601" max="3605" width="12.26953125" customWidth="1"/>
    <col min="3606" max="3608" width="12.81640625" customWidth="1"/>
    <col min="3609" max="3613" width="12.26953125" customWidth="1"/>
    <col min="3614" max="3616" width="12.81640625" customWidth="1"/>
    <col min="3617" max="3617" width="14.36328125" bestFit="1" customWidth="1"/>
    <col min="3618" max="3621" width="12.26953125" customWidth="1"/>
    <col min="3622" max="3624" width="12.81640625" customWidth="1"/>
    <col min="3625" max="3626" width="14.36328125" bestFit="1" customWidth="1"/>
    <col min="3627" max="3628" width="13.26953125" bestFit="1" customWidth="1"/>
    <col min="3629" max="3629" width="12.26953125" customWidth="1"/>
    <col min="3630" max="3632" width="12.81640625" customWidth="1"/>
    <col min="3633" max="3635" width="14.36328125" bestFit="1" customWidth="1"/>
    <col min="3636" max="3637" width="12.26953125" customWidth="1"/>
    <col min="3638" max="3640" width="12.81640625" customWidth="1"/>
    <col min="3641" max="3642" width="12.26953125" customWidth="1"/>
    <col min="3643" max="3643" width="14.36328125" bestFit="1" customWidth="1"/>
    <col min="3644" max="3645" width="12.26953125" customWidth="1"/>
    <col min="3646" max="3648" width="12.81640625" customWidth="1"/>
    <col min="3649" max="3653" width="12.26953125" customWidth="1"/>
    <col min="3654" max="3656" width="12.81640625" customWidth="1"/>
    <col min="3657" max="3661" width="12.26953125" customWidth="1"/>
    <col min="3662" max="3664" width="12.81640625" customWidth="1"/>
    <col min="3665" max="3669" width="12.26953125" customWidth="1"/>
    <col min="3670" max="3672" width="12.81640625" customWidth="1"/>
    <col min="3673" max="3673" width="14.36328125" bestFit="1" customWidth="1"/>
    <col min="3674" max="3674" width="13.26953125" bestFit="1" customWidth="1"/>
    <col min="3675" max="3676" width="14.36328125" bestFit="1" customWidth="1"/>
    <col min="3677" max="3677" width="12.26953125" customWidth="1"/>
    <col min="3678" max="3678" width="12.81640625" bestFit="1" customWidth="1"/>
    <col min="3679" max="3680" width="12.81640625" customWidth="1"/>
    <col min="3681" max="3681" width="13.6328125" bestFit="1" customWidth="1"/>
    <col min="3682" max="3684" width="14.36328125" bestFit="1" customWidth="1"/>
    <col min="3685" max="3685" width="12.26953125" customWidth="1"/>
    <col min="3686" max="3686" width="10.81640625" customWidth="1"/>
    <col min="3687" max="3688" width="12.81640625" customWidth="1"/>
    <col min="3689" max="3689" width="13.6328125" bestFit="1" customWidth="1"/>
    <col min="3690" max="3690" width="12.453125" bestFit="1" customWidth="1"/>
    <col min="3691" max="3692" width="13.6328125" bestFit="1" customWidth="1"/>
    <col min="3693" max="3693" width="12.26953125" customWidth="1"/>
    <col min="3694" max="3696" width="12.81640625" customWidth="1"/>
    <col min="3697" max="3701" width="12.26953125" customWidth="1"/>
    <col min="3702" max="3704" width="12.81640625" customWidth="1"/>
    <col min="3705" max="3705" width="12.26953125" customWidth="1"/>
    <col min="3706" max="3706" width="13.26953125" bestFit="1" customWidth="1"/>
    <col min="3707" max="3708" width="14.36328125" bestFit="1" customWidth="1"/>
    <col min="3709" max="3709" width="12.26953125" customWidth="1"/>
    <col min="3710" max="3712" width="12.81640625" customWidth="1"/>
    <col min="3713" max="3716" width="14.36328125" bestFit="1" customWidth="1"/>
    <col min="3717" max="3717" width="12.26953125" customWidth="1"/>
    <col min="3718" max="3718" width="12.81640625" bestFit="1" customWidth="1"/>
    <col min="3719" max="3720" width="12.81640625" customWidth="1"/>
    <col min="3721" max="3721" width="14.36328125" bestFit="1" customWidth="1"/>
    <col min="3722" max="3724" width="13.6328125" bestFit="1" customWidth="1"/>
    <col min="3725" max="3725" width="12.26953125" customWidth="1"/>
    <col min="3726" max="3728" width="12.81640625" customWidth="1"/>
    <col min="3729" max="3729" width="13.6328125" bestFit="1" customWidth="1"/>
    <col min="3730" max="3732" width="14.36328125" bestFit="1" customWidth="1"/>
    <col min="3733" max="3733" width="12.26953125" customWidth="1"/>
    <col min="3734" max="3736" width="12.81640625" customWidth="1"/>
    <col min="3737" max="3737" width="13.6328125" bestFit="1" customWidth="1"/>
    <col min="3738" max="3740" width="14.36328125" bestFit="1" customWidth="1"/>
    <col min="3741" max="3756" width="12.26953125" customWidth="1"/>
    <col min="3757" max="3757" width="12.81640625" customWidth="1"/>
    <col min="3758" max="3758" width="12.26953125" customWidth="1"/>
    <col min="3759" max="3759" width="11.453125" customWidth="1"/>
    <col min="3760" max="3760" width="11.7265625" customWidth="1"/>
    <col min="3761" max="3768" width="12.26953125" customWidth="1"/>
    <col min="3769" max="3771" width="13.6328125" customWidth="1"/>
    <col min="3772" max="3773" width="12.26953125" customWidth="1"/>
    <col min="3774" max="3776" width="13.6328125" customWidth="1"/>
    <col min="3777" max="3778" width="12.26953125" customWidth="1"/>
    <col min="3779" max="3781" width="13.6328125" customWidth="1"/>
    <col min="3782" max="3783" width="12.26953125" customWidth="1"/>
    <col min="3784" max="3786" width="13.6328125" customWidth="1"/>
    <col min="3787" max="3787" width="14.36328125" bestFit="1" customWidth="1"/>
    <col min="3788" max="3788" width="12.26953125" customWidth="1"/>
    <col min="3789" max="3791" width="13.6328125" customWidth="1"/>
    <col min="3792" max="3792" width="14.36328125" bestFit="1" customWidth="1"/>
    <col min="3793" max="3793" width="12.26953125" customWidth="1"/>
    <col min="3794" max="3794" width="10.26953125" customWidth="1"/>
    <col min="3795" max="3796" width="13.6328125" customWidth="1"/>
    <col min="3797" max="3798" width="12.26953125" customWidth="1"/>
    <col min="3799" max="3801" width="13.6328125" customWidth="1"/>
    <col min="3802" max="3802" width="14.36328125" bestFit="1" customWidth="1"/>
    <col min="3803" max="3803" width="12.26953125" customWidth="1"/>
    <col min="3804" max="3806" width="13.6328125" customWidth="1"/>
    <col min="3807" max="3807" width="12.453125" bestFit="1" customWidth="1"/>
    <col min="3808" max="3808" width="12.26953125" customWidth="1"/>
    <col min="3809" max="3809" width="11.26953125" customWidth="1"/>
    <col min="3810" max="3811" width="13.6328125" customWidth="1"/>
    <col min="3812" max="3812" width="14.36328125" bestFit="1" customWidth="1"/>
    <col min="3813" max="3813" width="12.26953125" customWidth="1"/>
    <col min="3814" max="3814" width="9.08984375" customWidth="1"/>
    <col min="3815" max="3816" width="13.6328125" customWidth="1"/>
    <col min="3817" max="3817" width="13.6328125" bestFit="1" customWidth="1"/>
    <col min="3818" max="3818" width="12.26953125" customWidth="1"/>
    <col min="3819" max="3819" width="6.7265625" customWidth="1"/>
    <col min="3820" max="3821" width="13.6328125" customWidth="1"/>
    <col min="3822" max="3822" width="13.6328125" bestFit="1" customWidth="1"/>
    <col min="3823" max="3823" width="12.26953125" customWidth="1"/>
    <col min="3824" max="3826" width="13.6328125" customWidth="1"/>
    <col min="3827" max="3828" width="12.26953125" customWidth="1"/>
    <col min="3829" max="3831" width="13.6328125" customWidth="1"/>
    <col min="3832" max="3833" width="12.26953125" customWidth="1"/>
    <col min="3834" max="3836" width="13.6328125" customWidth="1"/>
    <col min="3837" max="3837" width="14.36328125" bestFit="1" customWidth="1"/>
    <col min="3838" max="3838" width="12.26953125" customWidth="1"/>
    <col min="3839" max="3841" width="13.6328125" customWidth="1"/>
    <col min="3842" max="3842" width="13.6328125" bestFit="1" customWidth="1"/>
    <col min="3843" max="3843" width="12.26953125" customWidth="1"/>
    <col min="3844" max="3844" width="11.26953125" customWidth="1"/>
    <col min="3845" max="3846" width="13.6328125" customWidth="1"/>
    <col min="3847" max="3847" width="13.6328125" bestFit="1" customWidth="1"/>
    <col min="3848" max="3848" width="12.26953125" customWidth="1"/>
    <col min="3849" max="3849" width="9.08984375" customWidth="1"/>
    <col min="3850" max="3851" width="13.6328125" customWidth="1"/>
    <col min="3852" max="3852" width="14.36328125" bestFit="1" customWidth="1"/>
    <col min="3853" max="3853" width="12.26953125" customWidth="1"/>
    <col min="3854" max="3856" width="12.81640625" customWidth="1"/>
    <col min="3857" max="3861" width="12.26953125" customWidth="1"/>
    <col min="3862" max="3864" width="12.81640625" customWidth="1"/>
    <col min="3865" max="3869" width="12.26953125" customWidth="1"/>
    <col min="3870" max="3872" width="12.81640625" customWidth="1"/>
    <col min="3873" max="3873" width="14.36328125" bestFit="1" customWidth="1"/>
    <col min="3874" max="3877" width="12.26953125" customWidth="1"/>
    <col min="3878" max="3880" width="12.81640625" customWidth="1"/>
    <col min="3881" max="3882" width="14.36328125" bestFit="1" customWidth="1"/>
    <col min="3883" max="3884" width="13.26953125" bestFit="1" customWidth="1"/>
    <col min="3885" max="3885" width="12.26953125" customWidth="1"/>
    <col min="3886" max="3888" width="12.81640625" customWidth="1"/>
    <col min="3889" max="3891" width="14.36328125" bestFit="1" customWidth="1"/>
    <col min="3892" max="3893" width="12.26953125" customWidth="1"/>
    <col min="3894" max="3896" width="12.81640625" customWidth="1"/>
    <col min="3897" max="3898" width="12.26953125" customWidth="1"/>
    <col min="3899" max="3899" width="14.36328125" bestFit="1" customWidth="1"/>
    <col min="3900" max="3901" width="12.26953125" customWidth="1"/>
    <col min="3902" max="3904" width="12.81640625" customWidth="1"/>
    <col min="3905" max="3909" width="12.26953125" customWidth="1"/>
    <col min="3910" max="3912" width="12.81640625" customWidth="1"/>
    <col min="3913" max="3917" width="12.26953125" customWidth="1"/>
    <col min="3918" max="3920" width="12.81640625" customWidth="1"/>
    <col min="3921" max="3925" width="12.26953125" customWidth="1"/>
    <col min="3926" max="3928" width="12.81640625" customWidth="1"/>
    <col min="3929" max="3929" width="14.36328125" bestFit="1" customWidth="1"/>
    <col min="3930" max="3930" width="13.26953125" bestFit="1" customWidth="1"/>
    <col min="3931" max="3932" width="14.36328125" bestFit="1" customWidth="1"/>
    <col min="3933" max="3933" width="12.26953125" customWidth="1"/>
    <col min="3934" max="3934" width="12.81640625" bestFit="1" customWidth="1"/>
    <col min="3935" max="3936" width="12.81640625" customWidth="1"/>
    <col min="3937" max="3937" width="13.6328125" bestFit="1" customWidth="1"/>
    <col min="3938" max="3940" width="14.36328125" bestFit="1" customWidth="1"/>
    <col min="3941" max="3941" width="12.26953125" customWidth="1"/>
    <col min="3942" max="3942" width="10.81640625" customWidth="1"/>
    <col min="3943" max="3944" width="12.81640625" customWidth="1"/>
    <col min="3945" max="3945" width="13.6328125" bestFit="1" customWidth="1"/>
    <col min="3946" max="3946" width="12.453125" bestFit="1" customWidth="1"/>
    <col min="3947" max="3948" width="13.6328125" bestFit="1" customWidth="1"/>
    <col min="3949" max="3949" width="12.26953125" customWidth="1"/>
    <col min="3950" max="3952" width="12.81640625" customWidth="1"/>
    <col min="3953" max="3957" width="12.26953125" customWidth="1"/>
    <col min="3958" max="3960" width="12.81640625" customWidth="1"/>
    <col min="3961" max="3961" width="12.26953125" customWidth="1"/>
    <col min="3962" max="3962" width="13.26953125" bestFit="1" customWidth="1"/>
    <col min="3963" max="3964" width="14.36328125" bestFit="1" customWidth="1"/>
    <col min="3965" max="3965" width="12.26953125" customWidth="1"/>
    <col min="3966" max="3968" width="12.81640625" customWidth="1"/>
    <col min="3969" max="3972" width="14.36328125" bestFit="1" customWidth="1"/>
    <col min="3973" max="3973" width="12.26953125" customWidth="1"/>
    <col min="3974" max="3974" width="12.81640625" bestFit="1" customWidth="1"/>
    <col min="3975" max="3976" width="12.81640625" customWidth="1"/>
    <col min="3977" max="3977" width="14.36328125" bestFit="1" customWidth="1"/>
    <col min="3978" max="3980" width="13.6328125" bestFit="1" customWidth="1"/>
    <col min="3981" max="3981" width="12.26953125" customWidth="1"/>
    <col min="3982" max="3984" width="12.81640625" customWidth="1"/>
    <col min="3985" max="3985" width="13.6328125" bestFit="1" customWidth="1"/>
    <col min="3986" max="3988" width="14.36328125" bestFit="1" customWidth="1"/>
    <col min="3989" max="3989" width="12.26953125" customWidth="1"/>
    <col min="3990" max="3992" width="12.81640625" customWidth="1"/>
    <col min="3993" max="3993" width="13.6328125" bestFit="1" customWidth="1"/>
    <col min="3994" max="3996" width="14.36328125" bestFit="1" customWidth="1"/>
    <col min="3997" max="4012" width="12.26953125" customWidth="1"/>
    <col min="4013" max="4013" width="12.81640625" customWidth="1"/>
    <col min="4014" max="4014" width="12.26953125" customWidth="1"/>
    <col min="4015" max="4015" width="11.453125" customWidth="1"/>
    <col min="4016" max="4016" width="11.7265625" customWidth="1"/>
    <col min="4017" max="4024" width="12.26953125" customWidth="1"/>
    <col min="4025" max="4027" width="13.6328125" customWidth="1"/>
    <col min="4028" max="4029" width="12.26953125" customWidth="1"/>
    <col min="4030" max="4032" width="13.6328125" customWidth="1"/>
    <col min="4033" max="4034" width="12.26953125" customWidth="1"/>
    <col min="4035" max="4037" width="13.6328125" customWidth="1"/>
    <col min="4038" max="4039" width="12.26953125" customWidth="1"/>
    <col min="4040" max="4042" width="13.6328125" customWidth="1"/>
    <col min="4043" max="4043" width="14.36328125" bestFit="1" customWidth="1"/>
    <col min="4044" max="4044" width="12.26953125" customWidth="1"/>
    <col min="4045" max="4047" width="13.6328125" customWidth="1"/>
    <col min="4048" max="4048" width="14.36328125" bestFit="1" customWidth="1"/>
    <col min="4049" max="4049" width="12.26953125" customWidth="1"/>
    <col min="4050" max="4050" width="10.26953125" customWidth="1"/>
    <col min="4051" max="4052" width="13.6328125" customWidth="1"/>
    <col min="4053" max="4054" width="12.26953125" customWidth="1"/>
    <col min="4055" max="4057" width="13.6328125" customWidth="1"/>
    <col min="4058" max="4058" width="14.36328125" bestFit="1" customWidth="1"/>
    <col min="4059" max="4059" width="12.26953125" customWidth="1"/>
    <col min="4060" max="4062" width="13.6328125" customWidth="1"/>
    <col min="4063" max="4063" width="12.453125" bestFit="1" customWidth="1"/>
    <col min="4064" max="4064" width="12.26953125" customWidth="1"/>
    <col min="4065" max="4065" width="11.26953125" customWidth="1"/>
    <col min="4066" max="4067" width="13.6328125" customWidth="1"/>
    <col min="4068" max="4068" width="14.36328125" bestFit="1" customWidth="1"/>
    <col min="4069" max="4069" width="12.26953125" customWidth="1"/>
    <col min="4070" max="4070" width="9.08984375" customWidth="1"/>
    <col min="4071" max="4072" width="13.6328125" customWidth="1"/>
    <col min="4073" max="4073" width="13.6328125" bestFit="1" customWidth="1"/>
    <col min="4074" max="4074" width="12.26953125" customWidth="1"/>
    <col min="4075" max="4075" width="6.7265625" customWidth="1"/>
    <col min="4076" max="4077" width="13.6328125" customWidth="1"/>
    <col min="4078" max="4078" width="13.6328125" bestFit="1" customWidth="1"/>
    <col min="4079" max="4079" width="12.26953125" customWidth="1"/>
    <col min="4080" max="4082" width="13.6328125" customWidth="1"/>
    <col min="4083" max="4084" width="12.26953125" customWidth="1"/>
    <col min="4085" max="4087" width="13.6328125" customWidth="1"/>
    <col min="4088" max="4089" width="12.26953125" customWidth="1"/>
    <col min="4090" max="4092" width="13.6328125" customWidth="1"/>
    <col min="4093" max="4093" width="14.36328125" bestFit="1" customWidth="1"/>
    <col min="4094" max="4094" width="12.26953125" customWidth="1"/>
    <col min="4095" max="4097" width="13.6328125" customWidth="1"/>
    <col min="4098" max="4098" width="13.6328125" bestFit="1" customWidth="1"/>
    <col min="4099" max="4099" width="12.26953125" customWidth="1"/>
    <col min="4100" max="4100" width="11.26953125" customWidth="1"/>
    <col min="4101" max="4102" width="13.6328125" customWidth="1"/>
    <col min="4103" max="4103" width="13.6328125" bestFit="1" customWidth="1"/>
    <col min="4104" max="4104" width="12.26953125" customWidth="1"/>
    <col min="4105" max="4105" width="9.08984375" customWidth="1"/>
    <col min="4106" max="4107" width="13.6328125" customWidth="1"/>
    <col min="4108" max="4108" width="14.36328125" bestFit="1" customWidth="1"/>
    <col min="4109" max="4109" width="12.26953125" customWidth="1"/>
    <col min="4110" max="4112" width="12.81640625" customWidth="1"/>
    <col min="4113" max="4117" width="12.26953125" customWidth="1"/>
    <col min="4118" max="4120" width="12.81640625" customWidth="1"/>
    <col min="4121" max="4125" width="12.26953125" customWidth="1"/>
    <col min="4126" max="4128" width="12.81640625" customWidth="1"/>
    <col min="4129" max="4129" width="14.36328125" bestFit="1" customWidth="1"/>
    <col min="4130" max="4133" width="12.26953125" customWidth="1"/>
    <col min="4134" max="4136" width="12.81640625" customWidth="1"/>
    <col min="4137" max="4138" width="14.36328125" bestFit="1" customWidth="1"/>
    <col min="4139" max="4140" width="13.26953125" bestFit="1" customWidth="1"/>
    <col min="4141" max="4141" width="12.26953125" customWidth="1"/>
    <col min="4142" max="4144" width="12.81640625" customWidth="1"/>
    <col min="4145" max="4147" width="14.36328125" bestFit="1" customWidth="1"/>
    <col min="4148" max="4149" width="12.26953125" customWidth="1"/>
    <col min="4150" max="4152" width="12.81640625" customWidth="1"/>
    <col min="4153" max="4154" width="12.26953125" customWidth="1"/>
    <col min="4155" max="4155" width="14.36328125" bestFit="1" customWidth="1"/>
    <col min="4156" max="4157" width="12.26953125" customWidth="1"/>
    <col min="4158" max="4160" width="12.81640625" customWidth="1"/>
    <col min="4161" max="4165" width="12.26953125" customWidth="1"/>
    <col min="4166" max="4168" width="12.81640625" customWidth="1"/>
    <col min="4169" max="4173" width="12.26953125" customWidth="1"/>
    <col min="4174" max="4176" width="12.81640625" customWidth="1"/>
    <col min="4177" max="4181" width="12.26953125" customWidth="1"/>
    <col min="4182" max="4184" width="12.81640625" customWidth="1"/>
    <col min="4185" max="4185" width="14.36328125" bestFit="1" customWidth="1"/>
    <col min="4186" max="4186" width="13.26953125" bestFit="1" customWidth="1"/>
    <col min="4187" max="4188" width="14.36328125" bestFit="1" customWidth="1"/>
    <col min="4189" max="4189" width="12.26953125" customWidth="1"/>
    <col min="4190" max="4190" width="12.81640625" bestFit="1" customWidth="1"/>
    <col min="4191" max="4192" width="12.81640625" customWidth="1"/>
    <col min="4193" max="4193" width="13.6328125" bestFit="1" customWidth="1"/>
    <col min="4194" max="4196" width="14.36328125" bestFit="1" customWidth="1"/>
    <col min="4197" max="4197" width="12.26953125" customWidth="1"/>
    <col min="4198" max="4198" width="10.81640625" customWidth="1"/>
    <col min="4199" max="4200" width="12.81640625" customWidth="1"/>
    <col min="4201" max="4201" width="13.6328125" bestFit="1" customWidth="1"/>
    <col min="4202" max="4202" width="12.453125" bestFit="1" customWidth="1"/>
    <col min="4203" max="4204" width="13.6328125" bestFit="1" customWidth="1"/>
    <col min="4205" max="4205" width="12.26953125" customWidth="1"/>
    <col min="4206" max="4208" width="12.81640625" customWidth="1"/>
    <col min="4209" max="4213" width="12.26953125" customWidth="1"/>
    <col min="4214" max="4216" width="12.81640625" customWidth="1"/>
    <col min="4217" max="4217" width="12.26953125" customWidth="1"/>
    <col min="4218" max="4218" width="13.26953125" bestFit="1" customWidth="1"/>
    <col min="4219" max="4220" width="14.36328125" bestFit="1" customWidth="1"/>
    <col min="4221" max="4221" width="12.26953125" customWidth="1"/>
    <col min="4222" max="4224" width="12.81640625" customWidth="1"/>
    <col min="4225" max="4228" width="14.36328125" bestFit="1" customWidth="1"/>
    <col min="4229" max="4229" width="12.26953125" customWidth="1"/>
    <col min="4230" max="4230" width="12.81640625" bestFit="1" customWidth="1"/>
    <col min="4231" max="4232" width="12.81640625" customWidth="1"/>
    <col min="4233" max="4233" width="14.36328125" bestFit="1" customWidth="1"/>
    <col min="4234" max="4236" width="13.6328125" bestFit="1" customWidth="1"/>
    <col min="4237" max="4237" width="12.26953125" customWidth="1"/>
    <col min="4238" max="4240" width="12.81640625" customWidth="1"/>
    <col min="4241" max="4241" width="13.6328125" bestFit="1" customWidth="1"/>
    <col min="4242" max="4244" width="14.36328125" bestFit="1" customWidth="1"/>
    <col min="4245" max="4245" width="12.26953125" customWidth="1"/>
    <col min="4246" max="4248" width="12.81640625" customWidth="1"/>
    <col min="4249" max="4249" width="13.6328125" bestFit="1" customWidth="1"/>
    <col min="4250" max="4252" width="14.36328125" bestFit="1" customWidth="1"/>
    <col min="4253" max="4268" width="12.26953125" customWidth="1"/>
    <col min="4269" max="4269" width="12.81640625" customWidth="1"/>
    <col min="4270" max="4270" width="12.26953125" customWidth="1"/>
    <col min="4271" max="4271" width="11.453125" customWidth="1"/>
    <col min="4272" max="4272" width="11.7265625" customWidth="1"/>
    <col min="4273" max="4280" width="12.26953125" customWidth="1"/>
    <col min="4281" max="4283" width="13.6328125" customWidth="1"/>
    <col min="4284" max="4285" width="12.26953125" customWidth="1"/>
    <col min="4286" max="4288" width="13.6328125" customWidth="1"/>
    <col min="4289" max="4290" width="12.26953125" customWidth="1"/>
    <col min="4291" max="4293" width="13.6328125" customWidth="1"/>
    <col min="4294" max="4295" width="12.26953125" customWidth="1"/>
    <col min="4296" max="4298" width="13.6328125" customWidth="1"/>
    <col min="4299" max="4299" width="14.36328125" bestFit="1" customWidth="1"/>
    <col min="4300" max="4300" width="12.26953125" customWidth="1"/>
    <col min="4301" max="4303" width="13.6328125" customWidth="1"/>
    <col min="4304" max="4304" width="14.36328125" bestFit="1" customWidth="1"/>
    <col min="4305" max="4305" width="12.26953125" customWidth="1"/>
    <col min="4306" max="4306" width="10.26953125" customWidth="1"/>
    <col min="4307" max="4308" width="13.6328125" customWidth="1"/>
    <col min="4309" max="4310" width="12.26953125" customWidth="1"/>
    <col min="4311" max="4313" width="13.6328125" customWidth="1"/>
    <col min="4314" max="4314" width="14.36328125" bestFit="1" customWidth="1"/>
    <col min="4315" max="4315" width="12.26953125" customWidth="1"/>
    <col min="4316" max="4318" width="13.6328125" customWidth="1"/>
    <col min="4319" max="4319" width="12.453125" bestFit="1" customWidth="1"/>
    <col min="4320" max="4320" width="12.26953125" customWidth="1"/>
    <col min="4321" max="4321" width="11.26953125" customWidth="1"/>
    <col min="4322" max="4323" width="13.6328125" customWidth="1"/>
    <col min="4324" max="4324" width="14.36328125" bestFit="1" customWidth="1"/>
    <col min="4325" max="4325" width="12.26953125" customWidth="1"/>
    <col min="4326" max="4326" width="9.08984375" customWidth="1"/>
    <col min="4327" max="4328" width="13.6328125" customWidth="1"/>
    <col min="4329" max="4329" width="13.6328125" bestFit="1" customWidth="1"/>
    <col min="4330" max="4330" width="12.26953125" customWidth="1"/>
    <col min="4331" max="4331" width="6.7265625" customWidth="1"/>
    <col min="4332" max="4333" width="13.6328125" customWidth="1"/>
    <col min="4334" max="4334" width="13.6328125" bestFit="1" customWidth="1"/>
    <col min="4335" max="4335" width="12.26953125" customWidth="1"/>
    <col min="4336" max="4338" width="13.6328125" customWidth="1"/>
    <col min="4339" max="4340" width="12.26953125" customWidth="1"/>
    <col min="4341" max="4343" width="13.6328125" customWidth="1"/>
    <col min="4344" max="4345" width="12.26953125" customWidth="1"/>
    <col min="4346" max="4348" width="13.6328125" customWidth="1"/>
    <col min="4349" max="4349" width="14.36328125" bestFit="1" customWidth="1"/>
    <col min="4350" max="4350" width="12.26953125" customWidth="1"/>
    <col min="4351" max="4353" width="13.6328125" customWidth="1"/>
    <col min="4354" max="4354" width="13.6328125" bestFit="1" customWidth="1"/>
    <col min="4355" max="4355" width="12.26953125" customWidth="1"/>
    <col min="4356" max="4356" width="11.26953125" customWidth="1"/>
    <col min="4357" max="4358" width="13.6328125" customWidth="1"/>
    <col min="4359" max="4359" width="13.6328125" bestFit="1" customWidth="1"/>
    <col min="4360" max="4360" width="12.26953125" customWidth="1"/>
    <col min="4361" max="4361" width="9.08984375" customWidth="1"/>
    <col min="4362" max="4363" width="13.6328125" customWidth="1"/>
    <col min="4364" max="4364" width="14.36328125" bestFit="1" customWidth="1"/>
    <col min="4365" max="4365" width="12.26953125" customWidth="1"/>
    <col min="4366" max="4368" width="12.81640625" customWidth="1"/>
    <col min="4369" max="4373" width="12.26953125" customWidth="1"/>
    <col min="4374" max="4376" width="12.81640625" customWidth="1"/>
    <col min="4377" max="4381" width="12.26953125" customWidth="1"/>
    <col min="4382" max="4384" width="12.81640625" customWidth="1"/>
    <col min="4385" max="4385" width="14.36328125" bestFit="1" customWidth="1"/>
    <col min="4386" max="4389" width="12.26953125" customWidth="1"/>
    <col min="4390" max="4392" width="12.81640625" customWidth="1"/>
    <col min="4393" max="4394" width="14.36328125" bestFit="1" customWidth="1"/>
    <col min="4395" max="4396" width="13.26953125" bestFit="1" customWidth="1"/>
    <col min="4397" max="4397" width="12.26953125" customWidth="1"/>
    <col min="4398" max="4400" width="12.81640625" customWidth="1"/>
    <col min="4401" max="4403" width="14.36328125" bestFit="1" customWidth="1"/>
    <col min="4404" max="4405" width="12.26953125" customWidth="1"/>
    <col min="4406" max="4408" width="12.81640625" customWidth="1"/>
    <col min="4409" max="4410" width="12.26953125" customWidth="1"/>
    <col min="4411" max="4411" width="14.36328125" bestFit="1" customWidth="1"/>
    <col min="4412" max="4413" width="12.26953125" customWidth="1"/>
    <col min="4414" max="4416" width="12.81640625" customWidth="1"/>
    <col min="4417" max="4421" width="12.26953125" customWidth="1"/>
    <col min="4422" max="4424" width="12.81640625" customWidth="1"/>
    <col min="4425" max="4429" width="12.26953125" customWidth="1"/>
    <col min="4430" max="4432" width="12.81640625" customWidth="1"/>
    <col min="4433" max="4437" width="12.26953125" customWidth="1"/>
    <col min="4438" max="4440" width="12.81640625" customWidth="1"/>
    <col min="4441" max="4441" width="14.36328125" bestFit="1" customWidth="1"/>
    <col min="4442" max="4442" width="13.26953125" bestFit="1" customWidth="1"/>
    <col min="4443" max="4444" width="14.36328125" bestFit="1" customWidth="1"/>
    <col min="4445" max="4445" width="12.26953125" customWidth="1"/>
    <col min="4446" max="4446" width="12.81640625" bestFit="1" customWidth="1"/>
    <col min="4447" max="4448" width="12.81640625" customWidth="1"/>
    <col min="4449" max="4449" width="13.6328125" bestFit="1" customWidth="1"/>
    <col min="4450" max="4452" width="14.36328125" bestFit="1" customWidth="1"/>
    <col min="4453" max="4453" width="12.26953125" customWidth="1"/>
    <col min="4454" max="4454" width="10.81640625" customWidth="1"/>
    <col min="4455" max="4456" width="12.81640625" customWidth="1"/>
    <col min="4457" max="4457" width="13.6328125" bestFit="1" customWidth="1"/>
    <col min="4458" max="4458" width="12.453125" bestFit="1" customWidth="1"/>
    <col min="4459" max="4460" width="13.6328125" bestFit="1" customWidth="1"/>
    <col min="4461" max="4461" width="12.26953125" customWidth="1"/>
    <col min="4462" max="4464" width="12.81640625" customWidth="1"/>
    <col min="4465" max="4469" width="12.26953125" customWidth="1"/>
    <col min="4470" max="4472" width="12.81640625" customWidth="1"/>
    <col min="4473" max="4473" width="12.26953125" customWidth="1"/>
    <col min="4474" max="4474" width="13.26953125" bestFit="1" customWidth="1"/>
    <col min="4475" max="4476" width="14.36328125" bestFit="1" customWidth="1"/>
    <col min="4477" max="4477" width="12.26953125" customWidth="1"/>
    <col min="4478" max="4480" width="12.81640625" customWidth="1"/>
    <col min="4481" max="4484" width="14.36328125" bestFit="1" customWidth="1"/>
    <col min="4485" max="4485" width="12.26953125" customWidth="1"/>
    <col min="4486" max="4486" width="12.81640625" bestFit="1" customWidth="1"/>
    <col min="4487" max="4488" width="12.81640625" customWidth="1"/>
    <col min="4489" max="4489" width="14.36328125" bestFit="1" customWidth="1"/>
    <col min="4490" max="4492" width="13.6328125" bestFit="1" customWidth="1"/>
    <col min="4493" max="4493" width="12.26953125" customWidth="1"/>
    <col min="4494" max="4496" width="12.81640625" customWidth="1"/>
    <col min="4497" max="4497" width="13.6328125" bestFit="1" customWidth="1"/>
    <col min="4498" max="4500" width="14.36328125" bestFit="1" customWidth="1"/>
    <col min="4501" max="4501" width="12.26953125" customWidth="1"/>
    <col min="4502" max="4504" width="12.81640625" customWidth="1"/>
    <col min="4505" max="4505" width="13.6328125" bestFit="1" customWidth="1"/>
    <col min="4506" max="4508" width="14.36328125" bestFit="1" customWidth="1"/>
    <col min="4509" max="4524" width="12.26953125" customWidth="1"/>
    <col min="4525" max="4525" width="12.81640625" customWidth="1"/>
    <col min="4526" max="4526" width="12.26953125" customWidth="1"/>
    <col min="4527" max="4527" width="11.453125" customWidth="1"/>
    <col min="4528" max="4528" width="11.7265625" customWidth="1"/>
    <col min="4529" max="4536" width="12.26953125" customWidth="1"/>
    <col min="4537" max="4539" width="13.6328125" customWidth="1"/>
    <col min="4540" max="4541" width="12.26953125" customWidth="1"/>
    <col min="4542" max="4544" width="13.6328125" customWidth="1"/>
    <col min="4545" max="4546" width="12.26953125" customWidth="1"/>
    <col min="4547" max="4549" width="13.6328125" customWidth="1"/>
    <col min="4550" max="4551" width="12.26953125" customWidth="1"/>
    <col min="4552" max="4554" width="13.6328125" customWidth="1"/>
    <col min="4555" max="4555" width="14.36328125" bestFit="1" customWidth="1"/>
    <col min="4556" max="4556" width="12.26953125" customWidth="1"/>
    <col min="4557" max="4559" width="13.6328125" customWidth="1"/>
    <col min="4560" max="4560" width="14.36328125" bestFit="1" customWidth="1"/>
    <col min="4561" max="4561" width="12.26953125" customWidth="1"/>
    <col min="4562" max="4562" width="10.26953125" customWidth="1"/>
    <col min="4563" max="4564" width="13.6328125" customWidth="1"/>
    <col min="4565" max="4566" width="12.26953125" customWidth="1"/>
    <col min="4567" max="4569" width="13.6328125" customWidth="1"/>
    <col min="4570" max="4570" width="14.36328125" bestFit="1" customWidth="1"/>
    <col min="4571" max="4571" width="12.26953125" customWidth="1"/>
    <col min="4572" max="4574" width="13.6328125" customWidth="1"/>
    <col min="4575" max="4575" width="12.453125" bestFit="1" customWidth="1"/>
    <col min="4576" max="4576" width="12.26953125" customWidth="1"/>
    <col min="4577" max="4577" width="11.26953125" customWidth="1"/>
    <col min="4578" max="4579" width="13.6328125" customWidth="1"/>
    <col min="4580" max="4580" width="14.36328125" bestFit="1" customWidth="1"/>
    <col min="4581" max="4581" width="12.26953125" customWidth="1"/>
    <col min="4582" max="4582" width="9.08984375" customWidth="1"/>
    <col min="4583" max="4584" width="13.6328125" customWidth="1"/>
    <col min="4585" max="4585" width="13.6328125" bestFit="1" customWidth="1"/>
    <col min="4586" max="4586" width="12.26953125" customWidth="1"/>
    <col min="4587" max="4587" width="6.7265625" customWidth="1"/>
    <col min="4588" max="4589" width="13.6328125" customWidth="1"/>
    <col min="4590" max="4590" width="13.6328125" bestFit="1" customWidth="1"/>
    <col min="4591" max="4591" width="12.26953125" customWidth="1"/>
    <col min="4592" max="4594" width="13.6328125" customWidth="1"/>
    <col min="4595" max="4596" width="12.26953125" customWidth="1"/>
    <col min="4597" max="4599" width="13.6328125" customWidth="1"/>
    <col min="4600" max="4601" width="12.26953125" customWidth="1"/>
    <col min="4602" max="4604" width="13.6328125" customWidth="1"/>
    <col min="4605" max="4605" width="14.36328125" bestFit="1" customWidth="1"/>
    <col min="4606" max="4606" width="12.26953125" customWidth="1"/>
    <col min="4607" max="4609" width="13.6328125" customWidth="1"/>
    <col min="4610" max="4610" width="13.6328125" bestFit="1" customWidth="1"/>
    <col min="4611" max="4611" width="12.26953125" customWidth="1"/>
    <col min="4612" max="4612" width="11.26953125" customWidth="1"/>
    <col min="4613" max="4614" width="13.6328125" customWidth="1"/>
    <col min="4615" max="4615" width="13.6328125" bestFit="1" customWidth="1"/>
    <col min="4616" max="4616" width="12.26953125" customWidth="1"/>
    <col min="4617" max="4617" width="9.08984375" customWidth="1"/>
    <col min="4618" max="4619" width="13.6328125" customWidth="1"/>
    <col min="4620" max="4620" width="14.36328125" bestFit="1" customWidth="1"/>
    <col min="4621" max="4621" width="12.26953125" customWidth="1"/>
    <col min="4622" max="4624" width="12.81640625" customWidth="1"/>
    <col min="4625" max="4629" width="12.26953125" customWidth="1"/>
    <col min="4630" max="4632" width="12.81640625" customWidth="1"/>
    <col min="4633" max="4637" width="12.26953125" customWidth="1"/>
    <col min="4638" max="4640" width="12.81640625" customWidth="1"/>
    <col min="4641" max="4641" width="14.36328125" bestFit="1" customWidth="1"/>
    <col min="4642" max="4645" width="12.26953125" customWidth="1"/>
    <col min="4646" max="4648" width="12.81640625" customWidth="1"/>
    <col min="4649" max="4650" width="14.36328125" bestFit="1" customWidth="1"/>
    <col min="4651" max="4652" width="13.26953125" bestFit="1" customWidth="1"/>
    <col min="4653" max="4653" width="12.26953125" customWidth="1"/>
    <col min="4654" max="4656" width="12.81640625" customWidth="1"/>
    <col min="4657" max="4659" width="14.36328125" bestFit="1" customWidth="1"/>
    <col min="4660" max="4661" width="12.26953125" customWidth="1"/>
    <col min="4662" max="4664" width="12.81640625" customWidth="1"/>
    <col min="4665" max="4666" width="12.26953125" customWidth="1"/>
    <col min="4667" max="4667" width="14.36328125" bestFit="1" customWidth="1"/>
    <col min="4668" max="4669" width="12.26953125" customWidth="1"/>
    <col min="4670" max="4672" width="12.81640625" customWidth="1"/>
    <col min="4673" max="4677" width="12.26953125" customWidth="1"/>
    <col min="4678" max="4680" width="12.81640625" customWidth="1"/>
    <col min="4681" max="4685" width="12.26953125" customWidth="1"/>
    <col min="4686" max="4688" width="12.81640625" customWidth="1"/>
    <col min="4689" max="4693" width="12.26953125" customWidth="1"/>
    <col min="4694" max="4696" width="12.81640625" customWidth="1"/>
    <col min="4697" max="4697" width="14.36328125" bestFit="1" customWidth="1"/>
    <col min="4698" max="4698" width="13.26953125" bestFit="1" customWidth="1"/>
    <col min="4699" max="4700" width="14.36328125" bestFit="1" customWidth="1"/>
    <col min="4701" max="4701" width="12.26953125" customWidth="1"/>
    <col min="4702" max="4702" width="12.81640625" bestFit="1" customWidth="1"/>
    <col min="4703" max="4704" width="12.81640625" customWidth="1"/>
    <col min="4705" max="4705" width="13.6328125" bestFit="1" customWidth="1"/>
    <col min="4706" max="4708" width="14.36328125" bestFit="1" customWidth="1"/>
    <col min="4709" max="4709" width="12.26953125" customWidth="1"/>
    <col min="4710" max="4710" width="10.81640625" customWidth="1"/>
    <col min="4711" max="4712" width="12.81640625" customWidth="1"/>
    <col min="4713" max="4713" width="13.6328125" bestFit="1" customWidth="1"/>
    <col min="4714" max="4714" width="12.453125" bestFit="1" customWidth="1"/>
    <col min="4715" max="4716" width="13.6328125" bestFit="1" customWidth="1"/>
    <col min="4717" max="4717" width="12.26953125" customWidth="1"/>
    <col min="4718" max="4720" width="12.81640625" customWidth="1"/>
    <col min="4721" max="4725" width="12.26953125" customWidth="1"/>
    <col min="4726" max="4728" width="12.81640625" customWidth="1"/>
    <col min="4729" max="4729" width="12.26953125" customWidth="1"/>
    <col min="4730" max="4730" width="13.26953125" bestFit="1" customWidth="1"/>
    <col min="4731" max="4732" width="14.36328125" bestFit="1" customWidth="1"/>
    <col min="4733" max="4733" width="12.26953125" customWidth="1"/>
    <col min="4734" max="4736" width="12.81640625" customWidth="1"/>
    <col min="4737" max="4740" width="14.36328125" bestFit="1" customWidth="1"/>
    <col min="4741" max="4741" width="12.26953125" customWidth="1"/>
    <col min="4742" max="4742" width="12.81640625" bestFit="1" customWidth="1"/>
    <col min="4743" max="4744" width="12.81640625" customWidth="1"/>
    <col min="4745" max="4745" width="14.36328125" bestFit="1" customWidth="1"/>
    <col min="4746" max="4748" width="13.6328125" bestFit="1" customWidth="1"/>
    <col min="4749" max="4749" width="12.26953125" customWidth="1"/>
    <col min="4750" max="4752" width="12.81640625" customWidth="1"/>
    <col min="4753" max="4753" width="13.6328125" bestFit="1" customWidth="1"/>
    <col min="4754" max="4756" width="14.36328125" bestFit="1" customWidth="1"/>
    <col min="4757" max="4757" width="12.26953125" customWidth="1"/>
    <col min="4758" max="4760" width="12.81640625" customWidth="1"/>
    <col min="4761" max="4761" width="13.6328125" bestFit="1" customWidth="1"/>
    <col min="4762" max="4764" width="14.36328125" bestFit="1" customWidth="1"/>
    <col min="4765" max="4780" width="12.26953125" customWidth="1"/>
    <col min="4781" max="4781" width="12.81640625" customWidth="1"/>
    <col min="4782" max="4782" width="12.26953125" customWidth="1"/>
    <col min="4783" max="4783" width="11.453125" customWidth="1"/>
    <col min="4784" max="4784" width="11.7265625" customWidth="1"/>
    <col min="4785" max="4792" width="12.26953125" customWidth="1"/>
    <col min="4793" max="4795" width="13.6328125" customWidth="1"/>
    <col min="4796" max="4797" width="12.26953125" customWidth="1"/>
    <col min="4798" max="4800" width="13.6328125" customWidth="1"/>
    <col min="4801" max="4802" width="12.26953125" customWidth="1"/>
    <col min="4803" max="4805" width="13.6328125" customWidth="1"/>
    <col min="4806" max="4807" width="12.26953125" customWidth="1"/>
    <col min="4808" max="4810" width="13.6328125" customWidth="1"/>
    <col min="4811" max="4811" width="14.36328125" bestFit="1" customWidth="1"/>
    <col min="4812" max="4812" width="12.26953125" customWidth="1"/>
    <col min="4813" max="4815" width="13.6328125" customWidth="1"/>
    <col min="4816" max="4816" width="14.36328125" bestFit="1" customWidth="1"/>
    <col min="4817" max="4817" width="12.26953125" customWidth="1"/>
    <col min="4818" max="4818" width="10.26953125" customWidth="1"/>
    <col min="4819" max="4820" width="13.6328125" customWidth="1"/>
    <col min="4821" max="4822" width="12.26953125" customWidth="1"/>
    <col min="4823" max="4825" width="13.6328125" customWidth="1"/>
    <col min="4826" max="4826" width="14.36328125" bestFit="1" customWidth="1"/>
    <col min="4827" max="4827" width="12.26953125" customWidth="1"/>
    <col min="4828" max="4830" width="13.6328125" customWidth="1"/>
    <col min="4831" max="4831" width="12.453125" bestFit="1" customWidth="1"/>
    <col min="4832" max="4832" width="12.26953125" customWidth="1"/>
    <col min="4833" max="4833" width="11.26953125" customWidth="1"/>
    <col min="4834" max="4835" width="13.6328125" customWidth="1"/>
    <col min="4836" max="4836" width="14.36328125" bestFit="1" customWidth="1"/>
    <col min="4837" max="4837" width="12.26953125" customWidth="1"/>
    <col min="4838" max="4838" width="9.08984375" customWidth="1"/>
    <col min="4839" max="4840" width="13.6328125" customWidth="1"/>
    <col min="4841" max="4841" width="13.6328125" bestFit="1" customWidth="1"/>
    <col min="4842" max="4842" width="12.26953125" customWidth="1"/>
    <col min="4843" max="4843" width="6.7265625" customWidth="1"/>
    <col min="4844" max="4845" width="13.6328125" customWidth="1"/>
    <col min="4846" max="4846" width="13.6328125" bestFit="1" customWidth="1"/>
    <col min="4847" max="4847" width="12.26953125" customWidth="1"/>
    <col min="4848" max="4850" width="13.6328125" customWidth="1"/>
    <col min="4851" max="4852" width="12.26953125" customWidth="1"/>
    <col min="4853" max="4855" width="13.6328125" customWidth="1"/>
    <col min="4856" max="4857" width="12.26953125" customWidth="1"/>
    <col min="4858" max="4860" width="13.6328125" customWidth="1"/>
    <col min="4861" max="4861" width="14.36328125" bestFit="1" customWidth="1"/>
    <col min="4862" max="4862" width="12.26953125" customWidth="1"/>
    <col min="4863" max="4865" width="13.6328125" customWidth="1"/>
    <col min="4866" max="4866" width="13.6328125" bestFit="1" customWidth="1"/>
    <col min="4867" max="4867" width="12.26953125" customWidth="1"/>
    <col min="4868" max="4868" width="11.26953125" customWidth="1"/>
    <col min="4869" max="4870" width="13.6328125" customWidth="1"/>
    <col min="4871" max="4871" width="13.6328125" bestFit="1" customWidth="1"/>
    <col min="4872" max="4872" width="12.26953125" customWidth="1"/>
    <col min="4873" max="4873" width="9.08984375" customWidth="1"/>
    <col min="4874" max="4875" width="13.6328125" customWidth="1"/>
    <col min="4876" max="4876" width="14.36328125" bestFit="1" customWidth="1"/>
    <col min="4877" max="4877" width="12.26953125" customWidth="1"/>
    <col min="4878" max="4880" width="12.81640625" customWidth="1"/>
    <col min="4881" max="4885" width="12.26953125" customWidth="1"/>
    <col min="4886" max="4888" width="12.81640625" customWidth="1"/>
    <col min="4889" max="4893" width="12.26953125" customWidth="1"/>
    <col min="4894" max="4896" width="12.81640625" customWidth="1"/>
    <col min="4897" max="4897" width="14.36328125" bestFit="1" customWidth="1"/>
    <col min="4898" max="4901" width="12.26953125" customWidth="1"/>
    <col min="4902" max="4904" width="12.81640625" customWidth="1"/>
    <col min="4905" max="4906" width="14.36328125" bestFit="1" customWidth="1"/>
    <col min="4907" max="4908" width="13.26953125" bestFit="1" customWidth="1"/>
    <col min="4909" max="4909" width="12.26953125" customWidth="1"/>
    <col min="4910" max="4912" width="12.81640625" customWidth="1"/>
    <col min="4913" max="4915" width="14.36328125" bestFit="1" customWidth="1"/>
    <col min="4916" max="4917" width="12.26953125" customWidth="1"/>
    <col min="4918" max="4920" width="12.81640625" customWidth="1"/>
    <col min="4921" max="4922" width="12.26953125" customWidth="1"/>
    <col min="4923" max="4923" width="14.36328125" bestFit="1" customWidth="1"/>
    <col min="4924" max="4925" width="12.26953125" customWidth="1"/>
    <col min="4926" max="4928" width="12.81640625" customWidth="1"/>
    <col min="4929" max="4933" width="12.26953125" customWidth="1"/>
    <col min="4934" max="4936" width="12.81640625" customWidth="1"/>
    <col min="4937" max="4941" width="12.26953125" customWidth="1"/>
    <col min="4942" max="4944" width="12.81640625" customWidth="1"/>
    <col min="4945" max="4949" width="12.26953125" customWidth="1"/>
    <col min="4950" max="4952" width="12.81640625" customWidth="1"/>
    <col min="4953" max="4953" width="14.36328125" bestFit="1" customWidth="1"/>
    <col min="4954" max="4954" width="13.26953125" bestFit="1" customWidth="1"/>
    <col min="4955" max="4956" width="14.36328125" bestFit="1" customWidth="1"/>
    <col min="4957" max="4957" width="12.26953125" customWidth="1"/>
    <col min="4958" max="4958" width="12.81640625" bestFit="1" customWidth="1"/>
    <col min="4959" max="4960" width="12.81640625" customWidth="1"/>
    <col min="4961" max="4961" width="13.6328125" bestFit="1" customWidth="1"/>
    <col min="4962" max="4964" width="14.36328125" bestFit="1" customWidth="1"/>
    <col min="4965" max="4965" width="12.26953125" customWidth="1"/>
    <col min="4966" max="4966" width="10.81640625" customWidth="1"/>
    <col min="4967" max="4968" width="12.81640625" customWidth="1"/>
    <col min="4969" max="4969" width="13.6328125" bestFit="1" customWidth="1"/>
    <col min="4970" max="4970" width="12.453125" bestFit="1" customWidth="1"/>
    <col min="4971" max="4972" width="13.6328125" bestFit="1" customWidth="1"/>
    <col min="4973" max="4973" width="12.26953125" customWidth="1"/>
    <col min="4974" max="4976" width="12.81640625" customWidth="1"/>
    <col min="4977" max="4981" width="12.26953125" customWidth="1"/>
    <col min="4982" max="4984" width="12.81640625" customWidth="1"/>
    <col min="4985" max="4985" width="12.26953125" customWidth="1"/>
    <col min="4986" max="4986" width="13.26953125" bestFit="1" customWidth="1"/>
    <col min="4987" max="4988" width="14.36328125" bestFit="1" customWidth="1"/>
    <col min="4989" max="4989" width="12.26953125" customWidth="1"/>
    <col min="4990" max="4992" width="12.81640625" customWidth="1"/>
    <col min="4993" max="4996" width="14.36328125" bestFit="1" customWidth="1"/>
    <col min="4997" max="4997" width="12.26953125" customWidth="1"/>
    <col min="4998" max="4998" width="12.81640625" bestFit="1" customWidth="1"/>
    <col min="4999" max="5000" width="12.81640625" customWidth="1"/>
    <col min="5001" max="5001" width="14.36328125" bestFit="1" customWidth="1"/>
    <col min="5002" max="5004" width="13.6328125" bestFit="1" customWidth="1"/>
    <col min="5005" max="5005" width="12.26953125" customWidth="1"/>
    <col min="5006" max="5008" width="12.81640625" customWidth="1"/>
    <col min="5009" max="5009" width="13.6328125" bestFit="1" customWidth="1"/>
    <col min="5010" max="5012" width="14.36328125" bestFit="1" customWidth="1"/>
    <col min="5013" max="5013" width="12.26953125" customWidth="1"/>
    <col min="5014" max="5016" width="12.81640625" customWidth="1"/>
    <col min="5017" max="5017" width="13.6328125" bestFit="1" customWidth="1"/>
    <col min="5018" max="5020" width="14.36328125" bestFit="1" customWidth="1"/>
    <col min="5021" max="5036" width="12.26953125" customWidth="1"/>
    <col min="5037" max="5037" width="12.81640625" customWidth="1"/>
    <col min="5038" max="5038" width="12.26953125" customWidth="1"/>
    <col min="5039" max="5039" width="11.453125" customWidth="1"/>
    <col min="5040" max="5040" width="11.7265625" customWidth="1"/>
    <col min="5041" max="5048" width="12.26953125" customWidth="1"/>
    <col min="5049" max="5051" width="13.6328125" customWidth="1"/>
    <col min="5052" max="5053" width="12.26953125" customWidth="1"/>
    <col min="5054" max="5056" width="13.6328125" customWidth="1"/>
    <col min="5057" max="5058" width="12.26953125" customWidth="1"/>
    <col min="5059" max="5061" width="13.6328125" customWidth="1"/>
    <col min="5062" max="5063" width="12.26953125" customWidth="1"/>
    <col min="5064" max="5066" width="13.6328125" customWidth="1"/>
    <col min="5067" max="5067" width="14.36328125" bestFit="1" customWidth="1"/>
    <col min="5068" max="5068" width="12.26953125" customWidth="1"/>
    <col min="5069" max="5071" width="13.6328125" customWidth="1"/>
    <col min="5072" max="5072" width="14.36328125" bestFit="1" customWidth="1"/>
    <col min="5073" max="5073" width="12.26953125" customWidth="1"/>
    <col min="5074" max="5074" width="10.26953125" customWidth="1"/>
    <col min="5075" max="5076" width="13.6328125" customWidth="1"/>
    <col min="5077" max="5078" width="12.26953125" customWidth="1"/>
    <col min="5079" max="5081" width="13.6328125" customWidth="1"/>
    <col min="5082" max="5082" width="14.36328125" bestFit="1" customWidth="1"/>
    <col min="5083" max="5083" width="12.26953125" customWidth="1"/>
    <col min="5084" max="5086" width="13.6328125" customWidth="1"/>
    <col min="5087" max="5087" width="12.453125" bestFit="1" customWidth="1"/>
    <col min="5088" max="5088" width="12.26953125" customWidth="1"/>
    <col min="5089" max="5089" width="11.26953125" customWidth="1"/>
    <col min="5090" max="5091" width="13.6328125" customWidth="1"/>
    <col min="5092" max="5092" width="14.36328125" bestFit="1" customWidth="1"/>
    <col min="5093" max="5093" width="12.26953125" customWidth="1"/>
    <col min="5094" max="5094" width="9.08984375" customWidth="1"/>
    <col min="5095" max="5096" width="13.6328125" customWidth="1"/>
    <col min="5097" max="5097" width="13.6328125" bestFit="1" customWidth="1"/>
    <col min="5098" max="5098" width="12.26953125" customWidth="1"/>
    <col min="5099" max="5099" width="6.7265625" customWidth="1"/>
    <col min="5100" max="5101" width="13.6328125" customWidth="1"/>
    <col min="5102" max="5102" width="13.6328125" bestFit="1" customWidth="1"/>
    <col min="5103" max="5103" width="12.26953125" customWidth="1"/>
    <col min="5104" max="5106" width="13.6328125" customWidth="1"/>
    <col min="5107" max="5108" width="12.26953125" customWidth="1"/>
    <col min="5109" max="5111" width="13.6328125" customWidth="1"/>
    <col min="5112" max="5113" width="12.26953125" customWidth="1"/>
    <col min="5114" max="5116" width="13.6328125" customWidth="1"/>
    <col min="5117" max="5117" width="14.36328125" bestFit="1" customWidth="1"/>
    <col min="5118" max="5118" width="12.26953125" customWidth="1"/>
    <col min="5119" max="5121" width="13.6328125" customWidth="1"/>
    <col min="5122" max="5122" width="13.6328125" bestFit="1" customWidth="1"/>
    <col min="5123" max="5123" width="12.26953125" customWidth="1"/>
    <col min="5124" max="5124" width="11.26953125" customWidth="1"/>
    <col min="5125" max="5126" width="13.6328125" customWidth="1"/>
    <col min="5127" max="5127" width="13.6328125" bestFit="1" customWidth="1"/>
    <col min="5128" max="5128" width="12.26953125" customWidth="1"/>
    <col min="5129" max="5129" width="9.08984375" customWidth="1"/>
    <col min="5130" max="5131" width="13.6328125" customWidth="1"/>
    <col min="5132" max="5132" width="14.36328125" bestFit="1" customWidth="1"/>
    <col min="5133" max="5133" width="12.26953125" customWidth="1"/>
    <col min="5134" max="5136" width="12.81640625" customWidth="1"/>
    <col min="5137" max="5141" width="12.26953125" customWidth="1"/>
    <col min="5142" max="5144" width="12.81640625" customWidth="1"/>
    <col min="5145" max="5149" width="12.26953125" customWidth="1"/>
    <col min="5150" max="5152" width="12.81640625" customWidth="1"/>
    <col min="5153" max="5153" width="14.36328125" bestFit="1" customWidth="1"/>
    <col min="5154" max="5157" width="12.26953125" customWidth="1"/>
    <col min="5158" max="5160" width="12.81640625" customWidth="1"/>
    <col min="5161" max="5162" width="14.36328125" bestFit="1" customWidth="1"/>
    <col min="5163" max="5164" width="13.26953125" bestFit="1" customWidth="1"/>
    <col min="5165" max="5165" width="12.26953125" customWidth="1"/>
    <col min="5166" max="5168" width="12.81640625" customWidth="1"/>
    <col min="5169" max="5171" width="14.36328125" bestFit="1" customWidth="1"/>
    <col min="5172" max="5173" width="12.26953125" customWidth="1"/>
    <col min="5174" max="5176" width="12.81640625" customWidth="1"/>
    <col min="5177" max="5178" width="12.26953125" customWidth="1"/>
    <col min="5179" max="5179" width="14.36328125" bestFit="1" customWidth="1"/>
    <col min="5180" max="5181" width="12.26953125" customWidth="1"/>
    <col min="5182" max="5184" width="12.81640625" customWidth="1"/>
    <col min="5185" max="5189" width="12.26953125" customWidth="1"/>
    <col min="5190" max="5192" width="12.81640625" customWidth="1"/>
    <col min="5193" max="5197" width="12.26953125" customWidth="1"/>
    <col min="5198" max="5200" width="12.81640625" customWidth="1"/>
    <col min="5201" max="5205" width="12.26953125" customWidth="1"/>
    <col min="5206" max="5208" width="12.81640625" customWidth="1"/>
    <col min="5209" max="5209" width="14.36328125" bestFit="1" customWidth="1"/>
    <col min="5210" max="5210" width="13.26953125" bestFit="1" customWidth="1"/>
    <col min="5211" max="5212" width="14.36328125" bestFit="1" customWidth="1"/>
    <col min="5213" max="5213" width="12.26953125" customWidth="1"/>
    <col min="5214" max="5214" width="12.81640625" bestFit="1" customWidth="1"/>
    <col min="5215" max="5216" width="12.81640625" customWidth="1"/>
    <col min="5217" max="5217" width="13.6328125" bestFit="1" customWidth="1"/>
    <col min="5218" max="5220" width="14.36328125" bestFit="1" customWidth="1"/>
    <col min="5221" max="5221" width="12.26953125" customWidth="1"/>
    <col min="5222" max="5222" width="10.81640625" customWidth="1"/>
    <col min="5223" max="5224" width="12.81640625" customWidth="1"/>
    <col min="5225" max="5225" width="13.6328125" bestFit="1" customWidth="1"/>
    <col min="5226" max="5226" width="12.453125" bestFit="1" customWidth="1"/>
    <col min="5227" max="5228" width="13.6328125" bestFit="1" customWidth="1"/>
    <col min="5229" max="5229" width="12.26953125" customWidth="1"/>
    <col min="5230" max="5232" width="12.81640625" customWidth="1"/>
    <col min="5233" max="5237" width="12.26953125" customWidth="1"/>
    <col min="5238" max="5240" width="12.81640625" customWidth="1"/>
    <col min="5241" max="5241" width="12.26953125" customWidth="1"/>
    <col min="5242" max="5242" width="13.26953125" bestFit="1" customWidth="1"/>
    <col min="5243" max="5244" width="14.36328125" bestFit="1" customWidth="1"/>
    <col min="5245" max="5245" width="12.26953125" customWidth="1"/>
    <col min="5246" max="5248" width="12.81640625" customWidth="1"/>
    <col min="5249" max="5252" width="14.36328125" bestFit="1" customWidth="1"/>
    <col min="5253" max="5253" width="12.26953125" customWidth="1"/>
    <col min="5254" max="5254" width="12.81640625" bestFit="1" customWidth="1"/>
    <col min="5255" max="5256" width="12.81640625" customWidth="1"/>
    <col min="5257" max="5257" width="14.36328125" bestFit="1" customWidth="1"/>
    <col min="5258" max="5260" width="13.6328125" bestFit="1" customWidth="1"/>
    <col min="5261" max="5261" width="12.26953125" customWidth="1"/>
    <col min="5262" max="5264" width="12.81640625" customWidth="1"/>
    <col min="5265" max="5265" width="13.6328125" bestFit="1" customWidth="1"/>
    <col min="5266" max="5268" width="14.36328125" bestFit="1" customWidth="1"/>
    <col min="5269" max="5269" width="12.26953125" customWidth="1"/>
    <col min="5270" max="5272" width="12.81640625" customWidth="1"/>
    <col min="5273" max="5273" width="13.6328125" bestFit="1" customWidth="1"/>
    <col min="5274" max="5276" width="14.36328125" bestFit="1" customWidth="1"/>
    <col min="5277" max="5292" width="12.26953125" customWidth="1"/>
    <col min="5293" max="5293" width="12.81640625" customWidth="1"/>
    <col min="5294" max="5294" width="12.26953125" customWidth="1"/>
    <col min="5295" max="5295" width="11.453125" customWidth="1"/>
    <col min="5296" max="5296" width="11.7265625" customWidth="1"/>
    <col min="5297" max="5304" width="12.26953125" customWidth="1"/>
    <col min="5305" max="5307" width="13.6328125" customWidth="1"/>
    <col min="5308" max="5309" width="12.26953125" customWidth="1"/>
    <col min="5310" max="5312" width="13.6328125" customWidth="1"/>
    <col min="5313" max="5314" width="12.26953125" customWidth="1"/>
    <col min="5315" max="5317" width="13.6328125" customWidth="1"/>
    <col min="5318" max="5319" width="12.26953125" customWidth="1"/>
    <col min="5320" max="5322" width="13.6328125" customWidth="1"/>
    <col min="5323" max="5323" width="14.36328125" bestFit="1" customWidth="1"/>
    <col min="5324" max="5324" width="12.26953125" customWidth="1"/>
    <col min="5325" max="5327" width="13.6328125" customWidth="1"/>
    <col min="5328" max="5328" width="14.36328125" bestFit="1" customWidth="1"/>
    <col min="5329" max="5329" width="12.26953125" customWidth="1"/>
    <col min="5330" max="5330" width="10.26953125" customWidth="1"/>
    <col min="5331" max="5332" width="13.6328125" customWidth="1"/>
    <col min="5333" max="5334" width="12.26953125" customWidth="1"/>
    <col min="5335" max="5337" width="13.6328125" customWidth="1"/>
    <col min="5338" max="5338" width="14.36328125" bestFit="1" customWidth="1"/>
    <col min="5339" max="5339" width="12.26953125" customWidth="1"/>
    <col min="5340" max="5342" width="13.6328125" customWidth="1"/>
    <col min="5343" max="5343" width="12.453125" bestFit="1" customWidth="1"/>
    <col min="5344" max="5344" width="12.26953125" customWidth="1"/>
    <col min="5345" max="5345" width="11.26953125" customWidth="1"/>
    <col min="5346" max="5347" width="13.6328125" customWidth="1"/>
    <col min="5348" max="5348" width="14.36328125" bestFit="1" customWidth="1"/>
    <col min="5349" max="5349" width="12.26953125" customWidth="1"/>
    <col min="5350" max="5350" width="9.08984375" customWidth="1"/>
    <col min="5351" max="5352" width="13.6328125" customWidth="1"/>
    <col min="5353" max="5353" width="13.6328125" bestFit="1" customWidth="1"/>
    <col min="5354" max="5354" width="12.26953125" customWidth="1"/>
    <col min="5355" max="5355" width="6.7265625" customWidth="1"/>
    <col min="5356" max="5357" width="13.6328125" customWidth="1"/>
    <col min="5358" max="5358" width="13.6328125" bestFit="1" customWidth="1"/>
    <col min="5359" max="5359" width="12.26953125" customWidth="1"/>
    <col min="5360" max="5362" width="13.6328125" customWidth="1"/>
    <col min="5363" max="5364" width="12.26953125" customWidth="1"/>
    <col min="5365" max="5367" width="13.6328125" customWidth="1"/>
    <col min="5368" max="5369" width="12.26953125" customWidth="1"/>
    <col min="5370" max="5372" width="13.6328125" customWidth="1"/>
    <col min="5373" max="5373" width="14.36328125" bestFit="1" customWidth="1"/>
    <col min="5374" max="5374" width="12.26953125" customWidth="1"/>
    <col min="5375" max="5377" width="13.6328125" customWidth="1"/>
    <col min="5378" max="5378" width="13.6328125" bestFit="1" customWidth="1"/>
    <col min="5379" max="5379" width="12.26953125" customWidth="1"/>
    <col min="5380" max="5380" width="11.26953125" customWidth="1"/>
    <col min="5381" max="5382" width="13.6328125" customWidth="1"/>
    <col min="5383" max="5383" width="13.6328125" bestFit="1" customWidth="1"/>
    <col min="5384" max="5384" width="12.26953125" customWidth="1"/>
    <col min="5385" max="5385" width="9.08984375" customWidth="1"/>
    <col min="5386" max="5387" width="13.6328125" customWidth="1"/>
    <col min="5388" max="5388" width="14.36328125" bestFit="1" customWidth="1"/>
    <col min="5389" max="5389" width="12.26953125" customWidth="1"/>
    <col min="5390" max="5392" width="12.81640625" customWidth="1"/>
    <col min="5393" max="5397" width="12.26953125" customWidth="1"/>
    <col min="5398" max="5400" width="12.81640625" customWidth="1"/>
    <col min="5401" max="5405" width="12.26953125" customWidth="1"/>
    <col min="5406" max="5408" width="12.81640625" customWidth="1"/>
    <col min="5409" max="5409" width="14.36328125" bestFit="1" customWidth="1"/>
    <col min="5410" max="5413" width="12.26953125" customWidth="1"/>
    <col min="5414" max="5416" width="12.81640625" customWidth="1"/>
    <col min="5417" max="5418" width="14.36328125" bestFit="1" customWidth="1"/>
    <col min="5419" max="5420" width="13.26953125" bestFit="1" customWidth="1"/>
    <col min="5421" max="5421" width="12.26953125" customWidth="1"/>
    <col min="5422" max="5424" width="12.81640625" customWidth="1"/>
    <col min="5425" max="5427" width="14.36328125" bestFit="1" customWidth="1"/>
    <col min="5428" max="5429" width="12.26953125" customWidth="1"/>
    <col min="5430" max="5432" width="12.81640625" customWidth="1"/>
    <col min="5433" max="5434" width="12.26953125" customWidth="1"/>
    <col min="5435" max="5435" width="14.36328125" bestFit="1" customWidth="1"/>
    <col min="5436" max="5437" width="12.26953125" customWidth="1"/>
    <col min="5438" max="5440" width="12.81640625" customWidth="1"/>
    <col min="5441" max="5445" width="12.26953125" customWidth="1"/>
    <col min="5446" max="5448" width="12.81640625" customWidth="1"/>
    <col min="5449" max="5453" width="12.26953125" customWidth="1"/>
    <col min="5454" max="5456" width="12.81640625" customWidth="1"/>
    <col min="5457" max="5461" width="12.26953125" customWidth="1"/>
    <col min="5462" max="5464" width="12.81640625" customWidth="1"/>
    <col min="5465" max="5465" width="14.36328125" bestFit="1" customWidth="1"/>
    <col min="5466" max="5466" width="13.26953125" bestFit="1" customWidth="1"/>
    <col min="5467" max="5468" width="14.36328125" bestFit="1" customWidth="1"/>
    <col min="5469" max="5469" width="12.26953125" customWidth="1"/>
    <col min="5470" max="5470" width="12.81640625" bestFit="1" customWidth="1"/>
    <col min="5471" max="5472" width="12.81640625" customWidth="1"/>
    <col min="5473" max="5473" width="13.6328125" bestFit="1" customWidth="1"/>
    <col min="5474" max="5476" width="14.36328125" bestFit="1" customWidth="1"/>
    <col min="5477" max="5477" width="12.26953125" customWidth="1"/>
    <col min="5478" max="5478" width="10.81640625" customWidth="1"/>
    <col min="5479" max="5480" width="12.81640625" customWidth="1"/>
    <col min="5481" max="5481" width="13.6328125" bestFit="1" customWidth="1"/>
    <col min="5482" max="5482" width="12.453125" bestFit="1" customWidth="1"/>
    <col min="5483" max="5484" width="13.6328125" bestFit="1" customWidth="1"/>
    <col min="5485" max="5485" width="12.26953125" customWidth="1"/>
    <col min="5486" max="5488" width="12.81640625" customWidth="1"/>
    <col min="5489" max="5493" width="12.26953125" customWidth="1"/>
    <col min="5494" max="5496" width="12.81640625" customWidth="1"/>
    <col min="5497" max="5497" width="12.26953125" customWidth="1"/>
    <col min="5498" max="5498" width="13.26953125" bestFit="1" customWidth="1"/>
    <col min="5499" max="5500" width="14.36328125" bestFit="1" customWidth="1"/>
    <col min="5501" max="5501" width="12.26953125" customWidth="1"/>
    <col min="5502" max="5504" width="12.81640625" customWidth="1"/>
    <col min="5505" max="5508" width="14.36328125" bestFit="1" customWidth="1"/>
    <col min="5509" max="5509" width="12.26953125" customWidth="1"/>
    <col min="5510" max="5510" width="12.81640625" bestFit="1" customWidth="1"/>
    <col min="5511" max="5512" width="12.81640625" customWidth="1"/>
    <col min="5513" max="5513" width="14.36328125" bestFit="1" customWidth="1"/>
    <col min="5514" max="5516" width="13.6328125" bestFit="1" customWidth="1"/>
    <col min="5517" max="5517" width="12.26953125" customWidth="1"/>
    <col min="5518" max="5520" width="12.81640625" customWidth="1"/>
    <col min="5521" max="5521" width="13.6328125" bestFit="1" customWidth="1"/>
    <col min="5522" max="5524" width="14.36328125" bestFit="1" customWidth="1"/>
    <col min="5525" max="5525" width="12.26953125" customWidth="1"/>
    <col min="5526" max="5528" width="12.81640625" customWidth="1"/>
    <col min="5529" max="5529" width="13.6328125" bestFit="1" customWidth="1"/>
    <col min="5530" max="5532" width="14.36328125" bestFit="1" customWidth="1"/>
    <col min="5533" max="5548" width="12.26953125" customWidth="1"/>
    <col min="5549" max="5549" width="12.81640625" customWidth="1"/>
    <col min="5550" max="5550" width="12.26953125" customWidth="1"/>
    <col min="5551" max="5551" width="11.453125" customWidth="1"/>
    <col min="5552" max="5552" width="11.7265625" customWidth="1"/>
    <col min="5553" max="5560" width="12.26953125" customWidth="1"/>
    <col min="5561" max="5563" width="13.6328125" customWidth="1"/>
    <col min="5564" max="5565" width="12.26953125" customWidth="1"/>
    <col min="5566" max="5568" width="13.6328125" customWidth="1"/>
    <col min="5569" max="5570" width="12.26953125" customWidth="1"/>
    <col min="5571" max="5573" width="13.6328125" customWidth="1"/>
    <col min="5574" max="5575" width="12.26953125" customWidth="1"/>
    <col min="5576" max="5578" width="13.6328125" customWidth="1"/>
    <col min="5579" max="5579" width="14.36328125" bestFit="1" customWidth="1"/>
    <col min="5580" max="5580" width="12.26953125" customWidth="1"/>
    <col min="5581" max="5583" width="13.6328125" customWidth="1"/>
    <col min="5584" max="5584" width="14.36328125" bestFit="1" customWidth="1"/>
    <col min="5585" max="5585" width="12.26953125" customWidth="1"/>
    <col min="5586" max="5586" width="10.26953125" customWidth="1"/>
    <col min="5587" max="5588" width="13.6328125" customWidth="1"/>
    <col min="5589" max="5590" width="12.26953125" customWidth="1"/>
    <col min="5591" max="5593" width="13.6328125" customWidth="1"/>
    <col min="5594" max="5594" width="14.36328125" bestFit="1" customWidth="1"/>
    <col min="5595" max="5595" width="12.26953125" customWidth="1"/>
    <col min="5596" max="5598" width="13.6328125" customWidth="1"/>
    <col min="5599" max="5599" width="12.453125" bestFit="1" customWidth="1"/>
    <col min="5600" max="5600" width="12.26953125" customWidth="1"/>
    <col min="5601" max="5601" width="11.26953125" customWidth="1"/>
    <col min="5602" max="5603" width="13.6328125" customWidth="1"/>
    <col min="5604" max="5604" width="14.36328125" bestFit="1" customWidth="1"/>
    <col min="5605" max="5605" width="12.26953125" customWidth="1"/>
    <col min="5606" max="5606" width="9.08984375" customWidth="1"/>
    <col min="5607" max="5608" width="13.6328125" customWidth="1"/>
    <col min="5609" max="5609" width="13.6328125" bestFit="1" customWidth="1"/>
    <col min="5610" max="5610" width="12.26953125" customWidth="1"/>
    <col min="5611" max="5611" width="6.7265625" customWidth="1"/>
    <col min="5612" max="5613" width="13.6328125" customWidth="1"/>
    <col min="5614" max="5614" width="13.6328125" bestFit="1" customWidth="1"/>
    <col min="5615" max="5615" width="12.26953125" customWidth="1"/>
    <col min="5616" max="5618" width="13.6328125" customWidth="1"/>
    <col min="5619" max="5620" width="12.26953125" customWidth="1"/>
    <col min="5621" max="5623" width="13.6328125" customWidth="1"/>
    <col min="5624" max="5625" width="12.26953125" customWidth="1"/>
    <col min="5626" max="5628" width="13.6328125" customWidth="1"/>
    <col min="5629" max="5629" width="14.36328125" bestFit="1" customWidth="1"/>
    <col min="5630" max="5630" width="12.26953125" customWidth="1"/>
    <col min="5631" max="5633" width="13.6328125" customWidth="1"/>
    <col min="5634" max="5634" width="13.6328125" bestFit="1" customWidth="1"/>
    <col min="5635" max="5635" width="12.26953125" customWidth="1"/>
    <col min="5636" max="5636" width="11.26953125" customWidth="1"/>
    <col min="5637" max="5638" width="13.6328125" customWidth="1"/>
    <col min="5639" max="5639" width="13.6328125" bestFit="1" customWidth="1"/>
    <col min="5640" max="5640" width="12.26953125" customWidth="1"/>
    <col min="5641" max="5641" width="9.08984375" customWidth="1"/>
    <col min="5642" max="5643" width="13.6328125" customWidth="1"/>
    <col min="5644" max="5644" width="14.36328125" bestFit="1" customWidth="1"/>
    <col min="5645" max="5645" width="12.26953125" customWidth="1"/>
    <col min="5646" max="5648" width="12.81640625" customWidth="1"/>
    <col min="5649" max="5653" width="12.26953125" customWidth="1"/>
    <col min="5654" max="5656" width="12.81640625" customWidth="1"/>
    <col min="5657" max="5661" width="12.26953125" customWidth="1"/>
    <col min="5662" max="5664" width="12.81640625" customWidth="1"/>
    <col min="5665" max="5665" width="14.36328125" bestFit="1" customWidth="1"/>
    <col min="5666" max="5669" width="12.26953125" customWidth="1"/>
    <col min="5670" max="5672" width="12.81640625" customWidth="1"/>
    <col min="5673" max="5674" width="14.36328125" bestFit="1" customWidth="1"/>
    <col min="5675" max="5676" width="13.26953125" bestFit="1" customWidth="1"/>
    <col min="5677" max="5677" width="12.26953125" customWidth="1"/>
    <col min="5678" max="5680" width="12.81640625" customWidth="1"/>
    <col min="5681" max="5683" width="14.36328125" bestFit="1" customWidth="1"/>
    <col min="5684" max="5685" width="12.26953125" customWidth="1"/>
    <col min="5686" max="5688" width="12.81640625" customWidth="1"/>
    <col min="5689" max="5690" width="12.26953125" customWidth="1"/>
    <col min="5691" max="5691" width="14.36328125" bestFit="1" customWidth="1"/>
    <col min="5692" max="5693" width="12.26953125" customWidth="1"/>
    <col min="5694" max="5696" width="12.81640625" customWidth="1"/>
    <col min="5697" max="5701" width="12.26953125" customWidth="1"/>
    <col min="5702" max="5704" width="12.81640625" customWidth="1"/>
    <col min="5705" max="5709" width="12.26953125" customWidth="1"/>
    <col min="5710" max="5712" width="12.81640625" customWidth="1"/>
    <col min="5713" max="5717" width="12.26953125" customWidth="1"/>
    <col min="5718" max="5720" width="12.81640625" customWidth="1"/>
    <col min="5721" max="5721" width="14.36328125" bestFit="1" customWidth="1"/>
    <col min="5722" max="5722" width="13.26953125" bestFit="1" customWidth="1"/>
    <col min="5723" max="5724" width="14.36328125" bestFit="1" customWidth="1"/>
    <col min="5725" max="5725" width="12.26953125" customWidth="1"/>
    <col min="5726" max="5726" width="12.81640625" bestFit="1" customWidth="1"/>
    <col min="5727" max="5728" width="12.81640625" customWidth="1"/>
    <col min="5729" max="5729" width="13.6328125" bestFit="1" customWidth="1"/>
    <col min="5730" max="5732" width="14.36328125" bestFit="1" customWidth="1"/>
    <col min="5733" max="5733" width="12.26953125" customWidth="1"/>
    <col min="5734" max="5734" width="10.81640625" customWidth="1"/>
    <col min="5735" max="5736" width="12.81640625" customWidth="1"/>
    <col min="5737" max="5737" width="13.6328125" bestFit="1" customWidth="1"/>
    <col min="5738" max="5738" width="12.453125" bestFit="1" customWidth="1"/>
    <col min="5739" max="5740" width="13.6328125" bestFit="1" customWidth="1"/>
    <col min="5741" max="5741" width="12.26953125" customWidth="1"/>
    <col min="5742" max="5744" width="12.81640625" customWidth="1"/>
    <col min="5745" max="5749" width="12.26953125" customWidth="1"/>
    <col min="5750" max="5752" width="12.81640625" customWidth="1"/>
    <col min="5753" max="5753" width="12.26953125" customWidth="1"/>
    <col min="5754" max="5754" width="13.26953125" bestFit="1" customWidth="1"/>
    <col min="5755" max="5756" width="14.36328125" bestFit="1" customWidth="1"/>
    <col min="5757" max="5757" width="12.26953125" customWidth="1"/>
    <col min="5758" max="5760" width="12.81640625" customWidth="1"/>
    <col min="5761" max="5764" width="14.36328125" bestFit="1" customWidth="1"/>
    <col min="5765" max="5765" width="12.26953125" customWidth="1"/>
    <col min="5766" max="5766" width="12.81640625" bestFit="1" customWidth="1"/>
    <col min="5767" max="5768" width="12.81640625" customWidth="1"/>
    <col min="5769" max="5769" width="14.36328125" bestFit="1" customWidth="1"/>
    <col min="5770" max="5772" width="13.6328125" bestFit="1" customWidth="1"/>
    <col min="5773" max="5773" width="12.26953125" customWidth="1"/>
    <col min="5774" max="5776" width="12.81640625" customWidth="1"/>
    <col min="5777" max="5777" width="13.6328125" bestFit="1" customWidth="1"/>
    <col min="5778" max="5780" width="14.36328125" bestFit="1" customWidth="1"/>
    <col min="5781" max="5781" width="12.26953125" customWidth="1"/>
    <col min="5782" max="5784" width="12.81640625" customWidth="1"/>
    <col min="5785" max="5785" width="13.6328125" bestFit="1" customWidth="1"/>
    <col min="5786" max="5788" width="14.36328125" bestFit="1" customWidth="1"/>
    <col min="5789" max="5804" width="12.26953125" customWidth="1"/>
    <col min="5805" max="5805" width="12.81640625" customWidth="1"/>
    <col min="5806" max="5806" width="12.26953125" customWidth="1"/>
    <col min="5807" max="5807" width="11.453125" customWidth="1"/>
    <col min="5808" max="5808" width="11.7265625" customWidth="1"/>
    <col min="5809" max="5816" width="12.26953125" customWidth="1"/>
    <col min="5817" max="5819" width="13.6328125" customWidth="1"/>
    <col min="5820" max="5821" width="12.26953125" customWidth="1"/>
    <col min="5822" max="5824" width="13.6328125" customWidth="1"/>
    <col min="5825" max="5826" width="12.26953125" customWidth="1"/>
    <col min="5827" max="5829" width="13.6328125" customWidth="1"/>
    <col min="5830" max="5831" width="12.26953125" customWidth="1"/>
    <col min="5832" max="5834" width="13.6328125" customWidth="1"/>
    <col min="5835" max="5835" width="14.36328125" bestFit="1" customWidth="1"/>
    <col min="5836" max="5836" width="12.26953125" customWidth="1"/>
    <col min="5837" max="5839" width="13.6328125" customWidth="1"/>
    <col min="5840" max="5840" width="14.36328125" bestFit="1" customWidth="1"/>
    <col min="5841" max="5841" width="12.26953125" customWidth="1"/>
    <col min="5842" max="5842" width="10.26953125" customWidth="1"/>
    <col min="5843" max="5844" width="13.6328125" customWidth="1"/>
    <col min="5845" max="5846" width="12.26953125" customWidth="1"/>
    <col min="5847" max="5849" width="13.6328125" customWidth="1"/>
    <col min="5850" max="5850" width="14.36328125" bestFit="1" customWidth="1"/>
    <col min="5851" max="5851" width="12.26953125" customWidth="1"/>
    <col min="5852" max="5854" width="13.6328125" customWidth="1"/>
    <col min="5855" max="5855" width="12.453125" bestFit="1" customWidth="1"/>
    <col min="5856" max="5856" width="12.26953125" customWidth="1"/>
    <col min="5857" max="5857" width="11.26953125" customWidth="1"/>
    <col min="5858" max="5859" width="13.6328125" customWidth="1"/>
    <col min="5860" max="5860" width="14.36328125" bestFit="1" customWidth="1"/>
    <col min="5861" max="5861" width="12.26953125" customWidth="1"/>
    <col min="5862" max="5862" width="9.08984375" customWidth="1"/>
    <col min="5863" max="5864" width="13.6328125" customWidth="1"/>
    <col min="5865" max="5865" width="13.6328125" bestFit="1" customWidth="1"/>
    <col min="5866" max="5866" width="12.26953125" customWidth="1"/>
    <col min="5867" max="5867" width="6.7265625" customWidth="1"/>
    <col min="5868" max="5869" width="13.6328125" customWidth="1"/>
    <col min="5870" max="5870" width="13.6328125" bestFit="1" customWidth="1"/>
    <col min="5871" max="5871" width="12.26953125" customWidth="1"/>
    <col min="5872" max="5874" width="13.6328125" customWidth="1"/>
    <col min="5875" max="5876" width="12.26953125" customWidth="1"/>
    <col min="5877" max="5879" width="13.6328125" customWidth="1"/>
    <col min="5880" max="5881" width="12.26953125" customWidth="1"/>
    <col min="5882" max="5884" width="13.6328125" customWidth="1"/>
    <col min="5885" max="5885" width="14.36328125" bestFit="1" customWidth="1"/>
    <col min="5886" max="5886" width="12.26953125" customWidth="1"/>
    <col min="5887" max="5889" width="13.6328125" customWidth="1"/>
    <col min="5890" max="5890" width="13.6328125" bestFit="1" customWidth="1"/>
    <col min="5891" max="5891" width="12.26953125" customWidth="1"/>
    <col min="5892" max="5892" width="11.26953125" customWidth="1"/>
    <col min="5893" max="5894" width="13.6328125" customWidth="1"/>
    <col min="5895" max="5895" width="13.6328125" bestFit="1" customWidth="1"/>
    <col min="5896" max="5896" width="12.26953125" customWidth="1"/>
    <col min="5897" max="5897" width="9.08984375" customWidth="1"/>
    <col min="5898" max="5899" width="13.6328125" customWidth="1"/>
    <col min="5900" max="5900" width="14.36328125" bestFit="1" customWidth="1"/>
    <col min="5901" max="5901" width="12.26953125" customWidth="1"/>
    <col min="5902" max="5904" width="12.81640625" customWidth="1"/>
    <col min="5905" max="5909" width="12.26953125" customWidth="1"/>
    <col min="5910" max="5912" width="12.81640625" customWidth="1"/>
    <col min="5913" max="5917" width="12.26953125" customWidth="1"/>
    <col min="5918" max="5920" width="12.81640625" customWidth="1"/>
    <col min="5921" max="5921" width="14.36328125" bestFit="1" customWidth="1"/>
    <col min="5922" max="5925" width="12.26953125" customWidth="1"/>
    <col min="5926" max="5928" width="12.81640625" customWidth="1"/>
    <col min="5929" max="5930" width="14.36328125" bestFit="1" customWidth="1"/>
    <col min="5931" max="5932" width="13.26953125" bestFit="1" customWidth="1"/>
    <col min="5933" max="5933" width="12.26953125" customWidth="1"/>
    <col min="5934" max="5936" width="12.81640625" customWidth="1"/>
    <col min="5937" max="5939" width="14.36328125" bestFit="1" customWidth="1"/>
    <col min="5940" max="5941" width="12.26953125" customWidth="1"/>
    <col min="5942" max="5944" width="12.81640625" customWidth="1"/>
    <col min="5945" max="5946" width="12.26953125" customWidth="1"/>
    <col min="5947" max="5947" width="14.36328125" bestFit="1" customWidth="1"/>
    <col min="5948" max="5949" width="12.26953125" customWidth="1"/>
    <col min="5950" max="5952" width="12.81640625" customWidth="1"/>
    <col min="5953" max="5957" width="12.26953125" customWidth="1"/>
    <col min="5958" max="5960" width="12.81640625" customWidth="1"/>
    <col min="5961" max="5965" width="12.26953125" customWidth="1"/>
    <col min="5966" max="5968" width="12.81640625" customWidth="1"/>
    <col min="5969" max="5973" width="12.26953125" customWidth="1"/>
    <col min="5974" max="5976" width="12.81640625" customWidth="1"/>
    <col min="5977" max="5977" width="14.36328125" bestFit="1" customWidth="1"/>
    <col min="5978" max="5978" width="13.26953125" bestFit="1" customWidth="1"/>
    <col min="5979" max="5980" width="14.36328125" bestFit="1" customWidth="1"/>
    <col min="5981" max="5981" width="12.26953125" customWidth="1"/>
    <col min="5982" max="5982" width="12.81640625" bestFit="1" customWidth="1"/>
    <col min="5983" max="5984" width="12.81640625" customWidth="1"/>
    <col min="5985" max="5985" width="13.6328125" bestFit="1" customWidth="1"/>
    <col min="5986" max="5988" width="14.36328125" bestFit="1" customWidth="1"/>
    <col min="5989" max="5989" width="12.26953125" customWidth="1"/>
    <col min="5990" max="5990" width="10.81640625" customWidth="1"/>
    <col min="5991" max="5992" width="12.81640625" customWidth="1"/>
    <col min="5993" max="5993" width="13.6328125" bestFit="1" customWidth="1"/>
    <col min="5994" max="5994" width="12.453125" bestFit="1" customWidth="1"/>
    <col min="5995" max="5996" width="13.6328125" bestFit="1" customWidth="1"/>
    <col min="5997" max="5997" width="12.26953125" customWidth="1"/>
    <col min="5998" max="6000" width="12.81640625" customWidth="1"/>
    <col min="6001" max="6005" width="12.26953125" customWidth="1"/>
    <col min="6006" max="6008" width="12.81640625" customWidth="1"/>
    <col min="6009" max="6009" width="12.26953125" customWidth="1"/>
    <col min="6010" max="6010" width="13.26953125" bestFit="1" customWidth="1"/>
    <col min="6011" max="6012" width="14.36328125" bestFit="1" customWidth="1"/>
    <col min="6013" max="6013" width="12.26953125" customWidth="1"/>
    <col min="6014" max="6016" width="12.81640625" customWidth="1"/>
    <col min="6017" max="6020" width="14.36328125" bestFit="1" customWidth="1"/>
    <col min="6021" max="6021" width="12.26953125" customWidth="1"/>
    <col min="6022" max="6022" width="12.81640625" bestFit="1" customWidth="1"/>
    <col min="6023" max="6024" width="12.81640625" customWidth="1"/>
    <col min="6025" max="6025" width="14.36328125" bestFit="1" customWidth="1"/>
    <col min="6026" max="6028" width="13.6328125" bestFit="1" customWidth="1"/>
    <col min="6029" max="6029" width="12.26953125" customWidth="1"/>
    <col min="6030" max="6032" width="12.81640625" customWidth="1"/>
    <col min="6033" max="6033" width="13.6328125" bestFit="1" customWidth="1"/>
    <col min="6034" max="6036" width="14.36328125" bestFit="1" customWidth="1"/>
    <col min="6037" max="6037" width="12.26953125" customWidth="1"/>
    <col min="6038" max="6040" width="12.81640625" customWidth="1"/>
    <col min="6041" max="6041" width="13.6328125" bestFit="1" customWidth="1"/>
    <col min="6042" max="6044" width="14.36328125" bestFit="1" customWidth="1"/>
    <col min="6045" max="6060" width="12.26953125" customWidth="1"/>
    <col min="6061" max="6061" width="12.81640625" customWidth="1"/>
    <col min="6062" max="6062" width="12.26953125" customWidth="1"/>
    <col min="6063" max="6063" width="11.453125" customWidth="1"/>
    <col min="6064" max="6064" width="11.7265625" customWidth="1"/>
    <col min="6065" max="6072" width="12.26953125" customWidth="1"/>
    <col min="6073" max="6075" width="13.6328125" customWidth="1"/>
    <col min="6076" max="6077" width="12.26953125" customWidth="1"/>
    <col min="6078" max="6080" width="13.6328125" customWidth="1"/>
    <col min="6081" max="6082" width="12.26953125" customWidth="1"/>
    <col min="6083" max="6085" width="13.6328125" customWidth="1"/>
    <col min="6086" max="6087" width="12.26953125" customWidth="1"/>
    <col min="6088" max="6090" width="13.6328125" customWidth="1"/>
    <col min="6091" max="6091" width="14.36328125" bestFit="1" customWidth="1"/>
    <col min="6092" max="6092" width="12.26953125" customWidth="1"/>
    <col min="6093" max="6095" width="13.6328125" customWidth="1"/>
    <col min="6096" max="6096" width="14.36328125" bestFit="1" customWidth="1"/>
    <col min="6097" max="6097" width="12.26953125" customWidth="1"/>
    <col min="6098" max="6098" width="10.26953125" customWidth="1"/>
    <col min="6099" max="6100" width="13.6328125" customWidth="1"/>
    <col min="6101" max="6102" width="12.26953125" customWidth="1"/>
    <col min="6103" max="6105" width="13.6328125" customWidth="1"/>
    <col min="6106" max="6106" width="14.36328125" bestFit="1" customWidth="1"/>
    <col min="6107" max="6107" width="12.26953125" customWidth="1"/>
    <col min="6108" max="6110" width="13.6328125" customWidth="1"/>
    <col min="6111" max="6111" width="12.453125" bestFit="1" customWidth="1"/>
    <col min="6112" max="6112" width="12.26953125" customWidth="1"/>
    <col min="6113" max="6113" width="11.26953125" customWidth="1"/>
    <col min="6114" max="6115" width="13.6328125" customWidth="1"/>
    <col min="6116" max="6116" width="14.36328125" bestFit="1" customWidth="1"/>
    <col min="6117" max="6117" width="12.26953125" customWidth="1"/>
    <col min="6118" max="6118" width="9.08984375" customWidth="1"/>
    <col min="6119" max="6120" width="13.6328125" customWidth="1"/>
    <col min="6121" max="6121" width="13.6328125" bestFit="1" customWidth="1"/>
    <col min="6122" max="6122" width="12.26953125" customWidth="1"/>
    <col min="6123" max="6123" width="6.7265625" customWidth="1"/>
    <col min="6124" max="6125" width="13.6328125" customWidth="1"/>
    <col min="6126" max="6126" width="13.6328125" bestFit="1" customWidth="1"/>
    <col min="6127" max="6127" width="12.26953125" customWidth="1"/>
    <col min="6128" max="6130" width="13.6328125" customWidth="1"/>
    <col min="6131" max="6132" width="12.26953125" customWidth="1"/>
    <col min="6133" max="6135" width="13.6328125" customWidth="1"/>
    <col min="6136" max="6137" width="12.26953125" customWidth="1"/>
    <col min="6138" max="6140" width="13.6328125" customWidth="1"/>
    <col min="6141" max="6141" width="14.36328125" bestFit="1" customWidth="1"/>
    <col min="6142" max="6142" width="12.26953125" customWidth="1"/>
    <col min="6143" max="6145" width="13.6328125" customWidth="1"/>
    <col min="6146" max="6146" width="13.6328125" bestFit="1" customWidth="1"/>
    <col min="6147" max="6147" width="12.26953125" customWidth="1"/>
    <col min="6148" max="6148" width="11.26953125" customWidth="1"/>
    <col min="6149" max="6150" width="13.6328125" customWidth="1"/>
    <col min="6151" max="6151" width="13.6328125" bestFit="1" customWidth="1"/>
    <col min="6152" max="6152" width="12.26953125" customWidth="1"/>
    <col min="6153" max="6153" width="9.08984375" customWidth="1"/>
    <col min="6154" max="6155" width="13.6328125" customWidth="1"/>
    <col min="6156" max="6156" width="14.36328125" bestFit="1" customWidth="1"/>
    <col min="6157" max="6157" width="12.26953125" customWidth="1"/>
    <col min="6158" max="6160" width="12.81640625" customWidth="1"/>
    <col min="6161" max="6165" width="12.26953125" customWidth="1"/>
    <col min="6166" max="6168" width="12.81640625" customWidth="1"/>
    <col min="6169" max="6173" width="12.26953125" customWidth="1"/>
    <col min="6174" max="6176" width="12.81640625" customWidth="1"/>
    <col min="6177" max="6177" width="14.36328125" bestFit="1" customWidth="1"/>
    <col min="6178" max="6181" width="12.26953125" customWidth="1"/>
    <col min="6182" max="6184" width="12.81640625" customWidth="1"/>
    <col min="6185" max="6186" width="14.36328125" bestFit="1" customWidth="1"/>
    <col min="6187" max="6188" width="13.26953125" bestFit="1" customWidth="1"/>
    <col min="6189" max="6189" width="12.26953125" customWidth="1"/>
    <col min="6190" max="6192" width="12.81640625" customWidth="1"/>
    <col min="6193" max="6195" width="14.36328125" bestFit="1" customWidth="1"/>
    <col min="6196" max="6197" width="12.26953125" customWidth="1"/>
    <col min="6198" max="6200" width="12.81640625" customWidth="1"/>
    <col min="6201" max="6202" width="12.26953125" customWidth="1"/>
    <col min="6203" max="6203" width="14.36328125" bestFit="1" customWidth="1"/>
    <col min="6204" max="6205" width="12.26953125" customWidth="1"/>
    <col min="6206" max="6208" width="12.81640625" customWidth="1"/>
    <col min="6209" max="6213" width="12.26953125" customWidth="1"/>
    <col min="6214" max="6216" width="12.81640625" customWidth="1"/>
    <col min="6217" max="6221" width="12.26953125" customWidth="1"/>
    <col min="6222" max="6224" width="12.81640625" customWidth="1"/>
    <col min="6225" max="6229" width="12.26953125" customWidth="1"/>
    <col min="6230" max="6232" width="12.81640625" customWidth="1"/>
    <col min="6233" max="6233" width="14.36328125" bestFit="1" customWidth="1"/>
    <col min="6234" max="6234" width="13.26953125" bestFit="1" customWidth="1"/>
    <col min="6235" max="6236" width="14.36328125" bestFit="1" customWidth="1"/>
    <col min="6237" max="6237" width="12.26953125" customWidth="1"/>
    <col min="6238" max="6238" width="12.81640625" bestFit="1" customWidth="1"/>
    <col min="6239" max="6240" width="12.81640625" customWidth="1"/>
    <col min="6241" max="6241" width="13.6328125" bestFit="1" customWidth="1"/>
    <col min="6242" max="6244" width="14.36328125" bestFit="1" customWidth="1"/>
    <col min="6245" max="6245" width="12.26953125" customWidth="1"/>
    <col min="6246" max="6246" width="10.81640625" customWidth="1"/>
    <col min="6247" max="6248" width="12.81640625" customWidth="1"/>
    <col min="6249" max="6249" width="13.6328125" bestFit="1" customWidth="1"/>
    <col min="6250" max="6250" width="12.453125" bestFit="1" customWidth="1"/>
    <col min="6251" max="6252" width="13.6328125" bestFit="1" customWidth="1"/>
    <col min="6253" max="6253" width="12.26953125" customWidth="1"/>
    <col min="6254" max="6256" width="12.81640625" customWidth="1"/>
    <col min="6257" max="6261" width="12.26953125" customWidth="1"/>
    <col min="6262" max="6264" width="12.81640625" customWidth="1"/>
    <col min="6265" max="6265" width="12.26953125" customWidth="1"/>
    <col min="6266" max="6266" width="13.26953125" bestFit="1" customWidth="1"/>
    <col min="6267" max="6268" width="14.36328125" bestFit="1" customWidth="1"/>
    <col min="6269" max="6269" width="12.26953125" customWidth="1"/>
    <col min="6270" max="6272" width="12.81640625" customWidth="1"/>
    <col min="6273" max="6276" width="14.36328125" bestFit="1" customWidth="1"/>
    <col min="6277" max="6277" width="12.26953125" customWidth="1"/>
    <col min="6278" max="6278" width="12.81640625" bestFit="1" customWidth="1"/>
    <col min="6279" max="6280" width="12.81640625" customWidth="1"/>
    <col min="6281" max="6281" width="14.36328125" bestFit="1" customWidth="1"/>
    <col min="6282" max="6284" width="13.6328125" bestFit="1" customWidth="1"/>
    <col min="6285" max="6285" width="12.26953125" customWidth="1"/>
    <col min="6286" max="6288" width="12.81640625" customWidth="1"/>
    <col min="6289" max="6289" width="13.6328125" bestFit="1" customWidth="1"/>
    <col min="6290" max="6292" width="14.36328125" bestFit="1" customWidth="1"/>
    <col min="6293" max="6293" width="12.26953125" customWidth="1"/>
    <col min="6294" max="6296" width="12.81640625" customWidth="1"/>
    <col min="6297" max="6297" width="13.6328125" bestFit="1" customWidth="1"/>
    <col min="6298" max="6300" width="14.36328125" bestFit="1" customWidth="1"/>
    <col min="6301" max="6316" width="12.26953125" customWidth="1"/>
    <col min="6317" max="6317" width="12.81640625" customWidth="1"/>
    <col min="6318" max="6318" width="12.26953125" customWidth="1"/>
    <col min="6319" max="6319" width="11.453125" customWidth="1"/>
    <col min="6320" max="6320" width="11.7265625" customWidth="1"/>
    <col min="6321" max="6328" width="12.26953125" customWidth="1"/>
    <col min="6329" max="6331" width="13.6328125" customWidth="1"/>
    <col min="6332" max="6333" width="12.26953125" customWidth="1"/>
    <col min="6334" max="6336" width="13.6328125" customWidth="1"/>
    <col min="6337" max="6338" width="12.26953125" customWidth="1"/>
    <col min="6339" max="6341" width="13.6328125" customWidth="1"/>
    <col min="6342" max="6343" width="12.26953125" customWidth="1"/>
    <col min="6344" max="6346" width="13.6328125" customWidth="1"/>
    <col min="6347" max="6347" width="14.36328125" bestFit="1" customWidth="1"/>
    <col min="6348" max="6348" width="12.26953125" customWidth="1"/>
    <col min="6349" max="6351" width="13.6328125" customWidth="1"/>
    <col min="6352" max="6352" width="14.36328125" bestFit="1" customWidth="1"/>
    <col min="6353" max="6353" width="12.26953125" customWidth="1"/>
    <col min="6354" max="6354" width="10.26953125" customWidth="1"/>
    <col min="6355" max="6356" width="13.6328125" customWidth="1"/>
    <col min="6357" max="6358" width="12.26953125" customWidth="1"/>
    <col min="6359" max="6361" width="13.6328125" customWidth="1"/>
    <col min="6362" max="6362" width="14.36328125" bestFit="1" customWidth="1"/>
    <col min="6363" max="6363" width="12.26953125" customWidth="1"/>
    <col min="6364" max="6366" width="13.6328125" customWidth="1"/>
    <col min="6367" max="6367" width="12.453125" bestFit="1" customWidth="1"/>
    <col min="6368" max="6368" width="12.26953125" customWidth="1"/>
    <col min="6369" max="6369" width="11.26953125" customWidth="1"/>
    <col min="6370" max="6371" width="13.6328125" customWidth="1"/>
    <col min="6372" max="6372" width="14.36328125" bestFit="1" customWidth="1"/>
    <col min="6373" max="6373" width="12.26953125" customWidth="1"/>
    <col min="6374" max="6374" width="9.08984375" customWidth="1"/>
    <col min="6375" max="6376" width="13.6328125" customWidth="1"/>
    <col min="6377" max="6377" width="13.6328125" bestFit="1" customWidth="1"/>
    <col min="6378" max="6378" width="12.26953125" customWidth="1"/>
    <col min="6379" max="6379" width="6.7265625" customWidth="1"/>
    <col min="6380" max="6381" width="13.6328125" customWidth="1"/>
    <col min="6382" max="6382" width="13.6328125" bestFit="1" customWidth="1"/>
    <col min="6383" max="6383" width="12.26953125" customWidth="1"/>
    <col min="6384" max="6386" width="13.6328125" customWidth="1"/>
    <col min="6387" max="6388" width="12.26953125" customWidth="1"/>
    <col min="6389" max="6391" width="13.6328125" customWidth="1"/>
    <col min="6392" max="6393" width="12.26953125" customWidth="1"/>
    <col min="6394" max="6396" width="13.6328125" customWidth="1"/>
    <col min="6397" max="6397" width="14.36328125" bestFit="1" customWidth="1"/>
    <col min="6398" max="6398" width="12.26953125" customWidth="1"/>
    <col min="6399" max="6401" width="13.6328125" customWidth="1"/>
    <col min="6402" max="6402" width="13.6328125" bestFit="1" customWidth="1"/>
    <col min="6403" max="6403" width="12.26953125" customWidth="1"/>
    <col min="6404" max="6404" width="11.26953125" customWidth="1"/>
    <col min="6405" max="6406" width="13.6328125" customWidth="1"/>
    <col min="6407" max="6407" width="13.6328125" bestFit="1" customWidth="1"/>
    <col min="6408" max="6408" width="12.26953125" customWidth="1"/>
    <col min="6409" max="6409" width="9.08984375" customWidth="1"/>
    <col min="6410" max="6411" width="13.6328125" customWidth="1"/>
    <col min="6412" max="6412" width="14.36328125" bestFit="1" customWidth="1"/>
    <col min="6413" max="6413" width="12.26953125" customWidth="1"/>
    <col min="6414" max="6416" width="12.81640625" customWidth="1"/>
    <col min="6417" max="6421" width="12.26953125" customWidth="1"/>
    <col min="6422" max="6424" width="12.81640625" customWidth="1"/>
    <col min="6425" max="6429" width="12.26953125" customWidth="1"/>
    <col min="6430" max="6432" width="12.81640625" customWidth="1"/>
    <col min="6433" max="6433" width="14.36328125" bestFit="1" customWidth="1"/>
    <col min="6434" max="6437" width="12.26953125" customWidth="1"/>
    <col min="6438" max="6440" width="12.81640625" customWidth="1"/>
    <col min="6441" max="6442" width="14.36328125" bestFit="1" customWidth="1"/>
    <col min="6443" max="6444" width="13.26953125" bestFit="1" customWidth="1"/>
    <col min="6445" max="6445" width="12.26953125" customWidth="1"/>
    <col min="6446" max="6448" width="12.81640625" customWidth="1"/>
    <col min="6449" max="6451" width="14.36328125" bestFit="1" customWidth="1"/>
    <col min="6452" max="6453" width="12.26953125" customWidth="1"/>
    <col min="6454" max="6456" width="12.81640625" customWidth="1"/>
    <col min="6457" max="6458" width="12.26953125" customWidth="1"/>
    <col min="6459" max="6459" width="14.36328125" bestFit="1" customWidth="1"/>
    <col min="6460" max="6461" width="12.26953125" customWidth="1"/>
    <col min="6462" max="6464" width="12.81640625" customWidth="1"/>
    <col min="6465" max="6469" width="12.26953125" customWidth="1"/>
    <col min="6470" max="6472" width="12.81640625" customWidth="1"/>
    <col min="6473" max="6477" width="12.26953125" customWidth="1"/>
    <col min="6478" max="6480" width="12.81640625" customWidth="1"/>
    <col min="6481" max="6485" width="12.26953125" customWidth="1"/>
    <col min="6486" max="6488" width="12.81640625" customWidth="1"/>
    <col min="6489" max="6489" width="14.36328125" bestFit="1" customWidth="1"/>
    <col min="6490" max="6490" width="13.26953125" bestFit="1" customWidth="1"/>
    <col min="6491" max="6492" width="14.36328125" bestFit="1" customWidth="1"/>
    <col min="6493" max="6493" width="12.26953125" customWidth="1"/>
    <col min="6494" max="6494" width="12.81640625" bestFit="1" customWidth="1"/>
    <col min="6495" max="6496" width="12.81640625" customWidth="1"/>
    <col min="6497" max="6497" width="13.6328125" bestFit="1" customWidth="1"/>
    <col min="6498" max="6500" width="14.36328125" bestFit="1" customWidth="1"/>
    <col min="6501" max="6501" width="12.26953125" customWidth="1"/>
    <col min="6502" max="6502" width="10.81640625" customWidth="1"/>
    <col min="6503" max="6504" width="12.81640625" customWidth="1"/>
    <col min="6505" max="6505" width="13.6328125" bestFit="1" customWidth="1"/>
    <col min="6506" max="6506" width="12.453125" bestFit="1" customWidth="1"/>
    <col min="6507" max="6508" width="13.6328125" bestFit="1" customWidth="1"/>
    <col min="6509" max="6509" width="12.26953125" customWidth="1"/>
    <col min="6510" max="6512" width="12.81640625" customWidth="1"/>
    <col min="6513" max="6517" width="12.26953125" customWidth="1"/>
    <col min="6518" max="6520" width="12.81640625" customWidth="1"/>
    <col min="6521" max="6521" width="12.26953125" customWidth="1"/>
    <col min="6522" max="6522" width="13.26953125" bestFit="1" customWidth="1"/>
    <col min="6523" max="6524" width="14.36328125" bestFit="1" customWidth="1"/>
    <col min="6525" max="6525" width="12.26953125" customWidth="1"/>
    <col min="6526" max="6528" width="12.81640625" customWidth="1"/>
    <col min="6529" max="6532" width="14.36328125" bestFit="1" customWidth="1"/>
    <col min="6533" max="6533" width="12.26953125" customWidth="1"/>
    <col min="6534" max="6534" width="12.81640625" bestFit="1" customWidth="1"/>
    <col min="6535" max="6536" width="12.81640625" customWidth="1"/>
    <col min="6537" max="6537" width="14.36328125" bestFit="1" customWidth="1"/>
    <col min="6538" max="6540" width="13.6328125" bestFit="1" customWidth="1"/>
    <col min="6541" max="6541" width="12.26953125" customWidth="1"/>
    <col min="6542" max="6544" width="12.81640625" customWidth="1"/>
    <col min="6545" max="6545" width="13.6328125" bestFit="1" customWidth="1"/>
    <col min="6546" max="6548" width="14.36328125" bestFit="1" customWidth="1"/>
    <col min="6549" max="6549" width="12.26953125" customWidth="1"/>
    <col min="6550" max="6552" width="12.81640625" customWidth="1"/>
    <col min="6553" max="6553" width="13.6328125" bestFit="1" customWidth="1"/>
    <col min="6554" max="6556" width="14.36328125" bestFit="1" customWidth="1"/>
    <col min="6557" max="6572" width="12.26953125" customWidth="1"/>
    <col min="6573" max="6573" width="12.81640625" customWidth="1"/>
    <col min="6574" max="6574" width="12.26953125" customWidth="1"/>
    <col min="6575" max="6575" width="11.453125" customWidth="1"/>
    <col min="6576" max="6576" width="11.7265625" customWidth="1"/>
    <col min="6577" max="6584" width="12.26953125" customWidth="1"/>
    <col min="6585" max="6587" width="13.6328125" customWidth="1"/>
    <col min="6588" max="6589" width="12.26953125" customWidth="1"/>
    <col min="6590" max="6592" width="13.6328125" customWidth="1"/>
    <col min="6593" max="6594" width="12.26953125" customWidth="1"/>
    <col min="6595" max="6597" width="13.6328125" customWidth="1"/>
    <col min="6598" max="6599" width="12.26953125" customWidth="1"/>
    <col min="6600" max="6602" width="13.6328125" customWidth="1"/>
    <col min="6603" max="6603" width="14.36328125" bestFit="1" customWidth="1"/>
    <col min="6604" max="6604" width="12.26953125" customWidth="1"/>
    <col min="6605" max="6607" width="13.6328125" customWidth="1"/>
    <col min="6608" max="6608" width="14.36328125" bestFit="1" customWidth="1"/>
    <col min="6609" max="6609" width="12.26953125" customWidth="1"/>
    <col min="6610" max="6610" width="10.26953125" customWidth="1"/>
    <col min="6611" max="6612" width="13.6328125" customWidth="1"/>
    <col min="6613" max="6614" width="12.26953125" customWidth="1"/>
    <col min="6615" max="6617" width="13.6328125" customWidth="1"/>
    <col min="6618" max="6618" width="14.36328125" bestFit="1" customWidth="1"/>
    <col min="6619" max="6619" width="12.26953125" customWidth="1"/>
    <col min="6620" max="6622" width="13.6328125" customWidth="1"/>
    <col min="6623" max="6623" width="12.453125" bestFit="1" customWidth="1"/>
    <col min="6624" max="6624" width="12.26953125" customWidth="1"/>
    <col min="6625" max="6625" width="11.26953125" customWidth="1"/>
    <col min="6626" max="6627" width="13.6328125" customWidth="1"/>
    <col min="6628" max="6628" width="14.36328125" bestFit="1" customWidth="1"/>
    <col min="6629" max="6629" width="12.26953125" customWidth="1"/>
    <col min="6630" max="6630" width="9.08984375" customWidth="1"/>
    <col min="6631" max="6632" width="13.6328125" customWidth="1"/>
    <col min="6633" max="6633" width="13.6328125" bestFit="1" customWidth="1"/>
    <col min="6634" max="6634" width="12.26953125" customWidth="1"/>
    <col min="6635" max="6635" width="6.7265625" customWidth="1"/>
    <col min="6636" max="6637" width="13.6328125" customWidth="1"/>
    <col min="6638" max="6638" width="13.6328125" bestFit="1" customWidth="1"/>
    <col min="6639" max="6639" width="12.26953125" customWidth="1"/>
    <col min="6640" max="6642" width="13.6328125" customWidth="1"/>
    <col min="6643" max="6644" width="12.26953125" customWidth="1"/>
    <col min="6645" max="6647" width="13.6328125" customWidth="1"/>
    <col min="6648" max="6649" width="12.26953125" customWidth="1"/>
    <col min="6650" max="6652" width="13.6328125" customWidth="1"/>
    <col min="6653" max="6653" width="14.36328125" bestFit="1" customWidth="1"/>
    <col min="6654" max="6654" width="12.26953125" customWidth="1"/>
    <col min="6655" max="6657" width="13.6328125" customWidth="1"/>
    <col min="6658" max="6658" width="13.6328125" bestFit="1" customWidth="1"/>
    <col min="6659" max="6659" width="12.26953125" customWidth="1"/>
    <col min="6660" max="6660" width="11.26953125" customWidth="1"/>
    <col min="6661" max="6662" width="13.6328125" customWidth="1"/>
    <col min="6663" max="6663" width="13.6328125" bestFit="1" customWidth="1"/>
    <col min="6664" max="6664" width="12.26953125" customWidth="1"/>
    <col min="6665" max="6665" width="9.08984375" customWidth="1"/>
    <col min="6666" max="6667" width="13.6328125" customWidth="1"/>
    <col min="6668" max="6668" width="14.36328125" bestFit="1" customWidth="1"/>
    <col min="6669" max="6669" width="12.26953125" customWidth="1"/>
    <col min="6670" max="6672" width="12.81640625" customWidth="1"/>
    <col min="6673" max="6677" width="12.26953125" customWidth="1"/>
    <col min="6678" max="6680" width="12.81640625" customWidth="1"/>
    <col min="6681" max="6685" width="12.26953125" customWidth="1"/>
    <col min="6686" max="6688" width="12.81640625" customWidth="1"/>
    <col min="6689" max="6689" width="14.36328125" bestFit="1" customWidth="1"/>
    <col min="6690" max="6693" width="12.26953125" customWidth="1"/>
    <col min="6694" max="6696" width="12.81640625" customWidth="1"/>
    <col min="6697" max="6698" width="14.36328125" bestFit="1" customWidth="1"/>
    <col min="6699" max="6700" width="13.26953125" bestFit="1" customWidth="1"/>
    <col min="6701" max="6701" width="12.26953125" customWidth="1"/>
    <col min="6702" max="6704" width="12.81640625" customWidth="1"/>
    <col min="6705" max="6707" width="14.36328125" bestFit="1" customWidth="1"/>
    <col min="6708" max="6709" width="12.26953125" customWidth="1"/>
    <col min="6710" max="6712" width="12.81640625" customWidth="1"/>
    <col min="6713" max="6714" width="12.26953125" customWidth="1"/>
    <col min="6715" max="6715" width="14.36328125" bestFit="1" customWidth="1"/>
    <col min="6716" max="6717" width="12.26953125" customWidth="1"/>
    <col min="6718" max="6720" width="12.81640625" customWidth="1"/>
    <col min="6721" max="6725" width="12.26953125" customWidth="1"/>
    <col min="6726" max="6728" width="12.81640625" customWidth="1"/>
    <col min="6729" max="6733" width="12.26953125" customWidth="1"/>
    <col min="6734" max="6736" width="12.81640625" customWidth="1"/>
    <col min="6737" max="6741" width="12.26953125" customWidth="1"/>
    <col min="6742" max="6744" width="12.81640625" customWidth="1"/>
    <col min="6745" max="6745" width="14.36328125" bestFit="1" customWidth="1"/>
    <col min="6746" max="6746" width="13.26953125" bestFit="1" customWidth="1"/>
    <col min="6747" max="6748" width="14.36328125" bestFit="1" customWidth="1"/>
    <col min="6749" max="6749" width="12.26953125" customWidth="1"/>
    <col min="6750" max="6750" width="12.81640625" bestFit="1" customWidth="1"/>
    <col min="6751" max="6752" width="12.81640625" customWidth="1"/>
    <col min="6753" max="6753" width="13.6328125" bestFit="1" customWidth="1"/>
    <col min="6754" max="6756" width="14.36328125" bestFit="1" customWidth="1"/>
    <col min="6757" max="6757" width="12.26953125" customWidth="1"/>
    <col min="6758" max="6758" width="10.81640625" customWidth="1"/>
    <col min="6759" max="6760" width="12.81640625" customWidth="1"/>
    <col min="6761" max="6761" width="13.6328125" bestFit="1" customWidth="1"/>
    <col min="6762" max="6762" width="12.453125" bestFit="1" customWidth="1"/>
    <col min="6763" max="6764" width="13.6328125" bestFit="1" customWidth="1"/>
    <col min="6765" max="6765" width="12.26953125" customWidth="1"/>
    <col min="6766" max="6768" width="12.81640625" customWidth="1"/>
    <col min="6769" max="6773" width="12.26953125" customWidth="1"/>
    <col min="6774" max="6776" width="12.81640625" customWidth="1"/>
    <col min="6777" max="6777" width="12.26953125" customWidth="1"/>
    <col min="6778" max="6778" width="13.26953125" bestFit="1" customWidth="1"/>
    <col min="6779" max="6780" width="14.36328125" bestFit="1" customWidth="1"/>
    <col min="6781" max="6781" width="12.26953125" customWidth="1"/>
    <col min="6782" max="6784" width="12.81640625" customWidth="1"/>
    <col min="6785" max="6788" width="14.36328125" bestFit="1" customWidth="1"/>
    <col min="6789" max="6789" width="12.26953125" customWidth="1"/>
    <col min="6790" max="6790" width="12.81640625" bestFit="1" customWidth="1"/>
    <col min="6791" max="6792" width="12.81640625" customWidth="1"/>
    <col min="6793" max="6793" width="14.36328125" bestFit="1" customWidth="1"/>
    <col min="6794" max="6796" width="13.6328125" bestFit="1" customWidth="1"/>
    <col min="6797" max="6797" width="12.26953125" customWidth="1"/>
    <col min="6798" max="6800" width="12.81640625" customWidth="1"/>
    <col min="6801" max="6801" width="13.6328125" bestFit="1" customWidth="1"/>
    <col min="6802" max="6804" width="14.36328125" bestFit="1" customWidth="1"/>
    <col min="6805" max="6805" width="12.26953125" customWidth="1"/>
    <col min="6806" max="6808" width="12.81640625" customWidth="1"/>
    <col min="6809" max="6809" width="13.6328125" bestFit="1" customWidth="1"/>
    <col min="6810" max="6812" width="14.36328125" bestFit="1" customWidth="1"/>
    <col min="6813" max="6828" width="12.26953125" customWidth="1"/>
    <col min="6829" max="6829" width="12.81640625" customWidth="1"/>
    <col min="6830" max="6830" width="12.26953125" customWidth="1"/>
    <col min="6831" max="6831" width="11.453125" customWidth="1"/>
    <col min="6832" max="6832" width="11.7265625" customWidth="1"/>
    <col min="6833" max="6840" width="12.26953125" customWidth="1"/>
    <col min="6841" max="6843" width="13.6328125" customWidth="1"/>
    <col min="6844" max="6845" width="12.26953125" customWidth="1"/>
    <col min="6846" max="6848" width="13.6328125" customWidth="1"/>
    <col min="6849" max="6850" width="12.26953125" customWidth="1"/>
    <col min="6851" max="6853" width="13.6328125" customWidth="1"/>
    <col min="6854" max="6855" width="12.26953125" customWidth="1"/>
    <col min="6856" max="6858" width="13.6328125" customWidth="1"/>
    <col min="6859" max="6859" width="14.36328125" bestFit="1" customWidth="1"/>
    <col min="6860" max="6860" width="12.26953125" customWidth="1"/>
    <col min="6861" max="6863" width="13.6328125" customWidth="1"/>
    <col min="6864" max="6864" width="14.36328125" bestFit="1" customWidth="1"/>
    <col min="6865" max="6865" width="12.26953125" customWidth="1"/>
    <col min="6866" max="6866" width="10.26953125" customWidth="1"/>
    <col min="6867" max="6868" width="13.6328125" customWidth="1"/>
    <col min="6869" max="6870" width="12.26953125" customWidth="1"/>
    <col min="6871" max="6873" width="13.6328125" customWidth="1"/>
    <col min="6874" max="6874" width="14.36328125" bestFit="1" customWidth="1"/>
    <col min="6875" max="6875" width="12.26953125" customWidth="1"/>
    <col min="6876" max="6878" width="13.6328125" customWidth="1"/>
    <col min="6879" max="6879" width="12.453125" bestFit="1" customWidth="1"/>
    <col min="6880" max="6880" width="12.26953125" customWidth="1"/>
    <col min="6881" max="6881" width="11.26953125" customWidth="1"/>
    <col min="6882" max="6883" width="13.6328125" customWidth="1"/>
    <col min="6884" max="6884" width="14.36328125" bestFit="1" customWidth="1"/>
    <col min="6885" max="6885" width="12.26953125" customWidth="1"/>
    <col min="6886" max="6886" width="9.08984375" customWidth="1"/>
    <col min="6887" max="6888" width="13.6328125" customWidth="1"/>
    <col min="6889" max="6889" width="13.6328125" bestFit="1" customWidth="1"/>
    <col min="6890" max="6890" width="12.26953125" customWidth="1"/>
    <col min="6891" max="6891" width="6.7265625" customWidth="1"/>
    <col min="6892" max="6893" width="13.6328125" customWidth="1"/>
    <col min="6894" max="6894" width="13.6328125" bestFit="1" customWidth="1"/>
    <col min="6895" max="6895" width="12.26953125" customWidth="1"/>
    <col min="6896" max="6898" width="13.6328125" customWidth="1"/>
    <col min="6899" max="6900" width="12.26953125" customWidth="1"/>
    <col min="6901" max="6903" width="13.6328125" customWidth="1"/>
    <col min="6904" max="6905" width="12.26953125" customWidth="1"/>
    <col min="6906" max="6908" width="13.6328125" customWidth="1"/>
    <col min="6909" max="6909" width="14.36328125" bestFit="1" customWidth="1"/>
    <col min="6910" max="6910" width="12.26953125" customWidth="1"/>
    <col min="6911" max="6913" width="13.6328125" customWidth="1"/>
    <col min="6914" max="6914" width="13.6328125" bestFit="1" customWidth="1"/>
    <col min="6915" max="6915" width="12.26953125" customWidth="1"/>
    <col min="6916" max="6916" width="11.26953125" customWidth="1"/>
    <col min="6917" max="6918" width="13.6328125" customWidth="1"/>
    <col min="6919" max="6919" width="13.6328125" bestFit="1" customWidth="1"/>
    <col min="6920" max="6920" width="12.26953125" customWidth="1"/>
    <col min="6921" max="6921" width="9.08984375" customWidth="1"/>
    <col min="6922" max="6923" width="13.6328125" customWidth="1"/>
    <col min="6924" max="6924" width="14.36328125" bestFit="1" customWidth="1"/>
    <col min="6925" max="6925" width="12.26953125" customWidth="1"/>
    <col min="6926" max="6928" width="12.81640625" customWidth="1"/>
    <col min="6929" max="6933" width="12.26953125" customWidth="1"/>
    <col min="6934" max="6936" width="12.81640625" customWidth="1"/>
    <col min="6937" max="6941" width="12.26953125" customWidth="1"/>
    <col min="6942" max="6944" width="12.81640625" customWidth="1"/>
    <col min="6945" max="6945" width="14.36328125" bestFit="1" customWidth="1"/>
    <col min="6946" max="6949" width="12.26953125" customWidth="1"/>
    <col min="6950" max="6952" width="12.81640625" customWidth="1"/>
    <col min="6953" max="6954" width="14.36328125" bestFit="1" customWidth="1"/>
    <col min="6955" max="6956" width="13.26953125" bestFit="1" customWidth="1"/>
    <col min="6957" max="6957" width="12.26953125" customWidth="1"/>
    <col min="6958" max="6960" width="12.81640625" customWidth="1"/>
    <col min="6961" max="6963" width="14.36328125" bestFit="1" customWidth="1"/>
    <col min="6964" max="6965" width="12.26953125" customWidth="1"/>
    <col min="6966" max="6968" width="12.81640625" customWidth="1"/>
    <col min="6969" max="6970" width="12.26953125" customWidth="1"/>
    <col min="6971" max="6971" width="14.36328125" bestFit="1" customWidth="1"/>
    <col min="6972" max="6973" width="12.26953125" customWidth="1"/>
    <col min="6974" max="6976" width="12.81640625" customWidth="1"/>
    <col min="6977" max="6981" width="12.26953125" customWidth="1"/>
    <col min="6982" max="6984" width="12.81640625" customWidth="1"/>
    <col min="6985" max="6989" width="12.26953125" customWidth="1"/>
    <col min="6990" max="6992" width="12.81640625" customWidth="1"/>
    <col min="6993" max="6997" width="12.26953125" customWidth="1"/>
    <col min="6998" max="7000" width="12.81640625" customWidth="1"/>
    <col min="7001" max="7001" width="14.36328125" bestFit="1" customWidth="1"/>
    <col min="7002" max="7002" width="13.26953125" bestFit="1" customWidth="1"/>
    <col min="7003" max="7004" width="14.36328125" bestFit="1" customWidth="1"/>
    <col min="7005" max="7005" width="12.26953125" customWidth="1"/>
    <col min="7006" max="7006" width="12.81640625" bestFit="1" customWidth="1"/>
    <col min="7007" max="7008" width="12.81640625" customWidth="1"/>
    <col min="7009" max="7009" width="13.6328125" bestFit="1" customWidth="1"/>
    <col min="7010" max="7012" width="14.36328125" bestFit="1" customWidth="1"/>
    <col min="7013" max="7013" width="12.26953125" customWidth="1"/>
    <col min="7014" max="7014" width="10.81640625" customWidth="1"/>
    <col min="7015" max="7016" width="12.81640625" customWidth="1"/>
    <col min="7017" max="7017" width="13.6328125" bestFit="1" customWidth="1"/>
    <col min="7018" max="7018" width="12.453125" bestFit="1" customWidth="1"/>
    <col min="7019" max="7020" width="13.6328125" bestFit="1" customWidth="1"/>
    <col min="7021" max="7021" width="12.26953125" customWidth="1"/>
    <col min="7022" max="7024" width="12.81640625" customWidth="1"/>
    <col min="7025" max="7029" width="12.26953125" customWidth="1"/>
    <col min="7030" max="7032" width="12.81640625" customWidth="1"/>
    <col min="7033" max="7033" width="12.26953125" customWidth="1"/>
    <col min="7034" max="7034" width="13.26953125" bestFit="1" customWidth="1"/>
    <col min="7035" max="7036" width="14.36328125" bestFit="1" customWidth="1"/>
    <col min="7037" max="7037" width="12.26953125" customWidth="1"/>
    <col min="7038" max="7040" width="12.81640625" customWidth="1"/>
    <col min="7041" max="7044" width="14.36328125" bestFit="1" customWidth="1"/>
    <col min="7045" max="7045" width="12.26953125" customWidth="1"/>
    <col min="7046" max="7046" width="12.81640625" bestFit="1" customWidth="1"/>
    <col min="7047" max="7048" width="12.81640625" customWidth="1"/>
    <col min="7049" max="7049" width="14.36328125" bestFit="1" customWidth="1"/>
    <col min="7050" max="7052" width="13.6328125" bestFit="1" customWidth="1"/>
    <col min="7053" max="7053" width="12.26953125" customWidth="1"/>
    <col min="7054" max="7056" width="12.81640625" customWidth="1"/>
    <col min="7057" max="7057" width="13.6328125" bestFit="1" customWidth="1"/>
    <col min="7058" max="7060" width="14.36328125" bestFit="1" customWidth="1"/>
    <col min="7061" max="7061" width="12.26953125" customWidth="1"/>
    <col min="7062" max="7064" width="12.81640625" customWidth="1"/>
    <col min="7065" max="7065" width="13.6328125" bestFit="1" customWidth="1"/>
    <col min="7066" max="7068" width="14.36328125" bestFit="1" customWidth="1"/>
    <col min="7069" max="7084" width="12.26953125" customWidth="1"/>
    <col min="7085" max="7085" width="12.81640625" customWidth="1"/>
    <col min="7086" max="7086" width="12.26953125" customWidth="1"/>
    <col min="7087" max="7087" width="11.453125" customWidth="1"/>
    <col min="7088" max="7088" width="11.7265625" customWidth="1"/>
    <col min="7089" max="7096" width="12.26953125" customWidth="1"/>
    <col min="7097" max="7099" width="13.6328125" customWidth="1"/>
    <col min="7100" max="7101" width="12.26953125" customWidth="1"/>
    <col min="7102" max="7104" width="13.6328125" customWidth="1"/>
    <col min="7105" max="7106" width="12.26953125" customWidth="1"/>
    <col min="7107" max="7109" width="13.6328125" customWidth="1"/>
    <col min="7110" max="7111" width="12.26953125" customWidth="1"/>
    <col min="7112" max="7114" width="13.6328125" customWidth="1"/>
    <col min="7115" max="7115" width="14.36328125" bestFit="1" customWidth="1"/>
    <col min="7116" max="7116" width="12.26953125" customWidth="1"/>
    <col min="7117" max="7119" width="13.6328125" customWidth="1"/>
    <col min="7120" max="7120" width="14.36328125" bestFit="1" customWidth="1"/>
    <col min="7121" max="7121" width="12.26953125" customWidth="1"/>
    <col min="7122" max="7122" width="10.26953125" customWidth="1"/>
    <col min="7123" max="7124" width="13.6328125" customWidth="1"/>
    <col min="7125" max="7126" width="12.26953125" customWidth="1"/>
    <col min="7127" max="7129" width="13.6328125" customWidth="1"/>
    <col min="7130" max="7130" width="14.36328125" bestFit="1" customWidth="1"/>
    <col min="7131" max="7131" width="12.26953125" customWidth="1"/>
    <col min="7132" max="7134" width="13.6328125" customWidth="1"/>
    <col min="7135" max="7135" width="12.453125" bestFit="1" customWidth="1"/>
    <col min="7136" max="7136" width="12.26953125" customWidth="1"/>
    <col min="7137" max="7137" width="11.26953125" customWidth="1"/>
    <col min="7138" max="7139" width="13.6328125" customWidth="1"/>
    <col min="7140" max="7140" width="14.36328125" bestFit="1" customWidth="1"/>
    <col min="7141" max="7141" width="12.26953125" customWidth="1"/>
    <col min="7142" max="7142" width="9.08984375" customWidth="1"/>
    <col min="7143" max="7144" width="13.6328125" customWidth="1"/>
    <col min="7145" max="7145" width="13.6328125" bestFit="1" customWidth="1"/>
    <col min="7146" max="7146" width="12.26953125" customWidth="1"/>
    <col min="7147" max="7147" width="6.7265625" customWidth="1"/>
    <col min="7148" max="7149" width="13.6328125" customWidth="1"/>
    <col min="7150" max="7150" width="13.6328125" bestFit="1" customWidth="1"/>
    <col min="7151" max="7151" width="12.26953125" customWidth="1"/>
    <col min="7152" max="7154" width="13.6328125" customWidth="1"/>
    <col min="7155" max="7156" width="12.26953125" customWidth="1"/>
    <col min="7157" max="7159" width="13.6328125" customWidth="1"/>
    <col min="7160" max="7161" width="12.26953125" customWidth="1"/>
    <col min="7162" max="7164" width="13.6328125" customWidth="1"/>
    <col min="7165" max="7165" width="14.36328125" bestFit="1" customWidth="1"/>
    <col min="7166" max="7166" width="12.26953125" customWidth="1"/>
    <col min="7167" max="7169" width="13.6328125" customWidth="1"/>
    <col min="7170" max="7170" width="13.6328125" bestFit="1" customWidth="1"/>
    <col min="7171" max="7171" width="12.26953125" customWidth="1"/>
    <col min="7172" max="7172" width="11.26953125" customWidth="1"/>
    <col min="7173" max="7174" width="13.6328125" customWidth="1"/>
    <col min="7175" max="7175" width="13.6328125" bestFit="1" customWidth="1"/>
    <col min="7176" max="7176" width="12.26953125" customWidth="1"/>
    <col min="7177" max="7177" width="9.08984375" customWidth="1"/>
    <col min="7178" max="7179" width="13.6328125" customWidth="1"/>
    <col min="7180" max="7180" width="14.36328125" bestFit="1" customWidth="1"/>
    <col min="7181" max="7181" width="12.26953125" customWidth="1"/>
    <col min="7182" max="7184" width="12.81640625" customWidth="1"/>
    <col min="7185" max="7189" width="12.26953125" customWidth="1"/>
    <col min="7190" max="7192" width="12.81640625" customWidth="1"/>
    <col min="7193" max="7197" width="12.26953125" customWidth="1"/>
    <col min="7198" max="7200" width="12.81640625" customWidth="1"/>
    <col min="7201" max="7201" width="14.36328125" bestFit="1" customWidth="1"/>
    <col min="7202" max="7205" width="12.26953125" customWidth="1"/>
    <col min="7206" max="7208" width="12.81640625" customWidth="1"/>
    <col min="7209" max="7210" width="14.36328125" bestFit="1" customWidth="1"/>
    <col min="7211" max="7212" width="13.26953125" bestFit="1" customWidth="1"/>
    <col min="7213" max="7213" width="12.26953125" customWidth="1"/>
    <col min="7214" max="7216" width="12.81640625" customWidth="1"/>
    <col min="7217" max="7219" width="14.36328125" bestFit="1" customWidth="1"/>
    <col min="7220" max="7221" width="12.26953125" customWidth="1"/>
    <col min="7222" max="7224" width="12.81640625" customWidth="1"/>
    <col min="7225" max="7226" width="12.26953125" customWidth="1"/>
    <col min="7227" max="7227" width="14.36328125" bestFit="1" customWidth="1"/>
    <col min="7228" max="7229" width="12.26953125" customWidth="1"/>
    <col min="7230" max="7232" width="12.81640625" customWidth="1"/>
    <col min="7233" max="7237" width="12.26953125" customWidth="1"/>
    <col min="7238" max="7240" width="12.81640625" customWidth="1"/>
    <col min="7241" max="7245" width="12.26953125" customWidth="1"/>
    <col min="7246" max="7248" width="12.81640625" customWidth="1"/>
    <col min="7249" max="7253" width="12.26953125" customWidth="1"/>
    <col min="7254" max="7256" width="12.81640625" customWidth="1"/>
    <col min="7257" max="7257" width="14.36328125" bestFit="1" customWidth="1"/>
    <col min="7258" max="7258" width="13.26953125" bestFit="1" customWidth="1"/>
    <col min="7259" max="7260" width="14.36328125" bestFit="1" customWidth="1"/>
    <col min="7261" max="7261" width="12.26953125" customWidth="1"/>
    <col min="7262" max="7262" width="12.81640625" bestFit="1" customWidth="1"/>
    <col min="7263" max="7264" width="12.81640625" customWidth="1"/>
    <col min="7265" max="7265" width="13.6328125" bestFit="1" customWidth="1"/>
    <col min="7266" max="7268" width="14.36328125" bestFit="1" customWidth="1"/>
    <col min="7269" max="7269" width="12.26953125" customWidth="1"/>
    <col min="7270" max="7270" width="10.81640625" customWidth="1"/>
    <col min="7271" max="7272" width="12.81640625" customWidth="1"/>
    <col min="7273" max="7273" width="13.6328125" bestFit="1" customWidth="1"/>
    <col min="7274" max="7274" width="12.453125" bestFit="1" customWidth="1"/>
    <col min="7275" max="7276" width="13.6328125" bestFit="1" customWidth="1"/>
    <col min="7277" max="7277" width="12.26953125" customWidth="1"/>
    <col min="7278" max="7280" width="12.81640625" customWidth="1"/>
    <col min="7281" max="7285" width="12.26953125" customWidth="1"/>
    <col min="7286" max="7288" width="12.81640625" customWidth="1"/>
    <col min="7289" max="7289" width="12.26953125" customWidth="1"/>
    <col min="7290" max="7290" width="13.26953125" bestFit="1" customWidth="1"/>
    <col min="7291" max="7292" width="14.36328125" bestFit="1" customWidth="1"/>
    <col min="7293" max="7293" width="12.26953125" customWidth="1"/>
    <col min="7294" max="7296" width="12.81640625" customWidth="1"/>
    <col min="7297" max="7300" width="14.36328125" bestFit="1" customWidth="1"/>
    <col min="7301" max="7301" width="12.26953125" customWidth="1"/>
    <col min="7302" max="7302" width="12.81640625" bestFit="1" customWidth="1"/>
    <col min="7303" max="7304" width="12.81640625" customWidth="1"/>
    <col min="7305" max="7305" width="14.36328125" bestFit="1" customWidth="1"/>
    <col min="7306" max="7308" width="13.6328125" bestFit="1" customWidth="1"/>
    <col min="7309" max="7309" width="12.26953125" customWidth="1"/>
    <col min="7310" max="7312" width="12.81640625" customWidth="1"/>
    <col min="7313" max="7313" width="13.6328125" bestFit="1" customWidth="1"/>
    <col min="7314" max="7316" width="14.36328125" bestFit="1" customWidth="1"/>
    <col min="7317" max="7317" width="12.26953125" customWidth="1"/>
    <col min="7318" max="7320" width="12.81640625" customWidth="1"/>
    <col min="7321" max="7321" width="13.6328125" bestFit="1" customWidth="1"/>
    <col min="7322" max="7324" width="14.36328125" bestFit="1" customWidth="1"/>
    <col min="7325" max="7340" width="12.26953125" customWidth="1"/>
    <col min="7341" max="7341" width="12.81640625" customWidth="1"/>
    <col min="7342" max="7342" width="12.26953125" customWidth="1"/>
    <col min="7343" max="7343" width="11.453125" customWidth="1"/>
    <col min="7344" max="7344" width="11.7265625" customWidth="1"/>
    <col min="7345" max="7352" width="12.26953125" customWidth="1"/>
    <col min="7353" max="7355" width="13.6328125" customWidth="1"/>
    <col min="7356" max="7357" width="12.26953125" customWidth="1"/>
    <col min="7358" max="7360" width="13.6328125" customWidth="1"/>
    <col min="7361" max="7362" width="12.26953125" customWidth="1"/>
    <col min="7363" max="7365" width="13.6328125" customWidth="1"/>
    <col min="7366" max="7367" width="12.26953125" customWidth="1"/>
    <col min="7368" max="7370" width="13.6328125" customWidth="1"/>
    <col min="7371" max="7371" width="14.36328125" bestFit="1" customWidth="1"/>
    <col min="7372" max="7372" width="12.26953125" customWidth="1"/>
    <col min="7373" max="7375" width="13.6328125" customWidth="1"/>
    <col min="7376" max="7376" width="14.36328125" bestFit="1" customWidth="1"/>
    <col min="7377" max="7377" width="12.26953125" customWidth="1"/>
    <col min="7378" max="7378" width="10.26953125" customWidth="1"/>
    <col min="7379" max="7380" width="13.6328125" customWidth="1"/>
    <col min="7381" max="7382" width="12.26953125" customWidth="1"/>
    <col min="7383" max="7385" width="13.6328125" customWidth="1"/>
    <col min="7386" max="7386" width="14.36328125" bestFit="1" customWidth="1"/>
    <col min="7387" max="7387" width="12.26953125" customWidth="1"/>
    <col min="7388" max="7390" width="13.6328125" customWidth="1"/>
    <col min="7391" max="7391" width="12.453125" bestFit="1" customWidth="1"/>
    <col min="7392" max="7392" width="12.26953125" customWidth="1"/>
    <col min="7393" max="7393" width="11.26953125" customWidth="1"/>
    <col min="7394" max="7395" width="13.6328125" customWidth="1"/>
    <col min="7396" max="7396" width="14.36328125" bestFit="1" customWidth="1"/>
    <col min="7397" max="7397" width="12.26953125" customWidth="1"/>
    <col min="7398" max="7398" width="9.08984375" customWidth="1"/>
    <col min="7399" max="7400" width="13.6328125" customWidth="1"/>
    <col min="7401" max="7401" width="13.6328125" bestFit="1" customWidth="1"/>
    <col min="7402" max="7402" width="12.26953125" customWidth="1"/>
    <col min="7403" max="7403" width="6.7265625" customWidth="1"/>
    <col min="7404" max="7405" width="13.6328125" customWidth="1"/>
    <col min="7406" max="7406" width="13.6328125" bestFit="1" customWidth="1"/>
    <col min="7407" max="7407" width="12.26953125" customWidth="1"/>
    <col min="7408" max="7410" width="13.6328125" customWidth="1"/>
    <col min="7411" max="7412" width="12.26953125" customWidth="1"/>
    <col min="7413" max="7415" width="13.6328125" customWidth="1"/>
    <col min="7416" max="7417" width="12.26953125" customWidth="1"/>
    <col min="7418" max="7420" width="13.6328125" customWidth="1"/>
    <col min="7421" max="7421" width="14.36328125" bestFit="1" customWidth="1"/>
    <col min="7422" max="7422" width="12.26953125" customWidth="1"/>
    <col min="7423" max="7425" width="13.6328125" customWidth="1"/>
    <col min="7426" max="7426" width="13.6328125" bestFit="1" customWidth="1"/>
    <col min="7427" max="7427" width="12.26953125" customWidth="1"/>
    <col min="7428" max="7428" width="11.26953125" customWidth="1"/>
    <col min="7429" max="7430" width="13.6328125" customWidth="1"/>
    <col min="7431" max="7431" width="13.6328125" bestFit="1" customWidth="1"/>
    <col min="7432" max="7432" width="12.26953125" customWidth="1"/>
    <col min="7433" max="7433" width="9.08984375" customWidth="1"/>
    <col min="7434" max="7435" width="13.6328125" customWidth="1"/>
    <col min="7436" max="7436" width="14.36328125" bestFit="1" customWidth="1"/>
    <col min="7437" max="7437" width="12.26953125" customWidth="1"/>
    <col min="7438" max="7440" width="12.81640625" customWidth="1"/>
    <col min="7441" max="7445" width="12.26953125" customWidth="1"/>
    <col min="7446" max="7448" width="12.81640625" customWidth="1"/>
    <col min="7449" max="7453" width="12.26953125" customWidth="1"/>
    <col min="7454" max="7456" width="12.81640625" customWidth="1"/>
    <col min="7457" max="7457" width="14.36328125" bestFit="1" customWidth="1"/>
    <col min="7458" max="7461" width="12.26953125" customWidth="1"/>
    <col min="7462" max="7464" width="12.81640625" customWidth="1"/>
    <col min="7465" max="7466" width="14.36328125" bestFit="1" customWidth="1"/>
    <col min="7467" max="7468" width="13.26953125" bestFit="1" customWidth="1"/>
    <col min="7469" max="7469" width="12.26953125" customWidth="1"/>
    <col min="7470" max="7472" width="12.81640625" customWidth="1"/>
    <col min="7473" max="7475" width="14.36328125" bestFit="1" customWidth="1"/>
    <col min="7476" max="7477" width="12.26953125" customWidth="1"/>
    <col min="7478" max="7480" width="12.81640625" customWidth="1"/>
    <col min="7481" max="7482" width="12.26953125" customWidth="1"/>
    <col min="7483" max="7483" width="14.36328125" bestFit="1" customWidth="1"/>
    <col min="7484" max="7485" width="12.26953125" customWidth="1"/>
    <col min="7486" max="7488" width="12.81640625" customWidth="1"/>
    <col min="7489" max="7493" width="12.26953125" customWidth="1"/>
    <col min="7494" max="7496" width="12.81640625" customWidth="1"/>
    <col min="7497" max="7501" width="12.26953125" customWidth="1"/>
    <col min="7502" max="7504" width="12.81640625" customWidth="1"/>
    <col min="7505" max="7509" width="12.26953125" customWidth="1"/>
    <col min="7510" max="7512" width="12.81640625" customWidth="1"/>
    <col min="7513" max="7513" width="14.36328125" bestFit="1" customWidth="1"/>
    <col min="7514" max="7514" width="13.26953125" bestFit="1" customWidth="1"/>
    <col min="7515" max="7516" width="14.36328125" bestFit="1" customWidth="1"/>
    <col min="7517" max="7517" width="12.26953125" customWidth="1"/>
    <col min="7518" max="7518" width="12.81640625" bestFit="1" customWidth="1"/>
    <col min="7519" max="7520" width="12.81640625" customWidth="1"/>
    <col min="7521" max="7521" width="13.6328125" bestFit="1" customWidth="1"/>
    <col min="7522" max="7524" width="14.36328125" bestFit="1" customWidth="1"/>
    <col min="7525" max="7525" width="12.26953125" customWidth="1"/>
    <col min="7526" max="7526" width="10.81640625" customWidth="1"/>
    <col min="7527" max="7528" width="12.81640625" customWidth="1"/>
    <col min="7529" max="7529" width="13.6328125" bestFit="1" customWidth="1"/>
    <col min="7530" max="7530" width="12.453125" bestFit="1" customWidth="1"/>
    <col min="7531" max="7532" width="13.6328125" bestFit="1" customWidth="1"/>
    <col min="7533" max="7533" width="12.26953125" customWidth="1"/>
    <col min="7534" max="7536" width="12.81640625" customWidth="1"/>
    <col min="7537" max="7541" width="12.26953125" customWidth="1"/>
    <col min="7542" max="7544" width="12.81640625" customWidth="1"/>
    <col min="7545" max="7545" width="12.26953125" customWidth="1"/>
    <col min="7546" max="7546" width="13.26953125" bestFit="1" customWidth="1"/>
    <col min="7547" max="7548" width="14.36328125" bestFit="1" customWidth="1"/>
    <col min="7549" max="7549" width="12.26953125" customWidth="1"/>
    <col min="7550" max="7552" width="12.81640625" customWidth="1"/>
    <col min="7553" max="7556" width="14.36328125" bestFit="1" customWidth="1"/>
    <col min="7557" max="7557" width="12.26953125" customWidth="1"/>
    <col min="7558" max="7558" width="12.81640625" bestFit="1" customWidth="1"/>
    <col min="7559" max="7560" width="12.81640625" customWidth="1"/>
    <col min="7561" max="7561" width="14.36328125" bestFit="1" customWidth="1"/>
    <col min="7562" max="7564" width="13.6328125" bestFit="1" customWidth="1"/>
    <col min="7565" max="7565" width="12.26953125" customWidth="1"/>
    <col min="7566" max="7568" width="12.81640625" customWidth="1"/>
    <col min="7569" max="7569" width="13.6328125" bestFit="1" customWidth="1"/>
    <col min="7570" max="7572" width="14.36328125" bestFit="1" customWidth="1"/>
    <col min="7573" max="7573" width="12.26953125" customWidth="1"/>
    <col min="7574" max="7576" width="12.81640625" customWidth="1"/>
    <col min="7577" max="7577" width="13.6328125" bestFit="1" customWidth="1"/>
    <col min="7578" max="7580" width="14.36328125" bestFit="1" customWidth="1"/>
    <col min="7581" max="7596" width="12.26953125" customWidth="1"/>
    <col min="7597" max="7597" width="12.81640625" customWidth="1"/>
    <col min="7598" max="7598" width="12.26953125" customWidth="1"/>
    <col min="7599" max="7599" width="11.453125" customWidth="1"/>
    <col min="7600" max="7600" width="11.7265625" customWidth="1"/>
    <col min="7601" max="7608" width="12.26953125" customWidth="1"/>
    <col min="7609" max="7611" width="13.6328125" customWidth="1"/>
    <col min="7612" max="7613" width="12.26953125" customWidth="1"/>
    <col min="7614" max="7616" width="13.6328125" customWidth="1"/>
    <col min="7617" max="7618" width="12.26953125" customWidth="1"/>
    <col min="7619" max="7621" width="13.6328125" customWidth="1"/>
    <col min="7622" max="7623" width="12.26953125" customWidth="1"/>
    <col min="7624" max="7626" width="13.6328125" customWidth="1"/>
    <col min="7627" max="7627" width="14.36328125" bestFit="1" customWidth="1"/>
    <col min="7628" max="7628" width="12.26953125" customWidth="1"/>
    <col min="7629" max="7631" width="13.6328125" customWidth="1"/>
    <col min="7632" max="7632" width="14.36328125" bestFit="1" customWidth="1"/>
    <col min="7633" max="7633" width="12.26953125" customWidth="1"/>
    <col min="7634" max="7634" width="10.26953125" customWidth="1"/>
    <col min="7635" max="7636" width="13.6328125" customWidth="1"/>
    <col min="7637" max="7638" width="12.26953125" customWidth="1"/>
    <col min="7639" max="7641" width="13.6328125" customWidth="1"/>
    <col min="7642" max="7642" width="14.36328125" bestFit="1" customWidth="1"/>
    <col min="7643" max="7643" width="12.26953125" customWidth="1"/>
    <col min="7644" max="7646" width="13.6328125" customWidth="1"/>
    <col min="7647" max="7647" width="12.453125" bestFit="1" customWidth="1"/>
    <col min="7648" max="7648" width="12.26953125" customWidth="1"/>
    <col min="7649" max="7649" width="11.26953125" customWidth="1"/>
    <col min="7650" max="7651" width="13.6328125" customWidth="1"/>
    <col min="7652" max="7652" width="14.36328125" bestFit="1" customWidth="1"/>
    <col min="7653" max="7653" width="12.26953125" customWidth="1"/>
    <col min="7654" max="7654" width="9.08984375" customWidth="1"/>
    <col min="7655" max="7656" width="13.6328125" customWidth="1"/>
    <col min="7657" max="7657" width="13.6328125" bestFit="1" customWidth="1"/>
    <col min="7658" max="7658" width="12.26953125" customWidth="1"/>
    <col min="7659" max="7659" width="6.7265625" customWidth="1"/>
    <col min="7660" max="7661" width="13.6328125" customWidth="1"/>
    <col min="7662" max="7662" width="13.6328125" bestFit="1" customWidth="1"/>
    <col min="7663" max="7663" width="12.26953125" customWidth="1"/>
    <col min="7664" max="7666" width="13.6328125" customWidth="1"/>
    <col min="7667" max="7668" width="12.26953125" customWidth="1"/>
    <col min="7669" max="7671" width="13.6328125" customWidth="1"/>
    <col min="7672" max="7673" width="12.26953125" customWidth="1"/>
    <col min="7674" max="7676" width="13.6328125" customWidth="1"/>
    <col min="7677" max="7677" width="14.36328125" bestFit="1" customWidth="1"/>
    <col min="7678" max="7678" width="12.26953125" customWidth="1"/>
    <col min="7679" max="7681" width="13.6328125" customWidth="1"/>
    <col min="7682" max="7682" width="13.6328125" bestFit="1" customWidth="1"/>
    <col min="7683" max="7683" width="12.26953125" customWidth="1"/>
    <col min="7684" max="7684" width="11.26953125" customWidth="1"/>
    <col min="7685" max="7686" width="13.6328125" customWidth="1"/>
    <col min="7687" max="7687" width="13.6328125" bestFit="1" customWidth="1"/>
    <col min="7688" max="7688" width="12.26953125" customWidth="1"/>
    <col min="7689" max="7689" width="9.08984375" customWidth="1"/>
    <col min="7690" max="7691" width="13.6328125" customWidth="1"/>
    <col min="7692" max="7692" width="14.36328125" bestFit="1" customWidth="1"/>
    <col min="7693" max="7693" width="12.26953125" customWidth="1"/>
    <col min="7694" max="7696" width="12.81640625" customWidth="1"/>
    <col min="7697" max="7701" width="12.26953125" customWidth="1"/>
    <col min="7702" max="7704" width="12.81640625" customWidth="1"/>
    <col min="7705" max="7709" width="12.26953125" customWidth="1"/>
    <col min="7710" max="7712" width="12.81640625" customWidth="1"/>
    <col min="7713" max="7713" width="14.36328125" bestFit="1" customWidth="1"/>
    <col min="7714" max="7717" width="12.26953125" customWidth="1"/>
    <col min="7718" max="7720" width="12.81640625" customWidth="1"/>
    <col min="7721" max="7722" width="14.36328125" bestFit="1" customWidth="1"/>
    <col min="7723" max="7724" width="13.26953125" bestFit="1" customWidth="1"/>
    <col min="7725" max="7725" width="12.26953125" customWidth="1"/>
    <col min="7726" max="7728" width="12.81640625" customWidth="1"/>
    <col min="7729" max="7731" width="14.36328125" bestFit="1" customWidth="1"/>
    <col min="7732" max="7733" width="12.26953125" customWidth="1"/>
    <col min="7734" max="7736" width="12.81640625" customWidth="1"/>
    <col min="7737" max="7738" width="12.26953125" customWidth="1"/>
    <col min="7739" max="7739" width="14.36328125" bestFit="1" customWidth="1"/>
    <col min="7740" max="7741" width="12.26953125" customWidth="1"/>
    <col min="7742" max="7744" width="12.81640625" customWidth="1"/>
    <col min="7745" max="7749" width="12.26953125" customWidth="1"/>
    <col min="7750" max="7752" width="12.81640625" customWidth="1"/>
    <col min="7753" max="7757" width="12.26953125" customWidth="1"/>
    <col min="7758" max="7760" width="12.81640625" customWidth="1"/>
    <col min="7761" max="7765" width="12.26953125" customWidth="1"/>
    <col min="7766" max="7768" width="12.81640625" customWidth="1"/>
    <col min="7769" max="7769" width="14.36328125" bestFit="1" customWidth="1"/>
    <col min="7770" max="7770" width="13.26953125" bestFit="1" customWidth="1"/>
    <col min="7771" max="7772" width="14.36328125" bestFit="1" customWidth="1"/>
    <col min="7773" max="7773" width="12.26953125" customWidth="1"/>
    <col min="7774" max="7774" width="12.81640625" bestFit="1" customWidth="1"/>
    <col min="7775" max="7776" width="12.81640625" customWidth="1"/>
    <col min="7777" max="7777" width="13.6328125" bestFit="1" customWidth="1"/>
    <col min="7778" max="7780" width="14.36328125" bestFit="1" customWidth="1"/>
    <col min="7781" max="7781" width="12.26953125" customWidth="1"/>
    <col min="7782" max="7782" width="10.81640625" customWidth="1"/>
    <col min="7783" max="7784" width="12.81640625" customWidth="1"/>
    <col min="7785" max="7785" width="13.6328125" bestFit="1" customWidth="1"/>
    <col min="7786" max="7786" width="12.453125" bestFit="1" customWidth="1"/>
    <col min="7787" max="7788" width="13.6328125" bestFit="1" customWidth="1"/>
    <col min="7789" max="7789" width="12.26953125" customWidth="1"/>
    <col min="7790" max="7792" width="12.81640625" customWidth="1"/>
    <col min="7793" max="7797" width="12.26953125" customWidth="1"/>
    <col min="7798" max="7800" width="12.81640625" customWidth="1"/>
    <col min="7801" max="7801" width="12.26953125" customWidth="1"/>
    <col min="7802" max="7802" width="13.26953125" bestFit="1" customWidth="1"/>
    <col min="7803" max="7804" width="14.36328125" bestFit="1" customWidth="1"/>
    <col min="7805" max="7805" width="12.26953125" customWidth="1"/>
    <col min="7806" max="7808" width="12.81640625" customWidth="1"/>
    <col min="7809" max="7812" width="14.36328125" bestFit="1" customWidth="1"/>
    <col min="7813" max="7813" width="12.26953125" customWidth="1"/>
    <col min="7814" max="7814" width="12.81640625" bestFit="1" customWidth="1"/>
    <col min="7815" max="7816" width="12.81640625" customWidth="1"/>
    <col min="7817" max="7817" width="14.36328125" bestFit="1" customWidth="1"/>
    <col min="7818" max="7820" width="13.6328125" bestFit="1" customWidth="1"/>
    <col min="7821" max="7821" width="12.26953125" customWidth="1"/>
    <col min="7822" max="7824" width="12.81640625" customWidth="1"/>
    <col min="7825" max="7825" width="13.6328125" bestFit="1" customWidth="1"/>
    <col min="7826" max="7828" width="14.36328125" bestFit="1" customWidth="1"/>
    <col min="7829" max="7829" width="12.26953125" customWidth="1"/>
    <col min="7830" max="7832" width="12.81640625" customWidth="1"/>
    <col min="7833" max="7833" width="13.6328125" bestFit="1" customWidth="1"/>
    <col min="7834" max="7836" width="14.36328125" bestFit="1" customWidth="1"/>
    <col min="7837" max="7852" width="12.26953125" customWidth="1"/>
    <col min="7853" max="7853" width="12.81640625" customWidth="1"/>
    <col min="7854" max="7854" width="12.26953125" customWidth="1"/>
    <col min="7855" max="7855" width="11.453125" customWidth="1"/>
    <col min="7856" max="7856" width="11.7265625" customWidth="1"/>
    <col min="7857" max="7864" width="12.26953125" customWidth="1"/>
    <col min="7865" max="7867" width="13.6328125" customWidth="1"/>
    <col min="7868" max="7869" width="12.26953125" customWidth="1"/>
    <col min="7870" max="7872" width="13.6328125" customWidth="1"/>
    <col min="7873" max="7874" width="12.26953125" customWidth="1"/>
    <col min="7875" max="7877" width="13.6328125" customWidth="1"/>
    <col min="7878" max="7879" width="12.26953125" customWidth="1"/>
    <col min="7880" max="7882" width="13.6328125" customWidth="1"/>
    <col min="7883" max="7883" width="14.36328125" bestFit="1" customWidth="1"/>
    <col min="7884" max="7884" width="12.26953125" customWidth="1"/>
    <col min="7885" max="7887" width="13.6328125" customWidth="1"/>
    <col min="7888" max="7888" width="14.36328125" bestFit="1" customWidth="1"/>
    <col min="7889" max="7889" width="12.26953125" customWidth="1"/>
    <col min="7890" max="7890" width="10.26953125" customWidth="1"/>
    <col min="7891" max="7892" width="13.6328125" customWidth="1"/>
    <col min="7893" max="7894" width="12.26953125" customWidth="1"/>
    <col min="7895" max="7897" width="13.6328125" customWidth="1"/>
    <col min="7898" max="7898" width="14.36328125" bestFit="1" customWidth="1"/>
    <col min="7899" max="7899" width="12.26953125" customWidth="1"/>
    <col min="7900" max="7902" width="13.6328125" customWidth="1"/>
    <col min="7903" max="7903" width="12.453125" bestFit="1" customWidth="1"/>
    <col min="7904" max="7904" width="12.26953125" customWidth="1"/>
    <col min="7905" max="7905" width="11.26953125" customWidth="1"/>
    <col min="7906" max="7907" width="13.6328125" customWidth="1"/>
    <col min="7908" max="7908" width="14.36328125" bestFit="1" customWidth="1"/>
    <col min="7909" max="7909" width="12.26953125" customWidth="1"/>
    <col min="7910" max="7910" width="9.08984375" customWidth="1"/>
    <col min="7911" max="7912" width="13.6328125" customWidth="1"/>
    <col min="7913" max="7913" width="13.6328125" bestFit="1" customWidth="1"/>
    <col min="7914" max="7914" width="12.26953125" customWidth="1"/>
    <col min="7915" max="7915" width="6.7265625" customWidth="1"/>
    <col min="7916" max="7917" width="13.6328125" customWidth="1"/>
    <col min="7918" max="7918" width="13.6328125" bestFit="1" customWidth="1"/>
    <col min="7919" max="7919" width="12.26953125" customWidth="1"/>
    <col min="7920" max="7922" width="13.6328125" customWidth="1"/>
    <col min="7923" max="7924" width="12.26953125" customWidth="1"/>
    <col min="7925" max="7927" width="13.6328125" customWidth="1"/>
    <col min="7928" max="7929" width="12.26953125" customWidth="1"/>
    <col min="7930" max="7932" width="13.6328125" customWidth="1"/>
    <col min="7933" max="7933" width="14.36328125" bestFit="1" customWidth="1"/>
    <col min="7934" max="7934" width="12.26953125" customWidth="1"/>
    <col min="7935" max="7937" width="13.6328125" customWidth="1"/>
    <col min="7938" max="7938" width="13.6328125" bestFit="1" customWidth="1"/>
    <col min="7939" max="7939" width="12.26953125" customWidth="1"/>
    <col min="7940" max="7940" width="11.26953125" customWidth="1"/>
    <col min="7941" max="7942" width="13.6328125" customWidth="1"/>
    <col min="7943" max="7943" width="13.6328125" bestFit="1" customWidth="1"/>
    <col min="7944" max="7944" width="12.26953125" customWidth="1"/>
    <col min="7945" max="7945" width="9.08984375" customWidth="1"/>
    <col min="7946" max="7947" width="13.6328125" customWidth="1"/>
    <col min="7948" max="7948" width="14.36328125" bestFit="1" customWidth="1"/>
    <col min="7949" max="7949" width="12.26953125" customWidth="1"/>
    <col min="7950" max="7952" width="12.81640625" customWidth="1"/>
    <col min="7953" max="7957" width="12.26953125" customWidth="1"/>
    <col min="7958" max="7960" width="12.81640625" customWidth="1"/>
    <col min="7961" max="7965" width="12.26953125" customWidth="1"/>
    <col min="7966" max="7968" width="12.81640625" customWidth="1"/>
    <col min="7969" max="7969" width="14.36328125" bestFit="1" customWidth="1"/>
    <col min="7970" max="7973" width="12.26953125" customWidth="1"/>
    <col min="7974" max="7976" width="12.81640625" customWidth="1"/>
    <col min="7977" max="7978" width="14.36328125" bestFit="1" customWidth="1"/>
    <col min="7979" max="7980" width="13.26953125" bestFit="1" customWidth="1"/>
    <col min="7981" max="7981" width="12.26953125" customWidth="1"/>
    <col min="7982" max="7984" width="12.81640625" customWidth="1"/>
    <col min="7985" max="7987" width="14.36328125" bestFit="1" customWidth="1"/>
    <col min="7988" max="7989" width="12.26953125" customWidth="1"/>
    <col min="7990" max="7992" width="12.81640625" customWidth="1"/>
    <col min="7993" max="7994" width="12.26953125" customWidth="1"/>
    <col min="7995" max="7995" width="14.36328125" bestFit="1" customWidth="1"/>
    <col min="7996" max="7997" width="12.26953125" customWidth="1"/>
    <col min="7998" max="8000" width="12.81640625" customWidth="1"/>
    <col min="8001" max="8005" width="12.26953125" customWidth="1"/>
    <col min="8006" max="8008" width="12.81640625" customWidth="1"/>
    <col min="8009" max="8013" width="12.26953125" customWidth="1"/>
    <col min="8014" max="8016" width="12.81640625" customWidth="1"/>
    <col min="8017" max="8021" width="12.26953125" customWidth="1"/>
    <col min="8022" max="8024" width="12.81640625" customWidth="1"/>
    <col min="8025" max="8025" width="14.36328125" bestFit="1" customWidth="1"/>
    <col min="8026" max="8026" width="13.26953125" bestFit="1" customWidth="1"/>
    <col min="8027" max="8028" width="14.36328125" bestFit="1" customWidth="1"/>
    <col min="8029" max="8029" width="12.26953125" customWidth="1"/>
    <col min="8030" max="8030" width="12.81640625" bestFit="1" customWidth="1"/>
    <col min="8031" max="8032" width="12.81640625" customWidth="1"/>
    <col min="8033" max="8033" width="13.6328125" bestFit="1" customWidth="1"/>
    <col min="8034" max="8036" width="14.36328125" bestFit="1" customWidth="1"/>
    <col min="8037" max="8037" width="12.26953125" customWidth="1"/>
    <col min="8038" max="8038" width="10.81640625" customWidth="1"/>
    <col min="8039" max="8040" width="12.81640625" customWidth="1"/>
    <col min="8041" max="8041" width="13.6328125" bestFit="1" customWidth="1"/>
    <col min="8042" max="8042" width="12.453125" bestFit="1" customWidth="1"/>
    <col min="8043" max="8044" width="13.6328125" bestFit="1" customWidth="1"/>
    <col min="8045" max="8045" width="12.26953125" customWidth="1"/>
    <col min="8046" max="8048" width="12.81640625" customWidth="1"/>
    <col min="8049" max="8053" width="12.26953125" customWidth="1"/>
    <col min="8054" max="8056" width="12.81640625" customWidth="1"/>
    <col min="8057" max="8057" width="12.26953125" customWidth="1"/>
    <col min="8058" max="8058" width="13.26953125" bestFit="1" customWidth="1"/>
    <col min="8059" max="8060" width="14.36328125" bestFit="1" customWidth="1"/>
    <col min="8061" max="8061" width="12.26953125" customWidth="1"/>
    <col min="8062" max="8064" width="12.81640625" customWidth="1"/>
    <col min="8065" max="8068" width="14.36328125" bestFit="1" customWidth="1"/>
    <col min="8069" max="8069" width="12.26953125" customWidth="1"/>
    <col min="8070" max="8070" width="12.81640625" bestFit="1" customWidth="1"/>
    <col min="8071" max="8072" width="12.81640625" customWidth="1"/>
    <col min="8073" max="8073" width="14.36328125" bestFit="1" customWidth="1"/>
    <col min="8074" max="8076" width="13.6328125" bestFit="1" customWidth="1"/>
    <col min="8077" max="8077" width="12.26953125" customWidth="1"/>
    <col min="8078" max="8080" width="12.81640625" customWidth="1"/>
    <col min="8081" max="8081" width="13.6328125" bestFit="1" customWidth="1"/>
    <col min="8082" max="8084" width="14.36328125" bestFit="1" customWidth="1"/>
    <col min="8085" max="8085" width="12.26953125" customWidth="1"/>
    <col min="8086" max="8088" width="12.81640625" customWidth="1"/>
    <col min="8089" max="8089" width="13.6328125" bestFit="1" customWidth="1"/>
    <col min="8090" max="8092" width="14.36328125" bestFit="1" customWidth="1"/>
    <col min="8093" max="8108" width="12.26953125" customWidth="1"/>
    <col min="8109" max="8109" width="12.81640625" customWidth="1"/>
    <col min="8110" max="8110" width="12.26953125" customWidth="1"/>
    <col min="8111" max="8111" width="11.453125" customWidth="1"/>
    <col min="8112" max="8112" width="11.7265625" customWidth="1"/>
    <col min="8113" max="8120" width="12.26953125" customWidth="1"/>
    <col min="8121" max="8123" width="13.6328125" customWidth="1"/>
    <col min="8124" max="8125" width="12.26953125" customWidth="1"/>
    <col min="8126" max="8128" width="13.6328125" customWidth="1"/>
    <col min="8129" max="8130" width="12.26953125" customWidth="1"/>
    <col min="8131" max="8133" width="13.6328125" customWidth="1"/>
    <col min="8134" max="8135" width="12.26953125" customWidth="1"/>
    <col min="8136" max="8138" width="13.6328125" customWidth="1"/>
    <col min="8139" max="8139" width="14.36328125" bestFit="1" customWidth="1"/>
    <col min="8140" max="8140" width="12.26953125" customWidth="1"/>
    <col min="8141" max="8143" width="13.6328125" customWidth="1"/>
    <col min="8144" max="8144" width="14.36328125" bestFit="1" customWidth="1"/>
    <col min="8145" max="8145" width="12.26953125" customWidth="1"/>
    <col min="8146" max="8146" width="10.26953125" customWidth="1"/>
    <col min="8147" max="8148" width="13.6328125" customWidth="1"/>
    <col min="8149" max="8150" width="12.26953125" customWidth="1"/>
    <col min="8151" max="8153" width="13.6328125" customWidth="1"/>
    <col min="8154" max="8154" width="14.36328125" bestFit="1" customWidth="1"/>
    <col min="8155" max="8155" width="12.26953125" customWidth="1"/>
    <col min="8156" max="8158" width="13.6328125" customWidth="1"/>
    <col min="8159" max="8159" width="12.453125" bestFit="1" customWidth="1"/>
    <col min="8160" max="8160" width="12.26953125" customWidth="1"/>
    <col min="8161" max="8161" width="11.26953125" customWidth="1"/>
    <col min="8162" max="8163" width="13.6328125" customWidth="1"/>
    <col min="8164" max="8164" width="14.36328125" bestFit="1" customWidth="1"/>
    <col min="8165" max="8165" width="12.26953125" customWidth="1"/>
    <col min="8166" max="8166" width="9.08984375" customWidth="1"/>
    <col min="8167" max="8168" width="13.6328125" customWidth="1"/>
    <col min="8169" max="8169" width="13.6328125" bestFit="1" customWidth="1"/>
    <col min="8170" max="8170" width="12.26953125" customWidth="1"/>
    <col min="8171" max="8171" width="6.7265625" customWidth="1"/>
    <col min="8172" max="8173" width="13.6328125" customWidth="1"/>
    <col min="8174" max="8174" width="13.6328125" bestFit="1" customWidth="1"/>
    <col min="8175" max="8175" width="12.26953125" customWidth="1"/>
    <col min="8176" max="8178" width="13.6328125" customWidth="1"/>
    <col min="8179" max="8180" width="12.26953125" customWidth="1"/>
    <col min="8181" max="8183" width="13.6328125" customWidth="1"/>
    <col min="8184" max="8185" width="12.26953125" customWidth="1"/>
    <col min="8186" max="8188" width="13.6328125" customWidth="1"/>
    <col min="8189" max="8189" width="14.36328125" bestFit="1" customWidth="1"/>
    <col min="8190" max="8190" width="12.26953125" customWidth="1"/>
    <col min="8191" max="8193" width="13.6328125" customWidth="1"/>
    <col min="8194" max="8194" width="13.6328125" bestFit="1" customWidth="1"/>
    <col min="8195" max="8195" width="12.26953125" customWidth="1"/>
    <col min="8196" max="8196" width="11.26953125" customWidth="1"/>
    <col min="8197" max="8198" width="13.6328125" customWidth="1"/>
    <col min="8199" max="8199" width="13.6328125" bestFit="1" customWidth="1"/>
    <col min="8200" max="8200" width="12.26953125" customWidth="1"/>
    <col min="8201" max="8201" width="9.08984375" customWidth="1"/>
    <col min="8202" max="8203" width="13.6328125" customWidth="1"/>
    <col min="8204" max="8204" width="14.36328125" bestFit="1" customWidth="1"/>
    <col min="8205" max="8205" width="12.26953125" customWidth="1"/>
    <col min="8206" max="8208" width="12.81640625" customWidth="1"/>
    <col min="8209" max="8213" width="12.26953125" customWidth="1"/>
    <col min="8214" max="8216" width="12.81640625" customWidth="1"/>
    <col min="8217" max="8221" width="12.26953125" customWidth="1"/>
    <col min="8222" max="8224" width="12.81640625" customWidth="1"/>
    <col min="8225" max="8225" width="14.36328125" bestFit="1" customWidth="1"/>
    <col min="8226" max="8229" width="12.26953125" customWidth="1"/>
    <col min="8230" max="8232" width="12.81640625" customWidth="1"/>
    <col min="8233" max="8234" width="14.36328125" bestFit="1" customWidth="1"/>
    <col min="8235" max="8236" width="13.26953125" bestFit="1" customWidth="1"/>
    <col min="8237" max="8237" width="12.26953125" customWidth="1"/>
    <col min="8238" max="8240" width="12.81640625" customWidth="1"/>
    <col min="8241" max="8243" width="14.36328125" bestFit="1" customWidth="1"/>
    <col min="8244" max="8245" width="12.26953125" customWidth="1"/>
    <col min="8246" max="8248" width="12.81640625" customWidth="1"/>
    <col min="8249" max="8250" width="12.26953125" customWidth="1"/>
    <col min="8251" max="8251" width="14.36328125" bestFit="1" customWidth="1"/>
    <col min="8252" max="8253" width="12.26953125" customWidth="1"/>
    <col min="8254" max="8256" width="12.81640625" customWidth="1"/>
    <col min="8257" max="8261" width="12.26953125" customWidth="1"/>
    <col min="8262" max="8264" width="12.81640625" customWidth="1"/>
    <col min="8265" max="8269" width="12.26953125" customWidth="1"/>
    <col min="8270" max="8272" width="12.81640625" customWidth="1"/>
    <col min="8273" max="8277" width="12.26953125" customWidth="1"/>
    <col min="8278" max="8280" width="12.81640625" customWidth="1"/>
    <col min="8281" max="8281" width="14.36328125" bestFit="1" customWidth="1"/>
    <col min="8282" max="8282" width="13.26953125" bestFit="1" customWidth="1"/>
    <col min="8283" max="8284" width="14.36328125" bestFit="1" customWidth="1"/>
    <col min="8285" max="8285" width="12.26953125" customWidth="1"/>
    <col min="8286" max="8286" width="12.81640625" bestFit="1" customWidth="1"/>
    <col min="8287" max="8288" width="12.81640625" customWidth="1"/>
    <col min="8289" max="8289" width="13.6328125" bestFit="1" customWidth="1"/>
    <col min="8290" max="8292" width="14.36328125" bestFit="1" customWidth="1"/>
    <col min="8293" max="8293" width="12.26953125" customWidth="1"/>
    <col min="8294" max="8294" width="10.81640625" customWidth="1"/>
    <col min="8295" max="8296" width="12.81640625" customWidth="1"/>
    <col min="8297" max="8297" width="13.6328125" bestFit="1" customWidth="1"/>
    <col min="8298" max="8298" width="12.453125" bestFit="1" customWidth="1"/>
    <col min="8299" max="8300" width="13.6328125" bestFit="1" customWidth="1"/>
    <col min="8301" max="8301" width="12.26953125" customWidth="1"/>
    <col min="8302" max="8304" width="12.81640625" customWidth="1"/>
    <col min="8305" max="8309" width="12.26953125" customWidth="1"/>
    <col min="8310" max="8312" width="12.81640625" customWidth="1"/>
    <col min="8313" max="8313" width="12.26953125" customWidth="1"/>
    <col min="8314" max="8314" width="13.26953125" bestFit="1" customWidth="1"/>
    <col min="8315" max="8316" width="14.36328125" bestFit="1" customWidth="1"/>
    <col min="8317" max="8317" width="12.26953125" customWidth="1"/>
    <col min="8318" max="8320" width="12.81640625" customWidth="1"/>
    <col min="8321" max="8324" width="14.36328125" bestFit="1" customWidth="1"/>
    <col min="8325" max="8325" width="12.26953125" customWidth="1"/>
    <col min="8326" max="8326" width="12.81640625" bestFit="1" customWidth="1"/>
    <col min="8327" max="8328" width="12.81640625" customWidth="1"/>
    <col min="8329" max="8329" width="14.36328125" bestFit="1" customWidth="1"/>
    <col min="8330" max="8332" width="13.6328125" bestFit="1" customWidth="1"/>
    <col min="8333" max="8333" width="12.26953125" customWidth="1"/>
    <col min="8334" max="8336" width="12.81640625" customWidth="1"/>
    <col min="8337" max="8337" width="13.6328125" bestFit="1" customWidth="1"/>
    <col min="8338" max="8340" width="14.36328125" bestFit="1" customWidth="1"/>
    <col min="8341" max="8341" width="12.26953125" customWidth="1"/>
    <col min="8342" max="8344" width="12.81640625" customWidth="1"/>
    <col min="8345" max="8345" width="13.6328125" bestFit="1" customWidth="1"/>
    <col min="8346" max="8348" width="14.36328125" bestFit="1" customWidth="1"/>
    <col min="8349" max="8364" width="12.26953125" customWidth="1"/>
    <col min="8365" max="8365" width="12.81640625" customWidth="1"/>
    <col min="8366" max="8366" width="12.26953125" customWidth="1"/>
    <col min="8367" max="8367" width="11.453125" customWidth="1"/>
    <col min="8368" max="8368" width="11.7265625" customWidth="1"/>
    <col min="8369" max="8376" width="12.26953125" customWidth="1"/>
    <col min="8377" max="8379" width="13.6328125" customWidth="1"/>
    <col min="8380" max="8381" width="12.26953125" customWidth="1"/>
    <col min="8382" max="8384" width="13.6328125" customWidth="1"/>
    <col min="8385" max="8386" width="12.26953125" customWidth="1"/>
    <col min="8387" max="8389" width="13.6328125" customWidth="1"/>
    <col min="8390" max="8391" width="12.26953125" customWidth="1"/>
    <col min="8392" max="8394" width="13.6328125" customWidth="1"/>
    <col min="8395" max="8395" width="14.36328125" bestFit="1" customWidth="1"/>
    <col min="8396" max="8396" width="12.26953125" customWidth="1"/>
    <col min="8397" max="8399" width="13.6328125" customWidth="1"/>
    <col min="8400" max="8400" width="14.36328125" bestFit="1" customWidth="1"/>
    <col min="8401" max="8401" width="12.26953125" customWidth="1"/>
    <col min="8402" max="8402" width="10.26953125" customWidth="1"/>
    <col min="8403" max="8404" width="13.6328125" customWidth="1"/>
    <col min="8405" max="8406" width="12.26953125" customWidth="1"/>
    <col min="8407" max="8409" width="13.6328125" customWidth="1"/>
    <col min="8410" max="8410" width="14.36328125" bestFit="1" customWidth="1"/>
    <col min="8411" max="8411" width="12.26953125" customWidth="1"/>
    <col min="8412" max="8414" width="13.6328125" customWidth="1"/>
    <col min="8415" max="8415" width="12.453125" bestFit="1" customWidth="1"/>
    <col min="8416" max="8416" width="12.26953125" customWidth="1"/>
    <col min="8417" max="8417" width="11.26953125" customWidth="1"/>
    <col min="8418" max="8419" width="13.6328125" customWidth="1"/>
    <col min="8420" max="8420" width="14.36328125" bestFit="1" customWidth="1"/>
    <col min="8421" max="8421" width="12.26953125" customWidth="1"/>
    <col min="8422" max="8422" width="9.08984375" customWidth="1"/>
    <col min="8423" max="8424" width="13.6328125" customWidth="1"/>
    <col min="8425" max="8425" width="13.6328125" bestFit="1" customWidth="1"/>
    <col min="8426" max="8426" width="12.26953125" customWidth="1"/>
    <col min="8427" max="8427" width="6.7265625" customWidth="1"/>
    <col min="8428" max="8429" width="13.6328125" customWidth="1"/>
    <col min="8430" max="8430" width="13.6328125" bestFit="1" customWidth="1"/>
    <col min="8431" max="8431" width="12.26953125" customWidth="1"/>
    <col min="8432" max="8434" width="13.6328125" customWidth="1"/>
    <col min="8435" max="8436" width="12.26953125" customWidth="1"/>
    <col min="8437" max="8439" width="13.6328125" customWidth="1"/>
    <col min="8440" max="8441" width="12.26953125" customWidth="1"/>
    <col min="8442" max="8444" width="13.6328125" customWidth="1"/>
    <col min="8445" max="8445" width="14.36328125" bestFit="1" customWidth="1"/>
    <col min="8446" max="8446" width="12.26953125" customWidth="1"/>
    <col min="8447" max="8449" width="13.6328125" customWidth="1"/>
    <col min="8450" max="8450" width="13.6328125" bestFit="1" customWidth="1"/>
    <col min="8451" max="8451" width="12.26953125" customWidth="1"/>
    <col min="8452" max="8452" width="11.26953125" customWidth="1"/>
    <col min="8453" max="8454" width="13.6328125" customWidth="1"/>
    <col min="8455" max="8455" width="13.6328125" bestFit="1" customWidth="1"/>
    <col min="8456" max="8456" width="12.26953125" customWidth="1"/>
    <col min="8457" max="8457" width="9.08984375" customWidth="1"/>
    <col min="8458" max="8459" width="13.6328125" customWidth="1"/>
    <col min="8460" max="8460" width="14.36328125" bestFit="1" customWidth="1"/>
    <col min="8461" max="8461" width="12.26953125" customWidth="1"/>
    <col min="8462" max="8464" width="12.81640625" customWidth="1"/>
    <col min="8465" max="8469" width="12.26953125" customWidth="1"/>
    <col min="8470" max="8472" width="12.81640625" customWidth="1"/>
    <col min="8473" max="8477" width="12.26953125" customWidth="1"/>
    <col min="8478" max="8480" width="12.81640625" customWidth="1"/>
    <col min="8481" max="8481" width="14.36328125" bestFit="1" customWidth="1"/>
    <col min="8482" max="8485" width="12.26953125" customWidth="1"/>
    <col min="8486" max="8488" width="12.81640625" customWidth="1"/>
    <col min="8489" max="8490" width="14.36328125" bestFit="1" customWidth="1"/>
    <col min="8491" max="8492" width="13.26953125" bestFit="1" customWidth="1"/>
    <col min="8493" max="8493" width="12.26953125" customWidth="1"/>
    <col min="8494" max="8496" width="12.81640625" customWidth="1"/>
    <col min="8497" max="8499" width="14.36328125" bestFit="1" customWidth="1"/>
    <col min="8500" max="8501" width="12.26953125" customWidth="1"/>
    <col min="8502" max="8504" width="12.81640625" customWidth="1"/>
    <col min="8505" max="8506" width="12.26953125" customWidth="1"/>
    <col min="8507" max="8507" width="14.36328125" bestFit="1" customWidth="1"/>
    <col min="8508" max="8509" width="12.26953125" customWidth="1"/>
    <col min="8510" max="8512" width="12.81640625" customWidth="1"/>
    <col min="8513" max="8517" width="12.26953125" customWidth="1"/>
    <col min="8518" max="8520" width="12.81640625" customWidth="1"/>
    <col min="8521" max="8525" width="12.26953125" customWidth="1"/>
    <col min="8526" max="8528" width="12.81640625" customWidth="1"/>
    <col min="8529" max="8533" width="12.26953125" customWidth="1"/>
    <col min="8534" max="8536" width="12.81640625" customWidth="1"/>
    <col min="8537" max="8537" width="14.36328125" bestFit="1" customWidth="1"/>
    <col min="8538" max="8538" width="13.26953125" bestFit="1" customWidth="1"/>
    <col min="8539" max="8540" width="14.36328125" bestFit="1" customWidth="1"/>
    <col min="8541" max="8541" width="12.26953125" customWidth="1"/>
    <col min="8542" max="8542" width="12.81640625" bestFit="1" customWidth="1"/>
    <col min="8543" max="8544" width="12.81640625" customWidth="1"/>
    <col min="8545" max="8545" width="13.6328125" bestFit="1" customWidth="1"/>
    <col min="8546" max="8548" width="14.36328125" bestFit="1" customWidth="1"/>
    <col min="8549" max="8549" width="12.26953125" customWidth="1"/>
    <col min="8550" max="8550" width="10.81640625" customWidth="1"/>
    <col min="8551" max="8552" width="12.81640625" customWidth="1"/>
    <col min="8553" max="8553" width="13.6328125" bestFit="1" customWidth="1"/>
    <col min="8554" max="8554" width="12.453125" bestFit="1" customWidth="1"/>
    <col min="8555" max="8556" width="13.6328125" bestFit="1" customWidth="1"/>
    <col min="8557" max="8557" width="12.26953125" customWidth="1"/>
    <col min="8558" max="8560" width="12.81640625" customWidth="1"/>
    <col min="8561" max="8565" width="12.26953125" customWidth="1"/>
    <col min="8566" max="8568" width="12.81640625" customWidth="1"/>
    <col min="8569" max="8569" width="12.26953125" customWidth="1"/>
    <col min="8570" max="8570" width="13.26953125" bestFit="1" customWidth="1"/>
    <col min="8571" max="8572" width="14.36328125" bestFit="1" customWidth="1"/>
    <col min="8573" max="8573" width="12.26953125" customWidth="1"/>
    <col min="8574" max="8576" width="12.81640625" customWidth="1"/>
    <col min="8577" max="8580" width="14.36328125" bestFit="1" customWidth="1"/>
    <col min="8581" max="8581" width="12.26953125" customWidth="1"/>
    <col min="8582" max="8582" width="12.81640625" bestFit="1" customWidth="1"/>
    <col min="8583" max="8584" width="12.81640625" customWidth="1"/>
    <col min="8585" max="8585" width="14.36328125" bestFit="1" customWidth="1"/>
    <col min="8586" max="8588" width="13.6328125" bestFit="1" customWidth="1"/>
    <col min="8589" max="8589" width="12.26953125" customWidth="1"/>
    <col min="8590" max="8592" width="12.81640625" customWidth="1"/>
    <col min="8593" max="8593" width="13.6328125" bestFit="1" customWidth="1"/>
    <col min="8594" max="8596" width="14.36328125" bestFit="1" customWidth="1"/>
    <col min="8597" max="8597" width="12.26953125" customWidth="1"/>
    <col min="8598" max="8600" width="12.81640625" customWidth="1"/>
    <col min="8601" max="8601" width="13.6328125" bestFit="1" customWidth="1"/>
    <col min="8602" max="8604" width="14.36328125" bestFit="1" customWidth="1"/>
    <col min="8605" max="8620" width="12.26953125" customWidth="1"/>
    <col min="8621" max="8621" width="12.81640625" customWidth="1"/>
    <col min="8622" max="8622" width="12.26953125" customWidth="1"/>
    <col min="8623" max="8623" width="11.453125" customWidth="1"/>
    <col min="8624" max="8624" width="11.7265625" customWidth="1"/>
    <col min="8625" max="8632" width="12.26953125" customWidth="1"/>
    <col min="8633" max="8635" width="13.6328125" customWidth="1"/>
    <col min="8636" max="8637" width="12.26953125" customWidth="1"/>
    <col min="8638" max="8640" width="13.6328125" customWidth="1"/>
    <col min="8641" max="8642" width="12.26953125" customWidth="1"/>
    <col min="8643" max="8645" width="13.6328125" customWidth="1"/>
    <col min="8646" max="8647" width="12.26953125" customWidth="1"/>
    <col min="8648" max="8650" width="13.6328125" customWidth="1"/>
    <col min="8651" max="8651" width="14.36328125" bestFit="1" customWidth="1"/>
    <col min="8652" max="8652" width="12.26953125" customWidth="1"/>
    <col min="8653" max="8655" width="13.6328125" customWidth="1"/>
    <col min="8656" max="8656" width="14.36328125" bestFit="1" customWidth="1"/>
    <col min="8657" max="8657" width="12.26953125" customWidth="1"/>
    <col min="8658" max="8658" width="10.26953125" customWidth="1"/>
    <col min="8659" max="8660" width="13.6328125" customWidth="1"/>
    <col min="8661" max="8662" width="12.26953125" customWidth="1"/>
    <col min="8663" max="8665" width="13.6328125" customWidth="1"/>
    <col min="8666" max="8666" width="14.36328125" bestFit="1" customWidth="1"/>
    <col min="8667" max="8667" width="12.26953125" customWidth="1"/>
    <col min="8668" max="8670" width="13.6328125" customWidth="1"/>
    <col min="8671" max="8671" width="12.453125" bestFit="1" customWidth="1"/>
    <col min="8672" max="8672" width="12.26953125" customWidth="1"/>
    <col min="8673" max="8673" width="11.26953125" customWidth="1"/>
    <col min="8674" max="8675" width="13.6328125" customWidth="1"/>
    <col min="8676" max="8676" width="14.36328125" bestFit="1" customWidth="1"/>
    <col min="8677" max="8677" width="12.26953125" customWidth="1"/>
    <col min="8678" max="8678" width="9.08984375" customWidth="1"/>
    <col min="8679" max="8680" width="13.6328125" customWidth="1"/>
    <col min="8681" max="8681" width="13.6328125" bestFit="1" customWidth="1"/>
    <col min="8682" max="8682" width="12.26953125" customWidth="1"/>
    <col min="8683" max="8683" width="6.7265625" customWidth="1"/>
    <col min="8684" max="8685" width="13.6328125" customWidth="1"/>
    <col min="8686" max="8686" width="13.6328125" bestFit="1" customWidth="1"/>
    <col min="8687" max="8687" width="12.26953125" customWidth="1"/>
    <col min="8688" max="8690" width="13.6328125" customWidth="1"/>
    <col min="8691" max="8692" width="12.26953125" customWidth="1"/>
    <col min="8693" max="8695" width="13.6328125" customWidth="1"/>
    <col min="8696" max="8697" width="12.26953125" customWidth="1"/>
    <col min="8698" max="8700" width="13.6328125" customWidth="1"/>
    <col min="8701" max="8701" width="14.36328125" bestFit="1" customWidth="1"/>
    <col min="8702" max="8702" width="12.26953125" customWidth="1"/>
    <col min="8703" max="8705" width="13.6328125" customWidth="1"/>
    <col min="8706" max="8706" width="13.6328125" bestFit="1" customWidth="1"/>
    <col min="8707" max="8707" width="12.26953125" customWidth="1"/>
    <col min="8708" max="8708" width="11.26953125" customWidth="1"/>
    <col min="8709" max="8710" width="13.6328125" customWidth="1"/>
    <col min="8711" max="8711" width="13.6328125" bestFit="1" customWidth="1"/>
    <col min="8712" max="8712" width="12.26953125" customWidth="1"/>
    <col min="8713" max="8713" width="9.08984375" customWidth="1"/>
    <col min="8714" max="8715" width="13.6328125" customWidth="1"/>
    <col min="8716" max="8716" width="14.36328125" bestFit="1" customWidth="1"/>
    <col min="8717" max="8717" width="12.26953125" customWidth="1"/>
    <col min="8718" max="8720" width="12.81640625" customWidth="1"/>
    <col min="8721" max="8725" width="12.26953125" customWidth="1"/>
    <col min="8726" max="8728" width="12.81640625" customWidth="1"/>
    <col min="8729" max="8733" width="12.26953125" customWidth="1"/>
    <col min="8734" max="8736" width="12.81640625" customWidth="1"/>
    <col min="8737" max="8737" width="14.36328125" bestFit="1" customWidth="1"/>
    <col min="8738" max="8741" width="12.26953125" customWidth="1"/>
    <col min="8742" max="8744" width="12.81640625" customWidth="1"/>
    <col min="8745" max="8746" width="14.36328125" bestFit="1" customWidth="1"/>
    <col min="8747" max="8748" width="13.26953125" bestFit="1" customWidth="1"/>
    <col min="8749" max="8749" width="12.26953125" customWidth="1"/>
    <col min="8750" max="8752" width="12.81640625" customWidth="1"/>
    <col min="8753" max="8755" width="14.36328125" bestFit="1" customWidth="1"/>
    <col min="8756" max="8757" width="12.26953125" customWidth="1"/>
    <col min="8758" max="8760" width="12.81640625" customWidth="1"/>
    <col min="8761" max="8762" width="12.26953125" customWidth="1"/>
    <col min="8763" max="8763" width="14.36328125" bestFit="1" customWidth="1"/>
    <col min="8764" max="8765" width="12.26953125" customWidth="1"/>
    <col min="8766" max="8768" width="12.81640625" customWidth="1"/>
    <col min="8769" max="8773" width="12.26953125" customWidth="1"/>
    <col min="8774" max="8776" width="12.81640625" customWidth="1"/>
    <col min="8777" max="8781" width="12.26953125" customWidth="1"/>
    <col min="8782" max="8784" width="12.81640625" customWidth="1"/>
    <col min="8785" max="8789" width="12.26953125" customWidth="1"/>
    <col min="8790" max="8792" width="12.81640625" customWidth="1"/>
    <col min="8793" max="8793" width="14.36328125" bestFit="1" customWidth="1"/>
    <col min="8794" max="8794" width="13.26953125" bestFit="1" customWidth="1"/>
    <col min="8795" max="8796" width="14.36328125" bestFit="1" customWidth="1"/>
    <col min="8797" max="8797" width="12.26953125" customWidth="1"/>
    <col min="8798" max="8798" width="12.81640625" bestFit="1" customWidth="1"/>
    <col min="8799" max="8800" width="12.81640625" customWidth="1"/>
    <col min="8801" max="8801" width="13.6328125" bestFit="1" customWidth="1"/>
    <col min="8802" max="8804" width="14.36328125" bestFit="1" customWidth="1"/>
    <col min="8805" max="8805" width="12.26953125" customWidth="1"/>
    <col min="8806" max="8806" width="10.81640625" customWidth="1"/>
    <col min="8807" max="8808" width="12.81640625" customWidth="1"/>
    <col min="8809" max="8809" width="13.6328125" bestFit="1" customWidth="1"/>
    <col min="8810" max="8810" width="12.453125" bestFit="1" customWidth="1"/>
    <col min="8811" max="8812" width="13.6328125" bestFit="1" customWidth="1"/>
    <col min="8813" max="8813" width="12.26953125" customWidth="1"/>
    <col min="8814" max="8816" width="12.81640625" customWidth="1"/>
    <col min="8817" max="8821" width="12.26953125" customWidth="1"/>
    <col min="8822" max="8824" width="12.81640625" customWidth="1"/>
    <col min="8825" max="8825" width="12.26953125" customWidth="1"/>
    <col min="8826" max="8826" width="13.26953125" bestFit="1" customWidth="1"/>
    <col min="8827" max="8828" width="14.36328125" bestFit="1" customWidth="1"/>
    <col min="8829" max="8829" width="12.26953125" customWidth="1"/>
    <col min="8830" max="8832" width="12.81640625" customWidth="1"/>
    <col min="8833" max="8836" width="14.36328125" bestFit="1" customWidth="1"/>
    <col min="8837" max="8837" width="12.26953125" customWidth="1"/>
    <col min="8838" max="8838" width="12.81640625" bestFit="1" customWidth="1"/>
    <col min="8839" max="8840" width="12.81640625" customWidth="1"/>
    <col min="8841" max="8841" width="14.36328125" bestFit="1" customWidth="1"/>
    <col min="8842" max="8844" width="13.6328125" bestFit="1" customWidth="1"/>
    <col min="8845" max="8845" width="12.26953125" customWidth="1"/>
    <col min="8846" max="8848" width="12.81640625" customWidth="1"/>
    <col min="8849" max="8849" width="13.6328125" bestFit="1" customWidth="1"/>
    <col min="8850" max="8852" width="14.36328125" bestFit="1" customWidth="1"/>
    <col min="8853" max="8853" width="12.26953125" customWidth="1"/>
    <col min="8854" max="8856" width="12.81640625" customWidth="1"/>
    <col min="8857" max="8857" width="13.6328125" bestFit="1" customWidth="1"/>
    <col min="8858" max="8860" width="14.36328125" bestFit="1" customWidth="1"/>
    <col min="8861" max="8876" width="12.26953125" customWidth="1"/>
    <col min="8877" max="8877" width="12.81640625" customWidth="1"/>
    <col min="8878" max="8878" width="12.26953125" customWidth="1"/>
    <col min="8879" max="8879" width="11.453125" customWidth="1"/>
    <col min="8880" max="8880" width="11.7265625" customWidth="1"/>
    <col min="8881" max="8888" width="12.26953125" customWidth="1"/>
    <col min="8889" max="8891" width="13.6328125" customWidth="1"/>
    <col min="8892" max="8893" width="12.26953125" customWidth="1"/>
    <col min="8894" max="8896" width="13.6328125" customWidth="1"/>
    <col min="8897" max="8898" width="12.26953125" customWidth="1"/>
    <col min="8899" max="8901" width="13.6328125" customWidth="1"/>
    <col min="8902" max="8903" width="12.26953125" customWidth="1"/>
    <col min="8904" max="8906" width="13.6328125" customWidth="1"/>
    <col min="8907" max="8907" width="14.36328125" bestFit="1" customWidth="1"/>
    <col min="8908" max="8908" width="12.26953125" customWidth="1"/>
    <col min="8909" max="8911" width="13.6328125" customWidth="1"/>
    <col min="8912" max="8912" width="14.36328125" bestFit="1" customWidth="1"/>
    <col min="8913" max="8913" width="12.26953125" customWidth="1"/>
    <col min="8914" max="8914" width="10.26953125" customWidth="1"/>
    <col min="8915" max="8916" width="13.6328125" customWidth="1"/>
    <col min="8917" max="8918" width="12.26953125" customWidth="1"/>
    <col min="8919" max="8921" width="13.6328125" customWidth="1"/>
    <col min="8922" max="8922" width="14.36328125" bestFit="1" customWidth="1"/>
    <col min="8923" max="8923" width="12.26953125" customWidth="1"/>
    <col min="8924" max="8926" width="13.6328125" customWidth="1"/>
    <col min="8927" max="8927" width="12.453125" bestFit="1" customWidth="1"/>
    <col min="8928" max="8928" width="12.26953125" customWidth="1"/>
    <col min="8929" max="8929" width="11.26953125" customWidth="1"/>
    <col min="8930" max="8931" width="13.6328125" customWidth="1"/>
    <col min="8932" max="8932" width="14.36328125" bestFit="1" customWidth="1"/>
    <col min="8933" max="8933" width="12.26953125" customWidth="1"/>
    <col min="8934" max="8934" width="9.08984375" customWidth="1"/>
    <col min="8935" max="8936" width="13.6328125" customWidth="1"/>
    <col min="8937" max="8937" width="13.6328125" bestFit="1" customWidth="1"/>
    <col min="8938" max="8938" width="12.26953125" customWidth="1"/>
    <col min="8939" max="8939" width="6.7265625" customWidth="1"/>
    <col min="8940" max="8941" width="13.6328125" customWidth="1"/>
    <col min="8942" max="8942" width="13.6328125" bestFit="1" customWidth="1"/>
    <col min="8943" max="8943" width="12.26953125" customWidth="1"/>
    <col min="8944" max="8946" width="13.6328125" customWidth="1"/>
    <col min="8947" max="8948" width="12.26953125" customWidth="1"/>
    <col min="8949" max="8951" width="13.6328125" customWidth="1"/>
    <col min="8952" max="8953" width="12.26953125" customWidth="1"/>
    <col min="8954" max="8956" width="13.6328125" customWidth="1"/>
    <col min="8957" max="8957" width="14.36328125" bestFit="1" customWidth="1"/>
    <col min="8958" max="8958" width="12.26953125" customWidth="1"/>
    <col min="8959" max="8961" width="13.6328125" customWidth="1"/>
    <col min="8962" max="8962" width="13.6328125" bestFit="1" customWidth="1"/>
    <col min="8963" max="8963" width="12.26953125" customWidth="1"/>
    <col min="8964" max="8964" width="11.26953125" customWidth="1"/>
    <col min="8965" max="8966" width="13.6328125" customWidth="1"/>
    <col min="8967" max="8967" width="13.6328125" bestFit="1" customWidth="1"/>
    <col min="8968" max="8968" width="12.26953125" customWidth="1"/>
    <col min="8969" max="8969" width="9.08984375" customWidth="1"/>
    <col min="8970" max="8971" width="13.6328125" customWidth="1"/>
    <col min="8972" max="8972" width="14.36328125" bestFit="1" customWidth="1"/>
    <col min="8973" max="8973" width="12.26953125" customWidth="1"/>
    <col min="8974" max="8976" width="12.81640625" customWidth="1"/>
    <col min="8977" max="8981" width="12.26953125" customWidth="1"/>
    <col min="8982" max="8984" width="12.81640625" customWidth="1"/>
    <col min="8985" max="8989" width="12.26953125" customWidth="1"/>
    <col min="8990" max="8992" width="12.81640625" customWidth="1"/>
    <col min="8993" max="8993" width="14.36328125" bestFit="1" customWidth="1"/>
    <col min="8994" max="8997" width="12.26953125" customWidth="1"/>
    <col min="8998" max="9000" width="12.81640625" customWidth="1"/>
    <col min="9001" max="9002" width="14.36328125" bestFit="1" customWidth="1"/>
    <col min="9003" max="9004" width="13.26953125" bestFit="1" customWidth="1"/>
    <col min="9005" max="9005" width="12.26953125" customWidth="1"/>
    <col min="9006" max="9008" width="12.81640625" customWidth="1"/>
    <col min="9009" max="9011" width="14.36328125" bestFit="1" customWidth="1"/>
    <col min="9012" max="9013" width="12.26953125" customWidth="1"/>
    <col min="9014" max="9016" width="12.81640625" customWidth="1"/>
    <col min="9017" max="9018" width="12.26953125" customWidth="1"/>
    <col min="9019" max="9019" width="14.36328125" bestFit="1" customWidth="1"/>
    <col min="9020" max="9021" width="12.26953125" customWidth="1"/>
    <col min="9022" max="9024" width="12.81640625" customWidth="1"/>
    <col min="9025" max="9029" width="12.26953125" customWidth="1"/>
    <col min="9030" max="9032" width="12.81640625" customWidth="1"/>
    <col min="9033" max="9037" width="12.26953125" customWidth="1"/>
    <col min="9038" max="9040" width="12.81640625" customWidth="1"/>
    <col min="9041" max="9045" width="12.26953125" customWidth="1"/>
    <col min="9046" max="9048" width="12.81640625" customWidth="1"/>
    <col min="9049" max="9049" width="14.36328125" bestFit="1" customWidth="1"/>
    <col min="9050" max="9050" width="13.26953125" bestFit="1" customWidth="1"/>
    <col min="9051" max="9052" width="14.36328125" bestFit="1" customWidth="1"/>
    <col min="9053" max="9053" width="12.26953125" customWidth="1"/>
    <col min="9054" max="9054" width="12.81640625" bestFit="1" customWidth="1"/>
    <col min="9055" max="9056" width="12.81640625" customWidth="1"/>
    <col min="9057" max="9057" width="13.6328125" bestFit="1" customWidth="1"/>
    <col min="9058" max="9060" width="14.36328125" bestFit="1" customWidth="1"/>
    <col min="9061" max="9061" width="12.26953125" customWidth="1"/>
    <col min="9062" max="9062" width="10.81640625" customWidth="1"/>
    <col min="9063" max="9064" width="12.81640625" customWidth="1"/>
    <col min="9065" max="9065" width="13.6328125" bestFit="1" customWidth="1"/>
    <col min="9066" max="9066" width="12.453125" bestFit="1" customWidth="1"/>
    <col min="9067" max="9068" width="13.6328125" bestFit="1" customWidth="1"/>
    <col min="9069" max="9069" width="12.26953125" customWidth="1"/>
    <col min="9070" max="9072" width="12.81640625" customWidth="1"/>
    <col min="9073" max="9077" width="12.26953125" customWidth="1"/>
    <col min="9078" max="9080" width="12.81640625" customWidth="1"/>
    <col min="9081" max="9081" width="12.26953125" customWidth="1"/>
    <col min="9082" max="9082" width="13.26953125" bestFit="1" customWidth="1"/>
    <col min="9083" max="9084" width="14.36328125" bestFit="1" customWidth="1"/>
    <col min="9085" max="9085" width="12.26953125" customWidth="1"/>
    <col min="9086" max="9088" width="12.81640625" customWidth="1"/>
    <col min="9089" max="9092" width="14.36328125" bestFit="1" customWidth="1"/>
    <col min="9093" max="9093" width="12.26953125" customWidth="1"/>
    <col min="9094" max="9094" width="12.81640625" bestFit="1" customWidth="1"/>
    <col min="9095" max="9096" width="12.81640625" customWidth="1"/>
    <col min="9097" max="9097" width="14.36328125" bestFit="1" customWidth="1"/>
    <col min="9098" max="9100" width="13.6328125" bestFit="1" customWidth="1"/>
    <col min="9101" max="9101" width="12.26953125" customWidth="1"/>
    <col min="9102" max="9104" width="12.81640625" customWidth="1"/>
    <col min="9105" max="9105" width="13.6328125" bestFit="1" customWidth="1"/>
    <col min="9106" max="9108" width="14.36328125" bestFit="1" customWidth="1"/>
    <col min="9109" max="9109" width="12.26953125" customWidth="1"/>
    <col min="9110" max="9112" width="12.81640625" customWidth="1"/>
    <col min="9113" max="9113" width="13.6328125" bestFit="1" customWidth="1"/>
    <col min="9114" max="9116" width="14.36328125" bestFit="1" customWidth="1"/>
    <col min="9117" max="9132" width="12.26953125" customWidth="1"/>
    <col min="9133" max="9133" width="12.81640625" customWidth="1"/>
    <col min="9134" max="9134" width="12.26953125" customWidth="1"/>
    <col min="9135" max="9135" width="11.453125" customWidth="1"/>
    <col min="9136" max="9136" width="11.7265625" customWidth="1"/>
    <col min="9137" max="9144" width="12.26953125" customWidth="1"/>
    <col min="9145" max="9147" width="13.6328125" customWidth="1"/>
    <col min="9148" max="9149" width="12.26953125" customWidth="1"/>
    <col min="9150" max="9152" width="13.6328125" customWidth="1"/>
    <col min="9153" max="9154" width="12.26953125" customWidth="1"/>
    <col min="9155" max="9157" width="13.6328125" customWidth="1"/>
    <col min="9158" max="9159" width="12.26953125" customWidth="1"/>
    <col min="9160" max="9162" width="13.6328125" customWidth="1"/>
    <col min="9163" max="9163" width="14.36328125" bestFit="1" customWidth="1"/>
    <col min="9164" max="9164" width="12.26953125" customWidth="1"/>
    <col min="9165" max="9167" width="13.6328125" customWidth="1"/>
    <col min="9168" max="9168" width="14.36328125" bestFit="1" customWidth="1"/>
    <col min="9169" max="9169" width="12.26953125" customWidth="1"/>
    <col min="9170" max="9170" width="10.26953125" customWidth="1"/>
    <col min="9171" max="9172" width="13.6328125" customWidth="1"/>
    <col min="9173" max="9174" width="12.26953125" customWidth="1"/>
    <col min="9175" max="9177" width="13.6328125" customWidth="1"/>
    <col min="9178" max="9178" width="14.36328125" bestFit="1" customWidth="1"/>
    <col min="9179" max="9179" width="12.26953125" customWidth="1"/>
    <col min="9180" max="9182" width="13.6328125" customWidth="1"/>
    <col min="9183" max="9183" width="12.453125" bestFit="1" customWidth="1"/>
    <col min="9184" max="9184" width="12.26953125" customWidth="1"/>
    <col min="9185" max="9185" width="11.26953125" customWidth="1"/>
    <col min="9186" max="9187" width="13.6328125" customWidth="1"/>
    <col min="9188" max="9188" width="14.36328125" bestFit="1" customWidth="1"/>
    <col min="9189" max="9189" width="12.26953125" customWidth="1"/>
    <col min="9190" max="9190" width="9.08984375" customWidth="1"/>
    <col min="9191" max="9192" width="13.6328125" customWidth="1"/>
    <col min="9193" max="9193" width="13.6328125" bestFit="1" customWidth="1"/>
    <col min="9194" max="9194" width="12.26953125" customWidth="1"/>
    <col min="9195" max="9195" width="6.7265625" customWidth="1"/>
    <col min="9196" max="9197" width="13.6328125" customWidth="1"/>
    <col min="9198" max="9198" width="13.6328125" bestFit="1" customWidth="1"/>
    <col min="9199" max="9199" width="12.26953125" customWidth="1"/>
    <col min="9200" max="9202" width="13.6328125" customWidth="1"/>
    <col min="9203" max="9204" width="12.26953125" customWidth="1"/>
    <col min="9205" max="9207" width="13.6328125" customWidth="1"/>
    <col min="9208" max="9209" width="12.26953125" customWidth="1"/>
    <col min="9210" max="9212" width="13.6328125" customWidth="1"/>
    <col min="9213" max="9213" width="14.36328125" bestFit="1" customWidth="1"/>
    <col min="9214" max="9214" width="12.26953125" customWidth="1"/>
    <col min="9215" max="9217" width="13.6328125" customWidth="1"/>
    <col min="9218" max="9218" width="13.6328125" bestFit="1" customWidth="1"/>
    <col min="9219" max="9219" width="12.26953125" customWidth="1"/>
    <col min="9220" max="9220" width="11.26953125" customWidth="1"/>
    <col min="9221" max="9222" width="13.6328125" customWidth="1"/>
    <col min="9223" max="9223" width="13.6328125" bestFit="1" customWidth="1"/>
    <col min="9224" max="9224" width="12.26953125" customWidth="1"/>
    <col min="9225" max="9225" width="9.08984375" customWidth="1"/>
    <col min="9226" max="9227" width="13.6328125" customWidth="1"/>
    <col min="9228" max="9228" width="14.36328125" bestFit="1" customWidth="1"/>
    <col min="9229" max="9229" width="12.26953125" customWidth="1"/>
    <col min="9230" max="9232" width="12.81640625" customWidth="1"/>
    <col min="9233" max="9237" width="12.26953125" customWidth="1"/>
    <col min="9238" max="9240" width="12.81640625" customWidth="1"/>
    <col min="9241" max="9245" width="12.26953125" customWidth="1"/>
    <col min="9246" max="9248" width="12.81640625" customWidth="1"/>
    <col min="9249" max="9249" width="14.36328125" bestFit="1" customWidth="1"/>
    <col min="9250" max="9253" width="12.26953125" customWidth="1"/>
    <col min="9254" max="9256" width="12.81640625" customWidth="1"/>
    <col min="9257" max="9258" width="14.36328125" bestFit="1" customWidth="1"/>
    <col min="9259" max="9260" width="13.26953125" bestFit="1" customWidth="1"/>
    <col min="9261" max="9261" width="12.26953125" customWidth="1"/>
    <col min="9262" max="9264" width="12.81640625" customWidth="1"/>
    <col min="9265" max="9267" width="14.36328125" bestFit="1" customWidth="1"/>
    <col min="9268" max="9269" width="12.26953125" customWidth="1"/>
    <col min="9270" max="9272" width="12.81640625" customWidth="1"/>
    <col min="9273" max="9274" width="12.26953125" customWidth="1"/>
    <col min="9275" max="9275" width="14.36328125" bestFit="1" customWidth="1"/>
    <col min="9276" max="9277" width="12.26953125" customWidth="1"/>
    <col min="9278" max="9280" width="12.81640625" customWidth="1"/>
    <col min="9281" max="9285" width="12.26953125" customWidth="1"/>
    <col min="9286" max="9288" width="12.81640625" customWidth="1"/>
    <col min="9289" max="9293" width="12.26953125" customWidth="1"/>
    <col min="9294" max="9296" width="12.81640625" customWidth="1"/>
    <col min="9297" max="9301" width="12.26953125" customWidth="1"/>
    <col min="9302" max="9304" width="12.81640625" customWidth="1"/>
    <col min="9305" max="9305" width="14.36328125" bestFit="1" customWidth="1"/>
    <col min="9306" max="9306" width="13.26953125" bestFit="1" customWidth="1"/>
    <col min="9307" max="9308" width="14.36328125" bestFit="1" customWidth="1"/>
    <col min="9309" max="9309" width="12.26953125" customWidth="1"/>
    <col min="9310" max="9310" width="12.81640625" bestFit="1" customWidth="1"/>
    <col min="9311" max="9312" width="12.81640625" customWidth="1"/>
    <col min="9313" max="9313" width="13.6328125" bestFit="1" customWidth="1"/>
    <col min="9314" max="9316" width="14.36328125" bestFit="1" customWidth="1"/>
    <col min="9317" max="9317" width="12.26953125" customWidth="1"/>
    <col min="9318" max="9318" width="10.81640625" customWidth="1"/>
    <col min="9319" max="9320" width="12.81640625" customWidth="1"/>
    <col min="9321" max="9321" width="13.6328125" bestFit="1" customWidth="1"/>
    <col min="9322" max="9322" width="12.453125" bestFit="1" customWidth="1"/>
    <col min="9323" max="9324" width="13.6328125" bestFit="1" customWidth="1"/>
    <col min="9325" max="9325" width="12.26953125" customWidth="1"/>
    <col min="9326" max="9328" width="12.81640625" customWidth="1"/>
    <col min="9329" max="9333" width="12.26953125" customWidth="1"/>
    <col min="9334" max="9336" width="12.81640625" customWidth="1"/>
    <col min="9337" max="9337" width="12.26953125" customWidth="1"/>
    <col min="9338" max="9338" width="13.26953125" bestFit="1" customWidth="1"/>
    <col min="9339" max="9340" width="14.36328125" bestFit="1" customWidth="1"/>
    <col min="9341" max="9341" width="12.26953125" customWidth="1"/>
    <col min="9342" max="9344" width="12.81640625" customWidth="1"/>
    <col min="9345" max="9348" width="14.36328125" bestFit="1" customWidth="1"/>
    <col min="9349" max="9349" width="12.26953125" customWidth="1"/>
    <col min="9350" max="9350" width="12.81640625" bestFit="1" customWidth="1"/>
    <col min="9351" max="9352" width="12.81640625" customWidth="1"/>
    <col min="9353" max="9353" width="14.36328125" bestFit="1" customWidth="1"/>
    <col min="9354" max="9356" width="13.6328125" bestFit="1" customWidth="1"/>
    <col min="9357" max="9357" width="12.26953125" customWidth="1"/>
    <col min="9358" max="9360" width="12.81640625" customWidth="1"/>
    <col min="9361" max="9361" width="13.6328125" bestFit="1" customWidth="1"/>
    <col min="9362" max="9364" width="14.36328125" bestFit="1" customWidth="1"/>
    <col min="9365" max="9365" width="12.26953125" customWidth="1"/>
    <col min="9366" max="9368" width="12.81640625" customWidth="1"/>
    <col min="9369" max="9369" width="13.6328125" bestFit="1" customWidth="1"/>
    <col min="9370" max="9372" width="14.36328125" bestFit="1" customWidth="1"/>
    <col min="9373" max="9388" width="12.26953125" customWidth="1"/>
    <col min="9389" max="9389" width="12.81640625" customWidth="1"/>
    <col min="9390" max="9390" width="12.26953125" customWidth="1"/>
    <col min="9391" max="9391" width="11.453125" customWidth="1"/>
    <col min="9392" max="9392" width="11.7265625" customWidth="1"/>
    <col min="9393" max="9400" width="12.26953125" customWidth="1"/>
    <col min="9401" max="9403" width="13.6328125" customWidth="1"/>
    <col min="9404" max="9405" width="12.26953125" customWidth="1"/>
    <col min="9406" max="9408" width="13.6328125" customWidth="1"/>
    <col min="9409" max="9410" width="12.26953125" customWidth="1"/>
    <col min="9411" max="9413" width="13.6328125" customWidth="1"/>
    <col min="9414" max="9415" width="12.26953125" customWidth="1"/>
    <col min="9416" max="9418" width="13.6328125" customWidth="1"/>
    <col min="9419" max="9419" width="14.36328125" bestFit="1" customWidth="1"/>
    <col min="9420" max="9420" width="12.26953125" customWidth="1"/>
    <col min="9421" max="9423" width="13.6328125" customWidth="1"/>
    <col min="9424" max="9424" width="14.36328125" bestFit="1" customWidth="1"/>
    <col min="9425" max="9425" width="12.26953125" customWidth="1"/>
    <col min="9426" max="9426" width="10.26953125" customWidth="1"/>
    <col min="9427" max="9428" width="13.6328125" customWidth="1"/>
    <col min="9429" max="9430" width="12.26953125" customWidth="1"/>
    <col min="9431" max="9433" width="13.6328125" customWidth="1"/>
    <col min="9434" max="9434" width="14.36328125" bestFit="1" customWidth="1"/>
    <col min="9435" max="9435" width="12.26953125" customWidth="1"/>
    <col min="9436" max="9438" width="13.6328125" customWidth="1"/>
    <col min="9439" max="9439" width="12.453125" bestFit="1" customWidth="1"/>
    <col min="9440" max="9440" width="12.26953125" customWidth="1"/>
    <col min="9441" max="9441" width="11.26953125" customWidth="1"/>
    <col min="9442" max="9443" width="13.6328125" customWidth="1"/>
    <col min="9444" max="9444" width="14.36328125" bestFit="1" customWidth="1"/>
    <col min="9445" max="9445" width="12.26953125" customWidth="1"/>
    <col min="9446" max="9446" width="9.08984375" customWidth="1"/>
    <col min="9447" max="9448" width="13.6328125" customWidth="1"/>
    <col min="9449" max="9449" width="13.6328125" bestFit="1" customWidth="1"/>
    <col min="9450" max="9450" width="12.26953125" customWidth="1"/>
    <col min="9451" max="9451" width="6.7265625" customWidth="1"/>
    <col min="9452" max="9453" width="13.6328125" customWidth="1"/>
    <col min="9454" max="9454" width="13.6328125" bestFit="1" customWidth="1"/>
    <col min="9455" max="9455" width="12.26953125" customWidth="1"/>
    <col min="9456" max="9458" width="13.6328125" customWidth="1"/>
    <col min="9459" max="9460" width="12.26953125" customWidth="1"/>
    <col min="9461" max="9463" width="13.6328125" customWidth="1"/>
    <col min="9464" max="9465" width="12.26953125" customWidth="1"/>
    <col min="9466" max="9468" width="13.6328125" customWidth="1"/>
    <col min="9469" max="9469" width="14.36328125" bestFit="1" customWidth="1"/>
    <col min="9470" max="9470" width="12.26953125" customWidth="1"/>
    <col min="9471" max="9473" width="13.6328125" customWidth="1"/>
    <col min="9474" max="9474" width="13.6328125" bestFit="1" customWidth="1"/>
    <col min="9475" max="9475" width="12.26953125" customWidth="1"/>
    <col min="9476" max="9476" width="11.26953125" customWidth="1"/>
    <col min="9477" max="9478" width="13.6328125" customWidth="1"/>
    <col min="9479" max="9479" width="13.6328125" bestFit="1" customWidth="1"/>
    <col min="9480" max="9480" width="12.26953125" customWidth="1"/>
    <col min="9481" max="9481" width="9.08984375" customWidth="1"/>
    <col min="9482" max="9483" width="13.6328125" customWidth="1"/>
    <col min="9484" max="9484" width="14.36328125" bestFit="1" customWidth="1"/>
    <col min="9485" max="9485" width="12.26953125" customWidth="1"/>
    <col min="9486" max="9488" width="12.81640625" customWidth="1"/>
    <col min="9489" max="9493" width="12.26953125" customWidth="1"/>
    <col min="9494" max="9496" width="12.81640625" customWidth="1"/>
    <col min="9497" max="9501" width="12.26953125" customWidth="1"/>
    <col min="9502" max="9504" width="12.81640625" customWidth="1"/>
    <col min="9505" max="9505" width="14.36328125" bestFit="1" customWidth="1"/>
    <col min="9506" max="9509" width="12.26953125" customWidth="1"/>
    <col min="9510" max="9512" width="12.81640625" customWidth="1"/>
    <col min="9513" max="9514" width="14.36328125" bestFit="1" customWidth="1"/>
    <col min="9515" max="9516" width="13.26953125" bestFit="1" customWidth="1"/>
    <col min="9517" max="9517" width="12.26953125" customWidth="1"/>
    <col min="9518" max="9520" width="12.81640625" customWidth="1"/>
    <col min="9521" max="9523" width="14.36328125" bestFit="1" customWidth="1"/>
    <col min="9524" max="9525" width="12.26953125" customWidth="1"/>
    <col min="9526" max="9528" width="12.81640625" customWidth="1"/>
    <col min="9529" max="9530" width="12.26953125" customWidth="1"/>
    <col min="9531" max="9531" width="14.36328125" bestFit="1" customWidth="1"/>
    <col min="9532" max="9533" width="12.26953125" customWidth="1"/>
    <col min="9534" max="9536" width="12.81640625" customWidth="1"/>
    <col min="9537" max="9541" width="12.26953125" customWidth="1"/>
    <col min="9542" max="9544" width="12.81640625" customWidth="1"/>
    <col min="9545" max="9549" width="12.26953125" customWidth="1"/>
    <col min="9550" max="9552" width="12.81640625" customWidth="1"/>
    <col min="9553" max="9557" width="12.26953125" customWidth="1"/>
    <col min="9558" max="9560" width="12.81640625" customWidth="1"/>
    <col min="9561" max="9561" width="14.36328125" bestFit="1" customWidth="1"/>
    <col min="9562" max="9562" width="13.26953125" bestFit="1" customWidth="1"/>
    <col min="9563" max="9564" width="14.36328125" bestFit="1" customWidth="1"/>
    <col min="9565" max="9565" width="12.26953125" customWidth="1"/>
    <col min="9566" max="9566" width="12.81640625" bestFit="1" customWidth="1"/>
    <col min="9567" max="9568" width="12.81640625" customWidth="1"/>
    <col min="9569" max="9569" width="13.6328125" bestFit="1" customWidth="1"/>
    <col min="9570" max="9572" width="14.36328125" bestFit="1" customWidth="1"/>
    <col min="9573" max="9573" width="12.26953125" customWidth="1"/>
    <col min="9574" max="9574" width="10.81640625" customWidth="1"/>
    <col min="9575" max="9576" width="12.81640625" customWidth="1"/>
    <col min="9577" max="9577" width="13.6328125" bestFit="1" customWidth="1"/>
    <col min="9578" max="9578" width="12.453125" bestFit="1" customWidth="1"/>
    <col min="9579" max="9580" width="13.6328125" bestFit="1" customWidth="1"/>
    <col min="9581" max="9581" width="12.26953125" customWidth="1"/>
    <col min="9582" max="9584" width="12.81640625" customWidth="1"/>
    <col min="9585" max="9589" width="12.26953125" customWidth="1"/>
    <col min="9590" max="9592" width="12.81640625" customWidth="1"/>
    <col min="9593" max="9593" width="12.26953125" customWidth="1"/>
    <col min="9594" max="9594" width="13.26953125" bestFit="1" customWidth="1"/>
    <col min="9595" max="9596" width="14.36328125" bestFit="1" customWidth="1"/>
    <col min="9597" max="9597" width="12.26953125" customWidth="1"/>
    <col min="9598" max="9600" width="12.81640625" customWidth="1"/>
    <col min="9601" max="9604" width="14.36328125" bestFit="1" customWidth="1"/>
    <col min="9605" max="9605" width="12.26953125" customWidth="1"/>
    <col min="9606" max="9606" width="12.81640625" bestFit="1" customWidth="1"/>
    <col min="9607" max="9608" width="12.81640625" customWidth="1"/>
    <col min="9609" max="9609" width="14.36328125" bestFit="1" customWidth="1"/>
    <col min="9610" max="9612" width="13.6328125" bestFit="1" customWidth="1"/>
    <col min="9613" max="9613" width="12.26953125" customWidth="1"/>
    <col min="9614" max="9616" width="12.81640625" customWidth="1"/>
    <col min="9617" max="9617" width="13.6328125" bestFit="1" customWidth="1"/>
    <col min="9618" max="9620" width="14.36328125" bestFit="1" customWidth="1"/>
    <col min="9621" max="9621" width="12.26953125" customWidth="1"/>
    <col min="9622" max="9624" width="12.81640625" customWidth="1"/>
    <col min="9625" max="9625" width="13.6328125" bestFit="1" customWidth="1"/>
    <col min="9626" max="9628" width="14.36328125" bestFit="1" customWidth="1"/>
    <col min="9629" max="9644" width="12.26953125" customWidth="1"/>
    <col min="9645" max="9645" width="12.81640625" customWidth="1"/>
    <col min="9646" max="9646" width="12.26953125" customWidth="1"/>
    <col min="9647" max="9647" width="11.453125" customWidth="1"/>
    <col min="9648" max="9648" width="11.7265625" customWidth="1"/>
    <col min="9649" max="9656" width="12.26953125" customWidth="1"/>
    <col min="9657" max="9659" width="13.6328125" customWidth="1"/>
    <col min="9660" max="9661" width="12.26953125" customWidth="1"/>
    <col min="9662" max="9664" width="13.6328125" customWidth="1"/>
    <col min="9665" max="9666" width="12.26953125" customWidth="1"/>
    <col min="9667" max="9669" width="13.6328125" customWidth="1"/>
    <col min="9670" max="9671" width="12.26953125" customWidth="1"/>
    <col min="9672" max="9674" width="13.6328125" customWidth="1"/>
    <col min="9675" max="9675" width="14.36328125" bestFit="1" customWidth="1"/>
    <col min="9676" max="9676" width="12.26953125" customWidth="1"/>
    <col min="9677" max="9679" width="13.6328125" customWidth="1"/>
    <col min="9680" max="9680" width="14.36328125" bestFit="1" customWidth="1"/>
    <col min="9681" max="9681" width="12.26953125" customWidth="1"/>
    <col min="9682" max="9682" width="10.26953125" customWidth="1"/>
    <col min="9683" max="9684" width="13.6328125" customWidth="1"/>
    <col min="9685" max="9686" width="12.26953125" customWidth="1"/>
    <col min="9687" max="9689" width="13.6328125" customWidth="1"/>
    <col min="9690" max="9690" width="14.36328125" bestFit="1" customWidth="1"/>
    <col min="9691" max="9691" width="12.26953125" customWidth="1"/>
    <col min="9692" max="9694" width="13.6328125" customWidth="1"/>
    <col min="9695" max="9695" width="12.453125" bestFit="1" customWidth="1"/>
    <col min="9696" max="9696" width="12.26953125" customWidth="1"/>
    <col min="9697" max="9697" width="11.26953125" customWidth="1"/>
    <col min="9698" max="9699" width="13.6328125" customWidth="1"/>
    <col min="9700" max="9700" width="14.36328125" bestFit="1" customWidth="1"/>
    <col min="9701" max="9701" width="12.26953125" customWidth="1"/>
    <col min="9702" max="9702" width="9.08984375" customWidth="1"/>
    <col min="9703" max="9704" width="13.6328125" customWidth="1"/>
    <col min="9705" max="9705" width="13.6328125" bestFit="1" customWidth="1"/>
    <col min="9706" max="9706" width="12.26953125" customWidth="1"/>
    <col min="9707" max="9707" width="6.7265625" customWidth="1"/>
    <col min="9708" max="9709" width="13.6328125" customWidth="1"/>
    <col min="9710" max="9710" width="13.6328125" bestFit="1" customWidth="1"/>
    <col min="9711" max="9711" width="12.26953125" customWidth="1"/>
    <col min="9712" max="9714" width="13.6328125" customWidth="1"/>
    <col min="9715" max="9716" width="12.26953125" customWidth="1"/>
    <col min="9717" max="9719" width="13.6328125" customWidth="1"/>
    <col min="9720" max="9721" width="12.26953125" customWidth="1"/>
    <col min="9722" max="9724" width="13.6328125" customWidth="1"/>
    <col min="9725" max="9725" width="14.36328125" bestFit="1" customWidth="1"/>
    <col min="9726" max="9726" width="12.26953125" customWidth="1"/>
    <col min="9727" max="9729" width="13.6328125" customWidth="1"/>
    <col min="9730" max="9730" width="13.6328125" bestFit="1" customWidth="1"/>
    <col min="9731" max="9731" width="12.26953125" customWidth="1"/>
    <col min="9732" max="9732" width="11.26953125" customWidth="1"/>
    <col min="9733" max="9734" width="13.6328125" customWidth="1"/>
    <col min="9735" max="9735" width="13.6328125" bestFit="1" customWidth="1"/>
    <col min="9736" max="9736" width="12.26953125" customWidth="1"/>
    <col min="9737" max="9737" width="9.08984375" customWidth="1"/>
    <col min="9738" max="9739" width="13.6328125" customWidth="1"/>
    <col min="9740" max="9740" width="14.36328125" bestFit="1" customWidth="1"/>
    <col min="9741" max="9741" width="12.26953125" customWidth="1"/>
    <col min="9742" max="9744" width="12.81640625" customWidth="1"/>
    <col min="9745" max="9749" width="12.26953125" customWidth="1"/>
    <col min="9750" max="9752" width="12.81640625" customWidth="1"/>
    <col min="9753" max="9757" width="12.26953125" customWidth="1"/>
    <col min="9758" max="9760" width="12.81640625" customWidth="1"/>
    <col min="9761" max="9761" width="14.36328125" bestFit="1" customWidth="1"/>
    <col min="9762" max="9765" width="12.26953125" customWidth="1"/>
    <col min="9766" max="9768" width="12.81640625" customWidth="1"/>
    <col min="9769" max="9770" width="14.36328125" bestFit="1" customWidth="1"/>
    <col min="9771" max="9772" width="13.26953125" bestFit="1" customWidth="1"/>
    <col min="9773" max="9773" width="12.26953125" customWidth="1"/>
    <col min="9774" max="9776" width="12.81640625" customWidth="1"/>
    <col min="9777" max="9779" width="14.36328125" bestFit="1" customWidth="1"/>
    <col min="9780" max="9781" width="12.26953125" customWidth="1"/>
    <col min="9782" max="9784" width="12.81640625" customWidth="1"/>
    <col min="9785" max="9786" width="12.26953125" customWidth="1"/>
    <col min="9787" max="9787" width="14.36328125" bestFit="1" customWidth="1"/>
    <col min="9788" max="9789" width="12.26953125" customWidth="1"/>
    <col min="9790" max="9792" width="12.81640625" customWidth="1"/>
    <col min="9793" max="9797" width="12.26953125" customWidth="1"/>
    <col min="9798" max="9800" width="12.81640625" customWidth="1"/>
    <col min="9801" max="9805" width="12.26953125" customWidth="1"/>
    <col min="9806" max="9808" width="12.81640625" customWidth="1"/>
    <col min="9809" max="9813" width="12.26953125" customWidth="1"/>
    <col min="9814" max="9816" width="12.81640625" customWidth="1"/>
    <col min="9817" max="9817" width="14.36328125" bestFit="1" customWidth="1"/>
    <col min="9818" max="9818" width="13.26953125" bestFit="1" customWidth="1"/>
    <col min="9819" max="9820" width="14.36328125" bestFit="1" customWidth="1"/>
    <col min="9821" max="9821" width="12.26953125" customWidth="1"/>
    <col min="9822" max="9822" width="12.81640625" bestFit="1" customWidth="1"/>
    <col min="9823" max="9824" width="12.81640625" customWidth="1"/>
    <col min="9825" max="9825" width="13.6328125" bestFit="1" customWidth="1"/>
    <col min="9826" max="9828" width="14.36328125" bestFit="1" customWidth="1"/>
    <col min="9829" max="9829" width="12.26953125" customWidth="1"/>
    <col min="9830" max="9830" width="10.81640625" customWidth="1"/>
    <col min="9831" max="9832" width="12.81640625" customWidth="1"/>
    <col min="9833" max="9833" width="13.6328125" bestFit="1" customWidth="1"/>
    <col min="9834" max="9834" width="12.453125" bestFit="1" customWidth="1"/>
    <col min="9835" max="9836" width="13.6328125" bestFit="1" customWidth="1"/>
    <col min="9837" max="9837" width="12.26953125" customWidth="1"/>
    <col min="9838" max="9840" width="12.81640625" customWidth="1"/>
    <col min="9841" max="9845" width="12.26953125" customWidth="1"/>
    <col min="9846" max="9848" width="12.81640625" customWidth="1"/>
    <col min="9849" max="9849" width="12.26953125" customWidth="1"/>
    <col min="9850" max="9850" width="13.26953125" bestFit="1" customWidth="1"/>
    <col min="9851" max="9852" width="14.36328125" bestFit="1" customWidth="1"/>
    <col min="9853" max="9853" width="12.26953125" customWidth="1"/>
    <col min="9854" max="9856" width="12.81640625" customWidth="1"/>
    <col min="9857" max="9860" width="14.36328125" bestFit="1" customWidth="1"/>
    <col min="9861" max="9861" width="12.26953125" customWidth="1"/>
    <col min="9862" max="9862" width="12.81640625" bestFit="1" customWidth="1"/>
    <col min="9863" max="9864" width="12.81640625" customWidth="1"/>
    <col min="9865" max="9865" width="14.36328125" bestFit="1" customWidth="1"/>
    <col min="9866" max="9868" width="13.6328125" bestFit="1" customWidth="1"/>
    <col min="9869" max="9869" width="12.26953125" customWidth="1"/>
    <col min="9870" max="9872" width="12.81640625" customWidth="1"/>
    <col min="9873" max="9873" width="13.6328125" bestFit="1" customWidth="1"/>
    <col min="9874" max="9876" width="14.36328125" bestFit="1" customWidth="1"/>
    <col min="9877" max="9877" width="12.26953125" customWidth="1"/>
    <col min="9878" max="9880" width="12.81640625" customWidth="1"/>
    <col min="9881" max="9881" width="13.6328125" bestFit="1" customWidth="1"/>
    <col min="9882" max="9884" width="14.36328125" bestFit="1" customWidth="1"/>
    <col min="9885" max="9900" width="12.26953125" customWidth="1"/>
    <col min="9901" max="9901" width="12.81640625" customWidth="1"/>
    <col min="9902" max="9902" width="12.26953125" customWidth="1"/>
    <col min="9903" max="9903" width="11.453125" customWidth="1"/>
    <col min="9904" max="9904" width="11.7265625" customWidth="1"/>
    <col min="9905" max="9912" width="12.26953125" customWidth="1"/>
    <col min="9913" max="9915" width="13.6328125" customWidth="1"/>
    <col min="9916" max="9917" width="12.26953125" customWidth="1"/>
    <col min="9918" max="9920" width="13.6328125" customWidth="1"/>
    <col min="9921" max="9922" width="12.26953125" customWidth="1"/>
    <col min="9923" max="9925" width="13.6328125" customWidth="1"/>
    <col min="9926" max="9927" width="12.26953125" customWidth="1"/>
    <col min="9928" max="9930" width="13.6328125" customWidth="1"/>
    <col min="9931" max="9931" width="14.36328125" bestFit="1" customWidth="1"/>
    <col min="9932" max="9932" width="12.26953125" customWidth="1"/>
    <col min="9933" max="9935" width="13.6328125" customWidth="1"/>
    <col min="9936" max="9936" width="14.36328125" bestFit="1" customWidth="1"/>
    <col min="9937" max="9937" width="12.26953125" customWidth="1"/>
    <col min="9938" max="9938" width="10.26953125" customWidth="1"/>
    <col min="9939" max="9940" width="13.6328125" customWidth="1"/>
    <col min="9941" max="9942" width="12.26953125" customWidth="1"/>
    <col min="9943" max="9945" width="13.6328125" customWidth="1"/>
    <col min="9946" max="9946" width="14.36328125" bestFit="1" customWidth="1"/>
    <col min="9947" max="9947" width="12.26953125" customWidth="1"/>
    <col min="9948" max="9950" width="13.6328125" customWidth="1"/>
    <col min="9951" max="9951" width="12.453125" bestFit="1" customWidth="1"/>
    <col min="9952" max="9952" width="12.26953125" customWidth="1"/>
    <col min="9953" max="9953" width="11.26953125" customWidth="1"/>
    <col min="9954" max="9955" width="13.6328125" customWidth="1"/>
    <col min="9956" max="9956" width="14.36328125" bestFit="1" customWidth="1"/>
    <col min="9957" max="9957" width="12.26953125" customWidth="1"/>
    <col min="9958" max="9958" width="9.08984375" customWidth="1"/>
    <col min="9959" max="9960" width="13.6328125" customWidth="1"/>
    <col min="9961" max="9961" width="13.6328125" bestFit="1" customWidth="1"/>
    <col min="9962" max="9962" width="12.26953125" customWidth="1"/>
    <col min="9963" max="9963" width="6.7265625" customWidth="1"/>
    <col min="9964" max="9965" width="13.6328125" customWidth="1"/>
    <col min="9966" max="9966" width="13.6328125" bestFit="1" customWidth="1"/>
    <col min="9967" max="9967" width="12.26953125" customWidth="1"/>
    <col min="9968" max="9970" width="13.6328125" customWidth="1"/>
    <col min="9971" max="9972" width="12.26953125" customWidth="1"/>
    <col min="9973" max="9975" width="13.6328125" customWidth="1"/>
    <col min="9976" max="9977" width="12.26953125" customWidth="1"/>
    <col min="9978" max="9980" width="13.6328125" customWidth="1"/>
    <col min="9981" max="9981" width="14.36328125" bestFit="1" customWidth="1"/>
    <col min="9982" max="9982" width="12.26953125" customWidth="1"/>
    <col min="9983" max="9985" width="13.6328125" customWidth="1"/>
    <col min="9986" max="9986" width="13.6328125" bestFit="1" customWidth="1"/>
    <col min="9987" max="9987" width="12.26953125" customWidth="1"/>
    <col min="9988" max="9988" width="11.26953125" customWidth="1"/>
    <col min="9989" max="9990" width="13.6328125" customWidth="1"/>
    <col min="9991" max="9991" width="13.6328125" bestFit="1" customWidth="1"/>
    <col min="9992" max="9992" width="12.26953125" customWidth="1"/>
    <col min="9993" max="9993" width="9.08984375" customWidth="1"/>
    <col min="9994" max="9995" width="13.6328125" customWidth="1"/>
    <col min="9996" max="9996" width="14.36328125" bestFit="1" customWidth="1"/>
    <col min="9997" max="9997" width="12.26953125" customWidth="1"/>
    <col min="9998" max="10000" width="12.81640625" customWidth="1"/>
    <col min="10001" max="10005" width="12.26953125" customWidth="1"/>
    <col min="10006" max="10008" width="12.81640625" customWidth="1"/>
    <col min="10009" max="10013" width="12.26953125" customWidth="1"/>
    <col min="10014" max="10016" width="12.81640625" customWidth="1"/>
    <col min="10017" max="10017" width="14.36328125" bestFit="1" customWidth="1"/>
    <col min="10018" max="10021" width="12.26953125" customWidth="1"/>
    <col min="10022" max="10024" width="12.81640625" customWidth="1"/>
    <col min="10025" max="10026" width="14.36328125" bestFit="1" customWidth="1"/>
    <col min="10027" max="10028" width="13.26953125" bestFit="1" customWidth="1"/>
    <col min="10029" max="10029" width="12.26953125" customWidth="1"/>
    <col min="10030" max="10032" width="12.81640625" customWidth="1"/>
    <col min="10033" max="10035" width="14.36328125" bestFit="1" customWidth="1"/>
    <col min="10036" max="10037" width="12.26953125" customWidth="1"/>
    <col min="10038" max="10040" width="12.81640625" customWidth="1"/>
    <col min="10041" max="10042" width="12.26953125" customWidth="1"/>
    <col min="10043" max="10043" width="14.36328125" bestFit="1" customWidth="1"/>
    <col min="10044" max="10045" width="12.26953125" customWidth="1"/>
    <col min="10046" max="10048" width="12.81640625" customWidth="1"/>
    <col min="10049" max="10053" width="12.26953125" customWidth="1"/>
    <col min="10054" max="10056" width="12.81640625" customWidth="1"/>
    <col min="10057" max="10061" width="12.26953125" customWidth="1"/>
    <col min="10062" max="10064" width="12.81640625" customWidth="1"/>
    <col min="10065" max="10069" width="12.26953125" customWidth="1"/>
    <col min="10070" max="10072" width="12.81640625" customWidth="1"/>
    <col min="10073" max="10073" width="14.36328125" bestFit="1" customWidth="1"/>
    <col min="10074" max="10074" width="13.26953125" bestFit="1" customWidth="1"/>
    <col min="10075" max="10076" width="14.36328125" bestFit="1" customWidth="1"/>
    <col min="10077" max="10077" width="12.26953125" customWidth="1"/>
    <col min="10078" max="10078" width="12.81640625" bestFit="1" customWidth="1"/>
    <col min="10079" max="10080" width="12.81640625" customWidth="1"/>
    <col min="10081" max="10081" width="13.6328125" bestFit="1" customWidth="1"/>
    <col min="10082" max="10084" width="14.36328125" bestFit="1" customWidth="1"/>
    <col min="10085" max="10085" width="12.26953125" customWidth="1"/>
    <col min="10086" max="10086" width="10.81640625" customWidth="1"/>
    <col min="10087" max="10088" width="12.81640625" customWidth="1"/>
    <col min="10089" max="10089" width="13.6328125" bestFit="1" customWidth="1"/>
    <col min="10090" max="10090" width="12.453125" bestFit="1" customWidth="1"/>
    <col min="10091" max="10092" width="13.6328125" bestFit="1" customWidth="1"/>
    <col min="10093" max="10093" width="12.26953125" customWidth="1"/>
    <col min="10094" max="10096" width="12.81640625" customWidth="1"/>
    <col min="10097" max="10101" width="12.26953125" customWidth="1"/>
    <col min="10102" max="10104" width="12.81640625" customWidth="1"/>
    <col min="10105" max="10105" width="12.26953125" customWidth="1"/>
    <col min="10106" max="10106" width="13.26953125" bestFit="1" customWidth="1"/>
    <col min="10107" max="10108" width="14.36328125" bestFit="1" customWidth="1"/>
    <col min="10109" max="10109" width="12.26953125" customWidth="1"/>
    <col min="10110" max="10112" width="12.81640625" customWidth="1"/>
    <col min="10113" max="10116" width="14.36328125" bestFit="1" customWidth="1"/>
    <col min="10117" max="10117" width="12.26953125" customWidth="1"/>
    <col min="10118" max="10118" width="12.81640625" bestFit="1" customWidth="1"/>
    <col min="10119" max="10120" width="12.81640625" customWidth="1"/>
    <col min="10121" max="10121" width="14.36328125" bestFit="1" customWidth="1"/>
    <col min="10122" max="10124" width="13.6328125" bestFit="1" customWidth="1"/>
    <col min="10125" max="10125" width="12.26953125" customWidth="1"/>
    <col min="10126" max="10128" width="12.81640625" customWidth="1"/>
    <col min="10129" max="10129" width="13.6328125" bestFit="1" customWidth="1"/>
    <col min="10130" max="10132" width="14.36328125" bestFit="1" customWidth="1"/>
    <col min="10133" max="10133" width="12.26953125" customWidth="1"/>
    <col min="10134" max="10136" width="12.81640625" customWidth="1"/>
    <col min="10137" max="10137" width="13.6328125" bestFit="1" customWidth="1"/>
    <col min="10138" max="10140" width="14.36328125" bestFit="1" customWidth="1"/>
    <col min="10141" max="10156" width="12.26953125" customWidth="1"/>
    <col min="10157" max="10157" width="12.81640625" customWidth="1"/>
    <col min="10158" max="10158" width="12.26953125" customWidth="1"/>
    <col min="10159" max="10159" width="11.453125" customWidth="1"/>
    <col min="10160" max="10160" width="11.7265625" customWidth="1"/>
    <col min="10161" max="10168" width="12.26953125" customWidth="1"/>
    <col min="10169" max="10171" width="13.6328125" customWidth="1"/>
    <col min="10172" max="10173" width="12.26953125" customWidth="1"/>
    <col min="10174" max="10176" width="13.6328125" customWidth="1"/>
    <col min="10177" max="10178" width="12.26953125" customWidth="1"/>
    <col min="10179" max="10181" width="13.6328125" customWidth="1"/>
    <col min="10182" max="10183" width="12.26953125" customWidth="1"/>
    <col min="10184" max="10186" width="13.6328125" customWidth="1"/>
    <col min="10187" max="10187" width="14.36328125" bestFit="1" customWidth="1"/>
    <col min="10188" max="10188" width="12.26953125" customWidth="1"/>
    <col min="10189" max="10191" width="13.6328125" customWidth="1"/>
    <col min="10192" max="10192" width="14.36328125" bestFit="1" customWidth="1"/>
    <col min="10193" max="10193" width="12.26953125" customWidth="1"/>
    <col min="10194" max="10194" width="10.26953125" customWidth="1"/>
    <col min="10195" max="10196" width="13.6328125" customWidth="1"/>
    <col min="10197" max="10198" width="12.26953125" customWidth="1"/>
    <col min="10199" max="10201" width="13.6328125" customWidth="1"/>
    <col min="10202" max="10202" width="14.36328125" bestFit="1" customWidth="1"/>
    <col min="10203" max="10203" width="12.26953125" customWidth="1"/>
    <col min="10204" max="10206" width="13.6328125" customWidth="1"/>
    <col min="10207" max="10207" width="12.453125" bestFit="1" customWidth="1"/>
    <col min="10208" max="10208" width="12.26953125" customWidth="1"/>
    <col min="10209" max="10209" width="11.26953125" customWidth="1"/>
    <col min="10210" max="10211" width="13.6328125" customWidth="1"/>
    <col min="10212" max="10212" width="14.36328125" bestFit="1" customWidth="1"/>
    <col min="10213" max="10213" width="12.26953125" customWidth="1"/>
    <col min="10214" max="10214" width="9.08984375" customWidth="1"/>
    <col min="10215" max="10216" width="13.6328125" customWidth="1"/>
    <col min="10217" max="10217" width="13.6328125" bestFit="1" customWidth="1"/>
    <col min="10218" max="10218" width="12.26953125" customWidth="1"/>
    <col min="10219" max="10219" width="6.7265625" customWidth="1"/>
    <col min="10220" max="10221" width="13.6328125" customWidth="1"/>
    <col min="10222" max="10222" width="13.6328125" bestFit="1" customWidth="1"/>
    <col min="10223" max="10223" width="12.26953125" customWidth="1"/>
    <col min="10224" max="10226" width="13.6328125" customWidth="1"/>
    <col min="10227" max="10228" width="12.26953125" customWidth="1"/>
    <col min="10229" max="10231" width="13.6328125" customWidth="1"/>
    <col min="10232" max="10233" width="12.26953125" customWidth="1"/>
    <col min="10234" max="10236" width="13.6328125" customWidth="1"/>
    <col min="10237" max="10237" width="14.36328125" bestFit="1" customWidth="1"/>
    <col min="10238" max="10238" width="12.26953125" customWidth="1"/>
    <col min="10239" max="10241" width="13.6328125" customWidth="1"/>
    <col min="10242" max="10242" width="13.6328125" bestFit="1" customWidth="1"/>
    <col min="10243" max="10243" width="12.26953125" customWidth="1"/>
    <col min="10244" max="10244" width="11.26953125" customWidth="1"/>
    <col min="10245" max="10246" width="13.6328125" customWidth="1"/>
    <col min="10247" max="10247" width="13.6328125" bestFit="1" customWidth="1"/>
    <col min="10248" max="10248" width="12.26953125" customWidth="1"/>
    <col min="10249" max="10249" width="9.08984375" customWidth="1"/>
    <col min="10250" max="10251" width="13.6328125" customWidth="1"/>
    <col min="10252" max="10252" width="14.36328125" bestFit="1" customWidth="1"/>
    <col min="10253" max="10253" width="12.26953125" customWidth="1"/>
    <col min="10254" max="10256" width="12.81640625" customWidth="1"/>
    <col min="10257" max="10261" width="12.26953125" customWidth="1"/>
    <col min="10262" max="10264" width="12.81640625" customWidth="1"/>
    <col min="10265" max="10269" width="12.26953125" customWidth="1"/>
    <col min="10270" max="10272" width="12.81640625" customWidth="1"/>
    <col min="10273" max="10273" width="14.36328125" bestFit="1" customWidth="1"/>
    <col min="10274" max="10277" width="12.26953125" customWidth="1"/>
    <col min="10278" max="10280" width="12.81640625" customWidth="1"/>
    <col min="10281" max="10282" width="14.36328125" bestFit="1" customWidth="1"/>
    <col min="10283" max="10284" width="13.26953125" bestFit="1" customWidth="1"/>
    <col min="10285" max="10285" width="12.26953125" customWidth="1"/>
    <col min="10286" max="10288" width="12.81640625" customWidth="1"/>
    <col min="10289" max="10291" width="14.36328125" bestFit="1" customWidth="1"/>
    <col min="10292" max="10293" width="12.26953125" customWidth="1"/>
    <col min="10294" max="10296" width="12.81640625" customWidth="1"/>
    <col min="10297" max="10298" width="12.26953125" customWidth="1"/>
    <col min="10299" max="10299" width="14.36328125" bestFit="1" customWidth="1"/>
    <col min="10300" max="10301" width="12.26953125" customWidth="1"/>
    <col min="10302" max="10304" width="12.81640625" customWidth="1"/>
    <col min="10305" max="10309" width="12.26953125" customWidth="1"/>
    <col min="10310" max="10312" width="12.81640625" customWidth="1"/>
    <col min="10313" max="10317" width="12.26953125" customWidth="1"/>
    <col min="10318" max="10320" width="12.81640625" customWidth="1"/>
    <col min="10321" max="10325" width="12.26953125" customWidth="1"/>
    <col min="10326" max="10328" width="12.81640625" customWidth="1"/>
    <col min="10329" max="10329" width="14.36328125" bestFit="1" customWidth="1"/>
    <col min="10330" max="10330" width="13.26953125" bestFit="1" customWidth="1"/>
    <col min="10331" max="10332" width="14.36328125" bestFit="1" customWidth="1"/>
    <col min="10333" max="10333" width="12.26953125" customWidth="1"/>
    <col min="10334" max="10334" width="12.81640625" bestFit="1" customWidth="1"/>
    <col min="10335" max="10336" width="12.81640625" customWidth="1"/>
    <col min="10337" max="10337" width="13.6328125" bestFit="1" customWidth="1"/>
    <col min="10338" max="10340" width="14.36328125" bestFit="1" customWidth="1"/>
    <col min="10341" max="10341" width="12.26953125" customWidth="1"/>
    <col min="10342" max="10342" width="10.81640625" customWidth="1"/>
    <col min="10343" max="10344" width="12.81640625" customWidth="1"/>
    <col min="10345" max="10345" width="13.6328125" bestFit="1" customWidth="1"/>
    <col min="10346" max="10346" width="12.453125" bestFit="1" customWidth="1"/>
    <col min="10347" max="10348" width="13.6328125" bestFit="1" customWidth="1"/>
    <col min="10349" max="10349" width="12.26953125" customWidth="1"/>
    <col min="10350" max="10352" width="12.81640625" customWidth="1"/>
    <col min="10353" max="10357" width="12.26953125" customWidth="1"/>
    <col min="10358" max="10360" width="12.81640625" customWidth="1"/>
    <col min="10361" max="10361" width="12.26953125" customWidth="1"/>
    <col min="10362" max="10362" width="13.26953125" bestFit="1" customWidth="1"/>
    <col min="10363" max="10364" width="14.36328125" bestFit="1" customWidth="1"/>
    <col min="10365" max="10365" width="12.26953125" customWidth="1"/>
    <col min="10366" max="10368" width="12.81640625" customWidth="1"/>
    <col min="10369" max="10372" width="14.36328125" bestFit="1" customWidth="1"/>
    <col min="10373" max="10373" width="12.26953125" customWidth="1"/>
    <col min="10374" max="10374" width="12.81640625" bestFit="1" customWidth="1"/>
    <col min="10375" max="10376" width="12.81640625" customWidth="1"/>
    <col min="10377" max="10377" width="14.36328125" bestFit="1" customWidth="1"/>
    <col min="10378" max="10380" width="13.6328125" bestFit="1" customWidth="1"/>
    <col min="10381" max="10381" width="12.26953125" customWidth="1"/>
    <col min="10382" max="10384" width="12.81640625" customWidth="1"/>
    <col min="10385" max="10385" width="13.6328125" bestFit="1" customWidth="1"/>
    <col min="10386" max="10388" width="14.36328125" bestFit="1" customWidth="1"/>
    <col min="10389" max="10389" width="12.26953125" customWidth="1"/>
    <col min="10390" max="10392" width="12.81640625" customWidth="1"/>
    <col min="10393" max="10393" width="13.6328125" bestFit="1" customWidth="1"/>
    <col min="10394" max="10396" width="14.36328125" bestFit="1" customWidth="1"/>
    <col min="10397" max="10412" width="12.26953125" customWidth="1"/>
    <col min="10413" max="10413" width="12.81640625" customWidth="1"/>
    <col min="10414" max="10414" width="12.26953125" customWidth="1"/>
    <col min="10415" max="10415" width="11.453125" customWidth="1"/>
    <col min="10416" max="10416" width="11.7265625" customWidth="1"/>
    <col min="10417" max="10424" width="12.26953125" customWidth="1"/>
    <col min="10425" max="10427" width="13.6328125" customWidth="1"/>
    <col min="10428" max="10429" width="12.26953125" customWidth="1"/>
    <col min="10430" max="10432" width="13.6328125" customWidth="1"/>
    <col min="10433" max="10434" width="12.26953125" customWidth="1"/>
    <col min="10435" max="10437" width="13.6328125" customWidth="1"/>
    <col min="10438" max="10439" width="12.26953125" customWidth="1"/>
    <col min="10440" max="10442" width="13.6328125" customWidth="1"/>
    <col min="10443" max="10443" width="14.36328125" bestFit="1" customWidth="1"/>
    <col min="10444" max="10444" width="12.26953125" customWidth="1"/>
    <col min="10445" max="10447" width="13.6328125" customWidth="1"/>
    <col min="10448" max="10448" width="14.36328125" bestFit="1" customWidth="1"/>
    <col min="10449" max="10449" width="12.26953125" customWidth="1"/>
    <col min="10450" max="10450" width="10.26953125" customWidth="1"/>
    <col min="10451" max="10452" width="13.6328125" customWidth="1"/>
    <col min="10453" max="10454" width="12.26953125" customWidth="1"/>
    <col min="10455" max="10457" width="13.6328125" customWidth="1"/>
    <col min="10458" max="10458" width="14.36328125" bestFit="1" customWidth="1"/>
    <col min="10459" max="10459" width="12.26953125" customWidth="1"/>
    <col min="10460" max="10462" width="13.6328125" customWidth="1"/>
    <col min="10463" max="10463" width="12.453125" bestFit="1" customWidth="1"/>
    <col min="10464" max="10464" width="12.26953125" customWidth="1"/>
    <col min="10465" max="10465" width="11.26953125" customWidth="1"/>
    <col min="10466" max="10467" width="13.6328125" customWidth="1"/>
    <col min="10468" max="10468" width="14.36328125" bestFit="1" customWidth="1"/>
    <col min="10469" max="10469" width="12.26953125" customWidth="1"/>
    <col min="10470" max="10470" width="9.08984375" customWidth="1"/>
    <col min="10471" max="10472" width="13.6328125" customWidth="1"/>
    <col min="10473" max="10473" width="13.6328125" bestFit="1" customWidth="1"/>
    <col min="10474" max="10474" width="12.26953125" customWidth="1"/>
    <col min="10475" max="10475" width="6.7265625" customWidth="1"/>
    <col min="10476" max="10477" width="13.6328125" customWidth="1"/>
    <col min="10478" max="10478" width="13.6328125" bestFit="1" customWidth="1"/>
    <col min="10479" max="10479" width="12.26953125" customWidth="1"/>
    <col min="10480" max="10482" width="13.6328125" customWidth="1"/>
    <col min="10483" max="10484" width="12.26953125" customWidth="1"/>
    <col min="10485" max="10487" width="13.6328125" customWidth="1"/>
    <col min="10488" max="10489" width="12.26953125" customWidth="1"/>
    <col min="10490" max="10492" width="13.6328125" customWidth="1"/>
    <col min="10493" max="10493" width="14.36328125" bestFit="1" customWidth="1"/>
    <col min="10494" max="10494" width="12.26953125" customWidth="1"/>
    <col min="10495" max="10497" width="13.6328125" customWidth="1"/>
    <col min="10498" max="10498" width="13.6328125" bestFit="1" customWidth="1"/>
    <col min="10499" max="10499" width="12.26953125" customWidth="1"/>
    <col min="10500" max="10500" width="11.26953125" customWidth="1"/>
    <col min="10501" max="10502" width="13.6328125" customWidth="1"/>
    <col min="10503" max="10503" width="13.6328125" bestFit="1" customWidth="1"/>
    <col min="10504" max="10504" width="12.26953125" customWidth="1"/>
    <col min="10505" max="10505" width="9.08984375" customWidth="1"/>
    <col min="10506" max="10507" width="13.6328125" customWidth="1"/>
    <col min="10508" max="10508" width="14.36328125" bestFit="1" customWidth="1"/>
    <col min="10509" max="10509" width="12.26953125" customWidth="1"/>
    <col min="10510" max="10512" width="12.81640625" customWidth="1"/>
    <col min="10513" max="10517" width="12.26953125" customWidth="1"/>
    <col min="10518" max="10520" width="12.81640625" customWidth="1"/>
    <col min="10521" max="10525" width="12.26953125" customWidth="1"/>
    <col min="10526" max="10528" width="12.81640625" customWidth="1"/>
    <col min="10529" max="10529" width="14.36328125" bestFit="1" customWidth="1"/>
    <col min="10530" max="10533" width="12.26953125" customWidth="1"/>
    <col min="10534" max="10536" width="12.81640625" customWidth="1"/>
    <col min="10537" max="10538" width="14.36328125" bestFit="1" customWidth="1"/>
    <col min="10539" max="10540" width="13.26953125" bestFit="1" customWidth="1"/>
    <col min="10541" max="10541" width="12.26953125" customWidth="1"/>
    <col min="10542" max="10544" width="12.81640625" customWidth="1"/>
    <col min="10545" max="10547" width="14.36328125" bestFit="1" customWidth="1"/>
    <col min="10548" max="10549" width="12.26953125" customWidth="1"/>
    <col min="10550" max="10552" width="12.81640625" customWidth="1"/>
    <col min="10553" max="10554" width="12.26953125" customWidth="1"/>
    <col min="10555" max="10555" width="14.36328125" bestFit="1" customWidth="1"/>
    <col min="10556" max="10557" width="12.26953125" customWidth="1"/>
    <col min="10558" max="10560" width="12.81640625" customWidth="1"/>
    <col min="10561" max="10565" width="12.26953125" customWidth="1"/>
    <col min="10566" max="10568" width="12.81640625" customWidth="1"/>
    <col min="10569" max="10573" width="12.26953125" customWidth="1"/>
    <col min="10574" max="10576" width="12.81640625" customWidth="1"/>
    <col min="10577" max="10581" width="12.26953125" customWidth="1"/>
    <col min="10582" max="10584" width="12.81640625" customWidth="1"/>
    <col min="10585" max="10585" width="14.36328125" bestFit="1" customWidth="1"/>
    <col min="10586" max="10586" width="13.26953125" bestFit="1" customWidth="1"/>
    <col min="10587" max="10588" width="14.36328125" bestFit="1" customWidth="1"/>
    <col min="10589" max="10589" width="12.26953125" customWidth="1"/>
    <col min="10590" max="10590" width="12.81640625" bestFit="1" customWidth="1"/>
    <col min="10591" max="10592" width="12.81640625" customWidth="1"/>
    <col min="10593" max="10593" width="13.6328125" bestFit="1" customWidth="1"/>
    <col min="10594" max="10596" width="14.36328125" bestFit="1" customWidth="1"/>
    <col min="10597" max="10597" width="12.26953125" customWidth="1"/>
    <col min="10598" max="10598" width="10.81640625" customWidth="1"/>
    <col min="10599" max="10600" width="12.81640625" customWidth="1"/>
    <col min="10601" max="10601" width="13.6328125" bestFit="1" customWidth="1"/>
    <col min="10602" max="10602" width="12.453125" bestFit="1" customWidth="1"/>
    <col min="10603" max="10604" width="13.6328125" bestFit="1" customWidth="1"/>
    <col min="10605" max="10605" width="12.26953125" customWidth="1"/>
    <col min="10606" max="10608" width="12.81640625" customWidth="1"/>
    <col min="10609" max="10613" width="12.26953125" customWidth="1"/>
    <col min="10614" max="10616" width="12.81640625" customWidth="1"/>
    <col min="10617" max="10617" width="12.26953125" customWidth="1"/>
    <col min="10618" max="10618" width="13.26953125" bestFit="1" customWidth="1"/>
    <col min="10619" max="10620" width="14.36328125" bestFit="1" customWidth="1"/>
    <col min="10621" max="10621" width="12.26953125" customWidth="1"/>
    <col min="10622" max="10624" width="12.81640625" customWidth="1"/>
    <col min="10625" max="10628" width="14.36328125" bestFit="1" customWidth="1"/>
    <col min="10629" max="10629" width="12.26953125" customWidth="1"/>
    <col min="10630" max="10630" width="12.81640625" bestFit="1" customWidth="1"/>
    <col min="10631" max="10632" width="12.81640625" customWidth="1"/>
    <col min="10633" max="10633" width="14.36328125" bestFit="1" customWidth="1"/>
    <col min="10634" max="10636" width="13.6328125" bestFit="1" customWidth="1"/>
    <col min="10637" max="10637" width="12.26953125" customWidth="1"/>
    <col min="10638" max="10640" width="12.81640625" customWidth="1"/>
    <col min="10641" max="10641" width="13.6328125" bestFit="1" customWidth="1"/>
    <col min="10642" max="10644" width="14.36328125" bestFit="1" customWidth="1"/>
    <col min="10645" max="10645" width="12.26953125" customWidth="1"/>
    <col min="10646" max="10648" width="12.81640625" customWidth="1"/>
    <col min="10649" max="10649" width="13.6328125" bestFit="1" customWidth="1"/>
    <col min="10650" max="10652" width="14.36328125" bestFit="1" customWidth="1"/>
    <col min="10653" max="10668" width="12.26953125" customWidth="1"/>
    <col min="10669" max="10669" width="12.81640625" customWidth="1"/>
    <col min="10670" max="10670" width="12.26953125" customWidth="1"/>
    <col min="10671" max="10671" width="11.453125" customWidth="1"/>
    <col min="10672" max="10672" width="11.7265625" customWidth="1"/>
    <col min="10673" max="10680" width="12.26953125" customWidth="1"/>
    <col min="10681" max="10683" width="13.6328125" customWidth="1"/>
    <col min="10684" max="10685" width="12.26953125" customWidth="1"/>
    <col min="10686" max="10688" width="13.6328125" customWidth="1"/>
    <col min="10689" max="10690" width="12.26953125" customWidth="1"/>
    <col min="10691" max="10693" width="13.6328125" customWidth="1"/>
    <col min="10694" max="10695" width="12.26953125" customWidth="1"/>
    <col min="10696" max="10698" width="13.6328125" customWidth="1"/>
    <col min="10699" max="10699" width="14.36328125" bestFit="1" customWidth="1"/>
    <col min="10700" max="10700" width="12.26953125" customWidth="1"/>
    <col min="10701" max="10703" width="13.6328125" customWidth="1"/>
    <col min="10704" max="10704" width="14.36328125" bestFit="1" customWidth="1"/>
    <col min="10705" max="10705" width="12.26953125" customWidth="1"/>
    <col min="10706" max="10706" width="10.26953125" customWidth="1"/>
    <col min="10707" max="10708" width="13.6328125" customWidth="1"/>
    <col min="10709" max="10710" width="12.26953125" customWidth="1"/>
    <col min="10711" max="10713" width="13.6328125" customWidth="1"/>
    <col min="10714" max="10714" width="14.36328125" bestFit="1" customWidth="1"/>
    <col min="10715" max="10715" width="12.26953125" customWidth="1"/>
    <col min="10716" max="10718" width="13.6328125" customWidth="1"/>
    <col min="10719" max="10719" width="12.453125" bestFit="1" customWidth="1"/>
    <col min="10720" max="10720" width="12.26953125" customWidth="1"/>
    <col min="10721" max="10721" width="11.26953125" customWidth="1"/>
    <col min="10722" max="10723" width="13.6328125" customWidth="1"/>
    <col min="10724" max="10724" width="14.36328125" bestFit="1" customWidth="1"/>
    <col min="10725" max="10725" width="12.26953125" customWidth="1"/>
    <col min="10726" max="10726" width="9.08984375" customWidth="1"/>
    <col min="10727" max="10728" width="13.6328125" customWidth="1"/>
    <col min="10729" max="10729" width="13.6328125" bestFit="1" customWidth="1"/>
    <col min="10730" max="10730" width="12.26953125" customWidth="1"/>
    <col min="10731" max="10731" width="6.7265625" customWidth="1"/>
    <col min="10732" max="10733" width="13.6328125" customWidth="1"/>
    <col min="10734" max="10734" width="13.6328125" bestFit="1" customWidth="1"/>
    <col min="10735" max="10735" width="12.26953125" customWidth="1"/>
    <col min="10736" max="10738" width="13.6328125" customWidth="1"/>
    <col min="10739" max="10740" width="12.26953125" customWidth="1"/>
    <col min="10741" max="10743" width="13.6328125" customWidth="1"/>
    <col min="10744" max="10745" width="12.26953125" customWidth="1"/>
    <col min="10746" max="10748" width="13.6328125" customWidth="1"/>
    <col min="10749" max="10749" width="14.36328125" bestFit="1" customWidth="1"/>
    <col min="10750" max="10750" width="12.26953125" customWidth="1"/>
    <col min="10751" max="10753" width="13.6328125" customWidth="1"/>
    <col min="10754" max="10754" width="13.6328125" bestFit="1" customWidth="1"/>
    <col min="10755" max="10755" width="12.26953125" customWidth="1"/>
    <col min="10756" max="10756" width="11.26953125" customWidth="1"/>
    <col min="10757" max="10758" width="13.6328125" customWidth="1"/>
    <col min="10759" max="10759" width="13.6328125" bestFit="1" customWidth="1"/>
    <col min="10760" max="10760" width="12.26953125" customWidth="1"/>
    <col min="10761" max="10761" width="9.08984375" customWidth="1"/>
    <col min="10762" max="10763" width="13.6328125" customWidth="1"/>
    <col min="10764" max="10764" width="14.36328125" bestFit="1" customWidth="1"/>
    <col min="10765" max="10765" width="12.26953125" customWidth="1"/>
    <col min="10766" max="10768" width="12.81640625" customWidth="1"/>
    <col min="10769" max="10773" width="12.26953125" customWidth="1"/>
    <col min="10774" max="10776" width="12.81640625" customWidth="1"/>
    <col min="10777" max="10781" width="12.26953125" customWidth="1"/>
    <col min="10782" max="10784" width="12.81640625" customWidth="1"/>
    <col min="10785" max="10785" width="14.36328125" bestFit="1" customWidth="1"/>
    <col min="10786" max="10789" width="12.26953125" customWidth="1"/>
    <col min="10790" max="10792" width="12.81640625" customWidth="1"/>
    <col min="10793" max="10794" width="14.36328125" bestFit="1" customWidth="1"/>
    <col min="10795" max="10796" width="13.26953125" bestFit="1" customWidth="1"/>
    <col min="10797" max="10797" width="12.26953125" customWidth="1"/>
    <col min="10798" max="10800" width="12.81640625" customWidth="1"/>
    <col min="10801" max="10803" width="14.36328125" bestFit="1" customWidth="1"/>
    <col min="10804" max="10805" width="12.26953125" customWidth="1"/>
    <col min="10806" max="10808" width="12.81640625" customWidth="1"/>
    <col min="10809" max="10810" width="12.26953125" customWidth="1"/>
    <col min="10811" max="10811" width="14.36328125" bestFit="1" customWidth="1"/>
    <col min="10812" max="10813" width="12.26953125" customWidth="1"/>
    <col min="10814" max="10816" width="12.81640625" customWidth="1"/>
    <col min="10817" max="10821" width="12.26953125" customWidth="1"/>
    <col min="10822" max="10824" width="12.81640625" customWidth="1"/>
    <col min="10825" max="10829" width="12.26953125" customWidth="1"/>
    <col min="10830" max="10832" width="12.81640625" customWidth="1"/>
    <col min="10833" max="10837" width="12.26953125" customWidth="1"/>
    <col min="10838" max="10840" width="12.81640625" customWidth="1"/>
    <col min="10841" max="10841" width="14.36328125" bestFit="1" customWidth="1"/>
    <col min="10842" max="10842" width="13.26953125" bestFit="1" customWidth="1"/>
    <col min="10843" max="10844" width="14.36328125" bestFit="1" customWidth="1"/>
    <col min="10845" max="10845" width="12.26953125" customWidth="1"/>
    <col min="10846" max="10846" width="12.81640625" bestFit="1" customWidth="1"/>
    <col min="10847" max="10848" width="12.81640625" customWidth="1"/>
    <col min="10849" max="10849" width="13.6328125" bestFit="1" customWidth="1"/>
    <col min="10850" max="10852" width="14.36328125" bestFit="1" customWidth="1"/>
    <col min="10853" max="10853" width="12.26953125" customWidth="1"/>
    <col min="10854" max="10854" width="10.81640625" customWidth="1"/>
    <col min="10855" max="10856" width="12.81640625" customWidth="1"/>
    <col min="10857" max="10857" width="13.6328125" bestFit="1" customWidth="1"/>
    <col min="10858" max="10858" width="12.453125" bestFit="1" customWidth="1"/>
    <col min="10859" max="10860" width="13.6328125" bestFit="1" customWidth="1"/>
    <col min="10861" max="10861" width="12.26953125" customWidth="1"/>
    <col min="10862" max="10864" width="12.81640625" customWidth="1"/>
    <col min="10865" max="10869" width="12.26953125" customWidth="1"/>
    <col min="10870" max="10872" width="12.81640625" customWidth="1"/>
    <col min="10873" max="10873" width="12.26953125" customWidth="1"/>
    <col min="10874" max="10874" width="13.26953125" bestFit="1" customWidth="1"/>
    <col min="10875" max="10876" width="14.36328125" bestFit="1" customWidth="1"/>
    <col min="10877" max="10877" width="12.26953125" customWidth="1"/>
    <col min="10878" max="10880" width="12.81640625" customWidth="1"/>
    <col min="10881" max="10884" width="14.36328125" bestFit="1" customWidth="1"/>
    <col min="10885" max="10885" width="12.26953125" customWidth="1"/>
    <col min="10886" max="10886" width="12.81640625" bestFit="1" customWidth="1"/>
    <col min="10887" max="10888" width="12.81640625" customWidth="1"/>
    <col min="10889" max="10889" width="14.36328125" bestFit="1" customWidth="1"/>
    <col min="10890" max="10892" width="13.6328125" bestFit="1" customWidth="1"/>
    <col min="10893" max="10893" width="12.26953125" customWidth="1"/>
    <col min="10894" max="10896" width="12.81640625" customWidth="1"/>
    <col min="10897" max="10897" width="13.6328125" bestFit="1" customWidth="1"/>
    <col min="10898" max="10900" width="14.36328125" bestFit="1" customWidth="1"/>
    <col min="10901" max="10901" width="12.26953125" customWidth="1"/>
    <col min="10902" max="10904" width="12.81640625" customWidth="1"/>
    <col min="10905" max="10905" width="13.6328125" bestFit="1" customWidth="1"/>
    <col min="10906" max="10908" width="14.36328125" bestFit="1" customWidth="1"/>
    <col min="10909" max="10924" width="12.26953125" customWidth="1"/>
    <col min="10925" max="10925" width="12.81640625" customWidth="1"/>
    <col min="10926" max="10926" width="12.26953125" customWidth="1"/>
    <col min="10927" max="10927" width="11.453125" customWidth="1"/>
    <col min="10928" max="10928" width="11.7265625" customWidth="1"/>
    <col min="10929" max="10936" width="12.26953125" customWidth="1"/>
    <col min="10937" max="10939" width="13.6328125" customWidth="1"/>
    <col min="10940" max="10941" width="12.26953125" customWidth="1"/>
    <col min="10942" max="10944" width="13.6328125" customWidth="1"/>
    <col min="10945" max="10946" width="12.26953125" customWidth="1"/>
    <col min="10947" max="10949" width="13.6328125" customWidth="1"/>
    <col min="10950" max="10951" width="12.26953125" customWidth="1"/>
    <col min="10952" max="10954" width="13.6328125" customWidth="1"/>
    <col min="10955" max="10955" width="14.36328125" bestFit="1" customWidth="1"/>
    <col min="10956" max="10956" width="12.26953125" customWidth="1"/>
    <col min="10957" max="10959" width="13.6328125" customWidth="1"/>
    <col min="10960" max="10960" width="14.36328125" bestFit="1" customWidth="1"/>
    <col min="10961" max="10961" width="12.26953125" customWidth="1"/>
    <col min="10962" max="10962" width="10.26953125" customWidth="1"/>
    <col min="10963" max="10964" width="13.6328125" customWidth="1"/>
    <col min="10965" max="10966" width="12.26953125" customWidth="1"/>
    <col min="10967" max="10969" width="13.6328125" customWidth="1"/>
    <col min="10970" max="10970" width="14.36328125" bestFit="1" customWidth="1"/>
    <col min="10971" max="10971" width="12.26953125" customWidth="1"/>
    <col min="10972" max="10974" width="13.6328125" customWidth="1"/>
    <col min="10975" max="10975" width="12.453125" bestFit="1" customWidth="1"/>
    <col min="10976" max="10976" width="12.26953125" customWidth="1"/>
    <col min="10977" max="10977" width="11.26953125" customWidth="1"/>
    <col min="10978" max="10979" width="13.6328125" customWidth="1"/>
    <col min="10980" max="10980" width="14.36328125" bestFit="1" customWidth="1"/>
    <col min="10981" max="10981" width="12.26953125" customWidth="1"/>
    <col min="10982" max="10982" width="9.08984375" customWidth="1"/>
    <col min="10983" max="10984" width="13.6328125" customWidth="1"/>
    <col min="10985" max="10985" width="13.6328125" bestFit="1" customWidth="1"/>
    <col min="10986" max="10986" width="12.26953125" customWidth="1"/>
    <col min="10987" max="10987" width="6.7265625" customWidth="1"/>
    <col min="10988" max="10989" width="13.6328125" customWidth="1"/>
    <col min="10990" max="10990" width="13.6328125" bestFit="1" customWidth="1"/>
    <col min="10991" max="10991" width="12.26953125" customWidth="1"/>
    <col min="10992" max="10994" width="13.6328125" customWidth="1"/>
    <col min="10995" max="10996" width="12.26953125" customWidth="1"/>
    <col min="10997" max="10999" width="13.6328125" customWidth="1"/>
    <col min="11000" max="11001" width="12.26953125" customWidth="1"/>
    <col min="11002" max="11004" width="13.6328125" customWidth="1"/>
    <col min="11005" max="11005" width="14.36328125" bestFit="1" customWidth="1"/>
    <col min="11006" max="11006" width="12.26953125" customWidth="1"/>
    <col min="11007" max="11009" width="13.6328125" customWidth="1"/>
    <col min="11010" max="11010" width="13.6328125" bestFit="1" customWidth="1"/>
    <col min="11011" max="11011" width="12.26953125" customWidth="1"/>
    <col min="11012" max="11012" width="11.26953125" customWidth="1"/>
    <col min="11013" max="11014" width="13.6328125" customWidth="1"/>
    <col min="11015" max="11015" width="13.6328125" bestFit="1" customWidth="1"/>
    <col min="11016" max="11016" width="12.26953125" customWidth="1"/>
    <col min="11017" max="11017" width="9.08984375" customWidth="1"/>
    <col min="11018" max="11019" width="13.6328125" customWidth="1"/>
    <col min="11020" max="11020" width="14.36328125" bestFit="1" customWidth="1"/>
    <col min="11021" max="11021" width="12.26953125" customWidth="1"/>
    <col min="11022" max="11024" width="12.81640625" customWidth="1"/>
    <col min="11025" max="11029" width="12.26953125" customWidth="1"/>
    <col min="11030" max="11032" width="12.81640625" customWidth="1"/>
    <col min="11033" max="11037" width="12.26953125" customWidth="1"/>
    <col min="11038" max="11040" width="12.81640625" customWidth="1"/>
    <col min="11041" max="11041" width="14.36328125" bestFit="1" customWidth="1"/>
    <col min="11042" max="11045" width="12.26953125" customWidth="1"/>
    <col min="11046" max="11048" width="12.81640625" customWidth="1"/>
    <col min="11049" max="11050" width="14.36328125" bestFit="1" customWidth="1"/>
    <col min="11051" max="11052" width="13.26953125" bestFit="1" customWidth="1"/>
    <col min="11053" max="11053" width="12.26953125" customWidth="1"/>
    <col min="11054" max="11056" width="12.81640625" customWidth="1"/>
    <col min="11057" max="11059" width="14.36328125" bestFit="1" customWidth="1"/>
    <col min="11060" max="11061" width="12.26953125" customWidth="1"/>
    <col min="11062" max="11064" width="12.81640625" customWidth="1"/>
    <col min="11065" max="11066" width="12.26953125" customWidth="1"/>
    <col min="11067" max="11067" width="14.36328125" bestFit="1" customWidth="1"/>
    <col min="11068" max="11069" width="12.26953125" customWidth="1"/>
    <col min="11070" max="11072" width="12.81640625" customWidth="1"/>
    <col min="11073" max="11077" width="12.26953125" customWidth="1"/>
    <col min="11078" max="11080" width="12.81640625" customWidth="1"/>
    <col min="11081" max="11085" width="12.26953125" customWidth="1"/>
    <col min="11086" max="11088" width="12.81640625" customWidth="1"/>
    <col min="11089" max="11093" width="12.26953125" customWidth="1"/>
    <col min="11094" max="11096" width="12.81640625" customWidth="1"/>
    <col min="11097" max="11097" width="14.36328125" bestFit="1" customWidth="1"/>
    <col min="11098" max="11098" width="13.26953125" bestFit="1" customWidth="1"/>
    <col min="11099" max="11100" width="14.36328125" bestFit="1" customWidth="1"/>
    <col min="11101" max="11101" width="12.26953125" customWidth="1"/>
    <col min="11102" max="11102" width="12.81640625" bestFit="1" customWidth="1"/>
    <col min="11103" max="11104" width="12.81640625" customWidth="1"/>
    <col min="11105" max="11105" width="13.6328125" bestFit="1" customWidth="1"/>
    <col min="11106" max="11108" width="14.36328125" bestFit="1" customWidth="1"/>
    <col min="11109" max="11109" width="12.26953125" customWidth="1"/>
    <col min="11110" max="11110" width="10.81640625" customWidth="1"/>
    <col min="11111" max="11112" width="12.81640625" customWidth="1"/>
    <col min="11113" max="11113" width="13.6328125" bestFit="1" customWidth="1"/>
    <col min="11114" max="11114" width="12.453125" bestFit="1" customWidth="1"/>
    <col min="11115" max="11116" width="13.6328125" bestFit="1" customWidth="1"/>
    <col min="11117" max="11117" width="12.26953125" customWidth="1"/>
    <col min="11118" max="11120" width="12.81640625" customWidth="1"/>
    <col min="11121" max="11125" width="12.26953125" customWidth="1"/>
    <col min="11126" max="11128" width="12.81640625" customWidth="1"/>
    <col min="11129" max="11129" width="12.26953125" customWidth="1"/>
    <col min="11130" max="11130" width="13.26953125" bestFit="1" customWidth="1"/>
    <col min="11131" max="11132" width="14.36328125" bestFit="1" customWidth="1"/>
    <col min="11133" max="11133" width="12.26953125" customWidth="1"/>
    <col min="11134" max="11136" width="12.81640625" customWidth="1"/>
    <col min="11137" max="11140" width="14.36328125" bestFit="1" customWidth="1"/>
    <col min="11141" max="11141" width="12.26953125" customWidth="1"/>
    <col min="11142" max="11142" width="12.81640625" bestFit="1" customWidth="1"/>
    <col min="11143" max="11144" width="12.81640625" customWidth="1"/>
    <col min="11145" max="11145" width="14.36328125" bestFit="1" customWidth="1"/>
    <col min="11146" max="11148" width="13.6328125" bestFit="1" customWidth="1"/>
    <col min="11149" max="11149" width="12.26953125" customWidth="1"/>
    <col min="11150" max="11152" width="12.81640625" customWidth="1"/>
    <col min="11153" max="11153" width="13.6328125" bestFit="1" customWidth="1"/>
    <col min="11154" max="11156" width="14.36328125" bestFit="1" customWidth="1"/>
    <col min="11157" max="11157" width="12.26953125" customWidth="1"/>
    <col min="11158" max="11160" width="12.81640625" customWidth="1"/>
    <col min="11161" max="11161" width="13.6328125" bestFit="1" customWidth="1"/>
    <col min="11162" max="11164" width="14.36328125" bestFit="1" customWidth="1"/>
    <col min="11165" max="11180" width="12.26953125" customWidth="1"/>
    <col min="11181" max="11181" width="12.81640625" customWidth="1"/>
    <col min="11182" max="11182" width="12.26953125" customWidth="1"/>
    <col min="11183" max="11183" width="11.453125" customWidth="1"/>
    <col min="11184" max="11184" width="11.7265625" customWidth="1"/>
    <col min="11185" max="11192" width="12.26953125" customWidth="1"/>
    <col min="11193" max="11195" width="13.6328125" customWidth="1"/>
    <col min="11196" max="11197" width="12.26953125" customWidth="1"/>
    <col min="11198" max="11200" width="13.6328125" customWidth="1"/>
    <col min="11201" max="11202" width="12.26953125" customWidth="1"/>
    <col min="11203" max="11205" width="13.6328125" customWidth="1"/>
    <col min="11206" max="11207" width="12.26953125" customWidth="1"/>
    <col min="11208" max="11210" width="13.6328125" customWidth="1"/>
    <col min="11211" max="11211" width="14.36328125" bestFit="1" customWidth="1"/>
    <col min="11212" max="11212" width="12.26953125" customWidth="1"/>
    <col min="11213" max="11215" width="13.6328125" customWidth="1"/>
    <col min="11216" max="11216" width="14.36328125" bestFit="1" customWidth="1"/>
    <col min="11217" max="11217" width="12.26953125" customWidth="1"/>
    <col min="11218" max="11218" width="10.26953125" customWidth="1"/>
    <col min="11219" max="11220" width="13.6328125" customWidth="1"/>
    <col min="11221" max="11222" width="12.26953125" customWidth="1"/>
    <col min="11223" max="11225" width="13.6328125" customWidth="1"/>
    <col min="11226" max="11226" width="14.36328125" bestFit="1" customWidth="1"/>
    <col min="11227" max="11227" width="12.26953125" customWidth="1"/>
    <col min="11228" max="11230" width="13.6328125" customWidth="1"/>
    <col min="11231" max="11231" width="12.453125" bestFit="1" customWidth="1"/>
    <col min="11232" max="11232" width="12.26953125" customWidth="1"/>
    <col min="11233" max="11233" width="11.26953125" customWidth="1"/>
    <col min="11234" max="11235" width="13.6328125" customWidth="1"/>
    <col min="11236" max="11236" width="14.36328125" bestFit="1" customWidth="1"/>
    <col min="11237" max="11237" width="12.26953125" customWidth="1"/>
    <col min="11238" max="11238" width="9.08984375" customWidth="1"/>
    <col min="11239" max="11240" width="13.6328125" customWidth="1"/>
    <col min="11241" max="11241" width="13.6328125" bestFit="1" customWidth="1"/>
    <col min="11242" max="11242" width="12.26953125" customWidth="1"/>
    <col min="11243" max="11243" width="6.7265625" customWidth="1"/>
    <col min="11244" max="11245" width="13.6328125" customWidth="1"/>
    <col min="11246" max="11246" width="13.6328125" bestFit="1" customWidth="1"/>
    <col min="11247" max="11247" width="12.26953125" customWidth="1"/>
    <col min="11248" max="11250" width="13.6328125" customWidth="1"/>
    <col min="11251" max="11252" width="12.26953125" customWidth="1"/>
    <col min="11253" max="11255" width="13.6328125" customWidth="1"/>
    <col min="11256" max="11257" width="12.26953125" customWidth="1"/>
    <col min="11258" max="11260" width="13.6328125" customWidth="1"/>
    <col min="11261" max="11261" width="14.36328125" bestFit="1" customWidth="1"/>
    <col min="11262" max="11262" width="12.26953125" customWidth="1"/>
    <col min="11263" max="11265" width="13.6328125" customWidth="1"/>
    <col min="11266" max="11266" width="13.6328125" bestFit="1" customWidth="1"/>
    <col min="11267" max="11267" width="12.26953125" customWidth="1"/>
    <col min="11268" max="11268" width="11.26953125" customWidth="1"/>
    <col min="11269" max="11270" width="13.6328125" customWidth="1"/>
    <col min="11271" max="11271" width="13.6328125" bestFit="1" customWidth="1"/>
    <col min="11272" max="11272" width="12.26953125" customWidth="1"/>
    <col min="11273" max="11273" width="9.08984375" customWidth="1"/>
    <col min="11274" max="11275" width="13.6328125" customWidth="1"/>
    <col min="11276" max="11276" width="14.36328125" bestFit="1" customWidth="1"/>
    <col min="11277" max="11277" width="12.26953125" customWidth="1"/>
    <col min="11278" max="11280" width="12.81640625" customWidth="1"/>
    <col min="11281" max="11285" width="12.26953125" customWidth="1"/>
    <col min="11286" max="11288" width="12.81640625" customWidth="1"/>
    <col min="11289" max="11293" width="12.26953125" customWidth="1"/>
    <col min="11294" max="11296" width="12.81640625" customWidth="1"/>
    <col min="11297" max="11297" width="14.36328125" bestFit="1" customWidth="1"/>
    <col min="11298" max="11301" width="12.26953125" customWidth="1"/>
    <col min="11302" max="11304" width="12.81640625" customWidth="1"/>
    <col min="11305" max="11306" width="14.36328125" bestFit="1" customWidth="1"/>
    <col min="11307" max="11308" width="13.26953125" bestFit="1" customWidth="1"/>
    <col min="11309" max="11309" width="12.26953125" customWidth="1"/>
    <col min="11310" max="11312" width="12.81640625" customWidth="1"/>
    <col min="11313" max="11315" width="14.36328125" bestFit="1" customWidth="1"/>
    <col min="11316" max="11317" width="12.26953125" customWidth="1"/>
    <col min="11318" max="11320" width="12.81640625" customWidth="1"/>
    <col min="11321" max="11322" width="12.26953125" customWidth="1"/>
    <col min="11323" max="11323" width="14.36328125" bestFit="1" customWidth="1"/>
    <col min="11324" max="11325" width="12.26953125" customWidth="1"/>
    <col min="11326" max="11328" width="12.81640625" customWidth="1"/>
    <col min="11329" max="11333" width="12.26953125" customWidth="1"/>
    <col min="11334" max="11336" width="12.81640625" customWidth="1"/>
    <col min="11337" max="11341" width="12.26953125" customWidth="1"/>
    <col min="11342" max="11344" width="12.81640625" customWidth="1"/>
    <col min="11345" max="11349" width="12.26953125" customWidth="1"/>
    <col min="11350" max="11352" width="12.81640625" customWidth="1"/>
    <col min="11353" max="11353" width="14.36328125" bestFit="1" customWidth="1"/>
    <col min="11354" max="11354" width="13.26953125" bestFit="1" customWidth="1"/>
    <col min="11355" max="11356" width="14.36328125" bestFit="1" customWidth="1"/>
    <col min="11357" max="11357" width="12.26953125" customWidth="1"/>
    <col min="11358" max="11358" width="12.81640625" bestFit="1" customWidth="1"/>
    <col min="11359" max="11360" width="12.81640625" customWidth="1"/>
    <col min="11361" max="11361" width="13.6328125" bestFit="1" customWidth="1"/>
    <col min="11362" max="11364" width="14.36328125" bestFit="1" customWidth="1"/>
    <col min="11365" max="11365" width="12.26953125" customWidth="1"/>
    <col min="11366" max="11366" width="10.81640625" customWidth="1"/>
    <col min="11367" max="11368" width="12.81640625" customWidth="1"/>
    <col min="11369" max="11369" width="13.6328125" bestFit="1" customWidth="1"/>
    <col min="11370" max="11370" width="12.453125" bestFit="1" customWidth="1"/>
    <col min="11371" max="11372" width="13.6328125" bestFit="1" customWidth="1"/>
    <col min="11373" max="11373" width="12.26953125" customWidth="1"/>
    <col min="11374" max="11376" width="12.81640625" customWidth="1"/>
    <col min="11377" max="11381" width="12.26953125" customWidth="1"/>
    <col min="11382" max="11384" width="12.81640625" customWidth="1"/>
    <col min="11385" max="11385" width="12.26953125" customWidth="1"/>
    <col min="11386" max="11386" width="13.26953125" bestFit="1" customWidth="1"/>
    <col min="11387" max="11388" width="14.36328125" bestFit="1" customWidth="1"/>
    <col min="11389" max="11389" width="12.26953125" customWidth="1"/>
    <col min="11390" max="11392" width="12.81640625" customWidth="1"/>
    <col min="11393" max="11396" width="14.36328125" bestFit="1" customWidth="1"/>
    <col min="11397" max="11397" width="12.26953125" customWidth="1"/>
    <col min="11398" max="11398" width="12.81640625" bestFit="1" customWidth="1"/>
    <col min="11399" max="11400" width="12.81640625" customWidth="1"/>
    <col min="11401" max="11401" width="14.36328125" bestFit="1" customWidth="1"/>
    <col min="11402" max="11404" width="13.6328125" bestFit="1" customWidth="1"/>
    <col min="11405" max="11405" width="12.26953125" customWidth="1"/>
    <col min="11406" max="11408" width="12.81640625" customWidth="1"/>
    <col min="11409" max="11409" width="13.6328125" bestFit="1" customWidth="1"/>
    <col min="11410" max="11412" width="14.36328125" bestFit="1" customWidth="1"/>
    <col min="11413" max="11413" width="12.26953125" customWidth="1"/>
    <col min="11414" max="11416" width="12.81640625" customWidth="1"/>
    <col min="11417" max="11417" width="13.6328125" bestFit="1" customWidth="1"/>
    <col min="11418" max="11420" width="14.36328125" bestFit="1" customWidth="1"/>
    <col min="11421" max="11436" width="12.26953125" customWidth="1"/>
    <col min="11437" max="11437" width="12.81640625" customWidth="1"/>
    <col min="11438" max="11438" width="12.26953125" customWidth="1"/>
    <col min="11439" max="11439" width="11.453125" customWidth="1"/>
    <col min="11440" max="11440" width="11.7265625" customWidth="1"/>
    <col min="11441" max="11448" width="12.26953125" customWidth="1"/>
    <col min="11449" max="11451" width="13.6328125" customWidth="1"/>
    <col min="11452" max="11453" width="12.26953125" customWidth="1"/>
    <col min="11454" max="11456" width="13.6328125" customWidth="1"/>
    <col min="11457" max="11458" width="12.26953125" customWidth="1"/>
    <col min="11459" max="11461" width="13.6328125" customWidth="1"/>
    <col min="11462" max="11463" width="12.26953125" customWidth="1"/>
    <col min="11464" max="11466" width="13.6328125" customWidth="1"/>
    <col min="11467" max="11467" width="14.36328125" bestFit="1" customWidth="1"/>
    <col min="11468" max="11468" width="12.26953125" customWidth="1"/>
    <col min="11469" max="11471" width="13.6328125" customWidth="1"/>
    <col min="11472" max="11472" width="14.36328125" bestFit="1" customWidth="1"/>
    <col min="11473" max="11473" width="12.26953125" customWidth="1"/>
    <col min="11474" max="11474" width="10.26953125" customWidth="1"/>
    <col min="11475" max="11476" width="13.6328125" customWidth="1"/>
    <col min="11477" max="11478" width="12.26953125" customWidth="1"/>
    <col min="11479" max="11481" width="13.6328125" customWidth="1"/>
    <col min="11482" max="11482" width="14.36328125" bestFit="1" customWidth="1"/>
    <col min="11483" max="11483" width="12.26953125" customWidth="1"/>
    <col min="11484" max="11486" width="13.6328125" customWidth="1"/>
    <col min="11487" max="11487" width="12.453125" bestFit="1" customWidth="1"/>
    <col min="11488" max="11488" width="12.26953125" customWidth="1"/>
    <col min="11489" max="11489" width="11.26953125" customWidth="1"/>
    <col min="11490" max="11491" width="13.6328125" customWidth="1"/>
    <col min="11492" max="11492" width="14.36328125" bestFit="1" customWidth="1"/>
    <col min="11493" max="11493" width="12.26953125" customWidth="1"/>
    <col min="11494" max="11494" width="9.08984375" customWidth="1"/>
    <col min="11495" max="11496" width="13.6328125" customWidth="1"/>
    <col min="11497" max="11497" width="13.6328125" bestFit="1" customWidth="1"/>
    <col min="11498" max="11498" width="12.26953125" customWidth="1"/>
    <col min="11499" max="11499" width="6.7265625" customWidth="1"/>
    <col min="11500" max="11501" width="13.6328125" customWidth="1"/>
    <col min="11502" max="11502" width="13.6328125" bestFit="1" customWidth="1"/>
    <col min="11503" max="11503" width="12.26953125" customWidth="1"/>
    <col min="11504" max="11506" width="13.6328125" customWidth="1"/>
    <col min="11507" max="11508" width="12.26953125" customWidth="1"/>
    <col min="11509" max="11511" width="13.6328125" customWidth="1"/>
    <col min="11512" max="11513" width="12.26953125" customWidth="1"/>
    <col min="11514" max="11516" width="13.6328125" customWidth="1"/>
    <col min="11517" max="11517" width="14.36328125" bestFit="1" customWidth="1"/>
    <col min="11518" max="11518" width="12.26953125" customWidth="1"/>
    <col min="11519" max="11521" width="13.6328125" customWidth="1"/>
    <col min="11522" max="11522" width="13.6328125" bestFit="1" customWidth="1"/>
    <col min="11523" max="11523" width="12.26953125" customWidth="1"/>
    <col min="11524" max="11524" width="11.26953125" customWidth="1"/>
    <col min="11525" max="11526" width="13.6328125" customWidth="1"/>
    <col min="11527" max="11527" width="13.6328125" bestFit="1" customWidth="1"/>
    <col min="11528" max="11528" width="12.26953125" customWidth="1"/>
    <col min="11529" max="11529" width="9.08984375" customWidth="1"/>
    <col min="11530" max="11531" width="13.6328125" customWidth="1"/>
    <col min="11532" max="11532" width="14.36328125" bestFit="1" customWidth="1"/>
    <col min="11533" max="11533" width="12.26953125" customWidth="1"/>
    <col min="11534" max="11536" width="12.81640625" customWidth="1"/>
    <col min="11537" max="11541" width="12.26953125" customWidth="1"/>
    <col min="11542" max="11544" width="12.81640625" customWidth="1"/>
    <col min="11545" max="11549" width="12.26953125" customWidth="1"/>
    <col min="11550" max="11552" width="12.81640625" customWidth="1"/>
    <col min="11553" max="11553" width="14.36328125" bestFit="1" customWidth="1"/>
    <col min="11554" max="11557" width="12.26953125" customWidth="1"/>
    <col min="11558" max="11560" width="12.81640625" customWidth="1"/>
    <col min="11561" max="11562" width="14.36328125" bestFit="1" customWidth="1"/>
    <col min="11563" max="11564" width="13.26953125" bestFit="1" customWidth="1"/>
    <col min="11565" max="11565" width="12.26953125" customWidth="1"/>
    <col min="11566" max="11568" width="12.81640625" customWidth="1"/>
    <col min="11569" max="11571" width="14.36328125" bestFit="1" customWidth="1"/>
    <col min="11572" max="11573" width="12.26953125" customWidth="1"/>
    <col min="11574" max="11576" width="12.81640625" customWidth="1"/>
    <col min="11577" max="11578" width="12.26953125" customWidth="1"/>
    <col min="11579" max="11579" width="14.36328125" bestFit="1" customWidth="1"/>
    <col min="11580" max="11581" width="12.26953125" customWidth="1"/>
    <col min="11582" max="11584" width="12.81640625" customWidth="1"/>
    <col min="11585" max="11589" width="12.26953125" customWidth="1"/>
    <col min="11590" max="11592" width="12.81640625" customWidth="1"/>
    <col min="11593" max="11597" width="12.26953125" customWidth="1"/>
    <col min="11598" max="11600" width="12.81640625" customWidth="1"/>
    <col min="11601" max="11605" width="12.26953125" customWidth="1"/>
    <col min="11606" max="11608" width="12.81640625" customWidth="1"/>
    <col min="11609" max="11609" width="14.36328125" bestFit="1" customWidth="1"/>
    <col min="11610" max="11610" width="13.26953125" bestFit="1" customWidth="1"/>
    <col min="11611" max="11612" width="14.36328125" bestFit="1" customWidth="1"/>
    <col min="11613" max="11613" width="12.26953125" customWidth="1"/>
    <col min="11614" max="11614" width="12.81640625" bestFit="1" customWidth="1"/>
    <col min="11615" max="11616" width="12.81640625" customWidth="1"/>
    <col min="11617" max="11617" width="13.6328125" bestFit="1" customWidth="1"/>
    <col min="11618" max="11620" width="14.36328125" bestFit="1" customWidth="1"/>
    <col min="11621" max="11621" width="12.26953125" customWidth="1"/>
    <col min="11622" max="11622" width="10.81640625" customWidth="1"/>
    <col min="11623" max="11624" width="12.81640625" customWidth="1"/>
    <col min="11625" max="11625" width="13.6328125" bestFit="1" customWidth="1"/>
    <col min="11626" max="11626" width="12.453125" bestFit="1" customWidth="1"/>
    <col min="11627" max="11628" width="13.6328125" bestFit="1" customWidth="1"/>
    <col min="11629" max="11629" width="12.26953125" customWidth="1"/>
    <col min="11630" max="11632" width="12.81640625" customWidth="1"/>
    <col min="11633" max="11637" width="12.26953125" customWidth="1"/>
    <col min="11638" max="11640" width="12.81640625" customWidth="1"/>
    <col min="11641" max="11641" width="12.26953125" customWidth="1"/>
    <col min="11642" max="11642" width="13.26953125" bestFit="1" customWidth="1"/>
    <col min="11643" max="11644" width="14.36328125" bestFit="1" customWidth="1"/>
    <col min="11645" max="11645" width="12.26953125" customWidth="1"/>
    <col min="11646" max="11648" width="12.81640625" customWidth="1"/>
    <col min="11649" max="11652" width="14.36328125" bestFit="1" customWidth="1"/>
    <col min="11653" max="11653" width="12.26953125" customWidth="1"/>
    <col min="11654" max="11654" width="12.81640625" bestFit="1" customWidth="1"/>
    <col min="11655" max="11656" width="12.81640625" customWidth="1"/>
    <col min="11657" max="11657" width="14.36328125" bestFit="1" customWidth="1"/>
    <col min="11658" max="11660" width="13.6328125" bestFit="1" customWidth="1"/>
    <col min="11661" max="11661" width="12.26953125" customWidth="1"/>
    <col min="11662" max="11664" width="12.81640625" customWidth="1"/>
    <col min="11665" max="11665" width="13.6328125" bestFit="1" customWidth="1"/>
    <col min="11666" max="11668" width="14.36328125" bestFit="1" customWidth="1"/>
    <col min="11669" max="11669" width="12.26953125" customWidth="1"/>
    <col min="11670" max="11672" width="12.81640625" customWidth="1"/>
    <col min="11673" max="11673" width="13.6328125" bestFit="1" customWidth="1"/>
    <col min="11674" max="11676" width="14.36328125" bestFit="1" customWidth="1"/>
    <col min="11677" max="11692" width="12.26953125" customWidth="1"/>
    <col min="11693" max="11693" width="12.81640625" customWidth="1"/>
    <col min="11694" max="11694" width="12.26953125" customWidth="1"/>
    <col min="11695" max="11695" width="11.453125" customWidth="1"/>
    <col min="11696" max="11696" width="11.7265625" customWidth="1"/>
    <col min="11697" max="11704" width="12.26953125" customWidth="1"/>
    <col min="11705" max="11707" width="13.6328125" customWidth="1"/>
    <col min="11708" max="11709" width="12.26953125" customWidth="1"/>
    <col min="11710" max="11712" width="13.6328125" customWidth="1"/>
    <col min="11713" max="11714" width="12.26953125" customWidth="1"/>
    <col min="11715" max="11717" width="13.6328125" customWidth="1"/>
    <col min="11718" max="11719" width="12.26953125" customWidth="1"/>
    <col min="11720" max="11722" width="13.6328125" customWidth="1"/>
    <col min="11723" max="11723" width="14.36328125" bestFit="1" customWidth="1"/>
    <col min="11724" max="11724" width="12.26953125" customWidth="1"/>
    <col min="11725" max="11727" width="13.6328125" customWidth="1"/>
    <col min="11728" max="11728" width="14.36328125" bestFit="1" customWidth="1"/>
    <col min="11729" max="11729" width="12.26953125" customWidth="1"/>
    <col min="11730" max="11730" width="10.26953125" customWidth="1"/>
    <col min="11731" max="11732" width="13.6328125" customWidth="1"/>
    <col min="11733" max="11734" width="12.26953125" customWidth="1"/>
    <col min="11735" max="11737" width="13.6328125" customWidth="1"/>
    <col min="11738" max="11738" width="14.36328125" bestFit="1" customWidth="1"/>
    <col min="11739" max="11739" width="12.26953125" customWidth="1"/>
    <col min="11740" max="11742" width="13.6328125" customWidth="1"/>
    <col min="11743" max="11743" width="12.453125" bestFit="1" customWidth="1"/>
    <col min="11744" max="11744" width="12.26953125" customWidth="1"/>
    <col min="11745" max="11745" width="11.26953125" customWidth="1"/>
    <col min="11746" max="11747" width="13.6328125" customWidth="1"/>
    <col min="11748" max="11748" width="14.36328125" bestFit="1" customWidth="1"/>
    <col min="11749" max="11749" width="12.26953125" customWidth="1"/>
    <col min="11750" max="11750" width="9.08984375" customWidth="1"/>
    <col min="11751" max="11752" width="13.6328125" customWidth="1"/>
    <col min="11753" max="11753" width="13.6328125" bestFit="1" customWidth="1"/>
    <col min="11754" max="11754" width="12.26953125" customWidth="1"/>
    <col min="11755" max="11755" width="6.7265625" customWidth="1"/>
    <col min="11756" max="11757" width="13.6328125" customWidth="1"/>
    <col min="11758" max="11758" width="13.6328125" bestFit="1" customWidth="1"/>
    <col min="11759" max="11759" width="12.26953125" customWidth="1"/>
    <col min="11760" max="11762" width="13.6328125" customWidth="1"/>
    <col min="11763" max="11764" width="12.26953125" customWidth="1"/>
    <col min="11765" max="11767" width="13.6328125" customWidth="1"/>
    <col min="11768" max="11769" width="12.26953125" customWidth="1"/>
    <col min="11770" max="11772" width="13.6328125" customWidth="1"/>
    <col min="11773" max="11773" width="14.36328125" bestFit="1" customWidth="1"/>
    <col min="11774" max="11774" width="12.26953125" customWidth="1"/>
    <col min="11775" max="11777" width="13.6328125" customWidth="1"/>
    <col min="11778" max="11778" width="13.6328125" bestFit="1" customWidth="1"/>
    <col min="11779" max="11779" width="12.26953125" customWidth="1"/>
    <col min="11780" max="11780" width="11.26953125" customWidth="1"/>
    <col min="11781" max="11782" width="13.6328125" customWidth="1"/>
    <col min="11783" max="11783" width="13.6328125" bestFit="1" customWidth="1"/>
    <col min="11784" max="11784" width="12.26953125" customWidth="1"/>
    <col min="11785" max="11785" width="9.08984375" customWidth="1"/>
    <col min="11786" max="11787" width="13.6328125" customWidth="1"/>
    <col min="11788" max="11788" width="14.36328125" bestFit="1" customWidth="1"/>
    <col min="11789" max="11789" width="12.26953125" customWidth="1"/>
    <col min="11790" max="11792" width="12.81640625" customWidth="1"/>
    <col min="11793" max="11797" width="12.26953125" customWidth="1"/>
    <col min="11798" max="11800" width="12.81640625" customWidth="1"/>
    <col min="11801" max="11805" width="12.26953125" customWidth="1"/>
    <col min="11806" max="11808" width="12.81640625" customWidth="1"/>
    <col min="11809" max="11809" width="14.36328125" bestFit="1" customWidth="1"/>
    <col min="11810" max="11813" width="12.26953125" customWidth="1"/>
    <col min="11814" max="11816" width="12.81640625" customWidth="1"/>
    <col min="11817" max="11818" width="14.36328125" bestFit="1" customWidth="1"/>
    <col min="11819" max="11820" width="13.26953125" bestFit="1" customWidth="1"/>
    <col min="11821" max="11821" width="12.26953125" customWidth="1"/>
    <col min="11822" max="11824" width="12.81640625" customWidth="1"/>
    <col min="11825" max="11827" width="14.36328125" bestFit="1" customWidth="1"/>
    <col min="11828" max="11829" width="12.26953125" customWidth="1"/>
    <col min="11830" max="11832" width="12.81640625" customWidth="1"/>
    <col min="11833" max="11834" width="12.26953125" customWidth="1"/>
    <col min="11835" max="11835" width="14.36328125" bestFit="1" customWidth="1"/>
    <col min="11836" max="11837" width="12.26953125" customWidth="1"/>
    <col min="11838" max="11840" width="12.81640625" customWidth="1"/>
    <col min="11841" max="11845" width="12.26953125" customWidth="1"/>
    <col min="11846" max="11848" width="12.81640625" customWidth="1"/>
    <col min="11849" max="11853" width="12.26953125" customWidth="1"/>
    <col min="11854" max="11856" width="12.81640625" customWidth="1"/>
    <col min="11857" max="11861" width="12.26953125" customWidth="1"/>
    <col min="11862" max="11864" width="12.81640625" customWidth="1"/>
    <col min="11865" max="11865" width="14.36328125" bestFit="1" customWidth="1"/>
    <col min="11866" max="11866" width="13.26953125" bestFit="1" customWidth="1"/>
    <col min="11867" max="11868" width="14.36328125" bestFit="1" customWidth="1"/>
    <col min="11869" max="11869" width="12.26953125" customWidth="1"/>
    <col min="11870" max="11870" width="12.81640625" bestFit="1" customWidth="1"/>
    <col min="11871" max="11872" width="12.81640625" customWidth="1"/>
    <col min="11873" max="11873" width="13.6328125" bestFit="1" customWidth="1"/>
    <col min="11874" max="11876" width="14.36328125" bestFit="1" customWidth="1"/>
    <col min="11877" max="11877" width="12.26953125" customWidth="1"/>
    <col min="11878" max="11878" width="10.81640625" customWidth="1"/>
    <col min="11879" max="11880" width="12.81640625" customWidth="1"/>
    <col min="11881" max="11881" width="13.6328125" bestFit="1" customWidth="1"/>
    <col min="11882" max="11882" width="12.453125" bestFit="1" customWidth="1"/>
    <col min="11883" max="11884" width="13.6328125" bestFit="1" customWidth="1"/>
    <col min="11885" max="11885" width="12.26953125" customWidth="1"/>
    <col min="11886" max="11888" width="12.81640625" customWidth="1"/>
    <col min="11889" max="11893" width="12.26953125" customWidth="1"/>
    <col min="11894" max="11896" width="12.81640625" customWidth="1"/>
    <col min="11897" max="11897" width="12.26953125" customWidth="1"/>
    <col min="11898" max="11898" width="13.26953125" bestFit="1" customWidth="1"/>
    <col min="11899" max="11900" width="14.36328125" bestFit="1" customWidth="1"/>
    <col min="11901" max="11901" width="12.26953125" customWidth="1"/>
    <col min="11902" max="11904" width="12.81640625" customWidth="1"/>
    <col min="11905" max="11908" width="14.36328125" bestFit="1" customWidth="1"/>
    <col min="11909" max="11909" width="12.26953125" customWidth="1"/>
    <col min="11910" max="11910" width="12.81640625" bestFit="1" customWidth="1"/>
    <col min="11911" max="11912" width="12.81640625" customWidth="1"/>
    <col min="11913" max="11913" width="14.36328125" bestFit="1" customWidth="1"/>
    <col min="11914" max="11916" width="13.6328125" bestFit="1" customWidth="1"/>
    <col min="11917" max="11917" width="12.26953125" customWidth="1"/>
    <col min="11918" max="11920" width="12.81640625" customWidth="1"/>
    <col min="11921" max="11921" width="13.6328125" bestFit="1" customWidth="1"/>
    <col min="11922" max="11924" width="14.36328125" bestFit="1" customWidth="1"/>
    <col min="11925" max="11925" width="12.26953125" customWidth="1"/>
    <col min="11926" max="11928" width="12.81640625" customWidth="1"/>
    <col min="11929" max="11929" width="13.6328125" bestFit="1" customWidth="1"/>
    <col min="11930" max="11932" width="14.36328125" bestFit="1" customWidth="1"/>
    <col min="11933" max="11948" width="12.26953125" customWidth="1"/>
    <col min="11949" max="11949" width="12.81640625" customWidth="1"/>
    <col min="11950" max="11950" width="12.26953125" customWidth="1"/>
    <col min="11951" max="11951" width="11.453125" customWidth="1"/>
    <col min="11952" max="11952" width="11.7265625" customWidth="1"/>
    <col min="11953" max="11960" width="12.26953125" customWidth="1"/>
    <col min="11961" max="11963" width="13.6328125" customWidth="1"/>
    <col min="11964" max="11965" width="12.26953125" customWidth="1"/>
    <col min="11966" max="11968" width="13.6328125" customWidth="1"/>
    <col min="11969" max="11970" width="12.26953125" customWidth="1"/>
    <col min="11971" max="11973" width="13.6328125" customWidth="1"/>
    <col min="11974" max="11975" width="12.26953125" customWidth="1"/>
    <col min="11976" max="11978" width="13.6328125" customWidth="1"/>
    <col min="11979" max="11979" width="14.36328125" bestFit="1" customWidth="1"/>
    <col min="11980" max="11980" width="12.26953125" customWidth="1"/>
    <col min="11981" max="11983" width="13.6328125" customWidth="1"/>
    <col min="11984" max="11984" width="14.36328125" bestFit="1" customWidth="1"/>
    <col min="11985" max="11985" width="12.26953125" customWidth="1"/>
    <col min="11986" max="11986" width="10.26953125" customWidth="1"/>
    <col min="11987" max="11988" width="13.6328125" customWidth="1"/>
    <col min="11989" max="11990" width="12.26953125" customWidth="1"/>
    <col min="11991" max="11993" width="13.6328125" customWidth="1"/>
    <col min="11994" max="11994" width="14.36328125" bestFit="1" customWidth="1"/>
    <col min="11995" max="11995" width="12.26953125" customWidth="1"/>
    <col min="11996" max="11998" width="13.6328125" customWidth="1"/>
    <col min="11999" max="11999" width="12.453125" bestFit="1" customWidth="1"/>
    <col min="12000" max="12000" width="12.26953125" customWidth="1"/>
    <col min="12001" max="12001" width="11.26953125" customWidth="1"/>
    <col min="12002" max="12003" width="13.6328125" customWidth="1"/>
    <col min="12004" max="12004" width="14.36328125" bestFit="1" customWidth="1"/>
    <col min="12005" max="12005" width="12.26953125" customWidth="1"/>
    <col min="12006" max="12006" width="9.08984375" customWidth="1"/>
    <col min="12007" max="12008" width="13.6328125" customWidth="1"/>
    <col min="12009" max="12009" width="13.6328125" bestFit="1" customWidth="1"/>
    <col min="12010" max="12010" width="12.26953125" customWidth="1"/>
    <col min="12011" max="12011" width="6.7265625" customWidth="1"/>
    <col min="12012" max="12013" width="13.6328125" customWidth="1"/>
    <col min="12014" max="12014" width="13.6328125" bestFit="1" customWidth="1"/>
    <col min="12015" max="12015" width="12.26953125" customWidth="1"/>
    <col min="12016" max="12018" width="13.6328125" customWidth="1"/>
    <col min="12019" max="12020" width="12.26953125" customWidth="1"/>
    <col min="12021" max="12023" width="13.6328125" customWidth="1"/>
    <col min="12024" max="12025" width="12.26953125" customWidth="1"/>
    <col min="12026" max="12028" width="13.6328125" customWidth="1"/>
    <col min="12029" max="12029" width="14.36328125" bestFit="1" customWidth="1"/>
    <col min="12030" max="12030" width="12.26953125" customWidth="1"/>
    <col min="12031" max="12033" width="13.6328125" customWidth="1"/>
    <col min="12034" max="12034" width="13.6328125" bestFit="1" customWidth="1"/>
    <col min="12035" max="12035" width="12.26953125" customWidth="1"/>
    <col min="12036" max="12036" width="11.26953125" customWidth="1"/>
    <col min="12037" max="12038" width="13.6328125" customWidth="1"/>
    <col min="12039" max="12039" width="13.6328125" bestFit="1" customWidth="1"/>
    <col min="12040" max="12040" width="12.26953125" customWidth="1"/>
    <col min="12041" max="12041" width="9.08984375" customWidth="1"/>
    <col min="12042" max="12043" width="13.6328125" customWidth="1"/>
    <col min="12044" max="12044" width="14.36328125" bestFit="1" customWidth="1"/>
    <col min="12045" max="12045" width="12.26953125" customWidth="1"/>
    <col min="12046" max="12048" width="12.81640625" customWidth="1"/>
    <col min="12049" max="12053" width="12.26953125" customWidth="1"/>
    <col min="12054" max="12056" width="12.81640625" customWidth="1"/>
    <col min="12057" max="12061" width="12.26953125" customWidth="1"/>
    <col min="12062" max="12064" width="12.81640625" customWidth="1"/>
    <col min="12065" max="12065" width="14.36328125" bestFit="1" customWidth="1"/>
    <col min="12066" max="12069" width="12.26953125" customWidth="1"/>
    <col min="12070" max="12072" width="12.81640625" customWidth="1"/>
    <col min="12073" max="12074" width="14.36328125" bestFit="1" customWidth="1"/>
    <col min="12075" max="12076" width="13.26953125" bestFit="1" customWidth="1"/>
    <col min="12077" max="12077" width="12.26953125" customWidth="1"/>
    <col min="12078" max="12080" width="12.81640625" customWidth="1"/>
    <col min="12081" max="12083" width="14.36328125" bestFit="1" customWidth="1"/>
    <col min="12084" max="12085" width="12.26953125" customWidth="1"/>
    <col min="12086" max="12088" width="12.81640625" customWidth="1"/>
    <col min="12089" max="12090" width="12.26953125" customWidth="1"/>
    <col min="12091" max="12091" width="14.36328125" bestFit="1" customWidth="1"/>
    <col min="12092" max="12093" width="12.26953125" customWidth="1"/>
    <col min="12094" max="12096" width="12.81640625" customWidth="1"/>
    <col min="12097" max="12101" width="12.26953125" customWidth="1"/>
    <col min="12102" max="12104" width="12.81640625" customWidth="1"/>
    <col min="12105" max="12109" width="12.26953125" customWidth="1"/>
    <col min="12110" max="12112" width="12.81640625" customWidth="1"/>
    <col min="12113" max="12117" width="12.26953125" customWidth="1"/>
    <col min="12118" max="12120" width="12.81640625" customWidth="1"/>
    <col min="12121" max="12121" width="14.36328125" bestFit="1" customWidth="1"/>
    <col min="12122" max="12122" width="13.26953125" bestFit="1" customWidth="1"/>
    <col min="12123" max="12124" width="14.36328125" bestFit="1" customWidth="1"/>
    <col min="12125" max="12125" width="12.26953125" customWidth="1"/>
    <col min="12126" max="12126" width="12.81640625" bestFit="1" customWidth="1"/>
    <col min="12127" max="12128" width="12.81640625" customWidth="1"/>
    <col min="12129" max="12129" width="13.6328125" bestFit="1" customWidth="1"/>
    <col min="12130" max="12132" width="14.36328125" bestFit="1" customWidth="1"/>
    <col min="12133" max="12133" width="12.26953125" customWidth="1"/>
    <col min="12134" max="12134" width="10.81640625" customWidth="1"/>
    <col min="12135" max="12136" width="12.81640625" customWidth="1"/>
    <col min="12137" max="12137" width="13.6328125" bestFit="1" customWidth="1"/>
    <col min="12138" max="12138" width="12.453125" bestFit="1" customWidth="1"/>
    <col min="12139" max="12140" width="13.6328125" bestFit="1" customWidth="1"/>
    <col min="12141" max="12141" width="12.26953125" customWidth="1"/>
    <col min="12142" max="12144" width="12.81640625" customWidth="1"/>
    <col min="12145" max="12149" width="12.26953125" customWidth="1"/>
    <col min="12150" max="12152" width="12.81640625" customWidth="1"/>
    <col min="12153" max="12153" width="12.26953125" customWidth="1"/>
    <col min="12154" max="12154" width="13.26953125" bestFit="1" customWidth="1"/>
    <col min="12155" max="12156" width="14.36328125" bestFit="1" customWidth="1"/>
    <col min="12157" max="12157" width="12.26953125" customWidth="1"/>
    <col min="12158" max="12160" width="12.81640625" customWidth="1"/>
    <col min="12161" max="12164" width="14.36328125" bestFit="1" customWidth="1"/>
    <col min="12165" max="12165" width="12.26953125" customWidth="1"/>
    <col min="12166" max="12166" width="12.81640625" bestFit="1" customWidth="1"/>
    <col min="12167" max="12168" width="12.81640625" customWidth="1"/>
    <col min="12169" max="12169" width="14.36328125" bestFit="1" customWidth="1"/>
    <col min="12170" max="12172" width="13.6328125" bestFit="1" customWidth="1"/>
    <col min="12173" max="12173" width="12.26953125" customWidth="1"/>
    <col min="12174" max="12176" width="12.81640625" customWidth="1"/>
    <col min="12177" max="12177" width="13.6328125" bestFit="1" customWidth="1"/>
    <col min="12178" max="12180" width="14.36328125" bestFit="1" customWidth="1"/>
    <col min="12181" max="12181" width="12.26953125" customWidth="1"/>
    <col min="12182" max="12184" width="12.81640625" customWidth="1"/>
    <col min="12185" max="12185" width="13.6328125" bestFit="1" customWidth="1"/>
    <col min="12186" max="12188" width="14.36328125" bestFit="1" customWidth="1"/>
    <col min="12189" max="12204" width="12.26953125" customWidth="1"/>
    <col min="12205" max="12205" width="12.81640625" customWidth="1"/>
    <col min="12206" max="12206" width="12.26953125" customWidth="1"/>
    <col min="12207" max="12207" width="11.453125" customWidth="1"/>
    <col min="12208" max="12208" width="11.7265625" customWidth="1"/>
    <col min="12209" max="12216" width="12.26953125" customWidth="1"/>
    <col min="12217" max="12219" width="13.6328125" customWidth="1"/>
    <col min="12220" max="12221" width="12.26953125" customWidth="1"/>
    <col min="12222" max="12224" width="13.6328125" customWidth="1"/>
    <col min="12225" max="12226" width="12.26953125" customWidth="1"/>
    <col min="12227" max="12229" width="13.6328125" customWidth="1"/>
    <col min="12230" max="12231" width="12.26953125" customWidth="1"/>
    <col min="12232" max="12234" width="13.6328125" customWidth="1"/>
    <col min="12235" max="12235" width="14.36328125" bestFit="1" customWidth="1"/>
    <col min="12236" max="12236" width="12.26953125" customWidth="1"/>
    <col min="12237" max="12239" width="13.6328125" customWidth="1"/>
    <col min="12240" max="12240" width="14.36328125" bestFit="1" customWidth="1"/>
    <col min="12241" max="12241" width="12.26953125" customWidth="1"/>
    <col min="12242" max="12242" width="10.26953125" customWidth="1"/>
    <col min="12243" max="12244" width="13.6328125" customWidth="1"/>
    <col min="12245" max="12246" width="12.26953125" customWidth="1"/>
    <col min="12247" max="12249" width="13.6328125" customWidth="1"/>
    <col min="12250" max="12250" width="14.36328125" bestFit="1" customWidth="1"/>
    <col min="12251" max="12251" width="12.26953125" customWidth="1"/>
    <col min="12252" max="12254" width="13.6328125" customWidth="1"/>
    <col min="12255" max="12255" width="12.453125" bestFit="1" customWidth="1"/>
    <col min="12256" max="12256" width="12.26953125" customWidth="1"/>
    <col min="12257" max="12257" width="11.26953125" customWidth="1"/>
    <col min="12258" max="12259" width="13.6328125" customWidth="1"/>
    <col min="12260" max="12260" width="14.36328125" bestFit="1" customWidth="1"/>
    <col min="12261" max="12261" width="12.26953125" customWidth="1"/>
    <col min="12262" max="12262" width="9.08984375" customWidth="1"/>
    <col min="12263" max="12264" width="13.6328125" customWidth="1"/>
    <col min="12265" max="12265" width="13.6328125" bestFit="1" customWidth="1"/>
    <col min="12266" max="12266" width="12.26953125" customWidth="1"/>
    <col min="12267" max="12267" width="6.7265625" customWidth="1"/>
    <col min="12268" max="12269" width="13.6328125" customWidth="1"/>
    <col min="12270" max="12270" width="13.6328125" bestFit="1" customWidth="1"/>
    <col min="12271" max="12271" width="12.26953125" customWidth="1"/>
    <col min="12272" max="12274" width="13.6328125" customWidth="1"/>
    <col min="12275" max="12276" width="12.26953125" customWidth="1"/>
    <col min="12277" max="12279" width="13.6328125" customWidth="1"/>
    <col min="12280" max="12281" width="12.26953125" customWidth="1"/>
    <col min="12282" max="12284" width="13.6328125" customWidth="1"/>
    <col min="12285" max="12285" width="14.36328125" bestFit="1" customWidth="1"/>
    <col min="12286" max="12286" width="12.26953125" customWidth="1"/>
    <col min="12287" max="12289" width="13.6328125" customWidth="1"/>
    <col min="12290" max="12290" width="13.6328125" bestFit="1" customWidth="1"/>
    <col min="12291" max="12291" width="12.26953125" customWidth="1"/>
    <col min="12292" max="12292" width="11.26953125" customWidth="1"/>
    <col min="12293" max="12294" width="13.6328125" customWidth="1"/>
    <col min="12295" max="12295" width="13.6328125" bestFit="1" customWidth="1"/>
    <col min="12296" max="12296" width="12.26953125" customWidth="1"/>
    <col min="12297" max="12297" width="9.08984375" customWidth="1"/>
    <col min="12298" max="12299" width="13.6328125" customWidth="1"/>
    <col min="12300" max="12300" width="14.36328125" bestFit="1" customWidth="1"/>
    <col min="12301" max="12301" width="12.26953125" customWidth="1"/>
    <col min="12302" max="12304" width="12.81640625" customWidth="1"/>
    <col min="12305" max="12309" width="12.26953125" customWidth="1"/>
    <col min="12310" max="12312" width="12.81640625" customWidth="1"/>
    <col min="12313" max="12317" width="12.26953125" customWidth="1"/>
    <col min="12318" max="12320" width="12.81640625" customWidth="1"/>
    <col min="12321" max="12321" width="14.36328125" bestFit="1" customWidth="1"/>
    <col min="12322" max="12325" width="12.26953125" customWidth="1"/>
    <col min="12326" max="12328" width="12.81640625" customWidth="1"/>
    <col min="12329" max="12330" width="14.36328125" bestFit="1" customWidth="1"/>
    <col min="12331" max="12332" width="13.26953125" bestFit="1" customWidth="1"/>
    <col min="12333" max="12333" width="12.26953125" customWidth="1"/>
    <col min="12334" max="12336" width="12.81640625" customWidth="1"/>
    <col min="12337" max="12339" width="14.36328125" bestFit="1" customWidth="1"/>
    <col min="12340" max="12341" width="12.26953125" customWidth="1"/>
    <col min="12342" max="12344" width="12.81640625" customWidth="1"/>
    <col min="12345" max="12346" width="12.26953125" customWidth="1"/>
    <col min="12347" max="12347" width="14.36328125" bestFit="1" customWidth="1"/>
    <col min="12348" max="12349" width="12.26953125" customWidth="1"/>
    <col min="12350" max="12352" width="12.81640625" customWidth="1"/>
    <col min="12353" max="12357" width="12.26953125" customWidth="1"/>
    <col min="12358" max="12360" width="12.81640625" customWidth="1"/>
    <col min="12361" max="12365" width="12.26953125" customWidth="1"/>
    <col min="12366" max="12368" width="12.81640625" customWidth="1"/>
    <col min="12369" max="12373" width="12.26953125" customWidth="1"/>
    <col min="12374" max="12376" width="12.81640625" customWidth="1"/>
    <col min="12377" max="12377" width="14.36328125" bestFit="1" customWidth="1"/>
    <col min="12378" max="12378" width="13.26953125" bestFit="1" customWidth="1"/>
    <col min="12379" max="12380" width="14.36328125" bestFit="1" customWidth="1"/>
    <col min="12381" max="12381" width="12.26953125" customWidth="1"/>
    <col min="12382" max="12382" width="12.81640625" bestFit="1" customWidth="1"/>
    <col min="12383" max="12384" width="12.81640625" customWidth="1"/>
    <col min="12385" max="12385" width="13.6328125" bestFit="1" customWidth="1"/>
    <col min="12386" max="12388" width="14.36328125" bestFit="1" customWidth="1"/>
    <col min="12389" max="12389" width="12.26953125" customWidth="1"/>
    <col min="12390" max="12390" width="10.81640625" customWidth="1"/>
    <col min="12391" max="12392" width="12.81640625" customWidth="1"/>
    <col min="12393" max="12393" width="13.6328125" bestFit="1" customWidth="1"/>
    <col min="12394" max="12394" width="12.453125" bestFit="1" customWidth="1"/>
    <col min="12395" max="12396" width="13.6328125" bestFit="1" customWidth="1"/>
    <col min="12397" max="12397" width="12.26953125" customWidth="1"/>
    <col min="12398" max="12400" width="12.81640625" customWidth="1"/>
    <col min="12401" max="12405" width="12.26953125" customWidth="1"/>
    <col min="12406" max="12408" width="12.81640625" customWidth="1"/>
    <col min="12409" max="12409" width="12.26953125" customWidth="1"/>
    <col min="12410" max="12410" width="13.26953125" bestFit="1" customWidth="1"/>
    <col min="12411" max="12412" width="14.36328125" bestFit="1" customWidth="1"/>
    <col min="12413" max="12413" width="12.26953125" customWidth="1"/>
    <col min="12414" max="12416" width="12.81640625" customWidth="1"/>
    <col min="12417" max="12420" width="14.36328125" bestFit="1" customWidth="1"/>
    <col min="12421" max="12421" width="12.26953125" customWidth="1"/>
    <col min="12422" max="12422" width="12.81640625" bestFit="1" customWidth="1"/>
    <col min="12423" max="12424" width="12.81640625" customWidth="1"/>
    <col min="12425" max="12425" width="14.36328125" bestFit="1" customWidth="1"/>
    <col min="12426" max="12428" width="13.6328125" bestFit="1" customWidth="1"/>
    <col min="12429" max="12429" width="12.26953125" customWidth="1"/>
    <col min="12430" max="12432" width="12.81640625" customWidth="1"/>
    <col min="12433" max="12433" width="13.6328125" bestFit="1" customWidth="1"/>
    <col min="12434" max="12436" width="14.36328125" bestFit="1" customWidth="1"/>
    <col min="12437" max="12437" width="12.26953125" customWidth="1"/>
    <col min="12438" max="12440" width="12.81640625" customWidth="1"/>
    <col min="12441" max="12441" width="13.6328125" bestFit="1" customWidth="1"/>
    <col min="12442" max="12444" width="14.36328125" bestFit="1" customWidth="1"/>
    <col min="12445" max="12460" width="12.26953125" customWidth="1"/>
    <col min="12461" max="12461" width="12.81640625" customWidth="1"/>
    <col min="12462" max="12462" width="12.26953125" customWidth="1"/>
    <col min="12463" max="12463" width="11.453125" customWidth="1"/>
    <col min="12464" max="12464" width="11.7265625" customWidth="1"/>
    <col min="12465" max="12472" width="12.26953125" customWidth="1"/>
    <col min="12473" max="12475" width="13.6328125" customWidth="1"/>
    <col min="12476" max="12477" width="12.26953125" customWidth="1"/>
    <col min="12478" max="12480" width="13.6328125" customWidth="1"/>
    <col min="12481" max="12482" width="12.26953125" customWidth="1"/>
    <col min="12483" max="12485" width="13.6328125" customWidth="1"/>
    <col min="12486" max="12487" width="12.26953125" customWidth="1"/>
    <col min="12488" max="12490" width="13.6328125" customWidth="1"/>
    <col min="12491" max="12491" width="14.36328125" bestFit="1" customWidth="1"/>
    <col min="12492" max="12492" width="12.26953125" customWidth="1"/>
    <col min="12493" max="12495" width="13.6328125" customWidth="1"/>
    <col min="12496" max="12496" width="14.36328125" bestFit="1" customWidth="1"/>
    <col min="12497" max="12497" width="12.26953125" customWidth="1"/>
    <col min="12498" max="12498" width="10.26953125" customWidth="1"/>
    <col min="12499" max="12500" width="13.6328125" customWidth="1"/>
    <col min="12501" max="12502" width="12.26953125" customWidth="1"/>
    <col min="12503" max="12505" width="13.6328125" customWidth="1"/>
    <col min="12506" max="12506" width="14.36328125" bestFit="1" customWidth="1"/>
    <col min="12507" max="12507" width="12.26953125" customWidth="1"/>
    <col min="12508" max="12510" width="13.6328125" customWidth="1"/>
    <col min="12511" max="12511" width="12.453125" bestFit="1" customWidth="1"/>
    <col min="12512" max="12512" width="12.26953125" customWidth="1"/>
    <col min="12513" max="12513" width="11.26953125" customWidth="1"/>
    <col min="12514" max="12515" width="13.6328125" customWidth="1"/>
    <col min="12516" max="12516" width="14.36328125" bestFit="1" customWidth="1"/>
    <col min="12517" max="12517" width="12.26953125" customWidth="1"/>
    <col min="12518" max="12518" width="9.08984375" customWidth="1"/>
    <col min="12519" max="12520" width="13.6328125" customWidth="1"/>
    <col min="12521" max="12521" width="13.6328125" bestFit="1" customWidth="1"/>
    <col min="12522" max="12522" width="12.26953125" customWidth="1"/>
    <col min="12523" max="12523" width="6.7265625" customWidth="1"/>
    <col min="12524" max="12525" width="13.6328125" customWidth="1"/>
    <col min="12526" max="12526" width="13.6328125" bestFit="1" customWidth="1"/>
    <col min="12527" max="12527" width="12.26953125" customWidth="1"/>
    <col min="12528" max="12530" width="13.6328125" customWidth="1"/>
    <col min="12531" max="12532" width="12.26953125" customWidth="1"/>
    <col min="12533" max="12535" width="13.6328125" customWidth="1"/>
    <col min="12536" max="12537" width="12.26953125" customWidth="1"/>
    <col min="12538" max="12540" width="13.6328125" customWidth="1"/>
    <col min="12541" max="12541" width="14.36328125" bestFit="1" customWidth="1"/>
    <col min="12542" max="12542" width="12.26953125" customWidth="1"/>
    <col min="12543" max="12545" width="13.6328125" customWidth="1"/>
    <col min="12546" max="12546" width="13.6328125" bestFit="1" customWidth="1"/>
    <col min="12547" max="12547" width="12.26953125" customWidth="1"/>
    <col min="12548" max="12548" width="11.26953125" customWidth="1"/>
    <col min="12549" max="12550" width="13.6328125" customWidth="1"/>
    <col min="12551" max="12551" width="13.6328125" bestFit="1" customWidth="1"/>
    <col min="12552" max="12552" width="12.26953125" customWidth="1"/>
    <col min="12553" max="12553" width="9.08984375" customWidth="1"/>
    <col min="12554" max="12555" width="13.6328125" customWidth="1"/>
    <col min="12556" max="12556" width="14.36328125" bestFit="1" customWidth="1"/>
    <col min="12557" max="12557" width="12.26953125" customWidth="1"/>
    <col min="12558" max="12560" width="12.81640625" customWidth="1"/>
    <col min="12561" max="12565" width="12.26953125" customWidth="1"/>
    <col min="12566" max="12568" width="12.81640625" customWidth="1"/>
    <col min="12569" max="12573" width="12.26953125" customWidth="1"/>
    <col min="12574" max="12576" width="12.81640625" customWidth="1"/>
    <col min="12577" max="12577" width="14.36328125" bestFit="1" customWidth="1"/>
    <col min="12578" max="12581" width="12.26953125" customWidth="1"/>
    <col min="12582" max="12584" width="12.81640625" customWidth="1"/>
    <col min="12585" max="12586" width="14.36328125" bestFit="1" customWidth="1"/>
    <col min="12587" max="12588" width="13.26953125" bestFit="1" customWidth="1"/>
    <col min="12589" max="12589" width="12.26953125" customWidth="1"/>
    <col min="12590" max="12592" width="12.81640625" customWidth="1"/>
    <col min="12593" max="12595" width="14.36328125" bestFit="1" customWidth="1"/>
    <col min="12596" max="12597" width="12.26953125" customWidth="1"/>
    <col min="12598" max="12600" width="12.81640625" customWidth="1"/>
    <col min="12601" max="12602" width="12.26953125" customWidth="1"/>
    <col min="12603" max="12603" width="14.36328125" bestFit="1" customWidth="1"/>
    <col min="12604" max="12605" width="12.26953125" customWidth="1"/>
    <col min="12606" max="12608" width="12.81640625" customWidth="1"/>
    <col min="12609" max="12613" width="12.26953125" customWidth="1"/>
    <col min="12614" max="12616" width="12.81640625" customWidth="1"/>
    <col min="12617" max="12621" width="12.26953125" customWidth="1"/>
    <col min="12622" max="12624" width="12.81640625" customWidth="1"/>
    <col min="12625" max="12629" width="12.26953125" customWidth="1"/>
    <col min="12630" max="12632" width="12.81640625" customWidth="1"/>
    <col min="12633" max="12633" width="14.36328125" bestFit="1" customWidth="1"/>
    <col min="12634" max="12634" width="13.26953125" bestFit="1" customWidth="1"/>
    <col min="12635" max="12636" width="14.36328125" bestFit="1" customWidth="1"/>
    <col min="12637" max="12637" width="12.26953125" customWidth="1"/>
    <col min="12638" max="12638" width="12.81640625" bestFit="1" customWidth="1"/>
    <col min="12639" max="12640" width="12.81640625" customWidth="1"/>
    <col min="12641" max="12641" width="13.6328125" bestFit="1" customWidth="1"/>
    <col min="12642" max="12644" width="14.36328125" bestFit="1" customWidth="1"/>
    <col min="12645" max="12645" width="12.26953125" customWidth="1"/>
    <col min="12646" max="12646" width="10.81640625" customWidth="1"/>
    <col min="12647" max="12648" width="12.81640625" customWidth="1"/>
    <col min="12649" max="12649" width="13.6328125" bestFit="1" customWidth="1"/>
    <col min="12650" max="12650" width="12.453125" bestFit="1" customWidth="1"/>
    <col min="12651" max="12652" width="13.6328125" bestFit="1" customWidth="1"/>
    <col min="12653" max="12653" width="12.26953125" customWidth="1"/>
    <col min="12654" max="12656" width="12.81640625" customWidth="1"/>
    <col min="12657" max="12661" width="12.26953125" customWidth="1"/>
    <col min="12662" max="12664" width="12.81640625" customWidth="1"/>
    <col min="12665" max="12665" width="12.26953125" customWidth="1"/>
    <col min="12666" max="12666" width="13.26953125" bestFit="1" customWidth="1"/>
    <col min="12667" max="12668" width="14.36328125" bestFit="1" customWidth="1"/>
    <col min="12669" max="12669" width="12.26953125" customWidth="1"/>
    <col min="12670" max="12672" width="12.81640625" customWidth="1"/>
    <col min="12673" max="12676" width="14.36328125" bestFit="1" customWidth="1"/>
    <col min="12677" max="12677" width="12.26953125" customWidth="1"/>
    <col min="12678" max="12678" width="12.81640625" bestFit="1" customWidth="1"/>
    <col min="12679" max="12680" width="12.81640625" customWidth="1"/>
    <col min="12681" max="12681" width="14.36328125" bestFit="1" customWidth="1"/>
    <col min="12682" max="12684" width="13.6328125" bestFit="1" customWidth="1"/>
    <col min="12685" max="12685" width="12.26953125" customWidth="1"/>
    <col min="12686" max="12688" width="12.81640625" customWidth="1"/>
    <col min="12689" max="12689" width="13.6328125" bestFit="1" customWidth="1"/>
    <col min="12690" max="12692" width="14.36328125" bestFit="1" customWidth="1"/>
    <col min="12693" max="12693" width="12.26953125" customWidth="1"/>
    <col min="12694" max="12696" width="12.81640625" customWidth="1"/>
    <col min="12697" max="12697" width="13.6328125" bestFit="1" customWidth="1"/>
    <col min="12698" max="12700" width="14.36328125" bestFit="1" customWidth="1"/>
    <col min="12701" max="12716" width="12.26953125" customWidth="1"/>
    <col min="12717" max="12717" width="12.81640625" customWidth="1"/>
    <col min="12718" max="12718" width="12.26953125" customWidth="1"/>
    <col min="12719" max="12719" width="11.453125" customWidth="1"/>
    <col min="12720" max="12720" width="11.7265625" customWidth="1"/>
    <col min="12721" max="12728" width="12.26953125" customWidth="1"/>
    <col min="12729" max="12731" width="13.6328125" customWidth="1"/>
    <col min="12732" max="12733" width="12.26953125" customWidth="1"/>
    <col min="12734" max="12736" width="13.6328125" customWidth="1"/>
    <col min="12737" max="12738" width="12.26953125" customWidth="1"/>
    <col min="12739" max="12741" width="13.6328125" customWidth="1"/>
    <col min="12742" max="12743" width="12.26953125" customWidth="1"/>
    <col min="12744" max="12746" width="13.6328125" customWidth="1"/>
    <col min="12747" max="12747" width="14.36328125" bestFit="1" customWidth="1"/>
    <col min="12748" max="12748" width="12.26953125" customWidth="1"/>
    <col min="12749" max="12751" width="13.6328125" customWidth="1"/>
    <col min="12752" max="12752" width="14.36328125" bestFit="1" customWidth="1"/>
    <col min="12753" max="12753" width="12.26953125" customWidth="1"/>
    <col min="12754" max="12754" width="10.26953125" customWidth="1"/>
    <col min="12755" max="12756" width="13.6328125" customWidth="1"/>
    <col min="12757" max="12758" width="12.26953125" customWidth="1"/>
    <col min="12759" max="12761" width="13.6328125" customWidth="1"/>
    <col min="12762" max="12762" width="14.36328125" bestFit="1" customWidth="1"/>
    <col min="12763" max="12763" width="12.26953125" customWidth="1"/>
    <col min="12764" max="12766" width="13.6328125" customWidth="1"/>
    <col min="12767" max="12767" width="12.453125" bestFit="1" customWidth="1"/>
    <col min="12768" max="12768" width="12.26953125" customWidth="1"/>
    <col min="12769" max="12769" width="11.26953125" customWidth="1"/>
    <col min="12770" max="12771" width="13.6328125" customWidth="1"/>
    <col min="12772" max="12772" width="14.36328125" bestFit="1" customWidth="1"/>
    <col min="12773" max="12773" width="12.26953125" customWidth="1"/>
    <col min="12774" max="12774" width="9.08984375" customWidth="1"/>
    <col min="12775" max="12776" width="13.6328125" customWidth="1"/>
    <col min="12777" max="12777" width="13.6328125" bestFit="1" customWidth="1"/>
    <col min="12778" max="12778" width="12.26953125" customWidth="1"/>
    <col min="12779" max="12779" width="6.7265625" customWidth="1"/>
    <col min="12780" max="12781" width="13.6328125" customWidth="1"/>
    <col min="12782" max="12782" width="13.6328125" bestFit="1" customWidth="1"/>
    <col min="12783" max="12783" width="12.26953125" customWidth="1"/>
    <col min="12784" max="12786" width="13.6328125" customWidth="1"/>
    <col min="12787" max="12788" width="12.26953125" customWidth="1"/>
    <col min="12789" max="12791" width="13.6328125" customWidth="1"/>
    <col min="12792" max="12793" width="12.26953125" customWidth="1"/>
    <col min="12794" max="12796" width="13.6328125" customWidth="1"/>
    <col min="12797" max="12797" width="14.36328125" bestFit="1" customWidth="1"/>
    <col min="12798" max="12798" width="12.26953125" customWidth="1"/>
    <col min="12799" max="12801" width="13.6328125" customWidth="1"/>
    <col min="12802" max="12802" width="13.6328125" bestFit="1" customWidth="1"/>
    <col min="12803" max="12803" width="12.26953125" customWidth="1"/>
    <col min="12804" max="12804" width="11.26953125" customWidth="1"/>
    <col min="12805" max="12806" width="13.6328125" customWidth="1"/>
    <col min="12807" max="12807" width="13.6328125" bestFit="1" customWidth="1"/>
    <col min="12808" max="12808" width="12.26953125" customWidth="1"/>
    <col min="12809" max="12809" width="9.08984375" customWidth="1"/>
    <col min="12810" max="12811" width="13.6328125" customWidth="1"/>
    <col min="12812" max="12812" width="14.36328125" bestFit="1" customWidth="1"/>
    <col min="12813" max="12813" width="12.26953125" customWidth="1"/>
    <col min="12814" max="12816" width="12.81640625" customWidth="1"/>
    <col min="12817" max="12821" width="12.26953125" customWidth="1"/>
    <col min="12822" max="12824" width="12.81640625" customWidth="1"/>
    <col min="12825" max="12829" width="12.26953125" customWidth="1"/>
    <col min="12830" max="12832" width="12.81640625" customWidth="1"/>
    <col min="12833" max="12833" width="14.36328125" bestFit="1" customWidth="1"/>
    <col min="12834" max="12837" width="12.26953125" customWidth="1"/>
    <col min="12838" max="12840" width="12.81640625" customWidth="1"/>
    <col min="12841" max="12842" width="14.36328125" bestFit="1" customWidth="1"/>
    <col min="12843" max="12844" width="13.26953125" bestFit="1" customWidth="1"/>
    <col min="12845" max="12845" width="12.26953125" customWidth="1"/>
    <col min="12846" max="12848" width="12.81640625" customWidth="1"/>
    <col min="12849" max="12851" width="14.36328125" bestFit="1" customWidth="1"/>
    <col min="12852" max="12853" width="12.26953125" customWidth="1"/>
    <col min="12854" max="12856" width="12.81640625" customWidth="1"/>
    <col min="12857" max="12858" width="12.26953125" customWidth="1"/>
    <col min="12859" max="12859" width="14.36328125" bestFit="1" customWidth="1"/>
    <col min="12860" max="12861" width="12.26953125" customWidth="1"/>
    <col min="12862" max="12864" width="12.81640625" customWidth="1"/>
    <col min="12865" max="12869" width="12.26953125" customWidth="1"/>
    <col min="12870" max="12872" width="12.81640625" customWidth="1"/>
    <col min="12873" max="12877" width="12.26953125" customWidth="1"/>
    <col min="12878" max="12880" width="12.81640625" customWidth="1"/>
    <col min="12881" max="12885" width="12.26953125" customWidth="1"/>
    <col min="12886" max="12888" width="12.81640625" customWidth="1"/>
    <col min="12889" max="12889" width="14.36328125" bestFit="1" customWidth="1"/>
    <col min="12890" max="12890" width="13.26953125" bestFit="1" customWidth="1"/>
    <col min="12891" max="12892" width="14.36328125" bestFit="1" customWidth="1"/>
    <col min="12893" max="12893" width="12.26953125" customWidth="1"/>
    <col min="12894" max="12894" width="12.81640625" bestFit="1" customWidth="1"/>
    <col min="12895" max="12896" width="12.81640625" customWidth="1"/>
    <col min="12897" max="12897" width="13.6328125" bestFit="1" customWidth="1"/>
    <col min="12898" max="12900" width="14.36328125" bestFit="1" customWidth="1"/>
    <col min="12901" max="12901" width="12.26953125" customWidth="1"/>
    <col min="12902" max="12902" width="10.81640625" customWidth="1"/>
    <col min="12903" max="12904" width="12.81640625" customWidth="1"/>
    <col min="12905" max="12905" width="13.6328125" bestFit="1" customWidth="1"/>
    <col min="12906" max="12906" width="12.453125" bestFit="1" customWidth="1"/>
    <col min="12907" max="12908" width="13.6328125" bestFit="1" customWidth="1"/>
    <col min="12909" max="12909" width="12.26953125" customWidth="1"/>
    <col min="12910" max="12912" width="12.81640625" customWidth="1"/>
    <col min="12913" max="12917" width="12.26953125" customWidth="1"/>
    <col min="12918" max="12920" width="12.81640625" customWidth="1"/>
    <col min="12921" max="12921" width="12.26953125" customWidth="1"/>
    <col min="12922" max="12922" width="13.26953125" bestFit="1" customWidth="1"/>
    <col min="12923" max="12924" width="14.36328125" bestFit="1" customWidth="1"/>
    <col min="12925" max="12925" width="12.26953125" customWidth="1"/>
    <col min="12926" max="12928" width="12.81640625" customWidth="1"/>
    <col min="12929" max="12932" width="14.36328125" bestFit="1" customWidth="1"/>
    <col min="12933" max="12933" width="12.26953125" customWidth="1"/>
    <col min="12934" max="12934" width="12.81640625" bestFit="1" customWidth="1"/>
    <col min="12935" max="12936" width="12.81640625" customWidth="1"/>
    <col min="12937" max="12937" width="14.36328125" bestFit="1" customWidth="1"/>
    <col min="12938" max="12940" width="13.6328125" bestFit="1" customWidth="1"/>
    <col min="12941" max="12941" width="12.26953125" customWidth="1"/>
    <col min="12942" max="12944" width="12.81640625" customWidth="1"/>
    <col min="12945" max="12945" width="13.6328125" bestFit="1" customWidth="1"/>
    <col min="12946" max="12948" width="14.36328125" bestFit="1" customWidth="1"/>
    <col min="12949" max="12949" width="12.26953125" customWidth="1"/>
    <col min="12950" max="12952" width="12.81640625" customWidth="1"/>
    <col min="12953" max="12953" width="13.6328125" bestFit="1" customWidth="1"/>
    <col min="12954" max="12956" width="14.36328125" bestFit="1" customWidth="1"/>
    <col min="12957" max="12972" width="12.26953125" customWidth="1"/>
    <col min="12973" max="12973" width="12.81640625" customWidth="1"/>
    <col min="12974" max="12974" width="12.26953125" customWidth="1"/>
    <col min="12975" max="12975" width="11.453125" customWidth="1"/>
    <col min="12976" max="12976" width="11.7265625" customWidth="1"/>
    <col min="12977" max="12984" width="12.26953125" customWidth="1"/>
    <col min="12985" max="12987" width="13.6328125" customWidth="1"/>
    <col min="12988" max="12989" width="12.26953125" customWidth="1"/>
    <col min="12990" max="12992" width="13.6328125" customWidth="1"/>
    <col min="12993" max="12994" width="12.26953125" customWidth="1"/>
    <col min="12995" max="12997" width="13.6328125" customWidth="1"/>
    <col min="12998" max="12999" width="12.26953125" customWidth="1"/>
    <col min="13000" max="13002" width="13.6328125" customWidth="1"/>
    <col min="13003" max="13003" width="14.36328125" bestFit="1" customWidth="1"/>
    <col min="13004" max="13004" width="12.26953125" customWidth="1"/>
    <col min="13005" max="13007" width="13.6328125" customWidth="1"/>
    <col min="13008" max="13008" width="14.36328125" bestFit="1" customWidth="1"/>
    <col min="13009" max="13009" width="12.26953125" customWidth="1"/>
    <col min="13010" max="13010" width="10.26953125" customWidth="1"/>
    <col min="13011" max="13012" width="13.6328125" customWidth="1"/>
    <col min="13013" max="13014" width="12.26953125" customWidth="1"/>
    <col min="13015" max="13017" width="13.6328125" customWidth="1"/>
    <col min="13018" max="13018" width="14.36328125" bestFit="1" customWidth="1"/>
    <col min="13019" max="13019" width="12.26953125" customWidth="1"/>
    <col min="13020" max="13022" width="13.6328125" customWidth="1"/>
    <col min="13023" max="13023" width="12.453125" bestFit="1" customWidth="1"/>
    <col min="13024" max="13024" width="12.26953125" customWidth="1"/>
    <col min="13025" max="13025" width="11.26953125" customWidth="1"/>
    <col min="13026" max="13027" width="13.6328125" customWidth="1"/>
    <col min="13028" max="13028" width="14.36328125" bestFit="1" customWidth="1"/>
    <col min="13029" max="13029" width="12.26953125" customWidth="1"/>
    <col min="13030" max="13030" width="9.08984375" customWidth="1"/>
    <col min="13031" max="13032" width="13.6328125" customWidth="1"/>
    <col min="13033" max="13033" width="13.6328125" bestFit="1" customWidth="1"/>
    <col min="13034" max="13034" width="12.26953125" customWidth="1"/>
    <col min="13035" max="13035" width="6.7265625" customWidth="1"/>
    <col min="13036" max="13037" width="13.6328125" customWidth="1"/>
    <col min="13038" max="13038" width="13.6328125" bestFit="1" customWidth="1"/>
    <col min="13039" max="13039" width="12.26953125" customWidth="1"/>
    <col min="13040" max="13042" width="13.6328125" customWidth="1"/>
    <col min="13043" max="13044" width="12.26953125" customWidth="1"/>
    <col min="13045" max="13047" width="13.6328125" customWidth="1"/>
    <col min="13048" max="13049" width="12.26953125" customWidth="1"/>
    <col min="13050" max="13052" width="13.6328125" customWidth="1"/>
    <col min="13053" max="13053" width="14.36328125" bestFit="1" customWidth="1"/>
    <col min="13054" max="13054" width="12.26953125" customWidth="1"/>
    <col min="13055" max="13057" width="13.6328125" customWidth="1"/>
    <col min="13058" max="13058" width="13.6328125" bestFit="1" customWidth="1"/>
    <col min="13059" max="13059" width="12.26953125" customWidth="1"/>
    <col min="13060" max="13060" width="11.26953125" customWidth="1"/>
    <col min="13061" max="13062" width="13.6328125" customWidth="1"/>
    <col min="13063" max="13063" width="13.6328125" bestFit="1" customWidth="1"/>
    <col min="13064" max="13064" width="12.26953125" customWidth="1"/>
    <col min="13065" max="13065" width="9.08984375" customWidth="1"/>
    <col min="13066" max="13067" width="13.6328125" customWidth="1"/>
    <col min="13068" max="13068" width="14.36328125" bestFit="1" customWidth="1"/>
    <col min="13069" max="13069" width="12.26953125" customWidth="1"/>
    <col min="13070" max="13072" width="12.81640625" customWidth="1"/>
    <col min="13073" max="13077" width="12.26953125" customWidth="1"/>
    <col min="13078" max="13080" width="12.81640625" customWidth="1"/>
    <col min="13081" max="13085" width="12.26953125" customWidth="1"/>
    <col min="13086" max="13088" width="12.81640625" customWidth="1"/>
    <col min="13089" max="13089" width="14.36328125" bestFit="1" customWidth="1"/>
    <col min="13090" max="13093" width="12.26953125" customWidth="1"/>
    <col min="13094" max="13096" width="12.81640625" customWidth="1"/>
    <col min="13097" max="13098" width="14.36328125" bestFit="1" customWidth="1"/>
    <col min="13099" max="13100" width="13.26953125" bestFit="1" customWidth="1"/>
    <col min="13101" max="13101" width="12.26953125" customWidth="1"/>
    <col min="13102" max="13104" width="12.81640625" customWidth="1"/>
    <col min="13105" max="13107" width="14.36328125" bestFit="1" customWidth="1"/>
    <col min="13108" max="13109" width="12.26953125" customWidth="1"/>
    <col min="13110" max="13112" width="12.81640625" customWidth="1"/>
    <col min="13113" max="13114" width="12.26953125" customWidth="1"/>
    <col min="13115" max="13115" width="14.36328125" bestFit="1" customWidth="1"/>
    <col min="13116" max="13117" width="12.26953125" customWidth="1"/>
    <col min="13118" max="13120" width="12.81640625" customWidth="1"/>
    <col min="13121" max="13125" width="12.26953125" customWidth="1"/>
    <col min="13126" max="13128" width="12.81640625" customWidth="1"/>
    <col min="13129" max="13133" width="12.26953125" customWidth="1"/>
    <col min="13134" max="13136" width="12.81640625" customWidth="1"/>
    <col min="13137" max="13141" width="12.26953125" customWidth="1"/>
    <col min="13142" max="13144" width="12.81640625" customWidth="1"/>
    <col min="13145" max="13145" width="14.36328125" bestFit="1" customWidth="1"/>
    <col min="13146" max="13146" width="13.26953125" bestFit="1" customWidth="1"/>
    <col min="13147" max="13148" width="14.36328125" bestFit="1" customWidth="1"/>
    <col min="13149" max="13149" width="12.26953125" customWidth="1"/>
    <col min="13150" max="13150" width="12.81640625" bestFit="1" customWidth="1"/>
    <col min="13151" max="13152" width="12.81640625" customWidth="1"/>
    <col min="13153" max="13153" width="13.6328125" bestFit="1" customWidth="1"/>
    <col min="13154" max="13156" width="14.36328125" bestFit="1" customWidth="1"/>
    <col min="13157" max="13157" width="12.26953125" customWidth="1"/>
    <col min="13158" max="13158" width="10.81640625" customWidth="1"/>
    <col min="13159" max="13160" width="12.81640625" customWidth="1"/>
    <col min="13161" max="13161" width="13.6328125" bestFit="1" customWidth="1"/>
    <col min="13162" max="13162" width="12.453125" bestFit="1" customWidth="1"/>
    <col min="13163" max="13164" width="13.6328125" bestFit="1" customWidth="1"/>
    <col min="13165" max="13165" width="12.26953125" customWidth="1"/>
    <col min="13166" max="13168" width="12.81640625" customWidth="1"/>
    <col min="13169" max="13173" width="12.26953125" customWidth="1"/>
    <col min="13174" max="13176" width="12.81640625" customWidth="1"/>
    <col min="13177" max="13177" width="12.26953125" customWidth="1"/>
    <col min="13178" max="13178" width="13.26953125" bestFit="1" customWidth="1"/>
    <col min="13179" max="13180" width="14.36328125" bestFit="1" customWidth="1"/>
    <col min="13181" max="13181" width="12.26953125" customWidth="1"/>
    <col min="13182" max="13184" width="12.81640625" customWidth="1"/>
    <col min="13185" max="13188" width="14.36328125" bestFit="1" customWidth="1"/>
    <col min="13189" max="13189" width="12.26953125" customWidth="1"/>
    <col min="13190" max="13190" width="12.81640625" bestFit="1" customWidth="1"/>
    <col min="13191" max="13192" width="12.81640625" customWidth="1"/>
    <col min="13193" max="13193" width="14.36328125" bestFit="1" customWidth="1"/>
    <col min="13194" max="13196" width="13.6328125" bestFit="1" customWidth="1"/>
    <col min="13197" max="13197" width="12.26953125" customWidth="1"/>
    <col min="13198" max="13200" width="12.81640625" customWidth="1"/>
    <col min="13201" max="13201" width="13.6328125" bestFit="1" customWidth="1"/>
    <col min="13202" max="13204" width="14.36328125" bestFit="1" customWidth="1"/>
    <col min="13205" max="13205" width="12.26953125" customWidth="1"/>
    <col min="13206" max="13208" width="12.81640625" customWidth="1"/>
    <col min="13209" max="13209" width="13.6328125" bestFit="1" customWidth="1"/>
    <col min="13210" max="13212" width="14.36328125" bestFit="1" customWidth="1"/>
    <col min="13213" max="13228" width="12.26953125" customWidth="1"/>
    <col min="13229" max="13229" width="12.81640625" customWidth="1"/>
    <col min="13230" max="13230" width="12.26953125" customWidth="1"/>
    <col min="13231" max="13231" width="11.453125" customWidth="1"/>
    <col min="13232" max="13232" width="11.7265625" customWidth="1"/>
    <col min="13233" max="13240" width="12.26953125" customWidth="1"/>
    <col min="13241" max="13243" width="13.6328125" customWidth="1"/>
    <col min="13244" max="13245" width="12.26953125" customWidth="1"/>
    <col min="13246" max="13248" width="13.6328125" customWidth="1"/>
    <col min="13249" max="13250" width="12.26953125" customWidth="1"/>
    <col min="13251" max="13253" width="13.6328125" customWidth="1"/>
    <col min="13254" max="13255" width="12.26953125" customWidth="1"/>
    <col min="13256" max="13258" width="13.6328125" customWidth="1"/>
    <col min="13259" max="13259" width="14.36328125" bestFit="1" customWidth="1"/>
    <col min="13260" max="13260" width="12.26953125" customWidth="1"/>
    <col min="13261" max="13263" width="13.6328125" customWidth="1"/>
    <col min="13264" max="13264" width="14.36328125" bestFit="1" customWidth="1"/>
    <col min="13265" max="13265" width="12.26953125" customWidth="1"/>
    <col min="13266" max="13266" width="10.26953125" customWidth="1"/>
    <col min="13267" max="13268" width="13.6328125" customWidth="1"/>
    <col min="13269" max="13270" width="12.26953125" customWidth="1"/>
    <col min="13271" max="13273" width="13.6328125" customWidth="1"/>
    <col min="13274" max="13274" width="14.36328125" bestFit="1" customWidth="1"/>
    <col min="13275" max="13275" width="12.26953125" customWidth="1"/>
    <col min="13276" max="13278" width="13.6328125" customWidth="1"/>
    <col min="13279" max="13279" width="12.453125" bestFit="1" customWidth="1"/>
    <col min="13280" max="13280" width="12.26953125" customWidth="1"/>
    <col min="13281" max="13281" width="11.26953125" customWidth="1"/>
    <col min="13282" max="13283" width="13.6328125" customWidth="1"/>
    <col min="13284" max="13284" width="14.36328125" bestFit="1" customWidth="1"/>
    <col min="13285" max="13285" width="12.26953125" customWidth="1"/>
    <col min="13286" max="13286" width="9.08984375" customWidth="1"/>
    <col min="13287" max="13288" width="13.6328125" customWidth="1"/>
    <col min="13289" max="13289" width="13.6328125" bestFit="1" customWidth="1"/>
    <col min="13290" max="13290" width="12.26953125" customWidth="1"/>
    <col min="13291" max="13291" width="6.7265625" customWidth="1"/>
    <col min="13292" max="13293" width="13.6328125" customWidth="1"/>
    <col min="13294" max="13294" width="13.6328125" bestFit="1" customWidth="1"/>
    <col min="13295" max="13295" width="12.26953125" customWidth="1"/>
    <col min="13296" max="13298" width="13.6328125" customWidth="1"/>
    <col min="13299" max="13300" width="12.26953125" customWidth="1"/>
    <col min="13301" max="13303" width="13.6328125" customWidth="1"/>
    <col min="13304" max="13305" width="12.26953125" customWidth="1"/>
    <col min="13306" max="13308" width="13.6328125" customWidth="1"/>
    <col min="13309" max="13309" width="14.36328125" bestFit="1" customWidth="1"/>
    <col min="13310" max="13310" width="12.26953125" customWidth="1"/>
    <col min="13311" max="13313" width="13.6328125" customWidth="1"/>
    <col min="13314" max="13314" width="13.6328125" bestFit="1" customWidth="1"/>
    <col min="13315" max="13315" width="12.26953125" customWidth="1"/>
    <col min="13316" max="13316" width="11.26953125" customWidth="1"/>
    <col min="13317" max="13318" width="13.6328125" customWidth="1"/>
    <col min="13319" max="13319" width="13.6328125" bestFit="1" customWidth="1"/>
    <col min="13320" max="13320" width="12.26953125" customWidth="1"/>
    <col min="13321" max="13321" width="9.08984375" customWidth="1"/>
    <col min="13322" max="13323" width="13.6328125" customWidth="1"/>
    <col min="13324" max="13324" width="14.36328125" bestFit="1" customWidth="1"/>
    <col min="13325" max="13325" width="12.26953125" customWidth="1"/>
    <col min="13326" max="13328" width="12.81640625" customWidth="1"/>
    <col min="13329" max="13333" width="12.26953125" customWidth="1"/>
    <col min="13334" max="13336" width="12.81640625" customWidth="1"/>
    <col min="13337" max="13341" width="12.26953125" customWidth="1"/>
    <col min="13342" max="13344" width="12.81640625" customWidth="1"/>
    <col min="13345" max="13345" width="14.36328125" bestFit="1" customWidth="1"/>
    <col min="13346" max="13349" width="12.26953125" customWidth="1"/>
    <col min="13350" max="13352" width="12.81640625" customWidth="1"/>
    <col min="13353" max="13354" width="14.36328125" bestFit="1" customWidth="1"/>
    <col min="13355" max="13356" width="13.26953125" bestFit="1" customWidth="1"/>
    <col min="13357" max="13357" width="12.26953125" customWidth="1"/>
    <col min="13358" max="13360" width="12.81640625" customWidth="1"/>
    <col min="13361" max="13363" width="14.36328125" bestFit="1" customWidth="1"/>
    <col min="13364" max="13365" width="12.26953125" customWidth="1"/>
    <col min="13366" max="13368" width="12.81640625" customWidth="1"/>
    <col min="13369" max="13370" width="12.26953125" customWidth="1"/>
    <col min="13371" max="13371" width="14.36328125" bestFit="1" customWidth="1"/>
    <col min="13372" max="13373" width="12.26953125" customWidth="1"/>
    <col min="13374" max="13376" width="12.81640625" customWidth="1"/>
    <col min="13377" max="13381" width="12.26953125" customWidth="1"/>
    <col min="13382" max="13384" width="12.81640625" customWidth="1"/>
    <col min="13385" max="13389" width="12.26953125" customWidth="1"/>
    <col min="13390" max="13392" width="12.81640625" customWidth="1"/>
    <col min="13393" max="13397" width="12.26953125" customWidth="1"/>
    <col min="13398" max="13400" width="12.81640625" customWidth="1"/>
    <col min="13401" max="13401" width="14.36328125" bestFit="1" customWidth="1"/>
    <col min="13402" max="13402" width="13.26953125" bestFit="1" customWidth="1"/>
    <col min="13403" max="13404" width="14.36328125" bestFit="1" customWidth="1"/>
    <col min="13405" max="13405" width="12.26953125" customWidth="1"/>
    <col min="13406" max="13406" width="12.81640625" bestFit="1" customWidth="1"/>
    <col min="13407" max="13408" width="12.81640625" customWidth="1"/>
    <col min="13409" max="13409" width="13.6328125" bestFit="1" customWidth="1"/>
    <col min="13410" max="13412" width="14.36328125" bestFit="1" customWidth="1"/>
    <col min="13413" max="13413" width="12.26953125" customWidth="1"/>
    <col min="13414" max="13414" width="10.81640625" customWidth="1"/>
    <col min="13415" max="13416" width="12.81640625" customWidth="1"/>
    <col min="13417" max="13417" width="13.6328125" bestFit="1" customWidth="1"/>
    <col min="13418" max="13418" width="12.453125" bestFit="1" customWidth="1"/>
    <col min="13419" max="13420" width="13.6328125" bestFit="1" customWidth="1"/>
    <col min="13421" max="13421" width="12.26953125" customWidth="1"/>
    <col min="13422" max="13424" width="12.81640625" customWidth="1"/>
    <col min="13425" max="13429" width="12.26953125" customWidth="1"/>
    <col min="13430" max="13432" width="12.81640625" customWidth="1"/>
    <col min="13433" max="13433" width="12.26953125" customWidth="1"/>
    <col min="13434" max="13434" width="13.26953125" bestFit="1" customWidth="1"/>
    <col min="13435" max="13436" width="14.36328125" bestFit="1" customWidth="1"/>
    <col min="13437" max="13437" width="12.26953125" customWidth="1"/>
    <col min="13438" max="13440" width="12.81640625" customWidth="1"/>
    <col min="13441" max="13444" width="14.36328125" bestFit="1" customWidth="1"/>
    <col min="13445" max="13445" width="12.26953125" customWidth="1"/>
    <col min="13446" max="13446" width="12.81640625" bestFit="1" customWidth="1"/>
    <col min="13447" max="13448" width="12.81640625" customWidth="1"/>
    <col min="13449" max="13449" width="14.36328125" bestFit="1" customWidth="1"/>
    <col min="13450" max="13452" width="13.6328125" bestFit="1" customWidth="1"/>
    <col min="13453" max="13453" width="12.26953125" customWidth="1"/>
    <col min="13454" max="13456" width="12.81640625" customWidth="1"/>
    <col min="13457" max="13457" width="13.6328125" bestFit="1" customWidth="1"/>
    <col min="13458" max="13460" width="14.36328125" bestFit="1" customWidth="1"/>
    <col min="13461" max="13461" width="12.26953125" customWidth="1"/>
    <col min="13462" max="13464" width="12.81640625" customWidth="1"/>
    <col min="13465" max="13465" width="13.6328125" bestFit="1" customWidth="1"/>
    <col min="13466" max="13468" width="14.36328125" bestFit="1" customWidth="1"/>
    <col min="13469" max="13484" width="12.26953125" customWidth="1"/>
    <col min="13485" max="13485" width="12.81640625" customWidth="1"/>
    <col min="13486" max="13486" width="12.26953125" customWidth="1"/>
    <col min="13487" max="13487" width="11.453125" customWidth="1"/>
    <col min="13488" max="13488" width="11.7265625" customWidth="1"/>
    <col min="13489" max="13496" width="12.26953125" customWidth="1"/>
    <col min="13497" max="13499" width="13.6328125" customWidth="1"/>
    <col min="13500" max="13501" width="12.26953125" customWidth="1"/>
    <col min="13502" max="13504" width="13.6328125" customWidth="1"/>
    <col min="13505" max="13506" width="12.26953125" customWidth="1"/>
    <col min="13507" max="13509" width="13.6328125" customWidth="1"/>
    <col min="13510" max="13511" width="12.26953125" customWidth="1"/>
    <col min="13512" max="13514" width="13.6328125" customWidth="1"/>
    <col min="13515" max="13515" width="14.36328125" bestFit="1" customWidth="1"/>
    <col min="13516" max="13516" width="12.26953125" customWidth="1"/>
    <col min="13517" max="13519" width="13.6328125" customWidth="1"/>
    <col min="13520" max="13520" width="14.36328125" bestFit="1" customWidth="1"/>
    <col min="13521" max="13521" width="12.26953125" customWidth="1"/>
    <col min="13522" max="13522" width="10.26953125" customWidth="1"/>
    <col min="13523" max="13524" width="13.6328125" customWidth="1"/>
    <col min="13525" max="13526" width="12.26953125" customWidth="1"/>
    <col min="13527" max="13529" width="13.6328125" customWidth="1"/>
    <col min="13530" max="13530" width="14.36328125" bestFit="1" customWidth="1"/>
    <col min="13531" max="13531" width="12.26953125" customWidth="1"/>
    <col min="13532" max="13534" width="13.6328125" customWidth="1"/>
    <col min="13535" max="13535" width="12.453125" bestFit="1" customWidth="1"/>
    <col min="13536" max="13536" width="12.26953125" customWidth="1"/>
    <col min="13537" max="13537" width="11.26953125" customWidth="1"/>
    <col min="13538" max="13539" width="13.6328125" customWidth="1"/>
    <col min="13540" max="13540" width="14.36328125" bestFit="1" customWidth="1"/>
    <col min="13541" max="13541" width="12.26953125" customWidth="1"/>
    <col min="13542" max="13542" width="9.08984375" customWidth="1"/>
    <col min="13543" max="13544" width="13.6328125" customWidth="1"/>
    <col min="13545" max="13545" width="13.6328125" bestFit="1" customWidth="1"/>
    <col min="13546" max="13546" width="12.26953125" customWidth="1"/>
    <col min="13547" max="13547" width="6.7265625" customWidth="1"/>
    <col min="13548" max="13549" width="13.6328125" customWidth="1"/>
    <col min="13550" max="13550" width="13.6328125" bestFit="1" customWidth="1"/>
    <col min="13551" max="13551" width="12.26953125" customWidth="1"/>
    <col min="13552" max="13554" width="13.6328125" customWidth="1"/>
    <col min="13555" max="13556" width="12.26953125" customWidth="1"/>
    <col min="13557" max="13559" width="13.6328125" customWidth="1"/>
    <col min="13560" max="13561" width="12.26953125" customWidth="1"/>
    <col min="13562" max="13564" width="13.6328125" customWidth="1"/>
    <col min="13565" max="13565" width="14.36328125" bestFit="1" customWidth="1"/>
    <col min="13566" max="13566" width="12.26953125" customWidth="1"/>
    <col min="13567" max="13569" width="13.6328125" customWidth="1"/>
    <col min="13570" max="13570" width="13.6328125" bestFit="1" customWidth="1"/>
    <col min="13571" max="13571" width="12.26953125" customWidth="1"/>
    <col min="13572" max="13572" width="11.26953125" customWidth="1"/>
    <col min="13573" max="13574" width="13.6328125" customWidth="1"/>
    <col min="13575" max="13575" width="13.6328125" bestFit="1" customWidth="1"/>
    <col min="13576" max="13576" width="12.26953125" customWidth="1"/>
    <col min="13577" max="13577" width="9.08984375" customWidth="1"/>
    <col min="13578" max="13579" width="13.6328125" customWidth="1"/>
    <col min="13580" max="13580" width="14.36328125" bestFit="1" customWidth="1"/>
    <col min="13581" max="13581" width="12.26953125" customWidth="1"/>
    <col min="13582" max="13584" width="12.81640625" customWidth="1"/>
    <col min="13585" max="13589" width="12.26953125" customWidth="1"/>
    <col min="13590" max="13592" width="12.81640625" customWidth="1"/>
    <col min="13593" max="13597" width="12.26953125" customWidth="1"/>
    <col min="13598" max="13600" width="12.81640625" customWidth="1"/>
    <col min="13601" max="13601" width="14.36328125" bestFit="1" customWidth="1"/>
    <col min="13602" max="13605" width="12.26953125" customWidth="1"/>
    <col min="13606" max="13608" width="12.81640625" customWidth="1"/>
    <col min="13609" max="13610" width="14.36328125" bestFit="1" customWidth="1"/>
    <col min="13611" max="13612" width="13.26953125" bestFit="1" customWidth="1"/>
    <col min="13613" max="13613" width="12.26953125" customWidth="1"/>
    <col min="13614" max="13616" width="12.81640625" customWidth="1"/>
    <col min="13617" max="13619" width="14.36328125" bestFit="1" customWidth="1"/>
    <col min="13620" max="13621" width="12.26953125" customWidth="1"/>
    <col min="13622" max="13624" width="12.81640625" customWidth="1"/>
    <col min="13625" max="13626" width="12.26953125" customWidth="1"/>
    <col min="13627" max="13627" width="14.36328125" bestFit="1" customWidth="1"/>
    <col min="13628" max="13629" width="12.26953125" customWidth="1"/>
    <col min="13630" max="13632" width="12.81640625" customWidth="1"/>
    <col min="13633" max="13637" width="12.26953125" customWidth="1"/>
    <col min="13638" max="13640" width="12.81640625" customWidth="1"/>
    <col min="13641" max="13645" width="12.26953125" customWidth="1"/>
    <col min="13646" max="13648" width="12.81640625" customWidth="1"/>
    <col min="13649" max="13653" width="12.26953125" customWidth="1"/>
    <col min="13654" max="13656" width="12.81640625" customWidth="1"/>
    <col min="13657" max="13657" width="14.36328125" bestFit="1" customWidth="1"/>
    <col min="13658" max="13658" width="13.26953125" bestFit="1" customWidth="1"/>
    <col min="13659" max="13660" width="14.36328125" bestFit="1" customWidth="1"/>
    <col min="13661" max="13661" width="12.26953125" customWidth="1"/>
    <col min="13662" max="13662" width="12.81640625" bestFit="1" customWidth="1"/>
    <col min="13663" max="13664" width="12.81640625" customWidth="1"/>
    <col min="13665" max="13665" width="13.6328125" bestFit="1" customWidth="1"/>
    <col min="13666" max="13668" width="14.36328125" bestFit="1" customWidth="1"/>
    <col min="13669" max="13669" width="12.26953125" customWidth="1"/>
    <col min="13670" max="13670" width="10.81640625" customWidth="1"/>
    <col min="13671" max="13672" width="12.81640625" customWidth="1"/>
    <col min="13673" max="13673" width="13.6328125" bestFit="1" customWidth="1"/>
    <col min="13674" max="13674" width="12.453125" bestFit="1" customWidth="1"/>
    <col min="13675" max="13676" width="13.6328125" bestFit="1" customWidth="1"/>
    <col min="13677" max="13677" width="12.26953125" customWidth="1"/>
    <col min="13678" max="13680" width="12.81640625" customWidth="1"/>
    <col min="13681" max="13685" width="12.26953125" customWidth="1"/>
    <col min="13686" max="13688" width="12.81640625" customWidth="1"/>
    <col min="13689" max="13689" width="12.26953125" customWidth="1"/>
    <col min="13690" max="13690" width="13.26953125" bestFit="1" customWidth="1"/>
    <col min="13691" max="13692" width="14.36328125" bestFit="1" customWidth="1"/>
    <col min="13693" max="13693" width="12.26953125" customWidth="1"/>
    <col min="13694" max="13696" width="12.81640625" customWidth="1"/>
    <col min="13697" max="13700" width="14.36328125" bestFit="1" customWidth="1"/>
    <col min="13701" max="13701" width="12.26953125" customWidth="1"/>
    <col min="13702" max="13702" width="12.81640625" bestFit="1" customWidth="1"/>
    <col min="13703" max="13704" width="12.81640625" customWidth="1"/>
    <col min="13705" max="13705" width="14.36328125" bestFit="1" customWidth="1"/>
    <col min="13706" max="13708" width="13.6328125" bestFit="1" customWidth="1"/>
    <col min="13709" max="13709" width="12.26953125" customWidth="1"/>
    <col min="13710" max="13712" width="12.81640625" customWidth="1"/>
    <col min="13713" max="13713" width="13.6328125" bestFit="1" customWidth="1"/>
    <col min="13714" max="13716" width="14.36328125" bestFit="1" customWidth="1"/>
    <col min="13717" max="13717" width="12.26953125" customWidth="1"/>
    <col min="13718" max="13720" width="12.81640625" customWidth="1"/>
    <col min="13721" max="13721" width="13.6328125" bestFit="1" customWidth="1"/>
    <col min="13722" max="13724" width="14.36328125" bestFit="1" customWidth="1"/>
    <col min="13725" max="13740" width="12.26953125" customWidth="1"/>
    <col min="13741" max="13741" width="12.81640625" customWidth="1"/>
    <col min="13742" max="13742" width="12.26953125" customWidth="1"/>
    <col min="13743" max="13743" width="11.453125" customWidth="1"/>
    <col min="13744" max="13744" width="11.7265625" customWidth="1"/>
    <col min="13745" max="13752" width="12.26953125" customWidth="1"/>
    <col min="13753" max="13755" width="13.6328125" customWidth="1"/>
    <col min="13756" max="13757" width="12.26953125" customWidth="1"/>
    <col min="13758" max="13760" width="13.6328125" customWidth="1"/>
    <col min="13761" max="13762" width="12.26953125" customWidth="1"/>
    <col min="13763" max="13765" width="13.6328125" customWidth="1"/>
    <col min="13766" max="13767" width="12.26953125" customWidth="1"/>
    <col min="13768" max="13770" width="13.6328125" customWidth="1"/>
    <col min="13771" max="13771" width="14.36328125" bestFit="1" customWidth="1"/>
    <col min="13772" max="13772" width="12.26953125" customWidth="1"/>
    <col min="13773" max="13775" width="13.6328125" customWidth="1"/>
    <col min="13776" max="13776" width="14.36328125" bestFit="1" customWidth="1"/>
    <col min="13777" max="13777" width="12.26953125" customWidth="1"/>
    <col min="13778" max="13778" width="10.26953125" customWidth="1"/>
    <col min="13779" max="13780" width="13.6328125" customWidth="1"/>
    <col min="13781" max="13782" width="12.26953125" customWidth="1"/>
    <col min="13783" max="13785" width="13.6328125" customWidth="1"/>
    <col min="13786" max="13786" width="14.36328125" bestFit="1" customWidth="1"/>
    <col min="13787" max="13787" width="12.26953125" customWidth="1"/>
    <col min="13788" max="13790" width="13.6328125" customWidth="1"/>
    <col min="13791" max="13791" width="12.453125" bestFit="1" customWidth="1"/>
    <col min="13792" max="13792" width="12.26953125" customWidth="1"/>
    <col min="13793" max="13793" width="11.26953125" customWidth="1"/>
    <col min="13794" max="13795" width="13.6328125" customWidth="1"/>
    <col min="13796" max="13796" width="14.36328125" bestFit="1" customWidth="1"/>
    <col min="13797" max="13797" width="12.26953125" customWidth="1"/>
    <col min="13798" max="13798" width="9.08984375" customWidth="1"/>
    <col min="13799" max="13800" width="13.6328125" customWidth="1"/>
    <col min="13801" max="13801" width="13.6328125" bestFit="1" customWidth="1"/>
    <col min="13802" max="13802" width="12.26953125" customWidth="1"/>
    <col min="13803" max="13803" width="6.7265625" customWidth="1"/>
    <col min="13804" max="13805" width="13.6328125" customWidth="1"/>
    <col min="13806" max="13806" width="13.6328125" bestFit="1" customWidth="1"/>
    <col min="13807" max="13807" width="12.26953125" customWidth="1"/>
    <col min="13808" max="13810" width="13.6328125" customWidth="1"/>
    <col min="13811" max="13812" width="12.26953125" customWidth="1"/>
    <col min="13813" max="13815" width="13.6328125" customWidth="1"/>
    <col min="13816" max="13817" width="12.26953125" customWidth="1"/>
    <col min="13818" max="13820" width="13.6328125" customWidth="1"/>
    <col min="13821" max="13821" width="14.36328125" bestFit="1" customWidth="1"/>
    <col min="13822" max="13822" width="12.26953125" customWidth="1"/>
    <col min="13823" max="13825" width="13.6328125" customWidth="1"/>
    <col min="13826" max="13826" width="13.6328125" bestFit="1" customWidth="1"/>
    <col min="13827" max="13827" width="12.26953125" customWidth="1"/>
    <col min="13828" max="13828" width="11.26953125" customWidth="1"/>
    <col min="13829" max="13830" width="13.6328125" customWidth="1"/>
    <col min="13831" max="13831" width="13.6328125" bestFit="1" customWidth="1"/>
    <col min="13832" max="13832" width="12.26953125" customWidth="1"/>
    <col min="13833" max="13833" width="9.08984375" customWidth="1"/>
    <col min="13834" max="13835" width="13.6328125" customWidth="1"/>
    <col min="13836" max="13836" width="14.36328125" bestFit="1" customWidth="1"/>
    <col min="13837" max="13837" width="12.26953125" customWidth="1"/>
    <col min="13838" max="13840" width="12.81640625" customWidth="1"/>
    <col min="13841" max="13845" width="12.26953125" customWidth="1"/>
    <col min="13846" max="13848" width="12.81640625" customWidth="1"/>
    <col min="13849" max="13853" width="12.26953125" customWidth="1"/>
    <col min="13854" max="13856" width="12.81640625" customWidth="1"/>
    <col min="13857" max="13857" width="14.36328125" bestFit="1" customWidth="1"/>
    <col min="13858" max="13861" width="12.26953125" customWidth="1"/>
    <col min="13862" max="13864" width="12.81640625" customWidth="1"/>
    <col min="13865" max="13866" width="14.36328125" bestFit="1" customWidth="1"/>
    <col min="13867" max="13868" width="13.26953125" bestFit="1" customWidth="1"/>
    <col min="13869" max="13869" width="12.26953125" customWidth="1"/>
    <col min="13870" max="13872" width="12.81640625" customWidth="1"/>
    <col min="13873" max="13875" width="14.36328125" bestFit="1" customWidth="1"/>
    <col min="13876" max="13877" width="12.26953125" customWidth="1"/>
    <col min="13878" max="13880" width="12.81640625" customWidth="1"/>
    <col min="13881" max="13882" width="12.26953125" customWidth="1"/>
    <col min="13883" max="13883" width="14.36328125" bestFit="1" customWidth="1"/>
    <col min="13884" max="13885" width="12.26953125" customWidth="1"/>
    <col min="13886" max="13888" width="12.81640625" customWidth="1"/>
    <col min="13889" max="13893" width="12.26953125" customWidth="1"/>
    <col min="13894" max="13896" width="12.81640625" customWidth="1"/>
    <col min="13897" max="13901" width="12.26953125" customWidth="1"/>
    <col min="13902" max="13904" width="12.81640625" customWidth="1"/>
    <col min="13905" max="13909" width="12.26953125" customWidth="1"/>
    <col min="13910" max="13912" width="12.81640625" customWidth="1"/>
    <col min="13913" max="13913" width="14.36328125" bestFit="1" customWidth="1"/>
    <col min="13914" max="13914" width="13.26953125" bestFit="1" customWidth="1"/>
    <col min="13915" max="13916" width="14.36328125" bestFit="1" customWidth="1"/>
    <col min="13917" max="13917" width="12.26953125" customWidth="1"/>
    <col min="13918" max="13918" width="12.81640625" bestFit="1" customWidth="1"/>
    <col min="13919" max="13920" width="12.81640625" customWidth="1"/>
    <col min="13921" max="13921" width="13.6328125" bestFit="1" customWidth="1"/>
    <col min="13922" max="13924" width="14.36328125" bestFit="1" customWidth="1"/>
    <col min="13925" max="13925" width="12.26953125" customWidth="1"/>
    <col min="13926" max="13926" width="10.81640625" customWidth="1"/>
    <col min="13927" max="13928" width="12.81640625" customWidth="1"/>
    <col min="13929" max="13929" width="13.6328125" bestFit="1" customWidth="1"/>
    <col min="13930" max="13930" width="12.453125" bestFit="1" customWidth="1"/>
    <col min="13931" max="13932" width="13.6328125" bestFit="1" customWidth="1"/>
    <col min="13933" max="13933" width="12.26953125" customWidth="1"/>
    <col min="13934" max="13936" width="12.81640625" customWidth="1"/>
    <col min="13937" max="13941" width="12.26953125" customWidth="1"/>
    <col min="13942" max="13944" width="12.81640625" customWidth="1"/>
    <col min="13945" max="13945" width="12.26953125" customWidth="1"/>
    <col min="13946" max="13946" width="13.26953125" bestFit="1" customWidth="1"/>
    <col min="13947" max="13948" width="14.36328125" bestFit="1" customWidth="1"/>
    <col min="13949" max="13949" width="12.26953125" customWidth="1"/>
    <col min="13950" max="13952" width="12.81640625" customWidth="1"/>
    <col min="13953" max="13956" width="14.36328125" bestFit="1" customWidth="1"/>
    <col min="13957" max="13957" width="12.26953125" customWidth="1"/>
    <col min="13958" max="13958" width="12.81640625" bestFit="1" customWidth="1"/>
    <col min="13959" max="13960" width="12.81640625" customWidth="1"/>
    <col min="13961" max="13961" width="14.36328125" bestFit="1" customWidth="1"/>
    <col min="13962" max="13964" width="13.6328125" bestFit="1" customWidth="1"/>
    <col min="13965" max="13965" width="12.26953125" customWidth="1"/>
    <col min="13966" max="13968" width="12.81640625" customWidth="1"/>
    <col min="13969" max="13969" width="13.6328125" bestFit="1" customWidth="1"/>
    <col min="13970" max="13972" width="14.36328125" bestFit="1" customWidth="1"/>
    <col min="13973" max="13973" width="12.26953125" customWidth="1"/>
    <col min="13974" max="13976" width="12.81640625" customWidth="1"/>
    <col min="13977" max="13977" width="13.6328125" bestFit="1" customWidth="1"/>
    <col min="13978" max="13980" width="14.36328125" bestFit="1" customWidth="1"/>
    <col min="13981" max="13996" width="12.26953125" customWidth="1"/>
    <col min="13997" max="13997" width="12.81640625" customWidth="1"/>
    <col min="13998" max="13998" width="12.26953125" customWidth="1"/>
    <col min="13999" max="13999" width="11.453125" customWidth="1"/>
    <col min="14000" max="14000" width="11.7265625" customWidth="1"/>
    <col min="14001" max="14008" width="12.26953125" customWidth="1"/>
    <col min="14009" max="14011" width="13.6328125" customWidth="1"/>
    <col min="14012" max="14013" width="12.26953125" customWidth="1"/>
    <col min="14014" max="14016" width="13.6328125" customWidth="1"/>
    <col min="14017" max="14018" width="12.26953125" customWidth="1"/>
    <col min="14019" max="14021" width="13.6328125" customWidth="1"/>
    <col min="14022" max="14023" width="12.26953125" customWidth="1"/>
    <col min="14024" max="14026" width="13.6328125" customWidth="1"/>
    <col min="14027" max="14027" width="14.36328125" bestFit="1" customWidth="1"/>
    <col min="14028" max="14028" width="12.26953125" customWidth="1"/>
    <col min="14029" max="14031" width="13.6328125" customWidth="1"/>
    <col min="14032" max="14032" width="14.36328125" bestFit="1" customWidth="1"/>
    <col min="14033" max="14033" width="12.26953125" customWidth="1"/>
    <col min="14034" max="14034" width="10.26953125" customWidth="1"/>
    <col min="14035" max="14036" width="13.6328125" customWidth="1"/>
    <col min="14037" max="14038" width="12.26953125" customWidth="1"/>
    <col min="14039" max="14041" width="13.6328125" customWidth="1"/>
    <col min="14042" max="14042" width="14.36328125" bestFit="1" customWidth="1"/>
    <col min="14043" max="14043" width="12.26953125" customWidth="1"/>
    <col min="14044" max="14046" width="13.6328125" customWidth="1"/>
    <col min="14047" max="14047" width="12.453125" bestFit="1" customWidth="1"/>
    <col min="14048" max="14048" width="12.26953125" customWidth="1"/>
    <col min="14049" max="14049" width="11.26953125" customWidth="1"/>
    <col min="14050" max="14051" width="13.6328125" customWidth="1"/>
    <col min="14052" max="14052" width="14.36328125" bestFit="1" customWidth="1"/>
    <col min="14053" max="14053" width="12.26953125" customWidth="1"/>
    <col min="14054" max="14054" width="9.08984375" customWidth="1"/>
    <col min="14055" max="14056" width="13.6328125" customWidth="1"/>
    <col min="14057" max="14057" width="13.6328125" bestFit="1" customWidth="1"/>
    <col min="14058" max="14058" width="12.26953125" customWidth="1"/>
    <col min="14059" max="14059" width="6.7265625" customWidth="1"/>
    <col min="14060" max="14061" width="13.6328125" customWidth="1"/>
    <col min="14062" max="14062" width="13.6328125" bestFit="1" customWidth="1"/>
    <col min="14063" max="14063" width="12.26953125" customWidth="1"/>
    <col min="14064" max="14066" width="13.6328125" customWidth="1"/>
    <col min="14067" max="14068" width="12.26953125" customWidth="1"/>
    <col min="14069" max="14071" width="13.6328125" customWidth="1"/>
    <col min="14072" max="14073" width="12.26953125" customWidth="1"/>
    <col min="14074" max="14076" width="13.6328125" customWidth="1"/>
    <col min="14077" max="14077" width="14.36328125" bestFit="1" customWidth="1"/>
    <col min="14078" max="14078" width="12.26953125" customWidth="1"/>
    <col min="14079" max="14081" width="13.6328125" customWidth="1"/>
    <col min="14082" max="14082" width="13.6328125" bestFit="1" customWidth="1"/>
    <col min="14083" max="14083" width="12.26953125" customWidth="1"/>
    <col min="14084" max="14084" width="11.26953125" customWidth="1"/>
    <col min="14085" max="14086" width="13.6328125" customWidth="1"/>
    <col min="14087" max="14087" width="13.6328125" bestFit="1" customWidth="1"/>
    <col min="14088" max="14088" width="12.26953125" customWidth="1"/>
    <col min="14089" max="14089" width="9.08984375" customWidth="1"/>
    <col min="14090" max="14091" width="13.6328125" customWidth="1"/>
    <col min="14092" max="14092" width="14.36328125" bestFit="1" customWidth="1"/>
    <col min="14093" max="14093" width="12.26953125" customWidth="1"/>
    <col min="14094" max="14096" width="12.81640625" customWidth="1"/>
    <col min="14097" max="14101" width="12.26953125" customWidth="1"/>
    <col min="14102" max="14104" width="12.81640625" customWidth="1"/>
    <col min="14105" max="14109" width="12.26953125" customWidth="1"/>
    <col min="14110" max="14112" width="12.81640625" customWidth="1"/>
    <col min="14113" max="14113" width="14.36328125" bestFit="1" customWidth="1"/>
    <col min="14114" max="14117" width="12.26953125" customWidth="1"/>
    <col min="14118" max="14120" width="12.81640625" customWidth="1"/>
    <col min="14121" max="14122" width="14.36328125" bestFit="1" customWidth="1"/>
    <col min="14123" max="14124" width="13.26953125" bestFit="1" customWidth="1"/>
    <col min="14125" max="14125" width="12.26953125" customWidth="1"/>
    <col min="14126" max="14128" width="12.81640625" customWidth="1"/>
    <col min="14129" max="14131" width="14.36328125" bestFit="1" customWidth="1"/>
    <col min="14132" max="14133" width="12.26953125" customWidth="1"/>
    <col min="14134" max="14136" width="12.81640625" customWidth="1"/>
    <col min="14137" max="14138" width="12.26953125" customWidth="1"/>
    <col min="14139" max="14139" width="14.36328125" bestFit="1" customWidth="1"/>
    <col min="14140" max="14141" width="12.26953125" customWidth="1"/>
    <col min="14142" max="14144" width="12.81640625" customWidth="1"/>
    <col min="14145" max="14149" width="12.26953125" customWidth="1"/>
    <col min="14150" max="14152" width="12.81640625" customWidth="1"/>
    <col min="14153" max="14157" width="12.26953125" customWidth="1"/>
    <col min="14158" max="14160" width="12.81640625" customWidth="1"/>
    <col min="14161" max="14165" width="12.26953125" customWidth="1"/>
    <col min="14166" max="14168" width="12.81640625" customWidth="1"/>
    <col min="14169" max="14169" width="14.36328125" bestFit="1" customWidth="1"/>
    <col min="14170" max="14170" width="13.26953125" bestFit="1" customWidth="1"/>
    <col min="14171" max="14172" width="14.36328125" bestFit="1" customWidth="1"/>
    <col min="14173" max="14173" width="12.26953125" customWidth="1"/>
    <col min="14174" max="14174" width="12.81640625" bestFit="1" customWidth="1"/>
    <col min="14175" max="14176" width="12.81640625" customWidth="1"/>
    <col min="14177" max="14177" width="13.6328125" bestFit="1" customWidth="1"/>
    <col min="14178" max="14180" width="14.36328125" bestFit="1" customWidth="1"/>
    <col min="14181" max="14181" width="12.26953125" customWidth="1"/>
    <col min="14182" max="14182" width="10.81640625" customWidth="1"/>
    <col min="14183" max="14184" width="12.81640625" customWidth="1"/>
    <col min="14185" max="14185" width="13.6328125" bestFit="1" customWidth="1"/>
    <col min="14186" max="14186" width="12.453125" bestFit="1" customWidth="1"/>
    <col min="14187" max="14188" width="13.6328125" bestFit="1" customWidth="1"/>
    <col min="14189" max="14189" width="12.26953125" customWidth="1"/>
    <col min="14190" max="14192" width="12.81640625" customWidth="1"/>
    <col min="14193" max="14197" width="12.26953125" customWidth="1"/>
    <col min="14198" max="14200" width="12.81640625" customWidth="1"/>
    <col min="14201" max="14201" width="12.26953125" customWidth="1"/>
    <col min="14202" max="14202" width="13.26953125" bestFit="1" customWidth="1"/>
    <col min="14203" max="14204" width="14.36328125" bestFit="1" customWidth="1"/>
    <col min="14205" max="14205" width="12.26953125" customWidth="1"/>
    <col min="14206" max="14208" width="12.81640625" customWidth="1"/>
    <col min="14209" max="14212" width="14.36328125" bestFit="1" customWidth="1"/>
    <col min="14213" max="14213" width="12.26953125" customWidth="1"/>
    <col min="14214" max="14214" width="12.81640625" bestFit="1" customWidth="1"/>
    <col min="14215" max="14216" width="12.81640625" customWidth="1"/>
    <col min="14217" max="14217" width="14.36328125" bestFit="1" customWidth="1"/>
    <col min="14218" max="14220" width="13.6328125" bestFit="1" customWidth="1"/>
    <col min="14221" max="14221" width="12.26953125" customWidth="1"/>
    <col min="14222" max="14224" width="12.81640625" customWidth="1"/>
    <col min="14225" max="14225" width="13.6328125" bestFit="1" customWidth="1"/>
    <col min="14226" max="14228" width="14.36328125" bestFit="1" customWidth="1"/>
    <col min="14229" max="14229" width="12.26953125" customWidth="1"/>
    <col min="14230" max="14232" width="12.81640625" customWidth="1"/>
    <col min="14233" max="14233" width="13.6328125" bestFit="1" customWidth="1"/>
    <col min="14234" max="14236" width="14.36328125" bestFit="1" customWidth="1"/>
    <col min="14237" max="14252" width="12.26953125" customWidth="1"/>
    <col min="14253" max="14253" width="12.81640625" customWidth="1"/>
    <col min="14254" max="14254" width="12.26953125" customWidth="1"/>
    <col min="14255" max="14255" width="11.453125" customWidth="1"/>
    <col min="14256" max="14256" width="11.7265625" customWidth="1"/>
    <col min="14257" max="14264" width="12.26953125" customWidth="1"/>
    <col min="14265" max="14267" width="13.6328125" customWidth="1"/>
    <col min="14268" max="14269" width="12.26953125" customWidth="1"/>
    <col min="14270" max="14272" width="13.6328125" customWidth="1"/>
    <col min="14273" max="14274" width="12.26953125" customWidth="1"/>
    <col min="14275" max="14277" width="13.6328125" customWidth="1"/>
    <col min="14278" max="14279" width="12.26953125" customWidth="1"/>
    <col min="14280" max="14282" width="13.6328125" customWidth="1"/>
    <col min="14283" max="14283" width="14.36328125" bestFit="1" customWidth="1"/>
    <col min="14284" max="14284" width="12.26953125" customWidth="1"/>
    <col min="14285" max="14287" width="13.6328125" customWidth="1"/>
    <col min="14288" max="14288" width="14.36328125" bestFit="1" customWidth="1"/>
    <col min="14289" max="14289" width="12.26953125" customWidth="1"/>
    <col min="14290" max="14290" width="10.26953125" customWidth="1"/>
    <col min="14291" max="14292" width="13.6328125" customWidth="1"/>
    <col min="14293" max="14294" width="12.26953125" customWidth="1"/>
    <col min="14295" max="14297" width="13.6328125" customWidth="1"/>
    <col min="14298" max="14298" width="14.36328125" bestFit="1" customWidth="1"/>
    <col min="14299" max="14299" width="12.26953125" customWidth="1"/>
    <col min="14300" max="14302" width="13.6328125" customWidth="1"/>
    <col min="14303" max="14303" width="12.453125" bestFit="1" customWidth="1"/>
    <col min="14304" max="14304" width="12.26953125" customWidth="1"/>
    <col min="14305" max="14305" width="11.26953125" customWidth="1"/>
    <col min="14306" max="14307" width="13.6328125" customWidth="1"/>
    <col min="14308" max="14308" width="14.36328125" bestFit="1" customWidth="1"/>
    <col min="14309" max="14309" width="12.26953125" customWidth="1"/>
    <col min="14310" max="14310" width="9.08984375" customWidth="1"/>
    <col min="14311" max="14312" width="13.6328125" customWidth="1"/>
    <col min="14313" max="14313" width="13.6328125" bestFit="1" customWidth="1"/>
    <col min="14314" max="14314" width="12.26953125" customWidth="1"/>
    <col min="14315" max="14315" width="6.7265625" customWidth="1"/>
    <col min="14316" max="14317" width="13.6328125" customWidth="1"/>
    <col min="14318" max="14318" width="13.6328125" bestFit="1" customWidth="1"/>
    <col min="14319" max="14319" width="12.26953125" customWidth="1"/>
    <col min="14320" max="14322" width="13.6328125" customWidth="1"/>
    <col min="14323" max="14324" width="12.26953125" customWidth="1"/>
    <col min="14325" max="14327" width="13.6328125" customWidth="1"/>
    <col min="14328" max="14329" width="12.26953125" customWidth="1"/>
    <col min="14330" max="14332" width="13.6328125" customWidth="1"/>
    <col min="14333" max="14333" width="14.36328125" bestFit="1" customWidth="1"/>
    <col min="14334" max="14334" width="12.26953125" customWidth="1"/>
    <col min="14335" max="14337" width="13.6328125" customWidth="1"/>
    <col min="14338" max="14338" width="13.6328125" bestFit="1" customWidth="1"/>
    <col min="14339" max="14339" width="12.26953125" customWidth="1"/>
    <col min="14340" max="14340" width="11.26953125" customWidth="1"/>
    <col min="14341" max="14342" width="13.6328125" customWidth="1"/>
    <col min="14343" max="14343" width="13.6328125" bestFit="1" customWidth="1"/>
    <col min="14344" max="14344" width="12.26953125" customWidth="1"/>
    <col min="14345" max="14345" width="9.08984375" customWidth="1"/>
    <col min="14346" max="14347" width="13.6328125" customWidth="1"/>
    <col min="14348" max="14348" width="14.36328125" bestFit="1" customWidth="1"/>
    <col min="14349" max="14349" width="12.26953125" customWidth="1"/>
    <col min="14350" max="14352" width="12.81640625" customWidth="1"/>
    <col min="14353" max="14357" width="12.26953125" customWidth="1"/>
    <col min="14358" max="14360" width="12.81640625" customWidth="1"/>
    <col min="14361" max="14365" width="12.26953125" customWidth="1"/>
    <col min="14366" max="14368" width="12.81640625" customWidth="1"/>
    <col min="14369" max="14369" width="14.36328125" bestFit="1" customWidth="1"/>
    <col min="14370" max="14373" width="12.26953125" customWidth="1"/>
    <col min="14374" max="14376" width="12.81640625" customWidth="1"/>
    <col min="14377" max="14378" width="14.36328125" bestFit="1" customWidth="1"/>
    <col min="14379" max="14380" width="13.26953125" bestFit="1" customWidth="1"/>
    <col min="14381" max="14381" width="12.26953125" customWidth="1"/>
    <col min="14382" max="14384" width="12.81640625" customWidth="1"/>
    <col min="14385" max="14387" width="14.36328125" bestFit="1" customWidth="1"/>
    <col min="14388" max="14389" width="12.26953125" customWidth="1"/>
    <col min="14390" max="14392" width="12.81640625" customWidth="1"/>
    <col min="14393" max="14394" width="12.26953125" customWidth="1"/>
    <col min="14395" max="14395" width="14.36328125" bestFit="1" customWidth="1"/>
    <col min="14396" max="14397" width="12.26953125" customWidth="1"/>
    <col min="14398" max="14400" width="12.81640625" customWidth="1"/>
    <col min="14401" max="14405" width="12.26953125" customWidth="1"/>
    <col min="14406" max="14408" width="12.81640625" customWidth="1"/>
    <col min="14409" max="14413" width="12.26953125" customWidth="1"/>
    <col min="14414" max="14416" width="12.81640625" customWidth="1"/>
    <col min="14417" max="14421" width="12.26953125" customWidth="1"/>
    <col min="14422" max="14424" width="12.81640625" customWidth="1"/>
    <col min="14425" max="14425" width="14.36328125" bestFit="1" customWidth="1"/>
    <col min="14426" max="14426" width="13.26953125" bestFit="1" customWidth="1"/>
    <col min="14427" max="14428" width="14.36328125" bestFit="1" customWidth="1"/>
    <col min="14429" max="14429" width="12.26953125" customWidth="1"/>
    <col min="14430" max="14430" width="12.81640625" bestFit="1" customWidth="1"/>
    <col min="14431" max="14432" width="12.81640625" customWidth="1"/>
    <col min="14433" max="14433" width="13.6328125" bestFit="1" customWidth="1"/>
    <col min="14434" max="14436" width="14.36328125" bestFit="1" customWidth="1"/>
    <col min="14437" max="14437" width="12.26953125" customWidth="1"/>
    <col min="14438" max="14438" width="10.81640625" customWidth="1"/>
    <col min="14439" max="14440" width="12.81640625" customWidth="1"/>
    <col min="14441" max="14441" width="13.6328125" bestFit="1" customWidth="1"/>
    <col min="14442" max="14442" width="12.453125" bestFit="1" customWidth="1"/>
    <col min="14443" max="14444" width="13.6328125" bestFit="1" customWidth="1"/>
    <col min="14445" max="14445" width="12.26953125" customWidth="1"/>
    <col min="14446" max="14448" width="12.81640625" customWidth="1"/>
    <col min="14449" max="14453" width="12.26953125" customWidth="1"/>
    <col min="14454" max="14456" width="12.81640625" customWidth="1"/>
    <col min="14457" max="14457" width="12.26953125" customWidth="1"/>
    <col min="14458" max="14458" width="13.26953125" bestFit="1" customWidth="1"/>
    <col min="14459" max="14460" width="14.36328125" bestFit="1" customWidth="1"/>
    <col min="14461" max="14461" width="12.26953125" customWidth="1"/>
    <col min="14462" max="14464" width="12.81640625" customWidth="1"/>
    <col min="14465" max="14468" width="14.36328125" bestFit="1" customWidth="1"/>
    <col min="14469" max="14469" width="12.26953125" customWidth="1"/>
    <col min="14470" max="14470" width="12.81640625" bestFit="1" customWidth="1"/>
    <col min="14471" max="14472" width="12.81640625" customWidth="1"/>
    <col min="14473" max="14473" width="14.36328125" bestFit="1" customWidth="1"/>
    <col min="14474" max="14476" width="13.6328125" bestFit="1" customWidth="1"/>
    <col min="14477" max="14477" width="12.26953125" customWidth="1"/>
    <col min="14478" max="14480" width="12.81640625" customWidth="1"/>
    <col min="14481" max="14481" width="13.6328125" bestFit="1" customWidth="1"/>
    <col min="14482" max="14484" width="14.36328125" bestFit="1" customWidth="1"/>
    <col min="14485" max="14485" width="12.26953125" customWidth="1"/>
    <col min="14486" max="14488" width="12.81640625" customWidth="1"/>
    <col min="14489" max="14489" width="13.6328125" bestFit="1" customWidth="1"/>
    <col min="14490" max="14492" width="14.36328125" bestFit="1" customWidth="1"/>
    <col min="14493" max="14508" width="12.26953125" customWidth="1"/>
    <col min="14509" max="14509" width="12.81640625" customWidth="1"/>
    <col min="14510" max="14510" width="12.26953125" customWidth="1"/>
    <col min="14511" max="14511" width="11.453125" customWidth="1"/>
    <col min="14512" max="14512" width="11.7265625" customWidth="1"/>
    <col min="14513" max="14520" width="12.26953125" customWidth="1"/>
    <col min="14521" max="14523" width="13.6328125" customWidth="1"/>
    <col min="14524" max="14525" width="12.26953125" customWidth="1"/>
    <col min="14526" max="14528" width="13.6328125" customWidth="1"/>
    <col min="14529" max="14530" width="12.26953125" customWidth="1"/>
    <col min="14531" max="14533" width="13.6328125" customWidth="1"/>
    <col min="14534" max="14535" width="12.26953125" customWidth="1"/>
    <col min="14536" max="14538" width="13.6328125" customWidth="1"/>
    <col min="14539" max="14539" width="14.36328125" bestFit="1" customWidth="1"/>
    <col min="14540" max="14540" width="12.26953125" customWidth="1"/>
    <col min="14541" max="14543" width="13.6328125" customWidth="1"/>
    <col min="14544" max="14544" width="14.36328125" bestFit="1" customWidth="1"/>
    <col min="14545" max="14545" width="12.26953125" customWidth="1"/>
    <col min="14546" max="14546" width="10.26953125" customWidth="1"/>
    <col min="14547" max="14548" width="13.6328125" customWidth="1"/>
    <col min="14549" max="14550" width="12.26953125" customWidth="1"/>
    <col min="14551" max="14553" width="13.6328125" customWidth="1"/>
    <col min="14554" max="14554" width="14.36328125" bestFit="1" customWidth="1"/>
    <col min="14555" max="14555" width="12.26953125" customWidth="1"/>
    <col min="14556" max="14558" width="13.6328125" customWidth="1"/>
    <col min="14559" max="14559" width="12.453125" bestFit="1" customWidth="1"/>
    <col min="14560" max="14560" width="12.26953125" customWidth="1"/>
    <col min="14561" max="14561" width="11.26953125" customWidth="1"/>
    <col min="14562" max="14563" width="13.6328125" customWidth="1"/>
    <col min="14564" max="14564" width="14.36328125" bestFit="1" customWidth="1"/>
    <col min="14565" max="14565" width="12.26953125" customWidth="1"/>
    <col min="14566" max="14566" width="9.08984375" customWidth="1"/>
    <col min="14567" max="14568" width="13.6328125" customWidth="1"/>
    <col min="14569" max="14569" width="13.6328125" bestFit="1" customWidth="1"/>
    <col min="14570" max="14570" width="12.26953125" customWidth="1"/>
    <col min="14571" max="14571" width="6.7265625" customWidth="1"/>
    <col min="14572" max="14573" width="13.6328125" customWidth="1"/>
    <col min="14574" max="14574" width="13.6328125" bestFit="1" customWidth="1"/>
    <col min="14575" max="14575" width="12.26953125" customWidth="1"/>
    <col min="14576" max="14578" width="13.6328125" customWidth="1"/>
    <col min="14579" max="14580" width="12.26953125" customWidth="1"/>
    <col min="14581" max="14583" width="13.6328125" customWidth="1"/>
    <col min="14584" max="14585" width="12.26953125" customWidth="1"/>
    <col min="14586" max="14588" width="13.6328125" customWidth="1"/>
    <col min="14589" max="14589" width="14.36328125" bestFit="1" customWidth="1"/>
    <col min="14590" max="14590" width="12.26953125" customWidth="1"/>
    <col min="14591" max="14593" width="13.6328125" customWidth="1"/>
    <col min="14594" max="14594" width="13.6328125" bestFit="1" customWidth="1"/>
    <col min="14595" max="14595" width="12.26953125" customWidth="1"/>
    <col min="14596" max="14596" width="11.26953125" customWidth="1"/>
    <col min="14597" max="14598" width="13.6328125" customWidth="1"/>
    <col min="14599" max="14599" width="13.6328125" bestFit="1" customWidth="1"/>
    <col min="14600" max="14600" width="12.26953125" customWidth="1"/>
    <col min="14601" max="14601" width="9.08984375" customWidth="1"/>
    <col min="14602" max="14603" width="13.6328125" customWidth="1"/>
    <col min="14604" max="14604" width="14.36328125" bestFit="1" customWidth="1"/>
    <col min="14605" max="14605" width="12.26953125" customWidth="1"/>
    <col min="14606" max="14608" width="12.81640625" customWidth="1"/>
    <col min="14609" max="14613" width="12.26953125" customWidth="1"/>
    <col min="14614" max="14616" width="12.81640625" customWidth="1"/>
    <col min="14617" max="14621" width="12.26953125" customWidth="1"/>
    <col min="14622" max="14624" width="12.81640625" customWidth="1"/>
    <col min="14625" max="14625" width="14.36328125" bestFit="1" customWidth="1"/>
    <col min="14626" max="14629" width="12.26953125" customWidth="1"/>
    <col min="14630" max="14632" width="12.81640625" customWidth="1"/>
    <col min="14633" max="14634" width="14.36328125" bestFit="1" customWidth="1"/>
    <col min="14635" max="14636" width="13.26953125" bestFit="1" customWidth="1"/>
    <col min="14637" max="14637" width="12.26953125" customWidth="1"/>
    <col min="14638" max="14640" width="12.81640625" customWidth="1"/>
    <col min="14641" max="14643" width="14.36328125" bestFit="1" customWidth="1"/>
    <col min="14644" max="14645" width="12.26953125" customWidth="1"/>
    <col min="14646" max="14648" width="12.81640625" customWidth="1"/>
    <col min="14649" max="14650" width="12.26953125" customWidth="1"/>
    <col min="14651" max="14651" width="14.36328125" bestFit="1" customWidth="1"/>
    <col min="14652" max="14653" width="12.26953125" customWidth="1"/>
    <col min="14654" max="14656" width="12.81640625" customWidth="1"/>
    <col min="14657" max="14661" width="12.26953125" customWidth="1"/>
    <col min="14662" max="14664" width="12.81640625" customWidth="1"/>
    <col min="14665" max="14669" width="12.26953125" customWidth="1"/>
    <col min="14670" max="14672" width="12.81640625" customWidth="1"/>
    <col min="14673" max="14677" width="12.26953125" customWidth="1"/>
    <col min="14678" max="14680" width="12.81640625" customWidth="1"/>
    <col min="14681" max="14681" width="14.36328125" bestFit="1" customWidth="1"/>
    <col min="14682" max="14682" width="13.26953125" bestFit="1" customWidth="1"/>
    <col min="14683" max="14684" width="14.36328125" bestFit="1" customWidth="1"/>
    <col min="14685" max="14685" width="12.26953125" customWidth="1"/>
    <col min="14686" max="14686" width="12.81640625" bestFit="1" customWidth="1"/>
    <col min="14687" max="14688" width="12.81640625" customWidth="1"/>
    <col min="14689" max="14689" width="13.6328125" bestFit="1" customWidth="1"/>
    <col min="14690" max="14692" width="14.36328125" bestFit="1" customWidth="1"/>
    <col min="14693" max="14693" width="12.26953125" customWidth="1"/>
    <col min="14694" max="14694" width="10.81640625" customWidth="1"/>
    <col min="14695" max="14696" width="12.81640625" customWidth="1"/>
    <col min="14697" max="14697" width="13.6328125" bestFit="1" customWidth="1"/>
    <col min="14698" max="14698" width="12.453125" bestFit="1" customWidth="1"/>
    <col min="14699" max="14700" width="13.6328125" bestFit="1" customWidth="1"/>
    <col min="14701" max="14701" width="12.26953125" customWidth="1"/>
    <col min="14702" max="14704" width="12.81640625" customWidth="1"/>
    <col min="14705" max="14709" width="12.26953125" customWidth="1"/>
    <col min="14710" max="14712" width="12.81640625" customWidth="1"/>
    <col min="14713" max="14713" width="12.26953125" customWidth="1"/>
    <col min="14714" max="14714" width="13.26953125" bestFit="1" customWidth="1"/>
    <col min="14715" max="14716" width="14.36328125" bestFit="1" customWidth="1"/>
    <col min="14717" max="14717" width="12.26953125" customWidth="1"/>
    <col min="14718" max="14720" width="12.81640625" customWidth="1"/>
    <col min="14721" max="14724" width="14.36328125" bestFit="1" customWidth="1"/>
    <col min="14725" max="14725" width="12.26953125" customWidth="1"/>
    <col min="14726" max="14726" width="12.81640625" bestFit="1" customWidth="1"/>
    <col min="14727" max="14728" width="12.81640625" customWidth="1"/>
    <col min="14729" max="14729" width="14.36328125" bestFit="1" customWidth="1"/>
    <col min="14730" max="14732" width="13.6328125" bestFit="1" customWidth="1"/>
    <col min="14733" max="14733" width="12.26953125" customWidth="1"/>
    <col min="14734" max="14736" width="12.81640625" customWidth="1"/>
    <col min="14737" max="14737" width="13.6328125" bestFit="1" customWidth="1"/>
    <col min="14738" max="14740" width="14.36328125" bestFit="1" customWidth="1"/>
    <col min="14741" max="14741" width="12.26953125" customWidth="1"/>
    <col min="14742" max="14744" width="12.81640625" customWidth="1"/>
    <col min="14745" max="14745" width="13.6328125" bestFit="1" customWidth="1"/>
    <col min="14746" max="14748" width="14.36328125" bestFit="1" customWidth="1"/>
    <col min="14749" max="14764" width="12.26953125" customWidth="1"/>
    <col min="14765" max="14765" width="12.81640625" customWidth="1"/>
    <col min="14766" max="14766" width="12.26953125" customWidth="1"/>
    <col min="14767" max="14767" width="11.453125" customWidth="1"/>
    <col min="14768" max="14768" width="11.7265625" customWidth="1"/>
    <col min="14769" max="14776" width="12.26953125" customWidth="1"/>
    <col min="14777" max="14779" width="13.6328125" customWidth="1"/>
    <col min="14780" max="14781" width="12.26953125" customWidth="1"/>
    <col min="14782" max="14784" width="13.6328125" customWidth="1"/>
    <col min="14785" max="14786" width="12.26953125" customWidth="1"/>
    <col min="14787" max="14789" width="13.6328125" customWidth="1"/>
    <col min="14790" max="14791" width="12.26953125" customWidth="1"/>
    <col min="14792" max="14794" width="13.6328125" customWidth="1"/>
    <col min="14795" max="14795" width="14.36328125" bestFit="1" customWidth="1"/>
    <col min="14796" max="14796" width="12.26953125" customWidth="1"/>
    <col min="14797" max="14799" width="13.6328125" customWidth="1"/>
    <col min="14800" max="14800" width="14.36328125" bestFit="1" customWidth="1"/>
    <col min="14801" max="14801" width="12.26953125" customWidth="1"/>
    <col min="14802" max="14802" width="10.26953125" customWidth="1"/>
    <col min="14803" max="14804" width="13.6328125" customWidth="1"/>
    <col min="14805" max="14806" width="12.26953125" customWidth="1"/>
    <col min="14807" max="14809" width="13.6328125" customWidth="1"/>
    <col min="14810" max="14810" width="14.36328125" bestFit="1" customWidth="1"/>
    <col min="14811" max="14811" width="12.26953125" customWidth="1"/>
    <col min="14812" max="14814" width="13.6328125" customWidth="1"/>
    <col min="14815" max="14815" width="12.453125" bestFit="1" customWidth="1"/>
    <col min="14816" max="14816" width="12.26953125" customWidth="1"/>
    <col min="14817" max="14817" width="11.26953125" customWidth="1"/>
    <col min="14818" max="14819" width="13.6328125" customWidth="1"/>
    <col min="14820" max="14820" width="14.36328125" bestFit="1" customWidth="1"/>
    <col min="14821" max="14821" width="12.26953125" customWidth="1"/>
    <col min="14822" max="14822" width="9.08984375" customWidth="1"/>
    <col min="14823" max="14824" width="13.6328125" customWidth="1"/>
    <col min="14825" max="14825" width="13.6328125" bestFit="1" customWidth="1"/>
    <col min="14826" max="14826" width="12.26953125" customWidth="1"/>
    <col min="14827" max="14827" width="6.7265625" customWidth="1"/>
    <col min="14828" max="14829" width="13.6328125" customWidth="1"/>
    <col min="14830" max="14830" width="13.6328125" bestFit="1" customWidth="1"/>
    <col min="14831" max="14831" width="12.26953125" customWidth="1"/>
    <col min="14832" max="14834" width="13.6328125" customWidth="1"/>
    <col min="14835" max="14836" width="12.26953125" customWidth="1"/>
    <col min="14837" max="14839" width="13.6328125" customWidth="1"/>
    <col min="14840" max="14841" width="12.26953125" customWidth="1"/>
    <col min="14842" max="14844" width="13.6328125" customWidth="1"/>
    <col min="14845" max="14845" width="14.36328125" bestFit="1" customWidth="1"/>
    <col min="14846" max="14846" width="12.26953125" customWidth="1"/>
    <col min="14847" max="14849" width="13.6328125" customWidth="1"/>
    <col min="14850" max="14850" width="13.6328125" bestFit="1" customWidth="1"/>
    <col min="14851" max="14851" width="12.26953125" customWidth="1"/>
    <col min="14852" max="14852" width="11.26953125" customWidth="1"/>
    <col min="14853" max="14854" width="13.6328125" customWidth="1"/>
    <col min="14855" max="14855" width="13.6328125" bestFit="1" customWidth="1"/>
    <col min="14856" max="14856" width="12.26953125" customWidth="1"/>
    <col min="14857" max="14857" width="9.08984375" customWidth="1"/>
    <col min="14858" max="14859" width="13.6328125" customWidth="1"/>
    <col min="14860" max="14860" width="14.36328125" bestFit="1" customWidth="1"/>
    <col min="14861" max="14861" width="12.26953125" customWidth="1"/>
    <col min="14862" max="14864" width="12.81640625" customWidth="1"/>
    <col min="14865" max="14869" width="12.26953125" customWidth="1"/>
    <col min="14870" max="14872" width="12.81640625" customWidth="1"/>
    <col min="14873" max="14877" width="12.26953125" customWidth="1"/>
    <col min="14878" max="14880" width="12.81640625" customWidth="1"/>
    <col min="14881" max="14881" width="14.36328125" bestFit="1" customWidth="1"/>
    <col min="14882" max="14885" width="12.26953125" customWidth="1"/>
    <col min="14886" max="14888" width="12.81640625" customWidth="1"/>
    <col min="14889" max="14890" width="14.36328125" bestFit="1" customWidth="1"/>
    <col min="14891" max="14892" width="13.26953125" bestFit="1" customWidth="1"/>
    <col min="14893" max="14893" width="12.26953125" customWidth="1"/>
    <col min="14894" max="14896" width="12.81640625" customWidth="1"/>
    <col min="14897" max="14899" width="14.36328125" bestFit="1" customWidth="1"/>
    <col min="14900" max="14901" width="12.26953125" customWidth="1"/>
    <col min="14902" max="14904" width="12.81640625" customWidth="1"/>
    <col min="14905" max="14906" width="12.26953125" customWidth="1"/>
    <col min="14907" max="14907" width="14.36328125" bestFit="1" customWidth="1"/>
    <col min="14908" max="14909" width="12.26953125" customWidth="1"/>
    <col min="14910" max="14912" width="12.81640625" customWidth="1"/>
    <col min="14913" max="14917" width="12.26953125" customWidth="1"/>
    <col min="14918" max="14920" width="12.81640625" customWidth="1"/>
    <col min="14921" max="14925" width="12.26953125" customWidth="1"/>
    <col min="14926" max="14928" width="12.81640625" customWidth="1"/>
    <col min="14929" max="14933" width="12.26953125" customWidth="1"/>
    <col min="14934" max="14936" width="12.81640625" customWidth="1"/>
    <col min="14937" max="14937" width="14.36328125" bestFit="1" customWidth="1"/>
    <col min="14938" max="14938" width="13.26953125" bestFit="1" customWidth="1"/>
    <col min="14939" max="14940" width="14.36328125" bestFit="1" customWidth="1"/>
    <col min="14941" max="14941" width="12.26953125" customWidth="1"/>
    <col min="14942" max="14942" width="12.81640625" bestFit="1" customWidth="1"/>
    <col min="14943" max="14944" width="12.81640625" customWidth="1"/>
    <col min="14945" max="14945" width="13.6328125" bestFit="1" customWidth="1"/>
    <col min="14946" max="14948" width="14.36328125" bestFit="1" customWidth="1"/>
    <col min="14949" max="14949" width="12.26953125" customWidth="1"/>
    <col min="14950" max="14950" width="10.81640625" customWidth="1"/>
    <col min="14951" max="14952" width="12.81640625" customWidth="1"/>
    <col min="14953" max="14953" width="13.6328125" bestFit="1" customWidth="1"/>
    <col min="14954" max="14954" width="12.453125" bestFit="1" customWidth="1"/>
    <col min="14955" max="14956" width="13.6328125" bestFit="1" customWidth="1"/>
    <col min="14957" max="14957" width="12.26953125" customWidth="1"/>
    <col min="14958" max="14960" width="12.81640625" customWidth="1"/>
    <col min="14961" max="14965" width="12.26953125" customWidth="1"/>
    <col min="14966" max="14968" width="12.81640625" customWidth="1"/>
    <col min="14969" max="14969" width="12.26953125" customWidth="1"/>
    <col min="14970" max="14970" width="13.26953125" bestFit="1" customWidth="1"/>
    <col min="14971" max="14972" width="14.36328125" bestFit="1" customWidth="1"/>
    <col min="14973" max="14973" width="12.26953125" customWidth="1"/>
    <col min="14974" max="14976" width="12.81640625" customWidth="1"/>
    <col min="14977" max="14980" width="14.36328125" bestFit="1" customWidth="1"/>
    <col min="14981" max="14981" width="12.26953125" customWidth="1"/>
    <col min="14982" max="14982" width="12.81640625" bestFit="1" customWidth="1"/>
    <col min="14983" max="14984" width="12.81640625" customWidth="1"/>
    <col min="14985" max="14985" width="14.36328125" bestFit="1" customWidth="1"/>
    <col min="14986" max="14988" width="13.6328125" bestFit="1" customWidth="1"/>
    <col min="14989" max="14989" width="12.26953125" customWidth="1"/>
    <col min="14990" max="14992" width="12.81640625" customWidth="1"/>
    <col min="14993" max="14993" width="13.6328125" bestFit="1" customWidth="1"/>
    <col min="14994" max="14996" width="14.36328125" bestFit="1" customWidth="1"/>
    <col min="14997" max="14997" width="12.26953125" customWidth="1"/>
    <col min="14998" max="15000" width="12.81640625" customWidth="1"/>
    <col min="15001" max="15001" width="13.6328125" bestFit="1" customWidth="1"/>
    <col min="15002" max="15004" width="14.36328125" bestFit="1" customWidth="1"/>
    <col min="15005" max="15020" width="12.26953125" customWidth="1"/>
    <col min="15021" max="15021" width="12.81640625" customWidth="1"/>
    <col min="15022" max="15022" width="12.26953125" customWidth="1"/>
    <col min="15023" max="15023" width="11.453125" customWidth="1"/>
    <col min="15024" max="15024" width="11.7265625" customWidth="1"/>
    <col min="15025" max="15032" width="12.26953125" customWidth="1"/>
    <col min="15033" max="15035" width="13.6328125" customWidth="1"/>
    <col min="15036" max="15037" width="12.26953125" customWidth="1"/>
    <col min="15038" max="15040" width="13.6328125" customWidth="1"/>
    <col min="15041" max="15042" width="12.26953125" customWidth="1"/>
    <col min="15043" max="15045" width="13.6328125" customWidth="1"/>
    <col min="15046" max="15047" width="12.26953125" customWidth="1"/>
    <col min="15048" max="15050" width="13.6328125" customWidth="1"/>
    <col min="15051" max="15051" width="14.36328125" bestFit="1" customWidth="1"/>
    <col min="15052" max="15052" width="12.26953125" customWidth="1"/>
    <col min="15053" max="15055" width="13.6328125" customWidth="1"/>
    <col min="15056" max="15056" width="14.36328125" bestFit="1" customWidth="1"/>
    <col min="15057" max="15057" width="12.26953125" customWidth="1"/>
    <col min="15058" max="15058" width="10.26953125" customWidth="1"/>
    <col min="15059" max="15060" width="13.6328125" customWidth="1"/>
    <col min="15061" max="15062" width="12.26953125" customWidth="1"/>
    <col min="15063" max="15065" width="13.6328125" customWidth="1"/>
    <col min="15066" max="15066" width="14.36328125" bestFit="1" customWidth="1"/>
    <col min="15067" max="15067" width="12.26953125" customWidth="1"/>
    <col min="15068" max="15070" width="13.6328125" customWidth="1"/>
    <col min="15071" max="15071" width="12.453125" bestFit="1" customWidth="1"/>
    <col min="15072" max="15072" width="12.26953125" customWidth="1"/>
    <col min="15073" max="15073" width="11.26953125" customWidth="1"/>
    <col min="15074" max="15075" width="13.6328125" customWidth="1"/>
    <col min="15076" max="15076" width="14.36328125" bestFit="1" customWidth="1"/>
    <col min="15077" max="15077" width="12.26953125" customWidth="1"/>
    <col min="15078" max="15078" width="9.08984375" customWidth="1"/>
    <col min="15079" max="15080" width="13.6328125" customWidth="1"/>
    <col min="15081" max="15081" width="13.6328125" bestFit="1" customWidth="1"/>
    <col min="15082" max="15082" width="12.26953125" customWidth="1"/>
    <col min="15083" max="15083" width="6.7265625" customWidth="1"/>
    <col min="15084" max="15085" width="13.6328125" customWidth="1"/>
    <col min="15086" max="15086" width="13.6328125" bestFit="1" customWidth="1"/>
    <col min="15087" max="15087" width="12.26953125" customWidth="1"/>
    <col min="15088" max="15090" width="13.6328125" customWidth="1"/>
    <col min="15091" max="15092" width="12.26953125" customWidth="1"/>
    <col min="15093" max="15095" width="13.6328125" customWidth="1"/>
    <col min="15096" max="15097" width="12.26953125" customWidth="1"/>
    <col min="15098" max="15100" width="13.6328125" customWidth="1"/>
    <col min="15101" max="15101" width="14.36328125" bestFit="1" customWidth="1"/>
    <col min="15102" max="15102" width="12.26953125" customWidth="1"/>
    <col min="15103" max="15105" width="13.6328125" customWidth="1"/>
    <col min="15106" max="15106" width="13.6328125" bestFit="1" customWidth="1"/>
    <col min="15107" max="15107" width="12.26953125" customWidth="1"/>
    <col min="15108" max="15108" width="11.26953125" customWidth="1"/>
    <col min="15109" max="15110" width="13.6328125" customWidth="1"/>
    <col min="15111" max="15111" width="13.6328125" bestFit="1" customWidth="1"/>
    <col min="15112" max="15112" width="12.26953125" customWidth="1"/>
    <col min="15113" max="15113" width="9.08984375" customWidth="1"/>
    <col min="15114" max="15115" width="13.6328125" customWidth="1"/>
    <col min="15116" max="15116" width="14.36328125" bestFit="1" customWidth="1"/>
    <col min="15117" max="15117" width="12.26953125" customWidth="1"/>
    <col min="15118" max="15120" width="12.81640625" customWidth="1"/>
    <col min="15121" max="15125" width="12.26953125" customWidth="1"/>
    <col min="15126" max="15128" width="12.81640625" customWidth="1"/>
    <col min="15129" max="15133" width="12.26953125" customWidth="1"/>
    <col min="15134" max="15136" width="12.81640625" customWidth="1"/>
    <col min="15137" max="15137" width="14.36328125" bestFit="1" customWidth="1"/>
    <col min="15138" max="15141" width="12.26953125" customWidth="1"/>
    <col min="15142" max="15144" width="12.81640625" customWidth="1"/>
    <col min="15145" max="15146" width="14.36328125" bestFit="1" customWidth="1"/>
    <col min="15147" max="15148" width="13.26953125" bestFit="1" customWidth="1"/>
    <col min="15149" max="15149" width="12.26953125" customWidth="1"/>
    <col min="15150" max="15152" width="12.81640625" customWidth="1"/>
    <col min="15153" max="15155" width="14.36328125" bestFit="1" customWidth="1"/>
    <col min="15156" max="15157" width="12.26953125" customWidth="1"/>
    <col min="15158" max="15160" width="12.81640625" customWidth="1"/>
    <col min="15161" max="15162" width="12.26953125" customWidth="1"/>
    <col min="15163" max="15163" width="14.36328125" bestFit="1" customWidth="1"/>
    <col min="15164" max="15165" width="12.26953125" customWidth="1"/>
    <col min="15166" max="15168" width="12.81640625" customWidth="1"/>
    <col min="15169" max="15173" width="12.26953125" customWidth="1"/>
    <col min="15174" max="15176" width="12.81640625" customWidth="1"/>
    <col min="15177" max="15181" width="12.26953125" customWidth="1"/>
    <col min="15182" max="15184" width="12.81640625" customWidth="1"/>
    <col min="15185" max="15189" width="12.26953125" customWidth="1"/>
    <col min="15190" max="15192" width="12.81640625" customWidth="1"/>
    <col min="15193" max="15193" width="14.36328125" bestFit="1" customWidth="1"/>
    <col min="15194" max="15194" width="13.26953125" bestFit="1" customWidth="1"/>
    <col min="15195" max="15196" width="14.36328125" bestFit="1" customWidth="1"/>
    <col min="15197" max="15197" width="12.26953125" customWidth="1"/>
    <col min="15198" max="15198" width="12.81640625" bestFit="1" customWidth="1"/>
    <col min="15199" max="15200" width="12.81640625" customWidth="1"/>
    <col min="15201" max="15201" width="13.6328125" bestFit="1" customWidth="1"/>
    <col min="15202" max="15204" width="14.36328125" bestFit="1" customWidth="1"/>
    <col min="15205" max="15205" width="12.26953125" customWidth="1"/>
    <col min="15206" max="15206" width="10.81640625" customWidth="1"/>
    <col min="15207" max="15208" width="12.81640625" customWidth="1"/>
    <col min="15209" max="15209" width="13.6328125" bestFit="1" customWidth="1"/>
    <col min="15210" max="15210" width="12.453125" bestFit="1" customWidth="1"/>
    <col min="15211" max="15212" width="13.6328125" bestFit="1" customWidth="1"/>
    <col min="15213" max="15213" width="12.26953125" customWidth="1"/>
    <col min="15214" max="15216" width="12.81640625" customWidth="1"/>
    <col min="15217" max="15221" width="12.26953125" customWidth="1"/>
    <col min="15222" max="15224" width="12.81640625" customWidth="1"/>
    <col min="15225" max="15225" width="12.26953125" customWidth="1"/>
    <col min="15226" max="15226" width="13.26953125" bestFit="1" customWidth="1"/>
    <col min="15227" max="15228" width="14.36328125" bestFit="1" customWidth="1"/>
    <col min="15229" max="15229" width="12.26953125" customWidth="1"/>
    <col min="15230" max="15232" width="12.81640625" customWidth="1"/>
    <col min="15233" max="15236" width="14.36328125" bestFit="1" customWidth="1"/>
    <col min="15237" max="15237" width="12.26953125" customWidth="1"/>
    <col min="15238" max="15238" width="12.81640625" bestFit="1" customWidth="1"/>
    <col min="15239" max="15240" width="12.81640625" customWidth="1"/>
    <col min="15241" max="15241" width="14.36328125" bestFit="1" customWidth="1"/>
    <col min="15242" max="15244" width="13.6328125" bestFit="1" customWidth="1"/>
    <col min="15245" max="15245" width="12.26953125" customWidth="1"/>
    <col min="15246" max="15248" width="12.81640625" customWidth="1"/>
    <col min="15249" max="15249" width="13.6328125" bestFit="1" customWidth="1"/>
    <col min="15250" max="15252" width="14.36328125" bestFit="1" customWidth="1"/>
    <col min="15253" max="15253" width="12.26953125" customWidth="1"/>
    <col min="15254" max="15256" width="12.81640625" customWidth="1"/>
    <col min="15257" max="15257" width="13.6328125" bestFit="1" customWidth="1"/>
    <col min="15258" max="15260" width="14.36328125" bestFit="1" customWidth="1"/>
    <col min="15261" max="15276" width="12.26953125" customWidth="1"/>
    <col min="15277" max="15277" width="12.81640625" customWidth="1"/>
    <col min="15278" max="15278" width="12.26953125" customWidth="1"/>
    <col min="15279" max="15279" width="11.453125" customWidth="1"/>
    <col min="15280" max="15280" width="11.7265625" customWidth="1"/>
    <col min="15281" max="15288" width="12.26953125" customWidth="1"/>
    <col min="15289" max="15291" width="13.6328125" customWidth="1"/>
    <col min="15292" max="15293" width="12.26953125" customWidth="1"/>
    <col min="15294" max="15296" width="13.6328125" customWidth="1"/>
    <col min="15297" max="15298" width="12.26953125" customWidth="1"/>
    <col min="15299" max="15301" width="13.6328125" customWidth="1"/>
    <col min="15302" max="15303" width="12.26953125" customWidth="1"/>
    <col min="15304" max="15306" width="13.6328125" customWidth="1"/>
    <col min="15307" max="15307" width="14.36328125" bestFit="1" customWidth="1"/>
    <col min="15308" max="15308" width="12.26953125" customWidth="1"/>
    <col min="15309" max="15311" width="13.6328125" customWidth="1"/>
    <col min="15312" max="15312" width="14.36328125" bestFit="1" customWidth="1"/>
    <col min="15313" max="15313" width="12.26953125" customWidth="1"/>
    <col min="15314" max="15314" width="10.26953125" customWidth="1"/>
    <col min="15315" max="15316" width="13.6328125" customWidth="1"/>
    <col min="15317" max="15318" width="12.26953125" customWidth="1"/>
    <col min="15319" max="15321" width="13.6328125" customWidth="1"/>
    <col min="15322" max="15322" width="14.36328125" bestFit="1" customWidth="1"/>
    <col min="15323" max="15323" width="12.26953125" customWidth="1"/>
    <col min="15324" max="15326" width="13.6328125" customWidth="1"/>
    <col min="15327" max="15327" width="12.453125" bestFit="1" customWidth="1"/>
    <col min="15328" max="15328" width="12.26953125" customWidth="1"/>
    <col min="15329" max="15329" width="11.26953125" customWidth="1"/>
    <col min="15330" max="15331" width="13.6328125" customWidth="1"/>
    <col min="15332" max="15332" width="14.36328125" bestFit="1" customWidth="1"/>
    <col min="15333" max="15333" width="12.26953125" customWidth="1"/>
    <col min="15334" max="15334" width="9.08984375" customWidth="1"/>
    <col min="15335" max="15336" width="13.6328125" customWidth="1"/>
    <col min="15337" max="15337" width="13.6328125" bestFit="1" customWidth="1"/>
    <col min="15338" max="15338" width="12.26953125" customWidth="1"/>
    <col min="15339" max="15339" width="6.7265625" customWidth="1"/>
    <col min="15340" max="15341" width="13.6328125" customWidth="1"/>
    <col min="15342" max="15342" width="13.6328125" bestFit="1" customWidth="1"/>
    <col min="15343" max="15343" width="12.26953125" customWidth="1"/>
    <col min="15344" max="15346" width="13.6328125" customWidth="1"/>
    <col min="15347" max="15348" width="12.26953125" customWidth="1"/>
    <col min="15349" max="15351" width="13.6328125" customWidth="1"/>
    <col min="15352" max="15353" width="12.26953125" customWidth="1"/>
    <col min="15354" max="15356" width="13.6328125" customWidth="1"/>
    <col min="15357" max="15357" width="14.36328125" bestFit="1" customWidth="1"/>
    <col min="15358" max="15358" width="12.26953125" customWidth="1"/>
    <col min="15359" max="15361" width="13.6328125" customWidth="1"/>
    <col min="15362" max="15362" width="13.6328125" bestFit="1" customWidth="1"/>
    <col min="15363" max="15363" width="12.26953125" customWidth="1"/>
    <col min="15364" max="15364" width="11.26953125" customWidth="1"/>
    <col min="15365" max="15366" width="13.6328125" customWidth="1"/>
    <col min="15367" max="15367" width="13.6328125" bestFit="1" customWidth="1"/>
    <col min="15368" max="15368" width="12.26953125" customWidth="1"/>
    <col min="15369" max="15369" width="9.08984375" customWidth="1"/>
    <col min="15370" max="15371" width="13.6328125" customWidth="1"/>
    <col min="15372" max="15372" width="14.36328125" bestFit="1" customWidth="1"/>
    <col min="15373" max="15373" width="12.26953125" customWidth="1"/>
    <col min="15374" max="15376" width="12.81640625" customWidth="1"/>
    <col min="15377" max="15381" width="12.26953125" customWidth="1"/>
    <col min="15382" max="15384" width="12.81640625" customWidth="1"/>
    <col min="15385" max="15389" width="12.26953125" customWidth="1"/>
    <col min="15390" max="15392" width="12.81640625" customWidth="1"/>
    <col min="15393" max="15393" width="14.36328125" bestFit="1" customWidth="1"/>
    <col min="15394" max="15397" width="12.26953125" customWidth="1"/>
    <col min="15398" max="15400" width="12.81640625" customWidth="1"/>
    <col min="15401" max="15402" width="14.36328125" bestFit="1" customWidth="1"/>
    <col min="15403" max="15404" width="13.26953125" bestFit="1" customWidth="1"/>
    <col min="15405" max="15405" width="12.26953125" customWidth="1"/>
    <col min="15406" max="15408" width="12.81640625" customWidth="1"/>
    <col min="15409" max="15411" width="14.36328125" bestFit="1" customWidth="1"/>
    <col min="15412" max="15413" width="12.26953125" customWidth="1"/>
    <col min="15414" max="15416" width="12.81640625" customWidth="1"/>
    <col min="15417" max="15418" width="12.26953125" customWidth="1"/>
    <col min="15419" max="15419" width="14.36328125" bestFit="1" customWidth="1"/>
    <col min="15420" max="15421" width="12.26953125" customWidth="1"/>
    <col min="15422" max="15424" width="12.81640625" customWidth="1"/>
    <col min="15425" max="15429" width="12.26953125" customWidth="1"/>
    <col min="15430" max="15432" width="12.81640625" customWidth="1"/>
    <col min="15433" max="15437" width="12.26953125" customWidth="1"/>
    <col min="15438" max="15440" width="12.81640625" customWidth="1"/>
    <col min="15441" max="15445" width="12.26953125" customWidth="1"/>
    <col min="15446" max="15448" width="12.81640625" customWidth="1"/>
    <col min="15449" max="15449" width="14.36328125" bestFit="1" customWidth="1"/>
    <col min="15450" max="15450" width="13.26953125" bestFit="1" customWidth="1"/>
    <col min="15451" max="15452" width="14.36328125" bestFit="1" customWidth="1"/>
    <col min="15453" max="15453" width="12.26953125" customWidth="1"/>
    <col min="15454" max="15454" width="12.81640625" bestFit="1" customWidth="1"/>
    <col min="15455" max="15456" width="12.81640625" customWidth="1"/>
    <col min="15457" max="15457" width="13.6328125" bestFit="1" customWidth="1"/>
    <col min="15458" max="15460" width="14.36328125" bestFit="1" customWidth="1"/>
    <col min="15461" max="15461" width="12.26953125" customWidth="1"/>
    <col min="15462" max="15462" width="10.81640625" customWidth="1"/>
    <col min="15463" max="15464" width="12.81640625" customWidth="1"/>
    <col min="15465" max="15465" width="13.6328125" bestFit="1" customWidth="1"/>
    <col min="15466" max="15466" width="12.453125" bestFit="1" customWidth="1"/>
    <col min="15467" max="15468" width="13.6328125" bestFit="1" customWidth="1"/>
    <col min="15469" max="15469" width="12.26953125" customWidth="1"/>
    <col min="15470" max="15472" width="12.81640625" customWidth="1"/>
    <col min="15473" max="15477" width="12.26953125" customWidth="1"/>
    <col min="15478" max="15480" width="12.81640625" customWidth="1"/>
    <col min="15481" max="15481" width="12.26953125" customWidth="1"/>
    <col min="15482" max="15482" width="13.26953125" bestFit="1" customWidth="1"/>
    <col min="15483" max="15484" width="14.36328125" bestFit="1" customWidth="1"/>
    <col min="15485" max="15485" width="12.26953125" customWidth="1"/>
    <col min="15486" max="15488" width="12.81640625" customWidth="1"/>
    <col min="15489" max="15492" width="14.36328125" bestFit="1" customWidth="1"/>
    <col min="15493" max="15493" width="12.26953125" customWidth="1"/>
    <col min="15494" max="15494" width="12.81640625" bestFit="1" customWidth="1"/>
    <col min="15495" max="15496" width="12.81640625" customWidth="1"/>
    <col min="15497" max="15497" width="14.36328125" bestFit="1" customWidth="1"/>
    <col min="15498" max="15500" width="13.6328125" bestFit="1" customWidth="1"/>
    <col min="15501" max="15501" width="12.26953125" customWidth="1"/>
    <col min="15502" max="15504" width="12.81640625" customWidth="1"/>
    <col min="15505" max="15505" width="13.6328125" bestFit="1" customWidth="1"/>
    <col min="15506" max="15508" width="14.36328125" bestFit="1" customWidth="1"/>
    <col min="15509" max="15509" width="12.26953125" customWidth="1"/>
    <col min="15510" max="15512" width="12.81640625" customWidth="1"/>
    <col min="15513" max="15513" width="13.6328125" bestFit="1" customWidth="1"/>
    <col min="15514" max="15516" width="14.36328125" bestFit="1" customWidth="1"/>
    <col min="15517" max="15532" width="12.26953125" customWidth="1"/>
    <col min="15533" max="15533" width="12.81640625" customWidth="1"/>
    <col min="15534" max="15534" width="12.26953125" customWidth="1"/>
    <col min="15535" max="15535" width="11.453125" customWidth="1"/>
    <col min="15536" max="15536" width="11.7265625" customWidth="1"/>
    <col min="15537" max="15544" width="12.26953125" customWidth="1"/>
    <col min="15545" max="15547" width="13.6328125" customWidth="1"/>
    <col min="15548" max="15549" width="12.26953125" customWidth="1"/>
    <col min="15550" max="15552" width="13.6328125" customWidth="1"/>
    <col min="15553" max="15554" width="12.26953125" customWidth="1"/>
    <col min="15555" max="15557" width="13.6328125" customWidth="1"/>
    <col min="15558" max="15559" width="12.26953125" customWidth="1"/>
    <col min="15560" max="15562" width="13.6328125" customWidth="1"/>
    <col min="15563" max="15563" width="14.36328125" bestFit="1" customWidth="1"/>
    <col min="15564" max="15564" width="12.26953125" customWidth="1"/>
    <col min="15565" max="15567" width="13.6328125" customWidth="1"/>
    <col min="15568" max="15568" width="14.36328125" bestFit="1" customWidth="1"/>
    <col min="15569" max="15569" width="12.26953125" customWidth="1"/>
    <col min="15570" max="15570" width="10.26953125" customWidth="1"/>
    <col min="15571" max="15572" width="13.6328125" customWidth="1"/>
    <col min="15573" max="15574" width="12.26953125" customWidth="1"/>
    <col min="15575" max="15577" width="13.6328125" customWidth="1"/>
    <col min="15578" max="15578" width="14.36328125" bestFit="1" customWidth="1"/>
    <col min="15579" max="15579" width="12.26953125" customWidth="1"/>
    <col min="15580" max="15582" width="13.6328125" customWidth="1"/>
    <col min="15583" max="15583" width="12.453125" bestFit="1" customWidth="1"/>
    <col min="15584" max="15584" width="12.26953125" customWidth="1"/>
    <col min="15585" max="15585" width="11.26953125" customWidth="1"/>
    <col min="15586" max="15587" width="13.6328125" customWidth="1"/>
    <col min="15588" max="15588" width="14.36328125" bestFit="1" customWidth="1"/>
    <col min="15589" max="15589" width="12.26953125" customWidth="1"/>
    <col min="15590" max="15590" width="9.08984375" customWidth="1"/>
    <col min="15591" max="15592" width="13.6328125" customWidth="1"/>
    <col min="15593" max="15593" width="13.6328125" bestFit="1" customWidth="1"/>
    <col min="15594" max="15594" width="12.26953125" customWidth="1"/>
    <col min="15595" max="15595" width="6.7265625" customWidth="1"/>
    <col min="15596" max="15597" width="13.6328125" customWidth="1"/>
    <col min="15598" max="15598" width="13.6328125" bestFit="1" customWidth="1"/>
    <col min="15599" max="15599" width="12.26953125" customWidth="1"/>
    <col min="15600" max="15602" width="13.6328125" customWidth="1"/>
    <col min="15603" max="15604" width="12.26953125" customWidth="1"/>
    <col min="15605" max="15607" width="13.6328125" customWidth="1"/>
    <col min="15608" max="15609" width="12.26953125" customWidth="1"/>
    <col min="15610" max="15612" width="13.6328125" customWidth="1"/>
    <col min="15613" max="15613" width="14.36328125" bestFit="1" customWidth="1"/>
    <col min="15614" max="15614" width="12.26953125" customWidth="1"/>
    <col min="15615" max="15617" width="13.6328125" customWidth="1"/>
    <col min="15618" max="15618" width="13.6328125" bestFit="1" customWidth="1"/>
    <col min="15619" max="15619" width="12.26953125" customWidth="1"/>
    <col min="15620" max="15620" width="11.26953125" customWidth="1"/>
    <col min="15621" max="15622" width="13.6328125" customWidth="1"/>
    <col min="15623" max="15623" width="13.6328125" bestFit="1" customWidth="1"/>
    <col min="15624" max="15624" width="12.26953125" customWidth="1"/>
    <col min="15625" max="15625" width="9.08984375" customWidth="1"/>
    <col min="15626" max="15627" width="13.6328125" customWidth="1"/>
    <col min="15628" max="15628" width="14.36328125" bestFit="1" customWidth="1"/>
    <col min="15629" max="15629" width="12.26953125" customWidth="1"/>
    <col min="15630" max="15632" width="12.81640625" customWidth="1"/>
    <col min="15633" max="15637" width="12.26953125" customWidth="1"/>
    <col min="15638" max="15640" width="12.81640625" customWidth="1"/>
    <col min="15641" max="15645" width="12.26953125" customWidth="1"/>
    <col min="15646" max="15648" width="12.81640625" customWidth="1"/>
    <col min="15649" max="15649" width="14.36328125" bestFit="1" customWidth="1"/>
    <col min="15650" max="15653" width="12.26953125" customWidth="1"/>
    <col min="15654" max="15656" width="12.81640625" customWidth="1"/>
    <col min="15657" max="15658" width="14.36328125" bestFit="1" customWidth="1"/>
    <col min="15659" max="15660" width="13.26953125" bestFit="1" customWidth="1"/>
    <col min="15661" max="15661" width="12.26953125" customWidth="1"/>
    <col min="15662" max="15664" width="12.81640625" customWidth="1"/>
    <col min="15665" max="15667" width="14.36328125" bestFit="1" customWidth="1"/>
    <col min="15668" max="15669" width="12.26953125" customWidth="1"/>
    <col min="15670" max="15672" width="12.81640625" customWidth="1"/>
    <col min="15673" max="15674" width="12.26953125" customWidth="1"/>
    <col min="15675" max="15675" width="14.36328125" bestFit="1" customWidth="1"/>
    <col min="15676" max="15677" width="12.26953125" customWidth="1"/>
    <col min="15678" max="15680" width="12.81640625" customWidth="1"/>
    <col min="15681" max="15685" width="12.26953125" customWidth="1"/>
    <col min="15686" max="15688" width="12.81640625" customWidth="1"/>
    <col min="15689" max="15693" width="12.26953125" customWidth="1"/>
    <col min="15694" max="15696" width="12.81640625" customWidth="1"/>
    <col min="15697" max="15701" width="12.26953125" customWidth="1"/>
    <col min="15702" max="15704" width="12.81640625" customWidth="1"/>
    <col min="15705" max="15705" width="14.36328125" bestFit="1" customWidth="1"/>
    <col min="15706" max="15706" width="13.26953125" bestFit="1" customWidth="1"/>
    <col min="15707" max="15708" width="14.36328125" bestFit="1" customWidth="1"/>
    <col min="15709" max="15709" width="12.26953125" customWidth="1"/>
    <col min="15710" max="15710" width="12.81640625" bestFit="1" customWidth="1"/>
    <col min="15711" max="15712" width="12.81640625" customWidth="1"/>
    <col min="15713" max="15713" width="13.6328125" bestFit="1" customWidth="1"/>
    <col min="15714" max="15716" width="14.36328125" bestFit="1" customWidth="1"/>
    <col min="15717" max="15717" width="12.26953125" customWidth="1"/>
    <col min="15718" max="15718" width="10.81640625" customWidth="1"/>
    <col min="15719" max="15720" width="12.81640625" customWidth="1"/>
    <col min="15721" max="15721" width="13.6328125" bestFit="1" customWidth="1"/>
    <col min="15722" max="15722" width="12.453125" bestFit="1" customWidth="1"/>
    <col min="15723" max="15724" width="13.6328125" bestFit="1" customWidth="1"/>
    <col min="15725" max="15725" width="12.26953125" customWidth="1"/>
    <col min="15726" max="15728" width="12.81640625" customWidth="1"/>
    <col min="15729" max="15733" width="12.26953125" customWidth="1"/>
    <col min="15734" max="15736" width="12.81640625" customWidth="1"/>
    <col min="15737" max="15737" width="12.26953125" customWidth="1"/>
    <col min="15738" max="15738" width="13.26953125" bestFit="1" customWidth="1"/>
    <col min="15739" max="15740" width="14.36328125" bestFit="1" customWidth="1"/>
    <col min="15741" max="15741" width="12.26953125" customWidth="1"/>
    <col min="15742" max="15744" width="12.81640625" customWidth="1"/>
    <col min="15745" max="15748" width="14.36328125" bestFit="1" customWidth="1"/>
    <col min="15749" max="15749" width="12.26953125" customWidth="1"/>
    <col min="15750" max="15750" width="12.81640625" bestFit="1" customWidth="1"/>
    <col min="15751" max="15752" width="12.81640625" customWidth="1"/>
    <col min="15753" max="15753" width="14.36328125" bestFit="1" customWidth="1"/>
    <col min="15754" max="15756" width="13.6328125" bestFit="1" customWidth="1"/>
    <col min="15757" max="15757" width="12.26953125" customWidth="1"/>
    <col min="15758" max="15760" width="12.81640625" customWidth="1"/>
    <col min="15761" max="15761" width="13.6328125" bestFit="1" customWidth="1"/>
    <col min="15762" max="15764" width="14.36328125" bestFit="1" customWidth="1"/>
    <col min="15765" max="15765" width="12.26953125" customWidth="1"/>
    <col min="15766" max="15768" width="12.81640625" customWidth="1"/>
    <col min="15769" max="15769" width="13.6328125" bestFit="1" customWidth="1"/>
    <col min="15770" max="15772" width="14.36328125" bestFit="1" customWidth="1"/>
    <col min="15773" max="15788" width="12.26953125" customWidth="1"/>
    <col min="15789" max="15789" width="12.81640625" customWidth="1"/>
    <col min="15790" max="15790" width="12.26953125" customWidth="1"/>
    <col min="15791" max="15791" width="11.453125" customWidth="1"/>
    <col min="15792" max="15792" width="11.7265625" customWidth="1"/>
    <col min="15793" max="15800" width="12.26953125" customWidth="1"/>
    <col min="15801" max="15803" width="13.6328125" customWidth="1"/>
    <col min="15804" max="15805" width="12.26953125" customWidth="1"/>
    <col min="15806" max="15808" width="13.6328125" customWidth="1"/>
    <col min="15809" max="15810" width="12.26953125" customWidth="1"/>
    <col min="15811" max="15813" width="13.6328125" customWidth="1"/>
    <col min="15814" max="15815" width="12.26953125" customWidth="1"/>
    <col min="15816" max="15818" width="13.6328125" customWidth="1"/>
    <col min="15819" max="15819" width="14.36328125" bestFit="1" customWidth="1"/>
    <col min="15820" max="15820" width="12.26953125" customWidth="1"/>
    <col min="15821" max="15823" width="13.6328125" customWidth="1"/>
    <col min="15824" max="15824" width="14.36328125" bestFit="1" customWidth="1"/>
    <col min="15825" max="15825" width="12.26953125" customWidth="1"/>
    <col min="15826" max="15826" width="10.26953125" customWidth="1"/>
    <col min="15827" max="15828" width="13.6328125" customWidth="1"/>
    <col min="15829" max="15830" width="12.26953125" customWidth="1"/>
    <col min="15831" max="15833" width="13.6328125" customWidth="1"/>
    <col min="15834" max="15834" width="14.36328125" bestFit="1" customWidth="1"/>
    <col min="15835" max="15835" width="12.26953125" customWidth="1"/>
    <col min="15836" max="15838" width="13.6328125" customWidth="1"/>
    <col min="15839" max="15839" width="12.453125" bestFit="1" customWidth="1"/>
    <col min="15840" max="15840" width="12.26953125" customWidth="1"/>
    <col min="15841" max="15841" width="11.26953125" customWidth="1"/>
    <col min="15842" max="15843" width="13.6328125" customWidth="1"/>
    <col min="15844" max="15844" width="14.36328125" bestFit="1" customWidth="1"/>
    <col min="15845" max="15845" width="12.26953125" customWidth="1"/>
    <col min="15846" max="15846" width="9.08984375" customWidth="1"/>
    <col min="15847" max="15848" width="13.6328125" customWidth="1"/>
    <col min="15849" max="15849" width="13.6328125" bestFit="1" customWidth="1"/>
    <col min="15850" max="15850" width="12.26953125" customWidth="1"/>
    <col min="15851" max="15851" width="6.7265625" customWidth="1"/>
    <col min="15852" max="15853" width="13.6328125" customWidth="1"/>
    <col min="15854" max="15854" width="13.6328125" bestFit="1" customWidth="1"/>
    <col min="15855" max="15855" width="12.26953125" customWidth="1"/>
    <col min="15856" max="15858" width="13.6328125" customWidth="1"/>
    <col min="15859" max="15860" width="12.26953125" customWidth="1"/>
    <col min="15861" max="15863" width="13.6328125" customWidth="1"/>
    <col min="15864" max="15865" width="12.26953125" customWidth="1"/>
    <col min="15866" max="15868" width="13.6328125" customWidth="1"/>
    <col min="15869" max="15869" width="14.36328125" bestFit="1" customWidth="1"/>
    <col min="15870" max="15870" width="12.26953125" customWidth="1"/>
    <col min="15871" max="15873" width="13.6328125" customWidth="1"/>
    <col min="15874" max="15874" width="13.6328125" bestFit="1" customWidth="1"/>
    <col min="15875" max="15875" width="12.26953125" customWidth="1"/>
    <col min="15876" max="15876" width="11.26953125" customWidth="1"/>
    <col min="15877" max="15878" width="13.6328125" customWidth="1"/>
    <col min="15879" max="15879" width="13.6328125" bestFit="1" customWidth="1"/>
    <col min="15880" max="15880" width="12.26953125" customWidth="1"/>
    <col min="15881" max="15881" width="9.08984375" customWidth="1"/>
    <col min="15882" max="15883" width="13.6328125" customWidth="1"/>
    <col min="15884" max="15884" width="14.36328125" bestFit="1" customWidth="1"/>
    <col min="15885" max="15885" width="12.26953125" customWidth="1"/>
    <col min="15886" max="15888" width="12.81640625" customWidth="1"/>
    <col min="15889" max="15893" width="12.26953125" customWidth="1"/>
    <col min="15894" max="15896" width="12.81640625" customWidth="1"/>
    <col min="15897" max="15901" width="12.26953125" customWidth="1"/>
    <col min="15902" max="15904" width="12.81640625" customWidth="1"/>
    <col min="15905" max="15905" width="14.36328125" bestFit="1" customWidth="1"/>
    <col min="15906" max="15909" width="12.26953125" customWidth="1"/>
    <col min="15910" max="15912" width="12.81640625" customWidth="1"/>
    <col min="15913" max="15914" width="14.36328125" bestFit="1" customWidth="1"/>
    <col min="15915" max="15916" width="13.26953125" bestFit="1" customWidth="1"/>
    <col min="15917" max="15917" width="12.26953125" customWidth="1"/>
    <col min="15918" max="15920" width="12.81640625" customWidth="1"/>
    <col min="15921" max="15923" width="14.36328125" bestFit="1" customWidth="1"/>
    <col min="15924" max="15925" width="12.26953125" customWidth="1"/>
    <col min="15926" max="15928" width="12.81640625" customWidth="1"/>
    <col min="15929" max="15930" width="12.26953125" customWidth="1"/>
    <col min="15931" max="15931" width="14.36328125" bestFit="1" customWidth="1"/>
    <col min="15932" max="15933" width="12.26953125" customWidth="1"/>
    <col min="15934" max="15936" width="12.81640625" customWidth="1"/>
    <col min="15937" max="15941" width="12.26953125" customWidth="1"/>
    <col min="15942" max="15944" width="12.81640625" customWidth="1"/>
    <col min="15945" max="15949" width="12.26953125" customWidth="1"/>
    <col min="15950" max="15952" width="12.81640625" customWidth="1"/>
    <col min="15953" max="15957" width="12.26953125" customWidth="1"/>
    <col min="15958" max="15960" width="12.81640625" customWidth="1"/>
    <col min="15961" max="15961" width="14.36328125" bestFit="1" customWidth="1"/>
    <col min="15962" max="15962" width="13.26953125" bestFit="1" customWidth="1"/>
    <col min="15963" max="15964" width="14.36328125" bestFit="1" customWidth="1"/>
    <col min="15965" max="15965" width="12.26953125" customWidth="1"/>
    <col min="15966" max="15966" width="12.81640625" bestFit="1" customWidth="1"/>
    <col min="15967" max="15968" width="12.81640625" customWidth="1"/>
    <col min="15969" max="15969" width="13.6328125" bestFit="1" customWidth="1"/>
    <col min="15970" max="15972" width="14.36328125" bestFit="1" customWidth="1"/>
    <col min="15973" max="15973" width="12.26953125" customWidth="1"/>
    <col min="15974" max="15974" width="10.81640625" customWidth="1"/>
    <col min="15975" max="15976" width="12.81640625" customWidth="1"/>
    <col min="15977" max="15977" width="13.6328125" bestFit="1" customWidth="1"/>
    <col min="15978" max="15978" width="12.453125" bestFit="1" customWidth="1"/>
    <col min="15979" max="15980" width="13.6328125" bestFit="1" customWidth="1"/>
    <col min="15981" max="15981" width="12.26953125" customWidth="1"/>
    <col min="15982" max="15984" width="12.81640625" customWidth="1"/>
    <col min="15985" max="15989" width="12.26953125" customWidth="1"/>
    <col min="15990" max="15992" width="12.81640625" customWidth="1"/>
    <col min="15993" max="15993" width="12.26953125" customWidth="1"/>
    <col min="15994" max="15994" width="13.26953125" bestFit="1" customWidth="1"/>
    <col min="15995" max="15996" width="14.36328125" bestFit="1" customWidth="1"/>
    <col min="15997" max="15997" width="12.26953125" customWidth="1"/>
    <col min="15998" max="16000" width="12.81640625" customWidth="1"/>
    <col min="16001" max="16004" width="14.36328125" bestFit="1" customWidth="1"/>
    <col min="16005" max="16005" width="12.26953125" customWidth="1"/>
    <col min="16006" max="16006" width="12.81640625" bestFit="1" customWidth="1"/>
    <col min="16007" max="16008" width="12.81640625" customWidth="1"/>
    <col min="16009" max="16009" width="14.36328125" bestFit="1" customWidth="1"/>
    <col min="16010" max="16012" width="13.6328125" bestFit="1" customWidth="1"/>
    <col min="16013" max="16013" width="12.26953125" customWidth="1"/>
    <col min="16014" max="16016" width="12.81640625" customWidth="1"/>
    <col min="16017" max="16017" width="13.6328125" bestFit="1" customWidth="1"/>
    <col min="16018" max="16020" width="14.36328125" bestFit="1" customWidth="1"/>
    <col min="16021" max="16021" width="12.26953125" customWidth="1"/>
    <col min="16022" max="16024" width="12.81640625" customWidth="1"/>
    <col min="16025" max="16025" width="13.6328125" bestFit="1" customWidth="1"/>
    <col min="16026" max="16028" width="14.36328125" bestFit="1" customWidth="1"/>
    <col min="16029" max="16044" width="12.26953125" customWidth="1"/>
    <col min="16045" max="16045" width="12.81640625" customWidth="1"/>
    <col min="16046" max="16046" width="12.26953125" customWidth="1"/>
    <col min="16047" max="16047" width="11.453125" customWidth="1"/>
    <col min="16048" max="16048" width="11.7265625" customWidth="1"/>
    <col min="16049" max="16056" width="12.26953125" customWidth="1"/>
    <col min="16057" max="16059" width="13.6328125" customWidth="1"/>
    <col min="16060" max="16061" width="12.26953125" customWidth="1"/>
    <col min="16062" max="16064" width="13.6328125" customWidth="1"/>
    <col min="16065" max="16066" width="12.26953125" customWidth="1"/>
    <col min="16067" max="16069" width="13.6328125" customWidth="1"/>
    <col min="16070" max="16071" width="12.26953125" customWidth="1"/>
    <col min="16072" max="16074" width="13.6328125" customWidth="1"/>
    <col min="16075" max="16075" width="14.36328125" bestFit="1" customWidth="1"/>
    <col min="16076" max="16076" width="12.26953125" customWidth="1"/>
    <col min="16077" max="16079" width="13.6328125" customWidth="1"/>
    <col min="16080" max="16080" width="14.36328125" bestFit="1" customWidth="1"/>
    <col min="16081" max="16081" width="12.26953125" customWidth="1"/>
    <col min="16082" max="16082" width="10.26953125" customWidth="1"/>
    <col min="16083" max="16084" width="13.6328125" customWidth="1"/>
    <col min="16085" max="16086" width="12.26953125" customWidth="1"/>
    <col min="16087" max="16089" width="13.6328125" customWidth="1"/>
    <col min="16090" max="16090" width="14.36328125" bestFit="1" customWidth="1"/>
    <col min="16091" max="16091" width="12.26953125" customWidth="1"/>
    <col min="16092" max="16094" width="13.6328125" customWidth="1"/>
    <col min="16095" max="16095" width="12.453125" bestFit="1" customWidth="1"/>
    <col min="16096" max="16096" width="12.26953125" customWidth="1"/>
    <col min="16097" max="16097" width="11.26953125" customWidth="1"/>
    <col min="16098" max="16099" width="13.6328125" customWidth="1"/>
    <col min="16100" max="16100" width="14.36328125" bestFit="1" customWidth="1"/>
    <col min="16101" max="16101" width="12.26953125" customWidth="1"/>
    <col min="16102" max="16102" width="9.08984375" customWidth="1"/>
    <col min="16103" max="16104" width="13.6328125" customWidth="1"/>
    <col min="16105" max="16105" width="13.6328125" bestFit="1" customWidth="1"/>
    <col min="16106" max="16106" width="12.26953125" customWidth="1"/>
    <col min="16107" max="16107" width="6.7265625" customWidth="1"/>
    <col min="16108" max="16109" width="13.6328125" customWidth="1"/>
    <col min="16110" max="16110" width="13.6328125" bestFit="1" customWidth="1"/>
    <col min="16111" max="16111" width="12.26953125" customWidth="1"/>
    <col min="16112" max="16114" width="13.6328125" customWidth="1"/>
    <col min="16115" max="16116" width="12.26953125" customWidth="1"/>
    <col min="16117" max="16119" width="13.6328125" customWidth="1"/>
    <col min="16120" max="16121" width="12.26953125" customWidth="1"/>
    <col min="16122" max="16124" width="13.6328125" customWidth="1"/>
    <col min="16125" max="16125" width="14.36328125" bestFit="1" customWidth="1"/>
    <col min="16126" max="16126" width="12.26953125" customWidth="1"/>
    <col min="16127" max="16129" width="13.6328125" customWidth="1"/>
    <col min="16130" max="16130" width="13.6328125" bestFit="1" customWidth="1"/>
    <col min="16131" max="16131" width="12.26953125" customWidth="1"/>
    <col min="16132" max="16132" width="11.26953125" customWidth="1"/>
    <col min="16133" max="16134" width="13.6328125" customWidth="1"/>
    <col min="16135" max="16135" width="13.6328125" bestFit="1" customWidth="1"/>
    <col min="16136" max="16136" width="12.26953125" customWidth="1"/>
    <col min="16137" max="16137" width="9.08984375" customWidth="1"/>
    <col min="16138" max="16139" width="13.6328125" customWidth="1"/>
    <col min="16140" max="16140" width="14.36328125" bestFit="1" customWidth="1"/>
    <col min="16141" max="16141" width="12.26953125" customWidth="1"/>
    <col min="16142" max="16144" width="12.81640625" customWidth="1"/>
    <col min="16145" max="16149" width="12.26953125" customWidth="1"/>
    <col min="16150" max="16152" width="12.81640625" customWidth="1"/>
    <col min="16153" max="16157" width="12.26953125" customWidth="1"/>
    <col min="16158" max="16160" width="12.81640625" customWidth="1"/>
    <col min="16161" max="16161" width="14.36328125" bestFit="1" customWidth="1"/>
    <col min="16162" max="16165" width="12.26953125" customWidth="1"/>
    <col min="16166" max="16168" width="12.81640625" customWidth="1"/>
    <col min="16169" max="16170" width="14.36328125" bestFit="1" customWidth="1"/>
    <col min="16171" max="16172" width="13.26953125" bestFit="1" customWidth="1"/>
    <col min="16173" max="16173" width="12.26953125" customWidth="1"/>
    <col min="16174" max="16176" width="12.81640625" customWidth="1"/>
    <col min="16177" max="16179" width="14.36328125" bestFit="1" customWidth="1"/>
    <col min="16180" max="16181" width="12.26953125" customWidth="1"/>
    <col min="16182" max="16184" width="12.81640625" customWidth="1"/>
    <col min="16185" max="16186" width="12.26953125" customWidth="1"/>
    <col min="16187" max="16187" width="14.36328125" bestFit="1" customWidth="1"/>
    <col min="16188" max="16189" width="12.26953125" customWidth="1"/>
    <col min="16190" max="16192" width="12.81640625" customWidth="1"/>
    <col min="16193" max="16197" width="12.26953125" customWidth="1"/>
    <col min="16198" max="16200" width="12.81640625" customWidth="1"/>
    <col min="16201" max="16205" width="12.26953125" customWidth="1"/>
    <col min="16206" max="16208" width="12.81640625" customWidth="1"/>
    <col min="16209" max="16213" width="12.26953125" customWidth="1"/>
    <col min="16214" max="16216" width="12.81640625" customWidth="1"/>
    <col min="16217" max="16217" width="14.36328125" bestFit="1" customWidth="1"/>
    <col min="16218" max="16218" width="13.26953125" bestFit="1" customWidth="1"/>
    <col min="16219" max="16220" width="14.36328125" bestFit="1" customWidth="1"/>
    <col min="16221" max="16221" width="12.26953125" customWidth="1"/>
    <col min="16222" max="16222" width="12.81640625" bestFit="1" customWidth="1"/>
    <col min="16223" max="16224" width="12.81640625" customWidth="1"/>
    <col min="16225" max="16225" width="13.6328125" bestFit="1" customWidth="1"/>
    <col min="16226" max="16228" width="14.36328125" bestFit="1" customWidth="1"/>
    <col min="16229" max="16229" width="12.26953125" customWidth="1"/>
    <col min="16230" max="16230" width="10.81640625" customWidth="1"/>
    <col min="16231" max="16232" width="12.81640625" customWidth="1"/>
    <col min="16233" max="16233" width="13.6328125" bestFit="1" customWidth="1"/>
    <col min="16234" max="16234" width="12.453125" bestFit="1" customWidth="1"/>
    <col min="16235" max="16236" width="13.6328125" bestFit="1" customWidth="1"/>
    <col min="16237" max="16237" width="12.26953125" customWidth="1"/>
    <col min="16238" max="16240" width="12.81640625" customWidth="1"/>
    <col min="16241" max="16245" width="12.26953125" customWidth="1"/>
    <col min="16246" max="16248" width="12.81640625" customWidth="1"/>
    <col min="16249" max="16249" width="12.26953125" customWidth="1"/>
    <col min="16250" max="16250" width="13.26953125" bestFit="1" customWidth="1"/>
    <col min="16251" max="16252" width="14.36328125" bestFit="1" customWidth="1"/>
    <col min="16253" max="16253" width="12.26953125" customWidth="1"/>
    <col min="16254" max="16256" width="12.81640625" customWidth="1"/>
    <col min="16257" max="16260" width="14.36328125" bestFit="1" customWidth="1"/>
    <col min="16261" max="16261" width="12.26953125" customWidth="1"/>
    <col min="16262" max="16262" width="12.81640625" bestFit="1" customWidth="1"/>
    <col min="16263" max="16264" width="12.81640625" customWidth="1"/>
    <col min="16265" max="16265" width="14.36328125" bestFit="1" customWidth="1"/>
    <col min="16266" max="16268" width="13.6328125" bestFit="1" customWidth="1"/>
    <col min="16269" max="16269" width="12.26953125" customWidth="1"/>
    <col min="16270" max="16272" width="12.81640625" customWidth="1"/>
    <col min="16273" max="16273" width="13.6328125" bestFit="1" customWidth="1"/>
    <col min="16274" max="16276" width="14.36328125" bestFit="1" customWidth="1"/>
    <col min="16277" max="16277" width="12.26953125" customWidth="1"/>
    <col min="16278" max="16280" width="12.81640625" customWidth="1"/>
    <col min="16281" max="16281" width="13.6328125" bestFit="1" customWidth="1"/>
    <col min="16282" max="16284" width="14.36328125" bestFit="1" customWidth="1"/>
    <col min="16285" max="16384" width="12.26953125" customWidth="1"/>
  </cols>
  <sheetData>
    <row r="1" spans="1:156" s="29" customFormat="1" ht="18" x14ac:dyDescent="0.4">
      <c r="A1" s="3" t="s">
        <v>535</v>
      </c>
      <c r="B1" s="2"/>
      <c r="C1" s="2"/>
      <c r="D1" s="2"/>
      <c r="E1" s="2"/>
      <c r="F1" s="2"/>
      <c r="M1" s="29" t="s">
        <v>272</v>
      </c>
      <c r="N1" s="35">
        <v>0.87401354029</v>
      </c>
      <c r="O1" s="35">
        <v>0</v>
      </c>
      <c r="P1" s="35">
        <v>0</v>
      </c>
      <c r="Q1" s="29">
        <f t="shared" ref="Q1:Q64" si="0">N1*COS(O1+P1*$C$31)</f>
        <v>0.87401354029</v>
      </c>
      <c r="R1" s="29">
        <f t="shared" ref="R1:R64" si="1">N1*COS(O1+P1*$C$52)</f>
        <v>0.87401354029</v>
      </c>
      <c r="S1" s="29">
        <f t="shared" ref="S1:S64" si="2">N1*COS(O1+P1*$C$73)</f>
        <v>0.87401354029</v>
      </c>
      <c r="T1" s="29">
        <f t="shared" ref="T1:T64" si="3">N1*COS(O1+P1*$C$94)</f>
        <v>0.87401354029</v>
      </c>
      <c r="U1" s="29" t="s">
        <v>273</v>
      </c>
      <c r="V1" s="35">
        <v>213.54295595986</v>
      </c>
      <c r="W1" s="35">
        <v>0</v>
      </c>
      <c r="X1" s="35">
        <v>0</v>
      </c>
      <c r="Y1" s="29">
        <f t="shared" ref="Y1:Y64" si="4">V1*COS(W1+X1*$C$31)</f>
        <v>213.54295595986</v>
      </c>
      <c r="Z1" s="29">
        <f t="shared" ref="Z1:Z64" si="5">V1*COS(W1+X1*$C$52)</f>
        <v>213.54295595986</v>
      </c>
      <c r="AA1" s="29">
        <f t="shared" ref="AA1:AA64" si="6">V1*COS(W1+X1*$C$73)</f>
        <v>213.54295595986</v>
      </c>
      <c r="AB1" s="29">
        <f t="shared" ref="AB1:AB64" si="7">V1*COS(W1+X1*$C$94)</f>
        <v>213.54295595986</v>
      </c>
      <c r="AC1" s="29" t="s">
        <v>274</v>
      </c>
      <c r="AD1" s="35">
        <v>1.16441181E-3</v>
      </c>
      <c r="AE1" s="35">
        <v>1.1798785063299999</v>
      </c>
      <c r="AF1" s="35">
        <v>7.1135470007999997</v>
      </c>
      <c r="AG1" s="29">
        <f t="shared" ref="AG1:AG64" si="8">AD1*COS(AE1+AF1*$C$31)</f>
        <v>3.1661866264445733E-4</v>
      </c>
      <c r="AH1" s="29">
        <f t="shared" ref="AH1:AH64" si="9">AD1*COS(AE1+AF1*$C$52)</f>
        <v>3.1661987093074687E-4</v>
      </c>
      <c r="AI1" s="29">
        <f t="shared" ref="AI1:AI64" si="10">AD1*COS(AE1+AF1*$C$73)</f>
        <v>3.1661987092655123E-4</v>
      </c>
      <c r="AJ1" s="29">
        <f t="shared" ref="AJ1:AJ64" si="11">AD1*COS(AE1+AF1*$C$94)</f>
        <v>3.1661987092655123E-4</v>
      </c>
      <c r="AK1" s="29" t="s">
        <v>275</v>
      </c>
      <c r="AL1" s="35">
        <v>1.6038734E-4</v>
      </c>
      <c r="AM1" s="35">
        <v>5.7394537742400003</v>
      </c>
      <c r="AN1" s="35">
        <v>7.1135470007999997</v>
      </c>
      <c r="AO1" s="29">
        <f t="shared" ref="AO1:AO32" si="12">AL1*COS(AM1+AN1*$C$31)</f>
        <v>1.4590710841230281E-4</v>
      </c>
      <c r="AP1" s="29">
        <f t="shared" ref="AP1:AP32" si="13">AL1*COS(AM1+AN1*$C$52)</f>
        <v>1.4590703659967893E-4</v>
      </c>
      <c r="AQ1" s="29">
        <f t="shared" ref="AQ1:AQ32" si="14">AL1*COS(AM1+AN1*$C$73)</f>
        <v>1.459070365999283E-4</v>
      </c>
      <c r="AR1" s="29">
        <f t="shared" ref="AR1:AR32" si="15">AL1*COS(AM1+AN1*$C$94)</f>
        <v>1.459070365999283E-4</v>
      </c>
      <c r="AS1" s="29" t="s">
        <v>276</v>
      </c>
      <c r="AT1" s="35">
        <v>1.6618940000000001E-5</v>
      </c>
      <c r="AU1" s="35">
        <v>3.9982624897800001</v>
      </c>
      <c r="AV1" s="35">
        <v>7.1135470007999997</v>
      </c>
      <c r="AW1" s="29">
        <f t="shared" ref="AW1:AW32" si="16">AT1*COS(AU1+AV1*$C$31)</f>
        <v>-9.3643965505637115E-6</v>
      </c>
      <c r="AX1" s="29">
        <f t="shared" ref="AX1:AX32" si="17">AT1*COS(AU1+AV1*$C$52)</f>
        <v>-9.3644113551170298E-6</v>
      </c>
      <c r="AY1" s="29">
        <f t="shared" ref="AY1:AY32" si="18">AT1*COS(AU1+AV1*$C$73)</f>
        <v>-9.3644113550656182E-6</v>
      </c>
      <c r="AZ1" s="29">
        <f t="shared" ref="AZ1:AZ32" si="19">AT1*COS(AU1+AV1*$C$94)</f>
        <v>-9.3644113550656182E-6</v>
      </c>
      <c r="BA1" s="29" t="s">
        <v>277</v>
      </c>
      <c r="BB1" s="35">
        <v>1.23615E-6</v>
      </c>
      <c r="BC1" s="35">
        <v>2.2592334573200001</v>
      </c>
      <c r="BD1" s="35">
        <v>7.1135470007999997</v>
      </c>
      <c r="BE1" s="29">
        <f t="shared" ref="BE1:BE27" si="20">BB1*COS(BC1+BD1*$C$31)</f>
        <v>-8.9017579345536325E-7</v>
      </c>
      <c r="BF1" s="29">
        <f t="shared" ref="BF1:BF27" si="21">BB1*COS(BC1+BD1*$C$52)</f>
        <v>-8.9017486858689501E-7</v>
      </c>
      <c r="BG1" s="29">
        <f t="shared" ref="BG1:BG27" si="22">BB1*COS(BC1+BD1*$C$73)</f>
        <v>-8.9017486859010632E-7</v>
      </c>
      <c r="BH1" s="29">
        <f t="shared" ref="BH1:BH27" si="23">BB1*COS(BC1+BD1*$C$94)</f>
        <v>-8.9017486859010632E-7</v>
      </c>
      <c r="BI1" s="29" t="s">
        <v>278</v>
      </c>
      <c r="BJ1" s="35">
        <v>4.3306780400000001E-2</v>
      </c>
      <c r="BK1" s="35">
        <v>3.6028442839900001</v>
      </c>
      <c r="BL1" s="35">
        <v>213.29909543799999</v>
      </c>
      <c r="BM1" s="29">
        <f t="shared" ref="BM1:BM64" si="24">BJ1*COS(BK1+BL1*$C$31)</f>
        <v>3.0664062808581468E-2</v>
      </c>
      <c r="BN1" s="29">
        <f t="shared" ref="BN1:BN64" si="25">BJ1*COS(BK1+BL1*$C$52)</f>
        <v>3.0665051564820335E-2</v>
      </c>
      <c r="BO1" s="29">
        <f t="shared" ref="BO1:BO64" si="26">BJ1*COS(BK1+BL1*$C$73)</f>
        <v>3.0665051561386956E-2</v>
      </c>
      <c r="BP1" s="29">
        <f t="shared" ref="BP1:BP64" si="27">BJ1*COS(BK1+BL1*$C$94)</f>
        <v>3.0665051561386956E-2</v>
      </c>
      <c r="BQ1" s="29" t="s">
        <v>279</v>
      </c>
      <c r="BR1" s="35">
        <v>3.9755499799999997E-3</v>
      </c>
      <c r="BS1" s="35">
        <v>5.3328999255599996</v>
      </c>
      <c r="BT1" s="35">
        <v>213.29909543799999</v>
      </c>
      <c r="BU1" s="29">
        <f t="shared" ref="BU1:BU64" si="28">BR1*COS(BS1+BT1*$C$31)</f>
        <v>-3.2182074391243504E-3</v>
      </c>
      <c r="BV1" s="29">
        <f t="shared" ref="BV1:BV64" si="29">BR1*COS(BS1+BT1*$C$52)</f>
        <v>-3.2181319682251064E-3</v>
      </c>
      <c r="BW1" s="29">
        <f t="shared" ref="BW1:BW64" si="30">BR1*COS(BS1+BT1*$C$73)</f>
        <v>-3.218131968487181E-3</v>
      </c>
      <c r="BX1" s="29">
        <f t="shared" ref="BX1:BX64" si="31">BR1*COS(BS1+BT1*$C$94)</f>
        <v>-3.218131968487181E-3</v>
      </c>
      <c r="BY1" s="29" t="s">
        <v>280</v>
      </c>
      <c r="BZ1" s="35">
        <v>2.0629977E-4</v>
      </c>
      <c r="CA1" s="35">
        <v>0.50482422816999994</v>
      </c>
      <c r="CB1" s="35">
        <v>213.29909543799999</v>
      </c>
      <c r="CC1" s="29">
        <f t="shared" ref="CC1:CC32" si="32">BZ1*COS(CA1+CB1*$C$31)</f>
        <v>-1.3958967682916893E-4</v>
      </c>
      <c r="CD1" s="29">
        <f t="shared" ref="CD1:CD32" si="33">BZ1*COS(CA1+CB1*$C$52)</f>
        <v>-1.3959458821158921E-4</v>
      </c>
      <c r="CE1" s="29">
        <f t="shared" ref="CE1:CE32" si="34">BZ1*COS(CA1+CB1*$C$73)</f>
        <v>-1.3959458819453487E-4</v>
      </c>
      <c r="CF1" s="29">
        <f t="shared" ref="CF1:CF32" si="35">BZ1*COS(CA1+CB1*$C$94)</f>
        <v>-1.3959458819453487E-4</v>
      </c>
      <c r="CG1" s="29" t="s">
        <v>281</v>
      </c>
      <c r="CH1" s="35">
        <v>6.6625199999999999E-6</v>
      </c>
      <c r="CI1" s="35">
        <v>1.9900634018100001</v>
      </c>
      <c r="CJ1" s="35">
        <v>213.29909543799999</v>
      </c>
      <c r="CK1" s="29">
        <f t="shared" ref="CK1:CK32" si="36">CH1*COS(CI1+CJ1*$C$31)</f>
        <v>4.5025629097792753E-6</v>
      </c>
      <c r="CL1" s="29">
        <f t="shared" ref="CL1:CL32" si="37">CH1*COS(CI1+CJ1*$C$52)</f>
        <v>4.5024041261409177E-6</v>
      </c>
      <c r="CM1" s="29">
        <f t="shared" ref="CM1:CM32" si="38">CH1*COS(CI1+CJ1*$C$73)</f>
        <v>4.5024041266922938E-6</v>
      </c>
      <c r="CN1" s="29">
        <f t="shared" ref="CN1:CN32" si="39">CH1*COS(CI1+CJ1*$C$94)</f>
        <v>4.5024041266922938E-6</v>
      </c>
      <c r="CO1" s="29" t="s">
        <v>282</v>
      </c>
      <c r="CP1" s="35">
        <v>8.0383999999999998E-7</v>
      </c>
      <c r="CQ1" s="35">
        <v>1.1191841467899999</v>
      </c>
      <c r="CR1" s="35">
        <v>206.1855484372</v>
      </c>
      <c r="CS1" s="29">
        <f t="shared" ref="CS1:CS26" si="40">CP1*COS(CQ1+CR1*$C$31)</f>
        <v>-1.9447790891148372E-7</v>
      </c>
      <c r="CT1" s="29">
        <f t="shared" ref="CT1:CT26" si="41">CP1*COS(CQ1+CR1*$C$52)</f>
        <v>-1.9450228620225819E-7</v>
      </c>
      <c r="CU1" s="29">
        <f t="shared" ref="CU1:CU26" si="42">CP1*COS(CQ1+CR1*$C$73)</f>
        <v>-1.9450228611760977E-7</v>
      </c>
      <c r="CV1" s="29">
        <f t="shared" ref="CV1:CV26" si="43">CP1*COS(CQ1+CR1*$C$94)</f>
        <v>-1.9450228611760977E-7</v>
      </c>
      <c r="CW1" s="29" t="s">
        <v>283</v>
      </c>
      <c r="CX1" s="35">
        <v>7.8950000000000002E-8</v>
      </c>
      <c r="CY1" s="35">
        <v>2.8192755864499999</v>
      </c>
      <c r="CZ1" s="35">
        <v>206.1855484372</v>
      </c>
      <c r="DA1" s="29">
        <f t="shared" ref="DA1:DA11" si="44">CX1*COS(CY1+CZ1*$C$31)</f>
        <v>7.8427923635773286E-8</v>
      </c>
      <c r="DB1" s="29">
        <f t="shared" ref="DB1:DB11" si="45">CX1*COS(CY1+CZ1*$C$52)</f>
        <v>7.8427640292685707E-8</v>
      </c>
      <c r="DC1" s="29">
        <f t="shared" ref="DC1:DC11" si="46">CX1*COS(CY1+CZ1*$C$73)</f>
        <v>7.8427640293669748E-8</v>
      </c>
      <c r="DD1" s="29">
        <f t="shared" ref="DD1:DD11" si="47">CX1*COS(CY1+CZ1*$C$94)</f>
        <v>7.8427640293669748E-8</v>
      </c>
      <c r="DE1" s="29" t="s">
        <v>284</v>
      </c>
      <c r="DF1" s="35">
        <v>9.5575813580099993</v>
      </c>
      <c r="DG1" s="35">
        <v>0</v>
      </c>
      <c r="DH1" s="35">
        <v>0</v>
      </c>
      <c r="DI1" s="29">
        <f t="shared" ref="DI1:DI64" si="48">DF1*COS(DG1+DH1*$C$31)</f>
        <v>9.5575813580099993</v>
      </c>
      <c r="DJ1" s="29">
        <f t="shared" ref="DJ1:DJ64" si="49">DF1*COS(DG1+DH1*$C$52)</f>
        <v>9.5575813580099993</v>
      </c>
      <c r="DK1" s="29">
        <f t="shared" ref="DK1:DK64" si="50">DF1*COS(DG1+DH1*$C$73)</f>
        <v>9.5575813580099993</v>
      </c>
      <c r="DL1" s="29">
        <f t="shared" ref="DL1:DL64" si="51">DF1*COS(DG1+DH1*$C$94)</f>
        <v>9.5575813580099993</v>
      </c>
      <c r="DM1" s="29" t="s">
        <v>285</v>
      </c>
      <c r="DN1" s="35">
        <v>6.1829812820000003E-2</v>
      </c>
      <c r="DO1" s="35">
        <v>0.25843515033999997</v>
      </c>
      <c r="DP1" s="35">
        <v>213.29909543799999</v>
      </c>
      <c r="DQ1" s="29">
        <f t="shared" ref="DQ1:DQ64" si="52">DN1*COS(DO1+DP1*$C$31)</f>
        <v>-5.1676813031171186E-2</v>
      </c>
      <c r="DR1" s="29">
        <f t="shared" ref="DR1:DR64" si="53">DN1*COS(DO1+DP1*$C$52)</f>
        <v>-5.1677910628095604E-2</v>
      </c>
      <c r="DS1" s="29">
        <f t="shared" ref="DS1:DS64" si="54">DN1*COS(DO1+DP1*$C$73)</f>
        <v>-5.167791062428434E-2</v>
      </c>
      <c r="DT1" s="29">
        <f t="shared" ref="DT1:DT64" si="55">DN1*COS(DO1+DP1*$C$94)</f>
        <v>-5.167791062428434E-2</v>
      </c>
      <c r="DU1" s="29" t="s">
        <v>286</v>
      </c>
      <c r="DV1" s="35">
        <v>4.36902464E-3</v>
      </c>
      <c r="DW1" s="35">
        <v>4.7867167304400002</v>
      </c>
      <c r="DX1" s="35">
        <v>213.29909543799999</v>
      </c>
      <c r="DY1" s="29">
        <f t="shared" ref="DY1:DY64" si="56">DV1*COS(DW1+DX1*$C$31)</f>
        <v>-1.6897684347926334E-3</v>
      </c>
      <c r="DZ1" s="29">
        <f t="shared" ref="DZ1:DZ64" si="57">DV1*COS(DW1+DX1*$C$52)</f>
        <v>-1.6896381634463925E-3</v>
      </c>
      <c r="EA1" s="29">
        <f t="shared" ref="EA1:EA64" si="58">DV1*COS(DW1+DX1*$C$73)</f>
        <v>-1.6896381638987561E-3</v>
      </c>
      <c r="EB1" s="29">
        <f t="shared" ref="EB1:EB64" si="59">DV1*COS(DW1+DX1*$C$94)</f>
        <v>-1.6896381638987561E-3</v>
      </c>
      <c r="EC1" s="29" t="s">
        <v>287</v>
      </c>
      <c r="ED1" s="35">
        <v>2.0315004999999999E-4</v>
      </c>
      <c r="EE1" s="35">
        <v>3.0218662603799999</v>
      </c>
      <c r="EF1" s="35">
        <v>213.29909543799999</v>
      </c>
      <c r="EG1" s="29">
        <f t="shared" ref="EG1:EG32" si="60">ED1*COS(EE1+EF1*$C$31)</f>
        <v>1.9897603740585957E-4</v>
      </c>
      <c r="EH1" s="29">
        <f t="shared" ref="EH1:EH32" si="61">ED1*COS(EE1+EF1*$C$52)</f>
        <v>1.9897736195987982E-4</v>
      </c>
      <c r="EI1" s="29">
        <f t="shared" ref="EI1:EI32" si="62">ED1*COS(EE1+EF1*$C$73)</f>
        <v>1.9897736195528072E-4</v>
      </c>
      <c r="EJ1" s="29">
        <f t="shared" ref="EJ1:EJ32" si="63">ED1*COS(EE1+EF1*$C$94)</f>
        <v>1.9897736195528072E-4</v>
      </c>
      <c r="EK1" s="29" t="s">
        <v>288</v>
      </c>
      <c r="EL1" s="35">
        <v>1.20205E-5</v>
      </c>
      <c r="EM1" s="35">
        <v>1.4149944646499999</v>
      </c>
      <c r="EN1" s="35">
        <v>220.41264243879999</v>
      </c>
      <c r="EO1" s="29">
        <f t="shared" ref="EO1:EO32" si="64">EL1*COS(EM1+EN1*$C$31)</f>
        <v>3.3510871340053419E-6</v>
      </c>
      <c r="EP1" s="29">
        <f t="shared" ref="EP1:EP32" si="65">EL1*COS(EM1+EN1*$C$52)</f>
        <v>3.3507014340700292E-6</v>
      </c>
      <c r="EQ1" s="29">
        <f t="shared" ref="EQ1:EQ32" si="66">EL1*COS(EM1+EN1*$C$73)</f>
        <v>3.3507014354093615E-6</v>
      </c>
      <c r="ER1" s="29">
        <f t="shared" ref="ER1:ER32" si="67">EL1*COS(EM1+EN1*$C$94)</f>
        <v>3.3507014354093615E-6</v>
      </c>
      <c r="ES1" s="29" t="s">
        <v>289</v>
      </c>
      <c r="ET1" s="35">
        <v>1.28612E-6</v>
      </c>
      <c r="EU1" s="35">
        <v>5.9128256513600004</v>
      </c>
      <c r="EV1" s="35">
        <v>220.41264243879999</v>
      </c>
      <c r="EW1" s="29">
        <f t="shared" ref="EW1:EW28" si="68">ET1*COS(EU1+EV1*$C$31)</f>
        <v>-1.2831505394596101E-6</v>
      </c>
      <c r="EX1" s="29">
        <f t="shared" ref="EX1:EX28" si="69">ET1*COS(EU1+EV1*$C$52)</f>
        <v>-1.2831534570906095E-6</v>
      </c>
      <c r="EY1" s="29">
        <f t="shared" ref="EY1:EY28" si="70">ET1*COS(EU1+EV1*$C$73)</f>
        <v>-1.2831534570804805E-6</v>
      </c>
      <c r="EZ1" s="29">
        <f t="shared" ref="EZ1:EZ28" si="71">ET1*COS(EU1+EV1*$C$94)</f>
        <v>-1.2831534570804805E-6</v>
      </c>
    </row>
    <row r="2" spans="1:156" s="29" customFormat="1" ht="13.5" x14ac:dyDescent="0.3">
      <c r="A2" s="2"/>
      <c r="B2" s="2"/>
      <c r="C2" s="2"/>
      <c r="D2" s="2"/>
      <c r="E2" s="2"/>
      <c r="F2" s="2"/>
      <c r="N2" s="35">
        <v>0.1110765978</v>
      </c>
      <c r="O2" s="35">
        <v>3.9620509019400001</v>
      </c>
      <c r="P2" s="35">
        <v>213.29909543799999</v>
      </c>
      <c r="Q2" s="29">
        <f t="shared" si="0"/>
        <v>4.6057000938962284E-2</v>
      </c>
      <c r="R2" s="29">
        <f t="shared" si="1"/>
        <v>4.6060269068328441E-2</v>
      </c>
      <c r="S2" s="29">
        <f t="shared" si="2"/>
        <v>4.6060269056980116E-2</v>
      </c>
      <c r="T2" s="29">
        <f t="shared" si="3"/>
        <v>4.6060269056980116E-2</v>
      </c>
      <c r="V2" s="35">
        <v>1.2968550049999999E-2</v>
      </c>
      <c r="W2" s="35">
        <v>1.82820544701</v>
      </c>
      <c r="X2" s="35">
        <v>213.29909543799999</v>
      </c>
      <c r="Y2" s="29">
        <f t="shared" si="4"/>
        <v>7.1092242012446068E-3</v>
      </c>
      <c r="Z2" s="29">
        <f t="shared" si="5"/>
        <v>7.1088735042981041E-3</v>
      </c>
      <c r="AA2" s="29">
        <f t="shared" si="6"/>
        <v>7.1088735055159042E-3</v>
      </c>
      <c r="AB2" s="29">
        <f t="shared" si="7"/>
        <v>7.1088735055159042E-3</v>
      </c>
      <c r="AD2" s="35">
        <v>9.1920844E-4</v>
      </c>
      <c r="AE2" s="35">
        <v>7.4252610940000005E-2</v>
      </c>
      <c r="AF2" s="35">
        <v>213.29909543799999</v>
      </c>
      <c r="AG2" s="29">
        <f t="shared" si="8"/>
        <v>-8.477023296197398E-4</v>
      </c>
      <c r="AH2" s="29">
        <f t="shared" si="9"/>
        <v>-8.4771382194517647E-4</v>
      </c>
      <c r="AI2" s="29">
        <f t="shared" si="10"/>
        <v>-8.4771382190527132E-4</v>
      </c>
      <c r="AJ2" s="29">
        <f t="shared" si="11"/>
        <v>-8.4771382190527132E-4</v>
      </c>
      <c r="AL2" s="35">
        <v>4.2497930000000001E-5</v>
      </c>
      <c r="AM2" s="35">
        <v>4.5853967560299997</v>
      </c>
      <c r="AN2" s="35">
        <v>213.29909543799999</v>
      </c>
      <c r="AO2" s="29">
        <f t="shared" si="12"/>
        <v>-8.2678910409528415E-6</v>
      </c>
      <c r="AP2" s="29">
        <f t="shared" si="13"/>
        <v>-8.2665432064475525E-6</v>
      </c>
      <c r="AQ2" s="29">
        <f t="shared" si="14"/>
        <v>-8.2665432111279279E-6</v>
      </c>
      <c r="AR2" s="29">
        <f t="shared" si="15"/>
        <v>-8.2665432111279279E-6</v>
      </c>
      <c r="AT2" s="35">
        <v>2.5710699999999998E-6</v>
      </c>
      <c r="AU2" s="35">
        <v>2.98436499013</v>
      </c>
      <c r="AV2" s="35">
        <v>220.41264243879999</v>
      </c>
      <c r="AW2" s="29">
        <f t="shared" si="16"/>
        <v>2.4701586115858584E-6</v>
      </c>
      <c r="AX2" s="29">
        <f t="shared" si="17"/>
        <v>2.4701824406189832E-6</v>
      </c>
      <c r="AY2" s="29">
        <f t="shared" si="18"/>
        <v>2.4701824405362429E-6</v>
      </c>
      <c r="AZ2" s="29">
        <f t="shared" si="19"/>
        <v>2.4701824405362429E-6</v>
      </c>
      <c r="BB2" s="35">
        <v>3.4190000000000001E-7</v>
      </c>
      <c r="BC2" s="35">
        <v>2.1625065268900001</v>
      </c>
      <c r="BD2" s="35">
        <v>14.227094001599999</v>
      </c>
      <c r="BE2" s="29">
        <f t="shared" si="20"/>
        <v>-2.506274342293739E-7</v>
      </c>
      <c r="BF2" s="29">
        <f t="shared" si="21"/>
        <v>-2.5062693269832202E-7</v>
      </c>
      <c r="BG2" s="29">
        <f t="shared" si="22"/>
        <v>-2.5062693270006358E-7</v>
      </c>
      <c r="BH2" s="29">
        <f t="shared" si="23"/>
        <v>-2.5062693270006358E-7</v>
      </c>
      <c r="BJ2" s="35">
        <v>2.40348303E-3</v>
      </c>
      <c r="BK2" s="35">
        <v>2.8523848939000001</v>
      </c>
      <c r="BL2" s="35">
        <v>426.59819087599999</v>
      </c>
      <c r="BM2" s="29">
        <f t="shared" si="24"/>
        <v>-2.2524706746367379E-3</v>
      </c>
      <c r="BN2" s="29">
        <f t="shared" si="25"/>
        <v>-2.2525248932760799E-3</v>
      </c>
      <c r="BO2" s="29">
        <f t="shared" si="26"/>
        <v>-2.252524893087823E-3</v>
      </c>
      <c r="BP2" s="29">
        <f t="shared" si="27"/>
        <v>-2.252524893087823E-3</v>
      </c>
      <c r="BR2" s="35">
        <v>4.9478640999999998E-4</v>
      </c>
      <c r="BS2" s="35">
        <v>3.1415926535900001</v>
      </c>
      <c r="BT2" s="35">
        <v>0</v>
      </c>
      <c r="BU2" s="29">
        <f t="shared" si="28"/>
        <v>-4.9478640999999998E-4</v>
      </c>
      <c r="BV2" s="29">
        <f t="shared" si="29"/>
        <v>-4.9478640999999998E-4</v>
      </c>
      <c r="BW2" s="29">
        <f t="shared" si="30"/>
        <v>-4.9478640999999998E-4</v>
      </c>
      <c r="BX2" s="29">
        <f t="shared" si="31"/>
        <v>-4.9478640999999998E-4</v>
      </c>
      <c r="BZ2" s="35">
        <v>3.7195550000000003E-5</v>
      </c>
      <c r="CA2" s="35">
        <v>3.99833475829</v>
      </c>
      <c r="CB2" s="35">
        <v>206.1855484372</v>
      </c>
      <c r="CC2" s="29">
        <f t="shared" si="32"/>
        <v>1.8054139383926906E-5</v>
      </c>
      <c r="CD2" s="29">
        <f t="shared" si="33"/>
        <v>1.8055155780295716E-5</v>
      </c>
      <c r="CE2" s="29">
        <f t="shared" si="34"/>
        <v>1.8055155776766367E-5</v>
      </c>
      <c r="CF2" s="29">
        <f t="shared" si="35"/>
        <v>1.8055155776766367E-5</v>
      </c>
      <c r="CH2" s="35">
        <v>6.3234999999999997E-6</v>
      </c>
      <c r="CI2" s="35">
        <v>5.69778316807</v>
      </c>
      <c r="CJ2" s="35">
        <v>206.1855484372</v>
      </c>
      <c r="CK2" s="29">
        <f t="shared" si="36"/>
        <v>-5.876738372919233E-6</v>
      </c>
      <c r="CL2" s="29">
        <f t="shared" si="37"/>
        <v>-5.876665401270999E-6</v>
      </c>
      <c r="CM2" s="29">
        <f t="shared" si="38"/>
        <v>-5.8766654015243991E-6</v>
      </c>
      <c r="CN2" s="29">
        <f t="shared" si="39"/>
        <v>-5.8766654015243991E-6</v>
      </c>
      <c r="CP2" s="35">
        <v>3.1660000000000002E-7</v>
      </c>
      <c r="CQ2" s="35">
        <v>3.1221874509799998</v>
      </c>
      <c r="CR2" s="35">
        <v>213.29909543799999</v>
      </c>
      <c r="CS2" s="29">
        <f t="shared" si="40"/>
        <v>3.0214121341760867E-7</v>
      </c>
      <c r="CT2" s="29">
        <f t="shared" si="41"/>
        <v>3.0214427146204172E-7</v>
      </c>
      <c r="CU2" s="29">
        <f t="shared" si="42"/>
        <v>3.0214427145142326E-7</v>
      </c>
      <c r="CV2" s="29">
        <f t="shared" si="43"/>
        <v>3.0214427145142326E-7</v>
      </c>
      <c r="CX2" s="35">
        <v>1.014E-8</v>
      </c>
      <c r="CY2" s="35">
        <v>0.51187210270000005</v>
      </c>
      <c r="CZ2" s="35">
        <v>220.41264243879999</v>
      </c>
      <c r="DA2" s="29">
        <f t="shared" si="44"/>
        <v>-5.896628947094006E-9</v>
      </c>
      <c r="DB2" s="29">
        <f t="shared" si="45"/>
        <v>-5.8969045603617755E-9</v>
      </c>
      <c r="DC2" s="29">
        <f t="shared" si="46"/>
        <v>-5.8969045594047243E-9</v>
      </c>
      <c r="DD2" s="29">
        <f t="shared" si="47"/>
        <v>-5.8969045594047243E-9</v>
      </c>
      <c r="DF2" s="35">
        <v>0.52921382465</v>
      </c>
      <c r="DG2" s="35">
        <v>2.39226219733</v>
      </c>
      <c r="DH2" s="35">
        <v>213.29909543799999</v>
      </c>
      <c r="DI2" s="29">
        <f t="shared" si="48"/>
        <v>0.48179735145183855</v>
      </c>
      <c r="DJ2" s="29">
        <f t="shared" si="49"/>
        <v>0.48179027193163071</v>
      </c>
      <c r="DK2" s="29">
        <f t="shared" si="50"/>
        <v>0.48179027195621493</v>
      </c>
      <c r="DL2" s="29">
        <f t="shared" si="51"/>
        <v>0.48179027195621493</v>
      </c>
      <c r="DN2" s="35">
        <v>5.0657757400000003E-3</v>
      </c>
      <c r="DO2" s="35">
        <v>0.71114650941000002</v>
      </c>
      <c r="DP2" s="35">
        <v>206.1855484372</v>
      </c>
      <c r="DQ2" s="29">
        <f t="shared" si="52"/>
        <v>-3.0754018674037107E-3</v>
      </c>
      <c r="DR2" s="29">
        <f t="shared" si="53"/>
        <v>-3.075527679020377E-3</v>
      </c>
      <c r="DS2" s="29">
        <f t="shared" si="54"/>
        <v>-3.0755276785835082E-3</v>
      </c>
      <c r="DT2" s="29">
        <f t="shared" si="55"/>
        <v>-3.0755276785835082E-3</v>
      </c>
      <c r="DV2" s="35">
        <v>7.1922760000000001E-4</v>
      </c>
      <c r="DW2" s="35">
        <v>2.5006999487399999</v>
      </c>
      <c r="DX2" s="35">
        <v>206.1855484372</v>
      </c>
      <c r="DY2" s="29">
        <f t="shared" si="56"/>
        <v>6.526571847183815E-4</v>
      </c>
      <c r="DZ2" s="29">
        <f t="shared" si="57"/>
        <v>6.5264773912833971E-4</v>
      </c>
      <c r="EA2" s="29">
        <f t="shared" si="58"/>
        <v>6.5264773916114008E-4</v>
      </c>
      <c r="EB2" s="29">
        <f t="shared" si="59"/>
        <v>6.5264773916114008E-4</v>
      </c>
      <c r="ED2" s="35">
        <v>8.9235809999999998E-5</v>
      </c>
      <c r="EE2" s="35">
        <v>3.1914420575500002</v>
      </c>
      <c r="EF2" s="35">
        <v>220.41264243879999</v>
      </c>
      <c r="EG2" s="29">
        <f t="shared" si="60"/>
        <v>7.8812165412527388E-5</v>
      </c>
      <c r="EH2" s="29">
        <f t="shared" si="61"/>
        <v>7.8813563730819382E-5</v>
      </c>
      <c r="EI2" s="29">
        <f t="shared" si="62"/>
        <v>7.8813563725963932E-5</v>
      </c>
      <c r="EJ2" s="29">
        <f t="shared" si="63"/>
        <v>7.8813563725963932E-5</v>
      </c>
      <c r="EL2" s="35">
        <v>7.0779600000000004E-6</v>
      </c>
      <c r="EM2" s="35">
        <v>1.16153570102</v>
      </c>
      <c r="EN2" s="35">
        <v>213.29909543799999</v>
      </c>
      <c r="EO2" s="29">
        <f t="shared" si="64"/>
        <v>-6.112806819718858E-7</v>
      </c>
      <c r="EP2" s="29">
        <f t="shared" si="65"/>
        <v>-6.1150867814377582E-7</v>
      </c>
      <c r="EQ2" s="29">
        <f t="shared" si="66"/>
        <v>-6.1150867735207191E-7</v>
      </c>
      <c r="ER2" s="29">
        <f t="shared" si="67"/>
        <v>-6.1150867735207191E-7</v>
      </c>
      <c r="ET2" s="35">
        <v>3.2272999999999998E-7</v>
      </c>
      <c r="EU2" s="35">
        <v>0.69256228602000003</v>
      </c>
      <c r="EV2" s="35">
        <v>7.1135470007999997</v>
      </c>
      <c r="EW2" s="29">
        <f t="shared" si="68"/>
        <v>2.2296560398341092E-7</v>
      </c>
      <c r="EX2" s="29">
        <f t="shared" si="69"/>
        <v>2.2296585558058467E-7</v>
      </c>
      <c r="EY2" s="29">
        <f t="shared" si="70"/>
        <v>2.2296585557971101E-7</v>
      </c>
      <c r="EZ2" s="29">
        <f t="shared" si="71"/>
        <v>2.2296585557971101E-7</v>
      </c>
    </row>
    <row r="3" spans="1:156" s="29" customFormat="1" ht="13.5" x14ac:dyDescent="0.3">
      <c r="A3" s="2"/>
      <c r="B3" s="2"/>
      <c r="C3" s="2"/>
      <c r="D3" s="2"/>
      <c r="E3" s="2"/>
      <c r="F3" s="2"/>
      <c r="N3" s="35">
        <v>1.4141509579999999E-2</v>
      </c>
      <c r="O3" s="35">
        <v>4.58581515873</v>
      </c>
      <c r="P3" s="35">
        <v>7.1135470007999997</v>
      </c>
      <c r="Q3" s="29">
        <f t="shared" si="0"/>
        <v>-1.5606727589594695E-4</v>
      </c>
      <c r="R3" s="29">
        <f t="shared" si="1"/>
        <v>-1.5608252387497797E-4</v>
      </c>
      <c r="S3" s="29">
        <f t="shared" si="2"/>
        <v>-1.5608252382202743E-4</v>
      </c>
      <c r="T3" s="29">
        <f t="shared" si="3"/>
        <v>-1.5608252382202743E-4</v>
      </c>
      <c r="V3" s="35">
        <v>5.6434756600000002E-3</v>
      </c>
      <c r="W3" s="35">
        <v>2.8850013642899999</v>
      </c>
      <c r="X3" s="35">
        <v>7.1135470007999997</v>
      </c>
      <c r="Y3" s="29">
        <f t="shared" si="4"/>
        <v>-5.5874268914551514E-3</v>
      </c>
      <c r="Z3" s="29">
        <f t="shared" si="5"/>
        <v>-5.5874260359256673E-3</v>
      </c>
      <c r="AA3" s="29">
        <f t="shared" si="6"/>
        <v>-5.5874260359286372E-3</v>
      </c>
      <c r="AB3" s="29">
        <f t="shared" si="7"/>
        <v>-5.5874260359286372E-3</v>
      </c>
      <c r="AD3" s="35">
        <v>9.0592251E-4</v>
      </c>
      <c r="AE3" s="35">
        <v>0</v>
      </c>
      <c r="AF3" s="35">
        <v>0</v>
      </c>
      <c r="AG3" s="29">
        <f t="shared" si="8"/>
        <v>9.0592251E-4</v>
      </c>
      <c r="AH3" s="29">
        <f t="shared" si="9"/>
        <v>9.0592251E-4</v>
      </c>
      <c r="AI3" s="29">
        <f t="shared" si="10"/>
        <v>9.0592251E-4</v>
      </c>
      <c r="AJ3" s="29">
        <f t="shared" si="11"/>
        <v>9.0592251E-4</v>
      </c>
      <c r="AL3" s="35">
        <v>1.9065240000000001E-5</v>
      </c>
      <c r="AM3" s="35">
        <v>4.7608205020499996</v>
      </c>
      <c r="AN3" s="35">
        <v>220.41264243879999</v>
      </c>
      <c r="AO3" s="29">
        <f t="shared" si="12"/>
        <v>-8.91801099315821E-6</v>
      </c>
      <c r="AP3" s="29">
        <f t="shared" si="13"/>
        <v>-8.9174479782227474E-6</v>
      </c>
      <c r="AQ3" s="29">
        <f t="shared" si="14"/>
        <v>-8.9174479801778383E-6</v>
      </c>
      <c r="AR3" s="29">
        <f t="shared" si="15"/>
        <v>-8.9174479801778383E-6</v>
      </c>
      <c r="AT3" s="35">
        <v>2.3634399999999999E-6</v>
      </c>
      <c r="AU3" s="35">
        <v>3.90241428075</v>
      </c>
      <c r="AV3" s="35">
        <v>14.227094001599999</v>
      </c>
      <c r="AW3" s="29">
        <f t="shared" si="16"/>
        <v>-1.2930457483188629E-6</v>
      </c>
      <c r="AX3" s="29">
        <f t="shared" si="17"/>
        <v>-1.2930500148653484E-6</v>
      </c>
      <c r="AY3" s="29">
        <f t="shared" si="18"/>
        <v>-1.2930500148505324E-6</v>
      </c>
      <c r="AZ3" s="29">
        <f t="shared" si="19"/>
        <v>-1.2930500148505324E-6</v>
      </c>
      <c r="BB3" s="35">
        <v>2.7546000000000001E-7</v>
      </c>
      <c r="BC3" s="35">
        <v>1.1986815021499999</v>
      </c>
      <c r="BD3" s="35">
        <v>220.41264243879999</v>
      </c>
      <c r="BE3" s="29">
        <f t="shared" si="20"/>
        <v>1.8225324081813797E-8</v>
      </c>
      <c r="BF3" s="29">
        <f t="shared" si="21"/>
        <v>1.8216140763865549E-8</v>
      </c>
      <c r="BG3" s="29">
        <f t="shared" si="22"/>
        <v>1.8216140795754238E-8</v>
      </c>
      <c r="BH3" s="29">
        <f t="shared" si="23"/>
        <v>1.8216140795754238E-8</v>
      </c>
      <c r="BJ3" s="35">
        <v>8.4745939000000002E-4</v>
      </c>
      <c r="BK3" s="35">
        <v>0</v>
      </c>
      <c r="BL3" s="35">
        <v>0</v>
      </c>
      <c r="BM3" s="29">
        <f t="shared" si="24"/>
        <v>8.4745939000000002E-4</v>
      </c>
      <c r="BN3" s="29">
        <f t="shared" si="25"/>
        <v>8.4745939000000002E-4</v>
      </c>
      <c r="BO3" s="29">
        <f t="shared" si="26"/>
        <v>8.4745939000000002E-4</v>
      </c>
      <c r="BP3" s="29">
        <f t="shared" si="27"/>
        <v>8.4745939000000002E-4</v>
      </c>
      <c r="BR3" s="35">
        <v>1.8571606999999999E-4</v>
      </c>
      <c r="BS3" s="35">
        <v>6.0991920637800003</v>
      </c>
      <c r="BT3" s="35">
        <v>426.59819087599999</v>
      </c>
      <c r="BU3" s="29">
        <f t="shared" si="28"/>
        <v>1.6628048905936206E-4</v>
      </c>
      <c r="BV3" s="29">
        <f t="shared" si="29"/>
        <v>1.6628583735629767E-4</v>
      </c>
      <c r="BW3" s="29">
        <f t="shared" si="30"/>
        <v>1.6628583733772705E-4</v>
      </c>
      <c r="BX3" s="29">
        <f t="shared" si="31"/>
        <v>1.6628583733772705E-4</v>
      </c>
      <c r="BZ3" s="35">
        <v>1.627158E-5</v>
      </c>
      <c r="CA3" s="35">
        <v>6.1818993950000003</v>
      </c>
      <c r="CB3" s="35">
        <v>220.41264243879999</v>
      </c>
      <c r="CC3" s="29">
        <f t="shared" si="32"/>
        <v>-1.5356100006424159E-5</v>
      </c>
      <c r="CD3" s="29">
        <f t="shared" si="33"/>
        <v>-1.535627978198534E-5</v>
      </c>
      <c r="CE3" s="29">
        <f t="shared" si="34"/>
        <v>-1.5356279781361107E-5</v>
      </c>
      <c r="CF3" s="29">
        <f t="shared" si="35"/>
        <v>-1.5356279781361107E-5</v>
      </c>
      <c r="CH3" s="35">
        <v>3.9805100000000001E-6</v>
      </c>
      <c r="CI3" s="35">
        <v>0</v>
      </c>
      <c r="CJ3" s="35">
        <v>0</v>
      </c>
      <c r="CK3" s="29">
        <f t="shared" si="36"/>
        <v>3.9805100000000001E-6</v>
      </c>
      <c r="CL3" s="29">
        <f t="shared" si="37"/>
        <v>3.9805100000000001E-6</v>
      </c>
      <c r="CM3" s="29">
        <f t="shared" si="38"/>
        <v>3.9805100000000001E-6</v>
      </c>
      <c r="CN3" s="29">
        <f t="shared" si="39"/>
        <v>3.9805100000000001E-6</v>
      </c>
      <c r="CP3" s="35">
        <v>1.7142999999999999E-7</v>
      </c>
      <c r="CQ3" s="35">
        <v>2.4807320041400001</v>
      </c>
      <c r="CR3" s="35">
        <v>220.41264243879999</v>
      </c>
      <c r="CS3" s="29">
        <f t="shared" si="40"/>
        <v>1.672027544901705E-7</v>
      </c>
      <c r="CT3" s="29">
        <f t="shared" si="41"/>
        <v>1.672014902821536E-7</v>
      </c>
      <c r="CU3" s="29">
        <f t="shared" si="42"/>
        <v>1.6720149028654383E-7</v>
      </c>
      <c r="CV3" s="29">
        <f t="shared" si="43"/>
        <v>1.6720149028654383E-7</v>
      </c>
      <c r="CX3" s="35">
        <v>7.7200000000000006E-9</v>
      </c>
      <c r="CY3" s="35">
        <v>2.99484124049</v>
      </c>
      <c r="CZ3" s="35">
        <v>199.0720014364</v>
      </c>
      <c r="DA3" s="29">
        <f t="shared" si="44"/>
        <v>7.70831054598704E-9</v>
      </c>
      <c r="DB3" s="29">
        <f t="shared" si="45"/>
        <v>7.7082977273407206E-9</v>
      </c>
      <c r="DC3" s="29">
        <f t="shared" si="46"/>
        <v>7.7082977273852461E-9</v>
      </c>
      <c r="DD3" s="29">
        <f t="shared" si="47"/>
        <v>7.7082977273852461E-9</v>
      </c>
      <c r="DF3" s="35">
        <v>1.8736799339999999E-2</v>
      </c>
      <c r="DG3" s="35">
        <v>5.2354960509100001</v>
      </c>
      <c r="DH3" s="35">
        <v>206.1855484372</v>
      </c>
      <c r="DI3" s="29">
        <f t="shared" si="48"/>
        <v>-1.2500007501860321E-2</v>
      </c>
      <c r="DJ3" s="29">
        <f t="shared" si="49"/>
        <v>-1.2499571252301207E-2</v>
      </c>
      <c r="DK3" s="29">
        <f t="shared" si="50"/>
        <v>-1.249957125381608E-2</v>
      </c>
      <c r="DL3" s="29">
        <f t="shared" si="51"/>
        <v>-1.249957125381608E-2</v>
      </c>
      <c r="DN3" s="35">
        <v>3.4139413600000001E-3</v>
      </c>
      <c r="DO3" s="35">
        <v>5.7963577396000003</v>
      </c>
      <c r="DP3" s="35">
        <v>426.59819087599999</v>
      </c>
      <c r="DQ3" s="29">
        <f t="shared" si="52"/>
        <v>3.3710131324931752E-3</v>
      </c>
      <c r="DR3" s="29">
        <f t="shared" si="53"/>
        <v>3.3710480250664508E-3</v>
      </c>
      <c r="DS3" s="29">
        <f t="shared" si="54"/>
        <v>3.3710480249453112E-3</v>
      </c>
      <c r="DT3" s="29">
        <f t="shared" si="55"/>
        <v>3.3710480249453112E-3</v>
      </c>
      <c r="DV3" s="35">
        <v>4.9766792000000004E-4</v>
      </c>
      <c r="DW3" s="35">
        <v>4.9716815086999997</v>
      </c>
      <c r="DX3" s="35">
        <v>220.41264243879999</v>
      </c>
      <c r="DY3" s="29">
        <f t="shared" si="56"/>
        <v>-3.1969925303912221E-4</v>
      </c>
      <c r="DZ3" s="29">
        <f t="shared" si="57"/>
        <v>-3.1968650980352791E-4</v>
      </c>
      <c r="EA3" s="29">
        <f t="shared" si="58"/>
        <v>-3.1968650984777887E-4</v>
      </c>
      <c r="EB3" s="29">
        <f t="shared" si="59"/>
        <v>-3.1968650984777887E-4</v>
      </c>
      <c r="ED3" s="35">
        <v>6.9086769999999995E-5</v>
      </c>
      <c r="EE3" s="35">
        <v>4.3517488935299999</v>
      </c>
      <c r="EF3" s="35">
        <v>206.1855484372</v>
      </c>
      <c r="EG3" s="29">
        <f t="shared" si="60"/>
        <v>1.0555619151719379E-5</v>
      </c>
      <c r="EH3" s="29">
        <f t="shared" si="61"/>
        <v>1.0557753078946714E-5</v>
      </c>
      <c r="EI3" s="29">
        <f t="shared" si="62"/>
        <v>1.0557753071536729E-5</v>
      </c>
      <c r="EJ3" s="29">
        <f t="shared" si="63"/>
        <v>1.0557753071536729E-5</v>
      </c>
      <c r="EL3" s="35">
        <v>5.1612099999999997E-6</v>
      </c>
      <c r="EM3" s="35">
        <v>6.2397356833000002</v>
      </c>
      <c r="EN3" s="35">
        <v>206.1855484372</v>
      </c>
      <c r="EO3" s="29">
        <f t="shared" si="64"/>
        <v>-5.0921243636175805E-6</v>
      </c>
      <c r="EP3" s="29">
        <f t="shared" si="65"/>
        <v>-5.0921506663192777E-6</v>
      </c>
      <c r="EQ3" s="29">
        <f t="shared" si="66"/>
        <v>-5.0921506662279515E-6</v>
      </c>
      <c r="ER3" s="29">
        <f t="shared" si="67"/>
        <v>-5.0921506662279515E-6</v>
      </c>
      <c r="ET3" s="35">
        <v>2.6698000000000003E-7</v>
      </c>
      <c r="EU3" s="35">
        <v>5.9142852862900002</v>
      </c>
      <c r="EV3" s="35">
        <v>227.52618943959999</v>
      </c>
      <c r="EW3" s="29">
        <f t="shared" si="68"/>
        <v>-2.6242609336797882E-7</v>
      </c>
      <c r="EX3" s="29">
        <f t="shared" si="69"/>
        <v>-2.6242778667088087E-7</v>
      </c>
      <c r="EY3" s="29">
        <f t="shared" si="70"/>
        <v>-2.6242778666500145E-7</v>
      </c>
      <c r="EZ3" s="29">
        <f t="shared" si="71"/>
        <v>-2.6242778666500145E-7</v>
      </c>
    </row>
    <row r="4" spans="1:156" s="29" customFormat="1" ht="13.5" x14ac:dyDescent="0.3">
      <c r="A4" s="2"/>
      <c r="B4" s="2"/>
      <c r="C4" s="2"/>
      <c r="D4" s="2"/>
      <c r="E4" s="2"/>
      <c r="F4" s="2"/>
      <c r="N4" s="35">
        <v>3.9837938600000003E-3</v>
      </c>
      <c r="O4" s="35">
        <v>0.52112025956999997</v>
      </c>
      <c r="P4" s="35">
        <v>206.1855484372</v>
      </c>
      <c r="Q4" s="29">
        <f t="shared" si="0"/>
        <v>-2.9729430962467979E-3</v>
      </c>
      <c r="R4" s="29">
        <f t="shared" si="1"/>
        <v>-2.9730259769995201E-3</v>
      </c>
      <c r="S4" s="29">
        <f t="shared" si="2"/>
        <v>-2.9730259767117252E-3</v>
      </c>
      <c r="T4" s="29">
        <f t="shared" si="3"/>
        <v>-2.9730259767117252E-3</v>
      </c>
      <c r="V4" s="35">
        <v>9.8323029999999997E-4</v>
      </c>
      <c r="W4" s="35">
        <v>1.0807006132800001</v>
      </c>
      <c r="X4" s="35">
        <v>426.59819087599999</v>
      </c>
      <c r="Y4" s="29">
        <f t="shared" si="4"/>
        <v>-1.5225956880352058E-4</v>
      </c>
      <c r="Z4" s="29">
        <f t="shared" si="5"/>
        <v>-1.5219675393345682E-4</v>
      </c>
      <c r="AA4" s="29">
        <f t="shared" si="6"/>
        <v>-1.5219675415157935E-4</v>
      </c>
      <c r="AB4" s="29">
        <f t="shared" si="7"/>
        <v>-1.5219675415157935E-4</v>
      </c>
      <c r="AD4" s="35">
        <v>1.5276908999999999E-4</v>
      </c>
      <c r="AE4" s="35">
        <v>4.0649200750299999</v>
      </c>
      <c r="AF4" s="35">
        <v>206.1855484372</v>
      </c>
      <c r="AG4" s="29">
        <f t="shared" si="8"/>
        <v>6.5100438814456611E-5</v>
      </c>
      <c r="AH4" s="29">
        <f t="shared" si="9"/>
        <v>6.5104758301692589E-5</v>
      </c>
      <c r="AI4" s="29">
        <f t="shared" si="10"/>
        <v>6.5104758286693397E-5</v>
      </c>
      <c r="AJ4" s="29">
        <f t="shared" si="11"/>
        <v>6.5104758286693397E-5</v>
      </c>
      <c r="AL4" s="35">
        <v>1.465687E-5</v>
      </c>
      <c r="AM4" s="35">
        <v>5.9132667832300001</v>
      </c>
      <c r="AN4" s="35">
        <v>206.1855484372</v>
      </c>
      <c r="AO4" s="29">
        <f t="shared" si="12"/>
        <v>-1.4463382602455896E-5</v>
      </c>
      <c r="AP4" s="29">
        <f t="shared" si="13"/>
        <v>-1.4463308406498212E-5</v>
      </c>
      <c r="AQ4" s="29">
        <f t="shared" si="14"/>
        <v>-1.4463308406755878E-5</v>
      </c>
      <c r="AR4" s="29">
        <f t="shared" si="15"/>
        <v>-1.4463308406755878E-5</v>
      </c>
      <c r="AT4" s="35">
        <v>1.4941799999999999E-6</v>
      </c>
      <c r="AU4" s="35">
        <v>2.7411082420800001</v>
      </c>
      <c r="AV4" s="35">
        <v>213.29909543799999</v>
      </c>
      <c r="AW4" s="29">
        <f t="shared" si="16"/>
        <v>1.4896723948528418E-6</v>
      </c>
      <c r="AX4" s="29">
        <f t="shared" si="17"/>
        <v>1.4896686442804766E-6</v>
      </c>
      <c r="AY4" s="29">
        <f t="shared" si="18"/>
        <v>1.4896686442935031E-6</v>
      </c>
      <c r="AZ4" s="29">
        <f t="shared" si="19"/>
        <v>1.4896686442935031E-6</v>
      </c>
      <c r="BB4" s="35">
        <v>5.8180000000000002E-8</v>
      </c>
      <c r="BC4" s="35">
        <v>1.21584270184</v>
      </c>
      <c r="BD4" s="35">
        <v>227.52618943959999</v>
      </c>
      <c r="BE4" s="29">
        <f t="shared" si="20"/>
        <v>1.1496439041970774E-8</v>
      </c>
      <c r="BF4" s="29">
        <f t="shared" si="21"/>
        <v>1.1494471995478821E-8</v>
      </c>
      <c r="BG4" s="29">
        <f t="shared" si="22"/>
        <v>1.1494472002309386E-8</v>
      </c>
      <c r="BH4" s="29">
        <f t="shared" si="23"/>
        <v>1.1494472002309386E-8</v>
      </c>
      <c r="BJ4" s="35">
        <v>3.0863357E-4</v>
      </c>
      <c r="BK4" s="35">
        <v>3.48441504465</v>
      </c>
      <c r="BL4" s="35">
        <v>220.41264243879999</v>
      </c>
      <c r="BM4" s="29">
        <f t="shared" si="24"/>
        <v>2.1916228144215987E-4</v>
      </c>
      <c r="BN4" s="29">
        <f t="shared" si="25"/>
        <v>2.1916954184597547E-4</v>
      </c>
      <c r="BO4" s="29">
        <f t="shared" si="26"/>
        <v>2.191695418207643E-4</v>
      </c>
      <c r="BP4" s="29">
        <f t="shared" si="27"/>
        <v>2.191695418207643E-4</v>
      </c>
      <c r="BR4" s="35">
        <v>1.4800587000000001E-4</v>
      </c>
      <c r="BS4" s="35">
        <v>2.3058606051999999</v>
      </c>
      <c r="BT4" s="35">
        <v>206.1855484372</v>
      </c>
      <c r="BU4" s="29">
        <f t="shared" si="28"/>
        <v>1.197251635808898E-4</v>
      </c>
      <c r="BV4" s="29">
        <f t="shared" si="29"/>
        <v>1.1972244389464662E-4</v>
      </c>
      <c r="BW4" s="29">
        <f t="shared" si="30"/>
        <v>1.1972244390409076E-4</v>
      </c>
      <c r="BX4" s="29">
        <f t="shared" si="31"/>
        <v>1.1972244390409076E-4</v>
      </c>
      <c r="BZ4" s="35">
        <v>1.3460669999999999E-5</v>
      </c>
      <c r="CA4" s="35">
        <v>0</v>
      </c>
      <c r="CB4" s="35">
        <v>0</v>
      </c>
      <c r="CC4" s="29">
        <f t="shared" si="32"/>
        <v>1.3460669999999999E-5</v>
      </c>
      <c r="CD4" s="29">
        <f t="shared" si="33"/>
        <v>1.3460669999999999E-5</v>
      </c>
      <c r="CE4" s="29">
        <f t="shared" si="34"/>
        <v>1.3460669999999999E-5</v>
      </c>
      <c r="CF4" s="29">
        <f t="shared" si="35"/>
        <v>1.3460669999999999E-5</v>
      </c>
      <c r="CH4" s="35">
        <v>1.87838E-6</v>
      </c>
      <c r="CI4" s="35">
        <v>4.3377980480899998</v>
      </c>
      <c r="CJ4" s="35">
        <v>220.41264243879999</v>
      </c>
      <c r="CK4" s="29">
        <f t="shared" si="36"/>
        <v>-1.1963843709165026E-7</v>
      </c>
      <c r="CL4" s="29">
        <f t="shared" si="37"/>
        <v>-1.1957580535072465E-7</v>
      </c>
      <c r="CM4" s="29">
        <f t="shared" si="38"/>
        <v>-1.1957580556821246E-7</v>
      </c>
      <c r="CN4" s="29">
        <f t="shared" si="39"/>
        <v>-1.1957580556821246E-7</v>
      </c>
      <c r="CP4" s="35">
        <v>1.1843999999999999E-7</v>
      </c>
      <c r="CQ4" s="35">
        <v>3.1415926535900001</v>
      </c>
      <c r="CR4" s="35">
        <v>0</v>
      </c>
      <c r="CS4" s="29">
        <f t="shared" si="40"/>
        <v>-1.1843999999999999E-7</v>
      </c>
      <c r="CT4" s="29">
        <f t="shared" si="41"/>
        <v>-1.1843999999999999E-7</v>
      </c>
      <c r="CU4" s="29">
        <f t="shared" si="42"/>
        <v>-1.1843999999999999E-7</v>
      </c>
      <c r="CV4" s="29">
        <f t="shared" si="43"/>
        <v>-1.1843999999999999E-7</v>
      </c>
      <c r="CX4" s="35">
        <v>9.6699999999999999E-9</v>
      </c>
      <c r="CY4" s="35">
        <v>3.1415926535900001</v>
      </c>
      <c r="CZ4" s="35">
        <v>0</v>
      </c>
      <c r="DA4" s="29">
        <f t="shared" si="44"/>
        <v>-9.6699999999999999E-9</v>
      </c>
      <c r="DB4" s="29">
        <f t="shared" si="45"/>
        <v>-9.6699999999999999E-9</v>
      </c>
      <c r="DC4" s="29">
        <f t="shared" si="46"/>
        <v>-9.6699999999999999E-9</v>
      </c>
      <c r="DD4" s="29">
        <f t="shared" si="47"/>
        <v>-9.6699999999999999E-9</v>
      </c>
      <c r="DF4" s="35">
        <v>1.464663959E-2</v>
      </c>
      <c r="DG4" s="35">
        <v>1.64763045468</v>
      </c>
      <c r="DH4" s="35">
        <v>426.59819087599999</v>
      </c>
      <c r="DI4" s="29">
        <f t="shared" si="48"/>
        <v>-9.6843011490767867E-3</v>
      </c>
      <c r="DJ4" s="29">
        <f t="shared" si="49"/>
        <v>-9.6835905726663247E-3</v>
      </c>
      <c r="DK4" s="29">
        <f t="shared" si="50"/>
        <v>-9.6835905751338353E-3</v>
      </c>
      <c r="DL4" s="29">
        <f t="shared" si="51"/>
        <v>-9.6835905751338353E-3</v>
      </c>
      <c r="DN4" s="35">
        <v>1.88491375E-3</v>
      </c>
      <c r="DO4" s="35">
        <v>0.47215719443999998</v>
      </c>
      <c r="DP4" s="35">
        <v>220.41264243879999</v>
      </c>
      <c r="DQ4" s="29">
        <f t="shared" si="52"/>
        <v>-1.1561379702601301E-3</v>
      </c>
      <c r="DR4" s="29">
        <f t="shared" si="53"/>
        <v>-1.1561877091966738E-3</v>
      </c>
      <c r="DS4" s="29">
        <f t="shared" si="54"/>
        <v>-1.1561877090239599E-3</v>
      </c>
      <c r="DT4" s="29">
        <f t="shared" si="55"/>
        <v>-1.1561877090239599E-3</v>
      </c>
      <c r="DV4" s="35">
        <v>4.3220893999999999E-4</v>
      </c>
      <c r="DW4" s="35">
        <v>3.8694044379400001</v>
      </c>
      <c r="DX4" s="35">
        <v>426.59819087599999</v>
      </c>
      <c r="DY4" s="29">
        <f t="shared" si="56"/>
        <v>-8.4767853237178973E-5</v>
      </c>
      <c r="DZ4" s="29">
        <f t="shared" si="57"/>
        <v>-8.4795259452927991E-5</v>
      </c>
      <c r="EA4" s="29">
        <f t="shared" si="58"/>
        <v>-8.4795259357761169E-5</v>
      </c>
      <c r="EB4" s="29">
        <f t="shared" si="59"/>
        <v>-8.4795259357761169E-5</v>
      </c>
      <c r="ED4" s="35">
        <v>4.0871290000000002E-5</v>
      </c>
      <c r="EE4" s="35">
        <v>4.2240692737599996</v>
      </c>
      <c r="EF4" s="35">
        <v>7.1135470007999997</v>
      </c>
      <c r="EG4" s="29">
        <f t="shared" si="60"/>
        <v>-1.4885649531632012E-5</v>
      </c>
      <c r="EH4" s="29">
        <f t="shared" si="61"/>
        <v>-1.4885690576517719E-5</v>
      </c>
      <c r="EI4" s="29">
        <f t="shared" si="62"/>
        <v>-1.4885690576375185E-5</v>
      </c>
      <c r="EJ4" s="29">
        <f t="shared" si="63"/>
        <v>-1.4885690576375185E-5</v>
      </c>
      <c r="EL4" s="35">
        <v>4.2666400000000002E-6</v>
      </c>
      <c r="EM4" s="35">
        <v>2.46924890293</v>
      </c>
      <c r="EN4" s="35">
        <v>7.1135470007999997</v>
      </c>
      <c r="EO4" s="29">
        <f t="shared" si="64"/>
        <v>-3.622152317661672E-6</v>
      </c>
      <c r="EP4" s="29">
        <f t="shared" si="65"/>
        <v>-3.6221498862644639E-6</v>
      </c>
      <c r="EQ4" s="29">
        <f t="shared" si="66"/>
        <v>-3.6221498862729063E-6</v>
      </c>
      <c r="ER4" s="29">
        <f t="shared" si="67"/>
        <v>-3.6221498862729063E-6</v>
      </c>
      <c r="ET4" s="35">
        <v>1.9922999999999999E-7</v>
      </c>
      <c r="EU4" s="35">
        <v>0.67370653385000001</v>
      </c>
      <c r="EV4" s="35">
        <v>14.227094001599999</v>
      </c>
      <c r="EW4" s="29">
        <f t="shared" si="68"/>
        <v>1.2309572865283786E-7</v>
      </c>
      <c r="EX4" s="29">
        <f t="shared" si="69"/>
        <v>1.2309606649214489E-7</v>
      </c>
      <c r="EY4" s="29">
        <f t="shared" si="70"/>
        <v>1.2309606649097175E-7</v>
      </c>
      <c r="EZ4" s="29">
        <f t="shared" si="71"/>
        <v>1.2309606649097175E-7</v>
      </c>
    </row>
    <row r="5" spans="1:156" s="29" customFormat="1" ht="13.5" x14ac:dyDescent="0.3">
      <c r="N5" s="35">
        <v>3.5076922300000001E-3</v>
      </c>
      <c r="O5" s="35">
        <v>3.3032990301499998</v>
      </c>
      <c r="P5" s="35">
        <v>426.59819087599999</v>
      </c>
      <c r="Q5" s="29">
        <f t="shared" si="0"/>
        <v>-2.4254389280181266E-3</v>
      </c>
      <c r="R5" s="29">
        <f t="shared" si="1"/>
        <v>-2.425602786438131E-3</v>
      </c>
      <c r="S5" s="29">
        <f t="shared" si="2"/>
        <v>-2.4256027858691543E-3</v>
      </c>
      <c r="T5" s="29">
        <f t="shared" si="3"/>
        <v>-2.4256027858691543E-3</v>
      </c>
      <c r="V5" s="35">
        <v>1.0767877000000001E-3</v>
      </c>
      <c r="W5" s="35">
        <v>2.2776991187200002</v>
      </c>
      <c r="X5" s="35">
        <v>206.1855484372</v>
      </c>
      <c r="Y5" s="29">
        <f t="shared" si="4"/>
        <v>8.5286600425701074E-4</v>
      </c>
      <c r="Z5" s="29">
        <f t="shared" si="5"/>
        <v>8.5284545900068487E-4</v>
      </c>
      <c r="AA5" s="29">
        <f t="shared" si="6"/>
        <v>8.5284545907202928E-4</v>
      </c>
      <c r="AB5" s="29">
        <f t="shared" si="7"/>
        <v>8.5284545907202928E-4</v>
      </c>
      <c r="AD5" s="35">
        <v>1.0631396E-4</v>
      </c>
      <c r="AE5" s="35">
        <v>0.25778277414</v>
      </c>
      <c r="AF5" s="35">
        <v>220.41264243879999</v>
      </c>
      <c r="AG5" s="29">
        <f t="shared" si="8"/>
        <v>-8.1579263910067749E-5</v>
      </c>
      <c r="AH5" s="29">
        <f t="shared" si="9"/>
        <v>-8.1581541593840498E-5</v>
      </c>
      <c r="AI5" s="29">
        <f t="shared" si="10"/>
        <v>-8.1581541585931474E-5</v>
      </c>
      <c r="AJ5" s="29">
        <f t="shared" si="11"/>
        <v>-8.1581541585931474E-5</v>
      </c>
      <c r="AL5" s="35">
        <v>1.162041E-5</v>
      </c>
      <c r="AM5" s="35">
        <v>5.61973132428</v>
      </c>
      <c r="AN5" s="35">
        <v>14.227094001599999</v>
      </c>
      <c r="AO5" s="29">
        <f t="shared" si="12"/>
        <v>1.0551000381679412E-5</v>
      </c>
      <c r="AP5" s="29">
        <f t="shared" si="13"/>
        <v>1.0550989880388758E-5</v>
      </c>
      <c r="AQ5" s="29">
        <f t="shared" si="14"/>
        <v>1.0550989880425222E-5</v>
      </c>
      <c r="AR5" s="29">
        <f t="shared" si="15"/>
        <v>1.0550989880425222E-5</v>
      </c>
      <c r="AT5" s="35">
        <v>1.0959800000000001E-6</v>
      </c>
      <c r="AU5" s="35">
        <v>1.5151573925099999</v>
      </c>
      <c r="AV5" s="35">
        <v>206.1855484372</v>
      </c>
      <c r="AW5" s="29">
        <f t="shared" si="16"/>
        <v>1.6552843401280032E-7</v>
      </c>
      <c r="AX5" s="29">
        <f t="shared" si="17"/>
        <v>1.6549457237311584E-7</v>
      </c>
      <c r="AY5" s="29">
        <f t="shared" si="18"/>
        <v>1.654945724906987E-7</v>
      </c>
      <c r="AZ5" s="29">
        <f t="shared" si="19"/>
        <v>1.654945724906987E-7</v>
      </c>
      <c r="BB5" s="35">
        <v>5.3179999999999997E-8</v>
      </c>
      <c r="BC5" s="35">
        <v>0.23550400093000001</v>
      </c>
      <c r="BD5" s="35">
        <v>433.71173787679999</v>
      </c>
      <c r="BE5" s="29">
        <f t="shared" si="20"/>
        <v>2.8884393627035977E-8</v>
      </c>
      <c r="BF5" s="29">
        <f t="shared" si="21"/>
        <v>2.8887329180231053E-8</v>
      </c>
      <c r="BG5" s="29">
        <f t="shared" si="22"/>
        <v>2.8887329170037664E-8</v>
      </c>
      <c r="BH5" s="29">
        <f t="shared" si="23"/>
        <v>2.8887329170037664E-8</v>
      </c>
      <c r="BJ5" s="35">
        <v>3.4116063E-4</v>
      </c>
      <c r="BK5" s="35">
        <v>0.57297307844000001</v>
      </c>
      <c r="BL5" s="35">
        <v>206.1855484372</v>
      </c>
      <c r="BM5" s="29">
        <f t="shared" si="24"/>
        <v>-2.4248183233572125E-4</v>
      </c>
      <c r="BN5" s="29">
        <f t="shared" si="25"/>
        <v>-2.424893328922772E-4</v>
      </c>
      <c r="BO5" s="29">
        <f t="shared" si="26"/>
        <v>-2.4248933286623227E-4</v>
      </c>
      <c r="BP5" s="29">
        <f t="shared" si="27"/>
        <v>-2.4248933286623227E-4</v>
      </c>
      <c r="BR5" s="35">
        <v>9.6439810000000005E-5</v>
      </c>
      <c r="BS5" s="35">
        <v>1.6967466012000001</v>
      </c>
      <c r="BT5" s="35">
        <v>220.41264243879999</v>
      </c>
      <c r="BU5" s="29">
        <f t="shared" si="28"/>
        <v>5.1576471818956127E-5</v>
      </c>
      <c r="BV5" s="29">
        <f t="shared" si="29"/>
        <v>5.1573749127734044E-5</v>
      </c>
      <c r="BW5" s="29">
        <f t="shared" si="30"/>
        <v>5.1573749137188646E-5</v>
      </c>
      <c r="BX5" s="29">
        <f t="shared" si="31"/>
        <v>5.1573749137188646E-5</v>
      </c>
      <c r="BZ5" s="35">
        <v>7.0584199999999998E-6</v>
      </c>
      <c r="CA5" s="35">
        <v>3.0391430883599999</v>
      </c>
      <c r="CB5" s="35">
        <v>419.48464387519999</v>
      </c>
      <c r="CC5" s="29">
        <f t="shared" si="32"/>
        <v>-6.4229322714856089E-6</v>
      </c>
      <c r="CD5" s="29">
        <f t="shared" si="33"/>
        <v>-6.423118378541586E-6</v>
      </c>
      <c r="CE5" s="29">
        <f t="shared" si="34"/>
        <v>-6.4231183778953846E-6</v>
      </c>
      <c r="CF5" s="29">
        <f t="shared" si="35"/>
        <v>-6.4231183778953846E-6</v>
      </c>
      <c r="CH5" s="35">
        <v>9.1884000000000004E-7</v>
      </c>
      <c r="CI5" s="35">
        <v>4.8410420821700004</v>
      </c>
      <c r="CJ5" s="35">
        <v>419.48464387519999</v>
      </c>
      <c r="CK5" s="29">
        <f t="shared" si="36"/>
        <v>5.624074454041963E-7</v>
      </c>
      <c r="CL5" s="29">
        <f t="shared" si="37"/>
        <v>5.6236124072031397E-7</v>
      </c>
      <c r="CM5" s="29">
        <f t="shared" si="38"/>
        <v>5.6236124088076128E-7</v>
      </c>
      <c r="CN5" s="29">
        <f t="shared" si="39"/>
        <v>5.6236124088076128E-7</v>
      </c>
      <c r="CP5" s="35">
        <v>9.0050000000000002E-8</v>
      </c>
      <c r="CQ5" s="35">
        <v>0.38441424927000001</v>
      </c>
      <c r="CR5" s="35">
        <v>419.48464387519999</v>
      </c>
      <c r="CS5" s="29">
        <f t="shared" si="40"/>
        <v>5.4950555565580774E-8</v>
      </c>
      <c r="CT5" s="29">
        <f t="shared" si="41"/>
        <v>5.495509181729829E-8</v>
      </c>
      <c r="CU5" s="29">
        <f t="shared" si="42"/>
        <v>5.4955091801546719E-8</v>
      </c>
      <c r="CV5" s="29">
        <f t="shared" si="43"/>
        <v>5.4955091801546719E-8</v>
      </c>
      <c r="CX5" s="35">
        <v>5.8299999999999999E-9</v>
      </c>
      <c r="CY5" s="35">
        <v>5.9645694407500001</v>
      </c>
      <c r="CZ5" s="35">
        <v>433.71173787679999</v>
      </c>
      <c r="DA5" s="29">
        <f t="shared" si="44"/>
        <v>5.2684789060944443E-9</v>
      </c>
      <c r="DB5" s="29">
        <f t="shared" si="45"/>
        <v>5.2686430189393964E-9</v>
      </c>
      <c r="DC5" s="29">
        <f t="shared" si="46"/>
        <v>5.2686430183695575E-9</v>
      </c>
      <c r="DD5" s="29">
        <f t="shared" si="47"/>
        <v>5.2686430183695575E-9</v>
      </c>
      <c r="DF5" s="35">
        <v>8.2189105899999997E-3</v>
      </c>
      <c r="DG5" s="35">
        <v>5.9352002537099997</v>
      </c>
      <c r="DH5" s="35">
        <v>316.39186965660002</v>
      </c>
      <c r="DI5" s="29">
        <f t="shared" si="48"/>
        <v>6.4394532017460768E-4</v>
      </c>
      <c r="DJ5" s="29">
        <f t="shared" si="49"/>
        <v>6.4355234957386338E-4</v>
      </c>
      <c r="DK5" s="29">
        <f t="shared" si="50"/>
        <v>6.4355235093844284E-4</v>
      </c>
      <c r="DL5" s="29">
        <f t="shared" si="51"/>
        <v>6.4355235093844284E-4</v>
      </c>
      <c r="DN5" s="35">
        <v>1.8626153999999999E-3</v>
      </c>
      <c r="DO5" s="35">
        <v>3.1415926535900001</v>
      </c>
      <c r="DP5" s="35">
        <v>0</v>
      </c>
      <c r="DQ5" s="29">
        <f t="shared" si="52"/>
        <v>-1.8626153999999999E-3</v>
      </c>
      <c r="DR5" s="29">
        <f t="shared" si="53"/>
        <v>-1.8626153999999999E-3</v>
      </c>
      <c r="DS5" s="29">
        <f t="shared" si="54"/>
        <v>-1.8626153999999999E-3</v>
      </c>
      <c r="DT5" s="29">
        <f t="shared" si="55"/>
        <v>-1.8626153999999999E-3</v>
      </c>
      <c r="DV5" s="35">
        <v>2.9645554E-4</v>
      </c>
      <c r="DW5" s="35">
        <v>5.96310264282</v>
      </c>
      <c r="DX5" s="35">
        <v>7.1135470007999997</v>
      </c>
      <c r="DY5" s="29">
        <f t="shared" si="56"/>
        <v>2.9027547070145475E-4</v>
      </c>
      <c r="DZ5" s="29">
        <f t="shared" si="57"/>
        <v>2.9027540576922925E-4</v>
      </c>
      <c r="EA5" s="29">
        <f t="shared" si="58"/>
        <v>2.9027540576945471E-4</v>
      </c>
      <c r="EB5" s="29">
        <f t="shared" si="59"/>
        <v>2.9027540576945471E-4</v>
      </c>
      <c r="ED5" s="35">
        <v>3.8790410000000001E-5</v>
      </c>
      <c r="EE5" s="35">
        <v>2.0105644599499999</v>
      </c>
      <c r="EF5" s="35">
        <v>426.59819087599999</v>
      </c>
      <c r="EG5" s="29">
        <f t="shared" si="60"/>
        <v>-3.4308756816900142E-5</v>
      </c>
      <c r="EH5" s="29">
        <f t="shared" si="61"/>
        <v>-3.4307586299910851E-5</v>
      </c>
      <c r="EI5" s="29">
        <f t="shared" si="62"/>
        <v>-3.4307586303975688E-5</v>
      </c>
      <c r="EJ5" s="29">
        <f t="shared" si="63"/>
        <v>-3.4307586303975688E-5</v>
      </c>
      <c r="EL5" s="35">
        <v>2.6773600000000001E-6</v>
      </c>
      <c r="EM5" s="35">
        <v>0.18659206741000001</v>
      </c>
      <c r="EN5" s="35">
        <v>426.59819087599999</v>
      </c>
      <c r="EO5" s="29">
        <f t="shared" si="64"/>
        <v>1.802593936235568E-6</v>
      </c>
      <c r="EP5" s="29">
        <f t="shared" si="65"/>
        <v>1.8027219467728099E-6</v>
      </c>
      <c r="EQ5" s="29">
        <f t="shared" si="66"/>
        <v>1.8027219463283109E-6</v>
      </c>
      <c r="ER5" s="29">
        <f t="shared" si="67"/>
        <v>1.8027219463283109E-6</v>
      </c>
      <c r="ET5" s="35">
        <v>2.0223E-7</v>
      </c>
      <c r="EU5" s="35">
        <v>4.9513680176800001</v>
      </c>
      <c r="EV5" s="35">
        <v>433.71173787679999</v>
      </c>
      <c r="EW5" s="29">
        <f t="shared" si="68"/>
        <v>1.7018099129182689E-7</v>
      </c>
      <c r="EX5" s="29">
        <f t="shared" si="69"/>
        <v>1.7017380841003326E-7</v>
      </c>
      <c r="EY5" s="29">
        <f t="shared" si="70"/>
        <v>1.7017380843497695E-7</v>
      </c>
      <c r="EZ5" s="29">
        <f t="shared" si="71"/>
        <v>1.7017380843497695E-7</v>
      </c>
    </row>
    <row r="6" spans="1:156" s="29" customFormat="1" ht="13.5" x14ac:dyDescent="0.3">
      <c r="A6" s="33" t="s">
        <v>26</v>
      </c>
      <c r="B6" s="32" t="s">
        <v>103</v>
      </c>
      <c r="C6" s="33" t="s">
        <v>26</v>
      </c>
      <c r="D6" s="33" t="s">
        <v>26</v>
      </c>
      <c r="E6" s="33" t="s">
        <v>26</v>
      </c>
      <c r="F6" s="33" t="s">
        <v>26</v>
      </c>
      <c r="I6" s="112" t="s">
        <v>448</v>
      </c>
      <c r="J6" s="112"/>
      <c r="K6" s="73" t="s">
        <v>512</v>
      </c>
      <c r="N6" s="35">
        <v>2.0681629600000002E-3</v>
      </c>
      <c r="O6" s="35">
        <v>0.24658366938000001</v>
      </c>
      <c r="P6" s="35">
        <v>103.0927742186</v>
      </c>
      <c r="Q6" s="29">
        <f t="shared" si="0"/>
        <v>-7.0957533793408246E-4</v>
      </c>
      <c r="R6" s="29">
        <f t="shared" si="1"/>
        <v>-7.0954497975514853E-4</v>
      </c>
      <c r="S6" s="29">
        <f t="shared" si="2"/>
        <v>-7.0954497986056638E-4</v>
      </c>
      <c r="T6" s="29">
        <f t="shared" si="3"/>
        <v>-7.0954497986056638E-4</v>
      </c>
      <c r="V6" s="35">
        <v>4.0254586000000001E-4</v>
      </c>
      <c r="W6" s="35">
        <v>2.0412825709</v>
      </c>
      <c r="X6" s="35">
        <v>220.41264243879999</v>
      </c>
      <c r="Y6" s="29">
        <f t="shared" si="4"/>
        <v>3.1751789500771249E-4</v>
      </c>
      <c r="Z6" s="29">
        <f t="shared" si="5"/>
        <v>3.1750962760792781E-4</v>
      </c>
      <c r="AA6" s="29">
        <f t="shared" si="6"/>
        <v>3.1750962763663656E-4</v>
      </c>
      <c r="AB6" s="29">
        <f t="shared" si="7"/>
        <v>3.1750962763663656E-4</v>
      </c>
      <c r="AD6" s="35">
        <v>1.0604979E-4</v>
      </c>
      <c r="AE6" s="35">
        <v>5.40963595885</v>
      </c>
      <c r="AF6" s="35">
        <v>426.59819087599999</v>
      </c>
      <c r="AG6" s="29">
        <f t="shared" si="8"/>
        <v>1.0330594793357491E-4</v>
      </c>
      <c r="AH6" s="29">
        <f t="shared" si="9"/>
        <v>1.0330439783870452E-4</v>
      </c>
      <c r="AI6" s="29">
        <f t="shared" si="10"/>
        <v>1.033043978440879E-4</v>
      </c>
      <c r="AJ6" s="29">
        <f t="shared" si="11"/>
        <v>1.033043978440879E-4</v>
      </c>
      <c r="AL6" s="35">
        <v>1.0665809999999999E-5</v>
      </c>
      <c r="AM6" s="35">
        <v>3.60816533142</v>
      </c>
      <c r="AN6" s="35">
        <v>426.59819087599999</v>
      </c>
      <c r="AO6" s="29">
        <f t="shared" si="12"/>
        <v>-4.7221192849548739E-6</v>
      </c>
      <c r="AP6" s="29">
        <f t="shared" si="13"/>
        <v>-4.7227377099409367E-6</v>
      </c>
      <c r="AQ6" s="29">
        <f t="shared" si="14"/>
        <v>-4.7227377077935058E-6</v>
      </c>
      <c r="AR6" s="29">
        <f t="shared" si="15"/>
        <v>-4.7227377077935058E-6</v>
      </c>
      <c r="AT6" s="35">
        <v>1.13953E-6</v>
      </c>
      <c r="AU6" s="35">
        <v>3.1415926535900001</v>
      </c>
      <c r="AV6" s="35">
        <v>0</v>
      </c>
      <c r="AW6" s="29">
        <f t="shared" si="16"/>
        <v>-1.13953E-6</v>
      </c>
      <c r="AX6" s="29">
        <f t="shared" si="17"/>
        <v>-1.13953E-6</v>
      </c>
      <c r="AY6" s="29">
        <f t="shared" si="18"/>
        <v>-1.13953E-6</v>
      </c>
      <c r="AZ6" s="29">
        <f t="shared" si="19"/>
        <v>-1.13953E-6</v>
      </c>
      <c r="BB6" s="35">
        <v>3.6769999999999998E-8</v>
      </c>
      <c r="BC6" s="35">
        <v>6.2266969435500004</v>
      </c>
      <c r="BD6" s="35">
        <v>426.59819087599999</v>
      </c>
      <c r="BE6" s="29">
        <f t="shared" si="20"/>
        <v>3.0572302270347103E-8</v>
      </c>
      <c r="BF6" s="29">
        <f t="shared" si="21"/>
        <v>3.0573623304150627E-8</v>
      </c>
      <c r="BG6" s="29">
        <f t="shared" si="22"/>
        <v>3.0573623299563626E-8</v>
      </c>
      <c r="BH6" s="29">
        <f t="shared" si="23"/>
        <v>3.0573623299563626E-8</v>
      </c>
      <c r="BJ6" s="35">
        <v>1.473407E-4</v>
      </c>
      <c r="BK6" s="35">
        <v>2.1184659787000002</v>
      </c>
      <c r="BL6" s="35">
        <v>639.89728631399998</v>
      </c>
      <c r="BM6" s="29">
        <f t="shared" si="24"/>
        <v>1.4711984418732847E-4</v>
      </c>
      <c r="BN6" s="29">
        <f t="shared" si="25"/>
        <v>1.471190612642597E-4</v>
      </c>
      <c r="BO6" s="29">
        <f t="shared" si="26"/>
        <v>1.4711906126698077E-4</v>
      </c>
      <c r="BP6" s="29">
        <f t="shared" si="27"/>
        <v>1.4711906126698077E-4</v>
      </c>
      <c r="BR6" s="35">
        <v>3.7571609999999999E-5</v>
      </c>
      <c r="BS6" s="35">
        <v>1.25429514018</v>
      </c>
      <c r="BT6" s="35">
        <v>419.48464387519999</v>
      </c>
      <c r="BU6" s="29">
        <f t="shared" si="28"/>
        <v>-7.9621770578195703E-6</v>
      </c>
      <c r="BV6" s="29">
        <f t="shared" si="29"/>
        <v>-7.9598422144458481E-6</v>
      </c>
      <c r="BW6" s="29">
        <f t="shared" si="30"/>
        <v>-7.9598422225535204E-6</v>
      </c>
      <c r="BX6" s="29">
        <f t="shared" si="31"/>
        <v>-7.9598422225535204E-6</v>
      </c>
      <c r="BZ6" s="35">
        <v>3.6504199999999999E-6</v>
      </c>
      <c r="CA6" s="35">
        <v>5.0992868070600004</v>
      </c>
      <c r="CB6" s="35">
        <v>426.59819087599999</v>
      </c>
      <c r="CC6" s="29">
        <f t="shared" si="32"/>
        <v>3.1341443847812522E-6</v>
      </c>
      <c r="CD6" s="29">
        <f t="shared" si="33"/>
        <v>3.1340233525403384E-6</v>
      </c>
      <c r="CE6" s="29">
        <f t="shared" si="34"/>
        <v>3.1340233529606395E-6</v>
      </c>
      <c r="CF6" s="29">
        <f t="shared" si="35"/>
        <v>3.1340233529606395E-6</v>
      </c>
      <c r="CH6" s="35">
        <v>4.2369E-7</v>
      </c>
      <c r="CI6" s="35">
        <v>2.38073239056</v>
      </c>
      <c r="CJ6" s="35">
        <v>426.59819087599999</v>
      </c>
      <c r="CK6" s="29">
        <f t="shared" si="36"/>
        <v>-4.2087769065879717E-7</v>
      </c>
      <c r="CL6" s="29">
        <f t="shared" si="37"/>
        <v>-4.2087453822631194E-7</v>
      </c>
      <c r="CM6" s="29">
        <f t="shared" si="38"/>
        <v>-4.2087453823726174E-7</v>
      </c>
      <c r="CN6" s="29">
        <f t="shared" si="39"/>
        <v>-4.2087453823726174E-7</v>
      </c>
      <c r="CP6" s="35">
        <v>6.1640000000000001E-8</v>
      </c>
      <c r="CQ6" s="35">
        <v>1.5618637953700001</v>
      </c>
      <c r="CR6" s="35">
        <v>433.71173787679999</v>
      </c>
      <c r="CS6" s="29">
        <f t="shared" si="40"/>
        <v>-4.2114561583389137E-8</v>
      </c>
      <c r="CT6" s="29">
        <f t="shared" si="41"/>
        <v>-4.2111602376764542E-8</v>
      </c>
      <c r="CU6" s="29">
        <f t="shared" si="42"/>
        <v>-4.2111602387040647E-8</v>
      </c>
      <c r="CV6" s="29">
        <f t="shared" si="43"/>
        <v>-4.2111602387040647E-8</v>
      </c>
      <c r="CX6" s="35">
        <v>5.8800000000000004E-9</v>
      </c>
      <c r="CY6" s="35">
        <v>0.78008666397000004</v>
      </c>
      <c r="CZ6" s="35">
        <v>227.52618943959999</v>
      </c>
      <c r="DA6" s="29">
        <f t="shared" si="44"/>
        <v>-1.3796691335180776E-9</v>
      </c>
      <c r="DB6" s="29">
        <f t="shared" si="45"/>
        <v>-1.3798662699909356E-9</v>
      </c>
      <c r="DC6" s="29">
        <f t="shared" si="46"/>
        <v>-1.3798662693063847E-9</v>
      </c>
      <c r="DD6" s="29">
        <f t="shared" si="47"/>
        <v>-1.3798662693063847E-9</v>
      </c>
      <c r="DF6" s="35">
        <v>5.47506899E-3</v>
      </c>
      <c r="DG6" s="35">
        <v>5.0153262845400004</v>
      </c>
      <c r="DH6" s="35">
        <v>103.0927742186</v>
      </c>
      <c r="DI6" s="29">
        <f t="shared" si="48"/>
        <v>5.0287709934320225E-3</v>
      </c>
      <c r="DJ6" s="29">
        <f t="shared" si="49"/>
        <v>5.0288048282326947E-3</v>
      </c>
      <c r="DK6" s="29">
        <f t="shared" si="50"/>
        <v>5.0288048281152079E-3</v>
      </c>
      <c r="DL6" s="29">
        <f t="shared" si="51"/>
        <v>5.0288048281152079E-3</v>
      </c>
      <c r="DN6" s="35">
        <v>1.43891176E-3</v>
      </c>
      <c r="DO6" s="35">
        <v>1.4074486423899999</v>
      </c>
      <c r="DP6" s="35">
        <v>7.1135470007999997</v>
      </c>
      <c r="DQ6" s="29">
        <f t="shared" si="52"/>
        <v>6.8768450854016084E-5</v>
      </c>
      <c r="DR6" s="29">
        <f t="shared" si="53"/>
        <v>6.8770000671545712E-5</v>
      </c>
      <c r="DS6" s="29">
        <f t="shared" si="54"/>
        <v>6.8770000666164098E-5</v>
      </c>
      <c r="DT6" s="29">
        <f t="shared" si="55"/>
        <v>6.8770000666164098E-5</v>
      </c>
      <c r="DV6" s="35">
        <v>4.1416499999999999E-5</v>
      </c>
      <c r="DW6" s="35">
        <v>4.1067094082300004</v>
      </c>
      <c r="DX6" s="35">
        <v>433.71173787679999</v>
      </c>
      <c r="DY6" s="29">
        <f t="shared" si="56"/>
        <v>6.4117153691850853E-6</v>
      </c>
      <c r="DZ6" s="29">
        <f t="shared" si="57"/>
        <v>6.4090252844131223E-6</v>
      </c>
      <c r="EA6" s="29">
        <f t="shared" si="58"/>
        <v>6.40902529375436E-6</v>
      </c>
      <c r="EB6" s="29">
        <f t="shared" si="59"/>
        <v>6.40902529375436E-6</v>
      </c>
      <c r="ED6" s="35">
        <v>1.070788E-5</v>
      </c>
      <c r="EE6" s="35">
        <v>4.2036034123599997</v>
      </c>
      <c r="EF6" s="35">
        <v>199.0720014364</v>
      </c>
      <c r="EG6" s="29">
        <f t="shared" si="60"/>
        <v>4.3375996438674501E-6</v>
      </c>
      <c r="EH6" s="29">
        <f t="shared" si="61"/>
        <v>4.3378950682465475E-6</v>
      </c>
      <c r="EI6" s="29">
        <f t="shared" si="62"/>
        <v>4.3378950672207033E-6</v>
      </c>
      <c r="EJ6" s="29">
        <f t="shared" si="63"/>
        <v>4.3378950672207033E-6</v>
      </c>
      <c r="EL6" s="35">
        <v>1.70171E-6</v>
      </c>
      <c r="EM6" s="35">
        <v>5.9592697238400003</v>
      </c>
      <c r="EN6" s="35">
        <v>199.0720014364</v>
      </c>
      <c r="EO6" s="29">
        <f t="shared" si="64"/>
        <v>-1.6560397053474017E-6</v>
      </c>
      <c r="EP6" s="29">
        <f t="shared" si="65"/>
        <v>-1.6560278875723348E-6</v>
      </c>
      <c r="EQ6" s="29">
        <f t="shared" si="66"/>
        <v>-1.656027887613374E-6</v>
      </c>
      <c r="ER6" s="29">
        <f t="shared" si="67"/>
        <v>-1.656027887613374E-6</v>
      </c>
      <c r="ET6" s="35">
        <v>1.3537E-7</v>
      </c>
      <c r="EU6" s="35">
        <v>1.45669521408</v>
      </c>
      <c r="EV6" s="35">
        <v>199.0720014364</v>
      </c>
      <c r="EW6" s="29">
        <f t="shared" si="68"/>
        <v>-3.0302948301166119E-9</v>
      </c>
      <c r="EX6" s="29">
        <f t="shared" si="69"/>
        <v>-3.034378779824368E-9</v>
      </c>
      <c r="EY6" s="29">
        <f t="shared" si="70"/>
        <v>-3.0343787656429971E-9</v>
      </c>
      <c r="EZ6" s="29">
        <f t="shared" si="71"/>
        <v>-3.0343787656429971E-9</v>
      </c>
    </row>
    <row r="7" spans="1:156" s="29" customFormat="1" ht="15.5" x14ac:dyDescent="0.35">
      <c r="I7" s="116" t="s">
        <v>514</v>
      </c>
      <c r="J7" s="170">
        <v>73.819999999999993</v>
      </c>
      <c r="K7" s="73" t="s">
        <v>513</v>
      </c>
      <c r="L7" s="16"/>
      <c r="N7" s="35">
        <v>7.9271287999999995E-4</v>
      </c>
      <c r="O7" s="35">
        <v>3.8400707853</v>
      </c>
      <c r="P7" s="35">
        <v>220.41264243879999</v>
      </c>
      <c r="Q7" s="29">
        <f t="shared" si="0"/>
        <v>3.3333247924793001E-4</v>
      </c>
      <c r="R7" s="29">
        <f t="shared" si="1"/>
        <v>3.3335650926462389E-4</v>
      </c>
      <c r="S7" s="29">
        <f t="shared" si="2"/>
        <v>3.3335650918118136E-4</v>
      </c>
      <c r="T7" s="29">
        <f t="shared" si="3"/>
        <v>3.3335650918118136E-4</v>
      </c>
      <c r="V7" s="35">
        <v>1.9941733999999999E-4</v>
      </c>
      <c r="W7" s="35">
        <v>1.27954662736</v>
      </c>
      <c r="X7" s="35">
        <v>103.0927742186</v>
      </c>
      <c r="Y7" s="29">
        <f t="shared" si="4"/>
        <v>-1.9591760488177909E-4</v>
      </c>
      <c r="Z7" s="29">
        <f t="shared" si="5"/>
        <v>-1.9591702357812872E-4</v>
      </c>
      <c r="AA7" s="29">
        <f t="shared" si="6"/>
        <v>-1.9591702358014737E-4</v>
      </c>
      <c r="AB7" s="29">
        <f t="shared" si="7"/>
        <v>-1.9591702358014737E-4</v>
      </c>
      <c r="AD7" s="35">
        <v>4.265368E-5</v>
      </c>
      <c r="AE7" s="35">
        <v>1.0459555663</v>
      </c>
      <c r="AF7" s="35">
        <v>14.227094001599999</v>
      </c>
      <c r="AG7" s="29">
        <f t="shared" si="8"/>
        <v>1.2350745515811611E-5</v>
      </c>
      <c r="AH7" s="29">
        <f t="shared" si="9"/>
        <v>1.2350833562693342E-5</v>
      </c>
      <c r="AI7" s="29">
        <f t="shared" si="10"/>
        <v>1.2350833562387599E-5</v>
      </c>
      <c r="AJ7" s="29">
        <f t="shared" si="11"/>
        <v>1.2350833562387599E-5</v>
      </c>
      <c r="AL7" s="35">
        <v>2.3937699999999999E-6</v>
      </c>
      <c r="AM7" s="35">
        <v>3.8608827343900001</v>
      </c>
      <c r="AN7" s="35">
        <v>433.71173787679999</v>
      </c>
      <c r="AO7" s="29">
        <f t="shared" si="12"/>
        <v>-2.1608045282319258E-7</v>
      </c>
      <c r="AP7" s="29">
        <f t="shared" si="13"/>
        <v>-2.162371865413748E-7</v>
      </c>
      <c r="AQ7" s="29">
        <f t="shared" si="14"/>
        <v>-2.1623718599712188E-7</v>
      </c>
      <c r="AR7" s="29">
        <f t="shared" si="15"/>
        <v>-2.1623718599712188E-7</v>
      </c>
      <c r="AT7" s="35">
        <v>6.8390000000000003E-7</v>
      </c>
      <c r="AU7" s="35">
        <v>1.7212095333699999</v>
      </c>
      <c r="AV7" s="35">
        <v>426.59819087599999</v>
      </c>
      <c r="AW7" s="29">
        <f t="shared" si="16"/>
        <v>-4.8868573443620333E-7</v>
      </c>
      <c r="AX7" s="29">
        <f t="shared" si="17"/>
        <v>-4.8865479458715328E-7</v>
      </c>
      <c r="AY7" s="29">
        <f t="shared" si="18"/>
        <v>-4.8865479469459475E-7</v>
      </c>
      <c r="AZ7" s="29">
        <f t="shared" si="19"/>
        <v>-4.8865479469459475E-7</v>
      </c>
      <c r="BB7" s="35">
        <v>3.0570000000000002E-8</v>
      </c>
      <c r="BC7" s="35">
        <v>2.9737204632199998</v>
      </c>
      <c r="BD7" s="35">
        <v>199.0720014364</v>
      </c>
      <c r="BE7" s="29">
        <f t="shared" si="20"/>
        <v>3.0481388694703652E-8</v>
      </c>
      <c r="BF7" s="29">
        <f t="shared" si="21"/>
        <v>3.0481318493404489E-8</v>
      </c>
      <c r="BG7" s="29">
        <f t="shared" si="22"/>
        <v>3.0481318493648302E-8</v>
      </c>
      <c r="BH7" s="29">
        <f t="shared" si="23"/>
        <v>3.0481318493648302E-8</v>
      </c>
      <c r="BJ7" s="35">
        <v>9.9166679999999999E-5</v>
      </c>
      <c r="BK7" s="35">
        <v>5.7900318940500002</v>
      </c>
      <c r="BL7" s="35">
        <v>419.48464387519999</v>
      </c>
      <c r="BM7" s="29">
        <f t="shared" si="24"/>
        <v>9.9099222118051065E-5</v>
      </c>
      <c r="BN7" s="29">
        <f t="shared" si="25"/>
        <v>9.9099454466015406E-5</v>
      </c>
      <c r="BO7" s="29">
        <f t="shared" si="26"/>
        <v>9.9099454465209275E-5</v>
      </c>
      <c r="BP7" s="29">
        <f t="shared" si="27"/>
        <v>9.9099454465209275E-5</v>
      </c>
      <c r="BR7" s="35">
        <v>2.7166469999999999E-5</v>
      </c>
      <c r="BS7" s="35">
        <v>5.9116666478699997</v>
      </c>
      <c r="BT7" s="35">
        <v>639.89728631399998</v>
      </c>
      <c r="BU7" s="29">
        <f t="shared" si="28"/>
        <v>-2.2469690966497704E-5</v>
      </c>
      <c r="BV7" s="29">
        <f t="shared" si="29"/>
        <v>-2.2471171898732681E-5</v>
      </c>
      <c r="BW7" s="29">
        <f t="shared" si="30"/>
        <v>-2.247117189359056E-5</v>
      </c>
      <c r="BX7" s="29">
        <f t="shared" si="31"/>
        <v>-2.247117189359056E-5</v>
      </c>
      <c r="BZ7" s="35">
        <v>3.2963199999999998E-6</v>
      </c>
      <c r="CA7" s="35">
        <v>5.27899210039</v>
      </c>
      <c r="CB7" s="35">
        <v>433.71173787679999</v>
      </c>
      <c r="CC7" s="29">
        <f t="shared" si="32"/>
        <v>3.199414006392812E-6</v>
      </c>
      <c r="CD7" s="29">
        <f t="shared" si="33"/>
        <v>3.1993618383026911E-6</v>
      </c>
      <c r="CE7" s="29">
        <f t="shared" si="34"/>
        <v>3.1993618384838664E-6</v>
      </c>
      <c r="CF7" s="29">
        <f t="shared" si="35"/>
        <v>3.1993618384838664E-6</v>
      </c>
      <c r="CH7" s="35">
        <v>5.1547999999999995E-7</v>
      </c>
      <c r="CI7" s="35">
        <v>3.4214949032800002</v>
      </c>
      <c r="CJ7" s="35">
        <v>433.71173787679999</v>
      </c>
      <c r="CK7" s="29">
        <f t="shared" si="36"/>
        <v>-2.6049390081891096E-7</v>
      </c>
      <c r="CL7" s="29">
        <f t="shared" si="37"/>
        <v>-2.6052314445596056E-7</v>
      </c>
      <c r="CM7" s="29">
        <f t="shared" si="38"/>
        <v>-2.6052314435441534E-7</v>
      </c>
      <c r="CN7" s="29">
        <f t="shared" si="39"/>
        <v>-2.6052314435441534E-7</v>
      </c>
      <c r="CP7" s="35">
        <v>4.66E-8</v>
      </c>
      <c r="CQ7" s="35">
        <v>1.2823563956999999</v>
      </c>
      <c r="CR7" s="35">
        <v>199.0720014364</v>
      </c>
      <c r="CS7" s="29">
        <f t="shared" si="40"/>
        <v>-9.1084126507144074E-9</v>
      </c>
      <c r="CT7" s="29">
        <f t="shared" si="41"/>
        <v>-9.1097917417742405E-9</v>
      </c>
      <c r="CU7" s="29">
        <f t="shared" si="42"/>
        <v>-9.109791736985409E-9</v>
      </c>
      <c r="CV7" s="29">
        <f t="shared" si="43"/>
        <v>-9.109791736985409E-9</v>
      </c>
      <c r="CX7" s="35">
        <v>4.4500000000000001E-9</v>
      </c>
      <c r="CY7" s="35">
        <v>2.3863079907400002</v>
      </c>
      <c r="CZ7" s="35">
        <v>419.48464387519999</v>
      </c>
      <c r="DA7" s="29">
        <f t="shared" si="44"/>
        <v>-4.3375911289606438E-9</v>
      </c>
      <c r="DB7" s="29">
        <f t="shared" si="45"/>
        <v>-4.3375279215064723E-9</v>
      </c>
      <c r="DC7" s="29">
        <f t="shared" si="46"/>
        <v>-4.3375279217259887E-9</v>
      </c>
      <c r="DD7" s="29">
        <f t="shared" si="47"/>
        <v>-4.3375279217259887E-9</v>
      </c>
      <c r="DF7" s="35">
        <v>3.7168444900000002E-3</v>
      </c>
      <c r="DG7" s="35">
        <v>2.2711483342799998</v>
      </c>
      <c r="DH7" s="35">
        <v>220.41264243879999</v>
      </c>
      <c r="DI7" s="29">
        <f t="shared" si="48"/>
        <v>3.3751952053109888E-3</v>
      </c>
      <c r="DJ7" s="29">
        <f t="shared" si="49"/>
        <v>3.3751431955534304E-3</v>
      </c>
      <c r="DK7" s="29">
        <f t="shared" si="50"/>
        <v>3.3751431957340398E-3</v>
      </c>
      <c r="DL7" s="29">
        <f t="shared" si="51"/>
        <v>3.3751431957340398E-3</v>
      </c>
      <c r="DN7" s="35">
        <v>4.9621110999999998E-4</v>
      </c>
      <c r="DO7" s="35">
        <v>6.0174446958000001</v>
      </c>
      <c r="DP7" s="35">
        <v>103.0927742186</v>
      </c>
      <c r="DQ7" s="29">
        <f t="shared" si="52"/>
        <v>8.0091311942654205E-5</v>
      </c>
      <c r="DR7" s="29">
        <f t="shared" si="53"/>
        <v>8.0098964715873272E-5</v>
      </c>
      <c r="DS7" s="29">
        <f t="shared" si="54"/>
        <v>8.009896468929949E-5</v>
      </c>
      <c r="DT7" s="29">
        <f t="shared" si="55"/>
        <v>8.009896468929949E-5</v>
      </c>
      <c r="DV7" s="35">
        <v>4.7209090000000001E-5</v>
      </c>
      <c r="DW7" s="35">
        <v>2.4752799242300001</v>
      </c>
      <c r="DX7" s="35">
        <v>199.0720014364</v>
      </c>
      <c r="DY7" s="29">
        <f t="shared" si="56"/>
        <v>3.9627803086409302E-5</v>
      </c>
      <c r="DZ7" s="29">
        <f t="shared" si="57"/>
        <v>3.9627028801726553E-5</v>
      </c>
      <c r="EA7" s="29">
        <f t="shared" si="58"/>
        <v>3.9627028804415272E-5</v>
      </c>
      <c r="EB7" s="29">
        <f t="shared" si="59"/>
        <v>3.9627028804415272E-5</v>
      </c>
      <c r="ED7" s="35">
        <v>9.0733199999999997E-6</v>
      </c>
      <c r="EE7" s="35">
        <v>2.28344368029</v>
      </c>
      <c r="EF7" s="35">
        <v>433.71173787679999</v>
      </c>
      <c r="EG7" s="29">
        <f t="shared" si="60"/>
        <v>-9.0306384858424998E-6</v>
      </c>
      <c r="EH7" s="29">
        <f t="shared" si="61"/>
        <v>-9.0305806747393306E-6</v>
      </c>
      <c r="EI7" s="29">
        <f t="shared" si="62"/>
        <v>-9.0305806749401451E-6</v>
      </c>
      <c r="EJ7" s="29">
        <f t="shared" si="63"/>
        <v>-9.0305806749401451E-6</v>
      </c>
      <c r="EL7" s="35">
        <v>1.4511299999999999E-6</v>
      </c>
      <c r="EM7" s="35">
        <v>1.44211060143</v>
      </c>
      <c r="EN7" s="35">
        <v>227.52618943959999</v>
      </c>
      <c r="EO7" s="29">
        <f t="shared" si="64"/>
        <v>5.985666146078986E-7</v>
      </c>
      <c r="EP7" s="29">
        <f t="shared" si="65"/>
        <v>5.9852102144982541E-7</v>
      </c>
      <c r="EQ7" s="29">
        <f t="shared" si="66"/>
        <v>5.9852102160814698E-7</v>
      </c>
      <c r="ER7" s="29">
        <f t="shared" si="67"/>
        <v>5.9852102160814698E-7</v>
      </c>
      <c r="ET7" s="35">
        <v>1.4097E-7</v>
      </c>
      <c r="EU7" s="35">
        <v>2.6707428019099999</v>
      </c>
      <c r="EV7" s="35">
        <v>206.1855484372</v>
      </c>
      <c r="EW7" s="29">
        <f t="shared" si="68"/>
        <v>1.3610070520299989E-7</v>
      </c>
      <c r="EX7" s="29">
        <f t="shared" si="69"/>
        <v>1.3609955713273498E-7</v>
      </c>
      <c r="EY7" s="29">
        <f t="shared" si="70"/>
        <v>1.3609955713672185E-7</v>
      </c>
      <c r="EZ7" s="29">
        <f t="shared" si="71"/>
        <v>1.3609955713672185E-7</v>
      </c>
    </row>
    <row r="8" spans="1:156" s="29" customFormat="1" ht="13.5" x14ac:dyDescent="0.3">
      <c r="A8" s="37" t="s">
        <v>123</v>
      </c>
      <c r="B8" s="37" t="s">
        <v>192</v>
      </c>
      <c r="D8" s="29" t="s">
        <v>193</v>
      </c>
      <c r="E8" s="29" t="s">
        <v>194</v>
      </c>
      <c r="F8" s="29" t="s">
        <v>195</v>
      </c>
      <c r="N8" s="35">
        <v>2.3990338E-4</v>
      </c>
      <c r="O8" s="35">
        <v>4.6697693486</v>
      </c>
      <c r="P8" s="35">
        <v>110.2063212194</v>
      </c>
      <c r="Q8" s="29">
        <f t="shared" si="0"/>
        <v>2.3617446962134221E-4</v>
      </c>
      <c r="R8" s="29">
        <f t="shared" si="1"/>
        <v>2.361751734596362E-4</v>
      </c>
      <c r="S8" s="29">
        <f t="shared" si="2"/>
        <v>2.3617517345719225E-4</v>
      </c>
      <c r="T8" s="29">
        <f t="shared" si="3"/>
        <v>2.3617517345719225E-4</v>
      </c>
      <c r="V8" s="35">
        <v>1.0511705999999999E-4</v>
      </c>
      <c r="W8" s="35">
        <v>2.7488039280000001</v>
      </c>
      <c r="X8" s="35">
        <v>14.227094001599999</v>
      </c>
      <c r="Y8" s="29">
        <f t="shared" si="4"/>
        <v>-1.0374557687277515E-4</v>
      </c>
      <c r="Z8" s="29">
        <f t="shared" si="5"/>
        <v>-1.0374554037205403E-4</v>
      </c>
      <c r="AA8" s="29">
        <f t="shared" si="6"/>
        <v>-1.0374554037218078E-4</v>
      </c>
      <c r="AB8" s="29">
        <f t="shared" si="7"/>
        <v>-1.0374554037218078E-4</v>
      </c>
      <c r="AD8" s="35">
        <v>1.215527E-5</v>
      </c>
      <c r="AE8" s="35">
        <v>2.9186004212299999</v>
      </c>
      <c r="AF8" s="35">
        <v>103.0927742186</v>
      </c>
      <c r="AG8" s="29">
        <f t="shared" si="8"/>
        <v>-1.4474889950698145E-6</v>
      </c>
      <c r="AH8" s="29">
        <f t="shared" si="9"/>
        <v>-1.4476775977333807E-6</v>
      </c>
      <c r="AI8" s="29">
        <f t="shared" si="10"/>
        <v>-1.4476775970784696E-6</v>
      </c>
      <c r="AJ8" s="29">
        <f t="shared" si="11"/>
        <v>-1.4476775970784696E-6</v>
      </c>
      <c r="AL8" s="35">
        <v>2.3697500000000001E-6</v>
      </c>
      <c r="AM8" s="35">
        <v>5.7682645146500002</v>
      </c>
      <c r="AN8" s="35">
        <v>199.0720014364</v>
      </c>
      <c r="AO8" s="29">
        <f t="shared" si="12"/>
        <v>-2.160682670810555E-6</v>
      </c>
      <c r="AP8" s="29">
        <f t="shared" si="13"/>
        <v>-2.1606533014550369E-6</v>
      </c>
      <c r="AQ8" s="29">
        <f t="shared" si="14"/>
        <v>-2.1606533015570235E-6</v>
      </c>
      <c r="AR8" s="29">
        <f t="shared" si="15"/>
        <v>-2.1606533015570235E-6</v>
      </c>
      <c r="AT8" s="35">
        <v>3.7698999999999999E-7</v>
      </c>
      <c r="AU8" s="35">
        <v>1.2379545835600001</v>
      </c>
      <c r="AV8" s="35">
        <v>199.0720014364</v>
      </c>
      <c r="AW8" s="29">
        <f t="shared" si="16"/>
        <v>-9.0024430608657095E-8</v>
      </c>
      <c r="AX8" s="29">
        <f t="shared" si="17"/>
        <v>-9.0035477634703752E-8</v>
      </c>
      <c r="AY8" s="29">
        <f t="shared" si="18"/>
        <v>-9.0035477596343152E-8</v>
      </c>
      <c r="AZ8" s="29">
        <f t="shared" si="19"/>
        <v>-9.0035477596343152E-8</v>
      </c>
      <c r="BB8" s="35">
        <v>2.8609999999999999E-8</v>
      </c>
      <c r="BC8" s="35">
        <v>4.2871093268499996</v>
      </c>
      <c r="BD8" s="35">
        <v>206.1855484372</v>
      </c>
      <c r="BE8" s="29">
        <f t="shared" si="20"/>
        <v>6.1884839397738723E-9</v>
      </c>
      <c r="BF8" s="29">
        <f t="shared" si="21"/>
        <v>6.1893569636632979E-9</v>
      </c>
      <c r="BG8" s="29">
        <f t="shared" si="22"/>
        <v>6.1893569606317579E-9</v>
      </c>
      <c r="BH8" s="29">
        <f t="shared" si="23"/>
        <v>6.1893569606317579E-9</v>
      </c>
      <c r="BJ8" s="35">
        <v>6.9935640000000005E-5</v>
      </c>
      <c r="BK8" s="35">
        <v>4.73604689179</v>
      </c>
      <c r="BL8" s="35">
        <v>7.1135470007999997</v>
      </c>
      <c r="BM8" s="29">
        <f t="shared" si="24"/>
        <v>9.7033140407856231E-6</v>
      </c>
      <c r="BN8" s="29">
        <f t="shared" si="25"/>
        <v>9.703239357986065E-6</v>
      </c>
      <c r="BO8" s="29">
        <f t="shared" si="26"/>
        <v>9.7032393582454112E-6</v>
      </c>
      <c r="BP8" s="29">
        <f t="shared" si="27"/>
        <v>9.7032393582454112E-6</v>
      </c>
      <c r="BR8" s="35">
        <v>1.4553090000000001E-5</v>
      </c>
      <c r="BS8" s="35">
        <v>0.85161616531999995</v>
      </c>
      <c r="BT8" s="35">
        <v>433.71173787679999</v>
      </c>
      <c r="BU8" s="29">
        <f t="shared" si="28"/>
        <v>-6.101079215605496E-7</v>
      </c>
      <c r="BV8" s="29">
        <f t="shared" si="29"/>
        <v>-6.0915197905804442E-7</v>
      </c>
      <c r="BW8" s="29">
        <f t="shared" si="30"/>
        <v>-6.091519823775262E-7</v>
      </c>
      <c r="BX8" s="29">
        <f t="shared" si="31"/>
        <v>-6.091519823775262E-7</v>
      </c>
      <c r="BZ8" s="35">
        <v>2.1933499999999999E-6</v>
      </c>
      <c r="CA8" s="35">
        <v>3.8284153379500001</v>
      </c>
      <c r="CB8" s="35">
        <v>639.89728631399998</v>
      </c>
      <c r="CC8" s="29">
        <f t="shared" si="32"/>
        <v>-1.8488412264843278E-7</v>
      </c>
      <c r="CD8" s="29">
        <f t="shared" si="33"/>
        <v>-1.8467212631892088E-7</v>
      </c>
      <c r="CE8" s="29">
        <f t="shared" si="34"/>
        <v>-1.8467212705507034E-7</v>
      </c>
      <c r="CF8" s="29">
        <f t="shared" si="35"/>
        <v>-1.8467212705507034E-7</v>
      </c>
      <c r="CH8" s="35">
        <v>2.5661000000000002E-7</v>
      </c>
      <c r="CI8" s="35">
        <v>4.4016721310899998</v>
      </c>
      <c r="CJ8" s="35">
        <v>227.52618943959999</v>
      </c>
      <c r="CK8" s="29">
        <f t="shared" si="36"/>
        <v>-6.1780988664020321E-8</v>
      </c>
      <c r="CL8" s="29">
        <f t="shared" si="37"/>
        <v>-6.1772398584020952E-8</v>
      </c>
      <c r="CM8" s="29">
        <f t="shared" si="38"/>
        <v>-6.1772398613849786E-8</v>
      </c>
      <c r="CN8" s="29">
        <f t="shared" si="39"/>
        <v>-6.1772398613849786E-8</v>
      </c>
      <c r="CP8" s="35">
        <v>4.7750000000000001E-8</v>
      </c>
      <c r="CQ8" s="35">
        <v>2.6349829548699999</v>
      </c>
      <c r="CR8" s="35">
        <v>227.52618943959999</v>
      </c>
      <c r="CS8" s="29">
        <f t="shared" si="40"/>
        <v>4.7696697985169085E-8</v>
      </c>
      <c r="CT8" s="29">
        <f t="shared" si="41"/>
        <v>4.7696775749782915E-8</v>
      </c>
      <c r="CU8" s="29">
        <f t="shared" si="42"/>
        <v>4.7696775749512983E-8</v>
      </c>
      <c r="CV8" s="29">
        <f t="shared" si="43"/>
        <v>4.7696775749512983E-8</v>
      </c>
      <c r="CX8" s="35">
        <v>9.7999999999999992E-10</v>
      </c>
      <c r="CY8" s="35">
        <v>5.10622131539</v>
      </c>
      <c r="CZ8" s="35">
        <v>647.01083331480004</v>
      </c>
      <c r="DA8" s="29">
        <f t="shared" si="44"/>
        <v>-9.7575960972586952E-10</v>
      </c>
      <c r="DB8" s="29">
        <f t="shared" si="45"/>
        <v>-9.7575067343908813E-10</v>
      </c>
      <c r="DC8" s="29">
        <f t="shared" si="46"/>
        <v>-9.7575067347013532E-10</v>
      </c>
      <c r="DD8" s="29">
        <f t="shared" si="47"/>
        <v>-9.7575067347013532E-10</v>
      </c>
      <c r="DF8" s="35">
        <v>3.6177843300000002E-3</v>
      </c>
      <c r="DG8" s="35">
        <v>3.1390430326400001</v>
      </c>
      <c r="DH8" s="35">
        <v>7.1135470007999997</v>
      </c>
      <c r="DI8" s="29">
        <f t="shared" si="48"/>
        <v>-3.5947161034143036E-3</v>
      </c>
      <c r="DJ8" s="29">
        <f t="shared" si="49"/>
        <v>-3.594716543250465E-3</v>
      </c>
      <c r="DK8" s="29">
        <f t="shared" si="50"/>
        <v>-3.5947165432489376E-3</v>
      </c>
      <c r="DL8" s="29">
        <f t="shared" si="51"/>
        <v>-3.5947165432489376E-3</v>
      </c>
      <c r="DN8" s="35">
        <v>2.0928189000000001E-4</v>
      </c>
      <c r="DO8" s="35">
        <v>5.0924565447000001</v>
      </c>
      <c r="DP8" s="35">
        <v>639.89728631399998</v>
      </c>
      <c r="DQ8" s="29">
        <f t="shared" si="52"/>
        <v>-2.0412921942264577E-4</v>
      </c>
      <c r="DR8" s="29">
        <f t="shared" si="53"/>
        <v>-2.0412474159435122E-4</v>
      </c>
      <c r="DS8" s="29">
        <f t="shared" si="54"/>
        <v>-2.0412474160990351E-4</v>
      </c>
      <c r="DT8" s="29">
        <f t="shared" si="55"/>
        <v>-2.0412474160990351E-4</v>
      </c>
      <c r="DV8" s="35">
        <v>3.7893699999999999E-5</v>
      </c>
      <c r="DW8" s="35">
        <v>3.0977102506700001</v>
      </c>
      <c r="DX8" s="35">
        <v>639.89728631399998</v>
      </c>
      <c r="DY8" s="29">
        <f t="shared" si="56"/>
        <v>2.2821339487135663E-5</v>
      </c>
      <c r="DZ8" s="29">
        <f t="shared" si="57"/>
        <v>2.2824273688503935E-5</v>
      </c>
      <c r="EA8" s="29">
        <f t="shared" si="58"/>
        <v>2.282427367831544E-5</v>
      </c>
      <c r="EB8" s="29">
        <f t="shared" si="59"/>
        <v>2.282427367831544E-5</v>
      </c>
      <c r="ED8" s="35">
        <v>6.0612100000000004E-6</v>
      </c>
      <c r="EE8" s="35">
        <v>3.1745857053400002</v>
      </c>
      <c r="EF8" s="35">
        <v>227.52618943959999</v>
      </c>
      <c r="EG8" s="29">
        <f t="shared" si="60"/>
        <v>5.047080074464007E-6</v>
      </c>
      <c r="EH8" s="29">
        <f t="shared" si="61"/>
        <v>5.0471958314730141E-6</v>
      </c>
      <c r="EI8" s="29">
        <f t="shared" si="62"/>
        <v>5.047195831071063E-6</v>
      </c>
      <c r="EJ8" s="29">
        <f t="shared" si="63"/>
        <v>5.047195831071063E-6</v>
      </c>
      <c r="EL8" s="35">
        <v>1.50339E-6</v>
      </c>
      <c r="EM8" s="35">
        <v>0.47970167139999997</v>
      </c>
      <c r="EN8" s="35">
        <v>433.71173787679999</v>
      </c>
      <c r="EO8" s="29">
        <f t="shared" si="64"/>
        <v>4.8713359507223991E-7</v>
      </c>
      <c r="EP8" s="29">
        <f t="shared" si="65"/>
        <v>4.8722710083108461E-7</v>
      </c>
      <c r="EQ8" s="29">
        <f t="shared" si="66"/>
        <v>4.8722710050639284E-7</v>
      </c>
      <c r="ER8" s="29">
        <f t="shared" si="67"/>
        <v>4.8722710050639284E-7</v>
      </c>
      <c r="ET8" s="35">
        <v>1.3364E-7</v>
      </c>
      <c r="EU8" s="35">
        <v>4.5882699637000002</v>
      </c>
      <c r="EV8" s="35">
        <v>426.59819087599999</v>
      </c>
      <c r="EW8" s="29">
        <f t="shared" si="68"/>
        <v>6.6572182843436969E-8</v>
      </c>
      <c r="EX8" s="29">
        <f t="shared" si="69"/>
        <v>6.6564689318230514E-8</v>
      </c>
      <c r="EY8" s="29">
        <f t="shared" si="70"/>
        <v>6.6564689344251882E-8</v>
      </c>
      <c r="EZ8" s="29">
        <f t="shared" si="71"/>
        <v>6.6564689344251882E-8</v>
      </c>
    </row>
    <row r="9" spans="1:156" s="29" customFormat="1" ht="15.5" x14ac:dyDescent="0.35">
      <c r="A9" s="134">
        <f>Ear_L_Deg</f>
        <v>189.5790689869782</v>
      </c>
      <c r="B9" s="134">
        <f>Ear_R_AU</f>
        <v>0.99866723512000199</v>
      </c>
      <c r="C9" s="134"/>
      <c r="D9" s="134">
        <f>x_AU</f>
        <v>-0.98474271241652367</v>
      </c>
      <c r="E9" s="134">
        <f>y_AU</f>
        <v>-0.16618675290886042</v>
      </c>
      <c r="F9" s="134">
        <f>z_AU</f>
        <v>-1.5448111643923074E-6</v>
      </c>
      <c r="J9" s="30"/>
      <c r="N9" s="35">
        <v>1.6573582999999999E-4</v>
      </c>
      <c r="O9" s="35">
        <v>0.43719123540999999</v>
      </c>
      <c r="P9" s="35">
        <v>419.48464387519999</v>
      </c>
      <c r="Q9" s="29">
        <f t="shared" si="0"/>
        <v>9.4068500385252962E-5</v>
      </c>
      <c r="R9" s="29">
        <f t="shared" si="1"/>
        <v>9.4077176936019547E-5</v>
      </c>
      <c r="S9" s="29">
        <f t="shared" si="2"/>
        <v>9.4077176905891236E-5</v>
      </c>
      <c r="T9" s="29">
        <f t="shared" si="3"/>
        <v>9.4077176905891236E-5</v>
      </c>
      <c r="V9" s="35">
        <v>6.9392329999999998E-5</v>
      </c>
      <c r="W9" s="35">
        <v>0.40493079985000002</v>
      </c>
      <c r="X9" s="35">
        <v>639.89728631399998</v>
      </c>
      <c r="Y9" s="29">
        <f t="shared" si="4"/>
        <v>-1.3615974334070074E-5</v>
      </c>
      <c r="Z9" s="29">
        <f t="shared" si="5"/>
        <v>-1.3622574405741177E-5</v>
      </c>
      <c r="AA9" s="29">
        <f t="shared" si="6"/>
        <v>-1.3622574382822986E-5</v>
      </c>
      <c r="AB9" s="29">
        <f t="shared" si="7"/>
        <v>-1.3622574382822986E-5</v>
      </c>
      <c r="AD9" s="35">
        <v>1.1646839999999999E-5</v>
      </c>
      <c r="AE9" s="35">
        <v>4.6094212897100002</v>
      </c>
      <c r="AF9" s="35">
        <v>639.89728631399998</v>
      </c>
      <c r="AG9" s="29">
        <f t="shared" si="8"/>
        <v>-8.8673692954454725E-6</v>
      </c>
      <c r="AH9" s="29">
        <f t="shared" si="9"/>
        <v>-8.8666368079695217E-6</v>
      </c>
      <c r="AI9" s="29">
        <f t="shared" si="10"/>
        <v>-8.8666368105131786E-6</v>
      </c>
      <c r="AJ9" s="29">
        <f t="shared" si="11"/>
        <v>-8.8666368105131786E-6</v>
      </c>
      <c r="AL9" s="35">
        <v>1.65641E-6</v>
      </c>
      <c r="AM9" s="35">
        <v>5.1164115021600001</v>
      </c>
      <c r="AN9" s="35">
        <v>3.1813937377000001</v>
      </c>
      <c r="AO9" s="29">
        <f t="shared" si="12"/>
        <v>7.2896276464599312E-7</v>
      </c>
      <c r="AP9" s="29">
        <f t="shared" si="13"/>
        <v>7.2896204735237439E-7</v>
      </c>
      <c r="AQ9" s="29">
        <f t="shared" si="14"/>
        <v>7.2896204735486456E-7</v>
      </c>
      <c r="AR9" s="29">
        <f t="shared" si="15"/>
        <v>7.2896204735486456E-7</v>
      </c>
      <c r="AT9" s="35">
        <v>4.0059999999999997E-7</v>
      </c>
      <c r="AU9" s="35">
        <v>2.04644897412</v>
      </c>
      <c r="AV9" s="35">
        <v>433.71173787679999</v>
      </c>
      <c r="AW9" s="29">
        <f t="shared" si="16"/>
        <v>-3.7845856706062353E-7</v>
      </c>
      <c r="AX9" s="29">
        <f t="shared" si="17"/>
        <v>-3.7844993157058137E-7</v>
      </c>
      <c r="AY9" s="29">
        <f t="shared" si="18"/>
        <v>-3.7844993160057052E-7</v>
      </c>
      <c r="AZ9" s="29">
        <f t="shared" si="19"/>
        <v>-3.7844993160057052E-7</v>
      </c>
      <c r="BB9" s="35">
        <v>1.6169999999999999E-8</v>
      </c>
      <c r="BC9" s="35">
        <v>6.2526536228599996</v>
      </c>
      <c r="BD9" s="35">
        <v>213.29909543799999</v>
      </c>
      <c r="BE9" s="29">
        <f t="shared" si="20"/>
        <v>-1.5484326800308194E-8</v>
      </c>
      <c r="BF9" s="29">
        <f t="shared" si="21"/>
        <v>-1.5484477425483732E-8</v>
      </c>
      <c r="BG9" s="29">
        <f t="shared" si="22"/>
        <v>-1.5484477424960722E-8</v>
      </c>
      <c r="BH9" s="29">
        <f t="shared" si="23"/>
        <v>-1.5484477424960722E-8</v>
      </c>
      <c r="BJ9" s="35">
        <v>4.8075870000000003E-5</v>
      </c>
      <c r="BK9" s="35">
        <v>5.4330531560199997</v>
      </c>
      <c r="BL9" s="35">
        <v>316.39186965660002</v>
      </c>
      <c r="BM9" s="29">
        <f t="shared" si="24"/>
        <v>-1.9766491202456294E-5</v>
      </c>
      <c r="BN9" s="29">
        <f t="shared" si="25"/>
        <v>-1.9768593010379118E-5</v>
      </c>
      <c r="BO9" s="29">
        <f t="shared" si="26"/>
        <v>-1.976859300308074E-5</v>
      </c>
      <c r="BP9" s="29">
        <f t="shared" si="27"/>
        <v>-1.976859300308074E-5</v>
      </c>
      <c r="BR9" s="35">
        <v>1.290595E-5</v>
      </c>
      <c r="BS9" s="35">
        <v>2.9177085708999999</v>
      </c>
      <c r="BT9" s="35">
        <v>7.1135470007999997</v>
      </c>
      <c r="BU9" s="29">
        <f t="shared" si="28"/>
        <v>-1.2830272698100145E-5</v>
      </c>
      <c r="BV9" s="29">
        <f t="shared" si="29"/>
        <v>-1.2830271193225444E-5</v>
      </c>
      <c r="BW9" s="29">
        <f t="shared" si="30"/>
        <v>-1.2830271193230667E-5</v>
      </c>
      <c r="BX9" s="29">
        <f t="shared" si="31"/>
        <v>-1.2830271193230667E-5</v>
      </c>
      <c r="BZ9" s="35">
        <v>1.3939300000000001E-6</v>
      </c>
      <c r="CA9" s="35">
        <v>1.0427262349899999</v>
      </c>
      <c r="CB9" s="35">
        <v>7.1135470007999997</v>
      </c>
      <c r="CC9" s="29">
        <f t="shared" si="32"/>
        <v>5.588694038554761E-7</v>
      </c>
      <c r="CD9" s="29">
        <f t="shared" si="33"/>
        <v>5.5887078084512516E-7</v>
      </c>
      <c r="CE9" s="29">
        <f t="shared" si="34"/>
        <v>5.5887078084034366E-7</v>
      </c>
      <c r="CF9" s="29">
        <f t="shared" si="35"/>
        <v>5.5887078084034366E-7</v>
      </c>
      <c r="CH9" s="35">
        <v>2.0550999999999999E-7</v>
      </c>
      <c r="CI9" s="35">
        <v>5.8531350987200002</v>
      </c>
      <c r="CJ9" s="35">
        <v>199.0720014364</v>
      </c>
      <c r="CK9" s="29">
        <f t="shared" si="36"/>
        <v>-1.9385926866007913E-7</v>
      </c>
      <c r="CL9" s="29">
        <f t="shared" si="37"/>
        <v>-1.9385721016667052E-7</v>
      </c>
      <c r="CM9" s="29">
        <f t="shared" si="38"/>
        <v>-1.9385721017381882E-7</v>
      </c>
      <c r="CN9" s="29">
        <f t="shared" si="39"/>
        <v>-1.9385721017381882E-7</v>
      </c>
      <c r="CP9" s="35">
        <v>1.487E-8</v>
      </c>
      <c r="CQ9" s="35">
        <v>1.4309667161599999</v>
      </c>
      <c r="CR9" s="35">
        <v>426.59819087599999</v>
      </c>
      <c r="CS9" s="29">
        <f t="shared" si="40"/>
        <v>-7.2039524560568333E-9</v>
      </c>
      <c r="CT9" s="29">
        <f t="shared" si="41"/>
        <v>-7.2031112365184747E-9</v>
      </c>
      <c r="CU9" s="29">
        <f t="shared" si="42"/>
        <v>-7.2031112394396415E-9</v>
      </c>
      <c r="CV9" s="29">
        <f t="shared" si="43"/>
        <v>-7.2031112394396415E-9</v>
      </c>
      <c r="CX9" s="35">
        <v>9.0999999999999996E-10</v>
      </c>
      <c r="CY9" s="35">
        <v>5.81659714144</v>
      </c>
      <c r="CZ9" s="35">
        <v>7.1135470007999997</v>
      </c>
      <c r="DA9" s="29">
        <f t="shared" si="44"/>
        <v>8.5450084600775883E-10</v>
      </c>
      <c r="DB9" s="29">
        <f t="shared" si="45"/>
        <v>8.5450050856685778E-10</v>
      </c>
      <c r="DC9" s="29">
        <f t="shared" si="46"/>
        <v>8.5450050856802958E-10</v>
      </c>
      <c r="DD9" s="29">
        <f t="shared" si="47"/>
        <v>8.5450050856802958E-10</v>
      </c>
      <c r="DF9" s="35">
        <v>1.40617548E-3</v>
      </c>
      <c r="DG9" s="35">
        <v>5.7040665299100004</v>
      </c>
      <c r="DH9" s="35">
        <v>632.78373931320004</v>
      </c>
      <c r="DI9" s="29">
        <f t="shared" si="48"/>
        <v>-1.3538299547325519E-3</v>
      </c>
      <c r="DJ9" s="29">
        <f t="shared" si="49"/>
        <v>-1.3538664076779522E-3</v>
      </c>
      <c r="DK9" s="29">
        <f t="shared" si="50"/>
        <v>-1.3538664075513924E-3</v>
      </c>
      <c r="DL9" s="29">
        <f t="shared" si="51"/>
        <v>-1.3538664075513924E-3</v>
      </c>
      <c r="DN9" s="35">
        <v>1.9952612000000001E-4</v>
      </c>
      <c r="DO9" s="35">
        <v>1.1756012500699999</v>
      </c>
      <c r="DP9" s="35">
        <v>419.48464387519999</v>
      </c>
      <c r="DQ9" s="29">
        <f t="shared" si="52"/>
        <v>-2.6823699341306836E-5</v>
      </c>
      <c r="DR9" s="29">
        <f t="shared" si="53"/>
        <v>-2.6811127062921468E-5</v>
      </c>
      <c r="DS9" s="29">
        <f t="shared" si="54"/>
        <v>-2.6811127106578394E-5</v>
      </c>
      <c r="DT9" s="29">
        <f t="shared" si="55"/>
        <v>-2.6811127106578394E-5</v>
      </c>
      <c r="DV9" s="35">
        <v>2.9639900000000001E-5</v>
      </c>
      <c r="DW9" s="35">
        <v>1.3720624884599999</v>
      </c>
      <c r="DX9" s="35">
        <v>103.0927742186</v>
      </c>
      <c r="DY9" s="29">
        <f t="shared" si="56"/>
        <v>-2.9505946376837034E-5</v>
      </c>
      <c r="DZ9" s="29">
        <f t="shared" si="57"/>
        <v>-2.9505902386234007E-5</v>
      </c>
      <c r="EA9" s="29">
        <f t="shared" si="58"/>
        <v>-2.9505902386386775E-5</v>
      </c>
      <c r="EB9" s="29">
        <f t="shared" si="59"/>
        <v>-2.9505902386386775E-5</v>
      </c>
      <c r="ED9" s="35">
        <v>5.9663900000000003E-6</v>
      </c>
      <c r="EE9" s="35">
        <v>4.1345575335099998</v>
      </c>
      <c r="EF9" s="35">
        <v>14.227094001599999</v>
      </c>
      <c r="EG9" s="29">
        <f t="shared" si="60"/>
        <v>-2.0276724494379723E-6</v>
      </c>
      <c r="EH9" s="29">
        <f t="shared" si="61"/>
        <v>-2.0276845507923567E-6</v>
      </c>
      <c r="EI9" s="29">
        <f t="shared" si="62"/>
        <v>-2.0276845507503384E-6</v>
      </c>
      <c r="EJ9" s="29">
        <f t="shared" si="63"/>
        <v>-2.0276845507503384E-6</v>
      </c>
      <c r="EL9" s="35">
        <v>1.2103300000000001E-6</v>
      </c>
      <c r="EM9" s="35">
        <v>2.4052732081700001</v>
      </c>
      <c r="EN9" s="35">
        <v>14.227094001599999</v>
      </c>
      <c r="EO9" s="29">
        <f t="shared" si="64"/>
        <v>-1.0591067346833339E-6</v>
      </c>
      <c r="EP9" s="29">
        <f t="shared" si="65"/>
        <v>-1.0591054712796064E-6</v>
      </c>
      <c r="EQ9" s="29">
        <f t="shared" si="66"/>
        <v>-1.0591054712839936E-6</v>
      </c>
      <c r="ER9" s="29">
        <f t="shared" si="67"/>
        <v>-1.0591054712839936E-6</v>
      </c>
      <c r="ET9" s="35">
        <v>7.2569999999999994E-8</v>
      </c>
      <c r="EU9" s="35">
        <v>4.6296612715499998</v>
      </c>
      <c r="EV9" s="35">
        <v>213.29909543799999</v>
      </c>
      <c r="EW9" s="29">
        <f t="shared" si="68"/>
        <v>-1.7254395677027423E-8</v>
      </c>
      <c r="EX9" s="29">
        <f t="shared" si="69"/>
        <v>-1.7252116550294425E-8</v>
      </c>
      <c r="EY9" s="29">
        <f t="shared" si="70"/>
        <v>-1.7252116558208607E-8</v>
      </c>
      <c r="EZ9" s="29">
        <f t="shared" si="71"/>
        <v>-1.7252116558208607E-8</v>
      </c>
    </row>
    <row r="10" spans="1:156" s="16" customFormat="1" ht="13.5" x14ac:dyDescent="0.3">
      <c r="A10" s="29"/>
      <c r="B10" s="29"/>
      <c r="C10" s="29"/>
      <c r="D10" s="29"/>
      <c r="E10" s="29"/>
      <c r="F10" s="29"/>
      <c r="G10" s="29"/>
      <c r="H10" s="2"/>
      <c r="J10" s="26"/>
      <c r="N10" s="40">
        <v>1.4906994999999999E-4</v>
      </c>
      <c r="O10" s="40">
        <v>5.7690328384500003</v>
      </c>
      <c r="P10" s="40">
        <v>316.39186965660002</v>
      </c>
      <c r="Q10" s="29">
        <f t="shared" si="0"/>
        <v>-1.3062296147519225E-5</v>
      </c>
      <c r="R10" s="29">
        <f t="shared" si="1"/>
        <v>-1.3069418074768909E-5</v>
      </c>
      <c r="S10" s="29">
        <f t="shared" si="2"/>
        <v>-1.3069418050038314E-5</v>
      </c>
      <c r="T10" s="29">
        <f t="shared" si="3"/>
        <v>-1.3069418050038314E-5</v>
      </c>
      <c r="V10" s="40">
        <v>4.8033250000000003E-5</v>
      </c>
      <c r="W10" s="40">
        <v>2.4419409766600002</v>
      </c>
      <c r="X10" s="40">
        <v>419.48464387519999</v>
      </c>
      <c r="Y10" s="29">
        <f t="shared" si="4"/>
        <v>-4.7343994771755682E-5</v>
      </c>
      <c r="Z10" s="29">
        <f t="shared" si="5"/>
        <v>-4.734347910887872E-5</v>
      </c>
      <c r="AA10" s="29">
        <f t="shared" si="6"/>
        <v>-4.7343479110669667E-5</v>
      </c>
      <c r="AB10" s="29">
        <f t="shared" si="7"/>
        <v>-4.7343479110669667E-5</v>
      </c>
      <c r="AD10" s="40">
        <v>1.081967E-5</v>
      </c>
      <c r="AE10" s="40">
        <v>5.6913035166999997</v>
      </c>
      <c r="AF10" s="40">
        <v>433.71173787679999</v>
      </c>
      <c r="AG10" s="29">
        <f t="shared" si="8"/>
        <v>1.066510174433231E-5</v>
      </c>
      <c r="AH10" s="29">
        <f t="shared" si="9"/>
        <v>1.0665221528633008E-5</v>
      </c>
      <c r="AI10" s="29">
        <f t="shared" si="10"/>
        <v>1.066522152821714E-5</v>
      </c>
      <c r="AJ10" s="29">
        <f t="shared" si="11"/>
        <v>1.066522152821714E-5</v>
      </c>
      <c r="AL10" s="35">
        <v>1.31409E-6</v>
      </c>
      <c r="AM10" s="35">
        <v>4.7432754461500002</v>
      </c>
      <c r="AN10" s="35">
        <v>227.52618943959999</v>
      </c>
      <c r="AO10" s="29">
        <f t="shared" si="12"/>
        <v>-7.2536618359547688E-7</v>
      </c>
      <c r="AP10" s="29">
        <f t="shared" si="13"/>
        <v>-7.2532839105355073E-7</v>
      </c>
      <c r="AQ10" s="29">
        <f t="shared" si="14"/>
        <v>-7.2532839118478726E-7</v>
      </c>
      <c r="AR10" s="29">
        <f t="shared" si="15"/>
        <v>-7.2532839118478726E-7</v>
      </c>
      <c r="AT10" s="35">
        <v>3.1218999999999999E-7</v>
      </c>
      <c r="AU10" s="35">
        <v>3.0109418409000002</v>
      </c>
      <c r="AV10" s="35">
        <v>227.52618943959999</v>
      </c>
      <c r="AW10" s="29">
        <f t="shared" si="16"/>
        <v>2.8464674212990779E-7</v>
      </c>
      <c r="AX10" s="29">
        <f t="shared" si="17"/>
        <v>2.8465116400994113E-7</v>
      </c>
      <c r="AY10" s="29">
        <f t="shared" si="18"/>
        <v>2.8465116399458686E-7</v>
      </c>
      <c r="AZ10" s="29">
        <f t="shared" si="19"/>
        <v>2.8465116399458686E-7</v>
      </c>
      <c r="BB10" s="35">
        <v>1.2790000000000001E-8</v>
      </c>
      <c r="BC10" s="35">
        <v>5.2761256126599996</v>
      </c>
      <c r="BD10" s="35">
        <v>639.89728631399998</v>
      </c>
      <c r="BE10" s="29">
        <f t="shared" si="20"/>
        <v>-1.2780426991896882E-8</v>
      </c>
      <c r="BF10" s="29">
        <f t="shared" si="21"/>
        <v>-1.278037894072495E-8</v>
      </c>
      <c r="BG10" s="29">
        <f t="shared" si="22"/>
        <v>-1.2780378940892014E-8</v>
      </c>
      <c r="BH10" s="29">
        <f t="shared" si="23"/>
        <v>-1.2780378940892014E-8</v>
      </c>
      <c r="BJ10" s="40">
        <v>4.7883919999999999E-5</v>
      </c>
      <c r="BK10" s="40">
        <v>4.9651292741999997</v>
      </c>
      <c r="BL10" s="40">
        <v>110.2063212194</v>
      </c>
      <c r="BM10" s="29">
        <f t="shared" si="24"/>
        <v>4.265042788495519E-5</v>
      </c>
      <c r="BN10" s="29">
        <f t="shared" si="25"/>
        <v>4.2650791514057476E-5</v>
      </c>
      <c r="BO10" s="29">
        <f t="shared" si="26"/>
        <v>4.2650791512794814E-5</v>
      </c>
      <c r="BP10" s="29">
        <f t="shared" si="27"/>
        <v>4.2650791512794814E-5</v>
      </c>
      <c r="BR10" s="40">
        <v>8.5263E-6</v>
      </c>
      <c r="BS10" s="40">
        <v>0.43572078997000002</v>
      </c>
      <c r="BT10" s="40">
        <v>316.39186965660002</v>
      </c>
      <c r="BU10" s="29">
        <f t="shared" si="28"/>
        <v>6.4734575783883477E-6</v>
      </c>
      <c r="BV10" s="29">
        <f t="shared" si="29"/>
        <v>6.4731914359379972E-6</v>
      </c>
      <c r="BW10" s="29">
        <f t="shared" si="30"/>
        <v>6.4731914368621931E-6</v>
      </c>
      <c r="BX10" s="29">
        <f t="shared" si="31"/>
        <v>6.4731914368621931E-6</v>
      </c>
      <c r="BZ10" s="40">
        <v>1.0398E-6</v>
      </c>
      <c r="CA10" s="40">
        <v>6.1573099296600002</v>
      </c>
      <c r="CB10" s="40">
        <v>227.52618943959999</v>
      </c>
      <c r="CC10" s="29">
        <f t="shared" si="32"/>
        <v>-9.4601256861661424E-7</v>
      </c>
      <c r="CD10" s="29">
        <f t="shared" si="33"/>
        <v>-9.4602745239464396E-7</v>
      </c>
      <c r="CE10" s="29">
        <f t="shared" si="34"/>
        <v>-9.4602745234296256E-7</v>
      </c>
      <c r="CF10" s="29">
        <f t="shared" si="35"/>
        <v>-9.4602745234296256E-7</v>
      </c>
      <c r="CH10" s="40">
        <v>1.8080999999999999E-7</v>
      </c>
      <c r="CI10" s="40">
        <v>1.99321433229</v>
      </c>
      <c r="CJ10" s="40">
        <v>639.89728631399998</v>
      </c>
      <c r="CK10" s="29">
        <f t="shared" si="36"/>
        <v>1.7788840567683446E-7</v>
      </c>
      <c r="CL10" s="29">
        <f t="shared" si="37"/>
        <v>1.7788526475278689E-7</v>
      </c>
      <c r="CM10" s="29">
        <f t="shared" si="38"/>
        <v>1.7788526476369651E-7</v>
      </c>
      <c r="CN10" s="29">
        <f t="shared" si="39"/>
        <v>1.7788526476369651E-7</v>
      </c>
      <c r="CP10" s="35">
        <v>1.424E-8</v>
      </c>
      <c r="CQ10" s="35">
        <v>0.66988083613000005</v>
      </c>
      <c r="CR10" s="35">
        <v>647.01083331480004</v>
      </c>
      <c r="CS10" s="29">
        <f t="shared" si="40"/>
        <v>2.5912427400422152E-9</v>
      </c>
      <c r="CT10" s="29">
        <f t="shared" si="41"/>
        <v>2.5898694251088385E-9</v>
      </c>
      <c r="CU10" s="29">
        <f t="shared" si="42"/>
        <v>2.5898694298776753E-9</v>
      </c>
      <c r="CV10" s="29">
        <f t="shared" si="43"/>
        <v>2.5898694298776753E-9</v>
      </c>
      <c r="CX10" s="35">
        <v>8.7999999999999996E-10</v>
      </c>
      <c r="CY10" s="35">
        <v>6.1782853230799999</v>
      </c>
      <c r="CZ10" s="35">
        <v>440.82528487759998</v>
      </c>
      <c r="DA10" s="29">
        <f t="shared" si="44"/>
        <v>6.306866152205724E-10</v>
      </c>
      <c r="DB10" s="29">
        <f t="shared" si="45"/>
        <v>6.3072762319639515E-10</v>
      </c>
      <c r="DC10" s="29">
        <f t="shared" si="46"/>
        <v>6.307276230540018E-10</v>
      </c>
      <c r="DD10" s="29">
        <f t="shared" si="47"/>
        <v>6.307276230540018E-10</v>
      </c>
      <c r="DF10" s="40">
        <v>1.0897473700000001E-3</v>
      </c>
      <c r="DG10" s="40">
        <v>3.29313595577</v>
      </c>
      <c r="DH10" s="40">
        <v>110.2063212194</v>
      </c>
      <c r="DI10" s="29">
        <f t="shared" si="48"/>
        <v>3.94787187385544E-4</v>
      </c>
      <c r="DJ10" s="29">
        <f t="shared" si="49"/>
        <v>3.9477021902854255E-4</v>
      </c>
      <c r="DK10" s="29">
        <f t="shared" si="50"/>
        <v>3.9477021908746547E-4</v>
      </c>
      <c r="DL10" s="29">
        <f t="shared" si="51"/>
        <v>3.9477021908746547E-4</v>
      </c>
      <c r="DN10" s="40">
        <v>1.8839639E-4</v>
      </c>
      <c r="DO10" s="40">
        <v>1.6081956317299999</v>
      </c>
      <c r="DP10" s="40">
        <v>110.2063212194</v>
      </c>
      <c r="DQ10" s="29">
        <f t="shared" si="52"/>
        <v>-1.8222979497896792E-4</v>
      </c>
      <c r="DR10" s="29">
        <f t="shared" si="53"/>
        <v>-1.8223059359900358E-4</v>
      </c>
      <c r="DS10" s="29">
        <f t="shared" si="54"/>
        <v>-1.8223059359623049E-4</v>
      </c>
      <c r="DT10" s="29">
        <f t="shared" si="55"/>
        <v>-1.8223059359623049E-4</v>
      </c>
      <c r="DV10" s="40">
        <v>2.5563629999999999E-5</v>
      </c>
      <c r="DW10" s="40">
        <v>2.85065721526</v>
      </c>
      <c r="DX10" s="40">
        <v>419.48464387519999</v>
      </c>
      <c r="DY10" s="29">
        <f t="shared" si="56"/>
        <v>-2.4836353435584619E-5</v>
      </c>
      <c r="DZ10" s="29">
        <f t="shared" si="57"/>
        <v>-2.4836738365064983E-5</v>
      </c>
      <c r="EA10" s="29">
        <f t="shared" si="58"/>
        <v>-2.4836738363728497E-5</v>
      </c>
      <c r="EB10" s="29">
        <f t="shared" si="59"/>
        <v>-2.4836738363728497E-5</v>
      </c>
      <c r="ED10" s="35">
        <v>4.8318099999999999E-6</v>
      </c>
      <c r="EE10" s="35">
        <v>1.17345973258</v>
      </c>
      <c r="EF10" s="35">
        <v>639.89728631399998</v>
      </c>
      <c r="EG10" s="29">
        <f t="shared" si="60"/>
        <v>2.6115889931471672E-6</v>
      </c>
      <c r="EH10" s="29">
        <f t="shared" si="61"/>
        <v>2.6111946590668731E-6</v>
      </c>
      <c r="EI10" s="29">
        <f t="shared" si="62"/>
        <v>2.6111946604362209E-6</v>
      </c>
      <c r="EJ10" s="29">
        <f t="shared" si="63"/>
        <v>2.6111946604362209E-6</v>
      </c>
      <c r="EL10" s="35">
        <v>4.7332000000000001E-7</v>
      </c>
      <c r="EM10" s="35">
        <v>5.5685748867599996</v>
      </c>
      <c r="EN10" s="35">
        <v>639.89728631399998</v>
      </c>
      <c r="EO10" s="29">
        <f t="shared" si="64"/>
        <v>-4.5816251421983891E-7</v>
      </c>
      <c r="EP10" s="29">
        <f t="shared" si="65"/>
        <v>-4.5817403778183916E-7</v>
      </c>
      <c r="EQ10" s="29">
        <f t="shared" si="66"/>
        <v>-4.5817403774183141E-7</v>
      </c>
      <c r="ER10" s="29">
        <f t="shared" si="67"/>
        <v>-4.5817403774183141E-7</v>
      </c>
      <c r="ET10" s="35">
        <v>4.8760000000000001E-8</v>
      </c>
      <c r="EU10" s="35">
        <v>3.6144827500200001</v>
      </c>
      <c r="EV10" s="35">
        <v>639.89728631399998</v>
      </c>
      <c r="EW10" s="29">
        <f t="shared" si="68"/>
        <v>6.2986914343223076E-9</v>
      </c>
      <c r="EX10" s="29">
        <f t="shared" si="69"/>
        <v>6.3033814458894627E-9</v>
      </c>
      <c r="EY10" s="29">
        <f t="shared" si="70"/>
        <v>6.3033814296037397E-9</v>
      </c>
      <c r="EZ10" s="29">
        <f t="shared" si="71"/>
        <v>6.3033814296037397E-9</v>
      </c>
    </row>
    <row r="11" spans="1:156" s="29" customFormat="1" ht="13.5" x14ac:dyDescent="0.3">
      <c r="H11" s="2"/>
      <c r="N11" s="35">
        <v>1.5820299999999999E-4</v>
      </c>
      <c r="O11" s="35">
        <v>0.93808953760000002</v>
      </c>
      <c r="P11" s="35">
        <v>632.78373931320004</v>
      </c>
      <c r="Q11" s="29">
        <f t="shared" si="0"/>
        <v>3.4543499963539825E-5</v>
      </c>
      <c r="R11" s="29">
        <f t="shared" si="1"/>
        <v>3.4528691032051194E-5</v>
      </c>
      <c r="S11" s="29">
        <f t="shared" si="2"/>
        <v>3.4528691083475248E-5</v>
      </c>
      <c r="T11" s="29">
        <f t="shared" si="3"/>
        <v>3.4528691083475248E-5</v>
      </c>
      <c r="V11" s="35">
        <v>4.0563250000000002E-5</v>
      </c>
      <c r="W11" s="35">
        <v>2.9216661877600001</v>
      </c>
      <c r="X11" s="35">
        <v>110.2063212194</v>
      </c>
      <c r="Y11" s="29">
        <f t="shared" si="4"/>
        <v>-3.0960030703077114E-8</v>
      </c>
      <c r="Z11" s="29">
        <f t="shared" si="5"/>
        <v>-3.1637665783155484E-8</v>
      </c>
      <c r="AA11" s="29">
        <f t="shared" si="6"/>
        <v>-3.1637663430062388E-8</v>
      </c>
      <c r="AB11" s="29">
        <f t="shared" si="7"/>
        <v>-3.1637663430062388E-8</v>
      </c>
      <c r="AD11" s="35">
        <v>1.020079E-5</v>
      </c>
      <c r="AE11" s="35">
        <v>0.63369182641999999</v>
      </c>
      <c r="AF11" s="35">
        <v>3.1813937377000001</v>
      </c>
      <c r="AG11" s="29">
        <f t="shared" si="8"/>
        <v>7.8973383750617679E-6</v>
      </c>
      <c r="AH11" s="29">
        <f t="shared" si="9"/>
        <v>7.897341488788062E-6</v>
      </c>
      <c r="AI11" s="29">
        <f t="shared" si="10"/>
        <v>7.8973414887772505E-6</v>
      </c>
      <c r="AJ11" s="29">
        <f t="shared" si="11"/>
        <v>7.8973414887772505E-6</v>
      </c>
      <c r="AL11" s="35">
        <v>1.5135199999999999E-6</v>
      </c>
      <c r="AM11" s="35">
        <v>2.7359464186100002</v>
      </c>
      <c r="AN11" s="35">
        <v>639.89728631399998</v>
      </c>
      <c r="AO11" s="29">
        <f t="shared" si="12"/>
        <v>1.2801455711644183E-6</v>
      </c>
      <c r="AP11" s="29">
        <f t="shared" si="13"/>
        <v>1.2802238866192739E-6</v>
      </c>
      <c r="AQ11" s="29">
        <f t="shared" si="14"/>
        <v>1.2802238863473482E-6</v>
      </c>
      <c r="AR11" s="29">
        <f t="shared" si="15"/>
        <v>1.2802238863473482E-6</v>
      </c>
      <c r="AT11" s="35">
        <v>1.5111000000000001E-7</v>
      </c>
      <c r="AU11" s="35">
        <v>0.82897064528999997</v>
      </c>
      <c r="AV11" s="35">
        <v>639.89728631399998</v>
      </c>
      <c r="AW11" s="29">
        <f t="shared" si="16"/>
        <v>3.394057323792086E-8</v>
      </c>
      <c r="AX11" s="29">
        <f t="shared" si="17"/>
        <v>3.3926290079508788E-8</v>
      </c>
      <c r="AY11" s="29">
        <f t="shared" si="18"/>
        <v>3.3926290129106875E-8</v>
      </c>
      <c r="AZ11" s="29">
        <f t="shared" si="19"/>
        <v>3.3926290129106875E-8</v>
      </c>
      <c r="BB11" s="35">
        <v>9.3200000000000001E-9</v>
      </c>
      <c r="BC11" s="35">
        <v>5.5674154912700002</v>
      </c>
      <c r="BD11" s="35">
        <v>647.01083331480004</v>
      </c>
      <c r="BE11" s="29">
        <f t="shared" si="20"/>
        <v>-8.6955629933112954E-9</v>
      </c>
      <c r="BF11" s="29">
        <f t="shared" si="21"/>
        <v>-8.6958919065316886E-9</v>
      </c>
      <c r="BG11" s="29">
        <f t="shared" si="22"/>
        <v>-8.695891905389693E-9</v>
      </c>
      <c r="BH11" s="29">
        <f t="shared" si="23"/>
        <v>-8.695891905389693E-9</v>
      </c>
      <c r="BJ11" s="35">
        <v>3.4321250000000003E-5</v>
      </c>
      <c r="BK11" s="35">
        <v>2.73255752123</v>
      </c>
      <c r="BL11" s="35">
        <v>433.71173787679999</v>
      </c>
      <c r="BM11" s="29">
        <f t="shared" si="24"/>
        <v>-3.2215894396723325E-5</v>
      </c>
      <c r="BN11" s="29">
        <f t="shared" si="25"/>
        <v>-3.2216672458149357E-5</v>
      </c>
      <c r="BO11" s="29">
        <f t="shared" si="26"/>
        <v>-3.2216672455447796E-5</v>
      </c>
      <c r="BP11" s="29">
        <f t="shared" si="27"/>
        <v>-3.2216672455447796E-5</v>
      </c>
      <c r="BR11" s="35">
        <v>2.8438600000000002E-6</v>
      </c>
      <c r="BS11" s="35">
        <v>1.61881754773</v>
      </c>
      <c r="BT11" s="35">
        <v>227.52618943959999</v>
      </c>
      <c r="BU11" s="29">
        <f t="shared" si="28"/>
        <v>1.6101859557219758E-6</v>
      </c>
      <c r="BV11" s="29">
        <f t="shared" si="29"/>
        <v>1.6101051074282675E-6</v>
      </c>
      <c r="BW11" s="29">
        <f t="shared" si="30"/>
        <v>1.6101051077090132E-6</v>
      </c>
      <c r="BX11" s="29">
        <f t="shared" si="31"/>
        <v>1.6101051077090132E-6</v>
      </c>
      <c r="BZ11" s="35">
        <v>9.2961000000000002E-7</v>
      </c>
      <c r="CA11" s="35">
        <v>1.9799441284499999</v>
      </c>
      <c r="CB11" s="35">
        <v>316.39186965660002</v>
      </c>
      <c r="CC11" s="29">
        <f t="shared" si="32"/>
        <v>6.2354578154216683E-7</v>
      </c>
      <c r="CD11" s="29">
        <f t="shared" si="33"/>
        <v>6.2357884790636864E-7</v>
      </c>
      <c r="CE11" s="29">
        <f t="shared" si="34"/>
        <v>6.235788477915493E-7</v>
      </c>
      <c r="CF11" s="29">
        <f t="shared" si="35"/>
        <v>6.235788477915493E-7</v>
      </c>
      <c r="CH11" s="35">
        <v>1.0874000000000001E-7</v>
      </c>
      <c r="CI11" s="35">
        <v>5.3734454654699997</v>
      </c>
      <c r="CJ11" s="35">
        <v>7.1135470007999997</v>
      </c>
      <c r="CK11" s="29">
        <f t="shared" si="36"/>
        <v>7.6210858800302703E-8</v>
      </c>
      <c r="CL11" s="29">
        <f t="shared" si="37"/>
        <v>7.6210775161526269E-8</v>
      </c>
      <c r="CM11" s="29">
        <f t="shared" si="38"/>
        <v>7.6210775161816722E-8</v>
      </c>
      <c r="CN11" s="29">
        <f t="shared" si="39"/>
        <v>7.6210775161816722E-8</v>
      </c>
      <c r="CP11" s="35">
        <v>1.075E-8</v>
      </c>
      <c r="CQ11" s="35">
        <v>6.1809227405899998</v>
      </c>
      <c r="CR11" s="35">
        <v>639.89728631399998</v>
      </c>
      <c r="CS11" s="29">
        <f t="shared" si="40"/>
        <v>-6.9638422684262047E-9</v>
      </c>
      <c r="CT11" s="29">
        <f t="shared" si="41"/>
        <v>-6.9646366055404274E-9</v>
      </c>
      <c r="CU11" s="29">
        <f t="shared" si="42"/>
        <v>-6.9646366027822607E-9</v>
      </c>
      <c r="CV11" s="29">
        <f t="shared" si="43"/>
        <v>-6.9646366027822607E-9</v>
      </c>
      <c r="CX11" s="35">
        <v>8.9000000000000003E-10</v>
      </c>
      <c r="CY11" s="35">
        <v>0.58396864530000003</v>
      </c>
      <c r="CZ11" s="35">
        <v>213.29909543799999</v>
      </c>
      <c r="DA11" s="29">
        <f t="shared" si="44"/>
        <v>-5.4850915214838207E-10</v>
      </c>
      <c r="DB11" s="29">
        <f t="shared" si="45"/>
        <v>-5.4853181351663664E-10</v>
      </c>
      <c r="DC11" s="29">
        <f t="shared" si="46"/>
        <v>-5.4853181343794726E-10</v>
      </c>
      <c r="DD11" s="29">
        <f t="shared" si="47"/>
        <v>-5.4853181343794726E-10</v>
      </c>
      <c r="DF11" s="35">
        <v>6.9007015000000004E-4</v>
      </c>
      <c r="DG11" s="35">
        <v>5.9409962244700001</v>
      </c>
      <c r="DH11" s="35">
        <v>419.48464387519999</v>
      </c>
      <c r="DI11" s="29">
        <f t="shared" si="48"/>
        <v>6.7793027535530224E-4</v>
      </c>
      <c r="DJ11" s="29">
        <f t="shared" si="49"/>
        <v>6.7793846849577006E-4</v>
      </c>
      <c r="DK11" s="29">
        <f t="shared" si="50"/>
        <v>6.7793846846732461E-4</v>
      </c>
      <c r="DL11" s="29">
        <f t="shared" si="51"/>
        <v>6.7793846846732461E-4</v>
      </c>
      <c r="DN11" s="35">
        <v>1.2892827E-4</v>
      </c>
      <c r="DO11" s="35">
        <v>5.9433025843499996</v>
      </c>
      <c r="DP11" s="35">
        <v>433.71173787679999</v>
      </c>
      <c r="DQ11" s="29">
        <f t="shared" si="52"/>
        <v>1.1765808578462652E-4</v>
      </c>
      <c r="DR11" s="29">
        <f t="shared" si="53"/>
        <v>1.1766155136599812E-4</v>
      </c>
      <c r="DS11" s="29">
        <f t="shared" si="54"/>
        <v>1.1766155135396484E-4</v>
      </c>
      <c r="DT11" s="29">
        <f t="shared" si="55"/>
        <v>1.1766155135396484E-4</v>
      </c>
      <c r="DV11" s="35">
        <v>2.208457E-5</v>
      </c>
      <c r="DW11" s="35">
        <v>6.2758885870699999</v>
      </c>
      <c r="DX11" s="35">
        <v>110.2063212194</v>
      </c>
      <c r="DY11" s="29">
        <f t="shared" si="56"/>
        <v>-4.644054309883271E-6</v>
      </c>
      <c r="DZ11" s="29">
        <f t="shared" si="57"/>
        <v>-4.6436936216201727E-6</v>
      </c>
      <c r="EA11" s="29">
        <f t="shared" si="58"/>
        <v>-4.6436936228726676E-6</v>
      </c>
      <c r="EB11" s="29">
        <f t="shared" si="59"/>
        <v>-4.6436936228726676E-6</v>
      </c>
      <c r="ED11" s="35">
        <v>3.9317400000000002E-6</v>
      </c>
      <c r="EE11" s="35">
        <v>0</v>
      </c>
      <c r="EF11" s="35">
        <v>0</v>
      </c>
      <c r="EG11" s="29">
        <f t="shared" si="60"/>
        <v>3.9317400000000002E-6</v>
      </c>
      <c r="EH11" s="29">
        <f t="shared" si="61"/>
        <v>3.9317400000000002E-6</v>
      </c>
      <c r="EI11" s="29">
        <f t="shared" si="62"/>
        <v>3.9317400000000002E-6</v>
      </c>
      <c r="EJ11" s="29">
        <f t="shared" si="63"/>
        <v>3.9317400000000002E-6</v>
      </c>
      <c r="EL11" s="35">
        <v>1.5745E-7</v>
      </c>
      <c r="EM11" s="35">
        <v>2.90112466278</v>
      </c>
      <c r="EN11" s="35">
        <v>110.2063212194</v>
      </c>
      <c r="EO11" s="29">
        <f t="shared" si="64"/>
        <v>-3.3541835835870174E-9</v>
      </c>
      <c r="EP11" s="29">
        <f t="shared" si="65"/>
        <v>-3.3568132901134851E-9</v>
      </c>
      <c r="EQ11" s="29">
        <f t="shared" si="66"/>
        <v>-3.3568132809819501E-9</v>
      </c>
      <c r="ER11" s="29">
        <f t="shared" si="67"/>
        <v>-3.3568132809819501E-9</v>
      </c>
      <c r="ET11" s="35">
        <v>3.1359999999999998E-8</v>
      </c>
      <c r="EU11" s="35">
        <v>4.6566102190900001</v>
      </c>
      <c r="EV11" s="35">
        <v>191.9584544356</v>
      </c>
      <c r="EW11" s="29">
        <f t="shared" si="68"/>
        <v>2.493692022776173E-9</v>
      </c>
      <c r="EX11" s="29">
        <f t="shared" si="69"/>
        <v>2.4946016472581098E-9</v>
      </c>
      <c r="EY11" s="29">
        <f t="shared" si="70"/>
        <v>2.4946016440994793E-9</v>
      </c>
      <c r="EZ11" s="29">
        <f t="shared" si="71"/>
        <v>2.4946016440994793E-9</v>
      </c>
    </row>
    <row r="12" spans="1:156" s="29" customFormat="1" ht="13.5" x14ac:dyDescent="0.3">
      <c r="H12" s="2"/>
      <c r="N12" s="35">
        <v>1.4609561999999999E-4</v>
      </c>
      <c r="O12" s="35">
        <v>1.56518573691</v>
      </c>
      <c r="P12" s="35">
        <v>3.9321532631</v>
      </c>
      <c r="Q12" s="29">
        <f t="shared" si="0"/>
        <v>-8.5059920585608554E-6</v>
      </c>
      <c r="R12" s="29">
        <f t="shared" si="1"/>
        <v>-8.5059051250815024E-6</v>
      </c>
      <c r="S12" s="29">
        <f t="shared" si="2"/>
        <v>-8.5059051253833612E-6</v>
      </c>
      <c r="T12" s="29">
        <f t="shared" si="3"/>
        <v>-8.5059051253833612E-6</v>
      </c>
      <c r="V12" s="35">
        <v>3.7686299999999999E-5</v>
      </c>
      <c r="W12" s="35">
        <v>3.6496563146000001</v>
      </c>
      <c r="X12" s="35">
        <v>3.9321532631</v>
      </c>
      <c r="Y12" s="29">
        <f t="shared" si="4"/>
        <v>-3.168883838036757E-5</v>
      </c>
      <c r="Z12" s="29">
        <f t="shared" si="5"/>
        <v>-3.1688850538662272E-5</v>
      </c>
      <c r="AA12" s="29">
        <f t="shared" si="6"/>
        <v>-3.1688850538620049E-5</v>
      </c>
      <c r="AB12" s="29">
        <f t="shared" si="7"/>
        <v>-3.1688850538620049E-5</v>
      </c>
      <c r="AD12" s="35">
        <v>1.0447540000000001E-5</v>
      </c>
      <c r="AE12" s="35">
        <v>4.0420645361099998</v>
      </c>
      <c r="AF12" s="35">
        <v>199.0720014364</v>
      </c>
      <c r="AG12" s="29">
        <f t="shared" si="8"/>
        <v>5.7133534734197814E-6</v>
      </c>
      <c r="AH12" s="29">
        <f t="shared" si="9"/>
        <v>5.7136174212092292E-6</v>
      </c>
      <c r="AI12" s="29">
        <f t="shared" si="10"/>
        <v>5.7136174202926879E-6</v>
      </c>
      <c r="AJ12" s="29">
        <f t="shared" si="11"/>
        <v>5.7136174202926879E-6</v>
      </c>
      <c r="AL12" s="35">
        <v>6.1630000000000003E-7</v>
      </c>
      <c r="AM12" s="35">
        <v>4.7428705246299998</v>
      </c>
      <c r="AN12" s="35">
        <v>103.0927742186</v>
      </c>
      <c r="AO12" s="29">
        <f t="shared" si="12"/>
        <v>6.1076629718436527E-7</v>
      </c>
      <c r="AP12" s="29">
        <f t="shared" si="13"/>
        <v>6.1076758484602284E-7</v>
      </c>
      <c r="AQ12" s="29">
        <f t="shared" si="14"/>
        <v>6.1076758484155178E-7</v>
      </c>
      <c r="AR12" s="29">
        <f t="shared" si="15"/>
        <v>6.1076758484155178E-7</v>
      </c>
      <c r="AT12" s="35">
        <v>9.4440000000000004E-8</v>
      </c>
      <c r="AU12" s="35">
        <v>3.71485300868</v>
      </c>
      <c r="AV12" s="35">
        <v>21.340641002400002</v>
      </c>
      <c r="AW12" s="29">
        <f t="shared" si="16"/>
        <v>-5.7223211488668825E-8</v>
      </c>
      <c r="AX12" s="29">
        <f t="shared" si="17"/>
        <v>-5.7223454526150604E-8</v>
      </c>
      <c r="AY12" s="29">
        <f t="shared" si="18"/>
        <v>-5.7223454525306628E-8</v>
      </c>
      <c r="AZ12" s="29">
        <f t="shared" si="19"/>
        <v>-5.7223454525306628E-8</v>
      </c>
      <c r="BB12" s="35">
        <v>7.5599999999999995E-9</v>
      </c>
      <c r="BC12" s="35">
        <v>6.1771623448700002</v>
      </c>
      <c r="BD12" s="35">
        <v>191.9584544356</v>
      </c>
      <c r="BE12" s="29">
        <f t="shared" si="20"/>
        <v>-7.4963582811681694E-9</v>
      </c>
      <c r="BF12" s="29">
        <f t="shared" si="21"/>
        <v>-7.4963297943915093E-9</v>
      </c>
      <c r="BG12" s="29">
        <f t="shared" si="22"/>
        <v>-7.4963297944904401E-9</v>
      </c>
      <c r="BH12" s="29">
        <f t="shared" si="23"/>
        <v>-7.4963297944904401E-9</v>
      </c>
      <c r="BJ12" s="35">
        <v>1.506129E-5</v>
      </c>
      <c r="BK12" s="35">
        <v>6.0130453614399997</v>
      </c>
      <c r="BL12" s="35">
        <v>103.0927742186</v>
      </c>
      <c r="BM12" s="29">
        <f t="shared" si="24"/>
        <v>2.4963454980154408E-6</v>
      </c>
      <c r="BN12" s="29">
        <f t="shared" si="25"/>
        <v>2.4965776100819672E-6</v>
      </c>
      <c r="BO12" s="29">
        <f t="shared" si="26"/>
        <v>2.4965776092759726E-6</v>
      </c>
      <c r="BP12" s="29">
        <f t="shared" si="27"/>
        <v>2.4965776092759726E-6</v>
      </c>
      <c r="BR12" s="35">
        <v>2.9218499999999998E-6</v>
      </c>
      <c r="BS12" s="35">
        <v>5.3157425127</v>
      </c>
      <c r="BT12" s="35">
        <v>853.19638175199998</v>
      </c>
      <c r="BU12" s="29">
        <f t="shared" si="28"/>
        <v>2.7700917529436778E-6</v>
      </c>
      <c r="BV12" s="29">
        <f t="shared" si="29"/>
        <v>2.7702119318994049E-6</v>
      </c>
      <c r="BW12" s="29">
        <f t="shared" si="30"/>
        <v>2.7702119314821701E-6</v>
      </c>
      <c r="BX12" s="29">
        <f t="shared" si="31"/>
        <v>2.7702119314821701E-6</v>
      </c>
      <c r="BZ12" s="35">
        <v>7.1241999999999997E-7</v>
      </c>
      <c r="CA12" s="35">
        <v>4.1475435343099996</v>
      </c>
      <c r="CB12" s="35">
        <v>199.0720014364</v>
      </c>
      <c r="CC12" s="29">
        <f t="shared" si="32"/>
        <v>3.2463268741461566E-7</v>
      </c>
      <c r="CD12" s="29">
        <f t="shared" si="33"/>
        <v>3.2465182383915383E-7</v>
      </c>
      <c r="CE12" s="29">
        <f t="shared" si="34"/>
        <v>3.2465182377270372E-7</v>
      </c>
      <c r="CF12" s="29">
        <f t="shared" si="35"/>
        <v>3.2465182377270372E-7</v>
      </c>
      <c r="CH12" s="35">
        <v>9.5900000000000005E-8</v>
      </c>
      <c r="CI12" s="35">
        <v>2.5490182586599999</v>
      </c>
      <c r="CJ12" s="35">
        <v>647.01083331480004</v>
      </c>
      <c r="CK12" s="29">
        <f t="shared" si="36"/>
        <v>8.455562356092932E-8</v>
      </c>
      <c r="CL12" s="29">
        <f t="shared" si="37"/>
        <v>8.4560060710152043E-8</v>
      </c>
      <c r="CM12" s="29">
        <f t="shared" si="38"/>
        <v>8.4560060694745585E-8</v>
      </c>
      <c r="CN12" s="29">
        <f t="shared" si="39"/>
        <v>8.4560060694745585E-8</v>
      </c>
      <c r="CP12" s="35">
        <v>1.145E-8</v>
      </c>
      <c r="CQ12" s="35">
        <v>1.7204192813400001</v>
      </c>
      <c r="CR12" s="35">
        <v>440.82528487759998</v>
      </c>
      <c r="CS12" s="29">
        <f t="shared" si="40"/>
        <v>-9.7940524807670251E-9</v>
      </c>
      <c r="CT12" s="29">
        <f t="shared" si="41"/>
        <v>-9.7936561213472662E-9</v>
      </c>
      <c r="CU12" s="29">
        <f t="shared" si="42"/>
        <v>-9.7936561227236931E-9</v>
      </c>
      <c r="CV12" s="29">
        <f t="shared" si="43"/>
        <v>-9.7936561227236931E-9</v>
      </c>
      <c r="CX12" s="35"/>
      <c r="CY12" s="35"/>
      <c r="CZ12" s="35"/>
      <c r="DF12" s="35">
        <v>6.1053349999999997E-4</v>
      </c>
      <c r="DG12" s="35">
        <v>0.94037761155999999</v>
      </c>
      <c r="DH12" s="35">
        <v>639.89728631399998</v>
      </c>
      <c r="DI12" s="29">
        <f t="shared" si="48"/>
        <v>2.0242357529892167E-4</v>
      </c>
      <c r="DJ12" s="29">
        <f t="shared" si="49"/>
        <v>2.023677029646666E-4</v>
      </c>
      <c r="DK12" s="29">
        <f t="shared" si="50"/>
        <v>2.0236770315868371E-4</v>
      </c>
      <c r="DL12" s="29">
        <f t="shared" si="51"/>
        <v>2.0236770315868371E-4</v>
      </c>
      <c r="DN12" s="35">
        <v>1.3876565000000001E-4</v>
      </c>
      <c r="DO12" s="35">
        <v>0.75886204363999998</v>
      </c>
      <c r="DP12" s="35">
        <v>199.0720014364</v>
      </c>
      <c r="DQ12" s="29">
        <f t="shared" si="52"/>
        <v>-9.1522924866672026E-5</v>
      </c>
      <c r="DR12" s="29">
        <f t="shared" si="53"/>
        <v>-9.1526072360302948E-5</v>
      </c>
      <c r="DS12" s="29">
        <f t="shared" si="54"/>
        <v>-9.152607234937354E-5</v>
      </c>
      <c r="DT12" s="29">
        <f t="shared" si="55"/>
        <v>-9.152607234937354E-5</v>
      </c>
      <c r="DV12" s="35">
        <v>2.187621E-5</v>
      </c>
      <c r="DW12" s="35">
        <v>5.8554583221799996</v>
      </c>
      <c r="DX12" s="35">
        <v>14.227094001599999</v>
      </c>
      <c r="DY12" s="29">
        <f t="shared" si="56"/>
        <v>2.1454572877116271E-5</v>
      </c>
      <c r="DZ12" s="29">
        <f t="shared" si="57"/>
        <v>2.1454563658982626E-5</v>
      </c>
      <c r="EA12" s="29">
        <f t="shared" si="58"/>
        <v>2.1454563659014637E-5</v>
      </c>
      <c r="EB12" s="29">
        <f t="shared" si="59"/>
        <v>2.1454563659014637E-5</v>
      </c>
      <c r="ED12" s="35">
        <v>2.2947199999999999E-6</v>
      </c>
      <c r="EE12" s="35">
        <v>4.6983852638299997</v>
      </c>
      <c r="EF12" s="35">
        <v>419.48464387519999</v>
      </c>
      <c r="EG12" s="29">
        <f t="shared" si="60"/>
        <v>1.1322992823471267E-6</v>
      </c>
      <c r="EH12" s="29">
        <f t="shared" si="61"/>
        <v>1.1321723651111817E-6</v>
      </c>
      <c r="EI12" s="29">
        <f t="shared" si="62"/>
        <v>1.1321723655519029E-6</v>
      </c>
      <c r="EJ12" s="29">
        <f t="shared" si="63"/>
        <v>1.1321723655519029E-6</v>
      </c>
      <c r="EL12" s="35">
        <v>1.6668000000000001E-7</v>
      </c>
      <c r="EM12" s="35">
        <v>0.52920774279000005</v>
      </c>
      <c r="EN12" s="35">
        <v>440.82528487759998</v>
      </c>
      <c r="EO12" s="29">
        <f t="shared" si="64"/>
        <v>2.7367012070382204E-8</v>
      </c>
      <c r="EP12" s="29">
        <f t="shared" si="65"/>
        <v>2.7377998842708352E-8</v>
      </c>
      <c r="EQ12" s="29">
        <f t="shared" si="66"/>
        <v>2.7377998804557353E-8</v>
      </c>
      <c r="ER12" s="29">
        <f t="shared" si="67"/>
        <v>2.7377998804557353E-8</v>
      </c>
      <c r="ET12" s="35">
        <v>2.9169999999999999E-8</v>
      </c>
      <c r="EU12" s="35">
        <v>0.48665273315000002</v>
      </c>
      <c r="EV12" s="35">
        <v>323.50541665740002</v>
      </c>
      <c r="EW12" s="29">
        <f t="shared" si="68"/>
        <v>2.4986436366708041E-8</v>
      </c>
      <c r="EX12" s="29">
        <f t="shared" si="69"/>
        <v>2.4985698200394634E-8</v>
      </c>
      <c r="EY12" s="29">
        <f t="shared" si="70"/>
        <v>2.4985698202957997E-8</v>
      </c>
      <c r="EZ12" s="29">
        <f t="shared" si="71"/>
        <v>2.4985698202957997E-8</v>
      </c>
    </row>
    <row r="13" spans="1:156" s="29" customFormat="1" ht="13.5" x14ac:dyDescent="0.3">
      <c r="H13" s="2"/>
      <c r="N13" s="35">
        <v>1.3160308E-4</v>
      </c>
      <c r="O13" s="35">
        <v>4.4489118017599996</v>
      </c>
      <c r="P13" s="35">
        <v>14.227094001599999</v>
      </c>
      <c r="Q13" s="29">
        <f t="shared" si="0"/>
        <v>-4.2634840163184611E-6</v>
      </c>
      <c r="R13" s="29">
        <f t="shared" si="1"/>
        <v>-4.2637676847294892E-6</v>
      </c>
      <c r="S13" s="29">
        <f t="shared" si="2"/>
        <v>-4.2637676837445313E-6</v>
      </c>
      <c r="T13" s="29">
        <f t="shared" si="3"/>
        <v>-4.2637676837445313E-6</v>
      </c>
      <c r="V13" s="35">
        <v>3.3846839999999999E-5</v>
      </c>
      <c r="W13" s="35">
        <v>2.4169425165299998</v>
      </c>
      <c r="X13" s="35">
        <v>3.1813937377000001</v>
      </c>
      <c r="Y13" s="29">
        <f t="shared" si="4"/>
        <v>-2.6467170375703474E-5</v>
      </c>
      <c r="Z13" s="29">
        <f t="shared" si="5"/>
        <v>-2.6467160201465855E-5</v>
      </c>
      <c r="AA13" s="29">
        <f t="shared" si="6"/>
        <v>-2.646716020150119E-5</v>
      </c>
      <c r="AB13" s="29">
        <f t="shared" si="7"/>
        <v>-2.646716020150119E-5</v>
      </c>
      <c r="AD13" s="35">
        <v>6.3358200000000001E-6</v>
      </c>
      <c r="AE13" s="35">
        <v>4.3882541003600002</v>
      </c>
      <c r="AF13" s="35">
        <v>419.48464387519999</v>
      </c>
      <c r="AG13" s="29">
        <f t="shared" si="8"/>
        <v>1.2953813821065103E-6</v>
      </c>
      <c r="AH13" s="29">
        <f t="shared" si="9"/>
        <v>1.2949870098698879E-6</v>
      </c>
      <c r="AI13" s="29">
        <f t="shared" si="10"/>
        <v>1.2949870112393333E-6</v>
      </c>
      <c r="AJ13" s="29">
        <f t="shared" si="11"/>
        <v>1.2949870112393333E-6</v>
      </c>
      <c r="AL13" s="35">
        <v>6.3364999999999996E-7</v>
      </c>
      <c r="AM13" s="35">
        <v>0.22850089497000001</v>
      </c>
      <c r="AN13" s="35">
        <v>419.48464387519999</v>
      </c>
      <c r="AO13" s="29">
        <f t="shared" si="12"/>
        <v>4.5992862885591389E-7</v>
      </c>
      <c r="AP13" s="29">
        <f t="shared" si="13"/>
        <v>4.5995634353716915E-7</v>
      </c>
      <c r="AQ13" s="29">
        <f t="shared" si="14"/>
        <v>4.5995634344093424E-7</v>
      </c>
      <c r="AR13" s="29">
        <f t="shared" si="15"/>
        <v>4.5995634344093424E-7</v>
      </c>
      <c r="AT13" s="35">
        <v>5.69E-8</v>
      </c>
      <c r="AU13" s="35">
        <v>2.4199529063299998</v>
      </c>
      <c r="AV13" s="35">
        <v>419.48464387519999</v>
      </c>
      <c r="AW13" s="29">
        <f t="shared" si="16"/>
        <v>-5.5858782733285436E-8</v>
      </c>
      <c r="AX13" s="29">
        <f t="shared" si="17"/>
        <v>-5.5858093621188251E-8</v>
      </c>
      <c r="AY13" s="29">
        <f t="shared" si="18"/>
        <v>-5.5858093623581562E-8</v>
      </c>
      <c r="AZ13" s="29">
        <f t="shared" si="19"/>
        <v>-5.5858093623581562E-8</v>
      </c>
      <c r="BB13" s="35">
        <v>7.6000000000000002E-9</v>
      </c>
      <c r="BC13" s="35">
        <v>0.69475544471999995</v>
      </c>
      <c r="BD13" s="35">
        <v>302.16477565500003</v>
      </c>
      <c r="BE13" s="29">
        <f t="shared" si="20"/>
        <v>5.9062003487553077E-9</v>
      </c>
      <c r="BF13" s="29">
        <f t="shared" si="21"/>
        <v>5.9059812648413588E-9</v>
      </c>
      <c r="BG13" s="29">
        <f t="shared" si="22"/>
        <v>5.9059812656021441E-9</v>
      </c>
      <c r="BH13" s="29">
        <f t="shared" si="23"/>
        <v>5.9059812656021441E-9</v>
      </c>
      <c r="BJ13" s="35">
        <v>1.060298E-5</v>
      </c>
      <c r="BK13" s="35">
        <v>5.6309929241400001</v>
      </c>
      <c r="BL13" s="35">
        <v>529.69096509459996</v>
      </c>
      <c r="BM13" s="29">
        <f t="shared" si="24"/>
        <v>-1.0269953953094006E-6</v>
      </c>
      <c r="BN13" s="29">
        <f t="shared" si="25"/>
        <v>-1.0261480466643201E-6</v>
      </c>
      <c r="BO13" s="29">
        <f t="shared" si="26"/>
        <v>-1.0261480496067336E-6</v>
      </c>
      <c r="BP13" s="29">
        <f t="shared" si="27"/>
        <v>-1.0261480496067336E-6</v>
      </c>
      <c r="BR13" s="35">
        <v>2.7509000000000002E-6</v>
      </c>
      <c r="BS13" s="35">
        <v>3.88864137336</v>
      </c>
      <c r="BT13" s="35">
        <v>103.0927742186</v>
      </c>
      <c r="BU13" s="29">
        <f t="shared" si="28"/>
        <v>2.0679212854872512E-6</v>
      </c>
      <c r="BV13" s="29">
        <f t="shared" si="29"/>
        <v>2.0678929348484222E-6</v>
      </c>
      <c r="BW13" s="29">
        <f t="shared" si="30"/>
        <v>2.067892934946869E-6</v>
      </c>
      <c r="BX13" s="29">
        <f t="shared" si="31"/>
        <v>2.067892934946869E-6</v>
      </c>
      <c r="BZ13" s="35">
        <v>5.1926999999999996E-7</v>
      </c>
      <c r="CA13" s="35">
        <v>2.8836483389800001</v>
      </c>
      <c r="CB13" s="35">
        <v>632.78373931320004</v>
      </c>
      <c r="CC13" s="29">
        <f t="shared" si="32"/>
        <v>4.3006613485160925E-7</v>
      </c>
      <c r="CD13" s="29">
        <f t="shared" si="33"/>
        <v>4.300940463485454E-7</v>
      </c>
      <c r="CE13" s="29">
        <f t="shared" si="34"/>
        <v>4.3009404625163053E-7</v>
      </c>
      <c r="CF13" s="29">
        <f t="shared" si="35"/>
        <v>4.3009404625163053E-7</v>
      </c>
      <c r="CH13" s="35">
        <v>7.0850000000000002E-8</v>
      </c>
      <c r="CI13" s="35">
        <v>3.4551837272100001</v>
      </c>
      <c r="CJ13" s="35">
        <v>316.39186965660002</v>
      </c>
      <c r="CK13" s="29">
        <f t="shared" si="36"/>
        <v>-4.7773598802370831E-8</v>
      </c>
      <c r="CL13" s="29">
        <f t="shared" si="37"/>
        <v>-4.777108945276242E-8</v>
      </c>
      <c r="CM13" s="29">
        <f t="shared" si="38"/>
        <v>-4.7771089461476245E-8</v>
      </c>
      <c r="CN13" s="29">
        <f t="shared" si="39"/>
        <v>-4.7771089461476245E-8</v>
      </c>
      <c r="CP13" s="35">
        <v>6.82E-9</v>
      </c>
      <c r="CQ13" s="35">
        <v>3.8484109817999999</v>
      </c>
      <c r="CR13" s="35">
        <v>14.227094001599999</v>
      </c>
      <c r="CS13" s="29">
        <f t="shared" si="40"/>
        <v>-4.0339481409139263E-9</v>
      </c>
      <c r="CT13" s="29">
        <f t="shared" si="41"/>
        <v>-4.0339600002693966E-9</v>
      </c>
      <c r="CU13" s="29">
        <f t="shared" si="42"/>
        <v>-4.0339600002282179E-9</v>
      </c>
      <c r="CV13" s="29">
        <f t="shared" si="43"/>
        <v>-4.0339600002282179E-9</v>
      </c>
      <c r="CX13" s="35"/>
      <c r="CY13" s="35"/>
      <c r="CZ13" s="35"/>
      <c r="DF13" s="35">
        <v>4.8913044000000003E-4</v>
      </c>
      <c r="DG13" s="35">
        <v>1.55733388472</v>
      </c>
      <c r="DH13" s="35">
        <v>202.25339517410001</v>
      </c>
      <c r="DI13" s="29">
        <f t="shared" si="48"/>
        <v>6.3370848356062372E-5</v>
      </c>
      <c r="DJ13" s="29">
        <f t="shared" si="49"/>
        <v>6.3355978652226809E-5</v>
      </c>
      <c r="DK13" s="29">
        <f t="shared" si="50"/>
        <v>6.335597870386126E-5</v>
      </c>
      <c r="DL13" s="29">
        <f t="shared" si="51"/>
        <v>6.335597870386126E-5</v>
      </c>
      <c r="DN13" s="35">
        <v>5.3966989999999999E-5</v>
      </c>
      <c r="DO13" s="35">
        <v>1.28852405908</v>
      </c>
      <c r="DP13" s="35">
        <v>14.227094001599999</v>
      </c>
      <c r="DQ13" s="29">
        <f t="shared" si="52"/>
        <v>2.7617570569454298E-6</v>
      </c>
      <c r="DR13" s="29">
        <f t="shared" si="53"/>
        <v>2.7618732905500044E-6</v>
      </c>
      <c r="DS13" s="29">
        <f t="shared" si="54"/>
        <v>2.7618732901463932E-6</v>
      </c>
      <c r="DT13" s="29">
        <f t="shared" si="55"/>
        <v>2.7618732901463932E-6</v>
      </c>
      <c r="DV13" s="35">
        <v>1.9568959999999999E-5</v>
      </c>
      <c r="DW13" s="35">
        <v>4.9244861804499998</v>
      </c>
      <c r="DX13" s="35">
        <v>227.52618943959999</v>
      </c>
      <c r="DY13" s="29">
        <f t="shared" si="56"/>
        <v>-1.3565790284557865E-5</v>
      </c>
      <c r="DZ13" s="29">
        <f t="shared" si="57"/>
        <v>-1.3565303846530193E-5</v>
      </c>
      <c r="EA13" s="29">
        <f t="shared" si="58"/>
        <v>-1.3565303848219358E-5</v>
      </c>
      <c r="EB13" s="29">
        <f t="shared" si="59"/>
        <v>-1.3565303848219358E-5</v>
      </c>
      <c r="ED13" s="35">
        <v>1.8825E-6</v>
      </c>
      <c r="EE13" s="35">
        <v>4.5900388900699998</v>
      </c>
      <c r="EF13" s="35">
        <v>110.2063212194</v>
      </c>
      <c r="EG13" s="29">
        <f t="shared" si="60"/>
        <v>1.8736847587307541E-6</v>
      </c>
      <c r="EH13" s="29">
        <f t="shared" si="61"/>
        <v>1.8736877983311051E-6</v>
      </c>
      <c r="EI13" s="29">
        <f t="shared" si="62"/>
        <v>1.8736877983205511E-6</v>
      </c>
      <c r="EJ13" s="29">
        <f t="shared" si="63"/>
        <v>1.8736877983205511E-6</v>
      </c>
      <c r="EL13" s="35">
        <v>1.8953999999999999E-7</v>
      </c>
      <c r="EM13" s="35">
        <v>5.8562642911799996</v>
      </c>
      <c r="EN13" s="35">
        <v>647.01083331480004</v>
      </c>
      <c r="EO13" s="29">
        <f t="shared" si="64"/>
        <v>-1.5008501841927564E-7</v>
      </c>
      <c r="EP13" s="29">
        <f t="shared" si="65"/>
        <v>-1.5009637091790953E-7</v>
      </c>
      <c r="EQ13" s="29">
        <f t="shared" si="66"/>
        <v>-1.5009637087849084E-7</v>
      </c>
      <c r="ER13" s="29">
        <f t="shared" si="67"/>
        <v>-1.5009637087849084E-7</v>
      </c>
      <c r="ET13" s="35">
        <v>3.7590000000000001E-8</v>
      </c>
      <c r="EU13" s="35">
        <v>4.8962416504400004</v>
      </c>
      <c r="EV13" s="35">
        <v>440.82528487759998</v>
      </c>
      <c r="EW13" s="29">
        <f t="shared" si="68"/>
        <v>3.280112818563116E-8</v>
      </c>
      <c r="EX13" s="29">
        <f t="shared" si="69"/>
        <v>3.2799901241610809E-8</v>
      </c>
      <c r="EY13" s="29">
        <f t="shared" si="70"/>
        <v>3.279990124587157E-8</v>
      </c>
      <c r="EZ13" s="29">
        <f t="shared" si="71"/>
        <v>3.279990124587157E-8</v>
      </c>
    </row>
    <row r="14" spans="1:156" s="29" customFormat="1" ht="13.5" x14ac:dyDescent="0.3">
      <c r="H14" s="2"/>
      <c r="N14" s="35">
        <v>1.5053509E-4</v>
      </c>
      <c r="O14" s="35">
        <v>2.7167002788299999</v>
      </c>
      <c r="P14" s="35">
        <v>639.89728631399998</v>
      </c>
      <c r="Q14" s="29">
        <f t="shared" si="0"/>
        <v>1.2884556855509077E-4</v>
      </c>
      <c r="R14" s="29">
        <f t="shared" si="1"/>
        <v>1.2885311870051403E-4</v>
      </c>
      <c r="S14" s="29">
        <f t="shared" si="2"/>
        <v>1.2885311867429864E-4</v>
      </c>
      <c r="T14" s="29">
        <f t="shared" si="3"/>
        <v>1.2885311867429864E-4</v>
      </c>
      <c r="V14" s="35">
        <v>3.3022000000000003E-5</v>
      </c>
      <c r="W14" s="35">
        <v>1.26256486715</v>
      </c>
      <c r="X14" s="35">
        <v>433.71173787679999</v>
      </c>
      <c r="Y14" s="29">
        <f t="shared" si="4"/>
        <v>-1.444912365905721E-5</v>
      </c>
      <c r="Z14" s="29">
        <f t="shared" si="5"/>
        <v>-1.4447171481919631E-5</v>
      </c>
      <c r="AA14" s="29">
        <f t="shared" si="6"/>
        <v>-1.4447171488698632E-5</v>
      </c>
      <c r="AB14" s="29">
        <f t="shared" si="7"/>
        <v>-1.4447171488698632E-5</v>
      </c>
      <c r="AD14" s="35">
        <v>5.4932899999999997E-6</v>
      </c>
      <c r="AE14" s="35">
        <v>5.5730313424200002</v>
      </c>
      <c r="AF14" s="35">
        <v>3.9321532631</v>
      </c>
      <c r="AG14" s="29">
        <f t="shared" si="8"/>
        <v>4.3854282907038051E-6</v>
      </c>
      <c r="AH14" s="29">
        <f t="shared" si="9"/>
        <v>4.3854263188239711E-6</v>
      </c>
      <c r="AI14" s="29">
        <f t="shared" si="10"/>
        <v>4.3854263188308194E-6</v>
      </c>
      <c r="AJ14" s="29">
        <f t="shared" si="11"/>
        <v>4.3854263188308194E-6</v>
      </c>
      <c r="AL14" s="35">
        <v>4.0437000000000001E-7</v>
      </c>
      <c r="AM14" s="35">
        <v>5.4729805914399998</v>
      </c>
      <c r="AN14" s="35">
        <v>21.340641002400002</v>
      </c>
      <c r="AO14" s="29">
        <f t="shared" si="12"/>
        <v>3.6168953246630964E-7</v>
      </c>
      <c r="AP14" s="29">
        <f t="shared" si="13"/>
        <v>3.6168894752610868E-7</v>
      </c>
      <c r="AQ14" s="29">
        <f t="shared" si="14"/>
        <v>3.6168894752813976E-7</v>
      </c>
      <c r="AR14" s="29">
        <f t="shared" si="15"/>
        <v>3.6168894752813976E-7</v>
      </c>
      <c r="AT14" s="35">
        <v>4.4700000000000003E-8</v>
      </c>
      <c r="AU14" s="35">
        <v>1.45120818748</v>
      </c>
      <c r="AV14" s="35">
        <v>95.979227217800002</v>
      </c>
      <c r="AW14" s="29">
        <f t="shared" si="16"/>
        <v>-4.4314075411347538E-8</v>
      </c>
      <c r="AX14" s="29">
        <f t="shared" si="17"/>
        <v>-4.4313990133061655E-8</v>
      </c>
      <c r="AY14" s="29">
        <f t="shared" si="18"/>
        <v>-4.4313990133357799E-8</v>
      </c>
      <c r="AZ14" s="29">
        <f t="shared" si="19"/>
        <v>-4.4313990133357799E-8</v>
      </c>
      <c r="BB14" s="35">
        <v>1.0379999999999999E-8</v>
      </c>
      <c r="BC14" s="35">
        <v>0.23516951637</v>
      </c>
      <c r="BD14" s="35">
        <v>440.82528487759998</v>
      </c>
      <c r="BE14" s="29">
        <f t="shared" si="20"/>
        <v>4.5986357049047948E-9</v>
      </c>
      <c r="BF14" s="29">
        <f t="shared" si="21"/>
        <v>4.5992575287661882E-9</v>
      </c>
      <c r="BG14" s="29">
        <f t="shared" si="22"/>
        <v>4.5992575266069614E-9</v>
      </c>
      <c r="BH14" s="29">
        <f t="shared" si="23"/>
        <v>4.5992575266069614E-9</v>
      </c>
      <c r="BJ14" s="35">
        <v>9.6907099999999992E-6</v>
      </c>
      <c r="BK14" s="35">
        <v>5.2043496610300002</v>
      </c>
      <c r="BL14" s="35">
        <v>632.78373931320004</v>
      </c>
      <c r="BM14" s="29">
        <f t="shared" si="24"/>
        <v>-9.4442665050595044E-6</v>
      </c>
      <c r="BN14" s="29">
        <f t="shared" si="25"/>
        <v>-9.4440581637962871E-6</v>
      </c>
      <c r="BO14" s="29">
        <f t="shared" si="26"/>
        <v>-9.4440581645198955E-6</v>
      </c>
      <c r="BP14" s="29">
        <f t="shared" si="27"/>
        <v>-9.4440581645198955E-6</v>
      </c>
      <c r="BR14" s="35">
        <v>2.97726E-6</v>
      </c>
      <c r="BS14" s="35">
        <v>0.91909206723000003</v>
      </c>
      <c r="BT14" s="35">
        <v>632.78373931320004</v>
      </c>
      <c r="BU14" s="29">
        <f t="shared" si="28"/>
        <v>5.9477273630947502E-7</v>
      </c>
      <c r="BV14" s="29">
        <f t="shared" si="29"/>
        <v>5.9449290949679731E-7</v>
      </c>
      <c r="BW14" s="29">
        <f t="shared" si="30"/>
        <v>5.9449291046849572E-7</v>
      </c>
      <c r="BX14" s="29">
        <f t="shared" si="31"/>
        <v>5.9449291046849572E-7</v>
      </c>
      <c r="BZ14" s="35">
        <v>4.8961E-7</v>
      </c>
      <c r="CA14" s="35">
        <v>4.43390206741</v>
      </c>
      <c r="CB14" s="35">
        <v>647.01083331480004</v>
      </c>
      <c r="CC14" s="29">
        <f t="shared" si="32"/>
        <v>-3.5306750341473959E-7</v>
      </c>
      <c r="CD14" s="29">
        <f t="shared" si="33"/>
        <v>-3.5303423323872653E-7</v>
      </c>
      <c r="CE14" s="29">
        <f t="shared" si="34"/>
        <v>-3.5303423335426204E-7</v>
      </c>
      <c r="CF14" s="29">
        <f t="shared" si="35"/>
        <v>-3.5303423335426204E-7</v>
      </c>
      <c r="CH14" s="35">
        <v>6.0020000000000004E-8</v>
      </c>
      <c r="CI14" s="35">
        <v>4.8005522513500001</v>
      </c>
      <c r="CJ14" s="35">
        <v>632.78373931320004</v>
      </c>
      <c r="CK14" s="29">
        <f t="shared" si="36"/>
        <v>-4.8504750484048204E-8</v>
      </c>
      <c r="CL14" s="29">
        <f t="shared" si="37"/>
        <v>-4.8501359375256888E-8</v>
      </c>
      <c r="CM14" s="29">
        <f t="shared" si="38"/>
        <v>-4.8501359387033167E-8</v>
      </c>
      <c r="CN14" s="29">
        <f t="shared" si="39"/>
        <v>-4.8501359387033167E-8</v>
      </c>
      <c r="CP14" s="35">
        <v>6.5499999999999999E-9</v>
      </c>
      <c r="CQ14" s="35">
        <v>3.4948625832700002</v>
      </c>
      <c r="CR14" s="35">
        <v>7.1135470007999997</v>
      </c>
      <c r="CS14" s="29">
        <f t="shared" si="40"/>
        <v>-5.8433058218289453E-9</v>
      </c>
      <c r="CT14" s="29">
        <f t="shared" si="41"/>
        <v>-5.8433090130129257E-9</v>
      </c>
      <c r="CU14" s="29">
        <f t="shared" si="42"/>
        <v>-5.8433090130018447E-9</v>
      </c>
      <c r="CV14" s="29">
        <f t="shared" si="43"/>
        <v>-5.8433090130018447E-9</v>
      </c>
      <c r="CX14" s="35"/>
      <c r="CY14" s="35"/>
      <c r="CZ14" s="35"/>
      <c r="DF14" s="35">
        <v>3.4143793999999997E-4</v>
      </c>
      <c r="DG14" s="35">
        <v>0.19518550681999999</v>
      </c>
      <c r="DH14" s="35">
        <v>277.0349937414</v>
      </c>
      <c r="DI14" s="29">
        <f t="shared" si="48"/>
        <v>-6.0192694113687865E-6</v>
      </c>
      <c r="DJ14" s="29">
        <f t="shared" si="49"/>
        <v>-6.0336056595342775E-6</v>
      </c>
      <c r="DK14" s="29">
        <f t="shared" si="50"/>
        <v>-6.033605609752275E-6</v>
      </c>
      <c r="DL14" s="29">
        <f t="shared" si="51"/>
        <v>-6.033605609752275E-6</v>
      </c>
      <c r="DN14" s="35">
        <v>4.8693080000000002E-5</v>
      </c>
      <c r="DO14" s="35">
        <v>0.86793894213</v>
      </c>
      <c r="DP14" s="35">
        <v>323.50541665740002</v>
      </c>
      <c r="DQ14" s="29">
        <f t="shared" si="52"/>
        <v>4.8064094870480259E-5</v>
      </c>
      <c r="DR14" s="29">
        <f t="shared" si="53"/>
        <v>4.8063712252215571E-5</v>
      </c>
      <c r="DS14" s="29">
        <f t="shared" si="54"/>
        <v>4.8063712253544403E-5</v>
      </c>
      <c r="DT14" s="29">
        <f t="shared" si="55"/>
        <v>4.8063712253544403E-5</v>
      </c>
      <c r="DV14" s="35">
        <v>2.3268009999999999E-5</v>
      </c>
      <c r="DW14" s="35">
        <v>0</v>
      </c>
      <c r="DX14" s="35">
        <v>0</v>
      </c>
      <c r="DY14" s="29">
        <f t="shared" si="56"/>
        <v>2.3268009999999999E-5</v>
      </c>
      <c r="DZ14" s="29">
        <f t="shared" si="57"/>
        <v>2.3268009999999999E-5</v>
      </c>
      <c r="EA14" s="29">
        <f t="shared" si="58"/>
        <v>2.3268009999999999E-5</v>
      </c>
      <c r="EB14" s="29">
        <f t="shared" si="59"/>
        <v>2.3268009999999999E-5</v>
      </c>
      <c r="ED14" s="35">
        <v>1.49508E-6</v>
      </c>
      <c r="EE14" s="35">
        <v>3.2019944439999999</v>
      </c>
      <c r="EF14" s="35">
        <v>103.0927742186</v>
      </c>
      <c r="EG14" s="29">
        <f t="shared" si="60"/>
        <v>2.441360658349788E-7</v>
      </c>
      <c r="EH14" s="29">
        <f t="shared" si="61"/>
        <v>2.4411301528772996E-7</v>
      </c>
      <c r="EI14" s="29">
        <f t="shared" si="62"/>
        <v>2.4411301536777176E-7</v>
      </c>
      <c r="EJ14" s="29">
        <f t="shared" si="63"/>
        <v>2.4411301536777176E-7</v>
      </c>
      <c r="EL14" s="35">
        <v>1.4074E-7</v>
      </c>
      <c r="EM14" s="35">
        <v>1.3034355065600001</v>
      </c>
      <c r="EN14" s="35">
        <v>412.3710968744</v>
      </c>
      <c r="EO14" s="29">
        <f t="shared" si="64"/>
        <v>-2.0634131031664246E-8</v>
      </c>
      <c r="EP14" s="29">
        <f t="shared" si="65"/>
        <v>-2.0625428490967737E-8</v>
      </c>
      <c r="EQ14" s="29">
        <f t="shared" si="66"/>
        <v>-2.0625428521186951E-8</v>
      </c>
      <c r="ER14" s="29">
        <f t="shared" si="67"/>
        <v>-2.0625428521186951E-8</v>
      </c>
      <c r="ET14" s="35">
        <v>3.3029999999999999E-8</v>
      </c>
      <c r="EU14" s="35">
        <v>4.0719085954500001</v>
      </c>
      <c r="EV14" s="35">
        <v>647.01083331480004</v>
      </c>
      <c r="EW14" s="29">
        <f t="shared" si="68"/>
        <v>-1.4171018052034236E-8</v>
      </c>
      <c r="EX14" s="29">
        <f t="shared" si="69"/>
        <v>-1.4168091789865872E-8</v>
      </c>
      <c r="EY14" s="29">
        <f t="shared" si="70"/>
        <v>-1.4168091800027465E-8</v>
      </c>
      <c r="EZ14" s="29">
        <f t="shared" si="71"/>
        <v>-1.4168091800027465E-8</v>
      </c>
    </row>
    <row r="15" spans="1:156" s="29" customFormat="1" ht="13.5" x14ac:dyDescent="0.3">
      <c r="N15" s="35">
        <v>1.3005305E-4</v>
      </c>
      <c r="O15" s="35">
        <v>5.9811906706100002</v>
      </c>
      <c r="P15" s="35">
        <v>11.045700263900001</v>
      </c>
      <c r="Q15" s="29">
        <f t="shared" si="0"/>
        <v>1.2907701028005381E-4</v>
      </c>
      <c r="R15" s="29">
        <f t="shared" si="1"/>
        <v>1.2907698365162087E-4</v>
      </c>
      <c r="S15" s="29">
        <f t="shared" si="2"/>
        <v>1.2907698365171335E-4</v>
      </c>
      <c r="T15" s="29">
        <f t="shared" si="3"/>
        <v>1.2907698365171335E-4</v>
      </c>
      <c r="V15" s="35">
        <v>3.0713819999999999E-5</v>
      </c>
      <c r="W15" s="35">
        <v>2.3273931774999999</v>
      </c>
      <c r="X15" s="35">
        <v>199.0720014364</v>
      </c>
      <c r="Y15" s="29">
        <f t="shared" si="4"/>
        <v>2.3040417476916907E-5</v>
      </c>
      <c r="Z15" s="29">
        <f t="shared" si="5"/>
        <v>2.3039804597946429E-5</v>
      </c>
      <c r="AA15" s="29">
        <f t="shared" si="6"/>
        <v>2.303980460007465E-5</v>
      </c>
      <c r="AB15" s="29">
        <f t="shared" si="7"/>
        <v>2.303980460007465E-5</v>
      </c>
      <c r="AD15" s="35">
        <v>4.5691400000000003E-6</v>
      </c>
      <c r="AE15" s="35">
        <v>1.2684097134900001</v>
      </c>
      <c r="AF15" s="35">
        <v>110.2063212194</v>
      </c>
      <c r="AG15" s="29">
        <f t="shared" si="8"/>
        <v>-4.5533258917720105E-6</v>
      </c>
      <c r="AH15" s="29">
        <f t="shared" si="9"/>
        <v>-4.5533195459888357E-6</v>
      </c>
      <c r="AI15" s="29">
        <f t="shared" si="10"/>
        <v>-4.5533195460108738E-6</v>
      </c>
      <c r="AJ15" s="29">
        <f t="shared" si="11"/>
        <v>-4.5533195460108738E-6</v>
      </c>
      <c r="AL15" s="35">
        <v>4.0204999999999998E-7</v>
      </c>
      <c r="AM15" s="35">
        <v>5.9642026672000004</v>
      </c>
      <c r="AN15" s="35">
        <v>95.979227217800002</v>
      </c>
      <c r="AO15" s="29">
        <f t="shared" si="12"/>
        <v>1.3062163801361351E-7</v>
      </c>
      <c r="AP15" s="29">
        <f t="shared" si="13"/>
        <v>1.3062717011745393E-7</v>
      </c>
      <c r="AQ15" s="29">
        <f t="shared" si="14"/>
        <v>1.3062717009824415E-7</v>
      </c>
      <c r="AR15" s="29">
        <f t="shared" si="15"/>
        <v>1.3062717009824415E-7</v>
      </c>
      <c r="AT15" s="35">
        <v>5.6080000000000003E-8</v>
      </c>
      <c r="AU15" s="35">
        <v>1.1560709574000001</v>
      </c>
      <c r="AV15" s="35">
        <v>647.01083331480004</v>
      </c>
      <c r="AW15" s="29">
        <f t="shared" si="16"/>
        <v>3.4788791032057859E-8</v>
      </c>
      <c r="AX15" s="29">
        <f t="shared" si="17"/>
        <v>3.4784476907378197E-8</v>
      </c>
      <c r="AY15" s="29">
        <f t="shared" si="18"/>
        <v>3.4784476922359444E-8</v>
      </c>
      <c r="AZ15" s="29">
        <f t="shared" si="19"/>
        <v>3.4784476922359444E-8</v>
      </c>
      <c r="BB15" s="35">
        <v>1.007E-8</v>
      </c>
      <c r="BC15" s="35">
        <v>3.1415926535900001</v>
      </c>
      <c r="BD15" s="35">
        <v>0</v>
      </c>
      <c r="BE15" s="29">
        <f t="shared" si="20"/>
        <v>-1.007E-8</v>
      </c>
      <c r="BF15" s="29">
        <f t="shared" si="21"/>
        <v>-1.007E-8</v>
      </c>
      <c r="BG15" s="29">
        <f t="shared" si="22"/>
        <v>-1.007E-8</v>
      </c>
      <c r="BH15" s="29">
        <f t="shared" si="23"/>
        <v>-1.007E-8</v>
      </c>
      <c r="BJ15" s="35">
        <v>9.4205000000000007E-6</v>
      </c>
      <c r="BK15" s="35">
        <v>1.39646678088</v>
      </c>
      <c r="BL15" s="35">
        <v>853.19638175199998</v>
      </c>
      <c r="BM15" s="29">
        <f t="shared" si="24"/>
        <v>-8.4663271966311409E-6</v>
      </c>
      <c r="BN15" s="29">
        <f t="shared" si="25"/>
        <v>-8.4657928248860978E-6</v>
      </c>
      <c r="BO15" s="29">
        <f t="shared" si="26"/>
        <v>-8.4657928267419368E-6</v>
      </c>
      <c r="BP15" s="29">
        <f t="shared" si="27"/>
        <v>-8.4657928267419368E-6</v>
      </c>
      <c r="BR15" s="35">
        <v>1.72359E-6</v>
      </c>
      <c r="BS15" s="35">
        <v>5.2151465559999999E-2</v>
      </c>
      <c r="BT15" s="35">
        <v>647.01083331480004</v>
      </c>
      <c r="BU15" s="29">
        <f t="shared" si="28"/>
        <v>-7.259332031135604E-7</v>
      </c>
      <c r="BV15" s="29">
        <f t="shared" si="29"/>
        <v>-7.2608651992681121E-7</v>
      </c>
      <c r="BW15" s="29">
        <f t="shared" si="30"/>
        <v>-7.2608651939443554E-7</v>
      </c>
      <c r="BX15" s="29">
        <f t="shared" si="31"/>
        <v>-7.2608651939443554E-7</v>
      </c>
      <c r="BZ15" s="35">
        <v>4.1372999999999999E-7</v>
      </c>
      <c r="CA15" s="35">
        <v>3.1592777007900001</v>
      </c>
      <c r="CB15" s="35">
        <v>853.19638175199998</v>
      </c>
      <c r="CC15" s="29">
        <f t="shared" si="32"/>
        <v>-1.0714359926638766E-7</v>
      </c>
      <c r="CD15" s="29">
        <f t="shared" si="33"/>
        <v>-1.0719528144949692E-7</v>
      </c>
      <c r="CE15" s="29">
        <f t="shared" si="34"/>
        <v>-1.0719528127003628E-7</v>
      </c>
      <c r="CF15" s="29">
        <f t="shared" si="35"/>
        <v>-1.0719528127003628E-7</v>
      </c>
      <c r="CH15" s="35">
        <v>5.7779999999999999E-8</v>
      </c>
      <c r="CI15" s="35">
        <v>1.6803787769999998E-2</v>
      </c>
      <c r="CJ15" s="35">
        <v>210.11770170029999</v>
      </c>
      <c r="CK15" s="29">
        <f t="shared" si="36"/>
        <v>-5.5401563606006643E-8</v>
      </c>
      <c r="CL15" s="29">
        <f t="shared" si="37"/>
        <v>-5.5402086158185365E-8</v>
      </c>
      <c r="CM15" s="29">
        <f t="shared" si="38"/>
        <v>-5.5402086156370914E-8</v>
      </c>
      <c r="CN15" s="29">
        <f t="shared" si="39"/>
        <v>-5.5402086156370914E-8</v>
      </c>
      <c r="CP15" s="35">
        <v>4.56E-9</v>
      </c>
      <c r="CQ15" s="35">
        <v>0.47338193402000001</v>
      </c>
      <c r="CR15" s="35">
        <v>632.78373931320004</v>
      </c>
      <c r="CS15" s="29">
        <f t="shared" si="40"/>
        <v>-1.1042211328554916E-9</v>
      </c>
      <c r="CT15" s="29">
        <f t="shared" si="41"/>
        <v>-1.1046455080042007E-9</v>
      </c>
      <c r="CU15" s="29">
        <f t="shared" si="42"/>
        <v>-1.1046455065305902E-9</v>
      </c>
      <c r="CV15" s="29">
        <f t="shared" si="43"/>
        <v>-1.1046455065305902E-9</v>
      </c>
      <c r="CX15" s="35"/>
      <c r="CY15" s="35"/>
      <c r="CZ15" s="35"/>
      <c r="DF15" s="35">
        <v>3.2401718E-4</v>
      </c>
      <c r="DG15" s="35">
        <v>5.4708460694700003</v>
      </c>
      <c r="DH15" s="35">
        <v>949.17560896980001</v>
      </c>
      <c r="DI15" s="29">
        <f t="shared" si="48"/>
        <v>-1.4584807145015844E-4</v>
      </c>
      <c r="DJ15" s="29">
        <f t="shared" si="49"/>
        <v>-1.4580643996110361E-4</v>
      </c>
      <c r="DK15" s="29">
        <f t="shared" si="50"/>
        <v>-1.4580644010567278E-4</v>
      </c>
      <c r="DL15" s="29">
        <f t="shared" si="51"/>
        <v>-1.4580644010567278E-4</v>
      </c>
      <c r="DN15" s="35">
        <v>4.2474549999999998E-5</v>
      </c>
      <c r="DO15" s="35">
        <v>0.39299384542999999</v>
      </c>
      <c r="DP15" s="35">
        <v>227.52618943959999</v>
      </c>
      <c r="DQ15" s="29">
        <f t="shared" si="52"/>
        <v>-2.4815168117678611E-5</v>
      </c>
      <c r="DR15" s="29">
        <f t="shared" si="53"/>
        <v>-2.4816357016415926E-5</v>
      </c>
      <c r="DS15" s="29">
        <f t="shared" si="54"/>
        <v>-2.4816357012287572E-5</v>
      </c>
      <c r="DT15" s="29">
        <f t="shared" si="55"/>
        <v>-2.4816357012287572E-5</v>
      </c>
      <c r="DV15" s="35">
        <v>9.2383999999999995E-6</v>
      </c>
      <c r="DW15" s="35">
        <v>5.4639242273699997</v>
      </c>
      <c r="DX15" s="35">
        <v>323.50541665740002</v>
      </c>
      <c r="DY15" s="29">
        <f t="shared" si="56"/>
        <v>-2.5291818198556575E-6</v>
      </c>
      <c r="DZ15" s="29">
        <f t="shared" si="57"/>
        <v>-2.5296175472415532E-6</v>
      </c>
      <c r="EA15" s="29">
        <f t="shared" si="58"/>
        <v>-2.5296175457285139E-6</v>
      </c>
      <c r="EB15" s="29">
        <f t="shared" si="59"/>
        <v>-2.5296175457285139E-6</v>
      </c>
      <c r="ED15" s="35">
        <v>1.2144200000000001E-6</v>
      </c>
      <c r="EE15" s="35">
        <v>3.7683137410400001</v>
      </c>
      <c r="EF15" s="35">
        <v>323.50541665740002</v>
      </c>
      <c r="EG15" s="29">
        <f t="shared" si="60"/>
        <v>-1.1175483269065595E-6</v>
      </c>
      <c r="EH15" s="29">
        <f t="shared" si="61"/>
        <v>-1.1175250179368179E-6</v>
      </c>
      <c r="EI15" s="29">
        <f t="shared" si="62"/>
        <v>-1.1175250180177623E-6</v>
      </c>
      <c r="EJ15" s="29">
        <f t="shared" si="63"/>
        <v>-1.1175250180177623E-6</v>
      </c>
      <c r="EL15" s="35">
        <v>1.2708E-7</v>
      </c>
      <c r="EM15" s="35">
        <v>2.0934930592600001</v>
      </c>
      <c r="EN15" s="35">
        <v>323.50541665740002</v>
      </c>
      <c r="EO15" s="29">
        <f t="shared" si="64"/>
        <v>6.1609824362642628E-8</v>
      </c>
      <c r="EP15" s="29">
        <f t="shared" si="65"/>
        <v>6.1615274763035496E-8</v>
      </c>
      <c r="EQ15" s="29">
        <f t="shared" si="66"/>
        <v>6.1615274744109406E-8</v>
      </c>
      <c r="ER15" s="29">
        <f t="shared" si="67"/>
        <v>6.1615274744109406E-8</v>
      </c>
      <c r="ET15" s="35">
        <v>2.8830000000000001E-8</v>
      </c>
      <c r="EU15" s="35">
        <v>3.1800301920399998</v>
      </c>
      <c r="EV15" s="35">
        <v>419.48464387519999</v>
      </c>
      <c r="EW15" s="29">
        <f t="shared" si="68"/>
        <v>-2.4295656730878132E-8</v>
      </c>
      <c r="EX15" s="29">
        <f t="shared" si="69"/>
        <v>-2.4296643602283387E-8</v>
      </c>
      <c r="EY15" s="29">
        <f t="shared" si="70"/>
        <v>-2.4296643598856669E-8</v>
      </c>
      <c r="EZ15" s="29">
        <f t="shared" si="71"/>
        <v>-2.4296643598856669E-8</v>
      </c>
    </row>
    <row r="16" spans="1:156" s="29" customFormat="1" ht="13.5" x14ac:dyDescent="0.3">
      <c r="A16" s="37"/>
      <c r="B16" s="37"/>
      <c r="C16" s="37"/>
      <c r="D16" s="37"/>
      <c r="E16" s="37"/>
      <c r="F16" s="37"/>
      <c r="G16" s="37"/>
      <c r="N16" s="35">
        <v>1.0725066E-4</v>
      </c>
      <c r="O16" s="35">
        <v>3.12939596466</v>
      </c>
      <c r="P16" s="35">
        <v>202.25339517410001</v>
      </c>
      <c r="Q16" s="29">
        <f t="shared" si="0"/>
        <v>1.0632905929283898E-4</v>
      </c>
      <c r="R16" s="29">
        <f t="shared" si="1"/>
        <v>1.0632948937707839E-4</v>
      </c>
      <c r="S16" s="29">
        <f t="shared" si="2"/>
        <v>1.063294893755851E-4</v>
      </c>
      <c r="T16" s="29">
        <f t="shared" si="3"/>
        <v>1.063294893755851E-4</v>
      </c>
      <c r="V16" s="35">
        <v>1.9530359999999999E-5</v>
      </c>
      <c r="W16" s="35">
        <v>3.5639468330000001</v>
      </c>
      <c r="X16" s="35">
        <v>11.045700263900001</v>
      </c>
      <c r="Y16" s="29">
        <f t="shared" si="4"/>
        <v>-1.6099698013788733E-5</v>
      </c>
      <c r="Z16" s="29">
        <f t="shared" si="5"/>
        <v>-1.6099716525506266E-5</v>
      </c>
      <c r="AA16" s="29">
        <f t="shared" si="6"/>
        <v>-1.6099716525441983E-5</v>
      </c>
      <c r="AB16" s="29">
        <f t="shared" si="7"/>
        <v>-1.6099716525441983E-5</v>
      </c>
      <c r="AD16" s="35">
        <v>4.2509999999999996E-6</v>
      </c>
      <c r="AE16" s="35">
        <v>0.20935499279</v>
      </c>
      <c r="AF16" s="35">
        <v>227.52618943959999</v>
      </c>
      <c r="AG16" s="29">
        <f t="shared" si="8"/>
        <v>-3.0718350361802647E-6</v>
      </c>
      <c r="AH16" s="29">
        <f t="shared" si="9"/>
        <v>-3.0719363823251245E-6</v>
      </c>
      <c r="AI16" s="29">
        <f t="shared" si="10"/>
        <v>-3.071936381973209E-6</v>
      </c>
      <c r="AJ16" s="29">
        <f t="shared" si="11"/>
        <v>-3.071936381973209E-6</v>
      </c>
      <c r="AL16" s="35">
        <v>3.8746E-7</v>
      </c>
      <c r="AM16" s="35">
        <v>5.8338619952900004</v>
      </c>
      <c r="AN16" s="35">
        <v>110.2063212194</v>
      </c>
      <c r="AO16" s="29">
        <f t="shared" si="12"/>
        <v>8.8392568699187367E-8</v>
      </c>
      <c r="AP16" s="29">
        <f t="shared" si="13"/>
        <v>8.8398870768639745E-8</v>
      </c>
      <c r="AQ16" s="29">
        <f t="shared" si="14"/>
        <v>8.8398870746756132E-8</v>
      </c>
      <c r="AR16" s="29">
        <f t="shared" si="15"/>
        <v>8.8398870746756132E-8</v>
      </c>
      <c r="AT16" s="35">
        <v>4.4630000000000003E-8</v>
      </c>
      <c r="AU16" s="35">
        <v>2.1178322517599999</v>
      </c>
      <c r="AV16" s="35">
        <v>440.82528487759998</v>
      </c>
      <c r="AW16" s="29">
        <f t="shared" si="16"/>
        <v>-4.4147959548921676E-8</v>
      </c>
      <c r="AX16" s="29">
        <f t="shared" si="17"/>
        <v>-4.4147522313344658E-8</v>
      </c>
      <c r="AY16" s="29">
        <f t="shared" si="18"/>
        <v>-4.4147522314863295E-8</v>
      </c>
      <c r="AZ16" s="29">
        <f t="shared" si="19"/>
        <v>-4.4147522314863295E-8</v>
      </c>
      <c r="BB16" s="35">
        <v>5.4899999999999999E-9</v>
      </c>
      <c r="BC16" s="35">
        <v>4.8773328826400002</v>
      </c>
      <c r="BD16" s="35">
        <v>88.865680217000005</v>
      </c>
      <c r="BE16" s="29">
        <f t="shared" si="20"/>
        <v>5.4861413958843346E-9</v>
      </c>
      <c r="BF16" s="29">
        <f t="shared" si="21"/>
        <v>5.4861441676263353E-9</v>
      </c>
      <c r="BG16" s="29">
        <f t="shared" si="22"/>
        <v>5.4861441676167119E-9</v>
      </c>
      <c r="BH16" s="29">
        <f t="shared" si="23"/>
        <v>5.4861441676167119E-9</v>
      </c>
      <c r="BJ16" s="35">
        <v>7.0764499999999998E-6</v>
      </c>
      <c r="BK16" s="35">
        <v>3.8030232954700001</v>
      </c>
      <c r="BL16" s="35">
        <v>323.50541665740002</v>
      </c>
      <c r="BM16" s="29">
        <f t="shared" si="24"/>
        <v>-6.60416441694697E-6</v>
      </c>
      <c r="BN16" s="29">
        <f t="shared" si="25"/>
        <v>-6.6040397586676096E-6</v>
      </c>
      <c r="BO16" s="29">
        <f t="shared" si="26"/>
        <v>-6.6040397591005086E-6</v>
      </c>
      <c r="BP16" s="29">
        <f t="shared" si="27"/>
        <v>-6.6040397591005086E-6</v>
      </c>
      <c r="BR16" s="35">
        <v>1.2773100000000001E-6</v>
      </c>
      <c r="BS16" s="35">
        <v>1.20711452525</v>
      </c>
      <c r="BT16" s="35">
        <v>529.69096509459996</v>
      </c>
      <c r="BU16" s="29">
        <f t="shared" si="28"/>
        <v>-1.1835584332866989E-6</v>
      </c>
      <c r="BV16" s="29">
        <f t="shared" si="29"/>
        <v>-1.1835969961990361E-6</v>
      </c>
      <c r="BW16" s="29">
        <f t="shared" si="30"/>
        <v>-1.1835969960651405E-6</v>
      </c>
      <c r="BX16" s="29">
        <f t="shared" si="31"/>
        <v>-1.1835969960651405E-6</v>
      </c>
      <c r="BZ16" s="35">
        <v>2.8602000000000002E-7</v>
      </c>
      <c r="CA16" s="35">
        <v>4.5297832755799998</v>
      </c>
      <c r="CB16" s="35">
        <v>210.11770170029999</v>
      </c>
      <c r="CC16" s="29">
        <f t="shared" si="32"/>
        <v>-2.5282979565687287E-8</v>
      </c>
      <c r="CD16" s="29">
        <f t="shared" si="33"/>
        <v>-2.5273905268393253E-8</v>
      </c>
      <c r="CE16" s="29">
        <f t="shared" si="34"/>
        <v>-2.5273905299903441E-8</v>
      </c>
      <c r="CF16" s="29">
        <f t="shared" si="35"/>
        <v>-2.5273905299903441E-8</v>
      </c>
      <c r="CH16" s="35">
        <v>4.8809999999999998E-8</v>
      </c>
      <c r="CI16" s="35">
        <v>5.6371973088400003</v>
      </c>
      <c r="CJ16" s="35">
        <v>14.227094001599999</v>
      </c>
      <c r="CK16" s="29">
        <f t="shared" si="36"/>
        <v>4.4668539056290047E-8</v>
      </c>
      <c r="CL16" s="29">
        <f t="shared" si="37"/>
        <v>4.4668496622993989E-8</v>
      </c>
      <c r="CM16" s="29">
        <f t="shared" si="38"/>
        <v>4.4668496623141327E-8</v>
      </c>
      <c r="CN16" s="29">
        <f t="shared" si="39"/>
        <v>4.4668496623141327E-8</v>
      </c>
      <c r="CP16" s="35">
        <v>5.0899999999999996E-9</v>
      </c>
      <c r="CQ16" s="35">
        <v>0.31432285584000003</v>
      </c>
      <c r="CR16" s="35">
        <v>412.3710968744</v>
      </c>
      <c r="CS16" s="29">
        <f t="shared" si="40"/>
        <v>3.7969208882358022E-9</v>
      </c>
      <c r="CT16" s="29">
        <f t="shared" si="41"/>
        <v>3.7971327819039966E-9</v>
      </c>
      <c r="CU16" s="29">
        <f t="shared" si="42"/>
        <v>3.7971327811682302E-9</v>
      </c>
      <c r="CV16" s="29">
        <f t="shared" si="43"/>
        <v>3.7971327811682302E-9</v>
      </c>
      <c r="CX16" s="35"/>
      <c r="CY16" s="35"/>
      <c r="CZ16" s="35"/>
      <c r="DF16" s="35">
        <v>2.0936573E-4</v>
      </c>
      <c r="DG16" s="35">
        <v>0.46349163992999998</v>
      </c>
      <c r="DH16" s="35">
        <v>735.87651353180001</v>
      </c>
      <c r="DI16" s="29">
        <f t="shared" si="48"/>
        <v>2.0698812126052963E-4</v>
      </c>
      <c r="DJ16" s="29">
        <f t="shared" si="49"/>
        <v>2.0698461032776728E-4</v>
      </c>
      <c r="DK16" s="29">
        <f t="shared" si="50"/>
        <v>2.0698461033996331E-4</v>
      </c>
      <c r="DL16" s="29">
        <f t="shared" si="51"/>
        <v>2.0698461033996331E-4</v>
      </c>
      <c r="DN16" s="35">
        <v>3.2520839999999998E-5</v>
      </c>
      <c r="DO16" s="35">
        <v>1.25853470491</v>
      </c>
      <c r="DP16" s="35">
        <v>95.979227217800002</v>
      </c>
      <c r="DQ16" s="29">
        <f t="shared" si="52"/>
        <v>-3.0826970881440299E-5</v>
      </c>
      <c r="DR16" s="29">
        <f t="shared" si="53"/>
        <v>-3.0826820168986165E-5</v>
      </c>
      <c r="DS16" s="29">
        <f t="shared" si="54"/>
        <v>-3.0826820169509517E-5</v>
      </c>
      <c r="DT16" s="29">
        <f t="shared" si="55"/>
        <v>-3.0826820169509517E-5</v>
      </c>
      <c r="DV16" s="35">
        <v>7.0593600000000003E-6</v>
      </c>
      <c r="DW16" s="35">
        <v>2.9708128009800001</v>
      </c>
      <c r="DX16" s="35">
        <v>95.979227217800002</v>
      </c>
      <c r="DY16" s="29">
        <f t="shared" si="56"/>
        <v>-1.2825236826050453E-6</v>
      </c>
      <c r="DZ16" s="29">
        <f t="shared" si="57"/>
        <v>-1.2826246800812563E-6</v>
      </c>
      <c r="EA16" s="29">
        <f t="shared" si="58"/>
        <v>-1.2826246797305437E-6</v>
      </c>
      <c r="EB16" s="29">
        <f t="shared" si="59"/>
        <v>-1.2826246797305437E-6</v>
      </c>
      <c r="ED16" s="35">
        <v>1.0121499999999999E-6</v>
      </c>
      <c r="EE16" s="35">
        <v>5.8188413775500001</v>
      </c>
      <c r="EF16" s="35">
        <v>412.3710968744</v>
      </c>
      <c r="EG16" s="29">
        <f t="shared" si="60"/>
        <v>1.0108931053065313E-6</v>
      </c>
      <c r="EH16" s="29">
        <f t="shared" si="61"/>
        <v>1.0108899512532741E-6</v>
      </c>
      <c r="EI16" s="29">
        <f t="shared" si="62"/>
        <v>1.0108899512642332E-6</v>
      </c>
      <c r="EJ16" s="29">
        <f t="shared" si="63"/>
        <v>1.0108899512642332E-6</v>
      </c>
      <c r="EL16" s="35">
        <v>1.4723999999999999E-7</v>
      </c>
      <c r="EM16" s="35">
        <v>0.29905316786000002</v>
      </c>
      <c r="EN16" s="35">
        <v>419.48464387519999</v>
      </c>
      <c r="EO16" s="29">
        <f t="shared" si="64"/>
        <v>9.9467153562850494E-8</v>
      </c>
      <c r="EP16" s="29">
        <f t="shared" si="65"/>
        <v>9.9474056622187005E-8</v>
      </c>
      <c r="EQ16" s="29">
        <f t="shared" si="66"/>
        <v>9.9474056598217098E-8</v>
      </c>
      <c r="ER16" s="29">
        <f t="shared" si="67"/>
        <v>9.9474056598217098E-8</v>
      </c>
      <c r="ET16" s="35">
        <v>2.3380000000000002E-8</v>
      </c>
      <c r="EU16" s="35">
        <v>3.6955355432700001</v>
      </c>
      <c r="EV16" s="35">
        <v>88.865680217000005</v>
      </c>
      <c r="EW16" s="29">
        <f t="shared" si="68"/>
        <v>9.6718638516211906E-9</v>
      </c>
      <c r="EX16" s="29">
        <f t="shared" si="69"/>
        <v>9.6715771175236258E-9</v>
      </c>
      <c r="EY16" s="29">
        <f t="shared" si="70"/>
        <v>9.6715771185193064E-9</v>
      </c>
      <c r="EZ16" s="29">
        <f t="shared" si="71"/>
        <v>9.6715771185193064E-9</v>
      </c>
    </row>
    <row r="17" spans="1:156" s="29" customFormat="1" ht="13.5" x14ac:dyDescent="0.3">
      <c r="N17" s="35">
        <v>5.8632070000000002E-5</v>
      </c>
      <c r="O17" s="35">
        <v>0.23657028777</v>
      </c>
      <c r="P17" s="35">
        <v>529.69096509459996</v>
      </c>
      <c r="Q17" s="29">
        <f t="shared" si="0"/>
        <v>-4.8881539005910287E-5</v>
      </c>
      <c r="R17" s="29">
        <f t="shared" si="1"/>
        <v>-4.8878939136699487E-5</v>
      </c>
      <c r="S17" s="29">
        <f t="shared" si="2"/>
        <v>-4.8878939145728031E-5</v>
      </c>
      <c r="T17" s="29">
        <f t="shared" si="3"/>
        <v>-4.8878939145728031E-5</v>
      </c>
      <c r="V17" s="35">
        <v>1.249348E-5</v>
      </c>
      <c r="W17" s="35">
        <v>2.6280373751899999</v>
      </c>
      <c r="X17" s="35">
        <v>95.979227217800002</v>
      </c>
      <c r="Y17" s="29">
        <f t="shared" si="4"/>
        <v>-6.266943072928717E-6</v>
      </c>
      <c r="Z17" s="29">
        <f t="shared" si="5"/>
        <v>-6.2671003179035308E-6</v>
      </c>
      <c r="AA17" s="29">
        <f t="shared" si="6"/>
        <v>-6.2671003173575011E-6</v>
      </c>
      <c r="AB17" s="29">
        <f t="shared" si="7"/>
        <v>-6.2671003173575011E-6</v>
      </c>
      <c r="AD17" s="35">
        <v>2.73739E-6</v>
      </c>
      <c r="AE17" s="35">
        <v>4.2884101178399998</v>
      </c>
      <c r="AF17" s="35">
        <v>95.979227217800002</v>
      </c>
      <c r="AG17" s="29">
        <f t="shared" si="8"/>
        <v>2.4814286102791243E-6</v>
      </c>
      <c r="AH17" s="29">
        <f t="shared" si="9"/>
        <v>2.4814117946111782E-6</v>
      </c>
      <c r="AI17" s="29">
        <f t="shared" si="10"/>
        <v>2.4814117946695705E-6</v>
      </c>
      <c r="AJ17" s="29">
        <f t="shared" si="11"/>
        <v>2.4814117946695705E-6</v>
      </c>
      <c r="AL17" s="35">
        <v>2.8024999999999998E-7</v>
      </c>
      <c r="AM17" s="35">
        <v>3.0123531151399998</v>
      </c>
      <c r="AN17" s="35">
        <v>647.01083331480004</v>
      </c>
      <c r="AO17" s="29">
        <f t="shared" si="12"/>
        <v>1.6195153776126825E-7</v>
      </c>
      <c r="AP17" s="29">
        <f t="shared" si="13"/>
        <v>1.6197396898181051E-7</v>
      </c>
      <c r="AQ17" s="29">
        <f t="shared" si="14"/>
        <v>1.6197396890392149E-7</v>
      </c>
      <c r="AR17" s="29">
        <f t="shared" si="15"/>
        <v>1.6197396890392149E-7</v>
      </c>
      <c r="AT17" s="35">
        <v>3.229E-8</v>
      </c>
      <c r="AU17" s="35">
        <v>4.0927807783399999</v>
      </c>
      <c r="AV17" s="35">
        <v>110.2063212194</v>
      </c>
      <c r="AW17" s="29">
        <f t="shared" si="16"/>
        <v>2.9735461112372459E-8</v>
      </c>
      <c r="AX17" s="29">
        <f t="shared" si="17"/>
        <v>2.9735250825048185E-8</v>
      </c>
      <c r="AY17" s="29">
        <f t="shared" si="18"/>
        <v>2.9735250825778414E-8</v>
      </c>
      <c r="AZ17" s="29">
        <f t="shared" si="19"/>
        <v>2.9735250825778414E-8</v>
      </c>
      <c r="BB17" s="35">
        <v>5.04E-9</v>
      </c>
      <c r="BC17" s="35">
        <v>4.7795549620299997</v>
      </c>
      <c r="BD17" s="35">
        <v>419.48464387519999</v>
      </c>
      <c r="BE17" s="29">
        <f t="shared" si="20"/>
        <v>2.8341663512222198E-9</v>
      </c>
      <c r="BF17" s="29">
        <f t="shared" si="21"/>
        <v>2.8339013359583092E-9</v>
      </c>
      <c r="BG17" s="29">
        <f t="shared" si="22"/>
        <v>2.8339013368785807E-9</v>
      </c>
      <c r="BH17" s="29">
        <f t="shared" si="23"/>
        <v>2.8339013368785807E-9</v>
      </c>
      <c r="BJ17" s="35">
        <v>5.5231300000000001E-6</v>
      </c>
      <c r="BK17" s="35">
        <v>5.13149109045</v>
      </c>
      <c r="BL17" s="35">
        <v>202.25339517410001</v>
      </c>
      <c r="BM17" s="29">
        <f t="shared" si="24"/>
        <v>-2.9454436532613889E-6</v>
      </c>
      <c r="BN17" s="29">
        <f t="shared" si="25"/>
        <v>-2.9453004090938009E-6</v>
      </c>
      <c r="BO17" s="29">
        <f t="shared" si="26"/>
        <v>-2.9453004095912232E-6</v>
      </c>
      <c r="BP17" s="29">
        <f t="shared" si="27"/>
        <v>-2.9453004095912232E-6</v>
      </c>
      <c r="BR17" s="35">
        <v>1.66237E-6</v>
      </c>
      <c r="BS17" s="35">
        <v>2.44351613165</v>
      </c>
      <c r="BT17" s="35">
        <v>199.0720014364</v>
      </c>
      <c r="BU17" s="29">
        <f t="shared" si="28"/>
        <v>1.3660132566625766E-6</v>
      </c>
      <c r="BV17" s="29">
        <f t="shared" si="29"/>
        <v>1.3659846683042828E-6</v>
      </c>
      <c r="BW17" s="29">
        <f t="shared" si="30"/>
        <v>1.3659846684035572E-6</v>
      </c>
      <c r="BX17" s="29">
        <f t="shared" si="31"/>
        <v>1.3659846684035572E-6</v>
      </c>
      <c r="BZ17" s="35">
        <v>2.3969E-7</v>
      </c>
      <c r="CA17" s="35">
        <v>1.11595912146</v>
      </c>
      <c r="CB17" s="35">
        <v>14.227094001599999</v>
      </c>
      <c r="CC17" s="29">
        <f t="shared" si="32"/>
        <v>5.3187120773423763E-8</v>
      </c>
      <c r="CD17" s="29">
        <f t="shared" si="33"/>
        <v>5.3187624805700564E-8</v>
      </c>
      <c r="CE17" s="29">
        <f t="shared" si="34"/>
        <v>5.3187624803950296E-8</v>
      </c>
      <c r="CF17" s="29">
        <f t="shared" si="35"/>
        <v>5.3187624803950296E-8</v>
      </c>
      <c r="CH17" s="35">
        <v>4.5009999999999997E-8</v>
      </c>
      <c r="CI17" s="35">
        <v>1.2242441901000001</v>
      </c>
      <c r="CJ17" s="35">
        <v>853.19638175199998</v>
      </c>
      <c r="CK17" s="29">
        <f t="shared" si="36"/>
        <v>-3.6470013822904839E-8</v>
      </c>
      <c r="CL17" s="29">
        <f t="shared" si="37"/>
        <v>-3.6466601903837498E-8</v>
      </c>
      <c r="CM17" s="29">
        <f t="shared" si="38"/>
        <v>-3.6466601915686318E-8</v>
      </c>
      <c r="CN17" s="29">
        <f t="shared" si="39"/>
        <v>-3.6466601915686318E-8</v>
      </c>
      <c r="CP17" s="35">
        <v>3.4299999999999999E-9</v>
      </c>
      <c r="CQ17" s="35">
        <v>5.8641387535499998</v>
      </c>
      <c r="CR17" s="35">
        <v>853.19638175199998</v>
      </c>
      <c r="CS17" s="29">
        <f t="shared" si="40"/>
        <v>2.2062205553545606E-9</v>
      </c>
      <c r="CT17" s="29">
        <f t="shared" si="41"/>
        <v>2.2065602023196774E-9</v>
      </c>
      <c r="CU17" s="29">
        <f t="shared" si="42"/>
        <v>2.2065602011403255E-9</v>
      </c>
      <c r="CV17" s="29">
        <f t="shared" si="43"/>
        <v>2.2065602011403255E-9</v>
      </c>
      <c r="CX17" s="40"/>
      <c r="CY17" s="40"/>
      <c r="CZ17" s="40"/>
      <c r="DF17" s="35">
        <v>2.0839118E-4</v>
      </c>
      <c r="DG17" s="35">
        <v>1.5210259064</v>
      </c>
      <c r="DH17" s="35">
        <v>433.71173787679999</v>
      </c>
      <c r="DI17" s="29">
        <f t="shared" si="48"/>
        <v>-1.3604883520049239E-4</v>
      </c>
      <c r="DJ17" s="29">
        <f t="shared" si="49"/>
        <v>-1.3603845696955557E-4</v>
      </c>
      <c r="DK17" s="29">
        <f t="shared" si="50"/>
        <v>-1.3603845700559447E-4</v>
      </c>
      <c r="DL17" s="29">
        <f t="shared" si="51"/>
        <v>-1.3603845700559447E-4</v>
      </c>
      <c r="DN17" s="35">
        <v>2.8560059999999998E-5</v>
      </c>
      <c r="DO17" s="35">
        <v>2.1673140536600002</v>
      </c>
      <c r="DP17" s="35">
        <v>735.87651353180001</v>
      </c>
      <c r="DQ17" s="29">
        <f t="shared" si="52"/>
        <v>5.0901450309446048E-7</v>
      </c>
      <c r="DR17" s="29">
        <f t="shared" si="53"/>
        <v>5.1219981084555264E-7</v>
      </c>
      <c r="DS17" s="29">
        <f t="shared" si="54"/>
        <v>5.121997997847277E-7</v>
      </c>
      <c r="DT17" s="29">
        <f t="shared" si="55"/>
        <v>5.121997997847277E-7</v>
      </c>
      <c r="DV17" s="35">
        <v>5.4611500000000002E-6</v>
      </c>
      <c r="DW17" s="35">
        <v>4.1285418152200002</v>
      </c>
      <c r="DX17" s="35">
        <v>412.3710968744</v>
      </c>
      <c r="DY17" s="29">
        <f t="shared" si="56"/>
        <v>-9.2040051295959289E-7</v>
      </c>
      <c r="DZ17" s="29">
        <f t="shared" si="57"/>
        <v>-9.207370009232586E-7</v>
      </c>
      <c r="EA17" s="29">
        <f t="shared" si="58"/>
        <v>-9.207369997548297E-7</v>
      </c>
      <c r="EB17" s="29">
        <f t="shared" si="59"/>
        <v>-9.207369997548297E-7</v>
      </c>
      <c r="ED17" s="35">
        <v>1.02146E-6</v>
      </c>
      <c r="EE17" s="35">
        <v>4.7097442280299999</v>
      </c>
      <c r="EF17" s="35">
        <v>95.979227217800002</v>
      </c>
      <c r="EG17" s="29">
        <f t="shared" si="60"/>
        <v>1.0213517822865873E-6</v>
      </c>
      <c r="EH17" s="29">
        <f t="shared" si="61"/>
        <v>1.0213515658581473E-6</v>
      </c>
      <c r="EI17" s="29">
        <f t="shared" si="62"/>
        <v>1.0213515658588993E-6</v>
      </c>
      <c r="EJ17" s="29">
        <f t="shared" si="63"/>
        <v>1.0213515658588993E-6</v>
      </c>
      <c r="EL17" s="35">
        <v>1.1133E-7</v>
      </c>
      <c r="EM17" s="35">
        <v>2.4630482598999999</v>
      </c>
      <c r="EN17" s="35">
        <v>117.31986822019999</v>
      </c>
      <c r="EO17" s="29">
        <f t="shared" si="64"/>
        <v>-3.7530264938314794E-8</v>
      </c>
      <c r="EP17" s="29">
        <f t="shared" si="65"/>
        <v>-3.753212892900584E-8</v>
      </c>
      <c r="EQ17" s="29">
        <f t="shared" si="66"/>
        <v>-3.7532128922533225E-8</v>
      </c>
      <c r="ER17" s="29">
        <f t="shared" si="67"/>
        <v>-3.7532128922533225E-8</v>
      </c>
      <c r="ET17" s="35">
        <v>1.9499999999999999E-8</v>
      </c>
      <c r="EU17" s="35">
        <v>5.3272924778000004</v>
      </c>
      <c r="EV17" s="35">
        <v>302.16477565500003</v>
      </c>
      <c r="EW17" s="29">
        <f t="shared" si="68"/>
        <v>-1.3441784320858136E-8</v>
      </c>
      <c r="EX17" s="29">
        <f t="shared" si="69"/>
        <v>-1.3442431369689272E-8</v>
      </c>
      <c r="EY17" s="29">
        <f t="shared" si="70"/>
        <v>-1.344243136744247E-8</v>
      </c>
      <c r="EZ17" s="29">
        <f t="shared" si="71"/>
        <v>-1.344243136744247E-8</v>
      </c>
    </row>
    <row r="18" spans="1:156" s="29" customFormat="1" ht="13.5" x14ac:dyDescent="0.3">
      <c r="N18" s="35">
        <v>5.2277710000000003E-5</v>
      </c>
      <c r="O18" s="35">
        <v>4.2078316237999998</v>
      </c>
      <c r="P18" s="35">
        <v>3.1813937377000001</v>
      </c>
      <c r="Q18" s="29">
        <f t="shared" si="0"/>
        <v>-2.2874736883119365E-5</v>
      </c>
      <c r="R18" s="29">
        <f t="shared" si="1"/>
        <v>-2.2874759552586793E-5</v>
      </c>
      <c r="S18" s="29">
        <f t="shared" si="2"/>
        <v>-2.287475955250809E-5</v>
      </c>
      <c r="T18" s="29">
        <f t="shared" si="3"/>
        <v>-2.287475955250809E-5</v>
      </c>
      <c r="V18" s="35">
        <v>9.21683E-6</v>
      </c>
      <c r="W18" s="35">
        <v>1.9608983424999999</v>
      </c>
      <c r="X18" s="35">
        <v>227.52618943959999</v>
      </c>
      <c r="Y18" s="29">
        <f t="shared" si="4"/>
        <v>7.4646258188563358E-6</v>
      </c>
      <c r="Z18" s="29">
        <f t="shared" si="5"/>
        <v>7.4644393493483588E-6</v>
      </c>
      <c r="AA18" s="29">
        <f t="shared" si="6"/>
        <v>7.4644393499958824E-6</v>
      </c>
      <c r="AB18" s="29">
        <f t="shared" si="7"/>
        <v>7.4644393499958824E-6</v>
      </c>
      <c r="AD18" s="35">
        <v>1.6157099999999999E-6</v>
      </c>
      <c r="AE18" s="35">
        <v>1.3813914942000001</v>
      </c>
      <c r="AF18" s="35">
        <v>11.045700263900001</v>
      </c>
      <c r="AG18" s="29">
        <f t="shared" si="8"/>
        <v>1.6159616903823135E-8</v>
      </c>
      <c r="AH18" s="29">
        <f t="shared" si="9"/>
        <v>1.6162322055999105E-8</v>
      </c>
      <c r="AI18" s="29">
        <f t="shared" si="10"/>
        <v>1.6162322046605453E-8</v>
      </c>
      <c r="AJ18" s="29">
        <f t="shared" si="11"/>
        <v>1.6162322046605453E-8</v>
      </c>
      <c r="AL18" s="35">
        <v>2.5029E-7</v>
      </c>
      <c r="AM18" s="35">
        <v>0.98808170740000001</v>
      </c>
      <c r="AN18" s="35">
        <v>3.9321532631</v>
      </c>
      <c r="AO18" s="29">
        <f t="shared" si="12"/>
        <v>1.2411404219159172E-7</v>
      </c>
      <c r="AP18" s="29">
        <f t="shared" si="13"/>
        <v>1.2411417174406035E-7</v>
      </c>
      <c r="AQ18" s="29">
        <f t="shared" si="14"/>
        <v>1.2411417174361044E-7</v>
      </c>
      <c r="AR18" s="29">
        <f t="shared" si="15"/>
        <v>1.2411417174361044E-7</v>
      </c>
      <c r="AT18" s="35">
        <v>2.871E-8</v>
      </c>
      <c r="AU18" s="35">
        <v>2.7720315386599998</v>
      </c>
      <c r="AV18" s="35">
        <v>412.3710968744</v>
      </c>
      <c r="AW18" s="29">
        <f t="shared" si="16"/>
        <v>-2.8681011159682083E-8</v>
      </c>
      <c r="AX18" s="29">
        <f t="shared" si="17"/>
        <v>-2.8681091730988669E-8</v>
      </c>
      <c r="AY18" s="29">
        <f t="shared" si="18"/>
        <v>-2.8681091730709082E-8</v>
      </c>
      <c r="AZ18" s="29">
        <f t="shared" si="19"/>
        <v>-2.8681091730709082E-8</v>
      </c>
      <c r="BB18" s="35">
        <v>3.46E-9</v>
      </c>
      <c r="BC18" s="35">
        <v>4.3184754739400004</v>
      </c>
      <c r="BD18" s="35">
        <v>853.19638175199998</v>
      </c>
      <c r="BE18" s="29">
        <f t="shared" si="20"/>
        <v>2.7043695197832528E-9</v>
      </c>
      <c r="BF18" s="29">
        <f t="shared" si="21"/>
        <v>2.7040903682488186E-9</v>
      </c>
      <c r="BG18" s="29">
        <f t="shared" si="22"/>
        <v>2.7040903692182445E-9</v>
      </c>
      <c r="BH18" s="29">
        <f t="shared" si="23"/>
        <v>2.7040903692182445E-9</v>
      </c>
      <c r="BJ18" s="35">
        <v>3.9967500000000003E-6</v>
      </c>
      <c r="BK18" s="35">
        <v>3.35891413961</v>
      </c>
      <c r="BL18" s="35">
        <v>227.52618943959999</v>
      </c>
      <c r="BM18" s="29">
        <f t="shared" si="24"/>
        <v>2.866009348241153E-6</v>
      </c>
      <c r="BN18" s="29">
        <f t="shared" si="25"/>
        <v>2.8661054234497807E-6</v>
      </c>
      <c r="BO18" s="29">
        <f t="shared" si="26"/>
        <v>2.8661054231161691E-6</v>
      </c>
      <c r="BP18" s="29">
        <f t="shared" si="27"/>
        <v>2.8661054231161691E-6</v>
      </c>
      <c r="BR18" s="35">
        <v>1.5822000000000001E-6</v>
      </c>
      <c r="BS18" s="35">
        <v>5.2085012576600001</v>
      </c>
      <c r="BT18" s="35">
        <v>110.2063212194</v>
      </c>
      <c r="BU18" s="29">
        <f t="shared" si="28"/>
        <v>1.1944227103946517E-6</v>
      </c>
      <c r="BV18" s="29">
        <f t="shared" si="29"/>
        <v>1.1944400447905515E-6</v>
      </c>
      <c r="BW18" s="29">
        <f t="shared" si="30"/>
        <v>1.1944400447303594E-6</v>
      </c>
      <c r="BX18" s="29">
        <f t="shared" si="31"/>
        <v>1.1944400447303594E-6</v>
      </c>
      <c r="BZ18" s="35">
        <v>2.0510999999999999E-7</v>
      </c>
      <c r="CA18" s="35">
        <v>4.3509584419699996</v>
      </c>
      <c r="CB18" s="35">
        <v>217.23124870109999</v>
      </c>
      <c r="CC18" s="29">
        <f t="shared" si="32"/>
        <v>-5.1731506298889276E-9</v>
      </c>
      <c r="CD18" s="29">
        <f t="shared" si="33"/>
        <v>-5.1663987003892392E-9</v>
      </c>
      <c r="CE18" s="29">
        <f t="shared" si="34"/>
        <v>-5.1663987238350963E-9</v>
      </c>
      <c r="CF18" s="29">
        <f t="shared" si="35"/>
        <v>-5.1663987238350963E-9</v>
      </c>
      <c r="CH18" s="35">
        <v>5.5420000000000003E-8</v>
      </c>
      <c r="CI18" s="35">
        <v>3.5175674777400001</v>
      </c>
      <c r="CJ18" s="35">
        <v>440.82528487759998</v>
      </c>
      <c r="CK18" s="29">
        <f t="shared" si="36"/>
        <v>-1.733690859209112E-8</v>
      </c>
      <c r="CL18" s="29">
        <f t="shared" si="37"/>
        <v>-1.7340425991563531E-8</v>
      </c>
      <c r="CM18" s="29">
        <f t="shared" si="38"/>
        <v>-1.734042597934956E-8</v>
      </c>
      <c r="CN18" s="29">
        <f t="shared" si="39"/>
        <v>-1.734042597934956E-8</v>
      </c>
      <c r="CP18" s="35">
        <v>2.7000000000000002E-9</v>
      </c>
      <c r="CQ18" s="35">
        <v>2.5012559491299999</v>
      </c>
      <c r="CR18" s="35">
        <v>234.63973644039999</v>
      </c>
      <c r="CS18" s="29">
        <f t="shared" si="40"/>
        <v>2.6988596591708648E-9</v>
      </c>
      <c r="CT18" s="29">
        <f t="shared" si="41"/>
        <v>2.6988624482506518E-9</v>
      </c>
      <c r="CU18" s="29">
        <f t="shared" si="42"/>
        <v>2.698862448240973E-9</v>
      </c>
      <c r="CV18" s="29">
        <f t="shared" si="43"/>
        <v>2.698862448240973E-9</v>
      </c>
      <c r="CX18" s="35"/>
      <c r="CY18" s="35"/>
      <c r="CZ18" s="35"/>
      <c r="DF18" s="35">
        <v>2.0746678000000001E-4</v>
      </c>
      <c r="DG18" s="35">
        <v>5.3325566759900003</v>
      </c>
      <c r="DH18" s="35">
        <v>199.0720014364</v>
      </c>
      <c r="DI18" s="29">
        <f t="shared" si="48"/>
        <v>-1.3552966511697198E-4</v>
      </c>
      <c r="DJ18" s="29">
        <f t="shared" si="49"/>
        <v>-1.3552492494700762E-4</v>
      </c>
      <c r="DK18" s="29">
        <f t="shared" si="50"/>
        <v>-1.3552492496346776E-4</v>
      </c>
      <c r="DL18" s="29">
        <f t="shared" si="51"/>
        <v>-1.3552492496346776E-4</v>
      </c>
      <c r="DN18" s="35">
        <v>2.9094110000000001E-5</v>
      </c>
      <c r="DO18" s="35">
        <v>4.6067915478800003</v>
      </c>
      <c r="DP18" s="35">
        <v>202.25339517410001</v>
      </c>
      <c r="DQ18" s="29">
        <f t="shared" si="52"/>
        <v>-1.0991581820464961E-6</v>
      </c>
      <c r="DR18" s="29">
        <f t="shared" si="53"/>
        <v>-1.0982668330968826E-6</v>
      </c>
      <c r="DS18" s="29">
        <f t="shared" si="54"/>
        <v>-1.0982668361920775E-6</v>
      </c>
      <c r="DT18" s="29">
        <f t="shared" si="55"/>
        <v>-1.0982668361920775E-6</v>
      </c>
      <c r="DV18" s="35">
        <v>3.7383799999999999E-6</v>
      </c>
      <c r="DW18" s="35">
        <v>5.8343599180899997</v>
      </c>
      <c r="DX18" s="35">
        <v>117.31986822019999</v>
      </c>
      <c r="DY18" s="29">
        <f t="shared" si="56"/>
        <v>4.2571593492370584E-7</v>
      </c>
      <c r="DZ18" s="29">
        <f t="shared" si="57"/>
        <v>4.2578198555086109E-7</v>
      </c>
      <c r="EA18" s="29">
        <f t="shared" si="58"/>
        <v>4.2578198532150284E-7</v>
      </c>
      <c r="EB18" s="29">
        <f t="shared" si="59"/>
        <v>4.2578198532150284E-7</v>
      </c>
      <c r="ED18" s="35">
        <v>9.3078000000000003E-7</v>
      </c>
      <c r="EE18" s="35">
        <v>1.43531270909</v>
      </c>
      <c r="EF18" s="35">
        <v>647.01083331480004</v>
      </c>
      <c r="EG18" s="29">
        <f t="shared" si="60"/>
        <v>7.5625486871160068E-7</v>
      </c>
      <c r="EH18" s="29">
        <f t="shared" si="61"/>
        <v>7.5620164697888749E-7</v>
      </c>
      <c r="EI18" s="29">
        <f t="shared" si="62"/>
        <v>7.5620164716371093E-7</v>
      </c>
      <c r="EJ18" s="29">
        <f t="shared" si="63"/>
        <v>7.5620164716371093E-7</v>
      </c>
      <c r="EL18" s="35">
        <v>1.1319999999999999E-7</v>
      </c>
      <c r="EM18" s="35">
        <v>0.21785507019</v>
      </c>
      <c r="EN18" s="35">
        <v>95.979227217800002</v>
      </c>
      <c r="EO18" s="29">
        <f t="shared" si="64"/>
        <v>-2.3148339046923966E-8</v>
      </c>
      <c r="EP18" s="29">
        <f t="shared" si="65"/>
        <v>-2.3146726896882462E-8</v>
      </c>
      <c r="EQ18" s="29">
        <f t="shared" si="66"/>
        <v>-2.3146726902480595E-8</v>
      </c>
      <c r="ER18" s="29">
        <f t="shared" si="67"/>
        <v>-2.3146726902480595E-8</v>
      </c>
      <c r="ET18" s="35">
        <v>2.0520000000000001E-8</v>
      </c>
      <c r="EU18" s="35">
        <v>3.3166357736799998</v>
      </c>
      <c r="EV18" s="35">
        <v>95.979227217800002</v>
      </c>
      <c r="EW18" s="29">
        <f t="shared" si="68"/>
        <v>3.3326282643318071E-9</v>
      </c>
      <c r="EX18" s="29">
        <f t="shared" si="69"/>
        <v>3.3323336815329593E-9</v>
      </c>
      <c r="EY18" s="29">
        <f t="shared" si="70"/>
        <v>3.3323336825558781E-9</v>
      </c>
      <c r="EZ18" s="29">
        <f t="shared" si="71"/>
        <v>3.3323336825558781E-9</v>
      </c>
    </row>
    <row r="19" spans="1:156" s="29" customFormat="1" ht="13.5" x14ac:dyDescent="0.3">
      <c r="N19" s="35">
        <v>6.1263080000000005E-5</v>
      </c>
      <c r="O19" s="35">
        <v>1.7632849965599999</v>
      </c>
      <c r="P19" s="35">
        <v>277.0349937414</v>
      </c>
      <c r="Q19" s="29">
        <f t="shared" si="0"/>
        <v>6.1250423976027935E-5</v>
      </c>
      <c r="R19" s="29">
        <f t="shared" si="1"/>
        <v>6.125037163040921E-5</v>
      </c>
      <c r="S19" s="29">
        <f t="shared" si="2"/>
        <v>6.1250371630591167E-5</v>
      </c>
      <c r="T19" s="29">
        <f t="shared" si="3"/>
        <v>6.1250371630591167E-5</v>
      </c>
      <c r="V19" s="35">
        <v>7.0558700000000001E-6</v>
      </c>
      <c r="W19" s="35">
        <v>4.4168924932999998</v>
      </c>
      <c r="X19" s="35">
        <v>529.69096509459996</v>
      </c>
      <c r="Y19" s="29">
        <f t="shared" si="4"/>
        <v>6.3420166994332473E-6</v>
      </c>
      <c r="Z19" s="29">
        <f t="shared" si="5"/>
        <v>6.3422649934216841E-6</v>
      </c>
      <c r="AA19" s="29">
        <f t="shared" si="6"/>
        <v>6.3422649925595587E-6</v>
      </c>
      <c r="AB19" s="29">
        <f t="shared" si="7"/>
        <v>6.3422649925595587E-6</v>
      </c>
      <c r="AD19" s="35">
        <v>1.2949399999999999E-6</v>
      </c>
      <c r="AE19" s="35">
        <v>1.5658688417</v>
      </c>
      <c r="AF19" s="35">
        <v>309.27832265580003</v>
      </c>
      <c r="AG19" s="29">
        <f t="shared" si="8"/>
        <v>1.2348047162035795E-6</v>
      </c>
      <c r="AH19" s="29">
        <f t="shared" si="9"/>
        <v>1.2348230004489897E-6</v>
      </c>
      <c r="AI19" s="29">
        <f t="shared" si="10"/>
        <v>1.2348230003855031E-6</v>
      </c>
      <c r="AJ19" s="29">
        <f t="shared" si="11"/>
        <v>1.2348230003855031E-6</v>
      </c>
      <c r="AL19" s="35">
        <v>1.8101E-7</v>
      </c>
      <c r="AM19" s="35">
        <v>1.02506397063</v>
      </c>
      <c r="AN19" s="35">
        <v>412.3710968744</v>
      </c>
      <c r="AO19" s="29">
        <f t="shared" si="12"/>
        <v>2.3685723381405763E-8</v>
      </c>
      <c r="AP19" s="29">
        <f t="shared" si="13"/>
        <v>2.3696940864991298E-8</v>
      </c>
      <c r="AQ19" s="29">
        <f t="shared" si="14"/>
        <v>2.3696940826039227E-8</v>
      </c>
      <c r="AR19" s="29">
        <f t="shared" si="15"/>
        <v>2.3696940826039227E-8</v>
      </c>
      <c r="AT19" s="35">
        <v>2.796E-8</v>
      </c>
      <c r="AU19" s="35">
        <v>3.0073024956399999</v>
      </c>
      <c r="AV19" s="35">
        <v>88.865680217000005</v>
      </c>
      <c r="AW19" s="29">
        <f t="shared" si="16"/>
        <v>-7.2349604852561869E-9</v>
      </c>
      <c r="AX19" s="29">
        <f t="shared" si="17"/>
        <v>-7.235324298052835E-9</v>
      </c>
      <c r="AY19" s="29">
        <f t="shared" si="18"/>
        <v>-7.2353242967895052E-9</v>
      </c>
      <c r="AZ19" s="29">
        <f t="shared" si="19"/>
        <v>-7.2353242967895052E-9</v>
      </c>
      <c r="BB19" s="35">
        <v>3.9199999999999997E-9</v>
      </c>
      <c r="BC19" s="35">
        <v>5.6992238909399999</v>
      </c>
      <c r="BD19" s="35">
        <v>654.12438031559998</v>
      </c>
      <c r="BE19" s="29">
        <f t="shared" si="20"/>
        <v>-3.200665093978111E-9</v>
      </c>
      <c r="BF19" s="29">
        <f t="shared" si="21"/>
        <v>-3.2008894886251143E-9</v>
      </c>
      <c r="BG19" s="29">
        <f t="shared" si="22"/>
        <v>-3.2008894878459651E-9</v>
      </c>
      <c r="BH19" s="29">
        <f t="shared" si="23"/>
        <v>-3.2008894878459651E-9</v>
      </c>
      <c r="BJ19" s="35">
        <v>3.1606299999999998E-6</v>
      </c>
      <c r="BK19" s="35">
        <v>1.99716764199</v>
      </c>
      <c r="BL19" s="35">
        <v>647.01083331480004</v>
      </c>
      <c r="BM19" s="29">
        <f t="shared" si="24"/>
        <v>3.1548434580250897E-6</v>
      </c>
      <c r="BN19" s="29">
        <f t="shared" si="25"/>
        <v>3.1548246937344737E-6</v>
      </c>
      <c r="BO19" s="29">
        <f t="shared" si="26"/>
        <v>3.1548246937996846E-6</v>
      </c>
      <c r="BP19" s="29">
        <f t="shared" si="27"/>
        <v>3.1548246937996846E-6</v>
      </c>
      <c r="BR19" s="35">
        <v>1.0983900000000001E-6</v>
      </c>
      <c r="BS19" s="35">
        <v>2.4569555162699999</v>
      </c>
      <c r="BT19" s="35">
        <v>217.23124870109999</v>
      </c>
      <c r="BU19" s="29">
        <f t="shared" si="28"/>
        <v>1.049984758952438E-6</v>
      </c>
      <c r="BV19" s="29">
        <f t="shared" si="29"/>
        <v>1.0499741394650342E-6</v>
      </c>
      <c r="BW19" s="29">
        <f t="shared" si="30"/>
        <v>1.0499741395019121E-6</v>
      </c>
      <c r="BX19" s="29">
        <f t="shared" si="31"/>
        <v>1.0499741395019121E-6</v>
      </c>
      <c r="BZ19" s="35">
        <v>1.9532E-7</v>
      </c>
      <c r="CA19" s="35">
        <v>5.3077971122300003</v>
      </c>
      <c r="CB19" s="35">
        <v>440.82528487759998</v>
      </c>
      <c r="CC19" s="29">
        <f t="shared" si="32"/>
        <v>1.9436871824104291E-7</v>
      </c>
      <c r="CD19" s="29">
        <f t="shared" si="33"/>
        <v>1.9436743122720297E-7</v>
      </c>
      <c r="CE19" s="29">
        <f t="shared" si="34"/>
        <v>1.9436743123167358E-7</v>
      </c>
      <c r="CF19" s="29">
        <f t="shared" si="35"/>
        <v>1.9436743123167358E-7</v>
      </c>
      <c r="CH19" s="35">
        <v>3.5479999999999997E-8</v>
      </c>
      <c r="CI19" s="35">
        <v>4.7129937089</v>
      </c>
      <c r="CJ19" s="35">
        <v>412.3710968744</v>
      </c>
      <c r="CK19" s="29">
        <f t="shared" si="36"/>
        <v>1.4308673345214458E-8</v>
      </c>
      <c r="CL19" s="29">
        <f t="shared" si="37"/>
        <v>1.4306643839522426E-8</v>
      </c>
      <c r="CM19" s="29">
        <f t="shared" si="38"/>
        <v>1.4306643846569925E-8</v>
      </c>
      <c r="CN19" s="29">
        <f t="shared" si="39"/>
        <v>1.4306643846569925E-8</v>
      </c>
      <c r="CP19" s="35">
        <v>1.97E-9</v>
      </c>
      <c r="CQ19" s="35">
        <v>5.3915632480399998</v>
      </c>
      <c r="CR19" s="35">
        <v>316.39186965660002</v>
      </c>
      <c r="CS19" s="29">
        <f t="shared" si="40"/>
        <v>-8.8375808478865402E-10</v>
      </c>
      <c r="CT19" s="29">
        <f t="shared" si="41"/>
        <v>-8.8384252488172537E-10</v>
      </c>
      <c r="CU19" s="29">
        <f t="shared" si="42"/>
        <v>-8.8384252458851363E-10</v>
      </c>
      <c r="CV19" s="29">
        <f t="shared" si="43"/>
        <v>-8.8384252458851363E-10</v>
      </c>
      <c r="CX19" s="35"/>
      <c r="CY19" s="35"/>
      <c r="CZ19" s="35"/>
      <c r="DF19" s="35">
        <v>1.5298457E-4</v>
      </c>
      <c r="DG19" s="35">
        <v>3.0594365288100001</v>
      </c>
      <c r="DH19" s="35">
        <v>529.69096509459996</v>
      </c>
      <c r="DI19" s="29">
        <f t="shared" si="48"/>
        <v>9.4646816163455844E-5</v>
      </c>
      <c r="DJ19" s="29">
        <f t="shared" si="49"/>
        <v>9.4637165198232002E-5</v>
      </c>
      <c r="DK19" s="29">
        <f t="shared" si="50"/>
        <v>9.4637165231745856E-5</v>
      </c>
      <c r="DL19" s="29">
        <f t="shared" si="51"/>
        <v>9.4637165231745856E-5</v>
      </c>
      <c r="DN19" s="35">
        <v>3.0814079999999999E-5</v>
      </c>
      <c r="DO19" s="35">
        <v>3.4366255741799998</v>
      </c>
      <c r="DP19" s="35">
        <v>522.57741809380002</v>
      </c>
      <c r="DQ19" s="29">
        <f t="shared" si="52"/>
        <v>2.4677194166937277E-5</v>
      </c>
      <c r="DR19" s="29">
        <f t="shared" si="53"/>
        <v>2.4675732269950999E-5</v>
      </c>
      <c r="DS19" s="29">
        <f t="shared" si="54"/>
        <v>2.4675732275027674E-5</v>
      </c>
      <c r="DT19" s="29">
        <f t="shared" si="55"/>
        <v>2.4675732275027674E-5</v>
      </c>
      <c r="DV19" s="35">
        <v>3.6088200000000002E-6</v>
      </c>
      <c r="DW19" s="35">
        <v>3.2770308236800001</v>
      </c>
      <c r="DX19" s="35">
        <v>647.01083331480004</v>
      </c>
      <c r="DY19" s="29">
        <f t="shared" si="56"/>
        <v>1.2423837594493423E-6</v>
      </c>
      <c r="DZ19" s="29">
        <f t="shared" si="57"/>
        <v>1.2427160612270327E-6</v>
      </c>
      <c r="EA19" s="29">
        <f t="shared" si="58"/>
        <v>1.2427160600731457E-6</v>
      </c>
      <c r="EB19" s="29">
        <f t="shared" si="59"/>
        <v>1.2427160600731457E-6</v>
      </c>
      <c r="ED19" s="35">
        <v>7.2600999999999997E-7</v>
      </c>
      <c r="EE19" s="35">
        <v>4.1539559850699996</v>
      </c>
      <c r="EF19" s="35">
        <v>117.31986822019999</v>
      </c>
      <c r="EG19" s="29">
        <f t="shared" si="60"/>
        <v>7.0791504031043785E-7</v>
      </c>
      <c r="EH19" s="29">
        <f t="shared" si="61"/>
        <v>7.079121755564522E-7</v>
      </c>
      <c r="EI19" s="29">
        <f t="shared" si="62"/>
        <v>7.0791217556640028E-7</v>
      </c>
      <c r="EJ19" s="29">
        <f t="shared" si="63"/>
        <v>7.0791217556640028E-7</v>
      </c>
      <c r="EL19" s="35">
        <v>9.2329999999999994E-8</v>
      </c>
      <c r="EM19" s="35">
        <v>2.28127318068</v>
      </c>
      <c r="EN19" s="35">
        <v>21.340641002400002</v>
      </c>
      <c r="EO19" s="29">
        <f t="shared" si="64"/>
        <v>-8.0412859343925881E-8</v>
      </c>
      <c r="EP19" s="29">
        <f t="shared" si="65"/>
        <v>-8.0412712569108091E-8</v>
      </c>
      <c r="EQ19" s="29">
        <f t="shared" si="66"/>
        <v>-8.0412712569617766E-8</v>
      </c>
      <c r="ER19" s="29">
        <f t="shared" si="67"/>
        <v>-8.0412712569617766E-8</v>
      </c>
      <c r="ET19" s="35">
        <v>1.5910000000000002E-8</v>
      </c>
      <c r="EU19" s="35">
        <v>2.6700921557399999</v>
      </c>
      <c r="EV19" s="35">
        <v>853.19638175199998</v>
      </c>
      <c r="EW19" s="29">
        <f t="shared" si="68"/>
        <v>-1.0858148985879699E-8</v>
      </c>
      <c r="EX19" s="29">
        <f t="shared" si="69"/>
        <v>-1.0859652868629448E-8</v>
      </c>
      <c r="EY19" s="29">
        <f t="shared" si="70"/>
        <v>-1.0859652863407566E-8</v>
      </c>
      <c r="EZ19" s="29">
        <f t="shared" si="71"/>
        <v>-1.0859652863407566E-8</v>
      </c>
    </row>
    <row r="20" spans="1:156" s="29" customFormat="1" ht="13.5" x14ac:dyDescent="0.3">
      <c r="N20" s="35">
        <v>5.0196579999999998E-5</v>
      </c>
      <c r="O20" s="35">
        <v>3.1778791953300001</v>
      </c>
      <c r="P20" s="35">
        <v>433.71173787679999</v>
      </c>
      <c r="Q20" s="29">
        <f t="shared" si="0"/>
        <v>-3.5065730247706214E-5</v>
      </c>
      <c r="R20" s="29">
        <f t="shared" si="1"/>
        <v>-3.5068091564226623E-5</v>
      </c>
      <c r="S20" s="29">
        <f t="shared" si="2"/>
        <v>-3.5068091556027263E-5</v>
      </c>
      <c r="T20" s="29">
        <f t="shared" si="3"/>
        <v>-3.5068091556027263E-5</v>
      </c>
      <c r="V20" s="35">
        <v>6.4965399999999998E-6</v>
      </c>
      <c r="W20" s="35">
        <v>6.17418093659</v>
      </c>
      <c r="X20" s="35">
        <v>202.25339517410001</v>
      </c>
      <c r="Y20" s="29">
        <f t="shared" si="4"/>
        <v>-6.4927006475985677E-6</v>
      </c>
      <c r="Z20" s="29">
        <f t="shared" si="5"/>
        <v>-6.4927074911234287E-6</v>
      </c>
      <c r="AA20" s="29">
        <f t="shared" si="6"/>
        <v>-6.4927074910996753E-6</v>
      </c>
      <c r="AB20" s="29">
        <f t="shared" si="7"/>
        <v>-6.4927074910996753E-6</v>
      </c>
      <c r="AD20" s="35">
        <v>1.1700799999999999E-6</v>
      </c>
      <c r="AE20" s="35">
        <v>3.88120915956</v>
      </c>
      <c r="AF20" s="35">
        <v>853.19638175199998</v>
      </c>
      <c r="AG20" s="29">
        <f t="shared" si="8"/>
        <v>5.1942956973335251E-7</v>
      </c>
      <c r="AH20" s="29">
        <f t="shared" si="9"/>
        <v>5.1929396530698822E-7</v>
      </c>
      <c r="AI20" s="29">
        <f t="shared" si="10"/>
        <v>5.1929396577788644E-7</v>
      </c>
      <c r="AJ20" s="29">
        <f t="shared" si="11"/>
        <v>5.1929396577788644E-7</v>
      </c>
      <c r="AL20" s="35">
        <v>1.7879E-7</v>
      </c>
      <c r="AM20" s="35">
        <v>3.3191341897400002</v>
      </c>
      <c r="AN20" s="35">
        <v>309.27832265580003</v>
      </c>
      <c r="AO20" s="29">
        <f t="shared" si="12"/>
        <v>-8.3893646168181181E-8</v>
      </c>
      <c r="AP20" s="29">
        <f t="shared" si="13"/>
        <v>-8.3886244102546374E-8</v>
      </c>
      <c r="AQ20" s="29">
        <f t="shared" si="14"/>
        <v>-8.3886244128250092E-8</v>
      </c>
      <c r="AR20" s="29">
        <f t="shared" si="15"/>
        <v>-8.3886244128250092E-8</v>
      </c>
      <c r="AT20" s="35">
        <v>2.6379999999999999E-8</v>
      </c>
      <c r="AU20" s="35">
        <v>2.5572125400000001E-3</v>
      </c>
      <c r="AV20" s="35">
        <v>853.19638175199998</v>
      </c>
      <c r="AW20" s="29">
        <f t="shared" si="16"/>
        <v>7.2162865368668098E-9</v>
      </c>
      <c r="AX20" s="29">
        <f t="shared" si="17"/>
        <v>7.2195681187811854E-9</v>
      </c>
      <c r="AY20" s="29">
        <f t="shared" si="18"/>
        <v>7.2195681073862248E-9</v>
      </c>
      <c r="AZ20" s="29">
        <f t="shared" si="19"/>
        <v>7.2195681073862248E-9</v>
      </c>
      <c r="BB20" s="35">
        <v>2.4199999999999999E-9</v>
      </c>
      <c r="BC20" s="35">
        <v>2.0505267736100001</v>
      </c>
      <c r="BD20" s="35">
        <v>323.50541665740002</v>
      </c>
      <c r="BE20" s="29">
        <f t="shared" si="20"/>
        <v>1.2630741224584557E-9</v>
      </c>
      <c r="BF20" s="29">
        <f t="shared" si="21"/>
        <v>1.263175347927598E-9</v>
      </c>
      <c r="BG20" s="29">
        <f t="shared" si="22"/>
        <v>1.2631753475761006E-9</v>
      </c>
      <c r="BH20" s="29">
        <f t="shared" si="23"/>
        <v>1.2631753475761006E-9</v>
      </c>
      <c r="BJ20" s="35">
        <v>3.1937999999999998E-6</v>
      </c>
      <c r="BK20" s="35">
        <v>3.6257155098</v>
      </c>
      <c r="BL20" s="35">
        <v>209.3669421749</v>
      </c>
      <c r="BM20" s="29">
        <f t="shared" si="24"/>
        <v>2.3519498923331097E-6</v>
      </c>
      <c r="BN20" s="29">
        <f t="shared" si="25"/>
        <v>2.3520184656085632E-6</v>
      </c>
      <c r="BO20" s="29">
        <f t="shared" si="26"/>
        <v>2.3520184653704495E-6</v>
      </c>
      <c r="BP20" s="29">
        <f t="shared" si="27"/>
        <v>2.3520184653704495E-6</v>
      </c>
      <c r="BR20" s="35">
        <v>8.1758999999999995E-7</v>
      </c>
      <c r="BS20" s="35">
        <v>2.75839171353</v>
      </c>
      <c r="BT20" s="35">
        <v>210.11770170029999</v>
      </c>
      <c r="BU20" s="29">
        <f t="shared" si="28"/>
        <v>8.1245976729883705E-7</v>
      </c>
      <c r="BV20" s="29">
        <f t="shared" si="29"/>
        <v>8.1245685423628845E-7</v>
      </c>
      <c r="BW20" s="29">
        <f t="shared" si="30"/>
        <v>8.1245685424640541E-7</v>
      </c>
      <c r="BX20" s="29">
        <f t="shared" si="31"/>
        <v>8.1245685424640541E-7</v>
      </c>
      <c r="BZ20" s="35">
        <v>1.8262999999999999E-7</v>
      </c>
      <c r="CA20" s="35">
        <v>0.85391476785999998</v>
      </c>
      <c r="CB20" s="35">
        <v>110.2063212194</v>
      </c>
      <c r="CC20" s="29">
        <f t="shared" si="32"/>
        <v>-1.6047226177355909E-7</v>
      </c>
      <c r="CD20" s="29">
        <f t="shared" si="33"/>
        <v>-1.6047080515967166E-7</v>
      </c>
      <c r="CE20" s="29">
        <f t="shared" si="34"/>
        <v>-1.6047080516472977E-7</v>
      </c>
      <c r="CF20" s="29">
        <f t="shared" si="35"/>
        <v>-1.6047080516472977E-7</v>
      </c>
      <c r="CH20" s="35">
        <v>2.8509999999999999E-8</v>
      </c>
      <c r="CI20" s="35">
        <v>0.62679207577999996</v>
      </c>
      <c r="CJ20" s="35">
        <v>103.0927742186</v>
      </c>
      <c r="CK20" s="29">
        <f t="shared" si="36"/>
        <v>-1.9021327808845989E-8</v>
      </c>
      <c r="CL20" s="29">
        <f t="shared" si="37"/>
        <v>-1.9020995929121306E-8</v>
      </c>
      <c r="CM20" s="29">
        <f t="shared" si="38"/>
        <v>-1.9020995930273757E-8</v>
      </c>
      <c r="CN20" s="29">
        <f t="shared" si="39"/>
        <v>-1.9020995930273757E-8</v>
      </c>
      <c r="CP20" s="35">
        <v>2.3600000000000001E-9</v>
      </c>
      <c r="CQ20" s="35">
        <v>2.1108459021099999</v>
      </c>
      <c r="CR20" s="35">
        <v>210.11770170029999</v>
      </c>
      <c r="CS20" s="29">
        <f t="shared" si="40"/>
        <v>1.7112149597335952E-9</v>
      </c>
      <c r="CT20" s="29">
        <f t="shared" si="41"/>
        <v>1.711163194388375E-9</v>
      </c>
      <c r="CU20" s="29">
        <f t="shared" si="42"/>
        <v>1.711163194568131E-9</v>
      </c>
      <c r="CV20" s="29">
        <f t="shared" si="43"/>
        <v>1.711163194568131E-9</v>
      </c>
      <c r="CX20" s="35"/>
      <c r="CY20" s="35"/>
      <c r="CZ20" s="35"/>
      <c r="DF20" s="35">
        <v>1.4296479E-4</v>
      </c>
      <c r="DG20" s="35">
        <v>2.6043353790900001</v>
      </c>
      <c r="DH20" s="35">
        <v>323.50541665740002</v>
      </c>
      <c r="DI20" s="29">
        <f t="shared" si="48"/>
        <v>-6.7119963607534854E-7</v>
      </c>
      <c r="DJ20" s="29">
        <f t="shared" si="49"/>
        <v>-6.6418891528633923E-7</v>
      </c>
      <c r="DK20" s="29">
        <f t="shared" si="50"/>
        <v>-6.6418893963085271E-7</v>
      </c>
      <c r="DL20" s="29">
        <f t="shared" si="51"/>
        <v>-6.6418893963085271E-7</v>
      </c>
      <c r="DN20" s="35">
        <v>1.9876889999999999E-5</v>
      </c>
      <c r="DO20" s="35">
        <v>2.45054204795</v>
      </c>
      <c r="DP20" s="35">
        <v>412.3710968744</v>
      </c>
      <c r="DQ20" s="29">
        <f t="shared" si="52"/>
        <v>-1.9121643153489815E-5</v>
      </c>
      <c r="DR20" s="29">
        <f t="shared" si="53"/>
        <v>-1.9121303871038844E-5</v>
      </c>
      <c r="DS20" s="29">
        <f t="shared" si="54"/>
        <v>-1.9121303872217122E-5</v>
      </c>
      <c r="DT20" s="29">
        <f t="shared" si="55"/>
        <v>-1.9121303872217122E-5</v>
      </c>
      <c r="DV20" s="35">
        <v>3.5634999999999998E-6</v>
      </c>
      <c r="DW20" s="35">
        <v>3.1915204394200001</v>
      </c>
      <c r="DX20" s="35">
        <v>210.11770170029999</v>
      </c>
      <c r="DY20" s="29">
        <f t="shared" si="56"/>
        <v>3.3814273214085242E-6</v>
      </c>
      <c r="DZ20" s="29">
        <f t="shared" si="57"/>
        <v>3.3814631355749134E-6</v>
      </c>
      <c r="EA20" s="29">
        <f t="shared" si="58"/>
        <v>3.3814631354505554E-6</v>
      </c>
      <c r="EB20" s="29">
        <f t="shared" si="59"/>
        <v>3.3814631354505554E-6</v>
      </c>
      <c r="ED20" s="35">
        <v>8.4346999999999997E-7</v>
      </c>
      <c r="EE20" s="35">
        <v>2.6346237969300002</v>
      </c>
      <c r="EF20" s="35">
        <v>216.4804891757</v>
      </c>
      <c r="EG20" s="29">
        <f t="shared" si="60"/>
        <v>8.3607584344906401E-7</v>
      </c>
      <c r="EH20" s="29">
        <f t="shared" si="61"/>
        <v>8.3607218607626858E-7</v>
      </c>
      <c r="EI20" s="29">
        <f t="shared" si="62"/>
        <v>8.3607218608897026E-7</v>
      </c>
      <c r="EJ20" s="29">
        <f t="shared" si="63"/>
        <v>8.3607218608897026E-7</v>
      </c>
      <c r="EL20" s="35">
        <v>9.2459999999999995E-8</v>
      </c>
      <c r="EM20" s="35">
        <v>1.5649631283000001</v>
      </c>
      <c r="EN20" s="35">
        <v>88.865680217000005</v>
      </c>
      <c r="EO20" s="29">
        <f t="shared" si="64"/>
        <v>-9.1639975574860477E-8</v>
      </c>
      <c r="EP20" s="29">
        <f t="shared" si="65"/>
        <v>-9.1639810053935132E-8</v>
      </c>
      <c r="EQ20" s="29">
        <f t="shared" si="66"/>
        <v>-9.1639810054509923E-8</v>
      </c>
      <c r="ER20" s="29">
        <f t="shared" si="67"/>
        <v>-9.1639810054509923E-8</v>
      </c>
      <c r="ET20" s="35">
        <v>2.028E-8</v>
      </c>
      <c r="EU20" s="35">
        <v>0.56025552768999998</v>
      </c>
      <c r="EV20" s="35">
        <v>117.31986822019999</v>
      </c>
      <c r="EW20" s="29">
        <f t="shared" si="68"/>
        <v>-1.5822084859995216E-8</v>
      </c>
      <c r="EX20" s="29">
        <f t="shared" si="69"/>
        <v>-1.5821859246443279E-8</v>
      </c>
      <c r="EY20" s="29">
        <f t="shared" si="70"/>
        <v>-1.5821859247226721E-8</v>
      </c>
      <c r="EZ20" s="29">
        <f t="shared" si="71"/>
        <v>-1.5821859247226721E-8</v>
      </c>
    </row>
    <row r="21" spans="1:156" s="29" customFormat="1" ht="13.5" x14ac:dyDescent="0.3">
      <c r="N21" s="35">
        <v>4.592541E-5</v>
      </c>
      <c r="O21" s="35">
        <v>0.61976424374000005</v>
      </c>
      <c r="P21" s="35">
        <v>199.0720014364</v>
      </c>
      <c r="Q21" s="29">
        <f t="shared" si="0"/>
        <v>-3.4783790737072394E-5</v>
      </c>
      <c r="R21" s="29">
        <f t="shared" si="1"/>
        <v>-3.4784695625474714E-5</v>
      </c>
      <c r="S21" s="29">
        <f t="shared" si="2"/>
        <v>-3.4784695622332574E-5</v>
      </c>
      <c r="T21" s="29">
        <f t="shared" si="3"/>
        <v>-3.4784695622332574E-5</v>
      </c>
      <c r="V21" s="35">
        <v>6.2760300000000001E-6</v>
      </c>
      <c r="W21" s="35">
        <v>6.1108822716700004</v>
      </c>
      <c r="X21" s="35">
        <v>309.27832265580003</v>
      </c>
      <c r="Y21" s="29">
        <f t="shared" si="4"/>
        <v>8.6691472361576019E-7</v>
      </c>
      <c r="Z21" s="29">
        <f t="shared" si="5"/>
        <v>8.6662331027854472E-7</v>
      </c>
      <c r="AA21" s="29">
        <f t="shared" si="6"/>
        <v>8.6662331129046968E-7</v>
      </c>
      <c r="AB21" s="29">
        <f t="shared" si="7"/>
        <v>8.6662331129046968E-7</v>
      </c>
      <c r="AD21" s="35">
        <v>1.0541500000000001E-6</v>
      </c>
      <c r="AE21" s="35">
        <v>4.9000320359899998</v>
      </c>
      <c r="AF21" s="35">
        <v>647.01083331480004</v>
      </c>
      <c r="AG21" s="29">
        <f t="shared" si="8"/>
        <v>-1.0073016393625134E-6</v>
      </c>
      <c r="AH21" s="29">
        <f t="shared" si="9"/>
        <v>-1.0072711554214914E-6</v>
      </c>
      <c r="AI21" s="29">
        <f t="shared" si="10"/>
        <v>-1.0072711555273627E-6</v>
      </c>
      <c r="AJ21" s="29">
        <f t="shared" si="11"/>
        <v>-1.0072711555273627E-6</v>
      </c>
      <c r="AL21" s="35">
        <v>1.6208000000000001E-7</v>
      </c>
      <c r="AM21" s="35">
        <v>3.8982527275400001</v>
      </c>
      <c r="AN21" s="35">
        <v>440.82528487759998</v>
      </c>
      <c r="AO21" s="29">
        <f t="shared" si="12"/>
        <v>1.0126091079742646E-8</v>
      </c>
      <c r="AP21" s="29">
        <f t="shared" si="13"/>
        <v>1.0115281610808678E-8</v>
      </c>
      <c r="AQ21" s="29">
        <f t="shared" si="14"/>
        <v>1.0115281648344148E-8</v>
      </c>
      <c r="AR21" s="29">
        <f t="shared" si="15"/>
        <v>1.0115281648344148E-8</v>
      </c>
      <c r="AT21" s="35">
        <v>2.5740000000000001E-8</v>
      </c>
      <c r="AU21" s="35">
        <v>0.39246854091</v>
      </c>
      <c r="AV21" s="35">
        <v>103.0927742186</v>
      </c>
      <c r="AW21" s="29">
        <f t="shared" si="16"/>
        <v>-1.2252092964218413E-8</v>
      </c>
      <c r="AX21" s="29">
        <f t="shared" si="17"/>
        <v>-1.2251739206670342E-8</v>
      </c>
      <c r="AY21" s="29">
        <f t="shared" si="18"/>
        <v>-1.225173920789875E-8</v>
      </c>
      <c r="AZ21" s="29">
        <f t="shared" si="19"/>
        <v>-1.225173920789875E-8</v>
      </c>
      <c r="BB21" s="35">
        <v>2.6599999999999999E-9</v>
      </c>
      <c r="BC21" s="35">
        <v>1.11384528244</v>
      </c>
      <c r="BD21" s="35">
        <v>234.63973644039999</v>
      </c>
      <c r="BE21" s="29">
        <f t="shared" si="20"/>
        <v>5.6087640850821478E-10</v>
      </c>
      <c r="BF21" s="29">
        <f t="shared" si="21"/>
        <v>5.607839246321013E-10</v>
      </c>
      <c r="BG21" s="29">
        <f t="shared" si="22"/>
        <v>5.6078392495324962E-10</v>
      </c>
      <c r="BH21" s="29">
        <f t="shared" si="23"/>
        <v>5.6078392495324962E-10</v>
      </c>
      <c r="BJ21" s="35">
        <v>2.8449399999999999E-6</v>
      </c>
      <c r="BK21" s="35">
        <v>4.8864848162500003</v>
      </c>
      <c r="BL21" s="35">
        <v>224.34479570190001</v>
      </c>
      <c r="BM21" s="29">
        <f t="shared" si="24"/>
        <v>-1.7806543679417078E-6</v>
      </c>
      <c r="BN21" s="29">
        <f t="shared" si="25"/>
        <v>-1.7805789123275619E-6</v>
      </c>
      <c r="BO21" s="29">
        <f t="shared" si="26"/>
        <v>-1.780578912589585E-6</v>
      </c>
      <c r="BP21" s="29">
        <f t="shared" si="27"/>
        <v>-1.780578912589585E-6</v>
      </c>
      <c r="BR21" s="35">
        <v>8.1009999999999998E-7</v>
      </c>
      <c r="BS21" s="35">
        <v>2.86038377187</v>
      </c>
      <c r="BT21" s="35">
        <v>14.227094001599999</v>
      </c>
      <c r="BU21" s="29">
        <f t="shared" si="28"/>
        <v>-8.0908215695129611E-7</v>
      </c>
      <c r="BV21" s="29">
        <f t="shared" si="29"/>
        <v>-8.0908206939839187E-7</v>
      </c>
      <c r="BW21" s="29">
        <f t="shared" si="30"/>
        <v>-8.0908206939869584E-7</v>
      </c>
      <c r="BX21" s="29">
        <f t="shared" si="31"/>
        <v>-8.0908206939869584E-7</v>
      </c>
      <c r="BZ21" s="35">
        <v>1.5741999999999999E-7</v>
      </c>
      <c r="CA21" s="35">
        <v>4.2576722630199999</v>
      </c>
      <c r="CB21" s="35">
        <v>103.0927742186</v>
      </c>
      <c r="CC21" s="29">
        <f t="shared" si="32"/>
        <v>1.4781707389020334E-7</v>
      </c>
      <c r="CD21" s="29">
        <f t="shared" si="33"/>
        <v>1.4781622780385823E-7</v>
      </c>
      <c r="CE21" s="29">
        <f t="shared" si="34"/>
        <v>1.4781622780679627E-7</v>
      </c>
      <c r="CF21" s="29">
        <f t="shared" si="35"/>
        <v>1.4781622780679627E-7</v>
      </c>
      <c r="CH21" s="35">
        <v>2.173E-8</v>
      </c>
      <c r="CI21" s="35">
        <v>3.7198227445900001</v>
      </c>
      <c r="CJ21" s="35">
        <v>216.4804891757</v>
      </c>
      <c r="CK21" s="29">
        <f t="shared" si="36"/>
        <v>1.2592364877994592E-8</v>
      </c>
      <c r="CL21" s="29">
        <f t="shared" si="37"/>
        <v>1.25929460115622E-8</v>
      </c>
      <c r="CM21" s="29">
        <f t="shared" si="38"/>
        <v>1.2592946009544256E-8</v>
      </c>
      <c r="CN21" s="29">
        <f t="shared" si="39"/>
        <v>1.2592946009544256E-8</v>
      </c>
      <c r="CP21" s="35">
        <v>1.7200000000000001E-9</v>
      </c>
      <c r="CQ21" s="35">
        <v>6.0968287440099997</v>
      </c>
      <c r="CR21" s="35">
        <v>860.30992875280003</v>
      </c>
      <c r="CS21" s="29">
        <f t="shared" si="40"/>
        <v>5.9052682955666621E-10</v>
      </c>
      <c r="CT21" s="29">
        <f t="shared" si="41"/>
        <v>5.9073749573155623E-10</v>
      </c>
      <c r="CU21" s="29">
        <f t="shared" si="42"/>
        <v>5.9073749500004009E-10</v>
      </c>
      <c r="CV21" s="29">
        <f t="shared" si="43"/>
        <v>5.9073749500004009E-10</v>
      </c>
      <c r="CX21" s="35"/>
      <c r="CY21" s="35"/>
      <c r="CZ21" s="35"/>
      <c r="DF21" s="35">
        <v>1.1993314E-4</v>
      </c>
      <c r="DG21" s="35">
        <v>5.9805142188099998</v>
      </c>
      <c r="DH21" s="35">
        <v>846.08283475120004</v>
      </c>
      <c r="DI21" s="29">
        <f t="shared" si="48"/>
        <v>7.7065573795623247E-5</v>
      </c>
      <c r="DJ21" s="29">
        <f t="shared" si="49"/>
        <v>7.7077359143220569E-5</v>
      </c>
      <c r="DK21" s="29">
        <f t="shared" si="50"/>
        <v>7.7077359102298442E-5</v>
      </c>
      <c r="DL21" s="29">
        <f t="shared" si="51"/>
        <v>7.7077359102298442E-5</v>
      </c>
      <c r="DN21" s="35">
        <v>1.9413090000000002E-5</v>
      </c>
      <c r="DO21" s="35">
        <v>6.0239338514199998</v>
      </c>
      <c r="DP21" s="35">
        <v>209.3669421749</v>
      </c>
      <c r="DQ21" s="29">
        <f t="shared" si="52"/>
        <v>-1.9413088954847474E-5</v>
      </c>
      <c r="DR21" s="29">
        <f t="shared" si="53"/>
        <v>-1.9413088742900576E-5</v>
      </c>
      <c r="DS21" s="29">
        <f t="shared" si="54"/>
        <v>-1.9413088742901345E-5</v>
      </c>
      <c r="DT21" s="29">
        <f t="shared" si="55"/>
        <v>-1.9413088742901345E-5</v>
      </c>
      <c r="DV21" s="35">
        <v>3.9062699999999998E-6</v>
      </c>
      <c r="DW21" s="35">
        <v>4.4810617689300001</v>
      </c>
      <c r="DX21" s="35">
        <v>216.4804891757</v>
      </c>
      <c r="DY21" s="29">
        <f t="shared" si="56"/>
        <v>-5.5721127910056322E-7</v>
      </c>
      <c r="DZ21" s="29">
        <f t="shared" si="57"/>
        <v>-5.5708440447086826E-7</v>
      </c>
      <c r="EA21" s="29">
        <f t="shared" si="58"/>
        <v>-5.5708440491143688E-7</v>
      </c>
      <c r="EB21" s="29">
        <f t="shared" si="59"/>
        <v>-5.5708440491143688E-7</v>
      </c>
      <c r="ED21" s="35">
        <v>6.2198000000000001E-7</v>
      </c>
      <c r="EE21" s="35">
        <v>2.31239345505</v>
      </c>
      <c r="EF21" s="35">
        <v>440.82528487759998</v>
      </c>
      <c r="EG21" s="29">
        <f t="shared" si="60"/>
        <v>-6.212798288671923E-7</v>
      </c>
      <c r="EH21" s="29">
        <f t="shared" si="61"/>
        <v>-6.2128179902335252E-7</v>
      </c>
      <c r="EI21" s="29">
        <f t="shared" si="62"/>
        <v>-6.2128179901651601E-7</v>
      </c>
      <c r="EJ21" s="29">
        <f t="shared" si="63"/>
        <v>-6.2128179901651601E-7</v>
      </c>
      <c r="EL21" s="35">
        <v>8.9700000000000003E-8</v>
      </c>
      <c r="EM21" s="35">
        <v>0.68301278041000002</v>
      </c>
      <c r="EN21" s="35">
        <v>216.4804891757</v>
      </c>
      <c r="EO21" s="29">
        <f t="shared" si="64"/>
        <v>-4.4049378392838933E-8</v>
      </c>
      <c r="EP21" s="29">
        <f t="shared" si="65"/>
        <v>-4.4051942526958808E-8</v>
      </c>
      <c r="EQ21" s="29">
        <f t="shared" si="66"/>
        <v>-4.4051942518055023E-8</v>
      </c>
      <c r="ER21" s="29">
        <f t="shared" si="67"/>
        <v>-4.4051942518055023E-8</v>
      </c>
      <c r="ET21" s="35">
        <v>1.5600000000000001E-8</v>
      </c>
      <c r="EU21" s="35">
        <v>0.85608042680999996</v>
      </c>
      <c r="EV21" s="35">
        <v>515.46387109299997</v>
      </c>
      <c r="EW21" s="29">
        <f t="shared" si="68"/>
        <v>-1.5299526440853004E-8</v>
      </c>
      <c r="EX21" s="29">
        <f t="shared" si="69"/>
        <v>-1.5299288308052902E-8</v>
      </c>
      <c r="EY21" s="29">
        <f t="shared" si="70"/>
        <v>-1.529928830887997E-8</v>
      </c>
      <c r="EZ21" s="29">
        <f t="shared" si="71"/>
        <v>-1.529928830887997E-8</v>
      </c>
    </row>
    <row r="22" spans="1:156" s="29" customFormat="1" ht="13.5" x14ac:dyDescent="0.3">
      <c r="N22" s="35">
        <v>4.0058619999999998E-5</v>
      </c>
      <c r="O22" s="35">
        <v>2.2447989393699999</v>
      </c>
      <c r="P22" s="35">
        <v>63.735898303399999</v>
      </c>
      <c r="Q22" s="29">
        <f t="shared" si="0"/>
        <v>-3.9675590002650132E-5</v>
      </c>
      <c r="R22" s="29">
        <f t="shared" si="1"/>
        <v>-3.9675643393219326E-5</v>
      </c>
      <c r="S22" s="29">
        <f t="shared" si="2"/>
        <v>-3.9675643393033934E-5</v>
      </c>
      <c r="T22" s="29">
        <f t="shared" si="3"/>
        <v>-3.9675643393033934E-5</v>
      </c>
      <c r="V22" s="35">
        <v>4.8684300000000002E-6</v>
      </c>
      <c r="W22" s="35">
        <v>6.0399820030500004</v>
      </c>
      <c r="X22" s="35">
        <v>853.19638175199998</v>
      </c>
      <c r="Y22" s="29">
        <f t="shared" si="4"/>
        <v>2.4310315076212717E-6</v>
      </c>
      <c r="Z22" s="29">
        <f t="shared" si="5"/>
        <v>2.4315770120215034E-6</v>
      </c>
      <c r="AA22" s="29">
        <f t="shared" si="6"/>
        <v>2.4315770101273378E-6</v>
      </c>
      <c r="AB22" s="29">
        <f t="shared" si="7"/>
        <v>2.4315770101273378E-6</v>
      </c>
      <c r="AD22" s="35">
        <v>1.0096700000000001E-6</v>
      </c>
      <c r="AE22" s="35">
        <v>0.89270493100000003</v>
      </c>
      <c r="AF22" s="35">
        <v>21.340641002400002</v>
      </c>
      <c r="AG22" s="29">
        <f t="shared" si="8"/>
        <v>3.2858883313615637E-7</v>
      </c>
      <c r="AH22" s="29">
        <f t="shared" si="9"/>
        <v>3.2859192153565685E-7</v>
      </c>
      <c r="AI22" s="29">
        <f t="shared" si="10"/>
        <v>3.2859192152493251E-7</v>
      </c>
      <c r="AJ22" s="29">
        <f t="shared" si="11"/>
        <v>3.2859192152493251E-7</v>
      </c>
      <c r="AL22" s="35">
        <v>1.5762999999999999E-7</v>
      </c>
      <c r="AM22" s="35">
        <v>5.6166780962500003</v>
      </c>
      <c r="AN22" s="35">
        <v>117.31986822019999</v>
      </c>
      <c r="AO22" s="29">
        <f t="shared" si="12"/>
        <v>5.1348214582901717E-8</v>
      </c>
      <c r="AP22" s="29">
        <f t="shared" si="13"/>
        <v>5.1350864955447041E-8</v>
      </c>
      <c r="AQ22" s="29">
        <f t="shared" si="14"/>
        <v>5.1350864946243737E-8</v>
      </c>
      <c r="AR22" s="29">
        <f t="shared" si="15"/>
        <v>5.1350864946243737E-8</v>
      </c>
      <c r="AT22" s="35">
        <v>1.8620000000000001E-8</v>
      </c>
      <c r="AU22" s="35">
        <v>5.0795545772699997</v>
      </c>
      <c r="AV22" s="35">
        <v>309.27832265580003</v>
      </c>
      <c r="AW22" s="29">
        <f t="shared" si="16"/>
        <v>-1.4501291701985087E-8</v>
      </c>
      <c r="AX22" s="29">
        <f t="shared" si="17"/>
        <v>-1.4501839256988491E-8</v>
      </c>
      <c r="AY22" s="29">
        <f t="shared" si="18"/>
        <v>-1.4501839255087181E-8</v>
      </c>
      <c r="AZ22" s="29">
        <f t="shared" si="19"/>
        <v>-1.4501839255087181E-8</v>
      </c>
      <c r="BB22" s="35">
        <v>1.99E-9</v>
      </c>
      <c r="BC22" s="35">
        <v>0.88505901096999995</v>
      </c>
      <c r="BD22" s="35">
        <v>309.27832265580003</v>
      </c>
      <c r="BE22" s="29">
        <f t="shared" si="20"/>
        <v>1.8518120934090876E-9</v>
      </c>
      <c r="BF22" s="29">
        <f t="shared" si="21"/>
        <v>1.8517779320458992E-9</v>
      </c>
      <c r="BG22" s="29">
        <f t="shared" si="22"/>
        <v>1.8517779321645303E-9</v>
      </c>
      <c r="BH22" s="29">
        <f t="shared" si="23"/>
        <v>1.8517779321645303E-9</v>
      </c>
      <c r="BJ22" s="35">
        <v>3.1422499999999999E-6</v>
      </c>
      <c r="BK22" s="35">
        <v>0.46510272409999998</v>
      </c>
      <c r="BL22" s="35">
        <v>217.23124870109999</v>
      </c>
      <c r="BM22" s="29">
        <f t="shared" si="24"/>
        <v>-2.0696803985959276E-6</v>
      </c>
      <c r="BN22" s="29">
        <f t="shared" si="25"/>
        <v>-2.0697582532976607E-6</v>
      </c>
      <c r="BO22" s="29">
        <f t="shared" si="26"/>
        <v>-2.069758253027317E-6</v>
      </c>
      <c r="BP22" s="29">
        <f t="shared" si="27"/>
        <v>-2.069758253027317E-6</v>
      </c>
      <c r="BR22" s="35">
        <v>6.8658E-7</v>
      </c>
      <c r="BS22" s="35">
        <v>1.65537623146</v>
      </c>
      <c r="BT22" s="35">
        <v>202.25339517410001</v>
      </c>
      <c r="BU22" s="29">
        <f t="shared" si="28"/>
        <v>1.5516457963563998E-7</v>
      </c>
      <c r="BV22" s="29">
        <f t="shared" si="29"/>
        <v>1.5514407456046344E-7</v>
      </c>
      <c r="BW22" s="29">
        <f t="shared" si="30"/>
        <v>1.551440746316672E-7</v>
      </c>
      <c r="BX22" s="29">
        <f t="shared" si="31"/>
        <v>1.551440746316672E-7</v>
      </c>
      <c r="BZ22" s="35">
        <v>1.684E-7</v>
      </c>
      <c r="CA22" s="35">
        <v>5.6811208413500003</v>
      </c>
      <c r="CB22" s="35">
        <v>216.4804891757</v>
      </c>
      <c r="CC22" s="29">
        <f t="shared" si="32"/>
        <v>-1.6405694883255315E-7</v>
      </c>
      <c r="CD22" s="29">
        <f t="shared" si="33"/>
        <v>-1.6405570181816262E-7</v>
      </c>
      <c r="CE22" s="29">
        <f t="shared" si="34"/>
        <v>-1.6405570182249316E-7</v>
      </c>
      <c r="CF22" s="29">
        <f t="shared" si="35"/>
        <v>-1.6405570182249316E-7</v>
      </c>
      <c r="CH22" s="35">
        <v>1.9910000000000001E-8</v>
      </c>
      <c r="CI22" s="35">
        <v>6.1086707165699998</v>
      </c>
      <c r="CJ22" s="35">
        <v>217.23124870109999</v>
      </c>
      <c r="CK22" s="29">
        <f t="shared" si="36"/>
        <v>-1.9463669121032536E-8</v>
      </c>
      <c r="CL22" s="29">
        <f t="shared" si="37"/>
        <v>-1.9463807152234296E-8</v>
      </c>
      <c r="CM22" s="29">
        <f t="shared" si="38"/>
        <v>-1.9463807151755018E-8</v>
      </c>
      <c r="CN22" s="29">
        <f t="shared" si="39"/>
        <v>-1.9463807151755018E-8</v>
      </c>
      <c r="CP22" s="35">
        <v>1.5900000000000001E-9</v>
      </c>
      <c r="CQ22" s="35">
        <v>5.9504915482099996</v>
      </c>
      <c r="CR22" s="35">
        <v>216.4804891757</v>
      </c>
      <c r="CS22" s="29">
        <f t="shared" si="40"/>
        <v>-1.5886133352465034E-9</v>
      </c>
      <c r="CT22" s="29">
        <f t="shared" si="41"/>
        <v>-1.5886155130042572E-9</v>
      </c>
      <c r="CU22" s="29">
        <f t="shared" si="42"/>
        <v>-1.5886155129966978E-9</v>
      </c>
      <c r="CV22" s="29">
        <f t="shared" si="43"/>
        <v>-1.5886155129966978E-9</v>
      </c>
      <c r="CX22" s="35"/>
      <c r="CY22" s="35"/>
      <c r="CZ22" s="35"/>
      <c r="DF22" s="35">
        <v>1.1380260999999999E-4</v>
      </c>
      <c r="DG22" s="35">
        <v>1.73105746566</v>
      </c>
      <c r="DH22" s="35">
        <v>522.57741809380002</v>
      </c>
      <c r="DI22" s="29">
        <f t="shared" si="48"/>
        <v>-7.9781337399345632E-5</v>
      </c>
      <c r="DJ22" s="29">
        <f t="shared" si="49"/>
        <v>-7.9787765762985954E-5</v>
      </c>
      <c r="DK22" s="29">
        <f t="shared" si="50"/>
        <v>-7.9787765740664603E-5</v>
      </c>
      <c r="DL22" s="29">
        <f t="shared" si="51"/>
        <v>-7.9787765740664603E-5</v>
      </c>
      <c r="DN22" s="35">
        <v>1.581446E-5</v>
      </c>
      <c r="DO22" s="35">
        <v>1.29191789712</v>
      </c>
      <c r="DP22" s="35">
        <v>210.11770170029999</v>
      </c>
      <c r="DQ22" s="29">
        <f t="shared" si="52"/>
        <v>-1.2274040569650234E-7</v>
      </c>
      <c r="DR22" s="29">
        <f t="shared" si="53"/>
        <v>-1.2324409257191758E-7</v>
      </c>
      <c r="DS22" s="29">
        <f t="shared" si="54"/>
        <v>-1.2324409082287075E-7</v>
      </c>
      <c r="DT22" s="29">
        <f t="shared" si="55"/>
        <v>-1.2324409082287075E-7</v>
      </c>
      <c r="DV22" s="35">
        <v>4.3148499999999999E-6</v>
      </c>
      <c r="DW22" s="35">
        <v>5.1782541461199996</v>
      </c>
      <c r="DX22" s="35">
        <v>522.57741809380002</v>
      </c>
      <c r="DY22" s="29">
        <f t="shared" si="56"/>
        <v>1.959001422850486E-6</v>
      </c>
      <c r="DZ22" s="29">
        <f t="shared" si="57"/>
        <v>1.9593059594082497E-6</v>
      </c>
      <c r="EA22" s="29">
        <f t="shared" si="58"/>
        <v>1.9593059583507875E-6</v>
      </c>
      <c r="EB22" s="29">
        <f t="shared" si="59"/>
        <v>1.9593059583507875E-6</v>
      </c>
      <c r="ED22" s="35">
        <v>4.5144999999999998E-7</v>
      </c>
      <c r="EE22" s="35">
        <v>4.3731704729700001</v>
      </c>
      <c r="EF22" s="35">
        <v>191.9584544356</v>
      </c>
      <c r="EG22" s="29">
        <f t="shared" si="60"/>
        <v>1.6031875348502147E-7</v>
      </c>
      <c r="EH22" s="29">
        <f t="shared" si="61"/>
        <v>1.6033103352158737E-7</v>
      </c>
      <c r="EI22" s="29">
        <f t="shared" si="62"/>
        <v>1.6033103347894567E-7</v>
      </c>
      <c r="EJ22" s="29">
        <f t="shared" si="63"/>
        <v>1.6033103347894567E-7</v>
      </c>
      <c r="EL22" s="35">
        <v>7.6739999999999998E-8</v>
      </c>
      <c r="EM22" s="35">
        <v>3.5936771536799998</v>
      </c>
      <c r="EN22" s="35">
        <v>302.16477565500003</v>
      </c>
      <c r="EO22" s="29">
        <f t="shared" si="64"/>
        <v>-4.6284491051748056E-8</v>
      </c>
      <c r="EP22" s="29">
        <f t="shared" si="65"/>
        <v>-4.6281687317569546E-8</v>
      </c>
      <c r="EQ22" s="29">
        <f t="shared" si="66"/>
        <v>-4.6281687327305674E-8</v>
      </c>
      <c r="ER22" s="29">
        <f t="shared" si="67"/>
        <v>-4.6281687327305674E-8</v>
      </c>
      <c r="ET22" s="35">
        <v>1.6779999999999999E-8</v>
      </c>
      <c r="EU22" s="35">
        <v>0</v>
      </c>
      <c r="EV22" s="35">
        <v>0</v>
      </c>
      <c r="EW22" s="29">
        <f t="shared" si="68"/>
        <v>1.6779999999999999E-8</v>
      </c>
      <c r="EX22" s="29">
        <f t="shared" si="69"/>
        <v>1.6779999999999999E-8</v>
      </c>
      <c r="EY22" s="29">
        <f t="shared" si="70"/>
        <v>1.6779999999999999E-8</v>
      </c>
      <c r="EZ22" s="29">
        <f t="shared" si="71"/>
        <v>1.6779999999999999E-8</v>
      </c>
    </row>
    <row r="23" spans="1:156" s="29" customFormat="1" ht="13.5" x14ac:dyDescent="0.3">
      <c r="A23" s="33" t="s">
        <v>26</v>
      </c>
      <c r="B23" s="32" t="s">
        <v>126</v>
      </c>
      <c r="C23" s="33" t="s">
        <v>26</v>
      </c>
      <c r="D23" s="33" t="s">
        <v>26</v>
      </c>
      <c r="E23" s="33" t="s">
        <v>26</v>
      </c>
      <c r="F23" s="33" t="s">
        <v>26</v>
      </c>
      <c r="N23" s="35">
        <v>2.9538150000000001E-5</v>
      </c>
      <c r="O23" s="35">
        <v>0.98280385205999998</v>
      </c>
      <c r="P23" s="35">
        <v>95.979227217800002</v>
      </c>
      <c r="Q23" s="29">
        <f t="shared" si="0"/>
        <v>-2.4380484305947495E-5</v>
      </c>
      <c r="R23" s="29">
        <f t="shared" si="1"/>
        <v>-2.4380241681441499E-5</v>
      </c>
      <c r="S23" s="29">
        <f t="shared" si="2"/>
        <v>-2.4380241682284012E-5</v>
      </c>
      <c r="T23" s="29">
        <f t="shared" si="3"/>
        <v>-2.4380241682284012E-5</v>
      </c>
      <c r="V23" s="35">
        <v>4.6837700000000004E-6</v>
      </c>
      <c r="W23" s="35">
        <v>4.6170784390700002</v>
      </c>
      <c r="X23" s="35">
        <v>63.735898303399999</v>
      </c>
      <c r="Y23" s="29">
        <f t="shared" si="4"/>
        <v>3.7820883407720055E-6</v>
      </c>
      <c r="Z23" s="29">
        <f t="shared" si="5"/>
        <v>3.7820616472512021E-6</v>
      </c>
      <c r="AA23" s="29">
        <f t="shared" si="6"/>
        <v>3.7820616473438929E-6</v>
      </c>
      <c r="AB23" s="29">
        <f t="shared" si="7"/>
        <v>3.7820616473438929E-6</v>
      </c>
      <c r="AD23" s="35">
        <v>9.5226999999999999E-7</v>
      </c>
      <c r="AE23" s="35">
        <v>5.6256115059800003</v>
      </c>
      <c r="AF23" s="35">
        <v>412.3710968744</v>
      </c>
      <c r="AG23" s="29">
        <f t="shared" si="8"/>
        <v>9.2427653398871391E-7</v>
      </c>
      <c r="AH23" s="29">
        <f t="shared" si="9"/>
        <v>9.2426220525805631E-7</v>
      </c>
      <c r="AI23" s="29">
        <f t="shared" si="10"/>
        <v>9.2426220530781833E-7</v>
      </c>
      <c r="AJ23" s="29">
        <f t="shared" si="11"/>
        <v>9.2426220530781833E-7</v>
      </c>
      <c r="AL23" s="35">
        <v>1.9014000000000001E-7</v>
      </c>
      <c r="AM23" s="35">
        <v>1.9161423746299999</v>
      </c>
      <c r="AN23" s="35">
        <v>853.19638175199998</v>
      </c>
      <c r="AO23" s="29">
        <f t="shared" si="12"/>
        <v>-1.8972971051652442E-7</v>
      </c>
      <c r="AP23" s="29">
        <f t="shared" si="13"/>
        <v>-1.897313235421666E-7</v>
      </c>
      <c r="AQ23" s="29">
        <f t="shared" si="14"/>
        <v>-1.8973132353657094E-7</v>
      </c>
      <c r="AR23" s="29">
        <f t="shared" si="15"/>
        <v>-1.8973132353657094E-7</v>
      </c>
      <c r="AT23" s="35">
        <v>2.2250000000000001E-8</v>
      </c>
      <c r="AU23" s="35">
        <v>3.7768919813699999</v>
      </c>
      <c r="AV23" s="35">
        <v>117.31986822019999</v>
      </c>
      <c r="AW23" s="29">
        <f t="shared" si="16"/>
        <v>1.835370745493993E-8</v>
      </c>
      <c r="AX23" s="29">
        <f t="shared" si="17"/>
        <v>1.8353483766991941E-8</v>
      </c>
      <c r="AY23" s="29">
        <f t="shared" si="18"/>
        <v>1.83534837677687E-8</v>
      </c>
      <c r="AZ23" s="29">
        <f t="shared" si="19"/>
        <v>1.83534837677687E-8</v>
      </c>
      <c r="BB23" s="35">
        <v>2.5800000000000002E-9</v>
      </c>
      <c r="BC23" s="35">
        <v>5.1007448918599998</v>
      </c>
      <c r="BD23" s="35">
        <v>95.979227217800002</v>
      </c>
      <c r="BE23" s="29">
        <f t="shared" si="20"/>
        <v>2.399342462590737E-9</v>
      </c>
      <c r="BF23" s="29">
        <f t="shared" si="21"/>
        <v>2.3993562613506422E-9</v>
      </c>
      <c r="BG23" s="29">
        <f t="shared" si="22"/>
        <v>2.3993562613027277E-9</v>
      </c>
      <c r="BH23" s="29">
        <f t="shared" si="23"/>
        <v>2.3993562613027277E-9</v>
      </c>
      <c r="BJ23" s="35">
        <v>2.3644199999999999E-6</v>
      </c>
      <c r="BK23" s="35">
        <v>2.1388747228099998</v>
      </c>
      <c r="BL23" s="35">
        <v>11.045700263900001</v>
      </c>
      <c r="BM23" s="29">
        <f t="shared" si="24"/>
        <v>-1.6073181625010783E-6</v>
      </c>
      <c r="BN23" s="29">
        <f t="shared" si="25"/>
        <v>-1.6073152590279805E-6</v>
      </c>
      <c r="BO23" s="29">
        <f t="shared" si="26"/>
        <v>-1.6073152590380631E-6</v>
      </c>
      <c r="BP23" s="29">
        <f t="shared" si="27"/>
        <v>-1.6073152590380631E-6</v>
      </c>
      <c r="BR23" s="35">
        <v>5.9281000000000003E-7</v>
      </c>
      <c r="BS23" s="35">
        <v>1.82410768234</v>
      </c>
      <c r="BT23" s="35">
        <v>323.50541665740002</v>
      </c>
      <c r="BU23" s="29">
        <f t="shared" si="28"/>
        <v>4.1502428539671444E-7</v>
      </c>
      <c r="BV23" s="29">
        <f t="shared" si="29"/>
        <v>4.150450426971499E-7</v>
      </c>
      <c r="BW23" s="29">
        <f t="shared" si="30"/>
        <v>4.1504504262507258E-7</v>
      </c>
      <c r="BX23" s="29">
        <f t="shared" si="31"/>
        <v>4.1504504262507258E-7</v>
      </c>
      <c r="BZ23" s="35">
        <v>1.3612999999999999E-7</v>
      </c>
      <c r="CA23" s="35">
        <v>2.9990433406600001</v>
      </c>
      <c r="CB23" s="35">
        <v>412.3710968744</v>
      </c>
      <c r="CC23" s="29">
        <f t="shared" si="32"/>
        <v>-1.3112694656509739E-7</v>
      </c>
      <c r="CD23" s="29">
        <f t="shared" si="33"/>
        <v>-1.311292320500781E-7</v>
      </c>
      <c r="CE23" s="29">
        <f t="shared" si="34"/>
        <v>-1.311292320421427E-7</v>
      </c>
      <c r="CF23" s="29">
        <f t="shared" si="35"/>
        <v>-1.311292320421427E-7</v>
      </c>
      <c r="CH23" s="35">
        <v>1.4349999999999999E-8</v>
      </c>
      <c r="CI23" s="35">
        <v>1.69177141453</v>
      </c>
      <c r="CJ23" s="35">
        <v>860.30992875280003</v>
      </c>
      <c r="CK23" s="29">
        <f t="shared" si="36"/>
        <v>-1.4336656395279591E-8</v>
      </c>
      <c r="CL23" s="29">
        <f t="shared" si="37"/>
        <v>-1.4336575589216093E-8</v>
      </c>
      <c r="CM23" s="29">
        <f t="shared" si="38"/>
        <v>-1.4336575589497112E-8</v>
      </c>
      <c r="CN23" s="29">
        <f t="shared" si="39"/>
        <v>-1.4336575589497112E-8</v>
      </c>
      <c r="CP23" s="35">
        <v>1.0000000000000001E-9</v>
      </c>
      <c r="CQ23" s="35">
        <v>1.9853490359399999</v>
      </c>
      <c r="CR23" s="35">
        <v>625.67019231239999</v>
      </c>
      <c r="CS23" s="29">
        <f t="shared" si="40"/>
        <v>9.1351586404105153E-10</v>
      </c>
      <c r="CT23" s="29">
        <f t="shared" si="41"/>
        <v>9.1347727777727958E-10</v>
      </c>
      <c r="CU23" s="29">
        <f t="shared" si="42"/>
        <v>9.1347727791128325E-10</v>
      </c>
      <c r="CV23" s="29">
        <f t="shared" si="43"/>
        <v>9.1347727791128325E-10</v>
      </c>
      <c r="CX23" s="35"/>
      <c r="CY23" s="35"/>
      <c r="CZ23" s="35"/>
      <c r="DF23" s="35">
        <v>1.2884128E-4</v>
      </c>
      <c r="DG23" s="35">
        <v>1.6489231039300001</v>
      </c>
      <c r="DH23" s="35">
        <v>138.5174968707</v>
      </c>
      <c r="DI23" s="29">
        <f t="shared" si="48"/>
        <v>-9.3644297790154609E-5</v>
      </c>
      <c r="DJ23" s="29">
        <f t="shared" si="49"/>
        <v>-9.3646155852218342E-5</v>
      </c>
      <c r="DK23" s="29">
        <f t="shared" si="50"/>
        <v>-9.3646155845766364E-5</v>
      </c>
      <c r="DL23" s="29">
        <f t="shared" si="51"/>
        <v>-9.3646155845766364E-5</v>
      </c>
      <c r="DN23" s="35">
        <v>1.3395110000000001E-5</v>
      </c>
      <c r="DO23" s="35">
        <v>4.30801821806</v>
      </c>
      <c r="DP23" s="35">
        <v>853.19638175199998</v>
      </c>
      <c r="DQ23" s="29">
        <f t="shared" si="52"/>
        <v>1.0381801928012138E-5</v>
      </c>
      <c r="DR23" s="29">
        <f t="shared" si="53"/>
        <v>1.0380707115630673E-5</v>
      </c>
      <c r="DS23" s="29">
        <f t="shared" si="54"/>
        <v>1.0380707119432655E-5</v>
      </c>
      <c r="DT23" s="29">
        <f t="shared" si="55"/>
        <v>1.0380707119432655E-5</v>
      </c>
      <c r="DV23" s="35">
        <v>3.2559800000000001E-6</v>
      </c>
      <c r="DW23" s="35">
        <v>2.2686760165600002</v>
      </c>
      <c r="DX23" s="35">
        <v>853.19638175199998</v>
      </c>
      <c r="DY23" s="29">
        <f t="shared" si="56"/>
        <v>-2.9753325689211569E-6</v>
      </c>
      <c r="DZ23" s="29">
        <f t="shared" si="57"/>
        <v>-2.9755035755228663E-6</v>
      </c>
      <c r="EA23" s="29">
        <f t="shared" si="58"/>
        <v>-2.975503574929136E-6</v>
      </c>
      <c r="EB23" s="29">
        <f t="shared" si="59"/>
        <v>-2.975503574929136E-6</v>
      </c>
      <c r="ED23" s="35">
        <v>4.9536000000000001E-7</v>
      </c>
      <c r="EE23" s="35">
        <v>2.3885423290799999</v>
      </c>
      <c r="EF23" s="35">
        <v>209.3669421749</v>
      </c>
      <c r="EG23" s="29">
        <f t="shared" si="60"/>
        <v>4.3610655930818549E-7</v>
      </c>
      <c r="EH23" s="29">
        <f t="shared" si="61"/>
        <v>4.3609910309899673E-7</v>
      </c>
      <c r="EI23" s="29">
        <f t="shared" si="62"/>
        <v>4.3609910312488894E-7</v>
      </c>
      <c r="EJ23" s="29">
        <f t="shared" si="63"/>
        <v>4.3609910312488894E-7</v>
      </c>
      <c r="EL23" s="35">
        <v>7.8230000000000006E-8</v>
      </c>
      <c r="EM23" s="35">
        <v>4.4868880417500003</v>
      </c>
      <c r="EN23" s="35">
        <v>853.19638175199998</v>
      </c>
      <c r="EO23" s="29">
        <f t="shared" si="64"/>
        <v>6.8459542553849511E-8</v>
      </c>
      <c r="EP23" s="29">
        <f t="shared" si="65"/>
        <v>6.8454645740255057E-8</v>
      </c>
      <c r="EQ23" s="29">
        <f t="shared" si="66"/>
        <v>6.8454645757260977E-8</v>
      </c>
      <c r="ER23" s="29">
        <f t="shared" si="67"/>
        <v>6.8454645757260977E-8</v>
      </c>
      <c r="ET23" s="35">
        <v>1.102E-8</v>
      </c>
      <c r="EU23" s="35">
        <v>5.98011943842</v>
      </c>
      <c r="EV23" s="35">
        <v>3.1813937377000001</v>
      </c>
      <c r="EW23" s="29">
        <f t="shared" si="68"/>
        <v>1.0673603911811313E-8</v>
      </c>
      <c r="EX23" s="29">
        <f t="shared" si="69"/>
        <v>1.067360258982508E-8</v>
      </c>
      <c r="EY23" s="29">
        <f t="shared" si="70"/>
        <v>1.067360258982967E-8</v>
      </c>
      <c r="EZ23" s="29">
        <f t="shared" si="71"/>
        <v>1.067360258982967E-8</v>
      </c>
    </row>
    <row r="24" spans="1:156" s="29" customFormat="1" ht="13.5" x14ac:dyDescent="0.3">
      <c r="N24" s="35">
        <v>3.8736960000000003E-5</v>
      </c>
      <c r="O24" s="35">
        <v>3.2228269256600002</v>
      </c>
      <c r="P24" s="35">
        <v>138.5174968707</v>
      </c>
      <c r="Q24" s="29">
        <f t="shared" si="0"/>
        <v>2.6693029150869767E-5</v>
      </c>
      <c r="R24" s="29">
        <f t="shared" si="1"/>
        <v>2.6692439712665128E-5</v>
      </c>
      <c r="S24" s="29">
        <f t="shared" si="2"/>
        <v>2.6692439714711936E-5</v>
      </c>
      <c r="T24" s="29">
        <f t="shared" si="3"/>
        <v>2.6692439714711936E-5</v>
      </c>
      <c r="V24" s="35">
        <v>4.7850099999999998E-6</v>
      </c>
      <c r="W24" s="35">
        <v>4.9877698798400001</v>
      </c>
      <c r="X24" s="35">
        <v>522.57741809380002</v>
      </c>
      <c r="Y24" s="29">
        <f t="shared" si="4"/>
        <v>2.9403783758293366E-6</v>
      </c>
      <c r="Z24" s="29">
        <f t="shared" si="5"/>
        <v>2.9406774018530873E-6</v>
      </c>
      <c r="AA24" s="29">
        <f t="shared" si="6"/>
        <v>2.9406774008147642E-6</v>
      </c>
      <c r="AB24" s="29">
        <f t="shared" si="7"/>
        <v>2.9406774008147642E-6</v>
      </c>
      <c r="AD24" s="35">
        <v>8.1948000000000003E-7</v>
      </c>
      <c r="AE24" s="35">
        <v>1.0247755831500001</v>
      </c>
      <c r="AF24" s="35">
        <v>117.31986822019999</v>
      </c>
      <c r="AG24" s="29">
        <f t="shared" si="8"/>
        <v>-8.0125057418430327E-7</v>
      </c>
      <c r="AH24" s="29">
        <f t="shared" si="9"/>
        <v>-8.0124751723500913E-7</v>
      </c>
      <c r="AI24" s="29">
        <f t="shared" si="10"/>
        <v>-8.0124751724562468E-7</v>
      </c>
      <c r="AJ24" s="29">
        <f t="shared" si="11"/>
        <v>-8.0124751724562468E-7</v>
      </c>
      <c r="AL24" s="35">
        <v>1.8262E-7</v>
      </c>
      <c r="AM24" s="35">
        <v>4.9673841593399999</v>
      </c>
      <c r="AN24" s="35">
        <v>10.294940738499999</v>
      </c>
      <c r="AO24" s="29">
        <f t="shared" si="12"/>
        <v>7.4832634219951893E-8</v>
      </c>
      <c r="AP24" s="29">
        <f t="shared" si="13"/>
        <v>7.483237425586103E-8</v>
      </c>
      <c r="AQ24" s="29">
        <f t="shared" si="14"/>
        <v>7.4832374256763716E-8</v>
      </c>
      <c r="AR24" s="29">
        <f t="shared" si="15"/>
        <v>7.4832374256763716E-8</v>
      </c>
      <c r="AT24" s="35">
        <v>1.7690000000000002E-8</v>
      </c>
      <c r="AU24" s="35">
        <v>5.1917687640599999</v>
      </c>
      <c r="AV24" s="35">
        <v>302.16477565500003</v>
      </c>
      <c r="AW24" s="29">
        <f t="shared" si="16"/>
        <v>-1.3813806448515784E-8</v>
      </c>
      <c r="AX24" s="29">
        <f t="shared" si="17"/>
        <v>-1.3814312590548782E-8</v>
      </c>
      <c r="AY24" s="29">
        <f t="shared" si="18"/>
        <v>-1.3814312588791257E-8</v>
      </c>
      <c r="AZ24" s="29">
        <f t="shared" si="19"/>
        <v>-1.3814312588791257E-8</v>
      </c>
      <c r="BB24" s="35">
        <v>1.6600000000000001E-9</v>
      </c>
      <c r="BC24" s="35">
        <v>2.4006331219399999</v>
      </c>
      <c r="BD24" s="35">
        <v>515.46387109299997</v>
      </c>
      <c r="BE24" s="29">
        <f t="shared" si="20"/>
        <v>-3.6684574517467469E-10</v>
      </c>
      <c r="BF24" s="29">
        <f t="shared" si="21"/>
        <v>-3.6697224404916054E-10</v>
      </c>
      <c r="BG24" s="29">
        <f t="shared" si="22"/>
        <v>-3.6697224360990287E-10</v>
      </c>
      <c r="BH24" s="29">
        <f t="shared" si="23"/>
        <v>-3.6697224360990287E-10</v>
      </c>
      <c r="BJ24" s="35">
        <v>2.1535400000000001E-6</v>
      </c>
      <c r="BK24" s="35">
        <v>5.9498261010300002</v>
      </c>
      <c r="BL24" s="35">
        <v>846.08283475120004</v>
      </c>
      <c r="BM24" s="29">
        <f t="shared" si="24"/>
        <v>1.4337815527752045E-6</v>
      </c>
      <c r="BN24" s="29">
        <f t="shared" si="25"/>
        <v>1.4339876268369166E-6</v>
      </c>
      <c r="BO24" s="29">
        <f t="shared" si="26"/>
        <v>1.4339876261213762E-6</v>
      </c>
      <c r="BP24" s="29">
        <f t="shared" si="27"/>
        <v>1.4339876261213762E-6</v>
      </c>
      <c r="BR24" s="35">
        <v>6.5161E-7</v>
      </c>
      <c r="BS24" s="35">
        <v>1.25527521313</v>
      </c>
      <c r="BT24" s="35">
        <v>216.4804891757</v>
      </c>
      <c r="BU24" s="29">
        <f t="shared" si="28"/>
        <v>3.8383458776066344E-8</v>
      </c>
      <c r="BV24" s="29">
        <f t="shared" si="29"/>
        <v>3.8362113149873006E-8</v>
      </c>
      <c r="BW24" s="29">
        <f t="shared" si="30"/>
        <v>3.8362113223995007E-8</v>
      </c>
      <c r="BX24" s="29">
        <f t="shared" si="31"/>
        <v>3.8362113223995007E-8</v>
      </c>
      <c r="BZ24" s="35">
        <v>1.1567E-7</v>
      </c>
      <c r="CA24" s="35">
        <v>2.5267992841</v>
      </c>
      <c r="CB24" s="35">
        <v>529.69096509459996</v>
      </c>
      <c r="CC24" s="29">
        <f t="shared" si="32"/>
        <v>1.5500461120437773E-8</v>
      </c>
      <c r="CD24" s="29">
        <f t="shared" si="33"/>
        <v>1.5491257312599659E-8</v>
      </c>
      <c r="CE24" s="29">
        <f t="shared" si="34"/>
        <v>1.5491257344559883E-8</v>
      </c>
      <c r="CF24" s="29">
        <f t="shared" si="35"/>
        <v>1.5491257344559883E-8</v>
      </c>
      <c r="CH24" s="35">
        <v>1.2170000000000001E-8</v>
      </c>
      <c r="CI24" s="35">
        <v>4.3077883882699997</v>
      </c>
      <c r="CJ24" s="35">
        <v>234.63973644039999</v>
      </c>
      <c r="CK24" s="29">
        <f t="shared" si="36"/>
        <v>-3.1850961534040344E-9</v>
      </c>
      <c r="CL24" s="29">
        <f t="shared" si="37"/>
        <v>-3.1846783774845388E-9</v>
      </c>
      <c r="CM24" s="29">
        <f t="shared" si="38"/>
        <v>-3.1846783789352581E-9</v>
      </c>
      <c r="CN24" s="29">
        <f t="shared" si="39"/>
        <v>-3.1846783789352581E-9</v>
      </c>
      <c r="CP24" s="35">
        <v>1.1200000000000001E-9</v>
      </c>
      <c r="CQ24" s="35">
        <v>0.85526419267999998</v>
      </c>
      <c r="CR24" s="35">
        <v>654.12438031559998</v>
      </c>
      <c r="CS24" s="29">
        <f t="shared" si="40"/>
        <v>5.2107269940777557E-10</v>
      </c>
      <c r="CT24" s="29">
        <f t="shared" si="41"/>
        <v>5.2097439355439625E-10</v>
      </c>
      <c r="CU24" s="29">
        <f t="shared" si="42"/>
        <v>5.2097439389576759E-10</v>
      </c>
      <c r="CV24" s="29">
        <f t="shared" si="43"/>
        <v>5.2097439389576759E-10</v>
      </c>
      <c r="CX24" s="35"/>
      <c r="CY24" s="35"/>
      <c r="CZ24" s="35"/>
      <c r="DF24" s="35">
        <v>7.7527689999999999E-5</v>
      </c>
      <c r="DG24" s="35">
        <v>5.8519131890300002</v>
      </c>
      <c r="DH24" s="35">
        <v>95.979227217800002</v>
      </c>
      <c r="DI24" s="29">
        <f t="shared" si="48"/>
        <v>3.3245262780288466E-5</v>
      </c>
      <c r="DJ24" s="29">
        <f t="shared" si="49"/>
        <v>3.324628175893808E-5</v>
      </c>
      <c r="DK24" s="29">
        <f t="shared" si="50"/>
        <v>3.3246281755399759E-5</v>
      </c>
      <c r="DL24" s="29">
        <f t="shared" si="51"/>
        <v>3.3246281755399759E-5</v>
      </c>
      <c r="DN24" s="35">
        <v>1.3155900000000001E-5</v>
      </c>
      <c r="DO24" s="35">
        <v>1.2529644602300001</v>
      </c>
      <c r="DP24" s="35">
        <v>117.31986822019999</v>
      </c>
      <c r="DQ24" s="29">
        <f t="shared" si="52"/>
        <v>-1.3154028239392918E-5</v>
      </c>
      <c r="DR24" s="29">
        <f t="shared" si="53"/>
        <v>-1.3154032183823745E-5</v>
      </c>
      <c r="DS24" s="29">
        <f t="shared" si="54"/>
        <v>-1.3154032183810053E-5</v>
      </c>
      <c r="DT24" s="29">
        <f t="shared" si="55"/>
        <v>-1.3154032183810053E-5</v>
      </c>
      <c r="DV24" s="35">
        <v>4.0501800000000001E-6</v>
      </c>
      <c r="DW24" s="35">
        <v>4.1729415787199997</v>
      </c>
      <c r="DX24" s="35">
        <v>209.3669421749</v>
      </c>
      <c r="DY24" s="29">
        <f t="shared" si="56"/>
        <v>1.1213299388606968E-6</v>
      </c>
      <c r="DZ24" s="29">
        <f t="shared" si="57"/>
        <v>1.1214534539839541E-6</v>
      </c>
      <c r="EA24" s="29">
        <f t="shared" si="58"/>
        <v>1.121453453555055E-6</v>
      </c>
      <c r="EB24" s="29">
        <f t="shared" si="59"/>
        <v>1.121453453555055E-6</v>
      </c>
      <c r="ED24" s="35">
        <v>5.4829000000000005E-7</v>
      </c>
      <c r="EE24" s="35">
        <v>0.30526468471000001</v>
      </c>
      <c r="EF24" s="35">
        <v>853.19638175199998</v>
      </c>
      <c r="EG24" s="29">
        <f t="shared" si="60"/>
        <v>-1.4047907859176817E-8</v>
      </c>
      <c r="EH24" s="29">
        <f t="shared" si="61"/>
        <v>-1.397701961565793E-8</v>
      </c>
      <c r="EI24" s="29">
        <f t="shared" si="62"/>
        <v>-1.3977019861815118E-8</v>
      </c>
      <c r="EJ24" s="29">
        <f t="shared" si="63"/>
        <v>-1.3977019861815118E-8</v>
      </c>
      <c r="EL24" s="35">
        <v>8.3599999999999994E-8</v>
      </c>
      <c r="EM24" s="35">
        <v>1.2723948845499999</v>
      </c>
      <c r="EN24" s="35">
        <v>234.63973644039999</v>
      </c>
      <c r="EO24" s="29">
        <f t="shared" si="64"/>
        <v>3.0308974057040517E-8</v>
      </c>
      <c r="EP24" s="29">
        <f t="shared" si="65"/>
        <v>3.0306202860439849E-8</v>
      </c>
      <c r="EQ24" s="29">
        <f t="shared" si="66"/>
        <v>3.0306202870062799E-8</v>
      </c>
      <c r="ER24" s="29">
        <f t="shared" si="67"/>
        <v>3.0306202870062799E-8</v>
      </c>
      <c r="ET24" s="35">
        <v>1.2849999999999999E-8</v>
      </c>
      <c r="EU24" s="35">
        <v>5.8256337775300002</v>
      </c>
      <c r="EV24" s="35">
        <v>234.63973644039999</v>
      </c>
      <c r="EW24" s="29">
        <f t="shared" si="68"/>
        <v>-1.2562720494889319E-8</v>
      </c>
      <c r="EX24" s="29">
        <f t="shared" si="69"/>
        <v>-1.256281658978341E-8</v>
      </c>
      <c r="EY24" s="29">
        <f t="shared" si="70"/>
        <v>-1.2562816589449752E-8</v>
      </c>
      <c r="EZ24" s="29">
        <f t="shared" si="71"/>
        <v>-1.2562816589449752E-8</v>
      </c>
    </row>
    <row r="25" spans="1:156" s="29" customFormat="1" ht="13.5" x14ac:dyDescent="0.3">
      <c r="A25" s="29" t="s">
        <v>127</v>
      </c>
      <c r="B25" s="29" t="s">
        <v>128</v>
      </c>
      <c r="N25" s="35">
        <v>2.4611720000000002E-5</v>
      </c>
      <c r="O25" s="35">
        <v>2.0316363120499998</v>
      </c>
      <c r="P25" s="35">
        <v>735.87651353180001</v>
      </c>
      <c r="Q25" s="29">
        <f t="shared" si="0"/>
        <v>3.7631117640225047E-6</v>
      </c>
      <c r="R25" s="29">
        <f t="shared" si="1"/>
        <v>3.7658248473696372E-6</v>
      </c>
      <c r="S25" s="29">
        <f t="shared" si="2"/>
        <v>3.7658248379486598E-6</v>
      </c>
      <c r="T25" s="29">
        <f t="shared" si="3"/>
        <v>3.7658248379486598E-6</v>
      </c>
      <c r="V25" s="35">
        <v>4.1701000000000001E-6</v>
      </c>
      <c r="W25" s="35">
        <v>2.1170816927699998</v>
      </c>
      <c r="X25" s="35">
        <v>323.50541665740002</v>
      </c>
      <c r="Y25" s="29">
        <f t="shared" si="4"/>
        <v>1.9351236966293602E-6</v>
      </c>
      <c r="Z25" s="29">
        <f t="shared" si="5"/>
        <v>1.9353048389763066E-6</v>
      </c>
      <c r="AA25" s="29">
        <f t="shared" si="6"/>
        <v>1.9353048383473033E-6</v>
      </c>
      <c r="AB25" s="29">
        <f t="shared" si="7"/>
        <v>1.9353048383473033E-6</v>
      </c>
      <c r="AD25" s="35">
        <v>7.4857000000000004E-7</v>
      </c>
      <c r="AE25" s="35">
        <v>4.76178468163</v>
      </c>
      <c r="AF25" s="35">
        <v>210.11770170029999</v>
      </c>
      <c r="AG25" s="29">
        <f t="shared" si="8"/>
        <v>-2.358394220690335E-7</v>
      </c>
      <c r="AH25" s="29">
        <f t="shared" si="9"/>
        <v>-2.3581679365127343E-7</v>
      </c>
      <c r="AI25" s="29">
        <f t="shared" si="10"/>
        <v>-2.3581679372985077E-7</v>
      </c>
      <c r="AJ25" s="29">
        <f t="shared" si="11"/>
        <v>-2.3581679372985077E-7</v>
      </c>
      <c r="AL25" s="35">
        <v>1.2947000000000001E-7</v>
      </c>
      <c r="AM25" s="35">
        <v>1.1806895394200001</v>
      </c>
      <c r="AN25" s="35">
        <v>88.865680217000005</v>
      </c>
      <c r="AO25" s="29">
        <f t="shared" si="12"/>
        <v>-1.125134364810766E-7</v>
      </c>
      <c r="AP25" s="29">
        <f t="shared" si="13"/>
        <v>-1.1251257358656204E-7</v>
      </c>
      <c r="AQ25" s="29">
        <f t="shared" si="14"/>
        <v>-1.1251257358955846E-7</v>
      </c>
      <c r="AR25" s="29">
        <f t="shared" si="15"/>
        <v>-1.1251257358955846E-7</v>
      </c>
      <c r="AT25" s="35">
        <v>1.9210000000000001E-8</v>
      </c>
      <c r="AU25" s="35">
        <v>2.8288432866200002</v>
      </c>
      <c r="AV25" s="35">
        <v>234.63973644039999</v>
      </c>
      <c r="AW25" s="29">
        <f t="shared" si="16"/>
        <v>1.8001133520046518E-8</v>
      </c>
      <c r="AX25" s="29">
        <f t="shared" si="17"/>
        <v>1.8001372061142299E-8</v>
      </c>
      <c r="AY25" s="29">
        <f t="shared" si="18"/>
        <v>1.800137206031401E-8</v>
      </c>
      <c r="AZ25" s="29">
        <f t="shared" si="19"/>
        <v>1.800137206031401E-8</v>
      </c>
      <c r="BB25" s="35">
        <v>1.55E-9</v>
      </c>
      <c r="BC25" s="35">
        <v>4.70433216164</v>
      </c>
      <c r="BD25" s="35">
        <v>860.30992875280003</v>
      </c>
      <c r="BE25" s="29">
        <f t="shared" si="20"/>
        <v>1.5270864285165051E-9</v>
      </c>
      <c r="BF25" s="29">
        <f t="shared" si="21"/>
        <v>1.5270517874891083E-9</v>
      </c>
      <c r="BG25" s="29">
        <f t="shared" si="22"/>
        <v>1.5270517876094428E-9</v>
      </c>
      <c r="BH25" s="29">
        <f t="shared" si="23"/>
        <v>1.5270517876094428E-9</v>
      </c>
      <c r="BJ25" s="35">
        <v>2.0852200000000001E-6</v>
      </c>
      <c r="BK25" s="35">
        <v>2.12003893769</v>
      </c>
      <c r="BL25" s="35">
        <v>415.55249061209997</v>
      </c>
      <c r="BM25" s="29">
        <f t="shared" si="24"/>
        <v>-1.7718128856073995E-6</v>
      </c>
      <c r="BN25" s="29">
        <f t="shared" si="25"/>
        <v>-1.7717436250809313E-6</v>
      </c>
      <c r="BO25" s="29">
        <f t="shared" si="26"/>
        <v>-1.7717436253214493E-6</v>
      </c>
      <c r="BP25" s="29">
        <f t="shared" si="27"/>
        <v>-1.7717436253214493E-6</v>
      </c>
      <c r="BR25" s="35">
        <v>6.1024000000000004E-7</v>
      </c>
      <c r="BS25" s="35">
        <v>1.25273412095</v>
      </c>
      <c r="BT25" s="35">
        <v>209.3669421749</v>
      </c>
      <c r="BU25" s="29">
        <f t="shared" si="28"/>
        <v>-3.6067882915953177E-8</v>
      </c>
      <c r="BV25" s="29">
        <f t="shared" si="29"/>
        <v>-3.6087216182475851E-8</v>
      </c>
      <c r="BW25" s="29">
        <f t="shared" si="30"/>
        <v>-3.6087216115341939E-8</v>
      </c>
      <c r="BX25" s="29">
        <f t="shared" si="31"/>
        <v>-3.6087216115341939E-8</v>
      </c>
      <c r="BZ25" s="35">
        <v>7.9630000000000006E-8</v>
      </c>
      <c r="CA25" s="35">
        <v>3.3151242392000002</v>
      </c>
      <c r="CB25" s="35">
        <v>202.25339517410001</v>
      </c>
      <c r="CC25" s="29">
        <f t="shared" si="32"/>
        <v>7.5664472526117191E-8</v>
      </c>
      <c r="CD25" s="29">
        <f t="shared" si="33"/>
        <v>7.5665233309051678E-8</v>
      </c>
      <c r="CE25" s="29">
        <f t="shared" si="34"/>
        <v>7.5665233306410021E-8</v>
      </c>
      <c r="CF25" s="29">
        <f t="shared" si="35"/>
        <v>7.5665233306410021E-8</v>
      </c>
      <c r="CH25" s="35">
        <v>1.157E-8</v>
      </c>
      <c r="CI25" s="35">
        <v>5.7502778990200003</v>
      </c>
      <c r="CJ25" s="35">
        <v>309.27832265580003</v>
      </c>
      <c r="CK25" s="29">
        <f t="shared" si="36"/>
        <v>-2.5478351062881987E-9</v>
      </c>
      <c r="CL25" s="29">
        <f t="shared" si="37"/>
        <v>-2.5483642131281531E-9</v>
      </c>
      <c r="CM25" s="29">
        <f t="shared" si="38"/>
        <v>-2.5483642112908596E-9</v>
      </c>
      <c r="CN25" s="29">
        <f t="shared" si="39"/>
        <v>-2.5483642112908596E-9</v>
      </c>
      <c r="CP25" s="35">
        <v>1.15E-9</v>
      </c>
      <c r="CQ25" s="35">
        <v>5.0388471859399999</v>
      </c>
      <c r="CR25" s="35">
        <v>117.31986822019999</v>
      </c>
      <c r="CS25" s="29">
        <f t="shared" si="40"/>
        <v>9.0767333103303658E-10</v>
      </c>
      <c r="CT25" s="29">
        <f t="shared" si="41"/>
        <v>9.0768588879317408E-10</v>
      </c>
      <c r="CU25" s="29">
        <f t="shared" si="42"/>
        <v>9.0768588874956832E-10</v>
      </c>
      <c r="CV25" s="29">
        <f t="shared" si="43"/>
        <v>9.0768588874956832E-10</v>
      </c>
      <c r="CX25" s="35"/>
      <c r="CY25" s="35"/>
      <c r="CZ25" s="35"/>
      <c r="DF25" s="35">
        <v>9.7960610000000006E-5</v>
      </c>
      <c r="DG25" s="35">
        <v>5.2047586399599997</v>
      </c>
      <c r="DH25" s="35">
        <v>1265.5674786264001</v>
      </c>
      <c r="DI25" s="29">
        <f t="shared" si="48"/>
        <v>7.9314314041234823E-5</v>
      </c>
      <c r="DJ25" s="29">
        <f t="shared" si="49"/>
        <v>7.9325342238662842E-5</v>
      </c>
      <c r="DK25" s="29">
        <f t="shared" si="50"/>
        <v>7.9325342200372873E-5</v>
      </c>
      <c r="DL25" s="29">
        <f t="shared" si="51"/>
        <v>7.9325342200372873E-5</v>
      </c>
      <c r="DN25" s="35">
        <v>1.203085E-5</v>
      </c>
      <c r="DO25" s="35">
        <v>1.86654673794</v>
      </c>
      <c r="DP25" s="35">
        <v>316.39186965660002</v>
      </c>
      <c r="DQ25" s="29">
        <f t="shared" si="52"/>
        <v>9.0276653098584139E-6</v>
      </c>
      <c r="DR25" s="29">
        <f t="shared" si="53"/>
        <v>9.0280467049920473E-6</v>
      </c>
      <c r="DS25" s="29">
        <f t="shared" si="54"/>
        <v>9.0280467036677012E-6</v>
      </c>
      <c r="DT25" s="29">
        <f t="shared" si="55"/>
        <v>9.0280467036677012E-6</v>
      </c>
      <c r="DV25" s="35">
        <v>2.0449399999999999E-6</v>
      </c>
      <c r="DW25" s="35">
        <v>8.7748485900000006E-2</v>
      </c>
      <c r="DX25" s="35">
        <v>202.25339517410001</v>
      </c>
      <c r="DY25" s="29">
        <f t="shared" si="56"/>
        <v>-1.9905592580948095E-6</v>
      </c>
      <c r="DZ25" s="29">
        <f t="shared" si="57"/>
        <v>-1.9905736194522484E-6</v>
      </c>
      <c r="EA25" s="29">
        <f t="shared" si="58"/>
        <v>-1.9905736194023828E-6</v>
      </c>
      <c r="EB25" s="29">
        <f t="shared" si="59"/>
        <v>-1.9905736194023828E-6</v>
      </c>
      <c r="ED25" s="35">
        <v>4.0498000000000002E-7</v>
      </c>
      <c r="EE25" s="35">
        <v>1.83836569765</v>
      </c>
      <c r="EF25" s="35">
        <v>302.16477565500003</v>
      </c>
      <c r="EG25" s="29">
        <f t="shared" si="60"/>
        <v>3.6235878481445585E-7</v>
      </c>
      <c r="EH25" s="29">
        <f t="shared" si="61"/>
        <v>3.6236706780480373E-7</v>
      </c>
      <c r="EI25" s="29">
        <f t="shared" si="62"/>
        <v>3.6236706777604268E-7</v>
      </c>
      <c r="EJ25" s="29">
        <f t="shared" si="63"/>
        <v>3.6236706777604268E-7</v>
      </c>
      <c r="EL25" s="35">
        <v>9.5519999999999998E-8</v>
      </c>
      <c r="EM25" s="35">
        <v>3.1415926535900001</v>
      </c>
      <c r="EN25" s="35">
        <v>0</v>
      </c>
      <c r="EO25" s="29">
        <f t="shared" si="64"/>
        <v>-9.5519999999999998E-8</v>
      </c>
      <c r="EP25" s="29">
        <f t="shared" si="65"/>
        <v>-9.5519999999999998E-8</v>
      </c>
      <c r="EQ25" s="29">
        <f t="shared" si="66"/>
        <v>-9.5519999999999998E-8</v>
      </c>
      <c r="ER25" s="29">
        <f t="shared" si="67"/>
        <v>-9.5519999999999998E-8</v>
      </c>
      <c r="ET25" s="35">
        <v>8.9600000000000005E-9</v>
      </c>
      <c r="EU25" s="35">
        <v>5.2279185871899996</v>
      </c>
      <c r="EV25" s="35">
        <v>216.4804891757</v>
      </c>
      <c r="EW25" s="29">
        <f t="shared" si="68"/>
        <v>-6.9625087743362978E-9</v>
      </c>
      <c r="EX25" s="29">
        <f t="shared" si="69"/>
        <v>-6.9623237058356322E-9</v>
      </c>
      <c r="EY25" s="29">
        <f t="shared" si="70"/>
        <v>-6.9623237064782895E-9</v>
      </c>
      <c r="EZ25" s="29">
        <f t="shared" si="71"/>
        <v>-6.9623237064782895E-9</v>
      </c>
    </row>
    <row r="26" spans="1:156" s="29" customFormat="1" ht="13.5" x14ac:dyDescent="0.3">
      <c r="A26" s="29">
        <f>RADIANS(B26)</f>
        <v>6.450371600278034</v>
      </c>
      <c r="B26" s="29">
        <f>A9+180</f>
        <v>369.5790689869782</v>
      </c>
      <c r="N26" s="35">
        <v>3.2694899999999998E-5</v>
      </c>
      <c r="O26" s="35">
        <v>0.77491895786999998</v>
      </c>
      <c r="P26" s="35">
        <v>949.17560896980001</v>
      </c>
      <c r="Q26" s="29">
        <f t="shared" si="0"/>
        <v>-2.8949217307760287E-5</v>
      </c>
      <c r="R26" s="29">
        <f t="shared" si="1"/>
        <v>-2.8951403332701664E-5</v>
      </c>
      <c r="S26" s="29">
        <f t="shared" si="2"/>
        <v>-2.8951403325111808E-5</v>
      </c>
      <c r="T26" s="29">
        <f t="shared" si="3"/>
        <v>-2.8951403325111808E-5</v>
      </c>
      <c r="V26" s="35">
        <v>4.0763000000000003E-6</v>
      </c>
      <c r="W26" s="35">
        <v>1.2994955667600001</v>
      </c>
      <c r="X26" s="35">
        <v>209.3669421749</v>
      </c>
      <c r="Y26" s="29">
        <f t="shared" si="4"/>
        <v>-5.0452882693336189E-8</v>
      </c>
      <c r="Z26" s="29">
        <f t="shared" si="5"/>
        <v>-5.0582241993066572E-8</v>
      </c>
      <c r="AA26" s="29">
        <f t="shared" si="6"/>
        <v>-5.0582241543871792E-8</v>
      </c>
      <c r="AB26" s="29">
        <f t="shared" si="7"/>
        <v>-5.0582241543871792E-8</v>
      </c>
      <c r="AD26" s="35">
        <v>8.2727000000000002E-7</v>
      </c>
      <c r="AE26" s="35">
        <v>6.0503093478599999</v>
      </c>
      <c r="AF26" s="35">
        <v>216.4804891757</v>
      </c>
      <c r="AG26" s="29">
        <f t="shared" si="8"/>
        <v>-8.1899200437927088E-7</v>
      </c>
      <c r="AH26" s="29">
        <f t="shared" si="9"/>
        <v>-8.1899583472168768E-7</v>
      </c>
      <c r="AI26" s="29">
        <f t="shared" si="10"/>
        <v>-8.1899583470838852E-7</v>
      </c>
      <c r="AJ26" s="29">
        <f t="shared" si="11"/>
        <v>-8.1899583470838852E-7</v>
      </c>
      <c r="AL26" s="35">
        <v>1.7919000000000001E-7</v>
      </c>
      <c r="AM26" s="35">
        <v>4.2037650534899997</v>
      </c>
      <c r="AN26" s="35">
        <v>216.4804891757</v>
      </c>
      <c r="AO26" s="29">
        <f t="shared" si="12"/>
        <v>2.3968633974634632E-8</v>
      </c>
      <c r="AP26" s="29">
        <f t="shared" si="13"/>
        <v>2.3974461282344862E-8</v>
      </c>
      <c r="AQ26" s="29">
        <f t="shared" si="14"/>
        <v>2.3974461262109788E-8</v>
      </c>
      <c r="AR26" s="29">
        <f t="shared" si="15"/>
        <v>2.3974461262109788E-8</v>
      </c>
      <c r="AT26" s="35">
        <v>1.805E-8</v>
      </c>
      <c r="AU26" s="35">
        <v>2.2381603674299999</v>
      </c>
      <c r="AV26" s="35">
        <v>216.4804891757</v>
      </c>
      <c r="AW26" s="29">
        <f t="shared" si="16"/>
        <v>1.558304447497554E-8</v>
      </c>
      <c r="AX26" s="29">
        <f t="shared" si="17"/>
        <v>1.5582745557392654E-8</v>
      </c>
      <c r="AY26" s="29">
        <f t="shared" si="18"/>
        <v>1.5582745558430663E-8</v>
      </c>
      <c r="AZ26" s="29">
        <f t="shared" si="19"/>
        <v>1.5582745558430663E-8</v>
      </c>
      <c r="BB26" s="35">
        <v>8.9000000000000003E-10</v>
      </c>
      <c r="BC26" s="35">
        <v>1.3637107038</v>
      </c>
      <c r="BD26" s="35">
        <v>412.3710968744</v>
      </c>
      <c r="BE26" s="29">
        <f t="shared" si="20"/>
        <v>-1.8328057460221276E-10</v>
      </c>
      <c r="BF26" s="29">
        <f t="shared" si="21"/>
        <v>-1.8322613336536486E-10</v>
      </c>
      <c r="BG26" s="29">
        <f t="shared" si="22"/>
        <v>-1.8322613355441174E-10</v>
      </c>
      <c r="BH26" s="29">
        <f t="shared" si="23"/>
        <v>-1.8322613355441174E-10</v>
      </c>
      <c r="BJ26" s="35">
        <v>1.7895800000000001E-6</v>
      </c>
      <c r="BK26" s="35">
        <v>2.9536151467199998</v>
      </c>
      <c r="BL26" s="35">
        <v>63.735898303399999</v>
      </c>
      <c r="BM26" s="29">
        <f t="shared" si="24"/>
        <v>-1.1848333783054856E-6</v>
      </c>
      <c r="BN26" s="29">
        <f t="shared" si="25"/>
        <v>-1.1848463359603015E-6</v>
      </c>
      <c r="BO26" s="29">
        <f t="shared" si="26"/>
        <v>-1.1848463359153069E-6</v>
      </c>
      <c r="BP26" s="29">
        <f t="shared" si="27"/>
        <v>-1.1848463359153069E-6</v>
      </c>
      <c r="BR26" s="35">
        <v>4.6386000000000003E-7</v>
      </c>
      <c r="BS26" s="35">
        <v>0.81534705303999999</v>
      </c>
      <c r="BT26" s="35">
        <v>440.82528487759998</v>
      </c>
      <c r="BU26" s="29">
        <f t="shared" si="28"/>
        <v>-5.6083940210443425E-8</v>
      </c>
      <c r="BV26" s="29">
        <f t="shared" si="29"/>
        <v>-5.6053171156217986E-8</v>
      </c>
      <c r="BW26" s="29">
        <f t="shared" si="30"/>
        <v>-5.605317126306298E-8</v>
      </c>
      <c r="BX26" s="29">
        <f t="shared" si="31"/>
        <v>-5.605317126306298E-8</v>
      </c>
      <c r="BZ26" s="35">
        <v>6.5989999999999997E-8</v>
      </c>
      <c r="CA26" s="35">
        <v>0.28766025146000002</v>
      </c>
      <c r="CB26" s="35">
        <v>323.50541665740002</v>
      </c>
      <c r="CC26" s="29">
        <f t="shared" si="32"/>
        <v>4.8678825867230596E-8</v>
      </c>
      <c r="CD26" s="29">
        <f t="shared" si="33"/>
        <v>4.8676640945437811E-8</v>
      </c>
      <c r="CE26" s="29">
        <f t="shared" si="34"/>
        <v>4.8676640953025089E-8</v>
      </c>
      <c r="CF26" s="29">
        <f t="shared" si="35"/>
        <v>4.8676640953025089E-8</v>
      </c>
      <c r="CH26" s="35">
        <v>7.9500000000000001E-9</v>
      </c>
      <c r="CI26" s="35">
        <v>5.6902644115700003</v>
      </c>
      <c r="CJ26" s="35">
        <v>117.31986822019999</v>
      </c>
      <c r="CK26" s="29">
        <f t="shared" si="36"/>
        <v>2.0301132858854027E-9</v>
      </c>
      <c r="CL26" s="29">
        <f t="shared" si="37"/>
        <v>2.0302499806055674E-9</v>
      </c>
      <c r="CM26" s="29">
        <f t="shared" si="38"/>
        <v>2.0302499801309005E-9</v>
      </c>
      <c r="CN26" s="29">
        <f t="shared" si="39"/>
        <v>2.0302499801309005E-9</v>
      </c>
      <c r="CP26" s="35">
        <v>1.15E-9</v>
      </c>
      <c r="CQ26" s="35">
        <v>0.44589613973999997</v>
      </c>
      <c r="CR26" s="35">
        <v>110.2063212194</v>
      </c>
      <c r="CS26" s="29">
        <f t="shared" si="40"/>
        <v>-7.0967171249520889E-10</v>
      </c>
      <c r="CT26" s="29">
        <f t="shared" si="41"/>
        <v>-7.0965659525387459E-10</v>
      </c>
      <c r="CU26" s="29">
        <f t="shared" si="42"/>
        <v>-7.0965659530636933E-10</v>
      </c>
      <c r="CV26" s="29">
        <f t="shared" si="43"/>
        <v>-7.0965659530636933E-10</v>
      </c>
      <c r="CX26" s="35"/>
      <c r="CY26" s="35"/>
      <c r="CZ26" s="35"/>
      <c r="DF26" s="35">
        <v>6.4659669999999998E-5</v>
      </c>
      <c r="DG26" s="35">
        <v>0.17733160144999999</v>
      </c>
      <c r="DH26" s="35">
        <v>1052.2683831884001</v>
      </c>
      <c r="DI26" s="29">
        <f t="shared" si="48"/>
        <v>-6.8505658021370837E-7</v>
      </c>
      <c r="DJ26" s="29">
        <f t="shared" si="49"/>
        <v>-6.9536974651163955E-7</v>
      </c>
      <c r="DK26" s="29">
        <f t="shared" si="50"/>
        <v>-6.9536971069940608E-7</v>
      </c>
      <c r="DL26" s="29">
        <f t="shared" si="51"/>
        <v>-6.9536971069940608E-7</v>
      </c>
      <c r="DN26" s="35">
        <v>1.0910879999999999E-5</v>
      </c>
      <c r="DO26" s="35">
        <v>7.5272468539999998E-2</v>
      </c>
      <c r="DP26" s="35">
        <v>216.4804891757</v>
      </c>
      <c r="DQ26" s="29">
        <f t="shared" si="52"/>
        <v>-9.8259357848197505E-6</v>
      </c>
      <c r="DR26" s="29">
        <f t="shared" si="53"/>
        <v>-9.8260914299360019E-6</v>
      </c>
      <c r="DS26" s="29">
        <f t="shared" si="54"/>
        <v>-9.8260914293955474E-6</v>
      </c>
      <c r="DT26" s="29">
        <f t="shared" si="55"/>
        <v>-9.8260914293955474E-6</v>
      </c>
      <c r="DV26" s="35">
        <v>2.06854E-6</v>
      </c>
      <c r="DW26" s="35">
        <v>4.0218833673800001</v>
      </c>
      <c r="DX26" s="35">
        <v>735.87651353180001</v>
      </c>
      <c r="DY26" s="29">
        <f t="shared" si="56"/>
        <v>-1.9958171619616085E-6</v>
      </c>
      <c r="DZ26" s="29">
        <f t="shared" si="57"/>
        <v>-1.9958777942714312E-6</v>
      </c>
      <c r="EA26" s="29">
        <f t="shared" si="58"/>
        <v>-1.9958777940609313E-6</v>
      </c>
      <c r="EB26" s="29">
        <f t="shared" si="59"/>
        <v>-1.9958777940609313E-6</v>
      </c>
      <c r="ED26" s="35">
        <v>3.8089000000000002E-7</v>
      </c>
      <c r="EE26" s="35">
        <v>5.9445511552500001</v>
      </c>
      <c r="EF26" s="35">
        <v>88.865680217000005</v>
      </c>
      <c r="EG26" s="29">
        <f t="shared" si="60"/>
        <v>1.711685008385748E-7</v>
      </c>
      <c r="EH26" s="29">
        <f t="shared" si="61"/>
        <v>1.7117308440348394E-7</v>
      </c>
      <c r="EI26" s="29">
        <f t="shared" si="62"/>
        <v>1.7117308438756766E-7</v>
      </c>
      <c r="EJ26" s="29">
        <f t="shared" si="63"/>
        <v>1.7117308438756766E-7</v>
      </c>
      <c r="EL26" s="35">
        <v>4.8340000000000001E-8</v>
      </c>
      <c r="EM26" s="35">
        <v>2.5883629460200002</v>
      </c>
      <c r="EN26" s="35">
        <v>515.46387109299997</v>
      </c>
      <c r="EO26" s="29">
        <f t="shared" si="64"/>
        <v>-1.696437586681577E-9</v>
      </c>
      <c r="EP26" s="29">
        <f t="shared" si="65"/>
        <v>-1.7002123822983723E-9</v>
      </c>
      <c r="EQ26" s="29">
        <f t="shared" si="66"/>
        <v>-1.700212369190585E-9</v>
      </c>
      <c r="ER26" s="29">
        <f t="shared" si="67"/>
        <v>-1.700212369190585E-9</v>
      </c>
      <c r="ET26" s="35">
        <v>1.1409999999999999E-8</v>
      </c>
      <c r="EU26" s="35">
        <v>0.15741228204999999</v>
      </c>
      <c r="EV26" s="35">
        <v>412.3710968744</v>
      </c>
      <c r="EW26" s="29">
        <f t="shared" si="68"/>
        <v>9.5942803202229478E-9</v>
      </c>
      <c r="EX26" s="29">
        <f t="shared" si="69"/>
        <v>9.5946663334556147E-9</v>
      </c>
      <c r="EY26" s="29">
        <f t="shared" si="70"/>
        <v>9.5946663321152662E-9</v>
      </c>
      <c r="EZ26" s="29">
        <f t="shared" si="71"/>
        <v>9.5946663321152662E-9</v>
      </c>
    </row>
    <row r="27" spans="1:156" s="29" customFormat="1" ht="13.5" x14ac:dyDescent="0.3">
      <c r="N27" s="35">
        <v>1.7581429999999999E-5</v>
      </c>
      <c r="O27" s="35">
        <v>3.2658051477400001</v>
      </c>
      <c r="P27" s="35">
        <v>522.57741809380002</v>
      </c>
      <c r="Q27" s="29">
        <f t="shared" si="0"/>
        <v>1.2085162698113158E-5</v>
      </c>
      <c r="R27" s="29">
        <f t="shared" si="1"/>
        <v>1.2084151138607715E-5</v>
      </c>
      <c r="S27" s="29">
        <f t="shared" si="2"/>
        <v>1.2084151142120446E-5</v>
      </c>
      <c r="T27" s="29">
        <f t="shared" si="3"/>
        <v>1.2084151142120446E-5</v>
      </c>
      <c r="V27" s="35">
        <v>3.4382599999999999E-6</v>
      </c>
      <c r="W27" s="35">
        <v>3.95854178574</v>
      </c>
      <c r="X27" s="35">
        <v>412.3710968744</v>
      </c>
      <c r="Y27" s="29">
        <f t="shared" si="4"/>
        <v>-1.1444896383733426E-6</v>
      </c>
      <c r="Z27" s="29">
        <f t="shared" si="5"/>
        <v>-1.1446923031249083E-6</v>
      </c>
      <c r="AA27" s="29">
        <f t="shared" si="6"/>
        <v>-1.1446923024211743E-6</v>
      </c>
      <c r="AB27" s="29">
        <f t="shared" si="7"/>
        <v>-1.1446923024211743E-6</v>
      </c>
      <c r="AD27" s="35">
        <v>9.5659000000000002E-7</v>
      </c>
      <c r="AE27" s="35">
        <v>2.9109356153900001</v>
      </c>
      <c r="AF27" s="35">
        <v>316.39186965660002</v>
      </c>
      <c r="AG27" s="29">
        <f t="shared" si="8"/>
        <v>-1.8606607945948349E-7</v>
      </c>
      <c r="AH27" s="29">
        <f t="shared" si="9"/>
        <v>-1.8602107713256477E-7</v>
      </c>
      <c r="AI27" s="29">
        <f t="shared" si="10"/>
        <v>-1.8602107728883451E-7</v>
      </c>
      <c r="AJ27" s="29">
        <f t="shared" si="11"/>
        <v>-1.8602107728883451E-7</v>
      </c>
      <c r="AL27" s="35">
        <v>1.1452999999999999E-7</v>
      </c>
      <c r="AM27" s="35">
        <v>5.5752061509599997</v>
      </c>
      <c r="AN27" s="35">
        <v>11.045700263900001</v>
      </c>
      <c r="AO27" s="29">
        <f t="shared" si="12"/>
        <v>9.8899638584308635E-8</v>
      </c>
      <c r="AP27" s="29">
        <f t="shared" si="13"/>
        <v>9.8899541876284232E-8</v>
      </c>
      <c r="AQ27" s="29">
        <f t="shared" si="14"/>
        <v>9.8899541876620041E-8</v>
      </c>
      <c r="AR27" s="29">
        <f t="shared" si="15"/>
        <v>9.8899541876620041E-8</v>
      </c>
      <c r="AT27" s="35">
        <v>1.2110000000000001E-8</v>
      </c>
      <c r="AU27" s="35">
        <v>1.54685246534</v>
      </c>
      <c r="AV27" s="35">
        <v>191.9584544356</v>
      </c>
      <c r="AW27" s="29">
        <f t="shared" si="16"/>
        <v>-5.7824302699343289E-10</v>
      </c>
      <c r="AX27" s="29">
        <f t="shared" si="17"/>
        <v>-5.7859500229320202E-10</v>
      </c>
      <c r="AY27" s="29">
        <f t="shared" si="18"/>
        <v>-5.785950010709828E-10</v>
      </c>
      <c r="AZ27" s="29">
        <f t="shared" si="19"/>
        <v>-5.785950010709828E-10</v>
      </c>
      <c r="BB27" s="35">
        <v>1.02E-9</v>
      </c>
      <c r="BC27" s="35">
        <v>0.49450039082000002</v>
      </c>
      <c r="BD27" s="35">
        <v>117.31986822019999</v>
      </c>
      <c r="BE27" s="29">
        <f t="shared" si="20"/>
        <v>-7.5213980976684894E-10</v>
      </c>
      <c r="BF27" s="29">
        <f t="shared" si="21"/>
        <v>-7.5212755695908591E-10</v>
      </c>
      <c r="BG27" s="29">
        <f t="shared" si="22"/>
        <v>-7.521275570016337E-10</v>
      </c>
      <c r="BH27" s="29">
        <f t="shared" si="23"/>
        <v>-7.521275570016337E-10</v>
      </c>
      <c r="BJ27" s="35">
        <v>2.07213E-6</v>
      </c>
      <c r="BK27" s="35">
        <v>0.73021462850999996</v>
      </c>
      <c r="BL27" s="35">
        <v>199.0720014364</v>
      </c>
      <c r="BM27" s="29">
        <f t="shared" si="24"/>
        <v>-1.4107265251020491E-6</v>
      </c>
      <c r="BN27" s="29">
        <f t="shared" si="25"/>
        <v>-1.4107723247226689E-6</v>
      </c>
      <c r="BO27" s="29">
        <f t="shared" si="26"/>
        <v>-1.4107723245636336E-6</v>
      </c>
      <c r="BP27" s="29">
        <f t="shared" si="27"/>
        <v>-1.4107723245636336E-6</v>
      </c>
      <c r="BR27" s="35">
        <v>3.6162999999999999E-7</v>
      </c>
      <c r="BS27" s="35">
        <v>1.8185105768900001</v>
      </c>
      <c r="BT27" s="35">
        <v>224.34479570190001</v>
      </c>
      <c r="BU27" s="29">
        <f t="shared" si="28"/>
        <v>2.4647622985805893E-7</v>
      </c>
      <c r="BV27" s="29">
        <f t="shared" si="29"/>
        <v>2.4646723056396578E-7</v>
      </c>
      <c r="BW27" s="29">
        <f t="shared" si="30"/>
        <v>2.4646723059521611E-7</v>
      </c>
      <c r="BX27" s="29">
        <f t="shared" si="31"/>
        <v>2.4646723059521611E-7</v>
      </c>
      <c r="BZ27" s="35">
        <v>6.3119999999999999E-8</v>
      </c>
      <c r="CA27" s="35">
        <v>1.1612132133599999</v>
      </c>
      <c r="CB27" s="35">
        <v>117.31986822019999</v>
      </c>
      <c r="CC27" s="29">
        <f t="shared" si="32"/>
        <v>-6.2943113891078882E-8</v>
      </c>
      <c r="CD27" s="29">
        <f t="shared" si="33"/>
        <v>-6.2943029902414035E-8</v>
      </c>
      <c r="CE27" s="29">
        <f t="shared" si="34"/>
        <v>-6.2943029902705719E-8</v>
      </c>
      <c r="CF27" s="29">
        <f t="shared" si="35"/>
        <v>-6.2943029902705719E-8</v>
      </c>
      <c r="CH27" s="35">
        <v>7.3300000000000001E-9</v>
      </c>
      <c r="CI27" s="35">
        <v>0.59842720676000005</v>
      </c>
      <c r="CJ27" s="35">
        <v>1066.49547719</v>
      </c>
      <c r="CK27" s="29">
        <f t="shared" si="36"/>
        <v>4.3867005215019168E-9</v>
      </c>
      <c r="CL27" s="29">
        <f t="shared" si="37"/>
        <v>4.3857510938191448E-9</v>
      </c>
      <c r="CM27" s="29">
        <f t="shared" si="38"/>
        <v>4.3857510971161932E-9</v>
      </c>
      <c r="CN27" s="29">
        <f t="shared" si="39"/>
        <v>4.3857510971161932E-9</v>
      </c>
      <c r="CP27" s="35"/>
      <c r="CQ27" s="35"/>
      <c r="CR27" s="35"/>
      <c r="CX27" s="35"/>
      <c r="CY27" s="35"/>
      <c r="CZ27" s="35"/>
      <c r="DF27" s="35">
        <v>6.7706210000000006E-5</v>
      </c>
      <c r="DG27" s="35">
        <v>3.0043347928399999</v>
      </c>
      <c r="DH27" s="35">
        <v>14.227094001599999</v>
      </c>
      <c r="DI27" s="29">
        <f t="shared" si="48"/>
        <v>-6.740846528725793E-5</v>
      </c>
      <c r="DJ27" s="29">
        <f t="shared" si="49"/>
        <v>-6.7408478965846099E-5</v>
      </c>
      <c r="DK27" s="29">
        <f t="shared" si="50"/>
        <v>-6.7408478965798611E-5</v>
      </c>
      <c r="DL27" s="29">
        <f t="shared" si="51"/>
        <v>-6.7408478965798611E-5</v>
      </c>
      <c r="DN27" s="35">
        <v>9.5440300000000008E-6</v>
      </c>
      <c r="DO27" s="35">
        <v>5.1517341051900001</v>
      </c>
      <c r="DP27" s="35">
        <v>647.01083331480004</v>
      </c>
      <c r="DQ27" s="29">
        <f t="shared" si="52"/>
        <v>-9.5332439016365804E-6</v>
      </c>
      <c r="DR27" s="29">
        <f t="shared" si="53"/>
        <v>-9.5331993661696879E-6</v>
      </c>
      <c r="DS27" s="29">
        <f t="shared" si="54"/>
        <v>-9.5331993663244933E-6</v>
      </c>
      <c r="DT27" s="29">
        <f t="shared" si="55"/>
        <v>-9.5331993663244933E-6</v>
      </c>
      <c r="DV27" s="35">
        <v>1.7847400000000001E-6</v>
      </c>
      <c r="DW27" s="35">
        <v>4.09716541453</v>
      </c>
      <c r="DX27" s="35">
        <v>440.82528487759998</v>
      </c>
      <c r="DY27" s="29">
        <f t="shared" si="56"/>
        <v>4.6128663977941717E-7</v>
      </c>
      <c r="DZ27" s="29">
        <f t="shared" si="57"/>
        <v>4.6117143011515724E-7</v>
      </c>
      <c r="EA27" s="29">
        <f t="shared" si="58"/>
        <v>4.6117143051522112E-7</v>
      </c>
      <c r="EB27" s="29">
        <f t="shared" si="59"/>
        <v>4.6117143051522112E-7</v>
      </c>
      <c r="ED27" s="35">
        <v>3.2243000000000001E-7</v>
      </c>
      <c r="EE27" s="35">
        <v>4.01146349387</v>
      </c>
      <c r="EF27" s="35">
        <v>21.340641002400002</v>
      </c>
      <c r="EG27" s="29">
        <f t="shared" si="60"/>
        <v>-1.1186584598883057E-7</v>
      </c>
      <c r="EH27" s="29">
        <f t="shared" si="61"/>
        <v>-1.1186682423694169E-7</v>
      </c>
      <c r="EI27" s="29">
        <f t="shared" si="62"/>
        <v>-1.1186682423354489E-7</v>
      </c>
      <c r="EJ27" s="29">
        <f t="shared" si="63"/>
        <v>-1.1186682423354489E-7</v>
      </c>
      <c r="EL27" s="35">
        <v>6.0590000000000002E-8</v>
      </c>
      <c r="EM27" s="35">
        <v>5.1677444874000003</v>
      </c>
      <c r="EN27" s="35">
        <v>103.0927742186</v>
      </c>
      <c r="EO27" s="29">
        <f t="shared" si="64"/>
        <v>5.1367949097246589E-8</v>
      </c>
      <c r="EP27" s="29">
        <f t="shared" si="65"/>
        <v>5.1368451232585085E-8</v>
      </c>
      <c r="EQ27" s="29">
        <f t="shared" si="66"/>
        <v>5.1368451230841468E-8</v>
      </c>
      <c r="ER27" s="29">
        <f t="shared" si="67"/>
        <v>5.1368451230841468E-8</v>
      </c>
      <c r="ET27" s="35">
        <v>7.9799999999999993E-9</v>
      </c>
      <c r="EU27" s="35">
        <v>0.37452846153000002</v>
      </c>
      <c r="EV27" s="35">
        <v>28.454188003199999</v>
      </c>
      <c r="EW27" s="29">
        <f t="shared" si="68"/>
        <v>5.3460616790571345E-9</v>
      </c>
      <c r="EX27" s="29">
        <f t="shared" si="69"/>
        <v>5.3460872328765689E-9</v>
      </c>
      <c r="EY27" s="29">
        <f t="shared" si="70"/>
        <v>5.346087232787834E-9</v>
      </c>
      <c r="EZ27" s="29">
        <f t="shared" si="71"/>
        <v>5.346087232787834E-9</v>
      </c>
    </row>
    <row r="28" spans="1:156" s="29" customFormat="1" ht="13.5" x14ac:dyDescent="0.3">
      <c r="A28" s="33" t="s">
        <v>26</v>
      </c>
      <c r="B28" s="32" t="s">
        <v>196</v>
      </c>
      <c r="C28" s="33" t="s">
        <v>197</v>
      </c>
      <c r="D28" s="33" t="s">
        <v>26</v>
      </c>
      <c r="E28" s="33" t="s">
        <v>26</v>
      </c>
      <c r="F28" s="33" t="s">
        <v>26</v>
      </c>
      <c r="N28" s="35">
        <v>1.6401830000000001E-5</v>
      </c>
      <c r="O28" s="35">
        <v>5.5050496621800002</v>
      </c>
      <c r="P28" s="35">
        <v>846.08283475120004</v>
      </c>
      <c r="Q28" s="29">
        <f t="shared" si="0"/>
        <v>1.5123116871608348E-5</v>
      </c>
      <c r="R28" s="29">
        <f t="shared" si="1"/>
        <v>1.5123931045263653E-5</v>
      </c>
      <c r="S28" s="29">
        <f t="shared" si="2"/>
        <v>1.5123931042436911E-5</v>
      </c>
      <c r="T28" s="29">
        <f t="shared" si="3"/>
        <v>1.5123931042436911E-5</v>
      </c>
      <c r="V28" s="35">
        <v>3.3972400000000001E-6</v>
      </c>
      <c r="W28" s="35">
        <v>3.63396398752</v>
      </c>
      <c r="X28" s="35">
        <v>316.39186965660002</v>
      </c>
      <c r="Y28" s="29">
        <f t="shared" si="4"/>
        <v>-2.7003491016067216E-6</v>
      </c>
      <c r="Z28" s="29">
        <f t="shared" si="5"/>
        <v>-2.7002502332783939E-6</v>
      </c>
      <c r="AA28" s="29">
        <f t="shared" si="6"/>
        <v>-2.7002502336217218E-6</v>
      </c>
      <c r="AB28" s="29">
        <f t="shared" si="7"/>
        <v>-2.7002502336217218E-6</v>
      </c>
      <c r="AD28" s="35">
        <v>6.3695999999999995E-7</v>
      </c>
      <c r="AE28" s="35">
        <v>0.35179804917000002</v>
      </c>
      <c r="AF28" s="35">
        <v>323.50541665740002</v>
      </c>
      <c r="AG28" s="29">
        <f t="shared" si="8"/>
        <v>4.9646363020928524E-7</v>
      </c>
      <c r="AH28" s="29">
        <f t="shared" si="9"/>
        <v>4.9644406068594907E-7</v>
      </c>
      <c r="AI28" s="29">
        <f t="shared" si="10"/>
        <v>4.9644406075390578E-7</v>
      </c>
      <c r="AJ28" s="29">
        <f t="shared" si="11"/>
        <v>4.9644406075390578E-7</v>
      </c>
      <c r="AL28" s="35">
        <v>1.0548E-7</v>
      </c>
      <c r="AM28" s="35">
        <v>5.9290626626899998</v>
      </c>
      <c r="AN28" s="35">
        <v>191.9584544356</v>
      </c>
      <c r="AO28" s="29">
        <f t="shared" si="12"/>
        <v>-9.8035694801801104E-8</v>
      </c>
      <c r="AP28" s="29">
        <f t="shared" si="13"/>
        <v>-9.8034562164246733E-8</v>
      </c>
      <c r="AQ28" s="29">
        <f t="shared" si="14"/>
        <v>-9.8034562168179877E-8</v>
      </c>
      <c r="AR28" s="29">
        <f t="shared" si="15"/>
        <v>-9.8034562168179877E-8</v>
      </c>
      <c r="AT28" s="35">
        <v>7.6500000000000007E-9</v>
      </c>
      <c r="AU28" s="35">
        <v>3.44501766503</v>
      </c>
      <c r="AV28" s="35">
        <v>323.50541665740002</v>
      </c>
      <c r="AW28" s="29">
        <f t="shared" si="16"/>
        <v>-5.7238936625620045E-9</v>
      </c>
      <c r="AX28" s="29">
        <f t="shared" si="17"/>
        <v>-5.7236447657185572E-9</v>
      </c>
      <c r="AY28" s="29">
        <f t="shared" si="18"/>
        <v>-5.7236447665828675E-9</v>
      </c>
      <c r="AZ28" s="29">
        <f t="shared" si="19"/>
        <v>-5.7236447665828675E-9</v>
      </c>
      <c r="BB28" s="35"/>
      <c r="BC28" s="35"/>
      <c r="BD28" s="35"/>
      <c r="BJ28" s="35">
        <v>1.3913999999999999E-6</v>
      </c>
      <c r="BK28" s="35">
        <v>1.9982199093999999</v>
      </c>
      <c r="BL28" s="35">
        <v>735.87651353180001</v>
      </c>
      <c r="BM28" s="29">
        <f t="shared" si="24"/>
        <v>2.5856547374861503E-7</v>
      </c>
      <c r="BN28" s="29">
        <f t="shared" si="25"/>
        <v>2.5871797653789228E-7</v>
      </c>
      <c r="BO28" s="29">
        <f t="shared" si="26"/>
        <v>2.5871797600833893E-7</v>
      </c>
      <c r="BP28" s="29">
        <f t="shared" si="27"/>
        <v>2.5871797600833893E-7</v>
      </c>
      <c r="BR28" s="35">
        <v>3.4041000000000002E-7</v>
      </c>
      <c r="BS28" s="35">
        <v>2.8397129799699998</v>
      </c>
      <c r="BT28" s="35">
        <v>117.31986822019999</v>
      </c>
      <c r="BU28" s="29">
        <f t="shared" si="28"/>
        <v>1.1170599366418854E-8</v>
      </c>
      <c r="BV28" s="29">
        <f t="shared" si="29"/>
        <v>1.1164548789228955E-8</v>
      </c>
      <c r="BW28" s="29">
        <f t="shared" si="30"/>
        <v>1.1164548810239379E-8</v>
      </c>
      <c r="BX28" s="29">
        <f t="shared" si="31"/>
        <v>1.1164548810239379E-8</v>
      </c>
      <c r="BZ28" s="35">
        <v>5.8910000000000003E-8</v>
      </c>
      <c r="CA28" s="35">
        <v>3.5826017724599999</v>
      </c>
      <c r="CB28" s="35">
        <v>309.27832265580003</v>
      </c>
      <c r="CC28" s="29">
        <f t="shared" si="32"/>
        <v>-4.0236574462650496E-8</v>
      </c>
      <c r="CD28" s="29">
        <f t="shared" si="33"/>
        <v>-4.0234557180642108E-8</v>
      </c>
      <c r="CE28" s="29">
        <f t="shared" si="34"/>
        <v>-4.023455718764719E-8</v>
      </c>
      <c r="CF28" s="29">
        <f t="shared" si="35"/>
        <v>-4.023455718764719E-8</v>
      </c>
      <c r="CH28" s="35">
        <v>7.13E-9</v>
      </c>
      <c r="CI28" s="35">
        <v>0.21700311696999999</v>
      </c>
      <c r="CJ28" s="35">
        <v>625.67019231239999</v>
      </c>
      <c r="CK28" s="29">
        <f t="shared" si="36"/>
        <v>-4.1224529674624537E-9</v>
      </c>
      <c r="CL28" s="29">
        <f t="shared" si="37"/>
        <v>-4.1230046858359793E-9</v>
      </c>
      <c r="CM28" s="29">
        <f t="shared" si="38"/>
        <v>-4.1230046839202216E-9</v>
      </c>
      <c r="CN28" s="29">
        <f t="shared" si="39"/>
        <v>-4.1230046839202216E-9</v>
      </c>
      <c r="CP28" s="35"/>
      <c r="CQ28" s="35"/>
      <c r="CR28" s="35"/>
      <c r="CX28" s="35"/>
      <c r="CY28" s="35"/>
      <c r="CZ28" s="35"/>
      <c r="DF28" s="35">
        <v>5.8504429999999997E-5</v>
      </c>
      <c r="DG28" s="35">
        <v>1.45519636076</v>
      </c>
      <c r="DH28" s="35">
        <v>415.55249061209997</v>
      </c>
      <c r="DI28" s="29">
        <f t="shared" si="48"/>
        <v>-2.0092627215263261E-5</v>
      </c>
      <c r="DJ28" s="29">
        <f t="shared" si="49"/>
        <v>-2.0089166043599409E-5</v>
      </c>
      <c r="DK28" s="29">
        <f t="shared" si="50"/>
        <v>-2.0089166055618295E-5</v>
      </c>
      <c r="DL28" s="29">
        <f t="shared" si="51"/>
        <v>-2.0089166055618295E-5</v>
      </c>
      <c r="DN28" s="35">
        <v>9.6601200000000006E-6</v>
      </c>
      <c r="DO28" s="35">
        <v>0.47991379141000001</v>
      </c>
      <c r="DP28" s="35">
        <v>632.78373931320004</v>
      </c>
      <c r="DQ28" s="29">
        <f t="shared" si="52"/>
        <v>-2.2779643058956324E-6</v>
      </c>
      <c r="DR28" s="29">
        <f t="shared" si="53"/>
        <v>-2.2788647690293428E-6</v>
      </c>
      <c r="DS28" s="29">
        <f t="shared" si="54"/>
        <v>-2.278864765902552E-6</v>
      </c>
      <c r="DT28" s="29">
        <f t="shared" si="55"/>
        <v>-2.278864765902552E-6</v>
      </c>
      <c r="DV28" s="35">
        <v>1.80143E-6</v>
      </c>
      <c r="DW28" s="35">
        <v>3.5970490395499999</v>
      </c>
      <c r="DX28" s="35">
        <v>632.78373931320004</v>
      </c>
      <c r="DY28" s="29">
        <f t="shared" si="56"/>
        <v>4.6748183532343989E-7</v>
      </c>
      <c r="DZ28" s="29">
        <f t="shared" si="57"/>
        <v>4.6764870781879414E-7</v>
      </c>
      <c r="EA28" s="29">
        <f t="shared" si="58"/>
        <v>4.6764870723934266E-7</v>
      </c>
      <c r="EB28" s="29">
        <f t="shared" si="59"/>
        <v>4.6764870723934266E-7</v>
      </c>
      <c r="ED28" s="35">
        <v>4.0671000000000002E-7</v>
      </c>
      <c r="EE28" s="35">
        <v>0.68845183210000005</v>
      </c>
      <c r="EF28" s="35">
        <v>522.57741809380002</v>
      </c>
      <c r="EG28" s="29">
        <f t="shared" si="60"/>
        <v>-3.9419901078588297E-7</v>
      </c>
      <c r="EH28" s="29">
        <f t="shared" si="61"/>
        <v>-3.9419108006715808E-7</v>
      </c>
      <c r="EI28" s="29">
        <f t="shared" si="62"/>
        <v>-3.9419108009470142E-7</v>
      </c>
      <c r="EJ28" s="29">
        <f t="shared" si="63"/>
        <v>-3.9419108009470142E-7</v>
      </c>
      <c r="EL28" s="35">
        <v>4.4099999999999998E-8</v>
      </c>
      <c r="EM28" s="35">
        <v>2.211643085E-2</v>
      </c>
      <c r="EN28" s="35">
        <v>191.9584544356</v>
      </c>
      <c r="EO28" s="29">
        <f t="shared" si="64"/>
        <v>-4.4099935742968081E-8</v>
      </c>
      <c r="EP28" s="29">
        <f t="shared" si="65"/>
        <v>-4.4099933533721713E-8</v>
      </c>
      <c r="EQ28" s="29">
        <f t="shared" si="66"/>
        <v>-4.4099933533729449E-8</v>
      </c>
      <c r="ER28" s="29">
        <f t="shared" si="67"/>
        <v>-4.4099933533729449E-8</v>
      </c>
      <c r="ET28" s="35">
        <v>8.3699999999999998E-9</v>
      </c>
      <c r="EU28" s="35">
        <v>5.04769794123</v>
      </c>
      <c r="EV28" s="35">
        <v>124.433415221</v>
      </c>
      <c r="EW28" s="29">
        <f t="shared" si="68"/>
        <v>5.9176019434381128E-9</v>
      </c>
      <c r="EX28" s="29">
        <f t="shared" si="69"/>
        <v>5.9177135950093813E-9</v>
      </c>
      <c r="EY28" s="29">
        <f t="shared" si="70"/>
        <v>5.9177135946216776E-9</v>
      </c>
      <c r="EZ28" s="29">
        <f t="shared" si="71"/>
        <v>5.9177135946216776E-9</v>
      </c>
    </row>
    <row r="29" spans="1:156" s="29" customFormat="1" ht="13.5" x14ac:dyDescent="0.3">
      <c r="N29" s="35">
        <v>1.391336E-5</v>
      </c>
      <c r="O29" s="35">
        <v>4.0233197811599997</v>
      </c>
      <c r="P29" s="35">
        <v>323.50541665740002</v>
      </c>
      <c r="Q29" s="29">
        <f t="shared" si="0"/>
        <v>-1.3763064981571275E-5</v>
      </c>
      <c r="R29" s="29">
        <f t="shared" si="1"/>
        <v>-1.3762964949915363E-5</v>
      </c>
      <c r="S29" s="29">
        <f t="shared" si="2"/>
        <v>-1.3762964950262777E-5</v>
      </c>
      <c r="T29" s="29">
        <f t="shared" si="3"/>
        <v>-1.3762964950262777E-5</v>
      </c>
      <c r="V29" s="35">
        <v>3.3593600000000001E-6</v>
      </c>
      <c r="W29" s="35">
        <v>3.77173072712</v>
      </c>
      <c r="X29" s="35">
        <v>735.87651353180001</v>
      </c>
      <c r="Y29" s="29">
        <f t="shared" si="4"/>
        <v>-3.3589408630330032E-6</v>
      </c>
      <c r="Z29" s="29">
        <f t="shared" si="5"/>
        <v>-3.3589467614225905E-6</v>
      </c>
      <c r="AA29" s="29">
        <f t="shared" si="6"/>
        <v>-3.3589467614021817E-6</v>
      </c>
      <c r="AB29" s="29">
        <f t="shared" si="7"/>
        <v>-3.3589467614021817E-6</v>
      </c>
      <c r="AD29" s="35">
        <v>8.4860000000000002E-7</v>
      </c>
      <c r="AE29" s="35">
        <v>5.73472777961</v>
      </c>
      <c r="AF29" s="35">
        <v>209.3669421749</v>
      </c>
      <c r="AG29" s="29">
        <f t="shared" si="8"/>
        <v>-8.132786925735563E-7</v>
      </c>
      <c r="AH29" s="29">
        <f t="shared" si="9"/>
        <v>-8.1327100293284592E-7</v>
      </c>
      <c r="AI29" s="29">
        <f t="shared" si="10"/>
        <v>-8.1327100295954916E-7</v>
      </c>
      <c r="AJ29" s="29">
        <f t="shared" si="11"/>
        <v>-8.1327100295954916E-7</v>
      </c>
      <c r="AL29" s="35">
        <v>1.0389E-7</v>
      </c>
      <c r="AM29" s="35">
        <v>3.9483873694699998</v>
      </c>
      <c r="AN29" s="35">
        <v>209.3669421749</v>
      </c>
      <c r="AO29" s="29">
        <f t="shared" si="12"/>
        <v>5.0269873448862501E-8</v>
      </c>
      <c r="AP29" s="29">
        <f t="shared" si="13"/>
        <v>5.027275887957265E-8</v>
      </c>
      <c r="AQ29" s="29">
        <f t="shared" si="14"/>
        <v>5.0272758869553196E-8</v>
      </c>
      <c r="AR29" s="29">
        <f t="shared" si="15"/>
        <v>5.0272758869553196E-8</v>
      </c>
      <c r="AT29" s="35">
        <v>7.6299999999999995E-9</v>
      </c>
      <c r="AU29" s="35">
        <v>4.8319722244800003</v>
      </c>
      <c r="AV29" s="35">
        <v>210.11770170029999</v>
      </c>
      <c r="AW29" s="29">
        <f t="shared" si="16"/>
        <v>-2.9057790845913796E-9</v>
      </c>
      <c r="AX29" s="29">
        <f t="shared" si="17"/>
        <v>-2.9055543754825159E-9</v>
      </c>
      <c r="AY29" s="29">
        <f t="shared" si="18"/>
        <v>-2.9055543762628202E-9</v>
      </c>
      <c r="AZ29" s="29">
        <f t="shared" si="19"/>
        <v>-2.9055543762628202E-9</v>
      </c>
      <c r="BB29" s="35"/>
      <c r="BC29" s="35"/>
      <c r="BD29" s="35"/>
      <c r="BJ29" s="35">
        <v>1.3488399999999999E-6</v>
      </c>
      <c r="BK29" s="35">
        <v>5.2450081960499997</v>
      </c>
      <c r="BL29" s="35">
        <v>742.99006053259995</v>
      </c>
      <c r="BM29" s="29">
        <f t="shared" si="24"/>
        <v>4.5602915192469951E-8</v>
      </c>
      <c r="BN29" s="29">
        <f t="shared" si="25"/>
        <v>4.5451086911283297E-8</v>
      </c>
      <c r="BO29" s="29">
        <f t="shared" si="26"/>
        <v>4.5451087438501319E-8</v>
      </c>
      <c r="BP29" s="29">
        <f t="shared" si="27"/>
        <v>4.5451087438501319E-8</v>
      </c>
      <c r="BR29" s="35">
        <v>3.2164000000000001E-7</v>
      </c>
      <c r="BS29" s="35">
        <v>1.1867613234300001</v>
      </c>
      <c r="BT29" s="35">
        <v>846.08283475120004</v>
      </c>
      <c r="BU29" s="29">
        <f t="shared" si="28"/>
        <v>-2.2883616744080785E-7</v>
      </c>
      <c r="BV29" s="29">
        <f t="shared" si="29"/>
        <v>-2.2880717731797884E-7</v>
      </c>
      <c r="BW29" s="29">
        <f t="shared" si="30"/>
        <v>-2.2880717741865244E-7</v>
      </c>
      <c r="BX29" s="29">
        <f t="shared" si="31"/>
        <v>-2.2880717741865244E-7</v>
      </c>
      <c r="BZ29" s="35">
        <v>6.6479999999999997E-8</v>
      </c>
      <c r="CA29" s="35">
        <v>5.5571412994899996</v>
      </c>
      <c r="CB29" s="35">
        <v>209.3669421749</v>
      </c>
      <c r="CC29" s="29">
        <f t="shared" si="32"/>
        <v>-5.9357903887469916E-8</v>
      </c>
      <c r="CD29" s="29">
        <f t="shared" si="33"/>
        <v>-5.935695374618911E-8</v>
      </c>
      <c r="CE29" s="29">
        <f t="shared" si="34"/>
        <v>-5.9356953749488542E-8</v>
      </c>
      <c r="CF29" s="29">
        <f t="shared" si="35"/>
        <v>-5.9356953749488542E-8</v>
      </c>
      <c r="CH29" s="35">
        <v>7.7300000000000004E-9</v>
      </c>
      <c r="CI29" s="35">
        <v>5.4836198199000004</v>
      </c>
      <c r="CJ29" s="35">
        <v>202.25339517410001</v>
      </c>
      <c r="CK29" s="29">
        <f t="shared" si="36"/>
        <v>-6.1247014528482072E-9</v>
      </c>
      <c r="CL29" s="29">
        <f t="shared" si="37"/>
        <v>-6.124556863027545E-9</v>
      </c>
      <c r="CM29" s="29">
        <f t="shared" si="38"/>
        <v>-6.1245568635296362E-9</v>
      </c>
      <c r="CN29" s="29">
        <f t="shared" si="39"/>
        <v>-6.1245568635296362E-9</v>
      </c>
      <c r="CP29" s="35"/>
      <c r="CQ29" s="35"/>
      <c r="CR29" s="35"/>
      <c r="CX29" s="35"/>
      <c r="CY29" s="35"/>
      <c r="CZ29" s="35"/>
      <c r="DF29" s="35">
        <v>5.3074810000000003E-5</v>
      </c>
      <c r="DG29" s="35">
        <v>0.59737534049999996</v>
      </c>
      <c r="DH29" s="35">
        <v>63.735898303399999</v>
      </c>
      <c r="DI29" s="29">
        <f t="shared" si="48"/>
        <v>-3.2763892722620255E-6</v>
      </c>
      <c r="DJ29" s="29">
        <f t="shared" si="49"/>
        <v>-3.2758774721603601E-6</v>
      </c>
      <c r="DK29" s="29">
        <f t="shared" si="50"/>
        <v>-3.2758774739375691E-6</v>
      </c>
      <c r="DL29" s="29">
        <f t="shared" si="51"/>
        <v>-3.2758774739375691E-6</v>
      </c>
      <c r="DN29" s="35">
        <v>8.8182699999999995E-6</v>
      </c>
      <c r="DO29" s="35">
        <v>1.88471724478</v>
      </c>
      <c r="DP29" s="35">
        <v>1052.2683831884001</v>
      </c>
      <c r="DQ29" s="29">
        <f t="shared" si="52"/>
        <v>8.7483694343749271E-6</v>
      </c>
      <c r="DR29" s="29">
        <f t="shared" si="53"/>
        <v>8.7485460765611755E-6</v>
      </c>
      <c r="DS29" s="29">
        <f t="shared" si="54"/>
        <v>8.748546075948176E-6</v>
      </c>
      <c r="DT29" s="29">
        <f t="shared" si="55"/>
        <v>8.748546075948176E-6</v>
      </c>
      <c r="DV29" s="35">
        <v>1.53656E-6</v>
      </c>
      <c r="DW29" s="35">
        <v>3.1347053038200001</v>
      </c>
      <c r="DX29" s="35">
        <v>625.67019231239999</v>
      </c>
      <c r="DY29" s="29">
        <f t="shared" si="56"/>
        <v>1.1445906062584505E-6</v>
      </c>
      <c r="DZ29" s="29">
        <f t="shared" si="57"/>
        <v>1.1446878285634676E-6</v>
      </c>
      <c r="EA29" s="29">
        <f t="shared" si="58"/>
        <v>1.1446878282258845E-6</v>
      </c>
      <c r="EB29" s="29">
        <f t="shared" si="59"/>
        <v>1.1446878282258845E-6</v>
      </c>
      <c r="ED29" s="35">
        <v>2.8209000000000001E-7</v>
      </c>
      <c r="EE29" s="35">
        <v>5.7719301396100002</v>
      </c>
      <c r="EF29" s="35">
        <v>210.11770170029999</v>
      </c>
      <c r="EG29" s="29">
        <f t="shared" si="60"/>
        <v>-2.739954670977167E-7</v>
      </c>
      <c r="EH29" s="29">
        <f t="shared" si="61"/>
        <v>-2.7399333004952643E-7</v>
      </c>
      <c r="EI29" s="29">
        <f t="shared" si="62"/>
        <v>-2.7399333005694781E-7</v>
      </c>
      <c r="EJ29" s="29">
        <f t="shared" si="63"/>
        <v>-2.7399333005694781E-7</v>
      </c>
      <c r="EL29" s="35">
        <v>4.3639999999999999E-8</v>
      </c>
      <c r="EM29" s="35">
        <v>1.59622746023</v>
      </c>
      <c r="EN29" s="35">
        <v>330.61896365820002</v>
      </c>
      <c r="EO29" s="29">
        <f t="shared" si="64"/>
        <v>3.3852981320341722E-8</v>
      </c>
      <c r="EP29" s="29">
        <f t="shared" si="65"/>
        <v>3.3854361474301518E-8</v>
      </c>
      <c r="EQ29" s="29">
        <f t="shared" si="66"/>
        <v>3.3854361469509118E-8</v>
      </c>
      <c r="ER29" s="29">
        <f t="shared" si="67"/>
        <v>3.3854361469509118E-8</v>
      </c>
      <c r="ET29" s="35"/>
      <c r="EU29" s="35"/>
      <c r="EV29" s="35"/>
    </row>
    <row r="30" spans="1:156" s="29" customFormat="1" ht="13.5" x14ac:dyDescent="0.3">
      <c r="A30" s="29" t="s">
        <v>198</v>
      </c>
      <c r="B30" s="29" t="s">
        <v>199</v>
      </c>
      <c r="C30" s="29" t="s">
        <v>200</v>
      </c>
      <c r="G30" s="16"/>
      <c r="N30" s="35">
        <v>1.5806409999999999E-5</v>
      </c>
      <c r="O30" s="35">
        <v>4.3726631412000003</v>
      </c>
      <c r="P30" s="35">
        <v>309.27832265580003</v>
      </c>
      <c r="Q30" s="29">
        <f t="shared" si="0"/>
        <v>-1.5799833051846847E-5</v>
      </c>
      <c r="R30" s="29">
        <f t="shared" si="1"/>
        <v>-1.5799811659544228E-5</v>
      </c>
      <c r="S30" s="29">
        <f t="shared" si="2"/>
        <v>-1.5799811659618574E-5</v>
      </c>
      <c r="T30" s="29">
        <f t="shared" si="3"/>
        <v>-1.5799811659618574E-5</v>
      </c>
      <c r="V30" s="35">
        <v>3.3193300000000001E-6</v>
      </c>
      <c r="W30" s="35">
        <v>2.86077699882</v>
      </c>
      <c r="X30" s="35">
        <v>210.11770170029999</v>
      </c>
      <c r="Y30" s="29">
        <f t="shared" si="4"/>
        <v>3.3191738890582995E-6</v>
      </c>
      <c r="Z30" s="29">
        <f t="shared" si="5"/>
        <v>3.3191728620269546E-6</v>
      </c>
      <c r="AA30" s="29">
        <f t="shared" si="6"/>
        <v>3.319172862030527E-6</v>
      </c>
      <c r="AB30" s="29">
        <f t="shared" si="7"/>
        <v>3.319172862030527E-6</v>
      </c>
      <c r="AD30" s="35">
        <v>6.0646999999999995E-7</v>
      </c>
      <c r="AE30" s="35">
        <v>4.8751785018999998</v>
      </c>
      <c r="AF30" s="35">
        <v>632.78373931320004</v>
      </c>
      <c r="AG30" s="29">
        <f t="shared" si="8"/>
        <v>-5.153823953827068E-7</v>
      </c>
      <c r="AH30" s="29">
        <f t="shared" si="9"/>
        <v>-5.1535173036988192E-7</v>
      </c>
      <c r="AI30" s="29">
        <f t="shared" si="10"/>
        <v>-5.1535173047637344E-7</v>
      </c>
      <c r="AJ30" s="29">
        <f t="shared" si="11"/>
        <v>-5.1535173047637344E-7</v>
      </c>
      <c r="AL30" s="35">
        <v>8.65E-8</v>
      </c>
      <c r="AM30" s="35">
        <v>3.3933536969799998</v>
      </c>
      <c r="AN30" s="35">
        <v>302.16477565500003</v>
      </c>
      <c r="AO30" s="29">
        <f t="shared" si="12"/>
        <v>-3.7398541087294725E-8</v>
      </c>
      <c r="AP30" s="29">
        <f t="shared" si="13"/>
        <v>-3.7394968476885427E-8</v>
      </c>
      <c r="AQ30" s="29">
        <f t="shared" si="14"/>
        <v>-3.7394968489291442E-8</v>
      </c>
      <c r="AR30" s="29">
        <f t="shared" si="15"/>
        <v>-3.7394968489291442E-8</v>
      </c>
      <c r="AT30" s="35">
        <v>6.1300000000000001E-9</v>
      </c>
      <c r="AU30" s="35">
        <v>4.1905265635299997</v>
      </c>
      <c r="AV30" s="35">
        <v>515.46387109299997</v>
      </c>
      <c r="AW30" s="29">
        <f t="shared" si="16"/>
        <v>6.1299572704254531E-9</v>
      </c>
      <c r="AX30" s="29">
        <f t="shared" si="17"/>
        <v>6.129955463316449E-9</v>
      </c>
      <c r="AY30" s="29">
        <f t="shared" si="18"/>
        <v>6.1299554633227893E-9</v>
      </c>
      <c r="AZ30" s="29">
        <f t="shared" si="19"/>
        <v>6.1299554633227893E-9</v>
      </c>
      <c r="BB30" s="35"/>
      <c r="BC30" s="35"/>
      <c r="BD30" s="35"/>
      <c r="BJ30" s="35">
        <v>1.4058500000000001E-6</v>
      </c>
      <c r="BK30" s="35">
        <v>0.64417620299</v>
      </c>
      <c r="BL30" s="35">
        <v>490.3340891794</v>
      </c>
      <c r="BM30" s="29">
        <f t="shared" si="24"/>
        <v>-9.6254199743692001E-7</v>
      </c>
      <c r="BN30" s="29">
        <f t="shared" si="25"/>
        <v>-9.624658345168083E-7</v>
      </c>
      <c r="BO30" s="29">
        <f t="shared" si="26"/>
        <v>-9.6246583478129074E-7</v>
      </c>
      <c r="BP30" s="29">
        <f t="shared" si="27"/>
        <v>-9.6246583478129074E-7</v>
      </c>
      <c r="BR30" s="35">
        <v>3.3113999999999999E-7</v>
      </c>
      <c r="BS30" s="35">
        <v>1.3055708000999999</v>
      </c>
      <c r="BT30" s="35">
        <v>412.3710968744</v>
      </c>
      <c r="BU30" s="29">
        <f t="shared" si="28"/>
        <v>-4.9248328476505476E-8</v>
      </c>
      <c r="BV30" s="29">
        <f t="shared" si="29"/>
        <v>-4.9227859235792572E-8</v>
      </c>
      <c r="BW30" s="29">
        <f t="shared" si="30"/>
        <v>-4.9227859306871183E-8</v>
      </c>
      <c r="BX30" s="29">
        <f t="shared" si="31"/>
        <v>-4.9227859306871183E-8</v>
      </c>
      <c r="BZ30" s="35">
        <v>5.5899999999999998E-8</v>
      </c>
      <c r="CA30" s="35">
        <v>2.4778394451099999</v>
      </c>
      <c r="CB30" s="35">
        <v>1066.49547719</v>
      </c>
      <c r="CC30" s="29">
        <f t="shared" si="32"/>
        <v>3.2507377241777361E-8</v>
      </c>
      <c r="CD30" s="29">
        <f t="shared" si="33"/>
        <v>3.2514728715237072E-8</v>
      </c>
      <c r="CE30" s="29">
        <f t="shared" si="34"/>
        <v>3.2514728689710847E-8</v>
      </c>
      <c r="CF30" s="29">
        <f t="shared" si="35"/>
        <v>3.2514728689710847E-8</v>
      </c>
      <c r="CH30" s="35">
        <v>8.9700000000000003E-9</v>
      </c>
      <c r="CI30" s="35">
        <v>2.65577866867</v>
      </c>
      <c r="CJ30" s="35">
        <v>654.12438031559998</v>
      </c>
      <c r="CK30" s="29">
        <f t="shared" si="36"/>
        <v>6.781249724549368E-9</v>
      </c>
      <c r="CL30" s="29">
        <f t="shared" si="37"/>
        <v>6.7818318918971622E-9</v>
      </c>
      <c r="CM30" s="29">
        <f t="shared" si="38"/>
        <v>6.7818318898757387E-9</v>
      </c>
      <c r="CN30" s="29">
        <f t="shared" si="39"/>
        <v>6.7818318898757387E-9</v>
      </c>
      <c r="CP30" s="35"/>
      <c r="CQ30" s="35"/>
      <c r="CR30" s="35"/>
      <c r="CX30" s="35"/>
      <c r="CY30" s="35"/>
      <c r="CZ30" s="35"/>
      <c r="DF30" s="35">
        <v>4.6957460000000003E-5</v>
      </c>
      <c r="DG30" s="35">
        <v>2.1491903695599999</v>
      </c>
      <c r="DH30" s="35">
        <v>227.52618943959999</v>
      </c>
      <c r="DI30" s="29">
        <f t="shared" si="48"/>
        <v>4.2514028701710896E-5</v>
      </c>
      <c r="DJ30" s="29">
        <f t="shared" si="49"/>
        <v>4.2513340991157786E-5</v>
      </c>
      <c r="DK30" s="29">
        <f t="shared" si="50"/>
        <v>4.2513340993545945E-5</v>
      </c>
      <c r="DL30" s="29">
        <f t="shared" si="51"/>
        <v>4.2513340993545945E-5</v>
      </c>
      <c r="DN30" s="35">
        <v>8.7421500000000007E-6</v>
      </c>
      <c r="DO30" s="35">
        <v>1.40224683864</v>
      </c>
      <c r="DP30" s="35">
        <v>224.34479570190001</v>
      </c>
      <c r="DQ30" s="29">
        <f t="shared" si="52"/>
        <v>2.8629394800167838E-6</v>
      </c>
      <c r="DR30" s="29">
        <f t="shared" si="53"/>
        <v>2.8626585752742899E-6</v>
      </c>
      <c r="DS30" s="29">
        <f t="shared" si="54"/>
        <v>2.8626585762497369E-6</v>
      </c>
      <c r="DT30" s="29">
        <f t="shared" si="55"/>
        <v>2.8626585762497369E-6</v>
      </c>
      <c r="DV30" s="35">
        <v>1.47779E-6</v>
      </c>
      <c r="DW30" s="35">
        <v>0.13614300540999999</v>
      </c>
      <c r="DX30" s="35">
        <v>302.16477565500003</v>
      </c>
      <c r="DY30" s="29">
        <f t="shared" si="56"/>
        <v>4.8093990915590769E-7</v>
      </c>
      <c r="DZ30" s="29">
        <f t="shared" si="57"/>
        <v>4.8087590528758926E-7</v>
      </c>
      <c r="EA30" s="29">
        <f t="shared" si="58"/>
        <v>4.8087590550984308E-7</v>
      </c>
      <c r="EB30" s="29">
        <f t="shared" si="59"/>
        <v>4.8087590550984308E-7</v>
      </c>
      <c r="ED30" s="35">
        <v>2.4975999999999998E-7</v>
      </c>
      <c r="EE30" s="35">
        <v>3.0624970901399999</v>
      </c>
      <c r="EF30" s="35">
        <v>234.63973644039999</v>
      </c>
      <c r="EG30" s="29">
        <f t="shared" si="60"/>
        <v>2.0749323661942005E-7</v>
      </c>
      <c r="EH30" s="29">
        <f t="shared" si="61"/>
        <v>2.0749818114564842E-7</v>
      </c>
      <c r="EI30" s="29">
        <f t="shared" si="62"/>
        <v>2.0749818112847919E-7</v>
      </c>
      <c r="EJ30" s="29">
        <f t="shared" si="63"/>
        <v>2.0749818112847919E-7</v>
      </c>
      <c r="EL30" s="35">
        <v>3.676E-8</v>
      </c>
      <c r="EM30" s="35">
        <v>3.2989983967300001</v>
      </c>
      <c r="EN30" s="35">
        <v>210.11770170029999</v>
      </c>
      <c r="EO30" s="29">
        <f t="shared" si="64"/>
        <v>3.3436181086240147E-8</v>
      </c>
      <c r="EP30" s="29">
        <f t="shared" si="65"/>
        <v>3.3436667582697708E-8</v>
      </c>
      <c r="EQ30" s="29">
        <f t="shared" si="66"/>
        <v>3.3436667581008413E-8</v>
      </c>
      <c r="ER30" s="29">
        <f t="shared" si="67"/>
        <v>3.3436667581008413E-8</v>
      </c>
      <c r="ET30" s="35"/>
      <c r="EU30" s="35"/>
      <c r="EV30" s="35"/>
    </row>
    <row r="31" spans="1:156" s="29" customFormat="1" ht="13.5" x14ac:dyDescent="0.3">
      <c r="A31" s="29">
        <v>0</v>
      </c>
      <c r="B31" s="29">
        <f xml:space="preserve"> 0.0057755183 * A31</f>
        <v>0</v>
      </c>
      <c r="C31" s="29">
        <f xml:space="preserve"> Tau - B31/DAYSinMILLENNIUM</f>
        <v>1.6241895378929991E-2</v>
      </c>
      <c r="N31" s="35">
        <v>1.123515E-5</v>
      </c>
      <c r="O31" s="35">
        <v>2.8372679357199999</v>
      </c>
      <c r="P31" s="35">
        <v>415.55249061209997</v>
      </c>
      <c r="Q31" s="29">
        <f t="shared" si="0"/>
        <v>-1.1088316106814725E-5</v>
      </c>
      <c r="R31" s="29">
        <f t="shared" si="1"/>
        <v>-1.1088430129913151E-5</v>
      </c>
      <c r="S31" s="29">
        <f t="shared" si="2"/>
        <v>-1.1088430129517285E-5</v>
      </c>
      <c r="T31" s="29">
        <f t="shared" si="3"/>
        <v>-1.1088430129517285E-5</v>
      </c>
      <c r="V31" s="35">
        <v>3.5248900000000001E-6</v>
      </c>
      <c r="W31" s="35">
        <v>2.3170707946300002</v>
      </c>
      <c r="X31" s="35">
        <v>632.78373931320004</v>
      </c>
      <c r="Y31" s="29">
        <f t="shared" si="4"/>
        <v>3.5234778242956448E-6</v>
      </c>
      <c r="Z31" s="29">
        <f t="shared" si="5"/>
        <v>3.5234873778390544E-6</v>
      </c>
      <c r="AA31" s="29">
        <f t="shared" si="6"/>
        <v>3.5234873778059363E-6</v>
      </c>
      <c r="AB31" s="29">
        <f t="shared" si="7"/>
        <v>3.5234873778059363E-6</v>
      </c>
      <c r="AD31" s="35">
        <v>6.6459E-7</v>
      </c>
      <c r="AE31" s="35">
        <v>0.48297940601</v>
      </c>
      <c r="AF31" s="35">
        <v>10.294940738499999</v>
      </c>
      <c r="AG31" s="29">
        <f t="shared" si="8"/>
        <v>5.2899340426484098E-7</v>
      </c>
      <c r="AH31" s="29">
        <f t="shared" si="9"/>
        <v>5.2899403207876664E-7</v>
      </c>
      <c r="AI31" s="29">
        <f t="shared" si="10"/>
        <v>5.2899403207658659E-7</v>
      </c>
      <c r="AJ31" s="29">
        <f t="shared" si="11"/>
        <v>5.2899403207658659E-7</v>
      </c>
      <c r="AL31" s="35">
        <v>7.5800000000000004E-8</v>
      </c>
      <c r="AM31" s="35">
        <v>4.8773691315700001</v>
      </c>
      <c r="AN31" s="35">
        <v>323.50541665740002</v>
      </c>
      <c r="AO31" s="29">
        <f t="shared" si="12"/>
        <v>-5.7635131336126898E-8</v>
      </c>
      <c r="AP31" s="29">
        <f t="shared" si="13"/>
        <v>-5.7637545557416349E-8</v>
      </c>
      <c r="AQ31" s="29">
        <f t="shared" si="14"/>
        <v>-5.7637545549033284E-8</v>
      </c>
      <c r="AR31" s="29">
        <f t="shared" si="15"/>
        <v>-5.7637545549033284E-8</v>
      </c>
      <c r="AT31" s="35">
        <v>6.48E-9</v>
      </c>
      <c r="AU31" s="35">
        <v>2.2859171030300001</v>
      </c>
      <c r="AV31" s="35">
        <v>209.3669421749</v>
      </c>
      <c r="AW31" s="29">
        <f t="shared" si="16"/>
        <v>5.3600297557434617E-9</v>
      </c>
      <c r="AX31" s="29">
        <f t="shared" si="17"/>
        <v>5.3599141832047524E-9</v>
      </c>
      <c r="AY31" s="29">
        <f t="shared" si="18"/>
        <v>5.3599141836060823E-9</v>
      </c>
      <c r="AZ31" s="29">
        <f t="shared" si="19"/>
        <v>5.3599141836060823E-9</v>
      </c>
      <c r="BB31" s="35"/>
      <c r="BC31" s="35"/>
      <c r="BD31" s="35"/>
      <c r="BJ31" s="35">
        <v>1.2166900000000001E-6</v>
      </c>
      <c r="BK31" s="35">
        <v>3.1153714087600002</v>
      </c>
      <c r="BL31" s="35">
        <v>522.57741809380002</v>
      </c>
      <c r="BM31" s="29">
        <f t="shared" si="24"/>
        <v>6.9445171813621715E-7</v>
      </c>
      <c r="BN31" s="29">
        <f t="shared" si="25"/>
        <v>6.9437257738764814E-7</v>
      </c>
      <c r="BO31" s="29">
        <f t="shared" si="26"/>
        <v>6.9437257766246851E-7</v>
      </c>
      <c r="BP31" s="29">
        <f t="shared" si="27"/>
        <v>6.9437257766246851E-7</v>
      </c>
      <c r="BR31" s="35">
        <v>2.7281999999999998E-7</v>
      </c>
      <c r="BS31" s="35">
        <v>4.6474484759100001</v>
      </c>
      <c r="BT31" s="35">
        <v>1066.49547719</v>
      </c>
      <c r="BU31" s="29">
        <f t="shared" si="28"/>
        <v>-2.7275522183421034E-7</v>
      </c>
      <c r="BV31" s="29">
        <f t="shared" si="29"/>
        <v>-2.7275425719460099E-7</v>
      </c>
      <c r="BW31" s="29">
        <f t="shared" si="30"/>
        <v>-2.7275425719796302E-7</v>
      </c>
      <c r="BX31" s="29">
        <f t="shared" si="31"/>
        <v>-2.7275425719796302E-7</v>
      </c>
      <c r="BZ31" s="35">
        <v>6.1920000000000001E-8</v>
      </c>
      <c r="CA31" s="35">
        <v>3.6123188651899998</v>
      </c>
      <c r="CB31" s="35">
        <v>860.30992875280003</v>
      </c>
      <c r="CC31" s="29">
        <f t="shared" si="32"/>
        <v>1.8689994312714253E-8</v>
      </c>
      <c r="CD31" s="29">
        <f t="shared" si="33"/>
        <v>1.8682295783691347E-8</v>
      </c>
      <c r="CE31" s="29">
        <f t="shared" si="34"/>
        <v>1.8682295810424868E-8</v>
      </c>
      <c r="CF31" s="29">
        <f t="shared" si="35"/>
        <v>1.8682295810424868E-8</v>
      </c>
      <c r="CH31" s="35">
        <v>5.0899999999999996E-9</v>
      </c>
      <c r="CI31" s="35">
        <v>2.8607983376599999</v>
      </c>
      <c r="CJ31" s="35">
        <v>429.77958461370002</v>
      </c>
      <c r="CK31" s="29">
        <f t="shared" si="36"/>
        <v>-4.6549502598941431E-9</v>
      </c>
      <c r="CL31" s="29">
        <f t="shared" si="37"/>
        <v>-4.6550843910997548E-9</v>
      </c>
      <c r="CM31" s="29">
        <f t="shared" si="38"/>
        <v>-4.6550843906340239E-9</v>
      </c>
      <c r="CN31" s="29">
        <f t="shared" si="39"/>
        <v>-4.6550843906340239E-9</v>
      </c>
      <c r="CP31" s="40"/>
      <c r="CQ31" s="40"/>
      <c r="CR31" s="40"/>
      <c r="CX31" s="35"/>
      <c r="CY31" s="35"/>
      <c r="CZ31" s="35"/>
      <c r="DF31" s="35">
        <v>4.0439879999999997E-5</v>
      </c>
      <c r="DG31" s="35">
        <v>1.6401032386300001</v>
      </c>
      <c r="DH31" s="35">
        <v>209.3669421749</v>
      </c>
      <c r="DI31" s="29">
        <f t="shared" si="48"/>
        <v>1.3036533077409091E-5</v>
      </c>
      <c r="DJ31" s="29">
        <f t="shared" si="49"/>
        <v>1.3035318150485711E-5</v>
      </c>
      <c r="DK31" s="29">
        <f t="shared" si="50"/>
        <v>1.3035318154704518E-5</v>
      </c>
      <c r="DL31" s="29">
        <f t="shared" si="51"/>
        <v>1.3035318154704518E-5</v>
      </c>
      <c r="DN31" s="35">
        <v>8.9751199999999995E-6</v>
      </c>
      <c r="DO31" s="35">
        <v>0.98343776092000001</v>
      </c>
      <c r="DP31" s="35">
        <v>529.69096509459996</v>
      </c>
      <c r="DQ31" s="29">
        <f t="shared" si="52"/>
        <v>-8.8578300353671057E-6</v>
      </c>
      <c r="DR31" s="29">
        <f t="shared" si="53"/>
        <v>-8.8579461306432307E-6</v>
      </c>
      <c r="DS31" s="29">
        <f t="shared" si="54"/>
        <v>-8.8579461302401904E-6</v>
      </c>
      <c r="DT31" s="29">
        <f t="shared" si="55"/>
        <v>-8.8579461302401904E-6</v>
      </c>
      <c r="DV31" s="35">
        <v>1.2318899999999999E-6</v>
      </c>
      <c r="DW31" s="35">
        <v>4.1889530964699997</v>
      </c>
      <c r="DX31" s="35">
        <v>88.865680217000005</v>
      </c>
      <c r="DY31" s="29">
        <f t="shared" si="56"/>
        <v>9.8002740178712539E-7</v>
      </c>
      <c r="DZ31" s="29">
        <f t="shared" si="57"/>
        <v>9.8001734727591259E-7</v>
      </c>
      <c r="EA31" s="29">
        <f t="shared" si="58"/>
        <v>9.8001734731082686E-7</v>
      </c>
      <c r="EB31" s="29">
        <f t="shared" si="59"/>
        <v>9.8001734731082686E-7</v>
      </c>
      <c r="ED31" s="35">
        <v>2.0823999999999999E-7</v>
      </c>
      <c r="EE31" s="35">
        <v>4.92570695678</v>
      </c>
      <c r="EF31" s="35">
        <v>625.67019231239999</v>
      </c>
      <c r="EG31" s="29">
        <f t="shared" si="60"/>
        <v>-1.694594806289852E-7</v>
      </c>
      <c r="EH31" s="29">
        <f t="shared" si="61"/>
        <v>-1.6944800144373245E-7</v>
      </c>
      <c r="EI31" s="29">
        <f t="shared" si="62"/>
        <v>-1.6944800148359618E-7</v>
      </c>
      <c r="EJ31" s="29">
        <f t="shared" si="63"/>
        <v>-1.6944800148359618E-7</v>
      </c>
      <c r="EL31" s="35">
        <v>4.3639999999999999E-8</v>
      </c>
      <c r="EM31" s="35">
        <v>5.9734992793300004</v>
      </c>
      <c r="EN31" s="35">
        <v>654.12438031559998</v>
      </c>
      <c r="EO31" s="29">
        <f t="shared" si="64"/>
        <v>-2.7475822500159661E-8</v>
      </c>
      <c r="EP31" s="29">
        <f t="shared" si="65"/>
        <v>-2.7479184204933563E-8</v>
      </c>
      <c r="EQ31" s="29">
        <f t="shared" si="66"/>
        <v>-2.7479184193260728E-8</v>
      </c>
      <c r="ER31" s="29">
        <f t="shared" si="67"/>
        <v>-2.7479184193260728E-8</v>
      </c>
      <c r="ET31" s="35"/>
      <c r="EU31" s="35"/>
      <c r="EV31" s="35"/>
    </row>
    <row r="32" spans="1:156" s="29" customFormat="1" ht="13.5" x14ac:dyDescent="0.3">
      <c r="N32" s="35">
        <v>1.017258E-5</v>
      </c>
      <c r="O32" s="35">
        <v>3.7169815181399999</v>
      </c>
      <c r="P32" s="35">
        <v>227.52618943959999</v>
      </c>
      <c r="Q32" s="29">
        <f t="shared" si="0"/>
        <v>4.3471044326795528E-6</v>
      </c>
      <c r="R32" s="29">
        <f t="shared" si="1"/>
        <v>4.3474216295508514E-6</v>
      </c>
      <c r="S32" s="29">
        <f t="shared" si="2"/>
        <v>4.3474216284493986E-6</v>
      </c>
      <c r="T32" s="29">
        <f t="shared" si="3"/>
        <v>4.3474216284493986E-6</v>
      </c>
      <c r="V32" s="35">
        <v>2.8942900000000001E-6</v>
      </c>
      <c r="W32" s="35">
        <v>2.7326308023500001</v>
      </c>
      <c r="X32" s="35">
        <v>117.31986822019999</v>
      </c>
      <c r="Y32" s="29">
        <f t="shared" si="4"/>
        <v>-2.1473581616609384E-7</v>
      </c>
      <c r="Z32" s="29">
        <f t="shared" si="5"/>
        <v>-2.1478714619103243E-7</v>
      </c>
      <c r="AA32" s="29">
        <f t="shared" si="6"/>
        <v>-2.1478714601279084E-7</v>
      </c>
      <c r="AB32" s="29">
        <f t="shared" si="7"/>
        <v>-2.1478714601279084E-7</v>
      </c>
      <c r="AD32" s="35">
        <v>6.7184000000000001E-7</v>
      </c>
      <c r="AE32" s="35">
        <v>0.45648612616000001</v>
      </c>
      <c r="AF32" s="35">
        <v>522.57741809380002</v>
      </c>
      <c r="AG32" s="29">
        <f t="shared" si="8"/>
        <v>-5.9571872405230558E-7</v>
      </c>
      <c r="AH32" s="29">
        <f t="shared" si="9"/>
        <v>-5.9569411598759828E-7</v>
      </c>
      <c r="AI32" s="29">
        <f t="shared" si="10"/>
        <v>-5.9569411607305523E-7</v>
      </c>
      <c r="AJ32" s="29">
        <f t="shared" si="11"/>
        <v>-5.9569411607305523E-7</v>
      </c>
      <c r="AL32" s="35">
        <v>6.6969999999999997E-8</v>
      </c>
      <c r="AM32" s="35">
        <v>0.38198725552000001</v>
      </c>
      <c r="AN32" s="35">
        <v>632.78373931320004</v>
      </c>
      <c r="AO32" s="29">
        <f t="shared" si="12"/>
        <v>-2.2079626540178778E-8</v>
      </c>
      <c r="AP32" s="29">
        <f t="shared" si="13"/>
        <v>-2.2085691074478E-8</v>
      </c>
      <c r="AQ32" s="29">
        <f t="shared" si="14"/>
        <v>-2.2085691053419467E-8</v>
      </c>
      <c r="AR32" s="29">
        <f t="shared" si="15"/>
        <v>-2.2085691053419467E-8</v>
      </c>
      <c r="AT32" s="35">
        <v>6.1600000000000002E-9</v>
      </c>
      <c r="AU32" s="35">
        <v>4.0319447216100004</v>
      </c>
      <c r="AV32" s="35">
        <v>522.57741809380002</v>
      </c>
      <c r="AW32" s="29">
        <f t="shared" si="16"/>
        <v>6.153261589988808E-9</v>
      </c>
      <c r="AX32" s="29">
        <f t="shared" si="17"/>
        <v>6.1532387529407559E-9</v>
      </c>
      <c r="AY32" s="29">
        <f t="shared" si="18"/>
        <v>6.1532387530201247E-9</v>
      </c>
      <c r="AZ32" s="29">
        <f t="shared" si="19"/>
        <v>6.1532387530201247E-9</v>
      </c>
      <c r="BB32" s="40"/>
      <c r="BC32" s="40"/>
      <c r="BD32" s="40"/>
      <c r="BJ32" s="35">
        <v>1.3924E-6</v>
      </c>
      <c r="BK32" s="35">
        <v>4.5953516802100003</v>
      </c>
      <c r="BL32" s="35">
        <v>14.227094001599999</v>
      </c>
      <c r="BM32" s="29">
        <f t="shared" si="24"/>
        <v>1.5844212046691367E-7</v>
      </c>
      <c r="BN32" s="29">
        <f t="shared" si="25"/>
        <v>1.5843913709788805E-7</v>
      </c>
      <c r="BO32" s="29">
        <f t="shared" si="26"/>
        <v>1.5843913710824695E-7</v>
      </c>
      <c r="BP32" s="29">
        <f t="shared" si="27"/>
        <v>1.5843913710824695E-7</v>
      </c>
      <c r="BR32" s="35">
        <v>2.2805000000000001E-7</v>
      </c>
      <c r="BS32" s="35">
        <v>4.1292370336799999</v>
      </c>
      <c r="BT32" s="35">
        <v>415.55249061209997</v>
      </c>
      <c r="BU32" s="29">
        <f t="shared" si="28"/>
        <v>-2.6615847782079836E-8</v>
      </c>
      <c r="BV32" s="29">
        <f t="shared" si="29"/>
        <v>-2.6630114791512341E-8</v>
      </c>
      <c r="BW32" s="29">
        <f t="shared" si="30"/>
        <v>-2.6630114741970628E-8</v>
      </c>
      <c r="BX32" s="29">
        <f t="shared" si="31"/>
        <v>-2.6630114741970628E-8</v>
      </c>
      <c r="BZ32" s="35">
        <v>4.231E-8</v>
      </c>
      <c r="CA32" s="35">
        <v>3.0221236357199999</v>
      </c>
      <c r="CB32" s="35">
        <v>846.08283475120004</v>
      </c>
      <c r="CC32" s="29">
        <f t="shared" si="32"/>
        <v>-2.0826152733970033E-8</v>
      </c>
      <c r="CD32" s="29">
        <f t="shared" si="33"/>
        <v>-2.0830876071481683E-8</v>
      </c>
      <c r="CE32" s="29">
        <f t="shared" si="34"/>
        <v>-2.0830876055080736E-8</v>
      </c>
      <c r="CF32" s="29">
        <f t="shared" si="35"/>
        <v>-2.0830876055080736E-8</v>
      </c>
      <c r="CH32" s="35">
        <v>4.6200000000000002E-9</v>
      </c>
      <c r="CI32" s="35">
        <v>4.17742567173</v>
      </c>
      <c r="CJ32" s="35">
        <v>529.69096509459996</v>
      </c>
      <c r="CK32" s="29">
        <f t="shared" si="36"/>
        <v>4.5143784527668346E-9</v>
      </c>
      <c r="CL32" s="29">
        <f t="shared" si="37"/>
        <v>4.5144573051724018E-9</v>
      </c>
      <c r="CM32" s="29">
        <f t="shared" si="38"/>
        <v>4.514457304898639E-9</v>
      </c>
      <c r="CN32" s="29">
        <f t="shared" si="39"/>
        <v>4.514457304898639E-9</v>
      </c>
      <c r="CP32" s="35"/>
      <c r="CQ32" s="35"/>
      <c r="CR32" s="35"/>
      <c r="CX32" s="35"/>
      <c r="CY32" s="35"/>
      <c r="CZ32" s="35"/>
      <c r="DF32" s="35">
        <v>3.6881319999999997E-5</v>
      </c>
      <c r="DG32" s="35">
        <v>0.78016133170000002</v>
      </c>
      <c r="DH32" s="35">
        <v>412.3710968744</v>
      </c>
      <c r="DI32" s="29">
        <f t="shared" si="48"/>
        <v>1.3547457132182313E-5</v>
      </c>
      <c r="DJ32" s="29">
        <f t="shared" si="49"/>
        <v>1.3549601366074087E-5</v>
      </c>
      <c r="DK32" s="29">
        <f t="shared" si="50"/>
        <v>1.3549601358628387E-5</v>
      </c>
      <c r="DL32" s="29">
        <f t="shared" si="51"/>
        <v>1.3549601358628387E-5</v>
      </c>
      <c r="DN32" s="35">
        <v>7.8486600000000005E-6</v>
      </c>
      <c r="DO32" s="35">
        <v>3.0637751746099999</v>
      </c>
      <c r="DP32" s="35">
        <v>838.96928775039999</v>
      </c>
      <c r="DQ32" s="29">
        <f t="shared" si="52"/>
        <v>-4.3571165188558346E-6</v>
      </c>
      <c r="DR32" s="29">
        <f t="shared" si="53"/>
        <v>-4.35794670565669E-6</v>
      </c>
      <c r="DS32" s="29">
        <f t="shared" si="54"/>
        <v>-4.3579467027740107E-6</v>
      </c>
      <c r="DT32" s="29">
        <f t="shared" si="55"/>
        <v>-4.3579467027740107E-6</v>
      </c>
      <c r="DV32" s="35">
        <v>1.33076E-6</v>
      </c>
      <c r="DW32" s="35">
        <v>2.5935046942</v>
      </c>
      <c r="DX32" s="35">
        <v>191.9584544356</v>
      </c>
      <c r="DY32" s="29">
        <f t="shared" si="56"/>
        <v>1.1189934230924284E-6</v>
      </c>
      <c r="DZ32" s="29">
        <f t="shared" si="57"/>
        <v>1.118972464422606E-6</v>
      </c>
      <c r="EA32" s="29">
        <f t="shared" si="58"/>
        <v>1.1189724644953858E-6</v>
      </c>
      <c r="EB32" s="29">
        <f t="shared" si="59"/>
        <v>1.1189724644953858E-6</v>
      </c>
      <c r="ED32" s="35">
        <v>2.5069999999999999E-7</v>
      </c>
      <c r="EE32" s="35">
        <v>0.73137425284000002</v>
      </c>
      <c r="EF32" s="35">
        <v>515.46387109299997</v>
      </c>
      <c r="EG32" s="29">
        <f t="shared" si="60"/>
        <v>-2.37871117064664E-7</v>
      </c>
      <c r="EH32" s="29">
        <f t="shared" si="61"/>
        <v>-2.3786493029022457E-7</v>
      </c>
      <c r="EI32" s="29">
        <f t="shared" si="62"/>
        <v>-2.3786493031171038E-7</v>
      </c>
      <c r="EJ32" s="29">
        <f t="shared" si="63"/>
        <v>-2.3786493031171038E-7</v>
      </c>
      <c r="EL32" s="35">
        <v>4.447E-8</v>
      </c>
      <c r="EM32" s="35">
        <v>4.9741511218400003</v>
      </c>
      <c r="EN32" s="35">
        <v>860.30992875280003</v>
      </c>
      <c r="EO32" s="29">
        <f t="shared" si="64"/>
        <v>4.4258106814913258E-8</v>
      </c>
      <c r="EP32" s="29">
        <f t="shared" si="65"/>
        <v>4.4258671897145558E-8</v>
      </c>
      <c r="EQ32" s="29">
        <f t="shared" si="66"/>
        <v>4.4258671895184643E-8</v>
      </c>
      <c r="ER32" s="29">
        <f t="shared" si="67"/>
        <v>4.4258671895184643E-8</v>
      </c>
      <c r="ET32" s="35"/>
      <c r="EU32" s="35"/>
      <c r="EV32" s="35"/>
    </row>
    <row r="33" spans="1:152" s="29" customFormat="1" ht="13.5" x14ac:dyDescent="0.3">
      <c r="A33" s="29" t="s">
        <v>201</v>
      </c>
      <c r="B33" s="29" t="s">
        <v>202</v>
      </c>
      <c r="C33" s="29" t="s">
        <v>203</v>
      </c>
      <c r="D33" s="29" t="s">
        <v>204</v>
      </c>
      <c r="E33" s="29" t="s">
        <v>205</v>
      </c>
      <c r="F33" s="29" t="s">
        <v>206</v>
      </c>
      <c r="N33" s="35">
        <v>8.4864299999999993E-6</v>
      </c>
      <c r="O33" s="35">
        <v>3.1914982583899998</v>
      </c>
      <c r="P33" s="35">
        <v>209.3669421749</v>
      </c>
      <c r="Q33" s="29">
        <f t="shared" si="0"/>
        <v>8.0849383909338132E-6</v>
      </c>
      <c r="R33" s="29">
        <f t="shared" si="1"/>
        <v>8.0850202488511981E-6</v>
      </c>
      <c r="S33" s="29">
        <f t="shared" si="2"/>
        <v>8.0850202485669626E-6</v>
      </c>
      <c r="T33" s="29">
        <f t="shared" si="3"/>
        <v>8.0850202485669626E-6</v>
      </c>
      <c r="V33" s="35">
        <v>2.6580100000000001E-6</v>
      </c>
      <c r="W33" s="35">
        <v>0.54344631312000002</v>
      </c>
      <c r="X33" s="35">
        <v>647.01083331480004</v>
      </c>
      <c r="Y33" s="29">
        <f t="shared" si="4"/>
        <v>1.5024174802011864E-7</v>
      </c>
      <c r="Z33" s="29">
        <f t="shared" si="5"/>
        <v>1.499814737503986E-7</v>
      </c>
      <c r="AA33" s="29">
        <f t="shared" si="6"/>
        <v>1.4998147465419544E-7</v>
      </c>
      <c r="AB33" s="29">
        <f t="shared" si="7"/>
        <v>1.4998147465419544E-7</v>
      </c>
      <c r="AD33" s="35">
        <v>5.3280999999999996E-7</v>
      </c>
      <c r="AE33" s="35">
        <v>2.7473054138699999</v>
      </c>
      <c r="AF33" s="35">
        <v>529.69096509459996</v>
      </c>
      <c r="AG33" s="29">
        <f t="shared" si="8"/>
        <v>1.8515783862778023E-7</v>
      </c>
      <c r="AH33" s="29">
        <f t="shared" si="9"/>
        <v>1.8511772326270989E-7</v>
      </c>
      <c r="AI33" s="29">
        <f t="shared" si="10"/>
        <v>1.8511772340201182E-7</v>
      </c>
      <c r="AJ33" s="29">
        <f t="shared" si="11"/>
        <v>1.8511772340201182E-7</v>
      </c>
      <c r="AL33" s="35">
        <v>5.8640000000000001E-8</v>
      </c>
      <c r="AM33" s="35">
        <v>1.05621157685</v>
      </c>
      <c r="AN33" s="35">
        <v>210.11770170029999</v>
      </c>
      <c r="AO33" s="29">
        <f t="shared" ref="AO33:AO64" si="72">AL33*COS(AM33+AN33*$C$31)</f>
        <v>-1.4136314024552786E-8</v>
      </c>
      <c r="AP33" s="29">
        <f t="shared" ref="AP33:AP64" si="73">AL33*COS(AM33+AN33*$C$52)</f>
        <v>-1.4138126660978343E-8</v>
      </c>
      <c r="AQ33" s="29">
        <f t="shared" ref="AQ33:AQ64" si="74">AL33*COS(AM33+AN33*$C$73)</f>
        <v>-1.4138126654684058E-8</v>
      </c>
      <c r="AR33" s="29">
        <f t="shared" ref="AR33:AR64" si="75">AL33*COS(AM33+AN33*$C$94)</f>
        <v>-1.4138126654684058E-8</v>
      </c>
      <c r="AT33" s="35">
        <v>6.3000000000000002E-9</v>
      </c>
      <c r="AU33" s="35">
        <v>2.37952532019</v>
      </c>
      <c r="AV33" s="35">
        <v>632.78373931320004</v>
      </c>
      <c r="AW33" s="29">
        <f t="shared" ref="AW33:AW64" si="76">AT33*COS(AU33+AV33*$C$31)</f>
        <v>6.2740689270018545E-9</v>
      </c>
      <c r="AX33" s="29">
        <f t="shared" ref="AX33:AX68" si="77">AT33*COS(AU33+AV33*$C$52)</f>
        <v>6.2741236703446537E-9</v>
      </c>
      <c r="AY33" s="29">
        <f t="shared" ref="AY33:AY68" si="78">AT33*COS(AU33+AV33*$C$73)</f>
        <v>6.2741236701546595E-9</v>
      </c>
      <c r="AZ33" s="29">
        <f t="shared" ref="AZ33:AZ68" si="79">AT33*COS(AU33+AV33*$C$94)</f>
        <v>6.2741236701546595E-9</v>
      </c>
      <c r="BB33" s="35"/>
      <c r="BC33" s="35"/>
      <c r="BD33" s="35"/>
      <c r="BJ33" s="35">
        <v>1.15524E-6</v>
      </c>
      <c r="BK33" s="35">
        <v>3.10891547171</v>
      </c>
      <c r="BL33" s="35">
        <v>216.4804891757</v>
      </c>
      <c r="BM33" s="29">
        <f t="shared" si="24"/>
        <v>1.0884190140650618E-6</v>
      </c>
      <c r="BN33" s="29">
        <f t="shared" si="25"/>
        <v>1.0884317195239947E-6</v>
      </c>
      <c r="BO33" s="29">
        <f t="shared" si="26"/>
        <v>1.0884317194798774E-6</v>
      </c>
      <c r="BP33" s="29">
        <f t="shared" si="27"/>
        <v>1.0884317194798774E-6</v>
      </c>
      <c r="BR33" s="35">
        <v>2.7127999999999998E-7</v>
      </c>
      <c r="BS33" s="35">
        <v>4.4422873918699999</v>
      </c>
      <c r="BT33" s="35">
        <v>11.045700263900001</v>
      </c>
      <c r="BU33" s="29">
        <f t="shared" si="28"/>
        <v>-2.4570963746067643E-8</v>
      </c>
      <c r="BV33" s="29">
        <f t="shared" si="29"/>
        <v>-2.4571416100660068E-8</v>
      </c>
      <c r="BW33" s="29">
        <f t="shared" si="30"/>
        <v>-2.4571416099089325E-8</v>
      </c>
      <c r="BX33" s="29">
        <f t="shared" si="31"/>
        <v>-2.4571416099089325E-8</v>
      </c>
      <c r="BZ33" s="35">
        <v>3.6120000000000002E-8</v>
      </c>
      <c r="CA33" s="35">
        <v>4.7993573543499997</v>
      </c>
      <c r="CB33" s="35">
        <v>625.67019231239999</v>
      </c>
      <c r="CC33" s="29">
        <f t="shared" ref="CC33:CC64" si="80">BZ33*COS(CA33+CB33*$C$31)</f>
        <v>-2.651372697691062E-8</v>
      </c>
      <c r="CD33" s="29">
        <f t="shared" ref="CD33:CD64" si="81">BZ33*COS(CA33+CB33*$C$52)</f>
        <v>-2.6511400460739787E-8</v>
      </c>
      <c r="CE33" s="29">
        <f t="shared" ref="CE33:CE64" si="82">BZ33*COS(CA33+CB33*$C$73)</f>
        <v>-2.6511400468818942E-8</v>
      </c>
      <c r="CF33" s="29">
        <f t="shared" ref="CF33:CF64" si="83">BZ33*COS(CA33+CB33*$C$94)</f>
        <v>-2.6511400468818942E-8</v>
      </c>
      <c r="CH33" s="35">
        <v>3.9000000000000002E-9</v>
      </c>
      <c r="CI33" s="35">
        <v>6.1128803604900002</v>
      </c>
      <c r="CJ33" s="35">
        <v>191.9584544356</v>
      </c>
      <c r="CK33" s="29">
        <f t="shared" ref="CK33:CK58" si="84">CH33*COS(CI33+CJ33*$C$31)</f>
        <v>-3.8267430669709306E-9</v>
      </c>
      <c r="CL33" s="29">
        <f t="shared" ref="CL33:CL58" si="85">CH33*COS(CI33+CJ33*$C$52)</f>
        <v>-3.826721173292055E-9</v>
      </c>
      <c r="CM33" s="29">
        <f t="shared" ref="CM33:CM58" si="86">CH33*COS(CI33+CJ33*$C$73)</f>
        <v>-3.8267211733680861E-9</v>
      </c>
      <c r="CN33" s="29">
        <f t="shared" ref="CN33:CN58" si="87">CH33*COS(CI33+CJ33*$C$94)</f>
        <v>-3.8267211733680861E-9</v>
      </c>
      <c r="CP33" s="35"/>
      <c r="CQ33" s="35"/>
      <c r="CR33" s="35"/>
      <c r="CX33" s="35"/>
      <c r="CY33" s="35"/>
      <c r="CZ33" s="35"/>
      <c r="DF33" s="35">
        <v>3.3764570000000003E-5</v>
      </c>
      <c r="DG33" s="35">
        <v>3.69528478828</v>
      </c>
      <c r="DH33" s="35">
        <v>224.34479570190001</v>
      </c>
      <c r="DI33" s="29">
        <f t="shared" si="48"/>
        <v>1.6627645701980754E-5</v>
      </c>
      <c r="DJ33" s="29">
        <f t="shared" si="49"/>
        <v>1.6628645049980079E-5</v>
      </c>
      <c r="DK33" s="29">
        <f t="shared" si="50"/>
        <v>1.6628645046509903E-5</v>
      </c>
      <c r="DL33" s="29">
        <f t="shared" si="51"/>
        <v>1.6628645046509903E-5</v>
      </c>
      <c r="DN33" s="35">
        <v>7.3989200000000001E-6</v>
      </c>
      <c r="DO33" s="35">
        <v>1.38225356694</v>
      </c>
      <c r="DP33" s="35">
        <v>625.67019231239999</v>
      </c>
      <c r="DQ33" s="29">
        <f t="shared" si="52"/>
        <v>3.8594274933027655E-6</v>
      </c>
      <c r="DR33" s="29">
        <f t="shared" si="53"/>
        <v>3.858828774856046E-6</v>
      </c>
      <c r="DS33" s="29">
        <f t="shared" si="54"/>
        <v>3.8588287769351341E-6</v>
      </c>
      <c r="DT33" s="29">
        <f t="shared" si="55"/>
        <v>3.8588287769351341E-6</v>
      </c>
      <c r="DV33" s="35">
        <v>1.00367E-6</v>
      </c>
      <c r="DW33" s="35">
        <v>5.4605619058499997</v>
      </c>
      <c r="DX33" s="35">
        <v>3.1813937377000001</v>
      </c>
      <c r="DY33" s="29">
        <f t="shared" si="56"/>
        <v>7.1988024617305307E-7</v>
      </c>
      <c r="DZ33" s="29">
        <f t="shared" si="57"/>
        <v>7.1987990889768874E-7</v>
      </c>
      <c r="EA33" s="29">
        <f t="shared" si="58"/>
        <v>7.1987990889885966E-7</v>
      </c>
      <c r="EB33" s="29">
        <f t="shared" si="59"/>
        <v>7.1987990889885966E-7</v>
      </c>
      <c r="ED33" s="35">
        <v>1.7485000000000001E-7</v>
      </c>
      <c r="EE33" s="35">
        <v>5.7313506869099999</v>
      </c>
      <c r="EF33" s="35">
        <v>728.76296653099996</v>
      </c>
      <c r="EG33" s="29">
        <f t="shared" ref="EG33:EG64" si="88">ED33*COS(EE33+EF33*$C$31)</f>
        <v>4.9845074900976701E-8</v>
      </c>
      <c r="EH33" s="29">
        <f t="shared" ref="EH33:EH64" si="89">ED33*COS(EE33+EF33*$C$52)</f>
        <v>4.9826560463243059E-8</v>
      </c>
      <c r="EI33" s="29">
        <f t="shared" ref="EI33:EI64" si="90">ED33*COS(EE33+EF33*$C$73)</f>
        <v>4.982656052753462E-8</v>
      </c>
      <c r="EJ33" s="29">
        <f t="shared" ref="EJ33:EJ64" si="91">ED33*COS(EE33+EF33*$C$94)</f>
        <v>4.982656052753462E-8</v>
      </c>
      <c r="EL33" s="35">
        <v>3.2199999999999997E-8</v>
      </c>
      <c r="EM33" s="35">
        <v>2.7268423739199998</v>
      </c>
      <c r="EN33" s="35">
        <v>522.57741809380002</v>
      </c>
      <c r="EO33" s="29">
        <f t="shared" ref="EO33:EO64" si="92">EL33*COS(EM33+EN33*$C$31)</f>
        <v>6.9929211575359386E-9</v>
      </c>
      <c r="EP33" s="29">
        <f t="shared" ref="EP33:EP64" si="93">EL33*COS(EM33+EN33*$C$52)</f>
        <v>6.9904312896578859E-9</v>
      </c>
      <c r="EQ33" s="29">
        <f t="shared" ref="EQ33:EQ64" si="94">EL33*COS(EM33+EN33*$C$73)</f>
        <v>6.9904312983039202E-9</v>
      </c>
      <c r="ER33" s="29">
        <f t="shared" ref="ER33:ER64" si="95">EL33*COS(EM33+EN33*$C$94)</f>
        <v>6.9904312983039202E-9</v>
      </c>
      <c r="ET33" s="35"/>
      <c r="EU33" s="35"/>
      <c r="EV33" s="35"/>
    </row>
    <row r="34" spans="1:152" s="29" customFormat="1" ht="13.5" x14ac:dyDescent="0.3">
      <c r="A34" s="29">
        <f>SUM(Q1:Q1152)</f>
        <v>0.91469632451361749</v>
      </c>
      <c r="B34" s="29">
        <f>SUM(Y1:Y642)</f>
        <v>213.54508944932502</v>
      </c>
      <c r="C34" s="29">
        <f>SUM(AG1:AG321)</f>
        <v>4.8900764052206861E-4</v>
      </c>
      <c r="D34" s="29">
        <f>SUM(AO1:AO148)</f>
        <v>1.2052442925595222E-4</v>
      </c>
      <c r="E34" s="29">
        <f>SUM(AW1:AW68)</f>
        <v>-8.4586135214461467E-6</v>
      </c>
      <c r="F34" s="29">
        <f>SUM(BE1:BE27)</f>
        <v>-1.0448527974832657E-6</v>
      </c>
      <c r="N34" s="35">
        <v>1.0872370000000001E-5</v>
      </c>
      <c r="O34" s="35">
        <v>4.18343232481</v>
      </c>
      <c r="P34" s="35">
        <v>2.4476805547999998</v>
      </c>
      <c r="Q34" s="29">
        <f t="shared" si="0"/>
        <v>-5.1091588741391462E-6</v>
      </c>
      <c r="R34" s="29">
        <f t="shared" si="1"/>
        <v>-5.1091624349826065E-6</v>
      </c>
      <c r="S34" s="29">
        <f t="shared" si="2"/>
        <v>-5.1091624349702382E-6</v>
      </c>
      <c r="T34" s="29">
        <f t="shared" si="3"/>
        <v>-5.1091624349702382E-6</v>
      </c>
      <c r="V34" s="35">
        <v>2.3049300000000001E-6</v>
      </c>
      <c r="W34" s="35">
        <v>1.6442887962099999</v>
      </c>
      <c r="X34" s="35">
        <v>216.4804891757</v>
      </c>
      <c r="Y34" s="29">
        <f t="shared" si="4"/>
        <v>9.9831509529809128E-7</v>
      </c>
      <c r="Z34" s="29">
        <f t="shared" si="5"/>
        <v>9.9824692061178541E-7</v>
      </c>
      <c r="AA34" s="29">
        <f t="shared" si="6"/>
        <v>9.9824692084852138E-7</v>
      </c>
      <c r="AB34" s="29">
        <f t="shared" si="7"/>
        <v>9.9824692084852138E-7</v>
      </c>
      <c r="AD34" s="35">
        <v>4.5826999999999999E-7</v>
      </c>
      <c r="AE34" s="35">
        <v>5.6929662174500004</v>
      </c>
      <c r="AF34" s="35">
        <v>440.82528487759998</v>
      </c>
      <c r="AG34" s="29">
        <f t="shared" si="8"/>
        <v>4.3959895926500371E-7</v>
      </c>
      <c r="AH34" s="29">
        <f t="shared" si="9"/>
        <v>4.3960761023349878E-7</v>
      </c>
      <c r="AI34" s="29">
        <f t="shared" si="10"/>
        <v>4.3960761020346183E-7</v>
      </c>
      <c r="AJ34" s="29">
        <f t="shared" si="11"/>
        <v>4.3960761020346183E-7</v>
      </c>
      <c r="AL34" s="35">
        <v>5.449E-8</v>
      </c>
      <c r="AM34" s="35">
        <v>4.6426847548500003</v>
      </c>
      <c r="AN34" s="35">
        <v>234.63973644039999</v>
      </c>
      <c r="AO34" s="29">
        <f t="shared" si="72"/>
        <v>-3.0753748015723808E-8</v>
      </c>
      <c r="AP34" s="29">
        <f t="shared" si="73"/>
        <v>-3.0752148085867062E-8</v>
      </c>
      <c r="AQ34" s="29">
        <f t="shared" si="74"/>
        <v>-3.0752148091422831E-8</v>
      </c>
      <c r="AR34" s="29">
        <f t="shared" si="75"/>
        <v>-3.0752148091422831E-8</v>
      </c>
      <c r="AT34" s="35">
        <v>6.3899999999999996E-9</v>
      </c>
      <c r="AU34" s="35">
        <v>0.29772678242</v>
      </c>
      <c r="AV34" s="35">
        <v>860.30992875280003</v>
      </c>
      <c r="AW34" s="29">
        <f t="shared" si="76"/>
        <v>-8.513167216295035E-10</v>
      </c>
      <c r="AX34" s="29">
        <f t="shared" si="77"/>
        <v>-8.5049082149283731E-10</v>
      </c>
      <c r="AY34" s="29">
        <f t="shared" si="78"/>
        <v>-8.5049082436077093E-10</v>
      </c>
      <c r="AZ34" s="29">
        <f t="shared" si="79"/>
        <v>-8.5049082436077093E-10</v>
      </c>
      <c r="BB34" s="35"/>
      <c r="BC34" s="35"/>
      <c r="BD34" s="35"/>
      <c r="BJ34" s="35">
        <v>1.1421799999999999E-6</v>
      </c>
      <c r="BK34" s="35">
        <v>0.96261442132999997</v>
      </c>
      <c r="BL34" s="35">
        <v>210.11770170029999</v>
      </c>
      <c r="BM34" s="29">
        <f t="shared" si="24"/>
        <v>-3.7774007358163507E-7</v>
      </c>
      <c r="BN34" s="29">
        <f t="shared" si="25"/>
        <v>-3.7777440557616014E-7</v>
      </c>
      <c r="BO34" s="29">
        <f t="shared" si="26"/>
        <v>-3.7777440545694428E-7</v>
      </c>
      <c r="BP34" s="29">
        <f t="shared" si="27"/>
        <v>-3.7777440545694428E-7</v>
      </c>
      <c r="BR34" s="35">
        <v>1.8099999999999999E-7</v>
      </c>
      <c r="BS34" s="35">
        <v>5.5639235360799999</v>
      </c>
      <c r="BT34" s="35">
        <v>860.30992875280003</v>
      </c>
      <c r="BU34" s="29">
        <f t="shared" si="28"/>
        <v>1.3989099645515742E-7</v>
      </c>
      <c r="BV34" s="29">
        <f t="shared" si="29"/>
        <v>1.3990597344179726E-7</v>
      </c>
      <c r="BW34" s="29">
        <f t="shared" si="30"/>
        <v>1.3990597338979415E-7</v>
      </c>
      <c r="BX34" s="29">
        <f t="shared" si="31"/>
        <v>1.3990597338979415E-7</v>
      </c>
      <c r="BZ34" s="35">
        <v>3.3979999999999997E-8</v>
      </c>
      <c r="CA34" s="35">
        <v>3.7673273135400001</v>
      </c>
      <c r="CB34" s="35">
        <v>423.41679713830001</v>
      </c>
      <c r="CC34" s="29">
        <f t="shared" si="80"/>
        <v>-1.1688548026232029E-8</v>
      </c>
      <c r="CD34" s="29">
        <f t="shared" si="81"/>
        <v>-1.1690595873285597E-8</v>
      </c>
      <c r="CE34" s="29">
        <f t="shared" si="82"/>
        <v>-1.1690595866174595E-8</v>
      </c>
      <c r="CF34" s="29">
        <f t="shared" si="83"/>
        <v>-1.1690595866174595E-8</v>
      </c>
      <c r="CH34" s="35">
        <v>5.0499999999999997E-9</v>
      </c>
      <c r="CI34" s="35">
        <v>4.5190576456300002</v>
      </c>
      <c r="CJ34" s="35">
        <v>323.50541665740002</v>
      </c>
      <c r="CK34" s="29">
        <f t="shared" si="84"/>
        <v>-4.7462159279384521E-9</v>
      </c>
      <c r="CL34" s="29">
        <f t="shared" si="85"/>
        <v>-4.7463005182632941E-9</v>
      </c>
      <c r="CM34" s="29">
        <f t="shared" si="86"/>
        <v>-4.7463005179695763E-9</v>
      </c>
      <c r="CN34" s="29">
        <f t="shared" si="87"/>
        <v>-4.7463005179695763E-9</v>
      </c>
      <c r="CP34" s="35"/>
      <c r="CQ34" s="35"/>
      <c r="CR34" s="35"/>
      <c r="CX34" s="35"/>
      <c r="CY34" s="35"/>
      <c r="CZ34" s="35"/>
      <c r="DF34" s="35">
        <v>2.8853479999999999E-5</v>
      </c>
      <c r="DG34" s="35">
        <v>1.38764077631</v>
      </c>
      <c r="DH34" s="35">
        <v>838.96928775039999</v>
      </c>
      <c r="DI34" s="29">
        <f t="shared" si="48"/>
        <v>-2.2181867189940852E-5</v>
      </c>
      <c r="DJ34" s="29">
        <f t="shared" si="49"/>
        <v>-2.2179520331081514E-5</v>
      </c>
      <c r="DK34" s="29">
        <f t="shared" si="50"/>
        <v>-2.2179520339231513E-5</v>
      </c>
      <c r="DL34" s="29">
        <f t="shared" si="51"/>
        <v>-2.2179520339231513E-5</v>
      </c>
      <c r="DN34" s="35">
        <v>6.1296099999999996E-6</v>
      </c>
      <c r="DO34" s="35">
        <v>3.0330730676700002</v>
      </c>
      <c r="DP34" s="35">
        <v>63.735898303399999</v>
      </c>
      <c r="DQ34" s="29">
        <f t="shared" si="52"/>
        <v>-3.6808203415168023E-6</v>
      </c>
      <c r="DR34" s="29">
        <f t="shared" si="53"/>
        <v>-3.6808676957781192E-6</v>
      </c>
      <c r="DS34" s="29">
        <f t="shared" si="54"/>
        <v>-3.6808676956136872E-6</v>
      </c>
      <c r="DT34" s="29">
        <f t="shared" si="55"/>
        <v>-3.6808676956136872E-6</v>
      </c>
      <c r="DV34" s="35">
        <v>1.3197499999999999E-6</v>
      </c>
      <c r="DW34" s="35">
        <v>5.9329396894100004</v>
      </c>
      <c r="DX34" s="35">
        <v>309.27832265580003</v>
      </c>
      <c r="DY34" s="29">
        <f t="shared" si="56"/>
        <v>-5.1943076889099603E-8</v>
      </c>
      <c r="DZ34" s="29">
        <f t="shared" si="57"/>
        <v>-5.200490142618922E-8</v>
      </c>
      <c r="EA34" s="29">
        <f t="shared" si="58"/>
        <v>-5.2004901211506072E-8</v>
      </c>
      <c r="EB34" s="29">
        <f t="shared" si="59"/>
        <v>-5.2004901211506072E-8</v>
      </c>
      <c r="ED34" s="35">
        <v>1.8008999999999999E-7</v>
      </c>
      <c r="EE34" s="35">
        <v>1.4559315261200001</v>
      </c>
      <c r="EF34" s="35">
        <v>309.27832265580003</v>
      </c>
      <c r="EG34" s="29">
        <f t="shared" si="88"/>
        <v>1.7664145690853872E-7</v>
      </c>
      <c r="EH34" s="29">
        <f t="shared" si="89"/>
        <v>1.7664310106635164E-7</v>
      </c>
      <c r="EI34" s="29">
        <f t="shared" si="90"/>
        <v>1.7664310106064303E-7</v>
      </c>
      <c r="EJ34" s="29">
        <f t="shared" si="91"/>
        <v>1.7664310106064303E-7</v>
      </c>
      <c r="EL34" s="35">
        <v>4.0049999999999998E-8</v>
      </c>
      <c r="EM34" s="35">
        <v>1.59858435636</v>
      </c>
      <c r="EN34" s="35">
        <v>405.2575498736</v>
      </c>
      <c r="EO34" s="29">
        <f t="shared" si="92"/>
        <v>-1.2854846549963175E-8</v>
      </c>
      <c r="EP34" s="29">
        <f t="shared" si="93"/>
        <v>-1.2852516389218747E-8</v>
      </c>
      <c r="EQ34" s="29">
        <f t="shared" si="94"/>
        <v>-1.2852516397310241E-8</v>
      </c>
      <c r="ER34" s="29">
        <f t="shared" si="95"/>
        <v>-1.2852516397310241E-8</v>
      </c>
      <c r="ET34" s="35"/>
      <c r="EU34" s="35"/>
      <c r="EV34" s="35"/>
    </row>
    <row r="35" spans="1:152" s="29" customFormat="1" ht="13.5" x14ac:dyDescent="0.3">
      <c r="G35" s="16"/>
      <c r="N35" s="35">
        <v>9.5675199999999992E-6</v>
      </c>
      <c r="O35" s="35">
        <v>0.50740889885999996</v>
      </c>
      <c r="P35" s="35">
        <v>1265.5674786264001</v>
      </c>
      <c r="Q35" s="29">
        <f t="shared" si="0"/>
        <v>-5.7310941745414323E-6</v>
      </c>
      <c r="R35" s="29">
        <f t="shared" si="1"/>
        <v>-5.7296243595422308E-6</v>
      </c>
      <c r="S35" s="29">
        <f t="shared" si="2"/>
        <v>-5.7296243646464784E-6</v>
      </c>
      <c r="T35" s="29">
        <f t="shared" si="3"/>
        <v>-5.7296243646464784E-6</v>
      </c>
      <c r="V35" s="35">
        <v>2.8091100000000002E-6</v>
      </c>
      <c r="W35" s="35">
        <v>5.7439884541600001</v>
      </c>
      <c r="X35" s="35">
        <v>2.4476805547999998</v>
      </c>
      <c r="Y35" s="29">
        <f t="shared" si="4"/>
        <v>2.4659772175562046E-6</v>
      </c>
      <c r="Z35" s="29">
        <f t="shared" si="5"/>
        <v>2.4659767183757483E-6</v>
      </c>
      <c r="AA35" s="29">
        <f t="shared" si="6"/>
        <v>2.4659767183774822E-6</v>
      </c>
      <c r="AB35" s="29">
        <f t="shared" si="7"/>
        <v>2.4659767183774822E-6</v>
      </c>
      <c r="AD35" s="35">
        <v>4.5293000000000002E-7</v>
      </c>
      <c r="AE35" s="35">
        <v>1.66856699796</v>
      </c>
      <c r="AF35" s="35">
        <v>202.25339517410001</v>
      </c>
      <c r="AG35" s="29">
        <f t="shared" si="8"/>
        <v>1.0817137935452038E-7</v>
      </c>
      <c r="AH35" s="29">
        <f t="shared" si="9"/>
        <v>1.0815789492885102E-7</v>
      </c>
      <c r="AI35" s="29">
        <f t="shared" si="10"/>
        <v>1.0815789497567522E-7</v>
      </c>
      <c r="AJ35" s="29">
        <f t="shared" si="11"/>
        <v>1.0815789497567522E-7</v>
      </c>
      <c r="AL35" s="35">
        <v>6.3269999999999997E-8</v>
      </c>
      <c r="AM35" s="35">
        <v>2.2549272276200001</v>
      </c>
      <c r="AN35" s="35">
        <v>522.57741809380002</v>
      </c>
      <c r="AO35" s="29">
        <f t="shared" si="72"/>
        <v>-1.5837044656561289E-8</v>
      </c>
      <c r="AP35" s="29">
        <f t="shared" si="73"/>
        <v>-1.5841896989854283E-8</v>
      </c>
      <c r="AQ35" s="29">
        <f t="shared" si="74"/>
        <v>-1.5841896973004938E-8</v>
      </c>
      <c r="AR35" s="29">
        <f t="shared" si="75"/>
        <v>-1.5841896973004938E-8</v>
      </c>
      <c r="AT35" s="35">
        <v>5.5899999999999999E-9</v>
      </c>
      <c r="AU35" s="35">
        <v>2.1711006052999999</v>
      </c>
      <c r="AV35" s="35">
        <v>124.433415221</v>
      </c>
      <c r="AW35" s="29">
        <f t="shared" si="76"/>
        <v>-2.7787914002179527E-9</v>
      </c>
      <c r="AX35" s="29">
        <f t="shared" si="77"/>
        <v>-2.7788828893152281E-9</v>
      </c>
      <c r="AY35" s="29">
        <f t="shared" si="78"/>
        <v>-2.7788828889975407E-9</v>
      </c>
      <c r="AZ35" s="29">
        <f t="shared" si="79"/>
        <v>-2.7788828889975407E-9</v>
      </c>
      <c r="BB35" s="35"/>
      <c r="BC35" s="35"/>
      <c r="BD35" s="35"/>
      <c r="BJ35" s="35">
        <v>9.6375999999999994E-7</v>
      </c>
      <c r="BK35" s="35">
        <v>4.4816433976600001</v>
      </c>
      <c r="BL35" s="35">
        <v>117.31986822019999</v>
      </c>
      <c r="BM35" s="29">
        <f t="shared" si="24"/>
        <v>9.5855717168943822E-7</v>
      </c>
      <c r="BN35" s="29">
        <f t="shared" si="25"/>
        <v>9.585589500654068E-7</v>
      </c>
      <c r="BO35" s="29">
        <f t="shared" si="26"/>
        <v>9.5855895005923193E-7</v>
      </c>
      <c r="BP35" s="29">
        <f t="shared" si="27"/>
        <v>9.5855895005923193E-7</v>
      </c>
      <c r="BR35" s="35">
        <v>2.0851000000000001E-7</v>
      </c>
      <c r="BS35" s="35">
        <v>1.4099927374000001</v>
      </c>
      <c r="BT35" s="35">
        <v>309.27832265580003</v>
      </c>
      <c r="BU35" s="29">
        <f t="shared" si="28"/>
        <v>2.0616636389326331E-7</v>
      </c>
      <c r="BV35" s="29">
        <f t="shared" si="29"/>
        <v>2.0616782519076513E-7</v>
      </c>
      <c r="BW35" s="29">
        <f t="shared" si="30"/>
        <v>2.0616782518569162E-7</v>
      </c>
      <c r="BX35" s="29">
        <f t="shared" si="31"/>
        <v>2.0616782518569162E-7</v>
      </c>
      <c r="BZ35" s="35">
        <v>3.3869999999999998E-8</v>
      </c>
      <c r="CA35" s="35">
        <v>6.04222745633</v>
      </c>
      <c r="CB35" s="35">
        <v>234.63973644039999</v>
      </c>
      <c r="CC35" s="29">
        <f t="shared" si="80"/>
        <v>-3.0808608852078857E-8</v>
      </c>
      <c r="CD35" s="29">
        <f t="shared" si="81"/>
        <v>-3.0809109325661265E-8</v>
      </c>
      <c r="CE35" s="29">
        <f t="shared" si="82"/>
        <v>-3.0809109323923458E-8</v>
      </c>
      <c r="CF35" s="29">
        <f t="shared" si="83"/>
        <v>-3.0809109323923458E-8</v>
      </c>
      <c r="CH35" s="35">
        <v>3.7900000000000004E-9</v>
      </c>
      <c r="CI35" s="35">
        <v>3.7443600415099998</v>
      </c>
      <c r="CJ35" s="35">
        <v>223.5940361765</v>
      </c>
      <c r="CK35" s="29">
        <f t="shared" si="84"/>
        <v>1.7435192991070211E-9</v>
      </c>
      <c r="CL35" s="29">
        <f t="shared" si="85"/>
        <v>1.7436333549933442E-9</v>
      </c>
      <c r="CM35" s="29">
        <f t="shared" si="86"/>
        <v>1.7436333545972921E-9</v>
      </c>
      <c r="CN35" s="29">
        <f t="shared" si="87"/>
        <v>1.7436333545972921E-9</v>
      </c>
      <c r="CP35" s="35"/>
      <c r="CQ35" s="35"/>
      <c r="CR35" s="35"/>
      <c r="CX35" s="35"/>
      <c r="CY35" s="35"/>
      <c r="CZ35" s="35"/>
      <c r="DF35" s="35">
        <v>2.9760329999999999E-5</v>
      </c>
      <c r="DG35" s="35">
        <v>5.68467931117</v>
      </c>
      <c r="DH35" s="35">
        <v>210.11770170029999</v>
      </c>
      <c r="DI35" s="29">
        <f t="shared" si="48"/>
        <v>-2.8179616603832991E-5</v>
      </c>
      <c r="DJ35" s="29">
        <f t="shared" si="49"/>
        <v>-2.8179311775466276E-5</v>
      </c>
      <c r="DK35" s="29">
        <f t="shared" si="50"/>
        <v>-2.817931177652484E-5</v>
      </c>
      <c r="DL35" s="29">
        <f t="shared" si="51"/>
        <v>-2.817931177652484E-5</v>
      </c>
      <c r="DN35" s="35">
        <v>6.5821000000000001E-6</v>
      </c>
      <c r="DO35" s="35">
        <v>4.1436293097999997</v>
      </c>
      <c r="DP35" s="35">
        <v>309.27832265580003</v>
      </c>
      <c r="DQ35" s="29">
        <f t="shared" si="52"/>
        <v>-6.3644443114027709E-6</v>
      </c>
      <c r="DR35" s="29">
        <f t="shared" si="53"/>
        <v>-6.3643656055952067E-6</v>
      </c>
      <c r="DS35" s="29">
        <f t="shared" si="54"/>
        <v>-6.3643656058685341E-6</v>
      </c>
      <c r="DT35" s="29">
        <f t="shared" si="55"/>
        <v>-6.3643656058685341E-6</v>
      </c>
      <c r="DV35" s="35">
        <v>9.723500000000001E-7</v>
      </c>
      <c r="DW35" s="35">
        <v>4.0183260435600001</v>
      </c>
      <c r="DX35" s="35">
        <v>728.76296653099996</v>
      </c>
      <c r="DY35" s="29">
        <f t="shared" si="56"/>
        <v>-9.6188384207709026E-7</v>
      </c>
      <c r="DZ35" s="29">
        <f t="shared" si="57"/>
        <v>-9.6189955398714048E-7</v>
      </c>
      <c r="EA35" s="29">
        <f t="shared" si="58"/>
        <v>-9.6189955393260151E-7</v>
      </c>
      <c r="EB35" s="29">
        <f t="shared" si="59"/>
        <v>-9.6189955393260151E-7</v>
      </c>
      <c r="ED35" s="35">
        <v>1.6927000000000001E-7</v>
      </c>
      <c r="EE35" s="35">
        <v>3.5277158045500001</v>
      </c>
      <c r="EF35" s="35">
        <v>3.1813937377000001</v>
      </c>
      <c r="EG35" s="29">
        <f t="shared" si="88"/>
        <v>-1.5330591830527743E-7</v>
      </c>
      <c r="EH35" s="29">
        <f t="shared" si="89"/>
        <v>-1.5330595291211387E-7</v>
      </c>
      <c r="EI35" s="29">
        <f t="shared" si="90"/>
        <v>-1.533059529119937E-7</v>
      </c>
      <c r="EJ35" s="29">
        <f t="shared" si="91"/>
        <v>-1.533059529119937E-7</v>
      </c>
      <c r="EL35" s="35">
        <v>3.0990000000000002E-8</v>
      </c>
      <c r="EM35" s="35">
        <v>0.75235436533</v>
      </c>
      <c r="EN35" s="35">
        <v>209.3669421749</v>
      </c>
      <c r="EO35" s="29">
        <f t="shared" si="92"/>
        <v>-1.6448819685659766E-8</v>
      </c>
      <c r="EP35" s="29">
        <f t="shared" si="93"/>
        <v>-1.6449653227341092E-8</v>
      </c>
      <c r="EQ35" s="29">
        <f t="shared" si="94"/>
        <v>-1.6449653224446678E-8</v>
      </c>
      <c r="ER35" s="29">
        <f t="shared" si="95"/>
        <v>-1.6449653224446678E-8</v>
      </c>
      <c r="ET35" s="35"/>
      <c r="EU35" s="35"/>
      <c r="EV35" s="35"/>
    </row>
    <row r="36" spans="1:152" s="29" customFormat="1" ht="13.5" x14ac:dyDescent="0.3">
      <c r="A36" s="29" t="s">
        <v>207</v>
      </c>
      <c r="B36" s="29" t="s">
        <v>208</v>
      </c>
      <c r="C36" s="29" t="s">
        <v>209</v>
      </c>
      <c r="D36" s="29" t="s">
        <v>210</v>
      </c>
      <c r="E36" s="29" t="s">
        <v>211</v>
      </c>
      <c r="F36" s="29" t="s">
        <v>212</v>
      </c>
      <c r="N36" s="35">
        <v>7.8920500000000001E-6</v>
      </c>
      <c r="O36" s="35">
        <v>5.0074512314900002</v>
      </c>
      <c r="P36" s="35">
        <v>0.96320784650000002</v>
      </c>
      <c r="Q36" s="29">
        <f t="shared" si="0"/>
        <v>2.4128479108164923E-6</v>
      </c>
      <c r="R36" s="29">
        <f t="shared" si="1"/>
        <v>2.4128468136885182E-6</v>
      </c>
      <c r="S36" s="29">
        <f t="shared" si="2"/>
        <v>2.4128468136923227E-6</v>
      </c>
      <c r="T36" s="29">
        <f t="shared" si="3"/>
        <v>2.4128468136923227E-6</v>
      </c>
      <c r="V36" s="35">
        <v>1.9166699999999998E-6</v>
      </c>
      <c r="W36" s="35">
        <v>2.96512946582</v>
      </c>
      <c r="X36" s="35">
        <v>224.34479570190001</v>
      </c>
      <c r="Y36" s="29">
        <f t="shared" si="4"/>
        <v>1.8158871665569361E-6</v>
      </c>
      <c r="Z36" s="29">
        <f t="shared" si="5"/>
        <v>1.8159080233442023E-6</v>
      </c>
      <c r="AA36" s="29">
        <f t="shared" si="6"/>
        <v>1.8159080232717814E-6</v>
      </c>
      <c r="AB36" s="29">
        <f t="shared" si="7"/>
        <v>1.8159080232717814E-6</v>
      </c>
      <c r="AD36" s="35">
        <v>4.2329999999999999E-7</v>
      </c>
      <c r="AE36" s="35">
        <v>5.7076818770299997</v>
      </c>
      <c r="AF36" s="35">
        <v>88.865680217000005</v>
      </c>
      <c r="AG36" s="29">
        <f t="shared" si="8"/>
        <v>2.7365210850248757E-7</v>
      </c>
      <c r="AH36" s="29">
        <f t="shared" si="9"/>
        <v>2.736564588617189E-7</v>
      </c>
      <c r="AI36" s="29">
        <f t="shared" si="10"/>
        <v>2.7365645884661244E-7</v>
      </c>
      <c r="AJ36" s="29">
        <f t="shared" si="11"/>
        <v>2.7365645884661244E-7</v>
      </c>
      <c r="AL36" s="35">
        <v>3.6020000000000001E-8</v>
      </c>
      <c r="AM36" s="35">
        <v>2.3067701095599999</v>
      </c>
      <c r="AN36" s="35">
        <v>515.46387109299997</v>
      </c>
      <c r="AO36" s="29">
        <f t="shared" si="72"/>
        <v>-1.121758582432067E-8</v>
      </c>
      <c r="AP36" s="29">
        <f t="shared" si="73"/>
        <v>-1.1220260309865273E-8</v>
      </c>
      <c r="AQ36" s="29">
        <f t="shared" si="74"/>
        <v>-1.1220260300578362E-8</v>
      </c>
      <c r="AR36" s="29">
        <f t="shared" si="75"/>
        <v>-1.1220260300578362E-8</v>
      </c>
      <c r="AT36" s="35">
        <v>4.42E-9</v>
      </c>
      <c r="AU36" s="35">
        <v>2.2350008359200002</v>
      </c>
      <c r="AV36" s="35">
        <v>447.93883187839998</v>
      </c>
      <c r="AW36" s="29">
        <f t="shared" si="76"/>
        <v>-4.4038169797027063E-9</v>
      </c>
      <c r="AX36" s="29">
        <f t="shared" si="77"/>
        <v>-4.4038426281833392E-9</v>
      </c>
      <c r="AY36" s="29">
        <f t="shared" si="78"/>
        <v>-4.4038426280943098E-9</v>
      </c>
      <c r="AZ36" s="29">
        <f t="shared" si="79"/>
        <v>-4.4038426280943098E-9</v>
      </c>
      <c r="BB36" s="35"/>
      <c r="BC36" s="35"/>
      <c r="BD36" s="35"/>
      <c r="BJ36" s="35">
        <v>8.0592999999999996E-7</v>
      </c>
      <c r="BK36" s="35">
        <v>1.3169275014999999</v>
      </c>
      <c r="BL36" s="35">
        <v>277.0349937414</v>
      </c>
      <c r="BM36" s="29">
        <f t="shared" si="24"/>
        <v>7.1974784737060814E-7</v>
      </c>
      <c r="BN36" s="29">
        <f t="shared" si="25"/>
        <v>7.1973261913527892E-7</v>
      </c>
      <c r="BO36" s="29">
        <f t="shared" si="26"/>
        <v>7.1973261918816088E-7</v>
      </c>
      <c r="BP36" s="29">
        <f t="shared" si="27"/>
        <v>7.1973261918816088E-7</v>
      </c>
      <c r="BR36" s="35">
        <v>1.4947E-7</v>
      </c>
      <c r="BS36" s="35">
        <v>1.3430261060699999</v>
      </c>
      <c r="BT36" s="35">
        <v>95.979227217800002</v>
      </c>
      <c r="BU36" s="29">
        <f t="shared" si="28"/>
        <v>-1.4519717880493711E-7</v>
      </c>
      <c r="BV36" s="29">
        <f t="shared" si="29"/>
        <v>-1.4519666254291415E-7</v>
      </c>
      <c r="BW36" s="29">
        <f t="shared" si="30"/>
        <v>-1.4519666254470689E-7</v>
      </c>
      <c r="BX36" s="29">
        <f t="shared" si="31"/>
        <v>-1.4519666254470689E-7</v>
      </c>
      <c r="BZ36" s="35">
        <v>2.578E-8</v>
      </c>
      <c r="CA36" s="35">
        <v>5.6361066874599999</v>
      </c>
      <c r="CB36" s="35">
        <v>735.87651353180001</v>
      </c>
      <c r="CC36" s="29">
        <f t="shared" si="80"/>
        <v>7.8491009325591809E-9</v>
      </c>
      <c r="CD36" s="29">
        <f t="shared" si="81"/>
        <v>7.8463617050463848E-9</v>
      </c>
      <c r="CE36" s="29">
        <f t="shared" si="82"/>
        <v>7.8463617145583977E-9</v>
      </c>
      <c r="CF36" s="29">
        <f t="shared" si="83"/>
        <v>7.8463617145583977E-9</v>
      </c>
      <c r="CH36" s="35">
        <v>3.3200000000000001E-9</v>
      </c>
      <c r="CI36" s="35">
        <v>5.4937089057000001</v>
      </c>
      <c r="CJ36" s="35">
        <v>21.340641002400002</v>
      </c>
      <c r="CK36" s="29">
        <f t="shared" si="84"/>
        <v>2.9997132524180917E-9</v>
      </c>
      <c r="CL36" s="29">
        <f t="shared" si="85"/>
        <v>2.9997086500232671E-9</v>
      </c>
      <c r="CM36" s="29">
        <f t="shared" si="86"/>
        <v>2.9997086500392482E-9</v>
      </c>
      <c r="CN36" s="29">
        <f t="shared" si="87"/>
        <v>2.9997086500392482E-9</v>
      </c>
      <c r="CP36" s="35"/>
      <c r="CQ36" s="35"/>
      <c r="CR36" s="35"/>
      <c r="CX36" s="35"/>
      <c r="CY36" s="35"/>
      <c r="CZ36" s="35"/>
      <c r="DF36" s="35">
        <v>3.4195510000000002E-5</v>
      </c>
      <c r="DG36" s="35">
        <v>4.9454914888700001</v>
      </c>
      <c r="DH36" s="35">
        <v>1581.9593482830001</v>
      </c>
      <c r="DI36" s="29">
        <f t="shared" si="48"/>
        <v>2.4396066679646591E-5</v>
      </c>
      <c r="DJ36" s="29">
        <f t="shared" si="49"/>
        <v>2.4390319915371933E-5</v>
      </c>
      <c r="DK36" s="29">
        <f t="shared" si="50"/>
        <v>2.4390319935329808E-5</v>
      </c>
      <c r="DL36" s="29">
        <f t="shared" si="51"/>
        <v>2.4390319935329808E-5</v>
      </c>
      <c r="DN36" s="35">
        <v>6.4960000000000001E-6</v>
      </c>
      <c r="DO36" s="35">
        <v>1.7248948615999999</v>
      </c>
      <c r="DP36" s="35">
        <v>742.99006053259995</v>
      </c>
      <c r="DQ36" s="29">
        <f t="shared" si="52"/>
        <v>2.1951236392466956E-6</v>
      </c>
      <c r="DR36" s="29">
        <f t="shared" si="53"/>
        <v>2.1958122081815383E-6</v>
      </c>
      <c r="DS36" s="29">
        <f t="shared" si="54"/>
        <v>2.1958122057905502E-6</v>
      </c>
      <c r="DT36" s="29">
        <f t="shared" si="55"/>
        <v>2.1958122057905502E-6</v>
      </c>
      <c r="DV36" s="35">
        <v>1.1070900000000001E-6</v>
      </c>
      <c r="DW36" s="35">
        <v>4.7785379827599996</v>
      </c>
      <c r="DX36" s="35">
        <v>838.96928775039999</v>
      </c>
      <c r="DY36" s="29">
        <f t="shared" si="56"/>
        <v>9.9947771499159666E-7</v>
      </c>
      <c r="DZ36" s="29">
        <f t="shared" si="57"/>
        <v>9.99417155889439E-7</v>
      </c>
      <c r="EA36" s="29">
        <f t="shared" si="58"/>
        <v>9.9941715609975707E-7</v>
      </c>
      <c r="EB36" s="29">
        <f t="shared" si="59"/>
        <v>9.9941715609975707E-7</v>
      </c>
      <c r="ED36" s="35">
        <v>1.3437E-7</v>
      </c>
      <c r="EE36" s="35">
        <v>3.3647989810599999</v>
      </c>
      <c r="EF36" s="35">
        <v>330.61896365820002</v>
      </c>
      <c r="EG36" s="29">
        <f t="shared" si="88"/>
        <v>-1.0362374242788243E-7</v>
      </c>
      <c r="EH36" s="29">
        <f t="shared" si="89"/>
        <v>-1.0361945519966027E-7</v>
      </c>
      <c r="EI36" s="29">
        <f t="shared" si="90"/>
        <v>-1.0361945521454801E-7</v>
      </c>
      <c r="EJ36" s="29">
        <f t="shared" si="91"/>
        <v>-1.0361945521454801E-7</v>
      </c>
      <c r="EL36" s="35">
        <v>2.4640000000000001E-8</v>
      </c>
      <c r="EM36" s="35">
        <v>1.19167306488</v>
      </c>
      <c r="EN36" s="35">
        <v>124.433415221</v>
      </c>
      <c r="EO36" s="29">
        <f t="shared" si="92"/>
        <v>-2.4577719920702331E-8</v>
      </c>
      <c r="EP36" s="29">
        <f t="shared" si="93"/>
        <v>-2.4577752940286742E-8</v>
      </c>
      <c r="EQ36" s="29">
        <f t="shared" si="94"/>
        <v>-2.4577752940172098E-8</v>
      </c>
      <c r="ER36" s="29">
        <f t="shared" si="95"/>
        <v>-2.4577752940172098E-8</v>
      </c>
      <c r="ET36" s="40"/>
      <c r="EU36" s="40"/>
      <c r="EV36" s="40"/>
    </row>
    <row r="37" spans="1:152" s="29" customFormat="1" ht="13.5" x14ac:dyDescent="0.3">
      <c r="A37" s="29">
        <f>SUM(BM1:BM500)</f>
        <v>2.9458990148769383E-2</v>
      </c>
      <c r="B37" s="29">
        <f>SUM(BU1:BU260)</f>
        <v>-3.4041034167109621E-3</v>
      </c>
      <c r="C37" s="29">
        <f>SUM(CC1:CC111)</f>
        <v>-1.2330888633268688E-4</v>
      </c>
      <c r="D37" s="29">
        <f>SUM(CK1:CK58)</f>
        <v>2.2693527026689769E-6</v>
      </c>
      <c r="E37" s="29">
        <f>SUM(CS1:CS26)</f>
        <v>1.8566222040613842E-7</v>
      </c>
      <c r="F37" s="29">
        <f>SUM(DA1:DA11)</f>
        <v>7.0081742577636126E-8</v>
      </c>
      <c r="N37" s="35">
        <v>6.8696500000000004E-6</v>
      </c>
      <c r="O37" s="35">
        <v>1.7471440782700001</v>
      </c>
      <c r="P37" s="35">
        <v>1052.2683831884001</v>
      </c>
      <c r="Q37" s="29">
        <f t="shared" si="0"/>
        <v>6.8691894987204371E-6</v>
      </c>
      <c r="R37" s="29">
        <f t="shared" si="1"/>
        <v>6.8691767239024515E-6</v>
      </c>
      <c r="S37" s="29">
        <f t="shared" si="2"/>
        <v>6.8691767239471147E-6</v>
      </c>
      <c r="T37" s="29">
        <f t="shared" si="3"/>
        <v>6.8691767239471147E-6</v>
      </c>
      <c r="V37" s="35">
        <v>1.7289099999999999E-6</v>
      </c>
      <c r="W37" s="35">
        <v>4.07695221044</v>
      </c>
      <c r="X37" s="35">
        <v>846.08283475120004</v>
      </c>
      <c r="Y37" s="29">
        <f t="shared" si="4"/>
        <v>8.8916398869580052E-7</v>
      </c>
      <c r="Z37" s="29">
        <f t="shared" si="5"/>
        <v>8.8897381463651462E-7</v>
      </c>
      <c r="AA37" s="29">
        <f t="shared" si="6"/>
        <v>8.8897381529690947E-7</v>
      </c>
      <c r="AB37" s="29">
        <f t="shared" si="7"/>
        <v>8.8897381529690947E-7</v>
      </c>
      <c r="AD37" s="35">
        <v>3.2140000000000001E-7</v>
      </c>
      <c r="AE37" s="35">
        <v>7.0500503460000002E-2</v>
      </c>
      <c r="AF37" s="35">
        <v>63.735898303399999</v>
      </c>
      <c r="AG37" s="29">
        <f t="shared" si="8"/>
        <v>1.4415297309233923E-7</v>
      </c>
      <c r="AH37" s="29">
        <f t="shared" si="9"/>
        <v>1.4415574841735626E-7</v>
      </c>
      <c r="AI37" s="29">
        <f t="shared" si="10"/>
        <v>1.4415574840771907E-7</v>
      </c>
      <c r="AJ37" s="29">
        <f t="shared" si="11"/>
        <v>1.4415574840771907E-7</v>
      </c>
      <c r="AL37" s="35">
        <v>3.229E-8</v>
      </c>
      <c r="AM37" s="35">
        <v>2.2030940006600002</v>
      </c>
      <c r="AN37" s="35">
        <v>860.30992875280003</v>
      </c>
      <c r="AO37" s="29">
        <f t="shared" si="72"/>
        <v>-2.8815094878885503E-8</v>
      </c>
      <c r="AP37" s="29">
        <f t="shared" si="73"/>
        <v>-2.8816994932601523E-8</v>
      </c>
      <c r="AQ37" s="29">
        <f t="shared" si="74"/>
        <v>-2.8816994926004533E-8</v>
      </c>
      <c r="AR37" s="29">
        <f t="shared" si="75"/>
        <v>-2.8816994926004533E-8</v>
      </c>
      <c r="AT37" s="35">
        <v>4.0700000000000002E-9</v>
      </c>
      <c r="AU37" s="35">
        <v>5.4451597099000004</v>
      </c>
      <c r="AV37" s="35">
        <v>1066.49547719</v>
      </c>
      <c r="AW37" s="29">
        <f t="shared" si="76"/>
        <v>-2.9050749344641842E-9</v>
      </c>
      <c r="AX37" s="29">
        <f t="shared" si="77"/>
        <v>-2.9055357248739713E-9</v>
      </c>
      <c r="AY37" s="29">
        <f t="shared" si="78"/>
        <v>-2.905535723274027E-9</v>
      </c>
      <c r="AZ37" s="29">
        <f t="shared" si="79"/>
        <v>-2.905535723274027E-9</v>
      </c>
      <c r="BB37" s="35"/>
      <c r="BC37" s="35"/>
      <c r="BD37" s="35"/>
      <c r="BJ37" s="35">
        <v>7.2951999999999998E-7</v>
      </c>
      <c r="BK37" s="35">
        <v>3.0598848237</v>
      </c>
      <c r="BL37" s="35">
        <v>536.80451209540001</v>
      </c>
      <c r="BM37" s="29">
        <f t="shared" si="24"/>
        <v>5.1462716594829212E-7</v>
      </c>
      <c r="BN37" s="29">
        <f t="shared" si="25"/>
        <v>5.1458508966724282E-7</v>
      </c>
      <c r="BO37" s="29">
        <f t="shared" si="26"/>
        <v>5.1458508981335791E-7</v>
      </c>
      <c r="BP37" s="29">
        <f t="shared" si="27"/>
        <v>5.1458508981335791E-7</v>
      </c>
      <c r="BR37" s="35">
        <v>1.5316E-7</v>
      </c>
      <c r="BS37" s="35">
        <v>1.2239361799599999</v>
      </c>
      <c r="BT37" s="35">
        <v>63.735898303399999</v>
      </c>
      <c r="BU37" s="29">
        <f t="shared" si="28"/>
        <v>-9.7294826442740974E-8</v>
      </c>
      <c r="BV37" s="29">
        <f t="shared" si="29"/>
        <v>-9.729368362262598E-8</v>
      </c>
      <c r="BW37" s="29">
        <f t="shared" si="30"/>
        <v>-9.7293683626594369E-8</v>
      </c>
      <c r="BX37" s="29">
        <f t="shared" si="31"/>
        <v>-9.7293683626594369E-8</v>
      </c>
      <c r="BZ37" s="35">
        <v>2.831E-8</v>
      </c>
      <c r="CA37" s="35">
        <v>4.81642822334</v>
      </c>
      <c r="CB37" s="35">
        <v>429.77958461370002</v>
      </c>
      <c r="CC37" s="29">
        <f t="shared" si="80"/>
        <v>2.0333757696482754E-8</v>
      </c>
      <c r="CD37" s="29">
        <f t="shared" si="81"/>
        <v>2.0332474391523191E-8</v>
      </c>
      <c r="CE37" s="29">
        <f t="shared" si="82"/>
        <v>2.0332474395979597E-8</v>
      </c>
      <c r="CF37" s="29">
        <f t="shared" si="83"/>
        <v>2.0332474395979597E-8</v>
      </c>
      <c r="CH37" s="35">
        <v>3.77E-9</v>
      </c>
      <c r="CI37" s="35">
        <v>5.2562481343399998</v>
      </c>
      <c r="CJ37" s="35">
        <v>95.979227217800002</v>
      </c>
      <c r="CK37" s="29">
        <f t="shared" si="84"/>
        <v>3.2490650283202375E-9</v>
      </c>
      <c r="CL37" s="29">
        <f t="shared" si="85"/>
        <v>3.2490928485063385E-9</v>
      </c>
      <c r="CM37" s="29">
        <f t="shared" si="86"/>
        <v>3.2490928484097358E-9</v>
      </c>
      <c r="CN37" s="29">
        <f t="shared" si="87"/>
        <v>3.2490928484097358E-9</v>
      </c>
      <c r="CP37" s="35"/>
      <c r="CQ37" s="35"/>
      <c r="CR37" s="35"/>
      <c r="CX37" s="35"/>
      <c r="CY37" s="35"/>
      <c r="CZ37" s="35"/>
      <c r="DF37" s="35">
        <v>3.4609430000000003E-5</v>
      </c>
      <c r="DG37" s="35">
        <v>1.85088802878</v>
      </c>
      <c r="DH37" s="35">
        <v>175.1660598002</v>
      </c>
      <c r="DI37" s="29">
        <f t="shared" si="48"/>
        <v>-5.7006540189800465E-7</v>
      </c>
      <c r="DJ37" s="29">
        <f t="shared" si="49"/>
        <v>-5.7098424667600815E-7</v>
      </c>
      <c r="DK37" s="29">
        <f t="shared" si="50"/>
        <v>-5.7098424348535997E-7</v>
      </c>
      <c r="DL37" s="29">
        <f t="shared" si="51"/>
        <v>-5.7098424348535997E-7</v>
      </c>
      <c r="DN37" s="35">
        <v>5.9923600000000002E-6</v>
      </c>
      <c r="DO37" s="35">
        <v>2.54924174765</v>
      </c>
      <c r="DP37" s="35">
        <v>217.23124870109999</v>
      </c>
      <c r="DQ37" s="29">
        <f t="shared" si="52"/>
        <v>5.8660350238845429E-6</v>
      </c>
      <c r="DR37" s="29">
        <f t="shared" si="53"/>
        <v>5.8659947177734999E-6</v>
      </c>
      <c r="DS37" s="29">
        <f t="shared" si="54"/>
        <v>5.865994717913473E-6</v>
      </c>
      <c r="DT37" s="29">
        <f t="shared" si="55"/>
        <v>5.865994717913473E-6</v>
      </c>
      <c r="DV37" s="35">
        <v>1.1905300000000001E-6</v>
      </c>
      <c r="DW37" s="35">
        <v>5.5538510597500004</v>
      </c>
      <c r="DX37" s="35">
        <v>224.34479570190001</v>
      </c>
      <c r="DY37" s="29">
        <f t="shared" si="56"/>
        <v>-1.1599499657213351E-6</v>
      </c>
      <c r="DZ37" s="29">
        <f t="shared" si="57"/>
        <v>-1.159940847671342E-6</v>
      </c>
      <c r="EA37" s="29">
        <f t="shared" si="58"/>
        <v>-1.1599408477030068E-6</v>
      </c>
      <c r="EB37" s="29">
        <f t="shared" si="59"/>
        <v>-1.1599408477030068E-6</v>
      </c>
      <c r="ED37" s="35">
        <v>1.1089999999999999E-7</v>
      </c>
      <c r="EE37" s="35">
        <v>3.3721268291399999</v>
      </c>
      <c r="EF37" s="35">
        <v>224.34479570190001</v>
      </c>
      <c r="EG37" s="29">
        <f t="shared" si="88"/>
        <v>8.2437914282190382E-8</v>
      </c>
      <c r="EH37" s="29">
        <f t="shared" si="89"/>
        <v>8.2440436928874431E-8</v>
      </c>
      <c r="EI37" s="29">
        <f t="shared" si="90"/>
        <v>8.244043692011484E-8</v>
      </c>
      <c r="EJ37" s="29">
        <f t="shared" si="91"/>
        <v>8.244043692011484E-8</v>
      </c>
      <c r="EL37" s="35">
        <v>3.0880000000000003E-8</v>
      </c>
      <c r="EM37" s="35">
        <v>1.32258934286</v>
      </c>
      <c r="EN37" s="35">
        <v>728.76296653099996</v>
      </c>
      <c r="EO37" s="29">
        <f t="shared" si="92"/>
        <v>2.5612784919359866E-8</v>
      </c>
      <c r="EP37" s="29">
        <f t="shared" si="93"/>
        <v>2.5614690355743917E-8</v>
      </c>
      <c r="EQ37" s="29">
        <f t="shared" si="94"/>
        <v>2.5614690349127891E-8</v>
      </c>
      <c r="ER37" s="29">
        <f t="shared" si="95"/>
        <v>2.5614690349127891E-8</v>
      </c>
      <c r="ET37" s="35"/>
      <c r="EU37" s="35"/>
      <c r="EV37" s="35"/>
    </row>
    <row r="38" spans="1:152" s="37" customFormat="1" ht="13.5" x14ac:dyDescent="0.3">
      <c r="A38" s="29"/>
      <c r="B38" s="29"/>
      <c r="C38" s="29"/>
      <c r="D38" s="29"/>
      <c r="E38" s="29"/>
      <c r="F38" s="29"/>
      <c r="G38" s="29"/>
      <c r="J38" s="36"/>
      <c r="K38" s="36"/>
      <c r="N38" s="35">
        <v>6.5447000000000002E-6</v>
      </c>
      <c r="O38" s="35">
        <v>1.59889331515</v>
      </c>
      <c r="P38" s="35">
        <v>4.81841098E-2</v>
      </c>
      <c r="Q38" s="29">
        <f t="shared" si="0"/>
        <v>-1.8898197820319872E-7</v>
      </c>
      <c r="R38" s="29">
        <f t="shared" si="1"/>
        <v>-1.8898193042066134E-7</v>
      </c>
      <c r="S38" s="29">
        <f t="shared" si="2"/>
        <v>-1.8898193042082693E-7</v>
      </c>
      <c r="T38" s="29">
        <f t="shared" si="3"/>
        <v>-1.8898193042082693E-7</v>
      </c>
      <c r="V38" s="35">
        <v>1.6713100000000001E-6</v>
      </c>
      <c r="W38" s="35">
        <v>2.5974520265800001</v>
      </c>
      <c r="X38" s="35">
        <v>21.340641002400002</v>
      </c>
      <c r="Y38" s="29">
        <f t="shared" si="4"/>
        <v>-1.6388108094187663E-6</v>
      </c>
      <c r="Z38" s="29">
        <f t="shared" si="5"/>
        <v>-1.6388097483930145E-6</v>
      </c>
      <c r="AA38" s="29">
        <f t="shared" si="6"/>
        <v>-1.6388097483966989E-6</v>
      </c>
      <c r="AB38" s="29">
        <f t="shared" si="7"/>
        <v>-1.6388097483966989E-6</v>
      </c>
      <c r="AD38" s="35">
        <v>3.1572999999999998E-7</v>
      </c>
      <c r="AE38" s="35">
        <v>1.6719002221299999</v>
      </c>
      <c r="AF38" s="35">
        <v>302.16477565500003</v>
      </c>
      <c r="AG38" s="29">
        <f t="shared" si="8"/>
        <v>3.0195831105591603E-7</v>
      </c>
      <c r="AH38" s="29">
        <f t="shared" si="9"/>
        <v>3.0196253527394382E-7</v>
      </c>
      <c r="AI38" s="29">
        <f t="shared" si="10"/>
        <v>3.0196253525927644E-7</v>
      </c>
      <c r="AJ38" s="29">
        <f t="shared" si="11"/>
        <v>3.0196253525927644E-7</v>
      </c>
      <c r="AL38" s="35">
        <v>3.7009999999999999E-8</v>
      </c>
      <c r="AM38" s="35">
        <v>3.1415926535900001</v>
      </c>
      <c r="AN38" s="35">
        <v>0</v>
      </c>
      <c r="AO38" s="29">
        <f t="shared" si="72"/>
        <v>-3.7009999999999999E-8</v>
      </c>
      <c r="AP38" s="29">
        <f t="shared" si="73"/>
        <v>-3.7009999999999999E-8</v>
      </c>
      <c r="AQ38" s="29">
        <f t="shared" si="74"/>
        <v>-3.7009999999999999E-8</v>
      </c>
      <c r="AR38" s="29">
        <f t="shared" si="75"/>
        <v>-3.7009999999999999E-8</v>
      </c>
      <c r="AT38" s="35">
        <v>4.6900000000000001E-9</v>
      </c>
      <c r="AU38" s="35">
        <v>1.26889429317</v>
      </c>
      <c r="AV38" s="35">
        <v>654.12438031559998</v>
      </c>
      <c r="AW38" s="29">
        <f t="shared" si="76"/>
        <v>3.6666196193367797E-9</v>
      </c>
      <c r="AX38" s="29">
        <f t="shared" si="77"/>
        <v>3.6663296327222786E-9</v>
      </c>
      <c r="AY38" s="29">
        <f t="shared" si="78"/>
        <v>3.6663296337293056E-9</v>
      </c>
      <c r="AZ38" s="29">
        <f t="shared" si="79"/>
        <v>3.6663296337293056E-9</v>
      </c>
      <c r="BB38" s="35"/>
      <c r="BC38" s="35"/>
      <c r="BD38" s="35"/>
      <c r="BJ38" s="35">
        <v>6.9261000000000001E-7</v>
      </c>
      <c r="BK38" s="35">
        <v>4.9237863363500001</v>
      </c>
      <c r="BL38" s="35">
        <v>309.27832265580003</v>
      </c>
      <c r="BM38" s="29">
        <f t="shared" si="24"/>
        <v>-6.0027591995342959E-7</v>
      </c>
      <c r="BN38" s="29">
        <f t="shared" si="25"/>
        <v>-6.0029211751615349E-7</v>
      </c>
      <c r="BO38" s="29">
        <f t="shared" si="26"/>
        <v>-6.002921174599104E-7</v>
      </c>
      <c r="BP38" s="29">
        <f t="shared" si="27"/>
        <v>-6.002921174599104E-7</v>
      </c>
      <c r="BR38" s="35">
        <v>1.4601E-7</v>
      </c>
      <c r="BS38" s="35">
        <v>1.0075370497</v>
      </c>
      <c r="BT38" s="35">
        <v>536.80451209540001</v>
      </c>
      <c r="BU38" s="29">
        <f t="shared" si="28"/>
        <v>-1.3942458903527689E-7</v>
      </c>
      <c r="BV38" s="29">
        <f t="shared" si="29"/>
        <v>-1.3942811648499737E-7</v>
      </c>
      <c r="BW38" s="29">
        <f t="shared" si="30"/>
        <v>-1.3942811647275002E-7</v>
      </c>
      <c r="BX38" s="29">
        <f t="shared" si="31"/>
        <v>-1.3942811647275002E-7</v>
      </c>
      <c r="BZ38" s="35">
        <v>2.817E-8</v>
      </c>
      <c r="CA38" s="35">
        <v>4.4751656390800001</v>
      </c>
      <c r="CB38" s="35">
        <v>654.12438031559998</v>
      </c>
      <c r="CC38" s="29">
        <f t="shared" si="80"/>
        <v>-2.3112411035386946E-8</v>
      </c>
      <c r="CD38" s="29">
        <f t="shared" si="81"/>
        <v>-2.311081403883673E-8</v>
      </c>
      <c r="CE38" s="29">
        <f t="shared" si="82"/>
        <v>-2.3110814044382622E-8</v>
      </c>
      <c r="CF38" s="29">
        <f t="shared" si="83"/>
        <v>-2.3110814044382622E-8</v>
      </c>
      <c r="CH38" s="35">
        <v>3.84E-9</v>
      </c>
      <c r="CI38" s="35">
        <v>4.4818741476900001</v>
      </c>
      <c r="CJ38" s="35">
        <v>330.61896365820002</v>
      </c>
      <c r="CK38" s="29">
        <f t="shared" si="84"/>
        <v>-3.495255182994741E-9</v>
      </c>
      <c r="CL38" s="29">
        <f t="shared" si="85"/>
        <v>-3.4953348754277252E-9</v>
      </c>
      <c r="CM38" s="29">
        <f t="shared" si="86"/>
        <v>-3.495334875151011E-9</v>
      </c>
      <c r="CN38" s="29">
        <f t="shared" si="87"/>
        <v>-3.495334875151011E-9</v>
      </c>
      <c r="CP38" s="35"/>
      <c r="CQ38" s="35"/>
      <c r="CR38" s="35"/>
      <c r="CX38" s="35"/>
      <c r="CY38" s="35"/>
      <c r="CZ38" s="35"/>
      <c r="DF38" s="35">
        <v>3.4006159999999997E-5</v>
      </c>
      <c r="DG38" s="35">
        <v>0.55386747515000001</v>
      </c>
      <c r="DH38" s="35">
        <v>350.33211960040001</v>
      </c>
      <c r="DI38" s="29">
        <f t="shared" si="48"/>
        <v>3.3979955445788948E-5</v>
      </c>
      <c r="DJ38" s="29">
        <f t="shared" si="49"/>
        <v>3.3979884515996065E-5</v>
      </c>
      <c r="DK38" s="29">
        <f t="shared" si="50"/>
        <v>3.3979884516242532E-5</v>
      </c>
      <c r="DL38" s="29">
        <f t="shared" si="51"/>
        <v>3.3979884516242532E-5</v>
      </c>
      <c r="DN38" s="35">
        <v>5.02886E-6</v>
      </c>
      <c r="DO38" s="35">
        <v>2.1295881947500002</v>
      </c>
      <c r="DP38" s="35">
        <v>3.9321532631</v>
      </c>
      <c r="DQ38" s="29">
        <f t="shared" si="52"/>
        <v>-2.9328109361680797E-6</v>
      </c>
      <c r="DR38" s="29">
        <f t="shared" si="53"/>
        <v>-2.9328085012176514E-6</v>
      </c>
      <c r="DS38" s="29">
        <f t="shared" si="54"/>
        <v>-2.9328085012261073E-6</v>
      </c>
      <c r="DT38" s="29">
        <f t="shared" si="55"/>
        <v>-2.9328085012261073E-6</v>
      </c>
      <c r="DV38" s="35">
        <v>9.3852000000000002E-7</v>
      </c>
      <c r="DW38" s="35">
        <v>4.3839552991200001</v>
      </c>
      <c r="DX38" s="35">
        <v>217.23124870109999</v>
      </c>
      <c r="DY38" s="29">
        <f t="shared" si="56"/>
        <v>-5.4610595710744107E-8</v>
      </c>
      <c r="DZ38" s="29">
        <f t="shared" si="57"/>
        <v>-5.4579743482638762E-8</v>
      </c>
      <c r="EA38" s="29">
        <f t="shared" si="58"/>
        <v>-5.4579743589772184E-8</v>
      </c>
      <c r="EB38" s="29">
        <f t="shared" si="59"/>
        <v>-5.4579743589772184E-8</v>
      </c>
      <c r="ED38" s="35">
        <v>1.1082E-7</v>
      </c>
      <c r="EE38" s="35">
        <v>3.4171997479299998</v>
      </c>
      <c r="EF38" s="35">
        <v>956.28915597059995</v>
      </c>
      <c r="EG38" s="29">
        <f t="shared" si="88"/>
        <v>1.1027086359128725E-7</v>
      </c>
      <c r="EH38" s="29">
        <f t="shared" si="89"/>
        <v>1.102724596776059E-7</v>
      </c>
      <c r="EI38" s="29">
        <f t="shared" si="90"/>
        <v>1.1027245967206757E-7</v>
      </c>
      <c r="EJ38" s="29">
        <f t="shared" si="91"/>
        <v>1.1027245967206757E-7</v>
      </c>
      <c r="EL38" s="35">
        <v>2.22E-8</v>
      </c>
      <c r="EM38" s="35">
        <v>3.2808799408799998</v>
      </c>
      <c r="EN38" s="35">
        <v>203.00415469949999</v>
      </c>
      <c r="EO38" s="29">
        <f t="shared" si="92"/>
        <v>2.1241866611312949E-8</v>
      </c>
      <c r="EP38" s="29">
        <f t="shared" si="93"/>
        <v>2.1242065132521832E-8</v>
      </c>
      <c r="EQ38" s="29">
        <f t="shared" si="94"/>
        <v>2.1242065131832512E-8</v>
      </c>
      <c r="ER38" s="29">
        <f t="shared" si="95"/>
        <v>2.1242065131832512E-8</v>
      </c>
      <c r="ET38" s="35"/>
      <c r="EU38" s="35"/>
      <c r="EV38" s="35"/>
    </row>
    <row r="39" spans="1:152" s="29" customFormat="1" ht="13.5" x14ac:dyDescent="0.3">
      <c r="A39" s="29" t="s">
        <v>213</v>
      </c>
      <c r="B39" s="29" t="s">
        <v>214</v>
      </c>
      <c r="C39" s="29" t="s">
        <v>215</v>
      </c>
      <c r="D39" s="29" t="s">
        <v>216</v>
      </c>
      <c r="E39" s="29" t="s">
        <v>217</v>
      </c>
      <c r="F39" s="29" t="s">
        <v>218</v>
      </c>
      <c r="J39" s="36"/>
      <c r="N39" s="35">
        <v>7.4881100000000002E-6</v>
      </c>
      <c r="O39" s="35">
        <v>2.1439814929800001</v>
      </c>
      <c r="P39" s="35">
        <v>853.19638175199998</v>
      </c>
      <c r="Q39" s="29">
        <f t="shared" si="0"/>
        <v>-7.1678006510080927E-6</v>
      </c>
      <c r="R39" s="29">
        <f t="shared" si="1"/>
        <v>-7.168080809671948E-6</v>
      </c>
      <c r="S39" s="29">
        <f t="shared" si="2"/>
        <v>-7.168080808699312E-6</v>
      </c>
      <c r="T39" s="29">
        <f t="shared" si="3"/>
        <v>-7.168080808699312E-6</v>
      </c>
      <c r="V39" s="35">
        <v>1.36328E-6</v>
      </c>
      <c r="W39" s="35">
        <v>2.2858024662899998</v>
      </c>
      <c r="X39" s="35">
        <v>10.294940738499999</v>
      </c>
      <c r="Y39" s="29">
        <f t="shared" si="4"/>
        <v>-1.0526547272196243E-6</v>
      </c>
      <c r="Z39" s="29">
        <f t="shared" si="5"/>
        <v>-1.0526533753275714E-6</v>
      </c>
      <c r="AA39" s="29">
        <f t="shared" si="6"/>
        <v>-1.0526533753322661E-6</v>
      </c>
      <c r="AB39" s="29">
        <f t="shared" si="7"/>
        <v>-1.0526533753322661E-6</v>
      </c>
      <c r="AD39" s="35">
        <v>3.115E-7</v>
      </c>
      <c r="AE39" s="35">
        <v>4.1637953769099996</v>
      </c>
      <c r="AF39" s="35">
        <v>191.9584544356</v>
      </c>
      <c r="AG39" s="29">
        <f t="shared" si="8"/>
        <v>1.6872878723435069E-7</v>
      </c>
      <c r="AH39" s="29">
        <f t="shared" si="9"/>
        <v>1.6873640634625997E-7</v>
      </c>
      <c r="AI39" s="29">
        <f t="shared" si="10"/>
        <v>1.6873640631980314E-7</v>
      </c>
      <c r="AJ39" s="29">
        <f t="shared" si="11"/>
        <v>1.6873640631980314E-7</v>
      </c>
      <c r="AL39" s="35">
        <v>2.583E-8</v>
      </c>
      <c r="AM39" s="35">
        <v>4.9344767705899999</v>
      </c>
      <c r="AN39" s="35">
        <v>224.34479570190001</v>
      </c>
      <c r="AO39" s="29">
        <f t="shared" si="72"/>
        <v>-1.7114860603280582E-8</v>
      </c>
      <c r="AP39" s="29">
        <f t="shared" si="73"/>
        <v>-1.7114202684838872E-8</v>
      </c>
      <c r="AQ39" s="29">
        <f t="shared" si="74"/>
        <v>-1.7114202687123492E-8</v>
      </c>
      <c r="AR39" s="29">
        <f t="shared" si="75"/>
        <v>-1.7114202687123492E-8</v>
      </c>
      <c r="AT39" s="35">
        <v>4.8799999999999997E-9</v>
      </c>
      <c r="AU39" s="35">
        <v>3.2032977861699998</v>
      </c>
      <c r="AV39" s="35">
        <v>405.2575498736</v>
      </c>
      <c r="AW39" s="29">
        <f t="shared" si="76"/>
        <v>-4.5660227281199627E-9</v>
      </c>
      <c r="AX39" s="29">
        <f t="shared" si="77"/>
        <v>-4.5661285136104734E-9</v>
      </c>
      <c r="AY39" s="29">
        <f t="shared" si="78"/>
        <v>-4.5661285132431696E-9</v>
      </c>
      <c r="AZ39" s="29">
        <f t="shared" si="79"/>
        <v>-4.5661285132431696E-9</v>
      </c>
      <c r="BB39" s="35"/>
      <c r="BC39" s="35"/>
      <c r="BD39" s="35"/>
      <c r="BJ39" s="35">
        <v>7.4302000000000005E-7</v>
      </c>
      <c r="BK39" s="35">
        <v>2.8937653962000001</v>
      </c>
      <c r="BL39" s="35">
        <v>149.56319713459999</v>
      </c>
      <c r="BM39" s="29">
        <f t="shared" si="24"/>
        <v>4.2599674604719538E-7</v>
      </c>
      <c r="BN39" s="29">
        <f t="shared" si="25"/>
        <v>4.2598294408379897E-7</v>
      </c>
      <c r="BO39" s="29">
        <f t="shared" si="26"/>
        <v>4.2598294413172627E-7</v>
      </c>
      <c r="BP39" s="29">
        <f t="shared" si="27"/>
        <v>4.2598294413172627E-7</v>
      </c>
      <c r="BR39" s="35">
        <v>1.2842000000000001E-7</v>
      </c>
      <c r="BS39" s="35">
        <v>2.2705991105300001</v>
      </c>
      <c r="BT39" s="35">
        <v>742.99006053259995</v>
      </c>
      <c r="BU39" s="29">
        <f t="shared" si="28"/>
        <v>-2.5638837015027714E-8</v>
      </c>
      <c r="BV39" s="29">
        <f t="shared" si="29"/>
        <v>-2.5624664568811279E-8</v>
      </c>
      <c r="BW39" s="29">
        <f t="shared" si="30"/>
        <v>-2.5624664618025263E-8</v>
      </c>
      <c r="BX39" s="29">
        <f t="shared" si="31"/>
        <v>-2.5624664618025263E-8</v>
      </c>
      <c r="BZ39" s="35">
        <v>2.5729999999999999E-8</v>
      </c>
      <c r="CA39" s="35">
        <v>0.22467245054000001</v>
      </c>
      <c r="CB39" s="35">
        <v>522.57741809380002</v>
      </c>
      <c r="CC39" s="29">
        <f t="shared" si="80"/>
        <v>-1.9471371436397785E-8</v>
      </c>
      <c r="CD39" s="29">
        <f t="shared" si="81"/>
        <v>-1.9470039011601586E-8</v>
      </c>
      <c r="CE39" s="29">
        <f t="shared" si="82"/>
        <v>-1.9470039016228583E-8</v>
      </c>
      <c r="CF39" s="29">
        <f t="shared" si="83"/>
        <v>-1.9470039016228583E-8</v>
      </c>
      <c r="CH39" s="35">
        <v>3.6699999999999999E-9</v>
      </c>
      <c r="CI39" s="35">
        <v>5.0319092968000003</v>
      </c>
      <c r="CJ39" s="35">
        <v>846.08283475120004</v>
      </c>
      <c r="CK39" s="29">
        <f t="shared" si="84"/>
        <v>3.6595012973781138E-9</v>
      </c>
      <c r="CL39" s="29">
        <f t="shared" si="85"/>
        <v>3.6594656898423137E-9</v>
      </c>
      <c r="CM39" s="29">
        <f t="shared" si="86"/>
        <v>3.6594656899660645E-9</v>
      </c>
      <c r="CN39" s="29">
        <f t="shared" si="87"/>
        <v>3.6594656899660645E-9</v>
      </c>
      <c r="CP39" s="35"/>
      <c r="CQ39" s="35"/>
      <c r="CR39" s="35"/>
      <c r="CX39" s="35"/>
      <c r="CY39" s="35"/>
      <c r="CZ39" s="35"/>
      <c r="DF39" s="35">
        <v>2.5076299999999999E-5</v>
      </c>
      <c r="DG39" s="35">
        <v>3.5385186325500002</v>
      </c>
      <c r="DH39" s="35">
        <v>742.99006053259995</v>
      </c>
      <c r="DI39" s="29">
        <f t="shared" si="48"/>
        <v>-2.4946277966892604E-5</v>
      </c>
      <c r="DJ39" s="29">
        <f t="shared" si="49"/>
        <v>-2.4945990577698446E-5</v>
      </c>
      <c r="DK39" s="29">
        <f t="shared" si="50"/>
        <v>-2.4945990578696946E-5</v>
      </c>
      <c r="DL39" s="29">
        <f t="shared" si="51"/>
        <v>-2.4945990578696946E-5</v>
      </c>
      <c r="DN39" s="35">
        <v>4.1301700000000003E-6</v>
      </c>
      <c r="DO39" s="35">
        <v>4.5933440227100002</v>
      </c>
      <c r="DP39" s="35">
        <v>415.55249061209997</v>
      </c>
      <c r="DQ39" s="29">
        <f t="shared" si="52"/>
        <v>1.4050847533421039E-6</v>
      </c>
      <c r="DR39" s="29">
        <f t="shared" si="53"/>
        <v>1.4048401026486181E-6</v>
      </c>
      <c r="DS39" s="29">
        <f t="shared" si="54"/>
        <v>1.404840103498172E-6</v>
      </c>
      <c r="DT39" s="29">
        <f t="shared" si="55"/>
        <v>1.404840103498172E-6</v>
      </c>
      <c r="DV39" s="35">
        <v>1.08701E-6</v>
      </c>
      <c r="DW39" s="35">
        <v>5.2931089984100002</v>
      </c>
      <c r="DX39" s="35">
        <v>515.46387109299997</v>
      </c>
      <c r="DY39" s="29">
        <f t="shared" si="56"/>
        <v>4.9417856476103668E-7</v>
      </c>
      <c r="DZ39" s="29">
        <f t="shared" si="57"/>
        <v>4.9425421386265796E-7</v>
      </c>
      <c r="EA39" s="29">
        <f t="shared" si="58"/>
        <v>4.9425421359997515E-7</v>
      </c>
      <c r="EB39" s="29">
        <f t="shared" si="59"/>
        <v>4.9425421359997515E-7</v>
      </c>
      <c r="ED39" s="35">
        <v>9.9779999999999997E-8</v>
      </c>
      <c r="EE39" s="35">
        <v>1.5879158277200001</v>
      </c>
      <c r="EF39" s="35">
        <v>202.25339517410001</v>
      </c>
      <c r="EG39" s="29">
        <f t="shared" si="88"/>
        <v>1.5946546603809387E-8</v>
      </c>
      <c r="EH39" s="29">
        <f t="shared" si="89"/>
        <v>1.5943526799268549E-8</v>
      </c>
      <c r="EI39" s="29">
        <f t="shared" si="90"/>
        <v>1.594352680975479E-8</v>
      </c>
      <c r="EJ39" s="29">
        <f t="shared" si="91"/>
        <v>1.594352680975479E-8</v>
      </c>
      <c r="EL39" s="35">
        <v>2.1270000000000001E-8</v>
      </c>
      <c r="EM39" s="35">
        <v>6.14648095022</v>
      </c>
      <c r="EN39" s="35">
        <v>429.77958461370002</v>
      </c>
      <c r="EO39" s="29">
        <f t="shared" si="92"/>
        <v>1.8014951589705718E-8</v>
      </c>
      <c r="EP39" s="29">
        <f t="shared" si="93"/>
        <v>1.8015688257767022E-8</v>
      </c>
      <c r="EQ39" s="29">
        <f t="shared" si="94"/>
        <v>1.8015688255209128E-8</v>
      </c>
      <c r="ER39" s="29">
        <f t="shared" si="95"/>
        <v>1.8015688255209128E-8</v>
      </c>
      <c r="ET39" s="35"/>
      <c r="EU39" s="35"/>
      <c r="EV39" s="35"/>
    </row>
    <row r="40" spans="1:152" s="29" customFormat="1" ht="13.5" x14ac:dyDescent="0.3">
      <c r="A40" s="29">
        <f>SUM(DI1:DI1205)</f>
        <v>10.022501403029079</v>
      </c>
      <c r="B40" s="29">
        <f>SUM(DQ1:DQ639)</f>
        <v>-5.4682666059803389E-2</v>
      </c>
      <c r="C40" s="29">
        <f>SUM(DY1:DY342)</f>
        <v>-1.1068517356305093E-3</v>
      </c>
      <c r="D40" s="29">
        <f>SUM(EG1:EG157)</f>
        <v>2.5036005125585669E-4</v>
      </c>
      <c r="E40" s="29">
        <f>SUM(EO1:EO64)</f>
        <v>-6.4645354046126452E-6</v>
      </c>
      <c r="F40" s="29">
        <f>SUM(EW1:EW28)</f>
        <v>-8.3246357204002439E-7</v>
      </c>
      <c r="N40" s="35">
        <v>6.3397999999999998E-6</v>
      </c>
      <c r="O40" s="35">
        <v>2.2988990302299999</v>
      </c>
      <c r="P40" s="35">
        <v>412.3710968744</v>
      </c>
      <c r="Q40" s="29">
        <f t="shared" si="0"/>
        <v>-5.7674333363542409E-6</v>
      </c>
      <c r="R40" s="29">
        <f t="shared" si="1"/>
        <v>-5.7672687725428071E-6</v>
      </c>
      <c r="S40" s="29">
        <f t="shared" si="2"/>
        <v>-5.7672687731142893E-6</v>
      </c>
      <c r="T40" s="29">
        <f t="shared" si="3"/>
        <v>-5.7672687731142893E-6</v>
      </c>
      <c r="V40" s="35">
        <v>1.3136400000000001E-6</v>
      </c>
      <c r="W40" s="35">
        <v>3.4410835564600002</v>
      </c>
      <c r="X40" s="35">
        <v>742.99006053259995</v>
      </c>
      <c r="Y40" s="29">
        <f t="shared" si="4"/>
        <v>-1.2876336797486241E-6</v>
      </c>
      <c r="Z40" s="29">
        <f t="shared" si="5"/>
        <v>-1.2876043780162283E-6</v>
      </c>
      <c r="AA40" s="29">
        <f t="shared" si="6"/>
        <v>-1.2876043781180061E-6</v>
      </c>
      <c r="AB40" s="29">
        <f t="shared" si="7"/>
        <v>-1.2876043781180061E-6</v>
      </c>
      <c r="AD40" s="35">
        <v>2.4630999999999999E-7</v>
      </c>
      <c r="AE40" s="35">
        <v>5.6556472856999997</v>
      </c>
      <c r="AF40" s="35">
        <v>735.87651353180001</v>
      </c>
      <c r="AG40" s="29">
        <f t="shared" si="8"/>
        <v>7.9562639529554659E-8</v>
      </c>
      <c r="AH40" s="29">
        <f t="shared" si="9"/>
        <v>7.9536636532790205E-8</v>
      </c>
      <c r="AI40" s="29">
        <f t="shared" si="10"/>
        <v>7.9536636623086154E-8</v>
      </c>
      <c r="AJ40" s="29">
        <f t="shared" si="11"/>
        <v>7.9536636623086154E-8</v>
      </c>
      <c r="AL40" s="35">
        <v>2.543E-8</v>
      </c>
      <c r="AM40" s="35">
        <v>0.42393884183000002</v>
      </c>
      <c r="AN40" s="35">
        <v>625.67019231239999</v>
      </c>
      <c r="AO40" s="29">
        <f t="shared" si="72"/>
        <v>-1.0126503955883235E-8</v>
      </c>
      <c r="AP40" s="29">
        <f t="shared" si="73"/>
        <v>-1.0128716276866202E-8</v>
      </c>
      <c r="AQ40" s="29">
        <f t="shared" si="74"/>
        <v>-1.0128716269184155E-8</v>
      </c>
      <c r="AR40" s="29">
        <f t="shared" si="75"/>
        <v>-1.0128716269184155E-8</v>
      </c>
      <c r="AT40" s="35">
        <v>4.1499999999999999E-9</v>
      </c>
      <c r="AU40" s="35">
        <v>3.12435410343</v>
      </c>
      <c r="AV40" s="35">
        <v>330.61896365820002</v>
      </c>
      <c r="AW40" s="29">
        <f t="shared" si="76"/>
        <v>-2.4791967977692693E-9</v>
      </c>
      <c r="AX40" s="29">
        <f t="shared" si="77"/>
        <v>-2.4790300017304261E-9</v>
      </c>
      <c r="AY40" s="29">
        <f t="shared" si="78"/>
        <v>-2.4790300023096317E-9</v>
      </c>
      <c r="AZ40" s="29">
        <f t="shared" si="79"/>
        <v>-2.4790300023096317E-9</v>
      </c>
      <c r="BB40" s="35"/>
      <c r="BC40" s="35"/>
      <c r="BD40" s="35"/>
      <c r="BJ40" s="35">
        <v>6.8039999999999998E-7</v>
      </c>
      <c r="BK40" s="35">
        <v>2.1800226397400002</v>
      </c>
      <c r="BL40" s="35">
        <v>351.81659230870002</v>
      </c>
      <c r="BM40" s="29">
        <f t="shared" si="24"/>
        <v>-2.7351029812267791E-8</v>
      </c>
      <c r="BN40" s="29">
        <f t="shared" si="25"/>
        <v>-2.731477324584193E-8</v>
      </c>
      <c r="BO40" s="29">
        <f t="shared" si="26"/>
        <v>-2.7314773371741572E-8</v>
      </c>
      <c r="BP40" s="29">
        <f t="shared" si="27"/>
        <v>-2.7314773371741572E-8</v>
      </c>
      <c r="BR40" s="35">
        <v>1.2832E-7</v>
      </c>
      <c r="BS40" s="35">
        <v>4.88898877901</v>
      </c>
      <c r="BT40" s="35">
        <v>522.57741809380002</v>
      </c>
      <c r="BU40" s="29">
        <f t="shared" si="28"/>
        <v>8.8451721347393395E-8</v>
      </c>
      <c r="BV40" s="29">
        <f t="shared" si="29"/>
        <v>8.8459085216962528E-8</v>
      </c>
      <c r="BW40" s="29">
        <f t="shared" si="30"/>
        <v>8.8459085191392616E-8</v>
      </c>
      <c r="BX40" s="29">
        <f t="shared" si="31"/>
        <v>8.8459085191392616E-8</v>
      </c>
      <c r="BZ40" s="35">
        <v>2.6099999999999999E-8</v>
      </c>
      <c r="CA40" s="35">
        <v>3.2912696719099999</v>
      </c>
      <c r="CB40" s="35">
        <v>95.979227217800002</v>
      </c>
      <c r="CC40" s="29">
        <f t="shared" si="80"/>
        <v>3.5843101631509265E-9</v>
      </c>
      <c r="CD40" s="29">
        <f t="shared" si="81"/>
        <v>3.5839340309145388E-9</v>
      </c>
      <c r="CE40" s="29">
        <f t="shared" si="82"/>
        <v>3.5839340322206561E-9</v>
      </c>
      <c r="CF40" s="29">
        <f t="shared" si="83"/>
        <v>3.5839340322206561E-9</v>
      </c>
      <c r="CH40" s="35">
        <v>2.81E-9</v>
      </c>
      <c r="CI40" s="35">
        <v>1.14133888637</v>
      </c>
      <c r="CJ40" s="35">
        <v>735.87651353180001</v>
      </c>
      <c r="CK40" s="29">
        <f t="shared" si="84"/>
        <v>2.428741966002612E-9</v>
      </c>
      <c r="CL40" s="29">
        <f t="shared" si="85"/>
        <v>2.4288995975280733E-9</v>
      </c>
      <c r="CM40" s="29">
        <f t="shared" si="86"/>
        <v>2.4288995969807573E-9</v>
      </c>
      <c r="CN40" s="29">
        <f t="shared" si="87"/>
        <v>2.4288995969807573E-9</v>
      </c>
      <c r="CP40" s="35"/>
      <c r="CQ40" s="35"/>
      <c r="CR40" s="35"/>
      <c r="CX40" s="35"/>
      <c r="CY40" s="35"/>
      <c r="CZ40" s="35"/>
      <c r="DF40" s="35">
        <v>2.448325E-5</v>
      </c>
      <c r="DG40" s="35">
        <v>6.18412386316</v>
      </c>
      <c r="DH40" s="35">
        <v>1368.6602528450001</v>
      </c>
      <c r="DI40" s="29">
        <f t="shared" si="48"/>
        <v>-2.4245660749585931E-5</v>
      </c>
      <c r="DJ40" s="29">
        <f t="shared" si="49"/>
        <v>-2.424636615374769E-5</v>
      </c>
      <c r="DK40" s="29">
        <f t="shared" si="50"/>
        <v>-2.4246366151300016E-5</v>
      </c>
      <c r="DL40" s="29">
        <f t="shared" si="51"/>
        <v>-2.4246366151300016E-5</v>
      </c>
      <c r="DN40" s="35">
        <v>3.5611699999999999E-6</v>
      </c>
      <c r="DO40" s="35">
        <v>2.3031212765100002</v>
      </c>
      <c r="DP40" s="35">
        <v>728.76296653099996</v>
      </c>
      <c r="DQ40" s="29">
        <f t="shared" si="52"/>
        <v>-8.7113032551346137E-9</v>
      </c>
      <c r="DR40" s="29">
        <f t="shared" si="53"/>
        <v>-8.3179031063607188E-9</v>
      </c>
      <c r="DS40" s="29">
        <f t="shared" si="54"/>
        <v>-8.3179044724306457E-9</v>
      </c>
      <c r="DT40" s="29">
        <f t="shared" si="55"/>
        <v>-8.3179044724306457E-9</v>
      </c>
      <c r="DV40" s="35">
        <v>7.8609000000000002E-7</v>
      </c>
      <c r="DW40" s="35">
        <v>5.7252544752799999</v>
      </c>
      <c r="DX40" s="35">
        <v>21.340641002400002</v>
      </c>
      <c r="DY40" s="29">
        <f t="shared" si="56"/>
        <v>7.6860361413622431E-7</v>
      </c>
      <c r="DZ40" s="29">
        <f t="shared" si="57"/>
        <v>7.6860308075228944E-7</v>
      </c>
      <c r="EA40" s="29">
        <f t="shared" si="58"/>
        <v>7.6860308075414148E-7</v>
      </c>
      <c r="EB40" s="29">
        <f t="shared" si="59"/>
        <v>7.6860308075414148E-7</v>
      </c>
      <c r="ED40" s="35">
        <v>1.1550999999999999E-7</v>
      </c>
      <c r="EE40" s="35">
        <v>5.9909372618200001</v>
      </c>
      <c r="EF40" s="35">
        <v>735.87651353180001</v>
      </c>
      <c r="EG40" s="29">
        <f t="shared" si="88"/>
        <v>7.1204397950474931E-8</v>
      </c>
      <c r="EH40" s="29">
        <f t="shared" si="89"/>
        <v>7.1194251856292863E-8</v>
      </c>
      <c r="EI40" s="29">
        <f t="shared" si="90"/>
        <v>7.1194251891526244E-8</v>
      </c>
      <c r="EJ40" s="29">
        <f t="shared" si="91"/>
        <v>7.1194251891526244E-8</v>
      </c>
      <c r="EL40" s="35">
        <v>2.11E-8</v>
      </c>
      <c r="EM40" s="35">
        <v>0.75462855247000005</v>
      </c>
      <c r="EN40" s="35">
        <v>295.05122865419997</v>
      </c>
      <c r="EO40" s="29">
        <f t="shared" si="92"/>
        <v>1.563329236297921E-8</v>
      </c>
      <c r="EP40" s="29">
        <f t="shared" si="93"/>
        <v>1.5632658554925253E-8</v>
      </c>
      <c r="EQ40" s="29">
        <f t="shared" si="94"/>
        <v>1.5632658557126189E-8</v>
      </c>
      <c r="ER40" s="29">
        <f t="shared" si="95"/>
        <v>1.5632658557126189E-8</v>
      </c>
      <c r="ET40" s="35"/>
      <c r="EU40" s="35"/>
      <c r="EV40" s="35"/>
    </row>
    <row r="41" spans="1:152" s="29" customFormat="1" ht="13.5" x14ac:dyDescent="0.3">
      <c r="N41" s="35">
        <v>7.4358400000000003E-6</v>
      </c>
      <c r="O41" s="35">
        <v>5.2527695462499997</v>
      </c>
      <c r="P41" s="35">
        <v>224.34479570190001</v>
      </c>
      <c r="Q41" s="29">
        <f t="shared" si="0"/>
        <v>-6.4223623772295619E-6</v>
      </c>
      <c r="R41" s="29">
        <f t="shared" si="1"/>
        <v>-6.4222349254376243E-6</v>
      </c>
      <c r="S41" s="29">
        <f t="shared" si="2"/>
        <v>-6.4222349258802066E-6</v>
      </c>
      <c r="T41" s="29">
        <f t="shared" si="3"/>
        <v>-6.4222349258802066E-6</v>
      </c>
      <c r="V41" s="35">
        <v>1.27838E-6</v>
      </c>
      <c r="W41" s="35">
        <v>4.0953347124699997</v>
      </c>
      <c r="X41" s="35">
        <v>217.23124870109999</v>
      </c>
      <c r="Y41" s="29">
        <f t="shared" si="4"/>
        <v>2.9193940488245212E-7</v>
      </c>
      <c r="Z41" s="29">
        <f t="shared" si="5"/>
        <v>2.9198038817522383E-7</v>
      </c>
      <c r="AA41" s="29">
        <f t="shared" si="6"/>
        <v>2.9198038803291128E-7</v>
      </c>
      <c r="AB41" s="29">
        <f t="shared" si="7"/>
        <v>2.9198038803291128E-7</v>
      </c>
      <c r="AD41" s="35">
        <v>2.6558000000000003E-7</v>
      </c>
      <c r="AE41" s="35">
        <v>0.83256214406999995</v>
      </c>
      <c r="AF41" s="35">
        <v>224.34479570190001</v>
      </c>
      <c r="AG41" s="29">
        <f t="shared" si="8"/>
        <v>-6.2107569650825217E-8</v>
      </c>
      <c r="AH41" s="29">
        <f t="shared" si="9"/>
        <v>-6.2116350848489722E-8</v>
      </c>
      <c r="AI41" s="29">
        <f t="shared" si="10"/>
        <v>-6.2116350817997397E-8</v>
      </c>
      <c r="AJ41" s="29">
        <f t="shared" si="11"/>
        <v>-6.2116350817997397E-8</v>
      </c>
      <c r="AL41" s="35">
        <v>2.213E-8</v>
      </c>
      <c r="AM41" s="35">
        <v>3.1981495828900002</v>
      </c>
      <c r="AN41" s="35">
        <v>202.25339517410001</v>
      </c>
      <c r="AO41" s="29">
        <f t="shared" si="72"/>
        <v>2.168912499003877E-8</v>
      </c>
      <c r="AP41" s="29">
        <f t="shared" si="73"/>
        <v>2.1689259734002769E-8</v>
      </c>
      <c r="AQ41" s="29">
        <f t="shared" si="74"/>
        <v>2.1689259733534909E-8</v>
      </c>
      <c r="AR41" s="29">
        <f t="shared" si="75"/>
        <v>2.1689259733534909E-8</v>
      </c>
      <c r="AT41" s="35">
        <v>4.42E-9</v>
      </c>
      <c r="AU41" s="35">
        <v>3.3893349862500002</v>
      </c>
      <c r="AV41" s="35">
        <v>81.752133216199994</v>
      </c>
      <c r="AW41" s="29">
        <f t="shared" si="76"/>
        <v>2.1019675277478643E-11</v>
      </c>
      <c r="AX41" s="29">
        <f t="shared" si="77"/>
        <v>2.0964901432885693E-11</v>
      </c>
      <c r="AY41" s="29">
        <f t="shared" si="78"/>
        <v>2.0964901623086071E-11</v>
      </c>
      <c r="AZ41" s="29">
        <f t="shared" si="79"/>
        <v>2.0964901623086071E-11</v>
      </c>
      <c r="BB41" s="35"/>
      <c r="BC41" s="35"/>
      <c r="BD41" s="35"/>
      <c r="BJ41" s="35">
        <v>6.1734000000000005E-7</v>
      </c>
      <c r="BK41" s="35">
        <v>0.67728106562000001</v>
      </c>
      <c r="BL41" s="35">
        <v>1066.49547719</v>
      </c>
      <c r="BM41" s="29">
        <f t="shared" si="24"/>
        <v>4.0726380442201388E-7</v>
      </c>
      <c r="BN41" s="29">
        <f t="shared" si="25"/>
        <v>4.071887954876635E-7</v>
      </c>
      <c r="BO41" s="29">
        <f t="shared" si="26"/>
        <v>4.0718879574814752E-7</v>
      </c>
      <c r="BP41" s="29">
        <f t="shared" si="27"/>
        <v>4.0718879574814752E-7</v>
      </c>
      <c r="BR41" s="35">
        <v>1.3136999999999999E-7</v>
      </c>
      <c r="BS41" s="35">
        <v>2.4599190437899998</v>
      </c>
      <c r="BT41" s="35">
        <v>490.3340891794</v>
      </c>
      <c r="BU41" s="29">
        <f t="shared" si="28"/>
        <v>-7.107941007023743E-8</v>
      </c>
      <c r="BV41" s="29">
        <f t="shared" si="29"/>
        <v>-7.108762155114934E-8</v>
      </c>
      <c r="BW41" s="29">
        <f t="shared" si="30"/>
        <v>-7.1087621522635921E-8</v>
      </c>
      <c r="BX41" s="29">
        <f t="shared" si="31"/>
        <v>-7.1087621522635921E-8</v>
      </c>
      <c r="BZ41" s="35">
        <v>2.419E-8</v>
      </c>
      <c r="CA41" s="35">
        <v>2.9863354889999999E-2</v>
      </c>
      <c r="CB41" s="35">
        <v>415.55249061209997</v>
      </c>
      <c r="CC41" s="29">
        <f t="shared" si="80"/>
        <v>2.1274502515844465E-8</v>
      </c>
      <c r="CD41" s="29">
        <f t="shared" si="81"/>
        <v>2.1275227702711E-8</v>
      </c>
      <c r="CE41" s="29">
        <f t="shared" si="82"/>
        <v>2.127522770019296E-8</v>
      </c>
      <c r="CF41" s="29">
        <f t="shared" si="83"/>
        <v>2.127522770019296E-8</v>
      </c>
      <c r="CH41" s="35">
        <v>2.45E-9</v>
      </c>
      <c r="CI41" s="35">
        <v>5.8161825325000001</v>
      </c>
      <c r="CJ41" s="35">
        <v>423.41679713830001</v>
      </c>
      <c r="CK41" s="29">
        <f t="shared" si="84"/>
        <v>2.4302985321166403E-9</v>
      </c>
      <c r="CL41" s="29">
        <f t="shared" si="85"/>
        <v>2.4303184291386239E-9</v>
      </c>
      <c r="CM41" s="29">
        <f t="shared" si="86"/>
        <v>2.4303184290695494E-9</v>
      </c>
      <c r="CN41" s="29">
        <f t="shared" si="87"/>
        <v>2.4303184290695494E-9</v>
      </c>
      <c r="CP41" s="35"/>
      <c r="CQ41" s="35"/>
      <c r="CR41" s="35"/>
      <c r="CX41" s="35"/>
      <c r="CY41" s="35"/>
      <c r="CZ41" s="35"/>
      <c r="DF41" s="35">
        <v>2.4061379999999998E-5</v>
      </c>
      <c r="DG41" s="35">
        <v>2.9655922026699999</v>
      </c>
      <c r="DH41" s="35">
        <v>117.31986822019999</v>
      </c>
      <c r="DI41" s="29">
        <f t="shared" si="48"/>
        <v>3.8025383008608904E-6</v>
      </c>
      <c r="DJ41" s="29">
        <f t="shared" si="49"/>
        <v>3.8021157710607341E-6</v>
      </c>
      <c r="DK41" s="29">
        <f t="shared" si="50"/>
        <v>3.8021157725279561E-6</v>
      </c>
      <c r="DL41" s="29">
        <f t="shared" si="51"/>
        <v>3.8021157725279561E-6</v>
      </c>
      <c r="DN41" s="35">
        <v>3.4477699999999999E-6</v>
      </c>
      <c r="DO41" s="35">
        <v>5.8878757783499998</v>
      </c>
      <c r="DP41" s="35">
        <v>440.82528487759998</v>
      </c>
      <c r="DQ41" s="29">
        <f t="shared" si="52"/>
        <v>3.0560130131108971E-6</v>
      </c>
      <c r="DR41" s="29">
        <f t="shared" si="53"/>
        <v>3.056119669499012E-6</v>
      </c>
      <c r="DS41" s="29">
        <f t="shared" si="54"/>
        <v>3.0561196691286757E-6</v>
      </c>
      <c r="DT41" s="29">
        <f t="shared" si="55"/>
        <v>3.0561196691286757E-6</v>
      </c>
      <c r="DV41" s="35">
        <v>8.1467999999999999E-7</v>
      </c>
      <c r="DW41" s="35">
        <v>5.1089736525299996</v>
      </c>
      <c r="DX41" s="35">
        <v>956.28915597059995</v>
      </c>
      <c r="DY41" s="29">
        <f t="shared" si="56"/>
        <v>-1.7824031843520892E-7</v>
      </c>
      <c r="DZ41" s="29">
        <f t="shared" si="57"/>
        <v>-1.7812508225041729E-7</v>
      </c>
      <c r="EA41" s="29">
        <f t="shared" si="58"/>
        <v>-1.781250826505776E-7</v>
      </c>
      <c r="EB41" s="29">
        <f t="shared" si="59"/>
        <v>-1.781250826505776E-7</v>
      </c>
      <c r="ED41" s="35">
        <v>1.05E-7</v>
      </c>
      <c r="EE41" s="35">
        <v>6.0691109226600002</v>
      </c>
      <c r="EF41" s="35">
        <v>405.2575498736</v>
      </c>
      <c r="EG41" s="29">
        <f t="shared" si="88"/>
        <v>1.0462188654478101E-7</v>
      </c>
      <c r="EH41" s="29">
        <f t="shared" si="89"/>
        <v>1.0462243325912019E-7</v>
      </c>
      <c r="EI41" s="29">
        <f t="shared" si="90"/>
        <v>1.0462243325722246E-7</v>
      </c>
      <c r="EJ41" s="29">
        <f t="shared" si="91"/>
        <v>1.0462243325722246E-7</v>
      </c>
      <c r="EL41" s="35">
        <v>2.0199999999999999E-8</v>
      </c>
      <c r="EM41" s="35">
        <v>3.8939492974899999</v>
      </c>
      <c r="EN41" s="35">
        <v>1066.49547719</v>
      </c>
      <c r="EO41" s="29">
        <f t="shared" si="92"/>
        <v>-1.4427186752074248E-8</v>
      </c>
      <c r="EP41" s="29">
        <f t="shared" si="93"/>
        <v>-1.4424900869296713E-8</v>
      </c>
      <c r="EQ41" s="29">
        <f t="shared" si="94"/>
        <v>-1.4424900877235002E-8</v>
      </c>
      <c r="ER41" s="29">
        <f t="shared" si="95"/>
        <v>-1.4424900877235002E-8</v>
      </c>
      <c r="ET41" s="35"/>
      <c r="EU41" s="35"/>
      <c r="EV41" s="35"/>
    </row>
    <row r="42" spans="1:152" s="29" customFormat="1" ht="13.5" x14ac:dyDescent="0.3">
      <c r="A42" s="37" t="s">
        <v>219</v>
      </c>
      <c r="B42" s="37" t="s">
        <v>220</v>
      </c>
      <c r="C42" s="37" t="s">
        <v>221</v>
      </c>
      <c r="D42" s="37" t="s">
        <v>222</v>
      </c>
      <c r="E42" s="37" t="s">
        <v>223</v>
      </c>
      <c r="F42" s="37" t="s">
        <v>224</v>
      </c>
      <c r="N42" s="35">
        <v>8.5267700000000007E-6</v>
      </c>
      <c r="O42" s="35">
        <v>3.42141350697</v>
      </c>
      <c r="P42" s="35">
        <v>175.1660598002</v>
      </c>
      <c r="Q42" s="29">
        <f t="shared" si="0"/>
        <v>8.5255748839475078E-6</v>
      </c>
      <c r="R42" s="29">
        <f t="shared" si="1"/>
        <v>8.5255710903782384E-6</v>
      </c>
      <c r="S42" s="29">
        <f t="shared" si="2"/>
        <v>8.5255710903914217E-6</v>
      </c>
      <c r="T42" s="29">
        <f t="shared" si="3"/>
        <v>8.5255710903914217E-6</v>
      </c>
      <c r="V42" s="35">
        <v>1.08862E-6</v>
      </c>
      <c r="W42" s="35">
        <v>6.1614107226200003</v>
      </c>
      <c r="X42" s="35">
        <v>415.55249061209997</v>
      </c>
      <c r="Y42" s="29">
        <f t="shared" si="4"/>
        <v>1.0246942073139091E-6</v>
      </c>
      <c r="Z42" s="29">
        <f t="shared" si="5"/>
        <v>1.0247173580397184E-6</v>
      </c>
      <c r="AA42" s="29">
        <f t="shared" si="6"/>
        <v>1.0247173579593356E-6</v>
      </c>
      <c r="AB42" s="29">
        <f t="shared" si="7"/>
        <v>1.0247173579593356E-6</v>
      </c>
      <c r="AD42" s="35">
        <v>2.0108E-7</v>
      </c>
      <c r="AE42" s="35">
        <v>5.9436460998099996</v>
      </c>
      <c r="AF42" s="35">
        <v>217.23124870109999</v>
      </c>
      <c r="AG42" s="29">
        <f t="shared" si="8"/>
        <v>-2.008568569075207E-7</v>
      </c>
      <c r="AH42" s="29">
        <f t="shared" si="9"/>
        <v>-2.0085716865146049E-7</v>
      </c>
      <c r="AI42" s="29">
        <f t="shared" si="10"/>
        <v>-2.0085716865037835E-7</v>
      </c>
      <c r="AJ42" s="29">
        <f t="shared" si="11"/>
        <v>-2.0085716865037835E-7</v>
      </c>
      <c r="AL42" s="35">
        <v>2.421E-8</v>
      </c>
      <c r="AM42" s="35">
        <v>4.7662139181400001</v>
      </c>
      <c r="AN42" s="35">
        <v>330.61896365820002</v>
      </c>
      <c r="AO42" s="29">
        <f t="shared" si="72"/>
        <v>-1.8339179982623213E-8</v>
      </c>
      <c r="AP42" s="29">
        <f t="shared" si="73"/>
        <v>-1.8339972058657202E-8</v>
      </c>
      <c r="AQ42" s="29">
        <f t="shared" si="74"/>
        <v>-1.8339972055906823E-8</v>
      </c>
      <c r="AR42" s="29">
        <f t="shared" si="75"/>
        <v>-1.8339972055906823E-8</v>
      </c>
      <c r="AT42" s="35">
        <v>3.3200000000000001E-9</v>
      </c>
      <c r="AU42" s="35">
        <v>4.1246420660799998</v>
      </c>
      <c r="AV42" s="35">
        <v>838.96928775039999</v>
      </c>
      <c r="AW42" s="29">
        <f t="shared" si="76"/>
        <v>1.5104866344755905E-9</v>
      </c>
      <c r="AX42" s="29">
        <f t="shared" si="77"/>
        <v>1.510110629778012E-9</v>
      </c>
      <c r="AY42" s="29">
        <f t="shared" si="78"/>
        <v>1.5101106310837207E-9</v>
      </c>
      <c r="AZ42" s="29">
        <f t="shared" si="79"/>
        <v>1.5101106310837207E-9</v>
      </c>
      <c r="BB42" s="35"/>
      <c r="BC42" s="35"/>
      <c r="BD42" s="35"/>
      <c r="BJ42" s="35">
        <v>5.6598000000000004E-7</v>
      </c>
      <c r="BK42" s="35">
        <v>2.6096339128800001</v>
      </c>
      <c r="BL42" s="35">
        <v>440.82528487759998</v>
      </c>
      <c r="BM42" s="29">
        <f t="shared" si="24"/>
        <v>-5.3268841103267323E-7</v>
      </c>
      <c r="BN42" s="29">
        <f t="shared" si="25"/>
        <v>-5.3270118963691507E-7</v>
      </c>
      <c r="BO42" s="29">
        <f t="shared" si="26"/>
        <v>-5.3270118959254579E-7</v>
      </c>
      <c r="BP42" s="29">
        <f t="shared" si="27"/>
        <v>-5.3270118959254579E-7</v>
      </c>
      <c r="BR42" s="35">
        <v>1.1883E-7</v>
      </c>
      <c r="BS42" s="35">
        <v>1.8730866669599999</v>
      </c>
      <c r="BT42" s="35">
        <v>423.41679713830001</v>
      </c>
      <c r="BU42" s="29">
        <f t="shared" si="28"/>
        <v>-9.2801104203191814E-8</v>
      </c>
      <c r="BV42" s="29">
        <f t="shared" si="29"/>
        <v>-9.2796340333316063E-8</v>
      </c>
      <c r="BW42" s="29">
        <f t="shared" si="30"/>
        <v>-9.2796340349859106E-8</v>
      </c>
      <c r="BX42" s="29">
        <f t="shared" si="31"/>
        <v>-9.2796340349859106E-8</v>
      </c>
      <c r="BZ42" s="35">
        <v>2.112E-8</v>
      </c>
      <c r="CA42" s="35">
        <v>4.5596417960300002</v>
      </c>
      <c r="CB42" s="35">
        <v>422.66603761290003</v>
      </c>
      <c r="CC42" s="29">
        <f t="shared" si="80"/>
        <v>8.7844387462463068E-9</v>
      </c>
      <c r="CD42" s="29">
        <f t="shared" si="81"/>
        <v>8.7832081721736129E-9</v>
      </c>
      <c r="CE42" s="29">
        <f t="shared" si="82"/>
        <v>8.7832081764467866E-9</v>
      </c>
      <c r="CF42" s="29">
        <f t="shared" si="83"/>
        <v>8.7832081764467866E-9</v>
      </c>
      <c r="CH42" s="35">
        <v>2.4100000000000002E-9</v>
      </c>
      <c r="CI42" s="35">
        <v>1.7033512018000001</v>
      </c>
      <c r="CJ42" s="35">
        <v>522.57741809380002</v>
      </c>
      <c r="CK42" s="29">
        <f t="shared" si="84"/>
        <v>-1.7364923312227573E-9</v>
      </c>
      <c r="CL42" s="29">
        <f t="shared" si="85"/>
        <v>-1.7366247047770402E-9</v>
      </c>
      <c r="CM42" s="29">
        <f t="shared" si="86"/>
        <v>-1.7366247043173979E-9</v>
      </c>
      <c r="CN42" s="29">
        <f t="shared" si="87"/>
        <v>-1.7366247043173979E-9</v>
      </c>
      <c r="CP42" s="35"/>
      <c r="CQ42" s="35"/>
      <c r="CR42" s="35"/>
      <c r="CX42" s="35"/>
      <c r="CY42" s="35"/>
      <c r="CZ42" s="35"/>
      <c r="DF42" s="35">
        <v>2.8811810000000002E-5</v>
      </c>
      <c r="DG42" s="35">
        <v>0.17960757891000001</v>
      </c>
      <c r="DH42" s="35">
        <v>853.19638175199998</v>
      </c>
      <c r="DI42" s="29">
        <f t="shared" si="48"/>
        <v>2.8773272451113823E-6</v>
      </c>
      <c r="DJ42" s="29">
        <f t="shared" si="49"/>
        <v>2.8810348798991399E-6</v>
      </c>
      <c r="DK42" s="29">
        <f t="shared" si="50"/>
        <v>2.8810348670245999E-6</v>
      </c>
      <c r="DL42" s="29">
        <f t="shared" si="51"/>
        <v>2.8810348670245999E-6</v>
      </c>
      <c r="DN42" s="35">
        <v>3.9500399999999997E-6</v>
      </c>
      <c r="DO42" s="35">
        <v>0.53349091102000001</v>
      </c>
      <c r="DP42" s="35">
        <v>956.28915597059995</v>
      </c>
      <c r="DQ42" s="29">
        <f t="shared" si="52"/>
        <v>-3.7003301577190653E-6</v>
      </c>
      <c r="DR42" s="29">
        <f t="shared" si="53"/>
        <v>-3.7005304760829491E-6</v>
      </c>
      <c r="DS42" s="29">
        <f t="shared" si="54"/>
        <v>-3.7005304753874855E-6</v>
      </c>
      <c r="DT42" s="29">
        <f t="shared" si="55"/>
        <v>-3.7005304753874855E-6</v>
      </c>
      <c r="DV42" s="35">
        <v>9.6411999999999993E-7</v>
      </c>
      <c r="DW42" s="35">
        <v>6.2585922956699997</v>
      </c>
      <c r="DX42" s="35">
        <v>742.99006053259995</v>
      </c>
      <c r="DY42" s="29">
        <f t="shared" si="56"/>
        <v>8.3504976197712835E-7</v>
      </c>
      <c r="DZ42" s="29">
        <f t="shared" si="57"/>
        <v>8.349954830483501E-7</v>
      </c>
      <c r="EA42" s="29">
        <f t="shared" si="58"/>
        <v>8.3499548323684965E-7</v>
      </c>
      <c r="EB42" s="29">
        <f t="shared" si="59"/>
        <v>8.3499548323684965E-7</v>
      </c>
      <c r="ED42" s="35">
        <v>9.1440000000000004E-8</v>
      </c>
      <c r="EE42" s="35">
        <v>2.93557421591</v>
      </c>
      <c r="EF42" s="35">
        <v>124.433415221</v>
      </c>
      <c r="EG42" s="29">
        <f t="shared" si="88"/>
        <v>2.2110127869088817E-8</v>
      </c>
      <c r="EH42" s="29">
        <f t="shared" si="89"/>
        <v>2.210845428007881E-8</v>
      </c>
      <c r="EI42" s="29">
        <f t="shared" si="90"/>
        <v>2.2108454285890316E-8</v>
      </c>
      <c r="EJ42" s="29">
        <f t="shared" si="91"/>
        <v>2.2108454285890316E-8</v>
      </c>
      <c r="EL42" s="35">
        <v>2.248E-8</v>
      </c>
      <c r="EM42" s="35">
        <v>0.49319150177999999</v>
      </c>
      <c r="EN42" s="35">
        <v>447.93883187839998</v>
      </c>
      <c r="EO42" s="29">
        <f t="shared" si="92"/>
        <v>1.9177838104410599E-9</v>
      </c>
      <c r="EP42" s="29">
        <f t="shared" si="93"/>
        <v>1.9193046533612753E-9</v>
      </c>
      <c r="EQ42" s="29">
        <f t="shared" si="94"/>
        <v>1.9193046480802085E-9</v>
      </c>
      <c r="ER42" s="29">
        <f t="shared" si="95"/>
        <v>1.9193046480802085E-9</v>
      </c>
      <c r="ET42" s="35"/>
      <c r="EU42" s="35"/>
      <c r="EV42" s="35"/>
    </row>
    <row r="43" spans="1:152" s="29" customFormat="1" ht="13.5" x14ac:dyDescent="0.3">
      <c r="A43" s="29">
        <f>((((F34*C31+E34)*C31+D34)*C31+C34)*C31+B34)*C31 + A34</f>
        <v>4.3830734555494173</v>
      </c>
      <c r="B43" s="29">
        <f>DEGREES(A43)</f>
        <v>251.13161029880325</v>
      </c>
      <c r="C43" s="29">
        <f>((((F37*C31+E37)*C31+D37)*C31+C37)*C31+B37)*C31 + A37</f>
        <v>2.9403668538171057E-2</v>
      </c>
      <c r="D43" s="29">
        <f>DEGREES(C43)</f>
        <v>1.6847061094388045</v>
      </c>
      <c r="E43" s="29">
        <f>((((F40*C31+E40)*C31+D40)*C31+C40)*C31+B40)*C31 + A40</f>
        <v>10.021612961973572</v>
      </c>
      <c r="F43" s="29">
        <f>SQRT(D47*D47+E47*E47+F47*F47)</f>
        <v>9.5864104686174194</v>
      </c>
      <c r="N43" s="35">
        <v>5.7985700000000003E-6</v>
      </c>
      <c r="O43" s="35">
        <v>3.09259007048</v>
      </c>
      <c r="P43" s="35">
        <v>74.781598567299994</v>
      </c>
      <c r="Q43" s="29">
        <f t="shared" si="0"/>
        <v>-2.2858325813309901E-6</v>
      </c>
      <c r="R43" s="29">
        <f t="shared" si="1"/>
        <v>-2.2858929897206246E-6</v>
      </c>
      <c r="S43" s="29">
        <f t="shared" si="2"/>
        <v>-2.2858929895108637E-6</v>
      </c>
      <c r="T43" s="29">
        <f t="shared" si="3"/>
        <v>-2.2858929895108637E-6</v>
      </c>
      <c r="V43" s="35">
        <v>9.3908999999999997E-7</v>
      </c>
      <c r="W43" s="35">
        <v>3.48397279899</v>
      </c>
      <c r="X43" s="35">
        <v>1052.2683831884001</v>
      </c>
      <c r="Y43" s="29">
        <f t="shared" si="4"/>
        <v>-1.4446976377400437E-7</v>
      </c>
      <c r="Z43" s="29">
        <f t="shared" si="5"/>
        <v>-1.443217524586769E-7</v>
      </c>
      <c r="AA43" s="29">
        <f t="shared" si="6"/>
        <v>-1.4432175297264964E-7</v>
      </c>
      <c r="AB43" s="29">
        <f t="shared" si="7"/>
        <v>-1.4432175297264964E-7</v>
      </c>
      <c r="AD43" s="35">
        <v>1.7511000000000001E-7</v>
      </c>
      <c r="AE43" s="35">
        <v>4.9001473679799998</v>
      </c>
      <c r="AF43" s="35">
        <v>625.67019231239999</v>
      </c>
      <c r="AG43" s="29">
        <f t="shared" si="8"/>
        <v>-1.3985177548824356E-7</v>
      </c>
      <c r="AH43" s="29">
        <f t="shared" si="9"/>
        <v>-1.3984178035242411E-7</v>
      </c>
      <c r="AI43" s="29">
        <f t="shared" si="10"/>
        <v>-1.3984178038713401E-7</v>
      </c>
      <c r="AJ43" s="29">
        <f t="shared" si="11"/>
        <v>-1.3984178038713401E-7</v>
      </c>
      <c r="AL43" s="35">
        <v>2.85E-8</v>
      </c>
      <c r="AM43" s="35">
        <v>0.58604395009999999</v>
      </c>
      <c r="AN43" s="35">
        <v>529.69096509459996</v>
      </c>
      <c r="AO43" s="29">
        <f t="shared" si="72"/>
        <v>-2.7713012887042316E-8</v>
      </c>
      <c r="AP43" s="29">
        <f t="shared" si="73"/>
        <v>-2.7712478748142599E-8</v>
      </c>
      <c r="AQ43" s="29">
        <f t="shared" si="74"/>
        <v>-2.7712478749997694E-8</v>
      </c>
      <c r="AR43" s="29">
        <f t="shared" si="75"/>
        <v>-2.7712478749997694E-8</v>
      </c>
      <c r="AT43" s="35">
        <v>3.2000000000000001E-9</v>
      </c>
      <c r="AU43" s="35">
        <v>3.1833202673600001</v>
      </c>
      <c r="AV43" s="35">
        <v>529.69096509459996</v>
      </c>
      <c r="AW43" s="29">
        <f t="shared" si="76"/>
        <v>2.2752268728683622E-9</v>
      </c>
      <c r="AX43" s="29">
        <f t="shared" si="77"/>
        <v>2.2750461905666292E-9</v>
      </c>
      <c r="AY43" s="29">
        <f t="shared" si="78"/>
        <v>2.2750461911940705E-9</v>
      </c>
      <c r="AZ43" s="29">
        <f t="shared" si="79"/>
        <v>2.2750461911940705E-9</v>
      </c>
      <c r="BB43" s="35"/>
      <c r="BC43" s="35"/>
      <c r="BD43" s="35"/>
      <c r="BJ43" s="35">
        <v>4.8864000000000001E-7</v>
      </c>
      <c r="BK43" s="35">
        <v>5.7872587410699996</v>
      </c>
      <c r="BL43" s="35">
        <v>95.979227217800002</v>
      </c>
      <c r="BM43" s="29">
        <f t="shared" si="24"/>
        <v>2.3762051034590634E-7</v>
      </c>
      <c r="BN43" s="29">
        <f t="shared" si="25"/>
        <v>2.3762672235649384E-7</v>
      </c>
      <c r="BO43" s="29">
        <f t="shared" si="26"/>
        <v>2.3762672233492317E-7</v>
      </c>
      <c r="BP43" s="29">
        <f t="shared" si="27"/>
        <v>2.3762672233492317E-7</v>
      </c>
      <c r="BR43" s="35">
        <v>1.3026999999999999E-7</v>
      </c>
      <c r="BS43" s="35">
        <v>3.2173163417800001</v>
      </c>
      <c r="BT43" s="35">
        <v>277.0349937414</v>
      </c>
      <c r="BU43" s="29">
        <f t="shared" si="28"/>
        <v>1.7803074547042142E-8</v>
      </c>
      <c r="BV43" s="29">
        <f t="shared" si="29"/>
        <v>1.7808493814571463E-8</v>
      </c>
      <c r="BW43" s="29">
        <f t="shared" si="30"/>
        <v>1.7808493795753339E-8</v>
      </c>
      <c r="BX43" s="29">
        <f t="shared" si="31"/>
        <v>1.7808493795753339E-8</v>
      </c>
      <c r="BZ43" s="35">
        <v>2.304E-8</v>
      </c>
      <c r="CA43" s="35">
        <v>6.25081073546</v>
      </c>
      <c r="CB43" s="35">
        <v>330.61896365820002</v>
      </c>
      <c r="CC43" s="29">
        <f t="shared" si="80"/>
        <v>1.3482791038916251E-8</v>
      </c>
      <c r="CD43" s="29">
        <f t="shared" si="81"/>
        <v>1.3481854685295994E-8</v>
      </c>
      <c r="CE43" s="29">
        <f t="shared" si="82"/>
        <v>1.3481854688547515E-8</v>
      </c>
      <c r="CF43" s="29">
        <f t="shared" si="83"/>
        <v>1.3481854688547515E-8</v>
      </c>
      <c r="CH43" s="35">
        <v>2.5800000000000002E-9</v>
      </c>
      <c r="CI43" s="35">
        <v>3.6911011871600001</v>
      </c>
      <c r="CJ43" s="35">
        <v>447.93883187839998</v>
      </c>
      <c r="CK43" s="29">
        <f t="shared" si="84"/>
        <v>-7.50608458307401E-11</v>
      </c>
      <c r="CL43" s="29">
        <f t="shared" si="85"/>
        <v>-7.5235955800722324E-11</v>
      </c>
      <c r="CM43" s="29">
        <f t="shared" si="86"/>
        <v>-7.523595519265644E-11</v>
      </c>
      <c r="CN43" s="29">
        <f t="shared" si="87"/>
        <v>-7.523595519265644E-11</v>
      </c>
      <c r="CP43" s="35"/>
      <c r="CQ43" s="35"/>
      <c r="CR43" s="35"/>
      <c r="CX43" s="35"/>
      <c r="CY43" s="35"/>
      <c r="CZ43" s="35"/>
      <c r="DF43" s="35">
        <v>2.173959E-5</v>
      </c>
      <c r="DG43" s="35">
        <v>1.5085873959999999E-2</v>
      </c>
      <c r="DH43" s="35">
        <v>340.77089204480001</v>
      </c>
      <c r="DI43" s="29">
        <f t="shared" si="48"/>
        <v>1.615135773553291E-5</v>
      </c>
      <c r="DJ43" s="29">
        <f t="shared" si="49"/>
        <v>1.6150606049190504E-5</v>
      </c>
      <c r="DK43" s="29">
        <f t="shared" si="50"/>
        <v>1.6150606051800785E-5</v>
      </c>
      <c r="DL43" s="29">
        <f t="shared" si="51"/>
        <v>1.6150606051800785E-5</v>
      </c>
      <c r="DN43" s="35">
        <v>3.35526E-6</v>
      </c>
      <c r="DO43" s="35">
        <v>1.61614647174</v>
      </c>
      <c r="DP43" s="35">
        <v>1368.6602528450001</v>
      </c>
      <c r="DQ43" s="29">
        <f t="shared" si="52"/>
        <v>9.3961483647574156E-7</v>
      </c>
      <c r="DR43" s="29">
        <f t="shared" si="53"/>
        <v>9.3894655814297157E-7</v>
      </c>
      <c r="DS43" s="29">
        <f t="shared" si="54"/>
        <v>9.3894656046361135E-7</v>
      </c>
      <c r="DT43" s="29">
        <f t="shared" si="55"/>
        <v>9.3894656046361135E-7</v>
      </c>
      <c r="DV43" s="35">
        <v>6.9228E-7</v>
      </c>
      <c r="DW43" s="35">
        <v>4.0490123776100004</v>
      </c>
      <c r="DX43" s="35">
        <v>3.9321532631</v>
      </c>
      <c r="DY43" s="29">
        <f t="shared" si="56"/>
        <v>-3.9061123714626037E-7</v>
      </c>
      <c r="DZ43" s="29">
        <f t="shared" si="57"/>
        <v>-3.9061157782473944E-7</v>
      </c>
      <c r="EA43" s="29">
        <f t="shared" si="58"/>
        <v>-3.9061157782355608E-7</v>
      </c>
      <c r="EB43" s="29">
        <f t="shared" si="59"/>
        <v>-3.9061157782355608E-7</v>
      </c>
      <c r="ED43" s="35">
        <v>8.7369999999999994E-8</v>
      </c>
      <c r="EE43" s="35">
        <v>4.6543248076900001</v>
      </c>
      <c r="EF43" s="35">
        <v>632.78373931320004</v>
      </c>
      <c r="EG43" s="29">
        <f t="shared" si="88"/>
        <v>-6.2355892895554301E-8</v>
      </c>
      <c r="EH43" s="29">
        <f t="shared" si="89"/>
        <v>-6.235002240693047E-8</v>
      </c>
      <c r="EI43" s="29">
        <f t="shared" si="90"/>
        <v>-6.2350022427316528E-8</v>
      </c>
      <c r="EJ43" s="29">
        <f t="shared" si="91"/>
        <v>-6.2350022427316528E-8</v>
      </c>
      <c r="EL43" s="35">
        <v>2.18E-8</v>
      </c>
      <c r="EM43" s="35">
        <v>0.72761059997999999</v>
      </c>
      <c r="EN43" s="35">
        <v>625.67019231239999</v>
      </c>
      <c r="EO43" s="29">
        <f t="shared" si="92"/>
        <v>-2.3041746784866732E-9</v>
      </c>
      <c r="EP43" s="29">
        <f t="shared" si="93"/>
        <v>-2.3062306494707202E-9</v>
      </c>
      <c r="EQ43" s="29">
        <f t="shared" si="94"/>
        <v>-2.3062306423314716E-9</v>
      </c>
      <c r="ER43" s="29">
        <f t="shared" si="95"/>
        <v>-2.3062306423314716E-9</v>
      </c>
      <c r="ET43" s="35"/>
      <c r="EU43" s="35"/>
      <c r="EV43" s="35"/>
    </row>
    <row r="44" spans="1:152" s="29" customFormat="1" ht="13.5" x14ac:dyDescent="0.3">
      <c r="A44" s="29">
        <f>RADIANS(B44)</f>
        <v>4.3830734555494173</v>
      </c>
      <c r="B44" s="29">
        <f>B43 - INT( B43 / 360 ) * 360</f>
        <v>251.13161029880325</v>
      </c>
      <c r="C44" s="29">
        <f>RADIANS(D44)</f>
        <v>2.9403668538171057E-2</v>
      </c>
      <c r="D44" s="29">
        <f>D43 - INT( D43 / 360 ) * 360</f>
        <v>1.6847061094388045</v>
      </c>
      <c r="N44" s="35">
        <v>6.2490400000000001E-6</v>
      </c>
      <c r="O44" s="35">
        <v>0.97046831255999999</v>
      </c>
      <c r="P44" s="35">
        <v>210.11770170029999</v>
      </c>
      <c r="Q44" s="29">
        <f t="shared" si="0"/>
        <v>-2.0202924041342822E-6</v>
      </c>
      <c r="R44" s="29">
        <f t="shared" si="1"/>
        <v>-2.0204807508908549E-6</v>
      </c>
      <c r="S44" s="29">
        <f t="shared" si="2"/>
        <v>-2.020480750236826E-6</v>
      </c>
      <c r="T44" s="29">
        <f t="shared" si="3"/>
        <v>-2.020480750236826E-6</v>
      </c>
      <c r="V44" s="35">
        <v>9.2482000000000005E-7</v>
      </c>
      <c r="W44" s="35">
        <v>3.9475549992599999</v>
      </c>
      <c r="X44" s="35">
        <v>88.865680217000005</v>
      </c>
      <c r="Y44" s="29">
        <f t="shared" si="4"/>
        <v>5.8045047004555502E-7</v>
      </c>
      <c r="Z44" s="29">
        <f t="shared" si="5"/>
        <v>5.8044077136136879E-7</v>
      </c>
      <c r="AA44" s="29">
        <f t="shared" si="6"/>
        <v>5.8044077139504745E-7</v>
      </c>
      <c r="AB44" s="29">
        <f t="shared" si="7"/>
        <v>5.8044077139504745E-7</v>
      </c>
      <c r="AD44" s="35">
        <v>1.7130000000000001E-7</v>
      </c>
      <c r="AE44" s="35">
        <v>1.6259342127400001</v>
      </c>
      <c r="AF44" s="35">
        <v>742.99006053259995</v>
      </c>
      <c r="AG44" s="29">
        <f t="shared" si="8"/>
        <v>7.3531094158892378E-8</v>
      </c>
      <c r="AH44" s="29">
        <f t="shared" si="9"/>
        <v>7.3548518718239368E-8</v>
      </c>
      <c r="AI44" s="29">
        <f t="shared" si="10"/>
        <v>7.3548518657734693E-8</v>
      </c>
      <c r="AJ44" s="29">
        <f t="shared" si="11"/>
        <v>7.3548518657734693E-8</v>
      </c>
      <c r="AL44" s="35">
        <v>1.9650000000000001E-8</v>
      </c>
      <c r="AM44" s="35">
        <v>4.3952535941199997</v>
      </c>
      <c r="AN44" s="35">
        <v>124.433415221</v>
      </c>
      <c r="AO44" s="29">
        <f t="shared" si="72"/>
        <v>1.9476193640890242E-8</v>
      </c>
      <c r="AP44" s="29">
        <f t="shared" si="73"/>
        <v>1.9476242825566905E-8</v>
      </c>
      <c r="AQ44" s="29">
        <f t="shared" si="74"/>
        <v>1.9476242825396129E-8</v>
      </c>
      <c r="AR44" s="29">
        <f t="shared" si="75"/>
        <v>1.9476242825396129E-8</v>
      </c>
      <c r="AT44" s="35">
        <v>3.12E-9</v>
      </c>
      <c r="AU44" s="35">
        <v>1.40962796637</v>
      </c>
      <c r="AV44" s="35">
        <v>429.77958461370002</v>
      </c>
      <c r="AW44" s="29">
        <f t="shared" si="76"/>
        <v>-1.5936055820632476E-9</v>
      </c>
      <c r="AX44" s="29">
        <f t="shared" si="77"/>
        <v>-1.5934308305477548E-9</v>
      </c>
      <c r="AY44" s="29">
        <f t="shared" si="78"/>
        <v>-1.5934308311545838E-9</v>
      </c>
      <c r="AZ44" s="29">
        <f t="shared" si="79"/>
        <v>-1.5934308311545838E-9</v>
      </c>
      <c r="BB44" s="35"/>
      <c r="BC44" s="35"/>
      <c r="BD44" s="35"/>
      <c r="BJ44" s="35">
        <v>4.8243000000000001E-7</v>
      </c>
      <c r="BK44" s="35">
        <v>2.1821183742999999</v>
      </c>
      <c r="BL44" s="35">
        <v>74.781598567299994</v>
      </c>
      <c r="BM44" s="29">
        <f t="shared" si="24"/>
        <v>-4.6681512189379274E-7</v>
      </c>
      <c r="BN44" s="29">
        <f t="shared" si="25"/>
        <v>-4.6681650196200487E-7</v>
      </c>
      <c r="BO44" s="29">
        <f t="shared" si="26"/>
        <v>-4.6681650195721272E-7</v>
      </c>
      <c r="BP44" s="29">
        <f t="shared" si="27"/>
        <v>-4.6681650195721272E-7</v>
      </c>
      <c r="BR44" s="35">
        <v>9.9460000000000005E-8</v>
      </c>
      <c r="BS44" s="35">
        <v>3.1165005754299999</v>
      </c>
      <c r="BT44" s="35">
        <v>625.67019231239999</v>
      </c>
      <c r="BU44" s="29">
        <f t="shared" si="28"/>
        <v>7.5283875905779259E-8</v>
      </c>
      <c r="BV44" s="29">
        <f t="shared" si="29"/>
        <v>7.5290040048566057E-8</v>
      </c>
      <c r="BW44" s="29">
        <f t="shared" si="30"/>
        <v>7.5290040027162475E-8</v>
      </c>
      <c r="BX44" s="29">
        <f t="shared" si="31"/>
        <v>7.5290040027162475E-8</v>
      </c>
      <c r="BZ44" s="35">
        <v>1.7579999999999999E-8</v>
      </c>
      <c r="CA44" s="35">
        <v>5.5343045685799996</v>
      </c>
      <c r="CB44" s="35">
        <v>536.80451209540001</v>
      </c>
      <c r="CC44" s="29">
        <f t="shared" si="80"/>
        <v>-2.0322711146733763E-9</v>
      </c>
      <c r="CD44" s="29">
        <f t="shared" si="81"/>
        <v>-2.0308501856097597E-9</v>
      </c>
      <c r="CE44" s="29">
        <f t="shared" si="82"/>
        <v>-2.030850190543904E-9</v>
      </c>
      <c r="CF44" s="29">
        <f t="shared" si="83"/>
        <v>-2.030850190543904E-9</v>
      </c>
      <c r="CH44" s="35">
        <v>2.3100000000000001E-9</v>
      </c>
      <c r="CI44" s="35">
        <v>4.1569762649399999</v>
      </c>
      <c r="CJ44" s="35">
        <v>110.2063212194</v>
      </c>
      <c r="CK44" s="29">
        <f t="shared" si="84"/>
        <v>2.1806371690383687E-9</v>
      </c>
      <c r="CL44" s="29">
        <f t="shared" si="85"/>
        <v>2.1806244359901657E-9</v>
      </c>
      <c r="CM44" s="29">
        <f t="shared" si="86"/>
        <v>2.1806244360343818E-9</v>
      </c>
      <c r="CN44" s="29">
        <f t="shared" si="87"/>
        <v>2.1806244360343818E-9</v>
      </c>
      <c r="CP44" s="35"/>
      <c r="CQ44" s="35"/>
      <c r="CR44" s="35"/>
      <c r="CX44" s="35"/>
      <c r="CY44" s="35"/>
      <c r="CZ44" s="35"/>
      <c r="DF44" s="35">
        <v>2.0244829999999998E-5</v>
      </c>
      <c r="DG44" s="35">
        <v>5.0541127127100003</v>
      </c>
      <c r="DH44" s="35">
        <v>11.045700263900001</v>
      </c>
      <c r="DI44" s="29">
        <f t="shared" si="48"/>
        <v>1.0079044822292011E-5</v>
      </c>
      <c r="DJ44" s="29">
        <f t="shared" si="49"/>
        <v>1.0079015424613611E-5</v>
      </c>
      <c r="DK44" s="29">
        <f t="shared" si="50"/>
        <v>1.007901542471569E-5</v>
      </c>
      <c r="DL44" s="29">
        <f t="shared" si="51"/>
        <v>1.007901542471569E-5</v>
      </c>
      <c r="DN44" s="35">
        <v>3.6277200000000001E-6</v>
      </c>
      <c r="DO44" s="35">
        <v>4.7069165286699999</v>
      </c>
      <c r="DP44" s="35">
        <v>302.16477565500003</v>
      </c>
      <c r="DQ44" s="29">
        <f t="shared" si="52"/>
        <v>-3.5625273290296691E-6</v>
      </c>
      <c r="DR44" s="29">
        <f t="shared" si="53"/>
        <v>-3.5625586849925092E-6</v>
      </c>
      <c r="DS44" s="29">
        <f t="shared" si="54"/>
        <v>-3.5625586848836401E-6</v>
      </c>
      <c r="DT44" s="29">
        <f t="shared" si="55"/>
        <v>-3.5625586848836401E-6</v>
      </c>
      <c r="DV44" s="35">
        <v>6.5168000000000002E-7</v>
      </c>
      <c r="DW44" s="35">
        <v>3.7771334351800001</v>
      </c>
      <c r="DX44" s="35">
        <v>1052.2683831884001</v>
      </c>
      <c r="DY44" s="29">
        <f t="shared" si="56"/>
        <v>-2.8205752497027046E-7</v>
      </c>
      <c r="DZ44" s="29">
        <f t="shared" si="57"/>
        <v>-2.8196381376986521E-7</v>
      </c>
      <c r="EA44" s="29">
        <f t="shared" si="58"/>
        <v>-2.8196381409528796E-7</v>
      </c>
      <c r="EB44" s="29">
        <f t="shared" si="59"/>
        <v>-2.8196381409528796E-7</v>
      </c>
      <c r="ED44" s="35">
        <v>1.0023E-7</v>
      </c>
      <c r="EE44" s="35">
        <v>0.58247011625</v>
      </c>
      <c r="EF44" s="35">
        <v>860.30992875280003</v>
      </c>
      <c r="EG44" s="29">
        <f t="shared" si="88"/>
        <v>-4.0720328283542289E-8</v>
      </c>
      <c r="EH44" s="29">
        <f t="shared" si="89"/>
        <v>-4.070838424743173E-8</v>
      </c>
      <c r="EI44" s="29">
        <f t="shared" si="90"/>
        <v>-4.0708384288908168E-8</v>
      </c>
      <c r="EJ44" s="29">
        <f t="shared" si="91"/>
        <v>-4.0708384288908168E-8</v>
      </c>
      <c r="EL44" s="35">
        <v>1.8089999999999999E-8</v>
      </c>
      <c r="EM44" s="35">
        <v>9.0578395170000006E-2</v>
      </c>
      <c r="EN44" s="35">
        <v>942.06206196899996</v>
      </c>
      <c r="EO44" s="29">
        <f t="shared" si="92"/>
        <v>-1.7191415967639058E-8</v>
      </c>
      <c r="EP44" s="29">
        <f t="shared" si="93"/>
        <v>-1.7190611732040062E-8</v>
      </c>
      <c r="EQ44" s="29">
        <f t="shared" si="94"/>
        <v>-1.7190611734833348E-8</v>
      </c>
      <c r="ER44" s="29">
        <f t="shared" si="95"/>
        <v>-1.7190611734833348E-8</v>
      </c>
      <c r="ET44" s="35"/>
      <c r="EU44" s="35"/>
      <c r="EV44" s="35"/>
    </row>
    <row r="45" spans="1:152" s="29" customFormat="1" ht="13.5" x14ac:dyDescent="0.3">
      <c r="N45" s="35">
        <v>5.2986100000000002E-6</v>
      </c>
      <c r="O45" s="35">
        <v>4.4493889711900003</v>
      </c>
      <c r="P45" s="35">
        <v>117.31986822019999</v>
      </c>
      <c r="Q45" s="29">
        <f t="shared" si="0"/>
        <v>5.2849957865071694E-6</v>
      </c>
      <c r="R45" s="29">
        <f t="shared" si="1"/>
        <v>5.2850025362567798E-6</v>
      </c>
      <c r="S45" s="29">
        <f t="shared" si="2"/>
        <v>5.285002536233345E-6</v>
      </c>
      <c r="T45" s="29">
        <f t="shared" si="3"/>
        <v>5.285002536233345E-6</v>
      </c>
      <c r="V45" s="35">
        <v>9.7584000000000009E-7</v>
      </c>
      <c r="W45" s="35">
        <v>4.7284543667700003</v>
      </c>
      <c r="X45" s="35">
        <v>838.96928775039999</v>
      </c>
      <c r="Y45" s="29">
        <f t="shared" si="4"/>
        <v>8.5887078469071445E-7</v>
      </c>
      <c r="Z45" s="29">
        <f t="shared" si="5"/>
        <v>8.5881186321526006E-7</v>
      </c>
      <c r="AA45" s="29">
        <f t="shared" si="6"/>
        <v>8.5881186341988565E-7</v>
      </c>
      <c r="AB45" s="29">
        <f t="shared" si="7"/>
        <v>8.5881186341988565E-7</v>
      </c>
      <c r="AD45" s="35">
        <v>1.3743999999999999E-7</v>
      </c>
      <c r="AE45" s="35">
        <v>3.7649716729999998</v>
      </c>
      <c r="AF45" s="35">
        <v>195.13984817330001</v>
      </c>
      <c r="AG45" s="29">
        <f t="shared" si="8"/>
        <v>1.0931158664325651E-7</v>
      </c>
      <c r="AH45" s="29">
        <f t="shared" si="9"/>
        <v>1.0931405096205324E-7</v>
      </c>
      <c r="AI45" s="29">
        <f t="shared" si="10"/>
        <v>1.0931405095349611E-7</v>
      </c>
      <c r="AJ45" s="29">
        <f t="shared" si="11"/>
        <v>1.0931405095349611E-7</v>
      </c>
      <c r="AL45" s="35">
        <v>2.154E-8</v>
      </c>
      <c r="AM45" s="35">
        <v>1.3548820914399999</v>
      </c>
      <c r="AN45" s="35">
        <v>405.2575498736</v>
      </c>
      <c r="AO45" s="29">
        <f t="shared" si="72"/>
        <v>-1.7868666979694838E-9</v>
      </c>
      <c r="AP45" s="29">
        <f t="shared" si="73"/>
        <v>-1.7855480308240806E-9</v>
      </c>
      <c r="AQ45" s="29">
        <f t="shared" si="74"/>
        <v>-1.7855480354031227E-9</v>
      </c>
      <c r="AR45" s="29">
        <f t="shared" si="75"/>
        <v>-1.7855480354031227E-9</v>
      </c>
      <c r="AT45" s="35">
        <v>2.9100000000000001E-9</v>
      </c>
      <c r="AU45" s="35">
        <v>3.1888537226200002</v>
      </c>
      <c r="AV45" s="35">
        <v>1464.6394800628</v>
      </c>
      <c r="AW45" s="29">
        <f t="shared" si="76"/>
        <v>-7.8694492537322027E-10</v>
      </c>
      <c r="AX45" s="29">
        <f t="shared" si="77"/>
        <v>-7.8632290708222437E-10</v>
      </c>
      <c r="AY45" s="29">
        <f t="shared" si="78"/>
        <v>-7.8632290924222146E-10</v>
      </c>
      <c r="AZ45" s="29">
        <f t="shared" si="79"/>
        <v>-7.8632290924222146E-10</v>
      </c>
      <c r="BB45" s="35"/>
      <c r="BC45" s="35"/>
      <c r="BD45" s="35"/>
      <c r="BJ45" s="35">
        <v>3.8304000000000002E-7</v>
      </c>
      <c r="BK45" s="35">
        <v>5.2915130384299998</v>
      </c>
      <c r="BL45" s="35">
        <v>1059.3819301891999</v>
      </c>
      <c r="BM45" s="29">
        <f t="shared" si="24"/>
        <v>-3.3490481145011706E-7</v>
      </c>
      <c r="BN45" s="29">
        <f t="shared" si="25"/>
        <v>-3.3493466000863842E-7</v>
      </c>
      <c r="BO45" s="29">
        <f t="shared" si="26"/>
        <v>-3.3493465990500484E-7</v>
      </c>
      <c r="BP45" s="29">
        <f t="shared" si="27"/>
        <v>-3.3493465990500484E-7</v>
      </c>
      <c r="BR45" s="35">
        <v>1.2709999999999999E-7</v>
      </c>
      <c r="BS45" s="35">
        <v>0.29501589197</v>
      </c>
      <c r="BT45" s="35">
        <v>422.66603761290003</v>
      </c>
      <c r="BU45" s="29">
        <f t="shared" si="28"/>
        <v>8.1301990011338925E-8</v>
      </c>
      <c r="BV45" s="29">
        <f t="shared" si="29"/>
        <v>8.1308249181649874E-8</v>
      </c>
      <c r="BW45" s="29">
        <f t="shared" si="30"/>
        <v>8.1308249159915776E-8</v>
      </c>
      <c r="BX45" s="29">
        <f t="shared" si="31"/>
        <v>8.1308249159915776E-8</v>
      </c>
      <c r="BZ45" s="35">
        <v>1.8139999999999999E-8</v>
      </c>
      <c r="CA45" s="35">
        <v>5.0567588142600002</v>
      </c>
      <c r="CB45" s="35">
        <v>277.0349937414</v>
      </c>
      <c r="CC45" s="29">
        <f t="shared" si="80"/>
        <v>-1.798325613889433E-8</v>
      </c>
      <c r="CD45" s="29">
        <f t="shared" si="81"/>
        <v>-1.7983356049406195E-8</v>
      </c>
      <c r="CE45" s="29">
        <f t="shared" si="82"/>
        <v>-1.7983356049059312E-8</v>
      </c>
      <c r="CF45" s="29">
        <f t="shared" si="83"/>
        <v>-1.7983356049059312E-8</v>
      </c>
      <c r="CH45" s="35">
        <v>3.05E-9</v>
      </c>
      <c r="CI45" s="35">
        <v>5.9774688402900003</v>
      </c>
      <c r="CJ45" s="35">
        <v>302.16477565500003</v>
      </c>
      <c r="CK45" s="29">
        <f t="shared" si="84"/>
        <v>-3.3596600870630264E-10</v>
      </c>
      <c r="CL45" s="29">
        <f t="shared" si="85"/>
        <v>-3.3610485952087031E-10</v>
      </c>
      <c r="CM45" s="29">
        <f t="shared" si="86"/>
        <v>-3.3610485903871252E-10</v>
      </c>
      <c r="CN45" s="29">
        <f t="shared" si="87"/>
        <v>-3.3610485903871252E-10</v>
      </c>
      <c r="CP45" s="35"/>
      <c r="CQ45" s="35"/>
      <c r="CR45" s="35"/>
      <c r="CX45" s="35"/>
      <c r="CY45" s="35"/>
      <c r="CZ45" s="35"/>
      <c r="DF45" s="35">
        <v>1.7402540000000001E-5</v>
      </c>
      <c r="DG45" s="35">
        <v>2.3465704346399998</v>
      </c>
      <c r="DH45" s="35">
        <v>309.27832265580003</v>
      </c>
      <c r="DI45" s="29">
        <f t="shared" si="48"/>
        <v>8.1000440421337997E-6</v>
      </c>
      <c r="DJ45" s="29">
        <f t="shared" si="49"/>
        <v>8.1007661344544533E-6</v>
      </c>
      <c r="DK45" s="29">
        <f t="shared" si="50"/>
        <v>8.100766131947046E-6</v>
      </c>
      <c r="DL45" s="29">
        <f t="shared" si="51"/>
        <v>8.100766131947046E-6</v>
      </c>
      <c r="DN45" s="35">
        <v>3.2161099999999999E-6</v>
      </c>
      <c r="DO45" s="35">
        <v>0.97931764922999998</v>
      </c>
      <c r="DP45" s="35">
        <v>3.1813937377000001</v>
      </c>
      <c r="DQ45" s="29">
        <f t="shared" si="52"/>
        <v>1.652984970608475E-6</v>
      </c>
      <c r="DR45" s="29">
        <f t="shared" si="53"/>
        <v>1.6529863010478841E-6</v>
      </c>
      <c r="DS45" s="29">
        <f t="shared" si="54"/>
        <v>1.6529863010432644E-6</v>
      </c>
      <c r="DT45" s="29">
        <f t="shared" si="55"/>
        <v>1.6529863010432644E-6</v>
      </c>
      <c r="DV45" s="35">
        <v>6.4087999999999995E-7</v>
      </c>
      <c r="DW45" s="35">
        <v>5.8123500245299997</v>
      </c>
      <c r="DX45" s="35">
        <v>529.69096509459996</v>
      </c>
      <c r="DY45" s="29">
        <f t="shared" si="56"/>
        <v>-1.76105587401037E-7</v>
      </c>
      <c r="DZ45" s="29">
        <f t="shared" si="57"/>
        <v>-1.7605610934697794E-7</v>
      </c>
      <c r="EA45" s="29">
        <f t="shared" si="58"/>
        <v>-1.7605610951879153E-7</v>
      </c>
      <c r="EB45" s="29">
        <f t="shared" si="59"/>
        <v>-1.7605610951879153E-7</v>
      </c>
      <c r="ED45" s="35">
        <v>7.4820000000000004E-8</v>
      </c>
      <c r="EE45" s="35">
        <v>4.5066921643600004</v>
      </c>
      <c r="EF45" s="35">
        <v>942.06206196899996</v>
      </c>
      <c r="EG45" s="29">
        <f t="shared" si="88"/>
        <v>4.30326699617272E-8</v>
      </c>
      <c r="EH45" s="29">
        <f t="shared" si="89"/>
        <v>4.304140995723684E-8</v>
      </c>
      <c r="EI45" s="29">
        <f t="shared" si="90"/>
        <v>4.3041409926889039E-8</v>
      </c>
      <c r="EJ45" s="29">
        <f t="shared" si="91"/>
        <v>4.3041409926889039E-8</v>
      </c>
      <c r="EL45" s="35">
        <v>1.672E-8</v>
      </c>
      <c r="EM45" s="35">
        <v>1.3963539818399999</v>
      </c>
      <c r="EN45" s="35">
        <v>224.34479570190001</v>
      </c>
      <c r="EO45" s="29">
        <f t="shared" si="92"/>
        <v>5.3823909210275825E-9</v>
      </c>
      <c r="EP45" s="29">
        <f t="shared" si="93"/>
        <v>5.3818525822828633E-9</v>
      </c>
      <c r="EQ45" s="29">
        <f t="shared" si="94"/>
        <v>5.3818525841522253E-9</v>
      </c>
      <c r="ER45" s="29">
        <f t="shared" si="95"/>
        <v>5.3818525841522253E-9</v>
      </c>
      <c r="ET45" s="35"/>
      <c r="EU45" s="35"/>
      <c r="EV45" s="35"/>
    </row>
    <row r="46" spans="1:152" s="29" customFormat="1" ht="13.5" x14ac:dyDescent="0.3">
      <c r="A46" s="29" t="s">
        <v>193</v>
      </c>
      <c r="B46" s="29" t="s">
        <v>194</v>
      </c>
      <c r="C46" s="29" t="s">
        <v>195</v>
      </c>
      <c r="D46" s="29" t="s">
        <v>225</v>
      </c>
      <c r="E46" s="29" t="s">
        <v>226</v>
      </c>
      <c r="F46" s="29" t="s">
        <v>227</v>
      </c>
      <c r="N46" s="35">
        <v>5.4264299999999998E-6</v>
      </c>
      <c r="O46" s="35">
        <v>1.5182432051400001</v>
      </c>
      <c r="P46" s="35">
        <v>9.5612275556000004</v>
      </c>
      <c r="Q46" s="29">
        <f t="shared" si="0"/>
        <v>-5.5652754888037975E-7</v>
      </c>
      <c r="R46" s="29">
        <f t="shared" si="1"/>
        <v>-5.5651972560642103E-7</v>
      </c>
      <c r="S46" s="29">
        <f t="shared" si="2"/>
        <v>-5.5651972563358749E-7</v>
      </c>
      <c r="T46" s="29">
        <f t="shared" si="3"/>
        <v>-5.5651972563358749E-7</v>
      </c>
      <c r="V46" s="35">
        <v>8.6600000000000005E-7</v>
      </c>
      <c r="W46" s="35">
        <v>1.2195132506099999</v>
      </c>
      <c r="X46" s="35">
        <v>440.82528487759998</v>
      </c>
      <c r="Y46" s="29">
        <f t="shared" si="4"/>
        <v>-4.3432753010973353E-7</v>
      </c>
      <c r="Z46" s="29">
        <f t="shared" si="5"/>
        <v>-4.3427746499412944E-7</v>
      </c>
      <c r="AA46" s="29">
        <f t="shared" si="6"/>
        <v>-4.3427746516798295E-7</v>
      </c>
      <c r="AB46" s="29">
        <f t="shared" si="7"/>
        <v>-4.3427746516798295E-7</v>
      </c>
      <c r="AD46" s="35">
        <v>1.2235999999999999E-7</v>
      </c>
      <c r="AE46" s="35">
        <v>4.7178972397600001</v>
      </c>
      <c r="AF46" s="35">
        <v>203.00415469949999</v>
      </c>
      <c r="AG46" s="29">
        <f t="shared" si="8"/>
        <v>-1.962557310554765E-8</v>
      </c>
      <c r="AH46" s="29">
        <f t="shared" si="9"/>
        <v>-1.9621856530704115E-8</v>
      </c>
      <c r="AI46" s="29">
        <f t="shared" si="10"/>
        <v>-1.9621856543609896E-8</v>
      </c>
      <c r="AJ46" s="29">
        <f t="shared" si="11"/>
        <v>-1.9621856543609896E-8</v>
      </c>
      <c r="AL46" s="35">
        <v>2.2959999999999998E-8</v>
      </c>
      <c r="AM46" s="35">
        <v>3.3480916590500001</v>
      </c>
      <c r="AN46" s="35">
        <v>429.77958461370002</v>
      </c>
      <c r="AO46" s="29">
        <f t="shared" si="72"/>
        <v>-1.4204642823540032E-8</v>
      </c>
      <c r="AP46" s="29">
        <f t="shared" si="73"/>
        <v>-1.4205817973573227E-8</v>
      </c>
      <c r="AQ46" s="29">
        <f t="shared" si="74"/>
        <v>-1.4205817969492676E-8</v>
      </c>
      <c r="AR46" s="29">
        <f t="shared" si="75"/>
        <v>-1.4205817969492676E-8</v>
      </c>
      <c r="AT46" s="35">
        <v>3.3299999999999999E-9</v>
      </c>
      <c r="AU46" s="35">
        <v>2.9435591239700001</v>
      </c>
      <c r="AV46" s="35">
        <v>728.76296653099996</v>
      </c>
      <c r="AW46" s="29">
        <f t="shared" si="76"/>
        <v>-1.9963557517803539E-9</v>
      </c>
      <c r="AX46" s="29">
        <f t="shared" si="77"/>
        <v>-1.9960613122575795E-9</v>
      </c>
      <c r="AY46" s="29">
        <f t="shared" si="78"/>
        <v>-1.9960613132800587E-9</v>
      </c>
      <c r="AZ46" s="29">
        <f t="shared" si="79"/>
        <v>-1.9960613132800587E-9</v>
      </c>
      <c r="BB46" s="35"/>
      <c r="BC46" s="35"/>
      <c r="BD46" s="35"/>
      <c r="BJ46" s="35">
        <v>3.6323E-7</v>
      </c>
      <c r="BK46" s="35">
        <v>1.6334836512099999</v>
      </c>
      <c r="BL46" s="35">
        <v>628.85158605009997</v>
      </c>
      <c r="BM46" s="29">
        <f t="shared" si="24"/>
        <v>2.7328300448619137E-7</v>
      </c>
      <c r="BN46" s="29">
        <f t="shared" si="25"/>
        <v>2.7326019447322255E-7</v>
      </c>
      <c r="BO46" s="29">
        <f t="shared" si="26"/>
        <v>2.7326019455243395E-7</v>
      </c>
      <c r="BP46" s="29">
        <f t="shared" si="27"/>
        <v>2.7326019455243395E-7</v>
      </c>
      <c r="BR46" s="35">
        <v>9.6439999999999995E-8</v>
      </c>
      <c r="BS46" s="35">
        <v>1.74586356703</v>
      </c>
      <c r="BT46" s="35">
        <v>330.61896365820002</v>
      </c>
      <c r="BU46" s="29">
        <f t="shared" si="28"/>
        <v>6.4902842718602733E-8</v>
      </c>
      <c r="BV46" s="29">
        <f t="shared" si="29"/>
        <v>6.490641759263035E-8</v>
      </c>
      <c r="BW46" s="29">
        <f t="shared" si="30"/>
        <v>6.4906417580216989E-8</v>
      </c>
      <c r="BX46" s="29">
        <f t="shared" si="31"/>
        <v>6.4906417580216989E-8</v>
      </c>
      <c r="BZ46" s="35">
        <v>1.55E-8</v>
      </c>
      <c r="CA46" s="35">
        <v>5.6037560469200001</v>
      </c>
      <c r="CB46" s="35">
        <v>223.5940361765</v>
      </c>
      <c r="CC46" s="29">
        <f t="shared" si="80"/>
        <v>-1.5222728906138687E-8</v>
      </c>
      <c r="CD46" s="29">
        <f t="shared" si="81"/>
        <v>-1.5222629973964584E-8</v>
      </c>
      <c r="CE46" s="29">
        <f t="shared" si="82"/>
        <v>-1.5222629974308152E-8</v>
      </c>
      <c r="CF46" s="29">
        <f t="shared" si="83"/>
        <v>-1.5222629974308152E-8</v>
      </c>
      <c r="CH46" s="35">
        <v>2.8400000000000001E-9</v>
      </c>
      <c r="CI46" s="35">
        <v>0.66224572127000003</v>
      </c>
      <c r="CJ46" s="35">
        <v>203.00415469949999</v>
      </c>
      <c r="CK46" s="29">
        <f t="shared" si="84"/>
        <v>-1.9420192881420256E-9</v>
      </c>
      <c r="CL46" s="29">
        <f t="shared" si="85"/>
        <v>-1.9420830549371385E-9</v>
      </c>
      <c r="CM46" s="29">
        <f t="shared" si="86"/>
        <v>-1.9420830547157142E-9</v>
      </c>
      <c r="CN46" s="29">
        <f t="shared" si="87"/>
        <v>-1.9420830547157142E-9</v>
      </c>
      <c r="CP46" s="35"/>
      <c r="CQ46" s="35"/>
      <c r="CR46" s="35"/>
      <c r="CX46" s="35"/>
      <c r="CY46" s="35"/>
      <c r="CZ46" s="35"/>
      <c r="DF46" s="35">
        <v>1.861397E-5</v>
      </c>
      <c r="DG46" s="35">
        <v>5.9336163824400003</v>
      </c>
      <c r="DH46" s="35">
        <v>625.67019231239999</v>
      </c>
      <c r="DI46" s="29">
        <f t="shared" si="48"/>
        <v>-1.7232299322544544E-5</v>
      </c>
      <c r="DJ46" s="29">
        <f t="shared" si="49"/>
        <v>-1.7232966706936326E-5</v>
      </c>
      <c r="DK46" s="29">
        <f t="shared" si="50"/>
        <v>-1.7232966704619129E-5</v>
      </c>
      <c r="DL46" s="29">
        <f t="shared" si="51"/>
        <v>-1.7232966704619129E-5</v>
      </c>
      <c r="DN46" s="35">
        <v>2.7778299999999999E-6</v>
      </c>
      <c r="DO46" s="35">
        <v>0.26007031430999999</v>
      </c>
      <c r="DP46" s="35">
        <v>195.13984817330001</v>
      </c>
      <c r="DQ46" s="29">
        <f t="shared" si="52"/>
        <v>-2.6634860826633226E-6</v>
      </c>
      <c r="DR46" s="29">
        <f t="shared" si="53"/>
        <v>-2.6635094139958551E-6</v>
      </c>
      <c r="DS46" s="29">
        <f t="shared" si="54"/>
        <v>-2.6635094139148419E-6</v>
      </c>
      <c r="DT46" s="29">
        <f t="shared" si="55"/>
        <v>-2.6635094139148419E-6</v>
      </c>
      <c r="DV46" s="35">
        <v>6.2541000000000004E-7</v>
      </c>
      <c r="DW46" s="35">
        <v>2.1844511634899999</v>
      </c>
      <c r="DX46" s="35">
        <v>195.13984817330001</v>
      </c>
      <c r="DY46" s="29">
        <f t="shared" si="56"/>
        <v>3.7424563270928426E-7</v>
      </c>
      <c r="DZ46" s="29">
        <f t="shared" si="57"/>
        <v>3.7423081054092081E-7</v>
      </c>
      <c r="EA46" s="29">
        <f t="shared" si="58"/>
        <v>3.7423081059239055E-7</v>
      </c>
      <c r="EB46" s="29">
        <f t="shared" si="59"/>
        <v>3.7423081059239055E-7</v>
      </c>
      <c r="ED46" s="35">
        <v>1.0091E-7</v>
      </c>
      <c r="EE46" s="35">
        <v>0.28268774007000003</v>
      </c>
      <c r="EF46" s="35">
        <v>838.96928775039999</v>
      </c>
      <c r="EG46" s="29">
        <f t="shared" si="88"/>
        <v>2.2811393682931469E-8</v>
      </c>
      <c r="EH46" s="29">
        <f t="shared" si="89"/>
        <v>2.2823894559209682E-8</v>
      </c>
      <c r="EI46" s="29">
        <f t="shared" si="90"/>
        <v>2.282389451580153E-8</v>
      </c>
      <c r="EJ46" s="29">
        <f t="shared" si="91"/>
        <v>2.282389451580153E-8</v>
      </c>
      <c r="EL46" s="35">
        <v>1.6409999999999999E-8</v>
      </c>
      <c r="EM46" s="35">
        <v>3.0246830755</v>
      </c>
      <c r="EN46" s="35">
        <v>184.84490743480001</v>
      </c>
      <c r="EO46" s="29">
        <f t="shared" si="92"/>
        <v>1.5874082478564553E-8</v>
      </c>
      <c r="EP46" s="29">
        <f t="shared" si="93"/>
        <v>1.5873965923628101E-8</v>
      </c>
      <c r="EQ46" s="29">
        <f t="shared" si="94"/>
        <v>1.587396592403286E-8</v>
      </c>
      <c r="ER46" s="29">
        <f t="shared" si="95"/>
        <v>1.587396592403286E-8</v>
      </c>
      <c r="ET46" s="35"/>
      <c r="EU46" s="35"/>
      <c r="EV46" s="35"/>
    </row>
    <row r="47" spans="1:152" s="29" customFormat="1" ht="13.5" x14ac:dyDescent="0.3">
      <c r="A47" s="29">
        <f>E43*COS(C44)*COS(A44)</f>
        <v>-3.2395427135285124</v>
      </c>
      <c r="B47" s="29">
        <f>E43*COS(C44)*SIN(A44)</f>
        <v>-9.4789916494885293</v>
      </c>
      <c r="C47" s="29">
        <f>E43*SIN(C44)</f>
        <v>0.29462972651751357</v>
      </c>
      <c r="D47" s="29">
        <f>A47-$D$9</f>
        <v>-2.2548000011119886</v>
      </c>
      <c r="E47" s="29">
        <f>B47-$E$9</f>
        <v>-9.312804896579669</v>
      </c>
      <c r="F47" s="29">
        <f>C47-$F$9</f>
        <v>0.29463127132867795</v>
      </c>
      <c r="N47" s="35">
        <v>4.7427899999999999E-6</v>
      </c>
      <c r="O47" s="35">
        <v>5.4752718598700003</v>
      </c>
      <c r="P47" s="35">
        <v>742.99006053259995</v>
      </c>
      <c r="Q47" s="29">
        <f t="shared" si="0"/>
        <v>1.2379649408215126E-6</v>
      </c>
      <c r="R47" s="29">
        <f t="shared" si="1"/>
        <v>1.2374492878168781E-6</v>
      </c>
      <c r="S47" s="29">
        <f t="shared" si="2"/>
        <v>1.2374492896075041E-6</v>
      </c>
      <c r="T47" s="29">
        <f t="shared" si="3"/>
        <v>1.2374492896075041E-6</v>
      </c>
      <c r="V47" s="35">
        <v>8.3463E-7</v>
      </c>
      <c r="W47" s="35">
        <v>3.1126950472499999</v>
      </c>
      <c r="X47" s="35">
        <v>625.67019231239999</v>
      </c>
      <c r="Y47" s="29">
        <f t="shared" si="4"/>
        <v>6.3382435487186468E-7</v>
      </c>
      <c r="Z47" s="29">
        <f t="shared" si="5"/>
        <v>6.3387585358420672E-7</v>
      </c>
      <c r="AA47" s="29">
        <f t="shared" si="6"/>
        <v>6.3387585340538928E-7</v>
      </c>
      <c r="AB47" s="29">
        <f t="shared" si="7"/>
        <v>6.3387585340538928E-7</v>
      </c>
      <c r="AD47" s="35">
        <v>1.194E-7</v>
      </c>
      <c r="AE47" s="35">
        <v>0.12620714198999999</v>
      </c>
      <c r="AF47" s="35">
        <v>234.63973644039999</v>
      </c>
      <c r="AG47" s="29">
        <f t="shared" si="8"/>
        <v>-8.3562116539006439E-8</v>
      </c>
      <c r="AH47" s="29">
        <f t="shared" si="9"/>
        <v>-8.3565149937193813E-8</v>
      </c>
      <c r="AI47" s="29">
        <f t="shared" si="10"/>
        <v>-8.3565149926660627E-8</v>
      </c>
      <c r="AJ47" s="29">
        <f t="shared" si="11"/>
        <v>-8.3565149926660627E-8</v>
      </c>
      <c r="AL47" s="35">
        <v>2.0179999999999999E-8</v>
      </c>
      <c r="AM47" s="35">
        <v>3.0669356970099999</v>
      </c>
      <c r="AN47" s="35">
        <v>654.12438031559998</v>
      </c>
      <c r="AO47" s="29">
        <f t="shared" si="72"/>
        <v>8.7050596249535972E-9</v>
      </c>
      <c r="AP47" s="29">
        <f t="shared" si="73"/>
        <v>8.7068647972238013E-9</v>
      </c>
      <c r="AQ47" s="29">
        <f t="shared" si="74"/>
        <v>8.7068647909556069E-9</v>
      </c>
      <c r="AR47" s="29">
        <f t="shared" si="75"/>
        <v>8.7068647909556069E-9</v>
      </c>
      <c r="AT47" s="35">
        <v>2.3499999999999999E-9</v>
      </c>
      <c r="AU47" s="35">
        <v>3.6704964757299998</v>
      </c>
      <c r="AV47" s="35">
        <v>1148.2476104062</v>
      </c>
      <c r="AW47" s="29">
        <f t="shared" si="76"/>
        <v>-2.2239101911850519E-9</v>
      </c>
      <c r="AX47" s="29">
        <f t="shared" si="77"/>
        <v>-2.2240423406536404E-9</v>
      </c>
      <c r="AY47" s="29">
        <f t="shared" si="78"/>
        <v>-2.2240423401948724E-9</v>
      </c>
      <c r="AZ47" s="29">
        <f t="shared" si="79"/>
        <v>-2.2240423401948724E-9</v>
      </c>
      <c r="BB47" s="35"/>
      <c r="BC47" s="35"/>
      <c r="BD47" s="35"/>
      <c r="BJ47" s="35">
        <v>3.5055000000000003E-7</v>
      </c>
      <c r="BK47" s="35">
        <v>1.71279210041</v>
      </c>
      <c r="BL47" s="35">
        <v>1052.2683831884001</v>
      </c>
      <c r="BM47" s="29">
        <f t="shared" si="24"/>
        <v>3.5018029763688666E-7</v>
      </c>
      <c r="BN47" s="29">
        <f t="shared" si="25"/>
        <v>3.5017772583349184E-7</v>
      </c>
      <c r="BO47" s="29">
        <f t="shared" si="26"/>
        <v>3.5017772584243783E-7</v>
      </c>
      <c r="BP47" s="29">
        <f t="shared" si="27"/>
        <v>3.5017772584243783E-7</v>
      </c>
      <c r="BR47" s="35">
        <v>8.0789999999999997E-8</v>
      </c>
      <c r="BS47" s="35">
        <v>2.4193118795299999</v>
      </c>
      <c r="BT47" s="35">
        <v>430.53034413910001</v>
      </c>
      <c r="BU47" s="29">
        <f t="shared" si="28"/>
        <v>-8.0783343172717525E-8</v>
      </c>
      <c r="BV47" s="29">
        <f t="shared" si="29"/>
        <v>-8.0783275317773524E-8</v>
      </c>
      <c r="BW47" s="29">
        <f t="shared" si="30"/>
        <v>-8.0783275318009753E-8</v>
      </c>
      <c r="BX47" s="29">
        <f t="shared" si="31"/>
        <v>-8.0783275318009753E-8</v>
      </c>
      <c r="BZ47" s="35">
        <v>1.4570000000000001E-8</v>
      </c>
      <c r="CA47" s="35">
        <v>4.4776764985200002</v>
      </c>
      <c r="CB47" s="35">
        <v>430.53034413910001</v>
      </c>
      <c r="CC47" s="29">
        <f t="shared" si="80"/>
        <v>6.659935734902651E-9</v>
      </c>
      <c r="CD47" s="29">
        <f t="shared" si="81"/>
        <v>6.6590900040871664E-9</v>
      </c>
      <c r="CE47" s="29">
        <f t="shared" si="82"/>
        <v>6.6590900070239918E-9</v>
      </c>
      <c r="CF47" s="29">
        <f t="shared" si="83"/>
        <v>6.6590900070239918E-9</v>
      </c>
      <c r="CH47" s="35">
        <v>2.04E-9</v>
      </c>
      <c r="CI47" s="35">
        <v>1.5468382062099999</v>
      </c>
      <c r="CJ47" s="35">
        <v>209.3669421749</v>
      </c>
      <c r="CK47" s="29">
        <f t="shared" si="84"/>
        <v>4.7493064234985323E-10</v>
      </c>
      <c r="CL47" s="29">
        <f t="shared" si="85"/>
        <v>4.7486767776843425E-10</v>
      </c>
      <c r="CM47" s="29">
        <f t="shared" si="86"/>
        <v>4.7486767798707701E-10</v>
      </c>
      <c r="CN47" s="29">
        <f t="shared" si="87"/>
        <v>4.7486767798707701E-10</v>
      </c>
      <c r="CP47" s="35"/>
      <c r="CQ47" s="35"/>
      <c r="CR47" s="35"/>
      <c r="CX47" s="35"/>
      <c r="CY47" s="35"/>
      <c r="CZ47" s="35"/>
      <c r="DF47" s="35">
        <v>1.8884359999999999E-5</v>
      </c>
      <c r="DG47" s="35">
        <v>2.968443389E-2</v>
      </c>
      <c r="DH47" s="35">
        <v>3.9321532631</v>
      </c>
      <c r="DI47" s="29">
        <f t="shared" si="48"/>
        <v>1.8801785943032472E-5</v>
      </c>
      <c r="DJ47" s="29">
        <f t="shared" si="49"/>
        <v>1.8801786994506359E-5</v>
      </c>
      <c r="DK47" s="29">
        <f t="shared" si="50"/>
        <v>1.880178699450271E-5</v>
      </c>
      <c r="DL47" s="29">
        <f t="shared" si="51"/>
        <v>1.880178699450271E-5</v>
      </c>
      <c r="DN47" s="35">
        <v>2.91173E-6</v>
      </c>
      <c r="DO47" s="35">
        <v>2.8312942791800002</v>
      </c>
      <c r="DP47" s="35">
        <v>1155.3611574070001</v>
      </c>
      <c r="DQ47" s="29">
        <f t="shared" si="52"/>
        <v>-2.6879655911360341E-6</v>
      </c>
      <c r="DR47" s="29">
        <f t="shared" si="53"/>
        <v>-2.6877695065085082E-6</v>
      </c>
      <c r="DS47" s="29">
        <f t="shared" si="54"/>
        <v>-2.6877695071895456E-6</v>
      </c>
      <c r="DT47" s="29">
        <f t="shared" si="55"/>
        <v>-2.6877695071895456E-6</v>
      </c>
      <c r="DV47" s="35">
        <v>5.6986999999999995E-7</v>
      </c>
      <c r="DW47" s="35">
        <v>3.1466654903300002</v>
      </c>
      <c r="DX47" s="35">
        <v>203.00415469949999</v>
      </c>
      <c r="DY47" s="29">
        <f t="shared" si="56"/>
        <v>5.6253185812070162E-7</v>
      </c>
      <c r="DZ47" s="29">
        <f t="shared" si="57"/>
        <v>5.6253466299748693E-7</v>
      </c>
      <c r="EA47" s="29">
        <f t="shared" si="58"/>
        <v>5.6253466298774796E-7</v>
      </c>
      <c r="EB47" s="29">
        <f t="shared" si="59"/>
        <v>5.6253466298774796E-7</v>
      </c>
      <c r="ED47" s="35">
        <v>9.2430000000000001E-8</v>
      </c>
      <c r="EE47" s="35">
        <v>2.5703454770800001</v>
      </c>
      <c r="EF47" s="35">
        <v>223.5940361765</v>
      </c>
      <c r="EG47" s="29">
        <f t="shared" si="88"/>
        <v>9.2125084940072925E-8</v>
      </c>
      <c r="EH47" s="29">
        <f t="shared" si="89"/>
        <v>9.2124830632205081E-8</v>
      </c>
      <c r="EI47" s="29">
        <f t="shared" si="90"/>
        <v>9.2124830633088338E-8</v>
      </c>
      <c r="EJ47" s="29">
        <f t="shared" si="91"/>
        <v>9.2124830633088338E-8</v>
      </c>
      <c r="EL47" s="35">
        <v>1.7719999999999999E-8</v>
      </c>
      <c r="EM47" s="35">
        <v>0.81879250825000005</v>
      </c>
      <c r="EN47" s="35">
        <v>223.5940361765</v>
      </c>
      <c r="EO47" s="29">
        <f t="shared" si="92"/>
        <v>-4.5898017404110491E-9</v>
      </c>
      <c r="EP47" s="29">
        <f t="shared" si="93"/>
        <v>-4.5903818345791806E-9</v>
      </c>
      <c r="EQ47" s="29">
        <f t="shared" si="94"/>
        <v>-4.5903818325648304E-9</v>
      </c>
      <c r="ER47" s="29">
        <f t="shared" si="95"/>
        <v>-4.5903818325648304E-9</v>
      </c>
      <c r="ET47" s="35"/>
      <c r="EU47" s="35"/>
      <c r="EV47" s="35"/>
    </row>
    <row r="48" spans="1:152" s="29" customFormat="1" ht="13.5" x14ac:dyDescent="0.3">
      <c r="N48" s="35">
        <v>4.48542E-6</v>
      </c>
      <c r="O48" s="35">
        <v>1.28990416161</v>
      </c>
      <c r="P48" s="35">
        <v>127.4717966068</v>
      </c>
      <c r="Q48" s="29">
        <f t="shared" si="0"/>
        <v>-4.3785835209151101E-6</v>
      </c>
      <c r="R48" s="29">
        <f t="shared" si="1"/>
        <v>-4.378602323897134E-6</v>
      </c>
      <c r="S48" s="29">
        <f t="shared" si="2"/>
        <v>-4.3786023238318447E-6</v>
      </c>
      <c r="T48" s="29">
        <f t="shared" si="3"/>
        <v>-4.3786023238318447E-6</v>
      </c>
      <c r="V48" s="35">
        <v>7.7588000000000004E-7</v>
      </c>
      <c r="W48" s="35">
        <v>6.2440893883499999</v>
      </c>
      <c r="X48" s="35">
        <v>302.16477565500003</v>
      </c>
      <c r="Y48" s="29">
        <f t="shared" si="4"/>
        <v>1.2073378894158353E-7</v>
      </c>
      <c r="Z48" s="29">
        <f t="shared" si="5"/>
        <v>1.2069868353669612E-7</v>
      </c>
      <c r="AA48" s="29">
        <f t="shared" si="6"/>
        <v>1.2069868365859996E-7</v>
      </c>
      <c r="AB48" s="29">
        <f t="shared" si="7"/>
        <v>1.2069868365859996E-7</v>
      </c>
      <c r="AD48" s="35">
        <v>1.6040000000000001E-7</v>
      </c>
      <c r="AE48" s="35">
        <v>0.57886320845000006</v>
      </c>
      <c r="AF48" s="35">
        <v>515.46387109299997</v>
      </c>
      <c r="AG48" s="29">
        <f t="shared" si="8"/>
        <v>-1.4273014998579353E-7</v>
      </c>
      <c r="AH48" s="29">
        <f t="shared" si="9"/>
        <v>-1.4272443099920567E-7</v>
      </c>
      <c r="AI48" s="29">
        <f t="shared" si="10"/>
        <v>-1.4272443101906611E-7</v>
      </c>
      <c r="AJ48" s="29">
        <f t="shared" si="11"/>
        <v>-1.4272443101906611E-7</v>
      </c>
      <c r="AL48" s="35">
        <v>1.9790000000000001E-8</v>
      </c>
      <c r="AM48" s="35">
        <v>1.0298100565799999</v>
      </c>
      <c r="AN48" s="35">
        <v>728.76296653099996</v>
      </c>
      <c r="AO48" s="29">
        <f t="shared" si="72"/>
        <v>1.8906510852638282E-8</v>
      </c>
      <c r="AP48" s="29">
        <f t="shared" si="73"/>
        <v>1.8907156658518011E-8</v>
      </c>
      <c r="AQ48" s="29">
        <f t="shared" si="74"/>
        <v>1.8907156656275869E-8</v>
      </c>
      <c r="AR48" s="29">
        <f t="shared" si="75"/>
        <v>1.8907156656275869E-8</v>
      </c>
      <c r="AT48" s="35">
        <v>2.86E-9</v>
      </c>
      <c r="AU48" s="35">
        <v>2.5789500457600001</v>
      </c>
      <c r="AV48" s="35">
        <v>1045.1548361876</v>
      </c>
      <c r="AW48" s="29">
        <f t="shared" si="76"/>
        <v>2.178784168692952E-9</v>
      </c>
      <c r="AX48" s="29">
        <f t="shared" si="77"/>
        <v>2.1790776646868089E-9</v>
      </c>
      <c r="AY48" s="29">
        <f t="shared" si="78"/>
        <v>2.1790776636677517E-9</v>
      </c>
      <c r="AZ48" s="29">
        <f t="shared" si="79"/>
        <v>2.1790776636677517E-9</v>
      </c>
      <c r="BB48" s="35"/>
      <c r="BC48" s="35"/>
      <c r="BD48" s="35"/>
      <c r="BJ48" s="35">
        <v>3.4270000000000002E-7</v>
      </c>
      <c r="BK48" s="35">
        <v>2.4574047059900002</v>
      </c>
      <c r="BL48" s="35">
        <v>422.66603761290003</v>
      </c>
      <c r="BM48" s="29">
        <f t="shared" si="24"/>
        <v>-3.4090218194189567E-7</v>
      </c>
      <c r="BN48" s="29">
        <f t="shared" si="25"/>
        <v>-3.4089993514419896E-7</v>
      </c>
      <c r="BO48" s="29">
        <f t="shared" si="26"/>
        <v>-3.4089993515200326E-7</v>
      </c>
      <c r="BP48" s="29">
        <f t="shared" si="27"/>
        <v>-3.4089993515200326E-7</v>
      </c>
      <c r="BR48" s="35">
        <v>8.245E-8</v>
      </c>
      <c r="BS48" s="35">
        <v>4.68121931659</v>
      </c>
      <c r="BT48" s="35">
        <v>215.7467759928</v>
      </c>
      <c r="BU48" s="29">
        <f t="shared" si="28"/>
        <v>-2.6824515303179609E-8</v>
      </c>
      <c r="BV48" s="29">
        <f t="shared" si="29"/>
        <v>-2.6821965539874676E-8</v>
      </c>
      <c r="BW48" s="29">
        <f t="shared" si="30"/>
        <v>-2.6821965548728747E-8</v>
      </c>
      <c r="BX48" s="29">
        <f t="shared" si="31"/>
        <v>-2.6821965548728747E-8</v>
      </c>
      <c r="BZ48" s="35">
        <v>1.6070000000000001E-8</v>
      </c>
      <c r="CA48" s="35">
        <v>5.5359955010000004</v>
      </c>
      <c r="CB48" s="35">
        <v>224.34479570190001</v>
      </c>
      <c r="CC48" s="29">
        <f t="shared" si="80"/>
        <v>-1.559011554675125E-8</v>
      </c>
      <c r="CD48" s="29">
        <f t="shared" si="81"/>
        <v>-1.5589982982359811E-8</v>
      </c>
      <c r="CE48" s="29">
        <f t="shared" si="82"/>
        <v>-1.5589982982820171E-8</v>
      </c>
      <c r="CF48" s="29">
        <f t="shared" si="83"/>
        <v>-1.5589982982820171E-8</v>
      </c>
      <c r="CH48" s="35">
        <v>1.9399999999999999E-9</v>
      </c>
      <c r="CI48" s="35">
        <v>4.2119380145300003</v>
      </c>
      <c r="CJ48" s="35">
        <v>124.433415221</v>
      </c>
      <c r="CK48" s="29">
        <f t="shared" si="84"/>
        <v>1.9375548301468692E-9</v>
      </c>
      <c r="CL48" s="29">
        <f t="shared" si="85"/>
        <v>1.9375529931485212E-9</v>
      </c>
      <c r="CM48" s="29">
        <f t="shared" si="86"/>
        <v>1.9375529931549013E-9</v>
      </c>
      <c r="CN48" s="29">
        <f t="shared" si="87"/>
        <v>1.9375529931549013E-9</v>
      </c>
      <c r="CP48" s="35"/>
      <c r="CQ48" s="35"/>
      <c r="CR48" s="35"/>
      <c r="CX48" s="35"/>
      <c r="CY48" s="35"/>
      <c r="CZ48" s="35"/>
      <c r="DF48" s="35">
        <v>1.610859E-5</v>
      </c>
      <c r="DG48" s="35">
        <v>1.17302463549</v>
      </c>
      <c r="DH48" s="35">
        <v>74.781598567299994</v>
      </c>
      <c r="DI48" s="29">
        <f t="shared" si="48"/>
        <v>-1.1742757297097348E-5</v>
      </c>
      <c r="DJ48" s="29">
        <f t="shared" si="49"/>
        <v>-1.1742632296877917E-5</v>
      </c>
      <c r="DK48" s="29">
        <f t="shared" si="50"/>
        <v>-1.1742632297311974E-5</v>
      </c>
      <c r="DL48" s="29">
        <f t="shared" si="51"/>
        <v>-1.1742632297311974E-5</v>
      </c>
      <c r="DN48" s="35">
        <v>2.6497100000000001E-6</v>
      </c>
      <c r="DO48" s="35">
        <v>2.4267090273299998</v>
      </c>
      <c r="DP48" s="35">
        <v>88.865680217000005</v>
      </c>
      <c r="DQ48" s="29">
        <f t="shared" si="52"/>
        <v>-1.9772088265405357E-6</v>
      </c>
      <c r="DR48" s="29">
        <f t="shared" si="53"/>
        <v>-1.977232588377647E-6</v>
      </c>
      <c r="DS48" s="29">
        <f t="shared" si="54"/>
        <v>-1.9772325882951363E-6</v>
      </c>
      <c r="DT48" s="29">
        <f t="shared" si="55"/>
        <v>-1.9772325882951363E-6</v>
      </c>
      <c r="DV48" s="35">
        <v>5.5978999999999996E-7</v>
      </c>
      <c r="DW48" s="35">
        <v>4.8410842285999998</v>
      </c>
      <c r="DX48" s="35">
        <v>234.63973644039999</v>
      </c>
      <c r="DY48" s="29">
        <f t="shared" si="56"/>
        <v>-4.0082571299118841E-7</v>
      </c>
      <c r="DZ48" s="29">
        <f t="shared" si="57"/>
        <v>-4.0081181375705376E-7</v>
      </c>
      <c r="EA48" s="29">
        <f t="shared" si="58"/>
        <v>-4.0081181380531923E-7</v>
      </c>
      <c r="EB48" s="29">
        <f t="shared" si="59"/>
        <v>-4.0081181380531923E-7</v>
      </c>
      <c r="ED48" s="35">
        <v>8.6519999999999997E-8</v>
      </c>
      <c r="EE48" s="35">
        <v>1.7580810088100001</v>
      </c>
      <c r="EF48" s="35">
        <v>429.77958461370002</v>
      </c>
      <c r="EG48" s="29">
        <f t="shared" si="88"/>
        <v>-6.6933607500669051E-8</v>
      </c>
      <c r="EH48" s="29">
        <f t="shared" si="89"/>
        <v>-6.6930035713350342E-8</v>
      </c>
      <c r="EI48" s="29">
        <f t="shared" si="90"/>
        <v>-6.6930035725753697E-8</v>
      </c>
      <c r="EJ48" s="29">
        <f t="shared" si="91"/>
        <v>-6.6930035725753697E-8</v>
      </c>
      <c r="EL48" s="35">
        <v>1.9020000000000001E-8</v>
      </c>
      <c r="EM48" s="35">
        <v>2.00472814984</v>
      </c>
      <c r="EN48" s="35">
        <v>831.85574074960005</v>
      </c>
      <c r="EO48" s="29">
        <f t="shared" si="92"/>
        <v>-1.8669332244688029E-8</v>
      </c>
      <c r="EP48" s="29">
        <f t="shared" si="93"/>
        <v>-1.8668873677995256E-8</v>
      </c>
      <c r="EQ48" s="29">
        <f t="shared" si="94"/>
        <v>-1.8668873679588125E-8</v>
      </c>
      <c r="ER48" s="29">
        <f t="shared" si="95"/>
        <v>-1.8668873679588125E-8</v>
      </c>
      <c r="ET48" s="35"/>
      <c r="EU48" s="35"/>
      <c r="EV48" s="35"/>
    </row>
    <row r="49" spans="1:152" s="29" customFormat="1" ht="13.5" x14ac:dyDescent="0.3">
      <c r="A49" s="33" t="s">
        <v>26</v>
      </c>
      <c r="B49" s="32" t="s">
        <v>196</v>
      </c>
      <c r="C49" s="33" t="s">
        <v>228</v>
      </c>
      <c r="D49" s="33" t="s">
        <v>26</v>
      </c>
      <c r="E49" s="33" t="s">
        <v>26</v>
      </c>
      <c r="F49" s="33" t="s">
        <v>26</v>
      </c>
      <c r="N49" s="35">
        <v>5.46358E-6</v>
      </c>
      <c r="O49" s="35">
        <v>2.1267855421099999</v>
      </c>
      <c r="P49" s="35">
        <v>350.33211960040001</v>
      </c>
      <c r="Q49" s="29">
        <f t="shared" si="0"/>
        <v>2.0286229229578664E-7</v>
      </c>
      <c r="R49" s="29">
        <f t="shared" si="1"/>
        <v>2.0315223622657737E-7</v>
      </c>
      <c r="S49" s="29">
        <f t="shared" si="2"/>
        <v>2.031522352197605E-7</v>
      </c>
      <c r="T49" s="29">
        <f t="shared" si="3"/>
        <v>2.031522352197605E-7</v>
      </c>
      <c r="V49" s="35">
        <v>6.1557E-7</v>
      </c>
      <c r="W49" s="35">
        <v>1.82789612597</v>
      </c>
      <c r="X49" s="35">
        <v>195.13984817330001</v>
      </c>
      <c r="Y49" s="29">
        <f t="shared" si="4"/>
        <v>1.7304145863048303E-7</v>
      </c>
      <c r="Z49" s="29">
        <f t="shared" si="5"/>
        <v>1.7302398404876069E-7</v>
      </c>
      <c r="AA49" s="29">
        <f t="shared" si="6"/>
        <v>1.7302398410944105E-7</v>
      </c>
      <c r="AB49" s="29">
        <f t="shared" si="7"/>
        <v>1.7302398410944105E-7</v>
      </c>
      <c r="AD49" s="35">
        <v>1.1154E-7</v>
      </c>
      <c r="AE49" s="35">
        <v>5.9221684477999998</v>
      </c>
      <c r="AF49" s="35">
        <v>536.80451209540001</v>
      </c>
      <c r="AG49" s="29">
        <f t="shared" si="8"/>
        <v>-5.3839301323129348E-8</v>
      </c>
      <c r="AH49" s="29">
        <f t="shared" si="9"/>
        <v>-5.3831352299861423E-8</v>
      </c>
      <c r="AI49" s="29">
        <f t="shared" si="10"/>
        <v>-5.3831352327464539E-8</v>
      </c>
      <c r="AJ49" s="29">
        <f t="shared" si="11"/>
        <v>-5.3831352327464539E-8</v>
      </c>
      <c r="AL49" s="35">
        <v>1.8679999999999999E-8</v>
      </c>
      <c r="AM49" s="35">
        <v>3.0938354617699999</v>
      </c>
      <c r="AN49" s="35">
        <v>422.66603761290003</v>
      </c>
      <c r="AO49" s="29">
        <f t="shared" si="72"/>
        <v>-1.6079761011969369E-8</v>
      </c>
      <c r="AP49" s="29">
        <f t="shared" si="73"/>
        <v>-1.6080370093744023E-8</v>
      </c>
      <c r="AQ49" s="29">
        <f t="shared" si="74"/>
        <v>-1.608037009162913E-8</v>
      </c>
      <c r="AR49" s="29">
        <f t="shared" si="75"/>
        <v>-1.608037009162913E-8</v>
      </c>
      <c r="AT49" s="35">
        <v>2.23E-9</v>
      </c>
      <c r="AU49" s="35">
        <v>3.5798003440100001</v>
      </c>
      <c r="AV49" s="35">
        <v>1155.3611574070001</v>
      </c>
      <c r="AW49" s="29">
        <f t="shared" si="76"/>
        <v>-2.091797779213849E-9</v>
      </c>
      <c r="AX49" s="29">
        <f t="shared" si="77"/>
        <v>-2.0919330990011409E-9</v>
      </c>
      <c r="AY49" s="29">
        <f t="shared" si="78"/>
        <v>-2.0919330985313607E-9</v>
      </c>
      <c r="AZ49" s="29">
        <f t="shared" si="79"/>
        <v>-2.0919330985313607E-9</v>
      </c>
      <c r="BB49" s="35"/>
      <c r="BC49" s="35"/>
      <c r="BD49" s="35"/>
      <c r="BJ49" s="35">
        <v>3.4312999999999998E-7</v>
      </c>
      <c r="BK49" s="35">
        <v>5.9799451479799997</v>
      </c>
      <c r="BL49" s="35">
        <v>412.3710968744</v>
      </c>
      <c r="BM49" s="29">
        <f t="shared" si="24"/>
        <v>3.4100831857484547E-7</v>
      </c>
      <c r="BN49" s="29">
        <f t="shared" si="25"/>
        <v>3.4101069944391329E-7</v>
      </c>
      <c r="BO49" s="29">
        <f t="shared" si="26"/>
        <v>3.4101069943564811E-7</v>
      </c>
      <c r="BP49" s="29">
        <f t="shared" si="27"/>
        <v>3.4101069943564811E-7</v>
      </c>
      <c r="BR49" s="35">
        <v>8.9579999999999999E-8</v>
      </c>
      <c r="BS49" s="35">
        <v>0.46482448501000001</v>
      </c>
      <c r="BT49" s="35">
        <v>429.77958461370002</v>
      </c>
      <c r="BU49" s="29">
        <f t="shared" si="28"/>
        <v>3.5602407698878286E-8</v>
      </c>
      <c r="BV49" s="29">
        <f t="shared" si="29"/>
        <v>3.5607762888077028E-8</v>
      </c>
      <c r="BW49" s="29">
        <f t="shared" si="30"/>
        <v>3.560776286948163E-8</v>
      </c>
      <c r="BX49" s="29">
        <f t="shared" si="31"/>
        <v>3.560776286948163E-8</v>
      </c>
      <c r="BZ49" s="35">
        <v>1.172E-8</v>
      </c>
      <c r="CA49" s="35">
        <v>4.7101777599399997</v>
      </c>
      <c r="CB49" s="35">
        <v>203.00415469949999</v>
      </c>
      <c r="CC49" s="29">
        <f t="shared" si="80"/>
        <v>-1.7904388897945175E-9</v>
      </c>
      <c r="CD49" s="29">
        <f t="shared" si="81"/>
        <v>-1.7900824694590714E-9</v>
      </c>
      <c r="CE49" s="29">
        <f t="shared" si="82"/>
        <v>-1.7900824706967383E-9</v>
      </c>
      <c r="CF49" s="29">
        <f t="shared" si="83"/>
        <v>-1.7900824706967383E-9</v>
      </c>
      <c r="CH49" s="35">
        <v>1.45E-9</v>
      </c>
      <c r="CI49" s="35">
        <v>4.7968925961400002</v>
      </c>
      <c r="CJ49" s="35">
        <v>88.865680217000005</v>
      </c>
      <c r="CK49" s="29">
        <f t="shared" si="84"/>
        <v>1.4486630683125028E-9</v>
      </c>
      <c r="CL49" s="29">
        <f t="shared" si="85"/>
        <v>1.4486622296014392E-9</v>
      </c>
      <c r="CM49" s="29">
        <f t="shared" si="86"/>
        <v>1.4486622296043521E-9</v>
      </c>
      <c r="CN49" s="29">
        <f t="shared" si="87"/>
        <v>1.4486622296043521E-9</v>
      </c>
      <c r="CP49" s="35"/>
      <c r="CQ49" s="35"/>
      <c r="CR49" s="35"/>
      <c r="CX49" s="35"/>
      <c r="CY49" s="35"/>
      <c r="CZ49" s="35"/>
      <c r="DF49" s="35">
        <v>1.462631E-5</v>
      </c>
      <c r="DG49" s="35">
        <v>1.9258813401699999</v>
      </c>
      <c r="DH49" s="35">
        <v>216.4804891757</v>
      </c>
      <c r="DI49" s="29">
        <f t="shared" si="48"/>
        <v>9.7488907909969101E-6</v>
      </c>
      <c r="DJ49" s="29">
        <f t="shared" si="49"/>
        <v>9.7485329821824775E-6</v>
      </c>
      <c r="DK49" s="29">
        <f t="shared" si="50"/>
        <v>9.7485329834249749E-6</v>
      </c>
      <c r="DL49" s="29">
        <f t="shared" si="51"/>
        <v>9.7485329834249749E-6</v>
      </c>
      <c r="DN49" s="35">
        <v>2.6486400000000002E-6</v>
      </c>
      <c r="DO49" s="35">
        <v>5.8286058898500004</v>
      </c>
      <c r="DP49" s="35">
        <v>149.56319713459999</v>
      </c>
      <c r="DQ49" s="29">
        <f t="shared" si="52"/>
        <v>-1.040726088786514E-6</v>
      </c>
      <c r="DR49" s="29">
        <f t="shared" si="53"/>
        <v>-1.0406708694891496E-6</v>
      </c>
      <c r="DS49" s="29">
        <f t="shared" si="54"/>
        <v>-1.0406708696808977E-6</v>
      </c>
      <c r="DT49" s="29">
        <f t="shared" si="55"/>
        <v>-1.0406708696808977E-6</v>
      </c>
      <c r="DV49" s="35">
        <v>5.2939999999999996E-7</v>
      </c>
      <c r="DW49" s="35">
        <v>5.0778054844399998</v>
      </c>
      <c r="DX49" s="35">
        <v>330.61896365820002</v>
      </c>
      <c r="DY49" s="29">
        <f t="shared" si="56"/>
        <v>-2.7575778850139273E-7</v>
      </c>
      <c r="DZ49" s="29">
        <f t="shared" si="57"/>
        <v>-2.757804364642578E-7</v>
      </c>
      <c r="EA49" s="29">
        <f t="shared" si="58"/>
        <v>-2.757804363856146E-7</v>
      </c>
      <c r="EB49" s="29">
        <f t="shared" si="59"/>
        <v>-2.757804363856146E-7</v>
      </c>
      <c r="ED49" s="35">
        <v>7.5639999999999994E-8</v>
      </c>
      <c r="EE49" s="35">
        <v>1.4563510720199999</v>
      </c>
      <c r="EF49" s="35">
        <v>654.12438031559998</v>
      </c>
      <c r="EG49" s="29">
        <f t="shared" si="88"/>
        <v>6.6888587870251426E-8</v>
      </c>
      <c r="EH49" s="29">
        <f t="shared" si="89"/>
        <v>6.6885085613896099E-8</v>
      </c>
      <c r="EI49" s="29">
        <f t="shared" si="90"/>
        <v>6.6885085626058671E-8</v>
      </c>
      <c r="EJ49" s="29">
        <f t="shared" si="91"/>
        <v>6.6885085626058671E-8</v>
      </c>
      <c r="EL49" s="35">
        <v>1.6000000000000001E-8</v>
      </c>
      <c r="EM49" s="35">
        <v>5.4118516767599996</v>
      </c>
      <c r="EN49" s="35">
        <v>824.74219374879999</v>
      </c>
      <c r="EO49" s="29">
        <f t="shared" si="92"/>
        <v>1.5985668985556902E-8</v>
      </c>
      <c r="EP49" s="29">
        <f t="shared" si="93"/>
        <v>1.5985584217609833E-8</v>
      </c>
      <c r="EQ49" s="29">
        <f t="shared" si="94"/>
        <v>1.5985584217904624E-8</v>
      </c>
      <c r="ER49" s="29">
        <f t="shared" si="95"/>
        <v>1.5985584217904624E-8</v>
      </c>
      <c r="ET49" s="35"/>
      <c r="EU49" s="35"/>
      <c r="EV49" s="35"/>
    </row>
    <row r="50" spans="1:152" s="29" customFormat="1" ht="13.5" x14ac:dyDescent="0.3">
      <c r="N50" s="35">
        <v>4.7805399999999996E-6</v>
      </c>
      <c r="O50" s="35">
        <v>2.9648805433800001</v>
      </c>
      <c r="P50" s="35">
        <v>137.03302416240001</v>
      </c>
      <c r="Q50" s="29">
        <f t="shared" si="0"/>
        <v>2.1997801861754383E-6</v>
      </c>
      <c r="R50" s="29">
        <f t="shared" si="1"/>
        <v>2.1996920212578242E-6</v>
      </c>
      <c r="S50" s="29">
        <f t="shared" si="2"/>
        <v>2.1996920215639758E-6</v>
      </c>
      <c r="T50" s="29">
        <f t="shared" si="3"/>
        <v>2.1996920215639758E-6</v>
      </c>
      <c r="V50" s="35">
        <v>6.1900000000000002E-7</v>
      </c>
      <c r="W50" s="35">
        <v>4.2934436338499999</v>
      </c>
      <c r="X50" s="35">
        <v>127.4717966068</v>
      </c>
      <c r="Y50" s="29">
        <f t="shared" si="4"/>
        <v>6.1698837554889159E-7</v>
      </c>
      <c r="Z50" s="29">
        <f t="shared" si="5"/>
        <v>6.1698933893325174E-7</v>
      </c>
      <c r="AA50" s="29">
        <f t="shared" si="6"/>
        <v>6.1698933892990681E-7</v>
      </c>
      <c r="AB50" s="29">
        <f t="shared" si="7"/>
        <v>6.1698933892990681E-7</v>
      </c>
      <c r="AD50" s="35">
        <v>1.4068000000000001E-7</v>
      </c>
      <c r="AE50" s="35">
        <v>0.206752937</v>
      </c>
      <c r="AF50" s="35">
        <v>838.96928775039999</v>
      </c>
      <c r="AG50" s="29">
        <f t="shared" si="8"/>
        <v>4.2106016247049241E-8</v>
      </c>
      <c r="AH50" s="29">
        <f t="shared" si="9"/>
        <v>4.2123086768877906E-8</v>
      </c>
      <c r="AI50" s="29">
        <f t="shared" si="10"/>
        <v>4.2123086709602381E-8</v>
      </c>
      <c r="AJ50" s="29">
        <f t="shared" si="11"/>
        <v>4.2123086709602381E-8</v>
      </c>
      <c r="AL50" s="35">
        <v>1.8460000000000001E-8</v>
      </c>
      <c r="AM50" s="35">
        <v>4.1522598544999996</v>
      </c>
      <c r="AN50" s="35">
        <v>536.80451209540001</v>
      </c>
      <c r="AO50" s="29">
        <f t="shared" si="72"/>
        <v>1.7610164459189484E-8</v>
      </c>
      <c r="AP50" s="29">
        <f t="shared" si="73"/>
        <v>1.7610614921249068E-8</v>
      </c>
      <c r="AQ50" s="29">
        <f t="shared" si="74"/>
        <v>1.7610614919685048E-8</v>
      </c>
      <c r="AR50" s="29">
        <f t="shared" si="75"/>
        <v>1.7610614919685048E-8</v>
      </c>
      <c r="AT50" s="35">
        <v>2.6099999999999999E-9</v>
      </c>
      <c r="AU50" s="35">
        <v>2.0456414351899999</v>
      </c>
      <c r="AV50" s="35">
        <v>1677.9385755008</v>
      </c>
      <c r="AW50" s="29">
        <f t="shared" si="76"/>
        <v>-1.3566092299378974E-9</v>
      </c>
      <c r="AX50" s="29">
        <f t="shared" si="77"/>
        <v>-1.3571763201664709E-9</v>
      </c>
      <c r="AY50" s="29">
        <f t="shared" si="78"/>
        <v>-1.3571763181974254E-9</v>
      </c>
      <c r="AZ50" s="29">
        <f t="shared" si="79"/>
        <v>-1.3571763181974254E-9</v>
      </c>
      <c r="BB50" s="35"/>
      <c r="BC50" s="35"/>
      <c r="BD50" s="35"/>
      <c r="BJ50" s="35">
        <v>3.3786999999999999E-7</v>
      </c>
      <c r="BK50" s="35">
        <v>1.1407339295100001</v>
      </c>
      <c r="BL50" s="35">
        <v>949.17560896980001</v>
      </c>
      <c r="BM50" s="29">
        <f t="shared" si="24"/>
        <v>-2.2319616978958118E-7</v>
      </c>
      <c r="BN50" s="29">
        <f t="shared" si="25"/>
        <v>-2.2323266324915802E-7</v>
      </c>
      <c r="BO50" s="29">
        <f t="shared" si="26"/>
        <v>-2.2323266312244374E-7</v>
      </c>
      <c r="BP50" s="29">
        <f t="shared" si="27"/>
        <v>-2.2323266312244374E-7</v>
      </c>
      <c r="BR50" s="35">
        <v>6.5470000000000003E-8</v>
      </c>
      <c r="BS50" s="35">
        <v>3.01351967549</v>
      </c>
      <c r="BT50" s="35">
        <v>949.17560896980001</v>
      </c>
      <c r="BU50" s="29">
        <f t="shared" si="28"/>
        <v>5.9789931507286837E-8</v>
      </c>
      <c r="BV50" s="29">
        <f t="shared" si="29"/>
        <v>5.9786093054289303E-8</v>
      </c>
      <c r="BW50" s="29">
        <f t="shared" si="30"/>
        <v>5.9786093067620344E-8</v>
      </c>
      <c r="BX50" s="29">
        <f t="shared" si="31"/>
        <v>5.9786093067620344E-8</v>
      </c>
      <c r="BZ50" s="35">
        <v>1.2310000000000001E-8</v>
      </c>
      <c r="CA50" s="35">
        <v>0.25115931879999998</v>
      </c>
      <c r="CB50" s="35">
        <v>3.9321532631</v>
      </c>
      <c r="CC50" s="29">
        <f t="shared" si="80"/>
        <v>1.1704208300883176E-8</v>
      </c>
      <c r="CD50" s="29">
        <f t="shared" si="81"/>
        <v>1.170421057431846E-8</v>
      </c>
      <c r="CE50" s="29">
        <f t="shared" si="82"/>
        <v>1.1704210574310565E-8</v>
      </c>
      <c r="CF50" s="29">
        <f t="shared" si="83"/>
        <v>1.1704210574310565E-8</v>
      </c>
      <c r="CH50" s="35">
        <v>1.51E-9</v>
      </c>
      <c r="CI50" s="35">
        <v>3.8201088413400002</v>
      </c>
      <c r="CJ50" s="35">
        <v>536.80451209540001</v>
      </c>
      <c r="CK50" s="29">
        <f t="shared" si="84"/>
        <v>1.5094274447913196E-9</v>
      </c>
      <c r="CL50" s="29">
        <f t="shared" si="85"/>
        <v>1.5094240564676737E-9</v>
      </c>
      <c r="CM50" s="29">
        <f t="shared" si="86"/>
        <v>1.5094240564794569E-9</v>
      </c>
      <c r="CN50" s="29">
        <f t="shared" si="87"/>
        <v>1.5094240564794569E-9</v>
      </c>
      <c r="CP50" s="35"/>
      <c r="CQ50" s="35"/>
      <c r="CR50" s="35"/>
      <c r="CX50" s="35"/>
      <c r="CY50" s="35"/>
      <c r="CZ50" s="35"/>
      <c r="DF50" s="35">
        <v>1.4745469999999999E-5</v>
      </c>
      <c r="DG50" s="35">
        <v>5.6767046112999999</v>
      </c>
      <c r="DH50" s="35">
        <v>203.7378678824</v>
      </c>
      <c r="DI50" s="29">
        <f t="shared" si="48"/>
        <v>-1.3347361444244173E-5</v>
      </c>
      <c r="DJ50" s="29">
        <f t="shared" si="49"/>
        <v>-1.3347167886298979E-5</v>
      </c>
      <c r="DK50" s="29">
        <f t="shared" si="50"/>
        <v>-1.3347167886971121E-5</v>
      </c>
      <c r="DL50" s="29">
        <f t="shared" si="51"/>
        <v>-1.3347167886971121E-5</v>
      </c>
      <c r="DN50" s="35">
        <v>3.16777E-6</v>
      </c>
      <c r="DO50" s="35">
        <v>3.5839565574900001</v>
      </c>
      <c r="DP50" s="35">
        <v>515.46387109299997</v>
      </c>
      <c r="DQ50" s="29">
        <f t="shared" si="52"/>
        <v>2.595904988481453E-6</v>
      </c>
      <c r="DR50" s="29">
        <f t="shared" si="53"/>
        <v>2.5957631233204833E-6</v>
      </c>
      <c r="DS50" s="29">
        <f t="shared" si="54"/>
        <v>2.5957631238131312E-6</v>
      </c>
      <c r="DT50" s="29">
        <f t="shared" si="55"/>
        <v>2.5957631238131312E-6</v>
      </c>
      <c r="DV50" s="35">
        <v>5.0635000000000003E-7</v>
      </c>
      <c r="DW50" s="35">
        <v>2.7731857072800001</v>
      </c>
      <c r="DX50" s="35">
        <v>942.06206196899996</v>
      </c>
      <c r="DY50" s="29">
        <f t="shared" si="56"/>
        <v>3.6157104211632737E-7</v>
      </c>
      <c r="DZ50" s="29">
        <f t="shared" si="57"/>
        <v>3.6152041761787914E-7</v>
      </c>
      <c r="EA50" s="29">
        <f t="shared" si="58"/>
        <v>3.6152041779368369E-7</v>
      </c>
      <c r="EB50" s="29">
        <f t="shared" si="59"/>
        <v>3.6152041779368369E-7</v>
      </c>
      <c r="ED50" s="35">
        <v>7.0580000000000001E-8</v>
      </c>
      <c r="EE50" s="35">
        <v>5.4739478606500001</v>
      </c>
      <c r="EF50" s="35">
        <v>1045.1548361876</v>
      </c>
      <c r="EG50" s="29">
        <f t="shared" si="88"/>
        <v>-6.3302968047007163E-8</v>
      </c>
      <c r="EH50" s="29">
        <f t="shared" si="89"/>
        <v>-6.3307912376707605E-8</v>
      </c>
      <c r="EI50" s="29">
        <f t="shared" si="90"/>
        <v>-6.3307912359541397E-8</v>
      </c>
      <c r="EJ50" s="29">
        <f t="shared" si="91"/>
        <v>-6.3307912359541397E-8</v>
      </c>
      <c r="EL50" s="35">
        <v>1.5049999999999999E-8</v>
      </c>
      <c r="EM50" s="35">
        <v>5.9552074725299997</v>
      </c>
      <c r="EN50" s="35">
        <v>422.66603761290003</v>
      </c>
      <c r="EO50" s="29">
        <f t="shared" si="92"/>
        <v>1.4568125443905604E-8</v>
      </c>
      <c r="EP50" s="29">
        <f t="shared" si="93"/>
        <v>1.4568367461110724E-8</v>
      </c>
      <c r="EQ50" s="29">
        <f t="shared" si="94"/>
        <v>1.4568367460270427E-8</v>
      </c>
      <c r="ER50" s="29">
        <f t="shared" si="95"/>
        <v>1.4568367460270427E-8</v>
      </c>
      <c r="ET50" s="35"/>
      <c r="EU50" s="35"/>
      <c r="EV50" s="35"/>
    </row>
    <row r="51" spans="1:152" s="29" customFormat="1" ht="13.5" x14ac:dyDescent="0.3">
      <c r="A51" s="29" t="s">
        <v>198</v>
      </c>
      <c r="B51" s="29" t="s">
        <v>199</v>
      </c>
      <c r="C51" s="29" t="s">
        <v>200</v>
      </c>
      <c r="N51" s="35">
        <v>3.5494400000000001E-6</v>
      </c>
      <c r="O51" s="35">
        <v>3.0128648302999999</v>
      </c>
      <c r="P51" s="35">
        <v>838.96928775039999</v>
      </c>
      <c r="Q51" s="29">
        <f t="shared" si="0"/>
        <v>-2.1181243291239634E-6</v>
      </c>
      <c r="R51" s="29">
        <f t="shared" si="1"/>
        <v>-2.1184865289408206E-6</v>
      </c>
      <c r="S51" s="29">
        <f t="shared" si="2"/>
        <v>-2.1184865276831605E-6</v>
      </c>
      <c r="T51" s="29">
        <f t="shared" si="3"/>
        <v>-2.1184865276831605E-6</v>
      </c>
      <c r="V51" s="35">
        <v>6.7105999999999998E-7</v>
      </c>
      <c r="W51" s="35">
        <v>0.28961738594999997</v>
      </c>
      <c r="X51" s="35">
        <v>4.6658664459999999</v>
      </c>
      <c r="Y51" s="29">
        <f t="shared" si="4"/>
        <v>6.2675725109437643E-7</v>
      </c>
      <c r="Z51" s="29">
        <f t="shared" si="5"/>
        <v>6.267574206884887E-7</v>
      </c>
      <c r="AA51" s="29">
        <f t="shared" si="6"/>
        <v>6.267574206878998E-7</v>
      </c>
      <c r="AB51" s="29">
        <f t="shared" si="7"/>
        <v>6.267574206878998E-7</v>
      </c>
      <c r="AD51" s="35">
        <v>1.1012999999999999E-7</v>
      </c>
      <c r="AE51" s="35">
        <v>5.6020798277399999</v>
      </c>
      <c r="AF51" s="35">
        <v>728.76296653099996</v>
      </c>
      <c r="AG51" s="29">
        <f t="shared" si="8"/>
        <v>1.7525283737441747E-8</v>
      </c>
      <c r="AH51" s="29">
        <f t="shared" si="9"/>
        <v>1.7513272634993889E-8</v>
      </c>
      <c r="AI51" s="29">
        <f t="shared" si="10"/>
        <v>1.7513272676702245E-8</v>
      </c>
      <c r="AJ51" s="29">
        <f t="shared" si="11"/>
        <v>1.7513272676702245E-8</v>
      </c>
      <c r="AL51" s="35">
        <v>2.194E-8</v>
      </c>
      <c r="AM51" s="35">
        <v>1.1891850101300001</v>
      </c>
      <c r="AN51" s="35">
        <v>1066.49547719</v>
      </c>
      <c r="AO51" s="29">
        <f t="shared" si="72"/>
        <v>2.0695259077042256E-8</v>
      </c>
      <c r="AP51" s="29">
        <f t="shared" si="73"/>
        <v>2.0694081092938138E-8</v>
      </c>
      <c r="AQ51" s="29">
        <f t="shared" si="74"/>
        <v>2.0694081097029582E-8</v>
      </c>
      <c r="AR51" s="29">
        <f t="shared" si="75"/>
        <v>2.0694081097029582E-8</v>
      </c>
      <c r="AT51" s="35">
        <v>2.1799999999999999E-9</v>
      </c>
      <c r="AU51" s="35">
        <v>2.6196712532699999</v>
      </c>
      <c r="AV51" s="35">
        <v>536.80451209540001</v>
      </c>
      <c r="AW51" s="29">
        <f t="shared" si="76"/>
        <v>7.3279400478742499E-10</v>
      </c>
      <c r="AX51" s="29">
        <f t="shared" si="77"/>
        <v>7.3262693447437995E-10</v>
      </c>
      <c r="AY51" s="29">
        <f t="shared" si="78"/>
        <v>7.3262693505453724E-10</v>
      </c>
      <c r="AZ51" s="29">
        <f t="shared" si="79"/>
        <v>7.3262693505453724E-10</v>
      </c>
      <c r="BB51" s="35"/>
      <c r="BC51" s="35"/>
      <c r="BD51" s="35"/>
      <c r="BJ51" s="35">
        <v>3.1632999999999997E-7</v>
      </c>
      <c r="BK51" s="35">
        <v>4.1472215300700004</v>
      </c>
      <c r="BL51" s="35">
        <v>437.64389113990001</v>
      </c>
      <c r="BM51" s="29">
        <f t="shared" si="24"/>
        <v>8.1265287754541412E-8</v>
      </c>
      <c r="BN51" s="29">
        <f t="shared" si="25"/>
        <v>8.124500645434959E-8</v>
      </c>
      <c r="BO51" s="29">
        <f t="shared" si="26"/>
        <v>8.1245006524776502E-8</v>
      </c>
      <c r="BP51" s="29">
        <f t="shared" si="27"/>
        <v>8.1245006524776502E-8</v>
      </c>
      <c r="BR51" s="35">
        <v>7.2510000000000005E-8</v>
      </c>
      <c r="BS51" s="35">
        <v>5.9709818691200001</v>
      </c>
      <c r="BT51" s="35">
        <v>149.56319713459999</v>
      </c>
      <c r="BU51" s="29">
        <f t="shared" si="28"/>
        <v>-3.7664257594469591E-8</v>
      </c>
      <c r="BV51" s="29">
        <f t="shared" si="29"/>
        <v>-3.7662852843241856E-8</v>
      </c>
      <c r="BW51" s="29">
        <f t="shared" si="30"/>
        <v>-3.766285284811984E-8</v>
      </c>
      <c r="BX51" s="29">
        <f t="shared" si="31"/>
        <v>-3.766285284811984E-8</v>
      </c>
      <c r="BZ51" s="35">
        <v>1.105E-8</v>
      </c>
      <c r="CA51" s="35">
        <v>1.0159542767600001</v>
      </c>
      <c r="CB51" s="35">
        <v>21.340641002400002</v>
      </c>
      <c r="CC51" s="29">
        <f t="shared" si="80"/>
        <v>2.2843450615270439E-9</v>
      </c>
      <c r="CD51" s="29">
        <f t="shared" si="81"/>
        <v>2.2843800352690403E-9</v>
      </c>
      <c r="CE51" s="29">
        <f t="shared" si="82"/>
        <v>2.2843800351475944E-9</v>
      </c>
      <c r="CF51" s="29">
        <f t="shared" si="83"/>
        <v>2.2843800351475944E-9</v>
      </c>
      <c r="CH51" s="35">
        <v>1.0000000000000001E-9</v>
      </c>
      <c r="CI51" s="35">
        <v>3.5965453680000002E-2</v>
      </c>
      <c r="CJ51" s="35">
        <v>949.17560896980001</v>
      </c>
      <c r="CK51" s="29">
        <f t="shared" si="84"/>
        <v>-9.6751509198711885E-10</v>
      </c>
      <c r="CL51" s="29">
        <f t="shared" si="85"/>
        <v>-9.6747870695715873E-10</v>
      </c>
      <c r="CM51" s="29">
        <f t="shared" si="86"/>
        <v>-9.6747870708353931E-10</v>
      </c>
      <c r="CN51" s="29">
        <f t="shared" si="87"/>
        <v>-9.6747870708353931E-10</v>
      </c>
      <c r="CP51" s="35"/>
      <c r="CQ51" s="35"/>
      <c r="CR51" s="35"/>
      <c r="CX51" s="35"/>
      <c r="CY51" s="35"/>
      <c r="CZ51" s="35"/>
      <c r="DF51" s="35">
        <v>1.395109E-5</v>
      </c>
      <c r="DG51" s="35">
        <v>5.9366940492899998</v>
      </c>
      <c r="DH51" s="35">
        <v>127.4717966068</v>
      </c>
      <c r="DI51" s="29">
        <f t="shared" si="48"/>
        <v>-2.127522338225098E-6</v>
      </c>
      <c r="DJ51" s="29">
        <f t="shared" si="49"/>
        <v>-2.1272559162355176E-6</v>
      </c>
      <c r="DK51" s="29">
        <f t="shared" si="50"/>
        <v>-2.1272559171606665E-6</v>
      </c>
      <c r="DL51" s="29">
        <f t="shared" si="51"/>
        <v>-2.1272559171606665E-6</v>
      </c>
      <c r="DN51" s="35">
        <v>2.9432399999999999E-6</v>
      </c>
      <c r="DO51" s="35">
        <v>2.8163277898299999</v>
      </c>
      <c r="DP51" s="35">
        <v>11.045700263900001</v>
      </c>
      <c r="DQ51" s="29">
        <f t="shared" si="52"/>
        <v>-2.9119857971310524E-6</v>
      </c>
      <c r="DR51" s="29">
        <f t="shared" si="53"/>
        <v>-2.9119850808581421E-6</v>
      </c>
      <c r="DS51" s="29">
        <f t="shared" si="54"/>
        <v>-2.9119850808606294E-6</v>
      </c>
      <c r="DT51" s="29">
        <f t="shared" si="55"/>
        <v>-2.9119850808606294E-6</v>
      </c>
      <c r="DV51" s="35">
        <v>4.1648999999999999E-7</v>
      </c>
      <c r="DW51" s="35">
        <v>4.7901421100499997</v>
      </c>
      <c r="DX51" s="35">
        <v>63.735898303399999</v>
      </c>
      <c r="DY51" s="29">
        <f t="shared" si="56"/>
        <v>3.7359331806579473E-7</v>
      </c>
      <c r="DZ51" s="29">
        <f t="shared" si="57"/>
        <v>3.7359153940380075E-7</v>
      </c>
      <c r="EA51" s="29">
        <f t="shared" si="58"/>
        <v>3.7359153940997699E-7</v>
      </c>
      <c r="EB51" s="29">
        <f t="shared" si="59"/>
        <v>3.7359153940997699E-7</v>
      </c>
      <c r="ED51" s="35">
        <v>6.9699999999999995E-8</v>
      </c>
      <c r="EE51" s="35">
        <v>1.51811695028</v>
      </c>
      <c r="EF51" s="35">
        <v>422.66603761290003</v>
      </c>
      <c r="EG51" s="29">
        <f t="shared" si="88"/>
        <v>-3.5177497052292434E-8</v>
      </c>
      <c r="EH51" s="29">
        <f t="shared" si="89"/>
        <v>-3.5173641784584096E-8</v>
      </c>
      <c r="EI51" s="29">
        <f t="shared" si="90"/>
        <v>-3.5173641797971584E-8</v>
      </c>
      <c r="EJ51" s="29">
        <f t="shared" si="91"/>
        <v>-3.5173641797971584E-8</v>
      </c>
      <c r="EL51" s="35">
        <v>1.133E-8</v>
      </c>
      <c r="EM51" s="35">
        <v>1.1151297394599999</v>
      </c>
      <c r="EN51" s="35">
        <v>838.96928775039999</v>
      </c>
      <c r="EO51" s="29">
        <f t="shared" si="92"/>
        <v>-6.4386141419448549E-9</v>
      </c>
      <c r="EP51" s="29">
        <f t="shared" si="93"/>
        <v>-6.4374284697537746E-9</v>
      </c>
      <c r="EQ51" s="29">
        <f t="shared" si="94"/>
        <v>-6.4374284738711554E-9</v>
      </c>
      <c r="ER51" s="29">
        <f t="shared" si="95"/>
        <v>-6.4374284738711554E-9</v>
      </c>
      <c r="ET51" s="35"/>
      <c r="EU51" s="35"/>
      <c r="EV51" s="35"/>
    </row>
    <row r="52" spans="1:152" s="16" customFormat="1" ht="13.5" x14ac:dyDescent="0.3">
      <c r="A52" s="29">
        <f>F43</f>
        <v>9.5864104686174194</v>
      </c>
      <c r="B52" s="29">
        <f xml:space="preserve"> 0.0057755183 * A52</f>
        <v>5.5366489092811479E-2</v>
      </c>
      <c r="C52" s="29">
        <f xml:space="preserve"> Tau - B52/DAYSinMILLENNIUM</f>
        <v>1.6241743793744247E-2</v>
      </c>
      <c r="D52" s="29"/>
      <c r="E52" s="29"/>
      <c r="F52" s="29"/>
      <c r="G52" s="29"/>
      <c r="N52" s="40">
        <v>4.51827E-6</v>
      </c>
      <c r="O52" s="40">
        <v>1.04436664241</v>
      </c>
      <c r="P52" s="40">
        <v>490.3340891794</v>
      </c>
      <c r="Q52" s="29">
        <f t="shared" si="0"/>
        <v>-4.1320851863199642E-6</v>
      </c>
      <c r="R52" s="29">
        <f t="shared" si="1"/>
        <v>-4.1319493237265744E-6</v>
      </c>
      <c r="S52" s="29">
        <f t="shared" si="2"/>
        <v>-4.1319493241983954E-6</v>
      </c>
      <c r="T52" s="29">
        <f t="shared" si="3"/>
        <v>-4.1319493241983954E-6</v>
      </c>
      <c r="V52" s="40">
        <v>5.6919000000000003E-7</v>
      </c>
      <c r="W52" s="40">
        <v>5.0188957811200003</v>
      </c>
      <c r="X52" s="40">
        <v>137.03302416240001</v>
      </c>
      <c r="Y52" s="29">
        <f t="shared" si="4"/>
        <v>3.2579502872468903E-7</v>
      </c>
      <c r="Z52" s="29">
        <f t="shared" si="5"/>
        <v>3.258047236069603E-7</v>
      </c>
      <c r="AA52" s="29">
        <f t="shared" si="6"/>
        <v>3.2580472357329535E-7</v>
      </c>
      <c r="AB52" s="29">
        <f t="shared" si="7"/>
        <v>3.2580472357329535E-7</v>
      </c>
      <c r="AD52" s="40">
        <v>1.1717999999999999E-7</v>
      </c>
      <c r="AE52" s="40">
        <v>3.1209848355399998</v>
      </c>
      <c r="AF52" s="40">
        <v>846.08283475120004</v>
      </c>
      <c r="AG52" s="29">
        <f t="shared" si="8"/>
        <v>-4.733005346653264E-8</v>
      </c>
      <c r="AH52" s="29">
        <f t="shared" si="9"/>
        <v>-4.7343801374220264E-8</v>
      </c>
      <c r="AI52" s="29">
        <f t="shared" si="10"/>
        <v>-4.7343801326482731E-8</v>
      </c>
      <c r="AJ52" s="29">
        <f t="shared" si="11"/>
        <v>-4.7343801326482731E-8</v>
      </c>
      <c r="AL52" s="35">
        <v>2.0899999999999999E-8</v>
      </c>
      <c r="AM52" s="35">
        <v>4.1563135131699998</v>
      </c>
      <c r="AN52" s="35">
        <v>223.5940361765</v>
      </c>
      <c r="AO52" s="29">
        <f t="shared" si="72"/>
        <v>1.3800082752555082E-9</v>
      </c>
      <c r="AP52" s="29">
        <f t="shared" si="73"/>
        <v>1.3807151036332995E-9</v>
      </c>
      <c r="AQ52" s="29">
        <f t="shared" si="74"/>
        <v>1.3807151011788619E-9</v>
      </c>
      <c r="AR52" s="29">
        <f t="shared" si="75"/>
        <v>1.3807151011788619E-9</v>
      </c>
      <c r="AT52" s="35">
        <v>2.6200000000000001E-9</v>
      </c>
      <c r="AU52" s="35">
        <v>2.4832215067700001</v>
      </c>
      <c r="AV52" s="35">
        <v>625.67019231239999</v>
      </c>
      <c r="AW52" s="29">
        <f t="shared" si="76"/>
        <v>2.6118449298828826E-9</v>
      </c>
      <c r="AX52" s="29">
        <f t="shared" si="77"/>
        <v>2.6118645085451549E-9</v>
      </c>
      <c r="AY52" s="29">
        <f t="shared" si="78"/>
        <v>2.6118645084772094E-9</v>
      </c>
      <c r="AZ52" s="29">
        <f t="shared" si="79"/>
        <v>2.6118645084772094E-9</v>
      </c>
      <c r="BB52" s="35"/>
      <c r="BC52" s="35"/>
      <c r="BD52" s="35"/>
      <c r="BJ52" s="40">
        <v>3.6833000000000002E-7</v>
      </c>
      <c r="BK52" s="40">
        <v>6.2776996614799998</v>
      </c>
      <c r="BL52" s="40">
        <v>1162.4747044077999</v>
      </c>
      <c r="BM52" s="29">
        <f t="shared" si="24"/>
        <v>3.6820788471481612E-7</v>
      </c>
      <c r="BN52" s="29">
        <f t="shared" si="25"/>
        <v>3.6820955017659609E-7</v>
      </c>
      <c r="BO52" s="29">
        <f t="shared" si="26"/>
        <v>3.6820955017083267E-7</v>
      </c>
      <c r="BP52" s="29">
        <f t="shared" si="27"/>
        <v>3.6820955017083267E-7</v>
      </c>
      <c r="BR52" s="40">
        <v>6.0559999999999994E-8</v>
      </c>
      <c r="BS52" s="40">
        <v>1.4911501110000001</v>
      </c>
      <c r="BT52" s="40">
        <v>234.63973644039999</v>
      </c>
      <c r="BU52" s="29">
        <f t="shared" si="28"/>
        <v>3.368090284439723E-8</v>
      </c>
      <c r="BV52" s="29">
        <f t="shared" si="29"/>
        <v>3.3679112689757719E-8</v>
      </c>
      <c r="BW52" s="29">
        <f t="shared" si="30"/>
        <v>3.367911269597404E-8</v>
      </c>
      <c r="BX52" s="29">
        <f t="shared" si="31"/>
        <v>3.367911269597404E-8</v>
      </c>
      <c r="BZ52" s="40">
        <v>8.6800000000000006E-9</v>
      </c>
      <c r="CA52" s="40">
        <v>4.8462348395200001</v>
      </c>
      <c r="CB52" s="40">
        <v>949.17560896980001</v>
      </c>
      <c r="CC52" s="29">
        <f t="shared" si="80"/>
        <v>1.3632248647960189E-9</v>
      </c>
      <c r="CD52" s="29">
        <f t="shared" si="81"/>
        <v>1.364458238847212E-9</v>
      </c>
      <c r="CE52" s="29">
        <f t="shared" si="82"/>
        <v>1.3644582345644122E-9</v>
      </c>
      <c r="CF52" s="29">
        <f t="shared" si="83"/>
        <v>1.3644582345644122E-9</v>
      </c>
      <c r="CH52" s="35">
        <v>9.6999999999999996E-10</v>
      </c>
      <c r="CI52" s="35">
        <v>0.91303450275999998</v>
      </c>
      <c r="CJ52" s="35">
        <v>1073.6090241908</v>
      </c>
      <c r="CK52" s="29">
        <f t="shared" si="84"/>
        <v>8.5168443503292924E-10</v>
      </c>
      <c r="CL52" s="29">
        <f t="shared" si="85"/>
        <v>8.5160886923860563E-10</v>
      </c>
      <c r="CM52" s="29">
        <f t="shared" si="86"/>
        <v>8.5160886950104409E-10</v>
      </c>
      <c r="CN52" s="29">
        <f t="shared" si="87"/>
        <v>8.5160886950104409E-10</v>
      </c>
      <c r="CP52" s="35"/>
      <c r="CQ52" s="35"/>
      <c r="CR52" s="35"/>
      <c r="CX52" s="35"/>
      <c r="CY52" s="35"/>
      <c r="CZ52" s="35"/>
      <c r="DF52" s="40">
        <v>1.7811650000000001E-5</v>
      </c>
      <c r="DG52" s="40">
        <v>0.76314388076999995</v>
      </c>
      <c r="DH52" s="40">
        <v>217.23124870109999</v>
      </c>
      <c r="DI52" s="29">
        <f t="shared" si="48"/>
        <v>-7.2791120808920105E-6</v>
      </c>
      <c r="DJ52" s="29">
        <f t="shared" si="49"/>
        <v>-7.2796473834255529E-6</v>
      </c>
      <c r="DK52" s="29">
        <f t="shared" si="50"/>
        <v>-7.2796473815667611E-6</v>
      </c>
      <c r="DL52" s="29">
        <f t="shared" si="51"/>
        <v>-7.2796473815667611E-6</v>
      </c>
      <c r="DN52" s="40">
        <v>2.44864E-6</v>
      </c>
      <c r="DO52" s="40">
        <v>1.04493438899</v>
      </c>
      <c r="DP52" s="40">
        <v>942.06206196899996</v>
      </c>
      <c r="DQ52" s="29">
        <f t="shared" si="52"/>
        <v>-1.96719111004294E-6</v>
      </c>
      <c r="DR52" s="29">
        <f t="shared" si="53"/>
        <v>-1.9673993076612284E-6</v>
      </c>
      <c r="DS52" s="29">
        <f t="shared" si="54"/>
        <v>-1.9673993069383391E-6</v>
      </c>
      <c r="DT52" s="29">
        <f t="shared" si="55"/>
        <v>-1.9673993069383391E-6</v>
      </c>
      <c r="DV52" s="40">
        <v>4.4858000000000001E-7</v>
      </c>
      <c r="DW52" s="40">
        <v>0.56460613592999997</v>
      </c>
      <c r="DX52" s="40">
        <v>269.9214467406</v>
      </c>
      <c r="DY52" s="29">
        <f t="shared" si="56"/>
        <v>1.0499526972687439E-7</v>
      </c>
      <c r="DZ52" s="29">
        <f t="shared" si="57"/>
        <v>1.0497742534290979E-7</v>
      </c>
      <c r="EA52" s="29">
        <f t="shared" si="58"/>
        <v>1.0497742540487429E-7</v>
      </c>
      <c r="EB52" s="29">
        <f t="shared" si="59"/>
        <v>1.0497742540487429E-7</v>
      </c>
      <c r="ED52" s="35">
        <v>8.0669999999999994E-8</v>
      </c>
      <c r="EE52" s="35">
        <v>4.4845770929200004</v>
      </c>
      <c r="EF52" s="35">
        <v>742.99006053259995</v>
      </c>
      <c r="EG52" s="29">
        <f t="shared" si="88"/>
        <v>-5.3592622854765777E-8</v>
      </c>
      <c r="EH52" s="29">
        <f t="shared" si="89"/>
        <v>-5.3599413309919216E-8</v>
      </c>
      <c r="EI52" s="29">
        <f t="shared" si="90"/>
        <v>-5.3599413286340618E-8</v>
      </c>
      <c r="EJ52" s="29">
        <f t="shared" si="91"/>
        <v>-5.3599413286340618E-8</v>
      </c>
      <c r="EL52" s="35">
        <v>1.1900000000000001E-8</v>
      </c>
      <c r="EM52" s="35">
        <v>1.8960056780300001</v>
      </c>
      <c r="EN52" s="35">
        <v>956.28915597059995</v>
      </c>
      <c r="EO52" s="29">
        <f t="shared" si="92"/>
        <v>1.7688354620859408E-9</v>
      </c>
      <c r="EP52" s="29">
        <f t="shared" si="93"/>
        <v>1.7671295911756388E-9</v>
      </c>
      <c r="EQ52" s="29">
        <f t="shared" si="94"/>
        <v>1.7671295970992835E-9</v>
      </c>
      <c r="ER52" s="29">
        <f t="shared" si="95"/>
        <v>1.7671295970992835E-9</v>
      </c>
      <c r="ET52" s="35"/>
      <c r="EU52" s="35"/>
      <c r="EV52" s="35"/>
    </row>
    <row r="53" spans="1:152" s="29" customFormat="1" ht="13.5" x14ac:dyDescent="0.3">
      <c r="N53" s="35">
        <v>3.4741299999999999E-6</v>
      </c>
      <c r="O53" s="35">
        <v>1.5392822776399999</v>
      </c>
      <c r="P53" s="35">
        <v>340.77089204480001</v>
      </c>
      <c r="Q53" s="29">
        <f t="shared" si="0"/>
        <v>2.4431215596089103E-6</v>
      </c>
      <c r="R53" s="29">
        <f t="shared" si="1"/>
        <v>2.4432491445104383E-6</v>
      </c>
      <c r="S53" s="29">
        <f t="shared" si="2"/>
        <v>2.4432491440674155E-6</v>
      </c>
      <c r="T53" s="29">
        <f t="shared" si="3"/>
        <v>2.4432491440674155E-6</v>
      </c>
      <c r="V53" s="35">
        <v>5.4160000000000003E-7</v>
      </c>
      <c r="W53" s="35">
        <v>5.1262857238199997</v>
      </c>
      <c r="X53" s="35">
        <v>490.3340891794</v>
      </c>
      <c r="Y53" s="29">
        <f t="shared" si="4"/>
        <v>4.6896587039874219E-7</v>
      </c>
      <c r="Z53" s="29">
        <f t="shared" si="5"/>
        <v>4.6898600641672362E-7</v>
      </c>
      <c r="AA53" s="29">
        <f t="shared" si="6"/>
        <v>4.6898600634680603E-7</v>
      </c>
      <c r="AB53" s="29">
        <f t="shared" si="7"/>
        <v>4.6898600634680603E-7</v>
      </c>
      <c r="AD53" s="35">
        <v>9.9620000000000001E-8</v>
      </c>
      <c r="AE53" s="35">
        <v>4.15472049127</v>
      </c>
      <c r="AF53" s="35">
        <v>860.30992875280003</v>
      </c>
      <c r="AG53" s="29">
        <f t="shared" si="8"/>
        <v>7.477839829178101E-8</v>
      </c>
      <c r="AH53" s="29">
        <f t="shared" si="9"/>
        <v>7.476981399135505E-8</v>
      </c>
      <c r="AI53" s="29">
        <f t="shared" si="10"/>
        <v>7.4769814021166044E-8</v>
      </c>
      <c r="AJ53" s="29">
        <f t="shared" si="11"/>
        <v>7.4769814021166044E-8</v>
      </c>
      <c r="AL53" s="35">
        <v>1.481E-8</v>
      </c>
      <c r="AM53" s="35">
        <v>0.37916705168999998</v>
      </c>
      <c r="AN53" s="35">
        <v>316.39186965660002</v>
      </c>
      <c r="AO53" s="29">
        <f t="shared" si="72"/>
        <v>1.0681471328187929E-8</v>
      </c>
      <c r="AP53" s="29">
        <f t="shared" si="73"/>
        <v>1.0680979302222242E-8</v>
      </c>
      <c r="AQ53" s="29">
        <f t="shared" si="74"/>
        <v>1.0680979303930828E-8</v>
      </c>
      <c r="AR53" s="29">
        <f t="shared" si="75"/>
        <v>1.0680979303930828E-8</v>
      </c>
      <c r="AT53" s="35">
        <v>1.9099999999999998E-9</v>
      </c>
      <c r="AU53" s="35">
        <v>4.3906416097400003</v>
      </c>
      <c r="AV53" s="35">
        <v>1574.8458012822</v>
      </c>
      <c r="AW53" s="29">
        <f t="shared" si="76"/>
        <v>2.3621863283888271E-10</v>
      </c>
      <c r="AX53" s="29">
        <f t="shared" si="77"/>
        <v>2.3576616512159517E-10</v>
      </c>
      <c r="AY53" s="29">
        <f t="shared" si="78"/>
        <v>2.3576616669279677E-10</v>
      </c>
      <c r="AZ53" s="29">
        <f t="shared" si="79"/>
        <v>2.3576616669279677E-10</v>
      </c>
      <c r="BB53" s="35"/>
      <c r="BC53" s="35"/>
      <c r="BD53" s="35"/>
      <c r="BJ53" s="35">
        <v>2.6979999999999999E-7</v>
      </c>
      <c r="BK53" s="35">
        <v>1.2715481681</v>
      </c>
      <c r="BL53" s="35">
        <v>860.30992875280003</v>
      </c>
      <c r="BM53" s="29">
        <f t="shared" si="24"/>
        <v>-2.4135220445871967E-7</v>
      </c>
      <c r="BN53" s="29">
        <f t="shared" si="25"/>
        <v>-2.4133647666527518E-7</v>
      </c>
      <c r="BO53" s="29">
        <f t="shared" si="26"/>
        <v>-2.4133647671989652E-7</v>
      </c>
      <c r="BP53" s="29">
        <f t="shared" si="27"/>
        <v>-2.4133647671989652E-7</v>
      </c>
      <c r="BR53" s="35">
        <v>5.791E-8</v>
      </c>
      <c r="BS53" s="35">
        <v>5.3672063991199996</v>
      </c>
      <c r="BT53" s="35">
        <v>735.87651353180001</v>
      </c>
      <c r="BU53" s="29">
        <f t="shared" si="28"/>
        <v>2.3433338100370724E-9</v>
      </c>
      <c r="BV53" s="29">
        <f t="shared" si="29"/>
        <v>2.3368793429028409E-9</v>
      </c>
      <c r="BW53" s="29">
        <f t="shared" si="30"/>
        <v>2.3368793653157343E-9</v>
      </c>
      <c r="BX53" s="29">
        <f t="shared" si="31"/>
        <v>2.3368793653157343E-9</v>
      </c>
      <c r="BZ53" s="35">
        <v>9.39E-9</v>
      </c>
      <c r="CA53" s="35">
        <v>1.3542945209299999</v>
      </c>
      <c r="CB53" s="35">
        <v>742.99006053259995</v>
      </c>
      <c r="CC53" s="29">
        <f t="shared" si="80"/>
        <v>6.1584139841153497E-9</v>
      </c>
      <c r="CD53" s="29">
        <f t="shared" si="81"/>
        <v>6.1592122901694512E-9</v>
      </c>
      <c r="CE53" s="29">
        <f t="shared" si="82"/>
        <v>6.1592122873974788E-9</v>
      </c>
      <c r="CF53" s="29">
        <f t="shared" si="83"/>
        <v>6.1592122873974788E-9</v>
      </c>
      <c r="CH53" s="35">
        <v>1.0999999999999999E-9</v>
      </c>
      <c r="CI53" s="35">
        <v>2.21197473966</v>
      </c>
      <c r="CJ53" s="35">
        <v>515.46387109299997</v>
      </c>
      <c r="CK53" s="29">
        <f t="shared" si="84"/>
        <v>-4.3997221065265466E-10</v>
      </c>
      <c r="CL53" s="29">
        <f t="shared" si="85"/>
        <v>-4.4005098505895325E-10</v>
      </c>
      <c r="CM53" s="29">
        <f t="shared" si="86"/>
        <v>-4.400509847854174E-10</v>
      </c>
      <c r="CN53" s="29">
        <f t="shared" si="87"/>
        <v>-4.400509847854174E-10</v>
      </c>
      <c r="CP53" s="35"/>
      <c r="CQ53" s="35"/>
      <c r="CR53" s="35"/>
      <c r="CX53" s="35"/>
      <c r="CY53" s="35"/>
      <c r="CZ53" s="35"/>
      <c r="DF53" s="35">
        <v>1.8171859999999999E-5</v>
      </c>
      <c r="DG53" s="35">
        <v>5.7771322577899999</v>
      </c>
      <c r="DH53" s="35">
        <v>490.3340891794</v>
      </c>
      <c r="DI53" s="29">
        <f t="shared" si="48"/>
        <v>7.0107858959836348E-6</v>
      </c>
      <c r="DJ53" s="29">
        <f t="shared" si="49"/>
        <v>7.0120319755461647E-6</v>
      </c>
      <c r="DK53" s="29">
        <f t="shared" si="50"/>
        <v>7.0120319712192341E-6</v>
      </c>
      <c r="DL53" s="29">
        <f t="shared" si="51"/>
        <v>7.0120319712192341E-6</v>
      </c>
      <c r="DN53" s="35">
        <v>2.1536800000000001E-6</v>
      </c>
      <c r="DO53" s="35">
        <v>3.56535574833</v>
      </c>
      <c r="DP53" s="35">
        <v>490.3340891794</v>
      </c>
      <c r="DQ53" s="29">
        <f t="shared" si="52"/>
        <v>1.0956925176725882E-6</v>
      </c>
      <c r="DR53" s="29">
        <f t="shared" si="53"/>
        <v>1.0955547020659082E-6</v>
      </c>
      <c r="DS53" s="29">
        <f t="shared" si="54"/>
        <v>1.0955547025444753E-6</v>
      </c>
      <c r="DT53" s="29">
        <f t="shared" si="55"/>
        <v>1.0955547025444753E-6</v>
      </c>
      <c r="DV53" s="35">
        <v>4.1357000000000002E-7</v>
      </c>
      <c r="DW53" s="35">
        <v>3.7349640440199998</v>
      </c>
      <c r="DX53" s="35">
        <v>316.39186965660002</v>
      </c>
      <c r="DY53" s="29">
        <f t="shared" si="56"/>
        <v>-3.5235999867052262E-7</v>
      </c>
      <c r="DZ53" s="29">
        <f t="shared" si="57"/>
        <v>-3.5234961371222662E-7</v>
      </c>
      <c r="EA53" s="29">
        <f t="shared" si="58"/>
        <v>-3.5234961374828942E-7</v>
      </c>
      <c r="EB53" s="29">
        <f t="shared" si="59"/>
        <v>-3.5234961374828942E-7</v>
      </c>
      <c r="ED53" s="35">
        <v>6.8169999999999994E-8</v>
      </c>
      <c r="EE53" s="35">
        <v>4.83084424818</v>
      </c>
      <c r="EF53" s="35">
        <v>316.39186965660002</v>
      </c>
      <c r="EG53" s="29">
        <f t="shared" si="88"/>
        <v>-5.8298623556040814E-8</v>
      </c>
      <c r="EH53" s="29">
        <f t="shared" si="89"/>
        <v>-5.8300318069973016E-8</v>
      </c>
      <c r="EI53" s="29">
        <f t="shared" si="90"/>
        <v>-5.8300318064089102E-8</v>
      </c>
      <c r="EJ53" s="29">
        <f t="shared" si="91"/>
        <v>-5.8300318064089102E-8</v>
      </c>
      <c r="EL53" s="35">
        <v>1.487E-8</v>
      </c>
      <c r="EM53" s="35">
        <v>2.1190646950700001</v>
      </c>
      <c r="EN53" s="35">
        <v>529.69096509459996</v>
      </c>
      <c r="EO53" s="29">
        <f t="shared" si="92"/>
        <v>-4.0139166886610151E-9</v>
      </c>
      <c r="EP53" s="29">
        <f t="shared" si="93"/>
        <v>-4.0150663159356415E-9</v>
      </c>
      <c r="EQ53" s="29">
        <f t="shared" si="94"/>
        <v>-4.0150663119436273E-9</v>
      </c>
      <c r="ER53" s="29">
        <f t="shared" si="95"/>
        <v>-4.0150663119436273E-9</v>
      </c>
      <c r="ET53" s="35"/>
      <c r="EU53" s="35"/>
      <c r="EV53" s="35"/>
    </row>
    <row r="54" spans="1:152" s="29" customFormat="1" ht="13.5" x14ac:dyDescent="0.3">
      <c r="A54" s="29" t="s">
        <v>201</v>
      </c>
      <c r="B54" s="29" t="s">
        <v>202</v>
      </c>
      <c r="C54" s="29" t="s">
        <v>203</v>
      </c>
      <c r="D54" s="29" t="s">
        <v>204</v>
      </c>
      <c r="E54" s="29" t="s">
        <v>205</v>
      </c>
      <c r="F54" s="29" t="s">
        <v>206</v>
      </c>
      <c r="N54" s="35">
        <v>3.43475E-6</v>
      </c>
      <c r="O54" s="35">
        <v>0.24604039134</v>
      </c>
      <c r="P54" s="35">
        <v>0.52126486179999998</v>
      </c>
      <c r="Q54" s="29">
        <f t="shared" si="0"/>
        <v>3.3241084776358124E-6</v>
      </c>
      <c r="R54" s="29">
        <f t="shared" si="1"/>
        <v>3.3241085459657294E-6</v>
      </c>
      <c r="S54" s="29">
        <f t="shared" si="2"/>
        <v>3.3241085459654922E-6</v>
      </c>
      <c r="T54" s="29">
        <f t="shared" si="3"/>
        <v>3.3241085459654922E-6</v>
      </c>
      <c r="V54" s="35">
        <v>5.4585000000000003E-7</v>
      </c>
      <c r="W54" s="35">
        <v>0.28356341456</v>
      </c>
      <c r="X54" s="35">
        <v>74.781598567299994</v>
      </c>
      <c r="Y54" s="29">
        <f t="shared" si="4"/>
        <v>3.9614601120526842E-8</v>
      </c>
      <c r="Z54" s="29">
        <f t="shared" si="5"/>
        <v>3.9620772438185186E-8</v>
      </c>
      <c r="AA54" s="29">
        <f t="shared" si="6"/>
        <v>3.9620772416755709E-8</v>
      </c>
      <c r="AB54" s="29">
        <f t="shared" si="7"/>
        <v>3.9620772416755709E-8</v>
      </c>
      <c r="AD54" s="35">
        <v>1.0600999999999999E-7</v>
      </c>
      <c r="AE54" s="35">
        <v>3.2032761303499999</v>
      </c>
      <c r="AF54" s="35">
        <v>1066.49547719</v>
      </c>
      <c r="AG54" s="29">
        <f t="shared" si="8"/>
        <v>-1.1092879837062883E-8</v>
      </c>
      <c r="AH54" s="29">
        <f t="shared" si="9"/>
        <v>-1.1075835679736628E-8</v>
      </c>
      <c r="AI54" s="29">
        <f t="shared" si="10"/>
        <v>-1.107583573892191E-8</v>
      </c>
      <c r="AJ54" s="29">
        <f t="shared" si="11"/>
        <v>-1.107583573892191E-8</v>
      </c>
      <c r="AL54" s="35">
        <v>1.7199999999999999E-8</v>
      </c>
      <c r="AM54" s="35">
        <v>5.8286577335600001</v>
      </c>
      <c r="AN54" s="35">
        <v>195.13984817330001</v>
      </c>
      <c r="AO54" s="29">
        <f t="shared" si="72"/>
        <v>-1.5657935166528652E-8</v>
      </c>
      <c r="AP54" s="29">
        <f t="shared" si="73"/>
        <v>-1.5657724600501677E-8</v>
      </c>
      <c r="AQ54" s="29">
        <f t="shared" si="74"/>
        <v>-1.5657724601232895E-8</v>
      </c>
      <c r="AR54" s="29">
        <f t="shared" si="75"/>
        <v>-1.5657724601232895E-8</v>
      </c>
      <c r="AT54" s="35">
        <v>1.7599999999999999E-9</v>
      </c>
      <c r="AU54" s="35">
        <v>1.2616189518800001</v>
      </c>
      <c r="AV54" s="35">
        <v>422.66603761290003</v>
      </c>
      <c r="AW54" s="29">
        <f t="shared" si="76"/>
        <v>-4.7374557417167796E-10</v>
      </c>
      <c r="AX54" s="29">
        <f t="shared" si="77"/>
        <v>-4.7363697205385759E-10</v>
      </c>
      <c r="AY54" s="29">
        <f t="shared" si="78"/>
        <v>-4.7363697243097988E-10</v>
      </c>
      <c r="AZ54" s="29">
        <f t="shared" si="79"/>
        <v>-4.7363697243097988E-10</v>
      </c>
      <c r="BB54" s="35"/>
      <c r="BC54" s="35"/>
      <c r="BD54" s="35"/>
      <c r="BJ54" s="35">
        <v>2.3516E-7</v>
      </c>
      <c r="BK54" s="35">
        <v>2.7493652534200002</v>
      </c>
      <c r="BL54" s="35">
        <v>838.96928775039999</v>
      </c>
      <c r="BM54" s="29">
        <f t="shared" si="24"/>
        <v>-1.8463655075973132E-7</v>
      </c>
      <c r="BN54" s="29">
        <f t="shared" si="25"/>
        <v>-1.84655070450816E-7</v>
      </c>
      <c r="BO54" s="29">
        <f t="shared" si="26"/>
        <v>-1.8465507038651254E-7</v>
      </c>
      <c r="BP54" s="29">
        <f t="shared" si="27"/>
        <v>-1.8465507038651254E-7</v>
      </c>
      <c r="BR54" s="35">
        <v>5.9940000000000006E-8</v>
      </c>
      <c r="BS54" s="35">
        <v>2.4428719889999999E-2</v>
      </c>
      <c r="BT54" s="35">
        <v>654.12438031559998</v>
      </c>
      <c r="BU54" s="29">
        <f t="shared" si="28"/>
        <v>-2.0380102825869046E-8</v>
      </c>
      <c r="BV54" s="29">
        <f t="shared" si="29"/>
        <v>-2.0385692017705827E-8</v>
      </c>
      <c r="BW54" s="29">
        <f t="shared" si="30"/>
        <v>-2.0385691998297966E-8</v>
      </c>
      <c r="BX54" s="29">
        <f t="shared" si="31"/>
        <v>-2.0385691998297966E-8</v>
      </c>
      <c r="BZ54" s="35">
        <v>6.9299999999999999E-9</v>
      </c>
      <c r="CA54" s="35">
        <v>6.0359913069199997</v>
      </c>
      <c r="CB54" s="35">
        <v>124.433415221</v>
      </c>
      <c r="CC54" s="29">
        <f t="shared" si="80"/>
        <v>-1.3974477310225294E-9</v>
      </c>
      <c r="CD54" s="29">
        <f t="shared" si="81"/>
        <v>-1.3973197005509805E-9</v>
      </c>
      <c r="CE54" s="29">
        <f t="shared" si="82"/>
        <v>-1.39731970099557E-9</v>
      </c>
      <c r="CF54" s="29">
        <f t="shared" si="83"/>
        <v>-1.39731970099557E-9</v>
      </c>
      <c r="CH54" s="35">
        <v>8.3999999999999999E-10</v>
      </c>
      <c r="CI54" s="35">
        <v>2.53842533109</v>
      </c>
      <c r="CJ54" s="35">
        <v>422.66603761290003</v>
      </c>
      <c r="CK54" s="29">
        <f t="shared" si="84"/>
        <v>-8.3980667306642292E-10</v>
      </c>
      <c r="CL54" s="29">
        <f t="shared" si="85"/>
        <v>-8.3980551674701538E-10</v>
      </c>
      <c r="CM54" s="29">
        <f t="shared" si="86"/>
        <v>-8.3980551675103671E-10</v>
      </c>
      <c r="CN54" s="29">
        <f t="shared" si="87"/>
        <v>-8.3980551675103671E-10</v>
      </c>
      <c r="CP54" s="35"/>
      <c r="CQ54" s="35"/>
      <c r="CR54" s="35"/>
      <c r="CX54" s="35"/>
      <c r="CY54" s="35"/>
      <c r="CZ54" s="35"/>
      <c r="DF54" s="35">
        <v>1.4723919999999999E-5</v>
      </c>
      <c r="DG54" s="35">
        <v>1.4006491565100001</v>
      </c>
      <c r="DH54" s="35">
        <v>137.03302416240001</v>
      </c>
      <c r="DI54" s="29">
        <f t="shared" si="48"/>
        <v>-1.3027718633980373E-5</v>
      </c>
      <c r="DJ54" s="29">
        <f t="shared" si="49"/>
        <v>-1.3027861147628548E-5</v>
      </c>
      <c r="DK54" s="29">
        <f t="shared" si="50"/>
        <v>-1.3027861147133685E-5</v>
      </c>
      <c r="DL54" s="29">
        <f t="shared" si="51"/>
        <v>-1.3027861147133685E-5</v>
      </c>
      <c r="DN54" s="35">
        <v>2.64047E-6</v>
      </c>
      <c r="DO54" s="35">
        <v>1.28547685567</v>
      </c>
      <c r="DP54" s="35">
        <v>1059.3819301891999</v>
      </c>
      <c r="DQ54" s="29">
        <f t="shared" si="52"/>
        <v>2.47333239688808E-6</v>
      </c>
      <c r="DR54" s="29">
        <f t="shared" si="53"/>
        <v>2.4731839019478911E-6</v>
      </c>
      <c r="DS54" s="29">
        <f t="shared" si="54"/>
        <v>2.4731839024636478E-6</v>
      </c>
      <c r="DT54" s="29">
        <f t="shared" si="55"/>
        <v>2.4731839024636478E-6</v>
      </c>
      <c r="DV54" s="35">
        <v>5.2847000000000002E-7</v>
      </c>
      <c r="DW54" s="35">
        <v>3.92623831484</v>
      </c>
      <c r="DX54" s="35">
        <v>949.17560896980001</v>
      </c>
      <c r="DY54" s="29">
        <f t="shared" si="56"/>
        <v>4.655148687888984E-7</v>
      </c>
      <c r="DZ54" s="29">
        <f t="shared" si="57"/>
        <v>4.6555085620259267E-7</v>
      </c>
      <c r="EA54" s="29">
        <f t="shared" si="58"/>
        <v>4.6555085607764435E-7</v>
      </c>
      <c r="EB54" s="29">
        <f t="shared" si="59"/>
        <v>4.6555085607764435E-7</v>
      </c>
      <c r="ED54" s="35">
        <v>7.6930000000000001E-8</v>
      </c>
      <c r="EE54" s="35">
        <v>0.43769724670999999</v>
      </c>
      <c r="EF54" s="35">
        <v>831.85574074960005</v>
      </c>
      <c r="EG54" s="29">
        <f t="shared" si="88"/>
        <v>1.4419795444148127E-8</v>
      </c>
      <c r="EH54" s="29">
        <f t="shared" si="89"/>
        <v>1.4429324037689018E-8</v>
      </c>
      <c r="EI54" s="29">
        <f t="shared" si="90"/>
        <v>1.442932400460177E-8</v>
      </c>
      <c r="EJ54" s="29">
        <f t="shared" si="91"/>
        <v>1.442932400460177E-8</v>
      </c>
      <c r="EL54" s="35">
        <v>1.4090000000000001E-8</v>
      </c>
      <c r="EM54" s="35">
        <v>0.72254420236000005</v>
      </c>
      <c r="EN54" s="35">
        <v>536.80451209540001</v>
      </c>
      <c r="EO54" s="29">
        <f t="shared" si="92"/>
        <v>-1.4088084606534006E-8</v>
      </c>
      <c r="EP54" s="29">
        <f t="shared" si="93"/>
        <v>-1.4088103464064685E-8</v>
      </c>
      <c r="EQ54" s="29">
        <f t="shared" si="94"/>
        <v>-1.4088103463999366E-8</v>
      </c>
      <c r="ER54" s="29">
        <f t="shared" si="95"/>
        <v>-1.4088103463999366E-8</v>
      </c>
      <c r="ET54" s="35"/>
      <c r="EU54" s="35"/>
      <c r="EV54" s="35"/>
    </row>
    <row r="55" spans="1:152" s="29" customFormat="1" ht="13.5" x14ac:dyDescent="0.3">
      <c r="A55" s="29">
        <f>SUM(R1:R1152)</f>
        <v>0.91469938043424981</v>
      </c>
      <c r="B55" s="29">
        <f>SUM(Z1:Z642)</f>
        <v>213.54508912859234</v>
      </c>
      <c r="C55" s="29">
        <f>SUM(AH1:AH321)</f>
        <v>4.8899836759792848E-4</v>
      </c>
      <c r="D55" s="29">
        <f>SUM(AP1:AP148)</f>
        <v>1.2052577235721263E-4</v>
      </c>
      <c r="E55" s="29">
        <f>SUM(AX1:AX68)</f>
        <v>-8.4586298051924724E-6</v>
      </c>
      <c r="F55" s="29">
        <f>SUM(BF1:BF27)</f>
        <v>-1.0448583341556677E-6</v>
      </c>
      <c r="N55" s="35">
        <v>3.0900099999999999E-6</v>
      </c>
      <c r="O55" s="35">
        <v>3.4948673490900002</v>
      </c>
      <c r="P55" s="35">
        <v>216.4804891757</v>
      </c>
      <c r="Q55" s="29">
        <f t="shared" si="0"/>
        <v>2.3072567552350384E-6</v>
      </c>
      <c r="R55" s="29">
        <f t="shared" si="1"/>
        <v>2.3073242028973266E-6</v>
      </c>
      <c r="S55" s="29">
        <f t="shared" si="2"/>
        <v>2.3073242026631212E-6</v>
      </c>
      <c r="T55" s="29">
        <f t="shared" si="3"/>
        <v>2.3073242026631212E-6</v>
      </c>
      <c r="V55" s="35">
        <v>5.1424999999999999E-7</v>
      </c>
      <c r="W55" s="35">
        <v>1.45766406064</v>
      </c>
      <c r="X55" s="35">
        <v>536.80451209540001</v>
      </c>
      <c r="Y55" s="29">
        <f t="shared" si="4"/>
        <v>-3.7570656854341299E-7</v>
      </c>
      <c r="Z55" s="29">
        <f t="shared" si="5"/>
        <v>-3.7573513993460525E-7</v>
      </c>
      <c r="AA55" s="29">
        <f t="shared" si="6"/>
        <v>-3.7573513983539588E-7</v>
      </c>
      <c r="AB55" s="29">
        <f t="shared" si="7"/>
        <v>-3.7573513983539588E-7</v>
      </c>
      <c r="AD55" s="35">
        <v>1.0072E-7</v>
      </c>
      <c r="AE55" s="35">
        <v>0.25709351996000002</v>
      </c>
      <c r="AF55" s="35">
        <v>330.61896365820002</v>
      </c>
      <c r="AG55" s="29">
        <f t="shared" si="8"/>
        <v>7.9801295144613603E-8</v>
      </c>
      <c r="AH55" s="29">
        <f t="shared" si="9"/>
        <v>7.9798215289622518E-8</v>
      </c>
      <c r="AI55" s="29">
        <f t="shared" si="10"/>
        <v>7.979821530031758E-8</v>
      </c>
      <c r="AJ55" s="29">
        <f t="shared" si="11"/>
        <v>7.979821530031758E-8</v>
      </c>
      <c r="AL55" s="35">
        <v>1.46E-8</v>
      </c>
      <c r="AM55" s="35">
        <v>1.5766342635499999</v>
      </c>
      <c r="AN55" s="35">
        <v>81.752133216199994</v>
      </c>
      <c r="AO55" s="29">
        <f t="shared" si="72"/>
        <v>-1.4191371763030923E-8</v>
      </c>
      <c r="AP55" s="29">
        <f t="shared" si="73"/>
        <v>-1.4191329255845137E-8</v>
      </c>
      <c r="AQ55" s="29">
        <f t="shared" si="74"/>
        <v>-1.4191329255992746E-8</v>
      </c>
      <c r="AR55" s="29">
        <f t="shared" si="75"/>
        <v>-1.4191329255992746E-8</v>
      </c>
      <c r="AT55" s="35">
        <v>1.9000000000000001E-9</v>
      </c>
      <c r="AU55" s="35">
        <v>2.3269317119999999</v>
      </c>
      <c r="AV55" s="35">
        <v>223.5940361765</v>
      </c>
      <c r="AW55" s="29">
        <f t="shared" si="76"/>
        <v>1.800740942122575E-9</v>
      </c>
      <c r="AX55" s="29">
        <f t="shared" si="77"/>
        <v>1.8007203989147732E-9</v>
      </c>
      <c r="AY55" s="29">
        <f t="shared" si="78"/>
        <v>1.8007203989861124E-9</v>
      </c>
      <c r="AZ55" s="29">
        <f t="shared" si="79"/>
        <v>1.8007203989861124E-9</v>
      </c>
      <c r="BB55" s="35"/>
      <c r="BC55" s="35"/>
      <c r="BD55" s="35"/>
      <c r="BJ55" s="35">
        <v>2.346E-7</v>
      </c>
      <c r="BK55" s="35">
        <v>0.98962849901000005</v>
      </c>
      <c r="BL55" s="35">
        <v>210.85141488319999</v>
      </c>
      <c r="BM55" s="29">
        <f t="shared" si="24"/>
        <v>-6.8910677166111996E-8</v>
      </c>
      <c r="BN55" s="29">
        <f t="shared" si="25"/>
        <v>-6.8917844628050312E-8</v>
      </c>
      <c r="BO55" s="29">
        <f t="shared" si="26"/>
        <v>-6.8917844603161665E-8</v>
      </c>
      <c r="BP55" s="29">
        <f t="shared" si="27"/>
        <v>-6.8917844603161665E-8</v>
      </c>
      <c r="BR55" s="35">
        <v>6.6469999999999999E-8</v>
      </c>
      <c r="BS55" s="35">
        <v>3.9087913458100001</v>
      </c>
      <c r="BT55" s="35">
        <v>351.81659230870002</v>
      </c>
      <c r="BU55" s="29">
        <f t="shared" si="28"/>
        <v>-6.5168929770553429E-8</v>
      </c>
      <c r="BV55" s="29">
        <f t="shared" si="29"/>
        <v>-6.5169627613910029E-8</v>
      </c>
      <c r="BW55" s="29">
        <f t="shared" si="30"/>
        <v>-6.5169627611487091E-8</v>
      </c>
      <c r="BX55" s="29">
        <f t="shared" si="31"/>
        <v>-6.5169627611487091E-8</v>
      </c>
      <c r="BZ55" s="35">
        <v>7.1200000000000002E-9</v>
      </c>
      <c r="CA55" s="35">
        <v>4.4555070147300002</v>
      </c>
      <c r="CB55" s="35">
        <v>191.9584544356</v>
      </c>
      <c r="CC55" s="29">
        <f t="shared" si="80"/>
        <v>1.9724791616824442E-9</v>
      </c>
      <c r="CD55" s="29">
        <f t="shared" si="81"/>
        <v>1.9726782301149876E-9</v>
      </c>
      <c r="CE55" s="29">
        <f t="shared" si="82"/>
        <v>1.9726782294237335E-9</v>
      </c>
      <c r="CF55" s="29">
        <f t="shared" si="83"/>
        <v>1.9726782294237335E-9</v>
      </c>
      <c r="CH55" s="35">
        <v>8.4999999999999996E-10</v>
      </c>
      <c r="CI55" s="35">
        <v>5.11102520704</v>
      </c>
      <c r="CJ55" s="35">
        <v>3.9321532631</v>
      </c>
      <c r="CK55" s="29">
        <f t="shared" si="84"/>
        <v>3.7926022746123002E-10</v>
      </c>
      <c r="CL55" s="29">
        <f t="shared" si="85"/>
        <v>3.792597740423251E-10</v>
      </c>
      <c r="CM55" s="29">
        <f t="shared" si="86"/>
        <v>3.7925977404390005E-10</v>
      </c>
      <c r="CN55" s="29">
        <f t="shared" si="87"/>
        <v>3.7925977404390005E-10</v>
      </c>
      <c r="CP55" s="35"/>
      <c r="CQ55" s="35"/>
      <c r="CR55" s="35"/>
      <c r="CX55" s="35"/>
      <c r="CY55" s="35"/>
      <c r="CZ55" s="35"/>
      <c r="DF55" s="35">
        <v>1.304089E-5</v>
      </c>
      <c r="DG55" s="35">
        <v>0.77235613966000005</v>
      </c>
      <c r="DH55" s="35">
        <v>647.01083331480004</v>
      </c>
      <c r="DI55" s="29">
        <f t="shared" si="48"/>
        <v>3.6723513362134496E-6</v>
      </c>
      <c r="DJ55" s="29">
        <f t="shared" si="49"/>
        <v>3.6711240641989659E-6</v>
      </c>
      <c r="DK55" s="29">
        <f t="shared" si="50"/>
        <v>3.6711240684606914E-6</v>
      </c>
      <c r="DL55" s="29">
        <f t="shared" si="51"/>
        <v>3.6711240684606914E-6</v>
      </c>
      <c r="DN55" s="35">
        <v>2.46245E-6</v>
      </c>
      <c r="DO55" s="35">
        <v>0.90730313861</v>
      </c>
      <c r="DP55" s="35">
        <v>191.9584544356</v>
      </c>
      <c r="DQ55" s="29">
        <f t="shared" si="52"/>
        <v>-1.5623393603904469E-6</v>
      </c>
      <c r="DR55" s="29">
        <f t="shared" si="53"/>
        <v>-1.5623947436285238E-6</v>
      </c>
      <c r="DS55" s="29">
        <f t="shared" si="54"/>
        <v>-1.5623947434362101E-6</v>
      </c>
      <c r="DT55" s="29">
        <f t="shared" si="55"/>
        <v>-1.5623947434362101E-6</v>
      </c>
      <c r="DV55" s="35">
        <v>3.8397999999999997E-7</v>
      </c>
      <c r="DW55" s="35">
        <v>3.7396615778400002</v>
      </c>
      <c r="DX55" s="35">
        <v>1045.1548361876</v>
      </c>
      <c r="DY55" s="29">
        <f t="shared" si="56"/>
        <v>-1.1149309763100466E-7</v>
      </c>
      <c r="DZ55" s="29">
        <f t="shared" si="57"/>
        <v>-1.1143488319596045E-7</v>
      </c>
      <c r="EA55" s="29">
        <f t="shared" si="58"/>
        <v>-1.1143488339811241E-7</v>
      </c>
      <c r="EB55" s="29">
        <f t="shared" si="59"/>
        <v>-1.1143488339811241E-7</v>
      </c>
      <c r="ED55" s="35">
        <v>7.9339999999999994E-8</v>
      </c>
      <c r="EE55" s="35">
        <v>4.20112367712</v>
      </c>
      <c r="EF55" s="35">
        <v>195.13984817330001</v>
      </c>
      <c r="EG55" s="29">
        <f t="shared" si="88"/>
        <v>3.687781108422497E-8</v>
      </c>
      <c r="EH55" s="29">
        <f t="shared" si="89"/>
        <v>3.6879889042801307E-8</v>
      </c>
      <c r="EI55" s="29">
        <f t="shared" si="90"/>
        <v>3.6879889035585698E-8</v>
      </c>
      <c r="EJ55" s="29">
        <f t="shared" si="91"/>
        <v>3.6879889035585698E-8</v>
      </c>
      <c r="EL55" s="35">
        <v>1.125E-8</v>
      </c>
      <c r="EM55" s="35">
        <v>0.89062692183000003</v>
      </c>
      <c r="EN55" s="35">
        <v>721.64941953020002</v>
      </c>
      <c r="EO55" s="29">
        <f t="shared" si="92"/>
        <v>1.1238504426992374E-8</v>
      </c>
      <c r="EP55" s="29">
        <f t="shared" si="93"/>
        <v>1.1238559979447584E-8</v>
      </c>
      <c r="EQ55" s="29">
        <f t="shared" si="94"/>
        <v>1.1238559979254913E-8</v>
      </c>
      <c r="ER55" s="29">
        <f t="shared" si="95"/>
        <v>1.1238559979254913E-8</v>
      </c>
      <c r="ET55" s="35"/>
      <c r="EU55" s="35"/>
      <c r="EV55" s="35"/>
    </row>
    <row r="56" spans="1:152" s="29" customFormat="1" ht="13.5" x14ac:dyDescent="0.3">
      <c r="N56" s="35">
        <v>3.2218499999999999E-6</v>
      </c>
      <c r="O56" s="35">
        <v>0.96137456103999996</v>
      </c>
      <c r="P56" s="35">
        <v>203.7378678824</v>
      </c>
      <c r="Q56" s="29">
        <f t="shared" si="0"/>
        <v>-1.3779226731274907E-6</v>
      </c>
      <c r="R56" s="29">
        <f t="shared" si="1"/>
        <v>-1.378012615725652E-6</v>
      </c>
      <c r="S56" s="29">
        <f t="shared" si="2"/>
        <v>-1.3780126154133321E-6</v>
      </c>
      <c r="T56" s="29">
        <f t="shared" si="3"/>
        <v>-1.3780126154133321E-6</v>
      </c>
      <c r="V56" s="35">
        <v>6.5843E-7</v>
      </c>
      <c r="W56" s="35">
        <v>5.6475704273199998</v>
      </c>
      <c r="X56" s="35">
        <v>9.5612275556000004</v>
      </c>
      <c r="Y56" s="29">
        <f t="shared" si="4"/>
        <v>5.8392600441644981E-7</v>
      </c>
      <c r="Z56" s="29">
        <f t="shared" si="5"/>
        <v>5.8392556347204851E-7</v>
      </c>
      <c r="AA56" s="29">
        <f t="shared" si="6"/>
        <v>5.8392556347357984E-7</v>
      </c>
      <c r="AB56" s="29">
        <f t="shared" si="7"/>
        <v>5.8392556347357984E-7</v>
      </c>
      <c r="AD56" s="35">
        <v>9.4899999999999996E-8</v>
      </c>
      <c r="AE56" s="35">
        <v>0.46379969327999998</v>
      </c>
      <c r="AF56" s="35">
        <v>956.28915597059995</v>
      </c>
      <c r="AG56" s="29">
        <f t="shared" si="8"/>
        <v>-9.0997232893834613E-8</v>
      </c>
      <c r="AH56" s="29">
        <f t="shared" si="9"/>
        <v>-9.1001136467820624E-8</v>
      </c>
      <c r="AI56" s="29">
        <f t="shared" si="10"/>
        <v>-9.1001136454268917E-8</v>
      </c>
      <c r="AJ56" s="29">
        <f t="shared" si="11"/>
        <v>-9.1001136454268917E-8</v>
      </c>
      <c r="AL56" s="35">
        <v>1.623E-8</v>
      </c>
      <c r="AM56" s="35">
        <v>6.0370676464799997</v>
      </c>
      <c r="AN56" s="35">
        <v>742.99006053259995</v>
      </c>
      <c r="AO56" s="29">
        <f t="shared" si="72"/>
        <v>1.1931341005068245E-8</v>
      </c>
      <c r="AP56" s="29">
        <f t="shared" si="73"/>
        <v>1.1930101753587314E-8</v>
      </c>
      <c r="AQ56" s="29">
        <f t="shared" si="74"/>
        <v>1.1930101757890861E-8</v>
      </c>
      <c r="AR56" s="29">
        <f t="shared" si="75"/>
        <v>1.1930101757890861E-8</v>
      </c>
      <c r="AT56" s="35">
        <v>1.85E-9</v>
      </c>
      <c r="AU56" s="35">
        <v>1.0871346961399999</v>
      </c>
      <c r="AV56" s="35">
        <v>742.99006053259995</v>
      </c>
      <c r="AW56" s="29">
        <f t="shared" si="76"/>
        <v>1.538956052411587E-9</v>
      </c>
      <c r="AX56" s="29">
        <f t="shared" si="77"/>
        <v>1.5390716761345597E-9</v>
      </c>
      <c r="AY56" s="29">
        <f t="shared" si="78"/>
        <v>1.5390716757330934E-9</v>
      </c>
      <c r="AZ56" s="29">
        <f t="shared" si="79"/>
        <v>1.5390716757330934E-9</v>
      </c>
      <c r="BB56" s="35"/>
      <c r="BC56" s="35"/>
      <c r="BD56" s="35"/>
      <c r="BJ56" s="35">
        <v>2.36E-7</v>
      </c>
      <c r="BK56" s="35">
        <v>4.1138696146699996</v>
      </c>
      <c r="BL56" s="35">
        <v>3.9321532631</v>
      </c>
      <c r="BM56" s="29">
        <f t="shared" si="24"/>
        <v>-1.2025217998416244E-7</v>
      </c>
      <c r="BN56" s="29">
        <f t="shared" si="25"/>
        <v>-1.2025230102231777E-7</v>
      </c>
      <c r="BO56" s="29">
        <f t="shared" si="26"/>
        <v>-1.2025230102189735E-7</v>
      </c>
      <c r="BP56" s="29">
        <f t="shared" si="27"/>
        <v>-1.2025230102189735E-7</v>
      </c>
      <c r="BR56" s="35">
        <v>6.8239999999999994E-8</v>
      </c>
      <c r="BS56" s="35">
        <v>1.52456408861</v>
      </c>
      <c r="BT56" s="35">
        <v>437.64389113990001</v>
      </c>
      <c r="BU56" s="29">
        <f t="shared" si="28"/>
        <v>-4.7931048338834642E-8</v>
      </c>
      <c r="BV56" s="29">
        <f t="shared" si="29"/>
        <v>-4.7927825900963169E-8</v>
      </c>
      <c r="BW56" s="29">
        <f t="shared" si="30"/>
        <v>-4.7927825912153368E-8</v>
      </c>
      <c r="BX56" s="29">
        <f t="shared" si="31"/>
        <v>-4.7927825912153368E-8</v>
      </c>
      <c r="BZ56" s="35">
        <v>6.8999999999999997E-9</v>
      </c>
      <c r="CA56" s="35">
        <v>5.4424376503699996</v>
      </c>
      <c r="CB56" s="35">
        <v>437.64389113990001</v>
      </c>
      <c r="CC56" s="29">
        <f t="shared" si="80"/>
        <v>6.8991423894758904E-9</v>
      </c>
      <c r="CD56" s="29">
        <f t="shared" si="81"/>
        <v>6.899135157426729E-9</v>
      </c>
      <c r="CE56" s="29">
        <f t="shared" si="82"/>
        <v>6.8991351574518943E-9</v>
      </c>
      <c r="CF56" s="29">
        <f t="shared" si="83"/>
        <v>6.8991351574518943E-9</v>
      </c>
      <c r="CH56" s="35">
        <v>7.7000000000000003E-10</v>
      </c>
      <c r="CI56" s="35">
        <v>6.0407458678700001</v>
      </c>
      <c r="CJ56" s="35">
        <v>838.96928775039999</v>
      </c>
      <c r="CK56" s="29">
        <f t="shared" si="84"/>
        <v>5.2663674865498763E-10</v>
      </c>
      <c r="CL56" s="29">
        <f t="shared" si="85"/>
        <v>5.2670818407353446E-10</v>
      </c>
      <c r="CM56" s="29">
        <f t="shared" si="86"/>
        <v>5.2670818382549164E-10</v>
      </c>
      <c r="CN56" s="29">
        <f t="shared" si="87"/>
        <v>5.2670818382549164E-10</v>
      </c>
      <c r="CP56" s="35"/>
      <c r="CQ56" s="35"/>
      <c r="CR56" s="35"/>
      <c r="CX56" s="35"/>
      <c r="CY56" s="35"/>
      <c r="CZ56" s="35"/>
      <c r="DF56" s="35">
        <v>1.149773E-5</v>
      </c>
      <c r="DG56" s="35">
        <v>5.7402124970299999</v>
      </c>
      <c r="DH56" s="35">
        <v>1162.4747044077999</v>
      </c>
      <c r="DI56" s="29">
        <f t="shared" si="48"/>
        <v>1.0024820407838418E-5</v>
      </c>
      <c r="DJ56" s="29">
        <f t="shared" si="49"/>
        <v>1.00238281071201E-5</v>
      </c>
      <c r="DK56" s="29">
        <f t="shared" si="50"/>
        <v>1.0023828110566357E-5</v>
      </c>
      <c r="DL56" s="29">
        <f t="shared" si="51"/>
        <v>1.0023828110566357E-5</v>
      </c>
      <c r="DN56" s="35">
        <v>2.22077E-6</v>
      </c>
      <c r="DO56" s="35">
        <v>5.1319321205000001</v>
      </c>
      <c r="DP56" s="35">
        <v>269.9214467406</v>
      </c>
      <c r="DQ56" s="29">
        <f t="shared" si="52"/>
        <v>-2.2115428496139988E-6</v>
      </c>
      <c r="DR56" s="29">
        <f t="shared" si="53"/>
        <v>-2.211551122289391E-6</v>
      </c>
      <c r="DS56" s="29">
        <f t="shared" si="54"/>
        <v>-2.2115511222606707E-6</v>
      </c>
      <c r="DT56" s="29">
        <f t="shared" si="55"/>
        <v>-2.2115511222606707E-6</v>
      </c>
      <c r="DV56" s="35">
        <v>3.7583E-7</v>
      </c>
      <c r="DW56" s="35">
        <v>4.1892463375700002</v>
      </c>
      <c r="DX56" s="35">
        <v>536.80451209540001</v>
      </c>
      <c r="DY56" s="29">
        <f t="shared" si="56"/>
        <v>3.5411469282956889E-7</v>
      </c>
      <c r="DZ56" s="29">
        <f t="shared" si="57"/>
        <v>3.5412493639585736E-7</v>
      </c>
      <c r="EA56" s="29">
        <f t="shared" si="58"/>
        <v>3.541249363602913E-7</v>
      </c>
      <c r="EB56" s="29">
        <f t="shared" si="59"/>
        <v>3.541249363602913E-7</v>
      </c>
      <c r="ED56" s="35">
        <v>6.1189999999999994E-8</v>
      </c>
      <c r="EE56" s="35">
        <v>2.3396039213500002</v>
      </c>
      <c r="EF56" s="35">
        <v>269.9214467406</v>
      </c>
      <c r="EG56" s="29">
        <f t="shared" si="88"/>
        <v>5.5349902483793665E-8</v>
      </c>
      <c r="EH56" s="29">
        <f t="shared" si="89"/>
        <v>5.5350969872681109E-8</v>
      </c>
      <c r="EI56" s="29">
        <f t="shared" si="90"/>
        <v>5.535096986897479E-8</v>
      </c>
      <c r="EJ56" s="29">
        <f t="shared" si="91"/>
        <v>5.535096986897479E-8</v>
      </c>
      <c r="EL56" s="35">
        <v>1.301E-8</v>
      </c>
      <c r="EM56" s="35">
        <v>1.6486703898399999</v>
      </c>
      <c r="EN56" s="35">
        <v>17.4084877393</v>
      </c>
      <c r="EO56" s="29">
        <f t="shared" si="92"/>
        <v>-4.5906469756487982E-9</v>
      </c>
      <c r="EP56" s="29">
        <f t="shared" si="93"/>
        <v>-4.5906148522345399E-9</v>
      </c>
      <c r="EQ56" s="29">
        <f t="shared" si="94"/>
        <v>-4.5906148523460869E-9</v>
      </c>
      <c r="ER56" s="29">
        <f t="shared" si="95"/>
        <v>-4.5906148523460869E-9</v>
      </c>
      <c r="ET56" s="35"/>
      <c r="EU56" s="35"/>
      <c r="EV56" s="35"/>
    </row>
    <row r="57" spans="1:152" s="16" customFormat="1" ht="13.5" x14ac:dyDescent="0.3">
      <c r="A57" s="29" t="s">
        <v>207</v>
      </c>
      <c r="B57" s="29" t="s">
        <v>208</v>
      </c>
      <c r="C57" s="29" t="s">
        <v>209</v>
      </c>
      <c r="D57" s="29" t="s">
        <v>210</v>
      </c>
      <c r="E57" s="29" t="s">
        <v>211</v>
      </c>
      <c r="F57" s="29" t="s">
        <v>212</v>
      </c>
      <c r="G57" s="29"/>
      <c r="N57" s="40">
        <v>3.7230799999999999E-6</v>
      </c>
      <c r="O57" s="40">
        <v>2.2781910862500001</v>
      </c>
      <c r="P57" s="40">
        <v>217.23124870109999</v>
      </c>
      <c r="Q57" s="29">
        <f t="shared" si="0"/>
        <v>3.3079282537607478E-6</v>
      </c>
      <c r="R57" s="29">
        <f t="shared" si="1"/>
        <v>3.3078719930594415E-6</v>
      </c>
      <c r="S57" s="29">
        <f t="shared" si="2"/>
        <v>3.30787199325481E-6</v>
      </c>
      <c r="T57" s="29">
        <f t="shared" si="3"/>
        <v>3.30787199325481E-6</v>
      </c>
      <c r="V57" s="40">
        <v>5.778E-7</v>
      </c>
      <c r="W57" s="40">
        <v>2.47630552035</v>
      </c>
      <c r="X57" s="40">
        <v>191.9584544356</v>
      </c>
      <c r="Y57" s="29">
        <f t="shared" si="4"/>
        <v>4.4595286525578792E-7</v>
      </c>
      <c r="Z57" s="29">
        <f t="shared" si="5"/>
        <v>4.4594217459406871E-7</v>
      </c>
      <c r="AA57" s="29">
        <f t="shared" si="6"/>
        <v>4.4594217463119194E-7</v>
      </c>
      <c r="AB57" s="29">
        <f t="shared" si="7"/>
        <v>4.4594217463119194E-7</v>
      </c>
      <c r="AD57" s="40">
        <v>1.024E-7</v>
      </c>
      <c r="AE57" s="40">
        <v>4.9873665607</v>
      </c>
      <c r="AF57" s="40">
        <v>422.66603761290003</v>
      </c>
      <c r="AG57" s="29">
        <f t="shared" si="8"/>
        <v>7.7381502985272355E-8</v>
      </c>
      <c r="AH57" s="29">
        <f t="shared" si="9"/>
        <v>7.7377205906886831E-8</v>
      </c>
      <c r="AI57" s="29">
        <f t="shared" si="10"/>
        <v>7.7377205921808785E-8</v>
      </c>
      <c r="AJ57" s="29">
        <f t="shared" si="11"/>
        <v>7.7377205921808785E-8</v>
      </c>
      <c r="AL57" s="35">
        <v>1.2860000000000001E-8</v>
      </c>
      <c r="AM57" s="35">
        <v>1.66154726117</v>
      </c>
      <c r="AN57" s="35">
        <v>63.735898303399999</v>
      </c>
      <c r="AO57" s="29">
        <f t="shared" si="72"/>
        <v>-1.1608383455745958E-8</v>
      </c>
      <c r="AP57" s="29">
        <f t="shared" si="73"/>
        <v>-1.1608329989023955E-8</v>
      </c>
      <c r="AQ57" s="29">
        <f t="shared" si="74"/>
        <v>-1.1608329989209617E-8</v>
      </c>
      <c r="AR57" s="29">
        <f t="shared" si="75"/>
        <v>-1.1608329989209617E-8</v>
      </c>
      <c r="AT57" s="35">
        <v>1.68E-9</v>
      </c>
      <c r="AU57" s="35">
        <v>0.69946458053000005</v>
      </c>
      <c r="AV57" s="35">
        <v>824.74219374879999</v>
      </c>
      <c r="AW57" s="29">
        <f t="shared" si="76"/>
        <v>7.1086341626697246E-11</v>
      </c>
      <c r="AX57" s="29">
        <f t="shared" si="77"/>
        <v>7.1296184378365786E-11</v>
      </c>
      <c r="AY57" s="29">
        <f t="shared" si="78"/>
        <v>7.1296183649697757E-11</v>
      </c>
      <c r="AZ57" s="29">
        <f t="shared" si="79"/>
        <v>7.1296183649697757E-11</v>
      </c>
      <c r="BB57" s="35"/>
      <c r="BC57" s="35"/>
      <c r="BD57" s="35"/>
      <c r="BJ57" s="40">
        <v>2.3631E-7</v>
      </c>
      <c r="BK57" s="40">
        <v>3.0742720431300001</v>
      </c>
      <c r="BL57" s="40">
        <v>215.7467759928</v>
      </c>
      <c r="BM57" s="29">
        <f t="shared" si="24"/>
        <v>2.2608656685013525E-7</v>
      </c>
      <c r="BN57" s="29">
        <f t="shared" si="25"/>
        <v>2.2608881530100986E-7</v>
      </c>
      <c r="BO57" s="29">
        <f t="shared" si="26"/>
        <v>2.2608881529320257E-7</v>
      </c>
      <c r="BP57" s="29">
        <f t="shared" si="27"/>
        <v>2.2608881529320257E-7</v>
      </c>
      <c r="BR57" s="40">
        <v>5.1340000000000002E-8</v>
      </c>
      <c r="BS57" s="40">
        <v>3.8114983483299998</v>
      </c>
      <c r="BT57" s="40">
        <v>74.781598567299994</v>
      </c>
      <c r="BU57" s="29">
        <f t="shared" si="28"/>
        <v>1.5842714590885055E-8</v>
      </c>
      <c r="BV57" s="29">
        <f t="shared" si="29"/>
        <v>1.5842161013106474E-8</v>
      </c>
      <c r="BW57" s="29">
        <f t="shared" si="30"/>
        <v>1.5842161015028719E-8</v>
      </c>
      <c r="BX57" s="29">
        <f t="shared" si="31"/>
        <v>1.5842161015028719E-8</v>
      </c>
      <c r="BZ57" s="40">
        <v>8.0999999999999997E-9</v>
      </c>
      <c r="CA57" s="40">
        <v>0.46198177342000002</v>
      </c>
      <c r="CB57" s="40">
        <v>515.46387109299997</v>
      </c>
      <c r="CC57" s="29">
        <f t="shared" si="80"/>
        <v>-6.7275267959940367E-9</v>
      </c>
      <c r="CD57" s="29">
        <f t="shared" si="81"/>
        <v>-6.7271742899325921E-9</v>
      </c>
      <c r="CE57" s="29">
        <f t="shared" si="82"/>
        <v>-6.7271742911567243E-9</v>
      </c>
      <c r="CF57" s="29">
        <f t="shared" si="83"/>
        <v>-6.7271742911567243E-9</v>
      </c>
      <c r="CH57" s="35">
        <v>8.4999999999999996E-10</v>
      </c>
      <c r="CI57" s="35">
        <v>1.1889881737800001</v>
      </c>
      <c r="CJ57" s="35">
        <v>728.76296653099996</v>
      </c>
      <c r="CK57" s="29">
        <f t="shared" si="84"/>
        <v>7.6198038722658776E-10</v>
      </c>
      <c r="CL57" s="29">
        <f t="shared" si="85"/>
        <v>7.6202199400879652E-10</v>
      </c>
      <c r="CM57" s="29">
        <f t="shared" si="86"/>
        <v>7.6202199386433439E-10</v>
      </c>
      <c r="CN57" s="29">
        <f t="shared" si="87"/>
        <v>7.6202199386433439E-10</v>
      </c>
      <c r="CP57" s="35"/>
      <c r="CQ57" s="35"/>
      <c r="CR57" s="35"/>
      <c r="CX57" s="35"/>
      <c r="CY57" s="35"/>
      <c r="CZ57" s="35"/>
      <c r="DF57" s="40">
        <v>1.126667E-5</v>
      </c>
      <c r="DG57" s="40">
        <v>4.4670780379100004</v>
      </c>
      <c r="DH57" s="40">
        <v>265.98929347749998</v>
      </c>
      <c r="DI57" s="29">
        <f t="shared" si="48"/>
        <v>-9.0535421586805677E-6</v>
      </c>
      <c r="DJ57" s="29">
        <f t="shared" si="49"/>
        <v>-9.0532717627782133E-6</v>
      </c>
      <c r="DK57" s="29">
        <f t="shared" si="50"/>
        <v>-9.0532717637171713E-6</v>
      </c>
      <c r="DL57" s="29">
        <f t="shared" si="51"/>
        <v>-9.0532717637171713E-6</v>
      </c>
      <c r="DN57" s="40">
        <v>1.9497300000000001E-6</v>
      </c>
      <c r="DO57" s="40">
        <v>4.5666500991500003</v>
      </c>
      <c r="DP57" s="40">
        <v>846.08283475120004</v>
      </c>
      <c r="DQ57" s="29">
        <f t="shared" si="52"/>
        <v>1.6713804811487795E-6</v>
      </c>
      <c r="DR57" s="29">
        <f t="shared" si="53"/>
        <v>1.6712517059792669E-6</v>
      </c>
      <c r="DS57" s="29">
        <f t="shared" si="54"/>
        <v>1.6712517064264795E-6</v>
      </c>
      <c r="DT57" s="29">
        <f t="shared" si="55"/>
        <v>1.6712517064264795E-6</v>
      </c>
      <c r="DV57" s="40">
        <v>3.5284999999999999E-7</v>
      </c>
      <c r="DW57" s="40">
        <v>2.90795856092</v>
      </c>
      <c r="DX57" s="40">
        <v>284.1485407422</v>
      </c>
      <c r="DY57" s="29">
        <f t="shared" si="56"/>
        <v>1.1464303813620431E-7</v>
      </c>
      <c r="DZ57" s="29">
        <f t="shared" si="57"/>
        <v>1.1465741167732787E-7</v>
      </c>
      <c r="EA57" s="29">
        <f t="shared" si="58"/>
        <v>1.1465741162741667E-7</v>
      </c>
      <c r="EB57" s="29">
        <f t="shared" si="59"/>
        <v>1.1465741162741667E-7</v>
      </c>
      <c r="ED57" s="35">
        <v>5.589E-8</v>
      </c>
      <c r="EE57" s="35">
        <v>1.14518720694</v>
      </c>
      <c r="EF57" s="35">
        <v>284.1485407422</v>
      </c>
      <c r="EG57" s="29">
        <f t="shared" si="88"/>
        <v>4.8422031720574669E-8</v>
      </c>
      <c r="EH57" s="29">
        <f t="shared" si="89"/>
        <v>4.8420829492539887E-8</v>
      </c>
      <c r="EI57" s="29">
        <f t="shared" si="90"/>
        <v>4.8420829496714741E-8</v>
      </c>
      <c r="EJ57" s="29">
        <f t="shared" si="91"/>
        <v>4.8420829496714741E-8</v>
      </c>
      <c r="EL57" s="35">
        <v>1.164E-8</v>
      </c>
      <c r="EM57" s="35">
        <v>5.9695798183999997</v>
      </c>
      <c r="EN57" s="35">
        <v>195.13984817330001</v>
      </c>
      <c r="EO57" s="29">
        <f t="shared" si="92"/>
        <v>-1.1167980550559411E-8</v>
      </c>
      <c r="EP57" s="29">
        <f t="shared" si="93"/>
        <v>-1.1167883488846952E-8</v>
      </c>
      <c r="EQ57" s="29">
        <f t="shared" si="94"/>
        <v>-1.1167883489184018E-8</v>
      </c>
      <c r="ER57" s="29">
        <f t="shared" si="95"/>
        <v>-1.1167883489184018E-8</v>
      </c>
      <c r="ET57" s="35"/>
      <c r="EU57" s="35"/>
      <c r="EV57" s="35"/>
    </row>
    <row r="58" spans="1:152" s="29" customFormat="1" ht="13.5" x14ac:dyDescent="0.3">
      <c r="A58" s="29">
        <f>SUM(BN1:BN500)</f>
        <v>2.9459923504359879E-2</v>
      </c>
      <c r="B58" s="29">
        <f>SUM(BV1:BV260)</f>
        <v>-3.4040269262236899E-3</v>
      </c>
      <c r="C58" s="29">
        <f>SUM(CD1:CD111)</f>
        <v>-1.2331305898290632E-4</v>
      </c>
      <c r="D58" s="29">
        <f>SUM(CL1:CL58)</f>
        <v>2.2692719087927659E-6</v>
      </c>
      <c r="E58" s="29">
        <f>SUM(CT1:CT26)</f>
        <v>1.8564497898047491E-7</v>
      </c>
      <c r="F58" s="29">
        <f>SUM(DB1:DB11)</f>
        <v>7.0081227931914165E-8</v>
      </c>
      <c r="N58" s="35">
        <v>3.2154300000000001E-6</v>
      </c>
      <c r="O58" s="35">
        <v>2.57182354537</v>
      </c>
      <c r="P58" s="35">
        <v>647.01083331480004</v>
      </c>
      <c r="Q58" s="29">
        <f t="shared" si="0"/>
        <v>2.7997338833377741E-6</v>
      </c>
      <c r="R58" s="29">
        <f t="shared" si="1"/>
        <v>2.7998889585265958E-6</v>
      </c>
      <c r="S58" s="29">
        <f t="shared" si="2"/>
        <v>2.7998889579881484E-6</v>
      </c>
      <c r="T58" s="29">
        <f t="shared" si="3"/>
        <v>2.7998889579881484E-6</v>
      </c>
      <c r="V58" s="35">
        <v>4.4443999999999997E-7</v>
      </c>
      <c r="W58" s="35">
        <v>2.7087362766499998</v>
      </c>
      <c r="X58" s="35">
        <v>5.4166259714000002</v>
      </c>
      <c r="Y58" s="29">
        <f t="shared" si="4"/>
        <v>-4.1826959240292013E-7</v>
      </c>
      <c r="Z58" s="29">
        <f t="shared" si="5"/>
        <v>-4.1826946902891578E-7</v>
      </c>
      <c r="AA58" s="29">
        <f t="shared" si="6"/>
        <v>-4.1826946902934416E-7</v>
      </c>
      <c r="AB58" s="29">
        <f t="shared" si="7"/>
        <v>-4.1826946902934416E-7</v>
      </c>
      <c r="AD58" s="35">
        <v>8.287E-8</v>
      </c>
      <c r="AE58" s="35">
        <v>2.1399036427200002</v>
      </c>
      <c r="AF58" s="35">
        <v>269.9214467406</v>
      </c>
      <c r="AG58" s="29">
        <f t="shared" si="8"/>
        <v>8.0479897865717449E-8</v>
      </c>
      <c r="AH58" s="29">
        <f t="shared" si="9"/>
        <v>8.0480706264455343E-8</v>
      </c>
      <c r="AI58" s="29">
        <f t="shared" si="10"/>
        <v>8.0480706261648434E-8</v>
      </c>
      <c r="AJ58" s="29">
        <f t="shared" si="11"/>
        <v>8.0480706261648434E-8</v>
      </c>
      <c r="AL58" s="35">
        <v>1.304E-8</v>
      </c>
      <c r="AM58" s="35">
        <v>5.02409881054</v>
      </c>
      <c r="AN58" s="35">
        <v>956.28915597059995</v>
      </c>
      <c r="AO58" s="29">
        <f t="shared" si="72"/>
        <v>-1.7640373840073651E-9</v>
      </c>
      <c r="AP58" s="29">
        <f t="shared" si="73"/>
        <v>-1.7621644728031179E-9</v>
      </c>
      <c r="AQ58" s="29">
        <f t="shared" si="74"/>
        <v>-1.762164479306804E-9</v>
      </c>
      <c r="AR58" s="29">
        <f t="shared" si="75"/>
        <v>-1.762164479306804E-9</v>
      </c>
      <c r="AT58" s="35">
        <v>1.7700000000000001E-9</v>
      </c>
      <c r="AU58" s="35">
        <v>5.0266333907799998</v>
      </c>
      <c r="AV58" s="35">
        <v>203.00415469949999</v>
      </c>
      <c r="AW58" s="29">
        <f t="shared" si="76"/>
        <v>-8.013309696540545E-10</v>
      </c>
      <c r="AX58" s="29">
        <f t="shared" si="77"/>
        <v>-8.012824037165047E-10</v>
      </c>
      <c r="AY58" s="29">
        <f t="shared" si="78"/>
        <v>-8.0128240388515038E-10</v>
      </c>
      <c r="AZ58" s="29">
        <f t="shared" si="79"/>
        <v>-8.0128240388515038E-10</v>
      </c>
      <c r="BB58" s="35"/>
      <c r="BC58" s="35"/>
      <c r="BD58" s="35"/>
      <c r="BJ58" s="35">
        <v>2.0813E-7</v>
      </c>
      <c r="BK58" s="35">
        <v>3.5108468691799999</v>
      </c>
      <c r="BL58" s="35">
        <v>330.61896365820002</v>
      </c>
      <c r="BM58" s="29">
        <f t="shared" si="24"/>
        <v>-1.7807979966610369E-7</v>
      </c>
      <c r="BN58" s="29">
        <f t="shared" si="25"/>
        <v>-1.7807440036136517E-7</v>
      </c>
      <c r="BO58" s="29">
        <f t="shared" si="26"/>
        <v>-1.7807440038011488E-7</v>
      </c>
      <c r="BP58" s="29">
        <f t="shared" si="27"/>
        <v>-1.7807440038011488E-7</v>
      </c>
      <c r="BR58" s="35">
        <v>3.9589999999999999E-8</v>
      </c>
      <c r="BS58" s="35">
        <v>5.63505813057</v>
      </c>
      <c r="BT58" s="35">
        <v>210.85141488319999</v>
      </c>
      <c r="BU58" s="29">
        <f t="shared" si="28"/>
        <v>-3.6980642347093486E-8</v>
      </c>
      <c r="BV58" s="29">
        <f t="shared" si="29"/>
        <v>-3.6980190543805242E-8</v>
      </c>
      <c r="BW58" s="29">
        <f t="shared" si="30"/>
        <v>-3.6980190545374179E-8</v>
      </c>
      <c r="BX58" s="29">
        <f t="shared" si="31"/>
        <v>-3.6980190545374179E-8</v>
      </c>
      <c r="BZ58" s="35">
        <v>6.9399999999999996E-9</v>
      </c>
      <c r="CA58" s="35">
        <v>5.2374812240299997</v>
      </c>
      <c r="CB58" s="35">
        <v>447.93883187839998</v>
      </c>
      <c r="CC58" s="29">
        <f t="shared" si="80"/>
        <v>6.9300652589949828E-9</v>
      </c>
      <c r="CD58" s="29">
        <f t="shared" si="81"/>
        <v>6.930040037653806E-9</v>
      </c>
      <c r="CE58" s="29">
        <f t="shared" si="82"/>
        <v>6.9300400377414408E-9</v>
      </c>
      <c r="CF58" s="29">
        <f t="shared" si="83"/>
        <v>6.9300400377414408E-9</v>
      </c>
      <c r="CH58" s="35">
        <v>8.3999999999999999E-10</v>
      </c>
      <c r="CI58" s="35">
        <v>4.10158366806</v>
      </c>
      <c r="CJ58" s="35">
        <v>224.34479570190001</v>
      </c>
      <c r="CK58" s="29">
        <f t="shared" si="84"/>
        <v>9.1055867557783635E-11</v>
      </c>
      <c r="CL58" s="29">
        <f t="shared" si="85"/>
        <v>9.1084265347326558E-11</v>
      </c>
      <c r="CM58" s="29">
        <f t="shared" si="86"/>
        <v>9.10842652487155E-11</v>
      </c>
      <c r="CN58" s="29">
        <f t="shared" si="87"/>
        <v>9.10842652487155E-11</v>
      </c>
      <c r="CP58" s="35"/>
      <c r="CQ58" s="35"/>
      <c r="CR58" s="35"/>
      <c r="CX58" s="35"/>
      <c r="CY58" s="35"/>
      <c r="CZ58" s="35"/>
      <c r="DF58" s="35">
        <v>1.277489E-5</v>
      </c>
      <c r="DG58" s="35">
        <v>2.9841258642300001</v>
      </c>
      <c r="DH58" s="35">
        <v>1059.3819301891999</v>
      </c>
      <c r="DI58" s="29">
        <f t="shared" si="48"/>
        <v>2.9105954653326037E-6</v>
      </c>
      <c r="DJ58" s="29">
        <f t="shared" si="49"/>
        <v>2.912592948635329E-6</v>
      </c>
      <c r="DK58" s="29">
        <f t="shared" si="50"/>
        <v>2.9125929416992367E-6</v>
      </c>
      <c r="DL58" s="29">
        <f t="shared" si="51"/>
        <v>2.9125929416992367E-6</v>
      </c>
      <c r="DN58" s="35">
        <v>1.82802E-6</v>
      </c>
      <c r="DO58" s="35">
        <v>2.6791322047300001</v>
      </c>
      <c r="DP58" s="35">
        <v>127.4717966068</v>
      </c>
      <c r="DQ58" s="29">
        <f t="shared" si="52"/>
        <v>6.7852958059426216E-8</v>
      </c>
      <c r="DR58" s="29">
        <f t="shared" si="53"/>
        <v>6.7817659857649141E-8</v>
      </c>
      <c r="DS58" s="29">
        <f t="shared" si="54"/>
        <v>6.7817659980221784E-8</v>
      </c>
      <c r="DT58" s="29">
        <f t="shared" si="55"/>
        <v>6.7817659980221784E-8</v>
      </c>
      <c r="DV58" s="35">
        <v>3.3575999999999998E-7</v>
      </c>
      <c r="DW58" s="35">
        <v>3.8046597880199999</v>
      </c>
      <c r="DX58" s="35">
        <v>149.56319713459999</v>
      </c>
      <c r="DY58" s="29">
        <f t="shared" si="56"/>
        <v>3.3535146074901509E-7</v>
      </c>
      <c r="DZ58" s="29">
        <f t="shared" si="57"/>
        <v>3.3535108526157289E-7</v>
      </c>
      <c r="EA58" s="29">
        <f t="shared" si="58"/>
        <v>3.3535108526287706E-7</v>
      </c>
      <c r="EB58" s="29">
        <f t="shared" si="59"/>
        <v>3.3535108526287706E-7</v>
      </c>
      <c r="ED58" s="35">
        <v>5.5640000000000001E-8</v>
      </c>
      <c r="EE58" s="35">
        <v>4.1812318906800003</v>
      </c>
      <c r="EF58" s="35">
        <v>529.69096509459996</v>
      </c>
      <c r="EG58" s="29">
        <f t="shared" si="88"/>
        <v>5.4322550259463799E-8</v>
      </c>
      <c r="EH58" s="29">
        <f t="shared" si="89"/>
        <v>5.4323516510687448E-8</v>
      </c>
      <c r="EI58" s="29">
        <f t="shared" si="90"/>
        <v>5.4323516507332768E-8</v>
      </c>
      <c r="EJ58" s="29">
        <f t="shared" si="91"/>
        <v>5.4323516507332768E-8</v>
      </c>
      <c r="EL58" s="35">
        <v>9.5000000000000007E-9</v>
      </c>
      <c r="EM58" s="35">
        <v>5.3608071328999998</v>
      </c>
      <c r="EN58" s="35">
        <v>316.39186965660002</v>
      </c>
      <c r="EO58" s="29">
        <f t="shared" si="92"/>
        <v>-4.5208532395770023E-9</v>
      </c>
      <c r="EP58" s="29">
        <f t="shared" si="93"/>
        <v>-4.5212539596753888E-9</v>
      </c>
      <c r="EQ58" s="29">
        <f t="shared" si="94"/>
        <v>-4.5212539582839205E-9</v>
      </c>
      <c r="ER58" s="29">
        <f t="shared" si="95"/>
        <v>-4.5212539582839205E-9</v>
      </c>
      <c r="ET58" s="35"/>
      <c r="EU58" s="35"/>
      <c r="EV58" s="35"/>
    </row>
    <row r="59" spans="1:152" s="29" customFormat="1" ht="13.5" x14ac:dyDescent="0.3">
      <c r="N59" s="35">
        <v>3.3019600000000001E-6</v>
      </c>
      <c r="O59" s="35">
        <v>0.24715617844000001</v>
      </c>
      <c r="P59" s="35">
        <v>1581.9593482830001</v>
      </c>
      <c r="Q59" s="29">
        <f t="shared" si="0"/>
        <v>2.2804406091890074E-6</v>
      </c>
      <c r="R59" s="29">
        <f t="shared" si="1"/>
        <v>2.2810131891607446E-6</v>
      </c>
      <c r="S59" s="29">
        <f t="shared" si="2"/>
        <v>2.2810131871727083E-6</v>
      </c>
      <c r="T59" s="29">
        <f t="shared" si="3"/>
        <v>2.2810131871727083E-6</v>
      </c>
      <c r="V59" s="35">
        <v>4.6799E-7</v>
      </c>
      <c r="W59" s="35">
        <v>1.1772121105</v>
      </c>
      <c r="X59" s="35">
        <v>149.56319713459999</v>
      </c>
      <c r="Y59" s="29">
        <f t="shared" si="4"/>
        <v>-4.1833957564136214E-7</v>
      </c>
      <c r="Z59" s="29">
        <f t="shared" si="5"/>
        <v>-4.1834433152024288E-7</v>
      </c>
      <c r="AA59" s="29">
        <f t="shared" si="6"/>
        <v>-4.1834433150372881E-7</v>
      </c>
      <c r="AB59" s="29">
        <f t="shared" si="7"/>
        <v>-4.1834433150372881E-7</v>
      </c>
      <c r="AD59" s="35">
        <v>7.2380000000000004E-8</v>
      </c>
      <c r="AE59" s="35">
        <v>5.3972471525800003</v>
      </c>
      <c r="AF59" s="35">
        <v>1052.2683831884001</v>
      </c>
      <c r="AG59" s="29">
        <f t="shared" si="8"/>
        <v>-6.3625603752859552E-8</v>
      </c>
      <c r="AH59" s="29">
        <f t="shared" si="9"/>
        <v>-6.3631106897270256E-8</v>
      </c>
      <c r="AI59" s="29">
        <f t="shared" si="10"/>
        <v>-6.3631106878163509E-8</v>
      </c>
      <c r="AJ59" s="29">
        <f t="shared" si="11"/>
        <v>-6.3631106878163509E-8</v>
      </c>
      <c r="AL59" s="35">
        <v>1.446E-8</v>
      </c>
      <c r="AM59" s="35">
        <v>2.1057551912700001</v>
      </c>
      <c r="AN59" s="35">
        <v>838.96928775039999</v>
      </c>
      <c r="AO59" s="29">
        <f t="shared" si="72"/>
        <v>-1.4455750857914235E-8</v>
      </c>
      <c r="AP59" s="29">
        <f t="shared" si="73"/>
        <v>-1.4455795319024623E-8</v>
      </c>
      <c r="AQ59" s="29">
        <f t="shared" si="74"/>
        <v>-1.4455795318870642E-8</v>
      </c>
      <c r="AR59" s="29">
        <f t="shared" si="75"/>
        <v>-1.4455795318870642E-8</v>
      </c>
      <c r="AT59" s="35">
        <v>2.1799999999999999E-9</v>
      </c>
      <c r="AU59" s="35">
        <v>0.40426546037</v>
      </c>
      <c r="AV59" s="35">
        <v>867.42347575359997</v>
      </c>
      <c r="AW59" s="29">
        <f t="shared" si="76"/>
        <v>-7.5917737623426819E-10</v>
      </c>
      <c r="AX59" s="29">
        <f t="shared" si="77"/>
        <v>-7.5890866775713119E-10</v>
      </c>
      <c r="AY59" s="29">
        <f t="shared" si="78"/>
        <v>-7.5890866869023486E-10</v>
      </c>
      <c r="AZ59" s="29">
        <f t="shared" si="79"/>
        <v>-7.5890866869023486E-10</v>
      </c>
      <c r="BB59" s="35"/>
      <c r="BC59" s="35"/>
      <c r="BD59" s="35"/>
      <c r="BJ59" s="35">
        <v>1.9509000000000001E-7</v>
      </c>
      <c r="BK59" s="35">
        <v>2.8185757737200001</v>
      </c>
      <c r="BL59" s="35">
        <v>127.4717966068</v>
      </c>
      <c r="BM59" s="29">
        <f t="shared" si="24"/>
        <v>3.4268400266814533E-8</v>
      </c>
      <c r="BN59" s="29">
        <f t="shared" si="25"/>
        <v>3.4264689179862966E-8</v>
      </c>
      <c r="BO59" s="29">
        <f t="shared" si="26"/>
        <v>3.4264689192749699E-8</v>
      </c>
      <c r="BP59" s="29">
        <f t="shared" si="27"/>
        <v>3.4264689192749699E-8</v>
      </c>
      <c r="BR59" s="35">
        <v>3.8110000000000002E-8</v>
      </c>
      <c r="BS59" s="35">
        <v>2.6399280311100002</v>
      </c>
      <c r="BT59" s="35">
        <v>3.1813937377000001</v>
      </c>
      <c r="BU59" s="29">
        <f t="shared" si="28"/>
        <v>-3.4316159113177613E-8</v>
      </c>
      <c r="BV59" s="29">
        <f t="shared" si="29"/>
        <v>-3.4316151119222924E-8</v>
      </c>
      <c r="BW59" s="29">
        <f t="shared" si="30"/>
        <v>-3.4316151119250684E-8</v>
      </c>
      <c r="BX59" s="29">
        <f t="shared" si="31"/>
        <v>-3.4316151119250684E-8</v>
      </c>
      <c r="BZ59" s="35">
        <v>6.0399999999999998E-9</v>
      </c>
      <c r="CA59" s="35">
        <v>2.9574970554400002</v>
      </c>
      <c r="CB59" s="35">
        <v>88.865680217000005</v>
      </c>
      <c r="CC59" s="29">
        <f t="shared" si="80"/>
        <v>-1.8514380514732684E-9</v>
      </c>
      <c r="CD59" s="29">
        <f t="shared" si="81"/>
        <v>-1.8515154977306342E-9</v>
      </c>
      <c r="CE59" s="29">
        <f t="shared" si="82"/>
        <v>-1.8515154974617041E-9</v>
      </c>
      <c r="CF59" s="29">
        <f t="shared" si="83"/>
        <v>-1.8515154974617041E-9</v>
      </c>
      <c r="CH59" s="35"/>
      <c r="CI59" s="35"/>
      <c r="CJ59" s="35"/>
      <c r="CP59" s="35"/>
      <c r="CQ59" s="35"/>
      <c r="CR59" s="35"/>
      <c r="CX59" s="40"/>
      <c r="CY59" s="40"/>
      <c r="CZ59" s="40"/>
      <c r="DF59" s="35">
        <v>1.2070529999999999E-5</v>
      </c>
      <c r="DG59" s="35">
        <v>0.75285933159999996</v>
      </c>
      <c r="DH59" s="35">
        <v>351.81659230870002</v>
      </c>
      <c r="DI59" s="29">
        <f t="shared" si="48"/>
        <v>1.1867124007969227E-5</v>
      </c>
      <c r="DJ59" s="29">
        <f t="shared" si="49"/>
        <v>1.1867241669218984E-5</v>
      </c>
      <c r="DK59" s="29">
        <f t="shared" si="50"/>
        <v>1.1867241668810465E-5</v>
      </c>
      <c r="DL59" s="29">
        <f t="shared" si="51"/>
        <v>1.1867241668810465E-5</v>
      </c>
      <c r="DN59" s="35">
        <v>1.81645E-6</v>
      </c>
      <c r="DO59" s="35">
        <v>4.9343160068899996</v>
      </c>
      <c r="DP59" s="35">
        <v>74.781598567299994</v>
      </c>
      <c r="DQ59" s="29">
        <f t="shared" si="52"/>
        <v>1.8000996414030056E-6</v>
      </c>
      <c r="DR59" s="29">
        <f t="shared" si="53"/>
        <v>1.8000968847596478E-6</v>
      </c>
      <c r="DS59" s="29">
        <f t="shared" si="54"/>
        <v>1.8000968847692207E-6</v>
      </c>
      <c r="DT59" s="29">
        <f t="shared" si="55"/>
        <v>1.8000968847692207E-6</v>
      </c>
      <c r="DV59" s="35">
        <v>4.1073000000000003E-7</v>
      </c>
      <c r="DW59" s="35">
        <v>4.5787045414699996</v>
      </c>
      <c r="DX59" s="35">
        <v>1155.3611574070001</v>
      </c>
      <c r="DY59" s="29">
        <f t="shared" si="56"/>
        <v>-8.8825725602491504E-8</v>
      </c>
      <c r="DZ59" s="29">
        <f t="shared" si="57"/>
        <v>-8.889595540368137E-8</v>
      </c>
      <c r="EA59" s="29">
        <f t="shared" si="58"/>
        <v>-8.8895955159816535E-8</v>
      </c>
      <c r="EB59" s="29">
        <f t="shared" si="59"/>
        <v>-8.8895955159816535E-8</v>
      </c>
      <c r="ED59" s="35">
        <v>5.0339999999999999E-8</v>
      </c>
      <c r="EE59" s="35">
        <v>2.1202003865700001</v>
      </c>
      <c r="EF59" s="35">
        <v>295.05122865419997</v>
      </c>
      <c r="EG59" s="29">
        <f t="shared" si="88"/>
        <v>4.0699632137944062E-8</v>
      </c>
      <c r="EH59" s="29">
        <f t="shared" si="89"/>
        <v>4.0700957098333978E-8</v>
      </c>
      <c r="EI59" s="29">
        <f t="shared" si="90"/>
        <v>4.0700957093733206E-8</v>
      </c>
      <c r="EJ59" s="29">
        <f t="shared" si="91"/>
        <v>4.0700957093733206E-8</v>
      </c>
      <c r="EL59" s="35">
        <v>9.8500000000000005E-9</v>
      </c>
      <c r="EM59" s="35">
        <v>3.0576867176800002</v>
      </c>
      <c r="EN59" s="35">
        <v>1574.8458012822</v>
      </c>
      <c r="EO59" s="29">
        <f t="shared" si="92"/>
        <v>-9.2122058867120543E-9</v>
      </c>
      <c r="EP59" s="29">
        <f t="shared" si="93"/>
        <v>-9.2130380041918983E-9</v>
      </c>
      <c r="EQ59" s="29">
        <f t="shared" si="94"/>
        <v>-9.2130380013033108E-9</v>
      </c>
      <c r="ER59" s="29">
        <f t="shared" si="95"/>
        <v>-9.2130380013033108E-9</v>
      </c>
      <c r="ET59" s="35"/>
      <c r="EU59" s="35"/>
      <c r="EV59" s="35"/>
    </row>
    <row r="60" spans="1:152" s="29" customFormat="1" ht="13.5" x14ac:dyDescent="0.3">
      <c r="A60" s="29" t="s">
        <v>213</v>
      </c>
      <c r="B60" s="29" t="s">
        <v>214</v>
      </c>
      <c r="C60" s="29" t="s">
        <v>215</v>
      </c>
      <c r="D60" s="29" t="s">
        <v>216</v>
      </c>
      <c r="E60" s="29" t="s">
        <v>217</v>
      </c>
      <c r="F60" s="29" t="s">
        <v>218</v>
      </c>
      <c r="N60" s="35">
        <v>2.4911600000000001E-6</v>
      </c>
      <c r="O60" s="35">
        <v>1.4701053442100001</v>
      </c>
      <c r="P60" s="35">
        <v>1368.6602528450001</v>
      </c>
      <c r="Q60" s="29">
        <f t="shared" si="0"/>
        <v>3.4218924890502023E-7</v>
      </c>
      <c r="R60" s="29">
        <f t="shared" si="1"/>
        <v>3.4167730312524397E-7</v>
      </c>
      <c r="S60" s="29">
        <f t="shared" si="2"/>
        <v>3.4167730490298052E-7</v>
      </c>
      <c r="T60" s="29">
        <f t="shared" si="3"/>
        <v>3.4167730490298052E-7</v>
      </c>
      <c r="V60" s="35">
        <v>4.038E-7</v>
      </c>
      <c r="W60" s="35">
        <v>3.88870105683</v>
      </c>
      <c r="X60" s="35">
        <v>728.76296653099996</v>
      </c>
      <c r="Y60" s="29">
        <f t="shared" si="4"/>
        <v>-4.037400652979637E-7</v>
      </c>
      <c r="Z60" s="29">
        <f t="shared" si="5"/>
        <v>-4.037408313705274E-7</v>
      </c>
      <c r="AA60" s="29">
        <f t="shared" si="6"/>
        <v>-4.0374083136787582E-7</v>
      </c>
      <c r="AB60" s="29">
        <f t="shared" si="7"/>
        <v>-4.0374083136787582E-7</v>
      </c>
      <c r="AD60" s="35">
        <v>7.7299999999999997E-8</v>
      </c>
      <c r="AE60" s="35">
        <v>5.2460274230900001</v>
      </c>
      <c r="AF60" s="35">
        <v>429.77958461370002</v>
      </c>
      <c r="AG60" s="29">
        <f t="shared" si="8"/>
        <v>7.287730330481624E-8</v>
      </c>
      <c r="AH60" s="29">
        <f t="shared" si="9"/>
        <v>7.2875624159536005E-8</v>
      </c>
      <c r="AI60" s="29">
        <f t="shared" si="10"/>
        <v>7.287562416536731E-8</v>
      </c>
      <c r="AJ60" s="29">
        <f t="shared" si="11"/>
        <v>7.287562416536731E-8</v>
      </c>
      <c r="AL60" s="35">
        <v>1.2450000000000001E-8</v>
      </c>
      <c r="AM60" s="35">
        <v>3.8810975277000002</v>
      </c>
      <c r="AN60" s="35">
        <v>269.9214467406</v>
      </c>
      <c r="AO60" s="29">
        <f t="shared" si="72"/>
        <v>-4.9758341798628408E-9</v>
      </c>
      <c r="AP60" s="29">
        <f t="shared" si="73"/>
        <v>-4.9753672236265715E-9</v>
      </c>
      <c r="AQ60" s="29">
        <f t="shared" si="74"/>
        <v>-4.9753672252480805E-9</v>
      </c>
      <c r="AR60" s="29">
        <f t="shared" si="75"/>
        <v>-4.9753672252480805E-9</v>
      </c>
      <c r="AT60" s="35">
        <v>1.7800000000000001E-9</v>
      </c>
      <c r="AU60" s="35">
        <v>3.6759324331099998</v>
      </c>
      <c r="AV60" s="35">
        <v>831.85574074960005</v>
      </c>
      <c r="AW60" s="29">
        <f t="shared" si="76"/>
        <v>-1.6337532440841295E-10</v>
      </c>
      <c r="AX60" s="29">
        <f t="shared" si="77"/>
        <v>-1.6359882835543706E-10</v>
      </c>
      <c r="AY60" s="29">
        <f t="shared" si="78"/>
        <v>-1.6359882757933653E-10</v>
      </c>
      <c r="AZ60" s="29">
        <f t="shared" si="79"/>
        <v>-1.6359882757933653E-10</v>
      </c>
      <c r="BB60" s="35"/>
      <c r="BC60" s="35"/>
      <c r="BD60" s="35"/>
      <c r="BJ60" s="35">
        <v>1.7102999999999999E-7</v>
      </c>
      <c r="BK60" s="35">
        <v>3.8978427992200002</v>
      </c>
      <c r="BL60" s="35">
        <v>214.26230328450001</v>
      </c>
      <c r="BM60" s="29">
        <f t="shared" si="24"/>
        <v>7.8387816706328924E-8</v>
      </c>
      <c r="BN60" s="29">
        <f t="shared" si="25"/>
        <v>7.8392753750579343E-8</v>
      </c>
      <c r="BO60" s="29">
        <f t="shared" si="26"/>
        <v>7.8392753733435688E-8</v>
      </c>
      <c r="BP60" s="29">
        <f t="shared" si="27"/>
        <v>7.8392753733435688E-8</v>
      </c>
      <c r="BR60" s="35">
        <v>3.6430000000000003E-8</v>
      </c>
      <c r="BS60" s="35">
        <v>1.7326715100700001</v>
      </c>
      <c r="BT60" s="35">
        <v>1059.3819301891999</v>
      </c>
      <c r="BU60" s="29">
        <f t="shared" si="28"/>
        <v>3.6284236036737485E-8</v>
      </c>
      <c r="BV60" s="29">
        <f t="shared" si="29"/>
        <v>3.6284758379176687E-8</v>
      </c>
      <c r="BW60" s="29">
        <f t="shared" si="30"/>
        <v>3.6284758377364487E-8</v>
      </c>
      <c r="BX60" s="29">
        <f t="shared" si="31"/>
        <v>3.6284758377364487E-8</v>
      </c>
      <c r="BZ60" s="35">
        <v>6.6899999999999999E-9</v>
      </c>
      <c r="CA60" s="35">
        <v>8.4579778090000002E-2</v>
      </c>
      <c r="CB60" s="35">
        <v>215.7467759928</v>
      </c>
      <c r="CC60" s="29">
        <f t="shared" si="80"/>
        <v>-6.03233601912366E-9</v>
      </c>
      <c r="CD60" s="29">
        <f t="shared" si="81"/>
        <v>-6.0324306148952297E-9</v>
      </c>
      <c r="CE60" s="29">
        <f t="shared" si="82"/>
        <v>-6.0324306145667596E-9</v>
      </c>
      <c r="CF60" s="29">
        <f t="shared" si="83"/>
        <v>-6.0324306145667596E-9</v>
      </c>
      <c r="CH60" s="35"/>
      <c r="CI60" s="35"/>
      <c r="CJ60" s="35"/>
      <c r="CP60" s="35"/>
      <c r="CQ60" s="35"/>
      <c r="CR60" s="35"/>
      <c r="CX60" s="35"/>
      <c r="CY60" s="35"/>
      <c r="CZ60" s="35"/>
      <c r="DF60" s="35">
        <v>1.071399E-5</v>
      </c>
      <c r="DG60" s="35">
        <v>1.1356726510399999</v>
      </c>
      <c r="DH60" s="35">
        <v>1155.3611574070001</v>
      </c>
      <c r="DI60" s="29">
        <f t="shared" si="48"/>
        <v>5.3182175598846082E-6</v>
      </c>
      <c r="DJ60" s="29">
        <f t="shared" si="49"/>
        <v>5.3198463917266472E-6</v>
      </c>
      <c r="DK60" s="29">
        <f t="shared" si="50"/>
        <v>5.3198463860708914E-6</v>
      </c>
      <c r="DL60" s="29">
        <f t="shared" si="51"/>
        <v>5.3198463860708914E-6</v>
      </c>
      <c r="DN60" s="35">
        <v>1.74651E-6</v>
      </c>
      <c r="DO60" s="35">
        <v>3.4456017218200001</v>
      </c>
      <c r="DP60" s="35">
        <v>137.03302416240001</v>
      </c>
      <c r="DQ60" s="29">
        <f t="shared" si="52"/>
        <v>1.4296123233582005E-6</v>
      </c>
      <c r="DR60" s="29">
        <f t="shared" si="53"/>
        <v>1.4295914834132398E-6</v>
      </c>
      <c r="DS60" s="29">
        <f t="shared" si="54"/>
        <v>1.4295914834856069E-6</v>
      </c>
      <c r="DT60" s="29">
        <f t="shared" si="55"/>
        <v>1.4295914834856069E-6</v>
      </c>
      <c r="DV60" s="35">
        <v>3.0412E-7</v>
      </c>
      <c r="DW60" s="35">
        <v>2.48140171991</v>
      </c>
      <c r="DX60" s="35">
        <v>860.30992875280003</v>
      </c>
      <c r="DY60" s="29">
        <f t="shared" si="56"/>
        <v>-2.2324492761478055E-7</v>
      </c>
      <c r="DZ60" s="29">
        <f t="shared" si="57"/>
        <v>-2.2327185809170043E-7</v>
      </c>
      <c r="EA60" s="29">
        <f t="shared" si="58"/>
        <v>-2.2327185799819228E-7</v>
      </c>
      <c r="EB60" s="29">
        <f t="shared" si="59"/>
        <v>-2.2327185799819228E-7</v>
      </c>
      <c r="ED60" s="35">
        <v>6.5559999999999999E-8</v>
      </c>
      <c r="EE60" s="35">
        <v>3.4245986687599999</v>
      </c>
      <c r="EF60" s="35">
        <v>10.294940738499999</v>
      </c>
      <c r="EG60" s="29">
        <f t="shared" si="88"/>
        <v>-5.9027169223124023E-8</v>
      </c>
      <c r="EH60" s="29">
        <f t="shared" si="89"/>
        <v>-5.9027213744366269E-8</v>
      </c>
      <c r="EI60" s="29">
        <f t="shared" si="90"/>
        <v>-5.9027213744211659E-8</v>
      </c>
      <c r="EJ60" s="29">
        <f t="shared" si="91"/>
        <v>-5.9027213744211659E-8</v>
      </c>
      <c r="EL60" s="35">
        <v>1.05E-8</v>
      </c>
      <c r="EM60" s="35">
        <v>1.5920248152300001</v>
      </c>
      <c r="EN60" s="35">
        <v>735.87651353180001</v>
      </c>
      <c r="EO60" s="29">
        <f t="shared" si="92"/>
        <v>5.8689210296309752E-9</v>
      </c>
      <c r="EP60" s="29">
        <f t="shared" si="93"/>
        <v>5.8698922023932628E-9</v>
      </c>
      <c r="EQ60" s="29">
        <f t="shared" si="94"/>
        <v>5.8698921990210369E-9</v>
      </c>
      <c r="ER60" s="29">
        <f t="shared" si="95"/>
        <v>5.8698921990210369E-9</v>
      </c>
      <c r="ET60" s="35"/>
      <c r="EU60" s="35"/>
      <c r="EV60" s="35"/>
    </row>
    <row r="61" spans="1:152" s="29" customFormat="1" ht="13.5" x14ac:dyDescent="0.3">
      <c r="A61" s="29">
        <f>SUM(DJ1:DJ1205)</f>
        <v>10.022494987229219</v>
      </c>
      <c r="B61" s="29">
        <f>SUM(DR1:DR639)</f>
        <v>-5.468388087242098E-2</v>
      </c>
      <c r="C61" s="29">
        <f>SUM(DZ1:DZ342)</f>
        <v>-1.1067456925811477E-3</v>
      </c>
      <c r="D61" s="29">
        <f>SUM(EH1:EH157)</f>
        <v>2.5036603702895664E-4</v>
      </c>
      <c r="E61" s="29">
        <f>SUM(EP1:EP64)</f>
        <v>-6.4649882420443128E-6</v>
      </c>
      <c r="F61" s="29">
        <f>SUM(EX1:EX28)</f>
        <v>-8.3248130655308766E-7</v>
      </c>
      <c r="N61" s="35">
        <v>2.8668799999999999E-6</v>
      </c>
      <c r="O61" s="35">
        <v>2.3704374585900001</v>
      </c>
      <c r="P61" s="35">
        <v>351.81659230870002</v>
      </c>
      <c r="Q61" s="29">
        <f t="shared" si="0"/>
        <v>-6.5532620489084845E-7</v>
      </c>
      <c r="R61" s="29">
        <f t="shared" si="1"/>
        <v>-6.5517736068279085E-7</v>
      </c>
      <c r="S61" s="29">
        <f t="shared" si="2"/>
        <v>-6.5517736119964982E-7</v>
      </c>
      <c r="T61" s="29">
        <f t="shared" si="3"/>
        <v>-6.5517736119964982E-7</v>
      </c>
      <c r="V61" s="35">
        <v>3.7767999999999998E-7</v>
      </c>
      <c r="W61" s="35">
        <v>2.5337901385900001</v>
      </c>
      <c r="X61" s="35">
        <v>12.530172972200001</v>
      </c>
      <c r="Y61" s="29">
        <f t="shared" si="4"/>
        <v>-3.4723234783466299E-7</v>
      </c>
      <c r="Z61" s="29">
        <f t="shared" si="5"/>
        <v>-3.4723206564932544E-7</v>
      </c>
      <c r="AA61" s="29">
        <f t="shared" si="6"/>
        <v>-3.472320656503053E-7</v>
      </c>
      <c r="AB61" s="29">
        <f t="shared" si="7"/>
        <v>-3.472320656503053E-7</v>
      </c>
      <c r="AD61" s="35">
        <v>6.353E-8</v>
      </c>
      <c r="AE61" s="35">
        <v>4.4621113073099998</v>
      </c>
      <c r="AF61" s="35">
        <v>284.1485407422</v>
      </c>
      <c r="AG61" s="29">
        <f t="shared" si="8"/>
        <v>-5.9731415687555136E-8</v>
      </c>
      <c r="AH61" s="29">
        <f t="shared" si="9"/>
        <v>-5.9730483609100993E-8</v>
      </c>
      <c r="AI61" s="29">
        <f t="shared" si="10"/>
        <v>-5.9730483612337771E-8</v>
      </c>
      <c r="AJ61" s="29">
        <f t="shared" si="11"/>
        <v>-5.9730483612337771E-8</v>
      </c>
      <c r="AL61" s="35">
        <v>1.0179999999999999E-8</v>
      </c>
      <c r="AM61" s="35">
        <v>3.7259960165599999</v>
      </c>
      <c r="AN61" s="35">
        <v>295.05122865419997</v>
      </c>
      <c r="AO61" s="29">
        <f t="shared" si="72"/>
        <v>-6.2752959580241449E-9</v>
      </c>
      <c r="AP61" s="29">
        <f t="shared" si="73"/>
        <v>-6.2749374418935174E-9</v>
      </c>
      <c r="AQ61" s="29">
        <f t="shared" si="74"/>
        <v>-6.2749374431384697E-9</v>
      </c>
      <c r="AR61" s="29">
        <f t="shared" si="75"/>
        <v>-6.2749374431384697E-9</v>
      </c>
      <c r="AT61" s="35">
        <v>1.75E-9</v>
      </c>
      <c r="AU61" s="35">
        <v>5.7532697909800001</v>
      </c>
      <c r="AV61" s="35">
        <v>1073.6090241908</v>
      </c>
      <c r="AW61" s="29">
        <f t="shared" si="76"/>
        <v>-6.3483281039713683E-10</v>
      </c>
      <c r="AX61" s="29">
        <f t="shared" si="77"/>
        <v>-6.350982025730594E-10</v>
      </c>
      <c r="AY61" s="29">
        <f t="shared" si="78"/>
        <v>-6.3509820165152457E-10</v>
      </c>
      <c r="AZ61" s="29">
        <f t="shared" si="79"/>
        <v>-6.3509820165152457E-10</v>
      </c>
      <c r="BB61" s="35"/>
      <c r="BC61" s="35"/>
      <c r="BD61" s="35"/>
      <c r="BJ61" s="35">
        <v>1.7634999999999999E-7</v>
      </c>
      <c r="BK61" s="35">
        <v>6.1971551674600001</v>
      </c>
      <c r="BL61" s="35">
        <v>703.63318461740005</v>
      </c>
      <c r="BM61" s="29">
        <f t="shared" si="24"/>
        <v>5.9928358445340761E-8</v>
      </c>
      <c r="BN61" s="29">
        <f t="shared" si="25"/>
        <v>5.9910667938605093E-8</v>
      </c>
      <c r="BO61" s="29">
        <f t="shared" si="26"/>
        <v>5.9910668000036462E-8</v>
      </c>
      <c r="BP61" s="29">
        <f t="shared" si="27"/>
        <v>5.9910668000036462E-8</v>
      </c>
      <c r="BR61" s="35">
        <v>3.5539999999999999E-8</v>
      </c>
      <c r="BS61" s="35">
        <v>4.9862147436199997</v>
      </c>
      <c r="BT61" s="35">
        <v>3.9321532631</v>
      </c>
      <c r="BU61" s="29">
        <f t="shared" si="28"/>
        <v>1.1774748442457858E-8</v>
      </c>
      <c r="BV61" s="29">
        <f t="shared" si="29"/>
        <v>1.177472845503878E-8</v>
      </c>
      <c r="BW61" s="29">
        <f t="shared" si="30"/>
        <v>1.1774728455108204E-8</v>
      </c>
      <c r="BX61" s="29">
        <f t="shared" si="31"/>
        <v>1.1774728455108204E-8</v>
      </c>
      <c r="BZ61" s="35">
        <v>5.7900000000000001E-9</v>
      </c>
      <c r="CA61" s="35">
        <v>0.65329445947999998</v>
      </c>
      <c r="CB61" s="35">
        <v>3.1813937377000001</v>
      </c>
      <c r="CC61" s="29">
        <f t="shared" si="80"/>
        <v>4.4098572394806129E-9</v>
      </c>
      <c r="CD61" s="29">
        <f t="shared" si="81"/>
        <v>4.4098590488744702E-9</v>
      </c>
      <c r="CE61" s="29">
        <f t="shared" si="82"/>
        <v>4.4098590488681862E-9</v>
      </c>
      <c r="CF61" s="29">
        <f t="shared" si="83"/>
        <v>4.4098590488681862E-9</v>
      </c>
      <c r="CH61" s="35"/>
      <c r="CI61" s="35"/>
      <c r="CJ61" s="35"/>
      <c r="CP61" s="35"/>
      <c r="CQ61" s="35"/>
      <c r="CR61" s="35"/>
      <c r="CX61" s="35"/>
      <c r="CY61" s="35"/>
      <c r="CZ61" s="35"/>
      <c r="DF61" s="35">
        <v>1.020922E-5</v>
      </c>
      <c r="DG61" s="35">
        <v>5.9123351284399996</v>
      </c>
      <c r="DH61" s="35">
        <v>1685.0521225016</v>
      </c>
      <c r="DI61" s="29">
        <f t="shared" si="48"/>
        <v>-2.9589708525644252E-6</v>
      </c>
      <c r="DJ61" s="29">
        <f t="shared" si="49"/>
        <v>-2.9564749569800084E-6</v>
      </c>
      <c r="DK61" s="29">
        <f t="shared" si="50"/>
        <v>-2.9564749656472773E-6</v>
      </c>
      <c r="DL61" s="29">
        <f t="shared" si="51"/>
        <v>-2.9564749656472773E-6</v>
      </c>
      <c r="DN61" s="35">
        <v>1.6551499999999999E-6</v>
      </c>
      <c r="DO61" s="35">
        <v>5.9977589571500003</v>
      </c>
      <c r="DP61" s="35">
        <v>536.80451209540001</v>
      </c>
      <c r="DQ61" s="29">
        <f t="shared" si="52"/>
        <v>-9.0611288391802895E-7</v>
      </c>
      <c r="DR61" s="29">
        <f t="shared" si="53"/>
        <v>-9.0600017371718458E-7</v>
      </c>
      <c r="DS61" s="29">
        <f t="shared" si="54"/>
        <v>-9.0600017410857436E-7</v>
      </c>
      <c r="DT61" s="29">
        <f t="shared" si="55"/>
        <v>-9.0600017410857436E-7</v>
      </c>
      <c r="DV61" s="35">
        <v>3.1372999999999999E-7</v>
      </c>
      <c r="DW61" s="35">
        <v>4.8407595184899996</v>
      </c>
      <c r="DX61" s="35">
        <v>1272.6810256271999</v>
      </c>
      <c r="DY61" s="29">
        <f t="shared" si="56"/>
        <v>2.9149282779300628E-7</v>
      </c>
      <c r="DZ61" s="29">
        <f t="shared" si="57"/>
        <v>2.9151520307330257E-7</v>
      </c>
      <c r="EA61" s="29">
        <f t="shared" si="58"/>
        <v>2.9151520299562398E-7</v>
      </c>
      <c r="EB61" s="29">
        <f t="shared" si="59"/>
        <v>2.9151520299562398E-7</v>
      </c>
      <c r="ED61" s="35">
        <v>5.5439999999999999E-8</v>
      </c>
      <c r="EE61" s="35">
        <v>2.4682327169899998</v>
      </c>
      <c r="EF61" s="35">
        <v>536.80451209540001</v>
      </c>
      <c r="EG61" s="29">
        <f t="shared" si="88"/>
        <v>1.054552033793175E-8</v>
      </c>
      <c r="EH61" s="29">
        <f t="shared" si="89"/>
        <v>1.0541091425077498E-8</v>
      </c>
      <c r="EI61" s="29">
        <f t="shared" si="90"/>
        <v>1.0541091440456849E-8</v>
      </c>
      <c r="EJ61" s="29">
        <f t="shared" si="91"/>
        <v>1.0541091440456849E-8</v>
      </c>
      <c r="EL61" s="35">
        <v>8.1699999999999997E-9</v>
      </c>
      <c r="EM61" s="35">
        <v>4.9283881359799997</v>
      </c>
      <c r="EN61" s="35">
        <v>56.622351302600002</v>
      </c>
      <c r="EO61" s="29">
        <f t="shared" si="92"/>
        <v>7.408636295979182E-9</v>
      </c>
      <c r="EP61" s="29">
        <f t="shared" si="93"/>
        <v>7.4086067356358986E-9</v>
      </c>
      <c r="EQ61" s="29">
        <f t="shared" si="94"/>
        <v>7.4086067357385434E-9</v>
      </c>
      <c r="ER61" s="29">
        <f t="shared" si="95"/>
        <v>7.4086067357385434E-9</v>
      </c>
      <c r="ET61" s="35"/>
      <c r="EU61" s="35"/>
      <c r="EV61" s="35"/>
    </row>
    <row r="62" spans="1:152" s="29" customFormat="1" ht="13.5" x14ac:dyDescent="0.3">
      <c r="N62" s="35">
        <v>2.20225E-6</v>
      </c>
      <c r="O62" s="35">
        <v>4.2042242487300001</v>
      </c>
      <c r="P62" s="35">
        <v>200.76892246579999</v>
      </c>
      <c r="Q62" s="29">
        <f t="shared" si="0"/>
        <v>8.3500756944527313E-7</v>
      </c>
      <c r="R62" s="29">
        <f t="shared" si="1"/>
        <v>8.3506958692534332E-7</v>
      </c>
      <c r="S62" s="29">
        <f t="shared" si="2"/>
        <v>8.3506958670999059E-7</v>
      </c>
      <c r="T62" s="29">
        <f t="shared" si="3"/>
        <v>8.3506958670999059E-7</v>
      </c>
      <c r="V62" s="35">
        <v>4.6648999999999999E-7</v>
      </c>
      <c r="W62" s="35">
        <v>5.1481832690199996</v>
      </c>
      <c r="X62" s="35">
        <v>515.46387109299997</v>
      </c>
      <c r="Y62" s="29">
        <f t="shared" si="4"/>
        <v>2.6985870729474616E-7</v>
      </c>
      <c r="Z62" s="29">
        <f t="shared" si="5"/>
        <v>2.6988843839894885E-7</v>
      </c>
      <c r="AA62" s="29">
        <f t="shared" si="6"/>
        <v>2.698884382957111E-7</v>
      </c>
      <c r="AB62" s="29">
        <f t="shared" si="7"/>
        <v>2.698884382957111E-7</v>
      </c>
      <c r="AD62" s="35">
        <v>5.9349999999999999E-8</v>
      </c>
      <c r="AE62" s="35">
        <v>5.4096784710300003</v>
      </c>
      <c r="AF62" s="35">
        <v>149.56319713459999</v>
      </c>
      <c r="AG62" s="29">
        <f t="shared" si="8"/>
        <v>8.9694392047948341E-10</v>
      </c>
      <c r="AH62" s="29">
        <f t="shared" si="9"/>
        <v>8.9828932396366915E-10</v>
      </c>
      <c r="AI62" s="29">
        <f t="shared" si="10"/>
        <v>8.9828931929184766E-10</v>
      </c>
      <c r="AJ62" s="29">
        <f t="shared" si="11"/>
        <v>8.9828931929184766E-10</v>
      </c>
      <c r="AL62" s="35">
        <v>1.323E-8</v>
      </c>
      <c r="AM62" s="35">
        <v>1.38492882986</v>
      </c>
      <c r="AN62" s="35">
        <v>735.87651353180001</v>
      </c>
      <c r="AO62" s="29">
        <f t="shared" si="72"/>
        <v>9.4925451681528301E-9</v>
      </c>
      <c r="AP62" s="29">
        <f t="shared" si="73"/>
        <v>9.4935730737102712E-9</v>
      </c>
      <c r="AQ62" s="29">
        <f t="shared" si="74"/>
        <v>9.4935730701411209E-9</v>
      </c>
      <c r="AR62" s="29">
        <f t="shared" si="75"/>
        <v>9.4935730701411209E-9</v>
      </c>
      <c r="AT62" s="35">
        <v>1.56E-9</v>
      </c>
      <c r="AU62" s="35">
        <v>3.0212011757199999</v>
      </c>
      <c r="AV62" s="35">
        <v>1781.0313497193999</v>
      </c>
      <c r="AW62" s="29">
        <f t="shared" si="76"/>
        <v>1.3439244448016943E-9</v>
      </c>
      <c r="AX62" s="29">
        <f t="shared" si="77"/>
        <v>1.344138252983094E-9</v>
      </c>
      <c r="AY62" s="29">
        <f t="shared" si="78"/>
        <v>1.3441382522408219E-9</v>
      </c>
      <c r="AZ62" s="29">
        <f t="shared" si="79"/>
        <v>1.3441382522408219E-9</v>
      </c>
      <c r="BB62" s="35"/>
      <c r="BC62" s="35"/>
      <c r="BD62" s="35"/>
      <c r="BJ62" s="35">
        <v>1.7824000000000001E-7</v>
      </c>
      <c r="BK62" s="35">
        <v>2.28524493886</v>
      </c>
      <c r="BL62" s="35">
        <v>388.4651552382</v>
      </c>
      <c r="BM62" s="29">
        <f t="shared" si="24"/>
        <v>-1.2027372752851798E-7</v>
      </c>
      <c r="BN62" s="29">
        <f t="shared" si="25"/>
        <v>-1.2026598129899391E-7</v>
      </c>
      <c r="BO62" s="29">
        <f t="shared" si="26"/>
        <v>-1.2026598132589292E-7</v>
      </c>
      <c r="BP62" s="29">
        <f t="shared" si="27"/>
        <v>-1.2026598132589292E-7</v>
      </c>
      <c r="BR62" s="35">
        <v>4.5680000000000003E-8</v>
      </c>
      <c r="BS62" s="35">
        <v>4.3359951458400001</v>
      </c>
      <c r="BT62" s="35">
        <v>628.85158605009997</v>
      </c>
      <c r="BU62" s="29">
        <f t="shared" si="28"/>
        <v>-1.831607636980911E-8</v>
      </c>
      <c r="BV62" s="29">
        <f t="shared" si="29"/>
        <v>-1.831208722465965E-8</v>
      </c>
      <c r="BW62" s="29">
        <f t="shared" si="30"/>
        <v>-1.831208723851212E-8</v>
      </c>
      <c r="BX62" s="29">
        <f t="shared" si="31"/>
        <v>-1.831208723851212E-8</v>
      </c>
      <c r="BZ62" s="35">
        <v>7.1200000000000002E-9</v>
      </c>
      <c r="CA62" s="35">
        <v>6.0596411762200004</v>
      </c>
      <c r="CB62" s="35">
        <v>11.045700263900001</v>
      </c>
      <c r="CC62" s="29">
        <f t="shared" si="80"/>
        <v>7.1130647157368238E-9</v>
      </c>
      <c r="CD62" s="29">
        <f t="shared" si="81"/>
        <v>7.1130641896716024E-9</v>
      </c>
      <c r="CE62" s="29">
        <f t="shared" si="82"/>
        <v>7.1130641896734288E-9</v>
      </c>
      <c r="CF62" s="29">
        <f t="shared" si="83"/>
        <v>7.1130641896734288E-9</v>
      </c>
      <c r="CH62" s="35"/>
      <c r="CI62" s="35"/>
      <c r="CJ62" s="35"/>
      <c r="CP62" s="35"/>
      <c r="CQ62" s="35"/>
      <c r="CR62" s="35"/>
      <c r="CX62" s="35"/>
      <c r="CY62" s="35"/>
      <c r="CZ62" s="35"/>
      <c r="DF62" s="35">
        <v>1.315042E-5</v>
      </c>
      <c r="DG62" s="35">
        <v>5.1120257263699997</v>
      </c>
      <c r="DH62" s="35">
        <v>211.81462272970001</v>
      </c>
      <c r="DI62" s="29">
        <f t="shared" si="48"/>
        <v>-8.4547737642755195E-6</v>
      </c>
      <c r="DJ62" s="29">
        <f t="shared" si="49"/>
        <v>-8.4544503603261844E-6</v>
      </c>
      <c r="DK62" s="29">
        <f t="shared" si="50"/>
        <v>-8.454450361449201E-6</v>
      </c>
      <c r="DL62" s="29">
        <f t="shared" si="51"/>
        <v>-8.454450361449201E-6</v>
      </c>
      <c r="DN62" s="35">
        <v>1.54809E-6</v>
      </c>
      <c r="DO62" s="35">
        <v>1.19720845085</v>
      </c>
      <c r="DP62" s="35">
        <v>265.98929347749998</v>
      </c>
      <c r="DQ62" s="29">
        <f t="shared" si="52"/>
        <v>1.1158997086529266E-6</v>
      </c>
      <c r="DR62" s="29">
        <f t="shared" si="53"/>
        <v>1.115856443943027E-6</v>
      </c>
      <c r="DS62" s="29">
        <f t="shared" si="54"/>
        <v>1.1158564440932653E-6</v>
      </c>
      <c r="DT62" s="29">
        <f t="shared" si="55"/>
        <v>1.1158564440932653E-6</v>
      </c>
      <c r="DV62" s="35">
        <v>3.0218000000000002E-7</v>
      </c>
      <c r="DW62" s="35">
        <v>4.3518629446999997</v>
      </c>
      <c r="DX62" s="35">
        <v>405.2575498736</v>
      </c>
      <c r="DY62" s="29">
        <f t="shared" si="56"/>
        <v>-1.8590639651355619E-8</v>
      </c>
      <c r="DZ62" s="29">
        <f t="shared" si="57"/>
        <v>-1.860916768470503E-8</v>
      </c>
      <c r="EA62" s="29">
        <f t="shared" si="58"/>
        <v>-1.8609167620367137E-8</v>
      </c>
      <c r="EB62" s="29">
        <f t="shared" si="59"/>
        <v>-1.8609167620367137E-8</v>
      </c>
      <c r="ED62" s="35">
        <v>6.1889999999999994E-8</v>
      </c>
      <c r="EE62" s="35">
        <v>6.0143382752000001</v>
      </c>
      <c r="EF62" s="35">
        <v>1066.49547719</v>
      </c>
      <c r="EG62" s="29">
        <f t="shared" si="88"/>
        <v>-1.3850199789163265E-8</v>
      </c>
      <c r="EH62" s="29">
        <f t="shared" si="89"/>
        <v>-1.3859951291637178E-8</v>
      </c>
      <c r="EI62" s="29">
        <f t="shared" si="90"/>
        <v>-1.3859951257776105E-8</v>
      </c>
      <c r="EJ62" s="29">
        <f t="shared" si="91"/>
        <v>-1.3859951257776105E-8</v>
      </c>
      <c r="EL62" s="35">
        <v>7.8000000000000004E-9</v>
      </c>
      <c r="EM62" s="35">
        <v>2.7212540410199999</v>
      </c>
      <c r="EN62" s="35">
        <v>508.35032409220003</v>
      </c>
      <c r="EO62" s="29">
        <f t="shared" si="92"/>
        <v>-1.3842297414963446E-10</v>
      </c>
      <c r="EP62" s="29">
        <f t="shared" si="93"/>
        <v>-1.3902393443331439E-10</v>
      </c>
      <c r="EQ62" s="29">
        <f t="shared" si="94"/>
        <v>-1.3902393234649626E-10</v>
      </c>
      <c r="ER62" s="29">
        <f t="shared" si="95"/>
        <v>-1.3902393234649626E-10</v>
      </c>
      <c r="ET62" s="35"/>
      <c r="EU62" s="35"/>
      <c r="EV62" s="35"/>
    </row>
    <row r="63" spans="1:152" s="29" customFormat="1" ht="13.5" x14ac:dyDescent="0.3">
      <c r="A63" s="37" t="s">
        <v>219</v>
      </c>
      <c r="B63" s="37" t="s">
        <v>220</v>
      </c>
      <c r="C63" s="37" t="s">
        <v>221</v>
      </c>
      <c r="D63" s="37" t="s">
        <v>222</v>
      </c>
      <c r="E63" s="37" t="s">
        <v>223</v>
      </c>
      <c r="F63" s="37" t="s">
        <v>224</v>
      </c>
      <c r="J63" s="16"/>
      <c r="K63" s="16"/>
      <c r="L63" s="16"/>
      <c r="N63" s="35">
        <v>2.7777499999999998E-6</v>
      </c>
      <c r="O63" s="35">
        <v>0.40020408926000001</v>
      </c>
      <c r="P63" s="35">
        <v>211.81462272970001</v>
      </c>
      <c r="Q63" s="29">
        <f t="shared" si="0"/>
        <v>-2.1265390162479379E-6</v>
      </c>
      <c r="R63" s="29">
        <f t="shared" si="1"/>
        <v>-2.1265963952893607E-6</v>
      </c>
      <c r="S63" s="29">
        <f t="shared" si="2"/>
        <v>-2.1265963950901174E-6</v>
      </c>
      <c r="T63" s="29">
        <f t="shared" si="3"/>
        <v>-2.1265963950901174E-6</v>
      </c>
      <c r="V63" s="35">
        <v>4.5891000000000002E-7</v>
      </c>
      <c r="W63" s="35">
        <v>2.2319887876100002</v>
      </c>
      <c r="X63" s="35">
        <v>956.28915597059995</v>
      </c>
      <c r="Y63" s="29">
        <f t="shared" si="4"/>
        <v>2.1401978456018888E-7</v>
      </c>
      <c r="Z63" s="29">
        <f t="shared" si="5"/>
        <v>2.1396093636109517E-7</v>
      </c>
      <c r="AA63" s="29">
        <f t="shared" si="6"/>
        <v>2.1396093656545137E-7</v>
      </c>
      <c r="AB63" s="29">
        <f t="shared" si="7"/>
        <v>2.1396093656545137E-7</v>
      </c>
      <c r="AD63" s="35">
        <v>7.5499999999999994E-8</v>
      </c>
      <c r="AE63" s="35">
        <v>4.0340115392899998</v>
      </c>
      <c r="AF63" s="35">
        <v>9.5612275556000004</v>
      </c>
      <c r="AG63" s="29">
        <f t="shared" si="8"/>
        <v>-3.7716400760841601E-8</v>
      </c>
      <c r="AH63" s="29">
        <f t="shared" si="9"/>
        <v>-3.7716495553907211E-8</v>
      </c>
      <c r="AI63" s="29">
        <f t="shared" si="10"/>
        <v>-3.7716495553578013E-8</v>
      </c>
      <c r="AJ63" s="29">
        <f t="shared" si="11"/>
        <v>-3.7716495553578013E-8</v>
      </c>
      <c r="AL63" s="35">
        <v>1.318E-8</v>
      </c>
      <c r="AM63" s="35">
        <v>2.3346099899900001</v>
      </c>
      <c r="AN63" s="35">
        <v>217.23124870109999</v>
      </c>
      <c r="AO63" s="29">
        <f t="shared" si="72"/>
        <v>1.2032748268614433E-8</v>
      </c>
      <c r="AP63" s="29">
        <f t="shared" si="73"/>
        <v>1.203257116211017E-8</v>
      </c>
      <c r="AQ63" s="29">
        <f t="shared" si="74"/>
        <v>1.2032571162725195E-8</v>
      </c>
      <c r="AR63" s="29">
        <f t="shared" si="75"/>
        <v>1.2032571162725195E-8</v>
      </c>
      <c r="AT63" s="35">
        <v>1.4800000000000001E-9</v>
      </c>
      <c r="AU63" s="35">
        <v>2.2831380827399999</v>
      </c>
      <c r="AV63" s="35">
        <v>295.05122865419997</v>
      </c>
      <c r="AW63" s="29">
        <f t="shared" si="76"/>
        <v>1.0394346777341407E-9</v>
      </c>
      <c r="AX63" s="29">
        <f t="shared" si="77"/>
        <v>1.0394817973034292E-9</v>
      </c>
      <c r="AY63" s="29">
        <f t="shared" si="78"/>
        <v>1.0394817971398114E-9</v>
      </c>
      <c r="AZ63" s="29">
        <f t="shared" si="79"/>
        <v>1.0394817971398114E-9</v>
      </c>
      <c r="BB63" s="35"/>
      <c r="BC63" s="35"/>
      <c r="BD63" s="35"/>
      <c r="BJ63" s="35">
        <v>2.0935000000000001E-7</v>
      </c>
      <c r="BK63" s="35">
        <v>0.14356167047999999</v>
      </c>
      <c r="BL63" s="35">
        <v>430.53034413910001</v>
      </c>
      <c r="BM63" s="29">
        <f t="shared" si="24"/>
        <v>1.3769419356418641E-7</v>
      </c>
      <c r="BN63" s="29">
        <f t="shared" si="25"/>
        <v>1.3770448476937375E-7</v>
      </c>
      <c r="BO63" s="29">
        <f t="shared" si="26"/>
        <v>1.3770448473363883E-7</v>
      </c>
      <c r="BP63" s="29">
        <f t="shared" si="27"/>
        <v>1.3770448473363883E-7</v>
      </c>
      <c r="BR63" s="35">
        <v>3.145E-8</v>
      </c>
      <c r="BS63" s="35">
        <v>2.5140481176499998</v>
      </c>
      <c r="BT63" s="35">
        <v>1162.4747044077999</v>
      </c>
      <c r="BU63" s="29">
        <f t="shared" si="28"/>
        <v>-2.6022191865285731E-8</v>
      </c>
      <c r="BV63" s="29">
        <f t="shared" si="29"/>
        <v>-2.6019079161698902E-8</v>
      </c>
      <c r="BW63" s="29">
        <f t="shared" si="30"/>
        <v>-2.6019079172509018E-8</v>
      </c>
      <c r="BX63" s="29">
        <f t="shared" si="31"/>
        <v>-2.6019079172509018E-8</v>
      </c>
      <c r="BZ63" s="35">
        <v>6.9800000000000003E-9</v>
      </c>
      <c r="CA63" s="35">
        <v>2.9137141932100001</v>
      </c>
      <c r="CB63" s="35">
        <v>1073.6090241908</v>
      </c>
      <c r="CC63" s="29">
        <f t="shared" si="80"/>
        <v>4.8257910976744052E-10</v>
      </c>
      <c r="CD63" s="29">
        <f t="shared" si="81"/>
        <v>4.8371233291436401E-10</v>
      </c>
      <c r="CE63" s="29">
        <f t="shared" si="82"/>
        <v>4.8371232897931301E-10</v>
      </c>
      <c r="CF63" s="29">
        <f t="shared" si="83"/>
        <v>4.8371232897931301E-10</v>
      </c>
      <c r="CH63" s="35"/>
      <c r="CI63" s="35"/>
      <c r="CJ63" s="35"/>
      <c r="CP63" s="35"/>
      <c r="CQ63" s="35"/>
      <c r="CR63" s="35"/>
      <c r="CX63" s="35"/>
      <c r="CY63" s="35"/>
      <c r="CZ63" s="35"/>
      <c r="DF63" s="35">
        <v>1.295553E-5</v>
      </c>
      <c r="DG63" s="35">
        <v>4.6918413993300003</v>
      </c>
      <c r="DH63" s="35">
        <v>1898.3512179396</v>
      </c>
      <c r="DI63" s="29">
        <f t="shared" si="48"/>
        <v>-7.354245818755859E-6</v>
      </c>
      <c r="DJ63" s="29">
        <f t="shared" si="49"/>
        <v>-7.3573147460553119E-6</v>
      </c>
      <c r="DK63" s="29">
        <f t="shared" si="50"/>
        <v>-7.3573147353996247E-6</v>
      </c>
      <c r="DL63" s="29">
        <f t="shared" si="51"/>
        <v>-7.3573147353996247E-6</v>
      </c>
      <c r="DN63" s="35">
        <v>1.69743E-6</v>
      </c>
      <c r="DO63" s="35">
        <v>4.6346446749499997</v>
      </c>
      <c r="DP63" s="35">
        <v>284.1485407422</v>
      </c>
      <c r="DQ63" s="29">
        <f t="shared" si="52"/>
        <v>-1.6714977440629821E-6</v>
      </c>
      <c r="DR63" s="29">
        <f t="shared" si="53"/>
        <v>-1.6714850113462448E-6</v>
      </c>
      <c r="DS63" s="29">
        <f t="shared" si="54"/>
        <v>-1.6714850113904637E-6</v>
      </c>
      <c r="DT63" s="29">
        <f t="shared" si="55"/>
        <v>-1.6714850113904637E-6</v>
      </c>
      <c r="DV63" s="35">
        <v>3.9429999999999998E-7</v>
      </c>
      <c r="DW63" s="35">
        <v>3.5085848204899999</v>
      </c>
      <c r="DX63" s="35">
        <v>422.66603761290003</v>
      </c>
      <c r="DY63" s="29">
        <f t="shared" si="56"/>
        <v>-2.2977297968077955E-7</v>
      </c>
      <c r="DZ63" s="29">
        <f t="shared" si="57"/>
        <v>-2.2979350927861803E-7</v>
      </c>
      <c r="EA63" s="29">
        <f t="shared" si="58"/>
        <v>-2.2979350920733158E-7</v>
      </c>
      <c r="EB63" s="29">
        <f t="shared" si="59"/>
        <v>-2.2979350920733158E-7</v>
      </c>
      <c r="ED63" s="35">
        <v>5.6489999999999998E-8</v>
      </c>
      <c r="EE63" s="35">
        <v>0.82784598387999997</v>
      </c>
      <c r="EF63" s="35">
        <v>217.23124870109999</v>
      </c>
      <c r="EG63" s="29">
        <f t="shared" si="88"/>
        <v>-1.9703997759766661E-8</v>
      </c>
      <c r="EH63" s="29">
        <f t="shared" si="89"/>
        <v>-1.9705741083627726E-8</v>
      </c>
      <c r="EI63" s="29">
        <f t="shared" si="90"/>
        <v>-1.9705741077574131E-8</v>
      </c>
      <c r="EJ63" s="29">
        <f t="shared" si="91"/>
        <v>-1.9705741077574131E-8</v>
      </c>
      <c r="EL63" s="35">
        <v>9.6899999999999994E-9</v>
      </c>
      <c r="EM63" s="35">
        <v>1.0070826179200001</v>
      </c>
      <c r="EN63" s="35">
        <v>1045.1548361876</v>
      </c>
      <c r="EO63" s="29">
        <f t="shared" si="92"/>
        <v>6.2692465289749132E-9</v>
      </c>
      <c r="EP63" s="29">
        <f t="shared" si="93"/>
        <v>6.2680758612038417E-9</v>
      </c>
      <c r="EQ63" s="29">
        <f t="shared" si="94"/>
        <v>6.2680758652692343E-9</v>
      </c>
      <c r="ER63" s="29">
        <f t="shared" si="95"/>
        <v>6.2680758652692343E-9</v>
      </c>
      <c r="ET63" s="35"/>
      <c r="EU63" s="35"/>
      <c r="EV63" s="35"/>
    </row>
    <row r="64" spans="1:152" s="29" customFormat="1" ht="13.5" x14ac:dyDescent="0.3">
      <c r="A64" s="29">
        <f>((((F55*C52+E55)*C52+D55)*C52+C55)*C52+B55)*C52 + A55</f>
        <v>4.3830441359838801</v>
      </c>
      <c r="B64" s="29">
        <f>DEGREES(A64)</f>
        <v>251.1299304114408</v>
      </c>
      <c r="C64" s="29">
        <f>((((F58*C52+E58)*C52+D58)*C52+C58)*C52+B58)*C52 + A58</f>
        <v>2.9404603651617935E-2</v>
      </c>
      <c r="D64" s="29">
        <f>DEGREES(C64)</f>
        <v>1.6847596874926765</v>
      </c>
      <c r="E64" s="29">
        <f>((((F61*C52+E61)*C52+D61)*C52+C61)*C52+B61)*C52 + A61</f>
        <v>10.021606534765539</v>
      </c>
      <c r="F64" s="29">
        <f>SQRT(D68*D68+E68*E68+F68*F68)</f>
        <v>9.5863771801543098</v>
      </c>
      <c r="N64" s="35">
        <v>2.0449999999999999E-6</v>
      </c>
      <c r="O64" s="35">
        <v>6.0108220660000002</v>
      </c>
      <c r="P64" s="35">
        <v>265.98929347749998</v>
      </c>
      <c r="Q64" s="29">
        <f t="shared" si="0"/>
        <v>-1.2612130633125036E-6</v>
      </c>
      <c r="R64" s="29">
        <f t="shared" si="1"/>
        <v>-1.2612779683620107E-6</v>
      </c>
      <c r="S64" s="29">
        <f t="shared" si="2"/>
        <v>-1.2612779681366353E-6</v>
      </c>
      <c r="T64" s="29">
        <f t="shared" si="3"/>
        <v>-1.2612779681366353E-6</v>
      </c>
      <c r="V64" s="35">
        <v>4.0400000000000002E-7</v>
      </c>
      <c r="W64" s="35">
        <v>0.41281520440000002</v>
      </c>
      <c r="X64" s="35">
        <v>269.9214467406</v>
      </c>
      <c r="Y64" s="29">
        <f t="shared" si="4"/>
        <v>3.4082140926135996E-8</v>
      </c>
      <c r="Z64" s="29">
        <f t="shared" si="5"/>
        <v>3.4065669722774226E-8</v>
      </c>
      <c r="AA64" s="29">
        <f t="shared" si="6"/>
        <v>3.4065669779970172E-8</v>
      </c>
      <c r="AB64" s="29">
        <f t="shared" si="7"/>
        <v>3.4065669779970172E-8</v>
      </c>
      <c r="AD64" s="35">
        <v>5.7790000000000003E-8</v>
      </c>
      <c r="AE64" s="35">
        <v>4.2938089111000002</v>
      </c>
      <c r="AF64" s="35">
        <v>415.55249061209997</v>
      </c>
      <c r="AG64" s="29">
        <f t="shared" si="8"/>
        <v>2.7494594301227187E-9</v>
      </c>
      <c r="AH64" s="29">
        <f t="shared" si="9"/>
        <v>2.7458232623302451E-9</v>
      </c>
      <c r="AI64" s="29">
        <f t="shared" si="10"/>
        <v>2.7458232749566786E-9</v>
      </c>
      <c r="AJ64" s="29">
        <f t="shared" si="11"/>
        <v>2.7458232749566786E-9</v>
      </c>
      <c r="AL64" s="35">
        <v>9.4300000000000007E-9</v>
      </c>
      <c r="AM64" s="35">
        <v>2.7581353124599999</v>
      </c>
      <c r="AN64" s="35">
        <v>284.1485407422</v>
      </c>
      <c r="AO64" s="29">
        <f t="shared" si="72"/>
        <v>4.3607280231442301E-9</v>
      </c>
      <c r="AP64" s="29">
        <f t="shared" si="73"/>
        <v>4.3610881567962699E-9</v>
      </c>
      <c r="AQ64" s="29">
        <f t="shared" si="74"/>
        <v>4.3610881555457258E-9</v>
      </c>
      <c r="AR64" s="29">
        <f t="shared" si="75"/>
        <v>4.3610881555457258E-9</v>
      </c>
      <c r="AT64" s="35">
        <v>1.5E-9</v>
      </c>
      <c r="AU64" s="35">
        <v>3.4843613530200002</v>
      </c>
      <c r="AV64" s="35">
        <v>956.28915597059995</v>
      </c>
      <c r="AW64" s="29">
        <f t="shared" si="76"/>
        <v>1.4791931454705963E-9</v>
      </c>
      <c r="AX64" s="29">
        <f t="shared" si="77"/>
        <v>1.4792292208977066E-9</v>
      </c>
      <c r="AY64" s="29">
        <f t="shared" si="78"/>
        <v>1.47922922077249E-9</v>
      </c>
      <c r="AZ64" s="29">
        <f t="shared" si="79"/>
        <v>1.47922922077249E-9</v>
      </c>
      <c r="BB64" s="35"/>
      <c r="BC64" s="35"/>
      <c r="BD64" s="35"/>
      <c r="BJ64" s="35">
        <v>1.6551E-7</v>
      </c>
      <c r="BK64" s="35">
        <v>1.66649120724</v>
      </c>
      <c r="BL64" s="35">
        <v>38.133035637799999</v>
      </c>
      <c r="BM64" s="29">
        <f t="shared" si="24"/>
        <v>-1.0851719431532359E-7</v>
      </c>
      <c r="BN64" s="29">
        <f t="shared" si="25"/>
        <v>-1.0851647193471361E-7</v>
      </c>
      <c r="BO64" s="29">
        <f t="shared" si="26"/>
        <v>-1.0851647193722202E-7</v>
      </c>
      <c r="BP64" s="29">
        <f t="shared" si="27"/>
        <v>-1.0851647193722202E-7</v>
      </c>
      <c r="BR64" s="35">
        <v>3.522E-8</v>
      </c>
      <c r="BS64" s="35">
        <v>1.16093567319</v>
      </c>
      <c r="BT64" s="35">
        <v>223.5940361765</v>
      </c>
      <c r="BU64" s="29">
        <f t="shared" si="28"/>
        <v>2.8194275217399634E-9</v>
      </c>
      <c r="BV64" s="29">
        <f t="shared" si="29"/>
        <v>2.8182376205608158E-9</v>
      </c>
      <c r="BW64" s="29">
        <f t="shared" si="30"/>
        <v>2.8182376246927169E-9</v>
      </c>
      <c r="BX64" s="29">
        <f t="shared" si="31"/>
        <v>2.8182376246927169E-9</v>
      </c>
      <c r="BZ64" s="35">
        <v>5.2599999999999996E-9</v>
      </c>
      <c r="CA64" s="35">
        <v>2.2494785181800001</v>
      </c>
      <c r="CB64" s="35">
        <v>1059.3819301891999</v>
      </c>
      <c r="CC64" s="29">
        <f t="shared" si="80"/>
        <v>4.3224889457450988E-9</v>
      </c>
      <c r="CD64" s="29">
        <f t="shared" si="81"/>
        <v>4.3229702130844592E-9</v>
      </c>
      <c r="CE64" s="29">
        <f t="shared" si="82"/>
        <v>4.3229702114134617E-9</v>
      </c>
      <c r="CF64" s="29">
        <f t="shared" si="83"/>
        <v>4.3229702114134617E-9</v>
      </c>
      <c r="CH64" s="35"/>
      <c r="CI64" s="35"/>
      <c r="CJ64" s="35"/>
      <c r="CP64" s="35"/>
      <c r="CQ64" s="35"/>
      <c r="CR64" s="35"/>
      <c r="CX64" s="40"/>
      <c r="CY64" s="40"/>
      <c r="CZ64" s="40"/>
      <c r="DF64" s="35">
        <v>1.099037E-5</v>
      </c>
      <c r="DG64" s="35">
        <v>1.81765118601</v>
      </c>
      <c r="DH64" s="35">
        <v>149.56319713459999</v>
      </c>
      <c r="DI64" s="29">
        <f t="shared" si="48"/>
        <v>-4.933714944384469E-6</v>
      </c>
      <c r="DJ64" s="29">
        <f t="shared" si="49"/>
        <v>-4.9339375943796225E-6</v>
      </c>
      <c r="DK64" s="29">
        <f t="shared" si="50"/>
        <v>-4.9339375936064898E-6</v>
      </c>
      <c r="DL64" s="29">
        <f t="shared" si="51"/>
        <v>-4.9339375936064898E-6</v>
      </c>
      <c r="DN64" s="35">
        <v>1.5152600000000001E-6</v>
      </c>
      <c r="DO64" s="35">
        <v>0.52928231043999996</v>
      </c>
      <c r="DP64" s="35">
        <v>330.61896365820002</v>
      </c>
      <c r="DQ64" s="29">
        <f t="shared" si="52"/>
        <v>1.404895121202579E-6</v>
      </c>
      <c r="DR64" s="29">
        <f t="shared" si="53"/>
        <v>1.4048666680850604E-6</v>
      </c>
      <c r="DS64" s="29">
        <f t="shared" si="54"/>
        <v>1.4048666681838691E-6</v>
      </c>
      <c r="DT64" s="29">
        <f t="shared" si="55"/>
        <v>1.4048666681838691E-6</v>
      </c>
      <c r="DV64" s="35">
        <v>2.9658000000000003E-7</v>
      </c>
      <c r="DW64" s="35">
        <v>1.5888698209600001</v>
      </c>
      <c r="DX64" s="35">
        <v>1066.49547719</v>
      </c>
      <c r="DY64" s="29">
        <f t="shared" si="56"/>
        <v>2.960243654013487E-7</v>
      </c>
      <c r="DZ64" s="29">
        <f t="shared" si="57"/>
        <v>2.960272950785466E-7</v>
      </c>
      <c r="EA64" s="29">
        <f t="shared" si="58"/>
        <v>2.9602729506838681E-7</v>
      </c>
      <c r="EB64" s="29">
        <f t="shared" si="59"/>
        <v>2.9602729506838681E-7</v>
      </c>
      <c r="ED64" s="35">
        <v>4.2640000000000003E-8</v>
      </c>
      <c r="EE64" s="35">
        <v>3.2324573667299998</v>
      </c>
      <c r="EF64" s="35">
        <v>1272.6810256271999</v>
      </c>
      <c r="EG64" s="29">
        <f t="shared" si="88"/>
        <v>1.4270711294679702E-8</v>
      </c>
      <c r="EH64" s="29">
        <f t="shared" si="89"/>
        <v>1.4262959318398319E-8</v>
      </c>
      <c r="EI64" s="29">
        <f t="shared" si="90"/>
        <v>1.4262959345317717E-8</v>
      </c>
      <c r="EJ64" s="29">
        <f t="shared" si="91"/>
        <v>1.4262959345317717E-8</v>
      </c>
      <c r="EL64" s="35">
        <v>7.1600000000000001E-9</v>
      </c>
      <c r="EM64" s="35">
        <v>1.1104218134099999</v>
      </c>
      <c r="EN64" s="35">
        <v>1169.5882514085999</v>
      </c>
      <c r="EO64" s="29">
        <f t="shared" si="92"/>
        <v>2.2087558348203069E-9</v>
      </c>
      <c r="EP64" s="29">
        <f t="shared" si="93"/>
        <v>2.2099633021860828E-9</v>
      </c>
      <c r="EQ64" s="29">
        <f t="shared" si="94"/>
        <v>2.2099632979933052E-9</v>
      </c>
      <c r="ER64" s="29">
        <f t="shared" si="95"/>
        <v>2.2099632979933052E-9</v>
      </c>
      <c r="ET64" s="35"/>
      <c r="EU64" s="35"/>
      <c r="EV64" s="35"/>
    </row>
    <row r="65" spans="1:152" s="29" customFormat="1" ht="13.5" x14ac:dyDescent="0.3">
      <c r="A65" s="29">
        <f>RADIANS(B65)</f>
        <v>4.3830441359838801</v>
      </c>
      <c r="B65" s="29">
        <f>B64 - INT( B64 / 360 ) * 360</f>
        <v>251.1299304114408</v>
      </c>
      <c r="C65" s="29">
        <f>RADIANS(D65)</f>
        <v>2.9404603651617935E-2</v>
      </c>
      <c r="D65" s="29">
        <f>D64 - INT( D64 / 360 ) * 360</f>
        <v>1.6847596874926765</v>
      </c>
      <c r="N65" s="35">
        <v>2.0766300000000001E-6</v>
      </c>
      <c r="O65" s="35">
        <v>0.48349820488</v>
      </c>
      <c r="P65" s="35">
        <v>1162.4747044077999</v>
      </c>
      <c r="Q65" s="29">
        <f t="shared" ref="Q65:Q128" si="96">N65*COS(O65+P65*$C$31)</f>
        <v>1.8075471489866274E-6</v>
      </c>
      <c r="R65" s="29">
        <f t="shared" ref="R65:R128" si="97">N65*COS(O65+P65*$C$52)</f>
        <v>1.8077272703124729E-6</v>
      </c>
      <c r="S65" s="29">
        <f t="shared" ref="S65:S128" si="98">N65*COS(O65+P65*$C$73)</f>
        <v>1.8077272696871078E-6</v>
      </c>
      <c r="T65" s="29">
        <f t="shared" ref="T65:T128" si="99">N65*COS(O65+P65*$C$94)</f>
        <v>1.8077272696871078E-6</v>
      </c>
      <c r="V65" s="35">
        <v>3.7191E-7</v>
      </c>
      <c r="W65" s="35">
        <v>3.78239026411</v>
      </c>
      <c r="X65" s="35">
        <v>2.9207613067999998</v>
      </c>
      <c r="Y65" s="29">
        <f t="shared" ref="Y65:Y128" si="100">V65*COS(W65+X65*$C$31)</f>
        <v>-2.8725118543296739E-7</v>
      </c>
      <c r="Z65" s="29">
        <f t="shared" ref="Z65:Z128" si="101">V65*COS(W65+X65*$C$52)</f>
        <v>-2.8725129002163121E-7</v>
      </c>
      <c r="AA65" s="29">
        <f t="shared" ref="AA65:AA128" si="102">V65*COS(W65+X65*$C$73)</f>
        <v>-2.8725129002126799E-7</v>
      </c>
      <c r="AB65" s="29">
        <f t="shared" ref="AB65:AB128" si="103">V65*COS(W65+X65*$C$94)</f>
        <v>-2.8725129002126799E-7</v>
      </c>
      <c r="AD65" s="35">
        <v>6.0819999999999998E-8</v>
      </c>
      <c r="AE65" s="35">
        <v>5.9341692484099999</v>
      </c>
      <c r="AF65" s="35">
        <v>405.2575498736</v>
      </c>
      <c r="AG65" s="29">
        <f t="shared" ref="AG65:AG128" si="104">AD65*COS(AE65+AF65*$C$31)</f>
        <v>6.074383682913729E-8</v>
      </c>
      <c r="AH65" s="29">
        <f t="shared" ref="AH65:AH128" si="105">AD65*COS(AE65+AF65*$C$52)</f>
        <v>6.0743649791589627E-8</v>
      </c>
      <c r="AI65" s="29">
        <f t="shared" ref="AI65:AI128" si="106">AD65*COS(AE65+AF65*$C$73)</f>
        <v>6.0743649792239513E-8</v>
      </c>
      <c r="AJ65" s="29">
        <f t="shared" ref="AJ65:AJ128" si="107">AD65*COS(AE65+AF65*$C$94)</f>
        <v>6.0743649792239513E-8</v>
      </c>
      <c r="AL65" s="35">
        <v>9.0599999999999997E-9</v>
      </c>
      <c r="AM65" s="35">
        <v>0.71155526266000002</v>
      </c>
      <c r="AN65" s="35">
        <v>846.08283475120004</v>
      </c>
      <c r="AO65" s="29">
        <f t="shared" ref="AO65:AO96" si="108">AL65*COS(AM65+AN65*$C$31)</f>
        <v>-2.8187981076752319E-9</v>
      </c>
      <c r="AP65" s="29">
        <f t="shared" ref="AP65:AP96" si="109">AL65*COS(AM65+AN65*$C$52)</f>
        <v>-2.8176937770229372E-9</v>
      </c>
      <c r="AQ65" s="29">
        <f t="shared" ref="AQ65:AQ96" si="110">AL65*COS(AM65+AN65*$C$73)</f>
        <v>-2.817693780857763E-9</v>
      </c>
      <c r="AR65" s="29">
        <f t="shared" ref="AR65:AR96" si="111">AL65*COS(AM65+AN65*$C$94)</f>
        <v>-2.817693780857763E-9</v>
      </c>
      <c r="AT65" s="35">
        <v>1.5199999999999999E-9</v>
      </c>
      <c r="AU65" s="35">
        <v>1.9140444324100001</v>
      </c>
      <c r="AV65" s="35">
        <v>942.06206196899996</v>
      </c>
      <c r="AW65" s="29">
        <f>AT65*COS(AU65+AV65*$C$31)</f>
        <v>-9.6973496436150162E-11</v>
      </c>
      <c r="AX65" s="29">
        <f t="shared" si="77"/>
        <v>-9.7190113286136789E-11</v>
      </c>
      <c r="AY65" s="29">
        <f t="shared" si="78"/>
        <v>-9.7190112533945941E-11</v>
      </c>
      <c r="AZ65" s="29">
        <f t="shared" si="79"/>
        <v>-9.7190112533945941E-11</v>
      </c>
      <c r="BB65" s="35"/>
      <c r="BC65" s="35"/>
      <c r="BD65" s="35"/>
      <c r="BJ65" s="35">
        <v>1.91E-7</v>
      </c>
      <c r="BK65" s="35">
        <v>2.9769909608099998</v>
      </c>
      <c r="BL65" s="35">
        <v>137.03302416240001</v>
      </c>
      <c r="BM65" s="29">
        <f t="shared" ref="BM65:BM128" si="112">BJ65*COS(BK65+BL65*$C$31)</f>
        <v>8.9936395039218746E-8</v>
      </c>
      <c r="BN65" s="29">
        <f t="shared" ref="BN65:BN128" si="113">BJ65*COS(BK65+BL65*$C$52)</f>
        <v>8.9932894896078843E-8</v>
      </c>
      <c r="BO65" s="29">
        <f t="shared" ref="BO65:BO128" si="114">BJ65*COS(BK65+BL65*$C$73)</f>
        <v>8.9932894908233051E-8</v>
      </c>
      <c r="BP65" s="29">
        <f t="shared" ref="BP65:BP128" si="115">BJ65*COS(BK65+BL65*$C$94)</f>
        <v>8.9932894908233051E-8</v>
      </c>
      <c r="BR65" s="35">
        <v>2.9329999999999999E-8</v>
      </c>
      <c r="BS65" s="35">
        <v>2.0605783425199999</v>
      </c>
      <c r="BT65" s="35">
        <v>956.28915597059995</v>
      </c>
      <c r="BU65" s="29">
        <f t="shared" ref="BU65:BU128" si="116">BR65*COS(BS65+BT65*$C$31)</f>
        <v>9.052530478913344E-9</v>
      </c>
      <c r="BV65" s="29">
        <f t="shared" ref="BV65:BV128" si="117">BR65*COS(BS65+BT65*$C$52)</f>
        <v>9.048486304436051E-9</v>
      </c>
      <c r="BW65" s="29">
        <f t="shared" ref="BW65:BW128" si="118">BR65*COS(BS65+BT65*$C$73)</f>
        <v>9.0484863184796422E-9</v>
      </c>
      <c r="BX65" s="29">
        <f t="shared" ref="BX65:BX128" si="119">BR65*COS(BS65+BT65*$C$94)</f>
        <v>9.0484863184796422E-9</v>
      </c>
      <c r="BZ65" s="35">
        <v>5.1099999999999999E-9</v>
      </c>
      <c r="CA65" s="35">
        <v>2.86838724347</v>
      </c>
      <c r="CB65" s="35">
        <v>408.43894361129998</v>
      </c>
      <c r="CC65" s="29">
        <f t="shared" ref="CC65:CC96" si="120">BZ65*COS(CA65+CB65*$C$31)</f>
        <v>-5.0946886516577232E-9</v>
      </c>
      <c r="CD65" s="29">
        <f t="shared" ref="CD65:CD96" si="121">BZ65*COS(CA65+CB65*$C$52)</f>
        <v>-5.0947131150786066E-9</v>
      </c>
      <c r="CE65" s="29">
        <f t="shared" ref="CE65:CE96" si="122">BZ65*COS(CA65+CB65*$C$73)</f>
        <v>-5.0947131149936923E-9</v>
      </c>
      <c r="CF65" s="29">
        <f t="shared" ref="CF65:CF96" si="123">BZ65*COS(CA65+CB65*$C$94)</f>
        <v>-5.0947131149936923E-9</v>
      </c>
      <c r="CH65" s="35"/>
      <c r="CI65" s="35"/>
      <c r="CJ65" s="35"/>
      <c r="CP65" s="35"/>
      <c r="CQ65" s="35"/>
      <c r="CR65" s="35"/>
      <c r="CX65" s="35"/>
      <c r="CY65" s="35"/>
      <c r="CZ65" s="35"/>
      <c r="DF65" s="35">
        <v>9.9846200000000006E-6</v>
      </c>
      <c r="DG65" s="35">
        <v>2.6313159686700001</v>
      </c>
      <c r="DH65" s="35">
        <v>200.76892246579999</v>
      </c>
      <c r="DI65" s="29">
        <f t="shared" ref="DI65:DI128" si="124">DF65*COS(DG65+DH65*$C$31)</f>
        <v>9.2310591186183312E-6</v>
      </c>
      <c r="DJ65" s="29">
        <f t="shared" ref="DJ65:DJ128" si="125">DF65*COS(DG65+DH65*$C$52)</f>
        <v>9.2309433058824905E-6</v>
      </c>
      <c r="DK65" s="29">
        <f t="shared" ref="DK65:DK128" si="126">DF65*COS(DG65+DH65*$C$73)</f>
        <v>9.2309433062846617E-6</v>
      </c>
      <c r="DL65" s="29">
        <f t="shared" ref="DL65:DL128" si="127">DF65*COS(DG65+DH65*$C$94)</f>
        <v>9.2309433062846617E-6</v>
      </c>
      <c r="DN65" s="35">
        <v>1.52461E-6</v>
      </c>
      <c r="DO65" s="35">
        <v>5.43886711695</v>
      </c>
      <c r="DP65" s="35">
        <v>422.66603761290003</v>
      </c>
      <c r="DQ65" s="29">
        <f t="shared" ref="DQ65:DQ128" si="128">DN65*COS(DO65+DP65*$C$31)</f>
        <v>1.4723414333478338E-6</v>
      </c>
      <c r="DR65" s="29">
        <f t="shared" ref="DR65:DR128" si="129">DN65*COS(DO65+DP65*$C$52)</f>
        <v>1.4723160723689311E-6</v>
      </c>
      <c r="DS65" s="29">
        <f t="shared" ref="DS65:DS128" si="130">DN65*COS(DO65+DP65*$C$73)</f>
        <v>1.4723160724570064E-6</v>
      </c>
      <c r="DT65" s="29">
        <f t="shared" ref="DT65:DT128" si="131">DN65*COS(DO65+DP65*$C$94)</f>
        <v>1.4723160724570064E-6</v>
      </c>
      <c r="DV65" s="35">
        <v>3.5202E-7</v>
      </c>
      <c r="DW65" s="35">
        <v>5.9447824157799998</v>
      </c>
      <c r="DX65" s="35">
        <v>1059.3819301891999</v>
      </c>
      <c r="DY65" s="29">
        <f t="shared" ref="DY65:DY128" si="132">DV65*COS(DW65+DX65*$C$31)</f>
        <v>-1.4057410786521347E-7</v>
      </c>
      <c r="DZ65" s="29">
        <f t="shared" ref="DZ65:DZ128" si="133">DV65*COS(DW65+DX65*$C$52)</f>
        <v>-1.4062593275208179E-7</v>
      </c>
      <c r="EA65" s="29">
        <f t="shared" ref="EA65:EA128" si="134">DV65*COS(DW65+DX65*$C$73)</f>
        <v>-1.4062593257212718E-7</v>
      </c>
      <c r="EB65" s="29">
        <f t="shared" ref="EB65:EB128" si="135">DV65*COS(DW65+DX65*$C$94)</f>
        <v>-1.4062593257212718E-7</v>
      </c>
      <c r="ED65" s="35">
        <v>4.4500000000000001E-8</v>
      </c>
      <c r="EE65" s="35">
        <v>0.92477808589999999</v>
      </c>
      <c r="EF65" s="35">
        <v>203.00415469949999</v>
      </c>
      <c r="EG65" s="29">
        <f t="shared" ref="EG65:EG96" si="136">ED65*COS(EE65+EF65*$C$31)</f>
        <v>-2.0960073172369395E-8</v>
      </c>
      <c r="EH65" s="29">
        <f t="shared" ref="EH65:EH96" si="137">ED65*COS(EE65+EF65*$C$52)</f>
        <v>-2.0961281122252161E-8</v>
      </c>
      <c r="EI65" s="29">
        <f t="shared" ref="EI65:EI96" si="138">ED65*COS(EE65+EF65*$C$73)</f>
        <v>-2.0961281118057644E-8</v>
      </c>
      <c r="EJ65" s="29">
        <f t="shared" ref="EJ65:EJ96" si="139">ED65*COS(EE65+EF65*$C$94)</f>
        <v>-2.0961281118057644E-8</v>
      </c>
      <c r="EL65" s="35"/>
      <c r="EM65" s="35"/>
      <c r="EN65" s="35"/>
      <c r="ET65" s="35"/>
      <c r="EU65" s="35"/>
      <c r="EV65" s="35"/>
    </row>
    <row r="66" spans="1:152" s="29" customFormat="1" ht="13.5" x14ac:dyDescent="0.3">
      <c r="N66" s="35">
        <v>2.08655E-6</v>
      </c>
      <c r="O66" s="35">
        <v>1.34516255304</v>
      </c>
      <c r="P66" s="35">
        <v>625.67019231239999</v>
      </c>
      <c r="Q66" s="29">
        <f t="shared" si="96"/>
        <v>1.0216242212606996E-6</v>
      </c>
      <c r="R66" s="29">
        <f t="shared" si="97"/>
        <v>1.0214516668215471E-6</v>
      </c>
      <c r="S66" s="29">
        <f t="shared" si="98"/>
        <v>1.0214516674207522E-6</v>
      </c>
      <c r="T66" s="29">
        <f t="shared" si="99"/>
        <v>1.0214516674207522E-6</v>
      </c>
      <c r="V66" s="35">
        <v>3.3778E-7</v>
      </c>
      <c r="W66" s="35">
        <v>3.2107068804600001</v>
      </c>
      <c r="X66" s="35">
        <v>1368.6602528450001</v>
      </c>
      <c r="Y66" s="29">
        <f t="shared" si="100"/>
        <v>3.2192537508785598E-7</v>
      </c>
      <c r="Z66" s="29">
        <f t="shared" si="101"/>
        <v>3.2194658620662241E-7</v>
      </c>
      <c r="AA66" s="29">
        <f t="shared" si="102"/>
        <v>3.2194658613299174E-7</v>
      </c>
      <c r="AB66" s="29">
        <f t="shared" si="103"/>
        <v>3.2194658613299174E-7</v>
      </c>
      <c r="AD66" s="35">
        <v>5.711E-8</v>
      </c>
      <c r="AE66" s="35">
        <v>1.8240769939999998E-2</v>
      </c>
      <c r="AF66" s="35">
        <v>124.433415221</v>
      </c>
      <c r="AG66" s="29">
        <f t="shared" si="104"/>
        <v>-2.5786858103025189E-8</v>
      </c>
      <c r="AH66" s="29">
        <f t="shared" si="105"/>
        <v>-2.5785896938909992E-8</v>
      </c>
      <c r="AI66" s="29">
        <f t="shared" si="106"/>
        <v>-2.5785896942247603E-8</v>
      </c>
      <c r="AJ66" s="29">
        <f t="shared" si="107"/>
        <v>-2.5785896942247603E-8</v>
      </c>
      <c r="AL66" s="35">
        <v>8.8599999999999996E-9</v>
      </c>
      <c r="AM66" s="35">
        <v>3.8375479977700002</v>
      </c>
      <c r="AN66" s="35">
        <v>447.93883187839998</v>
      </c>
      <c r="AO66" s="29">
        <f t="shared" si="108"/>
        <v>1.0373306191662791E-9</v>
      </c>
      <c r="AP66" s="29">
        <f t="shared" si="109"/>
        <v>1.0367331524204578E-9</v>
      </c>
      <c r="AQ66" s="29">
        <f t="shared" si="110"/>
        <v>1.0367331544951438E-9</v>
      </c>
      <c r="AR66" s="29">
        <f t="shared" si="111"/>
        <v>1.0367331544951438E-9</v>
      </c>
      <c r="AT66" s="35">
        <v>1.4599999999999999E-9</v>
      </c>
      <c r="AU66" s="35">
        <v>6.1651969663999999</v>
      </c>
      <c r="AV66" s="35">
        <v>316.39186965660002</v>
      </c>
      <c r="AW66" s="29">
        <f>AT66*COS(AU66+AV66*$C$31)</f>
        <v>4.4319700923097204E-10</v>
      </c>
      <c r="AX66" s="29">
        <f t="shared" si="77"/>
        <v>4.4313029082315193E-10</v>
      </c>
      <c r="AY66" s="29">
        <f t="shared" si="78"/>
        <v>4.4313029105483106E-10</v>
      </c>
      <c r="AZ66" s="29">
        <f t="shared" si="79"/>
        <v>4.4313029105483106E-10</v>
      </c>
      <c r="BB66" s="35"/>
      <c r="BC66" s="35"/>
      <c r="BD66" s="35"/>
      <c r="BJ66" s="35">
        <v>1.5517000000000001E-7</v>
      </c>
      <c r="BK66" s="35">
        <v>4.5479841040600002</v>
      </c>
      <c r="BL66" s="35">
        <v>956.28915597059995</v>
      </c>
      <c r="BM66" s="29">
        <f t="shared" si="112"/>
        <v>5.1808587354024178E-8</v>
      </c>
      <c r="BN66" s="29">
        <f t="shared" si="113"/>
        <v>5.1829789350958047E-8</v>
      </c>
      <c r="BO66" s="29">
        <f t="shared" si="114"/>
        <v>5.1829789277336703E-8</v>
      </c>
      <c r="BP66" s="29">
        <f t="shared" si="115"/>
        <v>5.1829789277336703E-8</v>
      </c>
      <c r="BR66" s="35">
        <v>2.6440000000000001E-8</v>
      </c>
      <c r="BS66" s="35">
        <v>5.6255937930500002</v>
      </c>
      <c r="BT66" s="35">
        <v>203.7378678824</v>
      </c>
      <c r="BU66" s="29">
        <f t="shared" si="116"/>
        <v>-2.3327698149474219E-8</v>
      </c>
      <c r="BV66" s="29">
        <f t="shared" si="117"/>
        <v>-2.3327313773955062E-8</v>
      </c>
      <c r="BW66" s="29">
        <f t="shared" si="118"/>
        <v>-2.3327313775289827E-8</v>
      </c>
      <c r="BX66" s="29">
        <f t="shared" si="119"/>
        <v>-2.3327313775289827E-8</v>
      </c>
      <c r="BZ66" s="35">
        <v>5.8900000000000001E-9</v>
      </c>
      <c r="CA66" s="35">
        <v>5.7926851575500002</v>
      </c>
      <c r="CB66" s="35">
        <v>63.735898303399999</v>
      </c>
      <c r="CC66" s="29">
        <f t="shared" si="120"/>
        <v>5.0376410674842249E-9</v>
      </c>
      <c r="CD66" s="29">
        <f t="shared" si="121"/>
        <v>5.0376705532137681E-9</v>
      </c>
      <c r="CE66" s="29">
        <f t="shared" si="122"/>
        <v>5.0376705531113797E-9</v>
      </c>
      <c r="CF66" s="29">
        <f t="shared" si="123"/>
        <v>5.0376705531113797E-9</v>
      </c>
      <c r="CH66" s="35"/>
      <c r="CI66" s="35"/>
      <c r="CJ66" s="35"/>
      <c r="CP66" s="35"/>
      <c r="CQ66" s="35"/>
      <c r="CR66" s="35"/>
      <c r="CX66" s="35"/>
      <c r="CY66" s="35"/>
      <c r="CZ66" s="35"/>
      <c r="DF66" s="35">
        <v>9.8586900000000003E-6</v>
      </c>
      <c r="DG66" s="35">
        <v>2.2599284974199998</v>
      </c>
      <c r="DH66" s="35">
        <v>956.28915597059995</v>
      </c>
      <c r="DI66" s="29">
        <f t="shared" si="124"/>
        <v>4.8395865529497142E-6</v>
      </c>
      <c r="DJ66" s="29">
        <f t="shared" si="125"/>
        <v>4.8383414363980181E-6</v>
      </c>
      <c r="DK66" s="29">
        <f t="shared" si="126"/>
        <v>4.8383414407218206E-6</v>
      </c>
      <c r="DL66" s="29">
        <f t="shared" si="127"/>
        <v>4.8383414407218206E-6</v>
      </c>
      <c r="DN66" s="35">
        <v>1.5768699999999999E-6</v>
      </c>
      <c r="DO66" s="35">
        <v>2.99559914619</v>
      </c>
      <c r="DP66" s="35">
        <v>340.77089204480001</v>
      </c>
      <c r="DQ66" s="29">
        <f t="shared" si="128"/>
        <v>-9.8708308094231767E-7</v>
      </c>
      <c r="DR66" s="29">
        <f t="shared" si="129"/>
        <v>-9.8701955796288984E-7</v>
      </c>
      <c r="DS66" s="29">
        <f t="shared" si="130"/>
        <v>-9.8701955818347564E-7</v>
      </c>
      <c r="DT66" s="29">
        <f t="shared" si="131"/>
        <v>-9.8701955818347564E-7</v>
      </c>
      <c r="DV66" s="35">
        <v>2.5829000000000002E-7</v>
      </c>
      <c r="DW66" s="35">
        <v>3.5494633547699999</v>
      </c>
      <c r="DX66" s="35">
        <v>1368.6602528450001</v>
      </c>
      <c r="DY66" s="29">
        <f t="shared" si="132"/>
        <v>2.0618829494868498E-7</v>
      </c>
      <c r="DZ66" s="29">
        <f t="shared" si="133"/>
        <v>2.0622056512781909E-7</v>
      </c>
      <c r="EA66" s="29">
        <f t="shared" si="134"/>
        <v>2.0622056501577759E-7</v>
      </c>
      <c r="EB66" s="29">
        <f t="shared" si="135"/>
        <v>2.0622056501577759E-7</v>
      </c>
      <c r="ED66" s="35">
        <v>3.2679999999999999E-8</v>
      </c>
      <c r="EE66" s="35">
        <v>4.3277751697599998</v>
      </c>
      <c r="EF66" s="35">
        <v>1258.4539316256</v>
      </c>
      <c r="EG66" s="29">
        <f t="shared" si="136"/>
        <v>3.052379246552573E-8</v>
      </c>
      <c r="EH66" s="29">
        <f t="shared" si="137"/>
        <v>3.0521564957768132E-8</v>
      </c>
      <c r="EI66" s="29">
        <f t="shared" si="138"/>
        <v>3.0521564965505004E-8</v>
      </c>
      <c r="EJ66" s="29">
        <f t="shared" si="139"/>
        <v>3.0521564965505004E-8</v>
      </c>
      <c r="EL66" s="35"/>
      <c r="EM66" s="35"/>
      <c r="EN66" s="35"/>
      <c r="ET66" s="35"/>
      <c r="EU66" s="35"/>
      <c r="EV66" s="35"/>
    </row>
    <row r="67" spans="1:152" s="29" customFormat="1" ht="13.5" x14ac:dyDescent="0.3">
      <c r="A67" s="29" t="s">
        <v>193</v>
      </c>
      <c r="B67" s="29" t="s">
        <v>194</v>
      </c>
      <c r="C67" s="29" t="s">
        <v>195</v>
      </c>
      <c r="D67" s="29" t="s">
        <v>225</v>
      </c>
      <c r="E67" s="29" t="s">
        <v>226</v>
      </c>
      <c r="F67" s="29" t="s">
        <v>227</v>
      </c>
      <c r="N67" s="35">
        <v>1.8245399999999999E-6</v>
      </c>
      <c r="O67" s="35">
        <v>5.4912229242599997</v>
      </c>
      <c r="P67" s="35">
        <v>2.9207613067999998</v>
      </c>
      <c r="Q67" s="29">
        <f t="shared" si="96"/>
        <v>1.3417863266024936E-6</v>
      </c>
      <c r="R67" s="29">
        <f t="shared" si="97"/>
        <v>1.341785779216652E-6</v>
      </c>
      <c r="S67" s="29">
        <f t="shared" si="98"/>
        <v>1.3417857792185529E-6</v>
      </c>
      <c r="T67" s="29">
        <f t="shared" si="99"/>
        <v>1.3417857792185529E-6</v>
      </c>
      <c r="V67" s="35">
        <v>3.7968999999999998E-7</v>
      </c>
      <c r="W67" s="35">
        <v>0.64665967179999995</v>
      </c>
      <c r="X67" s="35">
        <v>422.66603761290003</v>
      </c>
      <c r="Y67" s="29">
        <f t="shared" si="100"/>
        <v>1.2748916563380275E-7</v>
      </c>
      <c r="Z67" s="29">
        <f t="shared" si="101"/>
        <v>1.2751207975020563E-7</v>
      </c>
      <c r="AA67" s="29">
        <f t="shared" si="102"/>
        <v>1.2751207967063834E-7</v>
      </c>
      <c r="AB67" s="29">
        <f t="shared" si="103"/>
        <v>1.2751207967063834E-7</v>
      </c>
      <c r="AD67" s="35">
        <v>5.676E-8</v>
      </c>
      <c r="AE67" s="35">
        <v>6.0223568214999998</v>
      </c>
      <c r="AF67" s="35">
        <v>223.5940361765</v>
      </c>
      <c r="AG67" s="29">
        <f t="shared" si="104"/>
        <v>-5.5276028278260892E-8</v>
      </c>
      <c r="AH67" s="29">
        <f t="shared" si="105"/>
        <v>-5.5276465273885116E-8</v>
      </c>
      <c r="AI67" s="29">
        <f t="shared" si="106"/>
        <v>-5.5276465272367769E-8</v>
      </c>
      <c r="AJ67" s="29">
        <f t="shared" si="107"/>
        <v>-5.5276465272367769E-8</v>
      </c>
      <c r="AL67" s="35">
        <v>9.4300000000000007E-9</v>
      </c>
      <c r="AM67" s="35">
        <v>3.3148021701500001</v>
      </c>
      <c r="AN67" s="35">
        <v>18.159247264699999</v>
      </c>
      <c r="AO67" s="29">
        <f t="shared" si="108"/>
        <v>-8.4153749221112971E-9</v>
      </c>
      <c r="AP67" s="29">
        <f t="shared" si="109"/>
        <v>-8.4153866351358816E-9</v>
      </c>
      <c r="AQ67" s="29">
        <f t="shared" si="110"/>
        <v>-8.4153866350952091E-9</v>
      </c>
      <c r="AR67" s="29">
        <f t="shared" si="111"/>
        <v>-8.4153866350952091E-9</v>
      </c>
      <c r="AT67" s="35">
        <v>9.5999999999999999E-10</v>
      </c>
      <c r="AU67" s="35">
        <v>2.9324766374100002</v>
      </c>
      <c r="AV67" s="35">
        <v>224.34479570190001</v>
      </c>
      <c r="AW67" s="29">
        <f>AT67*COS(AU67+AV67*$C$31)</f>
        <v>9.1906535578395536E-10</v>
      </c>
      <c r="AX67" s="29">
        <f t="shared" si="77"/>
        <v>9.1907478693586767E-10</v>
      </c>
      <c r="AY67" s="29">
        <f t="shared" si="78"/>
        <v>9.1907478690312011E-10</v>
      </c>
      <c r="AZ67" s="29">
        <f t="shared" si="79"/>
        <v>9.1907478690312011E-10</v>
      </c>
      <c r="BB67" s="35"/>
      <c r="BC67" s="35"/>
      <c r="BD67" s="35"/>
      <c r="BJ67" s="35">
        <v>1.7065000000000001E-7</v>
      </c>
      <c r="BK67" s="35">
        <v>0.16611115811999999</v>
      </c>
      <c r="BL67" s="35">
        <v>212.33588759150001</v>
      </c>
      <c r="BM67" s="29">
        <f t="shared" si="112"/>
        <v>-1.5189369965332526E-7</v>
      </c>
      <c r="BN67" s="29">
        <f t="shared" si="113"/>
        <v>-1.5189620307716425E-7</v>
      </c>
      <c r="BO67" s="29">
        <f t="shared" si="114"/>
        <v>-1.5189620306847149E-7</v>
      </c>
      <c r="BP67" s="29">
        <f t="shared" si="115"/>
        <v>-1.5189620306847149E-7</v>
      </c>
      <c r="BR67" s="35">
        <v>2.9919999999999999E-8</v>
      </c>
      <c r="BS67" s="35">
        <v>5.06312015437</v>
      </c>
      <c r="BT67" s="35">
        <v>515.46387109299997</v>
      </c>
      <c r="BU67" s="29">
        <f t="shared" si="116"/>
        <v>1.9319272527947893E-8</v>
      </c>
      <c r="BV67" s="29">
        <f t="shared" si="117"/>
        <v>1.9321057635107276E-8</v>
      </c>
      <c r="BW67" s="29">
        <f t="shared" si="118"/>
        <v>1.9321057628908818E-8</v>
      </c>
      <c r="BX67" s="29">
        <f t="shared" si="119"/>
        <v>1.9321057628908818E-8</v>
      </c>
      <c r="BZ67" s="35">
        <v>5.1899999999999997E-9</v>
      </c>
      <c r="CA67" s="35">
        <v>1.7664157409500001</v>
      </c>
      <c r="CB67" s="35">
        <v>1279.794572628</v>
      </c>
      <c r="CC67" s="29">
        <f t="shared" si="120"/>
        <v>-4.3929570436728181E-9</v>
      </c>
      <c r="CD67" s="29">
        <f t="shared" si="121"/>
        <v>-4.3934931126696798E-9</v>
      </c>
      <c r="CE67" s="29">
        <f t="shared" si="122"/>
        <v>-4.3934931108084945E-9</v>
      </c>
      <c r="CF67" s="29">
        <f t="shared" si="123"/>
        <v>-4.3934931108084945E-9</v>
      </c>
      <c r="CH67" s="35"/>
      <c r="CI67" s="35"/>
      <c r="CJ67" s="35"/>
      <c r="CP67" s="35"/>
      <c r="CQ67" s="35"/>
      <c r="CR67" s="35"/>
      <c r="CX67" s="35"/>
      <c r="CY67" s="35"/>
      <c r="CZ67" s="35"/>
      <c r="DF67" s="35">
        <v>9.3243399999999992E-6</v>
      </c>
      <c r="DG67" s="35">
        <v>3.6698079318399999</v>
      </c>
      <c r="DH67" s="35">
        <v>554.0699874828</v>
      </c>
      <c r="DI67" s="29">
        <f t="shared" si="124"/>
        <v>9.2753206884661693E-6</v>
      </c>
      <c r="DJ67" s="29">
        <f t="shared" si="125"/>
        <v>9.2754008526366709E-6</v>
      </c>
      <c r="DK67" s="29">
        <f t="shared" si="126"/>
        <v>9.2754008523584172E-6</v>
      </c>
      <c r="DL67" s="29">
        <f t="shared" si="127"/>
        <v>9.2754008523584172E-6</v>
      </c>
      <c r="DN67" s="35">
        <v>1.4063E-6</v>
      </c>
      <c r="DO67" s="35">
        <v>2.0206976072599998</v>
      </c>
      <c r="DP67" s="35">
        <v>1045.1548361876</v>
      </c>
      <c r="DQ67" s="29">
        <f t="shared" si="128"/>
        <v>1.391248681849137E-6</v>
      </c>
      <c r="DR67" s="29">
        <f t="shared" si="129"/>
        <v>1.391281174128248E-6</v>
      </c>
      <c r="DS67" s="29">
        <f t="shared" si="130"/>
        <v>1.3912811740154806E-6</v>
      </c>
      <c r="DT67" s="29">
        <f t="shared" si="131"/>
        <v>1.3912811740154806E-6</v>
      </c>
      <c r="DV67" s="35">
        <v>2.6282999999999998E-7</v>
      </c>
      <c r="DW67" s="35">
        <v>4.8156747717700004</v>
      </c>
      <c r="DX67" s="35">
        <v>124.433415221</v>
      </c>
      <c r="DY67" s="29">
        <f t="shared" si="132"/>
        <v>2.2358351344378338E-7</v>
      </c>
      <c r="DZ67" s="29">
        <f t="shared" si="133"/>
        <v>2.2358611953949112E-7</v>
      </c>
      <c r="EA67" s="29">
        <f t="shared" si="134"/>
        <v>2.2358611953044166E-7</v>
      </c>
      <c r="EB67" s="29">
        <f t="shared" si="135"/>
        <v>2.2358611953044166E-7</v>
      </c>
      <c r="ED67" s="35">
        <v>3.655E-8</v>
      </c>
      <c r="EE67" s="35">
        <v>5.832123987E-2</v>
      </c>
      <c r="EF67" s="35">
        <v>81.752133216199994</v>
      </c>
      <c r="EG67" s="29">
        <f t="shared" si="136"/>
        <v>6.7112277910989629E-9</v>
      </c>
      <c r="EH67" s="29">
        <f t="shared" si="137"/>
        <v>6.7116730321982973E-9</v>
      </c>
      <c r="EI67" s="29">
        <f t="shared" si="138"/>
        <v>6.711673030652214E-9</v>
      </c>
      <c r="EJ67" s="29">
        <f t="shared" si="139"/>
        <v>6.711673030652214E-9</v>
      </c>
      <c r="EL67" s="35"/>
      <c r="EM67" s="35"/>
      <c r="EN67" s="35"/>
      <c r="ET67" s="35"/>
      <c r="EU67" s="35"/>
      <c r="EV67" s="35"/>
    </row>
    <row r="68" spans="1:152" s="29" customFormat="1" ht="13.5" x14ac:dyDescent="0.3">
      <c r="A68" s="29">
        <f>E64*COS(C65)*COS(A65)</f>
        <v>-3.2398184651352029</v>
      </c>
      <c r="B68" s="29">
        <f>E64*COS(C65)*SIN(A65)</f>
        <v>-9.4788903235755146</v>
      </c>
      <c r="C68" s="29">
        <f>E64*SIN(C65)</f>
        <v>0.29463890484932642</v>
      </c>
      <c r="D68" s="29">
        <f>A68-$D$9</f>
        <v>-2.2550757527186791</v>
      </c>
      <c r="E68" s="29">
        <f>B68-$E$9</f>
        <v>-9.3127035706666543</v>
      </c>
      <c r="F68" s="29">
        <f>C68-$F$9</f>
        <v>0.2946404496604908</v>
      </c>
      <c r="N68" s="35">
        <v>2.2660899999999999E-6</v>
      </c>
      <c r="O68" s="35">
        <v>4.9100316313799999</v>
      </c>
      <c r="P68" s="35">
        <v>12.530172972200001</v>
      </c>
      <c r="Q68" s="29">
        <f t="shared" si="96"/>
        <v>8.8487008684347785E-7</v>
      </c>
      <c r="R68" s="29">
        <f t="shared" si="97"/>
        <v>8.8486612436544191E-7</v>
      </c>
      <c r="S68" s="29">
        <f t="shared" si="98"/>
        <v>8.8486612437920154E-7</v>
      </c>
      <c r="T68" s="29">
        <f t="shared" si="99"/>
        <v>8.8486612437920154E-7</v>
      </c>
      <c r="V68" s="35">
        <v>3.2856999999999998E-7</v>
      </c>
      <c r="W68" s="35">
        <v>0.30063884562999998</v>
      </c>
      <c r="X68" s="35">
        <v>351.81659230870002</v>
      </c>
      <c r="Y68" s="29">
        <f t="shared" si="100"/>
        <v>3.1680792340137516E-7</v>
      </c>
      <c r="Z68" s="29">
        <f t="shared" si="101"/>
        <v>3.1680327649161353E-7</v>
      </c>
      <c r="AA68" s="29">
        <f t="shared" si="102"/>
        <v>3.1680327650775142E-7</v>
      </c>
      <c r="AB68" s="29">
        <f t="shared" si="103"/>
        <v>3.1680327650775142E-7</v>
      </c>
      <c r="AD68" s="35">
        <v>4.7570000000000002E-8</v>
      </c>
      <c r="AE68" s="35">
        <v>4.9280485471700004</v>
      </c>
      <c r="AF68" s="35">
        <v>654.12438031559998</v>
      </c>
      <c r="AG68" s="29">
        <f t="shared" si="104"/>
        <v>-4.6994593399468372E-8</v>
      </c>
      <c r="AH68" s="29">
        <f t="shared" si="105"/>
        <v>-4.699386174513971E-8</v>
      </c>
      <c r="AI68" s="29">
        <f t="shared" si="106"/>
        <v>-4.6993861747681147E-8</v>
      </c>
      <c r="AJ68" s="29">
        <f t="shared" si="107"/>
        <v>-4.6993861747681147E-8</v>
      </c>
      <c r="AL68" s="35">
        <v>8.0000000000000005E-9</v>
      </c>
      <c r="AM68" s="35">
        <v>4.7138667396300002</v>
      </c>
      <c r="AN68" s="35">
        <v>56.622351302600002</v>
      </c>
      <c r="AO68" s="29">
        <f t="shared" si="108"/>
        <v>6.3702955040259923E-9</v>
      </c>
      <c r="AP68" s="29">
        <f t="shared" si="109"/>
        <v>6.3702539670959737E-9</v>
      </c>
      <c r="AQ68" s="29">
        <f t="shared" si="110"/>
        <v>6.3702539672402059E-9</v>
      </c>
      <c r="AR68" s="29">
        <f t="shared" si="111"/>
        <v>6.3702539672402059E-9</v>
      </c>
      <c r="AT68" s="35">
        <v>8.7999999999999996E-10</v>
      </c>
      <c r="AU68" s="35">
        <v>4.4838363242700003</v>
      </c>
      <c r="AV68" s="35">
        <v>423.41679713830001</v>
      </c>
      <c r="AW68" s="29">
        <f>AT68*COS(AU68+AV68*$C$31)</f>
        <v>3.1440582960993894E-10</v>
      </c>
      <c r="AX68" s="29">
        <f t="shared" si="77"/>
        <v>3.1435307522141842E-10</v>
      </c>
      <c r="AY68" s="29">
        <f t="shared" si="78"/>
        <v>3.1435307540460863E-10</v>
      </c>
      <c r="AZ68" s="29">
        <f t="shared" si="79"/>
        <v>3.1435307540460863E-10</v>
      </c>
      <c r="BB68" s="35"/>
      <c r="BC68" s="35"/>
      <c r="BD68" s="35"/>
      <c r="BJ68" s="35">
        <v>1.4168999999999999E-7</v>
      </c>
      <c r="BK68" s="35">
        <v>0.48937283445000002</v>
      </c>
      <c r="BL68" s="35">
        <v>213.34727954780001</v>
      </c>
      <c r="BM68" s="29">
        <f t="shared" si="112"/>
        <v>-9.7392445686098622E-8</v>
      </c>
      <c r="BN68" s="29">
        <f t="shared" si="113"/>
        <v>-9.7395773821165426E-8</v>
      </c>
      <c r="BO68" s="29">
        <f t="shared" si="114"/>
        <v>-9.7395773809608733E-8</v>
      </c>
      <c r="BP68" s="29">
        <f t="shared" si="115"/>
        <v>-9.7395773809608733E-8</v>
      </c>
      <c r="BR68" s="35">
        <v>2.304E-8</v>
      </c>
      <c r="BS68" s="35">
        <v>2.7312393053499999</v>
      </c>
      <c r="BT68" s="35">
        <v>21.340641002400002</v>
      </c>
      <c r="BU68" s="29">
        <f t="shared" si="116"/>
        <v>-2.2993211224897293E-8</v>
      </c>
      <c r="BV68" s="29">
        <f t="shared" si="117"/>
        <v>-2.2993206477214447E-8</v>
      </c>
      <c r="BW68" s="29">
        <f t="shared" si="118"/>
        <v>-2.2993206477230935E-8</v>
      </c>
      <c r="BX68" s="29">
        <f t="shared" si="119"/>
        <v>-2.2993206477230935E-8</v>
      </c>
      <c r="BZ68" s="35">
        <v>5.0300000000000002E-9</v>
      </c>
      <c r="CA68" s="35">
        <v>5.7376229708100004</v>
      </c>
      <c r="CB68" s="35">
        <v>728.76296653099996</v>
      </c>
      <c r="CC68" s="29">
        <f t="shared" si="120"/>
        <v>1.4641309961466512E-9</v>
      </c>
      <c r="CD68" s="29">
        <f t="shared" si="121"/>
        <v>1.4635993856253616E-9</v>
      </c>
      <c r="CE68" s="29">
        <f t="shared" si="122"/>
        <v>1.4635993874714021E-9</v>
      </c>
      <c r="CF68" s="29">
        <f t="shared" si="123"/>
        <v>1.4635993874714021E-9</v>
      </c>
      <c r="CH68" s="35"/>
      <c r="CI68" s="35"/>
      <c r="CJ68" s="35"/>
      <c r="CP68" s="35"/>
      <c r="CQ68" s="35"/>
      <c r="CR68" s="35"/>
      <c r="CX68" s="35"/>
      <c r="CY68" s="35"/>
      <c r="CZ68" s="35"/>
      <c r="DF68" s="35">
        <v>6.6448100000000002E-6</v>
      </c>
      <c r="DG68" s="35">
        <v>0.60297724820999998</v>
      </c>
      <c r="DH68" s="35">
        <v>728.76296653099996</v>
      </c>
      <c r="DI68" s="29">
        <f t="shared" si="124"/>
        <v>6.5913777780498985E-6</v>
      </c>
      <c r="DJ68" s="29">
        <f t="shared" si="125"/>
        <v>6.5912848356023675E-6</v>
      </c>
      <c r="DK68" s="29">
        <f t="shared" si="126"/>
        <v>6.5912848359252472E-6</v>
      </c>
      <c r="DL68" s="29">
        <f t="shared" si="127"/>
        <v>6.5912848359252472E-6</v>
      </c>
      <c r="DN68" s="35">
        <v>1.3983400000000001E-6</v>
      </c>
      <c r="DO68" s="35">
        <v>1.3528295938999999</v>
      </c>
      <c r="DP68" s="35">
        <v>1685.0521225016</v>
      </c>
      <c r="DQ68" s="29">
        <f t="shared" si="128"/>
        <v>-1.2609889076314078E-6</v>
      </c>
      <c r="DR68" s="29">
        <f t="shared" si="129"/>
        <v>-1.2611432397928749E-6</v>
      </c>
      <c r="DS68" s="29">
        <f t="shared" si="130"/>
        <v>-1.2611432392571053E-6</v>
      </c>
      <c r="DT68" s="29">
        <f t="shared" si="131"/>
        <v>-1.2611432392571053E-6</v>
      </c>
      <c r="DV68" s="35">
        <v>2.9962999999999999E-7</v>
      </c>
      <c r="DW68" s="35">
        <v>3.6631220581299999</v>
      </c>
      <c r="DX68" s="35">
        <v>429.77958461370002</v>
      </c>
      <c r="DY68" s="29">
        <f t="shared" si="132"/>
        <v>-1.0331002471919444E-7</v>
      </c>
      <c r="DZ68" s="29">
        <f t="shared" si="133"/>
        <v>-1.0332834785477254E-7</v>
      </c>
      <c r="EA68" s="29">
        <f t="shared" si="134"/>
        <v>-1.03328347791147E-7</v>
      </c>
      <c r="EB68" s="29">
        <f t="shared" si="135"/>
        <v>-1.03328347791147E-7</v>
      </c>
      <c r="ED68" s="35">
        <v>3.9510000000000001E-8</v>
      </c>
      <c r="EE68" s="35">
        <v>0.11124996745</v>
      </c>
      <c r="EF68" s="35">
        <v>1155.3611574070001</v>
      </c>
      <c r="EG68" s="29">
        <f t="shared" si="136"/>
        <v>3.9495653731986812E-8</v>
      </c>
      <c r="EH68" s="29">
        <f t="shared" si="137"/>
        <v>3.9495839580860596E-8</v>
      </c>
      <c r="EI68" s="29">
        <f t="shared" si="138"/>
        <v>3.9495839580217347E-8</v>
      </c>
      <c r="EJ68" s="29">
        <f t="shared" si="139"/>
        <v>3.9495839580217347E-8</v>
      </c>
      <c r="EL68" s="35"/>
      <c r="EM68" s="35"/>
      <c r="EN68" s="35"/>
      <c r="ET68" s="35"/>
      <c r="EU68" s="35"/>
      <c r="EV68" s="35"/>
    </row>
    <row r="69" spans="1:152" s="29" customFormat="1" ht="13.5" x14ac:dyDescent="0.3">
      <c r="N69" s="35">
        <v>2.0765899999999999E-6</v>
      </c>
      <c r="O69" s="35">
        <v>1.283022189</v>
      </c>
      <c r="P69" s="35">
        <v>39.3568759152</v>
      </c>
      <c r="Q69" s="29">
        <f t="shared" si="96"/>
        <v>-7.1489785006393686E-7</v>
      </c>
      <c r="R69" s="29">
        <f t="shared" si="97"/>
        <v>-7.1488621857824844E-7</v>
      </c>
      <c r="S69" s="29">
        <f t="shared" si="98"/>
        <v>-7.1488621861863815E-7</v>
      </c>
      <c r="T69" s="29">
        <f t="shared" si="99"/>
        <v>-7.1488621861863815E-7</v>
      </c>
      <c r="V69" s="35">
        <v>3.305E-7</v>
      </c>
      <c r="W69" s="35">
        <v>5.4303809118600004</v>
      </c>
      <c r="X69" s="35">
        <v>1066.49547719</v>
      </c>
      <c r="Y69" s="29">
        <f t="shared" si="100"/>
        <v>-2.3929851276718213E-7</v>
      </c>
      <c r="Z69" s="29">
        <f t="shared" si="101"/>
        <v>-2.393353630257726E-7</v>
      </c>
      <c r="AA69" s="29">
        <f t="shared" si="102"/>
        <v>-2.393353628978232E-7</v>
      </c>
      <c r="AB69" s="29">
        <f t="shared" si="103"/>
        <v>-2.393353628978232E-7</v>
      </c>
      <c r="AD69" s="35">
        <v>4.7269999999999999E-8</v>
      </c>
      <c r="AE69" s="35">
        <v>2.2746198466699998</v>
      </c>
      <c r="AF69" s="35">
        <v>18.159247264699999</v>
      </c>
      <c r="AG69" s="29">
        <f t="shared" si="104"/>
        <v>-3.9744738445548349E-8</v>
      </c>
      <c r="AH69" s="29">
        <f t="shared" si="105"/>
        <v>-3.9744668006619996E-8</v>
      </c>
      <c r="AI69" s="29">
        <f t="shared" si="106"/>
        <v>-3.9744668006864596E-8</v>
      </c>
      <c r="AJ69" s="29">
        <f t="shared" si="107"/>
        <v>-3.9744668006864596E-8</v>
      </c>
      <c r="AL69" s="35">
        <v>9.0799999999999993E-9</v>
      </c>
      <c r="AM69" s="35">
        <v>2.0211914795100001</v>
      </c>
      <c r="AN69" s="35">
        <v>831.85574074960005</v>
      </c>
      <c r="AO69" s="29">
        <f t="shared" si="108"/>
        <v>-8.9399574641422472E-9</v>
      </c>
      <c r="AP69" s="29">
        <f t="shared" si="109"/>
        <v>-8.9397570789117727E-9</v>
      </c>
      <c r="AQ69" s="29">
        <f t="shared" si="110"/>
        <v>-8.9397570796078485E-9</v>
      </c>
      <c r="AR69" s="29">
        <f t="shared" si="111"/>
        <v>-8.9397570796078485E-9</v>
      </c>
      <c r="AT69" s="35"/>
      <c r="AU69" s="35"/>
      <c r="AV69" s="35"/>
      <c r="BB69" s="35"/>
      <c r="BC69" s="35"/>
      <c r="BD69" s="35"/>
      <c r="BJ69" s="35">
        <v>1.9027E-7</v>
      </c>
      <c r="BK69" s="35">
        <v>6.2732606283600001</v>
      </c>
      <c r="BL69" s="35">
        <v>423.41679713830001</v>
      </c>
      <c r="BM69" s="29">
        <f t="shared" si="112"/>
        <v>1.5873734433184361E-7</v>
      </c>
      <c r="BN69" s="29">
        <f t="shared" si="113"/>
        <v>1.5874407721860342E-7</v>
      </c>
      <c r="BO69" s="29">
        <f t="shared" si="114"/>
        <v>1.5874407719522481E-7</v>
      </c>
      <c r="BP69" s="29">
        <f t="shared" si="115"/>
        <v>1.5874407719522481E-7</v>
      </c>
      <c r="BR69" s="35">
        <v>2.168E-8</v>
      </c>
      <c r="BS69" s="35">
        <v>2.9180592823799998</v>
      </c>
      <c r="BT69" s="35">
        <v>203.00415469949999</v>
      </c>
      <c r="BU69" s="29">
        <f t="shared" si="116"/>
        <v>2.162996321135275E-8</v>
      </c>
      <c r="BV69" s="29">
        <f t="shared" si="117"/>
        <v>2.1629917900891884E-8</v>
      </c>
      <c r="BW69" s="29">
        <f t="shared" si="118"/>
        <v>2.1629917901049257E-8</v>
      </c>
      <c r="BX69" s="29">
        <f t="shared" si="119"/>
        <v>2.1629917901049257E-8</v>
      </c>
      <c r="BZ69" s="35">
        <v>4.8200000000000003E-9</v>
      </c>
      <c r="CA69" s="35">
        <v>4.68234512154</v>
      </c>
      <c r="CB69" s="35">
        <v>838.96928775039999</v>
      </c>
      <c r="CC69" s="29">
        <f t="shared" si="120"/>
        <v>4.1322727506996727E-9</v>
      </c>
      <c r="CD69" s="29">
        <f t="shared" si="121"/>
        <v>4.1319571604483505E-9</v>
      </c>
      <c r="CE69" s="29">
        <f t="shared" si="122"/>
        <v>4.1319571615443359E-9</v>
      </c>
      <c r="CF69" s="29">
        <f t="shared" si="123"/>
        <v>4.1319571615443359E-9</v>
      </c>
      <c r="CH69" s="35"/>
      <c r="CI69" s="35"/>
      <c r="CJ69" s="35"/>
      <c r="CP69" s="35"/>
      <c r="CQ69" s="35"/>
      <c r="CR69" s="35"/>
      <c r="CX69" s="35"/>
      <c r="CY69" s="35"/>
      <c r="CZ69" s="35"/>
      <c r="DF69" s="35">
        <v>6.5984999999999996E-6</v>
      </c>
      <c r="DG69" s="35">
        <v>4.66635439533</v>
      </c>
      <c r="DH69" s="35">
        <v>195.13984817330001</v>
      </c>
      <c r="DI69" s="29">
        <f t="shared" si="124"/>
        <v>1.1999529218982552E-7</v>
      </c>
      <c r="DJ69" s="29">
        <f t="shared" si="125"/>
        <v>1.2019044553679849E-7</v>
      </c>
      <c r="DK69" s="29">
        <f t="shared" si="126"/>
        <v>1.2019044485913317E-7</v>
      </c>
      <c r="DL69" s="29">
        <f t="shared" si="127"/>
        <v>1.2019044485913317E-7</v>
      </c>
      <c r="DN69" s="35">
        <v>1.4097700000000001E-6</v>
      </c>
      <c r="DO69" s="35">
        <v>1.2709990068899999</v>
      </c>
      <c r="DP69" s="35">
        <v>203.00415469949999</v>
      </c>
      <c r="DQ69" s="29">
        <f t="shared" si="128"/>
        <v>-2.0260978466589683E-7</v>
      </c>
      <c r="DR69" s="29">
        <f t="shared" si="129"/>
        <v>-2.0265271624325109E-7</v>
      </c>
      <c r="DS69" s="29">
        <f t="shared" si="130"/>
        <v>-2.0265271609417342E-7</v>
      </c>
      <c r="DT69" s="29">
        <f t="shared" si="131"/>
        <v>-2.0265271609417342E-7</v>
      </c>
      <c r="DV69" s="35">
        <v>3.3010999999999998E-7</v>
      </c>
      <c r="DW69" s="35">
        <v>4.9687954457899997</v>
      </c>
      <c r="DX69" s="35">
        <v>831.85574074960005</v>
      </c>
      <c r="DY69" s="29">
        <f t="shared" si="132"/>
        <v>3.0778889251510941E-7</v>
      </c>
      <c r="DZ69" s="29">
        <f t="shared" si="133"/>
        <v>3.077738434613677E-7</v>
      </c>
      <c r="EA69" s="29">
        <f t="shared" si="134"/>
        <v>3.0777384351363366E-7</v>
      </c>
      <c r="EB69" s="29">
        <f t="shared" si="135"/>
        <v>3.0777384351363366E-7</v>
      </c>
      <c r="ED69" s="35">
        <v>3.7730000000000001E-8</v>
      </c>
      <c r="EE69" s="35">
        <v>6.0115705955200003</v>
      </c>
      <c r="EF69" s="35">
        <v>1052.2683831884001</v>
      </c>
      <c r="EG69" s="29">
        <f t="shared" si="136"/>
        <v>-1.6734653101219414E-8</v>
      </c>
      <c r="EH69" s="29">
        <f t="shared" si="137"/>
        <v>-1.6740046779484119E-8</v>
      </c>
      <c r="EI69" s="29">
        <f t="shared" si="138"/>
        <v>-1.674004676075542E-8</v>
      </c>
      <c r="EJ69" s="29">
        <f t="shared" si="139"/>
        <v>-1.674004676075542E-8</v>
      </c>
      <c r="EL69" s="35"/>
      <c r="EM69" s="35"/>
      <c r="EN69" s="35"/>
      <c r="ET69" s="35"/>
      <c r="EU69" s="35"/>
      <c r="EV69" s="35"/>
    </row>
    <row r="70" spans="1:152" s="29" customFormat="1" ht="13.5" x14ac:dyDescent="0.3">
      <c r="A70" s="33" t="s">
        <v>26</v>
      </c>
      <c r="B70" s="32" t="s">
        <v>196</v>
      </c>
      <c r="C70" s="33" t="s">
        <v>229</v>
      </c>
      <c r="D70" s="33" t="s">
        <v>26</v>
      </c>
      <c r="E70" s="33" t="s">
        <v>26</v>
      </c>
      <c r="F70" s="33" t="s">
        <v>26</v>
      </c>
      <c r="N70" s="35">
        <v>1.73914E-6</v>
      </c>
      <c r="O70" s="35">
        <v>1.86305806814</v>
      </c>
      <c r="P70" s="35">
        <v>0.75075952540000002</v>
      </c>
      <c r="Q70" s="29">
        <f t="shared" si="96"/>
        <v>-5.2134853715876064E-7</v>
      </c>
      <c r="R70" s="29">
        <f t="shared" si="97"/>
        <v>-5.2134834833995957E-7</v>
      </c>
      <c r="S70" s="29">
        <f t="shared" si="98"/>
        <v>-5.2134834834061528E-7</v>
      </c>
      <c r="T70" s="29">
        <f t="shared" si="99"/>
        <v>-5.2134834834061528E-7</v>
      </c>
      <c r="V70" s="35">
        <v>3.0275999999999999E-7</v>
      </c>
      <c r="W70" s="35">
        <v>2.8406700492799999</v>
      </c>
      <c r="X70" s="35">
        <v>203.00415469949999</v>
      </c>
      <c r="Y70" s="29">
        <f t="shared" si="100"/>
        <v>2.9956778468826349E-7</v>
      </c>
      <c r="Z70" s="29">
        <f t="shared" si="101"/>
        <v>2.9956643519763901E-7</v>
      </c>
      <c r="AA70" s="29">
        <f t="shared" si="102"/>
        <v>2.9956643520232553E-7</v>
      </c>
      <c r="AB70" s="29">
        <f t="shared" si="103"/>
        <v>2.9956643520232553E-7</v>
      </c>
      <c r="AD70" s="35">
        <v>4.5090000000000002E-8</v>
      </c>
      <c r="AE70" s="35">
        <v>4.4068870755700003</v>
      </c>
      <c r="AF70" s="35">
        <v>942.06206196899996</v>
      </c>
      <c r="AG70" s="29">
        <f t="shared" si="104"/>
        <v>2.94797086526809E-8</v>
      </c>
      <c r="AH70" s="29">
        <f t="shared" si="105"/>
        <v>2.9484580528463585E-8</v>
      </c>
      <c r="AI70" s="29">
        <f t="shared" si="106"/>
        <v>2.9484580511547212E-8</v>
      </c>
      <c r="AJ70" s="29">
        <f t="shared" si="107"/>
        <v>2.9484580511547212E-8</v>
      </c>
      <c r="AL70" s="35">
        <v>7.8700000000000003E-9</v>
      </c>
      <c r="AM70" s="35">
        <v>0.80410269937000001</v>
      </c>
      <c r="AN70" s="35">
        <v>1045.1548361876</v>
      </c>
      <c r="AO70" s="29">
        <f t="shared" si="108"/>
        <v>3.7774888183434547E-9</v>
      </c>
      <c r="AP70" s="29">
        <f t="shared" si="109"/>
        <v>3.7763949443336577E-9</v>
      </c>
      <c r="AQ70" s="29">
        <f t="shared" si="110"/>
        <v>3.7763949481322522E-9</v>
      </c>
      <c r="AR70" s="29">
        <f t="shared" si="111"/>
        <v>3.7763949481322522E-9</v>
      </c>
      <c r="AT70" s="35"/>
      <c r="AU70" s="35"/>
      <c r="AV70" s="35"/>
      <c r="BB70" s="35"/>
      <c r="BC70" s="35"/>
      <c r="BD70" s="35"/>
      <c r="BJ70" s="35">
        <v>1.3344000000000001E-7</v>
      </c>
      <c r="BK70" s="35">
        <v>2.3713612625699998</v>
      </c>
      <c r="BL70" s="35">
        <v>429.77958461370002</v>
      </c>
      <c r="BM70" s="29">
        <f t="shared" si="112"/>
        <v>-1.3308478556527124E-7</v>
      </c>
      <c r="BN70" s="29">
        <f t="shared" si="113"/>
        <v>-1.3308415138883894E-7</v>
      </c>
      <c r="BO70" s="29">
        <f t="shared" si="114"/>
        <v>-1.3308415139104207E-7</v>
      </c>
      <c r="BP70" s="29">
        <f t="shared" si="115"/>
        <v>-1.3308415139104207E-7</v>
      </c>
      <c r="BR70" s="35">
        <v>2.398E-8</v>
      </c>
      <c r="BS70" s="35">
        <v>3.99421633537</v>
      </c>
      <c r="BT70" s="35">
        <v>1279.794572628</v>
      </c>
      <c r="BU70" s="29">
        <f t="shared" si="116"/>
        <v>2.2507720898979809E-8</v>
      </c>
      <c r="BV70" s="29">
        <f t="shared" si="117"/>
        <v>2.2506115526489488E-8</v>
      </c>
      <c r="BW70" s="29">
        <f t="shared" si="118"/>
        <v>2.2506115532065506E-8</v>
      </c>
      <c r="BX70" s="29">
        <f t="shared" si="119"/>
        <v>2.2506115532065506E-8</v>
      </c>
      <c r="BZ70" s="35">
        <v>4.9399999999999999E-9</v>
      </c>
      <c r="CA70" s="35">
        <v>4.0436380550299997</v>
      </c>
      <c r="CB70" s="35">
        <v>490.3340891794</v>
      </c>
      <c r="CC70" s="29">
        <f t="shared" si="120"/>
        <v>4.188644817993858E-9</v>
      </c>
      <c r="CD70" s="29">
        <f t="shared" si="121"/>
        <v>4.1884501473532069E-9</v>
      </c>
      <c r="CE70" s="29">
        <f t="shared" si="122"/>
        <v>4.1884501480292343E-9</v>
      </c>
      <c r="CF70" s="29">
        <f t="shared" si="123"/>
        <v>4.1884501480292343E-9</v>
      </c>
      <c r="CH70" s="35"/>
      <c r="CI70" s="35"/>
      <c r="CJ70" s="35"/>
      <c r="CP70" s="35"/>
      <c r="CQ70" s="35"/>
      <c r="CR70" s="35"/>
      <c r="CX70" s="35"/>
      <c r="CY70" s="35"/>
      <c r="CZ70" s="35"/>
      <c r="DF70" s="35">
        <v>6.1774000000000004E-6</v>
      </c>
      <c r="DG70" s="35">
        <v>5.6209200000699999</v>
      </c>
      <c r="DH70" s="35">
        <v>942.06206196899996</v>
      </c>
      <c r="DI70" s="29">
        <f t="shared" si="124"/>
        <v>-2.9694132608426806E-6</v>
      </c>
      <c r="DJ70" s="29">
        <f t="shared" si="125"/>
        <v>-2.9686396822196416E-6</v>
      </c>
      <c r="DK70" s="29">
        <f t="shared" si="126"/>
        <v>-2.968639684905971E-6</v>
      </c>
      <c r="DL70" s="29">
        <f t="shared" si="127"/>
        <v>-2.968639684905971E-6</v>
      </c>
      <c r="DN70" s="35">
        <v>1.3601300000000001E-6</v>
      </c>
      <c r="DO70" s="35">
        <v>5.0167898467800001</v>
      </c>
      <c r="DP70" s="35">
        <v>351.81659230870002</v>
      </c>
      <c r="DQ70" s="29">
        <f t="shared" si="128"/>
        <v>-3.5572677326054905E-7</v>
      </c>
      <c r="DR70" s="29">
        <f t="shared" si="129"/>
        <v>-3.5579678397443562E-7</v>
      </c>
      <c r="DS70" s="29">
        <f t="shared" si="130"/>
        <v>-3.5579678373132785E-7</v>
      </c>
      <c r="DT70" s="29">
        <f t="shared" si="131"/>
        <v>-3.5579678373132785E-7</v>
      </c>
      <c r="DV70" s="35">
        <v>2.4305E-7</v>
      </c>
      <c r="DW70" s="35">
        <v>5.3113325508200004</v>
      </c>
      <c r="DX70" s="35">
        <v>10.294940738499999</v>
      </c>
      <c r="DY70" s="29">
        <f t="shared" si="132"/>
        <v>1.68523149483965E-7</v>
      </c>
      <c r="DZ70" s="29">
        <f t="shared" si="133"/>
        <v>1.6852287617061923E-7</v>
      </c>
      <c r="EA70" s="29">
        <f t="shared" si="134"/>
        <v>1.6852287617156828E-7</v>
      </c>
      <c r="EB70" s="29">
        <f t="shared" si="135"/>
        <v>1.6852287617156828E-7</v>
      </c>
      <c r="ED70" s="35">
        <v>2.915E-8</v>
      </c>
      <c r="EE70" s="35">
        <v>5.6434295003899999</v>
      </c>
      <c r="EF70" s="35">
        <v>3.9321532631</v>
      </c>
      <c r="EG70" s="29">
        <f t="shared" si="136"/>
        <v>2.4448334016347738E-8</v>
      </c>
      <c r="EH70" s="29">
        <f t="shared" si="137"/>
        <v>2.4448324554217346E-8</v>
      </c>
      <c r="EI70" s="29">
        <f t="shared" si="138"/>
        <v>2.4448324554250211E-8</v>
      </c>
      <c r="EJ70" s="29">
        <f t="shared" si="139"/>
        <v>2.4448324554250211E-8</v>
      </c>
      <c r="EL70" s="35"/>
      <c r="EM70" s="35"/>
      <c r="EN70" s="35"/>
      <c r="ET70" s="35"/>
      <c r="EU70" s="35"/>
      <c r="EV70" s="35"/>
    </row>
    <row r="71" spans="1:152" s="29" customFormat="1" ht="13.5" x14ac:dyDescent="0.3">
      <c r="N71" s="35">
        <v>1.8469000000000001E-6</v>
      </c>
      <c r="O71" s="35">
        <v>3.5034440495800001</v>
      </c>
      <c r="P71" s="35">
        <v>149.56319713459999</v>
      </c>
      <c r="Q71" s="29">
        <f t="shared" si="96"/>
        <v>1.7345779628546058E-6</v>
      </c>
      <c r="R71" s="29">
        <f t="shared" si="97"/>
        <v>1.7345635828643621E-6</v>
      </c>
      <c r="S71" s="29">
        <f t="shared" si="98"/>
        <v>1.7345635829142976E-6</v>
      </c>
      <c r="T71" s="29">
        <f t="shared" si="99"/>
        <v>1.7345635829142976E-6</v>
      </c>
      <c r="V71" s="35">
        <v>3.5115999999999998E-7</v>
      </c>
      <c r="W71" s="35">
        <v>6.0842179408900003</v>
      </c>
      <c r="X71" s="35">
        <v>5.6290742925000004</v>
      </c>
      <c r="Y71" s="29">
        <f t="shared" si="100"/>
        <v>3.4913137952866686E-7</v>
      </c>
      <c r="Z71" s="29">
        <f t="shared" si="101"/>
        <v>3.4913134736724434E-7</v>
      </c>
      <c r="AA71" s="29">
        <f t="shared" si="102"/>
        <v>3.4913134736735604E-7</v>
      </c>
      <c r="AB71" s="29">
        <f t="shared" si="103"/>
        <v>3.4913134736735604E-7</v>
      </c>
      <c r="AD71" s="35">
        <v>5.6209999999999998E-8</v>
      </c>
      <c r="AE71" s="35">
        <v>0.29694719379000001</v>
      </c>
      <c r="AF71" s="35">
        <v>127.4717966068</v>
      </c>
      <c r="AG71" s="29">
        <f t="shared" si="104"/>
        <v>-4.0186626584949645E-8</v>
      </c>
      <c r="AH71" s="29">
        <f t="shared" si="105"/>
        <v>-4.0185867163162793E-8</v>
      </c>
      <c r="AI71" s="29">
        <f t="shared" si="106"/>
        <v>-4.0185867165799884E-8</v>
      </c>
      <c r="AJ71" s="29">
        <f t="shared" si="107"/>
        <v>-4.0185867165799884E-8</v>
      </c>
      <c r="AL71" s="35">
        <v>7.0900000000000001E-9</v>
      </c>
      <c r="AM71" s="35">
        <v>4.2706441050399997</v>
      </c>
      <c r="AN71" s="35">
        <v>437.64389113990001</v>
      </c>
      <c r="AO71" s="29">
        <f t="shared" si="108"/>
        <v>2.651119624464361E-9</v>
      </c>
      <c r="AP71" s="29">
        <f t="shared" si="109"/>
        <v>2.6506833853555138E-9</v>
      </c>
      <c r="AQ71" s="29">
        <f t="shared" si="110"/>
        <v>2.6506833868703632E-9</v>
      </c>
      <c r="AR71" s="29">
        <f t="shared" si="111"/>
        <v>2.6506833868703632E-9</v>
      </c>
      <c r="AT71" s="35"/>
      <c r="AU71" s="35"/>
      <c r="AV71" s="35"/>
      <c r="BB71" s="35"/>
      <c r="BC71" s="35"/>
      <c r="BD71" s="35"/>
      <c r="BJ71" s="35">
        <v>1.2564999999999999E-7</v>
      </c>
      <c r="BK71" s="35">
        <v>1.03178071173</v>
      </c>
      <c r="BL71" s="35">
        <v>563.6312150384</v>
      </c>
      <c r="BM71" s="29">
        <f t="shared" si="112"/>
        <v>-9.0950728201381366E-8</v>
      </c>
      <c r="BN71" s="29">
        <f t="shared" si="113"/>
        <v>-9.0958134862413328E-8</v>
      </c>
      <c r="BO71" s="29">
        <f t="shared" si="114"/>
        <v>-9.0958134836695197E-8</v>
      </c>
      <c r="BP71" s="29">
        <f t="shared" si="115"/>
        <v>-9.0958134836695197E-8</v>
      </c>
      <c r="BR71" s="35">
        <v>2.1460000000000002E-8</v>
      </c>
      <c r="BS71" s="35">
        <v>0.87500689888000005</v>
      </c>
      <c r="BT71" s="35">
        <v>408.43894361129998</v>
      </c>
      <c r="BU71" s="29">
        <f t="shared" si="116"/>
        <v>7.26077323635074E-9</v>
      </c>
      <c r="BV71" s="29">
        <f t="shared" si="117"/>
        <v>7.2620235226779762E-9</v>
      </c>
      <c r="BW71" s="29">
        <f t="shared" si="118"/>
        <v>7.2620235183364526E-9</v>
      </c>
      <c r="BX71" s="29">
        <f t="shared" si="119"/>
        <v>7.2620235183364526E-9</v>
      </c>
      <c r="BZ71" s="35">
        <v>4.5800000000000003E-9</v>
      </c>
      <c r="CA71" s="35">
        <v>1.1799831593600001</v>
      </c>
      <c r="CB71" s="35">
        <v>210.85141488319999</v>
      </c>
      <c r="CC71" s="29">
        <f t="shared" si="120"/>
        <v>-4.9267359637861034E-10</v>
      </c>
      <c r="CD71" s="29">
        <f t="shared" si="121"/>
        <v>-4.9281913245034111E-10</v>
      </c>
      <c r="CE71" s="29">
        <f t="shared" si="122"/>
        <v>-4.9281913194497295E-10</v>
      </c>
      <c r="CF71" s="29">
        <f t="shared" si="123"/>
        <v>-4.9281913194497295E-10</v>
      </c>
      <c r="CH71" s="35"/>
      <c r="CI71" s="35"/>
      <c r="CJ71" s="35"/>
      <c r="CP71" s="35"/>
      <c r="CQ71" s="35"/>
      <c r="CR71" s="35"/>
      <c r="CX71" s="35"/>
      <c r="CY71" s="35"/>
      <c r="CZ71" s="35"/>
      <c r="DF71" s="35">
        <v>6.2638199999999998E-6</v>
      </c>
      <c r="DG71" s="35">
        <v>5.9420823259000004</v>
      </c>
      <c r="DH71" s="35">
        <v>1478.8665740644001</v>
      </c>
      <c r="DI71" s="29">
        <f t="shared" si="124"/>
        <v>7.2838590080803807E-7</v>
      </c>
      <c r="DJ71" s="29">
        <f t="shared" si="125"/>
        <v>7.2699122137848811E-7</v>
      </c>
      <c r="DK71" s="29">
        <f t="shared" si="126"/>
        <v>7.2699122622153546E-7</v>
      </c>
      <c r="DL71" s="29">
        <f t="shared" si="127"/>
        <v>7.2699122622153546E-7</v>
      </c>
      <c r="DN71" s="35">
        <v>1.5339099999999999E-6</v>
      </c>
      <c r="DO71" s="35">
        <v>0.26968607873</v>
      </c>
      <c r="DP71" s="35">
        <v>1272.6810256271999</v>
      </c>
      <c r="DQ71" s="29">
        <f t="shared" si="128"/>
        <v>-7.6228375495092432E-7</v>
      </c>
      <c r="DR71" s="29">
        <f t="shared" si="129"/>
        <v>-7.620269472293528E-7</v>
      </c>
      <c r="DS71" s="29">
        <f t="shared" si="130"/>
        <v>-7.6202694812115821E-7</v>
      </c>
      <c r="DT71" s="29">
        <f t="shared" si="131"/>
        <v>-7.6202694812115821E-7</v>
      </c>
      <c r="DV71" s="35">
        <v>2.6332E-7</v>
      </c>
      <c r="DW71" s="35">
        <v>4.4525327339</v>
      </c>
      <c r="DX71" s="35">
        <v>223.5940361765</v>
      </c>
      <c r="DY71" s="29">
        <f t="shared" si="132"/>
        <v>-6.0067458668060231E-8</v>
      </c>
      <c r="DZ71" s="29">
        <f t="shared" si="133"/>
        <v>-6.0058769098200279E-8</v>
      </c>
      <c r="EA71" s="29">
        <f t="shared" si="134"/>
        <v>-6.0058769128374677E-8</v>
      </c>
      <c r="EB71" s="29">
        <f t="shared" si="135"/>
        <v>-6.0058769128374677E-8</v>
      </c>
      <c r="ED71" s="35">
        <v>3.0190000000000001E-8</v>
      </c>
      <c r="EE71" s="35">
        <v>2.19411778004</v>
      </c>
      <c r="EF71" s="35">
        <v>447.93883187839998</v>
      </c>
      <c r="EG71" s="29">
        <f t="shared" si="136"/>
        <v>-3.0159822989579073E-8</v>
      </c>
      <c r="EH71" s="29">
        <f t="shared" si="137"/>
        <v>-3.0159914552983983E-8</v>
      </c>
      <c r="EI71" s="29">
        <f t="shared" si="138"/>
        <v>-3.015991455266628E-8</v>
      </c>
      <c r="EJ71" s="29">
        <f t="shared" si="139"/>
        <v>-3.015991455266628E-8</v>
      </c>
      <c r="EL71" s="40"/>
      <c r="EM71" s="40"/>
      <c r="EN71" s="40"/>
      <c r="ET71" s="35"/>
      <c r="EU71" s="35"/>
      <c r="EV71" s="35"/>
    </row>
    <row r="72" spans="1:152" s="29" customFormat="1" ht="13.5" x14ac:dyDescent="0.3">
      <c r="A72" s="29" t="s">
        <v>198</v>
      </c>
      <c r="B72" s="29" t="s">
        <v>199</v>
      </c>
      <c r="C72" s="29" t="s">
        <v>200</v>
      </c>
      <c r="N72" s="35">
        <v>1.8351100000000001E-6</v>
      </c>
      <c r="O72" s="35">
        <v>0.97254952727999999</v>
      </c>
      <c r="P72" s="35">
        <v>4.1927856940000003</v>
      </c>
      <c r="Q72" s="29">
        <f t="shared" si="96"/>
        <v>9.2794363527363001E-7</v>
      </c>
      <c r="R72" s="29">
        <f t="shared" si="97"/>
        <v>9.2794464150411704E-7</v>
      </c>
      <c r="S72" s="29">
        <f t="shared" si="98"/>
        <v>9.2794464150062314E-7</v>
      </c>
      <c r="T72" s="29">
        <f t="shared" si="99"/>
        <v>9.2794464150062314E-7</v>
      </c>
      <c r="V72" s="35">
        <v>2.9667000000000002E-7</v>
      </c>
      <c r="W72" s="35">
        <v>3.3905256913500001</v>
      </c>
      <c r="X72" s="35">
        <v>1059.3819301891999</v>
      </c>
      <c r="Y72" s="29">
        <f t="shared" si="100"/>
        <v>-5.2103638256912542E-8</v>
      </c>
      <c r="Z72" s="29">
        <f t="shared" si="101"/>
        <v>-5.2056736865438586E-8</v>
      </c>
      <c r="AA72" s="29">
        <f t="shared" si="102"/>
        <v>-5.2056737028305108E-8</v>
      </c>
      <c r="AB72" s="29">
        <f t="shared" si="103"/>
        <v>-5.2056737028305108E-8</v>
      </c>
      <c r="AD72" s="35">
        <v>5.4529999999999999E-8</v>
      </c>
      <c r="AE72" s="35">
        <v>5.5386822277199999</v>
      </c>
      <c r="AF72" s="35">
        <v>949.17560896980001</v>
      </c>
      <c r="AG72" s="29">
        <f t="shared" si="104"/>
        <v>-2.7789477224235907E-8</v>
      </c>
      <c r="AH72" s="29">
        <f t="shared" si="105"/>
        <v>-2.7782726380084542E-8</v>
      </c>
      <c r="AI72" s="29">
        <f t="shared" si="106"/>
        <v>-2.7782726403527611E-8</v>
      </c>
      <c r="AJ72" s="29">
        <f t="shared" si="107"/>
        <v>-2.7782726403527611E-8</v>
      </c>
      <c r="AL72" s="35">
        <v>6.5100000000000001E-9</v>
      </c>
      <c r="AM72" s="35">
        <v>6.1756590003199996</v>
      </c>
      <c r="AN72" s="35">
        <v>942.06206196899996</v>
      </c>
      <c r="AO72" s="29">
        <f t="shared" si="108"/>
        <v>-5.6668360658931855E-9</v>
      </c>
      <c r="AP72" s="29">
        <f t="shared" si="109"/>
        <v>-5.6663784360358106E-9</v>
      </c>
      <c r="AQ72" s="29">
        <f t="shared" si="110"/>
        <v>-5.6663784376251149E-9</v>
      </c>
      <c r="AR72" s="29">
        <f t="shared" si="111"/>
        <v>-5.6663784376251149E-9</v>
      </c>
      <c r="AT72" s="35"/>
      <c r="AU72" s="35"/>
      <c r="AV72" s="35"/>
      <c r="BB72" s="35"/>
      <c r="BC72" s="35"/>
      <c r="BD72" s="35"/>
      <c r="BJ72" s="35">
        <v>1.4173000000000001E-7</v>
      </c>
      <c r="BK72" s="35">
        <v>3.5747756483100002</v>
      </c>
      <c r="BL72" s="35">
        <v>213.2509113282</v>
      </c>
      <c r="BM72" s="29">
        <f t="shared" si="112"/>
        <v>1.031995348752038E-7</v>
      </c>
      <c r="BN72" s="29">
        <f t="shared" si="113"/>
        <v>1.0320267511565536E-7</v>
      </c>
      <c r="BO72" s="29">
        <f t="shared" si="114"/>
        <v>1.0320267510475117E-7</v>
      </c>
      <c r="BP72" s="29">
        <f t="shared" si="115"/>
        <v>1.0320267510475117E-7</v>
      </c>
      <c r="BR72" s="35">
        <v>2.0739999999999999E-8</v>
      </c>
      <c r="BS72" s="35">
        <v>1.65731069687</v>
      </c>
      <c r="BT72" s="35">
        <v>137.03302416240001</v>
      </c>
      <c r="BU72" s="29">
        <f t="shared" si="116"/>
        <v>-1.5296327124712706E-8</v>
      </c>
      <c r="BV72" s="29">
        <f t="shared" si="117"/>
        <v>-1.5296618057954542E-8</v>
      </c>
      <c r="BW72" s="29">
        <f t="shared" si="118"/>
        <v>-1.5296618056944293E-8</v>
      </c>
      <c r="BX72" s="29">
        <f t="shared" si="119"/>
        <v>-1.5296618056944293E-8</v>
      </c>
      <c r="BZ72" s="35">
        <v>3.8000000000000001E-9</v>
      </c>
      <c r="CA72" s="35">
        <v>5.2804575043200002</v>
      </c>
      <c r="CB72" s="35">
        <v>1052.2683831884001</v>
      </c>
      <c r="CC72" s="29">
        <f t="shared" si="120"/>
        <v>-3.5287255444418934E-9</v>
      </c>
      <c r="CD72" s="29">
        <f t="shared" si="121"/>
        <v>-3.5289504060266283E-9</v>
      </c>
      <c r="CE72" s="29">
        <f t="shared" si="122"/>
        <v>-3.5289504052459567E-9</v>
      </c>
      <c r="CF72" s="29">
        <f t="shared" si="123"/>
        <v>-3.5289504052459567E-9</v>
      </c>
      <c r="CH72" s="35"/>
      <c r="CI72" s="35"/>
      <c r="CJ72" s="35"/>
      <c r="CP72" s="35"/>
      <c r="CQ72" s="35"/>
      <c r="CR72" s="35"/>
      <c r="CX72" s="35"/>
      <c r="CY72" s="35"/>
      <c r="CZ72" s="35"/>
      <c r="DF72" s="35">
        <v>4.8223000000000004E-6</v>
      </c>
      <c r="DG72" s="35">
        <v>1.84070179496</v>
      </c>
      <c r="DH72" s="35">
        <v>479.28838891549998</v>
      </c>
      <c r="DI72" s="29">
        <f t="shared" si="124"/>
        <v>-4.7257187793261491E-6</v>
      </c>
      <c r="DJ72" s="29">
        <f t="shared" si="125"/>
        <v>-4.7257885349136028E-6</v>
      </c>
      <c r="DK72" s="29">
        <f t="shared" si="126"/>
        <v>-4.7257885346714217E-6</v>
      </c>
      <c r="DL72" s="29">
        <f t="shared" si="127"/>
        <v>-4.7257885346714217E-6</v>
      </c>
      <c r="DN72" s="35">
        <v>1.29476E-6</v>
      </c>
      <c r="DO72" s="35">
        <v>1.1434473061199999</v>
      </c>
      <c r="DP72" s="35">
        <v>21.340641002400002</v>
      </c>
      <c r="DQ72" s="29">
        <f t="shared" si="128"/>
        <v>1.0442094215629772E-7</v>
      </c>
      <c r="DR72" s="29">
        <f t="shared" si="129"/>
        <v>1.0442511696371168E-7</v>
      </c>
      <c r="DS72" s="29">
        <f t="shared" si="130"/>
        <v>1.04425116949215E-7</v>
      </c>
      <c r="DT72" s="29">
        <f t="shared" si="131"/>
        <v>1.04425116949215E-7</v>
      </c>
      <c r="DV72" s="35">
        <v>2.2107999999999999E-7</v>
      </c>
      <c r="DW72" s="35">
        <v>2.7609202111300002</v>
      </c>
      <c r="DX72" s="35">
        <v>415.55249061209997</v>
      </c>
      <c r="DY72" s="29">
        <f t="shared" si="132"/>
        <v>-2.2027237317515612E-7</v>
      </c>
      <c r="DZ72" s="29">
        <f t="shared" si="133"/>
        <v>-2.2027356200892702E-7</v>
      </c>
      <c r="EA72" s="29">
        <f t="shared" si="134"/>
        <v>-2.2027356200480032E-7</v>
      </c>
      <c r="EB72" s="29">
        <f t="shared" si="135"/>
        <v>-2.2027356200480032E-7</v>
      </c>
      <c r="ED72" s="35">
        <v>2.9770000000000001E-8</v>
      </c>
      <c r="EE72" s="35">
        <v>1.8938734255</v>
      </c>
      <c r="EF72" s="35">
        <v>149.56319713459999</v>
      </c>
      <c r="EG72" s="29">
        <f t="shared" si="136"/>
        <v>-1.1299641505057521E-8</v>
      </c>
      <c r="EH72" s="29">
        <f t="shared" si="137"/>
        <v>-1.1300265926199314E-8</v>
      </c>
      <c r="EI72" s="29">
        <f t="shared" si="138"/>
        <v>-1.130026592403104E-8</v>
      </c>
      <c r="EJ72" s="29">
        <f t="shared" si="139"/>
        <v>-1.130026592403104E-8</v>
      </c>
      <c r="EL72" s="35"/>
      <c r="EM72" s="35"/>
      <c r="EN72" s="35"/>
      <c r="ET72" s="35"/>
      <c r="EU72" s="35"/>
      <c r="EV72" s="35"/>
    </row>
    <row r="73" spans="1:152" s="29" customFormat="1" ht="13.5" x14ac:dyDescent="0.3">
      <c r="A73" s="29">
        <f>F64</f>
        <v>9.5863771801543098</v>
      </c>
      <c r="B73" s="29">
        <f xml:space="preserve"> 0.0057755183 * A73</f>
        <v>5.5366296834683616E-2</v>
      </c>
      <c r="C73" s="29">
        <f xml:space="preserve"> Tau - B73/DAYSinMILLENNIUM</f>
        <v>1.6241743794270621E-2</v>
      </c>
      <c r="N73" s="35">
        <v>1.4606799999999999E-6</v>
      </c>
      <c r="O73" s="35">
        <v>6.2310254407099999</v>
      </c>
      <c r="P73" s="35">
        <v>195.13984817330001</v>
      </c>
      <c r="Q73" s="29">
        <f t="shared" si="96"/>
        <v>-1.4602483537377714E-6</v>
      </c>
      <c r="R73" s="29">
        <f t="shared" si="97"/>
        <v>-1.4602473027655372E-6</v>
      </c>
      <c r="S73" s="29">
        <f t="shared" si="98"/>
        <v>-1.460247302769189E-6</v>
      </c>
      <c r="T73" s="29">
        <f t="shared" si="99"/>
        <v>-1.460247302769189E-6</v>
      </c>
      <c r="V73" s="35">
        <v>3.3216999999999999E-7</v>
      </c>
      <c r="W73" s="35">
        <v>4.6406309211099996</v>
      </c>
      <c r="X73" s="35">
        <v>277.0349937414</v>
      </c>
      <c r="Y73" s="29">
        <f t="shared" si="100"/>
        <v>-3.1881059943200426E-7</v>
      </c>
      <c r="Z73" s="29">
        <f t="shared" si="101"/>
        <v>-3.1880668291448977E-7</v>
      </c>
      <c r="AA73" s="29">
        <f t="shared" si="102"/>
        <v>-3.1880668292809057E-7</v>
      </c>
      <c r="AB73" s="29">
        <f t="shared" si="103"/>
        <v>-3.1880668292809057E-7</v>
      </c>
      <c r="AD73" s="35">
        <v>4.1299999999999999E-8</v>
      </c>
      <c r="AE73" s="35">
        <v>4.6867356037899999</v>
      </c>
      <c r="AF73" s="35">
        <v>74.781598567299994</v>
      </c>
      <c r="AG73" s="29">
        <f t="shared" si="104"/>
        <v>3.8325369732732365E-8</v>
      </c>
      <c r="AH73" s="29">
        <f t="shared" si="105"/>
        <v>3.8325195271128027E-8</v>
      </c>
      <c r="AI73" s="29">
        <f t="shared" si="106"/>
        <v>3.8325195271733834E-8</v>
      </c>
      <c r="AJ73" s="29">
        <f t="shared" si="107"/>
        <v>3.8325195271733834E-8</v>
      </c>
      <c r="AL73" s="35">
        <v>7.8500000000000008E-9</v>
      </c>
      <c r="AM73" s="35">
        <v>2.40767785311</v>
      </c>
      <c r="AN73" s="35">
        <v>203.00415469949999</v>
      </c>
      <c r="AO73" s="29">
        <f t="shared" si="108"/>
        <v>6.5733845973532997E-9</v>
      </c>
      <c r="AP73" s="29">
        <f t="shared" si="109"/>
        <v>6.5732525482201313E-9</v>
      </c>
      <c r="AQ73" s="29">
        <f t="shared" si="110"/>
        <v>6.5732525486786731E-9</v>
      </c>
      <c r="AR73" s="29">
        <f t="shared" si="111"/>
        <v>6.5732525486786731E-9</v>
      </c>
      <c r="AT73" s="40"/>
      <c r="AU73" s="40"/>
      <c r="AV73" s="40"/>
      <c r="BB73" s="35"/>
      <c r="BC73" s="35"/>
      <c r="BD73" s="35"/>
      <c r="BJ73" s="35">
        <v>1.1374E-7</v>
      </c>
      <c r="BK73" s="35">
        <v>1.4530092702399999</v>
      </c>
      <c r="BL73" s="35">
        <v>1368.6602528450001</v>
      </c>
      <c r="BM73" s="29">
        <f t="shared" si="112"/>
        <v>1.3695221953444145E-8</v>
      </c>
      <c r="BN73" s="29">
        <f t="shared" si="113"/>
        <v>1.3671795862288291E-8</v>
      </c>
      <c r="BO73" s="29">
        <f t="shared" si="114"/>
        <v>1.3671795943635466E-8</v>
      </c>
      <c r="BP73" s="29">
        <f t="shared" si="115"/>
        <v>1.3671795943635466E-8</v>
      </c>
      <c r="BR73" s="35">
        <v>1.7970000000000001E-8</v>
      </c>
      <c r="BS73" s="35">
        <v>1.5687930834299999</v>
      </c>
      <c r="BT73" s="35">
        <v>124.433415221</v>
      </c>
      <c r="BU73" s="29">
        <f t="shared" si="116"/>
        <v>-1.6194805497496779E-8</v>
      </c>
      <c r="BV73" s="29">
        <f t="shared" si="117"/>
        <v>-1.6194952389350697E-8</v>
      </c>
      <c r="BW73" s="29">
        <f t="shared" si="118"/>
        <v>-1.6194952388840637E-8</v>
      </c>
      <c r="BX73" s="29">
        <f t="shared" si="119"/>
        <v>-1.6194952388840637E-8</v>
      </c>
      <c r="BZ73" s="35">
        <v>4.0400000000000001E-9</v>
      </c>
      <c r="CA73" s="35">
        <v>4.5895325851899997</v>
      </c>
      <c r="CB73" s="35">
        <v>302.16477565500003</v>
      </c>
      <c r="CC73" s="29">
        <f t="shared" si="120"/>
        <v>-4.0293919121519549E-9</v>
      </c>
      <c r="CD73" s="29">
        <f t="shared" si="121"/>
        <v>-4.0294053089975804E-9</v>
      </c>
      <c r="CE73" s="29">
        <f t="shared" si="122"/>
        <v>-4.0294053089510755E-9</v>
      </c>
      <c r="CF73" s="29">
        <f t="shared" si="123"/>
        <v>-4.0294053089510755E-9</v>
      </c>
      <c r="CH73" s="35"/>
      <c r="CI73" s="35"/>
      <c r="CJ73" s="35"/>
      <c r="CP73" s="40"/>
      <c r="CQ73" s="40"/>
      <c r="CR73" s="40"/>
      <c r="CX73" s="35"/>
      <c r="CY73" s="35"/>
      <c r="CZ73" s="35"/>
      <c r="DF73" s="35">
        <v>4.87689E-6</v>
      </c>
      <c r="DG73" s="35">
        <v>2.7937361680600001</v>
      </c>
      <c r="DH73" s="35">
        <v>3.1813937377000001</v>
      </c>
      <c r="DI73" s="29">
        <f t="shared" si="124"/>
        <v>-4.6645358441985725E-6</v>
      </c>
      <c r="DJ73" s="29">
        <f t="shared" si="125"/>
        <v>-4.6645351577444034E-6</v>
      </c>
      <c r="DK73" s="29">
        <f t="shared" si="126"/>
        <v>-4.6645351577467878E-6</v>
      </c>
      <c r="DL73" s="29">
        <f t="shared" si="127"/>
        <v>-4.6645351577467878E-6</v>
      </c>
      <c r="DN73" s="35">
        <v>1.27831E-6</v>
      </c>
      <c r="DO73" s="35">
        <v>2.53876158952</v>
      </c>
      <c r="DP73" s="35">
        <v>1471.7530270636</v>
      </c>
      <c r="DQ73" s="29">
        <f t="shared" si="128"/>
        <v>3.295146406856109E-7</v>
      </c>
      <c r="DR73" s="29">
        <f t="shared" si="129"/>
        <v>3.2979018051529192E-7</v>
      </c>
      <c r="DS73" s="29">
        <f t="shared" si="130"/>
        <v>3.2979017955852093E-7</v>
      </c>
      <c r="DT73" s="29">
        <f t="shared" si="131"/>
        <v>3.2979017955852093E-7</v>
      </c>
      <c r="DV73" s="35">
        <v>2.7187000000000001E-7</v>
      </c>
      <c r="DW73" s="35">
        <v>1.6634789773800001</v>
      </c>
      <c r="DX73" s="35">
        <v>277.0349937414</v>
      </c>
      <c r="DY73" s="29">
        <f t="shared" si="132"/>
        <v>2.6991055459050448E-7</v>
      </c>
      <c r="DZ73" s="29">
        <f t="shared" si="133"/>
        <v>2.6990918608919651E-7</v>
      </c>
      <c r="EA73" s="29">
        <f t="shared" si="134"/>
        <v>2.6990918609394943E-7</v>
      </c>
      <c r="EB73" s="29">
        <f t="shared" si="135"/>
        <v>2.6990918609394943E-7</v>
      </c>
      <c r="ED73" s="35">
        <v>3.1459999999999998E-8</v>
      </c>
      <c r="EE73" s="35">
        <v>0.19215180096000001</v>
      </c>
      <c r="EF73" s="35">
        <v>1148.2476104062</v>
      </c>
      <c r="EG73" s="29">
        <f t="shared" si="136"/>
        <v>3.1459070624979905E-8</v>
      </c>
      <c r="EH73" s="29">
        <f t="shared" si="137"/>
        <v>3.1459028058435757E-8</v>
      </c>
      <c r="EI73" s="29">
        <f t="shared" si="138"/>
        <v>3.1459028058585225E-8</v>
      </c>
      <c r="EJ73" s="29">
        <f t="shared" si="139"/>
        <v>3.1459028058585225E-8</v>
      </c>
      <c r="EL73" s="35"/>
      <c r="EM73" s="35"/>
      <c r="EN73" s="35"/>
      <c r="ET73" s="35"/>
      <c r="EU73" s="35"/>
      <c r="EV73" s="35"/>
    </row>
    <row r="74" spans="1:152" s="29" customFormat="1" ht="13.5" x14ac:dyDescent="0.3">
      <c r="N74" s="35">
        <v>1.64541E-6</v>
      </c>
      <c r="O74" s="35">
        <v>0.44005517519999998</v>
      </c>
      <c r="P74" s="35">
        <v>5.4166259714000002</v>
      </c>
      <c r="Q74" s="29">
        <f t="shared" si="96"/>
        <v>1.4213060909531036E-6</v>
      </c>
      <c r="R74" s="29">
        <f t="shared" si="97"/>
        <v>1.4213067716390814E-6</v>
      </c>
      <c r="S74" s="29">
        <f t="shared" si="98"/>
        <v>1.4213067716367178E-6</v>
      </c>
      <c r="T74" s="29">
        <f t="shared" si="99"/>
        <v>1.4213067716367178E-6</v>
      </c>
      <c r="V74" s="35">
        <v>3.1875999999999998E-7</v>
      </c>
      <c r="W74" s="35">
        <v>4.3862292377000003</v>
      </c>
      <c r="X74" s="35">
        <v>1155.3611574070001</v>
      </c>
      <c r="Y74" s="29">
        <f t="shared" si="100"/>
        <v>-1.271953544314976E-7</v>
      </c>
      <c r="Z74" s="29">
        <f t="shared" si="101"/>
        <v>-1.2724654162775634E-7</v>
      </c>
      <c r="AA74" s="29">
        <f t="shared" si="102"/>
        <v>-1.2724654145001807E-7</v>
      </c>
      <c r="AB74" s="29">
        <f t="shared" si="103"/>
        <v>-1.2724654145001807E-7</v>
      </c>
      <c r="AD74" s="35">
        <v>4.098E-8</v>
      </c>
      <c r="AE74" s="35">
        <v>5.3085126220000003</v>
      </c>
      <c r="AF74" s="35">
        <v>1045.1548361876</v>
      </c>
      <c r="AG74" s="29">
        <f t="shared" si="104"/>
        <v>-3.9237529701307059E-8</v>
      </c>
      <c r="AH74" s="29">
        <f t="shared" si="105"/>
        <v>-3.9239402281974827E-8</v>
      </c>
      <c r="AI74" s="29">
        <f t="shared" si="106"/>
        <v>-3.923940227547412E-8</v>
      </c>
      <c r="AJ74" s="29">
        <f t="shared" si="107"/>
        <v>-3.923940227547412E-8</v>
      </c>
      <c r="AL74" s="35">
        <v>7.0200000000000002E-9</v>
      </c>
      <c r="AM74" s="35">
        <v>1.6458530141800001</v>
      </c>
      <c r="AN74" s="35">
        <v>423.41679713830001</v>
      </c>
      <c r="AO74" s="29">
        <f t="shared" si="108"/>
        <v>-4.3536116216097237E-9</v>
      </c>
      <c r="AP74" s="29">
        <f t="shared" si="109"/>
        <v>-4.3532581563286908E-9</v>
      </c>
      <c r="AQ74" s="29">
        <f t="shared" si="110"/>
        <v>-4.3532581575561193E-9</v>
      </c>
      <c r="AR74" s="29">
        <f t="shared" si="111"/>
        <v>-4.3532581575561193E-9</v>
      </c>
      <c r="AT74" s="35"/>
      <c r="AU74" s="35"/>
      <c r="AV74" s="35"/>
      <c r="BB74" s="40"/>
      <c r="BC74" s="40"/>
      <c r="BD74" s="40"/>
      <c r="BJ74" s="35">
        <v>1.0585E-7</v>
      </c>
      <c r="BK74" s="35">
        <v>6.1763342592999999</v>
      </c>
      <c r="BL74" s="35">
        <v>200.76892246579999</v>
      </c>
      <c r="BM74" s="29">
        <f t="shared" si="112"/>
        <v>-1.0584183065131158E-7</v>
      </c>
      <c r="BN74" s="29">
        <f t="shared" si="113"/>
        <v>-1.0584187062431693E-7</v>
      </c>
      <c r="BO74" s="29">
        <f t="shared" si="114"/>
        <v>-1.0584187062417829E-7</v>
      </c>
      <c r="BP74" s="29">
        <f t="shared" si="115"/>
        <v>-1.0584187062417829E-7</v>
      </c>
      <c r="BR74" s="35">
        <v>2.0879999999999999E-8</v>
      </c>
      <c r="BS74" s="35">
        <v>1.8572138436600001</v>
      </c>
      <c r="BT74" s="35">
        <v>138.5174968707</v>
      </c>
      <c r="BU74" s="29">
        <f t="shared" si="116"/>
        <v>-1.1882422339599335E-8</v>
      </c>
      <c r="BV74" s="29">
        <f t="shared" si="117"/>
        <v>-1.1882782842732645E-8</v>
      </c>
      <c r="BW74" s="29">
        <f t="shared" si="118"/>
        <v>-1.1882782841480815E-8</v>
      </c>
      <c r="BX74" s="29">
        <f t="shared" si="119"/>
        <v>-1.1882782841480815E-8</v>
      </c>
      <c r="BZ74" s="35">
        <v>3.77E-9</v>
      </c>
      <c r="CA74" s="35">
        <v>5.2013180099899996</v>
      </c>
      <c r="CB74" s="35">
        <v>74.781598567299994</v>
      </c>
      <c r="CC74" s="29">
        <f t="shared" si="120"/>
        <v>3.7368413991451086E-9</v>
      </c>
      <c r="CD74" s="29">
        <f t="shared" si="121"/>
        <v>3.7368470544989963E-9</v>
      </c>
      <c r="CE74" s="29">
        <f t="shared" si="122"/>
        <v>3.7368470544793591E-9</v>
      </c>
      <c r="CF74" s="29">
        <f t="shared" si="123"/>
        <v>3.7368470544793591E-9</v>
      </c>
      <c r="CH74" s="35"/>
      <c r="CI74" s="35"/>
      <c r="CJ74" s="35"/>
      <c r="CP74" s="35"/>
      <c r="CQ74" s="35"/>
      <c r="CR74" s="35"/>
      <c r="CX74" s="35"/>
      <c r="CY74" s="35"/>
      <c r="CZ74" s="35"/>
      <c r="DF74" s="35">
        <v>4.7008599999999999E-6</v>
      </c>
      <c r="DG74" s="35">
        <v>0.83847755040000005</v>
      </c>
      <c r="DH74" s="35">
        <v>1471.7530270636</v>
      </c>
      <c r="DI74" s="29">
        <f t="shared" si="124"/>
        <v>4.3475015526392083E-6</v>
      </c>
      <c r="DJ74" s="29">
        <f t="shared" si="125"/>
        <v>4.3471025257374862E-6</v>
      </c>
      <c r="DK74" s="29">
        <f t="shared" si="126"/>
        <v>4.347102527123465E-6</v>
      </c>
      <c r="DL74" s="29">
        <f t="shared" si="127"/>
        <v>4.347102527123465E-6</v>
      </c>
      <c r="DN74" s="35">
        <v>1.2653800000000001E-6</v>
      </c>
      <c r="DO74" s="35">
        <v>3.0031097007600001</v>
      </c>
      <c r="DP74" s="35">
        <v>277.0349937414</v>
      </c>
      <c r="DQ74" s="29">
        <f t="shared" si="128"/>
        <v>4.3543919854799193E-7</v>
      </c>
      <c r="DR74" s="29">
        <f t="shared" si="129"/>
        <v>4.354890916700996E-7</v>
      </c>
      <c r="DS74" s="29">
        <f t="shared" si="130"/>
        <v>4.3548909149685018E-7</v>
      </c>
      <c r="DT74" s="29">
        <f t="shared" si="131"/>
        <v>4.3548909149685018E-7</v>
      </c>
      <c r="DV74" s="35">
        <v>2.1638999999999999E-7</v>
      </c>
      <c r="DW74" s="35">
        <v>1.0383630230700001</v>
      </c>
      <c r="DX74" s="35">
        <v>11.045700263900001</v>
      </c>
      <c r="DY74" s="29">
        <f t="shared" si="132"/>
        <v>7.4815265439236737E-8</v>
      </c>
      <c r="DZ74" s="29">
        <f t="shared" si="133"/>
        <v>7.4815605410626058E-8</v>
      </c>
      <c r="EA74" s="29">
        <f t="shared" si="134"/>
        <v>7.4815605409445492E-8</v>
      </c>
      <c r="EB74" s="29">
        <f t="shared" si="135"/>
        <v>7.4815605409445492E-8</v>
      </c>
      <c r="ED74" s="35">
        <v>2.763E-8</v>
      </c>
      <c r="EE74" s="35">
        <v>0.92363342001000004</v>
      </c>
      <c r="EF74" s="35">
        <v>508.35032409220003</v>
      </c>
      <c r="EG74" s="29">
        <f t="shared" si="136"/>
        <v>-2.6807761816505715E-8</v>
      </c>
      <c r="EH74" s="29">
        <f t="shared" si="137"/>
        <v>-2.680724618925881E-8</v>
      </c>
      <c r="EI74" s="29">
        <f t="shared" si="138"/>
        <v>-2.6807246191049587E-8</v>
      </c>
      <c r="EJ74" s="29">
        <f t="shared" si="139"/>
        <v>-2.6807246191049587E-8</v>
      </c>
      <c r="EL74" s="35"/>
      <c r="EM74" s="35"/>
      <c r="EN74" s="35"/>
      <c r="ET74" s="35"/>
      <c r="EU74" s="35"/>
      <c r="EV74" s="35"/>
    </row>
    <row r="75" spans="1:152" s="29" customFormat="1" ht="13.5" x14ac:dyDescent="0.3">
      <c r="A75" s="29" t="s">
        <v>201</v>
      </c>
      <c r="B75" s="29" t="s">
        <v>202</v>
      </c>
      <c r="C75" s="29" t="s">
        <v>203</v>
      </c>
      <c r="D75" s="29" t="s">
        <v>204</v>
      </c>
      <c r="E75" s="29" t="s">
        <v>205</v>
      </c>
      <c r="F75" s="29" t="s">
        <v>206</v>
      </c>
      <c r="N75" s="35">
        <v>1.47526E-6</v>
      </c>
      <c r="O75" s="35">
        <v>1.5352932050899999</v>
      </c>
      <c r="P75" s="35">
        <v>5.6290742925000004</v>
      </c>
      <c r="Q75" s="29">
        <f t="shared" si="96"/>
        <v>-8.2459021438386396E-8</v>
      </c>
      <c r="R75" s="29">
        <f t="shared" si="97"/>
        <v>-8.2457764590137821E-8</v>
      </c>
      <c r="S75" s="29">
        <f t="shared" si="98"/>
        <v>-8.2457764594502145E-8</v>
      </c>
      <c r="T75" s="29">
        <f t="shared" si="99"/>
        <v>-8.2457764594502145E-8</v>
      </c>
      <c r="V75" s="35">
        <v>2.8913E-7</v>
      </c>
      <c r="W75" s="35">
        <v>2.0261476050699998</v>
      </c>
      <c r="X75" s="35">
        <v>330.61896365820002</v>
      </c>
      <c r="Y75" s="29">
        <f t="shared" si="100"/>
        <v>1.2782874497081794E-7</v>
      </c>
      <c r="Z75" s="29">
        <f t="shared" si="101"/>
        <v>1.2784174201432648E-7</v>
      </c>
      <c r="AA75" s="29">
        <f t="shared" si="102"/>
        <v>1.2784174196919514E-7</v>
      </c>
      <c r="AB75" s="29">
        <f t="shared" si="103"/>
        <v>1.2784174196919514E-7</v>
      </c>
      <c r="AD75" s="35">
        <v>4.2230000000000002E-8</v>
      </c>
      <c r="AE75" s="35">
        <v>2.8901493929900002</v>
      </c>
      <c r="AF75" s="35">
        <v>56.622351302600002</v>
      </c>
      <c r="AG75" s="29">
        <f t="shared" si="104"/>
        <v>-3.3147649930447915E-8</v>
      </c>
      <c r="AH75" s="29">
        <f t="shared" si="105"/>
        <v>-3.3147874506123196E-8</v>
      </c>
      <c r="AI75" s="29">
        <f t="shared" si="106"/>
        <v>-3.3147874505343363E-8</v>
      </c>
      <c r="AJ75" s="29">
        <f t="shared" si="107"/>
        <v>-3.3147874505343363E-8</v>
      </c>
      <c r="AL75" s="35">
        <v>5.4299999999999997E-9</v>
      </c>
      <c r="AM75" s="35">
        <v>2.8632694172500002</v>
      </c>
      <c r="AN75" s="35">
        <v>184.84490743480001</v>
      </c>
      <c r="AO75" s="29">
        <f t="shared" si="108"/>
        <v>4.9631870575073651E-9</v>
      </c>
      <c r="AP75" s="29">
        <f t="shared" si="109"/>
        <v>4.9631253378116829E-9</v>
      </c>
      <c r="AQ75" s="29">
        <f t="shared" si="110"/>
        <v>4.9631253380260103E-9</v>
      </c>
      <c r="AR75" s="29">
        <f t="shared" si="111"/>
        <v>4.9631253380260103E-9</v>
      </c>
      <c r="AT75" s="35"/>
      <c r="AU75" s="35"/>
      <c r="AV75" s="35"/>
      <c r="BB75" s="35"/>
      <c r="BC75" s="35"/>
      <c r="BD75" s="35"/>
      <c r="BJ75" s="35">
        <v>1.06E-7</v>
      </c>
      <c r="BK75" s="35">
        <v>3.84358958373</v>
      </c>
      <c r="BL75" s="35">
        <v>138.5174968707</v>
      </c>
      <c r="BM75" s="29">
        <f t="shared" si="112"/>
        <v>1.0409627003843455E-7</v>
      </c>
      <c r="BN75" s="29">
        <f t="shared" si="113"/>
        <v>1.0409585008902954E-7</v>
      </c>
      <c r="BO75" s="29">
        <f t="shared" si="114"/>
        <v>1.0409585009048787E-7</v>
      </c>
      <c r="BP75" s="29">
        <f t="shared" si="115"/>
        <v>1.0409585009048787E-7</v>
      </c>
      <c r="BR75" s="35">
        <v>1.7690000000000002E-8</v>
      </c>
      <c r="BS75" s="35">
        <v>4.8229429494599998</v>
      </c>
      <c r="BT75" s="35">
        <v>1073.6090241908</v>
      </c>
      <c r="BU75" s="29">
        <f t="shared" si="116"/>
        <v>-1.7052689109055483E-8</v>
      </c>
      <c r="BV75" s="29">
        <f t="shared" si="117"/>
        <v>-1.7053454674300592E-8</v>
      </c>
      <c r="BW75" s="29">
        <f t="shared" si="118"/>
        <v>-1.705345467164298E-8</v>
      </c>
      <c r="BX75" s="29">
        <f t="shared" si="119"/>
        <v>-1.705345467164298E-8</v>
      </c>
      <c r="BZ75" s="35">
        <v>3.2799999999999998E-9</v>
      </c>
      <c r="CA75" s="35">
        <v>0.11893501088</v>
      </c>
      <c r="CB75" s="35">
        <v>956.28915597059995</v>
      </c>
      <c r="CC75" s="29">
        <f t="shared" si="120"/>
        <v>-3.2746581544175347E-9</v>
      </c>
      <c r="CD75" s="29">
        <f t="shared" si="121"/>
        <v>-3.274630995203701E-9</v>
      </c>
      <c r="CE75" s="29">
        <f t="shared" si="122"/>
        <v>-3.2746309952981298E-9</v>
      </c>
      <c r="CF75" s="29">
        <f t="shared" si="123"/>
        <v>-3.2746309952981298E-9</v>
      </c>
      <c r="CH75" s="35"/>
      <c r="CI75" s="35"/>
      <c r="CJ75" s="35"/>
      <c r="CP75" s="35"/>
      <c r="CQ75" s="35"/>
      <c r="CR75" s="35"/>
      <c r="CX75" s="35"/>
      <c r="CY75" s="35"/>
      <c r="CZ75" s="35"/>
      <c r="DF75" s="35">
        <v>4.5181699999999998E-6</v>
      </c>
      <c r="DG75" s="35">
        <v>5.6446845987099996</v>
      </c>
      <c r="DH75" s="35">
        <v>2001.4439921582</v>
      </c>
      <c r="DI75" s="29">
        <f t="shared" si="124"/>
        <v>4.0628214717556939E-6</v>
      </c>
      <c r="DJ75" s="29">
        <f t="shared" si="125"/>
        <v>4.0634209942333149E-6</v>
      </c>
      <c r="DK75" s="29">
        <f t="shared" si="126"/>
        <v>4.0634209921521456E-6</v>
      </c>
      <c r="DL75" s="29">
        <f t="shared" si="127"/>
        <v>4.0634209921521456E-6</v>
      </c>
      <c r="DN75" s="35">
        <v>1.00277E-6</v>
      </c>
      <c r="DO75" s="35">
        <v>3.61360169153</v>
      </c>
      <c r="DP75" s="35">
        <v>1066.49547719</v>
      </c>
      <c r="DQ75" s="29">
        <f t="shared" si="128"/>
        <v>-4.9403653304686392E-7</v>
      </c>
      <c r="DR75" s="29">
        <f t="shared" si="129"/>
        <v>-4.9389545363517748E-7</v>
      </c>
      <c r="DS75" s="29">
        <f t="shared" si="130"/>
        <v>-4.9389545412509255E-7</v>
      </c>
      <c r="DT75" s="29">
        <f t="shared" si="131"/>
        <v>-4.9389545412509255E-7</v>
      </c>
      <c r="DV75" s="35">
        <v>1.9712999999999999E-7</v>
      </c>
      <c r="DW75" s="35">
        <v>2.52194629263</v>
      </c>
      <c r="DX75" s="35">
        <v>1258.4539316256</v>
      </c>
      <c r="DY75" s="29">
        <f t="shared" si="132"/>
        <v>-1.1136027461967649E-7</v>
      </c>
      <c r="DZ75" s="29">
        <f t="shared" si="133"/>
        <v>-1.1139130259718252E-7</v>
      </c>
      <c r="EA75" s="29">
        <f t="shared" si="134"/>
        <v>-1.1139130248944599E-7</v>
      </c>
      <c r="EB75" s="29">
        <f t="shared" si="135"/>
        <v>-1.1139130248944599E-7</v>
      </c>
      <c r="ED75" s="35">
        <v>2.7899999999999998E-8</v>
      </c>
      <c r="EE75" s="35">
        <v>4.9719977842700001</v>
      </c>
      <c r="EF75" s="35">
        <v>1677.9385755008</v>
      </c>
      <c r="EG75" s="29">
        <f t="shared" si="136"/>
        <v>1.9257728273841003E-8</v>
      </c>
      <c r="EH75" s="29">
        <f t="shared" si="137"/>
        <v>1.9262862447100836E-8</v>
      </c>
      <c r="EI75" s="29">
        <f t="shared" si="138"/>
        <v>1.9262862429274717E-8</v>
      </c>
      <c r="EJ75" s="29">
        <f t="shared" si="139"/>
        <v>1.9262862429274717E-8</v>
      </c>
      <c r="EL75" s="35"/>
      <c r="EM75" s="35"/>
      <c r="EN75" s="35"/>
      <c r="ET75" s="35"/>
      <c r="EU75" s="35"/>
      <c r="EV75" s="35"/>
    </row>
    <row r="76" spans="1:152" s="29" customFormat="1" ht="13.5" x14ac:dyDescent="0.3">
      <c r="A76" s="29">
        <f>SUM(S1:S1152)</f>
        <v>0.91469938042363763</v>
      </c>
      <c r="B76" s="29">
        <f>SUM(AA1:AA642)</f>
        <v>213.54508912859347</v>
      </c>
      <c r="C76" s="29">
        <f>SUM(AI1:AI321)</f>
        <v>4.8899836763012787E-4</v>
      </c>
      <c r="D76" s="29">
        <f>SUM(AQ1:AQ148)</f>
        <v>1.205257723525486E-4</v>
      </c>
      <c r="E76" s="29">
        <f>SUM(AY1:AY68)</f>
        <v>-8.4586298051359211E-6</v>
      </c>
      <c r="F76" s="29">
        <f>SUM(BG1:BG27)</f>
        <v>-1.0448583341364413E-6</v>
      </c>
      <c r="N76" s="35">
        <v>1.3966600000000001E-6</v>
      </c>
      <c r="O76" s="35">
        <v>4.2945026006899996</v>
      </c>
      <c r="P76" s="35">
        <v>21.340641002400002</v>
      </c>
      <c r="Q76" s="29">
        <f t="shared" si="96"/>
        <v>-9.9461174873709008E-8</v>
      </c>
      <c r="R76" s="29">
        <f t="shared" si="97"/>
        <v>-9.9465681492552365E-8</v>
      </c>
      <c r="S76" s="29">
        <f t="shared" si="98"/>
        <v>-9.9465681476903802E-8</v>
      </c>
      <c r="T76" s="29">
        <f t="shared" si="99"/>
        <v>-9.9465681476903802E-8</v>
      </c>
      <c r="V76" s="35">
        <v>2.8264E-7</v>
      </c>
      <c r="W76" s="35">
        <v>2.7417895399600001</v>
      </c>
      <c r="X76" s="35">
        <v>265.98929347749998</v>
      </c>
      <c r="Y76" s="29">
        <f t="shared" si="100"/>
        <v>2.0117604821364436E-7</v>
      </c>
      <c r="Z76" s="29">
        <f t="shared" si="101"/>
        <v>2.0118405272666773E-7</v>
      </c>
      <c r="AA76" s="29">
        <f t="shared" si="102"/>
        <v>2.0118405269887292E-7</v>
      </c>
      <c r="AB76" s="29">
        <f t="shared" si="103"/>
        <v>2.0118405269887292E-7</v>
      </c>
      <c r="AD76" s="35">
        <v>4.887E-8</v>
      </c>
      <c r="AE76" s="35">
        <v>3.2002299121600002</v>
      </c>
      <c r="AF76" s="35">
        <v>277.0349937414</v>
      </c>
      <c r="AG76" s="29">
        <f t="shared" si="104"/>
        <v>7.5048796401958655E-9</v>
      </c>
      <c r="AH76" s="29">
        <f t="shared" si="105"/>
        <v>7.506907556063679E-9</v>
      </c>
      <c r="AI76" s="29">
        <f t="shared" si="106"/>
        <v>7.5069075490218491E-9</v>
      </c>
      <c r="AJ76" s="29">
        <f t="shared" si="107"/>
        <v>7.5069075490218491E-9</v>
      </c>
      <c r="AL76" s="35">
        <v>5.3199999999999998E-9</v>
      </c>
      <c r="AM76" s="35">
        <v>6.2576214446299998</v>
      </c>
      <c r="AN76" s="35">
        <v>1059.3819301891999</v>
      </c>
      <c r="AO76" s="29">
        <f t="shared" si="108"/>
        <v>-5.2027693474254043E-10</v>
      </c>
      <c r="AP76" s="29">
        <f t="shared" si="109"/>
        <v>-5.2112715354127193E-10</v>
      </c>
      <c r="AQ76" s="29">
        <f t="shared" si="110"/>
        <v>-5.211271505889266E-10</v>
      </c>
      <c r="AR76" s="29">
        <f t="shared" si="111"/>
        <v>-5.211271505889266E-10</v>
      </c>
      <c r="AT76" s="35"/>
      <c r="AU76" s="35"/>
      <c r="AV76" s="35"/>
      <c r="BB76" s="35"/>
      <c r="BC76" s="35"/>
      <c r="BD76" s="35"/>
      <c r="BJ76" s="35">
        <v>1.0263E-7</v>
      </c>
      <c r="BK76" s="35">
        <v>2.1742369242200001</v>
      </c>
      <c r="BL76" s="35">
        <v>76.266071275599998</v>
      </c>
      <c r="BM76" s="29">
        <f t="shared" si="112"/>
        <v>-9.8874766115033707E-8</v>
      </c>
      <c r="BN76" s="29">
        <f t="shared" si="113"/>
        <v>-9.8875084124661654E-8</v>
      </c>
      <c r="BO76" s="29">
        <f t="shared" si="114"/>
        <v>-9.8875084123557388E-8</v>
      </c>
      <c r="BP76" s="29">
        <f t="shared" si="115"/>
        <v>-9.8875084123557388E-8</v>
      </c>
      <c r="BR76" s="35">
        <v>1.6350000000000001E-8</v>
      </c>
      <c r="BS76" s="35">
        <v>1.2038781334799999</v>
      </c>
      <c r="BT76" s="35">
        <v>88.865680217000005</v>
      </c>
      <c r="BU76" s="29">
        <f t="shared" si="116"/>
        <v>-1.4392398479329827E-8</v>
      </c>
      <c r="BV76" s="29">
        <f t="shared" si="117"/>
        <v>-1.4392293976686164E-8</v>
      </c>
      <c r="BW76" s="29">
        <f t="shared" si="118"/>
        <v>-1.4392293977049054E-8</v>
      </c>
      <c r="BX76" s="29">
        <f t="shared" si="119"/>
        <v>-1.4392293977049054E-8</v>
      </c>
      <c r="BZ76" s="35">
        <v>2.8999999999999999E-9</v>
      </c>
      <c r="CA76" s="35">
        <v>3.9930039863200002</v>
      </c>
      <c r="CB76" s="35">
        <v>1162.4747044077999</v>
      </c>
      <c r="CC76" s="29">
        <f t="shared" si="120"/>
        <v>-1.8418133215459331E-9</v>
      </c>
      <c r="CD76" s="29">
        <f t="shared" si="121"/>
        <v>-1.842208017048095E-9</v>
      </c>
      <c r="CE76" s="29">
        <f t="shared" si="122"/>
        <v>-1.8422080156776327E-9</v>
      </c>
      <c r="CF76" s="29">
        <f t="shared" si="123"/>
        <v>-1.8422080156776327E-9</v>
      </c>
      <c r="CH76" s="35"/>
      <c r="CI76" s="35"/>
      <c r="CJ76" s="35"/>
      <c r="CP76" s="35"/>
      <c r="CQ76" s="35"/>
      <c r="CR76" s="35"/>
      <c r="CX76" s="35"/>
      <c r="CY76" s="35"/>
      <c r="CZ76" s="35"/>
      <c r="DF76" s="35">
        <v>5.5312800000000002E-6</v>
      </c>
      <c r="DG76" s="35">
        <v>3.4108860084399999</v>
      </c>
      <c r="DH76" s="35">
        <v>269.9214467406</v>
      </c>
      <c r="DI76" s="29">
        <f t="shared" si="124"/>
        <v>3.2648600974476175E-7</v>
      </c>
      <c r="DJ76" s="29">
        <f t="shared" si="125"/>
        <v>3.2671193324598421E-7</v>
      </c>
      <c r="DK76" s="29">
        <f t="shared" si="126"/>
        <v>3.2671193246147134E-7</v>
      </c>
      <c r="DL76" s="29">
        <f t="shared" si="127"/>
        <v>3.2671193246147134E-7</v>
      </c>
      <c r="DN76" s="35">
        <v>1.0316899999999999E-6</v>
      </c>
      <c r="DO76" s="35">
        <v>0.38175114761000001</v>
      </c>
      <c r="DP76" s="35">
        <v>203.7378678824</v>
      </c>
      <c r="DQ76" s="29">
        <f t="shared" si="128"/>
        <v>-8.7994649220080136E-7</v>
      </c>
      <c r="DR76" s="29">
        <f t="shared" si="129"/>
        <v>-8.7996312538036894E-7</v>
      </c>
      <c r="DS76" s="29">
        <f t="shared" si="130"/>
        <v>-8.799631253226123E-7</v>
      </c>
      <c r="DT76" s="29">
        <f t="shared" si="131"/>
        <v>-8.799631253226123E-7</v>
      </c>
      <c r="DV76" s="35">
        <v>1.7062E-7</v>
      </c>
      <c r="DW76" s="35">
        <v>3.2766992722800001</v>
      </c>
      <c r="DX76" s="35">
        <v>654.12438031559998</v>
      </c>
      <c r="DY76" s="29">
        <f t="shared" si="132"/>
        <v>3.9934706892188729E-8</v>
      </c>
      <c r="DZ76" s="29">
        <f t="shared" si="133"/>
        <v>3.9951154689580892E-8</v>
      </c>
      <c r="EA76" s="29">
        <f t="shared" si="134"/>
        <v>3.995115463246738E-8</v>
      </c>
      <c r="EB76" s="29">
        <f t="shared" si="135"/>
        <v>3.995115463246738E-8</v>
      </c>
      <c r="ED76" s="35">
        <v>2.6079999999999999E-8</v>
      </c>
      <c r="EE76" s="35">
        <v>2.99591016813</v>
      </c>
      <c r="EF76" s="35">
        <v>1589.0728952838001</v>
      </c>
      <c r="EG76" s="29">
        <f t="shared" si="136"/>
        <v>-2.2487069339710171E-8</v>
      </c>
      <c r="EH76" s="29">
        <f t="shared" si="137"/>
        <v>-2.2490250656314961E-8</v>
      </c>
      <c r="EI76" s="29">
        <f t="shared" si="138"/>
        <v>-2.2490250645270214E-8</v>
      </c>
      <c r="EJ76" s="29">
        <f t="shared" si="139"/>
        <v>-2.2490250645270214E-8</v>
      </c>
      <c r="EL76" s="35"/>
      <c r="EM76" s="35"/>
      <c r="EN76" s="35"/>
      <c r="ET76" s="35"/>
      <c r="EU76" s="35"/>
      <c r="EV76" s="35"/>
    </row>
    <row r="77" spans="1:152" s="29" customFormat="1" ht="13.5" x14ac:dyDescent="0.3">
      <c r="N77" s="35">
        <v>1.3128299999999999E-6</v>
      </c>
      <c r="O77" s="35">
        <v>4.0682896190299997</v>
      </c>
      <c r="P77" s="35">
        <v>10.294940738499999</v>
      </c>
      <c r="Q77" s="29">
        <f t="shared" si="96"/>
        <v>-6.0261312911686062E-7</v>
      </c>
      <c r="R77" s="29">
        <f t="shared" si="97"/>
        <v>-6.0261494928102391E-7</v>
      </c>
      <c r="S77" s="29">
        <f t="shared" si="98"/>
        <v>-6.0261494927470366E-7</v>
      </c>
      <c r="T77" s="29">
        <f t="shared" si="99"/>
        <v>-6.0261494927470366E-7</v>
      </c>
      <c r="V77" s="35">
        <v>3.0088999999999999E-7</v>
      </c>
      <c r="W77" s="35">
        <v>6.1868461430800004</v>
      </c>
      <c r="X77" s="35">
        <v>284.1485407422</v>
      </c>
      <c r="Y77" s="29">
        <f t="shared" si="100"/>
        <v>-5.7894193664625005E-8</v>
      </c>
      <c r="Z77" s="29">
        <f t="shared" si="101"/>
        <v>-5.790691159363353E-8</v>
      </c>
      <c r="AA77" s="29">
        <f t="shared" si="102"/>
        <v>-5.7906911549471449E-8</v>
      </c>
      <c r="AB77" s="29">
        <f t="shared" si="103"/>
        <v>-5.7906911549471449E-8</v>
      </c>
      <c r="AD77" s="35">
        <v>3.9050000000000002E-8</v>
      </c>
      <c r="AE77" s="35">
        <v>3.3027018730500002</v>
      </c>
      <c r="AF77" s="35">
        <v>490.3340891794</v>
      </c>
      <c r="AG77" s="29">
        <f t="shared" si="104"/>
        <v>1.0456599011508149E-8</v>
      </c>
      <c r="AH77" s="29">
        <f t="shared" si="105"/>
        <v>1.045380249242961E-8</v>
      </c>
      <c r="AI77" s="29">
        <f t="shared" si="106"/>
        <v>1.0453802502140597E-8</v>
      </c>
      <c r="AJ77" s="29">
        <f t="shared" si="107"/>
        <v>1.0453802502140597E-8</v>
      </c>
      <c r="AL77" s="35">
        <v>5.21E-9</v>
      </c>
      <c r="AM77" s="35">
        <v>3.43013038466</v>
      </c>
      <c r="AN77" s="35">
        <v>149.56319713459999</v>
      </c>
      <c r="AO77" s="29">
        <f t="shared" si="108"/>
        <v>4.7489466762929792E-9</v>
      </c>
      <c r="AP77" s="29">
        <f t="shared" si="109"/>
        <v>4.7488980943709026E-9</v>
      </c>
      <c r="AQ77" s="29">
        <f t="shared" si="110"/>
        <v>4.7488980945396044E-9</v>
      </c>
      <c r="AR77" s="29">
        <f t="shared" si="111"/>
        <v>4.7488980945396044E-9</v>
      </c>
      <c r="AT77" s="35"/>
      <c r="AU77" s="35"/>
      <c r="AV77" s="35"/>
      <c r="BB77" s="35"/>
      <c r="BC77" s="35"/>
      <c r="BD77" s="35"/>
      <c r="BJ77" s="35">
        <v>1.0072E-7</v>
      </c>
      <c r="BK77" s="35">
        <v>1.33197220789</v>
      </c>
      <c r="BL77" s="35">
        <v>565.11568774670002</v>
      </c>
      <c r="BM77" s="29">
        <f t="shared" si="112"/>
        <v>-4.6961157357513112E-8</v>
      </c>
      <c r="BN77" s="29">
        <f t="shared" si="113"/>
        <v>-4.6968789945475207E-8</v>
      </c>
      <c r="BO77" s="29">
        <f t="shared" si="114"/>
        <v>-4.6968789918971976E-8</v>
      </c>
      <c r="BP77" s="29">
        <f t="shared" si="115"/>
        <v>-4.6968789918971976E-8</v>
      </c>
      <c r="BR77" s="35">
        <v>2.2020000000000001E-8</v>
      </c>
      <c r="BS77" s="35">
        <v>5.9302704268399999</v>
      </c>
      <c r="BT77" s="35">
        <v>1052.2683831884001</v>
      </c>
      <c r="BU77" s="29">
        <f t="shared" si="116"/>
        <v>-1.1337163434677861E-8</v>
      </c>
      <c r="BV77" s="29">
        <f t="shared" si="117"/>
        <v>-1.1340174362370846E-8</v>
      </c>
      <c r="BW77" s="29">
        <f t="shared" si="118"/>
        <v>-1.134017435191596E-8</v>
      </c>
      <c r="BX77" s="29">
        <f t="shared" si="119"/>
        <v>-1.134017435191596E-8</v>
      </c>
      <c r="BZ77" s="35">
        <v>2.6200000000000001E-9</v>
      </c>
      <c r="CA77" s="35">
        <v>2.04320741578</v>
      </c>
      <c r="CB77" s="35">
        <v>1471.7530270636</v>
      </c>
      <c r="CC77" s="29">
        <f t="shared" si="120"/>
        <v>1.7978808784458327E-9</v>
      </c>
      <c r="CD77" s="29">
        <f t="shared" si="121"/>
        <v>1.7983060070881393E-9</v>
      </c>
      <c r="CE77" s="29">
        <f t="shared" si="122"/>
        <v>1.798306005612055E-9</v>
      </c>
      <c r="CF77" s="29">
        <f t="shared" si="123"/>
        <v>1.798306005612055E-9</v>
      </c>
      <c r="CH77" s="35"/>
      <c r="CI77" s="35"/>
      <c r="CJ77" s="35"/>
      <c r="CP77" s="35"/>
      <c r="CQ77" s="35"/>
      <c r="CR77" s="35"/>
      <c r="CX77" s="35"/>
      <c r="CY77" s="35"/>
      <c r="CZ77" s="35"/>
      <c r="DF77" s="35">
        <v>5.3439699999999996E-6</v>
      </c>
      <c r="DG77" s="35">
        <v>1.2644333136699999</v>
      </c>
      <c r="DH77" s="35">
        <v>275.55052103309998</v>
      </c>
      <c r="DI77" s="29">
        <f t="shared" si="124"/>
        <v>4.5745073532081269E-6</v>
      </c>
      <c r="DJ77" s="29">
        <f t="shared" si="125"/>
        <v>4.5743919575975446E-6</v>
      </c>
      <c r="DK77" s="29">
        <f t="shared" si="126"/>
        <v>4.5743919579982649E-6</v>
      </c>
      <c r="DL77" s="29">
        <f t="shared" si="127"/>
        <v>4.5743919579982649E-6</v>
      </c>
      <c r="DN77" s="35">
        <v>1.0752699999999999E-6</v>
      </c>
      <c r="DO77" s="35">
        <v>4.3187066347699998</v>
      </c>
      <c r="DP77" s="35">
        <v>210.85141488319999</v>
      </c>
      <c r="DQ77" s="29">
        <f t="shared" si="128"/>
        <v>1.1873425658061873E-7</v>
      </c>
      <c r="DR77" s="29">
        <f t="shared" si="129"/>
        <v>1.1876841407832311E-7</v>
      </c>
      <c r="DS77" s="29">
        <f t="shared" si="130"/>
        <v>1.1876841395971259E-7</v>
      </c>
      <c r="DT77" s="29">
        <f t="shared" si="131"/>
        <v>1.1876841395971259E-7</v>
      </c>
      <c r="DV77" s="35">
        <v>1.7261000000000001E-7</v>
      </c>
      <c r="DW77" s="35">
        <v>3.4941481666300001</v>
      </c>
      <c r="DX77" s="35">
        <v>1361.5467058442</v>
      </c>
      <c r="DY77" s="29">
        <f t="shared" si="132"/>
        <v>1.5346084585370385E-7</v>
      </c>
      <c r="DZ77" s="29">
        <f t="shared" si="133"/>
        <v>1.5347715131299512E-7</v>
      </c>
      <c r="EA77" s="29">
        <f t="shared" si="134"/>
        <v>1.5347715125638616E-7</v>
      </c>
      <c r="EB77" s="29">
        <f t="shared" si="135"/>
        <v>1.5347715125638616E-7</v>
      </c>
      <c r="ED77" s="35">
        <v>2.8810000000000001E-8</v>
      </c>
      <c r="EE77" s="35">
        <v>5.4053567172100001</v>
      </c>
      <c r="EF77" s="35">
        <v>1361.5467058442</v>
      </c>
      <c r="EG77" s="29">
        <f t="shared" si="136"/>
        <v>-2.0983911368219522E-8</v>
      </c>
      <c r="EH77" s="29">
        <f t="shared" si="137"/>
        <v>-2.0979836651324076E-8</v>
      </c>
      <c r="EI77" s="29">
        <f t="shared" si="138"/>
        <v>-2.0979836665474983E-8</v>
      </c>
      <c r="EJ77" s="29">
        <f t="shared" si="139"/>
        <v>-2.0979836665474983E-8</v>
      </c>
      <c r="EL77" s="35"/>
      <c r="EM77" s="35"/>
      <c r="EN77" s="35"/>
      <c r="ET77" s="35"/>
      <c r="EU77" s="35"/>
      <c r="EV77" s="35"/>
    </row>
    <row r="78" spans="1:152" s="29" customFormat="1" ht="13.5" x14ac:dyDescent="0.3">
      <c r="A78" s="29" t="s">
        <v>207</v>
      </c>
      <c r="B78" s="29" t="s">
        <v>208</v>
      </c>
      <c r="C78" s="29" t="s">
        <v>209</v>
      </c>
      <c r="D78" s="29" t="s">
        <v>210</v>
      </c>
      <c r="E78" s="29" t="s">
        <v>211</v>
      </c>
      <c r="F78" s="29" t="s">
        <v>212</v>
      </c>
      <c r="N78" s="35">
        <v>1.17283E-6</v>
      </c>
      <c r="O78" s="35">
        <v>2.67920400584</v>
      </c>
      <c r="P78" s="35">
        <v>1155.3611574070001</v>
      </c>
      <c r="Q78" s="29">
        <f t="shared" si="96"/>
        <v>-1.0018902503103881E-6</v>
      </c>
      <c r="R78" s="29">
        <f t="shared" si="97"/>
        <v>-1.0017834530186696E-6</v>
      </c>
      <c r="S78" s="29">
        <f t="shared" si="98"/>
        <v>-1.0017834533895711E-6</v>
      </c>
      <c r="T78" s="29">
        <f t="shared" si="99"/>
        <v>-1.0017834533895711E-6</v>
      </c>
      <c r="V78" s="35">
        <v>3.1329000000000002E-7</v>
      </c>
      <c r="W78" s="35">
        <v>2.4345585552500002</v>
      </c>
      <c r="X78" s="35">
        <v>52.690198039499997</v>
      </c>
      <c r="Y78" s="29">
        <f t="shared" si="100"/>
        <v>-3.0983015790366208E-7</v>
      </c>
      <c r="Z78" s="29">
        <f t="shared" si="101"/>
        <v>-3.0983052874578416E-7</v>
      </c>
      <c r="AA78" s="29">
        <f t="shared" si="102"/>
        <v>-3.0983052874449646E-7</v>
      </c>
      <c r="AB78" s="29">
        <f t="shared" si="103"/>
        <v>-3.0983052874449646E-7</v>
      </c>
      <c r="AD78" s="35">
        <v>3.9230000000000001E-8</v>
      </c>
      <c r="AE78" s="35">
        <v>6.0973299682300004</v>
      </c>
      <c r="AF78" s="35">
        <v>81.752133216199994</v>
      </c>
      <c r="AG78" s="29">
        <f t="shared" si="104"/>
        <v>1.6312540353079683E-8</v>
      </c>
      <c r="AH78" s="29">
        <f t="shared" si="105"/>
        <v>1.6312982483839863E-8</v>
      </c>
      <c r="AI78" s="29">
        <f t="shared" si="106"/>
        <v>1.6312982482304583E-8</v>
      </c>
      <c r="AJ78" s="29">
        <f t="shared" si="107"/>
        <v>1.6312982482304583E-8</v>
      </c>
      <c r="AL78" s="35">
        <v>4.8399999999999998E-9</v>
      </c>
      <c r="AM78" s="35">
        <v>4.8836606072000004</v>
      </c>
      <c r="AN78" s="35">
        <v>1272.6810256271999</v>
      </c>
      <c r="AO78" s="29">
        <f t="shared" si="108"/>
        <v>4.4160455965425944E-9</v>
      </c>
      <c r="AP78" s="29">
        <f t="shared" si="109"/>
        <v>4.416427677370812E-9</v>
      </c>
      <c r="AQ78" s="29">
        <f t="shared" si="110"/>
        <v>4.4164276760443344E-9</v>
      </c>
      <c r="AR78" s="29">
        <f t="shared" si="111"/>
        <v>4.4164276760443344E-9</v>
      </c>
      <c r="AT78" s="35"/>
      <c r="AU78" s="35"/>
      <c r="AV78" s="35"/>
      <c r="BB78" s="35"/>
      <c r="BC78" s="35"/>
      <c r="BD78" s="35"/>
      <c r="BJ78" s="35">
        <v>1.2058000000000001E-7</v>
      </c>
      <c r="BK78" s="35">
        <v>0.44149242700000002</v>
      </c>
      <c r="BL78" s="35">
        <v>222.86032299359999</v>
      </c>
      <c r="BM78" s="29">
        <f t="shared" si="112"/>
        <v>-7.3090672508973195E-8</v>
      </c>
      <c r="BN78" s="29">
        <f t="shared" si="113"/>
        <v>-7.3093912276626208E-8</v>
      </c>
      <c r="BO78" s="29">
        <f t="shared" si="114"/>
        <v>-7.309391226537638E-8</v>
      </c>
      <c r="BP78" s="29">
        <f t="shared" si="115"/>
        <v>-7.309391226537638E-8</v>
      </c>
      <c r="BR78" s="35">
        <v>1.843E-8</v>
      </c>
      <c r="BS78" s="35">
        <v>0.22126910774</v>
      </c>
      <c r="BT78" s="35">
        <v>750.10360753340001</v>
      </c>
      <c r="BU78" s="29">
        <f t="shared" si="116"/>
        <v>1.8188698332111482E-8</v>
      </c>
      <c r="BV78" s="29">
        <f t="shared" si="117"/>
        <v>1.8188360220038235E-8</v>
      </c>
      <c r="BW78" s="29">
        <f t="shared" si="118"/>
        <v>1.8188360221212722E-8</v>
      </c>
      <c r="BX78" s="29">
        <f t="shared" si="119"/>
        <v>1.8188360221212722E-8</v>
      </c>
      <c r="BZ78" s="35">
        <v>2.5899999999999999E-9</v>
      </c>
      <c r="CA78" s="35">
        <v>3.7620611303599998</v>
      </c>
      <c r="CB78" s="35">
        <v>635.96513305090002</v>
      </c>
      <c r="CC78" s="29">
        <f t="shared" si="120"/>
        <v>1.1864949766790271E-10</v>
      </c>
      <c r="CD78" s="29">
        <f t="shared" si="121"/>
        <v>1.1889891847651699E-10</v>
      </c>
      <c r="CE78" s="29">
        <f t="shared" si="122"/>
        <v>1.1889891761041704E-10</v>
      </c>
      <c r="CF78" s="29">
        <f t="shared" si="123"/>
        <v>1.1889891761041704E-10</v>
      </c>
      <c r="CH78" s="35"/>
      <c r="CI78" s="35"/>
      <c r="CJ78" s="35"/>
      <c r="CP78" s="40"/>
      <c r="CQ78" s="40"/>
      <c r="CR78" s="40"/>
      <c r="CX78" s="35"/>
      <c r="CY78" s="35"/>
      <c r="CZ78" s="35"/>
      <c r="DF78" s="35">
        <v>4.72572E-6</v>
      </c>
      <c r="DG78" s="35">
        <v>1.8819858465999999</v>
      </c>
      <c r="DH78" s="35">
        <v>515.46387109299997</v>
      </c>
      <c r="DI78" s="29">
        <f t="shared" si="124"/>
        <v>-3.1916509154653305E-6</v>
      </c>
      <c r="DJ78" s="29">
        <f t="shared" si="125"/>
        <v>-3.1919232184530729E-6</v>
      </c>
      <c r="DK78" s="29">
        <f t="shared" si="126"/>
        <v>-3.1919232175075469E-6</v>
      </c>
      <c r="DL78" s="29">
        <f t="shared" si="127"/>
        <v>-3.1919232175075469E-6</v>
      </c>
      <c r="DN78" s="35">
        <v>9.5933999999999991E-7</v>
      </c>
      <c r="DO78" s="35">
        <v>0.79463744167999995</v>
      </c>
      <c r="DP78" s="35">
        <v>1258.4539316256</v>
      </c>
      <c r="DQ78" s="29">
        <f t="shared" si="128"/>
        <v>-6.9745310655252036E-7</v>
      </c>
      <c r="DR78" s="29">
        <f t="shared" si="129"/>
        <v>-6.9732743732105755E-7</v>
      </c>
      <c r="DS78" s="29">
        <f t="shared" si="130"/>
        <v>-6.9732743775748354E-7</v>
      </c>
      <c r="DT78" s="29">
        <f t="shared" si="131"/>
        <v>-6.9732743775748354E-7</v>
      </c>
      <c r="DV78" s="35">
        <v>1.6096999999999999E-7</v>
      </c>
      <c r="DW78" s="35">
        <v>1.7339687859799999</v>
      </c>
      <c r="DX78" s="35">
        <v>490.3340891794</v>
      </c>
      <c r="DY78" s="29">
        <f t="shared" si="132"/>
        <v>-1.5500236636774444E-7</v>
      </c>
      <c r="DZ78" s="29">
        <f t="shared" si="133"/>
        <v>-1.5500559350070361E-7</v>
      </c>
      <c r="EA78" s="29">
        <f t="shared" si="134"/>
        <v>-1.55005593489499E-7</v>
      </c>
      <c r="EB78" s="29">
        <f t="shared" si="135"/>
        <v>-1.55005593489499E-7</v>
      </c>
      <c r="ED78" s="35">
        <v>2.337E-8</v>
      </c>
      <c r="EE78" s="35">
        <v>1.30362271569</v>
      </c>
      <c r="EF78" s="35">
        <v>184.84490743480001</v>
      </c>
      <c r="EG78" s="29">
        <f t="shared" si="136"/>
        <v>-9.2411702576801424E-9</v>
      </c>
      <c r="EH78" s="29">
        <f t="shared" si="137"/>
        <v>-9.2417717054495893E-9</v>
      </c>
      <c r="EI78" s="29">
        <f t="shared" si="138"/>
        <v>-9.2417717033610823E-9</v>
      </c>
      <c r="EJ78" s="29">
        <f t="shared" si="139"/>
        <v>-9.2417717033610823E-9</v>
      </c>
      <c r="EL78" s="35"/>
      <c r="EM78" s="35"/>
      <c r="EN78" s="35"/>
      <c r="ET78" s="40"/>
      <c r="EU78" s="40"/>
      <c r="EV78" s="40"/>
    </row>
    <row r="79" spans="1:152" s="29" customFormat="1" ht="13.5" x14ac:dyDescent="0.3">
      <c r="A79" s="29">
        <f>SUM(BO1:BO500)</f>
        <v>2.9459923501118895E-2</v>
      </c>
      <c r="B79" s="29">
        <f>SUM(BW1:BW260)</f>
        <v>-3.4040269264893025E-3</v>
      </c>
      <c r="C79" s="29">
        <f>SUM(CE1:CE111)</f>
        <v>-1.2331305896841712E-4</v>
      </c>
      <c r="D79" s="29">
        <f>SUM(CM1:CM58)</f>
        <v>2.2692719090733154E-6</v>
      </c>
      <c r="E79" s="29">
        <f>SUM(CU1:CU26)</f>
        <v>1.8564497904034518E-7</v>
      </c>
      <c r="F79" s="29">
        <f>SUM(DC1:DC11)</f>
        <v>7.0081227933701379E-8</v>
      </c>
      <c r="N79" s="35">
        <v>1.4929900000000001E-6</v>
      </c>
      <c r="O79" s="35">
        <v>5.7359434978900001</v>
      </c>
      <c r="P79" s="35">
        <v>52.690198039499997</v>
      </c>
      <c r="Q79" s="29">
        <f t="shared" si="96"/>
        <v>1.4224848202812733E-6</v>
      </c>
      <c r="R79" s="29">
        <f t="shared" si="97"/>
        <v>1.4224884414295548E-6</v>
      </c>
      <c r="S79" s="29">
        <f t="shared" si="98"/>
        <v>1.4224884414169806E-6</v>
      </c>
      <c r="T79" s="29">
        <f t="shared" si="99"/>
        <v>1.4224884414169806E-6</v>
      </c>
      <c r="V79" s="35">
        <v>2.6492999999999998E-7</v>
      </c>
      <c r="W79" s="35">
        <v>4.51214170121</v>
      </c>
      <c r="X79" s="35">
        <v>340.77089204480001</v>
      </c>
      <c r="Y79" s="29">
        <f t="shared" si="100"/>
        <v>-2.1529261915618032E-7</v>
      </c>
      <c r="Z79" s="29">
        <f t="shared" si="101"/>
        <v>-2.1530059413143671E-7</v>
      </c>
      <c r="AA79" s="29">
        <f t="shared" si="102"/>
        <v>-2.1530059410374487E-7</v>
      </c>
      <c r="AB79" s="29">
        <f t="shared" si="103"/>
        <v>-2.1530059410374487E-7</v>
      </c>
      <c r="AD79" s="35">
        <v>3.7550000000000002E-8</v>
      </c>
      <c r="AE79" s="35">
        <v>4.9306518479600001</v>
      </c>
      <c r="AF79" s="35">
        <v>52.690198039499997</v>
      </c>
      <c r="AG79" s="29">
        <f t="shared" si="104"/>
        <v>3.3011652455256194E-8</v>
      </c>
      <c r="AH79" s="29">
        <f t="shared" si="105"/>
        <v>3.3011509525373447E-8</v>
      </c>
      <c r="AI79" s="29">
        <f t="shared" si="106"/>
        <v>3.3011509525869775E-8</v>
      </c>
      <c r="AJ79" s="29">
        <f t="shared" si="107"/>
        <v>3.3011509525869775E-8</v>
      </c>
      <c r="AL79" s="35">
        <v>4.3699999999999996E-9</v>
      </c>
      <c r="AM79" s="35">
        <v>5.4022061967199999</v>
      </c>
      <c r="AN79" s="35">
        <v>408.43894361129998</v>
      </c>
      <c r="AO79" s="29">
        <f t="shared" si="108"/>
        <v>3.7697115206608813E-9</v>
      </c>
      <c r="AP79" s="29">
        <f t="shared" si="109"/>
        <v>3.7695746559947542E-9</v>
      </c>
      <c r="AQ79" s="29">
        <f t="shared" si="110"/>
        <v>3.7695746564700389E-9</v>
      </c>
      <c r="AR79" s="29">
        <f t="shared" si="111"/>
        <v>3.7695746564700389E-9</v>
      </c>
      <c r="AT79" s="35"/>
      <c r="AU79" s="35"/>
      <c r="AV79" s="35"/>
      <c r="BB79" s="40"/>
      <c r="BC79" s="40"/>
      <c r="BD79" s="40"/>
      <c r="BJ79" s="35">
        <v>1.0367E-7</v>
      </c>
      <c r="BK79" s="35">
        <v>1.8527855254900001</v>
      </c>
      <c r="BL79" s="35">
        <v>350.33211960040001</v>
      </c>
      <c r="BM79" s="29">
        <f t="shared" si="112"/>
        <v>3.1737808066702145E-8</v>
      </c>
      <c r="BN79" s="29">
        <f t="shared" si="113"/>
        <v>3.1743049095059332E-8</v>
      </c>
      <c r="BO79" s="29">
        <f t="shared" si="114"/>
        <v>3.174304907686024E-8</v>
      </c>
      <c r="BP79" s="29">
        <f t="shared" si="115"/>
        <v>3.174304907686024E-8</v>
      </c>
      <c r="BR79" s="35">
        <v>1.8510000000000002E-8</v>
      </c>
      <c r="BS79" s="35">
        <v>2.4547040929000001</v>
      </c>
      <c r="BT79" s="35">
        <v>340.77089204480001</v>
      </c>
      <c r="BU79" s="29">
        <f t="shared" si="116"/>
        <v>-2.5002103712049794E-9</v>
      </c>
      <c r="BV79" s="29">
        <f t="shared" si="117"/>
        <v>-2.4992629812113179E-9</v>
      </c>
      <c r="BW79" s="29">
        <f t="shared" si="118"/>
        <v>-2.4992629845011066E-9</v>
      </c>
      <c r="BX79" s="29">
        <f t="shared" si="119"/>
        <v>-2.4992629845011066E-9</v>
      </c>
      <c r="BZ79" s="35">
        <v>2.5399999999999999E-9</v>
      </c>
      <c r="CA79" s="35">
        <v>0.16694559092</v>
      </c>
      <c r="CB79" s="35">
        <v>195.13984817330001</v>
      </c>
      <c r="CC79" s="29">
        <f t="shared" si="120"/>
        <v>-2.4919624458367087E-9</v>
      </c>
      <c r="CD79" s="29">
        <f t="shared" si="121"/>
        <v>-2.491976988009621E-9</v>
      </c>
      <c r="CE79" s="29">
        <f t="shared" si="122"/>
        <v>-2.4919769879591278E-9</v>
      </c>
      <c r="CF79" s="29">
        <f t="shared" si="123"/>
        <v>-2.4919769879591278E-9</v>
      </c>
      <c r="CH79" s="35"/>
      <c r="CI79" s="35"/>
      <c r="CJ79" s="35"/>
      <c r="CP79" s="35"/>
      <c r="CQ79" s="35"/>
      <c r="CR79" s="35"/>
      <c r="CX79" s="35"/>
      <c r="CY79" s="35"/>
      <c r="CZ79" s="35"/>
      <c r="DF79" s="35">
        <v>4.0543399999999997E-6</v>
      </c>
      <c r="DG79" s="35">
        <v>1.6400141352099999</v>
      </c>
      <c r="DH79" s="35">
        <v>536.80451209540001</v>
      </c>
      <c r="DI79" s="29">
        <f t="shared" si="124"/>
        <v>-2.4109366885115001E-6</v>
      </c>
      <c r="DJ79" s="29">
        <f t="shared" si="125"/>
        <v>-2.411201920245621E-6</v>
      </c>
      <c r="DK79" s="29">
        <f t="shared" si="126"/>
        <v>-2.4112019193246421E-6</v>
      </c>
      <c r="DL79" s="29">
        <f t="shared" si="127"/>
        <v>-2.4112019193246421E-6</v>
      </c>
      <c r="DN79" s="35">
        <v>8.2663000000000004E-7</v>
      </c>
      <c r="DO79" s="35">
        <v>0.28181414605999999</v>
      </c>
      <c r="DP79" s="35">
        <v>234.63973644039999</v>
      </c>
      <c r="DQ79" s="29">
        <f t="shared" si="128"/>
        <v>-4.800190134912754E-7</v>
      </c>
      <c r="DR79" s="29">
        <f t="shared" si="129"/>
        <v>-4.8004294959443725E-7</v>
      </c>
      <c r="DS79" s="29">
        <f t="shared" si="130"/>
        <v>-4.8004294951132108E-7</v>
      </c>
      <c r="DT79" s="29">
        <f t="shared" si="131"/>
        <v>-4.8004294951132108E-7</v>
      </c>
      <c r="DV79" s="35">
        <v>2.1099000000000001E-7</v>
      </c>
      <c r="DW79" s="35">
        <v>3.6210203295499999</v>
      </c>
      <c r="DX79" s="35">
        <v>1265.5674786264001</v>
      </c>
      <c r="DY79" s="29">
        <f t="shared" si="132"/>
        <v>1.2161009471585429E-7</v>
      </c>
      <c r="DZ79" s="29">
        <f t="shared" si="133"/>
        <v>1.2157701570044712E-7</v>
      </c>
      <c r="EA79" s="29">
        <f t="shared" si="134"/>
        <v>1.2157701581532065E-7</v>
      </c>
      <c r="EB79" s="29">
        <f t="shared" si="135"/>
        <v>1.2157701581532065E-7</v>
      </c>
      <c r="ED79" s="35">
        <v>2.536E-8</v>
      </c>
      <c r="EE79" s="35">
        <v>3.7141212084899999</v>
      </c>
      <c r="EF79" s="35">
        <v>408.43894361129998</v>
      </c>
      <c r="EG79" s="29">
        <f t="shared" si="136"/>
        <v>-1.5299646882788968E-8</v>
      </c>
      <c r="EH79" s="29">
        <f t="shared" si="137"/>
        <v>-1.530089904948167E-8</v>
      </c>
      <c r="EI79" s="29">
        <f t="shared" si="138"/>
        <v>-1.5300899045133687E-8</v>
      </c>
      <c r="EJ79" s="29">
        <f t="shared" si="139"/>
        <v>-1.5300899045133687E-8</v>
      </c>
      <c r="EL79" s="35"/>
      <c r="EM79" s="35"/>
      <c r="EN79" s="35"/>
      <c r="ET79" s="35"/>
      <c r="EU79" s="35"/>
      <c r="EV79" s="35"/>
    </row>
    <row r="80" spans="1:152" s="29" customFormat="1" ht="13.5" x14ac:dyDescent="0.3">
      <c r="N80" s="35">
        <v>1.22373E-6</v>
      </c>
      <c r="O80" s="35">
        <v>1.9758877719900001</v>
      </c>
      <c r="P80" s="35">
        <v>4.6658664459999999</v>
      </c>
      <c r="Q80" s="29">
        <f t="shared" si="96"/>
        <v>-5.6604144755510713E-7</v>
      </c>
      <c r="R80" s="29">
        <f t="shared" si="97"/>
        <v>-5.6604068019702255E-7</v>
      </c>
      <c r="S80" s="29">
        <f t="shared" si="98"/>
        <v>-5.6604068019968699E-7</v>
      </c>
      <c r="T80" s="29">
        <f t="shared" si="99"/>
        <v>-5.6604068019968699E-7</v>
      </c>
      <c r="V80" s="35">
        <v>2.1983E-7</v>
      </c>
      <c r="W80" s="35">
        <v>5.1443735257899998</v>
      </c>
      <c r="X80" s="35">
        <v>4.1927856940000003</v>
      </c>
      <c r="Y80" s="29">
        <f t="shared" si="100"/>
        <v>1.0540819210815222E-7</v>
      </c>
      <c r="Z80" s="29">
        <f t="shared" si="101"/>
        <v>1.0540806950131992E-7</v>
      </c>
      <c r="AA80" s="29">
        <f t="shared" si="102"/>
        <v>1.0540806950174568E-7</v>
      </c>
      <c r="AB80" s="29">
        <f t="shared" si="103"/>
        <v>1.0540806950174568E-7</v>
      </c>
      <c r="AD80" s="35">
        <v>4.6019999999999998E-8</v>
      </c>
      <c r="AE80" s="35">
        <v>6.1390857668100001</v>
      </c>
      <c r="AF80" s="35">
        <v>1155.3611574070001</v>
      </c>
      <c r="AG80" s="29">
        <f t="shared" si="104"/>
        <v>4.4824852217696724E-8</v>
      </c>
      <c r="AH80" s="29">
        <f t="shared" si="105"/>
        <v>4.4823026645312076E-8</v>
      </c>
      <c r="AI80" s="29">
        <f t="shared" si="106"/>
        <v>4.4823026651653633E-8</v>
      </c>
      <c r="AJ80" s="29">
        <f t="shared" si="107"/>
        <v>4.4823026651653633E-8</v>
      </c>
      <c r="AL80" s="35">
        <v>3.8799999999999998E-9</v>
      </c>
      <c r="AM80" s="35">
        <v>2.5758959416799998</v>
      </c>
      <c r="AN80" s="35">
        <v>508.35032409220003</v>
      </c>
      <c r="AO80" s="29">
        <f t="shared" si="108"/>
        <v>-6.3004733215099334E-10</v>
      </c>
      <c r="AP80" s="29">
        <f t="shared" si="109"/>
        <v>-6.3034234856429481E-10</v>
      </c>
      <c r="AQ80" s="29">
        <f t="shared" si="110"/>
        <v>-6.3034234753986409E-10</v>
      </c>
      <c r="AR80" s="29">
        <f t="shared" si="111"/>
        <v>-6.3034234753986409E-10</v>
      </c>
      <c r="AT80" s="35"/>
      <c r="AU80" s="35"/>
      <c r="AV80" s="35"/>
      <c r="BB80" s="35"/>
      <c r="BC80" s="35"/>
      <c r="BD80" s="35"/>
      <c r="BJ80" s="35">
        <v>8.706E-8</v>
      </c>
      <c r="BK80" s="35">
        <v>2.5814452860300001</v>
      </c>
      <c r="BL80" s="35">
        <v>1155.3611574070001</v>
      </c>
      <c r="BM80" s="29">
        <f t="shared" si="112"/>
        <v>-6.9598494128900022E-8</v>
      </c>
      <c r="BN80" s="29">
        <f t="shared" si="113"/>
        <v>-6.9589333127578877E-8</v>
      </c>
      <c r="BO80" s="29">
        <f t="shared" si="114"/>
        <v>-6.9589333159393726E-8</v>
      </c>
      <c r="BP80" s="29">
        <f t="shared" si="115"/>
        <v>-6.9589333159393726E-8</v>
      </c>
      <c r="BR80" s="35">
        <v>1.89E-8</v>
      </c>
      <c r="BS80" s="35">
        <v>0.41025631859</v>
      </c>
      <c r="BT80" s="35">
        <v>127.4717966068</v>
      </c>
      <c r="BU80" s="29">
        <f t="shared" si="116"/>
        <v>-1.4919806011857345E-8</v>
      </c>
      <c r="BV80" s="29">
        <f t="shared" si="117"/>
        <v>-1.4919581823043816E-8</v>
      </c>
      <c r="BW80" s="29">
        <f t="shared" si="118"/>
        <v>-1.4919581823822312E-8</v>
      </c>
      <c r="BX80" s="29">
        <f t="shared" si="119"/>
        <v>-1.4919581823822312E-8</v>
      </c>
      <c r="BZ80" s="35">
        <v>3.0899999999999999E-9</v>
      </c>
      <c r="CA80" s="35">
        <v>5.4492117595999998</v>
      </c>
      <c r="CB80" s="35">
        <v>543.91805909619995</v>
      </c>
      <c r="CC80" s="29">
        <f t="shared" si="120"/>
        <v>-4.5047144822219313E-10</v>
      </c>
      <c r="CD80" s="29">
        <f t="shared" si="121"/>
        <v>-4.5021939827735929E-10</v>
      </c>
      <c r="CE80" s="29">
        <f t="shared" si="122"/>
        <v>-4.5021939915260422E-10</v>
      </c>
      <c r="CF80" s="29">
        <f t="shared" si="123"/>
        <v>-4.5021939915260422E-10</v>
      </c>
      <c r="CH80" s="35"/>
      <c r="CI80" s="35"/>
      <c r="CJ80" s="35"/>
      <c r="CP80" s="35"/>
      <c r="CQ80" s="35"/>
      <c r="CR80" s="35"/>
      <c r="CX80" s="35"/>
      <c r="CY80" s="35"/>
      <c r="CZ80" s="35"/>
      <c r="DF80" s="35">
        <v>5.1719600000000004E-6</v>
      </c>
      <c r="DG80" s="35">
        <v>4.44310450526</v>
      </c>
      <c r="DH80" s="35">
        <v>2214.7430875962</v>
      </c>
      <c r="DI80" s="29">
        <f t="shared" si="124"/>
        <v>-4.7097755816278425E-6</v>
      </c>
      <c r="DJ80" s="29">
        <f t="shared" si="125"/>
        <v>-4.7090578451773304E-6</v>
      </c>
      <c r="DK80" s="29">
        <f t="shared" si="126"/>
        <v>-4.7090578476705592E-6</v>
      </c>
      <c r="DL80" s="29">
        <f t="shared" si="127"/>
        <v>-4.7090578476705592E-6</v>
      </c>
      <c r="DN80" s="35">
        <v>9.7986000000000009E-7</v>
      </c>
      <c r="DO80" s="35">
        <v>2.5608595618600001</v>
      </c>
      <c r="DP80" s="35">
        <v>191.20769491019999</v>
      </c>
      <c r="DQ80" s="29">
        <f t="shared" si="128"/>
        <v>7.9933285308562219E-7</v>
      </c>
      <c r="DR80" s="29">
        <f t="shared" si="129"/>
        <v>7.9931642625516147E-7</v>
      </c>
      <c r="DS80" s="29">
        <f t="shared" si="130"/>
        <v>7.9931642631220458E-7</v>
      </c>
      <c r="DT80" s="29">
        <f t="shared" si="131"/>
        <v>7.9931642631220458E-7</v>
      </c>
      <c r="DV80" s="35">
        <v>1.7692E-7</v>
      </c>
      <c r="DW80" s="35">
        <v>4.3114161238499999</v>
      </c>
      <c r="DX80" s="35">
        <v>1471.7530270636</v>
      </c>
      <c r="DY80" s="29">
        <f t="shared" si="132"/>
        <v>-1.7661362852201383E-7</v>
      </c>
      <c r="DZ80" s="29">
        <f t="shared" si="133"/>
        <v>-1.7661130229250878E-7</v>
      </c>
      <c r="EA80" s="29">
        <f t="shared" si="134"/>
        <v>-1.7661130230060178E-7</v>
      </c>
      <c r="EB80" s="29">
        <f t="shared" si="135"/>
        <v>-1.7661130230060178E-7</v>
      </c>
      <c r="ED80" s="35">
        <v>2.4500000000000001E-8</v>
      </c>
      <c r="EE80" s="35">
        <v>3.2211836113499999</v>
      </c>
      <c r="EF80" s="35">
        <v>319.5732633943</v>
      </c>
      <c r="EG80" s="29">
        <f t="shared" si="136"/>
        <v>-1.2965816655162863E-8</v>
      </c>
      <c r="EH80" s="29">
        <f t="shared" si="137"/>
        <v>-1.2964809619651043E-8</v>
      </c>
      <c r="EI80" s="29">
        <f t="shared" si="138"/>
        <v>-1.2964809623148042E-8</v>
      </c>
      <c r="EJ80" s="29">
        <f t="shared" si="139"/>
        <v>-1.2964809623148042E-8</v>
      </c>
      <c r="EL80" s="35"/>
      <c r="EM80" s="35"/>
      <c r="EN80" s="35"/>
      <c r="ET80" s="35"/>
      <c r="EU80" s="35"/>
      <c r="EV80" s="35"/>
    </row>
    <row r="81" spans="1:152" s="29" customFormat="1" ht="13.5" x14ac:dyDescent="0.3">
      <c r="A81" s="29" t="s">
        <v>213</v>
      </c>
      <c r="B81" s="29" t="s">
        <v>214</v>
      </c>
      <c r="C81" s="29" t="s">
        <v>215</v>
      </c>
      <c r="D81" s="29" t="s">
        <v>216</v>
      </c>
      <c r="E81" s="29" t="s">
        <v>217</v>
      </c>
      <c r="F81" s="29" t="s">
        <v>218</v>
      </c>
      <c r="N81" s="35">
        <v>1.1374699999999999E-6</v>
      </c>
      <c r="O81" s="35">
        <v>5.5942754471400002</v>
      </c>
      <c r="P81" s="35">
        <v>1059.3819301891999</v>
      </c>
      <c r="Q81" s="29">
        <f t="shared" si="96"/>
        <v>-7.8469779537361059E-7</v>
      </c>
      <c r="R81" s="29">
        <f t="shared" si="97"/>
        <v>-7.8483002199967987E-7</v>
      </c>
      <c r="S81" s="29">
        <f t="shared" si="98"/>
        <v>-7.8483002154056059E-7</v>
      </c>
      <c r="T81" s="29">
        <f t="shared" si="99"/>
        <v>-7.8483002154056059E-7</v>
      </c>
      <c r="V81" s="35">
        <v>2.223E-7</v>
      </c>
      <c r="W81" s="35">
        <v>1.96481952451</v>
      </c>
      <c r="X81" s="35">
        <v>203.7378678824</v>
      </c>
      <c r="Y81" s="29">
        <f t="shared" si="100"/>
        <v>1.1836877898999168E-7</v>
      </c>
      <c r="Z81" s="29">
        <f t="shared" si="101"/>
        <v>1.1836296770843453E-7</v>
      </c>
      <c r="AA81" s="29">
        <f t="shared" si="102"/>
        <v>1.1836296772861417E-7</v>
      </c>
      <c r="AB81" s="29">
        <f t="shared" si="103"/>
        <v>1.1836296772861417E-7</v>
      </c>
      <c r="AD81" s="35">
        <v>3.714E-8</v>
      </c>
      <c r="AE81" s="35">
        <v>0.40648076786999998</v>
      </c>
      <c r="AF81" s="35">
        <v>137.03302416240001</v>
      </c>
      <c r="AG81" s="29">
        <f t="shared" si="104"/>
        <v>-3.2423954516251637E-8</v>
      </c>
      <c r="AH81" s="29">
        <f t="shared" si="105"/>
        <v>-3.2423578270850118E-8</v>
      </c>
      <c r="AI81" s="29">
        <f t="shared" si="106"/>
        <v>-3.2423578272156647E-8</v>
      </c>
      <c r="AJ81" s="29">
        <f t="shared" si="107"/>
        <v>-3.2423578272156647E-8</v>
      </c>
      <c r="AL81" s="35">
        <v>4.2100000000000001E-9</v>
      </c>
      <c r="AM81" s="35">
        <v>4.0583652402399997</v>
      </c>
      <c r="AN81" s="35">
        <v>543.91805909619995</v>
      </c>
      <c r="AO81" s="29">
        <f t="shared" si="108"/>
        <v>3.9879195535483623E-9</v>
      </c>
      <c r="AP81" s="29">
        <f t="shared" si="109"/>
        <v>3.9880307892776248E-9</v>
      </c>
      <c r="AQ81" s="29">
        <f t="shared" si="110"/>
        <v>3.9880307888914075E-9</v>
      </c>
      <c r="AR81" s="29">
        <f t="shared" si="111"/>
        <v>3.9880307888914075E-9</v>
      </c>
      <c r="AT81" s="35"/>
      <c r="AU81" s="35"/>
      <c r="AV81" s="35"/>
      <c r="BB81" s="35"/>
      <c r="BC81" s="35"/>
      <c r="BD81" s="35"/>
      <c r="BJ81" s="35">
        <v>8.4699999999999997E-8</v>
      </c>
      <c r="BK81" s="35">
        <v>1.97890349826</v>
      </c>
      <c r="BL81" s="35">
        <v>625.67019231239999</v>
      </c>
      <c r="BM81" s="29">
        <f t="shared" si="112"/>
        <v>7.7151099077865001E-8</v>
      </c>
      <c r="BN81" s="29">
        <f t="shared" si="113"/>
        <v>7.7147783590567799E-8</v>
      </c>
      <c r="BO81" s="29">
        <f t="shared" si="114"/>
        <v>7.7147783602081915E-8</v>
      </c>
      <c r="BP81" s="29">
        <f t="shared" si="115"/>
        <v>7.7147783602081915E-8</v>
      </c>
      <c r="BR81" s="35">
        <v>1.5819999999999999E-8</v>
      </c>
      <c r="BS81" s="35">
        <v>5.6336083237199999</v>
      </c>
      <c r="BT81" s="35">
        <v>214.26230328450001</v>
      </c>
      <c r="BU81" s="29">
        <f t="shared" si="116"/>
        <v>-1.5060387581919987E-8</v>
      </c>
      <c r="BV81" s="29">
        <f t="shared" si="117"/>
        <v>-1.5060230269917681E-8</v>
      </c>
      <c r="BW81" s="29">
        <f t="shared" si="118"/>
        <v>-1.5060230270463971E-8</v>
      </c>
      <c r="BX81" s="29">
        <f t="shared" si="119"/>
        <v>-1.5060230270463971E-8</v>
      </c>
      <c r="BZ81" s="35">
        <v>2.3699999999999999E-9</v>
      </c>
      <c r="CA81" s="35">
        <v>1.27761853769</v>
      </c>
      <c r="CB81" s="35">
        <v>231.45834270270001</v>
      </c>
      <c r="CC81" s="29">
        <f t="shared" si="120"/>
        <v>7.5575499403321531E-10</v>
      </c>
      <c r="CD81" s="29">
        <f t="shared" si="121"/>
        <v>7.5567618166908417E-10</v>
      </c>
      <c r="CE81" s="29">
        <f t="shared" si="122"/>
        <v>7.5567618194275781E-10</v>
      </c>
      <c r="CF81" s="29">
        <f t="shared" si="123"/>
        <v>7.5567618194275781E-10</v>
      </c>
      <c r="CH81" s="35"/>
      <c r="CI81" s="35"/>
      <c r="CJ81" s="35"/>
      <c r="CP81" s="35"/>
      <c r="CQ81" s="35"/>
      <c r="CR81" s="35"/>
      <c r="CX81" s="35"/>
      <c r="CY81" s="35"/>
      <c r="CZ81" s="35"/>
      <c r="DF81" s="35">
        <v>4.5284800000000002E-6</v>
      </c>
      <c r="DG81" s="35">
        <v>3.0034911719799999</v>
      </c>
      <c r="DH81" s="35">
        <v>302.16477565500003</v>
      </c>
      <c r="DI81" s="29">
        <f t="shared" si="124"/>
        <v>-2.5906058516772766E-7</v>
      </c>
      <c r="DJ81" s="29">
        <f t="shared" si="125"/>
        <v>-2.5885350342534185E-7</v>
      </c>
      <c r="DK81" s="29">
        <f t="shared" si="126"/>
        <v>-2.5885350414443354E-7</v>
      </c>
      <c r="DL81" s="29">
        <f t="shared" si="127"/>
        <v>-2.5885350414443354E-7</v>
      </c>
      <c r="DN81" s="35">
        <v>9.7389000000000005E-7</v>
      </c>
      <c r="DO81" s="35">
        <v>3.2624586506300002</v>
      </c>
      <c r="DP81" s="35">
        <v>831.85574074960005</v>
      </c>
      <c r="DQ81" s="29">
        <f t="shared" si="128"/>
        <v>-4.71505069716661E-7</v>
      </c>
      <c r="DR81" s="29">
        <f t="shared" si="129"/>
        <v>-4.7161251842830909E-7</v>
      </c>
      <c r="DS81" s="29">
        <f t="shared" si="130"/>
        <v>-4.7161251805521241E-7</v>
      </c>
      <c r="DT81" s="29">
        <f t="shared" si="131"/>
        <v>-4.7161251805521241E-7</v>
      </c>
      <c r="DV81" s="35">
        <v>1.3458E-7</v>
      </c>
      <c r="DW81" s="35">
        <v>0.32327889680999999</v>
      </c>
      <c r="DX81" s="35">
        <v>295.05122865419997</v>
      </c>
      <c r="DY81" s="29">
        <f t="shared" si="132"/>
        <v>5.2789593625857799E-8</v>
      </c>
      <c r="DZ81" s="29">
        <f t="shared" si="133"/>
        <v>5.2784056822884418E-8</v>
      </c>
      <c r="EA81" s="29">
        <f t="shared" si="134"/>
        <v>5.2784056842111007E-8</v>
      </c>
      <c r="EB81" s="29">
        <f t="shared" si="135"/>
        <v>5.2784056842111007E-8</v>
      </c>
      <c r="ED81" s="35">
        <v>2.585E-8</v>
      </c>
      <c r="EE81" s="35">
        <v>2.3134641545400001</v>
      </c>
      <c r="EF81" s="35">
        <v>543.91805909619995</v>
      </c>
      <c r="EG81" s="29">
        <f t="shared" si="136"/>
        <v>3.9179221593076984E-9</v>
      </c>
      <c r="EH81" s="29">
        <f t="shared" si="137"/>
        <v>3.9158154377785976E-9</v>
      </c>
      <c r="EI81" s="29">
        <f t="shared" si="138"/>
        <v>3.9158154450941572E-9</v>
      </c>
      <c r="EJ81" s="29">
        <f t="shared" si="139"/>
        <v>3.9158154450941572E-9</v>
      </c>
      <c r="EL81" s="35"/>
      <c r="EM81" s="35"/>
      <c r="EN81" s="35"/>
      <c r="ET81" s="35"/>
      <c r="EU81" s="35"/>
      <c r="EV81" s="35"/>
    </row>
    <row r="82" spans="1:152" s="29" customFormat="1" ht="13.5" x14ac:dyDescent="0.3">
      <c r="A82" s="29">
        <f>SUM(DK1:DK1205)</f>
        <v>10.02249498725152</v>
      </c>
      <c r="B82" s="29">
        <f>SUM(DS1:DS639)</f>
        <v>-5.4683880868202604E-2</v>
      </c>
      <c r="C82" s="29">
        <f>SUM(EA1:EA342)</f>
        <v>-1.1067456929493814E-3</v>
      </c>
      <c r="D82" s="29">
        <f>SUM(EI1:EI157)</f>
        <v>2.5036603700817096E-4</v>
      </c>
      <c r="E82" s="29">
        <f>SUM(EQ1:EQ64)</f>
        <v>-6.464988240471852E-6</v>
      </c>
      <c r="F82" s="29">
        <f>SUM(EY1:EY28)</f>
        <v>-8.3248130649150678E-7</v>
      </c>
      <c r="N82" s="35">
        <v>1.02702E-6</v>
      </c>
      <c r="O82" s="35">
        <v>1.1974812405799999</v>
      </c>
      <c r="P82" s="35">
        <v>1685.0521225016</v>
      </c>
      <c r="Q82" s="29">
        <f t="shared" si="96"/>
        <v>-9.8366812894398646E-7</v>
      </c>
      <c r="R82" s="29">
        <f t="shared" si="97"/>
        <v>-9.8374350988204481E-7</v>
      </c>
      <c r="S82" s="29">
        <f t="shared" si="98"/>
        <v>-9.8374350962039887E-7</v>
      </c>
      <c r="T82" s="29">
        <f t="shared" si="99"/>
        <v>-9.8374350962039887E-7</v>
      </c>
      <c r="V82" s="35">
        <v>2.0823999999999999E-7</v>
      </c>
      <c r="W82" s="35">
        <v>6.1604809592300001</v>
      </c>
      <c r="X82" s="35">
        <v>860.30992875280003</v>
      </c>
      <c r="Y82" s="29">
        <f t="shared" si="100"/>
        <v>5.8909329104126644E-8</v>
      </c>
      <c r="Z82" s="29">
        <f t="shared" si="101"/>
        <v>5.8935375935229381E-8</v>
      </c>
      <c r="AA82" s="29">
        <f t="shared" si="102"/>
        <v>5.8935375844784083E-8</v>
      </c>
      <c r="AB82" s="29">
        <f t="shared" si="103"/>
        <v>5.8935375844784083E-8</v>
      </c>
      <c r="AD82" s="35">
        <v>3.407E-8</v>
      </c>
      <c r="AE82" s="35">
        <v>4.2851446101499997</v>
      </c>
      <c r="AF82" s="35">
        <v>99.911380480899993</v>
      </c>
      <c r="AG82" s="29">
        <f t="shared" si="104"/>
        <v>3.169876811791231E-8</v>
      </c>
      <c r="AH82" s="29">
        <f t="shared" si="105"/>
        <v>3.1698578980721609E-8</v>
      </c>
      <c r="AI82" s="29">
        <f t="shared" si="106"/>
        <v>3.1698578981378384E-8</v>
      </c>
      <c r="AJ82" s="29">
        <f t="shared" si="107"/>
        <v>3.1698578981378384E-8</v>
      </c>
      <c r="AL82" s="35">
        <v>3.7499999999999997E-9</v>
      </c>
      <c r="AM82" s="35">
        <v>1.22747948298</v>
      </c>
      <c r="AN82" s="35">
        <v>2324.9494088155998</v>
      </c>
      <c r="AO82" s="29">
        <f t="shared" si="108"/>
        <v>1.0393737113354325E-9</v>
      </c>
      <c r="AP82" s="29">
        <f t="shared" si="109"/>
        <v>1.0406434734575459E-9</v>
      </c>
      <c r="AQ82" s="29">
        <f t="shared" si="110"/>
        <v>1.0406434690485818E-9</v>
      </c>
      <c r="AR82" s="29">
        <f t="shared" si="111"/>
        <v>1.0406434690485818E-9</v>
      </c>
      <c r="AT82" s="35"/>
      <c r="AU82" s="35"/>
      <c r="AV82" s="35"/>
      <c r="BB82" s="35"/>
      <c r="BC82" s="35"/>
      <c r="BD82" s="35"/>
      <c r="BJ82" s="35">
        <v>8.5179999999999999E-8</v>
      </c>
      <c r="BK82" s="35">
        <v>4.5164964857800003</v>
      </c>
      <c r="BL82" s="35">
        <v>3.1813937377000001</v>
      </c>
      <c r="BM82" s="29">
        <f t="shared" si="112"/>
        <v>-1.2242171393608357E-8</v>
      </c>
      <c r="BN82" s="29">
        <f t="shared" si="113"/>
        <v>-1.224221204538069E-8</v>
      </c>
      <c r="BO82" s="29">
        <f t="shared" si="114"/>
        <v>-1.2242212045239559E-8</v>
      </c>
      <c r="BP82" s="29">
        <f t="shared" si="115"/>
        <v>-1.2242212045239559E-8</v>
      </c>
      <c r="BR82" s="35">
        <v>1.92E-8</v>
      </c>
      <c r="BS82" s="35">
        <v>3.7793590150399998</v>
      </c>
      <c r="BT82" s="35">
        <v>350.33211960040001</v>
      </c>
      <c r="BU82" s="29">
        <f t="shared" si="116"/>
        <v>-1.9180874095916536E-8</v>
      </c>
      <c r="BV82" s="29">
        <f t="shared" si="117"/>
        <v>-1.9180919568213873E-8</v>
      </c>
      <c r="BW82" s="29">
        <f t="shared" si="118"/>
        <v>-1.918091956805607E-8</v>
      </c>
      <c r="BX82" s="29">
        <f t="shared" si="119"/>
        <v>-1.918091956805607E-8</v>
      </c>
      <c r="BZ82" s="35">
        <v>2.88E-9</v>
      </c>
      <c r="CA82" s="35">
        <v>1.3244999523900001</v>
      </c>
      <c r="CB82" s="35">
        <v>203.7378678824</v>
      </c>
      <c r="CC82" s="29">
        <f t="shared" si="120"/>
        <v>-2.2670890019785873E-10</v>
      </c>
      <c r="CD82" s="29">
        <f t="shared" si="121"/>
        <v>-2.2679756897489341E-10</v>
      </c>
      <c r="CE82" s="29">
        <f t="shared" si="122"/>
        <v>-2.2679756866699499E-10</v>
      </c>
      <c r="CF82" s="29">
        <f t="shared" si="123"/>
        <v>-2.2679756866699499E-10</v>
      </c>
      <c r="CH82" s="35"/>
      <c r="CI82" s="35"/>
      <c r="CJ82" s="35"/>
      <c r="CP82" s="35"/>
      <c r="CQ82" s="35"/>
      <c r="CR82" s="35"/>
      <c r="CX82" s="35"/>
      <c r="CY82" s="35"/>
      <c r="CZ82" s="35"/>
      <c r="DF82" s="35">
        <v>4.9434E-6</v>
      </c>
      <c r="DG82" s="35">
        <v>2.2862667507399999</v>
      </c>
      <c r="DH82" s="35">
        <v>278.51946644970002</v>
      </c>
      <c r="DI82" s="29">
        <f t="shared" si="124"/>
        <v>4.2732613887768973E-6</v>
      </c>
      <c r="DJ82" s="29">
        <f t="shared" si="125"/>
        <v>4.2733663105659989E-6</v>
      </c>
      <c r="DK82" s="29">
        <f t="shared" si="126"/>
        <v>4.2733663102016773E-6</v>
      </c>
      <c r="DL82" s="29">
        <f t="shared" si="127"/>
        <v>4.2733663102016773E-6</v>
      </c>
      <c r="DN82" s="35">
        <v>7.2226999999999997E-7</v>
      </c>
      <c r="DO82" s="35">
        <v>4.3798463038</v>
      </c>
      <c r="DP82" s="35">
        <v>860.30992875280003</v>
      </c>
      <c r="DQ82" s="29">
        <f t="shared" si="128"/>
        <v>6.3500947697903639E-7</v>
      </c>
      <c r="DR82" s="29">
        <f t="shared" si="129"/>
        <v>6.3496459133200795E-7</v>
      </c>
      <c r="DS82" s="29">
        <f t="shared" si="130"/>
        <v>6.3496459148789124E-7</v>
      </c>
      <c r="DT82" s="29">
        <f t="shared" si="131"/>
        <v>6.3496459148789124E-7</v>
      </c>
      <c r="DV82" s="35">
        <v>1.2585999999999999E-7</v>
      </c>
      <c r="DW82" s="35">
        <v>3.1379457688699999</v>
      </c>
      <c r="DX82" s="35">
        <v>74.781598567299994</v>
      </c>
      <c r="DY82" s="29">
        <f t="shared" si="132"/>
        <v>-4.4319366780363797E-8</v>
      </c>
      <c r="DZ82" s="29">
        <f t="shared" si="133"/>
        <v>-4.4320702117940379E-8</v>
      </c>
      <c r="EA82" s="29">
        <f t="shared" si="134"/>
        <v>-4.4320702113303463E-8</v>
      </c>
      <c r="EB82" s="29">
        <f t="shared" si="135"/>
        <v>-4.4320702113303463E-8</v>
      </c>
      <c r="ED82" s="35">
        <v>2.3240000000000002E-8</v>
      </c>
      <c r="EE82" s="35">
        <v>5.8750071550299996</v>
      </c>
      <c r="EF82" s="35">
        <v>721.64941953020002</v>
      </c>
      <c r="EG82" s="29">
        <f t="shared" si="136"/>
        <v>7.2487723171820752E-9</v>
      </c>
      <c r="EH82" s="29">
        <f t="shared" si="137"/>
        <v>7.2463568469147317E-9</v>
      </c>
      <c r="EI82" s="29">
        <f t="shared" si="138"/>
        <v>7.2463568553024838E-9</v>
      </c>
      <c r="EJ82" s="29">
        <f t="shared" si="139"/>
        <v>7.2463568553024838E-9</v>
      </c>
      <c r="EL82" s="35"/>
      <c r="EM82" s="35"/>
      <c r="EN82" s="35"/>
      <c r="ET82" s="35"/>
      <c r="EU82" s="35"/>
      <c r="EV82" s="35"/>
    </row>
    <row r="83" spans="1:152" s="29" customFormat="1" ht="13.5" x14ac:dyDescent="0.3">
      <c r="N83" s="35">
        <v>1.18156E-6</v>
      </c>
      <c r="O83" s="35">
        <v>5.3407293390000001</v>
      </c>
      <c r="P83" s="35">
        <v>554.0699874828</v>
      </c>
      <c r="Q83" s="29">
        <f t="shared" si="96"/>
        <v>-2.3787610499241288E-7</v>
      </c>
      <c r="R83" s="29">
        <f t="shared" si="97"/>
        <v>-2.3777889826327912E-7</v>
      </c>
      <c r="S83" s="29">
        <f t="shared" si="98"/>
        <v>-2.3777889860082625E-7</v>
      </c>
      <c r="T83" s="29">
        <f t="shared" si="99"/>
        <v>-2.3777889860082625E-7</v>
      </c>
      <c r="V83" s="35">
        <v>2.1689999999999999E-7</v>
      </c>
      <c r="W83" s="35">
        <v>2.6757876886199998</v>
      </c>
      <c r="X83" s="35">
        <v>942.06206196899996</v>
      </c>
      <c r="Y83" s="29">
        <f t="shared" si="100"/>
        <v>1.3938238727565724E-7</v>
      </c>
      <c r="Z83" s="29">
        <f t="shared" si="101"/>
        <v>1.3935865389243943E-7</v>
      </c>
      <c r="AA83" s="29">
        <f t="shared" si="102"/>
        <v>1.3935865397485708E-7</v>
      </c>
      <c r="AB83" s="29">
        <f t="shared" si="103"/>
        <v>1.3935865397485708E-7</v>
      </c>
      <c r="AD83" s="35">
        <v>3.5789999999999998E-8</v>
      </c>
      <c r="AE83" s="35">
        <v>0.20402442076999999</v>
      </c>
      <c r="AF83" s="35">
        <v>1272.6810256271999</v>
      </c>
      <c r="AG83" s="29">
        <f t="shared" si="104"/>
        <v>-1.5709843679588221E-8</v>
      </c>
      <c r="AH83" s="29">
        <f t="shared" si="105"/>
        <v>-1.5703639515270233E-8</v>
      </c>
      <c r="AI83" s="29">
        <f t="shared" si="106"/>
        <v>-1.5703639536814999E-8</v>
      </c>
      <c r="AJ83" s="29">
        <f t="shared" si="107"/>
        <v>-1.5703639536814999E-8</v>
      </c>
      <c r="AL83" s="35">
        <v>3.4699999999999998E-9</v>
      </c>
      <c r="AM83" s="35">
        <v>0.59237194522000003</v>
      </c>
      <c r="AN83" s="35">
        <v>22.091400527800001</v>
      </c>
      <c r="AO83" s="29">
        <f t="shared" si="108"/>
        <v>2.0151134988589738E-9</v>
      </c>
      <c r="AP83" s="29">
        <f t="shared" si="109"/>
        <v>2.0151229587657728E-9</v>
      </c>
      <c r="AQ83" s="29">
        <f t="shared" si="110"/>
        <v>2.0151229587329238E-9</v>
      </c>
      <c r="AR83" s="29">
        <f t="shared" si="111"/>
        <v>2.0151229587329238E-9</v>
      </c>
      <c r="AT83" s="35"/>
      <c r="AU83" s="35"/>
      <c r="AV83" s="35"/>
      <c r="BB83" s="35"/>
      <c r="BC83" s="35"/>
      <c r="BD83" s="35"/>
      <c r="BJ83" s="35">
        <v>7.4390000000000006E-8</v>
      </c>
      <c r="BK83" s="35">
        <v>4.9259732144199999</v>
      </c>
      <c r="BL83" s="35">
        <v>212.77783057619999</v>
      </c>
      <c r="BM83" s="29">
        <f t="shared" si="112"/>
        <v>-3.747219536197894E-8</v>
      </c>
      <c r="BN83" s="29">
        <f t="shared" si="113"/>
        <v>-3.7470122612457261E-8</v>
      </c>
      <c r="BO83" s="29">
        <f t="shared" si="114"/>
        <v>-3.7470122619654903E-8</v>
      </c>
      <c r="BP83" s="29">
        <f t="shared" si="115"/>
        <v>-3.7470122619654903E-8</v>
      </c>
      <c r="BR83" s="35">
        <v>1.7859999999999999E-8</v>
      </c>
      <c r="BS83" s="35">
        <v>5.7864447732600004</v>
      </c>
      <c r="BT83" s="35">
        <v>635.96513305090002</v>
      </c>
      <c r="BU83" s="29">
        <f t="shared" si="116"/>
        <v>-1.6395679031517537E-8</v>
      </c>
      <c r="BV83" s="29">
        <f t="shared" si="117"/>
        <v>-1.6396361725434601E-8</v>
      </c>
      <c r="BW83" s="29">
        <f t="shared" si="118"/>
        <v>-1.6396361723064245E-8</v>
      </c>
      <c r="BX83" s="29">
        <f t="shared" si="119"/>
        <v>-1.6396361723064245E-8</v>
      </c>
      <c r="BZ83" s="35">
        <v>2.2900000000000002E-9</v>
      </c>
      <c r="CA83" s="35">
        <v>4.1974876596600001</v>
      </c>
      <c r="CB83" s="35">
        <v>1265.5674786264001</v>
      </c>
      <c r="CC83" s="29">
        <f t="shared" si="120"/>
        <v>2.1266088986414547E-9</v>
      </c>
      <c r="CD83" s="29">
        <f t="shared" si="121"/>
        <v>2.1264458921090925E-9</v>
      </c>
      <c r="CE83" s="29">
        <f t="shared" si="122"/>
        <v>2.1264458926752629E-9</v>
      </c>
      <c r="CF83" s="29">
        <f t="shared" si="123"/>
        <v>2.1264458926752629E-9</v>
      </c>
      <c r="CH83" s="35"/>
      <c r="CI83" s="35"/>
      <c r="CJ83" s="35"/>
      <c r="CP83" s="35"/>
      <c r="CQ83" s="35"/>
      <c r="CR83" s="35"/>
      <c r="CX83" s="35"/>
      <c r="CY83" s="35"/>
      <c r="CZ83" s="35"/>
      <c r="DF83" s="35">
        <v>4.8982500000000001E-6</v>
      </c>
      <c r="DG83" s="35">
        <v>5.8063142038300004</v>
      </c>
      <c r="DH83" s="35">
        <v>191.20769491019999</v>
      </c>
      <c r="DI83" s="29">
        <f t="shared" si="124"/>
        <v>-4.2679962252980986E-6</v>
      </c>
      <c r="DJ83" s="29">
        <f t="shared" si="125"/>
        <v>-4.267926558349442E-6</v>
      </c>
      <c r="DK83" s="29">
        <f t="shared" si="126"/>
        <v>-4.2679265585913639E-6</v>
      </c>
      <c r="DL83" s="29">
        <f t="shared" si="127"/>
        <v>-4.2679265585913639E-6</v>
      </c>
      <c r="DN83" s="35">
        <v>7.0638999999999996E-7</v>
      </c>
      <c r="DO83" s="35">
        <v>0.73191513919999995</v>
      </c>
      <c r="DP83" s="35">
        <v>437.64389113990001</v>
      </c>
      <c r="DQ83" s="29">
        <f t="shared" si="128"/>
        <v>9.8186472521324379E-9</v>
      </c>
      <c r="DR83" s="29">
        <f t="shared" si="129"/>
        <v>9.865504849397919E-9</v>
      </c>
      <c r="DS83" s="29">
        <f t="shared" si="130"/>
        <v>9.8655046866862151E-9</v>
      </c>
      <c r="DT83" s="29">
        <f t="shared" si="131"/>
        <v>9.8655046866862151E-9</v>
      </c>
      <c r="DV83" s="35">
        <v>1.2023000000000001E-7</v>
      </c>
      <c r="DW83" s="35">
        <v>2.3291779774100001</v>
      </c>
      <c r="DX83" s="35">
        <v>210.85141488319999</v>
      </c>
      <c r="DY83" s="29">
        <f t="shared" si="132"/>
        <v>1.0377291488561153E-7</v>
      </c>
      <c r="DZ83" s="29">
        <f t="shared" si="133"/>
        <v>1.0377097423016972E-7</v>
      </c>
      <c r="EA83" s="29">
        <f t="shared" si="134"/>
        <v>1.0377097423690876E-7</v>
      </c>
      <c r="EB83" s="29">
        <f t="shared" si="135"/>
        <v>1.0377097423690876E-7</v>
      </c>
      <c r="ED83" s="35">
        <v>1.99E-8</v>
      </c>
      <c r="EE83" s="35">
        <v>0.51565577383000005</v>
      </c>
      <c r="EF83" s="35">
        <v>416.30325013750002</v>
      </c>
      <c r="EG83" s="29">
        <f t="shared" si="136"/>
        <v>1.0851888023903649E-8</v>
      </c>
      <c r="EH83" s="29">
        <f t="shared" si="137"/>
        <v>1.0852940646096486E-8</v>
      </c>
      <c r="EI83" s="29">
        <f t="shared" si="138"/>
        <v>1.085294064244138E-8</v>
      </c>
      <c r="EJ83" s="29">
        <f t="shared" si="139"/>
        <v>1.085294064244138E-8</v>
      </c>
      <c r="EL83" s="35"/>
      <c r="EM83" s="35"/>
      <c r="EN83" s="35"/>
      <c r="ET83" s="40"/>
      <c r="EU83" s="40"/>
      <c r="EV83" s="40"/>
    </row>
    <row r="84" spans="1:152" s="29" customFormat="1" ht="13.5" x14ac:dyDescent="0.3">
      <c r="A84" s="37" t="s">
        <v>219</v>
      </c>
      <c r="B84" s="37" t="s">
        <v>220</v>
      </c>
      <c r="C84" s="37" t="s">
        <v>221</v>
      </c>
      <c r="D84" s="37" t="s">
        <v>222</v>
      </c>
      <c r="E84" s="37" t="s">
        <v>223</v>
      </c>
      <c r="F84" s="37" t="s">
        <v>224</v>
      </c>
      <c r="N84" s="35">
        <v>1.09275E-6</v>
      </c>
      <c r="O84" s="35">
        <v>3.4381271568599998</v>
      </c>
      <c r="P84" s="35">
        <v>536.80451209540001</v>
      </c>
      <c r="Q84" s="29">
        <f t="shared" si="96"/>
        <v>1.0023924232629005E-6</v>
      </c>
      <c r="R84" s="29">
        <f t="shared" si="97"/>
        <v>1.0023570151577662E-6</v>
      </c>
      <c r="S84" s="29">
        <f t="shared" si="98"/>
        <v>1.002357015280731E-6</v>
      </c>
      <c r="T84" s="29">
        <f t="shared" si="99"/>
        <v>1.002357015280731E-6</v>
      </c>
      <c r="V84" s="35">
        <v>2.2552E-7</v>
      </c>
      <c r="W84" s="35">
        <v>5.8857912299999997</v>
      </c>
      <c r="X84" s="35">
        <v>210.85141488319999</v>
      </c>
      <c r="Y84" s="29">
        <f t="shared" si="100"/>
        <v>-2.2404690476280816E-7</v>
      </c>
      <c r="Z84" s="29">
        <f t="shared" si="101"/>
        <v>-2.2404608212952023E-7</v>
      </c>
      <c r="AA84" s="29">
        <f t="shared" si="102"/>
        <v>-2.2404608213237719E-7</v>
      </c>
      <c r="AB84" s="29">
        <f t="shared" si="103"/>
        <v>-2.2404608213237719E-7</v>
      </c>
      <c r="AD84" s="35">
        <v>3.9459999999999997E-8</v>
      </c>
      <c r="AE84" s="35">
        <v>0.36500928968000002</v>
      </c>
      <c r="AF84" s="35">
        <v>12.530172972200001</v>
      </c>
      <c r="AG84" s="29">
        <f t="shared" si="104"/>
        <v>3.3252826269992517E-8</v>
      </c>
      <c r="AH84" s="29">
        <f t="shared" si="105"/>
        <v>3.3252866622046336E-8</v>
      </c>
      <c r="AI84" s="29">
        <f t="shared" si="106"/>
        <v>3.3252866621906218E-8</v>
      </c>
      <c r="AJ84" s="29">
        <f t="shared" si="107"/>
        <v>3.3252866621906218E-8</v>
      </c>
      <c r="AL84" s="35">
        <v>4.3299999999999997E-9</v>
      </c>
      <c r="AM84" s="35">
        <v>1.69090148012</v>
      </c>
      <c r="AN84" s="35">
        <v>1155.3611574070001</v>
      </c>
      <c r="AO84" s="29">
        <f t="shared" si="108"/>
        <v>-1.5499939015545958E-10</v>
      </c>
      <c r="AP84" s="29">
        <f t="shared" si="109"/>
        <v>-1.5424153650173238E-10</v>
      </c>
      <c r="AQ84" s="29">
        <f t="shared" si="110"/>
        <v>-1.5424153913335055E-10</v>
      </c>
      <c r="AR84" s="29">
        <f t="shared" si="111"/>
        <v>-1.5424153913335055E-10</v>
      </c>
      <c r="AT84" s="35"/>
      <c r="AU84" s="35"/>
      <c r="AV84" s="35"/>
      <c r="BB84" s="35"/>
      <c r="BC84" s="35"/>
      <c r="BD84" s="35"/>
      <c r="BJ84" s="35">
        <v>7.4089999999999997E-8</v>
      </c>
      <c r="BK84" s="35">
        <v>2.0350667910400002</v>
      </c>
      <c r="BL84" s="35">
        <v>288.08069400530002</v>
      </c>
      <c r="BM84" s="29">
        <f t="shared" si="112"/>
        <v>6.7318748180908497E-8</v>
      </c>
      <c r="BN84" s="29">
        <f t="shared" si="113"/>
        <v>6.7320099391081198E-8</v>
      </c>
      <c r="BO84" s="29">
        <f t="shared" si="114"/>
        <v>6.7320099386389403E-8</v>
      </c>
      <c r="BP84" s="29">
        <f t="shared" si="115"/>
        <v>6.7320099386389403E-8</v>
      </c>
      <c r="BR84" s="35">
        <v>1.4970000000000001E-8</v>
      </c>
      <c r="BS84" s="35">
        <v>3.1302689320999999</v>
      </c>
      <c r="BT84" s="35">
        <v>703.63318461740005</v>
      </c>
      <c r="BU84" s="29">
        <f t="shared" si="116"/>
        <v>-6.1238312605690537E-9</v>
      </c>
      <c r="BV84" s="29">
        <f t="shared" si="117"/>
        <v>-6.1223742295450695E-9</v>
      </c>
      <c r="BW84" s="29">
        <f t="shared" si="118"/>
        <v>-6.1223742346046976E-9</v>
      </c>
      <c r="BX84" s="29">
        <f t="shared" si="119"/>
        <v>-6.1223742346046976E-9</v>
      </c>
      <c r="BZ84" s="35">
        <v>2.3800000000000001E-9</v>
      </c>
      <c r="CA84" s="35">
        <v>4.02925601887</v>
      </c>
      <c r="CB84" s="35">
        <v>643.07868005169996</v>
      </c>
      <c r="CC84" s="29">
        <f t="shared" si="120"/>
        <v>-7.8675268003357551E-10</v>
      </c>
      <c r="CD84" s="29">
        <f t="shared" si="121"/>
        <v>-7.8653371389633962E-10</v>
      </c>
      <c r="CE84" s="29">
        <f t="shared" si="122"/>
        <v>-7.8653371465671041E-10</v>
      </c>
      <c r="CF84" s="29">
        <f t="shared" si="123"/>
        <v>-7.8653371465671041E-10</v>
      </c>
      <c r="CH84" s="35"/>
      <c r="CI84" s="35"/>
      <c r="CJ84" s="35"/>
      <c r="CP84" s="35"/>
      <c r="CQ84" s="35"/>
      <c r="CR84" s="35"/>
      <c r="CX84" s="35"/>
      <c r="CY84" s="35"/>
      <c r="CZ84" s="35"/>
      <c r="DF84" s="35">
        <v>4.2745899999999998E-6</v>
      </c>
      <c r="DG84" s="35">
        <v>5.7413443719999999E-2</v>
      </c>
      <c r="DH84" s="35">
        <v>284.1485407422</v>
      </c>
      <c r="DI84" s="29">
        <f t="shared" si="124"/>
        <v>-1.7035997120782694E-7</v>
      </c>
      <c r="DJ84" s="29">
        <f t="shared" si="125"/>
        <v>-1.7054394294215096E-7</v>
      </c>
      <c r="DK84" s="29">
        <f t="shared" si="126"/>
        <v>-1.7054394230331665E-7</v>
      </c>
      <c r="DL84" s="29">
        <f t="shared" si="127"/>
        <v>-1.7054394230331665E-7</v>
      </c>
      <c r="DN84" s="35">
        <v>7.0447000000000001E-7</v>
      </c>
      <c r="DO84" s="35">
        <v>0.87698401732999998</v>
      </c>
      <c r="DP84" s="35">
        <v>423.41679713830001</v>
      </c>
      <c r="DQ84" s="29">
        <f t="shared" si="128"/>
        <v>7.0263964732634757E-8</v>
      </c>
      <c r="DR84" s="29">
        <f t="shared" si="129"/>
        <v>7.030895462238131E-8</v>
      </c>
      <c r="DS84" s="29">
        <f t="shared" si="130"/>
        <v>7.0308954466155824E-8</v>
      </c>
      <c r="DT84" s="29">
        <f t="shared" si="131"/>
        <v>7.0308954466155824E-8</v>
      </c>
      <c r="DV84" s="35">
        <v>1.512E-7</v>
      </c>
      <c r="DW84" s="35">
        <v>3.5955842427800002</v>
      </c>
      <c r="DX84" s="35">
        <v>265.98929347749998</v>
      </c>
      <c r="DY84" s="29">
        <f t="shared" si="132"/>
        <v>-9.3341212969679579E-9</v>
      </c>
      <c r="DZ84" s="29">
        <f t="shared" si="133"/>
        <v>-9.3280365277457215E-9</v>
      </c>
      <c r="EA84" s="29">
        <f t="shared" si="134"/>
        <v>-9.3280365488748757E-9</v>
      </c>
      <c r="EB84" s="29">
        <f t="shared" si="135"/>
        <v>-9.3280365488748757E-9</v>
      </c>
      <c r="ED84" s="35">
        <v>2.4900000000000001E-8</v>
      </c>
      <c r="EE84" s="35">
        <v>4.2401780002100002</v>
      </c>
      <c r="EF84" s="35">
        <v>1059.3819301891999</v>
      </c>
      <c r="EG84" s="29">
        <f t="shared" si="136"/>
        <v>-2.1297830010965396E-8</v>
      </c>
      <c r="EH84" s="29">
        <f t="shared" si="137"/>
        <v>-2.1295758153966095E-8</v>
      </c>
      <c r="EI84" s="29">
        <f t="shared" si="138"/>
        <v>-2.1295758161161531E-8</v>
      </c>
      <c r="EJ84" s="29">
        <f t="shared" si="139"/>
        <v>-2.1295758161161531E-8</v>
      </c>
      <c r="EL84" s="35"/>
      <c r="EM84" s="35"/>
      <c r="EN84" s="35"/>
      <c r="ET84" s="35"/>
      <c r="EU84" s="35"/>
      <c r="EV84" s="35"/>
    </row>
    <row r="85" spans="1:152" s="29" customFormat="1" ht="13.5" x14ac:dyDescent="0.3">
      <c r="A85" s="29">
        <f>((((F76*C73+E76)*C73+D76)*C73+C76)*C73+B76)*C73 + A76</f>
        <v>4.3830441360856911</v>
      </c>
      <c r="B85" s="29">
        <f>DEGREES(A85)</f>
        <v>251.12993041727415</v>
      </c>
      <c r="C85" s="29">
        <f>((((F79*C73+E79)*C73+D79)*C73+C79)*C73+B79)*C73 + A79</f>
        <v>2.9404603648370848E-2</v>
      </c>
      <c r="D85" s="29">
        <f>DEGREES(C85)</f>
        <v>1.6847596873066322</v>
      </c>
      <c r="E85" s="29">
        <f>((((F82*C73+E82)*C73+D82)*C73+C82)*C73+B82)*C73 + A82</f>
        <v>10.021606534787878</v>
      </c>
      <c r="F85" s="29">
        <f>SQRT(D89*D89+E89*E89+F89*F89)</f>
        <v>9.586377180269924</v>
      </c>
      <c r="N85" s="35">
        <v>1.1039900000000001E-6</v>
      </c>
      <c r="O85" s="35">
        <v>0.1660402409</v>
      </c>
      <c r="P85" s="35">
        <v>1.4844727083</v>
      </c>
      <c r="Q85" s="29">
        <f t="shared" si="96"/>
        <v>1.0840913825967978E-6</v>
      </c>
      <c r="R85" s="29">
        <f t="shared" si="97"/>
        <v>1.0840914295507237E-6</v>
      </c>
      <c r="S85" s="29">
        <f t="shared" si="98"/>
        <v>1.0840914295505607E-6</v>
      </c>
      <c r="T85" s="29">
        <f t="shared" si="99"/>
        <v>1.0840914295505607E-6</v>
      </c>
      <c r="V85" s="35">
        <v>1.9807E-7</v>
      </c>
      <c r="W85" s="35">
        <v>2.31345263487</v>
      </c>
      <c r="X85" s="35">
        <v>437.64389113990001</v>
      </c>
      <c r="Y85" s="29">
        <f t="shared" si="100"/>
        <v>-1.9806901168221911E-7</v>
      </c>
      <c r="Z85" s="29">
        <f t="shared" si="101"/>
        <v>-1.9806896973665025E-7</v>
      </c>
      <c r="AA85" s="29">
        <f t="shared" si="102"/>
        <v>-1.9806896973679742E-7</v>
      </c>
      <c r="AB85" s="29">
        <f t="shared" si="103"/>
        <v>-1.9806896973679742E-7</v>
      </c>
      <c r="AD85" s="35">
        <v>3.2460000000000001E-8</v>
      </c>
      <c r="AE85" s="35">
        <v>1.5676188422699999</v>
      </c>
      <c r="AF85" s="35">
        <v>1059.3819301891999</v>
      </c>
      <c r="AG85" s="29">
        <f t="shared" si="104"/>
        <v>3.2367365738470331E-8</v>
      </c>
      <c r="AH85" s="29">
        <f t="shared" si="105"/>
        <v>3.2366971794311627E-8</v>
      </c>
      <c r="AI85" s="29">
        <f t="shared" si="106"/>
        <v>3.2366971795681041E-8</v>
      </c>
      <c r="AJ85" s="29">
        <f t="shared" si="107"/>
        <v>3.2366971795681041E-8</v>
      </c>
      <c r="AL85" s="35">
        <v>3.8899999999999996E-9</v>
      </c>
      <c r="AM85" s="35">
        <v>1.46170367972</v>
      </c>
      <c r="AN85" s="35">
        <v>1073.6090241908</v>
      </c>
      <c r="AO85" s="29">
        <f t="shared" si="108"/>
        <v>3.8852172797593316E-9</v>
      </c>
      <c r="AP85" s="29">
        <f t="shared" si="109"/>
        <v>3.8852486114684203E-9</v>
      </c>
      <c r="AQ85" s="29">
        <f t="shared" si="110"/>
        <v>3.8852486113598008E-9</v>
      </c>
      <c r="AR85" s="29">
        <f t="shared" si="111"/>
        <v>3.8852486113598008E-9</v>
      </c>
      <c r="AT85" s="35"/>
      <c r="AU85" s="35"/>
      <c r="AV85" s="35"/>
      <c r="BB85" s="35"/>
      <c r="BC85" s="35"/>
      <c r="BD85" s="35"/>
      <c r="BJ85" s="35">
        <v>8.1369999999999993E-8</v>
      </c>
      <c r="BK85" s="35">
        <v>3.9850059246699998</v>
      </c>
      <c r="BL85" s="35">
        <v>85.827298831199997</v>
      </c>
      <c r="BM85" s="29">
        <f t="shared" si="112"/>
        <v>5.0313443812956786E-8</v>
      </c>
      <c r="BN85" s="29">
        <f t="shared" si="113"/>
        <v>5.031261180656399E-8</v>
      </c>
      <c r="BO85" s="29">
        <f t="shared" si="114"/>
        <v>5.0312611809453113E-8</v>
      </c>
      <c r="BP85" s="29">
        <f t="shared" si="115"/>
        <v>5.0312611809453113E-8</v>
      </c>
      <c r="BR85" s="35">
        <v>1.583E-8</v>
      </c>
      <c r="BS85" s="35">
        <v>3.4688253286499999</v>
      </c>
      <c r="BT85" s="35">
        <v>38.133035637799999</v>
      </c>
      <c r="BU85" s="29">
        <f t="shared" si="116"/>
        <v>-9.2519565375300448E-9</v>
      </c>
      <c r="BV85" s="29">
        <f t="shared" si="117"/>
        <v>-9.2520307857951373E-9</v>
      </c>
      <c r="BW85" s="29">
        <f t="shared" si="118"/>
        <v>-9.2520307855373051E-9</v>
      </c>
      <c r="BX85" s="29">
        <f t="shared" si="119"/>
        <v>-9.2520307855373051E-9</v>
      </c>
      <c r="BZ85" s="35">
        <v>2.3800000000000001E-9</v>
      </c>
      <c r="CA85" s="35">
        <v>0.49997895983000001</v>
      </c>
      <c r="CB85" s="35">
        <v>10.294940738499999</v>
      </c>
      <c r="CC85" s="29">
        <f t="shared" si="120"/>
        <v>1.8696437128593863E-9</v>
      </c>
      <c r="CD85" s="29">
        <f t="shared" si="121"/>
        <v>1.8696460110877279E-9</v>
      </c>
      <c r="CE85" s="29">
        <f t="shared" si="122"/>
        <v>1.8696460110797472E-9</v>
      </c>
      <c r="CF85" s="29">
        <f t="shared" si="123"/>
        <v>1.8696460110797472E-9</v>
      </c>
      <c r="CH85" s="35"/>
      <c r="CI85" s="35"/>
      <c r="CJ85" s="35"/>
      <c r="CP85" s="35"/>
      <c r="CQ85" s="35"/>
      <c r="CR85" s="35"/>
      <c r="CX85" s="35"/>
      <c r="CY85" s="35"/>
      <c r="CZ85" s="35"/>
      <c r="DF85" s="35">
        <v>3.3976299999999999E-6</v>
      </c>
      <c r="DG85" s="35">
        <v>1.40198657693</v>
      </c>
      <c r="DH85" s="35">
        <v>440.82528487759998</v>
      </c>
      <c r="DI85" s="29">
        <f t="shared" si="124"/>
        <v>-2.2091272891262015E-6</v>
      </c>
      <c r="DJ85" s="29">
        <f t="shared" si="125"/>
        <v>-2.208954788116765E-6</v>
      </c>
      <c r="DK85" s="29">
        <f t="shared" si="126"/>
        <v>-2.2089547887157888E-6</v>
      </c>
      <c r="DL85" s="29">
        <f t="shared" si="127"/>
        <v>-2.2089547887157888E-6</v>
      </c>
      <c r="DN85" s="35">
        <v>7.2057000000000005E-7</v>
      </c>
      <c r="DO85" s="35">
        <v>5.5801329051800002</v>
      </c>
      <c r="DP85" s="35">
        <v>429.77958461370002</v>
      </c>
      <c r="DQ85" s="29">
        <f t="shared" si="128"/>
        <v>7.2055786892762282E-7</v>
      </c>
      <c r="DR85" s="29">
        <f t="shared" si="129"/>
        <v>7.2055759500081903E-7</v>
      </c>
      <c r="DS85" s="29">
        <f t="shared" si="130"/>
        <v>7.2055759500177554E-7</v>
      </c>
      <c r="DT85" s="29">
        <f t="shared" si="131"/>
        <v>7.2055759500177554E-7</v>
      </c>
      <c r="DV85" s="35">
        <v>1.2959000000000001E-7</v>
      </c>
      <c r="DW85" s="35">
        <v>4.6235970636800001</v>
      </c>
      <c r="DX85" s="35">
        <v>1589.0728952838001</v>
      </c>
      <c r="DY85" s="29">
        <f t="shared" si="132"/>
        <v>7.1885751226441112E-8</v>
      </c>
      <c r="DZ85" s="29">
        <f t="shared" si="133"/>
        <v>7.1859776514812534E-8</v>
      </c>
      <c r="EA85" s="29">
        <f t="shared" si="134"/>
        <v>7.1859776605015707E-8</v>
      </c>
      <c r="EB85" s="29">
        <f t="shared" si="135"/>
        <v>7.1859776605015707E-8</v>
      </c>
      <c r="ED85" s="35">
        <v>1.9350000000000001E-8</v>
      </c>
      <c r="EE85" s="35">
        <v>2.4146308485499999</v>
      </c>
      <c r="EF85" s="35">
        <v>337.73251065900001</v>
      </c>
      <c r="EG85" s="29">
        <f t="shared" si="136"/>
        <v>-8.9104870377281114E-10</v>
      </c>
      <c r="EH85" s="29">
        <f t="shared" si="137"/>
        <v>-8.9005912548502661E-10</v>
      </c>
      <c r="EI85" s="29">
        <f t="shared" si="138"/>
        <v>-8.900591289212999E-10</v>
      </c>
      <c r="EJ85" s="29">
        <f t="shared" si="139"/>
        <v>-8.900591289212999E-10</v>
      </c>
      <c r="EL85" s="35"/>
      <c r="EM85" s="35"/>
      <c r="EN85" s="35"/>
      <c r="ET85" s="35"/>
      <c r="EU85" s="35"/>
      <c r="EV85" s="35"/>
    </row>
    <row r="86" spans="1:152" s="29" customFormat="1" ht="13.5" x14ac:dyDescent="0.3">
      <c r="A86" s="29">
        <f>RADIANS(B86)</f>
        <v>4.3830441360856911</v>
      </c>
      <c r="B86" s="29">
        <f>B85 - INT( B85 / 360 ) * 360</f>
        <v>251.12993041727415</v>
      </c>
      <c r="C86" s="29">
        <f>RADIANS(D86)</f>
        <v>2.9404603648370848E-2</v>
      </c>
      <c r="D86" s="29">
        <f>D85 - INT( D85 / 360 ) * 360</f>
        <v>1.6847596873066322</v>
      </c>
      <c r="N86" s="35">
        <v>1.24969E-6</v>
      </c>
      <c r="O86" s="35">
        <v>6.2773780583200001</v>
      </c>
      <c r="P86" s="35">
        <v>1898.3512179396</v>
      </c>
      <c r="Q86" s="29">
        <f t="shared" si="96"/>
        <v>1.0391741679601821E-6</v>
      </c>
      <c r="R86" s="29">
        <f t="shared" si="97"/>
        <v>1.0389743754300579E-6</v>
      </c>
      <c r="S86" s="29">
        <f t="shared" si="98"/>
        <v>1.0389743761239799E-6</v>
      </c>
      <c r="T86" s="29">
        <f t="shared" si="99"/>
        <v>1.0389743761239799E-6</v>
      </c>
      <c r="V86" s="35">
        <v>1.9446999999999999E-7</v>
      </c>
      <c r="W86" s="35">
        <v>4.7657327766800002</v>
      </c>
      <c r="X86" s="35">
        <v>70.849445304200003</v>
      </c>
      <c r="Y86" s="29">
        <f t="shared" si="100"/>
        <v>1.8153915701195887E-7</v>
      </c>
      <c r="Z86" s="29">
        <f t="shared" si="101"/>
        <v>1.8153840813250387E-7</v>
      </c>
      <c r="AA86" s="29">
        <f t="shared" si="102"/>
        <v>1.8153840813510439E-7</v>
      </c>
      <c r="AB86" s="29">
        <f t="shared" si="103"/>
        <v>1.8153840813510439E-7</v>
      </c>
      <c r="AD86" s="35">
        <v>4.0630000000000001E-8</v>
      </c>
      <c r="AE86" s="35">
        <v>0.29084229143000001</v>
      </c>
      <c r="AF86" s="35">
        <v>831.85574074960005</v>
      </c>
      <c r="AG86" s="29">
        <f t="shared" si="104"/>
        <v>1.3373650837200533E-8</v>
      </c>
      <c r="AH86" s="29">
        <f t="shared" si="105"/>
        <v>1.3378488556156217E-8</v>
      </c>
      <c r="AI86" s="29">
        <f t="shared" si="106"/>
        <v>1.3378488539357807E-8</v>
      </c>
      <c r="AJ86" s="29">
        <f t="shared" si="107"/>
        <v>1.3378488539357807E-8</v>
      </c>
      <c r="AL86" s="35">
        <v>3.0699999999999999E-9</v>
      </c>
      <c r="AM86" s="35">
        <v>1.82185086955</v>
      </c>
      <c r="AN86" s="35">
        <v>628.85158605009997</v>
      </c>
      <c r="AO86" s="29">
        <f t="shared" si="108"/>
        <v>2.6476093417603554E-9</v>
      </c>
      <c r="AP86" s="29">
        <f t="shared" si="109"/>
        <v>2.6474611907642694E-9</v>
      </c>
      <c r="AQ86" s="29">
        <f t="shared" si="110"/>
        <v>2.6474611912787608E-9</v>
      </c>
      <c r="AR86" s="29">
        <f t="shared" si="111"/>
        <v>2.6474611912787608E-9</v>
      </c>
      <c r="AT86" s="35"/>
      <c r="AU86" s="35"/>
      <c r="AV86" s="35"/>
      <c r="BB86" s="35"/>
      <c r="BC86" s="35"/>
      <c r="BD86" s="35"/>
      <c r="BJ86" s="35">
        <v>7.9850000000000004E-8</v>
      </c>
      <c r="BK86" s="35">
        <v>2.2079429206399999</v>
      </c>
      <c r="BL86" s="35">
        <v>362.86229257259998</v>
      </c>
      <c r="BM86" s="29">
        <f t="shared" si="112"/>
        <v>-1.9564255409591948E-8</v>
      </c>
      <c r="BN86" s="29">
        <f t="shared" si="113"/>
        <v>-1.9559997138901684E-8</v>
      </c>
      <c r="BO86" s="29">
        <f t="shared" si="114"/>
        <v>-1.9559997153688454E-8</v>
      </c>
      <c r="BP86" s="29">
        <f t="shared" si="115"/>
        <v>-1.9559997153688454E-8</v>
      </c>
      <c r="BR86" s="35">
        <v>1.5770000000000002E-8</v>
      </c>
      <c r="BS86" s="35">
        <v>4.0297322601700003</v>
      </c>
      <c r="BT86" s="35">
        <v>388.4651552382</v>
      </c>
      <c r="BU86" s="29">
        <f t="shared" si="116"/>
        <v>-9.6243357509746696E-9</v>
      </c>
      <c r="BV86" s="29">
        <f t="shared" si="117"/>
        <v>-9.6250713680842814E-9</v>
      </c>
      <c r="BW86" s="29">
        <f t="shared" si="118"/>
        <v>-9.6250713655299543E-9</v>
      </c>
      <c r="BX86" s="29">
        <f t="shared" si="119"/>
        <v>-9.6250713655299543E-9</v>
      </c>
      <c r="BZ86" s="35">
        <v>2.57E-9</v>
      </c>
      <c r="CA86" s="35">
        <v>3.6910788983699998</v>
      </c>
      <c r="CB86" s="35">
        <v>867.42347575359997</v>
      </c>
      <c r="CC86" s="29">
        <f t="shared" si="120"/>
        <v>1.2341995250407302E-9</v>
      </c>
      <c r="CD86" s="29">
        <f t="shared" si="121"/>
        <v>1.2339031060644883E-9</v>
      </c>
      <c r="CE86" s="29">
        <f t="shared" si="122"/>
        <v>1.2339031070938337E-9</v>
      </c>
      <c r="CF86" s="29">
        <f t="shared" si="123"/>
        <v>1.2339031070938337E-9</v>
      </c>
      <c r="CH86" s="35"/>
      <c r="CI86" s="35"/>
      <c r="CJ86" s="35"/>
      <c r="CP86" s="35"/>
      <c r="CQ86" s="35"/>
      <c r="CR86" s="35"/>
      <c r="CX86" s="35"/>
      <c r="CY86" s="35"/>
      <c r="CZ86" s="35"/>
      <c r="DF86" s="35">
        <v>3.4062699999999999E-6</v>
      </c>
      <c r="DG86" s="35">
        <v>0.89091104306000002</v>
      </c>
      <c r="DH86" s="35">
        <v>628.85158605009997</v>
      </c>
      <c r="DI86" s="29">
        <f t="shared" si="124"/>
        <v>3.7081421376692269E-7</v>
      </c>
      <c r="DJ86" s="29">
        <f t="shared" si="125"/>
        <v>3.7049144056034386E-7</v>
      </c>
      <c r="DK86" s="29">
        <f t="shared" si="126"/>
        <v>3.7049144168117565E-7</v>
      </c>
      <c r="DL86" s="29">
        <f t="shared" si="127"/>
        <v>3.7049144168117565E-7</v>
      </c>
      <c r="DN86" s="35">
        <v>7.3331999999999995E-7</v>
      </c>
      <c r="DO86" s="35">
        <v>0.62505906432000002</v>
      </c>
      <c r="DP86" s="35">
        <v>1375.7737998458001</v>
      </c>
      <c r="DQ86" s="29">
        <f t="shared" si="128"/>
        <v>-4.0903309307165973E-7</v>
      </c>
      <c r="DR86" s="29">
        <f t="shared" si="129"/>
        <v>-4.0916001546276512E-7</v>
      </c>
      <c r="DS86" s="29">
        <f t="shared" si="130"/>
        <v>-4.0916001502206308E-7</v>
      </c>
      <c r="DT86" s="29">
        <f t="shared" si="131"/>
        <v>-4.0916001502206308E-7</v>
      </c>
      <c r="DV86" s="35">
        <v>1.5424000000000001E-7</v>
      </c>
      <c r="DW86" s="35">
        <v>5.0133570492499997</v>
      </c>
      <c r="DX86" s="35">
        <v>127.4717966068</v>
      </c>
      <c r="DY86" s="29">
        <f t="shared" si="132"/>
        <v>1.0739858220035511E-7</v>
      </c>
      <c r="DZ86" s="29">
        <f t="shared" si="133"/>
        <v>1.0740072130832554E-7</v>
      </c>
      <c r="EA86" s="29">
        <f t="shared" si="134"/>
        <v>1.0740072130089758E-7</v>
      </c>
      <c r="EB86" s="29">
        <f t="shared" si="135"/>
        <v>1.0740072130089758E-7</v>
      </c>
      <c r="ED86" s="35">
        <v>1.8860000000000001E-8</v>
      </c>
      <c r="EE86" s="35">
        <v>0.53809070779000001</v>
      </c>
      <c r="EF86" s="35">
        <v>635.96513305090002</v>
      </c>
      <c r="EG86" s="29">
        <f t="shared" si="136"/>
        <v>-2.411317198121792E-9</v>
      </c>
      <c r="EH86" s="29">
        <f t="shared" si="137"/>
        <v>-2.413120423960163E-9</v>
      </c>
      <c r="EI86" s="29">
        <f t="shared" si="138"/>
        <v>-2.4131204176985861E-9</v>
      </c>
      <c r="EJ86" s="29">
        <f t="shared" si="139"/>
        <v>-2.4131204176985861E-9</v>
      </c>
      <c r="EL86" s="35"/>
      <c r="EM86" s="35"/>
      <c r="EN86" s="35"/>
      <c r="ET86" s="35"/>
      <c r="EU86" s="35"/>
      <c r="EV86" s="35"/>
    </row>
    <row r="87" spans="1:152" s="29" customFormat="1" ht="13.5" x14ac:dyDescent="0.3">
      <c r="N87" s="35">
        <v>8.9948999999999996E-7</v>
      </c>
      <c r="O87" s="35">
        <v>5.8039293470200004</v>
      </c>
      <c r="P87" s="35">
        <v>114.1384744825</v>
      </c>
      <c r="Q87" s="29">
        <f t="shared" si="96"/>
        <v>1.7537379698806271E-7</v>
      </c>
      <c r="R87" s="29">
        <f t="shared" si="97"/>
        <v>1.7538906100810252E-7</v>
      </c>
      <c r="S87" s="29">
        <f t="shared" si="98"/>
        <v>1.7538906095509851E-7</v>
      </c>
      <c r="T87" s="29">
        <f t="shared" si="99"/>
        <v>1.7538906095509851E-7</v>
      </c>
      <c r="V87" s="35">
        <v>1.931E-7</v>
      </c>
      <c r="W87" s="35">
        <v>4.1020906036899998</v>
      </c>
      <c r="X87" s="35">
        <v>18.159247264699999</v>
      </c>
      <c r="Y87" s="29">
        <f t="shared" si="100"/>
        <v>-5.9891245187242118E-8</v>
      </c>
      <c r="Z87" s="29">
        <f t="shared" si="101"/>
        <v>-5.9891750515445817E-8</v>
      </c>
      <c r="AA87" s="29">
        <f t="shared" si="102"/>
        <v>-5.9891750513691083E-8</v>
      </c>
      <c r="AB87" s="29">
        <f t="shared" si="103"/>
        <v>-5.9891750513691083E-8</v>
      </c>
      <c r="AD87" s="35">
        <v>3.6879999999999997E-8</v>
      </c>
      <c r="AE87" s="35">
        <v>0.15467406177000001</v>
      </c>
      <c r="AF87" s="35">
        <v>437.64389113990001</v>
      </c>
      <c r="AG87" s="29">
        <f t="shared" si="104"/>
        <v>2.0553555757271354E-8</v>
      </c>
      <c r="AH87" s="29">
        <f t="shared" si="105"/>
        <v>2.0555587162745419E-8</v>
      </c>
      <c r="AI87" s="29">
        <f t="shared" si="106"/>
        <v>2.0555587155691574E-8</v>
      </c>
      <c r="AJ87" s="29">
        <f t="shared" si="107"/>
        <v>2.0555587155691574E-8</v>
      </c>
      <c r="AL87" s="35">
        <v>4.0899999999999997E-9</v>
      </c>
      <c r="AM87" s="35">
        <v>1.2185875051399999</v>
      </c>
      <c r="AN87" s="35">
        <v>1052.2683831884001</v>
      </c>
      <c r="AO87" s="29">
        <f t="shared" si="108"/>
        <v>3.5077436984185275E-9</v>
      </c>
      <c r="AP87" s="29">
        <f t="shared" si="109"/>
        <v>3.5074081613857865E-9</v>
      </c>
      <c r="AQ87" s="29">
        <f t="shared" si="110"/>
        <v>3.5074081625510871E-9</v>
      </c>
      <c r="AR87" s="29">
        <f t="shared" si="111"/>
        <v>3.5074081625510871E-9</v>
      </c>
      <c r="AT87" s="35"/>
      <c r="AU87" s="35"/>
      <c r="AV87" s="35"/>
      <c r="BB87" s="35"/>
      <c r="BC87" s="35"/>
      <c r="BD87" s="35"/>
      <c r="BJ87" s="35">
        <v>6.6100000000000003E-8</v>
      </c>
      <c r="BK87" s="35">
        <v>6.1494402883500001</v>
      </c>
      <c r="BL87" s="35">
        <v>417.03696332039999</v>
      </c>
      <c r="BM87" s="29">
        <f t="shared" si="112"/>
        <v>6.1942967556822956E-8</v>
      </c>
      <c r="BN87" s="29">
        <f t="shared" si="113"/>
        <v>6.1944425914406684E-8</v>
      </c>
      <c r="BO87" s="29">
        <f t="shared" si="114"/>
        <v>6.1944425909343042E-8</v>
      </c>
      <c r="BP87" s="29">
        <f t="shared" si="115"/>
        <v>6.1944425909343042E-8</v>
      </c>
      <c r="BR87" s="35">
        <v>1.6449999999999998E-8</v>
      </c>
      <c r="BS87" s="35">
        <v>5.5911577363199996</v>
      </c>
      <c r="BT87" s="35">
        <v>483.2205421786</v>
      </c>
      <c r="BU87" s="29">
        <f t="shared" si="116"/>
        <v>1.0567050029384133E-8</v>
      </c>
      <c r="BV87" s="29">
        <f t="shared" si="117"/>
        <v>1.0567973462312902E-8</v>
      </c>
      <c r="BW87" s="29">
        <f t="shared" si="118"/>
        <v>1.0567973459106415E-8</v>
      </c>
      <c r="BX87" s="29">
        <f t="shared" si="119"/>
        <v>1.0567973459106415E-8</v>
      </c>
      <c r="BZ87" s="35">
        <v>1.9099999999999998E-9</v>
      </c>
      <c r="CA87" s="35">
        <v>0.17807919948000001</v>
      </c>
      <c r="CB87" s="35">
        <v>628.85158605009997</v>
      </c>
      <c r="CC87" s="29">
        <f t="shared" si="120"/>
        <v>-1.0843763688641306E-9</v>
      </c>
      <c r="CD87" s="29">
        <f t="shared" si="121"/>
        <v>-1.0845262458308842E-9</v>
      </c>
      <c r="CE87" s="29">
        <f t="shared" si="122"/>
        <v>-1.0845262453104584E-9</v>
      </c>
      <c r="CF87" s="29">
        <f t="shared" si="123"/>
        <v>-1.0845262453104584E-9</v>
      </c>
      <c r="CH87" s="35"/>
      <c r="CI87" s="35"/>
      <c r="CJ87" s="35"/>
      <c r="CP87" s="35"/>
      <c r="CQ87" s="35"/>
      <c r="CR87" s="35"/>
      <c r="CX87" s="35"/>
      <c r="CY87" s="35"/>
      <c r="CZ87" s="35"/>
      <c r="DF87" s="35">
        <v>3.8597399999999999E-6</v>
      </c>
      <c r="DG87" s="35">
        <v>1.9970040250800001</v>
      </c>
      <c r="DH87" s="35">
        <v>1272.6810256271999</v>
      </c>
      <c r="DI87" s="29">
        <f t="shared" si="124"/>
        <v>-3.0094447147348597E-6</v>
      </c>
      <c r="DJ87" s="29">
        <f t="shared" si="125"/>
        <v>-3.0099109033266291E-6</v>
      </c>
      <c r="DK87" s="29">
        <f t="shared" si="126"/>
        <v>-3.0099109017079995E-6</v>
      </c>
      <c r="DL87" s="29">
        <f t="shared" si="127"/>
        <v>-3.0099109017079995E-6</v>
      </c>
      <c r="DN87" s="35">
        <v>6.6433000000000002E-7</v>
      </c>
      <c r="DO87" s="35">
        <v>2.68414462465</v>
      </c>
      <c r="DP87" s="35">
        <v>405.2575498736</v>
      </c>
      <c r="DQ87" s="29">
        <f t="shared" si="128"/>
        <v>-6.5600454646990765E-7</v>
      </c>
      <c r="DR87" s="29">
        <f t="shared" si="129"/>
        <v>-6.559981045210151E-7</v>
      </c>
      <c r="DS87" s="29">
        <f t="shared" si="130"/>
        <v>-6.5599810454338895E-7</v>
      </c>
      <c r="DT87" s="29">
        <f t="shared" si="131"/>
        <v>-6.5599810454338895E-7</v>
      </c>
      <c r="DV87" s="35">
        <v>1.1193E-7</v>
      </c>
      <c r="DW87" s="35">
        <v>4.5498124828500002</v>
      </c>
      <c r="DX87" s="35">
        <v>81.752133216199994</v>
      </c>
      <c r="DY87" s="29">
        <f t="shared" si="132"/>
        <v>1.0285027515282709E-7</v>
      </c>
      <c r="DZ87" s="29">
        <f t="shared" si="133"/>
        <v>1.028497278903619E-7</v>
      </c>
      <c r="EA87" s="29">
        <f t="shared" si="134"/>
        <v>1.0284972789226226E-7</v>
      </c>
      <c r="EB87" s="29">
        <f t="shared" si="135"/>
        <v>1.0284972789226226E-7</v>
      </c>
      <c r="ED87" s="35">
        <v>1.8930000000000001E-8</v>
      </c>
      <c r="EE87" s="35">
        <v>5.6235272735199997</v>
      </c>
      <c r="EF87" s="35">
        <v>11.045700263900001</v>
      </c>
      <c r="EG87" s="29">
        <f t="shared" si="136"/>
        <v>1.6788584915781833E-8</v>
      </c>
      <c r="EH87" s="29">
        <f t="shared" si="137"/>
        <v>1.6788570272168138E-8</v>
      </c>
      <c r="EI87" s="29">
        <f t="shared" si="138"/>
        <v>1.678857027221899E-8</v>
      </c>
      <c r="EJ87" s="29">
        <f t="shared" si="139"/>
        <v>1.678857027221899E-8</v>
      </c>
      <c r="EL87" s="35"/>
      <c r="EM87" s="35"/>
      <c r="EN87" s="35"/>
      <c r="ET87" s="35"/>
      <c r="EU87" s="35"/>
      <c r="EV87" s="35"/>
    </row>
    <row r="88" spans="1:152" s="29" customFormat="1" ht="13.5" x14ac:dyDescent="0.3">
      <c r="A88" s="29" t="s">
        <v>193</v>
      </c>
      <c r="B88" s="29" t="s">
        <v>194</v>
      </c>
      <c r="C88" s="29" t="s">
        <v>195</v>
      </c>
      <c r="D88" s="29" t="s">
        <v>225</v>
      </c>
      <c r="E88" s="29" t="s">
        <v>226</v>
      </c>
      <c r="F88" s="29" t="s">
        <v>227</v>
      </c>
      <c r="N88" s="35">
        <v>1.0395599999999999E-6</v>
      </c>
      <c r="O88" s="35">
        <v>2.1921036306900001</v>
      </c>
      <c r="P88" s="35">
        <v>88.865680217000005</v>
      </c>
      <c r="Q88" s="29">
        <f t="shared" si="96"/>
        <v>-9.1534359369820164E-7</v>
      </c>
      <c r="R88" s="29">
        <f t="shared" si="97"/>
        <v>-9.1535023170280128E-7</v>
      </c>
      <c r="S88" s="29">
        <f t="shared" si="98"/>
        <v>-9.1535023167975118E-7</v>
      </c>
      <c r="T88" s="29">
        <f t="shared" si="99"/>
        <v>-9.1535023167975118E-7</v>
      </c>
      <c r="V88" s="35">
        <v>2.2662E-7</v>
      </c>
      <c r="W88" s="35">
        <v>4.1373227337899996</v>
      </c>
      <c r="X88" s="35">
        <v>191.20769491019999</v>
      </c>
      <c r="Y88" s="29">
        <f t="shared" si="100"/>
        <v>1.3002441062759702E-7</v>
      </c>
      <c r="Z88" s="29">
        <f t="shared" si="101"/>
        <v>1.3002979027827855E-7</v>
      </c>
      <c r="AA88" s="29">
        <f t="shared" si="102"/>
        <v>1.3002979025959798E-7</v>
      </c>
      <c r="AB88" s="29">
        <f t="shared" si="103"/>
        <v>1.3002979025959798E-7</v>
      </c>
      <c r="AD88" s="35">
        <v>2.8950000000000001E-8</v>
      </c>
      <c r="AE88" s="35">
        <v>3.1347318348200002</v>
      </c>
      <c r="AF88" s="35">
        <v>70.849445304200003</v>
      </c>
      <c r="AG88" s="29">
        <f t="shared" si="104"/>
        <v>-1.1987511090640702E-8</v>
      </c>
      <c r="AH88" s="29">
        <f t="shared" si="105"/>
        <v>-1.1987794097954776E-8</v>
      </c>
      <c r="AI88" s="29">
        <f t="shared" si="106"/>
        <v>-1.1987794096972036E-8</v>
      </c>
      <c r="AJ88" s="29">
        <f t="shared" si="107"/>
        <v>-1.1987794096972036E-8</v>
      </c>
      <c r="AL88" s="35">
        <v>3.0899999999999999E-9</v>
      </c>
      <c r="AM88" s="35">
        <v>0.33610530662999999</v>
      </c>
      <c r="AN88" s="35">
        <v>6076.8903015542001</v>
      </c>
      <c r="AO88" s="29">
        <f t="shared" si="108"/>
        <v>2.3508609036368378E-10</v>
      </c>
      <c r="AP88" s="29">
        <f t="shared" si="109"/>
        <v>2.3224783600856377E-10</v>
      </c>
      <c r="AQ88" s="29">
        <f t="shared" si="110"/>
        <v>2.3224784586465452E-10</v>
      </c>
      <c r="AR88" s="29">
        <f t="shared" si="111"/>
        <v>2.3224784586465452E-10</v>
      </c>
      <c r="AT88" s="35"/>
      <c r="AU88" s="35"/>
      <c r="AV88" s="35"/>
      <c r="BB88" s="35"/>
      <c r="BC88" s="35"/>
      <c r="BD88" s="35"/>
      <c r="BJ88" s="35">
        <v>7.7529999999999993E-8</v>
      </c>
      <c r="BK88" s="35">
        <v>6.2366454907</v>
      </c>
      <c r="BL88" s="35">
        <v>1478.8665740644001</v>
      </c>
      <c r="BM88" s="29">
        <f t="shared" si="112"/>
        <v>3.0983191548086775E-8</v>
      </c>
      <c r="BN88" s="29">
        <f t="shared" si="113"/>
        <v>3.0967258708142941E-8</v>
      </c>
      <c r="BO88" s="29">
        <f t="shared" si="114"/>
        <v>3.0967258763471974E-8</v>
      </c>
      <c r="BP88" s="29">
        <f t="shared" si="115"/>
        <v>3.0967258763471974E-8</v>
      </c>
      <c r="BR88" s="35">
        <v>1.405E-8</v>
      </c>
      <c r="BS88" s="35">
        <v>4.07880624509</v>
      </c>
      <c r="BT88" s="35">
        <v>728.76296653099996</v>
      </c>
      <c r="BU88" s="29">
        <f t="shared" si="116"/>
        <v>-1.3749091437335967E-8</v>
      </c>
      <c r="BV88" s="29">
        <f t="shared" si="117"/>
        <v>-1.3749410856948379E-8</v>
      </c>
      <c r="BW88" s="29">
        <f t="shared" si="118"/>
        <v>-1.3749410855839495E-8</v>
      </c>
      <c r="BX88" s="29">
        <f t="shared" si="119"/>
        <v>-1.3749410855839495E-8</v>
      </c>
      <c r="BZ88" s="35">
        <v>2.4600000000000002E-9</v>
      </c>
      <c r="CA88" s="35">
        <v>5.6246959968199999</v>
      </c>
      <c r="CB88" s="35">
        <v>351.81659230870002</v>
      </c>
      <c r="CC88" s="29">
        <f t="shared" si="120"/>
        <v>8.2800386993262708E-10</v>
      </c>
      <c r="CD88" s="29">
        <f t="shared" si="121"/>
        <v>8.2788033125752284E-10</v>
      </c>
      <c r="CE88" s="29">
        <f t="shared" si="122"/>
        <v>8.2788033168651421E-10</v>
      </c>
      <c r="CF88" s="29">
        <f t="shared" si="123"/>
        <v>8.2788033168651421E-10</v>
      </c>
      <c r="CH88" s="35"/>
      <c r="CI88" s="35"/>
      <c r="CJ88" s="35"/>
      <c r="CP88" s="35"/>
      <c r="CQ88" s="35"/>
      <c r="CR88" s="35"/>
      <c r="CX88" s="35"/>
      <c r="CY88" s="35"/>
      <c r="CZ88" s="35"/>
      <c r="DF88" s="35">
        <v>2.8829800000000001E-6</v>
      </c>
      <c r="DG88" s="35">
        <v>1.1216025027200001</v>
      </c>
      <c r="DH88" s="35">
        <v>422.66603761290003</v>
      </c>
      <c r="DI88" s="29">
        <f t="shared" si="124"/>
        <v>-3.8093077080573172E-7</v>
      </c>
      <c r="DJ88" s="29">
        <f t="shared" si="125"/>
        <v>-3.8074767726180423E-7</v>
      </c>
      <c r="DK88" s="29">
        <f t="shared" si="126"/>
        <v>-3.8074767789759087E-7</v>
      </c>
      <c r="DL88" s="29">
        <f t="shared" si="127"/>
        <v>-3.8074767789759087E-7</v>
      </c>
      <c r="DN88" s="35">
        <v>6.3812E-7</v>
      </c>
      <c r="DO88" s="35">
        <v>1.7505149818000001</v>
      </c>
      <c r="DP88" s="35">
        <v>1361.5467058442</v>
      </c>
      <c r="DQ88" s="29">
        <f t="shared" si="128"/>
        <v>1.902038945670446E-7</v>
      </c>
      <c r="DR88" s="29">
        <f t="shared" si="129"/>
        <v>1.9007817533212201E-7</v>
      </c>
      <c r="DS88" s="29">
        <f t="shared" si="130"/>
        <v>1.9007817576869311E-7</v>
      </c>
      <c r="DT88" s="29">
        <f t="shared" si="131"/>
        <v>1.9007817576869311E-7</v>
      </c>
      <c r="DV88" s="35">
        <v>1.3449000000000001E-7</v>
      </c>
      <c r="DW88" s="35">
        <v>4.8871008977699999</v>
      </c>
      <c r="DX88" s="35">
        <v>437.64389113990001</v>
      </c>
      <c r="DY88" s="29">
        <f t="shared" si="132"/>
        <v>1.1314711215210817E-7</v>
      </c>
      <c r="DZ88" s="29">
        <f t="shared" si="133"/>
        <v>1.1314228896059252E-7</v>
      </c>
      <c r="EA88" s="29">
        <f t="shared" si="134"/>
        <v>1.1314228897734177E-7</v>
      </c>
      <c r="EB88" s="29">
        <f t="shared" si="135"/>
        <v>1.1314228897734177E-7</v>
      </c>
      <c r="ED88" s="35">
        <v>2.3890000000000001E-8</v>
      </c>
      <c r="EE88" s="35">
        <v>5.7339998123399996</v>
      </c>
      <c r="EF88" s="35">
        <v>313.21047591889999</v>
      </c>
      <c r="EG88" s="29">
        <f t="shared" si="136"/>
        <v>-4.146332067448506E-9</v>
      </c>
      <c r="EH88" s="29">
        <f t="shared" si="137"/>
        <v>-4.1474490997688286E-9</v>
      </c>
      <c r="EI88" s="29">
        <f t="shared" si="138"/>
        <v>-4.14744909589E-9</v>
      </c>
      <c r="EJ88" s="29">
        <f t="shared" si="139"/>
        <v>-4.14744909589E-9</v>
      </c>
      <c r="EL88" s="35"/>
      <c r="EM88" s="35"/>
      <c r="EN88" s="35"/>
      <c r="ET88" s="35"/>
      <c r="EU88" s="35"/>
      <c r="EV88" s="35"/>
    </row>
    <row r="89" spans="1:152" s="29" customFormat="1" ht="13.5" x14ac:dyDescent="0.3">
      <c r="A89" s="29">
        <f>E85*COS(C86)*COS(A86)</f>
        <v>-3.2398184641776786</v>
      </c>
      <c r="B89" s="29">
        <f>E85*COS(C86)*SIN(A86)</f>
        <v>-9.4788903239273985</v>
      </c>
      <c r="C89" s="29">
        <f>E85*SIN(C86)</f>
        <v>0.29463890481745625</v>
      </c>
      <c r="D89" s="29">
        <f>A89-$D$9</f>
        <v>-2.2550757517611548</v>
      </c>
      <c r="E89" s="29">
        <f>B89-$E$9</f>
        <v>-9.3127035710185382</v>
      </c>
      <c r="F89" s="29">
        <f>C89-$F$9</f>
        <v>0.29464044962862063</v>
      </c>
      <c r="N89" s="35">
        <v>1.12437E-6</v>
      </c>
      <c r="O89" s="35">
        <v>1.10502663534</v>
      </c>
      <c r="P89" s="35">
        <v>191.20769491019999</v>
      </c>
      <c r="Q89" s="29">
        <f t="shared" si="96"/>
        <v>-5.4081408237128018E-7</v>
      </c>
      <c r="R89" s="29">
        <f t="shared" si="97"/>
        <v>-5.4084265373943097E-7</v>
      </c>
      <c r="S89" s="29">
        <f t="shared" si="98"/>
        <v>-5.4084265364021811E-7</v>
      </c>
      <c r="T89" s="29">
        <f t="shared" si="99"/>
        <v>-5.4084265364021811E-7</v>
      </c>
      <c r="V89" s="35">
        <v>1.8209000000000001E-7</v>
      </c>
      <c r="W89" s="35">
        <v>0.90310796389000003</v>
      </c>
      <c r="X89" s="35">
        <v>429.77958461370002</v>
      </c>
      <c r="Y89" s="29">
        <f t="shared" si="100"/>
        <v>-5.3820475877142976E-9</v>
      </c>
      <c r="Z89" s="29">
        <f t="shared" si="101"/>
        <v>-5.370189920198626E-9</v>
      </c>
      <c r="AA89" s="29">
        <f t="shared" si="102"/>
        <v>-5.3701899613739034E-9</v>
      </c>
      <c r="AB89" s="29">
        <f t="shared" si="103"/>
        <v>-5.3701899613739034E-9</v>
      </c>
      <c r="AD89" s="35">
        <v>2.7999999999999999E-8</v>
      </c>
      <c r="AE89" s="35">
        <v>0.32727938074000001</v>
      </c>
      <c r="AF89" s="35">
        <v>191.20769491019999</v>
      </c>
      <c r="AG89" s="29">
        <f t="shared" si="104"/>
        <v>-2.6820701910816103E-8</v>
      </c>
      <c r="AH89" s="29">
        <f t="shared" si="105"/>
        <v>-2.6820934948000593E-8</v>
      </c>
      <c r="AI89" s="29">
        <f t="shared" si="106"/>
        <v>-2.6820934947191415E-8</v>
      </c>
      <c r="AJ89" s="29">
        <f t="shared" si="107"/>
        <v>-2.6820934947191415E-8</v>
      </c>
      <c r="AL89" s="35">
        <v>3.0899999999999999E-9</v>
      </c>
      <c r="AM89" s="35">
        <v>1.4227928222599999</v>
      </c>
      <c r="AN89" s="35">
        <v>6062.6632075526004</v>
      </c>
      <c r="AO89" s="29">
        <f t="shared" si="108"/>
        <v>2.4802636713900438E-9</v>
      </c>
      <c r="AP89" s="29">
        <f t="shared" si="109"/>
        <v>2.4785689529884056E-9</v>
      </c>
      <c r="AQ89" s="29">
        <f t="shared" si="110"/>
        <v>2.4785689588769216E-9</v>
      </c>
      <c r="AR89" s="29">
        <f t="shared" si="111"/>
        <v>2.4785689588769216E-9</v>
      </c>
      <c r="AT89" s="35"/>
      <c r="AU89" s="35"/>
      <c r="AV89" s="35"/>
      <c r="BB89" s="35"/>
      <c r="BC89" s="35"/>
      <c r="BD89" s="35"/>
      <c r="BJ89" s="35">
        <v>6.3180000000000001E-8</v>
      </c>
      <c r="BK89" s="35">
        <v>1.8738848101300001</v>
      </c>
      <c r="BL89" s="35">
        <v>654.12438031559998</v>
      </c>
      <c r="BM89" s="29">
        <f t="shared" si="112"/>
        <v>6.3032839734297896E-8</v>
      </c>
      <c r="BN89" s="29">
        <f t="shared" si="113"/>
        <v>6.3032412093682377E-8</v>
      </c>
      <c r="BO89" s="29">
        <f t="shared" si="114"/>
        <v>6.3032412095168404E-8</v>
      </c>
      <c r="BP89" s="29">
        <f t="shared" si="115"/>
        <v>6.3032412095168404E-8</v>
      </c>
      <c r="BR89" s="35">
        <v>1.4979999999999999E-8</v>
      </c>
      <c r="BS89" s="35">
        <v>5.8709443046900001</v>
      </c>
      <c r="BT89" s="35">
        <v>362.86229257259998</v>
      </c>
      <c r="BU89" s="29">
        <f t="shared" si="116"/>
        <v>1.0416715637978119E-8</v>
      </c>
      <c r="BV89" s="29">
        <f t="shared" si="117"/>
        <v>1.0416123479840556E-8</v>
      </c>
      <c r="BW89" s="29">
        <f t="shared" si="118"/>
        <v>1.0416123481896874E-8</v>
      </c>
      <c r="BX89" s="29">
        <f t="shared" si="119"/>
        <v>1.0416123481896874E-8</v>
      </c>
      <c r="BZ89" s="35">
        <v>1.8300000000000001E-9</v>
      </c>
      <c r="CA89" s="35">
        <v>3.3818474057199999</v>
      </c>
      <c r="CB89" s="35">
        <v>636.71589257630001</v>
      </c>
      <c r="CC89" s="29">
        <f t="shared" si="120"/>
        <v>7.3590556314135038E-10</v>
      </c>
      <c r="CD89" s="29">
        <f t="shared" si="121"/>
        <v>7.3606727467036272E-10</v>
      </c>
      <c r="CE89" s="29">
        <f t="shared" si="122"/>
        <v>7.3606727410883757E-10</v>
      </c>
      <c r="CF89" s="29">
        <f t="shared" si="123"/>
        <v>7.3606727410883757E-10</v>
      </c>
      <c r="CH89" s="35"/>
      <c r="CI89" s="35"/>
      <c r="CJ89" s="35"/>
      <c r="CP89" s="35"/>
      <c r="CQ89" s="35"/>
      <c r="CR89" s="35"/>
      <c r="CX89" s="35"/>
      <c r="CY89" s="35"/>
      <c r="CZ89" s="35"/>
      <c r="DF89" s="35">
        <v>2.94444E-6</v>
      </c>
      <c r="DG89" s="35">
        <v>0.42577061903000002</v>
      </c>
      <c r="DH89" s="35">
        <v>312.19908396260001</v>
      </c>
      <c r="DI89" s="29">
        <f t="shared" si="124"/>
        <v>2.0793007687672555E-6</v>
      </c>
      <c r="DJ89" s="29">
        <f t="shared" si="125"/>
        <v>2.0792021055557644E-6</v>
      </c>
      <c r="DK89" s="29">
        <f t="shared" si="126"/>
        <v>2.079202105898377E-6</v>
      </c>
      <c r="DL89" s="29">
        <f t="shared" si="127"/>
        <v>2.079202105898377E-6</v>
      </c>
      <c r="DN89" s="35">
        <v>6.1600999999999997E-7</v>
      </c>
      <c r="DO89" s="35">
        <v>1.0933228824200001</v>
      </c>
      <c r="DP89" s="35">
        <v>2001.4439921582</v>
      </c>
      <c r="DQ89" s="29">
        <f t="shared" si="128"/>
        <v>-3.548303248078119E-7</v>
      </c>
      <c r="DR89" s="29">
        <f t="shared" si="129"/>
        <v>-3.5467753646953806E-7</v>
      </c>
      <c r="DS89" s="29">
        <f t="shared" si="130"/>
        <v>-3.5467753700014644E-7</v>
      </c>
      <c r="DT89" s="29">
        <f t="shared" si="131"/>
        <v>-3.5467753700014644E-7</v>
      </c>
      <c r="DV89" s="35">
        <v>1.0673E-7</v>
      </c>
      <c r="DW89" s="35">
        <v>5.0523475742399997</v>
      </c>
      <c r="DX89" s="35">
        <v>191.20769491019999</v>
      </c>
      <c r="DY89" s="29">
        <f t="shared" si="132"/>
        <v>-3.194249435837841E-8</v>
      </c>
      <c r="DZ89" s="29">
        <f t="shared" si="133"/>
        <v>-3.1939542647687541E-8</v>
      </c>
      <c r="EA89" s="29">
        <f t="shared" si="134"/>
        <v>-3.193954265793746E-8</v>
      </c>
      <c r="EB89" s="29">
        <f t="shared" si="135"/>
        <v>-3.193954265793746E-8</v>
      </c>
      <c r="ED89" s="35">
        <v>1.9000000000000001E-8</v>
      </c>
      <c r="EE89" s="35">
        <v>2.4100056646499999</v>
      </c>
      <c r="EF89" s="35">
        <v>131.54696222179999</v>
      </c>
      <c r="EG89" s="29">
        <f t="shared" si="136"/>
        <v>-3.1359989387712043E-9</v>
      </c>
      <c r="EH89" s="29">
        <f t="shared" si="137"/>
        <v>-3.1363726126902319E-9</v>
      </c>
      <c r="EI89" s="29">
        <f t="shared" si="138"/>
        <v>-3.1363726113926746E-9</v>
      </c>
      <c r="EJ89" s="29">
        <f t="shared" si="139"/>
        <v>-3.1363726113926746E-9</v>
      </c>
      <c r="EL89" s="35"/>
      <c r="EM89" s="35"/>
      <c r="EN89" s="35"/>
      <c r="ET89" s="35"/>
      <c r="EU89" s="35"/>
      <c r="EV89" s="35"/>
    </row>
    <row r="90" spans="1:152" s="29" customFormat="1" ht="13.5" x14ac:dyDescent="0.3">
      <c r="N90" s="35">
        <v>1.0657E-6</v>
      </c>
      <c r="O90" s="35">
        <v>4.0115660851400001</v>
      </c>
      <c r="P90" s="35">
        <v>956.28915597059995</v>
      </c>
      <c r="Q90" s="29">
        <f t="shared" si="96"/>
        <v>8.1922510752369479E-7</v>
      </c>
      <c r="R90" s="29">
        <f t="shared" si="97"/>
        <v>8.1932390402104594E-7</v>
      </c>
      <c r="S90" s="29">
        <f t="shared" si="98"/>
        <v>8.1932390367800829E-7</v>
      </c>
      <c r="T90" s="29">
        <f t="shared" si="99"/>
        <v>8.1932390367800829E-7</v>
      </c>
      <c r="V90" s="35">
        <v>1.7667000000000001E-7</v>
      </c>
      <c r="W90" s="35">
        <v>1.8495476604200001</v>
      </c>
      <c r="X90" s="35">
        <v>234.63973644039999</v>
      </c>
      <c r="Y90" s="29">
        <f t="shared" si="100"/>
        <v>1.4351603579541444E-7</v>
      </c>
      <c r="Z90" s="29">
        <f t="shared" si="101"/>
        <v>1.4351237109897518E-7</v>
      </c>
      <c r="AA90" s="29">
        <f t="shared" si="102"/>
        <v>1.4351237111170103E-7</v>
      </c>
      <c r="AB90" s="29">
        <f t="shared" si="103"/>
        <v>1.4351237111170103E-7</v>
      </c>
      <c r="AD90" s="35">
        <v>2.672E-8</v>
      </c>
      <c r="AE90" s="35">
        <v>1.87612402267</v>
      </c>
      <c r="AF90" s="35">
        <v>295.05122865419997</v>
      </c>
      <c r="AG90" s="29">
        <f t="shared" si="104"/>
        <v>2.4762750346102861E-8</v>
      </c>
      <c r="AH90" s="29">
        <f t="shared" si="105"/>
        <v>2.4763199281873922E-8</v>
      </c>
      <c r="AI90" s="29">
        <f t="shared" si="106"/>
        <v>2.4763199280315094E-8</v>
      </c>
      <c r="AJ90" s="29">
        <f t="shared" si="107"/>
        <v>2.4763199280315094E-8</v>
      </c>
      <c r="AL90" s="35">
        <v>3.3999999999999998E-9</v>
      </c>
      <c r="AM90" s="35">
        <v>1.8332577030999999</v>
      </c>
      <c r="AN90" s="35">
        <v>1141.1340634054</v>
      </c>
      <c r="AO90" s="29">
        <f t="shared" si="108"/>
        <v>1.798252677103604E-10</v>
      </c>
      <c r="AP90" s="29">
        <f t="shared" si="109"/>
        <v>1.8041257051069978E-10</v>
      </c>
      <c r="AQ90" s="29">
        <f t="shared" si="110"/>
        <v>1.8041256847131793E-10</v>
      </c>
      <c r="AR90" s="29">
        <f t="shared" si="111"/>
        <v>1.8041256847131793E-10</v>
      </c>
      <c r="AT90" s="35"/>
      <c r="AU90" s="35"/>
      <c r="AV90" s="35"/>
      <c r="BB90" s="35"/>
      <c r="BC90" s="35"/>
      <c r="BD90" s="35"/>
      <c r="BJ90" s="35">
        <v>6.3189999999999999E-8</v>
      </c>
      <c r="BK90" s="35">
        <v>1.1732843827099999</v>
      </c>
      <c r="BL90" s="35">
        <v>1265.5674786264001</v>
      </c>
      <c r="BM90" s="29">
        <f t="shared" si="112"/>
        <v>-6.1022925717292351E-8</v>
      </c>
      <c r="BN90" s="29">
        <f t="shared" si="113"/>
        <v>-6.1019777118874309E-8</v>
      </c>
      <c r="BO90" s="29">
        <f t="shared" si="114"/>
        <v>-6.1019777129811609E-8</v>
      </c>
      <c r="BP90" s="29">
        <f t="shared" si="115"/>
        <v>-6.1019777129811609E-8</v>
      </c>
      <c r="BR90" s="35">
        <v>1.317E-8</v>
      </c>
      <c r="BS90" s="35">
        <v>2.2238620358499999</v>
      </c>
      <c r="BT90" s="35">
        <v>213.34727954780001</v>
      </c>
      <c r="BU90" s="29">
        <f t="shared" si="116"/>
        <v>1.0912919478435515E-8</v>
      </c>
      <c r="BV90" s="29">
        <f t="shared" si="117"/>
        <v>1.0912681036654344E-8</v>
      </c>
      <c r="BW90" s="29">
        <f t="shared" si="118"/>
        <v>1.0912681037482344E-8</v>
      </c>
      <c r="BX90" s="29">
        <f t="shared" si="119"/>
        <v>1.0912681037482344E-8</v>
      </c>
      <c r="BZ90" s="35">
        <v>1.7200000000000001E-9</v>
      </c>
      <c r="CA90" s="35">
        <v>3.8317349403000001</v>
      </c>
      <c r="CB90" s="35">
        <v>1581.9593482830001</v>
      </c>
      <c r="CC90" s="29">
        <f t="shared" si="120"/>
        <v>-5.40037282383693E-10</v>
      </c>
      <c r="CD90" s="29">
        <f t="shared" si="121"/>
        <v>-5.404288680615471E-10</v>
      </c>
      <c r="CE90" s="29">
        <f t="shared" si="122"/>
        <v>-5.404288667018333E-10</v>
      </c>
      <c r="CF90" s="29">
        <f t="shared" si="123"/>
        <v>-5.404288667018333E-10</v>
      </c>
      <c r="CH90" s="35"/>
      <c r="CI90" s="35"/>
      <c r="CJ90" s="35"/>
      <c r="CP90" s="35"/>
      <c r="CQ90" s="35"/>
      <c r="CR90" s="35"/>
      <c r="CX90" s="35"/>
      <c r="CY90" s="35"/>
      <c r="CZ90" s="35"/>
      <c r="DF90" s="35">
        <v>2.6249000000000001E-6</v>
      </c>
      <c r="DG90" s="35">
        <v>0.31753439818000001</v>
      </c>
      <c r="DH90" s="35">
        <v>1045.1548361876</v>
      </c>
      <c r="DI90" s="29">
        <f t="shared" si="124"/>
        <v>3.6931931741982132E-8</v>
      </c>
      <c r="DJ90" s="29">
        <f t="shared" si="125"/>
        <v>3.6516109563791277E-8</v>
      </c>
      <c r="DK90" s="29">
        <f t="shared" si="126"/>
        <v>3.651611100771735E-8</v>
      </c>
      <c r="DL90" s="29">
        <f t="shared" si="127"/>
        <v>3.651611100771735E-8</v>
      </c>
      <c r="DN90" s="35">
        <v>6.7006000000000001E-7</v>
      </c>
      <c r="DO90" s="35">
        <v>6.8727662159999994E-2</v>
      </c>
      <c r="DP90" s="35">
        <v>408.43894361129998</v>
      </c>
      <c r="DQ90" s="29">
        <f t="shared" si="128"/>
        <v>6.1199776399181021E-7</v>
      </c>
      <c r="DR90" s="29">
        <f t="shared" si="129"/>
        <v>6.1201465495521984E-7</v>
      </c>
      <c r="DS90" s="29">
        <f t="shared" si="130"/>
        <v>6.1201465489657064E-7</v>
      </c>
      <c r="DT90" s="29">
        <f t="shared" si="131"/>
        <v>6.1201465489657064E-7</v>
      </c>
      <c r="DV90" s="35">
        <v>1.3962999999999999E-7</v>
      </c>
      <c r="DW90" s="35">
        <v>3.0499096836600001</v>
      </c>
      <c r="DX90" s="35">
        <v>423.41679713830001</v>
      </c>
      <c r="DY90" s="29">
        <f t="shared" si="132"/>
        <v>-1.2238773504689049E-7</v>
      </c>
      <c r="DZ90" s="29">
        <f t="shared" si="133"/>
        <v>-1.223920488663513E-7</v>
      </c>
      <c r="EA90" s="29">
        <f t="shared" si="134"/>
        <v>-1.2239204885137258E-7</v>
      </c>
      <c r="EB90" s="29">
        <f t="shared" si="135"/>
        <v>-1.2239204885137258E-7</v>
      </c>
      <c r="ED90" s="35">
        <v>1.7430000000000001E-8</v>
      </c>
      <c r="EE90" s="35">
        <v>4.5764623784699996</v>
      </c>
      <c r="EF90" s="35">
        <v>1994.3304451573999</v>
      </c>
      <c r="EG90" s="29">
        <f t="shared" si="136"/>
        <v>1.2977422791801869E-8</v>
      </c>
      <c r="EH90" s="29">
        <f t="shared" si="137"/>
        <v>1.2973904574843745E-8</v>
      </c>
      <c r="EI90" s="29">
        <f t="shared" si="138"/>
        <v>1.297390458706276E-8</v>
      </c>
      <c r="EJ90" s="29">
        <f t="shared" si="139"/>
        <v>1.297390458706276E-8</v>
      </c>
      <c r="EL90" s="35"/>
      <c r="EM90" s="35"/>
      <c r="EN90" s="35"/>
      <c r="ET90" s="35"/>
      <c r="EU90" s="35"/>
      <c r="EV90" s="35"/>
    </row>
    <row r="91" spans="1:152" s="29" customFormat="1" ht="13.5" x14ac:dyDescent="0.3">
      <c r="A91" s="33" t="s">
        <v>26</v>
      </c>
      <c r="B91" s="32" t="s">
        <v>196</v>
      </c>
      <c r="C91" s="33" t="s">
        <v>230</v>
      </c>
      <c r="D91" s="33" t="s">
        <v>26</v>
      </c>
      <c r="E91" s="33" t="s">
        <v>26</v>
      </c>
      <c r="F91" s="33" t="s">
        <v>26</v>
      </c>
      <c r="N91" s="35">
        <v>9.1429999999999997E-7</v>
      </c>
      <c r="O91" s="35">
        <v>1.8752157751</v>
      </c>
      <c r="P91" s="35">
        <v>38.133035637799999</v>
      </c>
      <c r="Q91" s="29">
        <f t="shared" si="96"/>
        <v>-7.295028206121393E-7</v>
      </c>
      <c r="R91" s="29">
        <f t="shared" si="97"/>
        <v>-7.2949963471073985E-7</v>
      </c>
      <c r="S91" s="29">
        <f t="shared" si="98"/>
        <v>-7.2949963472180263E-7</v>
      </c>
      <c r="T91" s="29">
        <f t="shared" si="99"/>
        <v>-7.2949963472180263E-7</v>
      </c>
      <c r="V91" s="35">
        <v>1.7547E-7</v>
      </c>
      <c r="W91" s="35">
        <v>2.44735118493</v>
      </c>
      <c r="X91" s="35">
        <v>423.41679713830001</v>
      </c>
      <c r="Y91" s="29">
        <f t="shared" si="100"/>
        <v>-1.745874946338775E-7</v>
      </c>
      <c r="Z91" s="29">
        <f t="shared" si="101"/>
        <v>-1.7458636615969189E-7</v>
      </c>
      <c r="AA91" s="29">
        <f t="shared" si="102"/>
        <v>-1.7458636616361172E-7</v>
      </c>
      <c r="AB91" s="29">
        <f t="shared" si="103"/>
        <v>-1.7458636616361172E-7</v>
      </c>
      <c r="AD91" s="35">
        <v>3.4539999999999997E-8</v>
      </c>
      <c r="AE91" s="35">
        <v>4.7719761069600004</v>
      </c>
      <c r="AF91" s="35">
        <v>423.41679713830001</v>
      </c>
      <c r="AG91" s="29">
        <f t="shared" si="104"/>
        <v>2.0999060676816003E-8</v>
      </c>
      <c r="AH91" s="29">
        <f t="shared" si="105"/>
        <v>2.0997300488329571E-8</v>
      </c>
      <c r="AI91" s="29">
        <f t="shared" si="106"/>
        <v>2.0997300494441923E-8</v>
      </c>
      <c r="AJ91" s="29">
        <f t="shared" si="107"/>
        <v>2.0997300494441923E-8</v>
      </c>
      <c r="AL91" s="35">
        <v>3.0300000000000001E-9</v>
      </c>
      <c r="AM91" s="35">
        <v>2.4158474732999999</v>
      </c>
      <c r="AN91" s="35">
        <v>127.4717966068</v>
      </c>
      <c r="AO91" s="29">
        <f t="shared" si="108"/>
        <v>-6.7943189445349962E-10</v>
      </c>
      <c r="AP91" s="29">
        <f t="shared" si="109"/>
        <v>-6.794889515965542E-10</v>
      </c>
      <c r="AQ91" s="29">
        <f t="shared" si="110"/>
        <v>-6.7948895139842428E-10</v>
      </c>
      <c r="AR91" s="29">
        <f t="shared" si="111"/>
        <v>-6.7948895139842428E-10</v>
      </c>
      <c r="AT91" s="35"/>
      <c r="AU91" s="35"/>
      <c r="AV91" s="35"/>
      <c r="BB91" s="35"/>
      <c r="BC91" s="35"/>
      <c r="BD91" s="35"/>
      <c r="BJ91" s="35">
        <v>5.8409999999999998E-8</v>
      </c>
      <c r="BK91" s="35">
        <v>2.3582991528499999</v>
      </c>
      <c r="BL91" s="35">
        <v>750.10360753340001</v>
      </c>
      <c r="BM91" s="29">
        <f t="shared" si="112"/>
        <v>-2.297364230307798E-8</v>
      </c>
      <c r="BN91" s="29">
        <f t="shared" si="113"/>
        <v>-2.296753595332619E-8</v>
      </c>
      <c r="BO91" s="29">
        <f t="shared" si="114"/>
        <v>-2.2967535974530744E-8</v>
      </c>
      <c r="BP91" s="29">
        <f t="shared" si="115"/>
        <v>-2.2967535974530744E-8</v>
      </c>
      <c r="BR91" s="35">
        <v>1.321E-8</v>
      </c>
      <c r="BS91" s="35">
        <v>2.9153478271800002</v>
      </c>
      <c r="BT91" s="35">
        <v>1265.5674786264001</v>
      </c>
      <c r="BU91" s="29">
        <f t="shared" si="116"/>
        <v>-1.2054832986125891E-9</v>
      </c>
      <c r="BV91" s="29">
        <f t="shared" si="117"/>
        <v>-1.208006925756865E-9</v>
      </c>
      <c r="BW91" s="29">
        <f t="shared" si="118"/>
        <v>-1.2080069169937338E-9</v>
      </c>
      <c r="BX91" s="29">
        <f t="shared" si="119"/>
        <v>-1.2080069169937338E-9</v>
      </c>
      <c r="BZ91" s="35">
        <v>2.1999999999999998E-9</v>
      </c>
      <c r="CA91" s="35">
        <v>1.0344366815099999</v>
      </c>
      <c r="CB91" s="35">
        <v>483.2205421786</v>
      </c>
      <c r="CC91" s="29">
        <f t="shared" si="120"/>
        <v>-1.8847796132532285E-9</v>
      </c>
      <c r="CD91" s="29">
        <f t="shared" si="121"/>
        <v>-1.884696490478762E-9</v>
      </c>
      <c r="CE91" s="29">
        <f t="shared" si="122"/>
        <v>-1.8846964907674203E-9</v>
      </c>
      <c r="CF91" s="29">
        <f t="shared" si="123"/>
        <v>-1.8846964907674203E-9</v>
      </c>
      <c r="CH91" s="35"/>
      <c r="CI91" s="35"/>
      <c r="CJ91" s="35"/>
      <c r="CP91" s="35"/>
      <c r="CQ91" s="35"/>
      <c r="CR91" s="35"/>
      <c r="CX91" s="35"/>
      <c r="CY91" s="35"/>
      <c r="CZ91" s="35"/>
      <c r="DF91" s="35">
        <v>2.95331E-6</v>
      </c>
      <c r="DG91" s="35">
        <v>0.67144493789000004</v>
      </c>
      <c r="DH91" s="35">
        <v>88.865680217000005</v>
      </c>
      <c r="DI91" s="29">
        <f t="shared" si="124"/>
        <v>-1.5285122234077124E-6</v>
      </c>
      <c r="DJ91" s="29">
        <f t="shared" si="125"/>
        <v>-1.5284781828610157E-6</v>
      </c>
      <c r="DK91" s="29">
        <f t="shared" si="126"/>
        <v>-1.5284781829792198E-6</v>
      </c>
      <c r="DL91" s="29">
        <f t="shared" si="127"/>
        <v>-1.5284781829792198E-6</v>
      </c>
      <c r="DN91" s="35">
        <v>6.8945000000000002E-7</v>
      </c>
      <c r="DO91" s="35">
        <v>2.4712750505700001</v>
      </c>
      <c r="DP91" s="35">
        <v>949.17560896980001</v>
      </c>
      <c r="DQ91" s="29">
        <f t="shared" si="128"/>
        <v>3.9435654072119274E-7</v>
      </c>
      <c r="DR91" s="29">
        <f t="shared" si="129"/>
        <v>3.9427516763453684E-7</v>
      </c>
      <c r="DS91" s="29">
        <f t="shared" si="130"/>
        <v>3.9427516791711428E-7</v>
      </c>
      <c r="DT91" s="29">
        <f t="shared" si="131"/>
        <v>3.9427516791711428E-7</v>
      </c>
      <c r="DV91" s="35">
        <v>1.0614E-7</v>
      </c>
      <c r="DW91" s="35">
        <v>5.0284592322900004</v>
      </c>
      <c r="DX91" s="35">
        <v>137.03302416240001</v>
      </c>
      <c r="DY91" s="29">
        <f t="shared" si="132"/>
        <v>5.9917692363207889E-8</v>
      </c>
      <c r="DZ91" s="29">
        <f t="shared" si="133"/>
        <v>5.991951220749062E-8</v>
      </c>
      <c r="EA91" s="29">
        <f t="shared" si="134"/>
        <v>5.9919512201171304E-8</v>
      </c>
      <c r="EB91" s="29">
        <f t="shared" si="135"/>
        <v>5.9919512201171304E-8</v>
      </c>
      <c r="ED91" s="35">
        <v>1.913E-8</v>
      </c>
      <c r="EE91" s="35">
        <v>5.17436386408</v>
      </c>
      <c r="EF91" s="35">
        <v>2854.6403739102002</v>
      </c>
      <c r="EG91" s="29">
        <f t="shared" si="136"/>
        <v>5.6010948805626416E-9</v>
      </c>
      <c r="EH91" s="29">
        <f t="shared" si="137"/>
        <v>5.6090095425854976E-9</v>
      </c>
      <c r="EI91" s="29">
        <f t="shared" si="138"/>
        <v>5.6090095151038611E-9</v>
      </c>
      <c r="EJ91" s="29">
        <f t="shared" si="139"/>
        <v>5.6090095151038611E-9</v>
      </c>
      <c r="EL91" s="35"/>
      <c r="EM91" s="35"/>
      <c r="EN91" s="35"/>
      <c r="ET91" s="35"/>
      <c r="EU91" s="35"/>
      <c r="EV91" s="35"/>
    </row>
    <row r="92" spans="1:152" s="29" customFormat="1" ht="13.5" x14ac:dyDescent="0.3">
      <c r="N92" s="35">
        <v>8.3791000000000002E-7</v>
      </c>
      <c r="O92" s="35">
        <v>5.48810655641</v>
      </c>
      <c r="P92" s="35">
        <v>0.11187458459999999</v>
      </c>
      <c r="Q92" s="29">
        <f t="shared" si="96"/>
        <v>5.8781449411610468E-7</v>
      </c>
      <c r="R92" s="29">
        <f t="shared" si="97"/>
        <v>5.8781448398961446E-7</v>
      </c>
      <c r="S92" s="29">
        <f t="shared" si="98"/>
        <v>5.8781448398965003E-7</v>
      </c>
      <c r="T92" s="29">
        <f t="shared" si="99"/>
        <v>5.8781448398965003E-7</v>
      </c>
      <c r="V92" s="35">
        <v>1.5428E-7</v>
      </c>
      <c r="W92" s="35">
        <v>4.2379008820499999</v>
      </c>
      <c r="X92" s="35">
        <v>1162.4747044077999</v>
      </c>
      <c r="Y92" s="29">
        <f t="shared" si="100"/>
        <v>-6.6167452046138094E-8</v>
      </c>
      <c r="Z92" s="29">
        <f t="shared" si="101"/>
        <v>-6.6192010076071087E-8</v>
      </c>
      <c r="AA92" s="29">
        <f t="shared" si="102"/>
        <v>-6.619200999079807E-8</v>
      </c>
      <c r="AB92" s="29">
        <f t="shared" si="103"/>
        <v>-6.619200999079807E-8</v>
      </c>
      <c r="AD92" s="35">
        <v>2.6230000000000001E-8</v>
      </c>
      <c r="AE92" s="35">
        <v>5.1523741538400003</v>
      </c>
      <c r="AF92" s="35">
        <v>1368.6602528450001</v>
      </c>
      <c r="AG92" s="29">
        <f t="shared" si="104"/>
        <v>-1.6462082305164972E-8</v>
      </c>
      <c r="AH92" s="29">
        <f t="shared" si="105"/>
        <v>-1.6457845257076181E-8</v>
      </c>
      <c r="AI92" s="29">
        <f t="shared" si="106"/>
        <v>-1.6457845271790388E-8</v>
      </c>
      <c r="AJ92" s="29">
        <f t="shared" si="107"/>
        <v>-1.6457845271790388E-8</v>
      </c>
      <c r="AL92" s="35">
        <v>3.05E-9</v>
      </c>
      <c r="AM92" s="35">
        <v>5.3415470298800001</v>
      </c>
      <c r="AN92" s="35">
        <v>131.4039498699</v>
      </c>
      <c r="AO92" s="29">
        <f t="shared" si="108"/>
        <v>1.1261658438068046E-9</v>
      </c>
      <c r="AP92" s="29">
        <f t="shared" si="109"/>
        <v>1.1262223031921251E-9</v>
      </c>
      <c r="AQ92" s="29">
        <f t="shared" si="110"/>
        <v>1.1262223029960721E-9</v>
      </c>
      <c r="AR92" s="29">
        <f t="shared" si="111"/>
        <v>1.1262223029960721E-9</v>
      </c>
      <c r="AT92" s="35"/>
      <c r="AU92" s="35"/>
      <c r="AV92" s="35"/>
      <c r="BB92" s="35"/>
      <c r="BC92" s="35"/>
      <c r="BD92" s="35"/>
      <c r="BJ92" s="35">
        <v>5.8080000000000001E-8</v>
      </c>
      <c r="BK92" s="35">
        <v>5.0160224279400003</v>
      </c>
      <c r="BL92" s="35">
        <v>479.28838891549998</v>
      </c>
      <c r="BM92" s="29">
        <f t="shared" si="112"/>
        <v>5.6494384048375236E-8</v>
      </c>
      <c r="BN92" s="29">
        <f t="shared" si="113"/>
        <v>5.6495363155714167E-8</v>
      </c>
      <c r="BO92" s="29">
        <f t="shared" si="114"/>
        <v>5.6495363152314765E-8</v>
      </c>
      <c r="BP92" s="29">
        <f t="shared" si="115"/>
        <v>5.6495363152314765E-8</v>
      </c>
      <c r="BR92" s="35">
        <v>1.3070000000000001E-8</v>
      </c>
      <c r="BS92" s="35">
        <v>5.41748323885</v>
      </c>
      <c r="BT92" s="35">
        <v>217.96496188399999</v>
      </c>
      <c r="BU92" s="29">
        <f t="shared" si="116"/>
        <v>-1.1669734065987307E-8</v>
      </c>
      <c r="BV92" s="29">
        <f t="shared" si="117"/>
        <v>-1.1669539592480288E-8</v>
      </c>
      <c r="BW92" s="29">
        <f t="shared" si="118"/>
        <v>-1.1669539593155615E-8</v>
      </c>
      <c r="BX92" s="29">
        <f t="shared" si="119"/>
        <v>-1.1669539593155615E-8</v>
      </c>
      <c r="BZ92" s="35">
        <v>2.1700000000000002E-9</v>
      </c>
      <c r="CA92" s="35">
        <v>4.6521016271300004</v>
      </c>
      <c r="CB92" s="35">
        <v>750.10360753340001</v>
      </c>
      <c r="CC92" s="29">
        <f t="shared" si="120"/>
        <v>-9.3125971025043834E-10</v>
      </c>
      <c r="CD92" s="29">
        <f t="shared" si="121"/>
        <v>-9.3148256684106739E-10</v>
      </c>
      <c r="CE92" s="29">
        <f t="shared" si="122"/>
        <v>-9.3148256606722814E-10</v>
      </c>
      <c r="CF92" s="29">
        <f t="shared" si="123"/>
        <v>-9.3148256606722814E-10</v>
      </c>
      <c r="CH92" s="35"/>
      <c r="CI92" s="35"/>
      <c r="CJ92" s="35"/>
      <c r="CP92" s="35"/>
      <c r="CQ92" s="35"/>
      <c r="CR92" s="35"/>
      <c r="CX92" s="35"/>
      <c r="CY92" s="35"/>
      <c r="CZ92" s="35"/>
      <c r="DF92" s="35">
        <v>3.4296799999999998E-6</v>
      </c>
      <c r="DG92" s="35">
        <v>5.8560032229900001</v>
      </c>
      <c r="DH92" s="35">
        <v>1795.258443721</v>
      </c>
      <c r="DI92" s="29">
        <f t="shared" si="124"/>
        <v>-3.0779030441050755E-6</v>
      </c>
      <c r="DJ92" s="29">
        <f t="shared" si="125"/>
        <v>-3.0783146741405578E-6</v>
      </c>
      <c r="DK92" s="29">
        <f t="shared" si="126"/>
        <v>-3.0783146727115806E-6</v>
      </c>
      <c r="DL92" s="29">
        <f t="shared" si="127"/>
        <v>-3.0783146727115806E-6</v>
      </c>
      <c r="DN92" s="35">
        <v>6.0455999999999996E-7</v>
      </c>
      <c r="DO92" s="35">
        <v>2.25094790113</v>
      </c>
      <c r="DP92" s="35">
        <v>1788.1448967202</v>
      </c>
      <c r="DQ92" s="29">
        <f t="shared" si="128"/>
        <v>6.0005788149419404E-7</v>
      </c>
      <c r="DR92" s="29">
        <f t="shared" si="129"/>
        <v>6.0003789797803666E-7</v>
      </c>
      <c r="DS92" s="29">
        <f t="shared" si="130"/>
        <v>6.0003789804750544E-7</v>
      </c>
      <c r="DT92" s="29">
        <f t="shared" si="131"/>
        <v>6.0003789804750544E-7</v>
      </c>
      <c r="DV92" s="35">
        <v>1.4382E-7</v>
      </c>
      <c r="DW92" s="35">
        <v>4.6872008002700003</v>
      </c>
      <c r="DX92" s="35">
        <v>1148.2476104062</v>
      </c>
      <c r="DY92" s="29">
        <f t="shared" si="132"/>
        <v>-3.2090878369808484E-8</v>
      </c>
      <c r="DZ92" s="29">
        <f t="shared" si="133"/>
        <v>-3.2115279682905265E-8</v>
      </c>
      <c r="EA92" s="29">
        <f t="shared" si="134"/>
        <v>-3.2115279598174111E-8</v>
      </c>
      <c r="EB92" s="29">
        <f t="shared" si="135"/>
        <v>-3.2115279598174111E-8</v>
      </c>
      <c r="ED92" s="35">
        <v>1.946E-8</v>
      </c>
      <c r="EE92" s="35">
        <v>6.2335584562299999</v>
      </c>
      <c r="EF92" s="35">
        <v>1471.7530270636</v>
      </c>
      <c r="EG92" s="29">
        <f t="shared" si="136"/>
        <v>5.6109880050300506E-9</v>
      </c>
      <c r="EH92" s="29">
        <f t="shared" si="137"/>
        <v>5.6068308004010734E-9</v>
      </c>
      <c r="EI92" s="29">
        <f t="shared" si="138"/>
        <v>5.6068308148372611E-9</v>
      </c>
      <c r="EJ92" s="29">
        <f t="shared" si="139"/>
        <v>5.6068308148372611E-9</v>
      </c>
      <c r="EL92" s="35"/>
      <c r="EM92" s="35"/>
      <c r="EN92" s="35"/>
      <c r="ET92" s="35"/>
      <c r="EU92" s="35"/>
      <c r="EV92" s="35"/>
    </row>
    <row r="93" spans="1:152" s="29" customFormat="1" ht="13.5" x14ac:dyDescent="0.3">
      <c r="A93" s="29" t="s">
        <v>198</v>
      </c>
      <c r="B93" s="29" t="s">
        <v>199</v>
      </c>
      <c r="C93" s="29" t="s">
        <v>200</v>
      </c>
      <c r="N93" s="35">
        <v>8.3460999999999998E-7</v>
      </c>
      <c r="O93" s="35">
        <v>2.2897276727899998</v>
      </c>
      <c r="P93" s="35">
        <v>628.85158605009997</v>
      </c>
      <c r="Q93" s="29">
        <f t="shared" si="96"/>
        <v>8.3295944786259789E-7</v>
      </c>
      <c r="R93" s="29">
        <f t="shared" si="97"/>
        <v>8.3295444302454598E-7</v>
      </c>
      <c r="S93" s="29">
        <f t="shared" si="98"/>
        <v>8.3295444304193843E-7</v>
      </c>
      <c r="T93" s="29">
        <f t="shared" si="99"/>
        <v>8.3295444304193843E-7</v>
      </c>
      <c r="V93" s="35">
        <v>1.4608E-7</v>
      </c>
      <c r="W93" s="35">
        <v>3.5971324785699998</v>
      </c>
      <c r="X93" s="35">
        <v>1045.1548361876</v>
      </c>
      <c r="Y93" s="29">
        <f t="shared" si="100"/>
        <v>-2.2129693554846588E-8</v>
      </c>
      <c r="Z93" s="29">
        <f t="shared" si="101"/>
        <v>-2.2106816928558917E-8</v>
      </c>
      <c r="AA93" s="29">
        <f t="shared" si="102"/>
        <v>-2.2106817007997972E-8</v>
      </c>
      <c r="AB93" s="29">
        <f t="shared" si="103"/>
        <v>-2.2106817007997972E-8</v>
      </c>
      <c r="AD93" s="35">
        <v>2.4570000000000001E-8</v>
      </c>
      <c r="AE93" s="35">
        <v>3.89612890177</v>
      </c>
      <c r="AF93" s="35">
        <v>210.85141488319999</v>
      </c>
      <c r="AG93" s="29">
        <f t="shared" si="104"/>
        <v>1.2489280315747311E-8</v>
      </c>
      <c r="AH93" s="29">
        <f t="shared" si="105"/>
        <v>1.2489956591906219E-8</v>
      </c>
      <c r="AI93" s="29">
        <f t="shared" si="106"/>
        <v>1.2489956589557894E-8</v>
      </c>
      <c r="AJ93" s="29">
        <f t="shared" si="107"/>
        <v>1.2489956589557894E-8</v>
      </c>
      <c r="AL93" s="35">
        <v>2.98E-9</v>
      </c>
      <c r="AM93" s="35">
        <v>2.2859463139299998</v>
      </c>
      <c r="AN93" s="35">
        <v>635.96513305090002</v>
      </c>
      <c r="AO93" s="29">
        <f t="shared" si="108"/>
        <v>2.9764443799456681E-9</v>
      </c>
      <c r="AP93" s="29">
        <f t="shared" si="109"/>
        <v>2.976458395585487E-9</v>
      </c>
      <c r="AQ93" s="29">
        <f t="shared" si="110"/>
        <v>2.9764583955368657E-9</v>
      </c>
      <c r="AR93" s="29">
        <f t="shared" si="111"/>
        <v>2.9764583955368657E-9</v>
      </c>
      <c r="AT93" s="35"/>
      <c r="AU93" s="35"/>
      <c r="AV93" s="35"/>
      <c r="BB93" s="35"/>
      <c r="BC93" s="35"/>
      <c r="BD93" s="35"/>
      <c r="BJ93" s="35">
        <v>8.0789999999999997E-8</v>
      </c>
      <c r="BK93" s="35">
        <v>0.42574715103999999</v>
      </c>
      <c r="BL93" s="35">
        <v>554.0699874828</v>
      </c>
      <c r="BM93" s="29">
        <f t="shared" si="112"/>
        <v>-8.0789999456823696E-8</v>
      </c>
      <c r="BN93" s="29">
        <f t="shared" si="113"/>
        <v>-8.0789999958711046E-8</v>
      </c>
      <c r="BO93" s="29">
        <f t="shared" si="114"/>
        <v>-8.0789999958710291E-8</v>
      </c>
      <c r="BP93" s="29">
        <f t="shared" si="115"/>
        <v>-8.0789999958710291E-8</v>
      </c>
      <c r="BR93" s="35">
        <v>1.4829999999999999E-8</v>
      </c>
      <c r="BS93" s="35">
        <v>0.91111666841000005</v>
      </c>
      <c r="BT93" s="35">
        <v>543.91805909619995</v>
      </c>
      <c r="BU93" s="29">
        <f t="shared" si="116"/>
        <v>-1.4074364758972702E-8</v>
      </c>
      <c r="BV93" s="29">
        <f t="shared" si="117"/>
        <v>-1.407475003690394E-8</v>
      </c>
      <c r="BW93" s="29">
        <f t="shared" si="118"/>
        <v>-1.4074750035566252E-8</v>
      </c>
      <c r="BX93" s="29">
        <f t="shared" si="119"/>
        <v>-1.4074750035566252E-8</v>
      </c>
      <c r="BZ93" s="35">
        <v>1.43E-9</v>
      </c>
      <c r="CA93" s="35">
        <v>2.3196997979099998</v>
      </c>
      <c r="CB93" s="35">
        <v>18.159247264699999</v>
      </c>
      <c r="CC93" s="29">
        <f t="shared" si="120"/>
        <v>-1.2360116259981221E-9</v>
      </c>
      <c r="CD93" s="29">
        <f t="shared" si="121"/>
        <v>-1.2360096464115433E-9</v>
      </c>
      <c r="CE93" s="29">
        <f t="shared" si="122"/>
        <v>-1.2360096464184174E-9</v>
      </c>
      <c r="CF93" s="29">
        <f t="shared" si="123"/>
        <v>-1.2360096464184174E-9</v>
      </c>
      <c r="CH93" s="35"/>
      <c r="CI93" s="35"/>
      <c r="CJ93" s="35"/>
      <c r="CP93" s="35"/>
      <c r="CQ93" s="35"/>
      <c r="CR93" s="35"/>
      <c r="CX93" s="35"/>
      <c r="CY93" s="35"/>
      <c r="CZ93" s="35"/>
      <c r="DF93" s="35">
        <v>3.4111700000000001E-6</v>
      </c>
      <c r="DG93" s="35">
        <v>2.3758524725000001</v>
      </c>
      <c r="DH93" s="35">
        <v>525.49817940059995</v>
      </c>
      <c r="DI93" s="29">
        <f t="shared" si="124"/>
        <v>-2.8836106272037697E-7</v>
      </c>
      <c r="DJ93" s="29">
        <f t="shared" si="125"/>
        <v>-2.8863181526935481E-7</v>
      </c>
      <c r="DK93" s="29">
        <f t="shared" si="126"/>
        <v>-2.8863181432917836E-7</v>
      </c>
      <c r="DL93" s="29">
        <f t="shared" si="127"/>
        <v>-2.8863181432917836E-7</v>
      </c>
      <c r="DN93" s="35">
        <v>6.7074000000000004E-7</v>
      </c>
      <c r="DO93" s="35">
        <v>5.4536587015900002</v>
      </c>
      <c r="DP93" s="35">
        <v>200.76892246579999</v>
      </c>
      <c r="DQ93" s="29">
        <f t="shared" si="128"/>
        <v>-5.0855370278870368E-7</v>
      </c>
      <c r="DR93" s="29">
        <f t="shared" si="129"/>
        <v>-5.0854039275969355E-7</v>
      </c>
      <c r="DS93" s="29">
        <f t="shared" si="130"/>
        <v>-5.0854039280591275E-7</v>
      </c>
      <c r="DT93" s="29">
        <f t="shared" si="131"/>
        <v>-5.0854039280591275E-7</v>
      </c>
      <c r="DV93" s="35">
        <v>1.3470000000000001E-7</v>
      </c>
      <c r="DW93" s="35">
        <v>1.9028040713500001</v>
      </c>
      <c r="DX93" s="35">
        <v>408.43894361129998</v>
      </c>
      <c r="DY93" s="29">
        <f t="shared" si="132"/>
        <v>-8.4975161457265317E-8</v>
      </c>
      <c r="DZ93" s="29">
        <f t="shared" si="133"/>
        <v>-8.4968690448279904E-8</v>
      </c>
      <c r="EA93" s="29">
        <f t="shared" si="134"/>
        <v>-8.4968690470750907E-8</v>
      </c>
      <c r="EB93" s="29">
        <f t="shared" si="135"/>
        <v>-8.4968690470750907E-8</v>
      </c>
      <c r="ED93" s="35">
        <v>1.9630000000000001E-8</v>
      </c>
      <c r="EE93" s="35">
        <v>6.1781455862800003</v>
      </c>
      <c r="EF93" s="35">
        <v>1464.6394800628</v>
      </c>
      <c r="EG93" s="29">
        <f t="shared" si="136"/>
        <v>2.3798939989431483E-9</v>
      </c>
      <c r="EH93" s="29">
        <f t="shared" si="137"/>
        <v>2.3755678821388769E-9</v>
      </c>
      <c r="EI93" s="29">
        <f t="shared" si="138"/>
        <v>2.3755678971613201E-9</v>
      </c>
      <c r="EJ93" s="29">
        <f t="shared" si="139"/>
        <v>2.3755678971613201E-9</v>
      </c>
      <c r="EL93" s="35"/>
      <c r="EM93" s="35"/>
      <c r="EN93" s="35"/>
      <c r="ET93" s="35"/>
      <c r="EU93" s="35"/>
      <c r="EV93" s="35"/>
    </row>
    <row r="94" spans="1:152" s="29" customFormat="1" ht="13.5" x14ac:dyDescent="0.3">
      <c r="A94" s="29">
        <f>F85</f>
        <v>9.586377180269924</v>
      </c>
      <c r="B94" s="29">
        <f xml:space="preserve"> 0.0057755183 * A94</f>
        <v>5.5366296835351346E-2</v>
      </c>
      <c r="C94" s="29">
        <f xml:space="preserve"> Tau - B94/DAYSinMILLENNIUM</f>
        <v>1.6241743794270621E-2</v>
      </c>
      <c r="N94" s="35">
        <v>9.6987000000000004E-7</v>
      </c>
      <c r="O94" s="35">
        <v>4.5366659576300004</v>
      </c>
      <c r="P94" s="35">
        <v>302.16477565500003</v>
      </c>
      <c r="Q94" s="29">
        <f t="shared" si="96"/>
        <v>-9.6968339632746497E-7</v>
      </c>
      <c r="R94" s="29">
        <f t="shared" si="97"/>
        <v>-9.69684266698246E-7</v>
      </c>
      <c r="S94" s="29">
        <f t="shared" si="98"/>
        <v>-9.6968426669522739E-7</v>
      </c>
      <c r="T94" s="29">
        <f t="shared" si="99"/>
        <v>-9.6968426669522739E-7</v>
      </c>
      <c r="V94" s="35">
        <v>1.4111E-7</v>
      </c>
      <c r="W94" s="35">
        <v>2.9426246835300001</v>
      </c>
      <c r="X94" s="35">
        <v>1685.0521225016</v>
      </c>
      <c r="Y94" s="29">
        <f t="shared" si="100"/>
        <v>6.3394811988626464E-8</v>
      </c>
      <c r="Z94" s="29">
        <f t="shared" si="101"/>
        <v>6.3362608516284796E-8</v>
      </c>
      <c r="AA94" s="29">
        <f t="shared" si="102"/>
        <v>6.3362608628117273E-8</v>
      </c>
      <c r="AB94" s="29">
        <f t="shared" si="103"/>
        <v>6.3362608628117273E-8</v>
      </c>
      <c r="AD94" s="35">
        <v>2.461E-8</v>
      </c>
      <c r="AE94" s="35">
        <v>1.5852287676000001</v>
      </c>
      <c r="AF94" s="35">
        <v>32.243328914400003</v>
      </c>
      <c r="AG94" s="29">
        <f t="shared" si="104"/>
        <v>-1.2613291199587371E-8</v>
      </c>
      <c r="AH94" s="29">
        <f t="shared" si="105"/>
        <v>-1.2613187914954341E-8</v>
      </c>
      <c r="AI94" s="29">
        <f t="shared" si="106"/>
        <v>-1.2613187915312988E-8</v>
      </c>
      <c r="AJ94" s="29">
        <f t="shared" si="107"/>
        <v>-1.2613187915312988E-8</v>
      </c>
      <c r="AL94" s="35">
        <v>3.72E-9</v>
      </c>
      <c r="AM94" s="35">
        <v>1.0372391138999999</v>
      </c>
      <c r="AN94" s="35">
        <v>313.21047591889999</v>
      </c>
      <c r="AO94" s="29">
        <f t="shared" si="108"/>
        <v>3.6731855680461023E-9</v>
      </c>
      <c r="AP94" s="29">
        <f t="shared" si="109"/>
        <v>3.6731576321190843E-9</v>
      </c>
      <c r="AQ94" s="29">
        <f t="shared" si="110"/>
        <v>3.6731576322161051E-9</v>
      </c>
      <c r="AR94" s="29">
        <f t="shared" si="111"/>
        <v>3.6731576322161051E-9</v>
      </c>
      <c r="AT94" s="35"/>
      <c r="AU94" s="35"/>
      <c r="AV94" s="35"/>
      <c r="BB94" s="35"/>
      <c r="BC94" s="35"/>
      <c r="BD94" s="35"/>
      <c r="BJ94" s="35">
        <v>6.0139999999999995E-8</v>
      </c>
      <c r="BK94" s="35">
        <v>5.5895223434799997</v>
      </c>
      <c r="BL94" s="35">
        <v>425.11371816769997</v>
      </c>
      <c r="BM94" s="29">
        <f t="shared" si="112"/>
        <v>5.998333647916543E-8</v>
      </c>
      <c r="BN94" s="29">
        <f t="shared" si="113"/>
        <v>5.9983056804609745E-8</v>
      </c>
      <c r="BO94" s="29">
        <f t="shared" si="114"/>
        <v>5.9983056805581345E-8</v>
      </c>
      <c r="BP94" s="29">
        <f t="shared" si="115"/>
        <v>5.9983056805581345E-8</v>
      </c>
      <c r="BR94" s="35">
        <v>1.2909999999999999E-8</v>
      </c>
      <c r="BS94" s="35">
        <v>2.6233380106999999</v>
      </c>
      <c r="BT94" s="35">
        <v>554.0699874828</v>
      </c>
      <c r="BU94" s="29">
        <f t="shared" si="116"/>
        <v>7.5735939615143733E-9</v>
      </c>
      <c r="BV94" s="29">
        <f t="shared" si="117"/>
        <v>7.5727158248511474E-9</v>
      </c>
      <c r="BW94" s="29">
        <f t="shared" si="118"/>
        <v>7.5727158279005338E-9</v>
      </c>
      <c r="BX94" s="29">
        <f t="shared" si="119"/>
        <v>7.5727158279005338E-9</v>
      </c>
      <c r="BZ94" s="35">
        <v>1.37E-9</v>
      </c>
      <c r="CA94" s="35">
        <v>5.5004685284599999</v>
      </c>
      <c r="CB94" s="35">
        <v>1169.5882514085999</v>
      </c>
      <c r="CC94" s="29">
        <f t="shared" si="120"/>
        <v>1.1021816586792113E-9</v>
      </c>
      <c r="CD94" s="29">
        <f t="shared" si="121"/>
        <v>1.1020373799701222E-9</v>
      </c>
      <c r="CE94" s="29">
        <f t="shared" si="122"/>
        <v>1.1020373804711862E-9</v>
      </c>
      <c r="CF94" s="29">
        <f t="shared" si="123"/>
        <v>1.1020373804711862E-9</v>
      </c>
      <c r="CH94" s="35"/>
      <c r="CI94" s="35"/>
      <c r="CJ94" s="35"/>
      <c r="CP94" s="35"/>
      <c r="CQ94" s="35"/>
      <c r="CR94" s="35"/>
      <c r="CX94" s="35"/>
      <c r="CY94" s="35"/>
      <c r="CZ94" s="35"/>
      <c r="DF94" s="35">
        <v>2.3401799999999999E-6</v>
      </c>
      <c r="DG94" s="35">
        <v>4.22756813216</v>
      </c>
      <c r="DH94" s="35">
        <v>114.1384744825</v>
      </c>
      <c r="DI94" s="29">
        <f t="shared" si="124"/>
        <v>2.2926953753406749E-6</v>
      </c>
      <c r="DJ94" s="29">
        <f t="shared" si="125"/>
        <v>2.292687259958027E-6</v>
      </c>
      <c r="DK94" s="29">
        <f t="shared" si="126"/>
        <v>2.2926872599862086E-6</v>
      </c>
      <c r="DL94" s="29">
        <f t="shared" si="127"/>
        <v>2.2926872599862086E-6</v>
      </c>
      <c r="DN94" s="35">
        <v>6.5578999999999997E-7</v>
      </c>
      <c r="DO94" s="35">
        <v>5.5390793319999999E-2</v>
      </c>
      <c r="DP94" s="35">
        <v>1589.0728952838001</v>
      </c>
      <c r="DQ94" s="29">
        <f t="shared" si="128"/>
        <v>4.8771230687430028E-7</v>
      </c>
      <c r="DR94" s="29">
        <f t="shared" si="129"/>
        <v>4.8781789520999135E-7</v>
      </c>
      <c r="DS94" s="29">
        <f t="shared" si="130"/>
        <v>4.8781789484338861E-7</v>
      </c>
      <c r="DT94" s="29">
        <f t="shared" si="131"/>
        <v>4.8781789484338861E-7</v>
      </c>
      <c r="DV94" s="35">
        <v>1.0077E-7</v>
      </c>
      <c r="DW94" s="35">
        <v>5.2042658382700004</v>
      </c>
      <c r="DX94" s="35">
        <v>340.77089204480001</v>
      </c>
      <c r="DY94" s="29">
        <f t="shared" si="132"/>
        <v>-2.5569226209122834E-8</v>
      </c>
      <c r="DZ94" s="29">
        <f t="shared" si="133"/>
        <v>-2.5574261175441585E-8</v>
      </c>
      <c r="EA94" s="29">
        <f t="shared" si="134"/>
        <v>-2.5574261157957965E-8</v>
      </c>
      <c r="EB94" s="29">
        <f t="shared" si="135"/>
        <v>-2.5574261157957965E-8</v>
      </c>
      <c r="ED94" s="35">
        <v>1.838E-8</v>
      </c>
      <c r="EE94" s="35">
        <v>5.5946457755900001</v>
      </c>
      <c r="EF94" s="35">
        <v>1038.0412891868</v>
      </c>
      <c r="EG94" s="29">
        <f t="shared" si="136"/>
        <v>-1.644279587126046E-8</v>
      </c>
      <c r="EH94" s="29">
        <f t="shared" si="137"/>
        <v>-1.6444088049695492E-8</v>
      </c>
      <c r="EI94" s="29">
        <f t="shared" si="138"/>
        <v>-1.6444088045209166E-8</v>
      </c>
      <c r="EJ94" s="29">
        <f t="shared" si="139"/>
        <v>-1.6444088045209166E-8</v>
      </c>
      <c r="EL94" s="35"/>
      <c r="EM94" s="35"/>
      <c r="EN94" s="35"/>
      <c r="ET94" s="35"/>
      <c r="EU94" s="35"/>
      <c r="EV94" s="35"/>
    </row>
    <row r="95" spans="1:152" s="29" customFormat="1" ht="13.5" x14ac:dyDescent="0.3">
      <c r="N95" s="35">
        <v>1.0063100000000001E-6</v>
      </c>
      <c r="O95" s="35">
        <v>4.9651366653900002</v>
      </c>
      <c r="P95" s="35">
        <v>269.9214467406</v>
      </c>
      <c r="Q95" s="29">
        <f t="shared" si="96"/>
        <v>-1.0034352472194335E-6</v>
      </c>
      <c r="R95" s="29">
        <f t="shared" si="97"/>
        <v>-1.0034321363471223E-6</v>
      </c>
      <c r="S95" s="29">
        <f t="shared" si="98"/>
        <v>-1.0034321363579276E-6</v>
      </c>
      <c r="T95" s="29">
        <f t="shared" si="99"/>
        <v>-1.0034321363579276E-6</v>
      </c>
      <c r="V95" s="35">
        <v>1.6327999999999999E-7</v>
      </c>
      <c r="W95" s="35">
        <v>4.0566527272500004</v>
      </c>
      <c r="X95" s="35">
        <v>949.17560896980001</v>
      </c>
      <c r="Y95" s="29">
        <f t="shared" si="100"/>
        <v>1.3255647298322947E-7</v>
      </c>
      <c r="Z95" s="29">
        <f t="shared" si="101"/>
        <v>1.3257018878749486E-7</v>
      </c>
      <c r="AA95" s="29">
        <f t="shared" si="102"/>
        <v>1.3257018873987163E-7</v>
      </c>
      <c r="AB95" s="29">
        <f t="shared" si="103"/>
        <v>1.3257018873987163E-7</v>
      </c>
      <c r="AD95" s="35">
        <v>2.5950000000000001E-8</v>
      </c>
      <c r="AE95" s="35">
        <v>3.59007068361</v>
      </c>
      <c r="AF95" s="35">
        <v>131.4039498699</v>
      </c>
      <c r="AG95" s="29">
        <f t="shared" si="104"/>
        <v>2.200189538248956E-8</v>
      </c>
      <c r="AH95" s="29">
        <f t="shared" si="105"/>
        <v>2.200162130755972E-8</v>
      </c>
      <c r="AI95" s="29">
        <f t="shared" si="106"/>
        <v>2.2001621308511454E-8</v>
      </c>
      <c r="AJ95" s="29">
        <f t="shared" si="107"/>
        <v>2.2001621308511454E-8</v>
      </c>
      <c r="AL95" s="35">
        <v>3.3799999999999999E-9</v>
      </c>
      <c r="AM95" s="35">
        <v>0.69100012338000005</v>
      </c>
      <c r="AN95" s="35">
        <v>1361.5467058442</v>
      </c>
      <c r="AO95" s="29">
        <f t="shared" si="108"/>
        <v>-2.3208148742066638E-9</v>
      </c>
      <c r="AP95" s="29">
        <f t="shared" si="109"/>
        <v>-2.3213219832744674E-9</v>
      </c>
      <c r="AQ95" s="29">
        <f t="shared" si="110"/>
        <v>-2.321321981513715E-9</v>
      </c>
      <c r="AR95" s="29">
        <f t="shared" si="111"/>
        <v>-2.321321981513715E-9</v>
      </c>
      <c r="AT95" s="35"/>
      <c r="AU95" s="35"/>
      <c r="AV95" s="35"/>
      <c r="BB95" s="35"/>
      <c r="BC95" s="35"/>
      <c r="BD95" s="35"/>
      <c r="BJ95" s="35">
        <v>7.4439999999999997E-8</v>
      </c>
      <c r="BK95" s="35">
        <v>5.4185959645899997</v>
      </c>
      <c r="BL95" s="35">
        <v>213.8203602998</v>
      </c>
      <c r="BM95" s="29">
        <f t="shared" si="112"/>
        <v>-6.4101534027355396E-8</v>
      </c>
      <c r="BN95" s="29">
        <f t="shared" si="113"/>
        <v>-6.4100307334642534E-8</v>
      </c>
      <c r="BO95" s="29">
        <f t="shared" si="114"/>
        <v>-6.4100307338902316E-8</v>
      </c>
      <c r="BP95" s="29">
        <f t="shared" si="115"/>
        <v>-6.4100307338902316E-8</v>
      </c>
      <c r="BR95" s="35">
        <v>1.406E-8</v>
      </c>
      <c r="BS95" s="35">
        <v>0.34582712649000003</v>
      </c>
      <c r="BT95" s="35">
        <v>85.827298831199997</v>
      </c>
      <c r="BU95" s="29">
        <f t="shared" si="116"/>
        <v>-2.3652445876399052E-9</v>
      </c>
      <c r="BV95" s="29">
        <f t="shared" si="117"/>
        <v>-2.365064271674577E-9</v>
      </c>
      <c r="BW95" s="29">
        <f t="shared" si="118"/>
        <v>-2.3650642723007176E-9</v>
      </c>
      <c r="BX95" s="29">
        <f t="shared" si="119"/>
        <v>-2.3650642723007176E-9</v>
      </c>
      <c r="BZ95" s="35">
        <v>1.2E-9</v>
      </c>
      <c r="CA95" s="35">
        <v>3.70151294359</v>
      </c>
      <c r="CB95" s="35">
        <v>416.30325013750002</v>
      </c>
      <c r="CC95" s="29">
        <f t="shared" si="120"/>
        <v>-6.0923429570811942E-10</v>
      </c>
      <c r="CD95" s="29">
        <f t="shared" si="121"/>
        <v>-6.0929953564462304E-10</v>
      </c>
      <c r="CE95" s="29">
        <f t="shared" si="122"/>
        <v>-6.0929953541808392E-10</v>
      </c>
      <c r="CF95" s="29">
        <f t="shared" si="123"/>
        <v>-6.0929953541808392E-10</v>
      </c>
      <c r="CH95" s="40"/>
      <c r="CI95" s="40"/>
      <c r="CJ95" s="40"/>
      <c r="CP95" s="35"/>
      <c r="CQ95" s="35"/>
      <c r="CR95" s="35"/>
      <c r="CX95" s="35"/>
      <c r="CY95" s="35"/>
      <c r="CZ95" s="35"/>
      <c r="DF95" s="35">
        <v>2.2372899999999999E-6</v>
      </c>
      <c r="DG95" s="35">
        <v>2.28129446763</v>
      </c>
      <c r="DH95" s="35">
        <v>330.61896365820002</v>
      </c>
      <c r="DI95" s="29">
        <f t="shared" si="124"/>
        <v>4.5063743064824513E-7</v>
      </c>
      <c r="DJ95" s="29">
        <f t="shared" si="125"/>
        <v>4.5074725815035278E-7</v>
      </c>
      <c r="DK95" s="29">
        <f t="shared" si="126"/>
        <v>4.5074725776898176E-7</v>
      </c>
      <c r="DL95" s="29">
        <f t="shared" si="127"/>
        <v>4.5074725776898176E-7</v>
      </c>
      <c r="DN95" s="35">
        <v>4.932E-7</v>
      </c>
      <c r="DO95" s="35">
        <v>4.1724342980699998</v>
      </c>
      <c r="DP95" s="35">
        <v>138.5174968707</v>
      </c>
      <c r="DQ95" s="29">
        <f t="shared" si="128"/>
        <v>4.8844066910057255E-7</v>
      </c>
      <c r="DR95" s="29">
        <f t="shared" si="129"/>
        <v>4.884421041869225E-7</v>
      </c>
      <c r="DS95" s="29">
        <f t="shared" si="130"/>
        <v>4.8844210418193961E-7</v>
      </c>
      <c r="DT95" s="29">
        <f t="shared" si="131"/>
        <v>4.8844210418193961E-7</v>
      </c>
      <c r="DV95" s="35">
        <v>1.0323000000000001E-7</v>
      </c>
      <c r="DW95" s="35">
        <v>3.3446027975899999</v>
      </c>
      <c r="DX95" s="35">
        <v>1685.0521225016</v>
      </c>
      <c r="DY95" s="29">
        <f t="shared" si="132"/>
        <v>7.8762573695167776E-8</v>
      </c>
      <c r="DZ95" s="29">
        <f t="shared" si="133"/>
        <v>7.8745526358635295E-8</v>
      </c>
      <c r="EA95" s="29">
        <f t="shared" si="134"/>
        <v>7.874552641784041E-8</v>
      </c>
      <c r="EB95" s="29">
        <f t="shared" si="135"/>
        <v>7.874552641784041E-8</v>
      </c>
      <c r="ED95" s="35">
        <v>1.541E-8</v>
      </c>
      <c r="EE95" s="35">
        <v>0.60765337378999995</v>
      </c>
      <c r="EF95" s="35">
        <v>210.85141488319999</v>
      </c>
      <c r="EG95" s="29">
        <f t="shared" si="136"/>
        <v>-9.6910063506984416E-9</v>
      </c>
      <c r="EH95" s="29">
        <f t="shared" si="137"/>
        <v>-9.6913892927326581E-9</v>
      </c>
      <c r="EI95" s="29">
        <f t="shared" si="138"/>
        <v>-9.6913892914029222E-9</v>
      </c>
      <c r="EJ95" s="29">
        <f t="shared" si="139"/>
        <v>-9.6913892914029222E-9</v>
      </c>
      <c r="EL95" s="35"/>
      <c r="EM95" s="35"/>
      <c r="EN95" s="35"/>
      <c r="ET95" s="35"/>
      <c r="EU95" s="35"/>
      <c r="EV95" s="35"/>
    </row>
    <row r="96" spans="1:152" s="29" customFormat="1" ht="13.5" x14ac:dyDescent="0.3">
      <c r="A96" s="29" t="s">
        <v>201</v>
      </c>
      <c r="B96" s="29" t="s">
        <v>202</v>
      </c>
      <c r="C96" s="29" t="s">
        <v>203</v>
      </c>
      <c r="D96" s="29" t="s">
        <v>204</v>
      </c>
      <c r="E96" s="29" t="s">
        <v>205</v>
      </c>
      <c r="F96" s="29" t="s">
        <v>206</v>
      </c>
      <c r="N96" s="35">
        <v>7.5491000000000003E-7</v>
      </c>
      <c r="O96" s="35">
        <v>2.1804527409899999</v>
      </c>
      <c r="P96" s="35">
        <v>728.76296653099996</v>
      </c>
      <c r="Q96" s="29">
        <f t="shared" si="96"/>
        <v>9.0538581107820256E-8</v>
      </c>
      <c r="R96" s="29">
        <f t="shared" si="97"/>
        <v>9.0621373270396651E-8</v>
      </c>
      <c r="S96" s="29">
        <f t="shared" si="98"/>
        <v>9.0621372982906694E-8</v>
      </c>
      <c r="T96" s="29">
        <f t="shared" si="99"/>
        <v>9.0621372982906694E-8</v>
      </c>
      <c r="V96" s="35">
        <v>1.3348E-7</v>
      </c>
      <c r="W96" s="35">
        <v>6.2450959224</v>
      </c>
      <c r="X96" s="35">
        <v>38.133035637799999</v>
      </c>
      <c r="Y96" s="29">
        <f t="shared" si="100"/>
        <v>1.1155852811474977E-7</v>
      </c>
      <c r="Z96" s="29">
        <f t="shared" si="101"/>
        <v>1.11558951765785E-7</v>
      </c>
      <c r="AA96" s="29">
        <f t="shared" si="102"/>
        <v>1.115589517643139E-7</v>
      </c>
      <c r="AB96" s="29">
        <f t="shared" si="103"/>
        <v>1.115589517643139E-7</v>
      </c>
      <c r="AD96" s="35">
        <v>2.2889999999999999E-8</v>
      </c>
      <c r="AE96" s="35">
        <v>4.76825865118</v>
      </c>
      <c r="AF96" s="35">
        <v>351.81659230870002</v>
      </c>
      <c r="AG96" s="29">
        <f t="shared" si="104"/>
        <v>-1.1237196756590092E-8</v>
      </c>
      <c r="AH96" s="29">
        <f t="shared" si="105"/>
        <v>-1.1238260243300059E-8</v>
      </c>
      <c r="AI96" s="29">
        <f t="shared" si="106"/>
        <v>-1.1238260239607164E-8</v>
      </c>
      <c r="AJ96" s="29">
        <f t="shared" si="107"/>
        <v>-1.1238260239607164E-8</v>
      </c>
      <c r="AL96" s="35">
        <v>3.2500000000000002E-9</v>
      </c>
      <c r="AM96" s="35">
        <v>1.78816356937</v>
      </c>
      <c r="AN96" s="35">
        <v>1148.2476104062</v>
      </c>
      <c r="AO96" s="29">
        <f t="shared" si="108"/>
        <v>-5.6965937325476661E-11</v>
      </c>
      <c r="AP96" s="29">
        <f t="shared" si="109"/>
        <v>-5.640033705628738E-11</v>
      </c>
      <c r="AQ96" s="29">
        <f t="shared" si="110"/>
        <v>-5.6400339020320709E-11</v>
      </c>
      <c r="AR96" s="29">
        <f t="shared" si="111"/>
        <v>-5.6400339020320709E-11</v>
      </c>
      <c r="AT96" s="35"/>
      <c r="AU96" s="35"/>
      <c r="AV96" s="35"/>
      <c r="BB96" s="35"/>
      <c r="BC96" s="35"/>
      <c r="BD96" s="35"/>
      <c r="BJ96" s="35">
        <v>7.5670000000000002E-8</v>
      </c>
      <c r="BK96" s="35">
        <v>2.68446523795</v>
      </c>
      <c r="BL96" s="35">
        <v>191.20769491019999</v>
      </c>
      <c r="BM96" s="29">
        <f t="shared" si="112"/>
        <v>6.6653807845184004E-8</v>
      </c>
      <c r="BN96" s="29">
        <f t="shared" si="113"/>
        <v>6.6652769541981235E-8</v>
      </c>
      <c r="BO96" s="29">
        <f t="shared" si="114"/>
        <v>6.6652769545586789E-8</v>
      </c>
      <c r="BP96" s="29">
        <f t="shared" si="115"/>
        <v>6.6652769545586789E-8</v>
      </c>
      <c r="BR96" s="35">
        <v>1.287E-8</v>
      </c>
      <c r="BS96" s="35">
        <v>2.82247279651</v>
      </c>
      <c r="BT96" s="35">
        <v>231.45834270270001</v>
      </c>
      <c r="BU96" s="29">
        <f t="shared" si="116"/>
        <v>1.2300456611630663E-8</v>
      </c>
      <c r="BV96" s="29">
        <f t="shared" si="117"/>
        <v>1.2300589447022675E-8</v>
      </c>
      <c r="BW96" s="29">
        <f t="shared" si="118"/>
        <v>1.2300589446561434E-8</v>
      </c>
      <c r="BX96" s="29">
        <f t="shared" si="119"/>
        <v>1.2300589446561434E-8</v>
      </c>
      <c r="BZ96" s="35">
        <v>1.3600000000000001E-9</v>
      </c>
      <c r="CA96" s="35">
        <v>3.3845390935199999</v>
      </c>
      <c r="CB96" s="35">
        <v>1155.3611574070001</v>
      </c>
      <c r="CC96" s="29">
        <f t="shared" si="120"/>
        <v>-1.3429213436210503E-9</v>
      </c>
      <c r="CD96" s="29">
        <f t="shared" si="121"/>
        <v>-1.3429589516269383E-9</v>
      </c>
      <c r="CE96" s="29">
        <f t="shared" si="122"/>
        <v>-1.3429589514964179E-9</v>
      </c>
      <c r="CF96" s="29">
        <f t="shared" si="123"/>
        <v>-1.3429589514964179E-9</v>
      </c>
      <c r="CH96" s="35"/>
      <c r="CI96" s="35"/>
      <c r="CJ96" s="35"/>
      <c r="CP96" s="35"/>
      <c r="CQ96" s="35"/>
      <c r="CR96" s="35"/>
      <c r="CX96" s="35"/>
      <c r="CY96" s="35"/>
      <c r="CZ96" s="35"/>
      <c r="DF96" s="35">
        <v>2.7581400000000002E-6</v>
      </c>
      <c r="DG96" s="35">
        <v>0.47832439352</v>
      </c>
      <c r="DH96" s="35">
        <v>38.133035637799999</v>
      </c>
      <c r="DI96" s="29">
        <f t="shared" si="124"/>
        <v>1.2567879185392661E-6</v>
      </c>
      <c r="DJ96" s="29">
        <f t="shared" si="125"/>
        <v>1.2568021103447032E-6</v>
      </c>
      <c r="DK96" s="29">
        <f t="shared" si="126"/>
        <v>1.2568021102954224E-6</v>
      </c>
      <c r="DL96" s="29">
        <f t="shared" si="127"/>
        <v>1.2568021102954224E-6</v>
      </c>
      <c r="DN96" s="35">
        <v>5.0648000000000002E-7</v>
      </c>
      <c r="DO96" s="35">
        <v>6.2686750528899999</v>
      </c>
      <c r="DP96" s="35">
        <v>223.5940361765</v>
      </c>
      <c r="DQ96" s="29">
        <f t="shared" si="128"/>
        <v>-4.5029587909914868E-7</v>
      </c>
      <c r="DR96" s="29">
        <f t="shared" si="129"/>
        <v>-4.5030373714548501E-7</v>
      </c>
      <c r="DS96" s="29">
        <f t="shared" si="130"/>
        <v>-4.5030373711819906E-7</v>
      </c>
      <c r="DT96" s="29">
        <f t="shared" si="131"/>
        <v>-4.5030373711819906E-7</v>
      </c>
      <c r="DV96" s="35">
        <v>9.5630000000000003E-8</v>
      </c>
      <c r="DW96" s="35">
        <v>3.1731792022200001</v>
      </c>
      <c r="DX96" s="35">
        <v>351.81659230870002</v>
      </c>
      <c r="DY96" s="29">
        <f t="shared" si="132"/>
        <v>-8.2148745733623724E-8</v>
      </c>
      <c r="DZ96" s="29">
        <f t="shared" si="133"/>
        <v>-8.2146134789495345E-8</v>
      </c>
      <c r="EA96" s="29">
        <f t="shared" si="134"/>
        <v>-8.2146134798562251E-8</v>
      </c>
      <c r="EB96" s="29">
        <f t="shared" si="135"/>
        <v>-8.2146134798562251E-8</v>
      </c>
      <c r="ED96" s="35">
        <v>1.6169999999999999E-8</v>
      </c>
      <c r="EE96" s="35">
        <v>1.75479346067</v>
      </c>
      <c r="EF96" s="35">
        <v>195.89060769869999</v>
      </c>
      <c r="EG96" s="29">
        <f t="shared" si="136"/>
        <v>3.5924842504101229E-9</v>
      </c>
      <c r="EH96" s="29">
        <f t="shared" si="137"/>
        <v>3.5920160950002989E-9</v>
      </c>
      <c r="EI96" s="29">
        <f t="shared" si="138"/>
        <v>3.5920160966259503E-9</v>
      </c>
      <c r="EJ96" s="29">
        <f t="shared" si="139"/>
        <v>3.5920160966259503E-9</v>
      </c>
      <c r="EL96" s="35"/>
      <c r="EM96" s="35"/>
      <c r="EN96" s="35"/>
      <c r="ET96" s="35"/>
      <c r="EU96" s="35"/>
      <c r="EV96" s="35"/>
    </row>
    <row r="97" spans="1:152" s="29" customFormat="1" ht="13.5" x14ac:dyDescent="0.3">
      <c r="A97" s="29">
        <f>SUM(T1:T1152)</f>
        <v>0.91469938042363763</v>
      </c>
      <c r="B97" s="29">
        <f>SUM(AB1:AB642)</f>
        <v>213.54508912859347</v>
      </c>
      <c r="C97" s="29">
        <f>SUM(AJ1:AJ321)</f>
        <v>4.8899836763012787E-4</v>
      </c>
      <c r="D97" s="29">
        <f>SUM(AR1:AR148)</f>
        <v>1.205257723525486E-4</v>
      </c>
      <c r="E97" s="29">
        <f>SUM(AZ1:AZ68)</f>
        <v>-8.4586298051359211E-6</v>
      </c>
      <c r="F97" s="29">
        <f>SUM(BH1:BH27)</f>
        <v>-1.0448583341364413E-6</v>
      </c>
      <c r="N97" s="35">
        <v>9.6329999999999995E-7</v>
      </c>
      <c r="O97" s="35">
        <v>2.8331918920999999</v>
      </c>
      <c r="P97" s="35">
        <v>275.55052103309998</v>
      </c>
      <c r="Q97" s="29">
        <f t="shared" si="96"/>
        <v>4.9966149050189161E-7</v>
      </c>
      <c r="R97" s="29">
        <f t="shared" si="97"/>
        <v>4.9969589052161123E-7</v>
      </c>
      <c r="S97" s="29">
        <f t="shared" si="98"/>
        <v>4.9969589040216095E-7</v>
      </c>
      <c r="T97" s="29">
        <f t="shared" si="99"/>
        <v>4.9969589040216095E-7</v>
      </c>
      <c r="V97" s="35">
        <v>1.5918E-7</v>
      </c>
      <c r="W97" s="35">
        <v>1.06434204938</v>
      </c>
      <c r="X97" s="35">
        <v>56.622351302600002</v>
      </c>
      <c r="Y97" s="29">
        <f t="shared" si="100"/>
        <v>-6.3917470662813658E-8</v>
      </c>
      <c r="Z97" s="29">
        <f t="shared" si="101"/>
        <v>-6.3916219384681259E-8</v>
      </c>
      <c r="AA97" s="29">
        <f t="shared" si="102"/>
        <v>-6.39162193890263E-8</v>
      </c>
      <c r="AB97" s="29">
        <f t="shared" si="103"/>
        <v>-6.39162193890263E-8</v>
      </c>
      <c r="AD97" s="35">
        <v>2.3569999999999999E-8</v>
      </c>
      <c r="AE97" s="35">
        <v>5.8309900056200004</v>
      </c>
      <c r="AF97" s="35">
        <v>106.2741679563</v>
      </c>
      <c r="AG97" s="29">
        <f t="shared" si="104"/>
        <v>6.895522749851121E-9</v>
      </c>
      <c r="AH97" s="29">
        <f t="shared" si="105"/>
        <v>6.8958858394719291E-9</v>
      </c>
      <c r="AI97" s="29">
        <f t="shared" si="106"/>
        <v>6.8958858382111321E-9</v>
      </c>
      <c r="AJ97" s="29">
        <f t="shared" si="107"/>
        <v>6.8958858382111321E-9</v>
      </c>
      <c r="AL97" s="35">
        <v>3.22E-9</v>
      </c>
      <c r="AM97" s="35">
        <v>1.1862880500999999</v>
      </c>
      <c r="AN97" s="35">
        <v>721.64941953020002</v>
      </c>
      <c r="AO97" s="29">
        <f t="shared" ref="AO97:AO128" si="140">AL97*COS(AM97+AN97*$C$31)</f>
        <v>3.0347326972518222E-9</v>
      </c>
      <c r="AP97" s="29">
        <f t="shared" ref="AP97:AP128" si="141">AL97*COS(AM97+AN97*$C$52)</f>
        <v>3.0348504361104719E-9</v>
      </c>
      <c r="AQ97" s="29">
        <f t="shared" ref="AQ97:AQ128" si="142">AL97*COS(AM97+AN97*$C$73)</f>
        <v>3.0348504357016904E-9</v>
      </c>
      <c r="AR97" s="29">
        <f t="shared" ref="AR97:AR128" si="143">AL97*COS(AM97+AN97*$C$94)</f>
        <v>3.0348504357016904E-9</v>
      </c>
      <c r="AT97" s="35"/>
      <c r="AU97" s="35"/>
      <c r="AV97" s="35"/>
      <c r="BB97" s="35"/>
      <c r="BC97" s="35"/>
      <c r="BD97" s="35"/>
      <c r="BJ97" s="35">
        <v>7.4210000000000001E-8</v>
      </c>
      <c r="BK97" s="35">
        <v>4.1935426950799997</v>
      </c>
      <c r="BL97" s="35">
        <v>9.5612275556000004</v>
      </c>
      <c r="BM97" s="29">
        <f t="shared" si="112"/>
        <v>-2.6388928895806788E-8</v>
      </c>
      <c r="BN97" s="29">
        <f t="shared" si="113"/>
        <v>-2.6389029421395038E-8</v>
      </c>
      <c r="BO97" s="29">
        <f t="shared" si="114"/>
        <v>-2.6389029421045928E-8</v>
      </c>
      <c r="BP97" s="29">
        <f t="shared" si="115"/>
        <v>-2.6389029421045928E-8</v>
      </c>
      <c r="BR97" s="35">
        <v>1.5630000000000002E-8</v>
      </c>
      <c r="BS97" s="35">
        <v>4.8843804938200002</v>
      </c>
      <c r="BT97" s="35">
        <v>208.633228992</v>
      </c>
      <c r="BU97" s="29">
        <f t="shared" si="116"/>
        <v>-6.3589916715202227E-9</v>
      </c>
      <c r="BV97" s="29">
        <f t="shared" si="117"/>
        <v>-6.3585401177826567E-9</v>
      </c>
      <c r="BW97" s="29">
        <f t="shared" si="118"/>
        <v>-6.3585401193506801E-9</v>
      </c>
      <c r="BX97" s="29">
        <f t="shared" si="119"/>
        <v>-6.3585401193506801E-9</v>
      </c>
      <c r="BZ97" s="35">
        <v>1.49E-9</v>
      </c>
      <c r="CA97" s="35">
        <v>0.85459831931999997</v>
      </c>
      <c r="CB97" s="35">
        <v>1375.7737998458001</v>
      </c>
      <c r="CC97" s="29">
        <f t="shared" ref="CC97:CC111" si="144">BZ97*COS(CA97+CB97*$C$31)</f>
        <v>-5.2791683281218259E-10</v>
      </c>
      <c r="CD97" s="29">
        <f t="shared" ref="CD97:CD111" si="145">BZ97*COS(CA97+CB97*$C$52)</f>
        <v>-5.2820739866373457E-10</v>
      </c>
      <c r="CE97" s="29">
        <f t="shared" ref="CE97:CE111" si="146">BZ97*COS(CA97+CB97*$C$73)</f>
        <v>-5.2820739765479601E-10</v>
      </c>
      <c r="CF97" s="29">
        <f t="shared" ref="CF97:CF111" si="147">BZ97*COS(CA97+CB97*$C$94)</f>
        <v>-5.2820739765479601E-10</v>
      </c>
      <c r="CH97" s="35"/>
      <c r="CI97" s="35"/>
      <c r="CJ97" s="35"/>
      <c r="CP97" s="35"/>
      <c r="CQ97" s="35"/>
      <c r="CR97" s="35"/>
      <c r="CX97" s="35"/>
      <c r="CY97" s="35"/>
      <c r="CZ97" s="35"/>
      <c r="DF97" s="35">
        <v>2.2459200000000001E-6</v>
      </c>
      <c r="DG97" s="35">
        <v>0.54754005674999995</v>
      </c>
      <c r="DH97" s="35">
        <v>1788.1448967202</v>
      </c>
      <c r="DI97" s="29">
        <f t="shared" si="124"/>
        <v>-5.6593145439762863E-7</v>
      </c>
      <c r="DJ97" s="29">
        <f t="shared" si="125"/>
        <v>-5.6652056044849011E-7</v>
      </c>
      <c r="DK97" s="29">
        <f t="shared" si="126"/>
        <v>-5.6652055840290968E-7</v>
      </c>
      <c r="DL97" s="29">
        <f t="shared" si="127"/>
        <v>-5.6652055840290968E-7</v>
      </c>
      <c r="DN97" s="35">
        <v>5.5166E-7</v>
      </c>
      <c r="DO97" s="35">
        <v>4.5949153382299999</v>
      </c>
      <c r="DP97" s="35">
        <v>628.85158605009997</v>
      </c>
      <c r="DQ97" s="29">
        <f t="shared" si="128"/>
        <v>-3.4321705841024272E-7</v>
      </c>
      <c r="DR97" s="29">
        <f t="shared" si="129"/>
        <v>-3.4317588691371788E-7</v>
      </c>
      <c r="DS97" s="29">
        <f t="shared" si="130"/>
        <v>-3.4317588705668926E-7</v>
      </c>
      <c r="DT97" s="29">
        <f t="shared" si="131"/>
        <v>-3.4317588705668926E-7</v>
      </c>
      <c r="DV97" s="35">
        <v>1.1295E-7</v>
      </c>
      <c r="DW97" s="35">
        <v>5.4780896070400003</v>
      </c>
      <c r="DX97" s="35">
        <v>1375.7737998458001</v>
      </c>
      <c r="DY97" s="29">
        <f t="shared" si="132"/>
        <v>-1.016528660490375E-7</v>
      </c>
      <c r="DZ97" s="29">
        <f t="shared" si="133"/>
        <v>-1.0164259536966268E-7</v>
      </c>
      <c r="EA97" s="29">
        <f t="shared" si="134"/>
        <v>-1.0164259540533489E-7</v>
      </c>
      <c r="EB97" s="29">
        <f t="shared" si="135"/>
        <v>-1.0164259540533489E-7</v>
      </c>
      <c r="ED97" s="35">
        <v>1.5770000000000002E-8</v>
      </c>
      <c r="EE97" s="35">
        <v>0.55789908487999995</v>
      </c>
      <c r="EF97" s="35">
        <v>2324.9494088155998</v>
      </c>
      <c r="EG97" s="29">
        <f t="shared" ref="EG97:EG128" si="148">ED97*COS(EE97+EF97*$C$31)</f>
        <v>1.2831451005361514E-8</v>
      </c>
      <c r="EH97" s="29">
        <f t="shared" ref="EH97:EH128" si="149">ED97*COS(EE97+EF97*$C$52)</f>
        <v>1.2834681162378954E-8</v>
      </c>
      <c r="EI97" s="29">
        <f t="shared" ref="EI97:EI128" si="150">ED97*COS(EE97+EF97*$C$73)</f>
        <v>1.2834681151165154E-8</v>
      </c>
      <c r="EJ97" s="29">
        <f t="shared" ref="EJ97:EJ128" si="151">ED97*COS(EE97+EF97*$C$94)</f>
        <v>1.2834681151165154E-8</v>
      </c>
      <c r="EL97" s="35"/>
      <c r="EM97" s="35"/>
      <c r="EN97" s="35"/>
      <c r="ET97" s="35"/>
      <c r="EU97" s="35"/>
      <c r="EV97" s="35"/>
    </row>
    <row r="98" spans="1:152" s="29" customFormat="1" ht="13.5" x14ac:dyDescent="0.3">
      <c r="N98" s="35">
        <v>8.2363000000000002E-7</v>
      </c>
      <c r="O98" s="35">
        <v>3.05469876064</v>
      </c>
      <c r="P98" s="35">
        <v>440.82528487759998</v>
      </c>
      <c r="Q98" s="29">
        <f t="shared" si="96"/>
        <v>-5.7984912695809384E-7</v>
      </c>
      <c r="R98" s="29">
        <f t="shared" si="97"/>
        <v>-5.7988821209749208E-7</v>
      </c>
      <c r="S98" s="29">
        <f t="shared" si="98"/>
        <v>-5.7988821196177516E-7</v>
      </c>
      <c r="T98" s="29">
        <f t="shared" si="99"/>
        <v>-5.7988821196177516E-7</v>
      </c>
      <c r="V98" s="35">
        <v>1.4058999999999999E-7</v>
      </c>
      <c r="W98" s="35">
        <v>1.4350395406800001</v>
      </c>
      <c r="X98" s="35">
        <v>408.43894361129998</v>
      </c>
      <c r="Y98" s="29">
        <f t="shared" si="100"/>
        <v>-2.9978100693369806E-8</v>
      </c>
      <c r="Z98" s="29">
        <f t="shared" si="101"/>
        <v>-2.9969596430615748E-8</v>
      </c>
      <c r="AA98" s="29">
        <f t="shared" si="102"/>
        <v>-2.9969596460146797E-8</v>
      </c>
      <c r="AB98" s="29">
        <f t="shared" si="103"/>
        <v>-2.9969596460146797E-8</v>
      </c>
      <c r="AD98" s="35">
        <v>2.2209999999999998E-8</v>
      </c>
      <c r="AE98" s="35">
        <v>5.9827749151500003</v>
      </c>
      <c r="AF98" s="35">
        <v>6062.6632075526004</v>
      </c>
      <c r="AG98" s="29">
        <f t="shared" si="104"/>
        <v>-1.5799400600219703E-8</v>
      </c>
      <c r="AH98" s="29">
        <f t="shared" si="105"/>
        <v>-1.5813739404582579E-8</v>
      </c>
      <c r="AI98" s="29">
        <f t="shared" si="106"/>
        <v>-1.5813739354814731E-8</v>
      </c>
      <c r="AJ98" s="29">
        <f t="shared" si="107"/>
        <v>-1.5813739354814731E-8</v>
      </c>
      <c r="AL98" s="35">
        <v>2.7099999999999999E-9</v>
      </c>
      <c r="AM98" s="35">
        <v>2.4566315645999999</v>
      </c>
      <c r="AN98" s="35">
        <v>415.55249061209997</v>
      </c>
      <c r="AO98" s="29">
        <f t="shared" si="140"/>
        <v>-2.6453979132678862E-9</v>
      </c>
      <c r="AP98" s="29">
        <f t="shared" si="141"/>
        <v>-2.6453608568606988E-9</v>
      </c>
      <c r="AQ98" s="29">
        <f t="shared" si="142"/>
        <v>-2.6453608569893936E-9</v>
      </c>
      <c r="AR98" s="29">
        <f t="shared" si="143"/>
        <v>-2.6453608569893936E-9</v>
      </c>
      <c r="AT98" s="35"/>
      <c r="AU98" s="35"/>
      <c r="AV98" s="35"/>
      <c r="BB98" s="35"/>
      <c r="BC98" s="35"/>
      <c r="BD98" s="35"/>
      <c r="BJ98" s="35">
        <v>5.4660000000000001E-8</v>
      </c>
      <c r="BK98" s="35">
        <v>3.2173782950500001</v>
      </c>
      <c r="BL98" s="35">
        <v>234.63973644039999</v>
      </c>
      <c r="BM98" s="29">
        <f t="shared" si="112"/>
        <v>4.0172972766133052E-8</v>
      </c>
      <c r="BN98" s="29">
        <f t="shared" si="113"/>
        <v>4.0174291081370726E-8</v>
      </c>
      <c r="BO98" s="29">
        <f t="shared" si="114"/>
        <v>4.0174291076793009E-8</v>
      </c>
      <c r="BP98" s="29">
        <f t="shared" si="115"/>
        <v>4.0174291076793009E-8</v>
      </c>
      <c r="BR98" s="35">
        <v>1.316E-8</v>
      </c>
      <c r="BS98" s="35">
        <v>5.3096357013100004</v>
      </c>
      <c r="BT98" s="35">
        <v>213.2509113282</v>
      </c>
      <c r="BU98" s="29">
        <f t="shared" si="116"/>
        <v>-1.0464159339425732E-8</v>
      </c>
      <c r="BV98" s="29">
        <f t="shared" si="117"/>
        <v>-1.0463901361734799E-8</v>
      </c>
      <c r="BW98" s="29">
        <f t="shared" si="118"/>
        <v>-1.0463901362630637E-8</v>
      </c>
      <c r="BX98" s="29">
        <f t="shared" si="119"/>
        <v>-1.0463901362630637E-8</v>
      </c>
      <c r="BZ98" s="35">
        <v>1.5E-9</v>
      </c>
      <c r="CA98" s="35">
        <v>5.71949902293</v>
      </c>
      <c r="CB98" s="35">
        <v>618.55664531160005</v>
      </c>
      <c r="CC98" s="29">
        <f t="shared" si="144"/>
        <v>-1.4974717846075094E-9</v>
      </c>
      <c r="CD98" s="29">
        <f t="shared" si="145"/>
        <v>-1.4974799404803053E-9</v>
      </c>
      <c r="CE98" s="29">
        <f t="shared" si="146"/>
        <v>-1.4974799404520073E-9</v>
      </c>
      <c r="CF98" s="29">
        <f t="shared" si="147"/>
        <v>-1.4974799404520073E-9</v>
      </c>
      <c r="CH98" s="35"/>
      <c r="CI98" s="35"/>
      <c r="CJ98" s="35"/>
      <c r="CP98" s="35"/>
      <c r="CQ98" s="35"/>
      <c r="CR98" s="35"/>
      <c r="CX98" s="35"/>
      <c r="CY98" s="35"/>
      <c r="CZ98" s="35"/>
      <c r="DF98" s="35">
        <v>3.033E-6</v>
      </c>
      <c r="DG98" s="35">
        <v>0.87946670204999999</v>
      </c>
      <c r="DH98" s="35">
        <v>6069.7767545533998</v>
      </c>
      <c r="DI98" s="29">
        <f t="shared" si="124"/>
        <v>1.4646721019194702E-6</v>
      </c>
      <c r="DJ98" s="29">
        <f t="shared" si="125"/>
        <v>1.4622278165143623E-6</v>
      </c>
      <c r="DK98" s="29">
        <f t="shared" si="126"/>
        <v>1.4622278250041962E-6</v>
      </c>
      <c r="DL98" s="29">
        <f t="shared" si="127"/>
        <v>1.4622278250041962E-6</v>
      </c>
      <c r="DN98" s="35">
        <v>4.7915999999999996E-7</v>
      </c>
      <c r="DO98" s="35">
        <v>0.83929741625999998</v>
      </c>
      <c r="DP98" s="35">
        <v>10.294940738499999</v>
      </c>
      <c r="DQ98" s="29">
        <f t="shared" si="128"/>
        <v>2.5626226758499432E-7</v>
      </c>
      <c r="DR98" s="29">
        <f t="shared" si="129"/>
        <v>2.5626289941698291E-7</v>
      </c>
      <c r="DS98" s="29">
        <f t="shared" si="130"/>
        <v>2.5626289941478894E-7</v>
      </c>
      <c r="DT98" s="29">
        <f t="shared" si="131"/>
        <v>2.5626289941478894E-7</v>
      </c>
      <c r="DV98" s="35">
        <v>8.6169999999999997E-8</v>
      </c>
      <c r="DW98" s="35">
        <v>2.8129452804100001</v>
      </c>
      <c r="DX98" s="35">
        <v>99.911380480899993</v>
      </c>
      <c r="DY98" s="29">
        <f t="shared" si="132"/>
        <v>-2.3539612497304495E-8</v>
      </c>
      <c r="DZ98" s="29">
        <f t="shared" si="133"/>
        <v>-2.3540867907571007E-8</v>
      </c>
      <c r="EA98" s="29">
        <f t="shared" si="134"/>
        <v>-2.3540867903211646E-8</v>
      </c>
      <c r="EB98" s="29">
        <f t="shared" si="135"/>
        <v>-2.3540867903211646E-8</v>
      </c>
      <c r="ED98" s="35">
        <v>1.4920000000000001E-8</v>
      </c>
      <c r="EE98" s="35">
        <v>0.26624235632999999</v>
      </c>
      <c r="EF98" s="35">
        <v>497.44763618019999</v>
      </c>
      <c r="EG98" s="29">
        <f t="shared" si="148"/>
        <v>-7.0448070971353777E-9</v>
      </c>
      <c r="EH98" s="29">
        <f t="shared" si="149"/>
        <v>-7.0438153357406147E-9</v>
      </c>
      <c r="EI98" s="29">
        <f t="shared" si="150"/>
        <v>-7.043815339184544E-9</v>
      </c>
      <c r="EJ98" s="29">
        <f t="shared" si="151"/>
        <v>-7.043815339184544E-9</v>
      </c>
      <c r="EL98" s="35"/>
      <c r="EM98" s="35"/>
      <c r="EN98" s="35"/>
      <c r="ET98" s="35"/>
      <c r="EU98" s="35"/>
      <c r="EV98" s="35"/>
    </row>
    <row r="99" spans="1:152" s="29" customFormat="1" ht="13.5" x14ac:dyDescent="0.3">
      <c r="A99" s="29" t="s">
        <v>207</v>
      </c>
      <c r="B99" s="29" t="s">
        <v>208</v>
      </c>
      <c r="C99" s="29" t="s">
        <v>209</v>
      </c>
      <c r="D99" s="29" t="s">
        <v>210</v>
      </c>
      <c r="E99" s="29" t="s">
        <v>211</v>
      </c>
      <c r="F99" s="29" t="s">
        <v>212</v>
      </c>
      <c r="N99" s="35">
        <v>7.3888000000000001E-7</v>
      </c>
      <c r="O99" s="35">
        <v>5.0891420508399996</v>
      </c>
      <c r="P99" s="35">
        <v>1375.7737998458001</v>
      </c>
      <c r="Q99" s="29">
        <f t="shared" si="96"/>
        <v>-4.9316518898980737E-7</v>
      </c>
      <c r="R99" s="29">
        <f t="shared" si="97"/>
        <v>-4.9305043352768836E-7</v>
      </c>
      <c r="S99" s="29">
        <f t="shared" si="98"/>
        <v>-4.9305043392620943E-7</v>
      </c>
      <c r="T99" s="29">
        <f t="shared" si="99"/>
        <v>-4.9305043392620943E-7</v>
      </c>
      <c r="V99" s="35">
        <v>1.3093E-7</v>
      </c>
      <c r="W99" s="35">
        <v>5.7581586425699998</v>
      </c>
      <c r="X99" s="35">
        <v>138.5174968707</v>
      </c>
      <c r="Y99" s="29">
        <f t="shared" si="100"/>
        <v>-2.0078919559343396E-8</v>
      </c>
      <c r="Z99" s="29">
        <f t="shared" si="101"/>
        <v>-2.0076202911355013E-8</v>
      </c>
      <c r="AA99" s="29">
        <f t="shared" si="102"/>
        <v>-2.00762029207883E-8</v>
      </c>
      <c r="AB99" s="29">
        <f t="shared" si="103"/>
        <v>-2.00762029207883E-8</v>
      </c>
      <c r="AD99" s="35">
        <v>2.2209999999999998E-8</v>
      </c>
      <c r="AE99" s="35">
        <v>2.0593040228200001</v>
      </c>
      <c r="AF99" s="35">
        <v>6076.8903015542001</v>
      </c>
      <c r="AG99" s="29">
        <f t="shared" si="104"/>
        <v>2.1632421543988706E-8</v>
      </c>
      <c r="AH99" s="29">
        <f t="shared" si="105"/>
        <v>2.1637047804752827E-8</v>
      </c>
      <c r="AI99" s="29">
        <f t="shared" si="106"/>
        <v>2.1637047788720157E-8</v>
      </c>
      <c r="AJ99" s="29">
        <f t="shared" si="107"/>
        <v>2.1637047788720157E-8</v>
      </c>
      <c r="AL99" s="35">
        <v>2.5099999999999998E-9</v>
      </c>
      <c r="AM99" s="35">
        <v>3.12046701975</v>
      </c>
      <c r="AN99" s="35">
        <v>1382.8873468465999</v>
      </c>
      <c r="AO99" s="29">
        <f t="shared" si="140"/>
        <v>2.2618254572467925E-9</v>
      </c>
      <c r="AP99" s="29">
        <f t="shared" si="141"/>
        <v>2.2620535281224364E-9</v>
      </c>
      <c r="AQ99" s="29">
        <f t="shared" si="142"/>
        <v>2.2620535273306421E-9</v>
      </c>
      <c r="AR99" s="29">
        <f t="shared" si="143"/>
        <v>2.2620535273306421E-9</v>
      </c>
      <c r="AT99" s="35"/>
      <c r="AU99" s="35"/>
      <c r="AV99" s="35"/>
      <c r="BB99" s="35"/>
      <c r="BC99" s="35"/>
      <c r="BD99" s="35"/>
      <c r="BJ99" s="35">
        <v>5.6610000000000002E-8</v>
      </c>
      <c r="BK99" s="35">
        <v>1.4698271355000001</v>
      </c>
      <c r="BL99" s="35">
        <v>265.98929347749998</v>
      </c>
      <c r="BM99" s="29">
        <f t="shared" si="112"/>
        <v>4.9863677142331216E-8</v>
      </c>
      <c r="BN99" s="29">
        <f t="shared" si="113"/>
        <v>4.9862596475325024E-8</v>
      </c>
      <c r="BO99" s="29">
        <f t="shared" si="114"/>
        <v>4.986259647907773E-8</v>
      </c>
      <c r="BP99" s="29">
        <f t="shared" si="115"/>
        <v>4.986259647907773E-8</v>
      </c>
      <c r="BR99" s="35">
        <v>1.164E-8</v>
      </c>
      <c r="BS99" s="35">
        <v>1.39531381032</v>
      </c>
      <c r="BT99" s="35">
        <v>210.37833413120001</v>
      </c>
      <c r="BU99" s="29">
        <f t="shared" si="116"/>
        <v>1.1605289461361709E-9</v>
      </c>
      <c r="BV99" s="29">
        <f t="shared" si="117"/>
        <v>1.1601595927328229E-9</v>
      </c>
      <c r="BW99" s="29">
        <f t="shared" si="118"/>
        <v>1.1601595940153958E-9</v>
      </c>
      <c r="BX99" s="29">
        <f t="shared" si="119"/>
        <v>1.1601595940153958E-9</v>
      </c>
      <c r="BZ99" s="35">
        <v>1.25E-9</v>
      </c>
      <c r="CA99" s="35">
        <v>4.8244627439399999</v>
      </c>
      <c r="CB99" s="35">
        <v>436.89313161450002</v>
      </c>
      <c r="CC99" s="29">
        <f t="shared" si="144"/>
        <v>9.9817136944836047E-10</v>
      </c>
      <c r="CD99" s="29">
        <f t="shared" si="145"/>
        <v>9.9812153630152441E-10</v>
      </c>
      <c r="CE99" s="29">
        <f t="shared" si="146"/>
        <v>9.981215364745768E-10</v>
      </c>
      <c r="CF99" s="29">
        <f t="shared" si="147"/>
        <v>9.981215364745768E-10</v>
      </c>
      <c r="CH99" s="35"/>
      <c r="CI99" s="35"/>
      <c r="CJ99" s="35"/>
      <c r="CP99" s="35"/>
      <c r="CQ99" s="35"/>
      <c r="CR99" s="35"/>
      <c r="CX99" s="35"/>
      <c r="CY99" s="35"/>
      <c r="CZ99" s="35"/>
      <c r="DF99" s="35">
        <v>2.9210300000000001E-6</v>
      </c>
      <c r="DG99" s="35">
        <v>6.2142061192</v>
      </c>
      <c r="DH99" s="35">
        <v>210.85141488319999</v>
      </c>
      <c r="DI99" s="29">
        <f t="shared" si="124"/>
        <v>-2.8543651378331842E-6</v>
      </c>
      <c r="DJ99" s="29">
        <f t="shared" si="125"/>
        <v>-2.8543849686542472E-6</v>
      </c>
      <c r="DK99" s="29">
        <f t="shared" si="126"/>
        <v>-2.8543849685853907E-6</v>
      </c>
      <c r="DL99" s="29">
        <f t="shared" si="127"/>
        <v>-2.8543849685853907E-6</v>
      </c>
      <c r="DN99" s="35">
        <v>4.6690999999999999E-7</v>
      </c>
      <c r="DO99" s="35">
        <v>2.1732256909799998</v>
      </c>
      <c r="DP99" s="35">
        <v>312.19908396260001</v>
      </c>
      <c r="DQ99" s="29">
        <f t="shared" si="128"/>
        <v>2.674970953407239E-7</v>
      </c>
      <c r="DR99" s="29">
        <f t="shared" si="129"/>
        <v>2.6751520566651728E-7</v>
      </c>
      <c r="DS99" s="29">
        <f t="shared" si="130"/>
        <v>2.6751520560363091E-7</v>
      </c>
      <c r="DT99" s="29">
        <f t="shared" si="131"/>
        <v>2.6751520560363091E-7</v>
      </c>
      <c r="DV99" s="35">
        <v>8.4600000000000003E-8</v>
      </c>
      <c r="DW99" s="35">
        <v>3.2269194075300001</v>
      </c>
      <c r="DX99" s="35">
        <v>1677.9385755008</v>
      </c>
      <c r="DY99" s="29">
        <f t="shared" si="132"/>
        <v>5.0161837332393E-8</v>
      </c>
      <c r="DZ99" s="29">
        <f t="shared" si="133"/>
        <v>5.014450819564479E-8</v>
      </c>
      <c r="EA99" s="29">
        <f t="shared" si="134"/>
        <v>5.0144508255825158E-8</v>
      </c>
      <c r="EB99" s="29">
        <f t="shared" si="135"/>
        <v>5.0144508255825158E-8</v>
      </c>
      <c r="ED99" s="35">
        <v>1.6590000000000002E-8</v>
      </c>
      <c r="EE99" s="35">
        <v>2.57526072926</v>
      </c>
      <c r="EF99" s="35">
        <v>2090.3096723752001</v>
      </c>
      <c r="EG99" s="29">
        <f t="shared" si="148"/>
        <v>6.4227831995632265E-9</v>
      </c>
      <c r="EH99" s="29">
        <f t="shared" si="149"/>
        <v>6.4179361005851652E-9</v>
      </c>
      <c r="EI99" s="29">
        <f t="shared" si="150"/>
        <v>6.4179361174176256E-9</v>
      </c>
      <c r="EJ99" s="29">
        <f t="shared" si="151"/>
        <v>6.4179361174176256E-9</v>
      </c>
      <c r="EL99" s="35"/>
      <c r="EM99" s="35"/>
      <c r="EN99" s="35"/>
      <c r="ET99" s="35"/>
      <c r="EU99" s="35"/>
      <c r="EV99" s="35"/>
    </row>
    <row r="100" spans="1:152" s="29" customFormat="1" ht="13.5" x14ac:dyDescent="0.3">
      <c r="A100" s="29">
        <f>SUM(BP1:BP500)</f>
        <v>2.9459923501118895E-2</v>
      </c>
      <c r="B100" s="29">
        <f>SUM(BX1:BX260)</f>
        <v>-3.4040269264893025E-3</v>
      </c>
      <c r="C100" s="29">
        <f>SUM(CF1:CF111)</f>
        <v>-1.2331305896841712E-4</v>
      </c>
      <c r="D100" s="29">
        <f>SUM(CN1:CN58)</f>
        <v>2.2692719090733154E-6</v>
      </c>
      <c r="E100" s="29">
        <f>SUM(CV1:CV26)</f>
        <v>1.8564497904034518E-7</v>
      </c>
      <c r="F100" s="29">
        <f>SUM(DD1:DD11)</f>
        <v>7.0081227933701379E-8</v>
      </c>
      <c r="N100" s="35">
        <v>7.1633000000000001E-7</v>
      </c>
      <c r="O100" s="35">
        <v>5.1094074343000004</v>
      </c>
      <c r="P100" s="35">
        <v>65.220371011699996</v>
      </c>
      <c r="Q100" s="29">
        <f t="shared" si="96"/>
        <v>7.116415057275654E-7</v>
      </c>
      <c r="R100" s="29">
        <f t="shared" si="97"/>
        <v>7.1164069675245126E-7</v>
      </c>
      <c r="S100" s="29">
        <f t="shared" si="98"/>
        <v>7.1164069675526044E-7</v>
      </c>
      <c r="T100" s="29">
        <f t="shared" si="99"/>
        <v>7.1164069675526044E-7</v>
      </c>
      <c r="V100" s="35">
        <v>1.5772000000000001E-7</v>
      </c>
      <c r="W100" s="35">
        <v>5.5935083522499998</v>
      </c>
      <c r="X100" s="35">
        <v>6.1503391543000001</v>
      </c>
      <c r="Y100" s="29">
        <f t="shared" si="100"/>
        <v>1.3107493312591954E-7</v>
      </c>
      <c r="Z100" s="29">
        <f t="shared" si="101"/>
        <v>1.3107485134361966E-7</v>
      </c>
      <c r="AA100" s="29">
        <f t="shared" si="102"/>
        <v>1.3107485134390365E-7</v>
      </c>
      <c r="AB100" s="29">
        <f t="shared" si="103"/>
        <v>1.3107485134390365E-7</v>
      </c>
      <c r="AD100" s="35">
        <v>2.1830000000000001E-8</v>
      </c>
      <c r="AE100" s="35">
        <v>5.94985336393</v>
      </c>
      <c r="AF100" s="35">
        <v>145.6310438715</v>
      </c>
      <c r="AG100" s="29">
        <f t="shared" si="104"/>
        <v>-9.7147731961328017E-9</v>
      </c>
      <c r="AH100" s="29">
        <f t="shared" si="105"/>
        <v>-9.7143416347421646E-9</v>
      </c>
      <c r="AI100" s="29">
        <f t="shared" si="106"/>
        <v>-9.7143416362407628E-9</v>
      </c>
      <c r="AJ100" s="29">
        <f t="shared" si="107"/>
        <v>-9.7143416362407628E-9</v>
      </c>
      <c r="AL100" s="35">
        <v>2.5399999999999999E-9</v>
      </c>
      <c r="AM100" s="35">
        <v>3.0035325682899998</v>
      </c>
      <c r="AN100" s="35">
        <v>618.55664531160005</v>
      </c>
      <c r="AO100" s="29">
        <f t="shared" si="140"/>
        <v>2.2486186564642403E-9</v>
      </c>
      <c r="AP100" s="29">
        <f t="shared" si="141"/>
        <v>2.2487294038474749E-9</v>
      </c>
      <c r="AQ100" s="29">
        <f t="shared" si="142"/>
        <v>2.248729403462943E-9</v>
      </c>
      <c r="AR100" s="29">
        <f t="shared" si="143"/>
        <v>2.248729403462943E-9</v>
      </c>
      <c r="AT100" s="35"/>
      <c r="AU100" s="35"/>
      <c r="AV100" s="35"/>
      <c r="BB100" s="35"/>
      <c r="BC100" s="35"/>
      <c r="BD100" s="35"/>
      <c r="BJ100" s="35">
        <v>5.8509999999999999E-8</v>
      </c>
      <c r="BK100" s="35">
        <v>4.8177662991199997</v>
      </c>
      <c r="BL100" s="35">
        <v>1.4844727083</v>
      </c>
      <c r="BM100" s="29">
        <f t="shared" si="112"/>
        <v>7.5551865636205789E-9</v>
      </c>
      <c r="BN100" s="29">
        <f t="shared" si="113"/>
        <v>7.5551735076872007E-9</v>
      </c>
      <c r="BO100" s="29">
        <f t="shared" si="114"/>
        <v>7.5551735077325484E-9</v>
      </c>
      <c r="BP100" s="29">
        <f t="shared" si="115"/>
        <v>7.5551735077325484E-9</v>
      </c>
      <c r="BR100" s="35">
        <v>1.295E-8</v>
      </c>
      <c r="BS100" s="35">
        <v>2.4608921321900001</v>
      </c>
      <c r="BT100" s="35">
        <v>200.76892246579999</v>
      </c>
      <c r="BU100" s="29">
        <f t="shared" si="116"/>
        <v>1.0962137822938857E-8</v>
      </c>
      <c r="BV100" s="29">
        <f t="shared" si="117"/>
        <v>1.0961927993657344E-8</v>
      </c>
      <c r="BW100" s="29">
        <f t="shared" si="118"/>
        <v>1.0961927994385982E-8</v>
      </c>
      <c r="BX100" s="29">
        <f t="shared" si="119"/>
        <v>1.0961927994385982E-8</v>
      </c>
      <c r="BZ100" s="35">
        <v>1.2E-9</v>
      </c>
      <c r="CA100" s="35">
        <v>3.2696805803500002</v>
      </c>
      <c r="CB100" s="35">
        <v>1478.8665740644001</v>
      </c>
      <c r="CC100" s="29">
        <f t="shared" si="144"/>
        <v>-6.6337861384639497E-10</v>
      </c>
      <c r="CD100" s="29">
        <f t="shared" si="145"/>
        <v>-6.6315443089430592E-10</v>
      </c>
      <c r="CE100" s="29">
        <f t="shared" si="146"/>
        <v>-6.6315443167282898E-10</v>
      </c>
      <c r="CF100" s="29">
        <f t="shared" si="147"/>
        <v>-6.6315443167282898E-10</v>
      </c>
      <c r="CH100" s="40"/>
      <c r="CI100" s="40"/>
      <c r="CJ100" s="40"/>
      <c r="CP100" s="35"/>
      <c r="CQ100" s="35"/>
      <c r="CR100" s="35"/>
      <c r="CX100" s="35"/>
      <c r="CY100" s="35"/>
      <c r="CZ100" s="35"/>
      <c r="DF100" s="35">
        <v>2.2612099999999999E-6</v>
      </c>
      <c r="DG100" s="35">
        <v>0.37495223397999999</v>
      </c>
      <c r="DH100" s="35">
        <v>142.44965013379999</v>
      </c>
      <c r="DI100" s="29">
        <f t="shared" si="124"/>
        <v>-2.033151960450063E-6</v>
      </c>
      <c r="DJ100" s="29">
        <f t="shared" si="125"/>
        <v>-2.0331305906825619E-6</v>
      </c>
      <c r="DK100" s="29">
        <f t="shared" si="126"/>
        <v>-2.0331305907567692E-6</v>
      </c>
      <c r="DL100" s="29">
        <f t="shared" si="127"/>
        <v>-2.0331305907567692E-6</v>
      </c>
      <c r="DN100" s="35">
        <v>5.4178999999999998E-7</v>
      </c>
      <c r="DO100" s="35">
        <v>0.28360076018000002</v>
      </c>
      <c r="DP100" s="35">
        <v>124.433415221</v>
      </c>
      <c r="DQ100" s="29">
        <f t="shared" si="128"/>
        <v>-3.6285052314907345E-7</v>
      </c>
      <c r="DR100" s="29">
        <f t="shared" si="129"/>
        <v>-3.6284293407877564E-7</v>
      </c>
      <c r="DS100" s="29">
        <f t="shared" si="130"/>
        <v>-3.6284293410512858E-7</v>
      </c>
      <c r="DT100" s="29">
        <f t="shared" si="131"/>
        <v>-3.6284293410512858E-7</v>
      </c>
      <c r="DV100" s="35">
        <v>7.9140000000000006E-8</v>
      </c>
      <c r="DW100" s="35">
        <v>2.35624291874</v>
      </c>
      <c r="DX100" s="35">
        <v>1574.8458012822</v>
      </c>
      <c r="DY100" s="29">
        <f t="shared" si="132"/>
        <v>-7.4619885669902803E-8</v>
      </c>
      <c r="DZ100" s="29">
        <f t="shared" si="133"/>
        <v>-7.461359006118662E-8</v>
      </c>
      <c r="EA100" s="29">
        <f t="shared" si="134"/>
        <v>-7.4613590083055277E-8</v>
      </c>
      <c r="EB100" s="29">
        <f t="shared" si="135"/>
        <v>-7.4613590083055277E-8</v>
      </c>
      <c r="ED100" s="35">
        <v>1.8089999999999999E-8</v>
      </c>
      <c r="EE100" s="35">
        <v>1.8231781997300001</v>
      </c>
      <c r="EF100" s="35">
        <v>436.89313161450002</v>
      </c>
      <c r="EG100" s="29">
        <f t="shared" si="148"/>
        <v>-1.5826413602149487E-8</v>
      </c>
      <c r="EH100" s="29">
        <f t="shared" si="149"/>
        <v>-1.5825833290283278E-8</v>
      </c>
      <c r="EI100" s="29">
        <f t="shared" si="150"/>
        <v>-1.5825833292298509E-8</v>
      </c>
      <c r="EJ100" s="29">
        <f t="shared" si="151"/>
        <v>-1.5825833292298509E-8</v>
      </c>
      <c r="EL100" s="35"/>
      <c r="EM100" s="35"/>
      <c r="EN100" s="35"/>
      <c r="ET100" s="35"/>
      <c r="EU100" s="35"/>
      <c r="EV100" s="35"/>
    </row>
    <row r="101" spans="1:152" s="29" customFormat="1" ht="13.5" x14ac:dyDescent="0.3">
      <c r="N101" s="35">
        <v>7.0409E-7</v>
      </c>
      <c r="O101" s="35">
        <v>4.8684645141100003</v>
      </c>
      <c r="P101" s="35">
        <v>0.2124483211</v>
      </c>
      <c r="Q101" s="29">
        <f t="shared" si="96"/>
        <v>1.1184493511519611E-7</v>
      </c>
      <c r="R101" s="29">
        <f t="shared" si="97"/>
        <v>1.1184491272857479E-7</v>
      </c>
      <c r="S101" s="29">
        <f t="shared" si="98"/>
        <v>1.1184491272865259E-7</v>
      </c>
      <c r="T101" s="29">
        <f t="shared" si="99"/>
        <v>1.1184491272865259E-7</v>
      </c>
      <c r="V101" s="35">
        <v>1.4962000000000001E-7</v>
      </c>
      <c r="W101" s="35">
        <v>5.7719223938899997</v>
      </c>
      <c r="X101" s="35">
        <v>22.091400527800001</v>
      </c>
      <c r="Y101" s="29">
        <f t="shared" si="100"/>
        <v>1.4788455317308364E-7</v>
      </c>
      <c r="Z101" s="29">
        <f t="shared" si="101"/>
        <v>1.4788447708139768E-7</v>
      </c>
      <c r="AA101" s="29">
        <f t="shared" si="102"/>
        <v>1.478844770816619E-7</v>
      </c>
      <c r="AB101" s="29">
        <f t="shared" si="103"/>
        <v>1.478844770816619E-7</v>
      </c>
      <c r="AD101" s="35">
        <v>2.7179999999999999E-8</v>
      </c>
      <c r="AE101" s="35">
        <v>3.3780125235399998</v>
      </c>
      <c r="AF101" s="35">
        <v>408.43894361129998</v>
      </c>
      <c r="AG101" s="29">
        <f t="shared" si="104"/>
        <v>-2.2629371204392411E-8</v>
      </c>
      <c r="AH101" s="29">
        <f t="shared" si="105"/>
        <v>-2.263030328813027E-8</v>
      </c>
      <c r="AI101" s="29">
        <f t="shared" si="106"/>
        <v>-2.2630303284893783E-8</v>
      </c>
      <c r="AJ101" s="29">
        <f t="shared" si="107"/>
        <v>-2.2630303284893783E-8</v>
      </c>
      <c r="AL101" s="35">
        <v>2.9499999999999999E-9</v>
      </c>
      <c r="AM101" s="35">
        <v>0.35280179538000001</v>
      </c>
      <c r="AN101" s="35">
        <v>2730.2069586891998</v>
      </c>
      <c r="AO101" s="29">
        <f t="shared" si="140"/>
        <v>2.2289934795561117E-9</v>
      </c>
      <c r="AP101" s="29">
        <f t="shared" si="141"/>
        <v>2.2297930208895072E-9</v>
      </c>
      <c r="AQ101" s="29">
        <f t="shared" si="142"/>
        <v>2.2297930181137819E-9</v>
      </c>
      <c r="AR101" s="29">
        <f t="shared" si="143"/>
        <v>2.2297930181137819E-9</v>
      </c>
      <c r="AT101" s="35"/>
      <c r="AU101" s="35"/>
      <c r="AV101" s="35"/>
      <c r="BB101" s="35"/>
      <c r="BC101" s="35"/>
      <c r="BD101" s="35"/>
      <c r="BJ101" s="35">
        <v>5.341E-8</v>
      </c>
      <c r="BK101" s="35">
        <v>3.4575537271700001</v>
      </c>
      <c r="BL101" s="35">
        <v>203.7378678824</v>
      </c>
      <c r="BM101" s="29">
        <f t="shared" si="112"/>
        <v>4.7288839983612999E-8</v>
      </c>
      <c r="BN101" s="29">
        <f t="shared" si="113"/>
        <v>4.7289606717827629E-8</v>
      </c>
      <c r="BO101" s="29">
        <f t="shared" si="114"/>
        <v>4.7289606715165252E-8</v>
      </c>
      <c r="BP101" s="29">
        <f t="shared" si="115"/>
        <v>4.7289606715165252E-8</v>
      </c>
      <c r="BR101" s="35">
        <v>1.236E-8</v>
      </c>
      <c r="BS101" s="35">
        <v>3.03659580871</v>
      </c>
      <c r="BT101" s="35">
        <v>838.96928775039999</v>
      </c>
      <c r="BU101" s="29">
        <f t="shared" si="116"/>
        <v>-7.1383973125793467E-9</v>
      </c>
      <c r="BV101" s="29">
        <f t="shared" si="117"/>
        <v>-7.139680483928212E-9</v>
      </c>
      <c r="BW101" s="29">
        <f t="shared" si="118"/>
        <v>-7.1396804794726343E-9</v>
      </c>
      <c r="BX101" s="29">
        <f t="shared" si="119"/>
        <v>-7.1396804794726343E-9</v>
      </c>
      <c r="BZ101" s="35">
        <v>1.31E-9</v>
      </c>
      <c r="CA101" s="35">
        <v>0.11496484259</v>
      </c>
      <c r="CB101" s="35">
        <v>1898.3512179396</v>
      </c>
      <c r="CC101" s="29">
        <f t="shared" si="144"/>
        <v>1.1690560462454111E-9</v>
      </c>
      <c r="CD101" s="29">
        <f t="shared" si="145"/>
        <v>1.1688858996426874E-9</v>
      </c>
      <c r="CE101" s="29">
        <f t="shared" si="146"/>
        <v>1.1688859002336837E-9</v>
      </c>
      <c r="CF101" s="29">
        <f t="shared" si="147"/>
        <v>1.1688859002336837E-9</v>
      </c>
      <c r="CH101" s="35"/>
      <c r="CI101" s="35"/>
      <c r="CJ101" s="35"/>
      <c r="CP101" s="35"/>
      <c r="CQ101" s="35"/>
      <c r="CR101" s="35"/>
      <c r="CX101" s="35"/>
      <c r="CY101" s="35"/>
      <c r="CZ101" s="35"/>
      <c r="DF101" s="35">
        <v>2.77257E-6</v>
      </c>
      <c r="DG101" s="35">
        <v>5.3191770201199997</v>
      </c>
      <c r="DH101" s="35">
        <v>692.58748435350003</v>
      </c>
      <c r="DI101" s="29">
        <f t="shared" si="124"/>
        <v>-1.8086192100647789E-6</v>
      </c>
      <c r="DJ101" s="29">
        <f t="shared" si="125"/>
        <v>-1.8088398216543258E-6</v>
      </c>
      <c r="DK101" s="29">
        <f t="shared" si="126"/>
        <v>-1.8088398208882989E-6</v>
      </c>
      <c r="DL101" s="29">
        <f t="shared" si="127"/>
        <v>-1.8088398208882989E-6</v>
      </c>
      <c r="DN101" s="35">
        <v>4.9510999999999999E-7</v>
      </c>
      <c r="DO101" s="35">
        <v>3.7996034919500001</v>
      </c>
      <c r="DP101" s="35">
        <v>215.7467759928</v>
      </c>
      <c r="DQ101" s="29">
        <f t="shared" si="128"/>
        <v>2.5888963485009852E-7</v>
      </c>
      <c r="DR101" s="29">
        <f t="shared" si="129"/>
        <v>2.5890343681613429E-7</v>
      </c>
      <c r="DS101" s="29">
        <f t="shared" si="130"/>
        <v>2.58903436768208E-7</v>
      </c>
      <c r="DT101" s="29">
        <f t="shared" si="131"/>
        <v>2.58903436768208E-7</v>
      </c>
      <c r="DV101" s="35">
        <v>7.5870000000000004E-8</v>
      </c>
      <c r="DW101" s="35">
        <v>6.0817142531600004</v>
      </c>
      <c r="DX101" s="35">
        <v>231.45834270270001</v>
      </c>
      <c r="DY101" s="29">
        <f t="shared" si="132"/>
        <v>-6.9391323363285836E-8</v>
      </c>
      <c r="DZ101" s="29">
        <f t="shared" si="133"/>
        <v>-6.9392399656285887E-8</v>
      </c>
      <c r="EA101" s="29">
        <f t="shared" si="134"/>
        <v>-6.9392399652548672E-8</v>
      </c>
      <c r="EB101" s="29">
        <f t="shared" si="135"/>
        <v>-6.9392399652548672E-8</v>
      </c>
      <c r="ED101" s="35">
        <v>1.5659999999999999E-8</v>
      </c>
      <c r="EE101" s="35">
        <v>6.15328100324</v>
      </c>
      <c r="EF101" s="35">
        <v>490.3340891794</v>
      </c>
      <c r="EG101" s="29">
        <f t="shared" si="148"/>
        <v>3.1209818107367795E-10</v>
      </c>
      <c r="EH101" s="29">
        <f t="shared" si="149"/>
        <v>3.1326191586242958E-10</v>
      </c>
      <c r="EI101" s="29">
        <f t="shared" si="150"/>
        <v>3.1326191182140295E-10</v>
      </c>
      <c r="EJ101" s="29">
        <f t="shared" si="151"/>
        <v>3.1326191182140295E-10</v>
      </c>
      <c r="EL101" s="35"/>
      <c r="EM101" s="35"/>
      <c r="EN101" s="35"/>
      <c r="ET101" s="35"/>
      <c r="EU101" s="35"/>
      <c r="EV101" s="35"/>
    </row>
    <row r="102" spans="1:152" s="29" customFormat="1" ht="13.5" x14ac:dyDescent="0.3">
      <c r="A102" s="29" t="s">
        <v>213</v>
      </c>
      <c r="B102" s="29" t="s">
        <v>214</v>
      </c>
      <c r="C102" s="29" t="s">
        <v>215</v>
      </c>
      <c r="D102" s="29" t="s">
        <v>216</v>
      </c>
      <c r="E102" s="29" t="s">
        <v>217</v>
      </c>
      <c r="F102" s="29" t="s">
        <v>218</v>
      </c>
      <c r="N102" s="35">
        <v>6.976E-7</v>
      </c>
      <c r="O102" s="35">
        <v>3.71029022489</v>
      </c>
      <c r="P102" s="35">
        <v>14.977853527000001</v>
      </c>
      <c r="Q102" s="29">
        <f t="shared" si="96"/>
        <v>-4.799996788623859E-7</v>
      </c>
      <c r="R102" s="29">
        <f t="shared" si="97"/>
        <v>-4.8000082816521885E-7</v>
      </c>
      <c r="S102" s="29">
        <f t="shared" si="98"/>
        <v>-4.8000082816122806E-7</v>
      </c>
      <c r="T102" s="29">
        <f t="shared" si="99"/>
        <v>-4.8000082816122806E-7</v>
      </c>
      <c r="V102" s="35">
        <v>1.6024000000000001E-7</v>
      </c>
      <c r="W102" s="35">
        <v>1.93900586533</v>
      </c>
      <c r="X102" s="35">
        <v>1272.6810256271999</v>
      </c>
      <c r="Y102" s="29">
        <f t="shared" si="100"/>
        <v>-1.3054523346534178E-7</v>
      </c>
      <c r="Z102" s="29">
        <f t="shared" si="101"/>
        <v>-1.3056315782303996E-7</v>
      </c>
      <c r="AA102" s="29">
        <f t="shared" si="102"/>
        <v>-1.3056315776080668E-7</v>
      </c>
      <c r="AB102" s="29">
        <f t="shared" si="103"/>
        <v>-1.3056315776080668E-7</v>
      </c>
      <c r="AD102" s="35">
        <v>2.288E-8</v>
      </c>
      <c r="AE102" s="35">
        <v>3.1400061932000001</v>
      </c>
      <c r="AF102" s="35">
        <v>22.091400527800001</v>
      </c>
      <c r="AG102" s="29">
        <f t="shared" si="104"/>
        <v>-2.1435645401446762E-8</v>
      </c>
      <c r="AH102" s="29">
        <f t="shared" si="105"/>
        <v>-2.1435672192729961E-8</v>
      </c>
      <c r="AI102" s="29">
        <f t="shared" si="106"/>
        <v>-2.143567219263693E-8</v>
      </c>
      <c r="AJ102" s="29">
        <f t="shared" si="107"/>
        <v>-2.143567219263693E-8</v>
      </c>
      <c r="AL102" s="35">
        <v>2.4199999999999999E-9</v>
      </c>
      <c r="AM102" s="35">
        <v>1.5215432439200001</v>
      </c>
      <c r="AN102" s="35">
        <v>70.849445304200003</v>
      </c>
      <c r="AO102" s="29">
        <f t="shared" si="140"/>
        <v>-2.1583398844086536E-9</v>
      </c>
      <c r="AP102" s="29">
        <f t="shared" si="141"/>
        <v>-2.1583281294638795E-9</v>
      </c>
      <c r="AQ102" s="29">
        <f t="shared" si="142"/>
        <v>-2.1583281295046988E-9</v>
      </c>
      <c r="AR102" s="29">
        <f t="shared" si="143"/>
        <v>-2.1583281295046988E-9</v>
      </c>
      <c r="AT102" s="35"/>
      <c r="AU102" s="35"/>
      <c r="AV102" s="35"/>
      <c r="BB102" s="35"/>
      <c r="BC102" s="35"/>
      <c r="BD102" s="35"/>
      <c r="BJ102" s="35">
        <v>4.9600000000000001E-8</v>
      </c>
      <c r="BK102" s="35">
        <v>1.04628615559</v>
      </c>
      <c r="BL102" s="35">
        <v>12.530172972200001</v>
      </c>
      <c r="BM102" s="29">
        <f t="shared" si="112"/>
        <v>1.5649406833115495E-8</v>
      </c>
      <c r="BN102" s="29">
        <f t="shared" si="113"/>
        <v>1.5649496230673676E-8</v>
      </c>
      <c r="BO102" s="29">
        <f t="shared" si="114"/>
        <v>1.5649496230363245E-8</v>
      </c>
      <c r="BP102" s="29">
        <f t="shared" si="115"/>
        <v>1.5649496230363245E-8</v>
      </c>
      <c r="BR102" s="35">
        <v>1.4489999999999999E-8</v>
      </c>
      <c r="BS102" s="35">
        <v>4.0093407837099999</v>
      </c>
      <c r="BT102" s="35">
        <v>195.13984817330001</v>
      </c>
      <c r="BU102" s="29">
        <f t="shared" si="116"/>
        <v>9.05702275274455E-9</v>
      </c>
      <c r="BV102" s="29">
        <f t="shared" si="117"/>
        <v>9.0573573208401432E-9</v>
      </c>
      <c r="BW102" s="29">
        <f t="shared" si="118"/>
        <v>9.057357319678378E-9</v>
      </c>
      <c r="BX102" s="29">
        <f t="shared" si="119"/>
        <v>9.057357319678378E-9</v>
      </c>
      <c r="BZ102" s="35">
        <v>9.900000000000001E-10</v>
      </c>
      <c r="CA102" s="35">
        <v>4.5724189454099999</v>
      </c>
      <c r="CB102" s="35">
        <v>643.82943957709995</v>
      </c>
      <c r="CC102" s="29">
        <f t="shared" si="144"/>
        <v>-7.7070880431052022E-10</v>
      </c>
      <c r="CD102" s="29">
        <f t="shared" si="145"/>
        <v>-7.7064815746152373E-10</v>
      </c>
      <c r="CE102" s="29">
        <f t="shared" si="146"/>
        <v>-7.7064815767213043E-10</v>
      </c>
      <c r="CF102" s="29">
        <f t="shared" si="147"/>
        <v>-7.7064815767213043E-10</v>
      </c>
      <c r="CH102" s="35"/>
      <c r="CI102" s="35"/>
      <c r="CJ102" s="35"/>
      <c r="CP102" s="35"/>
      <c r="CQ102" s="35"/>
      <c r="CR102" s="35"/>
      <c r="CX102" s="35"/>
      <c r="CY102" s="35"/>
      <c r="CZ102" s="35"/>
      <c r="DF102" s="35">
        <v>2.42911E-6</v>
      </c>
      <c r="DG102" s="35">
        <v>5.3718798324600003</v>
      </c>
      <c r="DH102" s="35">
        <v>1258.4539316256</v>
      </c>
      <c r="DI102" s="29">
        <f t="shared" si="124"/>
        <v>1.8906172498204375E-6</v>
      </c>
      <c r="DJ102" s="29">
        <f t="shared" si="125"/>
        <v>1.8909081612742056E-6</v>
      </c>
      <c r="DK102" s="29">
        <f t="shared" si="126"/>
        <v>1.8909081602641452E-6</v>
      </c>
      <c r="DL102" s="29">
        <f t="shared" si="127"/>
        <v>1.8909081602641452E-6</v>
      </c>
      <c r="DN102" s="35">
        <v>4.0135999999999999E-7</v>
      </c>
      <c r="DO102" s="35">
        <v>5.1816145275599998</v>
      </c>
      <c r="DP102" s="35">
        <v>1478.8665740644001</v>
      </c>
      <c r="DQ102" s="29">
        <f t="shared" si="128"/>
        <v>-2.4095032130198794E-7</v>
      </c>
      <c r="DR102" s="29">
        <f t="shared" si="129"/>
        <v>-2.4102227231981842E-7</v>
      </c>
      <c r="DS102" s="29">
        <f t="shared" si="130"/>
        <v>-2.4102227206999161E-7</v>
      </c>
      <c r="DT102" s="29">
        <f t="shared" si="131"/>
        <v>-2.4102227206999161E-7</v>
      </c>
      <c r="DV102" s="35">
        <v>9.1749999999999998E-8</v>
      </c>
      <c r="DW102" s="35">
        <v>3.4007224492399999</v>
      </c>
      <c r="DX102" s="35">
        <v>1581.9593482830001</v>
      </c>
      <c r="DY102" s="29">
        <f t="shared" si="132"/>
        <v>-6.2566501680711897E-8</v>
      </c>
      <c r="DZ102" s="29">
        <f t="shared" si="133"/>
        <v>-6.2582592508414044E-8</v>
      </c>
      <c r="EA102" s="29">
        <f t="shared" si="134"/>
        <v>-6.2582592452545445E-8</v>
      </c>
      <c r="EB102" s="29">
        <f t="shared" si="135"/>
        <v>-6.2582592452545445E-8</v>
      </c>
      <c r="ED102" s="35">
        <v>1.7710000000000001E-8</v>
      </c>
      <c r="EE102" s="35">
        <v>6.1174171685500003</v>
      </c>
      <c r="EF102" s="35">
        <v>1073.6090241908</v>
      </c>
      <c r="EG102" s="29">
        <f t="shared" si="148"/>
        <v>-1.2542621156971255E-10</v>
      </c>
      <c r="EH102" s="29">
        <f t="shared" si="149"/>
        <v>-1.2830832009848304E-10</v>
      </c>
      <c r="EI102" s="29">
        <f t="shared" si="150"/>
        <v>-1.2830831009041633E-10</v>
      </c>
      <c r="EJ102" s="29">
        <f t="shared" si="151"/>
        <v>-1.2830831009041633E-10</v>
      </c>
      <c r="EL102" s="35"/>
      <c r="EM102" s="35"/>
      <c r="EN102" s="35"/>
      <c r="ET102" s="35"/>
      <c r="EU102" s="35"/>
      <c r="EV102" s="35"/>
    </row>
    <row r="103" spans="1:152" s="29" customFormat="1" ht="13.5" x14ac:dyDescent="0.3">
      <c r="A103" s="29">
        <f>SUM(DL1:DL1205)</f>
        <v>10.02249498725152</v>
      </c>
      <c r="B103" s="29">
        <f>SUM(DT1:DT639)</f>
        <v>-5.4683880868202604E-2</v>
      </c>
      <c r="C103" s="29">
        <f>SUM(EB1:EB342)</f>
        <v>-1.1067456929493814E-3</v>
      </c>
      <c r="D103" s="29">
        <f>SUM(EJ1:EJ157)</f>
        <v>2.5036603700817096E-4</v>
      </c>
      <c r="E103" s="29">
        <f>SUM(ER1:ER64)</f>
        <v>-6.464988240471852E-6</v>
      </c>
      <c r="F103" s="29">
        <f>SUM(EZ1:EZ28)</f>
        <v>-8.3248130649150678E-7</v>
      </c>
      <c r="N103" s="35">
        <v>8.8772000000000001E-7</v>
      </c>
      <c r="O103" s="35">
        <v>3.8633456397699999</v>
      </c>
      <c r="P103" s="35">
        <v>278.51946644970002</v>
      </c>
      <c r="Q103" s="29">
        <f t="shared" si="96"/>
        <v>-4.5110455864234635E-7</v>
      </c>
      <c r="R103" s="29">
        <f t="shared" si="97"/>
        <v>-4.5107227897099662E-7</v>
      </c>
      <c r="S103" s="29">
        <f t="shared" si="98"/>
        <v>-4.5107227908308735E-7</v>
      </c>
      <c r="T103" s="29">
        <f t="shared" si="99"/>
        <v>-4.5107227908308735E-7</v>
      </c>
      <c r="V103" s="35">
        <v>1.6751E-7</v>
      </c>
      <c r="W103" s="35">
        <v>5.9667362742199996</v>
      </c>
      <c r="X103" s="35">
        <v>628.85158605009997</v>
      </c>
      <c r="Y103" s="29">
        <f t="shared" si="100"/>
        <v>-1.4915536115134412E-7</v>
      </c>
      <c r="Z103" s="29">
        <f t="shared" si="101"/>
        <v>-1.4916262785790183E-7</v>
      </c>
      <c r="AA103" s="29">
        <f t="shared" si="102"/>
        <v>-1.4916262783267062E-7</v>
      </c>
      <c r="AB103" s="29">
        <f t="shared" si="103"/>
        <v>-1.4916262783267062E-7</v>
      </c>
      <c r="AD103" s="35">
        <v>2.0899999999999999E-8</v>
      </c>
      <c r="AE103" s="35">
        <v>1.12304173562</v>
      </c>
      <c r="AF103" s="35">
        <v>9992.8729037722005</v>
      </c>
      <c r="AG103" s="29">
        <f t="shared" si="104"/>
        <v>2.0857983195696611E-8</v>
      </c>
      <c r="AH103" s="29">
        <f t="shared" si="105"/>
        <v>2.0859965715497477E-8</v>
      </c>
      <c r="AI103" s="29">
        <f t="shared" si="106"/>
        <v>2.0859965708696325E-8</v>
      </c>
      <c r="AJ103" s="29">
        <f t="shared" si="107"/>
        <v>2.0859965708696325E-8</v>
      </c>
      <c r="AL103" s="35">
        <v>2.9600000000000001E-9</v>
      </c>
      <c r="AM103" s="35">
        <v>0.89576757166999998</v>
      </c>
      <c r="AN103" s="35">
        <v>2104.5367663768002</v>
      </c>
      <c r="AO103" s="29">
        <f t="shared" si="140"/>
        <v>-2.5688707146614677E-9</v>
      </c>
      <c r="AP103" s="29">
        <f t="shared" si="141"/>
        <v>-2.5693397122665666E-9</v>
      </c>
      <c r="AQ103" s="29">
        <f t="shared" si="142"/>
        <v>-2.5693397106384357E-9</v>
      </c>
      <c r="AR103" s="29">
        <f t="shared" si="143"/>
        <v>-2.5693397106384357E-9</v>
      </c>
      <c r="AT103" s="35"/>
      <c r="AU103" s="35"/>
      <c r="AV103" s="35"/>
      <c r="BB103" s="35"/>
      <c r="BC103" s="35"/>
      <c r="BD103" s="35"/>
      <c r="BJ103" s="35">
        <v>4.9199999999999997E-8</v>
      </c>
      <c r="BK103" s="35">
        <v>3.8562223596699998</v>
      </c>
      <c r="BL103" s="35">
        <v>173.9422195228</v>
      </c>
      <c r="BM103" s="29">
        <f t="shared" si="112"/>
        <v>4.5350835967737363E-8</v>
      </c>
      <c r="BN103" s="29">
        <f t="shared" si="113"/>
        <v>4.5351338963182706E-8</v>
      </c>
      <c r="BO103" s="29">
        <f t="shared" si="114"/>
        <v>4.5351338961436131E-8</v>
      </c>
      <c r="BP103" s="29">
        <f t="shared" si="115"/>
        <v>4.5351338961436131E-8</v>
      </c>
      <c r="BR103" s="35">
        <v>1.2509999999999999E-8</v>
      </c>
      <c r="BS103" s="35">
        <v>1.4667452169699999</v>
      </c>
      <c r="BT103" s="35">
        <v>218.7157214094</v>
      </c>
      <c r="BU103" s="29">
        <f t="shared" si="116"/>
        <v>3.7771158234270265E-9</v>
      </c>
      <c r="BV103" s="29">
        <f t="shared" si="117"/>
        <v>3.7767204204050327E-9</v>
      </c>
      <c r="BW103" s="29">
        <f t="shared" si="118"/>
        <v>3.7767204217780656E-9</v>
      </c>
      <c r="BX103" s="29">
        <f t="shared" si="119"/>
        <v>3.7767204217780656E-9</v>
      </c>
      <c r="BZ103" s="35">
        <v>9.5000000000000003E-10</v>
      </c>
      <c r="CA103" s="35">
        <v>4.92115458463</v>
      </c>
      <c r="CB103" s="35">
        <v>650.9429865779</v>
      </c>
      <c r="CC103" s="29">
        <f t="shared" si="144"/>
        <v>-9.282771424789053E-10</v>
      </c>
      <c r="CD103" s="29">
        <f t="shared" si="145"/>
        <v>-9.2825720654974771E-10</v>
      </c>
      <c r="CE103" s="29">
        <f t="shared" si="146"/>
        <v>-9.2825720661899059E-10</v>
      </c>
      <c r="CF103" s="29">
        <f t="shared" si="147"/>
        <v>-9.2825720661899059E-10</v>
      </c>
      <c r="CH103" s="35"/>
      <c r="CI103" s="35"/>
      <c r="CJ103" s="35"/>
      <c r="CP103" s="35"/>
      <c r="CQ103" s="35"/>
      <c r="CR103" s="35"/>
      <c r="CX103" s="35"/>
      <c r="CY103" s="35"/>
      <c r="CZ103" s="35"/>
      <c r="DF103" s="35">
        <v>2.0557099999999999E-6</v>
      </c>
      <c r="DG103" s="35">
        <v>0.95755250527000002</v>
      </c>
      <c r="DH103" s="35">
        <v>288.08069400530002</v>
      </c>
      <c r="DI103" s="29">
        <f t="shared" si="124"/>
        <v>1.6406681141891426E-6</v>
      </c>
      <c r="DJ103" s="29">
        <f t="shared" si="125"/>
        <v>1.6406140241078562E-6</v>
      </c>
      <c r="DK103" s="29">
        <f t="shared" si="126"/>
        <v>1.6406140242956872E-6</v>
      </c>
      <c r="DL103" s="29">
        <f t="shared" si="127"/>
        <v>1.6406140242956872E-6</v>
      </c>
      <c r="DN103" s="35">
        <v>3.9302000000000001E-7</v>
      </c>
      <c r="DO103" s="35">
        <v>0.56257369108999999</v>
      </c>
      <c r="DP103" s="35">
        <v>1574.8458012822</v>
      </c>
      <c r="DQ103" s="29">
        <f t="shared" si="128"/>
        <v>2.0959300539165539E-7</v>
      </c>
      <c r="DR103" s="29">
        <f t="shared" si="129"/>
        <v>2.096723674617669E-7</v>
      </c>
      <c r="DS103" s="29">
        <f t="shared" si="130"/>
        <v>2.0967236718620567E-7</v>
      </c>
      <c r="DT103" s="29">
        <f t="shared" si="131"/>
        <v>2.0967236718620567E-7</v>
      </c>
      <c r="DV103" s="35">
        <v>7.3370000000000001E-8</v>
      </c>
      <c r="DW103" s="35">
        <v>2.0039360181500001</v>
      </c>
      <c r="DX103" s="35">
        <v>131.4039498699</v>
      </c>
      <c r="DY103" s="29">
        <f t="shared" si="132"/>
        <v>-3.9852119984489626E-8</v>
      </c>
      <c r="DZ103" s="29">
        <f t="shared" si="133"/>
        <v>-3.9853347045888302E-8</v>
      </c>
      <c r="EA103" s="29">
        <f t="shared" si="134"/>
        <v>-3.9853347041627396E-8</v>
      </c>
      <c r="EB103" s="29">
        <f t="shared" si="135"/>
        <v>-3.9853347041627396E-8</v>
      </c>
      <c r="ED103" s="35">
        <v>1.4559999999999999E-8</v>
      </c>
      <c r="EE103" s="35">
        <v>0.85374460914000005</v>
      </c>
      <c r="EF103" s="35">
        <v>415.55249061209997</v>
      </c>
      <c r="EG103" s="29">
        <f t="shared" si="148"/>
        <v>3.6145716834558579E-9</v>
      </c>
      <c r="EH103" s="29">
        <f t="shared" si="149"/>
        <v>3.615460122460658E-9</v>
      </c>
      <c r="EI103" s="29">
        <f t="shared" si="150"/>
        <v>3.6154601193755969E-9</v>
      </c>
      <c r="EJ103" s="29">
        <f t="shared" si="151"/>
        <v>3.6154601193755969E-9</v>
      </c>
      <c r="EL103" s="35"/>
      <c r="EM103" s="35"/>
      <c r="EN103" s="35"/>
      <c r="ET103" s="35"/>
      <c r="EU103" s="35"/>
      <c r="EV103" s="35"/>
    </row>
    <row r="104" spans="1:152" s="29" customFormat="1" ht="13.5" x14ac:dyDescent="0.3">
      <c r="N104" s="35">
        <v>6.8090000000000002E-7</v>
      </c>
      <c r="O104" s="35">
        <v>0.73415460990000003</v>
      </c>
      <c r="P104" s="35">
        <v>1478.8665740644001</v>
      </c>
      <c r="Q104" s="29">
        <f t="shared" si="96"/>
        <v>6.3258240142815048E-7</v>
      </c>
      <c r="R104" s="29">
        <f t="shared" si="97"/>
        <v>6.325259112731631E-7</v>
      </c>
      <c r="S104" s="29">
        <f t="shared" si="98"/>
        <v>6.3252591146937871E-7</v>
      </c>
      <c r="T104" s="29">
        <f t="shared" si="99"/>
        <v>6.3252591146937871E-7</v>
      </c>
      <c r="V104" s="35">
        <v>1.2842999999999999E-7</v>
      </c>
      <c r="W104" s="35">
        <v>4.24658666814</v>
      </c>
      <c r="X104" s="35">
        <v>405.2575498736</v>
      </c>
      <c r="Y104" s="29">
        <f t="shared" si="100"/>
        <v>-2.1327599223741826E-8</v>
      </c>
      <c r="Z104" s="29">
        <f t="shared" si="101"/>
        <v>-2.1335379224970416E-8</v>
      </c>
      <c r="AA104" s="29">
        <f t="shared" si="102"/>
        <v>-2.1335379197954972E-8</v>
      </c>
      <c r="AB104" s="29">
        <f t="shared" si="103"/>
        <v>-2.1335379197954972E-8</v>
      </c>
      <c r="AD104" s="35">
        <v>2.089E-8</v>
      </c>
      <c r="AE104" s="35">
        <v>3.4827623068600002</v>
      </c>
      <c r="AF104" s="35">
        <v>10007.099997773799</v>
      </c>
      <c r="AG104" s="29">
        <f t="shared" si="104"/>
        <v>-1.8457656471943764E-8</v>
      </c>
      <c r="AH104" s="29">
        <f t="shared" si="105"/>
        <v>-1.844279513927053E-8</v>
      </c>
      <c r="AI104" s="29">
        <f t="shared" si="106"/>
        <v>-1.8442795190949694E-8</v>
      </c>
      <c r="AJ104" s="29">
        <f t="shared" si="107"/>
        <v>-1.8442795190949694E-8</v>
      </c>
      <c r="AL104" s="35">
        <v>2.64E-9</v>
      </c>
      <c r="AM104" s="35">
        <v>3.0098743863399999</v>
      </c>
      <c r="AN104" s="35">
        <v>661.23792731640003</v>
      </c>
      <c r="AO104" s="29">
        <f t="shared" si="140"/>
        <v>9.9767621360155605E-10</v>
      </c>
      <c r="AP104" s="29">
        <f t="shared" si="141"/>
        <v>9.9792120285979806E-10</v>
      </c>
      <c r="AQ104" s="29">
        <f t="shared" si="142"/>
        <v>9.9792120200909698E-10</v>
      </c>
      <c r="AR104" s="29">
        <f t="shared" si="143"/>
        <v>9.9792120200909698E-10</v>
      </c>
      <c r="AT104" s="35"/>
      <c r="AU104" s="35"/>
      <c r="AV104" s="35"/>
      <c r="BB104" s="35"/>
      <c r="BC104" s="35"/>
      <c r="BD104" s="35"/>
      <c r="BJ104" s="35">
        <v>4.8830000000000001E-8</v>
      </c>
      <c r="BK104" s="35">
        <v>1.94823282939</v>
      </c>
      <c r="BL104" s="35">
        <v>195.13984817330001</v>
      </c>
      <c r="BM104" s="29">
        <f t="shared" si="112"/>
        <v>1.9252719169347294E-8</v>
      </c>
      <c r="BN104" s="29">
        <f t="shared" si="113"/>
        <v>1.9251391765574759E-8</v>
      </c>
      <c r="BO104" s="29">
        <f t="shared" si="114"/>
        <v>1.9251391770184123E-8</v>
      </c>
      <c r="BP104" s="29">
        <f t="shared" si="115"/>
        <v>1.9251391770184123E-8</v>
      </c>
      <c r="BR104" s="35">
        <v>1.5679999999999999E-8</v>
      </c>
      <c r="BS104" s="35">
        <v>1.89939852487</v>
      </c>
      <c r="BT104" s="35">
        <v>212.33588759150001</v>
      </c>
      <c r="BU104" s="29">
        <f t="shared" si="116"/>
        <v>9.3104482795497636E-9</v>
      </c>
      <c r="BV104" s="29">
        <f t="shared" si="117"/>
        <v>9.3100421853585844E-9</v>
      </c>
      <c r="BW104" s="29">
        <f t="shared" si="118"/>
        <v>9.3100421867687404E-9</v>
      </c>
      <c r="BX104" s="29">
        <f t="shared" si="119"/>
        <v>9.3100421867687404E-9</v>
      </c>
      <c r="BZ104" s="35">
        <v>8.9999999999999999E-10</v>
      </c>
      <c r="CA104" s="35">
        <v>2.0930008580599999</v>
      </c>
      <c r="CB104" s="35">
        <v>621.73803904930003</v>
      </c>
      <c r="CC104" s="29">
        <f t="shared" si="144"/>
        <v>8.3740226789822826E-10</v>
      </c>
      <c r="CD104" s="29">
        <f t="shared" si="145"/>
        <v>8.3737118327171228E-10</v>
      </c>
      <c r="CE104" s="29">
        <f t="shared" si="146"/>
        <v>8.3737118337966555E-10</v>
      </c>
      <c r="CF104" s="29">
        <f t="shared" si="147"/>
        <v>8.3737118337966555E-10</v>
      </c>
      <c r="CH104" s="35"/>
      <c r="CI104" s="35"/>
      <c r="CJ104" s="35"/>
      <c r="CP104" s="35"/>
      <c r="CQ104" s="35"/>
      <c r="CR104" s="35"/>
      <c r="CX104" s="35"/>
      <c r="CY104" s="35"/>
      <c r="CZ104" s="35"/>
      <c r="DF104" s="35">
        <v>2.0756699999999999E-6</v>
      </c>
      <c r="DG104" s="35">
        <v>5.3812625972500001</v>
      </c>
      <c r="DH104" s="35">
        <v>2317.8358618148</v>
      </c>
      <c r="DI104" s="29">
        <f t="shared" si="124"/>
        <v>1.1989472315971125E-6</v>
      </c>
      <c r="DJ104" s="29">
        <f t="shared" si="125"/>
        <v>1.1983518370865639E-6</v>
      </c>
      <c r="DK104" s="29">
        <f t="shared" si="126"/>
        <v>1.1983518391542997E-6</v>
      </c>
      <c r="DL104" s="29">
        <f t="shared" si="127"/>
        <v>1.1983518391542997E-6</v>
      </c>
      <c r="DN104" s="35">
        <v>3.4961999999999998E-7</v>
      </c>
      <c r="DO104" s="35">
        <v>4.6848750570300002</v>
      </c>
      <c r="DP104" s="35">
        <v>38.133035637799999</v>
      </c>
      <c r="DQ104" s="29">
        <f t="shared" si="128"/>
        <v>1.9504882294687723E-7</v>
      </c>
      <c r="DR104" s="29">
        <f t="shared" si="129"/>
        <v>1.9504714572893848E-7</v>
      </c>
      <c r="DS104" s="29">
        <f t="shared" si="130"/>
        <v>1.950471457347625E-7</v>
      </c>
      <c r="DT104" s="29">
        <f t="shared" si="131"/>
        <v>1.950471457347625E-7</v>
      </c>
      <c r="DV104" s="35">
        <v>8.2399999999999997E-8</v>
      </c>
      <c r="DW104" s="35">
        <v>4.0409588140699997</v>
      </c>
      <c r="DX104" s="35">
        <v>1788.1448967202</v>
      </c>
      <c r="DY104" s="29">
        <f t="shared" si="132"/>
        <v>-7.9883325323364061E-9</v>
      </c>
      <c r="DZ104" s="29">
        <f t="shared" si="133"/>
        <v>-7.9661024075149205E-9</v>
      </c>
      <c r="EA104" s="29">
        <f t="shared" si="134"/>
        <v>-7.9661024847093674E-9</v>
      </c>
      <c r="EB104" s="29">
        <f t="shared" si="135"/>
        <v>-7.9661024847093674E-9</v>
      </c>
      <c r="ED104" s="35">
        <v>1.6449999999999998E-8</v>
      </c>
      <c r="EE104" s="35">
        <v>2.95335775161</v>
      </c>
      <c r="EF104" s="35">
        <v>437.64389113990001</v>
      </c>
      <c r="EG104" s="29">
        <f t="shared" si="148"/>
        <v>-1.3226371341403577E-8</v>
      </c>
      <c r="EH104" s="29">
        <f t="shared" si="149"/>
        <v>-1.32270201790681E-8</v>
      </c>
      <c r="EI104" s="29">
        <f t="shared" si="150"/>
        <v>-1.322702017681513E-8</v>
      </c>
      <c r="EJ104" s="29">
        <f t="shared" si="151"/>
        <v>-1.322702017681513E-8</v>
      </c>
      <c r="EL104" s="35"/>
      <c r="EM104" s="35"/>
      <c r="EN104" s="35"/>
      <c r="ET104" s="35"/>
      <c r="EU104" s="35"/>
      <c r="EV104" s="35"/>
    </row>
    <row r="105" spans="1:152" s="29" customFormat="1" ht="13.5" x14ac:dyDescent="0.3">
      <c r="A105" s="37" t="s">
        <v>219</v>
      </c>
      <c r="B105" s="37" t="s">
        <v>220</v>
      </c>
      <c r="C105" s="37" t="s">
        <v>221</v>
      </c>
      <c r="D105" s="37" t="s">
        <v>222</v>
      </c>
      <c r="E105" s="37" t="s">
        <v>223</v>
      </c>
      <c r="F105" s="37" t="s">
        <v>224</v>
      </c>
      <c r="N105" s="35">
        <v>6.6501000000000005E-7</v>
      </c>
      <c r="O105" s="35">
        <v>2.6775803359999999E-2</v>
      </c>
      <c r="P105" s="35">
        <v>70.849445304200003</v>
      </c>
      <c r="Q105" s="29">
        <f t="shared" si="96"/>
        <v>2.5485208350243392E-7</v>
      </c>
      <c r="R105" s="29">
        <f t="shared" si="97"/>
        <v>2.5485868023920859E-7</v>
      </c>
      <c r="S105" s="29">
        <f t="shared" si="98"/>
        <v>2.5485868021630174E-7</v>
      </c>
      <c r="T105" s="29">
        <f t="shared" si="99"/>
        <v>2.5485868021630174E-7</v>
      </c>
      <c r="V105" s="35">
        <v>1.3628E-7</v>
      </c>
      <c r="W105" s="35">
        <v>4.0989295808700001</v>
      </c>
      <c r="X105" s="35">
        <v>1471.7530270636</v>
      </c>
      <c r="Y105" s="29">
        <f t="shared" si="100"/>
        <v>-1.3129366564147117E-7</v>
      </c>
      <c r="Z105" s="29">
        <f t="shared" si="101"/>
        <v>-1.3128551337863001E-7</v>
      </c>
      <c r="AA105" s="29">
        <f t="shared" si="102"/>
        <v>-1.3128551340694971E-7</v>
      </c>
      <c r="AB105" s="29">
        <f t="shared" si="103"/>
        <v>-1.3128551340694971E-7</v>
      </c>
      <c r="AD105" s="35">
        <v>2.5699999999999999E-8</v>
      </c>
      <c r="AE105" s="35">
        <v>5.1216720370399997</v>
      </c>
      <c r="AF105" s="35">
        <v>265.98929347749998</v>
      </c>
      <c r="AG105" s="29">
        <f t="shared" si="104"/>
        <v>-2.5696258271823424E-8</v>
      </c>
      <c r="AH105" s="29">
        <f t="shared" si="105"/>
        <v>-2.5696275932585947E-8</v>
      </c>
      <c r="AI105" s="29">
        <f t="shared" si="106"/>
        <v>-2.5696275932524693E-8</v>
      </c>
      <c r="AJ105" s="29">
        <f t="shared" si="107"/>
        <v>-2.5696275932524693E-8</v>
      </c>
      <c r="AL105" s="35">
        <v>2.6700000000000001E-9</v>
      </c>
      <c r="AM105" s="35">
        <v>0.31623829657000002</v>
      </c>
      <c r="AN105" s="35">
        <v>1677.9385755008</v>
      </c>
      <c r="AO105" s="29">
        <f t="shared" si="140"/>
        <v>-2.0331692301387687E-9</v>
      </c>
      <c r="AP105" s="29">
        <f t="shared" si="141"/>
        <v>-2.0327289744077742E-9</v>
      </c>
      <c r="AQ105" s="29">
        <f t="shared" si="142"/>
        <v>-2.0327289759367729E-9</v>
      </c>
      <c r="AR105" s="29">
        <f t="shared" si="143"/>
        <v>-2.0327289759367729E-9</v>
      </c>
      <c r="AT105" s="35"/>
      <c r="AU105" s="35"/>
      <c r="AV105" s="35"/>
      <c r="BB105" s="35"/>
      <c r="BC105" s="35"/>
      <c r="BD105" s="35"/>
      <c r="BJ105" s="35">
        <v>5.6209999999999998E-8</v>
      </c>
      <c r="BK105" s="35">
        <v>0.81869581274000003</v>
      </c>
      <c r="BL105" s="35">
        <v>52.690198039499997</v>
      </c>
      <c r="BM105" s="29">
        <f t="shared" si="112"/>
        <v>-5.8178740546050062E-9</v>
      </c>
      <c r="BN105" s="29">
        <f t="shared" si="113"/>
        <v>-5.8174275133792335E-9</v>
      </c>
      <c r="BO105" s="29">
        <f t="shared" si="114"/>
        <v>-5.8174275149298299E-9</v>
      </c>
      <c r="BP105" s="29">
        <f t="shared" si="115"/>
        <v>-5.8174275149298299E-9</v>
      </c>
      <c r="BR105" s="35">
        <v>1.0670000000000001E-8</v>
      </c>
      <c r="BS105" s="35">
        <v>5.3473444389400004</v>
      </c>
      <c r="BT105" s="35">
        <v>207.67002114549999</v>
      </c>
      <c r="BU105" s="29">
        <f t="shared" si="116"/>
        <v>-8.1299982432536234E-9</v>
      </c>
      <c r="BV105" s="29">
        <f t="shared" si="117"/>
        <v>-8.1297807055587019E-9</v>
      </c>
      <c r="BW105" s="29">
        <f t="shared" si="118"/>
        <v>-8.1297807063141064E-9</v>
      </c>
      <c r="BX105" s="29">
        <f t="shared" si="119"/>
        <v>-8.1297807063141064E-9</v>
      </c>
      <c r="BZ105" s="35">
        <v>1.1100000000000001E-9</v>
      </c>
      <c r="CA105" s="35">
        <v>0.11975665259</v>
      </c>
      <c r="CB105" s="35">
        <v>831.85574074960005</v>
      </c>
      <c r="CC105" s="29">
        <f t="shared" si="144"/>
        <v>5.3847930288545886E-10</v>
      </c>
      <c r="CD105" s="29">
        <f t="shared" si="145"/>
        <v>5.3860169327503672E-10</v>
      </c>
      <c r="CE105" s="29">
        <f t="shared" si="146"/>
        <v>5.3860169285005603E-10</v>
      </c>
      <c r="CF105" s="29">
        <f t="shared" si="147"/>
        <v>5.3860169285005603E-10</v>
      </c>
      <c r="CH105" s="35"/>
      <c r="CI105" s="35"/>
      <c r="CJ105" s="35"/>
      <c r="CP105" s="35"/>
      <c r="CQ105" s="35"/>
      <c r="CR105" s="35"/>
      <c r="CX105" s="35"/>
      <c r="CY105" s="35"/>
      <c r="CZ105" s="35"/>
      <c r="DF105" s="35">
        <v>1.8683500000000001E-6</v>
      </c>
      <c r="DG105" s="35">
        <v>6.03591766061</v>
      </c>
      <c r="DH105" s="35">
        <v>404.50679034820001</v>
      </c>
      <c r="DI105" s="29">
        <f t="shared" si="124"/>
        <v>1.8668923467022177E-6</v>
      </c>
      <c r="DJ105" s="29">
        <f t="shared" si="125"/>
        <v>1.8668968676769731E-6</v>
      </c>
      <c r="DK105" s="29">
        <f t="shared" si="126"/>
        <v>1.8668968676612863E-6</v>
      </c>
      <c r="DL105" s="29">
        <f t="shared" si="127"/>
        <v>1.8668968676612863E-6</v>
      </c>
      <c r="DN105" s="35">
        <v>4.277E-7</v>
      </c>
      <c r="DO105" s="35">
        <v>2.9858206945400001</v>
      </c>
      <c r="DP105" s="35">
        <v>1148.2476104062</v>
      </c>
      <c r="DQ105" s="29">
        <f t="shared" si="128"/>
        <v>-4.009405952412077E-7</v>
      </c>
      <c r="DR105" s="29">
        <f t="shared" si="129"/>
        <v>-4.0091467044266827E-7</v>
      </c>
      <c r="DS105" s="29">
        <f t="shared" si="130"/>
        <v>-4.0091467053271242E-7</v>
      </c>
      <c r="DT105" s="29">
        <f t="shared" si="131"/>
        <v>-4.0091467053271242E-7</v>
      </c>
      <c r="DV105" s="35">
        <v>7.5790000000000006E-8</v>
      </c>
      <c r="DW105" s="35">
        <v>3.6831113427200002</v>
      </c>
      <c r="DX105" s="35">
        <v>846.08283475120004</v>
      </c>
      <c r="DY105" s="29">
        <f t="shared" si="132"/>
        <v>1.1051611601125893E-8</v>
      </c>
      <c r="DZ105" s="29">
        <f t="shared" si="133"/>
        <v>1.1041995065887836E-8</v>
      </c>
      <c r="EA105" s="29">
        <f t="shared" si="134"/>
        <v>1.1041995099281335E-8</v>
      </c>
      <c r="EB105" s="29">
        <f t="shared" si="135"/>
        <v>1.1041995099281335E-8</v>
      </c>
      <c r="ED105" s="35">
        <v>1.391E-8</v>
      </c>
      <c r="EE105" s="35">
        <v>4.1202502856000001</v>
      </c>
      <c r="EF105" s="35">
        <v>1574.8458012822</v>
      </c>
      <c r="EG105" s="29">
        <f t="shared" si="148"/>
        <v>-2.0291460906688094E-9</v>
      </c>
      <c r="EH105" s="29">
        <f t="shared" si="149"/>
        <v>-2.0324311521551555E-9</v>
      </c>
      <c r="EI105" s="29">
        <f t="shared" si="150"/>
        <v>-2.0324311407480958E-9</v>
      </c>
      <c r="EJ105" s="29">
        <f t="shared" si="151"/>
        <v>-2.0324311407480958E-9</v>
      </c>
      <c r="EL105" s="35"/>
      <c r="EM105" s="35"/>
      <c r="EN105" s="35"/>
      <c r="ET105" s="35"/>
      <c r="EU105" s="35"/>
      <c r="EV105" s="35"/>
    </row>
    <row r="106" spans="1:152" s="29" customFormat="1" ht="13.5" x14ac:dyDescent="0.3">
      <c r="A106" s="29">
        <f>((((F97*C94+E97)*C94+D97)*C94+C97)*C94+B97)*C94 + A97</f>
        <v>4.3830441360856911</v>
      </c>
      <c r="B106" s="29">
        <f>DEGREES(A106)</f>
        <v>251.12993041727415</v>
      </c>
      <c r="C106" s="29">
        <f>((((F100*C94+E100)*C94+D100)*C94+C100)*C94+B100)*C94 + A100</f>
        <v>2.9404603648370848E-2</v>
      </c>
      <c r="D106" s="29">
        <f>DEGREES(C106)</f>
        <v>1.6847596873066322</v>
      </c>
      <c r="E106" s="29">
        <f>((((F103*C94+E103)*C94+D103)*C94+C103)*C94+B103)*C94 + A103</f>
        <v>10.021606534787878</v>
      </c>
      <c r="F106" s="29">
        <f>SQRT(D110*D110+E110*E110+F110*F110)</f>
        <v>9.586377180269924</v>
      </c>
      <c r="N106" s="35">
        <v>6.5682000000000003E-7</v>
      </c>
      <c r="O106" s="35">
        <v>2.02165559602</v>
      </c>
      <c r="P106" s="35">
        <v>142.44965013379999</v>
      </c>
      <c r="Q106" s="29">
        <f t="shared" si="96"/>
        <v>-2.4184650083798142E-7</v>
      </c>
      <c r="R106" s="29">
        <f t="shared" si="97"/>
        <v>-2.4185968722287538E-7</v>
      </c>
      <c r="S106" s="29">
        <f t="shared" si="98"/>
        <v>-2.4185968717708632E-7</v>
      </c>
      <c r="T106" s="29">
        <f t="shared" si="99"/>
        <v>-2.4185968717708632E-7</v>
      </c>
      <c r="V106" s="35">
        <v>1.5067000000000001E-7</v>
      </c>
      <c r="W106" s="35">
        <v>0.74142807591000004</v>
      </c>
      <c r="X106" s="35">
        <v>200.76892246579999</v>
      </c>
      <c r="Y106" s="29">
        <f t="shared" si="100"/>
        <v>-9.8222428305312227E-8</v>
      </c>
      <c r="Z106" s="29">
        <f t="shared" si="101"/>
        <v>-9.8225905396673717E-8</v>
      </c>
      <c r="AA106" s="29">
        <f t="shared" si="102"/>
        <v>-9.8225905384599858E-8</v>
      </c>
      <c r="AB106" s="29">
        <f t="shared" si="103"/>
        <v>-9.8225905384599858E-8</v>
      </c>
      <c r="AD106" s="35">
        <v>1.8349999999999999E-8</v>
      </c>
      <c r="AE106" s="35">
        <v>4.1537987965900003</v>
      </c>
      <c r="AF106" s="35">
        <v>1258.4539316256</v>
      </c>
      <c r="AG106" s="29">
        <f t="shared" si="104"/>
        <v>1.5745881170764419E-8</v>
      </c>
      <c r="AH106" s="29">
        <f t="shared" si="105"/>
        <v>1.5744083357200737E-8</v>
      </c>
      <c r="AI106" s="29">
        <f t="shared" si="106"/>
        <v>1.5744083363444575E-8</v>
      </c>
      <c r="AJ106" s="29">
        <f t="shared" si="107"/>
        <v>1.5744083363444575E-8</v>
      </c>
      <c r="AL106" s="35">
        <v>2.7000000000000002E-9</v>
      </c>
      <c r="AM106" s="35">
        <v>2.5677471875300002</v>
      </c>
      <c r="AN106" s="35">
        <v>643.07868005169996</v>
      </c>
      <c r="AO106" s="29">
        <f t="shared" si="140"/>
        <v>2.4356602642615933E-9</v>
      </c>
      <c r="AP106" s="29">
        <f t="shared" si="141"/>
        <v>2.4357738322642995E-9</v>
      </c>
      <c r="AQ106" s="29">
        <f t="shared" si="142"/>
        <v>2.43577383186998E-9</v>
      </c>
      <c r="AR106" s="29">
        <f t="shared" si="143"/>
        <v>2.43577383186998E-9</v>
      </c>
      <c r="AT106" s="35"/>
      <c r="AU106" s="35"/>
      <c r="AV106" s="35"/>
      <c r="BB106" s="35"/>
      <c r="BC106" s="35"/>
      <c r="BD106" s="35"/>
      <c r="BJ106" s="35">
        <v>5.2000000000000002E-8</v>
      </c>
      <c r="BK106" s="35">
        <v>3.32827437636</v>
      </c>
      <c r="BL106" s="35">
        <v>515.46387109299997</v>
      </c>
      <c r="BM106" s="29">
        <f t="shared" si="112"/>
        <v>3.3690247855514462E-8</v>
      </c>
      <c r="BN106" s="29">
        <f t="shared" si="113"/>
        <v>3.3687152743621465E-8</v>
      </c>
      <c r="BO106" s="29">
        <f t="shared" si="114"/>
        <v>3.3687152754369453E-8</v>
      </c>
      <c r="BP106" s="29">
        <f t="shared" si="115"/>
        <v>3.3687152754369453E-8</v>
      </c>
      <c r="BR106" s="35">
        <v>1.111E-8</v>
      </c>
      <c r="BS106" s="35">
        <v>0.70962013460999995</v>
      </c>
      <c r="BT106" s="35">
        <v>447.93883187839998</v>
      </c>
      <c r="BU106" s="29">
        <f t="shared" si="116"/>
        <v>-1.4514066502869331E-9</v>
      </c>
      <c r="BV106" s="29">
        <f t="shared" si="117"/>
        <v>-1.4506587331327015E-9</v>
      </c>
      <c r="BW106" s="29">
        <f t="shared" si="118"/>
        <v>-1.4506587357298335E-9</v>
      </c>
      <c r="BX106" s="29">
        <f t="shared" si="119"/>
        <v>-1.4506587357298335E-9</v>
      </c>
      <c r="BZ106" s="35">
        <v>8.9000000000000003E-10</v>
      </c>
      <c r="CA106" s="35">
        <v>2.5435158761599999</v>
      </c>
      <c r="CB106" s="35">
        <v>85.827298831199997</v>
      </c>
      <c r="CC106" s="29">
        <f t="shared" si="144"/>
        <v>-6.2266788387062515E-10</v>
      </c>
      <c r="CD106" s="29">
        <f t="shared" si="145"/>
        <v>-6.2267615713304103E-10</v>
      </c>
      <c r="CE106" s="29">
        <f t="shared" si="146"/>
        <v>-6.2267615710431274E-10</v>
      </c>
      <c r="CF106" s="29">
        <f t="shared" si="147"/>
        <v>-6.2267615710431274E-10</v>
      </c>
      <c r="CH106" s="35"/>
      <c r="CI106" s="35"/>
      <c r="CJ106" s="35"/>
      <c r="CP106" s="35"/>
      <c r="CQ106" s="35"/>
      <c r="CR106" s="35"/>
      <c r="CX106" s="35"/>
      <c r="CY106" s="35"/>
      <c r="CZ106" s="35"/>
      <c r="DF106" s="35">
        <v>2.18536E-6</v>
      </c>
      <c r="DG106" s="35">
        <v>5.2560704354499999</v>
      </c>
      <c r="DH106" s="35">
        <v>212.33588759150001</v>
      </c>
      <c r="DI106" s="29">
        <f t="shared" si="124"/>
        <v>-1.6430090314759686E-6</v>
      </c>
      <c r="DJ106" s="29">
        <f t="shared" si="125"/>
        <v>-1.6429626509959941E-6</v>
      </c>
      <c r="DK106" s="29">
        <f t="shared" si="126"/>
        <v>-1.6429626511570521E-6</v>
      </c>
      <c r="DL106" s="29">
        <f t="shared" si="127"/>
        <v>-1.6429626511570521E-6</v>
      </c>
      <c r="DN106" s="35">
        <v>3.6521000000000003E-7</v>
      </c>
      <c r="DO106" s="35">
        <v>0.63453270366000003</v>
      </c>
      <c r="DP106" s="35">
        <v>52.690198039499997</v>
      </c>
      <c r="DQ106" s="29">
        <f t="shared" si="128"/>
        <v>2.9358539836499034E-8</v>
      </c>
      <c r="DR106" s="29">
        <f t="shared" si="129"/>
        <v>2.9361447347047223E-8</v>
      </c>
      <c r="DS106" s="29">
        <f t="shared" si="130"/>
        <v>2.9361447336951021E-8</v>
      </c>
      <c r="DT106" s="29">
        <f t="shared" si="131"/>
        <v>2.9361447336951021E-8</v>
      </c>
      <c r="DV106" s="35">
        <v>6.6909999999999995E-8</v>
      </c>
      <c r="DW106" s="35">
        <v>4.3725380071700002</v>
      </c>
      <c r="DX106" s="35">
        <v>145.6310438715</v>
      </c>
      <c r="DY106" s="29">
        <f t="shared" si="132"/>
        <v>6.0112143459794318E-8</v>
      </c>
      <c r="DZ106" s="29">
        <f t="shared" si="133"/>
        <v>6.0112792134005672E-8</v>
      </c>
      <c r="EA106" s="29">
        <f t="shared" si="134"/>
        <v>6.0112792131753199E-8</v>
      </c>
      <c r="EB106" s="29">
        <f t="shared" si="135"/>
        <v>6.0112792131753199E-8</v>
      </c>
      <c r="ED106" s="35">
        <v>1.585E-8</v>
      </c>
      <c r="EE106" s="35">
        <v>5.9684137726599999</v>
      </c>
      <c r="EF106" s="35">
        <v>1781.0313497193999</v>
      </c>
      <c r="EG106" s="29">
        <f t="shared" si="148"/>
        <v>-1.4952049430508558E-8</v>
      </c>
      <c r="EH106" s="29">
        <f t="shared" si="149"/>
        <v>-1.4953468741725366E-8</v>
      </c>
      <c r="EI106" s="29">
        <f t="shared" si="150"/>
        <v>-1.4953468736798745E-8</v>
      </c>
      <c r="EJ106" s="29">
        <f t="shared" si="151"/>
        <v>-1.4953468736798745E-8</v>
      </c>
      <c r="EL106" s="35"/>
      <c r="EM106" s="35"/>
      <c r="EN106" s="35"/>
      <c r="ET106" s="35"/>
      <c r="EU106" s="35"/>
      <c r="EV106" s="35"/>
    </row>
    <row r="107" spans="1:152" s="29" customFormat="1" ht="13.5" x14ac:dyDescent="0.3">
      <c r="A107" s="29">
        <f>RADIANS(B107)</f>
        <v>4.3830441360856911</v>
      </c>
      <c r="B107" s="29">
        <f>MOD(B106,DEGSinCIRCLE)</f>
        <v>251.12993041727415</v>
      </c>
      <c r="C107" s="29">
        <f>RADIANS(D107)</f>
        <v>2.9404603648370848E-2</v>
      </c>
      <c r="D107" s="29">
        <f>D106 - INT( D106 / 360 ) * 360</f>
        <v>1.6847596873066322</v>
      </c>
      <c r="N107" s="35">
        <v>7.5764999999999996E-7</v>
      </c>
      <c r="O107" s="35">
        <v>1.61410487792</v>
      </c>
      <c r="P107" s="35">
        <v>284.1485407422</v>
      </c>
      <c r="Q107" s="29">
        <f t="shared" si="96"/>
        <v>7.5654685920722759E-7</v>
      </c>
      <c r="R107" s="29">
        <f t="shared" si="97"/>
        <v>7.5654509811567557E-7</v>
      </c>
      <c r="S107" s="29">
        <f t="shared" si="98"/>
        <v>7.5654509812179327E-7</v>
      </c>
      <c r="T107" s="29">
        <f t="shared" si="99"/>
        <v>7.5654509812179327E-7</v>
      </c>
      <c r="V107" s="35">
        <v>1.0961E-7</v>
      </c>
      <c r="W107" s="35">
        <v>1.55022573283</v>
      </c>
      <c r="X107" s="35">
        <v>223.5940361765</v>
      </c>
      <c r="Y107" s="29">
        <f t="shared" si="100"/>
        <v>4.9584929259062894E-8</v>
      </c>
      <c r="Z107" s="29">
        <f t="shared" si="101"/>
        <v>4.9581616028457227E-8</v>
      </c>
      <c r="AA107" s="29">
        <f t="shared" si="102"/>
        <v>4.9581616039962422E-8</v>
      </c>
      <c r="AB107" s="29">
        <f t="shared" si="103"/>
        <v>4.9581616039962422E-8</v>
      </c>
      <c r="AD107" s="35">
        <v>1.8200000000000001E-8</v>
      </c>
      <c r="AE107" s="35">
        <v>5.0534061544500002</v>
      </c>
      <c r="AF107" s="35">
        <v>1361.5467058442</v>
      </c>
      <c r="AG107" s="29">
        <f t="shared" si="104"/>
        <v>-8.1444984403627892E-9</v>
      </c>
      <c r="AH107" s="29">
        <f t="shared" si="105"/>
        <v>-8.1411390647664862E-9</v>
      </c>
      <c r="AI107" s="29">
        <f t="shared" si="106"/>
        <v>-8.1411390764324973E-9</v>
      </c>
      <c r="AJ107" s="29">
        <f t="shared" si="107"/>
        <v>-8.1411390764324973E-9</v>
      </c>
      <c r="AL107" s="35">
        <v>2.6099999999999999E-9</v>
      </c>
      <c r="AM107" s="35">
        <v>1.5505830247200001</v>
      </c>
      <c r="AN107" s="35">
        <v>1457.5259330619999</v>
      </c>
      <c r="AO107" s="29">
        <f t="shared" si="140"/>
        <v>2.5992420961652429E-9</v>
      </c>
      <c r="AP107" s="29">
        <f t="shared" si="141"/>
        <v>2.5992943354298899E-9</v>
      </c>
      <c r="AQ107" s="29">
        <f t="shared" si="142"/>
        <v>2.5992943352487113E-9</v>
      </c>
      <c r="AR107" s="29">
        <f t="shared" si="143"/>
        <v>2.5992943352487113E-9</v>
      </c>
      <c r="AT107" s="35"/>
      <c r="AU107" s="35"/>
      <c r="AV107" s="35"/>
      <c r="BB107" s="35"/>
      <c r="BC107" s="35"/>
      <c r="BD107" s="35"/>
      <c r="BJ107" s="35">
        <v>4.9269999999999997E-8</v>
      </c>
      <c r="BK107" s="35">
        <v>3.8180654973200001</v>
      </c>
      <c r="BL107" s="35">
        <v>225.8292684102</v>
      </c>
      <c r="BM107" s="29">
        <f t="shared" si="112"/>
        <v>1.7725840763026663E-8</v>
      </c>
      <c r="BN107" s="29">
        <f t="shared" si="113"/>
        <v>1.7727414446995016E-8</v>
      </c>
      <c r="BO107" s="29">
        <f t="shared" si="114"/>
        <v>1.7727414441530509E-8</v>
      </c>
      <c r="BP107" s="29">
        <f t="shared" si="115"/>
        <v>1.7727414441530509E-8</v>
      </c>
      <c r="BR107" s="35">
        <v>1.0120000000000001E-8</v>
      </c>
      <c r="BS107" s="35">
        <v>1.3721722063999999</v>
      </c>
      <c r="BT107" s="35">
        <v>636.71589257630001</v>
      </c>
      <c r="BU107" s="29">
        <f t="shared" si="116"/>
        <v>6.658282834633378E-9</v>
      </c>
      <c r="BV107" s="29">
        <f t="shared" si="117"/>
        <v>6.6575472370291971E-9</v>
      </c>
      <c r="BW107" s="29">
        <f t="shared" si="118"/>
        <v>6.65754723958364E-9</v>
      </c>
      <c r="BX107" s="29">
        <f t="shared" si="119"/>
        <v>6.65754723958364E-9</v>
      </c>
      <c r="BZ107" s="35">
        <v>8.0000000000000003E-10</v>
      </c>
      <c r="CA107" s="35">
        <v>5.0910345144200004</v>
      </c>
      <c r="CB107" s="35">
        <v>340.77089204480001</v>
      </c>
      <c r="CC107" s="29">
        <f t="shared" si="144"/>
        <v>-2.8912421824844537E-10</v>
      </c>
      <c r="CD107" s="29">
        <f t="shared" si="145"/>
        <v>-2.8916274933612703E-10</v>
      </c>
      <c r="CE107" s="29">
        <f t="shared" si="146"/>
        <v>-2.8916274920233062E-10</v>
      </c>
      <c r="CF107" s="29">
        <f t="shared" si="147"/>
        <v>-2.8916274920233062E-10</v>
      </c>
      <c r="CH107" s="35"/>
      <c r="CI107" s="35"/>
      <c r="CJ107" s="35"/>
      <c r="CP107" s="35"/>
      <c r="CQ107" s="35"/>
      <c r="CR107" s="35"/>
      <c r="CX107" s="35"/>
      <c r="CY107" s="35"/>
      <c r="CZ107" s="35"/>
      <c r="DF107" s="35">
        <v>2.2215499999999999E-6</v>
      </c>
      <c r="DG107" s="35">
        <v>5.9458801676800004</v>
      </c>
      <c r="DH107" s="35">
        <v>39.3568759152</v>
      </c>
      <c r="DI107" s="29">
        <f t="shared" si="124"/>
        <v>2.1210599782617283E-6</v>
      </c>
      <c r="DJ107" s="29">
        <f t="shared" si="125"/>
        <v>2.1210639192949991E-6</v>
      </c>
      <c r="DK107" s="29">
        <f t="shared" si="126"/>
        <v>2.121063919281314E-6</v>
      </c>
      <c r="DL107" s="29">
        <f t="shared" si="127"/>
        <v>2.121063919281314E-6</v>
      </c>
      <c r="DN107" s="35">
        <v>3.9751999999999998E-7</v>
      </c>
      <c r="DO107" s="35">
        <v>0.28412706854000003</v>
      </c>
      <c r="DP107" s="35">
        <v>131.4039498699</v>
      </c>
      <c r="DQ107" s="29">
        <f t="shared" si="128"/>
        <v>-2.9801319633346211E-7</v>
      </c>
      <c r="DR107" s="29">
        <f t="shared" si="129"/>
        <v>-2.9800795604252662E-7</v>
      </c>
      <c r="DS107" s="29">
        <f t="shared" si="130"/>
        <v>-2.9800795606072358E-7</v>
      </c>
      <c r="DT107" s="29">
        <f t="shared" si="131"/>
        <v>-2.9800795606072358E-7</v>
      </c>
      <c r="DV107" s="35">
        <v>7.5390000000000002E-8</v>
      </c>
      <c r="DW107" s="35">
        <v>3.2948204310400002</v>
      </c>
      <c r="DX107" s="35">
        <v>750.10360753340001</v>
      </c>
      <c r="DY107" s="29">
        <f t="shared" si="132"/>
        <v>-7.3404047413181916E-8</v>
      </c>
      <c r="DZ107" s="29">
        <f t="shared" si="133"/>
        <v>-7.3402092350662548E-8</v>
      </c>
      <c r="EA107" s="29">
        <f t="shared" si="134"/>
        <v>-7.3402092357453066E-8</v>
      </c>
      <c r="EB107" s="29">
        <f t="shared" si="135"/>
        <v>-7.3402092357453066E-8</v>
      </c>
      <c r="ED107" s="35">
        <v>1.5069999999999999E-8</v>
      </c>
      <c r="EE107" s="35">
        <v>3.84895122542</v>
      </c>
      <c r="EF107" s="35">
        <v>1251.3403846248</v>
      </c>
      <c r="EG107" s="29">
        <f t="shared" si="148"/>
        <v>8.6472616386515612E-9</v>
      </c>
      <c r="EH107" s="29">
        <f t="shared" si="149"/>
        <v>8.6449203580673429E-9</v>
      </c>
      <c r="EI107" s="29">
        <f t="shared" si="150"/>
        <v>8.644920366197893E-9</v>
      </c>
      <c r="EJ107" s="29">
        <f t="shared" si="151"/>
        <v>8.644920366197893E-9</v>
      </c>
      <c r="EL107" s="35"/>
      <c r="EM107" s="35"/>
      <c r="EN107" s="35"/>
      <c r="ET107" s="35"/>
      <c r="EU107" s="35"/>
      <c r="EV107" s="35"/>
    </row>
    <row r="108" spans="1:152" s="29" customFormat="1" ht="13.5" x14ac:dyDescent="0.3">
      <c r="N108" s="35">
        <v>6.3152999999999999E-7</v>
      </c>
      <c r="O108" s="35">
        <v>3.49493353034</v>
      </c>
      <c r="P108" s="35">
        <v>479.28838891549998</v>
      </c>
      <c r="Q108" s="29">
        <f t="shared" si="96"/>
        <v>1.7689933385712425E-7</v>
      </c>
      <c r="R108" s="29">
        <f t="shared" si="97"/>
        <v>1.7685528763480991E-7</v>
      </c>
      <c r="S108" s="29">
        <f t="shared" si="98"/>
        <v>1.7685528778776067E-7</v>
      </c>
      <c r="T108" s="29">
        <f t="shared" si="99"/>
        <v>1.7685528778776067E-7</v>
      </c>
      <c r="V108" s="35">
        <v>1.1695E-7</v>
      </c>
      <c r="W108" s="35">
        <v>1.8123751103400001</v>
      </c>
      <c r="X108" s="35">
        <v>124.433415221</v>
      </c>
      <c r="Y108" s="29">
        <f t="shared" si="100"/>
        <v>-9.0061812018816356E-8</v>
      </c>
      <c r="Z108" s="29">
        <f t="shared" si="101"/>
        <v>-9.0063219255566057E-8</v>
      </c>
      <c r="AA108" s="29">
        <f t="shared" si="102"/>
        <v>-9.0063219250679537E-8</v>
      </c>
      <c r="AB108" s="29">
        <f t="shared" si="103"/>
        <v>-9.0063219250679537E-8</v>
      </c>
      <c r="AD108" s="35">
        <v>1.7599999999999999E-8</v>
      </c>
      <c r="AE108" s="35">
        <v>4.1353268922800002</v>
      </c>
      <c r="AF108" s="35">
        <v>107.0249274817</v>
      </c>
      <c r="AG108" s="29">
        <f t="shared" si="104"/>
        <v>1.6144336479624168E-8</v>
      </c>
      <c r="AH108" s="29">
        <f t="shared" si="105"/>
        <v>1.6144222774309848E-8</v>
      </c>
      <c r="AI108" s="29">
        <f t="shared" si="106"/>
        <v>1.6144222774704695E-8</v>
      </c>
      <c r="AJ108" s="29">
        <f t="shared" si="107"/>
        <v>1.6144222774704695E-8</v>
      </c>
      <c r="AL108" s="35">
        <v>2.4600000000000002E-9</v>
      </c>
      <c r="AM108" s="35">
        <v>2.2921458547200002</v>
      </c>
      <c r="AN108" s="35">
        <v>867.42347575359997</v>
      </c>
      <c r="AO108" s="29">
        <f t="shared" si="140"/>
        <v>-1.9239410302354455E-9</v>
      </c>
      <c r="AP108" s="29">
        <f t="shared" si="141"/>
        <v>-1.9241425839148257E-9</v>
      </c>
      <c r="AQ108" s="29">
        <f t="shared" si="142"/>
        <v>-1.9241425832149982E-9</v>
      </c>
      <c r="AR108" s="29">
        <f t="shared" si="143"/>
        <v>-1.9241425832149982E-9</v>
      </c>
      <c r="AT108" s="35"/>
      <c r="AU108" s="35"/>
      <c r="AV108" s="35"/>
      <c r="BB108" s="35"/>
      <c r="BC108" s="35"/>
      <c r="BD108" s="35"/>
      <c r="BJ108" s="35">
        <v>5.0330000000000001E-8</v>
      </c>
      <c r="BK108" s="35">
        <v>0.10756875163</v>
      </c>
      <c r="BL108" s="35">
        <v>252.65597135319999</v>
      </c>
      <c r="BM108" s="29">
        <f t="shared" si="112"/>
        <v>-2.4182842125592895E-8</v>
      </c>
      <c r="BN108" s="29">
        <f t="shared" si="113"/>
        <v>-2.4184532603812824E-8</v>
      </c>
      <c r="BO108" s="29">
        <f t="shared" si="114"/>
        <v>-2.418453259794273E-8</v>
      </c>
      <c r="BP108" s="29">
        <f t="shared" si="115"/>
        <v>-2.418453259794273E-8</v>
      </c>
      <c r="BR108" s="35">
        <v>1.1630000000000001E-8</v>
      </c>
      <c r="BS108" s="35">
        <v>6.0010899661800003</v>
      </c>
      <c r="BT108" s="35">
        <v>191.20769491019999</v>
      </c>
      <c r="BU108" s="29">
        <f t="shared" si="116"/>
        <v>-1.1046493060214274E-8</v>
      </c>
      <c r="BV108" s="29">
        <f t="shared" si="117"/>
        <v>-1.1046387623418993E-8</v>
      </c>
      <c r="BW108" s="29">
        <f t="shared" si="118"/>
        <v>-1.1046387623785135E-8</v>
      </c>
      <c r="BX108" s="29">
        <f t="shared" si="119"/>
        <v>-1.1046387623785135E-8</v>
      </c>
      <c r="BZ108" s="35">
        <v>7.7999999999999999E-10</v>
      </c>
      <c r="CA108" s="35">
        <v>3.1739550185100001</v>
      </c>
      <c r="CB108" s="35">
        <v>497.44763618019999</v>
      </c>
      <c r="CC108" s="29">
        <f t="shared" si="144"/>
        <v>1.9891922566041532E-10</v>
      </c>
      <c r="CD108" s="29">
        <f t="shared" si="145"/>
        <v>1.9886235344683491E-10</v>
      </c>
      <c r="CE108" s="29">
        <f t="shared" si="146"/>
        <v>1.9886235364432381E-10</v>
      </c>
      <c r="CF108" s="29">
        <f t="shared" si="147"/>
        <v>1.9886235364432381E-10</v>
      </c>
      <c r="CH108" s="35"/>
      <c r="CI108" s="35"/>
      <c r="CJ108" s="35"/>
      <c r="CP108" s="35"/>
      <c r="CQ108" s="35"/>
      <c r="CR108" s="35"/>
      <c r="CX108" s="35"/>
      <c r="CY108" s="35"/>
      <c r="CZ108" s="35"/>
      <c r="DF108" s="35">
        <v>1.7967300000000001E-6</v>
      </c>
      <c r="DG108" s="35">
        <v>4.4104592436200001</v>
      </c>
      <c r="DH108" s="35">
        <v>408.43894361129998</v>
      </c>
      <c r="DI108" s="29">
        <f t="shared" si="124"/>
        <v>8.7479711269399739E-8</v>
      </c>
      <c r="DJ108" s="29">
        <f t="shared" si="125"/>
        <v>8.7368601560579535E-8</v>
      </c>
      <c r="DK108" s="29">
        <f t="shared" si="126"/>
        <v>8.7368601946402804E-8</v>
      </c>
      <c r="DL108" s="29">
        <f t="shared" si="127"/>
        <v>8.7368601946402804E-8</v>
      </c>
      <c r="DN108" s="35">
        <v>3.1777000000000002E-7</v>
      </c>
      <c r="DO108" s="35">
        <v>5.1903649997299999</v>
      </c>
      <c r="DP108" s="35">
        <v>76.266071275599998</v>
      </c>
      <c r="DQ108" s="29">
        <f t="shared" si="128"/>
        <v>3.1439452225158873E-7</v>
      </c>
      <c r="DR108" s="29">
        <f t="shared" si="129"/>
        <v>3.1439505626692959E-7</v>
      </c>
      <c r="DS108" s="29">
        <f t="shared" si="130"/>
        <v>3.1439505626507528E-7</v>
      </c>
      <c r="DT108" s="29">
        <f t="shared" si="131"/>
        <v>3.1439505626507528E-7</v>
      </c>
      <c r="DV108" s="35">
        <v>6.367E-8</v>
      </c>
      <c r="DW108" s="35">
        <v>4.0023913770800004</v>
      </c>
      <c r="DX108" s="35">
        <v>447.93883187839998</v>
      </c>
      <c r="DY108" s="29">
        <f t="shared" si="132"/>
        <v>1.7729695947722499E-8</v>
      </c>
      <c r="DZ108" s="29">
        <f t="shared" si="133"/>
        <v>1.7725543653951912E-8</v>
      </c>
      <c r="EA108" s="29">
        <f t="shared" si="134"/>
        <v>1.7725543668370719E-8</v>
      </c>
      <c r="EB108" s="29">
        <f t="shared" si="135"/>
        <v>1.7725543668370719E-8</v>
      </c>
      <c r="ED108" s="35">
        <v>1.4419999999999999E-8</v>
      </c>
      <c r="EE108" s="35">
        <v>5.3254770592399998</v>
      </c>
      <c r="EF108" s="35">
        <v>2538.2485042536</v>
      </c>
      <c r="EG108" s="29">
        <f t="shared" si="148"/>
        <v>-1.2121141504397277E-8</v>
      </c>
      <c r="EH108" s="29">
        <f t="shared" si="149"/>
        <v>-1.2118135175871959E-8</v>
      </c>
      <c r="EI108" s="29">
        <f t="shared" si="150"/>
        <v>-1.2118135186314447E-8</v>
      </c>
      <c r="EJ108" s="29">
        <f t="shared" si="151"/>
        <v>-1.2118135186314447E-8</v>
      </c>
      <c r="EL108" s="35"/>
      <c r="EM108" s="35"/>
      <c r="EN108" s="35"/>
      <c r="ET108" s="35"/>
      <c r="EU108" s="35"/>
      <c r="EV108" s="35"/>
    </row>
    <row r="109" spans="1:152" s="29" customFormat="1" ht="13.5" x14ac:dyDescent="0.3">
      <c r="A109" s="29" t="s">
        <v>193</v>
      </c>
      <c r="B109" s="29" t="s">
        <v>194</v>
      </c>
      <c r="C109" s="29" t="s">
        <v>195</v>
      </c>
      <c r="D109" s="29" t="s">
        <v>225</v>
      </c>
      <c r="E109" s="29" t="s">
        <v>226</v>
      </c>
      <c r="F109" s="29" t="s">
        <v>227</v>
      </c>
      <c r="N109" s="35">
        <v>6.2539000000000002E-7</v>
      </c>
      <c r="O109" s="35">
        <v>2.5871361153199999</v>
      </c>
      <c r="P109" s="35">
        <v>422.66603761290003</v>
      </c>
      <c r="Q109" s="29">
        <f t="shared" si="96"/>
        <v>-6.2515772134874942E-7</v>
      </c>
      <c r="R109" s="29">
        <f t="shared" si="97"/>
        <v>-6.2515881203107123E-7</v>
      </c>
      <c r="S109" s="29">
        <f t="shared" si="98"/>
        <v>-6.2515881202728838E-7</v>
      </c>
      <c r="T109" s="29">
        <f t="shared" si="99"/>
        <v>-6.2515881202728838E-7</v>
      </c>
      <c r="V109" s="35">
        <v>1.0346E-7</v>
      </c>
      <c r="W109" s="35">
        <v>3.4681408841199999</v>
      </c>
      <c r="X109" s="35">
        <v>1375.7737998458001</v>
      </c>
      <c r="Y109" s="29">
        <f t="shared" si="100"/>
        <v>8.0410333183983875E-8</v>
      </c>
      <c r="Z109" s="29">
        <f t="shared" si="101"/>
        <v>8.0423908064346317E-8</v>
      </c>
      <c r="AA109" s="29">
        <f t="shared" si="102"/>
        <v>8.0423908017214148E-8</v>
      </c>
      <c r="AB109" s="29">
        <f t="shared" si="103"/>
        <v>8.0423908017214148E-8</v>
      </c>
      <c r="AD109" s="35">
        <v>1.9210000000000001E-8</v>
      </c>
      <c r="AE109" s="35">
        <v>4.5179099749600002</v>
      </c>
      <c r="AF109" s="35">
        <v>138.5174968707</v>
      </c>
      <c r="AG109" s="29">
        <f t="shared" si="104"/>
        <v>1.6998979935056593E-8</v>
      </c>
      <c r="AH109" s="29">
        <f t="shared" si="105"/>
        <v>1.6999167804963295E-8</v>
      </c>
      <c r="AI109" s="29">
        <f t="shared" si="106"/>
        <v>1.6999167804310934E-8</v>
      </c>
      <c r="AJ109" s="29">
        <f t="shared" si="107"/>
        <v>1.6999167804310934E-8</v>
      </c>
      <c r="AL109" s="35">
        <v>2.69E-9</v>
      </c>
      <c r="AM109" s="35">
        <v>3.1815751505100001</v>
      </c>
      <c r="AN109" s="35">
        <v>750.10360753340001</v>
      </c>
      <c r="AO109" s="29">
        <f t="shared" si="140"/>
        <v>-2.533050549555023E-9</v>
      </c>
      <c r="AP109" s="29">
        <f t="shared" si="141"/>
        <v>-2.5329475846793872E-9</v>
      </c>
      <c r="AQ109" s="29">
        <f t="shared" si="142"/>
        <v>-2.5329475850369852E-9</v>
      </c>
      <c r="AR109" s="29">
        <f t="shared" si="143"/>
        <v>-2.5329475850369852E-9</v>
      </c>
      <c r="AT109" s="35"/>
      <c r="AU109" s="35"/>
      <c r="AV109" s="35"/>
      <c r="BB109" s="35"/>
      <c r="BC109" s="35"/>
      <c r="BD109" s="35"/>
      <c r="BJ109" s="35">
        <v>4.416E-8</v>
      </c>
      <c r="BK109" s="35">
        <v>5.4550693803700003</v>
      </c>
      <c r="BL109" s="35">
        <v>408.43894361129998</v>
      </c>
      <c r="BM109" s="29">
        <f t="shared" si="112"/>
        <v>3.9220987162915627E-8</v>
      </c>
      <c r="BN109" s="29">
        <f t="shared" si="113"/>
        <v>3.9219730660056926E-8</v>
      </c>
      <c r="BO109" s="29">
        <f t="shared" si="114"/>
        <v>3.9219730664420363E-8</v>
      </c>
      <c r="BP109" s="29">
        <f t="shared" si="115"/>
        <v>3.9219730664420363E-8</v>
      </c>
      <c r="BR109" s="35">
        <v>8.8699999999999994E-9</v>
      </c>
      <c r="BS109" s="35">
        <v>2.8448306991700001</v>
      </c>
      <c r="BT109" s="35">
        <v>191.9584544356</v>
      </c>
      <c r="BU109" s="29">
        <f t="shared" si="116"/>
        <v>8.4180831228143937E-9</v>
      </c>
      <c r="BV109" s="29">
        <f t="shared" si="117"/>
        <v>8.4180017862666514E-9</v>
      </c>
      <c r="BW109" s="29">
        <f t="shared" si="118"/>
        <v>8.4180017865491022E-9</v>
      </c>
      <c r="BX109" s="29">
        <f t="shared" si="119"/>
        <v>8.4180017865491022E-9</v>
      </c>
      <c r="BZ109" s="35">
        <v>8.4999999999999996E-10</v>
      </c>
      <c r="CA109" s="35">
        <v>0.18997660996999999</v>
      </c>
      <c r="CB109" s="35">
        <v>1258.4539316256</v>
      </c>
      <c r="CC109" s="29">
        <f t="shared" si="144"/>
        <v>-1.7661015561622191E-10</v>
      </c>
      <c r="CD109" s="29">
        <f t="shared" si="145"/>
        <v>-1.7645154255846463E-10</v>
      </c>
      <c r="CE109" s="29">
        <f t="shared" si="146"/>
        <v>-1.7645154310925403E-10</v>
      </c>
      <c r="CF109" s="29">
        <f t="shared" si="147"/>
        <v>-1.7645154310925403E-10</v>
      </c>
      <c r="CH109" s="35"/>
      <c r="CI109" s="35"/>
      <c r="CJ109" s="35"/>
      <c r="CP109" s="35"/>
      <c r="CQ109" s="35"/>
      <c r="CR109" s="35"/>
      <c r="CX109" s="35"/>
      <c r="CY109" s="35"/>
      <c r="CZ109" s="35"/>
      <c r="DF109" s="35">
        <v>2.4144000000000001E-6</v>
      </c>
      <c r="DG109" s="35">
        <v>1.1252586811</v>
      </c>
      <c r="DH109" s="35">
        <v>388.4651552382</v>
      </c>
      <c r="DI109" s="29">
        <f t="shared" si="124"/>
        <v>9.8298106411492149E-7</v>
      </c>
      <c r="DJ109" s="29">
        <f t="shared" si="125"/>
        <v>9.8311091910383699E-7</v>
      </c>
      <c r="DK109" s="29">
        <f t="shared" si="126"/>
        <v>9.8311091865292769E-7</v>
      </c>
      <c r="DL109" s="29">
        <f t="shared" si="127"/>
        <v>9.8311091865292769E-7</v>
      </c>
      <c r="DN109" s="35">
        <v>3.3041000000000001E-7</v>
      </c>
      <c r="DO109" s="35">
        <v>1.9796484643000001</v>
      </c>
      <c r="DP109" s="35">
        <v>142.44965013379999</v>
      </c>
      <c r="DQ109" s="29">
        <f t="shared" si="128"/>
        <v>-1.3445299155475035E-7</v>
      </c>
      <c r="DR109" s="29">
        <f t="shared" si="129"/>
        <v>-1.3445950872317991E-7</v>
      </c>
      <c r="DS109" s="29">
        <f t="shared" si="130"/>
        <v>-1.3445950870054939E-7</v>
      </c>
      <c r="DT109" s="29">
        <f t="shared" si="131"/>
        <v>-1.3445950870054939E-7</v>
      </c>
      <c r="DV109" s="35">
        <v>6.2489999999999999E-8</v>
      </c>
      <c r="DW109" s="35">
        <v>4.5560367193999998</v>
      </c>
      <c r="DX109" s="35">
        <v>106.2741679563</v>
      </c>
      <c r="DY109" s="29">
        <f t="shared" si="132"/>
        <v>6.2489965245266481E-8</v>
      </c>
      <c r="DZ109" s="29">
        <f t="shared" si="133"/>
        <v>6.2489964175433772E-8</v>
      </c>
      <c r="EA109" s="29">
        <f t="shared" si="134"/>
        <v>6.2489964175437518E-8</v>
      </c>
      <c r="EB109" s="29">
        <f t="shared" si="135"/>
        <v>6.2489964175437518E-8</v>
      </c>
      <c r="ED109" s="35">
        <v>1.805E-8</v>
      </c>
      <c r="EE109" s="35">
        <v>1.50973093681</v>
      </c>
      <c r="EF109" s="35">
        <v>750.10360753340001</v>
      </c>
      <c r="EG109" s="29">
        <f t="shared" si="148"/>
        <v>7.7588747748034681E-9</v>
      </c>
      <c r="EH109" s="29">
        <f t="shared" si="149"/>
        <v>7.7607278038420075E-9</v>
      </c>
      <c r="EI109" s="29">
        <f t="shared" si="150"/>
        <v>7.760727797407616E-9</v>
      </c>
      <c r="EJ109" s="29">
        <f t="shared" si="151"/>
        <v>7.760727797407616E-9</v>
      </c>
      <c r="EL109" s="35"/>
      <c r="EM109" s="35"/>
      <c r="EN109" s="35"/>
      <c r="ET109" s="35"/>
      <c r="EU109" s="35"/>
      <c r="EV109" s="35"/>
    </row>
    <row r="110" spans="1:152" s="29" customFormat="1" ht="13.5" x14ac:dyDescent="0.3">
      <c r="A110" s="29">
        <f>E106*COS(C107)*COS(A107)</f>
        <v>-3.2398184641776786</v>
      </c>
      <c r="B110" s="29">
        <f>E106*COS(C107)*SIN(A107)</f>
        <v>-9.4788903239273985</v>
      </c>
      <c r="C110" s="29">
        <f>E106*SIN(C107)</f>
        <v>0.29463890481745625</v>
      </c>
      <c r="D110" s="29">
        <f>A110-$D$9</f>
        <v>-2.2550757517611548</v>
      </c>
      <c r="E110" s="29">
        <f>B110-$E$9</f>
        <v>-9.3127035710185382</v>
      </c>
      <c r="F110" s="29">
        <f>C110-$F$9</f>
        <v>0.29464044962862063</v>
      </c>
      <c r="N110" s="35">
        <v>6.9312999999999996E-7</v>
      </c>
      <c r="O110" s="35">
        <v>3.4397973140200002</v>
      </c>
      <c r="P110" s="35">
        <v>515.46387109299997</v>
      </c>
      <c r="Q110" s="29">
        <f t="shared" si="96"/>
        <v>5.0504183743800409E-7</v>
      </c>
      <c r="R110" s="29">
        <f t="shared" si="97"/>
        <v>5.0500474261298375E-7</v>
      </c>
      <c r="S110" s="29">
        <f t="shared" si="98"/>
        <v>5.0500474274179925E-7</v>
      </c>
      <c r="T110" s="29">
        <f t="shared" si="99"/>
        <v>5.0500474274179925E-7</v>
      </c>
      <c r="V110" s="35">
        <v>1.2055999999999999E-7</v>
      </c>
      <c r="W110" s="35">
        <v>1.8565583455500001</v>
      </c>
      <c r="X110" s="35">
        <v>131.4039498699</v>
      </c>
      <c r="Y110" s="29">
        <f t="shared" si="100"/>
        <v>-7.9638653642731699E-8</v>
      </c>
      <c r="Z110" s="29">
        <f t="shared" si="101"/>
        <v>-7.9640456523091368E-8</v>
      </c>
      <c r="AA110" s="29">
        <f t="shared" si="102"/>
        <v>-7.9640456516830974E-8</v>
      </c>
      <c r="AB110" s="29">
        <f t="shared" si="103"/>
        <v>-7.9640456516830974E-8</v>
      </c>
      <c r="AD110" s="35">
        <v>1.707E-8</v>
      </c>
      <c r="AE110" s="35">
        <v>1.3586459328</v>
      </c>
      <c r="AF110" s="35">
        <v>231.45834270270001</v>
      </c>
      <c r="AG110" s="29">
        <f t="shared" si="104"/>
        <v>6.7349852706933994E-9</v>
      </c>
      <c r="AH110" s="29">
        <f t="shared" si="105"/>
        <v>6.7344349417183916E-9</v>
      </c>
      <c r="AI110" s="29">
        <f t="shared" si="106"/>
        <v>6.7344349436294104E-9</v>
      </c>
      <c r="AJ110" s="29">
        <f t="shared" si="107"/>
        <v>6.7344349436294104E-9</v>
      </c>
      <c r="AL110" s="35">
        <v>2.7200000000000001E-9</v>
      </c>
      <c r="AM110" s="35">
        <v>1.1220898231900001</v>
      </c>
      <c r="AN110" s="35">
        <v>1788.1448967202</v>
      </c>
      <c r="AO110" s="29">
        <f t="shared" si="140"/>
        <v>8.5516131777654891E-10</v>
      </c>
      <c r="AP110" s="29">
        <f t="shared" si="141"/>
        <v>8.5446139937504747E-10</v>
      </c>
      <c r="AQ110" s="29">
        <f t="shared" si="142"/>
        <v>8.5446140180560179E-10</v>
      </c>
      <c r="AR110" s="29">
        <f t="shared" si="143"/>
        <v>8.5446140180560179E-10</v>
      </c>
      <c r="AT110" s="35"/>
      <c r="AU110" s="35"/>
      <c r="AV110" s="35"/>
      <c r="BB110" s="35"/>
      <c r="BC110" s="35"/>
      <c r="BD110" s="35"/>
      <c r="BJ110" s="35">
        <v>4.1689999999999998E-8</v>
      </c>
      <c r="BK110" s="35">
        <v>1.2114521413499999</v>
      </c>
      <c r="BL110" s="35">
        <v>1685.0521225016</v>
      </c>
      <c r="BM110" s="29">
        <f t="shared" si="112"/>
        <v>-3.975888075408067E-8</v>
      </c>
      <c r="BN110" s="29">
        <f t="shared" si="113"/>
        <v>-3.9762082901544681E-8</v>
      </c>
      <c r="BO110" s="29">
        <f t="shared" si="114"/>
        <v>-3.9762082890429855E-8</v>
      </c>
      <c r="BP110" s="29">
        <f t="shared" si="115"/>
        <v>-3.9762082890429855E-8</v>
      </c>
      <c r="BR110" s="35">
        <v>1.0050000000000001E-8</v>
      </c>
      <c r="BS110" s="35">
        <v>2.7237304063400001</v>
      </c>
      <c r="BT110" s="35">
        <v>1478.8665740644001</v>
      </c>
      <c r="BU110" s="29">
        <f t="shared" si="116"/>
        <v>-3.9977420873316467E-10</v>
      </c>
      <c r="BV110" s="29">
        <f t="shared" si="117"/>
        <v>-3.9752303051384459E-10</v>
      </c>
      <c r="BW110" s="29">
        <f t="shared" si="118"/>
        <v>-3.9752303833103054E-10</v>
      </c>
      <c r="BX110" s="29">
        <f t="shared" si="119"/>
        <v>-3.9752303833103054E-10</v>
      </c>
      <c r="BZ110" s="35">
        <v>8.0999999999999999E-10</v>
      </c>
      <c r="CA110" s="35">
        <v>1.16732337173</v>
      </c>
      <c r="CB110" s="35">
        <v>217.96496188399999</v>
      </c>
      <c r="CC110" s="29">
        <f t="shared" si="144"/>
        <v>-3.9702002872613575E-12</v>
      </c>
      <c r="CD110" s="29">
        <f t="shared" si="145"/>
        <v>-3.996962573586397E-12</v>
      </c>
      <c r="CE110" s="29">
        <f t="shared" si="146"/>
        <v>-3.9969624806558662E-12</v>
      </c>
      <c r="CF110" s="29">
        <f t="shared" si="147"/>
        <v>-3.9969624806558662E-12</v>
      </c>
      <c r="CH110" s="35"/>
      <c r="CI110" s="35"/>
      <c r="CJ110" s="35"/>
      <c r="CP110" s="35"/>
      <c r="CQ110" s="35"/>
      <c r="CR110" s="35"/>
      <c r="CX110" s="35"/>
      <c r="CY110" s="35"/>
      <c r="CZ110" s="35"/>
      <c r="DF110" s="35">
        <v>1.97093E-6</v>
      </c>
      <c r="DG110" s="35">
        <v>3.9014194285000001</v>
      </c>
      <c r="DH110" s="35">
        <v>52.690198039499997</v>
      </c>
      <c r="DI110" s="29">
        <f t="shared" si="124"/>
        <v>8.8305801119705716E-8</v>
      </c>
      <c r="DJ110" s="29">
        <f t="shared" si="125"/>
        <v>8.8290075001805251E-8</v>
      </c>
      <c r="DK110" s="29">
        <f t="shared" si="126"/>
        <v>8.8290075056412658E-8</v>
      </c>
      <c r="DL110" s="29">
        <f t="shared" si="127"/>
        <v>8.8290075056412658E-8</v>
      </c>
      <c r="DN110" s="35">
        <v>4.2053000000000002E-7</v>
      </c>
      <c r="DO110" s="35">
        <v>4.8301795179999996</v>
      </c>
      <c r="DP110" s="35">
        <v>288.08069400530002</v>
      </c>
      <c r="DQ110" s="29">
        <f t="shared" si="128"/>
        <v>-4.1903387365012503E-7</v>
      </c>
      <c r="DR110" s="29">
        <f t="shared" si="129"/>
        <v>-4.1903542093326247E-7</v>
      </c>
      <c r="DS110" s="29">
        <f t="shared" si="130"/>
        <v>-4.1903542092789096E-7</v>
      </c>
      <c r="DT110" s="29">
        <f t="shared" si="131"/>
        <v>-4.1903542092789096E-7</v>
      </c>
      <c r="DV110" s="35">
        <v>6.4889999999999994E-8</v>
      </c>
      <c r="DW110" s="35">
        <v>1.3378208759900001</v>
      </c>
      <c r="DX110" s="35">
        <v>215.7467759928</v>
      </c>
      <c r="DY110" s="29">
        <f t="shared" si="132"/>
        <v>8.384192366426161E-9</v>
      </c>
      <c r="DZ110" s="29">
        <f t="shared" si="133"/>
        <v>8.3820879869207907E-9</v>
      </c>
      <c r="EA110" s="29">
        <f t="shared" si="134"/>
        <v>8.3820879942282366E-9</v>
      </c>
      <c r="EB110" s="29">
        <f t="shared" si="135"/>
        <v>8.3820879942282366E-9</v>
      </c>
      <c r="ED110" s="35">
        <v>1.462E-8</v>
      </c>
      <c r="EE110" s="35">
        <v>3.2859983158800001</v>
      </c>
      <c r="EF110" s="35">
        <v>1884.1241239379999</v>
      </c>
      <c r="EG110" s="29">
        <f t="shared" si="148"/>
        <v>-1.1461524531688556E-8</v>
      </c>
      <c r="EH110" s="29">
        <f t="shared" si="149"/>
        <v>-1.1458931846327478E-8</v>
      </c>
      <c r="EI110" s="29">
        <f t="shared" si="150"/>
        <v>-1.145893185533211E-8</v>
      </c>
      <c r="EJ110" s="29">
        <f t="shared" si="151"/>
        <v>-1.145893185533211E-8</v>
      </c>
      <c r="EL110" s="35"/>
      <c r="EM110" s="35"/>
      <c r="EN110" s="35"/>
      <c r="ET110" s="35"/>
      <c r="EU110" s="35"/>
      <c r="EV110" s="35"/>
    </row>
    <row r="111" spans="1:152" s="29" customFormat="1" ht="13.5" x14ac:dyDescent="0.3">
      <c r="H111" s="2"/>
      <c r="N111" s="35">
        <v>7.9021000000000003E-7</v>
      </c>
      <c r="O111" s="35">
        <v>4.4515494158599997</v>
      </c>
      <c r="P111" s="35">
        <v>35.424722652100002</v>
      </c>
      <c r="Q111" s="29">
        <f t="shared" si="96"/>
        <v>2.4446322101186486E-7</v>
      </c>
      <c r="R111" s="29">
        <f t="shared" si="97"/>
        <v>2.4445918585155278E-7</v>
      </c>
      <c r="S111" s="29">
        <f t="shared" si="98"/>
        <v>2.4445918586556456E-7</v>
      </c>
      <c r="T111" s="29">
        <f t="shared" si="99"/>
        <v>2.4445918586556456E-7</v>
      </c>
      <c r="V111" s="35">
        <v>1.0123E-7</v>
      </c>
      <c r="W111" s="35">
        <v>2.3822113304900001</v>
      </c>
      <c r="X111" s="35">
        <v>107.0249274817</v>
      </c>
      <c r="Y111" s="29">
        <f t="shared" si="100"/>
        <v>-5.6479303022796952E-8</v>
      </c>
      <c r="Z111" s="29">
        <f t="shared" si="101"/>
        <v>-5.6480665935037722E-8</v>
      </c>
      <c r="AA111" s="29">
        <f t="shared" si="102"/>
        <v>-5.6480665930305137E-8</v>
      </c>
      <c r="AB111" s="29">
        <f t="shared" si="103"/>
        <v>-5.6480665930305137E-8</v>
      </c>
      <c r="AD111" s="35">
        <v>1.9560000000000001E-8</v>
      </c>
      <c r="AE111" s="35">
        <v>5.8700609379799999</v>
      </c>
      <c r="AF111" s="35">
        <v>1471.7530270636</v>
      </c>
      <c r="AG111" s="29">
        <f t="shared" si="104"/>
        <v>-1.387799965236077E-9</v>
      </c>
      <c r="AH111" s="29">
        <f t="shared" si="105"/>
        <v>-1.3921526900565024E-9</v>
      </c>
      <c r="AI111" s="29">
        <f t="shared" si="106"/>
        <v>-1.3921526749419841E-9</v>
      </c>
      <c r="AJ111" s="29">
        <f t="shared" si="107"/>
        <v>-1.3921526749419841E-9</v>
      </c>
      <c r="AL111" s="35">
        <v>2.5599999999999998E-9</v>
      </c>
      <c r="AM111" s="35">
        <v>0.37673546413999998</v>
      </c>
      <c r="AN111" s="35">
        <v>1279.794572628</v>
      </c>
      <c r="AO111" s="29">
        <f t="shared" si="140"/>
        <v>-1.7312237008283102E-9</v>
      </c>
      <c r="AP111" s="29">
        <f t="shared" si="141"/>
        <v>-1.7308578155542452E-9</v>
      </c>
      <c r="AQ111" s="29">
        <f t="shared" si="142"/>
        <v>-1.7308578168248759E-9</v>
      </c>
      <c r="AR111" s="29">
        <f t="shared" si="143"/>
        <v>-1.7308578168248759E-9</v>
      </c>
      <c r="AT111" s="35"/>
      <c r="AU111" s="35"/>
      <c r="AV111" s="35"/>
      <c r="BB111" s="35"/>
      <c r="BC111" s="35"/>
      <c r="BD111" s="35"/>
      <c r="BJ111" s="35">
        <v>4.0660000000000001E-8</v>
      </c>
      <c r="BK111" s="35">
        <v>6.24213578122</v>
      </c>
      <c r="BL111" s="35">
        <v>1279.794572628</v>
      </c>
      <c r="BM111" s="29">
        <f t="shared" si="112"/>
        <v>-1.2978771181557755E-8</v>
      </c>
      <c r="BN111" s="29">
        <f t="shared" si="113"/>
        <v>-1.2971295628933857E-8</v>
      </c>
      <c r="BO111" s="29">
        <f t="shared" si="114"/>
        <v>-1.297129565489318E-8</v>
      </c>
      <c r="BP111" s="29">
        <f t="shared" si="115"/>
        <v>-1.297129565489318E-8</v>
      </c>
      <c r="BR111" s="35">
        <v>8.7899999999999996E-9</v>
      </c>
      <c r="BS111" s="35">
        <v>1.19585734916</v>
      </c>
      <c r="BT111" s="35">
        <v>417.03696332039999</v>
      </c>
      <c r="BU111" s="29">
        <f t="shared" si="116"/>
        <v>-1.0116484462849458E-9</v>
      </c>
      <c r="BV111" s="29">
        <f t="shared" si="117"/>
        <v>-1.0110964625957642E-9</v>
      </c>
      <c r="BW111" s="29">
        <f t="shared" si="118"/>
        <v>-1.0110964645125173E-9</v>
      </c>
      <c r="BX111" s="29">
        <f t="shared" si="119"/>
        <v>-1.0110964645125173E-9</v>
      </c>
      <c r="BZ111" s="35">
        <v>7.2E-10</v>
      </c>
      <c r="CA111" s="35">
        <v>5.4732822367800003</v>
      </c>
      <c r="CB111" s="35">
        <v>337.73251065900001</v>
      </c>
      <c r="CC111" s="29">
        <f t="shared" si="144"/>
        <v>-2.6544664533001764E-11</v>
      </c>
      <c r="CD111" s="29">
        <f t="shared" si="145"/>
        <v>-2.6581500015539674E-11</v>
      </c>
      <c r="CE111" s="29">
        <f t="shared" si="146"/>
        <v>-2.6581499887630761E-11</v>
      </c>
      <c r="CF111" s="29">
        <f t="shared" si="147"/>
        <v>-2.6581499887630761E-11</v>
      </c>
      <c r="CH111" s="35"/>
      <c r="CI111" s="35"/>
      <c r="CJ111" s="35"/>
      <c r="CP111" s="35"/>
      <c r="CQ111" s="35"/>
      <c r="CR111" s="35"/>
      <c r="CX111" s="35"/>
      <c r="CY111" s="35"/>
      <c r="CZ111" s="35"/>
      <c r="DF111" s="35">
        <v>2.3663900000000001E-6</v>
      </c>
      <c r="DG111" s="35">
        <v>0.90802744872999996</v>
      </c>
      <c r="DH111" s="35">
        <v>1375.7737998458001</v>
      </c>
      <c r="DI111" s="29">
        <f t="shared" si="124"/>
        <v>-7.1905511748171638E-7</v>
      </c>
      <c r="DJ111" s="29">
        <f t="shared" si="125"/>
        <v>-7.1952527047799682E-7</v>
      </c>
      <c r="DK111" s="29">
        <f t="shared" si="126"/>
        <v>-7.1952526884546353E-7</v>
      </c>
      <c r="DL111" s="29">
        <f t="shared" si="127"/>
        <v>-7.1952526884546353E-7</v>
      </c>
      <c r="DN111" s="35">
        <v>3.0756999999999999E-7</v>
      </c>
      <c r="DO111" s="35">
        <v>1.4790392343300001</v>
      </c>
      <c r="DP111" s="35">
        <v>1677.9385755008</v>
      </c>
      <c r="DQ111" s="29">
        <f t="shared" si="128"/>
        <v>-2.7592467378251631E-7</v>
      </c>
      <c r="DR111" s="29">
        <f t="shared" si="129"/>
        <v>-2.7595922742892842E-7</v>
      </c>
      <c r="DS111" s="29">
        <f t="shared" si="130"/>
        <v>-2.7595922730897326E-7</v>
      </c>
      <c r="DT111" s="29">
        <f t="shared" si="131"/>
        <v>-2.7595922730897326E-7</v>
      </c>
      <c r="DV111" s="35">
        <v>6.5009999999999998E-8</v>
      </c>
      <c r="DW111" s="35">
        <v>3.78204726337</v>
      </c>
      <c r="DX111" s="35">
        <v>313.21047591889999</v>
      </c>
      <c r="DY111" s="29">
        <f t="shared" si="132"/>
        <v>-5.5231500899542823E-8</v>
      </c>
      <c r="DZ111" s="29">
        <f t="shared" si="133"/>
        <v>-5.5229872830044892E-8</v>
      </c>
      <c r="EA111" s="29">
        <f t="shared" si="134"/>
        <v>-5.5229872835698566E-8</v>
      </c>
      <c r="EB111" s="29">
        <f t="shared" si="135"/>
        <v>-5.5229872835698566E-8</v>
      </c>
      <c r="ED111" s="35">
        <v>1.482E-8</v>
      </c>
      <c r="EE111" s="35">
        <v>0.99340744052999996</v>
      </c>
      <c r="EF111" s="35">
        <v>643.07868005169996</v>
      </c>
      <c r="EG111" s="29">
        <f t="shared" si="148"/>
        <v>6.3479302301229004E-9</v>
      </c>
      <c r="EH111" s="29">
        <f t="shared" si="149"/>
        <v>6.3466247662293424E-9</v>
      </c>
      <c r="EI111" s="29">
        <f t="shared" si="150"/>
        <v>6.3466247707626354E-9</v>
      </c>
      <c r="EJ111" s="29">
        <f t="shared" si="151"/>
        <v>6.3466247707626354E-9</v>
      </c>
      <c r="EL111" s="35"/>
      <c r="EM111" s="35"/>
      <c r="EN111" s="35"/>
      <c r="ET111" s="35"/>
      <c r="EU111" s="35"/>
      <c r="EV111" s="35"/>
    </row>
    <row r="112" spans="1:152" s="29" customFormat="1" ht="13.5" x14ac:dyDescent="0.3">
      <c r="N112" s="35">
        <v>6.3664000000000002E-7</v>
      </c>
      <c r="O112" s="35">
        <v>3.3174952870799999</v>
      </c>
      <c r="P112" s="35">
        <v>62.251425595100002</v>
      </c>
      <c r="Q112" s="29">
        <f t="shared" si="96"/>
        <v>-2.3839516197963801E-7</v>
      </c>
      <c r="R112" s="29">
        <f t="shared" si="97"/>
        <v>-2.3840073246534542E-7</v>
      </c>
      <c r="S112" s="29">
        <f t="shared" si="98"/>
        <v>-2.384007324460016E-7</v>
      </c>
      <c r="T112" s="29">
        <f t="shared" si="99"/>
        <v>-2.384007324460016E-7</v>
      </c>
      <c r="V112" s="35">
        <v>9.8550000000000006E-8</v>
      </c>
      <c r="W112" s="35">
        <v>3.95166998848</v>
      </c>
      <c r="X112" s="35">
        <v>430.53034413910001</v>
      </c>
      <c r="Y112" s="29">
        <f t="shared" si="100"/>
        <v>-5.0509857477266385E-9</v>
      </c>
      <c r="Z112" s="29">
        <f t="shared" si="101"/>
        <v>-5.0574088562363759E-9</v>
      </c>
      <c r="AA112" s="29">
        <f t="shared" si="102"/>
        <v>-5.0574088339323539E-9</v>
      </c>
      <c r="AB112" s="29">
        <f t="shared" si="103"/>
        <v>-5.0574088339323539E-9</v>
      </c>
      <c r="AD112" s="35">
        <v>2.133E-8</v>
      </c>
      <c r="AE112" s="35">
        <v>5.2340984871999998</v>
      </c>
      <c r="AF112" s="35">
        <v>1265.5674786264001</v>
      </c>
      <c r="AG112" s="29">
        <f t="shared" si="104"/>
        <v>1.6895267907678844E-8</v>
      </c>
      <c r="AH112" s="29">
        <f t="shared" si="105"/>
        <v>1.6897765358624338E-8</v>
      </c>
      <c r="AI112" s="29">
        <f t="shared" si="106"/>
        <v>1.6897765349953103E-8</v>
      </c>
      <c r="AJ112" s="29">
        <f t="shared" si="107"/>
        <v>1.6897765349953103E-8</v>
      </c>
      <c r="AL112" s="35">
        <v>2.0599999999999999E-9</v>
      </c>
      <c r="AM112" s="35">
        <v>1.8112977830600001</v>
      </c>
      <c r="AN112" s="35">
        <v>497.44763618019999</v>
      </c>
      <c r="AO112" s="29">
        <f t="shared" si="140"/>
        <v>-1.8403363820838502E-9</v>
      </c>
      <c r="AP112" s="29">
        <f t="shared" si="141"/>
        <v>-1.8404061734456713E-9</v>
      </c>
      <c r="AQ112" s="29">
        <f t="shared" si="142"/>
        <v>-1.8404061732033412E-9</v>
      </c>
      <c r="AR112" s="29">
        <f t="shared" si="143"/>
        <v>-1.8404061732033412E-9</v>
      </c>
      <c r="AT112" s="35"/>
      <c r="AU112" s="35"/>
      <c r="AV112" s="35"/>
      <c r="BB112" s="35"/>
      <c r="BC112" s="35"/>
      <c r="BD112" s="35"/>
      <c r="BJ112" s="35">
        <v>3.9720000000000001E-8</v>
      </c>
      <c r="BK112" s="35">
        <v>6.1385031771899996</v>
      </c>
      <c r="BL112" s="35">
        <v>217.491881132</v>
      </c>
      <c r="BM112" s="29">
        <f t="shared" si="112"/>
        <v>-3.8522211433091774E-8</v>
      </c>
      <c r="BN112" s="29">
        <f t="shared" si="113"/>
        <v>-3.8522530573621362E-8</v>
      </c>
      <c r="BO112" s="29">
        <f t="shared" si="114"/>
        <v>-3.8522530572513244E-8</v>
      </c>
      <c r="BP112" s="29">
        <f t="shared" si="115"/>
        <v>-3.8522530572513244E-8</v>
      </c>
      <c r="BR112" s="35">
        <v>8.2900000000000001E-9</v>
      </c>
      <c r="BS112" s="35">
        <v>4.9418295038700002</v>
      </c>
      <c r="BT112" s="35">
        <v>497.44763618019999</v>
      </c>
      <c r="BU112" s="29">
        <f t="shared" si="116"/>
        <v>7.4467611433082879E-9</v>
      </c>
      <c r="BV112" s="29">
        <f t="shared" si="117"/>
        <v>7.4470358085089996E-9</v>
      </c>
      <c r="BW112" s="29">
        <f t="shared" si="118"/>
        <v>7.4470358075553067E-9</v>
      </c>
      <c r="BX112" s="29">
        <f t="shared" si="119"/>
        <v>7.4470358075553067E-9</v>
      </c>
      <c r="BZ112" s="35"/>
      <c r="CA112" s="35"/>
      <c r="CB112" s="35"/>
      <c r="CH112" s="35"/>
      <c r="CI112" s="35"/>
      <c r="CJ112" s="35"/>
      <c r="CP112" s="35"/>
      <c r="CQ112" s="35"/>
      <c r="CR112" s="35"/>
      <c r="CX112" s="35"/>
      <c r="CY112" s="35"/>
      <c r="CZ112" s="35"/>
      <c r="DF112" s="35">
        <v>1.7191500000000001E-6</v>
      </c>
      <c r="DG112" s="35">
        <v>5.5631863279699996</v>
      </c>
      <c r="DH112" s="35">
        <v>213.34727954780001</v>
      </c>
      <c r="DI112" s="29">
        <f t="shared" si="124"/>
        <v>-1.5858236150808742E-6</v>
      </c>
      <c r="DJ112" s="29">
        <f t="shared" si="125"/>
        <v>-1.5858021465316964E-6</v>
      </c>
      <c r="DK112" s="29">
        <f t="shared" si="126"/>
        <v>-1.5858021466062487E-6</v>
      </c>
      <c r="DL112" s="29">
        <f t="shared" si="127"/>
        <v>-1.5858021466062487E-6</v>
      </c>
      <c r="DN112" s="35">
        <v>4.2828999999999998E-7</v>
      </c>
      <c r="DO112" s="35">
        <v>3.3822554352799998</v>
      </c>
      <c r="DP112" s="35">
        <v>208.633228992</v>
      </c>
      <c r="DQ112" s="29">
        <f t="shared" si="128"/>
        <v>3.7836311812809509E-7</v>
      </c>
      <c r="DR112" s="29">
        <f t="shared" si="129"/>
        <v>3.7836946468125487E-7</v>
      </c>
      <c r="DS112" s="29">
        <f t="shared" si="130"/>
        <v>3.7836946465921724E-7</v>
      </c>
      <c r="DT112" s="29">
        <f t="shared" si="131"/>
        <v>3.7836946465921724E-7</v>
      </c>
      <c r="DV112" s="35">
        <v>5.9779999999999997E-8</v>
      </c>
      <c r="DW112" s="35">
        <v>0.55276980086000005</v>
      </c>
      <c r="DX112" s="35">
        <v>18.159247264699999</v>
      </c>
      <c r="DY112" s="29">
        <f t="shared" si="132"/>
        <v>3.9556518645427426E-8</v>
      </c>
      <c r="DZ112" s="29">
        <f t="shared" si="133"/>
        <v>3.9556642023079795E-8</v>
      </c>
      <c r="EA112" s="29">
        <f t="shared" si="134"/>
        <v>3.9556642022651368E-8</v>
      </c>
      <c r="EB112" s="29">
        <f t="shared" si="135"/>
        <v>3.9556642022651368E-8</v>
      </c>
      <c r="ED112" s="35">
        <v>1.3119999999999999E-8</v>
      </c>
      <c r="EE112" s="35">
        <v>3.7934766899599999</v>
      </c>
      <c r="EF112" s="35">
        <v>1567.7322542813999</v>
      </c>
      <c r="EG112" s="29">
        <f t="shared" si="148"/>
        <v>-7.2853899151244E-9</v>
      </c>
      <c r="EH112" s="29">
        <f t="shared" si="149"/>
        <v>-7.2879827362767212E-9</v>
      </c>
      <c r="EI112" s="29">
        <f t="shared" si="150"/>
        <v>-7.2879827272739562E-9</v>
      </c>
      <c r="EJ112" s="29">
        <f t="shared" si="151"/>
        <v>-7.2879827272739562E-9</v>
      </c>
      <c r="EL112" s="35"/>
      <c r="EM112" s="35"/>
      <c r="EN112" s="35"/>
      <c r="ET112" s="35"/>
      <c r="EU112" s="35"/>
      <c r="EV112" s="35"/>
    </row>
    <row r="113" spans="1:152" s="29" customFormat="1" ht="13.5" x14ac:dyDescent="0.3">
      <c r="A113" s="29" t="s">
        <v>130</v>
      </c>
      <c r="B113" s="18"/>
      <c r="C113" s="18" t="s">
        <v>191</v>
      </c>
      <c r="D113" s="18" t="s">
        <v>144</v>
      </c>
      <c r="N113" s="35">
        <v>5.2939E-7</v>
      </c>
      <c r="O113" s="35">
        <v>5.5139272522700002</v>
      </c>
      <c r="P113" s="35">
        <v>0.26063243089999999</v>
      </c>
      <c r="Q113" s="29">
        <f t="shared" si="96"/>
        <v>3.8188348077347406E-7</v>
      </c>
      <c r="R113" s="29">
        <f t="shared" si="97"/>
        <v>3.8188346628858418E-7</v>
      </c>
      <c r="S113" s="29">
        <f t="shared" si="98"/>
        <v>3.8188346628863468E-7</v>
      </c>
      <c r="T113" s="29">
        <f t="shared" si="99"/>
        <v>3.8188346628863468E-7</v>
      </c>
      <c r="V113" s="35">
        <v>9.8029999999999998E-8</v>
      </c>
      <c r="W113" s="35">
        <v>2.5538948399399999</v>
      </c>
      <c r="X113" s="35">
        <v>99.911380480899993</v>
      </c>
      <c r="Y113" s="29">
        <f t="shared" si="100"/>
        <v>-5.0042442276606531E-8</v>
      </c>
      <c r="Z113" s="29">
        <f t="shared" si="101"/>
        <v>-5.0043718924729689E-8</v>
      </c>
      <c r="AA113" s="29">
        <f t="shared" si="102"/>
        <v>-5.004371892029659E-8</v>
      </c>
      <c r="AB113" s="29">
        <f t="shared" si="103"/>
        <v>-5.004371892029659E-8</v>
      </c>
      <c r="AD113" s="35">
        <v>1.5950000000000001E-8</v>
      </c>
      <c r="AE113" s="35">
        <v>5.6196269878600003</v>
      </c>
      <c r="AF113" s="35">
        <v>447.93883187839998</v>
      </c>
      <c r="AG113" s="29">
        <f t="shared" si="104"/>
        <v>1.5096431659360168E-8</v>
      </c>
      <c r="AH113" s="29">
        <f t="shared" si="105"/>
        <v>1.5096781167445161E-8</v>
      </c>
      <c r="AI113" s="29">
        <f t="shared" si="106"/>
        <v>1.5096781166231631E-8</v>
      </c>
      <c r="AJ113" s="29">
        <f t="shared" si="107"/>
        <v>1.5096781166231631E-8</v>
      </c>
      <c r="AL113" s="35">
        <v>2.5099999999999998E-9</v>
      </c>
      <c r="AM113" s="35">
        <v>0.61933213501999995</v>
      </c>
      <c r="AN113" s="35">
        <v>2413.8150890326001</v>
      </c>
      <c r="AO113" s="29">
        <f t="shared" si="140"/>
        <v>-1.3212538209828045E-9</v>
      </c>
      <c r="AP113" s="29">
        <f t="shared" si="141"/>
        <v>-1.3204728678595428E-9</v>
      </c>
      <c r="AQ113" s="29">
        <f t="shared" si="142"/>
        <v>-1.3204728705716846E-9</v>
      </c>
      <c r="AR113" s="29">
        <f t="shared" si="143"/>
        <v>-1.3204728705716846E-9</v>
      </c>
      <c r="AT113" s="35"/>
      <c r="AU113" s="35"/>
      <c r="AV113" s="35"/>
      <c r="BB113" s="35"/>
      <c r="BC113" s="35"/>
      <c r="BD113" s="35"/>
      <c r="BJ113" s="35">
        <v>5.3979999999999998E-8</v>
      </c>
      <c r="BK113" s="35">
        <v>5.6721217919400004</v>
      </c>
      <c r="BL113" s="35">
        <v>1375.7737998458001</v>
      </c>
      <c r="BM113" s="29">
        <f t="shared" si="112"/>
        <v>-5.2206606850250262E-8</v>
      </c>
      <c r="BN113" s="29">
        <f t="shared" si="113"/>
        <v>-5.2203743902468411E-8</v>
      </c>
      <c r="BO113" s="29">
        <f t="shared" si="114"/>
        <v>-5.2203743912413829E-8</v>
      </c>
      <c r="BP113" s="29">
        <f t="shared" si="115"/>
        <v>-5.2203743912413829E-8</v>
      </c>
      <c r="BR113" s="35">
        <v>8.7799999999999999E-9</v>
      </c>
      <c r="BS113" s="35">
        <v>6.2498192481299997</v>
      </c>
      <c r="BT113" s="35">
        <v>265.98929347749998</v>
      </c>
      <c r="BU113" s="29">
        <f t="shared" si="116"/>
        <v>-3.6248533158432886E-9</v>
      </c>
      <c r="BV113" s="29">
        <f t="shared" si="117"/>
        <v>-3.6251757442353518E-9</v>
      </c>
      <c r="BW113" s="29">
        <f t="shared" si="118"/>
        <v>-3.6251757431157492E-9</v>
      </c>
      <c r="BX113" s="29">
        <f t="shared" si="119"/>
        <v>-3.6251757431157492E-9</v>
      </c>
      <c r="BZ113" s="35"/>
      <c r="CA113" s="35"/>
      <c r="CB113" s="35"/>
      <c r="CH113" s="35"/>
      <c r="CI113" s="35"/>
      <c r="CJ113" s="35"/>
      <c r="CP113" s="35"/>
      <c r="CQ113" s="35"/>
      <c r="CR113" s="35"/>
      <c r="CX113" s="35"/>
      <c r="CY113" s="35"/>
      <c r="CZ113" s="35"/>
      <c r="DF113" s="35">
        <v>1.69865E-6</v>
      </c>
      <c r="DG113" s="35">
        <v>2.8566755400999999</v>
      </c>
      <c r="DH113" s="35">
        <v>99.160620955499994</v>
      </c>
      <c r="DI113" s="29">
        <f t="shared" si="124"/>
        <v>-4.1227703491120038E-7</v>
      </c>
      <c r="DJ113" s="29">
        <f t="shared" si="125"/>
        <v>-4.1230180429738685E-7</v>
      </c>
      <c r="DK113" s="29">
        <f t="shared" si="126"/>
        <v>-4.1230180421137616E-7</v>
      </c>
      <c r="DL113" s="29">
        <f t="shared" si="127"/>
        <v>-4.1230180421137616E-7</v>
      </c>
      <c r="DN113" s="35">
        <v>2.9245E-7</v>
      </c>
      <c r="DO113" s="35">
        <v>5.0986986695600001</v>
      </c>
      <c r="DP113" s="35">
        <v>654.12438031559998</v>
      </c>
      <c r="DQ113" s="29">
        <f t="shared" si="128"/>
        <v>-2.9241729642956032E-7</v>
      </c>
      <c r="DR113" s="29">
        <f t="shared" si="129"/>
        <v>-2.9241772864605531E-7</v>
      </c>
      <c r="DS113" s="29">
        <f t="shared" si="130"/>
        <v>-2.9241772864455945E-7</v>
      </c>
      <c r="DT113" s="29">
        <f t="shared" si="131"/>
        <v>-2.9241772864455945E-7</v>
      </c>
      <c r="DV113" s="35">
        <v>6.1710000000000001E-8</v>
      </c>
      <c r="DW113" s="35">
        <v>2.8471279564200001</v>
      </c>
      <c r="DX113" s="35">
        <v>138.5174968707</v>
      </c>
      <c r="DY113" s="29">
        <f t="shared" si="132"/>
        <v>2.3148623400546581E-8</v>
      </c>
      <c r="DZ113" s="29">
        <f t="shared" si="133"/>
        <v>2.314742227751144E-8</v>
      </c>
      <c r="EA113" s="29">
        <f t="shared" si="134"/>
        <v>2.3147422281682283E-8</v>
      </c>
      <c r="EB113" s="29">
        <f t="shared" si="135"/>
        <v>2.3147422281682283E-8</v>
      </c>
      <c r="ED113" s="35">
        <v>1.665E-8</v>
      </c>
      <c r="EE113" s="35">
        <v>2.5515239129999999E-2</v>
      </c>
      <c r="EF113" s="35">
        <v>423.41679713830001</v>
      </c>
      <c r="EG113" s="29">
        <f t="shared" si="148"/>
        <v>1.3556672970787763E-8</v>
      </c>
      <c r="EH113" s="29">
        <f t="shared" si="149"/>
        <v>1.3557293367747427E-8</v>
      </c>
      <c r="EI113" s="29">
        <f t="shared" si="150"/>
        <v>1.3557293365593213E-8</v>
      </c>
      <c r="EJ113" s="29">
        <f t="shared" si="151"/>
        <v>1.3557293365593213E-8</v>
      </c>
      <c r="EL113" s="40"/>
      <c r="EM113" s="40"/>
      <c r="EN113" s="40"/>
      <c r="ET113" s="35"/>
      <c r="EU113" s="35"/>
      <c r="EV113" s="35"/>
    </row>
    <row r="114" spans="1:152" s="29" customFormat="1" ht="15.5" x14ac:dyDescent="0.35">
      <c r="A114" s="29">
        <f xml:space="preserve"> 0.0000993650849745 * ( e * COS( p - A26 )  -  1 )</f>
        <v>-9.9470376774042475E-5</v>
      </c>
      <c r="C114" s="170">
        <f>SD_AT_1_AU/ F106 / SECSinMINUTE</f>
        <v>0.12834184491149875</v>
      </c>
      <c r="D114" s="170">
        <f xml:space="preserve"> MINSinDEGREE * DEGREES( ASIN( EQ_EARTH_RADIUS_KM / F106 / KMSinAU ) )</f>
        <v>1.5289314284868672E-2</v>
      </c>
      <c r="N114" s="35">
        <v>5.3010999999999997E-7</v>
      </c>
      <c r="O114" s="35">
        <v>3.1848070169699998</v>
      </c>
      <c r="P114" s="35">
        <v>8.0767548473000002</v>
      </c>
      <c r="Q114" s="29">
        <f t="shared" si="96"/>
        <v>-5.2206902168780781E-7</v>
      </c>
      <c r="R114" s="29">
        <f t="shared" si="97"/>
        <v>-5.2206913430155686E-7</v>
      </c>
      <c r="S114" s="29">
        <f t="shared" si="98"/>
        <v>-5.2206913430116584E-7</v>
      </c>
      <c r="T114" s="29">
        <f t="shared" si="99"/>
        <v>-5.2206913430116584E-7</v>
      </c>
      <c r="V114" s="35">
        <v>1.0614E-7</v>
      </c>
      <c r="W114" s="35">
        <v>5.3669218903399996</v>
      </c>
      <c r="X114" s="35">
        <v>215.7467759928</v>
      </c>
      <c r="Y114" s="29">
        <f t="shared" si="100"/>
        <v>-9.0279976456347739E-8</v>
      </c>
      <c r="Z114" s="29">
        <f t="shared" si="101"/>
        <v>-9.0278151059473004E-8</v>
      </c>
      <c r="AA114" s="29">
        <f t="shared" si="102"/>
        <v>-9.0278151065811841E-8</v>
      </c>
      <c r="AB114" s="29">
        <f t="shared" si="103"/>
        <v>-9.0278151065811841E-8</v>
      </c>
      <c r="AD114" s="35">
        <v>1.609E-8</v>
      </c>
      <c r="AE114" s="35">
        <v>3.7489370967100002</v>
      </c>
      <c r="AF114" s="35">
        <v>628.85158605009997</v>
      </c>
      <c r="AG114" s="29">
        <f t="shared" si="104"/>
        <v>2.7932900831541459E-9</v>
      </c>
      <c r="AH114" s="29">
        <f t="shared" si="105"/>
        <v>2.7948005534905947E-9</v>
      </c>
      <c r="AI114" s="29">
        <f t="shared" si="106"/>
        <v>2.7948005482455773E-9</v>
      </c>
      <c r="AJ114" s="29">
        <f t="shared" si="107"/>
        <v>2.7948005482455773E-9</v>
      </c>
      <c r="AL114" s="35">
        <v>2.3699999999999999E-9</v>
      </c>
      <c r="AM114" s="35">
        <v>3.3594154414699999</v>
      </c>
      <c r="AN114" s="35">
        <v>436.89313161450002</v>
      </c>
      <c r="AO114" s="29">
        <f t="shared" si="140"/>
        <v>-1.2188810056649327E-9</v>
      </c>
      <c r="AP114" s="29">
        <f t="shared" si="141"/>
        <v>-1.2190156112229074E-9</v>
      </c>
      <c r="AQ114" s="29">
        <f t="shared" si="142"/>
        <v>-1.2190156107555045E-9</v>
      </c>
      <c r="AR114" s="29">
        <f t="shared" si="143"/>
        <v>-1.2190156107555045E-9</v>
      </c>
      <c r="AT114" s="35"/>
      <c r="AU114" s="35"/>
      <c r="AV114" s="35"/>
      <c r="BB114" s="35"/>
      <c r="BC114" s="35"/>
      <c r="BD114" s="35"/>
      <c r="BJ114" s="35">
        <v>3.9160000000000001E-8</v>
      </c>
      <c r="BK114" s="35">
        <v>5.9610572591500004</v>
      </c>
      <c r="BL114" s="35">
        <v>210.37833413120001</v>
      </c>
      <c r="BM114" s="29">
        <f t="shared" si="112"/>
        <v>-3.911716357289413E-8</v>
      </c>
      <c r="BN114" s="29">
        <f t="shared" si="113"/>
        <v>-3.9117105157160309E-8</v>
      </c>
      <c r="BO114" s="29">
        <f t="shared" si="114"/>
        <v>-3.9117105157363226E-8</v>
      </c>
      <c r="BP114" s="29">
        <f t="shared" si="115"/>
        <v>-3.9117105157363226E-8</v>
      </c>
      <c r="BR114" s="35">
        <v>7.8100000000000001E-9</v>
      </c>
      <c r="BS114" s="35">
        <v>4.6197301791200003</v>
      </c>
      <c r="BT114" s="35">
        <v>424.15051032119999</v>
      </c>
      <c r="BU114" s="29">
        <f t="shared" si="116"/>
        <v>3.8342121431737536E-9</v>
      </c>
      <c r="BV114" s="29">
        <f t="shared" si="117"/>
        <v>3.8337746701506035E-9</v>
      </c>
      <c r="BW114" s="29">
        <f t="shared" si="118"/>
        <v>3.8337746716697497E-9</v>
      </c>
      <c r="BX114" s="29">
        <f t="shared" si="119"/>
        <v>3.8337746716697497E-9</v>
      </c>
      <c r="BZ114" s="35"/>
      <c r="CA114" s="35"/>
      <c r="CB114" s="35"/>
      <c r="CH114" s="35"/>
      <c r="CI114" s="35"/>
      <c r="CJ114" s="35"/>
      <c r="CP114" s="35"/>
      <c r="CQ114" s="35"/>
      <c r="CR114" s="35"/>
      <c r="CX114" s="35"/>
      <c r="CY114" s="35"/>
      <c r="CZ114" s="35"/>
      <c r="DF114" s="35">
        <v>2.14398E-6</v>
      </c>
      <c r="DG114" s="35">
        <v>4.2025352597400003</v>
      </c>
      <c r="DH114" s="35">
        <v>2531.1349572528002</v>
      </c>
      <c r="DI114" s="29">
        <f t="shared" si="124"/>
        <v>5.0989842661100879E-7</v>
      </c>
      <c r="DJ114" s="29">
        <f t="shared" si="125"/>
        <v>5.1069739395573089E-7</v>
      </c>
      <c r="DK114" s="29">
        <f t="shared" si="126"/>
        <v>5.1069739118147469E-7</v>
      </c>
      <c r="DL114" s="29">
        <f t="shared" si="127"/>
        <v>5.1069739118147469E-7</v>
      </c>
      <c r="DN114" s="35">
        <v>2.9164999999999999E-7</v>
      </c>
      <c r="DO114" s="35">
        <v>4.9566488164900004</v>
      </c>
      <c r="DP114" s="35">
        <v>1795.258443721</v>
      </c>
      <c r="DQ114" s="29">
        <f t="shared" si="128"/>
        <v>-2.6356311268612466E-7</v>
      </c>
      <c r="DR114" s="29">
        <f t="shared" si="129"/>
        <v>-2.6352911963874433E-7</v>
      </c>
      <c r="DS114" s="29">
        <f t="shared" si="130"/>
        <v>-2.6352911975681807E-7</v>
      </c>
      <c r="DT114" s="29">
        <f t="shared" si="131"/>
        <v>-2.6352911975681807E-7</v>
      </c>
      <c r="DV114" s="35">
        <v>6.8369999999999996E-8</v>
      </c>
      <c r="DW114" s="35">
        <v>4.8348164694899998</v>
      </c>
      <c r="DX114" s="35">
        <v>319.5732633943</v>
      </c>
      <c r="DY114" s="29">
        <f t="shared" si="132"/>
        <v>-5.6408345049314058E-8</v>
      </c>
      <c r="DZ114" s="29">
        <f t="shared" si="133"/>
        <v>-5.6410216494384004E-8</v>
      </c>
      <c r="EA114" s="29">
        <f t="shared" si="134"/>
        <v>-5.6410216487885687E-8</v>
      </c>
      <c r="EB114" s="29">
        <f t="shared" si="135"/>
        <v>-5.6410216487885687E-8</v>
      </c>
      <c r="ED114" s="35">
        <v>1.469E-8</v>
      </c>
      <c r="EE114" s="35">
        <v>5.3528515347100001</v>
      </c>
      <c r="EF114" s="35">
        <v>1354.4331588434</v>
      </c>
      <c r="EG114" s="29">
        <f t="shared" si="148"/>
        <v>-8.8653250260435017E-9</v>
      </c>
      <c r="EH114" s="29">
        <f t="shared" si="149"/>
        <v>-8.8629199518688854E-9</v>
      </c>
      <c r="EI114" s="29">
        <f t="shared" si="150"/>
        <v>-8.8629199602210521E-9</v>
      </c>
      <c r="EJ114" s="29">
        <f t="shared" si="151"/>
        <v>-8.8629199602210521E-9</v>
      </c>
      <c r="EL114" s="35"/>
      <c r="EM114" s="35"/>
      <c r="EN114" s="35"/>
      <c r="ET114" s="35"/>
      <c r="EU114" s="35"/>
      <c r="EV114" s="35"/>
    </row>
    <row r="115" spans="1:152" s="29" customFormat="1" ht="13.5" x14ac:dyDescent="0.3">
      <c r="N115" s="35">
        <v>5.4491999999999999E-7</v>
      </c>
      <c r="O115" s="35">
        <v>2.4567409051500002</v>
      </c>
      <c r="P115" s="35">
        <v>22.091400527800001</v>
      </c>
      <c r="Q115" s="29">
        <f t="shared" si="96"/>
        <v>-5.1621163136645639E-7</v>
      </c>
      <c r="R115" s="29">
        <f t="shared" si="97"/>
        <v>-5.1621104688458147E-7</v>
      </c>
      <c r="S115" s="29">
        <f t="shared" si="98"/>
        <v>-5.1621104688661106E-7</v>
      </c>
      <c r="T115" s="29">
        <f t="shared" si="99"/>
        <v>-5.1621104688661106E-7</v>
      </c>
      <c r="V115" s="35">
        <v>1.208E-7</v>
      </c>
      <c r="W115" s="35">
        <v>4.8454931705400002</v>
      </c>
      <c r="X115" s="35">
        <v>831.85574074960005</v>
      </c>
      <c r="Y115" s="29">
        <f t="shared" si="100"/>
        <v>1.0640626462718707E-7</v>
      </c>
      <c r="Z115" s="29">
        <f t="shared" si="101"/>
        <v>1.0639905267846267E-7</v>
      </c>
      <c r="AA115" s="29">
        <f t="shared" si="102"/>
        <v>1.0639905270350871E-7</v>
      </c>
      <c r="AB115" s="29">
        <f t="shared" si="103"/>
        <v>1.0639905270350871E-7</v>
      </c>
      <c r="AD115" s="35">
        <v>1.4899999999999999E-8</v>
      </c>
      <c r="AE115" s="35">
        <v>0.48352404939999999</v>
      </c>
      <c r="AF115" s="35">
        <v>340.77089204480001</v>
      </c>
      <c r="AG115" s="29">
        <f t="shared" si="104"/>
        <v>1.4380283723976559E-8</v>
      </c>
      <c r="AH115" s="29">
        <f t="shared" si="105"/>
        <v>1.4380082197831252E-8</v>
      </c>
      <c r="AI115" s="29">
        <f t="shared" si="106"/>
        <v>1.4380082198531111E-8</v>
      </c>
      <c r="AJ115" s="29">
        <f t="shared" si="107"/>
        <v>1.4380082198531111E-8</v>
      </c>
      <c r="AL115" s="35">
        <v>2.4699999999999999E-9</v>
      </c>
      <c r="AM115" s="35">
        <v>0.10102936687</v>
      </c>
      <c r="AN115" s="35">
        <v>99.911380480899993</v>
      </c>
      <c r="AO115" s="29">
        <f t="shared" si="140"/>
        <v>-3.7639636841229177E-10</v>
      </c>
      <c r="AP115" s="29">
        <f t="shared" si="141"/>
        <v>-3.7635939690584318E-10</v>
      </c>
      <c r="AQ115" s="29">
        <f t="shared" si="142"/>
        <v>-3.7635939703422513E-10</v>
      </c>
      <c r="AR115" s="29">
        <f t="shared" si="143"/>
        <v>-3.7635939703422513E-10</v>
      </c>
      <c r="AT115" s="40"/>
      <c r="AU115" s="40"/>
      <c r="AV115" s="40"/>
      <c r="BB115" s="35"/>
      <c r="BC115" s="35"/>
      <c r="BD115" s="35"/>
      <c r="BJ115" s="35">
        <v>4.0170000000000002E-8</v>
      </c>
      <c r="BK115" s="35">
        <v>0.99840226682</v>
      </c>
      <c r="BL115" s="35">
        <v>842.15068148809996</v>
      </c>
      <c r="BM115" s="29">
        <f t="shared" si="112"/>
        <v>-2.0630739216939965E-8</v>
      </c>
      <c r="BN115" s="29">
        <f t="shared" si="113"/>
        <v>-2.0626339024709302E-8</v>
      </c>
      <c r="BO115" s="29">
        <f t="shared" si="114"/>
        <v>-2.0626339039989393E-8</v>
      </c>
      <c r="BP115" s="29">
        <f t="shared" si="115"/>
        <v>-2.0626339039989393E-8</v>
      </c>
      <c r="BR115" s="35">
        <v>9.2400000000000004E-9</v>
      </c>
      <c r="BS115" s="35">
        <v>3.6421050853599999</v>
      </c>
      <c r="BT115" s="35">
        <v>222.86032299359999</v>
      </c>
      <c r="BU115" s="29">
        <f t="shared" si="116"/>
        <v>5.1576739139574809E-9</v>
      </c>
      <c r="BV115" s="29">
        <f t="shared" si="117"/>
        <v>5.1579329049102408E-9</v>
      </c>
      <c r="BW115" s="29">
        <f t="shared" si="118"/>
        <v>5.1579329040109151E-9</v>
      </c>
      <c r="BX115" s="29">
        <f t="shared" si="119"/>
        <v>5.1579329040109151E-9</v>
      </c>
      <c r="BZ115" s="35"/>
      <c r="CA115" s="35"/>
      <c r="CB115" s="35"/>
      <c r="CH115" s="35"/>
      <c r="CI115" s="35"/>
      <c r="CJ115" s="35"/>
      <c r="CP115" s="35"/>
      <c r="CQ115" s="35"/>
      <c r="CR115" s="35"/>
      <c r="CX115" s="35"/>
      <c r="CY115" s="35"/>
      <c r="CZ115" s="35"/>
      <c r="DF115" s="35">
        <v>1.7201000000000001E-6</v>
      </c>
      <c r="DG115" s="35">
        <v>2.3653780101200002</v>
      </c>
      <c r="DH115" s="35">
        <v>213.2509113282</v>
      </c>
      <c r="DI115" s="29">
        <f t="shared" si="124"/>
        <v>1.5456967670727327E-6</v>
      </c>
      <c r="DJ115" s="29">
        <f t="shared" si="125"/>
        <v>1.5456723702160334E-6</v>
      </c>
      <c r="DK115" s="29">
        <f t="shared" si="126"/>
        <v>1.5456723703007533E-6</v>
      </c>
      <c r="DL115" s="29">
        <f t="shared" si="127"/>
        <v>1.5456723703007533E-6</v>
      </c>
      <c r="DN115" s="35">
        <v>2.9135999999999998E-7</v>
      </c>
      <c r="DO115" s="35">
        <v>2.7474755368500001</v>
      </c>
      <c r="DP115" s="35">
        <v>404.50679034820001</v>
      </c>
      <c r="DQ115" s="29">
        <f t="shared" si="128"/>
        <v>-2.8968293389239742E-7</v>
      </c>
      <c r="DR115" s="29">
        <f t="shared" si="129"/>
        <v>-2.8968101926035535E-7</v>
      </c>
      <c r="DS115" s="29">
        <f t="shared" si="130"/>
        <v>-2.8968101926700572E-7</v>
      </c>
      <c r="DT115" s="29">
        <f t="shared" si="131"/>
        <v>-2.8968101926700572E-7</v>
      </c>
      <c r="DV115" s="35">
        <v>6.6780000000000006E-8</v>
      </c>
      <c r="DW115" s="35">
        <v>5.4304603169899996</v>
      </c>
      <c r="DX115" s="35">
        <v>508.35032409220003</v>
      </c>
      <c r="DY115" s="29">
        <f t="shared" si="132"/>
        <v>2.9055046420938478E-8</v>
      </c>
      <c r="DZ115" s="29">
        <f t="shared" si="133"/>
        <v>2.9059679698465023E-8</v>
      </c>
      <c r="EA115" s="29">
        <f t="shared" si="134"/>
        <v>2.9059679682376383E-8</v>
      </c>
      <c r="EB115" s="29">
        <f t="shared" si="135"/>
        <v>2.9059679682376383E-8</v>
      </c>
      <c r="ED115" s="35">
        <v>1.352E-8</v>
      </c>
      <c r="EE115" s="35">
        <v>0.69945139242999999</v>
      </c>
      <c r="EF115" s="35">
        <v>867.42347575359997</v>
      </c>
      <c r="EG115" s="29">
        <f t="shared" si="148"/>
        <v>-8.191650838768211E-9</v>
      </c>
      <c r="EH115" s="29">
        <f t="shared" si="149"/>
        <v>-8.1902365032866253E-9</v>
      </c>
      <c r="EI115" s="29">
        <f t="shared" si="150"/>
        <v>-8.1902365081981012E-9</v>
      </c>
      <c r="EJ115" s="29">
        <f t="shared" si="151"/>
        <v>-8.1902365081981012E-9</v>
      </c>
      <c r="EL115" s="35"/>
      <c r="EM115" s="35"/>
      <c r="EN115" s="35"/>
      <c r="ET115" s="35"/>
      <c r="EU115" s="35"/>
      <c r="EV115" s="35"/>
    </row>
    <row r="116" spans="1:152" s="29" customFormat="1" ht="13.5" x14ac:dyDescent="0.3">
      <c r="A116" s="32" t="s">
        <v>80</v>
      </c>
      <c r="B116" s="32" t="s">
        <v>82</v>
      </c>
      <c r="C116" s="32" t="s">
        <v>26</v>
      </c>
      <c r="D116" s="32" t="s">
        <v>26</v>
      </c>
      <c r="E116" s="32" t="s">
        <v>26</v>
      </c>
      <c r="F116" s="32" t="s">
        <v>26</v>
      </c>
      <c r="N116" s="35">
        <v>5.0513999999999998E-7</v>
      </c>
      <c r="O116" s="35">
        <v>4.2674934697799998</v>
      </c>
      <c r="P116" s="35">
        <v>99.160620955499994</v>
      </c>
      <c r="Q116" s="29">
        <f t="shared" si="96"/>
        <v>4.6424843013819513E-7</v>
      </c>
      <c r="R116" s="29">
        <f t="shared" si="97"/>
        <v>4.6424543739524337E-7</v>
      </c>
      <c r="S116" s="29">
        <f t="shared" si="98"/>
        <v>4.6424543740563572E-7</v>
      </c>
      <c r="T116" s="29">
        <f t="shared" si="99"/>
        <v>4.6424543740563572E-7</v>
      </c>
      <c r="V116" s="35">
        <v>1.0209999999999999E-7</v>
      </c>
      <c r="W116" s="35">
        <v>6.0769296137</v>
      </c>
      <c r="X116" s="35">
        <v>32.243328914400003</v>
      </c>
      <c r="Y116" s="29">
        <f t="shared" si="100"/>
        <v>9.6998931680536851E-8</v>
      </c>
      <c r="Z116" s="29">
        <f t="shared" si="101"/>
        <v>9.6999087441433396E-8</v>
      </c>
      <c r="AA116" s="29">
        <f t="shared" si="102"/>
        <v>9.6999087440892552E-8</v>
      </c>
      <c r="AB116" s="29">
        <f t="shared" si="103"/>
        <v>9.6999087440892552E-8</v>
      </c>
      <c r="AD116" s="35">
        <v>1.5600000000000001E-8</v>
      </c>
      <c r="AE116" s="35">
        <v>5.9709500361399996</v>
      </c>
      <c r="AF116" s="35">
        <v>430.53034413910001</v>
      </c>
      <c r="AG116" s="29">
        <f t="shared" si="104"/>
        <v>1.4385455294487815E-8</v>
      </c>
      <c r="AH116" s="29">
        <f t="shared" si="105"/>
        <v>1.4385849106373899E-8</v>
      </c>
      <c r="AI116" s="29">
        <f t="shared" si="106"/>
        <v>1.4385849105006504E-8</v>
      </c>
      <c r="AJ116" s="29">
        <f t="shared" si="107"/>
        <v>1.4385849105006504E-8</v>
      </c>
      <c r="AL116" s="35">
        <v>2.4699999999999999E-9</v>
      </c>
      <c r="AM116" s="35">
        <v>0.93125798111000002</v>
      </c>
      <c r="AN116" s="35">
        <v>52.690198039499997</v>
      </c>
      <c r="AO116" s="29">
        <f t="shared" si="140"/>
        <v>-5.2998496634313147E-10</v>
      </c>
      <c r="AP116" s="29">
        <f t="shared" si="141"/>
        <v>-5.2996569779203321E-10</v>
      </c>
      <c r="AQ116" s="29">
        <f t="shared" si="142"/>
        <v>-5.2996569785894303E-10</v>
      </c>
      <c r="AR116" s="29">
        <f t="shared" si="143"/>
        <v>-5.2996569785894303E-10</v>
      </c>
      <c r="AT116" s="35"/>
      <c r="AU116" s="35"/>
      <c r="AV116" s="35"/>
      <c r="BB116" s="35"/>
      <c r="BC116" s="35"/>
      <c r="BD116" s="35"/>
      <c r="BJ116" s="35">
        <v>3.899E-8</v>
      </c>
      <c r="BK116" s="35">
        <v>4.5898366250700002</v>
      </c>
      <c r="BL116" s="35">
        <v>1272.6810256271999</v>
      </c>
      <c r="BM116" s="29">
        <f t="shared" si="112"/>
        <v>3.8671788508541723E-8</v>
      </c>
      <c r="BN116" s="29">
        <f t="shared" si="113"/>
        <v>3.8672746831613119E-8</v>
      </c>
      <c r="BO116" s="29">
        <f t="shared" si="114"/>
        <v>3.8672746828287867E-8</v>
      </c>
      <c r="BP116" s="29">
        <f t="shared" si="115"/>
        <v>3.8672746828287867E-8</v>
      </c>
      <c r="BR116" s="35">
        <v>9.7100000000000006E-9</v>
      </c>
      <c r="BS116" s="35">
        <v>2.8940456858100001</v>
      </c>
      <c r="BT116" s="35">
        <v>563.6312150384</v>
      </c>
      <c r="BU116" s="29">
        <f t="shared" si="116"/>
        <v>8.4367062611962498E-9</v>
      </c>
      <c r="BV116" s="29">
        <f t="shared" si="117"/>
        <v>8.4362955395760595E-9</v>
      </c>
      <c r="BW116" s="29">
        <f t="shared" si="118"/>
        <v>8.4362955410023786E-9</v>
      </c>
      <c r="BX116" s="29">
        <f t="shared" si="119"/>
        <v>8.4362955410023786E-9</v>
      </c>
      <c r="BZ116" s="35"/>
      <c r="CA116" s="35"/>
      <c r="CB116" s="35"/>
      <c r="CH116" s="35"/>
      <c r="CI116" s="35"/>
      <c r="CJ116" s="35"/>
      <c r="CP116" s="35"/>
      <c r="CQ116" s="35"/>
      <c r="CR116" s="35"/>
      <c r="CX116" s="35"/>
      <c r="CY116" s="35"/>
      <c r="CZ116" s="35"/>
      <c r="DF116" s="35">
        <v>1.65707E-6</v>
      </c>
      <c r="DG116" s="35">
        <v>2.6367978970600001</v>
      </c>
      <c r="DH116" s="35">
        <v>215.7467759928</v>
      </c>
      <c r="DI116" s="29">
        <f t="shared" si="124"/>
        <v>1.6403325954992048E-6</v>
      </c>
      <c r="DJ116" s="29">
        <f t="shared" si="125"/>
        <v>1.6403249116169464E-6</v>
      </c>
      <c r="DK116" s="29">
        <f t="shared" si="126"/>
        <v>1.6403249116436316E-6</v>
      </c>
      <c r="DL116" s="29">
        <f t="shared" si="127"/>
        <v>1.6403249116436316E-6</v>
      </c>
      <c r="DN116" s="35">
        <v>3.2688999999999998E-7</v>
      </c>
      <c r="DO116" s="35">
        <v>6.1209952134399996</v>
      </c>
      <c r="DP116" s="35">
        <v>145.6310438715</v>
      </c>
      <c r="DQ116" s="29">
        <f t="shared" si="128"/>
        <v>-1.9320248940714802E-7</v>
      </c>
      <c r="DR116" s="29">
        <f t="shared" si="129"/>
        <v>-1.9319666837571694E-7</v>
      </c>
      <c r="DS116" s="29">
        <f t="shared" si="130"/>
        <v>-1.9319666839593006E-7</v>
      </c>
      <c r="DT116" s="29">
        <f t="shared" si="131"/>
        <v>-1.9319666839593006E-7</v>
      </c>
      <c r="DV116" s="35">
        <v>7.1750000000000004E-8</v>
      </c>
      <c r="DW116" s="35">
        <v>4.3785572375199999</v>
      </c>
      <c r="DX116" s="35">
        <v>1464.6394800628</v>
      </c>
      <c r="DY116" s="29">
        <f t="shared" si="132"/>
        <v>-7.1337699171127476E-8</v>
      </c>
      <c r="DZ116" s="29">
        <f t="shared" si="133"/>
        <v>-7.1335992132752756E-8</v>
      </c>
      <c r="EA116" s="29">
        <f t="shared" si="134"/>
        <v>-7.1335992138686486E-8</v>
      </c>
      <c r="EB116" s="29">
        <f t="shared" si="135"/>
        <v>-7.1335992138686486E-8</v>
      </c>
      <c r="ED116" s="35">
        <v>1.124E-8</v>
      </c>
      <c r="EE116" s="35">
        <v>1.79624810407</v>
      </c>
      <c r="EF116" s="35">
        <v>618.55664531160005</v>
      </c>
      <c r="EG116" s="29">
        <f t="shared" si="148"/>
        <v>8.4236333492536544E-9</v>
      </c>
      <c r="EH116" s="29">
        <f t="shared" si="149"/>
        <v>8.4229355415440838E-9</v>
      </c>
      <c r="EI116" s="29">
        <f t="shared" si="150"/>
        <v>8.4229355439673243E-9</v>
      </c>
      <c r="EJ116" s="29">
        <f t="shared" si="151"/>
        <v>8.4229355439673243E-9</v>
      </c>
      <c r="EL116" s="35"/>
      <c r="EM116" s="35"/>
      <c r="EN116" s="35"/>
      <c r="ET116" s="35"/>
      <c r="EU116" s="35"/>
      <c r="EV116" s="35"/>
    </row>
    <row r="117" spans="1:152" s="29" customFormat="1" ht="13.5" x14ac:dyDescent="0.3">
      <c r="N117" s="35">
        <v>5.5170000000000005E-7</v>
      </c>
      <c r="O117" s="35">
        <v>0.96797446149999999</v>
      </c>
      <c r="P117" s="35">
        <v>942.06206196899996</v>
      </c>
      <c r="Q117" s="29">
        <f t="shared" si="96"/>
        <v>-4.6717121200189939E-7</v>
      </c>
      <c r="R117" s="29">
        <f t="shared" si="97"/>
        <v>-4.6721311536439356E-7</v>
      </c>
      <c r="S117" s="29">
        <f t="shared" si="98"/>
        <v>-4.6721311521890215E-7</v>
      </c>
      <c r="T117" s="29">
        <f t="shared" si="99"/>
        <v>-4.6721311521890215E-7</v>
      </c>
      <c r="V117" s="35">
        <v>9.2449999999999997E-8</v>
      </c>
      <c r="W117" s="35">
        <v>3.6541746727</v>
      </c>
      <c r="X117" s="35">
        <v>142.44965013379999</v>
      </c>
      <c r="Y117" s="29">
        <f t="shared" si="100"/>
        <v>8.7890856388612254E-8</v>
      </c>
      <c r="Z117" s="29">
        <f t="shared" si="101"/>
        <v>8.7890237202482367E-8</v>
      </c>
      <c r="AA117" s="29">
        <f t="shared" si="102"/>
        <v>8.7890237204632533E-8</v>
      </c>
      <c r="AB117" s="29">
        <f t="shared" si="103"/>
        <v>8.7890237204632533E-8</v>
      </c>
      <c r="AD117" s="35">
        <v>1.352E-8</v>
      </c>
      <c r="AE117" s="35">
        <v>0.71405348653</v>
      </c>
      <c r="AF117" s="35">
        <v>28.454188003199999</v>
      </c>
      <c r="AG117" s="29">
        <f t="shared" si="104"/>
        <v>5.197526061395915E-9</v>
      </c>
      <c r="AH117" s="29">
        <f t="shared" si="105"/>
        <v>5.197579894944946E-9</v>
      </c>
      <c r="AI117" s="29">
        <f t="shared" si="106"/>
        <v>5.1975798947580106E-9</v>
      </c>
      <c r="AJ117" s="29">
        <f t="shared" si="107"/>
        <v>5.1975798947580106E-9</v>
      </c>
      <c r="AL117" s="35">
        <v>2.21E-9</v>
      </c>
      <c r="AM117" s="35">
        <v>2.0788003579500001</v>
      </c>
      <c r="AN117" s="35">
        <v>824.74219374879999</v>
      </c>
      <c r="AO117" s="29">
        <f t="shared" si="140"/>
        <v>-2.1498795660957298E-9</v>
      </c>
      <c r="AP117" s="29">
        <f t="shared" si="141"/>
        <v>-2.1498155429137771E-9</v>
      </c>
      <c r="AQ117" s="29">
        <f t="shared" si="142"/>
        <v>-2.1498155431361535E-9</v>
      </c>
      <c r="AR117" s="29">
        <f t="shared" si="143"/>
        <v>-2.1498155431361535E-9</v>
      </c>
      <c r="AT117" s="35"/>
      <c r="AU117" s="35"/>
      <c r="AV117" s="35"/>
      <c r="BB117" s="35"/>
      <c r="BC117" s="35"/>
      <c r="BD117" s="35"/>
      <c r="BJ117" s="35">
        <v>3.7639999999999998E-8</v>
      </c>
      <c r="BK117" s="35">
        <v>3.30663337976</v>
      </c>
      <c r="BL117" s="35">
        <v>212.54833591260001</v>
      </c>
      <c r="BM117" s="29">
        <f t="shared" si="112"/>
        <v>3.3462024624754402E-8</v>
      </c>
      <c r="BN117" s="29">
        <f t="shared" si="113"/>
        <v>3.3462579921090204E-8</v>
      </c>
      <c r="BO117" s="29">
        <f t="shared" si="114"/>
        <v>3.3462579919162013E-8</v>
      </c>
      <c r="BP117" s="29">
        <f t="shared" si="115"/>
        <v>3.3462579919162013E-8</v>
      </c>
      <c r="BR117" s="35">
        <v>9.46E-9</v>
      </c>
      <c r="BS117" s="35">
        <v>5.72987725592</v>
      </c>
      <c r="BT117" s="35">
        <v>1368.6602528450001</v>
      </c>
      <c r="BU117" s="29">
        <f t="shared" si="116"/>
        <v>-8.9950611824798366E-9</v>
      </c>
      <c r="BV117" s="29">
        <f t="shared" si="117"/>
        <v>-8.9944532625510686E-9</v>
      </c>
      <c r="BW117" s="29">
        <f t="shared" si="118"/>
        <v>-8.9944532646627168E-9</v>
      </c>
      <c r="BX117" s="29">
        <f t="shared" si="119"/>
        <v>-8.9944532646627168E-9</v>
      </c>
      <c r="BZ117" s="35"/>
      <c r="CA117" s="35"/>
      <c r="CB117" s="35"/>
      <c r="CH117" s="35"/>
      <c r="CI117" s="35"/>
      <c r="CJ117" s="35"/>
      <c r="CP117" s="35"/>
      <c r="CQ117" s="35"/>
      <c r="CR117" s="35"/>
      <c r="CX117" s="35"/>
      <c r="CY117" s="35"/>
      <c r="CZ117" s="35"/>
      <c r="DF117" s="35">
        <v>2.3089200000000002E-6</v>
      </c>
      <c r="DG117" s="35">
        <v>5.4946342126200003</v>
      </c>
      <c r="DH117" s="35">
        <v>191.9584544356</v>
      </c>
      <c r="DI117" s="29">
        <f t="shared" si="124"/>
        <v>-1.5880211197019372E-6</v>
      </c>
      <c r="DJ117" s="29">
        <f t="shared" si="125"/>
        <v>-1.5879723478677484E-6</v>
      </c>
      <c r="DK117" s="29">
        <f t="shared" si="126"/>
        <v>-1.5879723480371106E-6</v>
      </c>
      <c r="DL117" s="29">
        <f t="shared" si="127"/>
        <v>-1.5879723480371106E-6</v>
      </c>
      <c r="DN117" s="35">
        <v>2.8008E-7</v>
      </c>
      <c r="DO117" s="35">
        <v>0.83185907283000005</v>
      </c>
      <c r="DP117" s="35">
        <v>2317.8358618148</v>
      </c>
      <c r="DQ117" s="29">
        <f t="shared" si="128"/>
        <v>1.9934991216313544E-7</v>
      </c>
      <c r="DR117" s="29">
        <f t="shared" si="129"/>
        <v>1.994190224012629E-7</v>
      </c>
      <c r="DS117" s="29">
        <f t="shared" si="130"/>
        <v>1.9941902216132369E-7</v>
      </c>
      <c r="DT117" s="29">
        <f t="shared" si="131"/>
        <v>1.9941902216132369E-7</v>
      </c>
      <c r="DV117" s="35">
        <v>5.753E-8</v>
      </c>
      <c r="DW117" s="35">
        <v>4.1426874922800003</v>
      </c>
      <c r="DX117" s="35">
        <v>543.91805909619995</v>
      </c>
      <c r="DY117" s="29">
        <f t="shared" si="132"/>
        <v>5.2748718361941672E-8</v>
      </c>
      <c r="DZ117" s="29">
        <f t="shared" si="133"/>
        <v>5.2750611433917243E-8</v>
      </c>
      <c r="EA117" s="29">
        <f t="shared" si="134"/>
        <v>5.2750611427344247E-8</v>
      </c>
      <c r="EB117" s="29">
        <f t="shared" si="135"/>
        <v>5.2750611427344247E-8</v>
      </c>
      <c r="ED117" s="35">
        <v>1.126E-8</v>
      </c>
      <c r="EE117" s="35">
        <v>4.7005232924499998</v>
      </c>
      <c r="EF117" s="35">
        <v>113.3877149571</v>
      </c>
      <c r="EG117" s="29">
        <f t="shared" si="148"/>
        <v>1.0884528712205953E-8</v>
      </c>
      <c r="EH117" s="29">
        <f t="shared" si="149"/>
        <v>1.0884578272087742E-8</v>
      </c>
      <c r="EI117" s="29">
        <f t="shared" si="150"/>
        <v>1.0884578271915652E-8</v>
      </c>
      <c r="EJ117" s="29">
        <f t="shared" si="151"/>
        <v>1.0884578271915652E-8</v>
      </c>
      <c r="EL117" s="35"/>
      <c r="EM117" s="35"/>
      <c r="EN117" s="35"/>
      <c r="ET117" s="35"/>
      <c r="EU117" s="35"/>
      <c r="EV117" s="35"/>
    </row>
    <row r="118" spans="1:152" s="29" customFormat="1" ht="13.5" x14ac:dyDescent="0.3">
      <c r="A118" s="29" t="s">
        <v>132</v>
      </c>
      <c r="B118" s="29" t="s">
        <v>133</v>
      </c>
      <c r="N118" s="35">
        <v>4.9287999999999995E-7</v>
      </c>
      <c r="O118" s="35">
        <v>2.3864142406300002</v>
      </c>
      <c r="P118" s="35">
        <v>1471.7530270636</v>
      </c>
      <c r="Q118" s="29">
        <f t="shared" si="96"/>
        <v>1.9785094512742923E-7</v>
      </c>
      <c r="R118" s="29">
        <f t="shared" si="97"/>
        <v>1.9795165158325842E-7</v>
      </c>
      <c r="S118" s="29">
        <f t="shared" si="98"/>
        <v>1.9795165123357693E-7</v>
      </c>
      <c r="T118" s="29">
        <f t="shared" si="99"/>
        <v>1.9795165123357693E-7</v>
      </c>
      <c r="V118" s="35">
        <v>8.9840000000000002E-8</v>
      </c>
      <c r="W118" s="35">
        <v>1.2380840549800001</v>
      </c>
      <c r="X118" s="35">
        <v>106.2741679563</v>
      </c>
      <c r="Y118" s="29">
        <f t="shared" si="100"/>
        <v>-8.8429804236618054E-8</v>
      </c>
      <c r="Z118" s="29">
        <f t="shared" si="101"/>
        <v>-8.8429548800338582E-8</v>
      </c>
      <c r="AA118" s="29">
        <f t="shared" si="102"/>
        <v>-8.8429548801225624E-8</v>
      </c>
      <c r="AB118" s="29">
        <f t="shared" si="103"/>
        <v>-8.8429548801225624E-8</v>
      </c>
      <c r="AD118" s="35">
        <v>1.3550000000000001E-8</v>
      </c>
      <c r="AE118" s="35">
        <v>2.9121949360400001</v>
      </c>
      <c r="AF118" s="35">
        <v>215.7467759928</v>
      </c>
      <c r="AG118" s="29">
        <f t="shared" si="104"/>
        <v>1.3430070750431765E-8</v>
      </c>
      <c r="AH118" s="29">
        <f t="shared" si="105"/>
        <v>1.3430129571397489E-8</v>
      </c>
      <c r="AI118" s="29">
        <f t="shared" si="106"/>
        <v>1.343012957119326E-8</v>
      </c>
      <c r="AJ118" s="29">
        <f t="shared" si="107"/>
        <v>1.343012957119326E-8</v>
      </c>
      <c r="AL118" s="35">
        <v>1.97E-9</v>
      </c>
      <c r="AM118" s="35">
        <v>6.1668222343699997</v>
      </c>
      <c r="AN118" s="35">
        <v>1258.4539316256</v>
      </c>
      <c r="AO118" s="29">
        <f t="shared" si="140"/>
        <v>1.908654280745258E-10</v>
      </c>
      <c r="AP118" s="29">
        <f t="shared" si="141"/>
        <v>1.9123945968501185E-10</v>
      </c>
      <c r="AQ118" s="29">
        <f t="shared" si="142"/>
        <v>1.9123945838621237E-10</v>
      </c>
      <c r="AR118" s="29">
        <f t="shared" si="143"/>
        <v>1.9123945838621237E-10</v>
      </c>
      <c r="AT118" s="35"/>
      <c r="AU118" s="35"/>
      <c r="AV118" s="35"/>
      <c r="BB118" s="35"/>
      <c r="BC118" s="35"/>
      <c r="BD118" s="35"/>
      <c r="BJ118" s="35">
        <v>4.3450000000000002E-8</v>
      </c>
      <c r="BK118" s="35">
        <v>3.1856224182999999</v>
      </c>
      <c r="BL118" s="35">
        <v>414.06801790380001</v>
      </c>
      <c r="BM118" s="29">
        <f t="shared" si="112"/>
        <v>-3.8416945005435938E-8</v>
      </c>
      <c r="BN118" s="29">
        <f t="shared" si="113"/>
        <v>-3.8418219015273997E-8</v>
      </c>
      <c r="BO118" s="29">
        <f t="shared" si="114"/>
        <v>-3.8418219010850327E-8</v>
      </c>
      <c r="BP118" s="29">
        <f t="shared" si="115"/>
        <v>-3.8418219010850327E-8</v>
      </c>
      <c r="BR118" s="35">
        <v>8.3400000000000006E-9</v>
      </c>
      <c r="BS118" s="35">
        <v>6.1238485253199997</v>
      </c>
      <c r="BT118" s="35">
        <v>209.10630974399999</v>
      </c>
      <c r="BU118" s="29">
        <f t="shared" si="116"/>
        <v>-8.3021139727247223E-9</v>
      </c>
      <c r="BV118" s="29">
        <f t="shared" si="117"/>
        <v>-8.3021391376535495E-9</v>
      </c>
      <c r="BW118" s="29">
        <f t="shared" si="118"/>
        <v>-8.302139137566181E-9</v>
      </c>
      <c r="BX118" s="29">
        <f t="shared" si="119"/>
        <v>-8.302139137566181E-9</v>
      </c>
      <c r="BZ118" s="35"/>
      <c r="CA118" s="35"/>
      <c r="CB118" s="35"/>
      <c r="CH118" s="35"/>
      <c r="CI118" s="35"/>
      <c r="CJ118" s="35"/>
      <c r="CP118" s="35"/>
      <c r="CQ118" s="35"/>
      <c r="CR118" s="35"/>
      <c r="CX118" s="35"/>
      <c r="CY118" s="35"/>
      <c r="CZ118" s="35"/>
      <c r="DF118" s="35">
        <v>1.7758499999999999E-6</v>
      </c>
      <c r="DG118" s="35">
        <v>0.38155817719000001</v>
      </c>
      <c r="DH118" s="35">
        <v>430.53034413910001</v>
      </c>
      <c r="DI118" s="29">
        <f t="shared" si="124"/>
        <v>8.1972707017191847E-7</v>
      </c>
      <c r="DJ118" s="29">
        <f t="shared" si="125"/>
        <v>8.1982987818913064E-7</v>
      </c>
      <c r="DK118" s="29">
        <f t="shared" si="126"/>
        <v>8.1982987783213875E-7</v>
      </c>
      <c r="DL118" s="29">
        <f t="shared" si="127"/>
        <v>8.1982987783213875E-7</v>
      </c>
      <c r="DN118" s="35">
        <v>2.7725000000000002E-7</v>
      </c>
      <c r="DO118" s="35">
        <v>2.2436407354500001</v>
      </c>
      <c r="DP118" s="35">
        <v>430.53034413910001</v>
      </c>
      <c r="DQ118" s="29">
        <f t="shared" si="128"/>
        <v>-2.7233847219068906E-7</v>
      </c>
      <c r="DR118" s="29">
        <f t="shared" si="129"/>
        <v>-2.7233508092422534E-7</v>
      </c>
      <c r="DS118" s="29">
        <f t="shared" si="130"/>
        <v>-2.7233508093600344E-7</v>
      </c>
      <c r="DT118" s="29">
        <f t="shared" si="131"/>
        <v>-2.7233508093600344E-7</v>
      </c>
      <c r="DV118" s="35">
        <v>5.7270000000000003E-8</v>
      </c>
      <c r="DW118" s="35">
        <v>4.3538307831300003</v>
      </c>
      <c r="DX118" s="35">
        <v>1905.4647649404001</v>
      </c>
      <c r="DY118" s="29">
        <f t="shared" si="132"/>
        <v>-4.2111257904163035E-8</v>
      </c>
      <c r="DZ118" s="29">
        <f t="shared" si="133"/>
        <v>-4.2122467073970254E-8</v>
      </c>
      <c r="EA118" s="29">
        <f t="shared" si="134"/>
        <v>-4.2122467035052895E-8</v>
      </c>
      <c r="EB118" s="29">
        <f t="shared" si="135"/>
        <v>-4.2122467035052895E-8</v>
      </c>
      <c r="ED118" s="35">
        <v>1.1220000000000001E-8</v>
      </c>
      <c r="EE118" s="35">
        <v>3.9553722427000002</v>
      </c>
      <c r="EF118" s="35">
        <v>1891.2376709388</v>
      </c>
      <c r="EG118" s="29">
        <f t="shared" si="148"/>
        <v>-1.1145712424863741E-8</v>
      </c>
      <c r="EH118" s="29">
        <f t="shared" si="149"/>
        <v>-1.1146081499075355E-8</v>
      </c>
      <c r="EI118" s="29">
        <f t="shared" si="150"/>
        <v>-1.1146081497795347E-8</v>
      </c>
      <c r="EJ118" s="29">
        <f t="shared" si="151"/>
        <v>-1.1146081497795347E-8</v>
      </c>
      <c r="EL118" s="40"/>
      <c r="EM118" s="40"/>
      <c r="EN118" s="40"/>
      <c r="ET118" s="35"/>
      <c r="EU118" s="35"/>
      <c r="EV118" s="35"/>
    </row>
    <row r="119" spans="1:152" s="29" customFormat="1" ht="13.5" x14ac:dyDescent="0.3">
      <c r="A119" s="29">
        <f>A26+A114+Δ_Psi</f>
        <v>6.4502567552135872</v>
      </c>
      <c r="B119" s="34">
        <v>0</v>
      </c>
      <c r="N119" s="35">
        <v>4.7198999999999998E-7</v>
      </c>
      <c r="O119" s="35">
        <v>2.0251524824499998</v>
      </c>
      <c r="P119" s="35">
        <v>312.19908396260001</v>
      </c>
      <c r="Q119" s="29">
        <f t="shared" si="96"/>
        <v>3.2452175288774495E-7</v>
      </c>
      <c r="R119" s="29">
        <f t="shared" si="97"/>
        <v>3.2453797188524961E-7</v>
      </c>
      <c r="S119" s="29">
        <f t="shared" si="98"/>
        <v>3.2453797182893134E-7</v>
      </c>
      <c r="T119" s="29">
        <f t="shared" si="99"/>
        <v>3.2453797182893134E-7</v>
      </c>
      <c r="V119" s="35">
        <v>9.3359999999999997E-8</v>
      </c>
      <c r="W119" s="35">
        <v>5.81062768434</v>
      </c>
      <c r="X119" s="35">
        <v>7.1617311105999999</v>
      </c>
      <c r="Y119" s="29">
        <f t="shared" si="100"/>
        <v>8.7498449867228007E-8</v>
      </c>
      <c r="Z119" s="29">
        <f t="shared" si="101"/>
        <v>8.7498414520350948E-8</v>
      </c>
      <c r="AA119" s="29">
        <f t="shared" si="102"/>
        <v>8.7498414520473701E-8</v>
      </c>
      <c r="AB119" s="29">
        <f t="shared" si="103"/>
        <v>8.7498414520473701E-8</v>
      </c>
      <c r="AD119" s="35">
        <v>1.2979999999999999E-8</v>
      </c>
      <c r="AE119" s="35">
        <v>5.8425416977499998</v>
      </c>
      <c r="AF119" s="35">
        <v>543.91805909619995</v>
      </c>
      <c r="AG119" s="29">
        <f t="shared" si="104"/>
        <v>-6.6694207949568206E-9</v>
      </c>
      <c r="AH119" s="29">
        <f t="shared" si="105"/>
        <v>-6.6685026517002171E-9</v>
      </c>
      <c r="AI119" s="29">
        <f t="shared" si="106"/>
        <v>-6.6685026548885327E-9</v>
      </c>
      <c r="AJ119" s="29">
        <f t="shared" si="107"/>
        <v>-6.6685026548885327E-9</v>
      </c>
      <c r="AL119" s="35">
        <v>2.2900000000000002E-9</v>
      </c>
      <c r="AM119" s="35">
        <v>5.5791753483999997</v>
      </c>
      <c r="AN119" s="35">
        <v>2943.5060541272001</v>
      </c>
      <c r="AO119" s="29">
        <f t="shared" si="140"/>
        <v>-2.2895519271910207E-9</v>
      </c>
      <c r="AP119" s="29">
        <f t="shared" si="141"/>
        <v>-2.2895314873655309E-9</v>
      </c>
      <c r="AQ119" s="29">
        <f t="shared" si="142"/>
        <v>-2.2895314874372992E-9</v>
      </c>
      <c r="AR119" s="29">
        <f t="shared" si="143"/>
        <v>-2.2895314874372992E-9</v>
      </c>
      <c r="AT119" s="35"/>
      <c r="AU119" s="35"/>
      <c r="AV119" s="35"/>
      <c r="BB119" s="35"/>
      <c r="BC119" s="35"/>
      <c r="BD119" s="35"/>
      <c r="BJ119" s="35">
        <v>3.5649999999999998E-8</v>
      </c>
      <c r="BK119" s="35">
        <v>4.75262007127</v>
      </c>
      <c r="BL119" s="35">
        <v>207.88246946660001</v>
      </c>
      <c r="BM119" s="29">
        <f t="shared" si="112"/>
        <v>-9.6821496326033255E-9</v>
      </c>
      <c r="BN119" s="29">
        <f t="shared" si="113"/>
        <v>-9.6810684533208492E-9</v>
      </c>
      <c r="BO119" s="29">
        <f t="shared" si="114"/>
        <v>-9.6810684570752086E-9</v>
      </c>
      <c r="BP119" s="29">
        <f t="shared" si="115"/>
        <v>-9.6810684570752086E-9</v>
      </c>
      <c r="BR119" s="35">
        <v>9.1100000000000002E-9</v>
      </c>
      <c r="BS119" s="35">
        <v>1.06795057723</v>
      </c>
      <c r="BT119" s="35">
        <v>650.9429865779</v>
      </c>
      <c r="BU119" s="29">
        <f t="shared" si="116"/>
        <v>5.4763657706419444E-9</v>
      </c>
      <c r="BV119" s="29">
        <f t="shared" si="117"/>
        <v>5.4756473811304615E-9</v>
      </c>
      <c r="BW119" s="29">
        <f t="shared" si="118"/>
        <v>5.4756473836251374E-9</v>
      </c>
      <c r="BX119" s="29">
        <f t="shared" si="119"/>
        <v>5.4756473836251374E-9</v>
      </c>
      <c r="BZ119" s="35"/>
      <c r="CA119" s="35"/>
      <c r="CB119" s="35"/>
      <c r="CH119" s="35"/>
      <c r="CI119" s="35"/>
      <c r="CJ119" s="35"/>
      <c r="CP119" s="35"/>
      <c r="CQ119" s="35"/>
      <c r="CR119" s="35"/>
      <c r="CX119" s="35"/>
      <c r="CY119" s="35"/>
      <c r="CZ119" s="35"/>
      <c r="DF119" s="35">
        <v>1.9151399999999999E-6</v>
      </c>
      <c r="DG119" s="35">
        <v>2.9590690070400001</v>
      </c>
      <c r="DH119" s="35">
        <v>437.64389113990001</v>
      </c>
      <c r="DI119" s="29">
        <f t="shared" si="124"/>
        <v>-1.5333105439169926E-6</v>
      </c>
      <c r="DJ119" s="29">
        <f t="shared" si="125"/>
        <v>-1.5333866650241417E-6</v>
      </c>
      <c r="DK119" s="29">
        <f t="shared" si="126"/>
        <v>-1.5333866647598251E-6</v>
      </c>
      <c r="DL119" s="29">
        <f t="shared" si="127"/>
        <v>-1.5333866647598251E-6</v>
      </c>
      <c r="DN119" s="35">
        <v>2.9938999999999998E-7</v>
      </c>
      <c r="DO119" s="35">
        <v>1.9641549844799999</v>
      </c>
      <c r="DP119" s="35">
        <v>2104.5367663768002</v>
      </c>
      <c r="DQ119" s="29">
        <f t="shared" si="128"/>
        <v>5.2406886468772538E-9</v>
      </c>
      <c r="DR119" s="29">
        <f t="shared" si="129"/>
        <v>5.1451926367136986E-9</v>
      </c>
      <c r="DS119" s="29">
        <f t="shared" si="130"/>
        <v>5.1451929683226E-9</v>
      </c>
      <c r="DT119" s="29">
        <f t="shared" si="131"/>
        <v>5.1451929683226E-9</v>
      </c>
      <c r="DV119" s="35">
        <v>5.1009999999999998E-8</v>
      </c>
      <c r="DW119" s="35">
        <v>2.6386605889700001</v>
      </c>
      <c r="DX119" s="35">
        <v>288.08069400530002</v>
      </c>
      <c r="DY119" s="29">
        <f t="shared" si="132"/>
        <v>2.6065969945784419E-8</v>
      </c>
      <c r="DZ119" s="29">
        <f t="shared" si="133"/>
        <v>2.6067884678189954E-8</v>
      </c>
      <c r="EA119" s="29">
        <f t="shared" si="134"/>
        <v>2.6067884671541182E-8</v>
      </c>
      <c r="EB119" s="29">
        <f t="shared" si="135"/>
        <v>2.6067884671541182E-8</v>
      </c>
      <c r="ED119" s="35">
        <v>1.4580000000000001E-8</v>
      </c>
      <c r="EE119" s="35">
        <v>1.5019884675299999</v>
      </c>
      <c r="EF119" s="35">
        <v>430.53034413910001</v>
      </c>
      <c r="EG119" s="29">
        <f t="shared" si="148"/>
        <v>-8.7145413092809516E-9</v>
      </c>
      <c r="EH119" s="29">
        <f t="shared" si="149"/>
        <v>-8.7137784416932066E-9</v>
      </c>
      <c r="EI119" s="29">
        <f t="shared" si="150"/>
        <v>-8.7137784443423071E-9</v>
      </c>
      <c r="EJ119" s="29">
        <f t="shared" si="151"/>
        <v>-8.7137784443423071E-9</v>
      </c>
      <c r="EL119" s="35"/>
      <c r="EM119" s="35"/>
      <c r="EN119" s="35"/>
      <c r="ET119" s="35"/>
      <c r="EU119" s="35"/>
      <c r="EV119" s="35"/>
    </row>
    <row r="120" spans="1:152" s="29" customFormat="1" ht="13.5" x14ac:dyDescent="0.3">
      <c r="B120" s="34"/>
      <c r="N120" s="35">
        <v>6.1080000000000004E-7</v>
      </c>
      <c r="O120" s="35">
        <v>1.50295092063</v>
      </c>
      <c r="P120" s="35">
        <v>210.85141488319999</v>
      </c>
      <c r="Q120" s="29">
        <f t="shared" si="96"/>
        <v>1.3042512841414998E-7</v>
      </c>
      <c r="R120" s="29">
        <f t="shared" si="97"/>
        <v>1.304060562487474E-7</v>
      </c>
      <c r="S120" s="29">
        <f t="shared" si="98"/>
        <v>1.3040605631497508E-7</v>
      </c>
      <c r="T120" s="29">
        <f t="shared" si="99"/>
        <v>1.3040605631497508E-7</v>
      </c>
      <c r="V120" s="35">
        <v>9.7170000000000003E-8</v>
      </c>
      <c r="W120" s="35">
        <v>1.3870387282700001</v>
      </c>
      <c r="X120" s="35">
        <v>145.6310438715</v>
      </c>
      <c r="Y120" s="29">
        <f t="shared" si="100"/>
        <v>-7.9602297720402838E-8</v>
      </c>
      <c r="Z120" s="29">
        <f t="shared" si="101"/>
        <v>-7.9603527899830953E-8</v>
      </c>
      <c r="AA120" s="29">
        <f t="shared" si="102"/>
        <v>-7.9603527895559234E-8</v>
      </c>
      <c r="AB120" s="29">
        <f t="shared" si="103"/>
        <v>-7.9603527895559234E-8</v>
      </c>
      <c r="AD120" s="35">
        <v>1.6639999999999999E-8</v>
      </c>
      <c r="AE120" s="35">
        <v>6.2383487346899997</v>
      </c>
      <c r="AF120" s="35">
        <v>1148.2476104062</v>
      </c>
      <c r="AG120" s="29">
        <f t="shared" si="104"/>
        <v>1.6144396234706615E-8</v>
      </c>
      <c r="AH120" s="29">
        <f t="shared" si="105"/>
        <v>1.6143694384300996E-8</v>
      </c>
      <c r="AI120" s="29">
        <f t="shared" si="106"/>
        <v>1.6143694386739002E-8</v>
      </c>
      <c r="AJ120" s="29">
        <f t="shared" si="107"/>
        <v>1.6143694386739002E-8</v>
      </c>
      <c r="AL120" s="35">
        <v>2.2699999999999998E-9</v>
      </c>
      <c r="AM120" s="35">
        <v>0.43324651601000003</v>
      </c>
      <c r="AN120" s="35">
        <v>2737.3205056900001</v>
      </c>
      <c r="AO120" s="29">
        <f t="shared" si="140"/>
        <v>1.3928038113056833E-9</v>
      </c>
      <c r="AP120" s="29">
        <f t="shared" si="141"/>
        <v>1.3935474595857426E-9</v>
      </c>
      <c r="AQ120" s="29">
        <f t="shared" si="142"/>
        <v>1.3935474570038706E-9</v>
      </c>
      <c r="AR120" s="29">
        <f t="shared" si="143"/>
        <v>1.3935474570038706E-9</v>
      </c>
      <c r="AT120" s="40"/>
      <c r="AU120" s="40"/>
      <c r="AV120" s="40"/>
      <c r="BB120" s="35"/>
      <c r="BC120" s="35"/>
      <c r="BD120" s="35"/>
      <c r="BJ120" s="35">
        <v>3.5420000000000002E-8</v>
      </c>
      <c r="BK120" s="35">
        <v>2.3081495433799999</v>
      </c>
      <c r="BL120" s="35">
        <v>1471.7530270636</v>
      </c>
      <c r="BM120" s="29">
        <f t="shared" si="112"/>
        <v>1.671109852454948E-8</v>
      </c>
      <c r="BN120" s="29">
        <f t="shared" si="113"/>
        <v>1.6718065404920251E-8</v>
      </c>
      <c r="BO120" s="29">
        <f t="shared" si="114"/>
        <v>1.6718065380729523E-8</v>
      </c>
      <c r="BP120" s="29">
        <f t="shared" si="115"/>
        <v>1.6718065380729523E-8</v>
      </c>
      <c r="BR120" s="35">
        <v>7.3099999999999998E-9</v>
      </c>
      <c r="BS120" s="35">
        <v>0.81660632102999997</v>
      </c>
      <c r="BT120" s="35">
        <v>142.44965013379999</v>
      </c>
      <c r="BU120" s="29">
        <f t="shared" si="116"/>
        <v>-7.3095304838310615E-9</v>
      </c>
      <c r="BV120" s="29">
        <f t="shared" si="117"/>
        <v>-7.3095286931278001E-9</v>
      </c>
      <c r="BW120" s="29">
        <f t="shared" si="118"/>
        <v>-7.3095286931340255E-9</v>
      </c>
      <c r="BX120" s="29">
        <f t="shared" si="119"/>
        <v>-7.3095286931340255E-9</v>
      </c>
      <c r="BZ120" s="35"/>
      <c r="CA120" s="35"/>
      <c r="CB120" s="35"/>
      <c r="CH120" s="35"/>
      <c r="CI120" s="35"/>
      <c r="CJ120" s="35"/>
      <c r="CP120" s="35"/>
      <c r="CQ120" s="35"/>
      <c r="CR120" s="35"/>
      <c r="CX120" s="35"/>
      <c r="CY120" s="35"/>
      <c r="CZ120" s="35"/>
      <c r="DF120" s="35">
        <v>1.6325E-6</v>
      </c>
      <c r="DG120" s="35">
        <v>3.4583251728</v>
      </c>
      <c r="DH120" s="35">
        <v>617.80588578619995</v>
      </c>
      <c r="DI120" s="29">
        <f t="shared" si="124"/>
        <v>9.8080824813692759E-7</v>
      </c>
      <c r="DJ120" s="29">
        <f t="shared" si="125"/>
        <v>9.8093045903873339E-7</v>
      </c>
      <c r="DK120" s="29">
        <f t="shared" si="126"/>
        <v>9.8093045861437688E-7</v>
      </c>
      <c r="DL120" s="29">
        <f t="shared" si="127"/>
        <v>9.8093045861437688E-7</v>
      </c>
      <c r="DN120" s="35">
        <v>3.2982000000000002E-7</v>
      </c>
      <c r="DO120" s="35">
        <v>3.2823616049100002</v>
      </c>
      <c r="DP120" s="35">
        <v>222.86032299359999</v>
      </c>
      <c r="DQ120" s="29">
        <f t="shared" si="128"/>
        <v>2.6865353103100994E-7</v>
      </c>
      <c r="DR120" s="29">
        <f t="shared" si="129"/>
        <v>2.6865999439172114E-7</v>
      </c>
      <c r="DS120" s="29">
        <f t="shared" si="130"/>
        <v>2.6865999436927783E-7</v>
      </c>
      <c r="DT120" s="29">
        <f t="shared" si="131"/>
        <v>2.6865999436927783E-7</v>
      </c>
      <c r="DV120" s="35">
        <v>5.3109999999999997E-8</v>
      </c>
      <c r="DW120" s="35">
        <v>3.6252084950999999</v>
      </c>
      <c r="DX120" s="35">
        <v>6076.8903015542001</v>
      </c>
      <c r="DY120" s="29">
        <f t="shared" si="132"/>
        <v>-1.1779989459217098E-8</v>
      </c>
      <c r="DZ120" s="29">
        <f t="shared" si="133"/>
        <v>-1.1732279922059791E-8</v>
      </c>
      <c r="EA120" s="29">
        <f t="shared" si="134"/>
        <v>-1.1732280087746936E-8</v>
      </c>
      <c r="EB120" s="29">
        <f t="shared" si="135"/>
        <v>-1.1732280087746936E-8</v>
      </c>
      <c r="ED120" s="35">
        <v>1.145E-8</v>
      </c>
      <c r="EE120" s="35">
        <v>5.13093399117</v>
      </c>
      <c r="EF120" s="35">
        <v>25.2727942655</v>
      </c>
      <c r="EG120" s="29">
        <f t="shared" si="148"/>
        <v>8.4417612742519475E-9</v>
      </c>
      <c r="EH120" s="29">
        <f t="shared" si="149"/>
        <v>8.44173163933611E-9</v>
      </c>
      <c r="EI120" s="29">
        <f t="shared" si="150"/>
        <v>8.4417316394390179E-9</v>
      </c>
      <c r="EJ120" s="29">
        <f t="shared" si="151"/>
        <v>8.4417316394390179E-9</v>
      </c>
      <c r="EL120" s="35"/>
      <c r="EM120" s="35"/>
      <c r="EN120" s="35"/>
      <c r="ET120" s="35"/>
      <c r="EU120" s="35"/>
      <c r="EV120" s="35"/>
    </row>
    <row r="121" spans="1:152" s="29" customFormat="1" ht="13.5" x14ac:dyDescent="0.3">
      <c r="A121" s="33" t="s">
        <v>26</v>
      </c>
      <c r="B121" s="32" t="s">
        <v>82</v>
      </c>
      <c r="C121" s="32" t="s">
        <v>80</v>
      </c>
      <c r="D121" s="33" t="s">
        <v>26</v>
      </c>
      <c r="E121" s="33" t="s">
        <v>26</v>
      </c>
      <c r="F121" s="33" t="s">
        <v>26</v>
      </c>
      <c r="N121" s="35">
        <v>4.5125999999999998E-7</v>
      </c>
      <c r="O121" s="35">
        <v>0.93109376473000005</v>
      </c>
      <c r="P121" s="35">
        <v>2001.4439921582</v>
      </c>
      <c r="Q121" s="29">
        <f t="shared" si="96"/>
        <v>-1.9693845367183629E-7</v>
      </c>
      <c r="R121" s="29">
        <f t="shared" si="97"/>
        <v>-1.9681526302885823E-7</v>
      </c>
      <c r="S121" s="29">
        <f t="shared" si="98"/>
        <v>-1.9681526345666448E-7</v>
      </c>
      <c r="T121" s="29">
        <f t="shared" si="99"/>
        <v>-1.9681526345666448E-7</v>
      </c>
      <c r="V121" s="35">
        <v>8.3939999999999996E-8</v>
      </c>
      <c r="W121" s="35">
        <v>4.4234121111100002</v>
      </c>
      <c r="X121" s="35">
        <v>703.63318461740005</v>
      </c>
      <c r="Y121" s="29">
        <f t="shared" si="100"/>
        <v>-8.3073795826416011E-8</v>
      </c>
      <c r="Z121" s="29">
        <f t="shared" si="101"/>
        <v>-8.3075078243762622E-8</v>
      </c>
      <c r="AA121" s="29">
        <f t="shared" si="102"/>
        <v>-8.3075078239311106E-8</v>
      </c>
      <c r="AB121" s="29">
        <f t="shared" si="103"/>
        <v>-8.3075078239311106E-8</v>
      </c>
      <c r="AD121" s="35">
        <v>1.205E-8</v>
      </c>
      <c r="AE121" s="35">
        <v>2.83373725021</v>
      </c>
      <c r="AF121" s="35">
        <v>200.76892246579999</v>
      </c>
      <c r="AG121" s="29">
        <f t="shared" si="104"/>
        <v>1.1836370162839826E-8</v>
      </c>
      <c r="AH121" s="29">
        <f t="shared" si="105"/>
        <v>1.1836301409482829E-8</v>
      </c>
      <c r="AI121" s="29">
        <f t="shared" si="106"/>
        <v>1.1836301409721593E-8</v>
      </c>
      <c r="AJ121" s="29">
        <f t="shared" si="107"/>
        <v>1.1836301409721593E-8</v>
      </c>
      <c r="AL121" s="35">
        <v>2.0299999999999998E-9</v>
      </c>
      <c r="AM121" s="35">
        <v>4.1262398624700003</v>
      </c>
      <c r="AN121" s="35">
        <v>337.73251065900001</v>
      </c>
      <c r="AO121" s="29">
        <f t="shared" si="140"/>
        <v>-1.9946558015418185E-9</v>
      </c>
      <c r="AP121" s="29">
        <f t="shared" si="141"/>
        <v>-1.9946751076293958E-9</v>
      </c>
      <c r="AQ121" s="29">
        <f t="shared" si="142"/>
        <v>-1.9946751075623656E-9</v>
      </c>
      <c r="AR121" s="29">
        <f t="shared" si="143"/>
        <v>-1.9946751075623656E-9</v>
      </c>
      <c r="AT121" s="35"/>
      <c r="AU121" s="35"/>
      <c r="AV121" s="35"/>
      <c r="BB121" s="35"/>
      <c r="BC121" s="35"/>
      <c r="BD121" s="35"/>
      <c r="BJ121" s="35">
        <v>3.7319999999999999E-8</v>
      </c>
      <c r="BK121" s="35">
        <v>1.6104023568800001</v>
      </c>
      <c r="BL121" s="35">
        <v>635.96513305090002</v>
      </c>
      <c r="BM121" s="29">
        <f t="shared" si="112"/>
        <v>3.0228217522714988E-8</v>
      </c>
      <c r="BN121" s="29">
        <f t="shared" si="113"/>
        <v>3.0226107419855835E-8</v>
      </c>
      <c r="BO121" s="29">
        <f t="shared" si="114"/>
        <v>3.0226107427183557E-8</v>
      </c>
      <c r="BP121" s="29">
        <f t="shared" si="115"/>
        <v>3.0226107427183557E-8</v>
      </c>
      <c r="BR121" s="35">
        <v>7.9500000000000001E-9</v>
      </c>
      <c r="BS121" s="35">
        <v>5.5457407456599999</v>
      </c>
      <c r="BT121" s="35">
        <v>76.266071275599998</v>
      </c>
      <c r="BU121" s="29">
        <f t="shared" si="116"/>
        <v>6.9719696459241359E-9</v>
      </c>
      <c r="BV121" s="29">
        <f t="shared" si="117"/>
        <v>6.9720138103711175E-9</v>
      </c>
      <c r="BW121" s="29">
        <f t="shared" si="118"/>
        <v>6.9720138102177623E-9</v>
      </c>
      <c r="BX121" s="29">
        <f t="shared" si="119"/>
        <v>6.9720138102177623E-9</v>
      </c>
      <c r="BZ121" s="35"/>
      <c r="CA121" s="35"/>
      <c r="CB121" s="35"/>
      <c r="CH121" s="35"/>
      <c r="CI121" s="35"/>
      <c r="CJ121" s="35"/>
      <c r="CP121" s="35"/>
      <c r="CQ121" s="35"/>
      <c r="CR121" s="35"/>
      <c r="CX121" s="35"/>
      <c r="CY121" s="35"/>
      <c r="CZ121" s="35"/>
      <c r="DF121" s="35">
        <v>1.6230500000000001E-6</v>
      </c>
      <c r="DG121" s="35">
        <v>5.7305067866400003</v>
      </c>
      <c r="DH121" s="35">
        <v>203.00415469949999</v>
      </c>
      <c r="DI121" s="29">
        <f t="shared" si="124"/>
        <v>-1.4967553597398312E-6</v>
      </c>
      <c r="DJ121" s="29">
        <f t="shared" si="125"/>
        <v>-1.4967360430000377E-6</v>
      </c>
      <c r="DK121" s="29">
        <f t="shared" si="126"/>
        <v>-1.4967360430671172E-6</v>
      </c>
      <c r="DL121" s="29">
        <f t="shared" si="127"/>
        <v>-1.4967360430671172E-6</v>
      </c>
      <c r="DN121" s="35">
        <v>3.1772000000000002E-7</v>
      </c>
      <c r="DO121" s="35">
        <v>6.0245302734799999</v>
      </c>
      <c r="DP121" s="35">
        <v>1905.4647649404001</v>
      </c>
      <c r="DQ121" s="29">
        <f t="shared" si="128"/>
        <v>2.3755554983077658E-7</v>
      </c>
      <c r="DR121" s="29">
        <f t="shared" si="129"/>
        <v>2.3749459986360255E-7</v>
      </c>
      <c r="DS121" s="29">
        <f t="shared" si="130"/>
        <v>2.3749460007528365E-7</v>
      </c>
      <c r="DT121" s="29">
        <f t="shared" si="131"/>
        <v>2.3749460007528365E-7</v>
      </c>
      <c r="DV121" s="35">
        <v>5.498E-8</v>
      </c>
      <c r="DW121" s="35">
        <v>4.19972735173</v>
      </c>
      <c r="DX121" s="35">
        <v>721.64941953020002</v>
      </c>
      <c r="DY121" s="29">
        <f t="shared" si="132"/>
        <v>-5.3740784476420916E-8</v>
      </c>
      <c r="DZ121" s="29">
        <f t="shared" si="133"/>
        <v>-5.3742053888843036E-8</v>
      </c>
      <c r="EA121" s="29">
        <f t="shared" si="134"/>
        <v>-5.3742053884436181E-8</v>
      </c>
      <c r="EB121" s="29">
        <f t="shared" si="135"/>
        <v>-5.3742053884436181E-8</v>
      </c>
      <c r="ED121" s="35">
        <v>1.178E-8</v>
      </c>
      <c r="EE121" s="35">
        <v>2.9706230038900001</v>
      </c>
      <c r="EF121" s="35">
        <v>241.75328344120001</v>
      </c>
      <c r="EG121" s="29">
        <f t="shared" si="148"/>
        <v>9.6285917674394764E-9</v>
      </c>
      <c r="EH121" s="29">
        <f t="shared" si="149"/>
        <v>9.6288404660247956E-9</v>
      </c>
      <c r="EI121" s="29">
        <f t="shared" si="150"/>
        <v>9.6288404651612207E-9</v>
      </c>
      <c r="EJ121" s="29">
        <f t="shared" si="151"/>
        <v>9.6288404651612207E-9</v>
      </c>
      <c r="EL121" s="35"/>
      <c r="EM121" s="35"/>
      <c r="EN121" s="35"/>
      <c r="ET121" s="35"/>
      <c r="EU121" s="35"/>
      <c r="EV121" s="35"/>
    </row>
    <row r="122" spans="1:152" s="29" customFormat="1" ht="13.5" x14ac:dyDescent="0.3">
      <c r="B122" s="34"/>
      <c r="N122" s="35">
        <v>6.0556000000000003E-7</v>
      </c>
      <c r="O122" s="35">
        <v>2.6871555158499998</v>
      </c>
      <c r="P122" s="35">
        <v>388.4651552382</v>
      </c>
      <c r="Q122" s="29">
        <f t="shared" si="96"/>
        <v>-5.5088377366046282E-7</v>
      </c>
      <c r="R122" s="29">
        <f t="shared" si="97"/>
        <v>-5.5086896559352442E-7</v>
      </c>
      <c r="S122" s="29">
        <f t="shared" si="98"/>
        <v>-5.5086896564494832E-7</v>
      </c>
      <c r="T122" s="29">
        <f t="shared" si="99"/>
        <v>-5.5086896564494832E-7</v>
      </c>
      <c r="V122" s="35">
        <v>8.3700000000000002E-8</v>
      </c>
      <c r="W122" s="35">
        <v>5.6401518845799998</v>
      </c>
      <c r="X122" s="35">
        <v>62.251425595100002</v>
      </c>
      <c r="Y122" s="29">
        <f t="shared" si="100"/>
        <v>7.8094740175939154E-8</v>
      </c>
      <c r="Z122" s="29">
        <f t="shared" si="101"/>
        <v>7.8095024347636714E-8</v>
      </c>
      <c r="AA122" s="29">
        <f t="shared" si="102"/>
        <v>7.8095024346649934E-8</v>
      </c>
      <c r="AB122" s="29">
        <f t="shared" si="103"/>
        <v>7.8095024346649934E-8</v>
      </c>
      <c r="AD122" s="35">
        <v>1.192E-8</v>
      </c>
      <c r="AE122" s="35">
        <v>3.5221942894499998</v>
      </c>
      <c r="AF122" s="35">
        <v>497.44763618019999</v>
      </c>
      <c r="AG122" s="29">
        <f t="shared" si="104"/>
        <v>6.7905466109160466E-9</v>
      </c>
      <c r="AH122" s="29">
        <f t="shared" si="105"/>
        <v>6.7898078664129937E-9</v>
      </c>
      <c r="AI122" s="29">
        <f t="shared" si="106"/>
        <v>6.7898078689783438E-9</v>
      </c>
      <c r="AJ122" s="29">
        <f t="shared" si="107"/>
        <v>6.7898078689783438E-9</v>
      </c>
      <c r="AL122" s="35">
        <v>2.1400000000000001E-9</v>
      </c>
      <c r="AM122" s="35">
        <v>3.5760752450900002</v>
      </c>
      <c r="AN122" s="35">
        <v>934.94851496820002</v>
      </c>
      <c r="AO122" s="29">
        <f t="shared" si="140"/>
        <v>2.1316920266449048E-9</v>
      </c>
      <c r="AP122" s="29">
        <f t="shared" si="141"/>
        <v>2.1316653064225654E-9</v>
      </c>
      <c r="AQ122" s="29">
        <f t="shared" si="142"/>
        <v>2.1316653065154247E-9</v>
      </c>
      <c r="AR122" s="29">
        <f t="shared" si="143"/>
        <v>2.1316653065154247E-9</v>
      </c>
      <c r="AT122" s="35"/>
      <c r="AU122" s="35"/>
      <c r="AV122" s="35"/>
      <c r="BB122" s="35"/>
      <c r="BC122" s="35"/>
      <c r="BD122" s="35"/>
      <c r="BJ122" s="35">
        <v>3.7090000000000003E-8</v>
      </c>
      <c r="BK122" s="35">
        <v>2.9708294308599998</v>
      </c>
      <c r="BL122" s="35">
        <v>223.5940361765</v>
      </c>
      <c r="BM122" s="29">
        <f t="shared" si="112"/>
        <v>3.5216056042779843E-8</v>
      </c>
      <c r="BN122" s="29">
        <f t="shared" si="113"/>
        <v>3.5216450554895374E-8</v>
      </c>
      <c r="BO122" s="29">
        <f t="shared" si="114"/>
        <v>3.5216450553525516E-8</v>
      </c>
      <c r="BP122" s="29">
        <f t="shared" si="115"/>
        <v>3.5216450553525516E-8</v>
      </c>
      <c r="BR122" s="35">
        <v>1.0120000000000001E-8</v>
      </c>
      <c r="BS122" s="35">
        <v>5.9714062629700004</v>
      </c>
      <c r="BT122" s="35">
        <v>643.07868005169996</v>
      </c>
      <c r="BU122" s="29">
        <f t="shared" si="116"/>
        <v>-7.6860909626438893E-9</v>
      </c>
      <c r="BV122" s="29">
        <f t="shared" si="117"/>
        <v>-7.686732663504767E-9</v>
      </c>
      <c r="BW122" s="29">
        <f t="shared" si="118"/>
        <v>-7.686732661276617E-9</v>
      </c>
      <c r="BX122" s="29">
        <f t="shared" si="119"/>
        <v>-7.686732661276617E-9</v>
      </c>
      <c r="BZ122" s="35"/>
      <c r="CA122" s="35"/>
      <c r="CB122" s="35"/>
      <c r="CH122" s="35"/>
      <c r="CI122" s="35"/>
      <c r="CJ122" s="35"/>
      <c r="CP122" s="35"/>
      <c r="CQ122" s="35"/>
      <c r="CR122" s="35"/>
      <c r="CX122" s="35"/>
      <c r="CY122" s="35"/>
      <c r="CZ122" s="35"/>
      <c r="DF122" s="35">
        <v>1.7510799999999999E-6</v>
      </c>
      <c r="DG122" s="35">
        <v>5.71404465044</v>
      </c>
      <c r="DH122" s="35">
        <v>1066.49547719</v>
      </c>
      <c r="DI122" s="29">
        <f t="shared" si="124"/>
        <v>-8.7916720302099977E-7</v>
      </c>
      <c r="DJ122" s="29">
        <f t="shared" si="125"/>
        <v>-8.7941201361373017E-7</v>
      </c>
      <c r="DK122" s="29">
        <f t="shared" si="126"/>
        <v>-8.7941201276366972E-7</v>
      </c>
      <c r="DL122" s="29">
        <f t="shared" si="127"/>
        <v>-8.7941201276366972E-7</v>
      </c>
      <c r="DN122" s="35">
        <v>2.6959000000000002E-7</v>
      </c>
      <c r="DO122" s="35">
        <v>5.2430828333799999</v>
      </c>
      <c r="DP122" s="35">
        <v>388.4651552382</v>
      </c>
      <c r="DQ122" s="29">
        <f t="shared" si="128"/>
        <v>1.4249806251270605E-7</v>
      </c>
      <c r="DR122" s="29">
        <f t="shared" si="129"/>
        <v>1.424845862084253E-7</v>
      </c>
      <c r="DS122" s="29">
        <f t="shared" si="130"/>
        <v>1.4248458625522178E-7</v>
      </c>
      <c r="DT122" s="29">
        <f t="shared" si="131"/>
        <v>1.4248458625522178E-7</v>
      </c>
      <c r="DV122" s="35">
        <v>5.0890000000000001E-8</v>
      </c>
      <c r="DW122" s="35">
        <v>5.0484520665300003</v>
      </c>
      <c r="DX122" s="35">
        <v>10007.099997773799</v>
      </c>
      <c r="DY122" s="29">
        <f t="shared" si="132"/>
        <v>-2.4061599919783659E-8</v>
      </c>
      <c r="DZ122" s="29">
        <f t="shared" si="133"/>
        <v>-2.4129594749362397E-8</v>
      </c>
      <c r="EA122" s="29">
        <f t="shared" si="134"/>
        <v>-2.4129594513349001E-8</v>
      </c>
      <c r="EB122" s="29">
        <f t="shared" si="135"/>
        <v>-2.4129594513349001E-8</v>
      </c>
      <c r="ED122" s="35">
        <v>1.274E-8</v>
      </c>
      <c r="EE122" s="35">
        <v>2.2908979981400002</v>
      </c>
      <c r="EF122" s="35">
        <v>2420.9286360333999</v>
      </c>
      <c r="EG122" s="29">
        <f t="shared" si="148"/>
        <v>-9.1402987972054088E-9</v>
      </c>
      <c r="EH122" s="29">
        <f t="shared" si="149"/>
        <v>-9.1435550379732442E-9</v>
      </c>
      <c r="EI122" s="29">
        <f t="shared" si="150"/>
        <v>-9.1435550266681882E-9</v>
      </c>
      <c r="EJ122" s="29">
        <f t="shared" si="151"/>
        <v>-9.1435550266681882E-9</v>
      </c>
      <c r="EL122" s="35"/>
      <c r="EM122" s="35"/>
      <c r="EN122" s="35"/>
      <c r="ET122" s="35"/>
      <c r="EU122" s="35"/>
      <c r="EV122" s="35"/>
    </row>
    <row r="123" spans="1:152" s="29" customFormat="1" ht="13.5" x14ac:dyDescent="0.3">
      <c r="A123" s="29" t="s">
        <v>80</v>
      </c>
      <c r="B123" s="34"/>
      <c r="C123" s="29" t="s">
        <v>82</v>
      </c>
      <c r="N123" s="35">
        <v>4.3452E-7</v>
      </c>
      <c r="O123" s="35">
        <v>2.5260201171399999</v>
      </c>
      <c r="P123" s="35">
        <v>288.08069400530002</v>
      </c>
      <c r="Q123" s="29">
        <f t="shared" si="96"/>
        <v>2.6261436692344946E-7</v>
      </c>
      <c r="R123" s="29">
        <f t="shared" si="97"/>
        <v>2.6262948397247789E-7</v>
      </c>
      <c r="S123" s="29">
        <f t="shared" si="98"/>
        <v>2.6262948391998545E-7</v>
      </c>
      <c r="T123" s="29">
        <f t="shared" si="99"/>
        <v>2.6262948391998545E-7</v>
      </c>
      <c r="V123" s="35">
        <v>8.2440000000000002E-8</v>
      </c>
      <c r="W123" s="35">
        <v>2.4222592977200001</v>
      </c>
      <c r="X123" s="35">
        <v>1258.4539316256</v>
      </c>
      <c r="Y123" s="29">
        <f t="shared" si="100"/>
        <v>-5.3109842564723688E-8</v>
      </c>
      <c r="Z123" s="29">
        <f t="shared" si="101"/>
        <v>-5.3121869802380777E-8</v>
      </c>
      <c r="AA123" s="29">
        <f t="shared" si="102"/>
        <v>-5.3121869760619975E-8</v>
      </c>
      <c r="AB123" s="29">
        <f t="shared" si="103"/>
        <v>-5.3121869760619975E-8</v>
      </c>
      <c r="AD123" s="35">
        <v>1.1220000000000001E-8</v>
      </c>
      <c r="AE123" s="35">
        <v>2.6057103026999999</v>
      </c>
      <c r="AF123" s="35">
        <v>1279.794572628</v>
      </c>
      <c r="AG123" s="29">
        <f t="shared" si="104"/>
        <v>-1.897618236721429E-9</v>
      </c>
      <c r="AH123" s="29">
        <f t="shared" si="105"/>
        <v>-1.8997635006397791E-9</v>
      </c>
      <c r="AI123" s="29">
        <f t="shared" si="106"/>
        <v>-1.8997634931905834E-9</v>
      </c>
      <c r="AJ123" s="29">
        <f t="shared" si="107"/>
        <v>-1.8997634931905834E-9</v>
      </c>
      <c r="AL123" s="35">
        <v>2.1200000000000001E-9</v>
      </c>
      <c r="AM123" s="35">
        <v>1.2568816215800001</v>
      </c>
      <c r="AN123" s="35">
        <v>1773.9178027185999</v>
      </c>
      <c r="AO123" s="29">
        <f t="shared" si="140"/>
        <v>4.6996526969057024E-10</v>
      </c>
      <c r="AP123" s="29">
        <f t="shared" si="141"/>
        <v>4.6940936922926073E-10</v>
      </c>
      <c r="AQ123" s="29">
        <f t="shared" si="142"/>
        <v>4.6940937115965895E-10</v>
      </c>
      <c r="AR123" s="29">
        <f t="shared" si="143"/>
        <v>4.6940937115965895E-10</v>
      </c>
      <c r="AT123" s="35"/>
      <c r="AU123" s="35"/>
      <c r="AV123" s="35"/>
      <c r="BB123" s="35"/>
      <c r="BC123" s="35"/>
      <c r="BD123" s="35"/>
      <c r="BJ123" s="35">
        <v>3.5759999999999997E-8</v>
      </c>
      <c r="BK123" s="35">
        <v>3.8343686255799998</v>
      </c>
      <c r="BL123" s="35">
        <v>483.2205421786</v>
      </c>
      <c r="BM123" s="29">
        <f t="shared" si="112"/>
        <v>2.2685584179806022E-8</v>
      </c>
      <c r="BN123" s="29">
        <f t="shared" si="113"/>
        <v>2.2683559286243126E-8</v>
      </c>
      <c r="BO123" s="29">
        <f t="shared" si="114"/>
        <v>2.2683559293274707E-8</v>
      </c>
      <c r="BP123" s="29">
        <f t="shared" si="115"/>
        <v>2.2683559293274707E-8</v>
      </c>
      <c r="BR123" s="35">
        <v>7.0299999999999999E-9</v>
      </c>
      <c r="BS123" s="35">
        <v>2.41479303782</v>
      </c>
      <c r="BT123" s="35">
        <v>10.294940738499999</v>
      </c>
      <c r="BU123" s="29">
        <f t="shared" si="116"/>
        <v>-5.9577329774606191E-9</v>
      </c>
      <c r="BV123" s="29">
        <f t="shared" si="117"/>
        <v>-5.9577271537564904E-9</v>
      </c>
      <c r="BW123" s="29">
        <f t="shared" si="118"/>
        <v>-5.9577271537767133E-9</v>
      </c>
      <c r="BX123" s="29">
        <f t="shared" si="119"/>
        <v>-5.9577271537767133E-9</v>
      </c>
      <c r="BZ123" s="35"/>
      <c r="CA123" s="35"/>
      <c r="CB123" s="35"/>
      <c r="CH123" s="35"/>
      <c r="CI123" s="35"/>
      <c r="CJ123" s="35"/>
      <c r="CP123" s="35"/>
      <c r="CQ123" s="35"/>
      <c r="CR123" s="35"/>
      <c r="CX123" s="35"/>
      <c r="CY123" s="35"/>
      <c r="CZ123" s="35"/>
      <c r="DF123" s="35">
        <v>1.8304099999999999E-6</v>
      </c>
      <c r="DG123" s="35">
        <v>5.6685194717199998</v>
      </c>
      <c r="DH123" s="35">
        <v>2111.6503133776</v>
      </c>
      <c r="DI123" s="29">
        <f t="shared" si="124"/>
        <v>-1.17331296821503E-6</v>
      </c>
      <c r="DJ123" s="29">
        <f t="shared" si="125"/>
        <v>-1.1728632075291388E-6</v>
      </c>
      <c r="DK123" s="29">
        <f t="shared" si="126"/>
        <v>-1.1728632090911228E-6</v>
      </c>
      <c r="DL123" s="29">
        <f t="shared" si="127"/>
        <v>-1.1728632090911228E-6</v>
      </c>
      <c r="DN123" s="35">
        <v>2.6514E-7</v>
      </c>
      <c r="DO123" s="35">
        <v>0.99638302877999996</v>
      </c>
      <c r="DP123" s="35">
        <v>107.0249274817</v>
      </c>
      <c r="DQ123" s="29">
        <f t="shared" si="128"/>
        <v>-2.4348957328022783E-7</v>
      </c>
      <c r="DR123" s="29">
        <f t="shared" si="129"/>
        <v>-2.4348787079281116E-7</v>
      </c>
      <c r="DS123" s="29">
        <f t="shared" si="130"/>
        <v>-2.4348787079872308E-7</v>
      </c>
      <c r="DT123" s="29">
        <f t="shared" si="131"/>
        <v>-2.4348787079872308E-7</v>
      </c>
      <c r="DV123" s="35">
        <v>5.505E-8</v>
      </c>
      <c r="DW123" s="35">
        <v>1.1347963594099999</v>
      </c>
      <c r="DX123" s="35">
        <v>56.622351302600002</v>
      </c>
      <c r="DY123" s="29">
        <f t="shared" si="132"/>
        <v>-2.5599211434733887E-8</v>
      </c>
      <c r="DZ123" s="29">
        <f t="shared" si="133"/>
        <v>-2.5598793128664728E-8</v>
      </c>
      <c r="EA123" s="29">
        <f t="shared" si="134"/>
        <v>-2.5598793130117287E-8</v>
      </c>
      <c r="EB123" s="29">
        <f t="shared" si="135"/>
        <v>-2.5598793130117287E-8</v>
      </c>
      <c r="ED123" s="35">
        <v>1.071E-8</v>
      </c>
      <c r="EE123" s="35">
        <v>4.8889439819999998E-2</v>
      </c>
      <c r="EF123" s="35">
        <v>63.735898303399999</v>
      </c>
      <c r="EG123" s="29">
        <f t="shared" si="148"/>
        <v>5.0093344765255592E-9</v>
      </c>
      <c r="EH123" s="29">
        <f t="shared" si="149"/>
        <v>5.0094259340872946E-9</v>
      </c>
      <c r="EI123" s="29">
        <f t="shared" si="150"/>
        <v>5.0094259337697127E-9</v>
      </c>
      <c r="EJ123" s="29">
        <f t="shared" si="151"/>
        <v>5.0094259337697127E-9</v>
      </c>
      <c r="EL123" s="35"/>
      <c r="EM123" s="35"/>
      <c r="EN123" s="35"/>
      <c r="ET123" s="35"/>
      <c r="EU123" s="35"/>
      <c r="EV123" s="35"/>
    </row>
    <row r="124" spans="1:152" s="29" customFormat="1" ht="13.5" x14ac:dyDescent="0.3">
      <c r="A124" s="29">
        <f>ATAN2(D110,E110)</f>
        <v>-1.8083736828124017</v>
      </c>
      <c r="B124" s="34"/>
      <c r="C124" s="29">
        <f>ATAN2(SQRT(D110*D110+E110*E110),F110)</f>
        <v>3.0740169410454425E-2</v>
      </c>
      <c r="N124" s="35">
        <v>4.2543999999999998E-7</v>
      </c>
      <c r="O124" s="35">
        <v>3.8179398032199998</v>
      </c>
      <c r="P124" s="35">
        <v>330.61896365820002</v>
      </c>
      <c r="Q124" s="29">
        <f t="shared" si="96"/>
        <v>-4.1355159375463341E-7</v>
      </c>
      <c r="R124" s="29">
        <f t="shared" si="97"/>
        <v>-4.1354658799254167E-7</v>
      </c>
      <c r="S124" s="29">
        <f t="shared" si="98"/>
        <v>-4.1354658800992585E-7</v>
      </c>
      <c r="T124" s="29">
        <f t="shared" si="99"/>
        <v>-4.1354658800992585E-7</v>
      </c>
      <c r="V124" s="35">
        <v>7.7840000000000001E-8</v>
      </c>
      <c r="W124" s="35">
        <v>0.52562994711</v>
      </c>
      <c r="X124" s="35">
        <v>654.12438031559998</v>
      </c>
      <c r="Y124" s="29">
        <f t="shared" si="100"/>
        <v>1.1961217824992548E-8</v>
      </c>
      <c r="Z124" s="29">
        <f t="shared" si="101"/>
        <v>1.1953591165822814E-8</v>
      </c>
      <c r="AA124" s="29">
        <f t="shared" si="102"/>
        <v>1.1953591192306232E-8</v>
      </c>
      <c r="AB124" s="29">
        <f t="shared" si="103"/>
        <v>1.1953591192306232E-8</v>
      </c>
      <c r="AD124" s="35">
        <v>1.2170000000000001E-8</v>
      </c>
      <c r="AE124" s="35">
        <v>6.2352835921100001</v>
      </c>
      <c r="AF124" s="35">
        <v>1589.0728952838001</v>
      </c>
      <c r="AG124" s="29">
        <f t="shared" si="104"/>
        <v>9.8414842774494426E-9</v>
      </c>
      <c r="AH124" s="29">
        <f t="shared" si="105"/>
        <v>9.8432084984015011E-9</v>
      </c>
      <c r="AI124" s="29">
        <f t="shared" si="106"/>
        <v>9.8432084924152181E-9</v>
      </c>
      <c r="AJ124" s="29">
        <f t="shared" si="107"/>
        <v>9.8432084924152181E-9</v>
      </c>
      <c r="AL124" s="35">
        <v>2.1499999999999998E-9</v>
      </c>
      <c r="AM124" s="35">
        <v>0.8886764788</v>
      </c>
      <c r="AN124" s="35">
        <v>1038.0412891868</v>
      </c>
      <c r="AO124" s="29">
        <f t="shared" si="140"/>
        <v>9.7308229099870042E-10</v>
      </c>
      <c r="AP124" s="29">
        <f t="shared" si="141"/>
        <v>9.7278060615543538E-10</v>
      </c>
      <c r="AQ124" s="29">
        <f t="shared" si="142"/>
        <v>9.7278060720306418E-10</v>
      </c>
      <c r="AR124" s="29">
        <f t="shared" si="143"/>
        <v>9.7278060720306418E-10</v>
      </c>
      <c r="AT124" s="35"/>
      <c r="AU124" s="35"/>
      <c r="AV124" s="35"/>
      <c r="BB124" s="35"/>
      <c r="BC124" s="35"/>
      <c r="BD124" s="35"/>
      <c r="BJ124" s="35">
        <v>4.053E-8</v>
      </c>
      <c r="BK124" s="35">
        <v>3.72105017218</v>
      </c>
      <c r="BL124" s="35">
        <v>942.06206196899996</v>
      </c>
      <c r="BM124" s="29">
        <f t="shared" si="112"/>
        <v>3.9929403413302473E-8</v>
      </c>
      <c r="BN124" s="29">
        <f t="shared" si="113"/>
        <v>3.9930395701793807E-8</v>
      </c>
      <c r="BO124" s="29">
        <f t="shared" si="114"/>
        <v>3.9930395698349539E-8</v>
      </c>
      <c r="BP124" s="29">
        <f t="shared" si="115"/>
        <v>3.9930395698349539E-8</v>
      </c>
      <c r="BR124" s="35">
        <v>7.2600000000000002E-9</v>
      </c>
      <c r="BS124" s="35">
        <v>4.5259841320899996</v>
      </c>
      <c r="BT124" s="35">
        <v>565.11568774670002</v>
      </c>
      <c r="BU124" s="29">
        <f t="shared" si="116"/>
        <v>3.0438464720042282E-9</v>
      </c>
      <c r="BV124" s="29">
        <f t="shared" si="117"/>
        <v>3.0444110753284682E-9</v>
      </c>
      <c r="BW124" s="29">
        <f t="shared" si="118"/>
        <v>3.0444110733679464E-9</v>
      </c>
      <c r="BX124" s="29">
        <f t="shared" si="119"/>
        <v>3.0444110733679464E-9</v>
      </c>
      <c r="BZ124" s="35"/>
      <c r="CA124" s="35"/>
      <c r="CB124" s="35"/>
      <c r="CH124" s="35"/>
      <c r="CI124" s="35"/>
      <c r="CJ124" s="35"/>
      <c r="CP124" s="35"/>
      <c r="CQ124" s="35"/>
      <c r="CR124" s="35"/>
      <c r="CX124" s="35"/>
      <c r="CY124" s="35"/>
      <c r="CZ124" s="35"/>
      <c r="DF124" s="35">
        <v>1.5007699999999999E-6</v>
      </c>
      <c r="DG124" s="35">
        <v>4.4066392192499997</v>
      </c>
      <c r="DH124" s="35">
        <v>417.03696332039999</v>
      </c>
      <c r="DI124" s="29">
        <f t="shared" si="124"/>
        <v>2.7537643166390251E-7</v>
      </c>
      <c r="DJ124" s="29">
        <f t="shared" si="125"/>
        <v>2.7528316830471456E-7</v>
      </c>
      <c r="DK124" s="29">
        <f t="shared" si="126"/>
        <v>2.7528316862856919E-7</v>
      </c>
      <c r="DL124" s="29">
        <f t="shared" si="127"/>
        <v>2.7528316862856919E-7</v>
      </c>
      <c r="DN124" s="35">
        <v>2.5421E-7</v>
      </c>
      <c r="DO124" s="35">
        <v>2.8733664246299999</v>
      </c>
      <c r="DP124" s="35">
        <v>703.63318461740005</v>
      </c>
      <c r="DQ124" s="29">
        <f t="shared" si="128"/>
        <v>-4.1638242467247669E-8</v>
      </c>
      <c r="DR124" s="29">
        <f t="shared" si="129"/>
        <v>-4.1611494289727639E-8</v>
      </c>
      <c r="DS124" s="29">
        <f t="shared" si="130"/>
        <v>-4.161149438261091E-8</v>
      </c>
      <c r="DT124" s="29">
        <f t="shared" si="131"/>
        <v>-4.161149438261091E-8</v>
      </c>
      <c r="DV124" s="35">
        <v>4.8200000000000001E-8</v>
      </c>
      <c r="DW124" s="35">
        <v>3.3004307857800002</v>
      </c>
      <c r="DX124" s="35">
        <v>76.266071275599998</v>
      </c>
      <c r="DY124" s="29">
        <f t="shared" si="132"/>
        <v>-8.3090632727900564E-9</v>
      </c>
      <c r="DZ124" s="29">
        <f t="shared" si="133"/>
        <v>-8.3096121609557997E-9</v>
      </c>
      <c r="EA124" s="29">
        <f t="shared" si="134"/>
        <v>-8.3096121590497936E-9</v>
      </c>
      <c r="EB124" s="29">
        <f t="shared" si="135"/>
        <v>-8.3096121590497936E-9</v>
      </c>
      <c r="ED124" s="35">
        <v>1.377E-8</v>
      </c>
      <c r="EE124" s="35">
        <v>5.5827151487300002</v>
      </c>
      <c r="EF124" s="35">
        <v>1382.8873468465999</v>
      </c>
      <c r="EG124" s="29">
        <f t="shared" si="148"/>
        <v>-1.340453304991278E-8</v>
      </c>
      <c r="EH124" s="29">
        <f t="shared" si="149"/>
        <v>-1.3403872140048572E-8</v>
      </c>
      <c r="EI124" s="29">
        <f t="shared" si="150"/>
        <v>-1.3403872142344579E-8</v>
      </c>
      <c r="EJ124" s="29">
        <f t="shared" si="151"/>
        <v>-1.3403872142344579E-8</v>
      </c>
      <c r="EL124" s="35"/>
      <c r="EM124" s="35"/>
      <c r="EN124" s="35"/>
      <c r="ET124" s="35"/>
      <c r="EU124" s="35"/>
      <c r="EV124" s="35"/>
    </row>
    <row r="125" spans="1:152" s="29" customFormat="1" ht="13.5" x14ac:dyDescent="0.3">
      <c r="A125" s="29">
        <f>DEGREES(A124)</f>
        <v>-103.61217980768004</v>
      </c>
      <c r="B125" s="34">
        <f xml:space="preserve"> A125 - INT( A125 / 360 ) * 360</f>
        <v>256.38782019231996</v>
      </c>
      <c r="C125" s="29">
        <f>DEGREES(C124)</f>
        <v>1.7612819687361945</v>
      </c>
      <c r="N125" s="35">
        <v>3.9915000000000002E-7</v>
      </c>
      <c r="O125" s="35">
        <v>5.7137865290000001</v>
      </c>
      <c r="P125" s="35">
        <v>408.43894361129998</v>
      </c>
      <c r="Q125" s="29">
        <f t="shared" si="96"/>
        <v>3.8963704981873779E-7</v>
      </c>
      <c r="R125" s="29">
        <f t="shared" si="97"/>
        <v>3.896316859039489E-7</v>
      </c>
      <c r="S125" s="29">
        <f t="shared" si="98"/>
        <v>3.8963168592257738E-7</v>
      </c>
      <c r="T125" s="29">
        <f t="shared" si="99"/>
        <v>3.8963168592257738E-7</v>
      </c>
      <c r="V125" s="35">
        <v>7.6259999999999996E-8</v>
      </c>
      <c r="W125" s="35">
        <v>3.75258725596</v>
      </c>
      <c r="X125" s="35">
        <v>312.19908396260001</v>
      </c>
      <c r="Y125" s="29">
        <f t="shared" si="100"/>
        <v>-6.287604456581208E-8</v>
      </c>
      <c r="Z125" s="29">
        <f t="shared" si="101"/>
        <v>-6.2874002285151278E-8</v>
      </c>
      <c r="AA125" s="29">
        <f t="shared" si="102"/>
        <v>-6.2874002292243233E-8</v>
      </c>
      <c r="AB125" s="29">
        <f t="shared" si="103"/>
        <v>-6.2874002292243233E-8</v>
      </c>
      <c r="AD125" s="35">
        <v>1.42E-8</v>
      </c>
      <c r="AE125" s="35">
        <v>0.85079202155</v>
      </c>
      <c r="AF125" s="35">
        <v>6069.7767545533998</v>
      </c>
      <c r="AG125" s="29">
        <f t="shared" si="104"/>
        <v>6.4980250337549919E-9</v>
      </c>
      <c r="AH125" s="29">
        <f t="shared" si="105"/>
        <v>6.4864052583071055E-9</v>
      </c>
      <c r="AI125" s="29">
        <f t="shared" si="106"/>
        <v>6.4864052986658506E-9</v>
      </c>
      <c r="AJ125" s="29">
        <f t="shared" si="107"/>
        <v>6.4864052986658506E-9</v>
      </c>
      <c r="AL125" s="35">
        <v>2.4399999999999998E-9</v>
      </c>
      <c r="AM125" s="35">
        <v>5.5157208456999998</v>
      </c>
      <c r="AN125" s="35">
        <v>231.45834270270001</v>
      </c>
      <c r="AO125" s="29">
        <f t="shared" si="140"/>
        <v>-2.4126979982406335E-9</v>
      </c>
      <c r="AP125" s="29">
        <f t="shared" si="141"/>
        <v>-2.4126852259446444E-9</v>
      </c>
      <c r="AQ125" s="29">
        <f t="shared" si="142"/>
        <v>-2.4126852259890007E-9</v>
      </c>
      <c r="AR125" s="29">
        <f t="shared" si="143"/>
        <v>-2.4126852259890007E-9</v>
      </c>
      <c r="AT125" s="35"/>
      <c r="AU125" s="35"/>
      <c r="AV125" s="35"/>
      <c r="BB125" s="35"/>
      <c r="BC125" s="35"/>
      <c r="BD125" s="35"/>
      <c r="BJ125" s="35">
        <v>3.756E-8</v>
      </c>
      <c r="BK125" s="35">
        <v>0.74987556308000003</v>
      </c>
      <c r="BL125" s="35">
        <v>214.04985496340001</v>
      </c>
      <c r="BM125" s="29">
        <f t="shared" si="112"/>
        <v>-1.7541948732770372E-8</v>
      </c>
      <c r="BN125" s="29">
        <f t="shared" si="113"/>
        <v>-1.7543026344610202E-8</v>
      </c>
      <c r="BO125" s="29">
        <f t="shared" si="114"/>
        <v>-1.7543026340868278E-8</v>
      </c>
      <c r="BP125" s="29">
        <f t="shared" si="115"/>
        <v>-1.7543026340868278E-8</v>
      </c>
      <c r="BR125" s="35">
        <v>6.9100000000000003E-9</v>
      </c>
      <c r="BS125" s="35">
        <v>2.3168236498499999</v>
      </c>
      <c r="BT125" s="35">
        <v>160.60889739850001</v>
      </c>
      <c r="BU125" s="29">
        <f t="shared" si="116"/>
        <v>1.4609122328008411E-9</v>
      </c>
      <c r="BV125" s="29">
        <f t="shared" si="117"/>
        <v>1.4607478047910829E-9</v>
      </c>
      <c r="BW125" s="29">
        <f t="shared" si="118"/>
        <v>1.4607478053620549E-9</v>
      </c>
      <c r="BX125" s="29">
        <f t="shared" si="119"/>
        <v>1.4607478053620549E-9</v>
      </c>
      <c r="BZ125" s="35"/>
      <c r="CA125" s="35"/>
      <c r="CB125" s="35"/>
      <c r="CH125" s="35"/>
      <c r="CI125" s="35"/>
      <c r="CJ125" s="35"/>
      <c r="CP125" s="35"/>
      <c r="CQ125" s="35"/>
      <c r="CR125" s="35"/>
      <c r="CX125" s="35"/>
      <c r="CY125" s="35"/>
      <c r="CZ125" s="35"/>
      <c r="DF125" s="35">
        <v>1.8793500000000001E-6</v>
      </c>
      <c r="DG125" s="35">
        <v>6.0791626566100003</v>
      </c>
      <c r="DH125" s="35">
        <v>563.6312150384</v>
      </c>
      <c r="DI125" s="29">
        <f t="shared" si="124"/>
        <v>-1.6718408250321057E-6</v>
      </c>
      <c r="DJ125" s="29">
        <f t="shared" si="125"/>
        <v>-1.6717674761355956E-6</v>
      </c>
      <c r="DK125" s="29">
        <f t="shared" si="126"/>
        <v>-1.6717674763903174E-6</v>
      </c>
      <c r="DL125" s="29">
        <f t="shared" si="127"/>
        <v>-1.6717674763903174E-6</v>
      </c>
      <c r="DN125" s="35">
        <v>2.4908E-7</v>
      </c>
      <c r="DO125" s="35">
        <v>1.0771381177499999</v>
      </c>
      <c r="DP125" s="35">
        <v>99.911380480899993</v>
      </c>
      <c r="DQ125" s="29">
        <f t="shared" si="128"/>
        <v>-2.2517439777675699E-7</v>
      </c>
      <c r="DR125" s="29">
        <f t="shared" si="129"/>
        <v>-2.2517278514873336E-7</v>
      </c>
      <c r="DS125" s="29">
        <f t="shared" si="130"/>
        <v>-2.2517278515433323E-7</v>
      </c>
      <c r="DT125" s="29">
        <f t="shared" si="131"/>
        <v>-2.2517278515433323E-7</v>
      </c>
      <c r="DV125" s="35">
        <v>4.915E-8</v>
      </c>
      <c r="DW125" s="35">
        <v>6.1779051845800002</v>
      </c>
      <c r="DX125" s="35">
        <v>483.2205421786</v>
      </c>
      <c r="DY125" s="29">
        <f t="shared" si="132"/>
        <v>5.4368464148847768E-9</v>
      </c>
      <c r="DZ125" s="29">
        <f t="shared" si="133"/>
        <v>5.4404244982072753E-9</v>
      </c>
      <c r="EA125" s="29">
        <f t="shared" si="134"/>
        <v>5.440424485782561E-9</v>
      </c>
      <c r="EB125" s="29">
        <f t="shared" si="135"/>
        <v>5.440424485782561E-9</v>
      </c>
      <c r="ED125" s="35">
        <v>1.145E-8</v>
      </c>
      <c r="EE125" s="35">
        <v>3.1079748834599998</v>
      </c>
      <c r="EF125" s="35">
        <v>2200.5159935945999</v>
      </c>
      <c r="EG125" s="29">
        <f t="shared" si="148"/>
        <v>4.683309071577518E-9</v>
      </c>
      <c r="EH125" s="29">
        <f t="shared" si="149"/>
        <v>4.6867940389042619E-9</v>
      </c>
      <c r="EI125" s="29">
        <f t="shared" si="150"/>
        <v>4.6867940268037791E-9</v>
      </c>
      <c r="EJ125" s="29">
        <f t="shared" si="151"/>
        <v>4.6867940268037791E-9</v>
      </c>
      <c r="EL125" s="35"/>
      <c r="EM125" s="35"/>
      <c r="EN125" s="35"/>
      <c r="ET125" s="35"/>
      <c r="EU125" s="35"/>
      <c r="EV125" s="35"/>
    </row>
    <row r="126" spans="1:152" s="29" customFormat="1" ht="13.5" x14ac:dyDescent="0.3">
      <c r="N126" s="35">
        <v>5.0144999999999998E-7</v>
      </c>
      <c r="O126" s="35">
        <v>6.0316475990700003</v>
      </c>
      <c r="P126" s="35">
        <v>2214.7430875962</v>
      </c>
      <c r="Q126" s="29">
        <f t="shared" si="96"/>
        <v>-1.9906727260421526E-7</v>
      </c>
      <c r="R126" s="29">
        <f t="shared" si="97"/>
        <v>-1.9922177545182017E-7</v>
      </c>
      <c r="S126" s="29">
        <f t="shared" si="98"/>
        <v>-1.9922177491535498E-7</v>
      </c>
      <c r="T126" s="29">
        <f t="shared" si="99"/>
        <v>-1.9922177491535498E-7</v>
      </c>
      <c r="V126" s="35">
        <v>7.2219999999999994E-8</v>
      </c>
      <c r="W126" s="35">
        <v>0.28429555677000001</v>
      </c>
      <c r="X126" s="35">
        <v>0.75075952540000002</v>
      </c>
      <c r="Y126" s="29">
        <f t="shared" si="100"/>
        <v>6.9068902615130053E-8</v>
      </c>
      <c r="Z126" s="29">
        <f t="shared" si="101"/>
        <v>6.90689050164082E-8</v>
      </c>
      <c r="AA126" s="29">
        <f t="shared" si="102"/>
        <v>6.9068905016399862E-8</v>
      </c>
      <c r="AB126" s="29">
        <f t="shared" si="103"/>
        <v>6.9068905016399862E-8</v>
      </c>
      <c r="AD126" s="35">
        <v>1.1199999999999999E-8</v>
      </c>
      <c r="AE126" s="35">
        <v>4.9565656645300002</v>
      </c>
      <c r="AF126" s="35">
        <v>1685.0521225016</v>
      </c>
      <c r="AG126" s="29">
        <f t="shared" si="104"/>
        <v>6.8820897408445761E-9</v>
      </c>
      <c r="AH126" s="29">
        <f t="shared" si="105"/>
        <v>6.8843465145272828E-9</v>
      </c>
      <c r="AI126" s="29">
        <f t="shared" si="106"/>
        <v>6.8843465066914737E-9</v>
      </c>
      <c r="AJ126" s="29">
        <f t="shared" si="107"/>
        <v>6.8843465066914737E-9</v>
      </c>
      <c r="AL126" s="35">
        <v>1.81E-9</v>
      </c>
      <c r="AM126" s="35">
        <v>2.1382183048100001</v>
      </c>
      <c r="AN126" s="35">
        <v>416.30325013750002</v>
      </c>
      <c r="AO126" s="29">
        <f t="shared" si="140"/>
        <v>-1.5662310532376476E-9</v>
      </c>
      <c r="AP126" s="29">
        <f t="shared" si="141"/>
        <v>-1.5661738006014035E-9</v>
      </c>
      <c r="AQ126" s="29">
        <f t="shared" si="142"/>
        <v>-1.5661738008002221E-9</v>
      </c>
      <c r="AR126" s="29">
        <f t="shared" si="143"/>
        <v>-1.5661738008002221E-9</v>
      </c>
      <c r="AT126" s="35"/>
      <c r="AU126" s="35"/>
      <c r="AV126" s="35"/>
      <c r="BB126" s="35"/>
      <c r="BC126" s="35"/>
      <c r="BD126" s="35"/>
      <c r="BJ126" s="35">
        <v>3.1620000000000001E-8</v>
      </c>
      <c r="BK126" s="35">
        <v>3.64550741</v>
      </c>
      <c r="BL126" s="35">
        <v>207.67002114549999</v>
      </c>
      <c r="BM126" s="29">
        <f t="shared" si="112"/>
        <v>2.345081700203465E-8</v>
      </c>
      <c r="BN126" s="29">
        <f t="shared" si="113"/>
        <v>2.345148468928235E-8</v>
      </c>
      <c r="BO126" s="29">
        <f t="shared" si="114"/>
        <v>2.3451484686963862E-8</v>
      </c>
      <c r="BP126" s="29">
        <f t="shared" si="115"/>
        <v>2.3451484686963862E-8</v>
      </c>
      <c r="BR126" s="35">
        <v>6.9500000000000002E-9</v>
      </c>
      <c r="BS126" s="35">
        <v>0.37889317398</v>
      </c>
      <c r="BT126" s="35">
        <v>212.77783057619999</v>
      </c>
      <c r="BU126" s="29">
        <f t="shared" si="116"/>
        <v>-5.3459057009887721E-9</v>
      </c>
      <c r="BV126" s="29">
        <f t="shared" si="117"/>
        <v>-5.3460489428368643E-9</v>
      </c>
      <c r="BW126" s="29">
        <f t="shared" si="118"/>
        <v>-5.3460489423394723E-9</v>
      </c>
      <c r="BX126" s="29">
        <f t="shared" si="119"/>
        <v>-5.3460489423394723E-9</v>
      </c>
      <c r="BZ126" s="35"/>
      <c r="CA126" s="35"/>
      <c r="CB126" s="35"/>
      <c r="CH126" s="35"/>
      <c r="CI126" s="35"/>
      <c r="CJ126" s="35"/>
      <c r="CP126" s="35"/>
      <c r="CQ126" s="35"/>
      <c r="CR126" s="35"/>
      <c r="CX126" s="35"/>
      <c r="CY126" s="35"/>
      <c r="CZ126" s="35"/>
      <c r="DF126" s="35">
        <v>1.45127E-6</v>
      </c>
      <c r="DG126" s="35">
        <v>5.0817636881399997</v>
      </c>
      <c r="DH126" s="35">
        <v>423.41679713830001</v>
      </c>
      <c r="DI126" s="29">
        <f t="shared" si="124"/>
        <v>1.1915923949972291E-6</v>
      </c>
      <c r="DJ126" s="29">
        <f t="shared" si="125"/>
        <v>1.1915392209871501E-6</v>
      </c>
      <c r="DK126" s="29">
        <f t="shared" si="126"/>
        <v>1.1915392211718037E-6</v>
      </c>
      <c r="DL126" s="29">
        <f t="shared" si="127"/>
        <v>1.1915392211718037E-6</v>
      </c>
      <c r="DN126" s="35">
        <v>2.4955000000000001E-7</v>
      </c>
      <c r="DO126" s="35">
        <v>6.2397403784199996</v>
      </c>
      <c r="DP126" s="35">
        <v>106.2741679563</v>
      </c>
      <c r="DQ126" s="29">
        <f t="shared" si="128"/>
        <v>-2.7854665178916866E-8</v>
      </c>
      <c r="DR126" s="29">
        <f t="shared" si="129"/>
        <v>-2.7850670149109863E-8</v>
      </c>
      <c r="DS126" s="29">
        <f t="shared" si="130"/>
        <v>-2.7850670162982516E-8</v>
      </c>
      <c r="DT126" s="29">
        <f t="shared" si="131"/>
        <v>-2.7850670162982516E-8</v>
      </c>
      <c r="DV126" s="35">
        <v>5.0479999999999999E-8</v>
      </c>
      <c r="DW126" s="35">
        <v>2.4462782075699998</v>
      </c>
      <c r="DX126" s="35">
        <v>628.85158605009997</v>
      </c>
      <c r="DY126" s="29">
        <f t="shared" si="132"/>
        <v>5.0258802278568116E-8</v>
      </c>
      <c r="DZ126" s="29">
        <f t="shared" si="133"/>
        <v>5.0259252030663037E-8</v>
      </c>
      <c r="EA126" s="29">
        <f t="shared" si="134"/>
        <v>5.0259252029102081E-8</v>
      </c>
      <c r="EB126" s="29">
        <f t="shared" si="135"/>
        <v>5.0259252029102081E-8</v>
      </c>
      <c r="ED126" s="35">
        <v>1.076E-8</v>
      </c>
      <c r="EE126" s="35">
        <v>0.79465514815000005</v>
      </c>
      <c r="EF126" s="35">
        <v>127.4717966068</v>
      </c>
      <c r="EG126" s="29">
        <f t="shared" si="148"/>
        <v>-1.0351142308592939E-8</v>
      </c>
      <c r="EH126" s="29">
        <f t="shared" si="149"/>
        <v>-1.0351085537454558E-8</v>
      </c>
      <c r="EI126" s="29">
        <f t="shared" si="150"/>
        <v>-1.0351085537651702E-8</v>
      </c>
      <c r="EJ126" s="29">
        <f t="shared" si="151"/>
        <v>-1.0351085537651702E-8</v>
      </c>
      <c r="EL126" s="35"/>
      <c r="EM126" s="35"/>
      <c r="EN126" s="35"/>
      <c r="ET126" s="35"/>
      <c r="EU126" s="35"/>
      <c r="EV126" s="35"/>
    </row>
    <row r="127" spans="1:152" s="29" customFormat="1" ht="13.5" x14ac:dyDescent="0.3">
      <c r="A127" s="41" t="s">
        <v>26</v>
      </c>
      <c r="B127" s="42" t="s">
        <v>79</v>
      </c>
      <c r="C127" s="41" t="s">
        <v>26</v>
      </c>
      <c r="D127" s="41" t="s">
        <v>26</v>
      </c>
      <c r="E127" s="41" t="s">
        <v>26</v>
      </c>
      <c r="F127" s="41" t="s">
        <v>26</v>
      </c>
      <c r="N127" s="35">
        <v>4.5859999999999999E-7</v>
      </c>
      <c r="O127" s="35">
        <v>0.54229721800999997</v>
      </c>
      <c r="P127" s="35">
        <v>212.33588759150001</v>
      </c>
      <c r="Q127" s="29">
        <f t="shared" si="96"/>
        <v>-3.0286053184693572E-7</v>
      </c>
      <c r="R127" s="29">
        <f t="shared" si="97"/>
        <v>-3.028716158607328E-7</v>
      </c>
      <c r="S127" s="29">
        <f t="shared" si="98"/>
        <v>-3.0287161582224457E-7</v>
      </c>
      <c r="T127" s="29">
        <f t="shared" si="99"/>
        <v>-3.0287161582224457E-7</v>
      </c>
      <c r="V127" s="35">
        <v>8.2360000000000004E-8</v>
      </c>
      <c r="W127" s="35">
        <v>6.2225051590199998</v>
      </c>
      <c r="X127" s="35">
        <v>14.977853527000001</v>
      </c>
      <c r="Y127" s="29">
        <f t="shared" si="100"/>
        <v>8.099092678461326E-8</v>
      </c>
      <c r="Z127" s="29">
        <f t="shared" si="101"/>
        <v>8.0990960737586233E-8</v>
      </c>
      <c r="AA127" s="29">
        <f t="shared" si="102"/>
        <v>8.0990960737468323E-8</v>
      </c>
      <c r="AB127" s="29">
        <f t="shared" si="103"/>
        <v>8.0990960737468323E-8</v>
      </c>
      <c r="AD127" s="35">
        <v>1.0099999999999999E-8</v>
      </c>
      <c r="AE127" s="35">
        <v>3.3968964661899999</v>
      </c>
      <c r="AF127" s="35">
        <v>1073.6090241908</v>
      </c>
      <c r="AG127" s="29">
        <f t="shared" si="104"/>
        <v>-4.0628780373395389E-9</v>
      </c>
      <c r="AH127" s="29">
        <f t="shared" si="105"/>
        <v>-4.061373132041165E-9</v>
      </c>
      <c r="AI127" s="29">
        <f t="shared" si="106"/>
        <v>-4.0613731372670771E-9</v>
      </c>
      <c r="AJ127" s="29">
        <f t="shared" si="107"/>
        <v>-4.0613731372670771E-9</v>
      </c>
      <c r="AL127" s="35">
        <v>2.1000000000000002E-9</v>
      </c>
      <c r="AM127" s="35">
        <v>4.1913916765800003</v>
      </c>
      <c r="AN127" s="35">
        <v>2221.8566345969998</v>
      </c>
      <c r="AO127" s="29">
        <f t="shared" si="140"/>
        <v>-1.7768335252484477E-9</v>
      </c>
      <c r="AP127" s="29">
        <f t="shared" si="141"/>
        <v>-1.7764564390884084E-9</v>
      </c>
      <c r="AQ127" s="29">
        <f t="shared" si="142"/>
        <v>-1.776456440398189E-9</v>
      </c>
      <c r="AR127" s="29">
        <f t="shared" si="143"/>
        <v>-1.776456440398189E-9</v>
      </c>
      <c r="AT127" s="35"/>
      <c r="AU127" s="35"/>
      <c r="AV127" s="35"/>
      <c r="BB127" s="35"/>
      <c r="BC127" s="35"/>
      <c r="BD127" s="35"/>
      <c r="BJ127" s="35">
        <v>3.1489999999999999E-8</v>
      </c>
      <c r="BK127" s="35">
        <v>2.2764745422899999</v>
      </c>
      <c r="BL127" s="35">
        <v>728.76296653099996</v>
      </c>
      <c r="BM127" s="29">
        <f t="shared" si="112"/>
        <v>7.620006333600923E-10</v>
      </c>
      <c r="BN127" s="29">
        <f t="shared" si="113"/>
        <v>7.6547829997482197E-10</v>
      </c>
      <c r="BO127" s="29">
        <f t="shared" si="114"/>
        <v>7.6547828789874924E-10</v>
      </c>
      <c r="BP127" s="29">
        <f t="shared" si="115"/>
        <v>7.6547828789874924E-10</v>
      </c>
      <c r="BR127" s="35">
        <v>6.7599999999999998E-9</v>
      </c>
      <c r="BS127" s="35">
        <v>4.4360627089999998</v>
      </c>
      <c r="BT127" s="35">
        <v>842.15068148809996</v>
      </c>
      <c r="BU127" s="29">
        <f t="shared" si="116"/>
        <v>5.0130985016011015E-9</v>
      </c>
      <c r="BV127" s="29">
        <f t="shared" si="117"/>
        <v>5.0125195306122147E-9</v>
      </c>
      <c r="BW127" s="29">
        <f t="shared" si="118"/>
        <v>5.012519532622812E-9</v>
      </c>
      <c r="BX127" s="29">
        <f t="shared" si="119"/>
        <v>5.012519532622812E-9</v>
      </c>
      <c r="BZ127" s="35"/>
      <c r="CA127" s="35"/>
      <c r="CB127" s="35"/>
      <c r="CH127" s="35"/>
      <c r="CI127" s="35"/>
      <c r="CJ127" s="35"/>
      <c r="CP127" s="35"/>
      <c r="CQ127" s="35"/>
      <c r="CR127" s="35"/>
      <c r="CX127" s="35"/>
      <c r="CY127" s="35"/>
      <c r="CZ127" s="35"/>
      <c r="DF127" s="35">
        <v>1.37491E-6</v>
      </c>
      <c r="DG127" s="35">
        <v>5.43912787991</v>
      </c>
      <c r="DH127" s="35">
        <v>222.86032299359999</v>
      </c>
      <c r="DI127" s="29">
        <f t="shared" si="124"/>
        <v>-1.2838564791296402E-6</v>
      </c>
      <c r="DJ127" s="29">
        <f t="shared" si="125"/>
        <v>-1.2838398565996217E-6</v>
      </c>
      <c r="DK127" s="29">
        <f t="shared" si="126"/>
        <v>-1.2838398566573459E-6</v>
      </c>
      <c r="DL127" s="29">
        <f t="shared" si="127"/>
        <v>-1.2838398566573459E-6</v>
      </c>
      <c r="DN127" s="35">
        <v>2.4894E-7</v>
      </c>
      <c r="DO127" s="35">
        <v>0.81040976806999998</v>
      </c>
      <c r="DP127" s="35">
        <v>312.4597163935</v>
      </c>
      <c r="DQ127" s="29">
        <f t="shared" si="128"/>
        <v>2.2949802272974891E-7</v>
      </c>
      <c r="DR127" s="29">
        <f t="shared" si="129"/>
        <v>2.2949345439072244E-7</v>
      </c>
      <c r="DS127" s="29">
        <f t="shared" si="130"/>
        <v>2.2949345440658675E-7</v>
      </c>
      <c r="DT127" s="29">
        <f t="shared" si="131"/>
        <v>2.2949345440658675E-7</v>
      </c>
      <c r="DV127" s="35">
        <v>4.5340000000000001E-8</v>
      </c>
      <c r="DW127" s="35">
        <v>1.1964868259799999</v>
      </c>
      <c r="DX127" s="35">
        <v>200.76892246579999</v>
      </c>
      <c r="DY127" s="29">
        <f t="shared" si="132"/>
        <v>-1.1438312587847855E-8</v>
      </c>
      <c r="DZ127" s="29">
        <f t="shared" si="133"/>
        <v>-1.1439647809676382E-8</v>
      </c>
      <c r="EA127" s="29">
        <f t="shared" si="134"/>
        <v>-1.1439647805039878E-8</v>
      </c>
      <c r="EB127" s="29">
        <f t="shared" si="135"/>
        <v>-1.1439647805039878E-8</v>
      </c>
      <c r="ED127" s="35">
        <v>1.0460000000000001E-8</v>
      </c>
      <c r="EE127" s="35">
        <v>5.8506022704499996</v>
      </c>
      <c r="EF127" s="35">
        <v>215.7467759928</v>
      </c>
      <c r="EG127" s="29">
        <f t="shared" si="148"/>
        <v>-1.043435482977388E-8</v>
      </c>
      <c r="EH127" s="29">
        <f t="shared" si="149"/>
        <v>-1.0434330884513297E-8</v>
      </c>
      <c r="EI127" s="29">
        <f t="shared" si="150"/>
        <v>-1.0434330884596467E-8</v>
      </c>
      <c r="EJ127" s="29">
        <f t="shared" si="151"/>
        <v>-1.0434330884596467E-8</v>
      </c>
      <c r="EL127" s="35"/>
      <c r="EM127" s="35"/>
      <c r="EN127" s="35"/>
      <c r="ET127" s="35"/>
      <c r="EU127" s="35"/>
      <c r="EV127" s="35"/>
    </row>
    <row r="128" spans="1:152" s="29" customFormat="1" ht="13.5" x14ac:dyDescent="0.3">
      <c r="N128" s="35">
        <v>5.4165000000000004E-7</v>
      </c>
      <c r="O128" s="35">
        <v>0.78154835399</v>
      </c>
      <c r="P128" s="35">
        <v>191.9584544356</v>
      </c>
      <c r="Q128" s="29">
        <f t="shared" si="96"/>
        <v>-3.9345539615552981E-7</v>
      </c>
      <c r="R128" s="29">
        <f t="shared" si="97"/>
        <v>-3.9346622803460449E-7</v>
      </c>
      <c r="S128" s="29">
        <f t="shared" si="98"/>
        <v>-3.9346622799699183E-7</v>
      </c>
      <c r="T128" s="29">
        <f t="shared" si="99"/>
        <v>-3.9346622799699183E-7</v>
      </c>
      <c r="V128" s="35">
        <v>7.0539999999999995E-8</v>
      </c>
      <c r="W128" s="35">
        <v>0.53177810739999998</v>
      </c>
      <c r="X128" s="35">
        <v>388.4651552382</v>
      </c>
      <c r="Y128" s="29">
        <f t="shared" si="100"/>
        <v>5.9840075805876178E-8</v>
      </c>
      <c r="Z128" s="29">
        <f t="shared" si="101"/>
        <v>5.9842275105033031E-8</v>
      </c>
      <c r="AA128" s="29">
        <f t="shared" si="102"/>
        <v>5.9842275097396433E-8</v>
      </c>
      <c r="AB128" s="29">
        <f t="shared" si="103"/>
        <v>5.9842275097396433E-8</v>
      </c>
      <c r="AD128" s="35">
        <v>1.352E-8</v>
      </c>
      <c r="AE128" s="35">
        <v>2.2757542952300001</v>
      </c>
      <c r="AF128" s="35">
        <v>9999.9864507729999</v>
      </c>
      <c r="AG128" s="29">
        <f t="shared" si="104"/>
        <v>3.2022643501395046E-9</v>
      </c>
      <c r="AH128" s="29">
        <f t="shared" si="105"/>
        <v>3.2221717936406396E-9</v>
      </c>
      <c r="AI128" s="29">
        <f t="shared" si="106"/>
        <v>3.2221717245256508E-9</v>
      </c>
      <c r="AJ128" s="29">
        <f t="shared" si="107"/>
        <v>3.2221717245256508E-9</v>
      </c>
      <c r="AL128" s="35">
        <v>1.7800000000000001E-9</v>
      </c>
      <c r="AM128" s="35">
        <v>2.9168534453700001</v>
      </c>
      <c r="AN128" s="35">
        <v>74.781598567299994</v>
      </c>
      <c r="AO128" s="29">
        <f t="shared" si="140"/>
        <v>-9.7688269021734319E-10</v>
      </c>
      <c r="AP128" s="29">
        <f t="shared" si="141"/>
        <v>-9.7689955763214867E-10</v>
      </c>
      <c r="AQ128" s="29">
        <f t="shared" si="142"/>
        <v>-9.768995575735787E-10</v>
      </c>
      <c r="AR128" s="29">
        <f t="shared" si="143"/>
        <v>-9.768995575735787E-10</v>
      </c>
      <c r="AT128" s="35"/>
      <c r="AU128" s="35"/>
      <c r="AV128" s="35"/>
      <c r="BB128" s="35"/>
      <c r="BC128" s="35"/>
      <c r="BD128" s="35"/>
      <c r="BJ128" s="35">
        <v>3.9710000000000003E-8</v>
      </c>
      <c r="BK128" s="35">
        <v>4.3787414359700003</v>
      </c>
      <c r="BL128" s="35">
        <v>216.21985674480001</v>
      </c>
      <c r="BM128" s="29">
        <f t="shared" si="112"/>
        <v>-1.4522716042488973E-9</v>
      </c>
      <c r="BN128" s="29">
        <f t="shared" si="113"/>
        <v>-1.4509709500338827E-9</v>
      </c>
      <c r="BO128" s="29">
        <f t="shared" si="114"/>
        <v>-1.450970954550342E-9</v>
      </c>
      <c r="BP128" s="29">
        <f t="shared" si="115"/>
        <v>-1.450970954550342E-9</v>
      </c>
      <c r="BR128" s="35">
        <v>7.6899999999999997E-9</v>
      </c>
      <c r="BS128" s="35">
        <v>4.4736858227100003</v>
      </c>
      <c r="BT128" s="35">
        <v>52.690198039499997</v>
      </c>
      <c r="BU128" s="29">
        <f t="shared" si="116"/>
        <v>4.4499005438551588E-9</v>
      </c>
      <c r="BV128" s="29">
        <f t="shared" si="117"/>
        <v>4.4498504511417893E-9</v>
      </c>
      <c r="BW128" s="29">
        <f t="shared" si="118"/>
        <v>4.4498504513157371E-9</v>
      </c>
      <c r="BX128" s="29">
        <f t="shared" si="119"/>
        <v>4.4498504513157371E-9</v>
      </c>
      <c r="BZ128" s="35"/>
      <c r="CA128" s="35"/>
      <c r="CB128" s="35"/>
      <c r="CH128" s="35"/>
      <c r="CI128" s="35"/>
      <c r="CJ128" s="35"/>
      <c r="CP128" s="35"/>
      <c r="CQ128" s="35"/>
      <c r="CR128" s="35"/>
      <c r="CX128" s="35"/>
      <c r="CY128" s="35"/>
      <c r="CZ128" s="35"/>
      <c r="DF128" s="35">
        <v>1.7282400000000001E-6</v>
      </c>
      <c r="DG128" s="35">
        <v>1.8492099409</v>
      </c>
      <c r="DH128" s="35">
        <v>1589.0728952838001</v>
      </c>
      <c r="DI128" s="29">
        <f t="shared" si="124"/>
        <v>-1.4110137222042619E-6</v>
      </c>
      <c r="DJ128" s="29">
        <f t="shared" si="125"/>
        <v>-1.4107733012509279E-6</v>
      </c>
      <c r="DK128" s="29">
        <f t="shared" si="126"/>
        <v>-1.4107733020859237E-6</v>
      </c>
      <c r="DL128" s="29">
        <f t="shared" si="127"/>
        <v>-1.4107733020859237E-6</v>
      </c>
      <c r="DN128" s="35">
        <v>2.4340000000000002E-7</v>
      </c>
      <c r="DO128" s="35">
        <v>0.54867402915999997</v>
      </c>
      <c r="DP128" s="35">
        <v>214.26230328450001</v>
      </c>
      <c r="DQ128" s="29">
        <f t="shared" si="128"/>
        <v>-1.5374537073475714E-7</v>
      </c>
      <c r="DR128" s="29">
        <f t="shared" si="129"/>
        <v>-1.5375149928703005E-7</v>
      </c>
      <c r="DS128" s="29">
        <f t="shared" si="130"/>
        <v>-1.5375149926574922E-7</v>
      </c>
      <c r="DT128" s="29">
        <f t="shared" si="131"/>
        <v>-1.5375149926574922E-7</v>
      </c>
      <c r="DV128" s="35">
        <v>4.8170000000000001E-8</v>
      </c>
      <c r="DW128" s="35">
        <v>3.11549733365</v>
      </c>
      <c r="DX128" s="35">
        <v>2001.4439921582</v>
      </c>
      <c r="DY128" s="29">
        <f t="shared" si="132"/>
        <v>-2.3329209522061101E-8</v>
      </c>
      <c r="DZ128" s="29">
        <f t="shared" si="133"/>
        <v>-2.334199441368067E-8</v>
      </c>
      <c r="EA128" s="29">
        <f t="shared" si="134"/>
        <v>-2.3341994369289354E-8</v>
      </c>
      <c r="EB128" s="29">
        <f t="shared" si="135"/>
        <v>-2.3341994369289354E-8</v>
      </c>
      <c r="ED128" s="35">
        <v>1.082E-8</v>
      </c>
      <c r="EE128" s="35">
        <v>3.7258944551000002</v>
      </c>
      <c r="EF128" s="35">
        <v>131.4039498699</v>
      </c>
      <c r="EG128" s="29">
        <f t="shared" si="148"/>
        <v>9.8661570089481628E-9</v>
      </c>
      <c r="EH128" s="29">
        <f t="shared" si="149"/>
        <v>9.8660685273126262E-9</v>
      </c>
      <c r="EI128" s="29">
        <f t="shared" si="150"/>
        <v>9.8660685276198824E-9</v>
      </c>
      <c r="EJ128" s="29">
        <f t="shared" si="151"/>
        <v>9.8660685276198824E-9</v>
      </c>
      <c r="EL128" s="35"/>
      <c r="EM128" s="35"/>
      <c r="EN128" s="35"/>
      <c r="ET128" s="35"/>
      <c r="EU128" s="35"/>
      <c r="EV128" s="35"/>
    </row>
    <row r="129" spans="1:152" s="29" customFormat="1" ht="13.5" x14ac:dyDescent="0.3">
      <c r="A129" s="29" t="s">
        <v>130</v>
      </c>
      <c r="B129" s="29" t="s">
        <v>131</v>
      </c>
      <c r="N129" s="35">
        <v>4.7016000000000002E-7</v>
      </c>
      <c r="O129" s="35">
        <v>4.59934671151</v>
      </c>
      <c r="P129" s="35">
        <v>437.64389113990001</v>
      </c>
      <c r="Q129" s="29">
        <f t="shared" ref="Q129:Q192" si="152">N129*COS(O129+P129*$C$31)</f>
        <v>3.071568417278763E-7</v>
      </c>
      <c r="R129" s="29">
        <f t="shared" ref="R129:R192" si="153">N129*COS(O129+P129*$C$52)</f>
        <v>3.0713322677357531E-7</v>
      </c>
      <c r="S129" s="29">
        <f t="shared" ref="S129:S192" si="154">N129*COS(O129+P129*$C$73)</f>
        <v>3.0713322685558001E-7</v>
      </c>
      <c r="T129" s="29">
        <f t="shared" ref="T129:T192" si="155">N129*COS(O129+P129*$C$94)</f>
        <v>3.0713322685558001E-7</v>
      </c>
      <c r="V129" s="35">
        <v>6.5670000000000005E-8</v>
      </c>
      <c r="W129" s="35">
        <v>3.4865734170099998</v>
      </c>
      <c r="X129" s="35">
        <v>35.424722652100002</v>
      </c>
      <c r="Y129" s="29">
        <f t="shared" ref="Y129:Y192" si="156">V129*COS(W129+X129*$C$31)</f>
        <v>-3.9766161011520219E-8</v>
      </c>
      <c r="Z129" s="29">
        <f t="shared" ref="Z129:Z192" si="157">V129*COS(W129+X129*$C$52)</f>
        <v>-3.9766441644811678E-8</v>
      </c>
      <c r="AA129" s="29">
        <f t="shared" ref="AA129:AA192" si="158">V129*COS(W129+X129*$C$73)</f>
        <v>-3.9766441643837206E-8</v>
      </c>
      <c r="AB129" s="29">
        <f t="shared" ref="AB129:AB192" si="159">V129*COS(W129+X129*$C$94)</f>
        <v>-3.9766441643837206E-8</v>
      </c>
      <c r="AD129" s="35">
        <v>9.7900000000000003E-9</v>
      </c>
      <c r="AE129" s="35">
        <v>1.5857146344199999</v>
      </c>
      <c r="AF129" s="35">
        <v>1375.7737998458001</v>
      </c>
      <c r="AG129" s="29">
        <f t="shared" ref="AG129:AG192" si="160">AD129*COS(AE129+AF129*$C$31)</f>
        <v>3.530573155874915E-9</v>
      </c>
      <c r="AH129" s="29">
        <f t="shared" ref="AH129:AH192" si="161">AD129*COS(AE129+AF129*$C$52)</f>
        <v>3.5286687915336745E-9</v>
      </c>
      <c r="AI129" s="29">
        <f t="shared" ref="AI129:AI192" si="162">AD129*COS(AE129+AF129*$C$73)</f>
        <v>3.5286687981467705E-9</v>
      </c>
      <c r="AJ129" s="29">
        <f t="shared" ref="AJ129:AJ192" si="163">AD129*COS(AE129+AF129*$C$94)</f>
        <v>3.5286687981467705E-9</v>
      </c>
      <c r="AL129" s="35">
        <v>2.0099999999999999E-9</v>
      </c>
      <c r="AM129" s="35">
        <v>0.46214583001999998</v>
      </c>
      <c r="AN129" s="35">
        <v>2854.6403739102002</v>
      </c>
      <c r="AO129" s="29">
        <f t="shared" ref="AO129:AO148" si="164">AL129*COS(AM129+AN129*$C$31)</f>
        <v>-1.9220151700829262E-9</v>
      </c>
      <c r="AP129" s="29">
        <f t="shared" ref="AP129:AP148" si="165">AL129*COS(AM129+AN129*$C$52)</f>
        <v>-1.921760471468203E-9</v>
      </c>
      <c r="AQ129" s="29">
        <f t="shared" ref="AQ129:AQ148" si="166">AL129*COS(AM129+AN129*$C$73)</f>
        <v>-1.9217604723532623E-9</v>
      </c>
      <c r="AR129" s="29">
        <f t="shared" ref="AR129:AR148" si="167">AL129*COS(AM129+AN129*$C$94)</f>
        <v>-1.9217604723532623E-9</v>
      </c>
      <c r="AT129" s="35"/>
      <c r="AU129" s="35"/>
      <c r="AV129" s="35"/>
      <c r="BB129" s="35"/>
      <c r="BC129" s="35"/>
      <c r="BD129" s="35"/>
      <c r="BJ129" s="35">
        <v>3.5409999999999997E-8</v>
      </c>
      <c r="BK129" s="35">
        <v>5.6228193682700001</v>
      </c>
      <c r="BL129" s="35">
        <v>218.7157214094</v>
      </c>
      <c r="BM129" s="29">
        <f t="shared" ref="BM129:BM192" si="168">BJ129*COS(BK129+BL129*$C$31)</f>
        <v>-3.4312683973051226E-8</v>
      </c>
      <c r="BN129" s="29">
        <f t="shared" ref="BN129:BN192" si="169">BJ129*COS(BK129+BL129*$C$52)</f>
        <v>-3.4312393959753146E-8</v>
      </c>
      <c r="BO129" s="29">
        <f t="shared" ref="BO129:BO192" si="170">BJ129*COS(BK129+BL129*$C$73)</f>
        <v>-3.4312393960760269E-8</v>
      </c>
      <c r="BP129" s="29">
        <f t="shared" ref="BP129:BP192" si="171">BJ129*COS(BK129+BL129*$C$94)</f>
        <v>-3.4312393960760269E-8</v>
      </c>
      <c r="BR129" s="35">
        <v>6.58E-9</v>
      </c>
      <c r="BS129" s="35">
        <v>0.32331118921000002</v>
      </c>
      <c r="BT129" s="35">
        <v>621.73803904930003</v>
      </c>
      <c r="BU129" s="29">
        <f t="shared" ref="BU129:BU192" si="172">BR129*COS(BS129+BT129*$C$31)</f>
        <v>-3.5732347754674579E-9</v>
      </c>
      <c r="BV129" s="29">
        <f t="shared" ref="BV129:BV192" si="173">BR129*COS(BS129+BT129*$C$52)</f>
        <v>-3.5737554938829345E-9</v>
      </c>
      <c r="BW129" s="29">
        <f t="shared" ref="BW129:BW192" si="174">BR129*COS(BS129+BT129*$C$73)</f>
        <v>-3.5737554920748029E-9</v>
      </c>
      <c r="BX129" s="29">
        <f t="shared" ref="BX129:BX192" si="175">BR129*COS(BS129+BT129*$C$94)</f>
        <v>-3.5737554920748029E-9</v>
      </c>
      <c r="BZ129" s="35"/>
      <c r="CA129" s="35"/>
      <c r="CB129" s="35"/>
      <c r="CH129" s="35"/>
      <c r="CI129" s="35"/>
      <c r="CJ129" s="35"/>
      <c r="CP129" s="35"/>
      <c r="CQ129" s="35"/>
      <c r="CR129" s="35"/>
      <c r="CX129" s="35"/>
      <c r="CY129" s="35"/>
      <c r="CZ129" s="35"/>
      <c r="DF129" s="35">
        <v>1.6547800000000001E-6</v>
      </c>
      <c r="DG129" s="35">
        <v>2.8913219611900001</v>
      </c>
      <c r="DH129" s="35">
        <v>214.26230328450001</v>
      </c>
      <c r="DI129" s="29">
        <f t="shared" ref="DI129:DI192" si="176">DF129*COS(DG129+DH129*$C$31)</f>
        <v>1.6483531611841797E-6</v>
      </c>
      <c r="DJ129" s="29">
        <f t="shared" ref="DJ129:DJ192" si="177">DF129*COS(DG129+DH129*$C$52)</f>
        <v>1.6483578925276603E-6</v>
      </c>
      <c r="DK129" s="29">
        <f t="shared" ref="DK129:DK192" si="178">DF129*COS(DG129+DH129*$C$73)</f>
        <v>1.648357892511234E-6</v>
      </c>
      <c r="DL129" s="29">
        <f t="shared" ref="DL129:DL192" si="179">DF129*COS(DG129+DH129*$C$94)</f>
        <v>1.648357892511234E-6</v>
      </c>
      <c r="DN129" s="35">
        <v>2.8440999999999999E-7</v>
      </c>
      <c r="DO129" s="35">
        <v>0.82630052793999997</v>
      </c>
      <c r="DP129" s="35">
        <v>1692.1656695024001</v>
      </c>
      <c r="DQ129" s="29">
        <f t="shared" ref="DQ129:DQ192" si="180">DN129*COS(DO129+DP129*$C$31)</f>
        <v>-2.8422629079801757E-7</v>
      </c>
      <c r="DR129" s="29">
        <f t="shared" ref="DR129:DR192" si="181">DN129*COS(DO129+DP129*$C$52)</f>
        <v>-2.8422890314382237E-7</v>
      </c>
      <c r="DS129" s="29">
        <f t="shared" ref="DS129:DS192" si="182">DN129*COS(DO129+DP129*$C$73)</f>
        <v>-2.8422890313478358E-7</v>
      </c>
      <c r="DT129" s="29">
        <f t="shared" ref="DT129:DT192" si="183">DN129*COS(DO129+DP129*$C$94)</f>
        <v>-2.8422890313478358E-7</v>
      </c>
      <c r="DV129" s="35">
        <v>4.7120000000000001E-8</v>
      </c>
      <c r="DW129" s="35">
        <v>1.2650781251500001</v>
      </c>
      <c r="DX129" s="35">
        <v>6062.6632075526004</v>
      </c>
      <c r="DY129" s="29">
        <f t="shared" ref="DY129:DY192" si="184">DV129*COS(DW129+DX129*$C$31)</f>
        <v>3.2938662369053638E-8</v>
      </c>
      <c r="DZ129" s="29">
        <f t="shared" ref="DZ129:DZ192" si="185">DV129*COS(DW129+DX129*$C$52)</f>
        <v>3.2907682616554724E-8</v>
      </c>
      <c r="EA129" s="29">
        <f t="shared" ref="EA129:EA192" si="186">DV129*COS(DW129+DX129*$C$73)</f>
        <v>3.290768272417918E-8</v>
      </c>
      <c r="EB129" s="29">
        <f t="shared" ref="EB129:EB192" si="187">DV129*COS(DW129+DX129*$C$94)</f>
        <v>3.290768272417918E-8</v>
      </c>
      <c r="ED129" s="35">
        <v>1.2180000000000001E-8</v>
      </c>
      <c r="EE129" s="35">
        <v>0.47504349592</v>
      </c>
      <c r="EF129" s="35">
        <v>824.74219374879999</v>
      </c>
      <c r="EG129" s="29">
        <f t="shared" ref="EG129:EG157" si="188">ED129*COS(EE129+EF129*$C$31)</f>
        <v>3.2105859221176798E-9</v>
      </c>
      <c r="EH129" s="29">
        <f t="shared" ref="EH129:EH157" si="189">ED129*COS(EE129+EF129*$C$52)</f>
        <v>3.2120547711727997E-9</v>
      </c>
      <c r="EI129" s="29">
        <f t="shared" ref="EI129:EI157" si="190">ED129*COS(EE129+EF129*$C$73)</f>
        <v>3.2120547660723717E-9</v>
      </c>
      <c r="EJ129" s="29">
        <f t="shared" ref="EJ129:EJ157" si="191">ED129*COS(EE129+EF129*$C$94)</f>
        <v>3.2120547660723717E-9</v>
      </c>
      <c r="EL129" s="35"/>
      <c r="EM129" s="35"/>
      <c r="EN129" s="35"/>
      <c r="ET129" s="35"/>
      <c r="EU129" s="35"/>
      <c r="EV129" s="35"/>
    </row>
    <row r="130" spans="1:152" s="29" customFormat="1" ht="13.5" x14ac:dyDescent="0.3">
      <c r="A130" s="29">
        <f xml:space="preserve"> 0.0000993650849745 * ( e * COS(p-A124) - COS(A26-A124) ) / COS(C124)</f>
        <v>3.7666980901346566E-5</v>
      </c>
      <c r="B130" s="29">
        <f>0.0000993650849745 * SIN(C124) * ( e*SIN(e-A124) - SIN(A26-A124) )</f>
        <v>-2.7578726526219155E-6</v>
      </c>
      <c r="N130" s="35">
        <v>4.2361999999999998E-7</v>
      </c>
      <c r="O130" s="35">
        <v>1.9007007095499999</v>
      </c>
      <c r="P130" s="35">
        <v>430.53034413910001</v>
      </c>
      <c r="Q130" s="29">
        <f t="shared" si="152"/>
        <v>-3.6519175772898808E-7</v>
      </c>
      <c r="R130" s="29">
        <f t="shared" si="153"/>
        <v>-3.6517774629030219E-7</v>
      </c>
      <c r="S130" s="29">
        <f t="shared" si="154"/>
        <v>-3.6517774633895921E-7</v>
      </c>
      <c r="T130" s="29">
        <f t="shared" si="155"/>
        <v>-3.6517774633895921E-7</v>
      </c>
      <c r="V130" s="35">
        <v>9.0110000000000004E-8</v>
      </c>
      <c r="W130" s="35">
        <v>4.9491962690999998</v>
      </c>
      <c r="X130" s="35">
        <v>208.633228992</v>
      </c>
      <c r="Y130" s="29">
        <f t="shared" si="156"/>
        <v>-4.1915437232942311E-8</v>
      </c>
      <c r="Z130" s="29">
        <f t="shared" si="157"/>
        <v>-4.1912914497678978E-8</v>
      </c>
      <c r="AA130" s="29">
        <f t="shared" si="158"/>
        <v>-4.1912914506439198E-8</v>
      </c>
      <c r="AB130" s="29">
        <f t="shared" si="159"/>
        <v>-4.1912914506439198E-8</v>
      </c>
      <c r="AD130" s="35">
        <v>1.159E-8</v>
      </c>
      <c r="AE130" s="35">
        <v>0.71823181781000001</v>
      </c>
      <c r="AF130" s="35">
        <v>508.35032409220003</v>
      </c>
      <c r="AG130" s="29">
        <f t="shared" si="160"/>
        <v>-1.0436316195303644E-8</v>
      </c>
      <c r="AH130" s="29">
        <f t="shared" si="161"/>
        <v>-1.0435927715148713E-8</v>
      </c>
      <c r="AI130" s="29">
        <f t="shared" si="162"/>
        <v>-1.0435927716497808E-8</v>
      </c>
      <c r="AJ130" s="29">
        <f t="shared" si="163"/>
        <v>-1.0435927716497808E-8</v>
      </c>
      <c r="AL130" s="35">
        <v>2.3600000000000001E-9</v>
      </c>
      <c r="AM130" s="35">
        <v>4.6438869489899997</v>
      </c>
      <c r="AN130" s="35">
        <v>1905.4647649404001</v>
      </c>
      <c r="AO130" s="29">
        <f t="shared" si="164"/>
        <v>-1.2053949050231498E-9</v>
      </c>
      <c r="AP130" s="29">
        <f t="shared" si="165"/>
        <v>-1.2059808960518126E-9</v>
      </c>
      <c r="AQ130" s="29">
        <f t="shared" si="166"/>
        <v>-1.2059808940171533E-9</v>
      </c>
      <c r="AR130" s="29">
        <f t="shared" si="167"/>
        <v>-1.2059808940171533E-9</v>
      </c>
      <c r="AT130" s="35"/>
      <c r="AU130" s="35"/>
      <c r="AV130" s="35"/>
      <c r="BB130" s="35"/>
      <c r="BC130" s="35"/>
      <c r="BD130" s="35"/>
      <c r="BJ130" s="35">
        <v>2.9650000000000001E-8</v>
      </c>
      <c r="BK130" s="35">
        <v>3.4011702493199998</v>
      </c>
      <c r="BL130" s="35">
        <v>650.9429865779</v>
      </c>
      <c r="BM130" s="29">
        <f t="shared" si="168"/>
        <v>4.8247075355018594E-9</v>
      </c>
      <c r="BN130" s="29">
        <f t="shared" si="169"/>
        <v>4.8275941823795441E-9</v>
      </c>
      <c r="BO130" s="29">
        <f t="shared" si="170"/>
        <v>4.8275941723558439E-9</v>
      </c>
      <c r="BP130" s="29">
        <f t="shared" si="171"/>
        <v>4.8275941723558439E-9</v>
      </c>
      <c r="BR130" s="35">
        <v>8.3799999999999996E-9</v>
      </c>
      <c r="BS130" s="35">
        <v>4.6803504614299998</v>
      </c>
      <c r="BT130" s="35">
        <v>288.08069400530002</v>
      </c>
      <c r="BU130" s="29">
        <f t="shared" si="172"/>
        <v>-8.3620571411462126E-9</v>
      </c>
      <c r="BV130" s="29">
        <f t="shared" si="173"/>
        <v>-8.3620331988502981E-9</v>
      </c>
      <c r="BW130" s="29">
        <f t="shared" si="174"/>
        <v>-8.3620331989334644E-9</v>
      </c>
      <c r="BX130" s="29">
        <f t="shared" si="175"/>
        <v>-8.3620331989334644E-9</v>
      </c>
      <c r="BZ130" s="35"/>
      <c r="CA130" s="35"/>
      <c r="CB130" s="35"/>
      <c r="CH130" s="35"/>
      <c r="CI130" s="35"/>
      <c r="CJ130" s="35"/>
      <c r="CP130" s="35"/>
      <c r="CQ130" s="35"/>
      <c r="CR130" s="35"/>
      <c r="CX130" s="35"/>
      <c r="CY130" s="35"/>
      <c r="CZ130" s="35"/>
      <c r="DF130" s="35">
        <v>1.45727E-6</v>
      </c>
      <c r="DG130" s="35">
        <v>1.56565192483</v>
      </c>
      <c r="DH130" s="35">
        <v>831.85574074960005</v>
      </c>
      <c r="DI130" s="29">
        <f t="shared" si="176"/>
        <v>-1.1763133426873541E-6</v>
      </c>
      <c r="DJ130" s="29">
        <f t="shared" si="177"/>
        <v>-1.176204866249085E-6</v>
      </c>
      <c r="DK130" s="29">
        <f t="shared" si="178"/>
        <v>-1.1762048666257974E-6</v>
      </c>
      <c r="DL130" s="29">
        <f t="shared" si="179"/>
        <v>-1.1762048666257974E-6</v>
      </c>
      <c r="DN130" s="35">
        <v>2.3218999999999999E-7</v>
      </c>
      <c r="DO130" s="35">
        <v>5.0799562935399996</v>
      </c>
      <c r="DP130" s="35">
        <v>479.28838891549998</v>
      </c>
      <c r="DQ130" s="29">
        <f t="shared" si="180"/>
        <v>2.2194699016612239E-7</v>
      </c>
      <c r="DR130" s="29">
        <f t="shared" si="181"/>
        <v>2.2195194477708286E-7</v>
      </c>
      <c r="DS130" s="29">
        <f t="shared" si="182"/>
        <v>2.2195194475988018E-7</v>
      </c>
      <c r="DT130" s="29">
        <f t="shared" si="183"/>
        <v>2.2195194475988018E-7</v>
      </c>
      <c r="DV130" s="35">
        <v>4.8109999999999999E-8</v>
      </c>
      <c r="DW130" s="35">
        <v>5.7838827049599999</v>
      </c>
      <c r="DX130" s="35">
        <v>184.84490743480001</v>
      </c>
      <c r="DY130" s="29">
        <f t="shared" si="184"/>
        <v>-3.8627188419482697E-8</v>
      </c>
      <c r="DZ130" s="29">
        <f t="shared" si="185"/>
        <v>-3.8626384812547828E-8</v>
      </c>
      <c r="EA130" s="29">
        <f t="shared" si="186"/>
        <v>-3.8626384815338398E-8</v>
      </c>
      <c r="EB130" s="29">
        <f t="shared" si="187"/>
        <v>-3.8626384815338398E-8</v>
      </c>
      <c r="ED130" s="35">
        <v>1.116E-8</v>
      </c>
      <c r="EE130" s="35">
        <v>3.7803904905599999</v>
      </c>
      <c r="EF130" s="35">
        <v>1375.7737998458001</v>
      </c>
      <c r="EG130" s="29">
        <f t="shared" si="188"/>
        <v>6.0970121590948273E-9</v>
      </c>
      <c r="EH130" s="29">
        <f t="shared" si="189"/>
        <v>6.0989613774701005E-9</v>
      </c>
      <c r="EI130" s="29">
        <f t="shared" si="190"/>
        <v>6.0989613707019789E-9</v>
      </c>
      <c r="EJ130" s="29">
        <f t="shared" si="191"/>
        <v>6.0989613707019789E-9</v>
      </c>
      <c r="EL130" s="35"/>
      <c r="EM130" s="35"/>
      <c r="EN130" s="35"/>
      <c r="ET130" s="35"/>
      <c r="EU130" s="35"/>
      <c r="EV130" s="35"/>
    </row>
    <row r="131" spans="1:152" s="29" customFormat="1" ht="13.5" x14ac:dyDescent="0.3">
      <c r="N131" s="35">
        <v>3.9722000000000001E-7</v>
      </c>
      <c r="O131" s="35">
        <v>1.6325941991299999</v>
      </c>
      <c r="P131" s="35">
        <v>1066.49547719</v>
      </c>
      <c r="Q131" s="29">
        <f t="shared" si="152"/>
        <v>3.95034573304869E-7</v>
      </c>
      <c r="R131" s="29">
        <f t="shared" si="153"/>
        <v>3.9504129506284525E-7</v>
      </c>
      <c r="S131" s="29">
        <f t="shared" si="154"/>
        <v>3.9504129503952214E-7</v>
      </c>
      <c r="T131" s="29">
        <f t="shared" si="155"/>
        <v>3.9504129503952214E-7</v>
      </c>
      <c r="V131" s="35">
        <v>8.9799999999999997E-8</v>
      </c>
      <c r="W131" s="35">
        <v>8.1381737189999998E-2</v>
      </c>
      <c r="X131" s="35">
        <v>288.08069400530002</v>
      </c>
      <c r="Y131" s="29">
        <f t="shared" si="156"/>
        <v>4.305986783242869E-9</v>
      </c>
      <c r="Z131" s="29">
        <f t="shared" si="157"/>
        <v>4.3020698348606387E-9</v>
      </c>
      <c r="AA131" s="29">
        <f t="shared" si="158"/>
        <v>4.3020698484620787E-9</v>
      </c>
      <c r="AB131" s="29">
        <f t="shared" si="159"/>
        <v>4.3020698484620787E-9</v>
      </c>
      <c r="AD131" s="35">
        <v>1.014E-8</v>
      </c>
      <c r="AE131" s="35">
        <v>2.4075905474099999</v>
      </c>
      <c r="AF131" s="35">
        <v>703.63318461740005</v>
      </c>
      <c r="AG131" s="29">
        <f t="shared" si="160"/>
        <v>3.0085829037394491E-9</v>
      </c>
      <c r="AH131" s="29">
        <f t="shared" si="161"/>
        <v>3.0096157204836196E-9</v>
      </c>
      <c r="AI131" s="29">
        <f t="shared" si="162"/>
        <v>3.0096157168972296E-9</v>
      </c>
      <c r="AJ131" s="29">
        <f t="shared" si="163"/>
        <v>3.0096157168972296E-9</v>
      </c>
      <c r="AL131" s="35">
        <v>1.99E-9</v>
      </c>
      <c r="AM131" s="35">
        <v>1.5499161966899999</v>
      </c>
      <c r="AN131" s="35">
        <v>1471.7530270636</v>
      </c>
      <c r="AO131" s="29">
        <f t="shared" si="164"/>
        <v>1.8882047908444507E-9</v>
      </c>
      <c r="AP131" s="29">
        <f t="shared" si="165"/>
        <v>1.8883449189091147E-9</v>
      </c>
      <c r="AQ131" s="29">
        <f t="shared" si="166"/>
        <v>1.8883449184226895E-9</v>
      </c>
      <c r="AR131" s="29">
        <f t="shared" si="167"/>
        <v>1.8883449184226895E-9</v>
      </c>
      <c r="AT131" s="35"/>
      <c r="AU131" s="35"/>
      <c r="AV131" s="35"/>
      <c r="BB131" s="35"/>
      <c r="BC131" s="35"/>
      <c r="BD131" s="35"/>
      <c r="BJ131" s="35">
        <v>3.9489999999999998E-8</v>
      </c>
      <c r="BK131" s="35">
        <v>4.1972891245000001</v>
      </c>
      <c r="BL131" s="35">
        <v>209.10630974399999</v>
      </c>
      <c r="BM131" s="29">
        <f t="shared" si="168"/>
        <v>1.0167745551438773E-8</v>
      </c>
      <c r="BN131" s="29">
        <f t="shared" si="169"/>
        <v>1.0168955074748238E-8</v>
      </c>
      <c r="BO131" s="29">
        <f t="shared" si="170"/>
        <v>1.0168955070548253E-8</v>
      </c>
      <c r="BP131" s="29">
        <f t="shared" si="171"/>
        <v>1.0168955070548253E-8</v>
      </c>
      <c r="BR131" s="35">
        <v>6.7400000000000003E-9</v>
      </c>
      <c r="BS131" s="35">
        <v>5.6396196399500003</v>
      </c>
      <c r="BT131" s="35">
        <v>867.42347575359997</v>
      </c>
      <c r="BU131" s="29">
        <f t="shared" si="172"/>
        <v>4.3013295987606948E-9</v>
      </c>
      <c r="BV131" s="29">
        <f t="shared" si="173"/>
        <v>4.3020118612632584E-9</v>
      </c>
      <c r="BW131" s="29">
        <f t="shared" si="174"/>
        <v>4.3020118588942644E-9</v>
      </c>
      <c r="BX131" s="29">
        <f t="shared" si="175"/>
        <v>4.3020118588942644E-9</v>
      </c>
      <c r="BZ131" s="35"/>
      <c r="CA131" s="35"/>
      <c r="CB131" s="35"/>
      <c r="CH131" s="35"/>
      <c r="CI131" s="35"/>
      <c r="CJ131" s="35"/>
      <c r="CP131" s="35"/>
      <c r="CQ131" s="35"/>
      <c r="CR131" s="35"/>
      <c r="CX131" s="35"/>
      <c r="CY131" s="35"/>
      <c r="CZ131" s="35"/>
      <c r="DF131" s="35">
        <v>1.7686399999999999E-6</v>
      </c>
      <c r="DG131" s="35">
        <v>2.3032375298700001</v>
      </c>
      <c r="DH131" s="35">
        <v>9999.9864507729999</v>
      </c>
      <c r="DI131" s="29">
        <f t="shared" si="176"/>
        <v>3.7153215719804888E-7</v>
      </c>
      <c r="DJ131" s="29">
        <f t="shared" si="177"/>
        <v>3.7415290117143612E-7</v>
      </c>
      <c r="DK131" s="29">
        <f t="shared" si="178"/>
        <v>3.7415289207249465E-7</v>
      </c>
      <c r="DL131" s="29">
        <f t="shared" si="179"/>
        <v>3.7415289207249465E-7</v>
      </c>
      <c r="DN131" s="35">
        <v>2.4362000000000001E-7</v>
      </c>
      <c r="DO131" s="35">
        <v>3.1064345553299999</v>
      </c>
      <c r="DP131" s="35">
        <v>212.33588759150001</v>
      </c>
      <c r="DQ131" s="29">
        <f t="shared" si="180"/>
        <v>2.3466431632480701E-7</v>
      </c>
      <c r="DR131" s="29">
        <f t="shared" si="181"/>
        <v>2.3466642275729106E-7</v>
      </c>
      <c r="DS131" s="29">
        <f t="shared" si="182"/>
        <v>2.3466642274997701E-7</v>
      </c>
      <c r="DT131" s="29">
        <f t="shared" si="183"/>
        <v>2.3466642274997701E-7</v>
      </c>
      <c r="DV131" s="35">
        <v>4.7750000000000001E-8</v>
      </c>
      <c r="DW131" s="35">
        <v>0.76197795754999997</v>
      </c>
      <c r="DX131" s="35">
        <v>333.65734504400001</v>
      </c>
      <c r="DY131" s="29">
        <f t="shared" si="184"/>
        <v>4.7501918673474716E-8</v>
      </c>
      <c r="DZ131" s="29">
        <f t="shared" si="185"/>
        <v>4.7501672750749652E-8</v>
      </c>
      <c r="EA131" s="29">
        <f t="shared" si="186"/>
        <v>4.7501672751603825E-8</v>
      </c>
      <c r="EB131" s="29">
        <f t="shared" si="187"/>
        <v>4.7501672751603825E-8</v>
      </c>
      <c r="ED131" s="35">
        <v>9.6899999999999994E-9</v>
      </c>
      <c r="EE131" s="35">
        <v>5.9075227348099997</v>
      </c>
      <c r="EF131" s="35">
        <v>265.98929347749998</v>
      </c>
      <c r="EG131" s="29">
        <f t="shared" si="188"/>
        <v>-6.7307963154680603E-9</v>
      </c>
      <c r="EH131" s="29">
        <f t="shared" si="189"/>
        <v>-6.7310773741457055E-9</v>
      </c>
      <c r="EI131" s="29">
        <f t="shared" si="190"/>
        <v>-6.7310773731697647E-9</v>
      </c>
      <c r="EJ131" s="29">
        <f t="shared" si="191"/>
        <v>-6.7310773731697647E-9</v>
      </c>
      <c r="EL131" s="35"/>
      <c r="EM131" s="35"/>
      <c r="EN131" s="35"/>
      <c r="ET131" s="35"/>
      <c r="EU131" s="35"/>
      <c r="EV131" s="35"/>
    </row>
    <row r="132" spans="1:152" s="29" customFormat="1" ht="13.5" x14ac:dyDescent="0.3">
      <c r="A132" s="29" t="s">
        <v>80</v>
      </c>
      <c r="C132" s="29" t="s">
        <v>82</v>
      </c>
      <c r="N132" s="35">
        <v>3.6344999999999999E-7</v>
      </c>
      <c r="O132" s="35">
        <v>0.84756992711000001</v>
      </c>
      <c r="P132" s="35">
        <v>213.34727954780001</v>
      </c>
      <c r="Q132" s="29">
        <f t="shared" si="152"/>
        <v>-1.4141854897573445E-7</v>
      </c>
      <c r="R132" s="29">
        <f t="shared" si="153"/>
        <v>-1.4142937670305927E-7</v>
      </c>
      <c r="S132" s="29">
        <f t="shared" si="154"/>
        <v>-1.4142937666546066E-7</v>
      </c>
      <c r="T132" s="29">
        <f t="shared" si="155"/>
        <v>-1.4142937666546066E-7</v>
      </c>
      <c r="V132" s="35">
        <v>6.4210000000000004E-8</v>
      </c>
      <c r="W132" s="35">
        <v>3.3290526465700001</v>
      </c>
      <c r="X132" s="35">
        <v>1361.5467058442</v>
      </c>
      <c r="Y132" s="29">
        <f t="shared" si="156"/>
        <v>6.1141291244573128E-8</v>
      </c>
      <c r="Z132" s="29">
        <f t="shared" si="157"/>
        <v>6.1145337858835876E-8</v>
      </c>
      <c r="AA132" s="29">
        <f t="shared" si="158"/>
        <v>6.1145337844788695E-8</v>
      </c>
      <c r="AB132" s="29">
        <f t="shared" si="159"/>
        <v>6.1145337844788695E-8</v>
      </c>
      <c r="AD132" s="35">
        <v>9.5599999999999992E-9</v>
      </c>
      <c r="AE132" s="35">
        <v>2.6625683155600002</v>
      </c>
      <c r="AF132" s="35">
        <v>134.58534360760001</v>
      </c>
      <c r="AG132" s="29">
        <f t="shared" si="160"/>
        <v>1.2971067526431451E-9</v>
      </c>
      <c r="AH132" s="29">
        <f t="shared" si="161"/>
        <v>1.2969135209943867E-9</v>
      </c>
      <c r="AI132" s="29">
        <f t="shared" si="162"/>
        <v>1.2969135216653836E-9</v>
      </c>
      <c r="AJ132" s="29">
        <f t="shared" si="163"/>
        <v>1.2969135216653836E-9</v>
      </c>
      <c r="AL132" s="35">
        <v>1.99E-9</v>
      </c>
      <c r="AM132" s="35">
        <v>0.70725247496999999</v>
      </c>
      <c r="AN132" s="35">
        <v>2420.9286360333999</v>
      </c>
      <c r="AO132" s="29">
        <f t="shared" si="164"/>
        <v>-1.3677971653975025E-9</v>
      </c>
      <c r="AP132" s="29">
        <f t="shared" si="165"/>
        <v>-1.3672666385554989E-9</v>
      </c>
      <c r="AQ132" s="29">
        <f t="shared" si="166"/>
        <v>-1.3672666403980564E-9</v>
      </c>
      <c r="AR132" s="29">
        <f t="shared" si="167"/>
        <v>-1.3672666403980564E-9</v>
      </c>
      <c r="AT132" s="35"/>
      <c r="AU132" s="35"/>
      <c r="AV132" s="35"/>
      <c r="BB132" s="35"/>
      <c r="BC132" s="35"/>
      <c r="BD132" s="35"/>
      <c r="BJ132" s="35">
        <v>2.8530000000000001E-8</v>
      </c>
      <c r="BK132" s="35">
        <v>4.8107745352300002</v>
      </c>
      <c r="BL132" s="35">
        <v>231.45834270270001</v>
      </c>
      <c r="BM132" s="29">
        <f t="shared" si="168"/>
        <v>-1.872877539383623E-8</v>
      </c>
      <c r="BN132" s="29">
        <f t="shared" si="169"/>
        <v>-1.872802027095202E-8</v>
      </c>
      <c r="BO132" s="29">
        <f t="shared" si="170"/>
        <v>-1.8728020273574189E-8</v>
      </c>
      <c r="BP132" s="29">
        <f t="shared" si="171"/>
        <v>-1.8728020273574189E-8</v>
      </c>
      <c r="BR132" s="35">
        <v>6.9500000000000002E-9</v>
      </c>
      <c r="BS132" s="35">
        <v>1.32062509205</v>
      </c>
      <c r="BT132" s="35">
        <v>1169.5882514085999</v>
      </c>
      <c r="BU132" s="29">
        <f t="shared" si="172"/>
        <v>7.1733037089227139E-10</v>
      </c>
      <c r="BV132" s="29">
        <f t="shared" si="173"/>
        <v>7.1855596002678064E-10</v>
      </c>
      <c r="BW132" s="29">
        <f t="shared" si="174"/>
        <v>7.1855595577099398E-10</v>
      </c>
      <c r="BX132" s="29">
        <f t="shared" si="175"/>
        <v>7.1855595577099398E-10</v>
      </c>
      <c r="BZ132" s="35"/>
      <c r="CA132" s="35"/>
      <c r="CB132" s="35"/>
      <c r="CH132" s="35"/>
      <c r="CI132" s="35"/>
      <c r="CJ132" s="35"/>
      <c r="CP132" s="35"/>
      <c r="CQ132" s="35"/>
      <c r="CR132" s="35"/>
      <c r="CX132" s="35"/>
      <c r="CY132" s="35"/>
      <c r="CZ132" s="35"/>
      <c r="DF132" s="35">
        <v>1.2887700000000001E-6</v>
      </c>
      <c r="DG132" s="35">
        <v>2.5533864410699998</v>
      </c>
      <c r="DH132" s="35">
        <v>414.06801790380001</v>
      </c>
      <c r="DI132" s="29">
        <f t="shared" si="176"/>
        <v>-1.2750320169170984E-6</v>
      </c>
      <c r="DJ132" s="29">
        <f t="shared" si="177"/>
        <v>-1.2750202347611635E-6</v>
      </c>
      <c r="DK132" s="29">
        <f t="shared" si="178"/>
        <v>-1.2750202348020851E-6</v>
      </c>
      <c r="DL132" s="29">
        <f t="shared" si="179"/>
        <v>-1.2750202348020851E-6</v>
      </c>
      <c r="DN132" s="35">
        <v>2.1951000000000001E-7</v>
      </c>
      <c r="DO132" s="35">
        <v>6.06688237952</v>
      </c>
      <c r="DP132" s="35">
        <v>85.827298831199997</v>
      </c>
      <c r="DQ132" s="29">
        <f t="shared" si="180"/>
        <v>8.4084392720508069E-8</v>
      </c>
      <c r="DR132" s="29">
        <f t="shared" si="181"/>
        <v>8.4087030741834334E-8</v>
      </c>
      <c r="DS132" s="29">
        <f t="shared" si="182"/>
        <v>8.4087030732673937E-8</v>
      </c>
      <c r="DT132" s="29">
        <f t="shared" si="183"/>
        <v>8.4087030732673937E-8</v>
      </c>
      <c r="DV132" s="35">
        <v>4.5139999999999999E-8</v>
      </c>
      <c r="DW132" s="35">
        <v>0.95293919611</v>
      </c>
      <c r="DX132" s="35">
        <v>343.21857259960001</v>
      </c>
      <c r="DY132" s="29">
        <f t="shared" si="184"/>
        <v>4.3799935870160187E-8</v>
      </c>
      <c r="DZ132" s="29">
        <f t="shared" si="185"/>
        <v>4.3800503798329122E-8</v>
      </c>
      <c r="EA132" s="29">
        <f t="shared" si="186"/>
        <v>4.3800503796357229E-8</v>
      </c>
      <c r="EB132" s="29">
        <f t="shared" si="187"/>
        <v>4.3800503796357229E-8</v>
      </c>
      <c r="ED132" s="35">
        <v>1.2299999999999999E-8</v>
      </c>
      <c r="EE132" s="35">
        <v>1.4132596206900001</v>
      </c>
      <c r="EF132" s="35">
        <v>2634.2277314714001</v>
      </c>
      <c r="EG132" s="29">
        <f t="shared" si="188"/>
        <v>1.2014670409168572E-8</v>
      </c>
      <c r="EH132" s="29">
        <f t="shared" si="189"/>
        <v>1.2015721213770321E-8</v>
      </c>
      <c r="EI132" s="29">
        <f t="shared" si="190"/>
        <v>1.2015721210124767E-8</v>
      </c>
      <c r="EJ132" s="29">
        <f t="shared" si="191"/>
        <v>1.2015721210124767E-8</v>
      </c>
      <c r="EL132" s="35"/>
      <c r="EM132" s="35"/>
      <c r="EN132" s="35"/>
      <c r="ET132" s="35"/>
      <c r="EU132" s="35"/>
      <c r="EV132" s="35"/>
    </row>
    <row r="133" spans="1:152" s="29" customFormat="1" ht="13.5" x14ac:dyDescent="0.3">
      <c r="A133" s="29">
        <f>A124+A130+Δ_Psi</f>
        <v>-1.8083513905191742</v>
      </c>
      <c r="B133" s="29">
        <f>DEGREES(A133)</f>
        <v>-103.61090255336244</v>
      </c>
      <c r="C133" s="29">
        <f>C124+B130</f>
        <v>3.0737411537801802E-2</v>
      </c>
      <c r="D133" s="29">
        <f>DEGREES(C133)</f>
        <v>1.7611239542727648</v>
      </c>
      <c r="N133" s="35">
        <v>3.5468E-7</v>
      </c>
      <c r="O133" s="35">
        <v>4.1860377292499997</v>
      </c>
      <c r="P133" s="35">
        <v>215.7467759928</v>
      </c>
      <c r="Q133" s="29">
        <f t="shared" si="152"/>
        <v>5.7839708227563402E-8</v>
      </c>
      <c r="R133" s="29">
        <f t="shared" si="153"/>
        <v>5.7851152381127003E-8</v>
      </c>
      <c r="S133" s="29">
        <f t="shared" si="154"/>
        <v>5.7851152341387744E-8</v>
      </c>
      <c r="T133" s="29">
        <f t="shared" si="155"/>
        <v>5.7851152341387744E-8</v>
      </c>
      <c r="V133" s="35">
        <v>6.4889999999999994E-8</v>
      </c>
      <c r="W133" s="35">
        <v>2.8938958759800002</v>
      </c>
      <c r="X133" s="35">
        <v>114.1384744825</v>
      </c>
      <c r="Y133" s="29">
        <f t="shared" si="156"/>
        <v>2.2922201824457685E-9</v>
      </c>
      <c r="Z133" s="29">
        <f t="shared" si="157"/>
        <v>2.2910981753647485E-9</v>
      </c>
      <c r="AA133" s="29">
        <f t="shared" si="158"/>
        <v>2.2910981792609049E-9</v>
      </c>
      <c r="AB133" s="29">
        <f t="shared" si="159"/>
        <v>2.2910981792609049E-9</v>
      </c>
      <c r="AD133" s="35">
        <v>1.11E-8</v>
      </c>
      <c r="AE133" s="35">
        <v>1.19713920197</v>
      </c>
      <c r="AF133" s="35">
        <v>618.55664531160005</v>
      </c>
      <c r="AG133" s="29">
        <f t="shared" si="160"/>
        <v>2.7257148722712089E-9</v>
      </c>
      <c r="AH133" s="29">
        <f t="shared" si="161"/>
        <v>2.7247059468514695E-9</v>
      </c>
      <c r="AI133" s="29">
        <f t="shared" si="162"/>
        <v>2.7247059503549661E-9</v>
      </c>
      <c r="AJ133" s="29">
        <f t="shared" si="163"/>
        <v>2.7247059503549661E-9</v>
      </c>
      <c r="AL133" s="35">
        <v>1.62E-9</v>
      </c>
      <c r="AM133" s="35">
        <v>2.5148834502000001</v>
      </c>
      <c r="AN133" s="35">
        <v>430.53034413910001</v>
      </c>
      <c r="AO133" s="29">
        <f t="shared" si="164"/>
        <v>-1.614458741214065E-9</v>
      </c>
      <c r="AP133" s="29">
        <f t="shared" si="165"/>
        <v>-1.6144674748406438E-9</v>
      </c>
      <c r="AQ133" s="29">
        <f t="shared" si="166"/>
        <v>-1.6144674748103284E-9</v>
      </c>
      <c r="AR133" s="29">
        <f t="shared" si="167"/>
        <v>-1.6144674748103284E-9</v>
      </c>
      <c r="AT133" s="35"/>
      <c r="AU133" s="35"/>
      <c r="AV133" s="35"/>
      <c r="BB133" s="35"/>
      <c r="BC133" s="35"/>
      <c r="BD133" s="35"/>
      <c r="BJ133" s="35">
        <v>2.826E-8</v>
      </c>
      <c r="BK133" s="35">
        <v>0.86682282341000005</v>
      </c>
      <c r="BL133" s="35">
        <v>217.96496188399999</v>
      </c>
      <c r="BM133" s="29">
        <f t="shared" si="168"/>
        <v>-8.4971219845421673E-9</v>
      </c>
      <c r="BN133" s="29">
        <f t="shared" si="169"/>
        <v>-8.4980124909091065E-9</v>
      </c>
      <c r="BO133" s="29">
        <f t="shared" si="170"/>
        <v>-8.4980124878168655E-9</v>
      </c>
      <c r="BP133" s="29">
        <f t="shared" si="171"/>
        <v>-8.4980124878168655E-9</v>
      </c>
      <c r="BR133" s="35">
        <v>8.4100000000000005E-9</v>
      </c>
      <c r="BS133" s="35">
        <v>2.4699522083800001</v>
      </c>
      <c r="BT133" s="35">
        <v>1375.7737998458001</v>
      </c>
      <c r="BU133" s="29">
        <f t="shared" si="172"/>
        <v>7.9893569516939105E-9</v>
      </c>
      <c r="BV133" s="29">
        <f t="shared" si="173"/>
        <v>7.9888090384605318E-9</v>
      </c>
      <c r="BW133" s="29">
        <f t="shared" si="174"/>
        <v>7.988809040363742E-9</v>
      </c>
      <c r="BX133" s="29">
        <f t="shared" si="175"/>
        <v>7.988809040363742E-9</v>
      </c>
      <c r="BZ133" s="35"/>
      <c r="CA133" s="35"/>
      <c r="CB133" s="35"/>
      <c r="CH133" s="35"/>
      <c r="CI133" s="35"/>
      <c r="CJ133" s="35"/>
      <c r="CP133" s="35"/>
      <c r="CQ133" s="35"/>
      <c r="CR133" s="35"/>
      <c r="CX133" s="35"/>
      <c r="CY133" s="35"/>
      <c r="CZ133" s="35"/>
      <c r="DF133" s="35">
        <v>1.20093E-6</v>
      </c>
      <c r="DG133" s="35">
        <v>4.329750542E-2</v>
      </c>
      <c r="DH133" s="35">
        <v>1361.5467058442</v>
      </c>
      <c r="DI133" s="29">
        <f t="shared" si="176"/>
        <v>-1.1843722821701982E-6</v>
      </c>
      <c r="DJ133" s="29">
        <f t="shared" si="177"/>
        <v>-1.1844132736954092E-6</v>
      </c>
      <c r="DK133" s="29">
        <f t="shared" si="178"/>
        <v>-1.1844132735531547E-6</v>
      </c>
      <c r="DL133" s="29">
        <f t="shared" si="179"/>
        <v>-1.1844132735531547E-6</v>
      </c>
      <c r="DN133" s="35">
        <v>2.2046E-7</v>
      </c>
      <c r="DO133" s="35">
        <v>3.8986366550599998</v>
      </c>
      <c r="DP133" s="35">
        <v>563.6312150384</v>
      </c>
      <c r="DQ133" s="29">
        <f t="shared" si="180"/>
        <v>1.9485988787764644E-7</v>
      </c>
      <c r="DR133" s="29">
        <f t="shared" si="181"/>
        <v>1.9486869692679177E-7</v>
      </c>
      <c r="DS133" s="29">
        <f t="shared" si="182"/>
        <v>1.9486869689620523E-7</v>
      </c>
      <c r="DT133" s="29">
        <f t="shared" si="183"/>
        <v>1.9486869689620523E-7</v>
      </c>
      <c r="DV133" s="35">
        <v>4.5249999999999998E-8</v>
      </c>
      <c r="DW133" s="35">
        <v>2.6882774507199998</v>
      </c>
      <c r="DX133" s="35">
        <v>9992.8729037722005</v>
      </c>
      <c r="DY133" s="29">
        <f t="shared" si="184"/>
        <v>-2.6166761828077062E-9</v>
      </c>
      <c r="DZ133" s="29">
        <f t="shared" si="185"/>
        <v>-2.5482444964266547E-9</v>
      </c>
      <c r="EA133" s="29">
        <f t="shared" si="186"/>
        <v>-2.5482447340641998E-9</v>
      </c>
      <c r="EB133" s="29">
        <f t="shared" si="187"/>
        <v>-2.5482447340641998E-9</v>
      </c>
      <c r="ED133" s="35">
        <v>1.07E-8</v>
      </c>
      <c r="EE133" s="35">
        <v>4.8033449387399996</v>
      </c>
      <c r="EF133" s="35">
        <v>1987.2168981566001</v>
      </c>
      <c r="EG133" s="29">
        <f t="shared" si="188"/>
        <v>8.7109983626215466E-9</v>
      </c>
      <c r="EH133" s="29">
        <f t="shared" si="189"/>
        <v>8.7091262359734009E-9</v>
      </c>
      <c r="EI133" s="29">
        <f t="shared" si="190"/>
        <v>8.7091262424756592E-9</v>
      </c>
      <c r="EJ133" s="29">
        <f t="shared" si="191"/>
        <v>8.7091262424756592E-9</v>
      </c>
      <c r="EL133" s="35"/>
      <c r="EM133" s="35"/>
      <c r="EN133" s="35"/>
      <c r="ET133" s="35"/>
      <c r="EU133" s="35"/>
      <c r="EV133" s="35"/>
    </row>
    <row r="134" spans="1:152" s="29" customFormat="1" ht="13.5" x14ac:dyDescent="0.3">
      <c r="B134" s="29">
        <f xml:space="preserve"> B133 - INT( B133 / 360 ) * 360</f>
        <v>256.38909744663755</v>
      </c>
      <c r="N134" s="35">
        <v>3.6343999999999998E-7</v>
      </c>
      <c r="O134" s="35">
        <v>3.9329573031499998</v>
      </c>
      <c r="P134" s="35">
        <v>213.2509113282</v>
      </c>
      <c r="Q134" s="29">
        <f t="shared" si="152"/>
        <v>1.6050949882927655E-7</v>
      </c>
      <c r="R134" s="29">
        <f t="shared" si="153"/>
        <v>1.6052003936244642E-7</v>
      </c>
      <c r="S134" s="29">
        <f t="shared" si="154"/>
        <v>1.605200393258451E-7</v>
      </c>
      <c r="T134" s="29">
        <f t="shared" si="155"/>
        <v>1.605200393258451E-7</v>
      </c>
      <c r="V134" s="35">
        <v>6.2439999999999995E-8</v>
      </c>
      <c r="W134" s="35">
        <v>0.54973852781999999</v>
      </c>
      <c r="X134" s="35">
        <v>65.220371011699996</v>
      </c>
      <c r="Y134" s="29">
        <f t="shared" si="156"/>
        <v>-2.3874134525023971E-9</v>
      </c>
      <c r="Z134" s="29">
        <f t="shared" si="157"/>
        <v>-2.3867965943435283E-9</v>
      </c>
      <c r="AA134" s="29">
        <f t="shared" si="158"/>
        <v>-2.3867965964855464E-9</v>
      </c>
      <c r="AB134" s="29">
        <f t="shared" si="159"/>
        <v>-2.3867965964855464E-9</v>
      </c>
      <c r="AD134" s="35">
        <v>9.4500000000000002E-9</v>
      </c>
      <c r="AE134" s="35">
        <v>4.6815545697700003</v>
      </c>
      <c r="AF134" s="35">
        <v>362.86229257259998</v>
      </c>
      <c r="AG134" s="29">
        <f t="shared" si="160"/>
        <v>-3.857204350584973E-9</v>
      </c>
      <c r="AH134" s="29">
        <f t="shared" si="161"/>
        <v>-3.8576788668993255E-9</v>
      </c>
      <c r="AI134" s="29">
        <f t="shared" si="162"/>
        <v>-3.8576788652516073E-9</v>
      </c>
      <c r="AJ134" s="29">
        <f t="shared" si="163"/>
        <v>-3.8576788652516073E-9</v>
      </c>
      <c r="AL134" s="35">
        <v>1.6000000000000001E-9</v>
      </c>
      <c r="AM134" s="35">
        <v>1.23508694599</v>
      </c>
      <c r="AN134" s="35">
        <v>1596.1864422845999</v>
      </c>
      <c r="AO134" s="29">
        <f t="shared" si="164"/>
        <v>-7.0549951369787576E-10</v>
      </c>
      <c r="AP134" s="29">
        <f t="shared" si="165"/>
        <v>-7.0515202635296289E-10</v>
      </c>
      <c r="AQ134" s="29">
        <f t="shared" si="166"/>
        <v>-7.0515202755967806E-10</v>
      </c>
      <c r="AR134" s="29">
        <f t="shared" si="167"/>
        <v>-7.0515202755967806E-10</v>
      </c>
      <c r="AT134" s="35"/>
      <c r="AU134" s="35"/>
      <c r="AV134" s="35"/>
      <c r="BB134" s="35"/>
      <c r="BC134" s="35"/>
      <c r="BD134" s="35"/>
      <c r="BJ134" s="35">
        <v>2.9700000000000001E-8</v>
      </c>
      <c r="BK134" s="35">
        <v>5.7516213430100001</v>
      </c>
      <c r="BL134" s="35">
        <v>160.60889739850001</v>
      </c>
      <c r="BM134" s="29">
        <f t="shared" si="168"/>
        <v>-1.4401109088466342E-8</v>
      </c>
      <c r="BN134" s="29">
        <f t="shared" si="169"/>
        <v>-1.4400476699882009E-8</v>
      </c>
      <c r="BO134" s="29">
        <f t="shared" si="170"/>
        <v>-1.440047670207797E-8</v>
      </c>
      <c r="BP134" s="29">
        <f t="shared" si="171"/>
        <v>-1.440047670207797E-8</v>
      </c>
      <c r="BR134" s="35">
        <v>6.3300000000000003E-9</v>
      </c>
      <c r="BS134" s="35">
        <v>3.4614514324100001</v>
      </c>
      <c r="BT134" s="35">
        <v>18.159247264699999</v>
      </c>
      <c r="BU134" s="29">
        <f t="shared" si="172"/>
        <v>-5.1709085340144371E-9</v>
      </c>
      <c r="BV134" s="29">
        <f t="shared" si="173"/>
        <v>-5.1709185843065517E-9</v>
      </c>
      <c r="BW134" s="29">
        <f t="shared" si="174"/>
        <v>-5.1709185842716521E-9</v>
      </c>
      <c r="BX134" s="29">
        <f t="shared" si="175"/>
        <v>-5.1709185842716521E-9</v>
      </c>
      <c r="BZ134" s="35"/>
      <c r="CA134" s="35"/>
      <c r="CB134" s="35"/>
      <c r="CH134" s="35"/>
      <c r="CI134" s="35"/>
      <c r="CJ134" s="35"/>
      <c r="CP134" s="35"/>
      <c r="CQ134" s="35"/>
      <c r="CR134" s="35"/>
      <c r="CX134" s="35"/>
      <c r="CY134" s="35"/>
      <c r="CZ134" s="35"/>
      <c r="DF134" s="35">
        <v>1.43441E-6</v>
      </c>
      <c r="DG134" s="35">
        <v>0.9981735772</v>
      </c>
      <c r="DH134" s="35">
        <v>76.266071275599998</v>
      </c>
      <c r="DI134" s="29">
        <f t="shared" si="176"/>
        <v>-8.863374953564619E-7</v>
      </c>
      <c r="DJ134" s="29">
        <f t="shared" si="177"/>
        <v>-8.8632445699367518E-7</v>
      </c>
      <c r="DK134" s="29">
        <f t="shared" si="178"/>
        <v>-8.8632445703895058E-7</v>
      </c>
      <c r="DL134" s="29">
        <f t="shared" si="179"/>
        <v>-8.8632445703895058E-7</v>
      </c>
      <c r="DN134" s="35">
        <v>2.2595999999999999E-7</v>
      </c>
      <c r="DO134" s="35">
        <v>4.8672545722300002</v>
      </c>
      <c r="DP134" s="35">
        <v>295.05122865419997</v>
      </c>
      <c r="DQ134" s="29">
        <f t="shared" si="180"/>
        <v>-2.197668066161468E-7</v>
      </c>
      <c r="DR134" s="29">
        <f t="shared" si="181"/>
        <v>-2.197691562774233E-7</v>
      </c>
      <c r="DS134" s="29">
        <f t="shared" si="182"/>
        <v>-2.1976915626926489E-7</v>
      </c>
      <c r="DT134" s="29">
        <f t="shared" si="183"/>
        <v>-2.1976915626926489E-7</v>
      </c>
      <c r="DV134" s="35">
        <v>4.3779999999999999E-8</v>
      </c>
      <c r="DW134" s="35">
        <v>0.80241129895999996</v>
      </c>
      <c r="DX134" s="35">
        <v>222.86032299359999</v>
      </c>
      <c r="DY134" s="29">
        <f t="shared" si="184"/>
        <v>-1.2531725750698209E-8</v>
      </c>
      <c r="DZ134" s="29">
        <f t="shared" si="185"/>
        <v>-1.253314284829514E-8</v>
      </c>
      <c r="EA134" s="29">
        <f t="shared" si="186"/>
        <v>-1.2533142843374342E-8</v>
      </c>
      <c r="EB134" s="29">
        <f t="shared" si="187"/>
        <v>-1.2533142843374342E-8</v>
      </c>
      <c r="ED134" s="35">
        <v>9.46E-9</v>
      </c>
      <c r="EE134" s="35">
        <v>6.2596853593099997</v>
      </c>
      <c r="EF134" s="35">
        <v>2015.6710861598001</v>
      </c>
      <c r="EG134" s="29">
        <f t="shared" si="188"/>
        <v>2.5406332814133198E-9</v>
      </c>
      <c r="EH134" s="29">
        <f t="shared" si="189"/>
        <v>2.5434174349222228E-9</v>
      </c>
      <c r="EI134" s="29">
        <f t="shared" si="190"/>
        <v>2.5434174252547661E-9</v>
      </c>
      <c r="EJ134" s="29">
        <f t="shared" si="191"/>
        <v>2.5434174252547661E-9</v>
      </c>
      <c r="EL134" s="35"/>
      <c r="EM134" s="35"/>
      <c r="EN134" s="35"/>
      <c r="ET134" s="35"/>
      <c r="EU134" s="35"/>
      <c r="EV134" s="35"/>
    </row>
    <row r="135" spans="1:152" s="29" customFormat="1" ht="13.5" x14ac:dyDescent="0.3">
      <c r="N135" s="35">
        <v>3.8005000000000002E-7</v>
      </c>
      <c r="O135" s="35">
        <v>0.31313803094999998</v>
      </c>
      <c r="P135" s="35">
        <v>423.41679713830001</v>
      </c>
      <c r="Q135" s="29">
        <f t="shared" si="152"/>
        <v>2.3413998882890442E-7</v>
      </c>
      <c r="R135" s="29">
        <f t="shared" si="153"/>
        <v>2.341592023894659E-7</v>
      </c>
      <c r="S135" s="29">
        <f t="shared" si="154"/>
        <v>2.3415920232274908E-7</v>
      </c>
      <c r="T135" s="29">
        <f t="shared" si="155"/>
        <v>2.3415920232274908E-7</v>
      </c>
      <c r="V135" s="35">
        <v>6.1539999999999994E-8</v>
      </c>
      <c r="W135" s="35">
        <v>2.6788586058399999</v>
      </c>
      <c r="X135" s="35">
        <v>2001.4439921582</v>
      </c>
      <c r="Y135" s="29">
        <f t="shared" si="156"/>
        <v>-4.9777325189799501E-8</v>
      </c>
      <c r="Z135" s="29">
        <f t="shared" si="157"/>
        <v>-4.9788301186967093E-8</v>
      </c>
      <c r="AA135" s="29">
        <f t="shared" si="158"/>
        <v>-4.9788301148861331E-8</v>
      </c>
      <c r="AB135" s="29">
        <f t="shared" si="159"/>
        <v>-4.9788301148861331E-8</v>
      </c>
      <c r="AD135" s="35">
        <v>9.53E-9</v>
      </c>
      <c r="AE135" s="35">
        <v>4.2074917257099997</v>
      </c>
      <c r="AF135" s="35">
        <v>288.08069400530002</v>
      </c>
      <c r="AG135" s="29">
        <f t="shared" si="160"/>
        <v>-8.1822338355904055E-9</v>
      </c>
      <c r="AH135" s="29">
        <f t="shared" si="161"/>
        <v>-8.1820204668773821E-9</v>
      </c>
      <c r="AI135" s="29">
        <f t="shared" si="162"/>
        <v>-8.1820204676183192E-9</v>
      </c>
      <c r="AJ135" s="29">
        <f t="shared" si="163"/>
        <v>-8.1820204676183192E-9</v>
      </c>
      <c r="AL135" s="35">
        <v>1.75E-9</v>
      </c>
      <c r="AM135" s="35">
        <v>4.1460589481600003</v>
      </c>
      <c r="AN135" s="35">
        <v>2090.3096723752001</v>
      </c>
      <c r="AO135" s="29">
        <f t="shared" si="164"/>
        <v>1.613529584843947E-9</v>
      </c>
      <c r="AP135" s="29">
        <f t="shared" si="165"/>
        <v>1.6137441802256148E-9</v>
      </c>
      <c r="AQ135" s="29">
        <f t="shared" si="166"/>
        <v>1.6137441794807277E-9</v>
      </c>
      <c r="AR135" s="29">
        <f t="shared" si="167"/>
        <v>1.6137441794807277E-9</v>
      </c>
      <c r="AT135" s="35"/>
      <c r="AU135" s="35"/>
      <c r="AV135" s="35"/>
      <c r="BB135" s="35"/>
      <c r="BC135" s="35"/>
      <c r="BD135" s="35"/>
      <c r="BJ135" s="35">
        <v>2.7240000000000001E-8</v>
      </c>
      <c r="BK135" s="35">
        <v>0.47941267764000001</v>
      </c>
      <c r="BL135" s="35">
        <v>497.44763618019999</v>
      </c>
      <c r="BM135" s="29">
        <f t="shared" si="168"/>
        <v>-1.7650854518290858E-8</v>
      </c>
      <c r="BN135" s="29">
        <f t="shared" si="169"/>
        <v>-1.7649289977281496E-8</v>
      </c>
      <c r="BO135" s="29">
        <f t="shared" si="170"/>
        <v>-1.7649289982714487E-8</v>
      </c>
      <c r="BP135" s="29">
        <f t="shared" si="171"/>
        <v>-1.7649289982714487E-8</v>
      </c>
      <c r="BR135" s="35">
        <v>7.2200000000000003E-9</v>
      </c>
      <c r="BS135" s="35">
        <v>4.1190714570000002E-2</v>
      </c>
      <c r="BT135" s="35">
        <v>269.9214467406</v>
      </c>
      <c r="BU135" s="29">
        <f t="shared" si="172"/>
        <v>-2.0449345588306126E-9</v>
      </c>
      <c r="BV135" s="29">
        <f t="shared" si="173"/>
        <v>-2.0452178745231587E-9</v>
      </c>
      <c r="BW135" s="29">
        <f t="shared" si="174"/>
        <v>-2.0452178735393577E-9</v>
      </c>
      <c r="BX135" s="29">
        <f t="shared" si="175"/>
        <v>-2.0452178735393577E-9</v>
      </c>
      <c r="BZ135" s="35"/>
      <c r="CA135" s="35"/>
      <c r="CB135" s="35"/>
      <c r="CH135" s="35"/>
      <c r="CI135" s="35"/>
      <c r="CJ135" s="35"/>
      <c r="CP135" s="35"/>
      <c r="CQ135" s="35"/>
      <c r="CR135" s="35"/>
      <c r="CX135" s="35"/>
      <c r="CY135" s="35"/>
      <c r="CZ135" s="35"/>
      <c r="DF135" s="35">
        <v>1.08747E-6</v>
      </c>
      <c r="DG135" s="35">
        <v>2.0928227819099998</v>
      </c>
      <c r="DH135" s="35">
        <v>207.67002114549999</v>
      </c>
      <c r="DI135" s="29">
        <f t="shared" si="176"/>
        <v>7.439536824281453E-7</v>
      </c>
      <c r="DJ135" s="29">
        <f t="shared" si="177"/>
        <v>7.439287132023035E-7</v>
      </c>
      <c r="DK135" s="29">
        <f t="shared" si="178"/>
        <v>7.4392871328900919E-7</v>
      </c>
      <c r="DL135" s="29">
        <f t="shared" si="179"/>
        <v>7.4392871328900919E-7</v>
      </c>
      <c r="DN135" s="35">
        <v>2.1255999999999999E-7</v>
      </c>
      <c r="DO135" s="35">
        <v>5.1079761745200001</v>
      </c>
      <c r="DP135" s="35">
        <v>333.65734504400001</v>
      </c>
      <c r="DQ135" s="29">
        <f t="shared" si="180"/>
        <v>-9.5956557033130368E-8</v>
      </c>
      <c r="DR135" s="29">
        <f t="shared" si="181"/>
        <v>-9.5966149864683683E-8</v>
      </c>
      <c r="DS135" s="29">
        <f t="shared" si="182"/>
        <v>-9.5966149831373384E-8</v>
      </c>
      <c r="DT135" s="29">
        <f t="shared" si="183"/>
        <v>-9.5966149831373384E-8</v>
      </c>
      <c r="DV135" s="35">
        <v>4.873E-8</v>
      </c>
      <c r="DW135" s="35">
        <v>5.9209291394600001</v>
      </c>
      <c r="DX135" s="35">
        <v>618.55664531160005</v>
      </c>
      <c r="DY135" s="29">
        <f t="shared" si="184"/>
        <v>-4.7098464139946616E-8</v>
      </c>
      <c r="DZ135" s="29">
        <f t="shared" si="185"/>
        <v>-4.7099636349113299E-8</v>
      </c>
      <c r="EA135" s="29">
        <f t="shared" si="186"/>
        <v>-4.7099636345043564E-8</v>
      </c>
      <c r="EB135" s="29">
        <f t="shared" si="187"/>
        <v>-4.7099636345043564E-8</v>
      </c>
      <c r="ED135" s="35">
        <v>1.03E-8</v>
      </c>
      <c r="EE135" s="35">
        <v>1.0897364489300001</v>
      </c>
      <c r="EF135" s="35">
        <v>362.86229257259998</v>
      </c>
      <c r="EG135" s="29">
        <f t="shared" si="188"/>
        <v>7.8770613981507878E-9</v>
      </c>
      <c r="EH135" s="29">
        <f t="shared" si="189"/>
        <v>7.8774264188263713E-9</v>
      </c>
      <c r="EI135" s="29">
        <f t="shared" si="190"/>
        <v>7.877426417558889E-9</v>
      </c>
      <c r="EJ135" s="29">
        <f t="shared" si="191"/>
        <v>7.877426417558889E-9</v>
      </c>
      <c r="EL135" s="35"/>
      <c r="EM135" s="35"/>
      <c r="EN135" s="35"/>
      <c r="ET135" s="35"/>
      <c r="EU135" s="35"/>
      <c r="EV135" s="35"/>
    </row>
    <row r="136" spans="1:152" s="29" customFormat="1" ht="13.5" x14ac:dyDescent="0.3">
      <c r="A136" s="33" t="s">
        <v>26</v>
      </c>
      <c r="B136" s="33" t="s">
        <v>163</v>
      </c>
      <c r="C136" s="33" t="s">
        <v>164</v>
      </c>
      <c r="D136" s="33" t="s">
        <v>134</v>
      </c>
      <c r="E136" s="33" t="s">
        <v>26</v>
      </c>
      <c r="F136" s="33" t="s">
        <v>26</v>
      </c>
      <c r="N136" s="35">
        <v>4.4746000000000001E-7</v>
      </c>
      <c r="O136" s="35">
        <v>1.1248834117399999</v>
      </c>
      <c r="P136" s="35">
        <v>6.1503391543000001</v>
      </c>
      <c r="Q136" s="29">
        <f t="shared" si="152"/>
        <v>1.5175881665053668E-7</v>
      </c>
      <c r="R136" s="29">
        <f t="shared" si="153"/>
        <v>1.5175920909210707E-7</v>
      </c>
      <c r="S136" s="29">
        <f t="shared" si="154"/>
        <v>1.5175920909074441E-7</v>
      </c>
      <c r="T136" s="29">
        <f t="shared" si="155"/>
        <v>1.5175920909074441E-7</v>
      </c>
      <c r="V136" s="35">
        <v>6.7420000000000004E-8</v>
      </c>
      <c r="W136" s="35">
        <v>0.23586769279</v>
      </c>
      <c r="X136" s="35">
        <v>8.0767548473000002</v>
      </c>
      <c r="Y136" s="29">
        <f t="shared" si="156"/>
        <v>6.2929169456320403E-8</v>
      </c>
      <c r="Z136" s="29">
        <f t="shared" si="157"/>
        <v>6.2929199078051692E-8</v>
      </c>
      <c r="AA136" s="29">
        <f t="shared" si="158"/>
        <v>6.292919907794883E-8</v>
      </c>
      <c r="AB136" s="29">
        <f t="shared" si="159"/>
        <v>6.292919907794883E-8</v>
      </c>
      <c r="AD136" s="35">
        <v>1.0330000000000001E-8</v>
      </c>
      <c r="AE136" s="35">
        <v>1.0878125514600001</v>
      </c>
      <c r="AF136" s="35">
        <v>184.84490743480001</v>
      </c>
      <c r="AG136" s="29">
        <f t="shared" si="160"/>
        <v>-6.0217901193267799E-9</v>
      </c>
      <c r="AH136" s="29">
        <f t="shared" si="161"/>
        <v>-6.0220252942241782E-9</v>
      </c>
      <c r="AI136" s="29">
        <f t="shared" si="162"/>
        <v>-6.0220252934075524E-9</v>
      </c>
      <c r="AJ136" s="29">
        <f t="shared" si="163"/>
        <v>-6.0220252934075524E-9</v>
      </c>
      <c r="AL136" s="35">
        <v>1.5199999999999999E-9</v>
      </c>
      <c r="AM136" s="35">
        <v>5.7960225589999997E-2</v>
      </c>
      <c r="AN136" s="35">
        <v>32.243328914400003</v>
      </c>
      <c r="AO136" s="29">
        <f t="shared" si="164"/>
        <v>1.2700445480458287E-9</v>
      </c>
      <c r="AP136" s="29">
        <f t="shared" si="165"/>
        <v>1.2700486296594953E-9</v>
      </c>
      <c r="AQ136" s="29">
        <f t="shared" si="166"/>
        <v>1.270048629645322E-9</v>
      </c>
      <c r="AR136" s="29">
        <f t="shared" si="167"/>
        <v>1.270048629645322E-9</v>
      </c>
      <c r="AT136" s="35"/>
      <c r="AU136" s="35"/>
      <c r="AV136" s="35"/>
      <c r="BB136" s="35"/>
      <c r="BC136" s="35"/>
      <c r="BD136" s="35"/>
      <c r="BJ136" s="35">
        <v>2.7870000000000001E-8</v>
      </c>
      <c r="BK136" s="35">
        <v>4.0314479189599997</v>
      </c>
      <c r="BL136" s="35">
        <v>62.251425595100002</v>
      </c>
      <c r="BM136" s="29">
        <f t="shared" si="168"/>
        <v>9.0347724974457537E-9</v>
      </c>
      <c r="BN136" s="29">
        <f t="shared" si="169"/>
        <v>9.0345237071334731E-9</v>
      </c>
      <c r="BO136" s="29">
        <f t="shared" si="170"/>
        <v>9.0345237079974153E-9</v>
      </c>
      <c r="BP136" s="29">
        <f t="shared" si="171"/>
        <v>9.0345237079974153E-9</v>
      </c>
      <c r="BR136" s="35">
        <v>7.5699999999999993E-9</v>
      </c>
      <c r="BS136" s="35">
        <v>2.1503065061100002</v>
      </c>
      <c r="BT136" s="35">
        <v>207.88246946660001</v>
      </c>
      <c r="BU136" s="29">
        <f t="shared" si="172"/>
        <v>5.5053657185705822E-9</v>
      </c>
      <c r="BV136" s="29">
        <f t="shared" si="173"/>
        <v>5.5052019877767903E-9</v>
      </c>
      <c r="BW136" s="29">
        <f t="shared" si="174"/>
        <v>5.5052019883453471E-9</v>
      </c>
      <c r="BX136" s="29">
        <f t="shared" si="175"/>
        <v>5.5052019883453471E-9</v>
      </c>
      <c r="BZ136" s="35"/>
      <c r="CA136" s="35"/>
      <c r="CB136" s="35"/>
      <c r="CH136" s="35"/>
      <c r="CI136" s="35"/>
      <c r="CJ136" s="35"/>
      <c r="CP136" s="35"/>
      <c r="CQ136" s="35"/>
      <c r="CR136" s="35"/>
      <c r="CX136" s="35"/>
      <c r="CY136" s="35"/>
      <c r="CZ136" s="35"/>
      <c r="DF136" s="35">
        <v>1.3210600000000001E-6</v>
      </c>
      <c r="DG136" s="35">
        <v>2.8590259789800001</v>
      </c>
      <c r="DH136" s="35">
        <v>312.4597163935</v>
      </c>
      <c r="DI136" s="29">
        <f t="shared" si="176"/>
        <v>-1.0554888821821176E-7</v>
      </c>
      <c r="DJ136" s="29">
        <f t="shared" si="177"/>
        <v>-1.0548651709744182E-7</v>
      </c>
      <c r="DK136" s="29">
        <f t="shared" si="178"/>
        <v>-1.0548651731402422E-7</v>
      </c>
      <c r="DL136" s="29">
        <f t="shared" si="179"/>
        <v>-1.0548651731402422E-7</v>
      </c>
      <c r="DN136" s="35">
        <v>2.5984999999999999E-7</v>
      </c>
      <c r="DO136" s="35">
        <v>2.2081387913700001</v>
      </c>
      <c r="DP136" s="35">
        <v>1265.5674786264001</v>
      </c>
      <c r="DQ136" s="29">
        <f t="shared" si="180"/>
        <v>-1.8614980666242391E-7</v>
      </c>
      <c r="DR136" s="29">
        <f t="shared" si="181"/>
        <v>-1.8618458436897795E-7</v>
      </c>
      <c r="DS136" s="29">
        <f t="shared" si="182"/>
        <v>-1.8618458424822546E-7</v>
      </c>
      <c r="DT136" s="29">
        <f t="shared" si="183"/>
        <v>-1.8618458424822546E-7</v>
      </c>
      <c r="DV136" s="35">
        <v>4.1420000000000003E-8</v>
      </c>
      <c r="DW136" s="35">
        <v>1.9187838315900001</v>
      </c>
      <c r="DX136" s="35">
        <v>497.44763618019999</v>
      </c>
      <c r="DY136" s="29">
        <f t="shared" si="184"/>
        <v>-3.479313194214558E-8</v>
      </c>
      <c r="DZ136" s="29">
        <f t="shared" si="185"/>
        <v>-3.4794826466623528E-8</v>
      </c>
      <c r="EA136" s="29">
        <f t="shared" si="186"/>
        <v>-3.4794826460739693E-8</v>
      </c>
      <c r="EB136" s="29">
        <f t="shared" si="187"/>
        <v>-3.4794826460739693E-8</v>
      </c>
      <c r="ED136" s="35">
        <v>1.0719999999999999E-8</v>
      </c>
      <c r="EE136" s="35">
        <v>5.4183804207900002</v>
      </c>
      <c r="EF136" s="35">
        <v>1279.794572628</v>
      </c>
      <c r="EG136" s="29">
        <f t="shared" si="188"/>
        <v>5.1287850260654563E-9</v>
      </c>
      <c r="EH136" s="29">
        <f t="shared" si="189"/>
        <v>5.1306111285690505E-9</v>
      </c>
      <c r="EI136" s="29">
        <f t="shared" si="190"/>
        <v>5.1306111222283373E-9</v>
      </c>
      <c r="EJ136" s="29">
        <f t="shared" si="191"/>
        <v>5.1306111222283373E-9</v>
      </c>
      <c r="EL136" s="35"/>
      <c r="EM136" s="35"/>
      <c r="EN136" s="35"/>
      <c r="ET136" s="35"/>
      <c r="EU136" s="35"/>
      <c r="EV136" s="35"/>
    </row>
    <row r="137" spans="1:152" s="29" customFormat="1" ht="13.5" x14ac:dyDescent="0.3">
      <c r="N137" s="35">
        <v>3.7902000000000002E-7</v>
      </c>
      <c r="O137" s="35">
        <v>1.19795851115</v>
      </c>
      <c r="P137" s="35">
        <v>2.7083129857000001</v>
      </c>
      <c r="Q137" s="29">
        <f t="shared" si="152"/>
        <v>1.2240623821026643E-7</v>
      </c>
      <c r="R137" s="29">
        <f t="shared" si="153"/>
        <v>1.2240638547511021E-7</v>
      </c>
      <c r="S137" s="29">
        <f t="shared" si="154"/>
        <v>1.2240638547459887E-7</v>
      </c>
      <c r="T137" s="29">
        <f t="shared" si="155"/>
        <v>1.2240638547459887E-7</v>
      </c>
      <c r="V137" s="35">
        <v>7.2969999999999998E-8</v>
      </c>
      <c r="W137" s="35">
        <v>4.8532122448299999</v>
      </c>
      <c r="X137" s="35">
        <v>222.86032299359999</v>
      </c>
      <c r="Y137" s="29">
        <f t="shared" si="156"/>
        <v>-4.2333059474073774E-8</v>
      </c>
      <c r="Z137" s="29">
        <f t="shared" si="157"/>
        <v>-4.2331051593615496E-8</v>
      </c>
      <c r="AA137" s="29">
        <f t="shared" si="158"/>
        <v>-4.2331051600587927E-8</v>
      </c>
      <c r="AB137" s="29">
        <f t="shared" si="159"/>
        <v>-4.2331051600587927E-8</v>
      </c>
      <c r="AD137" s="35">
        <v>9.4199999999999993E-9</v>
      </c>
      <c r="AE137" s="35">
        <v>2.4346522346000001</v>
      </c>
      <c r="AF137" s="35">
        <v>222.86032299359999</v>
      </c>
      <c r="AG137" s="29">
        <f t="shared" si="160"/>
        <v>9.1743817747350463E-9</v>
      </c>
      <c r="AH137" s="29">
        <f t="shared" si="161"/>
        <v>9.1743095739079187E-9</v>
      </c>
      <c r="AI137" s="29">
        <f t="shared" si="162"/>
        <v>9.1743095741586537E-9</v>
      </c>
      <c r="AJ137" s="29">
        <f t="shared" si="163"/>
        <v>9.1743095741586537E-9</v>
      </c>
      <c r="AL137" s="35">
        <v>1.7599999999999999E-9</v>
      </c>
      <c r="AM137" s="35">
        <v>1.29002070623</v>
      </c>
      <c r="AN137" s="35">
        <v>490.3340891794</v>
      </c>
      <c r="AO137" s="29">
        <f t="shared" si="164"/>
        <v>-1.7343897446826295E-9</v>
      </c>
      <c r="AP137" s="29">
        <f t="shared" si="165"/>
        <v>-1.7343675046696282E-9</v>
      </c>
      <c r="AQ137" s="29">
        <f t="shared" si="166"/>
        <v>-1.734367504746872E-9</v>
      </c>
      <c r="AR137" s="29">
        <f t="shared" si="167"/>
        <v>-1.734367504746872E-9</v>
      </c>
      <c r="AT137" s="35"/>
      <c r="AU137" s="35"/>
      <c r="AV137" s="35"/>
      <c r="BB137" s="35"/>
      <c r="BC137" s="35"/>
      <c r="BD137" s="35"/>
      <c r="BJ137" s="35">
        <v>2.6050000000000002E-8</v>
      </c>
      <c r="BK137" s="35">
        <v>5.0415279179399999</v>
      </c>
      <c r="BL137" s="35">
        <v>65.220371011699996</v>
      </c>
      <c r="BM137" s="29">
        <f t="shared" si="168"/>
        <v>2.5618074327737213E-8</v>
      </c>
      <c r="BN137" s="29">
        <f t="shared" si="169"/>
        <v>2.5618027622313776E-8</v>
      </c>
      <c r="BO137" s="29">
        <f t="shared" si="170"/>
        <v>2.5618027622475963E-8</v>
      </c>
      <c r="BP137" s="29">
        <f t="shared" si="171"/>
        <v>2.5618027622475963E-8</v>
      </c>
      <c r="BR137" s="35">
        <v>6.9200000000000001E-9</v>
      </c>
      <c r="BS137" s="35">
        <v>0.87072324976000004</v>
      </c>
      <c r="BT137" s="35">
        <v>213.8203602998</v>
      </c>
      <c r="BU137" s="29">
        <f t="shared" si="172"/>
        <v>-2.4947498928709351E-9</v>
      </c>
      <c r="BV137" s="29">
        <f t="shared" si="173"/>
        <v>-2.4949590999621618E-9</v>
      </c>
      <c r="BW137" s="29">
        <f t="shared" si="174"/>
        <v>-2.4949590992356991E-9</v>
      </c>
      <c r="BX137" s="29">
        <f t="shared" si="175"/>
        <v>-2.4949590992356991E-9</v>
      </c>
      <c r="BZ137" s="35"/>
      <c r="CA137" s="35"/>
      <c r="CB137" s="35"/>
      <c r="CH137" s="35"/>
      <c r="CI137" s="35"/>
      <c r="CJ137" s="35"/>
      <c r="CP137" s="35"/>
      <c r="CQ137" s="35"/>
      <c r="CR137" s="35"/>
      <c r="CX137" s="35"/>
      <c r="CY137" s="35"/>
      <c r="CZ137" s="35"/>
      <c r="DF137" s="35">
        <v>1.1223799999999999E-6</v>
      </c>
      <c r="DG137" s="35">
        <v>0.26221759151000001</v>
      </c>
      <c r="DH137" s="35">
        <v>2104.5367663768002</v>
      </c>
      <c r="DI137" s="29">
        <f t="shared" si="176"/>
        <v>-1.1151411181904988E-6</v>
      </c>
      <c r="DJ137" s="29">
        <f t="shared" si="177"/>
        <v>-1.1151004608332302E-6</v>
      </c>
      <c r="DK137" s="29">
        <f t="shared" si="178"/>
        <v>-1.1151004609746091E-6</v>
      </c>
      <c r="DL137" s="29">
        <f t="shared" si="179"/>
        <v>-1.1151004609746091E-6</v>
      </c>
      <c r="DN137" s="35">
        <v>2.0904E-7</v>
      </c>
      <c r="DO137" s="35">
        <v>3.28855303434</v>
      </c>
      <c r="DP137" s="35">
        <v>70.849445304200003</v>
      </c>
      <c r="DQ137" s="29">
        <f t="shared" si="180"/>
        <v>-5.6383159452604012E-8</v>
      </c>
      <c r="DR137" s="29">
        <f t="shared" si="181"/>
        <v>-5.6385321275456999E-8</v>
      </c>
      <c r="DS137" s="29">
        <f t="shared" si="182"/>
        <v>-5.6385321267950242E-8</v>
      </c>
      <c r="DT137" s="29">
        <f t="shared" si="183"/>
        <v>-5.6385321267950242E-8</v>
      </c>
      <c r="DV137" s="35">
        <v>5.1119999999999997E-8</v>
      </c>
      <c r="DW137" s="35">
        <v>4.5044928774499997</v>
      </c>
      <c r="DX137" s="35">
        <v>416.30325013750002</v>
      </c>
      <c r="DY137" s="29">
        <f t="shared" si="184"/>
        <v>1.3658584917678549E-8</v>
      </c>
      <c r="DZ137" s="29">
        <f t="shared" si="185"/>
        <v>1.3655476222221919E-8</v>
      </c>
      <c r="EA137" s="29">
        <f t="shared" si="186"/>
        <v>1.3655476233016767E-8</v>
      </c>
      <c r="EB137" s="29">
        <f t="shared" si="187"/>
        <v>1.3655476233016767E-8</v>
      </c>
      <c r="ED137" s="35">
        <v>8.7999999999999994E-9</v>
      </c>
      <c r="EE137" s="35">
        <v>1.92224908504</v>
      </c>
      <c r="EF137" s="35">
        <v>483.2205421786</v>
      </c>
      <c r="EG137" s="29">
        <f t="shared" si="188"/>
        <v>-8.2788160783257753E-9</v>
      </c>
      <c r="EH137" s="29">
        <f t="shared" si="189"/>
        <v>-8.2790345938994341E-9</v>
      </c>
      <c r="EI137" s="29">
        <f t="shared" si="190"/>
        <v>-8.2790345931407226E-9</v>
      </c>
      <c r="EJ137" s="29">
        <f t="shared" si="191"/>
        <v>-8.2790345931407226E-9</v>
      </c>
      <c r="EL137" s="35"/>
      <c r="EM137" s="35"/>
      <c r="EN137" s="35"/>
      <c r="ET137" s="35"/>
      <c r="EU137" s="35"/>
      <c r="EV137" s="35"/>
    </row>
    <row r="138" spans="1:152" s="29" customFormat="1" ht="13.5" x14ac:dyDescent="0.3">
      <c r="A138" s="29" t="s">
        <v>165</v>
      </c>
      <c r="B138" s="29" t="s">
        <v>166</v>
      </c>
      <c r="C138" s="29" t="s">
        <v>36</v>
      </c>
      <c r="D138" s="29" t="s">
        <v>167</v>
      </c>
      <c r="E138" s="29" t="s">
        <v>168</v>
      </c>
      <c r="N138" s="35">
        <v>4.3402000000000002E-7</v>
      </c>
      <c r="O138" s="35">
        <v>1.3736394400700001</v>
      </c>
      <c r="P138" s="35">
        <v>563.6312150384</v>
      </c>
      <c r="Q138" s="29">
        <f t="shared" si="152"/>
        <v>-1.9559199934455259E-7</v>
      </c>
      <c r="R138" s="29">
        <f t="shared" si="153"/>
        <v>-1.9562510159786513E-7</v>
      </c>
      <c r="S138" s="29">
        <f t="shared" si="154"/>
        <v>-1.9562510148292154E-7</v>
      </c>
      <c r="T138" s="29">
        <f t="shared" si="155"/>
        <v>-1.9562510148292154E-7</v>
      </c>
      <c r="V138" s="35">
        <v>6.3020000000000004E-8</v>
      </c>
      <c r="W138" s="35">
        <v>3.80651124694</v>
      </c>
      <c r="X138" s="35">
        <v>1788.1448967202</v>
      </c>
      <c r="Y138" s="29">
        <f t="shared" si="156"/>
        <v>8.6285624648179028E-9</v>
      </c>
      <c r="Z138" s="29">
        <f t="shared" si="157"/>
        <v>8.6454832431518875E-9</v>
      </c>
      <c r="AA138" s="29">
        <f t="shared" si="158"/>
        <v>8.6454831843961038E-9</v>
      </c>
      <c r="AB138" s="29">
        <f t="shared" si="159"/>
        <v>8.6454831843961038E-9</v>
      </c>
      <c r="AD138" s="35">
        <v>9.0900000000000007E-9</v>
      </c>
      <c r="AE138" s="35">
        <v>4.5176938536</v>
      </c>
      <c r="AF138" s="35">
        <v>38.133035637799999</v>
      </c>
      <c r="AG138" s="29">
        <f t="shared" si="160"/>
        <v>3.7451605567889861E-9</v>
      </c>
      <c r="AH138" s="29">
        <f t="shared" si="161"/>
        <v>3.745112679815181E-9</v>
      </c>
      <c r="AI138" s="29">
        <f t="shared" si="162"/>
        <v>3.7451126799814303E-9</v>
      </c>
      <c r="AJ138" s="29">
        <f t="shared" si="163"/>
        <v>3.7451126799814303E-9</v>
      </c>
      <c r="AL138" s="35">
        <v>1.5400000000000001E-9</v>
      </c>
      <c r="AM138" s="35">
        <v>3.6062285754799999</v>
      </c>
      <c r="AN138" s="35">
        <v>650.9429865779</v>
      </c>
      <c r="AO138" s="29">
        <f t="shared" si="164"/>
        <v>-6.4060171903583859E-11</v>
      </c>
      <c r="AP138" s="29">
        <f t="shared" si="165"/>
        <v>-6.3908346215614531E-11</v>
      </c>
      <c r="AQ138" s="29">
        <f t="shared" si="166"/>
        <v>-6.3908346742825086E-11</v>
      </c>
      <c r="AR138" s="29">
        <f t="shared" si="167"/>
        <v>-6.3908346742825086E-11</v>
      </c>
      <c r="AT138" s="35"/>
      <c r="AU138" s="35"/>
      <c r="AV138" s="35"/>
      <c r="BB138" s="35"/>
      <c r="BC138" s="35"/>
      <c r="BD138" s="35"/>
      <c r="BJ138" s="35">
        <v>2.6519999999999999E-8</v>
      </c>
      <c r="BK138" s="35">
        <v>0.30602610654000001</v>
      </c>
      <c r="BL138" s="35">
        <v>424.15051032119999</v>
      </c>
      <c r="BM138" s="29">
        <f t="shared" si="168"/>
        <v>1.6237795509709772E-8</v>
      </c>
      <c r="BN138" s="29">
        <f t="shared" si="169"/>
        <v>1.6239143592960974E-8</v>
      </c>
      <c r="BO138" s="29">
        <f t="shared" si="170"/>
        <v>1.6239143588279913E-8</v>
      </c>
      <c r="BP138" s="29">
        <f t="shared" si="171"/>
        <v>1.6239143588279913E-8</v>
      </c>
      <c r="BR138" s="35">
        <v>6.0200000000000003E-9</v>
      </c>
      <c r="BS138" s="35">
        <v>0.85288769517999996</v>
      </c>
      <c r="BT138" s="35">
        <v>225.8292684102</v>
      </c>
      <c r="BU138" s="29">
        <f t="shared" si="172"/>
        <v>-1.146422823306957E-9</v>
      </c>
      <c r="BV138" s="29">
        <f t="shared" si="173"/>
        <v>-1.1466251302015868E-9</v>
      </c>
      <c r="BW138" s="29">
        <f t="shared" si="174"/>
        <v>-1.1466251294990832E-9</v>
      </c>
      <c r="BX138" s="29">
        <f t="shared" si="175"/>
        <v>-1.1466251294990832E-9</v>
      </c>
      <c r="BZ138" s="35"/>
      <c r="CA138" s="35"/>
      <c r="CB138" s="35"/>
      <c r="CH138" s="35"/>
      <c r="CI138" s="35"/>
      <c r="CJ138" s="35"/>
      <c r="CP138" s="35"/>
      <c r="CQ138" s="35"/>
      <c r="CR138" s="35"/>
      <c r="CX138" s="35"/>
      <c r="CY138" s="35"/>
      <c r="CZ138" s="35"/>
      <c r="DF138" s="35">
        <v>1.25186E-6</v>
      </c>
      <c r="DG138" s="35">
        <v>4.7835404806300001</v>
      </c>
      <c r="DH138" s="35">
        <v>205.22234059070001</v>
      </c>
      <c r="DI138" s="29">
        <f t="shared" si="176"/>
        <v>-3.2516498232909274E-7</v>
      </c>
      <c r="DJ138" s="29">
        <f t="shared" si="177"/>
        <v>-3.2512737513649217E-7</v>
      </c>
      <c r="DK138" s="29">
        <f t="shared" si="178"/>
        <v>-3.2512737526708247E-7</v>
      </c>
      <c r="DL138" s="29">
        <f t="shared" si="179"/>
        <v>-3.2512737526708247E-7</v>
      </c>
      <c r="DN138" s="35">
        <v>2.1505000000000001E-7</v>
      </c>
      <c r="DO138" s="35">
        <v>3.7954115597600002</v>
      </c>
      <c r="DP138" s="35">
        <v>347.8844390456</v>
      </c>
      <c r="DQ138" s="29">
        <f t="shared" si="180"/>
        <v>-2.1500287060404496E-7</v>
      </c>
      <c r="DR138" s="29">
        <f t="shared" si="181"/>
        <v>-2.1500310771488631E-7</v>
      </c>
      <c r="DS138" s="29">
        <f t="shared" si="182"/>
        <v>-2.1500310771406397E-7</v>
      </c>
      <c r="DT138" s="29">
        <f t="shared" si="183"/>
        <v>-2.1500310771406397E-7</v>
      </c>
      <c r="DV138" s="35">
        <v>4.1250000000000002E-8</v>
      </c>
      <c r="DW138" s="35">
        <v>1.9820484753200001</v>
      </c>
      <c r="DX138" s="35">
        <v>347.8844390456</v>
      </c>
      <c r="DY138" s="29">
        <f t="shared" si="184"/>
        <v>9.0675968173242915E-9</v>
      </c>
      <c r="DZ138" s="29">
        <f t="shared" si="185"/>
        <v>9.0697188807681807E-9</v>
      </c>
      <c r="EA138" s="29">
        <f t="shared" si="186"/>
        <v>9.0697188733994275E-9</v>
      </c>
      <c r="EB138" s="29">
        <f t="shared" si="187"/>
        <v>9.0697188733994275E-9</v>
      </c>
      <c r="ED138" s="35">
        <v>8.7799999999999999E-9</v>
      </c>
      <c r="EE138" s="35">
        <v>2.9659130087799999</v>
      </c>
      <c r="EF138" s="35">
        <v>934.94851496820002</v>
      </c>
      <c r="EG138" s="29">
        <f t="shared" si="188"/>
        <v>6.7248810692468219E-9</v>
      </c>
      <c r="EH138" s="29">
        <f t="shared" si="189"/>
        <v>6.7240809885064624E-9</v>
      </c>
      <c r="EI138" s="29">
        <f t="shared" si="190"/>
        <v>6.724080991284948E-9</v>
      </c>
      <c r="EJ138" s="29">
        <f t="shared" si="191"/>
        <v>6.724080991284948E-9</v>
      </c>
      <c r="EL138" s="35"/>
      <c r="EM138" s="35"/>
      <c r="EN138" s="35"/>
      <c r="ET138" s="35"/>
      <c r="EU138" s="35"/>
      <c r="EV138" s="35"/>
    </row>
    <row r="139" spans="1:152" s="29" customFormat="1" ht="15.5" x14ac:dyDescent="0.35">
      <c r="A139" s="29">
        <f>ATAN2( COS(A133), SIN(A133)*COS(Eps) - TAN(C133)*SIN(Eps) )</f>
        <v>-1.8254686581762536</v>
      </c>
      <c r="B139" s="29">
        <f>DEGREES(A139)</f>
        <v>-104.59164974690887</v>
      </c>
      <c r="C139" s="29">
        <f>ASIN( SIN(C133)*COS(Eps) + COS(C133)*SIN(Eps)*SIN(A133) )</f>
        <v>-0.36629145787084716</v>
      </c>
      <c r="D139" s="170">
        <f>DEGREES(C139)</f>
        <v>-20.986954607693541</v>
      </c>
      <c r="E139" s="29">
        <f>GAST-B140</f>
        <v>-121.20858293895139</v>
      </c>
      <c r="N139" s="35">
        <v>4.3763999999999999E-7</v>
      </c>
      <c r="O139" s="35">
        <v>3.9304380295599999</v>
      </c>
      <c r="P139" s="35">
        <v>525.49817940059995</v>
      </c>
      <c r="Q139" s="29">
        <f t="shared" si="152"/>
        <v>4.3541649853171786E-7</v>
      </c>
      <c r="R139" s="29">
        <f t="shared" si="153"/>
        <v>4.3541298746753708E-7</v>
      </c>
      <c r="S139" s="29">
        <f t="shared" si="154"/>
        <v>4.3541298747973393E-7</v>
      </c>
      <c r="T139" s="29">
        <f t="shared" si="155"/>
        <v>4.3541298747973393E-7</v>
      </c>
      <c r="V139" s="35">
        <v>5.8239999999999997E-8</v>
      </c>
      <c r="W139" s="35">
        <v>4.3932745744800004</v>
      </c>
      <c r="X139" s="35">
        <v>81.752133216199994</v>
      </c>
      <c r="Y139" s="29">
        <f t="shared" si="156"/>
        <v>4.9279027389340037E-8</v>
      </c>
      <c r="Z139" s="29">
        <f t="shared" si="157"/>
        <v>4.9278642726383976E-8</v>
      </c>
      <c r="AA139" s="29">
        <f t="shared" si="158"/>
        <v>4.927864272771972E-8</v>
      </c>
      <c r="AB139" s="29">
        <f t="shared" si="159"/>
        <v>4.927864272771972E-8</v>
      </c>
      <c r="AD139" s="35">
        <v>1.002E-8</v>
      </c>
      <c r="AE139" s="35">
        <v>1.38543153271</v>
      </c>
      <c r="AF139" s="35">
        <v>483.2205421786</v>
      </c>
      <c r="AG139" s="29">
        <f t="shared" si="160"/>
        <v>-9.837920301680766E-9</v>
      </c>
      <c r="AH139" s="29">
        <f t="shared" si="161"/>
        <v>-9.8377809917496574E-9</v>
      </c>
      <c r="AI139" s="29">
        <f t="shared" si="162"/>
        <v>-9.8377809922334985E-9</v>
      </c>
      <c r="AJ139" s="29">
        <f t="shared" si="163"/>
        <v>-9.8377809922334985E-9</v>
      </c>
      <c r="AL139" s="35">
        <v>1.85E-9</v>
      </c>
      <c r="AM139" s="35">
        <v>4.7496974212799996</v>
      </c>
      <c r="AN139" s="35">
        <v>319.5732633943</v>
      </c>
      <c r="AO139" s="29">
        <f t="shared" si="164"/>
        <v>-1.6096815177480849E-9</v>
      </c>
      <c r="AP139" s="29">
        <f t="shared" si="165"/>
        <v>-1.609725687023452E-9</v>
      </c>
      <c r="AQ139" s="29">
        <f t="shared" si="166"/>
        <v>-1.609725686870082E-9</v>
      </c>
      <c r="AR139" s="29">
        <f t="shared" si="167"/>
        <v>-1.609725686870082E-9</v>
      </c>
      <c r="AT139" s="35"/>
      <c r="AU139" s="35"/>
      <c r="AV139" s="35"/>
      <c r="BB139" s="35"/>
      <c r="BC139" s="35"/>
      <c r="BD139" s="35"/>
      <c r="BJ139" s="35">
        <v>2.543E-8</v>
      </c>
      <c r="BK139" s="35">
        <v>2.7649905612299999</v>
      </c>
      <c r="BL139" s="35">
        <v>543.91805909619995</v>
      </c>
      <c r="BM139" s="29">
        <f t="shared" si="168"/>
        <v>1.4435923981094281E-8</v>
      </c>
      <c r="BN139" s="29">
        <f t="shared" si="169"/>
        <v>1.4434197813860884E-8</v>
      </c>
      <c r="BO139" s="29">
        <f t="shared" si="170"/>
        <v>1.4434197819855105E-8</v>
      </c>
      <c r="BP139" s="29">
        <f t="shared" si="171"/>
        <v>1.4434197819855105E-8</v>
      </c>
      <c r="BR139" s="35">
        <v>6.3499999999999998E-9</v>
      </c>
      <c r="BS139" s="35">
        <v>4.7610903047499997</v>
      </c>
      <c r="BT139" s="35">
        <v>831.85574074960005</v>
      </c>
      <c r="BU139" s="29">
        <f t="shared" si="172"/>
        <v>5.320041847868841E-9</v>
      </c>
      <c r="BV139" s="29">
        <f t="shared" si="173"/>
        <v>5.3196046351485655E-9</v>
      </c>
      <c r="BW139" s="29">
        <f t="shared" si="174"/>
        <v>5.3196046366669093E-9</v>
      </c>
      <c r="BX139" s="29">
        <f t="shared" si="175"/>
        <v>5.3196046366669093E-9</v>
      </c>
      <c r="BZ139" s="35"/>
      <c r="CA139" s="35"/>
      <c r="CB139" s="35"/>
      <c r="CH139" s="35"/>
      <c r="CI139" s="35"/>
      <c r="CJ139" s="35"/>
      <c r="CP139" s="35"/>
      <c r="CQ139" s="35"/>
      <c r="CR139" s="35"/>
      <c r="CX139" s="35"/>
      <c r="CY139" s="35"/>
      <c r="CZ139" s="35"/>
      <c r="DF139" s="35">
        <v>1.0442699999999999E-6</v>
      </c>
      <c r="DG139" s="35">
        <v>3.6367189904699999</v>
      </c>
      <c r="DH139" s="35">
        <v>65.220371011699996</v>
      </c>
      <c r="DI139" s="29">
        <f t="shared" si="176"/>
        <v>-1.709137554552269E-8</v>
      </c>
      <c r="DJ139" s="29">
        <f t="shared" si="177"/>
        <v>-1.7101698276663625E-8</v>
      </c>
      <c r="DK139" s="29">
        <f t="shared" si="178"/>
        <v>-1.7101698240818779E-8</v>
      </c>
      <c r="DL139" s="29">
        <f t="shared" si="179"/>
        <v>-1.7101698240818779E-8</v>
      </c>
      <c r="DN139" s="35">
        <v>2.2067E-7</v>
      </c>
      <c r="DO139" s="35">
        <v>4.22716352578</v>
      </c>
      <c r="DP139" s="35">
        <v>217.96496188399999</v>
      </c>
      <c r="DQ139" s="29">
        <f t="shared" si="180"/>
        <v>1.9098016546407718E-8</v>
      </c>
      <c r="DR139" s="29">
        <f t="shared" si="181"/>
        <v>1.9105280173381253E-8</v>
      </c>
      <c r="DS139" s="29">
        <f t="shared" si="182"/>
        <v>1.9105280148158554E-8</v>
      </c>
      <c r="DT139" s="29">
        <f t="shared" si="183"/>
        <v>1.9105280148158554E-8</v>
      </c>
      <c r="DV139" s="35">
        <v>4.0450000000000002E-8</v>
      </c>
      <c r="DW139" s="35">
        <v>2.8766681008499999</v>
      </c>
      <c r="DX139" s="35">
        <v>38.133035637799999</v>
      </c>
      <c r="DY139" s="29">
        <f t="shared" si="184"/>
        <v>-3.7935833480418287E-8</v>
      </c>
      <c r="DZ139" s="29">
        <f t="shared" si="185"/>
        <v>-3.793591462706116E-8</v>
      </c>
      <c r="EA139" s="29">
        <f t="shared" si="186"/>
        <v>-3.7935914626779389E-8</v>
      </c>
      <c r="EB139" s="29">
        <f t="shared" si="187"/>
        <v>-3.7935914626779389E-8</v>
      </c>
      <c r="ED139" s="35">
        <v>8.7899999999999996E-9</v>
      </c>
      <c r="EE139" s="35">
        <v>2.65659265685</v>
      </c>
      <c r="EF139" s="35">
        <v>145.6310438715</v>
      </c>
      <c r="EG139" s="29">
        <f t="shared" si="188"/>
        <v>2.6775127836954109E-9</v>
      </c>
      <c r="EH139" s="29">
        <f t="shared" si="189"/>
        <v>2.6773279607639967E-9</v>
      </c>
      <c r="EI139" s="29">
        <f t="shared" si="190"/>
        <v>2.6773279614057938E-9</v>
      </c>
      <c r="EJ139" s="29">
        <f t="shared" si="191"/>
        <v>2.6773279614057938E-9</v>
      </c>
      <c r="EL139" s="35"/>
      <c r="EM139" s="35"/>
      <c r="EN139" s="35"/>
      <c r="ET139" s="35"/>
      <c r="EU139" s="35"/>
      <c r="EV139" s="35"/>
    </row>
    <row r="140" spans="1:152" s="29" customFormat="1" ht="15.5" x14ac:dyDescent="0.35">
      <c r="B140" s="29">
        <f xml:space="preserve"> B139 - INT( B139 / 360 ) * 360</f>
        <v>255.40835025309113</v>
      </c>
      <c r="E140" s="170">
        <f xml:space="preserve"> E139 - INT( E139 / 360 ) * 360</f>
        <v>238.79141706104861</v>
      </c>
      <c r="N140" s="35">
        <v>3.4825000000000001E-7</v>
      </c>
      <c r="O140" s="35">
        <v>1.01566605408</v>
      </c>
      <c r="P140" s="35">
        <v>203.00415469949999</v>
      </c>
      <c r="Q140" s="29">
        <f t="shared" si="152"/>
        <v>-1.3547080171309144E-7</v>
      </c>
      <c r="R140" s="29">
        <f t="shared" si="153"/>
        <v>-1.3548067406961883E-7</v>
      </c>
      <c r="S140" s="29">
        <f t="shared" si="154"/>
        <v>-1.3548067403533774E-7</v>
      </c>
      <c r="T140" s="29">
        <f t="shared" si="155"/>
        <v>-1.3548067403533774E-7</v>
      </c>
      <c r="V140" s="35">
        <v>6.102E-8</v>
      </c>
      <c r="W140" s="35">
        <v>0.88585782894999998</v>
      </c>
      <c r="X140" s="35">
        <v>92.047073954699997</v>
      </c>
      <c r="Y140" s="29">
        <f t="shared" si="156"/>
        <v>-4.4199387910423767E-8</v>
      </c>
      <c r="Z140" s="29">
        <f t="shared" si="157"/>
        <v>-4.4198800909595383E-8</v>
      </c>
      <c r="AA140" s="29">
        <f t="shared" si="158"/>
        <v>-4.4198800911633741E-8</v>
      </c>
      <c r="AB140" s="29">
        <f t="shared" si="159"/>
        <v>-4.4198800911633741E-8</v>
      </c>
      <c r="AD140" s="35">
        <v>1.082E-8</v>
      </c>
      <c r="AE140" s="35">
        <v>4.5283281654799996</v>
      </c>
      <c r="AF140" s="35">
        <v>635.96513305090002</v>
      </c>
      <c r="AG140" s="29">
        <f t="shared" si="160"/>
        <v>-7.1381237465238666E-9</v>
      </c>
      <c r="AH140" s="29">
        <f t="shared" si="161"/>
        <v>-7.1373398233272307E-9</v>
      </c>
      <c r="AI140" s="29">
        <f t="shared" si="162"/>
        <v>-7.1373398260494821E-9</v>
      </c>
      <c r="AJ140" s="29">
        <f t="shared" si="163"/>
        <v>-7.1373398260494821E-9</v>
      </c>
      <c r="AL140" s="35">
        <v>1.5400000000000001E-9</v>
      </c>
      <c r="AM140" s="35">
        <v>1.5458719999599999</v>
      </c>
      <c r="AN140" s="35">
        <v>1464.6394800628</v>
      </c>
      <c r="AO140" s="29">
        <f t="shared" si="164"/>
        <v>1.5087950478486191E-9</v>
      </c>
      <c r="AP140" s="29">
        <f t="shared" si="165"/>
        <v>1.5088634906026267E-9</v>
      </c>
      <c r="AQ140" s="29">
        <f t="shared" si="166"/>
        <v>1.5088634903650916E-9</v>
      </c>
      <c r="AR140" s="29">
        <f t="shared" si="167"/>
        <v>1.5088634903650916E-9</v>
      </c>
      <c r="AT140" s="35"/>
      <c r="AU140" s="35"/>
      <c r="AV140" s="35"/>
      <c r="BB140" s="35"/>
      <c r="BC140" s="35"/>
      <c r="BD140" s="35"/>
      <c r="BJ140" s="35">
        <v>2.4850000000000001E-8</v>
      </c>
      <c r="BK140" s="35">
        <v>5.7839604981699999</v>
      </c>
      <c r="BL140" s="35">
        <v>99.160620955499994</v>
      </c>
      <c r="BM140" s="29">
        <f t="shared" si="168"/>
        <v>1.1020189505064299E-8</v>
      </c>
      <c r="BN140" s="29">
        <f t="shared" si="169"/>
        <v>1.1020524292640437E-8</v>
      </c>
      <c r="BO140" s="29">
        <f t="shared" si="170"/>
        <v>1.1020524291477903E-8</v>
      </c>
      <c r="BP140" s="29">
        <f t="shared" si="171"/>
        <v>1.1020524291477903E-8</v>
      </c>
      <c r="BR140" s="35">
        <v>7.0100000000000004E-9</v>
      </c>
      <c r="BS140" s="35">
        <v>1.2041085466100001</v>
      </c>
      <c r="BT140" s="35">
        <v>479.28838891549998</v>
      </c>
      <c r="BU140" s="29">
        <f t="shared" si="172"/>
        <v>-6.3538537022249519E-9</v>
      </c>
      <c r="BV140" s="29">
        <f t="shared" si="173"/>
        <v>-6.3536385460990162E-9</v>
      </c>
      <c r="BW140" s="29">
        <f t="shared" si="174"/>
        <v>-6.3536385468461968E-9</v>
      </c>
      <c r="BX140" s="29">
        <f t="shared" si="175"/>
        <v>-6.3536385468461968E-9</v>
      </c>
      <c r="BZ140" s="35"/>
      <c r="CA140" s="35"/>
      <c r="CB140" s="35"/>
      <c r="CH140" s="35"/>
      <c r="CI140" s="35"/>
      <c r="CJ140" s="35"/>
      <c r="CP140" s="35"/>
      <c r="CQ140" s="35"/>
      <c r="CR140" s="35"/>
      <c r="CX140" s="35"/>
      <c r="CY140" s="35"/>
      <c r="CZ140" s="35"/>
      <c r="DF140" s="35">
        <v>1.0744700000000001E-6</v>
      </c>
      <c r="DG140" s="35">
        <v>3.6706413870099999</v>
      </c>
      <c r="DH140" s="35">
        <v>212.77783057619999</v>
      </c>
      <c r="DI140" s="29">
        <f t="shared" si="176"/>
        <v>7.1446731155229704E-7</v>
      </c>
      <c r="DJ140" s="29">
        <f t="shared" si="177"/>
        <v>7.144931953105139E-7</v>
      </c>
      <c r="DK140" s="29">
        <f t="shared" si="178"/>
        <v>7.1449319522063449E-7</v>
      </c>
      <c r="DL140" s="29">
        <f t="shared" si="179"/>
        <v>7.1449319522063449E-7</v>
      </c>
      <c r="DN140" s="35">
        <v>2.0629E-7</v>
      </c>
      <c r="DO140" s="35">
        <v>1.68732248608</v>
      </c>
      <c r="DP140" s="35">
        <v>231.45834270270001</v>
      </c>
      <c r="DQ140" s="29">
        <f t="shared" si="180"/>
        <v>1.3822148295798964E-7</v>
      </c>
      <c r="DR140" s="29">
        <f t="shared" si="181"/>
        <v>1.3821611002441369E-7</v>
      </c>
      <c r="DS140" s="29">
        <f t="shared" si="182"/>
        <v>1.3821611004307123E-7</v>
      </c>
      <c r="DT140" s="29">
        <f t="shared" si="183"/>
        <v>1.3821611004307123E-7</v>
      </c>
      <c r="DV140" s="35">
        <v>4.133E-8</v>
      </c>
      <c r="DW140" s="35">
        <v>2.9047881142500001</v>
      </c>
      <c r="DX140" s="35">
        <v>107.0249274817</v>
      </c>
      <c r="DY140" s="29">
        <f t="shared" si="184"/>
        <v>-2.862420903404864E-9</v>
      </c>
      <c r="DZ140" s="29">
        <f t="shared" si="185"/>
        <v>-2.8630898058480729E-9</v>
      </c>
      <c r="EA140" s="29">
        <f t="shared" si="186"/>
        <v>-2.8630898035253613E-9</v>
      </c>
      <c r="EB140" s="29">
        <f t="shared" si="187"/>
        <v>-2.8630898035253613E-9</v>
      </c>
      <c r="ED140" s="35">
        <v>8.7199999999999997E-9</v>
      </c>
      <c r="EE140" s="35">
        <v>6.2626196966399998</v>
      </c>
      <c r="EF140" s="35">
        <v>2.4476805547999998</v>
      </c>
      <c r="EG140" s="29">
        <f t="shared" si="188"/>
        <v>8.7183945596037753E-9</v>
      </c>
      <c r="EH140" s="29">
        <f t="shared" si="189"/>
        <v>8.7183946216846232E-9</v>
      </c>
      <c r="EI140" s="29">
        <f t="shared" si="190"/>
        <v>8.7183946216844065E-9</v>
      </c>
      <c r="EJ140" s="29">
        <f t="shared" si="191"/>
        <v>8.7183946216844065E-9</v>
      </c>
      <c r="EL140" s="35"/>
      <c r="EM140" s="35"/>
      <c r="EN140" s="35"/>
      <c r="ET140" s="35"/>
      <c r="EU140" s="35"/>
      <c r="EV140" s="35"/>
    </row>
    <row r="141" spans="1:152" s="29" customFormat="1" ht="13.5" x14ac:dyDescent="0.3">
      <c r="N141" s="35">
        <v>3.1754999999999998E-7</v>
      </c>
      <c r="O141" s="35">
        <v>1.6927363440500001</v>
      </c>
      <c r="P141" s="35">
        <v>0.16005869440000001</v>
      </c>
      <c r="Q141" s="29">
        <f t="shared" si="152"/>
        <v>-3.9445421338109379E-8</v>
      </c>
      <c r="R141" s="29">
        <f t="shared" si="153"/>
        <v>-3.9445413693216108E-8</v>
      </c>
      <c r="S141" s="29">
        <f t="shared" si="154"/>
        <v>-3.9445413693242697E-8</v>
      </c>
      <c r="T141" s="29">
        <f t="shared" si="155"/>
        <v>-3.9445413693242697E-8</v>
      </c>
      <c r="V141" s="35">
        <v>6.9139999999999996E-8</v>
      </c>
      <c r="W141" s="35">
        <v>2.0463142672300001</v>
      </c>
      <c r="X141" s="35">
        <v>99.160620955499994</v>
      </c>
      <c r="Y141" s="29">
        <f t="shared" si="156"/>
        <v>-6.0162567991629914E-8</v>
      </c>
      <c r="Z141" s="29">
        <f t="shared" si="157"/>
        <v>-6.0163080109430522E-8</v>
      </c>
      <c r="AA141" s="29">
        <f t="shared" si="158"/>
        <v>-6.0163080107652243E-8</v>
      </c>
      <c r="AB141" s="29">
        <f t="shared" si="159"/>
        <v>-6.0163080107652243E-8</v>
      </c>
      <c r="AD141" s="35">
        <v>1.008E-8</v>
      </c>
      <c r="AE141" s="35">
        <v>4.9132585144799998</v>
      </c>
      <c r="AF141" s="35">
        <v>750.10360753340001</v>
      </c>
      <c r="AG141" s="29">
        <f t="shared" si="160"/>
        <v>-1.8283819423613736E-9</v>
      </c>
      <c r="AH141" s="29">
        <f t="shared" si="161"/>
        <v>-1.8295090603883145E-9</v>
      </c>
      <c r="AI141" s="29">
        <f t="shared" si="162"/>
        <v>-1.8295090564744859E-9</v>
      </c>
      <c r="AJ141" s="29">
        <f t="shared" si="163"/>
        <v>-1.8295090564744859E-9</v>
      </c>
      <c r="AL141" s="35">
        <v>1.08E-9</v>
      </c>
      <c r="AM141" s="35">
        <v>4.2512578650000004</v>
      </c>
      <c r="AN141" s="35">
        <v>145.6310438715</v>
      </c>
      <c r="AO141" s="29">
        <f t="shared" si="164"/>
        <v>1.0205310952430331E-9</v>
      </c>
      <c r="AP141" s="29">
        <f t="shared" si="165"/>
        <v>1.0205388972513443E-9</v>
      </c>
      <c r="AQ141" s="29">
        <f t="shared" si="166"/>
        <v>1.0205388972242531E-9</v>
      </c>
      <c r="AR141" s="29">
        <f t="shared" si="167"/>
        <v>1.0205388972242531E-9</v>
      </c>
      <c r="AT141" s="35"/>
      <c r="AU141" s="35"/>
      <c r="AV141" s="35"/>
      <c r="BB141" s="35"/>
      <c r="BC141" s="35"/>
      <c r="BD141" s="35"/>
      <c r="BJ141" s="35">
        <v>3.2089999999999998E-8</v>
      </c>
      <c r="BK141" s="35">
        <v>0.42853440759</v>
      </c>
      <c r="BL141" s="35">
        <v>218.9281697305</v>
      </c>
      <c r="BM141" s="29">
        <f t="shared" si="168"/>
        <v>-2.1353083914229132E-8</v>
      </c>
      <c r="BN141" s="29">
        <f t="shared" si="169"/>
        <v>-2.1353878860026381E-8</v>
      </c>
      <c r="BO141" s="29">
        <f t="shared" si="170"/>
        <v>-2.1353878857266E-8</v>
      </c>
      <c r="BP141" s="29">
        <f t="shared" si="171"/>
        <v>-2.1353878857266E-8</v>
      </c>
      <c r="BR141" s="35">
        <v>6.24E-9</v>
      </c>
      <c r="BS141" s="35">
        <v>2.3058577953400001</v>
      </c>
      <c r="BT141" s="35">
        <v>643.82943957709995</v>
      </c>
      <c r="BU141" s="29">
        <f t="shared" si="172"/>
        <v>6.1199198646100722E-9</v>
      </c>
      <c r="BV141" s="29">
        <f t="shared" si="173"/>
        <v>6.1200387324936541E-9</v>
      </c>
      <c r="BW141" s="29">
        <f t="shared" si="174"/>
        <v>6.120038732080991E-9</v>
      </c>
      <c r="BX141" s="29">
        <f t="shared" si="175"/>
        <v>6.120038732080991E-9</v>
      </c>
      <c r="BZ141" s="35"/>
      <c r="CA141" s="35"/>
      <c r="CB141" s="35"/>
      <c r="CH141" s="35"/>
      <c r="CI141" s="35"/>
      <c r="CJ141" s="35"/>
      <c r="CP141" s="35"/>
      <c r="CQ141" s="35"/>
      <c r="CR141" s="35"/>
      <c r="CX141" s="35"/>
      <c r="CY141" s="35"/>
      <c r="CZ141" s="35"/>
      <c r="DF141" s="35">
        <v>1.08642E-6</v>
      </c>
      <c r="DG141" s="35">
        <v>2.8549238902399998</v>
      </c>
      <c r="DH141" s="35">
        <v>21.340641002400002</v>
      </c>
      <c r="DI141" s="29">
        <f t="shared" si="176"/>
        <v>-1.084468696919826E-6</v>
      </c>
      <c r="DJ141" s="29">
        <f t="shared" si="177"/>
        <v>-1.0844689074593609E-6</v>
      </c>
      <c r="DK141" s="29">
        <f t="shared" si="178"/>
        <v>-1.0844689074586299E-6</v>
      </c>
      <c r="DL141" s="29">
        <f t="shared" si="179"/>
        <v>-1.0844689074586299E-6</v>
      </c>
      <c r="DN141" s="35">
        <v>2.1429E-7</v>
      </c>
      <c r="DO141" s="35">
        <v>3.0891442846700001</v>
      </c>
      <c r="DP141" s="35">
        <v>554.0699874828</v>
      </c>
      <c r="DQ141" s="29">
        <f t="shared" si="180"/>
        <v>1.9026382782845807E-7</v>
      </c>
      <c r="DR141" s="29">
        <f t="shared" si="181"/>
        <v>1.9025554674748945E-7</v>
      </c>
      <c r="DS141" s="29">
        <f t="shared" si="182"/>
        <v>1.9025554677624749E-7</v>
      </c>
      <c r="DT141" s="29">
        <f t="shared" si="183"/>
        <v>1.9025554677624749E-7</v>
      </c>
      <c r="DV141" s="35">
        <v>4.0350000000000001E-8</v>
      </c>
      <c r="DW141" s="35">
        <v>2.9297268178700002</v>
      </c>
      <c r="DX141" s="35">
        <v>1994.3304451573999</v>
      </c>
      <c r="DY141" s="29">
        <f t="shared" si="184"/>
        <v>-2.9138106048425807E-8</v>
      </c>
      <c r="DZ141" s="29">
        <f t="shared" si="185"/>
        <v>-2.9146542893347791E-8</v>
      </c>
      <c r="EA141" s="29">
        <f t="shared" si="186"/>
        <v>-2.9146542864055602E-8</v>
      </c>
      <c r="EB141" s="29">
        <f t="shared" si="187"/>
        <v>-2.9146542864055602E-8</v>
      </c>
      <c r="ED141" s="35">
        <v>1.082E-8</v>
      </c>
      <c r="EE141" s="35">
        <v>4.4829828332200004</v>
      </c>
      <c r="EF141" s="35">
        <v>2214.7430875962</v>
      </c>
      <c r="EG141" s="29">
        <f t="shared" si="188"/>
        <v>-1.0023498784195307E-8</v>
      </c>
      <c r="EH141" s="29">
        <f t="shared" si="189"/>
        <v>-1.002213030581289E-8</v>
      </c>
      <c r="EI141" s="29">
        <f t="shared" si="190"/>
        <v>-1.0022130310566832E-8</v>
      </c>
      <c r="EJ141" s="29">
        <f t="shared" si="191"/>
        <v>-1.0022130310566832E-8</v>
      </c>
      <c r="EL141" s="35"/>
      <c r="EM141" s="35"/>
      <c r="EN141" s="35"/>
      <c r="ET141" s="35"/>
      <c r="EU141" s="35"/>
      <c r="EV141" s="35"/>
    </row>
    <row r="142" spans="1:152" s="29" customFormat="1" ht="13.5" x14ac:dyDescent="0.3">
      <c r="A142" s="33" t="s">
        <v>26</v>
      </c>
      <c r="B142" s="32" t="s">
        <v>27</v>
      </c>
      <c r="C142" s="33" t="s">
        <v>26</v>
      </c>
      <c r="D142" s="33" t="s">
        <v>26</v>
      </c>
      <c r="E142" s="33" t="s">
        <v>26</v>
      </c>
      <c r="F142" s="33" t="s">
        <v>26</v>
      </c>
      <c r="N142" s="35">
        <v>3.0880000000000001E-7</v>
      </c>
      <c r="O142" s="35">
        <v>6.1352570383199998</v>
      </c>
      <c r="P142" s="35">
        <v>417.03696332039999</v>
      </c>
      <c r="Q142" s="29">
        <f t="shared" si="152"/>
        <v>2.9087909081232583E-7</v>
      </c>
      <c r="R142" s="29">
        <f t="shared" si="153"/>
        <v>2.9088564369305094E-7</v>
      </c>
      <c r="S142" s="29">
        <f t="shared" si="154"/>
        <v>2.908856436702982E-7</v>
      </c>
      <c r="T142" s="29">
        <f t="shared" si="155"/>
        <v>2.908856436702982E-7</v>
      </c>
      <c r="V142" s="35">
        <v>5.3629999999999998E-8</v>
      </c>
      <c r="W142" s="35">
        <v>5.4799510313899997</v>
      </c>
      <c r="X142" s="35">
        <v>563.6312150384</v>
      </c>
      <c r="Y142" s="29">
        <f t="shared" si="156"/>
        <v>-2.5580808795471753E-8</v>
      </c>
      <c r="Z142" s="29">
        <f t="shared" si="157"/>
        <v>-2.5576781492888036E-8</v>
      </c>
      <c r="AA142" s="29">
        <f t="shared" si="158"/>
        <v>-2.5576781506872984E-8</v>
      </c>
      <c r="AB142" s="29">
        <f t="shared" si="159"/>
        <v>-2.5576781506872984E-8</v>
      </c>
      <c r="AD142" s="35">
        <v>8.6200000000000004E-9</v>
      </c>
      <c r="AE142" s="35">
        <v>4.7999851847399997</v>
      </c>
      <c r="AF142" s="35">
        <v>1677.9385755008</v>
      </c>
      <c r="AG142" s="29">
        <f t="shared" si="160"/>
        <v>6.9296754423558186E-9</v>
      </c>
      <c r="AH142" s="29">
        <f t="shared" si="161"/>
        <v>6.9309792210159439E-9</v>
      </c>
      <c r="AI142" s="29">
        <f t="shared" si="162"/>
        <v>6.9309792164893849E-9</v>
      </c>
      <c r="AJ142" s="29">
        <f t="shared" si="163"/>
        <v>6.9309792164893849E-9</v>
      </c>
      <c r="AL142" s="35">
        <v>1.0600000000000001E-9</v>
      </c>
      <c r="AM142" s="35">
        <v>1.04047809351</v>
      </c>
      <c r="AN142" s="35">
        <v>1162.4747044077999</v>
      </c>
      <c r="AO142" s="29">
        <f t="shared" si="164"/>
        <v>5.0733655002193927E-10</v>
      </c>
      <c r="AP142" s="29">
        <f t="shared" si="165"/>
        <v>5.0750054513746812E-10</v>
      </c>
      <c r="AQ142" s="29">
        <f t="shared" si="166"/>
        <v>5.0750054456803026E-10</v>
      </c>
      <c r="AR142" s="29">
        <f t="shared" si="167"/>
        <v>5.0750054456803026E-10</v>
      </c>
      <c r="AT142" s="35"/>
      <c r="AU142" s="35"/>
      <c r="AV142" s="35"/>
      <c r="BB142" s="35"/>
      <c r="BC142" s="35"/>
      <c r="BD142" s="35"/>
      <c r="BJ142" s="35">
        <v>2.5089999999999998E-8</v>
      </c>
      <c r="BK142" s="35">
        <v>2.9470458910000001</v>
      </c>
      <c r="BL142" s="35">
        <v>70.849445304200003</v>
      </c>
      <c r="BM142" s="29">
        <f t="shared" si="168"/>
        <v>-1.4467974135258383E-8</v>
      </c>
      <c r="BN142" s="29">
        <f t="shared" si="169"/>
        <v>-1.4468194282002618E-8</v>
      </c>
      <c r="BO142" s="29">
        <f t="shared" si="170"/>
        <v>-1.4468194281238159E-8</v>
      </c>
      <c r="BP142" s="29">
        <f t="shared" si="171"/>
        <v>-1.4468194281238159E-8</v>
      </c>
      <c r="BR142" s="35">
        <v>5.8200000000000002E-9</v>
      </c>
      <c r="BS142" s="35">
        <v>0.18811617695999999</v>
      </c>
      <c r="BT142" s="35">
        <v>1.4844727083</v>
      </c>
      <c r="BU142" s="29">
        <f t="shared" si="172"/>
        <v>5.6894241444360805E-9</v>
      </c>
      <c r="BV142" s="29">
        <f t="shared" si="173"/>
        <v>5.6894244202949733E-9</v>
      </c>
      <c r="BW142" s="29">
        <f t="shared" si="174"/>
        <v>5.6894244202940162E-9</v>
      </c>
      <c r="BX142" s="29">
        <f t="shared" si="175"/>
        <v>5.6894244202940162E-9</v>
      </c>
      <c r="BZ142" s="35"/>
      <c r="CA142" s="35"/>
      <c r="CB142" s="35"/>
      <c r="CH142" s="35"/>
      <c r="CI142" s="35"/>
      <c r="CJ142" s="35"/>
      <c r="CP142" s="35"/>
      <c r="CQ142" s="35"/>
      <c r="CR142" s="35"/>
      <c r="CX142" s="35"/>
      <c r="CY142" s="35"/>
      <c r="CZ142" s="35"/>
      <c r="DF142" s="35">
        <v>9.7742999999999993E-7</v>
      </c>
      <c r="DG142" s="35">
        <v>5.1223184559900004</v>
      </c>
      <c r="DH142" s="35">
        <v>2634.2277314714001</v>
      </c>
      <c r="DI142" s="29">
        <f t="shared" si="176"/>
        <v>-6.9260988165385014E-7</v>
      </c>
      <c r="DJ142" s="29">
        <f t="shared" si="177"/>
        <v>-6.9288522319107797E-7</v>
      </c>
      <c r="DK142" s="29">
        <f t="shared" si="178"/>
        <v>-6.9288522223515671E-7</v>
      </c>
      <c r="DL142" s="29">
        <f t="shared" si="179"/>
        <v>-6.9288522223515671E-7</v>
      </c>
      <c r="DN142" s="35">
        <v>2.131E-7</v>
      </c>
      <c r="DO142" s="35">
        <v>0.38868340861</v>
      </c>
      <c r="DP142" s="35">
        <v>319.5732633943</v>
      </c>
      <c r="DQ142" s="29">
        <f t="shared" si="180"/>
        <v>1.6243379658239861E-7</v>
      </c>
      <c r="DR142" s="29">
        <f t="shared" si="181"/>
        <v>1.6242711432377895E-7</v>
      </c>
      <c r="DS142" s="29">
        <f t="shared" si="182"/>
        <v>1.624271143469836E-7</v>
      </c>
      <c r="DT142" s="29">
        <f t="shared" si="183"/>
        <v>1.624271143469836E-7</v>
      </c>
      <c r="DV142" s="35">
        <v>4.9159999999999998E-8</v>
      </c>
      <c r="DW142" s="35">
        <v>3.1231626756100002</v>
      </c>
      <c r="DX142" s="35">
        <v>1898.3512179396</v>
      </c>
      <c r="DY142" s="29">
        <f t="shared" si="184"/>
        <v>-4.0530852811009893E-8</v>
      </c>
      <c r="DZ142" s="29">
        <f t="shared" si="185"/>
        <v>-4.0522845579936544E-8</v>
      </c>
      <c r="EA142" s="29">
        <f t="shared" si="186"/>
        <v>-4.052284560774721E-8</v>
      </c>
      <c r="EB142" s="29">
        <f t="shared" si="187"/>
        <v>-4.052284560774721E-8</v>
      </c>
      <c r="ED142" s="35">
        <v>9.5900000000000002E-9</v>
      </c>
      <c r="EE142" s="35">
        <v>0.74479087917999998</v>
      </c>
      <c r="EF142" s="35">
        <v>16.674774556399999</v>
      </c>
      <c r="EG142" s="29">
        <f t="shared" si="188"/>
        <v>5.0548166227959552E-9</v>
      </c>
      <c r="EH142" s="29">
        <f t="shared" si="189"/>
        <v>5.0548372222535852E-9</v>
      </c>
      <c r="EI142" s="29">
        <f t="shared" si="190"/>
        <v>5.0548372221820531E-9</v>
      </c>
      <c r="EJ142" s="29">
        <f t="shared" si="191"/>
        <v>5.0548372221820531E-9</v>
      </c>
      <c r="EL142" s="35"/>
      <c r="EM142" s="35"/>
      <c r="EN142" s="35"/>
      <c r="ET142" s="35"/>
      <c r="EU142" s="35"/>
      <c r="EV142" s="35"/>
    </row>
    <row r="143" spans="1:152" s="29" customFormat="1" ht="13.5" x14ac:dyDescent="0.3">
      <c r="N143" s="35">
        <v>3.6388E-7</v>
      </c>
      <c r="O143" s="35">
        <v>6.0058603264699997</v>
      </c>
      <c r="P143" s="35">
        <v>18.159247264699999</v>
      </c>
      <c r="Q143" s="29">
        <f t="shared" si="152"/>
        <v>3.6382354368767834E-7</v>
      </c>
      <c r="R143" s="29">
        <f t="shared" si="153"/>
        <v>3.6382356132993636E-7</v>
      </c>
      <c r="S143" s="29">
        <f t="shared" si="154"/>
        <v>3.6382356132987517E-7</v>
      </c>
      <c r="T143" s="29">
        <f t="shared" si="155"/>
        <v>3.6382356132987517E-7</v>
      </c>
      <c r="V143" s="35">
        <v>5.1720000000000003E-8</v>
      </c>
      <c r="W143" s="35">
        <v>2.11968421583</v>
      </c>
      <c r="X143" s="35">
        <v>214.26230328450001</v>
      </c>
      <c r="Y143" s="29">
        <f t="shared" si="156"/>
        <v>4.0102801535043672E-8</v>
      </c>
      <c r="Z143" s="29">
        <f t="shared" si="157"/>
        <v>4.010174072612358E-8</v>
      </c>
      <c r="AA143" s="29">
        <f t="shared" si="158"/>
        <v>4.0101740729807267E-8</v>
      </c>
      <c r="AB143" s="29">
        <f t="shared" si="159"/>
        <v>4.0101740729807267E-8</v>
      </c>
      <c r="AD143" s="35">
        <v>8.2800000000000004E-9</v>
      </c>
      <c r="AE143" s="35">
        <v>2.2194084901700002</v>
      </c>
      <c r="AF143" s="35">
        <v>333.65734504400001</v>
      </c>
      <c r="AG143" s="29">
        <f t="shared" si="160"/>
        <v>1.7693110976416714E-9</v>
      </c>
      <c r="AH143" s="29">
        <f t="shared" si="161"/>
        <v>1.769720204410355E-9</v>
      </c>
      <c r="AI143" s="29">
        <f t="shared" si="162"/>
        <v>1.7697202029897558E-9</v>
      </c>
      <c r="AJ143" s="29">
        <f t="shared" si="163"/>
        <v>1.7697202029897558E-9</v>
      </c>
      <c r="AL143" s="35">
        <v>1.14E-9</v>
      </c>
      <c r="AM143" s="35">
        <v>2.6405573709999999</v>
      </c>
      <c r="AN143" s="35">
        <v>362.86229257259998</v>
      </c>
      <c r="AO143" s="29">
        <f t="shared" si="164"/>
        <v>-7.1695446044867911E-10</v>
      </c>
      <c r="AP143" s="29">
        <f t="shared" si="165"/>
        <v>-7.1690570732480327E-10</v>
      </c>
      <c r="AQ143" s="29">
        <f t="shared" si="166"/>
        <v>-7.1690570749410015E-10</v>
      </c>
      <c r="AR143" s="29">
        <f t="shared" si="167"/>
        <v>-7.1690570749410015E-10</v>
      </c>
      <c r="AT143" s="35"/>
      <c r="AU143" s="35"/>
      <c r="AV143" s="35"/>
      <c r="BB143" s="35"/>
      <c r="BC143" s="35"/>
      <c r="BD143" s="35"/>
      <c r="BJ143" s="35">
        <v>2.3079999999999999E-8</v>
      </c>
      <c r="BK143" s="35">
        <v>0.63861650865999997</v>
      </c>
      <c r="BL143" s="35">
        <v>251.43213107579999</v>
      </c>
      <c r="BM143" s="29">
        <f t="shared" si="168"/>
        <v>2.2991675937245745E-10</v>
      </c>
      <c r="BN143" s="29">
        <f t="shared" si="169"/>
        <v>2.2903714589801361E-10</v>
      </c>
      <c r="BO143" s="29">
        <f t="shared" si="170"/>
        <v>2.2903714895244274E-10</v>
      </c>
      <c r="BP143" s="29">
        <f t="shared" si="171"/>
        <v>2.2903714895244274E-10</v>
      </c>
      <c r="BR143" s="35">
        <v>5.1300000000000003E-9</v>
      </c>
      <c r="BS143" s="35">
        <v>2.5652596783999999</v>
      </c>
      <c r="BT143" s="35">
        <v>404.50679034820001</v>
      </c>
      <c r="BU143" s="29">
        <f t="shared" si="172"/>
        <v>-4.9164341329393381E-9</v>
      </c>
      <c r="BV143" s="29">
        <f t="shared" si="173"/>
        <v>-4.9163443075399619E-9</v>
      </c>
      <c r="BW143" s="29">
        <f t="shared" si="174"/>
        <v>-4.9163443078519083E-9</v>
      </c>
      <c r="BX143" s="29">
        <f t="shared" si="175"/>
        <v>-4.9163443078519083E-9</v>
      </c>
      <c r="BZ143" s="35"/>
      <c r="CA143" s="35"/>
      <c r="CB143" s="35"/>
      <c r="CH143" s="35"/>
      <c r="CI143" s="35"/>
      <c r="CJ143" s="35"/>
      <c r="CP143" s="35"/>
      <c r="CQ143" s="35"/>
      <c r="CR143" s="35"/>
      <c r="CX143" s="35"/>
      <c r="CY143" s="35"/>
      <c r="CZ143" s="35"/>
      <c r="DF143" s="35">
        <v>1.09097E-6</v>
      </c>
      <c r="DG143" s="35">
        <v>1.63231061493</v>
      </c>
      <c r="DH143" s="35">
        <v>208.633228992</v>
      </c>
      <c r="DI143" s="29">
        <f t="shared" si="176"/>
        <v>3.3127252549592734E-7</v>
      </c>
      <c r="DJ143" s="29">
        <f t="shared" si="177"/>
        <v>3.3123965171930615E-7</v>
      </c>
      <c r="DK143" s="29">
        <f t="shared" si="178"/>
        <v>3.3123965183345935E-7</v>
      </c>
      <c r="DL143" s="29">
        <f t="shared" si="179"/>
        <v>3.3123965183345935E-7</v>
      </c>
      <c r="DN143" s="35">
        <v>2.0521E-7</v>
      </c>
      <c r="DO143" s="35">
        <v>2.4565185128299998</v>
      </c>
      <c r="DP143" s="35">
        <v>18.159247264699999</v>
      </c>
      <c r="DQ143" s="29">
        <f t="shared" si="180"/>
        <v>-1.8979016738588172E-7</v>
      </c>
      <c r="DR143" s="29">
        <f t="shared" si="181"/>
        <v>-1.8978995255608099E-7</v>
      </c>
      <c r="DS143" s="29">
        <f t="shared" si="182"/>
        <v>-1.8978995255682696E-7</v>
      </c>
      <c r="DT143" s="29">
        <f t="shared" si="183"/>
        <v>-1.8978995255682696E-7</v>
      </c>
      <c r="DV143" s="35">
        <v>3.6570000000000003E-8</v>
      </c>
      <c r="DW143" s="35">
        <v>3.2468024673400002</v>
      </c>
      <c r="DX143" s="35">
        <v>362.86229257259998</v>
      </c>
      <c r="DY143" s="29">
        <f t="shared" si="184"/>
        <v>-3.5100947401982326E-8</v>
      </c>
      <c r="DZ143" s="29">
        <f t="shared" si="185"/>
        <v>-3.5100382946491443E-8</v>
      </c>
      <c r="EA143" s="29">
        <f t="shared" si="186"/>
        <v>-3.5100382948451676E-8</v>
      </c>
      <c r="EB143" s="29">
        <f t="shared" si="187"/>
        <v>-3.5100382948451676E-8</v>
      </c>
      <c r="ED143" s="35">
        <v>1.035E-8</v>
      </c>
      <c r="EE143" s="35">
        <v>4.0566497932700001</v>
      </c>
      <c r="EF143" s="35">
        <v>231.45834270270001</v>
      </c>
      <c r="EG143" s="29">
        <f t="shared" si="188"/>
        <v>3.9330519883151084E-10</v>
      </c>
      <c r="EH143" s="29">
        <f t="shared" si="189"/>
        <v>3.93668072841381E-10</v>
      </c>
      <c r="EI143" s="29">
        <f t="shared" si="190"/>
        <v>3.9366807158131971E-10</v>
      </c>
      <c r="EJ143" s="29">
        <f t="shared" si="191"/>
        <v>3.9366807158131971E-10</v>
      </c>
      <c r="EL143" s="35"/>
      <c r="EM143" s="35"/>
      <c r="EN143" s="35"/>
      <c r="ET143" s="35"/>
      <c r="EU143" s="35"/>
      <c r="EV143" s="35"/>
    </row>
    <row r="144" spans="1:152" s="29" customFormat="1" ht="13.5" x14ac:dyDescent="0.3">
      <c r="A144" s="29" t="s">
        <v>231</v>
      </c>
      <c r="B144" s="29" t="s">
        <v>232</v>
      </c>
      <c r="C144" s="29" t="s">
        <v>233</v>
      </c>
      <c r="D144" s="29" t="s">
        <v>234</v>
      </c>
      <c r="E144" s="29" t="s">
        <v>235</v>
      </c>
      <c r="F144" s="29" t="s">
        <v>27</v>
      </c>
      <c r="G144" s="2"/>
      <c r="N144" s="35">
        <v>2.9032000000000002E-7</v>
      </c>
      <c r="O144" s="35">
        <v>1.1966054450500001</v>
      </c>
      <c r="P144" s="35">
        <v>404.50679034820001</v>
      </c>
      <c r="Q144" s="29">
        <f t="shared" si="152"/>
        <v>2.5347234714452518E-8</v>
      </c>
      <c r="R144" s="29">
        <f t="shared" si="153"/>
        <v>2.5364968309270925E-8</v>
      </c>
      <c r="S144" s="29">
        <f t="shared" si="154"/>
        <v>2.5364968247691756E-8</v>
      </c>
      <c r="T144" s="29">
        <f t="shared" si="155"/>
        <v>2.5364968247691756E-8</v>
      </c>
      <c r="V144" s="35">
        <v>5.1170000000000001E-8</v>
      </c>
      <c r="W144" s="35">
        <v>5.7698768410700003</v>
      </c>
      <c r="X144" s="35">
        <v>565.11568774670002</v>
      </c>
      <c r="Y144" s="29">
        <f t="shared" si="156"/>
        <v>-3.7106192293819454E-8</v>
      </c>
      <c r="Z144" s="29">
        <f t="shared" si="157"/>
        <v>-3.7103173823094609E-8</v>
      </c>
      <c r="AA144" s="29">
        <f t="shared" si="158"/>
        <v>-3.7103173833576595E-8</v>
      </c>
      <c r="AB144" s="29">
        <f t="shared" si="159"/>
        <v>-3.7103173833576595E-8</v>
      </c>
      <c r="AD144" s="35">
        <v>7.4499999999999997E-9</v>
      </c>
      <c r="AE144" s="35">
        <v>3.9727929998399998</v>
      </c>
      <c r="AF144" s="35">
        <v>1574.8458012822</v>
      </c>
      <c r="AG144" s="29">
        <f t="shared" si="160"/>
        <v>-2.1578591637638118E-9</v>
      </c>
      <c r="AH144" s="29">
        <f t="shared" si="161"/>
        <v>-2.1595613540837178E-9</v>
      </c>
      <c r="AI144" s="29">
        <f t="shared" si="162"/>
        <v>-2.1595613481731356E-9</v>
      </c>
      <c r="AJ144" s="29">
        <f t="shared" si="163"/>
        <v>-2.1595613481731356E-9</v>
      </c>
      <c r="AL144" s="35">
        <v>9.2999999999999999E-10</v>
      </c>
      <c r="AM144" s="35">
        <v>3.3674627588599999</v>
      </c>
      <c r="AN144" s="35">
        <v>483.2205421786</v>
      </c>
      <c r="AO144" s="29">
        <f t="shared" si="164"/>
        <v>2.0323122665094001E-10</v>
      </c>
      <c r="AP144" s="29">
        <f t="shared" si="165"/>
        <v>2.0316475092232695E-10</v>
      </c>
      <c r="AQ144" s="29">
        <f t="shared" si="166"/>
        <v>2.0316475115316338E-10</v>
      </c>
      <c r="AR144" s="29">
        <f t="shared" si="167"/>
        <v>2.0316475115316338E-10</v>
      </c>
      <c r="AT144" s="35"/>
      <c r="AU144" s="35"/>
      <c r="AV144" s="35"/>
      <c r="BB144" s="35"/>
      <c r="BC144" s="35"/>
      <c r="BD144" s="35"/>
      <c r="BJ144" s="35">
        <v>2.8690000000000001E-8</v>
      </c>
      <c r="BK144" s="35">
        <v>4.3195934674499998</v>
      </c>
      <c r="BL144" s="35">
        <v>767.3690829208</v>
      </c>
      <c r="BM144" s="29">
        <f t="shared" si="168"/>
        <v>-1.364475652199112E-8</v>
      </c>
      <c r="BN144" s="29">
        <f t="shared" si="169"/>
        <v>-1.3647692112965183E-8</v>
      </c>
      <c r="BO144" s="29">
        <f t="shared" si="170"/>
        <v>-1.3647692102771793E-8</v>
      </c>
      <c r="BP144" s="29">
        <f t="shared" si="171"/>
        <v>-1.3647692102771793E-8</v>
      </c>
      <c r="BR144" s="35">
        <v>5.0199999999999996E-9</v>
      </c>
      <c r="BS144" s="35">
        <v>4.9742381436700001</v>
      </c>
      <c r="BT144" s="35">
        <v>212.54833591260001</v>
      </c>
      <c r="BU144" s="29">
        <f t="shared" si="172"/>
        <v>-2.7192754198458867E-9</v>
      </c>
      <c r="BV144" s="29">
        <f t="shared" si="173"/>
        <v>-2.7191394628858911E-9</v>
      </c>
      <c r="BW144" s="29">
        <f t="shared" si="174"/>
        <v>-2.7191394633579962E-9</v>
      </c>
      <c r="BX144" s="29">
        <f t="shared" si="175"/>
        <v>-2.7191394633579962E-9</v>
      </c>
      <c r="BZ144" s="35"/>
      <c r="CA144" s="35"/>
      <c r="CB144" s="35"/>
      <c r="CH144" s="35"/>
      <c r="CI144" s="35"/>
      <c r="CJ144" s="35"/>
      <c r="CP144" s="35"/>
      <c r="CQ144" s="35"/>
      <c r="CR144" s="35"/>
      <c r="CX144" s="35"/>
      <c r="CY144" s="35"/>
      <c r="CZ144" s="35"/>
      <c r="DF144" s="35">
        <v>9.6852000000000005E-7</v>
      </c>
      <c r="DG144" s="35">
        <v>4.1992828003499998</v>
      </c>
      <c r="DH144" s="35">
        <v>305.34616939270001</v>
      </c>
      <c r="DI144" s="29">
        <f t="shared" si="176"/>
        <v>-9.3443316223066181E-7</v>
      </c>
      <c r="DJ144" s="29">
        <f t="shared" si="177"/>
        <v>-9.3442137278141968E-7</v>
      </c>
      <c r="DK144" s="29">
        <f t="shared" si="178"/>
        <v>-9.3442137282236123E-7</v>
      </c>
      <c r="DL144" s="29">
        <f t="shared" si="179"/>
        <v>-9.3442137282236123E-7</v>
      </c>
      <c r="DN144" s="35">
        <v>2.6054999999999999E-7</v>
      </c>
      <c r="DO144" s="35">
        <v>4.2755495116900004</v>
      </c>
      <c r="DP144" s="35">
        <v>483.2205421786</v>
      </c>
      <c r="DQ144" s="29">
        <f t="shared" si="180"/>
        <v>2.3546561587070678E-7</v>
      </c>
      <c r="DR144" s="29">
        <f t="shared" si="181"/>
        <v>2.3545744468427521E-7</v>
      </c>
      <c r="DS144" s="29">
        <f t="shared" si="182"/>
        <v>2.3545744471265155E-7</v>
      </c>
      <c r="DT144" s="29">
        <f t="shared" si="183"/>
        <v>2.3545744471265155E-7</v>
      </c>
      <c r="DV144" s="35">
        <v>3.7529999999999999E-8</v>
      </c>
      <c r="DW144" s="35">
        <v>0.87719890943000001</v>
      </c>
      <c r="DX144" s="35">
        <v>703.63318461740005</v>
      </c>
      <c r="DY144" s="29">
        <f t="shared" si="184"/>
        <v>3.6260545653157303E-8</v>
      </c>
      <c r="DZ144" s="29">
        <f t="shared" si="185"/>
        <v>3.6259513132519035E-8</v>
      </c>
      <c r="EA144" s="29">
        <f t="shared" si="186"/>
        <v>3.625951313610516E-8</v>
      </c>
      <c r="EB144" s="29">
        <f t="shared" si="187"/>
        <v>3.625951313610516E-8</v>
      </c>
      <c r="ED144" s="35">
        <v>8.5099999999999998E-9</v>
      </c>
      <c r="EE144" s="35">
        <v>9.3604953219999995E-2</v>
      </c>
      <c r="EF144" s="35">
        <v>628.85158605009997</v>
      </c>
      <c r="EG144" s="29">
        <f t="shared" si="188"/>
        <v>-5.4052905453591927E-9</v>
      </c>
      <c r="EH144" s="29">
        <f t="shared" si="189"/>
        <v>-5.4059170791790076E-9</v>
      </c>
      <c r="EI144" s="29">
        <f t="shared" si="190"/>
        <v>-5.4059170770034738E-9</v>
      </c>
      <c r="EJ144" s="29">
        <f t="shared" si="191"/>
        <v>-5.4059170770034738E-9</v>
      </c>
      <c r="EL144" s="35"/>
      <c r="EM144" s="35"/>
      <c r="EN144" s="35"/>
      <c r="ET144" s="35"/>
      <c r="EU144" s="35"/>
      <c r="EV144" s="35"/>
    </row>
    <row r="145" spans="1:152" s="29" customFormat="1" ht="15.5" x14ac:dyDescent="0.35">
      <c r="A145" s="29">
        <f>(E106*E106+F106*F106-B9*B9)/(2*E106*F106)</f>
        <v>0.99579523219918586</v>
      </c>
      <c r="B145" s="29">
        <f>ACOS(A145)</f>
        <v>9.1735683221118691E-2</v>
      </c>
      <c r="C145" s="29">
        <f>DEGREES(B145)</f>
        <v>5.2560674793191824</v>
      </c>
      <c r="D145" s="29">
        <f>C145/100</f>
        <v>5.2560674793191826E-2</v>
      </c>
      <c r="E145" s="29">
        <f>(1+A145)/2</f>
        <v>0.99789761609959293</v>
      </c>
      <c r="F145" s="170">
        <f>-8.68+5*LOG10(E106*F106)+0.044*F154-2.6*ABS(C150)+1.25*C150*C150</f>
        <v>0.32736754526945822</v>
      </c>
      <c r="G145" s="2"/>
      <c r="N145" s="35">
        <v>3.2812E-7</v>
      </c>
      <c r="O145" s="35">
        <v>0.53649479713000003</v>
      </c>
      <c r="P145" s="35">
        <v>107.0249274817</v>
      </c>
      <c r="Q145" s="29">
        <f t="shared" si="152"/>
        <v>-2.1237938866881198E-7</v>
      </c>
      <c r="R145" s="29">
        <f t="shared" si="153"/>
        <v>-2.1237533091977545E-7</v>
      </c>
      <c r="S145" s="29">
        <f t="shared" si="154"/>
        <v>-2.1237533093386589E-7</v>
      </c>
      <c r="T145" s="29">
        <f t="shared" si="155"/>
        <v>-2.1237533093386589E-7</v>
      </c>
      <c r="V145" s="35">
        <v>6.1970000000000005E-8</v>
      </c>
      <c r="W145" s="35">
        <v>1.6255368880000001</v>
      </c>
      <c r="X145" s="35">
        <v>1589.0728952838001</v>
      </c>
      <c r="Y145" s="29">
        <f t="shared" si="156"/>
        <v>-4.13976709660986E-8</v>
      </c>
      <c r="Z145" s="29">
        <f t="shared" si="157"/>
        <v>-4.1386561795744395E-8</v>
      </c>
      <c r="AA145" s="29">
        <f t="shared" si="158"/>
        <v>-4.1386561834324781E-8</v>
      </c>
      <c r="AB145" s="29">
        <f t="shared" si="159"/>
        <v>-4.1386561834324781E-8</v>
      </c>
      <c r="AD145" s="35">
        <v>9.0300000000000005E-9</v>
      </c>
      <c r="AE145" s="35">
        <v>5.5896378279899999</v>
      </c>
      <c r="AF145" s="35">
        <v>1788.1448967202</v>
      </c>
      <c r="AG145" s="29">
        <f t="shared" si="160"/>
        <v>-9.0046278996116361E-9</v>
      </c>
      <c r="AH145" s="29">
        <f t="shared" si="161"/>
        <v>-9.0048109231902313E-9</v>
      </c>
      <c r="AI145" s="29">
        <f t="shared" si="162"/>
        <v>-9.0048109225558318E-9</v>
      </c>
      <c r="AJ145" s="29">
        <f t="shared" si="163"/>
        <v>-9.0048109225558318E-9</v>
      </c>
      <c r="AL145" s="35">
        <v>9.0999999999999996E-10</v>
      </c>
      <c r="AM145" s="35">
        <v>2.0579624869200002</v>
      </c>
      <c r="AN145" s="35">
        <v>210.85141488319999</v>
      </c>
      <c r="AO145" s="29">
        <f t="shared" si="164"/>
        <v>6.3361379754581522E-10</v>
      </c>
      <c r="AP145" s="29">
        <f t="shared" si="165"/>
        <v>6.3359292057338667E-10</v>
      </c>
      <c r="AQ145" s="29">
        <f t="shared" si="166"/>
        <v>6.3359292064588233E-10</v>
      </c>
      <c r="AR145" s="29">
        <f t="shared" si="167"/>
        <v>6.3359292064588233E-10</v>
      </c>
      <c r="AT145" s="35"/>
      <c r="AU145" s="35"/>
      <c r="AV145" s="35"/>
      <c r="BB145" s="35"/>
      <c r="BC145" s="35"/>
      <c r="BD145" s="35"/>
      <c r="BJ145" s="35">
        <v>2.2320000000000001E-8</v>
      </c>
      <c r="BK145" s="35">
        <v>0.56929937568</v>
      </c>
      <c r="BL145" s="35">
        <v>1073.6090241908</v>
      </c>
      <c r="BM145" s="29">
        <f t="shared" si="168"/>
        <v>1.4850989816612824E-8</v>
      </c>
      <c r="BN145" s="29">
        <f t="shared" si="169"/>
        <v>1.4848277952044074E-8</v>
      </c>
      <c r="BO145" s="29">
        <f t="shared" si="170"/>
        <v>1.48482779614616E-8</v>
      </c>
      <c r="BP145" s="29">
        <f t="shared" si="171"/>
        <v>1.48482779614616E-8</v>
      </c>
      <c r="BR145" s="35">
        <v>6.4400000000000001E-9</v>
      </c>
      <c r="BS145" s="35">
        <v>2.10955154583</v>
      </c>
      <c r="BT145" s="35">
        <v>1272.6810256271999</v>
      </c>
      <c r="BU145" s="29">
        <f t="shared" si="172"/>
        <v>-4.5366276331184886E-9</v>
      </c>
      <c r="BV145" s="29">
        <f t="shared" si="173"/>
        <v>-4.5375093539311103E-9</v>
      </c>
      <c r="BW145" s="29">
        <f t="shared" si="174"/>
        <v>-4.5375093508696569E-9</v>
      </c>
      <c r="BX145" s="29">
        <f t="shared" si="175"/>
        <v>-4.5375093508696569E-9</v>
      </c>
      <c r="BZ145" s="35"/>
      <c r="CA145" s="35"/>
      <c r="CB145" s="35"/>
      <c r="CH145" s="35"/>
      <c r="CI145" s="35"/>
      <c r="CJ145" s="35"/>
      <c r="CP145" s="35"/>
      <c r="CQ145" s="35"/>
      <c r="CR145" s="35"/>
      <c r="CX145" s="35"/>
      <c r="CY145" s="35"/>
      <c r="CZ145" s="35"/>
      <c r="DF145" s="35">
        <v>9.650700000000001E-7</v>
      </c>
      <c r="DG145" s="35">
        <v>2.56002066845</v>
      </c>
      <c r="DH145" s="35">
        <v>1692.1656695024001</v>
      </c>
      <c r="DI145" s="29">
        <f t="shared" si="176"/>
        <v>1.9065922062988035E-7</v>
      </c>
      <c r="DJ145" s="29">
        <f t="shared" si="177"/>
        <v>1.9041654587358531E-7</v>
      </c>
      <c r="DK145" s="29">
        <f t="shared" si="178"/>
        <v>1.9041654671628576E-7</v>
      </c>
      <c r="DL145" s="29">
        <f t="shared" si="179"/>
        <v>1.9041654671628576E-7</v>
      </c>
      <c r="DN145" s="35">
        <v>2.0703E-7</v>
      </c>
      <c r="DO145" s="35">
        <v>5.1205793632000001</v>
      </c>
      <c r="DP145" s="35">
        <v>362.86229257259998</v>
      </c>
      <c r="DQ145" s="29">
        <f t="shared" si="180"/>
        <v>3.8456650964359981E-9</v>
      </c>
      <c r="DR145" s="29">
        <f t="shared" si="181"/>
        <v>3.834279463835994E-9</v>
      </c>
      <c r="DS145" s="29">
        <f t="shared" si="182"/>
        <v>3.8342795033721477E-9</v>
      </c>
      <c r="DT145" s="29">
        <f t="shared" si="183"/>
        <v>3.8342795033721477E-9</v>
      </c>
      <c r="DV145" s="35">
        <v>3.5759999999999997E-8</v>
      </c>
      <c r="DW145" s="35">
        <v>3.4808014350100001</v>
      </c>
      <c r="DX145" s="35">
        <v>388.4651552382</v>
      </c>
      <c r="DY145" s="29">
        <f t="shared" si="184"/>
        <v>-3.3398724240166469E-8</v>
      </c>
      <c r="DZ145" s="29">
        <f t="shared" si="185"/>
        <v>-3.3399476680816323E-8</v>
      </c>
      <c r="EA145" s="29">
        <f t="shared" si="186"/>
        <v>-3.3399476678203723E-8</v>
      </c>
      <c r="EB145" s="29">
        <f t="shared" si="187"/>
        <v>-3.3399476678203723E-8</v>
      </c>
      <c r="ED145" s="35">
        <v>8.8800000000000008E-9</v>
      </c>
      <c r="EE145" s="35">
        <v>5.9881675532400003</v>
      </c>
      <c r="EF145" s="35">
        <v>2524.0214102519999</v>
      </c>
      <c r="EG145" s="29">
        <f t="shared" si="188"/>
        <v>-8.7920858172628899E-9</v>
      </c>
      <c r="EH145" s="29">
        <f t="shared" si="189"/>
        <v>-8.7916082783125877E-9</v>
      </c>
      <c r="EI145" s="29">
        <f t="shared" si="190"/>
        <v>-8.7916082799730684E-9</v>
      </c>
      <c r="EJ145" s="29">
        <f t="shared" si="191"/>
        <v>-8.7916082799730684E-9</v>
      </c>
      <c r="EL145" s="35"/>
      <c r="EM145" s="35"/>
      <c r="EN145" s="35"/>
      <c r="ET145" s="35"/>
      <c r="EU145" s="35"/>
      <c r="EV145" s="35"/>
    </row>
    <row r="146" spans="1:152" s="29" customFormat="1" ht="13.5" x14ac:dyDescent="0.3">
      <c r="N146" s="35">
        <v>3.0433000000000003E-7</v>
      </c>
      <c r="O146" s="35">
        <v>0.72335287988999997</v>
      </c>
      <c r="P146" s="35">
        <v>222.86032299359999</v>
      </c>
      <c r="Q146" s="29">
        <f t="shared" si="152"/>
        <v>-1.0986939325950461E-7</v>
      </c>
      <c r="R146" s="29">
        <f t="shared" si="153"/>
        <v>-1.0987898080026473E-7</v>
      </c>
      <c r="S146" s="29">
        <f t="shared" si="154"/>
        <v>-1.0987898076697255E-7</v>
      </c>
      <c r="T146" s="29">
        <f t="shared" si="155"/>
        <v>-1.0987898076697255E-7</v>
      </c>
      <c r="V146" s="35">
        <v>4.9700000000000002E-8</v>
      </c>
      <c r="W146" s="35">
        <v>0.41949366125999998</v>
      </c>
      <c r="X146" s="35">
        <v>76.266071275599998</v>
      </c>
      <c r="Y146" s="29">
        <f t="shared" si="156"/>
        <v>-4.3383947710700172E-9</v>
      </c>
      <c r="Z146" s="29">
        <f t="shared" si="157"/>
        <v>-4.3378223919503226E-9</v>
      </c>
      <c r="AA146" s="29">
        <f t="shared" si="158"/>
        <v>-4.3378223939378929E-9</v>
      </c>
      <c r="AB146" s="29">
        <f t="shared" si="159"/>
        <v>-4.3378223939378929E-9</v>
      </c>
      <c r="AD146" s="35">
        <v>7.3499999999999996E-9</v>
      </c>
      <c r="AE146" s="35">
        <v>2.2819172325900001</v>
      </c>
      <c r="AF146" s="35">
        <v>1162.4747044077999</v>
      </c>
      <c r="AG146" s="29">
        <f t="shared" si="160"/>
        <v>-4.9687983478767423E-9</v>
      </c>
      <c r="AH146" s="29">
        <f t="shared" si="161"/>
        <v>-4.967843888095005E-9</v>
      </c>
      <c r="AI146" s="29">
        <f t="shared" si="162"/>
        <v>-4.9678438914095888E-9</v>
      </c>
      <c r="AJ146" s="29">
        <f t="shared" si="163"/>
        <v>-4.9678438914095888E-9</v>
      </c>
      <c r="AL146" s="35">
        <v>9.0999999999999996E-10</v>
      </c>
      <c r="AM146" s="35">
        <v>4.5333631476500003</v>
      </c>
      <c r="AN146" s="35">
        <v>241.75328344120001</v>
      </c>
      <c r="AO146" s="29">
        <f t="shared" si="164"/>
        <v>-5.1825667103059103E-10</v>
      </c>
      <c r="AP146" s="29">
        <f t="shared" si="165"/>
        <v>-5.1822925916521583E-10</v>
      </c>
      <c r="AQ146" s="29">
        <f t="shared" si="166"/>
        <v>-5.182292592604026E-10</v>
      </c>
      <c r="AR146" s="29">
        <f t="shared" si="167"/>
        <v>-5.182292592604026E-10</v>
      </c>
      <c r="AT146" s="35"/>
      <c r="AU146" s="35"/>
      <c r="AV146" s="35"/>
      <c r="BB146" s="35"/>
      <c r="BC146" s="35"/>
      <c r="BD146" s="35"/>
      <c r="BJ146" s="35">
        <v>2.2449999999999999E-8</v>
      </c>
      <c r="BK146" s="35">
        <v>1.6994596454699999</v>
      </c>
      <c r="BL146" s="35">
        <v>488.84961647109998</v>
      </c>
      <c r="BM146" s="29">
        <f t="shared" si="168"/>
        <v>-2.1935387825182143E-8</v>
      </c>
      <c r="BN146" s="29">
        <f t="shared" si="169"/>
        <v>-2.1935741918895721E-8</v>
      </c>
      <c r="BO146" s="29">
        <f t="shared" si="170"/>
        <v>-2.1935741917666352E-8</v>
      </c>
      <c r="BP146" s="29">
        <f t="shared" si="171"/>
        <v>-2.1935741917666352E-8</v>
      </c>
      <c r="BR146" s="35">
        <v>4.6699999999999998E-9</v>
      </c>
      <c r="BS146" s="35">
        <v>4.4721782066199998</v>
      </c>
      <c r="BT146" s="35">
        <v>235.3904959658</v>
      </c>
      <c r="BU146" s="29">
        <f t="shared" si="172"/>
        <v>-1.9949846683523199E-9</v>
      </c>
      <c r="BV146" s="29">
        <f t="shared" si="173"/>
        <v>-1.9948340034619116E-9</v>
      </c>
      <c r="BW146" s="29">
        <f t="shared" si="174"/>
        <v>-1.9948340039850909E-9</v>
      </c>
      <c r="BX146" s="29">
        <f t="shared" si="175"/>
        <v>-1.9948340039850909E-9</v>
      </c>
      <c r="BZ146" s="35"/>
      <c r="CA146" s="35"/>
      <c r="CB146" s="35"/>
      <c r="CH146" s="35"/>
      <c r="CI146" s="35"/>
      <c r="CJ146" s="35"/>
      <c r="CP146" s="35"/>
      <c r="CQ146" s="35"/>
      <c r="CR146" s="35"/>
      <c r="CX146" s="35"/>
      <c r="CY146" s="35"/>
      <c r="CZ146" s="35"/>
      <c r="DF146" s="35">
        <v>8.5829000000000004E-7</v>
      </c>
      <c r="DG146" s="35">
        <v>4.5454508598199999</v>
      </c>
      <c r="DH146" s="35">
        <v>210.37833413120001</v>
      </c>
      <c r="DI146" s="29">
        <f t="shared" si="176"/>
        <v>-9.2866874062154298E-8</v>
      </c>
      <c r="DJ146" s="29">
        <f t="shared" si="177"/>
        <v>-9.2839663633027609E-8</v>
      </c>
      <c r="DK146" s="29">
        <f t="shared" si="178"/>
        <v>-9.2839663727515326E-8</v>
      </c>
      <c r="DL146" s="29">
        <f t="shared" si="179"/>
        <v>-9.2839663727515326E-8</v>
      </c>
      <c r="DN146" s="35">
        <v>2.2046999999999999E-7</v>
      </c>
      <c r="DO146" s="35">
        <v>5.5124935480900001</v>
      </c>
      <c r="DP146" s="35">
        <v>343.21857259960001</v>
      </c>
      <c r="DQ146" s="29">
        <f t="shared" si="180"/>
        <v>2.0131565175678655E-8</v>
      </c>
      <c r="DR146" s="29">
        <f t="shared" si="181"/>
        <v>2.0120142707967035E-8</v>
      </c>
      <c r="DS146" s="29">
        <f t="shared" si="182"/>
        <v>2.0120142747630726E-8</v>
      </c>
      <c r="DT146" s="29">
        <f t="shared" si="183"/>
        <v>2.0120142747630726E-8</v>
      </c>
      <c r="DV146" s="35">
        <v>3.5549999999999997E-8</v>
      </c>
      <c r="DW146" s="35">
        <v>4.0843629768299996</v>
      </c>
      <c r="DX146" s="35">
        <v>430.53034413910001</v>
      </c>
      <c r="DY146" s="29">
        <f t="shared" si="184"/>
        <v>2.8911953221197698E-9</v>
      </c>
      <c r="DZ146" s="29">
        <f t="shared" si="185"/>
        <v>2.8888829364621509E-9</v>
      </c>
      <c r="EA146" s="29">
        <f t="shared" si="186"/>
        <v>2.8888829444918649E-9</v>
      </c>
      <c r="EB146" s="29">
        <f t="shared" si="187"/>
        <v>2.8888829444918649E-9</v>
      </c>
      <c r="ED146" s="35">
        <v>8.6599999999999995E-9</v>
      </c>
      <c r="EE146" s="35">
        <v>3.1625926563000002</v>
      </c>
      <c r="EF146" s="35">
        <v>2207.6295405954002</v>
      </c>
      <c r="EG146" s="29">
        <f t="shared" si="188"/>
        <v>2.152816185258567E-9</v>
      </c>
      <c r="EH146" s="29">
        <f t="shared" si="189"/>
        <v>2.1556231066226861E-9</v>
      </c>
      <c r="EI146" s="29">
        <f t="shared" si="190"/>
        <v>2.1556230968761985E-9</v>
      </c>
      <c r="EJ146" s="29">
        <f t="shared" si="191"/>
        <v>2.1556230968761985E-9</v>
      </c>
      <c r="EL146" s="35"/>
      <c r="EM146" s="35"/>
      <c r="EN146" s="35"/>
      <c r="ET146" s="35"/>
      <c r="EU146" s="35"/>
      <c r="EV146" s="35"/>
    </row>
    <row r="147" spans="1:152" s="29" customFormat="1" ht="13.5" x14ac:dyDescent="0.3">
      <c r="A147" s="41" t="s">
        <v>26</v>
      </c>
      <c r="B147" s="42" t="s">
        <v>290</v>
      </c>
      <c r="C147" s="41" t="s">
        <v>26</v>
      </c>
      <c r="D147" s="41" t="s">
        <v>26</v>
      </c>
      <c r="E147" s="41" t="s">
        <v>26</v>
      </c>
      <c r="F147" s="41" t="s">
        <v>26</v>
      </c>
      <c r="N147" s="35">
        <v>3.2644E-7</v>
      </c>
      <c r="O147" s="35">
        <v>0.81204701485999997</v>
      </c>
      <c r="P147" s="35">
        <v>1795.258443721</v>
      </c>
      <c r="Q147" s="29">
        <f t="shared" si="152"/>
        <v>4.0801371135241858E-8</v>
      </c>
      <c r="R147" s="29">
        <f t="shared" si="153"/>
        <v>4.0713230647954962E-8</v>
      </c>
      <c r="S147" s="29">
        <f t="shared" si="154"/>
        <v>4.0713230954025414E-8</v>
      </c>
      <c r="T147" s="29">
        <f t="shared" si="155"/>
        <v>4.0713230954025414E-8</v>
      </c>
      <c r="V147" s="35">
        <v>6.6399999999999999E-8</v>
      </c>
      <c r="W147" s="35">
        <v>5.8258221063900004</v>
      </c>
      <c r="X147" s="35">
        <v>483.2205421786</v>
      </c>
      <c r="Y147" s="29">
        <f t="shared" si="156"/>
        <v>2.9652198513866484E-8</v>
      </c>
      <c r="Z147" s="29">
        <f t="shared" si="157"/>
        <v>2.9656550259930282E-8</v>
      </c>
      <c r="AA147" s="29">
        <f t="shared" si="158"/>
        <v>2.9656550244819174E-8</v>
      </c>
      <c r="AB147" s="29">
        <f t="shared" si="159"/>
        <v>2.9656550244819174E-8</v>
      </c>
      <c r="AD147" s="35">
        <v>7.7300000000000004E-9</v>
      </c>
      <c r="AE147" s="35">
        <v>5.8227009688200004</v>
      </c>
      <c r="AF147" s="35">
        <v>416.30325013750002</v>
      </c>
      <c r="AG147" s="29">
        <f t="shared" si="160"/>
        <v>7.728763835039126E-9</v>
      </c>
      <c r="AH147" s="29">
        <f t="shared" si="161"/>
        <v>7.7287725431779871E-9</v>
      </c>
      <c r="AI147" s="29">
        <f t="shared" si="162"/>
        <v>7.7287725431478033E-9</v>
      </c>
      <c r="AJ147" s="29">
        <f t="shared" si="163"/>
        <v>7.7287725431478033E-9</v>
      </c>
      <c r="AL147" s="35">
        <v>7.2E-10</v>
      </c>
      <c r="AM147" s="35">
        <v>3.7436131215700001</v>
      </c>
      <c r="AN147" s="35">
        <v>1485.9801210651999</v>
      </c>
      <c r="AO147" s="29">
        <f t="shared" si="164"/>
        <v>-6.6439474899405944E-10</v>
      </c>
      <c r="AP147" s="29">
        <f t="shared" si="165"/>
        <v>-6.6433223536041391E-10</v>
      </c>
      <c r="AQ147" s="29">
        <f t="shared" si="166"/>
        <v>-6.6433223557754924E-10</v>
      </c>
      <c r="AR147" s="29">
        <f t="shared" si="167"/>
        <v>-6.6433223557754924E-10</v>
      </c>
      <c r="AT147" s="35"/>
      <c r="AU147" s="35"/>
      <c r="AV147" s="35"/>
      <c r="BB147" s="35"/>
      <c r="BC147" s="35"/>
      <c r="BD147" s="35"/>
      <c r="BJ147" s="35">
        <v>2.283E-8</v>
      </c>
      <c r="BK147" s="35">
        <v>1.5558978746300001</v>
      </c>
      <c r="BL147" s="35">
        <v>601.76425067620005</v>
      </c>
      <c r="BM147" s="29">
        <f t="shared" si="168"/>
        <v>7.4867285363851429E-9</v>
      </c>
      <c r="BN147" s="29">
        <f t="shared" si="169"/>
        <v>7.4847611476913551E-9</v>
      </c>
      <c r="BO147" s="29">
        <f t="shared" si="170"/>
        <v>7.484761154523144E-9</v>
      </c>
      <c r="BP147" s="29">
        <f t="shared" si="171"/>
        <v>7.484761154523144E-9</v>
      </c>
      <c r="BR147" s="35">
        <v>5.6599999999999999E-9</v>
      </c>
      <c r="BS147" s="35">
        <v>4.4474032444600002</v>
      </c>
      <c r="BT147" s="35">
        <v>429.04587143079999</v>
      </c>
      <c r="BU147" s="29">
        <f t="shared" si="172"/>
        <v>2.3097179364333528E-9</v>
      </c>
      <c r="BV147" s="29">
        <f t="shared" si="173"/>
        <v>2.3093818670404172E-9</v>
      </c>
      <c r="BW147" s="29">
        <f t="shared" si="174"/>
        <v>2.3093818682074248E-9</v>
      </c>
      <c r="BX147" s="29">
        <f t="shared" si="175"/>
        <v>2.3093818682074248E-9</v>
      </c>
      <c r="BZ147" s="35"/>
      <c r="CA147" s="35"/>
      <c r="CB147" s="35"/>
      <c r="CH147" s="35"/>
      <c r="CI147" s="35"/>
      <c r="CJ147" s="35"/>
      <c r="CP147" s="35"/>
      <c r="CQ147" s="35"/>
      <c r="CR147" s="35"/>
      <c r="CX147" s="35"/>
      <c r="CY147" s="35"/>
      <c r="CZ147" s="35"/>
      <c r="DF147" s="35">
        <v>9.9248999999999996E-7</v>
      </c>
      <c r="DG147" s="35">
        <v>5.13816222131</v>
      </c>
      <c r="DH147" s="35">
        <v>1574.8458012822</v>
      </c>
      <c r="DI147" s="29">
        <f t="shared" si="176"/>
        <v>7.595560969274172E-7</v>
      </c>
      <c r="DJ147" s="29">
        <f t="shared" si="177"/>
        <v>7.5940357034523265E-7</v>
      </c>
      <c r="DK147" s="29">
        <f t="shared" si="178"/>
        <v>7.5940357087495096E-7</v>
      </c>
      <c r="DL147" s="29">
        <f t="shared" si="179"/>
        <v>7.5940357087495096E-7</v>
      </c>
      <c r="DN147" s="35">
        <v>1.9443E-7</v>
      </c>
      <c r="DO147" s="35">
        <v>2.0244167929499999</v>
      </c>
      <c r="DP147" s="35">
        <v>313.21047591889999</v>
      </c>
      <c r="DQ147" s="29">
        <f t="shared" si="180"/>
        <v>1.3145075003398036E-7</v>
      </c>
      <c r="DR147" s="29">
        <f t="shared" si="181"/>
        <v>1.3145755164318417E-7</v>
      </c>
      <c r="DS147" s="29">
        <f t="shared" si="182"/>
        <v>1.314575516195664E-7</v>
      </c>
      <c r="DT147" s="29">
        <f t="shared" si="183"/>
        <v>1.314575516195664E-7</v>
      </c>
      <c r="DV147" s="35">
        <v>3.5980000000000002E-8</v>
      </c>
      <c r="DW147" s="35">
        <v>5.2553285970000002E-2</v>
      </c>
      <c r="DX147" s="35">
        <v>32.243328914400003</v>
      </c>
      <c r="DY147" s="29">
        <f t="shared" si="184"/>
        <v>3.0169733714689868E-8</v>
      </c>
      <c r="DZ147" s="29">
        <f t="shared" si="185"/>
        <v>3.0169829534888978E-8</v>
      </c>
      <c r="EA147" s="29">
        <f t="shared" si="186"/>
        <v>3.0169829534556246E-8</v>
      </c>
      <c r="EB147" s="29">
        <f t="shared" si="187"/>
        <v>3.0169829534556246E-8</v>
      </c>
      <c r="ED147" s="35">
        <v>8.43E-9</v>
      </c>
      <c r="EE147" s="35">
        <v>1.2373124882099999</v>
      </c>
      <c r="EF147" s="35">
        <v>74.781598567299994</v>
      </c>
      <c r="EG147" s="29">
        <f t="shared" si="188"/>
        <v>-6.5032924540791421E-9</v>
      </c>
      <c r="EH147" s="29">
        <f t="shared" si="189"/>
        <v>-6.5032316489558315E-9</v>
      </c>
      <c r="EI147" s="29">
        <f t="shared" si="190"/>
        <v>-6.5032316491669751E-9</v>
      </c>
      <c r="EJ147" s="29">
        <f t="shared" si="191"/>
        <v>-6.5032316491669751E-9</v>
      </c>
      <c r="EL147" s="35"/>
      <c r="EM147" s="35"/>
      <c r="EN147" s="35"/>
      <c r="ET147" s="35"/>
      <c r="EU147" s="35"/>
      <c r="EV147" s="35"/>
    </row>
    <row r="148" spans="1:152" s="29" customFormat="1" ht="13.5" x14ac:dyDescent="0.3">
      <c r="N148" s="35">
        <v>3.7768999999999999E-7</v>
      </c>
      <c r="O148" s="35">
        <v>3.6966690371599999</v>
      </c>
      <c r="P148" s="35">
        <v>1272.6810256271999</v>
      </c>
      <c r="Q148" s="29">
        <f t="shared" si="152"/>
        <v>2.7237515598493008E-7</v>
      </c>
      <c r="R148" s="29">
        <f t="shared" si="153"/>
        <v>2.7232467321547957E-7</v>
      </c>
      <c r="S148" s="29">
        <f t="shared" si="154"/>
        <v>2.7232467339079692E-7</v>
      </c>
      <c r="T148" s="29">
        <f t="shared" si="155"/>
        <v>2.7232467339079692E-7</v>
      </c>
      <c r="V148" s="35">
        <v>5.2770000000000002E-8</v>
      </c>
      <c r="W148" s="35">
        <v>4.5797578975700004</v>
      </c>
      <c r="X148" s="35">
        <v>134.58534360760001</v>
      </c>
      <c r="Y148" s="29">
        <f t="shared" si="156"/>
        <v>4.6745810864346935E-8</v>
      </c>
      <c r="Z148" s="29">
        <f t="shared" si="157"/>
        <v>4.6746310371155484E-8</v>
      </c>
      <c r="AA148" s="29">
        <f t="shared" si="158"/>
        <v>4.6746310369421006E-8</v>
      </c>
      <c r="AB148" s="29">
        <f t="shared" si="159"/>
        <v>4.6746310369421006E-8</v>
      </c>
      <c r="AD148" s="35">
        <v>7.3399999999999999E-9</v>
      </c>
      <c r="AE148" s="35">
        <v>2.3535658601799998</v>
      </c>
      <c r="AF148" s="35">
        <v>120.358249606</v>
      </c>
      <c r="AG148" s="29">
        <f t="shared" si="160"/>
        <v>-2.8851949637750842E-9</v>
      </c>
      <c r="AH148" s="29">
        <f t="shared" si="161"/>
        <v>-2.8853180986516616E-9</v>
      </c>
      <c r="AI148" s="29">
        <f t="shared" si="162"/>
        <v>-2.88531809822408E-9</v>
      </c>
      <c r="AJ148" s="29">
        <f t="shared" si="163"/>
        <v>-2.88531809822408E-9</v>
      </c>
      <c r="AL148" s="35">
        <v>7.5999999999999996E-10</v>
      </c>
      <c r="AM148" s="35">
        <v>3.3389244767699999</v>
      </c>
      <c r="AN148" s="35">
        <v>195.89060769869999</v>
      </c>
      <c r="AO148" s="29">
        <f t="shared" si="164"/>
        <v>7.3868872571725003E-10</v>
      </c>
      <c r="AP148" s="29">
        <f t="shared" si="165"/>
        <v>7.3869403216815539E-10</v>
      </c>
      <c r="AQ148" s="29">
        <f t="shared" si="166"/>
        <v>7.3869403214973025E-10</v>
      </c>
      <c r="AR148" s="29">
        <f t="shared" si="167"/>
        <v>7.3869403214973025E-10</v>
      </c>
      <c r="AT148" s="35"/>
      <c r="AU148" s="35"/>
      <c r="AV148" s="35"/>
      <c r="BB148" s="35"/>
      <c r="BC148" s="35"/>
      <c r="BD148" s="35"/>
      <c r="BJ148" s="35">
        <v>2.384E-8</v>
      </c>
      <c r="BK148" s="35">
        <v>4.4458349331000004</v>
      </c>
      <c r="BL148" s="35">
        <v>21.340641002400002</v>
      </c>
      <c r="BM148" s="29">
        <f t="shared" si="168"/>
        <v>1.9065543701799581E-9</v>
      </c>
      <c r="BN148" s="29">
        <f t="shared" si="169"/>
        <v>1.9064774965717589E-9</v>
      </c>
      <c r="BO148" s="29">
        <f t="shared" si="170"/>
        <v>1.9064774968386909E-9</v>
      </c>
      <c r="BP148" s="29">
        <f t="shared" si="171"/>
        <v>1.9064774968386909E-9</v>
      </c>
      <c r="BR148" s="35">
        <v>4.4800000000000002E-9</v>
      </c>
      <c r="BS148" s="35">
        <v>0.57491120801999995</v>
      </c>
      <c r="BT148" s="35">
        <v>22.091400527800001</v>
      </c>
      <c r="BU148" s="29">
        <f t="shared" si="172"/>
        <v>2.6649275385981133E-9</v>
      </c>
      <c r="BV148" s="29">
        <f t="shared" si="173"/>
        <v>2.6649395979889341E-9</v>
      </c>
      <c r="BW148" s="29">
        <f t="shared" si="174"/>
        <v>2.6649395979470576E-9</v>
      </c>
      <c r="BX148" s="29">
        <f t="shared" si="175"/>
        <v>2.6649395979470576E-9</v>
      </c>
      <c r="BZ148" s="35"/>
      <c r="CA148" s="35"/>
      <c r="CB148" s="35"/>
      <c r="CH148" s="35"/>
      <c r="CI148" s="35"/>
      <c r="CJ148" s="35"/>
      <c r="CP148" s="35"/>
      <c r="CQ148" s="35"/>
      <c r="CR148" s="35"/>
      <c r="CX148" s="35"/>
      <c r="CY148" s="35"/>
      <c r="CZ148" s="35"/>
      <c r="DF148" s="35">
        <v>1.12532E-6</v>
      </c>
      <c r="DG148" s="35">
        <v>5.0310928126499999</v>
      </c>
      <c r="DH148" s="35">
        <v>703.63318461740005</v>
      </c>
      <c r="DI148" s="29">
        <f t="shared" si="176"/>
        <v>-8.2225863314823788E-7</v>
      </c>
      <c r="DJ148" s="29">
        <f t="shared" si="177"/>
        <v>-8.2234057222624594E-7</v>
      </c>
      <c r="DK148" s="29">
        <f t="shared" si="178"/>
        <v>-8.2234057194172916E-7</v>
      </c>
      <c r="DL148" s="29">
        <f t="shared" si="179"/>
        <v>-8.2234057194172916E-7</v>
      </c>
      <c r="DN148" s="35">
        <v>2.0163000000000001E-7</v>
      </c>
      <c r="DO148" s="35">
        <v>5.0848137310999997</v>
      </c>
      <c r="DP148" s="35">
        <v>750.10360753340001</v>
      </c>
      <c r="DQ148" s="29">
        <f t="shared" si="180"/>
        <v>-2.1859382440482836E-9</v>
      </c>
      <c r="DR148" s="29">
        <f t="shared" si="181"/>
        <v>-2.2088631399394277E-9</v>
      </c>
      <c r="DS148" s="29">
        <f t="shared" si="182"/>
        <v>-2.2088630603337473E-9</v>
      </c>
      <c r="DT148" s="29">
        <f t="shared" si="183"/>
        <v>-2.2088630603337473E-9</v>
      </c>
      <c r="DV148" s="35">
        <v>3.5609999999999999E-8</v>
      </c>
      <c r="DW148" s="35">
        <v>5.4641455245300001</v>
      </c>
      <c r="DX148" s="35">
        <v>6283.0758499914</v>
      </c>
      <c r="DY148" s="29">
        <f t="shared" si="184"/>
        <v>2.7257675995886915E-8</v>
      </c>
      <c r="DZ148" s="29">
        <f t="shared" si="185"/>
        <v>2.7279488236812005E-8</v>
      </c>
      <c r="EA148" s="29">
        <f t="shared" si="186"/>
        <v>2.727948816111271E-8</v>
      </c>
      <c r="EB148" s="29">
        <f t="shared" si="187"/>
        <v>2.727948816111271E-8</v>
      </c>
      <c r="ED148" s="35">
        <v>8.09E-9</v>
      </c>
      <c r="EE148" s="35">
        <v>2.8974286817500001</v>
      </c>
      <c r="EF148" s="35">
        <v>2008.557539159</v>
      </c>
      <c r="EG148" s="29">
        <f t="shared" si="188"/>
        <v>-4.6219265785153854E-9</v>
      </c>
      <c r="EH148" s="29">
        <f t="shared" si="189"/>
        <v>-4.623947943953613E-9</v>
      </c>
      <c r="EI148" s="29">
        <f t="shared" si="190"/>
        <v>-4.6239479369352419E-9</v>
      </c>
      <c r="EJ148" s="29">
        <f t="shared" si="191"/>
        <v>-4.6239479369352419E-9</v>
      </c>
      <c r="EL148" s="35"/>
      <c r="EM148" s="35"/>
      <c r="EN148" s="35"/>
      <c r="ET148" s="35"/>
      <c r="EU148" s="35"/>
      <c r="EV148" s="35"/>
    </row>
    <row r="149" spans="1:152" s="29" customFormat="1" ht="13.5" x14ac:dyDescent="0.3">
      <c r="A149" s="29" t="s">
        <v>291</v>
      </c>
      <c r="B149" s="29" t="s">
        <v>292</v>
      </c>
      <c r="C149" s="29" t="s">
        <v>293</v>
      </c>
      <c r="D149" s="29" t="s">
        <v>294</v>
      </c>
      <c r="N149" s="35">
        <v>2.7678999999999998E-7</v>
      </c>
      <c r="O149" s="35">
        <v>1.45663979401</v>
      </c>
      <c r="P149" s="35">
        <v>7.1617311105999999</v>
      </c>
      <c r="Q149" s="29">
        <f t="shared" si="152"/>
        <v>-5.9884982312723456E-10</v>
      </c>
      <c r="R149" s="29">
        <f t="shared" si="153"/>
        <v>-5.9854933719038615E-10</v>
      </c>
      <c r="S149" s="29">
        <f t="shared" si="154"/>
        <v>-5.9854933823378557E-10</v>
      </c>
      <c r="T149" s="29">
        <f t="shared" si="155"/>
        <v>-5.9854933823378557E-10</v>
      </c>
      <c r="V149" s="35">
        <v>4.9740000000000001E-8</v>
      </c>
      <c r="W149" s="35">
        <v>4.2024389590200002</v>
      </c>
      <c r="X149" s="35">
        <v>404.50679034820001</v>
      </c>
      <c r="Y149" s="29">
        <f t="shared" si="156"/>
        <v>-1.1008967562783731E-8</v>
      </c>
      <c r="Z149" s="29">
        <f t="shared" si="157"/>
        <v>-1.1011941820124352E-8</v>
      </c>
      <c r="AA149" s="29">
        <f t="shared" si="158"/>
        <v>-1.1011941809796369E-8</v>
      </c>
      <c r="AB149" s="29">
        <f t="shared" si="159"/>
        <v>-1.1011941809796369E-8</v>
      </c>
      <c r="AD149" s="35">
        <v>7.4499999999999997E-9</v>
      </c>
      <c r="AE149" s="35">
        <v>4.8426600084300002</v>
      </c>
      <c r="AF149" s="35">
        <v>76.266071275599998</v>
      </c>
      <c r="AG149" s="29">
        <f t="shared" si="160"/>
        <v>7.2987905323504439E-9</v>
      </c>
      <c r="AH149" s="29">
        <f t="shared" si="161"/>
        <v>7.2987732672901016E-9</v>
      </c>
      <c r="AI149" s="29">
        <f t="shared" si="162"/>
        <v>7.2987732673500557E-9</v>
      </c>
      <c r="AJ149" s="29">
        <f t="shared" si="163"/>
        <v>7.2987732673500557E-9</v>
      </c>
      <c r="AL149" s="40"/>
      <c r="AM149" s="40"/>
      <c r="AN149" s="40"/>
      <c r="AT149" s="35"/>
      <c r="AU149" s="35"/>
      <c r="AV149" s="35"/>
      <c r="BB149" s="35"/>
      <c r="BC149" s="35"/>
      <c r="BD149" s="35"/>
      <c r="BJ149" s="35">
        <v>2.096E-8</v>
      </c>
      <c r="BK149" s="35">
        <v>5.77425542767</v>
      </c>
      <c r="BL149" s="35">
        <v>88.865680217000005</v>
      </c>
      <c r="BM149" s="29">
        <f t="shared" si="168"/>
        <v>1.245626065007831E-8</v>
      </c>
      <c r="BN149" s="29">
        <f t="shared" si="169"/>
        <v>1.2456487726772563E-8</v>
      </c>
      <c r="BO149" s="29">
        <f t="shared" si="170"/>
        <v>1.2456487725984047E-8</v>
      </c>
      <c r="BP149" s="29">
        <f t="shared" si="171"/>
        <v>1.2456487725984047E-8</v>
      </c>
      <c r="BR149" s="35">
        <v>5.2000000000000002E-9</v>
      </c>
      <c r="BS149" s="35">
        <v>1.1513186639699999</v>
      </c>
      <c r="BT149" s="35">
        <v>337.73251065900001</v>
      </c>
      <c r="BU149" s="29">
        <f t="shared" si="172"/>
        <v>4.8783784171073315E-9</v>
      </c>
      <c r="BV149" s="29">
        <f t="shared" si="173"/>
        <v>4.8784705824045542E-9</v>
      </c>
      <c r="BW149" s="29">
        <f t="shared" si="174"/>
        <v>4.8784705820845362E-9</v>
      </c>
      <c r="BX149" s="29">
        <f t="shared" si="175"/>
        <v>4.8784705820845362E-9</v>
      </c>
      <c r="BZ149" s="35"/>
      <c r="CA149" s="35"/>
      <c r="CB149" s="35"/>
      <c r="CH149" s="35"/>
      <c r="CI149" s="35"/>
      <c r="CJ149" s="35"/>
      <c r="CP149" s="35"/>
      <c r="CQ149" s="35"/>
      <c r="CR149" s="35"/>
      <c r="CX149" s="35"/>
      <c r="CY149" s="35"/>
      <c r="CZ149" s="35"/>
      <c r="DF149" s="35">
        <v>8.4023E-7</v>
      </c>
      <c r="DG149" s="35">
        <v>1.18337717265</v>
      </c>
      <c r="DH149" s="35">
        <v>429.77958461370002</v>
      </c>
      <c r="DI149" s="29">
        <f t="shared" si="176"/>
        <v>-2.5618385443362365E-7</v>
      </c>
      <c r="DJ149" s="29">
        <f t="shared" si="177"/>
        <v>-2.5613172081038114E-7</v>
      </c>
      <c r="DK149" s="29">
        <f t="shared" si="178"/>
        <v>-2.5613172099141485E-7</v>
      </c>
      <c r="DL149" s="29">
        <f t="shared" si="179"/>
        <v>-2.5613172099141485E-7</v>
      </c>
      <c r="DN149" s="35">
        <v>2.0125000000000001E-7</v>
      </c>
      <c r="DO149" s="35">
        <v>3.4299791612499999</v>
      </c>
      <c r="DP149" s="35">
        <v>213.34727954780001</v>
      </c>
      <c r="DQ149" s="29">
        <f t="shared" si="180"/>
        <v>1.6472810501379227E-7</v>
      </c>
      <c r="DR149" s="29">
        <f t="shared" si="181"/>
        <v>1.6473184386400988E-7</v>
      </c>
      <c r="DS149" s="29">
        <f t="shared" si="182"/>
        <v>1.6473184385102706E-7</v>
      </c>
      <c r="DT149" s="29">
        <f t="shared" si="183"/>
        <v>1.6473184385102706E-7</v>
      </c>
      <c r="DV149" s="35">
        <v>3.4800000000000001E-8</v>
      </c>
      <c r="DW149" s="35">
        <v>1.8162258959499999</v>
      </c>
      <c r="DX149" s="35">
        <v>70.849445304200003</v>
      </c>
      <c r="DY149" s="29">
        <f t="shared" si="184"/>
        <v>-3.4270677801291252E-8</v>
      </c>
      <c r="DZ149" s="29">
        <f t="shared" si="185"/>
        <v>-3.427061286113261E-8</v>
      </c>
      <c r="EA149" s="29">
        <f t="shared" si="186"/>
        <v>-3.4270612861358119E-8</v>
      </c>
      <c r="EB149" s="29">
        <f t="shared" si="187"/>
        <v>-3.4270612861358119E-8</v>
      </c>
      <c r="ED149" s="35">
        <v>7.7900000000000006E-9</v>
      </c>
      <c r="EE149" s="35">
        <v>2.2843481160899999</v>
      </c>
      <c r="EF149" s="35">
        <v>1478.8665740644001</v>
      </c>
      <c r="EG149" s="29">
        <f t="shared" si="188"/>
        <v>3.0306502789620042E-9</v>
      </c>
      <c r="EH149" s="29">
        <f t="shared" si="189"/>
        <v>3.0322589442141104E-9</v>
      </c>
      <c r="EI149" s="29">
        <f t="shared" si="190"/>
        <v>3.0322589386283309E-9</v>
      </c>
      <c r="EJ149" s="29">
        <f t="shared" si="191"/>
        <v>3.0322589386283309E-9</v>
      </c>
      <c r="EL149" s="35"/>
      <c r="EM149" s="35"/>
      <c r="EN149" s="35"/>
      <c r="ET149" s="35"/>
      <c r="EU149" s="35"/>
      <c r="EV149" s="35"/>
    </row>
    <row r="150" spans="1:152" s="29" customFormat="1" ht="13.5" x14ac:dyDescent="0.3">
      <c r="A150" s="29">
        <f>28.075216+(0.000004*T-0.012998)*T</f>
        <v>28.073104983958313</v>
      </c>
      <c r="B150" s="29">
        <f>169.50847+(0.000412*T+1.394681)*T</f>
        <v>169.73500349741542</v>
      </c>
      <c r="C150" s="29">
        <f>SIN(A151)*COS(C133)*SIN(A133-B151)-COS(A151)*SIN(C133)</f>
        <v>0.44245683031696953</v>
      </c>
      <c r="D150" s="29">
        <f>DEGREES(D151)</f>
        <v>26.260741951404441</v>
      </c>
      <c r="E150" s="29" t="s">
        <v>1</v>
      </c>
      <c r="N150" s="35">
        <v>2.7187000000000001E-7</v>
      </c>
      <c r="O150" s="35">
        <v>1.8973195190200001</v>
      </c>
      <c r="P150" s="35">
        <v>1045.1548361876</v>
      </c>
      <c r="Q150" s="29">
        <f t="shared" si="152"/>
        <v>2.7179772354980716E-7</v>
      </c>
      <c r="R150" s="29">
        <f t="shared" si="153"/>
        <v>2.71798713260675E-7</v>
      </c>
      <c r="S150" s="29">
        <f t="shared" si="154"/>
        <v>2.7179871325725013E-7</v>
      </c>
      <c r="T150" s="29">
        <f t="shared" si="155"/>
        <v>2.7179871325725013E-7</v>
      </c>
      <c r="V150" s="35">
        <v>5.1499999999999998E-8</v>
      </c>
      <c r="W150" s="35">
        <v>4.67582673243</v>
      </c>
      <c r="X150" s="35">
        <v>212.33588759150001</v>
      </c>
      <c r="Y150" s="29">
        <f t="shared" si="156"/>
        <v>-1.3765572123622437E-8</v>
      </c>
      <c r="Z150" s="29">
        <f t="shared" si="157"/>
        <v>-1.3763974799463097E-8</v>
      </c>
      <c r="AA150" s="29">
        <f t="shared" si="158"/>
        <v>-1.3763974805009785E-8</v>
      </c>
      <c r="AB150" s="29">
        <f t="shared" si="159"/>
        <v>-1.3763974805009785E-8</v>
      </c>
      <c r="AD150" s="35">
        <v>7.6500000000000007E-9</v>
      </c>
      <c r="AE150" s="35">
        <v>2.5084014672200001</v>
      </c>
      <c r="AF150" s="35">
        <v>343.21857259960001</v>
      </c>
      <c r="AG150" s="29">
        <f t="shared" si="160"/>
        <v>-1.7361314782021439E-9</v>
      </c>
      <c r="AH150" s="29">
        <f t="shared" si="161"/>
        <v>-1.7357438553947642E-9</v>
      </c>
      <c r="AI150" s="29">
        <f t="shared" si="162"/>
        <v>-1.7357438567407747E-9</v>
      </c>
      <c r="AJ150" s="29">
        <f t="shared" si="163"/>
        <v>-1.7357438567407747E-9</v>
      </c>
      <c r="AL150" s="35"/>
      <c r="AM150" s="35"/>
      <c r="AN150" s="35"/>
      <c r="AT150" s="35"/>
      <c r="AU150" s="35"/>
      <c r="AV150" s="35"/>
      <c r="BB150" s="35"/>
      <c r="BC150" s="35"/>
      <c r="BD150" s="35"/>
      <c r="BJ150" s="35">
        <v>2.363E-8</v>
      </c>
      <c r="BK150" s="35">
        <v>3.3578631086800002</v>
      </c>
      <c r="BL150" s="35">
        <v>124.433415221</v>
      </c>
      <c r="BM150" s="29">
        <f t="shared" si="168"/>
        <v>1.4609143626578456E-8</v>
      </c>
      <c r="BN150" s="29">
        <f t="shared" si="169"/>
        <v>1.4608793298484758E-8</v>
      </c>
      <c r="BO150" s="29">
        <f t="shared" si="170"/>
        <v>1.4608793299701273E-8</v>
      </c>
      <c r="BP150" s="29">
        <f t="shared" si="171"/>
        <v>1.4608793299701273E-8</v>
      </c>
      <c r="BR150" s="35">
        <v>4.7600000000000001E-9</v>
      </c>
      <c r="BS150" s="35">
        <v>4.7851336296699998</v>
      </c>
      <c r="BT150" s="35">
        <v>218.9281697305</v>
      </c>
      <c r="BU150" s="29">
        <f t="shared" si="172"/>
        <v>-2.2274029700166894E-9</v>
      </c>
      <c r="BV150" s="29">
        <f t="shared" si="173"/>
        <v>-2.2272633643124392E-9</v>
      </c>
      <c r="BW150" s="29">
        <f t="shared" si="174"/>
        <v>-2.2272633647972171E-9</v>
      </c>
      <c r="BX150" s="29">
        <f t="shared" si="175"/>
        <v>-2.2272633647972171E-9</v>
      </c>
      <c r="BZ150" s="35"/>
      <c r="CA150" s="35"/>
      <c r="CB150" s="35"/>
      <c r="CH150" s="35"/>
      <c r="CI150" s="35"/>
      <c r="CJ150" s="35"/>
      <c r="CP150" s="35"/>
      <c r="CQ150" s="35"/>
      <c r="CR150" s="35"/>
      <c r="CX150" s="35"/>
      <c r="CY150" s="35"/>
      <c r="CZ150" s="35"/>
      <c r="DF150" s="35">
        <v>8.9021000000000003E-7</v>
      </c>
      <c r="DG150" s="35">
        <v>5.3879157145700001</v>
      </c>
      <c r="DH150" s="35">
        <v>107.0249274817</v>
      </c>
      <c r="DI150" s="29">
        <f t="shared" si="176"/>
        <v>5.9217872615023107E-7</v>
      </c>
      <c r="DJ150" s="29">
        <f t="shared" si="177"/>
        <v>5.9218950942160989E-7</v>
      </c>
      <c r="DK150" s="29">
        <f t="shared" si="178"/>
        <v>5.9218950938416542E-7</v>
      </c>
      <c r="DL150" s="29">
        <f t="shared" si="179"/>
        <v>5.9218950938416542E-7</v>
      </c>
      <c r="DN150" s="35">
        <v>2.4195999999999998E-7</v>
      </c>
      <c r="DO150" s="35">
        <v>0.64787472796000001</v>
      </c>
      <c r="DP150" s="35">
        <v>207.88246946660001</v>
      </c>
      <c r="DQ150" s="29">
        <f t="shared" si="180"/>
        <v>-1.5366336797612087E-7</v>
      </c>
      <c r="DR150" s="29">
        <f t="shared" si="181"/>
        <v>-1.5366925752510953E-7</v>
      </c>
      <c r="DS150" s="29">
        <f t="shared" si="182"/>
        <v>-1.5366925750465858E-7</v>
      </c>
      <c r="DT150" s="29">
        <f t="shared" si="183"/>
        <v>-1.5366925750465858E-7</v>
      </c>
      <c r="DV150" s="35">
        <v>3.8269999999999998E-8</v>
      </c>
      <c r="DW150" s="35">
        <v>3.1204122849</v>
      </c>
      <c r="DX150" s="35">
        <v>635.96513305090002</v>
      </c>
      <c r="DY150" s="29">
        <f t="shared" si="184"/>
        <v>2.4285688340827942E-8</v>
      </c>
      <c r="DZ150" s="29">
        <f t="shared" si="185"/>
        <v>2.4288539535214783E-8</v>
      </c>
      <c r="EA150" s="29">
        <f t="shared" si="186"/>
        <v>2.428853952531454E-8</v>
      </c>
      <c r="EB150" s="29">
        <f t="shared" si="187"/>
        <v>2.428853952531454E-8</v>
      </c>
      <c r="ED150" s="35">
        <v>9.8999999999999993E-9</v>
      </c>
      <c r="EE150" s="35">
        <v>5.3260403801700003</v>
      </c>
      <c r="EF150" s="35">
        <v>2428.0421830342002</v>
      </c>
      <c r="EG150" s="29">
        <f t="shared" si="188"/>
        <v>7.0397820396979648E-9</v>
      </c>
      <c r="EH150" s="29">
        <f t="shared" si="189"/>
        <v>7.0423434881135376E-9</v>
      </c>
      <c r="EI150" s="29">
        <f t="shared" si="190"/>
        <v>7.0423434792206438E-9</v>
      </c>
      <c r="EJ150" s="29">
        <f t="shared" si="191"/>
        <v>7.0423434792206438E-9</v>
      </c>
      <c r="EL150" s="35"/>
      <c r="EM150" s="35"/>
      <c r="EN150" s="35"/>
      <c r="ET150" s="35"/>
      <c r="EU150" s="35"/>
      <c r="EV150" s="35"/>
    </row>
    <row r="151" spans="1:152" s="29" customFormat="1" ht="13.5" x14ac:dyDescent="0.3">
      <c r="A151" s="29">
        <f>RADIANS(A150)</f>
        <v>0.48996811322810246</v>
      </c>
      <c r="B151" s="29">
        <f>RADIANS(B150)</f>
        <v>2.9624346669139898</v>
      </c>
      <c r="D151" s="29">
        <f>ASIN(C150)</f>
        <v>0.45833641106860823</v>
      </c>
      <c r="E151" s="29" t="s">
        <v>151</v>
      </c>
      <c r="N151" s="35">
        <v>3.7698999999999999E-7</v>
      </c>
      <c r="O151" s="35">
        <v>4.51997049537</v>
      </c>
      <c r="P151" s="35">
        <v>24.379022388199999</v>
      </c>
      <c r="Q151" s="29">
        <f t="shared" si="152"/>
        <v>7.620494618578142E-8</v>
      </c>
      <c r="R151" s="29">
        <f t="shared" si="153"/>
        <v>7.6203581779006594E-8</v>
      </c>
      <c r="S151" s="29">
        <f t="shared" si="154"/>
        <v>7.6203581783744406E-8</v>
      </c>
      <c r="T151" s="29">
        <f t="shared" si="155"/>
        <v>7.6203581783744406E-8</v>
      </c>
      <c r="V151" s="35">
        <v>4.7640000000000002E-8</v>
      </c>
      <c r="W151" s="35">
        <v>4.5930399741399999</v>
      </c>
      <c r="X151" s="35">
        <v>554.0699874828</v>
      </c>
      <c r="Y151" s="29">
        <f t="shared" si="156"/>
        <v>2.4696631116010292E-8</v>
      </c>
      <c r="Z151" s="29">
        <f t="shared" si="157"/>
        <v>2.4700052627973872E-8</v>
      </c>
      <c r="AA151" s="29">
        <f t="shared" si="158"/>
        <v>2.4700052616093113E-8</v>
      </c>
      <c r="AB151" s="29">
        <f t="shared" si="159"/>
        <v>2.4700052616093113E-8</v>
      </c>
      <c r="AD151" s="35">
        <v>9.0799999999999993E-9</v>
      </c>
      <c r="AE151" s="35">
        <v>5.0104629345799996</v>
      </c>
      <c r="AF151" s="35">
        <v>1581.9593482830001</v>
      </c>
      <c r="AG151" s="29">
        <f t="shared" si="160"/>
        <v>6.8773639877099982E-9</v>
      </c>
      <c r="AH151" s="29">
        <f t="shared" si="161"/>
        <v>6.8759421028823956E-9</v>
      </c>
      <c r="AI151" s="29">
        <f t="shared" si="162"/>
        <v>6.8759421078205497E-9</v>
      </c>
      <c r="AJ151" s="29">
        <f t="shared" si="163"/>
        <v>6.8759421078205497E-9</v>
      </c>
      <c r="AL151" s="35"/>
      <c r="AM151" s="35"/>
      <c r="AN151" s="35"/>
      <c r="AT151" s="35"/>
      <c r="AU151" s="35"/>
      <c r="AV151" s="35"/>
      <c r="BB151" s="35"/>
      <c r="BC151" s="35"/>
      <c r="BD151" s="35"/>
      <c r="BJ151" s="35">
        <v>2.1620000000000001E-8</v>
      </c>
      <c r="BK151" s="35">
        <v>6.2402926925699997</v>
      </c>
      <c r="BL151" s="35">
        <v>1795.258443721</v>
      </c>
      <c r="BM151" s="29">
        <f t="shared" si="168"/>
        <v>-1.441164680432319E-8</v>
      </c>
      <c r="BN151" s="29">
        <f t="shared" si="169"/>
        <v>-1.4416032020132529E-8</v>
      </c>
      <c r="BO151" s="29">
        <f t="shared" si="170"/>
        <v>-1.441603200490685E-8</v>
      </c>
      <c r="BP151" s="29">
        <f t="shared" si="171"/>
        <v>-1.441603200490685E-8</v>
      </c>
      <c r="BR151" s="35">
        <v>5.1899999999999997E-9</v>
      </c>
      <c r="BS151" s="35">
        <v>0.61616177345000001</v>
      </c>
      <c r="BT151" s="35">
        <v>436.89313161450002</v>
      </c>
      <c r="BU151" s="29">
        <f t="shared" si="172"/>
        <v>7.3372133567341247E-10</v>
      </c>
      <c r="BV151" s="29">
        <f t="shared" si="173"/>
        <v>7.3406159763702121E-10</v>
      </c>
      <c r="BW151" s="29">
        <f t="shared" si="174"/>
        <v>7.3406159645547642E-10</v>
      </c>
      <c r="BX151" s="29">
        <f t="shared" si="175"/>
        <v>7.3406159645547642E-10</v>
      </c>
      <c r="BZ151" s="35"/>
      <c r="CA151" s="35"/>
      <c r="CB151" s="35"/>
      <c r="CH151" s="35"/>
      <c r="CI151" s="35"/>
      <c r="CJ151" s="35"/>
      <c r="CP151" s="35"/>
      <c r="CQ151" s="35"/>
      <c r="CR151" s="35"/>
      <c r="CX151" s="35"/>
      <c r="CY151" s="35"/>
      <c r="CZ151" s="35"/>
      <c r="DF151" s="35">
        <v>1.1019100000000001E-6</v>
      </c>
      <c r="DG151" s="35">
        <v>2.4365608123400002</v>
      </c>
      <c r="DH151" s="35">
        <v>355.74874557179999</v>
      </c>
      <c r="DI151" s="29">
        <f t="shared" si="176"/>
        <v>-3.8880668619118692E-7</v>
      </c>
      <c r="DJ151" s="29">
        <f t="shared" si="177"/>
        <v>-3.887510857372993E-7</v>
      </c>
      <c r="DK151" s="29">
        <f t="shared" si="178"/>
        <v>-3.8875108593037321E-7</v>
      </c>
      <c r="DL151" s="29">
        <f t="shared" si="179"/>
        <v>-3.8875108593037321E-7</v>
      </c>
      <c r="DN151" s="35">
        <v>2.1976999999999999E-7</v>
      </c>
      <c r="DO151" s="35">
        <v>0.72894956852000004</v>
      </c>
      <c r="DP151" s="35">
        <v>99.160620955499994</v>
      </c>
      <c r="DQ151" s="29">
        <f t="shared" si="180"/>
        <v>-1.5278593245269223E-7</v>
      </c>
      <c r="DR151" s="29">
        <f t="shared" si="181"/>
        <v>-1.5278355790632431E-7</v>
      </c>
      <c r="DS151" s="29">
        <f t="shared" si="182"/>
        <v>-1.5278355791456988E-7</v>
      </c>
      <c r="DT151" s="29">
        <f t="shared" si="183"/>
        <v>-1.5278355791456988E-7</v>
      </c>
      <c r="DV151" s="35">
        <v>3.3990000000000002E-8</v>
      </c>
      <c r="DW151" s="35">
        <v>0.54882815020999998</v>
      </c>
      <c r="DX151" s="35">
        <v>10213.285546211</v>
      </c>
      <c r="DY151" s="29">
        <f t="shared" si="184"/>
        <v>-3.3900789957556747E-8</v>
      </c>
      <c r="DZ151" s="29">
        <f t="shared" si="185"/>
        <v>-3.3896939247300804E-8</v>
      </c>
      <c r="EA151" s="29">
        <f t="shared" si="186"/>
        <v>-3.3896939260813355E-8</v>
      </c>
      <c r="EB151" s="29">
        <f t="shared" si="187"/>
        <v>-3.3896939260813355E-8</v>
      </c>
      <c r="ED151" s="35">
        <v>7.9500000000000001E-9</v>
      </c>
      <c r="EE151" s="35">
        <v>2.3817813581</v>
      </c>
      <c r="EF151" s="35">
        <v>2228.9701815978001</v>
      </c>
      <c r="EG151" s="29">
        <f t="shared" si="188"/>
        <v>5.0323746764711183E-9</v>
      </c>
      <c r="EH151" s="29">
        <f t="shared" si="189"/>
        <v>5.0344538600830782E-9</v>
      </c>
      <c r="EI151" s="29">
        <f t="shared" si="190"/>
        <v>5.0344538528641589E-9</v>
      </c>
      <c r="EJ151" s="29">
        <f t="shared" si="191"/>
        <v>5.0344538528641589E-9</v>
      </c>
      <c r="EL151" s="35"/>
      <c r="EM151" s="35"/>
      <c r="EN151" s="35"/>
      <c r="ET151" s="35"/>
      <c r="EU151" s="35"/>
      <c r="EV151" s="35"/>
    </row>
    <row r="152" spans="1:152" s="29" customFormat="1" ht="13.5" x14ac:dyDescent="0.3">
      <c r="N152" s="35">
        <v>3.4885E-7</v>
      </c>
      <c r="O152" s="35">
        <v>4.4609576179100001</v>
      </c>
      <c r="P152" s="35">
        <v>214.26230328450001</v>
      </c>
      <c r="Q152" s="29">
        <f t="shared" si="152"/>
        <v>-3.0312337475003271E-8</v>
      </c>
      <c r="R152" s="29">
        <f t="shared" si="153"/>
        <v>-3.0301050017326414E-8</v>
      </c>
      <c r="S152" s="29">
        <f t="shared" si="154"/>
        <v>-3.030105005652195E-8</v>
      </c>
      <c r="T152" s="29">
        <f t="shared" si="155"/>
        <v>-3.030105005652195E-8</v>
      </c>
      <c r="V152" s="35">
        <v>4.573E-8</v>
      </c>
      <c r="W152" s="35">
        <v>3.2487541578600001</v>
      </c>
      <c r="X152" s="35">
        <v>231.45834270270001</v>
      </c>
      <c r="Y152" s="29">
        <f t="shared" si="156"/>
        <v>3.4232182673022625E-8</v>
      </c>
      <c r="Z152" s="29">
        <f t="shared" si="157"/>
        <v>3.4233246500051107E-8</v>
      </c>
      <c r="AA152" s="29">
        <f t="shared" si="158"/>
        <v>3.4233246496357064E-8</v>
      </c>
      <c r="AB152" s="29">
        <f t="shared" si="159"/>
        <v>3.4233246496357064E-8</v>
      </c>
      <c r="AD152" s="35">
        <v>7.0699999999999998E-9</v>
      </c>
      <c r="AE152" s="35">
        <v>3.66631544506</v>
      </c>
      <c r="AF152" s="35">
        <v>347.8844390456</v>
      </c>
      <c r="AG152" s="29">
        <f t="shared" si="160"/>
        <v>-7.0286859123130495E-9</v>
      </c>
      <c r="AH152" s="29">
        <f t="shared" si="161"/>
        <v>-7.0286456558504458E-9</v>
      </c>
      <c r="AI152" s="29">
        <f t="shared" si="162"/>
        <v>-7.0286456559902691E-9</v>
      </c>
      <c r="AJ152" s="29">
        <f t="shared" si="163"/>
        <v>-7.0286456559902691E-9</v>
      </c>
      <c r="AL152" s="35"/>
      <c r="AM152" s="35"/>
      <c r="AN152" s="35"/>
      <c r="AT152" s="35"/>
      <c r="AU152" s="35"/>
      <c r="AV152" s="35"/>
      <c r="BB152" s="35"/>
      <c r="BC152" s="35"/>
      <c r="BD152" s="35"/>
      <c r="BJ152" s="35">
        <v>2.4520000000000001E-8</v>
      </c>
      <c r="BK152" s="35">
        <v>3.1980481404700001</v>
      </c>
      <c r="BL152" s="35">
        <v>208.633228992</v>
      </c>
      <c r="BM152" s="29">
        <f t="shared" si="168"/>
        <v>2.3399624845811126E-8</v>
      </c>
      <c r="BN152" s="29">
        <f t="shared" si="169"/>
        <v>2.339985656219758E-8</v>
      </c>
      <c r="BO152" s="29">
        <f t="shared" si="170"/>
        <v>2.3399856561392994E-8</v>
      </c>
      <c r="BP152" s="29">
        <f t="shared" si="171"/>
        <v>2.3399856561392994E-8</v>
      </c>
      <c r="BR152" s="35">
        <v>4.42E-9</v>
      </c>
      <c r="BS152" s="35">
        <v>2.1020400814400002</v>
      </c>
      <c r="BT152" s="35">
        <v>416.30325013750002</v>
      </c>
      <c r="BU152" s="29">
        <f t="shared" si="172"/>
        <v>-3.7420850152231908E-9</v>
      </c>
      <c r="BV152" s="29">
        <f t="shared" si="173"/>
        <v>-3.7419365664768614E-9</v>
      </c>
      <c r="BW152" s="29">
        <f t="shared" si="174"/>
        <v>-3.7419365669923662E-9</v>
      </c>
      <c r="BX152" s="29">
        <f t="shared" si="175"/>
        <v>-3.7419365669923662E-9</v>
      </c>
      <c r="BZ152" s="35"/>
      <c r="CA152" s="35"/>
      <c r="CB152" s="35"/>
      <c r="CH152" s="35"/>
      <c r="CI152" s="35"/>
      <c r="CJ152" s="35"/>
      <c r="CP152" s="35"/>
      <c r="CQ152" s="35"/>
      <c r="CR152" s="35"/>
      <c r="CX152" s="35"/>
      <c r="CY152" s="35"/>
      <c r="CZ152" s="35"/>
      <c r="DF152" s="35">
        <v>9.0658999999999997E-7</v>
      </c>
      <c r="DG152" s="35">
        <v>4.2090880974599996</v>
      </c>
      <c r="DH152" s="35">
        <v>213.8203602998</v>
      </c>
      <c r="DI152" s="29">
        <f t="shared" si="176"/>
        <v>1.5520650389556263E-7</v>
      </c>
      <c r="DJ152" s="29">
        <f t="shared" si="177"/>
        <v>1.5523545439534925E-7</v>
      </c>
      <c r="DK152" s="29">
        <f t="shared" si="178"/>
        <v>1.5523545429482033E-7</v>
      </c>
      <c r="DL152" s="29">
        <f t="shared" si="179"/>
        <v>1.5523545429482033E-7</v>
      </c>
      <c r="DN152" s="35">
        <v>2.1120000000000001E-7</v>
      </c>
      <c r="DO152" s="35">
        <v>2.6928672800900002</v>
      </c>
      <c r="DP152" s="35">
        <v>1464.6394800628</v>
      </c>
      <c r="DQ152" s="29">
        <f t="shared" si="180"/>
        <v>4.6532933945031356E-8</v>
      </c>
      <c r="DR152" s="29">
        <f t="shared" si="181"/>
        <v>4.6578670656608457E-8</v>
      </c>
      <c r="DS152" s="29">
        <f t="shared" si="182"/>
        <v>4.6578670497793835E-8</v>
      </c>
      <c r="DT152" s="29">
        <f t="shared" si="183"/>
        <v>4.6578670497793835E-8</v>
      </c>
      <c r="DV152" s="35">
        <v>3.3990000000000002E-8</v>
      </c>
      <c r="DW152" s="35">
        <v>3.5183335607999999</v>
      </c>
      <c r="DX152" s="35">
        <v>629.60234557549995</v>
      </c>
      <c r="DY152" s="29">
        <f t="shared" si="184"/>
        <v>1.3013654703641033E-8</v>
      </c>
      <c r="DZ152" s="29">
        <f t="shared" si="185"/>
        <v>1.3016651417201326E-8</v>
      </c>
      <c r="EA152" s="29">
        <f t="shared" si="186"/>
        <v>1.3016651406795563E-8</v>
      </c>
      <c r="EB152" s="29">
        <f t="shared" si="187"/>
        <v>1.3016651406795563E-8</v>
      </c>
      <c r="ED152" s="35">
        <v>7.6500000000000007E-9</v>
      </c>
      <c r="EE152" s="35">
        <v>4.7003367493999999</v>
      </c>
      <c r="EF152" s="35">
        <v>1670.8250284999999</v>
      </c>
      <c r="EG152" s="29">
        <f t="shared" si="188"/>
        <v>6.9795808776954833E-9</v>
      </c>
      <c r="EH152" s="29">
        <f t="shared" si="189"/>
        <v>6.9803738431720074E-9</v>
      </c>
      <c r="EI152" s="29">
        <f t="shared" si="190"/>
        <v>6.980373840419233E-9</v>
      </c>
      <c r="EJ152" s="29">
        <f t="shared" si="191"/>
        <v>6.980373840419233E-9</v>
      </c>
      <c r="EL152" s="35"/>
      <c r="EM152" s="35"/>
      <c r="EN152" s="35"/>
      <c r="ET152" s="35"/>
      <c r="EU152" s="35"/>
      <c r="EV152" s="35"/>
    </row>
    <row r="153" spans="1:152" s="29" customFormat="1" ht="13.5" x14ac:dyDescent="0.3">
      <c r="A153" s="29" t="s">
        <v>3</v>
      </c>
      <c r="B153" s="29" t="s">
        <v>295</v>
      </c>
      <c r="C153" s="29" t="s">
        <v>296</v>
      </c>
      <c r="D153" s="29" t="s">
        <v>297</v>
      </c>
      <c r="E153" s="29" t="s">
        <v>298</v>
      </c>
      <c r="F153" s="29" t="s">
        <v>299</v>
      </c>
      <c r="N153" s="35">
        <v>3.2650000000000002E-7</v>
      </c>
      <c r="O153" s="35">
        <v>0.66372395761000003</v>
      </c>
      <c r="P153" s="35">
        <v>692.58748435350003</v>
      </c>
      <c r="Q153" s="29">
        <f t="shared" si="152"/>
        <v>2.5918586733392339E-7</v>
      </c>
      <c r="R153" s="29">
        <f t="shared" si="153"/>
        <v>2.5916502018563357E-7</v>
      </c>
      <c r="S153" s="29">
        <f t="shared" si="154"/>
        <v>2.5916502025802947E-7</v>
      </c>
      <c r="T153" s="29">
        <f t="shared" si="155"/>
        <v>2.5916502025802947E-7</v>
      </c>
      <c r="V153" s="35">
        <v>4.8109999999999999E-8</v>
      </c>
      <c r="W153" s="35">
        <v>0.46206327592000002</v>
      </c>
      <c r="X153" s="35">
        <v>362.86229257259998</v>
      </c>
      <c r="Y153" s="29">
        <f t="shared" si="156"/>
        <v>4.7983792688545851E-8</v>
      </c>
      <c r="Z153" s="29">
        <f t="shared" si="157"/>
        <v>4.7983984168767407E-8</v>
      </c>
      <c r="AA153" s="29">
        <f t="shared" si="158"/>
        <v>4.7983984168102751E-8</v>
      </c>
      <c r="AB153" s="29">
        <f t="shared" si="159"/>
        <v>4.7983984168102751E-8</v>
      </c>
      <c r="AD153" s="35">
        <v>8.7000000000000001E-9</v>
      </c>
      <c r="AE153" s="35">
        <v>0.77106152693999996</v>
      </c>
      <c r="AF153" s="35">
        <v>113.3877149571</v>
      </c>
      <c r="AG153" s="29">
        <f t="shared" si="160"/>
        <v>-7.5112561409239063E-9</v>
      </c>
      <c r="AH153" s="29">
        <f t="shared" si="161"/>
        <v>-7.5111806870352822E-9</v>
      </c>
      <c r="AI153" s="29">
        <f t="shared" si="162"/>
        <v>-7.5111806872972966E-9</v>
      </c>
      <c r="AJ153" s="29">
        <f t="shared" si="163"/>
        <v>-7.5111806872972966E-9</v>
      </c>
      <c r="AL153" s="35"/>
      <c r="AM153" s="35"/>
      <c r="AN153" s="35"/>
      <c r="AT153" s="35"/>
      <c r="AU153" s="35"/>
      <c r="AV153" s="35"/>
      <c r="BB153" s="35"/>
      <c r="BC153" s="35"/>
      <c r="BD153" s="35"/>
      <c r="BJ153" s="35">
        <v>2.0330000000000001E-8</v>
      </c>
      <c r="BK153" s="35">
        <v>4.8702960377600002</v>
      </c>
      <c r="BL153" s="35">
        <v>327.43756992049998</v>
      </c>
      <c r="BM153" s="29">
        <f t="shared" si="168"/>
        <v>-1.4683644859225874E-8</v>
      </c>
      <c r="BN153" s="29">
        <f t="shared" si="169"/>
        <v>-1.468434273282537E-8</v>
      </c>
      <c r="BO153" s="29">
        <f t="shared" si="170"/>
        <v>-1.4684342730402118E-8</v>
      </c>
      <c r="BP153" s="29">
        <f t="shared" si="171"/>
        <v>-1.4684342730402118E-8</v>
      </c>
      <c r="BR153" s="35">
        <v>5.3599999999999997E-9</v>
      </c>
      <c r="BS153" s="35">
        <v>1.08779067908</v>
      </c>
      <c r="BT153" s="35">
        <v>344.70304530790003</v>
      </c>
      <c r="BU153" s="29">
        <f t="shared" si="172"/>
        <v>4.930106286513506E-9</v>
      </c>
      <c r="BV153" s="29">
        <f t="shared" si="173"/>
        <v>4.9302161784333165E-9</v>
      </c>
      <c r="BW153" s="29">
        <f t="shared" si="174"/>
        <v>4.9302161780517431E-9</v>
      </c>
      <c r="BX153" s="29">
        <f t="shared" si="175"/>
        <v>4.9302161780517431E-9</v>
      </c>
      <c r="BZ153" s="35"/>
      <c r="CA153" s="35"/>
      <c r="CB153" s="35"/>
      <c r="CH153" s="35"/>
      <c r="CI153" s="35"/>
      <c r="CJ153" s="35"/>
      <c r="CP153" s="35"/>
      <c r="CQ153" s="35"/>
      <c r="CR153" s="35"/>
      <c r="CX153" s="35"/>
      <c r="CY153" s="35"/>
      <c r="CZ153" s="35"/>
      <c r="DF153" s="35">
        <v>9.5884999999999993E-7</v>
      </c>
      <c r="DG153" s="35">
        <v>5.4459425907099996</v>
      </c>
      <c r="DH153" s="35">
        <v>2428.0421830342002</v>
      </c>
      <c r="DI153" s="29">
        <f t="shared" si="176"/>
        <v>5.9629164716464298E-7</v>
      </c>
      <c r="DJ153" s="29">
        <f t="shared" si="177"/>
        <v>5.9656797423929148E-7</v>
      </c>
      <c r="DK153" s="29">
        <f t="shared" si="178"/>
        <v>5.9656797327989463E-7</v>
      </c>
      <c r="DL153" s="29">
        <f t="shared" si="179"/>
        <v>5.9656797327989463E-7</v>
      </c>
      <c r="DN153" s="35">
        <v>1.7191999999999999E-7</v>
      </c>
      <c r="DO153" s="35">
        <v>4.7152511796900001</v>
      </c>
      <c r="DP153" s="35">
        <v>2111.6503133776</v>
      </c>
      <c r="DQ153" s="29">
        <f t="shared" si="180"/>
        <v>4.377406952515891E-8</v>
      </c>
      <c r="DR153" s="29">
        <f t="shared" si="181"/>
        <v>4.3827284267553102E-8</v>
      </c>
      <c r="DS153" s="29">
        <f t="shared" si="182"/>
        <v>4.3827284082773738E-8</v>
      </c>
      <c r="DT153" s="29">
        <f t="shared" si="183"/>
        <v>4.3827284082773738E-8</v>
      </c>
      <c r="DV153" s="35">
        <v>3.3640000000000002E-8</v>
      </c>
      <c r="DW153" s="35">
        <v>3.2782174795799999</v>
      </c>
      <c r="DX153" s="35">
        <v>357.4456666012</v>
      </c>
      <c r="DY153" s="29">
        <f t="shared" si="184"/>
        <v>-3.1703422268980227E-8</v>
      </c>
      <c r="DZ153" s="29">
        <f t="shared" si="185"/>
        <v>-3.1702812706314532E-8</v>
      </c>
      <c r="EA153" s="29">
        <f t="shared" si="186"/>
        <v>-3.1702812708431373E-8</v>
      </c>
      <c r="EB153" s="29">
        <f t="shared" si="187"/>
        <v>-3.1702812708431373E-8</v>
      </c>
      <c r="ED153" s="35">
        <v>1.0239999999999999E-8</v>
      </c>
      <c r="EE153" s="35">
        <v>4.2335286951300004</v>
      </c>
      <c r="EF153" s="35">
        <v>1802.3719907218001</v>
      </c>
      <c r="EG153" s="29">
        <f t="shared" si="188"/>
        <v>-5.0946550930126353E-9</v>
      </c>
      <c r="EH153" s="29">
        <f t="shared" si="189"/>
        <v>-5.0922280388816008E-9</v>
      </c>
      <c r="EI153" s="29">
        <f t="shared" si="190"/>
        <v>-5.0922280473101353E-9</v>
      </c>
      <c r="EJ153" s="29">
        <f t="shared" si="191"/>
        <v>-5.0922280473101353E-9</v>
      </c>
      <c r="EL153" s="35"/>
      <c r="EM153" s="35"/>
      <c r="EN153" s="35"/>
      <c r="ET153" s="35"/>
      <c r="EU153" s="35"/>
      <c r="EV153" s="35"/>
    </row>
    <row r="154" spans="1:152" s="29" customFormat="1" ht="13.5" x14ac:dyDescent="0.3">
      <c r="A154" s="29">
        <f>113.6655+0.8771*T</f>
        <v>113.80795766436859</v>
      </c>
      <c r="B154" s="29">
        <f>B134-0.01759/E106</f>
        <v>256.38734223903299</v>
      </c>
      <c r="C154" s="29">
        <f>D133-0.000764*COS(A133-A155)/E106</f>
        <v>1.761184501450237</v>
      </c>
      <c r="D154" s="29">
        <f>DEGREES(D155)</f>
        <v>86.268313332315628</v>
      </c>
      <c r="E154" s="29">
        <f>DEGREES(E155)</f>
        <v>86.270266632104864</v>
      </c>
      <c r="F154" s="29">
        <f>ABS(D154-E154)</f>
        <v>1.9532997892355297E-3</v>
      </c>
      <c r="N154" s="35">
        <v>3.0324000000000001E-7</v>
      </c>
      <c r="O154" s="35">
        <v>5.3036995014699997</v>
      </c>
      <c r="P154" s="35">
        <v>33.940249943799998</v>
      </c>
      <c r="Q154" s="29">
        <f t="shared" si="152"/>
        <v>2.758578623108692E-7</v>
      </c>
      <c r="R154" s="29">
        <f t="shared" si="153"/>
        <v>2.7585721444679219E-7</v>
      </c>
      <c r="S154" s="29">
        <f t="shared" si="154"/>
        <v>2.7585721444904196E-7</v>
      </c>
      <c r="T154" s="29">
        <f t="shared" si="155"/>
        <v>2.7585721444904196E-7</v>
      </c>
      <c r="V154" s="35">
        <v>5.1480000000000002E-8</v>
      </c>
      <c r="W154" s="35">
        <v>3.3357064617400001</v>
      </c>
      <c r="X154" s="35">
        <v>1.4844727083</v>
      </c>
      <c r="Y154" s="29">
        <f t="shared" si="156"/>
        <v>-5.0259068741277683E-8</v>
      </c>
      <c r="Z154" s="29">
        <f t="shared" si="157"/>
        <v>-5.0259071249224032E-8</v>
      </c>
      <c r="AA154" s="29">
        <f t="shared" si="158"/>
        <v>-5.025907124921533E-8</v>
      </c>
      <c r="AB154" s="29">
        <f t="shared" si="159"/>
        <v>-5.025907124921533E-8</v>
      </c>
      <c r="AD154" s="35">
        <v>6.8599999999999999E-9</v>
      </c>
      <c r="AE154" s="35">
        <v>2.8854383606799998</v>
      </c>
      <c r="AF154" s="35">
        <v>92.047073954699997</v>
      </c>
      <c r="AG154" s="29">
        <f t="shared" si="160"/>
        <v>-2.2354672989969876E-9</v>
      </c>
      <c r="AH154" s="29">
        <f t="shared" si="161"/>
        <v>-2.2355577914037784E-9</v>
      </c>
      <c r="AI154" s="29">
        <f t="shared" si="162"/>
        <v>-2.2355577910895428E-9</v>
      </c>
      <c r="AJ154" s="29">
        <f t="shared" si="163"/>
        <v>-2.2355577910895428E-9</v>
      </c>
      <c r="AL154" s="35"/>
      <c r="AM154" s="35"/>
      <c r="AN154" s="35"/>
      <c r="AT154" s="35"/>
      <c r="AU154" s="35"/>
      <c r="AV154" s="35"/>
      <c r="BB154" s="35"/>
      <c r="BC154" s="35"/>
      <c r="BD154" s="35"/>
      <c r="BJ154" s="35">
        <v>1.9499999999999999E-8</v>
      </c>
      <c r="BK154" s="35">
        <v>5.5600400029300001</v>
      </c>
      <c r="BL154" s="35">
        <v>18.159247264699999</v>
      </c>
      <c r="BM154" s="29">
        <f t="shared" si="168"/>
        <v>1.7739397424210086E-8</v>
      </c>
      <c r="BN154" s="29">
        <f t="shared" si="169"/>
        <v>1.7739375135347803E-8</v>
      </c>
      <c r="BO154" s="29">
        <f t="shared" si="170"/>
        <v>1.7739375135425201E-8</v>
      </c>
      <c r="BP154" s="29">
        <f t="shared" si="171"/>
        <v>1.7739375135425201E-8</v>
      </c>
      <c r="BR154" s="35">
        <v>4.7699999999999999E-9</v>
      </c>
      <c r="BS154" s="35">
        <v>2.4248319338500002</v>
      </c>
      <c r="BT154" s="35">
        <v>216.21985674480001</v>
      </c>
      <c r="BU154" s="29">
        <f t="shared" si="172"/>
        <v>4.4864514708413644E-9</v>
      </c>
      <c r="BV154" s="29">
        <f t="shared" si="173"/>
        <v>4.4863983691923182E-9</v>
      </c>
      <c r="BW154" s="29">
        <f t="shared" si="174"/>
        <v>4.4863983693767191E-9</v>
      </c>
      <c r="BX154" s="29">
        <f t="shared" si="175"/>
        <v>4.4863983693767191E-9</v>
      </c>
      <c r="BZ154" s="35"/>
      <c r="CA154" s="35"/>
      <c r="CB154" s="35"/>
      <c r="CH154" s="35"/>
      <c r="CI154" s="35"/>
      <c r="CJ154" s="35"/>
      <c r="CP154" s="35"/>
      <c r="CQ154" s="35"/>
      <c r="CR154" s="35"/>
      <c r="CX154" s="35"/>
      <c r="CY154" s="35"/>
      <c r="CZ154" s="35"/>
      <c r="DF154" s="35">
        <v>9.4109000000000002E-7</v>
      </c>
      <c r="DG154" s="35">
        <v>2.3978638141799999</v>
      </c>
      <c r="DH154" s="35">
        <v>483.2205421786</v>
      </c>
      <c r="DI154" s="29">
        <f t="shared" si="176"/>
        <v>-6.4099641859062698E-7</v>
      </c>
      <c r="DJ154" s="29">
        <f t="shared" si="177"/>
        <v>-6.4104688830019115E-7</v>
      </c>
      <c r="DK154" s="29">
        <f t="shared" si="178"/>
        <v>-6.4104688812494162E-7</v>
      </c>
      <c r="DL154" s="29">
        <f t="shared" si="179"/>
        <v>-6.4104688812494162E-7</v>
      </c>
      <c r="DN154" s="35">
        <v>1.8540000000000001E-7</v>
      </c>
      <c r="DO154" s="35">
        <v>4.8172555059999997E-2</v>
      </c>
      <c r="DP154" s="35">
        <v>245.54242435239999</v>
      </c>
      <c r="DQ154" s="29">
        <f t="shared" si="180"/>
        <v>-1.1602119189586957E-7</v>
      </c>
      <c r="DR154" s="29">
        <f t="shared" si="181"/>
        <v>-1.160265743101724E-7</v>
      </c>
      <c r="DS154" s="29">
        <f t="shared" si="182"/>
        <v>-1.1602657429148237E-7</v>
      </c>
      <c r="DT154" s="29">
        <f t="shared" si="183"/>
        <v>-1.1602657429148237E-7</v>
      </c>
      <c r="DV154" s="35">
        <v>3.2600000000000001E-8</v>
      </c>
      <c r="DW154" s="35">
        <v>1.97623748027</v>
      </c>
      <c r="DX154" s="35">
        <v>203.7378678824</v>
      </c>
      <c r="DY154" s="29">
        <f t="shared" si="184"/>
        <v>1.7672555006659534E-8</v>
      </c>
      <c r="DZ154" s="29">
        <f t="shared" si="185"/>
        <v>1.7671708966336827E-8</v>
      </c>
      <c r="EA154" s="29">
        <f t="shared" si="186"/>
        <v>1.7671708969274698E-8</v>
      </c>
      <c r="EB154" s="29">
        <f t="shared" si="187"/>
        <v>1.7671708969274698E-8</v>
      </c>
      <c r="ED154" s="35">
        <v>8.3099999999999996E-9</v>
      </c>
      <c r="EE154" s="35">
        <v>5.87457134912</v>
      </c>
      <c r="EF154" s="35">
        <v>1368.6602528450001</v>
      </c>
      <c r="EG154" s="29">
        <f t="shared" si="188"/>
        <v>-8.1900323485961773E-9</v>
      </c>
      <c r="EH154" s="29">
        <f t="shared" si="189"/>
        <v>-8.1897402771770984E-9</v>
      </c>
      <c r="EI154" s="29">
        <f t="shared" si="190"/>
        <v>-8.1897402781919167E-9</v>
      </c>
      <c r="EJ154" s="29">
        <f t="shared" si="191"/>
        <v>-8.1897402781919167E-9</v>
      </c>
      <c r="EL154" s="35"/>
      <c r="EM154" s="35"/>
      <c r="EN154" s="35"/>
      <c r="ET154" s="35"/>
      <c r="EU154" s="35"/>
      <c r="EV154" s="35"/>
    </row>
    <row r="155" spans="1:152" s="29" customFormat="1" ht="13.5" x14ac:dyDescent="0.3">
      <c r="A155" s="29">
        <f>RADIANS(A154)</f>
        <v>1.9863235762135476</v>
      </c>
      <c r="B155" s="29">
        <f>RADIANS(B154)</f>
        <v>4.4748032825086561</v>
      </c>
      <c r="C155" s="29">
        <f>RADIANS(C154)</f>
        <v>3.0738468285401482E-2</v>
      </c>
      <c r="D155" s="29">
        <f>ATAN2(COS(C155)*COS(B155-B151),SIN(A151)*SIN(C155)+COS(A151)*COS(C155)*SIN(B155-B151))</f>
        <v>1.5056661077910287</v>
      </c>
      <c r="E155" s="29">
        <f>ATAN2(COS(C133)*COS(A133-B151),SIN(A151)*SIN(C133)+COS(A151)*COS(C133)*SIN(A133-B151))</f>
        <v>1.5057001993036294</v>
      </c>
      <c r="F155" s="29">
        <f>RADIANS(F154)</f>
        <v>3.4091512600671283E-5</v>
      </c>
      <c r="N155" s="35">
        <v>2.748E-7</v>
      </c>
      <c r="O155" s="35">
        <v>6.22702216249</v>
      </c>
      <c r="P155" s="35">
        <v>1.2720243872000001</v>
      </c>
      <c r="Q155" s="29">
        <f t="shared" si="152"/>
        <v>2.7462683001062593E-7</v>
      </c>
      <c r="R155" s="29">
        <f t="shared" si="153"/>
        <v>2.7462682812981722E-7</v>
      </c>
      <c r="S155" s="29">
        <f t="shared" si="154"/>
        <v>2.7462682812982379E-7</v>
      </c>
      <c r="T155" s="29">
        <f t="shared" si="155"/>
        <v>2.7462682812982379E-7</v>
      </c>
      <c r="V155" s="35">
        <v>4.6539999999999999E-8</v>
      </c>
      <c r="W155" s="35">
        <v>5.8023306665899996</v>
      </c>
      <c r="X155" s="35">
        <v>217.96496188399999</v>
      </c>
      <c r="Y155" s="29">
        <f t="shared" si="156"/>
        <v>-4.6382538804332584E-8</v>
      </c>
      <c r="Z155" s="29">
        <f t="shared" si="157"/>
        <v>-4.6382412395406895E-8</v>
      </c>
      <c r="AA155" s="29">
        <f t="shared" si="158"/>
        <v>-4.6382412395845929E-8</v>
      </c>
      <c r="AB155" s="29">
        <f t="shared" si="159"/>
        <v>-4.6382412395845929E-8</v>
      </c>
      <c r="AD155" s="35">
        <v>6.7299999999999997E-9</v>
      </c>
      <c r="AE155" s="35">
        <v>3.7565066765099999</v>
      </c>
      <c r="AF155" s="35">
        <v>203.7378678824</v>
      </c>
      <c r="AG155" s="29">
        <f t="shared" si="160"/>
        <v>4.7730251354769424E-9</v>
      </c>
      <c r="AH155" s="29">
        <f t="shared" si="161"/>
        <v>4.7731716634117965E-9</v>
      </c>
      <c r="AI155" s="29">
        <f t="shared" si="162"/>
        <v>4.7731716629029919E-9</v>
      </c>
      <c r="AJ155" s="29">
        <f t="shared" si="163"/>
        <v>4.7731716629029919E-9</v>
      </c>
      <c r="AL155" s="35"/>
      <c r="AM155" s="35"/>
      <c r="AN155" s="35"/>
      <c r="AT155" s="35"/>
      <c r="AU155" s="35"/>
      <c r="AV155" s="35"/>
      <c r="BB155" s="35"/>
      <c r="BC155" s="35"/>
      <c r="BD155" s="35"/>
      <c r="BJ155" s="35">
        <v>2.283E-8</v>
      </c>
      <c r="BK155" s="35">
        <v>4.2237535588100004</v>
      </c>
      <c r="BL155" s="35">
        <v>22.091400527800001</v>
      </c>
      <c r="BM155" s="29">
        <f t="shared" si="168"/>
        <v>-2.9556810949865214E-9</v>
      </c>
      <c r="BN155" s="29">
        <f t="shared" si="169"/>
        <v>-2.9557569030400546E-9</v>
      </c>
      <c r="BO155" s="29">
        <f t="shared" si="170"/>
        <v>-2.9557569027768006E-9</v>
      </c>
      <c r="BP155" s="29">
        <f t="shared" si="171"/>
        <v>-2.9557569027768006E-9</v>
      </c>
      <c r="BR155" s="35">
        <v>4.6900000000000001E-9</v>
      </c>
      <c r="BS155" s="35">
        <v>5.2262203402800003</v>
      </c>
      <c r="BT155" s="35">
        <v>942.06206196899996</v>
      </c>
      <c r="BU155" s="29">
        <f t="shared" si="172"/>
        <v>-4.9966772466277665E-10</v>
      </c>
      <c r="BV155" s="29">
        <f t="shared" si="173"/>
        <v>-4.9900178696076177E-10</v>
      </c>
      <c r="BW155" s="29">
        <f t="shared" si="174"/>
        <v>-4.9900178927322437E-10</v>
      </c>
      <c r="BX155" s="29">
        <f t="shared" si="175"/>
        <v>-4.9900178927322437E-10</v>
      </c>
      <c r="BZ155" s="35"/>
      <c r="CA155" s="35"/>
      <c r="CB155" s="35"/>
      <c r="CH155" s="35"/>
      <c r="CI155" s="35"/>
      <c r="CJ155" s="35"/>
      <c r="CP155" s="35"/>
      <c r="CQ155" s="35"/>
      <c r="CR155" s="35"/>
      <c r="CX155" s="35"/>
      <c r="CY155" s="35"/>
      <c r="CZ155" s="35"/>
      <c r="DF155" s="35">
        <v>8.5608999999999998E-7</v>
      </c>
      <c r="DG155" s="35">
        <v>3.3543469659999998E-2</v>
      </c>
      <c r="DH155" s="35">
        <v>860.30992875280003</v>
      </c>
      <c r="DI155" s="29">
        <f t="shared" si="176"/>
        <v>1.1145351422422518E-7</v>
      </c>
      <c r="DJ155" s="29">
        <f t="shared" si="177"/>
        <v>1.11564206007661E-7</v>
      </c>
      <c r="DK155" s="29">
        <f t="shared" si="178"/>
        <v>1.1156420562329103E-7</v>
      </c>
      <c r="DL155" s="29">
        <f t="shared" si="179"/>
        <v>1.1156420562329103E-7</v>
      </c>
      <c r="DN155" s="35">
        <v>1.7520999999999999E-7</v>
      </c>
      <c r="DO155" s="35">
        <v>3.8366288068399999</v>
      </c>
      <c r="DP155" s="35">
        <v>497.44763618019999</v>
      </c>
      <c r="DQ155" s="29">
        <f t="shared" si="180"/>
        <v>1.3945539886977175E-7</v>
      </c>
      <c r="DR155" s="29">
        <f t="shared" si="181"/>
        <v>1.3944740023029175E-7</v>
      </c>
      <c r="DS155" s="29">
        <f t="shared" si="182"/>
        <v>1.3944740025806814E-7</v>
      </c>
      <c r="DT155" s="29">
        <f t="shared" si="183"/>
        <v>1.3944740025806814E-7</v>
      </c>
      <c r="DV155" s="35">
        <v>3.1179999999999999E-8</v>
      </c>
      <c r="DW155" s="35">
        <v>2.1846562736799999</v>
      </c>
      <c r="DX155" s="35">
        <v>1891.2376709388</v>
      </c>
      <c r="DY155" s="29">
        <f t="shared" si="184"/>
        <v>2.6403432297880669E-9</v>
      </c>
      <c r="DZ155" s="29">
        <f t="shared" si="185"/>
        <v>2.6492498093504567E-9</v>
      </c>
      <c r="EA155" s="29">
        <f t="shared" si="186"/>
        <v>2.6492497784232705E-9</v>
      </c>
      <c r="EB155" s="29">
        <f t="shared" si="187"/>
        <v>2.6492497784232705E-9</v>
      </c>
      <c r="ED155" s="35">
        <v>7.1699999999999998E-9</v>
      </c>
      <c r="EE155" s="35">
        <v>5.9214432499400003</v>
      </c>
      <c r="EF155" s="35">
        <v>1685.0521225016</v>
      </c>
      <c r="EG155" s="29">
        <f t="shared" si="188"/>
        <v>-2.1405190942340574E-9</v>
      </c>
      <c r="EH155" s="29">
        <f t="shared" si="189"/>
        <v>-2.1387711161889201E-9</v>
      </c>
      <c r="EI155" s="29">
        <f t="shared" si="190"/>
        <v>-2.1387711222589716E-9</v>
      </c>
      <c r="EJ155" s="29">
        <f t="shared" si="191"/>
        <v>-2.1387711222589716E-9</v>
      </c>
      <c r="EL155" s="35"/>
      <c r="EM155" s="35"/>
      <c r="EN155" s="35"/>
      <c r="ET155" s="35"/>
      <c r="EU155" s="35"/>
      <c r="EV155" s="35"/>
    </row>
    <row r="156" spans="1:152" s="29" customFormat="1" ht="13.5" x14ac:dyDescent="0.3">
      <c r="N156" s="35">
        <v>2.6656999999999998E-7</v>
      </c>
      <c r="O156" s="35">
        <v>4.5671319839200004</v>
      </c>
      <c r="P156" s="35">
        <v>7.0653628910000004</v>
      </c>
      <c r="Q156" s="29">
        <f t="shared" si="152"/>
        <v>-8.129687130899552E-9</v>
      </c>
      <c r="R156" s="29">
        <f t="shared" si="153"/>
        <v>-8.1299724957233705E-9</v>
      </c>
      <c r="S156" s="29">
        <f t="shared" si="154"/>
        <v>-8.1299724947325107E-9</v>
      </c>
      <c r="T156" s="29">
        <f t="shared" si="155"/>
        <v>-8.1299724947325107E-9</v>
      </c>
      <c r="V156" s="35">
        <v>4.5090000000000002E-8</v>
      </c>
      <c r="W156" s="35">
        <v>5.3758168421499999</v>
      </c>
      <c r="X156" s="35">
        <v>497.44763618019999</v>
      </c>
      <c r="Y156" s="29">
        <f t="shared" si="156"/>
        <v>2.8417358603396388E-8</v>
      </c>
      <c r="Z156" s="29">
        <f t="shared" si="157"/>
        <v>2.8419998326982059E-8</v>
      </c>
      <c r="AA156" s="29">
        <f t="shared" si="158"/>
        <v>2.8419998317815982E-8</v>
      </c>
      <c r="AB156" s="29">
        <f t="shared" si="159"/>
        <v>2.8419998317815982E-8</v>
      </c>
      <c r="AD156" s="35">
        <v>6.5599999999999997E-9</v>
      </c>
      <c r="AE156" s="35">
        <v>3.7771858270199998</v>
      </c>
      <c r="AF156" s="35">
        <v>217.96496188399999</v>
      </c>
      <c r="AG156" s="29">
        <f t="shared" si="160"/>
        <v>3.3537610349910693E-9</v>
      </c>
      <c r="AH156" s="29">
        <f t="shared" si="161"/>
        <v>3.3539473107515707E-9</v>
      </c>
      <c r="AI156" s="29">
        <f t="shared" si="162"/>
        <v>3.3539473101047444E-9</v>
      </c>
      <c r="AJ156" s="29">
        <f t="shared" si="163"/>
        <v>3.3539473101047444E-9</v>
      </c>
      <c r="AL156" s="35"/>
      <c r="AM156" s="35"/>
      <c r="AN156" s="35"/>
      <c r="AT156" s="35"/>
      <c r="AU156" s="35"/>
      <c r="AV156" s="35"/>
      <c r="BB156" s="35"/>
      <c r="BC156" s="35"/>
      <c r="BD156" s="35"/>
      <c r="BJ156" s="35">
        <v>2.2169999999999999E-8</v>
      </c>
      <c r="BK156" s="35">
        <v>4.6143309463</v>
      </c>
      <c r="BL156" s="35">
        <v>302.16477565500003</v>
      </c>
      <c r="BM156" s="29">
        <f t="shared" si="168"/>
        <v>-2.2065177357743253E-8</v>
      </c>
      <c r="BN156" s="29">
        <f t="shared" si="169"/>
        <v>-2.2065275965278562E-8</v>
      </c>
      <c r="BO156" s="29">
        <f t="shared" si="170"/>
        <v>-2.2065275964936229E-8</v>
      </c>
      <c r="BP156" s="29">
        <f t="shared" si="171"/>
        <v>-2.2065275964936229E-8</v>
      </c>
      <c r="BR156" s="35">
        <v>3.9199999999999997E-9</v>
      </c>
      <c r="BS156" s="35">
        <v>0.41137926465000002</v>
      </c>
      <c r="BT156" s="35">
        <v>302.16477565500003</v>
      </c>
      <c r="BU156" s="29">
        <f t="shared" si="172"/>
        <v>2.2350863196509109E-9</v>
      </c>
      <c r="BV156" s="29">
        <f t="shared" si="173"/>
        <v>2.2349388123891379E-9</v>
      </c>
      <c r="BW156" s="29">
        <f t="shared" si="174"/>
        <v>2.2349388129013621E-9</v>
      </c>
      <c r="BX156" s="29">
        <f t="shared" si="175"/>
        <v>2.2349388129013621E-9</v>
      </c>
      <c r="BZ156" s="35"/>
      <c r="CA156" s="35"/>
      <c r="CB156" s="35"/>
      <c r="CH156" s="35"/>
      <c r="CI156" s="35"/>
      <c r="CJ156" s="35"/>
      <c r="CP156" s="35"/>
      <c r="CQ156" s="35"/>
      <c r="CR156" s="35"/>
      <c r="CX156" s="35"/>
      <c r="CY156" s="35"/>
      <c r="CZ156" s="35"/>
      <c r="DF156" s="35">
        <v>8.8795999999999997E-7</v>
      </c>
      <c r="DG156" s="35">
        <v>4.0576630675000001</v>
      </c>
      <c r="DH156" s="35">
        <v>128.9562693151</v>
      </c>
      <c r="DI156" s="29">
        <f t="shared" si="176"/>
        <v>8.8034850033973446E-7</v>
      </c>
      <c r="DJ156" s="29">
        <f t="shared" si="177"/>
        <v>8.8034623232661046E-7</v>
      </c>
      <c r="DK156" s="29">
        <f t="shared" si="178"/>
        <v>8.803462323344867E-7</v>
      </c>
      <c r="DL156" s="29">
        <f t="shared" si="179"/>
        <v>8.803462323344867E-7</v>
      </c>
      <c r="DN156" s="35">
        <v>1.6107E-7</v>
      </c>
      <c r="DO156" s="35">
        <v>4.2237482230300003</v>
      </c>
      <c r="DP156" s="35">
        <v>565.11568774670002</v>
      </c>
      <c r="DQ156" s="29">
        <f t="shared" si="180"/>
        <v>1.0799580044634498E-7</v>
      </c>
      <c r="DR156" s="29">
        <f t="shared" si="181"/>
        <v>1.0800603687087855E-7</v>
      </c>
      <c r="DS156" s="29">
        <f t="shared" si="182"/>
        <v>1.0800603683533438E-7</v>
      </c>
      <c r="DT156" s="29">
        <f t="shared" si="183"/>
        <v>1.0800603683533438E-7</v>
      </c>
      <c r="DV156" s="35">
        <v>3.1629999999999999E-8</v>
      </c>
      <c r="DW156" s="35">
        <v>1.2604099524200001</v>
      </c>
      <c r="DX156" s="35">
        <v>134.58534360760001</v>
      </c>
      <c r="DY156" s="29">
        <f t="shared" si="184"/>
        <v>-3.0172663117502002E-8</v>
      </c>
      <c r="DZ156" s="29">
        <f t="shared" si="185"/>
        <v>-3.0172856725821826E-8</v>
      </c>
      <c r="EA156" s="29">
        <f t="shared" si="186"/>
        <v>-3.0172856725149547E-8</v>
      </c>
      <c r="EB156" s="29">
        <f t="shared" si="187"/>
        <v>-3.0172856725149547E-8</v>
      </c>
      <c r="ED156" s="35">
        <v>7.7200000000000006E-9</v>
      </c>
      <c r="EE156" s="35">
        <v>1.15596098579</v>
      </c>
      <c r="EF156" s="35">
        <v>3053.7123753465999</v>
      </c>
      <c r="EG156" s="29">
        <f t="shared" si="188"/>
        <v>6.8168509589636165E-9</v>
      </c>
      <c r="EH156" s="29">
        <f t="shared" si="189"/>
        <v>6.8185274861753971E-9</v>
      </c>
      <c r="EI156" s="29">
        <f t="shared" si="190"/>
        <v>6.8185274803562716E-9</v>
      </c>
      <c r="EJ156" s="29">
        <f t="shared" si="191"/>
        <v>6.8185274803562716E-9</v>
      </c>
      <c r="EL156" s="35"/>
      <c r="EM156" s="35"/>
      <c r="EN156" s="35"/>
      <c r="ET156" s="35"/>
      <c r="EU156" s="35"/>
      <c r="EV156" s="35"/>
    </row>
    <row r="157" spans="1:152" s="29" customFormat="1" ht="13.5" x14ac:dyDescent="0.3">
      <c r="N157" s="35">
        <v>3.1744999999999997E-7</v>
      </c>
      <c r="O157" s="35">
        <v>5.4979859956499997</v>
      </c>
      <c r="P157" s="35">
        <v>56.622351302600002</v>
      </c>
      <c r="Q157" s="29">
        <f t="shared" si="152"/>
        <v>3.1458486661351403E-7</v>
      </c>
      <c r="R157" s="29">
        <f t="shared" si="153"/>
        <v>3.1458523184972024E-7</v>
      </c>
      <c r="S157" s="29">
        <f t="shared" si="154"/>
        <v>3.1458523184845196E-7</v>
      </c>
      <c r="T157" s="29">
        <f t="shared" si="155"/>
        <v>3.1458523184845196E-7</v>
      </c>
      <c r="V157" s="35">
        <v>4.4430000000000001E-8</v>
      </c>
      <c r="W157" s="35">
        <v>0.11349392292</v>
      </c>
      <c r="X157" s="35">
        <v>295.05122865419997</v>
      </c>
      <c r="Y157" s="29">
        <f t="shared" si="156"/>
        <v>8.5347664802592586E-9</v>
      </c>
      <c r="Z157" s="29">
        <f t="shared" si="157"/>
        <v>8.5328163302876867E-9</v>
      </c>
      <c r="AA157" s="29">
        <f t="shared" si="158"/>
        <v>8.5328163370595613E-9</v>
      </c>
      <c r="AB157" s="29">
        <f t="shared" si="159"/>
        <v>8.5328163370595613E-9</v>
      </c>
      <c r="AD157" s="35">
        <v>6.7500000000000001E-9</v>
      </c>
      <c r="AE157" s="35">
        <v>5.6287513526300001</v>
      </c>
      <c r="AF157" s="35">
        <v>17.265475387399999</v>
      </c>
      <c r="AG157" s="29">
        <f t="shared" si="160"/>
        <v>6.283371208554902E-9</v>
      </c>
      <c r="AH157" s="29">
        <f t="shared" si="161"/>
        <v>6.2833647542289034E-9</v>
      </c>
      <c r="AI157" s="29">
        <f t="shared" si="162"/>
        <v>6.2833647542513175E-9</v>
      </c>
      <c r="AJ157" s="29">
        <f t="shared" si="163"/>
        <v>6.2833647542513175E-9</v>
      </c>
      <c r="AL157" s="35"/>
      <c r="AM157" s="35"/>
      <c r="AN157" s="35"/>
      <c r="AT157" s="35"/>
      <c r="AU157" s="35"/>
      <c r="AV157" s="35"/>
      <c r="BB157" s="35"/>
      <c r="BC157" s="35"/>
      <c r="BD157" s="35"/>
      <c r="BJ157" s="35">
        <v>1.8880000000000001E-8</v>
      </c>
      <c r="BK157" s="35">
        <v>5.4560078806399996</v>
      </c>
      <c r="BL157" s="35">
        <v>142.44965013379999</v>
      </c>
      <c r="BM157" s="29">
        <f t="shared" si="168"/>
        <v>1.5901029061176169E-9</v>
      </c>
      <c r="BN157" s="29">
        <f t="shared" si="169"/>
        <v>1.5905091379651791E-9</v>
      </c>
      <c r="BO157" s="29">
        <f t="shared" si="170"/>
        <v>1.5905091365545552E-9</v>
      </c>
      <c r="BP157" s="29">
        <f t="shared" si="171"/>
        <v>1.5905091365545552E-9</v>
      </c>
      <c r="BR157" s="35">
        <v>4.0000000000000002E-9</v>
      </c>
      <c r="BS157" s="35">
        <v>5.1721647846999996</v>
      </c>
      <c r="BT157" s="35">
        <v>414.06801790380001</v>
      </c>
      <c r="BU157" s="29">
        <f t="shared" si="172"/>
        <v>3.1378771919335959E-9</v>
      </c>
      <c r="BV157" s="29">
        <f t="shared" si="173"/>
        <v>3.1377214825481127E-9</v>
      </c>
      <c r="BW157" s="29">
        <f t="shared" si="174"/>
        <v>3.1377214830888311E-9</v>
      </c>
      <c r="BX157" s="29">
        <f t="shared" si="175"/>
        <v>3.1377214830888311E-9</v>
      </c>
      <c r="BZ157" s="35"/>
      <c r="CA157" s="35"/>
      <c r="CB157" s="35"/>
      <c r="CH157" s="35"/>
      <c r="CI157" s="35"/>
      <c r="CJ157" s="35"/>
      <c r="CP157" s="35"/>
      <c r="CQ157" s="35"/>
      <c r="CR157" s="35"/>
      <c r="CX157" s="35"/>
      <c r="CY157" s="35"/>
      <c r="CZ157" s="35"/>
      <c r="DF157" s="35">
        <v>8.1951000000000001E-7</v>
      </c>
      <c r="DG157" s="35">
        <v>1.66499731549</v>
      </c>
      <c r="DH157" s="35">
        <v>62.251425595100002</v>
      </c>
      <c r="DI157" s="29">
        <f t="shared" si="176"/>
        <v>-7.3230665392835082E-7</v>
      </c>
      <c r="DJ157" s="29">
        <f t="shared" si="177"/>
        <v>-7.3230318259021252E-7</v>
      </c>
      <c r="DK157" s="29">
        <f t="shared" si="178"/>
        <v>-7.3230318260226675E-7</v>
      </c>
      <c r="DL157" s="29">
        <f t="shared" si="179"/>
        <v>-7.3230318260226675E-7</v>
      </c>
      <c r="DN157" s="35">
        <v>2.1607E-7</v>
      </c>
      <c r="DO157" s="35">
        <v>4.1664725762800003</v>
      </c>
      <c r="DP157" s="35">
        <v>2.4476805547999998</v>
      </c>
      <c r="DQ157" s="29">
        <f t="shared" si="180"/>
        <v>-1.0475582876160933E-7</v>
      </c>
      <c r="DR157" s="29">
        <f t="shared" si="181"/>
        <v>-1.0475589887828937E-7</v>
      </c>
      <c r="DS157" s="29">
        <f t="shared" si="182"/>
        <v>-1.0475589887804583E-7</v>
      </c>
      <c r="DT157" s="29">
        <f t="shared" si="183"/>
        <v>-1.0475589887804583E-7</v>
      </c>
      <c r="DV157" s="35">
        <v>4.004E-8</v>
      </c>
      <c r="DW157" s="35">
        <v>5.4543410259899998</v>
      </c>
      <c r="DX157" s="35">
        <v>1692.1656695024001</v>
      </c>
      <c r="DY157" s="29">
        <f t="shared" si="184"/>
        <v>1.9373421917910362E-9</v>
      </c>
      <c r="DZ157" s="29">
        <f t="shared" si="185"/>
        <v>1.9476006487629179E-9</v>
      </c>
      <c r="EA157" s="29">
        <f t="shared" si="186"/>
        <v>1.9476006131411867E-9</v>
      </c>
      <c r="EB157" s="29">
        <f t="shared" si="187"/>
        <v>1.9476006131411867E-9</v>
      </c>
      <c r="ED157" s="35">
        <v>6.9100000000000003E-9</v>
      </c>
      <c r="EE157" s="35">
        <v>3.1319310966799998</v>
      </c>
      <c r="EF157" s="35">
        <v>56.622351302600002</v>
      </c>
      <c r="EG157" s="29">
        <f t="shared" si="188"/>
        <v>-4.2410226861694578E-9</v>
      </c>
      <c r="EH157" s="29">
        <f t="shared" si="189"/>
        <v>-4.2410695106536615E-9</v>
      </c>
      <c r="EI157" s="29">
        <f t="shared" si="190"/>
        <v>-4.24106951049107E-9</v>
      </c>
      <c r="EJ157" s="29">
        <f t="shared" si="191"/>
        <v>-4.24106951049107E-9</v>
      </c>
      <c r="EL157" s="35"/>
      <c r="EM157" s="35"/>
      <c r="EN157" s="35"/>
      <c r="ET157" s="35"/>
      <c r="EU157" s="35"/>
      <c r="EV157" s="35"/>
    </row>
    <row r="158" spans="1:152" s="29" customFormat="1" ht="13.5" x14ac:dyDescent="0.3">
      <c r="N158" s="35">
        <v>2.805E-7</v>
      </c>
      <c r="O158" s="35">
        <v>5.6444742056599999</v>
      </c>
      <c r="P158" s="35">
        <v>128.9562693151</v>
      </c>
      <c r="Q158" s="29">
        <f t="shared" si="152"/>
        <v>3.2190122463373832E-8</v>
      </c>
      <c r="R158" s="29">
        <f t="shared" si="153"/>
        <v>3.2195569406110083E-8</v>
      </c>
      <c r="S158" s="29">
        <f t="shared" si="154"/>
        <v>3.2195569387195844E-8</v>
      </c>
      <c r="T158" s="29">
        <f t="shared" si="155"/>
        <v>3.2195569387195844E-8</v>
      </c>
      <c r="V158" s="35">
        <v>4.943E-8</v>
      </c>
      <c r="W158" s="35">
        <v>3.78020789259</v>
      </c>
      <c r="X158" s="35">
        <v>1265.5674786264001</v>
      </c>
      <c r="Y158" s="29">
        <f t="shared" si="156"/>
        <v>3.4533162829154644E-8</v>
      </c>
      <c r="Z158" s="29">
        <f t="shared" si="157"/>
        <v>3.4526377449247553E-8</v>
      </c>
      <c r="AA158" s="29">
        <f t="shared" si="158"/>
        <v>3.4526377472811758E-8</v>
      </c>
      <c r="AB158" s="29">
        <f t="shared" si="159"/>
        <v>3.4526377472811758E-8</v>
      </c>
      <c r="AD158" s="35">
        <v>6.9100000000000003E-9</v>
      </c>
      <c r="AE158" s="35">
        <v>0.21330089609</v>
      </c>
      <c r="AF158" s="35">
        <v>99.160620955499994</v>
      </c>
      <c r="AG158" s="29">
        <f t="shared" si="160"/>
        <v>-1.7300472819452605E-9</v>
      </c>
      <c r="AH158" s="29">
        <f t="shared" si="161"/>
        <v>-1.7299467236738225E-9</v>
      </c>
      <c r="AI158" s="29">
        <f t="shared" si="162"/>
        <v>-1.7299467240230081E-9</v>
      </c>
      <c r="AJ158" s="29">
        <f t="shared" si="163"/>
        <v>-1.7299467240230081E-9</v>
      </c>
      <c r="AL158" s="35"/>
      <c r="AM158" s="35"/>
      <c r="AN158" s="35"/>
      <c r="AT158" s="35"/>
      <c r="AU158" s="35"/>
      <c r="AV158" s="35"/>
      <c r="BB158" s="35"/>
      <c r="BC158" s="35"/>
      <c r="BD158" s="35"/>
      <c r="BJ158" s="35">
        <v>2.0750000000000001E-8</v>
      </c>
      <c r="BK158" s="35">
        <v>3.55622165076</v>
      </c>
      <c r="BL158" s="35">
        <v>1169.5882514085999</v>
      </c>
      <c r="BM158" s="29">
        <f t="shared" si="168"/>
        <v>-1.7565061220296059E-8</v>
      </c>
      <c r="BN158" s="29">
        <f t="shared" si="169"/>
        <v>-1.7567019450937938E-8</v>
      </c>
      <c r="BO158" s="29">
        <f t="shared" si="170"/>
        <v>-1.7567019444138993E-8</v>
      </c>
      <c r="BP158" s="29">
        <f t="shared" si="171"/>
        <v>-1.7567019444138993E-8</v>
      </c>
      <c r="BR158" s="35">
        <v>3.8300000000000002E-9</v>
      </c>
      <c r="BS158" s="35">
        <v>3.58419227076</v>
      </c>
      <c r="BT158" s="35">
        <v>1045.1548361876</v>
      </c>
      <c r="BU158" s="29">
        <f t="shared" si="172"/>
        <v>-5.3117139073372701E-10</v>
      </c>
      <c r="BV158" s="29">
        <f t="shared" si="173"/>
        <v>-5.3057046104040166E-10</v>
      </c>
      <c r="BW158" s="29">
        <f t="shared" si="174"/>
        <v>-5.3057046312712709E-10</v>
      </c>
      <c r="BX158" s="29">
        <f t="shared" si="175"/>
        <v>-5.3057046312712709E-10</v>
      </c>
      <c r="BZ158" s="35"/>
      <c r="CA158" s="35"/>
      <c r="CB158" s="35"/>
      <c r="CH158" s="35"/>
      <c r="CI158" s="35"/>
      <c r="CJ158" s="35"/>
      <c r="CP158" s="35"/>
      <c r="CQ158" s="35"/>
      <c r="CR158" s="35"/>
      <c r="CX158" s="35"/>
      <c r="CY158" s="35"/>
      <c r="CZ158" s="35"/>
      <c r="DF158" s="35">
        <v>9.1240000000000004E-7</v>
      </c>
      <c r="DG158" s="35">
        <v>3.9694233259099998</v>
      </c>
      <c r="DH158" s="35">
        <v>2847.5268269093999</v>
      </c>
      <c r="DI158" s="29">
        <f t="shared" si="176"/>
        <v>9.1139987108533108E-7</v>
      </c>
      <c r="DJ158" s="29">
        <f t="shared" si="177"/>
        <v>9.11381351265759E-7</v>
      </c>
      <c r="DK158" s="29">
        <f t="shared" si="178"/>
        <v>9.1138135133036337E-7</v>
      </c>
      <c r="DL158" s="29">
        <f t="shared" si="179"/>
        <v>9.1138135133036337E-7</v>
      </c>
      <c r="DN158" s="35">
        <v>1.5979E-7</v>
      </c>
      <c r="DO158" s="35">
        <v>0.27376396113000001</v>
      </c>
      <c r="DP158" s="35">
        <v>225.8292684102</v>
      </c>
      <c r="DQ158" s="29">
        <f t="shared" si="180"/>
        <v>-1.1131912401329392E-7</v>
      </c>
      <c r="DR158" s="29">
        <f t="shared" si="181"/>
        <v>-1.1132304813320927E-7</v>
      </c>
      <c r="DS158" s="29">
        <f t="shared" si="182"/>
        <v>-1.1132304811958318E-7</v>
      </c>
      <c r="DT158" s="29">
        <f t="shared" si="183"/>
        <v>-1.1132304811958318E-7</v>
      </c>
      <c r="DV158" s="35">
        <v>3.18E-8</v>
      </c>
      <c r="DW158" s="35">
        <v>2.4631917478799998</v>
      </c>
      <c r="DX158" s="35">
        <v>867.42347575359997</v>
      </c>
      <c r="DY158" s="29">
        <f t="shared" si="184"/>
        <v>-2.1134473564613903E-8</v>
      </c>
      <c r="DZ158" s="29">
        <f t="shared" si="185"/>
        <v>-2.1137597650615107E-8</v>
      </c>
      <c r="EA158" s="29">
        <f t="shared" si="186"/>
        <v>-2.1137597639767503E-8</v>
      </c>
      <c r="EB158" s="29">
        <f t="shared" si="187"/>
        <v>-2.1137597639767503E-8</v>
      </c>
      <c r="ED158" s="35"/>
      <c r="EE158" s="35"/>
      <c r="EF158" s="35"/>
      <c r="EL158" s="35"/>
      <c r="EM158" s="35"/>
      <c r="EN158" s="35"/>
      <c r="ET158" s="35"/>
      <c r="EU158" s="35"/>
      <c r="EV158" s="35"/>
    </row>
    <row r="159" spans="1:152" s="29" customFormat="1" ht="13.5" x14ac:dyDescent="0.3">
      <c r="N159" s="35">
        <v>2.4277E-7</v>
      </c>
      <c r="O159" s="35">
        <v>3.9396655357400001</v>
      </c>
      <c r="P159" s="35">
        <v>414.06801790380001</v>
      </c>
      <c r="Q159" s="29">
        <f t="shared" si="152"/>
        <v>-7.8819336589672707E-8</v>
      </c>
      <c r="R159" s="29">
        <f t="shared" si="153"/>
        <v>-7.8833748819461458E-8</v>
      </c>
      <c r="S159" s="29">
        <f t="shared" si="154"/>
        <v>-7.8833748769416276E-8</v>
      </c>
      <c r="T159" s="29">
        <f t="shared" si="155"/>
        <v>-7.8833748769416276E-8</v>
      </c>
      <c r="V159" s="35">
        <v>4.2109999999999998E-8</v>
      </c>
      <c r="W159" s="35">
        <v>4.8830602195999999</v>
      </c>
      <c r="X159" s="35">
        <v>98.899988524600005</v>
      </c>
      <c r="Y159" s="29">
        <f t="shared" si="156"/>
        <v>4.1217957420407395E-8</v>
      </c>
      <c r="Z159" s="29">
        <f t="shared" si="157"/>
        <v>4.1218086668933212E-8</v>
      </c>
      <c r="AA159" s="29">
        <f t="shared" si="158"/>
        <v>4.121808666848441E-8</v>
      </c>
      <c r="AB159" s="29">
        <f t="shared" si="159"/>
        <v>4.121808666848441E-8</v>
      </c>
      <c r="AD159" s="35">
        <v>7.8600000000000006E-9</v>
      </c>
      <c r="AE159" s="35">
        <v>4.4931807917500004</v>
      </c>
      <c r="AF159" s="35">
        <v>643.07868005169996</v>
      </c>
      <c r="AG159" s="29">
        <f t="shared" si="160"/>
        <v>-5.6429648012461923E-9</v>
      </c>
      <c r="AH159" s="29">
        <f t="shared" si="161"/>
        <v>-5.6424314128493049E-9</v>
      </c>
      <c r="AI159" s="29">
        <f t="shared" si="162"/>
        <v>-5.6424314147015649E-9</v>
      </c>
      <c r="AJ159" s="29">
        <f t="shared" si="163"/>
        <v>-5.6424314147015649E-9</v>
      </c>
      <c r="AL159" s="35"/>
      <c r="AM159" s="35"/>
      <c r="AN159" s="35"/>
      <c r="AT159" s="35"/>
      <c r="AU159" s="35"/>
      <c r="AV159" s="35"/>
      <c r="BB159" s="35"/>
      <c r="BC159" s="35"/>
      <c r="BD159" s="35"/>
      <c r="BJ159" s="35">
        <v>2.0689999999999999E-8</v>
      </c>
      <c r="BK159" s="35">
        <v>2.7578681936599998</v>
      </c>
      <c r="BL159" s="35">
        <v>491.81856188770001</v>
      </c>
      <c r="BM159" s="29">
        <f t="shared" si="168"/>
        <v>-5.1115800870020336E-9</v>
      </c>
      <c r="BN159" s="29">
        <f t="shared" si="169"/>
        <v>-5.1130747469684433E-9</v>
      </c>
      <c r="BO159" s="29">
        <f t="shared" si="170"/>
        <v>-5.1130747417783325E-9</v>
      </c>
      <c r="BP159" s="29">
        <f t="shared" si="171"/>
        <v>-5.1130747417783325E-9</v>
      </c>
      <c r="BR159" s="35">
        <v>4.4299999999999998E-9</v>
      </c>
      <c r="BS159" s="35">
        <v>1.11051326413</v>
      </c>
      <c r="BT159" s="35">
        <v>425.11371816769997</v>
      </c>
      <c r="BU159" s="29">
        <f t="shared" si="172"/>
        <v>-7.1095800548673127E-10</v>
      </c>
      <c r="BV159" s="29">
        <f t="shared" si="173"/>
        <v>-7.1067623096320181E-10</v>
      </c>
      <c r="BW159" s="29">
        <f t="shared" si="174"/>
        <v>-7.1067623194166145E-10</v>
      </c>
      <c r="BX159" s="29">
        <f t="shared" si="175"/>
        <v>-7.1067623194166145E-10</v>
      </c>
      <c r="BZ159" s="35"/>
      <c r="CA159" s="35"/>
      <c r="CB159" s="35"/>
      <c r="CH159" s="35"/>
      <c r="CI159" s="35"/>
      <c r="CJ159" s="35"/>
      <c r="CP159" s="35"/>
      <c r="CQ159" s="35"/>
      <c r="CR159" s="35"/>
      <c r="CX159" s="35"/>
      <c r="CY159" s="35"/>
      <c r="CZ159" s="35"/>
      <c r="DF159" s="35">
        <v>8.3961000000000004E-7</v>
      </c>
      <c r="DG159" s="35">
        <v>4.6084585802199998</v>
      </c>
      <c r="DH159" s="35">
        <v>177.87437278589999</v>
      </c>
      <c r="DI159" s="29">
        <f t="shared" si="176"/>
        <v>2.9302570372749219E-7</v>
      </c>
      <c r="DJ159" s="29">
        <f t="shared" si="177"/>
        <v>2.930469186602799E-7</v>
      </c>
      <c r="DK159" s="29">
        <f t="shared" si="178"/>
        <v>2.9304691858661239E-7</v>
      </c>
      <c r="DL159" s="29">
        <f t="shared" si="179"/>
        <v>2.9304691858661239E-7</v>
      </c>
      <c r="DN159" s="35">
        <v>1.6831E-7</v>
      </c>
      <c r="DO159" s="35">
        <v>1.41134653939</v>
      </c>
      <c r="DP159" s="35">
        <v>114.1384744825</v>
      </c>
      <c r="DQ159" s="29">
        <f t="shared" si="180"/>
        <v>-1.6702643805194954E-7</v>
      </c>
      <c r="DR159" s="29">
        <f t="shared" si="181"/>
        <v>-1.6702679697997215E-7</v>
      </c>
      <c r="DS159" s="29">
        <f t="shared" si="182"/>
        <v>-1.6702679697872588E-7</v>
      </c>
      <c r="DT159" s="29">
        <f t="shared" si="183"/>
        <v>-1.6702679697872588E-7</v>
      </c>
      <c r="DV159" s="35">
        <v>3.3890000000000001E-8</v>
      </c>
      <c r="DW159" s="35">
        <v>4.2050315967299996</v>
      </c>
      <c r="DX159" s="35">
        <v>337.73251065900001</v>
      </c>
      <c r="DY159" s="29">
        <f t="shared" si="184"/>
        <v>-3.2701032835986565E-8</v>
      </c>
      <c r="DZ159" s="29">
        <f t="shared" si="185"/>
        <v>-3.2701488328849834E-8</v>
      </c>
      <c r="EA159" s="29">
        <f t="shared" si="186"/>
        <v>-3.2701488327268298E-8</v>
      </c>
      <c r="EB159" s="29">
        <f t="shared" si="187"/>
        <v>-3.2701488327268298E-8</v>
      </c>
      <c r="ED159" s="35"/>
      <c r="EE159" s="35"/>
      <c r="EF159" s="35"/>
      <c r="EL159" s="35"/>
      <c r="EM159" s="35"/>
      <c r="EN159" s="35"/>
      <c r="ET159" s="35"/>
      <c r="EU159" s="35"/>
      <c r="EV159" s="35"/>
    </row>
    <row r="160" spans="1:152" s="29" customFormat="1" ht="13.5" x14ac:dyDescent="0.3">
      <c r="N160" s="35">
        <v>3.2016999999999999E-7</v>
      </c>
      <c r="O160" s="35">
        <v>5.2226066045500001</v>
      </c>
      <c r="P160" s="35">
        <v>92.047073954699997</v>
      </c>
      <c r="Q160" s="29">
        <f t="shared" si="152"/>
        <v>2.9042806009733954E-7</v>
      </c>
      <c r="R160" s="29">
        <f t="shared" si="153"/>
        <v>2.9042994037754406E-7</v>
      </c>
      <c r="S160" s="29">
        <f t="shared" si="154"/>
        <v>2.9042994037101497E-7</v>
      </c>
      <c r="T160" s="29">
        <f t="shared" si="155"/>
        <v>2.9042994037101497E-7</v>
      </c>
      <c r="V160" s="35">
        <v>4.252E-8</v>
      </c>
      <c r="W160" s="35">
        <v>5.0012011511300001</v>
      </c>
      <c r="X160" s="35">
        <v>213.34727954780001</v>
      </c>
      <c r="Y160" s="29">
        <f t="shared" si="156"/>
        <v>-2.4441330866069308E-8</v>
      </c>
      <c r="Z160" s="29">
        <f t="shared" si="157"/>
        <v>-2.4440205628900306E-8</v>
      </c>
      <c r="AA160" s="29">
        <f t="shared" si="158"/>
        <v>-2.4440205632807659E-8</v>
      </c>
      <c r="AB160" s="29">
        <f t="shared" si="159"/>
        <v>-2.4440205632807659E-8</v>
      </c>
      <c r="AD160" s="35">
        <v>6.41E-9</v>
      </c>
      <c r="AE160" s="35">
        <v>0.67588390140999999</v>
      </c>
      <c r="AF160" s="35">
        <v>46.470422915999997</v>
      </c>
      <c r="AG160" s="29">
        <f t="shared" si="160"/>
        <v>8.9538966900709037E-10</v>
      </c>
      <c r="AH160" s="29">
        <f t="shared" si="161"/>
        <v>8.9543437979028764E-10</v>
      </c>
      <c r="AI160" s="29">
        <f t="shared" si="162"/>
        <v>8.954343796350308E-10</v>
      </c>
      <c r="AJ160" s="29">
        <f t="shared" si="163"/>
        <v>8.954343796350308E-10</v>
      </c>
      <c r="AL160" s="35"/>
      <c r="AM160" s="35"/>
      <c r="AN160" s="35"/>
      <c r="AT160" s="35"/>
      <c r="AU160" s="35"/>
      <c r="AV160" s="35"/>
      <c r="BB160" s="35"/>
      <c r="BC160" s="35"/>
      <c r="BD160" s="35"/>
      <c r="BJ160" s="35">
        <v>1.81E-8</v>
      </c>
      <c r="BK160" s="35">
        <v>5.9656849552600004</v>
      </c>
      <c r="BL160" s="35">
        <v>213.18722085339999</v>
      </c>
      <c r="BM160" s="29">
        <f t="shared" si="168"/>
        <v>-1.809989093374079E-8</v>
      </c>
      <c r="BN160" s="29">
        <f t="shared" si="169"/>
        <v>-1.8099892954854106E-8</v>
      </c>
      <c r="BO160" s="29">
        <f t="shared" si="170"/>
        <v>-1.8099892954847118E-8</v>
      </c>
      <c r="BP160" s="29">
        <f t="shared" si="171"/>
        <v>-1.8099892954847118E-8</v>
      </c>
      <c r="BR160" s="35">
        <v>5.1700000000000001E-9</v>
      </c>
      <c r="BS160" s="35">
        <v>3.4454702610300001</v>
      </c>
      <c r="BT160" s="35">
        <v>12.530172972200001</v>
      </c>
      <c r="BU160" s="29">
        <f t="shared" si="172"/>
        <v>-4.5186576146170348E-9</v>
      </c>
      <c r="BV160" s="29">
        <f t="shared" si="173"/>
        <v>-4.5186623860580467E-9</v>
      </c>
      <c r="BW160" s="29">
        <f t="shared" si="174"/>
        <v>-4.5186623860414783E-9</v>
      </c>
      <c r="BX160" s="29">
        <f t="shared" si="175"/>
        <v>-4.5186623860414783E-9</v>
      </c>
      <c r="BZ160" s="35"/>
      <c r="CA160" s="35"/>
      <c r="CB160" s="35"/>
      <c r="CH160" s="35"/>
      <c r="CI160" s="35"/>
      <c r="CJ160" s="35"/>
      <c r="CP160" s="35"/>
      <c r="CQ160" s="35"/>
      <c r="CR160" s="35"/>
      <c r="CX160" s="35"/>
      <c r="CY160" s="35"/>
      <c r="CZ160" s="35"/>
      <c r="DF160" s="35">
        <v>8.8375999999999997E-7</v>
      </c>
      <c r="DG160" s="35">
        <v>3.86800515885</v>
      </c>
      <c r="DH160" s="35">
        <v>140.00196957899999</v>
      </c>
      <c r="DI160" s="29">
        <f t="shared" si="176"/>
        <v>8.7495436986812423E-7</v>
      </c>
      <c r="DJ160" s="29">
        <f t="shared" si="177"/>
        <v>8.7495172866877931E-7</v>
      </c>
      <c r="DK160" s="29">
        <f t="shared" si="178"/>
        <v>8.7495172867795152E-7</v>
      </c>
      <c r="DL160" s="29">
        <f t="shared" si="179"/>
        <v>8.7495172867795152E-7</v>
      </c>
      <c r="DN160" s="35">
        <v>1.5626E-7</v>
      </c>
      <c r="DO160" s="35">
        <v>2.8276862340500002</v>
      </c>
      <c r="DP160" s="35">
        <v>81.752133216199994</v>
      </c>
      <c r="DQ160" s="29">
        <f t="shared" si="180"/>
        <v>-8.2591433225988758E-8</v>
      </c>
      <c r="DR160" s="29">
        <f t="shared" si="181"/>
        <v>-8.2593077064742373E-8</v>
      </c>
      <c r="DS160" s="29">
        <f t="shared" si="182"/>
        <v>-8.2593077059034205E-8</v>
      </c>
      <c r="DT160" s="29">
        <f t="shared" si="183"/>
        <v>-8.2593077059034205E-8</v>
      </c>
      <c r="DV160" s="35">
        <v>3.0260000000000001E-8</v>
      </c>
      <c r="DW160" s="35">
        <v>2.1933161452599998</v>
      </c>
      <c r="DX160" s="35">
        <v>217.96496188399999</v>
      </c>
      <c r="DY160" s="29">
        <f t="shared" si="184"/>
        <v>2.5802055921853395E-8</v>
      </c>
      <c r="DZ160" s="29">
        <f t="shared" si="185"/>
        <v>2.5801533577416201E-8</v>
      </c>
      <c r="EA160" s="29">
        <f t="shared" si="186"/>
        <v>2.5801533579230059E-8</v>
      </c>
      <c r="EB160" s="29">
        <f t="shared" si="187"/>
        <v>2.5801533579230059E-8</v>
      </c>
      <c r="ED160" s="40"/>
      <c r="EE160" s="40"/>
      <c r="EF160" s="40"/>
      <c r="EL160" s="35"/>
      <c r="EM160" s="35"/>
      <c r="EN160" s="35"/>
      <c r="ET160" s="35"/>
      <c r="EU160" s="35"/>
      <c r="EV160" s="35"/>
    </row>
    <row r="161" spans="14:152" s="29" customFormat="1" ht="13.5" x14ac:dyDescent="0.3">
      <c r="N161" s="35">
        <v>2.6976E-7</v>
      </c>
      <c r="O161" s="35">
        <v>6.7051239809999996E-2</v>
      </c>
      <c r="P161" s="35">
        <v>205.22234059070001</v>
      </c>
      <c r="Q161" s="29">
        <f t="shared" si="152"/>
        <v>-2.6078616785615609E-7</v>
      </c>
      <c r="R161" s="29">
        <f t="shared" si="153"/>
        <v>-2.6078831423523563E-7</v>
      </c>
      <c r="S161" s="29">
        <f t="shared" si="154"/>
        <v>-2.6078831422778285E-7</v>
      </c>
      <c r="T161" s="29">
        <f t="shared" si="155"/>
        <v>-2.6078831422778285E-7</v>
      </c>
      <c r="V161" s="35">
        <v>4.7740000000000003E-8</v>
      </c>
      <c r="W161" s="35">
        <v>4.5325989414199999</v>
      </c>
      <c r="X161" s="35">
        <v>1148.2476104062</v>
      </c>
      <c r="Y161" s="29">
        <f t="shared" si="156"/>
        <v>-1.7691267447030864E-8</v>
      </c>
      <c r="Z161" s="29">
        <f t="shared" si="157"/>
        <v>-1.769898505961677E-8</v>
      </c>
      <c r="AA161" s="29">
        <f t="shared" si="158"/>
        <v>-1.769898503281852E-8</v>
      </c>
      <c r="AB161" s="29">
        <f t="shared" si="159"/>
        <v>-1.769898503281852E-8</v>
      </c>
      <c r="AD161" s="35">
        <v>6.6299999999999996E-9</v>
      </c>
      <c r="AE161" s="35">
        <v>5.7483784838299998</v>
      </c>
      <c r="AF161" s="35">
        <v>721.64941953020002</v>
      </c>
      <c r="AG161" s="29">
        <f t="shared" si="160"/>
        <v>1.2558665936566229E-9</v>
      </c>
      <c r="AH161" s="29">
        <f t="shared" si="161"/>
        <v>1.2551544517501143E-9</v>
      </c>
      <c r="AI161" s="29">
        <f t="shared" si="162"/>
        <v>1.2551544542230413E-9</v>
      </c>
      <c r="AJ161" s="29">
        <f t="shared" si="163"/>
        <v>1.2551544542230413E-9</v>
      </c>
      <c r="AL161" s="35"/>
      <c r="AM161" s="35"/>
      <c r="AN161" s="35"/>
      <c r="AT161" s="35"/>
      <c r="AU161" s="35"/>
      <c r="AV161" s="35"/>
      <c r="BB161" s="35"/>
      <c r="BC161" s="35"/>
      <c r="BD161" s="35"/>
      <c r="BJ161" s="35">
        <v>1.8130000000000001E-8</v>
      </c>
      <c r="BK161" s="35">
        <v>1.3978550031300001</v>
      </c>
      <c r="BL161" s="35">
        <v>211.81462272970001</v>
      </c>
      <c r="BM161" s="29">
        <f t="shared" si="168"/>
        <v>2.2736092256458293E-9</v>
      </c>
      <c r="BN161" s="29">
        <f t="shared" si="169"/>
        <v>2.2730317026937245E-9</v>
      </c>
      <c r="BO161" s="29">
        <f t="shared" si="170"/>
        <v>2.2730317046991755E-9</v>
      </c>
      <c r="BP161" s="29">
        <f t="shared" si="171"/>
        <v>2.2730317046991755E-9</v>
      </c>
      <c r="BR161" s="35">
        <v>3.6899999999999999E-9</v>
      </c>
      <c r="BS161" s="35">
        <v>1.60095273908</v>
      </c>
      <c r="BT161" s="35">
        <v>56.622351302600002</v>
      </c>
      <c r="BU161" s="29">
        <f t="shared" si="172"/>
        <v>-3.0010968825543524E-9</v>
      </c>
      <c r="BV161" s="29">
        <f t="shared" si="173"/>
        <v>-3.0010784546903044E-9</v>
      </c>
      <c r="BW161" s="29">
        <f t="shared" si="174"/>
        <v>-3.0010784547542947E-9</v>
      </c>
      <c r="BX161" s="29">
        <f t="shared" si="175"/>
        <v>-3.0010784547542947E-9</v>
      </c>
      <c r="BZ161" s="35"/>
      <c r="CA161" s="35"/>
      <c r="CB161" s="35"/>
      <c r="CH161" s="35"/>
      <c r="CI161" s="35"/>
      <c r="CJ161" s="35"/>
      <c r="CP161" s="35"/>
      <c r="CQ161" s="35"/>
      <c r="CR161" s="35"/>
      <c r="CX161" s="35"/>
      <c r="CY161" s="35"/>
      <c r="CZ161" s="35"/>
      <c r="DF161" s="35">
        <v>9.3307999999999999E-7</v>
      </c>
      <c r="DG161" s="35">
        <v>0.73846639886999998</v>
      </c>
      <c r="DH161" s="35">
        <v>831.10498122419995</v>
      </c>
      <c r="DI161" s="29">
        <f t="shared" si="176"/>
        <v>-9.3170772221064417E-8</v>
      </c>
      <c r="DJ161" s="29">
        <f t="shared" si="177"/>
        <v>-9.305380657754537E-8</v>
      </c>
      <c r="DK161" s="29">
        <f t="shared" si="178"/>
        <v>-9.3053806983708693E-8</v>
      </c>
      <c r="DL161" s="29">
        <f t="shared" si="179"/>
        <v>-9.3053806983708693E-8</v>
      </c>
      <c r="DN161" s="35">
        <v>1.5498999999999999E-7</v>
      </c>
      <c r="DO161" s="35">
        <v>1.20606390539</v>
      </c>
      <c r="DP161" s="35">
        <v>1994.3304451573999</v>
      </c>
      <c r="DQ161" s="29">
        <f t="shared" si="180"/>
        <v>-8.892174838376349E-8</v>
      </c>
      <c r="DR161" s="29">
        <f t="shared" si="181"/>
        <v>-8.8883367707675246E-8</v>
      </c>
      <c r="DS161" s="29">
        <f t="shared" si="182"/>
        <v>-8.8883367840965647E-8</v>
      </c>
      <c r="DT161" s="29">
        <f t="shared" si="183"/>
        <v>-8.8883367840965647E-8</v>
      </c>
      <c r="DV161" s="35">
        <v>3.5730000000000003E-8</v>
      </c>
      <c r="DW161" s="35">
        <v>5.5509724080999998</v>
      </c>
      <c r="DX161" s="35">
        <v>113.3877149571</v>
      </c>
      <c r="DY161" s="29">
        <f t="shared" si="184"/>
        <v>1.590636308880616E-8</v>
      </c>
      <c r="DZ161" s="29">
        <f t="shared" si="185"/>
        <v>1.5906912997262492E-8</v>
      </c>
      <c r="EA161" s="29">
        <f t="shared" si="186"/>
        <v>1.5906912995352982E-8</v>
      </c>
      <c r="EB161" s="29">
        <f t="shared" si="187"/>
        <v>1.5906912995352982E-8</v>
      </c>
      <c r="ED161" s="35"/>
      <c r="EE161" s="35"/>
      <c r="EF161" s="35"/>
      <c r="EL161" s="35"/>
      <c r="EM161" s="35"/>
      <c r="EN161" s="35"/>
      <c r="ET161" s="35"/>
      <c r="EU161" s="35"/>
      <c r="EV161" s="35"/>
    </row>
    <row r="162" spans="14:152" s="29" customFormat="1" ht="13.5" x14ac:dyDescent="0.3">
      <c r="N162" s="35">
        <v>2.2973999999999999E-7</v>
      </c>
      <c r="O162" s="35">
        <v>3.6581775177</v>
      </c>
      <c r="P162" s="35">
        <v>207.67002114549999</v>
      </c>
      <c r="Q162" s="29">
        <f t="shared" si="152"/>
        <v>1.6841935052801368E-7</v>
      </c>
      <c r="R162" s="29">
        <f t="shared" si="153"/>
        <v>1.6842426928121067E-7</v>
      </c>
      <c r="S162" s="29">
        <f t="shared" si="154"/>
        <v>1.684242692641307E-7</v>
      </c>
      <c r="T162" s="29">
        <f t="shared" si="155"/>
        <v>1.684242692641307E-7</v>
      </c>
      <c r="V162" s="35">
        <v>3.9109999999999997E-8</v>
      </c>
      <c r="W162" s="35">
        <v>0.58582192963000002</v>
      </c>
      <c r="X162" s="35">
        <v>750.10360753340001</v>
      </c>
      <c r="Y162" s="29">
        <f t="shared" si="156"/>
        <v>3.8310421554673823E-8</v>
      </c>
      <c r="Z162" s="29">
        <f t="shared" si="157"/>
        <v>3.8311315922315048E-8</v>
      </c>
      <c r="AA162" s="29">
        <f t="shared" si="158"/>
        <v>3.8311315919210249E-8</v>
      </c>
      <c r="AB162" s="29">
        <f t="shared" si="159"/>
        <v>3.8311315919210249E-8</v>
      </c>
      <c r="AD162" s="35">
        <v>8.09E-9</v>
      </c>
      <c r="AE162" s="35">
        <v>5.9489398835199996</v>
      </c>
      <c r="AF162" s="35">
        <v>1464.6394800628</v>
      </c>
      <c r="AG162" s="29">
        <f t="shared" si="160"/>
        <v>-8.6936122830279483E-10</v>
      </c>
      <c r="AH162" s="29">
        <f t="shared" si="161"/>
        <v>-8.7114692878261742E-10</v>
      </c>
      <c r="AI162" s="29">
        <f t="shared" si="162"/>
        <v>-8.7114692258192989E-10</v>
      </c>
      <c r="AJ162" s="29">
        <f t="shared" si="163"/>
        <v>-8.7114692258192989E-10</v>
      </c>
      <c r="AL162" s="35"/>
      <c r="AM162" s="35"/>
      <c r="AN162" s="35"/>
      <c r="AT162" s="35"/>
      <c r="AU162" s="35"/>
      <c r="AV162" s="35"/>
      <c r="BB162" s="35"/>
      <c r="BC162" s="35"/>
      <c r="BD162" s="35"/>
      <c r="BJ162" s="35">
        <v>1.843E-8</v>
      </c>
      <c r="BK162" s="35">
        <v>1.1500148428100001</v>
      </c>
      <c r="BL162" s="35">
        <v>203.00415469949999</v>
      </c>
      <c r="BM162" s="29">
        <f t="shared" si="168"/>
        <v>-4.830578758395813E-9</v>
      </c>
      <c r="BN162" s="29">
        <f t="shared" si="169"/>
        <v>-4.8311260645642965E-9</v>
      </c>
      <c r="BO162" s="29">
        <f t="shared" si="170"/>
        <v>-4.8311260626638234E-9</v>
      </c>
      <c r="BP162" s="29">
        <f t="shared" si="171"/>
        <v>-4.8311260626638234E-9</v>
      </c>
      <c r="BR162" s="35">
        <v>3.5400000000000002E-9</v>
      </c>
      <c r="BS162" s="35">
        <v>2.7912348639200002</v>
      </c>
      <c r="BT162" s="35">
        <v>1581.9593482830001</v>
      </c>
      <c r="BU162" s="29">
        <f t="shared" si="172"/>
        <v>-3.4615496461888387E-9</v>
      </c>
      <c r="BV162" s="29">
        <f t="shared" si="173"/>
        <v>-3.4617272708801609E-9</v>
      </c>
      <c r="BW162" s="29">
        <f t="shared" si="174"/>
        <v>-3.4617272702637108E-9</v>
      </c>
      <c r="BX162" s="29">
        <f t="shared" si="175"/>
        <v>-3.4617272702637108E-9</v>
      </c>
      <c r="BZ162" s="35"/>
      <c r="CA162" s="35"/>
      <c r="CB162" s="35"/>
      <c r="CH162" s="35"/>
      <c r="CI162" s="35"/>
      <c r="CJ162" s="35"/>
      <c r="CP162" s="35"/>
      <c r="CQ162" s="35"/>
      <c r="CR162" s="35"/>
      <c r="CX162" s="35"/>
      <c r="CY162" s="35"/>
      <c r="CZ162" s="35"/>
      <c r="DF162" s="35">
        <v>9.1872000000000001E-7</v>
      </c>
      <c r="DG162" s="35">
        <v>2.9497760531999999</v>
      </c>
      <c r="DH162" s="35">
        <v>35.424722652100002</v>
      </c>
      <c r="DI162" s="29">
        <f t="shared" si="176"/>
        <v>-8.5196833390746161E-7</v>
      </c>
      <c r="DJ162" s="29">
        <f t="shared" si="177"/>
        <v>-8.5197018003817418E-7</v>
      </c>
      <c r="DK162" s="29">
        <f t="shared" si="178"/>
        <v>-8.5197018003176351E-7</v>
      </c>
      <c r="DL162" s="29">
        <f t="shared" si="179"/>
        <v>-8.5197018003176351E-7</v>
      </c>
      <c r="DN162" s="35">
        <v>1.5167999999999999E-7</v>
      </c>
      <c r="DO162" s="35">
        <v>3.8459181617399998</v>
      </c>
      <c r="DP162" s="35">
        <v>1162.4747044077999</v>
      </c>
      <c r="DQ162" s="29">
        <f t="shared" si="180"/>
        <v>-1.1246369543852301E-7</v>
      </c>
      <c r="DR162" s="29">
        <f t="shared" si="181"/>
        <v>-1.1248162837638218E-7</v>
      </c>
      <c r="DS162" s="29">
        <f t="shared" si="182"/>
        <v>-1.1248162831411697E-7</v>
      </c>
      <c r="DT162" s="29">
        <f t="shared" si="183"/>
        <v>-1.1248162831411697E-7</v>
      </c>
      <c r="DV162" s="35">
        <v>3.6820000000000001E-8</v>
      </c>
      <c r="DW162" s="35">
        <v>3.7896628028400001</v>
      </c>
      <c r="DX162" s="35">
        <v>2104.5367663768002</v>
      </c>
      <c r="DY162" s="29">
        <f t="shared" si="184"/>
        <v>3.5464184532715456E-8</v>
      </c>
      <c r="DZ162" s="29">
        <f t="shared" si="185"/>
        <v>3.5467340895920882E-8</v>
      </c>
      <c r="EA162" s="29">
        <f t="shared" si="186"/>
        <v>3.5467340884966734E-8</v>
      </c>
      <c r="EB162" s="29">
        <f t="shared" si="187"/>
        <v>3.5467340884966734E-8</v>
      </c>
      <c r="ED162" s="35"/>
      <c r="EE162" s="35"/>
      <c r="EF162" s="35"/>
      <c r="EL162" s="35"/>
      <c r="EM162" s="35"/>
      <c r="EN162" s="35"/>
      <c r="ET162" s="35"/>
      <c r="EU162" s="35"/>
      <c r="EV162" s="35"/>
    </row>
    <row r="163" spans="14:152" s="29" customFormat="1" ht="13.5" x14ac:dyDescent="0.3">
      <c r="N163" s="35">
        <v>3.1775E-7</v>
      </c>
      <c r="O163" s="35">
        <v>5.5919811917300004</v>
      </c>
      <c r="P163" s="35">
        <v>6069.7767545533998</v>
      </c>
      <c r="Q163" s="29">
        <f t="shared" si="152"/>
        <v>-2.782245276088958E-7</v>
      </c>
      <c r="R163" s="29">
        <f t="shared" si="153"/>
        <v>-2.78365625157194E-7</v>
      </c>
      <c r="S163" s="29">
        <f t="shared" si="154"/>
        <v>-2.7836562466764744E-7</v>
      </c>
      <c r="T163" s="29">
        <f t="shared" si="155"/>
        <v>-2.7836562466764744E-7</v>
      </c>
      <c r="V163" s="35">
        <v>5.0689999999999999E-8</v>
      </c>
      <c r="W163" s="35">
        <v>2.2030566833499998</v>
      </c>
      <c r="X163" s="35">
        <v>207.88246946660001</v>
      </c>
      <c r="Y163" s="29">
        <f t="shared" si="156"/>
        <v>3.8647996072224668E-8</v>
      </c>
      <c r="Z163" s="29">
        <f t="shared" si="157"/>
        <v>3.864696247775776E-8</v>
      </c>
      <c r="AA163" s="29">
        <f t="shared" si="158"/>
        <v>3.8646962481346936E-8</v>
      </c>
      <c r="AB163" s="29">
        <f t="shared" si="159"/>
        <v>3.8646962481346936E-8</v>
      </c>
      <c r="AD163" s="35">
        <v>6.3799999999999999E-9</v>
      </c>
      <c r="AE163" s="35">
        <v>4.8619543962199998</v>
      </c>
      <c r="AF163" s="35">
        <v>357.4456666012</v>
      </c>
      <c r="AG163" s="29">
        <f t="shared" si="160"/>
        <v>-2.0554685057004689E-9</v>
      </c>
      <c r="AH163" s="29">
        <f t="shared" si="161"/>
        <v>-2.0557957611811304E-9</v>
      </c>
      <c r="AI163" s="29">
        <f t="shared" si="162"/>
        <v>-2.0557957600447596E-9</v>
      </c>
      <c r="AJ163" s="29">
        <f t="shared" si="163"/>
        <v>-2.0557957600447596E-9</v>
      </c>
      <c r="AL163" s="35"/>
      <c r="AM163" s="35"/>
      <c r="AN163" s="35"/>
      <c r="AT163" s="35"/>
      <c r="AU163" s="35"/>
      <c r="AV163" s="35"/>
      <c r="BB163" s="35"/>
      <c r="BC163" s="35"/>
      <c r="BD163" s="35"/>
      <c r="BJ163" s="35">
        <v>1.8539999999999999E-8</v>
      </c>
      <c r="BK163" s="35">
        <v>1.41350087782</v>
      </c>
      <c r="BL163" s="35">
        <v>1581.9593482830001</v>
      </c>
      <c r="BM163" s="29">
        <f t="shared" si="168"/>
        <v>-7.2877494966432234E-9</v>
      </c>
      <c r="BN163" s="29">
        <f t="shared" si="169"/>
        <v>-7.2836612478791722E-9</v>
      </c>
      <c r="BO163" s="29">
        <f t="shared" si="170"/>
        <v>-7.2836612620762021E-9</v>
      </c>
      <c r="BP163" s="29">
        <f t="shared" si="171"/>
        <v>-7.2836612620762021E-9</v>
      </c>
      <c r="BR163" s="35">
        <v>4.0499999999999999E-9</v>
      </c>
      <c r="BS163" s="35">
        <v>5.93402105921</v>
      </c>
      <c r="BT163" s="35">
        <v>173.9422195228</v>
      </c>
      <c r="BU163" s="29">
        <f t="shared" si="172"/>
        <v>-3.1854990216508395E-9</v>
      </c>
      <c r="BV163" s="29">
        <f t="shared" si="173"/>
        <v>-3.1854330760166509E-9</v>
      </c>
      <c r="BW163" s="29">
        <f t="shared" si="174"/>
        <v>-3.1854330762456442E-9</v>
      </c>
      <c r="BX163" s="29">
        <f t="shared" si="175"/>
        <v>-3.1854330762456442E-9</v>
      </c>
      <c r="BZ163" s="35"/>
      <c r="CA163" s="35"/>
      <c r="CB163" s="35"/>
      <c r="CH163" s="35"/>
      <c r="CI163" s="35"/>
      <c r="CJ163" s="35"/>
      <c r="CP163" s="35"/>
      <c r="CQ163" s="35"/>
      <c r="CR163" s="35"/>
      <c r="CX163" s="35"/>
      <c r="CY163" s="35"/>
      <c r="CZ163" s="35"/>
      <c r="DF163" s="35">
        <v>8.7077000000000001E-7</v>
      </c>
      <c r="DG163" s="35">
        <v>1.33390590052</v>
      </c>
      <c r="DH163" s="35">
        <v>1905.4647649404001</v>
      </c>
      <c r="DI163" s="29">
        <f t="shared" si="176"/>
        <v>5.6392862249534579E-7</v>
      </c>
      <c r="DJ163" s="29">
        <f t="shared" si="177"/>
        <v>5.6412024286210492E-7</v>
      </c>
      <c r="DK163" s="29">
        <f t="shared" si="178"/>
        <v>5.6412024219679135E-7</v>
      </c>
      <c r="DL163" s="29">
        <f t="shared" si="179"/>
        <v>5.6412024219679135E-7</v>
      </c>
      <c r="DN163" s="35">
        <v>1.6436E-7</v>
      </c>
      <c r="DO163" s="35">
        <v>3.0475236597599999</v>
      </c>
      <c r="DP163" s="35">
        <v>134.58534360760001</v>
      </c>
      <c r="DQ163" s="29">
        <f t="shared" si="180"/>
        <v>8.18177605324976E-8</v>
      </c>
      <c r="DR163" s="29">
        <f t="shared" si="181"/>
        <v>8.1814852363752397E-8</v>
      </c>
      <c r="DS163" s="29">
        <f t="shared" si="182"/>
        <v>8.1814852373851068E-8</v>
      </c>
      <c r="DT163" s="29">
        <f t="shared" si="183"/>
        <v>8.1814852373851068E-8</v>
      </c>
      <c r="DV163" s="35">
        <v>3.1249999999999999E-8</v>
      </c>
      <c r="DW163" s="35">
        <v>4.0920364126399997</v>
      </c>
      <c r="DX163" s="35">
        <v>1478.8665740644001</v>
      </c>
      <c r="DY163" s="29">
        <f t="shared" si="184"/>
        <v>-3.0837291145022182E-8</v>
      </c>
      <c r="DZ163" s="29">
        <f t="shared" si="185"/>
        <v>-3.0836155597158418E-8</v>
      </c>
      <c r="EA163" s="29">
        <f t="shared" si="186"/>
        <v>-3.0836155601104269E-8</v>
      </c>
      <c r="EB163" s="29">
        <f t="shared" si="187"/>
        <v>-3.0836155601104269E-8</v>
      </c>
      <c r="ED163" s="35"/>
      <c r="EE163" s="35"/>
      <c r="EF163" s="35"/>
      <c r="EL163" s="35"/>
      <c r="EM163" s="35"/>
      <c r="EN163" s="35"/>
      <c r="ET163" s="35"/>
      <c r="EU163" s="35"/>
      <c r="EV163" s="35"/>
    </row>
    <row r="164" spans="14:152" s="29" customFormat="1" ht="13.5" x14ac:dyDescent="0.3">
      <c r="N164" s="35">
        <v>2.3153000000000001E-7</v>
      </c>
      <c r="O164" s="35">
        <v>2.1005450611900001</v>
      </c>
      <c r="P164" s="35">
        <v>1788.1448967202</v>
      </c>
      <c r="Q164" s="29">
        <f t="shared" si="152"/>
        <v>2.2298559493573955E-7</v>
      </c>
      <c r="R164" s="29">
        <f t="shared" si="153"/>
        <v>2.2296869498928897E-7</v>
      </c>
      <c r="S164" s="29">
        <f t="shared" si="154"/>
        <v>2.2296869504800196E-7</v>
      </c>
      <c r="T164" s="29">
        <f t="shared" si="155"/>
        <v>2.2296869504800196E-7</v>
      </c>
      <c r="V164" s="35">
        <v>3.5530000000000001E-8</v>
      </c>
      <c r="W164" s="35">
        <v>0.35374030840999998</v>
      </c>
      <c r="X164" s="35">
        <v>333.65734504400001</v>
      </c>
      <c r="Y164" s="29">
        <f t="shared" si="156"/>
        <v>3.1004842428169326E-8</v>
      </c>
      <c r="Z164" s="29">
        <f t="shared" si="157"/>
        <v>3.1003964783956382E-8</v>
      </c>
      <c r="AA164" s="29">
        <f t="shared" si="158"/>
        <v>3.1003964787004105E-8</v>
      </c>
      <c r="AB164" s="29">
        <f t="shared" si="159"/>
        <v>3.1003964787004105E-8</v>
      </c>
      <c r="AD164" s="35">
        <v>7.4000000000000001E-9</v>
      </c>
      <c r="AE164" s="35">
        <v>6.00053422445</v>
      </c>
      <c r="AF164" s="35">
        <v>337.73251065900001</v>
      </c>
      <c r="AG164" s="29">
        <f t="shared" si="160"/>
        <v>3.4850865972940066E-9</v>
      </c>
      <c r="AH164" s="29">
        <f t="shared" si="161"/>
        <v>3.4847523925674293E-9</v>
      </c>
      <c r="AI164" s="29">
        <f t="shared" si="162"/>
        <v>3.4847523937279509E-9</v>
      </c>
      <c r="AJ164" s="29">
        <f t="shared" si="163"/>
        <v>3.4847523937279509E-9</v>
      </c>
      <c r="AL164" s="35"/>
      <c r="AM164" s="35"/>
      <c r="AN164" s="35"/>
      <c r="AT164" s="35"/>
      <c r="AU164" s="35"/>
      <c r="AV164" s="35"/>
      <c r="BB164" s="35"/>
      <c r="BC164" s="35"/>
      <c r="BD164" s="35"/>
      <c r="BJ164" s="35">
        <v>1.6969999999999999E-8</v>
      </c>
      <c r="BK164" s="35">
        <v>3.2361371981399998</v>
      </c>
      <c r="BL164" s="35">
        <v>427.56139872249997</v>
      </c>
      <c r="BM164" s="29">
        <f t="shared" si="168"/>
        <v>-1.2349847728432304E-8</v>
      </c>
      <c r="BN164" s="29">
        <f t="shared" si="169"/>
        <v>-1.2350602037476943E-8</v>
      </c>
      <c r="BO164" s="29">
        <f t="shared" si="170"/>
        <v>-1.2350602034857722E-8</v>
      </c>
      <c r="BP164" s="29">
        <f t="shared" si="171"/>
        <v>-1.2350602034857722E-8</v>
      </c>
      <c r="BR164" s="35">
        <v>3.1899999999999999E-9</v>
      </c>
      <c r="BS164" s="35">
        <v>4.3185087662399999</v>
      </c>
      <c r="BT164" s="35">
        <v>219.44943459230001</v>
      </c>
      <c r="BU164" s="29">
        <f t="shared" si="172"/>
        <v>-9.1865326355187922E-11</v>
      </c>
      <c r="BV164" s="29">
        <f t="shared" si="173"/>
        <v>-9.1759254061908728E-11</v>
      </c>
      <c r="BW164" s="29">
        <f t="shared" si="174"/>
        <v>-9.1759254430239666E-11</v>
      </c>
      <c r="BX164" s="29">
        <f t="shared" si="175"/>
        <v>-9.1759254430239666E-11</v>
      </c>
      <c r="BZ164" s="35"/>
      <c r="CA164" s="35"/>
      <c r="CB164" s="35"/>
      <c r="CH164" s="35"/>
      <c r="CI164" s="35"/>
      <c r="CJ164" s="35"/>
      <c r="CP164" s="35"/>
      <c r="CQ164" s="35"/>
      <c r="CR164" s="35"/>
      <c r="CX164" s="35"/>
      <c r="CY164" s="35"/>
      <c r="CZ164" s="35"/>
      <c r="DF164" s="35">
        <v>9.6583999999999997E-7</v>
      </c>
      <c r="DG164" s="35">
        <v>4.8443839099700003</v>
      </c>
      <c r="DH164" s="35">
        <v>131.4039498699</v>
      </c>
      <c r="DI164" s="29">
        <f t="shared" si="176"/>
        <v>7.4153993870861712E-7</v>
      </c>
      <c r="DJ164" s="29">
        <f t="shared" si="177"/>
        <v>7.4155226520862684E-7</v>
      </c>
      <c r="DK164" s="29">
        <f t="shared" si="178"/>
        <v>7.4155226516582383E-7</v>
      </c>
      <c r="DL164" s="29">
        <f t="shared" si="179"/>
        <v>7.4155226516582383E-7</v>
      </c>
      <c r="DN164" s="35">
        <v>1.5870000000000001E-7</v>
      </c>
      <c r="DO164" s="35">
        <v>0.33026420428999997</v>
      </c>
      <c r="DP164" s="35">
        <v>1891.2376709388</v>
      </c>
      <c r="DQ164" s="29">
        <f t="shared" si="180"/>
        <v>1.4805324223548777E-7</v>
      </c>
      <c r="DR164" s="29">
        <f t="shared" si="181"/>
        <v>1.4803685267232204E-7</v>
      </c>
      <c r="DS164" s="29">
        <f t="shared" si="182"/>
        <v>1.4803685272925512E-7</v>
      </c>
      <c r="DT164" s="29">
        <f t="shared" si="183"/>
        <v>1.4803685272925512E-7</v>
      </c>
      <c r="DV164" s="35">
        <v>2.8810000000000001E-8</v>
      </c>
      <c r="DW164" s="35">
        <v>3.9081065023999999</v>
      </c>
      <c r="DX164" s="35">
        <v>312.19908396260001</v>
      </c>
      <c r="DY164" s="29">
        <f t="shared" si="184"/>
        <v>-2.599221385145221E-8</v>
      </c>
      <c r="DZ164" s="29">
        <f t="shared" si="185"/>
        <v>-2.5991625735519235E-8</v>
      </c>
      <c r="EA164" s="29">
        <f t="shared" si="186"/>
        <v>-2.5991625737561557E-8</v>
      </c>
      <c r="EB164" s="29">
        <f t="shared" si="187"/>
        <v>-2.5991625737561557E-8</v>
      </c>
      <c r="ED164" s="35"/>
      <c r="EE164" s="35"/>
      <c r="EF164" s="35"/>
      <c r="EL164" s="35"/>
      <c r="EM164" s="35"/>
      <c r="EN164" s="35"/>
      <c r="ET164" s="35"/>
      <c r="EU164" s="35"/>
      <c r="EV164" s="35"/>
    </row>
    <row r="165" spans="14:152" s="29" customFormat="1" ht="13.5" x14ac:dyDescent="0.3">
      <c r="N165" s="35">
        <v>3.1025000000000002E-7</v>
      </c>
      <c r="O165" s="35">
        <v>0.37190053329</v>
      </c>
      <c r="P165" s="35">
        <v>703.63318461740005</v>
      </c>
      <c r="Q165" s="29">
        <f t="shared" si="152"/>
        <v>2.2356518686280702E-7</v>
      </c>
      <c r="R165" s="29">
        <f t="shared" si="153"/>
        <v>2.2354224154304064E-7</v>
      </c>
      <c r="S165" s="29">
        <f t="shared" si="154"/>
        <v>2.2354224162272214E-7</v>
      </c>
      <c r="T165" s="29">
        <f t="shared" si="155"/>
        <v>2.2354224162272214E-7</v>
      </c>
      <c r="V165" s="35">
        <v>3.7709999999999998E-8</v>
      </c>
      <c r="W165" s="35">
        <v>0.98542435766000003</v>
      </c>
      <c r="X165" s="35">
        <v>24.379022388199999</v>
      </c>
      <c r="Y165" s="29">
        <f t="shared" si="156"/>
        <v>7.1000354012379515E-9</v>
      </c>
      <c r="Z165" s="29">
        <f t="shared" si="157"/>
        <v>7.100172266095508E-9</v>
      </c>
      <c r="AA165" s="29">
        <f t="shared" si="158"/>
        <v>7.1001722656202531E-9</v>
      </c>
      <c r="AB165" s="29">
        <f t="shared" si="159"/>
        <v>7.1001722656202531E-9</v>
      </c>
      <c r="AD165" s="35">
        <v>5.5500000000000001E-9</v>
      </c>
      <c r="AE165" s="35">
        <v>4.9585893429799999</v>
      </c>
      <c r="AF165" s="35">
        <v>358.93013930950002</v>
      </c>
      <c r="AG165" s="29">
        <f t="shared" si="160"/>
        <v>-1.1421793393861166E-9</v>
      </c>
      <c r="AH165" s="29">
        <f t="shared" si="161"/>
        <v>-1.1424748410607557E-9</v>
      </c>
      <c r="AI165" s="29">
        <f t="shared" si="162"/>
        <v>-1.1424748400346522E-9</v>
      </c>
      <c r="AJ165" s="29">
        <f t="shared" si="163"/>
        <v>-1.1424748400346522E-9</v>
      </c>
      <c r="AL165" s="35"/>
      <c r="AM165" s="35"/>
      <c r="AN165" s="35"/>
      <c r="AT165" s="35"/>
      <c r="AU165" s="35"/>
      <c r="AV165" s="35"/>
      <c r="BB165" s="35"/>
      <c r="BC165" s="35"/>
      <c r="BD165" s="35"/>
      <c r="BJ165" s="35">
        <v>1.7360000000000001E-8</v>
      </c>
      <c r="BK165" s="35">
        <v>5.4593399211499998</v>
      </c>
      <c r="BL165" s="35">
        <v>916.93228005540004</v>
      </c>
      <c r="BM165" s="29">
        <f t="shared" si="168"/>
        <v>1.1846653041739393E-9</v>
      </c>
      <c r="BN165" s="29">
        <f t="shared" si="169"/>
        <v>1.1870725924131527E-9</v>
      </c>
      <c r="BO165" s="29">
        <f t="shared" si="170"/>
        <v>1.1870725840539539E-9</v>
      </c>
      <c r="BP165" s="29">
        <f t="shared" si="171"/>
        <v>1.1870725840539539E-9</v>
      </c>
      <c r="BR165" s="35">
        <v>3.3000000000000002E-9</v>
      </c>
      <c r="BS165" s="35">
        <v>0.62529198263999997</v>
      </c>
      <c r="BT165" s="35">
        <v>358.93013930950002</v>
      </c>
      <c r="BU165" s="29">
        <f t="shared" si="172"/>
        <v>3.2514124972631352E-9</v>
      </c>
      <c r="BV165" s="29">
        <f t="shared" si="173"/>
        <v>3.2514431894869698E-9</v>
      </c>
      <c r="BW165" s="29">
        <f t="shared" si="174"/>
        <v>3.2514431893804091E-9</v>
      </c>
      <c r="BX165" s="29">
        <f t="shared" si="175"/>
        <v>3.2514431893804091E-9</v>
      </c>
      <c r="BZ165" s="35"/>
      <c r="CA165" s="35"/>
      <c r="CB165" s="35"/>
      <c r="CH165" s="35"/>
      <c r="CI165" s="35"/>
      <c r="CJ165" s="35"/>
      <c r="CP165" s="35"/>
      <c r="CQ165" s="35"/>
      <c r="CR165" s="35"/>
      <c r="CX165" s="35"/>
      <c r="CY165" s="35"/>
      <c r="CZ165" s="35"/>
      <c r="DF165" s="35">
        <v>7.1009999999999999E-7</v>
      </c>
      <c r="DG165" s="35">
        <v>0.99334817657999996</v>
      </c>
      <c r="DH165" s="35">
        <v>405.2575498736</v>
      </c>
      <c r="DI165" s="29">
        <f t="shared" si="176"/>
        <v>1.9520446709027532E-7</v>
      </c>
      <c r="DJ165" s="29">
        <f t="shared" si="177"/>
        <v>1.9524640830012431E-7</v>
      </c>
      <c r="DK165" s="29">
        <f t="shared" si="178"/>
        <v>1.9524640815448666E-7</v>
      </c>
      <c r="DL165" s="29">
        <f t="shared" si="179"/>
        <v>1.9524640815448666E-7</v>
      </c>
      <c r="DN165" s="35">
        <v>2.037E-7</v>
      </c>
      <c r="DO165" s="35">
        <v>0.23170286692</v>
      </c>
      <c r="DP165" s="35">
        <v>213.2509113282</v>
      </c>
      <c r="DQ165" s="29">
        <f t="shared" si="180"/>
        <v>-1.7326312726882376E-7</v>
      </c>
      <c r="DR165" s="29">
        <f t="shared" si="181"/>
        <v>-1.7326658973668997E-7</v>
      </c>
      <c r="DS165" s="29">
        <f t="shared" si="182"/>
        <v>-1.7326658972466697E-7</v>
      </c>
      <c r="DT165" s="29">
        <f t="shared" si="183"/>
        <v>-1.7326658972466697E-7</v>
      </c>
      <c r="DV165" s="35">
        <v>3.1989999999999997E-8</v>
      </c>
      <c r="DW165" s="35">
        <v>3.9212363834200001</v>
      </c>
      <c r="DX165" s="35">
        <v>1038.0412891868</v>
      </c>
      <c r="DY165" s="29">
        <f t="shared" si="184"/>
        <v>-1.1288476036292766E-8</v>
      </c>
      <c r="DZ165" s="29">
        <f t="shared" si="185"/>
        <v>-1.1283766030823688E-8</v>
      </c>
      <c r="EA165" s="29">
        <f t="shared" si="186"/>
        <v>-1.1283766047179562E-8</v>
      </c>
      <c r="EB165" s="29">
        <f t="shared" si="187"/>
        <v>-1.1283766047179562E-8</v>
      </c>
      <c r="ED165" s="35"/>
      <c r="EE165" s="35"/>
      <c r="EF165" s="35"/>
      <c r="EL165" s="35"/>
      <c r="EM165" s="35"/>
      <c r="EN165" s="35"/>
      <c r="ET165" s="35"/>
      <c r="EU165" s="35"/>
      <c r="EV165" s="35"/>
    </row>
    <row r="166" spans="14:152" s="29" customFormat="1" ht="13.5" x14ac:dyDescent="0.3">
      <c r="N166" s="35">
        <v>2.9376E-7</v>
      </c>
      <c r="O166" s="35">
        <v>0.14742155777999999</v>
      </c>
      <c r="P166" s="35">
        <v>131.4039498699</v>
      </c>
      <c r="Q166" s="29">
        <f t="shared" si="152"/>
        <v>-1.9167741928972909E-7</v>
      </c>
      <c r="R166" s="29">
        <f t="shared" si="153"/>
        <v>-1.9167298512983125E-7</v>
      </c>
      <c r="S166" s="29">
        <f t="shared" si="154"/>
        <v>-1.9167298514522888E-7</v>
      </c>
      <c r="T166" s="29">
        <f t="shared" si="155"/>
        <v>-1.9167298514522888E-7</v>
      </c>
      <c r="V166" s="35">
        <v>3.4580000000000003E-8</v>
      </c>
      <c r="W166" s="35">
        <v>1.8499027399900001</v>
      </c>
      <c r="X166" s="35">
        <v>225.8292684102</v>
      </c>
      <c r="Y166" s="29">
        <f t="shared" si="156"/>
        <v>2.4936127024752873E-8</v>
      </c>
      <c r="Z166" s="29">
        <f t="shared" si="157"/>
        <v>2.4935306885125679E-8</v>
      </c>
      <c r="AA166" s="29">
        <f t="shared" si="158"/>
        <v>2.4935306887973646E-8</v>
      </c>
      <c r="AB166" s="29">
        <f t="shared" si="159"/>
        <v>2.4935306887973646E-8</v>
      </c>
      <c r="AD166" s="35">
        <v>5.8100000000000004E-9</v>
      </c>
      <c r="AE166" s="35">
        <v>3.8766967980499998</v>
      </c>
      <c r="AF166" s="35">
        <v>565.11568774670002</v>
      </c>
      <c r="AG166" s="29">
        <f t="shared" si="160"/>
        <v>5.1294238971271573E-9</v>
      </c>
      <c r="AH166" s="29">
        <f t="shared" si="161"/>
        <v>5.1296576165076658E-9</v>
      </c>
      <c r="AI166" s="29">
        <f t="shared" si="162"/>
        <v>5.1296576156961503E-9</v>
      </c>
      <c r="AJ166" s="29">
        <f t="shared" si="163"/>
        <v>5.1296576156961503E-9</v>
      </c>
      <c r="AL166" s="35"/>
      <c r="AM166" s="35"/>
      <c r="AN166" s="35"/>
      <c r="AT166" s="35"/>
      <c r="AU166" s="35"/>
      <c r="AV166" s="35"/>
      <c r="BB166" s="35"/>
      <c r="BC166" s="35"/>
      <c r="BD166" s="35"/>
      <c r="BJ166" s="35">
        <v>1.714E-8</v>
      </c>
      <c r="BK166" s="35">
        <v>6.1472914638400002</v>
      </c>
      <c r="BL166" s="35">
        <v>643.82943957709995</v>
      </c>
      <c r="BM166" s="29">
        <f t="shared" si="168"/>
        <v>-1.0703482166414874E-8</v>
      </c>
      <c r="BN166" s="29">
        <f t="shared" si="169"/>
        <v>-1.070478863180383E-8</v>
      </c>
      <c r="BO166" s="29">
        <f t="shared" si="170"/>
        <v>-1.070478862726733E-8</v>
      </c>
      <c r="BP166" s="29">
        <f t="shared" si="171"/>
        <v>-1.070478862726733E-8</v>
      </c>
      <c r="BR166" s="35">
        <v>3.05E-9</v>
      </c>
      <c r="BS166" s="35">
        <v>0.82404423419999995</v>
      </c>
      <c r="BT166" s="35">
        <v>1485.9801210651999</v>
      </c>
      <c r="BU166" s="29">
        <f t="shared" si="172"/>
        <v>3.0041757568686532E-9</v>
      </c>
      <c r="BV166" s="29">
        <f t="shared" si="173"/>
        <v>3.0040570368899594E-9</v>
      </c>
      <c r="BW166" s="29">
        <f t="shared" si="174"/>
        <v>3.0040570373024756E-9</v>
      </c>
      <c r="BX166" s="29">
        <f t="shared" si="175"/>
        <v>3.0040570373024756E-9</v>
      </c>
      <c r="BZ166" s="35"/>
      <c r="CA166" s="35"/>
      <c r="CB166" s="35"/>
      <c r="CH166" s="35"/>
      <c r="CI166" s="35"/>
      <c r="CJ166" s="35"/>
      <c r="CP166" s="35"/>
      <c r="CQ166" s="35"/>
      <c r="CR166" s="35"/>
      <c r="CX166" s="35"/>
      <c r="CY166" s="35"/>
      <c r="CZ166" s="35"/>
      <c r="DF166" s="35">
        <v>9.5265999999999996E-7</v>
      </c>
      <c r="DG166" s="35">
        <v>2.5150690815200001</v>
      </c>
      <c r="DH166" s="35">
        <v>2.4476805547999998</v>
      </c>
      <c r="DI166" s="29">
        <f t="shared" si="176"/>
        <v>-7.9331252710044213E-7</v>
      </c>
      <c r="DJ166" s="29">
        <f t="shared" si="177"/>
        <v>-7.9331233139499564E-7</v>
      </c>
      <c r="DK166" s="29">
        <f t="shared" si="178"/>
        <v>-7.9331233139567518E-7</v>
      </c>
      <c r="DL166" s="29">
        <f t="shared" si="179"/>
        <v>-7.9331233139567518E-7</v>
      </c>
      <c r="DN166" s="35">
        <v>1.6290999999999999E-7</v>
      </c>
      <c r="DO166" s="35">
        <v>1.70643197929</v>
      </c>
      <c r="DP166" s="35">
        <v>2420.9286360333999</v>
      </c>
      <c r="DQ166" s="29">
        <f t="shared" si="180"/>
        <v>-1.6009415642001147E-7</v>
      </c>
      <c r="DR166" s="29">
        <f t="shared" si="181"/>
        <v>-1.6010521307685619E-7</v>
      </c>
      <c r="DS166" s="29">
        <f t="shared" si="182"/>
        <v>-1.6010521303849973E-7</v>
      </c>
      <c r="DT166" s="29">
        <f t="shared" si="183"/>
        <v>-1.6010521303849973E-7</v>
      </c>
      <c r="DV166" s="35">
        <v>4.0140000000000001E-8</v>
      </c>
      <c r="DW166" s="35">
        <v>5.1782689355300002</v>
      </c>
      <c r="DX166" s="35">
        <v>404.50679034820001</v>
      </c>
      <c r="DY166" s="29">
        <f t="shared" si="184"/>
        <v>2.7438761511690921E-8</v>
      </c>
      <c r="DZ166" s="29">
        <f t="shared" si="185"/>
        <v>2.743696502834314E-8</v>
      </c>
      <c r="EA166" s="29">
        <f t="shared" si="186"/>
        <v>2.7436965034581521E-8</v>
      </c>
      <c r="EB166" s="29">
        <f t="shared" si="187"/>
        <v>2.7436965034581521E-8</v>
      </c>
      <c r="ED166" s="35"/>
      <c r="EE166" s="35"/>
      <c r="EF166" s="35"/>
      <c r="EL166" s="35"/>
      <c r="EM166" s="35"/>
      <c r="EN166" s="35"/>
      <c r="ET166" s="35"/>
      <c r="EU166" s="35"/>
      <c r="EV166" s="35"/>
    </row>
    <row r="167" spans="14:152" s="29" customFormat="1" ht="13.5" x14ac:dyDescent="0.3">
      <c r="N167" s="35">
        <v>2.2562E-7</v>
      </c>
      <c r="O167" s="35">
        <v>5.2400918238300003</v>
      </c>
      <c r="P167" s="35">
        <v>212.77783057619999</v>
      </c>
      <c r="Q167" s="29">
        <f t="shared" si="152"/>
        <v>-1.6831105487237113E-7</v>
      </c>
      <c r="R167" s="29">
        <f t="shared" si="153"/>
        <v>-1.6830620855000328E-7</v>
      </c>
      <c r="S167" s="29">
        <f t="shared" si="154"/>
        <v>-1.6830620856683234E-7</v>
      </c>
      <c r="T167" s="29">
        <f t="shared" si="155"/>
        <v>-1.6830620856683234E-7</v>
      </c>
      <c r="V167" s="35">
        <v>3.4009999999999998E-8</v>
      </c>
      <c r="W167" s="35">
        <v>5.3134240162599999</v>
      </c>
      <c r="X167" s="35">
        <v>347.8844390456</v>
      </c>
      <c r="Y167" s="29">
        <f t="shared" si="156"/>
        <v>-1.0829540709274169E-9</v>
      </c>
      <c r="Z167" s="29">
        <f t="shared" si="157"/>
        <v>-1.0847466476270421E-9</v>
      </c>
      <c r="AA167" s="29">
        <f t="shared" si="158"/>
        <v>-1.0847466414023837E-9</v>
      </c>
      <c r="AB167" s="29">
        <f t="shared" si="159"/>
        <v>-1.0847466414023837E-9</v>
      </c>
      <c r="AD167" s="35">
        <v>5.4100000000000001E-9</v>
      </c>
      <c r="AE167" s="35">
        <v>1.2229683871299999</v>
      </c>
      <c r="AF167" s="35">
        <v>62.251425595100002</v>
      </c>
      <c r="AG167" s="29">
        <f t="shared" si="160"/>
        <v>-3.3308483158996337E-9</v>
      </c>
      <c r="AH167" s="29">
        <f t="shared" si="161"/>
        <v>-3.3308080879829676E-9</v>
      </c>
      <c r="AI167" s="29">
        <f t="shared" si="162"/>
        <v>-3.3308080881226581E-9</v>
      </c>
      <c r="AJ167" s="29">
        <f t="shared" si="163"/>
        <v>-3.3308080881226581E-9</v>
      </c>
      <c r="AL167" s="35"/>
      <c r="AM167" s="35"/>
      <c r="AN167" s="35"/>
      <c r="AT167" s="35"/>
      <c r="AU167" s="35"/>
      <c r="AV167" s="35"/>
      <c r="BB167" s="35"/>
      <c r="BC167" s="35"/>
      <c r="BD167" s="35"/>
      <c r="BJ167" s="35">
        <v>1.948E-8</v>
      </c>
      <c r="BK167" s="35">
        <v>5.7081736339200004</v>
      </c>
      <c r="BL167" s="35">
        <v>425.63498302950001</v>
      </c>
      <c r="BM167" s="29">
        <f t="shared" si="168"/>
        <v>1.9450627518950359E-8</v>
      </c>
      <c r="BN167" s="29">
        <f t="shared" si="169"/>
        <v>1.9450696472270064E-8</v>
      </c>
      <c r="BO167" s="29">
        <f t="shared" si="170"/>
        <v>1.9450696472030771E-8</v>
      </c>
      <c r="BP167" s="29">
        <f t="shared" si="171"/>
        <v>1.9450696472030771E-8</v>
      </c>
      <c r="BR167" s="35">
        <v>3.9099999999999999E-9</v>
      </c>
      <c r="BS167" s="35">
        <v>2.5938555289299998</v>
      </c>
      <c r="BT167" s="35">
        <v>1795.258443721</v>
      </c>
      <c r="BU167" s="29">
        <f t="shared" si="172"/>
        <v>3.6909328771885477E-9</v>
      </c>
      <c r="BV167" s="29">
        <f t="shared" si="173"/>
        <v>3.6912839011195216E-9</v>
      </c>
      <c r="BW167" s="29">
        <f t="shared" si="174"/>
        <v>3.6912838999010759E-9</v>
      </c>
      <c r="BX167" s="29">
        <f t="shared" si="175"/>
        <v>3.6912838999010759E-9</v>
      </c>
      <c r="BZ167" s="35"/>
      <c r="CA167" s="35"/>
      <c r="CB167" s="35"/>
      <c r="CH167" s="35"/>
      <c r="CI167" s="35"/>
      <c r="CJ167" s="35"/>
      <c r="CP167" s="35"/>
      <c r="CQ167" s="35"/>
      <c r="CR167" s="35"/>
      <c r="CX167" s="35"/>
      <c r="CY167" s="35"/>
      <c r="CZ167" s="35"/>
      <c r="DF167" s="35">
        <v>7.2513999999999999E-7</v>
      </c>
      <c r="DG167" s="35">
        <v>4.63213873657</v>
      </c>
      <c r="DH167" s="35">
        <v>245.54242435239999</v>
      </c>
      <c r="DI167" s="29">
        <f t="shared" si="176"/>
        <v>-5.0283008409750529E-7</v>
      </c>
      <c r="DJ167" s="29">
        <f t="shared" si="177"/>
        <v>-5.0281063657026897E-7</v>
      </c>
      <c r="DK167" s="29">
        <f t="shared" si="178"/>
        <v>-5.0281063663780037E-7</v>
      </c>
      <c r="DL167" s="29">
        <f t="shared" si="179"/>
        <v>-5.0281063663780037E-7</v>
      </c>
      <c r="DN167" s="35">
        <v>1.628E-7</v>
      </c>
      <c r="DO167" s="35">
        <v>4.9415942731999998</v>
      </c>
      <c r="DP167" s="35">
        <v>357.4456666012</v>
      </c>
      <c r="DQ167" s="29">
        <f t="shared" si="180"/>
        <v>-4.0022546996834821E-8</v>
      </c>
      <c r="DR167" s="29">
        <f t="shared" si="181"/>
        <v>-4.0031097294579587E-8</v>
      </c>
      <c r="DS167" s="29">
        <f t="shared" si="182"/>
        <v>-4.0031097264889223E-8</v>
      </c>
      <c r="DT167" s="29">
        <f t="shared" si="183"/>
        <v>-4.0031097264889223E-8</v>
      </c>
      <c r="DV167" s="35">
        <v>3.9069999999999998E-8</v>
      </c>
      <c r="DW167" s="35">
        <v>4.1176719178000001</v>
      </c>
      <c r="DX167" s="35">
        <v>1781.0313497193999</v>
      </c>
      <c r="DY167" s="29">
        <f t="shared" si="184"/>
        <v>-2.2754730527275366E-9</v>
      </c>
      <c r="DZ167" s="29">
        <f t="shared" si="185"/>
        <v>-2.2649428354200876E-9</v>
      </c>
      <c r="EA167" s="29">
        <f t="shared" si="186"/>
        <v>-2.2649428719862265E-9</v>
      </c>
      <c r="EB167" s="29">
        <f t="shared" si="187"/>
        <v>-2.2649428719862265E-9</v>
      </c>
      <c r="ED167" s="35"/>
      <c r="EE167" s="35"/>
      <c r="EF167" s="35"/>
      <c r="EL167" s="35"/>
      <c r="EM167" s="35"/>
      <c r="EN167" s="35"/>
      <c r="ET167" s="35"/>
      <c r="EU167" s="35"/>
      <c r="EV167" s="35"/>
    </row>
    <row r="168" spans="14:152" s="29" customFormat="1" ht="13.5" x14ac:dyDescent="0.3">
      <c r="N168" s="35">
        <v>2.6184999999999998E-7</v>
      </c>
      <c r="O168" s="35">
        <v>5.4131125282200001</v>
      </c>
      <c r="P168" s="35">
        <v>140.00196957899999</v>
      </c>
      <c r="Q168" s="29">
        <f t="shared" si="152"/>
        <v>4.3518682789826849E-8</v>
      </c>
      <c r="R168" s="29">
        <f t="shared" si="153"/>
        <v>4.3524162535397818E-8</v>
      </c>
      <c r="S168" s="29">
        <f t="shared" si="154"/>
        <v>4.3524162516369726E-8</v>
      </c>
      <c r="T168" s="29">
        <f t="shared" si="155"/>
        <v>4.3524162516369726E-8</v>
      </c>
      <c r="V168" s="35">
        <v>3.3470000000000001E-8</v>
      </c>
      <c r="W168" s="35">
        <v>0.21414641375999999</v>
      </c>
      <c r="X168" s="35">
        <v>635.96513305090002</v>
      </c>
      <c r="Y168" s="29">
        <f t="shared" si="156"/>
        <v>-1.462302076031886E-8</v>
      </c>
      <c r="Z168" s="29">
        <f t="shared" si="157"/>
        <v>-1.4625923056978924E-8</v>
      </c>
      <c r="AA168" s="29">
        <f t="shared" si="158"/>
        <v>-1.4625923046901075E-8</v>
      </c>
      <c r="AB168" s="29">
        <f t="shared" si="159"/>
        <v>-1.4625923046901075E-8</v>
      </c>
      <c r="AD168" s="35">
        <v>6.9699999999999997E-9</v>
      </c>
      <c r="AE168" s="35">
        <v>7.1595026899999997E-3</v>
      </c>
      <c r="AF168" s="35">
        <v>1169.5882514085999</v>
      </c>
      <c r="AG168" s="29">
        <f t="shared" si="160"/>
        <v>6.8875839345092711E-9</v>
      </c>
      <c r="AH168" s="29">
        <f t="shared" si="161"/>
        <v>6.8877732958248488E-9</v>
      </c>
      <c r="AI168" s="29">
        <f t="shared" si="162"/>
        <v>6.887773295167672E-9</v>
      </c>
      <c r="AJ168" s="29">
        <f t="shared" si="163"/>
        <v>6.887773295167672E-9</v>
      </c>
      <c r="AL168" s="35"/>
      <c r="AM168" s="35"/>
      <c r="AN168" s="35"/>
      <c r="AT168" s="35"/>
      <c r="AU168" s="35"/>
      <c r="AV168" s="35"/>
      <c r="BB168" s="35"/>
      <c r="BC168" s="35"/>
      <c r="BD168" s="35"/>
      <c r="BJ168" s="35">
        <v>1.77E-8</v>
      </c>
      <c r="BK168" s="35">
        <v>3.3619441176799998</v>
      </c>
      <c r="BL168" s="35">
        <v>248.7238180901</v>
      </c>
      <c r="BM168" s="29">
        <f t="shared" si="168"/>
        <v>7.735388008969848E-9</v>
      </c>
      <c r="BN168" s="29">
        <f t="shared" si="169"/>
        <v>7.7359882415124877E-9</v>
      </c>
      <c r="BO168" s="29">
        <f t="shared" si="170"/>
        <v>7.7359882394282324E-9</v>
      </c>
      <c r="BP168" s="29">
        <f t="shared" si="171"/>
        <v>7.7359882394282324E-9</v>
      </c>
      <c r="BR168" s="35">
        <v>2.9100000000000001E-9</v>
      </c>
      <c r="BS168" s="35">
        <v>3.1201926687800001</v>
      </c>
      <c r="BT168" s="35">
        <v>217.491881132</v>
      </c>
      <c r="BU168" s="29">
        <f t="shared" si="172"/>
        <v>2.7136112706341809E-9</v>
      </c>
      <c r="BV168" s="29">
        <f t="shared" si="173"/>
        <v>2.7136459161674233E-9</v>
      </c>
      <c r="BW168" s="29">
        <f t="shared" si="174"/>
        <v>2.7136459160471227E-9</v>
      </c>
      <c r="BX168" s="29">
        <f t="shared" si="175"/>
        <v>2.7136459160471227E-9</v>
      </c>
      <c r="BZ168" s="35"/>
      <c r="CA168" s="35"/>
      <c r="CB168" s="35"/>
      <c r="CH168" s="35"/>
      <c r="CI168" s="35"/>
      <c r="CJ168" s="35"/>
      <c r="CP168" s="35"/>
      <c r="CQ168" s="35"/>
      <c r="CR168" s="35"/>
      <c r="CX168" s="35"/>
      <c r="CY168" s="35"/>
      <c r="CZ168" s="35"/>
      <c r="DF168" s="35">
        <v>8.258E-7</v>
      </c>
      <c r="DG168" s="35">
        <v>1.52823217919</v>
      </c>
      <c r="DH168" s="35">
        <v>145.6310438715</v>
      </c>
      <c r="DI168" s="29">
        <f t="shared" si="176"/>
        <v>-6.0312213992930446E-7</v>
      </c>
      <c r="DJ168" s="29">
        <f t="shared" si="177"/>
        <v>-6.031345921955958E-7</v>
      </c>
      <c r="DK168" s="29">
        <f t="shared" si="178"/>
        <v>-6.0313459215235657E-7</v>
      </c>
      <c r="DL168" s="29">
        <f t="shared" si="179"/>
        <v>-6.0313459215235657E-7</v>
      </c>
      <c r="DN168" s="35">
        <v>1.8076000000000001E-7</v>
      </c>
      <c r="DO168" s="35">
        <v>5.6951534412299996</v>
      </c>
      <c r="DP168" s="35">
        <v>56.622351302600002</v>
      </c>
      <c r="DQ168" s="29">
        <f t="shared" si="180"/>
        <v>1.7091135615617332E-7</v>
      </c>
      <c r="DR168" s="29">
        <f t="shared" si="181"/>
        <v>1.7091186127779839E-7</v>
      </c>
      <c r="DS168" s="29">
        <f t="shared" si="182"/>
        <v>1.7091186127604435E-7</v>
      </c>
      <c r="DT168" s="29">
        <f t="shared" si="183"/>
        <v>1.7091186127604435E-7</v>
      </c>
      <c r="DV168" s="35">
        <v>3.1440000000000002E-8</v>
      </c>
      <c r="DW168" s="35">
        <v>1.61185684069</v>
      </c>
      <c r="DX168" s="35">
        <v>1073.6090241908</v>
      </c>
      <c r="DY168" s="29">
        <f t="shared" si="184"/>
        <v>3.0814876443637267E-8</v>
      </c>
      <c r="DZ168" s="29">
        <f t="shared" si="185"/>
        <v>3.0815891284475279E-8</v>
      </c>
      <c r="EA168" s="29">
        <f t="shared" si="186"/>
        <v>3.08158912809527E-8</v>
      </c>
      <c r="EB168" s="29">
        <f t="shared" si="187"/>
        <v>3.08158912809527E-8</v>
      </c>
      <c r="ED168" s="35"/>
      <c r="EE168" s="35"/>
      <c r="EF168" s="35"/>
      <c r="EL168" s="35"/>
      <c r="EM168" s="35"/>
      <c r="EN168" s="35"/>
      <c r="ET168" s="35"/>
      <c r="EU168" s="35"/>
      <c r="EV168" s="35"/>
    </row>
    <row r="169" spans="14:152" s="29" customFormat="1" ht="13.5" x14ac:dyDescent="0.3">
      <c r="N169" s="35">
        <v>2.5673E-7</v>
      </c>
      <c r="O169" s="35">
        <v>4.3603888528299999</v>
      </c>
      <c r="P169" s="35">
        <v>32.243328914400003</v>
      </c>
      <c r="Q169" s="29">
        <f t="shared" si="152"/>
        <v>4.386241121491335E-8</v>
      </c>
      <c r="R169" s="29">
        <f t="shared" si="153"/>
        <v>4.3861174867301586E-8</v>
      </c>
      <c r="S169" s="29">
        <f t="shared" si="154"/>
        <v>4.3861174871594574E-8</v>
      </c>
      <c r="T169" s="29">
        <f t="shared" si="155"/>
        <v>4.3861174871594574E-8</v>
      </c>
      <c r="V169" s="35">
        <v>3.6370000000000001E-8</v>
      </c>
      <c r="W169" s="35">
        <v>1.61315058382</v>
      </c>
      <c r="X169" s="35">
        <v>245.54242435239999</v>
      </c>
      <c r="Y169" s="29">
        <f t="shared" si="156"/>
        <v>2.823543369261539E-8</v>
      </c>
      <c r="Z169" s="29">
        <f t="shared" si="157"/>
        <v>2.8234580405909947E-8</v>
      </c>
      <c r="AA169" s="29">
        <f t="shared" si="158"/>
        <v>2.8234580408873034E-8</v>
      </c>
      <c r="AB169" s="29">
        <f t="shared" si="159"/>
        <v>2.8234580408873034E-8</v>
      </c>
      <c r="AD169" s="35">
        <v>5.2400000000000001E-9</v>
      </c>
      <c r="AE169" s="35">
        <v>1.5383042360800001</v>
      </c>
      <c r="AF169" s="35">
        <v>195.89060769869999</v>
      </c>
      <c r="AG169" s="29">
        <f t="shared" si="160"/>
        <v>3.9561685203539338E-11</v>
      </c>
      <c r="AH169" s="29">
        <f t="shared" si="161"/>
        <v>3.9406092462663354E-11</v>
      </c>
      <c r="AI169" s="29">
        <f t="shared" si="162"/>
        <v>3.9406093002951273E-11</v>
      </c>
      <c r="AJ169" s="29">
        <f t="shared" si="163"/>
        <v>3.9406093002951273E-11</v>
      </c>
      <c r="AL169" s="35"/>
      <c r="AM169" s="35"/>
      <c r="AN169" s="35"/>
      <c r="AT169" s="35"/>
      <c r="AU169" s="35"/>
      <c r="AV169" s="35"/>
      <c r="BB169" s="35"/>
      <c r="BC169" s="35"/>
      <c r="BD169" s="35"/>
      <c r="BJ169" s="35">
        <v>1.611E-8</v>
      </c>
      <c r="BK169" s="35">
        <v>0.97888081762000001</v>
      </c>
      <c r="BL169" s="35">
        <v>2001.4439921582</v>
      </c>
      <c r="BM169" s="29">
        <f t="shared" si="168"/>
        <v>-7.7150879452181026E-9</v>
      </c>
      <c r="BN169" s="29">
        <f t="shared" si="169"/>
        <v>-7.7107969160712906E-9</v>
      </c>
      <c r="BO169" s="29">
        <f t="shared" si="170"/>
        <v>-7.710796930972956E-9</v>
      </c>
      <c r="BP169" s="29">
        <f t="shared" si="171"/>
        <v>-7.710796930972956E-9</v>
      </c>
      <c r="BR169" s="35">
        <v>2.9400000000000002E-9</v>
      </c>
      <c r="BS169" s="35">
        <v>2.18552193901</v>
      </c>
      <c r="BT169" s="35">
        <v>444.7574381407</v>
      </c>
      <c r="BU169" s="29">
        <f t="shared" si="172"/>
        <v>-2.9396444549647374E-9</v>
      </c>
      <c r="BV169" s="29">
        <f t="shared" si="173"/>
        <v>-2.9396413657858656E-9</v>
      </c>
      <c r="BW169" s="29">
        <f t="shared" si="174"/>
        <v>-2.9396413657966156E-9</v>
      </c>
      <c r="BX169" s="29">
        <f t="shared" si="175"/>
        <v>-2.9396413657966156E-9</v>
      </c>
      <c r="BZ169" s="35"/>
      <c r="CA169" s="35"/>
      <c r="CB169" s="35"/>
      <c r="CH169" s="35"/>
      <c r="CI169" s="35"/>
      <c r="CJ169" s="35"/>
      <c r="CP169" s="35"/>
      <c r="CQ169" s="35"/>
      <c r="CR169" s="35"/>
      <c r="CX169" s="35"/>
      <c r="CY169" s="35"/>
      <c r="CZ169" s="35"/>
      <c r="DF169" s="35">
        <v>7.6693E-7</v>
      </c>
      <c r="DG169" s="35">
        <v>3.15240783008</v>
      </c>
      <c r="DH169" s="35">
        <v>767.3690829208</v>
      </c>
      <c r="DI169" s="29">
        <f t="shared" si="176"/>
        <v>-7.6368473285207394E-7</v>
      </c>
      <c r="DJ169" s="29">
        <f t="shared" si="177"/>
        <v>-7.6367652947188034E-7</v>
      </c>
      <c r="DK169" s="29">
        <f t="shared" si="178"/>
        <v>-7.6367652950038427E-7</v>
      </c>
      <c r="DL169" s="29">
        <f t="shared" si="179"/>
        <v>-7.6367652950038427E-7</v>
      </c>
      <c r="DN169" s="35">
        <v>1.3724E-7</v>
      </c>
      <c r="DO169" s="35">
        <v>0.57240190030000004</v>
      </c>
      <c r="DP169" s="35">
        <v>2634.2277314714001</v>
      </c>
      <c r="DQ169" s="29">
        <f t="shared" si="180"/>
        <v>1.1129304276892045E-7</v>
      </c>
      <c r="DR169" s="29">
        <f t="shared" si="181"/>
        <v>1.1126096785450611E-7</v>
      </c>
      <c r="DS169" s="29">
        <f t="shared" si="182"/>
        <v>1.1126096796591584E-7</v>
      </c>
      <c r="DT169" s="29">
        <f t="shared" si="183"/>
        <v>1.1126096796591584E-7</v>
      </c>
      <c r="DV169" s="35">
        <v>3.072E-8</v>
      </c>
      <c r="DW169" s="35">
        <v>5.0067562539599999</v>
      </c>
      <c r="DX169" s="35">
        <v>312.4597163935</v>
      </c>
      <c r="DY169" s="29">
        <f t="shared" si="184"/>
        <v>-2.4326526888015661E-8</v>
      </c>
      <c r="DZ169" s="29">
        <f t="shared" si="185"/>
        <v>-2.4327415415446973E-8</v>
      </c>
      <c r="EA169" s="29">
        <f t="shared" si="186"/>
        <v>-2.4327415412361678E-8</v>
      </c>
      <c r="EB169" s="29">
        <f t="shared" si="187"/>
        <v>-2.4327415412361678E-8</v>
      </c>
      <c r="ED169" s="35"/>
      <c r="EE169" s="35"/>
      <c r="EF169" s="35"/>
      <c r="EL169" s="35"/>
      <c r="EM169" s="35"/>
      <c r="EN169" s="35"/>
      <c r="ET169" s="35"/>
      <c r="EU169" s="35"/>
      <c r="EV169" s="35"/>
    </row>
    <row r="170" spans="14:152" s="29" customFormat="1" ht="13.5" x14ac:dyDescent="0.3">
      <c r="N170" s="35">
        <v>2.0391999999999999E-7</v>
      </c>
      <c r="O170" s="35">
        <v>2.8241390925999998</v>
      </c>
      <c r="P170" s="35">
        <v>429.77958461370002</v>
      </c>
      <c r="Q170" s="29">
        <f t="shared" si="152"/>
        <v>-1.8938870502595152E-7</v>
      </c>
      <c r="R170" s="29">
        <f t="shared" si="153"/>
        <v>-1.8939362979693263E-7</v>
      </c>
      <c r="S170" s="29">
        <f t="shared" si="154"/>
        <v>-1.8939362977983297E-7</v>
      </c>
      <c r="T170" s="29">
        <f t="shared" si="155"/>
        <v>-1.8939362977983297E-7</v>
      </c>
      <c r="V170" s="35">
        <v>3.4160000000000003E-8</v>
      </c>
      <c r="W170" s="35">
        <v>2.1955148907800002</v>
      </c>
      <c r="X170" s="35">
        <v>1574.8458012822</v>
      </c>
      <c r="Y170" s="29">
        <f t="shared" si="156"/>
        <v>-2.9972679033253389E-8</v>
      </c>
      <c r="Z170" s="29">
        <f t="shared" si="157"/>
        <v>-2.9968766145295757E-8</v>
      </c>
      <c r="AA170" s="29">
        <f t="shared" si="158"/>
        <v>-2.9968766158886083E-8</v>
      </c>
      <c r="AB170" s="29">
        <f t="shared" si="159"/>
        <v>-2.9968766158886083E-8</v>
      </c>
      <c r="AD170" s="35">
        <v>5.1799999999999999E-9</v>
      </c>
      <c r="AE170" s="35">
        <v>5.41992758537</v>
      </c>
      <c r="AF170" s="35">
        <v>312.19908396260001</v>
      </c>
      <c r="AG170" s="29">
        <f t="shared" si="160"/>
        <v>-2.5058588878209276E-9</v>
      </c>
      <c r="AH170" s="29">
        <f t="shared" si="161"/>
        <v>-2.5060734341401076E-9</v>
      </c>
      <c r="AI170" s="29">
        <f t="shared" si="162"/>
        <v>-2.5060734333951173E-9</v>
      </c>
      <c r="AJ170" s="29">
        <f t="shared" si="163"/>
        <v>-2.5060734333951173E-9</v>
      </c>
      <c r="AL170" s="35"/>
      <c r="AM170" s="35"/>
      <c r="AN170" s="35"/>
      <c r="AT170" s="35"/>
      <c r="AU170" s="35"/>
      <c r="AV170" s="35"/>
      <c r="BB170" s="35"/>
      <c r="BC170" s="35"/>
      <c r="BD170" s="35"/>
      <c r="BJ170" s="35">
        <v>1.9709999999999999E-8</v>
      </c>
      <c r="BK170" s="35">
        <v>2.59654430358</v>
      </c>
      <c r="BL170" s="35">
        <v>429.04587143079999</v>
      </c>
      <c r="BM170" s="29">
        <f t="shared" si="168"/>
        <v>-1.951637400996936E-8</v>
      </c>
      <c r="BN170" s="29">
        <f t="shared" si="169"/>
        <v>-1.9516553207233101E-8</v>
      </c>
      <c r="BO170" s="29">
        <f t="shared" si="170"/>
        <v>-1.9516553206610988E-8</v>
      </c>
      <c r="BP170" s="29">
        <f t="shared" si="171"/>
        <v>-1.9516553206610988E-8</v>
      </c>
      <c r="BR170" s="35">
        <v>2.81E-9</v>
      </c>
      <c r="BS170" s="35">
        <v>0.77791302265999995</v>
      </c>
      <c r="BT170" s="35">
        <v>757.21715453419995</v>
      </c>
      <c r="BU170" s="29">
        <f t="shared" si="172"/>
        <v>2.452159327750932E-9</v>
      </c>
      <c r="BV170" s="29">
        <f t="shared" si="173"/>
        <v>2.4523168201172048E-9</v>
      </c>
      <c r="BW170" s="29">
        <f t="shared" si="174"/>
        <v>2.4523168195703727E-9</v>
      </c>
      <c r="BX170" s="29">
        <f t="shared" si="175"/>
        <v>2.4523168195703727E-9</v>
      </c>
      <c r="BZ170" s="35"/>
      <c r="CA170" s="35"/>
      <c r="CB170" s="35"/>
      <c r="CH170" s="35"/>
      <c r="CI170" s="35"/>
      <c r="CJ170" s="35"/>
      <c r="CP170" s="35"/>
      <c r="CQ170" s="35"/>
      <c r="CR170" s="35"/>
      <c r="CX170" s="35"/>
      <c r="CY170" s="35"/>
      <c r="CZ170" s="35"/>
      <c r="DF170" s="35">
        <v>7.0317000000000002E-7</v>
      </c>
      <c r="DG170" s="35">
        <v>4.0425370727000001</v>
      </c>
      <c r="DH170" s="35">
        <v>173.9422195228</v>
      </c>
      <c r="DI170" s="29">
        <f t="shared" si="176"/>
        <v>5.8643419754007199E-7</v>
      </c>
      <c r="DJ170" s="29">
        <f t="shared" si="177"/>
        <v>5.8644442772228916E-7</v>
      </c>
      <c r="DK170" s="29">
        <f t="shared" si="178"/>
        <v>5.8644442768676597E-7</v>
      </c>
      <c r="DL170" s="29">
        <f t="shared" si="179"/>
        <v>5.8644442768676597E-7</v>
      </c>
      <c r="DN170" s="35">
        <v>1.7354999999999999E-7</v>
      </c>
      <c r="DO170" s="35">
        <v>3.5531113744399998</v>
      </c>
      <c r="DP170" s="35">
        <v>218.9281697305</v>
      </c>
      <c r="DQ170" s="29">
        <f t="shared" si="180"/>
        <v>1.1766989557349637E-7</v>
      </c>
      <c r="DR170" s="29">
        <f t="shared" si="181"/>
        <v>1.1767412898888968E-7</v>
      </c>
      <c r="DS170" s="29">
        <f t="shared" si="182"/>
        <v>1.1767412897418961E-7</v>
      </c>
      <c r="DT170" s="29">
        <f t="shared" si="183"/>
        <v>1.1767412897418961E-7</v>
      </c>
      <c r="DV170" s="35">
        <v>3.0339999999999999E-8</v>
      </c>
      <c r="DW170" s="35">
        <v>5.4628865285400003</v>
      </c>
      <c r="DX170" s="35">
        <v>258.87574647669999</v>
      </c>
      <c r="DY170" s="29">
        <f t="shared" si="184"/>
        <v>-2.9450513051408587E-8</v>
      </c>
      <c r="DZ170" s="29">
        <f t="shared" si="185"/>
        <v>-2.9450799205289991E-8</v>
      </c>
      <c r="EA170" s="29">
        <f t="shared" si="186"/>
        <v>-2.9450799204296418E-8</v>
      </c>
      <c r="EB170" s="29">
        <f t="shared" si="187"/>
        <v>-2.9450799204296418E-8</v>
      </c>
      <c r="ED170" s="35"/>
      <c r="EE170" s="35"/>
      <c r="EF170" s="35"/>
      <c r="EL170" s="35"/>
      <c r="EM170" s="35"/>
      <c r="EN170" s="35"/>
      <c r="ET170" s="35"/>
      <c r="EU170" s="35"/>
      <c r="EV170" s="35"/>
    </row>
    <row r="171" spans="14:152" s="29" customFormat="1" ht="13.5" x14ac:dyDescent="0.3">
      <c r="N171" s="35">
        <v>2.0659E-7</v>
      </c>
      <c r="O171" s="35">
        <v>0.67091805084</v>
      </c>
      <c r="P171" s="35">
        <v>2317.8358618148</v>
      </c>
      <c r="Q171" s="29">
        <f t="shared" si="152"/>
        <v>1.6839638659078506E-7</v>
      </c>
      <c r="R171" s="29">
        <f t="shared" si="153"/>
        <v>1.6843842392673469E-7</v>
      </c>
      <c r="S171" s="29">
        <f t="shared" si="154"/>
        <v>1.6843842378079816E-7</v>
      </c>
      <c r="T171" s="29">
        <f t="shared" si="155"/>
        <v>1.6843842378079816E-7</v>
      </c>
      <c r="V171" s="35">
        <v>3.655E-8</v>
      </c>
      <c r="W171" s="35">
        <v>0.80544245690000005</v>
      </c>
      <c r="X171" s="35">
        <v>343.21857259960001</v>
      </c>
      <c r="Y171" s="29">
        <f t="shared" si="156"/>
        <v>3.6378972722325049E-8</v>
      </c>
      <c r="Z171" s="29">
        <f t="shared" si="157"/>
        <v>3.6379156415868793E-8</v>
      </c>
      <c r="AA171" s="29">
        <f t="shared" si="158"/>
        <v>3.6379156415231103E-8</v>
      </c>
      <c r="AB171" s="29">
        <f t="shared" si="159"/>
        <v>3.6379156415231103E-8</v>
      </c>
      <c r="AD171" s="35">
        <v>6.2600000000000003E-9</v>
      </c>
      <c r="AE171" s="35">
        <v>5.2658031702599999</v>
      </c>
      <c r="AF171" s="35">
        <v>436.89313161450002</v>
      </c>
      <c r="AG171" s="29">
        <f t="shared" si="160"/>
        <v>6.1294374804420385E-9</v>
      </c>
      <c r="AH171" s="29">
        <f t="shared" si="161"/>
        <v>6.1293532369553501E-9</v>
      </c>
      <c r="AI171" s="29">
        <f t="shared" si="162"/>
        <v>6.1293532372479313E-9</v>
      </c>
      <c r="AJ171" s="29">
        <f t="shared" si="163"/>
        <v>6.1293532372479313E-9</v>
      </c>
      <c r="AL171" s="35"/>
      <c r="AM171" s="35"/>
      <c r="AN171" s="35"/>
      <c r="AT171" s="35"/>
      <c r="AU171" s="35"/>
      <c r="AV171" s="35"/>
      <c r="BB171" s="35"/>
      <c r="BC171" s="35"/>
      <c r="BD171" s="35"/>
      <c r="BJ171" s="35">
        <v>1.6280000000000001E-8</v>
      </c>
      <c r="BK171" s="35">
        <v>0.74011617198000001</v>
      </c>
      <c r="BL171" s="35">
        <v>177.87437278589999</v>
      </c>
      <c r="BM171" s="29">
        <f t="shared" si="168"/>
        <v>-1.4383179859582456E-8</v>
      </c>
      <c r="BN171" s="29">
        <f t="shared" si="169"/>
        <v>-1.4383385486881438E-8</v>
      </c>
      <c r="BO171" s="29">
        <f t="shared" si="170"/>
        <v>-1.438338548616742E-8</v>
      </c>
      <c r="BP171" s="29">
        <f t="shared" si="171"/>
        <v>-1.438338548616742E-8</v>
      </c>
      <c r="BR171" s="35">
        <v>3.5499999999999999E-9</v>
      </c>
      <c r="BS171" s="35">
        <v>5.4457049192799998</v>
      </c>
      <c r="BT171" s="35">
        <v>1685.0521225016</v>
      </c>
      <c r="BU171" s="29">
        <f t="shared" si="172"/>
        <v>6.0961412348341284E-10</v>
      </c>
      <c r="BV171" s="29">
        <f t="shared" si="173"/>
        <v>6.1050740657242652E-10</v>
      </c>
      <c r="BW171" s="29">
        <f t="shared" si="174"/>
        <v>6.105074034705929E-10</v>
      </c>
      <c r="BX171" s="29">
        <f t="shared" si="175"/>
        <v>6.105074034705929E-10</v>
      </c>
      <c r="BZ171" s="35"/>
      <c r="CA171" s="35"/>
      <c r="CB171" s="35"/>
      <c r="CH171" s="35"/>
      <c r="CI171" s="35"/>
      <c r="CJ171" s="35"/>
      <c r="CP171" s="35"/>
      <c r="CQ171" s="35"/>
      <c r="CR171" s="35"/>
      <c r="CX171" s="35"/>
      <c r="CY171" s="35"/>
      <c r="CZ171" s="35"/>
      <c r="DF171" s="35">
        <v>8.6015000000000004E-7</v>
      </c>
      <c r="DG171" s="35">
        <v>2.3010372726999999</v>
      </c>
      <c r="DH171" s="35">
        <v>85.827298831199997</v>
      </c>
      <c r="DI171" s="29">
        <f t="shared" si="176"/>
        <v>-7.3174685644933801E-7</v>
      </c>
      <c r="DJ171" s="29">
        <f t="shared" si="177"/>
        <v>-7.3175273842093366E-7</v>
      </c>
      <c r="DK171" s="29">
        <f t="shared" si="178"/>
        <v>-7.3175273840050884E-7</v>
      </c>
      <c r="DL171" s="29">
        <f t="shared" si="179"/>
        <v>-7.3175273840050884E-7</v>
      </c>
      <c r="DN171" s="35">
        <v>1.374E-7</v>
      </c>
      <c r="DO171" s="35">
        <v>5.7054552728900001</v>
      </c>
      <c r="DP171" s="35">
        <v>92.047073954699997</v>
      </c>
      <c r="DQ171" s="29">
        <f t="shared" si="180"/>
        <v>8.3535747764043236E-8</v>
      </c>
      <c r="DR171" s="29">
        <f t="shared" si="181"/>
        <v>8.3537269880006575E-8</v>
      </c>
      <c r="DS171" s="29">
        <f t="shared" si="182"/>
        <v>8.3537269874721129E-8</v>
      </c>
      <c r="DT171" s="29">
        <f t="shared" si="183"/>
        <v>8.3537269874721129E-8</v>
      </c>
      <c r="DV171" s="35">
        <v>2.8839999999999999E-8</v>
      </c>
      <c r="DW171" s="35">
        <v>2.3847723730500001</v>
      </c>
      <c r="DX171" s="35">
        <v>181.0557665236</v>
      </c>
      <c r="DY171" s="29">
        <f t="shared" si="184"/>
        <v>1.6594042366514458E-8</v>
      </c>
      <c r="DZ171" s="29">
        <f t="shared" si="185"/>
        <v>1.659339498487241E-8</v>
      </c>
      <c r="EA171" s="29">
        <f t="shared" si="186"/>
        <v>1.6593394987120449E-8</v>
      </c>
      <c r="EB171" s="29">
        <f t="shared" si="187"/>
        <v>1.6593394987120449E-8</v>
      </c>
      <c r="ED171" s="35"/>
      <c r="EE171" s="35"/>
      <c r="EF171" s="35"/>
      <c r="EL171" s="35"/>
      <c r="EM171" s="35"/>
      <c r="EN171" s="35"/>
      <c r="ET171" s="35"/>
      <c r="EU171" s="35"/>
      <c r="EV171" s="35"/>
    </row>
    <row r="172" spans="14:152" s="29" customFormat="1" ht="13.5" x14ac:dyDescent="0.3">
      <c r="N172" s="35">
        <v>2.4396999999999998E-7</v>
      </c>
      <c r="O172" s="35">
        <v>3.0874039639799999</v>
      </c>
      <c r="P172" s="35">
        <v>145.6310438715</v>
      </c>
      <c r="Q172" s="29">
        <f t="shared" si="152"/>
        <v>1.645671171932998E-7</v>
      </c>
      <c r="R172" s="29">
        <f t="shared" si="153"/>
        <v>1.6456314116929412E-7</v>
      </c>
      <c r="S172" s="29">
        <f t="shared" si="154"/>
        <v>1.6456314118310094E-7</v>
      </c>
      <c r="T172" s="29">
        <f t="shared" si="155"/>
        <v>1.6456314118310094E-7</v>
      </c>
      <c r="V172" s="35">
        <v>4.2599999999999998E-8</v>
      </c>
      <c r="W172" s="35">
        <v>1.8025875010900001</v>
      </c>
      <c r="X172" s="35">
        <v>213.2509113282</v>
      </c>
      <c r="Y172" s="29">
        <f t="shared" si="156"/>
        <v>2.2404231377755324E-8</v>
      </c>
      <c r="Z172" s="29">
        <f t="shared" si="157"/>
        <v>2.240306011858737E-8</v>
      </c>
      <c r="AA172" s="29">
        <f t="shared" si="158"/>
        <v>2.2403060122654568E-8</v>
      </c>
      <c r="AB172" s="29">
        <f t="shared" si="159"/>
        <v>2.2403060122654568E-8</v>
      </c>
      <c r="AD172" s="35">
        <v>5.3700000000000003E-9</v>
      </c>
      <c r="AE172" s="35">
        <v>6.1703165760000003</v>
      </c>
      <c r="AF172" s="35">
        <v>182.279606801</v>
      </c>
      <c r="AG172" s="29">
        <f t="shared" si="160"/>
        <v>-5.1397494471250192E-9</v>
      </c>
      <c r="AH172" s="29">
        <f t="shared" si="161"/>
        <v>-5.1397064626933379E-9</v>
      </c>
      <c r="AI172" s="29">
        <f t="shared" si="162"/>
        <v>-5.1397064628426051E-9</v>
      </c>
      <c r="AJ172" s="29">
        <f t="shared" si="163"/>
        <v>-5.1397064628426051E-9</v>
      </c>
      <c r="AL172" s="35"/>
      <c r="AM172" s="35"/>
      <c r="AN172" s="35"/>
      <c r="AT172" s="35"/>
      <c r="AU172" s="35"/>
      <c r="AV172" s="35"/>
      <c r="BB172" s="35"/>
      <c r="BC172" s="35"/>
      <c r="BD172" s="35"/>
      <c r="BJ172" s="35">
        <v>1.564E-8</v>
      </c>
      <c r="BK172" s="35">
        <v>2.04342011485</v>
      </c>
      <c r="BL172" s="35">
        <v>1788.1448967202</v>
      </c>
      <c r="BM172" s="29">
        <f t="shared" si="168"/>
        <v>1.4797905098720003E-8</v>
      </c>
      <c r="BN172" s="29">
        <f t="shared" si="169"/>
        <v>1.4796532260487834E-8</v>
      </c>
      <c r="BO172" s="29">
        <f t="shared" si="170"/>
        <v>1.4796532265256861E-8</v>
      </c>
      <c r="BP172" s="29">
        <f t="shared" si="171"/>
        <v>1.4796532265256861E-8</v>
      </c>
      <c r="BR172" s="35">
        <v>3.05E-9</v>
      </c>
      <c r="BS172" s="35">
        <v>2.6592704388400001</v>
      </c>
      <c r="BT172" s="35">
        <v>355.74874557179999</v>
      </c>
      <c r="BU172" s="29">
        <f t="shared" si="172"/>
        <v>-1.6799407034789139E-9</v>
      </c>
      <c r="BV172" s="29">
        <f t="shared" si="173"/>
        <v>-1.6798034240717145E-9</v>
      </c>
      <c r="BW172" s="29">
        <f t="shared" si="174"/>
        <v>-1.6798034245484239E-9</v>
      </c>
      <c r="BX172" s="29">
        <f t="shared" si="175"/>
        <v>-1.6798034245484239E-9</v>
      </c>
      <c r="BZ172" s="35"/>
      <c r="CA172" s="35"/>
      <c r="CB172" s="35"/>
      <c r="CH172" s="35"/>
      <c r="CI172" s="35"/>
      <c r="CJ172" s="35"/>
      <c r="CP172" s="35"/>
      <c r="CQ172" s="35"/>
      <c r="CR172" s="35"/>
      <c r="CX172" s="35"/>
      <c r="CY172" s="35"/>
      <c r="CZ172" s="35"/>
      <c r="DF172" s="35">
        <v>6.6529000000000005E-7</v>
      </c>
      <c r="DG172" s="35">
        <v>4.7505352283500004</v>
      </c>
      <c r="DH172" s="35">
        <v>70.849445304200003</v>
      </c>
      <c r="DI172" s="29">
        <f t="shared" si="176"/>
        <v>6.1735616062429919E-7</v>
      </c>
      <c r="DJ172" s="29">
        <f t="shared" si="177"/>
        <v>6.1735349760961066E-7</v>
      </c>
      <c r="DK172" s="29">
        <f t="shared" si="178"/>
        <v>6.1735349761885814E-7</v>
      </c>
      <c r="DL172" s="29">
        <f t="shared" si="179"/>
        <v>6.1735349761885814E-7</v>
      </c>
      <c r="DN172" s="35">
        <v>1.5328000000000001E-7</v>
      </c>
      <c r="DO172" s="35">
        <v>1.3133869284999999</v>
      </c>
      <c r="DP172" s="35">
        <v>216.21985674480001</v>
      </c>
      <c r="DQ172" s="29">
        <f t="shared" si="180"/>
        <v>1.7256119576351159E-8</v>
      </c>
      <c r="DR172" s="29">
        <f t="shared" si="181"/>
        <v>1.72511276414843E-8</v>
      </c>
      <c r="DS172" s="29">
        <f t="shared" si="182"/>
        <v>1.725112765881871E-8</v>
      </c>
      <c r="DT172" s="29">
        <f t="shared" si="183"/>
        <v>1.725112765881871E-8</v>
      </c>
      <c r="DV172" s="35">
        <v>2.9859999999999997E-8</v>
      </c>
      <c r="DW172" s="35">
        <v>0.88783591585999999</v>
      </c>
      <c r="DX172" s="35">
        <v>1279.794572628</v>
      </c>
      <c r="DY172" s="29">
        <f t="shared" si="184"/>
        <v>-2.8372005807470976E-8</v>
      </c>
      <c r="DZ172" s="29">
        <f t="shared" si="185"/>
        <v>-2.8370199436713488E-8</v>
      </c>
      <c r="EA172" s="29">
        <f t="shared" si="186"/>
        <v>-2.8370199442987871E-8</v>
      </c>
      <c r="EB172" s="29">
        <f t="shared" si="187"/>
        <v>-2.8370199442987871E-8</v>
      </c>
      <c r="ED172" s="35"/>
      <c r="EE172" s="35"/>
      <c r="EF172" s="35"/>
      <c r="EL172" s="35"/>
      <c r="EM172" s="35"/>
      <c r="EN172" s="35"/>
      <c r="ET172" s="35"/>
      <c r="EU172" s="35"/>
      <c r="EV172" s="35"/>
    </row>
    <row r="173" spans="14:152" s="29" customFormat="1" ht="13.5" x14ac:dyDescent="0.3">
      <c r="N173" s="35">
        <v>2.3734999999999999E-7</v>
      </c>
      <c r="O173" s="35">
        <v>2.54365387567</v>
      </c>
      <c r="P173" s="35">
        <v>76.266071275599998</v>
      </c>
      <c r="Q173" s="29">
        <f t="shared" si="152"/>
        <v>-1.9026868649036425E-7</v>
      </c>
      <c r="R173" s="29">
        <f t="shared" si="153"/>
        <v>-1.9027032684364578E-7</v>
      </c>
      <c r="S173" s="29">
        <f t="shared" si="154"/>
        <v>-1.9027032683794972E-7</v>
      </c>
      <c r="T173" s="29">
        <f t="shared" si="155"/>
        <v>-1.9027032683794972E-7</v>
      </c>
      <c r="V173" s="35">
        <v>3.1100000000000001E-8</v>
      </c>
      <c r="W173" s="35">
        <v>3.0381517528200002</v>
      </c>
      <c r="X173" s="35">
        <v>1677.9385755008</v>
      </c>
      <c r="Y173" s="29">
        <f t="shared" si="156"/>
        <v>1.3413181659502308E-8</v>
      </c>
      <c r="Z173" s="29">
        <f t="shared" si="157"/>
        <v>1.3406044450865386E-8</v>
      </c>
      <c r="AA173" s="29">
        <f t="shared" si="158"/>
        <v>1.3406044475650563E-8</v>
      </c>
      <c r="AB173" s="29">
        <f t="shared" si="159"/>
        <v>1.3406044475650563E-8</v>
      </c>
      <c r="AD173" s="35">
        <v>5.7399999999999996E-9</v>
      </c>
      <c r="AE173" s="35">
        <v>5.9860789882600001</v>
      </c>
      <c r="AF173" s="35">
        <v>1905.4647649404001</v>
      </c>
      <c r="AG173" s="29">
        <f t="shared" si="160"/>
        <v>4.1420324236529777E-9</v>
      </c>
      <c r="AH173" s="29">
        <f t="shared" si="161"/>
        <v>4.1408844546371423E-9</v>
      </c>
      <c r="AI173" s="29">
        <f t="shared" si="162"/>
        <v>4.1408844586240255E-9</v>
      </c>
      <c r="AJ173" s="29">
        <f t="shared" si="163"/>
        <v>4.1408844586240255E-9</v>
      </c>
      <c r="AL173" s="35"/>
      <c r="AM173" s="35"/>
      <c r="AN173" s="35"/>
      <c r="AT173" s="35"/>
      <c r="AU173" s="35"/>
      <c r="AV173" s="35"/>
      <c r="BB173" s="35"/>
      <c r="BC173" s="35"/>
      <c r="BD173" s="35"/>
      <c r="BJ173" s="35">
        <v>1.5740000000000001E-8</v>
      </c>
      <c r="BK173" s="35">
        <v>6.0199522431399997</v>
      </c>
      <c r="BL173" s="35">
        <v>426.64637498579998</v>
      </c>
      <c r="BM173" s="29">
        <f t="shared" si="168"/>
        <v>1.4598851159840768E-8</v>
      </c>
      <c r="BN173" s="29">
        <f t="shared" si="169"/>
        <v>1.4599231665120179E-8</v>
      </c>
      <c r="BO173" s="29">
        <f t="shared" si="170"/>
        <v>1.4599231663798995E-8</v>
      </c>
      <c r="BP173" s="29">
        <f t="shared" si="171"/>
        <v>1.4599231663798995E-8</v>
      </c>
      <c r="BR173" s="35">
        <v>2.69E-9</v>
      </c>
      <c r="BS173" s="35">
        <v>6.0032372026500003</v>
      </c>
      <c r="BT173" s="35">
        <v>934.94851496820002</v>
      </c>
      <c r="BU173" s="29">
        <f t="shared" si="172"/>
        <v>-1.8691651053142638E-9</v>
      </c>
      <c r="BV173" s="29">
        <f t="shared" si="173"/>
        <v>-1.8688909196432694E-9</v>
      </c>
      <c r="BW173" s="29">
        <f t="shared" si="174"/>
        <v>-1.8688909205954337E-9</v>
      </c>
      <c r="BX173" s="29">
        <f t="shared" si="175"/>
        <v>-1.8688909205954337E-9</v>
      </c>
      <c r="BZ173" s="35"/>
      <c r="CA173" s="35"/>
      <c r="CB173" s="35"/>
      <c r="CH173" s="35"/>
      <c r="CI173" s="35"/>
      <c r="CJ173" s="35"/>
      <c r="CP173" s="35"/>
      <c r="CQ173" s="35"/>
      <c r="CR173" s="35"/>
      <c r="CX173" s="35"/>
      <c r="CY173" s="35"/>
      <c r="CZ173" s="35"/>
      <c r="DF173" s="35">
        <v>6.5835000000000002E-7</v>
      </c>
      <c r="DG173" s="35">
        <v>2.46869725001</v>
      </c>
      <c r="DH173" s="35">
        <v>280.96714700450002</v>
      </c>
      <c r="DI173" s="29">
        <f t="shared" si="176"/>
        <v>4.8217787035003191E-7</v>
      </c>
      <c r="DJ173" s="29">
        <f t="shared" si="177"/>
        <v>4.8219696114030127E-7</v>
      </c>
      <c r="DK173" s="29">
        <f t="shared" si="178"/>
        <v>4.8219696107401067E-7</v>
      </c>
      <c r="DL173" s="29">
        <f t="shared" si="179"/>
        <v>4.8219696107401067E-7</v>
      </c>
      <c r="DN173" s="35">
        <v>1.2538E-7</v>
      </c>
      <c r="DO173" s="35">
        <v>5.1922201942699999</v>
      </c>
      <c r="DP173" s="35">
        <v>635.96513305090002</v>
      </c>
      <c r="DQ173" s="29">
        <f t="shared" si="180"/>
        <v>-1.2320665240238171E-7</v>
      </c>
      <c r="DR173" s="29">
        <f t="shared" si="181"/>
        <v>-1.2320441107904898E-7</v>
      </c>
      <c r="DS173" s="29">
        <f t="shared" si="182"/>
        <v>-1.2320441108683385E-7</v>
      </c>
      <c r="DT173" s="29">
        <f t="shared" si="183"/>
        <v>-1.2320441108683385E-7</v>
      </c>
      <c r="DV173" s="35">
        <v>2.6829999999999999E-8</v>
      </c>
      <c r="DW173" s="35">
        <v>9.5619749200000007E-3</v>
      </c>
      <c r="DX173" s="35">
        <v>195.89060769869999</v>
      </c>
      <c r="DY173" s="29">
        <f t="shared" si="184"/>
        <v>-2.6796998295187737E-8</v>
      </c>
      <c r="DZ173" s="29">
        <f t="shared" si="185"/>
        <v>-2.6797037786394378E-8</v>
      </c>
      <c r="EA173" s="29">
        <f t="shared" si="186"/>
        <v>-2.6797037786257288E-8</v>
      </c>
      <c r="EB173" s="29">
        <f t="shared" si="187"/>
        <v>-2.6797037786257288E-8</v>
      </c>
      <c r="ED173" s="35"/>
      <c r="EE173" s="35"/>
      <c r="EF173" s="35"/>
      <c r="EL173" s="35"/>
      <c r="EM173" s="35"/>
      <c r="EN173" s="35"/>
      <c r="ET173" s="35"/>
      <c r="EU173" s="35"/>
      <c r="EV173" s="35"/>
    </row>
    <row r="174" spans="14:152" s="29" customFormat="1" ht="13.5" x14ac:dyDescent="0.3">
      <c r="N174" s="35">
        <v>2.0157E-7</v>
      </c>
      <c r="O174" s="35">
        <v>5.0670867515699998</v>
      </c>
      <c r="P174" s="35">
        <v>617.80588578619995</v>
      </c>
      <c r="Q174" s="29">
        <f t="shared" si="152"/>
        <v>-1.6561523239805865E-7</v>
      </c>
      <c r="R174" s="29">
        <f t="shared" si="153"/>
        <v>-1.656044712412957E-7</v>
      </c>
      <c r="S174" s="29">
        <f t="shared" si="154"/>
        <v>-1.6560447127866602E-7</v>
      </c>
      <c r="T174" s="29">
        <f t="shared" si="155"/>
        <v>-1.6560447127866602E-7</v>
      </c>
      <c r="V174" s="35">
        <v>3.0519999999999998E-8</v>
      </c>
      <c r="W174" s="35">
        <v>1.3385896444700001</v>
      </c>
      <c r="X174" s="35">
        <v>543.91805909619995</v>
      </c>
      <c r="Y174" s="29">
        <f t="shared" si="156"/>
        <v>-2.2371214313730311E-8</v>
      </c>
      <c r="Z174" s="29">
        <f t="shared" si="157"/>
        <v>-2.2372925940861448E-8</v>
      </c>
      <c r="AA174" s="29">
        <f t="shared" si="158"/>
        <v>-2.2372925934918151E-8</v>
      </c>
      <c r="AB174" s="29">
        <f t="shared" si="159"/>
        <v>-2.2372925934918151E-8</v>
      </c>
      <c r="AD174" s="35">
        <v>5.4100000000000001E-9</v>
      </c>
      <c r="AE174" s="35">
        <v>0.30589337712999998</v>
      </c>
      <c r="AF174" s="35">
        <v>98.899988524600005</v>
      </c>
      <c r="AG174" s="29">
        <f t="shared" si="160"/>
        <v>-1.8114073926007239E-9</v>
      </c>
      <c r="AH174" s="29">
        <f t="shared" si="161"/>
        <v>-1.8113309683089072E-9</v>
      </c>
      <c r="AI174" s="29">
        <f t="shared" si="162"/>
        <v>-1.8113309685742882E-9</v>
      </c>
      <c r="AJ174" s="29">
        <f t="shared" si="163"/>
        <v>-1.8113309685742882E-9</v>
      </c>
      <c r="AL174" s="35"/>
      <c r="AM174" s="35"/>
      <c r="AN174" s="35"/>
      <c r="AT174" s="35"/>
      <c r="AU174" s="35"/>
      <c r="AV174" s="35"/>
      <c r="BB174" s="35"/>
      <c r="BC174" s="35"/>
      <c r="BD174" s="35"/>
      <c r="BJ174" s="35">
        <v>1.939E-8</v>
      </c>
      <c r="BK174" s="35">
        <v>5.4813466937999999</v>
      </c>
      <c r="BL174" s="35">
        <v>636.71589257630001</v>
      </c>
      <c r="BM174" s="29">
        <f t="shared" si="168"/>
        <v>-1.9262244305548431E-8</v>
      </c>
      <c r="BN174" s="29">
        <f t="shared" si="169"/>
        <v>-1.9262458692442203E-8</v>
      </c>
      <c r="BO174" s="29">
        <f t="shared" si="170"/>
        <v>-1.9262458691698061E-8</v>
      </c>
      <c r="BP174" s="29">
        <f t="shared" si="171"/>
        <v>-1.9262458691698061E-8</v>
      </c>
      <c r="BR174" s="35">
        <v>2.8699999999999998E-9</v>
      </c>
      <c r="BS174" s="35">
        <v>2.6048636357600001</v>
      </c>
      <c r="BT174" s="35">
        <v>113.3877149571</v>
      </c>
      <c r="BU174" s="29">
        <f t="shared" si="172"/>
        <v>-7.5415535063052481E-10</v>
      </c>
      <c r="BV174" s="29">
        <f t="shared" si="173"/>
        <v>-7.5420294625601568E-10</v>
      </c>
      <c r="BW174" s="29">
        <f t="shared" si="174"/>
        <v>-7.5420294609074107E-10</v>
      </c>
      <c r="BX174" s="29">
        <f t="shared" si="175"/>
        <v>-7.5420294609074107E-10</v>
      </c>
      <c r="BZ174" s="35"/>
      <c r="CA174" s="35"/>
      <c r="CB174" s="35"/>
      <c r="CH174" s="35"/>
      <c r="CI174" s="35"/>
      <c r="CJ174" s="35"/>
      <c r="CP174" s="35"/>
      <c r="CQ174" s="35"/>
      <c r="CR174" s="35"/>
      <c r="CX174" s="35"/>
      <c r="CY174" s="35"/>
      <c r="CZ174" s="35"/>
      <c r="DF174" s="35">
        <v>6.4824000000000004E-7</v>
      </c>
      <c r="DG174" s="35">
        <v>9.3438693249999996E-2</v>
      </c>
      <c r="DH174" s="35">
        <v>9.5612275556000004</v>
      </c>
      <c r="DI174" s="29">
        <f t="shared" si="176"/>
        <v>6.2829077698403076E-7</v>
      </c>
      <c r="DJ174" s="29">
        <f t="shared" si="177"/>
        <v>6.28291008269215E-7</v>
      </c>
      <c r="DK174" s="29">
        <f t="shared" si="178"/>
        <v>6.282910082684119E-7</v>
      </c>
      <c r="DL174" s="29">
        <f t="shared" si="179"/>
        <v>6.282910082684119E-7</v>
      </c>
      <c r="DN174" s="35">
        <v>1.2814999999999999E-7</v>
      </c>
      <c r="DO174" s="35">
        <v>1.6015113086999999</v>
      </c>
      <c r="DP174" s="35">
        <v>320.32402291969998</v>
      </c>
      <c r="DQ174" s="29">
        <f t="shared" si="180"/>
        <v>1.1114759885425665E-7</v>
      </c>
      <c r="DR174" s="29">
        <f t="shared" si="181"/>
        <v>1.1115069593263741E-7</v>
      </c>
      <c r="DS174" s="29">
        <f t="shared" si="182"/>
        <v>1.1115069592188339E-7</v>
      </c>
      <c r="DT174" s="29">
        <f t="shared" si="183"/>
        <v>1.1115069592188339E-7</v>
      </c>
      <c r="DV174" s="35">
        <v>3.0810000000000003E-8</v>
      </c>
      <c r="DW174" s="35">
        <v>5.6003473733</v>
      </c>
      <c r="DX174" s="35">
        <v>216.21985674480001</v>
      </c>
      <c r="DY174" s="29">
        <f t="shared" si="184"/>
        <v>-2.9316763563342513E-8</v>
      </c>
      <c r="DZ174" s="29">
        <f t="shared" si="185"/>
        <v>-2.9316452984005574E-8</v>
      </c>
      <c r="EA174" s="29">
        <f t="shared" si="186"/>
        <v>-2.9316452985084109E-8</v>
      </c>
      <c r="EB174" s="29">
        <f t="shared" si="187"/>
        <v>-2.9316452985084109E-8</v>
      </c>
      <c r="ED174" s="35"/>
      <c r="EE174" s="35"/>
      <c r="EF174" s="35"/>
      <c r="EL174" s="35"/>
      <c r="EM174" s="35"/>
      <c r="EN174" s="35"/>
      <c r="ET174" s="35"/>
      <c r="EU174" s="35"/>
      <c r="EV174" s="35"/>
    </row>
    <row r="175" spans="14:152" s="29" customFormat="1" ht="13.5" x14ac:dyDescent="0.3">
      <c r="N175" s="35">
        <v>2.3307000000000001E-7</v>
      </c>
      <c r="O175" s="35">
        <v>3.9735772921099999</v>
      </c>
      <c r="P175" s="35">
        <v>483.2205421786</v>
      </c>
      <c r="Q175" s="29">
        <f t="shared" si="152"/>
        <v>1.7142553198700507E-7</v>
      </c>
      <c r="R175" s="29">
        <f t="shared" si="153"/>
        <v>1.7141396491779477E-7</v>
      </c>
      <c r="S175" s="29">
        <f t="shared" si="154"/>
        <v>1.7141396495796232E-7</v>
      </c>
      <c r="T175" s="29">
        <f t="shared" si="155"/>
        <v>1.7141396495796232E-7</v>
      </c>
      <c r="V175" s="35">
        <v>3.6939999999999999E-8</v>
      </c>
      <c r="W175" s="35">
        <v>0.81606028298</v>
      </c>
      <c r="X175" s="35">
        <v>344.70304530790003</v>
      </c>
      <c r="Y175" s="29">
        <f t="shared" si="156"/>
        <v>3.6621044151791317E-8</v>
      </c>
      <c r="Z175" s="29">
        <f t="shared" si="157"/>
        <v>3.66212972011942E-8</v>
      </c>
      <c r="AA175" s="29">
        <f t="shared" si="158"/>
        <v>3.6621297200315668E-8</v>
      </c>
      <c r="AB175" s="29">
        <f t="shared" si="159"/>
        <v>3.6621297200315668E-8</v>
      </c>
      <c r="AD175" s="35">
        <v>6.0300000000000001E-9</v>
      </c>
      <c r="AE175" s="35">
        <v>3.2688847058500001</v>
      </c>
      <c r="AF175" s="35">
        <v>208.633228992</v>
      </c>
      <c r="AG175" s="29">
        <f t="shared" si="160"/>
        <v>5.6125089804522847E-9</v>
      </c>
      <c r="AH175" s="29">
        <f t="shared" si="161"/>
        <v>5.6125787024169987E-9</v>
      </c>
      <c r="AI175" s="29">
        <f t="shared" si="162"/>
        <v>5.6125787021749011E-9</v>
      </c>
      <c r="AJ175" s="29">
        <f t="shared" si="163"/>
        <v>5.6125787021749011E-9</v>
      </c>
      <c r="AL175" s="35"/>
      <c r="AM175" s="35"/>
      <c r="AN175" s="35"/>
      <c r="AT175" s="35"/>
      <c r="AU175" s="35"/>
      <c r="AV175" s="35"/>
      <c r="BB175" s="35"/>
      <c r="BC175" s="35"/>
      <c r="BD175" s="35"/>
      <c r="BJ175" s="35">
        <v>1.651E-8</v>
      </c>
      <c r="BK175" s="35">
        <v>4.6162942995199998</v>
      </c>
      <c r="BL175" s="35">
        <v>621.73803904930003</v>
      </c>
      <c r="BM175" s="29">
        <f t="shared" si="168"/>
        <v>-9.0109916220812517E-9</v>
      </c>
      <c r="BN175" s="29">
        <f t="shared" si="169"/>
        <v>-9.009687770311888E-9</v>
      </c>
      <c r="BO175" s="29">
        <f t="shared" si="170"/>
        <v>-9.0096877748396083E-9</v>
      </c>
      <c r="BP175" s="29">
        <f t="shared" si="171"/>
        <v>-9.0096877748396083E-9</v>
      </c>
      <c r="BR175" s="35">
        <v>3.48E-9</v>
      </c>
      <c r="BS175" s="35">
        <v>0.98872551635000006</v>
      </c>
      <c r="BT175" s="35">
        <v>70.849445304200003</v>
      </c>
      <c r="BU175" s="29">
        <f t="shared" si="172"/>
        <v>-1.8739873993495247E-9</v>
      </c>
      <c r="BV175" s="29">
        <f t="shared" si="173"/>
        <v>-1.8739559067977801E-9</v>
      </c>
      <c r="BW175" s="29">
        <f t="shared" si="174"/>
        <v>-1.8739559069071371E-9</v>
      </c>
      <c r="BX175" s="29">
        <f t="shared" si="175"/>
        <v>-1.8739559069071371E-9</v>
      </c>
      <c r="BZ175" s="35"/>
      <c r="CA175" s="35"/>
      <c r="CB175" s="35"/>
      <c r="CH175" s="35"/>
      <c r="CI175" s="35"/>
      <c r="CJ175" s="35"/>
      <c r="CP175" s="35"/>
      <c r="CQ175" s="35"/>
      <c r="CR175" s="35"/>
      <c r="CX175" s="35"/>
      <c r="CY175" s="35"/>
      <c r="CZ175" s="35"/>
      <c r="DF175" s="35">
        <v>7.1556999999999999E-7</v>
      </c>
      <c r="DG175" s="35">
        <v>1.2124152960000001E-2</v>
      </c>
      <c r="DH175" s="35">
        <v>565.11568774670002</v>
      </c>
      <c r="DI175" s="29">
        <f t="shared" si="176"/>
        <v>-6.9605110686174038E-7</v>
      </c>
      <c r="DJ175" s="29">
        <f t="shared" si="177"/>
        <v>-6.9603688492368578E-7</v>
      </c>
      <c r="DK175" s="29">
        <f t="shared" si="178"/>
        <v>-6.9603688497307976E-7</v>
      </c>
      <c r="DL175" s="29">
        <f t="shared" si="179"/>
        <v>-6.9603688497307976E-7</v>
      </c>
      <c r="DN175" s="35">
        <v>1.3043000000000001E-7</v>
      </c>
      <c r="DO175" s="35">
        <v>0.45068441373000001</v>
      </c>
      <c r="DP175" s="35">
        <v>1169.5882514085999</v>
      </c>
      <c r="DQ175" s="29">
        <f t="shared" si="180"/>
        <v>1.0783534791854705E-7</v>
      </c>
      <c r="DR175" s="29">
        <f t="shared" si="181"/>
        <v>1.0784835459814429E-7</v>
      </c>
      <c r="DS175" s="29">
        <f t="shared" si="182"/>
        <v>1.0784835455298483E-7</v>
      </c>
      <c r="DT175" s="29">
        <f t="shared" si="183"/>
        <v>1.0784835455298483E-7</v>
      </c>
      <c r="DV175" s="35">
        <v>2.6260000000000002E-8</v>
      </c>
      <c r="DW175" s="35">
        <v>6.1270196024399999</v>
      </c>
      <c r="DX175" s="35">
        <v>273.10284047829998</v>
      </c>
      <c r="DY175" s="29">
        <f t="shared" si="184"/>
        <v>-1.1014937262152162E-8</v>
      </c>
      <c r="DZ175" s="29">
        <f t="shared" si="185"/>
        <v>-1.1015924113848535E-8</v>
      </c>
      <c r="EA175" s="29">
        <f t="shared" si="186"/>
        <v>-1.1015924110421781E-8</v>
      </c>
      <c r="EB175" s="29">
        <f t="shared" si="187"/>
        <v>-1.1015924110421781E-8</v>
      </c>
      <c r="ED175" s="35"/>
      <c r="EE175" s="35"/>
      <c r="EF175" s="35"/>
      <c r="EL175" s="35"/>
      <c r="EM175" s="35"/>
      <c r="EN175" s="35"/>
      <c r="ET175" s="35"/>
      <c r="EU175" s="35"/>
      <c r="EV175" s="35"/>
    </row>
    <row r="176" spans="14:152" s="29" customFormat="1" ht="13.5" x14ac:dyDescent="0.3">
      <c r="N176" s="35">
        <v>2.2877999999999999E-7</v>
      </c>
      <c r="O176" s="35">
        <v>6.1045283264199997</v>
      </c>
      <c r="P176" s="35">
        <v>177.87437278589999</v>
      </c>
      <c r="Q176" s="29">
        <f t="shared" si="152"/>
        <v>-2.0783546336557227E-7</v>
      </c>
      <c r="R176" s="29">
        <f t="shared" si="153"/>
        <v>-2.0783288486161947E-7</v>
      </c>
      <c r="S176" s="29">
        <f t="shared" si="154"/>
        <v>-2.0783288487057348E-7</v>
      </c>
      <c r="T176" s="29">
        <f t="shared" si="155"/>
        <v>-2.0783288487057348E-7</v>
      </c>
      <c r="V176" s="35">
        <v>3.016E-8</v>
      </c>
      <c r="W176" s="35">
        <v>3.3621931902600002</v>
      </c>
      <c r="X176" s="35">
        <v>7.8643065262</v>
      </c>
      <c r="Y176" s="29">
        <f t="shared" si="156"/>
        <v>-2.8348693977758913E-8</v>
      </c>
      <c r="Z176" s="29">
        <f t="shared" si="157"/>
        <v>-2.8348706249963804E-8</v>
      </c>
      <c r="AA176" s="29">
        <f t="shared" si="158"/>
        <v>-2.8348706249921191E-8</v>
      </c>
      <c r="AB176" s="29">
        <f t="shared" si="159"/>
        <v>-2.8348706249921191E-8</v>
      </c>
      <c r="AD176" s="35">
        <v>5.04E-9</v>
      </c>
      <c r="AE176" s="35">
        <v>3.8093099668799999</v>
      </c>
      <c r="AF176" s="35">
        <v>168.05251279940001</v>
      </c>
      <c r="AG176" s="29">
        <f t="shared" si="160"/>
        <v>4.8762389656083483E-9</v>
      </c>
      <c r="AH176" s="29">
        <f t="shared" si="161"/>
        <v>4.8762714264205133E-9</v>
      </c>
      <c r="AI176" s="29">
        <f t="shared" si="162"/>
        <v>4.8762714263077992E-9</v>
      </c>
      <c r="AJ176" s="29">
        <f t="shared" si="163"/>
        <v>4.8762714263077992E-9</v>
      </c>
      <c r="AL176" s="35"/>
      <c r="AM176" s="35"/>
      <c r="AN176" s="35"/>
      <c r="AT176" s="35"/>
      <c r="AU176" s="35"/>
      <c r="AV176" s="35"/>
      <c r="BB176" s="35"/>
      <c r="BC176" s="35"/>
      <c r="BD176" s="35"/>
      <c r="BJ176" s="35">
        <v>1.5519999999999999E-8</v>
      </c>
      <c r="BK176" s="35">
        <v>2.5554273490799999</v>
      </c>
      <c r="BL176" s="35">
        <v>692.58748435350003</v>
      </c>
      <c r="BM176" s="29">
        <f t="shared" si="168"/>
        <v>5.0703291728079072E-9</v>
      </c>
      <c r="BN176" s="29">
        <f t="shared" si="169"/>
        <v>5.0718691222691541E-9</v>
      </c>
      <c r="BO176" s="29">
        <f t="shared" si="170"/>
        <v>5.0718691169218343E-9</v>
      </c>
      <c r="BP176" s="29">
        <f t="shared" si="171"/>
        <v>5.0718691169218343E-9</v>
      </c>
      <c r="BR176" s="35">
        <v>3.3099999999999999E-9</v>
      </c>
      <c r="BS176" s="35">
        <v>5.6213388392199999</v>
      </c>
      <c r="BT176" s="35">
        <v>9.5612275556000004</v>
      </c>
      <c r="BU176" s="29">
        <f t="shared" si="172"/>
        <v>2.894335417319745E-9</v>
      </c>
      <c r="BV176" s="29">
        <f t="shared" si="173"/>
        <v>2.8943330898174005E-9</v>
      </c>
      <c r="BW176" s="29">
        <f t="shared" si="174"/>
        <v>2.8943330898254837E-9</v>
      </c>
      <c r="BX176" s="29">
        <f t="shared" si="175"/>
        <v>2.8943330898254837E-9</v>
      </c>
      <c r="BZ176" s="35"/>
      <c r="CA176" s="35"/>
      <c r="CB176" s="35"/>
      <c r="CH176" s="35"/>
      <c r="CI176" s="35"/>
      <c r="CJ176" s="35"/>
      <c r="CP176" s="35"/>
      <c r="CQ176" s="35"/>
      <c r="CR176" s="35"/>
      <c r="CX176" s="35"/>
      <c r="CY176" s="35"/>
      <c r="CZ176" s="35"/>
      <c r="DF176" s="35">
        <v>6.6532999999999999E-7</v>
      </c>
      <c r="DG176" s="35">
        <v>1.0803487111400001</v>
      </c>
      <c r="DH176" s="35">
        <v>339.28641933649999</v>
      </c>
      <c r="DI176" s="29">
        <f t="shared" si="176"/>
        <v>6.3405746827968909E-7</v>
      </c>
      <c r="DJ176" s="29">
        <f t="shared" si="177"/>
        <v>6.3406783494230805E-7</v>
      </c>
      <c r="DK176" s="29">
        <f t="shared" si="178"/>
        <v>6.3406783490631317E-7</v>
      </c>
      <c r="DL176" s="29">
        <f t="shared" si="179"/>
        <v>6.3406783490631317E-7</v>
      </c>
      <c r="DN176" s="35">
        <v>1.1983999999999999E-7</v>
      </c>
      <c r="DO176" s="35">
        <v>5.9491612357000001</v>
      </c>
      <c r="DP176" s="35">
        <v>543.91805909619995</v>
      </c>
      <c r="DQ176" s="29">
        <f t="shared" si="180"/>
        <v>-7.2167700718083561E-8</v>
      </c>
      <c r="DR176" s="29">
        <f t="shared" si="181"/>
        <v>-7.2159812187457985E-8</v>
      </c>
      <c r="DS176" s="29">
        <f t="shared" si="182"/>
        <v>-7.2159812214851467E-8</v>
      </c>
      <c r="DT176" s="29">
        <f t="shared" si="183"/>
        <v>-7.2159812214851467E-8</v>
      </c>
      <c r="DV176" s="35">
        <v>2.665E-8</v>
      </c>
      <c r="DW176" s="35">
        <v>2.3157642212799998</v>
      </c>
      <c r="DX176" s="35">
        <v>565.11568774670002</v>
      </c>
      <c r="DY176" s="29">
        <f t="shared" si="184"/>
        <v>1.2747207703426063E-8</v>
      </c>
      <c r="DZ176" s="29">
        <f t="shared" si="185"/>
        <v>1.274520282522803E-8</v>
      </c>
      <c r="EA176" s="29">
        <f t="shared" si="186"/>
        <v>1.2745202832190044E-8</v>
      </c>
      <c r="EB176" s="29">
        <f t="shared" si="187"/>
        <v>1.2745202832190044E-8</v>
      </c>
      <c r="ED176" s="35"/>
      <c r="EE176" s="35"/>
      <c r="EF176" s="35"/>
      <c r="EL176" s="35"/>
      <c r="EM176" s="35"/>
      <c r="EN176" s="35"/>
      <c r="ET176" s="35"/>
      <c r="EU176" s="35"/>
      <c r="EV176" s="35"/>
    </row>
    <row r="177" spans="14:152" s="29" customFormat="1" ht="13.5" x14ac:dyDescent="0.3">
      <c r="N177" s="35">
        <v>2.2978000000000001E-7</v>
      </c>
      <c r="O177" s="35">
        <v>3.20140795404</v>
      </c>
      <c r="P177" s="35">
        <v>208.633228992</v>
      </c>
      <c r="Q177" s="29">
        <f t="shared" si="152"/>
        <v>2.1904888765119904E-7</v>
      </c>
      <c r="R177" s="29">
        <f t="shared" si="153"/>
        <v>2.1905108238238662E-7</v>
      </c>
      <c r="S177" s="29">
        <f t="shared" si="154"/>
        <v>2.1905108237476589E-7</v>
      </c>
      <c r="T177" s="29">
        <f t="shared" si="155"/>
        <v>2.1905108237476589E-7</v>
      </c>
      <c r="V177" s="35">
        <v>2.9370000000000001E-8</v>
      </c>
      <c r="W177" s="35">
        <v>4.8692734277599996</v>
      </c>
      <c r="X177" s="35">
        <v>144.14657116320001</v>
      </c>
      <c r="Y177" s="29">
        <f t="shared" si="156"/>
        <v>1.7621848905248124E-8</v>
      </c>
      <c r="Z177" s="29">
        <f t="shared" si="157"/>
        <v>1.7622362302507497E-8</v>
      </c>
      <c r="AA177" s="29">
        <f t="shared" si="158"/>
        <v>1.7622362300724751E-8</v>
      </c>
      <c r="AB177" s="29">
        <f t="shared" si="159"/>
        <v>1.7622362300724751E-8</v>
      </c>
      <c r="AD177" s="35">
        <v>4.7699999999999999E-9</v>
      </c>
      <c r="AE177" s="35">
        <v>3.5664239199400001</v>
      </c>
      <c r="AF177" s="35">
        <v>563.6312150384</v>
      </c>
      <c r="AG177" s="29">
        <f t="shared" si="160"/>
        <v>4.7131880904746903E-9</v>
      </c>
      <c r="AH177" s="29">
        <f t="shared" si="161"/>
        <v>4.7132507849865638E-9</v>
      </c>
      <c r="AI177" s="29">
        <f t="shared" si="162"/>
        <v>4.7132507847689202E-9</v>
      </c>
      <c r="AJ177" s="29">
        <f t="shared" si="163"/>
        <v>4.7132507847689202E-9</v>
      </c>
      <c r="AL177" s="35"/>
      <c r="AM177" s="35"/>
      <c r="AN177" s="35"/>
      <c r="AT177" s="35"/>
      <c r="AU177" s="35"/>
      <c r="AV177" s="35"/>
      <c r="BB177" s="35"/>
      <c r="BC177" s="35"/>
      <c r="BD177" s="35"/>
      <c r="BJ177" s="35">
        <v>1.4839999999999999E-8</v>
      </c>
      <c r="BK177" s="35">
        <v>6.1717398063699997</v>
      </c>
      <c r="BL177" s="35">
        <v>56.622351302600002</v>
      </c>
      <c r="BM177" s="29">
        <f t="shared" si="168"/>
        <v>1.0251392837864584E-8</v>
      </c>
      <c r="BN177" s="29">
        <f t="shared" si="169"/>
        <v>1.0251484934911283E-8</v>
      </c>
      <c r="BO177" s="29">
        <f t="shared" si="170"/>
        <v>1.025148493459149E-8</v>
      </c>
      <c r="BP177" s="29">
        <f t="shared" si="171"/>
        <v>1.025148493459149E-8</v>
      </c>
      <c r="BR177" s="35">
        <v>2.5500000000000001E-9</v>
      </c>
      <c r="BS177" s="35">
        <v>4.1408660502999997</v>
      </c>
      <c r="BT177" s="35">
        <v>284.1485407422</v>
      </c>
      <c r="BU177" s="29">
        <f t="shared" si="172"/>
        <v>-2.0006423817429925E-9</v>
      </c>
      <c r="BV177" s="29">
        <f t="shared" si="173"/>
        <v>-2.0005742769065628E-9</v>
      </c>
      <c r="BW177" s="29">
        <f t="shared" si="174"/>
        <v>-2.0005742771430624E-9</v>
      </c>
      <c r="BX177" s="29">
        <f t="shared" si="175"/>
        <v>-2.0005742771430624E-9</v>
      </c>
      <c r="BZ177" s="35"/>
      <c r="CA177" s="35"/>
      <c r="CB177" s="35"/>
      <c r="CH177" s="35"/>
      <c r="CI177" s="35"/>
      <c r="CJ177" s="35"/>
      <c r="CP177" s="35"/>
      <c r="CQ177" s="35"/>
      <c r="CR177" s="35"/>
      <c r="CX177" s="35"/>
      <c r="CY177" s="35"/>
      <c r="CZ177" s="35"/>
      <c r="DF177" s="35">
        <v>6.3488000000000003E-7</v>
      </c>
      <c r="DG177" s="35">
        <v>2.01740971153</v>
      </c>
      <c r="DH177" s="35">
        <v>234.63973644039999</v>
      </c>
      <c r="DI177" s="29">
        <f t="shared" si="176"/>
        <v>5.7034889828016218E-7</v>
      </c>
      <c r="DJ177" s="29">
        <f t="shared" si="177"/>
        <v>5.7033897869693448E-7</v>
      </c>
      <c r="DK177" s="29">
        <f t="shared" si="178"/>
        <v>5.703389787313812E-7</v>
      </c>
      <c r="DL177" s="29">
        <f t="shared" si="179"/>
        <v>5.703389787313812E-7</v>
      </c>
      <c r="DN177" s="35">
        <v>1.1752999999999999E-7</v>
      </c>
      <c r="DO177" s="35">
        <v>2.8027934713299998</v>
      </c>
      <c r="DP177" s="35">
        <v>217.491881132</v>
      </c>
      <c r="DQ177" s="29">
        <f t="shared" si="180"/>
        <v>1.173705938886519E-7</v>
      </c>
      <c r="DR177" s="29">
        <f t="shared" si="181"/>
        <v>1.1737079556594977E-7</v>
      </c>
      <c r="DS177" s="29">
        <f t="shared" si="182"/>
        <v>1.1737079556524967E-7</v>
      </c>
      <c r="DT177" s="29">
        <f t="shared" si="183"/>
        <v>1.1737079556524967E-7</v>
      </c>
      <c r="DV177" s="35">
        <v>3.2450000000000003E-8</v>
      </c>
      <c r="DW177" s="35">
        <v>3.8754055864599999</v>
      </c>
      <c r="DX177" s="35">
        <v>85.827298831199997</v>
      </c>
      <c r="DY177" s="29">
        <f t="shared" si="184"/>
        <v>1.7154836945395278E-8</v>
      </c>
      <c r="DZ177" s="29">
        <f t="shared" si="185"/>
        <v>1.7154478582502992E-8</v>
      </c>
      <c r="EA177" s="29">
        <f t="shared" si="186"/>
        <v>1.7154478583747396E-8</v>
      </c>
      <c r="EB177" s="29">
        <f t="shared" si="187"/>
        <v>1.7154478583747396E-8</v>
      </c>
      <c r="ED177" s="35"/>
      <c r="EE177" s="35"/>
      <c r="EF177" s="35"/>
      <c r="EL177" s="35"/>
      <c r="EM177" s="35"/>
      <c r="EN177" s="35"/>
      <c r="ET177" s="35"/>
      <c r="EU177" s="35"/>
      <c r="EV177" s="35"/>
    </row>
    <row r="178" spans="14:152" s="29" customFormat="1" ht="13.5" x14ac:dyDescent="0.3">
      <c r="N178" s="35">
        <v>2.0638E-7</v>
      </c>
      <c r="O178" s="35">
        <v>5.2212872702700004</v>
      </c>
      <c r="P178" s="35">
        <v>6.5922821389999999</v>
      </c>
      <c r="Q178" s="29">
        <f t="shared" si="152"/>
        <v>1.1923605931446691E-7</v>
      </c>
      <c r="R178" s="29">
        <f t="shared" si="153"/>
        <v>1.192358909834274E-7</v>
      </c>
      <c r="S178" s="29">
        <f t="shared" si="154"/>
        <v>1.1923589098401177E-7</v>
      </c>
      <c r="T178" s="29">
        <f t="shared" si="155"/>
        <v>1.1923589098401177E-7</v>
      </c>
      <c r="V178" s="35">
        <v>2.768E-8</v>
      </c>
      <c r="W178" s="35">
        <v>2.4270713160900002</v>
      </c>
      <c r="X178" s="35">
        <v>2317.8358618148</v>
      </c>
      <c r="Y178" s="29">
        <f t="shared" si="156"/>
        <v>-1.9918232357067478E-8</v>
      </c>
      <c r="Z178" s="29">
        <f t="shared" si="157"/>
        <v>-1.9911477841367834E-8</v>
      </c>
      <c r="AA178" s="29">
        <f t="shared" si="158"/>
        <v>-1.9911477864826832E-8</v>
      </c>
      <c r="AB178" s="29">
        <f t="shared" si="159"/>
        <v>-1.9911477864826832E-8</v>
      </c>
      <c r="AD178" s="35">
        <v>5.1099999999999999E-9</v>
      </c>
      <c r="AE178" s="35">
        <v>4.7071983717899997</v>
      </c>
      <c r="AF178" s="35">
        <v>2001.4439921582</v>
      </c>
      <c r="AG178" s="29">
        <f t="shared" si="160"/>
        <v>4.5214759969135021E-9</v>
      </c>
      <c r="AH178" s="29">
        <f t="shared" si="161"/>
        <v>4.5207534703730585E-9</v>
      </c>
      <c r="AI178" s="29">
        <f t="shared" si="162"/>
        <v>4.520753472882727E-9</v>
      </c>
      <c r="AJ178" s="29">
        <f t="shared" si="163"/>
        <v>4.520753472882727E-9</v>
      </c>
      <c r="AL178" s="35"/>
      <c r="AM178" s="35"/>
      <c r="AN178" s="35"/>
      <c r="AT178" s="35"/>
      <c r="AU178" s="35"/>
      <c r="AV178" s="35"/>
      <c r="BB178" s="35"/>
      <c r="BC178" s="35"/>
      <c r="BD178" s="35"/>
      <c r="BJ178" s="35">
        <v>1.782E-8</v>
      </c>
      <c r="BK178" s="35">
        <v>3.26122906302</v>
      </c>
      <c r="BL178" s="35">
        <v>175.1660598002</v>
      </c>
      <c r="BM178" s="29">
        <f t="shared" si="168"/>
        <v>1.7541814283777133E-8</v>
      </c>
      <c r="BN178" s="29">
        <f t="shared" si="169"/>
        <v>1.7541730997461438E-8</v>
      </c>
      <c r="BO178" s="29">
        <f t="shared" si="170"/>
        <v>1.7541730997750667E-8</v>
      </c>
      <c r="BP178" s="29">
        <f t="shared" si="171"/>
        <v>1.7541730997750667E-8</v>
      </c>
      <c r="BR178" s="35">
        <v>3.1099999999999998E-9</v>
      </c>
      <c r="BS178" s="35">
        <v>6.2714506060200002</v>
      </c>
      <c r="BT178" s="35">
        <v>207.14875628370001</v>
      </c>
      <c r="BU178" s="29">
        <f t="shared" si="172"/>
        <v>-3.0409213593671735E-9</v>
      </c>
      <c r="BV178" s="29">
        <f t="shared" si="173"/>
        <v>-3.0409418261347783E-9</v>
      </c>
      <c r="BW178" s="29">
        <f t="shared" si="174"/>
        <v>-3.040941826063714E-9</v>
      </c>
      <c r="BX178" s="29">
        <f t="shared" si="175"/>
        <v>-3.040941826063714E-9</v>
      </c>
      <c r="BZ178" s="35"/>
      <c r="CA178" s="35"/>
      <c r="CB178" s="35"/>
      <c r="CH178" s="35"/>
      <c r="CI178" s="35"/>
      <c r="CJ178" s="35"/>
      <c r="CP178" s="35"/>
      <c r="CQ178" s="35"/>
      <c r="CR178" s="35"/>
      <c r="CX178" s="35"/>
      <c r="CY178" s="35"/>
      <c r="CZ178" s="35"/>
      <c r="DF178" s="35">
        <v>6.0785999999999999E-7</v>
      </c>
      <c r="DG178" s="35">
        <v>5.1202694747299997</v>
      </c>
      <c r="DH178" s="35">
        <v>756.32338265689998</v>
      </c>
      <c r="DI178" s="29">
        <f t="shared" si="176"/>
        <v>7.6167828252848833E-8</v>
      </c>
      <c r="DJ178" s="29">
        <f t="shared" si="177"/>
        <v>7.6098687445058005E-8</v>
      </c>
      <c r="DK178" s="29">
        <f t="shared" si="178"/>
        <v>7.6098687685149282E-8</v>
      </c>
      <c r="DL178" s="29">
        <f t="shared" si="179"/>
        <v>7.6098687685149282E-8</v>
      </c>
      <c r="DN178" s="35">
        <v>1.4746E-7</v>
      </c>
      <c r="DO178" s="35">
        <v>5.5652010581300004</v>
      </c>
      <c r="DP178" s="35">
        <v>344.70304530790003</v>
      </c>
      <c r="DQ178" s="29">
        <f t="shared" si="180"/>
        <v>2.4694356445864154E-8</v>
      </c>
      <c r="DR178" s="29">
        <f t="shared" si="181"/>
        <v>2.468676016106995E-8</v>
      </c>
      <c r="DS178" s="29">
        <f t="shared" si="182"/>
        <v>2.4686760187448101E-8</v>
      </c>
      <c r="DT178" s="29">
        <f t="shared" si="183"/>
        <v>2.4686760187448101E-8</v>
      </c>
      <c r="DV178" s="35">
        <v>2.7400000000000001E-8</v>
      </c>
      <c r="DW178" s="35">
        <v>5.7378409680600004</v>
      </c>
      <c r="DX178" s="35">
        <v>160.60889739850001</v>
      </c>
      <c r="DY178" s="29">
        <f t="shared" si="184"/>
        <v>-1.2954395724725929E-8</v>
      </c>
      <c r="DZ178" s="29">
        <f t="shared" si="185"/>
        <v>-1.2953807907270636E-8</v>
      </c>
      <c r="EA178" s="29">
        <f t="shared" si="186"/>
        <v>-1.2953807909311825E-8</v>
      </c>
      <c r="EB178" s="29">
        <f t="shared" si="187"/>
        <v>-1.2953807909311825E-8</v>
      </c>
      <c r="ED178" s="35"/>
      <c r="EE178" s="35"/>
      <c r="EF178" s="35"/>
      <c r="EL178" s="35"/>
      <c r="EM178" s="35"/>
      <c r="EN178" s="35"/>
      <c r="ET178" s="35"/>
      <c r="EU178" s="35"/>
      <c r="EV178" s="35"/>
    </row>
    <row r="179" spans="14:152" s="29" customFormat="1" ht="13.5" x14ac:dyDescent="0.3">
      <c r="N179" s="35">
        <v>2.1446E-7</v>
      </c>
      <c r="O179" s="35">
        <v>0.72034565528000005</v>
      </c>
      <c r="P179" s="35">
        <v>1258.4539316256</v>
      </c>
      <c r="Q179" s="29">
        <f t="shared" si="152"/>
        <v>-1.4455559468778734E-7</v>
      </c>
      <c r="R179" s="29">
        <f t="shared" si="153"/>
        <v>-1.4452537146267843E-7</v>
      </c>
      <c r="S179" s="29">
        <f t="shared" si="154"/>
        <v>-1.4452537156763667E-7</v>
      </c>
      <c r="T179" s="29">
        <f t="shared" si="155"/>
        <v>-1.4452537156763667E-7</v>
      </c>
      <c r="V179" s="35">
        <v>3.0589999999999998E-8</v>
      </c>
      <c r="W179" s="35">
        <v>4.3082009944199999</v>
      </c>
      <c r="X179" s="35">
        <v>6062.6632075526004</v>
      </c>
      <c r="Y179" s="29">
        <f t="shared" si="156"/>
        <v>-1.9129487895320808E-8</v>
      </c>
      <c r="Z179" s="29">
        <f t="shared" si="157"/>
        <v>-1.9107542400795117E-8</v>
      </c>
      <c r="AA179" s="29">
        <f t="shared" si="158"/>
        <v>-1.9107542477028168E-8</v>
      </c>
      <c r="AB179" s="29">
        <f t="shared" si="159"/>
        <v>-1.9107542477028168E-8</v>
      </c>
      <c r="AD179" s="35">
        <v>4.7500000000000003E-9</v>
      </c>
      <c r="AE179" s="35">
        <v>1.0602555758500001</v>
      </c>
      <c r="AF179" s="35">
        <v>5856.4776591153995</v>
      </c>
      <c r="AG179" s="29">
        <f t="shared" si="160"/>
        <v>-1.6820884152163203E-9</v>
      </c>
      <c r="AH179" s="29">
        <f t="shared" si="161"/>
        <v>-1.6781441727340845E-9</v>
      </c>
      <c r="AI179" s="29">
        <f t="shared" si="162"/>
        <v>-1.6781441864326482E-9</v>
      </c>
      <c r="AJ179" s="29">
        <f t="shared" si="163"/>
        <v>-1.6781441864326482E-9</v>
      </c>
      <c r="AL179" s="35"/>
      <c r="AM179" s="35"/>
      <c r="AN179" s="35"/>
      <c r="AT179" s="35"/>
      <c r="AU179" s="35"/>
      <c r="AV179" s="35"/>
      <c r="BB179" s="35"/>
      <c r="BC179" s="35"/>
      <c r="BD179" s="35"/>
      <c r="BJ179" s="35">
        <v>1.503E-8</v>
      </c>
      <c r="BK179" s="35">
        <v>2.5995333391600002</v>
      </c>
      <c r="BL179" s="35">
        <v>228.276948965</v>
      </c>
      <c r="BM179" s="29">
        <f t="shared" si="168"/>
        <v>1.5025672161261312E-8</v>
      </c>
      <c r="BN179" s="29">
        <f t="shared" si="169"/>
        <v>1.5025684632351441E-8</v>
      </c>
      <c r="BO179" s="29">
        <f t="shared" si="170"/>
        <v>1.502568463230817E-8</v>
      </c>
      <c r="BP179" s="29">
        <f t="shared" si="171"/>
        <v>1.502568463230817E-8</v>
      </c>
      <c r="BR179" s="35">
        <v>2.6700000000000001E-9</v>
      </c>
      <c r="BS179" s="35">
        <v>4.7260631214600002</v>
      </c>
      <c r="BT179" s="35">
        <v>696.51963761659999</v>
      </c>
      <c r="BU179" s="29">
        <f t="shared" si="172"/>
        <v>-2.5251542809993419E-9</v>
      </c>
      <c r="BV179" s="29">
        <f t="shared" si="173"/>
        <v>-2.5252458556851442E-9</v>
      </c>
      <c r="BW179" s="29">
        <f t="shared" si="174"/>
        <v>-2.5252458553672037E-9</v>
      </c>
      <c r="BX179" s="29">
        <f t="shared" si="175"/>
        <v>-2.5252458553672037E-9</v>
      </c>
      <c r="BZ179" s="35"/>
      <c r="CA179" s="35"/>
      <c r="CB179" s="35"/>
      <c r="CH179" s="35"/>
      <c r="CI179" s="35"/>
      <c r="CJ179" s="35"/>
      <c r="CP179" s="35"/>
      <c r="CQ179" s="35"/>
      <c r="CR179" s="35"/>
      <c r="CX179" s="35"/>
      <c r="CY179" s="35"/>
      <c r="CZ179" s="35"/>
      <c r="DF179" s="35">
        <v>5.8123000000000002E-7</v>
      </c>
      <c r="DG179" s="35">
        <v>6.0573286856599999</v>
      </c>
      <c r="DH179" s="35">
        <v>1677.9385755008</v>
      </c>
      <c r="DI179" s="29">
        <f t="shared" si="176"/>
        <v>-1.8477018207025869E-7</v>
      </c>
      <c r="DJ179" s="29">
        <f t="shared" si="177"/>
        <v>-1.8463000875108069E-7</v>
      </c>
      <c r="DK179" s="29">
        <f t="shared" si="178"/>
        <v>-1.8463000923784964E-7</v>
      </c>
      <c r="DL179" s="29">
        <f t="shared" si="179"/>
        <v>-1.8463000923784964E-7</v>
      </c>
      <c r="DN179" s="35">
        <v>1.2762E-7</v>
      </c>
      <c r="DO179" s="35">
        <v>1.6355733077800001</v>
      </c>
      <c r="DP179" s="35">
        <v>273.10284047829998</v>
      </c>
      <c r="DQ179" s="29">
        <f t="shared" si="180"/>
        <v>1.247654194182109E-7</v>
      </c>
      <c r="DR179" s="29">
        <f t="shared" si="181"/>
        <v>1.2476430812657557E-7</v>
      </c>
      <c r="DS179" s="29">
        <f t="shared" si="182"/>
        <v>1.2476430813043489E-7</v>
      </c>
      <c r="DT179" s="29">
        <f t="shared" si="183"/>
        <v>1.2476430813043489E-7</v>
      </c>
      <c r="DV179" s="35">
        <v>2.8760000000000001E-8</v>
      </c>
      <c r="DW179" s="35">
        <v>4.7472060736600001</v>
      </c>
      <c r="DX179" s="35">
        <v>213.2509113282</v>
      </c>
      <c r="DY179" s="29">
        <f t="shared" si="184"/>
        <v>-1.004585419678072E-8</v>
      </c>
      <c r="DZ179" s="29">
        <f t="shared" si="185"/>
        <v>-1.0044983064914035E-8</v>
      </c>
      <c r="EA179" s="29">
        <f t="shared" si="186"/>
        <v>-1.0044983067939027E-8</v>
      </c>
      <c r="EB179" s="29">
        <f t="shared" si="187"/>
        <v>-1.0044983067939027E-8</v>
      </c>
      <c r="ED179" s="35"/>
      <c r="EE179" s="35"/>
      <c r="EF179" s="35"/>
      <c r="EL179" s="35"/>
      <c r="EM179" s="35"/>
      <c r="EN179" s="35"/>
      <c r="ET179" s="35"/>
      <c r="EU179" s="35"/>
      <c r="EV179" s="35"/>
    </row>
    <row r="180" spans="14:152" s="29" customFormat="1" ht="13.5" x14ac:dyDescent="0.3">
      <c r="N180" s="35">
        <v>1.8034000000000001E-7</v>
      </c>
      <c r="O180" s="35">
        <v>6.1138271994700002</v>
      </c>
      <c r="P180" s="35">
        <v>210.37833413120001</v>
      </c>
      <c r="Q180" s="29">
        <f t="shared" si="152"/>
        <v>-1.7932794829557003E-7</v>
      </c>
      <c r="R180" s="29">
        <f t="shared" si="153"/>
        <v>-1.7932855663350212E-7</v>
      </c>
      <c r="S180" s="29">
        <f t="shared" si="154"/>
        <v>-1.7932855663139004E-7</v>
      </c>
      <c r="T180" s="29">
        <f t="shared" si="155"/>
        <v>-1.7932855663139004E-7</v>
      </c>
      <c r="V180" s="35">
        <v>3.6500000000000003E-8</v>
      </c>
      <c r="W180" s="35">
        <v>5.1280253121900001</v>
      </c>
      <c r="X180" s="35">
        <v>218.9281697305</v>
      </c>
      <c r="Y180" s="29">
        <f t="shared" si="156"/>
        <v>-2.6930851695000407E-8</v>
      </c>
      <c r="Z180" s="29">
        <f t="shared" si="157"/>
        <v>-2.6930034071815941E-8</v>
      </c>
      <c r="AA180" s="29">
        <f t="shared" si="158"/>
        <v>-2.6930034074655189E-8</v>
      </c>
      <c r="AB180" s="29">
        <f t="shared" si="159"/>
        <v>-2.6930034074655189E-8</v>
      </c>
      <c r="AD180" s="35">
        <v>5.4000000000000004E-9</v>
      </c>
      <c r="AE180" s="35">
        <v>0.87230551412000001</v>
      </c>
      <c r="AF180" s="35">
        <v>1692.1656695024001</v>
      </c>
      <c r="AG180" s="29">
        <f t="shared" si="160"/>
        <v>-5.3818777442876269E-9</v>
      </c>
      <c r="AH180" s="29">
        <f t="shared" si="161"/>
        <v>-5.381990951545344E-9</v>
      </c>
      <c r="AI180" s="29">
        <f t="shared" si="162"/>
        <v>-5.381990951152851E-9</v>
      </c>
      <c r="AJ180" s="29">
        <f t="shared" si="163"/>
        <v>-5.381990951152851E-9</v>
      </c>
      <c r="AL180" s="35"/>
      <c r="AM180" s="35"/>
      <c r="AN180" s="35"/>
      <c r="AT180" s="35"/>
      <c r="AU180" s="35"/>
      <c r="AV180" s="35"/>
      <c r="BB180" s="35"/>
      <c r="BC180" s="35"/>
      <c r="BD180" s="35"/>
      <c r="BJ180" s="35">
        <v>1.5589999999999999E-8</v>
      </c>
      <c r="BK180" s="35">
        <v>0.36281050773000001</v>
      </c>
      <c r="BL180" s="35">
        <v>776.9303104764</v>
      </c>
      <c r="BM180" s="29">
        <f t="shared" si="168"/>
        <v>1.4265024180833534E-8</v>
      </c>
      <c r="BN180" s="29">
        <f t="shared" si="169"/>
        <v>1.426576479754414E-8</v>
      </c>
      <c r="BO180" s="29">
        <f t="shared" si="170"/>
        <v>1.4265764794972727E-8</v>
      </c>
      <c r="BP180" s="29">
        <f t="shared" si="171"/>
        <v>1.4265764794972727E-8</v>
      </c>
      <c r="BR180" s="35">
        <v>3.1899999999999999E-9</v>
      </c>
      <c r="BS180" s="35">
        <v>4.6882811924799999</v>
      </c>
      <c r="BT180" s="35">
        <v>1155.3611574070001</v>
      </c>
      <c r="BU180" s="29">
        <f t="shared" si="172"/>
        <v>-3.4514666380263934E-10</v>
      </c>
      <c r="BV180" s="29">
        <f t="shared" si="173"/>
        <v>-3.4570206145620011E-10</v>
      </c>
      <c r="BW180" s="29">
        <f t="shared" si="174"/>
        <v>-3.4570205952763844E-10</v>
      </c>
      <c r="BX180" s="29">
        <f t="shared" si="175"/>
        <v>-3.4570205952763844E-10</v>
      </c>
      <c r="BZ180" s="35"/>
      <c r="CA180" s="35"/>
      <c r="CB180" s="35"/>
      <c r="CH180" s="35"/>
      <c r="CI180" s="35"/>
      <c r="CJ180" s="35"/>
      <c r="CP180" s="35"/>
      <c r="CQ180" s="35"/>
      <c r="CR180" s="35"/>
      <c r="CX180" s="35"/>
      <c r="CY180" s="35"/>
      <c r="CZ180" s="35"/>
      <c r="DF180" s="35">
        <v>6.4236000000000004E-7</v>
      </c>
      <c r="DG180" s="35">
        <v>1.2858647462199999</v>
      </c>
      <c r="DH180" s="35">
        <v>1148.2476104062</v>
      </c>
      <c r="DI180" s="29">
        <f t="shared" si="176"/>
        <v>2.9934285812280556E-7</v>
      </c>
      <c r="DJ180" s="29">
        <f t="shared" si="177"/>
        <v>2.9944177884021214E-7</v>
      </c>
      <c r="DK180" s="29">
        <f t="shared" si="178"/>
        <v>2.9944177849672863E-7</v>
      </c>
      <c r="DL180" s="29">
        <f t="shared" si="179"/>
        <v>2.9944177849672863E-7</v>
      </c>
      <c r="DN180" s="35">
        <v>1.1855E-7</v>
      </c>
      <c r="DO180" s="35">
        <v>2.46234840263</v>
      </c>
      <c r="DP180" s="35">
        <v>721.64941953020002</v>
      </c>
      <c r="DQ180" s="29">
        <f t="shared" si="180"/>
        <v>-5.4674630131041694E-9</v>
      </c>
      <c r="DR180" s="29">
        <f t="shared" si="181"/>
        <v>-5.4545084337469312E-9</v>
      </c>
      <c r="DS180" s="29">
        <f t="shared" si="182"/>
        <v>-5.4545084787316086E-9</v>
      </c>
      <c r="DT180" s="29">
        <f t="shared" si="183"/>
        <v>-5.4545084787316086E-9</v>
      </c>
      <c r="DV180" s="35">
        <v>2.5230000000000002E-8</v>
      </c>
      <c r="DW180" s="35">
        <v>5.3045892089200004</v>
      </c>
      <c r="DX180" s="35">
        <v>444.7574381407</v>
      </c>
      <c r="DY180" s="29">
        <f t="shared" si="184"/>
        <v>2.5211711650541104E-8</v>
      </c>
      <c r="DZ180" s="29">
        <f t="shared" si="185"/>
        <v>2.5211646839908676E-8</v>
      </c>
      <c r="EA180" s="29">
        <f t="shared" si="186"/>
        <v>2.5211646840133927E-8</v>
      </c>
      <c r="EB180" s="29">
        <f t="shared" si="187"/>
        <v>2.5211646840133927E-8</v>
      </c>
      <c r="ED180" s="35"/>
      <c r="EE180" s="35"/>
      <c r="EF180" s="35"/>
      <c r="EL180" s="35"/>
      <c r="EM180" s="35"/>
      <c r="EN180" s="35"/>
      <c r="ET180" s="35"/>
      <c r="EU180" s="35"/>
      <c r="EV180" s="35"/>
    </row>
    <row r="181" spans="14:152" s="29" customFormat="1" ht="13.5" x14ac:dyDescent="0.3">
      <c r="N181" s="35">
        <v>2.2380000000000001E-7</v>
      </c>
      <c r="O181" s="35">
        <v>5.9229990854599999</v>
      </c>
      <c r="P181" s="35">
        <v>173.9422195228</v>
      </c>
      <c r="Q181" s="29">
        <f t="shared" si="152"/>
        <v>-1.7449436906024526E-7</v>
      </c>
      <c r="R181" s="29">
        <f t="shared" si="153"/>
        <v>-1.7449067401942591E-7</v>
      </c>
      <c r="S181" s="29">
        <f t="shared" si="154"/>
        <v>-1.7449067403225706E-7</v>
      </c>
      <c r="T181" s="29">
        <f t="shared" si="155"/>
        <v>-1.7449067403225706E-7</v>
      </c>
      <c r="V181" s="35">
        <v>2.9630000000000001E-8</v>
      </c>
      <c r="W181" s="35">
        <v>3.5348075137400001</v>
      </c>
      <c r="X181" s="35">
        <v>2104.5367663768002</v>
      </c>
      <c r="Y181" s="29">
        <f t="shared" si="156"/>
        <v>2.9625534472133522E-8</v>
      </c>
      <c r="Z181" s="29">
        <f t="shared" si="157"/>
        <v>2.9625697066712126E-8</v>
      </c>
      <c r="AA181" s="29">
        <f t="shared" si="158"/>
        <v>2.962569706615276E-8</v>
      </c>
      <c r="AB181" s="29">
        <f t="shared" si="159"/>
        <v>2.962569706615276E-8</v>
      </c>
      <c r="AD181" s="35">
        <v>4.5399999999999996E-9</v>
      </c>
      <c r="AE181" s="35">
        <v>2.4812802936799998</v>
      </c>
      <c r="AF181" s="35">
        <v>9786.6873553349997</v>
      </c>
      <c r="AG181" s="29">
        <f t="shared" si="160"/>
        <v>-1.5839725869226729E-9</v>
      </c>
      <c r="AH181" s="29">
        <f t="shared" si="161"/>
        <v>-1.5902827882801135E-9</v>
      </c>
      <c r="AI181" s="29">
        <f t="shared" si="162"/>
        <v>-1.5902827663742161E-9</v>
      </c>
      <c r="AJ181" s="29">
        <f t="shared" si="163"/>
        <v>-1.5902827663742161E-9</v>
      </c>
      <c r="AL181" s="35"/>
      <c r="AM181" s="35"/>
      <c r="AN181" s="35"/>
      <c r="AT181" s="35"/>
      <c r="AU181" s="35"/>
      <c r="AV181" s="35"/>
      <c r="BB181" s="35"/>
      <c r="BC181" s="35"/>
      <c r="BD181" s="35"/>
      <c r="BJ181" s="35">
        <v>1.7990000000000001E-8</v>
      </c>
      <c r="BK181" s="35">
        <v>3.4639597697000002</v>
      </c>
      <c r="BL181" s="35">
        <v>1258.4539316256</v>
      </c>
      <c r="BM181" s="29">
        <f t="shared" si="168"/>
        <v>6.0281201681310435E-9</v>
      </c>
      <c r="BN181" s="29">
        <f t="shared" si="169"/>
        <v>6.0248866296361968E-9</v>
      </c>
      <c r="BO181" s="29">
        <f t="shared" si="170"/>
        <v>6.0248866408649246E-9</v>
      </c>
      <c r="BP181" s="29">
        <f t="shared" si="171"/>
        <v>6.0248866408649246E-9</v>
      </c>
      <c r="BR181" s="35">
        <v>2.2699999999999998E-9</v>
      </c>
      <c r="BS181" s="35">
        <v>3.1035267434299998</v>
      </c>
      <c r="BT181" s="35">
        <v>1361.5467058442</v>
      </c>
      <c r="BU181" s="29">
        <f t="shared" si="172"/>
        <v>2.2618267732619393E-9</v>
      </c>
      <c r="BV181" s="29">
        <f t="shared" si="173"/>
        <v>2.2618664463218122E-9</v>
      </c>
      <c r="BW181" s="29">
        <f t="shared" si="174"/>
        <v>2.2618664461842157E-9</v>
      </c>
      <c r="BX181" s="29">
        <f t="shared" si="175"/>
        <v>2.2618664461842157E-9</v>
      </c>
      <c r="BZ181" s="35"/>
      <c r="CA181" s="35"/>
      <c r="CB181" s="35"/>
      <c r="CH181" s="35"/>
      <c r="CI181" s="35"/>
      <c r="CJ181" s="35"/>
      <c r="CP181" s="35"/>
      <c r="CQ181" s="35"/>
      <c r="CR181" s="35"/>
      <c r="CX181" s="35"/>
      <c r="CY181" s="35"/>
      <c r="CZ181" s="35"/>
      <c r="DF181" s="35">
        <v>7.3124000000000003E-7</v>
      </c>
      <c r="DG181" s="35">
        <v>4.3781088914800002</v>
      </c>
      <c r="DH181" s="35">
        <v>425.11371816769997</v>
      </c>
      <c r="DI181" s="29">
        <f t="shared" si="176"/>
        <v>2.0712789085978926E-7</v>
      </c>
      <c r="DJ181" s="29">
        <f t="shared" si="177"/>
        <v>2.0708269853544417E-7</v>
      </c>
      <c r="DK181" s="29">
        <f t="shared" si="178"/>
        <v>2.0708269869237478E-7</v>
      </c>
      <c r="DL181" s="29">
        <f t="shared" si="179"/>
        <v>2.0708269869237478E-7</v>
      </c>
      <c r="DN181" s="35">
        <v>1.3309000000000001E-7</v>
      </c>
      <c r="DO181" s="35">
        <v>5.7564101391599998</v>
      </c>
      <c r="DP181" s="35">
        <v>2221.8566345969998</v>
      </c>
      <c r="DQ181" s="29">
        <f t="shared" si="180"/>
        <v>-7.1587274558440172E-8</v>
      </c>
      <c r="DR181" s="29">
        <f t="shared" si="181"/>
        <v>-7.1625058574029364E-8</v>
      </c>
      <c r="DS181" s="29">
        <f t="shared" si="182"/>
        <v>-7.1625058442838546E-8</v>
      </c>
      <c r="DT181" s="29">
        <f t="shared" si="183"/>
        <v>-7.1625058442838546E-8</v>
      </c>
      <c r="DV181" s="35">
        <v>2.7520000000000001E-8</v>
      </c>
      <c r="DW181" s="35">
        <v>5.0898453992999997</v>
      </c>
      <c r="DX181" s="35">
        <v>1169.5882514085999</v>
      </c>
      <c r="DY181" s="29">
        <f t="shared" si="184"/>
        <v>1.3775053467118277E-8</v>
      </c>
      <c r="DZ181" s="29">
        <f t="shared" si="185"/>
        <v>1.3770829383002634E-8</v>
      </c>
      <c r="EA181" s="29">
        <f t="shared" si="186"/>
        <v>1.3770829397671404E-8</v>
      </c>
      <c r="EB181" s="29">
        <f t="shared" si="187"/>
        <v>1.3770829397671404E-8</v>
      </c>
      <c r="ED181" s="35"/>
      <c r="EE181" s="35"/>
      <c r="EF181" s="35"/>
      <c r="EL181" s="35"/>
      <c r="EM181" s="35"/>
      <c r="EN181" s="35"/>
      <c r="ET181" s="35"/>
      <c r="EU181" s="35"/>
      <c r="EV181" s="35"/>
    </row>
    <row r="182" spans="14:152" s="29" customFormat="1" ht="13.5" x14ac:dyDescent="0.3">
      <c r="N182" s="35">
        <v>1.9128E-7</v>
      </c>
      <c r="O182" s="35">
        <v>5.7777201376600003</v>
      </c>
      <c r="P182" s="35">
        <v>213.8203602998</v>
      </c>
      <c r="Q182" s="29">
        <f t="shared" si="152"/>
        <v>-1.8838474654585125E-7</v>
      </c>
      <c r="R182" s="29">
        <f t="shared" si="153"/>
        <v>-1.8838367184093134E-7</v>
      </c>
      <c r="S182" s="29">
        <f t="shared" si="154"/>
        <v>-1.8838367184466358E-7</v>
      </c>
      <c r="T182" s="29">
        <f t="shared" si="155"/>
        <v>-1.8838367184466358E-7</v>
      </c>
      <c r="V182" s="35">
        <v>3.2299999999999998E-8</v>
      </c>
      <c r="W182" s="35">
        <v>2.88057019783</v>
      </c>
      <c r="X182" s="35">
        <v>216.21985674480001</v>
      </c>
      <c r="Y182" s="29">
        <f t="shared" si="156"/>
        <v>3.210759011696416E-8</v>
      </c>
      <c r="Z182" s="29">
        <f t="shared" si="157"/>
        <v>3.2107705480784683E-8</v>
      </c>
      <c r="AA182" s="29">
        <f t="shared" si="158"/>
        <v>3.2107705480384149E-8</v>
      </c>
      <c r="AB182" s="29">
        <f t="shared" si="159"/>
        <v>3.2107705480384149E-8</v>
      </c>
      <c r="AD182" s="35">
        <v>4.56E-9</v>
      </c>
      <c r="AE182" s="35">
        <v>3.18303484133</v>
      </c>
      <c r="AF182" s="35">
        <v>218.9281697305</v>
      </c>
      <c r="AG182" s="29">
        <f t="shared" si="160"/>
        <v>4.0947508794026415E-9</v>
      </c>
      <c r="AH182" s="29">
        <f t="shared" si="161"/>
        <v>4.094817470131323E-9</v>
      </c>
      <c r="AI182" s="29">
        <f t="shared" si="162"/>
        <v>4.0948174699000979E-9</v>
      </c>
      <c r="AJ182" s="29">
        <f t="shared" si="163"/>
        <v>4.0948174699000979E-9</v>
      </c>
      <c r="AL182" s="35"/>
      <c r="AM182" s="35"/>
      <c r="AN182" s="35"/>
      <c r="AT182" s="35"/>
      <c r="AU182" s="35"/>
      <c r="AV182" s="35"/>
      <c r="BB182" s="35"/>
      <c r="BC182" s="35"/>
      <c r="BD182" s="35"/>
      <c r="BJ182" s="35">
        <v>1.5209999999999999E-8</v>
      </c>
      <c r="BK182" s="35">
        <v>3.75588462293</v>
      </c>
      <c r="BL182" s="35">
        <v>213.51154375909999</v>
      </c>
      <c r="BM182" s="29">
        <f t="shared" si="168"/>
        <v>8.9641465493982555E-9</v>
      </c>
      <c r="BN182" s="29">
        <f t="shared" si="169"/>
        <v>8.9645442392089597E-9</v>
      </c>
      <c r="BO182" s="29">
        <f t="shared" si="170"/>
        <v>8.9645442378280181E-9</v>
      </c>
      <c r="BP182" s="29">
        <f t="shared" si="171"/>
        <v>8.9645442378280181E-9</v>
      </c>
      <c r="BR182" s="35">
        <v>2.28E-9</v>
      </c>
      <c r="BS182" s="35">
        <v>1.1925309583699999</v>
      </c>
      <c r="BT182" s="35">
        <v>1589.0728952838001</v>
      </c>
      <c r="BU182" s="29">
        <f t="shared" si="172"/>
        <v>-6.7062509855918773E-10</v>
      </c>
      <c r="BV182" s="29">
        <f t="shared" si="173"/>
        <v>-6.701001674623255E-10</v>
      </c>
      <c r="BW182" s="29">
        <f t="shared" si="174"/>
        <v>-6.7010016928519862E-10</v>
      </c>
      <c r="BX182" s="29">
        <f t="shared" si="175"/>
        <v>-6.7010016928519862E-10</v>
      </c>
      <c r="BZ182" s="35"/>
      <c r="CA182" s="35"/>
      <c r="CB182" s="35"/>
      <c r="CH182" s="35"/>
      <c r="CI182" s="35"/>
      <c r="CJ182" s="35"/>
      <c r="CP182" s="35"/>
      <c r="CQ182" s="35"/>
      <c r="CR182" s="35"/>
      <c r="CX182" s="35"/>
      <c r="CY182" s="35"/>
      <c r="CZ182" s="35"/>
      <c r="DF182" s="35">
        <v>5.5011999999999995E-7</v>
      </c>
      <c r="DG182" s="35">
        <v>3.85865703217</v>
      </c>
      <c r="DH182" s="35">
        <v>342.25536475310003</v>
      </c>
      <c r="DI182" s="29">
        <f t="shared" si="176"/>
        <v>-5.501055617527281E-7</v>
      </c>
      <c r="DJ182" s="29">
        <f t="shared" si="177"/>
        <v>-5.5010535423401051E-7</v>
      </c>
      <c r="DK182" s="29">
        <f t="shared" si="178"/>
        <v>-5.5010535423473377E-7</v>
      </c>
      <c r="DL182" s="29">
        <f t="shared" si="179"/>
        <v>-5.5010535423473377E-7</v>
      </c>
      <c r="DN182" s="35">
        <v>1.4471E-7</v>
      </c>
      <c r="DO182" s="35">
        <v>0.45316163629</v>
      </c>
      <c r="DP182" s="35">
        <v>2008.557539159</v>
      </c>
      <c r="DQ182" s="29">
        <f t="shared" si="180"/>
        <v>-1.2893930918621008E-8</v>
      </c>
      <c r="DR182" s="29">
        <f t="shared" si="181"/>
        <v>-1.2850046065794582E-8</v>
      </c>
      <c r="DS182" s="29">
        <f t="shared" si="182"/>
        <v>-1.2850046218185138E-8</v>
      </c>
      <c r="DT182" s="29">
        <f t="shared" si="183"/>
        <v>-1.2850046218185138E-8</v>
      </c>
      <c r="DV182" s="35">
        <v>2.8889999999999999E-8</v>
      </c>
      <c r="DW182" s="35">
        <v>1.6667443739800001</v>
      </c>
      <c r="DX182" s="35">
        <v>213.34727954780001</v>
      </c>
      <c r="DY182" s="29">
        <f t="shared" si="184"/>
        <v>1.1767525258715785E-8</v>
      </c>
      <c r="DZ182" s="29">
        <f t="shared" si="185"/>
        <v>1.1766671960693643E-8</v>
      </c>
      <c r="EA182" s="29">
        <f t="shared" si="186"/>
        <v>1.176667196365671E-8</v>
      </c>
      <c r="EB182" s="29">
        <f t="shared" si="187"/>
        <v>1.176667196365671E-8</v>
      </c>
      <c r="ED182" s="35"/>
      <c r="EE182" s="35"/>
      <c r="EF182" s="35"/>
      <c r="EL182" s="35"/>
      <c r="EM182" s="35"/>
      <c r="EN182" s="35"/>
      <c r="ET182" s="35"/>
      <c r="EU182" s="35"/>
      <c r="EV182" s="35"/>
    </row>
    <row r="183" spans="14:152" s="29" customFormat="1" ht="13.5" x14ac:dyDescent="0.3">
      <c r="N183" s="35">
        <v>2.0870999999999999E-7</v>
      </c>
      <c r="O183" s="35">
        <v>5.7912633186400004</v>
      </c>
      <c r="P183" s="35">
        <v>2531.1349572528002</v>
      </c>
      <c r="Q183" s="29">
        <f t="shared" si="152"/>
        <v>-2.0357898436162613E-7</v>
      </c>
      <c r="R183" s="29">
        <f t="shared" si="153"/>
        <v>-2.0356132222659059E-7</v>
      </c>
      <c r="S183" s="29">
        <f t="shared" si="154"/>
        <v>-2.0356132228797377E-7</v>
      </c>
      <c r="T183" s="29">
        <f t="shared" si="155"/>
        <v>-2.0356132228797377E-7</v>
      </c>
      <c r="V183" s="35">
        <v>2.9840000000000001E-8</v>
      </c>
      <c r="W183" s="35">
        <v>2.52971310583</v>
      </c>
      <c r="X183" s="35">
        <v>1692.1656695024001</v>
      </c>
      <c r="Y183" s="29">
        <f t="shared" si="156"/>
        <v>5.0060654440676894E-9</v>
      </c>
      <c r="Z183" s="29">
        <f t="shared" si="157"/>
        <v>4.9985195838811149E-9</v>
      </c>
      <c r="AA183" s="29">
        <f t="shared" si="158"/>
        <v>4.9985196100842901E-9</v>
      </c>
      <c r="AB183" s="29">
        <f t="shared" si="159"/>
        <v>4.9985196100842901E-9</v>
      </c>
      <c r="AD183" s="35">
        <v>4.6200000000000002E-9</v>
      </c>
      <c r="AE183" s="35">
        <v>0.71358186863999995</v>
      </c>
      <c r="AF183" s="35">
        <v>258.87574647669999</v>
      </c>
      <c r="AG183" s="29">
        <f t="shared" si="160"/>
        <v>9.4421471850658592E-10</v>
      </c>
      <c r="AH183" s="29">
        <f t="shared" si="161"/>
        <v>9.4403724770495403E-10</v>
      </c>
      <c r="AI183" s="29">
        <f t="shared" si="162"/>
        <v>9.4403724832122033E-10</v>
      </c>
      <c r="AJ183" s="29">
        <f t="shared" si="163"/>
        <v>9.4403724832122033E-10</v>
      </c>
      <c r="AL183" s="35"/>
      <c r="AM183" s="35"/>
      <c r="AN183" s="35"/>
      <c r="AT183" s="35"/>
      <c r="AU183" s="35"/>
      <c r="AV183" s="35"/>
      <c r="BB183" s="35"/>
      <c r="BC183" s="35"/>
      <c r="BD183" s="35"/>
      <c r="BJ183" s="35">
        <v>1.81E-8</v>
      </c>
      <c r="BK183" s="35">
        <v>4.3755274526400001</v>
      </c>
      <c r="BL183" s="35">
        <v>213.4109700226</v>
      </c>
      <c r="BM183" s="29">
        <f t="shared" si="168"/>
        <v>2.2181960364603088E-10</v>
      </c>
      <c r="BN183" s="29">
        <f t="shared" si="169"/>
        <v>2.2240509349907592E-10</v>
      </c>
      <c r="BO183" s="29">
        <f t="shared" si="170"/>
        <v>2.2240509146598145E-10</v>
      </c>
      <c r="BP183" s="29">
        <f t="shared" si="171"/>
        <v>2.2240509146598145E-10</v>
      </c>
      <c r="BR183" s="35">
        <v>2.4399999999999998E-9</v>
      </c>
      <c r="BS183" s="35">
        <v>5.3632797601000002</v>
      </c>
      <c r="BT183" s="35">
        <v>245.54242435239999</v>
      </c>
      <c r="BU183" s="29">
        <f t="shared" si="172"/>
        <v>-2.4334258619277669E-9</v>
      </c>
      <c r="BV183" s="29">
        <f t="shared" si="173"/>
        <v>-2.4334191980080207E-9</v>
      </c>
      <c r="BW183" s="29">
        <f t="shared" si="174"/>
        <v>-2.4334191980311664E-9</v>
      </c>
      <c r="BX183" s="29">
        <f t="shared" si="175"/>
        <v>-2.4334191980311664E-9</v>
      </c>
      <c r="BZ183" s="35"/>
      <c r="CA183" s="35"/>
      <c r="CB183" s="35"/>
      <c r="CH183" s="35"/>
      <c r="CI183" s="35"/>
      <c r="CJ183" s="35"/>
      <c r="CP183" s="35"/>
      <c r="CQ183" s="35"/>
      <c r="CR183" s="35"/>
      <c r="CX183" s="35"/>
      <c r="CY183" s="35"/>
      <c r="CZ183" s="35"/>
      <c r="DF183" s="35">
        <v>5.7100999999999998E-7</v>
      </c>
      <c r="DG183" s="35">
        <v>6.2668921402900004</v>
      </c>
      <c r="DH183" s="35">
        <v>2420.9286360333999</v>
      </c>
      <c r="DI183" s="29">
        <f t="shared" si="176"/>
        <v>-1.9563706495735424E-8</v>
      </c>
      <c r="DJ183" s="29">
        <f t="shared" si="177"/>
        <v>-1.9354280719147803E-8</v>
      </c>
      <c r="DK183" s="29">
        <f t="shared" si="178"/>
        <v>-1.9354281446376744E-8</v>
      </c>
      <c r="DL183" s="29">
        <f t="shared" si="179"/>
        <v>-1.9354281446376744E-8</v>
      </c>
      <c r="DN183" s="35">
        <v>1.184E-7</v>
      </c>
      <c r="DO183" s="35">
        <v>1.7572077237999999</v>
      </c>
      <c r="DP183" s="35">
        <v>160.60889739850001</v>
      </c>
      <c r="DQ183" s="29">
        <f t="shared" si="180"/>
        <v>-4.0219415042789922E-8</v>
      </c>
      <c r="DR183" s="29">
        <f t="shared" si="181"/>
        <v>-4.0222126183642667E-8</v>
      </c>
      <c r="DS183" s="29">
        <f t="shared" si="182"/>
        <v>-4.0222126174228366E-8</v>
      </c>
      <c r="DT183" s="29">
        <f t="shared" si="183"/>
        <v>-4.0222126174228366E-8</v>
      </c>
      <c r="DV183" s="35">
        <v>2.9230000000000001E-8</v>
      </c>
      <c r="DW183" s="35">
        <v>4.2148100903300003</v>
      </c>
      <c r="DX183" s="35">
        <v>650.9429865779</v>
      </c>
      <c r="DY183" s="29">
        <f t="shared" si="184"/>
        <v>-1.7694043607275153E-8</v>
      </c>
      <c r="DZ183" s="29">
        <f t="shared" si="185"/>
        <v>-1.7691747773058816E-8</v>
      </c>
      <c r="EA183" s="29">
        <f t="shared" si="186"/>
        <v>-1.7691747781031282E-8</v>
      </c>
      <c r="EB183" s="29">
        <f t="shared" si="187"/>
        <v>-1.7691747781031282E-8</v>
      </c>
      <c r="ED183" s="35"/>
      <c r="EE183" s="35"/>
      <c r="EF183" s="35"/>
      <c r="EL183" s="35"/>
      <c r="EM183" s="35"/>
      <c r="EN183" s="35"/>
      <c r="ET183" s="35"/>
      <c r="EU183" s="35"/>
      <c r="EV183" s="35"/>
    </row>
    <row r="184" spans="14:152" s="29" customFormat="1" ht="13.5" x14ac:dyDescent="0.3">
      <c r="N184" s="35">
        <v>1.9327000000000001E-7</v>
      </c>
      <c r="O184" s="35">
        <v>1.64147367403</v>
      </c>
      <c r="P184" s="35">
        <v>565.11568774670002</v>
      </c>
      <c r="Q184" s="29">
        <f t="shared" si="152"/>
        <v>-3.3754689702863126E-8</v>
      </c>
      <c r="R184" s="29">
        <f t="shared" si="153"/>
        <v>-3.3770991239925231E-8</v>
      </c>
      <c r="S184" s="29">
        <f t="shared" si="154"/>
        <v>-3.3770991183319283E-8</v>
      </c>
      <c r="T184" s="29">
        <f t="shared" si="155"/>
        <v>-3.3770991183319283E-8</v>
      </c>
      <c r="V184" s="35">
        <v>2.8970000000000001E-8</v>
      </c>
      <c r="W184" s="35">
        <v>5.7325648223999996</v>
      </c>
      <c r="X184" s="35">
        <v>9992.8729037722005</v>
      </c>
      <c r="Y184" s="29">
        <f t="shared" si="156"/>
        <v>-1.1424515897280387E-9</v>
      </c>
      <c r="Z184" s="29">
        <f t="shared" si="157"/>
        <v>-1.1862990564358941E-9</v>
      </c>
      <c r="AA184" s="29">
        <f t="shared" si="158"/>
        <v>-1.1862989041813411E-9</v>
      </c>
      <c r="AB184" s="29">
        <f t="shared" si="159"/>
        <v>-1.1862989041813411E-9</v>
      </c>
      <c r="AD184" s="35">
        <v>4.2400000000000002E-9</v>
      </c>
      <c r="AE184" s="35">
        <v>4.8977894835700004</v>
      </c>
      <c r="AF184" s="35">
        <v>636.71589257630001</v>
      </c>
      <c r="AG184" s="29">
        <f t="shared" si="160"/>
        <v>-3.7827409877919656E-9</v>
      </c>
      <c r="AH184" s="29">
        <f t="shared" si="161"/>
        <v>-3.7825561093116216E-9</v>
      </c>
      <c r="AI184" s="29">
        <f t="shared" si="162"/>
        <v>-3.7825561099536626E-9</v>
      </c>
      <c r="AJ184" s="29">
        <f t="shared" si="163"/>
        <v>-3.7825561099536626E-9</v>
      </c>
      <c r="AL184" s="35"/>
      <c r="AM184" s="35"/>
      <c r="AN184" s="35"/>
      <c r="AT184" s="35"/>
      <c r="AU184" s="35"/>
      <c r="AV184" s="35"/>
      <c r="BB184" s="35"/>
      <c r="BC184" s="35"/>
      <c r="BD184" s="35"/>
      <c r="BJ184" s="35">
        <v>1.5209999999999999E-8</v>
      </c>
      <c r="BK184" s="35">
        <v>0.30214462385000002</v>
      </c>
      <c r="BL184" s="35">
        <v>213.0866471169</v>
      </c>
      <c r="BM184" s="29">
        <f t="shared" si="168"/>
        <v>-1.2365971644609557E-8</v>
      </c>
      <c r="BN184" s="29">
        <f t="shared" si="169"/>
        <v>-1.2366257690409164E-8</v>
      </c>
      <c r="BO184" s="29">
        <f t="shared" si="170"/>
        <v>-1.2366257689415904E-8</v>
      </c>
      <c r="BP184" s="29">
        <f t="shared" si="171"/>
        <v>-1.2366257689415904E-8</v>
      </c>
      <c r="BR184" s="35">
        <v>2.1799999999999999E-9</v>
      </c>
      <c r="BS184" s="35">
        <v>2.16069250901</v>
      </c>
      <c r="BT184" s="35">
        <v>177.87437278589999</v>
      </c>
      <c r="BU184" s="29">
        <f t="shared" si="172"/>
        <v>7.2149229835307654E-10</v>
      </c>
      <c r="BV184" s="29">
        <f t="shared" si="173"/>
        <v>7.2143683102195165E-10</v>
      </c>
      <c r="BW184" s="29">
        <f t="shared" si="174"/>
        <v>7.2143683121456034E-10</v>
      </c>
      <c r="BX184" s="29">
        <f t="shared" si="175"/>
        <v>7.2143683121456034E-10</v>
      </c>
      <c r="BZ184" s="35"/>
      <c r="CA184" s="35"/>
      <c r="CB184" s="35"/>
      <c r="CH184" s="35"/>
      <c r="CI184" s="35"/>
      <c r="CJ184" s="35"/>
      <c r="CP184" s="35"/>
      <c r="CQ184" s="35"/>
      <c r="CR184" s="35"/>
      <c r="CX184" s="35"/>
      <c r="CY184" s="35"/>
      <c r="CZ184" s="35"/>
      <c r="DF184" s="35">
        <v>6.4089999999999998E-7</v>
      </c>
      <c r="DG184" s="35">
        <v>4.0985475747600004</v>
      </c>
      <c r="DH184" s="35">
        <v>327.43756992049998</v>
      </c>
      <c r="DI184" s="29">
        <f t="shared" si="176"/>
        <v>-6.4087936996454521E-7</v>
      </c>
      <c r="DJ184" s="29">
        <f t="shared" si="177"/>
        <v>-6.4087911393913012E-7</v>
      </c>
      <c r="DK184" s="29">
        <f t="shared" si="178"/>
        <v>-6.4087911394002194E-7</v>
      </c>
      <c r="DL184" s="29">
        <f t="shared" si="179"/>
        <v>-6.4087911394002194E-7</v>
      </c>
      <c r="DN184" s="35">
        <v>1.2373999999999999E-7</v>
      </c>
      <c r="DO184" s="35">
        <v>1.01456317602</v>
      </c>
      <c r="DP184" s="35">
        <v>329.72519178089999</v>
      </c>
      <c r="DQ184" s="29">
        <f t="shared" si="180"/>
        <v>1.2327479324403886E-7</v>
      </c>
      <c r="DR184" s="29">
        <f t="shared" si="181"/>
        <v>1.2327532887854723E-7</v>
      </c>
      <c r="DS184" s="29">
        <f t="shared" si="182"/>
        <v>1.2327532887668778E-7</v>
      </c>
      <c r="DT184" s="29">
        <f t="shared" si="183"/>
        <v>1.2327532887668778E-7</v>
      </c>
      <c r="DV184" s="35">
        <v>3.0360000000000002E-8</v>
      </c>
      <c r="DW184" s="35">
        <v>2.5542667534999999</v>
      </c>
      <c r="DX184" s="35">
        <v>6069.7767545533998</v>
      </c>
      <c r="DY184" s="29">
        <f t="shared" si="184"/>
        <v>2.4919580479643367E-8</v>
      </c>
      <c r="DZ184" s="29">
        <f t="shared" si="185"/>
        <v>2.4935526076916412E-8</v>
      </c>
      <c r="EA184" s="29">
        <f t="shared" si="186"/>
        <v>2.4935526021582602E-8</v>
      </c>
      <c r="EB184" s="29">
        <f t="shared" si="187"/>
        <v>2.4935526021582602E-8</v>
      </c>
      <c r="ED184" s="35"/>
      <c r="EE184" s="35"/>
      <c r="EF184" s="35"/>
      <c r="EL184" s="35"/>
      <c r="EM184" s="35"/>
      <c r="EN184" s="35"/>
      <c r="ET184" s="35"/>
      <c r="EU184" s="35"/>
      <c r="EV184" s="35"/>
    </row>
    <row r="185" spans="14:152" s="29" customFormat="1" ht="13.5" x14ac:dyDescent="0.3">
      <c r="N185" s="35">
        <v>1.6806000000000001E-7</v>
      </c>
      <c r="O185" s="35">
        <v>3.2795358332300002</v>
      </c>
      <c r="P185" s="35">
        <v>98.899988524600005</v>
      </c>
      <c r="Q185" s="29">
        <f t="shared" si="152"/>
        <v>2.9007394718931568E-8</v>
      </c>
      <c r="R185" s="29">
        <f t="shared" si="153"/>
        <v>2.9004913011823679E-8</v>
      </c>
      <c r="S185" s="29">
        <f t="shared" si="154"/>
        <v>2.9004913020441396E-8</v>
      </c>
      <c r="T185" s="29">
        <f t="shared" si="155"/>
        <v>2.9004913020441396E-8</v>
      </c>
      <c r="V185" s="35">
        <v>2.5909999999999998E-8</v>
      </c>
      <c r="W185" s="35">
        <v>3.7988028574400001</v>
      </c>
      <c r="X185" s="35">
        <v>17.265475387399999</v>
      </c>
      <c r="Y185" s="29">
        <f t="shared" si="156"/>
        <v>-1.5330865496745096E-8</v>
      </c>
      <c r="Z185" s="29">
        <f t="shared" si="157"/>
        <v>-1.5330920163568512E-8</v>
      </c>
      <c r="AA185" s="29">
        <f t="shared" si="158"/>
        <v>-1.533092016337869E-8</v>
      </c>
      <c r="AB185" s="29">
        <f t="shared" si="159"/>
        <v>-1.533092016337869E-8</v>
      </c>
      <c r="AD185" s="35">
        <v>5.3700000000000003E-9</v>
      </c>
      <c r="AE185" s="35">
        <v>2.5937622173600001</v>
      </c>
      <c r="AF185" s="35">
        <v>313.21047591889999</v>
      </c>
      <c r="AG185" s="29">
        <f t="shared" si="160"/>
        <v>9.2484644545212033E-10</v>
      </c>
      <c r="AH185" s="29">
        <f t="shared" si="161"/>
        <v>9.2509759198742504E-10</v>
      </c>
      <c r="AI185" s="29">
        <f t="shared" si="162"/>
        <v>9.2509759111532893E-10</v>
      </c>
      <c r="AJ185" s="29">
        <f t="shared" si="163"/>
        <v>9.2509759111532893E-10</v>
      </c>
      <c r="AL185" s="35"/>
      <c r="AM185" s="35"/>
      <c r="AN185" s="35"/>
      <c r="AT185" s="35"/>
      <c r="AU185" s="35"/>
      <c r="AV185" s="35"/>
      <c r="BB185" s="35"/>
      <c r="BC185" s="35"/>
      <c r="BD185" s="35"/>
      <c r="BJ185" s="35">
        <v>1.6079999999999999E-8</v>
      </c>
      <c r="BK185" s="35">
        <v>4.6672413281800003</v>
      </c>
      <c r="BL185" s="35">
        <v>269.9214467406</v>
      </c>
      <c r="BM185" s="29">
        <f t="shared" si="168"/>
        <v>-1.4971375910439791E-8</v>
      </c>
      <c r="BN185" s="29">
        <f t="shared" si="169"/>
        <v>-1.497113583407636E-8</v>
      </c>
      <c r="BO185" s="29">
        <f t="shared" si="170"/>
        <v>-1.4971135834910062E-8</v>
      </c>
      <c r="BP185" s="29">
        <f t="shared" si="171"/>
        <v>-1.4971135834910062E-8</v>
      </c>
      <c r="BR185" s="35">
        <v>2.5399999999999999E-9</v>
      </c>
      <c r="BS185" s="35">
        <v>4.5165253464799999</v>
      </c>
      <c r="BT185" s="35">
        <v>1148.2476104062</v>
      </c>
      <c r="BU185" s="29">
        <f t="shared" si="172"/>
        <v>-9.7905833090812348E-10</v>
      </c>
      <c r="BV185" s="29">
        <f t="shared" si="173"/>
        <v>-9.7946625850709431E-10</v>
      </c>
      <c r="BW185" s="29">
        <f t="shared" si="174"/>
        <v>-9.7946625709062899E-10</v>
      </c>
      <c r="BX185" s="29">
        <f t="shared" si="175"/>
        <v>-9.7946625709062899E-10</v>
      </c>
      <c r="BZ185" s="35"/>
      <c r="CA185" s="35"/>
      <c r="CB185" s="35"/>
      <c r="CH185" s="35"/>
      <c r="CI185" s="35"/>
      <c r="CJ185" s="35"/>
      <c r="CP185" s="35"/>
      <c r="CQ185" s="35"/>
      <c r="CR185" s="35"/>
      <c r="CX185" s="35"/>
      <c r="CY185" s="35"/>
      <c r="CZ185" s="35"/>
      <c r="DF185" s="35">
        <v>5.5306E-7</v>
      </c>
      <c r="DG185" s="35">
        <v>1.6045689652099999</v>
      </c>
      <c r="DH185" s="35">
        <v>543.02428721889999</v>
      </c>
      <c r="DI185" s="29">
        <f t="shared" si="176"/>
        <v>-2.9903612004917478E-7</v>
      </c>
      <c r="DJ185" s="29">
        <f t="shared" si="177"/>
        <v>-2.9907441540344472E-7</v>
      </c>
      <c r="DK185" s="29">
        <f t="shared" si="178"/>
        <v>-2.9907441527046918E-7</v>
      </c>
      <c r="DL185" s="29">
        <f t="shared" si="179"/>
        <v>-2.9907441527046918E-7</v>
      </c>
      <c r="DN185" s="35">
        <v>1.0747E-7</v>
      </c>
      <c r="DO185" s="35">
        <v>1.58065203003</v>
      </c>
      <c r="DP185" s="35">
        <v>212.77783057619999</v>
      </c>
      <c r="DQ185" s="29">
        <f t="shared" si="180"/>
        <v>3.4232419712304889E-8</v>
      </c>
      <c r="DR185" s="29">
        <f t="shared" si="181"/>
        <v>3.4229133912367108E-8</v>
      </c>
      <c r="DS185" s="29">
        <f t="shared" si="182"/>
        <v>3.4229133923777025E-8</v>
      </c>
      <c r="DT185" s="29">
        <f t="shared" si="183"/>
        <v>3.4229133923777025E-8</v>
      </c>
      <c r="DV185" s="35">
        <v>3.1160000000000002E-8</v>
      </c>
      <c r="DW185" s="35">
        <v>2.6722097200400001</v>
      </c>
      <c r="DX185" s="35">
        <v>52.690198039499997</v>
      </c>
      <c r="DY185" s="29">
        <f t="shared" si="184"/>
        <v>-2.8862559946490021E-8</v>
      </c>
      <c r="DZ185" s="29">
        <f t="shared" si="185"/>
        <v>-2.8862653737600837E-8</v>
      </c>
      <c r="EA185" s="29">
        <f t="shared" si="186"/>
        <v>-2.8862653737275153E-8</v>
      </c>
      <c r="EB185" s="29">
        <f t="shared" si="187"/>
        <v>-2.8862653737275153E-8</v>
      </c>
      <c r="ED185" s="35"/>
      <c r="EE185" s="35"/>
      <c r="EF185" s="35"/>
      <c r="EL185" s="35"/>
      <c r="EM185" s="35"/>
      <c r="EN185" s="35"/>
      <c r="ET185" s="35"/>
      <c r="EU185" s="35"/>
      <c r="EV185" s="35"/>
    </row>
    <row r="186" spans="14:152" s="29" customFormat="1" ht="13.5" x14ac:dyDescent="0.3">
      <c r="N186" s="35">
        <v>2.0832999999999999E-7</v>
      </c>
      <c r="O186" s="35">
        <v>2.0165593590899999</v>
      </c>
      <c r="P186" s="35">
        <v>860.30992875280003</v>
      </c>
      <c r="Q186" s="29">
        <f t="shared" si="152"/>
        <v>-2.0012083522863789E-7</v>
      </c>
      <c r="R186" s="29">
        <f t="shared" si="153"/>
        <v>-2.0012838498950796E-7</v>
      </c>
      <c r="S186" s="29">
        <f t="shared" si="154"/>
        <v>-2.0012838496329761E-7</v>
      </c>
      <c r="T186" s="29">
        <f t="shared" si="155"/>
        <v>-2.0012838496329761E-7</v>
      </c>
      <c r="V186" s="35">
        <v>3.4949999999999999E-8</v>
      </c>
      <c r="W186" s="35">
        <v>5.2990252544300001</v>
      </c>
      <c r="X186" s="35">
        <v>350.33211960040001</v>
      </c>
      <c r="Y186" s="29">
        <f t="shared" si="156"/>
        <v>-2.2687279142216448E-10</v>
      </c>
      <c r="Z186" s="29">
        <f t="shared" si="157"/>
        <v>-2.2872877731854287E-10</v>
      </c>
      <c r="AA186" s="29">
        <f t="shared" si="158"/>
        <v>-2.2872877087365076E-10</v>
      </c>
      <c r="AB186" s="29">
        <f t="shared" si="159"/>
        <v>-2.2872877087365076E-10</v>
      </c>
      <c r="AD186" s="35">
        <v>4.1000000000000003E-9</v>
      </c>
      <c r="AE186" s="35">
        <v>4.2214778761699998</v>
      </c>
      <c r="AF186" s="35">
        <v>867.42347575359997</v>
      </c>
      <c r="AG186" s="29">
        <f t="shared" si="160"/>
        <v>3.5177082000217053E-9</v>
      </c>
      <c r="AH186" s="29">
        <f t="shared" si="161"/>
        <v>3.5174312393392486E-9</v>
      </c>
      <c r="AI186" s="29">
        <f t="shared" si="162"/>
        <v>3.5174312403010942E-9</v>
      </c>
      <c r="AJ186" s="29">
        <f t="shared" si="163"/>
        <v>3.5174312403010942E-9</v>
      </c>
      <c r="AL186" s="35"/>
      <c r="AM186" s="35"/>
      <c r="AN186" s="35"/>
      <c r="AT186" s="35"/>
      <c r="AU186" s="35"/>
      <c r="AV186" s="35"/>
      <c r="BB186" s="35"/>
      <c r="BC186" s="35"/>
      <c r="BD186" s="35"/>
      <c r="BJ186" s="35">
        <v>1.5250000000000001E-8</v>
      </c>
      <c r="BK186" s="35">
        <v>1.4793932942300001</v>
      </c>
      <c r="BL186" s="35">
        <v>198.32124191099999</v>
      </c>
      <c r="BM186" s="29">
        <f t="shared" si="168"/>
        <v>-1.8120879559317116E-10</v>
      </c>
      <c r="BN186" s="29">
        <f t="shared" si="169"/>
        <v>-1.8166721721935048E-10</v>
      </c>
      <c r="BO186" s="29">
        <f t="shared" si="170"/>
        <v>-1.8166721562749821E-10</v>
      </c>
      <c r="BP186" s="29">
        <f t="shared" si="171"/>
        <v>-1.8166721562749821E-10</v>
      </c>
      <c r="BR186" s="35">
        <v>2.11E-9</v>
      </c>
      <c r="BS186" s="35">
        <v>2.8269962732599998</v>
      </c>
      <c r="BT186" s="35">
        <v>106.2741679563</v>
      </c>
      <c r="BU186" s="29">
        <f t="shared" si="172"/>
        <v>-3.3470067760963086E-10</v>
      </c>
      <c r="BV186" s="29">
        <f t="shared" si="173"/>
        <v>-3.3473423842872318E-10</v>
      </c>
      <c r="BW186" s="29">
        <f t="shared" si="174"/>
        <v>-3.3473423831218424E-10</v>
      </c>
      <c r="BX186" s="29">
        <f t="shared" si="175"/>
        <v>-3.3473423831218424E-10</v>
      </c>
      <c r="BZ186" s="35"/>
      <c r="CA186" s="35"/>
      <c r="CB186" s="35"/>
      <c r="CH186" s="35"/>
      <c r="CI186" s="35"/>
      <c r="CJ186" s="35"/>
      <c r="CP186" s="35"/>
      <c r="CQ186" s="35"/>
      <c r="CR186" s="35"/>
      <c r="CX186" s="35"/>
      <c r="CY186" s="35"/>
      <c r="CZ186" s="35"/>
      <c r="DF186" s="35">
        <v>5.7986999999999996E-7</v>
      </c>
      <c r="DG186" s="35">
        <v>5.4726912433999999</v>
      </c>
      <c r="DH186" s="35">
        <v>347.8844390456</v>
      </c>
      <c r="DI186" s="29">
        <f t="shared" si="176"/>
        <v>7.3687041824417227E-8</v>
      </c>
      <c r="DJ186" s="29">
        <f t="shared" si="177"/>
        <v>7.3656710684034363E-8</v>
      </c>
      <c r="DK186" s="29">
        <f t="shared" si="178"/>
        <v>7.3656710789358609E-8</v>
      </c>
      <c r="DL186" s="29">
        <f t="shared" si="179"/>
        <v>7.3656710789358609E-8</v>
      </c>
      <c r="DN186" s="35">
        <v>1.2758000000000001E-7</v>
      </c>
      <c r="DO186" s="35">
        <v>1.9195237324000001</v>
      </c>
      <c r="DP186" s="35">
        <v>1581.9593482830001</v>
      </c>
      <c r="DQ186" s="29">
        <f t="shared" si="180"/>
        <v>-1.0072523206042753E-7</v>
      </c>
      <c r="DR186" s="29">
        <f t="shared" si="181"/>
        <v>-1.0070645240199593E-7</v>
      </c>
      <c r="DS186" s="29">
        <f t="shared" si="182"/>
        <v>-1.0070645246721742E-7</v>
      </c>
      <c r="DT186" s="29">
        <f t="shared" si="183"/>
        <v>-1.0070645246721742E-7</v>
      </c>
      <c r="DV186" s="35">
        <v>2.3709999999999999E-8</v>
      </c>
      <c r="DW186" s="35">
        <v>0.89591351821999998</v>
      </c>
      <c r="DX186" s="35">
        <v>121.2520214833</v>
      </c>
      <c r="DY186" s="29">
        <f t="shared" si="184"/>
        <v>-2.2810605616944184E-8</v>
      </c>
      <c r="DZ186" s="29">
        <f t="shared" si="185"/>
        <v>-2.2810486723587682E-8</v>
      </c>
      <c r="EA186" s="29">
        <f t="shared" si="186"/>
        <v>-2.2810486724000551E-8</v>
      </c>
      <c r="EB186" s="29">
        <f t="shared" si="187"/>
        <v>-2.2810486724000551E-8</v>
      </c>
      <c r="ED186" s="35"/>
      <c r="EE186" s="35"/>
      <c r="EF186" s="35"/>
      <c r="EL186" s="35"/>
      <c r="EM186" s="35"/>
      <c r="EN186" s="35"/>
      <c r="ET186" s="35"/>
      <c r="EU186" s="35"/>
      <c r="EV186" s="35"/>
    </row>
    <row r="187" spans="14:152" s="29" customFormat="1" ht="13.5" x14ac:dyDescent="0.3">
      <c r="N187" s="35">
        <v>1.7938999999999999E-7</v>
      </c>
      <c r="O187" s="35">
        <v>3.1432949801199999</v>
      </c>
      <c r="P187" s="35">
        <v>831.85574074960005</v>
      </c>
      <c r="Q187" s="29">
        <f t="shared" si="152"/>
        <v>-1.0489522607006393E-7</v>
      </c>
      <c r="R187" s="29">
        <f t="shared" si="153"/>
        <v>-1.0491357560613683E-7</v>
      </c>
      <c r="S187" s="29">
        <f t="shared" si="154"/>
        <v>-1.0491357554242147E-7</v>
      </c>
      <c r="T187" s="29">
        <f t="shared" si="155"/>
        <v>-1.0491357554242147E-7</v>
      </c>
      <c r="V187" s="35">
        <v>2.859E-8</v>
      </c>
      <c r="W187" s="35">
        <v>3.7280495065900001</v>
      </c>
      <c r="X187" s="35">
        <v>6076.8903015542001</v>
      </c>
      <c r="Y187" s="29">
        <f t="shared" si="156"/>
        <v>-9.1697971274261809E-9</v>
      </c>
      <c r="Z187" s="29">
        <f t="shared" si="157"/>
        <v>-9.1448484497528986E-9</v>
      </c>
      <c r="AA187" s="29">
        <f t="shared" si="158"/>
        <v>-9.144848536399866E-9</v>
      </c>
      <c r="AB187" s="29">
        <f t="shared" si="159"/>
        <v>-9.144848536399866E-9</v>
      </c>
      <c r="AD187" s="35">
        <v>4.08E-9</v>
      </c>
      <c r="AE187" s="35">
        <v>3.0605777278800002</v>
      </c>
      <c r="AF187" s="35">
        <v>424.15051032119999</v>
      </c>
      <c r="AG187" s="29">
        <f t="shared" si="160"/>
        <v>-3.5309142864852037E-9</v>
      </c>
      <c r="AH187" s="29">
        <f t="shared" si="161"/>
        <v>-3.5310457154617713E-9</v>
      </c>
      <c r="AI187" s="29">
        <f t="shared" si="162"/>
        <v>-3.5310457150054149E-9</v>
      </c>
      <c r="AJ187" s="29">
        <f t="shared" si="163"/>
        <v>-3.5310457150054149E-9</v>
      </c>
      <c r="AL187" s="35"/>
      <c r="AM187" s="35"/>
      <c r="AN187" s="35"/>
      <c r="AT187" s="35"/>
      <c r="AU187" s="35"/>
      <c r="AV187" s="35"/>
      <c r="BB187" s="35"/>
      <c r="BC187" s="35"/>
      <c r="BD187" s="35"/>
      <c r="BJ187" s="35">
        <v>1.4079999999999999E-8</v>
      </c>
      <c r="BK187" s="35">
        <v>1.3849184674999999</v>
      </c>
      <c r="BL187" s="35">
        <v>501.37978944330001</v>
      </c>
      <c r="BM187" s="29">
        <f t="shared" si="168"/>
        <v>-1.4004655105521255E-8</v>
      </c>
      <c r="BN187" s="29">
        <f t="shared" si="169"/>
        <v>-1.4004765621768444E-8</v>
      </c>
      <c r="BO187" s="29">
        <f t="shared" si="170"/>
        <v>-1.4004765621384821E-8</v>
      </c>
      <c r="BP187" s="29">
        <f t="shared" si="171"/>
        <v>-1.4004765621384821E-8</v>
      </c>
      <c r="BR187" s="35">
        <v>2.2999999999999999E-9</v>
      </c>
      <c r="BS187" s="35">
        <v>4.6317174340599996</v>
      </c>
      <c r="BT187" s="35">
        <v>107.0249274817</v>
      </c>
      <c r="BU187" s="29">
        <f t="shared" si="172"/>
        <v>2.2913371138379342E-9</v>
      </c>
      <c r="BV187" s="29">
        <f t="shared" si="173"/>
        <v>2.291340349045282E-9</v>
      </c>
      <c r="BW187" s="29">
        <f t="shared" si="174"/>
        <v>2.2913403490340493E-9</v>
      </c>
      <c r="BX187" s="29">
        <f t="shared" si="175"/>
        <v>2.2913403490340493E-9</v>
      </c>
      <c r="BZ187" s="35"/>
      <c r="CA187" s="35"/>
      <c r="CB187" s="35"/>
      <c r="CH187" s="35"/>
      <c r="CI187" s="35"/>
      <c r="CJ187" s="35"/>
      <c r="CP187" s="35"/>
      <c r="CQ187" s="35"/>
      <c r="CR187" s="35"/>
      <c r="CX187" s="35"/>
      <c r="CY187" s="35"/>
      <c r="CZ187" s="35"/>
      <c r="DF187" s="35">
        <v>7.3580999999999997E-7</v>
      </c>
      <c r="DG187" s="35">
        <v>3.72292337326</v>
      </c>
      <c r="DH187" s="35">
        <v>92.047073954699997</v>
      </c>
      <c r="DI187" s="29">
        <f t="shared" si="176"/>
        <v>3.5634662685442429E-7</v>
      </c>
      <c r="DJ187" s="29">
        <f t="shared" si="177"/>
        <v>3.5633764438352403E-7</v>
      </c>
      <c r="DK187" s="29">
        <f t="shared" si="178"/>
        <v>3.5633764441471596E-7</v>
      </c>
      <c r="DL187" s="29">
        <f t="shared" si="179"/>
        <v>3.5633764441471596E-7</v>
      </c>
      <c r="DN187" s="35">
        <v>1.1943999999999999E-7</v>
      </c>
      <c r="DO187" s="35">
        <v>4.4472092242299999</v>
      </c>
      <c r="DP187" s="35">
        <v>32.243328914400003</v>
      </c>
      <c r="DQ187" s="29">
        <f t="shared" si="180"/>
        <v>3.0534031502169386E-8</v>
      </c>
      <c r="DR187" s="29">
        <f t="shared" si="181"/>
        <v>3.0533467123740707E-8</v>
      </c>
      <c r="DS187" s="29">
        <f t="shared" si="182"/>
        <v>3.0533467125700404E-8</v>
      </c>
      <c r="DT187" s="29">
        <f t="shared" si="183"/>
        <v>3.0533467125700404E-8</v>
      </c>
      <c r="DV187" s="35">
        <v>2.9929999999999997E-8</v>
      </c>
      <c r="DW187" s="35">
        <v>3.9695782745399999</v>
      </c>
      <c r="DX187" s="35">
        <v>9999.9864507729999</v>
      </c>
      <c r="DY187" s="29">
        <f t="shared" si="184"/>
        <v>-2.9728514811849427E-8</v>
      </c>
      <c r="DZ187" s="29">
        <f t="shared" si="185"/>
        <v>-2.9723225159824774E-8</v>
      </c>
      <c r="EA187" s="29">
        <f t="shared" si="186"/>
        <v>-2.9723225178311473E-8</v>
      </c>
      <c r="EB187" s="29">
        <f t="shared" si="187"/>
        <v>-2.9723225178311473E-8</v>
      </c>
      <c r="ED187" s="35"/>
      <c r="EE187" s="35"/>
      <c r="EF187" s="35"/>
      <c r="EL187" s="35"/>
      <c r="EM187" s="35"/>
      <c r="EN187" s="35"/>
      <c r="ET187" s="35"/>
      <c r="EU187" s="35"/>
      <c r="EV187" s="35"/>
    </row>
    <row r="188" spans="14:152" s="29" customFormat="1" ht="13.5" x14ac:dyDescent="0.3">
      <c r="N188" s="35">
        <v>1.5653000000000001E-7</v>
      </c>
      <c r="O188" s="35">
        <v>3.10137669623</v>
      </c>
      <c r="P188" s="35">
        <v>106.2741679563</v>
      </c>
      <c r="Q188" s="29">
        <f t="shared" si="152"/>
        <v>1.7973992729017256E-8</v>
      </c>
      <c r="R188" s="29">
        <f t="shared" si="153"/>
        <v>1.7971487772207945E-8</v>
      </c>
      <c r="S188" s="29">
        <f t="shared" si="154"/>
        <v>1.7971487780906216E-8</v>
      </c>
      <c r="T188" s="29">
        <f t="shared" si="155"/>
        <v>1.7971487780906216E-8</v>
      </c>
      <c r="V188" s="35">
        <v>2.775E-8</v>
      </c>
      <c r="W188" s="35">
        <v>0.23549396237</v>
      </c>
      <c r="X188" s="35">
        <v>357.4456666012</v>
      </c>
      <c r="Y188" s="29">
        <f t="shared" si="156"/>
        <v>2.6940742376289414E-8</v>
      </c>
      <c r="Z188" s="29">
        <f t="shared" si="157"/>
        <v>2.6940381868420024E-8</v>
      </c>
      <c r="AA188" s="29">
        <f t="shared" si="158"/>
        <v>2.6940381869672008E-8</v>
      </c>
      <c r="AB188" s="29">
        <f t="shared" si="159"/>
        <v>2.6940381869672008E-8</v>
      </c>
      <c r="AD188" s="35">
        <v>4.0700000000000002E-9</v>
      </c>
      <c r="AE188" s="35">
        <v>3.7937601393799998</v>
      </c>
      <c r="AF188" s="35">
        <v>24.379022388199999</v>
      </c>
      <c r="AG188" s="29">
        <f t="shared" si="160"/>
        <v>-2.0317159588493031E-9</v>
      </c>
      <c r="AH188" s="29">
        <f t="shared" si="161"/>
        <v>-2.0317289914452117E-9</v>
      </c>
      <c r="AI188" s="29">
        <f t="shared" si="162"/>
        <v>-2.0317289913999571E-9</v>
      </c>
      <c r="AJ188" s="29">
        <f t="shared" si="163"/>
        <v>-2.0317289913999571E-9</v>
      </c>
      <c r="AL188" s="35"/>
      <c r="AM188" s="35"/>
      <c r="AN188" s="35"/>
      <c r="AT188" s="35"/>
      <c r="AU188" s="35"/>
      <c r="AV188" s="35"/>
      <c r="BB188" s="35"/>
      <c r="BC188" s="35"/>
      <c r="BD188" s="35"/>
      <c r="BJ188" s="35">
        <v>1.3270000000000001E-8</v>
      </c>
      <c r="BK188" s="35">
        <v>0.23760037979000001</v>
      </c>
      <c r="BL188" s="35">
        <v>148.0787244263</v>
      </c>
      <c r="BM188" s="29">
        <f t="shared" si="168"/>
        <v>-1.1652428397630756E-8</v>
      </c>
      <c r="BN188" s="29">
        <f t="shared" si="169"/>
        <v>-1.1652285874515842E-8</v>
      </c>
      <c r="BO188" s="29">
        <f t="shared" si="170"/>
        <v>-1.1652285875010757E-8</v>
      </c>
      <c r="BP188" s="29">
        <f t="shared" si="171"/>
        <v>-1.1652285875010757E-8</v>
      </c>
      <c r="BR188" s="35">
        <v>2.0099999999999999E-9</v>
      </c>
      <c r="BS188" s="35">
        <v>4.5215256222300004</v>
      </c>
      <c r="BT188" s="35">
        <v>508.35032409220003</v>
      </c>
      <c r="BU188" s="29">
        <f t="shared" si="172"/>
        <v>1.9651152540778677E-9</v>
      </c>
      <c r="BV188" s="29">
        <f t="shared" si="173"/>
        <v>1.9651477977277846E-9</v>
      </c>
      <c r="BW188" s="29">
        <f t="shared" si="174"/>
        <v>1.9651477976147979E-9</v>
      </c>
      <c r="BX188" s="29">
        <f t="shared" si="175"/>
        <v>1.9651477976147979E-9</v>
      </c>
      <c r="BZ188" s="35"/>
      <c r="CA188" s="35"/>
      <c r="CB188" s="35"/>
      <c r="CH188" s="35"/>
      <c r="CI188" s="35"/>
      <c r="CJ188" s="35"/>
      <c r="CP188" s="35"/>
      <c r="CQ188" s="35"/>
      <c r="CR188" s="35"/>
      <c r="CX188" s="35"/>
      <c r="CY188" s="35"/>
      <c r="CZ188" s="35"/>
      <c r="DF188" s="35">
        <v>7.3760000000000004E-7</v>
      </c>
      <c r="DG188" s="35">
        <v>3.5704534261499998</v>
      </c>
      <c r="DH188" s="35">
        <v>1.4844727083</v>
      </c>
      <c r="DI188" s="29">
        <f t="shared" si="176"/>
        <v>-6.6321352865266917E-7</v>
      </c>
      <c r="DJ188" s="29">
        <f t="shared" si="177"/>
        <v>-6.6321360129102735E-7</v>
      </c>
      <c r="DK188" s="29">
        <f t="shared" si="178"/>
        <v>-6.6321360129077514E-7</v>
      </c>
      <c r="DL188" s="29">
        <f t="shared" si="179"/>
        <v>-6.6321360129077514E-7</v>
      </c>
      <c r="DN188" s="35">
        <v>1.1864999999999999E-7</v>
      </c>
      <c r="DO188" s="35">
        <v>5.10696147162</v>
      </c>
      <c r="DP188" s="35">
        <v>4.6658664459999999</v>
      </c>
      <c r="DQ188" s="29">
        <f t="shared" si="180"/>
        <v>5.3772508522804362E-8</v>
      </c>
      <c r="DR188" s="29">
        <f t="shared" si="181"/>
        <v>5.3772433717370456E-8</v>
      </c>
      <c r="DS188" s="29">
        <f t="shared" si="182"/>
        <v>5.3772433717630198E-8</v>
      </c>
      <c r="DT188" s="29">
        <f t="shared" si="183"/>
        <v>5.3772433717630198E-8</v>
      </c>
      <c r="DV188" s="35">
        <v>3.0880000000000003E-8</v>
      </c>
      <c r="DW188" s="35">
        <v>0.40656113014</v>
      </c>
      <c r="DX188" s="35">
        <v>561.18353448360006</v>
      </c>
      <c r="DY188" s="29">
        <f t="shared" si="184"/>
        <v>-3.0736427307031231E-8</v>
      </c>
      <c r="DZ188" s="29">
        <f t="shared" si="185"/>
        <v>-3.0736680210581877E-8</v>
      </c>
      <c r="EA188" s="29">
        <f t="shared" si="186"/>
        <v>-3.0736680209704066E-8</v>
      </c>
      <c r="EB188" s="29">
        <f t="shared" si="187"/>
        <v>-3.0736680209704066E-8</v>
      </c>
      <c r="ED188" s="35"/>
      <c r="EE188" s="35"/>
      <c r="EF188" s="35"/>
      <c r="EL188" s="35"/>
      <c r="EM188" s="35"/>
      <c r="EN188" s="35"/>
      <c r="ET188" s="35"/>
      <c r="EU188" s="35"/>
      <c r="EV188" s="35"/>
    </row>
    <row r="189" spans="14:152" s="29" customFormat="1" ht="13.5" x14ac:dyDescent="0.3">
      <c r="N189" s="35">
        <v>1.8234999999999999E-7</v>
      </c>
      <c r="O189" s="35">
        <v>5.2259517248199998</v>
      </c>
      <c r="P189" s="35">
        <v>73.297125859000005</v>
      </c>
      <c r="Q189" s="29">
        <f t="shared" si="152"/>
        <v>1.8073351432192296E-7</v>
      </c>
      <c r="R189" s="29">
        <f t="shared" si="153"/>
        <v>1.80733783484639E-7</v>
      </c>
      <c r="S189" s="29">
        <f t="shared" si="154"/>
        <v>1.807337834837044E-7</v>
      </c>
      <c r="T189" s="29">
        <f t="shared" si="155"/>
        <v>1.807337834837044E-7</v>
      </c>
      <c r="V189" s="35">
        <v>2.976E-8</v>
      </c>
      <c r="W189" s="35">
        <v>2.48769315964</v>
      </c>
      <c r="X189" s="35">
        <v>46.470422915999997</v>
      </c>
      <c r="Y189" s="29">
        <f t="shared" si="156"/>
        <v>-2.960873318020954E-8</v>
      </c>
      <c r="Z189" s="29">
        <f t="shared" si="157"/>
        <v>-2.960875428927472E-8</v>
      </c>
      <c r="AA189" s="29">
        <f t="shared" si="158"/>
        <v>-2.9608754289201422E-8</v>
      </c>
      <c r="AB189" s="29">
        <f t="shared" si="159"/>
        <v>-2.9608754289201422E-8</v>
      </c>
      <c r="AD189" s="35">
        <v>5.69E-9</v>
      </c>
      <c r="AE189" s="35">
        <v>3.68547825941</v>
      </c>
      <c r="AF189" s="35">
        <v>350.33211960040001</v>
      </c>
      <c r="AG189" s="29">
        <f t="shared" si="160"/>
        <v>-5.6831028914461295E-9</v>
      </c>
      <c r="AH189" s="29">
        <f t="shared" si="161"/>
        <v>-5.6830880100505309E-9</v>
      </c>
      <c r="AI189" s="29">
        <f t="shared" si="162"/>
        <v>-5.683088010102233E-9</v>
      </c>
      <c r="AJ189" s="29">
        <f t="shared" si="163"/>
        <v>-5.683088010102233E-9</v>
      </c>
      <c r="AL189" s="35"/>
      <c r="AM189" s="35"/>
      <c r="AN189" s="35"/>
      <c r="AT189" s="35"/>
      <c r="AU189" s="35"/>
      <c r="AV189" s="35"/>
      <c r="BB189" s="35"/>
      <c r="BC189" s="35"/>
      <c r="BD189" s="35"/>
      <c r="BJ189" s="35">
        <v>1.3049999999999999E-8</v>
      </c>
      <c r="BK189" s="35">
        <v>2.4120177202300002</v>
      </c>
      <c r="BL189" s="35">
        <v>275.55052103309998</v>
      </c>
      <c r="BM189" s="29">
        <f t="shared" si="168"/>
        <v>1.0738881367468624E-8</v>
      </c>
      <c r="BN189" s="29">
        <f t="shared" si="169"/>
        <v>1.0739191068741198E-8</v>
      </c>
      <c r="BO189" s="29">
        <f t="shared" si="170"/>
        <v>1.0739191067665815E-8</v>
      </c>
      <c r="BP189" s="29">
        <f t="shared" si="171"/>
        <v>1.0739191067665815E-8</v>
      </c>
      <c r="BR189" s="35">
        <v>2.2999999999999999E-9</v>
      </c>
      <c r="BS189" s="35">
        <v>5.9356079850799999</v>
      </c>
      <c r="BT189" s="35">
        <v>618.55664531160005</v>
      </c>
      <c r="BU189" s="29">
        <f t="shared" si="172"/>
        <v>-2.2140911934656989E-9</v>
      </c>
      <c r="BV189" s="29">
        <f t="shared" si="173"/>
        <v>-2.2141495739706586E-9</v>
      </c>
      <c r="BW189" s="29">
        <f t="shared" si="174"/>
        <v>-2.2141495737679684E-9</v>
      </c>
      <c r="BX189" s="29">
        <f t="shared" si="175"/>
        <v>-2.2141495737679684E-9</v>
      </c>
      <c r="BZ189" s="35"/>
      <c r="CA189" s="35"/>
      <c r="CB189" s="35"/>
      <c r="CH189" s="35"/>
      <c r="CI189" s="35"/>
      <c r="CJ189" s="35"/>
      <c r="CP189" s="35"/>
      <c r="CQ189" s="35"/>
      <c r="CR189" s="35"/>
      <c r="CX189" s="35"/>
      <c r="CY189" s="35"/>
      <c r="CZ189" s="35"/>
      <c r="DF189" s="35">
        <v>6.4939999999999998E-7</v>
      </c>
      <c r="DG189" s="35">
        <v>2.4473962917400001</v>
      </c>
      <c r="DH189" s="35">
        <v>267.4737661858</v>
      </c>
      <c r="DI189" s="29">
        <f t="shared" si="176"/>
        <v>5.672377362564093E-7</v>
      </c>
      <c r="DJ189" s="29">
        <f t="shared" si="177"/>
        <v>5.6725055480920832E-7</v>
      </c>
      <c r="DK189" s="29">
        <f t="shared" si="178"/>
        <v>5.6725055476469822E-7</v>
      </c>
      <c r="DL189" s="29">
        <f t="shared" si="179"/>
        <v>5.6725055476469822E-7</v>
      </c>
      <c r="DN189" s="35">
        <v>1.1861E-7</v>
      </c>
      <c r="DO189" s="35">
        <v>4.3084760707800003</v>
      </c>
      <c r="DP189" s="35">
        <v>618.55664531160005</v>
      </c>
      <c r="DQ189" s="29">
        <f t="shared" si="180"/>
        <v>-2.5634300592519329E-8</v>
      </c>
      <c r="DR189" s="29">
        <f t="shared" si="181"/>
        <v>-2.5623441968357578E-8</v>
      </c>
      <c r="DS189" s="29">
        <f t="shared" si="182"/>
        <v>-2.562344200606413E-8</v>
      </c>
      <c r="DT189" s="29">
        <f t="shared" si="183"/>
        <v>-2.562344200606413E-8</v>
      </c>
      <c r="DV189" s="35">
        <v>2.3849999999999998E-8</v>
      </c>
      <c r="DW189" s="35">
        <v>4.7406388155099997</v>
      </c>
      <c r="DX189" s="35">
        <v>218.7157214094</v>
      </c>
      <c r="DY189" s="29">
        <f t="shared" si="184"/>
        <v>-1.0137397666482813E-8</v>
      </c>
      <c r="DZ189" s="29">
        <f t="shared" si="185"/>
        <v>-1.013668192030156E-8</v>
      </c>
      <c r="EA189" s="29">
        <f t="shared" si="186"/>
        <v>-1.0136681922787007E-8</v>
      </c>
      <c r="EB189" s="29">
        <f t="shared" si="187"/>
        <v>-1.0136681922787007E-8</v>
      </c>
      <c r="ED189" s="35"/>
      <c r="EE189" s="35"/>
      <c r="EF189" s="35"/>
      <c r="EL189" s="35"/>
      <c r="EM189" s="35"/>
      <c r="EN189" s="35"/>
      <c r="ET189" s="35"/>
      <c r="EU189" s="35"/>
      <c r="EV189" s="35"/>
    </row>
    <row r="190" spans="14:152" s="29" customFormat="1" ht="13.5" x14ac:dyDescent="0.3">
      <c r="N190" s="35">
        <v>1.9301999999999999E-7</v>
      </c>
      <c r="O190" s="35">
        <v>5.9394711405000002</v>
      </c>
      <c r="P190" s="35">
        <v>425.11371816769997</v>
      </c>
      <c r="Q190" s="29">
        <f t="shared" si="152"/>
        <v>1.8562230893282515E-7</v>
      </c>
      <c r="R190" s="29">
        <f t="shared" si="153"/>
        <v>1.8562571909838847E-7</v>
      </c>
      <c r="S190" s="29">
        <f t="shared" si="154"/>
        <v>1.8562571908654812E-7</v>
      </c>
      <c r="T190" s="29">
        <f t="shared" si="155"/>
        <v>1.8562571908654812E-7</v>
      </c>
      <c r="V190" s="35">
        <v>2.487E-8</v>
      </c>
      <c r="W190" s="35">
        <v>4.3786807853000003</v>
      </c>
      <c r="X190" s="35">
        <v>217.491881132</v>
      </c>
      <c r="Y190" s="29">
        <f t="shared" si="156"/>
        <v>-1.4212801475434995E-9</v>
      </c>
      <c r="Z190" s="29">
        <f t="shared" si="157"/>
        <v>-1.4204615590136291E-9</v>
      </c>
      <c r="AA190" s="29">
        <f t="shared" si="158"/>
        <v>-1.4204615618561426E-9</v>
      </c>
      <c r="AB190" s="29">
        <f t="shared" si="159"/>
        <v>-1.4204615618561426E-9</v>
      </c>
      <c r="AD190" s="35">
        <v>4.0400000000000001E-9</v>
      </c>
      <c r="AE190" s="35">
        <v>0.91401255827000005</v>
      </c>
      <c r="AF190" s="35">
        <v>114.1384744825</v>
      </c>
      <c r="AG190" s="29">
        <f t="shared" si="160"/>
        <v>-3.7610902534096339E-9</v>
      </c>
      <c r="AH190" s="29">
        <f t="shared" si="161"/>
        <v>-3.7610647318094882E-9</v>
      </c>
      <c r="AI190" s="29">
        <f t="shared" si="162"/>
        <v>-3.7610647318981123E-9</v>
      </c>
      <c r="AJ190" s="29">
        <f t="shared" si="163"/>
        <v>-3.7610647318981123E-9</v>
      </c>
      <c r="AL190" s="35"/>
      <c r="AM190" s="35"/>
      <c r="AN190" s="35"/>
      <c r="AT190" s="35"/>
      <c r="AU190" s="35"/>
      <c r="AV190" s="35"/>
      <c r="BB190" s="35"/>
      <c r="BC190" s="35"/>
      <c r="BD190" s="35"/>
      <c r="BJ190" s="35">
        <v>1.578E-8</v>
      </c>
      <c r="BK190" s="35">
        <v>2.8244324244399999</v>
      </c>
      <c r="BL190" s="35">
        <v>426.5500067662</v>
      </c>
      <c r="BM190" s="29">
        <f t="shared" si="168"/>
        <v>-1.4940599367916039E-8</v>
      </c>
      <c r="BN190" s="29">
        <f t="shared" si="169"/>
        <v>-1.4940927678504828E-8</v>
      </c>
      <c r="BO190" s="29">
        <f t="shared" si="170"/>
        <v>-1.4940927677364894E-8</v>
      </c>
      <c r="BP190" s="29">
        <f t="shared" si="171"/>
        <v>-1.4940927677364894E-8</v>
      </c>
      <c r="BR190" s="35">
        <v>2.5300000000000002E-9</v>
      </c>
      <c r="BS190" s="35">
        <v>2.0807494957200001</v>
      </c>
      <c r="BT190" s="35">
        <v>252.65597135319999</v>
      </c>
      <c r="BU190" s="29">
        <f t="shared" si="172"/>
        <v>2.5176558402425792E-9</v>
      </c>
      <c r="BV190" s="29">
        <f t="shared" si="173"/>
        <v>2.5176462783065366E-9</v>
      </c>
      <c r="BW190" s="29">
        <f t="shared" si="174"/>
        <v>2.5176462783397466E-9</v>
      </c>
      <c r="BX190" s="29">
        <f t="shared" si="175"/>
        <v>2.5176462783397466E-9</v>
      </c>
      <c r="BZ190" s="35"/>
      <c r="CA190" s="35"/>
      <c r="CB190" s="35"/>
      <c r="CH190" s="35"/>
      <c r="CI190" s="35"/>
      <c r="CJ190" s="35"/>
      <c r="CP190" s="35"/>
      <c r="CQ190" s="35"/>
      <c r="CR190" s="35"/>
      <c r="CX190" s="35"/>
      <c r="CY190" s="35"/>
      <c r="CZ190" s="35"/>
      <c r="DF190" s="35">
        <v>5.4413999999999995E-7</v>
      </c>
      <c r="DG190" s="35">
        <v>3.71479080197</v>
      </c>
      <c r="DH190" s="35">
        <v>344.70304530790003</v>
      </c>
      <c r="DI190" s="29">
        <f t="shared" si="176"/>
        <v>-5.4076975180968529E-7</v>
      </c>
      <c r="DJ190" s="29">
        <f t="shared" si="177"/>
        <v>-5.4076659148948066E-7</v>
      </c>
      <c r="DK190" s="29">
        <f t="shared" si="178"/>
        <v>-5.4076659150045725E-7</v>
      </c>
      <c r="DL190" s="29">
        <f t="shared" si="179"/>
        <v>-5.4076659150045725E-7</v>
      </c>
      <c r="DN190" s="35">
        <v>1.0035999999999999E-7</v>
      </c>
      <c r="DO190" s="35">
        <v>0.48709852136999998</v>
      </c>
      <c r="DP190" s="35">
        <v>305.34616939270001</v>
      </c>
      <c r="DQ190" s="29">
        <f t="shared" si="180"/>
        <v>6.7233845532598037E-8</v>
      </c>
      <c r="DR190" s="29">
        <f t="shared" si="181"/>
        <v>6.7230396694162487E-8</v>
      </c>
      <c r="DS190" s="29">
        <f t="shared" si="182"/>
        <v>6.7230396706138725E-8</v>
      </c>
      <c r="DT190" s="29">
        <f t="shared" si="183"/>
        <v>6.7230396706138725E-8</v>
      </c>
      <c r="DV190" s="35">
        <v>2.632E-8</v>
      </c>
      <c r="DW190" s="35">
        <v>1.1270621892699999</v>
      </c>
      <c r="DX190" s="35">
        <v>344.70304530790003</v>
      </c>
      <c r="DY190" s="29">
        <f t="shared" si="184"/>
        <v>2.3784876007743517E-8</v>
      </c>
      <c r="DZ190" s="29">
        <f t="shared" si="185"/>
        <v>2.3785464875171759E-8</v>
      </c>
      <c r="EA190" s="29">
        <f t="shared" si="186"/>
        <v>2.3785464873127044E-8</v>
      </c>
      <c r="EB190" s="29">
        <f t="shared" si="187"/>
        <v>2.3785464873127044E-8</v>
      </c>
      <c r="ED190" s="35"/>
      <c r="EE190" s="35"/>
      <c r="EF190" s="35"/>
      <c r="EL190" s="35"/>
      <c r="EM190" s="35"/>
      <c r="EN190" s="35"/>
      <c r="ET190" s="35"/>
      <c r="EU190" s="35"/>
      <c r="EV190" s="35"/>
    </row>
    <row r="191" spans="14:152" s="29" customFormat="1" ht="13.5" x14ac:dyDescent="0.3">
      <c r="N191" s="35">
        <v>1.4513999999999999E-7</v>
      </c>
      <c r="O191" s="35">
        <v>2.7504938837899999</v>
      </c>
      <c r="P191" s="35">
        <v>1.2238402773999999</v>
      </c>
      <c r="Q191" s="29">
        <f t="shared" si="152"/>
        <v>-1.3525379111424834E-7</v>
      </c>
      <c r="R191" s="29">
        <f t="shared" si="153"/>
        <v>-1.3525378134680965E-7</v>
      </c>
      <c r="S191" s="29">
        <f t="shared" si="154"/>
        <v>-1.3525378134684356E-7</v>
      </c>
      <c r="T191" s="29">
        <f t="shared" si="155"/>
        <v>-1.3525378134684356E-7</v>
      </c>
      <c r="V191" s="35">
        <v>2.7109999999999999E-8</v>
      </c>
      <c r="W191" s="35">
        <v>5.1537684014999998</v>
      </c>
      <c r="X191" s="35">
        <v>10007.099997773799</v>
      </c>
      <c r="Y191" s="29">
        <f t="shared" si="156"/>
        <v>-1.0235840136936213E-8</v>
      </c>
      <c r="Z191" s="29">
        <f t="shared" si="157"/>
        <v>-1.0273908368139472E-8</v>
      </c>
      <c r="AA191" s="29">
        <f t="shared" si="158"/>
        <v>-1.0273908235989843E-8</v>
      </c>
      <c r="AB191" s="29">
        <f t="shared" si="159"/>
        <v>-1.0273908235989843E-8</v>
      </c>
      <c r="AD191" s="35">
        <v>3.9499999999999998E-9</v>
      </c>
      <c r="AE191" s="35">
        <v>3.5047837420699999</v>
      </c>
      <c r="AF191" s="35">
        <v>129.91947716160001</v>
      </c>
      <c r="AG191" s="29">
        <f t="shared" si="160"/>
        <v>3.100351562448737E-9</v>
      </c>
      <c r="AH191" s="29">
        <f t="shared" si="161"/>
        <v>3.1003033608481432E-9</v>
      </c>
      <c r="AI191" s="29">
        <f t="shared" si="162"/>
        <v>3.1003033610155232E-9</v>
      </c>
      <c r="AJ191" s="29">
        <f t="shared" si="163"/>
        <v>3.1003033610155232E-9</v>
      </c>
      <c r="AL191" s="40"/>
      <c r="AM191" s="40"/>
      <c r="AN191" s="40"/>
      <c r="AT191" s="35"/>
      <c r="AU191" s="35"/>
      <c r="AV191" s="35"/>
      <c r="BB191" s="35"/>
      <c r="BC191" s="35"/>
      <c r="BD191" s="35"/>
      <c r="BJ191" s="35">
        <v>1.2029999999999999E-8</v>
      </c>
      <c r="BK191" s="35">
        <v>1.36928065935</v>
      </c>
      <c r="BL191" s="35">
        <v>235.3904959658</v>
      </c>
      <c r="BM191" s="29">
        <f t="shared" si="168"/>
        <v>5.5560516409249686E-9</v>
      </c>
      <c r="BN191" s="29">
        <f t="shared" si="169"/>
        <v>5.5556709096912327E-9</v>
      </c>
      <c r="BO191" s="29">
        <f t="shared" si="170"/>
        <v>5.5556709110133213E-9</v>
      </c>
      <c r="BP191" s="29">
        <f t="shared" si="171"/>
        <v>5.5556709110133213E-9</v>
      </c>
      <c r="BR191" s="35">
        <v>2.3400000000000002E-9</v>
      </c>
      <c r="BS191" s="35">
        <v>2.4342328333899999</v>
      </c>
      <c r="BT191" s="35">
        <v>1692.1656695024001</v>
      </c>
      <c r="BU191" s="29">
        <f t="shared" si="172"/>
        <v>1.7085593988011951E-10</v>
      </c>
      <c r="BV191" s="29">
        <f t="shared" si="173"/>
        <v>1.7025730942308368E-10</v>
      </c>
      <c r="BW191" s="29">
        <f t="shared" si="174"/>
        <v>1.7025731150182429E-10</v>
      </c>
      <c r="BX191" s="29">
        <f t="shared" si="175"/>
        <v>1.7025731150182429E-10</v>
      </c>
      <c r="BZ191" s="35"/>
      <c r="CA191" s="35"/>
      <c r="CB191" s="35"/>
      <c r="CH191" s="35"/>
      <c r="CI191" s="35"/>
      <c r="CJ191" s="35"/>
      <c r="CP191" s="35"/>
      <c r="CQ191" s="35"/>
      <c r="CR191" s="35"/>
      <c r="CX191" s="35"/>
      <c r="CY191" s="35"/>
      <c r="CZ191" s="35"/>
      <c r="DF191" s="35">
        <v>4.9783E-7</v>
      </c>
      <c r="DG191" s="35">
        <v>3.9345397017899999</v>
      </c>
      <c r="DH191" s="35">
        <v>192.69216761850001</v>
      </c>
      <c r="DI191" s="29">
        <f t="shared" si="176"/>
        <v>3.5354962946438318E-7</v>
      </c>
      <c r="DJ191" s="29">
        <f t="shared" si="177"/>
        <v>3.535598666287419E-7</v>
      </c>
      <c r="DK191" s="29">
        <f t="shared" si="178"/>
        <v>3.5355986659319426E-7</v>
      </c>
      <c r="DL191" s="29">
        <f t="shared" si="179"/>
        <v>3.5355986659319426E-7</v>
      </c>
      <c r="DN191" s="35">
        <v>1.2777000000000001E-7</v>
      </c>
      <c r="DO191" s="35">
        <v>3.7441299133100001</v>
      </c>
      <c r="DP191" s="35">
        <v>508.35032409220003</v>
      </c>
      <c r="DQ191" s="29">
        <f t="shared" si="180"/>
        <v>1.0786736885978791E-7</v>
      </c>
      <c r="DR191" s="29">
        <f t="shared" si="181"/>
        <v>1.078620914168075E-7</v>
      </c>
      <c r="DS191" s="29">
        <f t="shared" si="182"/>
        <v>1.0786209143513441E-7</v>
      </c>
      <c r="DT191" s="29">
        <f t="shared" si="183"/>
        <v>1.0786209143513441E-7</v>
      </c>
      <c r="DV191" s="35">
        <v>2.316E-8</v>
      </c>
      <c r="DW191" s="35">
        <v>4.0844526204099996</v>
      </c>
      <c r="DX191" s="35">
        <v>131.54696222179999</v>
      </c>
      <c r="DY191" s="29">
        <f t="shared" si="184"/>
        <v>2.3115269850230234E-8</v>
      </c>
      <c r="DZ191" s="29">
        <f t="shared" si="185"/>
        <v>2.3115241156844061E-8</v>
      </c>
      <c r="EA191" s="29">
        <f t="shared" si="186"/>
        <v>2.3115241156943717E-8</v>
      </c>
      <c r="EB191" s="29">
        <f t="shared" si="187"/>
        <v>2.3115241156943717E-8</v>
      </c>
      <c r="ED191" s="35"/>
      <c r="EE191" s="35"/>
      <c r="EF191" s="35"/>
      <c r="EL191" s="35"/>
      <c r="EM191" s="35"/>
      <c r="EN191" s="35"/>
      <c r="ET191" s="35"/>
      <c r="EU191" s="35"/>
      <c r="EV191" s="35"/>
    </row>
    <row r="192" spans="14:152" s="29" customFormat="1" ht="13.5" x14ac:dyDescent="0.3">
      <c r="N192" s="35">
        <v>1.4562E-7</v>
      </c>
      <c r="O192" s="35">
        <v>5.1879508857900003</v>
      </c>
      <c r="P192" s="35">
        <v>305.34616939270001</v>
      </c>
      <c r="Q192" s="29">
        <f t="shared" si="152"/>
        <v>-1.0923048518591205E-7</v>
      </c>
      <c r="R192" s="29">
        <f t="shared" si="153"/>
        <v>-1.0923494245343118E-7</v>
      </c>
      <c r="S192" s="29">
        <f t="shared" si="154"/>
        <v>-1.0923494243795404E-7</v>
      </c>
      <c r="T192" s="29">
        <f t="shared" si="155"/>
        <v>-1.0923494243795404E-7</v>
      </c>
      <c r="V192" s="35">
        <v>3.1270000000000001E-8</v>
      </c>
      <c r="W192" s="35">
        <v>1.9234323558299999</v>
      </c>
      <c r="X192" s="35">
        <v>17.4084877393</v>
      </c>
      <c r="Y192" s="29">
        <f t="shared" si="156"/>
        <v>-1.8558297999489741E-8</v>
      </c>
      <c r="Z192" s="29">
        <f t="shared" si="157"/>
        <v>-1.8558231585723859E-8</v>
      </c>
      <c r="AA192" s="29">
        <f t="shared" si="158"/>
        <v>-1.8558231585954481E-8</v>
      </c>
      <c r="AB192" s="29">
        <f t="shared" si="159"/>
        <v>-1.8558231585954481E-8</v>
      </c>
      <c r="AD192" s="35">
        <v>3.9499999999999998E-9</v>
      </c>
      <c r="AE192" s="35">
        <v>2.8630968962200001</v>
      </c>
      <c r="AF192" s="35">
        <v>212.33588759150001</v>
      </c>
      <c r="AG192" s="29">
        <f t="shared" si="160"/>
        <v>3.9483791153822814E-9</v>
      </c>
      <c r="AH192" s="29">
        <f t="shared" si="161"/>
        <v>3.9483827552134005E-9</v>
      </c>
      <c r="AI192" s="29">
        <f t="shared" si="162"/>
        <v>3.9483827552007687E-9</v>
      </c>
      <c r="AJ192" s="29">
        <f t="shared" si="163"/>
        <v>3.9483827552007687E-9</v>
      </c>
      <c r="AL192" s="35"/>
      <c r="AM192" s="35"/>
      <c r="AN192" s="35"/>
      <c r="AT192" s="35"/>
      <c r="AU192" s="35"/>
      <c r="AV192" s="35"/>
      <c r="BB192" s="35"/>
      <c r="BC192" s="35"/>
      <c r="BD192" s="35"/>
      <c r="BJ192" s="35">
        <v>1.296E-8</v>
      </c>
      <c r="BK192" s="35">
        <v>5.7520327738499999</v>
      </c>
      <c r="BL192" s="35">
        <v>1692.1656695024001</v>
      </c>
      <c r="BM192" s="29">
        <f t="shared" si="168"/>
        <v>-3.1974098100646659E-9</v>
      </c>
      <c r="BN192" s="29">
        <f t="shared" si="169"/>
        <v>-3.1941881314439623E-9</v>
      </c>
      <c r="BO192" s="29">
        <f t="shared" si="170"/>
        <v>-3.194188142631437E-9</v>
      </c>
      <c r="BP192" s="29">
        <f t="shared" si="171"/>
        <v>-3.194188142631437E-9</v>
      </c>
      <c r="BR192" s="35">
        <v>1.9599999999999998E-9</v>
      </c>
      <c r="BS192" s="35">
        <v>1.0128413112300001</v>
      </c>
      <c r="BT192" s="35">
        <v>114.3991069134</v>
      </c>
      <c r="BU192" s="29">
        <f t="shared" si="172"/>
        <v>-1.8886281987266768E-9</v>
      </c>
      <c r="BV192" s="29">
        <f t="shared" si="173"/>
        <v>-1.8886191098696632E-9</v>
      </c>
      <c r="BW192" s="29">
        <f t="shared" si="174"/>
        <v>-1.8886191099012247E-9</v>
      </c>
      <c r="BX192" s="29">
        <f t="shared" si="175"/>
        <v>-1.8886191099012247E-9</v>
      </c>
      <c r="BZ192" s="35"/>
      <c r="CA192" s="35"/>
      <c r="CB192" s="35"/>
      <c r="CH192" s="35"/>
      <c r="CI192" s="35"/>
      <c r="CJ192" s="35"/>
      <c r="CP192" s="35"/>
      <c r="CQ192" s="35"/>
      <c r="CR192" s="35"/>
      <c r="CX192" s="35"/>
      <c r="CY192" s="35"/>
      <c r="CZ192" s="35"/>
      <c r="DF192" s="35">
        <v>4.9536999999999997E-7</v>
      </c>
      <c r="DG192" s="35">
        <v>3.2283107057899998</v>
      </c>
      <c r="DH192" s="35">
        <v>333.65734504400001</v>
      </c>
      <c r="DI192" s="29">
        <f t="shared" si="176"/>
        <v>-3.5312558665436457E-7</v>
      </c>
      <c r="DJ192" s="29">
        <f t="shared" si="177"/>
        <v>-3.5310801506618834E-7</v>
      </c>
      <c r="DK192" s="29">
        <f t="shared" si="178"/>
        <v>-3.5310801512720652E-7</v>
      </c>
      <c r="DL192" s="29">
        <f t="shared" si="179"/>
        <v>-3.5310801512720652E-7</v>
      </c>
      <c r="DN192" s="35">
        <v>1.0677E-7</v>
      </c>
      <c r="DO192" s="35">
        <v>0.76645916273000003</v>
      </c>
      <c r="DP192" s="35">
        <v>218.7157214094</v>
      </c>
      <c r="DQ192" s="29">
        <f t="shared" si="180"/>
        <v>-4.094519678726882E-8</v>
      </c>
      <c r="DR192" s="29">
        <f t="shared" si="181"/>
        <v>-4.0948465984674732E-8</v>
      </c>
      <c r="DS192" s="29">
        <f t="shared" si="182"/>
        <v>-4.0948465973322618E-8</v>
      </c>
      <c r="DT192" s="29">
        <f t="shared" si="183"/>
        <v>-4.0948465973322618E-8</v>
      </c>
      <c r="DV192" s="35">
        <v>2.2139999999999998E-8</v>
      </c>
      <c r="DW192" s="35">
        <v>3.3772622855300001</v>
      </c>
      <c r="DX192" s="35">
        <v>22.091400527800001</v>
      </c>
      <c r="DY192" s="29">
        <f t="shared" si="184"/>
        <v>-1.8341709794383162E-8</v>
      </c>
      <c r="DZ192" s="29">
        <f t="shared" si="185"/>
        <v>-1.8341751318693655E-8</v>
      </c>
      <c r="EA192" s="29">
        <f t="shared" si="186"/>
        <v>-1.8341751318549461E-8</v>
      </c>
      <c r="EB192" s="29">
        <f t="shared" si="187"/>
        <v>-1.8341751318549461E-8</v>
      </c>
      <c r="ED192" s="35"/>
      <c r="EE192" s="35"/>
      <c r="EF192" s="35"/>
      <c r="EL192" s="35"/>
      <c r="EM192" s="35"/>
      <c r="EN192" s="35"/>
      <c r="ET192" s="35"/>
      <c r="EU192" s="35"/>
      <c r="EV192" s="35"/>
    </row>
    <row r="193" spans="14:152" s="29" customFormat="1" ht="13.5" x14ac:dyDescent="0.3">
      <c r="N193" s="35">
        <v>1.4254E-7</v>
      </c>
      <c r="O193" s="35">
        <v>3.8807950493900001</v>
      </c>
      <c r="P193" s="35">
        <v>54.1746707478</v>
      </c>
      <c r="Q193" s="29">
        <f t="shared" ref="Q193:Q256" si="192">N193*COS(O193+P193*$C$31)</f>
        <v>6.8827747581618644E-9</v>
      </c>
      <c r="R193" s="29">
        <f t="shared" ref="R193:R256" si="193">N193*COS(O193+P193*$C$52)</f>
        <v>6.8816055738205492E-9</v>
      </c>
      <c r="S193" s="29">
        <f t="shared" ref="S193:S256" si="194">N193*COS(O193+P193*$C$73)</f>
        <v>6.88160557788046E-9</v>
      </c>
      <c r="T193" s="29">
        <f t="shared" ref="T193:T256" si="195">N193*COS(O193+P193*$C$94)</f>
        <v>6.88160557788046E-9</v>
      </c>
      <c r="V193" s="35">
        <v>3.1809999999999998E-8</v>
      </c>
      <c r="W193" s="35">
        <v>1.7241990032200001</v>
      </c>
      <c r="X193" s="35">
        <v>1169.5882514085999</v>
      </c>
      <c r="Y193" s="29">
        <f t="shared" ref="Y193:Y256" si="196">V193*COS(W193+X193*$C$31)</f>
        <v>-9.4058695563599078E-9</v>
      </c>
      <c r="Z193" s="29">
        <f t="shared" ref="Z193:Z256" si="197">V193*COS(W193+X193*$C$52)</f>
        <v>-9.4004819240207654E-9</v>
      </c>
      <c r="AA193" s="29">
        <f t="shared" ref="AA193:AA256" si="198">V193*COS(W193+X193*$C$73)</f>
        <v>-9.40048194272969E-9</v>
      </c>
      <c r="AB193" s="29">
        <f t="shared" ref="AB193:AB256" si="199">V193*COS(W193+X193*$C$94)</f>
        <v>-9.40048194272969E-9</v>
      </c>
      <c r="AD193" s="35">
        <v>3.8600000000000003E-9</v>
      </c>
      <c r="AE193" s="35">
        <v>5.0076272943199998</v>
      </c>
      <c r="AF193" s="35">
        <v>388.4651552382</v>
      </c>
      <c r="AG193" s="29">
        <f t="shared" ref="AG193:AG256" si="200">AD193*COS(AE193+AF193*$C$31)</f>
        <v>1.2195876512016959E-9</v>
      </c>
      <c r="AH193" s="29">
        <f t="shared" ref="AH193:AH256" si="201">AD193*COS(AE193+AF193*$C$52)</f>
        <v>1.2193719943829512E-9</v>
      </c>
      <c r="AI193" s="29">
        <f t="shared" ref="AI193:AI256" si="202">AD193*COS(AE193+AF193*$C$73)</f>
        <v>1.2193719951318199E-9</v>
      </c>
      <c r="AJ193" s="29">
        <f t="shared" ref="AJ193:AJ256" si="203">AD193*COS(AE193+AF193*$C$94)</f>
        <v>1.2193719951318199E-9</v>
      </c>
      <c r="AL193" s="35"/>
      <c r="AM193" s="35"/>
      <c r="AN193" s="35"/>
      <c r="AT193" s="35"/>
      <c r="AU193" s="35"/>
      <c r="AV193" s="35"/>
      <c r="BB193" s="35"/>
      <c r="BC193" s="35"/>
      <c r="BD193" s="35"/>
      <c r="BJ193" s="35">
        <v>1.295E-8</v>
      </c>
      <c r="BK193" s="35">
        <v>3.0409095906200001</v>
      </c>
      <c r="BL193" s="35">
        <v>831.85574074960005</v>
      </c>
      <c r="BM193" s="29">
        <f t="shared" ref="BM193:BM256" si="204">BJ193*COS(BK193+BL193*$C$31)</f>
        <v>-8.606354551031232E-9</v>
      </c>
      <c r="BN193" s="29">
        <f t="shared" ref="BN193:BN256" si="205">BJ193*COS(BK193+BL193*$C$52)</f>
        <v>-8.6075746505792143E-9</v>
      </c>
      <c r="BO193" s="29">
        <f t="shared" ref="BO193:BO256" si="206">BJ193*COS(BK193+BL193*$C$73)</f>
        <v>-8.6075746463427228E-9</v>
      </c>
      <c r="BP193" s="29">
        <f t="shared" ref="BP193:BP256" si="207">BJ193*COS(BK193+BL193*$C$94)</f>
        <v>-8.6075746463427228E-9</v>
      </c>
      <c r="BR193" s="35">
        <v>1.9599999999999998E-9</v>
      </c>
      <c r="BS193" s="35">
        <v>2.7362972892599999</v>
      </c>
      <c r="BT193" s="35">
        <v>214.04985496340001</v>
      </c>
      <c r="BU193" s="29">
        <f t="shared" ref="BU193:BU256" si="208">BR193*COS(BS193+BT193*$C$31)</f>
        <v>1.9551570019382579E-9</v>
      </c>
      <c r="BV193" s="29">
        <f t="shared" ref="BV193:BV260" si="209">BR193*COS(BS193+BT193*$C$52)</f>
        <v>1.9551525330091446E-9</v>
      </c>
      <c r="BW193" s="29">
        <f t="shared" ref="BW193:BW260" si="210">BR193*COS(BS193+BT193*$C$73)</f>
        <v>1.9551525330246663E-9</v>
      </c>
      <c r="BX193" s="29">
        <f t="shared" ref="BX193:BX260" si="211">BR193*COS(BS193+BT193*$C$94)</f>
        <v>1.9551525330246663E-9</v>
      </c>
      <c r="BZ193" s="35"/>
      <c r="CA193" s="35"/>
      <c r="CB193" s="35"/>
      <c r="CH193" s="35"/>
      <c r="CI193" s="35"/>
      <c r="CJ193" s="35"/>
      <c r="CP193" s="35"/>
      <c r="CQ193" s="35"/>
      <c r="CR193" s="35"/>
      <c r="CX193" s="35"/>
      <c r="CY193" s="35"/>
      <c r="CZ193" s="35"/>
      <c r="DF193" s="35">
        <v>4.7539000000000002E-7</v>
      </c>
      <c r="DG193" s="35">
        <v>3.9292540217799998</v>
      </c>
      <c r="DH193" s="35">
        <v>199.2844497575</v>
      </c>
      <c r="DI193" s="29">
        <f t="shared" ref="DI193:DI256" si="212">DF193*COS(DG193+DH193*$C$31)</f>
        <v>3.0185866090392946E-7</v>
      </c>
      <c r="DJ193" s="29">
        <f t="shared" ref="DJ193:DJ256" si="213">DF193*COS(DG193+DH193*$C$52)</f>
        <v>3.0186975504619347E-7</v>
      </c>
      <c r="DK193" s="29">
        <f t="shared" ref="DK193:DK256" si="214">DF193*COS(DG193+DH193*$C$73)</f>
        <v>3.018697550076702E-7</v>
      </c>
      <c r="DL193" s="29">
        <f t="shared" ref="DL193:DL256" si="215">DF193*COS(DG193+DH193*$C$94)</f>
        <v>3.018697550076702E-7</v>
      </c>
      <c r="DN193" s="35">
        <v>1.1351E-7</v>
      </c>
      <c r="DO193" s="35">
        <v>3.0000981969699998</v>
      </c>
      <c r="DP193" s="35">
        <v>198.32124191099999</v>
      </c>
      <c r="DQ193" s="29">
        <f t="shared" ref="DQ193:DQ256" si="216">DN193*COS(DO193+DP193*$C$31)</f>
        <v>1.1329208473840377E-7</v>
      </c>
      <c r="DR193" s="29">
        <f t="shared" ref="DR193:DR256" si="217">DN193*COS(DO193+DP193*$C$52)</f>
        <v>1.1329187334154746E-7</v>
      </c>
      <c r="DS193" s="29">
        <f t="shared" ref="DS193:DS256" si="218">DN193*COS(DO193+DP193*$C$73)</f>
        <v>1.1329187334228169E-7</v>
      </c>
      <c r="DT193" s="29">
        <f t="shared" ref="DT193:DT256" si="219">DN193*COS(DO193+DP193*$C$94)</f>
        <v>1.1329187334228169E-7</v>
      </c>
      <c r="DV193" s="35">
        <v>2.1290000000000001E-8</v>
      </c>
      <c r="DW193" s="35">
        <v>3.3249771501100001</v>
      </c>
      <c r="DX193" s="35">
        <v>358.93013930950002</v>
      </c>
      <c r="DY193" s="29">
        <f t="shared" ref="DY193:DY256" si="220">DV193*COS(DW193+DX193*$C$31)</f>
        <v>-2.0518142588136177E-8</v>
      </c>
      <c r="DZ193" s="29">
        <f t="shared" ref="DZ193:DZ256" si="221">DV193*COS(DW193+DX193*$C$52)</f>
        <v>-2.0517833481495477E-8</v>
      </c>
      <c r="EA193" s="29">
        <f t="shared" ref="EA193:EA256" si="222">DV193*COS(DW193+DX193*$C$73)</f>
        <v>-2.0517833482568946E-8</v>
      </c>
      <c r="EB193" s="29">
        <f t="shared" ref="EB193:EB256" si="223">DV193*COS(DW193+DX193*$C$94)</f>
        <v>-2.0517833482568946E-8</v>
      </c>
      <c r="ED193" s="35"/>
      <c r="EE193" s="35"/>
      <c r="EF193" s="35"/>
      <c r="EL193" s="35"/>
      <c r="EM193" s="35"/>
      <c r="EN193" s="35"/>
      <c r="ET193" s="35"/>
      <c r="EU193" s="35"/>
      <c r="EV193" s="35"/>
    </row>
    <row r="194" spans="14:152" s="29" customFormat="1" ht="13.5" x14ac:dyDescent="0.3">
      <c r="N194" s="35">
        <v>1.4594E-7</v>
      </c>
      <c r="O194" s="35">
        <v>3.2501681003399998</v>
      </c>
      <c r="P194" s="35">
        <v>78.7137518304</v>
      </c>
      <c r="Q194" s="29">
        <f t="shared" si="192"/>
        <v>-2.6667310218912078E-8</v>
      </c>
      <c r="R194" s="29">
        <f t="shared" si="193"/>
        <v>-2.6669022231647569E-8</v>
      </c>
      <c r="S194" s="29">
        <f t="shared" si="194"/>
        <v>-2.6669022225702704E-8</v>
      </c>
      <c r="T194" s="29">
        <f t="shared" si="195"/>
        <v>-2.6669022225702704E-8</v>
      </c>
      <c r="V194" s="35">
        <v>2.3479999999999999E-8</v>
      </c>
      <c r="W194" s="35">
        <v>0.77373103003999999</v>
      </c>
      <c r="X194" s="35">
        <v>414.06801790380001</v>
      </c>
      <c r="Y194" s="29">
        <f t="shared" si="196"/>
        <v>8.1614476968586574E-9</v>
      </c>
      <c r="Z194" s="29">
        <f t="shared" si="197"/>
        <v>8.1628295453523793E-9</v>
      </c>
      <c r="AA194" s="29">
        <f t="shared" si="198"/>
        <v>8.1628295405539989E-9</v>
      </c>
      <c r="AB194" s="29">
        <f t="shared" si="199"/>
        <v>8.1628295405539989E-9</v>
      </c>
      <c r="AD194" s="35">
        <v>3.9300000000000003E-9</v>
      </c>
      <c r="AE194" s="35">
        <v>6.2683552209600002</v>
      </c>
      <c r="AF194" s="35">
        <v>241.75328344120001</v>
      </c>
      <c r="AG194" s="29">
        <f t="shared" si="200"/>
        <v>-2.8210912658186503E-9</v>
      </c>
      <c r="AH194" s="29">
        <f t="shared" si="201"/>
        <v>-2.8211915323124006E-9</v>
      </c>
      <c r="AI194" s="29">
        <f t="shared" si="202"/>
        <v>-2.8211915319642399E-9</v>
      </c>
      <c r="AJ194" s="29">
        <f t="shared" si="203"/>
        <v>-2.8211915319642399E-9</v>
      </c>
      <c r="AL194" s="35"/>
      <c r="AM194" s="35"/>
      <c r="AN194" s="35"/>
      <c r="AT194" s="35"/>
      <c r="AU194" s="35"/>
      <c r="AV194" s="35"/>
      <c r="BB194" s="35"/>
      <c r="BC194" s="35"/>
      <c r="BD194" s="35"/>
      <c r="BJ194" s="35">
        <v>1.283E-8</v>
      </c>
      <c r="BK194" s="35">
        <v>1.6240018115899999</v>
      </c>
      <c r="BL194" s="35">
        <v>643.07868005169996</v>
      </c>
      <c r="BM194" s="29">
        <f t="shared" si="204"/>
        <v>1.1274407251997301E-8</v>
      </c>
      <c r="BN194" s="29">
        <f t="shared" si="205"/>
        <v>1.1273810277159311E-8</v>
      </c>
      <c r="BO194" s="29">
        <f t="shared" si="206"/>
        <v>1.1273810279232477E-8</v>
      </c>
      <c r="BP194" s="29">
        <f t="shared" si="207"/>
        <v>1.1273810279232477E-8</v>
      </c>
      <c r="BR194" s="35">
        <v>1.9099999999999998E-9</v>
      </c>
      <c r="BS194" s="35">
        <v>1.51642829677</v>
      </c>
      <c r="BT194" s="35">
        <v>6069.7767545533998</v>
      </c>
      <c r="BU194" s="29">
        <f t="shared" si="208"/>
        <v>1.7362379487046138E-9</v>
      </c>
      <c r="BV194" s="29">
        <f t="shared" si="209"/>
        <v>1.7355048457409117E-9</v>
      </c>
      <c r="BW194" s="29">
        <f t="shared" si="210"/>
        <v>1.7355048482891336E-9</v>
      </c>
      <c r="BX194" s="29">
        <f t="shared" si="211"/>
        <v>1.7355048482891336E-9</v>
      </c>
      <c r="BZ194" s="35"/>
      <c r="CA194" s="35"/>
      <c r="CB194" s="35"/>
      <c r="CH194" s="35"/>
      <c r="CI194" s="35"/>
      <c r="CJ194" s="35"/>
      <c r="CP194" s="35"/>
      <c r="CQ194" s="35"/>
      <c r="CR194" s="35"/>
      <c r="CX194" s="35"/>
      <c r="CY194" s="35"/>
      <c r="CZ194" s="35"/>
      <c r="DF194" s="35">
        <v>4.9368000000000001E-7</v>
      </c>
      <c r="DG194" s="35">
        <v>4.9034176355300003</v>
      </c>
      <c r="DH194" s="35">
        <v>217.491881132</v>
      </c>
      <c r="DI194" s="29">
        <f t="shared" si="212"/>
        <v>-2.7133931942154343E-7</v>
      </c>
      <c r="DJ194" s="29">
        <f t="shared" si="213"/>
        <v>-2.713257221996008E-7</v>
      </c>
      <c r="DK194" s="29">
        <f t="shared" si="214"/>
        <v>-2.7132572224681733E-7</v>
      </c>
      <c r="DL194" s="29">
        <f t="shared" si="215"/>
        <v>-2.7132572224681733E-7</v>
      </c>
      <c r="DN194" s="35">
        <v>1.0249E-7</v>
      </c>
      <c r="DO194" s="35">
        <v>2.4092365019200002</v>
      </c>
      <c r="DP194" s="35">
        <v>546.95644048199995</v>
      </c>
      <c r="DQ194" s="29">
        <f t="shared" si="216"/>
        <v>3.0020599240971889E-8</v>
      </c>
      <c r="DR194" s="29">
        <f t="shared" si="217"/>
        <v>3.0012474347793895E-8</v>
      </c>
      <c r="DS194" s="29">
        <f t="shared" si="218"/>
        <v>3.0012474376007583E-8</v>
      </c>
      <c r="DT194" s="29">
        <f t="shared" si="219"/>
        <v>3.0012474376007583E-8</v>
      </c>
      <c r="DV194" s="35">
        <v>2.679E-8</v>
      </c>
      <c r="DW194" s="35">
        <v>1.6897140186999999</v>
      </c>
      <c r="DX194" s="35">
        <v>208.633228992</v>
      </c>
      <c r="DY194" s="29">
        <f t="shared" si="220"/>
        <v>9.5857936819653924E-9</v>
      </c>
      <c r="DZ194" s="29">
        <f t="shared" si="221"/>
        <v>9.5850025181224737E-9</v>
      </c>
      <c r="EA194" s="29">
        <f t="shared" si="222"/>
        <v>9.5850025208697936E-9</v>
      </c>
      <c r="EB194" s="29">
        <f t="shared" si="223"/>
        <v>9.5850025208697936E-9</v>
      </c>
      <c r="ED194" s="35"/>
      <c r="EE194" s="35"/>
      <c r="EF194" s="35"/>
      <c r="EL194" s="35"/>
      <c r="EM194" s="35"/>
      <c r="EN194" s="35"/>
      <c r="ET194" s="35"/>
      <c r="EU194" s="35"/>
      <c r="EV194" s="35"/>
    </row>
    <row r="195" spans="14:152" s="29" customFormat="1" ht="13.5" x14ac:dyDescent="0.3">
      <c r="N195" s="35">
        <v>1.3637E-7</v>
      </c>
      <c r="O195" s="35">
        <v>2.5548621914099998</v>
      </c>
      <c r="P195" s="35">
        <v>405.2575498736</v>
      </c>
      <c r="Q195" s="29">
        <f t="shared" si="192"/>
        <v>-1.3076254370433206E-7</v>
      </c>
      <c r="R195" s="29">
        <f t="shared" si="193"/>
        <v>-1.3076016588261249E-7</v>
      </c>
      <c r="S195" s="29">
        <f t="shared" si="194"/>
        <v>-1.3076016589087024E-7</v>
      </c>
      <c r="T195" s="29">
        <f t="shared" si="195"/>
        <v>-1.3076016589087024E-7</v>
      </c>
      <c r="V195" s="35">
        <v>2.606E-8</v>
      </c>
      <c r="W195" s="35">
        <v>3.4283691344</v>
      </c>
      <c r="X195" s="35">
        <v>31.019488636999998</v>
      </c>
      <c r="Y195" s="29">
        <f t="shared" si="196"/>
        <v>-1.833125098402587E-8</v>
      </c>
      <c r="Z195" s="29">
        <f t="shared" si="197"/>
        <v>-1.8331338079117009E-8</v>
      </c>
      <c r="AA195" s="29">
        <f t="shared" si="198"/>
        <v>-1.8331338078814575E-8</v>
      </c>
      <c r="AB195" s="29">
        <f t="shared" si="199"/>
        <v>-1.8331338078814575E-8</v>
      </c>
      <c r="AD195" s="35">
        <v>4.01E-9</v>
      </c>
      <c r="AE195" s="35">
        <v>4.6025890869200001</v>
      </c>
      <c r="AF195" s="35">
        <v>1994.3304451573999</v>
      </c>
      <c r="AG195" s="29">
        <f t="shared" si="200"/>
        <v>3.0545395980275187E-9</v>
      </c>
      <c r="AH195" s="29">
        <f t="shared" si="201"/>
        <v>3.0537540380944785E-9</v>
      </c>
      <c r="AI195" s="29">
        <f t="shared" si="202"/>
        <v>3.0537540408228077E-9</v>
      </c>
      <c r="AJ195" s="29">
        <f t="shared" si="203"/>
        <v>3.0537540408228077E-9</v>
      </c>
      <c r="AL195" s="35"/>
      <c r="AM195" s="35"/>
      <c r="AN195" s="35"/>
      <c r="AT195" s="35"/>
      <c r="AU195" s="35"/>
      <c r="AV195" s="35"/>
      <c r="BB195" s="35"/>
      <c r="BC195" s="35"/>
      <c r="BD195" s="35"/>
      <c r="BJ195" s="35">
        <v>1.6169999999999999E-8</v>
      </c>
      <c r="BK195" s="35">
        <v>1.31181209458</v>
      </c>
      <c r="BL195" s="35">
        <v>214.78356814630001</v>
      </c>
      <c r="BM195" s="29">
        <f t="shared" si="204"/>
        <v>1.419760759915849E-9</v>
      </c>
      <c r="BN195" s="29">
        <f t="shared" si="205"/>
        <v>1.4192363294241156E-9</v>
      </c>
      <c r="BO195" s="29">
        <f t="shared" si="206"/>
        <v>1.4192363312451797E-9</v>
      </c>
      <c r="BP195" s="29">
        <f t="shared" si="207"/>
        <v>1.4192363312451797E-9</v>
      </c>
      <c r="BR195" s="35">
        <v>2.52E-9</v>
      </c>
      <c r="BS195" s="35">
        <v>5.1009759542599999</v>
      </c>
      <c r="BT195" s="35">
        <v>1258.4539316256</v>
      </c>
      <c r="BU195" s="29">
        <f t="shared" si="208"/>
        <v>2.3132369983272601E-9</v>
      </c>
      <c r="BV195" s="29">
        <f t="shared" si="209"/>
        <v>2.3134276557307441E-9</v>
      </c>
      <c r="BW195" s="29">
        <f t="shared" si="210"/>
        <v>2.3134276550688391E-9</v>
      </c>
      <c r="BX195" s="29">
        <f t="shared" si="211"/>
        <v>2.3134276550688391E-9</v>
      </c>
      <c r="BZ195" s="35"/>
      <c r="CA195" s="35"/>
      <c r="CB195" s="35"/>
      <c r="CH195" s="35"/>
      <c r="CI195" s="35"/>
      <c r="CJ195" s="35"/>
      <c r="CP195" s="35"/>
      <c r="CQ195" s="35"/>
      <c r="CR195" s="35"/>
      <c r="CX195" s="35"/>
      <c r="CY195" s="35"/>
      <c r="CZ195" s="35"/>
      <c r="DF195" s="35">
        <v>6.2710999999999996E-7</v>
      </c>
      <c r="DG195" s="35">
        <v>4.4012007962900004</v>
      </c>
      <c r="DH195" s="35">
        <v>214.78356814630001</v>
      </c>
      <c r="DI195" s="29">
        <f t="shared" si="212"/>
        <v>-2.2390219587215018E-8</v>
      </c>
      <c r="DJ195" s="29">
        <f t="shared" si="213"/>
        <v>-2.236981514138643E-8</v>
      </c>
      <c r="DK195" s="29">
        <f t="shared" si="214"/>
        <v>-2.2369815212239998E-8</v>
      </c>
      <c r="DL195" s="29">
        <f t="shared" si="215"/>
        <v>-2.2369815212239998E-8</v>
      </c>
      <c r="DN195" s="35">
        <v>9.9839999999999999E-8</v>
      </c>
      <c r="DO195" s="35">
        <v>2.6388201475300002</v>
      </c>
      <c r="DP195" s="35">
        <v>416.30325013750002</v>
      </c>
      <c r="DQ195" s="29">
        <f t="shared" si="216"/>
        <v>-9.9810271411223506E-8</v>
      </c>
      <c r="DR195" s="29">
        <f t="shared" si="217"/>
        <v>-9.9810117471855141E-8</v>
      </c>
      <c r="DS195" s="29">
        <f t="shared" si="218"/>
        <v>-9.9810117472390386E-8</v>
      </c>
      <c r="DT195" s="29">
        <f t="shared" si="219"/>
        <v>-9.9810117472390386E-8</v>
      </c>
      <c r="DV195" s="35">
        <v>2.6070000000000001E-8</v>
      </c>
      <c r="DW195" s="35">
        <v>5.1025048215500002</v>
      </c>
      <c r="DX195" s="35">
        <v>824.74219374879999</v>
      </c>
      <c r="DY195" s="29">
        <f t="shared" si="220"/>
        <v>2.4474441795376758E-8</v>
      </c>
      <c r="DZ195" s="29">
        <f t="shared" si="221"/>
        <v>2.4473318893053457E-8</v>
      </c>
      <c r="EA195" s="29">
        <f t="shared" si="222"/>
        <v>2.4473318896953336E-8</v>
      </c>
      <c r="EB195" s="29">
        <f t="shared" si="223"/>
        <v>2.4473318896953336E-8</v>
      </c>
      <c r="ED195" s="35"/>
      <c r="EE195" s="35"/>
      <c r="EF195" s="35"/>
      <c r="EL195" s="35"/>
      <c r="EM195" s="35"/>
      <c r="EN195" s="35"/>
      <c r="ET195" s="35"/>
      <c r="EU195" s="35"/>
      <c r="EV195" s="35"/>
    </row>
    <row r="196" spans="14:152" s="29" customFormat="1" ht="13.5" x14ac:dyDescent="0.3">
      <c r="N196" s="35">
        <v>1.3913999999999999E-7</v>
      </c>
      <c r="O196" s="35">
        <v>1.72356993808</v>
      </c>
      <c r="P196" s="35">
        <v>69.152524274800001</v>
      </c>
      <c r="Q196" s="29">
        <f t="shared" si="192"/>
        <v>-1.3313532855623678E-7</v>
      </c>
      <c r="R196" s="29">
        <f t="shared" si="193"/>
        <v>-1.3313490469757483E-7</v>
      </c>
      <c r="S196" s="29">
        <f t="shared" si="194"/>
        <v>-1.3313490469904671E-7</v>
      </c>
      <c r="T196" s="29">
        <f t="shared" si="195"/>
        <v>-1.3313490469904671E-7</v>
      </c>
      <c r="V196" s="35">
        <v>2.5559999999999999E-8</v>
      </c>
      <c r="W196" s="35">
        <v>0.91735028377000005</v>
      </c>
      <c r="X196" s="35">
        <v>479.28838891549998</v>
      </c>
      <c r="Y196" s="29">
        <f t="shared" si="196"/>
        <v>-1.9167606543472803E-8</v>
      </c>
      <c r="Z196" s="29">
        <f t="shared" si="197"/>
        <v>-1.9166377998300146E-8</v>
      </c>
      <c r="AA196" s="29">
        <f t="shared" si="198"/>
        <v>-1.9166378002566406E-8</v>
      </c>
      <c r="AB196" s="29">
        <f t="shared" si="199"/>
        <v>-1.9166378002566406E-8</v>
      </c>
      <c r="AD196" s="35">
        <v>3.8499999999999997E-9</v>
      </c>
      <c r="AE196" s="35">
        <v>0.91582119643000004</v>
      </c>
      <c r="AF196" s="35">
        <v>160.60889739850001</v>
      </c>
      <c r="AG196" s="29">
        <f t="shared" si="200"/>
        <v>-3.5713154652728091E-9</v>
      </c>
      <c r="AH196" s="29">
        <f t="shared" si="201"/>
        <v>-3.5713504767240667E-9</v>
      </c>
      <c r="AI196" s="29">
        <f t="shared" si="202"/>
        <v>-3.5713504766024948E-9</v>
      </c>
      <c r="AJ196" s="29">
        <f t="shared" si="203"/>
        <v>-3.5713504766024948E-9</v>
      </c>
      <c r="AL196" s="40"/>
      <c r="AM196" s="40"/>
      <c r="AN196" s="40"/>
      <c r="AT196" s="35"/>
      <c r="AU196" s="35"/>
      <c r="AV196" s="35"/>
      <c r="BB196" s="35"/>
      <c r="BC196" s="35"/>
      <c r="BD196" s="35"/>
      <c r="BJ196" s="35">
        <v>1.3459999999999999E-8</v>
      </c>
      <c r="BK196" s="35">
        <v>4.0126206935299997</v>
      </c>
      <c r="BL196" s="35">
        <v>278.51946644970002</v>
      </c>
      <c r="BM196" s="29">
        <f t="shared" si="204"/>
        <v>-8.4878450510749914E-9</v>
      </c>
      <c r="BN196" s="29">
        <f t="shared" si="205"/>
        <v>-8.4874040008647792E-9</v>
      </c>
      <c r="BO196" s="29">
        <f t="shared" si="206"/>
        <v>-8.4874040023963272E-9</v>
      </c>
      <c r="BP196" s="29">
        <f t="shared" si="207"/>
        <v>-8.4874040023963272E-9</v>
      </c>
      <c r="BR196" s="35">
        <v>2.4E-9</v>
      </c>
      <c r="BS196" s="35">
        <v>2.9371239492800001</v>
      </c>
      <c r="BT196" s="35">
        <v>916.93228005540004</v>
      </c>
      <c r="BU196" s="29">
        <f t="shared" si="208"/>
        <v>1.2566635069921167E-9</v>
      </c>
      <c r="BV196" s="29">
        <f t="shared" si="209"/>
        <v>1.256379295194293E-9</v>
      </c>
      <c r="BW196" s="29">
        <f t="shared" si="210"/>
        <v>1.2563792961812522E-9</v>
      </c>
      <c r="BX196" s="29">
        <f t="shared" si="211"/>
        <v>1.2563792961812522E-9</v>
      </c>
      <c r="BZ196" s="35"/>
      <c r="CA196" s="35"/>
      <c r="CB196" s="35"/>
      <c r="CH196" s="35"/>
      <c r="CI196" s="35"/>
      <c r="CJ196" s="35"/>
      <c r="CP196" s="35"/>
      <c r="CQ196" s="35"/>
      <c r="CR196" s="35"/>
      <c r="CX196" s="35"/>
      <c r="CY196" s="35"/>
      <c r="CZ196" s="35"/>
      <c r="DF196" s="35">
        <v>4.6358999999999998E-7</v>
      </c>
      <c r="DG196" s="35">
        <v>2.09430260266</v>
      </c>
      <c r="DH196" s="35">
        <v>212.54833591260001</v>
      </c>
      <c r="DI196" s="29">
        <f t="shared" si="212"/>
        <v>3.4337792843154163E-7</v>
      </c>
      <c r="DJ196" s="29">
        <f t="shared" si="213"/>
        <v>3.4336789327017182E-7</v>
      </c>
      <c r="DK196" s="29">
        <f t="shared" si="214"/>
        <v>3.4336789330501928E-7</v>
      </c>
      <c r="DL196" s="29">
        <f t="shared" si="215"/>
        <v>3.4336789330501928E-7</v>
      </c>
      <c r="DN196" s="35">
        <v>9.3450000000000006E-8</v>
      </c>
      <c r="DO196" s="35">
        <v>5.4591731786000004</v>
      </c>
      <c r="DP196" s="35">
        <v>414.06801790380001</v>
      </c>
      <c r="DQ196" s="29">
        <f t="shared" si="216"/>
        <v>8.6716022672716287E-8</v>
      </c>
      <c r="DR196" s="29">
        <f t="shared" si="217"/>
        <v>8.6713836247393659E-8</v>
      </c>
      <c r="DS196" s="29">
        <f t="shared" si="218"/>
        <v>8.6713836254986489E-8</v>
      </c>
      <c r="DT196" s="29">
        <f t="shared" si="219"/>
        <v>8.6713836254986489E-8</v>
      </c>
      <c r="DV196" s="35">
        <v>2.25E-8</v>
      </c>
      <c r="DW196" s="35">
        <v>2.6047484876699998</v>
      </c>
      <c r="DX196" s="35">
        <v>305.34616939270001</v>
      </c>
      <c r="DY196" s="29">
        <f t="shared" si="220"/>
        <v>6.4303159361353389E-9</v>
      </c>
      <c r="DZ196" s="29">
        <f t="shared" si="221"/>
        <v>6.4313139268396507E-9</v>
      </c>
      <c r="EA196" s="29">
        <f t="shared" si="222"/>
        <v>6.4313139233741833E-9</v>
      </c>
      <c r="EB196" s="29">
        <f t="shared" si="223"/>
        <v>6.4313139233741833E-9</v>
      </c>
      <c r="ED196" s="35"/>
      <c r="EE196" s="35"/>
      <c r="EF196" s="35"/>
      <c r="EL196" s="35"/>
      <c r="EM196" s="35"/>
      <c r="EN196" s="35"/>
      <c r="ET196" s="35"/>
      <c r="EU196" s="35"/>
      <c r="EV196" s="35"/>
    </row>
    <row r="197" spans="14:152" s="29" customFormat="1" ht="13.5" x14ac:dyDescent="0.3">
      <c r="N197" s="35">
        <v>1.3689E-7</v>
      </c>
      <c r="O197" s="35">
        <v>2.37430586272</v>
      </c>
      <c r="P197" s="35">
        <v>125.98732389849999</v>
      </c>
      <c r="Q197" s="29">
        <f t="shared" si="192"/>
        <v>-3.938138489376853E-8</v>
      </c>
      <c r="R197" s="29">
        <f t="shared" si="193"/>
        <v>-3.9383888665709519E-8</v>
      </c>
      <c r="S197" s="29">
        <f t="shared" si="194"/>
        <v>-3.9383888657015255E-8</v>
      </c>
      <c r="T197" s="29">
        <f t="shared" si="195"/>
        <v>-3.9383888657015255E-8</v>
      </c>
      <c r="V197" s="35">
        <v>2.3989999999999998E-8</v>
      </c>
      <c r="W197" s="35">
        <v>4.8244054573800002</v>
      </c>
      <c r="X197" s="35">
        <v>1279.794572628</v>
      </c>
      <c r="Y197" s="29">
        <f t="shared" si="196"/>
        <v>2.1301631785686926E-8</v>
      </c>
      <c r="Z197" s="29">
        <f t="shared" si="197"/>
        <v>2.1303772058088438E-8</v>
      </c>
      <c r="AA197" s="29">
        <f t="shared" si="198"/>
        <v>2.1303772050657845E-8</v>
      </c>
      <c r="AB197" s="29">
        <f t="shared" si="199"/>
        <v>2.1303772050657845E-8</v>
      </c>
      <c r="AD197" s="35">
        <v>4.6699999999999998E-9</v>
      </c>
      <c r="AE197" s="35">
        <v>0.54876489831999997</v>
      </c>
      <c r="AF197" s="35">
        <v>404.50679034820001</v>
      </c>
      <c r="AG197" s="29">
        <f t="shared" si="200"/>
        <v>3.1325418340082506E-9</v>
      </c>
      <c r="AH197" s="29">
        <f t="shared" si="201"/>
        <v>3.1327542025771524E-9</v>
      </c>
      <c r="AI197" s="29">
        <f t="shared" si="202"/>
        <v>3.1327542018397304E-9</v>
      </c>
      <c r="AJ197" s="29">
        <f t="shared" si="203"/>
        <v>3.1327542018397304E-9</v>
      </c>
      <c r="AL197" s="35"/>
      <c r="AM197" s="35"/>
      <c r="AN197" s="35"/>
      <c r="AT197" s="35"/>
      <c r="AU197" s="35"/>
      <c r="AV197" s="35"/>
      <c r="BB197" s="35"/>
      <c r="BC197" s="35"/>
      <c r="BD197" s="35"/>
      <c r="BJ197" s="35">
        <v>1.166E-8</v>
      </c>
      <c r="BK197" s="35">
        <v>9.5900195610000002E-2</v>
      </c>
      <c r="BL197" s="35">
        <v>340.77089204480001</v>
      </c>
      <c r="BM197" s="29">
        <f t="shared" si="204"/>
        <v>9.2645257850977854E-9</v>
      </c>
      <c r="BN197" s="29">
        <f t="shared" si="205"/>
        <v>9.2641600577037051E-9</v>
      </c>
      <c r="BO197" s="29">
        <f t="shared" si="206"/>
        <v>9.2641600589737218E-9</v>
      </c>
      <c r="BP197" s="29">
        <f t="shared" si="207"/>
        <v>9.2641600589737218E-9</v>
      </c>
      <c r="BR197" s="35">
        <v>2.2400000000000001E-9</v>
      </c>
      <c r="BS197" s="35">
        <v>4.4240653827700003</v>
      </c>
      <c r="BT197" s="35">
        <v>251.43213107579999</v>
      </c>
      <c r="BU197" s="29">
        <f t="shared" si="208"/>
        <v>-1.3624162225819418E-9</v>
      </c>
      <c r="BV197" s="29">
        <f t="shared" si="209"/>
        <v>-1.3623484545121247E-9</v>
      </c>
      <c r="BW197" s="29">
        <f t="shared" si="210"/>
        <v>-1.3623484547474506E-9</v>
      </c>
      <c r="BX197" s="29">
        <f t="shared" si="211"/>
        <v>-1.3623484547474506E-9</v>
      </c>
      <c r="BZ197" s="35"/>
      <c r="CA197" s="35"/>
      <c r="CB197" s="35"/>
      <c r="CH197" s="35"/>
      <c r="CI197" s="35"/>
      <c r="CJ197" s="35"/>
      <c r="CP197" s="35"/>
      <c r="CQ197" s="35"/>
      <c r="CR197" s="35"/>
      <c r="CX197" s="35"/>
      <c r="CY197" s="35"/>
      <c r="CZ197" s="35"/>
      <c r="DF197" s="35">
        <v>4.6288999999999998E-7</v>
      </c>
      <c r="DG197" s="35">
        <v>2.6403845347999999</v>
      </c>
      <c r="DH197" s="35">
        <v>10.294940738499999</v>
      </c>
      <c r="DI197" s="29">
        <f t="shared" si="212"/>
        <v>-4.3731024047605566E-7</v>
      </c>
      <c r="DJ197" s="29">
        <f t="shared" si="213"/>
        <v>-4.3731000366641492E-7</v>
      </c>
      <c r="DK197" s="29">
        <f t="shared" si="214"/>
        <v>-4.3731000366723729E-7</v>
      </c>
      <c r="DL197" s="29">
        <f t="shared" si="215"/>
        <v>-4.3731000366723729E-7</v>
      </c>
      <c r="DN197" s="35">
        <v>9.3170000000000006E-8</v>
      </c>
      <c r="DO197" s="35">
        <v>4.4638015954599997</v>
      </c>
      <c r="DP197" s="35">
        <v>2428.0421830342002</v>
      </c>
      <c r="DQ197" s="29">
        <f t="shared" si="216"/>
        <v>9.2853199372016657E-8</v>
      </c>
      <c r="DR197" s="29">
        <f t="shared" si="217"/>
        <v>9.2850367620340721E-8</v>
      </c>
      <c r="DS197" s="29">
        <f t="shared" si="218"/>
        <v>9.2850367630195724E-8</v>
      </c>
      <c r="DT197" s="29">
        <f t="shared" si="219"/>
        <v>9.2850367630195724E-8</v>
      </c>
      <c r="DV197" s="35">
        <v>2.0870000000000001E-8</v>
      </c>
      <c r="DW197" s="35">
        <v>3.3729395879299999</v>
      </c>
      <c r="DX197" s="35">
        <v>320.32402291969998</v>
      </c>
      <c r="DY197" s="29">
        <f t="shared" si="220"/>
        <v>-1.3786871282249726E-8</v>
      </c>
      <c r="DZ197" s="29">
        <f t="shared" si="221"/>
        <v>-1.3786110495759635E-8</v>
      </c>
      <c r="EA197" s="29">
        <f t="shared" si="222"/>
        <v>-1.3786110498401491E-8</v>
      </c>
      <c r="EB197" s="29">
        <f t="shared" si="223"/>
        <v>-1.3786110498401491E-8</v>
      </c>
      <c r="ED197" s="35"/>
      <c r="EE197" s="35"/>
      <c r="EF197" s="35"/>
      <c r="EL197" s="35"/>
      <c r="EM197" s="35"/>
      <c r="EN197" s="35"/>
      <c r="ET197" s="35"/>
      <c r="EU197" s="35"/>
      <c r="EV197" s="35"/>
    </row>
    <row r="198" spans="14:152" s="29" customFormat="1" ht="13.5" x14ac:dyDescent="0.3">
      <c r="N198" s="35">
        <v>1.3496000000000001E-7</v>
      </c>
      <c r="O198" s="35">
        <v>0.82683590984999999</v>
      </c>
      <c r="P198" s="35">
        <v>99.911380480899993</v>
      </c>
      <c r="Q198" s="29">
        <f t="shared" si="192"/>
        <v>-1.0391477553804683E-7</v>
      </c>
      <c r="R198" s="29">
        <f t="shared" si="193"/>
        <v>-1.0391347129588191E-7</v>
      </c>
      <c r="S198" s="29">
        <f t="shared" si="194"/>
        <v>-1.0391347130041089E-7</v>
      </c>
      <c r="T198" s="29">
        <f t="shared" si="195"/>
        <v>-1.0391347130041089E-7</v>
      </c>
      <c r="V198" s="35">
        <v>2.2449999999999999E-8</v>
      </c>
      <c r="W198" s="35">
        <v>3.76323995584</v>
      </c>
      <c r="X198" s="35">
        <v>425.11371816769997</v>
      </c>
      <c r="Y198" s="29">
        <f t="shared" si="196"/>
        <v>-7.2255109825268097E-9</v>
      </c>
      <c r="Z198" s="29">
        <f t="shared" si="197"/>
        <v>-7.2268806892524001E-9</v>
      </c>
      <c r="AA198" s="29">
        <f t="shared" si="198"/>
        <v>-7.2268806844962199E-9</v>
      </c>
      <c r="AB198" s="29">
        <f t="shared" si="199"/>
        <v>-7.2268806844962199E-9</v>
      </c>
      <c r="AD198" s="35">
        <v>3.6800000000000001E-9</v>
      </c>
      <c r="AE198" s="35">
        <v>0.35674031808000001</v>
      </c>
      <c r="AF198" s="35">
        <v>214.26230328450001</v>
      </c>
      <c r="AG198" s="29">
        <f t="shared" si="200"/>
        <v>-2.8260285227040489E-9</v>
      </c>
      <c r="AH198" s="29">
        <f t="shared" si="201"/>
        <v>-2.8261050777352253E-9</v>
      </c>
      <c r="AI198" s="29">
        <f t="shared" si="202"/>
        <v>-2.8261050774693955E-9</v>
      </c>
      <c r="AJ198" s="29">
        <f t="shared" si="203"/>
        <v>-2.8261050774693955E-9</v>
      </c>
      <c r="AL198" s="35"/>
      <c r="AM198" s="35"/>
      <c r="AN198" s="35"/>
      <c r="AT198" s="35"/>
      <c r="AU198" s="35"/>
      <c r="AV198" s="35"/>
      <c r="BB198" s="35"/>
      <c r="BC198" s="35"/>
      <c r="BD198" s="35"/>
      <c r="BJ198" s="35">
        <v>1.1150000000000001E-8</v>
      </c>
      <c r="BK198" s="35">
        <v>2.2046048101700002</v>
      </c>
      <c r="BL198" s="35">
        <v>221.3758502853</v>
      </c>
      <c r="BM198" s="29">
        <f t="shared" si="204"/>
        <v>9.8744138544903417E-9</v>
      </c>
      <c r="BN198" s="29">
        <f t="shared" si="205"/>
        <v>9.8742400673080934E-9</v>
      </c>
      <c r="BO198" s="29">
        <f t="shared" si="206"/>
        <v>9.8742400679115812E-9</v>
      </c>
      <c r="BP198" s="29">
        <f t="shared" si="207"/>
        <v>9.8742400679115812E-9</v>
      </c>
      <c r="BR198" s="35">
        <v>2.23E-9</v>
      </c>
      <c r="BS198" s="35">
        <v>2.3440067654800001</v>
      </c>
      <c r="BT198" s="35">
        <v>1677.9385755008</v>
      </c>
      <c r="BU198" s="29">
        <f t="shared" si="208"/>
        <v>-5.4786535708043863E-10</v>
      </c>
      <c r="BV198" s="29">
        <f t="shared" si="209"/>
        <v>-5.484151571480563E-10</v>
      </c>
      <c r="BW198" s="29">
        <f t="shared" si="210"/>
        <v>-5.4841515523895912E-10</v>
      </c>
      <c r="BX198" s="29">
        <f t="shared" si="211"/>
        <v>-5.4841515523895912E-10</v>
      </c>
      <c r="BZ198" s="35"/>
      <c r="CA198" s="35"/>
      <c r="CB198" s="35"/>
      <c r="CH198" s="35"/>
      <c r="CI198" s="35"/>
      <c r="CJ198" s="35"/>
      <c r="CP198" s="35"/>
      <c r="CQ198" s="35"/>
      <c r="CR198" s="35"/>
      <c r="CX198" s="35"/>
      <c r="CY198" s="35"/>
      <c r="CZ198" s="35"/>
      <c r="DF198" s="35">
        <v>5.4334999999999995E-7</v>
      </c>
      <c r="DG198" s="35">
        <v>1.0717953499599999</v>
      </c>
      <c r="DH198" s="35">
        <v>362.86229257259998</v>
      </c>
      <c r="DI198" s="29">
        <f t="shared" si="212"/>
        <v>4.217478343333962E-7</v>
      </c>
      <c r="DJ198" s="29">
        <f t="shared" si="213"/>
        <v>4.2176667690701395E-7</v>
      </c>
      <c r="DK198" s="29">
        <f t="shared" si="214"/>
        <v>4.2176667684158611E-7</v>
      </c>
      <c r="DL198" s="29">
        <f t="shared" si="215"/>
        <v>4.2176667684158611E-7</v>
      </c>
      <c r="DN198" s="35">
        <v>9.928E-8</v>
      </c>
      <c r="DO198" s="35">
        <v>4.0482155944800002</v>
      </c>
      <c r="DP198" s="35">
        <v>62.251425595100002</v>
      </c>
      <c r="DQ198" s="29">
        <f t="shared" si="216"/>
        <v>3.3754346477251612E-8</v>
      </c>
      <c r="DR198" s="29">
        <f t="shared" si="217"/>
        <v>3.3753465439793314E-8</v>
      </c>
      <c r="DS198" s="29">
        <f t="shared" si="218"/>
        <v>3.3753465442852777E-8</v>
      </c>
      <c r="DT198" s="29">
        <f t="shared" si="219"/>
        <v>3.3753465442852777E-8</v>
      </c>
      <c r="DV198" s="35">
        <v>2.693E-8</v>
      </c>
      <c r="DW198" s="35">
        <v>3.6215945647000001</v>
      </c>
      <c r="DX198" s="35">
        <v>436.89313161450002</v>
      </c>
      <c r="DY198" s="29">
        <f t="shared" si="220"/>
        <v>-7.3906664452614878E-9</v>
      </c>
      <c r="DZ198" s="29">
        <f t="shared" si="221"/>
        <v>-7.3923814313537841E-9</v>
      </c>
      <c r="EA198" s="29">
        <f t="shared" si="222"/>
        <v>-7.3923814253986213E-9</v>
      </c>
      <c r="EB198" s="29">
        <f t="shared" si="223"/>
        <v>-7.3923814253986213E-9</v>
      </c>
      <c r="ED198" s="35"/>
      <c r="EE198" s="35"/>
      <c r="EF198" s="35"/>
      <c r="EL198" s="35"/>
      <c r="EM198" s="35"/>
      <c r="EN198" s="35"/>
      <c r="ET198" s="35"/>
      <c r="EU198" s="35"/>
      <c r="EV198" s="35"/>
    </row>
    <row r="199" spans="14:152" s="29" customFormat="1" ht="13.5" x14ac:dyDescent="0.3">
      <c r="N199" s="35">
        <v>1.8482999999999999E-7</v>
      </c>
      <c r="O199" s="35">
        <v>0.73171264865999996</v>
      </c>
      <c r="P199" s="35">
        <v>9999.9864507729999</v>
      </c>
      <c r="Q199" s="29">
        <f t="shared" si="192"/>
        <v>1.8067756824560003E-7</v>
      </c>
      <c r="R199" s="29">
        <f t="shared" si="193"/>
        <v>1.8061830583232917E-7</v>
      </c>
      <c r="S199" s="29">
        <f t="shared" si="194"/>
        <v>1.8061830603883623E-7</v>
      </c>
      <c r="T199" s="29">
        <f t="shared" si="195"/>
        <v>1.8061830603883623E-7</v>
      </c>
      <c r="V199" s="35">
        <v>3.0199999999999999E-8</v>
      </c>
      <c r="W199" s="35">
        <v>0.25310250108999999</v>
      </c>
      <c r="X199" s="35">
        <v>120.358249606</v>
      </c>
      <c r="Y199" s="29">
        <f t="shared" si="196"/>
        <v>-1.7966247956122178E-8</v>
      </c>
      <c r="Z199" s="29">
        <f t="shared" si="197"/>
        <v>-1.7965805075375177E-8</v>
      </c>
      <c r="AA199" s="29">
        <f t="shared" si="198"/>
        <v>-1.7965805076913071E-8</v>
      </c>
      <c r="AB199" s="29">
        <f t="shared" si="199"/>
        <v>-1.7965805076913071E-8</v>
      </c>
      <c r="AD199" s="35">
        <v>4.7099999999999997E-9</v>
      </c>
      <c r="AE199" s="35">
        <v>0.67360047480999996</v>
      </c>
      <c r="AF199" s="35">
        <v>207.88246946660001</v>
      </c>
      <c r="AG199" s="29">
        <f t="shared" si="200"/>
        <v>-2.8966396710232191E-9</v>
      </c>
      <c r="AH199" s="29">
        <f t="shared" si="201"/>
        <v>-2.8967567038696059E-9</v>
      </c>
      <c r="AI199" s="29">
        <f t="shared" si="202"/>
        <v>-2.8967567034632195E-9</v>
      </c>
      <c r="AJ199" s="29">
        <f t="shared" si="203"/>
        <v>-2.8967567034632195E-9</v>
      </c>
      <c r="AL199" s="35"/>
      <c r="AM199" s="35"/>
      <c r="AN199" s="35"/>
      <c r="AT199" s="35"/>
      <c r="AU199" s="35"/>
      <c r="AV199" s="35"/>
      <c r="BB199" s="35"/>
      <c r="BC199" s="35"/>
      <c r="BD199" s="35"/>
      <c r="BJ199" s="35">
        <v>1.1760000000000001E-8</v>
      </c>
      <c r="BK199" s="35">
        <v>1.07528227869</v>
      </c>
      <c r="BL199" s="35">
        <v>312.19908396260001</v>
      </c>
      <c r="BM199" s="29">
        <f t="shared" si="204"/>
        <v>1.1649492281391077E-8</v>
      </c>
      <c r="BN199" s="29">
        <f t="shared" si="205"/>
        <v>1.1649416151516619E-8</v>
      </c>
      <c r="BO199" s="29">
        <f t="shared" si="206"/>
        <v>1.1649416151781023E-8</v>
      </c>
      <c r="BP199" s="29">
        <f t="shared" si="207"/>
        <v>1.1649416151781023E-8</v>
      </c>
      <c r="BR199" s="35">
        <v>2.28E-9</v>
      </c>
      <c r="BS199" s="35">
        <v>5.00073557208</v>
      </c>
      <c r="BT199" s="35">
        <v>1574.8458012822</v>
      </c>
      <c r="BU199" s="29">
        <f t="shared" si="208"/>
        <v>1.5273923388242024E-9</v>
      </c>
      <c r="BV199" s="29">
        <f t="shared" si="209"/>
        <v>1.5269881915095551E-9</v>
      </c>
      <c r="BW199" s="29">
        <f t="shared" si="210"/>
        <v>1.5269881929130935E-9</v>
      </c>
      <c r="BX199" s="29">
        <f t="shared" si="211"/>
        <v>1.5269881929130935E-9</v>
      </c>
      <c r="BZ199" s="35"/>
      <c r="CA199" s="35"/>
      <c r="CB199" s="35"/>
      <c r="CH199" s="35"/>
      <c r="CI199" s="35"/>
      <c r="CJ199" s="35"/>
      <c r="CP199" s="35"/>
      <c r="CQ199" s="35"/>
      <c r="CR199" s="35"/>
      <c r="CX199" s="35"/>
      <c r="CY199" s="35"/>
      <c r="CZ199" s="35"/>
      <c r="DF199" s="35">
        <v>5.8742E-7</v>
      </c>
      <c r="DG199" s="35">
        <v>2.62270940799</v>
      </c>
      <c r="DH199" s="35">
        <v>225.8292684102</v>
      </c>
      <c r="DI199" s="29">
        <f t="shared" si="212"/>
        <v>5.8740383184812531E-7</v>
      </c>
      <c r="DJ199" s="29">
        <f t="shared" si="213"/>
        <v>5.8740398069870278E-7</v>
      </c>
      <c r="DK199" s="29">
        <f t="shared" si="214"/>
        <v>5.8740398069818704E-7</v>
      </c>
      <c r="DL199" s="29">
        <f t="shared" si="215"/>
        <v>5.8740398069818704E-7</v>
      </c>
      <c r="DN199" s="35">
        <v>1.2767E-7</v>
      </c>
      <c r="DO199" s="35">
        <v>3.4327383545700001</v>
      </c>
      <c r="DP199" s="35">
        <v>258.87574647669999</v>
      </c>
      <c r="DQ199" s="29">
        <f t="shared" si="216"/>
        <v>2.7438907980445519E-8</v>
      </c>
      <c r="DR199" s="29">
        <f t="shared" si="217"/>
        <v>2.7443800874930143E-8</v>
      </c>
      <c r="DS199" s="29">
        <f t="shared" si="218"/>
        <v>2.744380085793974E-8</v>
      </c>
      <c r="DT199" s="29">
        <f t="shared" si="219"/>
        <v>2.744380085793974E-8</v>
      </c>
      <c r="DV199" s="35">
        <v>2.4920000000000001E-8</v>
      </c>
      <c r="DW199" s="35">
        <v>2.9612921727899999</v>
      </c>
      <c r="DX199" s="35">
        <v>2214.7430875962</v>
      </c>
      <c r="DY199" s="29">
        <f t="shared" si="220"/>
        <v>8.2397567441937735E-9</v>
      </c>
      <c r="DZ199" s="29">
        <f t="shared" si="221"/>
        <v>8.2476519130512031E-9</v>
      </c>
      <c r="EA199" s="29">
        <f t="shared" si="222"/>
        <v>8.2476518856371985E-9</v>
      </c>
      <c r="EB199" s="29">
        <f t="shared" si="223"/>
        <v>8.2476518856371985E-9</v>
      </c>
      <c r="ED199" s="35"/>
      <c r="EE199" s="35"/>
      <c r="EF199" s="35"/>
      <c r="EL199" s="35"/>
      <c r="EM199" s="35"/>
      <c r="EN199" s="35"/>
      <c r="ET199" s="35"/>
      <c r="EU199" s="35"/>
      <c r="EV199" s="35"/>
    </row>
    <row r="200" spans="14:152" s="29" customFormat="1" ht="13.5" x14ac:dyDescent="0.3">
      <c r="N200" s="35">
        <v>1.3542E-7</v>
      </c>
      <c r="O200" s="35">
        <v>3.58584380924</v>
      </c>
      <c r="P200" s="35">
        <v>234.63973644039999</v>
      </c>
      <c r="Q200" s="29">
        <f t="shared" si="192"/>
        <v>5.9772623598333841E-8</v>
      </c>
      <c r="R200" s="29">
        <f t="shared" si="193"/>
        <v>5.9776945582376847E-8</v>
      </c>
      <c r="S200" s="29">
        <f t="shared" si="194"/>
        <v>5.9776945567369037E-8</v>
      </c>
      <c r="T200" s="29">
        <f t="shared" si="195"/>
        <v>5.9776945567369037E-8</v>
      </c>
      <c r="V200" s="35">
        <v>2.503E-8</v>
      </c>
      <c r="W200" s="35">
        <v>2.1067983212099999</v>
      </c>
      <c r="X200" s="35">
        <v>168.05251279940001</v>
      </c>
      <c r="Y200" s="29">
        <f t="shared" si="196"/>
        <v>3.0933052040270156E-9</v>
      </c>
      <c r="Z200" s="29">
        <f t="shared" si="197"/>
        <v>3.0926724699333647E-9</v>
      </c>
      <c r="AA200" s="29">
        <f t="shared" si="198"/>
        <v>3.0926724721305057E-9</v>
      </c>
      <c r="AB200" s="29">
        <f t="shared" si="199"/>
        <v>3.0926724721305057E-9</v>
      </c>
      <c r="AD200" s="35">
        <v>3.7900000000000004E-9</v>
      </c>
      <c r="AE200" s="35">
        <v>0.92901327825000002</v>
      </c>
      <c r="AF200" s="35">
        <v>767.3690829208</v>
      </c>
      <c r="AG200" s="29">
        <f t="shared" si="200"/>
        <v>2.5684690763924039E-9</v>
      </c>
      <c r="AH200" s="29">
        <f t="shared" si="201"/>
        <v>2.5687932415190524E-9</v>
      </c>
      <c r="AI200" s="29">
        <f t="shared" si="202"/>
        <v>2.5687932403934589E-9</v>
      </c>
      <c r="AJ200" s="29">
        <f t="shared" si="203"/>
        <v>2.5687932403934589E-9</v>
      </c>
      <c r="AL200" s="35"/>
      <c r="AM200" s="35"/>
      <c r="AN200" s="35"/>
      <c r="AT200" s="35"/>
      <c r="AU200" s="35"/>
      <c r="AV200" s="35"/>
      <c r="BB200" s="35"/>
      <c r="BC200" s="35"/>
      <c r="BD200" s="35"/>
      <c r="BJ200" s="35">
        <v>1.1069999999999999E-8</v>
      </c>
      <c r="BK200" s="35">
        <v>1.50329021421</v>
      </c>
      <c r="BL200" s="35">
        <v>289.56516671359998</v>
      </c>
      <c r="BM200" s="29">
        <f t="shared" si="204"/>
        <v>1.1037362532523214E-8</v>
      </c>
      <c r="BN200" s="29">
        <f t="shared" si="205"/>
        <v>1.1037325237266385E-8</v>
      </c>
      <c r="BO200" s="29">
        <f t="shared" si="206"/>
        <v>1.1037325237395928E-8</v>
      </c>
      <c r="BP200" s="29">
        <f t="shared" si="207"/>
        <v>1.1037325237395928E-8</v>
      </c>
      <c r="BR200" s="35">
        <v>1.8300000000000001E-9</v>
      </c>
      <c r="BS200" s="35">
        <v>5.0905689502599998</v>
      </c>
      <c r="BT200" s="35">
        <v>220.46082654860001</v>
      </c>
      <c r="BU200" s="29">
        <f t="shared" si="208"/>
        <v>-1.3346073629254655E-9</v>
      </c>
      <c r="BV200" s="29">
        <f t="shared" si="209"/>
        <v>-1.3345655191736755E-9</v>
      </c>
      <c r="BW200" s="29">
        <f t="shared" si="210"/>
        <v>-1.3345655193189801E-9</v>
      </c>
      <c r="BX200" s="29">
        <f t="shared" si="211"/>
        <v>-1.3345655193189801E-9</v>
      </c>
      <c r="BZ200" s="35"/>
      <c r="CA200" s="35"/>
      <c r="CB200" s="35"/>
      <c r="CH200" s="35"/>
      <c r="CI200" s="35"/>
      <c r="CJ200" s="35"/>
      <c r="CP200" s="35"/>
      <c r="CQ200" s="35"/>
      <c r="CR200" s="35"/>
      <c r="CX200" s="35"/>
      <c r="CY200" s="35"/>
      <c r="CZ200" s="35"/>
      <c r="DF200" s="35">
        <v>4.8457E-7</v>
      </c>
      <c r="DG200" s="35">
        <v>3.15166418511</v>
      </c>
      <c r="DH200" s="35">
        <v>216.21985674480001</v>
      </c>
      <c r="DI200" s="29">
        <f t="shared" si="212"/>
        <v>4.4994923042116616E-7</v>
      </c>
      <c r="DJ200" s="29">
        <f t="shared" si="213"/>
        <v>4.4995512560037101E-7</v>
      </c>
      <c r="DK200" s="29">
        <f t="shared" si="214"/>
        <v>4.4995512557990098E-7</v>
      </c>
      <c r="DL200" s="29">
        <f t="shared" si="215"/>
        <v>4.4995512557990098E-7</v>
      </c>
      <c r="DN200" s="35">
        <v>9.7329999999999999E-8</v>
      </c>
      <c r="DO200" s="35">
        <v>1.6106632467999999</v>
      </c>
      <c r="DP200" s="35">
        <v>327.43756992049998</v>
      </c>
      <c r="DQ200" s="29">
        <f t="shared" si="216"/>
        <v>7.7736297498129827E-8</v>
      </c>
      <c r="DR200" s="29">
        <f t="shared" si="217"/>
        <v>7.7739204400801992E-8</v>
      </c>
      <c r="DS200" s="29">
        <f t="shared" si="218"/>
        <v>7.7739204390708205E-8</v>
      </c>
      <c r="DT200" s="29">
        <f t="shared" si="219"/>
        <v>7.7739204390708205E-8</v>
      </c>
      <c r="DV200" s="35">
        <v>2.7039999999999999E-8</v>
      </c>
      <c r="DW200" s="35">
        <v>2.8848369731900001</v>
      </c>
      <c r="DX200" s="35">
        <v>643.07868005169996</v>
      </c>
      <c r="DY200" s="29">
        <f t="shared" si="220"/>
        <v>1.9538303050308668E-8</v>
      </c>
      <c r="DZ200" s="29">
        <f t="shared" si="221"/>
        <v>1.9540125142446849E-8</v>
      </c>
      <c r="EA200" s="29">
        <f t="shared" si="222"/>
        <v>1.954012513612001E-8</v>
      </c>
      <c r="EB200" s="29">
        <f t="shared" si="223"/>
        <v>1.954012513612001E-8</v>
      </c>
      <c r="ED200" s="35"/>
      <c r="EE200" s="35"/>
      <c r="EF200" s="35"/>
      <c r="EL200" s="35"/>
      <c r="EM200" s="35"/>
      <c r="EN200" s="35"/>
      <c r="ET200" s="35"/>
      <c r="EU200" s="35"/>
      <c r="EV200" s="35"/>
    </row>
    <row r="201" spans="14:152" s="29" customFormat="1" ht="13.5" x14ac:dyDescent="0.3">
      <c r="N201" s="35">
        <v>1.3741000000000001E-7</v>
      </c>
      <c r="O201" s="35">
        <v>6.1845835684499999</v>
      </c>
      <c r="P201" s="35">
        <v>245.54242435239999</v>
      </c>
      <c r="Q201" s="29">
        <f t="shared" si="192"/>
        <v>-1.0073971135542103E-7</v>
      </c>
      <c r="R201" s="29">
        <f t="shared" si="193"/>
        <v>-1.0074318957328095E-7</v>
      </c>
      <c r="S201" s="29">
        <f t="shared" si="194"/>
        <v>-1.0074318956120316E-7</v>
      </c>
      <c r="T201" s="29">
        <f t="shared" si="195"/>
        <v>-1.0074318956120316E-7</v>
      </c>
      <c r="V201" s="35">
        <v>2.564E-8</v>
      </c>
      <c r="W201" s="35">
        <v>1.6315820505500001</v>
      </c>
      <c r="X201" s="35">
        <v>182.279606801</v>
      </c>
      <c r="Y201" s="29">
        <f t="shared" si="196"/>
        <v>-3.0755462001215056E-9</v>
      </c>
      <c r="Z201" s="29">
        <f t="shared" si="197"/>
        <v>-3.0762495397241551E-9</v>
      </c>
      <c r="AA201" s="29">
        <f t="shared" si="198"/>
        <v>-3.0762495372818155E-9</v>
      </c>
      <c r="AB201" s="29">
        <f t="shared" si="199"/>
        <v>-3.0762495372818155E-9</v>
      </c>
      <c r="AD201" s="35">
        <v>4.2000000000000004E-9</v>
      </c>
      <c r="AE201" s="35">
        <v>5.6979739804399996</v>
      </c>
      <c r="AF201" s="35">
        <v>225.8292684102</v>
      </c>
      <c r="AG201" s="29">
        <f t="shared" si="200"/>
        <v>-4.1927146313137277E-9</v>
      </c>
      <c r="AH201" s="29">
        <f t="shared" si="201"/>
        <v>-4.1927061641100764E-9</v>
      </c>
      <c r="AI201" s="29">
        <f t="shared" si="202"/>
        <v>-4.1927061641394868E-9</v>
      </c>
      <c r="AJ201" s="29">
        <f t="shared" si="203"/>
        <v>-4.1927061641394868E-9</v>
      </c>
      <c r="AL201" s="35"/>
      <c r="AM201" s="35"/>
      <c r="AN201" s="35"/>
      <c r="AT201" s="35"/>
      <c r="AU201" s="35"/>
      <c r="AV201" s="35"/>
      <c r="BB201" s="35"/>
      <c r="BC201" s="35"/>
      <c r="BD201" s="35"/>
      <c r="BJ201" s="35">
        <v>1.143E-8</v>
      </c>
      <c r="BK201" s="35">
        <v>4.4012587438299997</v>
      </c>
      <c r="BL201" s="35">
        <v>213.55972786890001</v>
      </c>
      <c r="BM201" s="29">
        <f t="shared" si="204"/>
        <v>-1.8163639479067494E-10</v>
      </c>
      <c r="BN201" s="29">
        <f t="shared" si="205"/>
        <v>-1.812664238464946E-10</v>
      </c>
      <c r="BO201" s="29">
        <f t="shared" si="206"/>
        <v>-1.8126642513121575E-10</v>
      </c>
      <c r="BP201" s="29">
        <f t="shared" si="207"/>
        <v>-1.8126642513121575E-10</v>
      </c>
      <c r="BR201" s="35">
        <v>1.7800000000000001E-9</v>
      </c>
      <c r="BS201" s="35">
        <v>6.0566976015299998</v>
      </c>
      <c r="BT201" s="35">
        <v>206.13736432740001</v>
      </c>
      <c r="BU201" s="29">
        <f t="shared" si="208"/>
        <v>-1.7796433403873667E-9</v>
      </c>
      <c r="BV201" s="29">
        <f t="shared" si="209"/>
        <v>-1.7796422261378464E-9</v>
      </c>
      <c r="BW201" s="29">
        <f t="shared" si="210"/>
        <v>-1.7796422261417185E-9</v>
      </c>
      <c r="BX201" s="29">
        <f t="shared" si="211"/>
        <v>-1.7796422261417185E-9</v>
      </c>
      <c r="BZ201" s="35"/>
      <c r="CA201" s="35"/>
      <c r="CB201" s="35"/>
      <c r="CH201" s="35"/>
      <c r="CI201" s="35"/>
      <c r="CJ201" s="35"/>
      <c r="CP201" s="35"/>
      <c r="CQ201" s="35"/>
      <c r="CR201" s="35"/>
      <c r="CX201" s="35"/>
      <c r="CY201" s="35"/>
      <c r="CZ201" s="35"/>
      <c r="DF201" s="35">
        <v>4.6316000000000003E-7</v>
      </c>
      <c r="DG201" s="35">
        <v>4.8622664276999998</v>
      </c>
      <c r="DH201" s="35">
        <v>2950.6196011279999</v>
      </c>
      <c r="DI201" s="29">
        <f t="shared" si="212"/>
        <v>-3.7664518837283234E-7</v>
      </c>
      <c r="DJ201" s="29">
        <f t="shared" si="213"/>
        <v>-3.7652459035467796E-7</v>
      </c>
      <c r="DK201" s="29">
        <f t="shared" si="214"/>
        <v>-3.7652459077358186E-7</v>
      </c>
      <c r="DL201" s="29">
        <f t="shared" si="215"/>
        <v>-3.7652459077358186E-7</v>
      </c>
      <c r="DN201" s="35">
        <v>1.1163E-7</v>
      </c>
      <c r="DO201" s="35">
        <v>2.4066532523399999</v>
      </c>
      <c r="DP201" s="35">
        <v>1781.0313497193999</v>
      </c>
      <c r="DQ201" s="29">
        <f t="shared" si="216"/>
        <v>1.1125538151942227E-7</v>
      </c>
      <c r="DR201" s="29">
        <f t="shared" si="217"/>
        <v>1.1125291049572096E-7</v>
      </c>
      <c r="DS201" s="29">
        <f t="shared" si="218"/>
        <v>1.1125291050431561E-7</v>
      </c>
      <c r="DT201" s="29">
        <f t="shared" si="219"/>
        <v>1.1125291050431561E-7</v>
      </c>
      <c r="DV201" s="35">
        <v>2.124E-8</v>
      </c>
      <c r="DW201" s="35">
        <v>1.6121028259300001</v>
      </c>
      <c r="DX201" s="35">
        <v>218.9281697305</v>
      </c>
      <c r="DY201" s="29">
        <f t="shared" si="220"/>
        <v>9.3441427672882328E-9</v>
      </c>
      <c r="DZ201" s="29">
        <f t="shared" si="221"/>
        <v>9.3435097610870451E-9</v>
      </c>
      <c r="EA201" s="29">
        <f t="shared" si="222"/>
        <v>9.3435097632851436E-9</v>
      </c>
      <c r="EB201" s="29">
        <f t="shared" si="223"/>
        <v>9.3435097632851436E-9</v>
      </c>
      <c r="ED201" s="35"/>
      <c r="EE201" s="35"/>
      <c r="EF201" s="35"/>
      <c r="EL201" s="35"/>
      <c r="EM201" s="35"/>
      <c r="EN201" s="35"/>
      <c r="ET201" s="35"/>
      <c r="EU201" s="35"/>
      <c r="EV201" s="35"/>
    </row>
    <row r="202" spans="14:152" s="29" customFormat="1" ht="13.5" x14ac:dyDescent="0.3">
      <c r="N202" s="35">
        <v>1.6943999999999999E-7</v>
      </c>
      <c r="O202" s="35">
        <v>0.72200792995999996</v>
      </c>
      <c r="P202" s="35">
        <v>2111.6503133776</v>
      </c>
      <c r="Q202" s="29">
        <f t="shared" si="192"/>
        <v>-1.5169962568546806E-7</v>
      </c>
      <c r="R202" s="29">
        <f t="shared" si="193"/>
        <v>-1.5172377847916339E-7</v>
      </c>
      <c r="S202" s="29">
        <f t="shared" si="194"/>
        <v>-1.5172377839532029E-7</v>
      </c>
      <c r="T202" s="29">
        <f t="shared" si="195"/>
        <v>-1.5172377839532029E-7</v>
      </c>
      <c r="V202" s="35">
        <v>2.2209999999999998E-8</v>
      </c>
      <c r="W202" s="35">
        <v>3.1547237325599999</v>
      </c>
      <c r="X202" s="35">
        <v>212.77783057619999</v>
      </c>
      <c r="Y202" s="29">
        <f t="shared" si="196"/>
        <v>2.1029858105943607E-8</v>
      </c>
      <c r="Z202" s="29">
        <f t="shared" si="197"/>
        <v>2.1030088500260066E-8</v>
      </c>
      <c r="AA202" s="29">
        <f t="shared" si="198"/>
        <v>2.1030088499460063E-8</v>
      </c>
      <c r="AB202" s="29">
        <f t="shared" si="199"/>
        <v>2.1030088499460063E-8</v>
      </c>
      <c r="AD202" s="35">
        <v>3.5600000000000001E-9</v>
      </c>
      <c r="AE202" s="35">
        <v>3.10092792842</v>
      </c>
      <c r="AF202" s="35">
        <v>842.15068148809996</v>
      </c>
      <c r="AG202" s="29">
        <f t="shared" si="200"/>
        <v>-1.7058438433683073E-9</v>
      </c>
      <c r="AH202" s="29">
        <f t="shared" si="201"/>
        <v>-1.7062427199797889E-9</v>
      </c>
      <c r="AI202" s="29">
        <f t="shared" si="202"/>
        <v>-1.7062427185947527E-9</v>
      </c>
      <c r="AJ202" s="29">
        <f t="shared" si="203"/>
        <v>-1.7062427185947527E-9</v>
      </c>
      <c r="AL202" s="35"/>
      <c r="AM202" s="35"/>
      <c r="AN202" s="35"/>
      <c r="AT202" s="35"/>
      <c r="AU202" s="35"/>
      <c r="AV202" s="35"/>
      <c r="BB202" s="35"/>
      <c r="BC202" s="35"/>
      <c r="BD202" s="35"/>
      <c r="BJ202" s="35">
        <v>1.253E-8</v>
      </c>
      <c r="BK202" s="35">
        <v>0.21632769953</v>
      </c>
      <c r="BL202" s="35">
        <v>404.50679034820001</v>
      </c>
      <c r="BM202" s="29">
        <f t="shared" si="204"/>
        <v>1.0977438226690528E-8</v>
      </c>
      <c r="BN202" s="29">
        <f t="shared" si="205"/>
        <v>1.0977808639057223E-8</v>
      </c>
      <c r="BO202" s="29">
        <f t="shared" si="206"/>
        <v>1.097780863777105E-8</v>
      </c>
      <c r="BP202" s="29">
        <f t="shared" si="207"/>
        <v>1.097780863777105E-8</v>
      </c>
      <c r="BR202" s="35">
        <v>1.85E-9</v>
      </c>
      <c r="BS202" s="35">
        <v>3.7385930958200002</v>
      </c>
      <c r="BT202" s="35">
        <v>114.1384744825</v>
      </c>
      <c r="BU202" s="29">
        <f t="shared" si="208"/>
        <v>1.4259014346544789E-9</v>
      </c>
      <c r="BV202" s="29">
        <f t="shared" si="209"/>
        <v>1.425881041134924E-9</v>
      </c>
      <c r="BW202" s="29">
        <f t="shared" si="210"/>
        <v>1.4258810412057412E-9</v>
      </c>
      <c r="BX202" s="29">
        <f t="shared" si="211"/>
        <v>1.4258810412057412E-9</v>
      </c>
      <c r="BZ202" s="35"/>
      <c r="CA202" s="35"/>
      <c r="CB202" s="35"/>
      <c r="CH202" s="35"/>
      <c r="CI202" s="35"/>
      <c r="CJ202" s="35"/>
      <c r="CP202" s="35"/>
      <c r="CQ202" s="35"/>
      <c r="CR202" s="35"/>
      <c r="CX202" s="35"/>
      <c r="CY202" s="35"/>
      <c r="CZ202" s="35"/>
      <c r="DF202" s="35">
        <v>4.5970000000000002E-7</v>
      </c>
      <c r="DG202" s="35">
        <v>4.9729739188100002</v>
      </c>
      <c r="DH202" s="35">
        <v>198.32124191099999</v>
      </c>
      <c r="DI202" s="29">
        <f t="shared" si="212"/>
        <v>-1.5334958463249902E-7</v>
      </c>
      <c r="DJ202" s="29">
        <f t="shared" si="213"/>
        <v>-1.5333655640476279E-7</v>
      </c>
      <c r="DK202" s="29">
        <f t="shared" si="214"/>
        <v>-1.5333655645000311E-7</v>
      </c>
      <c r="DL202" s="29">
        <f t="shared" si="215"/>
        <v>-1.5333655645000311E-7</v>
      </c>
      <c r="DN202" s="35">
        <v>1.0607999999999999E-7</v>
      </c>
      <c r="DO202" s="35">
        <v>2.0748002083000001</v>
      </c>
      <c r="DP202" s="35">
        <v>213.8203602998</v>
      </c>
      <c r="DQ202" s="29">
        <f t="shared" si="216"/>
        <v>7.8655182406993081E-8</v>
      </c>
      <c r="DR202" s="29">
        <f t="shared" si="217"/>
        <v>7.8652875339630757E-8</v>
      </c>
      <c r="DS202" s="29">
        <f t="shared" si="218"/>
        <v>7.8652875347642087E-8</v>
      </c>
      <c r="DT202" s="29">
        <f t="shared" si="219"/>
        <v>7.8652875347642087E-8</v>
      </c>
      <c r="DV202" s="35">
        <v>2.037E-8</v>
      </c>
      <c r="DW202" s="35">
        <v>4.6348116077799997</v>
      </c>
      <c r="DX202" s="35">
        <v>188.02630117250001</v>
      </c>
      <c r="DY202" s="29">
        <f t="shared" si="220"/>
        <v>3.3511750215861194E-9</v>
      </c>
      <c r="DZ202" s="29">
        <f t="shared" si="221"/>
        <v>3.351747695255767E-9</v>
      </c>
      <c r="EA202" s="29">
        <f t="shared" si="222"/>
        <v>3.3517476932671607E-9</v>
      </c>
      <c r="EB202" s="29">
        <f t="shared" si="223"/>
        <v>3.3517476932671607E-9</v>
      </c>
      <c r="ED202" s="40"/>
      <c r="EE202" s="40"/>
      <c r="EF202" s="40"/>
      <c r="EL202" s="35"/>
      <c r="EM202" s="35"/>
      <c r="EN202" s="35"/>
      <c r="ET202" s="35"/>
      <c r="EU202" s="35"/>
      <c r="EV202" s="35"/>
    </row>
    <row r="203" spans="14:152" s="29" customFormat="1" ht="13.5" x14ac:dyDescent="0.3">
      <c r="N203" s="35">
        <v>1.7441000000000001E-7</v>
      </c>
      <c r="O203" s="35">
        <v>0.23803796878</v>
      </c>
      <c r="P203" s="35">
        <v>134.58534360760001</v>
      </c>
      <c r="Q203" s="29">
        <f t="shared" si="192"/>
        <v>-1.3139421194469883E-7</v>
      </c>
      <c r="R203" s="29">
        <f t="shared" si="193"/>
        <v>-1.3139187205558882E-7</v>
      </c>
      <c r="S203" s="29">
        <f t="shared" si="194"/>
        <v>-1.3139187206371408E-7</v>
      </c>
      <c r="T203" s="29">
        <f t="shared" si="195"/>
        <v>-1.3139187206371408E-7</v>
      </c>
      <c r="V203" s="35">
        <v>2.3569999999999999E-8</v>
      </c>
      <c r="W203" s="35">
        <v>2.33145013714</v>
      </c>
      <c r="X203" s="35">
        <v>218.7157214094</v>
      </c>
      <c r="Y203" s="29">
        <f t="shared" si="196"/>
        <v>2.1715118880023889E-8</v>
      </c>
      <c r="Z203" s="29">
        <f t="shared" si="197"/>
        <v>2.1714815008771794E-8</v>
      </c>
      <c r="AA203" s="29">
        <f t="shared" si="198"/>
        <v>2.1714815009827012E-8</v>
      </c>
      <c r="AB203" s="29">
        <f t="shared" si="199"/>
        <v>2.1714815009827012E-8</v>
      </c>
      <c r="AD203" s="35">
        <v>4.2800000000000001E-9</v>
      </c>
      <c r="AE203" s="35">
        <v>5.3537536894400004</v>
      </c>
      <c r="AF203" s="35">
        <v>2104.5367663768002</v>
      </c>
      <c r="AG203" s="29">
        <f t="shared" si="200"/>
        <v>-1.1230843214585107E-9</v>
      </c>
      <c r="AH203" s="29">
        <f t="shared" si="201"/>
        <v>-1.1217667187737136E-9</v>
      </c>
      <c r="AI203" s="29">
        <f t="shared" si="202"/>
        <v>-1.1217667233492611E-9</v>
      </c>
      <c r="AJ203" s="29">
        <f t="shared" si="203"/>
        <v>-1.1217667233492611E-9</v>
      </c>
      <c r="AL203" s="35"/>
      <c r="AM203" s="35"/>
      <c r="AN203" s="35"/>
      <c r="AT203" s="35"/>
      <c r="AU203" s="35"/>
      <c r="AV203" s="35"/>
      <c r="BB203" s="35"/>
      <c r="BC203" s="35"/>
      <c r="BD203" s="35"/>
      <c r="BJ203" s="35">
        <v>1.0740000000000001E-8</v>
      </c>
      <c r="BK203" s="35">
        <v>3.17412275025</v>
      </c>
      <c r="BL203" s="35">
        <v>98.899988524600005</v>
      </c>
      <c r="BM203" s="29">
        <f t="shared" si="204"/>
        <v>7.3036845149780639E-10</v>
      </c>
      <c r="BN203" s="29">
        <f t="shared" si="205"/>
        <v>7.3020781251206374E-10</v>
      </c>
      <c r="BO203" s="29">
        <f t="shared" si="206"/>
        <v>7.3020781306988156E-10</v>
      </c>
      <c r="BP203" s="29">
        <f t="shared" si="207"/>
        <v>7.3020781306988156E-10</v>
      </c>
      <c r="BR203" s="35">
        <v>2.0000000000000001E-9</v>
      </c>
      <c r="BS203" s="35">
        <v>1.8940954625399999</v>
      </c>
      <c r="BT203" s="35">
        <v>2420.9286360333999</v>
      </c>
      <c r="BU203" s="29">
        <f t="shared" si="208"/>
        <v>-1.8618487031781701E-9</v>
      </c>
      <c r="BV203" s="29">
        <f t="shared" si="209"/>
        <v>-1.8621166265971544E-9</v>
      </c>
      <c r="BW203" s="29">
        <f t="shared" si="210"/>
        <v>-1.862116625667234E-9</v>
      </c>
      <c r="BX203" s="29">
        <f t="shared" si="211"/>
        <v>-1.862116625667234E-9</v>
      </c>
      <c r="BZ203" s="35"/>
      <c r="CA203" s="35"/>
      <c r="CB203" s="35"/>
      <c r="CH203" s="35"/>
      <c r="CI203" s="35"/>
      <c r="CJ203" s="35"/>
      <c r="CP203" s="35"/>
      <c r="CQ203" s="35"/>
      <c r="CR203" s="35"/>
      <c r="CX203" s="35"/>
      <c r="CY203" s="35"/>
      <c r="CZ203" s="35"/>
      <c r="DF203" s="35">
        <v>4.6678E-7</v>
      </c>
      <c r="DG203" s="35">
        <v>2.4496021570100002</v>
      </c>
      <c r="DH203" s="35">
        <v>207.14875628370001</v>
      </c>
      <c r="DI203" s="29">
        <f t="shared" si="212"/>
        <v>4.1635744904702157E-7</v>
      </c>
      <c r="DJ203" s="29">
        <f t="shared" si="213"/>
        <v>4.163508226248587E-7</v>
      </c>
      <c r="DK203" s="29">
        <f t="shared" si="214"/>
        <v>4.1635082264786936E-7</v>
      </c>
      <c r="DL203" s="29">
        <f t="shared" si="215"/>
        <v>4.1635082264786936E-7</v>
      </c>
      <c r="DN203" s="35">
        <v>9.125E-8</v>
      </c>
      <c r="DO203" s="35">
        <v>2.92369523159</v>
      </c>
      <c r="DP203" s="35">
        <v>1279.794572628</v>
      </c>
      <c r="DQ203" s="29">
        <f t="shared" si="216"/>
        <v>1.3459351405839266E-8</v>
      </c>
      <c r="DR203" s="29">
        <f t="shared" si="217"/>
        <v>1.3441842470662129E-8</v>
      </c>
      <c r="DS203" s="29">
        <f t="shared" si="218"/>
        <v>1.3441842531461891E-8</v>
      </c>
      <c r="DT203" s="29">
        <f t="shared" si="219"/>
        <v>1.3441842531461891E-8</v>
      </c>
      <c r="DV203" s="35">
        <v>2.3940000000000001E-8</v>
      </c>
      <c r="DW203" s="35">
        <v>3.4638625855199998</v>
      </c>
      <c r="DX203" s="35">
        <v>6275.9623029905997</v>
      </c>
      <c r="DY203" s="29">
        <f t="shared" si="220"/>
        <v>3.6729574325908666E-9</v>
      </c>
      <c r="DZ203" s="29">
        <f t="shared" si="221"/>
        <v>3.650450270140297E-9</v>
      </c>
      <c r="EA203" s="29">
        <f t="shared" si="222"/>
        <v>3.6504503483012122E-9</v>
      </c>
      <c r="EB203" s="29">
        <f t="shared" si="223"/>
        <v>3.6504503483012122E-9</v>
      </c>
      <c r="ED203" s="35"/>
      <c r="EE203" s="35"/>
      <c r="EF203" s="35"/>
      <c r="EL203" s="35"/>
      <c r="EM203" s="35"/>
      <c r="EN203" s="35"/>
      <c r="ET203" s="35"/>
      <c r="EU203" s="35"/>
      <c r="EV203" s="35"/>
    </row>
    <row r="204" spans="14:152" s="29" customFormat="1" ht="13.5" x14ac:dyDescent="0.3">
      <c r="N204" s="35">
        <v>1.4181E-7</v>
      </c>
      <c r="O204" s="35">
        <v>4.5196393580400001</v>
      </c>
      <c r="P204" s="35">
        <v>59.803745040300001</v>
      </c>
      <c r="Q204" s="29">
        <f t="shared" si="192"/>
        <v>9.9588448619147549E-8</v>
      </c>
      <c r="R204" s="29">
        <f t="shared" si="193"/>
        <v>9.9587533407762089E-8</v>
      </c>
      <c r="S204" s="29">
        <f t="shared" si="194"/>
        <v>9.958753341094021E-8</v>
      </c>
      <c r="T204" s="29">
        <f t="shared" si="195"/>
        <v>9.958753341094021E-8</v>
      </c>
      <c r="V204" s="35">
        <v>2.51E-8</v>
      </c>
      <c r="W204" s="35">
        <v>4.5190398901100002</v>
      </c>
      <c r="X204" s="35">
        <v>198.32124191099999</v>
      </c>
      <c r="Y204" s="29">
        <f t="shared" si="196"/>
        <v>2.8509389924030105E-9</v>
      </c>
      <c r="Z204" s="29">
        <f t="shared" si="197"/>
        <v>2.8516886782150774E-9</v>
      </c>
      <c r="AA204" s="29">
        <f t="shared" si="198"/>
        <v>2.8516886756118247E-9</v>
      </c>
      <c r="AB204" s="29">
        <f t="shared" si="199"/>
        <v>2.8516886756118247E-9</v>
      </c>
      <c r="AD204" s="35">
        <v>4.2199999999999999E-9</v>
      </c>
      <c r="AE204" s="35">
        <v>2.6797558183199999</v>
      </c>
      <c r="AF204" s="35">
        <v>77.962992305</v>
      </c>
      <c r="AG204" s="29">
        <f t="shared" si="200"/>
        <v>-2.9266630378929383E-9</v>
      </c>
      <c r="AH204" s="29">
        <f t="shared" si="201"/>
        <v>-2.9266989673195845E-9</v>
      </c>
      <c r="AI204" s="29">
        <f t="shared" si="202"/>
        <v>-2.9266989671948225E-9</v>
      </c>
      <c r="AJ204" s="29">
        <f t="shared" si="203"/>
        <v>-2.9266989671948225E-9</v>
      </c>
      <c r="AL204" s="35"/>
      <c r="AM204" s="35"/>
      <c r="AN204" s="35"/>
      <c r="AT204" s="35"/>
      <c r="AU204" s="35"/>
      <c r="AV204" s="35"/>
      <c r="BB204" s="35"/>
      <c r="BC204" s="35"/>
      <c r="BD204" s="35"/>
      <c r="BJ204" s="35">
        <v>1.103E-8</v>
      </c>
      <c r="BK204" s="35">
        <v>0.23626839161999999</v>
      </c>
      <c r="BL204" s="35">
        <v>617.80588578619995</v>
      </c>
      <c r="BM204" s="29">
        <f t="shared" si="204"/>
        <v>-7.3141142441303406E-9</v>
      </c>
      <c r="BN204" s="29">
        <f t="shared" si="205"/>
        <v>-7.3148874058352904E-9</v>
      </c>
      <c r="BO204" s="29">
        <f t="shared" si="206"/>
        <v>-7.3148874031506352E-9</v>
      </c>
      <c r="BP204" s="29">
        <f t="shared" si="207"/>
        <v>-7.3148874031506352E-9</v>
      </c>
      <c r="BR204" s="35">
        <v>1.5799999999999999E-9</v>
      </c>
      <c r="BS204" s="35">
        <v>2.7851736216199998</v>
      </c>
      <c r="BT204" s="35">
        <v>2008.557539159</v>
      </c>
      <c r="BU204" s="29">
        <f t="shared" si="208"/>
        <v>-1.042255912567012E-9</v>
      </c>
      <c r="BV204" s="29">
        <f t="shared" si="209"/>
        <v>-1.0426174126129944E-9</v>
      </c>
      <c r="BW204" s="29">
        <f t="shared" si="210"/>
        <v>-1.0426174113578669E-9</v>
      </c>
      <c r="BX204" s="29">
        <f t="shared" si="211"/>
        <v>-1.0426174113578669E-9</v>
      </c>
      <c r="BZ204" s="35"/>
      <c r="CA204" s="35"/>
      <c r="CB204" s="35"/>
      <c r="CH204" s="35"/>
      <c r="CI204" s="35"/>
      <c r="CJ204" s="35"/>
      <c r="CP204" s="35"/>
      <c r="CQ204" s="35"/>
      <c r="CR204" s="35"/>
      <c r="CX204" s="35"/>
      <c r="CY204" s="35"/>
      <c r="CZ204" s="35"/>
      <c r="DF204" s="35">
        <v>4.4905000000000001E-7</v>
      </c>
      <c r="DG204" s="35">
        <v>1.7761699580300001</v>
      </c>
      <c r="DH204" s="35">
        <v>223.5940361765</v>
      </c>
      <c r="DI204" s="29">
        <f t="shared" si="212"/>
        <v>2.8769333509664188E-7</v>
      </c>
      <c r="DJ204" s="29">
        <f t="shared" si="213"/>
        <v>2.8768164885992441E-7</v>
      </c>
      <c r="DK204" s="29">
        <f t="shared" si="214"/>
        <v>2.8768164890050512E-7</v>
      </c>
      <c r="DL204" s="29">
        <f t="shared" si="215"/>
        <v>2.8768164890050512E-7</v>
      </c>
      <c r="DN204" s="35">
        <v>9.5249999999999996E-8</v>
      </c>
      <c r="DO204" s="35">
        <v>1.1033840313600001</v>
      </c>
      <c r="DP204" s="35">
        <v>113.3877149571</v>
      </c>
      <c r="DQ204" s="29">
        <f t="shared" si="216"/>
        <v>-9.3415564748008034E-8</v>
      </c>
      <c r="DR204" s="29">
        <f t="shared" si="217"/>
        <v>-9.3415244977049968E-8</v>
      </c>
      <c r="DS204" s="29">
        <f t="shared" si="218"/>
        <v>-9.3415244978160415E-8</v>
      </c>
      <c r="DT204" s="29">
        <f t="shared" si="219"/>
        <v>-9.3415244978160415E-8</v>
      </c>
      <c r="DV204" s="35">
        <v>1.9729999999999999E-8</v>
      </c>
      <c r="DW204" s="35">
        <v>2.2888613820299999</v>
      </c>
      <c r="DX204" s="35">
        <v>2627.1141844705999</v>
      </c>
      <c r="DY204" s="29">
        <f t="shared" si="220"/>
        <v>1.1057503781609819E-8</v>
      </c>
      <c r="DZ204" s="29">
        <f t="shared" si="221"/>
        <v>1.1064010117424997E-8</v>
      </c>
      <c r="EA204" s="29">
        <f t="shared" si="222"/>
        <v>1.106401009483504E-8</v>
      </c>
      <c r="EB204" s="29">
        <f t="shared" si="223"/>
        <v>1.106401009483504E-8</v>
      </c>
      <c r="ED204" s="35"/>
      <c r="EE204" s="35"/>
      <c r="EF204" s="35"/>
      <c r="EL204" s="35"/>
      <c r="EM204" s="35"/>
      <c r="EN204" s="35"/>
      <c r="ET204" s="35"/>
      <c r="EU204" s="35"/>
      <c r="EV204" s="35"/>
    </row>
    <row r="205" spans="14:152" s="29" customFormat="1" ht="13.5" x14ac:dyDescent="0.3">
      <c r="N205" s="35">
        <v>1.3598E-7</v>
      </c>
      <c r="O205" s="35">
        <v>2.5377698396500001</v>
      </c>
      <c r="P205" s="35">
        <v>1.6969210293999999</v>
      </c>
      <c r="Q205" s="29">
        <f t="shared" si="192"/>
        <v>-1.1401998233994307E-7</v>
      </c>
      <c r="R205" s="29">
        <f t="shared" si="193"/>
        <v>-1.1401996328073682E-7</v>
      </c>
      <c r="S205" s="29">
        <f t="shared" si="194"/>
        <v>-1.14019963280803E-7</v>
      </c>
      <c r="T205" s="29">
        <f t="shared" si="195"/>
        <v>-1.14019963280803E-7</v>
      </c>
      <c r="V205" s="35">
        <v>2.7150000000000002E-8</v>
      </c>
      <c r="W205" s="35">
        <v>5.7633025954299999</v>
      </c>
      <c r="X205" s="35">
        <v>618.55664531160005</v>
      </c>
      <c r="Y205" s="29">
        <f t="shared" si="196"/>
        <v>-2.7009242718313465E-8</v>
      </c>
      <c r="Z205" s="29">
        <f t="shared" si="197"/>
        <v>-2.7009501485226375E-8</v>
      </c>
      <c r="AA205" s="29">
        <f t="shared" si="198"/>
        <v>-2.7009501484328229E-8</v>
      </c>
      <c r="AB205" s="29">
        <f t="shared" si="199"/>
        <v>-2.7009501484328229E-8</v>
      </c>
      <c r="AD205" s="35">
        <v>3.7E-9</v>
      </c>
      <c r="AE205" s="35">
        <v>5.4614481337200003</v>
      </c>
      <c r="AF205" s="35">
        <v>1038.0412891868</v>
      </c>
      <c r="AG205" s="29">
        <f t="shared" si="200"/>
        <v>-3.5002876332908497E-9</v>
      </c>
      <c r="AH205" s="29">
        <f t="shared" si="201"/>
        <v>-3.500476279916532E-9</v>
      </c>
      <c r="AI205" s="29">
        <f t="shared" si="202"/>
        <v>-3.500476279261615E-9</v>
      </c>
      <c r="AJ205" s="29">
        <f t="shared" si="203"/>
        <v>-3.500476279261615E-9</v>
      </c>
      <c r="AL205" s="35"/>
      <c r="AM205" s="35"/>
      <c r="AN205" s="35"/>
      <c r="AT205" s="35"/>
      <c r="AU205" s="35"/>
      <c r="AV205" s="35"/>
      <c r="BB205" s="35"/>
      <c r="BC205" s="35"/>
      <c r="BD205" s="35"/>
      <c r="BJ205" s="35">
        <v>1.077E-8</v>
      </c>
      <c r="BK205" s="35">
        <v>3.5167093353199999</v>
      </c>
      <c r="BL205" s="35">
        <v>312.4597163935</v>
      </c>
      <c r="BM205" s="29">
        <f t="shared" si="204"/>
        <v>-7.2434958370090507E-9</v>
      </c>
      <c r="BN205" s="29">
        <f t="shared" si="205"/>
        <v>-7.243118324502718E-9</v>
      </c>
      <c r="BO205" s="29">
        <f t="shared" si="206"/>
        <v>-7.243118325813662E-9</v>
      </c>
      <c r="BP205" s="29">
        <f t="shared" si="207"/>
        <v>-7.243118325813662E-9</v>
      </c>
      <c r="BR205" s="35">
        <v>1.9099999999999998E-9</v>
      </c>
      <c r="BS205" s="35">
        <v>2.2872414619499999</v>
      </c>
      <c r="BT205" s="35">
        <v>2435.155730035</v>
      </c>
      <c r="BU205" s="29">
        <f t="shared" si="208"/>
        <v>-1.0350588321335874E-9</v>
      </c>
      <c r="BV205" s="29">
        <f t="shared" si="209"/>
        <v>-1.0356513046582701E-9</v>
      </c>
      <c r="BW205" s="29">
        <f t="shared" si="210"/>
        <v>-1.0356513026011952E-9</v>
      </c>
      <c r="BX205" s="29">
        <f t="shared" si="211"/>
        <v>-1.0356513026011952E-9</v>
      </c>
      <c r="BZ205" s="35"/>
      <c r="CA205" s="35"/>
      <c r="CB205" s="35"/>
      <c r="CH205" s="35"/>
      <c r="CI205" s="35"/>
      <c r="CJ205" s="35"/>
      <c r="CP205" s="35"/>
      <c r="CQ205" s="35"/>
      <c r="CR205" s="35"/>
      <c r="CX205" s="35"/>
      <c r="CY205" s="35"/>
      <c r="CZ205" s="35"/>
      <c r="DF205" s="35">
        <v>4.4521E-7</v>
      </c>
      <c r="DG205" s="35">
        <v>5.5598705544199998</v>
      </c>
      <c r="DH205" s="35">
        <v>264.50482076920002</v>
      </c>
      <c r="DI205" s="29">
        <f t="shared" si="212"/>
        <v>-4.0446652653841413E-7</v>
      </c>
      <c r="DJ205" s="29">
        <f t="shared" si="213"/>
        <v>-4.044739863397271E-7</v>
      </c>
      <c r="DK205" s="29">
        <f t="shared" si="214"/>
        <v>-4.044739863138242E-7</v>
      </c>
      <c r="DL205" s="29">
        <f t="shared" si="215"/>
        <v>-4.044739863138242E-7</v>
      </c>
      <c r="DN205" s="35">
        <v>9.8049999999999995E-8</v>
      </c>
      <c r="DO205" s="35">
        <v>3.2842776848500002</v>
      </c>
      <c r="DP205" s="35">
        <v>275.55052103309998</v>
      </c>
      <c r="DQ205" s="29">
        <f t="shared" si="216"/>
        <v>9.2266793072544228E-9</v>
      </c>
      <c r="DR205" s="29">
        <f t="shared" si="217"/>
        <v>9.2307566132227338E-9</v>
      </c>
      <c r="DS205" s="29">
        <f t="shared" si="218"/>
        <v>9.2307565990645103E-9</v>
      </c>
      <c r="DT205" s="29">
        <f t="shared" si="219"/>
        <v>9.2307565990645103E-9</v>
      </c>
      <c r="DV205" s="35">
        <v>1.9370000000000001E-8</v>
      </c>
      <c r="DW205" s="35">
        <v>5.6708236424700003</v>
      </c>
      <c r="DX205" s="35">
        <v>28.454188003199999</v>
      </c>
      <c r="DY205" s="29">
        <f t="shared" si="220"/>
        <v>1.9151882501934308E-8</v>
      </c>
      <c r="DZ205" s="29">
        <f t="shared" si="221"/>
        <v>1.9151869999109381E-8</v>
      </c>
      <c r="EA205" s="29">
        <f t="shared" si="222"/>
        <v>1.9151869999152795E-8</v>
      </c>
      <c r="EB205" s="29">
        <f t="shared" si="223"/>
        <v>1.9151869999152795E-8</v>
      </c>
      <c r="ED205" s="35"/>
      <c r="EE205" s="35"/>
      <c r="EF205" s="35"/>
      <c r="EL205" s="35"/>
      <c r="EM205" s="35"/>
      <c r="EN205" s="35"/>
      <c r="ET205" s="35"/>
      <c r="EU205" s="35"/>
      <c r="EV205" s="35"/>
    </row>
    <row r="206" spans="14:152" s="29" customFormat="1" ht="13.5" x14ac:dyDescent="0.3">
      <c r="N206" s="35">
        <v>1.2240000000000001E-7</v>
      </c>
      <c r="O206" s="35">
        <v>2.1197344575399999</v>
      </c>
      <c r="P206" s="35">
        <v>28.311175651300001</v>
      </c>
      <c r="Q206" s="29">
        <f t="shared" si="192"/>
        <v>-1.0357175906805614E-7</v>
      </c>
      <c r="R206" s="29">
        <f t="shared" si="193"/>
        <v>-1.0357147913892191E-7</v>
      </c>
      <c r="S206" s="29">
        <f t="shared" si="194"/>
        <v>-1.03571479139894E-7</v>
      </c>
      <c r="T206" s="29">
        <f t="shared" si="195"/>
        <v>-1.03571479139894E-7</v>
      </c>
      <c r="V206" s="35">
        <v>2.2040000000000001E-8</v>
      </c>
      <c r="W206" s="35">
        <v>3.35952557362</v>
      </c>
      <c r="X206" s="35">
        <v>160.60889739850001</v>
      </c>
      <c r="Y206" s="29">
        <f t="shared" si="196"/>
        <v>2.0955095839052132E-8</v>
      </c>
      <c r="Z206" s="29">
        <f t="shared" si="197"/>
        <v>2.0954929556098883E-8</v>
      </c>
      <c r="AA206" s="29">
        <f t="shared" si="198"/>
        <v>2.0954929556676315E-8</v>
      </c>
      <c r="AB206" s="29">
        <f t="shared" si="199"/>
        <v>2.0954929556676315E-8</v>
      </c>
      <c r="AD206" s="35">
        <v>3.7900000000000004E-9</v>
      </c>
      <c r="AE206" s="35">
        <v>5.56429091578</v>
      </c>
      <c r="AF206" s="35">
        <v>131.54696222179999</v>
      </c>
      <c r="AG206" s="29">
        <f t="shared" si="200"/>
        <v>5.7805497366350362E-10</v>
      </c>
      <c r="AH206" s="29">
        <f t="shared" si="201"/>
        <v>5.7812966410300773E-10</v>
      </c>
      <c r="AI206" s="29">
        <f t="shared" si="202"/>
        <v>5.7812966384365021E-10</v>
      </c>
      <c r="AJ206" s="29">
        <f t="shared" si="203"/>
        <v>5.7812966384365021E-10</v>
      </c>
      <c r="AL206" s="35"/>
      <c r="AM206" s="35"/>
      <c r="AN206" s="35"/>
      <c r="AT206" s="35"/>
      <c r="AU206" s="35"/>
      <c r="AV206" s="35"/>
      <c r="BB206" s="35"/>
      <c r="BC206" s="35"/>
      <c r="BD206" s="35"/>
      <c r="BJ206" s="35">
        <v>1.0390000000000001E-8</v>
      </c>
      <c r="BK206" s="35">
        <v>0.53953974796000004</v>
      </c>
      <c r="BL206" s="35">
        <v>778.41478318470001</v>
      </c>
      <c r="BM206" s="29">
        <f t="shared" si="204"/>
        <v>8.4796732981129534E-9</v>
      </c>
      <c r="BN206" s="29">
        <f t="shared" si="205"/>
        <v>8.4803816803433098E-9</v>
      </c>
      <c r="BO206" s="29">
        <f t="shared" si="206"/>
        <v>8.48038167788368E-9</v>
      </c>
      <c r="BP206" s="29">
        <f t="shared" si="207"/>
        <v>8.48038167788368E-9</v>
      </c>
      <c r="BR206" s="35">
        <v>1.8800000000000001E-9</v>
      </c>
      <c r="BS206" s="35">
        <v>4.2934391022799998</v>
      </c>
      <c r="BT206" s="35">
        <v>1471.7530270636</v>
      </c>
      <c r="BU206" s="29">
        <f t="shared" si="208"/>
        <v>-1.8744531719817843E-9</v>
      </c>
      <c r="BV206" s="29">
        <f t="shared" si="209"/>
        <v>-1.8744209304113342E-9</v>
      </c>
      <c r="BW206" s="29">
        <f t="shared" si="210"/>
        <v>-1.8744209305234536E-9</v>
      </c>
      <c r="BX206" s="29">
        <f t="shared" si="211"/>
        <v>-1.8744209305234536E-9</v>
      </c>
      <c r="BZ206" s="35"/>
      <c r="CA206" s="35"/>
      <c r="CB206" s="35"/>
      <c r="CH206" s="35"/>
      <c r="CI206" s="35"/>
      <c r="CJ206" s="35"/>
      <c r="CP206" s="35"/>
      <c r="CQ206" s="35"/>
      <c r="CR206" s="35"/>
      <c r="CX206" s="35"/>
      <c r="CY206" s="35"/>
      <c r="CZ206" s="35"/>
      <c r="DF206" s="35">
        <v>5.5914000000000002E-7</v>
      </c>
      <c r="DG206" s="35">
        <v>4.2952023235099999</v>
      </c>
      <c r="DH206" s="35">
        <v>329.72519178089999</v>
      </c>
      <c r="DI206" s="29">
        <f t="shared" si="212"/>
        <v>-5.4494810298105502E-7</v>
      </c>
      <c r="DJ206" s="29">
        <f t="shared" si="213"/>
        <v>-5.449543587936236E-7</v>
      </c>
      <c r="DK206" s="29">
        <f t="shared" si="214"/>
        <v>-5.4495435877190314E-7</v>
      </c>
      <c r="DL206" s="29">
        <f t="shared" si="215"/>
        <v>-5.4495435877190314E-7</v>
      </c>
      <c r="DN206" s="35">
        <v>1.1263E-7</v>
      </c>
      <c r="DO206" s="35">
        <v>1.89402915826</v>
      </c>
      <c r="DP206" s="35">
        <v>561.18353448360006</v>
      </c>
      <c r="DQ206" s="29">
        <f t="shared" si="216"/>
        <v>1.4798171997059641E-9</v>
      </c>
      <c r="DR206" s="29">
        <f t="shared" si="217"/>
        <v>1.4702369127420435E-9</v>
      </c>
      <c r="DS206" s="29">
        <f t="shared" si="218"/>
        <v>1.4702369460092274E-9</v>
      </c>
      <c r="DT206" s="29">
        <f t="shared" si="219"/>
        <v>1.4702369460092274E-9</v>
      </c>
      <c r="DV206" s="35">
        <v>1.92E-8</v>
      </c>
      <c r="DW206" s="35">
        <v>4.2564721132800001</v>
      </c>
      <c r="DX206" s="35">
        <v>546.95644048199995</v>
      </c>
      <c r="DY206" s="29">
        <f t="shared" si="220"/>
        <v>1.6125940346701821E-8</v>
      </c>
      <c r="DZ206" s="29">
        <f t="shared" si="221"/>
        <v>1.6126804288826562E-8</v>
      </c>
      <c r="EA206" s="29">
        <f t="shared" si="222"/>
        <v>1.6126804285826735E-8</v>
      </c>
      <c r="EB206" s="29">
        <f t="shared" si="223"/>
        <v>1.6126804285826735E-8</v>
      </c>
      <c r="ED206" s="35"/>
      <c r="EE206" s="35"/>
      <c r="EF206" s="35"/>
      <c r="EL206" s="35"/>
      <c r="EM206" s="35"/>
      <c r="EN206" s="35"/>
      <c r="ET206" s="35"/>
      <c r="EU206" s="35"/>
      <c r="EV206" s="35"/>
    </row>
    <row r="207" spans="14:152" s="29" customFormat="1" ht="13.5" x14ac:dyDescent="0.3">
      <c r="N207" s="35">
        <v>1.1988000000000001E-7</v>
      </c>
      <c r="O207" s="35">
        <v>1.6211483278600001</v>
      </c>
      <c r="P207" s="35">
        <v>1361.5467058442</v>
      </c>
      <c r="Q207" s="29">
        <f t="shared" si="192"/>
        <v>2.0671674301260575E-8</v>
      </c>
      <c r="R207" s="29">
        <f t="shared" si="193"/>
        <v>2.0647302410754628E-8</v>
      </c>
      <c r="S207" s="29">
        <f t="shared" si="194"/>
        <v>2.0647302495386961E-8</v>
      </c>
      <c r="T207" s="29">
        <f t="shared" si="195"/>
        <v>2.0647302495386961E-8</v>
      </c>
      <c r="V207" s="35">
        <v>2.648E-8</v>
      </c>
      <c r="W207" s="35">
        <v>0.71962005233000004</v>
      </c>
      <c r="X207" s="35">
        <v>85.827298831199997</v>
      </c>
      <c r="Y207" s="29">
        <f t="shared" si="196"/>
        <v>-1.3678354347560881E-8</v>
      </c>
      <c r="Z207" s="29">
        <f t="shared" si="197"/>
        <v>-1.367805935927944E-8</v>
      </c>
      <c r="AA207" s="29">
        <f t="shared" si="198"/>
        <v>-1.3678059360303775E-8</v>
      </c>
      <c r="AB207" s="29">
        <f t="shared" si="199"/>
        <v>-1.3678059360303775E-8</v>
      </c>
      <c r="AD207" s="35">
        <v>4.4100000000000003E-9</v>
      </c>
      <c r="AE207" s="35">
        <v>5.6819666839899998</v>
      </c>
      <c r="AF207" s="35">
        <v>1781.0313497193999</v>
      </c>
      <c r="AG207" s="29">
        <f t="shared" si="200"/>
        <v>-4.4040910919864556E-9</v>
      </c>
      <c r="AH207" s="29">
        <f t="shared" si="201"/>
        <v>-4.4041525442487777E-9</v>
      </c>
      <c r="AI207" s="29">
        <f t="shared" si="202"/>
        <v>-4.4041525440359442E-9</v>
      </c>
      <c r="AJ207" s="29">
        <f t="shared" si="203"/>
        <v>-4.4041525440359442E-9</v>
      </c>
      <c r="AL207" s="35"/>
      <c r="AM207" s="35"/>
      <c r="AN207" s="35"/>
      <c r="AT207" s="35"/>
      <c r="AU207" s="35"/>
      <c r="AV207" s="35"/>
      <c r="BB207" s="35"/>
      <c r="BC207" s="35"/>
      <c r="BD207" s="35"/>
      <c r="BJ207" s="35">
        <v>1.1949999999999999E-8</v>
      </c>
      <c r="BK207" s="35">
        <v>2.1123208849599999</v>
      </c>
      <c r="BL207" s="35">
        <v>205.22234059070001</v>
      </c>
      <c r="BM207" s="29">
        <f t="shared" si="204"/>
        <v>7.996940193138361E-9</v>
      </c>
      <c r="BN207" s="29">
        <f t="shared" si="205"/>
        <v>7.9966639494809293E-9</v>
      </c>
      <c r="BO207" s="29">
        <f t="shared" si="206"/>
        <v>7.9966639504401908E-9</v>
      </c>
      <c r="BP207" s="29">
        <f t="shared" si="207"/>
        <v>7.9966639504401908E-9</v>
      </c>
      <c r="BR207" s="35">
        <v>1.55E-9</v>
      </c>
      <c r="BS207" s="35">
        <v>5.3519412341999999</v>
      </c>
      <c r="BT207" s="35">
        <v>576.16138801060004</v>
      </c>
      <c r="BU207" s="29">
        <f t="shared" si="208"/>
        <v>-8.399855129811834E-10</v>
      </c>
      <c r="BV207" s="29">
        <f t="shared" si="209"/>
        <v>-8.3987173862721303E-10</v>
      </c>
      <c r="BW207" s="29">
        <f t="shared" si="210"/>
        <v>-8.3987173902230045E-10</v>
      </c>
      <c r="BX207" s="29">
        <f t="shared" si="211"/>
        <v>-8.3987173902230045E-10</v>
      </c>
      <c r="BZ207" s="35"/>
      <c r="CA207" s="35"/>
      <c r="CB207" s="35"/>
      <c r="CH207" s="35"/>
      <c r="CI207" s="35"/>
      <c r="CJ207" s="35"/>
      <c r="CP207" s="35"/>
      <c r="CQ207" s="35"/>
      <c r="CR207" s="35"/>
      <c r="CX207" s="35"/>
      <c r="CY207" s="35"/>
      <c r="CZ207" s="35"/>
      <c r="DF207" s="35">
        <v>4.9643000000000001E-7</v>
      </c>
      <c r="DG207" s="35">
        <v>5.2078929938799998</v>
      </c>
      <c r="DH207" s="35">
        <v>2744.4340526907999</v>
      </c>
      <c r="DI207" s="29">
        <f t="shared" si="212"/>
        <v>4.3969219709357778E-7</v>
      </c>
      <c r="DJ207" s="29">
        <f t="shared" si="213"/>
        <v>4.3959628256618155E-7</v>
      </c>
      <c r="DK207" s="29">
        <f t="shared" si="214"/>
        <v>4.3959628289937302E-7</v>
      </c>
      <c r="DL207" s="29">
        <f t="shared" si="215"/>
        <v>4.3959628289937302E-7</v>
      </c>
      <c r="DN207" s="35">
        <v>8.5720000000000003E-8</v>
      </c>
      <c r="DO207" s="35">
        <v>2.1785805596599999</v>
      </c>
      <c r="DP207" s="35">
        <v>425.11371816769997</v>
      </c>
      <c r="DQ207" s="29">
        <f t="shared" si="216"/>
        <v>-8.0768671165510143E-8</v>
      </c>
      <c r="DR207" s="29">
        <f t="shared" si="217"/>
        <v>-8.0766820813011121E-8</v>
      </c>
      <c r="DS207" s="29">
        <f t="shared" si="218"/>
        <v>-8.0766820819437004E-8</v>
      </c>
      <c r="DT207" s="29">
        <f t="shared" si="219"/>
        <v>-8.0766820819437004E-8</v>
      </c>
      <c r="DV207" s="35">
        <v>2.4979999999999999E-8</v>
      </c>
      <c r="DW207" s="35">
        <v>3.5757215440499999</v>
      </c>
      <c r="DX207" s="35">
        <v>2420.9286360333999</v>
      </c>
      <c r="DY207" s="29">
        <f t="shared" si="220"/>
        <v>1.1639041181093593E-8</v>
      </c>
      <c r="DZ207" s="29">
        <f t="shared" si="221"/>
        <v>1.1630929185523471E-8</v>
      </c>
      <c r="EA207" s="29">
        <f t="shared" si="222"/>
        <v>1.1630929213694841E-8</v>
      </c>
      <c r="EB207" s="29">
        <f t="shared" si="223"/>
        <v>1.1630929213694841E-8</v>
      </c>
      <c r="ED207" s="40"/>
      <c r="EE207" s="40"/>
      <c r="EF207" s="40"/>
      <c r="EL207" s="35"/>
      <c r="EM207" s="35"/>
      <c r="EN207" s="35"/>
      <c r="ET207" s="35"/>
      <c r="EU207" s="35"/>
      <c r="EV207" s="35"/>
    </row>
    <row r="208" spans="14:152" s="29" customFormat="1" ht="13.5" x14ac:dyDescent="0.3">
      <c r="N208" s="35">
        <v>1.1974000000000001E-7</v>
      </c>
      <c r="O208" s="35">
        <v>4.0737873512</v>
      </c>
      <c r="P208" s="35">
        <v>280.96714700450002</v>
      </c>
      <c r="Q208" s="29">
        <f t="shared" si="192"/>
        <v>-8.4486440297541738E-8</v>
      </c>
      <c r="R208" s="29">
        <f t="shared" si="193"/>
        <v>-8.4482826373817153E-8</v>
      </c>
      <c r="S208" s="29">
        <f t="shared" si="194"/>
        <v>-8.448282638636682E-8</v>
      </c>
      <c r="T208" s="29">
        <f t="shared" si="195"/>
        <v>-8.448282638636682E-8</v>
      </c>
      <c r="V208" s="35">
        <v>2.0289999999999998E-8</v>
      </c>
      <c r="W208" s="35">
        <v>5.2864233169599997</v>
      </c>
      <c r="X208" s="35">
        <v>125.98732389849999</v>
      </c>
      <c r="Y208" s="29">
        <f t="shared" si="196"/>
        <v>1.0104322754930232E-8</v>
      </c>
      <c r="Z208" s="29">
        <f t="shared" si="197"/>
        <v>1.0104658780573039E-8</v>
      </c>
      <c r="AA208" s="29">
        <f t="shared" si="198"/>
        <v>1.0104658779406204E-8</v>
      </c>
      <c r="AB208" s="29">
        <f t="shared" si="199"/>
        <v>1.0104658779406204E-8</v>
      </c>
      <c r="AD208" s="35">
        <v>3.6100000000000001E-9</v>
      </c>
      <c r="AE208" s="35">
        <v>5.2061601996600002</v>
      </c>
      <c r="AF208" s="35">
        <v>629.60234557549995</v>
      </c>
      <c r="AG208" s="29">
        <f t="shared" si="200"/>
        <v>-3.4735031207013374E-9</v>
      </c>
      <c r="AH208" s="29">
        <f t="shared" si="201"/>
        <v>-3.4734092604517224E-9</v>
      </c>
      <c r="AI208" s="29">
        <f t="shared" si="202"/>
        <v>-3.4734092607777015E-9</v>
      </c>
      <c r="AJ208" s="29">
        <f t="shared" si="203"/>
        <v>-3.4734092607777015E-9</v>
      </c>
      <c r="AL208" s="35"/>
      <c r="AM208" s="35"/>
      <c r="AN208" s="35"/>
      <c r="AT208" s="35"/>
      <c r="AU208" s="35"/>
      <c r="AV208" s="35"/>
      <c r="BB208" s="35"/>
      <c r="BC208" s="35"/>
      <c r="BD208" s="35"/>
      <c r="BJ208" s="35">
        <v>1.0929999999999999E-8</v>
      </c>
      <c r="BK208" s="35">
        <v>5.1624315357099997</v>
      </c>
      <c r="BL208" s="35">
        <v>630.33605875839999</v>
      </c>
      <c r="BM208" s="29">
        <f t="shared" si="204"/>
        <v>-1.0416715399390775E-8</v>
      </c>
      <c r="BN208" s="29">
        <f t="shared" si="205"/>
        <v>-1.0416399070508029E-8</v>
      </c>
      <c r="BO208" s="29">
        <f t="shared" si="206"/>
        <v>-1.0416399071606642E-8</v>
      </c>
      <c r="BP208" s="29">
        <f t="shared" si="207"/>
        <v>-1.0416399071606642E-8</v>
      </c>
      <c r="BR208" s="35">
        <v>1.74E-9</v>
      </c>
      <c r="BS208" s="35">
        <v>2.8042311475499999</v>
      </c>
      <c r="BT208" s="35">
        <v>1781.0313497193999</v>
      </c>
      <c r="BU208" s="29">
        <f t="shared" si="208"/>
        <v>1.6540460416602824E-9</v>
      </c>
      <c r="BV208" s="29">
        <f t="shared" si="209"/>
        <v>1.654191802397687E-9</v>
      </c>
      <c r="BW208" s="29">
        <f t="shared" si="210"/>
        <v>1.6541918018917468E-9</v>
      </c>
      <c r="BX208" s="29">
        <f t="shared" si="211"/>
        <v>1.6541918018917468E-9</v>
      </c>
      <c r="BZ208" s="35"/>
      <c r="CA208" s="35"/>
      <c r="CB208" s="35"/>
      <c r="CH208" s="35"/>
      <c r="CI208" s="35"/>
      <c r="CJ208" s="35"/>
      <c r="CP208" s="35"/>
      <c r="CQ208" s="35"/>
      <c r="CR208" s="35"/>
      <c r="CX208" s="35"/>
      <c r="CY208" s="35"/>
      <c r="CZ208" s="35"/>
      <c r="DF208" s="35">
        <v>5.8828999999999998E-7</v>
      </c>
      <c r="DG208" s="35">
        <v>4.2307394786900003</v>
      </c>
      <c r="DH208" s="35">
        <v>700.66423920080001</v>
      </c>
      <c r="DI208" s="29">
        <f t="shared" si="212"/>
        <v>-5.8551837268804623E-7</v>
      </c>
      <c r="DJ208" s="29">
        <f t="shared" si="213"/>
        <v>-5.85512311337268E-7</v>
      </c>
      <c r="DK208" s="29">
        <f t="shared" si="214"/>
        <v>-5.8551231135832715E-7</v>
      </c>
      <c r="DL208" s="29">
        <f t="shared" si="215"/>
        <v>-5.8551231135832715E-7</v>
      </c>
      <c r="DN208" s="35">
        <v>8.5770000000000006E-8</v>
      </c>
      <c r="DO208" s="35">
        <v>1.9548488797500001</v>
      </c>
      <c r="DP208" s="35">
        <v>35.424722652100002</v>
      </c>
      <c r="DQ208" s="29">
        <f t="shared" si="216"/>
        <v>-7.0233380089712072E-8</v>
      </c>
      <c r="DR208" s="29">
        <f t="shared" si="217"/>
        <v>-7.0233115720937956E-8</v>
      </c>
      <c r="DS208" s="29">
        <f t="shared" si="218"/>
        <v>-7.0233115721855981E-8</v>
      </c>
      <c r="DT208" s="29">
        <f t="shared" si="219"/>
        <v>-7.0233115721855981E-8</v>
      </c>
      <c r="DV208" s="35">
        <v>1.8979999999999999E-8</v>
      </c>
      <c r="DW208" s="35">
        <v>1.30987536388</v>
      </c>
      <c r="DX208" s="35">
        <v>212.33588759150001</v>
      </c>
      <c r="DY208" s="29">
        <f t="shared" si="220"/>
        <v>8.7701258503627E-10</v>
      </c>
      <c r="DZ208" s="29">
        <f t="shared" si="221"/>
        <v>8.7640232832302669E-10</v>
      </c>
      <c r="EA208" s="29">
        <f t="shared" si="222"/>
        <v>8.7640233044211091E-10</v>
      </c>
      <c r="EB208" s="29">
        <f t="shared" si="223"/>
        <v>8.7640233044211091E-10</v>
      </c>
      <c r="ED208" s="35"/>
      <c r="EE208" s="35"/>
      <c r="EF208" s="35"/>
      <c r="EL208" s="35"/>
      <c r="EM208" s="35"/>
      <c r="EN208" s="35"/>
      <c r="ET208" s="35"/>
      <c r="EU208" s="35"/>
      <c r="EV208" s="35"/>
    </row>
    <row r="209" spans="14:152" s="29" customFormat="1" ht="13.5" x14ac:dyDescent="0.3">
      <c r="N209" s="35">
        <v>1.2758000000000001E-7</v>
      </c>
      <c r="O209" s="35">
        <v>5.3114691974900001</v>
      </c>
      <c r="P209" s="35">
        <v>344.70304530790003</v>
      </c>
      <c r="Q209" s="29">
        <f t="shared" si="192"/>
        <v>-1.0891536785149309E-8</v>
      </c>
      <c r="R209" s="29">
        <f t="shared" si="193"/>
        <v>-1.0898178727843651E-8</v>
      </c>
      <c r="S209" s="29">
        <f t="shared" si="194"/>
        <v>-1.0898178704779837E-8</v>
      </c>
      <c r="T209" s="29">
        <f t="shared" si="195"/>
        <v>-1.0898178704779837E-8</v>
      </c>
      <c r="V209" s="35">
        <v>2.4970000000000001E-8</v>
      </c>
      <c r="W209" s="35">
        <v>1.36671447252</v>
      </c>
      <c r="X209" s="35">
        <v>1905.4647649404001</v>
      </c>
      <c r="Y209" s="29">
        <f t="shared" si="196"/>
        <v>1.5538273854170637E-8</v>
      </c>
      <c r="Z209" s="29">
        <f t="shared" si="197"/>
        <v>1.5543919001413355E-8</v>
      </c>
      <c r="AA209" s="29">
        <f t="shared" si="198"/>
        <v>1.5543918981813022E-8</v>
      </c>
      <c r="AB209" s="29">
        <f t="shared" si="199"/>
        <v>1.5543918981813022E-8</v>
      </c>
      <c r="AD209" s="35">
        <v>3.41E-9</v>
      </c>
      <c r="AE209" s="35">
        <v>5.9292835197900002</v>
      </c>
      <c r="AF209" s="35">
        <v>26.826702943000001</v>
      </c>
      <c r="AG209" s="29">
        <f t="shared" si="200"/>
        <v>3.3985936954220205E-9</v>
      </c>
      <c r="AH209" s="29">
        <f t="shared" si="201"/>
        <v>3.3985948286426778E-9</v>
      </c>
      <c r="AI209" s="29">
        <f t="shared" si="202"/>
        <v>3.3985948286387425E-9</v>
      </c>
      <c r="AJ209" s="29">
        <f t="shared" si="203"/>
        <v>3.3985948286387425E-9</v>
      </c>
      <c r="AL209" s="35"/>
      <c r="AM209" s="35"/>
      <c r="AN209" s="35"/>
      <c r="AT209" s="35"/>
      <c r="AU209" s="35"/>
      <c r="AV209" s="35"/>
      <c r="BB209" s="35"/>
      <c r="BC209" s="35"/>
      <c r="BD209" s="35"/>
      <c r="BJ209" s="35">
        <v>1.143E-8</v>
      </c>
      <c r="BK209" s="35">
        <v>5.9397748536500004</v>
      </c>
      <c r="BL209" s="35">
        <v>213.03846300710001</v>
      </c>
      <c r="BM209" s="29">
        <f t="shared" si="204"/>
        <v>-1.142646971145199E-8</v>
      </c>
      <c r="BN209" s="29">
        <f t="shared" si="205"/>
        <v>-1.142646053221788E-8</v>
      </c>
      <c r="BO209" s="29">
        <f t="shared" si="206"/>
        <v>-1.1426460532249776E-8</v>
      </c>
      <c r="BP209" s="29">
        <f t="shared" si="207"/>
        <v>-1.1426460532249776E-8</v>
      </c>
      <c r="BR209" s="35">
        <v>1.6600000000000001E-9</v>
      </c>
      <c r="BS209" s="35">
        <v>5.3253183581299997</v>
      </c>
      <c r="BT209" s="35">
        <v>2001.4439921582</v>
      </c>
      <c r="BU209" s="29">
        <f t="shared" si="208"/>
        <v>1.6452404368705233E-9</v>
      </c>
      <c r="BV209" s="29">
        <f t="shared" si="209"/>
        <v>1.6453073709760845E-9</v>
      </c>
      <c r="BW209" s="29">
        <f t="shared" si="210"/>
        <v>1.6453073707439212E-9</v>
      </c>
      <c r="BX209" s="29">
        <f t="shared" si="211"/>
        <v>1.6453073707439212E-9</v>
      </c>
      <c r="BZ209" s="35"/>
      <c r="CA209" s="35"/>
      <c r="CB209" s="35"/>
      <c r="CH209" s="35"/>
      <c r="CI209" s="35"/>
      <c r="CJ209" s="35"/>
      <c r="CP209" s="35"/>
      <c r="CQ209" s="35"/>
      <c r="CR209" s="35"/>
      <c r="CX209" s="35"/>
      <c r="CY209" s="35"/>
      <c r="CZ209" s="35"/>
      <c r="DF209" s="35">
        <v>5.2628999999999998E-7</v>
      </c>
      <c r="DG209" s="35">
        <v>3.7923062907</v>
      </c>
      <c r="DH209" s="35">
        <v>343.21857259960001</v>
      </c>
      <c r="DI209" s="29">
        <f t="shared" si="212"/>
        <v>-5.2540650669016983E-7</v>
      </c>
      <c r="DJ209" s="29">
        <f t="shared" si="213"/>
        <v>-5.2540492008423514E-7</v>
      </c>
      <c r="DK209" s="29">
        <f t="shared" si="214"/>
        <v>-5.254049200897471E-7</v>
      </c>
      <c r="DL209" s="29">
        <f t="shared" si="215"/>
        <v>-5.254049200897471E-7</v>
      </c>
      <c r="DN209" s="35">
        <v>1.0157E-7</v>
      </c>
      <c r="DO209" s="35">
        <v>9.0373687329999994E-2</v>
      </c>
      <c r="DP209" s="35">
        <v>182.279606801</v>
      </c>
      <c r="DQ209" s="29">
        <f t="shared" si="216"/>
        <v>-1.0115293941103478E-7</v>
      </c>
      <c r="DR209" s="29">
        <f t="shared" si="217"/>
        <v>-1.0115268530682116E-7</v>
      </c>
      <c r="DS209" s="29">
        <f t="shared" si="218"/>
        <v>-1.0115268530770366E-7</v>
      </c>
      <c r="DT209" s="29">
        <f t="shared" si="219"/>
        <v>-1.0115268530770366E-7</v>
      </c>
      <c r="DV209" s="35">
        <v>1.852E-8</v>
      </c>
      <c r="DW209" s="35">
        <v>1.58508015515</v>
      </c>
      <c r="DX209" s="35">
        <v>424.15051032119999</v>
      </c>
      <c r="DY209" s="29">
        <f t="shared" si="220"/>
        <v>-1.0762379927568654E-8</v>
      </c>
      <c r="DZ209" s="29">
        <f t="shared" si="221"/>
        <v>-1.0761410859771485E-8</v>
      </c>
      <c r="EA209" s="29">
        <f t="shared" si="222"/>
        <v>-1.0761410863136607E-8</v>
      </c>
      <c r="EB209" s="29">
        <f t="shared" si="223"/>
        <v>-1.0761410863136607E-8</v>
      </c>
      <c r="ED209" s="35"/>
      <c r="EE209" s="35"/>
      <c r="EF209" s="35"/>
      <c r="EL209" s="35"/>
      <c r="EM209" s="35"/>
      <c r="EN209" s="35"/>
      <c r="ET209" s="35"/>
      <c r="EU209" s="35"/>
      <c r="EV209" s="35"/>
    </row>
    <row r="210" spans="14:152" s="29" customFormat="1" ht="13.5" x14ac:dyDescent="0.3">
      <c r="N210" s="35">
        <v>1.6051E-7</v>
      </c>
      <c r="O210" s="35">
        <v>3.97093160336</v>
      </c>
      <c r="P210" s="35">
        <v>355.74874557179999</v>
      </c>
      <c r="Q210" s="29">
        <f t="shared" si="192"/>
        <v>-1.5214900781729949E-7</v>
      </c>
      <c r="R210" s="29">
        <f t="shared" si="193"/>
        <v>-1.5215176477225766E-7</v>
      </c>
      <c r="S210" s="29">
        <f t="shared" si="194"/>
        <v>-1.5215176476268502E-7</v>
      </c>
      <c r="T210" s="29">
        <f t="shared" si="195"/>
        <v>-1.5215176476268502E-7</v>
      </c>
      <c r="V210" s="35">
        <v>2.0170000000000001E-8</v>
      </c>
      <c r="W210" s="35">
        <v>1.1149822542600001</v>
      </c>
      <c r="X210" s="35">
        <v>447.93883187839998</v>
      </c>
      <c r="Y210" s="29">
        <f t="shared" si="196"/>
        <v>-1.0307364423071817E-8</v>
      </c>
      <c r="Z210" s="29">
        <f t="shared" si="197"/>
        <v>-1.0306187171074571E-8</v>
      </c>
      <c r="AA210" s="29">
        <f t="shared" si="198"/>
        <v>-1.0306187175162612E-8</v>
      </c>
      <c r="AB210" s="29">
        <f t="shared" si="199"/>
        <v>-1.0306187175162612E-8</v>
      </c>
      <c r="AD210" s="35">
        <v>4.1899999999999998E-9</v>
      </c>
      <c r="AE210" s="35">
        <v>5.2685168670699998</v>
      </c>
      <c r="AF210" s="35">
        <v>85.827298831199997</v>
      </c>
      <c r="AG210" s="29">
        <f t="shared" si="200"/>
        <v>3.8921459046791949E-9</v>
      </c>
      <c r="AH210" s="29">
        <f t="shared" si="201"/>
        <v>3.8921660902134667E-9</v>
      </c>
      <c r="AI210" s="29">
        <f t="shared" si="202"/>
        <v>3.8921660901433748E-9</v>
      </c>
      <c r="AJ210" s="29">
        <f t="shared" si="203"/>
        <v>3.8921660901433748E-9</v>
      </c>
      <c r="AL210" s="35"/>
      <c r="AM210" s="35"/>
      <c r="AN210" s="35"/>
      <c r="AT210" s="35"/>
      <c r="AU210" s="35"/>
      <c r="AV210" s="35"/>
      <c r="BB210" s="35"/>
      <c r="BC210" s="35"/>
      <c r="BD210" s="35"/>
      <c r="BJ210" s="35">
        <v>1.04E-8</v>
      </c>
      <c r="BK210" s="35">
        <v>4.7963132436500002</v>
      </c>
      <c r="BL210" s="35">
        <v>106.2741679563</v>
      </c>
      <c r="BM210" s="29">
        <f t="shared" si="204"/>
        <v>1.0103835540522165E-8</v>
      </c>
      <c r="BN210" s="29">
        <f t="shared" si="205"/>
        <v>1.0103875237199357E-8</v>
      </c>
      <c r="BO210" s="29">
        <f t="shared" si="206"/>
        <v>1.0103875237061515E-8</v>
      </c>
      <c r="BP210" s="29">
        <f t="shared" si="207"/>
        <v>1.0103875237061515E-8</v>
      </c>
      <c r="BR210" s="35">
        <v>1.6500000000000001E-9</v>
      </c>
      <c r="BS210" s="35">
        <v>2.6299371208700002</v>
      </c>
      <c r="BT210" s="35">
        <v>525.49817940059995</v>
      </c>
      <c r="BU210" s="29">
        <f t="shared" si="208"/>
        <v>2.7825525267096177E-10</v>
      </c>
      <c r="BV210" s="29">
        <f t="shared" si="209"/>
        <v>2.7812569896241512E-10</v>
      </c>
      <c r="BW210" s="29">
        <f t="shared" si="210"/>
        <v>2.7812569941228929E-10</v>
      </c>
      <c r="BX210" s="29">
        <f t="shared" si="211"/>
        <v>2.7812569941228929E-10</v>
      </c>
      <c r="BZ210" s="35"/>
      <c r="CA210" s="35"/>
      <c r="CB210" s="35"/>
      <c r="CH210" s="35"/>
      <c r="CI210" s="35"/>
      <c r="CJ210" s="35"/>
      <c r="CP210" s="35"/>
      <c r="CQ210" s="35"/>
      <c r="CR210" s="35"/>
      <c r="CX210" s="35"/>
      <c r="CY210" s="35"/>
      <c r="CZ210" s="35"/>
      <c r="DF210" s="35">
        <v>4.1531999999999999E-7</v>
      </c>
      <c r="DG210" s="35">
        <v>0.74488808687999997</v>
      </c>
      <c r="DH210" s="35">
        <v>125.98732389849999</v>
      </c>
      <c r="DI210" s="29">
        <f t="shared" si="212"/>
        <v>-3.9007876892020213E-7</v>
      </c>
      <c r="DJ210" s="29">
        <f t="shared" si="213"/>
        <v>-3.9007604586964932E-7</v>
      </c>
      <c r="DK210" s="29">
        <f t="shared" si="214"/>
        <v>-3.9007604587910533E-7</v>
      </c>
      <c r="DL210" s="29">
        <f t="shared" si="215"/>
        <v>-3.9007604587910533E-7</v>
      </c>
      <c r="DN210" s="35">
        <v>1.1807E-7</v>
      </c>
      <c r="DO210" s="35">
        <v>3.71278037583</v>
      </c>
      <c r="DP210" s="35">
        <v>350.33211960040001</v>
      </c>
      <c r="DQ210" s="29">
        <f t="shared" si="216"/>
        <v>-1.1804158396796579E-7</v>
      </c>
      <c r="DR210" s="29">
        <f t="shared" si="217"/>
        <v>-1.1804144624629621E-7</v>
      </c>
      <c r="DS210" s="29">
        <f t="shared" si="218"/>
        <v>-1.1804144624677502E-7</v>
      </c>
      <c r="DT210" s="29">
        <f t="shared" si="219"/>
        <v>-1.1804144624677502E-7</v>
      </c>
      <c r="DV210" s="35">
        <v>1.85E-8</v>
      </c>
      <c r="DW210" s="35">
        <v>3.57830449726</v>
      </c>
      <c r="DX210" s="35">
        <v>329.72519178089999</v>
      </c>
      <c r="DY210" s="29">
        <f t="shared" si="220"/>
        <v>-1.6313471358505573E-8</v>
      </c>
      <c r="DZ210" s="29">
        <f t="shared" si="221"/>
        <v>-1.6313035264182591E-8</v>
      </c>
      <c r="EA210" s="29">
        <f t="shared" si="222"/>
        <v>-1.6313035265696984E-8</v>
      </c>
      <c r="EB210" s="29">
        <f t="shared" si="223"/>
        <v>-1.6313035265696984E-8</v>
      </c>
      <c r="ED210" s="35"/>
      <c r="EE210" s="35"/>
      <c r="EF210" s="35"/>
      <c r="EL210" s="35"/>
      <c r="EM210" s="35"/>
      <c r="EN210" s="35"/>
      <c r="ET210" s="35"/>
      <c r="EU210" s="35"/>
      <c r="EV210" s="35"/>
    </row>
    <row r="211" spans="14:152" s="29" customFormat="1" ht="13.5" x14ac:dyDescent="0.3">
      <c r="N211" s="35">
        <v>1.1427E-7</v>
      </c>
      <c r="O211" s="35">
        <v>5.5112347080499999</v>
      </c>
      <c r="P211" s="35">
        <v>192.69216761850001</v>
      </c>
      <c r="Q211" s="29">
        <f t="shared" si="192"/>
        <v>-8.0925505336976385E-8</v>
      </c>
      <c r="R211" s="29">
        <f t="shared" si="193"/>
        <v>-8.0923148800528572E-8</v>
      </c>
      <c r="S211" s="29">
        <f t="shared" si="194"/>
        <v>-8.0923148808711691E-8</v>
      </c>
      <c r="T211" s="29">
        <f t="shared" si="195"/>
        <v>-8.0923148808711691E-8</v>
      </c>
      <c r="V211" s="35">
        <v>2.0520000000000001E-8</v>
      </c>
      <c r="W211" s="35">
        <v>1.27587874735</v>
      </c>
      <c r="X211" s="35">
        <v>14.014645680499999</v>
      </c>
      <c r="Y211" s="29">
        <f t="shared" si="196"/>
        <v>1.3798139239802784E-9</v>
      </c>
      <c r="Z211" s="29">
        <f t="shared" si="197"/>
        <v>1.3798574182598505E-9</v>
      </c>
      <c r="AA211" s="29">
        <f t="shared" si="198"/>
        <v>1.3798574181088177E-9</v>
      </c>
      <c r="AB211" s="29">
        <f t="shared" si="199"/>
        <v>1.3798574181088177E-9</v>
      </c>
      <c r="AD211" s="35">
        <v>3.22E-9</v>
      </c>
      <c r="AE211" s="35">
        <v>0.80223983857000003</v>
      </c>
      <c r="AF211" s="35">
        <v>6283.0758499914</v>
      </c>
      <c r="AG211" s="29">
        <f t="shared" si="200"/>
        <v>-2.193790936284594E-9</v>
      </c>
      <c r="AH211" s="29">
        <f t="shared" si="201"/>
        <v>-2.1915450378691577E-9</v>
      </c>
      <c r="AI211" s="29">
        <f t="shared" si="202"/>
        <v>-2.1915450456714143E-9</v>
      </c>
      <c r="AJ211" s="29">
        <f t="shared" si="203"/>
        <v>-2.1915450456714143E-9</v>
      </c>
      <c r="AL211" s="35"/>
      <c r="AM211" s="35"/>
      <c r="AN211" s="35"/>
      <c r="AT211" s="35"/>
      <c r="AU211" s="35"/>
      <c r="AV211" s="35"/>
      <c r="BB211" s="35"/>
      <c r="BC211" s="35"/>
      <c r="BD211" s="35"/>
      <c r="BJ211" s="35">
        <v>1.0999999999999999E-8</v>
      </c>
      <c r="BK211" s="35">
        <v>2.509241739E-2</v>
      </c>
      <c r="BL211" s="35">
        <v>219.44943459230001</v>
      </c>
      <c r="BM211" s="29">
        <f t="shared" si="204"/>
        <v>-9.9155416600853975E-9</v>
      </c>
      <c r="BN211" s="29">
        <f t="shared" si="205"/>
        <v>-9.9157000827018464E-9</v>
      </c>
      <c r="BO211" s="29">
        <f t="shared" si="206"/>
        <v>-9.9157000821517482E-9</v>
      </c>
      <c r="BP211" s="29">
        <f t="shared" si="207"/>
        <v>-9.9157000821517482E-9</v>
      </c>
      <c r="BR211" s="35">
        <v>1.4100000000000001E-9</v>
      </c>
      <c r="BS211" s="35">
        <v>4.7391692109200001</v>
      </c>
      <c r="BT211" s="35">
        <v>501.37978944330001</v>
      </c>
      <c r="BU211" s="29">
        <f t="shared" si="208"/>
        <v>1.3401167112656603E-9</v>
      </c>
      <c r="BV211" s="29">
        <f t="shared" si="209"/>
        <v>1.3401500259237794E-9</v>
      </c>
      <c r="BW211" s="29">
        <f t="shared" si="210"/>
        <v>1.3401500258081089E-9</v>
      </c>
      <c r="BX211" s="29">
        <f t="shared" si="211"/>
        <v>1.3401500258081089E-9</v>
      </c>
      <c r="BZ211" s="35"/>
      <c r="CA211" s="35"/>
      <c r="CB211" s="35"/>
      <c r="CH211" s="35"/>
      <c r="CI211" s="35"/>
      <c r="CJ211" s="35"/>
      <c r="CP211" s="35"/>
      <c r="CQ211" s="35"/>
      <c r="CR211" s="35"/>
      <c r="CX211" s="35"/>
      <c r="CY211" s="35"/>
      <c r="CZ211" s="35"/>
      <c r="DF211" s="35">
        <v>4.7767000000000001E-7</v>
      </c>
      <c r="DG211" s="35">
        <v>2.3926001587600001</v>
      </c>
      <c r="DH211" s="35">
        <v>207.88246946660001</v>
      </c>
      <c r="DI211" s="29">
        <f t="shared" si="212"/>
        <v>4.1590554590911502E-7</v>
      </c>
      <c r="DJ211" s="29">
        <f t="shared" si="213"/>
        <v>4.1589814267160787E-7</v>
      </c>
      <c r="DK211" s="29">
        <f t="shared" si="214"/>
        <v>4.1589814269731595E-7</v>
      </c>
      <c r="DL211" s="29">
        <f t="shared" si="215"/>
        <v>4.1589814269731595E-7</v>
      </c>
      <c r="DN211" s="35">
        <v>8.5949999999999999E-8</v>
      </c>
      <c r="DO211" s="35">
        <v>1.8338245443100001</v>
      </c>
      <c r="DP211" s="35">
        <v>629.60234557549995</v>
      </c>
      <c r="DQ211" s="29">
        <f t="shared" si="216"/>
        <v>7.515417277269064E-8</v>
      </c>
      <c r="DR211" s="29">
        <f t="shared" si="217"/>
        <v>7.5150192234462137E-8</v>
      </c>
      <c r="DS211" s="29">
        <f t="shared" si="218"/>
        <v>7.5150192248285596E-8</v>
      </c>
      <c r="DT211" s="29">
        <f t="shared" si="219"/>
        <v>7.5150192248285596E-8</v>
      </c>
      <c r="DV211" s="35">
        <v>2.1279999999999999E-8</v>
      </c>
      <c r="DW211" s="35">
        <v>3.9532921573399999</v>
      </c>
      <c r="DX211" s="35">
        <v>1795.258443721</v>
      </c>
      <c r="DY211" s="29">
        <f t="shared" si="220"/>
        <v>-2.6524262351926996E-9</v>
      </c>
      <c r="DZ211" s="29">
        <f t="shared" si="221"/>
        <v>-2.6466802742869673E-9</v>
      </c>
      <c r="EA211" s="29">
        <f t="shared" si="222"/>
        <v>-2.6466802942399852E-9</v>
      </c>
      <c r="EB211" s="29">
        <f t="shared" si="223"/>
        <v>-2.6466802942399852E-9</v>
      </c>
      <c r="ED211" s="35"/>
      <c r="EE211" s="35"/>
      <c r="EF211" s="35"/>
      <c r="EL211" s="35"/>
      <c r="EM211" s="35"/>
      <c r="EN211" s="35"/>
      <c r="ET211" s="35"/>
      <c r="EU211" s="35"/>
      <c r="EV211" s="35"/>
    </row>
    <row r="212" spans="14:152" s="29" customFormat="1" ht="13.5" x14ac:dyDescent="0.3">
      <c r="N212" s="35">
        <v>1.3133E-7</v>
      </c>
      <c r="O212" s="35">
        <v>4.6916800351800001</v>
      </c>
      <c r="P212" s="35">
        <v>767.3690829208</v>
      </c>
      <c r="Q212" s="29">
        <f t="shared" si="192"/>
        <v>-1.6184728975538018E-8</v>
      </c>
      <c r="R212" s="29">
        <f t="shared" si="193"/>
        <v>-1.6199888956857006E-8</v>
      </c>
      <c r="S212" s="29">
        <f t="shared" si="194"/>
        <v>-1.6199888904215023E-8</v>
      </c>
      <c r="T212" s="29">
        <f t="shared" si="195"/>
        <v>-1.6199888904215023E-8</v>
      </c>
      <c r="V212" s="35">
        <v>2.2539999999999999E-8</v>
      </c>
      <c r="W212" s="35">
        <v>3.2244767419000002</v>
      </c>
      <c r="X212" s="35">
        <v>273.10284047829998</v>
      </c>
      <c r="Y212" s="29">
        <f t="shared" si="196"/>
        <v>4.3408956890091441E-9</v>
      </c>
      <c r="Z212" s="29">
        <f t="shared" si="197"/>
        <v>4.3418113360324643E-9</v>
      </c>
      <c r="AA212" s="29">
        <f t="shared" si="198"/>
        <v>4.3418113328529243E-9</v>
      </c>
      <c r="AB212" s="29">
        <f t="shared" si="199"/>
        <v>4.3418113328529243E-9</v>
      </c>
      <c r="AD212" s="35">
        <v>3.2299999999999998E-9</v>
      </c>
      <c r="AE212" s="35">
        <v>3.8670099391399999</v>
      </c>
      <c r="AF212" s="35">
        <v>576.16138801060004</v>
      </c>
      <c r="AG212" s="29">
        <f t="shared" si="200"/>
        <v>2.5544601216073356E-9</v>
      </c>
      <c r="AH212" s="29">
        <f t="shared" si="201"/>
        <v>2.5546327583818455E-9</v>
      </c>
      <c r="AI212" s="29">
        <f t="shared" si="202"/>
        <v>2.5546327577824096E-9</v>
      </c>
      <c r="AJ212" s="29">
        <f t="shared" si="203"/>
        <v>2.5546327577824096E-9</v>
      </c>
      <c r="AL212" s="35"/>
      <c r="AM212" s="35"/>
      <c r="AN212" s="35"/>
      <c r="AT212" s="35"/>
      <c r="AU212" s="35"/>
      <c r="AV212" s="35"/>
      <c r="BB212" s="35"/>
      <c r="BC212" s="35"/>
      <c r="BD212" s="35"/>
      <c r="BJ212" s="35">
        <v>1.311E-8</v>
      </c>
      <c r="BK212" s="35">
        <v>5.9390041578500004</v>
      </c>
      <c r="BL212" s="35">
        <v>436.15941843159999</v>
      </c>
      <c r="BM212" s="29">
        <f t="shared" si="204"/>
        <v>1.1766453288796063E-8</v>
      </c>
      <c r="BN212" s="29">
        <f t="shared" si="205"/>
        <v>1.1766835491196127E-8</v>
      </c>
      <c r="BO212" s="29">
        <f t="shared" si="206"/>
        <v>1.176683548986903E-8</v>
      </c>
      <c r="BP212" s="29">
        <f t="shared" si="207"/>
        <v>1.176683548986903E-8</v>
      </c>
      <c r="BR212" s="35">
        <v>1.61E-9</v>
      </c>
      <c r="BS212" s="35">
        <v>5.8336852375000001</v>
      </c>
      <c r="BT212" s="35">
        <v>181.0557665236</v>
      </c>
      <c r="BU212" s="29">
        <f t="shared" si="208"/>
        <v>-1.2813012656198408E-9</v>
      </c>
      <c r="BV212" s="29">
        <f t="shared" si="209"/>
        <v>-1.2812745095301179E-9</v>
      </c>
      <c r="BW212" s="29">
        <f t="shared" si="210"/>
        <v>-1.2812745096230293E-9</v>
      </c>
      <c r="BX212" s="29">
        <f t="shared" si="211"/>
        <v>-1.2812745096230293E-9</v>
      </c>
      <c r="BZ212" s="35"/>
      <c r="CA212" s="35"/>
      <c r="CB212" s="35"/>
      <c r="CH212" s="35"/>
      <c r="CI212" s="35"/>
      <c r="CJ212" s="35"/>
      <c r="CP212" s="35"/>
      <c r="CQ212" s="35"/>
      <c r="CR212" s="35"/>
      <c r="CX212" s="35"/>
      <c r="CY212" s="35"/>
      <c r="CZ212" s="35"/>
      <c r="DF212" s="35">
        <v>5.6156999999999997E-7</v>
      </c>
      <c r="DG212" s="35">
        <v>2.0721427353099999</v>
      </c>
      <c r="DH212" s="35">
        <v>124.433415221</v>
      </c>
      <c r="DI212" s="29">
        <f t="shared" si="212"/>
        <v>-3.2593153674010702E-7</v>
      </c>
      <c r="DJ212" s="29">
        <f t="shared" si="213"/>
        <v>-3.259401625227373E-7</v>
      </c>
      <c r="DK212" s="29">
        <f t="shared" si="214"/>
        <v>-3.2594016249278505E-7</v>
      </c>
      <c r="DL212" s="29">
        <f t="shared" si="215"/>
        <v>-3.2594016249278505E-7</v>
      </c>
      <c r="DN212" s="35">
        <v>8.3960000000000005E-8</v>
      </c>
      <c r="DO212" s="35">
        <v>3.7678267430300001</v>
      </c>
      <c r="DP212" s="35">
        <v>251.43213107579999</v>
      </c>
      <c r="DQ212" s="29">
        <f t="shared" si="216"/>
        <v>2.0322692186062836E-10</v>
      </c>
      <c r="DR212" s="29">
        <f t="shared" si="217"/>
        <v>2.0642691225091581E-10</v>
      </c>
      <c r="DS212" s="29">
        <f t="shared" si="218"/>
        <v>2.0642690113905614E-10</v>
      </c>
      <c r="DT212" s="29">
        <f t="shared" si="219"/>
        <v>2.0642690113905614E-10</v>
      </c>
      <c r="DV212" s="35">
        <v>2.236E-8</v>
      </c>
      <c r="DW212" s="35">
        <v>4.2207354937500003</v>
      </c>
      <c r="DX212" s="35">
        <v>2221.8566345969998</v>
      </c>
      <c r="DY212" s="29">
        <f t="shared" si="220"/>
        <v>-1.9260571970285534E-8</v>
      </c>
      <c r="DZ212" s="29">
        <f t="shared" si="221"/>
        <v>-1.9256745559517827E-8</v>
      </c>
      <c r="EA212" s="29">
        <f t="shared" si="222"/>
        <v>-1.9256745572808743E-8</v>
      </c>
      <c r="EB212" s="29">
        <f t="shared" si="223"/>
        <v>-1.9256745572808743E-8</v>
      </c>
      <c r="ED212" s="35"/>
      <c r="EE212" s="35"/>
      <c r="EF212" s="35"/>
      <c r="EL212" s="35"/>
      <c r="EM212" s="35"/>
      <c r="EN212" s="35"/>
      <c r="ET212" s="35"/>
      <c r="EU212" s="35"/>
      <c r="EV212" s="35"/>
    </row>
    <row r="213" spans="14:152" s="29" customFormat="1" ht="13.5" x14ac:dyDescent="0.3">
      <c r="N213" s="35">
        <v>1.4746E-7</v>
      </c>
      <c r="O213" s="35">
        <v>3.2899891061700002</v>
      </c>
      <c r="P213" s="35">
        <v>1589.0728952838001</v>
      </c>
      <c r="Q213" s="29">
        <f t="shared" si="192"/>
        <v>-1.0003715981673519E-7</v>
      </c>
      <c r="R213" s="29">
        <f t="shared" si="193"/>
        <v>-1.0006325324633279E-7</v>
      </c>
      <c r="S213" s="29">
        <f t="shared" si="194"/>
        <v>-1.0006325315573431E-7</v>
      </c>
      <c r="T213" s="29">
        <f t="shared" si="195"/>
        <v>-1.0006325315573431E-7</v>
      </c>
      <c r="V213" s="35">
        <v>2.014E-8</v>
      </c>
      <c r="W213" s="35">
        <v>0.39787014152</v>
      </c>
      <c r="X213" s="35">
        <v>358.93013930950002</v>
      </c>
      <c r="Y213" s="29">
        <f t="shared" si="196"/>
        <v>2.0108867508028775E-8</v>
      </c>
      <c r="Z213" s="29">
        <f t="shared" si="197"/>
        <v>2.0108806573613302E-8</v>
      </c>
      <c r="AA213" s="29">
        <f t="shared" si="198"/>
        <v>2.0108806573824997E-8</v>
      </c>
      <c r="AB213" s="29">
        <f t="shared" si="199"/>
        <v>2.0108806573824997E-8</v>
      </c>
      <c r="AD213" s="35">
        <v>3.2099999999999999E-9</v>
      </c>
      <c r="AE213" s="35">
        <v>2.1718603296999999</v>
      </c>
      <c r="AF213" s="35">
        <v>10213.285546211</v>
      </c>
      <c r="AG213" s="29">
        <f t="shared" si="200"/>
        <v>-6.4938109167589517E-11</v>
      </c>
      <c r="AH213" s="29">
        <f t="shared" si="201"/>
        <v>-6.9906679080246985E-11</v>
      </c>
      <c r="AI213" s="29">
        <f t="shared" si="202"/>
        <v>-6.9906661827305309E-11</v>
      </c>
      <c r="AJ213" s="29">
        <f t="shared" si="203"/>
        <v>-6.9906661827305309E-11</v>
      </c>
      <c r="AL213" s="35"/>
      <c r="AM213" s="35"/>
      <c r="AN213" s="35"/>
      <c r="AT213" s="35"/>
      <c r="AU213" s="35"/>
      <c r="AV213" s="35"/>
      <c r="BB213" s="35"/>
      <c r="BC213" s="35"/>
      <c r="BD213" s="35"/>
      <c r="BJ213" s="35">
        <v>1.26E-8</v>
      </c>
      <c r="BK213" s="35">
        <v>0.72481995446000003</v>
      </c>
      <c r="BL213" s="35">
        <v>355.74874557179999</v>
      </c>
      <c r="BM213" s="29">
        <f t="shared" si="204"/>
        <v>1.2297218560845255E-8</v>
      </c>
      <c r="BN213" s="29">
        <f t="shared" si="205"/>
        <v>1.2297366603794215E-8</v>
      </c>
      <c r="BO213" s="29">
        <f t="shared" si="206"/>
        <v>1.2297366603280202E-8</v>
      </c>
      <c r="BP213" s="29">
        <f t="shared" si="207"/>
        <v>1.2297366603280202E-8</v>
      </c>
      <c r="BR213" s="35">
        <v>1.37E-9</v>
      </c>
      <c r="BS213" s="35">
        <v>1.45135867137</v>
      </c>
      <c r="BT213" s="35">
        <v>131.54696222179999</v>
      </c>
      <c r="BU213" s="29">
        <f t="shared" si="208"/>
        <v>-1.2357864405921379E-9</v>
      </c>
      <c r="BV213" s="29">
        <f t="shared" si="209"/>
        <v>-1.2357982328275982E-9</v>
      </c>
      <c r="BW213" s="29">
        <f t="shared" si="210"/>
        <v>-1.2357982327866509E-9</v>
      </c>
      <c r="BX213" s="29">
        <f t="shared" si="211"/>
        <v>-1.2357982327866509E-9</v>
      </c>
      <c r="BZ213" s="35"/>
      <c r="CA213" s="35"/>
      <c r="CB213" s="35"/>
      <c r="CH213" s="35"/>
      <c r="CI213" s="35"/>
      <c r="CJ213" s="35"/>
      <c r="CP213" s="35"/>
      <c r="CQ213" s="35"/>
      <c r="CR213" s="35"/>
      <c r="CX213" s="35"/>
      <c r="CY213" s="35"/>
      <c r="CZ213" s="35"/>
      <c r="DF213" s="35">
        <v>4.3345000000000001E-7</v>
      </c>
      <c r="DG213" s="35">
        <v>1.8370759803600001</v>
      </c>
      <c r="DH213" s="35">
        <v>106.2741679563</v>
      </c>
      <c r="DI213" s="29">
        <f t="shared" si="212"/>
        <v>-3.9549914092180363E-7</v>
      </c>
      <c r="DJ213" s="29">
        <f t="shared" si="213"/>
        <v>-3.9550199819272849E-7</v>
      </c>
      <c r="DK213" s="29">
        <f t="shared" si="214"/>
        <v>-3.9550199818280687E-7</v>
      </c>
      <c r="DL213" s="29">
        <f t="shared" si="215"/>
        <v>-3.9550199818280687E-7</v>
      </c>
      <c r="DN213" s="35">
        <v>8.4600000000000003E-8</v>
      </c>
      <c r="DO213" s="35">
        <v>0.35676476459000001</v>
      </c>
      <c r="DP213" s="35">
        <v>617.80588578619995</v>
      </c>
      <c r="DQ213" s="29">
        <f t="shared" si="216"/>
        <v>-4.8080452478616307E-8</v>
      </c>
      <c r="DR213" s="29">
        <f t="shared" si="217"/>
        <v>-4.8086971177501683E-8</v>
      </c>
      <c r="DS213" s="29">
        <f t="shared" si="218"/>
        <v>-4.8086971154866541E-8</v>
      </c>
      <c r="DT213" s="29">
        <f t="shared" si="219"/>
        <v>-4.8086971154866541E-8</v>
      </c>
      <c r="DV213" s="35">
        <v>1.9329999999999998E-8</v>
      </c>
      <c r="DW213" s="35">
        <v>1.6877149920200001</v>
      </c>
      <c r="DX213" s="35">
        <v>350.33211960040001</v>
      </c>
      <c r="DY213" s="29">
        <f t="shared" si="220"/>
        <v>8.8611285915367466E-9</v>
      </c>
      <c r="DZ213" s="29">
        <f t="shared" si="221"/>
        <v>8.862040889977481E-9</v>
      </c>
      <c r="EA213" s="29">
        <f t="shared" si="222"/>
        <v>8.8620408868096076E-9</v>
      </c>
      <c r="EB213" s="29">
        <f t="shared" si="223"/>
        <v>8.8620408868096076E-9</v>
      </c>
      <c r="ED213" s="35"/>
      <c r="EE213" s="35"/>
      <c r="EF213" s="35"/>
      <c r="EL213" s="35"/>
      <c r="EM213" s="35"/>
      <c r="EN213" s="35"/>
      <c r="ET213" s="35"/>
      <c r="EU213" s="35"/>
      <c r="EV213" s="35"/>
    </row>
    <row r="214" spans="14:152" s="29" customFormat="1" ht="13.5" x14ac:dyDescent="0.3">
      <c r="N214" s="35">
        <v>1.1417E-7</v>
      </c>
      <c r="O214" s="35">
        <v>1.8161568163499999</v>
      </c>
      <c r="P214" s="35">
        <v>2104.5367663768002</v>
      </c>
      <c r="Q214" s="29">
        <f t="shared" si="192"/>
        <v>-1.4856107354615717E-8</v>
      </c>
      <c r="R214" s="29">
        <f t="shared" si="193"/>
        <v>-1.4892219058333262E-8</v>
      </c>
      <c r="S214" s="29">
        <f t="shared" si="194"/>
        <v>-1.4892218932938721E-8</v>
      </c>
      <c r="T214" s="29">
        <f t="shared" si="195"/>
        <v>-1.4892218932938721E-8</v>
      </c>
      <c r="V214" s="35">
        <v>1.981E-8</v>
      </c>
      <c r="W214" s="35">
        <v>2.3369685902100001</v>
      </c>
      <c r="X214" s="35">
        <v>28.454188003199999</v>
      </c>
      <c r="Y214" s="29">
        <f t="shared" si="196"/>
        <v>-1.8659567813739944E-8</v>
      </c>
      <c r="Z214" s="29">
        <f t="shared" si="197"/>
        <v>-1.8659539119498427E-8</v>
      </c>
      <c r="AA214" s="29">
        <f t="shared" si="198"/>
        <v>-1.8659539119598066E-8</v>
      </c>
      <c r="AB214" s="29">
        <f t="shared" si="199"/>
        <v>-1.8659539119598066E-8</v>
      </c>
      <c r="AD214" s="35">
        <v>3.5499999999999999E-9</v>
      </c>
      <c r="AE214" s="35">
        <v>2.80560859177</v>
      </c>
      <c r="AF214" s="35">
        <v>344.70304530790003</v>
      </c>
      <c r="AG214" s="29">
        <f t="shared" si="200"/>
        <v>-1.8563196912764825E-9</v>
      </c>
      <c r="AH214" s="29">
        <f t="shared" si="201"/>
        <v>-1.8561615754212244E-9</v>
      </c>
      <c r="AI214" s="29">
        <f t="shared" si="202"/>
        <v>-1.8561615759702893E-9</v>
      </c>
      <c r="AJ214" s="29">
        <f t="shared" si="203"/>
        <v>-1.8561615759702893E-9</v>
      </c>
      <c r="AL214" s="35"/>
      <c r="AM214" s="35"/>
      <c r="AN214" s="35"/>
      <c r="AT214" s="35"/>
      <c r="AU214" s="35"/>
      <c r="AV214" s="35"/>
      <c r="BB214" s="35"/>
      <c r="BC214" s="35"/>
      <c r="BD214" s="35"/>
      <c r="BJ214" s="35">
        <v>9.5000000000000007E-9</v>
      </c>
      <c r="BK214" s="35">
        <v>2.0080129225199999</v>
      </c>
      <c r="BL214" s="35">
        <v>1045.1548361876</v>
      </c>
      <c r="BM214" s="29">
        <f t="shared" si="204"/>
        <v>9.4151503780058286E-9</v>
      </c>
      <c r="BN214" s="29">
        <f t="shared" si="205"/>
        <v>9.4153509690306636E-9</v>
      </c>
      <c r="BO214" s="29">
        <f t="shared" si="206"/>
        <v>9.4153509683345315E-9</v>
      </c>
      <c r="BP214" s="29">
        <f t="shared" si="207"/>
        <v>9.4153509683345315E-9</v>
      </c>
      <c r="BR214" s="35">
        <v>1.57E-9</v>
      </c>
      <c r="BS214" s="35">
        <v>3.2287077365700001</v>
      </c>
      <c r="BT214" s="35">
        <v>1493.093668066</v>
      </c>
      <c r="BU214" s="29">
        <f t="shared" si="208"/>
        <v>-1.0994975182008728E-9</v>
      </c>
      <c r="BV214" s="29">
        <f t="shared" si="209"/>
        <v>-1.0992438373158382E-9</v>
      </c>
      <c r="BW214" s="29">
        <f t="shared" si="210"/>
        <v>-1.0992438381968318E-9</v>
      </c>
      <c r="BX214" s="29">
        <f t="shared" si="211"/>
        <v>-1.0992438381968318E-9</v>
      </c>
      <c r="BZ214" s="35"/>
      <c r="CA214" s="35"/>
      <c r="CB214" s="35"/>
      <c r="CH214" s="35"/>
      <c r="CI214" s="35"/>
      <c r="CJ214" s="35"/>
      <c r="CP214" s="35"/>
      <c r="CQ214" s="35"/>
      <c r="CR214" s="35"/>
      <c r="CX214" s="35"/>
      <c r="CY214" s="35"/>
      <c r="CZ214" s="35"/>
      <c r="DF214" s="35">
        <v>3.9793000000000002E-7</v>
      </c>
      <c r="DG214" s="35">
        <v>4.0087076432400002</v>
      </c>
      <c r="DH214" s="35">
        <v>12.530172972200001</v>
      </c>
      <c r="DI214" s="29">
        <f t="shared" si="212"/>
        <v>-1.9083632311554494E-7</v>
      </c>
      <c r="DJ214" s="29">
        <f t="shared" si="213"/>
        <v>-1.9083698635217042E-7</v>
      </c>
      <c r="DK214" s="29">
        <f t="shared" si="214"/>
        <v>-1.9083698634986734E-7</v>
      </c>
      <c r="DL214" s="29">
        <f t="shared" si="215"/>
        <v>-1.9083698634986734E-7</v>
      </c>
      <c r="DN214" s="35">
        <v>8.2500000000000004E-8</v>
      </c>
      <c r="DO214" s="35">
        <v>5.3114099437200002</v>
      </c>
      <c r="DP214" s="35">
        <v>65.220371011699996</v>
      </c>
      <c r="DQ214" s="29">
        <f t="shared" si="216"/>
        <v>8.2184185878068657E-8</v>
      </c>
      <c r="DR214" s="29">
        <f t="shared" si="217"/>
        <v>8.2184257172774481E-8</v>
      </c>
      <c r="DS214" s="29">
        <f t="shared" si="218"/>
        <v>8.2184257172526936E-8</v>
      </c>
      <c r="DT214" s="29">
        <f t="shared" si="219"/>
        <v>8.2184257172526936E-8</v>
      </c>
      <c r="DV214" s="35">
        <v>1.7990000000000001E-8</v>
      </c>
      <c r="DW214" s="35">
        <v>2.0654126043100001</v>
      </c>
      <c r="DX214" s="35">
        <v>144.14657116320001</v>
      </c>
      <c r="DY214" s="29">
        <f t="shared" si="220"/>
        <v>-5.4153628969524266E-9</v>
      </c>
      <c r="DZ214" s="29">
        <f t="shared" si="221"/>
        <v>-5.4157377534115057E-9</v>
      </c>
      <c r="EA214" s="29">
        <f t="shared" si="222"/>
        <v>-5.4157377521098444E-9</v>
      </c>
      <c r="EB214" s="29">
        <f t="shared" si="223"/>
        <v>-5.4157377521098444E-9</v>
      </c>
      <c r="ED214" s="35"/>
      <c r="EE214" s="35"/>
      <c r="EF214" s="35"/>
      <c r="EL214" s="35"/>
      <c r="EM214" s="35"/>
      <c r="EN214" s="35"/>
      <c r="ET214" s="35"/>
      <c r="EU214" s="35"/>
      <c r="EV214" s="35"/>
    </row>
    <row r="215" spans="14:152" s="29" customFormat="1" ht="13.5" x14ac:dyDescent="0.3">
      <c r="N215" s="35">
        <v>1.1626E-7</v>
      </c>
      <c r="O215" s="35">
        <v>2.7941038497799999</v>
      </c>
      <c r="P215" s="35">
        <v>362.86229257259998</v>
      </c>
      <c r="Q215" s="29">
        <f t="shared" si="192"/>
        <v>-8.6081119769204354E-8</v>
      </c>
      <c r="R215" s="29">
        <f t="shared" si="193"/>
        <v>-8.6076821383407289E-8</v>
      </c>
      <c r="S215" s="29">
        <f t="shared" si="194"/>
        <v>-8.6076821398333704E-8</v>
      </c>
      <c r="T215" s="29">
        <f t="shared" si="195"/>
        <v>-8.6076821398333704E-8</v>
      </c>
      <c r="V215" s="35">
        <v>2.1970000000000001E-8</v>
      </c>
      <c r="W215" s="35">
        <v>5.9338678970499998</v>
      </c>
      <c r="X215" s="35">
        <v>13.3333221243</v>
      </c>
      <c r="Y215" s="29">
        <f t="shared" si="196"/>
        <v>2.1776674135857394E-8</v>
      </c>
      <c r="Z215" s="29">
        <f t="shared" si="197"/>
        <v>2.1776668258042314E-8</v>
      </c>
      <c r="AA215" s="29">
        <f t="shared" si="198"/>
        <v>2.1776668258062723E-8</v>
      </c>
      <c r="AB215" s="29">
        <f t="shared" si="199"/>
        <v>2.1776668258062723E-8</v>
      </c>
      <c r="AD215" s="35">
        <v>3.1099999999999998E-9</v>
      </c>
      <c r="AE215" s="35">
        <v>3.7747725555599998</v>
      </c>
      <c r="AF215" s="35">
        <v>1891.2376709388</v>
      </c>
      <c r="AG215" s="29">
        <f t="shared" si="200"/>
        <v>-3.1033387290512421E-9</v>
      </c>
      <c r="AH215" s="29">
        <f t="shared" si="201"/>
        <v>-3.1032802779763246E-9</v>
      </c>
      <c r="AI215" s="29">
        <f t="shared" si="202"/>
        <v>-3.1032802781797354E-9</v>
      </c>
      <c r="AJ215" s="29">
        <f t="shared" si="203"/>
        <v>-3.1032802781797354E-9</v>
      </c>
      <c r="AL215" s="35"/>
      <c r="AM215" s="35"/>
      <c r="AN215" s="35"/>
      <c r="AT215" s="35"/>
      <c r="AU215" s="35"/>
      <c r="AV215" s="35"/>
      <c r="BB215" s="35"/>
      <c r="BC215" s="35"/>
      <c r="BD215" s="35"/>
      <c r="BJ215" s="35">
        <v>1.186E-8</v>
      </c>
      <c r="BK215" s="35">
        <v>1.84906064486</v>
      </c>
      <c r="BL215" s="35">
        <v>151.04766984290001</v>
      </c>
      <c r="BM215" s="29">
        <f t="shared" si="204"/>
        <v>-4.727809931471912E-9</v>
      </c>
      <c r="BN215" s="29">
        <f t="shared" si="205"/>
        <v>-4.7280589746262504E-9</v>
      </c>
      <c r="BO215" s="29">
        <f t="shared" si="206"/>
        <v>-4.7280589737614678E-9</v>
      </c>
      <c r="BP215" s="29">
        <f t="shared" si="207"/>
        <v>-4.7280589737614678E-9</v>
      </c>
      <c r="BR215" s="35">
        <v>1.3600000000000001E-9</v>
      </c>
      <c r="BS215" s="35">
        <v>4.2027965829299996</v>
      </c>
      <c r="BT215" s="35">
        <v>710.74673161819999</v>
      </c>
      <c r="BU215" s="29">
        <f t="shared" si="208"/>
        <v>-1.3589813100191046E-9</v>
      </c>
      <c r="BV215" s="29">
        <f t="shared" si="209"/>
        <v>-1.358986972297647E-9</v>
      </c>
      <c r="BW215" s="29">
        <f t="shared" si="210"/>
        <v>-1.3589869722780124E-9</v>
      </c>
      <c r="BX215" s="29">
        <f t="shared" si="211"/>
        <v>-1.3589869722780124E-9</v>
      </c>
      <c r="BZ215" s="35"/>
      <c r="CA215" s="35"/>
      <c r="CB215" s="35"/>
      <c r="CH215" s="35"/>
      <c r="CI215" s="35"/>
      <c r="CJ215" s="35"/>
      <c r="CP215" s="35"/>
      <c r="CQ215" s="35"/>
      <c r="CR215" s="35"/>
      <c r="CX215" s="35"/>
      <c r="CY215" s="35"/>
      <c r="CZ215" s="35"/>
      <c r="DF215" s="35">
        <v>5.3881999999999995E-7</v>
      </c>
      <c r="DG215" s="35">
        <v>4.9790546062800001</v>
      </c>
      <c r="DH215" s="35">
        <v>134.58534360760001</v>
      </c>
      <c r="DI215" s="29">
        <f t="shared" si="212"/>
        <v>3.4256570798760195E-7</v>
      </c>
      <c r="DJ215" s="29">
        <f t="shared" si="213"/>
        <v>3.4257419282380115E-7</v>
      </c>
      <c r="DK215" s="29">
        <f t="shared" si="214"/>
        <v>3.4257419279433791E-7</v>
      </c>
      <c r="DL215" s="29">
        <f t="shared" si="215"/>
        <v>3.4257419279433791E-7</v>
      </c>
      <c r="DN215" s="35">
        <v>8.3420000000000002E-8</v>
      </c>
      <c r="DO215" s="35">
        <v>1.3830766388</v>
      </c>
      <c r="DP215" s="35">
        <v>1.4844727083</v>
      </c>
      <c r="DQ215" s="29">
        <f t="shared" si="216"/>
        <v>1.3587458081176746E-8</v>
      </c>
      <c r="DR215" s="29">
        <f t="shared" si="217"/>
        <v>1.3587476602007274E-8</v>
      </c>
      <c r="DS215" s="29">
        <f t="shared" si="218"/>
        <v>1.3587476601942944E-8</v>
      </c>
      <c r="DT215" s="29">
        <f t="shared" si="219"/>
        <v>1.3587476601942944E-8</v>
      </c>
      <c r="DV215" s="35">
        <v>1.904E-8</v>
      </c>
      <c r="DW215" s="35">
        <v>4.6095389685699999</v>
      </c>
      <c r="DX215" s="35">
        <v>182.279606801</v>
      </c>
      <c r="DY215" s="29">
        <f t="shared" si="220"/>
        <v>5.3327034319424374E-9</v>
      </c>
      <c r="DZ215" s="29">
        <f t="shared" si="221"/>
        <v>5.3332084662128855E-9</v>
      </c>
      <c r="EA215" s="29">
        <f t="shared" si="222"/>
        <v>5.3332084644591791E-9</v>
      </c>
      <c r="EB215" s="29">
        <f t="shared" si="223"/>
        <v>5.3332084644591791E-9</v>
      </c>
      <c r="ED215" s="35"/>
      <c r="EE215" s="35"/>
      <c r="EF215" s="35"/>
      <c r="EL215" s="35"/>
      <c r="EM215" s="35"/>
      <c r="EN215" s="35"/>
      <c r="ET215" s="35"/>
      <c r="EU215" s="35"/>
      <c r="EV215" s="35"/>
    </row>
    <row r="216" spans="14:152" s="29" customFormat="1" ht="13.5" x14ac:dyDescent="0.3">
      <c r="N216" s="35">
        <v>1.3234000000000001E-7</v>
      </c>
      <c r="O216" s="35">
        <v>4.1664291471699997</v>
      </c>
      <c r="P216" s="35">
        <v>225.8292684102</v>
      </c>
      <c r="Q216" s="29">
        <f t="shared" si="192"/>
        <v>2.6012578200306392E-9</v>
      </c>
      <c r="R216" s="29">
        <f t="shared" si="193"/>
        <v>2.6057872553279902E-9</v>
      </c>
      <c r="S216" s="29">
        <f t="shared" si="194"/>
        <v>2.6057872395996335E-9</v>
      </c>
      <c r="T216" s="29">
        <f t="shared" si="195"/>
        <v>2.6057872395996335E-9</v>
      </c>
      <c r="V216" s="35">
        <v>2.2370000000000001E-8</v>
      </c>
      <c r="W216" s="35">
        <v>3.6443375116399999</v>
      </c>
      <c r="X216" s="35">
        <v>213.8203602998</v>
      </c>
      <c r="Y216" s="29">
        <f t="shared" si="196"/>
        <v>1.5030817961093777E-8</v>
      </c>
      <c r="Z216" s="29">
        <f t="shared" si="197"/>
        <v>1.5031354948143394E-8</v>
      </c>
      <c r="AA216" s="29">
        <f t="shared" si="198"/>
        <v>1.5031354946278747E-8</v>
      </c>
      <c r="AB216" s="29">
        <f t="shared" si="199"/>
        <v>1.5031354946278747E-8</v>
      </c>
      <c r="AD216" s="35">
        <v>3.1800000000000002E-9</v>
      </c>
      <c r="AE216" s="35">
        <v>5.2202078420899998</v>
      </c>
      <c r="AF216" s="35">
        <v>142.44965013379999</v>
      </c>
      <c r="AG216" s="29">
        <f t="shared" si="200"/>
        <v>1.0006883439893436E-9</v>
      </c>
      <c r="AH216" s="29">
        <f t="shared" si="201"/>
        <v>1.0007535218588294E-9</v>
      </c>
      <c r="AI216" s="29">
        <f t="shared" si="202"/>
        <v>1.0007535216325024E-9</v>
      </c>
      <c r="AJ216" s="29">
        <f t="shared" si="203"/>
        <v>1.0007535216325024E-9</v>
      </c>
      <c r="AL216" s="35"/>
      <c r="AM216" s="35"/>
      <c r="AN216" s="35"/>
      <c r="AT216" s="35"/>
      <c r="AU216" s="35"/>
      <c r="AV216" s="35"/>
      <c r="BB216" s="35"/>
      <c r="BC216" s="35"/>
      <c r="BD216" s="35"/>
      <c r="BJ216" s="35">
        <v>9.7399999999999999E-9</v>
      </c>
      <c r="BK216" s="35">
        <v>3.0109236834600002</v>
      </c>
      <c r="BL216" s="35">
        <v>696.51963761659999</v>
      </c>
      <c r="BM216" s="29">
        <f t="shared" si="204"/>
        <v>-1.8065322261837826E-9</v>
      </c>
      <c r="BN216" s="29">
        <f t="shared" si="205"/>
        <v>-1.8055216902314262E-9</v>
      </c>
      <c r="BO216" s="29">
        <f t="shared" si="206"/>
        <v>-1.8055216937405062E-9</v>
      </c>
      <c r="BP216" s="29">
        <f t="shared" si="207"/>
        <v>-1.8055216937405062E-9</v>
      </c>
      <c r="BR216" s="35">
        <v>1.44E-9</v>
      </c>
      <c r="BS216" s="35">
        <v>4.6100357212400001</v>
      </c>
      <c r="BT216" s="35">
        <v>121.2520214833</v>
      </c>
      <c r="BU216" s="29">
        <f t="shared" si="208"/>
        <v>1.3772862044928492E-9</v>
      </c>
      <c r="BV216" s="29">
        <f t="shared" si="209"/>
        <v>1.3772939300480024E-9</v>
      </c>
      <c r="BW216" s="29">
        <f t="shared" si="210"/>
        <v>1.3772939300211765E-9</v>
      </c>
      <c r="BX216" s="29">
        <f t="shared" si="211"/>
        <v>1.3772939300211765E-9</v>
      </c>
      <c r="BZ216" s="35"/>
      <c r="CA216" s="35"/>
      <c r="CB216" s="35"/>
      <c r="CH216" s="35"/>
      <c r="CI216" s="35"/>
      <c r="CJ216" s="35"/>
      <c r="CP216" s="35"/>
      <c r="CQ216" s="35"/>
      <c r="CR216" s="35"/>
      <c r="CX216" s="35"/>
      <c r="CY216" s="35"/>
      <c r="CZ216" s="35"/>
      <c r="DF216" s="35">
        <v>5.0134999999999997E-7</v>
      </c>
      <c r="DG216" s="35">
        <v>5.7591450851400001</v>
      </c>
      <c r="DH216" s="35">
        <v>320.32402291969998</v>
      </c>
      <c r="DI216" s="29">
        <f t="shared" si="212"/>
        <v>-1.6922328396865554E-8</v>
      </c>
      <c r="DJ216" s="29">
        <f t="shared" si="213"/>
        <v>-1.6946658244905038E-8</v>
      </c>
      <c r="DK216" s="29">
        <f t="shared" si="214"/>
        <v>-1.6946658160420714E-8</v>
      </c>
      <c r="DL216" s="29">
        <f t="shared" si="215"/>
        <v>-1.6946658160420714E-8</v>
      </c>
      <c r="DN216" s="35">
        <v>7.987E-8</v>
      </c>
      <c r="DO216" s="35">
        <v>5.1362289817000004</v>
      </c>
      <c r="DP216" s="35">
        <v>22.091400527800001</v>
      </c>
      <c r="DQ216" s="29">
        <f t="shared" si="216"/>
        <v>5.632098435408296E-8</v>
      </c>
      <c r="DR216" s="29">
        <f t="shared" si="217"/>
        <v>5.6320794709128902E-8</v>
      </c>
      <c r="DS216" s="29">
        <f t="shared" si="218"/>
        <v>5.6320794709787477E-8</v>
      </c>
      <c r="DT216" s="29">
        <f t="shared" si="219"/>
        <v>5.6320794709787477E-8</v>
      </c>
      <c r="DV216" s="35">
        <v>2.236E-8</v>
      </c>
      <c r="DW216" s="35">
        <v>5.1794539288500001</v>
      </c>
      <c r="DX216" s="35">
        <v>99.160620955499994</v>
      </c>
      <c r="DY216" s="29">
        <f t="shared" si="220"/>
        <v>1.9549125366000599E-8</v>
      </c>
      <c r="DZ216" s="29">
        <f t="shared" si="221"/>
        <v>1.9549288507765293E-8</v>
      </c>
      <c r="EA216" s="29">
        <f t="shared" si="222"/>
        <v>1.9549288507198797E-8</v>
      </c>
      <c r="EB216" s="29">
        <f t="shared" si="223"/>
        <v>1.9549288507198797E-8</v>
      </c>
      <c r="ED216" s="35"/>
      <c r="EE216" s="35"/>
      <c r="EF216" s="35"/>
      <c r="EL216" s="35"/>
      <c r="EM216" s="35"/>
      <c r="EN216" s="35"/>
      <c r="ET216" s="35"/>
      <c r="EU216" s="35"/>
      <c r="EV216" s="35"/>
    </row>
    <row r="217" spans="14:152" s="29" customFormat="1" ht="13.5" x14ac:dyDescent="0.3">
      <c r="N217" s="35">
        <v>1.0599E-7</v>
      </c>
      <c r="O217" s="35">
        <v>5.5055428837599996</v>
      </c>
      <c r="P217" s="35">
        <v>199.2844497575</v>
      </c>
      <c r="Q217" s="29">
        <f t="shared" si="192"/>
        <v>-8.2249538497384725E-8</v>
      </c>
      <c r="R217" s="29">
        <f t="shared" si="193"/>
        <v>-8.2247519023478177E-8</v>
      </c>
      <c r="S217" s="29">
        <f t="shared" si="194"/>
        <v>-8.2247519030490802E-8</v>
      </c>
      <c r="T217" s="29">
        <f t="shared" si="195"/>
        <v>-8.2247519030490802E-8</v>
      </c>
      <c r="V217" s="35">
        <v>1.9300000000000001E-8</v>
      </c>
      <c r="W217" s="35">
        <v>1.8567174034</v>
      </c>
      <c r="X217" s="35">
        <v>1.2720243872000001</v>
      </c>
      <c r="Y217" s="29">
        <f t="shared" si="196"/>
        <v>-5.8247590549768986E-9</v>
      </c>
      <c r="Z217" s="29">
        <f t="shared" si="197"/>
        <v>-5.8247555070763819E-9</v>
      </c>
      <c r="AA217" s="29">
        <f t="shared" si="198"/>
        <v>-5.8247555070887003E-9</v>
      </c>
      <c r="AB217" s="29">
        <f t="shared" si="199"/>
        <v>-5.8247555070887003E-9</v>
      </c>
      <c r="AD217" s="35">
        <v>3.1500000000000001E-9</v>
      </c>
      <c r="AE217" s="35">
        <v>0.52272202855000005</v>
      </c>
      <c r="AF217" s="35">
        <v>5849.3641121146002</v>
      </c>
      <c r="AG217" s="29">
        <f t="shared" si="200"/>
        <v>9.0405106409871836E-10</v>
      </c>
      <c r="AH217" s="29">
        <f t="shared" si="201"/>
        <v>9.0672623921636376E-10</v>
      </c>
      <c r="AI217" s="29">
        <f t="shared" si="202"/>
        <v>9.0672622992815563E-10</v>
      </c>
      <c r="AJ217" s="29">
        <f t="shared" si="203"/>
        <v>9.0672622992815563E-10</v>
      </c>
      <c r="AL217" s="35"/>
      <c r="AM217" s="35"/>
      <c r="AN217" s="35"/>
      <c r="AT217" s="35"/>
      <c r="AU217" s="35"/>
      <c r="AV217" s="35"/>
      <c r="BB217" s="35"/>
      <c r="BC217" s="35"/>
      <c r="BD217" s="35"/>
      <c r="BJ217" s="35">
        <v>9.2400000000000004E-9</v>
      </c>
      <c r="BK217" s="35">
        <v>4.8815818643700002</v>
      </c>
      <c r="BL217" s="35">
        <v>39.3568759152</v>
      </c>
      <c r="BM217" s="29">
        <f t="shared" si="204"/>
        <v>6.6823590865258782E-9</v>
      </c>
      <c r="BN217" s="29">
        <f t="shared" si="205"/>
        <v>6.6823210148296465E-9</v>
      </c>
      <c r="BO217" s="29">
        <f t="shared" si="206"/>
        <v>6.6823210149618506E-9</v>
      </c>
      <c r="BP217" s="29">
        <f t="shared" si="207"/>
        <v>6.6823210149618506E-9</v>
      </c>
      <c r="BR217" s="35">
        <v>1.31E-9</v>
      </c>
      <c r="BS217" s="35">
        <v>5.85409245557</v>
      </c>
      <c r="BT217" s="35">
        <v>175.1660598002</v>
      </c>
      <c r="BU217" s="29">
        <f t="shared" si="208"/>
        <v>-9.7996356166252129E-10</v>
      </c>
      <c r="BV217" s="29">
        <f t="shared" si="209"/>
        <v>-9.7994047780142352E-10</v>
      </c>
      <c r="BW217" s="29">
        <f t="shared" si="210"/>
        <v>-9.7994047788158331E-10</v>
      </c>
      <c r="BX217" s="29">
        <f t="shared" si="211"/>
        <v>-9.7994047788158331E-10</v>
      </c>
      <c r="BZ217" s="35"/>
      <c r="CA217" s="35"/>
      <c r="CB217" s="35"/>
      <c r="CH217" s="35"/>
      <c r="CI217" s="35"/>
      <c r="CJ217" s="35"/>
      <c r="CP217" s="35"/>
      <c r="CQ217" s="35"/>
      <c r="CR217" s="35"/>
      <c r="CX217" s="35"/>
      <c r="CY217" s="35"/>
      <c r="CZ217" s="35"/>
      <c r="DF217" s="35">
        <v>4.496E-7</v>
      </c>
      <c r="DG217" s="35">
        <v>5.3572192413400002</v>
      </c>
      <c r="DH217" s="35">
        <v>218.9281697305</v>
      </c>
      <c r="DI217" s="29">
        <f t="shared" si="212"/>
        <v>-3.9200116802865943E-7</v>
      </c>
      <c r="DJ217" s="29">
        <f t="shared" si="213"/>
        <v>-3.9199386116103021E-7</v>
      </c>
      <c r="DK217" s="29">
        <f t="shared" si="214"/>
        <v>-3.9199386118640409E-7</v>
      </c>
      <c r="DL217" s="29">
        <f t="shared" si="215"/>
        <v>-3.9199386118640409E-7</v>
      </c>
      <c r="DN217" s="35">
        <v>8.3770000000000002E-8</v>
      </c>
      <c r="DO217" s="35">
        <v>0.91817077858999996</v>
      </c>
      <c r="DP217" s="35">
        <v>1485.9801210651999</v>
      </c>
      <c r="DQ217" s="29">
        <f t="shared" si="216"/>
        <v>8.3505836085689804E-8</v>
      </c>
      <c r="DR217" s="29">
        <f t="shared" si="217"/>
        <v>8.3504336617960344E-8</v>
      </c>
      <c r="DS217" s="29">
        <f t="shared" si="218"/>
        <v>8.3504336623174559E-8</v>
      </c>
      <c r="DT217" s="29">
        <f t="shared" si="219"/>
        <v>8.3504336623174559E-8</v>
      </c>
      <c r="DV217" s="35">
        <v>1.7550000000000002E-8</v>
      </c>
      <c r="DW217" s="35">
        <v>2.7342533042800001</v>
      </c>
      <c r="DX217" s="35">
        <v>291.262087743</v>
      </c>
      <c r="DY217" s="29">
        <f t="shared" si="220"/>
        <v>6.6573698392013648E-9</v>
      </c>
      <c r="DZ217" s="29">
        <f t="shared" si="221"/>
        <v>6.6580867695572888E-9</v>
      </c>
      <c r="EA217" s="29">
        <f t="shared" si="222"/>
        <v>6.6580867670677944E-9</v>
      </c>
      <c r="EB217" s="29">
        <f t="shared" si="223"/>
        <v>6.6580867670677944E-9</v>
      </c>
      <c r="ED217" s="35"/>
      <c r="EE217" s="35"/>
      <c r="EF217" s="35"/>
      <c r="EL217" s="35"/>
      <c r="EM217" s="35"/>
      <c r="EN217" s="35"/>
      <c r="ET217" s="35"/>
      <c r="EU217" s="35"/>
      <c r="EV217" s="35"/>
    </row>
    <row r="218" spans="14:152" s="29" customFormat="1" ht="13.5" x14ac:dyDescent="0.3">
      <c r="N218" s="35">
        <v>1.0558E-7</v>
      </c>
      <c r="O218" s="35">
        <v>3.5750171863900002</v>
      </c>
      <c r="P218" s="35">
        <v>1.4362885985</v>
      </c>
      <c r="Q218" s="29">
        <f t="shared" si="192"/>
        <v>-9.4756936693737982E-8</v>
      </c>
      <c r="R218" s="29">
        <f t="shared" si="193"/>
        <v>-9.4756946831777773E-8</v>
      </c>
      <c r="S218" s="29">
        <f t="shared" si="194"/>
        <v>-9.4756946831742542E-8</v>
      </c>
      <c r="T218" s="29">
        <f t="shared" si="195"/>
        <v>-9.4756946831742542E-8</v>
      </c>
      <c r="V218" s="35">
        <v>2.037E-8</v>
      </c>
      <c r="W218" s="35">
        <v>5.0530056262800001</v>
      </c>
      <c r="X218" s="35">
        <v>424.15051032119999</v>
      </c>
      <c r="Y218" s="29">
        <f t="shared" si="196"/>
        <v>1.6526981565210054E-8</v>
      </c>
      <c r="Z218" s="29">
        <f t="shared" si="197"/>
        <v>1.6526215919622226E-8</v>
      </c>
      <c r="AA218" s="29">
        <f t="shared" si="198"/>
        <v>1.6526215922281036E-8</v>
      </c>
      <c r="AB218" s="29">
        <f t="shared" si="199"/>
        <v>1.6526215922281036E-8</v>
      </c>
      <c r="AD218" s="35">
        <v>4.2800000000000001E-9</v>
      </c>
      <c r="AE218" s="35">
        <v>4.6372205828300004</v>
      </c>
      <c r="AF218" s="35">
        <v>1898.3512179396</v>
      </c>
      <c r="AG218" s="29">
        <f t="shared" si="200"/>
        <v>-2.6182971415623651E-9</v>
      </c>
      <c r="AH218" s="29">
        <f t="shared" si="201"/>
        <v>-2.6192713067942645E-9</v>
      </c>
      <c r="AI218" s="29">
        <f t="shared" si="202"/>
        <v>-2.6192713034118857E-9</v>
      </c>
      <c r="AJ218" s="29">
        <f t="shared" si="203"/>
        <v>-2.6192713034118857E-9</v>
      </c>
      <c r="AL218" s="35"/>
      <c r="AM218" s="35"/>
      <c r="AN218" s="35"/>
      <c r="AT218" s="35"/>
      <c r="AU218" s="35"/>
      <c r="AV218" s="35"/>
      <c r="BB218" s="35"/>
      <c r="BC218" s="35"/>
      <c r="BD218" s="35"/>
      <c r="BJ218" s="35">
        <v>9.6099999999999997E-9</v>
      </c>
      <c r="BK218" s="35">
        <v>2.80113869315</v>
      </c>
      <c r="BL218" s="35">
        <v>738.79727483859995</v>
      </c>
      <c r="BM218" s="29">
        <f t="shared" si="204"/>
        <v>-5.9181323697245399E-9</v>
      </c>
      <c r="BN218" s="29">
        <f t="shared" si="205"/>
        <v>-5.9172843934043445E-9</v>
      </c>
      <c r="BO218" s="29">
        <f t="shared" si="206"/>
        <v>-5.9172843963490388E-9</v>
      </c>
      <c r="BP218" s="29">
        <f t="shared" si="207"/>
        <v>-5.9172843963490388E-9</v>
      </c>
      <c r="BR218" s="35">
        <v>1.44E-9</v>
      </c>
      <c r="BS218" s="35">
        <v>0.96056164244999998</v>
      </c>
      <c r="BT218" s="35">
        <v>214.78356814630001</v>
      </c>
      <c r="BU218" s="29">
        <f t="shared" si="208"/>
        <v>-3.748350507221267E-10</v>
      </c>
      <c r="BV218" s="29">
        <f t="shared" si="209"/>
        <v>-3.7488031784788132E-10</v>
      </c>
      <c r="BW218" s="29">
        <f t="shared" si="210"/>
        <v>-3.7488031769069384E-10</v>
      </c>
      <c r="BX218" s="29">
        <f t="shared" si="211"/>
        <v>-3.7488031769069384E-10</v>
      </c>
      <c r="BZ218" s="35"/>
      <c r="CA218" s="35"/>
      <c r="CB218" s="35"/>
      <c r="CH218" s="35"/>
      <c r="CI218" s="35"/>
      <c r="CJ218" s="35"/>
      <c r="CP218" s="35"/>
      <c r="CQ218" s="35"/>
      <c r="CR218" s="35"/>
      <c r="CX218" s="35"/>
      <c r="CY218" s="35"/>
      <c r="CZ218" s="35"/>
      <c r="DF218" s="35">
        <v>4.1089E-7</v>
      </c>
      <c r="DG218" s="35">
        <v>4.9225259139900004</v>
      </c>
      <c r="DH218" s="35">
        <v>1891.2376709388</v>
      </c>
      <c r="DI218" s="29">
        <f t="shared" si="212"/>
        <v>-1.9283333310254857E-7</v>
      </c>
      <c r="DJ218" s="29">
        <f t="shared" si="213"/>
        <v>-1.9293734270652574E-7</v>
      </c>
      <c r="DK218" s="29">
        <f t="shared" si="214"/>
        <v>-1.9293734234538615E-7</v>
      </c>
      <c r="DL218" s="29">
        <f t="shared" si="215"/>
        <v>-1.9293734234538615E-7</v>
      </c>
      <c r="DN218" s="35">
        <v>7.98E-8</v>
      </c>
      <c r="DO218" s="35">
        <v>0.94199750915000002</v>
      </c>
      <c r="DP218" s="35">
        <v>2310.7223148140001</v>
      </c>
      <c r="DQ218" s="29">
        <f t="shared" si="216"/>
        <v>5.7100302004963288E-8</v>
      </c>
      <c r="DR218" s="29">
        <f t="shared" si="217"/>
        <v>5.7119824658045532E-8</v>
      </c>
      <c r="DS218" s="29">
        <f t="shared" si="218"/>
        <v>5.711982459026624E-8</v>
      </c>
      <c r="DT218" s="29">
        <f t="shared" si="219"/>
        <v>5.711982459026624E-8</v>
      </c>
      <c r="DV218" s="35">
        <v>2.2309999999999999E-8</v>
      </c>
      <c r="DW218" s="35">
        <v>5.4254816874499996</v>
      </c>
      <c r="DX218" s="35">
        <v>207.88246946660001</v>
      </c>
      <c r="DY218" s="29">
        <f t="shared" si="220"/>
        <v>-1.8120077422985004E-8</v>
      </c>
      <c r="DZ218" s="29">
        <f t="shared" si="221"/>
        <v>-1.8119667276079417E-8</v>
      </c>
      <c r="EA218" s="29">
        <f t="shared" si="222"/>
        <v>-1.8119667277503663E-8</v>
      </c>
      <c r="EB218" s="29">
        <f t="shared" si="223"/>
        <v>-1.8119667277503663E-8</v>
      </c>
      <c r="ED218" s="35"/>
      <c r="EE218" s="35"/>
      <c r="EF218" s="35"/>
      <c r="EL218" s="35"/>
      <c r="EM218" s="35"/>
      <c r="EN218" s="35"/>
      <c r="ET218" s="35"/>
      <c r="EU218" s="35"/>
      <c r="EV218" s="35"/>
    </row>
    <row r="219" spans="14:152" s="29" customFormat="1" ht="13.5" x14ac:dyDescent="0.3">
      <c r="N219" s="35">
        <v>1.0485E-7</v>
      </c>
      <c r="O219" s="35">
        <v>2.8446253268600001</v>
      </c>
      <c r="P219" s="35">
        <v>85.827298831199997</v>
      </c>
      <c r="Q219" s="29">
        <f t="shared" si="192"/>
        <v>-4.783680555802577E-8</v>
      </c>
      <c r="R219" s="29">
        <f t="shared" si="193"/>
        <v>-4.78380194196971E-8</v>
      </c>
      <c r="S219" s="29">
        <f t="shared" si="194"/>
        <v>-4.7838019415482026E-8</v>
      </c>
      <c r="T219" s="29">
        <f t="shared" si="195"/>
        <v>-4.7838019415482026E-8</v>
      </c>
      <c r="V219" s="35">
        <v>1.9939999999999999E-8</v>
      </c>
      <c r="W219" s="35">
        <v>1.35690802366</v>
      </c>
      <c r="X219" s="35">
        <v>20.606927819500001</v>
      </c>
      <c r="Y219" s="29">
        <f t="shared" si="196"/>
        <v>-2.4030416918041474E-9</v>
      </c>
      <c r="Z219" s="29">
        <f t="shared" si="197"/>
        <v>-2.4029798590807605E-9</v>
      </c>
      <c r="AA219" s="29">
        <f t="shared" si="198"/>
        <v>-2.4029798592954709E-9</v>
      </c>
      <c r="AB219" s="29">
        <f t="shared" si="199"/>
        <v>-2.4029798592954709E-9</v>
      </c>
      <c r="AD219" s="35">
        <v>3.3700000000000001E-9</v>
      </c>
      <c r="AE219" s="35">
        <v>0.68198429947999994</v>
      </c>
      <c r="AF219" s="35">
        <v>45.5766510387</v>
      </c>
      <c r="AG219" s="29">
        <f t="shared" si="200"/>
        <v>4.9881044203333004E-10</v>
      </c>
      <c r="AH219" s="29">
        <f t="shared" si="201"/>
        <v>4.9883346803885276E-10</v>
      </c>
      <c r="AI219" s="29">
        <f t="shared" si="202"/>
        <v>4.9883346795889666E-10</v>
      </c>
      <c r="AJ219" s="29">
        <f t="shared" si="203"/>
        <v>4.9883346795889666E-10</v>
      </c>
      <c r="AL219" s="35"/>
      <c r="AM219" s="35"/>
      <c r="AN219" s="35"/>
      <c r="AT219" s="35"/>
      <c r="AU219" s="35"/>
      <c r="AV219" s="35"/>
      <c r="BB219" s="35"/>
      <c r="BC219" s="35"/>
      <c r="BD219" s="35"/>
      <c r="BJ219" s="35">
        <v>1.0109999999999999E-8</v>
      </c>
      <c r="BK219" s="35">
        <v>6.2700435943499997</v>
      </c>
      <c r="BL219" s="35">
        <v>121.2520214833</v>
      </c>
      <c r="BM219" s="29">
        <f t="shared" si="204"/>
        <v>-3.8008810763168105E-9</v>
      </c>
      <c r="BN219" s="29">
        <f t="shared" si="205"/>
        <v>-3.8007088858739268E-9</v>
      </c>
      <c r="BO219" s="29">
        <f t="shared" si="206"/>
        <v>-3.8007088864718601E-9</v>
      </c>
      <c r="BP219" s="29">
        <f t="shared" si="207"/>
        <v>-3.8007088864718601E-9</v>
      </c>
      <c r="BR219" s="35">
        <v>1.4599999999999999E-9</v>
      </c>
      <c r="BS219" s="35">
        <v>3.9568795647399999</v>
      </c>
      <c r="BT219" s="35">
        <v>421.93232442999999</v>
      </c>
      <c r="BU219" s="29">
        <f t="shared" si="208"/>
        <v>-2.6958659772394999E-10</v>
      </c>
      <c r="BV219" s="29">
        <f t="shared" si="209"/>
        <v>-2.6967837116339042E-10</v>
      </c>
      <c r="BW219" s="29">
        <f t="shared" si="210"/>
        <v>-2.6967837084471221E-10</v>
      </c>
      <c r="BX219" s="29">
        <f t="shared" si="211"/>
        <v>-2.6967837084471221E-10</v>
      </c>
      <c r="BZ219" s="35"/>
      <c r="CA219" s="35"/>
      <c r="CB219" s="35"/>
      <c r="CH219" s="35"/>
      <c r="CI219" s="35"/>
      <c r="CJ219" s="35"/>
      <c r="CP219" s="35"/>
      <c r="CQ219" s="35"/>
      <c r="CR219" s="35"/>
      <c r="CX219" s="35"/>
      <c r="CY219" s="35"/>
      <c r="CZ219" s="35"/>
      <c r="DF219" s="35">
        <v>4.6508999999999999E-7</v>
      </c>
      <c r="DG219" s="35">
        <v>2.06623129884</v>
      </c>
      <c r="DH219" s="35">
        <v>2008.557539159</v>
      </c>
      <c r="DI219" s="29">
        <f t="shared" si="212"/>
        <v>-4.6107496003822689E-7</v>
      </c>
      <c r="DJ219" s="29">
        <f t="shared" si="213"/>
        <v>-4.6109350517148771E-7</v>
      </c>
      <c r="DK219" s="29">
        <f t="shared" si="214"/>
        <v>-4.6109350510716467E-7</v>
      </c>
      <c r="DL219" s="29">
        <f t="shared" si="215"/>
        <v>-4.6109350510716467E-7</v>
      </c>
      <c r="DN219" s="35">
        <v>8.8979999999999993E-8</v>
      </c>
      <c r="DO219" s="35">
        <v>0.54037636841000003</v>
      </c>
      <c r="DP219" s="35">
        <v>168.05251279940001</v>
      </c>
      <c r="DQ219" s="29">
        <f t="shared" si="216"/>
        <v>-8.8248943111630264E-8</v>
      </c>
      <c r="DR219" s="29">
        <f t="shared" si="217"/>
        <v>-8.8249233047396321E-8</v>
      </c>
      <c r="DS219" s="29">
        <f t="shared" si="218"/>
        <v>-8.8249233046389622E-8</v>
      </c>
      <c r="DT219" s="29">
        <f t="shared" si="219"/>
        <v>-8.8249233046389622E-8</v>
      </c>
      <c r="DV219" s="35">
        <v>1.8480000000000001E-8</v>
      </c>
      <c r="DW219" s="35">
        <v>2.2419428671900001</v>
      </c>
      <c r="DX219" s="35">
        <v>168.05251279940001</v>
      </c>
      <c r="DY219" s="29">
        <f t="shared" si="220"/>
        <v>4.7337950899371671E-9</v>
      </c>
      <c r="DZ219" s="29">
        <f t="shared" si="221"/>
        <v>4.7333400309281178E-9</v>
      </c>
      <c r="EA219" s="29">
        <f t="shared" si="222"/>
        <v>4.733340032508309E-9</v>
      </c>
      <c r="EB219" s="29">
        <f t="shared" si="223"/>
        <v>4.733340032508309E-9</v>
      </c>
      <c r="ED219" s="35"/>
      <c r="EE219" s="35"/>
      <c r="EF219" s="35"/>
      <c r="EL219" s="35"/>
      <c r="EM219" s="35"/>
      <c r="EN219" s="35"/>
      <c r="ET219" s="35"/>
      <c r="EU219" s="35"/>
      <c r="EV219" s="35"/>
    </row>
    <row r="220" spans="14:152" s="29" customFormat="1" ht="13.5" x14ac:dyDescent="0.3">
      <c r="N220" s="35">
        <v>1.0296E-7</v>
      </c>
      <c r="O220" s="35">
        <v>0.22225264071</v>
      </c>
      <c r="P220" s="35">
        <v>198.32124191099999</v>
      </c>
      <c r="Q220" s="29">
        <f t="shared" si="192"/>
        <v>-9.8307348301948651E-8</v>
      </c>
      <c r="R220" s="29">
        <f t="shared" si="193"/>
        <v>-9.830826820477874E-8</v>
      </c>
      <c r="S220" s="29">
        <f t="shared" si="194"/>
        <v>-9.8308268201584566E-8</v>
      </c>
      <c r="T220" s="29">
        <f t="shared" si="195"/>
        <v>-9.8308268201584566E-8</v>
      </c>
      <c r="V220" s="35">
        <v>1.911E-8</v>
      </c>
      <c r="W220" s="35">
        <v>3.4410688671699998</v>
      </c>
      <c r="X220" s="35">
        <v>69.152524274800001</v>
      </c>
      <c r="Y220" s="29">
        <f t="shared" si="196"/>
        <v>-2.8208400491022273E-9</v>
      </c>
      <c r="Z220" s="29">
        <f t="shared" si="197"/>
        <v>-2.8210381750859621E-9</v>
      </c>
      <c r="AA220" s="29">
        <f t="shared" si="198"/>
        <v>-2.8210381743979753E-9</v>
      </c>
      <c r="AB220" s="29">
        <f t="shared" si="199"/>
        <v>-2.8210381743979753E-9</v>
      </c>
      <c r="AD220" s="35">
        <v>3.1599999999999998E-9</v>
      </c>
      <c r="AE220" s="35">
        <v>0.54074780108999998</v>
      </c>
      <c r="AF220" s="35">
        <v>444.7574381407</v>
      </c>
      <c r="AG220" s="29">
        <f t="shared" si="200"/>
        <v>2.8253716385639734E-10</v>
      </c>
      <c r="AH220" s="29">
        <f t="shared" si="201"/>
        <v>2.8274935284657212E-10</v>
      </c>
      <c r="AI220" s="29">
        <f t="shared" si="202"/>
        <v>2.8274935210975598E-10</v>
      </c>
      <c r="AJ220" s="29">
        <f t="shared" si="203"/>
        <v>2.8274935210975598E-10</v>
      </c>
      <c r="AL220" s="35"/>
      <c r="AM220" s="35"/>
      <c r="AN220" s="35"/>
      <c r="AT220" s="35"/>
      <c r="AU220" s="35"/>
      <c r="AV220" s="35"/>
      <c r="BB220" s="35"/>
      <c r="BC220" s="35"/>
      <c r="BD220" s="35"/>
      <c r="BJ220" s="35">
        <v>9.0400000000000002E-9</v>
      </c>
      <c r="BK220" s="35">
        <v>4.1521835648499996</v>
      </c>
      <c r="BL220" s="35">
        <v>426.07692601420001</v>
      </c>
      <c r="BM220" s="29">
        <f t="shared" si="204"/>
        <v>6.9454631425312246E-10</v>
      </c>
      <c r="BN220" s="29">
        <f t="shared" si="205"/>
        <v>6.9396417257964878E-10</v>
      </c>
      <c r="BO220" s="29">
        <f t="shared" si="206"/>
        <v>6.9396417460111835E-10</v>
      </c>
      <c r="BP220" s="29">
        <f t="shared" si="207"/>
        <v>6.9396417460111835E-10</v>
      </c>
      <c r="BR220" s="35">
        <v>1.38E-9</v>
      </c>
      <c r="BS220" s="35">
        <v>1.0308057361</v>
      </c>
      <c r="BT220" s="35">
        <v>4.6658664459999999</v>
      </c>
      <c r="BU220" s="29">
        <f t="shared" si="208"/>
        <v>6.1784645461035142E-10</v>
      </c>
      <c r="BV220" s="29">
        <f t="shared" si="209"/>
        <v>6.1784732736320524E-10</v>
      </c>
      <c r="BW220" s="29">
        <f t="shared" si="210"/>
        <v>6.1784732736017456E-10</v>
      </c>
      <c r="BX220" s="29">
        <f t="shared" si="211"/>
        <v>6.1784732736017456E-10</v>
      </c>
      <c r="BZ220" s="35"/>
      <c r="CA220" s="35"/>
      <c r="CB220" s="35"/>
      <c r="CH220" s="35"/>
      <c r="CI220" s="35"/>
      <c r="CJ220" s="35"/>
      <c r="CP220" s="35"/>
      <c r="CQ220" s="35"/>
      <c r="CR220" s="35"/>
      <c r="CX220" s="35"/>
      <c r="CY220" s="35"/>
      <c r="CZ220" s="35"/>
      <c r="DF220" s="35">
        <v>4.2949000000000002E-7</v>
      </c>
      <c r="DG220" s="35">
        <v>0.39856812529000002</v>
      </c>
      <c r="DH220" s="35">
        <v>357.4456666012</v>
      </c>
      <c r="DI220" s="29">
        <f t="shared" si="212"/>
        <v>4.2814972547856058E-7</v>
      </c>
      <c r="DJ220" s="29">
        <f t="shared" si="213"/>
        <v>4.2814788782060588E-7</v>
      </c>
      <c r="DK220" s="29">
        <f t="shared" si="214"/>
        <v>4.2814788782698923E-7</v>
      </c>
      <c r="DL220" s="29">
        <f t="shared" si="215"/>
        <v>4.2814788782698923E-7</v>
      </c>
      <c r="DN220" s="35">
        <v>8.2329999999999997E-8</v>
      </c>
      <c r="DO220" s="35">
        <v>3.4578531034900002</v>
      </c>
      <c r="DP220" s="35">
        <v>424.15051032119999</v>
      </c>
      <c r="DQ220" s="29">
        <f t="shared" si="216"/>
        <v>-4.9740601596690702E-8</v>
      </c>
      <c r="DR220" s="29">
        <f t="shared" si="217"/>
        <v>-4.9744819604876622E-8</v>
      </c>
      <c r="DS220" s="29">
        <f t="shared" si="218"/>
        <v>-4.9744819590230013E-8</v>
      </c>
      <c r="DT220" s="29">
        <f t="shared" si="219"/>
        <v>-4.9744819590230013E-8</v>
      </c>
      <c r="DV220" s="35">
        <v>1.726E-8</v>
      </c>
      <c r="DW220" s="35">
        <v>1.3187865539300001</v>
      </c>
      <c r="DX220" s="35">
        <v>219.44943459230001</v>
      </c>
      <c r="DY220" s="29">
        <f t="shared" si="220"/>
        <v>2.9315238392060819E-9</v>
      </c>
      <c r="DZ220" s="29">
        <f t="shared" si="221"/>
        <v>2.9309580208636475E-9</v>
      </c>
      <c r="EA220" s="29">
        <f t="shared" si="222"/>
        <v>2.930958022828429E-9</v>
      </c>
      <c r="EB220" s="29">
        <f t="shared" si="223"/>
        <v>2.930958022828429E-9</v>
      </c>
      <c r="ED220" s="35"/>
      <c r="EE220" s="35"/>
      <c r="EF220" s="35"/>
      <c r="EL220" s="35"/>
      <c r="EM220" s="35"/>
      <c r="EN220" s="35"/>
      <c r="ET220" s="35"/>
      <c r="EU220" s="35"/>
      <c r="EV220" s="35"/>
    </row>
    <row r="221" spans="14:152" s="29" customFormat="1" ht="13.5" x14ac:dyDescent="0.3">
      <c r="N221" s="35">
        <v>1.0551999999999999E-7</v>
      </c>
      <c r="O221" s="35">
        <v>0.18716643576</v>
      </c>
      <c r="P221" s="35">
        <v>217.491881132</v>
      </c>
      <c r="Q221" s="29">
        <f t="shared" si="192"/>
        <v>-8.8375894613299416E-8</v>
      </c>
      <c r="R221" s="29">
        <f t="shared" si="193"/>
        <v>-8.8377795387623502E-8</v>
      </c>
      <c r="S221" s="29">
        <f t="shared" si="194"/>
        <v>-8.8377795381023289E-8</v>
      </c>
      <c r="T221" s="29">
        <f t="shared" si="195"/>
        <v>-8.8377795381023289E-8</v>
      </c>
      <c r="V221" s="35">
        <v>1.925E-8</v>
      </c>
      <c r="W221" s="35">
        <v>3.7524303154499998</v>
      </c>
      <c r="X221" s="35">
        <v>28.311175651300001</v>
      </c>
      <c r="Y221" s="29">
        <f t="shared" si="196"/>
        <v>-9.2311632307797405E-9</v>
      </c>
      <c r="Z221" s="29">
        <f t="shared" si="197"/>
        <v>-9.2312357247135899E-9</v>
      </c>
      <c r="AA221" s="29">
        <f t="shared" si="198"/>
        <v>-9.2312357244618491E-9</v>
      </c>
      <c r="AB221" s="29">
        <f t="shared" si="199"/>
        <v>-9.2312357244618491E-9</v>
      </c>
      <c r="AD221" s="35">
        <v>3.1E-9</v>
      </c>
      <c r="AE221" s="35">
        <v>1.41032075652</v>
      </c>
      <c r="AF221" s="35">
        <v>273.10284047829998</v>
      </c>
      <c r="AG221" s="29">
        <f t="shared" si="200"/>
        <v>2.8084730267329132E-9</v>
      </c>
      <c r="AH221" s="29">
        <f t="shared" si="201"/>
        <v>2.8084186917901395E-9</v>
      </c>
      <c r="AI221" s="29">
        <f t="shared" si="202"/>
        <v>2.8084186919788243E-9</v>
      </c>
      <c r="AJ221" s="29">
        <f t="shared" si="203"/>
        <v>2.8084186919788243E-9</v>
      </c>
      <c r="AL221" s="35"/>
      <c r="AM221" s="35"/>
      <c r="AN221" s="35"/>
      <c r="AT221" s="35"/>
      <c r="AU221" s="35"/>
      <c r="AV221" s="35"/>
      <c r="BB221" s="35"/>
      <c r="BC221" s="35"/>
      <c r="BD221" s="35"/>
      <c r="BJ221" s="35">
        <v>9.0400000000000002E-9</v>
      </c>
      <c r="BK221" s="35">
        <v>4.24232505252</v>
      </c>
      <c r="BL221" s="35">
        <v>10.294940738499999</v>
      </c>
      <c r="BM221" s="29">
        <f t="shared" si="204"/>
        <v>-2.696144571562445E-9</v>
      </c>
      <c r="BN221" s="29">
        <f t="shared" si="205"/>
        <v>-2.6961580369813668E-9</v>
      </c>
      <c r="BO221" s="29">
        <f t="shared" si="206"/>
        <v>-2.6961580369346104E-9</v>
      </c>
      <c r="BP221" s="29">
        <f t="shared" si="207"/>
        <v>-2.6961580369346104E-9</v>
      </c>
      <c r="BR221" s="35">
        <v>1.67E-9</v>
      </c>
      <c r="BS221" s="35">
        <v>1.9750893461400001</v>
      </c>
      <c r="BT221" s="35">
        <v>62.251425595100002</v>
      </c>
      <c r="BU221" s="29">
        <f t="shared" si="208"/>
        <v>-1.6498702688006675E-9</v>
      </c>
      <c r="BV221" s="29">
        <f t="shared" si="209"/>
        <v>-1.6498678293126823E-9</v>
      </c>
      <c r="BW221" s="29">
        <f t="shared" si="210"/>
        <v>-1.6498678293211536E-9</v>
      </c>
      <c r="BX221" s="29">
        <f t="shared" si="211"/>
        <v>-1.6498678293211536E-9</v>
      </c>
      <c r="BZ221" s="35"/>
      <c r="CA221" s="35"/>
      <c r="CB221" s="35"/>
      <c r="CH221" s="35"/>
      <c r="CI221" s="35"/>
      <c r="CJ221" s="35"/>
      <c r="CP221" s="35"/>
      <c r="CQ221" s="35"/>
      <c r="CR221" s="35"/>
      <c r="CX221" s="35"/>
      <c r="CY221" s="35"/>
      <c r="CZ221" s="35"/>
      <c r="DF221" s="35">
        <v>3.7991999999999998E-7</v>
      </c>
      <c r="DG221" s="35">
        <v>2.0649591428499998</v>
      </c>
      <c r="DH221" s="35">
        <v>247.23934538180001</v>
      </c>
      <c r="DI221" s="29">
        <f t="shared" si="212"/>
        <v>3.721501118390695E-7</v>
      </c>
      <c r="DJ221" s="29">
        <f t="shared" si="213"/>
        <v>3.7214724666830139E-7</v>
      </c>
      <c r="DK221" s="29">
        <f t="shared" si="214"/>
        <v>3.7214724667825144E-7</v>
      </c>
      <c r="DL221" s="29">
        <f t="shared" si="215"/>
        <v>3.7214724667825144E-7</v>
      </c>
      <c r="DN221" s="35">
        <v>8.0340000000000003E-8</v>
      </c>
      <c r="DO221" s="35">
        <v>3.3845179559699998</v>
      </c>
      <c r="DP221" s="35">
        <v>144.14657116320001</v>
      </c>
      <c r="DQ221" s="29">
        <f t="shared" si="216"/>
        <v>6.8176914225173526E-8</v>
      </c>
      <c r="DR221" s="29">
        <f t="shared" si="217"/>
        <v>6.8175985518576215E-8</v>
      </c>
      <c r="DS221" s="29">
        <f t="shared" si="218"/>
        <v>6.8175985521801147E-8</v>
      </c>
      <c r="DT221" s="29">
        <f t="shared" si="219"/>
        <v>6.8175985521801147E-8</v>
      </c>
      <c r="DV221" s="35">
        <v>1.709E-8</v>
      </c>
      <c r="DW221" s="35">
        <v>5.5591393184599998</v>
      </c>
      <c r="DX221" s="35">
        <v>92.797833480099996</v>
      </c>
      <c r="DY221" s="29">
        <f t="shared" si="220"/>
        <v>1.2111390630561262E-8</v>
      </c>
      <c r="DZ221" s="29">
        <f t="shared" si="221"/>
        <v>1.2111560238947493E-8</v>
      </c>
      <c r="EA221" s="29">
        <f t="shared" si="222"/>
        <v>1.2111560238358539E-8</v>
      </c>
      <c r="EB221" s="29">
        <f t="shared" si="223"/>
        <v>1.2111560238358539E-8</v>
      </c>
      <c r="ED221" s="35"/>
      <c r="EE221" s="35"/>
      <c r="EF221" s="35"/>
      <c r="EL221" s="35"/>
      <c r="EM221" s="35"/>
      <c r="EN221" s="35"/>
      <c r="ET221" s="35"/>
      <c r="EU221" s="35"/>
      <c r="EV221" s="35"/>
    </row>
    <row r="222" spans="14:152" s="29" customFormat="1" ht="13.5" x14ac:dyDescent="0.3">
      <c r="N222" s="35">
        <v>1.1853E-7</v>
      </c>
      <c r="O222" s="35">
        <v>0.11584857323</v>
      </c>
      <c r="P222" s="35">
        <v>7.6348118626000003</v>
      </c>
      <c r="Q222" s="29">
        <f t="shared" si="192"/>
        <v>1.1513684783622775E-7</v>
      </c>
      <c r="R222" s="29">
        <f t="shared" si="193"/>
        <v>1.1513688042397133E-7</v>
      </c>
      <c r="S222" s="29">
        <f t="shared" si="194"/>
        <v>1.1513688042385817E-7</v>
      </c>
      <c r="T222" s="29">
        <f t="shared" si="195"/>
        <v>1.1513688042385817E-7</v>
      </c>
      <c r="V222" s="35">
        <v>2.297E-8</v>
      </c>
      <c r="W222" s="35">
        <v>4.2455705089600002</v>
      </c>
      <c r="X222" s="35">
        <v>1464.6394800628</v>
      </c>
      <c r="Y222" s="29">
        <f t="shared" si="196"/>
        <v>-2.2310310371077477E-8</v>
      </c>
      <c r="Z222" s="29">
        <f t="shared" si="197"/>
        <v>-2.2309096398788133E-8</v>
      </c>
      <c r="AA222" s="29">
        <f t="shared" si="198"/>
        <v>-2.2309096403005504E-8</v>
      </c>
      <c r="AB222" s="29">
        <f t="shared" si="199"/>
        <v>-2.2309096403005504E-8</v>
      </c>
      <c r="AD222" s="35">
        <v>3.1099999999999998E-9</v>
      </c>
      <c r="AE222" s="35">
        <v>3.5374455622999998</v>
      </c>
      <c r="AF222" s="35">
        <v>251.43213107579999</v>
      </c>
      <c r="AG222" s="29">
        <f t="shared" si="200"/>
        <v>7.1749115076371117E-10</v>
      </c>
      <c r="AH222" s="29">
        <f t="shared" si="201"/>
        <v>7.176064853197562E-10</v>
      </c>
      <c r="AI222" s="29">
        <f t="shared" si="202"/>
        <v>7.1760648491926254E-10</v>
      </c>
      <c r="AJ222" s="29">
        <f t="shared" si="203"/>
        <v>7.1760648491926254E-10</v>
      </c>
      <c r="AL222" s="35"/>
      <c r="AM222" s="35"/>
      <c r="AN222" s="35"/>
      <c r="AT222" s="35"/>
      <c r="AU222" s="35"/>
      <c r="AV222" s="35"/>
      <c r="BB222" s="35"/>
      <c r="BC222" s="35"/>
      <c r="BD222" s="35"/>
      <c r="BJ222" s="35">
        <v>8.9500000000000007E-9</v>
      </c>
      <c r="BK222" s="35">
        <v>2.4758795688799999</v>
      </c>
      <c r="BL222" s="35">
        <v>447.93883187839998</v>
      </c>
      <c r="BM222" s="29">
        <f t="shared" si="204"/>
        <v>-8.4772430386304928E-9</v>
      </c>
      <c r="BN222" s="29">
        <f t="shared" si="205"/>
        <v>-8.4774379177168102E-9</v>
      </c>
      <c r="BO222" s="29">
        <f t="shared" si="206"/>
        <v>-8.4774379170401632E-9</v>
      </c>
      <c r="BP222" s="29">
        <f t="shared" si="207"/>
        <v>-8.4774379170401632E-9</v>
      </c>
      <c r="BR222" s="35">
        <v>1.2300000000000001E-9</v>
      </c>
      <c r="BS222" s="35">
        <v>2.2864048558899999</v>
      </c>
      <c r="BT222" s="35">
        <v>1898.3512179396</v>
      </c>
      <c r="BU222" s="29">
        <f t="shared" si="208"/>
        <v>-1.6250326203795843E-10</v>
      </c>
      <c r="BV222" s="29">
        <f t="shared" si="209"/>
        <v>-1.6215241078093546E-10</v>
      </c>
      <c r="BW222" s="29">
        <f t="shared" si="210"/>
        <v>-1.6215241199927769E-10</v>
      </c>
      <c r="BX222" s="29">
        <f t="shared" si="211"/>
        <v>-1.6215241199927769E-10</v>
      </c>
      <c r="BZ222" s="35"/>
      <c r="CA222" s="35"/>
      <c r="CB222" s="35"/>
      <c r="CH222" s="35"/>
      <c r="CI222" s="35"/>
      <c r="CJ222" s="35"/>
      <c r="CP222" s="35"/>
      <c r="CQ222" s="35"/>
      <c r="CR222" s="35"/>
      <c r="CX222" s="35"/>
      <c r="CY222" s="35"/>
      <c r="CZ222" s="35"/>
      <c r="DF222" s="35">
        <v>4.8732999999999996E-7</v>
      </c>
      <c r="DG222" s="35">
        <v>5.3276222369899999</v>
      </c>
      <c r="DH222" s="35">
        <v>3127.3133312618002</v>
      </c>
      <c r="DI222" s="29">
        <f t="shared" si="212"/>
        <v>4.4346275930926055E-7</v>
      </c>
      <c r="DJ222" s="29">
        <f t="shared" si="213"/>
        <v>4.4336691846026327E-7</v>
      </c>
      <c r="DK222" s="29">
        <f t="shared" si="214"/>
        <v>4.4336691879323997E-7</v>
      </c>
      <c r="DL222" s="29">
        <f t="shared" si="215"/>
        <v>4.4336691879323997E-7</v>
      </c>
      <c r="DN222" s="35">
        <v>7.8709999999999995E-8</v>
      </c>
      <c r="DO222" s="35">
        <v>5.1404188847299999</v>
      </c>
      <c r="DP222" s="35">
        <v>358.93013930950002</v>
      </c>
      <c r="DQ222" s="29">
        <f t="shared" si="216"/>
        <v>-2.002924294320023E-9</v>
      </c>
      <c r="DR222" s="29">
        <f t="shared" si="217"/>
        <v>-2.0072053969703417E-9</v>
      </c>
      <c r="DS222" s="29">
        <f t="shared" si="218"/>
        <v>-2.0072053821042369E-9</v>
      </c>
      <c r="DT222" s="29">
        <f t="shared" si="219"/>
        <v>-2.0072053821042369E-9</v>
      </c>
      <c r="DV222" s="35">
        <v>1.693E-8</v>
      </c>
      <c r="DW222" s="35">
        <v>1.9536000361700001</v>
      </c>
      <c r="DX222" s="35">
        <v>129.91947716160001</v>
      </c>
      <c r="DY222" s="29">
        <f t="shared" si="220"/>
        <v>-1.0227606865949687E-8</v>
      </c>
      <c r="DZ222" s="29">
        <f t="shared" si="221"/>
        <v>-1.0227872564068854E-8</v>
      </c>
      <c r="EA222" s="29">
        <f t="shared" si="222"/>
        <v>-1.0227872563146233E-8</v>
      </c>
      <c r="EB222" s="29">
        <f t="shared" si="223"/>
        <v>-1.0227872563146233E-8</v>
      </c>
      <c r="ED222" s="35"/>
      <c r="EE222" s="35"/>
      <c r="EF222" s="35"/>
      <c r="EL222" s="35"/>
      <c r="EM222" s="35"/>
      <c r="EN222" s="35"/>
      <c r="ET222" s="35"/>
      <c r="EU222" s="35"/>
      <c r="EV222" s="35"/>
    </row>
    <row r="223" spans="14:152" s="29" customFormat="1" ht="13.5" x14ac:dyDescent="0.3">
      <c r="N223" s="35">
        <v>1.0248E-7</v>
      </c>
      <c r="O223" s="35">
        <v>0.21904154170000001</v>
      </c>
      <c r="P223" s="35">
        <v>144.14657116320001</v>
      </c>
      <c r="Q223" s="29">
        <f t="shared" si="192"/>
        <v>-8.5645494998251981E-8</v>
      </c>
      <c r="R223" s="29">
        <f t="shared" si="193"/>
        <v>-8.5644265317710813E-8</v>
      </c>
      <c r="S223" s="29">
        <f t="shared" si="194"/>
        <v>-8.5644265321980918E-8</v>
      </c>
      <c r="T223" s="29">
        <f t="shared" si="195"/>
        <v>-8.5644265321980918E-8</v>
      </c>
      <c r="V223" s="35">
        <v>2.117E-8</v>
      </c>
      <c r="W223" s="35">
        <v>2.25897766314</v>
      </c>
      <c r="X223" s="35">
        <v>116.4260963429</v>
      </c>
      <c r="Y223" s="29">
        <f t="shared" si="196"/>
        <v>-1.1288779058241147E-8</v>
      </c>
      <c r="Z223" s="29">
        <f t="shared" si="197"/>
        <v>-1.1289095123000654E-8</v>
      </c>
      <c r="AA223" s="29">
        <f t="shared" si="198"/>
        <v>-1.128909512190314E-8</v>
      </c>
      <c r="AB223" s="29">
        <f t="shared" si="199"/>
        <v>-1.128909512190314E-8</v>
      </c>
      <c r="AD223" s="35">
        <v>2.9499999999999999E-9</v>
      </c>
      <c r="AE223" s="35">
        <v>1.93253015677</v>
      </c>
      <c r="AF223" s="35">
        <v>436.15941843159999</v>
      </c>
      <c r="AG223" s="29">
        <f t="shared" si="200"/>
        <v>-2.7076278380162712E-9</v>
      </c>
      <c r="AH223" s="29">
        <f t="shared" si="201"/>
        <v>-2.7075504107784727E-9</v>
      </c>
      <c r="AI223" s="29">
        <f t="shared" si="202"/>
        <v>-2.7075504110473568E-9</v>
      </c>
      <c r="AJ223" s="29">
        <f t="shared" si="203"/>
        <v>-2.7075504110473568E-9</v>
      </c>
      <c r="AL223" s="35"/>
      <c r="AM223" s="35"/>
      <c r="AN223" s="35"/>
      <c r="AT223" s="35"/>
      <c r="AU223" s="35"/>
      <c r="AV223" s="35"/>
      <c r="BB223" s="35"/>
      <c r="BC223" s="35"/>
      <c r="BD223" s="35"/>
      <c r="BJ223" s="35">
        <v>1.186E-8</v>
      </c>
      <c r="BK223" s="35">
        <v>0.85270715988000001</v>
      </c>
      <c r="BL223" s="35">
        <v>525.49817940059995</v>
      </c>
      <c r="BM223" s="29">
        <f t="shared" si="204"/>
        <v>-1.185188962095077E-8</v>
      </c>
      <c r="BN223" s="29">
        <f t="shared" si="205"/>
        <v>-1.1851854650690396E-8</v>
      </c>
      <c r="BO223" s="29">
        <f t="shared" si="206"/>
        <v>-1.185185465081196E-8</v>
      </c>
      <c r="BP223" s="29">
        <f t="shared" si="207"/>
        <v>-1.185185465081196E-8</v>
      </c>
      <c r="BR223" s="35">
        <v>1.68E-9</v>
      </c>
      <c r="BS223" s="35">
        <v>4.6312208122599996</v>
      </c>
      <c r="BT223" s="35">
        <v>1891.2376709388</v>
      </c>
      <c r="BU223" s="29">
        <f t="shared" si="208"/>
        <v>-1.1812828567435281E-9</v>
      </c>
      <c r="BV223" s="29">
        <f t="shared" si="209"/>
        <v>-1.181625268639261E-9</v>
      </c>
      <c r="BW223" s="29">
        <f t="shared" si="210"/>
        <v>-1.1816252674504246E-9</v>
      </c>
      <c r="BX223" s="29">
        <f t="shared" si="211"/>
        <v>-1.1816252674504246E-9</v>
      </c>
      <c r="BZ223" s="35"/>
      <c r="CA223" s="35"/>
      <c r="CB223" s="35"/>
      <c r="CH223" s="35"/>
      <c r="CI223" s="35"/>
      <c r="CJ223" s="35"/>
      <c r="CP223" s="35"/>
      <c r="CQ223" s="35"/>
      <c r="CR223" s="35"/>
      <c r="CX223" s="35"/>
      <c r="CY223" s="35"/>
      <c r="CZ223" s="35"/>
      <c r="DF223" s="35">
        <v>3.4583000000000002E-7</v>
      </c>
      <c r="DG223" s="35">
        <v>5.6255593276100004</v>
      </c>
      <c r="DH223" s="35">
        <v>99.911380480899993</v>
      </c>
      <c r="DI223" s="29">
        <f t="shared" si="212"/>
        <v>1.9688612543789505E-7</v>
      </c>
      <c r="DJ223" s="29">
        <f t="shared" si="213"/>
        <v>1.9689043136951692E-7</v>
      </c>
      <c r="DK223" s="29">
        <f t="shared" si="214"/>
        <v>1.9689043135456478E-7</v>
      </c>
      <c r="DL223" s="29">
        <f t="shared" si="215"/>
        <v>1.9689043135456478E-7</v>
      </c>
      <c r="DN223" s="35">
        <v>8.8679999999999997E-8</v>
      </c>
      <c r="DO223" s="35">
        <v>6.1354178877200001</v>
      </c>
      <c r="DP223" s="35">
        <v>621.73803904930003</v>
      </c>
      <c r="DQ223" s="29">
        <f t="shared" si="216"/>
        <v>-7.670762829560689E-8</v>
      </c>
      <c r="DR223" s="29">
        <f t="shared" si="217"/>
        <v>-7.6711821736480171E-8</v>
      </c>
      <c r="DS223" s="29">
        <f t="shared" si="218"/>
        <v>-7.6711821721919687E-8</v>
      </c>
      <c r="DT223" s="29">
        <f t="shared" si="219"/>
        <v>-7.6711821721919687E-8</v>
      </c>
      <c r="DV223" s="35">
        <v>2.0640000000000002E-8</v>
      </c>
      <c r="DW223" s="35">
        <v>4.8490034449800001</v>
      </c>
      <c r="DX223" s="35">
        <v>1141.1340634054</v>
      </c>
      <c r="DY223" s="29">
        <f t="shared" si="220"/>
        <v>-3.670015605885943E-9</v>
      </c>
      <c r="DZ223" s="29">
        <f t="shared" si="221"/>
        <v>-3.6735289442716794E-9</v>
      </c>
      <c r="EA223" s="29">
        <f t="shared" si="222"/>
        <v>-3.6735289320719086E-9</v>
      </c>
      <c r="EB223" s="29">
        <f t="shared" si="223"/>
        <v>-3.6735289320719086E-9</v>
      </c>
      <c r="ED223" s="35"/>
      <c r="EE223" s="35"/>
      <c r="EF223" s="35"/>
      <c r="EL223" s="35"/>
      <c r="EM223" s="35"/>
      <c r="EN223" s="35"/>
      <c r="ET223" s="35"/>
      <c r="EU223" s="35"/>
      <c r="EV223" s="35"/>
    </row>
    <row r="224" spans="14:152" s="29" customFormat="1" ht="13.5" x14ac:dyDescent="0.3">
      <c r="N224" s="35">
        <v>1.0403E-7</v>
      </c>
      <c r="O224" s="35">
        <v>1.6877632120799999</v>
      </c>
      <c r="P224" s="35">
        <v>31.019488636999998</v>
      </c>
      <c r="Q224" s="29">
        <f t="shared" si="192"/>
        <v>-6.0511294223636537E-8</v>
      </c>
      <c r="R224" s="29">
        <f t="shared" si="193"/>
        <v>-6.0510896329476876E-8</v>
      </c>
      <c r="S224" s="29">
        <f t="shared" si="194"/>
        <v>-6.0510896330858545E-8</v>
      </c>
      <c r="T224" s="29">
        <f t="shared" si="195"/>
        <v>-6.0510896330858545E-8</v>
      </c>
      <c r="V224" s="35">
        <v>1.8469999999999999E-8</v>
      </c>
      <c r="W224" s="35">
        <v>5.4063147280199999</v>
      </c>
      <c r="X224" s="35">
        <v>31.492569389</v>
      </c>
      <c r="Y224" s="29">
        <f t="shared" si="196"/>
        <v>1.7250815024432362E-8</v>
      </c>
      <c r="Z224" s="29">
        <f t="shared" si="197"/>
        <v>1.7250783520624818E-8</v>
      </c>
      <c r="AA224" s="29">
        <f t="shared" si="198"/>
        <v>1.7250783520734214E-8</v>
      </c>
      <c r="AB224" s="29">
        <f t="shared" si="199"/>
        <v>1.7250783520734214E-8</v>
      </c>
      <c r="AD224" s="35">
        <v>2.9600000000000001E-9</v>
      </c>
      <c r="AE224" s="35">
        <v>1.9770564883399999</v>
      </c>
      <c r="AF224" s="35">
        <v>9779.5738083342003</v>
      </c>
      <c r="AG224" s="29">
        <f t="shared" si="200"/>
        <v>-2.4519070568577301E-9</v>
      </c>
      <c r="AH224" s="29">
        <f t="shared" si="201"/>
        <v>-2.4543625969850567E-9</v>
      </c>
      <c r="AI224" s="29">
        <f t="shared" si="202"/>
        <v>-2.4543625884676483E-9</v>
      </c>
      <c r="AJ224" s="29">
        <f t="shared" si="203"/>
        <v>-2.4543625884676483E-9</v>
      </c>
      <c r="AL224" s="35"/>
      <c r="AM224" s="35"/>
      <c r="AN224" s="35"/>
      <c r="AT224" s="35"/>
      <c r="AU224" s="35"/>
      <c r="AV224" s="35"/>
      <c r="BB224" s="35"/>
      <c r="BC224" s="35"/>
      <c r="BD224" s="35"/>
      <c r="BJ224" s="35">
        <v>8.2399999999999997E-9</v>
      </c>
      <c r="BK224" s="35">
        <v>3.97540449663</v>
      </c>
      <c r="BL224" s="35">
        <v>210.5907824523</v>
      </c>
      <c r="BM224" s="29">
        <f t="shared" si="204"/>
        <v>3.6447156330281792E-9</v>
      </c>
      <c r="BN224" s="29">
        <f t="shared" si="205"/>
        <v>3.6449515413672292E-9</v>
      </c>
      <c r="BO224" s="29">
        <f t="shared" si="206"/>
        <v>3.6449515405480487E-9</v>
      </c>
      <c r="BP224" s="29">
        <f t="shared" si="207"/>
        <v>3.6449515405480487E-9</v>
      </c>
      <c r="BR224" s="35">
        <v>1.2900000000000001E-9</v>
      </c>
      <c r="BS224" s="35">
        <v>5.3279992249999998E-2</v>
      </c>
      <c r="BT224" s="35">
        <v>211.81462272970001</v>
      </c>
      <c r="BU224" s="29">
        <f t="shared" si="208"/>
        <v>-1.2109222542688695E-9</v>
      </c>
      <c r="BV224" s="29">
        <f t="shared" si="209"/>
        <v>-1.2109365323862918E-9</v>
      </c>
      <c r="BW224" s="29">
        <f t="shared" si="210"/>
        <v>-1.2109365323367137E-9</v>
      </c>
      <c r="BX224" s="29">
        <f t="shared" si="211"/>
        <v>-1.2109365323367137E-9</v>
      </c>
      <c r="BZ224" s="35"/>
      <c r="CA224" s="35"/>
      <c r="CB224" s="35"/>
      <c r="CH224" s="35"/>
      <c r="CI224" s="35"/>
      <c r="CJ224" s="35"/>
      <c r="CP224" s="35"/>
      <c r="CQ224" s="35"/>
      <c r="CR224" s="35"/>
      <c r="CX224" s="35"/>
      <c r="CY224" s="35"/>
      <c r="CZ224" s="35"/>
      <c r="DF224" s="35">
        <v>4.1091999999999998E-7</v>
      </c>
      <c r="DG224" s="35">
        <v>2.4726489737000001</v>
      </c>
      <c r="DH224" s="35">
        <v>237.67811782620001</v>
      </c>
      <c r="DI224" s="29">
        <f t="shared" si="212"/>
        <v>4.1041041737770164E-7</v>
      </c>
      <c r="DJ224" s="29">
        <f t="shared" si="213"/>
        <v>4.1041115418724572E-7</v>
      </c>
      <c r="DK224" s="29">
        <f t="shared" si="214"/>
        <v>4.1041115418468811E-7</v>
      </c>
      <c r="DL224" s="29">
        <f t="shared" si="215"/>
        <v>4.1041115418468811E-7</v>
      </c>
      <c r="DN224" s="35">
        <v>7.5230000000000006E-8</v>
      </c>
      <c r="DO224" s="35">
        <v>5.7547567169800002</v>
      </c>
      <c r="DP224" s="35">
        <v>447.93883187839998</v>
      </c>
      <c r="DQ224" s="29">
        <f t="shared" si="216"/>
        <v>6.7283917124233686E-8</v>
      </c>
      <c r="DR224" s="29">
        <f t="shared" si="217"/>
        <v>6.7286201939938418E-8</v>
      </c>
      <c r="DS224" s="29">
        <f t="shared" si="218"/>
        <v>6.7286201932004975E-8</v>
      </c>
      <c r="DT224" s="29">
        <f t="shared" si="219"/>
        <v>6.7286201932004975E-8</v>
      </c>
      <c r="DV224" s="35">
        <v>1.7579999999999999E-8</v>
      </c>
      <c r="DW224" s="35">
        <v>5.0508865643599998</v>
      </c>
      <c r="DX224" s="35">
        <v>214.26230328450001</v>
      </c>
      <c r="DY224" s="29">
        <f t="shared" si="220"/>
        <v>-1.1012174835328392E-8</v>
      </c>
      <c r="DZ224" s="29">
        <f t="shared" si="221"/>
        <v>-1.1011729750711922E-8</v>
      </c>
      <c r="EA224" s="29">
        <f t="shared" si="222"/>
        <v>-1.1011729752257489E-8</v>
      </c>
      <c r="EB224" s="29">
        <f t="shared" si="223"/>
        <v>-1.1011729752257489E-8</v>
      </c>
      <c r="ED224" s="35"/>
      <c r="EE224" s="35"/>
      <c r="EF224" s="35"/>
      <c r="EL224" s="35"/>
      <c r="EM224" s="35"/>
      <c r="EN224" s="35"/>
      <c r="ET224" s="35"/>
      <c r="EU224" s="35"/>
      <c r="EV224" s="35"/>
    </row>
    <row r="225" spans="14:152" s="29" customFormat="1" ht="13.5" x14ac:dyDescent="0.3">
      <c r="N225" s="35">
        <v>1.0313E-7</v>
      </c>
      <c r="O225" s="35">
        <v>4.7213270180500002</v>
      </c>
      <c r="P225" s="35">
        <v>216.21985674480001</v>
      </c>
      <c r="Q225" s="29">
        <f t="shared" si="192"/>
        <v>-3.8173108856533469E-8</v>
      </c>
      <c r="R225" s="29">
        <f t="shared" si="193"/>
        <v>-3.8169968755329832E-8</v>
      </c>
      <c r="S225" s="29">
        <f t="shared" si="194"/>
        <v>-3.8169968766233661E-8</v>
      </c>
      <c r="T225" s="29">
        <f t="shared" si="195"/>
        <v>-3.8169968766233661E-8</v>
      </c>
      <c r="V225" s="35">
        <v>1.8410000000000001E-8</v>
      </c>
      <c r="W225" s="35">
        <v>1.56916484272</v>
      </c>
      <c r="X225" s="35">
        <v>650.9429865779</v>
      </c>
      <c r="Y225" s="29">
        <f t="shared" si="196"/>
        <v>1.677481901986791E-8</v>
      </c>
      <c r="Z225" s="29">
        <f t="shared" si="197"/>
        <v>1.6774070492524709E-8</v>
      </c>
      <c r="AA225" s="29">
        <f t="shared" si="198"/>
        <v>1.677407049512423E-8</v>
      </c>
      <c r="AB225" s="29">
        <f t="shared" si="199"/>
        <v>1.677407049512423E-8</v>
      </c>
      <c r="AD225" s="35">
        <v>3.2599999999999999E-9</v>
      </c>
      <c r="AE225" s="35">
        <v>3.6785404700300002</v>
      </c>
      <c r="AF225" s="35">
        <v>963.4027029714</v>
      </c>
      <c r="AG225" s="29">
        <f t="shared" si="200"/>
        <v>2.8968987989571819E-9</v>
      </c>
      <c r="AH225" s="29">
        <f t="shared" si="201"/>
        <v>2.8971171212201311E-9</v>
      </c>
      <c r="AI225" s="29">
        <f t="shared" si="202"/>
        <v>2.8971171204621264E-9</v>
      </c>
      <c r="AJ225" s="29">
        <f t="shared" si="203"/>
        <v>2.8971171204621264E-9</v>
      </c>
      <c r="AL225" s="35"/>
      <c r="AM225" s="35"/>
      <c r="AN225" s="35"/>
      <c r="AT225" s="35"/>
      <c r="AU225" s="35"/>
      <c r="AV225" s="35"/>
      <c r="BB225" s="35"/>
      <c r="BC225" s="35"/>
      <c r="BD225" s="35"/>
      <c r="BJ225" s="35">
        <v>8.3099999999999996E-9</v>
      </c>
      <c r="BK225" s="35">
        <v>4.0529929570499998</v>
      </c>
      <c r="BL225" s="35">
        <v>207.14875628370001</v>
      </c>
      <c r="BM225" s="29">
        <f t="shared" si="204"/>
        <v>3.5132225053953273E-9</v>
      </c>
      <c r="BN225" s="29">
        <f t="shared" si="205"/>
        <v>3.5134589767980347E-9</v>
      </c>
      <c r="BO225" s="29">
        <f t="shared" si="206"/>
        <v>3.5134589759769058E-9</v>
      </c>
      <c r="BP225" s="29">
        <f t="shared" si="207"/>
        <v>3.5134589759769058E-9</v>
      </c>
      <c r="BR225" s="35">
        <v>1.3399999999999999E-9</v>
      </c>
      <c r="BS225" s="35">
        <v>3.4972053594400001</v>
      </c>
      <c r="BT225" s="35">
        <v>488.84961647109998</v>
      </c>
      <c r="BU225" s="29">
        <f t="shared" si="208"/>
        <v>5.7254698627286694E-10</v>
      </c>
      <c r="BV225" s="29">
        <f t="shared" si="209"/>
        <v>5.7245720792737168E-10</v>
      </c>
      <c r="BW225" s="29">
        <f t="shared" si="210"/>
        <v>5.7245720823912912E-10</v>
      </c>
      <c r="BX225" s="29">
        <f t="shared" si="211"/>
        <v>5.7245720823912912E-10</v>
      </c>
      <c r="BZ225" s="35"/>
      <c r="CA225" s="35"/>
      <c r="CB225" s="35"/>
      <c r="CH225" s="35"/>
      <c r="CI225" s="35"/>
      <c r="CJ225" s="35"/>
      <c r="CP225" s="35"/>
      <c r="CQ225" s="35"/>
      <c r="CR225" s="35"/>
      <c r="CX225" s="35"/>
      <c r="CY225" s="35"/>
      <c r="CZ225" s="35"/>
      <c r="DF225" s="35">
        <v>4.0763E-7</v>
      </c>
      <c r="DG225" s="35">
        <v>4.0840855921500001</v>
      </c>
      <c r="DH225" s="35">
        <v>621.73803904930003</v>
      </c>
      <c r="DI225" s="29">
        <f t="shared" si="212"/>
        <v>-1.8387179879697084E-8</v>
      </c>
      <c r="DJ225" s="29">
        <f t="shared" si="213"/>
        <v>-1.8348801292391482E-8</v>
      </c>
      <c r="DK225" s="29">
        <f t="shared" si="214"/>
        <v>-1.8348801425660149E-8</v>
      </c>
      <c r="DL225" s="29">
        <f t="shared" si="215"/>
        <v>-1.8348801425660149E-8</v>
      </c>
      <c r="DN225" s="35">
        <v>7.5149999999999995E-8</v>
      </c>
      <c r="DO225" s="35">
        <v>2.1896784997899998</v>
      </c>
      <c r="DP225" s="35">
        <v>264.50482076920002</v>
      </c>
      <c r="DQ225" s="29">
        <f t="shared" si="216"/>
        <v>7.3613649790811953E-8</v>
      </c>
      <c r="DR225" s="29">
        <f t="shared" si="217"/>
        <v>7.3614255886898234E-8</v>
      </c>
      <c r="DS225" s="29">
        <f t="shared" si="218"/>
        <v>7.3614255884793807E-8</v>
      </c>
      <c r="DT225" s="29">
        <f t="shared" si="219"/>
        <v>7.3614255884793807E-8</v>
      </c>
      <c r="DV225" s="35">
        <v>1.7809999999999999E-8</v>
      </c>
      <c r="DW225" s="35">
        <v>2.8588015333999999</v>
      </c>
      <c r="DX225" s="35">
        <v>636.71589257630001</v>
      </c>
      <c r="DY225" s="29">
        <f t="shared" si="220"/>
        <v>1.4349898751199491E-8</v>
      </c>
      <c r="DZ225" s="29">
        <f t="shared" si="221"/>
        <v>1.4350916816600754E-8</v>
      </c>
      <c r="EA225" s="29">
        <f t="shared" si="222"/>
        <v>1.4350916813065793E-8</v>
      </c>
      <c r="EB225" s="29">
        <f t="shared" si="223"/>
        <v>1.4350916813065793E-8</v>
      </c>
      <c r="ED225" s="35"/>
      <c r="EE225" s="35"/>
      <c r="EF225" s="35"/>
      <c r="EL225" s="35"/>
      <c r="EM225" s="35"/>
      <c r="EN225" s="35"/>
      <c r="ET225" s="35"/>
      <c r="EU225" s="35"/>
      <c r="EV225" s="35"/>
    </row>
    <row r="226" spans="14:152" s="29" customFormat="1" ht="13.5" x14ac:dyDescent="0.3">
      <c r="N226" s="35">
        <v>1.0719E-7</v>
      </c>
      <c r="O226" s="35">
        <v>2.6086937783200002</v>
      </c>
      <c r="P226" s="35">
        <v>339.28641933649999</v>
      </c>
      <c r="Q226" s="29">
        <f t="shared" si="192"/>
        <v>-2.811198401273366E-8</v>
      </c>
      <c r="R226" s="29">
        <f t="shared" si="193"/>
        <v>-2.8106664078830687E-8</v>
      </c>
      <c r="S226" s="29">
        <f t="shared" si="194"/>
        <v>-2.8106664097304068E-8</v>
      </c>
      <c r="T226" s="29">
        <f t="shared" si="195"/>
        <v>-2.8106664097304068E-8</v>
      </c>
      <c r="V226" s="35">
        <v>1.8839999999999999E-8</v>
      </c>
      <c r="W226" s="35">
        <v>6.2723353525799999</v>
      </c>
      <c r="X226" s="35">
        <v>25.129781913599999</v>
      </c>
      <c r="Y226" s="29">
        <f t="shared" si="196"/>
        <v>1.7372495899471027E-8</v>
      </c>
      <c r="Z226" s="29">
        <f t="shared" si="197"/>
        <v>1.7372523668609096E-8</v>
      </c>
      <c r="AA226" s="29">
        <f t="shared" si="198"/>
        <v>1.7372523668512673E-8</v>
      </c>
      <c r="AB226" s="29">
        <f t="shared" si="199"/>
        <v>1.7372523668512673E-8</v>
      </c>
      <c r="AD226" s="35">
        <v>3.8899999999999996E-9</v>
      </c>
      <c r="AE226" s="35">
        <v>5.7684127613199996</v>
      </c>
      <c r="AF226" s="35">
        <v>39.3568759152</v>
      </c>
      <c r="AG226" s="29">
        <f t="shared" si="200"/>
        <v>3.8599113578399742E-9</v>
      </c>
      <c r="AH226" s="29">
        <f t="shared" si="201"/>
        <v>3.8599142386636968E-9</v>
      </c>
      <c r="AI226" s="29">
        <f t="shared" si="202"/>
        <v>3.8599142386536937E-9</v>
      </c>
      <c r="AJ226" s="29">
        <f t="shared" si="203"/>
        <v>3.8599142386536937E-9</v>
      </c>
      <c r="AL226" s="35"/>
      <c r="AM226" s="35"/>
      <c r="AN226" s="35"/>
      <c r="AT226" s="35"/>
      <c r="AU226" s="35"/>
      <c r="AV226" s="35"/>
      <c r="BB226" s="35"/>
      <c r="BC226" s="35"/>
      <c r="BD226" s="35"/>
      <c r="BJ226" s="35">
        <v>9.3700000000000005E-9</v>
      </c>
      <c r="BK226" s="35">
        <v>5.4435343230699997</v>
      </c>
      <c r="BL226" s="35">
        <v>344.70304530790003</v>
      </c>
      <c r="BM226" s="29">
        <f t="shared" si="204"/>
        <v>4.3639819439886576E-10</v>
      </c>
      <c r="BN226" s="29">
        <f t="shared" si="205"/>
        <v>4.359091250259538E-10</v>
      </c>
      <c r="BO226" s="29">
        <f t="shared" si="206"/>
        <v>4.359091267242285E-10</v>
      </c>
      <c r="BP226" s="29">
        <f t="shared" si="207"/>
        <v>4.359091267242285E-10</v>
      </c>
      <c r="BR226" s="35">
        <v>1.1700000000000001E-9</v>
      </c>
      <c r="BS226" s="35">
        <v>3.4381950145900002</v>
      </c>
      <c r="BT226" s="35">
        <v>436.15941843159999</v>
      </c>
      <c r="BU226" s="29">
        <f t="shared" si="208"/>
        <v>-5.3334101558887568E-10</v>
      </c>
      <c r="BV226" s="29">
        <f t="shared" si="209"/>
        <v>-5.3340986478917683E-10</v>
      </c>
      <c r="BW226" s="29">
        <f t="shared" si="210"/>
        <v>-5.3340986455010592E-10</v>
      </c>
      <c r="BX226" s="29">
        <f t="shared" si="211"/>
        <v>-5.3340986455010592E-10</v>
      </c>
      <c r="BZ226" s="35"/>
      <c r="CA226" s="35"/>
      <c r="CB226" s="35"/>
      <c r="CH226" s="35"/>
      <c r="CI226" s="35"/>
      <c r="CJ226" s="35"/>
      <c r="CP226" s="35"/>
      <c r="CQ226" s="35"/>
      <c r="CR226" s="35"/>
      <c r="CX226" s="35"/>
      <c r="CY226" s="35"/>
      <c r="CZ226" s="35"/>
      <c r="DF226" s="35">
        <v>3.4213000000000001E-7</v>
      </c>
      <c r="DG226" s="35">
        <v>0.73077393007000002</v>
      </c>
      <c r="DH226" s="35">
        <v>750.10360753340001</v>
      </c>
      <c r="DI226" s="29">
        <f t="shared" si="212"/>
        <v>3.2167898137210657E-7</v>
      </c>
      <c r="DJ226" s="29">
        <f t="shared" si="213"/>
        <v>3.2169222749789951E-7</v>
      </c>
      <c r="DK226" s="29">
        <f t="shared" si="214"/>
        <v>3.2169222745191013E-7</v>
      </c>
      <c r="DL226" s="29">
        <f t="shared" si="215"/>
        <v>3.2169222745191013E-7</v>
      </c>
      <c r="DN226" s="35">
        <v>8.0830000000000003E-8</v>
      </c>
      <c r="DO226" s="35">
        <v>1.4266111693700001</v>
      </c>
      <c r="DP226" s="35">
        <v>2737.3205056900001</v>
      </c>
      <c r="DQ226" s="29">
        <f t="shared" si="216"/>
        <v>-2.6405716838203327E-8</v>
      </c>
      <c r="DR226" s="29">
        <f t="shared" si="217"/>
        <v>-2.6374015351525873E-8</v>
      </c>
      <c r="DS226" s="29">
        <f t="shared" si="218"/>
        <v>-2.637401546161589E-8</v>
      </c>
      <c r="DT226" s="29">
        <f t="shared" si="219"/>
        <v>-2.637401546161589E-8</v>
      </c>
      <c r="DV226" s="35">
        <v>1.9000000000000001E-8</v>
      </c>
      <c r="DW226" s="35">
        <v>2.9029557861700002</v>
      </c>
      <c r="DX226" s="35">
        <v>2310.7223148140001</v>
      </c>
      <c r="DY226" s="29">
        <f t="shared" si="220"/>
        <v>-1.744614266926317E-8</v>
      </c>
      <c r="DZ226" s="29">
        <f t="shared" si="221"/>
        <v>-1.7443505656934701E-8</v>
      </c>
      <c r="EA226" s="29">
        <f t="shared" si="222"/>
        <v>-1.7443505666095313E-8</v>
      </c>
      <c r="EB226" s="29">
        <f t="shared" si="223"/>
        <v>-1.7443505666095313E-8</v>
      </c>
      <c r="ED226" s="35"/>
      <c r="EE226" s="35"/>
      <c r="EF226" s="35"/>
      <c r="EL226" s="35"/>
      <c r="EM226" s="35"/>
      <c r="EN226" s="35"/>
      <c r="ET226" s="35"/>
      <c r="EU226" s="35"/>
      <c r="EV226" s="35"/>
    </row>
    <row r="227" spans="14:152" s="29" customFormat="1" ht="13.5" x14ac:dyDescent="0.3">
      <c r="N227" s="35">
        <v>9.6359999999999997E-8</v>
      </c>
      <c r="O227" s="35">
        <v>3.6674626295400001</v>
      </c>
      <c r="P227" s="35">
        <v>212.54833591260001</v>
      </c>
      <c r="Q227" s="29">
        <f t="shared" si="192"/>
        <v>6.4569953988934594E-8</v>
      </c>
      <c r="R227" s="29">
        <f t="shared" si="193"/>
        <v>6.4572258464858418E-8</v>
      </c>
      <c r="S227" s="29">
        <f t="shared" si="194"/>
        <v>6.4572258456856313E-8</v>
      </c>
      <c r="T227" s="29">
        <f t="shared" si="195"/>
        <v>6.4572258456856313E-8</v>
      </c>
      <c r="V227" s="35">
        <v>1.96E-8</v>
      </c>
      <c r="W227" s="35">
        <v>4.8948401484000001</v>
      </c>
      <c r="X227" s="35">
        <v>275.55052103309998</v>
      </c>
      <c r="Y227" s="29">
        <f t="shared" si="196"/>
        <v>-1.9570925356510665E-8</v>
      </c>
      <c r="Z227" s="29">
        <f t="shared" si="197"/>
        <v>-1.9570880763847005E-8</v>
      </c>
      <c r="AA227" s="29">
        <f t="shared" si="198"/>
        <v>-1.9570880764001912E-8</v>
      </c>
      <c r="AB227" s="29">
        <f t="shared" si="199"/>
        <v>-1.9570880764001912E-8</v>
      </c>
      <c r="AD227" s="35">
        <v>2.7700000000000002E-9</v>
      </c>
      <c r="AE227" s="35">
        <v>5.73995694175</v>
      </c>
      <c r="AF227" s="35">
        <v>92.797833480099996</v>
      </c>
      <c r="AG227" s="29">
        <f t="shared" si="200"/>
        <v>1.579596673992957E-9</v>
      </c>
      <c r="AH227" s="29">
        <f t="shared" si="201"/>
        <v>1.5796286823981821E-9</v>
      </c>
      <c r="AI227" s="29">
        <f t="shared" si="202"/>
        <v>1.5796286822870348E-9</v>
      </c>
      <c r="AJ227" s="29">
        <f t="shared" si="203"/>
        <v>1.5796286822870348E-9</v>
      </c>
      <c r="AL227" s="35"/>
      <c r="AM227" s="35"/>
      <c r="AN227" s="35"/>
      <c r="AT227" s="35"/>
      <c r="AU227" s="35"/>
      <c r="AV227" s="35"/>
      <c r="BB227" s="35"/>
      <c r="BC227" s="35"/>
      <c r="BD227" s="35"/>
      <c r="BJ227" s="35">
        <v>8.2299999999999999E-9</v>
      </c>
      <c r="BK227" s="35">
        <v>2.0876667796900001</v>
      </c>
      <c r="BL227" s="35">
        <v>358.93013930950002</v>
      </c>
      <c r="BM227" s="29">
        <f t="shared" si="204"/>
        <v>-5.2135790938853376E-10</v>
      </c>
      <c r="BN227" s="29">
        <f t="shared" si="205"/>
        <v>-5.2091102611325475E-10</v>
      </c>
      <c r="BO227" s="29">
        <f t="shared" si="206"/>
        <v>-5.2091102766504362E-10</v>
      </c>
      <c r="BP227" s="29">
        <f t="shared" si="207"/>
        <v>-5.2091102766504362E-10</v>
      </c>
      <c r="BR227" s="35">
        <v>1.25E-9</v>
      </c>
      <c r="BS227" s="35">
        <v>5.87007326241</v>
      </c>
      <c r="BT227" s="35">
        <v>963.4027029714</v>
      </c>
      <c r="BU227" s="29">
        <f t="shared" si="208"/>
        <v>-1.1124211959670817E-9</v>
      </c>
      <c r="BV227" s="29">
        <f t="shared" si="209"/>
        <v>-1.1123379274323356E-9</v>
      </c>
      <c r="BW227" s="29">
        <f t="shared" si="210"/>
        <v>-1.1123379277215242E-9</v>
      </c>
      <c r="BX227" s="29">
        <f t="shared" si="211"/>
        <v>-1.1123379277215242E-9</v>
      </c>
      <c r="BZ227" s="35"/>
      <c r="CA227" s="35"/>
      <c r="CB227" s="35"/>
      <c r="CH227" s="35"/>
      <c r="CI227" s="35"/>
      <c r="CJ227" s="35"/>
      <c r="CP227" s="35"/>
      <c r="CQ227" s="35"/>
      <c r="CR227" s="35"/>
      <c r="CX227" s="35"/>
      <c r="CY227" s="35"/>
      <c r="CZ227" s="35"/>
      <c r="DF227" s="35">
        <v>3.3967000000000002E-7</v>
      </c>
      <c r="DG227" s="35">
        <v>5.3126461762100003</v>
      </c>
      <c r="DH227" s="35">
        <v>206.23373254699999</v>
      </c>
      <c r="DI227" s="29">
        <f t="shared" si="212"/>
        <v>-2.456180729642758E-7</v>
      </c>
      <c r="DJ227" s="29">
        <f t="shared" si="213"/>
        <v>-2.4561073809708143E-7</v>
      </c>
      <c r="DK227" s="29">
        <f t="shared" si="214"/>
        <v>-2.4561073812255166E-7</v>
      </c>
      <c r="DL227" s="29">
        <f t="shared" si="215"/>
        <v>-2.4561073812255166E-7</v>
      </c>
      <c r="DN227" s="35">
        <v>8.1989999999999995E-8</v>
      </c>
      <c r="DO227" s="35">
        <v>0.96419579078999995</v>
      </c>
      <c r="DP227" s="35">
        <v>767.3690829208</v>
      </c>
      <c r="DQ227" s="29">
        <f t="shared" si="216"/>
        <v>5.3409196246611685E-8</v>
      </c>
      <c r="DR227" s="29">
        <f t="shared" si="217"/>
        <v>5.3416432014586032E-8</v>
      </c>
      <c r="DS227" s="29">
        <f t="shared" si="218"/>
        <v>5.3416431989461294E-8</v>
      </c>
      <c r="DT227" s="29">
        <f t="shared" si="219"/>
        <v>5.3416431989461294E-8</v>
      </c>
      <c r="DV227" s="35">
        <v>1.7590000000000001E-8</v>
      </c>
      <c r="DW227" s="35">
        <v>5.3465785839500004</v>
      </c>
      <c r="DX227" s="35">
        <v>45.5766510387</v>
      </c>
      <c r="DY227" s="29">
        <f t="shared" si="220"/>
        <v>1.7251992545384059E-8</v>
      </c>
      <c r="DZ227" s="29">
        <f t="shared" si="221"/>
        <v>1.7251968835941505E-8</v>
      </c>
      <c r="EA227" s="29">
        <f t="shared" si="222"/>
        <v>1.7251968836023833E-8</v>
      </c>
      <c r="EB227" s="29">
        <f t="shared" si="223"/>
        <v>1.7251968836023833E-8</v>
      </c>
      <c r="ED227" s="35"/>
      <c r="EE227" s="35"/>
      <c r="EF227" s="35"/>
      <c r="EL227" s="35"/>
      <c r="EM227" s="35"/>
      <c r="EN227" s="35"/>
      <c r="ET227" s="35"/>
      <c r="EU227" s="35"/>
      <c r="EV227" s="35"/>
    </row>
    <row r="228" spans="14:152" s="29" customFormat="1" ht="13.5" x14ac:dyDescent="0.3">
      <c r="N228" s="35">
        <v>9.6309999999999994E-8</v>
      </c>
      <c r="O228" s="35">
        <v>3.34275630477</v>
      </c>
      <c r="P228" s="35">
        <v>223.5940361765</v>
      </c>
      <c r="Q228" s="29">
        <f t="shared" si="192"/>
        <v>7.4207420935481106E-8</v>
      </c>
      <c r="R228" s="29">
        <f t="shared" si="193"/>
        <v>7.4209501656878845E-8</v>
      </c>
      <c r="S228" s="29">
        <f t="shared" si="194"/>
        <v>7.4209501649653747E-8</v>
      </c>
      <c r="T228" s="29">
        <f t="shared" si="195"/>
        <v>7.4209501649653747E-8</v>
      </c>
      <c r="V228" s="35">
        <v>2.016E-8</v>
      </c>
      <c r="W228" s="35">
        <v>5.45791785675</v>
      </c>
      <c r="X228" s="35">
        <v>842.15068148809996</v>
      </c>
      <c r="Y228" s="29">
        <f t="shared" si="196"/>
        <v>1.9338339285733293E-8</v>
      </c>
      <c r="Z228" s="29">
        <f t="shared" si="197"/>
        <v>1.9339066375669938E-8</v>
      </c>
      <c r="AA228" s="29">
        <f t="shared" si="198"/>
        <v>1.9339066373145691E-8</v>
      </c>
      <c r="AB228" s="29">
        <f t="shared" si="199"/>
        <v>1.9339066373145691E-8</v>
      </c>
      <c r="AD228" s="35">
        <v>3.1500000000000001E-9</v>
      </c>
      <c r="AE228" s="35">
        <v>4.9637161019700002</v>
      </c>
      <c r="AF228" s="35">
        <v>757.21715453419995</v>
      </c>
      <c r="AG228" s="29">
        <f t="shared" si="200"/>
        <v>-5.1663006119423157E-11</v>
      </c>
      <c r="AH228" s="29">
        <f t="shared" si="201"/>
        <v>-5.2024523290460787E-11</v>
      </c>
      <c r="AI228" s="29">
        <f t="shared" si="202"/>
        <v>-5.2024522035108348E-11</v>
      </c>
      <c r="AJ228" s="29">
        <f t="shared" si="203"/>
        <v>-5.2024522035108348E-11</v>
      </c>
      <c r="AL228" s="35"/>
      <c r="AM228" s="35"/>
      <c r="AN228" s="35"/>
      <c r="AT228" s="35"/>
      <c r="AU228" s="35"/>
      <c r="AV228" s="35"/>
      <c r="BB228" s="35"/>
      <c r="BC228" s="35"/>
      <c r="BD228" s="35"/>
      <c r="BJ228" s="35">
        <v>9.7100000000000006E-9</v>
      </c>
      <c r="BK228" s="35">
        <v>5.0951280459500001</v>
      </c>
      <c r="BL228" s="35">
        <v>1589.0728952838001</v>
      </c>
      <c r="BM228" s="29">
        <f t="shared" si="204"/>
        <v>8.4684516218918744E-9</v>
      </c>
      <c r="BN228" s="29">
        <f t="shared" si="205"/>
        <v>8.4673070210181805E-9</v>
      </c>
      <c r="BO228" s="29">
        <f t="shared" si="206"/>
        <v>8.4673070249936386E-9</v>
      </c>
      <c r="BP228" s="29">
        <f t="shared" si="207"/>
        <v>8.4673070249936386E-9</v>
      </c>
      <c r="BR228" s="35">
        <v>1.2E-9</v>
      </c>
      <c r="BS228" s="35">
        <v>0.70795300239000003</v>
      </c>
      <c r="BT228" s="35">
        <v>81.752133216199994</v>
      </c>
      <c r="BU228" s="29">
        <f t="shared" si="208"/>
        <v>-5.3807118342550512E-10</v>
      </c>
      <c r="BV228" s="29">
        <f t="shared" si="209"/>
        <v>-5.3805789123283754E-10</v>
      </c>
      <c r="BW228" s="29">
        <f t="shared" si="210"/>
        <v>-5.3805789127899443E-10</v>
      </c>
      <c r="BX228" s="29">
        <f t="shared" si="211"/>
        <v>-5.3805789127899443E-10</v>
      </c>
      <c r="BZ228" s="35"/>
      <c r="CA228" s="35"/>
      <c r="CB228" s="35"/>
      <c r="CH228" s="35"/>
      <c r="CI228" s="35"/>
      <c r="CJ228" s="35"/>
      <c r="CP228" s="35"/>
      <c r="CQ228" s="35"/>
      <c r="CR228" s="35"/>
      <c r="CX228" s="35"/>
      <c r="CY228" s="35"/>
      <c r="CZ228" s="35"/>
      <c r="DF228" s="35">
        <v>3.6509E-7</v>
      </c>
      <c r="DG228" s="35">
        <v>1.6882677575</v>
      </c>
      <c r="DH228" s="35">
        <v>22.091400527800001</v>
      </c>
      <c r="DI228" s="29">
        <f t="shared" si="212"/>
        <v>-1.6738437329358155E-7</v>
      </c>
      <c r="DJ228" s="29">
        <f t="shared" si="213"/>
        <v>-1.673832867697528E-7</v>
      </c>
      <c r="DK228" s="29">
        <f t="shared" si="214"/>
        <v>-1.6738328677352575E-7</v>
      </c>
      <c r="DL228" s="29">
        <f t="shared" si="215"/>
        <v>-1.6738328677352575E-7</v>
      </c>
      <c r="DN228" s="35">
        <v>8.2319999999999999E-8</v>
      </c>
      <c r="DO228" s="35">
        <v>0.35471613534000002</v>
      </c>
      <c r="DP228" s="35">
        <v>278.51946644970002</v>
      </c>
      <c r="DQ228" s="29">
        <f t="shared" si="216"/>
        <v>1.3603355571473039E-8</v>
      </c>
      <c r="DR228" s="29">
        <f t="shared" si="217"/>
        <v>1.3599927838327372E-8</v>
      </c>
      <c r="DS228" s="29">
        <f t="shared" si="218"/>
        <v>1.3599927850230089E-8</v>
      </c>
      <c r="DT228" s="29">
        <f t="shared" si="219"/>
        <v>1.3599927850230089E-8</v>
      </c>
      <c r="DV228" s="35">
        <v>1.6540000000000001E-8</v>
      </c>
      <c r="DW228" s="35">
        <v>6.1445066450799999</v>
      </c>
      <c r="DX228" s="35">
        <v>554.0699874828</v>
      </c>
      <c r="DY228" s="29">
        <f t="shared" si="220"/>
        <v>-1.3975603906975788E-8</v>
      </c>
      <c r="DZ228" s="29">
        <f t="shared" si="221"/>
        <v>-1.3974860881445932E-8</v>
      </c>
      <c r="EA228" s="29">
        <f t="shared" si="222"/>
        <v>-1.3974860884026226E-8</v>
      </c>
      <c r="EB228" s="29">
        <f t="shared" si="223"/>
        <v>-1.3974860884026226E-8</v>
      </c>
      <c r="ED228" s="35"/>
      <c r="EE228" s="35"/>
      <c r="EF228" s="35"/>
      <c r="EL228" s="35"/>
      <c r="EM228" s="35"/>
      <c r="EN228" s="35"/>
      <c r="ET228" s="35"/>
      <c r="EU228" s="35"/>
      <c r="EV228" s="35"/>
    </row>
    <row r="229" spans="14:152" s="29" customFormat="1" ht="13.5" x14ac:dyDescent="0.3">
      <c r="N229" s="35">
        <v>9.6839999999999999E-8</v>
      </c>
      <c r="O229" s="35">
        <v>0.41556436593000001</v>
      </c>
      <c r="P229" s="35">
        <v>2634.2277314714001</v>
      </c>
      <c r="Q229" s="29">
        <f t="shared" si="192"/>
        <v>6.8716600124192656E-8</v>
      </c>
      <c r="R229" s="29">
        <f t="shared" si="193"/>
        <v>6.8689347737733419E-8</v>
      </c>
      <c r="S229" s="29">
        <f t="shared" si="194"/>
        <v>6.8689347832385328E-8</v>
      </c>
      <c r="T229" s="29">
        <f t="shared" si="195"/>
        <v>6.8689347832385328E-8</v>
      </c>
      <c r="V229" s="35">
        <v>2.2819999999999999E-8</v>
      </c>
      <c r="W229" s="35">
        <v>4.9627694743999999</v>
      </c>
      <c r="X229" s="35">
        <v>258.87574647669999</v>
      </c>
      <c r="Y229" s="29">
        <f t="shared" si="196"/>
        <v>-2.2068339029041744E-8</v>
      </c>
      <c r="Z229" s="29">
        <f t="shared" si="197"/>
        <v>-2.2068111069242824E-8</v>
      </c>
      <c r="AA229" s="29">
        <f t="shared" si="198"/>
        <v>-2.2068111070034479E-8</v>
      </c>
      <c r="AB229" s="29">
        <f t="shared" si="199"/>
        <v>-2.2068111070034479E-8</v>
      </c>
      <c r="AD229" s="35">
        <v>2.9499999999999999E-9</v>
      </c>
      <c r="AE229" s="35">
        <v>1.816388339</v>
      </c>
      <c r="AF229" s="35">
        <v>1493.093668066</v>
      </c>
      <c r="AG229" s="29">
        <f t="shared" si="200"/>
        <v>1.7533821112102191E-9</v>
      </c>
      <c r="AH229" s="29">
        <f t="shared" si="201"/>
        <v>1.7539190074494612E-9</v>
      </c>
      <c r="AI229" s="29">
        <f t="shared" si="202"/>
        <v>1.7539190055852682E-9</v>
      </c>
      <c r="AJ229" s="29">
        <f t="shared" si="203"/>
        <v>1.7539190055852682E-9</v>
      </c>
      <c r="AL229" s="35"/>
      <c r="AM229" s="35"/>
      <c r="AN229" s="35"/>
      <c r="AT229" s="35"/>
      <c r="AU229" s="35"/>
      <c r="AV229" s="35"/>
      <c r="BB229" s="35"/>
      <c r="BC229" s="35"/>
      <c r="BD229" s="35"/>
      <c r="BJ229" s="35">
        <v>1.037E-8</v>
      </c>
      <c r="BK229" s="35">
        <v>1.0415285990900001</v>
      </c>
      <c r="BL229" s="35">
        <v>2.4476805547999998</v>
      </c>
      <c r="BM229" s="29">
        <f t="shared" si="204"/>
        <v>4.8759317020116998E-9</v>
      </c>
      <c r="BN229" s="29">
        <f t="shared" si="205"/>
        <v>4.8759350977598039E-9</v>
      </c>
      <c r="BO229" s="29">
        <f t="shared" si="206"/>
        <v>4.8759350977480108E-9</v>
      </c>
      <c r="BP229" s="29">
        <f t="shared" si="207"/>
        <v>4.8759350977480108E-9</v>
      </c>
      <c r="BR229" s="35">
        <v>1.25E-9</v>
      </c>
      <c r="BS229" s="35">
        <v>4.50999471095</v>
      </c>
      <c r="BT229" s="35">
        <v>2317.8358618148</v>
      </c>
      <c r="BU229" s="29">
        <f t="shared" si="208"/>
        <v>-3.1586136729023809E-10</v>
      </c>
      <c r="BV229" s="29">
        <f t="shared" si="209"/>
        <v>-3.1628628205770873E-10</v>
      </c>
      <c r="BW229" s="29">
        <f t="shared" si="210"/>
        <v>-3.1628628058228038E-10</v>
      </c>
      <c r="BX229" s="29">
        <f t="shared" si="211"/>
        <v>-3.1628628058228038E-10</v>
      </c>
      <c r="BZ229" s="35"/>
      <c r="CA229" s="35"/>
      <c r="CB229" s="35"/>
      <c r="CH229" s="35"/>
      <c r="CI229" s="35"/>
      <c r="CJ229" s="35"/>
      <c r="CP229" s="35"/>
      <c r="CQ229" s="35"/>
      <c r="CR229" s="35"/>
      <c r="CX229" s="35"/>
      <c r="CY229" s="35"/>
      <c r="CZ229" s="35"/>
      <c r="DF229" s="35">
        <v>3.9360999999999999E-7</v>
      </c>
      <c r="DG229" s="35">
        <v>3.4573071998999998</v>
      </c>
      <c r="DH229" s="35">
        <v>241.6102710893</v>
      </c>
      <c r="DI229" s="29">
        <f t="shared" si="212"/>
        <v>1.7912531260029834E-7</v>
      </c>
      <c r="DJ229" s="29">
        <f t="shared" si="213"/>
        <v>1.7913814899949828E-7</v>
      </c>
      <c r="DK229" s="29">
        <f t="shared" si="214"/>
        <v>1.7913814895492475E-7</v>
      </c>
      <c r="DL229" s="29">
        <f t="shared" si="215"/>
        <v>1.7913814895492475E-7</v>
      </c>
      <c r="DN229" s="35">
        <v>8.2259999999999997E-8</v>
      </c>
      <c r="DO229" s="35">
        <v>5.4446720472100001</v>
      </c>
      <c r="DP229" s="35">
        <v>254.9435932136</v>
      </c>
      <c r="DQ229" s="29">
        <f t="shared" si="216"/>
        <v>-8.1200632489355844E-8</v>
      </c>
      <c r="DR229" s="29">
        <f t="shared" si="217"/>
        <v>-8.1201140975343039E-8</v>
      </c>
      <c r="DS229" s="29">
        <f t="shared" si="218"/>
        <v>-8.1201140973577544E-8</v>
      </c>
      <c r="DT229" s="29">
        <f t="shared" si="219"/>
        <v>-8.1201140973577544E-8</v>
      </c>
      <c r="DV229" s="35">
        <v>1.578E-8</v>
      </c>
      <c r="DW229" s="35">
        <v>4.5094137466299999</v>
      </c>
      <c r="DX229" s="35">
        <v>210.37833413120001</v>
      </c>
      <c r="DY229" s="29">
        <f t="shared" si="220"/>
        <v>-1.1410807889428828E-9</v>
      </c>
      <c r="DZ229" s="29">
        <f t="shared" si="221"/>
        <v>-1.1405788778080111E-9</v>
      </c>
      <c r="EA229" s="29">
        <f t="shared" si="222"/>
        <v>-1.1405788795508874E-9</v>
      </c>
      <c r="EB229" s="29">
        <f t="shared" si="223"/>
        <v>-1.1405788795508874E-9</v>
      </c>
      <c r="ED229" s="35"/>
      <c r="EE229" s="35"/>
      <c r="EF229" s="35"/>
      <c r="EL229" s="35"/>
      <c r="EM229" s="35"/>
      <c r="EN229" s="35"/>
      <c r="ET229" s="35"/>
      <c r="EU229" s="35"/>
      <c r="EV229" s="35"/>
    </row>
    <row r="230" spans="14:152" s="29" customFormat="1" ht="13.5" x14ac:dyDescent="0.3">
      <c r="N230" s="35">
        <v>9.8850000000000002E-8</v>
      </c>
      <c r="O230" s="35">
        <v>4.0179813041600001</v>
      </c>
      <c r="P230" s="35">
        <v>207.14875628370001</v>
      </c>
      <c r="Q230" s="29">
        <f t="shared" si="192"/>
        <v>4.4901004355507716E-8</v>
      </c>
      <c r="R230" s="29">
        <f t="shared" si="193"/>
        <v>4.4903769594928809E-8</v>
      </c>
      <c r="S230" s="29">
        <f t="shared" si="194"/>
        <v>4.4903769585326665E-8</v>
      </c>
      <c r="T230" s="29">
        <f t="shared" si="195"/>
        <v>4.4903769585326665E-8</v>
      </c>
      <c r="V230" s="35">
        <v>1.709E-8</v>
      </c>
      <c r="W230" s="35">
        <v>3.9909823713499999</v>
      </c>
      <c r="X230" s="35">
        <v>416.30325013750002</v>
      </c>
      <c r="Y230" s="29">
        <f t="shared" si="196"/>
        <v>-4.1127517189006994E-9</v>
      </c>
      <c r="Z230" s="29">
        <f t="shared" si="197"/>
        <v>-4.1137984872549243E-9</v>
      </c>
      <c r="AA230" s="29">
        <f t="shared" si="198"/>
        <v>-4.1137984836201149E-9</v>
      </c>
      <c r="AB230" s="29">
        <f t="shared" si="199"/>
        <v>-4.1137984836201149E-9</v>
      </c>
      <c r="AD230" s="35">
        <v>2.8699999999999998E-9</v>
      </c>
      <c r="AE230" s="35">
        <v>0.97698377929000002</v>
      </c>
      <c r="AF230" s="35">
        <v>685.47393735269998</v>
      </c>
      <c r="AG230" s="29">
        <f t="shared" si="200"/>
        <v>2.5767581570759333E-9</v>
      </c>
      <c r="AH230" s="29">
        <f t="shared" si="201"/>
        <v>2.5766268235136646E-9</v>
      </c>
      <c r="AI230" s="29">
        <f t="shared" si="202"/>
        <v>2.5766268239697658E-9</v>
      </c>
      <c r="AJ230" s="29">
        <f t="shared" si="203"/>
        <v>2.5766268239697658E-9</v>
      </c>
      <c r="AL230" s="35"/>
      <c r="AM230" s="35"/>
      <c r="AN230" s="35"/>
      <c r="AT230" s="35"/>
      <c r="AU230" s="35"/>
      <c r="AV230" s="35"/>
      <c r="BB230" s="35"/>
      <c r="BC230" s="35"/>
      <c r="BD230" s="35"/>
      <c r="BJ230" s="35">
        <v>8.1599999999999999E-9</v>
      </c>
      <c r="BK230" s="35">
        <v>0.62175655307</v>
      </c>
      <c r="BL230" s="35">
        <v>188.92007304980001</v>
      </c>
      <c r="BM230" s="29">
        <f t="shared" si="204"/>
        <v>-6.9626327109828174E-9</v>
      </c>
      <c r="BN230" s="29">
        <f t="shared" si="205"/>
        <v>-6.9627545684331008E-9</v>
      </c>
      <c r="BO230" s="29">
        <f t="shared" si="206"/>
        <v>-6.962754568009964E-9</v>
      </c>
      <c r="BP230" s="29">
        <f t="shared" si="207"/>
        <v>-6.962754568009964E-9</v>
      </c>
      <c r="BR230" s="35">
        <v>1.1599999999999999E-9</v>
      </c>
      <c r="BS230" s="35">
        <v>6.1160092657099998</v>
      </c>
      <c r="BT230" s="35">
        <v>558.00214074589996</v>
      </c>
      <c r="BU230" s="29">
        <f t="shared" si="208"/>
        <v>-1.0014763001692792E-9</v>
      </c>
      <c r="BV230" s="29">
        <f t="shared" si="209"/>
        <v>-1.0014267840743458E-9</v>
      </c>
      <c r="BW230" s="29">
        <f t="shared" si="210"/>
        <v>-1.0014267842463015E-9</v>
      </c>
      <c r="BX230" s="29">
        <f t="shared" si="211"/>
        <v>-1.0014267842463015E-9</v>
      </c>
      <c r="BZ230" s="35"/>
      <c r="CA230" s="35"/>
      <c r="CB230" s="35"/>
      <c r="CH230" s="35"/>
      <c r="CI230" s="35"/>
      <c r="CJ230" s="35"/>
      <c r="CP230" s="35"/>
      <c r="CQ230" s="35"/>
      <c r="CR230" s="35"/>
      <c r="CX230" s="35"/>
      <c r="CY230" s="35"/>
      <c r="CZ230" s="35"/>
      <c r="DF230" s="35">
        <v>3.4796E-7</v>
      </c>
      <c r="DG230" s="35">
        <v>2.24780137629</v>
      </c>
      <c r="DH230" s="35">
        <v>487.36514376280002</v>
      </c>
      <c r="DI230" s="29">
        <f t="shared" si="212"/>
        <v>-2.5724893874338223E-7</v>
      </c>
      <c r="DJ230" s="29">
        <f t="shared" si="213"/>
        <v>-2.5726624791972803E-7</v>
      </c>
      <c r="DK230" s="29">
        <f t="shared" si="214"/>
        <v>-2.5726624785962549E-7</v>
      </c>
      <c r="DL230" s="29">
        <f t="shared" si="215"/>
        <v>-2.5726624785962549E-7</v>
      </c>
      <c r="DN230" s="35">
        <v>6.779E-8</v>
      </c>
      <c r="DO230" s="35">
        <v>1.19567671732</v>
      </c>
      <c r="DP230" s="35">
        <v>5.4166259714000002</v>
      </c>
      <c r="DQ230" s="29">
        <f t="shared" si="216"/>
        <v>1.9199055528505526E-8</v>
      </c>
      <c r="DR230" s="29">
        <f t="shared" si="217"/>
        <v>1.9199108910590647E-8</v>
      </c>
      <c r="DS230" s="29">
        <f t="shared" si="218"/>
        <v>1.9199108910405272E-8</v>
      </c>
      <c r="DT230" s="29">
        <f t="shared" si="219"/>
        <v>1.9199108910405272E-8</v>
      </c>
      <c r="DV230" s="35">
        <v>1.681E-8</v>
      </c>
      <c r="DW230" s="35">
        <v>3.55136706992</v>
      </c>
      <c r="DX230" s="35">
        <v>1354.4331588434</v>
      </c>
      <c r="DY230" s="29">
        <f t="shared" si="220"/>
        <v>1.5368242471045001E-8</v>
      </c>
      <c r="DZ230" s="29">
        <f t="shared" si="221"/>
        <v>1.5369640579958376E-8</v>
      </c>
      <c r="EA230" s="29">
        <f t="shared" si="222"/>
        <v>1.5369640575104629E-8</v>
      </c>
      <c r="EB230" s="29">
        <f t="shared" si="223"/>
        <v>1.5369640575104629E-8</v>
      </c>
      <c r="ED230" s="35"/>
      <c r="EE230" s="35"/>
      <c r="EF230" s="35"/>
      <c r="EL230" s="35"/>
      <c r="EM230" s="35"/>
      <c r="EN230" s="35"/>
      <c r="ET230" s="35"/>
      <c r="EU230" s="35"/>
      <c r="EV230" s="35"/>
    </row>
    <row r="231" spans="14:152" s="29" customFormat="1" ht="13.5" x14ac:dyDescent="0.3">
      <c r="N231" s="35">
        <v>1.3211999999999999E-7</v>
      </c>
      <c r="O231" s="35">
        <v>6.00683506785</v>
      </c>
      <c r="P231" s="35">
        <v>214.78356814630001</v>
      </c>
      <c r="Q231" s="29">
        <f t="shared" si="192"/>
        <v>-1.3179134180596134E-7</v>
      </c>
      <c r="R231" s="29">
        <f t="shared" si="193"/>
        <v>-1.3179164495696864E-7</v>
      </c>
      <c r="S231" s="29">
        <f t="shared" si="194"/>
        <v>-1.3179164495591623E-7</v>
      </c>
      <c r="T231" s="29">
        <f t="shared" si="195"/>
        <v>-1.3179164495591623E-7</v>
      </c>
      <c r="V231" s="35">
        <v>2.1760000000000001E-8</v>
      </c>
      <c r="W231" s="35">
        <v>7.4675600599999996E-3</v>
      </c>
      <c r="X231" s="35">
        <v>0.89377187729999996</v>
      </c>
      <c r="Y231" s="29">
        <f t="shared" si="196"/>
        <v>2.1754741896184207E-8</v>
      </c>
      <c r="Z231" s="29">
        <f t="shared" si="197"/>
        <v>2.1754741960990158E-8</v>
      </c>
      <c r="AA231" s="29">
        <f t="shared" si="198"/>
        <v>2.1754741960989933E-8</v>
      </c>
      <c r="AB231" s="29">
        <f t="shared" si="199"/>
        <v>2.1754741960989933E-8</v>
      </c>
      <c r="AD231" s="35">
        <v>2.81E-9</v>
      </c>
      <c r="AE231" s="35">
        <v>2.66463042095</v>
      </c>
      <c r="AF231" s="35">
        <v>1286.9081196288</v>
      </c>
      <c r="AG231" s="29">
        <f t="shared" si="200"/>
        <v>1.2680251500659431E-11</v>
      </c>
      <c r="AH231" s="29">
        <f t="shared" si="201"/>
        <v>1.2132092704201286E-11</v>
      </c>
      <c r="AI231" s="29">
        <f t="shared" si="202"/>
        <v>1.2132094607666073E-11</v>
      </c>
      <c r="AJ231" s="29">
        <f t="shared" si="203"/>
        <v>1.2132094607666073E-11</v>
      </c>
      <c r="AL231" s="35"/>
      <c r="AM231" s="35"/>
      <c r="AN231" s="35"/>
      <c r="AT231" s="35"/>
      <c r="AU231" s="35"/>
      <c r="AV231" s="35"/>
      <c r="BB231" s="35"/>
      <c r="BC231" s="35"/>
      <c r="BD231" s="35"/>
      <c r="BJ231" s="35">
        <v>7.9799999999999993E-9</v>
      </c>
      <c r="BK231" s="35">
        <v>3.3639606298900002</v>
      </c>
      <c r="BL231" s="35">
        <v>237.67811782620001</v>
      </c>
      <c r="BM231" s="29">
        <f t="shared" si="204"/>
        <v>4.6992978787359727E-9</v>
      </c>
      <c r="BN231" s="29">
        <f t="shared" si="205"/>
        <v>4.6995302440294896E-9</v>
      </c>
      <c r="BO231" s="29">
        <f t="shared" si="206"/>
        <v>4.6995302432226237E-9</v>
      </c>
      <c r="BP231" s="29">
        <f t="shared" si="207"/>
        <v>4.6995302432226237E-9</v>
      </c>
      <c r="BR231" s="35">
        <v>1.1700000000000001E-9</v>
      </c>
      <c r="BS231" s="35">
        <v>4.7866654904599999</v>
      </c>
      <c r="BT231" s="35">
        <v>601.76425067620005</v>
      </c>
      <c r="BU231" s="29">
        <f t="shared" si="208"/>
        <v>-4.8059248339983689E-10</v>
      </c>
      <c r="BV231" s="29">
        <f t="shared" si="209"/>
        <v>-4.8049517507283083E-10</v>
      </c>
      <c r="BW231" s="29">
        <f t="shared" si="210"/>
        <v>-4.8049517541073711E-10</v>
      </c>
      <c r="BX231" s="29">
        <f t="shared" si="211"/>
        <v>-4.8049517541073711E-10</v>
      </c>
      <c r="BZ231" s="35"/>
      <c r="CA231" s="35"/>
      <c r="CB231" s="35"/>
      <c r="CH231" s="35"/>
      <c r="CI231" s="35"/>
      <c r="CJ231" s="35"/>
      <c r="CP231" s="35"/>
      <c r="CQ231" s="35"/>
      <c r="CR231" s="35"/>
      <c r="CX231" s="35"/>
      <c r="CY231" s="35"/>
      <c r="CZ231" s="35"/>
      <c r="DF231" s="35">
        <v>3.3048999999999999E-7</v>
      </c>
      <c r="DG231" s="35">
        <v>4.8659390195499999</v>
      </c>
      <c r="DH231" s="35">
        <v>209.10630974399999</v>
      </c>
      <c r="DI231" s="29">
        <f t="shared" si="212"/>
        <v>-1.3120279644017183E-7</v>
      </c>
      <c r="DJ231" s="29">
        <f t="shared" si="213"/>
        <v>-1.3119318157649774E-7</v>
      </c>
      <c r="DK231" s="29">
        <f t="shared" si="214"/>
        <v>-1.3119318160988532E-7</v>
      </c>
      <c r="DL231" s="29">
        <f t="shared" si="215"/>
        <v>-1.3119318160988532E-7</v>
      </c>
      <c r="DN231" s="35">
        <v>8.9280000000000003E-8</v>
      </c>
      <c r="DO231" s="35">
        <v>4.8824025615300002</v>
      </c>
      <c r="DP231" s="35">
        <v>120.358249606</v>
      </c>
      <c r="DQ231" s="29">
        <f t="shared" si="216"/>
        <v>7.5923143066808599E-8</v>
      </c>
      <c r="DR231" s="29">
        <f t="shared" si="217"/>
        <v>7.5924000080006363E-8</v>
      </c>
      <c r="DS231" s="29">
        <f t="shared" si="218"/>
        <v>7.5924000077030446E-8</v>
      </c>
      <c r="DT231" s="29">
        <f t="shared" si="219"/>
        <v>7.5924000077030446E-8</v>
      </c>
      <c r="DV231" s="35">
        <v>1.8620000000000001E-8</v>
      </c>
      <c r="DW231" s="35">
        <v>3.0127678358200001</v>
      </c>
      <c r="DX231" s="35">
        <v>2317.8358618148</v>
      </c>
      <c r="DY231" s="29">
        <f t="shared" si="220"/>
        <v>-1.8312839544269337E-8</v>
      </c>
      <c r="DZ231" s="29">
        <f t="shared" si="221"/>
        <v>-1.8311655022481817E-8</v>
      </c>
      <c r="EA231" s="29">
        <f t="shared" si="222"/>
        <v>-1.8311655026598937E-8</v>
      </c>
      <c r="EB231" s="29">
        <f t="shared" si="223"/>
        <v>-1.8311655026598937E-8</v>
      </c>
      <c r="ED231" s="35"/>
      <c r="EE231" s="35"/>
      <c r="EF231" s="35"/>
      <c r="EL231" s="35"/>
      <c r="EM231" s="35"/>
      <c r="EN231" s="35"/>
      <c r="ET231" s="35"/>
      <c r="EU231" s="35"/>
      <c r="EV231" s="35"/>
    </row>
    <row r="232" spans="14:152" s="29" customFormat="1" ht="13.5" x14ac:dyDescent="0.3">
      <c r="N232" s="35">
        <v>1.1346E-7</v>
      </c>
      <c r="O232" s="35">
        <v>2.6189838305199999</v>
      </c>
      <c r="P232" s="35">
        <v>7.8643065262</v>
      </c>
      <c r="Q232" s="29">
        <f t="shared" si="192"/>
        <v>-1.0472853433939174E-7</v>
      </c>
      <c r="R232" s="29">
        <f t="shared" si="193"/>
        <v>-1.047284823065732E-7</v>
      </c>
      <c r="S232" s="29">
        <f t="shared" si="194"/>
        <v>-1.0472848230675388E-7</v>
      </c>
      <c r="T232" s="29">
        <f t="shared" si="195"/>
        <v>-1.0472848230675388E-7</v>
      </c>
      <c r="V232" s="35">
        <v>1.6339999999999999E-8</v>
      </c>
      <c r="W232" s="35">
        <v>5.3097816548700001</v>
      </c>
      <c r="X232" s="35">
        <v>251.43213107579999</v>
      </c>
      <c r="Y232" s="29">
        <f t="shared" si="196"/>
        <v>-1.6332016037601098E-8</v>
      </c>
      <c r="Z232" s="29">
        <f t="shared" si="197"/>
        <v>-1.6331996559827397E-8</v>
      </c>
      <c r="AA232" s="29">
        <f t="shared" si="198"/>
        <v>-1.6331996559895077E-8</v>
      </c>
      <c r="AB232" s="29">
        <f t="shared" si="199"/>
        <v>-1.6331996559895077E-8</v>
      </c>
      <c r="AD232" s="35">
        <v>3.3000000000000002E-9</v>
      </c>
      <c r="AE232" s="35">
        <v>5.7977692275999999</v>
      </c>
      <c r="AF232" s="35">
        <v>650.9429865779</v>
      </c>
      <c r="AG232" s="29">
        <f t="shared" si="200"/>
        <v>-2.6022046449352701E-9</v>
      </c>
      <c r="AH232" s="29">
        <f t="shared" si="201"/>
        <v>-2.6024048815090672E-9</v>
      </c>
      <c r="AI232" s="29">
        <f t="shared" si="202"/>
        <v>-2.6024048808137925E-9</v>
      </c>
      <c r="AJ232" s="29">
        <f t="shared" si="203"/>
        <v>-2.6024048808137925E-9</v>
      </c>
      <c r="AL232" s="35"/>
      <c r="AM232" s="35"/>
      <c r="AN232" s="35"/>
      <c r="AT232" s="35"/>
      <c r="AU232" s="35"/>
      <c r="AV232" s="35"/>
      <c r="BB232" s="35"/>
      <c r="BC232" s="35"/>
      <c r="BD232" s="35"/>
      <c r="BJ232" s="35">
        <v>7.5499999999999998E-9</v>
      </c>
      <c r="BK232" s="35">
        <v>5.9098358485800002</v>
      </c>
      <c r="BL232" s="35">
        <v>284.1485407422</v>
      </c>
      <c r="BM232" s="29">
        <f t="shared" si="204"/>
        <v>-3.4235151561174067E-9</v>
      </c>
      <c r="BN232" s="29">
        <f t="shared" si="205"/>
        <v>-3.423804997533412E-9</v>
      </c>
      <c r="BO232" s="29">
        <f t="shared" si="206"/>
        <v>-3.4238049965269536E-9</v>
      </c>
      <c r="BP232" s="29">
        <f t="shared" si="207"/>
        <v>-3.4238049965269536E-9</v>
      </c>
      <c r="BR232" s="35">
        <v>1.08E-9</v>
      </c>
      <c r="BS232" s="35">
        <v>0.45464469171999999</v>
      </c>
      <c r="BT232" s="35">
        <v>1802.3719907218001</v>
      </c>
      <c r="BU232" s="29">
        <f t="shared" si="208"/>
        <v>-1.2558729689461754E-10</v>
      </c>
      <c r="BV232" s="29">
        <f t="shared" si="209"/>
        <v>-1.2588036035662309E-10</v>
      </c>
      <c r="BW232" s="29">
        <f t="shared" si="210"/>
        <v>-1.2588035933898892E-10</v>
      </c>
      <c r="BX232" s="29">
        <f t="shared" si="211"/>
        <v>-1.2588035933898892E-10</v>
      </c>
      <c r="BZ232" s="35"/>
      <c r="CA232" s="35"/>
      <c r="CB232" s="35"/>
      <c r="CH232" s="35"/>
      <c r="CI232" s="35"/>
      <c r="CJ232" s="35"/>
      <c r="CP232" s="35"/>
      <c r="CQ232" s="35"/>
      <c r="CR232" s="35"/>
      <c r="CX232" s="35"/>
      <c r="CY232" s="35"/>
      <c r="CZ232" s="35"/>
      <c r="DF232" s="35">
        <v>3.2584000000000001E-7</v>
      </c>
      <c r="DG232" s="35">
        <v>2.2271313184600001</v>
      </c>
      <c r="DH232" s="35">
        <v>319.5732633943</v>
      </c>
      <c r="DI232" s="29">
        <f t="shared" si="212"/>
        <v>1.377184828163651E-7</v>
      </c>
      <c r="DJ232" s="29">
        <f t="shared" si="213"/>
        <v>1.3773278801177331E-7</v>
      </c>
      <c r="DK232" s="29">
        <f t="shared" si="214"/>
        <v>1.3773278796209944E-7</v>
      </c>
      <c r="DL232" s="29">
        <f t="shared" si="215"/>
        <v>1.3773278796209944E-7</v>
      </c>
      <c r="DN232" s="35">
        <v>7.8450000000000004E-8</v>
      </c>
      <c r="DO232" s="35">
        <v>4.5637682939699999</v>
      </c>
      <c r="DP232" s="35">
        <v>280.96714700450002</v>
      </c>
      <c r="DQ232" s="29">
        <f t="shared" si="216"/>
        <v>-7.5002247106785544E-8</v>
      </c>
      <c r="DR232" s="29">
        <f t="shared" si="217"/>
        <v>-7.5001267397668483E-8</v>
      </c>
      <c r="DS232" s="29">
        <f t="shared" si="218"/>
        <v>-7.5001267401070776E-8</v>
      </c>
      <c r="DT232" s="29">
        <f t="shared" si="219"/>
        <v>-7.5001267401070776E-8</v>
      </c>
      <c r="DV232" s="35">
        <v>1.5889999999999999E-8</v>
      </c>
      <c r="DW232" s="35">
        <v>1.1577344835000001</v>
      </c>
      <c r="DX232" s="35">
        <v>235.3904959658</v>
      </c>
      <c r="DY232" s="29">
        <f t="shared" si="220"/>
        <v>4.2158966463357856E-9</v>
      </c>
      <c r="DZ232" s="29">
        <f t="shared" si="221"/>
        <v>4.2153499812894301E-9</v>
      </c>
      <c r="EA232" s="29">
        <f t="shared" si="222"/>
        <v>4.2153499831877285E-9</v>
      </c>
      <c r="EB232" s="29">
        <f t="shared" si="223"/>
        <v>4.2153499831877285E-9</v>
      </c>
      <c r="ED232" s="35"/>
      <c r="EE232" s="35"/>
      <c r="EF232" s="35"/>
      <c r="EL232" s="35"/>
      <c r="EM232" s="35"/>
      <c r="EN232" s="35"/>
      <c r="ET232" s="35"/>
      <c r="EU232" s="35"/>
      <c r="EV232" s="35"/>
    </row>
    <row r="233" spans="14:152" s="29" customFormat="1" ht="13.5" x14ac:dyDescent="0.3">
      <c r="N233" s="35">
        <v>9.1580000000000003E-8</v>
      </c>
      <c r="O233" s="35">
        <v>5.3985511825600003</v>
      </c>
      <c r="P233" s="35">
        <v>342.25536475310003</v>
      </c>
      <c r="Q233" s="29">
        <f t="shared" si="192"/>
        <v>-3.4926804576662203E-9</v>
      </c>
      <c r="R233" s="29">
        <f t="shared" si="193"/>
        <v>-3.4974282439453529E-9</v>
      </c>
      <c r="S233" s="29">
        <f t="shared" si="194"/>
        <v>-3.4974282274588343E-9</v>
      </c>
      <c r="T233" s="29">
        <f t="shared" si="195"/>
        <v>-3.4974282274588343E-9</v>
      </c>
      <c r="V233" s="35">
        <v>1.6870000000000002E-8</v>
      </c>
      <c r="W233" s="35">
        <v>0.41586020065000001</v>
      </c>
      <c r="X233" s="35">
        <v>54.1746707478</v>
      </c>
      <c r="Y233" s="29">
        <f t="shared" si="196"/>
        <v>4.5815941770823505E-9</v>
      </c>
      <c r="Z233" s="29">
        <f t="shared" si="197"/>
        <v>4.5817275077630827E-9</v>
      </c>
      <c r="AA233" s="29">
        <f t="shared" si="198"/>
        <v>4.581727507300099E-9</v>
      </c>
      <c r="AB233" s="29">
        <f t="shared" si="199"/>
        <v>4.581727507300099E-9</v>
      </c>
      <c r="AD233" s="35">
        <v>2.9199999999999998E-9</v>
      </c>
      <c r="AE233" s="35">
        <v>3.9785818147900001</v>
      </c>
      <c r="AF233" s="35">
        <v>472.17484191469998</v>
      </c>
      <c r="AG233" s="29">
        <f t="shared" si="200"/>
        <v>1.7718407503827654E-9</v>
      </c>
      <c r="AH233" s="29">
        <f t="shared" si="201"/>
        <v>1.7716746218749741E-9</v>
      </c>
      <c r="AI233" s="29">
        <f t="shared" si="202"/>
        <v>1.7716746224518653E-9</v>
      </c>
      <c r="AJ233" s="29">
        <f t="shared" si="203"/>
        <v>1.7716746224518653E-9</v>
      </c>
      <c r="AL233" s="35"/>
      <c r="AM233" s="35"/>
      <c r="AN233" s="35"/>
      <c r="AT233" s="35"/>
      <c r="AU233" s="35"/>
      <c r="AV233" s="35"/>
      <c r="BB233" s="35"/>
      <c r="BC233" s="35"/>
      <c r="BD233" s="35"/>
      <c r="BJ233" s="35">
        <v>8.7000000000000001E-9</v>
      </c>
      <c r="BK233" s="35">
        <v>1.62765846893</v>
      </c>
      <c r="BL233" s="35">
        <v>114.1384744825</v>
      </c>
      <c r="BM233" s="29">
        <f t="shared" si="204"/>
        <v>-8.2022818550647071E-9</v>
      </c>
      <c r="BN233" s="29">
        <f t="shared" si="205"/>
        <v>-8.2023320364453375E-9</v>
      </c>
      <c r="BO233" s="29">
        <f t="shared" si="206"/>
        <v>-8.2023320362710885E-9</v>
      </c>
      <c r="BP233" s="29">
        <f t="shared" si="207"/>
        <v>-8.2023320362710885E-9</v>
      </c>
      <c r="BR233" s="35">
        <v>1.1100000000000001E-9</v>
      </c>
      <c r="BS233" s="35">
        <v>1.4466923924399999</v>
      </c>
      <c r="BT233" s="35">
        <v>2531.1349572528002</v>
      </c>
      <c r="BU233" s="29">
        <f t="shared" si="208"/>
        <v>1.6106835088215114E-10</v>
      </c>
      <c r="BV233" s="29">
        <f t="shared" si="209"/>
        <v>1.6064695897704123E-10</v>
      </c>
      <c r="BW233" s="29">
        <f t="shared" si="210"/>
        <v>1.6064696044035121E-10</v>
      </c>
      <c r="BX233" s="29">
        <f t="shared" si="211"/>
        <v>1.6064696044035121E-10</v>
      </c>
      <c r="BZ233" s="35"/>
      <c r="CA233" s="35"/>
      <c r="CB233" s="35"/>
      <c r="CH233" s="35"/>
      <c r="CI233" s="35"/>
      <c r="CJ233" s="35"/>
      <c r="CP233" s="35"/>
      <c r="CQ233" s="35"/>
      <c r="CR233" s="35"/>
      <c r="CX233" s="35"/>
      <c r="CY233" s="35"/>
      <c r="CZ233" s="35"/>
      <c r="DF233" s="35">
        <v>3.9035E-7</v>
      </c>
      <c r="DG233" s="35">
        <v>3.7387059119599999</v>
      </c>
      <c r="DH233" s="35">
        <v>3163.9186965660001</v>
      </c>
      <c r="DI233" s="29">
        <f t="shared" si="212"/>
        <v>5.7897354863065745E-8</v>
      </c>
      <c r="DJ233" s="29">
        <f t="shared" si="213"/>
        <v>5.7712205832720139E-8</v>
      </c>
      <c r="DK233" s="29">
        <f t="shared" si="214"/>
        <v>5.7712206475666837E-8</v>
      </c>
      <c r="DL233" s="29">
        <f t="shared" si="215"/>
        <v>5.7712206475666837E-8</v>
      </c>
      <c r="DN233" s="35">
        <v>6.5659999999999994E-8</v>
      </c>
      <c r="DO233" s="35">
        <v>3.5015207230800001</v>
      </c>
      <c r="DP233" s="35">
        <v>9.5612275556000004</v>
      </c>
      <c r="DQ233" s="29">
        <f t="shared" si="216"/>
        <v>-5.7136286944541721E-8</v>
      </c>
      <c r="DR233" s="29">
        <f t="shared" si="217"/>
        <v>-5.7136333834180473E-8</v>
      </c>
      <c r="DS233" s="29">
        <f t="shared" si="218"/>
        <v>-5.7136333834017657E-8</v>
      </c>
      <c r="DT233" s="29">
        <f t="shared" si="219"/>
        <v>-5.7136333834017657E-8</v>
      </c>
      <c r="DV233" s="35">
        <v>1.5510000000000001E-8</v>
      </c>
      <c r="DW233" s="35">
        <v>2.1555895380700001</v>
      </c>
      <c r="DX233" s="35">
        <v>207.67002114549999</v>
      </c>
      <c r="DY233" s="29">
        <f t="shared" si="220"/>
        <v>1.1299306524835692E-8</v>
      </c>
      <c r="DZ233" s="29">
        <f t="shared" si="221"/>
        <v>1.1298972054627324E-8</v>
      </c>
      <c r="EA233" s="29">
        <f t="shared" si="222"/>
        <v>1.1298972055788775E-8</v>
      </c>
      <c r="EB233" s="29">
        <f t="shared" si="223"/>
        <v>1.1298972055788775E-8</v>
      </c>
      <c r="ED233" s="35"/>
      <c r="EE233" s="35"/>
      <c r="EF233" s="35"/>
      <c r="EL233" s="35"/>
      <c r="EM233" s="35"/>
      <c r="EN233" s="35"/>
      <c r="ET233" s="35"/>
      <c r="EU233" s="35"/>
      <c r="EV233" s="35"/>
    </row>
    <row r="234" spans="14:152" s="29" customFormat="1" ht="13.5" x14ac:dyDescent="0.3">
      <c r="N234" s="35">
        <v>1.1882E-7</v>
      </c>
      <c r="O234" s="35">
        <v>4.00188476744</v>
      </c>
      <c r="P234" s="35">
        <v>267.4737661858</v>
      </c>
      <c r="Q234" s="29">
        <f t="shared" si="192"/>
        <v>-5.6148608735371105E-8</v>
      </c>
      <c r="R234" s="29">
        <f t="shared" si="193"/>
        <v>-5.6144362956113856E-8</v>
      </c>
      <c r="S234" s="29">
        <f t="shared" si="194"/>
        <v>-5.6144362970857252E-8</v>
      </c>
      <c r="T234" s="29">
        <f t="shared" si="195"/>
        <v>-5.6144362970857252E-8</v>
      </c>
      <c r="V234" s="35">
        <v>1.9099999999999999E-8</v>
      </c>
      <c r="W234" s="35">
        <v>2.5982575578999998</v>
      </c>
      <c r="X234" s="35">
        <v>329.72519178089999</v>
      </c>
      <c r="Y234" s="29">
        <f t="shared" si="196"/>
        <v>-1.8999383352696225E-9</v>
      </c>
      <c r="Z234" s="29">
        <f t="shared" si="197"/>
        <v>-1.8989884219305137E-9</v>
      </c>
      <c r="AA234" s="29">
        <f t="shared" si="198"/>
        <v>-1.8989884252290643E-9</v>
      </c>
      <c r="AB234" s="29">
        <f t="shared" si="199"/>
        <v>-1.8989884252290643E-9</v>
      </c>
      <c r="AD234" s="35">
        <v>2.6599999999999999E-9</v>
      </c>
      <c r="AE234" s="35">
        <v>4.1371611132000004</v>
      </c>
      <c r="AF234" s="35">
        <v>601.76425067620005</v>
      </c>
      <c r="AG234" s="29">
        <f t="shared" si="200"/>
        <v>5.9660987744900793E-10</v>
      </c>
      <c r="AH234" s="29">
        <f t="shared" si="201"/>
        <v>5.9684633442223778E-10</v>
      </c>
      <c r="AI234" s="29">
        <f t="shared" si="202"/>
        <v>5.9684633360115877E-10</v>
      </c>
      <c r="AJ234" s="29">
        <f t="shared" si="203"/>
        <v>5.9684633360115877E-10</v>
      </c>
      <c r="AL234" s="35"/>
      <c r="AM234" s="35"/>
      <c r="AN234" s="35"/>
      <c r="AT234" s="35"/>
      <c r="AU234" s="35"/>
      <c r="AV234" s="35"/>
      <c r="BB234" s="35"/>
      <c r="BC234" s="35"/>
      <c r="BD234" s="35"/>
      <c r="BJ234" s="35">
        <v>7.3399999999999999E-9</v>
      </c>
      <c r="BK234" s="35">
        <v>6.2352371492199996</v>
      </c>
      <c r="BL234" s="35">
        <v>2111.6503133776</v>
      </c>
      <c r="BM234" s="29">
        <f t="shared" si="204"/>
        <v>-6.9940052640266072E-9</v>
      </c>
      <c r="BN234" s="29">
        <f t="shared" si="205"/>
        <v>-6.993292057156328E-9</v>
      </c>
      <c r="BO234" s="29">
        <f t="shared" si="206"/>
        <v>-6.9932920596341699E-9</v>
      </c>
      <c r="BP234" s="29">
        <f t="shared" si="207"/>
        <v>-6.9932920596341699E-9</v>
      </c>
      <c r="BR234" s="35">
        <v>1.09E-9</v>
      </c>
      <c r="BS234" s="35">
        <v>6.14289264597</v>
      </c>
      <c r="BT234" s="35">
        <v>151.04766984290001</v>
      </c>
      <c r="BU234" s="29">
        <f t="shared" si="208"/>
        <v>-7.3675209938074521E-10</v>
      </c>
      <c r="BV234" s="29">
        <f t="shared" si="209"/>
        <v>-7.3673370627987915E-10</v>
      </c>
      <c r="BW234" s="29">
        <f t="shared" si="210"/>
        <v>-7.3673370634374949E-10</v>
      </c>
      <c r="BX234" s="29">
        <f t="shared" si="211"/>
        <v>-7.3673370634374949E-10</v>
      </c>
      <c r="BZ234" s="35"/>
      <c r="CA234" s="35"/>
      <c r="CB234" s="35"/>
      <c r="CH234" s="35"/>
      <c r="CI234" s="35"/>
      <c r="CJ234" s="35"/>
      <c r="CP234" s="35"/>
      <c r="CQ234" s="35"/>
      <c r="CR234" s="35"/>
      <c r="CX234" s="35"/>
      <c r="CY234" s="35"/>
      <c r="CZ234" s="35"/>
      <c r="DF234" s="35">
        <v>3.2721999999999999E-7</v>
      </c>
      <c r="DG234" s="35">
        <v>1.0664054923599999</v>
      </c>
      <c r="DH234" s="35">
        <v>252.65597135319999</v>
      </c>
      <c r="DI234" s="29">
        <f t="shared" si="212"/>
        <v>1.4457291351440563E-7</v>
      </c>
      <c r="DJ234" s="29">
        <f t="shared" si="213"/>
        <v>1.4456167076568664E-7</v>
      </c>
      <c r="DK234" s="29">
        <f t="shared" si="214"/>
        <v>1.4456167080472727E-7</v>
      </c>
      <c r="DL234" s="29">
        <f t="shared" si="215"/>
        <v>1.4456167080472727E-7</v>
      </c>
      <c r="DN234" s="35">
        <v>6.3979999999999995E-8</v>
      </c>
      <c r="DO234" s="35">
        <v>0.33471834269</v>
      </c>
      <c r="DP234" s="35">
        <v>2950.6196011279999</v>
      </c>
      <c r="DQ234" s="29">
        <f t="shared" si="216"/>
        <v>-2.7037992064737657E-8</v>
      </c>
      <c r="DR234" s="29">
        <f t="shared" si="217"/>
        <v>-2.706392481353637E-8</v>
      </c>
      <c r="DS234" s="29">
        <f t="shared" si="218"/>
        <v>-2.7063924723495057E-8</v>
      </c>
      <c r="DT234" s="29">
        <f t="shared" si="219"/>
        <v>-2.7063924723495057E-8</v>
      </c>
      <c r="DV234" s="35">
        <v>1.8740000000000001E-8</v>
      </c>
      <c r="DW234" s="35">
        <v>4.1286162798600001</v>
      </c>
      <c r="DX234" s="35">
        <v>225.8292684102</v>
      </c>
      <c r="DY234" s="29">
        <f t="shared" si="220"/>
        <v>1.0763951097669829E-9</v>
      </c>
      <c r="DZ234" s="29">
        <f t="shared" si="221"/>
        <v>1.0770355646737923E-9</v>
      </c>
      <c r="EA234" s="29">
        <f t="shared" si="222"/>
        <v>1.0770355624498458E-9</v>
      </c>
      <c r="EB234" s="29">
        <f t="shared" si="223"/>
        <v>1.0770355624498458E-9</v>
      </c>
      <c r="ED234" s="35"/>
      <c r="EE234" s="35"/>
      <c r="EF234" s="35"/>
      <c r="EL234" s="35"/>
      <c r="EM234" s="35"/>
      <c r="EN234" s="35"/>
      <c r="ET234" s="35"/>
      <c r="EU234" s="35"/>
      <c r="EV234" s="35"/>
    </row>
    <row r="235" spans="14:152" s="29" customFormat="1" ht="13.5" x14ac:dyDescent="0.3">
      <c r="N235" s="35">
        <v>1.2053999999999999E-7</v>
      </c>
      <c r="O235" s="35">
        <v>3.5990481667599998</v>
      </c>
      <c r="P235" s="35">
        <v>124.433415221</v>
      </c>
      <c r="Q235" s="29">
        <f t="shared" si="192"/>
        <v>9.4995905512176456E-8</v>
      </c>
      <c r="R235" s="29">
        <f t="shared" si="193"/>
        <v>9.4994505911656362E-8</v>
      </c>
      <c r="S235" s="29">
        <f t="shared" si="194"/>
        <v>9.4994505916516439E-8</v>
      </c>
      <c r="T235" s="29">
        <f t="shared" si="195"/>
        <v>9.4994505916516439E-8</v>
      </c>
      <c r="V235" s="35">
        <v>2.1130000000000001E-8</v>
      </c>
      <c r="W235" s="35">
        <v>2.5658229272600002</v>
      </c>
      <c r="X235" s="35">
        <v>59.803745040300001</v>
      </c>
      <c r="Y235" s="29">
        <f t="shared" si="196"/>
        <v>-1.9498389942324609E-8</v>
      </c>
      <c r="Z235" s="29">
        <f t="shared" si="197"/>
        <v>-1.9498463750321696E-8</v>
      </c>
      <c r="AA235" s="29">
        <f t="shared" si="198"/>
        <v>-1.9498463750065405E-8</v>
      </c>
      <c r="AB235" s="29">
        <f t="shared" si="199"/>
        <v>-1.9498463750065405E-8</v>
      </c>
      <c r="AD235" s="35">
        <v>2.6200000000000001E-9</v>
      </c>
      <c r="AE235" s="35">
        <v>0.91887592474000002</v>
      </c>
      <c r="AF235" s="35">
        <v>245.54242435239999</v>
      </c>
      <c r="AG235" s="29">
        <f t="shared" si="200"/>
        <v>5.0654069275083138E-10</v>
      </c>
      <c r="AH235" s="29">
        <f t="shared" si="201"/>
        <v>5.0644501435609869E-10</v>
      </c>
      <c r="AI235" s="29">
        <f t="shared" si="202"/>
        <v>5.0644501468834116E-10</v>
      </c>
      <c r="AJ235" s="29">
        <f t="shared" si="203"/>
        <v>5.0644501468834116E-10</v>
      </c>
      <c r="AL235" s="35"/>
      <c r="AM235" s="35"/>
      <c r="AN235" s="35"/>
      <c r="AT235" s="35"/>
      <c r="AU235" s="35"/>
      <c r="AV235" s="35"/>
      <c r="BB235" s="35"/>
      <c r="BC235" s="35"/>
      <c r="BD235" s="35"/>
      <c r="BJ235" s="35">
        <v>7.6700000000000002E-9</v>
      </c>
      <c r="BK235" s="35">
        <v>2.7365121926899998</v>
      </c>
      <c r="BL235" s="35">
        <v>627.36711334179995</v>
      </c>
      <c r="BM235" s="29">
        <f t="shared" si="204"/>
        <v>7.1789428809229487E-9</v>
      </c>
      <c r="BN235" s="29">
        <f t="shared" si="205"/>
        <v>7.1791996468419345E-9</v>
      </c>
      <c r="BO235" s="29">
        <f t="shared" si="206"/>
        <v>7.1791996459504356E-9</v>
      </c>
      <c r="BP235" s="29">
        <f t="shared" si="207"/>
        <v>7.1791996459504356E-9</v>
      </c>
      <c r="BR235" s="35">
        <v>1.13E-9</v>
      </c>
      <c r="BS235" s="35">
        <v>4.0560086549500003</v>
      </c>
      <c r="BT235" s="35">
        <v>1286.9081196288</v>
      </c>
      <c r="BU235" s="29">
        <f t="shared" si="208"/>
        <v>1.1127595697482883E-9</v>
      </c>
      <c r="BV235" s="29">
        <f t="shared" si="209"/>
        <v>1.1127211893607015E-9</v>
      </c>
      <c r="BW235" s="29">
        <f t="shared" si="210"/>
        <v>1.1127211894940496E-9</v>
      </c>
      <c r="BX235" s="29">
        <f t="shared" si="211"/>
        <v>1.1127211894940496E-9</v>
      </c>
      <c r="BZ235" s="35"/>
      <c r="CA235" s="35"/>
      <c r="CB235" s="35"/>
      <c r="CH235" s="35"/>
      <c r="CI235" s="35"/>
      <c r="CJ235" s="35"/>
      <c r="CP235" s="35"/>
      <c r="CQ235" s="35"/>
      <c r="CR235" s="35"/>
      <c r="CX235" s="35"/>
      <c r="CY235" s="35"/>
      <c r="CZ235" s="35"/>
      <c r="DF235" s="35">
        <v>3.8671E-7</v>
      </c>
      <c r="DG235" s="35">
        <v>4.3961712681399998</v>
      </c>
      <c r="DH235" s="35">
        <v>18.159247264699999</v>
      </c>
      <c r="DI235" s="29">
        <f t="shared" si="212"/>
        <v>-8.2274534904011749E-9</v>
      </c>
      <c r="DJ235" s="29">
        <f t="shared" si="213"/>
        <v>-8.2285177355495234E-9</v>
      </c>
      <c r="DK235" s="29">
        <f t="shared" si="214"/>
        <v>-8.2285177318539633E-9</v>
      </c>
      <c r="DL235" s="29">
        <f t="shared" si="215"/>
        <v>-8.2285177318539633E-9</v>
      </c>
      <c r="DN235" s="35">
        <v>6.8810000000000005E-8</v>
      </c>
      <c r="DO235" s="35">
        <v>3.3943882007599999</v>
      </c>
      <c r="DP235" s="35">
        <v>98.899988524600005</v>
      </c>
      <c r="DQ235" s="29">
        <f t="shared" si="216"/>
        <v>1.9565735200291462E-8</v>
      </c>
      <c r="DR235" s="29">
        <f t="shared" si="217"/>
        <v>1.9564746195681854E-8</v>
      </c>
      <c r="DS235" s="29">
        <f t="shared" si="218"/>
        <v>1.9564746199116113E-8</v>
      </c>
      <c r="DT235" s="29">
        <f t="shared" si="219"/>
        <v>1.9564746199116113E-8</v>
      </c>
      <c r="DV235" s="35">
        <v>1.6210000000000001E-8</v>
      </c>
      <c r="DW235" s="35">
        <v>3.2999295765299999</v>
      </c>
      <c r="DX235" s="35">
        <v>1670.8250284999999</v>
      </c>
      <c r="DY235" s="29">
        <f t="shared" si="220"/>
        <v>9.0477482480688172E-9</v>
      </c>
      <c r="DZ235" s="29">
        <f t="shared" si="221"/>
        <v>9.0443414465748902E-9</v>
      </c>
      <c r="EA235" s="29">
        <f t="shared" si="222"/>
        <v>9.0443414584059255E-9</v>
      </c>
      <c r="EB235" s="29">
        <f t="shared" si="223"/>
        <v>9.0443414584059255E-9</v>
      </c>
      <c r="ED235" s="35"/>
      <c r="EE235" s="35"/>
      <c r="EF235" s="35"/>
      <c r="EL235" s="35"/>
      <c r="EM235" s="35"/>
      <c r="EN235" s="35"/>
      <c r="ET235" s="35"/>
      <c r="EU235" s="35"/>
      <c r="EV235" s="35"/>
    </row>
    <row r="236" spans="14:152" s="29" customFormat="1" ht="13.5" x14ac:dyDescent="0.3">
      <c r="N236" s="35">
        <v>8.9210000000000003E-8</v>
      </c>
      <c r="O236" s="35">
        <v>4.2271677349600001</v>
      </c>
      <c r="P236" s="35">
        <v>6.3627874754000002</v>
      </c>
      <c r="Q236" s="29">
        <f t="shared" si="192"/>
        <v>-3.324530175386126E-8</v>
      </c>
      <c r="R236" s="29">
        <f t="shared" si="193"/>
        <v>-3.3245381599274523E-8</v>
      </c>
      <c r="S236" s="29">
        <f t="shared" si="194"/>
        <v>-3.3245381598997259E-8</v>
      </c>
      <c r="T236" s="29">
        <f t="shared" si="195"/>
        <v>-3.3245381598997259E-8</v>
      </c>
      <c r="V236" s="35">
        <v>1.9210000000000001E-8</v>
      </c>
      <c r="W236" s="35">
        <v>2.4227905193799999</v>
      </c>
      <c r="X236" s="35">
        <v>113.3877149571</v>
      </c>
      <c r="Y236" s="29">
        <f t="shared" si="196"/>
        <v>-8.3205056631254349E-9</v>
      </c>
      <c r="Z236" s="29">
        <f t="shared" si="197"/>
        <v>-8.3208032624360118E-9</v>
      </c>
      <c r="AA236" s="29">
        <f t="shared" si="198"/>
        <v>-8.3208032614026085E-9</v>
      </c>
      <c r="AB236" s="29">
        <f t="shared" si="199"/>
        <v>-8.3208032614026085E-9</v>
      </c>
      <c r="AD236" s="35">
        <v>2.7799999999999999E-9</v>
      </c>
      <c r="AE236" s="35">
        <v>3.0896425659100002</v>
      </c>
      <c r="AF236" s="35">
        <v>778.41478318470001</v>
      </c>
      <c r="AG236" s="29">
        <f t="shared" si="200"/>
        <v>-2.7791581335402527E-9</v>
      </c>
      <c r="AH236" s="29">
        <f t="shared" si="201"/>
        <v>-2.7791661864309061E-9</v>
      </c>
      <c r="AI236" s="29">
        <f t="shared" si="202"/>
        <v>-2.7791661864030099E-9</v>
      </c>
      <c r="AJ236" s="29">
        <f t="shared" si="203"/>
        <v>-2.7791661864030099E-9</v>
      </c>
      <c r="AL236" s="35"/>
      <c r="AM236" s="35"/>
      <c r="AN236" s="35"/>
      <c r="AT236" s="35"/>
      <c r="AU236" s="35"/>
      <c r="AV236" s="35"/>
      <c r="BB236" s="35"/>
      <c r="BC236" s="35"/>
      <c r="BD236" s="35"/>
      <c r="BJ236" s="35">
        <v>7.0100000000000004E-9</v>
      </c>
      <c r="BK236" s="35">
        <v>0.72526525524999996</v>
      </c>
      <c r="BL236" s="35">
        <v>10213.285546211</v>
      </c>
      <c r="BM236" s="29">
        <f t="shared" si="204"/>
        <v>-6.9721459556574734E-9</v>
      </c>
      <c r="BN236" s="29">
        <f t="shared" si="205"/>
        <v>-6.9732639286161507E-9</v>
      </c>
      <c r="BO236" s="29">
        <f t="shared" si="206"/>
        <v>-6.9732639247630375E-9</v>
      </c>
      <c r="BP236" s="29">
        <f t="shared" si="207"/>
        <v>-6.9732639247630375E-9</v>
      </c>
      <c r="BR236" s="35">
        <v>1.2900000000000001E-9</v>
      </c>
      <c r="BS236" s="35">
        <v>5.1393694616000003</v>
      </c>
      <c r="BT236" s="35">
        <v>849.26422848890002</v>
      </c>
      <c r="BU236" s="29">
        <f t="shared" si="208"/>
        <v>1.2855082769518281E-9</v>
      </c>
      <c r="BV236" s="29">
        <f t="shared" si="209"/>
        <v>1.2855221127211116E-9</v>
      </c>
      <c r="BW236" s="29">
        <f t="shared" si="210"/>
        <v>1.2855221126731047E-9</v>
      </c>
      <c r="BX236" s="29">
        <f t="shared" si="211"/>
        <v>1.2855221126731047E-9</v>
      </c>
      <c r="BZ236" s="35"/>
      <c r="CA236" s="35"/>
      <c r="CB236" s="35"/>
      <c r="CH236" s="35"/>
      <c r="CI236" s="35"/>
      <c r="CJ236" s="35"/>
      <c r="CP236" s="35"/>
      <c r="CQ236" s="35"/>
      <c r="CR236" s="35"/>
      <c r="CX236" s="35"/>
      <c r="CY236" s="35"/>
      <c r="CZ236" s="35"/>
      <c r="DF236" s="35">
        <v>3.4513999999999998E-7</v>
      </c>
      <c r="DG236" s="35">
        <v>1.8260750069</v>
      </c>
      <c r="DH236" s="35">
        <v>380.12776796000003</v>
      </c>
      <c r="DI236" s="29">
        <f t="shared" si="212"/>
        <v>-5.0241936102967999E-8</v>
      </c>
      <c r="DJ236" s="29">
        <f t="shared" si="213"/>
        <v>-5.022226029528026E-8</v>
      </c>
      <c r="DK236" s="29">
        <f t="shared" si="214"/>
        <v>-5.0222260363603876E-8</v>
      </c>
      <c r="DL236" s="29">
        <f t="shared" si="215"/>
        <v>-5.0222260363603876E-8</v>
      </c>
      <c r="DN236" s="35">
        <v>7.4180000000000006E-8</v>
      </c>
      <c r="DO236" s="35">
        <v>4.5245140493399996</v>
      </c>
      <c r="DP236" s="35">
        <v>5.6290742925000004</v>
      </c>
      <c r="DQ236" s="29">
        <f t="shared" si="216"/>
        <v>-7.1434326970180739E-9</v>
      </c>
      <c r="DR236" s="29">
        <f t="shared" si="217"/>
        <v>-7.1434956994709029E-9</v>
      </c>
      <c r="DS236" s="29">
        <f t="shared" si="218"/>
        <v>-7.1434956992521326E-9</v>
      </c>
      <c r="DT236" s="29">
        <f t="shared" si="219"/>
        <v>-7.1434956992521326E-9</v>
      </c>
      <c r="DV236" s="35">
        <v>1.911E-8</v>
      </c>
      <c r="DW236" s="35">
        <v>0.1772431914</v>
      </c>
      <c r="DX236" s="35">
        <v>12.530172972200001</v>
      </c>
      <c r="DY236" s="29">
        <f t="shared" si="220"/>
        <v>1.7741410621669437E-8</v>
      </c>
      <c r="DZ236" s="29">
        <f t="shared" si="221"/>
        <v>1.7741424110566393E-8</v>
      </c>
      <c r="EA236" s="29">
        <f t="shared" si="222"/>
        <v>1.7741424110519555E-8</v>
      </c>
      <c r="EB236" s="29">
        <f t="shared" si="223"/>
        <v>1.7741424110519555E-8</v>
      </c>
      <c r="ED236" s="35"/>
      <c r="EE236" s="35"/>
      <c r="EF236" s="35"/>
      <c r="EL236" s="35"/>
      <c r="EM236" s="35"/>
      <c r="EN236" s="35"/>
      <c r="ET236" s="35"/>
      <c r="EU236" s="35"/>
      <c r="EV236" s="35"/>
    </row>
    <row r="237" spans="14:152" s="29" customFormat="1" ht="13.5" x14ac:dyDescent="0.3">
      <c r="N237" s="35">
        <v>1.0142E-7</v>
      </c>
      <c r="O237" s="35">
        <v>3.60807025662</v>
      </c>
      <c r="P237" s="35">
        <v>14.014645680499999</v>
      </c>
      <c r="Q237" s="29">
        <f t="shared" si="192"/>
        <v>-7.7954297451446846E-8</v>
      </c>
      <c r="R237" s="29">
        <f t="shared" si="193"/>
        <v>-7.7954435278736349E-8</v>
      </c>
      <c r="S237" s="29">
        <f t="shared" si="194"/>
        <v>-7.7954435278257762E-8</v>
      </c>
      <c r="T237" s="29">
        <f t="shared" si="195"/>
        <v>-7.7954435278257762E-8</v>
      </c>
      <c r="V237" s="35">
        <v>1.658E-8</v>
      </c>
      <c r="W237" s="35">
        <v>5.4732365154</v>
      </c>
      <c r="X237" s="35">
        <v>1073.6090241908</v>
      </c>
      <c r="Y237" s="29">
        <f t="shared" si="196"/>
        <v>-1.0050652203377546E-8</v>
      </c>
      <c r="Z237" s="29">
        <f t="shared" si="197"/>
        <v>-1.0052798065322244E-8</v>
      </c>
      <c r="AA237" s="29">
        <f t="shared" si="198"/>
        <v>-1.0052798057871282E-8</v>
      </c>
      <c r="AB237" s="29">
        <f t="shared" si="199"/>
        <v>-1.0052798057871282E-8</v>
      </c>
      <c r="AD237" s="35">
        <v>2.7700000000000002E-9</v>
      </c>
      <c r="AE237" s="35">
        <v>3.0875091688</v>
      </c>
      <c r="AF237" s="35">
        <v>621.73803904930003</v>
      </c>
      <c r="AG237" s="29">
        <f t="shared" si="200"/>
        <v>2.2555006800383084E-9</v>
      </c>
      <c r="AH237" s="29">
        <f t="shared" si="201"/>
        <v>2.2556522166463523E-9</v>
      </c>
      <c r="AI237" s="29">
        <f t="shared" si="202"/>
        <v>2.255652216120181E-9</v>
      </c>
      <c r="AJ237" s="29">
        <f t="shared" si="203"/>
        <v>2.255652216120181E-9</v>
      </c>
      <c r="AL237" s="35"/>
      <c r="AM237" s="35"/>
      <c r="AN237" s="35"/>
      <c r="AT237" s="35"/>
      <c r="AU237" s="35"/>
      <c r="AV237" s="35"/>
      <c r="BB237" s="35"/>
      <c r="BC237" s="35"/>
      <c r="BD237" s="35"/>
      <c r="BJ237" s="35">
        <v>8.0100000000000003E-9</v>
      </c>
      <c r="BK237" s="35">
        <v>5.8413053351900004</v>
      </c>
      <c r="BL237" s="35">
        <v>905.88657979150003</v>
      </c>
      <c r="BM237" s="29">
        <f t="shared" si="204"/>
        <v>-1.0722592505642244E-9</v>
      </c>
      <c r="BN237" s="29">
        <f t="shared" si="205"/>
        <v>-1.0711692151865739E-9</v>
      </c>
      <c r="BO237" s="29">
        <f t="shared" si="206"/>
        <v>-1.0711692189717125E-9</v>
      </c>
      <c r="BP237" s="29">
        <f t="shared" si="207"/>
        <v>-1.0711692189717125E-9</v>
      </c>
      <c r="BR237" s="35">
        <v>1.27E-9</v>
      </c>
      <c r="BS237" s="35">
        <v>3.8818943205599998</v>
      </c>
      <c r="BT237" s="35">
        <v>98.899988524600005</v>
      </c>
      <c r="BU237" s="29">
        <f t="shared" si="208"/>
        <v>8.8939091765230119E-10</v>
      </c>
      <c r="BV237" s="29">
        <f t="shared" si="209"/>
        <v>8.8937732633961606E-10</v>
      </c>
      <c r="BW237" s="29">
        <f t="shared" si="210"/>
        <v>8.893773263868121E-10</v>
      </c>
      <c r="BX237" s="29">
        <f t="shared" si="211"/>
        <v>8.893773263868121E-10</v>
      </c>
      <c r="BZ237" s="35"/>
      <c r="CA237" s="35"/>
      <c r="CB237" s="35"/>
      <c r="CH237" s="35"/>
      <c r="CI237" s="35"/>
      <c r="CJ237" s="35"/>
      <c r="CP237" s="35"/>
      <c r="CQ237" s="35"/>
      <c r="CR237" s="35"/>
      <c r="CX237" s="35"/>
      <c r="CY237" s="35"/>
      <c r="CZ237" s="35"/>
      <c r="DF237" s="35">
        <v>4.1539000000000002E-7</v>
      </c>
      <c r="DG237" s="35">
        <v>8.1362342510000005E-2</v>
      </c>
      <c r="DH237" s="35">
        <v>210.33015002139999</v>
      </c>
      <c r="DI237" s="29">
        <f t="shared" si="212"/>
        <v>-3.8935453081079576E-7</v>
      </c>
      <c r="DJ237" s="29">
        <f t="shared" si="213"/>
        <v>-3.8935914559491799E-7</v>
      </c>
      <c r="DK237" s="29">
        <f t="shared" si="214"/>
        <v>-3.8935914557889404E-7</v>
      </c>
      <c r="DL237" s="29">
        <f t="shared" si="215"/>
        <v>-3.8935914557889404E-7</v>
      </c>
      <c r="DN237" s="35">
        <v>8.0210000000000002E-8</v>
      </c>
      <c r="DO237" s="35">
        <v>0.94470052445999997</v>
      </c>
      <c r="DP237" s="35">
        <v>636.71589257630001</v>
      </c>
      <c r="DQ237" s="29">
        <f t="shared" si="216"/>
        <v>2.2982274986256012E-8</v>
      </c>
      <c r="DR237" s="29">
        <f t="shared" si="217"/>
        <v>2.2974857862046986E-8</v>
      </c>
      <c r="DS237" s="29">
        <f t="shared" si="218"/>
        <v>2.2974857887803038E-8</v>
      </c>
      <c r="DT237" s="29">
        <f t="shared" si="219"/>
        <v>2.2974857887803038E-8</v>
      </c>
      <c r="DV237" s="35">
        <v>1.4769999999999999E-8</v>
      </c>
      <c r="DW237" s="35">
        <v>5.9027026057</v>
      </c>
      <c r="DX237" s="35">
        <v>1.4844727083</v>
      </c>
      <c r="DY237" s="29">
        <f t="shared" si="220"/>
        <v>1.3841981620268729E-8</v>
      </c>
      <c r="DZ237" s="29">
        <f t="shared" si="221"/>
        <v>1.3841980460740391E-8</v>
      </c>
      <c r="EA237" s="29">
        <f t="shared" si="222"/>
        <v>1.3841980460744418E-8</v>
      </c>
      <c r="EB237" s="29">
        <f t="shared" si="223"/>
        <v>1.3841980460744418E-8</v>
      </c>
      <c r="ED237" s="35"/>
      <c r="EE237" s="35"/>
      <c r="EF237" s="35"/>
      <c r="EL237" s="35"/>
      <c r="EM237" s="35"/>
      <c r="EN237" s="35"/>
      <c r="ET237" s="35"/>
      <c r="EU237" s="35"/>
      <c r="EV237" s="35"/>
    </row>
    <row r="238" spans="14:152" s="29" customFormat="1" ht="13.5" x14ac:dyDescent="0.3">
      <c r="N238" s="35">
        <v>9.3499999999999997E-8</v>
      </c>
      <c r="O238" s="35">
        <v>0.72255756005000005</v>
      </c>
      <c r="P238" s="35">
        <v>347.8844390456</v>
      </c>
      <c r="Q238" s="29">
        <f t="shared" si="192"/>
        <v>9.3124307507985004E-8</v>
      </c>
      <c r="R238" s="29">
        <f t="shared" si="193"/>
        <v>9.3124748940942121E-8</v>
      </c>
      <c r="S238" s="29">
        <f t="shared" si="194"/>
        <v>9.3124748939409719E-8</v>
      </c>
      <c r="T238" s="29">
        <f t="shared" si="195"/>
        <v>9.3124748939409719E-8</v>
      </c>
      <c r="V238" s="35">
        <v>1.59E-8</v>
      </c>
      <c r="W238" s="35">
        <v>2.7754529735000002</v>
      </c>
      <c r="X238" s="35">
        <v>1994.3304451573999</v>
      </c>
      <c r="Y238" s="29">
        <f t="shared" si="196"/>
        <v>-1.3035679681645079E-8</v>
      </c>
      <c r="Z238" s="29">
        <f t="shared" si="197"/>
        <v>-1.3038431295588466E-8</v>
      </c>
      <c r="AA238" s="29">
        <f t="shared" si="198"/>
        <v>-1.3038431286035599E-8</v>
      </c>
      <c r="AB238" s="29">
        <f t="shared" si="199"/>
        <v>-1.3038431286035599E-8</v>
      </c>
      <c r="AD238" s="35">
        <v>2.5500000000000001E-9</v>
      </c>
      <c r="AE238" s="35">
        <v>3.9398159205100001</v>
      </c>
      <c r="AF238" s="35">
        <v>181.0557665236</v>
      </c>
      <c r="AG238" s="29">
        <f t="shared" si="200"/>
        <v>2.1084578381223656E-9</v>
      </c>
      <c r="AH238" s="29">
        <f t="shared" si="201"/>
        <v>2.108497199250238E-9</v>
      </c>
      <c r="AI238" s="29">
        <f t="shared" si="202"/>
        <v>2.1084971991135604E-9</v>
      </c>
      <c r="AJ238" s="29">
        <f t="shared" si="203"/>
        <v>2.1084971991135604E-9</v>
      </c>
      <c r="AL238" s="35"/>
      <c r="AM238" s="35"/>
      <c r="AN238" s="35"/>
      <c r="AT238" s="35"/>
      <c r="AU238" s="35"/>
      <c r="AV238" s="35"/>
      <c r="BB238" s="35"/>
      <c r="BC238" s="35"/>
      <c r="BD238" s="35"/>
      <c r="BJ238" s="35">
        <v>7.0999999999999999E-9</v>
      </c>
      <c r="BK238" s="35">
        <v>1.7874081876300001</v>
      </c>
      <c r="BL238" s="35">
        <v>2104.5367663768002</v>
      </c>
      <c r="BM238" s="29">
        <f t="shared" si="204"/>
        <v>-1.1258413124276001E-9</v>
      </c>
      <c r="BN238" s="29">
        <f t="shared" si="205"/>
        <v>-1.1280776156280689E-9</v>
      </c>
      <c r="BO238" s="29">
        <f t="shared" si="206"/>
        <v>-1.12807760786275E-9</v>
      </c>
      <c r="BP238" s="29">
        <f t="shared" si="207"/>
        <v>-1.12807760786275E-9</v>
      </c>
      <c r="BR238" s="35">
        <v>1.33E-9</v>
      </c>
      <c r="BS238" s="35">
        <v>2.3829063407</v>
      </c>
      <c r="BT238" s="35">
        <v>2111.6503133776</v>
      </c>
      <c r="BU238" s="29">
        <f t="shared" si="208"/>
        <v>6.9720736505472551E-10</v>
      </c>
      <c r="BV238" s="29">
        <f t="shared" si="209"/>
        <v>6.9684478715008215E-10</v>
      </c>
      <c r="BW238" s="29">
        <f t="shared" si="210"/>
        <v>6.9684478840924284E-10</v>
      </c>
      <c r="BX238" s="29">
        <f t="shared" si="211"/>
        <v>6.9684478840924284E-10</v>
      </c>
      <c r="BZ238" s="35"/>
      <c r="CA238" s="35"/>
      <c r="CB238" s="35"/>
      <c r="CH238" s="35"/>
      <c r="CI238" s="35"/>
      <c r="CJ238" s="35"/>
      <c r="CP238" s="35"/>
      <c r="CQ238" s="35"/>
      <c r="CR238" s="35"/>
      <c r="CX238" s="35"/>
      <c r="CY238" s="35"/>
      <c r="CZ238" s="35"/>
      <c r="DF238" s="35">
        <v>3.3527000000000001E-7</v>
      </c>
      <c r="DG238" s="35">
        <v>5.80475568528</v>
      </c>
      <c r="DH238" s="35">
        <v>251.43213107579999</v>
      </c>
      <c r="DI238" s="29">
        <f t="shared" si="212"/>
        <v>-2.9986493524440473E-7</v>
      </c>
      <c r="DJ238" s="29">
        <f t="shared" si="213"/>
        <v>-2.9987065038190738E-7</v>
      </c>
      <c r="DK238" s="29">
        <f t="shared" si="214"/>
        <v>-2.9987065036206225E-7</v>
      </c>
      <c r="DL238" s="29">
        <f t="shared" si="215"/>
        <v>-2.9987065036206225E-7</v>
      </c>
      <c r="DN238" s="35">
        <v>6.1340000000000005E-8</v>
      </c>
      <c r="DO238" s="35">
        <v>0.18013315689000001</v>
      </c>
      <c r="DP238" s="35">
        <v>2207.6295405954002</v>
      </c>
      <c r="DQ238" s="29">
        <f t="shared" si="216"/>
        <v>-5.6410840201844768E-9</v>
      </c>
      <c r="DR238" s="29">
        <f t="shared" si="217"/>
        <v>-5.6615237756187514E-9</v>
      </c>
      <c r="DS238" s="29">
        <f t="shared" si="218"/>
        <v>-5.6615237046437325E-9</v>
      </c>
      <c r="DT238" s="29">
        <f t="shared" si="219"/>
        <v>-5.6615237046437325E-9</v>
      </c>
      <c r="DV238" s="35">
        <v>1.618E-8</v>
      </c>
      <c r="DW238" s="35">
        <v>5.7251345920599999</v>
      </c>
      <c r="DX238" s="35">
        <v>1485.9801210651999</v>
      </c>
      <c r="DY238" s="29">
        <f t="shared" si="220"/>
        <v>2.4492420474900878E-10</v>
      </c>
      <c r="DZ238" s="29">
        <f t="shared" si="221"/>
        <v>2.4128002952994402E-10</v>
      </c>
      <c r="EA238" s="29">
        <f t="shared" si="222"/>
        <v>2.4128004218431857E-10</v>
      </c>
      <c r="EB238" s="29">
        <f t="shared" si="223"/>
        <v>2.4128004218431857E-10</v>
      </c>
      <c r="ED238" s="35"/>
      <c r="EE238" s="35"/>
      <c r="EF238" s="35"/>
      <c r="EL238" s="35"/>
      <c r="EM238" s="35"/>
      <c r="EN238" s="35"/>
      <c r="ET238" s="35"/>
      <c r="EU238" s="35"/>
      <c r="EV238" s="35"/>
    </row>
    <row r="239" spans="14:152" s="29" customFormat="1" ht="13.5" x14ac:dyDescent="0.3">
      <c r="N239" s="35">
        <v>1.0529E-7</v>
      </c>
      <c r="O239" s="35">
        <v>2.3677961495100002</v>
      </c>
      <c r="P239" s="35">
        <v>831.10498122419995</v>
      </c>
      <c r="Q239" s="29">
        <f t="shared" si="192"/>
        <v>-1.0396932411357353E-7</v>
      </c>
      <c r="R239" s="29">
        <f t="shared" si="193"/>
        <v>-1.0397141765737248E-7</v>
      </c>
      <c r="S239" s="29">
        <f t="shared" si="194"/>
        <v>-1.0397141765010556E-7</v>
      </c>
      <c r="T239" s="29">
        <f t="shared" si="195"/>
        <v>-1.0397141765010556E-7</v>
      </c>
      <c r="V239" s="35">
        <v>1.9359999999999999E-8</v>
      </c>
      <c r="W239" s="35">
        <v>3.4755892684699998</v>
      </c>
      <c r="X239" s="35">
        <v>1581.9593482830001</v>
      </c>
      <c r="Y239" s="29">
        <f t="shared" si="196"/>
        <v>-1.2105910923752752E-8</v>
      </c>
      <c r="Z239" s="29">
        <f t="shared" si="197"/>
        <v>-1.2109533536785492E-8</v>
      </c>
      <c r="AA239" s="29">
        <f t="shared" si="198"/>
        <v>-1.2109533524207302E-8</v>
      </c>
      <c r="AB239" s="29">
        <f t="shared" si="199"/>
        <v>-1.2109533524207302E-8</v>
      </c>
      <c r="AD239" s="35">
        <v>3.3299999999999999E-9</v>
      </c>
      <c r="AE239" s="35">
        <v>2.0483582293799998</v>
      </c>
      <c r="AF239" s="35">
        <v>561.18353448360006</v>
      </c>
      <c r="AG239" s="29">
        <f t="shared" si="200"/>
        <v>5.5506605600389548E-10</v>
      </c>
      <c r="AH239" s="29">
        <f t="shared" si="201"/>
        <v>5.5478674353036721E-10</v>
      </c>
      <c r="AI239" s="29">
        <f t="shared" si="202"/>
        <v>5.5478674450027567E-10</v>
      </c>
      <c r="AJ239" s="29">
        <f t="shared" si="203"/>
        <v>5.5478674450027567E-10</v>
      </c>
      <c r="AL239" s="35"/>
      <c r="AM239" s="35"/>
      <c r="AN239" s="35"/>
      <c r="AT239" s="35"/>
      <c r="AU239" s="35"/>
      <c r="AV239" s="35"/>
      <c r="BB239" s="35"/>
      <c r="BC239" s="35"/>
      <c r="BD239" s="35"/>
      <c r="BJ239" s="35">
        <v>6.6999999999999996E-9</v>
      </c>
      <c r="BK239" s="35">
        <v>0.7583937489</v>
      </c>
      <c r="BL239" s="35">
        <v>2317.8358618148</v>
      </c>
      <c r="BM239" s="29">
        <f t="shared" si="204"/>
        <v>5.1013665793706241E-9</v>
      </c>
      <c r="BN239" s="29">
        <f t="shared" si="205"/>
        <v>5.10289235406605E-9</v>
      </c>
      <c r="BO239" s="29">
        <f t="shared" si="206"/>
        <v>5.1028923487689649E-9</v>
      </c>
      <c r="BP239" s="29">
        <f t="shared" si="207"/>
        <v>5.1028923487689649E-9</v>
      </c>
      <c r="BR239" s="35">
        <v>1.2199999999999999E-9</v>
      </c>
      <c r="BS239" s="35">
        <v>4.4075761174199997</v>
      </c>
      <c r="BT239" s="35">
        <v>778.41478318470001</v>
      </c>
      <c r="BU239" s="29">
        <f t="shared" si="208"/>
        <v>-2.7605576166964836E-10</v>
      </c>
      <c r="BV239" s="29">
        <f t="shared" si="209"/>
        <v>-2.7619598134032486E-10</v>
      </c>
      <c r="BW239" s="29">
        <f t="shared" si="210"/>
        <v>-2.761959808534188E-10</v>
      </c>
      <c r="BX239" s="29">
        <f t="shared" si="211"/>
        <v>-2.761959808534188E-10</v>
      </c>
      <c r="BZ239" s="35"/>
      <c r="CA239" s="35"/>
      <c r="CB239" s="35"/>
      <c r="CH239" s="35"/>
      <c r="CI239" s="35"/>
      <c r="CJ239" s="35"/>
      <c r="CP239" s="35"/>
      <c r="CQ239" s="35"/>
      <c r="CR239" s="35"/>
      <c r="CX239" s="35"/>
      <c r="CY239" s="35"/>
      <c r="CZ239" s="35"/>
      <c r="DF239" s="35">
        <v>3.1221000000000001E-7</v>
      </c>
      <c r="DG239" s="35">
        <v>1.96489151107</v>
      </c>
      <c r="DH239" s="35">
        <v>244.31858407499999</v>
      </c>
      <c r="DI239" s="29">
        <f t="shared" si="212"/>
        <v>2.9327117801695709E-7</v>
      </c>
      <c r="DJ239" s="29">
        <f t="shared" si="213"/>
        <v>2.9326721193128131E-7</v>
      </c>
      <c r="DK239" s="29">
        <f t="shared" si="214"/>
        <v>2.9326721194505411E-7</v>
      </c>
      <c r="DL239" s="29">
        <f t="shared" si="215"/>
        <v>2.9326721194505411E-7</v>
      </c>
      <c r="DN239" s="35">
        <v>7.1530000000000006E-8</v>
      </c>
      <c r="DO239" s="35">
        <v>3.8521829568800001</v>
      </c>
      <c r="DP239" s="35">
        <v>214.04985496340001</v>
      </c>
      <c r="DQ239" s="29">
        <f t="shared" si="216"/>
        <v>3.5865588510995395E-8</v>
      </c>
      <c r="DR239" s="29">
        <f t="shared" si="217"/>
        <v>3.5867596578771622E-8</v>
      </c>
      <c r="DS239" s="29">
        <f t="shared" si="218"/>
        <v>3.5867596571798714E-8</v>
      </c>
      <c r="DT239" s="29">
        <f t="shared" si="219"/>
        <v>3.5867596571798714E-8</v>
      </c>
      <c r="DV239" s="35">
        <v>1.446E-8</v>
      </c>
      <c r="DW239" s="35">
        <v>1.7810458992</v>
      </c>
      <c r="DX239" s="35">
        <v>1382.8873468465999</v>
      </c>
      <c r="DY239" s="29">
        <f t="shared" si="220"/>
        <v>9.090239961031443E-9</v>
      </c>
      <c r="DZ239" s="29">
        <f t="shared" si="221"/>
        <v>9.0878824406183555E-9</v>
      </c>
      <c r="EA239" s="29">
        <f t="shared" si="222"/>
        <v>9.0878824488054484E-9</v>
      </c>
      <c r="EB239" s="29">
        <f t="shared" si="223"/>
        <v>9.0878824488054484E-9</v>
      </c>
      <c r="ED239" s="35"/>
      <c r="EE239" s="35"/>
      <c r="EF239" s="35"/>
      <c r="EL239" s="35"/>
      <c r="EM239" s="35"/>
      <c r="EN239" s="35"/>
      <c r="ET239" s="35"/>
      <c r="EU239" s="35"/>
      <c r="EV239" s="35"/>
    </row>
    <row r="240" spans="14:152" s="29" customFormat="1" ht="13.5" x14ac:dyDescent="0.3">
      <c r="N240" s="35">
        <v>8.5870000000000001E-8</v>
      </c>
      <c r="O240" s="35">
        <v>4.4843955274500003</v>
      </c>
      <c r="P240" s="35">
        <v>1692.1656695024001</v>
      </c>
      <c r="Q240" s="29">
        <f t="shared" si="192"/>
        <v>7.3096243413287455E-8</v>
      </c>
      <c r="R240" s="29">
        <f t="shared" si="193"/>
        <v>7.3107799772899718E-8</v>
      </c>
      <c r="S240" s="29">
        <f t="shared" si="194"/>
        <v>7.3107799732779063E-8</v>
      </c>
      <c r="T240" s="29">
        <f t="shared" si="195"/>
        <v>7.3107799732779063E-8</v>
      </c>
      <c r="V240" s="35">
        <v>1.6490000000000001E-8</v>
      </c>
      <c r="W240" s="35">
        <v>1.8277901058899999</v>
      </c>
      <c r="X240" s="35">
        <v>128.9562693151</v>
      </c>
      <c r="Y240" s="29">
        <f t="shared" si="196"/>
        <v>-1.1714939890629683E-8</v>
      </c>
      <c r="Z240" s="29">
        <f t="shared" si="197"/>
        <v>-1.1715166744893576E-8</v>
      </c>
      <c r="AA240" s="29">
        <f t="shared" si="198"/>
        <v>-1.1715166744105842E-8</v>
      </c>
      <c r="AB240" s="29">
        <f t="shared" si="199"/>
        <v>-1.1715166744105842E-8</v>
      </c>
      <c r="AD240" s="35">
        <v>2.4699999999999999E-9</v>
      </c>
      <c r="AE240" s="35">
        <v>2.9275425767500001</v>
      </c>
      <c r="AF240" s="35">
        <v>219.44943459230001</v>
      </c>
      <c r="AG240" s="29">
        <f t="shared" si="200"/>
        <v>2.4164384624719566E-9</v>
      </c>
      <c r="AH240" s="29">
        <f t="shared" si="201"/>
        <v>2.4164554793482006E-9</v>
      </c>
      <c r="AI240" s="29">
        <f t="shared" si="202"/>
        <v>2.4164554792891151E-9</v>
      </c>
      <c r="AJ240" s="29">
        <f t="shared" si="203"/>
        <v>2.4164554792891151E-9</v>
      </c>
      <c r="AL240" s="35"/>
      <c r="AM240" s="35"/>
      <c r="AN240" s="35"/>
      <c r="AT240" s="35"/>
      <c r="AU240" s="35"/>
      <c r="AV240" s="35"/>
      <c r="BB240" s="35"/>
      <c r="BC240" s="35"/>
      <c r="BD240" s="35"/>
      <c r="BJ240" s="35">
        <v>7.2E-9</v>
      </c>
      <c r="BK240" s="35">
        <v>4.9564517889799999</v>
      </c>
      <c r="BL240" s="35">
        <v>638.41281360569997</v>
      </c>
      <c r="BM240" s="29">
        <f t="shared" si="204"/>
        <v>-6.679748781254439E-9</v>
      </c>
      <c r="BN240" s="29">
        <f t="shared" si="205"/>
        <v>-6.679488700662939E-9</v>
      </c>
      <c r="BO240" s="29">
        <f t="shared" si="206"/>
        <v>-6.6794887015661681E-9</v>
      </c>
      <c r="BP240" s="29">
        <f t="shared" si="207"/>
        <v>-6.6794887015661681E-9</v>
      </c>
      <c r="BR240" s="35">
        <v>9.5000000000000003E-10</v>
      </c>
      <c r="BS240" s="35">
        <v>7.9097747519999997E-2</v>
      </c>
      <c r="BT240" s="35">
        <v>213.4109700226</v>
      </c>
      <c r="BU240" s="29">
        <f t="shared" si="208"/>
        <v>-8.7363175616750978E-10</v>
      </c>
      <c r="BV240" s="29">
        <f t="shared" si="209"/>
        <v>-8.7364382824542367E-10</v>
      </c>
      <c r="BW240" s="29">
        <f t="shared" si="210"/>
        <v>-8.7364382820350546E-10</v>
      </c>
      <c r="BX240" s="29">
        <f t="shared" si="211"/>
        <v>-8.7364382820350546E-10</v>
      </c>
      <c r="BZ240" s="35"/>
      <c r="CA240" s="35"/>
      <c r="CB240" s="35"/>
      <c r="CH240" s="35"/>
      <c r="CI240" s="35"/>
      <c r="CJ240" s="35"/>
      <c r="CP240" s="35"/>
      <c r="CQ240" s="35"/>
      <c r="CR240" s="35"/>
      <c r="CX240" s="35"/>
      <c r="CY240" s="35"/>
      <c r="CZ240" s="35"/>
      <c r="DF240" s="35">
        <v>3.0521000000000002E-7</v>
      </c>
      <c r="DG240" s="35">
        <v>2.2685418857899999</v>
      </c>
      <c r="DH240" s="35">
        <v>1169.5882514085999</v>
      </c>
      <c r="DI240" s="29">
        <f t="shared" si="212"/>
        <v>-2.2819092940839152E-7</v>
      </c>
      <c r="DJ240" s="29">
        <f t="shared" si="213"/>
        <v>-2.2815499097708192E-7</v>
      </c>
      <c r="DK240" s="29">
        <f t="shared" si="214"/>
        <v>-2.2815499110188963E-7</v>
      </c>
      <c r="DL240" s="29">
        <f t="shared" si="215"/>
        <v>-2.2815499110188963E-7</v>
      </c>
      <c r="DN240" s="35">
        <v>6.046E-8</v>
      </c>
      <c r="DO240" s="35">
        <v>4.6673326319599999</v>
      </c>
      <c r="DP240" s="35">
        <v>543.02428721889999</v>
      </c>
      <c r="DQ240" s="29">
        <f t="shared" si="216"/>
        <v>3.6593932938277522E-8</v>
      </c>
      <c r="DR240" s="29">
        <f t="shared" si="217"/>
        <v>3.659789443609404E-8</v>
      </c>
      <c r="DS240" s="29">
        <f t="shared" si="218"/>
        <v>3.6597894422338331E-8</v>
      </c>
      <c r="DT240" s="29">
        <f t="shared" si="219"/>
        <v>3.6597894422338331E-8</v>
      </c>
      <c r="DV240" s="35">
        <v>1.6829999999999999E-8</v>
      </c>
      <c r="DW240" s="35">
        <v>3.4353467147500001</v>
      </c>
      <c r="DX240" s="35">
        <v>2428.0421830342002</v>
      </c>
      <c r="DY240" s="29">
        <f t="shared" si="220"/>
        <v>7.4694297733485486E-9</v>
      </c>
      <c r="DZ240" s="29">
        <f t="shared" si="221"/>
        <v>7.4638783831664386E-9</v>
      </c>
      <c r="EA240" s="29">
        <f t="shared" si="222"/>
        <v>7.4638784024452245E-9</v>
      </c>
      <c r="EB240" s="29">
        <f t="shared" si="223"/>
        <v>7.4638784024452245E-9</v>
      </c>
      <c r="ED240" s="35"/>
      <c r="EE240" s="35"/>
      <c r="EF240" s="35"/>
      <c r="EL240" s="35"/>
      <c r="EM240" s="35"/>
      <c r="EN240" s="35"/>
      <c r="ET240" s="35"/>
      <c r="EU240" s="35"/>
      <c r="EV240" s="35"/>
    </row>
    <row r="241" spans="14:152" s="29" customFormat="1" ht="13.5" x14ac:dyDescent="0.3">
      <c r="N241" s="35">
        <v>1.0142E-7</v>
      </c>
      <c r="O241" s="35">
        <v>3.9362062448800001</v>
      </c>
      <c r="P241" s="35">
        <v>207.88246946660001</v>
      </c>
      <c r="Q241" s="29">
        <f t="shared" si="192"/>
        <v>5.2262803966753149E-8</v>
      </c>
      <c r="R241" s="29">
        <f t="shared" si="193"/>
        <v>5.2265542870070026E-8</v>
      </c>
      <c r="S241" s="29">
        <f t="shared" si="194"/>
        <v>5.2265542860559394E-8</v>
      </c>
      <c r="T241" s="29">
        <f t="shared" si="195"/>
        <v>5.2265542860559394E-8</v>
      </c>
      <c r="V241" s="35">
        <v>1.5980000000000001E-8</v>
      </c>
      <c r="W241" s="35">
        <v>1.7180646530000001</v>
      </c>
      <c r="X241" s="35">
        <v>129.91947716160001</v>
      </c>
      <c r="Y241" s="29">
        <f t="shared" si="196"/>
        <v>-1.2358917432231622E-8</v>
      </c>
      <c r="Z241" s="29">
        <f t="shared" si="197"/>
        <v>-1.2359116929360002E-8</v>
      </c>
      <c r="AA241" s="29">
        <f t="shared" si="198"/>
        <v>-1.2359116928667267E-8</v>
      </c>
      <c r="AB241" s="29">
        <f t="shared" si="199"/>
        <v>-1.2359116928667267E-8</v>
      </c>
      <c r="AD241" s="35">
        <v>3.0600000000000002E-9</v>
      </c>
      <c r="AE241" s="35">
        <v>0.36127922606000001</v>
      </c>
      <c r="AF241" s="35">
        <v>824.74219374879999</v>
      </c>
      <c r="AG241" s="29">
        <f t="shared" si="200"/>
        <v>1.1364694267931478E-9</v>
      </c>
      <c r="AH241" s="29">
        <f t="shared" si="201"/>
        <v>1.1368246126725985E-9</v>
      </c>
      <c r="AI241" s="29">
        <f t="shared" si="202"/>
        <v>1.1368246114392617E-9</v>
      </c>
      <c r="AJ241" s="29">
        <f t="shared" si="203"/>
        <v>1.1368246114392617E-9</v>
      </c>
      <c r="AL241" s="35"/>
      <c r="AM241" s="35"/>
      <c r="AN241" s="35"/>
      <c r="AT241" s="35"/>
      <c r="AU241" s="35"/>
      <c r="AV241" s="35"/>
      <c r="BB241" s="35"/>
      <c r="BC241" s="35"/>
      <c r="BD241" s="35"/>
      <c r="BJ241" s="35">
        <v>7.9599999999999998E-9</v>
      </c>
      <c r="BK241" s="35">
        <v>4.8762391463799997</v>
      </c>
      <c r="BL241" s="35">
        <v>342.25536475310003</v>
      </c>
      <c r="BM241" s="29">
        <f t="shared" si="204"/>
        <v>-4.2313393720653834E-9</v>
      </c>
      <c r="BN241" s="29">
        <f t="shared" si="205"/>
        <v>-4.2316891577994807E-9</v>
      </c>
      <c r="BO241" s="29">
        <f t="shared" si="206"/>
        <v>-4.2316891565848809E-9</v>
      </c>
      <c r="BP241" s="29">
        <f t="shared" si="207"/>
        <v>-4.2316891565848809E-9</v>
      </c>
      <c r="BR241" s="35">
        <v>9.5000000000000003E-10</v>
      </c>
      <c r="BS241" s="35">
        <v>1.6692552490599999</v>
      </c>
      <c r="BT241" s="35">
        <v>213.18722085339999</v>
      </c>
      <c r="BU241" s="29">
        <f t="shared" si="208"/>
        <v>3.8687862908763282E-10</v>
      </c>
      <c r="BV241" s="29">
        <f t="shared" si="209"/>
        <v>3.868505897304891E-10</v>
      </c>
      <c r="BW241" s="29">
        <f t="shared" si="210"/>
        <v>3.8685058982785602E-10</v>
      </c>
      <c r="BX241" s="29">
        <f t="shared" si="211"/>
        <v>3.8685058982785602E-10</v>
      </c>
      <c r="BZ241" s="35"/>
      <c r="CA241" s="35"/>
      <c r="CB241" s="35"/>
      <c r="CH241" s="35"/>
      <c r="CI241" s="35"/>
      <c r="CJ241" s="35"/>
      <c r="CP241" s="35"/>
      <c r="CQ241" s="35"/>
      <c r="CR241" s="35"/>
      <c r="CX241" s="35"/>
      <c r="CY241" s="35"/>
      <c r="CZ241" s="35"/>
      <c r="DF241" s="35">
        <v>3.4827999999999999E-7</v>
      </c>
      <c r="DG241" s="35">
        <v>5.9632455313100001</v>
      </c>
      <c r="DH241" s="35">
        <v>217.96496188399999</v>
      </c>
      <c r="DI241" s="29">
        <f t="shared" si="212"/>
        <v>-3.4720385734763974E-7</v>
      </c>
      <c r="DJ241" s="29">
        <f t="shared" si="213"/>
        <v>-3.4720476106126668E-7</v>
      </c>
      <c r="DK241" s="29">
        <f t="shared" si="214"/>
        <v>-3.4720476105812922E-7</v>
      </c>
      <c r="DL241" s="29">
        <f t="shared" si="215"/>
        <v>-3.4720476105812922E-7</v>
      </c>
      <c r="DN241" s="35">
        <v>6.3650000000000004E-8</v>
      </c>
      <c r="DO241" s="35">
        <v>2.1200081187299999</v>
      </c>
      <c r="DP241" s="35">
        <v>274.06604832480002</v>
      </c>
      <c r="DQ241" s="29">
        <f t="shared" si="216"/>
        <v>6.102533954768276E-8</v>
      </c>
      <c r="DR241" s="29">
        <f t="shared" si="217"/>
        <v>6.1026091012075983E-8</v>
      </c>
      <c r="DS241" s="29">
        <f t="shared" si="218"/>
        <v>6.1026091009466724E-8</v>
      </c>
      <c r="DT241" s="29">
        <f t="shared" si="219"/>
        <v>6.1026091009466724E-8</v>
      </c>
      <c r="DV241" s="35">
        <v>1.5419999999999998E-8</v>
      </c>
      <c r="DW241" s="35">
        <v>5.51223038941</v>
      </c>
      <c r="DX241" s="35">
        <v>204.70107572890001</v>
      </c>
      <c r="DY241" s="29">
        <f t="shared" si="220"/>
        <v>-1.2831827539667119E-8</v>
      </c>
      <c r="DZ241" s="29">
        <f t="shared" si="221"/>
        <v>-1.2831562197131311E-8</v>
      </c>
      <c r="EA241" s="29">
        <f t="shared" si="222"/>
        <v>-1.2831562198052732E-8</v>
      </c>
      <c r="EB241" s="29">
        <f t="shared" si="223"/>
        <v>-1.2831562198052732E-8</v>
      </c>
      <c r="ED241" s="35"/>
      <c r="EE241" s="35"/>
      <c r="EF241" s="35"/>
      <c r="EL241" s="35"/>
      <c r="EM241" s="35"/>
      <c r="EN241" s="35"/>
      <c r="ET241" s="35"/>
      <c r="EU241" s="35"/>
      <c r="EV241" s="35"/>
    </row>
    <row r="242" spans="14:152" s="29" customFormat="1" ht="13.5" x14ac:dyDescent="0.3">
      <c r="N242" s="35">
        <v>9.1469999999999998E-8</v>
      </c>
      <c r="O242" s="35">
        <v>4.2803283524199998</v>
      </c>
      <c r="P242" s="35">
        <v>312.4597163935</v>
      </c>
      <c r="Q242" s="29">
        <f t="shared" si="192"/>
        <v>-9.1249103831624639E-8</v>
      </c>
      <c r="R242" s="29">
        <f t="shared" si="193"/>
        <v>-9.1248802819103169E-8</v>
      </c>
      <c r="S242" s="29">
        <f t="shared" si="194"/>
        <v>-9.1248802820148778E-8</v>
      </c>
      <c r="T242" s="29">
        <f t="shared" si="195"/>
        <v>-9.1248802820148778E-8</v>
      </c>
      <c r="V242" s="35">
        <v>1.967E-8</v>
      </c>
      <c r="W242" s="35">
        <v>1.25160413795</v>
      </c>
      <c r="X242" s="35">
        <v>621.73803904930003</v>
      </c>
      <c r="Y242" s="29">
        <f t="shared" si="196"/>
        <v>6.8229733759785814E-9</v>
      </c>
      <c r="Z242" s="29">
        <f t="shared" si="197"/>
        <v>6.8212346208218978E-9</v>
      </c>
      <c r="AA242" s="29">
        <f t="shared" si="198"/>
        <v>6.8212346268597728E-9</v>
      </c>
      <c r="AB242" s="29">
        <f t="shared" si="199"/>
        <v>6.8212346268597728E-9</v>
      </c>
      <c r="AD242" s="35">
        <v>2.5300000000000002E-9</v>
      </c>
      <c r="AE242" s="35">
        <v>1.8013075645800001</v>
      </c>
      <c r="AF242" s="35">
        <v>5643.1785636774002</v>
      </c>
      <c r="AG242" s="29">
        <f t="shared" si="200"/>
        <v>1.7797287610020647E-9</v>
      </c>
      <c r="AH242" s="29">
        <f t="shared" si="201"/>
        <v>1.7781899034315513E-9</v>
      </c>
      <c r="AI242" s="29">
        <f t="shared" si="202"/>
        <v>1.7781899087774401E-9</v>
      </c>
      <c r="AJ242" s="29">
        <f t="shared" si="203"/>
        <v>1.7781899087774401E-9</v>
      </c>
      <c r="AL242" s="35"/>
      <c r="AM242" s="35"/>
      <c r="AN242" s="35"/>
      <c r="AT242" s="35"/>
      <c r="AU242" s="35"/>
      <c r="AV242" s="35"/>
      <c r="BB242" s="35"/>
      <c r="BC242" s="35"/>
      <c r="BD242" s="35"/>
      <c r="BJ242" s="35">
        <v>7.0299999999999999E-9</v>
      </c>
      <c r="BK242" s="35">
        <v>0.35096991676</v>
      </c>
      <c r="BL242" s="35">
        <v>220.46082654860001</v>
      </c>
      <c r="BM242" s="29">
        <f t="shared" si="204"/>
        <v>-4.9476383287420534E-9</v>
      </c>
      <c r="BN242" s="29">
        <f t="shared" si="205"/>
        <v>-4.9478052242626597E-9</v>
      </c>
      <c r="BO242" s="29">
        <f t="shared" si="206"/>
        <v>-4.9478052236831295E-9</v>
      </c>
      <c r="BP242" s="29">
        <f t="shared" si="207"/>
        <v>-4.9478052236831295E-9</v>
      </c>
      <c r="BR242" s="35">
        <v>1.03E-9</v>
      </c>
      <c r="BS242" s="35">
        <v>1.8805895717300001</v>
      </c>
      <c r="BT242" s="35">
        <v>99.160620955499994</v>
      </c>
      <c r="BU242" s="29">
        <f t="shared" si="208"/>
        <v>-9.6771154788917077E-10</v>
      </c>
      <c r="BV242" s="29">
        <f t="shared" si="209"/>
        <v>-9.6771685010257171E-10</v>
      </c>
      <c r="BW242" s="29">
        <f t="shared" si="210"/>
        <v>-9.6771685008416033E-10</v>
      </c>
      <c r="BX242" s="29">
        <f t="shared" si="211"/>
        <v>-9.6771685008416033E-10</v>
      </c>
      <c r="BZ242" s="35"/>
      <c r="CA242" s="35"/>
      <c r="CB242" s="35"/>
      <c r="CH242" s="35"/>
      <c r="CI242" s="35"/>
      <c r="CJ242" s="35"/>
      <c r="CP242" s="35"/>
      <c r="CQ242" s="35"/>
      <c r="CR242" s="35"/>
      <c r="CX242" s="35"/>
      <c r="CY242" s="35"/>
      <c r="CZ242" s="35"/>
      <c r="DF242" s="35">
        <v>3.8481000000000002E-7</v>
      </c>
      <c r="DG242" s="35">
        <v>4.4370755196399996</v>
      </c>
      <c r="DH242" s="35">
        <v>160.60889739850001</v>
      </c>
      <c r="DI242" s="29">
        <f t="shared" si="212"/>
        <v>2.7826500111522585E-7</v>
      </c>
      <c r="DJ242" s="29">
        <f t="shared" si="213"/>
        <v>2.7827147207482034E-7</v>
      </c>
      <c r="DK242" s="29">
        <f t="shared" si="214"/>
        <v>2.7827147205235046E-7</v>
      </c>
      <c r="DL242" s="29">
        <f t="shared" si="215"/>
        <v>2.7827147205235046E-7</v>
      </c>
      <c r="DN242" s="35">
        <v>6.4809999999999996E-8</v>
      </c>
      <c r="DO242" s="35">
        <v>5.3103292360800003</v>
      </c>
      <c r="DP242" s="35">
        <v>6076.8903015542001</v>
      </c>
      <c r="DQ242" s="29">
        <f t="shared" si="216"/>
        <v>-6.114328837516056E-8</v>
      </c>
      <c r="DR242" s="29">
        <f t="shared" si="217"/>
        <v>-6.1163058606111606E-8</v>
      </c>
      <c r="DS242" s="29">
        <f t="shared" si="218"/>
        <v>-6.1163058537550218E-8</v>
      </c>
      <c r="DT242" s="29">
        <f t="shared" si="219"/>
        <v>-6.1163058537550218E-8</v>
      </c>
      <c r="DV242" s="35">
        <v>1.42E-8</v>
      </c>
      <c r="DW242" s="35">
        <v>2.0733935636399998</v>
      </c>
      <c r="DX242" s="35">
        <v>198.32124191099999</v>
      </c>
      <c r="DY242" s="29">
        <f t="shared" si="220"/>
        <v>7.8070729715284368E-9</v>
      </c>
      <c r="DZ242" s="29">
        <f t="shared" si="221"/>
        <v>7.8067163879773721E-9</v>
      </c>
      <c r="EA242" s="29">
        <f t="shared" si="222"/>
        <v>7.8067163892156069E-9</v>
      </c>
      <c r="EB242" s="29">
        <f t="shared" si="223"/>
        <v>7.8067163892156069E-9</v>
      </c>
      <c r="ED242" s="35"/>
      <c r="EE242" s="35"/>
      <c r="EF242" s="35"/>
      <c r="EL242" s="35"/>
      <c r="EM242" s="35"/>
      <c r="EN242" s="35"/>
      <c r="ET242" s="35"/>
      <c r="EU242" s="35"/>
      <c r="EV242" s="35"/>
    </row>
    <row r="243" spans="14:152" s="29" customFormat="1" ht="13.5" x14ac:dyDescent="0.3">
      <c r="N243" s="35">
        <v>8.0879999999999994E-8</v>
      </c>
      <c r="O243" s="35">
        <v>0.81225752596</v>
      </c>
      <c r="P243" s="35">
        <v>264.50482076920002</v>
      </c>
      <c r="Q243" s="29">
        <f t="shared" si="192"/>
        <v>3.1192562735394408E-8</v>
      </c>
      <c r="R243" s="29">
        <f t="shared" si="193"/>
        <v>3.1189570698520376E-8</v>
      </c>
      <c r="S243" s="29">
        <f t="shared" si="194"/>
        <v>3.1189570708910182E-8</v>
      </c>
      <c r="T243" s="29">
        <f t="shared" si="195"/>
        <v>3.1189570708910182E-8</v>
      </c>
      <c r="V243" s="35">
        <v>1.702E-8</v>
      </c>
      <c r="W243" s="35">
        <v>1.910761028</v>
      </c>
      <c r="X243" s="35">
        <v>278.51946644970002</v>
      </c>
      <c r="Y243" s="29">
        <f t="shared" si="196"/>
        <v>1.6825666283963631E-8</v>
      </c>
      <c r="Z243" s="29">
        <f t="shared" si="197"/>
        <v>1.6825774546394735E-8</v>
      </c>
      <c r="AA243" s="29">
        <f t="shared" si="198"/>
        <v>1.6825774546018851E-8</v>
      </c>
      <c r="AB243" s="29">
        <f t="shared" si="199"/>
        <v>1.6825774546018851E-8</v>
      </c>
      <c r="AD243" s="35">
        <v>3.3700000000000001E-9</v>
      </c>
      <c r="AE243" s="35">
        <v>4.9776446219899997</v>
      </c>
      <c r="AF243" s="35">
        <v>175.1660598002</v>
      </c>
      <c r="AG243" s="29">
        <f t="shared" si="200"/>
        <v>1.0549138057569361E-10</v>
      </c>
      <c r="AH243" s="29">
        <f t="shared" si="201"/>
        <v>1.0558081888034337E-10</v>
      </c>
      <c r="AI243" s="29">
        <f t="shared" si="202"/>
        <v>1.0558081856977284E-10</v>
      </c>
      <c r="AJ243" s="29">
        <f t="shared" si="203"/>
        <v>1.0558081856977284E-10</v>
      </c>
      <c r="AL243" s="35"/>
      <c r="AM243" s="35"/>
      <c r="AN243" s="35"/>
      <c r="AT243" s="35"/>
      <c r="AU243" s="35"/>
      <c r="AV243" s="35"/>
      <c r="BB243" s="35"/>
      <c r="BC243" s="35"/>
      <c r="BD243" s="35"/>
      <c r="BJ243" s="35">
        <v>8.3500000000000003E-9</v>
      </c>
      <c r="BK243" s="35">
        <v>3.1949282563999999</v>
      </c>
      <c r="BL243" s="35">
        <v>1574.8458012822</v>
      </c>
      <c r="BM243" s="29">
        <f t="shared" si="204"/>
        <v>-7.331513753888392E-9</v>
      </c>
      <c r="BN243" s="29">
        <f t="shared" si="205"/>
        <v>-7.3324675845094169E-9</v>
      </c>
      <c r="BO243" s="29">
        <f t="shared" si="206"/>
        <v>-7.3324675811979986E-9</v>
      </c>
      <c r="BP243" s="29">
        <f t="shared" si="207"/>
        <v>-7.3324675811979986E-9</v>
      </c>
      <c r="BR243" s="35">
        <v>1.19E-9</v>
      </c>
      <c r="BS243" s="35">
        <v>3.6278570550899998</v>
      </c>
      <c r="BT243" s="35">
        <v>248.7238180901</v>
      </c>
      <c r="BU243" s="29">
        <f t="shared" si="208"/>
        <v>2.2050841111401484E-10</v>
      </c>
      <c r="BV243" s="29">
        <f t="shared" si="209"/>
        <v>2.205525003380204E-10</v>
      </c>
      <c r="BW243" s="29">
        <f t="shared" si="210"/>
        <v>2.2055250018492253E-10</v>
      </c>
      <c r="BX243" s="29">
        <f t="shared" si="211"/>
        <v>2.2055250018492253E-10</v>
      </c>
      <c r="BZ243" s="35"/>
      <c r="CA243" s="35"/>
      <c r="CB243" s="35"/>
      <c r="CH243" s="35"/>
      <c r="CI243" s="35"/>
      <c r="CJ243" s="35"/>
      <c r="CP243" s="35"/>
      <c r="CQ243" s="35"/>
      <c r="CR243" s="35"/>
      <c r="CX243" s="35"/>
      <c r="CY243" s="35"/>
      <c r="CZ243" s="35"/>
      <c r="DF243" s="35">
        <v>3.5998000000000002E-7</v>
      </c>
      <c r="DG243" s="35">
        <v>3.8326238155599999</v>
      </c>
      <c r="DH243" s="35">
        <v>56.622351302600002</v>
      </c>
      <c r="DI243" s="29">
        <f t="shared" si="212"/>
        <v>1.43554853814447E-8</v>
      </c>
      <c r="DJ243" s="29">
        <f t="shared" si="213"/>
        <v>1.4352398090898058E-8</v>
      </c>
      <c r="DK243" s="29">
        <f t="shared" si="214"/>
        <v>1.4352398101618908E-8</v>
      </c>
      <c r="DL243" s="29">
        <f t="shared" si="215"/>
        <v>1.4352398101618908E-8</v>
      </c>
      <c r="DN243" s="35">
        <v>5.9349999999999999E-8</v>
      </c>
      <c r="DO243" s="35">
        <v>6.1680811916299998</v>
      </c>
      <c r="DP243" s="35">
        <v>650.9429865779</v>
      </c>
      <c r="DQ243" s="29">
        <f t="shared" si="216"/>
        <v>-3.0418751809967413E-8</v>
      </c>
      <c r="DR243" s="29">
        <f t="shared" si="217"/>
        <v>-3.0423780247981426E-8</v>
      </c>
      <c r="DS243" s="29">
        <f t="shared" si="218"/>
        <v>-3.0423780230520775E-8</v>
      </c>
      <c r="DT243" s="29">
        <f t="shared" si="219"/>
        <v>-3.0423780230520775E-8</v>
      </c>
      <c r="DV243" s="35">
        <v>1.4440000000000001E-8</v>
      </c>
      <c r="DW243" s="35">
        <v>5.5603245484899997</v>
      </c>
      <c r="DX243" s="35">
        <v>128.36556848410001</v>
      </c>
      <c r="DY243" s="29">
        <f t="shared" si="220"/>
        <v>2.9926033548700499E-9</v>
      </c>
      <c r="DZ243" s="29">
        <f t="shared" si="221"/>
        <v>2.9928782321872879E-9</v>
      </c>
      <c r="EA243" s="29">
        <f t="shared" si="222"/>
        <v>2.9928782312327902E-9</v>
      </c>
      <c r="EB243" s="29">
        <f t="shared" si="223"/>
        <v>2.9928782312327902E-9</v>
      </c>
      <c r="ED243" s="35"/>
      <c r="EE243" s="35"/>
      <c r="EF243" s="35"/>
      <c r="EL243" s="35"/>
      <c r="EM243" s="35"/>
      <c r="EN243" s="35"/>
      <c r="ET243" s="35"/>
      <c r="EU243" s="35"/>
      <c r="EV243" s="35"/>
    </row>
    <row r="244" spans="14:152" s="29" customFormat="1" ht="13.5" x14ac:dyDescent="0.3">
      <c r="N244" s="35">
        <v>9.2410000000000005E-8</v>
      </c>
      <c r="O244" s="35">
        <v>4.2640265077899997</v>
      </c>
      <c r="P244" s="35">
        <v>20.606927819500001</v>
      </c>
      <c r="Q244" s="29">
        <f t="shared" si="192"/>
        <v>-1.0481354656363497E-8</v>
      </c>
      <c r="R244" s="29">
        <f t="shared" si="193"/>
        <v>-1.0481641455118843E-8</v>
      </c>
      <c r="S244" s="29">
        <f t="shared" si="194"/>
        <v>-1.0481641454122911E-8</v>
      </c>
      <c r="T244" s="29">
        <f t="shared" si="195"/>
        <v>-1.0481641454122911E-8</v>
      </c>
      <c r="V244" s="35">
        <v>1.569E-8</v>
      </c>
      <c r="W244" s="35">
        <v>0.16491194947000001</v>
      </c>
      <c r="X244" s="35">
        <v>643.07868005169996</v>
      </c>
      <c r="Y244" s="29">
        <f t="shared" si="196"/>
        <v>-5.9048184117384065E-9</v>
      </c>
      <c r="Z244" s="29">
        <f t="shared" si="197"/>
        <v>-5.9062354171069138E-9</v>
      </c>
      <c r="AA244" s="29">
        <f t="shared" si="198"/>
        <v>-5.9062354121864986E-9</v>
      </c>
      <c r="AB244" s="29">
        <f t="shared" si="199"/>
        <v>-5.9062354121864986E-9</v>
      </c>
      <c r="AD244" s="35">
        <v>2.7299999999999999E-9</v>
      </c>
      <c r="AE244" s="35">
        <v>0.66599369335000003</v>
      </c>
      <c r="AF244" s="35">
        <v>2008.557539159</v>
      </c>
      <c r="AG244" s="29">
        <f t="shared" si="200"/>
        <v>-8.1212085527938808E-10</v>
      </c>
      <c r="AH244" s="29">
        <f t="shared" si="201"/>
        <v>-8.1132725111764682E-10</v>
      </c>
      <c r="AI244" s="29">
        <f t="shared" si="202"/>
        <v>-8.1132725387353769E-10</v>
      </c>
      <c r="AJ244" s="29">
        <f t="shared" si="203"/>
        <v>-8.1132725387353769E-10</v>
      </c>
      <c r="AL244" s="35"/>
      <c r="AM244" s="35"/>
      <c r="AN244" s="35"/>
      <c r="AT244" s="35"/>
      <c r="AU244" s="35"/>
      <c r="AV244" s="35"/>
      <c r="BB244" s="35"/>
      <c r="BC244" s="35"/>
      <c r="BD244" s="35"/>
      <c r="BJ244" s="35">
        <v>8.2399999999999997E-9</v>
      </c>
      <c r="BK244" s="35">
        <v>8.8136659249999999E-2</v>
      </c>
      <c r="BL244" s="35">
        <v>216.00740842370001</v>
      </c>
      <c r="BM244" s="29">
        <f t="shared" si="204"/>
        <v>-7.40198322718163E-9</v>
      </c>
      <c r="BN244" s="29">
        <f t="shared" si="205"/>
        <v>-7.4021017721522815E-9</v>
      </c>
      <c r="BO244" s="29">
        <f t="shared" si="206"/>
        <v>-7.4021017717406524E-9</v>
      </c>
      <c r="BP244" s="29">
        <f t="shared" si="207"/>
        <v>-7.4021017717406524E-9</v>
      </c>
      <c r="BR244" s="35">
        <v>8.9999999999999999E-10</v>
      </c>
      <c r="BS244" s="35">
        <v>4.6302999922800003</v>
      </c>
      <c r="BT244" s="35">
        <v>228.276948965</v>
      </c>
      <c r="BU244" s="29">
        <f t="shared" si="208"/>
        <v>-4.1876615648705565E-10</v>
      </c>
      <c r="BV244" s="29">
        <f t="shared" si="209"/>
        <v>-4.1873858978914212E-10</v>
      </c>
      <c r="BW244" s="29">
        <f t="shared" si="210"/>
        <v>-4.1873858988486801E-10</v>
      </c>
      <c r="BX244" s="29">
        <f t="shared" si="211"/>
        <v>-4.1873858988486801E-10</v>
      </c>
      <c r="BZ244" s="35"/>
      <c r="CA244" s="35"/>
      <c r="CB244" s="35"/>
      <c r="CH244" s="35"/>
      <c r="CI244" s="35"/>
      <c r="CJ244" s="35"/>
      <c r="CP244" s="35"/>
      <c r="CQ244" s="35"/>
      <c r="CR244" s="35"/>
      <c r="CX244" s="35"/>
      <c r="CY244" s="35"/>
      <c r="CZ244" s="35"/>
      <c r="DF244" s="35">
        <v>3.1040999999999999E-7</v>
      </c>
      <c r="DG244" s="35">
        <v>4.89914223233</v>
      </c>
      <c r="DH244" s="35">
        <v>144.14657116320001</v>
      </c>
      <c r="DI244" s="29">
        <f t="shared" si="212"/>
        <v>1.7874513727292161E-7</v>
      </c>
      <c r="DJ244" s="29">
        <f t="shared" si="213"/>
        <v>1.7875068245727804E-7</v>
      </c>
      <c r="DK244" s="29">
        <f t="shared" si="214"/>
        <v>1.7875068243802262E-7</v>
      </c>
      <c r="DL244" s="29">
        <f t="shared" si="215"/>
        <v>1.7875068243802262E-7</v>
      </c>
      <c r="DN244" s="35">
        <v>5.7520000000000002E-8</v>
      </c>
      <c r="DO244" s="35">
        <v>3.5577384090300002</v>
      </c>
      <c r="DP244" s="35">
        <v>1073.6090241908</v>
      </c>
      <c r="DQ244" s="29">
        <f t="shared" si="216"/>
        <v>-3.1273248448727487E-8</v>
      </c>
      <c r="DR244" s="29">
        <f t="shared" si="217"/>
        <v>-3.1265391506559317E-8</v>
      </c>
      <c r="DS244" s="29">
        <f t="shared" si="218"/>
        <v>-3.1265391533843678E-8</v>
      </c>
      <c r="DT244" s="29">
        <f t="shared" si="219"/>
        <v>-3.1265391533843678E-8</v>
      </c>
      <c r="DV244" s="35">
        <v>1.4759999999999999E-8</v>
      </c>
      <c r="DW244" s="35">
        <v>6.1278225736799996</v>
      </c>
      <c r="DX244" s="35">
        <v>212.77783057619999</v>
      </c>
      <c r="DY244" s="29">
        <f t="shared" si="220"/>
        <v>-1.4573912709642065E-8</v>
      </c>
      <c r="DZ244" s="29">
        <f t="shared" si="221"/>
        <v>-1.4573988059562746E-8</v>
      </c>
      <c r="EA244" s="29">
        <f t="shared" si="222"/>
        <v>-1.4573988059301126E-8</v>
      </c>
      <c r="EB244" s="29">
        <f t="shared" si="223"/>
        <v>-1.4573988059301126E-8</v>
      </c>
      <c r="ED244" s="35"/>
      <c r="EE244" s="35"/>
      <c r="EF244" s="35"/>
      <c r="EL244" s="35"/>
      <c r="EM244" s="35"/>
      <c r="EN244" s="35"/>
      <c r="ET244" s="35"/>
      <c r="EU244" s="35"/>
      <c r="EV244" s="35"/>
    </row>
    <row r="245" spans="14:152" s="29" customFormat="1" ht="13.5" x14ac:dyDescent="0.3">
      <c r="N245" s="35">
        <v>9.6139999999999999E-8</v>
      </c>
      <c r="O245" s="35">
        <v>0.64291347187000003</v>
      </c>
      <c r="P245" s="35">
        <v>218.9281697305</v>
      </c>
      <c r="Q245" s="29">
        <f t="shared" si="192"/>
        <v>-4.7240733036041461E-8</v>
      </c>
      <c r="R245" s="29">
        <f t="shared" si="193"/>
        <v>-4.7243511795240048E-8</v>
      </c>
      <c r="S245" s="29">
        <f t="shared" si="194"/>
        <v>-4.7243511785590966E-8</v>
      </c>
      <c r="T245" s="29">
        <f t="shared" si="195"/>
        <v>-4.7243511785590966E-8</v>
      </c>
      <c r="V245" s="35">
        <v>1.9890000000000001E-8</v>
      </c>
      <c r="W245" s="35">
        <v>5.2879923099199999</v>
      </c>
      <c r="X245" s="35">
        <v>508.35032409220003</v>
      </c>
      <c r="Y245" s="29">
        <f t="shared" si="196"/>
        <v>1.1108985107303797E-8</v>
      </c>
      <c r="Z245" s="29">
        <f t="shared" si="197"/>
        <v>1.1110256426756253E-8</v>
      </c>
      <c r="AA245" s="29">
        <f t="shared" si="198"/>
        <v>1.1110256422341742E-8</v>
      </c>
      <c r="AB245" s="29">
        <f t="shared" si="199"/>
        <v>1.1110256422341742E-8</v>
      </c>
      <c r="AD245" s="35">
        <v>2.2699999999999998E-9</v>
      </c>
      <c r="AE245" s="35">
        <v>4.8728535638299997</v>
      </c>
      <c r="AF245" s="35">
        <v>661.23792731640003</v>
      </c>
      <c r="AG245" s="29">
        <f t="shared" si="200"/>
        <v>-2.2596882907279083E-9</v>
      </c>
      <c r="AH245" s="29">
        <f t="shared" si="201"/>
        <v>-2.2596666166057923E-9</v>
      </c>
      <c r="AI245" s="29">
        <f t="shared" si="202"/>
        <v>-2.2596666166810943E-9</v>
      </c>
      <c r="AJ245" s="29">
        <f t="shared" si="203"/>
        <v>-2.2596666166810943E-9</v>
      </c>
      <c r="AL245" s="35"/>
      <c r="AM245" s="35"/>
      <c r="AN245" s="35"/>
      <c r="AT245" s="35"/>
      <c r="AU245" s="35"/>
      <c r="AV245" s="35"/>
      <c r="BB245" s="35"/>
      <c r="BC245" s="35"/>
      <c r="BD245" s="35"/>
      <c r="BJ245" s="35">
        <v>6.5300000000000004E-9</v>
      </c>
      <c r="BK245" s="35">
        <v>4.1959963539</v>
      </c>
      <c r="BL245" s="35">
        <v>247.23934538180001</v>
      </c>
      <c r="BM245" s="29">
        <f t="shared" si="204"/>
        <v>-2.285984442163282E-9</v>
      </c>
      <c r="BN245" s="29">
        <f t="shared" si="205"/>
        <v>-2.2857551964213233E-9</v>
      </c>
      <c r="BO245" s="29">
        <f t="shared" si="206"/>
        <v>-2.2857551972173817E-9</v>
      </c>
      <c r="BP245" s="29">
        <f t="shared" si="207"/>
        <v>-2.2857551972173817E-9</v>
      </c>
      <c r="BR245" s="35">
        <v>9.2000000000000003E-10</v>
      </c>
      <c r="BS245" s="35">
        <v>5.4870011914400001</v>
      </c>
      <c r="BT245" s="35">
        <v>767.3690829208</v>
      </c>
      <c r="BU245" s="29">
        <f t="shared" si="208"/>
        <v>5.7258255781509292E-10</v>
      </c>
      <c r="BV245" s="29">
        <f t="shared" si="209"/>
        <v>5.7249879020383408E-10</v>
      </c>
      <c r="BW245" s="29">
        <f t="shared" si="210"/>
        <v>5.7249879049472941E-10</v>
      </c>
      <c r="BX245" s="29">
        <f t="shared" si="211"/>
        <v>5.7249879049472941E-10</v>
      </c>
      <c r="BZ245" s="35"/>
      <c r="CA245" s="35"/>
      <c r="CB245" s="35"/>
      <c r="CH245" s="35"/>
      <c r="CI245" s="35"/>
      <c r="CJ245" s="35"/>
      <c r="CP245" s="35"/>
      <c r="CQ245" s="35"/>
      <c r="CR245" s="35"/>
      <c r="CX245" s="35"/>
      <c r="CY245" s="35"/>
      <c r="CZ245" s="35"/>
      <c r="DF245" s="35">
        <v>3.2342000000000002E-7</v>
      </c>
      <c r="DG245" s="35">
        <v>3.5819101880400002</v>
      </c>
      <c r="DH245" s="35">
        <v>231.45834270270001</v>
      </c>
      <c r="DI245" s="29">
        <f t="shared" si="212"/>
        <v>1.5866170174556456E-7</v>
      </c>
      <c r="DJ245" s="29">
        <f t="shared" si="213"/>
        <v>1.5867158976434501E-7</v>
      </c>
      <c r="DK245" s="29">
        <f t="shared" si="214"/>
        <v>1.5867158973000944E-7</v>
      </c>
      <c r="DL245" s="29">
        <f t="shared" si="215"/>
        <v>1.5867158973000944E-7</v>
      </c>
      <c r="DN245" s="35">
        <v>6.4379999999999998E-8</v>
      </c>
      <c r="DO245" s="35">
        <v>0.44934410249000001</v>
      </c>
      <c r="DP245" s="35">
        <v>10007.099997773799</v>
      </c>
      <c r="DQ245" s="29">
        <f t="shared" si="216"/>
        <v>5.9806450268871542E-8</v>
      </c>
      <c r="DR245" s="29">
        <f t="shared" si="217"/>
        <v>5.9770229766229838E-8</v>
      </c>
      <c r="DS245" s="29">
        <f t="shared" si="218"/>
        <v>5.9770229892243128E-8</v>
      </c>
      <c r="DT245" s="29">
        <f t="shared" si="219"/>
        <v>5.9770229892243128E-8</v>
      </c>
      <c r="DV245" s="35">
        <v>1.474E-8</v>
      </c>
      <c r="DW245" s="35">
        <v>0.33626790633999998</v>
      </c>
      <c r="DX245" s="35">
        <v>213.8203602998</v>
      </c>
      <c r="DY245" s="29">
        <f t="shared" si="220"/>
        <v>-1.1576167101960814E-8</v>
      </c>
      <c r="DZ245" s="29">
        <f t="shared" si="221"/>
        <v>-1.1576462845301642E-8</v>
      </c>
      <c r="EA245" s="29">
        <f t="shared" si="222"/>
        <v>-1.1576462844274704E-8</v>
      </c>
      <c r="EB245" s="29">
        <f t="shared" si="223"/>
        <v>-1.1576462844274704E-8</v>
      </c>
      <c r="ED245" s="35"/>
      <c r="EE245" s="35"/>
      <c r="EF245" s="35"/>
      <c r="EL245" s="35"/>
      <c r="EM245" s="35"/>
      <c r="EN245" s="35"/>
      <c r="ET245" s="35"/>
      <c r="EU245" s="35"/>
      <c r="EV245" s="35"/>
    </row>
    <row r="246" spans="14:152" s="29" customFormat="1" ht="13.5" x14ac:dyDescent="0.3">
      <c r="N246" s="35">
        <v>8.5370000000000003E-8</v>
      </c>
      <c r="O246" s="35">
        <v>0.48756672381999999</v>
      </c>
      <c r="P246" s="35">
        <v>1574.8458012822</v>
      </c>
      <c r="Q246" s="29">
        <f t="shared" si="192"/>
        <v>5.0810548503355145E-8</v>
      </c>
      <c r="R246" s="29">
        <f t="shared" si="193"/>
        <v>5.0826924108484815E-8</v>
      </c>
      <c r="S246" s="29">
        <f t="shared" si="194"/>
        <v>5.0826924051626127E-8</v>
      </c>
      <c r="T246" s="29">
        <f t="shared" si="195"/>
        <v>5.0826924051626127E-8</v>
      </c>
      <c r="V246" s="35">
        <v>1.52E-8</v>
      </c>
      <c r="W246" s="35">
        <v>0.56950979689000003</v>
      </c>
      <c r="X246" s="35">
        <v>320.32402291969998</v>
      </c>
      <c r="Y246" s="29">
        <f t="shared" si="196"/>
        <v>1.3258243184946595E-8</v>
      </c>
      <c r="Z246" s="29">
        <f t="shared" si="197"/>
        <v>1.3257882218746673E-8</v>
      </c>
      <c r="AA246" s="29">
        <f t="shared" si="198"/>
        <v>1.3257882220000169E-8</v>
      </c>
      <c r="AB246" s="29">
        <f t="shared" si="199"/>
        <v>1.3257882220000169E-8</v>
      </c>
      <c r="AD246" s="35">
        <v>2.4899999999999999E-9</v>
      </c>
      <c r="AE246" s="35">
        <v>3.1420289505799999</v>
      </c>
      <c r="AF246" s="35">
        <v>144.14657116320001</v>
      </c>
      <c r="AG246" s="29">
        <f t="shared" si="200"/>
        <v>1.7349018240621209E-9</v>
      </c>
      <c r="AH246" s="29">
        <f t="shared" si="201"/>
        <v>1.7348627961151303E-9</v>
      </c>
      <c r="AI246" s="29">
        <f t="shared" si="202"/>
        <v>1.7348627962506552E-9</v>
      </c>
      <c r="AJ246" s="29">
        <f t="shared" si="203"/>
        <v>1.7348627962506552E-9</v>
      </c>
      <c r="AL246" s="35"/>
      <c r="AM246" s="35"/>
      <c r="AN246" s="35"/>
      <c r="AT246" s="35"/>
      <c r="AU246" s="35"/>
      <c r="AV246" s="35"/>
      <c r="BB246" s="35"/>
      <c r="BC246" s="35"/>
      <c r="BD246" s="35"/>
      <c r="BJ246" s="35">
        <v>8.2599999999999992E-9</v>
      </c>
      <c r="BK246" s="35">
        <v>4.6684524092300004</v>
      </c>
      <c r="BL246" s="35">
        <v>427.11945573780002</v>
      </c>
      <c r="BM246" s="29">
        <f t="shared" si="204"/>
        <v>4.7326139206724357E-9</v>
      </c>
      <c r="BN246" s="29">
        <f t="shared" si="205"/>
        <v>4.7321756012574183E-9</v>
      </c>
      <c r="BO246" s="29">
        <f t="shared" si="206"/>
        <v>4.7321756027795009E-9</v>
      </c>
      <c r="BP246" s="29">
        <f t="shared" si="207"/>
        <v>4.7321756027795009E-9</v>
      </c>
      <c r="BR246" s="35">
        <v>8.9000000000000003E-10</v>
      </c>
      <c r="BS246" s="35">
        <v>4.6133193433899997</v>
      </c>
      <c r="BT246" s="35">
        <v>431.26405732199999</v>
      </c>
      <c r="BU246" s="29">
        <f t="shared" si="208"/>
        <v>5.1877924757594123E-10</v>
      </c>
      <c r="BV246" s="29">
        <f t="shared" si="209"/>
        <v>5.1873197080523987E-10</v>
      </c>
      <c r="BW246" s="29">
        <f t="shared" si="210"/>
        <v>5.187319709694104E-10</v>
      </c>
      <c r="BX246" s="29">
        <f t="shared" si="211"/>
        <v>5.187319709694104E-10</v>
      </c>
      <c r="BZ246" s="35"/>
      <c r="CA246" s="35"/>
      <c r="CB246" s="35"/>
      <c r="CH246" s="35"/>
      <c r="CI246" s="35"/>
      <c r="CJ246" s="35"/>
      <c r="CP246" s="35"/>
      <c r="CQ246" s="35"/>
      <c r="CR246" s="35"/>
      <c r="CX246" s="35"/>
      <c r="CY246" s="35"/>
      <c r="CZ246" s="35"/>
      <c r="DF246" s="35">
        <v>2.8837999999999999E-7</v>
      </c>
      <c r="DG246" s="35">
        <v>5.8008103151399997</v>
      </c>
      <c r="DH246" s="35">
        <v>1994.3304451573999</v>
      </c>
      <c r="DI246" s="29">
        <f t="shared" si="212"/>
        <v>2.5398356395190532E-7</v>
      </c>
      <c r="DJ246" s="29">
        <f t="shared" si="213"/>
        <v>2.5402484338845967E-7</v>
      </c>
      <c r="DK246" s="29">
        <f t="shared" si="214"/>
        <v>2.5402484324515779E-7</v>
      </c>
      <c r="DL246" s="29">
        <f t="shared" si="215"/>
        <v>2.5402484324515779E-7</v>
      </c>
      <c r="DN246" s="35">
        <v>6.2830000000000001E-8</v>
      </c>
      <c r="DO246" s="35">
        <v>3.2094225143299999</v>
      </c>
      <c r="DP246" s="35">
        <v>219.44943459230001</v>
      </c>
      <c r="DQ246" s="29">
        <f t="shared" si="216"/>
        <v>5.5421827738440484E-8</v>
      </c>
      <c r="DR246" s="29">
        <f t="shared" si="217"/>
        <v>5.5422812287059782E-8</v>
      </c>
      <c r="DS246" s="29">
        <f t="shared" si="218"/>
        <v>5.5422812283641091E-8</v>
      </c>
      <c r="DT246" s="29">
        <f t="shared" si="219"/>
        <v>5.5422812283641091E-8</v>
      </c>
      <c r="DV246" s="35">
        <v>1.4279999999999999E-8</v>
      </c>
      <c r="DW246" s="35">
        <v>3.25039966249</v>
      </c>
      <c r="DX246" s="35">
        <v>945.99421523210003</v>
      </c>
      <c r="DY246" s="29">
        <f t="shared" si="220"/>
        <v>1.3889440290224435E-8</v>
      </c>
      <c r="DZ246" s="29">
        <f t="shared" si="221"/>
        <v>1.3888964507749991E-8</v>
      </c>
      <c r="EA246" s="29">
        <f t="shared" si="222"/>
        <v>1.388896450940263E-8</v>
      </c>
      <c r="EB246" s="29">
        <f t="shared" si="223"/>
        <v>1.388896450940263E-8</v>
      </c>
      <c r="ED246" s="35"/>
      <c r="EE246" s="35"/>
      <c r="EF246" s="35"/>
      <c r="EL246" s="35"/>
      <c r="EM246" s="35"/>
      <c r="EN246" s="35"/>
      <c r="ET246" s="35"/>
      <c r="EU246" s="35"/>
      <c r="EV246" s="35"/>
    </row>
    <row r="247" spans="14:152" s="29" customFormat="1" ht="13.5" x14ac:dyDescent="0.3">
      <c r="N247" s="35">
        <v>7.9860000000000002E-8</v>
      </c>
      <c r="O247" s="35">
        <v>4.7108879107900004</v>
      </c>
      <c r="P247" s="35">
        <v>333.65734504400001</v>
      </c>
      <c r="Q247" s="29">
        <f t="shared" si="192"/>
        <v>-6.080482148511003E-8</v>
      </c>
      <c r="R247" s="29">
        <f t="shared" si="193"/>
        <v>-6.080743993225198E-8</v>
      </c>
      <c r="S247" s="29">
        <f t="shared" si="194"/>
        <v>-6.0807439923159809E-8</v>
      </c>
      <c r="T247" s="29">
        <f t="shared" si="195"/>
        <v>-6.0807439923159809E-8</v>
      </c>
      <c r="V247" s="35">
        <v>1.501E-8</v>
      </c>
      <c r="W247" s="35">
        <v>1.9981589419300001</v>
      </c>
      <c r="X247" s="35">
        <v>1891.2376709388</v>
      </c>
      <c r="Y247" s="29">
        <f t="shared" si="196"/>
        <v>4.0221455594473311E-9</v>
      </c>
      <c r="Z247" s="29">
        <f t="shared" si="197"/>
        <v>4.0262911449145301E-9</v>
      </c>
      <c r="AA247" s="29">
        <f t="shared" si="198"/>
        <v>4.026291130519704E-9</v>
      </c>
      <c r="AB247" s="29">
        <f t="shared" si="199"/>
        <v>4.026291130519704E-9</v>
      </c>
      <c r="AD247" s="35">
        <v>2.1999999999999998E-9</v>
      </c>
      <c r="AE247" s="35">
        <v>3.9352660308099998</v>
      </c>
      <c r="AF247" s="35">
        <v>319.5732633943</v>
      </c>
      <c r="AG247" s="29">
        <f t="shared" si="200"/>
        <v>-2.1023657664505945E-9</v>
      </c>
      <c r="AH247" s="29">
        <f t="shared" si="201"/>
        <v>-2.1023343674341953E-9</v>
      </c>
      <c r="AI247" s="29">
        <f t="shared" si="202"/>
        <v>-2.1023343675432359E-9</v>
      </c>
      <c r="AJ247" s="29">
        <f t="shared" si="203"/>
        <v>-2.1023343675432359E-9</v>
      </c>
      <c r="AL247" s="35"/>
      <c r="AM247" s="35"/>
      <c r="AN247" s="35"/>
      <c r="AT247" s="35"/>
      <c r="AU247" s="35"/>
      <c r="AV247" s="35"/>
      <c r="BB247" s="35"/>
      <c r="BC247" s="35"/>
      <c r="BD247" s="35"/>
      <c r="BJ247" s="35">
        <v>6.8999999999999997E-9</v>
      </c>
      <c r="BK247" s="35">
        <v>0.41873449574999999</v>
      </c>
      <c r="BL247" s="35">
        <v>5856.4776591153995</v>
      </c>
      <c r="BM247" s="29">
        <f t="shared" si="204"/>
        <v>1.9038299807275293E-9</v>
      </c>
      <c r="BN247" s="29">
        <f t="shared" si="205"/>
        <v>1.9097169569374874E-9</v>
      </c>
      <c r="BO247" s="29">
        <f t="shared" si="206"/>
        <v>1.909716936497747E-9</v>
      </c>
      <c r="BP247" s="29">
        <f t="shared" si="207"/>
        <v>1.909716936497747E-9</v>
      </c>
      <c r="BR247" s="35">
        <v>9.900000000000001E-10</v>
      </c>
      <c r="BS247" s="35">
        <v>3.6067032613399999</v>
      </c>
      <c r="BT247" s="35">
        <v>776.9303104764</v>
      </c>
      <c r="BU247" s="29">
        <f t="shared" si="208"/>
        <v>-8.603382947070268E-10</v>
      </c>
      <c r="BV247" s="29">
        <f t="shared" si="209"/>
        <v>-8.6039597471820387E-10</v>
      </c>
      <c r="BW247" s="29">
        <f t="shared" si="210"/>
        <v>-8.6039597451793424E-10</v>
      </c>
      <c r="BX247" s="29">
        <f t="shared" si="211"/>
        <v>-8.6039597451793424E-10</v>
      </c>
      <c r="BZ247" s="35"/>
      <c r="CA247" s="35"/>
      <c r="CB247" s="35"/>
      <c r="CH247" s="35"/>
      <c r="CI247" s="35"/>
      <c r="CJ247" s="35"/>
      <c r="CP247" s="35"/>
      <c r="CQ247" s="35"/>
      <c r="CR247" s="35"/>
      <c r="CX247" s="35"/>
      <c r="CY247" s="35"/>
      <c r="CZ247" s="35"/>
      <c r="DF247" s="35">
        <v>3.2174999999999998E-7</v>
      </c>
      <c r="DG247" s="35">
        <v>2.13166877923</v>
      </c>
      <c r="DH247" s="35">
        <v>206.13736432740001</v>
      </c>
      <c r="DI247" s="29">
        <f t="shared" si="212"/>
        <v>2.2336659588509398E-7</v>
      </c>
      <c r="DJ247" s="29">
        <f t="shared" si="213"/>
        <v>2.2335935943371831E-7</v>
      </c>
      <c r="DK247" s="29">
        <f t="shared" si="214"/>
        <v>2.2335935945884697E-7</v>
      </c>
      <c r="DL247" s="29">
        <f t="shared" si="215"/>
        <v>2.2335935945884697E-7</v>
      </c>
      <c r="DN247" s="35">
        <v>5.5420000000000003E-8</v>
      </c>
      <c r="DO247" s="35">
        <v>3.61193204407</v>
      </c>
      <c r="DP247" s="35">
        <v>125.98732389849999</v>
      </c>
      <c r="DQ247" s="29">
        <f t="shared" si="216"/>
        <v>4.4944213918877554E-8</v>
      </c>
      <c r="DR247" s="29">
        <f t="shared" si="217"/>
        <v>4.4943594660181521E-8</v>
      </c>
      <c r="DS247" s="29">
        <f t="shared" si="218"/>
        <v>4.4943594662331912E-8</v>
      </c>
      <c r="DT247" s="29">
        <f t="shared" si="219"/>
        <v>4.4943594662331912E-8</v>
      </c>
      <c r="DV247" s="35">
        <v>1.4100000000000001E-8</v>
      </c>
      <c r="DW247" s="35">
        <v>0.68747644675999997</v>
      </c>
      <c r="DX247" s="35">
        <v>429.04587143079999</v>
      </c>
      <c r="DY247" s="29">
        <f t="shared" si="220"/>
        <v>2.7734148078047606E-9</v>
      </c>
      <c r="DZ247" s="29">
        <f t="shared" si="221"/>
        <v>2.7743139091417302E-9</v>
      </c>
      <c r="EA247" s="29">
        <f t="shared" si="222"/>
        <v>2.7743139060196499E-9</v>
      </c>
      <c r="EB247" s="29">
        <f t="shared" si="223"/>
        <v>2.7743139060196499E-9</v>
      </c>
      <c r="ED247" s="35"/>
      <c r="EE247" s="35"/>
      <c r="EF247" s="35"/>
      <c r="EL247" s="35"/>
      <c r="EM247" s="35"/>
      <c r="EN247" s="35"/>
      <c r="ET247" s="35"/>
      <c r="EU247" s="35"/>
      <c r="EV247" s="35"/>
    </row>
    <row r="248" spans="14:152" s="29" customFormat="1" ht="13.5" x14ac:dyDescent="0.3">
      <c r="N248" s="35">
        <v>8.9509999999999999E-8</v>
      </c>
      <c r="O248" s="35">
        <v>0.90641577432999998</v>
      </c>
      <c r="P248" s="35">
        <v>497.44763618019999</v>
      </c>
      <c r="Q248" s="29">
        <f t="shared" si="192"/>
        <v>-8.1027362393654398E-8</v>
      </c>
      <c r="R248" s="29">
        <f t="shared" si="193"/>
        <v>-8.1024494161893199E-8</v>
      </c>
      <c r="S248" s="29">
        <f t="shared" si="194"/>
        <v>-8.1024494171853843E-8</v>
      </c>
      <c r="T248" s="29">
        <f t="shared" si="195"/>
        <v>-8.1024494171853843E-8</v>
      </c>
      <c r="V248" s="35">
        <v>1.5320000000000001E-8</v>
      </c>
      <c r="W248" s="35">
        <v>3.2736231784899998</v>
      </c>
      <c r="X248" s="35">
        <v>2420.9286360333999</v>
      </c>
      <c r="Y248" s="29">
        <f t="shared" si="196"/>
        <v>2.7817914086044372E-9</v>
      </c>
      <c r="Z248" s="29">
        <f t="shared" si="197"/>
        <v>2.7762625946582852E-9</v>
      </c>
      <c r="AA248" s="29">
        <f t="shared" si="198"/>
        <v>2.7762626138575666E-9</v>
      </c>
      <c r="AB248" s="29">
        <f t="shared" si="199"/>
        <v>2.7762626138575666E-9</v>
      </c>
      <c r="AD248" s="35">
        <v>2.1200000000000001E-9</v>
      </c>
      <c r="AE248" s="35">
        <v>5.8524816408699998</v>
      </c>
      <c r="AF248" s="35">
        <v>546.95644048199995</v>
      </c>
      <c r="AG248" s="29">
        <f t="shared" si="200"/>
        <v>-1.1951586314114687E-9</v>
      </c>
      <c r="AH248" s="29">
        <f t="shared" si="201"/>
        <v>-1.1950134511514762E-9</v>
      </c>
      <c r="AI248" s="29">
        <f t="shared" si="202"/>
        <v>-1.1950134516556227E-9</v>
      </c>
      <c r="AJ248" s="29">
        <f t="shared" si="203"/>
        <v>-1.1950134516556227E-9</v>
      </c>
      <c r="AL248" s="35"/>
      <c r="AM248" s="35"/>
      <c r="AN248" s="35"/>
      <c r="AT248" s="35"/>
      <c r="AU248" s="35"/>
      <c r="AV248" s="35"/>
      <c r="BB248" s="35"/>
      <c r="BC248" s="35"/>
      <c r="BD248" s="35"/>
      <c r="BJ248" s="35">
        <v>6.8999999999999997E-9</v>
      </c>
      <c r="BK248" s="35">
        <v>1.3402320482100001</v>
      </c>
      <c r="BL248" s="35">
        <v>6283.0758499914</v>
      </c>
      <c r="BM248" s="29">
        <f t="shared" si="204"/>
        <v>-6.6250214914407246E-9</v>
      </c>
      <c r="BN248" s="29">
        <f t="shared" si="205"/>
        <v>-6.6231817480328669E-9</v>
      </c>
      <c r="BO248" s="29">
        <f t="shared" si="206"/>
        <v>-6.6231817544317442E-9</v>
      </c>
      <c r="BP248" s="29">
        <f t="shared" si="207"/>
        <v>-6.6231817544317442E-9</v>
      </c>
      <c r="BR248" s="35">
        <v>8.4999999999999996E-10</v>
      </c>
      <c r="BS248" s="35">
        <v>4.9387802367300004</v>
      </c>
      <c r="BT248" s="35">
        <v>2.4476805547999998</v>
      </c>
      <c r="BU248" s="29">
        <f t="shared" si="208"/>
        <v>2.2356301498264923E-10</v>
      </c>
      <c r="BV248" s="29">
        <f t="shared" si="209"/>
        <v>2.2356271070925015E-10</v>
      </c>
      <c r="BW248" s="29">
        <f t="shared" si="210"/>
        <v>2.23562710710307E-10</v>
      </c>
      <c r="BX248" s="29">
        <f t="shared" si="211"/>
        <v>2.23562710710307E-10</v>
      </c>
      <c r="BZ248" s="35"/>
      <c r="CA248" s="35"/>
      <c r="CB248" s="35"/>
      <c r="CH248" s="35"/>
      <c r="CI248" s="35"/>
      <c r="CJ248" s="35"/>
      <c r="CP248" s="35"/>
      <c r="CQ248" s="35"/>
      <c r="CR248" s="35"/>
      <c r="CX248" s="35"/>
      <c r="CY248" s="35"/>
      <c r="CZ248" s="35"/>
      <c r="DF248" s="35">
        <v>3.2642999999999999E-7</v>
      </c>
      <c r="DG248" s="35">
        <v>1.9313158054399999</v>
      </c>
      <c r="DH248" s="35">
        <v>98.899988524600005</v>
      </c>
      <c r="DI248" s="29">
        <f t="shared" si="212"/>
        <v>-3.0116215987781383E-7</v>
      </c>
      <c r="DJ248" s="29">
        <f t="shared" si="213"/>
        <v>-3.0116404773018978E-7</v>
      </c>
      <c r="DK248" s="29">
        <f t="shared" si="214"/>
        <v>-3.0116404772363432E-7</v>
      </c>
      <c r="DL248" s="29">
        <f t="shared" si="215"/>
        <v>-3.0116404772363432E-7</v>
      </c>
      <c r="DN248" s="35">
        <v>5.5220000000000001E-8</v>
      </c>
      <c r="DO248" s="35">
        <v>3.8421735516400002</v>
      </c>
      <c r="DP248" s="35">
        <v>181.0557665236</v>
      </c>
      <c r="DQ248" s="29">
        <f t="shared" si="216"/>
        <v>4.8468655959455582E-8</v>
      </c>
      <c r="DR248" s="29">
        <f t="shared" si="217"/>
        <v>4.8469382097090481E-8</v>
      </c>
      <c r="DS248" s="29">
        <f t="shared" si="218"/>
        <v>4.8469382094569043E-8</v>
      </c>
      <c r="DT248" s="29">
        <f t="shared" si="219"/>
        <v>4.8469382094569043E-8</v>
      </c>
      <c r="DV248" s="35">
        <v>1.7520000000000001E-8</v>
      </c>
      <c r="DW248" s="35">
        <v>2.7009094274600001</v>
      </c>
      <c r="DX248" s="35">
        <v>12.742621293299999</v>
      </c>
      <c r="DY248" s="29">
        <f t="shared" si="220"/>
        <v>-1.7043663390660137E-8</v>
      </c>
      <c r="DZ248" s="29">
        <f t="shared" si="221"/>
        <v>-1.7043655553040877E-8</v>
      </c>
      <c r="EA248" s="29">
        <f t="shared" si="222"/>
        <v>-1.7043655553068091E-8</v>
      </c>
      <c r="EB248" s="29">
        <f t="shared" si="223"/>
        <v>-1.7043655553068091E-8</v>
      </c>
      <c r="ED248" s="35"/>
      <c r="EE248" s="35"/>
      <c r="EF248" s="35"/>
      <c r="EL248" s="35"/>
      <c r="EM248" s="35"/>
      <c r="EN248" s="35"/>
      <c r="ET248" s="35"/>
      <c r="EU248" s="35"/>
      <c r="EV248" s="35"/>
    </row>
    <row r="249" spans="14:152" s="29" customFormat="1" ht="13.5" x14ac:dyDescent="0.3">
      <c r="N249" s="35">
        <v>7.959E-8</v>
      </c>
      <c r="O249" s="35">
        <v>2.7327759413599999</v>
      </c>
      <c r="P249" s="35">
        <v>4.1446015842000001</v>
      </c>
      <c r="Q249" s="29">
        <f t="shared" si="192"/>
        <v>-7.4993932030058322E-8</v>
      </c>
      <c r="R249" s="29">
        <f t="shared" si="193"/>
        <v>-7.4993915283894738E-8</v>
      </c>
      <c r="S249" s="29">
        <f t="shared" si="194"/>
        <v>-7.4993915283952892E-8</v>
      </c>
      <c r="T249" s="29">
        <f t="shared" si="195"/>
        <v>-7.4993915283952892E-8</v>
      </c>
      <c r="V249" s="35">
        <v>1.7010000000000001E-8</v>
      </c>
      <c r="W249" s="35">
        <v>2.72041261115</v>
      </c>
      <c r="X249" s="35">
        <v>767.3690829208</v>
      </c>
      <c r="Y249" s="29">
        <f t="shared" si="196"/>
        <v>-1.472748876504354E-8</v>
      </c>
      <c r="Z249" s="29">
        <f t="shared" si="197"/>
        <v>-1.4726498622995996E-8</v>
      </c>
      <c r="AA249" s="29">
        <f t="shared" si="198"/>
        <v>-1.4726498626434581E-8</v>
      </c>
      <c r="AB249" s="29">
        <f t="shared" si="199"/>
        <v>-1.4726498626434581E-8</v>
      </c>
      <c r="AD249" s="35">
        <v>2.3400000000000002E-9</v>
      </c>
      <c r="AE249" s="35">
        <v>1.6531471116700001</v>
      </c>
      <c r="AF249" s="35">
        <v>554.0699874828</v>
      </c>
      <c r="AG249" s="29">
        <f t="shared" si="200"/>
        <v>-7.875923114549312E-10</v>
      </c>
      <c r="AH249" s="29">
        <f t="shared" si="201"/>
        <v>-7.8777737583125586E-10</v>
      </c>
      <c r="AI249" s="29">
        <f t="shared" si="202"/>
        <v>-7.8777737518863723E-10</v>
      </c>
      <c r="AJ249" s="29">
        <f t="shared" si="203"/>
        <v>-7.8777737518863723E-10</v>
      </c>
      <c r="AL249" s="35"/>
      <c r="AM249" s="35"/>
      <c r="AN249" s="35"/>
      <c r="AT249" s="35"/>
      <c r="AU249" s="35"/>
      <c r="AV249" s="35"/>
      <c r="BB249" s="35"/>
      <c r="BC249" s="35"/>
      <c r="BD249" s="35"/>
      <c r="BJ249" s="35">
        <v>6.8999999999999997E-9</v>
      </c>
      <c r="BK249" s="35">
        <v>0.58291546592999999</v>
      </c>
      <c r="BL249" s="35">
        <v>213.45915413239999</v>
      </c>
      <c r="BM249" s="29">
        <f t="shared" si="204"/>
        <v>-4.2440783307972907E-9</v>
      </c>
      <c r="BN249" s="29">
        <f t="shared" si="205"/>
        <v>-4.2442543644789668E-9</v>
      </c>
      <c r="BO249" s="29">
        <f t="shared" si="206"/>
        <v>-4.244254363867706E-9</v>
      </c>
      <c r="BP249" s="29">
        <f t="shared" si="207"/>
        <v>-4.244254363867706E-9</v>
      </c>
      <c r="BR249" s="35">
        <v>8.9000000000000003E-10</v>
      </c>
      <c r="BS249" s="35">
        <v>6.2454164416399998</v>
      </c>
      <c r="BT249" s="35">
        <v>661.23792731640003</v>
      </c>
      <c r="BU249" s="29">
        <f t="shared" si="208"/>
        <v>-2.5755404044063075E-10</v>
      </c>
      <c r="BV249" s="29">
        <f t="shared" si="209"/>
        <v>-2.5763943028451833E-10</v>
      </c>
      <c r="BW249" s="29">
        <f t="shared" si="210"/>
        <v>-2.5763942998800903E-10</v>
      </c>
      <c r="BX249" s="29">
        <f t="shared" si="211"/>
        <v>-2.5763942998800903E-10</v>
      </c>
      <c r="BZ249" s="35"/>
      <c r="CA249" s="35"/>
      <c r="CB249" s="35"/>
      <c r="CH249" s="35"/>
      <c r="CI249" s="35"/>
      <c r="CJ249" s="35"/>
      <c r="CP249" s="35"/>
      <c r="CQ249" s="35"/>
      <c r="CR249" s="35"/>
      <c r="CX249" s="35"/>
      <c r="CY249" s="35"/>
      <c r="CZ249" s="35"/>
      <c r="DF249" s="35">
        <v>3.4917E-7</v>
      </c>
      <c r="DG249" s="35">
        <v>5.6527661769100002</v>
      </c>
      <c r="DH249" s="35">
        <v>497.44763618019999</v>
      </c>
      <c r="DI249" s="29">
        <f t="shared" si="212"/>
        <v>1.3755010163443184E-7</v>
      </c>
      <c r="DJ249" s="29">
        <f t="shared" si="213"/>
        <v>1.3757430161435699E-7</v>
      </c>
      <c r="DK249" s="29">
        <f t="shared" si="214"/>
        <v>1.3757430153032412E-7</v>
      </c>
      <c r="DL249" s="29">
        <f t="shared" si="215"/>
        <v>1.3757430153032412E-7</v>
      </c>
      <c r="DN249" s="35">
        <v>5.777E-8</v>
      </c>
      <c r="DO249" s="35">
        <v>3.0059092649800001</v>
      </c>
      <c r="DP249" s="35">
        <v>121.2520214833</v>
      </c>
      <c r="DQ249" s="29">
        <f t="shared" si="216"/>
        <v>1.5012430876659414E-8</v>
      </c>
      <c r="DR249" s="29">
        <f t="shared" si="217"/>
        <v>1.5011405539720495E-8</v>
      </c>
      <c r="DS249" s="29">
        <f t="shared" si="218"/>
        <v>1.5011405543280935E-8</v>
      </c>
      <c r="DT249" s="29">
        <f t="shared" si="219"/>
        <v>1.5011405543280935E-8</v>
      </c>
      <c r="DV249" s="35">
        <v>1.681E-8</v>
      </c>
      <c r="DW249" s="35">
        <v>4.9752685327300004</v>
      </c>
      <c r="DX249" s="35">
        <v>2008.557539159</v>
      </c>
      <c r="DY249" s="29">
        <f t="shared" si="220"/>
        <v>1.6724228513452418E-8</v>
      </c>
      <c r="DZ249" s="29">
        <f t="shared" si="221"/>
        <v>1.672371137344453E-8</v>
      </c>
      <c r="EA249" s="29">
        <f t="shared" si="222"/>
        <v>1.6723711375242969E-8</v>
      </c>
      <c r="EB249" s="29">
        <f t="shared" si="223"/>
        <v>1.6723711375242969E-8</v>
      </c>
      <c r="ED249" s="35"/>
      <c r="EE249" s="35"/>
      <c r="EF249" s="35"/>
      <c r="EL249" s="35"/>
      <c r="EM249" s="35"/>
      <c r="EN249" s="35"/>
      <c r="ET249" s="35"/>
      <c r="EU249" s="35"/>
      <c r="EV249" s="35"/>
    </row>
    <row r="250" spans="14:152" s="29" customFormat="1" ht="13.5" x14ac:dyDescent="0.3">
      <c r="N250" s="35">
        <v>9.1329999999999998E-8</v>
      </c>
      <c r="O250" s="35">
        <v>5.0825057884299998</v>
      </c>
      <c r="P250" s="35">
        <v>241.6102710893</v>
      </c>
      <c r="Q250" s="29">
        <f t="shared" si="192"/>
        <v>-8.3464375960546092E-8</v>
      </c>
      <c r="R250" s="29">
        <f t="shared" si="193"/>
        <v>-8.3463017896118063E-8</v>
      </c>
      <c r="S250" s="29">
        <f t="shared" si="194"/>
        <v>-8.3463017900834051E-8</v>
      </c>
      <c r="T250" s="29">
        <f t="shared" si="195"/>
        <v>-8.3463017900834051E-8</v>
      </c>
      <c r="V250" s="35">
        <v>1.5609999999999999E-8</v>
      </c>
      <c r="W250" s="35">
        <v>6.0942445962800003</v>
      </c>
      <c r="X250" s="35">
        <v>280.96714700450002</v>
      </c>
      <c r="Y250" s="29">
        <f t="shared" si="196"/>
        <v>-5.1746804225681149E-9</v>
      </c>
      <c r="Z250" s="29">
        <f t="shared" si="197"/>
        <v>-5.1753076623637549E-9</v>
      </c>
      <c r="AA250" s="29">
        <f t="shared" si="198"/>
        <v>-5.1753076601856991E-9</v>
      </c>
      <c r="AB250" s="29">
        <f t="shared" si="199"/>
        <v>-5.1753076601856991E-9</v>
      </c>
      <c r="AD250" s="35">
        <v>2.04E-9</v>
      </c>
      <c r="AE250" s="35">
        <v>0.88373842674000003</v>
      </c>
      <c r="AF250" s="35">
        <v>31.492569389</v>
      </c>
      <c r="AG250" s="29">
        <f t="shared" si="200"/>
        <v>3.5630325253211783E-10</v>
      </c>
      <c r="AH250" s="29">
        <f t="shared" si="201"/>
        <v>3.5631284140356618E-10</v>
      </c>
      <c r="AI250" s="29">
        <f t="shared" si="202"/>
        <v>3.5631284137026948E-10</v>
      </c>
      <c r="AJ250" s="29">
        <f t="shared" si="203"/>
        <v>3.5631284137026948E-10</v>
      </c>
      <c r="AL250" s="35"/>
      <c r="AM250" s="35"/>
      <c r="AN250" s="35"/>
      <c r="AT250" s="35"/>
      <c r="AU250" s="35"/>
      <c r="AV250" s="35"/>
      <c r="BB250" s="35"/>
      <c r="BC250" s="35"/>
      <c r="BD250" s="35"/>
      <c r="BJ250" s="35">
        <v>6.3899999999999996E-9</v>
      </c>
      <c r="BK250" s="35">
        <v>1.20304559619</v>
      </c>
      <c r="BL250" s="35">
        <v>867.42347575359997</v>
      </c>
      <c r="BM250" s="29">
        <f t="shared" si="204"/>
        <v>-5.8441968534118842E-9</v>
      </c>
      <c r="BN250" s="29">
        <f t="shared" si="205"/>
        <v>-5.8438570261235904E-9</v>
      </c>
      <c r="BO250" s="29">
        <f t="shared" si="206"/>
        <v>-5.8438570273038035E-9</v>
      </c>
      <c r="BP250" s="29">
        <f t="shared" si="207"/>
        <v>-5.8438570273038035E-9</v>
      </c>
      <c r="BR250" s="35">
        <v>8.4999999999999996E-10</v>
      </c>
      <c r="BS250" s="35">
        <v>0.45896349060000002</v>
      </c>
      <c r="BT250" s="35">
        <v>1382.8873468465999</v>
      </c>
      <c r="BU250" s="29">
        <f t="shared" si="208"/>
        <v>-5.0916232565965756E-10</v>
      </c>
      <c r="BV250" s="29">
        <f t="shared" si="209"/>
        <v>-5.0930499116106802E-10</v>
      </c>
      <c r="BW250" s="29">
        <f t="shared" si="210"/>
        <v>-5.0930499066570647E-10</v>
      </c>
      <c r="BX250" s="29">
        <f t="shared" si="211"/>
        <v>-5.0930499066570647E-10</v>
      </c>
      <c r="BZ250" s="35"/>
      <c r="CA250" s="35"/>
      <c r="CB250" s="35"/>
      <c r="CH250" s="35"/>
      <c r="CI250" s="35"/>
      <c r="CJ250" s="35"/>
      <c r="CP250" s="35"/>
      <c r="CQ250" s="35"/>
      <c r="CR250" s="35"/>
      <c r="CX250" s="35"/>
      <c r="CY250" s="35"/>
      <c r="CZ250" s="35"/>
      <c r="DF250" s="35">
        <v>2.8928000000000001E-7</v>
      </c>
      <c r="DG250" s="35">
        <v>2.2165328891999998</v>
      </c>
      <c r="DH250" s="35">
        <v>14.977853527000001</v>
      </c>
      <c r="DI250" s="29">
        <f t="shared" si="212"/>
        <v>-2.2461009125340087E-7</v>
      </c>
      <c r="DJ250" s="29">
        <f t="shared" si="213"/>
        <v>-2.2460967735552955E-7</v>
      </c>
      <c r="DK250" s="29">
        <f t="shared" si="214"/>
        <v>-2.2460967735696675E-7</v>
      </c>
      <c r="DL250" s="29">
        <f t="shared" si="215"/>
        <v>-2.2460967735696675E-7</v>
      </c>
      <c r="DN250" s="35">
        <v>6.6699999999999995E-8</v>
      </c>
      <c r="DO250" s="35">
        <v>1.65236689367</v>
      </c>
      <c r="DP250" s="35">
        <v>1898.3512179396</v>
      </c>
      <c r="DQ250" s="29">
        <f t="shared" si="216"/>
        <v>3.2067443625978283E-8</v>
      </c>
      <c r="DR250" s="29">
        <f t="shared" si="217"/>
        <v>3.2084272235690827E-8</v>
      </c>
      <c r="DS250" s="29">
        <f t="shared" si="218"/>
        <v>3.2084272177258676E-8</v>
      </c>
      <c r="DT250" s="29">
        <f t="shared" si="219"/>
        <v>3.2084272177258676E-8</v>
      </c>
      <c r="DV250" s="35">
        <v>1.4079999999999999E-8</v>
      </c>
      <c r="DW250" s="35">
        <v>0.80461100746000003</v>
      </c>
      <c r="DX250" s="35">
        <v>1585.1407420206999</v>
      </c>
      <c r="DY250" s="29">
        <f t="shared" si="220"/>
        <v>2.1491354030310566E-9</v>
      </c>
      <c r="DZ250" s="29">
        <f t="shared" si="221"/>
        <v>2.1524788941677365E-9</v>
      </c>
      <c r="EA250" s="29">
        <f t="shared" si="222"/>
        <v>2.1524788825577628E-9</v>
      </c>
      <c r="EB250" s="29">
        <f t="shared" si="223"/>
        <v>2.1524788825577628E-9</v>
      </c>
      <c r="ED250" s="35"/>
      <c r="EE250" s="35"/>
      <c r="EF250" s="35"/>
      <c r="EL250" s="35"/>
      <c r="EM250" s="35"/>
      <c r="EN250" s="35"/>
      <c r="ET250" s="35"/>
      <c r="EU250" s="35"/>
      <c r="EV250" s="35"/>
    </row>
    <row r="251" spans="14:152" s="29" customFormat="1" ht="13.5" x14ac:dyDescent="0.3">
      <c r="N251" s="35">
        <v>9.6690000000000001E-8</v>
      </c>
      <c r="O251" s="35">
        <v>1.60623316904</v>
      </c>
      <c r="P251" s="35">
        <v>0.89377187729999996</v>
      </c>
      <c r="Q251" s="29">
        <f t="shared" si="192"/>
        <v>-4.8279849343637524E-9</v>
      </c>
      <c r="R251" s="29">
        <f t="shared" si="193"/>
        <v>-4.8279718508942803E-9</v>
      </c>
      <c r="S251" s="29">
        <f t="shared" si="194"/>
        <v>-4.8279718509397181E-9</v>
      </c>
      <c r="T251" s="29">
        <f t="shared" si="195"/>
        <v>-4.8279718509397181E-9</v>
      </c>
      <c r="V251" s="35">
        <v>1.331E-8</v>
      </c>
      <c r="W251" s="35">
        <v>4.2094444379000002</v>
      </c>
      <c r="X251" s="35">
        <v>546.95644048199995</v>
      </c>
      <c r="Y251" s="29">
        <f t="shared" si="196"/>
        <v>1.1506217105819408E-8</v>
      </c>
      <c r="Z251" s="29">
        <f t="shared" si="197"/>
        <v>1.1506771780649076E-8</v>
      </c>
      <c r="AA251" s="29">
        <f t="shared" si="198"/>
        <v>1.1506771778723128E-8</v>
      </c>
      <c r="AB251" s="29">
        <f t="shared" si="199"/>
        <v>1.1506771778723128E-8</v>
      </c>
      <c r="AD251" s="35">
        <v>2.0500000000000002E-9</v>
      </c>
      <c r="AE251" s="35">
        <v>2.93169866171</v>
      </c>
      <c r="AF251" s="35">
        <v>1596.1864422845999</v>
      </c>
      <c r="AG251" s="29">
        <f t="shared" si="200"/>
        <v>-1.7119818395074992E-9</v>
      </c>
      <c r="AH251" s="29">
        <f t="shared" si="201"/>
        <v>-1.7122546361149942E-9</v>
      </c>
      <c r="AI251" s="29">
        <f t="shared" si="202"/>
        <v>-1.712254635167891E-9</v>
      </c>
      <c r="AJ251" s="29">
        <f t="shared" si="203"/>
        <v>-1.712254635167891E-9</v>
      </c>
      <c r="AL251" s="35"/>
      <c r="AM251" s="35"/>
      <c r="AN251" s="35"/>
      <c r="AT251" s="35"/>
      <c r="AU251" s="35"/>
      <c r="AV251" s="35"/>
      <c r="BB251" s="35"/>
      <c r="BC251" s="35"/>
      <c r="BD251" s="35"/>
      <c r="BJ251" s="35">
        <v>8.2999999999999999E-9</v>
      </c>
      <c r="BK251" s="35">
        <v>1.5723321478900001</v>
      </c>
      <c r="BL251" s="35">
        <v>1898.3512179396</v>
      </c>
      <c r="BM251" s="29">
        <f t="shared" si="204"/>
        <v>4.5594849685030861E-9</v>
      </c>
      <c r="BN251" s="29">
        <f t="shared" si="205"/>
        <v>4.5614805511911347E-9</v>
      </c>
      <c r="BO251" s="29">
        <f t="shared" si="206"/>
        <v>4.5614805442621984E-9</v>
      </c>
      <c r="BP251" s="29">
        <f t="shared" si="207"/>
        <v>4.5614805442621984E-9</v>
      </c>
      <c r="BR251" s="35">
        <v>8.7999999999999996E-10</v>
      </c>
      <c r="BS251" s="35">
        <v>3.8114455217800001</v>
      </c>
      <c r="BT251" s="35">
        <v>1788.1448967202</v>
      </c>
      <c r="BU251" s="29">
        <f t="shared" si="208"/>
        <v>1.1618498337679256E-10</v>
      </c>
      <c r="BV251" s="29">
        <f t="shared" si="209"/>
        <v>1.1642142052601557E-10</v>
      </c>
      <c r="BW251" s="29">
        <f t="shared" si="210"/>
        <v>1.164214197050096E-10</v>
      </c>
      <c r="BX251" s="29">
        <f t="shared" si="211"/>
        <v>1.164214197050096E-10</v>
      </c>
      <c r="BZ251" s="35"/>
      <c r="CA251" s="35"/>
      <c r="CB251" s="35"/>
      <c r="CH251" s="35"/>
      <c r="CI251" s="35"/>
      <c r="CJ251" s="35"/>
      <c r="CP251" s="35"/>
      <c r="CQ251" s="35"/>
      <c r="CR251" s="35"/>
      <c r="CX251" s="35"/>
      <c r="CY251" s="35"/>
      <c r="CZ251" s="35"/>
      <c r="DF251" s="35">
        <v>3.1568999999999999E-7</v>
      </c>
      <c r="DG251" s="35">
        <v>3.8184656056400001</v>
      </c>
      <c r="DH251" s="35">
        <v>73.297125859000005</v>
      </c>
      <c r="DI251" s="29">
        <f t="shared" si="212"/>
        <v>9.2255018067354485E-8</v>
      </c>
      <c r="DJ251" s="29">
        <f t="shared" si="213"/>
        <v>9.2251663621051194E-8</v>
      </c>
      <c r="DK251" s="29">
        <f t="shared" si="214"/>
        <v>9.2251663632699379E-8</v>
      </c>
      <c r="DL251" s="29">
        <f t="shared" si="215"/>
        <v>9.2251663632699379E-8</v>
      </c>
      <c r="DN251" s="35">
        <v>7.5909999999999996E-8</v>
      </c>
      <c r="DO251" s="35">
        <v>0.10483002359</v>
      </c>
      <c r="DP251" s="35">
        <v>2324.9494088155998</v>
      </c>
      <c r="DQ251" s="29">
        <f t="shared" si="216"/>
        <v>7.4850101064125709E-8</v>
      </c>
      <c r="DR251" s="29">
        <f t="shared" si="217"/>
        <v>7.4854551395091878E-8</v>
      </c>
      <c r="DS251" s="29">
        <f t="shared" si="218"/>
        <v>7.4854551379654451E-8</v>
      </c>
      <c r="DT251" s="29">
        <f t="shared" si="219"/>
        <v>7.4854551379654451E-8</v>
      </c>
      <c r="DV251" s="35">
        <v>1.4850000000000001E-8</v>
      </c>
      <c r="DW251" s="35">
        <v>0.49674043855</v>
      </c>
      <c r="DX251" s="35">
        <v>120.358249606</v>
      </c>
      <c r="DY251" s="29">
        <f t="shared" si="220"/>
        <v>-1.1452945501569842E-8</v>
      </c>
      <c r="DZ251" s="29">
        <f t="shared" si="221"/>
        <v>-1.1452773040580535E-8</v>
      </c>
      <c r="EA251" s="29">
        <f t="shared" si="222"/>
        <v>-1.1452773041179404E-8</v>
      </c>
      <c r="EB251" s="29">
        <f t="shared" si="223"/>
        <v>-1.1452773041179404E-8</v>
      </c>
      <c r="ED251" s="35"/>
      <c r="EE251" s="35"/>
      <c r="EF251" s="35"/>
      <c r="EL251" s="35"/>
      <c r="EM251" s="35"/>
      <c r="EN251" s="35"/>
      <c r="ET251" s="35"/>
      <c r="EU251" s="35"/>
      <c r="EV251" s="35"/>
    </row>
    <row r="252" spans="14:152" s="29" customFormat="1" ht="13.5" x14ac:dyDescent="0.3">
      <c r="N252" s="35">
        <v>8.8829999999999995E-8</v>
      </c>
      <c r="O252" s="35">
        <v>5.5549100927900001</v>
      </c>
      <c r="P252" s="35">
        <v>2847.5268269093999</v>
      </c>
      <c r="Q252" s="29">
        <f t="shared" si="192"/>
        <v>2.8541389166336847E-9</v>
      </c>
      <c r="R252" s="29">
        <f t="shared" si="193"/>
        <v>2.8924616899490771E-9</v>
      </c>
      <c r="S252" s="29">
        <f t="shared" si="194"/>
        <v>2.8924615568751835E-9</v>
      </c>
      <c r="T252" s="29">
        <f t="shared" si="195"/>
        <v>2.8924615568751835E-9</v>
      </c>
      <c r="V252" s="35">
        <v>1.3809999999999999E-8</v>
      </c>
      <c r="W252" s="35">
        <v>2.0676810083000001</v>
      </c>
      <c r="X252" s="35">
        <v>192.69216761850001</v>
      </c>
      <c r="Y252" s="29">
        <f t="shared" si="196"/>
        <v>6.4380693289563102E-9</v>
      </c>
      <c r="Z252" s="29">
        <f t="shared" si="197"/>
        <v>6.4377124617875103E-9</v>
      </c>
      <c r="AA252" s="29">
        <f t="shared" si="198"/>
        <v>6.4377124630267286E-9</v>
      </c>
      <c r="AB252" s="29">
        <f t="shared" si="199"/>
        <v>6.4377124630267286E-9</v>
      </c>
      <c r="AD252" s="35">
        <v>2.0099999999999999E-9</v>
      </c>
      <c r="AE252" s="35">
        <v>3.36504567824</v>
      </c>
      <c r="AF252" s="35">
        <v>1080.7225711916001</v>
      </c>
      <c r="AG252" s="29">
        <f t="shared" si="200"/>
        <v>-9.5954397959322703E-10</v>
      </c>
      <c r="AH252" s="29">
        <f t="shared" si="201"/>
        <v>-9.592546291683029E-10</v>
      </c>
      <c r="AI252" s="29">
        <f t="shared" si="202"/>
        <v>-9.5925463017310607E-10</v>
      </c>
      <c r="AJ252" s="29">
        <f t="shared" si="203"/>
        <v>-9.5925463017310607E-10</v>
      </c>
      <c r="AL252" s="35"/>
      <c r="AM252" s="35"/>
      <c r="AN252" s="35"/>
      <c r="AT252" s="35"/>
      <c r="AU252" s="35"/>
      <c r="AV252" s="35"/>
      <c r="BB252" s="35"/>
      <c r="BC252" s="35"/>
      <c r="BD252" s="35"/>
      <c r="BJ252" s="35">
        <v>7.5300000000000003E-9</v>
      </c>
      <c r="BK252" s="35">
        <v>1.5118797088</v>
      </c>
      <c r="BL252" s="35">
        <v>576.16138801060004</v>
      </c>
      <c r="BM252" s="29">
        <f t="shared" si="204"/>
        <v>-9.4434111163983268E-10</v>
      </c>
      <c r="BN252" s="29">
        <f t="shared" si="205"/>
        <v>-9.4499356744469107E-10</v>
      </c>
      <c r="BO252" s="29">
        <f t="shared" si="206"/>
        <v>-9.4499356517908018E-10</v>
      </c>
      <c r="BP252" s="29">
        <f t="shared" si="207"/>
        <v>-9.4499356517908018E-10</v>
      </c>
      <c r="BR252" s="35">
        <v>1.03E-9</v>
      </c>
      <c r="BS252" s="35">
        <v>3.2055840499800001</v>
      </c>
      <c r="BT252" s="35">
        <v>312.19908396260001</v>
      </c>
      <c r="BU252" s="29">
        <f t="shared" si="208"/>
        <v>-4.2216209662537485E-10</v>
      </c>
      <c r="BV252" s="29">
        <f t="shared" si="209"/>
        <v>-4.221176340678893E-10</v>
      </c>
      <c r="BW252" s="29">
        <f t="shared" si="210"/>
        <v>-4.2211763422228468E-10</v>
      </c>
      <c r="BX252" s="29">
        <f t="shared" si="211"/>
        <v>-4.2211763422228468E-10</v>
      </c>
      <c r="BZ252" s="35"/>
      <c r="CA252" s="35"/>
      <c r="CB252" s="35"/>
      <c r="CH252" s="35"/>
      <c r="CI252" s="35"/>
      <c r="CJ252" s="35"/>
      <c r="CP252" s="35"/>
      <c r="CQ252" s="35"/>
      <c r="CR252" s="35"/>
      <c r="CX252" s="35"/>
      <c r="CY252" s="35"/>
      <c r="CZ252" s="35"/>
      <c r="DF252" s="35">
        <v>3.2198999999999999E-7</v>
      </c>
      <c r="DG252" s="35">
        <v>0.99811846289999995</v>
      </c>
      <c r="DH252" s="35">
        <v>1464.6394800628</v>
      </c>
      <c r="DI252" s="29">
        <f t="shared" si="212"/>
        <v>3.028967454383668E-7</v>
      </c>
      <c r="DJ252" s="29">
        <f t="shared" si="213"/>
        <v>3.0287248705810342E-7</v>
      </c>
      <c r="DK252" s="29">
        <f t="shared" si="214"/>
        <v>3.0287248714236547E-7</v>
      </c>
      <c r="DL252" s="29">
        <f t="shared" si="215"/>
        <v>3.0287248714236547E-7</v>
      </c>
      <c r="DN252" s="35">
        <v>5.8810000000000002E-8</v>
      </c>
      <c r="DO252" s="35">
        <v>1.0400641020600001</v>
      </c>
      <c r="DP252" s="35">
        <v>9992.8729037722005</v>
      </c>
      <c r="DQ252" s="29">
        <f t="shared" si="216"/>
        <v>5.8798752900713941E-8</v>
      </c>
      <c r="DR252" s="29">
        <f t="shared" si="217"/>
        <v>5.8796943286881157E-8</v>
      </c>
      <c r="DS252" s="29">
        <f t="shared" si="218"/>
        <v>5.8796943293399235E-8</v>
      </c>
      <c r="DT252" s="29">
        <f t="shared" si="219"/>
        <v>5.8796943293399235E-8</v>
      </c>
      <c r="DV252" s="35">
        <v>1.4899999999999999E-8</v>
      </c>
      <c r="DW252" s="35">
        <v>2.6845979943699998</v>
      </c>
      <c r="DX252" s="35">
        <v>207.14875628370001</v>
      </c>
      <c r="DY252" s="29">
        <f t="shared" si="220"/>
        <v>1.4493584093724793E-8</v>
      </c>
      <c r="DZ252" s="29">
        <f t="shared" si="221"/>
        <v>1.4493475556352475E-8</v>
      </c>
      <c r="EA252" s="29">
        <f t="shared" si="222"/>
        <v>1.449347555672939E-8</v>
      </c>
      <c r="EB252" s="29">
        <f t="shared" si="223"/>
        <v>1.449347555672939E-8</v>
      </c>
      <c r="ED252" s="35"/>
      <c r="EE252" s="35"/>
      <c r="EF252" s="35"/>
      <c r="EL252" s="35"/>
      <c r="EM252" s="35"/>
      <c r="EN252" s="35"/>
      <c r="ET252" s="35"/>
      <c r="EU252" s="35"/>
      <c r="EV252" s="35"/>
    </row>
    <row r="253" spans="14:152" s="29" customFormat="1" ht="13.5" x14ac:dyDescent="0.3">
      <c r="N253" s="35">
        <v>8.9260000000000007E-8</v>
      </c>
      <c r="O253" s="35">
        <v>5.8085783527099997</v>
      </c>
      <c r="P253" s="35">
        <v>329.72519178089999</v>
      </c>
      <c r="Q253" s="29">
        <f t="shared" si="192"/>
        <v>1.495745979415549E-8</v>
      </c>
      <c r="R253" s="29">
        <f t="shared" si="193"/>
        <v>1.4953061514832466E-8</v>
      </c>
      <c r="S253" s="29">
        <f t="shared" si="194"/>
        <v>1.4953061530105255E-8</v>
      </c>
      <c r="T253" s="29">
        <f t="shared" si="195"/>
        <v>1.4953061530105255E-8</v>
      </c>
      <c r="V253" s="35">
        <v>1.3680000000000001E-8</v>
      </c>
      <c r="W253" s="35">
        <v>6.2804950225700003</v>
      </c>
      <c r="X253" s="35">
        <v>1795.258443721</v>
      </c>
      <c r="Y253" s="29">
        <f t="shared" si="196"/>
        <v>-8.7017149144449054E-9</v>
      </c>
      <c r="Z253" s="29">
        <f t="shared" si="197"/>
        <v>-8.704587160074829E-9</v>
      </c>
      <c r="AA253" s="29">
        <f t="shared" si="198"/>
        <v>-8.7045871501021609E-9</v>
      </c>
      <c r="AB253" s="29">
        <f t="shared" si="199"/>
        <v>-8.7045871501021609E-9</v>
      </c>
      <c r="AD253" s="35">
        <v>2.2400000000000001E-9</v>
      </c>
      <c r="AE253" s="35">
        <v>4.3461274570499997</v>
      </c>
      <c r="AF253" s="35">
        <v>1382.8873468465999</v>
      </c>
      <c r="AG253" s="29">
        <f t="shared" si="200"/>
        <v>-2.3098405715113313E-10</v>
      </c>
      <c r="AH253" s="29">
        <f t="shared" si="201"/>
        <v>-2.3051699471280488E-10</v>
      </c>
      <c r="AI253" s="29">
        <f t="shared" si="202"/>
        <v>-2.3051699633467869E-10</v>
      </c>
      <c r="AJ253" s="29">
        <f t="shared" si="203"/>
        <v>-2.3051699633467869E-10</v>
      </c>
      <c r="AL253" s="35"/>
      <c r="AM253" s="35"/>
      <c r="AN253" s="35"/>
      <c r="AT253" s="35"/>
      <c r="AU253" s="35"/>
      <c r="AV253" s="35"/>
      <c r="BB253" s="35"/>
      <c r="BC253" s="35"/>
      <c r="BD253" s="35"/>
      <c r="BJ253" s="35">
        <v>6.2900000000000004E-9</v>
      </c>
      <c r="BK253" s="35">
        <v>2.83598833891</v>
      </c>
      <c r="BL253" s="35">
        <v>420.96911658350001</v>
      </c>
      <c r="BM253" s="29">
        <f t="shared" si="204"/>
        <v>-6.0967142364696535E-9</v>
      </c>
      <c r="BN253" s="29">
        <f t="shared" si="205"/>
        <v>-6.096812962207241E-9</v>
      </c>
      <c r="BO253" s="29">
        <f t="shared" si="206"/>
        <v>-6.0968129618644615E-9</v>
      </c>
      <c r="BP253" s="29">
        <f t="shared" si="207"/>
        <v>-6.0968129618644615E-9</v>
      </c>
      <c r="BR253" s="35">
        <v>8.0000000000000003E-10</v>
      </c>
      <c r="BS253" s="35">
        <v>2.2888972913600001</v>
      </c>
      <c r="BT253" s="35">
        <v>213.0866471169</v>
      </c>
      <c r="BU253" s="29">
        <f t="shared" si="208"/>
        <v>6.888841146899167E-10</v>
      </c>
      <c r="BV253" s="29">
        <f t="shared" si="209"/>
        <v>6.8887097626211448E-10</v>
      </c>
      <c r="BW253" s="29">
        <f t="shared" si="210"/>
        <v>6.8887097630773855E-10</v>
      </c>
      <c r="BX253" s="29">
        <f t="shared" si="211"/>
        <v>6.8887097630773855E-10</v>
      </c>
      <c r="BZ253" s="35"/>
      <c r="CA253" s="35"/>
      <c r="CB253" s="35"/>
      <c r="CH253" s="35"/>
      <c r="CI253" s="35"/>
      <c r="CJ253" s="35"/>
      <c r="CP253" s="35"/>
      <c r="CQ253" s="35"/>
      <c r="CR253" s="35"/>
      <c r="CX253" s="35"/>
      <c r="CY253" s="35"/>
      <c r="CZ253" s="35"/>
      <c r="DF253" s="35">
        <v>2.9153000000000002E-7</v>
      </c>
      <c r="DG253" s="35">
        <v>5.9841409940799997</v>
      </c>
      <c r="DH253" s="35">
        <v>2737.3205056900001</v>
      </c>
      <c r="DI253" s="29">
        <f t="shared" si="212"/>
        <v>2.8692728231676055E-7</v>
      </c>
      <c r="DJ253" s="29">
        <f t="shared" si="213"/>
        <v>2.8694866803753616E-7</v>
      </c>
      <c r="DK253" s="29">
        <f t="shared" si="214"/>
        <v>2.869486679633609E-7</v>
      </c>
      <c r="DL253" s="29">
        <f t="shared" si="215"/>
        <v>2.869486679633609E-7</v>
      </c>
      <c r="DN253" s="35">
        <v>5.6090000000000001E-8</v>
      </c>
      <c r="DO253" s="35">
        <v>4.8314270922900002</v>
      </c>
      <c r="DP253" s="35">
        <v>643.07868005169996</v>
      </c>
      <c r="DQ253" s="29">
        <f t="shared" si="216"/>
        <v>-5.0943606917222997E-8</v>
      </c>
      <c r="DR253" s="29">
        <f t="shared" si="217"/>
        <v>-5.0941318799456968E-8</v>
      </c>
      <c r="DS253" s="29">
        <f t="shared" si="218"/>
        <v>-5.0941318807403189E-8</v>
      </c>
      <c r="DT253" s="29">
        <f t="shared" si="219"/>
        <v>-5.0941318807403189E-8</v>
      </c>
      <c r="DV253" s="35">
        <v>1.411E-8</v>
      </c>
      <c r="DW253" s="35">
        <v>4.3639921609199996</v>
      </c>
      <c r="DX253" s="35">
        <v>5863.5912061161998</v>
      </c>
      <c r="DY253" s="29">
        <f t="shared" si="220"/>
        <v>8.4225620931014028E-9</v>
      </c>
      <c r="DZ253" s="29">
        <f t="shared" si="221"/>
        <v>8.4124967730972665E-9</v>
      </c>
      <c r="EA253" s="29">
        <f t="shared" si="222"/>
        <v>8.412496808060257E-9</v>
      </c>
      <c r="EB253" s="29">
        <f t="shared" si="223"/>
        <v>8.412496808060257E-9</v>
      </c>
      <c r="ED253" s="35"/>
      <c r="EE253" s="35"/>
      <c r="EF253" s="35"/>
      <c r="EL253" s="35"/>
      <c r="EM253" s="35"/>
      <c r="EN253" s="35"/>
      <c r="ET253" s="35"/>
      <c r="EU253" s="35"/>
      <c r="EV253" s="35"/>
    </row>
    <row r="254" spans="14:152" s="29" customFormat="1" ht="13.5" x14ac:dyDescent="0.3">
      <c r="N254" s="35">
        <v>7.226E-8</v>
      </c>
      <c r="O254" s="35">
        <v>0.60164771280999996</v>
      </c>
      <c r="P254" s="35">
        <v>206.23373254699999</v>
      </c>
      <c r="Q254" s="29">
        <f t="shared" si="192"/>
        <v>-4.9839809607284199E-8</v>
      </c>
      <c r="R254" s="29">
        <f t="shared" si="193"/>
        <v>-4.9841445245078404E-8</v>
      </c>
      <c r="S254" s="29">
        <f t="shared" si="194"/>
        <v>-4.984144523939881E-8</v>
      </c>
      <c r="T254" s="29">
        <f t="shared" si="195"/>
        <v>-4.984144523939881E-8</v>
      </c>
      <c r="V254" s="35">
        <v>1.5189999999999999E-8</v>
      </c>
      <c r="W254" s="35">
        <v>2.2029955615299999</v>
      </c>
      <c r="X254" s="35">
        <v>2008.557539159</v>
      </c>
      <c r="Y254" s="29">
        <f t="shared" si="196"/>
        <v>-1.4646716538031185E-8</v>
      </c>
      <c r="Z254" s="29">
        <f t="shared" si="197"/>
        <v>-1.4647941687859226E-8</v>
      </c>
      <c r="AA254" s="29">
        <f t="shared" si="198"/>
        <v>-1.4647941683607298E-8</v>
      </c>
      <c r="AB254" s="29">
        <f t="shared" si="199"/>
        <v>-1.4647941683607298E-8</v>
      </c>
      <c r="AD254" s="35">
        <v>1.92E-9</v>
      </c>
      <c r="AE254" s="35">
        <v>5.1369723291799998</v>
      </c>
      <c r="AF254" s="35">
        <v>329.72519178089999</v>
      </c>
      <c r="AG254" s="29">
        <f t="shared" si="200"/>
        <v>-9.2595127311644976E-10</v>
      </c>
      <c r="AH254" s="29">
        <f t="shared" si="201"/>
        <v>-9.260353391353977E-10</v>
      </c>
      <c r="AI254" s="29">
        <f t="shared" si="202"/>
        <v>-9.2603533884348835E-10</v>
      </c>
      <c r="AJ254" s="29">
        <f t="shared" si="203"/>
        <v>-9.2603533884348835E-10</v>
      </c>
      <c r="AL254" s="35"/>
      <c r="AM254" s="35"/>
      <c r="AN254" s="35"/>
      <c r="AT254" s="35"/>
      <c r="AU254" s="35"/>
      <c r="AV254" s="35"/>
      <c r="BB254" s="35"/>
      <c r="BC254" s="35"/>
      <c r="BD254" s="35"/>
      <c r="BJ254" s="35">
        <v>6.8999999999999997E-9</v>
      </c>
      <c r="BK254" s="35">
        <v>3.4806280850100002</v>
      </c>
      <c r="BL254" s="35">
        <v>213.1390367436</v>
      </c>
      <c r="BM254" s="29">
        <f t="shared" si="204"/>
        <v>5.4542246120032212E-9</v>
      </c>
      <c r="BN254" s="29">
        <f t="shared" si="205"/>
        <v>5.4543611548221864E-9</v>
      </c>
      <c r="BO254" s="29">
        <f t="shared" si="206"/>
        <v>5.4543611543480556E-9</v>
      </c>
      <c r="BP254" s="29">
        <f t="shared" si="207"/>
        <v>5.4543611543480556E-9</v>
      </c>
      <c r="BR254" s="35">
        <v>8.0000000000000003E-10</v>
      </c>
      <c r="BS254" s="35">
        <v>5.74264101239</v>
      </c>
      <c r="BT254" s="35">
        <v>213.51154375909999</v>
      </c>
      <c r="BU254" s="29">
        <f t="shared" si="208"/>
        <v>-7.8169958307587317E-10</v>
      </c>
      <c r="BV254" s="29">
        <f t="shared" si="209"/>
        <v>-7.8169407623024016E-10</v>
      </c>
      <c r="BW254" s="29">
        <f t="shared" si="210"/>
        <v>-7.8169407624936385E-10</v>
      </c>
      <c r="BX254" s="29">
        <f t="shared" si="211"/>
        <v>-7.8169407624936385E-10</v>
      </c>
      <c r="BZ254" s="35"/>
      <c r="CA254" s="35"/>
      <c r="CB254" s="35"/>
      <c r="CH254" s="35"/>
      <c r="CI254" s="35"/>
      <c r="CJ254" s="35"/>
      <c r="CP254" s="35"/>
      <c r="CQ254" s="35"/>
      <c r="CR254" s="35"/>
      <c r="CX254" s="35"/>
      <c r="CY254" s="35"/>
      <c r="CZ254" s="35"/>
      <c r="DF254" s="35">
        <v>3.6706000000000001E-7</v>
      </c>
      <c r="DG254" s="35">
        <v>4.7549351659700001</v>
      </c>
      <c r="DH254" s="35">
        <v>348.84764689209999</v>
      </c>
      <c r="DI254" s="29">
        <f t="shared" si="212"/>
        <v>-1.9952515674197311E-7</v>
      </c>
      <c r="DJ254" s="29">
        <f t="shared" si="213"/>
        <v>-1.9954144858772901E-7</v>
      </c>
      <c r="DK254" s="29">
        <f t="shared" si="214"/>
        <v>-1.9954144853115677E-7</v>
      </c>
      <c r="DL254" s="29">
        <f t="shared" si="215"/>
        <v>-1.9954144853115677E-7</v>
      </c>
      <c r="DN254" s="35">
        <v>5.5689999999999998E-8</v>
      </c>
      <c r="DO254" s="35">
        <v>2.2386348350800001</v>
      </c>
      <c r="DP254" s="35">
        <v>1038.0412891868</v>
      </c>
      <c r="DQ254" s="29">
        <f t="shared" si="216"/>
        <v>5.3974720937687094E-8</v>
      </c>
      <c r="DR254" s="29">
        <f t="shared" si="217"/>
        <v>5.3976878372892023E-8</v>
      </c>
      <c r="DS254" s="29">
        <f t="shared" si="218"/>
        <v>5.3976878365402743E-8</v>
      </c>
      <c r="DT254" s="29">
        <f t="shared" si="219"/>
        <v>5.3976878365402743E-8</v>
      </c>
      <c r="DV254" s="35">
        <v>1.315E-8</v>
      </c>
      <c r="DW254" s="35">
        <v>4.7343084898900001</v>
      </c>
      <c r="DX254" s="35">
        <v>241.75328344120001</v>
      </c>
      <c r="DY254" s="29">
        <f t="shared" si="220"/>
        <v>-9.4958447389392606E-9</v>
      </c>
      <c r="DZ254" s="29">
        <f t="shared" si="221"/>
        <v>-9.4955113699419184E-9</v>
      </c>
      <c r="EA254" s="29">
        <f t="shared" si="222"/>
        <v>-9.4955113710995544E-9</v>
      </c>
      <c r="EB254" s="29">
        <f t="shared" si="223"/>
        <v>-9.4955113710995544E-9</v>
      </c>
      <c r="ED254" s="35"/>
      <c r="EE254" s="35"/>
      <c r="EF254" s="35"/>
      <c r="EL254" s="35"/>
      <c r="EM254" s="35"/>
      <c r="EN254" s="35"/>
      <c r="ET254" s="35"/>
      <c r="EU254" s="35"/>
      <c r="EV254" s="35"/>
    </row>
    <row r="255" spans="14:152" s="29" customFormat="1" ht="13.5" x14ac:dyDescent="0.3">
      <c r="N255" s="35">
        <v>7.6549999999999994E-8</v>
      </c>
      <c r="O255" s="35">
        <v>5.5367634172100004</v>
      </c>
      <c r="P255" s="35">
        <v>116.4260963429</v>
      </c>
      <c r="Q255" s="29">
        <f t="shared" si="192"/>
        <v>3.1649451690051394E-8</v>
      </c>
      <c r="R255" s="29">
        <f t="shared" si="193"/>
        <v>3.1650681799370004E-8</v>
      </c>
      <c r="S255" s="29">
        <f t="shared" si="194"/>
        <v>3.1650681795098529E-8</v>
      </c>
      <c r="T255" s="29">
        <f t="shared" si="195"/>
        <v>3.1650681795098529E-8</v>
      </c>
      <c r="V255" s="35">
        <v>1.356E-8</v>
      </c>
      <c r="W255" s="35">
        <v>4.0152104241300002</v>
      </c>
      <c r="X255" s="35">
        <v>721.64941953020002</v>
      </c>
      <c r="Y255" s="29">
        <f t="shared" si="196"/>
        <v>-1.3554608045692534E-8</v>
      </c>
      <c r="Z255" s="29">
        <f t="shared" si="197"/>
        <v>-1.3554649791695828E-8</v>
      </c>
      <c r="AA255" s="29">
        <f t="shared" si="198"/>
        <v>-1.355464979155115E-8</v>
      </c>
      <c r="AB255" s="29">
        <f t="shared" si="199"/>
        <v>-1.355464979155115E-8</v>
      </c>
      <c r="AD255" s="35">
        <v>2.0799999999999998E-9</v>
      </c>
      <c r="AE255" s="35">
        <v>3.0854977148499998</v>
      </c>
      <c r="AF255" s="35">
        <v>41.644497775600001</v>
      </c>
      <c r="AG255" s="29">
        <f t="shared" si="200"/>
        <v>-1.6925158678180331E-9</v>
      </c>
      <c r="AH255" s="29">
        <f t="shared" si="201"/>
        <v>-1.6925235001098853E-9</v>
      </c>
      <c r="AI255" s="29">
        <f t="shared" si="202"/>
        <v>-1.6925235000833822E-9</v>
      </c>
      <c r="AJ255" s="29">
        <f t="shared" si="203"/>
        <v>-1.6925235000833822E-9</v>
      </c>
      <c r="AL255" s="35"/>
      <c r="AM255" s="35"/>
      <c r="AN255" s="35"/>
      <c r="AT255" s="35"/>
      <c r="AU255" s="35"/>
      <c r="AV255" s="35"/>
      <c r="BB255" s="35"/>
      <c r="BC255" s="35"/>
      <c r="BD255" s="35"/>
      <c r="BJ255" s="35">
        <v>6E-9</v>
      </c>
      <c r="BK255" s="35">
        <v>5.2293854621199998</v>
      </c>
      <c r="BL255" s="35">
        <v>212.0270710508</v>
      </c>
      <c r="BM255" s="29">
        <f t="shared" si="204"/>
        <v>-4.3832930051628803E-9</v>
      </c>
      <c r="BN255" s="29">
        <f t="shared" si="205"/>
        <v>-4.3831613194212044E-9</v>
      </c>
      <c r="BO255" s="29">
        <f t="shared" si="206"/>
        <v>-4.3831613198784914E-9</v>
      </c>
      <c r="BP255" s="29">
        <f t="shared" si="207"/>
        <v>-4.3831613198784914E-9</v>
      </c>
      <c r="BR255" s="35">
        <v>8.1999999999999996E-10</v>
      </c>
      <c r="BS255" s="35">
        <v>3.23546757052</v>
      </c>
      <c r="BT255" s="35">
        <v>198.32124191099999</v>
      </c>
      <c r="BU255" s="29">
        <f t="shared" si="208"/>
        <v>8.0770384767657198E-10</v>
      </c>
      <c r="BV255" s="29">
        <f t="shared" si="209"/>
        <v>8.0770810034021381E-10</v>
      </c>
      <c r="BW255" s="29">
        <f t="shared" si="210"/>
        <v>8.0770810032544781E-10</v>
      </c>
      <c r="BX255" s="29">
        <f t="shared" si="211"/>
        <v>8.0770810032544781E-10</v>
      </c>
      <c r="BZ255" s="35"/>
      <c r="CA255" s="35"/>
      <c r="CB255" s="35"/>
      <c r="CH255" s="35"/>
      <c r="CI255" s="35"/>
      <c r="CJ255" s="35"/>
      <c r="CP255" s="35"/>
      <c r="CQ255" s="35"/>
      <c r="CR255" s="35"/>
      <c r="CX255" s="35"/>
      <c r="CY255" s="35"/>
      <c r="CZ255" s="35"/>
      <c r="DF255" s="35">
        <v>2.8664999999999999E-7</v>
      </c>
      <c r="DG255" s="35">
        <v>1.68732054583</v>
      </c>
      <c r="DH255" s="35">
        <v>78.7137518304</v>
      </c>
      <c r="DI255" s="29">
        <f t="shared" si="212"/>
        <v>-2.8223126472363527E-7</v>
      </c>
      <c r="DJ255" s="29">
        <f t="shared" si="213"/>
        <v>-2.8223066647493215E-7</v>
      </c>
      <c r="DK255" s="29">
        <f t="shared" si="214"/>
        <v>-2.8223066647700966E-7</v>
      </c>
      <c r="DL255" s="29">
        <f t="shared" si="215"/>
        <v>-2.8223066647700966E-7</v>
      </c>
      <c r="DN255" s="35">
        <v>5.7550000000000002E-8</v>
      </c>
      <c r="DO255" s="35">
        <v>5.9159845837200002</v>
      </c>
      <c r="DP255" s="35">
        <v>6062.6632075526004</v>
      </c>
      <c r="DQ255" s="29">
        <f t="shared" si="216"/>
        <v>-4.3547227997860037E-8</v>
      </c>
      <c r="DR255" s="29">
        <f t="shared" si="217"/>
        <v>-4.3581787361884948E-8</v>
      </c>
      <c r="DS255" s="29">
        <f t="shared" si="218"/>
        <v>-4.3581787241942568E-8</v>
      </c>
      <c r="DT255" s="29">
        <f t="shared" si="219"/>
        <v>-4.3581787241942568E-8</v>
      </c>
      <c r="DV255" s="35">
        <v>1.5160000000000001E-8</v>
      </c>
      <c r="DW255" s="35">
        <v>4.9948850370600004</v>
      </c>
      <c r="DX255" s="35">
        <v>1162.4747044077999</v>
      </c>
      <c r="DY255" s="29">
        <f t="shared" si="220"/>
        <v>4.6785464743308777E-9</v>
      </c>
      <c r="DZ255" s="29">
        <f t="shared" si="221"/>
        <v>4.676005394172463E-9</v>
      </c>
      <c r="EA255" s="29">
        <f t="shared" si="222"/>
        <v>4.6760054029964949E-9</v>
      </c>
      <c r="EB255" s="29">
        <f t="shared" si="223"/>
        <v>4.6760054029964949E-9</v>
      </c>
      <c r="ED255" s="35"/>
      <c r="EE255" s="35"/>
      <c r="EF255" s="35"/>
      <c r="EL255" s="35"/>
      <c r="EM255" s="35"/>
      <c r="EN255" s="35"/>
      <c r="ET255" s="35"/>
      <c r="EU255" s="35"/>
      <c r="EV255" s="35"/>
    </row>
    <row r="256" spans="14:152" s="29" customFormat="1" ht="13.5" x14ac:dyDescent="0.3">
      <c r="N256" s="35">
        <v>7.1180000000000006E-8</v>
      </c>
      <c r="O256" s="35">
        <v>0.18747501524999999</v>
      </c>
      <c r="P256" s="35">
        <v>209.10630974399999</v>
      </c>
      <c r="Q256" s="29">
        <f t="shared" si="192"/>
        <v>-6.4334428132077215E-8</v>
      </c>
      <c r="R256" s="29">
        <f t="shared" si="193"/>
        <v>-6.4335393531410441E-8</v>
      </c>
      <c r="S256" s="29">
        <f t="shared" si="194"/>
        <v>-6.4335393528058242E-8</v>
      </c>
      <c r="T256" s="29">
        <f t="shared" si="195"/>
        <v>-6.4335393528058242E-8</v>
      </c>
      <c r="V256" s="35">
        <v>1.296E-8</v>
      </c>
      <c r="W256" s="35">
        <v>4.8481597874200002</v>
      </c>
      <c r="X256" s="35">
        <v>45.5766510387</v>
      </c>
      <c r="Y256" s="29">
        <f t="shared" si="196"/>
        <v>9.9558487137635638E-9</v>
      </c>
      <c r="Z256" s="29">
        <f t="shared" si="197"/>
        <v>9.9557913906405006E-9</v>
      </c>
      <c r="AA256" s="29">
        <f t="shared" si="198"/>
        <v>9.9557913908395468E-9</v>
      </c>
      <c r="AB256" s="29">
        <f t="shared" si="199"/>
        <v>9.9557913908395468E-9</v>
      </c>
      <c r="AD256" s="35">
        <v>2.3600000000000001E-9</v>
      </c>
      <c r="AE256" s="35">
        <v>7.9987428599999993E-2</v>
      </c>
      <c r="AF256" s="35">
        <v>1141.1340634054</v>
      </c>
      <c r="AG256" s="29">
        <f t="shared" si="200"/>
        <v>2.2949202309809756E-9</v>
      </c>
      <c r="AH256" s="29">
        <f t="shared" si="201"/>
        <v>2.2948249888424462E-9</v>
      </c>
      <c r="AI256" s="29">
        <f t="shared" si="202"/>
        <v>2.2948249891732907E-9</v>
      </c>
      <c r="AJ256" s="29">
        <f t="shared" si="203"/>
        <v>2.2948249891732907E-9</v>
      </c>
      <c r="AL256" s="35"/>
      <c r="AM256" s="35"/>
      <c r="AN256" s="35"/>
      <c r="AT256" s="35"/>
      <c r="AU256" s="35"/>
      <c r="AV256" s="35"/>
      <c r="BB256" s="35"/>
      <c r="BC256" s="35"/>
      <c r="BD256" s="35"/>
      <c r="BJ256" s="35">
        <v>5.6500000000000001E-9</v>
      </c>
      <c r="BK256" s="35">
        <v>5.2809933775799998</v>
      </c>
      <c r="BL256" s="35">
        <v>423.6774295692</v>
      </c>
      <c r="BM256" s="29">
        <f t="shared" si="204"/>
        <v>5.1950349846464657E-9</v>
      </c>
      <c r="BN256" s="29">
        <f t="shared" si="205"/>
        <v>5.1948923157889852E-9</v>
      </c>
      <c r="BO256" s="29">
        <f t="shared" si="206"/>
        <v>5.1948923162844391E-9</v>
      </c>
      <c r="BP256" s="29">
        <f t="shared" si="207"/>
        <v>5.1948923162844391E-9</v>
      </c>
      <c r="BR256" s="35">
        <v>7.7999999999999999E-10</v>
      </c>
      <c r="BS256" s="35">
        <v>6.0384119104999998</v>
      </c>
      <c r="BT256" s="35">
        <v>835.03713448730002</v>
      </c>
      <c r="BU256" s="29">
        <f t="shared" si="208"/>
        <v>5.6995016984171828E-10</v>
      </c>
      <c r="BV256" s="29">
        <f t="shared" si="209"/>
        <v>5.7001756879690146E-10</v>
      </c>
      <c r="BW256" s="29">
        <f t="shared" si="210"/>
        <v>5.7001756856287697E-10</v>
      </c>
      <c r="BX256" s="29">
        <f t="shared" si="211"/>
        <v>5.7001756856287697E-10</v>
      </c>
      <c r="BZ256" s="35"/>
      <c r="CA256" s="35"/>
      <c r="CB256" s="35"/>
      <c r="CH256" s="35"/>
      <c r="CI256" s="35"/>
      <c r="CJ256" s="35"/>
      <c r="CP256" s="35"/>
      <c r="CQ256" s="35"/>
      <c r="CR256" s="35"/>
      <c r="CX256" s="35"/>
      <c r="CY256" s="35"/>
      <c r="CZ256" s="35"/>
      <c r="DF256" s="35">
        <v>2.7501000000000003E-7</v>
      </c>
      <c r="DG256" s="35">
        <v>6.1208639541799998</v>
      </c>
      <c r="DH256" s="35">
        <v>214.04985496340001</v>
      </c>
      <c r="DI256" s="29">
        <f t="shared" si="212"/>
        <v>-2.7092088311810479E-7</v>
      </c>
      <c r="DJ256" s="29">
        <f t="shared" si="213"/>
        <v>-2.7092241602186491E-7</v>
      </c>
      <c r="DK256" s="29">
        <f t="shared" si="214"/>
        <v>-2.7092241601654252E-7</v>
      </c>
      <c r="DL256" s="29">
        <f t="shared" si="215"/>
        <v>-2.7092241601654252E-7</v>
      </c>
      <c r="DN256" s="35">
        <v>5.8449999999999997E-8</v>
      </c>
      <c r="DO256" s="35">
        <v>6.1023468950200002</v>
      </c>
      <c r="DP256" s="35">
        <v>209.10630974399999</v>
      </c>
      <c r="DQ256" s="29">
        <f t="shared" si="216"/>
        <v>-5.8290676958905894E-8</v>
      </c>
      <c r="DR256" s="29">
        <f t="shared" si="217"/>
        <v>-5.8290813631442401E-8</v>
      </c>
      <c r="DS256" s="29">
        <f t="shared" si="218"/>
        <v>-5.8290813630967904E-8</v>
      </c>
      <c r="DT256" s="29">
        <f t="shared" si="219"/>
        <v>-5.8290813630967904E-8</v>
      </c>
      <c r="DV256" s="35">
        <v>1.31E-8</v>
      </c>
      <c r="DW256" s="35">
        <v>1.9871426505800001</v>
      </c>
      <c r="DX256" s="35">
        <v>563.6312150384</v>
      </c>
      <c r="DY256" s="29">
        <f t="shared" si="220"/>
        <v>1.9059107786941182E-9</v>
      </c>
      <c r="DZ256" s="29">
        <f t="shared" si="221"/>
        <v>1.9048034409911273E-9</v>
      </c>
      <c r="EA256" s="29">
        <f t="shared" si="222"/>
        <v>1.904803444836331E-9</v>
      </c>
      <c r="EB256" s="29">
        <f t="shared" si="223"/>
        <v>1.904803444836331E-9</v>
      </c>
      <c r="ED256" s="35"/>
      <c r="EE256" s="35"/>
      <c r="EF256" s="35"/>
      <c r="EL256" s="35"/>
      <c r="EM256" s="35"/>
      <c r="EN256" s="35"/>
      <c r="ET256" s="35"/>
      <c r="EU256" s="35"/>
      <c r="EV256" s="35"/>
    </row>
    <row r="257" spans="14:152" s="29" customFormat="1" ht="13.5" x14ac:dyDescent="0.3">
      <c r="N257" s="35">
        <v>7.5069999999999997E-8</v>
      </c>
      <c r="O257" s="35">
        <v>5.4355563617299998</v>
      </c>
      <c r="P257" s="35">
        <v>621.73803904930003</v>
      </c>
      <c r="Q257" s="29">
        <f t="shared" ref="Q257:Q320" si="224">N257*COS(O257+P257*$C$31)</f>
        <v>-7.3933818429219183E-8</v>
      </c>
      <c r="R257" s="29">
        <f t="shared" ref="R257:R320" si="225">N257*COS(O257+P257*$C$52)</f>
        <v>-7.3932591828989904E-8</v>
      </c>
      <c r="S257" s="29">
        <f t="shared" ref="S257:S320" si="226">N257*COS(O257+P257*$C$73)</f>
        <v>-7.3932591833250348E-8</v>
      </c>
      <c r="T257" s="29">
        <f t="shared" ref="T257:T320" si="227">N257*COS(O257+P257*$C$94)</f>
        <v>-7.3932591833250348E-8</v>
      </c>
      <c r="V257" s="35">
        <v>1.267E-8</v>
      </c>
      <c r="W257" s="35">
        <v>5.2814665499900002</v>
      </c>
      <c r="X257" s="35">
        <v>173.9422195228</v>
      </c>
      <c r="Y257" s="29">
        <f t="shared" ref="Y257:Y320" si="228">V257*COS(W257+X257*$C$31)</f>
        <v>-3.1669601252936136E-9</v>
      </c>
      <c r="Z257" s="29">
        <f t="shared" ref="Z257:Z320" si="229">V257*COS(W257+X257*$C$52)</f>
        <v>-3.1666366579566775E-9</v>
      </c>
      <c r="AA257" s="29">
        <f t="shared" ref="AA257:AA320" si="230">V257*COS(W257+X257*$C$73)</f>
        <v>-3.1666366590798891E-9</v>
      </c>
      <c r="AB257" s="29">
        <f t="shared" ref="AB257:AB320" si="231">V257*COS(W257+X257*$C$94)</f>
        <v>-3.1666366590798891E-9</v>
      </c>
      <c r="AD257" s="35">
        <v>2.0299999999999998E-9</v>
      </c>
      <c r="AE257" s="35">
        <v>4.1301158091500003</v>
      </c>
      <c r="AF257" s="35">
        <v>2627.1141844705999</v>
      </c>
      <c r="AG257" s="29">
        <f t="shared" ref="AG257:AG320" si="232">AD257*COS(AE257+AF257*$C$31)</f>
        <v>-1.9240805508461917E-9</v>
      </c>
      <c r="AH257" s="29">
        <f t="shared" ref="AH257:AH321" si="233">AD257*COS(AE257+AF257*$C$52)</f>
        <v>-1.9238226793528615E-9</v>
      </c>
      <c r="AI257" s="29">
        <f t="shared" ref="AI257:AI321" si="234">AD257*COS(AE257+AF257*$C$73)</f>
        <v>-1.9238226802488399E-9</v>
      </c>
      <c r="AJ257" s="29">
        <f t="shared" ref="AJ257:AJ321" si="235">AD257*COS(AE257+AF257*$C$94)</f>
        <v>-1.9238226802488399E-9</v>
      </c>
      <c r="AL257" s="35"/>
      <c r="AM257" s="35"/>
      <c r="AN257" s="35"/>
      <c r="AT257" s="35"/>
      <c r="AU257" s="35"/>
      <c r="AV257" s="35"/>
      <c r="BB257" s="35"/>
      <c r="BC257" s="35"/>
      <c r="BD257" s="35"/>
      <c r="BJ257" s="35">
        <v>5.52E-9</v>
      </c>
      <c r="BK257" s="35">
        <v>5.8326510373799998</v>
      </c>
      <c r="BL257" s="35">
        <v>84.342826122899993</v>
      </c>
      <c r="BM257" s="29">
        <f t="shared" ref="BM257:BM320" si="236">BJ257*COS(BK257+BL257*$C$31)</f>
        <v>3.3469676214741527E-9</v>
      </c>
      <c r="BN257" s="29">
        <f t="shared" ref="BN257:BN320" si="237">BJ257*COS(BK257+BL257*$C$52)</f>
        <v>3.3470237422223605E-9</v>
      </c>
      <c r="BO257" s="29">
        <f t="shared" ref="BO257:BO320" si="238">BJ257*COS(BK257+BL257*$C$73)</f>
        <v>3.3470237420274854E-9</v>
      </c>
      <c r="BP257" s="29">
        <f t="shared" ref="BP257:BP320" si="239">BJ257*COS(BK257+BL257*$C$94)</f>
        <v>3.3470237420274854E-9</v>
      </c>
      <c r="BR257" s="35">
        <v>8.0000000000000003E-10</v>
      </c>
      <c r="BS257" s="35">
        <v>0.22601918692</v>
      </c>
      <c r="BT257" s="35">
        <v>427.56139872249997</v>
      </c>
      <c r="BU257" s="29">
        <f>BR257*COS(BS257+BT257*$C$31)</f>
        <v>5.0524261605526385E-10</v>
      </c>
      <c r="BV257" s="29">
        <f t="shared" si="209"/>
        <v>5.0528281565734933E-10</v>
      </c>
      <c r="BW257" s="29">
        <f t="shared" si="210"/>
        <v>5.0528281551776136E-10</v>
      </c>
      <c r="BX257" s="29">
        <f t="shared" si="211"/>
        <v>5.0528281551776136E-10</v>
      </c>
      <c r="BZ257" s="35"/>
      <c r="CA257" s="35"/>
      <c r="CB257" s="35"/>
      <c r="CH257" s="35"/>
      <c r="CI257" s="35"/>
      <c r="CJ257" s="35"/>
      <c r="CP257" s="35"/>
      <c r="CQ257" s="35"/>
      <c r="CR257" s="35"/>
      <c r="CX257" s="35"/>
      <c r="CY257" s="35"/>
      <c r="CZ257" s="35"/>
      <c r="DF257" s="35">
        <v>2.8794999999999998E-7</v>
      </c>
      <c r="DG257" s="35">
        <v>4.4486059039999998E-2</v>
      </c>
      <c r="DH257" s="35">
        <v>5.6290742925000004</v>
      </c>
      <c r="DI257" s="29">
        <f t="shared" ref="DI257:DI320" si="240">DF257*COS(DG257+DH257*$C$31)</f>
        <v>2.8529453993872282E-7</v>
      </c>
      <c r="DJ257" s="29">
        <f t="shared" ref="DJ257:DJ320" si="241">DF257*COS(DG257+DH257*$C$52)</f>
        <v>2.8529457323013647E-7</v>
      </c>
      <c r="DK257" s="29">
        <f t="shared" ref="DK257:DK320" si="242">DF257*COS(DG257+DH257*$C$73)</f>
        <v>2.852945732300208E-7</v>
      </c>
      <c r="DL257" s="29">
        <f t="shared" ref="DL257:DL320" si="243">DF257*COS(DG257+DH257*$C$94)</f>
        <v>2.852945732300208E-7</v>
      </c>
      <c r="DN257" s="35">
        <v>5.5770000000000002E-8</v>
      </c>
      <c r="DO257" s="35">
        <v>0.81426649852999999</v>
      </c>
      <c r="DP257" s="35">
        <v>472.17484191469998</v>
      </c>
      <c r="DQ257" s="29">
        <f t="shared" ref="DQ257:DQ320" si="244">DN257*COS(DO257+DP257*$C$31)</f>
        <v>-3.2825016589373409E-8</v>
      </c>
      <c r="DR257" s="29">
        <f t="shared" ref="DR257:DR320" si="245">DN257*COS(DO257+DP257*$C$52)</f>
        <v>-3.2821789437237253E-8</v>
      </c>
      <c r="DS257" s="29">
        <f t="shared" ref="DS257:DS320" si="246">DN257*COS(DO257+DP257*$C$73)</f>
        <v>-3.282178944844371E-8</v>
      </c>
      <c r="DT257" s="29">
        <f t="shared" ref="DT257:DT320" si="247">DN257*COS(DO257+DP257*$C$94)</f>
        <v>-3.282178944844371E-8</v>
      </c>
      <c r="DV257" s="35">
        <v>1.2860000000000001E-8</v>
      </c>
      <c r="DW257" s="35">
        <v>2.1289137206199999</v>
      </c>
      <c r="DX257" s="35">
        <v>251.43213107579999</v>
      </c>
      <c r="DY257" s="29">
        <f t="shared" ref="DY257:DY320" si="248">DV257*COS(DW257+DX257*$C$31)</f>
        <v>1.2828020802652162E-8</v>
      </c>
      <c r="DZ257" s="29">
        <f t="shared" ref="DZ257:DZ320" si="249">DV257*COS(DW257+DX257*$C$52)</f>
        <v>1.2827986249015763E-8</v>
      </c>
      <c r="EA257" s="29">
        <f t="shared" ref="EA257:EA320" si="250">DV257*COS(DW257+DX257*$C$73)</f>
        <v>1.2827986249135782E-8</v>
      </c>
      <c r="EB257" s="29">
        <f t="shared" ref="EB257:EB320" si="251">DV257*COS(DW257+DX257*$C$94)</f>
        <v>1.2827986249135782E-8</v>
      </c>
      <c r="ED257" s="35"/>
      <c r="EE257" s="35"/>
      <c r="EF257" s="35"/>
      <c r="EL257" s="35"/>
      <c r="EM257" s="35"/>
      <c r="EN257" s="35"/>
      <c r="ET257" s="35"/>
      <c r="EU257" s="35"/>
      <c r="EV257" s="35"/>
    </row>
    <row r="258" spans="14:152" s="29" customFormat="1" ht="13.5" x14ac:dyDescent="0.3">
      <c r="N258" s="35">
        <v>8.8850000000000005E-8</v>
      </c>
      <c r="O258" s="35">
        <v>5.3621059105900004</v>
      </c>
      <c r="P258" s="35">
        <v>343.21857259960001</v>
      </c>
      <c r="Q258" s="29">
        <f t="shared" si="224"/>
        <v>-5.2345173258733007E-9</v>
      </c>
      <c r="R258" s="29">
        <f t="shared" si="225"/>
        <v>-5.2391318753334879E-9</v>
      </c>
      <c r="S258" s="29">
        <f t="shared" si="226"/>
        <v>-5.239131859309862E-9</v>
      </c>
      <c r="T258" s="29">
        <f t="shared" si="227"/>
        <v>-5.239131859309862E-9</v>
      </c>
      <c r="V258" s="35">
        <v>1.4020000000000001E-8</v>
      </c>
      <c r="W258" s="35">
        <v>6.1295155154999996</v>
      </c>
      <c r="X258" s="35">
        <v>39.3568759152</v>
      </c>
      <c r="Y258" s="29">
        <f t="shared" si="228"/>
        <v>1.2399477475588566E-8</v>
      </c>
      <c r="Z258" s="29">
        <f t="shared" si="229"/>
        <v>1.2399516511522174E-8</v>
      </c>
      <c r="AA258" s="29">
        <f t="shared" si="230"/>
        <v>1.2399516511386622E-8</v>
      </c>
      <c r="AB258" s="29">
        <f t="shared" si="231"/>
        <v>1.2399516511386622E-8</v>
      </c>
      <c r="AD258" s="35">
        <v>2.0299999999999998E-9</v>
      </c>
      <c r="AE258" s="35">
        <v>0.13969067385</v>
      </c>
      <c r="AF258" s="35">
        <v>1485.9801210651999</v>
      </c>
      <c r="AG258" s="29">
        <f t="shared" si="232"/>
        <v>1.3276498782051367E-9</v>
      </c>
      <c r="AH258" s="29">
        <f t="shared" si="233"/>
        <v>1.3273039335886146E-9</v>
      </c>
      <c r="AI258" s="29">
        <f t="shared" si="234"/>
        <v>1.3273039347900144E-9</v>
      </c>
      <c r="AJ258" s="29">
        <f t="shared" si="235"/>
        <v>1.3273039347900144E-9</v>
      </c>
      <c r="AL258" s="35"/>
      <c r="AM258" s="35"/>
      <c r="AN258" s="35"/>
      <c r="AT258" s="35"/>
      <c r="AU258" s="35"/>
      <c r="AV258" s="35"/>
      <c r="BB258" s="35"/>
      <c r="BC258" s="35"/>
      <c r="BD258" s="35"/>
      <c r="BJ258" s="35">
        <v>5.4599999999999998E-9</v>
      </c>
      <c r="BK258" s="35">
        <v>3.5658871115099999</v>
      </c>
      <c r="BL258" s="35">
        <v>1485.9801210651999</v>
      </c>
      <c r="BM258" s="29">
        <f t="shared" si="236"/>
        <v>-4.5869923982091218E-9</v>
      </c>
      <c r="BN258" s="29">
        <f t="shared" si="237"/>
        <v>-4.586325172830945E-9</v>
      </c>
      <c r="BO258" s="29">
        <f t="shared" si="238"/>
        <v>-4.5863251751482708E-9</v>
      </c>
      <c r="BP258" s="29">
        <f t="shared" si="239"/>
        <v>-4.5863251751482708E-9</v>
      </c>
      <c r="BR258" s="35">
        <v>7.2E-10</v>
      </c>
      <c r="BS258" s="35">
        <v>2.0516461479500001</v>
      </c>
      <c r="BT258" s="35">
        <v>2634.2277314714001</v>
      </c>
      <c r="BU258" s="29">
        <f>BR258*COS(BS258+BT258*$C$31)</f>
        <v>4.7291169106496604E-10</v>
      </c>
      <c r="BV258" s="29">
        <f t="shared" si="209"/>
        <v>4.731284438949536E-10</v>
      </c>
      <c r="BW258" s="29">
        <f t="shared" si="210"/>
        <v>4.7312844314241859E-10</v>
      </c>
      <c r="BX258" s="29">
        <f t="shared" si="211"/>
        <v>4.7312844314241859E-10</v>
      </c>
      <c r="BZ258" s="35"/>
      <c r="CA258" s="35"/>
      <c r="CB258" s="35"/>
      <c r="CH258" s="35"/>
      <c r="CI258" s="35"/>
      <c r="CJ258" s="35"/>
      <c r="CP258" s="35"/>
      <c r="CQ258" s="35"/>
      <c r="CR258" s="35"/>
      <c r="CX258" s="35"/>
      <c r="CY258" s="35"/>
      <c r="CZ258" s="35"/>
      <c r="DF258" s="35">
        <v>2.7205E-7</v>
      </c>
      <c r="DG258" s="35">
        <v>0.24587543815999999</v>
      </c>
      <c r="DH258" s="35">
        <v>313.21047591889999</v>
      </c>
      <c r="DI258" s="29">
        <f t="shared" si="240"/>
        <v>1.5820747303885359E-7</v>
      </c>
      <c r="DJ258" s="29">
        <f t="shared" si="241"/>
        <v>1.5819696511579788E-7</v>
      </c>
      <c r="DK258" s="29">
        <f t="shared" si="242"/>
        <v>1.5819696515228697E-7</v>
      </c>
      <c r="DL258" s="29">
        <f t="shared" si="243"/>
        <v>1.5819696515228697E-7</v>
      </c>
      <c r="DN258" s="35">
        <v>5.2469999999999999E-8</v>
      </c>
      <c r="DO258" s="35">
        <v>0.56496127012999997</v>
      </c>
      <c r="DP258" s="35">
        <v>192.69216761850001</v>
      </c>
      <c r="DQ258" s="29">
        <f t="shared" si="244"/>
        <v>-4.464797829730606E-8</v>
      </c>
      <c r="DR258" s="29">
        <f t="shared" si="245"/>
        <v>-4.4648783341778554E-8</v>
      </c>
      <c r="DS258" s="29">
        <f t="shared" si="246"/>
        <v>-4.4648783338983133E-8</v>
      </c>
      <c r="DT258" s="29">
        <f t="shared" si="247"/>
        <v>-4.4648783338983133E-8</v>
      </c>
      <c r="DV258" s="35">
        <v>1.2709999999999999E-8</v>
      </c>
      <c r="DW258" s="35">
        <v>5.7016523830699999</v>
      </c>
      <c r="DX258" s="35">
        <v>2.9207613067999998</v>
      </c>
      <c r="DY258" s="29">
        <f t="shared" si="248"/>
        <v>1.0939879289093065E-8</v>
      </c>
      <c r="DZ258" s="29">
        <f t="shared" si="249"/>
        <v>1.0939876424460696E-8</v>
      </c>
      <c r="EA258" s="29">
        <f t="shared" si="250"/>
        <v>1.0939876424470646E-8</v>
      </c>
      <c r="EB258" s="29">
        <f t="shared" si="251"/>
        <v>1.0939876424470646E-8</v>
      </c>
      <c r="ED258" s="35"/>
      <c r="EE258" s="35"/>
      <c r="EF258" s="35"/>
      <c r="EL258" s="35"/>
      <c r="EM258" s="35"/>
      <c r="EN258" s="35"/>
      <c r="ET258" s="35"/>
      <c r="EU258" s="35"/>
      <c r="EV258" s="35"/>
    </row>
    <row r="259" spans="14:152" s="29" customFormat="1" ht="13.5" x14ac:dyDescent="0.3">
      <c r="N259" s="35">
        <v>7.0560000000000004E-8</v>
      </c>
      <c r="O259" s="35">
        <v>0.41911130648</v>
      </c>
      <c r="P259" s="35">
        <v>756.32338265689998</v>
      </c>
      <c r="Q259" s="29">
        <f t="shared" si="224"/>
        <v>6.9900155907592524E-8</v>
      </c>
      <c r="R259" s="29">
        <f t="shared" si="225"/>
        <v>6.9901259174850468E-8</v>
      </c>
      <c r="S259" s="29">
        <f t="shared" si="226"/>
        <v>6.9901259171021006E-8</v>
      </c>
      <c r="T259" s="29">
        <f t="shared" si="227"/>
        <v>6.9901259171021006E-8</v>
      </c>
      <c r="V259" s="35">
        <v>1.2520000000000001E-8</v>
      </c>
      <c r="W259" s="35">
        <v>2.1916992655400001</v>
      </c>
      <c r="X259" s="35">
        <v>2634.2277314714001</v>
      </c>
      <c r="Y259" s="29">
        <f t="shared" si="228"/>
        <v>6.8250152097001888E-9</v>
      </c>
      <c r="Z259" s="29">
        <f t="shared" si="229"/>
        <v>6.8292058897339795E-9</v>
      </c>
      <c r="AA259" s="29">
        <f t="shared" si="230"/>
        <v>6.8292058751838899E-9</v>
      </c>
      <c r="AB259" s="29">
        <f t="shared" si="231"/>
        <v>6.8292058751838899E-9</v>
      </c>
      <c r="AD259" s="35">
        <v>2.04E-9</v>
      </c>
      <c r="AE259" s="35">
        <v>3.3813754571299999</v>
      </c>
      <c r="AF259" s="35">
        <v>699.70103135429997</v>
      </c>
      <c r="AG259" s="29">
        <f t="shared" si="232"/>
        <v>-1.1664405554754085E-9</v>
      </c>
      <c r="AH259" s="29">
        <f t="shared" si="233"/>
        <v>-1.1662630371659621E-9</v>
      </c>
      <c r="AI259" s="29">
        <f t="shared" si="234"/>
        <v>-1.1662630377824108E-9</v>
      </c>
      <c r="AJ259" s="29">
        <f t="shared" si="235"/>
        <v>-1.1662630377824108E-9</v>
      </c>
      <c r="AL259" s="35"/>
      <c r="AM259" s="35"/>
      <c r="AN259" s="35"/>
      <c r="AT259" s="35"/>
      <c r="AU259" s="35"/>
      <c r="AV259" s="35"/>
      <c r="BB259" s="35"/>
      <c r="BC259" s="35"/>
      <c r="BD259" s="35"/>
      <c r="BJ259" s="35">
        <v>6.4199999999999998E-9</v>
      </c>
      <c r="BK259" s="35">
        <v>6.15007145598</v>
      </c>
      <c r="BL259" s="35">
        <v>179.35884549420001</v>
      </c>
      <c r="BM259" s="29">
        <f t="shared" si="236"/>
        <v>-6.004879276786437E-9</v>
      </c>
      <c r="BN259" s="29">
        <f t="shared" si="237"/>
        <v>-6.0048175279944476E-9</v>
      </c>
      <c r="BO259" s="29">
        <f t="shared" si="238"/>
        <v>-6.0048175282088759E-9</v>
      </c>
      <c r="BP259" s="29">
        <f t="shared" si="239"/>
        <v>-6.0048175282088759E-9</v>
      </c>
      <c r="BR259" s="35">
        <v>9.0999999999999996E-10</v>
      </c>
      <c r="BS259" s="35">
        <v>5.9793800359600002</v>
      </c>
      <c r="BT259" s="35">
        <v>556.51766803759995</v>
      </c>
      <c r="BU259" s="29">
        <f>BR259*COS(BS259+BT259*$C$31)</f>
        <v>-7.0201833389829029E-10</v>
      </c>
      <c r="BV259" s="29">
        <f t="shared" si="209"/>
        <v>-7.0196948492497998E-10</v>
      </c>
      <c r="BW259" s="29">
        <f t="shared" si="210"/>
        <v>-7.0196948509461539E-10</v>
      </c>
      <c r="BX259" s="29">
        <f t="shared" si="211"/>
        <v>-7.0196948509461539E-10</v>
      </c>
      <c r="BZ259" s="35"/>
      <c r="CA259" s="35"/>
      <c r="CB259" s="35"/>
      <c r="CH259" s="35"/>
      <c r="CI259" s="35"/>
      <c r="CJ259" s="35"/>
      <c r="CP259" s="35"/>
      <c r="CQ259" s="35"/>
      <c r="CR259" s="35"/>
      <c r="CX259" s="35"/>
      <c r="CY259" s="35"/>
      <c r="CZ259" s="35"/>
      <c r="DF259" s="35">
        <v>3.2440999999999998E-7</v>
      </c>
      <c r="DG259" s="35">
        <v>3.7792158584700002</v>
      </c>
      <c r="DH259" s="35">
        <v>33.940249943799998</v>
      </c>
      <c r="DI259" s="29">
        <f t="shared" si="240"/>
        <v>-1.2090826113474884E-7</v>
      </c>
      <c r="DJ259" s="29">
        <f t="shared" si="241"/>
        <v>-1.2090980991806721E-7</v>
      </c>
      <c r="DK259" s="29">
        <f t="shared" si="242"/>
        <v>-1.2090980991268923E-7</v>
      </c>
      <c r="DL259" s="29">
        <f t="shared" si="243"/>
        <v>-1.2090980991268923E-7</v>
      </c>
      <c r="DN259" s="35">
        <v>5.4930000000000003E-8</v>
      </c>
      <c r="DO259" s="35">
        <v>5.8107130953399997</v>
      </c>
      <c r="DP259" s="35">
        <v>237.67811782620001</v>
      </c>
      <c r="DQ259" s="29">
        <f t="shared" si="244"/>
        <v>-5.3272568704576635E-8</v>
      </c>
      <c r="DR259" s="29">
        <f t="shared" si="245"/>
        <v>-5.3273051153553319E-8</v>
      </c>
      <c r="DS259" s="29">
        <f t="shared" si="246"/>
        <v>-5.3273051151878165E-8</v>
      </c>
      <c r="DT259" s="29">
        <f t="shared" si="247"/>
        <v>-5.3273051151878165E-8</v>
      </c>
      <c r="DV259" s="35">
        <v>1.3119999999999999E-8</v>
      </c>
      <c r="DW259" s="35">
        <v>1.6881151455100001</v>
      </c>
      <c r="DX259" s="35">
        <v>2207.6295405954002</v>
      </c>
      <c r="DY259" s="29">
        <f t="shared" si="248"/>
        <v>1.2962896228175398E-8</v>
      </c>
      <c r="DZ259" s="29">
        <f t="shared" si="249"/>
        <v>1.2962218088350068E-8</v>
      </c>
      <c r="EA259" s="29">
        <f t="shared" si="250"/>
        <v>1.2962218090707397E-8</v>
      </c>
      <c r="EB259" s="29">
        <f t="shared" si="251"/>
        <v>1.2962218090707397E-8</v>
      </c>
      <c r="ED259" s="35"/>
      <c r="EE259" s="35"/>
      <c r="EF259" s="35"/>
      <c r="EL259" s="35"/>
      <c r="EM259" s="35"/>
      <c r="EN259" s="35"/>
      <c r="ET259" s="35"/>
      <c r="EU259" s="35"/>
      <c r="EV259" s="35"/>
    </row>
    <row r="260" spans="14:152" s="29" customFormat="1" ht="13.5" x14ac:dyDescent="0.3">
      <c r="N260" s="35">
        <v>8.1240000000000005E-8</v>
      </c>
      <c r="O260" s="35">
        <v>4.0557102593899996</v>
      </c>
      <c r="P260" s="35">
        <v>237.67811782620001</v>
      </c>
      <c r="Q260" s="29">
        <f t="shared" si="224"/>
        <v>-5.0394713360904296E-9</v>
      </c>
      <c r="R260" s="29">
        <f t="shared" si="225"/>
        <v>-5.0365500157951217E-9</v>
      </c>
      <c r="S260" s="29">
        <f t="shared" si="226"/>
        <v>-5.036550025939338E-9</v>
      </c>
      <c r="T260" s="29">
        <f t="shared" si="227"/>
        <v>-5.036550025939338E-9</v>
      </c>
      <c r="V260" s="35">
        <v>1.466E-8</v>
      </c>
      <c r="W260" s="35">
        <v>4.16354845643</v>
      </c>
      <c r="X260" s="35">
        <v>26.826702943000001</v>
      </c>
      <c r="Y260" s="29">
        <f t="shared" si="228"/>
        <v>-1.6548633170671016E-9</v>
      </c>
      <c r="Z260" s="29">
        <f t="shared" si="229"/>
        <v>-1.6549225513507294E-9</v>
      </c>
      <c r="AA260" s="29">
        <f t="shared" si="230"/>
        <v>-1.6549225511450366E-9</v>
      </c>
      <c r="AB260" s="29">
        <f t="shared" si="231"/>
        <v>-1.6549225511450366E-9</v>
      </c>
      <c r="AD260" s="35">
        <v>2.1200000000000001E-9</v>
      </c>
      <c r="AE260" s="35">
        <v>4.5237067608499997</v>
      </c>
      <c r="AF260" s="35">
        <v>2310.7223148140001</v>
      </c>
      <c r="AG260" s="29">
        <f t="shared" si="232"/>
        <v>-7.4142975923552698E-10</v>
      </c>
      <c r="AH260" s="29">
        <f t="shared" si="233"/>
        <v>-7.4212539533199334E-10</v>
      </c>
      <c r="AI260" s="29">
        <f t="shared" si="234"/>
        <v>-7.4212539291658894E-10</v>
      </c>
      <c r="AJ260" s="29">
        <f t="shared" si="235"/>
        <v>-7.4212539291658894E-10</v>
      </c>
      <c r="AL260" s="35"/>
      <c r="AM260" s="35"/>
      <c r="AN260" s="35"/>
      <c r="AT260" s="35"/>
      <c r="AU260" s="35"/>
      <c r="AV260" s="35"/>
      <c r="BB260" s="35"/>
      <c r="BC260" s="35"/>
      <c r="BD260" s="35"/>
      <c r="BJ260" s="35">
        <v>6.9699999999999997E-9</v>
      </c>
      <c r="BK260" s="35">
        <v>1.91977327925</v>
      </c>
      <c r="BL260" s="35">
        <v>134.58534360760001</v>
      </c>
      <c r="BM260" s="29">
        <f t="shared" si="236"/>
        <v>-3.9739810207804945E-9</v>
      </c>
      <c r="BN260" s="29">
        <f t="shared" si="237"/>
        <v>-3.974097839219606E-9</v>
      </c>
      <c r="BO260" s="29">
        <f t="shared" si="238"/>
        <v>-3.9740978388139624E-9</v>
      </c>
      <c r="BP260" s="29">
        <f t="shared" si="239"/>
        <v>-3.9740978388139624E-9</v>
      </c>
      <c r="BR260" s="35">
        <v>8.6999999999999999E-10</v>
      </c>
      <c r="BS260" s="35">
        <v>2.7146979419899999</v>
      </c>
      <c r="BT260" s="35">
        <v>617.80588578619995</v>
      </c>
      <c r="BU260" s="29">
        <f>BR260*COS(BS260+BT260*$C$31)</f>
        <v>8.555257441442005E-10</v>
      </c>
      <c r="BV260" s="29">
        <f t="shared" si="209"/>
        <v>8.5554054059464582E-10</v>
      </c>
      <c r="BW260" s="29">
        <f t="shared" si="210"/>
        <v>8.5554054054327884E-10</v>
      </c>
      <c r="BX260" s="29">
        <f t="shared" si="211"/>
        <v>8.5554054054327884E-10</v>
      </c>
      <c r="BZ260" s="35"/>
      <c r="CA260" s="35"/>
      <c r="CB260" s="35"/>
      <c r="CH260" s="35"/>
      <c r="CI260" s="35"/>
      <c r="CJ260" s="35"/>
      <c r="CP260" s="35"/>
      <c r="CQ260" s="35"/>
      <c r="CR260" s="35"/>
      <c r="CX260" s="35"/>
      <c r="CY260" s="35"/>
      <c r="CZ260" s="35"/>
      <c r="DF260" s="35">
        <v>2.7088E-7</v>
      </c>
      <c r="DG260" s="35">
        <v>5.2031009802000003</v>
      </c>
      <c r="DH260" s="35">
        <v>148.0787244263</v>
      </c>
      <c r="DI260" s="29">
        <f t="shared" si="240"/>
        <v>6.5914263954804514E-8</v>
      </c>
      <c r="DJ260" s="29">
        <f t="shared" si="241"/>
        <v>6.5920161498651604E-8</v>
      </c>
      <c r="DK260" s="29">
        <f t="shared" si="242"/>
        <v>6.5920161478172663E-8</v>
      </c>
      <c r="DL260" s="29">
        <f t="shared" si="243"/>
        <v>6.5920161478172663E-8</v>
      </c>
      <c r="DN260" s="35">
        <v>5.1480000000000002E-8</v>
      </c>
      <c r="DO260" s="35">
        <v>4.8516082699899998</v>
      </c>
      <c r="DP260" s="35">
        <v>267.4737661858</v>
      </c>
      <c r="DQ260" s="29">
        <f t="shared" si="244"/>
        <v>-5.0137356846918401E-8</v>
      </c>
      <c r="DR260" s="29">
        <f t="shared" si="245"/>
        <v>-5.0136883216059781E-8</v>
      </c>
      <c r="DS260" s="29">
        <f t="shared" si="246"/>
        <v>-5.01368832177046E-8</v>
      </c>
      <c r="DT260" s="29">
        <f t="shared" si="247"/>
        <v>-5.01368832177046E-8</v>
      </c>
      <c r="DV260" s="35">
        <v>1.2590000000000001E-8</v>
      </c>
      <c r="DW260" s="35">
        <v>0.35924965717000001</v>
      </c>
      <c r="DX260" s="35">
        <v>334.55111692129998</v>
      </c>
      <c r="DY260" s="29">
        <f t="shared" si="248"/>
        <v>1.110743634730795E-8</v>
      </c>
      <c r="DZ260" s="29">
        <f t="shared" si="249"/>
        <v>1.1107135741590243E-8</v>
      </c>
      <c r="EA260" s="29">
        <f t="shared" si="250"/>
        <v>1.1107135742634135E-8</v>
      </c>
      <c r="EB260" s="29">
        <f t="shared" si="251"/>
        <v>1.1107135742634135E-8</v>
      </c>
      <c r="ED260" s="35"/>
      <c r="EE260" s="35"/>
      <c r="EF260" s="35"/>
      <c r="EL260" s="35"/>
      <c r="EM260" s="35"/>
      <c r="EN260" s="35"/>
      <c r="ET260" s="35"/>
      <c r="EU260" s="35"/>
      <c r="EV260" s="35"/>
    </row>
    <row r="261" spans="14:152" s="29" customFormat="1" ht="13.5" x14ac:dyDescent="0.3">
      <c r="N261" s="35">
        <v>8.9640000000000001E-8</v>
      </c>
      <c r="O261" s="35">
        <v>1.6502392713</v>
      </c>
      <c r="P261" s="35">
        <v>210.33015002139999</v>
      </c>
      <c r="Q261" s="29">
        <f t="shared" si="224"/>
        <v>3.1074823945038734E-8</v>
      </c>
      <c r="R261" s="29">
        <f t="shared" si="225"/>
        <v>3.1072143166860062E-8</v>
      </c>
      <c r="S261" s="29">
        <f t="shared" si="226"/>
        <v>3.107214317616902E-8</v>
      </c>
      <c r="T261" s="29">
        <f t="shared" si="227"/>
        <v>3.107214317616902E-8</v>
      </c>
      <c r="V261" s="35">
        <v>1.2849999999999999E-8</v>
      </c>
      <c r="W261" s="35">
        <v>3.7617087484699998</v>
      </c>
      <c r="X261" s="35">
        <v>2.2876218603999998</v>
      </c>
      <c r="Y261" s="29">
        <f t="shared" si="228"/>
        <v>-1.0172859696981396E-8</v>
      </c>
      <c r="Z261" s="29">
        <f t="shared" si="229"/>
        <v>-1.0172862419407499E-8</v>
      </c>
      <c r="AA261" s="29">
        <f t="shared" si="230"/>
        <v>-1.0172862419398046E-8</v>
      </c>
      <c r="AB261" s="29">
        <f t="shared" si="231"/>
        <v>-1.0172862419398046E-8</v>
      </c>
      <c r="AD261" s="35">
        <v>2.1799999999999999E-9</v>
      </c>
      <c r="AE261" s="35">
        <v>5.7927733586199999</v>
      </c>
      <c r="AF261" s="35">
        <v>2221.8566345969998</v>
      </c>
      <c r="AG261" s="29">
        <f t="shared" si="232"/>
        <v>-1.1050039547691121E-9</v>
      </c>
      <c r="AH261" s="29">
        <f t="shared" si="233"/>
        <v>-1.105636805315099E-9</v>
      </c>
      <c r="AI261" s="29">
        <f t="shared" si="234"/>
        <v>-1.1056368031177446E-9</v>
      </c>
      <c r="AJ261" s="29">
        <f t="shared" si="235"/>
        <v>-1.1056368031177446E-9</v>
      </c>
      <c r="AL261" s="35"/>
      <c r="AM261" s="35"/>
      <c r="AN261" s="35"/>
      <c r="AT261" s="35"/>
      <c r="AU261" s="35"/>
      <c r="AV261" s="35"/>
      <c r="BB261" s="35"/>
      <c r="BC261" s="35"/>
      <c r="BD261" s="35"/>
      <c r="BJ261" s="35">
        <v>6.48E-9</v>
      </c>
      <c r="BK261" s="35">
        <v>5.1591745075200004</v>
      </c>
      <c r="BL261" s="35">
        <v>8.0767548473000002</v>
      </c>
      <c r="BM261" s="29">
        <f t="shared" si="236"/>
        <v>3.5401701689548891E-9</v>
      </c>
      <c r="BN261" s="29">
        <f t="shared" si="237"/>
        <v>3.5401635239932329E-9</v>
      </c>
      <c r="BO261" s="29">
        <f t="shared" si="238"/>
        <v>3.5401635240163092E-9</v>
      </c>
      <c r="BP261" s="29">
        <f t="shared" si="239"/>
        <v>3.5401635240163092E-9</v>
      </c>
      <c r="BR261" s="35"/>
      <c r="BS261" s="35"/>
      <c r="BT261" s="35"/>
      <c r="BZ261" s="35"/>
      <c r="CA261" s="35"/>
      <c r="CB261" s="35"/>
      <c r="CH261" s="35"/>
      <c r="CI261" s="35"/>
      <c r="CJ261" s="35"/>
      <c r="CP261" s="35"/>
      <c r="CQ261" s="35"/>
      <c r="CR261" s="35"/>
      <c r="CX261" s="35"/>
      <c r="CY261" s="35"/>
      <c r="CZ261" s="35"/>
      <c r="DF261" s="35">
        <v>3.4956000000000001E-7</v>
      </c>
      <c r="DG261" s="35">
        <v>3.4388618758699998</v>
      </c>
      <c r="DH261" s="35">
        <v>273.10284047829998</v>
      </c>
      <c r="DI261" s="29">
        <f t="shared" si="240"/>
        <v>-7.1962345011454581E-9</v>
      </c>
      <c r="DJ261" s="29">
        <f t="shared" si="241"/>
        <v>-7.1817663563915553E-9</v>
      </c>
      <c r="DK261" s="29">
        <f t="shared" si="242"/>
        <v>-7.1817664066317164E-9</v>
      </c>
      <c r="DL261" s="29">
        <f t="shared" si="243"/>
        <v>-7.1817664066317164E-9</v>
      </c>
      <c r="DN261" s="35">
        <v>6.1220000000000002E-8</v>
      </c>
      <c r="DO261" s="35">
        <v>2.1148030100500002</v>
      </c>
      <c r="DP261" s="35">
        <v>2097.4232193759999</v>
      </c>
      <c r="DQ261" s="29">
        <f t="shared" si="244"/>
        <v>3.2196647423467272E-9</v>
      </c>
      <c r="DR261" s="29">
        <f t="shared" si="245"/>
        <v>3.2002273344519122E-9</v>
      </c>
      <c r="DS261" s="29">
        <f t="shared" si="246"/>
        <v>3.2002274019480416E-9</v>
      </c>
      <c r="DT261" s="29">
        <f t="shared" si="247"/>
        <v>3.2002274019480416E-9</v>
      </c>
      <c r="DV261" s="35">
        <v>1.2520000000000001E-8</v>
      </c>
      <c r="DW261" s="35">
        <v>2.1451344021600001</v>
      </c>
      <c r="DX261" s="35">
        <v>1055.4497769261</v>
      </c>
      <c r="DY261" s="29">
        <f t="shared" si="248"/>
        <v>1.1337691128473172E-8</v>
      </c>
      <c r="DZ261" s="29">
        <f t="shared" si="249"/>
        <v>1.1338540699788234E-8</v>
      </c>
      <c r="EA261" s="29">
        <f t="shared" si="250"/>
        <v>1.1338540696838624E-8</v>
      </c>
      <c r="EB261" s="29">
        <f t="shared" si="251"/>
        <v>1.1338540696838624E-8</v>
      </c>
      <c r="ED261" s="35"/>
      <c r="EE261" s="35"/>
      <c r="EF261" s="35"/>
      <c r="EL261" s="35"/>
      <c r="EM261" s="35"/>
      <c r="EN261" s="35"/>
      <c r="ET261" s="35"/>
      <c r="EU261" s="35"/>
      <c r="EV261" s="35"/>
    </row>
    <row r="262" spans="14:152" s="29" customFormat="1" ht="13.5" x14ac:dyDescent="0.3">
      <c r="N262" s="35">
        <v>6.9609999999999999E-8</v>
      </c>
      <c r="O262" s="35">
        <v>3.1785520094300002</v>
      </c>
      <c r="P262" s="35">
        <v>543.02428721889999</v>
      </c>
      <c r="Q262" s="29">
        <f t="shared" si="224"/>
        <v>5.8676930651075231E-8</v>
      </c>
      <c r="R262" s="29">
        <f t="shared" si="225"/>
        <v>5.8673847702527433E-8</v>
      </c>
      <c r="S262" s="29">
        <f t="shared" si="226"/>
        <v>5.8673847713233539E-8</v>
      </c>
      <c r="T262" s="29">
        <f t="shared" si="227"/>
        <v>5.8673847713233539E-8</v>
      </c>
      <c r="V262" s="35">
        <v>1.4999999999999999E-8</v>
      </c>
      <c r="W262" s="35">
        <v>5.4102249252899997</v>
      </c>
      <c r="X262" s="35">
        <v>214.04985496340001</v>
      </c>
      <c r="Y262" s="29">
        <f t="shared" si="228"/>
        <v>-1.2881200072879228E-8</v>
      </c>
      <c r="Z262" s="29">
        <f t="shared" si="229"/>
        <v>-1.2880950679906404E-8</v>
      </c>
      <c r="AA262" s="29">
        <f t="shared" si="230"/>
        <v>-1.2880950680772425E-8</v>
      </c>
      <c r="AB262" s="29">
        <f t="shared" si="231"/>
        <v>-1.2880950680772425E-8</v>
      </c>
      <c r="AD262" s="35">
        <v>2.1299999999999999E-9</v>
      </c>
      <c r="AE262" s="35">
        <v>0.50441377636999996</v>
      </c>
      <c r="AF262" s="35">
        <v>934.94851496820002</v>
      </c>
      <c r="AG262" s="29">
        <f t="shared" si="232"/>
        <v>-2.1296467145925167E-9</v>
      </c>
      <c r="AH262" s="29">
        <f t="shared" si="233"/>
        <v>-2.1296411953394002E-9</v>
      </c>
      <c r="AI262" s="29">
        <f t="shared" si="234"/>
        <v>-2.12964119535864E-9</v>
      </c>
      <c r="AJ262" s="29">
        <f t="shared" si="235"/>
        <v>-2.12964119535864E-9</v>
      </c>
      <c r="AL262" s="35"/>
      <c r="AM262" s="35"/>
      <c r="AN262" s="35"/>
      <c r="AT262" s="35"/>
      <c r="AU262" s="35"/>
      <c r="AV262" s="35"/>
      <c r="BB262" s="35"/>
      <c r="BC262" s="35"/>
      <c r="BD262" s="35"/>
      <c r="BJ262" s="35">
        <v>5.5100000000000002E-9</v>
      </c>
      <c r="BK262" s="35">
        <v>3.33109164145</v>
      </c>
      <c r="BL262" s="35">
        <v>980.66817835879999</v>
      </c>
      <c r="BM262" s="29">
        <f t="shared" si="236"/>
        <v>5.0545524436215715E-9</v>
      </c>
      <c r="BN262" s="29">
        <f t="shared" si="237"/>
        <v>5.0548784673371809E-9</v>
      </c>
      <c r="BO262" s="29">
        <f t="shared" si="238"/>
        <v>5.0548784662052678E-9</v>
      </c>
      <c r="BP262" s="29">
        <f t="shared" si="239"/>
        <v>5.0548784662052678E-9</v>
      </c>
      <c r="BR262" s="35"/>
      <c r="BS262" s="35"/>
      <c r="BT262" s="35"/>
      <c r="BZ262" s="35"/>
      <c r="CA262" s="35"/>
      <c r="CB262" s="35"/>
      <c r="CH262" s="35"/>
      <c r="CI262" s="35"/>
      <c r="CJ262" s="35"/>
      <c r="CP262" s="35"/>
      <c r="CQ262" s="35"/>
      <c r="CR262" s="35"/>
      <c r="CX262" s="35"/>
      <c r="CY262" s="35"/>
      <c r="CZ262" s="35"/>
      <c r="DF262" s="35">
        <v>3.3075999999999998E-7</v>
      </c>
      <c r="DG262" s="35">
        <v>2.4466209516799999</v>
      </c>
      <c r="DH262" s="35">
        <v>969.62247809489998</v>
      </c>
      <c r="DI262" s="29">
        <f t="shared" si="240"/>
        <v>2.62423714611971E-7</v>
      </c>
      <c r="DJ262" s="29">
        <f t="shared" si="241"/>
        <v>2.6239411940882137E-7</v>
      </c>
      <c r="DK262" s="29">
        <f t="shared" si="242"/>
        <v>2.6239411951159924E-7</v>
      </c>
      <c r="DL262" s="29">
        <f t="shared" si="243"/>
        <v>2.6239411951159924E-7</v>
      </c>
      <c r="DN262" s="35">
        <v>6.1879999999999996E-8</v>
      </c>
      <c r="DO262" s="35">
        <v>4.5944176216599999</v>
      </c>
      <c r="DP262" s="35">
        <v>207.67002114549999</v>
      </c>
      <c r="DQ262" s="29">
        <f t="shared" si="244"/>
        <v>-7.0015929464455815E-9</v>
      </c>
      <c r="DR262" s="29">
        <f t="shared" si="245"/>
        <v>-6.9996574887413256E-9</v>
      </c>
      <c r="DS262" s="29">
        <f t="shared" si="246"/>
        <v>-6.9996574954621159E-9</v>
      </c>
      <c r="DT262" s="29">
        <f t="shared" si="247"/>
        <v>-6.9996574954621159E-9</v>
      </c>
      <c r="DV262" s="35">
        <v>1.4009999999999999E-8</v>
      </c>
      <c r="DW262" s="35">
        <v>6.1325026173500001</v>
      </c>
      <c r="DX262" s="35">
        <v>1802.3719907218001</v>
      </c>
      <c r="DY262" s="29">
        <f t="shared" si="248"/>
        <v>-9.2577182230222103E-9</v>
      </c>
      <c r="DZ262" s="29">
        <f t="shared" si="249"/>
        <v>-9.2605908348188059E-9</v>
      </c>
      <c r="EA262" s="29">
        <f t="shared" si="250"/>
        <v>-9.260590824844945E-9</v>
      </c>
      <c r="EB262" s="29">
        <f t="shared" si="251"/>
        <v>-9.260590824844945E-9</v>
      </c>
      <c r="ED262" s="35"/>
      <c r="EE262" s="35"/>
      <c r="EF262" s="35"/>
      <c r="EL262" s="35"/>
      <c r="EM262" s="35"/>
      <c r="EN262" s="35"/>
      <c r="ET262" s="35"/>
      <c r="EU262" s="35"/>
      <c r="EV262" s="35"/>
    </row>
    <row r="263" spans="14:152" s="29" customFormat="1" ht="13.5" x14ac:dyDescent="0.3">
      <c r="N263" s="35">
        <v>8.9159999999999999E-8</v>
      </c>
      <c r="O263" s="35">
        <v>0.56503620502999996</v>
      </c>
      <c r="P263" s="35">
        <v>2428.0421830342002</v>
      </c>
      <c r="Q263" s="29">
        <f t="shared" si="224"/>
        <v>-5.9533477257351742E-8</v>
      </c>
      <c r="R263" s="29">
        <f t="shared" si="225"/>
        <v>-5.9509044585677352E-8</v>
      </c>
      <c r="S263" s="29">
        <f t="shared" si="226"/>
        <v>-5.9509044670533054E-8</v>
      </c>
      <c r="T263" s="29">
        <f t="shared" si="227"/>
        <v>-5.9509044670533054E-8</v>
      </c>
      <c r="V263" s="35">
        <v>1.3960000000000001E-8</v>
      </c>
      <c r="W263" s="35">
        <v>4.7859558342800002</v>
      </c>
      <c r="X263" s="35">
        <v>219.44943459230001</v>
      </c>
      <c r="Y263" s="29">
        <f t="shared" si="228"/>
        <v>-6.6467793282599811E-9</v>
      </c>
      <c r="Z263" s="29">
        <f t="shared" si="229"/>
        <v>-6.6463709575955318E-9</v>
      </c>
      <c r="AA263" s="29">
        <f t="shared" si="230"/>
        <v>-6.6463709590135799E-9</v>
      </c>
      <c r="AB263" s="29">
        <f t="shared" si="231"/>
        <v>-6.6463709590135799E-9</v>
      </c>
      <c r="AD263" s="35">
        <v>2.1000000000000002E-9</v>
      </c>
      <c r="AE263" s="35">
        <v>5.0401763379500002</v>
      </c>
      <c r="AF263" s="35">
        <v>2420.9286360333999</v>
      </c>
      <c r="AG263" s="29">
        <f t="shared" si="232"/>
        <v>1.95147923884385E-9</v>
      </c>
      <c r="AH263" s="29">
        <f t="shared" si="233"/>
        <v>1.9517637757535618E-9</v>
      </c>
      <c r="AI263" s="29">
        <f t="shared" si="234"/>
        <v>1.9517637747659731E-9</v>
      </c>
      <c r="AJ263" s="29">
        <f t="shared" si="235"/>
        <v>1.9517637747659731E-9</v>
      </c>
      <c r="AL263" s="35"/>
      <c r="AM263" s="35"/>
      <c r="AN263" s="35"/>
      <c r="AT263" s="35"/>
      <c r="AU263" s="35"/>
      <c r="AV263" s="35"/>
      <c r="BB263" s="35"/>
      <c r="BC263" s="35"/>
      <c r="BD263" s="35"/>
      <c r="BJ263" s="35">
        <v>5.1099999999999999E-9</v>
      </c>
      <c r="BK263" s="35">
        <v>3.8707398821300001</v>
      </c>
      <c r="BL263" s="35">
        <v>125.98732389849999</v>
      </c>
      <c r="BM263" s="29">
        <f t="shared" si="236"/>
        <v>4.7712305022221355E-9</v>
      </c>
      <c r="BN263" s="29">
        <f t="shared" si="237"/>
        <v>4.7711955598736146E-9</v>
      </c>
      <c r="BO263" s="29">
        <f t="shared" si="238"/>
        <v>4.7711955599949537E-9</v>
      </c>
      <c r="BP263" s="29">
        <f t="shared" si="239"/>
        <v>4.7711955599949537E-9</v>
      </c>
      <c r="BR263" s="35"/>
      <c r="BS263" s="35"/>
      <c r="BT263" s="35"/>
      <c r="BZ263" s="35"/>
      <c r="CA263" s="35"/>
      <c r="CB263" s="35"/>
      <c r="CH263" s="35"/>
      <c r="CI263" s="35"/>
      <c r="CJ263" s="35"/>
      <c r="CP263" s="35"/>
      <c r="CQ263" s="35"/>
      <c r="CR263" s="35"/>
      <c r="CX263" s="35"/>
      <c r="CY263" s="35"/>
      <c r="CZ263" s="35"/>
      <c r="DF263" s="35">
        <v>2.7744999999999999E-7</v>
      </c>
      <c r="DG263" s="35">
        <v>1.44598606685</v>
      </c>
      <c r="DH263" s="35">
        <v>258.87574647669999</v>
      </c>
      <c r="DI263" s="29">
        <f t="shared" si="240"/>
        <v>2.2376698700231746E-7</v>
      </c>
      <c r="DJ263" s="29">
        <f t="shared" si="241"/>
        <v>2.2376054989009268E-7</v>
      </c>
      <c r="DK263" s="29">
        <f t="shared" si="242"/>
        <v>2.2376054991244601E-7</v>
      </c>
      <c r="DL263" s="29">
        <f t="shared" si="243"/>
        <v>2.2376054991244601E-7</v>
      </c>
      <c r="DN263" s="35">
        <v>6.3030000000000003E-8</v>
      </c>
      <c r="DO263" s="35">
        <v>0.75806431118999995</v>
      </c>
      <c r="DP263" s="35">
        <v>210.37833413120001</v>
      </c>
      <c r="DQ263" s="29">
        <f t="shared" si="244"/>
        <v>-3.2264335857841545E-8</v>
      </c>
      <c r="DR263" s="29">
        <f t="shared" si="245"/>
        <v>-3.2266062571549569E-8</v>
      </c>
      <c r="DS263" s="29">
        <f t="shared" si="246"/>
        <v>-3.2266062565553661E-8</v>
      </c>
      <c r="DT263" s="29">
        <f t="shared" si="247"/>
        <v>-3.2266062565553661E-8</v>
      </c>
      <c r="DV263" s="35">
        <v>1.343E-8</v>
      </c>
      <c r="DW263" s="35">
        <v>5.7999572729500004</v>
      </c>
      <c r="DX263" s="35">
        <v>9793.8009023358009</v>
      </c>
      <c r="DY263" s="29">
        <f t="shared" si="248"/>
        <v>8.5581621301391127E-10</v>
      </c>
      <c r="DZ263" s="29">
        <f t="shared" si="249"/>
        <v>8.757128518858092E-10</v>
      </c>
      <c r="EA263" s="29">
        <f t="shared" si="250"/>
        <v>8.757127827986149E-10</v>
      </c>
      <c r="EB263" s="29">
        <f t="shared" si="251"/>
        <v>8.757127827986149E-10</v>
      </c>
      <c r="ED263" s="35"/>
      <c r="EE263" s="35"/>
      <c r="EF263" s="35"/>
      <c r="EL263" s="35"/>
      <c r="EM263" s="35"/>
      <c r="EN263" s="35"/>
      <c r="ET263" s="35"/>
      <c r="EU263" s="35"/>
      <c r="EV263" s="35"/>
    </row>
    <row r="264" spans="14:152" s="29" customFormat="1" ht="13.5" x14ac:dyDescent="0.3">
      <c r="N264" s="35">
        <v>6.9259999999999999E-8</v>
      </c>
      <c r="O264" s="35">
        <v>3.66869171435</v>
      </c>
      <c r="P264" s="35">
        <v>247.23934538180001</v>
      </c>
      <c r="Q264" s="29">
        <f t="shared" si="224"/>
        <v>1.1693973381134388E-8</v>
      </c>
      <c r="R264" s="29">
        <f t="shared" si="225"/>
        <v>1.1696531820701646E-8</v>
      </c>
      <c r="S264" s="29">
        <f t="shared" si="226"/>
        <v>1.1696531811817648E-8</v>
      </c>
      <c r="T264" s="29">
        <f t="shared" si="227"/>
        <v>1.1696531811817648E-8</v>
      </c>
      <c r="V264" s="35">
        <v>1.4300000000000001E-8</v>
      </c>
      <c r="W264" s="35">
        <v>0.70934745161000001</v>
      </c>
      <c r="X264" s="35">
        <v>254.9435932136</v>
      </c>
      <c r="Y264" s="29">
        <f t="shared" si="228"/>
        <v>1.963256262913845E-9</v>
      </c>
      <c r="Z264" s="29">
        <f t="shared" si="229"/>
        <v>1.9627088613293095E-9</v>
      </c>
      <c r="AA264" s="29">
        <f t="shared" si="230"/>
        <v>1.9627088632301478E-9</v>
      </c>
      <c r="AB264" s="29">
        <f t="shared" si="231"/>
        <v>1.9627088632301478E-9</v>
      </c>
      <c r="AD264" s="35">
        <v>2.1400000000000001E-9</v>
      </c>
      <c r="AE264" s="35">
        <v>4.6428675858100004</v>
      </c>
      <c r="AF264" s="35">
        <v>2317.8358618148</v>
      </c>
      <c r="AG264" s="29">
        <f t="shared" si="232"/>
        <v>-2.6167679104508841E-10</v>
      </c>
      <c r="AH264" s="29">
        <f t="shared" si="233"/>
        <v>-2.6242302064624951E-10</v>
      </c>
      <c r="AI264" s="29">
        <f t="shared" si="234"/>
        <v>-2.6242301805505929E-10</v>
      </c>
      <c r="AJ264" s="29">
        <f t="shared" si="235"/>
        <v>-2.6242301805505929E-10</v>
      </c>
      <c r="AL264" s="35"/>
      <c r="AM264" s="35"/>
      <c r="AN264" s="35"/>
      <c r="AT264" s="35"/>
      <c r="AU264" s="35"/>
      <c r="AV264" s="35"/>
      <c r="BB264" s="35"/>
      <c r="BC264" s="35"/>
      <c r="BD264" s="35"/>
      <c r="BJ264" s="35">
        <v>5.0600000000000003E-9</v>
      </c>
      <c r="BK264" s="35">
        <v>0.80261216854999995</v>
      </c>
      <c r="BL264" s="35">
        <v>181.0557665236</v>
      </c>
      <c r="BM264" s="29">
        <f t="shared" si="236"/>
        <v>-4.17131125839056E-9</v>
      </c>
      <c r="BN264" s="29">
        <f t="shared" si="237"/>
        <v>-4.1713898664325144E-9</v>
      </c>
      <c r="BO264" s="29">
        <f t="shared" si="238"/>
        <v>-4.1713898661595556E-9</v>
      </c>
      <c r="BP264" s="29">
        <f t="shared" si="239"/>
        <v>-4.1713898661595556E-9</v>
      </c>
      <c r="BR264" s="35"/>
      <c r="BS264" s="35"/>
      <c r="BT264" s="35"/>
      <c r="BZ264" s="35"/>
      <c r="CA264" s="35"/>
      <c r="CB264" s="35"/>
      <c r="CH264" s="35"/>
      <c r="CI264" s="35"/>
      <c r="CJ264" s="35"/>
      <c r="CP264" s="35"/>
      <c r="CQ264" s="35"/>
      <c r="CR264" s="35"/>
      <c r="CX264" s="35"/>
      <c r="CY264" s="35"/>
      <c r="CZ264" s="35"/>
      <c r="DF264" s="35">
        <v>2.7178000000000002E-7</v>
      </c>
      <c r="DG264" s="35">
        <v>4.2591859622000001</v>
      </c>
      <c r="DH264" s="35">
        <v>179.35884549420001</v>
      </c>
      <c r="DI264" s="29">
        <f t="shared" si="240"/>
        <v>1.7124564081169038E-7</v>
      </c>
      <c r="DJ264" s="29">
        <f t="shared" si="241"/>
        <v>1.7125137862558256E-7</v>
      </c>
      <c r="DK264" s="29">
        <f t="shared" si="242"/>
        <v>1.7125137860565841E-7</v>
      </c>
      <c r="DL264" s="29">
        <f t="shared" si="243"/>
        <v>1.7125137860565841E-7</v>
      </c>
      <c r="DN264" s="35">
        <v>5.1020000000000003E-8</v>
      </c>
      <c r="DO264" s="35">
        <v>4.0101717960499998</v>
      </c>
      <c r="DP264" s="35">
        <v>205.22234059070001</v>
      </c>
      <c r="DQ264" s="29">
        <f t="shared" si="244"/>
        <v>2.4933962572218227E-8</v>
      </c>
      <c r="DR264" s="29">
        <f t="shared" si="245"/>
        <v>2.4935347276028783E-8</v>
      </c>
      <c r="DS264" s="29">
        <f t="shared" si="246"/>
        <v>2.4935347271220488E-8</v>
      </c>
      <c r="DT264" s="29">
        <f t="shared" si="247"/>
        <v>2.4935347271220488E-8</v>
      </c>
      <c r="DV264" s="35">
        <v>1.228E-8</v>
      </c>
      <c r="DW264" s="35">
        <v>3.29059284057</v>
      </c>
      <c r="DX264" s="35">
        <v>661.23792731640003</v>
      </c>
      <c r="DY264" s="29">
        <f t="shared" si="248"/>
        <v>1.3092181162397669E-9</v>
      </c>
      <c r="DZ264" s="29">
        <f t="shared" si="249"/>
        <v>1.3104419662805583E-9</v>
      </c>
      <c r="EA264" s="29">
        <f t="shared" si="250"/>
        <v>1.3104419620307957E-9</v>
      </c>
      <c r="EB264" s="29">
        <f t="shared" si="251"/>
        <v>1.3104419620307957E-9</v>
      </c>
      <c r="ED264" s="35"/>
      <c r="EE264" s="35"/>
      <c r="EF264" s="35"/>
      <c r="EL264" s="35"/>
      <c r="EM264" s="35"/>
      <c r="EN264" s="35"/>
      <c r="ET264" s="35"/>
      <c r="EU264" s="35"/>
      <c r="EV264" s="35"/>
    </row>
    <row r="265" spans="14:152" s="29" customFormat="1" ht="13.5" x14ac:dyDescent="0.3">
      <c r="N265" s="35">
        <v>8.9820000000000006E-8</v>
      </c>
      <c r="O265" s="35">
        <v>4.2504672248100004</v>
      </c>
      <c r="P265" s="35">
        <v>46.470422915999997</v>
      </c>
      <c r="Q265" s="29">
        <f t="shared" si="224"/>
        <v>2.5929077489144313E-8</v>
      </c>
      <c r="R265" s="29">
        <f t="shared" si="225"/>
        <v>2.5928471712960483E-8</v>
      </c>
      <c r="S265" s="29">
        <f t="shared" si="226"/>
        <v>2.5928471715064066E-8</v>
      </c>
      <c r="T265" s="29">
        <f t="shared" si="227"/>
        <v>2.5928471715064066E-8</v>
      </c>
      <c r="V265" s="35">
        <v>1.1949999999999999E-8</v>
      </c>
      <c r="W265" s="35">
        <v>3.7128108532200002</v>
      </c>
      <c r="X265" s="35">
        <v>264.50482076920002</v>
      </c>
      <c r="Y265" s="29">
        <f t="shared" si="228"/>
        <v>-1.8435298019359952E-9</v>
      </c>
      <c r="Z265" s="29">
        <f t="shared" si="229"/>
        <v>-1.8430564009371811E-9</v>
      </c>
      <c r="AA265" s="29">
        <f t="shared" si="230"/>
        <v>-1.8430564025810398E-9</v>
      </c>
      <c r="AB265" s="29">
        <f t="shared" si="231"/>
        <v>-1.8430564025810398E-9</v>
      </c>
      <c r="AD265" s="35">
        <v>1.7800000000000001E-9</v>
      </c>
      <c r="AE265" s="35">
        <v>0.84588580004000002</v>
      </c>
      <c r="AF265" s="35">
        <v>128.36556848410001</v>
      </c>
      <c r="AG265" s="29">
        <f t="shared" si="232"/>
        <v>-1.7405951213550171E-9</v>
      </c>
      <c r="AH265" s="29">
        <f t="shared" si="233"/>
        <v>-1.7405878735234427E-9</v>
      </c>
      <c r="AI265" s="29">
        <f t="shared" si="234"/>
        <v>-1.7405878735486118E-9</v>
      </c>
      <c r="AJ265" s="29">
        <f t="shared" si="235"/>
        <v>-1.7405878735486118E-9</v>
      </c>
      <c r="AL265" s="35"/>
      <c r="AM265" s="35"/>
      <c r="AN265" s="35"/>
      <c r="AT265" s="35"/>
      <c r="AU265" s="35"/>
      <c r="AV265" s="35"/>
      <c r="BB265" s="35"/>
      <c r="BC265" s="35"/>
      <c r="BD265" s="35"/>
      <c r="BJ265" s="35">
        <v>5.6400000000000004E-9</v>
      </c>
      <c r="BK265" s="35">
        <v>4.0587110761499998</v>
      </c>
      <c r="BL265" s="35">
        <v>831.10498122419995</v>
      </c>
      <c r="BM265" s="29">
        <f t="shared" si="236"/>
        <v>1.5514442800217466E-9</v>
      </c>
      <c r="BN265" s="29">
        <f t="shared" si="237"/>
        <v>1.5507611340813433E-9</v>
      </c>
      <c r="BO265" s="29">
        <f t="shared" si="238"/>
        <v>1.5507611364535767E-9</v>
      </c>
      <c r="BP265" s="29">
        <f t="shared" si="239"/>
        <v>1.5507611364535767E-9</v>
      </c>
      <c r="BR265" s="35"/>
      <c r="BS265" s="35"/>
      <c r="BT265" s="35"/>
      <c r="BZ265" s="35"/>
      <c r="CA265" s="35"/>
      <c r="CB265" s="35"/>
      <c r="CH265" s="35"/>
      <c r="CI265" s="35"/>
      <c r="CJ265" s="35"/>
      <c r="CP265" s="35"/>
      <c r="CQ265" s="35"/>
      <c r="CR265" s="35"/>
      <c r="CX265" s="35"/>
      <c r="CY265" s="35"/>
      <c r="CZ265" s="35"/>
      <c r="DF265" s="35">
        <v>2.7872E-7</v>
      </c>
      <c r="DG265" s="35">
        <v>0.78772093521999997</v>
      </c>
      <c r="DH265" s="35">
        <v>546.95644048199995</v>
      </c>
      <c r="DI265" s="29">
        <f t="shared" si="240"/>
        <v>-2.7029140865935733E-7</v>
      </c>
      <c r="DJ265" s="29">
        <f t="shared" si="241"/>
        <v>-2.7029704771190219E-7</v>
      </c>
      <c r="DK265" s="29">
        <f t="shared" si="242"/>
        <v>-2.7029704769232409E-7</v>
      </c>
      <c r="DL265" s="29">
        <f t="shared" si="243"/>
        <v>-2.7029704769232409E-7</v>
      </c>
      <c r="DN265" s="35">
        <v>6.5830000000000001E-8</v>
      </c>
      <c r="DO265" s="35">
        <v>1.79054357427</v>
      </c>
      <c r="DP265" s="35">
        <v>12.530172972200001</v>
      </c>
      <c r="DQ265" s="29">
        <f t="shared" si="244"/>
        <v>-2.7038742201908701E-8</v>
      </c>
      <c r="DR265" s="29">
        <f t="shared" si="245"/>
        <v>-2.7038628199054396E-8</v>
      </c>
      <c r="DS265" s="29">
        <f t="shared" si="246"/>
        <v>-2.7038628199450268E-8</v>
      </c>
      <c r="DT265" s="29">
        <f t="shared" si="247"/>
        <v>-2.7038628199450268E-8</v>
      </c>
      <c r="DV265" s="35">
        <v>1.2019999999999999E-8</v>
      </c>
      <c r="DW265" s="35">
        <v>2.8879201890899999</v>
      </c>
      <c r="DX265" s="35">
        <v>2413.8150890326001</v>
      </c>
      <c r="DY265" s="29">
        <f t="shared" si="248"/>
        <v>-3.7656661863237108E-9</v>
      </c>
      <c r="DZ265" s="29">
        <f t="shared" si="249"/>
        <v>-3.7698426336454906E-9</v>
      </c>
      <c r="EA265" s="29">
        <f t="shared" si="250"/>
        <v>-3.769842619143868E-9</v>
      </c>
      <c r="EB265" s="29">
        <f t="shared" si="251"/>
        <v>-3.769842619143868E-9</v>
      </c>
      <c r="ED265" s="35"/>
      <c r="EE265" s="35"/>
      <c r="EF265" s="35"/>
      <c r="EL265" s="35"/>
      <c r="EM265" s="35"/>
      <c r="EN265" s="35"/>
      <c r="ET265" s="35"/>
      <c r="EU265" s="35"/>
      <c r="EV265" s="35"/>
    </row>
    <row r="266" spans="14:152" s="29" customFormat="1" ht="13.5" x14ac:dyDescent="0.3">
      <c r="N266" s="35">
        <v>7.0889999999999995E-8</v>
      </c>
      <c r="O266" s="35">
        <v>5.1439967222499998</v>
      </c>
      <c r="P266" s="35">
        <v>231.45834270270001</v>
      </c>
      <c r="Q266" s="29">
        <f t="shared" si="224"/>
        <v>-6.1468242787490934E-8</v>
      </c>
      <c r="R266" s="29">
        <f t="shared" si="225"/>
        <v>-6.1467003750388369E-8</v>
      </c>
      <c r="S266" s="29">
        <f t="shared" si="226"/>
        <v>-6.1467003754691058E-8</v>
      </c>
      <c r="T266" s="29">
        <f t="shared" si="227"/>
        <v>-6.1467003754691058E-8</v>
      </c>
      <c r="V266" s="35">
        <v>1.181E-8</v>
      </c>
      <c r="W266" s="35">
        <v>0.42635230882000003</v>
      </c>
      <c r="X266" s="35">
        <v>41.644497775600001</v>
      </c>
      <c r="Y266" s="29">
        <f t="shared" si="228"/>
        <v>5.3281334794662415E-9</v>
      </c>
      <c r="Z266" s="29">
        <f t="shared" si="229"/>
        <v>5.3282000137518991E-9</v>
      </c>
      <c r="AA266" s="29">
        <f t="shared" si="230"/>
        <v>5.3282000135208601E-9</v>
      </c>
      <c r="AB266" s="29">
        <f t="shared" si="231"/>
        <v>5.3282000135208601E-9</v>
      </c>
      <c r="AD266" s="35">
        <v>1.6999999999999999E-9</v>
      </c>
      <c r="AE266" s="35">
        <v>2.7500661960500001</v>
      </c>
      <c r="AF266" s="35">
        <v>710.74673161819999</v>
      </c>
      <c r="AG266" s="29">
        <f t="shared" si="232"/>
        <v>-2.6542424209120318E-10</v>
      </c>
      <c r="AH266" s="29">
        <f t="shared" si="233"/>
        <v>-2.6524333098600121E-10</v>
      </c>
      <c r="AI266" s="29">
        <f t="shared" si="234"/>
        <v>-2.6524333161421366E-10</v>
      </c>
      <c r="AJ266" s="29">
        <f t="shared" si="235"/>
        <v>-2.6524333161421366E-10</v>
      </c>
      <c r="AL266" s="35"/>
      <c r="AM266" s="35"/>
      <c r="AN266" s="35"/>
      <c r="AT266" s="35"/>
      <c r="AU266" s="35"/>
      <c r="AV266" s="35"/>
      <c r="BB266" s="35"/>
      <c r="BC266" s="35"/>
      <c r="BD266" s="35"/>
      <c r="BJ266" s="35">
        <v>6.8100000000000003E-9</v>
      </c>
      <c r="BK266" s="35">
        <v>3.4580429009300002</v>
      </c>
      <c r="BL266" s="35">
        <v>220.364458329</v>
      </c>
      <c r="BM266" s="29">
        <f t="shared" si="236"/>
        <v>4.9642211836430229E-9</v>
      </c>
      <c r="BN266" s="29">
        <f t="shared" si="237"/>
        <v>4.9643769044013346E-9</v>
      </c>
      <c r="BO266" s="29">
        <f t="shared" si="238"/>
        <v>4.9643769038606074E-9</v>
      </c>
      <c r="BP266" s="29">
        <f t="shared" si="239"/>
        <v>4.9643769038606074E-9</v>
      </c>
      <c r="BR266" s="35"/>
      <c r="BS266" s="35"/>
      <c r="BT266" s="35"/>
      <c r="BZ266" s="35"/>
      <c r="CA266" s="35"/>
      <c r="CB266" s="35"/>
      <c r="CH266" s="35"/>
      <c r="CI266" s="35"/>
      <c r="CJ266" s="35"/>
      <c r="CP266" s="35"/>
      <c r="CQ266" s="35"/>
      <c r="CR266" s="35"/>
      <c r="CX266" s="35"/>
      <c r="CY266" s="35"/>
      <c r="CZ266" s="35"/>
      <c r="DF266" s="35">
        <v>2.9106000000000001E-7</v>
      </c>
      <c r="DG266" s="35">
        <v>4.8394771146200002</v>
      </c>
      <c r="DH266" s="35">
        <v>905.88657979150003</v>
      </c>
      <c r="DI266" s="29">
        <f t="shared" si="240"/>
        <v>2.2200698656148595E-7</v>
      </c>
      <c r="DJ266" s="29">
        <f t="shared" si="241"/>
        <v>2.2203283139664275E-7</v>
      </c>
      <c r="DK266" s="29">
        <f t="shared" si="242"/>
        <v>2.220328313069049E-7</v>
      </c>
      <c r="DL266" s="29">
        <f t="shared" si="243"/>
        <v>2.220328313069049E-7</v>
      </c>
      <c r="DN266" s="35">
        <v>4.9019999999999998E-8</v>
      </c>
      <c r="DO266" s="35">
        <v>0.85099521860000005</v>
      </c>
      <c r="DP266" s="35">
        <v>247.23934538180001</v>
      </c>
      <c r="DQ266" s="29">
        <f t="shared" si="244"/>
        <v>7.5309898492434811E-9</v>
      </c>
      <c r="DR266" s="29">
        <f t="shared" si="245"/>
        <v>7.5291744913715766E-9</v>
      </c>
      <c r="DS266" s="29">
        <f t="shared" si="246"/>
        <v>7.5291744976754026E-9</v>
      </c>
      <c r="DT266" s="29">
        <f t="shared" si="247"/>
        <v>7.5291744976754026E-9</v>
      </c>
      <c r="DV266" s="35">
        <v>1.2860000000000001E-8</v>
      </c>
      <c r="DW266" s="35">
        <v>5.7236016037099997</v>
      </c>
      <c r="DX266" s="35">
        <v>298.23262239190001</v>
      </c>
      <c r="DY266" s="29">
        <f t="shared" si="248"/>
        <v>-5.3388518803984481E-9</v>
      </c>
      <c r="DZ266" s="29">
        <f t="shared" si="249"/>
        <v>-5.339380777873451E-9</v>
      </c>
      <c r="EA266" s="29">
        <f t="shared" si="250"/>
        <v>-5.339380776036871E-9</v>
      </c>
      <c r="EB266" s="29">
        <f t="shared" si="251"/>
        <v>-5.339380776036871E-9</v>
      </c>
      <c r="ED266" s="35"/>
      <c r="EE266" s="35"/>
      <c r="EF266" s="35"/>
      <c r="EL266" s="35"/>
      <c r="EM266" s="35"/>
      <c r="EN266" s="35"/>
      <c r="ET266" s="35"/>
      <c r="EU266" s="35"/>
      <c r="EV266" s="35"/>
    </row>
    <row r="267" spans="14:152" s="29" customFormat="1" ht="13.5" x14ac:dyDescent="0.3">
      <c r="N267" s="35">
        <v>7.3809999999999997E-8</v>
      </c>
      <c r="O267" s="35">
        <v>1.25092810119</v>
      </c>
      <c r="P267" s="35">
        <v>217.96496188399999</v>
      </c>
      <c r="Q267" s="29">
        <f t="shared" si="224"/>
        <v>5.8030900114564784E-9</v>
      </c>
      <c r="R267" s="29">
        <f t="shared" si="225"/>
        <v>5.8006588557577939E-9</v>
      </c>
      <c r="S267" s="29">
        <f t="shared" si="226"/>
        <v>5.8006588641998569E-9</v>
      </c>
      <c r="T267" s="29">
        <f t="shared" si="227"/>
        <v>5.8006588641998569E-9</v>
      </c>
      <c r="V267" s="35">
        <v>1.1900000000000001E-8</v>
      </c>
      <c r="W267" s="35">
        <v>2.02079286787</v>
      </c>
      <c r="X267" s="35">
        <v>1485.9801210651999</v>
      </c>
      <c r="Y267" s="29">
        <f t="shared" si="228"/>
        <v>6.1957240582451447E-9</v>
      </c>
      <c r="Z267" s="29">
        <f t="shared" si="229"/>
        <v>6.1980124383982701E-9</v>
      </c>
      <c r="AA267" s="29">
        <f t="shared" si="230"/>
        <v>6.1980124304524798E-9</v>
      </c>
      <c r="AB267" s="29">
        <f t="shared" si="231"/>
        <v>6.1980124304524798E-9</v>
      </c>
      <c r="AD267" s="35">
        <v>1.7100000000000001E-9</v>
      </c>
      <c r="AE267" s="35">
        <v>4.3261518296699997</v>
      </c>
      <c r="AF267" s="35">
        <v>291.262087743</v>
      </c>
      <c r="AG267" s="29">
        <f t="shared" si="232"/>
        <v>-1.5955269687334361E-9</v>
      </c>
      <c r="AH267" s="29">
        <f t="shared" si="233"/>
        <v>-1.5954998082479373E-9</v>
      </c>
      <c r="AI267" s="29">
        <f t="shared" si="234"/>
        <v>-1.5954998083422572E-9</v>
      </c>
      <c r="AJ267" s="29">
        <f t="shared" si="235"/>
        <v>-1.5954998083422572E-9</v>
      </c>
      <c r="AL267" s="35"/>
      <c r="AM267" s="35"/>
      <c r="AN267" s="35"/>
      <c r="AT267" s="35"/>
      <c r="AU267" s="35"/>
      <c r="AV267" s="35"/>
      <c r="BB267" s="35"/>
      <c r="BC267" s="35"/>
      <c r="BD267" s="35"/>
      <c r="BJ267" s="35">
        <v>5.4100000000000001E-9</v>
      </c>
      <c r="BK267" s="35">
        <v>2.39252901431</v>
      </c>
      <c r="BL267" s="35">
        <v>421.93232442999999</v>
      </c>
      <c r="BM267" s="29">
        <f t="shared" si="236"/>
        <v>-5.3233016642075046E-9</v>
      </c>
      <c r="BN267" s="29">
        <f t="shared" si="237"/>
        <v>-5.3232399552455438E-9</v>
      </c>
      <c r="BO267" s="29">
        <f t="shared" si="238"/>
        <v>-5.3232399554598638E-9</v>
      </c>
      <c r="BP267" s="29">
        <f t="shared" si="239"/>
        <v>-5.3232399554598638E-9</v>
      </c>
      <c r="BR267" s="35"/>
      <c r="BS267" s="35"/>
      <c r="BT267" s="35"/>
      <c r="BZ267" s="35"/>
      <c r="CA267" s="35"/>
      <c r="CB267" s="35"/>
      <c r="CH267" s="35"/>
      <c r="CI267" s="35"/>
      <c r="CJ267" s="35"/>
      <c r="CP267" s="35"/>
      <c r="CQ267" s="35"/>
      <c r="CR267" s="35"/>
      <c r="CX267" s="35"/>
      <c r="CY267" s="35"/>
      <c r="CZ267" s="35"/>
      <c r="DF267" s="35">
        <v>2.7417000000000003E-7</v>
      </c>
      <c r="DG267" s="35">
        <v>2.4493036681799998</v>
      </c>
      <c r="DH267" s="35">
        <v>254.9435932136</v>
      </c>
      <c r="DI267" s="29">
        <f t="shared" si="240"/>
        <v>2.6136051595774976E-7</v>
      </c>
      <c r="DJ267" s="29">
        <f t="shared" si="241"/>
        <v>2.6136371656445501E-7</v>
      </c>
      <c r="DK267" s="29">
        <f t="shared" si="242"/>
        <v>2.6136371655334168E-7</v>
      </c>
      <c r="DL267" s="29">
        <f t="shared" si="243"/>
        <v>2.6136371655334168E-7</v>
      </c>
      <c r="DN267" s="35">
        <v>4.9180000000000001E-8</v>
      </c>
      <c r="DO267" s="35">
        <v>4.03512681632</v>
      </c>
      <c r="DP267" s="35">
        <v>487.36514376280002</v>
      </c>
      <c r="DQ267" s="29">
        <f t="shared" si="244"/>
        <v>4.0154438281081833E-8</v>
      </c>
      <c r="DR267" s="29">
        <f t="shared" si="245"/>
        <v>4.0152340401838714E-8</v>
      </c>
      <c r="DS267" s="29">
        <f t="shared" si="246"/>
        <v>4.0152340409123892E-8</v>
      </c>
      <c r="DT267" s="29">
        <f t="shared" si="247"/>
        <v>4.0152340409123892E-8</v>
      </c>
      <c r="DV267" s="35">
        <v>1.357E-8</v>
      </c>
      <c r="DW267" s="35">
        <v>0.93175963410999996</v>
      </c>
      <c r="DX267" s="35">
        <v>217.491881132</v>
      </c>
      <c r="DY267" s="29">
        <f t="shared" si="248"/>
        <v>-3.3329283476455064E-9</v>
      </c>
      <c r="DZ267" s="29">
        <f t="shared" si="249"/>
        <v>-3.3333620250974679E-9</v>
      </c>
      <c r="EA267" s="29">
        <f t="shared" si="250"/>
        <v>-3.3333620235915488E-9</v>
      </c>
      <c r="EB267" s="29">
        <f t="shared" si="251"/>
        <v>-3.3333620235915488E-9</v>
      </c>
      <c r="ED267" s="35"/>
      <c r="EE267" s="35"/>
      <c r="EF267" s="35"/>
      <c r="EL267" s="35"/>
      <c r="EM267" s="35"/>
      <c r="EN267" s="35"/>
      <c r="ET267" s="35"/>
      <c r="EU267" s="35"/>
      <c r="EV267" s="35"/>
    </row>
    <row r="268" spans="14:152" s="29" customFormat="1" ht="13.5" x14ac:dyDescent="0.3">
      <c r="N268" s="35">
        <v>7.1340000000000002E-8</v>
      </c>
      <c r="O268" s="35">
        <v>2.8309035485399998</v>
      </c>
      <c r="P268" s="35">
        <v>1148.2476104062</v>
      </c>
      <c r="Q268" s="29">
        <f t="shared" si="224"/>
        <v>-6.2243214572447834E-8</v>
      </c>
      <c r="R268" s="29">
        <f t="shared" si="225"/>
        <v>-6.2237146095446257E-8</v>
      </c>
      <c r="S268" s="29">
        <f t="shared" si="226"/>
        <v>-6.2237146116522131E-8</v>
      </c>
      <c r="T268" s="29">
        <f t="shared" si="227"/>
        <v>-6.2237146116522131E-8</v>
      </c>
      <c r="V268" s="35">
        <v>1.16E-8</v>
      </c>
      <c r="W268" s="35">
        <v>5.2364923179599998</v>
      </c>
      <c r="X268" s="35">
        <v>181.0557665236</v>
      </c>
      <c r="Y268" s="29">
        <f t="shared" si="228"/>
        <v>-3.684183497061052E-9</v>
      </c>
      <c r="Z268" s="29">
        <f t="shared" si="229"/>
        <v>-3.6838816130592405E-9</v>
      </c>
      <c r="AA268" s="29">
        <f t="shared" si="230"/>
        <v>-3.6838816141075488E-9</v>
      </c>
      <c r="AB268" s="29">
        <f t="shared" si="231"/>
        <v>-3.6838816141075488E-9</v>
      </c>
      <c r="AD268" s="35">
        <v>1.7200000000000001E-9</v>
      </c>
      <c r="AE268" s="35">
        <v>3.4697130692</v>
      </c>
      <c r="AF268" s="35">
        <v>501.37978944330001</v>
      </c>
      <c r="AG268" s="29">
        <f t="shared" si="232"/>
        <v>9.9587328556613094E-10</v>
      </c>
      <c r="AH268" s="29">
        <f t="shared" si="233"/>
        <v>9.9576670025935023E-10</v>
      </c>
      <c r="AI268" s="29">
        <f t="shared" si="234"/>
        <v>9.9576670062947405E-10</v>
      </c>
      <c r="AJ268" s="29">
        <f t="shared" si="235"/>
        <v>9.9576670062947405E-10</v>
      </c>
      <c r="AL268" s="35"/>
      <c r="AM268" s="35"/>
      <c r="AN268" s="35"/>
      <c r="AT268" s="35"/>
      <c r="AU268" s="35"/>
      <c r="AV268" s="35"/>
      <c r="BB268" s="35"/>
      <c r="BC268" s="35"/>
      <c r="BD268" s="35"/>
      <c r="BJ268" s="35">
        <v>4.9799999999999998E-9</v>
      </c>
      <c r="BK268" s="35">
        <v>3.1151505356800002</v>
      </c>
      <c r="BL268" s="35">
        <v>439.12836384820002</v>
      </c>
      <c r="BM268" s="29">
        <f t="shared" si="236"/>
        <v>-3.3878025204304217E-9</v>
      </c>
      <c r="BN268" s="29">
        <f t="shared" si="237"/>
        <v>-3.3880454827978812E-9</v>
      </c>
      <c r="BO268" s="29">
        <f t="shared" si="238"/>
        <v>-3.3880454819542322E-9</v>
      </c>
      <c r="BP268" s="29">
        <f t="shared" si="239"/>
        <v>-3.3880454819542322E-9</v>
      </c>
      <c r="BR268" s="35"/>
      <c r="BS268" s="35"/>
      <c r="BT268" s="35"/>
      <c r="BZ268" s="35"/>
      <c r="CA268" s="35"/>
      <c r="CB268" s="35"/>
      <c r="CH268" s="35"/>
      <c r="CI268" s="35"/>
      <c r="CJ268" s="35"/>
      <c r="CP268" s="35"/>
      <c r="CQ268" s="35"/>
      <c r="CR268" s="35"/>
      <c r="CX268" s="35"/>
      <c r="CY268" s="35"/>
      <c r="CZ268" s="35"/>
      <c r="DF268" s="35">
        <v>3.4296E-7</v>
      </c>
      <c r="DG268" s="35">
        <v>6.0092096964400001</v>
      </c>
      <c r="DH268" s="35">
        <v>166.82867252200001</v>
      </c>
      <c r="DI268" s="29">
        <f t="shared" si="240"/>
        <v>-2.6099005953375253E-7</v>
      </c>
      <c r="DJ268" s="29">
        <f t="shared" si="241"/>
        <v>-2.6098443273063218E-7</v>
      </c>
      <c r="DK268" s="29">
        <f t="shared" si="242"/>
        <v>-2.6098443275017127E-7</v>
      </c>
      <c r="DL268" s="29">
        <f t="shared" si="243"/>
        <v>-2.6098443275017127E-7</v>
      </c>
      <c r="DN268" s="35">
        <v>5.8180000000000002E-8</v>
      </c>
      <c r="DO268" s="35">
        <v>5.4849550348899996</v>
      </c>
      <c r="DP268" s="35">
        <v>2538.2485042536</v>
      </c>
      <c r="DQ268" s="29">
        <f t="shared" si="244"/>
        <v>-5.3289020663902738E-8</v>
      </c>
      <c r="DR268" s="29">
        <f t="shared" si="245"/>
        <v>-5.3280032799026463E-8</v>
      </c>
      <c r="DS268" s="29">
        <f t="shared" si="246"/>
        <v>-5.3280032830250215E-8</v>
      </c>
      <c r="DT268" s="29">
        <f t="shared" si="247"/>
        <v>-5.3280032830250215E-8</v>
      </c>
      <c r="DV268" s="35">
        <v>1.356E-8</v>
      </c>
      <c r="DW268" s="35">
        <v>2.2812162781700001</v>
      </c>
      <c r="DX268" s="35">
        <v>601.76425067620005</v>
      </c>
      <c r="DY268" s="29">
        <f t="shared" si="248"/>
        <v>1.1825386325035512E-8</v>
      </c>
      <c r="DZ268" s="29">
        <f t="shared" si="249"/>
        <v>1.1824780967835446E-8</v>
      </c>
      <c r="EA268" s="29">
        <f t="shared" si="250"/>
        <v>1.1824780969937695E-8</v>
      </c>
      <c r="EB268" s="29">
        <f t="shared" si="251"/>
        <v>1.1824780969937695E-8</v>
      </c>
      <c r="ED268" s="35"/>
      <c r="EE268" s="35"/>
      <c r="EF268" s="35"/>
      <c r="EL268" s="35"/>
      <c r="EM268" s="35"/>
      <c r="EN268" s="35"/>
      <c r="ET268" s="35"/>
      <c r="EU268" s="35"/>
      <c r="EV268" s="35"/>
    </row>
    <row r="269" spans="14:152" s="29" customFormat="1" ht="13.5" x14ac:dyDescent="0.3">
      <c r="N269" s="35">
        <v>6.353E-8</v>
      </c>
      <c r="O269" s="35">
        <v>0.82582711056000002</v>
      </c>
      <c r="P269" s="35">
        <v>31.492569389</v>
      </c>
      <c r="Q269" s="29">
        <f t="shared" si="224"/>
        <v>1.4697980623133993E-8</v>
      </c>
      <c r="R269" s="29">
        <f t="shared" si="225"/>
        <v>1.4698275674758776E-8</v>
      </c>
      <c r="S269" s="29">
        <f t="shared" si="226"/>
        <v>1.4698275673734217E-8</v>
      </c>
      <c r="T269" s="29">
        <f t="shared" si="227"/>
        <v>1.4698275673734217E-8</v>
      </c>
      <c r="V269" s="35">
        <v>1.5349999999999998E-8</v>
      </c>
      <c r="W269" s="35">
        <v>3.6274699029400002</v>
      </c>
      <c r="X269" s="35">
        <v>561.18353448360006</v>
      </c>
      <c r="Y269" s="29">
        <f t="shared" si="228"/>
        <v>1.5113453663979621E-8</v>
      </c>
      <c r="Z269" s="29">
        <f t="shared" si="229"/>
        <v>1.5113681963684131E-8</v>
      </c>
      <c r="AA269" s="29">
        <f t="shared" si="230"/>
        <v>1.5113681962891559E-8</v>
      </c>
      <c r="AB269" s="29">
        <f t="shared" si="231"/>
        <v>1.5113681962891559E-8</v>
      </c>
      <c r="AD269" s="35">
        <v>1.6999999999999999E-9</v>
      </c>
      <c r="AE269" s="35">
        <v>1.0540899210600001</v>
      </c>
      <c r="AF269" s="35">
        <v>526.50957135689998</v>
      </c>
      <c r="AG269" s="29">
        <f t="shared" si="232"/>
        <v>-1.6722825174093797E-9</v>
      </c>
      <c r="AH269" s="29">
        <f t="shared" si="233"/>
        <v>-1.6723069127615339E-9</v>
      </c>
      <c r="AI269" s="29">
        <f t="shared" si="234"/>
        <v>-1.6723069126768407E-9</v>
      </c>
      <c r="AJ269" s="29">
        <f t="shared" si="235"/>
        <v>-1.6723069126768407E-9</v>
      </c>
      <c r="AL269" s="35"/>
      <c r="AM269" s="35"/>
      <c r="AN269" s="35"/>
      <c r="AT269" s="35"/>
      <c r="AU269" s="35"/>
      <c r="AV269" s="35"/>
      <c r="BB269" s="35"/>
      <c r="BC269" s="35"/>
      <c r="BD269" s="35"/>
      <c r="BJ269" s="35">
        <v>5.1700000000000001E-9</v>
      </c>
      <c r="BK269" s="35">
        <v>2.7543000480000002</v>
      </c>
      <c r="BL269" s="35">
        <v>1148.2476104062</v>
      </c>
      <c r="BM269" s="29">
        <f t="shared" si="236"/>
        <v>-4.3041980585723311E-9</v>
      </c>
      <c r="BN269" s="29">
        <f t="shared" si="237"/>
        <v>-4.3036994845878792E-9</v>
      </c>
      <c r="BO269" s="29">
        <f t="shared" si="238"/>
        <v>-4.3036994863193891E-9</v>
      </c>
      <c r="BP269" s="29">
        <f t="shared" si="239"/>
        <v>-4.3036994863193891E-9</v>
      </c>
      <c r="BR269" s="35"/>
      <c r="BS269" s="35"/>
      <c r="BT269" s="35"/>
      <c r="BZ269" s="35"/>
      <c r="CA269" s="35"/>
      <c r="CB269" s="35"/>
      <c r="CH269" s="35"/>
      <c r="CI269" s="35"/>
      <c r="CJ269" s="35"/>
      <c r="CP269" s="35"/>
      <c r="CQ269" s="35"/>
      <c r="CR269" s="35"/>
      <c r="CX269" s="35"/>
      <c r="CY269" s="35"/>
      <c r="CZ269" s="35"/>
      <c r="DF269" s="35">
        <v>2.8859000000000002E-7</v>
      </c>
      <c r="DG269" s="35">
        <v>6.0291724991000004</v>
      </c>
      <c r="DH269" s="35">
        <v>188.92007304980001</v>
      </c>
      <c r="DI269" s="29">
        <f t="shared" si="240"/>
        <v>-2.7328048707468786E-7</v>
      </c>
      <c r="DJ269" s="29">
        <f t="shared" si="241"/>
        <v>-2.7327783092843179E-7</v>
      </c>
      <c r="DK269" s="29">
        <f t="shared" si="242"/>
        <v>-2.7327783093765551E-7</v>
      </c>
      <c r="DL269" s="29">
        <f t="shared" si="243"/>
        <v>-2.7327783093765551E-7</v>
      </c>
      <c r="DN269" s="35">
        <v>4.8550000000000001E-8</v>
      </c>
      <c r="DO269" s="35">
        <v>4.1819777808299996</v>
      </c>
      <c r="DP269" s="35">
        <v>2744.4340526907999</v>
      </c>
      <c r="DQ269" s="29">
        <f t="shared" si="244"/>
        <v>3.0131342572420643E-9</v>
      </c>
      <c r="DR269" s="29">
        <f t="shared" si="245"/>
        <v>2.9929753778736349E-9</v>
      </c>
      <c r="DS269" s="29">
        <f t="shared" si="246"/>
        <v>2.9929754478757827E-9</v>
      </c>
      <c r="DT269" s="29">
        <f t="shared" si="247"/>
        <v>2.9929754478757827E-9</v>
      </c>
      <c r="DV269" s="35">
        <v>1.1900000000000001E-8</v>
      </c>
      <c r="DW269" s="35">
        <v>1.9499380992799999</v>
      </c>
      <c r="DX269" s="35">
        <v>501.37978944330001</v>
      </c>
      <c r="DY269" s="29">
        <f t="shared" si="248"/>
        <v>-9.3384175111415402E-9</v>
      </c>
      <c r="DZ269" s="29">
        <f t="shared" si="249"/>
        <v>-9.3389780657638925E-9</v>
      </c>
      <c r="EA269" s="29">
        <f t="shared" si="250"/>
        <v>-9.3389780638174803E-9</v>
      </c>
      <c r="EB269" s="29">
        <f t="shared" si="251"/>
        <v>-9.3389780638174803E-9</v>
      </c>
      <c r="ED269" s="35"/>
      <c r="EE269" s="35"/>
      <c r="EF269" s="35"/>
      <c r="EL269" s="35"/>
      <c r="EM269" s="35"/>
      <c r="EN269" s="35"/>
      <c r="ET269" s="35"/>
      <c r="EU269" s="35"/>
      <c r="EV269" s="35"/>
    </row>
    <row r="270" spans="14:152" s="29" customFormat="1" ht="13.5" x14ac:dyDescent="0.3">
      <c r="N270" s="35">
        <v>7.5580000000000006E-8</v>
      </c>
      <c r="O270" s="35">
        <v>5.6261737854299998</v>
      </c>
      <c r="P270" s="35">
        <v>518.64526483069994</v>
      </c>
      <c r="Q270" s="29">
        <f t="shared" si="224"/>
        <v>6.5830570397224886E-9</v>
      </c>
      <c r="R270" s="29">
        <f t="shared" si="225"/>
        <v>6.588976456289454E-9</v>
      </c>
      <c r="S270" s="29">
        <f t="shared" si="226"/>
        <v>6.5889764357345832E-9</v>
      </c>
      <c r="T270" s="29">
        <f t="shared" si="227"/>
        <v>6.5889764357345832E-9</v>
      </c>
      <c r="V270" s="35">
        <v>1.1199999999999999E-8</v>
      </c>
      <c r="W270" s="35">
        <v>1.0912792213</v>
      </c>
      <c r="X270" s="35">
        <v>6.5922821389999999</v>
      </c>
      <c r="Y270" s="29">
        <f t="shared" si="228"/>
        <v>4.0756214556347391E-9</v>
      </c>
      <c r="Z270" s="29">
        <f t="shared" si="229"/>
        <v>4.0756318803787445E-9</v>
      </c>
      <c r="AA270" s="29">
        <f t="shared" si="230"/>
        <v>4.0756318803425446E-9</v>
      </c>
      <c r="AB270" s="29">
        <f t="shared" si="231"/>
        <v>4.0756318803425446E-9</v>
      </c>
      <c r="AD270" s="35">
        <v>1.62E-9</v>
      </c>
      <c r="AE270" s="35">
        <v>1.1568304295</v>
      </c>
      <c r="AF270" s="35">
        <v>519.39602435610004</v>
      </c>
      <c r="AG270" s="29">
        <f t="shared" si="232"/>
        <v>-1.5971845976354309E-9</v>
      </c>
      <c r="AH270" s="29">
        <f t="shared" si="233"/>
        <v>-1.5972059234995046E-9</v>
      </c>
      <c r="AI270" s="29">
        <f t="shared" si="234"/>
        <v>-1.5972059234254682E-9</v>
      </c>
      <c r="AJ270" s="29">
        <f t="shared" si="235"/>
        <v>-1.5972059234254682E-9</v>
      </c>
      <c r="AL270" s="35"/>
      <c r="AM270" s="35"/>
      <c r="AN270" s="35"/>
      <c r="AT270" s="35"/>
      <c r="AU270" s="35"/>
      <c r="AV270" s="35"/>
      <c r="BB270" s="35"/>
      <c r="BC270" s="35"/>
      <c r="BD270" s="35"/>
      <c r="BJ270" s="35">
        <v>4.9099999999999998E-9</v>
      </c>
      <c r="BK270" s="35">
        <v>4.4719949850300003</v>
      </c>
      <c r="BL270" s="35">
        <v>558.00214074589996</v>
      </c>
      <c r="BM270" s="29">
        <f t="shared" si="236"/>
        <v>2.7811394889734856E-9</v>
      </c>
      <c r="BN270" s="29">
        <f t="shared" si="237"/>
        <v>2.7814817433005603E-9</v>
      </c>
      <c r="BO270" s="29">
        <f t="shared" si="238"/>
        <v>2.7814817421121322E-9</v>
      </c>
      <c r="BP270" s="29">
        <f t="shared" si="239"/>
        <v>2.7814817421121322E-9</v>
      </c>
      <c r="BR270" s="35"/>
      <c r="BS270" s="35"/>
      <c r="BT270" s="35"/>
      <c r="BZ270" s="35"/>
      <c r="CA270" s="35"/>
      <c r="CB270" s="35"/>
      <c r="CH270" s="35"/>
      <c r="CI270" s="35"/>
      <c r="CJ270" s="35"/>
      <c r="CP270" s="35"/>
      <c r="CQ270" s="35"/>
      <c r="CR270" s="35"/>
      <c r="CX270" s="35"/>
      <c r="CY270" s="35"/>
      <c r="CZ270" s="35"/>
      <c r="DF270" s="35">
        <v>2.6001000000000001E-7</v>
      </c>
      <c r="DG270" s="35">
        <v>0.65046992483999999</v>
      </c>
      <c r="DH270" s="35">
        <v>654.12438031559998</v>
      </c>
      <c r="DI270" s="29">
        <f t="shared" si="240"/>
        <v>7.1634153482874866E-8</v>
      </c>
      <c r="DJ270" s="29">
        <f t="shared" si="241"/>
        <v>7.16093694459259E-8</v>
      </c>
      <c r="DK270" s="29">
        <f t="shared" si="242"/>
        <v>7.1609369531988523E-8</v>
      </c>
      <c r="DL270" s="29">
        <f t="shared" si="243"/>
        <v>7.1609369531988523E-8</v>
      </c>
      <c r="DN270" s="35">
        <v>4.8849999999999997E-8</v>
      </c>
      <c r="DO270" s="35">
        <v>0.25103933715999999</v>
      </c>
      <c r="DP270" s="35">
        <v>129.91947716160001</v>
      </c>
      <c r="DQ270" s="29">
        <f t="shared" si="244"/>
        <v>-3.4713874159072061E-8</v>
      </c>
      <c r="DR270" s="29">
        <f t="shared" si="245"/>
        <v>-3.471319728196146E-8</v>
      </c>
      <c r="DS270" s="29">
        <f t="shared" si="246"/>
        <v>-3.4713197284311917E-8</v>
      </c>
      <c r="DT270" s="29">
        <f t="shared" si="247"/>
        <v>-3.4713197284311917E-8</v>
      </c>
      <c r="DV270" s="35">
        <v>1.304E-8</v>
      </c>
      <c r="DW270" s="35">
        <v>0.37337923280000002</v>
      </c>
      <c r="DX270" s="35">
        <v>3473.1970192218</v>
      </c>
      <c r="DY270" s="29">
        <f t="shared" si="248"/>
        <v>1.2678501453027651E-8</v>
      </c>
      <c r="DZ270" s="29">
        <f t="shared" si="249"/>
        <v>1.2680105018279299E-8</v>
      </c>
      <c r="EA270" s="29">
        <f t="shared" si="250"/>
        <v>1.2680105012717088E-8</v>
      </c>
      <c r="EB270" s="29">
        <f t="shared" si="251"/>
        <v>1.2680105012717088E-8</v>
      </c>
      <c r="ED270" s="35"/>
      <c r="EE270" s="35"/>
      <c r="EF270" s="35"/>
      <c r="EL270" s="35"/>
      <c r="EM270" s="35"/>
      <c r="EN270" s="35"/>
      <c r="ET270" s="35"/>
      <c r="EU270" s="35"/>
      <c r="EV270" s="35"/>
    </row>
    <row r="271" spans="14:152" s="29" customFormat="1" ht="13.5" x14ac:dyDescent="0.3">
      <c r="N271" s="35">
        <v>6.3829999999999997E-8</v>
      </c>
      <c r="O271" s="35">
        <v>3.5480994518100002</v>
      </c>
      <c r="P271" s="35">
        <v>244.31858407499999</v>
      </c>
      <c r="Q271" s="29">
        <f t="shared" si="224"/>
        <v>2.1147134763191658E-8</v>
      </c>
      <c r="R271" s="29">
        <f t="shared" si="225"/>
        <v>2.1149365191474531E-8</v>
      </c>
      <c r="S271" s="29">
        <f t="shared" si="226"/>
        <v>2.1149365183729503E-8</v>
      </c>
      <c r="T271" s="29">
        <f t="shared" si="227"/>
        <v>2.1149365183729503E-8</v>
      </c>
      <c r="V271" s="35">
        <v>1.0999999999999999E-8</v>
      </c>
      <c r="W271" s="35">
        <v>0.27844612141000002</v>
      </c>
      <c r="X271" s="35">
        <v>184.09414790939999</v>
      </c>
      <c r="Y271" s="29">
        <f t="shared" si="228"/>
        <v>-1.0911560969640158E-8</v>
      </c>
      <c r="Z271" s="29">
        <f t="shared" si="229"/>
        <v>-1.0911599812203914E-8</v>
      </c>
      <c r="AA271" s="29">
        <f t="shared" si="230"/>
        <v>-1.0911599812069048E-8</v>
      </c>
      <c r="AB271" s="29">
        <f t="shared" si="231"/>
        <v>-1.0911599812069048E-8</v>
      </c>
      <c r="AD271" s="35">
        <v>1.8E-9</v>
      </c>
      <c r="AE271" s="35">
        <v>4.9626620410699998</v>
      </c>
      <c r="AF271" s="35">
        <v>1670.8250284999999</v>
      </c>
      <c r="AG271" s="29">
        <f t="shared" si="232"/>
        <v>1.3949777237382063E-9</v>
      </c>
      <c r="AH271" s="29">
        <f t="shared" si="233"/>
        <v>1.395265790832574E-9</v>
      </c>
      <c r="AI271" s="29">
        <f t="shared" si="234"/>
        <v>1.3952657898324243E-9</v>
      </c>
      <c r="AJ271" s="29">
        <f t="shared" si="235"/>
        <v>1.3952657898324243E-9</v>
      </c>
      <c r="AL271" s="35"/>
      <c r="AM271" s="35"/>
      <c r="AN271" s="35"/>
      <c r="AT271" s="35"/>
      <c r="AU271" s="35"/>
      <c r="AV271" s="35"/>
      <c r="BB271" s="35"/>
      <c r="BC271" s="35"/>
      <c r="BD271" s="35"/>
      <c r="BJ271" s="35">
        <v>4.6699999999999998E-9</v>
      </c>
      <c r="BK271" s="35">
        <v>4.1814479767700004</v>
      </c>
      <c r="BL271" s="35">
        <v>444.7574381407</v>
      </c>
      <c r="BM271" s="29">
        <f t="shared" si="236"/>
        <v>1.859695712438775E-9</v>
      </c>
      <c r="BN271" s="29">
        <f t="shared" si="237"/>
        <v>1.8594069042652033E-9</v>
      </c>
      <c r="BO271" s="29">
        <f t="shared" si="238"/>
        <v>1.8594069052680899E-9</v>
      </c>
      <c r="BP271" s="29">
        <f t="shared" si="239"/>
        <v>1.8594069052680899E-9</v>
      </c>
      <c r="BR271" s="35"/>
      <c r="BS271" s="35"/>
      <c r="BT271" s="35"/>
      <c r="BZ271" s="35"/>
      <c r="CA271" s="35"/>
      <c r="CB271" s="35"/>
      <c r="CH271" s="35"/>
      <c r="CI271" s="35"/>
      <c r="CJ271" s="35"/>
      <c r="CP271" s="35"/>
      <c r="CQ271" s="35"/>
      <c r="CR271" s="35"/>
      <c r="CX271" s="35"/>
      <c r="CY271" s="35"/>
      <c r="CZ271" s="35"/>
      <c r="DF271" s="35">
        <v>3.3560000000000001E-7</v>
      </c>
      <c r="DG271" s="35">
        <v>1.2373232912700001</v>
      </c>
      <c r="DH271" s="35">
        <v>2221.8566345969998</v>
      </c>
      <c r="DI271" s="29">
        <f t="shared" si="240"/>
        <v>3.1232436433905324E-7</v>
      </c>
      <c r="DJ271" s="29">
        <f t="shared" si="241"/>
        <v>3.1228298613101553E-7</v>
      </c>
      <c r="DK271" s="29">
        <f t="shared" si="242"/>
        <v>3.1228298627476194E-7</v>
      </c>
      <c r="DL271" s="29">
        <f t="shared" si="243"/>
        <v>3.1228298627476194E-7</v>
      </c>
      <c r="DN271" s="35">
        <v>5.7480000000000003E-8</v>
      </c>
      <c r="DO271" s="35">
        <v>0.55968589617999998</v>
      </c>
      <c r="DP271" s="35">
        <v>116.4260963429</v>
      </c>
      <c r="DQ271" s="29">
        <f t="shared" si="244"/>
        <v>-4.4297311005526221E-8</v>
      </c>
      <c r="DR271" s="29">
        <f t="shared" si="245"/>
        <v>-4.4296664549154457E-8</v>
      </c>
      <c r="DS271" s="29">
        <f t="shared" si="246"/>
        <v>-4.4296664551399286E-8</v>
      </c>
      <c r="DT271" s="29">
        <f t="shared" si="247"/>
        <v>-4.4296664551399286E-8</v>
      </c>
      <c r="DV271" s="35">
        <v>1.35E-8</v>
      </c>
      <c r="DW271" s="35">
        <v>2.8723562232000002</v>
      </c>
      <c r="DX271" s="35">
        <v>142.44965013379999</v>
      </c>
      <c r="DY271" s="29">
        <f t="shared" si="248"/>
        <v>6.1574903182826595E-9</v>
      </c>
      <c r="DZ271" s="29">
        <f t="shared" si="249"/>
        <v>6.1572308962550177E-9</v>
      </c>
      <c r="EA271" s="29">
        <f t="shared" si="250"/>
        <v>6.1572308971558562E-9</v>
      </c>
      <c r="EB271" s="29">
        <f t="shared" si="251"/>
        <v>6.1572308971558562E-9</v>
      </c>
      <c r="ED271" s="35"/>
      <c r="EE271" s="35"/>
      <c r="EF271" s="35"/>
      <c r="EL271" s="35"/>
      <c r="EM271" s="35"/>
      <c r="EN271" s="35"/>
      <c r="ET271" s="35"/>
      <c r="EU271" s="35"/>
      <c r="EV271" s="35"/>
    </row>
    <row r="272" spans="14:152" s="29" customFormat="1" ht="13.5" x14ac:dyDescent="0.3">
      <c r="N272" s="35">
        <v>6.9139999999999996E-8</v>
      </c>
      <c r="O272" s="35">
        <v>3.70012837706</v>
      </c>
      <c r="P272" s="35">
        <v>206.13736432740001</v>
      </c>
      <c r="Q272" s="29">
        <f t="shared" si="224"/>
        <v>4.9876157133682879E-8</v>
      </c>
      <c r="R272" s="29">
        <f t="shared" si="225"/>
        <v>4.9877653303317684E-8</v>
      </c>
      <c r="S272" s="29">
        <f t="shared" si="226"/>
        <v>4.9877653298122381E-8</v>
      </c>
      <c r="T272" s="29">
        <f t="shared" si="227"/>
        <v>4.9877653298122381E-8</v>
      </c>
      <c r="V272" s="35">
        <v>1.227E-8</v>
      </c>
      <c r="W272" s="35">
        <v>1.3996968127</v>
      </c>
      <c r="X272" s="35">
        <v>209.10630974399999</v>
      </c>
      <c r="Y272" s="29">
        <f t="shared" si="228"/>
        <v>1.0244631033610898E-9</v>
      </c>
      <c r="Z272" s="29">
        <f t="shared" si="229"/>
        <v>1.0240755335211732E-9</v>
      </c>
      <c r="AA272" s="29">
        <f t="shared" si="230"/>
        <v>1.0240755348669897E-9</v>
      </c>
      <c r="AB272" s="29">
        <f t="shared" si="231"/>
        <v>1.0240755348669897E-9</v>
      </c>
      <c r="AD272" s="35">
        <v>1.7200000000000001E-9</v>
      </c>
      <c r="AE272" s="35">
        <v>1.65385549578</v>
      </c>
      <c r="AF272" s="35">
        <v>916.93228005540004</v>
      </c>
      <c r="AG272" s="29">
        <f t="shared" si="232"/>
        <v>-1.1498147446312627E-9</v>
      </c>
      <c r="AH272" s="29">
        <f t="shared" si="233"/>
        <v>-1.1499925323728441E-9</v>
      </c>
      <c r="AI272" s="29">
        <f t="shared" si="234"/>
        <v>-1.14999253175552E-9</v>
      </c>
      <c r="AJ272" s="29">
        <f t="shared" si="235"/>
        <v>-1.14999253175552E-9</v>
      </c>
      <c r="AL272" s="35"/>
      <c r="AM272" s="35"/>
      <c r="AN272" s="35"/>
      <c r="AT272" s="35"/>
      <c r="AU272" s="35"/>
      <c r="AV272" s="35"/>
      <c r="BB272" s="35"/>
      <c r="BC272" s="35"/>
      <c r="BD272" s="35"/>
      <c r="BJ272" s="35">
        <v>4.5800000000000003E-9</v>
      </c>
      <c r="BK272" s="35">
        <v>0.60848440253000002</v>
      </c>
      <c r="BL272" s="35">
        <v>206.23373254699999</v>
      </c>
      <c r="BM272" s="29">
        <f t="shared" si="236"/>
        <v>-3.1362126322227454E-9</v>
      </c>
      <c r="BN272" s="29">
        <f t="shared" si="237"/>
        <v>-3.136316975337271E-9</v>
      </c>
      <c r="BO272" s="29">
        <f t="shared" si="238"/>
        <v>-3.1363169749749497E-9</v>
      </c>
      <c r="BP272" s="29">
        <f t="shared" si="239"/>
        <v>-3.1363169749749497E-9</v>
      </c>
      <c r="BR272" s="35"/>
      <c r="BS272" s="35"/>
      <c r="BT272" s="35"/>
      <c r="BZ272" s="35"/>
      <c r="CA272" s="35"/>
      <c r="CB272" s="35"/>
      <c r="CH272" s="35"/>
      <c r="CI272" s="35"/>
      <c r="CJ272" s="35"/>
      <c r="CP272" s="35"/>
      <c r="CQ272" s="35"/>
      <c r="CR272" s="35"/>
      <c r="CX272" s="35"/>
      <c r="CY272" s="35"/>
      <c r="CZ272" s="35"/>
      <c r="DF272" s="35">
        <v>2.4355999999999999E-7</v>
      </c>
      <c r="DG272" s="35">
        <v>0.52248751329999998</v>
      </c>
      <c r="DH272" s="35">
        <v>894.84087952760001</v>
      </c>
      <c r="DI272" s="29">
        <f t="shared" si="240"/>
        <v>-1.9366342885077725E-7</v>
      </c>
      <c r="DJ272" s="29">
        <f t="shared" si="241"/>
        <v>-1.9364339205564631E-7</v>
      </c>
      <c r="DK272" s="29">
        <f t="shared" si="242"/>
        <v>-1.9364339212522972E-7</v>
      </c>
      <c r="DL272" s="29">
        <f t="shared" si="243"/>
        <v>-1.9364339212522972E-7</v>
      </c>
      <c r="DN272" s="35">
        <v>4.901E-8</v>
      </c>
      <c r="DO272" s="35">
        <v>4.4862891601200001</v>
      </c>
      <c r="DP272" s="35">
        <v>291.262087743</v>
      </c>
      <c r="DQ272" s="29">
        <f t="shared" si="244"/>
        <v>-4.7955246706301137E-8</v>
      </c>
      <c r="DR272" s="29">
        <f t="shared" si="245"/>
        <v>-4.7954800156730322E-8</v>
      </c>
      <c r="DS272" s="29">
        <f t="shared" si="246"/>
        <v>-4.79548001582811E-8</v>
      </c>
      <c r="DT272" s="29">
        <f t="shared" si="247"/>
        <v>-4.79548001582811E-8</v>
      </c>
      <c r="DV272" s="35">
        <v>1.349E-8</v>
      </c>
      <c r="DW272" s="35">
        <v>3.21102203937</v>
      </c>
      <c r="DX272" s="35">
        <v>175.1660598002</v>
      </c>
      <c r="DY272" s="29">
        <f t="shared" si="248"/>
        <v>1.3143518488149376E-8</v>
      </c>
      <c r="DZ272" s="29">
        <f t="shared" si="249"/>
        <v>1.3143437822994449E-8</v>
      </c>
      <c r="EA272" s="29">
        <f t="shared" si="250"/>
        <v>1.3143437823274569E-8</v>
      </c>
      <c r="EB272" s="29">
        <f t="shared" si="251"/>
        <v>1.3143437823274569E-8</v>
      </c>
      <c r="ED272" s="35"/>
      <c r="EE272" s="35"/>
      <c r="EF272" s="35"/>
      <c r="EL272" s="35"/>
      <c r="EM272" s="35"/>
      <c r="EN272" s="35"/>
      <c r="ET272" s="35"/>
      <c r="EU272" s="35"/>
      <c r="EV272" s="35"/>
    </row>
    <row r="273" spans="14:152" s="29" customFormat="1" ht="13.5" x14ac:dyDescent="0.3">
      <c r="N273" s="35">
        <v>6.2859999999999995E-8</v>
      </c>
      <c r="O273" s="35">
        <v>5.7914474909600004</v>
      </c>
      <c r="P273" s="35">
        <v>179.35884549420001</v>
      </c>
      <c r="Q273" s="29">
        <f t="shared" si="224"/>
        <v>-4.7250098584412699E-8</v>
      </c>
      <c r="R273" s="29">
        <f t="shared" si="225"/>
        <v>-4.7248971387101034E-8</v>
      </c>
      <c r="S273" s="29">
        <f t="shared" si="226"/>
        <v>-4.7248971391015246E-8</v>
      </c>
      <c r="T273" s="29">
        <f t="shared" si="227"/>
        <v>-4.7248971391015246E-8</v>
      </c>
      <c r="V273" s="35">
        <v>1.3529999999999999E-8</v>
      </c>
      <c r="W273" s="35">
        <v>6.1290365766599999</v>
      </c>
      <c r="X273" s="35">
        <v>207.67002114549999</v>
      </c>
      <c r="Y273" s="29">
        <f t="shared" si="228"/>
        <v>-1.3489687747339336E-8</v>
      </c>
      <c r="Z273" s="29">
        <f t="shared" si="229"/>
        <v>-1.3489720594731874E-8</v>
      </c>
      <c r="AA273" s="29">
        <f t="shared" si="230"/>
        <v>-1.3489720594617836E-8</v>
      </c>
      <c r="AB273" s="29">
        <f t="shared" si="231"/>
        <v>-1.3489720594617836E-8</v>
      </c>
      <c r="AD273" s="35">
        <v>1.6999999999999999E-9</v>
      </c>
      <c r="AE273" s="35">
        <v>2.3082110176600001</v>
      </c>
      <c r="AF273" s="35">
        <v>429.04587143079999</v>
      </c>
      <c r="AG273" s="29">
        <f t="shared" si="232"/>
        <v>-1.6814033280425831E-9</v>
      </c>
      <c r="AH273" s="29">
        <f t="shared" si="233"/>
        <v>-1.6813870155144581E-9</v>
      </c>
      <c r="AI273" s="29">
        <f t="shared" si="234"/>
        <v>-1.6813870155711152E-9</v>
      </c>
      <c r="AJ273" s="29">
        <f t="shared" si="235"/>
        <v>-1.6813870155711152E-9</v>
      </c>
      <c r="AL273" s="35"/>
      <c r="AM273" s="35"/>
      <c r="AN273" s="35"/>
      <c r="AT273" s="35"/>
      <c r="AU273" s="35"/>
      <c r="AV273" s="35"/>
      <c r="BB273" s="35"/>
      <c r="BC273" s="35"/>
      <c r="BD273" s="35"/>
      <c r="BJ273" s="35">
        <v>5.4199999999999999E-9</v>
      </c>
      <c r="BK273" s="35">
        <v>3.2861302015699998</v>
      </c>
      <c r="BL273" s="35">
        <v>245.54242435239999</v>
      </c>
      <c r="BM273" s="29">
        <f t="shared" si="236"/>
        <v>2.969278959275268E-9</v>
      </c>
      <c r="BN273" s="29">
        <f t="shared" si="237"/>
        <v>2.969447726171921E-9</v>
      </c>
      <c r="BO273" s="29">
        <f t="shared" si="238"/>
        <v>2.9694477255858887E-9</v>
      </c>
      <c r="BP273" s="29">
        <f t="shared" si="239"/>
        <v>2.9694477255858887E-9</v>
      </c>
      <c r="BR273" s="35"/>
      <c r="BS273" s="35"/>
      <c r="BT273" s="35"/>
      <c r="BZ273" s="35"/>
      <c r="CA273" s="35"/>
      <c r="CB273" s="35"/>
      <c r="CH273" s="35"/>
      <c r="CI273" s="35"/>
      <c r="CJ273" s="35"/>
      <c r="CP273" s="35"/>
      <c r="CQ273" s="35"/>
      <c r="CR273" s="35"/>
      <c r="CX273" s="35"/>
      <c r="CY273" s="35"/>
      <c r="CZ273" s="35"/>
      <c r="DF273" s="35">
        <v>2.7767000000000002E-7</v>
      </c>
      <c r="DG273" s="35">
        <v>5.1782067848400004</v>
      </c>
      <c r="DH273" s="35">
        <v>5.4166259714000002</v>
      </c>
      <c r="DI273" s="29">
        <f t="shared" si="240"/>
        <v>1.4603165179039495E-7</v>
      </c>
      <c r="DJ273" s="29">
        <f t="shared" si="241"/>
        <v>1.4603145787735777E-7</v>
      </c>
      <c r="DK273" s="29">
        <f t="shared" si="242"/>
        <v>1.4603145787803111E-7</v>
      </c>
      <c r="DL273" s="29">
        <f t="shared" si="243"/>
        <v>1.4603145787803111E-7</v>
      </c>
      <c r="DN273" s="35">
        <v>4.7199999999999999E-8</v>
      </c>
      <c r="DO273" s="35">
        <v>5.5768615236499999</v>
      </c>
      <c r="DP273" s="35">
        <v>342.25536475310003</v>
      </c>
      <c r="DQ273" s="29">
        <f t="shared" si="244"/>
        <v>6.5940562071350026E-9</v>
      </c>
      <c r="DR273" s="29">
        <f t="shared" si="245"/>
        <v>6.5916314370544972E-9</v>
      </c>
      <c r="DS273" s="29">
        <f t="shared" si="246"/>
        <v>6.591631445474463E-9</v>
      </c>
      <c r="DT273" s="29">
        <f t="shared" si="247"/>
        <v>6.591631445474463E-9</v>
      </c>
      <c r="DV273" s="35">
        <v>1.3119999999999999E-8</v>
      </c>
      <c r="DW273" s="35">
        <v>3.70149813509</v>
      </c>
      <c r="DX273" s="35">
        <v>2111.6503133776</v>
      </c>
      <c r="DY273" s="29">
        <f t="shared" si="248"/>
        <v>1.253560428013409E-8</v>
      </c>
      <c r="DZ273" s="29">
        <f t="shared" si="249"/>
        <v>1.253684307189023E-8</v>
      </c>
      <c r="EA273" s="29">
        <f t="shared" si="250"/>
        <v>1.253684306759078E-8</v>
      </c>
      <c r="EB273" s="29">
        <f t="shared" si="251"/>
        <v>1.253684306759078E-8</v>
      </c>
      <c r="ED273" s="35"/>
      <c r="EE273" s="35"/>
      <c r="EF273" s="35"/>
      <c r="EL273" s="35"/>
      <c r="EM273" s="35"/>
      <c r="EN273" s="35"/>
      <c r="ET273" s="35"/>
      <c r="EU273" s="35"/>
      <c r="EV273" s="35"/>
    </row>
    <row r="274" spans="14:152" s="29" customFormat="1" ht="13.5" x14ac:dyDescent="0.3">
      <c r="N274" s="35">
        <v>6.6390000000000001E-8</v>
      </c>
      <c r="O274" s="35">
        <v>4.5519758582399996</v>
      </c>
      <c r="P274" s="35">
        <v>120.358249606</v>
      </c>
      <c r="Q274" s="29">
        <f t="shared" si="224"/>
        <v>6.473671461242212E-8</v>
      </c>
      <c r="R274" s="29">
        <f t="shared" si="225"/>
        <v>6.4736983230172611E-8</v>
      </c>
      <c r="S274" s="29">
        <f t="shared" si="226"/>
        <v>6.4736983229239882E-8</v>
      </c>
      <c r="T274" s="29">
        <f t="shared" si="227"/>
        <v>6.4736983229239882E-8</v>
      </c>
      <c r="V274" s="35">
        <v>1.124E-8</v>
      </c>
      <c r="W274" s="35">
        <v>6.0510554176499998</v>
      </c>
      <c r="X274" s="35">
        <v>291.262087743</v>
      </c>
      <c r="Y274" s="29">
        <f t="shared" si="228"/>
        <v>-2.3856204272759325E-9</v>
      </c>
      <c r="Z274" s="29">
        <f t="shared" si="229"/>
        <v>-2.3861053760290279E-9</v>
      </c>
      <c r="AA274" s="29">
        <f t="shared" si="230"/>
        <v>-2.3861053743450776E-9</v>
      </c>
      <c r="AB274" s="29">
        <f t="shared" si="231"/>
        <v>-2.3861053743450776E-9</v>
      </c>
      <c r="AD274" s="35">
        <v>1.6999999999999999E-9</v>
      </c>
      <c r="AE274" s="35">
        <v>5.9871648932600001</v>
      </c>
      <c r="AF274" s="35">
        <v>643.82943957709995</v>
      </c>
      <c r="AG274" s="29">
        <f t="shared" si="232"/>
        <v>-1.2597296487883082E-9</v>
      </c>
      <c r="AH274" s="29">
        <f t="shared" si="233"/>
        <v>-1.2598410500077364E-9</v>
      </c>
      <c r="AI274" s="29">
        <f t="shared" si="234"/>
        <v>-1.2598410496209226E-9</v>
      </c>
      <c r="AJ274" s="29">
        <f t="shared" si="235"/>
        <v>-1.2598410496209226E-9</v>
      </c>
      <c r="AL274" s="35"/>
      <c r="AM274" s="35"/>
      <c r="AN274" s="35"/>
      <c r="AT274" s="35"/>
      <c r="AU274" s="35"/>
      <c r="AV274" s="35"/>
      <c r="BB274" s="35"/>
      <c r="BC274" s="35"/>
      <c r="BD274" s="35"/>
      <c r="BJ274" s="35">
        <v>4.7699999999999999E-9</v>
      </c>
      <c r="BK274" s="35">
        <v>5.4855690234800001</v>
      </c>
      <c r="BL274" s="35">
        <v>35.424722652100002</v>
      </c>
      <c r="BM274" s="29">
        <f t="shared" si="236"/>
        <v>4.6526751736750244E-9</v>
      </c>
      <c r="BN274" s="29">
        <f t="shared" si="237"/>
        <v>4.6526695275505449E-9</v>
      </c>
      <c r="BO274" s="29">
        <f t="shared" si="238"/>
        <v>4.6526695275701507E-9</v>
      </c>
      <c r="BP274" s="29">
        <f t="shared" si="239"/>
        <v>4.6526695275701507E-9</v>
      </c>
      <c r="BR274" s="35"/>
      <c r="BS274" s="35"/>
      <c r="BT274" s="35"/>
      <c r="BZ274" s="35"/>
      <c r="CA274" s="35"/>
      <c r="CB274" s="35"/>
      <c r="CH274" s="35"/>
      <c r="CI274" s="35"/>
      <c r="CJ274" s="35"/>
      <c r="CP274" s="35"/>
      <c r="CQ274" s="35"/>
      <c r="CR274" s="35"/>
      <c r="CX274" s="35"/>
      <c r="CY274" s="35"/>
      <c r="CZ274" s="35"/>
      <c r="DF274" s="35">
        <v>2.5568000000000002E-7</v>
      </c>
      <c r="DG274" s="35">
        <v>3.35897159622</v>
      </c>
      <c r="DH274" s="35">
        <v>0.96320784650000002</v>
      </c>
      <c r="DI274" s="29">
        <f t="shared" si="240"/>
        <v>-2.4876966253667766E-7</v>
      </c>
      <c r="DJ274" s="29">
        <f t="shared" si="241"/>
        <v>-2.4876967115723181E-7</v>
      </c>
      <c r="DK274" s="29">
        <f t="shared" si="242"/>
        <v>-2.4876967115720185E-7</v>
      </c>
      <c r="DL274" s="29">
        <f t="shared" si="243"/>
        <v>-2.4876967115720185E-7</v>
      </c>
      <c r="DN274" s="35">
        <v>5.962E-8</v>
      </c>
      <c r="DO274" s="35">
        <v>5.12885837444</v>
      </c>
      <c r="DP274" s="35">
        <v>692.58748435350003</v>
      </c>
      <c r="DQ274" s="29">
        <f t="shared" si="244"/>
        <v>-4.6737793987337935E-8</v>
      </c>
      <c r="DR274" s="29">
        <f t="shared" si="245"/>
        <v>-4.6741679804774139E-8</v>
      </c>
      <c r="DS274" s="29">
        <f t="shared" si="246"/>
        <v>-4.6741679791281612E-8</v>
      </c>
      <c r="DT274" s="29">
        <f t="shared" si="247"/>
        <v>-4.6741679791281612E-8</v>
      </c>
      <c r="DV274" s="35">
        <v>1.1290000000000001E-8</v>
      </c>
      <c r="DW274" s="35">
        <v>1.08860603834</v>
      </c>
      <c r="DX274" s="35">
        <v>842.15068148809996</v>
      </c>
      <c r="DY274" s="29">
        <f t="shared" si="248"/>
        <v>-6.6474512450750971E-9</v>
      </c>
      <c r="DZ274" s="29">
        <f t="shared" si="249"/>
        <v>-6.6462862465934997E-9</v>
      </c>
      <c r="EA274" s="29">
        <f t="shared" si="250"/>
        <v>-6.6462862506391019E-9</v>
      </c>
      <c r="EB274" s="29">
        <f t="shared" si="251"/>
        <v>-6.6462862506391019E-9</v>
      </c>
      <c r="ED274" s="35"/>
      <c r="EE274" s="35"/>
      <c r="EF274" s="35"/>
      <c r="EL274" s="35"/>
      <c r="EM274" s="35"/>
      <c r="EN274" s="35"/>
      <c r="ET274" s="35"/>
      <c r="EU274" s="35"/>
      <c r="EV274" s="35"/>
    </row>
    <row r="275" spans="14:152" s="29" customFormat="1" ht="13.5" x14ac:dyDescent="0.3">
      <c r="N275" s="35">
        <v>5.8229999999999999E-8</v>
      </c>
      <c r="O275" s="35">
        <v>1.40737990571</v>
      </c>
      <c r="P275" s="35">
        <v>214.04985496340001</v>
      </c>
      <c r="Q275" s="29">
        <f t="shared" si="224"/>
        <v>9.9413655586501298E-9</v>
      </c>
      <c r="R275" s="29">
        <f t="shared" si="225"/>
        <v>9.9395039157528349E-9</v>
      </c>
      <c r="S275" s="29">
        <f t="shared" si="226"/>
        <v>9.9395039222173672E-9</v>
      </c>
      <c r="T275" s="29">
        <f t="shared" si="227"/>
        <v>9.9395039222173672E-9</v>
      </c>
      <c r="V275" s="35">
        <v>1.194E-8</v>
      </c>
      <c r="W275" s="35">
        <v>4.7956540702300003</v>
      </c>
      <c r="X275" s="35">
        <v>1478.8665740644001</v>
      </c>
      <c r="Y275" s="29">
        <f t="shared" si="228"/>
        <v>-1.0235412000502197E-8</v>
      </c>
      <c r="Z275" s="29">
        <f t="shared" si="229"/>
        <v>-1.0236790003822291E-8</v>
      </c>
      <c r="AA275" s="29">
        <f t="shared" si="230"/>
        <v>-1.0236789999038108E-8</v>
      </c>
      <c r="AB275" s="29">
        <f t="shared" si="231"/>
        <v>-1.0236789999038108E-8</v>
      </c>
      <c r="AD275" s="35">
        <v>1.73E-9</v>
      </c>
      <c r="AE275" s="35">
        <v>5.1993356496800001</v>
      </c>
      <c r="AF275" s="35">
        <v>1354.4331588434</v>
      </c>
      <c r="AG275" s="29">
        <f t="shared" si="232"/>
        <v>-8.2082991834825587E-10</v>
      </c>
      <c r="AH275" s="29">
        <f t="shared" si="233"/>
        <v>-8.2051723721071377E-10</v>
      </c>
      <c r="AI275" s="29">
        <f t="shared" si="234"/>
        <v>-8.20517238296546E-10</v>
      </c>
      <c r="AJ275" s="29">
        <f t="shared" si="235"/>
        <v>-8.20517238296546E-10</v>
      </c>
      <c r="AL275" s="35"/>
      <c r="AM275" s="35"/>
      <c r="AN275" s="35"/>
      <c r="AT275" s="35"/>
      <c r="AU275" s="35"/>
      <c r="AV275" s="35"/>
      <c r="BB275" s="35"/>
      <c r="BC275" s="35"/>
      <c r="BD275" s="35"/>
      <c r="BJ275" s="35">
        <v>4.7399999999999998E-9</v>
      </c>
      <c r="BK275" s="35">
        <v>2.4254507387399999</v>
      </c>
      <c r="BL275" s="35">
        <v>436.89313161450002</v>
      </c>
      <c r="BM275" s="29">
        <f t="shared" si="236"/>
        <v>-4.7178806744761764E-9</v>
      </c>
      <c r="BN275" s="29">
        <f t="shared" si="237"/>
        <v>-4.7179109552151672E-9</v>
      </c>
      <c r="BO275" s="29">
        <f t="shared" si="238"/>
        <v>-4.717910955110054E-9</v>
      </c>
      <c r="BP275" s="29">
        <f t="shared" si="239"/>
        <v>-4.717910955110054E-9</v>
      </c>
      <c r="BR275" s="35"/>
      <c r="BS275" s="35"/>
      <c r="BT275" s="35"/>
      <c r="BZ275" s="35"/>
      <c r="CA275" s="35"/>
      <c r="CB275" s="35"/>
      <c r="CH275" s="35"/>
      <c r="CI275" s="35"/>
      <c r="CJ275" s="35"/>
      <c r="CP275" s="35"/>
      <c r="CQ275" s="35"/>
      <c r="CR275" s="35"/>
      <c r="CX275" s="35"/>
      <c r="CY275" s="35"/>
      <c r="CZ275" s="35"/>
      <c r="DF275" s="35">
        <v>2.2879E-7</v>
      </c>
      <c r="DG275" s="35">
        <v>3.5129348069000002</v>
      </c>
      <c r="DH275" s="35">
        <v>458.84151979040001</v>
      </c>
      <c r="DI275" s="29">
        <f t="shared" si="240"/>
        <v>-6.9046391878594656E-9</v>
      </c>
      <c r="DJ275" s="29">
        <f t="shared" si="241"/>
        <v>-6.9205450857754152E-9</v>
      </c>
      <c r="DK275" s="29">
        <f t="shared" si="242"/>
        <v>-6.9205450305428005E-9</v>
      </c>
      <c r="DL275" s="29">
        <f t="shared" si="243"/>
        <v>-6.9205450305428005E-9</v>
      </c>
      <c r="DN275" s="35">
        <v>5.6290000000000003E-8</v>
      </c>
      <c r="DO275" s="35">
        <v>4.3984757236899998</v>
      </c>
      <c r="DP275" s="35">
        <v>196.6243208816</v>
      </c>
      <c r="DQ275" s="29">
        <f t="shared" si="244"/>
        <v>1.4577344665403404E-8</v>
      </c>
      <c r="DR275" s="29">
        <f t="shared" si="245"/>
        <v>1.4578965166238655E-8</v>
      </c>
      <c r="DS275" s="29">
        <f t="shared" si="246"/>
        <v>1.4578965160611514E-8</v>
      </c>
      <c r="DT275" s="29">
        <f t="shared" si="247"/>
        <v>1.4578965160611514E-8</v>
      </c>
      <c r="DV275" s="35">
        <v>1.2369999999999999E-8</v>
      </c>
      <c r="DW275" s="35">
        <v>8.6987812519999999E-2</v>
      </c>
      <c r="DX275" s="35">
        <v>526.50957135689998</v>
      </c>
      <c r="DY275" s="29">
        <f t="shared" si="248"/>
        <v>-8.7392223771842919E-9</v>
      </c>
      <c r="DZ275" s="29">
        <f t="shared" si="249"/>
        <v>-8.7385236361105416E-9</v>
      </c>
      <c r="EA275" s="29">
        <f t="shared" si="250"/>
        <v>-8.7385236385369849E-9</v>
      </c>
      <c r="EB275" s="29">
        <f t="shared" si="251"/>
        <v>-8.7385236385369849E-9</v>
      </c>
      <c r="ED275" s="35"/>
      <c r="EE275" s="35"/>
      <c r="EF275" s="35"/>
      <c r="EL275" s="35"/>
      <c r="EM275" s="35"/>
      <c r="EN275" s="35"/>
      <c r="ET275" s="35"/>
      <c r="EU275" s="35"/>
      <c r="EV275" s="35"/>
    </row>
    <row r="276" spans="14:152" s="29" customFormat="1" ht="13.5" x14ac:dyDescent="0.3">
      <c r="N276" s="35">
        <v>5.8500000000000001E-8</v>
      </c>
      <c r="O276" s="35">
        <v>4.86725483749</v>
      </c>
      <c r="P276" s="35">
        <v>320.32402291969998</v>
      </c>
      <c r="Q276" s="29">
        <f t="shared" si="224"/>
        <v>-4.6742195954632702E-8</v>
      </c>
      <c r="R276" s="29">
        <f t="shared" si="225"/>
        <v>-4.6743903964279298E-8</v>
      </c>
      <c r="S276" s="29">
        <f t="shared" si="226"/>
        <v>-4.6743903958348492E-8</v>
      </c>
      <c r="T276" s="29">
        <f t="shared" si="227"/>
        <v>-4.6743903958348492E-8</v>
      </c>
      <c r="V276" s="35">
        <v>1.082E-8</v>
      </c>
      <c r="W276" s="35">
        <v>4.7360293175499999</v>
      </c>
      <c r="X276" s="35">
        <v>78.7137518304</v>
      </c>
      <c r="Y276" s="29">
        <f t="shared" si="228"/>
        <v>1.0431757149688805E-8</v>
      </c>
      <c r="Z276" s="29">
        <f t="shared" si="229"/>
        <v>1.0431722875598359E-8</v>
      </c>
      <c r="AA276" s="29">
        <f t="shared" si="230"/>
        <v>1.0431722875717375E-8</v>
      </c>
      <c r="AB276" s="29">
        <f t="shared" si="231"/>
        <v>1.0431722875717375E-8</v>
      </c>
      <c r="AD276" s="35">
        <v>1.9500000000000001E-9</v>
      </c>
      <c r="AE276" s="35">
        <v>4.5016550852900004</v>
      </c>
      <c r="AF276" s="35">
        <v>2214.7430875962</v>
      </c>
      <c r="AG276" s="29">
        <f t="shared" si="232"/>
        <v>-1.8198488325648669E-9</v>
      </c>
      <c r="AH276" s="29">
        <f t="shared" si="233"/>
        <v>-1.8196135685689309E-9</v>
      </c>
      <c r="AI276" s="29">
        <f t="shared" si="234"/>
        <v>-1.8196135693862254E-9</v>
      </c>
      <c r="AJ276" s="29">
        <f t="shared" si="235"/>
        <v>-1.8196135693862254E-9</v>
      </c>
      <c r="AL276" s="35"/>
      <c r="AM276" s="35"/>
      <c r="AN276" s="35"/>
      <c r="AT276" s="35"/>
      <c r="AU276" s="35"/>
      <c r="AV276" s="35"/>
      <c r="BB276" s="35"/>
      <c r="BC276" s="35"/>
      <c r="BD276" s="35"/>
      <c r="BJ276" s="35">
        <v>4.8099999999999997E-9</v>
      </c>
      <c r="BK276" s="35">
        <v>3.7249804053600002</v>
      </c>
      <c r="BL276" s="35">
        <v>206.13736432740001</v>
      </c>
      <c r="BM276" s="29">
        <f t="shared" si="236"/>
        <v>3.3859858913012692E-9</v>
      </c>
      <c r="BN276" s="29">
        <f t="shared" si="237"/>
        <v>3.3860926404698212E-9</v>
      </c>
      <c r="BO276" s="29">
        <f t="shared" si="238"/>
        <v>3.3860926400991446E-9</v>
      </c>
      <c r="BP276" s="29">
        <f t="shared" si="239"/>
        <v>3.3860926400991446E-9</v>
      </c>
      <c r="BR276" s="35"/>
      <c r="BS276" s="35"/>
      <c r="BT276" s="35"/>
      <c r="BZ276" s="35"/>
      <c r="CA276" s="35"/>
      <c r="CB276" s="35"/>
      <c r="CH276" s="35"/>
      <c r="CI276" s="35"/>
      <c r="CJ276" s="35"/>
      <c r="CP276" s="35"/>
      <c r="CQ276" s="35"/>
      <c r="CR276" s="35"/>
      <c r="CX276" s="35"/>
      <c r="CY276" s="35"/>
      <c r="CZ276" s="35"/>
      <c r="DF276" s="35">
        <v>2.4495999999999999E-7</v>
      </c>
      <c r="DG276" s="35">
        <v>9.7688412399999994E-3</v>
      </c>
      <c r="DH276" s="35">
        <v>69.152524274800001</v>
      </c>
      <c r="DI276" s="29">
        <f t="shared" si="240"/>
        <v>1.03863480530333E-7</v>
      </c>
      <c r="DJ276" s="29">
        <f t="shared" si="241"/>
        <v>1.0386580607528308E-7</v>
      </c>
      <c r="DK276" s="29">
        <f t="shared" si="242"/>
        <v>1.0386580606720769E-7</v>
      </c>
      <c r="DL276" s="29">
        <f t="shared" si="243"/>
        <v>1.0386580606720769E-7</v>
      </c>
      <c r="DN276" s="35">
        <v>5.5959999999999999E-8</v>
      </c>
      <c r="DO276" s="35">
        <v>0.94874135403000004</v>
      </c>
      <c r="DP276" s="35">
        <v>1802.3719907218001</v>
      </c>
      <c r="DQ276" s="29">
        <f t="shared" si="244"/>
        <v>2.0629245003235151E-8</v>
      </c>
      <c r="DR276" s="29">
        <f t="shared" si="245"/>
        <v>2.0615032025855691E-8</v>
      </c>
      <c r="DS276" s="29">
        <f t="shared" si="246"/>
        <v>2.0615032075212512E-8</v>
      </c>
      <c r="DT276" s="29">
        <f t="shared" si="247"/>
        <v>2.0615032075212512E-8</v>
      </c>
      <c r="DV276" s="35">
        <v>1.2170000000000001E-8</v>
      </c>
      <c r="DW276" s="35">
        <v>3.8983534984000001</v>
      </c>
      <c r="DX276" s="35">
        <v>209.10630974399999</v>
      </c>
      <c r="DY276" s="29">
        <f t="shared" si="248"/>
        <v>6.4577842757536576E-9</v>
      </c>
      <c r="DZ276" s="29">
        <f t="shared" si="249"/>
        <v>6.4581112416743615E-9</v>
      </c>
      <c r="EA276" s="29">
        <f t="shared" si="250"/>
        <v>6.4581112405390015E-9</v>
      </c>
      <c r="EB276" s="29">
        <f t="shared" si="251"/>
        <v>6.4581112405390015E-9</v>
      </c>
      <c r="ED276" s="35"/>
      <c r="EE276" s="35"/>
      <c r="EF276" s="35"/>
      <c r="EL276" s="35"/>
      <c r="EM276" s="35"/>
      <c r="EN276" s="35"/>
      <c r="ET276" s="35"/>
      <c r="EU276" s="35"/>
      <c r="EV276" s="35"/>
    </row>
    <row r="277" spans="14:152" s="29" customFormat="1" ht="13.5" x14ac:dyDescent="0.3">
      <c r="N277" s="35">
        <v>6.2130000000000001E-8</v>
      </c>
      <c r="O277" s="35">
        <v>1.0795947849900001</v>
      </c>
      <c r="P277" s="35">
        <v>251.43213107579999</v>
      </c>
      <c r="Q277" s="29">
        <f t="shared" si="224"/>
        <v>2.707699442168938E-8</v>
      </c>
      <c r="R277" s="29">
        <f t="shared" si="225"/>
        <v>2.7074863126382741E-8</v>
      </c>
      <c r="S277" s="29">
        <f t="shared" si="226"/>
        <v>2.7074863133783661E-8</v>
      </c>
      <c r="T277" s="29">
        <f t="shared" si="227"/>
        <v>2.7074863133783661E-8</v>
      </c>
      <c r="V277" s="35">
        <v>1.2019999999999999E-8</v>
      </c>
      <c r="W277" s="35">
        <v>3.4730110414599999</v>
      </c>
      <c r="X277" s="35">
        <v>51.2057253312</v>
      </c>
      <c r="Y277" s="29">
        <f t="shared" si="228"/>
        <v>-4.7659157044487063E-9</v>
      </c>
      <c r="Z277" s="29">
        <f t="shared" si="229"/>
        <v>-4.7660013566191372E-9</v>
      </c>
      <c r="AA277" s="29">
        <f t="shared" si="230"/>
        <v>-4.766001356321712E-9</v>
      </c>
      <c r="AB277" s="29">
        <f t="shared" si="231"/>
        <v>-4.766001356321712E-9</v>
      </c>
      <c r="AD277" s="35">
        <v>1.56E-9</v>
      </c>
      <c r="AE277" s="35">
        <v>4.16290662749</v>
      </c>
      <c r="AF277" s="35">
        <v>572.22923474749996</v>
      </c>
      <c r="AG277" s="29">
        <f t="shared" si="232"/>
        <v>9.8112689362965623E-10</v>
      </c>
      <c r="AH277" s="29">
        <f t="shared" si="233"/>
        <v>9.8123209379613008E-10</v>
      </c>
      <c r="AI277" s="29">
        <f t="shared" si="234"/>
        <v>9.8123209343083968E-10</v>
      </c>
      <c r="AJ277" s="29">
        <f t="shared" si="235"/>
        <v>9.8123209343083968E-10</v>
      </c>
      <c r="AL277" s="35"/>
      <c r="AM277" s="35"/>
      <c r="AN277" s="35"/>
      <c r="AT277" s="35"/>
      <c r="AU277" s="35"/>
      <c r="AV277" s="35"/>
      <c r="BB277" s="35"/>
      <c r="BC277" s="35"/>
      <c r="BD277" s="35"/>
      <c r="BJ277" s="35">
        <v>4.3500000000000001E-9</v>
      </c>
      <c r="BK277" s="35">
        <v>1.6173230861400001</v>
      </c>
      <c r="BL277" s="35">
        <v>191.9584544356</v>
      </c>
      <c r="BM277" s="29">
        <f t="shared" si="236"/>
        <v>9.8750609329429504E-11</v>
      </c>
      <c r="BN277" s="29">
        <f t="shared" si="237"/>
        <v>9.8624065355191166E-11</v>
      </c>
      <c r="BO277" s="29">
        <f t="shared" si="238"/>
        <v>9.86240657946102E-11</v>
      </c>
      <c r="BP277" s="29">
        <f t="shared" si="239"/>
        <v>9.86240657946102E-11</v>
      </c>
      <c r="BR277" s="35"/>
      <c r="BS277" s="35"/>
      <c r="BT277" s="35"/>
      <c r="BZ277" s="35"/>
      <c r="CA277" s="35"/>
      <c r="CB277" s="35"/>
      <c r="CH277" s="35"/>
      <c r="CI277" s="35"/>
      <c r="CJ277" s="35"/>
      <c r="CP277" s="35"/>
      <c r="CQ277" s="35"/>
      <c r="CR277" s="35"/>
      <c r="CX277" s="35"/>
      <c r="CY277" s="35"/>
      <c r="CZ277" s="35"/>
      <c r="DF277" s="35">
        <v>2.8794000000000002E-7</v>
      </c>
      <c r="DG277" s="35">
        <v>0.75545700853999997</v>
      </c>
      <c r="DH277" s="35">
        <v>488.84961647109998</v>
      </c>
      <c r="DI277" s="29">
        <f t="shared" si="240"/>
        <v>-2.1466598558070763E-7</v>
      </c>
      <c r="DJ277" s="29">
        <f t="shared" si="241"/>
        <v>-2.1465176429509161E-7</v>
      </c>
      <c r="DK277" s="29">
        <f t="shared" si="242"/>
        <v>-2.1465176434447655E-7</v>
      </c>
      <c r="DL277" s="29">
        <f t="shared" si="243"/>
        <v>-2.1465176434447655E-7</v>
      </c>
      <c r="DN277" s="35">
        <v>6.1970000000000005E-8</v>
      </c>
      <c r="DO277" s="35">
        <v>3.8036401096599999</v>
      </c>
      <c r="DP277" s="35">
        <v>339.28641933649999</v>
      </c>
      <c r="DQ277" s="29">
        <f t="shared" si="244"/>
        <v>-6.1592164156468822E-8</v>
      </c>
      <c r="DR277" s="29">
        <f t="shared" si="245"/>
        <v>-6.1591812662216783E-8</v>
      </c>
      <c r="DS277" s="29">
        <f t="shared" si="246"/>
        <v>-6.1591812663437609E-8</v>
      </c>
      <c r="DT277" s="29">
        <f t="shared" si="247"/>
        <v>-6.1591812663437609E-8</v>
      </c>
      <c r="DV277" s="35">
        <v>1.467E-8</v>
      </c>
      <c r="DW277" s="35">
        <v>1.16228775027</v>
      </c>
      <c r="DX277" s="35">
        <v>621.73803904930003</v>
      </c>
      <c r="DY277" s="29">
        <f t="shared" si="248"/>
        <v>3.8410429910983049E-9</v>
      </c>
      <c r="DZ277" s="29">
        <f t="shared" si="249"/>
        <v>3.8397086142130596E-9</v>
      </c>
      <c r="EA277" s="29">
        <f t="shared" si="250"/>
        <v>3.8397086188466987E-9</v>
      </c>
      <c r="EB277" s="29">
        <f t="shared" si="251"/>
        <v>3.8397086188466987E-9</v>
      </c>
      <c r="ED277" s="35"/>
      <c r="EE277" s="35"/>
      <c r="EF277" s="35"/>
      <c r="EL277" s="35"/>
      <c r="EM277" s="35"/>
      <c r="EN277" s="35"/>
      <c r="ET277" s="35"/>
      <c r="EU277" s="35"/>
      <c r="EV277" s="35"/>
    </row>
    <row r="278" spans="14:152" s="29" customFormat="1" ht="13.5" x14ac:dyDescent="0.3">
      <c r="N278" s="35">
        <v>7.7299999999999997E-8</v>
      </c>
      <c r="O278" s="35">
        <v>3.8224417582400001</v>
      </c>
      <c r="P278" s="35">
        <v>380.12776796000003</v>
      </c>
      <c r="Q278" s="29">
        <f t="shared" si="224"/>
        <v>-6.5009643221640623E-8</v>
      </c>
      <c r="R278" s="29">
        <f t="shared" si="225"/>
        <v>-6.5012052940159075E-8</v>
      </c>
      <c r="S278" s="29">
        <f t="shared" si="226"/>
        <v>-6.5012052931791805E-8</v>
      </c>
      <c r="T278" s="29">
        <f t="shared" si="227"/>
        <v>-6.5012052931791805E-8</v>
      </c>
      <c r="V278" s="35">
        <v>1.2979999999999999E-8</v>
      </c>
      <c r="W278" s="35">
        <v>2.3476155782200001</v>
      </c>
      <c r="X278" s="35">
        <v>210.37833413120001</v>
      </c>
      <c r="Y278" s="29">
        <f t="shared" si="228"/>
        <v>1.1273138556500222E-8</v>
      </c>
      <c r="Z278" s="29">
        <f t="shared" si="229"/>
        <v>1.1272933368001927E-8</v>
      </c>
      <c r="AA278" s="29">
        <f t="shared" si="230"/>
        <v>1.1272933368714461E-8</v>
      </c>
      <c r="AB278" s="29">
        <f t="shared" si="231"/>
        <v>1.1272933368714461E-8</v>
      </c>
      <c r="AD278" s="35">
        <v>1.5300000000000001E-9</v>
      </c>
      <c r="AE278" s="35">
        <v>1.23776248578</v>
      </c>
      <c r="AF278" s="35">
        <v>2413.8150890326001</v>
      </c>
      <c r="AG278" s="29">
        <f t="shared" si="232"/>
        <v>-1.4104062683903607E-9</v>
      </c>
      <c r="AH278" s="29">
        <f t="shared" si="233"/>
        <v>-1.4101891945150921E-9</v>
      </c>
      <c r="AI278" s="29">
        <f t="shared" si="234"/>
        <v>-1.4101891952692019E-9</v>
      </c>
      <c r="AJ278" s="29">
        <f t="shared" si="235"/>
        <v>-1.4101891952692019E-9</v>
      </c>
      <c r="AL278" s="35"/>
      <c r="AM278" s="35"/>
      <c r="AN278" s="35"/>
      <c r="AT278" s="35"/>
      <c r="AU278" s="35"/>
      <c r="AV278" s="35"/>
      <c r="BB278" s="35"/>
      <c r="BC278" s="35"/>
      <c r="BD278" s="35"/>
      <c r="BJ278" s="35">
        <v>4.8799999999999997E-9</v>
      </c>
      <c r="BK278" s="35">
        <v>0.26059969649999998</v>
      </c>
      <c r="BL278" s="35">
        <v>416.30325013750002</v>
      </c>
      <c r="BM278" s="29">
        <f t="shared" si="236"/>
        <v>3.6071197326591422E-9</v>
      </c>
      <c r="BN278" s="29">
        <f t="shared" si="237"/>
        <v>3.6073271406402302E-9</v>
      </c>
      <c r="BO278" s="29">
        <f t="shared" si="238"/>
        <v>3.6073271399200409E-9</v>
      </c>
      <c r="BP278" s="29">
        <f t="shared" si="239"/>
        <v>3.6073271399200409E-9</v>
      </c>
      <c r="BR278" s="35"/>
      <c r="BS278" s="35"/>
      <c r="BT278" s="35"/>
      <c r="BZ278" s="35"/>
      <c r="CA278" s="35"/>
      <c r="CB278" s="35"/>
      <c r="CH278" s="35"/>
      <c r="CI278" s="35"/>
      <c r="CJ278" s="35"/>
      <c r="CP278" s="35"/>
      <c r="CQ278" s="35"/>
      <c r="CR278" s="35"/>
      <c r="CX278" s="35"/>
      <c r="CY278" s="35"/>
      <c r="CZ278" s="35"/>
      <c r="DF278" s="35">
        <v>3.1227999999999999E-7</v>
      </c>
      <c r="DG278" s="35">
        <v>2.05299907796</v>
      </c>
      <c r="DH278" s="35">
        <v>282.45161971279998</v>
      </c>
      <c r="DI278" s="29">
        <f t="shared" si="240"/>
        <v>2.9255088849093532E-7</v>
      </c>
      <c r="DJ278" s="29">
        <f t="shared" si="241"/>
        <v>2.9255556526806875E-7</v>
      </c>
      <c r="DK278" s="29">
        <f t="shared" si="242"/>
        <v>2.925555652518298E-7</v>
      </c>
      <c r="DL278" s="29">
        <f t="shared" si="243"/>
        <v>2.925555652518298E-7</v>
      </c>
      <c r="DN278" s="35">
        <v>4.6679999999999998E-8</v>
      </c>
      <c r="DO278" s="35">
        <v>3.1681637503300002</v>
      </c>
      <c r="DP278" s="35">
        <v>148.0787244263</v>
      </c>
      <c r="DQ278" s="29">
        <f t="shared" si="244"/>
        <v>3.540208473320483E-8</v>
      </c>
      <c r="DR278" s="29">
        <f t="shared" si="245"/>
        <v>3.540140177567277E-8</v>
      </c>
      <c r="DS278" s="29">
        <f t="shared" si="246"/>
        <v>3.540140177804435E-8</v>
      </c>
      <c r="DT278" s="29">
        <f t="shared" si="247"/>
        <v>3.540140177804435E-8</v>
      </c>
      <c r="DV278" s="35">
        <v>1.044E-8</v>
      </c>
      <c r="DW278" s="35">
        <v>0.30512759900999997</v>
      </c>
      <c r="DX278" s="35">
        <v>436.15941843159999</v>
      </c>
      <c r="DY278" s="29">
        <f t="shared" si="248"/>
        <v>4.6796526499454413E-9</v>
      </c>
      <c r="DZ278" s="29">
        <f t="shared" si="249"/>
        <v>4.6802696568997992E-9</v>
      </c>
      <c r="EA278" s="29">
        <f t="shared" si="250"/>
        <v>4.6802696547572963E-9</v>
      </c>
      <c r="EB278" s="29">
        <f t="shared" si="251"/>
        <v>4.6802696547572963E-9</v>
      </c>
      <c r="ED278" s="35"/>
      <c r="EE278" s="35"/>
      <c r="EF278" s="35"/>
      <c r="EL278" s="35"/>
      <c r="EM278" s="35"/>
      <c r="EN278" s="35"/>
      <c r="ET278" s="35"/>
      <c r="EU278" s="35"/>
      <c r="EV278" s="35"/>
    </row>
    <row r="279" spans="14:152" s="29" customFormat="1" ht="13.5" x14ac:dyDescent="0.3">
      <c r="N279" s="35">
        <v>5.7159999999999997E-8</v>
      </c>
      <c r="O279" s="35">
        <v>1.3490997254899999</v>
      </c>
      <c r="P279" s="35">
        <v>1677.9385755008</v>
      </c>
      <c r="Q279" s="29">
        <f t="shared" si="224"/>
        <v>-5.4118815531034085E-8</v>
      </c>
      <c r="R279" s="29">
        <f t="shared" si="225"/>
        <v>-5.4123492860151343E-8</v>
      </c>
      <c r="S279" s="29">
        <f t="shared" si="226"/>
        <v>-5.412349284391558E-8</v>
      </c>
      <c r="T279" s="29">
        <f t="shared" si="227"/>
        <v>-5.412349284391558E-8</v>
      </c>
      <c r="V279" s="35">
        <v>1.166E-8</v>
      </c>
      <c r="W279" s="35">
        <v>4.2003752435499999</v>
      </c>
      <c r="X279" s="35">
        <v>417.03696332039999</v>
      </c>
      <c r="Y279" s="29">
        <f t="shared" si="228"/>
        <v>-2.5333223680565429E-10</v>
      </c>
      <c r="Z279" s="29">
        <f t="shared" si="229"/>
        <v>-2.5406916815857003E-10</v>
      </c>
      <c r="AA279" s="29">
        <f t="shared" si="230"/>
        <v>-2.5406916559959059E-10</v>
      </c>
      <c r="AB279" s="29">
        <f t="shared" si="231"/>
        <v>-2.5406916559959059E-10</v>
      </c>
      <c r="AD279" s="35">
        <v>1.5E-9</v>
      </c>
      <c r="AE279" s="35">
        <v>0.63076983213000004</v>
      </c>
      <c r="AF279" s="35">
        <v>1478.8665740644001</v>
      </c>
      <c r="AG279" s="29">
        <f t="shared" si="232"/>
        <v>1.3288433910569107E-9</v>
      </c>
      <c r="AH279" s="29">
        <f t="shared" si="233"/>
        <v>1.3286873711579536E-9</v>
      </c>
      <c r="AI279" s="29">
        <f t="shared" si="234"/>
        <v>1.3286873716998441E-9</v>
      </c>
      <c r="AJ279" s="29">
        <f t="shared" si="235"/>
        <v>1.3286873716998441E-9</v>
      </c>
      <c r="AL279" s="35"/>
      <c r="AM279" s="35"/>
      <c r="AN279" s="35"/>
      <c r="AT279" s="35"/>
      <c r="AU279" s="35"/>
      <c r="AV279" s="35"/>
      <c r="BB279" s="35"/>
      <c r="BC279" s="35"/>
      <c r="BD279" s="35"/>
      <c r="BJ279" s="35">
        <v>4.9300000000000001E-9</v>
      </c>
      <c r="BK279" s="35">
        <v>4.1369918024699999</v>
      </c>
      <c r="BL279" s="35">
        <v>518.64526483069994</v>
      </c>
      <c r="BM279" s="29">
        <f t="shared" si="236"/>
        <v>4.929922789385153E-9</v>
      </c>
      <c r="BN279" s="29">
        <f t="shared" si="237"/>
        <v>4.9299206049351767E-9</v>
      </c>
      <c r="BO279" s="29">
        <f t="shared" si="238"/>
        <v>4.9299206049428157E-9</v>
      </c>
      <c r="BP279" s="29">
        <f t="shared" si="239"/>
        <v>4.9299206049428157E-9</v>
      </c>
      <c r="BR279" s="35"/>
      <c r="BS279" s="35"/>
      <c r="BT279" s="35"/>
      <c r="BZ279" s="35"/>
      <c r="CA279" s="35"/>
      <c r="CB279" s="35"/>
      <c r="CH279" s="35"/>
      <c r="CI279" s="35"/>
      <c r="CJ279" s="35"/>
      <c r="CP279" s="35"/>
      <c r="CQ279" s="35"/>
      <c r="CR279" s="35"/>
      <c r="CX279" s="35"/>
      <c r="CY279" s="35"/>
      <c r="CZ279" s="35"/>
      <c r="DF279" s="35">
        <v>2.5437999999999998E-7</v>
      </c>
      <c r="DG279" s="35">
        <v>5.2903772924999997</v>
      </c>
      <c r="DH279" s="35">
        <v>636.71589257630001</v>
      </c>
      <c r="DI279" s="29">
        <f t="shared" si="240"/>
        <v>-2.5364351876916631E-7</v>
      </c>
      <c r="DJ279" s="29">
        <f t="shared" si="241"/>
        <v>-2.536416506699445E-7</v>
      </c>
      <c r="DK279" s="29">
        <f t="shared" si="242"/>
        <v>-2.5364165067643542E-7</v>
      </c>
      <c r="DL279" s="29">
        <f t="shared" si="243"/>
        <v>-2.5364165067643542E-7</v>
      </c>
      <c r="DN279" s="35">
        <v>4.8909999999999999E-8</v>
      </c>
      <c r="DO279" s="35">
        <v>2.6723486263799998</v>
      </c>
      <c r="DP279" s="35">
        <v>417.03696332039999</v>
      </c>
      <c r="DQ279" s="29">
        <f t="shared" si="244"/>
        <v>-4.889917318739191E-8</v>
      </c>
      <c r="DR279" s="29">
        <f t="shared" si="245"/>
        <v>-4.8899238143294751E-8</v>
      </c>
      <c r="DS279" s="29">
        <f t="shared" si="246"/>
        <v>-4.8899238143069532E-8</v>
      </c>
      <c r="DT279" s="29">
        <f t="shared" si="247"/>
        <v>-4.8899238143069532E-8</v>
      </c>
      <c r="DV279" s="35">
        <v>1.14E-8</v>
      </c>
      <c r="DW279" s="35">
        <v>5.3372063709699997</v>
      </c>
      <c r="DX279" s="35">
        <v>114.1384744825</v>
      </c>
      <c r="DY279" s="29">
        <f t="shared" si="248"/>
        <v>7.0160700137699339E-9</v>
      </c>
      <c r="DZ279" s="29">
        <f t="shared" si="249"/>
        <v>7.0162254728787558E-9</v>
      </c>
      <c r="EA279" s="29">
        <f t="shared" si="250"/>
        <v>7.0162254723389303E-9</v>
      </c>
      <c r="EB279" s="29">
        <f t="shared" si="251"/>
        <v>7.0162254723389303E-9</v>
      </c>
      <c r="ED279" s="35"/>
      <c r="EE279" s="35"/>
      <c r="EF279" s="35"/>
      <c r="EL279" s="35"/>
      <c r="EM279" s="35"/>
      <c r="EN279" s="35"/>
      <c r="ET279" s="35"/>
      <c r="EU279" s="35"/>
      <c r="EV279" s="35"/>
    </row>
    <row r="280" spans="14:152" s="29" customFormat="1" ht="13.5" x14ac:dyDescent="0.3">
      <c r="N280" s="35">
        <v>6.4690000000000006E-8</v>
      </c>
      <c r="O280" s="35">
        <v>1.34776801494</v>
      </c>
      <c r="P280" s="35">
        <v>188.92007304980001</v>
      </c>
      <c r="Q280" s="29">
        <f t="shared" si="224"/>
        <v>-1.8882277914138119E-8</v>
      </c>
      <c r="R280" s="29">
        <f t="shared" si="225"/>
        <v>-1.888404979058443E-8</v>
      </c>
      <c r="S280" s="29">
        <f t="shared" si="226"/>
        <v>-1.8884049784431648E-8</v>
      </c>
      <c r="T280" s="29">
        <f t="shared" si="227"/>
        <v>-1.8884049784431648E-8</v>
      </c>
      <c r="V280" s="35">
        <v>1.228E-8</v>
      </c>
      <c r="W280" s="35">
        <v>3.9498598127500002</v>
      </c>
      <c r="X280" s="35">
        <v>1781.0313497193999</v>
      </c>
      <c r="Y280" s="29">
        <f t="shared" si="228"/>
        <v>1.3424407758433979E-9</v>
      </c>
      <c r="Z280" s="29">
        <f t="shared" si="229"/>
        <v>1.3457361865203803E-9</v>
      </c>
      <c r="AA280" s="29">
        <f t="shared" si="230"/>
        <v>1.3457361750773395E-9</v>
      </c>
      <c r="AB280" s="29">
        <f t="shared" si="231"/>
        <v>1.3457361750773395E-9</v>
      </c>
      <c r="AD280" s="35">
        <v>1.69E-9</v>
      </c>
      <c r="AE280" s="35">
        <v>4.2809012302899996</v>
      </c>
      <c r="AF280" s="35">
        <v>305.34616939270001</v>
      </c>
      <c r="AG280" s="29">
        <f t="shared" si="232"/>
        <v>-1.661324871410066E-9</v>
      </c>
      <c r="AH280" s="29">
        <f t="shared" si="233"/>
        <v>-1.6613105210086841E-9</v>
      </c>
      <c r="AI280" s="29">
        <f t="shared" si="234"/>
        <v>-1.6613105210585215E-9</v>
      </c>
      <c r="AJ280" s="29">
        <f t="shared" si="235"/>
        <v>-1.6613105210585215E-9</v>
      </c>
      <c r="AL280" s="35"/>
      <c r="AM280" s="35"/>
      <c r="AN280" s="35"/>
      <c r="AT280" s="35"/>
      <c r="AU280" s="35"/>
      <c r="AV280" s="35"/>
      <c r="BB280" s="35"/>
      <c r="BC280" s="35"/>
      <c r="BD280" s="35"/>
      <c r="BJ280" s="35">
        <v>5.9500000000000003E-9</v>
      </c>
      <c r="BK280" s="35">
        <v>5.1170600793399998</v>
      </c>
      <c r="BL280" s="35">
        <v>214.57111982519999</v>
      </c>
      <c r="BM280" s="29">
        <f t="shared" si="236"/>
        <v>-4.04755933268946E-9</v>
      </c>
      <c r="BN280" s="29">
        <f t="shared" si="237"/>
        <v>-4.0474174801423173E-9</v>
      </c>
      <c r="BO280" s="29">
        <f t="shared" si="238"/>
        <v>-4.0474174806349091E-9</v>
      </c>
      <c r="BP280" s="29">
        <f t="shared" si="239"/>
        <v>-4.0474174806349091E-9</v>
      </c>
      <c r="BR280" s="35"/>
      <c r="BS280" s="35"/>
      <c r="BT280" s="35"/>
      <c r="BZ280" s="35"/>
      <c r="CA280" s="35"/>
      <c r="CB280" s="35"/>
      <c r="CH280" s="35"/>
      <c r="CI280" s="35"/>
      <c r="CJ280" s="35"/>
      <c r="CP280" s="35"/>
      <c r="CQ280" s="35"/>
      <c r="CR280" s="35"/>
      <c r="CX280" s="35"/>
      <c r="CY280" s="35"/>
      <c r="CZ280" s="35"/>
      <c r="DF280" s="35">
        <v>2.5331999999999999E-7</v>
      </c>
      <c r="DG280" s="35">
        <v>4.9700796944999999</v>
      </c>
      <c r="DH280" s="35">
        <v>3060.8259223474001</v>
      </c>
      <c r="DI280" s="29">
        <f t="shared" si="240"/>
        <v>-7.3450799836994058E-8</v>
      </c>
      <c r="DJ280" s="29">
        <f t="shared" si="241"/>
        <v>-7.3563277134323008E-8</v>
      </c>
      <c r="DK280" s="29">
        <f t="shared" si="242"/>
        <v>-7.3563276743776657E-8</v>
      </c>
      <c r="DL280" s="29">
        <f t="shared" si="243"/>
        <v>-7.3563276743776657E-8</v>
      </c>
      <c r="DN280" s="35">
        <v>4.9590000000000003E-8</v>
      </c>
      <c r="DO280" s="35">
        <v>1.6345358706499999</v>
      </c>
      <c r="DP280" s="35">
        <v>166.82867252200001</v>
      </c>
      <c r="DQ280" s="29">
        <f t="shared" si="244"/>
        <v>-1.7851075468536423E-8</v>
      </c>
      <c r="DR280" s="29">
        <f t="shared" si="245"/>
        <v>-1.7852245462665313E-8</v>
      </c>
      <c r="DS280" s="29">
        <f t="shared" si="246"/>
        <v>-1.7852245458602575E-8</v>
      </c>
      <c r="DT280" s="29">
        <f t="shared" si="247"/>
        <v>-1.7852245458602575E-8</v>
      </c>
      <c r="DV280" s="35">
        <v>1.295E-8</v>
      </c>
      <c r="DW280" s="35">
        <v>4.7026167542100001</v>
      </c>
      <c r="DX280" s="35">
        <v>9786.6873553349997</v>
      </c>
      <c r="DY280" s="29">
        <f t="shared" si="248"/>
        <v>1.2393780209419974E-8</v>
      </c>
      <c r="DZ280" s="29">
        <f t="shared" si="249"/>
        <v>1.2399336520326733E-8</v>
      </c>
      <c r="EA280" s="29">
        <f t="shared" si="250"/>
        <v>1.2399336501080001E-8</v>
      </c>
      <c r="EB280" s="29">
        <f t="shared" si="251"/>
        <v>1.2399336501080001E-8</v>
      </c>
      <c r="ED280" s="35"/>
      <c r="EE280" s="35"/>
      <c r="EF280" s="35"/>
      <c r="EL280" s="35"/>
      <c r="EM280" s="35"/>
      <c r="EN280" s="35"/>
      <c r="ET280" s="35"/>
      <c r="EU280" s="35"/>
      <c r="EV280" s="35"/>
    </row>
    <row r="281" spans="14:152" s="29" customFormat="1" ht="13.5" x14ac:dyDescent="0.3">
      <c r="N281" s="35">
        <v>5.6680000000000002E-8</v>
      </c>
      <c r="O281" s="35">
        <v>2.2864336817700002</v>
      </c>
      <c r="P281" s="35">
        <v>20.446869125100001</v>
      </c>
      <c r="Q281" s="29">
        <f t="shared" si="224"/>
        <v>-4.910149494675445E-8</v>
      </c>
      <c r="R281" s="29">
        <f t="shared" si="225"/>
        <v>-4.910140718983554E-8</v>
      </c>
      <c r="S281" s="29">
        <f t="shared" si="226"/>
        <v>-4.9101407190140267E-8</v>
      </c>
      <c r="T281" s="29">
        <f t="shared" si="227"/>
        <v>-4.9101407190140267E-8</v>
      </c>
      <c r="V281" s="35">
        <v>1.4009999999999999E-8</v>
      </c>
      <c r="W281" s="35">
        <v>2.4131893151299999</v>
      </c>
      <c r="X281" s="35">
        <v>636.71589257630001</v>
      </c>
      <c r="Y281" s="29">
        <f t="shared" si="228"/>
        <v>1.3762379495718961E-8</v>
      </c>
      <c r="Z281" s="29">
        <f t="shared" si="229"/>
        <v>1.3762632537533847E-8</v>
      </c>
      <c r="AA281" s="29">
        <f t="shared" si="230"/>
        <v>1.3762632536655391E-8</v>
      </c>
      <c r="AB281" s="29">
        <f t="shared" si="231"/>
        <v>1.3762632536655391E-8</v>
      </c>
      <c r="AD281" s="35">
        <v>1.74E-9</v>
      </c>
      <c r="AE281" s="35">
        <v>6.2307789265300002</v>
      </c>
      <c r="AF281" s="35">
        <v>3384.3313390048002</v>
      </c>
      <c r="AG281" s="29">
        <f t="shared" si="232"/>
        <v>-1.0837058703008235E-10</v>
      </c>
      <c r="AH281" s="29">
        <f t="shared" si="233"/>
        <v>-1.0926148496512834E-10</v>
      </c>
      <c r="AI281" s="29">
        <f t="shared" si="234"/>
        <v>-1.0926148187156948E-10</v>
      </c>
      <c r="AJ281" s="29">
        <f t="shared" si="235"/>
        <v>-1.0926148187156948E-10</v>
      </c>
      <c r="AL281" s="35"/>
      <c r="AM281" s="35"/>
      <c r="AN281" s="35"/>
      <c r="AT281" s="35"/>
      <c r="AU281" s="35"/>
      <c r="AV281" s="35"/>
      <c r="BB281" s="35"/>
      <c r="BC281" s="35"/>
      <c r="BD281" s="35"/>
      <c r="BJ281" s="35">
        <v>4.8600000000000002E-9</v>
      </c>
      <c r="BK281" s="35">
        <v>5.1771006985600003</v>
      </c>
      <c r="BL281" s="35">
        <v>67.668051566499997</v>
      </c>
      <c r="BM281" s="29">
        <f t="shared" si="236"/>
        <v>4.8598800035370797E-9</v>
      </c>
      <c r="BN281" s="29">
        <f t="shared" si="237"/>
        <v>4.8598796529693376E-9</v>
      </c>
      <c r="BO281" s="29">
        <f t="shared" si="238"/>
        <v>4.859879652970556E-9</v>
      </c>
      <c r="BP281" s="29">
        <f t="shared" si="239"/>
        <v>4.859879652970556E-9</v>
      </c>
      <c r="BR281" s="35"/>
      <c r="BS281" s="35"/>
      <c r="BT281" s="35"/>
      <c r="BZ281" s="35"/>
      <c r="CA281" s="35"/>
      <c r="CB281" s="35"/>
      <c r="CH281" s="35"/>
      <c r="CI281" s="35"/>
      <c r="CJ281" s="35"/>
      <c r="CP281" s="35"/>
      <c r="CQ281" s="35"/>
      <c r="CR281" s="35"/>
      <c r="CX281" s="35"/>
      <c r="CY281" s="35"/>
      <c r="CZ281" s="35"/>
      <c r="DF281" s="35">
        <v>2.3596E-7</v>
      </c>
      <c r="DG281" s="35">
        <v>2.5476643476900001</v>
      </c>
      <c r="DH281" s="35">
        <v>196.6243208816</v>
      </c>
      <c r="DI281" s="29">
        <f t="shared" si="240"/>
        <v>2.0214564018811345E-7</v>
      </c>
      <c r="DJ281" s="29">
        <f t="shared" si="241"/>
        <v>2.0214201237629116E-7</v>
      </c>
      <c r="DK281" s="29">
        <f t="shared" si="242"/>
        <v>2.02142012388889E-7</v>
      </c>
      <c r="DL281" s="29">
        <f t="shared" si="243"/>
        <v>2.02142012388889E-7</v>
      </c>
      <c r="DN281" s="35">
        <v>4.4080000000000002E-8</v>
      </c>
      <c r="DO281" s="35">
        <v>4.95179678525</v>
      </c>
      <c r="DP281" s="35">
        <v>184.09414790939999</v>
      </c>
      <c r="DQ281" s="29">
        <f t="shared" si="244"/>
        <v>-3.8675824841300068E-9</v>
      </c>
      <c r="DR281" s="29">
        <f t="shared" si="245"/>
        <v>-3.8663571325191303E-9</v>
      </c>
      <c r="DS281" s="29">
        <f t="shared" si="246"/>
        <v>-3.8663571367741101E-9</v>
      </c>
      <c r="DT281" s="29">
        <f t="shared" si="247"/>
        <v>-3.8663571367741101E-9</v>
      </c>
      <c r="DV281" s="35">
        <v>1.037E-8</v>
      </c>
      <c r="DW281" s="35">
        <v>4.0784668708299998</v>
      </c>
      <c r="DX281" s="35">
        <v>156.67674413540001</v>
      </c>
      <c r="DY281" s="29">
        <f t="shared" si="248"/>
        <v>9.7763352748122895E-9</v>
      </c>
      <c r="DZ281" s="29">
        <f t="shared" si="249"/>
        <v>9.7764174073742424E-9</v>
      </c>
      <c r="EA281" s="29">
        <f t="shared" si="250"/>
        <v>9.7764174070890487E-9</v>
      </c>
      <c r="EB281" s="29">
        <f t="shared" si="251"/>
        <v>9.7764174070890487E-9</v>
      </c>
      <c r="ED281" s="35"/>
      <c r="EE281" s="35"/>
      <c r="EF281" s="35"/>
      <c r="EL281" s="35"/>
      <c r="EM281" s="35"/>
      <c r="EN281" s="35"/>
      <c r="ET281" s="35"/>
      <c r="EU281" s="35"/>
      <c r="EV281" s="35"/>
    </row>
    <row r="282" spans="14:152" s="29" customFormat="1" ht="13.5" x14ac:dyDescent="0.3">
      <c r="N282" s="35">
        <v>6.0920000000000006E-8</v>
      </c>
      <c r="O282" s="35">
        <v>3.6227528983899999</v>
      </c>
      <c r="P282" s="35">
        <v>1169.5882514085999</v>
      </c>
      <c r="Q282" s="29">
        <f t="shared" si="224"/>
        <v>-4.9299068747298747E-8</v>
      </c>
      <c r="R282" s="29">
        <f t="shared" si="225"/>
        <v>-4.9305413074235198E-8</v>
      </c>
      <c r="S282" s="29">
        <f t="shared" si="226"/>
        <v>-4.9305413052207378E-8</v>
      </c>
      <c r="T282" s="29">
        <f t="shared" si="227"/>
        <v>-4.9305413052207378E-8</v>
      </c>
      <c r="V282" s="35">
        <v>1.009E-8</v>
      </c>
      <c r="W282" s="35">
        <v>6.1741488993400004</v>
      </c>
      <c r="X282" s="35">
        <v>2111.6503133776</v>
      </c>
      <c r="Y282" s="29">
        <f t="shared" si="228"/>
        <v>-9.4095448237623067E-9</v>
      </c>
      <c r="Z282" s="29">
        <f t="shared" si="229"/>
        <v>-9.4083783626449723E-9</v>
      </c>
      <c r="AA282" s="29">
        <f t="shared" si="230"/>
        <v>-9.4083783666971862E-9</v>
      </c>
      <c r="AB282" s="29">
        <f t="shared" si="231"/>
        <v>-9.4083783666971862E-9</v>
      </c>
      <c r="AD282" s="35">
        <v>1.49E-9</v>
      </c>
      <c r="AE282" s="35">
        <v>3.1327490851599999</v>
      </c>
      <c r="AF282" s="35">
        <v>9573.3882598969994</v>
      </c>
      <c r="AG282" s="29">
        <f t="shared" si="232"/>
        <v>4.1281695959236212E-11</v>
      </c>
      <c r="AH282" s="29">
        <f t="shared" si="233"/>
        <v>4.344308559967995E-11</v>
      </c>
      <c r="AI282" s="29">
        <f t="shared" si="234"/>
        <v>4.3443078094467787E-11</v>
      </c>
      <c r="AJ282" s="29">
        <f t="shared" si="235"/>
        <v>4.3443078094467787E-11</v>
      </c>
      <c r="AL282" s="35"/>
      <c r="AM282" s="35"/>
      <c r="AN282" s="35"/>
      <c r="AT282" s="35"/>
      <c r="AU282" s="35"/>
      <c r="AV282" s="35"/>
      <c r="BB282" s="35"/>
      <c r="BC282" s="35"/>
      <c r="BD282" s="35"/>
      <c r="BJ282" s="35">
        <v>4.6299999999999999E-9</v>
      </c>
      <c r="BK282" s="35">
        <v>5.53192185211</v>
      </c>
      <c r="BL282" s="35">
        <v>418.52143602870001</v>
      </c>
      <c r="BM282" s="29">
        <f t="shared" si="236"/>
        <v>4.500720392627088E-9</v>
      </c>
      <c r="BN282" s="29">
        <f t="shared" si="237"/>
        <v>4.5006514561532384E-9</v>
      </c>
      <c r="BO282" s="29">
        <f t="shared" si="238"/>
        <v>4.5006514563926468E-9</v>
      </c>
      <c r="BP282" s="29">
        <f t="shared" si="239"/>
        <v>4.5006514563926468E-9</v>
      </c>
      <c r="BR282" s="35"/>
      <c r="BS282" s="35"/>
      <c r="BT282" s="35"/>
      <c r="BZ282" s="35"/>
      <c r="CA282" s="35"/>
      <c r="CB282" s="35"/>
      <c r="CH282" s="35"/>
      <c r="CI282" s="35"/>
      <c r="CJ282" s="35"/>
      <c r="CP282" s="35"/>
      <c r="CQ282" s="35"/>
      <c r="CR282" s="35"/>
      <c r="CX282" s="35"/>
      <c r="CY282" s="35"/>
      <c r="CZ282" s="35"/>
      <c r="DF282" s="35">
        <v>2.9602000000000003E-7</v>
      </c>
      <c r="DG282" s="35">
        <v>3.9268820779200002</v>
      </c>
      <c r="DH282" s="35">
        <v>206.706813299</v>
      </c>
      <c r="DI282" s="29">
        <f t="shared" si="240"/>
        <v>1.5968932018571837E-7</v>
      </c>
      <c r="DJ282" s="29">
        <f t="shared" si="241"/>
        <v>1.5969713013023076E-7</v>
      </c>
      <c r="DK282" s="29">
        <f t="shared" si="242"/>
        <v>1.5969713010311123E-7</v>
      </c>
      <c r="DL282" s="29">
        <f t="shared" si="243"/>
        <v>1.5969713010311123E-7</v>
      </c>
      <c r="DN282" s="35">
        <v>4.4489999999999997E-8</v>
      </c>
      <c r="DO282" s="35">
        <v>5.6913478939399997</v>
      </c>
      <c r="DP282" s="35">
        <v>252.65597135319999</v>
      </c>
      <c r="DQ282" s="29">
        <f t="shared" si="244"/>
        <v>-4.1476318286218808E-8</v>
      </c>
      <c r="DR282" s="29">
        <f t="shared" si="245"/>
        <v>-4.1476934707681224E-8</v>
      </c>
      <c r="DS282" s="29">
        <f t="shared" si="246"/>
        <v>-4.1476934705540812E-8</v>
      </c>
      <c r="DT282" s="29">
        <f t="shared" si="247"/>
        <v>-4.1476934705540812E-8</v>
      </c>
      <c r="DV282" s="35">
        <v>1.391E-8</v>
      </c>
      <c r="DW282" s="35">
        <v>4.7355402843599999</v>
      </c>
      <c r="DX282" s="35">
        <v>398.1440028728</v>
      </c>
      <c r="DY282" s="29">
        <f t="shared" si="248"/>
        <v>2.853122872509644E-9</v>
      </c>
      <c r="DZ282" s="29">
        <f t="shared" si="249"/>
        <v>2.8523012101530069E-9</v>
      </c>
      <c r="EA282" s="29">
        <f t="shared" si="250"/>
        <v>2.8523012130061952E-9</v>
      </c>
      <c r="EB282" s="29">
        <f t="shared" si="251"/>
        <v>2.8523012130061952E-9</v>
      </c>
      <c r="ED282" s="35"/>
      <c r="EE282" s="35"/>
      <c r="EF282" s="35"/>
      <c r="EL282" s="35"/>
      <c r="EM282" s="35"/>
      <c r="EN282" s="35"/>
      <c r="ET282" s="35"/>
      <c r="EU282" s="35"/>
      <c r="EV282" s="35"/>
    </row>
    <row r="283" spans="14:152" s="29" customFormat="1" ht="13.5" x14ac:dyDescent="0.3">
      <c r="N283" s="35">
        <v>5.711E-8</v>
      </c>
      <c r="O283" s="35">
        <v>0.51687421520999999</v>
      </c>
      <c r="P283" s="35">
        <v>148.0787244263</v>
      </c>
      <c r="Q283" s="29">
        <f t="shared" si="224"/>
        <v>-5.5737995287816787E-8</v>
      </c>
      <c r="R283" s="29">
        <f t="shared" si="225"/>
        <v>-5.5737715971707546E-8</v>
      </c>
      <c r="S283" s="29">
        <f t="shared" si="226"/>
        <v>-5.5737715972677518E-8</v>
      </c>
      <c r="T283" s="29">
        <f t="shared" si="227"/>
        <v>-5.5737715972677518E-8</v>
      </c>
      <c r="V283" s="35">
        <v>1.084E-8</v>
      </c>
      <c r="W283" s="35">
        <v>3.6895864734599999</v>
      </c>
      <c r="X283" s="35">
        <v>274.06604832480002</v>
      </c>
      <c r="Y283" s="29">
        <f t="shared" si="228"/>
        <v>-3.0680982724870125E-9</v>
      </c>
      <c r="Z283" s="29">
        <f t="shared" si="229"/>
        <v>-3.0676663436641337E-9</v>
      </c>
      <c r="AA283" s="29">
        <f t="shared" si="230"/>
        <v>-3.0676663451640024E-9</v>
      </c>
      <c r="AB283" s="29">
        <f t="shared" si="231"/>
        <v>-3.0676663451640024E-9</v>
      </c>
      <c r="AD283" s="35">
        <v>1.62E-9</v>
      </c>
      <c r="AE283" s="35">
        <v>6.2560181834500002</v>
      </c>
      <c r="AF283" s="35">
        <v>213.2509113282</v>
      </c>
      <c r="AG283" s="29">
        <f t="shared" si="232"/>
        <v>-1.5500951805288055E-9</v>
      </c>
      <c r="AH283" s="29">
        <f t="shared" si="233"/>
        <v>-1.5501103970106369E-9</v>
      </c>
      <c r="AI283" s="29">
        <f t="shared" si="234"/>
        <v>-1.550110396957801E-9</v>
      </c>
      <c r="AJ283" s="29">
        <f t="shared" si="235"/>
        <v>-1.550110396957801E-9</v>
      </c>
      <c r="AL283" s="35"/>
      <c r="AM283" s="35"/>
      <c r="AN283" s="35"/>
      <c r="AT283" s="35"/>
      <c r="AU283" s="35"/>
      <c r="AV283" s="35"/>
      <c r="BB283" s="35"/>
      <c r="BC283" s="35"/>
      <c r="BD283" s="35"/>
      <c r="BJ283" s="35">
        <v>4.2100000000000001E-9</v>
      </c>
      <c r="BK283" s="35">
        <v>5.5737768512099999</v>
      </c>
      <c r="BL283" s="35">
        <v>430.79097657</v>
      </c>
      <c r="BM283" s="29">
        <f t="shared" si="236"/>
        <v>4.2099616520024383E-9</v>
      </c>
      <c r="BN283" s="29">
        <f t="shared" si="237"/>
        <v>4.2099628164361225E-9</v>
      </c>
      <c r="BO283" s="29">
        <f t="shared" si="238"/>
        <v>4.2099628164321107E-9</v>
      </c>
      <c r="BP283" s="29">
        <f t="shared" si="239"/>
        <v>4.2099628164321107E-9</v>
      </c>
      <c r="BR283" s="35"/>
      <c r="BS283" s="35"/>
      <c r="BT283" s="35"/>
      <c r="BZ283" s="35"/>
      <c r="CA283" s="35"/>
      <c r="CB283" s="35"/>
      <c r="CH283" s="35"/>
      <c r="CI283" s="35"/>
      <c r="CJ283" s="35"/>
      <c r="CP283" s="35"/>
      <c r="CQ283" s="35"/>
      <c r="CR283" s="35"/>
      <c r="CX283" s="35"/>
      <c r="CY283" s="35"/>
      <c r="CZ283" s="35"/>
      <c r="DF283" s="35">
        <v>2.8255E-7</v>
      </c>
      <c r="DG283" s="35">
        <v>2.72125009693</v>
      </c>
      <c r="DH283" s="35">
        <v>32.243328914400003</v>
      </c>
      <c r="DI283" s="29">
        <f t="shared" si="240"/>
        <v>-2.8104234660625004E-7</v>
      </c>
      <c r="DJ283" s="29">
        <f t="shared" si="241"/>
        <v>-2.8104248907502807E-7</v>
      </c>
      <c r="DK283" s="29">
        <f t="shared" si="242"/>
        <v>-2.810424890745333E-7</v>
      </c>
      <c r="DL283" s="29">
        <f t="shared" si="243"/>
        <v>-2.810424890745333E-7</v>
      </c>
      <c r="DN283" s="35">
        <v>4.943E-8</v>
      </c>
      <c r="DO283" s="35">
        <v>0.85358212806</v>
      </c>
      <c r="DP283" s="35">
        <v>46.470422915999997</v>
      </c>
      <c r="DQ283" s="29">
        <f t="shared" si="244"/>
        <v>-1.8558356250795925E-9</v>
      </c>
      <c r="DR283" s="29">
        <f t="shared" si="245"/>
        <v>-1.855487674355159E-9</v>
      </c>
      <c r="DS283" s="29">
        <f t="shared" si="246"/>
        <v>-1.8554876755634079E-9</v>
      </c>
      <c r="DT283" s="29">
        <f t="shared" si="247"/>
        <v>-1.8554876755634079E-9</v>
      </c>
      <c r="DV283" s="35">
        <v>1.167E-8</v>
      </c>
      <c r="DW283" s="35">
        <v>5.68899703631</v>
      </c>
      <c r="DX283" s="35">
        <v>479.28838891549998</v>
      </c>
      <c r="DY283" s="29">
        <f t="shared" si="248"/>
        <v>7.1883821881155849E-9</v>
      </c>
      <c r="DZ283" s="29">
        <f t="shared" si="249"/>
        <v>7.1890500873676659E-9</v>
      </c>
      <c r="EA283" s="29">
        <f t="shared" si="250"/>
        <v>7.1890500850484723E-9</v>
      </c>
      <c r="EB283" s="29">
        <f t="shared" si="251"/>
        <v>7.1890500850484723E-9</v>
      </c>
      <c r="ED283" s="35"/>
      <c r="EE283" s="35"/>
      <c r="EF283" s="35"/>
      <c r="EL283" s="35"/>
      <c r="EM283" s="35"/>
      <c r="EN283" s="35"/>
      <c r="ET283" s="35"/>
      <c r="EU283" s="35"/>
      <c r="EV283" s="35"/>
    </row>
    <row r="284" spans="14:152" s="29" customFormat="1" ht="13.5" x14ac:dyDescent="0.3">
      <c r="N284" s="35">
        <v>5.8040000000000002E-8</v>
      </c>
      <c r="O284" s="35">
        <v>1.54831552984</v>
      </c>
      <c r="P284" s="35">
        <v>2420.9286360333999</v>
      </c>
      <c r="Q284" s="29">
        <f t="shared" si="224"/>
        <v>-5.8017118553464179E-8</v>
      </c>
      <c r="R284" s="29">
        <f t="shared" si="225"/>
        <v>-5.801771266773002E-8</v>
      </c>
      <c r="S284" s="29">
        <f t="shared" si="226"/>
        <v>-5.8017712665680544E-8</v>
      </c>
      <c r="T284" s="29">
        <f t="shared" si="227"/>
        <v>-5.8017712665680544E-8</v>
      </c>
      <c r="V284" s="35">
        <v>1.068E-8</v>
      </c>
      <c r="W284" s="35">
        <v>0.80258823981000005</v>
      </c>
      <c r="X284" s="35">
        <v>436.89313161450002</v>
      </c>
      <c r="Y284" s="29">
        <f t="shared" si="228"/>
        <v>-4.7594755068569524E-10</v>
      </c>
      <c r="Z284" s="29">
        <f t="shared" si="229"/>
        <v>-4.752409530308945E-10</v>
      </c>
      <c r="AA284" s="29">
        <f t="shared" si="230"/>
        <v>-4.7524095548453937E-10</v>
      </c>
      <c r="AB284" s="29">
        <f t="shared" si="231"/>
        <v>-4.7524095548453937E-10</v>
      </c>
      <c r="AD284" s="35">
        <v>1.49E-9</v>
      </c>
      <c r="AE284" s="35">
        <v>4.8174901948400004</v>
      </c>
      <c r="AF284" s="35">
        <v>945.99421523210003</v>
      </c>
      <c r="AG284" s="29">
        <f t="shared" si="232"/>
        <v>3.5145969295179506E-10</v>
      </c>
      <c r="AH284" s="29">
        <f t="shared" si="233"/>
        <v>3.5166732433391143E-10</v>
      </c>
      <c r="AI284" s="29">
        <f t="shared" si="234"/>
        <v>3.5166732361292933E-10</v>
      </c>
      <c r="AJ284" s="29">
        <f t="shared" si="235"/>
        <v>3.5166732361292933E-10</v>
      </c>
      <c r="AL284" s="35"/>
      <c r="AM284" s="35"/>
      <c r="AN284" s="35"/>
      <c r="AT284" s="35"/>
      <c r="AU284" s="35"/>
      <c r="AV284" s="35"/>
      <c r="BB284" s="35"/>
      <c r="BC284" s="35"/>
      <c r="BD284" s="35"/>
      <c r="BJ284" s="35">
        <v>4.4599999999999999E-9</v>
      </c>
      <c r="BK284" s="35">
        <v>6.2073504965900002</v>
      </c>
      <c r="BL284" s="35">
        <v>73.297125859000005</v>
      </c>
      <c r="BM284" s="29">
        <f t="shared" si="236"/>
        <v>1.964595341326078E-9</v>
      </c>
      <c r="BN284" s="29">
        <f t="shared" si="237"/>
        <v>1.9646398286110391E-9</v>
      </c>
      <c r="BO284" s="29">
        <f t="shared" si="238"/>
        <v>1.9646398284565594E-9</v>
      </c>
      <c r="BP284" s="29">
        <f t="shared" si="239"/>
        <v>1.9646398284565594E-9</v>
      </c>
      <c r="BR284" s="35"/>
      <c r="BS284" s="35"/>
      <c r="BT284" s="35"/>
      <c r="BZ284" s="35"/>
      <c r="CA284" s="35"/>
      <c r="CB284" s="35"/>
      <c r="CH284" s="35"/>
      <c r="CI284" s="35"/>
      <c r="CJ284" s="35"/>
      <c r="CP284" s="35"/>
      <c r="CQ284" s="35"/>
      <c r="CR284" s="35"/>
      <c r="CX284" s="35"/>
      <c r="CY284" s="35"/>
      <c r="CZ284" s="35"/>
      <c r="DF284" s="35">
        <v>2.2114999999999999E-7</v>
      </c>
      <c r="DG284" s="35">
        <v>4.75775237642</v>
      </c>
      <c r="DH284" s="35">
        <v>213.18722085339999</v>
      </c>
      <c r="DI284" s="29">
        <f t="shared" si="240"/>
        <v>-7.9215110055366256E-8</v>
      </c>
      <c r="DJ284" s="29">
        <f t="shared" si="241"/>
        <v>-7.9208437534428054E-8</v>
      </c>
      <c r="DK284" s="29">
        <f t="shared" si="242"/>
        <v>-7.9208437557598243E-8</v>
      </c>
      <c r="DL284" s="29">
        <f t="shared" si="243"/>
        <v>-7.9208437557598243E-8</v>
      </c>
      <c r="DN284" s="35">
        <v>5.1529999999999999E-8</v>
      </c>
      <c r="DO284" s="35">
        <v>3.8217688549100002</v>
      </c>
      <c r="DP284" s="35">
        <v>842.15068148809996</v>
      </c>
      <c r="DQ284" s="29">
        <f t="shared" si="244"/>
        <v>1.1302317524378873E-8</v>
      </c>
      <c r="DR284" s="29">
        <f t="shared" si="245"/>
        <v>1.1295899419032182E-8</v>
      </c>
      <c r="DS284" s="29">
        <f t="shared" si="246"/>
        <v>1.1295899441319141E-8</v>
      </c>
      <c r="DT284" s="29">
        <f t="shared" si="247"/>
        <v>1.1295899441319141E-8</v>
      </c>
      <c r="DV284" s="35">
        <v>1.035E-8</v>
      </c>
      <c r="DW284" s="35">
        <v>5.34279429465</v>
      </c>
      <c r="DX284" s="35">
        <v>327.43756992049998</v>
      </c>
      <c r="DY284" s="29">
        <f t="shared" si="248"/>
        <v>-3.3985891617696585E-9</v>
      </c>
      <c r="DZ284" s="29">
        <f t="shared" si="249"/>
        <v>-3.3990743911254237E-9</v>
      </c>
      <c r="EA284" s="29">
        <f t="shared" si="250"/>
        <v>-3.3990743894404978E-9</v>
      </c>
      <c r="EB284" s="29">
        <f t="shared" si="251"/>
        <v>-3.3990743894404978E-9</v>
      </c>
      <c r="ED284" s="35"/>
      <c r="EE284" s="35"/>
      <c r="EF284" s="35"/>
      <c r="EL284" s="35"/>
      <c r="EM284" s="35"/>
      <c r="EN284" s="35"/>
      <c r="ET284" s="35"/>
      <c r="EU284" s="35"/>
      <c r="EV284" s="35"/>
    </row>
    <row r="285" spans="14:152" s="29" customFormat="1" ht="13.5" x14ac:dyDescent="0.3">
      <c r="N285" s="35">
        <v>5.7030000000000002E-8</v>
      </c>
      <c r="O285" s="35">
        <v>5.0599348322999997</v>
      </c>
      <c r="P285" s="35">
        <v>2.9689454166</v>
      </c>
      <c r="Q285" s="29">
        <f t="shared" si="224"/>
        <v>2.1985986311893371E-8</v>
      </c>
      <c r="R285" s="29">
        <f t="shared" si="225"/>
        <v>2.1985962629618516E-8</v>
      </c>
      <c r="S285" s="29">
        <f t="shared" si="226"/>
        <v>2.1985962629700728E-8</v>
      </c>
      <c r="T285" s="29">
        <f t="shared" si="227"/>
        <v>2.1985962629700728E-8</v>
      </c>
      <c r="V285" s="35">
        <v>1.007E-8</v>
      </c>
      <c r="W285" s="35">
        <v>3.4279250885999999</v>
      </c>
      <c r="X285" s="35">
        <v>629.60234557549995</v>
      </c>
      <c r="Y285" s="29">
        <f t="shared" si="228"/>
        <v>4.6796239454282261E-9</v>
      </c>
      <c r="Z285" s="29">
        <f t="shared" si="229"/>
        <v>4.6804749114634391E-9</v>
      </c>
      <c r="AA285" s="29">
        <f t="shared" si="230"/>
        <v>4.6804749085085671E-9</v>
      </c>
      <c r="AB285" s="29">
        <f t="shared" si="231"/>
        <v>4.6804749085085671E-9</v>
      </c>
      <c r="AD285" s="35">
        <v>1.62E-9</v>
      </c>
      <c r="AE285" s="35">
        <v>0.88610129189999998</v>
      </c>
      <c r="AF285" s="35">
        <v>216.21985674480001</v>
      </c>
      <c r="AG285" s="29">
        <f t="shared" si="232"/>
        <v>-5.0108224815281975E-10</v>
      </c>
      <c r="AH285" s="29">
        <f t="shared" si="233"/>
        <v>-5.0113274076710932E-10</v>
      </c>
      <c r="AI285" s="29">
        <f t="shared" si="234"/>
        <v>-5.0113274059177588E-10</v>
      </c>
      <c r="AJ285" s="29">
        <f t="shared" si="235"/>
        <v>-5.0113274059177588E-10</v>
      </c>
      <c r="AL285" s="35"/>
      <c r="AM285" s="35"/>
      <c r="AN285" s="35"/>
      <c r="AT285" s="35"/>
      <c r="AU285" s="35"/>
      <c r="AV285" s="35"/>
      <c r="BB285" s="35"/>
      <c r="BC285" s="35"/>
      <c r="BD285" s="35"/>
      <c r="BJ285" s="35">
        <v>4.2100000000000001E-9</v>
      </c>
      <c r="BK285" s="35">
        <v>4.6583734043799998</v>
      </c>
      <c r="BL285" s="35">
        <v>543.02428721889999</v>
      </c>
      <c r="BM285" s="29">
        <f t="shared" si="236"/>
        <v>2.5780607943569349E-9</v>
      </c>
      <c r="BN285" s="29">
        <f t="shared" si="237"/>
        <v>2.5783347542690316E-9</v>
      </c>
      <c r="BO285" s="29">
        <f t="shared" si="238"/>
        <v>2.578334753317747E-9</v>
      </c>
      <c r="BP285" s="29">
        <f t="shared" si="239"/>
        <v>2.578334753317747E-9</v>
      </c>
      <c r="BR285" s="35"/>
      <c r="BS285" s="35"/>
      <c r="BT285" s="35"/>
      <c r="BZ285" s="35"/>
      <c r="CA285" s="35"/>
      <c r="CB285" s="35"/>
      <c r="CH285" s="35"/>
      <c r="CI285" s="35"/>
      <c r="CJ285" s="35"/>
      <c r="CP285" s="35"/>
      <c r="CQ285" s="35"/>
      <c r="CR285" s="35"/>
      <c r="CX285" s="35"/>
      <c r="CY285" s="35"/>
      <c r="CZ285" s="35"/>
      <c r="DF285" s="35">
        <v>2.213E-7</v>
      </c>
      <c r="DG285" s="35">
        <v>3.2543670919099998</v>
      </c>
      <c r="DH285" s="35">
        <v>681.54178408960001</v>
      </c>
      <c r="DI285" s="29">
        <f t="shared" si="240"/>
        <v>-4.108373258954894E-8</v>
      </c>
      <c r="DJ285" s="29">
        <f t="shared" si="241"/>
        <v>-4.1061266942429773E-8</v>
      </c>
      <c r="DK285" s="29">
        <f t="shared" si="242"/>
        <v>-4.106126702044168E-8</v>
      </c>
      <c r="DL285" s="29">
        <f t="shared" si="243"/>
        <v>-4.106126702044168E-8</v>
      </c>
      <c r="DN285" s="35">
        <v>5.9300000000000002E-8</v>
      </c>
      <c r="DO285" s="35">
        <v>5.95484153666</v>
      </c>
      <c r="DP285" s="35">
        <v>486.40193591629998</v>
      </c>
      <c r="DQ285" s="29">
        <f t="shared" si="244"/>
        <v>1.6515282644059689E-8</v>
      </c>
      <c r="DR285" s="29">
        <f t="shared" si="245"/>
        <v>1.6519481878529985E-8</v>
      </c>
      <c r="DS285" s="29">
        <f t="shared" si="246"/>
        <v>1.6519481863948422E-8</v>
      </c>
      <c r="DT285" s="29">
        <f t="shared" si="247"/>
        <v>1.6519481863948422E-8</v>
      </c>
      <c r="DV285" s="35">
        <v>9.9699999999999993E-9</v>
      </c>
      <c r="DW285" s="35">
        <v>1.19323192891</v>
      </c>
      <c r="DX285" s="35">
        <v>710.74673161819999</v>
      </c>
      <c r="DY285" s="29">
        <f t="shared" si="248"/>
        <v>9.8250370847399642E-9</v>
      </c>
      <c r="DZ285" s="29">
        <f t="shared" si="249"/>
        <v>9.8252195341799425E-9</v>
      </c>
      <c r="EA285" s="29">
        <f t="shared" si="250"/>
        <v>9.8252195335465918E-9</v>
      </c>
      <c r="EB285" s="29">
        <f t="shared" si="251"/>
        <v>9.8252195335465918E-9</v>
      </c>
      <c r="ED285" s="35"/>
      <c r="EE285" s="35"/>
      <c r="EF285" s="35"/>
      <c r="EL285" s="35"/>
      <c r="EM285" s="35"/>
      <c r="EN285" s="35"/>
      <c r="ET285" s="35"/>
      <c r="EU285" s="35"/>
      <c r="EV285" s="35"/>
    </row>
    <row r="286" spans="14:152" s="29" customFormat="1" ht="13.5" x14ac:dyDescent="0.3">
      <c r="N286" s="35">
        <v>5.9130000000000001E-8</v>
      </c>
      <c r="O286" s="35">
        <v>1.6622547754699999</v>
      </c>
      <c r="P286" s="35">
        <v>842.15068148809996</v>
      </c>
      <c r="Q286" s="29">
        <f t="shared" si="224"/>
        <v>-5.5179988541641814E-8</v>
      </c>
      <c r="R286" s="29">
        <f t="shared" si="225"/>
        <v>-5.5177275479066023E-8</v>
      </c>
      <c r="S286" s="29">
        <f t="shared" si="226"/>
        <v>-5.5177275488488589E-8</v>
      </c>
      <c r="T286" s="29">
        <f t="shared" si="227"/>
        <v>-5.5177275488488589E-8</v>
      </c>
      <c r="V286" s="35">
        <v>9.9800000000000007E-9</v>
      </c>
      <c r="W286" s="35">
        <v>5.5713005683499999</v>
      </c>
      <c r="X286" s="35">
        <v>205.22234059070001</v>
      </c>
      <c r="Y286" s="29">
        <f t="shared" si="228"/>
        <v>-8.6594584635524375E-9</v>
      </c>
      <c r="Z286" s="29">
        <f t="shared" si="229"/>
        <v>-8.6593041209334541E-9</v>
      </c>
      <c r="AA286" s="29">
        <f t="shared" si="230"/>
        <v>-8.6593041214694175E-9</v>
      </c>
      <c r="AB286" s="29">
        <f t="shared" si="231"/>
        <v>-8.6593041214694175E-9</v>
      </c>
      <c r="AD286" s="35">
        <v>1.33E-9</v>
      </c>
      <c r="AE286" s="35">
        <v>2.3191537126199999</v>
      </c>
      <c r="AF286" s="35">
        <v>156.67674413540001</v>
      </c>
      <c r="AG286" s="29">
        <f t="shared" si="232"/>
        <v>2.0071459672961286E-10</v>
      </c>
      <c r="AH286" s="29">
        <f t="shared" si="233"/>
        <v>2.0068337111073734E-10</v>
      </c>
      <c r="AI286" s="29">
        <f t="shared" si="234"/>
        <v>2.0068337121916666E-10</v>
      </c>
      <c r="AJ286" s="29">
        <f t="shared" si="235"/>
        <v>2.0068337121916666E-10</v>
      </c>
      <c r="AL286" s="35"/>
      <c r="AM286" s="35"/>
      <c r="AN286" s="35"/>
      <c r="AT286" s="35"/>
      <c r="AU286" s="35"/>
      <c r="AV286" s="35"/>
      <c r="BB286" s="35"/>
      <c r="BC286" s="35"/>
      <c r="BD286" s="35"/>
      <c r="BJ286" s="35">
        <v>4.3500000000000001E-9</v>
      </c>
      <c r="BK286" s="35">
        <v>2.9525655435</v>
      </c>
      <c r="BL286" s="35">
        <v>5.4166259714000002</v>
      </c>
      <c r="BM286" s="29">
        <f t="shared" si="236"/>
        <v>-4.3278093763298533E-9</v>
      </c>
      <c r="BN286" s="29">
        <f t="shared" si="237"/>
        <v>-4.327809016019142E-9</v>
      </c>
      <c r="BO286" s="29">
        <f t="shared" si="238"/>
        <v>-4.3278090160203927E-9</v>
      </c>
      <c r="BP286" s="29">
        <f t="shared" si="239"/>
        <v>-4.3278090160203927E-9</v>
      </c>
      <c r="BR286" s="35"/>
      <c r="BS286" s="35"/>
      <c r="BT286" s="35"/>
      <c r="BZ286" s="35"/>
      <c r="CA286" s="35"/>
      <c r="CB286" s="35"/>
      <c r="CH286" s="35"/>
      <c r="CI286" s="35"/>
      <c r="CJ286" s="35"/>
      <c r="CP286" s="35"/>
      <c r="CQ286" s="35"/>
      <c r="CR286" s="35"/>
      <c r="CX286" s="35"/>
      <c r="CY286" s="35"/>
      <c r="CZ286" s="35"/>
      <c r="DF286" s="35">
        <v>2.1675000000000001E-7</v>
      </c>
      <c r="DG286" s="35">
        <v>4.6140332859699997</v>
      </c>
      <c r="DH286" s="35">
        <v>3267.0114707846001</v>
      </c>
      <c r="DI286" s="29">
        <f t="shared" si="240"/>
        <v>9.2904852102356007E-8</v>
      </c>
      <c r="DJ286" s="29">
        <f t="shared" si="241"/>
        <v>9.3001821528129609E-8</v>
      </c>
      <c r="DK286" s="29">
        <f t="shared" si="242"/>
        <v>9.3001821191446453E-8</v>
      </c>
      <c r="DL286" s="29">
        <f t="shared" si="243"/>
        <v>9.3001821191446453E-8</v>
      </c>
      <c r="DN286" s="35">
        <v>4.2060000000000001E-8</v>
      </c>
      <c r="DO286" s="35">
        <v>2.97664198894</v>
      </c>
      <c r="DP286" s="35">
        <v>380.12776796000003</v>
      </c>
      <c r="DQ286" s="29">
        <f t="shared" si="244"/>
        <v>-4.048940504852792E-8</v>
      </c>
      <c r="DR286" s="29">
        <f t="shared" si="245"/>
        <v>-4.0488748873167089E-8</v>
      </c>
      <c r="DS286" s="29">
        <f t="shared" si="246"/>
        <v>-4.0488748875445865E-8</v>
      </c>
      <c r="DT286" s="29">
        <f t="shared" si="247"/>
        <v>-4.0488748875445865E-8</v>
      </c>
      <c r="DV286" s="35">
        <v>1.193E-8</v>
      </c>
      <c r="DW286" s="35">
        <v>5.1772237681600002</v>
      </c>
      <c r="DX286" s="35">
        <v>98.899988524600005</v>
      </c>
      <c r="DY286" s="29">
        <f t="shared" si="248"/>
        <v>1.0467490360697573E-8</v>
      </c>
      <c r="DZ286" s="29">
        <f t="shared" si="249"/>
        <v>1.0467576162437598E-8</v>
      </c>
      <c r="EA286" s="29">
        <f t="shared" si="250"/>
        <v>1.0467576162139658E-8</v>
      </c>
      <c r="EB286" s="29">
        <f t="shared" si="251"/>
        <v>1.0467576162139658E-8</v>
      </c>
      <c r="ED286" s="35"/>
      <c r="EE286" s="35"/>
      <c r="EF286" s="35"/>
      <c r="EL286" s="35"/>
      <c r="EM286" s="35"/>
      <c r="EN286" s="35"/>
      <c r="ET286" s="35"/>
      <c r="EU286" s="35"/>
      <c r="EV286" s="35"/>
    </row>
    <row r="287" spans="14:152" s="29" customFormat="1" ht="13.5" x14ac:dyDescent="0.3">
      <c r="N287" s="35">
        <v>7.4490000000000001E-8</v>
      </c>
      <c r="O287" s="35">
        <v>1.3619594367300001</v>
      </c>
      <c r="P287" s="35">
        <v>166.82867252200001</v>
      </c>
      <c r="Q287" s="29">
        <f t="shared" si="224"/>
        <v>-4.4533810059287329E-8</v>
      </c>
      <c r="R287" s="29">
        <f t="shared" si="225"/>
        <v>-4.4535320082316353E-8</v>
      </c>
      <c r="S287" s="29">
        <f t="shared" si="226"/>
        <v>-4.4535320077072908E-8</v>
      </c>
      <c r="T287" s="29">
        <f t="shared" si="227"/>
        <v>-4.4535320077072908E-8</v>
      </c>
      <c r="V287" s="35">
        <v>1.0579999999999999E-8</v>
      </c>
      <c r="W287" s="35">
        <v>1.0574294577900001</v>
      </c>
      <c r="X287" s="35">
        <v>237.67811782620001</v>
      </c>
      <c r="Y287" s="29">
        <f t="shared" si="228"/>
        <v>2.157713910843602E-9</v>
      </c>
      <c r="Z287" s="29">
        <f t="shared" si="229"/>
        <v>2.1573407394627999E-9</v>
      </c>
      <c r="AA287" s="29">
        <f t="shared" si="230"/>
        <v>2.157340740758623E-9</v>
      </c>
      <c r="AB287" s="29">
        <f t="shared" si="231"/>
        <v>2.157340740758623E-9</v>
      </c>
      <c r="AD287" s="35">
        <v>1.6500000000000001E-9</v>
      </c>
      <c r="AE287" s="35">
        <v>6.06456216591</v>
      </c>
      <c r="AF287" s="35">
        <v>732.69511979410004</v>
      </c>
      <c r="AG287" s="29">
        <f t="shared" si="232"/>
        <v>1.0453920701452117E-9</v>
      </c>
      <c r="AH287" s="29">
        <f t="shared" si="233"/>
        <v>1.0452502794603013E-9</v>
      </c>
      <c r="AI287" s="29">
        <f t="shared" si="234"/>
        <v>1.0452502799526868E-9</v>
      </c>
      <c r="AJ287" s="29">
        <f t="shared" si="235"/>
        <v>1.0452502799526868E-9</v>
      </c>
      <c r="AL287" s="35"/>
      <c r="AM287" s="35"/>
      <c r="AN287" s="35"/>
      <c r="AT287" s="35"/>
      <c r="AU287" s="35"/>
      <c r="AV287" s="35"/>
      <c r="BB287" s="35"/>
      <c r="BC287" s="35"/>
      <c r="BD287" s="35"/>
      <c r="BJ287" s="35">
        <v>4.1599999999999997E-9</v>
      </c>
      <c r="BK287" s="35">
        <v>4.3639190921799997</v>
      </c>
      <c r="BL287" s="35">
        <v>113.3877149571</v>
      </c>
      <c r="BM287" s="29">
        <f t="shared" si="236"/>
        <v>4.147469794363123E-9</v>
      </c>
      <c r="BN287" s="29">
        <f t="shared" si="237"/>
        <v>4.1474642483074609E-9</v>
      </c>
      <c r="BO287" s="29">
        <f t="shared" si="238"/>
        <v>4.1474642483267209E-9</v>
      </c>
      <c r="BP287" s="29">
        <f t="shared" si="239"/>
        <v>4.1474642483267209E-9</v>
      </c>
      <c r="BR287" s="35"/>
      <c r="BS287" s="35"/>
      <c r="BT287" s="35"/>
      <c r="BZ287" s="35"/>
      <c r="CA287" s="35"/>
      <c r="CB287" s="35"/>
      <c r="CH287" s="35"/>
      <c r="CI287" s="35"/>
      <c r="CJ287" s="35"/>
      <c r="CP287" s="35"/>
      <c r="CQ287" s="35"/>
      <c r="CR287" s="35"/>
      <c r="CX287" s="35"/>
      <c r="CY287" s="35"/>
      <c r="CZ287" s="35"/>
      <c r="DF287" s="35">
        <v>2.2114999999999999E-7</v>
      </c>
      <c r="DG287" s="35">
        <v>3.16759500067</v>
      </c>
      <c r="DH287" s="35">
        <v>213.4109700226</v>
      </c>
      <c r="DI287" s="29">
        <f t="shared" si="240"/>
        <v>2.0769610536119925E-7</v>
      </c>
      <c r="DJ287" s="29">
        <f t="shared" si="241"/>
        <v>2.0769856249631089E-7</v>
      </c>
      <c r="DK287" s="29">
        <f t="shared" si="242"/>
        <v>2.0769856248777902E-7</v>
      </c>
      <c r="DL287" s="29">
        <f t="shared" si="243"/>
        <v>2.0769856248777902E-7</v>
      </c>
      <c r="DN287" s="35">
        <v>4.4670000000000002E-8</v>
      </c>
      <c r="DO287" s="35">
        <v>0.24914978400000001</v>
      </c>
      <c r="DP287" s="35">
        <v>128.9562693151</v>
      </c>
      <c r="DQ287" s="29">
        <f t="shared" si="244"/>
        <v>-3.1187557729588456E-8</v>
      </c>
      <c r="DR287" s="29">
        <f t="shared" si="245"/>
        <v>-3.1186932575503822E-8</v>
      </c>
      <c r="DS287" s="29">
        <f t="shared" si="246"/>
        <v>-3.1186932577674662E-8</v>
      </c>
      <c r="DT287" s="29">
        <f t="shared" si="247"/>
        <v>-3.1186932577674662E-8</v>
      </c>
      <c r="DV287" s="35">
        <v>1.165E-8</v>
      </c>
      <c r="DW287" s="35">
        <v>4.58588490135</v>
      </c>
      <c r="DX287" s="35">
        <v>732.69511979410004</v>
      </c>
      <c r="DY287" s="29">
        <f t="shared" si="248"/>
        <v>-8.2962300215483337E-9</v>
      </c>
      <c r="DZ287" s="29">
        <f t="shared" si="249"/>
        <v>-8.2971383703382852E-9</v>
      </c>
      <c r="EA287" s="29">
        <f t="shared" si="250"/>
        <v>-8.2971383671842538E-9</v>
      </c>
      <c r="EB287" s="29">
        <f t="shared" si="251"/>
        <v>-8.2971383671842538E-9</v>
      </c>
      <c r="ED287" s="35"/>
      <c r="EE287" s="35"/>
      <c r="EF287" s="35"/>
      <c r="EL287" s="35"/>
      <c r="EM287" s="35"/>
      <c r="EN287" s="35"/>
      <c r="ET287" s="35"/>
      <c r="EU287" s="35"/>
      <c r="EV287" s="35"/>
    </row>
    <row r="288" spans="14:152" s="29" customFormat="1" ht="13.5" x14ac:dyDescent="0.3">
      <c r="N288" s="35">
        <v>6.4819999999999994E-8</v>
      </c>
      <c r="O288" s="35">
        <v>1.94032041024</v>
      </c>
      <c r="P288" s="35">
        <v>357.4456666012</v>
      </c>
      <c r="Q288" s="29">
        <f t="shared" si="224"/>
        <v>6.9912186719175455E-9</v>
      </c>
      <c r="R288" s="29">
        <f t="shared" si="225"/>
        <v>6.9947103459133847E-9</v>
      </c>
      <c r="S288" s="29">
        <f t="shared" si="226"/>
        <v>6.994710333788721E-9</v>
      </c>
      <c r="T288" s="29">
        <f t="shared" si="227"/>
        <v>6.994710333788721E-9</v>
      </c>
      <c r="V288" s="35">
        <v>1.02E-8</v>
      </c>
      <c r="W288" s="35">
        <v>3.3366729030000002</v>
      </c>
      <c r="X288" s="35">
        <v>166.82867252200001</v>
      </c>
      <c r="Y288" s="29">
        <f t="shared" si="228"/>
        <v>9.9151193321155071E-9</v>
      </c>
      <c r="Z288" s="29">
        <f t="shared" si="229"/>
        <v>9.9150587920349062E-9</v>
      </c>
      <c r="AA288" s="29">
        <f t="shared" si="230"/>
        <v>9.9150587922451407E-9</v>
      </c>
      <c r="AB288" s="29">
        <f t="shared" si="231"/>
        <v>9.9150587922451407E-9</v>
      </c>
      <c r="AD288" s="35">
        <v>1.4100000000000001E-9</v>
      </c>
      <c r="AE288" s="35">
        <v>6.1429375433300004</v>
      </c>
      <c r="AF288" s="35">
        <v>1795.258443721</v>
      </c>
      <c r="AG288" s="29">
        <f t="shared" si="232"/>
        <v>-1.0376029724530643E-9</v>
      </c>
      <c r="AH288" s="29">
        <f t="shared" si="233"/>
        <v>-1.0378627449048212E-9</v>
      </c>
      <c r="AI288" s="29">
        <f t="shared" si="234"/>
        <v>-1.0378627440029025E-9</v>
      </c>
      <c r="AJ288" s="29">
        <f t="shared" si="235"/>
        <v>-1.0378627440029025E-9</v>
      </c>
      <c r="AL288" s="35"/>
      <c r="AM288" s="35"/>
      <c r="AN288" s="35"/>
      <c r="AT288" s="35"/>
      <c r="AU288" s="35"/>
      <c r="AV288" s="35"/>
      <c r="BB288" s="35"/>
      <c r="BC288" s="35"/>
      <c r="BD288" s="35"/>
      <c r="BJ288" s="35">
        <v>4.9499999999999997E-9</v>
      </c>
      <c r="BK288" s="35">
        <v>5.3812148513300002</v>
      </c>
      <c r="BL288" s="35">
        <v>391.17346822389999</v>
      </c>
      <c r="BM288" s="29">
        <f t="shared" si="236"/>
        <v>3.3342111651069569E-9</v>
      </c>
      <c r="BN288" s="29">
        <f t="shared" si="237"/>
        <v>3.3339942170492157E-9</v>
      </c>
      <c r="BO288" s="29">
        <f t="shared" si="238"/>
        <v>3.3339942178025845E-9</v>
      </c>
      <c r="BP288" s="29">
        <f t="shared" si="239"/>
        <v>3.3339942178025845E-9</v>
      </c>
      <c r="BR288" s="35"/>
      <c r="BS288" s="35"/>
      <c r="BT288" s="35"/>
      <c r="BZ288" s="35"/>
      <c r="CA288" s="35"/>
      <c r="CB288" s="35"/>
      <c r="CH288" s="35"/>
      <c r="CI288" s="35"/>
      <c r="CJ288" s="35"/>
      <c r="CP288" s="35"/>
      <c r="CQ288" s="35"/>
      <c r="CR288" s="35"/>
      <c r="CX288" s="35"/>
      <c r="CY288" s="35"/>
      <c r="CZ288" s="35"/>
      <c r="DF288" s="35">
        <v>2.6912000000000002E-7</v>
      </c>
      <c r="DG288" s="35">
        <v>2.8626976913300002</v>
      </c>
      <c r="DH288" s="35">
        <v>24.379022388199999</v>
      </c>
      <c r="DI288" s="29">
        <f t="shared" si="240"/>
        <v>-2.6727801658550808E-7</v>
      </c>
      <c r="DJ288" s="29">
        <f t="shared" si="241"/>
        <v>-2.6727813274445397E-7</v>
      </c>
      <c r="DK288" s="29">
        <f t="shared" si="242"/>
        <v>-2.6727813274405062E-7</v>
      </c>
      <c r="DL288" s="29">
        <f t="shared" si="243"/>
        <v>-2.6727813274405062E-7</v>
      </c>
      <c r="DN288" s="35">
        <v>5.4189999999999998E-8</v>
      </c>
      <c r="DO288" s="35">
        <v>6.1910689091800002</v>
      </c>
      <c r="DP288" s="35">
        <v>337.73251065900001</v>
      </c>
      <c r="DQ288" s="29">
        <f t="shared" si="244"/>
        <v>3.4112654783903421E-8</v>
      </c>
      <c r="DR288" s="29">
        <f t="shared" si="245"/>
        <v>3.411049913186764E-8</v>
      </c>
      <c r="DS288" s="29">
        <f t="shared" si="246"/>
        <v>3.4110499139353168E-8</v>
      </c>
      <c r="DT288" s="29">
        <f t="shared" si="247"/>
        <v>3.4110499139353168E-8</v>
      </c>
      <c r="DV288" s="35">
        <v>1.1609999999999999E-8</v>
      </c>
      <c r="DW288" s="35">
        <v>4.90854984994</v>
      </c>
      <c r="DX288" s="35">
        <v>10206.171999210201</v>
      </c>
      <c r="DY288" s="29">
        <f t="shared" si="248"/>
        <v>5.9758086937475273E-9</v>
      </c>
      <c r="DZ288" s="29">
        <f t="shared" si="249"/>
        <v>5.9912013901916655E-9</v>
      </c>
      <c r="EA288" s="29">
        <f t="shared" si="250"/>
        <v>5.9912013367661708E-9</v>
      </c>
      <c r="EB288" s="29">
        <f t="shared" si="251"/>
        <v>5.9912013367661708E-9</v>
      </c>
      <c r="ED288" s="35"/>
      <c r="EE288" s="35"/>
      <c r="EF288" s="35"/>
      <c r="EL288" s="35"/>
      <c r="EM288" s="35"/>
      <c r="EN288" s="35"/>
      <c r="ET288" s="35"/>
      <c r="EU288" s="35"/>
      <c r="EV288" s="35"/>
    </row>
    <row r="289" spans="14:152" s="29" customFormat="1" ht="13.5" x14ac:dyDescent="0.3">
      <c r="N289" s="35">
        <v>6.3679999999999998E-8</v>
      </c>
      <c r="O289" s="35">
        <v>2.4455693083700001</v>
      </c>
      <c r="P289" s="35">
        <v>654.12438031559998</v>
      </c>
      <c r="Q289" s="29">
        <f t="shared" si="224"/>
        <v>5.577976674735747E-8</v>
      </c>
      <c r="R289" s="29">
        <f t="shared" si="225"/>
        <v>5.5782812599292662E-8</v>
      </c>
      <c r="S289" s="29">
        <f t="shared" si="226"/>
        <v>5.5782812588717039E-8</v>
      </c>
      <c r="T289" s="29">
        <f t="shared" si="227"/>
        <v>5.5782812588717039E-8</v>
      </c>
      <c r="V289" s="35">
        <v>9.6500000000000004E-9</v>
      </c>
      <c r="W289" s="35">
        <v>6.0835950324299999</v>
      </c>
      <c r="X289" s="35">
        <v>601.76425067620005</v>
      </c>
      <c r="Y289" s="29">
        <f t="shared" si="228"/>
        <v>-9.5424702911996847E-9</v>
      </c>
      <c r="Z289" s="29">
        <f t="shared" si="229"/>
        <v>-9.5426012941942841E-9</v>
      </c>
      <c r="AA289" s="29">
        <f t="shared" si="230"/>
        <v>-9.54260129373952E-9</v>
      </c>
      <c r="AB289" s="29">
        <f t="shared" si="231"/>
        <v>-9.54260129373952E-9</v>
      </c>
      <c r="AD289" s="35">
        <v>1.33E-9</v>
      </c>
      <c r="AE289" s="35">
        <v>6.530337135E-2</v>
      </c>
      <c r="AF289" s="35">
        <v>218.7157214094</v>
      </c>
      <c r="AG289" s="29">
        <f t="shared" si="232"/>
        <v>-1.1821086683968359E-9</v>
      </c>
      <c r="AH289" s="29">
        <f t="shared" si="233"/>
        <v>-1.182128875933238E-9</v>
      </c>
      <c r="AI289" s="29">
        <f t="shared" si="234"/>
        <v>-1.1821288758630701E-9</v>
      </c>
      <c r="AJ289" s="29">
        <f t="shared" si="235"/>
        <v>-1.1821288758630701E-9</v>
      </c>
      <c r="AL289" s="35"/>
      <c r="AM289" s="35"/>
      <c r="AN289" s="35"/>
      <c r="AT289" s="35"/>
      <c r="AU289" s="35"/>
      <c r="AV289" s="35"/>
      <c r="BB289" s="35"/>
      <c r="BC289" s="35"/>
      <c r="BD289" s="35"/>
      <c r="BJ289" s="35">
        <v>5.2000000000000002E-9</v>
      </c>
      <c r="BK289" s="35">
        <v>3.9993934707099998</v>
      </c>
      <c r="BL289" s="35">
        <v>618.55664531160005</v>
      </c>
      <c r="BM289" s="29">
        <f t="shared" si="236"/>
        <v>4.737959602163387E-10</v>
      </c>
      <c r="BN289" s="29">
        <f t="shared" si="237"/>
        <v>4.7428150295557475E-10</v>
      </c>
      <c r="BO289" s="29">
        <f t="shared" si="238"/>
        <v>4.7428150126955339E-10</v>
      </c>
      <c r="BP289" s="29">
        <f t="shared" si="239"/>
        <v>4.7428150126955339E-10</v>
      </c>
      <c r="BR289" s="35"/>
      <c r="BS289" s="35"/>
      <c r="BT289" s="35"/>
      <c r="BZ289" s="35"/>
      <c r="CA289" s="35"/>
      <c r="CB289" s="35"/>
      <c r="CH289" s="35"/>
      <c r="CI289" s="35"/>
      <c r="CJ289" s="35"/>
      <c r="CP289" s="35"/>
      <c r="CQ289" s="35"/>
      <c r="CR289" s="35"/>
      <c r="CX289" s="35"/>
      <c r="CY289" s="35"/>
      <c r="CZ289" s="35"/>
      <c r="DF289" s="35">
        <v>2.0737000000000001E-7</v>
      </c>
      <c r="DG289" s="35">
        <v>1.66895754198</v>
      </c>
      <c r="DH289" s="35">
        <v>274.06604832480002</v>
      </c>
      <c r="DI289" s="29">
        <f t="shared" si="240"/>
        <v>2.0462546917505778E-7</v>
      </c>
      <c r="DJ289" s="29">
        <f t="shared" si="241"/>
        <v>2.0462407201176316E-7</v>
      </c>
      <c r="DK289" s="29">
        <f t="shared" si="242"/>
        <v>2.0462407201661539E-7</v>
      </c>
      <c r="DL289" s="29">
        <f t="shared" si="243"/>
        <v>2.0462407201661539E-7</v>
      </c>
      <c r="DN289" s="35">
        <v>4.4990000000000001E-8</v>
      </c>
      <c r="DO289" s="35">
        <v>4.7143495831499997</v>
      </c>
      <c r="DP289" s="35">
        <v>151.04766984290001</v>
      </c>
      <c r="DQ289" s="29">
        <f t="shared" si="244"/>
        <v>2.8510327965006929E-8</v>
      </c>
      <c r="DR289" s="29">
        <f t="shared" si="245"/>
        <v>2.851112483163222E-8</v>
      </c>
      <c r="DS289" s="29">
        <f t="shared" si="246"/>
        <v>2.8511124828865169E-8</v>
      </c>
      <c r="DT289" s="29">
        <f t="shared" si="247"/>
        <v>2.8511124828865169E-8</v>
      </c>
      <c r="DV289" s="35">
        <v>1.144E-8</v>
      </c>
      <c r="DW289" s="35">
        <v>0.50394784140000004</v>
      </c>
      <c r="DX289" s="35">
        <v>3906.9087570985998</v>
      </c>
      <c r="DY289" s="29">
        <f t="shared" si="248"/>
        <v>4.9047922419931968E-9</v>
      </c>
      <c r="DZ289" s="29">
        <f t="shared" si="249"/>
        <v>4.9109121989916753E-9</v>
      </c>
      <c r="EA289" s="29">
        <f t="shared" si="250"/>
        <v>4.910912177743336E-9</v>
      </c>
      <c r="EB289" s="29">
        <f t="shared" si="251"/>
        <v>4.910912177743336E-9</v>
      </c>
      <c r="ED289" s="35"/>
      <c r="EE289" s="35"/>
      <c r="EF289" s="35"/>
      <c r="EL289" s="35"/>
      <c r="EM289" s="35"/>
      <c r="EN289" s="35"/>
      <c r="ET289" s="35"/>
      <c r="EU289" s="35"/>
      <c r="EV289" s="35"/>
    </row>
    <row r="290" spans="14:152" s="29" customFormat="1" ht="13.5" x14ac:dyDescent="0.3">
      <c r="N290" s="35">
        <v>6.3269999999999997E-8</v>
      </c>
      <c r="O290" s="35">
        <v>0.40654591364999998</v>
      </c>
      <c r="P290" s="35">
        <v>168.05251279940001</v>
      </c>
      <c r="Q290" s="29">
        <f t="shared" si="224"/>
        <v>-6.3269023665175926E-8</v>
      </c>
      <c r="R290" s="29">
        <f t="shared" si="225"/>
        <v>-6.3269014690723135E-8</v>
      </c>
      <c r="S290" s="29">
        <f t="shared" si="226"/>
        <v>-6.3269014690754369E-8</v>
      </c>
      <c r="T290" s="29">
        <f t="shared" si="227"/>
        <v>-6.3269014690754369E-8</v>
      </c>
      <c r="V290" s="35">
        <v>1.0050000000000001E-8</v>
      </c>
      <c r="W290" s="35">
        <v>3.5631074809099998</v>
      </c>
      <c r="X290" s="35">
        <v>643.82943957709995</v>
      </c>
      <c r="Y290" s="29">
        <f t="shared" si="228"/>
        <v>1.1736588220991375E-9</v>
      </c>
      <c r="Z290" s="29">
        <f t="shared" si="229"/>
        <v>1.1746329350569986E-9</v>
      </c>
      <c r="AA290" s="29">
        <f t="shared" si="230"/>
        <v>1.1746329316744459E-9</v>
      </c>
      <c r="AB290" s="29">
        <f t="shared" si="231"/>
        <v>1.1746329316744459E-9</v>
      </c>
      <c r="AD290" s="35">
        <v>1.62E-9</v>
      </c>
      <c r="AE290" s="35">
        <v>3.1705813050599998</v>
      </c>
      <c r="AF290" s="35">
        <v>213.34727954780001</v>
      </c>
      <c r="AG290" s="29">
        <f t="shared" si="232"/>
        <v>1.5203566367796736E-9</v>
      </c>
      <c r="AH290" s="29">
        <f t="shared" si="233"/>
        <v>1.5203747267751081E-9</v>
      </c>
      <c r="AI290" s="29">
        <f t="shared" si="234"/>
        <v>1.5203747267122941E-9</v>
      </c>
      <c r="AJ290" s="29">
        <f t="shared" si="235"/>
        <v>1.5203747267122941E-9</v>
      </c>
      <c r="AL290" s="35"/>
      <c r="AM290" s="35"/>
      <c r="AN290" s="35"/>
      <c r="AT290" s="35"/>
      <c r="AU290" s="35"/>
      <c r="AV290" s="35"/>
      <c r="BB290" s="35"/>
      <c r="BC290" s="35"/>
      <c r="BD290" s="35"/>
      <c r="BJ290" s="35">
        <v>4.2899999999999999E-9</v>
      </c>
      <c r="BK290" s="35">
        <v>3.2690346151299998</v>
      </c>
      <c r="BL290" s="35">
        <v>144.14657116320001</v>
      </c>
      <c r="BM290" s="29">
        <f t="shared" si="236"/>
        <v>3.3547557608178771E-9</v>
      </c>
      <c r="BN290" s="29">
        <f t="shared" si="237"/>
        <v>3.3546973341178704E-9</v>
      </c>
      <c r="BO290" s="29">
        <f t="shared" si="238"/>
        <v>3.3546973343207584E-9</v>
      </c>
      <c r="BP290" s="29">
        <f t="shared" si="239"/>
        <v>3.3546973343207584E-9</v>
      </c>
      <c r="BR290" s="35"/>
      <c r="BS290" s="35"/>
      <c r="BT290" s="35"/>
      <c r="BZ290" s="35"/>
      <c r="CA290" s="35"/>
      <c r="CB290" s="35"/>
      <c r="CH290" s="35"/>
      <c r="CI290" s="35"/>
      <c r="CJ290" s="35"/>
      <c r="CP290" s="35"/>
      <c r="CQ290" s="35"/>
      <c r="CR290" s="35"/>
      <c r="CX290" s="35"/>
      <c r="CY290" s="35"/>
      <c r="CZ290" s="35"/>
      <c r="DF290" s="35">
        <v>2.8308999999999998E-7</v>
      </c>
      <c r="DG290" s="35">
        <v>4.7312215434500002</v>
      </c>
      <c r="DH290" s="35">
        <v>552.58551477449998</v>
      </c>
      <c r="DI290" s="29">
        <f t="shared" si="240"/>
        <v>1.1824588146357383E-7</v>
      </c>
      <c r="DJ290" s="29">
        <f t="shared" si="241"/>
        <v>1.1826742607259454E-7</v>
      </c>
      <c r="DK290" s="29">
        <f t="shared" si="242"/>
        <v>1.1826742599778284E-7</v>
      </c>
      <c r="DL290" s="29">
        <f t="shared" si="243"/>
        <v>1.1826742599778284E-7</v>
      </c>
      <c r="DN290" s="35">
        <v>4.2330000000000003E-8</v>
      </c>
      <c r="DO290" s="35">
        <v>4.1870252597300004</v>
      </c>
      <c r="DP290" s="35">
        <v>685.47393735269998</v>
      </c>
      <c r="DQ290" s="29">
        <f t="shared" si="244"/>
        <v>-3.9190839185524344E-8</v>
      </c>
      <c r="DR290" s="29">
        <f t="shared" si="245"/>
        <v>-3.9189176752784932E-8</v>
      </c>
      <c r="DS290" s="29">
        <f t="shared" si="246"/>
        <v>-3.9189176758558428E-8</v>
      </c>
      <c r="DT290" s="29">
        <f t="shared" si="247"/>
        <v>-3.9189176758558428E-8</v>
      </c>
      <c r="DV290" s="35">
        <v>1.1819999999999999E-8</v>
      </c>
      <c r="DW290" s="35">
        <v>3.6948262436400001</v>
      </c>
      <c r="DX290" s="35">
        <v>2854.6403739102002</v>
      </c>
      <c r="DY290" s="29">
        <f t="shared" si="248"/>
        <v>1.1570364636270923E-8</v>
      </c>
      <c r="DZ290" s="29">
        <f t="shared" si="249"/>
        <v>1.1569317918998902E-8</v>
      </c>
      <c r="EA290" s="29">
        <f t="shared" si="250"/>
        <v>1.1569317922637362E-8</v>
      </c>
      <c r="EB290" s="29">
        <f t="shared" si="251"/>
        <v>1.1569317922637362E-8</v>
      </c>
      <c r="ED290" s="35"/>
      <c r="EE290" s="35"/>
      <c r="EF290" s="35"/>
      <c r="EL290" s="35"/>
      <c r="EM290" s="35"/>
      <c r="EN290" s="35"/>
      <c r="ET290" s="35"/>
      <c r="EU290" s="35"/>
      <c r="EV290" s="35"/>
    </row>
    <row r="291" spans="14:152" s="29" customFormat="1" ht="13.5" x14ac:dyDescent="0.3">
      <c r="N291" s="35">
        <v>5.5729999999999997E-8</v>
      </c>
      <c r="O291" s="35">
        <v>2.6938345566300002</v>
      </c>
      <c r="P291" s="35">
        <v>750.10360753340001</v>
      </c>
      <c r="Q291" s="29">
        <f t="shared" si="224"/>
        <v>-3.7568678248953102E-8</v>
      </c>
      <c r="R291" s="29">
        <f t="shared" si="225"/>
        <v>-3.7563997535886154E-8</v>
      </c>
      <c r="S291" s="29">
        <f t="shared" si="226"/>
        <v>-3.7563997552140571E-8</v>
      </c>
      <c r="T291" s="29">
        <f t="shared" si="227"/>
        <v>-3.7563997552140571E-8</v>
      </c>
      <c r="V291" s="35">
        <v>9.87E-9</v>
      </c>
      <c r="W291" s="35">
        <v>0.97129012811000004</v>
      </c>
      <c r="X291" s="35">
        <v>305.34616939270001</v>
      </c>
      <c r="Y291" s="29">
        <f t="shared" si="228"/>
        <v>9.263136967002866E-9</v>
      </c>
      <c r="Z291" s="29">
        <f t="shared" si="229"/>
        <v>9.2629792367535222E-9</v>
      </c>
      <c r="AA291" s="29">
        <f t="shared" si="230"/>
        <v>9.2629792373012696E-9</v>
      </c>
      <c r="AB291" s="29">
        <f t="shared" si="231"/>
        <v>9.2629792373012696E-9</v>
      </c>
      <c r="AD291" s="35">
        <v>1.25E-9</v>
      </c>
      <c r="AE291" s="35">
        <v>2.0714363684500001</v>
      </c>
      <c r="AF291" s="35">
        <v>425.11371816769997</v>
      </c>
      <c r="AG291" s="29">
        <f t="shared" si="232"/>
        <v>-1.1262706789627823E-9</v>
      </c>
      <c r="AH291" s="29">
        <f t="shared" si="233"/>
        <v>-1.126235734753849E-9</v>
      </c>
      <c r="AI291" s="29">
        <f t="shared" si="234"/>
        <v>-1.1262357348751989E-9</v>
      </c>
      <c r="AJ291" s="29">
        <f t="shared" si="235"/>
        <v>-1.1262357348751989E-9</v>
      </c>
      <c r="AL291" s="35"/>
      <c r="AM291" s="35"/>
      <c r="AN291" s="35"/>
      <c r="AT291" s="35"/>
      <c r="AU291" s="35"/>
      <c r="AV291" s="35"/>
      <c r="BB291" s="35"/>
      <c r="BC291" s="35"/>
      <c r="BD291" s="35"/>
      <c r="BJ291" s="35">
        <v>4.3500000000000001E-9</v>
      </c>
      <c r="BK291" s="35">
        <v>1.60816661416</v>
      </c>
      <c r="BL291" s="35">
        <v>2214.7430875962</v>
      </c>
      <c r="BM291" s="29">
        <f t="shared" si="236"/>
        <v>4.3190708268562929E-9</v>
      </c>
      <c r="BN291" s="29">
        <f t="shared" si="237"/>
        <v>4.3188967431264152E-9</v>
      </c>
      <c r="BO291" s="29">
        <f t="shared" si="238"/>
        <v>4.3188967437317583E-9</v>
      </c>
      <c r="BP291" s="29">
        <f t="shared" si="239"/>
        <v>4.3188967437317583E-9</v>
      </c>
      <c r="BR291" s="35"/>
      <c r="BS291" s="35"/>
      <c r="BT291" s="35"/>
      <c r="BZ291" s="35"/>
      <c r="CA291" s="35"/>
      <c r="CB291" s="35"/>
      <c r="CH291" s="35"/>
      <c r="CI291" s="35"/>
      <c r="CJ291" s="35"/>
      <c r="CP291" s="35"/>
      <c r="CQ291" s="35"/>
      <c r="CR291" s="35"/>
      <c r="CX291" s="35"/>
      <c r="CY291" s="35"/>
      <c r="CZ291" s="35"/>
      <c r="DF291" s="35">
        <v>2.5251999999999999E-7</v>
      </c>
      <c r="DG291" s="35">
        <v>5.1198637189899996</v>
      </c>
      <c r="DH291" s="35">
        <v>168.05251279940001</v>
      </c>
      <c r="DI291" s="29">
        <f t="shared" si="240"/>
        <v>1.168300806110492E-9</v>
      </c>
      <c r="DJ291" s="29">
        <f t="shared" si="241"/>
        <v>1.1747334998891198E-9</v>
      </c>
      <c r="DK291" s="29">
        <f t="shared" si="242"/>
        <v>1.1747334775516903E-9</v>
      </c>
      <c r="DL291" s="29">
        <f t="shared" si="243"/>
        <v>1.1747334775516903E-9</v>
      </c>
      <c r="DN291" s="35">
        <v>4.695E-8</v>
      </c>
      <c r="DO291" s="35">
        <v>1.54881559549</v>
      </c>
      <c r="DP291" s="35">
        <v>214.78356814630001</v>
      </c>
      <c r="DQ291" s="29">
        <f t="shared" si="244"/>
        <v>1.4987937262675192E-8</v>
      </c>
      <c r="DR291" s="29">
        <f t="shared" si="245"/>
        <v>1.4986488637716964E-8</v>
      </c>
      <c r="DS291" s="29">
        <f t="shared" si="246"/>
        <v>1.4986488642747277E-8</v>
      </c>
      <c r="DT291" s="29">
        <f t="shared" si="247"/>
        <v>1.4986488642747277E-8</v>
      </c>
      <c r="DV291" s="35">
        <v>9.6999999999999992E-9</v>
      </c>
      <c r="DW291" s="35">
        <v>2.8903141038300002</v>
      </c>
      <c r="DX291" s="35">
        <v>1987.2168981566001</v>
      </c>
      <c r="DY291" s="29">
        <f t="shared" si="248"/>
        <v>-7.9563390894879398E-9</v>
      </c>
      <c r="DZ291" s="29">
        <f t="shared" si="249"/>
        <v>-7.9580101399484237E-9</v>
      </c>
      <c r="EA291" s="29">
        <f t="shared" si="250"/>
        <v>-7.9580101341470206E-9</v>
      </c>
      <c r="EB291" s="29">
        <f t="shared" si="251"/>
        <v>-7.9580101341470206E-9</v>
      </c>
      <c r="ED291" s="35"/>
      <c r="EE291" s="35"/>
      <c r="EF291" s="35"/>
      <c r="EL291" s="35"/>
      <c r="EM291" s="35"/>
      <c r="EN291" s="35"/>
      <c r="ET291" s="35"/>
      <c r="EU291" s="35"/>
      <c r="EV291" s="35"/>
    </row>
    <row r="292" spans="14:152" s="29" customFormat="1" ht="13.5" x14ac:dyDescent="0.3">
      <c r="N292" s="35">
        <v>7.2160000000000006E-8</v>
      </c>
      <c r="O292" s="35">
        <v>2.2254771139199998</v>
      </c>
      <c r="P292" s="35">
        <v>488.84961647109998</v>
      </c>
      <c r="Q292" s="29">
        <f t="shared" si="224"/>
        <v>-5.3261439436551272E-8</v>
      </c>
      <c r="R292" s="29">
        <f t="shared" si="225"/>
        <v>-5.3265047005901675E-8</v>
      </c>
      <c r="S292" s="29">
        <f t="shared" si="226"/>
        <v>-5.326504699337503E-8</v>
      </c>
      <c r="T292" s="29">
        <f t="shared" si="227"/>
        <v>-5.326504699337503E-8</v>
      </c>
      <c r="V292" s="35">
        <v>9.2699999999999996E-9</v>
      </c>
      <c r="W292" s="35">
        <v>3.8771740079099999</v>
      </c>
      <c r="X292" s="35">
        <v>135.33610313299999</v>
      </c>
      <c r="Y292" s="29">
        <f t="shared" si="228"/>
        <v>9.0703914259880083E-9</v>
      </c>
      <c r="Z292" s="29">
        <f t="shared" si="229"/>
        <v>9.0703521718503316E-9</v>
      </c>
      <c r="AA292" s="29">
        <f t="shared" si="230"/>
        <v>9.070352171986646E-9</v>
      </c>
      <c r="AB292" s="29">
        <f t="shared" si="231"/>
        <v>9.070352171986646E-9</v>
      </c>
      <c r="AD292" s="35">
        <v>1.4599999999999999E-9</v>
      </c>
      <c r="AE292" s="35">
        <v>1.88627500632</v>
      </c>
      <c r="AF292" s="35">
        <v>211.81462272970001</v>
      </c>
      <c r="AG292" s="29">
        <f t="shared" si="232"/>
        <v>8.4135383678555912E-10</v>
      </c>
      <c r="AH292" s="29">
        <f t="shared" si="233"/>
        <v>8.413155251691737E-10</v>
      </c>
      <c r="AI292" s="29">
        <f t="shared" si="234"/>
        <v>8.4131552530220999E-10</v>
      </c>
      <c r="AJ292" s="29">
        <f t="shared" si="235"/>
        <v>8.4131552530220999E-10</v>
      </c>
      <c r="AL292" s="35"/>
      <c r="AM292" s="35"/>
      <c r="AN292" s="35"/>
      <c r="AT292" s="35"/>
      <c r="AU292" s="35"/>
      <c r="AV292" s="35"/>
      <c r="BB292" s="35"/>
      <c r="BC292" s="35"/>
      <c r="BD292" s="35"/>
      <c r="BJ292" s="35">
        <v>3.9799999999999999E-9</v>
      </c>
      <c r="BK292" s="35">
        <v>2.38329818919</v>
      </c>
      <c r="BL292" s="35">
        <v>299.12639426919998</v>
      </c>
      <c r="BM292" s="29">
        <f t="shared" si="236"/>
        <v>2.2875220315545132E-9</v>
      </c>
      <c r="BN292" s="29">
        <f t="shared" si="237"/>
        <v>2.2876697089509596E-9</v>
      </c>
      <c r="BO292" s="29">
        <f t="shared" si="238"/>
        <v>2.2876697084381684E-9</v>
      </c>
      <c r="BP292" s="29">
        <f t="shared" si="239"/>
        <v>2.2876697084381684E-9</v>
      </c>
      <c r="BR292" s="35"/>
      <c r="BS292" s="35"/>
      <c r="BT292" s="35"/>
      <c r="BZ292" s="35"/>
      <c r="CA292" s="35"/>
      <c r="CB292" s="35"/>
      <c r="CH292" s="35"/>
      <c r="CI292" s="35"/>
      <c r="CJ292" s="35"/>
      <c r="CP292" s="35"/>
      <c r="CQ292" s="35"/>
      <c r="CR292" s="35"/>
      <c r="CX292" s="35"/>
      <c r="CY292" s="35"/>
      <c r="CZ292" s="35"/>
      <c r="DF292" s="35">
        <v>2.6364E-7</v>
      </c>
      <c r="DG292" s="35">
        <v>1.5927253641900001</v>
      </c>
      <c r="DH292" s="35">
        <v>491.81856188770001</v>
      </c>
      <c r="DI292" s="29">
        <f t="shared" si="240"/>
        <v>-2.6043799518250532E-7</v>
      </c>
      <c r="DJ292" s="29">
        <f t="shared" si="241"/>
        <v>-2.6044104846996131E-7</v>
      </c>
      <c r="DK292" s="29">
        <f t="shared" si="242"/>
        <v>-2.6044104845936138E-7</v>
      </c>
      <c r="DL292" s="29">
        <f t="shared" si="243"/>
        <v>-2.6044104845936138E-7</v>
      </c>
      <c r="DN292" s="35">
        <v>4.084E-8</v>
      </c>
      <c r="DO292" s="35">
        <v>4.8717322640000003</v>
      </c>
      <c r="DP292" s="35">
        <v>14.977853527000001</v>
      </c>
      <c r="DQ292" s="29">
        <f t="shared" si="244"/>
        <v>1.6002044581090526E-8</v>
      </c>
      <c r="DR292" s="29">
        <f t="shared" si="245"/>
        <v>1.6001959271213385E-8</v>
      </c>
      <c r="DS292" s="29">
        <f t="shared" si="246"/>
        <v>1.6001959271509638E-8</v>
      </c>
      <c r="DT292" s="29">
        <f t="shared" si="247"/>
        <v>1.6001959271509638E-8</v>
      </c>
      <c r="DV292" s="35">
        <v>1.0390000000000001E-8</v>
      </c>
      <c r="DW292" s="35">
        <v>0.48694895443000002</v>
      </c>
      <c r="DX292" s="35">
        <v>525.49817940059995</v>
      </c>
      <c r="DY292" s="29">
        <f t="shared" si="248"/>
        <v>-9.5586912199330681E-9</v>
      </c>
      <c r="DZ292" s="29">
        <f t="shared" si="249"/>
        <v>-9.5583668004238901E-9</v>
      </c>
      <c r="EA292" s="29">
        <f t="shared" si="250"/>
        <v>-9.5583668015505316E-9</v>
      </c>
      <c r="EB292" s="29">
        <f t="shared" si="251"/>
        <v>-9.5583668015505316E-9</v>
      </c>
      <c r="ED292" s="35"/>
      <c r="EE292" s="35"/>
      <c r="EF292" s="35"/>
      <c r="EL292" s="35"/>
      <c r="EM292" s="35"/>
      <c r="EN292" s="35"/>
      <c r="ET292" s="35"/>
      <c r="EU292" s="35"/>
      <c r="EV292" s="35"/>
    </row>
    <row r="293" spans="14:152" s="29" customFormat="1" ht="13.5" x14ac:dyDescent="0.3">
      <c r="N293" s="35">
        <v>6.7010000000000002E-8</v>
      </c>
      <c r="O293" s="35">
        <v>6.0373759038200001</v>
      </c>
      <c r="P293" s="35">
        <v>160.60889739850001</v>
      </c>
      <c r="Q293" s="29">
        <f t="shared" si="224"/>
        <v>-4.7694403356945285E-8</v>
      </c>
      <c r="R293" s="29">
        <f t="shared" si="225"/>
        <v>-4.7693257380142757E-8</v>
      </c>
      <c r="S293" s="29">
        <f t="shared" si="226"/>
        <v>-4.7693257384122171E-8</v>
      </c>
      <c r="T293" s="29">
        <f t="shared" si="227"/>
        <v>-4.7693257384122171E-8</v>
      </c>
      <c r="V293" s="35">
        <v>1.1290000000000001E-8</v>
      </c>
      <c r="W293" s="35">
        <v>5.9484010396100002</v>
      </c>
      <c r="X293" s="35">
        <v>196.6243208816</v>
      </c>
      <c r="Y293" s="29">
        <f t="shared" si="228"/>
        <v>-1.0841457599587122E-8</v>
      </c>
      <c r="Z293" s="29">
        <f t="shared" si="229"/>
        <v>-1.0841363687168373E-8</v>
      </c>
      <c r="AA293" s="29">
        <f t="shared" si="230"/>
        <v>-1.0841363687494498E-8</v>
      </c>
      <c r="AB293" s="29">
        <f t="shared" si="231"/>
        <v>-1.0841363687494498E-8</v>
      </c>
      <c r="AD293" s="35">
        <v>1.13E-9</v>
      </c>
      <c r="AE293" s="35">
        <v>2.7954196577800001</v>
      </c>
      <c r="AF293" s="35">
        <v>235.3904959658</v>
      </c>
      <c r="AG293" s="29">
        <f t="shared" si="232"/>
        <v>1.0670267187565156E-9</v>
      </c>
      <c r="AH293" s="29">
        <f t="shared" si="233"/>
        <v>1.0670399902343897E-9</v>
      </c>
      <c r="AI293" s="29">
        <f t="shared" si="234"/>
        <v>1.0670399901883073E-9</v>
      </c>
      <c r="AJ293" s="29">
        <f t="shared" si="235"/>
        <v>1.0670399901883073E-9</v>
      </c>
      <c r="AL293" s="35"/>
      <c r="AM293" s="35"/>
      <c r="AN293" s="35"/>
      <c r="AT293" s="35"/>
      <c r="AU293" s="35"/>
      <c r="AV293" s="35"/>
      <c r="BB293" s="35"/>
      <c r="BC293" s="35"/>
      <c r="BD293" s="35"/>
      <c r="BJ293" s="35">
        <v>3.9899999999999997E-9</v>
      </c>
      <c r="BK293" s="35">
        <v>6.3011793410000003E-2</v>
      </c>
      <c r="BL293" s="35">
        <v>206.706813299</v>
      </c>
      <c r="BM293" s="29">
        <f t="shared" si="236"/>
        <v>-3.836008949012496E-9</v>
      </c>
      <c r="BN293" s="29">
        <f t="shared" si="237"/>
        <v>-3.8360433448340753E-9</v>
      </c>
      <c r="BO293" s="29">
        <f t="shared" si="238"/>
        <v>-3.8360433447146436E-9</v>
      </c>
      <c r="BP293" s="29">
        <f t="shared" si="239"/>
        <v>-3.8360433447146436E-9</v>
      </c>
      <c r="BR293" s="35"/>
      <c r="BS293" s="35"/>
      <c r="BT293" s="35"/>
      <c r="BZ293" s="35"/>
      <c r="CA293" s="35"/>
      <c r="CB293" s="35"/>
      <c r="CH293" s="35"/>
      <c r="CI293" s="35"/>
      <c r="CJ293" s="35"/>
      <c r="CP293" s="35"/>
      <c r="CQ293" s="35"/>
      <c r="CR293" s="35"/>
      <c r="CX293" s="35"/>
      <c r="CY293" s="35"/>
      <c r="CZ293" s="35"/>
      <c r="DF293" s="35">
        <v>2.1995000000000001E-7</v>
      </c>
      <c r="DG293" s="35">
        <v>0.88079009279999998</v>
      </c>
      <c r="DH293" s="35">
        <v>635.96513305090002</v>
      </c>
      <c r="DI293" s="29">
        <f t="shared" si="240"/>
        <v>4.6817235063121743E-8</v>
      </c>
      <c r="DJ293" s="29">
        <f t="shared" si="241"/>
        <v>4.6796516935593554E-8</v>
      </c>
      <c r="DK293" s="29">
        <f t="shared" si="242"/>
        <v>4.6796517007537025E-8</v>
      </c>
      <c r="DL293" s="29">
        <f t="shared" si="243"/>
        <v>4.6796517007537025E-8</v>
      </c>
      <c r="DN293" s="35">
        <v>4.3210000000000001E-8</v>
      </c>
      <c r="DO293" s="35">
        <v>5.4261516886000001</v>
      </c>
      <c r="DP293" s="35">
        <v>436.89313161450002</v>
      </c>
      <c r="DQ293" s="29">
        <f t="shared" si="244"/>
        <v>4.3167709861410203E-8</v>
      </c>
      <c r="DR293" s="29">
        <f t="shared" si="245"/>
        <v>4.316758319045098E-8</v>
      </c>
      <c r="DS293" s="29">
        <f t="shared" si="246"/>
        <v>4.3167583190891166E-8</v>
      </c>
      <c r="DT293" s="29">
        <f t="shared" si="247"/>
        <v>4.3167583190891166E-8</v>
      </c>
      <c r="DV293" s="35">
        <v>1.0789999999999999E-8</v>
      </c>
      <c r="DW293" s="35">
        <v>3.61750956217</v>
      </c>
      <c r="DX293" s="35">
        <v>2097.4232193759999</v>
      </c>
      <c r="DY293" s="29">
        <f t="shared" si="248"/>
        <v>1.0788708257400327E-8</v>
      </c>
      <c r="DZ293" s="29">
        <f t="shared" si="249"/>
        <v>1.078865463057054E-8</v>
      </c>
      <c r="EA293" s="29">
        <f t="shared" si="250"/>
        <v>1.0788654630758649E-8</v>
      </c>
      <c r="EB293" s="29">
        <f t="shared" si="251"/>
        <v>1.0788654630758649E-8</v>
      </c>
      <c r="ED293" s="35"/>
      <c r="EE293" s="35"/>
      <c r="EF293" s="35"/>
      <c r="EL293" s="35"/>
      <c r="EM293" s="35"/>
      <c r="EN293" s="35"/>
      <c r="ET293" s="35"/>
      <c r="EU293" s="35"/>
      <c r="EV293" s="35"/>
    </row>
    <row r="294" spans="14:152" s="29" customFormat="1" ht="13.5" x14ac:dyDescent="0.3">
      <c r="N294" s="35">
        <v>6.9380000000000003E-8</v>
      </c>
      <c r="O294" s="35">
        <v>5.7836203441</v>
      </c>
      <c r="P294" s="35">
        <v>700.66423920080001</v>
      </c>
      <c r="Q294" s="29">
        <f t="shared" si="224"/>
        <v>-7.9627781047070947E-9</v>
      </c>
      <c r="R294" s="29">
        <f t="shared" si="225"/>
        <v>-7.9700982384337389E-9</v>
      </c>
      <c r="S294" s="29">
        <f t="shared" si="226"/>
        <v>-7.9700982130150461E-9</v>
      </c>
      <c r="T294" s="29">
        <f t="shared" si="227"/>
        <v>-7.9700982130150461E-9</v>
      </c>
      <c r="V294" s="35">
        <v>1.118E-8</v>
      </c>
      <c r="W294" s="35">
        <v>5.2541505958399997</v>
      </c>
      <c r="X294" s="35">
        <v>189.7232222019</v>
      </c>
      <c r="Y294" s="29">
        <f t="shared" si="228"/>
        <v>-5.1788849198489682E-9</v>
      </c>
      <c r="Z294" s="29">
        <f t="shared" si="229"/>
        <v>-5.1785999667775194E-9</v>
      </c>
      <c r="AA294" s="29">
        <f t="shared" si="230"/>
        <v>-5.1785999677670127E-9</v>
      </c>
      <c r="AB294" s="29">
        <f t="shared" si="231"/>
        <v>-5.1785999677670127E-9</v>
      </c>
      <c r="AD294" s="35">
        <v>1.1700000000000001E-9</v>
      </c>
      <c r="AE294" s="35">
        <v>0.76464798684000002</v>
      </c>
      <c r="AF294" s="35">
        <v>479.28838891549998</v>
      </c>
      <c r="AG294" s="29">
        <f t="shared" si="232"/>
        <v>-7.4944704565168246E-10</v>
      </c>
      <c r="AH294" s="29">
        <f t="shared" si="233"/>
        <v>-7.4938176789228536E-10</v>
      </c>
      <c r="AI294" s="29">
        <f t="shared" si="234"/>
        <v>-7.4938176811896707E-10</v>
      </c>
      <c r="AJ294" s="29">
        <f t="shared" si="235"/>
        <v>-7.4938176811896707E-10</v>
      </c>
      <c r="AL294" s="35"/>
      <c r="AM294" s="35"/>
      <c r="AN294" s="35"/>
      <c r="AT294" s="35"/>
      <c r="AU294" s="35"/>
      <c r="AV294" s="35"/>
      <c r="BB294" s="35"/>
      <c r="BC294" s="35"/>
      <c r="BD294" s="35"/>
      <c r="BJ294" s="35">
        <v>3.94E-9</v>
      </c>
      <c r="BK294" s="35">
        <v>2.7549621911300002</v>
      </c>
      <c r="BL294" s="35">
        <v>425.8474313506</v>
      </c>
      <c r="BM294" s="29">
        <f t="shared" si="236"/>
        <v>-3.8206592623385475E-9</v>
      </c>
      <c r="BN294" s="29">
        <f t="shared" si="237"/>
        <v>-3.8207213776698495E-9</v>
      </c>
      <c r="BO294" s="29">
        <f t="shared" si="238"/>
        <v>-3.8207213774541845E-9</v>
      </c>
      <c r="BP294" s="29">
        <f t="shared" si="239"/>
        <v>-3.8207213774541845E-9</v>
      </c>
      <c r="BR294" s="35"/>
      <c r="BS294" s="35"/>
      <c r="BT294" s="35"/>
      <c r="BZ294" s="35"/>
      <c r="CA294" s="35"/>
      <c r="CB294" s="35"/>
      <c r="CH294" s="35"/>
      <c r="CI294" s="35"/>
      <c r="CJ294" s="35"/>
      <c r="CP294" s="35"/>
      <c r="CQ294" s="35"/>
      <c r="CR294" s="35"/>
      <c r="CX294" s="35"/>
      <c r="CY294" s="35"/>
      <c r="CZ294" s="35"/>
      <c r="DF294" s="35">
        <v>2.7076000000000002E-7</v>
      </c>
      <c r="DG294" s="35">
        <v>5.5369483202199996</v>
      </c>
      <c r="DH294" s="35">
        <v>555.55446019110002</v>
      </c>
      <c r="DI294" s="29">
        <f t="shared" si="240"/>
        <v>-1.1115598538682288E-7</v>
      </c>
      <c r="DJ294" s="29">
        <f t="shared" si="241"/>
        <v>-1.1113519332991113E-7</v>
      </c>
      <c r="DK294" s="29">
        <f t="shared" si="242"/>
        <v>-1.1113519340211255E-7</v>
      </c>
      <c r="DL294" s="29">
        <f t="shared" si="243"/>
        <v>-1.1113519340211255E-7</v>
      </c>
      <c r="DN294" s="35">
        <v>5.1450000000000001E-8</v>
      </c>
      <c r="DO294" s="35">
        <v>0.49931857511</v>
      </c>
      <c r="DP294" s="35">
        <v>248.7238180901</v>
      </c>
      <c r="DQ294" s="29">
        <f t="shared" si="244"/>
        <v>-8.8729467696035467E-9</v>
      </c>
      <c r="DR294" s="29">
        <f t="shared" si="245"/>
        <v>-8.8748575104032563E-9</v>
      </c>
      <c r="DS294" s="29">
        <f t="shared" si="246"/>
        <v>-8.8748575037682917E-9</v>
      </c>
      <c r="DT294" s="29">
        <f t="shared" si="247"/>
        <v>-8.8748575037682917E-9</v>
      </c>
      <c r="DV294" s="35">
        <v>1.1479999999999999E-8</v>
      </c>
      <c r="DW294" s="35">
        <v>3.3101559173299999</v>
      </c>
      <c r="DX294" s="35">
        <v>5856.4776591153995</v>
      </c>
      <c r="DY294" s="29">
        <f t="shared" si="248"/>
        <v>-5.80070199013741E-9</v>
      </c>
      <c r="DZ294" s="29">
        <f t="shared" si="249"/>
        <v>-5.809494408067034E-9</v>
      </c>
      <c r="EA294" s="29">
        <f t="shared" si="250"/>
        <v>-5.8094943775435681E-9</v>
      </c>
      <c r="EB294" s="29">
        <f t="shared" si="251"/>
        <v>-5.8094943775435681E-9</v>
      </c>
      <c r="ED294" s="35"/>
      <c r="EE294" s="35"/>
      <c r="EF294" s="35"/>
      <c r="EL294" s="35"/>
      <c r="EM294" s="35"/>
      <c r="EN294" s="35"/>
      <c r="ET294" s="35"/>
      <c r="EU294" s="35"/>
      <c r="EV294" s="35"/>
    </row>
    <row r="295" spans="14:152" s="29" customFormat="1" ht="13.5" x14ac:dyDescent="0.3">
      <c r="N295" s="35">
        <v>6.7010000000000002E-8</v>
      </c>
      <c r="O295" s="35">
        <v>3.1473840437099998</v>
      </c>
      <c r="P295" s="35">
        <v>491.81856188770001</v>
      </c>
      <c r="Q295" s="29">
        <f t="shared" si="224"/>
        <v>9.3425152059186732E-9</v>
      </c>
      <c r="R295" s="29">
        <f t="shared" si="225"/>
        <v>9.337568214765922E-9</v>
      </c>
      <c r="S295" s="29">
        <f t="shared" si="226"/>
        <v>9.3375682319441687E-9</v>
      </c>
      <c r="T295" s="29">
        <f t="shared" si="227"/>
        <v>9.3375682319441687E-9</v>
      </c>
      <c r="V295" s="35">
        <v>1.2E-8</v>
      </c>
      <c r="W295" s="35">
        <v>1.16671933467</v>
      </c>
      <c r="X295" s="35">
        <v>2221.8566345969998</v>
      </c>
      <c r="Y295" s="29">
        <f t="shared" si="228"/>
        <v>1.0830142206622819E-8</v>
      </c>
      <c r="Z295" s="29">
        <f t="shared" si="229"/>
        <v>1.0828401013807878E-8</v>
      </c>
      <c r="AA295" s="29">
        <f t="shared" si="230"/>
        <v>1.0828401019856262E-8</v>
      </c>
      <c r="AB295" s="29">
        <f t="shared" si="231"/>
        <v>1.0828401019856262E-8</v>
      </c>
      <c r="AD295" s="35">
        <v>1.08E-9</v>
      </c>
      <c r="AE295" s="35">
        <v>3.9565067278599999</v>
      </c>
      <c r="AF295" s="35">
        <v>570.74476203920005</v>
      </c>
      <c r="AG295" s="29">
        <f t="shared" si="232"/>
        <v>8.5311689461667568E-10</v>
      </c>
      <c r="AH295" s="29">
        <f t="shared" si="233"/>
        <v>8.531741880211712E-10</v>
      </c>
      <c r="AI295" s="29">
        <f t="shared" si="234"/>
        <v>8.5317418782223116E-10</v>
      </c>
      <c r="AJ295" s="29">
        <f t="shared" si="235"/>
        <v>8.5317418782223116E-10</v>
      </c>
      <c r="AL295" s="35"/>
      <c r="AM295" s="35"/>
      <c r="AN295" s="35"/>
      <c r="AT295" s="35"/>
      <c r="AU295" s="35"/>
      <c r="AV295" s="35"/>
      <c r="BB295" s="35"/>
      <c r="BC295" s="35"/>
      <c r="BD295" s="35"/>
      <c r="BJ295" s="35">
        <v>5.0799999999999998E-9</v>
      </c>
      <c r="BK295" s="35">
        <v>2.8687332892900002</v>
      </c>
      <c r="BL295" s="35">
        <v>337.73251065900001</v>
      </c>
      <c r="BM295" s="29">
        <f t="shared" si="236"/>
        <v>-2.4362295937290493E-9</v>
      </c>
      <c r="BN295" s="29">
        <f t="shared" si="237"/>
        <v>-2.43600137693958E-9</v>
      </c>
      <c r="BO295" s="29">
        <f t="shared" si="238"/>
        <v>-2.4360013777320687E-9</v>
      </c>
      <c r="BP295" s="29">
        <f t="shared" si="239"/>
        <v>-2.4360013777320687E-9</v>
      </c>
      <c r="BR295" s="35"/>
      <c r="BS295" s="35"/>
      <c r="BT295" s="35"/>
      <c r="BZ295" s="35"/>
      <c r="CA295" s="35"/>
      <c r="CB295" s="35"/>
      <c r="CH295" s="35"/>
      <c r="CI295" s="35"/>
      <c r="CJ295" s="35"/>
      <c r="CP295" s="35"/>
      <c r="CQ295" s="35"/>
      <c r="CR295" s="35"/>
      <c r="CX295" s="35"/>
      <c r="CY295" s="35"/>
      <c r="CZ295" s="35"/>
      <c r="DF295" s="35">
        <v>1.9683E-7</v>
      </c>
      <c r="DG295" s="35">
        <v>2.1438851969499999</v>
      </c>
      <c r="DH295" s="35">
        <v>54.1746707478</v>
      </c>
      <c r="DI295" s="29">
        <f t="shared" si="240"/>
        <v>-1.9546570145222296E-7</v>
      </c>
      <c r="DJ295" s="29">
        <f t="shared" si="241"/>
        <v>-1.9546551146272712E-7</v>
      </c>
      <c r="DK295" s="29">
        <f t="shared" si="242"/>
        <v>-1.9546551146338688E-7</v>
      </c>
      <c r="DL295" s="29">
        <f t="shared" si="243"/>
        <v>-1.9546551146338688E-7</v>
      </c>
      <c r="DN295" s="35">
        <v>3.8969999999999998E-8</v>
      </c>
      <c r="DO295" s="35">
        <v>0.74661138504000002</v>
      </c>
      <c r="DP295" s="35">
        <v>2627.1141844705999</v>
      </c>
      <c r="DQ295" s="29">
        <f t="shared" si="244"/>
        <v>3.2884959117206103E-8</v>
      </c>
      <c r="DR295" s="29">
        <f t="shared" si="245"/>
        <v>3.287662937047686E-8</v>
      </c>
      <c r="DS295" s="29">
        <f t="shared" si="246"/>
        <v>3.2876629399410645E-8</v>
      </c>
      <c r="DT295" s="29">
        <f t="shared" si="247"/>
        <v>3.2876629399410645E-8</v>
      </c>
      <c r="DV295" s="35">
        <v>1.241E-8</v>
      </c>
      <c r="DW295" s="35">
        <v>4.3197154367700001</v>
      </c>
      <c r="DX295" s="35">
        <v>230.70758317729999</v>
      </c>
      <c r="DY295" s="29">
        <f t="shared" si="248"/>
        <v>-2.6217166621512332E-9</v>
      </c>
      <c r="DZ295" s="29">
        <f t="shared" si="249"/>
        <v>-2.6212924551540765E-9</v>
      </c>
      <c r="EA295" s="29">
        <f t="shared" si="250"/>
        <v>-2.6212924566271296E-9</v>
      </c>
      <c r="EB295" s="29">
        <f t="shared" si="251"/>
        <v>-2.6212924566271296E-9</v>
      </c>
      <c r="ED295" s="35"/>
      <c r="EE295" s="35"/>
      <c r="EF295" s="35"/>
      <c r="EL295" s="35"/>
      <c r="EM295" s="35"/>
      <c r="EN295" s="35"/>
      <c r="ET295" s="35"/>
      <c r="EU295" s="35"/>
      <c r="EV295" s="35"/>
    </row>
    <row r="296" spans="14:152" s="29" customFormat="1" ht="13.5" x14ac:dyDescent="0.3">
      <c r="N296" s="35">
        <v>5.6839999999999998E-8</v>
      </c>
      <c r="O296" s="35">
        <v>2.5953154035899999</v>
      </c>
      <c r="P296" s="35">
        <v>1.6445314027</v>
      </c>
      <c r="Q296" s="29">
        <f t="shared" si="224"/>
        <v>-4.933906823154006E-8</v>
      </c>
      <c r="R296" s="29">
        <f t="shared" si="225"/>
        <v>-4.9339061196345896E-8</v>
      </c>
      <c r="S296" s="29">
        <f t="shared" si="226"/>
        <v>-4.933906119637032E-8</v>
      </c>
      <c r="T296" s="29">
        <f t="shared" si="227"/>
        <v>-4.933906119637032E-8</v>
      </c>
      <c r="V296" s="35">
        <v>9.0900000000000007E-9</v>
      </c>
      <c r="W296" s="35">
        <v>2.1400156504700001</v>
      </c>
      <c r="X296" s="35">
        <v>617.80588578619995</v>
      </c>
      <c r="Y296" s="29">
        <f t="shared" si="228"/>
        <v>8.4004377561829407E-9</v>
      </c>
      <c r="Z296" s="29">
        <f t="shared" si="229"/>
        <v>8.400112485392439E-9</v>
      </c>
      <c r="AA296" s="29">
        <f t="shared" si="230"/>
        <v>8.4001124865220533E-9</v>
      </c>
      <c r="AB296" s="29">
        <f t="shared" si="231"/>
        <v>8.4001124865220533E-9</v>
      </c>
      <c r="AD296" s="35">
        <v>1.0600000000000001E-9</v>
      </c>
      <c r="AE296" s="35">
        <v>0.12820734703</v>
      </c>
      <c r="AF296" s="35">
        <v>188.02630117250001</v>
      </c>
      <c r="AG296" s="29">
        <f t="shared" si="232"/>
        <v>-1.0591300047933429E-9</v>
      </c>
      <c r="AH296" s="29">
        <f t="shared" si="233"/>
        <v>-1.059131228169186E-9</v>
      </c>
      <c r="AI296" s="29">
        <f t="shared" si="234"/>
        <v>-1.0591312281649392E-9</v>
      </c>
      <c r="AJ296" s="29">
        <f t="shared" si="235"/>
        <v>-1.0591312281649392E-9</v>
      </c>
      <c r="AL296" s="35"/>
      <c r="AM296" s="35"/>
      <c r="AN296" s="35"/>
      <c r="AT296" s="35"/>
      <c r="AU296" s="35"/>
      <c r="AV296" s="35"/>
      <c r="BB296" s="35"/>
      <c r="BC296" s="35"/>
      <c r="BD296" s="35"/>
      <c r="BJ296" s="35">
        <v>4.7500000000000003E-9</v>
      </c>
      <c r="BK296" s="35">
        <v>5.6853029228900001</v>
      </c>
      <c r="BL296" s="35">
        <v>320.32402291969998</v>
      </c>
      <c r="BM296" s="29">
        <f t="shared" si="236"/>
        <v>-5.1012424197174873E-10</v>
      </c>
      <c r="BN296" s="29">
        <f t="shared" si="237"/>
        <v>-5.103535502310455E-10</v>
      </c>
      <c r="BO296" s="29">
        <f t="shared" si="238"/>
        <v>-5.103535494347758E-10</v>
      </c>
      <c r="BP296" s="29">
        <f t="shared" si="239"/>
        <v>-5.103535494347758E-10</v>
      </c>
      <c r="BR296" s="35"/>
      <c r="BS296" s="35"/>
      <c r="BT296" s="35"/>
      <c r="BZ296" s="35"/>
      <c r="CA296" s="35"/>
      <c r="CB296" s="35"/>
      <c r="CH296" s="35"/>
      <c r="CI296" s="35"/>
      <c r="CJ296" s="35"/>
      <c r="CP296" s="35"/>
      <c r="CQ296" s="35"/>
      <c r="CR296" s="35"/>
      <c r="CX296" s="35"/>
      <c r="CY296" s="35"/>
      <c r="CZ296" s="35"/>
      <c r="DF296" s="35">
        <v>2.7266000000000001E-7</v>
      </c>
      <c r="DG296" s="35">
        <v>3.5789132698600001</v>
      </c>
      <c r="DH296" s="35">
        <v>561.18353448360006</v>
      </c>
      <c r="DI296" s="29">
        <f t="shared" si="240"/>
        <v>2.7045624401169814E-7</v>
      </c>
      <c r="DJ296" s="29">
        <f t="shared" si="241"/>
        <v>2.7045918603019398E-7</v>
      </c>
      <c r="DK296" s="29">
        <f t="shared" si="242"/>
        <v>2.7045918601998126E-7</v>
      </c>
      <c r="DL296" s="29">
        <f t="shared" si="243"/>
        <v>2.7045918601998126E-7</v>
      </c>
      <c r="DN296" s="35">
        <v>3.9949999999999997E-8</v>
      </c>
      <c r="DO296" s="35">
        <v>3.0775037113499999</v>
      </c>
      <c r="DP296" s="35">
        <v>710.74673161819999</v>
      </c>
      <c r="DQ296" s="29">
        <f t="shared" si="244"/>
        <v>-1.8597126574420828E-8</v>
      </c>
      <c r="DR296" s="29">
        <f t="shared" si="245"/>
        <v>-1.859331710149632E-8</v>
      </c>
      <c r="DS296" s="29">
        <f t="shared" si="246"/>
        <v>-1.8593317114724946E-8</v>
      </c>
      <c r="DT296" s="29">
        <f t="shared" si="247"/>
        <v>-1.8593317114724946E-8</v>
      </c>
      <c r="DV296" s="35">
        <v>9.1000000000000004E-9</v>
      </c>
      <c r="DW296" s="35">
        <v>4.5982592606199999</v>
      </c>
      <c r="DX296" s="35">
        <v>380.12776796000003</v>
      </c>
      <c r="DY296" s="29">
        <f t="shared" si="248"/>
        <v>-2.0153587387544572E-9</v>
      </c>
      <c r="DZ296" s="29">
        <f t="shared" si="249"/>
        <v>-2.015870072185432E-9</v>
      </c>
      <c r="EA296" s="29">
        <f t="shared" si="250"/>
        <v>-2.0158700704098619E-9</v>
      </c>
      <c r="EB296" s="29">
        <f t="shared" si="251"/>
        <v>-2.0158700704098619E-9</v>
      </c>
      <c r="ED296" s="35"/>
      <c r="EE296" s="35"/>
      <c r="EF296" s="35"/>
      <c r="EL296" s="35"/>
      <c r="EM296" s="35"/>
      <c r="EN296" s="35"/>
      <c r="ET296" s="35"/>
      <c r="EU296" s="35"/>
      <c r="EV296" s="35"/>
    </row>
    <row r="297" spans="14:152" s="29" customFormat="1" ht="13.5" x14ac:dyDescent="0.3">
      <c r="N297" s="35">
        <v>4.9000000000000002E-8</v>
      </c>
      <c r="O297" s="35">
        <v>2.03902856851</v>
      </c>
      <c r="P297" s="35">
        <v>0.80314915210000004</v>
      </c>
      <c r="Q297" s="29">
        <f t="shared" si="224"/>
        <v>-2.2682658997008537E-8</v>
      </c>
      <c r="R297" s="29">
        <f t="shared" si="225"/>
        <v>-2.2682653709135279E-8</v>
      </c>
      <c r="S297" s="29">
        <f t="shared" si="226"/>
        <v>-2.2682653709153639E-8</v>
      </c>
      <c r="T297" s="29">
        <f t="shared" si="227"/>
        <v>-2.2682653709153639E-8</v>
      </c>
      <c r="V297" s="35">
        <v>8.9899999999999998E-9</v>
      </c>
      <c r="W297" s="35">
        <v>2.3181162571199998</v>
      </c>
      <c r="X297" s="35">
        <v>312.4597163935</v>
      </c>
      <c r="Y297" s="29">
        <f t="shared" si="228"/>
        <v>3.9985620680800292E-9</v>
      </c>
      <c r="Z297" s="29">
        <f t="shared" si="229"/>
        <v>3.9989434315243115E-9</v>
      </c>
      <c r="AA297" s="29">
        <f t="shared" si="230"/>
        <v>3.9989434302000524E-9</v>
      </c>
      <c r="AB297" s="29">
        <f t="shared" si="231"/>
        <v>3.9989434302000524E-9</v>
      </c>
      <c r="AD297" s="35">
        <v>1.3399999999999999E-9</v>
      </c>
      <c r="AE297" s="35">
        <v>3.5824490886200002</v>
      </c>
      <c r="AF297" s="35">
        <v>849.26422848890002</v>
      </c>
      <c r="AG297" s="29">
        <f t="shared" si="232"/>
        <v>1.3024337575314851E-10</v>
      </c>
      <c r="AH297" s="29">
        <f t="shared" si="233"/>
        <v>1.3007168538143597E-10</v>
      </c>
      <c r="AI297" s="29">
        <f t="shared" si="234"/>
        <v>1.3007168597762856E-10</v>
      </c>
      <c r="AJ297" s="29">
        <f t="shared" si="235"/>
        <v>1.3007168597762856E-10</v>
      </c>
      <c r="AL297" s="35"/>
      <c r="AM297" s="35"/>
      <c r="AN297" s="35"/>
      <c r="AT297" s="35"/>
      <c r="AU297" s="35"/>
      <c r="AV297" s="35"/>
      <c r="BB297" s="35"/>
      <c r="BC297" s="35"/>
      <c r="BD297" s="35"/>
      <c r="BJ297" s="35">
        <v>4.32E-9</v>
      </c>
      <c r="BK297" s="35">
        <v>0.68132398290999996</v>
      </c>
      <c r="BL297" s="35">
        <v>116.4260963429</v>
      </c>
      <c r="BM297" s="29">
        <f t="shared" si="236"/>
        <v>-3.6386706596013339E-9</v>
      </c>
      <c r="BN297" s="29">
        <f t="shared" si="237"/>
        <v>-3.6386295624331948E-9</v>
      </c>
      <c r="BO297" s="29">
        <f t="shared" si="238"/>
        <v>-3.6386295625759058E-9</v>
      </c>
      <c r="BP297" s="29">
        <f t="shared" si="239"/>
        <v>-3.6386295625759058E-9</v>
      </c>
      <c r="BR297" s="35"/>
      <c r="BS297" s="35"/>
      <c r="BT297" s="35"/>
      <c r="BZ297" s="35"/>
      <c r="CA297" s="35"/>
      <c r="CB297" s="35"/>
      <c r="CH297" s="35"/>
      <c r="CI297" s="35"/>
      <c r="CJ297" s="35"/>
      <c r="CP297" s="35"/>
      <c r="CQ297" s="35"/>
      <c r="CR297" s="35"/>
      <c r="CX297" s="35"/>
      <c r="CY297" s="35"/>
      <c r="CZ297" s="35"/>
      <c r="DF297" s="35">
        <v>2.5162000000000003E-7</v>
      </c>
      <c r="DG297" s="35">
        <v>1.7807090371800001</v>
      </c>
      <c r="DH297" s="35">
        <v>182.279606801</v>
      </c>
      <c r="DI297" s="29">
        <f t="shared" si="240"/>
        <v>7.2673751714396061E-9</v>
      </c>
      <c r="DJ297" s="29">
        <f t="shared" si="241"/>
        <v>7.2604255850645908E-9</v>
      </c>
      <c r="DK297" s="29">
        <f t="shared" si="242"/>
        <v>7.2604256091967853E-9</v>
      </c>
      <c r="DL297" s="29">
        <f t="shared" si="243"/>
        <v>7.2604256091967853E-9</v>
      </c>
      <c r="DN297" s="35">
        <v>4.0889999999999998E-8</v>
      </c>
      <c r="DO297" s="35">
        <v>5.8199697703800002</v>
      </c>
      <c r="DP297" s="35">
        <v>491.81856188770001</v>
      </c>
      <c r="DQ297" s="29">
        <f t="shared" si="244"/>
        <v>1.3216519340213798E-8</v>
      </c>
      <c r="DR297" s="29">
        <f t="shared" si="245"/>
        <v>1.3219404121137853E-8</v>
      </c>
      <c r="DS297" s="29">
        <f t="shared" si="246"/>
        <v>1.3219404111120737E-8</v>
      </c>
      <c r="DT297" s="29">
        <f t="shared" si="247"/>
        <v>1.3219404111120737E-8</v>
      </c>
      <c r="DV297" s="35">
        <v>9.0699999999999995E-9</v>
      </c>
      <c r="DW297" s="35">
        <v>1.3491245407700001</v>
      </c>
      <c r="DX297" s="35">
        <v>685.47393735269998</v>
      </c>
      <c r="DY297" s="29">
        <f t="shared" si="248"/>
        <v>9.0381338223998864E-9</v>
      </c>
      <c r="DZ297" s="29">
        <f t="shared" si="249"/>
        <v>9.038054842256671E-9</v>
      </c>
      <c r="EA297" s="29">
        <f t="shared" si="250"/>
        <v>9.0380548425310965E-9</v>
      </c>
      <c r="EB297" s="29">
        <f t="shared" si="251"/>
        <v>9.0380548425310965E-9</v>
      </c>
      <c r="ED297" s="35"/>
      <c r="EE297" s="35"/>
      <c r="EF297" s="35"/>
      <c r="EL297" s="35"/>
      <c r="EM297" s="35"/>
      <c r="EN297" s="35"/>
      <c r="ET297" s="35"/>
      <c r="EU297" s="35"/>
      <c r="EV297" s="35"/>
    </row>
    <row r="298" spans="14:152" s="29" customFormat="1" ht="13.5" x14ac:dyDescent="0.3">
      <c r="N298" s="35">
        <v>5.1469999999999997E-8</v>
      </c>
      <c r="O298" s="35">
        <v>4.10182033298</v>
      </c>
      <c r="P298" s="35">
        <v>196.6243208816</v>
      </c>
      <c r="Q298" s="29">
        <f t="shared" si="224"/>
        <v>2.7279496611424074E-8</v>
      </c>
      <c r="R298" s="29">
        <f t="shared" si="225"/>
        <v>2.728079748860807E-8</v>
      </c>
      <c r="S298" s="29">
        <f t="shared" si="226"/>
        <v>2.7280797484090876E-8</v>
      </c>
      <c r="T298" s="29">
        <f t="shared" si="227"/>
        <v>2.7280797484090876E-8</v>
      </c>
      <c r="V298" s="35">
        <v>1.0810000000000001E-8</v>
      </c>
      <c r="W298" s="35">
        <v>0.91006048420999996</v>
      </c>
      <c r="X298" s="35">
        <v>313.21047591889999</v>
      </c>
      <c r="Y298" s="29">
        <f t="shared" si="228"/>
        <v>1.0370919187661736E-8</v>
      </c>
      <c r="Z298" s="29">
        <f t="shared" si="229"/>
        <v>1.0370774386272053E-8</v>
      </c>
      <c r="AA298" s="29">
        <f t="shared" si="230"/>
        <v>1.0370774386774911E-8</v>
      </c>
      <c r="AB298" s="29">
        <f t="shared" si="231"/>
        <v>1.0370774386774911E-8</v>
      </c>
      <c r="AD298" s="35">
        <v>1.14E-9</v>
      </c>
      <c r="AE298" s="35">
        <v>0.25990388554999999</v>
      </c>
      <c r="AF298" s="35">
        <v>398.1440028728</v>
      </c>
      <c r="AG298" s="29">
        <f t="shared" si="232"/>
        <v>1.0297933396378721E-9</v>
      </c>
      <c r="AH298" s="29">
        <f t="shared" si="233"/>
        <v>1.02982285053728E-9</v>
      </c>
      <c r="AI298" s="29">
        <f t="shared" si="234"/>
        <v>1.0298228504348109E-9</v>
      </c>
      <c r="AJ298" s="29">
        <f t="shared" si="235"/>
        <v>1.0298228504348109E-9</v>
      </c>
      <c r="AL298" s="35"/>
      <c r="AM298" s="35"/>
      <c r="AN298" s="35"/>
      <c r="AT298" s="35"/>
      <c r="AU298" s="35"/>
      <c r="AV298" s="35"/>
      <c r="BB298" s="35"/>
      <c r="BC298" s="35"/>
      <c r="BD298" s="35"/>
      <c r="BJ298" s="35">
        <v>4.0400000000000001E-9</v>
      </c>
      <c r="BK298" s="35">
        <v>1.84249441289</v>
      </c>
      <c r="BL298" s="35">
        <v>9786.6873553349997</v>
      </c>
      <c r="BM298" s="29">
        <f t="shared" si="236"/>
        <v>-3.3889713886250098E-9</v>
      </c>
      <c r="BN298" s="29">
        <f t="shared" si="237"/>
        <v>-3.3922302057576606E-9</v>
      </c>
      <c r="BO298" s="29">
        <f t="shared" si="238"/>
        <v>-3.3922301944544832E-9</v>
      </c>
      <c r="BP298" s="29">
        <f t="shared" si="239"/>
        <v>-3.3922301944544832E-9</v>
      </c>
      <c r="BR298" s="35"/>
      <c r="BS298" s="35"/>
      <c r="BT298" s="35"/>
      <c r="BZ298" s="35"/>
      <c r="CA298" s="35"/>
      <c r="CB298" s="35"/>
      <c r="CH298" s="35"/>
      <c r="CI298" s="35"/>
      <c r="CJ298" s="35"/>
      <c r="CP298" s="35"/>
      <c r="CQ298" s="35"/>
      <c r="CR298" s="35"/>
      <c r="CX298" s="35"/>
      <c r="CY298" s="35"/>
      <c r="CZ298" s="35"/>
      <c r="DF298" s="35">
        <v>2.1386000000000001E-7</v>
      </c>
      <c r="DG298" s="35">
        <v>3.8603077247600002</v>
      </c>
      <c r="DH298" s="35">
        <v>116.4260963429</v>
      </c>
      <c r="DI298" s="29">
        <f t="shared" si="240"/>
        <v>1.843144856480489E-7</v>
      </c>
      <c r="DJ298" s="29">
        <f t="shared" si="241"/>
        <v>1.8431257140931374E-7</v>
      </c>
      <c r="DK298" s="29">
        <f t="shared" si="242"/>
        <v>1.8431257141596094E-7</v>
      </c>
      <c r="DL298" s="29">
        <f t="shared" si="243"/>
        <v>1.8431257141596094E-7</v>
      </c>
      <c r="DN298" s="35">
        <v>4.5319999999999998E-8</v>
      </c>
      <c r="DO298" s="35">
        <v>3.67494714028</v>
      </c>
      <c r="DP298" s="35">
        <v>189.7232222019</v>
      </c>
      <c r="DQ298" s="29">
        <f t="shared" si="244"/>
        <v>4.0339440109559023E-8</v>
      </c>
      <c r="DR298" s="29">
        <f t="shared" si="245"/>
        <v>4.0340034116821209E-8</v>
      </c>
      <c r="DS298" s="29">
        <f t="shared" si="246"/>
        <v>4.0340034114758611E-8</v>
      </c>
      <c r="DT298" s="29">
        <f t="shared" si="247"/>
        <v>4.0340034114758611E-8</v>
      </c>
      <c r="DV298" s="35">
        <v>1.166E-8</v>
      </c>
      <c r="DW298" s="35">
        <v>1.6108560971699999</v>
      </c>
      <c r="DX298" s="35">
        <v>5849.3641121146002</v>
      </c>
      <c r="DY298" s="29">
        <f t="shared" si="248"/>
        <v>-8.3402904105799052E-9</v>
      </c>
      <c r="DZ298" s="29">
        <f t="shared" si="249"/>
        <v>-8.3330622034719178E-9</v>
      </c>
      <c r="EA298" s="29">
        <f t="shared" si="250"/>
        <v>-8.3330622285829722E-9</v>
      </c>
      <c r="EB298" s="29">
        <f t="shared" si="251"/>
        <v>-8.3330622285829722E-9</v>
      </c>
      <c r="ED298" s="35"/>
      <c r="EE298" s="35"/>
      <c r="EF298" s="35"/>
      <c r="EL298" s="35"/>
      <c r="EM298" s="35"/>
      <c r="EN298" s="35"/>
      <c r="ET298" s="35"/>
      <c r="EU298" s="35"/>
      <c r="EV298" s="35"/>
    </row>
    <row r="299" spans="14:152" s="29" customFormat="1" ht="13.5" x14ac:dyDescent="0.3">
      <c r="N299" s="35">
        <v>4.985E-8</v>
      </c>
      <c r="O299" s="35">
        <v>2.96765983996</v>
      </c>
      <c r="P299" s="35">
        <v>258.87574647669999</v>
      </c>
      <c r="Q299" s="29">
        <f t="shared" si="224"/>
        <v>3.141075666376658E-8</v>
      </c>
      <c r="R299" s="29">
        <f t="shared" si="225"/>
        <v>3.1412275647728512E-8</v>
      </c>
      <c r="S299" s="29">
        <f t="shared" si="226"/>
        <v>3.1412275642453952E-8</v>
      </c>
      <c r="T299" s="29">
        <f t="shared" si="227"/>
        <v>3.1412275642453952E-8</v>
      </c>
      <c r="V299" s="35">
        <v>8.91E-9</v>
      </c>
      <c r="W299" s="35">
        <v>3.7492353179100002</v>
      </c>
      <c r="X299" s="35">
        <v>916.93228005540004</v>
      </c>
      <c r="Y299" s="29">
        <f t="shared" si="228"/>
        <v>8.7186835718028905E-9</v>
      </c>
      <c r="Z299" s="29">
        <f t="shared" si="229"/>
        <v>8.7184282291538251E-9</v>
      </c>
      <c r="AA299" s="29">
        <f t="shared" si="230"/>
        <v>8.718428230040786E-9</v>
      </c>
      <c r="AB299" s="29">
        <f t="shared" si="231"/>
        <v>8.718428230040786E-9</v>
      </c>
      <c r="AD299" s="35">
        <v>1.1200000000000001E-9</v>
      </c>
      <c r="AE299" s="35">
        <v>2.3918149583099999</v>
      </c>
      <c r="AF299" s="35">
        <v>217.491881132</v>
      </c>
      <c r="AG299" s="29">
        <f t="shared" si="232"/>
        <v>1.0486417559069891E-9</v>
      </c>
      <c r="AH299" s="29">
        <f t="shared" si="233"/>
        <v>1.0486287860592288E-9</v>
      </c>
      <c r="AI299" s="29">
        <f t="shared" si="234"/>
        <v>1.0486287861042679E-9</v>
      </c>
      <c r="AJ299" s="29">
        <f t="shared" si="235"/>
        <v>1.0486287861042679E-9</v>
      </c>
      <c r="AL299" s="35"/>
      <c r="AM299" s="35"/>
      <c r="AN299" s="35"/>
      <c r="AT299" s="35"/>
      <c r="AU299" s="35"/>
      <c r="AV299" s="35"/>
      <c r="BB299" s="35"/>
      <c r="BC299" s="35"/>
      <c r="BD299" s="35"/>
      <c r="BJ299" s="35">
        <v>3.7099999999999998E-9</v>
      </c>
      <c r="BK299" s="35">
        <v>5.8338296284400002</v>
      </c>
      <c r="BL299" s="35">
        <v>2008.557539159</v>
      </c>
      <c r="BM299" s="29">
        <f t="shared" si="236"/>
        <v>2.6955249780581936E-9</v>
      </c>
      <c r="BN299" s="29">
        <f t="shared" si="237"/>
        <v>2.6963009913479536E-9</v>
      </c>
      <c r="BO299" s="29">
        <f t="shared" si="238"/>
        <v>2.696300988653711E-9</v>
      </c>
      <c r="BP299" s="29">
        <f t="shared" si="239"/>
        <v>2.696300988653711E-9</v>
      </c>
      <c r="BR299" s="35"/>
      <c r="BS299" s="35"/>
      <c r="BT299" s="35"/>
      <c r="BZ299" s="35"/>
      <c r="CA299" s="35"/>
      <c r="CB299" s="35"/>
      <c r="CH299" s="35"/>
      <c r="CI299" s="35"/>
      <c r="CJ299" s="35"/>
      <c r="CP299" s="35"/>
      <c r="CQ299" s="35"/>
      <c r="CR299" s="35"/>
      <c r="CX299" s="35"/>
      <c r="CY299" s="35"/>
      <c r="CZ299" s="35"/>
      <c r="DF299" s="35">
        <v>2.5572000000000002E-7</v>
      </c>
      <c r="DG299" s="35">
        <v>1.62093861709</v>
      </c>
      <c r="DH299" s="35">
        <v>2324.9494088155998</v>
      </c>
      <c r="DI299" s="29">
        <f t="shared" si="240"/>
        <v>-2.8737205248294874E-8</v>
      </c>
      <c r="DJ299" s="29">
        <f t="shared" si="241"/>
        <v>-2.8647651482682526E-8</v>
      </c>
      <c r="DK299" s="29">
        <f t="shared" si="242"/>
        <v>-2.86476517936599E-8</v>
      </c>
      <c r="DL299" s="29">
        <f t="shared" si="243"/>
        <v>-2.86476517936599E-8</v>
      </c>
      <c r="DN299" s="35">
        <v>3.69E-8</v>
      </c>
      <c r="DO299" s="35">
        <v>1.26565281569</v>
      </c>
      <c r="DP299" s="35">
        <v>211.81462272970001</v>
      </c>
      <c r="DQ299" s="29">
        <f t="shared" si="244"/>
        <v>-2.385650516461404E-10</v>
      </c>
      <c r="DR299" s="29">
        <f t="shared" si="245"/>
        <v>-2.3974981044611516E-10</v>
      </c>
      <c r="DS299" s="29">
        <f t="shared" si="246"/>
        <v>-2.3974980633207618E-10</v>
      </c>
      <c r="DT299" s="29">
        <f t="shared" si="247"/>
        <v>-2.3974980633207618E-10</v>
      </c>
      <c r="DV299" s="35">
        <v>8.8200000000000006E-9</v>
      </c>
      <c r="DW299" s="35">
        <v>6.1204554040500003</v>
      </c>
      <c r="DX299" s="35">
        <v>519.39602435610004</v>
      </c>
      <c r="DY299" s="29">
        <f t="shared" si="248"/>
        <v>-3.5905217127426886E-9</v>
      </c>
      <c r="DZ299" s="29">
        <f t="shared" si="249"/>
        <v>-3.5898874237102706E-9</v>
      </c>
      <c r="EA299" s="29">
        <f t="shared" si="250"/>
        <v>-3.5898874259128603E-9</v>
      </c>
      <c r="EB299" s="29">
        <f t="shared" si="251"/>
        <v>-3.5898874259128603E-9</v>
      </c>
      <c r="ED299" s="35"/>
      <c r="EE299" s="35"/>
      <c r="EF299" s="35"/>
      <c r="EL299" s="35"/>
      <c r="EM299" s="35"/>
      <c r="EN299" s="35"/>
      <c r="ET299" s="35"/>
      <c r="EU299" s="35"/>
      <c r="EV299" s="35"/>
    </row>
    <row r="300" spans="14:152" s="29" customFormat="1" ht="13.5" x14ac:dyDescent="0.3">
      <c r="N300" s="35">
        <v>5.9109999999999998E-8</v>
      </c>
      <c r="O300" s="35">
        <v>1.8150752691800001</v>
      </c>
      <c r="P300" s="35">
        <v>252.65597135319999</v>
      </c>
      <c r="Q300" s="29">
        <f t="shared" si="224"/>
        <v>5.5226636513614546E-8</v>
      </c>
      <c r="R300" s="29">
        <f t="shared" si="225"/>
        <v>5.522582945542123E-8</v>
      </c>
      <c r="S300" s="29">
        <f t="shared" si="226"/>
        <v>5.5225829458223863E-8</v>
      </c>
      <c r="T300" s="29">
        <f t="shared" si="227"/>
        <v>5.5225829458223863E-8</v>
      </c>
      <c r="V300" s="35">
        <v>8.8599999999999996E-9</v>
      </c>
      <c r="W300" s="35">
        <v>4.7606685890699998</v>
      </c>
      <c r="X300" s="35">
        <v>776.9303104764</v>
      </c>
      <c r="Y300" s="29">
        <f t="shared" si="228"/>
        <v>8.9095768183866192E-10</v>
      </c>
      <c r="Z300" s="29">
        <f t="shared" si="229"/>
        <v>8.8991951270782625E-10</v>
      </c>
      <c r="AA300" s="29">
        <f t="shared" si="230"/>
        <v>8.8991951631282515E-10</v>
      </c>
      <c r="AB300" s="29">
        <f t="shared" si="231"/>
        <v>8.8991951631282515E-10</v>
      </c>
      <c r="AD300" s="35">
        <v>9.0999999999999996E-10</v>
      </c>
      <c r="AE300" s="35">
        <v>2.5071660517900001</v>
      </c>
      <c r="AF300" s="35">
        <v>121.2520214833</v>
      </c>
      <c r="AG300" s="29">
        <f t="shared" si="232"/>
        <v>-2.126483768790171E-10</v>
      </c>
      <c r="AH300" s="29">
        <f t="shared" si="233"/>
        <v>-2.1266463957611994E-10</v>
      </c>
      <c r="AI300" s="29">
        <f t="shared" si="234"/>
        <v>-2.126646395196487E-10</v>
      </c>
      <c r="AJ300" s="29">
        <f t="shared" si="235"/>
        <v>-2.126646395196487E-10</v>
      </c>
      <c r="AL300" s="35"/>
      <c r="AM300" s="35"/>
      <c r="AN300" s="35"/>
      <c r="AT300" s="35"/>
      <c r="AU300" s="35"/>
      <c r="AV300" s="35"/>
      <c r="BB300" s="35"/>
      <c r="BC300" s="35"/>
      <c r="BD300" s="35"/>
      <c r="BJ300" s="35">
        <v>3.8199999999999996E-9</v>
      </c>
      <c r="BK300" s="35">
        <v>4.24995364794</v>
      </c>
      <c r="BL300" s="35">
        <v>387.24131496080003</v>
      </c>
      <c r="BM300" s="29">
        <f t="shared" si="236"/>
        <v>-1.6824773857046619E-9</v>
      </c>
      <c r="BN300" s="29">
        <f t="shared" si="237"/>
        <v>-1.6826786963240696E-9</v>
      </c>
      <c r="BO300" s="29">
        <f t="shared" si="238"/>
        <v>-1.6826786956250308E-9</v>
      </c>
      <c r="BP300" s="29">
        <f t="shared" si="239"/>
        <v>-1.6826786956250308E-9</v>
      </c>
      <c r="BR300" s="35"/>
      <c r="BS300" s="35"/>
      <c r="BT300" s="35"/>
      <c r="BZ300" s="35"/>
      <c r="CA300" s="35"/>
      <c r="CB300" s="35"/>
      <c r="CH300" s="35"/>
      <c r="CI300" s="35"/>
      <c r="CJ300" s="35"/>
      <c r="CP300" s="35"/>
      <c r="CQ300" s="35"/>
      <c r="CR300" s="35"/>
      <c r="CX300" s="35"/>
      <c r="CY300" s="35"/>
      <c r="CZ300" s="35"/>
      <c r="DF300" s="35">
        <v>2.0025000000000001E-7</v>
      </c>
      <c r="DG300" s="35">
        <v>2.9061858255300002</v>
      </c>
      <c r="DH300" s="35">
        <v>120.358249606</v>
      </c>
      <c r="DI300" s="29">
        <f t="shared" si="240"/>
        <v>2.9656259405069053E-8</v>
      </c>
      <c r="DJ300" s="29">
        <f t="shared" si="241"/>
        <v>2.9652646220387604E-8</v>
      </c>
      <c r="DK300" s="29">
        <f t="shared" si="242"/>
        <v>2.9652646232934157E-8</v>
      </c>
      <c r="DL300" s="29">
        <f t="shared" si="243"/>
        <v>2.9652646232934157E-8</v>
      </c>
      <c r="DN300" s="35">
        <v>4.0359999999999999E-8</v>
      </c>
      <c r="DO300" s="35">
        <v>1.15473702593</v>
      </c>
      <c r="DP300" s="35">
        <v>3053.7123753465999</v>
      </c>
      <c r="DQ300" s="29">
        <f t="shared" si="244"/>
        <v>3.5661514301807318E-8</v>
      </c>
      <c r="DR300" s="29">
        <f t="shared" si="245"/>
        <v>3.5670258950727472E-8</v>
      </c>
      <c r="DS300" s="29">
        <f t="shared" si="246"/>
        <v>3.5670258920375364E-8</v>
      </c>
      <c r="DT300" s="29">
        <f t="shared" si="247"/>
        <v>3.5670258920375364E-8</v>
      </c>
      <c r="DV300" s="35">
        <v>9.6299999999999992E-9</v>
      </c>
      <c r="DW300" s="35">
        <v>4.9606545405400002</v>
      </c>
      <c r="DX300" s="35">
        <v>699.70103135429997</v>
      </c>
      <c r="DY300" s="29">
        <f t="shared" si="248"/>
        <v>-7.8534963810856537E-9</v>
      </c>
      <c r="DZ300" s="29">
        <f t="shared" si="249"/>
        <v>-7.8540874444056974E-9</v>
      </c>
      <c r="EA300" s="29">
        <f t="shared" si="250"/>
        <v>-7.8540874423534143E-9</v>
      </c>
      <c r="EB300" s="29">
        <f t="shared" si="251"/>
        <v>-7.8540874423534143E-9</v>
      </c>
      <c r="ED300" s="35"/>
      <c r="EE300" s="35"/>
      <c r="EF300" s="35"/>
      <c r="EL300" s="35"/>
      <c r="EM300" s="35"/>
      <c r="EN300" s="35"/>
      <c r="ET300" s="35"/>
      <c r="EU300" s="35"/>
      <c r="EV300" s="35"/>
    </row>
    <row r="301" spans="14:152" s="29" customFormat="1" ht="13.5" x14ac:dyDescent="0.3">
      <c r="N301" s="35">
        <v>6.0559999999999994E-8</v>
      </c>
      <c r="O301" s="35">
        <v>3.3343101054300002</v>
      </c>
      <c r="P301" s="35">
        <v>182.279606801</v>
      </c>
      <c r="Q301" s="29">
        <f t="shared" si="224"/>
        <v>6.0555861320504484E-8</v>
      </c>
      <c r="R301" s="29">
        <f t="shared" si="225"/>
        <v>6.0555880859973776E-8</v>
      </c>
      <c r="S301" s="29">
        <f t="shared" si="226"/>
        <v>6.0555880859906E-8</v>
      </c>
      <c r="T301" s="29">
        <f t="shared" si="227"/>
        <v>6.0555880859906E-8</v>
      </c>
      <c r="V301" s="35">
        <v>9.1199999999999999E-9</v>
      </c>
      <c r="W301" s="35">
        <v>0.99592540858</v>
      </c>
      <c r="X301" s="35">
        <v>491.81856188770001</v>
      </c>
      <c r="Y301" s="29">
        <f t="shared" si="228"/>
        <v>-8.2482757520280647E-9</v>
      </c>
      <c r="Z301" s="29">
        <f t="shared" si="229"/>
        <v>-8.2479856412209469E-9</v>
      </c>
      <c r="AA301" s="29">
        <f t="shared" si="230"/>
        <v>-8.2479856422284281E-9</v>
      </c>
      <c r="AB301" s="29">
        <f t="shared" si="231"/>
        <v>-8.2479856422284281E-9</v>
      </c>
      <c r="AD301" s="35">
        <v>9.0999999999999996E-10</v>
      </c>
      <c r="AE301" s="35">
        <v>1.75367948574</v>
      </c>
      <c r="AF301" s="35">
        <v>213.8203602998</v>
      </c>
      <c r="AG301" s="29">
        <f t="shared" si="232"/>
        <v>4.475242096880474E-10</v>
      </c>
      <c r="AH301" s="29">
        <f t="shared" si="233"/>
        <v>4.474985277327508E-10</v>
      </c>
      <c r="AI301" s="29">
        <f t="shared" si="234"/>
        <v>4.4749852782193162E-10</v>
      </c>
      <c r="AJ301" s="29">
        <f t="shared" si="235"/>
        <v>4.4749852782193162E-10</v>
      </c>
      <c r="AL301" s="35"/>
      <c r="AM301" s="35"/>
      <c r="AN301" s="35"/>
      <c r="AT301" s="35"/>
      <c r="AU301" s="35"/>
      <c r="AV301" s="35"/>
      <c r="BB301" s="35"/>
      <c r="BC301" s="35"/>
      <c r="BD301" s="35"/>
      <c r="BJ301" s="35">
        <v>4.1599999999999997E-9</v>
      </c>
      <c r="BK301" s="35">
        <v>3.8198694625599998</v>
      </c>
      <c r="BL301" s="35">
        <v>429.51895218279998</v>
      </c>
      <c r="BM301" s="29">
        <f t="shared" si="236"/>
        <v>-8.2443776378269368E-10</v>
      </c>
      <c r="BN301" s="29">
        <f t="shared" si="237"/>
        <v>-8.2470324197133851E-10</v>
      </c>
      <c r="BO301" s="29">
        <f t="shared" si="238"/>
        <v>-8.2470324104948138E-10</v>
      </c>
      <c r="BP301" s="29">
        <f t="shared" si="239"/>
        <v>-8.2470324104948138E-10</v>
      </c>
      <c r="BR301" s="35"/>
      <c r="BS301" s="35"/>
      <c r="BT301" s="35"/>
      <c r="BZ301" s="35"/>
      <c r="CA301" s="35"/>
      <c r="CB301" s="35"/>
      <c r="CH301" s="35"/>
      <c r="CI301" s="35"/>
      <c r="CJ301" s="35"/>
      <c r="CP301" s="35"/>
      <c r="CQ301" s="35"/>
      <c r="CR301" s="35"/>
      <c r="CX301" s="35"/>
      <c r="CY301" s="35"/>
      <c r="CZ301" s="35"/>
      <c r="DF301" s="35">
        <v>1.9882E-7</v>
      </c>
      <c r="DG301" s="35">
        <v>5.5920369600799997</v>
      </c>
      <c r="DH301" s="35">
        <v>4.1927856940000003</v>
      </c>
      <c r="DI301" s="29">
        <f t="shared" si="240"/>
        <v>1.6146227334163354E-7</v>
      </c>
      <c r="DJ301" s="29">
        <f t="shared" si="241"/>
        <v>1.6146219960704112E-7</v>
      </c>
      <c r="DK301" s="29">
        <f t="shared" si="242"/>
        <v>1.6146219960729716E-7</v>
      </c>
      <c r="DL301" s="29">
        <f t="shared" si="243"/>
        <v>1.6146219960729716E-7</v>
      </c>
      <c r="DN301" s="35">
        <v>3.6720000000000001E-8</v>
      </c>
      <c r="DO301" s="35">
        <v>4.52661018437</v>
      </c>
      <c r="DP301" s="35">
        <v>488.84961647109998</v>
      </c>
      <c r="DQ301" s="29">
        <f t="shared" si="244"/>
        <v>3.6536860376152085E-8</v>
      </c>
      <c r="DR301" s="29">
        <f t="shared" si="245"/>
        <v>3.6536588852398417E-8</v>
      </c>
      <c r="DS301" s="29">
        <f t="shared" si="246"/>
        <v>3.6536588853341621E-8</v>
      </c>
      <c r="DT301" s="29">
        <f t="shared" si="247"/>
        <v>3.6536588853341621E-8</v>
      </c>
      <c r="DV301" s="35">
        <v>1.062E-8</v>
      </c>
      <c r="DW301" s="35">
        <v>5.1332385807699996</v>
      </c>
      <c r="DX301" s="35">
        <v>2751.5475996916002</v>
      </c>
      <c r="DY301" s="29">
        <f t="shared" si="248"/>
        <v>9.5998705554366504E-9</v>
      </c>
      <c r="DZ301" s="29">
        <f t="shared" si="249"/>
        <v>9.5979754123549844E-9</v>
      </c>
      <c r="EA301" s="29">
        <f t="shared" si="250"/>
        <v>9.5979754189386936E-9</v>
      </c>
      <c r="EB301" s="29">
        <f t="shared" si="251"/>
        <v>9.5979754189386936E-9</v>
      </c>
      <c r="ED301" s="35"/>
      <c r="EE301" s="35"/>
      <c r="EF301" s="35"/>
      <c r="EL301" s="35"/>
      <c r="EM301" s="35"/>
      <c r="EN301" s="35"/>
      <c r="ET301" s="35"/>
      <c r="EU301" s="35"/>
      <c r="EV301" s="35"/>
    </row>
    <row r="302" spans="14:152" s="29" customFormat="1" ht="13.5" x14ac:dyDescent="0.3">
      <c r="N302" s="35">
        <v>6.1949999999999996E-8</v>
      </c>
      <c r="O302" s="35">
        <v>5.0190087171400002</v>
      </c>
      <c r="P302" s="35">
        <v>273.10284047829998</v>
      </c>
      <c r="Q302" s="29">
        <f t="shared" si="224"/>
        <v>-6.1922238718819615E-8</v>
      </c>
      <c r="R302" s="29">
        <f t="shared" si="225"/>
        <v>-6.1922315435436432E-8</v>
      </c>
      <c r="S302" s="29">
        <f t="shared" si="226"/>
        <v>-6.1922315435170226E-8</v>
      </c>
      <c r="T302" s="29">
        <f t="shared" si="227"/>
        <v>-6.1922315435170226E-8</v>
      </c>
      <c r="V302" s="35">
        <v>8.7999999999999994E-9</v>
      </c>
      <c r="W302" s="35">
        <v>3.6734944937599998</v>
      </c>
      <c r="X302" s="35">
        <v>25.2727942655</v>
      </c>
      <c r="Y302" s="29">
        <f t="shared" si="228"/>
        <v>-5.1732070053886433E-9</v>
      </c>
      <c r="Z302" s="29">
        <f t="shared" si="229"/>
        <v>-5.1732342775054474E-9</v>
      </c>
      <c r="AA302" s="29">
        <f t="shared" si="230"/>
        <v>-5.1732342774107452E-9</v>
      </c>
      <c r="AB302" s="29">
        <f t="shared" si="231"/>
        <v>-5.1732342774107452E-9</v>
      </c>
      <c r="AD302" s="35">
        <v>8.7999999999999996E-10</v>
      </c>
      <c r="AE302" s="35">
        <v>5.2612194710800004</v>
      </c>
      <c r="AF302" s="35">
        <v>395.57870223899999</v>
      </c>
      <c r="AG302" s="29">
        <f t="shared" si="232"/>
        <v>5.6055514273556615E-10</v>
      </c>
      <c r="AH302" s="29">
        <f t="shared" si="233"/>
        <v>5.605144643868594E-10</v>
      </c>
      <c r="AI302" s="29">
        <f t="shared" si="234"/>
        <v>5.6051446452811734E-10</v>
      </c>
      <c r="AJ302" s="29">
        <f t="shared" si="235"/>
        <v>5.6051446452811734E-10</v>
      </c>
      <c r="AL302" s="35"/>
      <c r="AM302" s="35"/>
      <c r="AN302" s="35"/>
      <c r="AT302" s="35"/>
      <c r="AU302" s="35"/>
      <c r="AV302" s="35"/>
      <c r="BB302" s="35"/>
      <c r="BC302" s="35"/>
      <c r="BD302" s="35"/>
      <c r="BJ302" s="35">
        <v>4.9099999999999998E-9</v>
      </c>
      <c r="BK302" s="35">
        <v>4.1862311708200002</v>
      </c>
      <c r="BL302" s="35">
        <v>219.89137757699999</v>
      </c>
      <c r="BM302" s="29">
        <f t="shared" si="236"/>
        <v>4.7209134788105453E-10</v>
      </c>
      <c r="BN302" s="29">
        <f t="shared" si="237"/>
        <v>4.7225425083993575E-10</v>
      </c>
      <c r="BO302" s="29">
        <f t="shared" si="238"/>
        <v>4.722542502742595E-10</v>
      </c>
      <c r="BP302" s="29">
        <f t="shared" si="239"/>
        <v>4.722542502742595E-10</v>
      </c>
      <c r="BR302" s="35"/>
      <c r="BS302" s="35"/>
      <c r="BT302" s="35"/>
      <c r="BZ302" s="35"/>
      <c r="CA302" s="35"/>
      <c r="CB302" s="35"/>
      <c r="CH302" s="35"/>
      <c r="CI302" s="35"/>
      <c r="CJ302" s="35"/>
      <c r="CP302" s="35"/>
      <c r="CQ302" s="35"/>
      <c r="CR302" s="35"/>
      <c r="CX302" s="35"/>
      <c r="CY302" s="35"/>
      <c r="CZ302" s="35"/>
      <c r="DF302" s="35">
        <v>1.9453999999999999E-7</v>
      </c>
      <c r="DG302" s="35">
        <v>0.10623632006</v>
      </c>
      <c r="DH302" s="35">
        <v>218.7157214094</v>
      </c>
      <c r="DI302" s="29">
        <f t="shared" si="240"/>
        <v>-1.6911462500429057E-7</v>
      </c>
      <c r="DJ302" s="29">
        <f t="shared" si="241"/>
        <v>-1.6911781288704922E-7</v>
      </c>
      <c r="DK302" s="29">
        <f t="shared" si="242"/>
        <v>-1.6911781287597969E-7</v>
      </c>
      <c r="DL302" s="29">
        <f t="shared" si="243"/>
        <v>-1.6911781287597969E-7</v>
      </c>
      <c r="DN302" s="35">
        <v>3.662E-8</v>
      </c>
      <c r="DO302" s="35">
        <v>2.8724374578299998</v>
      </c>
      <c r="DP302" s="35">
        <v>411.62033734900001</v>
      </c>
      <c r="DQ302" s="29">
        <f t="shared" si="244"/>
        <v>-3.6295843523769734E-8</v>
      </c>
      <c r="DR302" s="29">
        <f t="shared" si="245"/>
        <v>-3.6296146801641242E-8</v>
      </c>
      <c r="DS302" s="29">
        <f t="shared" si="246"/>
        <v>-3.6296146800588367E-8</v>
      </c>
      <c r="DT302" s="29">
        <f t="shared" si="247"/>
        <v>-3.6296146800588367E-8</v>
      </c>
      <c r="DV302" s="35">
        <v>8.6499999999999997E-9</v>
      </c>
      <c r="DW302" s="35">
        <v>6.1282111213299997</v>
      </c>
      <c r="DX302" s="35">
        <v>245.54242435239999</v>
      </c>
      <c r="DY302" s="29">
        <f t="shared" si="248"/>
        <v>-6.6629699328072819E-9</v>
      </c>
      <c r="DZ302" s="29">
        <f t="shared" si="249"/>
        <v>-6.6631752406175727E-9</v>
      </c>
      <c r="EA302" s="29">
        <f t="shared" si="250"/>
        <v>-6.6631752399046621E-9</v>
      </c>
      <c r="EB302" s="29">
        <f t="shared" si="251"/>
        <v>-6.6631752399046621E-9</v>
      </c>
      <c r="ED302" s="35"/>
      <c r="EE302" s="35"/>
      <c r="EF302" s="35"/>
      <c r="EL302" s="35"/>
      <c r="EM302" s="35"/>
      <c r="EN302" s="35"/>
      <c r="ET302" s="35"/>
      <c r="EU302" s="35"/>
      <c r="EV302" s="35"/>
    </row>
    <row r="303" spans="14:152" s="29" customFormat="1" ht="13.5" x14ac:dyDescent="0.3">
      <c r="N303" s="35">
        <v>6.3160000000000004E-8</v>
      </c>
      <c r="O303" s="35">
        <v>5.4905316019099999</v>
      </c>
      <c r="P303" s="35">
        <v>206.706813299</v>
      </c>
      <c r="Q303" s="29">
        <f t="shared" si="224"/>
        <v>-5.2936790279299359E-8</v>
      </c>
      <c r="R303" s="29">
        <f t="shared" si="225"/>
        <v>-5.2935710771590031E-8</v>
      </c>
      <c r="S303" s="29">
        <f t="shared" si="226"/>
        <v>-5.2935710775338687E-8</v>
      </c>
      <c r="T303" s="29">
        <f t="shared" si="227"/>
        <v>-5.2935710775338687E-8</v>
      </c>
      <c r="V303" s="35">
        <v>1.2029999999999999E-8</v>
      </c>
      <c r="W303" s="35">
        <v>1.3974926741</v>
      </c>
      <c r="X303" s="35">
        <v>337.73251065900001</v>
      </c>
      <c r="Y303" s="29">
        <f t="shared" si="228"/>
        <v>9.9306654314154501E-9</v>
      </c>
      <c r="Z303" s="29">
        <f t="shared" si="229"/>
        <v>9.9310130291565025E-9</v>
      </c>
      <c r="AA303" s="29">
        <f t="shared" si="230"/>
        <v>9.9310130279495219E-9</v>
      </c>
      <c r="AB303" s="29">
        <f t="shared" si="231"/>
        <v>9.9310130279495219E-9</v>
      </c>
      <c r="AD303" s="35">
        <v>9.5999999999999999E-10</v>
      </c>
      <c r="AE303" s="35">
        <v>3.98832609364</v>
      </c>
      <c r="AF303" s="35">
        <v>289.56516671359998</v>
      </c>
      <c r="AG303" s="29">
        <f t="shared" si="232"/>
        <v>-7.1320930188532912E-10</v>
      </c>
      <c r="AH303" s="29">
        <f t="shared" si="233"/>
        <v>-7.131810951265657E-10</v>
      </c>
      <c r="AI303" s="29">
        <f t="shared" si="234"/>
        <v>-7.1318109522451432E-10</v>
      </c>
      <c r="AJ303" s="29">
        <f t="shared" si="235"/>
        <v>-7.1318109522451432E-10</v>
      </c>
      <c r="AL303" s="35"/>
      <c r="AM303" s="35"/>
      <c r="AN303" s="35"/>
      <c r="AT303" s="35"/>
      <c r="AU303" s="35"/>
      <c r="AV303" s="35"/>
      <c r="BB303" s="35"/>
      <c r="BC303" s="35"/>
      <c r="BD303" s="35"/>
      <c r="BJ303" s="35">
        <v>3.5199999999999998E-9</v>
      </c>
      <c r="BK303" s="35">
        <v>1.6561054522100001</v>
      </c>
      <c r="BL303" s="35">
        <v>963.4027029714</v>
      </c>
      <c r="BM303" s="29">
        <f t="shared" si="236"/>
        <v>8.73988369332219E-11</v>
      </c>
      <c r="BN303" s="29">
        <f t="shared" si="237"/>
        <v>8.6884942208106736E-11</v>
      </c>
      <c r="BO303" s="29">
        <f t="shared" si="238"/>
        <v>8.6884943992592881E-11</v>
      </c>
      <c r="BP303" s="29">
        <f t="shared" si="239"/>
        <v>8.6884943992592881E-11</v>
      </c>
      <c r="BR303" s="35"/>
      <c r="BS303" s="35"/>
      <c r="BT303" s="35"/>
      <c r="BZ303" s="35"/>
      <c r="CA303" s="35"/>
      <c r="CB303" s="35"/>
      <c r="CH303" s="35"/>
      <c r="CI303" s="35"/>
      <c r="CJ303" s="35"/>
      <c r="CP303" s="35"/>
      <c r="CQ303" s="35"/>
      <c r="CR303" s="35"/>
      <c r="CX303" s="35"/>
      <c r="CY303" s="35"/>
      <c r="CZ303" s="35"/>
      <c r="DF303" s="35">
        <v>2.5617E-7</v>
      </c>
      <c r="DG303" s="35">
        <v>2.0993146015800002</v>
      </c>
      <c r="DH303" s="35">
        <v>248.7238180901</v>
      </c>
      <c r="DI303" s="29">
        <f t="shared" si="240"/>
        <v>2.5351403802021622E-7</v>
      </c>
      <c r="DJ303" s="29">
        <f t="shared" si="241"/>
        <v>2.5351265065121278E-7</v>
      </c>
      <c r="DK303" s="29">
        <f t="shared" si="242"/>
        <v>2.5351265065603102E-7</v>
      </c>
      <c r="DL303" s="29">
        <f t="shared" si="243"/>
        <v>2.5351265065603102E-7</v>
      </c>
      <c r="DN303" s="35">
        <v>3.6529999999999997E-8</v>
      </c>
      <c r="DO303" s="35">
        <v>3.06205147988</v>
      </c>
      <c r="DP303" s="35">
        <v>409.92341631959999</v>
      </c>
      <c r="DQ303" s="29">
        <f t="shared" si="244"/>
        <v>-3.4949785566762033E-8</v>
      </c>
      <c r="DR303" s="29">
        <f t="shared" si="245"/>
        <v>-3.4950445902414117E-8</v>
      </c>
      <c r="DS303" s="29">
        <f t="shared" si="246"/>
        <v>-3.4950445900121351E-8</v>
      </c>
      <c r="DT303" s="29">
        <f t="shared" si="247"/>
        <v>-3.4950445900121351E-8</v>
      </c>
      <c r="DV303" s="35">
        <v>1.0999999999999999E-8</v>
      </c>
      <c r="DW303" s="35">
        <v>2.1843574440700002</v>
      </c>
      <c r="DX303" s="35">
        <v>1699.2792165031999</v>
      </c>
      <c r="DY303" s="29">
        <f t="shared" si="248"/>
        <v>-6.7341127583600823E-10</v>
      </c>
      <c r="DZ303" s="29">
        <f t="shared" si="249"/>
        <v>-6.7623938001938938E-10</v>
      </c>
      <c r="EA303" s="29">
        <f t="shared" si="250"/>
        <v>-6.7623937019898287E-10</v>
      </c>
      <c r="EB303" s="29">
        <f t="shared" si="251"/>
        <v>-6.7623937019898287E-10</v>
      </c>
      <c r="ED303" s="35"/>
      <c r="EE303" s="35"/>
      <c r="EF303" s="35"/>
      <c r="EL303" s="35"/>
      <c r="EM303" s="35"/>
      <c r="EN303" s="35"/>
      <c r="ET303" s="35"/>
      <c r="EU303" s="35"/>
      <c r="EV303" s="35"/>
    </row>
    <row r="304" spans="14:152" s="29" customFormat="1" ht="13.5" x14ac:dyDescent="0.3">
      <c r="N304" s="35">
        <v>5.5290000000000001E-8</v>
      </c>
      <c r="O304" s="35">
        <v>3.3149893871699998</v>
      </c>
      <c r="P304" s="35">
        <v>1905.4647649404001</v>
      </c>
      <c r="Q304" s="29">
        <f t="shared" si="224"/>
        <v>-5.2914907396246567E-8</v>
      </c>
      <c r="R304" s="29">
        <f t="shared" si="225"/>
        <v>-5.2910274757807539E-8</v>
      </c>
      <c r="S304" s="29">
        <f t="shared" si="226"/>
        <v>-5.2910274773901879E-8</v>
      </c>
      <c r="T304" s="29">
        <f t="shared" si="227"/>
        <v>-5.2910274773901879E-8</v>
      </c>
      <c r="V304" s="35">
        <v>8.6699999999999992E-9</v>
      </c>
      <c r="W304" s="35">
        <v>0.11684071625</v>
      </c>
      <c r="X304" s="35">
        <v>267.4737661858</v>
      </c>
      <c r="Y304" s="29">
        <f t="shared" si="228"/>
        <v>-2.1556368297821806E-9</v>
      </c>
      <c r="Z304" s="29">
        <f t="shared" si="229"/>
        <v>-2.1559773151107735E-9</v>
      </c>
      <c r="AA304" s="29">
        <f t="shared" si="230"/>
        <v>-2.1559773139284557E-9</v>
      </c>
      <c r="AB304" s="29">
        <f t="shared" si="231"/>
        <v>-2.1559773139284557E-9</v>
      </c>
      <c r="AD304" s="35">
        <v>9.0999999999999996E-10</v>
      </c>
      <c r="AE304" s="35">
        <v>0.35318362186000002</v>
      </c>
      <c r="AF304" s="35">
        <v>312.4597163935</v>
      </c>
      <c r="AG304" s="29">
        <f t="shared" si="232"/>
        <v>5.9711512885834788E-10</v>
      </c>
      <c r="AH304" s="29">
        <f t="shared" si="233"/>
        <v>5.9708260326451541E-10</v>
      </c>
      <c r="AI304" s="29">
        <f t="shared" si="234"/>
        <v>5.9708260337746196E-10</v>
      </c>
      <c r="AJ304" s="29">
        <f t="shared" si="235"/>
        <v>5.9708260337746196E-10</v>
      </c>
      <c r="AL304" s="35"/>
      <c r="AM304" s="35"/>
      <c r="AN304" s="35"/>
      <c r="AT304" s="35"/>
      <c r="AU304" s="35"/>
      <c r="AV304" s="35"/>
      <c r="BB304" s="35"/>
      <c r="BC304" s="35"/>
      <c r="BD304" s="35"/>
      <c r="BJ304" s="35">
        <v>3.53E-9</v>
      </c>
      <c r="BK304" s="35">
        <v>5.5020900346000001</v>
      </c>
      <c r="BL304" s="35">
        <v>305.34616939270001</v>
      </c>
      <c r="BM304" s="29">
        <f t="shared" si="236"/>
        <v>-1.7969555881870378E-9</v>
      </c>
      <c r="BN304" s="29">
        <f t="shared" si="237"/>
        <v>-1.7970962213278158E-9</v>
      </c>
      <c r="BO304" s="29">
        <f t="shared" si="238"/>
        <v>-1.7970962208394833E-9</v>
      </c>
      <c r="BP304" s="29">
        <f t="shared" si="239"/>
        <v>-1.7970962208394833E-9</v>
      </c>
      <c r="BR304" s="35"/>
      <c r="BS304" s="35"/>
      <c r="BT304" s="35"/>
      <c r="BZ304" s="35"/>
      <c r="CA304" s="35"/>
      <c r="CB304" s="35"/>
      <c r="CH304" s="35"/>
      <c r="CI304" s="35"/>
      <c r="CJ304" s="35"/>
      <c r="CP304" s="35"/>
      <c r="CQ304" s="35"/>
      <c r="CR304" s="35"/>
      <c r="CX304" s="35"/>
      <c r="CY304" s="35"/>
      <c r="CZ304" s="35"/>
      <c r="DF304" s="35">
        <v>1.9803999999999999E-7</v>
      </c>
      <c r="DG304" s="35">
        <v>2.5218012434300001</v>
      </c>
      <c r="DH304" s="35">
        <v>1485.9801210651999</v>
      </c>
      <c r="DI304" s="29">
        <f t="shared" si="240"/>
        <v>9.2258486125530323E-9</v>
      </c>
      <c r="DJ304" s="29">
        <f t="shared" si="241"/>
        <v>9.2704089652881044E-9</v>
      </c>
      <c r="DK304" s="29">
        <f t="shared" si="242"/>
        <v>9.2704088105543507E-9</v>
      </c>
      <c r="DL304" s="29">
        <f t="shared" si="243"/>
        <v>9.2704088105543507E-9</v>
      </c>
      <c r="DN304" s="35">
        <v>3.9080000000000003E-8</v>
      </c>
      <c r="DO304" s="35">
        <v>3.4594715810599999</v>
      </c>
      <c r="DP304" s="35">
        <v>220.46082654860001</v>
      </c>
      <c r="DQ304" s="29">
        <f t="shared" si="244"/>
        <v>2.8407556151559006E-8</v>
      </c>
      <c r="DR304" s="29">
        <f t="shared" si="245"/>
        <v>2.8408453010826792E-8</v>
      </c>
      <c r="DS304" s="29">
        <f t="shared" si="246"/>
        <v>2.8408453007712557E-8</v>
      </c>
      <c r="DT304" s="29">
        <f t="shared" si="247"/>
        <v>2.8408453007712557E-8</v>
      </c>
      <c r="DV304" s="35">
        <v>8.2200000000000002E-9</v>
      </c>
      <c r="DW304" s="35">
        <v>5.5508353458100004</v>
      </c>
      <c r="DX304" s="35">
        <v>739.05790726949999</v>
      </c>
      <c r="DY304" s="29">
        <f t="shared" si="248"/>
        <v>2.2382617822547241E-9</v>
      </c>
      <c r="DZ304" s="29">
        <f t="shared" si="249"/>
        <v>2.2373756764794273E-9</v>
      </c>
      <c r="EA304" s="29">
        <f t="shared" si="250"/>
        <v>2.237375679556456E-9</v>
      </c>
      <c r="EB304" s="29">
        <f t="shared" si="251"/>
        <v>2.237375679556456E-9</v>
      </c>
      <c r="ED304" s="35"/>
      <c r="EE304" s="35"/>
      <c r="EF304" s="35"/>
      <c r="EL304" s="35"/>
      <c r="EM304" s="35"/>
      <c r="EN304" s="35"/>
      <c r="ET304" s="35"/>
      <c r="EU304" s="35"/>
      <c r="EV304" s="35"/>
    </row>
    <row r="305" spans="14:152" s="29" customFormat="1" ht="13.5" x14ac:dyDescent="0.3">
      <c r="N305" s="35">
        <v>5.1020000000000003E-8</v>
      </c>
      <c r="O305" s="35">
        <v>3.9817145361000001</v>
      </c>
      <c r="P305" s="35">
        <v>254.9435932136</v>
      </c>
      <c r="Q305" s="29">
        <f t="shared" si="224"/>
        <v>-1.3534868705502178E-8</v>
      </c>
      <c r="R305" s="29">
        <f t="shared" si="225"/>
        <v>-1.3532967639518902E-8</v>
      </c>
      <c r="S305" s="29">
        <f t="shared" si="226"/>
        <v>-1.3532967646120278E-8</v>
      </c>
      <c r="T305" s="29">
        <f t="shared" si="227"/>
        <v>-1.3532967646120278E-8</v>
      </c>
      <c r="V305" s="35">
        <v>8.7899999999999996E-9</v>
      </c>
      <c r="W305" s="35">
        <v>6.1222268285199997</v>
      </c>
      <c r="X305" s="35">
        <v>867.42347575359997</v>
      </c>
      <c r="Y305" s="29">
        <f t="shared" si="228"/>
        <v>1.8282708571799463E-9</v>
      </c>
      <c r="Z305" s="29">
        <f t="shared" si="229"/>
        <v>1.8294013487284418E-9</v>
      </c>
      <c r="AA305" s="29">
        <f t="shared" si="230"/>
        <v>1.8294013448028889E-9</v>
      </c>
      <c r="AB305" s="29">
        <f t="shared" si="231"/>
        <v>1.8294013448028889E-9</v>
      </c>
      <c r="AD305" s="35">
        <v>1.1200000000000001E-9</v>
      </c>
      <c r="AE305" s="35">
        <v>1.1438759092299999</v>
      </c>
      <c r="AF305" s="35">
        <v>1802.3719907218001</v>
      </c>
      <c r="AG305" s="29">
        <f t="shared" si="232"/>
        <v>6.0691560187579505E-10</v>
      </c>
      <c r="AH305" s="29">
        <f t="shared" si="233"/>
        <v>6.0665840280463803E-10</v>
      </c>
      <c r="AI305" s="29">
        <f t="shared" si="234"/>
        <v>6.0665840369782951E-10</v>
      </c>
      <c r="AJ305" s="29">
        <f t="shared" si="235"/>
        <v>6.0665840369782951E-10</v>
      </c>
      <c r="AL305" s="35"/>
      <c r="AM305" s="35"/>
      <c r="AN305" s="35"/>
      <c r="AT305" s="35"/>
      <c r="AU305" s="35"/>
      <c r="AV305" s="35"/>
      <c r="BB305" s="35"/>
      <c r="BC305" s="35"/>
      <c r="BD305" s="35"/>
      <c r="BJ305" s="35">
        <v>4.3100000000000002E-9</v>
      </c>
      <c r="BK305" s="35">
        <v>4.3938050396300001</v>
      </c>
      <c r="BL305" s="35">
        <v>353.30106501699998</v>
      </c>
      <c r="BM305" s="29">
        <f t="shared" si="236"/>
        <v>-3.2760963090318568E-9</v>
      </c>
      <c r="BN305" s="29">
        <f t="shared" si="237"/>
        <v>-3.2762462904036008E-9</v>
      </c>
      <c r="BO305" s="29">
        <f t="shared" si="238"/>
        <v>-3.2762462898828071E-9</v>
      </c>
      <c r="BP305" s="29">
        <f t="shared" si="239"/>
        <v>-3.2762462898828071E-9</v>
      </c>
      <c r="BR305" s="35"/>
      <c r="BS305" s="35"/>
      <c r="BT305" s="35"/>
      <c r="BZ305" s="35"/>
      <c r="CA305" s="35"/>
      <c r="CB305" s="35"/>
      <c r="CH305" s="35"/>
      <c r="CI305" s="35"/>
      <c r="CJ305" s="35"/>
      <c r="CP305" s="35"/>
      <c r="CQ305" s="35"/>
      <c r="CR305" s="35"/>
      <c r="CX305" s="35"/>
      <c r="CY305" s="35"/>
      <c r="CZ305" s="35"/>
      <c r="DF305" s="35">
        <v>1.8516E-7</v>
      </c>
      <c r="DG305" s="35">
        <v>2.54810951896</v>
      </c>
      <c r="DH305" s="35">
        <v>213.51154375909999</v>
      </c>
      <c r="DI305" s="29">
        <f t="shared" si="240"/>
        <v>1.785872725683358E-7</v>
      </c>
      <c r="DJ305" s="29">
        <f t="shared" si="241"/>
        <v>1.7858568994897886E-7</v>
      </c>
      <c r="DK305" s="29">
        <f t="shared" si="242"/>
        <v>1.7858568995447478E-7</v>
      </c>
      <c r="DL305" s="29">
        <f t="shared" si="243"/>
        <v>1.7858568995447478E-7</v>
      </c>
      <c r="DN305" s="35">
        <v>4.9889999999999999E-8</v>
      </c>
      <c r="DO305" s="35">
        <v>3.36376245705</v>
      </c>
      <c r="DP305" s="35">
        <v>824.74219374879999</v>
      </c>
      <c r="DQ305" s="29">
        <f t="shared" si="244"/>
        <v>-2.4772926841398278E-8</v>
      </c>
      <c r="DR305" s="29">
        <f t="shared" si="245"/>
        <v>-2.4778340569787256E-8</v>
      </c>
      <c r="DS305" s="29">
        <f t="shared" si="246"/>
        <v>-2.4778340550988908E-8</v>
      </c>
      <c r="DT305" s="29">
        <f t="shared" si="247"/>
        <v>-2.4778340550988908E-8</v>
      </c>
      <c r="DV305" s="35">
        <v>9.2599999999999999E-9</v>
      </c>
      <c r="DW305" s="35">
        <v>2.0115827614400001</v>
      </c>
      <c r="DX305" s="35">
        <v>417.03696332039999</v>
      </c>
      <c r="DY305" s="29">
        <f t="shared" si="248"/>
        <v>-7.4289301144797163E-9</v>
      </c>
      <c r="DZ305" s="29">
        <f t="shared" si="249"/>
        <v>-7.4285806391968709E-9</v>
      </c>
      <c r="EA305" s="29">
        <f t="shared" si="250"/>
        <v>-7.428580640410459E-9</v>
      </c>
      <c r="EB305" s="29">
        <f t="shared" si="251"/>
        <v>-7.428580640410459E-9</v>
      </c>
      <c r="ED305" s="35"/>
      <c r="EE305" s="35"/>
      <c r="EF305" s="35"/>
      <c r="EL305" s="35"/>
      <c r="EM305" s="35"/>
      <c r="EN305" s="35"/>
      <c r="ET305" s="35"/>
      <c r="EU305" s="35"/>
      <c r="EV305" s="35"/>
    </row>
    <row r="306" spans="14:152" s="29" customFormat="1" ht="13.5" x14ac:dyDescent="0.3">
      <c r="N306" s="35">
        <v>4.7619999999999999E-8</v>
      </c>
      <c r="O306" s="35">
        <v>2.2446368525499998</v>
      </c>
      <c r="P306" s="35">
        <v>635.96513305090002</v>
      </c>
      <c r="Q306" s="29">
        <f t="shared" si="224"/>
        <v>4.761864443245464E-8</v>
      </c>
      <c r="R306" s="29">
        <f t="shared" si="225"/>
        <v>4.7618678849536526E-8</v>
      </c>
      <c r="S306" s="29">
        <f t="shared" si="226"/>
        <v>4.7618678849417783E-8</v>
      </c>
      <c r="T306" s="29">
        <f t="shared" si="227"/>
        <v>4.7618678849417783E-8</v>
      </c>
      <c r="V306" s="35">
        <v>1.0800000000000001E-8</v>
      </c>
      <c r="W306" s="35">
        <v>0.15038819284999999</v>
      </c>
      <c r="X306" s="35">
        <v>175.1660598002</v>
      </c>
      <c r="Y306" s="29">
        <f t="shared" si="228"/>
        <v>-1.0684821785458498E-8</v>
      </c>
      <c r="Z306" s="29">
        <f t="shared" si="229"/>
        <v>-1.0684780012336787E-8</v>
      </c>
      <c r="AA306" s="29">
        <f t="shared" si="230"/>
        <v>-1.0684780012481856E-8</v>
      </c>
      <c r="AB306" s="29">
        <f t="shared" si="231"/>
        <v>-1.0684780012481856E-8</v>
      </c>
      <c r="AD306" s="35">
        <v>8.1999999999999996E-10</v>
      </c>
      <c r="AE306" s="35">
        <v>3.73605217214</v>
      </c>
      <c r="AF306" s="35">
        <v>207.67002114549999</v>
      </c>
      <c r="AG306" s="29">
        <f t="shared" si="232"/>
        <v>5.5592163730566362E-10</v>
      </c>
      <c r="AH306" s="29">
        <f t="shared" si="233"/>
        <v>5.5594061255636257E-10</v>
      </c>
      <c r="AI306" s="29">
        <f t="shared" si="234"/>
        <v>5.5594061249047247E-10</v>
      </c>
      <c r="AJ306" s="29">
        <f t="shared" si="235"/>
        <v>5.5594061249047247E-10</v>
      </c>
      <c r="AL306" s="35"/>
      <c r="AM306" s="35"/>
      <c r="AN306" s="35"/>
      <c r="AT306" s="35"/>
      <c r="AU306" s="35"/>
      <c r="AV306" s="35"/>
      <c r="BB306" s="35"/>
      <c r="BC306" s="35"/>
      <c r="BD306" s="35"/>
      <c r="BJ306" s="35">
        <v>3.7499999999999997E-9</v>
      </c>
      <c r="BK306" s="35">
        <v>2.6782813356699999</v>
      </c>
      <c r="BL306" s="35">
        <v>319.5732633943</v>
      </c>
      <c r="BM306" s="29">
        <f t="shared" si="236"/>
        <v>-5.5405027749197111E-11</v>
      </c>
      <c r="BN306" s="29">
        <f t="shared" si="237"/>
        <v>-5.5223387865828573E-11</v>
      </c>
      <c r="BO306" s="29">
        <f t="shared" si="238"/>
        <v>-5.5223388496568912E-11</v>
      </c>
      <c r="BP306" s="29">
        <f t="shared" si="239"/>
        <v>-5.5223388496568912E-11</v>
      </c>
      <c r="BR306" s="35"/>
      <c r="BS306" s="35"/>
      <c r="BT306" s="35"/>
      <c r="BZ306" s="35"/>
      <c r="CA306" s="35"/>
      <c r="CB306" s="35"/>
      <c r="CH306" s="35"/>
      <c r="CI306" s="35"/>
      <c r="CJ306" s="35"/>
      <c r="CP306" s="35"/>
      <c r="CQ306" s="35"/>
      <c r="CR306" s="35"/>
      <c r="CX306" s="35"/>
      <c r="CY306" s="35"/>
      <c r="CZ306" s="35"/>
      <c r="DF306" s="35">
        <v>1.9831000000000001E-7</v>
      </c>
      <c r="DG306" s="35">
        <v>7.9553208429999994E-2</v>
      </c>
      <c r="DH306" s="35">
        <v>842.15068148809996</v>
      </c>
      <c r="DI306" s="29">
        <f t="shared" si="240"/>
        <v>7.3463392053807867E-8</v>
      </c>
      <c r="DJ306" s="29">
        <f t="shared" si="241"/>
        <v>7.3486906099016409E-8</v>
      </c>
      <c r="DK306" s="29">
        <f t="shared" si="242"/>
        <v>7.3486906017366814E-8</v>
      </c>
      <c r="DL306" s="29">
        <f t="shared" si="243"/>
        <v>7.3486906017366814E-8</v>
      </c>
      <c r="DN306" s="35">
        <v>3.6769999999999998E-8</v>
      </c>
      <c r="DO306" s="35">
        <v>3.55713278092</v>
      </c>
      <c r="DP306" s="35">
        <v>244.31858407499999</v>
      </c>
      <c r="DQ306" s="29">
        <f t="shared" si="244"/>
        <v>1.1868158849838234E-8</v>
      </c>
      <c r="DR306" s="29">
        <f t="shared" si="245"/>
        <v>1.186944773674835E-8</v>
      </c>
      <c r="DS306" s="29">
        <f t="shared" si="246"/>
        <v>1.1869447732272735E-8</v>
      </c>
      <c r="DT306" s="29">
        <f t="shared" si="247"/>
        <v>1.1869447732272735E-8</v>
      </c>
      <c r="DV306" s="35">
        <v>8.1300000000000007E-9</v>
      </c>
      <c r="DW306" s="35">
        <v>5.1840187220500002</v>
      </c>
      <c r="DX306" s="35">
        <v>214.78356814630001</v>
      </c>
      <c r="DY306" s="29">
        <f t="shared" si="248"/>
        <v>-5.9360521660120274E-9</v>
      </c>
      <c r="DZ306" s="29">
        <f t="shared" si="249"/>
        <v>-5.9358712968077252E-9</v>
      </c>
      <c r="EA306" s="29">
        <f t="shared" si="250"/>
        <v>-5.9358712974357969E-9</v>
      </c>
      <c r="EB306" s="29">
        <f t="shared" si="251"/>
        <v>-5.9358712974357969E-9</v>
      </c>
      <c r="ED306" s="35"/>
      <c r="EE306" s="35"/>
      <c r="EF306" s="35"/>
      <c r="EL306" s="35"/>
      <c r="EM306" s="35"/>
      <c r="EN306" s="35"/>
      <c r="ET306" s="35"/>
      <c r="EU306" s="35"/>
      <c r="EV306" s="35"/>
    </row>
    <row r="307" spans="14:152" s="29" customFormat="1" ht="13.5" x14ac:dyDescent="0.3">
      <c r="N307" s="35">
        <v>5.2129999999999998E-8</v>
      </c>
      <c r="O307" s="35">
        <v>0.53609344278000004</v>
      </c>
      <c r="P307" s="35">
        <v>135.54855145409999</v>
      </c>
      <c r="Q307" s="29">
        <f t="shared" si="224"/>
        <v>-4.7934680289981448E-8</v>
      </c>
      <c r="R307" s="29">
        <f t="shared" si="225"/>
        <v>-4.7934259287150122E-8</v>
      </c>
      <c r="S307" s="29">
        <f t="shared" si="226"/>
        <v>-4.7934259288612068E-8</v>
      </c>
      <c r="T307" s="29">
        <f t="shared" si="227"/>
        <v>-4.7934259288612068E-8</v>
      </c>
      <c r="V307" s="35">
        <v>9.8799999999999998E-9</v>
      </c>
      <c r="W307" s="35">
        <v>3.12456192471</v>
      </c>
      <c r="X307" s="35">
        <v>214.78356814630001</v>
      </c>
      <c r="Y307" s="29">
        <f t="shared" si="228"/>
        <v>9.3473181227907645E-9</v>
      </c>
      <c r="Z307" s="29">
        <f t="shared" si="229"/>
        <v>9.3474223138564299E-9</v>
      </c>
      <c r="AA307" s="29">
        <f t="shared" si="230"/>
        <v>9.3474223134946475E-9</v>
      </c>
      <c r="AB307" s="29">
        <f t="shared" si="231"/>
        <v>9.3474223134946475E-9</v>
      </c>
      <c r="AD307" s="35">
        <v>8.1999999999999996E-10</v>
      </c>
      <c r="AE307" s="35">
        <v>6.0628326281199998</v>
      </c>
      <c r="AF307" s="35">
        <v>210.37833413120001</v>
      </c>
      <c r="AG307" s="29">
        <f t="shared" si="232"/>
        <v>-8.1876017258725687E-10</v>
      </c>
      <c r="AH307" s="29">
        <f t="shared" si="233"/>
        <v>-8.1876160963198508E-10</v>
      </c>
      <c r="AI307" s="29">
        <f t="shared" si="234"/>
        <v>-8.1876160962699635E-10</v>
      </c>
      <c r="AJ307" s="29">
        <f t="shared" si="235"/>
        <v>-8.1876160962699635E-10</v>
      </c>
      <c r="AL307" s="35"/>
      <c r="AM307" s="35"/>
      <c r="AN307" s="35"/>
      <c r="AT307" s="35"/>
      <c r="AU307" s="35"/>
      <c r="AV307" s="35"/>
      <c r="BB307" s="35"/>
      <c r="BC307" s="35"/>
      <c r="BD307" s="35"/>
      <c r="BJ307" s="35">
        <v>3.5899999999999998E-9</v>
      </c>
      <c r="BK307" s="35">
        <v>3.54801032661</v>
      </c>
      <c r="BL307" s="35">
        <v>421.18156490460001</v>
      </c>
      <c r="BM307" s="29">
        <f t="shared" si="236"/>
        <v>-2.0470998640180293E-9</v>
      </c>
      <c r="BN307" s="29">
        <f t="shared" si="237"/>
        <v>-2.0472881479518368E-9</v>
      </c>
      <c r="BO307" s="29">
        <f t="shared" si="238"/>
        <v>-2.0472881472980399E-9</v>
      </c>
      <c r="BP307" s="29">
        <f t="shared" si="239"/>
        <v>-2.0472881472980399E-9</v>
      </c>
      <c r="BR307" s="35"/>
      <c r="BS307" s="35"/>
      <c r="BT307" s="35"/>
      <c r="BZ307" s="35"/>
      <c r="CA307" s="35"/>
      <c r="CB307" s="35"/>
      <c r="CH307" s="35"/>
      <c r="CI307" s="35"/>
      <c r="CJ307" s="35"/>
      <c r="CP307" s="35"/>
      <c r="CQ307" s="35"/>
      <c r="CR307" s="35"/>
      <c r="CX307" s="35"/>
      <c r="CY307" s="35"/>
      <c r="CZ307" s="35"/>
      <c r="DF307" s="35">
        <v>1.8516E-7</v>
      </c>
      <c r="DG307" s="35">
        <v>5.3775511051000002</v>
      </c>
      <c r="DH307" s="35">
        <v>213.0866471169</v>
      </c>
      <c r="DI307" s="29">
        <f t="shared" si="240"/>
        <v>-1.5423750815986428E-7</v>
      </c>
      <c r="DJ307" s="29">
        <f t="shared" si="241"/>
        <v>-1.5423419902000743E-7</v>
      </c>
      <c r="DK307" s="29">
        <f t="shared" si="242"/>
        <v>-1.5423419903149852E-7</v>
      </c>
      <c r="DL307" s="29">
        <f t="shared" si="243"/>
        <v>-1.5423419903149852E-7</v>
      </c>
      <c r="DN307" s="35">
        <v>3.5800000000000003E-8</v>
      </c>
      <c r="DO307" s="35">
        <v>1.5782559189100001</v>
      </c>
      <c r="DP307" s="35">
        <v>643.82943957709995</v>
      </c>
      <c r="DQ307" s="29">
        <f t="shared" si="244"/>
        <v>3.0868488642990227E-8</v>
      </c>
      <c r="DR307" s="29">
        <f t="shared" si="245"/>
        <v>3.0866718884553215E-8</v>
      </c>
      <c r="DS307" s="29">
        <f t="shared" si="246"/>
        <v>3.086671889069918E-8</v>
      </c>
      <c r="DT307" s="29">
        <f t="shared" si="247"/>
        <v>3.086671889069918E-8</v>
      </c>
      <c r="DV307" s="35">
        <v>1.0330000000000001E-8</v>
      </c>
      <c r="DW307" s="35">
        <v>5.48677848094</v>
      </c>
      <c r="DX307" s="35">
        <v>3995.7744373156002</v>
      </c>
      <c r="DY307" s="29">
        <f t="shared" si="248"/>
        <v>3.0537683724284665E-9</v>
      </c>
      <c r="DZ307" s="29">
        <f t="shared" si="249"/>
        <v>3.0597450449280705E-9</v>
      </c>
      <c r="EA307" s="29">
        <f t="shared" si="250"/>
        <v>3.059745024176325E-9</v>
      </c>
      <c r="EB307" s="29">
        <f t="shared" si="251"/>
        <v>3.059745024176325E-9</v>
      </c>
      <c r="ED307" s="35"/>
      <c r="EE307" s="35"/>
      <c r="EF307" s="35"/>
      <c r="EL307" s="35"/>
      <c r="EM307" s="35"/>
      <c r="EN307" s="35"/>
      <c r="ET307" s="35"/>
      <c r="EU307" s="35"/>
      <c r="EV307" s="35"/>
    </row>
    <row r="308" spans="14:152" s="29" customFormat="1" ht="13.5" x14ac:dyDescent="0.3">
      <c r="N308" s="35">
        <v>4.639E-8</v>
      </c>
      <c r="O308" s="35">
        <v>4.466373027E-2</v>
      </c>
      <c r="P308" s="35">
        <v>213.18722085339999</v>
      </c>
      <c r="Q308" s="29">
        <f t="shared" si="224"/>
        <v>-4.332346747458238E-8</v>
      </c>
      <c r="R308" s="29">
        <f t="shared" si="225"/>
        <v>-4.332400345905418E-8</v>
      </c>
      <c r="S308" s="29">
        <f t="shared" si="226"/>
        <v>-4.3324003457193063E-8</v>
      </c>
      <c r="T308" s="29">
        <f t="shared" si="227"/>
        <v>-4.3324003457193063E-8</v>
      </c>
      <c r="V308" s="35">
        <v>8.8900000000000005E-9</v>
      </c>
      <c r="W308" s="35">
        <v>4.7050876914600002</v>
      </c>
      <c r="X308" s="35">
        <v>148.0787244263</v>
      </c>
      <c r="Y308" s="29">
        <f t="shared" si="228"/>
        <v>6.0194199140057111E-9</v>
      </c>
      <c r="Z308" s="29">
        <f t="shared" si="229"/>
        <v>6.019566759338278E-9</v>
      </c>
      <c r="AA308" s="29">
        <f t="shared" si="230"/>
        <v>6.0195667588283683E-9</v>
      </c>
      <c r="AB308" s="29">
        <f t="shared" si="231"/>
        <v>6.0195667588283683E-9</v>
      </c>
      <c r="AD308" s="35">
        <v>8.3999999999999999E-10</v>
      </c>
      <c r="AE308" s="35">
        <v>3.3447067349199999</v>
      </c>
      <c r="AF308" s="35">
        <v>67.668051566499997</v>
      </c>
      <c r="AG308" s="29">
        <f t="shared" si="232"/>
        <v>-2.2294090345847035E-10</v>
      </c>
      <c r="AH308" s="29">
        <f t="shared" si="233"/>
        <v>-2.2294921071760569E-10</v>
      </c>
      <c r="AI308" s="29">
        <f t="shared" si="234"/>
        <v>-2.2294921068875919E-10</v>
      </c>
      <c r="AJ308" s="29">
        <f t="shared" si="235"/>
        <v>-2.2294921068875919E-10</v>
      </c>
      <c r="AL308" s="35"/>
      <c r="AM308" s="35"/>
      <c r="AN308" s="35"/>
      <c r="AT308" s="35"/>
      <c r="AU308" s="35"/>
      <c r="AV308" s="35"/>
      <c r="BB308" s="35"/>
      <c r="BC308" s="35"/>
      <c r="BD308" s="35"/>
      <c r="BJ308" s="35">
        <v>3.3900000000000001E-9</v>
      </c>
      <c r="BK308" s="35">
        <v>5.1907440546199997</v>
      </c>
      <c r="BL308" s="35">
        <v>69.152524274800001</v>
      </c>
      <c r="BM308" s="29">
        <f t="shared" si="236"/>
        <v>3.3883998137420946E-9</v>
      </c>
      <c r="BN308" s="29">
        <f t="shared" si="237"/>
        <v>3.3884009052819406E-9</v>
      </c>
      <c r="BO308" s="29">
        <f t="shared" si="238"/>
        <v>3.3884009052781509E-9</v>
      </c>
      <c r="BP308" s="29">
        <f t="shared" si="239"/>
        <v>3.3884009052781509E-9</v>
      </c>
      <c r="BR308" s="35"/>
      <c r="BS308" s="35"/>
      <c r="BT308" s="35"/>
      <c r="BZ308" s="35"/>
      <c r="CA308" s="35"/>
      <c r="CB308" s="35"/>
      <c r="CH308" s="35"/>
      <c r="CI308" s="35"/>
      <c r="CJ308" s="35"/>
      <c r="CP308" s="35"/>
      <c r="CQ308" s="35"/>
      <c r="CR308" s="35"/>
      <c r="CX308" s="35"/>
      <c r="CY308" s="35"/>
      <c r="CZ308" s="35"/>
      <c r="DF308" s="35">
        <v>2.3655000000000001E-7</v>
      </c>
      <c r="DG308" s="35">
        <v>1.59974907716</v>
      </c>
      <c r="DH308" s="35">
        <v>738.79727483859995</v>
      </c>
      <c r="DI308" s="29">
        <f t="shared" si="240"/>
        <v>1.2120265043838961E-7</v>
      </c>
      <c r="DJ308" s="29">
        <f t="shared" si="241"/>
        <v>1.2122539946267094E-7</v>
      </c>
      <c r="DK308" s="29">
        <f t="shared" si="242"/>
        <v>1.2122539938367844E-7</v>
      </c>
      <c r="DL308" s="29">
        <f t="shared" si="243"/>
        <v>1.2122539938367844E-7</v>
      </c>
      <c r="DN308" s="35">
        <v>3.5460000000000001E-8</v>
      </c>
      <c r="DO308" s="35">
        <v>2.1984624503000001</v>
      </c>
      <c r="DP308" s="35">
        <v>135.33610313299999</v>
      </c>
      <c r="DQ308" s="29">
        <f t="shared" si="244"/>
        <v>-1.101345517520414E-8</v>
      </c>
      <c r="DR308" s="29">
        <f t="shared" si="245"/>
        <v>-1.1014146656116263E-8</v>
      </c>
      <c r="DS308" s="29">
        <f t="shared" si="246"/>
        <v>-1.1014146653715133E-8</v>
      </c>
      <c r="DT308" s="29">
        <f t="shared" si="247"/>
        <v>-1.1014146653715133E-8</v>
      </c>
      <c r="DV308" s="35">
        <v>8.7199999999999997E-9</v>
      </c>
      <c r="DW308" s="35">
        <v>3.0236372470299999</v>
      </c>
      <c r="DX308" s="35">
        <v>306.09692891809999</v>
      </c>
      <c r="DY308" s="29">
        <f t="shared" si="248"/>
        <v>-1.2276075694233596E-9</v>
      </c>
      <c r="DZ308" s="29">
        <f t="shared" si="249"/>
        <v>-1.2272069917447851E-9</v>
      </c>
      <c r="EA308" s="29">
        <f t="shared" si="250"/>
        <v>-1.2272069931357838E-9</v>
      </c>
      <c r="EB308" s="29">
        <f t="shared" si="251"/>
        <v>-1.2272069931357838E-9</v>
      </c>
      <c r="ED308" s="35"/>
      <c r="EE308" s="35"/>
      <c r="EF308" s="35"/>
      <c r="EL308" s="35"/>
      <c r="EM308" s="35"/>
      <c r="EN308" s="35"/>
      <c r="ET308" s="35"/>
      <c r="EU308" s="35"/>
      <c r="EV308" s="35"/>
    </row>
    <row r="309" spans="14:152" s="29" customFormat="1" ht="13.5" x14ac:dyDescent="0.3">
      <c r="N309" s="35">
        <v>5.9510000000000001E-8</v>
      </c>
      <c r="O309" s="35">
        <v>0.54565487489999998</v>
      </c>
      <c r="P309" s="35">
        <v>51.2057253312</v>
      </c>
      <c r="Q309" s="29">
        <f t="shared" si="224"/>
        <v>1.1441323977492805E-8</v>
      </c>
      <c r="R309" s="29">
        <f t="shared" si="225"/>
        <v>1.1441777278082974E-8</v>
      </c>
      <c r="S309" s="29">
        <f t="shared" si="226"/>
        <v>1.1441777276508919E-8</v>
      </c>
      <c r="T309" s="29">
        <f t="shared" si="227"/>
        <v>1.1441777276508919E-8</v>
      </c>
      <c r="V309" s="35">
        <v>8.2700000000000006E-9</v>
      </c>
      <c r="W309" s="35">
        <v>6.08977582217</v>
      </c>
      <c r="X309" s="35">
        <v>488.84961647109998</v>
      </c>
      <c r="Y309" s="29">
        <f t="shared" si="228"/>
        <v>8.87698426878304E-10</v>
      </c>
      <c r="Z309" s="29">
        <f t="shared" si="229"/>
        <v>8.883077103001387E-10</v>
      </c>
      <c r="AA309" s="29">
        <f t="shared" si="230"/>
        <v>8.8830770818444747E-10</v>
      </c>
      <c r="AB309" s="29">
        <f t="shared" si="231"/>
        <v>8.8830770818444747E-10</v>
      </c>
      <c r="AD309" s="35">
        <v>8.6000000000000003E-10</v>
      </c>
      <c r="AE309" s="35">
        <v>2.7391730017999998</v>
      </c>
      <c r="AF309" s="35">
        <v>5863.5912061161998</v>
      </c>
      <c r="AG309" s="29">
        <f t="shared" si="232"/>
        <v>-7.1669038186048013E-10</v>
      </c>
      <c r="AH309" s="29">
        <f t="shared" si="233"/>
        <v>-7.1711260318834732E-10</v>
      </c>
      <c r="AI309" s="29">
        <f t="shared" si="234"/>
        <v>-7.1711260172318309E-10</v>
      </c>
      <c r="AJ309" s="29">
        <f t="shared" si="235"/>
        <v>-7.1711260172318309E-10</v>
      </c>
      <c r="AL309" s="35"/>
      <c r="AM309" s="35"/>
      <c r="AN309" s="35"/>
      <c r="AT309" s="35"/>
      <c r="AU309" s="35"/>
      <c r="AV309" s="35"/>
      <c r="BB309" s="35"/>
      <c r="BC309" s="35"/>
      <c r="BD309" s="35"/>
      <c r="BJ309" s="35">
        <v>3.58E-9</v>
      </c>
      <c r="BK309" s="35">
        <v>1.11857595997</v>
      </c>
      <c r="BL309" s="35">
        <v>1044.4040766621999</v>
      </c>
      <c r="BM309" s="29">
        <f t="shared" si="236"/>
        <v>2.5754022442257002E-9</v>
      </c>
      <c r="BN309" s="29">
        <f t="shared" si="237"/>
        <v>2.5750085262527007E-9</v>
      </c>
      <c r="BO309" s="29">
        <f t="shared" si="238"/>
        <v>2.5750085276199839E-9</v>
      </c>
      <c r="BP309" s="29">
        <f t="shared" si="239"/>
        <v>2.5750085276199839E-9</v>
      </c>
      <c r="BR309" s="35"/>
      <c r="BS309" s="35"/>
      <c r="BT309" s="35"/>
      <c r="BZ309" s="35"/>
      <c r="CA309" s="35"/>
      <c r="CB309" s="35"/>
      <c r="CH309" s="35"/>
      <c r="CI309" s="35"/>
      <c r="CJ309" s="35"/>
      <c r="CP309" s="35"/>
      <c r="CQ309" s="35"/>
      <c r="CR309" s="35"/>
      <c r="CX309" s="35"/>
      <c r="CY309" s="35"/>
      <c r="CZ309" s="35"/>
      <c r="DF309" s="35">
        <v>2.0375000000000001E-7</v>
      </c>
      <c r="DG309" s="35">
        <v>2.9465310732100001</v>
      </c>
      <c r="DH309" s="35">
        <v>59.803745040300001</v>
      </c>
      <c r="DI309" s="29">
        <f t="shared" si="240"/>
        <v>-1.4538288037662525E-7</v>
      </c>
      <c r="DJ309" s="29">
        <f t="shared" si="241"/>
        <v>-1.4538417446114856E-7</v>
      </c>
      <c r="DK309" s="29">
        <f t="shared" si="242"/>
        <v>-1.4538417445665491E-7</v>
      </c>
      <c r="DL309" s="29">
        <f t="shared" si="243"/>
        <v>-1.4538417445665491E-7</v>
      </c>
      <c r="DN309" s="35">
        <v>3.5600000000000001E-8</v>
      </c>
      <c r="DO309" s="35">
        <v>4.51362022045</v>
      </c>
      <c r="DP309" s="35">
        <v>601.76425067620005</v>
      </c>
      <c r="DQ309" s="29">
        <f t="shared" si="244"/>
        <v>-5.3286313282279752E-9</v>
      </c>
      <c r="DR309" s="29">
        <f t="shared" si="245"/>
        <v>-5.3254205095426696E-9</v>
      </c>
      <c r="DS309" s="29">
        <f t="shared" si="246"/>
        <v>-5.3254205206921891E-9</v>
      </c>
      <c r="DT309" s="29">
        <f t="shared" si="247"/>
        <v>-5.3254205206921891E-9</v>
      </c>
      <c r="DV309" s="35">
        <v>7.9599999999999998E-9</v>
      </c>
      <c r="DW309" s="35">
        <v>0.4434366454</v>
      </c>
      <c r="DX309" s="35">
        <v>486.40193591629998</v>
      </c>
      <c r="DY309" s="29">
        <f t="shared" si="248"/>
        <v>-3.7429815999581711E-9</v>
      </c>
      <c r="DZ309" s="29">
        <f t="shared" si="249"/>
        <v>-3.7424636216245826E-9</v>
      </c>
      <c r="EA309" s="29">
        <f t="shared" si="250"/>
        <v>-3.7424636234232703E-9</v>
      </c>
      <c r="EB309" s="29">
        <f t="shared" si="251"/>
        <v>-3.7424636234232703E-9</v>
      </c>
      <c r="ED309" s="35"/>
      <c r="EE309" s="35"/>
      <c r="EF309" s="35"/>
      <c r="EL309" s="35"/>
      <c r="EM309" s="35"/>
      <c r="EN309" s="35"/>
      <c r="ET309" s="35"/>
      <c r="EU309" s="35"/>
      <c r="EV309" s="35"/>
    </row>
    <row r="310" spans="14:152" s="29" customFormat="1" ht="13.5" x14ac:dyDescent="0.3">
      <c r="N310" s="35">
        <v>4.5349999999999999E-8</v>
      </c>
      <c r="O310" s="35">
        <v>0.16088614438000001</v>
      </c>
      <c r="P310" s="35">
        <v>2950.6196011279999</v>
      </c>
      <c r="Q310" s="29">
        <f t="shared" si="224"/>
        <v>-2.5984933366906621E-8</v>
      </c>
      <c r="R310" s="29">
        <f t="shared" si="225"/>
        <v>-2.6001554578910028E-8</v>
      </c>
      <c r="S310" s="29">
        <f t="shared" si="226"/>
        <v>-2.6001554521202385E-8</v>
      </c>
      <c r="T310" s="29">
        <f t="shared" si="227"/>
        <v>-2.6001554521202385E-8</v>
      </c>
      <c r="V310" s="35">
        <v>8.8900000000000005E-9</v>
      </c>
      <c r="W310" s="35">
        <v>5.0512416602699997</v>
      </c>
      <c r="X310" s="35">
        <v>220.46082654860001</v>
      </c>
      <c r="Y310" s="29">
        <f t="shared" si="228"/>
        <v>-6.2392589978655774E-9</v>
      </c>
      <c r="Z310" s="29">
        <f t="shared" si="229"/>
        <v>-6.2390473627070616E-9</v>
      </c>
      <c r="AA310" s="29">
        <f t="shared" si="230"/>
        <v>-6.2390473634419752E-9</v>
      </c>
      <c r="AB310" s="29">
        <f t="shared" si="231"/>
        <v>-6.2390473634419752E-9</v>
      </c>
      <c r="AD310" s="35">
        <v>8.3000000000000003E-10</v>
      </c>
      <c r="AE310" s="35">
        <v>2.8149911648499999</v>
      </c>
      <c r="AF310" s="35">
        <v>776.9303104764</v>
      </c>
      <c r="AG310" s="29">
        <f t="shared" si="232"/>
        <v>-7.9900391336452196E-10</v>
      </c>
      <c r="AH310" s="29">
        <f t="shared" si="233"/>
        <v>-7.9897744395545075E-10</v>
      </c>
      <c r="AI310" s="29">
        <f t="shared" si="234"/>
        <v>-7.9897744404738392E-10</v>
      </c>
      <c r="AJ310" s="29">
        <f t="shared" si="235"/>
        <v>-7.9897744404738392E-10</v>
      </c>
      <c r="AL310" s="35"/>
      <c r="AM310" s="35"/>
      <c r="AN310" s="35"/>
      <c r="AT310" s="35"/>
      <c r="AU310" s="35"/>
      <c r="AV310" s="35"/>
      <c r="BB310" s="35"/>
      <c r="BC310" s="35"/>
      <c r="BD310" s="35"/>
      <c r="BJ310" s="35">
        <v>3.34E-9</v>
      </c>
      <c r="BK310" s="35">
        <v>1.8426099473999999</v>
      </c>
      <c r="BL310" s="35">
        <v>1361.5467058442</v>
      </c>
      <c r="BM310" s="29">
        <f t="shared" si="236"/>
        <v>1.2845323742307068E-9</v>
      </c>
      <c r="BN310" s="29">
        <f t="shared" si="237"/>
        <v>1.2838960225354955E-9</v>
      </c>
      <c r="BO310" s="29">
        <f t="shared" si="238"/>
        <v>1.2838960247453064E-9</v>
      </c>
      <c r="BP310" s="29">
        <f t="shared" si="239"/>
        <v>1.2838960247453064E-9</v>
      </c>
      <c r="BR310" s="35"/>
      <c r="BS310" s="35"/>
      <c r="BT310" s="35"/>
      <c r="BZ310" s="35"/>
      <c r="CA310" s="35"/>
      <c r="CB310" s="35"/>
      <c r="CH310" s="35"/>
      <c r="CI310" s="35"/>
      <c r="CJ310" s="35"/>
      <c r="CP310" s="35"/>
      <c r="CQ310" s="35"/>
      <c r="CR310" s="35"/>
      <c r="CX310" s="35"/>
      <c r="CY310" s="35"/>
      <c r="CZ310" s="35"/>
      <c r="DF310" s="35">
        <v>2.4247000000000003E-7</v>
      </c>
      <c r="DG310" s="35">
        <v>3.1538769686700001</v>
      </c>
      <c r="DH310" s="35">
        <v>240.3864308119</v>
      </c>
      <c r="DI310" s="29">
        <f t="shared" si="240"/>
        <v>1.7322177925888218E-7</v>
      </c>
      <c r="DJ310" s="29">
        <f t="shared" si="241"/>
        <v>1.7322796153870577E-7</v>
      </c>
      <c r="DK310" s="29">
        <f t="shared" si="242"/>
        <v>1.7322796151723854E-7</v>
      </c>
      <c r="DL310" s="29">
        <f t="shared" si="243"/>
        <v>1.7322796151723854E-7</v>
      </c>
      <c r="DN310" s="35">
        <v>3.8430000000000001E-8</v>
      </c>
      <c r="DO310" s="35">
        <v>0.98567531676999998</v>
      </c>
      <c r="DP310" s="35">
        <v>271.40591944890002</v>
      </c>
      <c r="DQ310" s="29">
        <f t="shared" si="244"/>
        <v>2.4207308741351077E-8</v>
      </c>
      <c r="DR310" s="29">
        <f t="shared" si="245"/>
        <v>2.4206080762867486E-8</v>
      </c>
      <c r="DS310" s="29">
        <f t="shared" si="246"/>
        <v>2.4206080767131659E-8</v>
      </c>
      <c r="DT310" s="29">
        <f t="shared" si="247"/>
        <v>2.4206080767131659E-8</v>
      </c>
      <c r="DV310" s="35">
        <v>8.7799999999999999E-9</v>
      </c>
      <c r="DW310" s="35">
        <v>1.82164034386</v>
      </c>
      <c r="DX310" s="35">
        <v>135.33610313299999</v>
      </c>
      <c r="DY310" s="29">
        <f t="shared" si="248"/>
        <v>-5.6066119939859078E-9</v>
      </c>
      <c r="DZ310" s="29">
        <f t="shared" si="249"/>
        <v>-5.6067506081417354E-9</v>
      </c>
      <c r="EA310" s="29">
        <f t="shared" si="250"/>
        <v>-5.6067506076604089E-9</v>
      </c>
      <c r="EB310" s="29">
        <f t="shared" si="251"/>
        <v>-5.6067506076604089E-9</v>
      </c>
      <c r="ED310" s="35"/>
      <c r="EE310" s="35"/>
      <c r="EF310" s="35"/>
      <c r="EL310" s="35"/>
      <c r="EM310" s="35"/>
      <c r="EN310" s="35"/>
      <c r="ET310" s="35"/>
      <c r="EU310" s="35"/>
      <c r="EV310" s="35"/>
    </row>
    <row r="311" spans="14:152" s="29" customFormat="1" ht="13.5" x14ac:dyDescent="0.3">
      <c r="N311" s="35">
        <v>4.639E-8</v>
      </c>
      <c r="O311" s="35">
        <v>4.7376915359099998</v>
      </c>
      <c r="P311" s="35">
        <v>213.4109700226</v>
      </c>
      <c r="Q311" s="29">
        <f t="shared" si="224"/>
        <v>-1.590304404843714E-8</v>
      </c>
      <c r="R311" s="29">
        <f t="shared" si="225"/>
        <v>-1.5901634263480469E-8</v>
      </c>
      <c r="S311" s="29">
        <f t="shared" si="226"/>
        <v>-1.5901634268375893E-8</v>
      </c>
      <c r="T311" s="29">
        <f t="shared" si="227"/>
        <v>-1.5901634268375893E-8</v>
      </c>
      <c r="V311" s="35">
        <v>8.2800000000000004E-9</v>
      </c>
      <c r="W311" s="35">
        <v>6.2726254415499998</v>
      </c>
      <c r="X311" s="35">
        <v>1382.8873468465999</v>
      </c>
      <c r="Y311" s="29">
        <f t="shared" si="228"/>
        <v>-7.422975239395696E-9</v>
      </c>
      <c r="Z311" s="29">
        <f t="shared" si="229"/>
        <v>-7.4237440849399919E-9</v>
      </c>
      <c r="AA311" s="29">
        <f t="shared" si="230"/>
        <v>-7.4237440822707719E-9</v>
      </c>
      <c r="AB311" s="29">
        <f t="shared" si="231"/>
        <v>-7.4237440822707719E-9</v>
      </c>
      <c r="AD311" s="35">
        <v>9.0999999999999996E-10</v>
      </c>
      <c r="AE311" s="35">
        <v>1.2616009317000001</v>
      </c>
      <c r="AF311" s="35">
        <v>212.77783057619999</v>
      </c>
      <c r="AG311" s="29">
        <f t="shared" si="232"/>
        <v>4.6657447430729345E-12</v>
      </c>
      <c r="AH311" s="29">
        <f t="shared" si="233"/>
        <v>4.6363940165032182E-12</v>
      </c>
      <c r="AI311" s="29">
        <f t="shared" si="234"/>
        <v>4.6363941184220648E-12</v>
      </c>
      <c r="AJ311" s="29">
        <f t="shared" si="235"/>
        <v>4.6363941184220648E-12</v>
      </c>
      <c r="AL311" s="35"/>
      <c r="AM311" s="35"/>
      <c r="AN311" s="35"/>
      <c r="AT311" s="35"/>
      <c r="AU311" s="35"/>
      <c r="AV311" s="35"/>
      <c r="BB311" s="35"/>
      <c r="BC311" s="35"/>
      <c r="BD311" s="35"/>
      <c r="BJ311" s="35">
        <v>3.2799999999999998E-9</v>
      </c>
      <c r="BK311" s="35">
        <v>6.0710659640799998</v>
      </c>
      <c r="BL311" s="35">
        <v>710.74673161819999</v>
      </c>
      <c r="BM311" s="29">
        <f t="shared" si="236"/>
        <v>1.0820186878155081E-9</v>
      </c>
      <c r="BN311" s="29">
        <f t="shared" si="237"/>
        <v>1.08168508050066E-9</v>
      </c>
      <c r="BO311" s="29">
        <f t="shared" si="238"/>
        <v>1.0816850816591206E-9</v>
      </c>
      <c r="BP311" s="29">
        <f t="shared" si="239"/>
        <v>1.0816850816591206E-9</v>
      </c>
      <c r="BR311" s="35"/>
      <c r="BS311" s="35"/>
      <c r="BT311" s="35"/>
      <c r="BZ311" s="35"/>
      <c r="CA311" s="35"/>
      <c r="CB311" s="35"/>
      <c r="CH311" s="35"/>
      <c r="CI311" s="35"/>
      <c r="CJ311" s="35"/>
      <c r="CP311" s="35"/>
      <c r="CQ311" s="35"/>
      <c r="CR311" s="35"/>
      <c r="CX311" s="35"/>
      <c r="CY311" s="35"/>
      <c r="CZ311" s="35"/>
      <c r="DF311" s="35">
        <v>1.8294E-7</v>
      </c>
      <c r="DG311" s="35">
        <v>3.1871599296899999</v>
      </c>
      <c r="DH311" s="35">
        <v>295.05122865419997</v>
      </c>
      <c r="DI311" s="29">
        <f t="shared" si="240"/>
        <v>-2.2875059991777984E-8</v>
      </c>
      <c r="DJ311" s="29">
        <f t="shared" si="241"/>
        <v>-2.2866942121732518E-8</v>
      </c>
      <c r="DK311" s="29">
        <f t="shared" si="242"/>
        <v>-2.2866942149921692E-8</v>
      </c>
      <c r="DL311" s="29">
        <f t="shared" si="243"/>
        <v>-2.2866942149921692E-8</v>
      </c>
      <c r="DN311" s="35">
        <v>3.5590000000000003E-8</v>
      </c>
      <c r="DO311" s="35">
        <v>1.11005765159</v>
      </c>
      <c r="DP311" s="35">
        <v>6283.0758499914</v>
      </c>
      <c r="DQ311" s="29">
        <f t="shared" si="244"/>
        <v>-3.1001038195210257E-8</v>
      </c>
      <c r="DR311" s="29">
        <f t="shared" si="245"/>
        <v>-3.0984374906177865E-8</v>
      </c>
      <c r="DS311" s="29">
        <f t="shared" si="246"/>
        <v>-3.0984374964089362E-8</v>
      </c>
      <c r="DT311" s="29">
        <f t="shared" si="247"/>
        <v>-3.0984374964089362E-8</v>
      </c>
      <c r="DV311" s="35">
        <v>7.9099999999999994E-9</v>
      </c>
      <c r="DW311" s="35">
        <v>2.14989417962</v>
      </c>
      <c r="DX311" s="35">
        <v>2620.0006374698</v>
      </c>
      <c r="DY311" s="29">
        <f t="shared" si="248"/>
        <v>5.9396150723019708E-9</v>
      </c>
      <c r="DZ311" s="29">
        <f t="shared" si="249"/>
        <v>5.9416892906334375E-9</v>
      </c>
      <c r="EA311" s="29">
        <f t="shared" si="250"/>
        <v>5.9416892834324216E-9</v>
      </c>
      <c r="EB311" s="29">
        <f t="shared" si="251"/>
        <v>5.9416892834324216E-9</v>
      </c>
      <c r="ED311" s="35"/>
      <c r="EE311" s="35"/>
      <c r="EF311" s="35"/>
      <c r="EL311" s="35"/>
      <c r="EM311" s="35"/>
      <c r="EN311" s="35"/>
      <c r="ET311" s="35"/>
      <c r="EU311" s="35"/>
      <c r="EV311" s="35"/>
    </row>
    <row r="312" spans="14:152" s="29" customFormat="1" ht="13.5" x14ac:dyDescent="0.3">
      <c r="N312" s="35">
        <v>4.716E-8</v>
      </c>
      <c r="O312" s="35">
        <v>3.1363646778900001</v>
      </c>
      <c r="P312" s="35">
        <v>28.5718080822</v>
      </c>
      <c r="Q312" s="29">
        <f t="shared" si="224"/>
        <v>-4.2282253750913911E-8</v>
      </c>
      <c r="R312" s="29">
        <f t="shared" si="225"/>
        <v>-4.2282344214447882E-8</v>
      </c>
      <c r="S312" s="29">
        <f t="shared" si="226"/>
        <v>-4.2282344214133752E-8</v>
      </c>
      <c r="T312" s="29">
        <f t="shared" si="227"/>
        <v>-4.2282344214133752E-8</v>
      </c>
      <c r="V312" s="35">
        <v>1.04E-8</v>
      </c>
      <c r="W312" s="35">
        <v>5.76735098196</v>
      </c>
      <c r="X312" s="35">
        <v>501.37978944330001</v>
      </c>
      <c r="Y312" s="29">
        <f t="shared" si="228"/>
        <v>2.3350834152369961E-9</v>
      </c>
      <c r="Z312" s="29">
        <f t="shared" si="229"/>
        <v>2.3358536455697206E-9</v>
      </c>
      <c r="AA312" s="29">
        <f t="shared" si="230"/>
        <v>2.3358536428951471E-9</v>
      </c>
      <c r="AB312" s="29">
        <f t="shared" si="231"/>
        <v>2.3358536428951471E-9</v>
      </c>
      <c r="AD312" s="35">
        <v>8.9999999999999999E-10</v>
      </c>
      <c r="AE312" s="35">
        <v>2.0872249198100001</v>
      </c>
      <c r="AF312" s="35">
        <v>2111.6503133776</v>
      </c>
      <c r="AG312" s="29">
        <f t="shared" si="232"/>
        <v>2.2798992235065825E-10</v>
      </c>
      <c r="AH312" s="29">
        <f t="shared" si="233"/>
        <v>2.2771122203670139E-10</v>
      </c>
      <c r="AI312" s="29">
        <f t="shared" si="234"/>
        <v>2.2771122300452338E-10</v>
      </c>
      <c r="AJ312" s="29">
        <f t="shared" si="235"/>
        <v>2.2771122300452338E-10</v>
      </c>
      <c r="AL312" s="35"/>
      <c r="AM312" s="35"/>
      <c r="AN312" s="35"/>
      <c r="AT312" s="35"/>
      <c r="AU312" s="35"/>
      <c r="AV312" s="35"/>
      <c r="BB312" s="35"/>
      <c r="BC312" s="35"/>
      <c r="BD312" s="35"/>
      <c r="BJ312" s="35">
        <v>3.2799999999999998E-9</v>
      </c>
      <c r="BK312" s="35">
        <v>1.48618893585</v>
      </c>
      <c r="BL312" s="35">
        <v>2420.9286360333999</v>
      </c>
      <c r="BM312" s="29">
        <f t="shared" si="236"/>
        <v>-3.2780992175378488E-9</v>
      </c>
      <c r="BN312" s="29">
        <f t="shared" si="237"/>
        <v>-3.2780580241646402E-9</v>
      </c>
      <c r="BO312" s="29">
        <f t="shared" si="238"/>
        <v>-3.2780580243084497E-9</v>
      </c>
      <c r="BP312" s="29">
        <f t="shared" si="239"/>
        <v>-3.2780580243084497E-9</v>
      </c>
      <c r="BR312" s="35"/>
      <c r="BS312" s="35"/>
      <c r="BT312" s="35"/>
      <c r="BZ312" s="35"/>
      <c r="CA312" s="35"/>
      <c r="CB312" s="35"/>
      <c r="CH312" s="35"/>
      <c r="CI312" s="35"/>
      <c r="CJ312" s="35"/>
      <c r="CP312" s="35"/>
      <c r="CQ312" s="35"/>
      <c r="CR312" s="35"/>
      <c r="CX312" s="35"/>
      <c r="CY312" s="35"/>
      <c r="CZ312" s="35"/>
      <c r="DF312" s="35">
        <v>1.7464000000000001E-7</v>
      </c>
      <c r="DG312" s="35">
        <v>2.9047180362599998</v>
      </c>
      <c r="DH312" s="35">
        <v>477.80391620720002</v>
      </c>
      <c r="DI312" s="29">
        <f t="shared" si="240"/>
        <v>-5.6659439979453984E-8</v>
      </c>
      <c r="DJ312" s="29">
        <f t="shared" si="241"/>
        <v>-5.6671404452833827E-8</v>
      </c>
      <c r="DK312" s="29">
        <f t="shared" si="242"/>
        <v>-5.6671404411288423E-8</v>
      </c>
      <c r="DL312" s="29">
        <f t="shared" si="243"/>
        <v>-5.6671404411288423E-8</v>
      </c>
      <c r="DN312" s="35">
        <v>4.266E-8</v>
      </c>
      <c r="DO312" s="35">
        <v>6.1969600587100002</v>
      </c>
      <c r="DP312" s="35">
        <v>268.43697403229999</v>
      </c>
      <c r="DQ312" s="29">
        <f t="shared" si="244"/>
        <v>-1.8119960955543E-8</v>
      </c>
      <c r="DR312" s="29">
        <f t="shared" si="245"/>
        <v>-1.8121532449741508E-8</v>
      </c>
      <c r="DS312" s="29">
        <f t="shared" si="246"/>
        <v>-1.8121532444284664E-8</v>
      </c>
      <c r="DT312" s="29">
        <f t="shared" si="247"/>
        <v>-1.8121532444284664E-8</v>
      </c>
      <c r="DV312" s="35">
        <v>8.8100000000000008E-9</v>
      </c>
      <c r="DW312" s="35">
        <v>2.39697554334</v>
      </c>
      <c r="DX312" s="35">
        <v>289.56516671359998</v>
      </c>
      <c r="DY312" s="29">
        <f t="shared" si="248"/>
        <v>6.0304535332889233E-9</v>
      </c>
      <c r="DZ312" s="29">
        <f t="shared" si="249"/>
        <v>6.0307354395254686E-9</v>
      </c>
      <c r="EA312" s="29">
        <f t="shared" si="250"/>
        <v>6.0307354385465805E-9</v>
      </c>
      <c r="EB312" s="29">
        <f t="shared" si="251"/>
        <v>6.0307354385465805E-9</v>
      </c>
      <c r="ED312" s="35"/>
      <c r="EE312" s="35"/>
      <c r="EF312" s="35"/>
      <c r="EL312" s="35"/>
      <c r="EM312" s="35"/>
      <c r="EN312" s="35"/>
      <c r="ET312" s="35"/>
      <c r="EU312" s="35"/>
      <c r="EV312" s="35"/>
    </row>
    <row r="313" spans="14:152" s="29" customFormat="1" ht="13.5" x14ac:dyDescent="0.3">
      <c r="N313" s="35">
        <v>4.7479999999999999E-8</v>
      </c>
      <c r="O313" s="35">
        <v>1.1215695298899999</v>
      </c>
      <c r="P313" s="35">
        <v>6.2197751234999998</v>
      </c>
      <c r="Q313" s="29">
        <f t="shared" si="224"/>
        <v>1.6200740555324469E-8</v>
      </c>
      <c r="R313" s="29">
        <f t="shared" si="225"/>
        <v>1.6200782634154176E-8</v>
      </c>
      <c r="S313" s="29">
        <f t="shared" si="226"/>
        <v>1.6200782634008053E-8</v>
      </c>
      <c r="T313" s="29">
        <f t="shared" si="227"/>
        <v>1.6200782634008053E-8</v>
      </c>
      <c r="V313" s="35">
        <v>1.103E-8</v>
      </c>
      <c r="W313" s="35">
        <v>0.4870647723</v>
      </c>
      <c r="X313" s="35">
        <v>692.58748435350003</v>
      </c>
      <c r="Y313" s="29">
        <f t="shared" si="228"/>
        <v>7.4408481705680774E-9</v>
      </c>
      <c r="Z313" s="29">
        <f t="shared" si="229"/>
        <v>7.4399933173195584E-9</v>
      </c>
      <c r="AA313" s="29">
        <f t="shared" si="230"/>
        <v>7.4399933202881459E-9</v>
      </c>
      <c r="AB313" s="29">
        <f t="shared" si="231"/>
        <v>7.4399933202881459E-9</v>
      </c>
      <c r="AD313" s="35">
        <v>8.0000000000000003E-10</v>
      </c>
      <c r="AE313" s="35">
        <v>2.1313684291600001</v>
      </c>
      <c r="AF313" s="35">
        <v>421.93232442999999</v>
      </c>
      <c r="AG313" s="29">
        <f t="shared" si="232"/>
        <v>-7.2365512888114566E-10</v>
      </c>
      <c r="AH313" s="29">
        <f t="shared" si="233"/>
        <v>-7.2363331352550816E-10</v>
      </c>
      <c r="AI313" s="29">
        <f t="shared" si="234"/>
        <v>-7.2363331360126632E-10</v>
      </c>
      <c r="AJ313" s="29">
        <f t="shared" si="235"/>
        <v>-7.2363331360126632E-10</v>
      </c>
      <c r="AL313" s="35"/>
      <c r="AM313" s="35"/>
      <c r="AN313" s="35"/>
      <c r="AT313" s="35"/>
      <c r="AU313" s="35"/>
      <c r="AV313" s="35"/>
      <c r="BB313" s="35"/>
      <c r="BC313" s="35"/>
      <c r="BD313" s="35"/>
      <c r="BJ313" s="35">
        <v>3.5899999999999998E-9</v>
      </c>
      <c r="BK313" s="35">
        <v>5.62797136991</v>
      </c>
      <c r="BL313" s="35">
        <v>78.7137518304</v>
      </c>
      <c r="BM313" s="29">
        <f t="shared" si="236"/>
        <v>2.9150361688567289E-9</v>
      </c>
      <c r="BN313" s="29">
        <f t="shared" si="237"/>
        <v>2.9150611705186002E-9</v>
      </c>
      <c r="BO313" s="29">
        <f t="shared" si="238"/>
        <v>2.9150611704317843E-9</v>
      </c>
      <c r="BP313" s="29">
        <f t="shared" si="239"/>
        <v>2.9150611704317843E-9</v>
      </c>
      <c r="BR313" s="35"/>
      <c r="BS313" s="35"/>
      <c r="BT313" s="35"/>
      <c r="BZ313" s="35"/>
      <c r="CA313" s="35"/>
      <c r="CB313" s="35"/>
      <c r="CH313" s="35"/>
      <c r="CI313" s="35"/>
      <c r="CJ313" s="35"/>
      <c r="CP313" s="35"/>
      <c r="CQ313" s="35"/>
      <c r="CR313" s="35"/>
      <c r="CX313" s="35"/>
      <c r="CY313" s="35"/>
      <c r="CZ313" s="35"/>
      <c r="DF313" s="35">
        <v>2.0697999999999999E-7</v>
      </c>
      <c r="DG313" s="35">
        <v>1.0723210033399999</v>
      </c>
      <c r="DH313" s="35">
        <v>494.26624244250002</v>
      </c>
      <c r="DI313" s="29">
        <f t="shared" si="240"/>
        <v>-1.9616876765503532E-7</v>
      </c>
      <c r="DJ313" s="29">
        <f t="shared" si="241"/>
        <v>-1.9616382071873063E-7</v>
      </c>
      <c r="DK313" s="29">
        <f t="shared" si="242"/>
        <v>-1.9616382073591061E-7</v>
      </c>
      <c r="DL313" s="29">
        <f t="shared" si="243"/>
        <v>-1.9616382073591061E-7</v>
      </c>
      <c r="DN313" s="35">
        <v>3.442E-8</v>
      </c>
      <c r="DO313" s="35">
        <v>4.2762888239199999</v>
      </c>
      <c r="DP313" s="35">
        <v>867.42347575359997</v>
      </c>
      <c r="DQ313" s="29">
        <f t="shared" si="244"/>
        <v>3.0455873637358465E-8</v>
      </c>
      <c r="DR313" s="29">
        <f t="shared" si="245"/>
        <v>3.0453764729978718E-8</v>
      </c>
      <c r="DS313" s="29">
        <f t="shared" si="246"/>
        <v>3.0453764737302714E-8</v>
      </c>
      <c r="DT313" s="29">
        <f t="shared" si="247"/>
        <v>3.0453764737302714E-8</v>
      </c>
      <c r="DV313" s="35">
        <v>7.8199999999999999E-9</v>
      </c>
      <c r="DW313" s="35">
        <v>4.5047131713799997</v>
      </c>
      <c r="DX313" s="35">
        <v>980.66817835879999</v>
      </c>
      <c r="DY313" s="29">
        <f t="shared" si="248"/>
        <v>-9.5955853110064873E-11</v>
      </c>
      <c r="DZ313" s="29">
        <f t="shared" si="249"/>
        <v>-9.479345928740697E-11</v>
      </c>
      <c r="EA313" s="29">
        <f t="shared" si="250"/>
        <v>-9.4793463323783726E-11</v>
      </c>
      <c r="EB313" s="29">
        <f t="shared" si="251"/>
        <v>-9.4793463323783726E-11</v>
      </c>
      <c r="ED313" s="35"/>
      <c r="EE313" s="35"/>
      <c r="EF313" s="35"/>
      <c r="EL313" s="35"/>
      <c r="EM313" s="35"/>
      <c r="EN313" s="35"/>
      <c r="ET313" s="35"/>
      <c r="EU313" s="35"/>
      <c r="EV313" s="35"/>
    </row>
    <row r="314" spans="14:152" s="29" customFormat="1" ht="13.5" x14ac:dyDescent="0.3">
      <c r="N314" s="35">
        <v>5.7350000000000001E-8</v>
      </c>
      <c r="O314" s="35">
        <v>4.4251421450000002E-2</v>
      </c>
      <c r="P314" s="35">
        <v>348.84764689209999</v>
      </c>
      <c r="Q314" s="29">
        <f t="shared" si="224"/>
        <v>4.8190367352883804E-8</v>
      </c>
      <c r="R314" s="29">
        <f t="shared" si="225"/>
        <v>4.8188723137588409E-8</v>
      </c>
      <c r="S314" s="29">
        <f t="shared" si="226"/>
        <v>4.8188723143298132E-8</v>
      </c>
      <c r="T314" s="29">
        <f t="shared" si="227"/>
        <v>4.8188723143298132E-8</v>
      </c>
      <c r="V314" s="35">
        <v>8.0999999999999997E-9</v>
      </c>
      <c r="W314" s="35">
        <v>2.5036238507999999</v>
      </c>
      <c r="X314" s="35">
        <v>2310.7223148140001</v>
      </c>
      <c r="Y314" s="29">
        <f t="shared" si="228"/>
        <v>-5.6050240167503799E-9</v>
      </c>
      <c r="Z314" s="29">
        <f t="shared" si="229"/>
        <v>-5.6029754482299156E-9</v>
      </c>
      <c r="AA314" s="29">
        <f t="shared" si="230"/>
        <v>-5.602975455344664E-9</v>
      </c>
      <c r="AB314" s="29">
        <f t="shared" si="231"/>
        <v>-5.602975455344664E-9</v>
      </c>
      <c r="AD314" s="35">
        <v>8.1999999999999996E-10</v>
      </c>
      <c r="AE314" s="35">
        <v>4.1635835028099999</v>
      </c>
      <c r="AF314" s="35">
        <v>9793.8009023358009</v>
      </c>
      <c r="AG314" s="29">
        <f t="shared" si="232"/>
        <v>8.131502190906003E-10</v>
      </c>
      <c r="AH314" s="29">
        <f t="shared" si="233"/>
        <v>8.1299230143319858E-10</v>
      </c>
      <c r="AI314" s="29">
        <f t="shared" si="234"/>
        <v>8.1299230198467451E-10</v>
      </c>
      <c r="AJ314" s="29">
        <f t="shared" si="235"/>
        <v>8.1299230198467451E-10</v>
      </c>
      <c r="AL314" s="35"/>
      <c r="AM314" s="35"/>
      <c r="AN314" s="35"/>
      <c r="AT314" s="35"/>
      <c r="AU314" s="35"/>
      <c r="AV314" s="35"/>
      <c r="BB314" s="35"/>
      <c r="BC314" s="35"/>
      <c r="BD314" s="35"/>
      <c r="BJ314" s="35">
        <v>4.0499999999999999E-9</v>
      </c>
      <c r="BK314" s="35">
        <v>2.91366762549</v>
      </c>
      <c r="BL314" s="35">
        <v>1891.2376709388</v>
      </c>
      <c r="BM314" s="29">
        <f t="shared" si="236"/>
        <v>-2.4323582121358818E-9</v>
      </c>
      <c r="BN314" s="29">
        <f t="shared" si="237"/>
        <v>-2.4314297647159419E-9</v>
      </c>
      <c r="BO314" s="29">
        <f t="shared" si="238"/>
        <v>-2.4314297679402671E-9</v>
      </c>
      <c r="BP314" s="29">
        <f t="shared" si="239"/>
        <v>-2.4314297679402671E-9</v>
      </c>
      <c r="BR314" s="35"/>
      <c r="BS314" s="35"/>
      <c r="BT314" s="35"/>
      <c r="BZ314" s="35"/>
      <c r="CA314" s="35"/>
      <c r="CB314" s="35"/>
      <c r="CH314" s="35"/>
      <c r="CI314" s="35"/>
      <c r="CJ314" s="35"/>
      <c r="CP314" s="35"/>
      <c r="CQ314" s="35"/>
      <c r="CR314" s="35"/>
      <c r="CX314" s="35"/>
      <c r="CY314" s="35"/>
      <c r="CZ314" s="35"/>
      <c r="DF314" s="35">
        <v>2.04E-7</v>
      </c>
      <c r="DG314" s="35">
        <v>1.8366559091600001</v>
      </c>
      <c r="DH314" s="35">
        <v>533.62311835770004</v>
      </c>
      <c r="DI314" s="29">
        <f t="shared" si="240"/>
        <v>-9.6343659208099226E-8</v>
      </c>
      <c r="DJ314" s="29">
        <f t="shared" si="241"/>
        <v>-9.6358204117685163E-8</v>
      </c>
      <c r="DK314" s="29">
        <f t="shared" si="242"/>
        <v>-9.6358204067179077E-8</v>
      </c>
      <c r="DL314" s="29">
        <f t="shared" si="243"/>
        <v>-9.6358204067179077E-8</v>
      </c>
      <c r="DN314" s="35">
        <v>4.8440000000000002E-8</v>
      </c>
      <c r="DO314" s="35">
        <v>3.7370690722800002</v>
      </c>
      <c r="DP314" s="35">
        <v>235.3904959658</v>
      </c>
      <c r="DQ314" s="29">
        <f t="shared" si="244"/>
        <v>1.4024322400527279E-8</v>
      </c>
      <c r="DR314" s="29">
        <f t="shared" si="245"/>
        <v>1.4025976789091544E-8</v>
      </c>
      <c r="DS314" s="29">
        <f t="shared" si="246"/>
        <v>1.4025976783346724E-8</v>
      </c>
      <c r="DT314" s="29">
        <f t="shared" si="247"/>
        <v>1.4025976783346724E-8</v>
      </c>
      <c r="DV314" s="35">
        <v>7.8299999999999996E-9</v>
      </c>
      <c r="DW314" s="35">
        <v>1.1422931975299999</v>
      </c>
      <c r="DX314" s="35">
        <v>540.73666535849998</v>
      </c>
      <c r="DY314" s="29">
        <f t="shared" si="248"/>
        <v>-6.8710825820678226E-9</v>
      </c>
      <c r="DZ314" s="29">
        <f t="shared" si="249"/>
        <v>-6.8713903159150496E-9</v>
      </c>
      <c r="EA314" s="29">
        <f t="shared" si="250"/>
        <v>-6.8713903148465374E-9</v>
      </c>
      <c r="EB314" s="29">
        <f t="shared" si="251"/>
        <v>-6.8713903148465374E-9</v>
      </c>
      <c r="ED314" s="35"/>
      <c r="EE314" s="35"/>
      <c r="EF314" s="35"/>
      <c r="EL314" s="35"/>
      <c r="EM314" s="35"/>
      <c r="EN314" s="35"/>
      <c r="ET314" s="35"/>
      <c r="EU314" s="35"/>
      <c r="EV314" s="35"/>
    </row>
    <row r="315" spans="14:152" s="29" customFormat="1" ht="13.5" x14ac:dyDescent="0.3">
      <c r="N315" s="35">
        <v>4.3340000000000003E-8</v>
      </c>
      <c r="O315" s="35">
        <v>2.6881421915399999</v>
      </c>
      <c r="P315" s="35">
        <v>81.752133216199994</v>
      </c>
      <c r="Q315" s="29">
        <f t="shared" si="224"/>
        <v>-2.7802116793666404E-8</v>
      </c>
      <c r="R315" s="29">
        <f t="shared" si="225"/>
        <v>-2.7802528808566136E-8</v>
      </c>
      <c r="S315" s="29">
        <f t="shared" si="226"/>
        <v>-2.7802528807135435E-8</v>
      </c>
      <c r="T315" s="29">
        <f t="shared" si="227"/>
        <v>-2.7802528807135435E-8</v>
      </c>
      <c r="V315" s="35">
        <v>8.5E-9</v>
      </c>
      <c r="W315" s="35">
        <v>4.5541038519699999</v>
      </c>
      <c r="X315" s="35">
        <v>77.962992305</v>
      </c>
      <c r="Y315" s="29">
        <f t="shared" si="228"/>
        <v>7.6057946710173858E-9</v>
      </c>
      <c r="Z315" s="29">
        <f t="shared" si="229"/>
        <v>7.6057498212588975E-9</v>
      </c>
      <c r="AA315" s="29">
        <f t="shared" si="230"/>
        <v>7.6057498214146374E-9</v>
      </c>
      <c r="AB315" s="29">
        <f t="shared" si="231"/>
        <v>7.6057498214146374E-9</v>
      </c>
      <c r="AD315" s="35">
        <v>7.7000000000000003E-10</v>
      </c>
      <c r="AE315" s="35">
        <v>2.96973341607</v>
      </c>
      <c r="AF315" s="35">
        <v>431.26405732199999</v>
      </c>
      <c r="AG315" s="29">
        <f t="shared" si="232"/>
        <v>-6.5664457002491707E-10</v>
      </c>
      <c r="AH315" s="29">
        <f t="shared" si="233"/>
        <v>-6.5667085792542035E-10</v>
      </c>
      <c r="AI315" s="29">
        <f t="shared" si="234"/>
        <v>-6.5667085783414148E-10</v>
      </c>
      <c r="AJ315" s="29">
        <f t="shared" si="235"/>
        <v>-6.5667085783414148E-10</v>
      </c>
      <c r="AL315" s="35"/>
      <c r="AM315" s="35"/>
      <c r="AN315" s="35"/>
      <c r="AT315" s="35"/>
      <c r="AU315" s="35"/>
      <c r="AV315" s="35"/>
      <c r="BB315" s="35"/>
      <c r="BC315" s="35"/>
      <c r="BD315" s="35"/>
      <c r="BJ315" s="35">
        <v>3.9799999999999999E-9</v>
      </c>
      <c r="BK315" s="35">
        <v>2.0890038193699998</v>
      </c>
      <c r="BL315" s="35">
        <v>4.6658664459999999</v>
      </c>
      <c r="BM315" s="29">
        <f t="shared" si="236"/>
        <v>-2.22749473819301E-9</v>
      </c>
      <c r="BN315" s="29">
        <f t="shared" si="237"/>
        <v>-2.2274924053956628E-9</v>
      </c>
      <c r="BO315" s="29">
        <f t="shared" si="238"/>
        <v>-2.2274924054037626E-9</v>
      </c>
      <c r="BP315" s="29">
        <f t="shared" si="239"/>
        <v>-2.2274924054037626E-9</v>
      </c>
      <c r="BR315" s="35"/>
      <c r="BS315" s="35"/>
      <c r="BT315" s="35"/>
      <c r="BZ315" s="35"/>
      <c r="CA315" s="35"/>
      <c r="CB315" s="35"/>
      <c r="CH315" s="35"/>
      <c r="CI315" s="35"/>
      <c r="CJ315" s="35"/>
      <c r="CP315" s="35"/>
      <c r="CQ315" s="35"/>
      <c r="CR315" s="35"/>
      <c r="CX315" s="35"/>
      <c r="CY315" s="35"/>
      <c r="CZ315" s="35"/>
      <c r="DF315" s="35">
        <v>2.1285E-7</v>
      </c>
      <c r="DG315" s="35">
        <v>0.63341794387999995</v>
      </c>
      <c r="DH315" s="35">
        <v>189.7232222019</v>
      </c>
      <c r="DI315" s="29">
        <f t="shared" si="240"/>
        <v>-1.7881975989590088E-7</v>
      </c>
      <c r="DJ315" s="29">
        <f t="shared" si="241"/>
        <v>-1.7882308006426199E-7</v>
      </c>
      <c r="DK315" s="29">
        <f t="shared" si="242"/>
        <v>-1.7882308005273308E-7</v>
      </c>
      <c r="DL315" s="29">
        <f t="shared" si="243"/>
        <v>-1.7882308005273308E-7</v>
      </c>
      <c r="DN315" s="35">
        <v>3.6589999999999999E-8</v>
      </c>
      <c r="DO315" s="35">
        <v>2.21859531609</v>
      </c>
      <c r="DP315" s="35">
        <v>2.9207613067999998</v>
      </c>
      <c r="DQ315" s="29">
        <f t="shared" si="244"/>
        <v>-2.3438382360903001E-8</v>
      </c>
      <c r="DR315" s="29">
        <f t="shared" si="245"/>
        <v>-2.3438369920890574E-8</v>
      </c>
      <c r="DS315" s="29">
        <f t="shared" si="246"/>
        <v>-2.3438369920933772E-8</v>
      </c>
      <c r="DT315" s="29">
        <f t="shared" si="247"/>
        <v>-2.3438369920933772E-8</v>
      </c>
      <c r="DV315" s="35">
        <v>8.3099999999999996E-9</v>
      </c>
      <c r="DW315" s="35">
        <v>0.69937251013000001</v>
      </c>
      <c r="DX315" s="35">
        <v>421.93232442999999</v>
      </c>
      <c r="DY315" s="29">
        <f t="shared" si="248"/>
        <v>2.468697697090836E-9</v>
      </c>
      <c r="DZ315" s="29">
        <f t="shared" si="249"/>
        <v>2.4692051937928393E-9</v>
      </c>
      <c r="EA315" s="29">
        <f t="shared" si="250"/>
        <v>2.4692051920305918E-9</v>
      </c>
      <c r="EB315" s="29">
        <f t="shared" si="251"/>
        <v>2.4692051920305918E-9</v>
      </c>
      <c r="ED315" s="35"/>
      <c r="EE315" s="35"/>
      <c r="EF315" s="35"/>
      <c r="EL315" s="35"/>
      <c r="EM315" s="35"/>
      <c r="EN315" s="35"/>
      <c r="ET315" s="35"/>
      <c r="EU315" s="35"/>
      <c r="EV315" s="35"/>
    </row>
    <row r="316" spans="14:152" s="29" customFormat="1" ht="13.5" x14ac:dyDescent="0.3">
      <c r="N316" s="35">
        <v>4.538E-8</v>
      </c>
      <c r="O316" s="35">
        <v>3.8367688863799998</v>
      </c>
      <c r="P316" s="35">
        <v>487.36514376280002</v>
      </c>
      <c r="Q316" s="29">
        <f t="shared" si="224"/>
        <v>3.1162069421780979E-8</v>
      </c>
      <c r="R316" s="29">
        <f t="shared" si="225"/>
        <v>3.1159632202117471E-8</v>
      </c>
      <c r="S316" s="29">
        <f t="shared" si="226"/>
        <v>3.1159632210580918E-8</v>
      </c>
      <c r="T316" s="29">
        <f t="shared" si="227"/>
        <v>3.1159632210580918E-8</v>
      </c>
      <c r="V316" s="35">
        <v>1.1080000000000001E-8</v>
      </c>
      <c r="W316" s="35">
        <v>5.3179201216300003</v>
      </c>
      <c r="X316" s="35">
        <v>235.3904959658</v>
      </c>
      <c r="Y316" s="29">
        <f t="shared" si="228"/>
        <v>-1.0637184860002112E-8</v>
      </c>
      <c r="Z316" s="29">
        <f t="shared" si="229"/>
        <v>-1.0637074201380717E-8</v>
      </c>
      <c r="AA316" s="29">
        <f t="shared" si="230"/>
        <v>-1.0637074201765002E-8</v>
      </c>
      <c r="AB316" s="29">
        <f t="shared" si="231"/>
        <v>-1.0637074201765002E-8</v>
      </c>
      <c r="AD316" s="35">
        <v>7.8999999999999996E-10</v>
      </c>
      <c r="AE316" s="35">
        <v>3.42790361067</v>
      </c>
      <c r="AF316" s="35">
        <v>417.03696332039999</v>
      </c>
      <c r="AG316" s="29">
        <f t="shared" si="232"/>
        <v>-5.6350945954711719E-10</v>
      </c>
      <c r="AH316" s="29">
        <f t="shared" si="233"/>
        <v>-5.6354445994810322E-10</v>
      </c>
      <c r="AI316" s="29">
        <f t="shared" si="234"/>
        <v>-5.6354445982656888E-10</v>
      </c>
      <c r="AJ316" s="29">
        <f t="shared" si="235"/>
        <v>-5.6354445982656888E-10</v>
      </c>
      <c r="AL316" s="35"/>
      <c r="AM316" s="35"/>
      <c r="AN316" s="35"/>
      <c r="AT316" s="35"/>
      <c r="AU316" s="35"/>
      <c r="AV316" s="35"/>
      <c r="BB316" s="35"/>
      <c r="BC316" s="35"/>
      <c r="BD316" s="35"/>
      <c r="BJ316" s="35">
        <v>3.2599999999999999E-9</v>
      </c>
      <c r="BK316" s="35">
        <v>1.62373774313</v>
      </c>
      <c r="BL316" s="35">
        <v>5.6290742925000004</v>
      </c>
      <c r="BM316" s="29">
        <f t="shared" si="236"/>
        <v>-4.690073413234756E-10</v>
      </c>
      <c r="BN316" s="29">
        <f t="shared" si="237"/>
        <v>-4.6900458855469731E-10</v>
      </c>
      <c r="BO316" s="29">
        <f t="shared" si="238"/>
        <v>-4.6900458856425611E-10</v>
      </c>
      <c r="BP316" s="29">
        <f t="shared" si="239"/>
        <v>-4.6900458856425611E-10</v>
      </c>
      <c r="BR316" s="35"/>
      <c r="BS316" s="35"/>
      <c r="BT316" s="35"/>
      <c r="BZ316" s="35"/>
      <c r="CA316" s="35"/>
      <c r="CB316" s="35"/>
      <c r="CH316" s="35"/>
      <c r="CI316" s="35"/>
      <c r="CJ316" s="35"/>
      <c r="CP316" s="35"/>
      <c r="CQ316" s="35"/>
      <c r="CR316" s="35"/>
      <c r="CX316" s="35"/>
      <c r="CY316" s="35"/>
      <c r="CZ316" s="35"/>
      <c r="DF316" s="35">
        <v>1.6116E-7</v>
      </c>
      <c r="DG316" s="35">
        <v>0.60069688497999996</v>
      </c>
      <c r="DH316" s="35">
        <v>746.92221379570003</v>
      </c>
      <c r="DI316" s="29">
        <f t="shared" si="240"/>
        <v>1.5895105230017263E-7</v>
      </c>
      <c r="DJ316" s="29">
        <f t="shared" si="241"/>
        <v>1.5895406203475778E-7</v>
      </c>
      <c r="DK316" s="29">
        <f t="shared" si="242"/>
        <v>1.5895406202431011E-7</v>
      </c>
      <c r="DL316" s="29">
        <f t="shared" si="243"/>
        <v>1.5895406202431011E-7</v>
      </c>
      <c r="DN316" s="35">
        <v>3.9580000000000001E-8</v>
      </c>
      <c r="DO316" s="35">
        <v>5.17084570945</v>
      </c>
      <c r="DP316" s="35">
        <v>114.3991069134</v>
      </c>
      <c r="DQ316" s="29">
        <f t="shared" si="244"/>
        <v>2.9075485221315845E-8</v>
      </c>
      <c r="DR316" s="29">
        <f t="shared" si="245"/>
        <v>2.9075950915630449E-8</v>
      </c>
      <c r="DS316" s="29">
        <f t="shared" si="246"/>
        <v>2.9075950914013354E-8</v>
      </c>
      <c r="DT316" s="29">
        <f t="shared" si="247"/>
        <v>2.9075950914013354E-8</v>
      </c>
      <c r="DV316" s="35">
        <v>7.6999999999999995E-9</v>
      </c>
      <c r="DW316" s="35">
        <v>2.4029232615499998</v>
      </c>
      <c r="DX316" s="35">
        <v>576.16138801060004</v>
      </c>
      <c r="DY316" s="29">
        <f t="shared" si="248"/>
        <v>5.3342119230023738E-9</v>
      </c>
      <c r="DZ316" s="29">
        <f t="shared" si="249"/>
        <v>5.3337269144065959E-9</v>
      </c>
      <c r="EA316" s="29">
        <f t="shared" si="250"/>
        <v>5.3337269160908274E-9</v>
      </c>
      <c r="EB316" s="29">
        <f t="shared" si="251"/>
        <v>5.3337269160908274E-9</v>
      </c>
      <c r="ED316" s="35"/>
      <c r="EE316" s="35"/>
      <c r="EF316" s="35"/>
      <c r="EL316" s="35"/>
      <c r="EM316" s="35"/>
      <c r="EN316" s="35"/>
      <c r="ET316" s="35"/>
      <c r="EU316" s="35"/>
      <c r="EV316" s="35"/>
    </row>
    <row r="317" spans="14:152" s="29" customFormat="1" ht="13.5" x14ac:dyDescent="0.3">
      <c r="N317" s="35">
        <v>5.582E-8</v>
      </c>
      <c r="O317" s="35">
        <v>3.6348686102799999</v>
      </c>
      <c r="P317" s="35">
        <v>248.7238180901</v>
      </c>
      <c r="Q317" s="29">
        <f t="shared" si="224"/>
        <v>9.9586541739471995E-9</v>
      </c>
      <c r="R317" s="29">
        <f t="shared" si="225"/>
        <v>9.9607249757810556E-9</v>
      </c>
      <c r="S317" s="29">
        <f t="shared" si="226"/>
        <v>9.9607249685902869E-9</v>
      </c>
      <c r="T317" s="29">
        <f t="shared" si="227"/>
        <v>9.9607249685902869E-9</v>
      </c>
      <c r="V317" s="35">
        <v>7.8999999999999996E-9</v>
      </c>
      <c r="W317" s="35">
        <v>0.89213206335999995</v>
      </c>
      <c r="X317" s="35">
        <v>342.25536475310003</v>
      </c>
      <c r="Y317" s="29">
        <f t="shared" si="228"/>
        <v>7.7890114043657184E-9</v>
      </c>
      <c r="Z317" s="29">
        <f t="shared" si="229"/>
        <v>7.7890798550019257E-9</v>
      </c>
      <c r="AA317" s="29">
        <f t="shared" si="230"/>
        <v>7.7890798547642701E-9</v>
      </c>
      <c r="AB317" s="29">
        <f t="shared" si="231"/>
        <v>7.7890798547642701E-9</v>
      </c>
      <c r="AD317" s="35">
        <v>7.8999999999999996E-10</v>
      </c>
      <c r="AE317" s="35">
        <v>3.1869358541900001</v>
      </c>
      <c r="AF317" s="35">
        <v>320.32402291969998</v>
      </c>
      <c r="AG317" s="29">
        <f t="shared" si="232"/>
        <v>-4.0319807278461368E-10</v>
      </c>
      <c r="AH317" s="29">
        <f t="shared" si="233"/>
        <v>-4.0316508500274592E-10</v>
      </c>
      <c r="AI317" s="29">
        <f t="shared" si="234"/>
        <v>-4.0316508511729627E-10</v>
      </c>
      <c r="AJ317" s="29">
        <f t="shared" si="235"/>
        <v>-4.0316508511729627E-10</v>
      </c>
      <c r="AL317" s="35"/>
      <c r="AM317" s="35"/>
      <c r="AN317" s="35"/>
      <c r="AT317" s="35"/>
      <c r="AU317" s="35"/>
      <c r="AV317" s="35"/>
      <c r="BB317" s="35"/>
      <c r="BC317" s="35"/>
      <c r="BD317" s="35"/>
      <c r="BJ317" s="35">
        <v>4.0499999999999999E-9</v>
      </c>
      <c r="BK317" s="35">
        <v>1.8747034122299999</v>
      </c>
      <c r="BL317" s="35">
        <v>114.3991069134</v>
      </c>
      <c r="BM317" s="29">
        <f t="shared" si="236"/>
        <v>-3.3626731971679099E-9</v>
      </c>
      <c r="BN317" s="29">
        <f t="shared" si="237"/>
        <v>-3.3627123391533661E-9</v>
      </c>
      <c r="BO317" s="29">
        <f t="shared" si="238"/>
        <v>-3.3627123390174488E-9</v>
      </c>
      <c r="BP317" s="29">
        <f t="shared" si="239"/>
        <v>-3.3627123390174488E-9</v>
      </c>
      <c r="BR317" s="35"/>
      <c r="BS317" s="35"/>
      <c r="BT317" s="35"/>
      <c r="BZ317" s="35"/>
      <c r="CA317" s="35"/>
      <c r="CB317" s="35"/>
      <c r="CH317" s="35"/>
      <c r="CI317" s="35"/>
      <c r="CJ317" s="35"/>
      <c r="CP317" s="35"/>
      <c r="CQ317" s="35"/>
      <c r="CR317" s="35"/>
      <c r="CX317" s="35"/>
      <c r="CY317" s="35"/>
      <c r="CZ317" s="35"/>
      <c r="DF317" s="35">
        <v>1.6297000000000001E-7</v>
      </c>
      <c r="DG317" s="35">
        <v>3.9831729412799999</v>
      </c>
      <c r="DH317" s="35">
        <v>2.9207613067999998</v>
      </c>
      <c r="DI317" s="29">
        <f t="shared" si="240"/>
        <v>-1.0269946343983273E-7</v>
      </c>
      <c r="DJ317" s="29">
        <f t="shared" si="241"/>
        <v>-1.0269951946408864E-7</v>
      </c>
      <c r="DK317" s="29">
        <f t="shared" si="242"/>
        <v>-1.026995194638941E-7</v>
      </c>
      <c r="DL317" s="29">
        <f t="shared" si="243"/>
        <v>-1.026995194638941E-7</v>
      </c>
      <c r="DN317" s="35">
        <v>3.6090000000000001E-8</v>
      </c>
      <c r="DO317" s="35">
        <v>5.5438748808799998</v>
      </c>
      <c r="DP317" s="35">
        <v>458.84151979040001</v>
      </c>
      <c r="DQ317" s="29">
        <f t="shared" si="244"/>
        <v>3.2805172267362539E-8</v>
      </c>
      <c r="DR317" s="29">
        <f t="shared" si="245"/>
        <v>3.280621852159322E-8</v>
      </c>
      <c r="DS317" s="29">
        <f t="shared" si="246"/>
        <v>3.2806218517960442E-8</v>
      </c>
      <c r="DT317" s="29">
        <f t="shared" si="247"/>
        <v>3.2806218517960442E-8</v>
      </c>
      <c r="DV317" s="35">
        <v>9.5000000000000007E-9</v>
      </c>
      <c r="DW317" s="35">
        <v>5.9762146016199997</v>
      </c>
      <c r="DX317" s="35">
        <v>196.6243208816</v>
      </c>
      <c r="DY317" s="29">
        <f t="shared" si="248"/>
        <v>-9.1927732463228096E-9</v>
      </c>
      <c r="DZ317" s="29">
        <f t="shared" si="249"/>
        <v>-9.1927018155732906E-9</v>
      </c>
      <c r="EA317" s="29">
        <f t="shared" si="250"/>
        <v>-9.1927018158213455E-9</v>
      </c>
      <c r="EB317" s="29">
        <f t="shared" si="251"/>
        <v>-9.1927018158213455E-9</v>
      </c>
      <c r="ED317" s="35"/>
      <c r="EE317" s="35"/>
      <c r="EF317" s="35"/>
      <c r="EL317" s="35"/>
      <c r="EM317" s="35"/>
      <c r="EN317" s="35"/>
      <c r="ET317" s="35"/>
      <c r="EU317" s="35"/>
      <c r="EV317" s="35"/>
    </row>
    <row r="318" spans="14:152" s="29" customFormat="1" ht="13.5" x14ac:dyDescent="0.3">
      <c r="N318" s="35">
        <v>4.1059999999999998E-8</v>
      </c>
      <c r="O318" s="35">
        <v>3.39164360376</v>
      </c>
      <c r="P318" s="35">
        <v>50.402576179100002</v>
      </c>
      <c r="Q318" s="29">
        <f t="shared" si="224"/>
        <v>-1.9761271761377503E-8</v>
      </c>
      <c r="R318" s="29">
        <f t="shared" si="225"/>
        <v>-1.9761546749014188E-8</v>
      </c>
      <c r="S318" s="29">
        <f t="shared" si="226"/>
        <v>-1.9761546748059297E-8</v>
      </c>
      <c r="T318" s="29">
        <f t="shared" si="227"/>
        <v>-1.9761546748059297E-8</v>
      </c>
      <c r="V318" s="35">
        <v>7.7499999999999999E-9</v>
      </c>
      <c r="W318" s="35">
        <v>2.8587393087900002</v>
      </c>
      <c r="X318" s="35">
        <v>211.81462272970001</v>
      </c>
      <c r="Y318" s="29">
        <f t="shared" si="228"/>
        <v>7.7490296084826941E-9</v>
      </c>
      <c r="Z318" s="29">
        <f t="shared" si="229"/>
        <v>7.7490335421505014E-9</v>
      </c>
      <c r="AA318" s="29">
        <f t="shared" si="230"/>
        <v>7.7490335421368562E-9</v>
      </c>
      <c r="AB318" s="29">
        <f t="shared" si="231"/>
        <v>7.7490335421368562E-9</v>
      </c>
      <c r="AD318" s="35">
        <v>8.0000000000000003E-10</v>
      </c>
      <c r="AE318" s="35">
        <v>0.78975763683</v>
      </c>
      <c r="AF318" s="35">
        <v>204.70107572890001</v>
      </c>
      <c r="AG318" s="29">
        <f t="shared" si="232"/>
        <v>-4.5032502312782015E-10</v>
      </c>
      <c r="AH318" s="29">
        <f t="shared" si="233"/>
        <v>-4.5034554023064601E-10</v>
      </c>
      <c r="AI318" s="29">
        <f t="shared" si="234"/>
        <v>-4.5034554015940183E-10</v>
      </c>
      <c r="AJ318" s="29">
        <f t="shared" si="235"/>
        <v>-4.5034554015940183E-10</v>
      </c>
      <c r="AL318" s="35"/>
      <c r="AM318" s="35"/>
      <c r="AN318" s="35"/>
      <c r="AT318" s="35"/>
      <c r="AU318" s="35"/>
      <c r="AV318" s="35"/>
      <c r="BB318" s="35"/>
      <c r="BC318" s="35"/>
      <c r="BD318" s="35"/>
      <c r="BJ318" s="35">
        <v>3.9300000000000003E-9</v>
      </c>
      <c r="BK318" s="35">
        <v>0.56487847336999997</v>
      </c>
      <c r="BL318" s="35">
        <v>128.9562693151</v>
      </c>
      <c r="BM318" s="29">
        <f t="shared" si="236"/>
        <v>-3.481852720552572E-9</v>
      </c>
      <c r="BN318" s="29">
        <f t="shared" si="237"/>
        <v>-3.4818170934008914E-9</v>
      </c>
      <c r="BO318" s="29">
        <f t="shared" si="238"/>
        <v>-3.4818170935246074E-9</v>
      </c>
      <c r="BP318" s="29">
        <f t="shared" si="239"/>
        <v>-3.4818170935246074E-9</v>
      </c>
      <c r="BR318" s="35"/>
      <c r="BS318" s="35"/>
      <c r="BT318" s="35"/>
      <c r="BZ318" s="35"/>
      <c r="CA318" s="35"/>
      <c r="CB318" s="35"/>
      <c r="CH318" s="35"/>
      <c r="CI318" s="35"/>
      <c r="CJ318" s="35"/>
      <c r="CP318" s="35"/>
      <c r="CQ318" s="35"/>
      <c r="CR318" s="35"/>
      <c r="CX318" s="35"/>
      <c r="CY318" s="35"/>
      <c r="CZ318" s="35"/>
      <c r="DF318" s="35">
        <v>1.6922E-7</v>
      </c>
      <c r="DG318" s="35">
        <v>4.7426697203300003</v>
      </c>
      <c r="DH318" s="35">
        <v>2207.6295405954002</v>
      </c>
      <c r="DI318" s="29">
        <f t="shared" si="240"/>
        <v>-1.6429119484188927E-7</v>
      </c>
      <c r="DJ318" s="29">
        <f t="shared" si="241"/>
        <v>-1.6427761785677327E-7</v>
      </c>
      <c r="DK318" s="29">
        <f t="shared" si="242"/>
        <v>-1.6427761790395067E-7</v>
      </c>
      <c r="DL318" s="29">
        <f t="shared" si="243"/>
        <v>-1.6427761790395067E-7</v>
      </c>
      <c r="DN318" s="35">
        <v>4.4700000000000003E-8</v>
      </c>
      <c r="DO318" s="35">
        <v>3.7425693089999998</v>
      </c>
      <c r="DP318" s="35">
        <v>699.70103135429997</v>
      </c>
      <c r="DQ318" s="29">
        <f t="shared" si="244"/>
        <v>-3.6869189917114701E-8</v>
      </c>
      <c r="DR318" s="29">
        <f t="shared" si="245"/>
        <v>-3.6866509087014736E-8</v>
      </c>
      <c r="DS318" s="29">
        <f t="shared" si="246"/>
        <v>-3.6866509096324548E-8</v>
      </c>
      <c r="DT318" s="29">
        <f t="shared" si="247"/>
        <v>-3.6866509096324548E-8</v>
      </c>
      <c r="DV318" s="35">
        <v>8.1400000000000004E-9</v>
      </c>
      <c r="DW318" s="35">
        <v>4.1930309808599997</v>
      </c>
      <c r="DX318" s="35">
        <v>831.10498122419995</v>
      </c>
      <c r="DY318" s="29">
        <f t="shared" si="248"/>
        <v>3.2669983116862446E-9</v>
      </c>
      <c r="DZ318" s="29">
        <f t="shared" si="249"/>
        <v>3.2660590024315213E-9</v>
      </c>
      <c r="EA318" s="29">
        <f t="shared" si="250"/>
        <v>3.2660590056933169E-9</v>
      </c>
      <c r="EB318" s="29">
        <f t="shared" si="251"/>
        <v>3.2660590056933169E-9</v>
      </c>
      <c r="ED318" s="35"/>
      <c r="EE318" s="35"/>
      <c r="EF318" s="35"/>
      <c r="EL318" s="35"/>
      <c r="EM318" s="35"/>
      <c r="EN318" s="35"/>
      <c r="ET318" s="35"/>
      <c r="EU318" s="35"/>
      <c r="EV318" s="35"/>
    </row>
    <row r="319" spans="14:152" s="29" customFormat="1" ht="13.5" x14ac:dyDescent="0.3">
      <c r="N319" s="35">
        <v>5.6570000000000003E-8</v>
      </c>
      <c r="O319" s="35">
        <v>3.5996778736200001</v>
      </c>
      <c r="P319" s="35">
        <v>282.45161971279998</v>
      </c>
      <c r="Q319" s="29">
        <f t="shared" si="224"/>
        <v>-1.8504729891853122E-8</v>
      </c>
      <c r="R319" s="29">
        <f t="shared" si="225"/>
        <v>-1.8502441052061918E-8</v>
      </c>
      <c r="S319" s="29">
        <f t="shared" si="226"/>
        <v>-1.8502441060009823E-8</v>
      </c>
      <c r="T319" s="29">
        <f t="shared" si="227"/>
        <v>-1.8502441060009823E-8</v>
      </c>
      <c r="V319" s="35">
        <v>8.4200000000000003E-9</v>
      </c>
      <c r="W319" s="35">
        <v>2.99884993009</v>
      </c>
      <c r="X319" s="35">
        <v>2737.3205056900001</v>
      </c>
      <c r="Y319" s="29">
        <f t="shared" si="228"/>
        <v>-7.9540546051590284E-9</v>
      </c>
      <c r="Z319" s="29">
        <f t="shared" si="229"/>
        <v>-7.9552000349770675E-9</v>
      </c>
      <c r="AA319" s="29">
        <f t="shared" si="230"/>
        <v>-7.9552000310019865E-9</v>
      </c>
      <c r="AB319" s="29">
        <f t="shared" si="231"/>
        <v>-7.9552000310019865E-9</v>
      </c>
      <c r="AD319" s="35">
        <v>7.7000000000000003E-10</v>
      </c>
      <c r="AE319" s="35">
        <v>1.89354243952</v>
      </c>
      <c r="AF319" s="35">
        <v>556.51766803759995</v>
      </c>
      <c r="AG319" s="29">
        <f t="shared" si="232"/>
        <v>-4.8577900428992556E-11</v>
      </c>
      <c r="AH319" s="29">
        <f t="shared" si="233"/>
        <v>-4.8642727930989715E-11</v>
      </c>
      <c r="AI319" s="29">
        <f t="shared" si="234"/>
        <v>-4.8642727705877222E-11</v>
      </c>
      <c r="AJ319" s="29">
        <f t="shared" si="235"/>
        <v>-4.8642727705877222E-11</v>
      </c>
      <c r="AL319" s="35"/>
      <c r="AM319" s="35"/>
      <c r="AN319" s="35"/>
      <c r="AT319" s="35"/>
      <c r="AU319" s="35"/>
      <c r="AV319" s="35"/>
      <c r="BB319" s="35"/>
      <c r="BC319" s="35"/>
      <c r="BD319" s="35"/>
      <c r="BJ319" s="35">
        <v>3.12E-9</v>
      </c>
      <c r="BK319" s="35">
        <v>5.2929112444799999</v>
      </c>
      <c r="BL319" s="35">
        <v>347.8844390456</v>
      </c>
      <c r="BM319" s="29">
        <f t="shared" si="236"/>
        <v>-1.6328974940373289E-10</v>
      </c>
      <c r="BN319" s="29">
        <f t="shared" si="237"/>
        <v>-1.6345405416618525E-10</v>
      </c>
      <c r="BO319" s="29">
        <f t="shared" si="238"/>
        <v>-1.6345405359564316E-10</v>
      </c>
      <c r="BP319" s="29">
        <f t="shared" si="239"/>
        <v>-1.6345405359564316E-10</v>
      </c>
      <c r="BR319" s="35"/>
      <c r="BS319" s="35"/>
      <c r="BT319" s="35"/>
      <c r="BZ319" s="35"/>
      <c r="CA319" s="35"/>
      <c r="CB319" s="35"/>
      <c r="CH319" s="35"/>
      <c r="CI319" s="35"/>
      <c r="CJ319" s="35"/>
      <c r="CP319" s="35"/>
      <c r="CQ319" s="35"/>
      <c r="CR319" s="35"/>
      <c r="CX319" s="35"/>
      <c r="CY319" s="35"/>
      <c r="CZ319" s="35"/>
      <c r="DF319" s="35">
        <v>2.0479E-7</v>
      </c>
      <c r="DG319" s="35">
        <v>6.0509828620199997</v>
      </c>
      <c r="DH319" s="35">
        <v>173.68158709190001</v>
      </c>
      <c r="DI319" s="29">
        <f t="shared" si="240"/>
        <v>-1.7427982477440029E-7</v>
      </c>
      <c r="DJ319" s="29">
        <f t="shared" si="241"/>
        <v>-1.7427699337091718E-7</v>
      </c>
      <c r="DK319" s="29">
        <f t="shared" si="242"/>
        <v>-1.7427699338074938E-7</v>
      </c>
      <c r="DL319" s="29">
        <f t="shared" si="243"/>
        <v>-1.7427699338074938E-7</v>
      </c>
      <c r="DN319" s="35">
        <v>3.2929999999999998E-8</v>
      </c>
      <c r="DO319" s="35">
        <v>4.48068043469</v>
      </c>
      <c r="DP319" s="35">
        <v>289.56516671359998</v>
      </c>
      <c r="DQ319" s="29">
        <f t="shared" si="244"/>
        <v>-3.1978234365907843E-8</v>
      </c>
      <c r="DR319" s="29">
        <f t="shared" si="245"/>
        <v>-3.1977889335984186E-8</v>
      </c>
      <c r="DS319" s="29">
        <f t="shared" si="246"/>
        <v>-3.1977889337182394E-8</v>
      </c>
      <c r="DT319" s="29">
        <f t="shared" si="247"/>
        <v>-3.1977889337182394E-8</v>
      </c>
      <c r="DV319" s="35">
        <v>9.6899999999999994E-9</v>
      </c>
      <c r="DW319" s="35">
        <v>4.7807102475400001</v>
      </c>
      <c r="DX319" s="35">
        <v>326.6868103951</v>
      </c>
      <c r="DY319" s="29">
        <f t="shared" si="248"/>
        <v>-7.6434531221070519E-9</v>
      </c>
      <c r="DZ319" s="29">
        <f t="shared" si="249"/>
        <v>-7.6437480582212873E-9</v>
      </c>
      <c r="EA319" s="29">
        <f t="shared" si="250"/>
        <v>-7.6437480571971715E-9</v>
      </c>
      <c r="EB319" s="29">
        <f t="shared" si="251"/>
        <v>-7.6437480571971715E-9</v>
      </c>
      <c r="ED319" s="35"/>
      <c r="EE319" s="35"/>
      <c r="EF319" s="35"/>
      <c r="EL319" s="35"/>
      <c r="EM319" s="35"/>
      <c r="EN319" s="35"/>
      <c r="ET319" s="35"/>
      <c r="EU319" s="35"/>
      <c r="EV319" s="35"/>
    </row>
    <row r="320" spans="14:152" s="29" customFormat="1" ht="13.5" x14ac:dyDescent="0.3">
      <c r="N320" s="35">
        <v>5.1450000000000001E-8</v>
      </c>
      <c r="O320" s="35">
        <v>1.33329458239</v>
      </c>
      <c r="P320" s="35">
        <v>173.68158709190001</v>
      </c>
      <c r="Q320" s="29">
        <f t="shared" si="224"/>
        <v>-2.7249984068220617E-8</v>
      </c>
      <c r="R320" s="29">
        <f t="shared" si="225"/>
        <v>-2.725113302083484E-8</v>
      </c>
      <c r="S320" s="29">
        <f t="shared" si="226"/>
        <v>-2.7251133016845192E-8</v>
      </c>
      <c r="T320" s="29">
        <f t="shared" si="227"/>
        <v>-2.7251133016845192E-8</v>
      </c>
      <c r="V320" s="35">
        <v>7.8399999999999994E-9</v>
      </c>
      <c r="W320" s="35">
        <v>5.7484592399999999E-2</v>
      </c>
      <c r="X320" s="35">
        <v>543.02428721889999</v>
      </c>
      <c r="Y320" s="29">
        <f t="shared" si="228"/>
        <v>-6.6938131547683739E-9</v>
      </c>
      <c r="Z320" s="29">
        <f t="shared" si="229"/>
        <v>-6.6934771674976475E-9</v>
      </c>
      <c r="AA320" s="29">
        <f t="shared" si="230"/>
        <v>-6.6934771686644287E-9</v>
      </c>
      <c r="AB320" s="29">
        <f t="shared" si="231"/>
        <v>-6.6934771686644287E-9</v>
      </c>
      <c r="AD320" s="35">
        <v>7.2999999999999996E-10</v>
      </c>
      <c r="AE320" s="35">
        <v>4.8592327722100004</v>
      </c>
      <c r="AF320" s="35">
        <v>2118.7638603783998</v>
      </c>
      <c r="AG320" s="29">
        <f t="shared" si="232"/>
        <v>-1.5078542685936214E-12</v>
      </c>
      <c r="AH320" s="29">
        <f t="shared" si="233"/>
        <v>-1.2733982492860103E-12</v>
      </c>
      <c r="AI320" s="29">
        <f t="shared" si="234"/>
        <v>-1.2733990634303226E-12</v>
      </c>
      <c r="AJ320" s="29">
        <f t="shared" si="235"/>
        <v>-1.2733990634303226E-12</v>
      </c>
      <c r="AL320" s="35"/>
      <c r="AM320" s="35"/>
      <c r="AN320" s="35"/>
      <c r="AT320" s="35"/>
      <c r="AU320" s="35"/>
      <c r="AV320" s="35"/>
      <c r="BB320" s="35"/>
      <c r="BC320" s="35"/>
      <c r="BD320" s="35"/>
      <c r="BJ320" s="35">
        <v>3.1E-9</v>
      </c>
      <c r="BK320" s="35">
        <v>0.31232452686000001</v>
      </c>
      <c r="BL320" s="35">
        <v>427.34895040139997</v>
      </c>
      <c r="BM320" s="29">
        <f t="shared" si="236"/>
        <v>1.7521826372377129E-9</v>
      </c>
      <c r="BN320" s="29">
        <f t="shared" si="237"/>
        <v>1.7523482957880229E-9</v>
      </c>
      <c r="BO320" s="29">
        <f t="shared" si="238"/>
        <v>1.7523482952127924E-9</v>
      </c>
      <c r="BP320" s="29">
        <f t="shared" si="239"/>
        <v>1.7523482952127924E-9</v>
      </c>
      <c r="BR320" s="35"/>
      <c r="BS320" s="35"/>
      <c r="BT320" s="35"/>
      <c r="BZ320" s="35"/>
      <c r="CA320" s="35"/>
      <c r="CB320" s="35"/>
      <c r="CH320" s="35"/>
      <c r="CI320" s="35"/>
      <c r="CJ320" s="35"/>
      <c r="CP320" s="35"/>
      <c r="CQ320" s="35"/>
      <c r="CR320" s="35"/>
      <c r="CX320" s="35"/>
      <c r="CY320" s="35"/>
      <c r="CZ320" s="35"/>
      <c r="DF320" s="35">
        <v>1.5447000000000001E-7</v>
      </c>
      <c r="DG320" s="35">
        <v>1.49120311247</v>
      </c>
      <c r="DH320" s="35">
        <v>543.91805909619995</v>
      </c>
      <c r="DI320" s="29">
        <f t="shared" si="240"/>
        <v>-9.59371400734739E-8</v>
      </c>
      <c r="DJ320" s="29">
        <f t="shared" si="241"/>
        <v>-9.5947121653122986E-8</v>
      </c>
      <c r="DK320" s="29">
        <f t="shared" si="242"/>
        <v>-9.5947121618463443E-8</v>
      </c>
      <c r="DL320" s="29">
        <f t="shared" si="243"/>
        <v>-9.5947121618463443E-8</v>
      </c>
      <c r="DN320" s="35">
        <v>3.2399999999999999E-8</v>
      </c>
      <c r="DO320" s="35">
        <v>5.9472888170699996</v>
      </c>
      <c r="DP320" s="35">
        <v>131.54696222179999</v>
      </c>
      <c r="DQ320" s="29">
        <f t="shared" si="244"/>
        <v>-7.3826602542872117E-9</v>
      </c>
      <c r="DR320" s="29">
        <f t="shared" si="245"/>
        <v>-7.3820311740082609E-9</v>
      </c>
      <c r="DS320" s="29">
        <f t="shared" si="246"/>
        <v>-7.3820311761927084E-9</v>
      </c>
      <c r="DT320" s="29">
        <f t="shared" si="247"/>
        <v>-7.3820311761927084E-9</v>
      </c>
      <c r="DV320" s="35">
        <v>7.6000000000000002E-9</v>
      </c>
      <c r="DW320" s="35">
        <v>0.44860533530000002</v>
      </c>
      <c r="DX320" s="35">
        <v>425.63498302950001</v>
      </c>
      <c r="DY320" s="29">
        <f t="shared" si="248"/>
        <v>3.5918853705999524E-9</v>
      </c>
      <c r="DZ320" s="29">
        <f t="shared" si="249"/>
        <v>3.5923174944683276E-9</v>
      </c>
      <c r="EA320" s="29">
        <f t="shared" si="250"/>
        <v>3.5923174929678203E-9</v>
      </c>
      <c r="EB320" s="29">
        <f t="shared" si="251"/>
        <v>3.5923174929678203E-9</v>
      </c>
      <c r="ED320" s="35"/>
      <c r="EE320" s="35"/>
      <c r="EF320" s="35"/>
      <c r="EL320" s="35"/>
      <c r="EM320" s="35"/>
      <c r="EN320" s="35"/>
      <c r="ET320" s="35"/>
      <c r="EU320" s="35"/>
      <c r="EV320" s="35"/>
    </row>
    <row r="321" spans="14:152" s="29" customFormat="1" ht="13.5" x14ac:dyDescent="0.3">
      <c r="N321" s="35">
        <v>3.8980000000000002E-8</v>
      </c>
      <c r="O321" s="35">
        <v>4.1180494936100001</v>
      </c>
      <c r="P321" s="35">
        <v>213.51154375909999</v>
      </c>
      <c r="Q321" s="29">
        <f t="shared" ref="Q321:Q384" si="252">N321*COS(O321+P321*$C$31)</f>
        <v>1.0325793292989434E-8</v>
      </c>
      <c r="R321" s="29">
        <f t="shared" ref="R321:R384" si="253">N321*COS(O321+P321*$C$52)</f>
        <v>1.0327009813288925E-8</v>
      </c>
      <c r="S321" s="29">
        <f t="shared" ref="S321:S384" si="254">N321*COS(O321+P321*$C$73)</f>
        <v>1.0327009809064603E-8</v>
      </c>
      <c r="T321" s="29">
        <f t="shared" ref="T321:T384" si="255">N321*COS(O321+P321*$C$94)</f>
        <v>1.0327009809064603E-8</v>
      </c>
      <c r="V321" s="35">
        <v>7.54E-9</v>
      </c>
      <c r="W321" s="35">
        <v>5.1831774766800001</v>
      </c>
      <c r="X321" s="35">
        <v>244.31858407499999</v>
      </c>
      <c r="Y321" s="29">
        <f t="shared" ref="Y321:Y384" si="256">V321*COS(W321+X321*$C$31)</f>
        <v>-7.2599453083848826E-9</v>
      </c>
      <c r="Z321" s="29">
        <f t="shared" ref="Z321:Z384" si="257">V321*COS(W321+X321*$C$52)</f>
        <v>-7.2598699045521106E-9</v>
      </c>
      <c r="AA321" s="29">
        <f t="shared" ref="AA321:AA384" si="258">V321*COS(W321+X321*$C$73)</f>
        <v>-7.2598699048139646E-9</v>
      </c>
      <c r="AB321" s="29">
        <f t="shared" ref="AB321:AB384" si="259">V321*COS(W321+X321*$C$94)</f>
        <v>-7.2598699048139646E-9</v>
      </c>
      <c r="AD321" s="35">
        <v>7.1000000000000003E-10</v>
      </c>
      <c r="AE321" s="35">
        <v>3.6455157743300002</v>
      </c>
      <c r="AF321" s="35">
        <v>198.32124191099999</v>
      </c>
      <c r="AG321" s="29">
        <f>AD321*COS(AE321+AF321*$C$31)</f>
        <v>5.9254517413071682E-10</v>
      </c>
      <c r="AH321" s="29">
        <f t="shared" si="233"/>
        <v>5.9255693252269639E-10</v>
      </c>
      <c r="AI321" s="29">
        <f t="shared" si="234"/>
        <v>5.9255693248186665E-10</v>
      </c>
      <c r="AJ321" s="29">
        <f t="shared" si="235"/>
        <v>5.9255693248186665E-10</v>
      </c>
      <c r="AL321" s="35"/>
      <c r="AM321" s="35"/>
      <c r="AN321" s="35"/>
      <c r="AT321" s="35"/>
      <c r="AU321" s="35"/>
      <c r="AV321" s="35"/>
      <c r="BB321" s="35"/>
      <c r="BC321" s="35"/>
      <c r="BD321" s="35"/>
      <c r="BJ321" s="35">
        <v>3.0800000000000001E-9</v>
      </c>
      <c r="BK321" s="35">
        <v>2.84912656825</v>
      </c>
      <c r="BL321" s="35">
        <v>487.36514376280002</v>
      </c>
      <c r="BM321" s="29">
        <f t="shared" ref="BM321:BM384" si="260">BJ321*COS(BK321+BL321*$C$31)</f>
        <v>-7.0431193144304588E-10</v>
      </c>
      <c r="BN321" s="29">
        <f t="shared" ref="BN321:BN384" si="261">BJ321*COS(BK321+BL321*$C$52)</f>
        <v>-7.0453344261184881E-10</v>
      </c>
      <c r="BO321" s="29">
        <f t="shared" ref="BO321:BO384" si="262">BJ321*COS(BK321+BL321*$C$73)</f>
        <v>-7.0453344184266669E-10</v>
      </c>
      <c r="BP321" s="29">
        <f t="shared" ref="BP321:BP384" si="263">BJ321*COS(BK321+BL321*$C$94)</f>
        <v>-7.0453344184266669E-10</v>
      </c>
      <c r="BR321" s="35"/>
      <c r="BS321" s="35"/>
      <c r="BT321" s="35"/>
      <c r="BZ321" s="35"/>
      <c r="CA321" s="35"/>
      <c r="CB321" s="35"/>
      <c r="CH321" s="35"/>
      <c r="CI321" s="35"/>
      <c r="CJ321" s="35"/>
      <c r="CP321" s="35"/>
      <c r="CQ321" s="35"/>
      <c r="CR321" s="35"/>
      <c r="CX321" s="35"/>
      <c r="CY321" s="35"/>
      <c r="CZ321" s="35"/>
      <c r="DF321" s="35">
        <v>1.9943999999999999E-7</v>
      </c>
      <c r="DG321" s="35">
        <v>4.9408663275000002</v>
      </c>
      <c r="DH321" s="35">
        <v>121.2520214833</v>
      </c>
      <c r="DI321" s="29">
        <f t="shared" ref="DI321:DI384" si="264">DF321*COS(DG321+DH321*$C$31)</f>
        <v>1.6149966769661474E-7</v>
      </c>
      <c r="DJ321" s="29">
        <f t="shared" ref="DJ321:DJ384" si="265">DF321*COS(DG321+DH321*$C$52)</f>
        <v>1.6150181853665179E-7</v>
      </c>
      <c r="DK321" s="29">
        <f t="shared" ref="DK321:DK384" si="266">DF321*COS(DG321+DH321*$C$73)</f>
        <v>1.6150181852918321E-7</v>
      </c>
      <c r="DL321" s="29">
        <f t="shared" ref="DL321:DL384" si="267">DF321*COS(DG321+DH321*$C$94)</f>
        <v>1.6150181852918321E-7</v>
      </c>
      <c r="DN321" s="35">
        <v>3.477E-8</v>
      </c>
      <c r="DO321" s="35">
        <v>3.54553285172</v>
      </c>
      <c r="DP321" s="35">
        <v>963.4027029714</v>
      </c>
      <c r="DQ321" s="29">
        <f t="shared" ref="DQ321:DQ384" si="268">DN321*COS(DO321+DP321*$C$31)</f>
        <v>3.2739230442441479E-8</v>
      </c>
      <c r="DR321" s="29">
        <f t="shared" ref="DR321:DR384" si="269">DN321*COS(DO321+DP321*$C$52)</f>
        <v>3.2740940016193486E-8</v>
      </c>
      <c r="DS321" s="29">
        <f t="shared" ref="DS321:DS384" si="270">DN321*COS(DO321+DP321*$C$73)</f>
        <v>3.2740940010258306E-8</v>
      </c>
      <c r="DT321" s="29">
        <f t="shared" ref="DT321:DT384" si="271">DN321*COS(DO321+DP321*$C$94)</f>
        <v>3.2740940010258306E-8</v>
      </c>
      <c r="DV321" s="35">
        <v>9.0699999999999995E-9</v>
      </c>
      <c r="DW321" s="35">
        <v>0.94781730417999999</v>
      </c>
      <c r="DX321" s="35">
        <v>525.7588118315</v>
      </c>
      <c r="DY321" s="29">
        <f t="shared" ref="DY321:DY342" si="272">DV321*COS(DW321+DX321*$C$31)</f>
        <v>-9.0523707321758514E-9</v>
      </c>
      <c r="DZ321" s="29">
        <f t="shared" ref="DZ321:DZ342" si="273">DV321*COS(DW321+DX321*$C$52)</f>
        <v>-9.0524157506438492E-9</v>
      </c>
      <c r="EA321" s="29">
        <f t="shared" ref="EA321:EA342" si="274">DV321*COS(DW321+DX321*$C$73)</f>
        <v>-9.0524157504876246E-9</v>
      </c>
      <c r="EB321" s="29">
        <f t="shared" ref="EB321:EB342" si="275">DV321*COS(DW321+DX321*$C$94)</f>
        <v>-9.0524157504876246E-9</v>
      </c>
      <c r="ED321" s="35"/>
      <c r="EE321" s="35"/>
      <c r="EF321" s="35"/>
      <c r="EL321" s="35"/>
      <c r="EM321" s="35"/>
      <c r="EN321" s="35"/>
      <c r="ET321" s="35"/>
      <c r="EU321" s="35"/>
      <c r="EV321" s="35"/>
    </row>
    <row r="322" spans="14:152" s="29" customFormat="1" ht="13.5" x14ac:dyDescent="0.3">
      <c r="N322" s="35">
        <v>3.8980000000000002E-8</v>
      </c>
      <c r="O322" s="35">
        <v>0.66430577257000001</v>
      </c>
      <c r="P322" s="35">
        <v>213.0866471169</v>
      </c>
      <c r="Q322" s="29">
        <f t="shared" si="252"/>
        <v>-2.1594623731568713E-8</v>
      </c>
      <c r="R322" s="29">
        <f t="shared" si="253"/>
        <v>-2.1595671935389539E-8</v>
      </c>
      <c r="S322" s="29">
        <f t="shared" si="254"/>
        <v>-2.1595671931749746E-8</v>
      </c>
      <c r="T322" s="29">
        <f t="shared" si="255"/>
        <v>-2.1595671931749746E-8</v>
      </c>
      <c r="V322" s="35">
        <v>9.6899999999999994E-9</v>
      </c>
      <c r="W322" s="35">
        <v>1.3176042541399999</v>
      </c>
      <c r="X322" s="35">
        <v>486.40193591629998</v>
      </c>
      <c r="Y322" s="29">
        <f t="shared" si="256"/>
        <v>-9.4829688143451312E-9</v>
      </c>
      <c r="Z322" s="29">
        <f t="shared" si="257"/>
        <v>-9.482821890995392E-9</v>
      </c>
      <c r="AA322" s="29">
        <f t="shared" si="258"/>
        <v>-9.4828218915056681E-9</v>
      </c>
      <c r="AB322" s="29">
        <f t="shared" si="259"/>
        <v>-9.4828218915056681E-9</v>
      </c>
      <c r="AD322" s="35"/>
      <c r="AE322" s="35"/>
      <c r="AF322" s="35"/>
      <c r="AL322" s="35"/>
      <c r="AM322" s="35"/>
      <c r="AN322" s="35"/>
      <c r="AT322" s="35"/>
      <c r="AU322" s="35"/>
      <c r="AV322" s="35"/>
      <c r="BB322" s="35"/>
      <c r="BC322" s="35"/>
      <c r="BD322" s="35"/>
      <c r="BJ322" s="35">
        <v>2.9100000000000001E-9</v>
      </c>
      <c r="BK322" s="35">
        <v>3.2597776278000001</v>
      </c>
      <c r="BL322" s="35">
        <v>494.26624244250002</v>
      </c>
      <c r="BM322" s="29">
        <f t="shared" si="260"/>
        <v>8.3776300079372543E-10</v>
      </c>
      <c r="BN322" s="29">
        <f t="shared" si="261"/>
        <v>8.3755420181405574E-10</v>
      </c>
      <c r="BO322" s="29">
        <f t="shared" si="262"/>
        <v>8.3755420253911036E-10</v>
      </c>
      <c r="BP322" s="29">
        <f t="shared" si="263"/>
        <v>8.3755420253911036E-10</v>
      </c>
      <c r="BR322" s="35"/>
      <c r="BS322" s="35"/>
      <c r="BT322" s="35"/>
      <c r="BZ322" s="35"/>
      <c r="CA322" s="35"/>
      <c r="CB322" s="35"/>
      <c r="CH322" s="35"/>
      <c r="CI322" s="35"/>
      <c r="CJ322" s="35"/>
      <c r="CP322" s="35"/>
      <c r="CQ322" s="35"/>
      <c r="CR322" s="35"/>
      <c r="CX322" s="35"/>
      <c r="CY322" s="35"/>
      <c r="CZ322" s="35"/>
      <c r="DF322" s="35">
        <v>1.7127E-7</v>
      </c>
      <c r="DG322" s="35">
        <v>0.71458025372</v>
      </c>
      <c r="DH322" s="35">
        <v>1781.0313497193999</v>
      </c>
      <c r="DI322" s="29">
        <f t="shared" si="264"/>
        <v>-3.4567271899093212E-8</v>
      </c>
      <c r="DJ322" s="29">
        <f t="shared" si="265"/>
        <v>-3.4612558198900414E-8</v>
      </c>
      <c r="DK322" s="29">
        <f t="shared" si="266"/>
        <v>-3.4612558041649522E-8</v>
      </c>
      <c r="DL322" s="29">
        <f t="shared" si="267"/>
        <v>-3.4612558041649522E-8</v>
      </c>
      <c r="DN322" s="35">
        <v>3.8379999999999997E-8</v>
      </c>
      <c r="DO322" s="35">
        <v>4.77967877681</v>
      </c>
      <c r="DP322" s="35">
        <v>175.1660598002</v>
      </c>
      <c r="DQ322" s="29">
        <f t="shared" si="268"/>
        <v>8.7226464193411499E-9</v>
      </c>
      <c r="DR322" s="29">
        <f t="shared" si="269"/>
        <v>8.7236388364145501E-9</v>
      </c>
      <c r="DS322" s="29">
        <f t="shared" si="270"/>
        <v>8.7236388329684347E-9</v>
      </c>
      <c r="DT322" s="29">
        <f t="shared" si="271"/>
        <v>8.7236388329684347E-9</v>
      </c>
      <c r="DV322" s="35">
        <v>7.8800000000000001E-9</v>
      </c>
      <c r="DW322" s="35">
        <v>0.14287187051</v>
      </c>
      <c r="DX322" s="35">
        <v>916.93228005540004</v>
      </c>
      <c r="DY322" s="29">
        <f t="shared" si="272"/>
        <v>-6.1648842272230438E-9</v>
      </c>
      <c r="DZ322" s="29">
        <f t="shared" si="273"/>
        <v>-6.164201986352695E-9</v>
      </c>
      <c r="EA322" s="29">
        <f t="shared" si="274"/>
        <v>-6.1642019887219636E-9</v>
      </c>
      <c r="EB322" s="29">
        <f t="shared" si="275"/>
        <v>-6.1642019887219636E-9</v>
      </c>
      <c r="ED322" s="35"/>
      <c r="EE322" s="35"/>
      <c r="EF322" s="35"/>
      <c r="EL322" s="35"/>
      <c r="EM322" s="35"/>
      <c r="EN322" s="35"/>
      <c r="ET322" s="35"/>
      <c r="EU322" s="35"/>
      <c r="EV322" s="35"/>
    </row>
    <row r="323" spans="14:152" s="29" customFormat="1" ht="13.5" x14ac:dyDescent="0.3">
      <c r="N323" s="35">
        <v>4.4180000000000003E-8</v>
      </c>
      <c r="O323" s="35">
        <v>0.10784811796</v>
      </c>
      <c r="P323" s="35">
        <v>905.88657979150003</v>
      </c>
      <c r="Q323" s="29">
        <f t="shared" si="252"/>
        <v>-2.7917136786328473E-8</v>
      </c>
      <c r="R323" s="29">
        <f t="shared" si="253"/>
        <v>-2.791243446385857E-8</v>
      </c>
      <c r="S323" s="29">
        <f t="shared" si="254"/>
        <v>-2.7912434480188108E-8</v>
      </c>
      <c r="T323" s="29">
        <f t="shared" si="255"/>
        <v>-2.7912434480188108E-8</v>
      </c>
      <c r="V323" s="35">
        <v>9.4300000000000007E-9</v>
      </c>
      <c r="W323" s="35">
        <v>5.4864167442799996</v>
      </c>
      <c r="X323" s="35">
        <v>339.28641933649999</v>
      </c>
      <c r="Y323" s="29">
        <f t="shared" si="256"/>
        <v>1.4116545086390483E-11</v>
      </c>
      <c r="Z323" s="29">
        <f t="shared" si="257"/>
        <v>1.363155321549084E-11</v>
      </c>
      <c r="AA323" s="29">
        <f t="shared" si="258"/>
        <v>1.3631554899605642E-11</v>
      </c>
      <c r="AB323" s="29">
        <f t="shared" si="259"/>
        <v>1.3631554899605642E-11</v>
      </c>
      <c r="AD323" s="35"/>
      <c r="AE323" s="35"/>
      <c r="AF323" s="35"/>
      <c r="AL323" s="35"/>
      <c r="AM323" s="35"/>
      <c r="AN323" s="35"/>
      <c r="AT323" s="35"/>
      <c r="AU323" s="35"/>
      <c r="AV323" s="35"/>
      <c r="BB323" s="35"/>
      <c r="BC323" s="35"/>
      <c r="BD323" s="35"/>
      <c r="BJ323" s="35">
        <v>3.0300000000000001E-9</v>
      </c>
      <c r="BK323" s="35">
        <v>4.9396287368999996</v>
      </c>
      <c r="BL323" s="35">
        <v>373.9079928365</v>
      </c>
      <c r="BM323" s="29">
        <f t="shared" si="260"/>
        <v>5.1595225779628433E-11</v>
      </c>
      <c r="BN323" s="29">
        <f t="shared" si="261"/>
        <v>5.1423513491833088E-11</v>
      </c>
      <c r="BO323" s="29">
        <f t="shared" si="262"/>
        <v>5.1423514088102052E-11</v>
      </c>
      <c r="BP323" s="29">
        <f t="shared" si="263"/>
        <v>5.1423514088102052E-11</v>
      </c>
      <c r="BR323" s="35"/>
      <c r="BS323" s="35"/>
      <c r="BT323" s="35"/>
      <c r="BZ323" s="35"/>
      <c r="CA323" s="35"/>
      <c r="CB323" s="35"/>
      <c r="CH323" s="35"/>
      <c r="CI323" s="35"/>
      <c r="CJ323" s="35"/>
      <c r="CP323" s="35"/>
      <c r="CQ323" s="35"/>
      <c r="CR323" s="35"/>
      <c r="CX323" s="35"/>
      <c r="CY323" s="35"/>
      <c r="CZ323" s="35"/>
      <c r="DF323" s="35">
        <v>1.7240000000000001E-7</v>
      </c>
      <c r="DG323" s="35">
        <v>0.67749766724000005</v>
      </c>
      <c r="DH323" s="35">
        <v>151.04766984290001</v>
      </c>
      <c r="DI323" s="29">
        <f t="shared" si="264"/>
        <v>-1.72389955901362E-7</v>
      </c>
      <c r="DJ323" s="29">
        <f t="shared" si="265"/>
        <v>-1.723899132469546E-7</v>
      </c>
      <c r="DK323" s="29">
        <f t="shared" si="266"/>
        <v>-1.7238991324710286E-7</v>
      </c>
      <c r="DL323" s="29">
        <f t="shared" si="267"/>
        <v>-1.7238991324710286E-7</v>
      </c>
      <c r="DN323" s="35">
        <v>3.2229999999999998E-8</v>
      </c>
      <c r="DO323" s="35">
        <v>1.95410765469</v>
      </c>
      <c r="DP323" s="35">
        <v>212.0270710508</v>
      </c>
      <c r="DQ323" s="29">
        <f t="shared" si="268"/>
        <v>2.040203586479781E-8</v>
      </c>
      <c r="DR323" s="29">
        <f t="shared" si="269"/>
        <v>2.0401233939590362E-8</v>
      </c>
      <c r="DS323" s="29">
        <f t="shared" si="270"/>
        <v>2.0401233942375062E-8</v>
      </c>
      <c r="DT323" s="29">
        <f t="shared" si="271"/>
        <v>2.0401233942375062E-8</v>
      </c>
      <c r="DV323" s="35">
        <v>8.0100000000000003E-9</v>
      </c>
      <c r="DW323" s="35">
        <v>1.8638311910000001</v>
      </c>
      <c r="DX323" s="35">
        <v>3039.4852813450002</v>
      </c>
      <c r="DY323" s="29">
        <f t="shared" si="272"/>
        <v>4.5587198139954465E-9</v>
      </c>
      <c r="DZ323" s="29">
        <f t="shared" si="273"/>
        <v>4.5617538670151464E-9</v>
      </c>
      <c r="EA323" s="29">
        <f t="shared" si="274"/>
        <v>4.5617538564811783E-9</v>
      </c>
      <c r="EB323" s="29">
        <f t="shared" si="275"/>
        <v>4.5617538564811783E-9</v>
      </c>
      <c r="ED323" s="35"/>
      <c r="EE323" s="35"/>
      <c r="EF323" s="35"/>
      <c r="EL323" s="35"/>
      <c r="EM323" s="35"/>
      <c r="EN323" s="35"/>
      <c r="ET323" s="35"/>
      <c r="EU323" s="35"/>
      <c r="EV323" s="35"/>
    </row>
    <row r="324" spans="14:152" s="29" customFormat="1" ht="13.5" x14ac:dyDescent="0.3">
      <c r="N324" s="35">
        <v>4.9350000000000002E-8</v>
      </c>
      <c r="O324" s="35">
        <v>2.1906038243100001</v>
      </c>
      <c r="P324" s="35">
        <v>189.7232222019</v>
      </c>
      <c r="Q324" s="29">
        <f t="shared" si="252"/>
        <v>2.6200639685034017E-8</v>
      </c>
      <c r="R324" s="29">
        <f t="shared" si="253"/>
        <v>2.6199436950627683E-8</v>
      </c>
      <c r="S324" s="29">
        <f t="shared" si="254"/>
        <v>2.6199436954804194E-8</v>
      </c>
      <c r="T324" s="29">
        <f t="shared" si="255"/>
        <v>2.6199436954804194E-8</v>
      </c>
      <c r="V324" s="35">
        <v>7.5900000000000005E-9</v>
      </c>
      <c r="W324" s="35">
        <v>6.2534717716300001</v>
      </c>
      <c r="X324" s="35">
        <v>151.04766984290001</v>
      </c>
      <c r="Y324" s="29">
        <f t="shared" si="256"/>
        <v>-5.7161748711316307E-9</v>
      </c>
      <c r="Z324" s="29">
        <f t="shared" si="257"/>
        <v>-5.716060539178001E-9</v>
      </c>
      <c r="AA324" s="29">
        <f t="shared" si="258"/>
        <v>-5.7160605395750212E-9</v>
      </c>
      <c r="AB324" s="29">
        <f t="shared" si="259"/>
        <v>-5.7160605395750212E-9</v>
      </c>
      <c r="AD324" s="35"/>
      <c r="AE324" s="35"/>
      <c r="AF324" s="35"/>
      <c r="AL324" s="35"/>
      <c r="AM324" s="35"/>
      <c r="AN324" s="35"/>
      <c r="AT324" s="35"/>
      <c r="AU324" s="35"/>
      <c r="AV324" s="35"/>
      <c r="BB324" s="35"/>
      <c r="BC324" s="35"/>
      <c r="BD324" s="35"/>
      <c r="BJ324" s="35">
        <v>2.8900000000000002E-9</v>
      </c>
      <c r="BK324" s="35">
        <v>2.8359118530899998</v>
      </c>
      <c r="BL324" s="35">
        <v>212.07525516059999</v>
      </c>
      <c r="BM324" s="29">
        <f t="shared" si="260"/>
        <v>2.8899889178909368E-9</v>
      </c>
      <c r="BN324" s="29">
        <f t="shared" si="261"/>
        <v>2.8899886591084437E-9</v>
      </c>
      <c r="BO324" s="29">
        <f t="shared" si="262"/>
        <v>2.8899886591093474E-9</v>
      </c>
      <c r="BP324" s="29">
        <f t="shared" si="263"/>
        <v>2.8899886591093474E-9</v>
      </c>
      <c r="BR324" s="35"/>
      <c r="BS324" s="35"/>
      <c r="BT324" s="35"/>
      <c r="BZ324" s="35"/>
      <c r="CA324" s="35"/>
      <c r="CB324" s="35"/>
      <c r="CH324" s="35"/>
      <c r="CI324" s="35"/>
      <c r="CJ324" s="35"/>
      <c r="CP324" s="35"/>
      <c r="CQ324" s="35"/>
      <c r="CR324" s="35"/>
      <c r="CX324" s="35"/>
      <c r="CY324" s="35"/>
      <c r="CZ324" s="35"/>
      <c r="DF324" s="35">
        <v>1.5573999999999999E-7</v>
      </c>
      <c r="DG324" s="35">
        <v>5.7029652738100003</v>
      </c>
      <c r="DH324" s="35">
        <v>3053.7123753465999</v>
      </c>
      <c r="DI324" s="29">
        <f t="shared" si="264"/>
        <v>4.9459094060563878E-8</v>
      </c>
      <c r="DJ324" s="29">
        <f t="shared" si="265"/>
        <v>4.93907290507899E-8</v>
      </c>
      <c r="DK324" s="29">
        <f t="shared" si="266"/>
        <v>4.9390729288202535E-8</v>
      </c>
      <c r="DL324" s="29">
        <f t="shared" si="267"/>
        <v>4.9390729288202535E-8</v>
      </c>
      <c r="DN324" s="35">
        <v>4.053E-8</v>
      </c>
      <c r="DO324" s="35">
        <v>4.1901128196400004</v>
      </c>
      <c r="DP324" s="35">
        <v>501.37978944330001</v>
      </c>
      <c r="DQ324" s="29">
        <f t="shared" si="268"/>
        <v>3.9435740010111542E-8</v>
      </c>
      <c r="DR324" s="29">
        <f t="shared" si="269"/>
        <v>3.9435028951511223E-8</v>
      </c>
      <c r="DS324" s="29">
        <f t="shared" si="270"/>
        <v>3.9435028953980741E-8</v>
      </c>
      <c r="DT324" s="29">
        <f t="shared" si="271"/>
        <v>3.9435028953980741E-8</v>
      </c>
      <c r="DV324" s="35">
        <v>8.0100000000000003E-9</v>
      </c>
      <c r="DW324" s="35">
        <v>0.46947170993999998</v>
      </c>
      <c r="DX324" s="35">
        <v>3466.0834722210002</v>
      </c>
      <c r="DY324" s="29">
        <f t="shared" si="272"/>
        <v>7.8228898715787487E-9</v>
      </c>
      <c r="DZ324" s="29">
        <f t="shared" si="273"/>
        <v>7.823793116741136E-9</v>
      </c>
      <c r="EA324" s="29">
        <f t="shared" si="274"/>
        <v>7.823793113608393E-9</v>
      </c>
      <c r="EB324" s="29">
        <f t="shared" si="275"/>
        <v>7.823793113608393E-9</v>
      </c>
      <c r="ED324" s="35"/>
      <c r="EE324" s="35"/>
      <c r="EF324" s="35"/>
      <c r="EL324" s="35"/>
      <c r="EM324" s="35"/>
      <c r="EN324" s="35"/>
      <c r="ET324" s="35"/>
      <c r="EU324" s="35"/>
      <c r="EV324" s="35"/>
    </row>
    <row r="325" spans="14:152" s="29" customFormat="1" ht="13.5" x14ac:dyDescent="0.3">
      <c r="N325" s="35">
        <v>3.7989999999999998E-8</v>
      </c>
      <c r="O325" s="35">
        <v>2.6075258320499999</v>
      </c>
      <c r="P325" s="35">
        <v>546.95644048199995</v>
      </c>
      <c r="Q325" s="29">
        <f t="shared" si="252"/>
        <v>1.8065198066624336E-8</v>
      </c>
      <c r="R325" s="29">
        <f t="shared" si="253"/>
        <v>1.8062427145367153E-8</v>
      </c>
      <c r="S325" s="29">
        <f t="shared" si="254"/>
        <v>1.8062427154989268E-8</v>
      </c>
      <c r="T325" s="29">
        <f t="shared" si="255"/>
        <v>1.8062427154989268E-8</v>
      </c>
      <c r="V325" s="35">
        <v>7.0999999999999999E-9</v>
      </c>
      <c r="W325" s="35">
        <v>2.4161996880999999</v>
      </c>
      <c r="X325" s="35">
        <v>247.23934538180001</v>
      </c>
      <c r="Y325" s="29">
        <f t="shared" si="256"/>
        <v>7.0217006599691589E-9</v>
      </c>
      <c r="Z325" s="29">
        <f t="shared" si="257"/>
        <v>7.0217400641723284E-9</v>
      </c>
      <c r="AA325" s="29">
        <f t="shared" si="258"/>
        <v>7.0217400640355161E-9</v>
      </c>
      <c r="AB325" s="29">
        <f t="shared" si="259"/>
        <v>7.0217400640355161E-9</v>
      </c>
      <c r="AD325" s="35"/>
      <c r="AE325" s="35"/>
      <c r="AF325" s="35"/>
      <c r="AL325" s="35"/>
      <c r="AM325" s="35"/>
      <c r="AN325" s="35"/>
      <c r="AT325" s="35"/>
      <c r="AU325" s="35"/>
      <c r="AV325" s="35"/>
      <c r="BB325" s="35"/>
      <c r="BC325" s="35"/>
      <c r="BD325" s="35"/>
      <c r="BJ325" s="35">
        <v>2.8900000000000002E-9</v>
      </c>
      <c r="BK325" s="35">
        <v>2.0537143135</v>
      </c>
      <c r="BL325" s="35">
        <v>214.5229357154</v>
      </c>
      <c r="BM325" s="29">
        <f t="shared" si="260"/>
        <v>2.1239887761569765E-9</v>
      </c>
      <c r="BN325" s="29">
        <f t="shared" si="261"/>
        <v>2.1239250456475657E-9</v>
      </c>
      <c r="BO325" s="29">
        <f t="shared" si="262"/>
        <v>2.1239250458688716E-9</v>
      </c>
      <c r="BP325" s="29">
        <f t="shared" si="263"/>
        <v>2.1239250458688716E-9</v>
      </c>
      <c r="BR325" s="35"/>
      <c r="BS325" s="35"/>
      <c r="BT325" s="35"/>
      <c r="BZ325" s="35"/>
      <c r="CA325" s="35"/>
      <c r="CB325" s="35"/>
      <c r="CH325" s="35"/>
      <c r="CI325" s="35"/>
      <c r="CJ325" s="35"/>
      <c r="CP325" s="35"/>
      <c r="CQ325" s="35"/>
      <c r="CR325" s="35"/>
      <c r="CX325" s="35"/>
      <c r="CY325" s="35"/>
      <c r="CZ325" s="35"/>
      <c r="DF325" s="35">
        <v>1.5036E-7</v>
      </c>
      <c r="DG325" s="35">
        <v>5.52770334605</v>
      </c>
      <c r="DH325" s="35">
        <v>2310.7223148140001</v>
      </c>
      <c r="DI325" s="29">
        <f t="shared" si="264"/>
        <v>9.0601839108015089E-8</v>
      </c>
      <c r="DJ325" s="29">
        <f t="shared" si="265"/>
        <v>9.055980182098465E-8</v>
      </c>
      <c r="DK325" s="29">
        <f t="shared" si="266"/>
        <v>9.0559801966977224E-8</v>
      </c>
      <c r="DL325" s="29">
        <f t="shared" si="267"/>
        <v>9.0559801966977224E-8</v>
      </c>
      <c r="DN325" s="35">
        <v>3.1E-8</v>
      </c>
      <c r="DO325" s="35">
        <v>2.11956558345</v>
      </c>
      <c r="DP325" s="35">
        <v>916.93228005540004</v>
      </c>
      <c r="DQ325" s="29">
        <f t="shared" si="268"/>
        <v>-8.1633327112593991E-9</v>
      </c>
      <c r="DR325" s="29">
        <f t="shared" si="269"/>
        <v>-8.167489346980752E-9</v>
      </c>
      <c r="DS325" s="29">
        <f t="shared" si="270"/>
        <v>-8.1674893325472295E-9</v>
      </c>
      <c r="DT325" s="29">
        <f t="shared" si="271"/>
        <v>-8.1674893325472295E-9</v>
      </c>
      <c r="DV325" s="35">
        <v>7.4700000000000001E-9</v>
      </c>
      <c r="DW325" s="35">
        <v>6.0537486192500003</v>
      </c>
      <c r="DX325" s="35">
        <v>211.81462272970001</v>
      </c>
      <c r="DY325" s="29">
        <f t="shared" si="272"/>
        <v>-7.4521000721273717E-9</v>
      </c>
      <c r="DZ325" s="29">
        <f t="shared" si="273"/>
        <v>-7.4521166623712217E-9</v>
      </c>
      <c r="EA325" s="29">
        <f t="shared" si="274"/>
        <v>-7.4521166623136251E-9</v>
      </c>
      <c r="EB325" s="29">
        <f t="shared" si="275"/>
        <v>-7.4521166623136251E-9</v>
      </c>
      <c r="ED325" s="35"/>
      <c r="EE325" s="35"/>
      <c r="EF325" s="35"/>
      <c r="EL325" s="35"/>
      <c r="EM325" s="35"/>
      <c r="EN325" s="35"/>
      <c r="ET325" s="35"/>
      <c r="EU325" s="35"/>
      <c r="EV325" s="35"/>
    </row>
    <row r="326" spans="14:152" s="29" customFormat="1" ht="13.5" x14ac:dyDescent="0.3">
      <c r="N326" s="35">
        <v>3.9599999999999997E-8</v>
      </c>
      <c r="O326" s="35">
        <v>1.6033988901</v>
      </c>
      <c r="P326" s="35">
        <v>218.7157214094</v>
      </c>
      <c r="Q326" s="29">
        <f t="shared" si="252"/>
        <v>1.6987768121532878E-8</v>
      </c>
      <c r="R326" s="29">
        <f t="shared" si="253"/>
        <v>1.6986582152966448E-8</v>
      </c>
      <c r="S326" s="29">
        <f t="shared" si="254"/>
        <v>1.6986582157084726E-8</v>
      </c>
      <c r="T326" s="29">
        <f t="shared" si="255"/>
        <v>1.6986582157084726E-8</v>
      </c>
      <c r="V326" s="35">
        <v>7.9400000000000003E-9</v>
      </c>
      <c r="W326" s="35">
        <v>2.5952264593600001</v>
      </c>
      <c r="X326" s="35">
        <v>1.6445314027</v>
      </c>
      <c r="Y326" s="29">
        <f t="shared" si="256"/>
        <v>-6.8918414820483863E-9</v>
      </c>
      <c r="Z326" s="29">
        <f t="shared" si="257"/>
        <v>-6.891840499146775E-9</v>
      </c>
      <c r="AA326" s="29">
        <f t="shared" si="258"/>
        <v>-6.8918404991501879E-9</v>
      </c>
      <c r="AB326" s="29">
        <f t="shared" si="259"/>
        <v>-6.8918404991501879E-9</v>
      </c>
      <c r="AD326" s="35"/>
      <c r="AE326" s="35"/>
      <c r="AF326" s="35"/>
      <c r="AL326" s="35"/>
      <c r="AM326" s="35"/>
      <c r="AN326" s="35"/>
      <c r="AT326" s="35"/>
      <c r="AU326" s="35"/>
      <c r="AV326" s="35"/>
      <c r="BB326" s="35"/>
      <c r="BC326" s="35"/>
      <c r="BD326" s="35"/>
      <c r="BJ326" s="35">
        <v>3.9799999999999999E-9</v>
      </c>
      <c r="BK326" s="35">
        <v>6.0382267484499996</v>
      </c>
      <c r="BL326" s="35">
        <v>432.22726516850003</v>
      </c>
      <c r="BM326" s="29">
        <f t="shared" si="260"/>
        <v>3.5078447943132475E-9</v>
      </c>
      <c r="BN326" s="29">
        <f t="shared" si="261"/>
        <v>3.5079679808323972E-9</v>
      </c>
      <c r="BO326" s="29">
        <f t="shared" si="262"/>
        <v>3.5079679804046641E-9</v>
      </c>
      <c r="BP326" s="29">
        <f t="shared" si="263"/>
        <v>3.5079679804046641E-9</v>
      </c>
      <c r="BR326" s="35"/>
      <c r="BS326" s="35"/>
      <c r="BT326" s="35"/>
      <c r="BZ326" s="35"/>
      <c r="CA326" s="35"/>
      <c r="CB326" s="35"/>
      <c r="CH326" s="35"/>
      <c r="CI326" s="35"/>
      <c r="CJ326" s="35"/>
      <c r="CP326" s="35"/>
      <c r="CQ326" s="35"/>
      <c r="CR326" s="35"/>
      <c r="CX326" s="35"/>
      <c r="CY326" s="35"/>
      <c r="CZ326" s="35"/>
      <c r="DF326" s="35">
        <v>1.5928000000000001E-7</v>
      </c>
      <c r="DG326" s="35">
        <v>4.4564271729899998</v>
      </c>
      <c r="DH326" s="35">
        <v>643.82943957709995</v>
      </c>
      <c r="DI326" s="29">
        <f t="shared" si="264"/>
        <v>-1.1159527540102858E-7</v>
      </c>
      <c r="DJ326" s="29">
        <f t="shared" si="265"/>
        <v>-1.1158418307255536E-7</v>
      </c>
      <c r="DK326" s="29">
        <f t="shared" si="266"/>
        <v>-1.1158418311107473E-7</v>
      </c>
      <c r="DL326" s="29">
        <f t="shared" si="267"/>
        <v>-1.1158418311107473E-7</v>
      </c>
      <c r="DN326" s="35">
        <v>3.1830000000000001E-8</v>
      </c>
      <c r="DO326" s="35">
        <v>1.93201605379</v>
      </c>
      <c r="DP326" s="35">
        <v>1354.4331588434</v>
      </c>
      <c r="DQ326" s="29">
        <f t="shared" si="268"/>
        <v>1.146963591722503E-8</v>
      </c>
      <c r="DR326" s="29">
        <f t="shared" si="269"/>
        <v>1.1463539615569071E-8</v>
      </c>
      <c r="DS326" s="29">
        <f t="shared" si="270"/>
        <v>1.146353963673906E-8</v>
      </c>
      <c r="DT326" s="29">
        <f t="shared" si="271"/>
        <v>1.146353963673906E-8</v>
      </c>
      <c r="DV326" s="35">
        <v>9.6799999999999997E-9</v>
      </c>
      <c r="DW326" s="35">
        <v>3.0261827272600001</v>
      </c>
      <c r="DX326" s="35">
        <v>2634.2277314714001</v>
      </c>
      <c r="DY326" s="29">
        <f t="shared" si="272"/>
        <v>-2.4692682766140556E-9</v>
      </c>
      <c r="DZ326" s="29">
        <f t="shared" si="273"/>
        <v>-2.4655306348759931E-9</v>
      </c>
      <c r="EA326" s="29">
        <f t="shared" si="274"/>
        <v>-2.4655306478554967E-9</v>
      </c>
      <c r="EB326" s="29">
        <f t="shared" si="275"/>
        <v>-2.4655306478554967E-9</v>
      </c>
      <c r="ED326" s="35"/>
      <c r="EE326" s="35"/>
      <c r="EF326" s="35"/>
      <c r="EL326" s="35"/>
      <c r="EM326" s="35"/>
      <c r="EN326" s="35"/>
      <c r="ET326" s="35"/>
      <c r="EU326" s="35"/>
      <c r="EV326" s="35"/>
    </row>
    <row r="327" spans="14:152" s="29" customFormat="1" ht="13.5" x14ac:dyDescent="0.3">
      <c r="N327" s="35">
        <v>3.7399999999999997E-8</v>
      </c>
      <c r="O327" s="35">
        <v>3.3072449740700001</v>
      </c>
      <c r="P327" s="35">
        <v>274.06604832480002</v>
      </c>
      <c r="Q327" s="29">
        <f t="shared" si="252"/>
        <v>3.5619761350865061E-9</v>
      </c>
      <c r="R327" s="29">
        <f t="shared" si="253"/>
        <v>3.5635228279482295E-9</v>
      </c>
      <c r="S327" s="29">
        <f t="shared" si="254"/>
        <v>3.5635228225773966E-9</v>
      </c>
      <c r="T327" s="29">
        <f t="shared" si="255"/>
        <v>3.5635228225773966E-9</v>
      </c>
      <c r="V327" s="35">
        <v>8.57E-9</v>
      </c>
      <c r="W327" s="35">
        <v>1.9931878862400001</v>
      </c>
      <c r="X327" s="35">
        <v>248.7238180901</v>
      </c>
      <c r="Y327" s="29">
        <f t="shared" si="256"/>
        <v>8.3030466075649819E-9</v>
      </c>
      <c r="Z327" s="29">
        <f t="shared" si="257"/>
        <v>8.3029665834942686E-9</v>
      </c>
      <c r="AA327" s="29">
        <f t="shared" si="258"/>
        <v>8.3029665837721698E-9</v>
      </c>
      <c r="AB327" s="29">
        <f t="shared" si="259"/>
        <v>8.3029665837721698E-9</v>
      </c>
      <c r="AD327" s="35"/>
      <c r="AE327" s="35"/>
      <c r="AF327" s="35"/>
      <c r="AL327" s="35"/>
      <c r="AM327" s="35"/>
      <c r="AN327" s="35"/>
      <c r="AT327" s="35"/>
      <c r="AU327" s="35"/>
      <c r="AV327" s="35"/>
      <c r="BB327" s="35"/>
      <c r="BC327" s="35"/>
      <c r="BD327" s="35"/>
      <c r="BJ327" s="35">
        <v>2.88E-9</v>
      </c>
      <c r="BK327" s="35">
        <v>6.1600141847499996</v>
      </c>
      <c r="BL327" s="35">
        <v>969.62247809489998</v>
      </c>
      <c r="BM327" s="29">
        <f t="shared" si="260"/>
        <v>-2.8701742642844272E-9</v>
      </c>
      <c r="BN327" s="29">
        <f t="shared" si="261"/>
        <v>-2.8701392965339875E-9</v>
      </c>
      <c r="BO327" s="29">
        <f t="shared" si="262"/>
        <v>-2.8701392966555189E-9</v>
      </c>
      <c r="BP327" s="29">
        <f t="shared" si="263"/>
        <v>-2.8701392966555189E-9</v>
      </c>
      <c r="BR327" s="35"/>
      <c r="BS327" s="35"/>
      <c r="BT327" s="35"/>
      <c r="BZ327" s="35"/>
      <c r="CA327" s="35"/>
      <c r="CB327" s="35"/>
      <c r="CH327" s="35"/>
      <c r="CI327" s="35"/>
      <c r="CJ327" s="35"/>
      <c r="CP327" s="35"/>
      <c r="CQ327" s="35"/>
      <c r="CR327" s="35"/>
      <c r="CX327" s="35"/>
      <c r="CY327" s="35"/>
      <c r="CZ327" s="35"/>
      <c r="DF327" s="35">
        <v>1.6164999999999999E-7</v>
      </c>
      <c r="DG327" s="35">
        <v>0.63286131026000003</v>
      </c>
      <c r="DH327" s="35">
        <v>358.93013930950002</v>
      </c>
      <c r="DI327" s="29">
        <f t="shared" si="264"/>
        <v>1.5905619408411411E-7</v>
      </c>
      <c r="DJ327" s="29">
        <f t="shared" si="265"/>
        <v>1.5905776308771255E-7</v>
      </c>
      <c r="DK327" s="29">
        <f t="shared" si="266"/>
        <v>1.5905776308226504E-7</v>
      </c>
      <c r="DL327" s="29">
        <f t="shared" si="267"/>
        <v>1.5905776308226504E-7</v>
      </c>
      <c r="DN327" s="35">
        <v>3.3010000000000002E-8</v>
      </c>
      <c r="DO327" s="35">
        <v>1.80825506815</v>
      </c>
      <c r="DP327" s="35">
        <v>756.32338265689998</v>
      </c>
      <c r="DQ327" s="29">
        <f t="shared" si="268"/>
        <v>1.4779121096893283E-9</v>
      </c>
      <c r="DR327" s="29">
        <f t="shared" si="269"/>
        <v>1.4816928163868784E-9</v>
      </c>
      <c r="DS327" s="29">
        <f t="shared" si="270"/>
        <v>1.4816928032585715E-9</v>
      </c>
      <c r="DT327" s="29">
        <f t="shared" si="271"/>
        <v>1.4816928032585715E-9</v>
      </c>
      <c r="DV327" s="35">
        <v>7.3900000000000003E-9</v>
      </c>
      <c r="DW327" s="35">
        <v>2.2711074029699998</v>
      </c>
      <c r="DX327" s="35">
        <v>2303.6087678131998</v>
      </c>
      <c r="DY327" s="29">
        <f t="shared" si="272"/>
        <v>-2.9874963103806005E-9</v>
      </c>
      <c r="DZ327" s="29">
        <f t="shared" si="273"/>
        <v>-2.9851358585327181E-9</v>
      </c>
      <c r="EA327" s="29">
        <f t="shared" si="274"/>
        <v>-2.9851358667299519E-9</v>
      </c>
      <c r="EB327" s="29">
        <f t="shared" si="275"/>
        <v>-2.9851358667299519E-9</v>
      </c>
      <c r="ED327" s="35"/>
      <c r="EE327" s="35"/>
      <c r="EF327" s="35"/>
      <c r="EL327" s="35"/>
      <c r="EM327" s="35"/>
      <c r="EN327" s="35"/>
      <c r="ET327" s="35"/>
      <c r="EU327" s="35"/>
      <c r="EV327" s="35"/>
    </row>
    <row r="328" spans="14:152" s="29" customFormat="1" ht="13.5" x14ac:dyDescent="0.3">
      <c r="N328" s="35">
        <v>3.7779999999999998E-8</v>
      </c>
      <c r="O328" s="35">
        <v>0.26606330942</v>
      </c>
      <c r="P328" s="35">
        <v>636.71589257630001</v>
      </c>
      <c r="Q328" s="29">
        <f t="shared" si="252"/>
        <v>-1.4294934696208522E-8</v>
      </c>
      <c r="R328" s="29">
        <f t="shared" si="253"/>
        <v>-1.4298309932139335E-8</v>
      </c>
      <c r="S328" s="29">
        <f t="shared" si="254"/>
        <v>-1.4298309920419186E-8</v>
      </c>
      <c r="T328" s="29">
        <f t="shared" si="255"/>
        <v>-1.4298309920419186E-8</v>
      </c>
      <c r="V328" s="35">
        <v>7.1699999999999998E-9</v>
      </c>
      <c r="W328" s="35">
        <v>4.5679835744500004</v>
      </c>
      <c r="X328" s="35">
        <v>121.2520214833</v>
      </c>
      <c r="Y328" s="29">
        <f t="shared" si="256"/>
        <v>6.9396609568057384E-9</v>
      </c>
      <c r="Z328" s="29">
        <f t="shared" si="257"/>
        <v>6.9396940906977383E-9</v>
      </c>
      <c r="AA328" s="29">
        <f t="shared" si="258"/>
        <v>6.9396940905826866E-9</v>
      </c>
      <c r="AB328" s="29">
        <f t="shared" si="259"/>
        <v>6.9396940905826866E-9</v>
      </c>
      <c r="AD328" s="35"/>
      <c r="AE328" s="35"/>
      <c r="AF328" s="35"/>
      <c r="AL328" s="35"/>
      <c r="AM328" s="35"/>
      <c r="AN328" s="35"/>
      <c r="AT328" s="35"/>
      <c r="AU328" s="35"/>
      <c r="AV328" s="35"/>
      <c r="BB328" s="35"/>
      <c r="BC328" s="35"/>
      <c r="BD328" s="35"/>
      <c r="BJ328" s="35">
        <v>2.9600000000000001E-9</v>
      </c>
      <c r="BK328" s="35">
        <v>0.30332524090000001</v>
      </c>
      <c r="BL328" s="35">
        <v>1055.4497769261</v>
      </c>
      <c r="BM328" s="29">
        <f t="shared" si="260"/>
        <v>4.9223129778172087E-10</v>
      </c>
      <c r="BN328" s="29">
        <f t="shared" si="261"/>
        <v>4.9176431339723216E-10</v>
      </c>
      <c r="BO328" s="29">
        <f t="shared" si="262"/>
        <v>4.9176431501884416E-10</v>
      </c>
      <c r="BP328" s="29">
        <f t="shared" si="263"/>
        <v>4.9176431501884416E-10</v>
      </c>
      <c r="BR328" s="35"/>
      <c r="BS328" s="35"/>
      <c r="BT328" s="35"/>
      <c r="BZ328" s="35"/>
      <c r="CA328" s="35"/>
      <c r="CB328" s="35"/>
      <c r="CH328" s="35"/>
      <c r="CI328" s="35"/>
      <c r="CJ328" s="35"/>
      <c r="CP328" s="35"/>
      <c r="CQ328" s="35"/>
      <c r="CR328" s="35"/>
      <c r="CX328" s="35"/>
      <c r="CY328" s="35"/>
      <c r="CZ328" s="35"/>
      <c r="DF328" s="35">
        <v>1.4588999999999999E-7</v>
      </c>
      <c r="DG328" s="35">
        <v>5.26158292613</v>
      </c>
      <c r="DH328" s="35">
        <v>472.17484191469998</v>
      </c>
      <c r="DI328" s="29">
        <f t="shared" si="264"/>
        <v>1.3631954489475617E-7</v>
      </c>
      <c r="DJ328" s="29">
        <f t="shared" si="265"/>
        <v>1.3632326427840816E-7</v>
      </c>
      <c r="DK328" s="29">
        <f t="shared" si="266"/>
        <v>1.3632326426549395E-7</v>
      </c>
      <c r="DL328" s="29">
        <f t="shared" si="267"/>
        <v>1.3632326426549395E-7</v>
      </c>
      <c r="DN328" s="35">
        <v>4.1869999999999997E-8</v>
      </c>
      <c r="DO328" s="35">
        <v>5.9662266604700003</v>
      </c>
      <c r="DP328" s="35">
        <v>212.54833591260001</v>
      </c>
      <c r="DQ328" s="29">
        <f t="shared" si="268"/>
        <v>-4.1869152267409795E-8</v>
      </c>
      <c r="DR328" s="29">
        <f t="shared" si="269"/>
        <v>-4.1869143661312852E-8</v>
      </c>
      <c r="DS328" s="29">
        <f t="shared" si="270"/>
        <v>-4.186914366134281E-8</v>
      </c>
      <c r="DT328" s="29">
        <f t="shared" si="271"/>
        <v>-4.186914366134281E-8</v>
      </c>
      <c r="DV328" s="35">
        <v>7.4999999999999993E-9</v>
      </c>
      <c r="DW328" s="35">
        <v>5.48554383902</v>
      </c>
      <c r="DX328" s="35">
        <v>173.9422195228</v>
      </c>
      <c r="DY328" s="29">
        <f t="shared" si="272"/>
        <v>-3.3075065321036584E-9</v>
      </c>
      <c r="DZ328" s="29">
        <f t="shared" si="273"/>
        <v>-3.3073290463367129E-9</v>
      </c>
      <c r="EA328" s="29">
        <f t="shared" si="274"/>
        <v>-3.3073290469530183E-9</v>
      </c>
      <c r="EB328" s="29">
        <f t="shared" si="275"/>
        <v>-3.3073290469530183E-9</v>
      </c>
      <c r="ED328" s="35"/>
      <c r="EE328" s="35"/>
      <c r="EF328" s="35"/>
      <c r="EL328" s="35"/>
      <c r="EM328" s="35"/>
      <c r="EN328" s="35"/>
      <c r="ET328" s="35"/>
      <c r="EU328" s="35"/>
      <c r="EV328" s="35"/>
    </row>
    <row r="329" spans="14:152" s="29" customFormat="1" ht="13.5" x14ac:dyDescent="0.3">
      <c r="N329" s="35">
        <v>4.6569999999999999E-8</v>
      </c>
      <c r="O329" s="35">
        <v>0.37532078547999997</v>
      </c>
      <c r="P329" s="35">
        <v>2744.4340526907999</v>
      </c>
      <c r="Q329" s="29">
        <f t="shared" si="252"/>
        <v>2.6409128989528972E-8</v>
      </c>
      <c r="R329" s="29">
        <f t="shared" si="253"/>
        <v>2.6425084155630578E-8</v>
      </c>
      <c r="S329" s="29">
        <f t="shared" si="254"/>
        <v>2.6425084100234842E-8</v>
      </c>
      <c r="T329" s="29">
        <f t="shared" si="255"/>
        <v>2.6425084100234842E-8</v>
      </c>
      <c r="V329" s="35">
        <v>6.7100000000000002E-9</v>
      </c>
      <c r="W329" s="35">
        <v>2.5095547747600002</v>
      </c>
      <c r="X329" s="35">
        <v>444.7574381407</v>
      </c>
      <c r="Y329" s="29">
        <f t="shared" si="256"/>
        <v>-6.3932610162373712E-9</v>
      </c>
      <c r="Z329" s="29">
        <f t="shared" si="257"/>
        <v>-6.393398349105564E-9</v>
      </c>
      <c r="AA329" s="29">
        <f t="shared" si="258"/>
        <v>-6.3933983486287324E-9</v>
      </c>
      <c r="AB329" s="29">
        <f t="shared" si="259"/>
        <v>-6.3933983486287324E-9</v>
      </c>
      <c r="AD329" s="35"/>
      <c r="AE329" s="35"/>
      <c r="AF329" s="35"/>
      <c r="AL329" s="35"/>
      <c r="AM329" s="35"/>
      <c r="AN329" s="35"/>
      <c r="AT329" s="35"/>
      <c r="AU329" s="35"/>
      <c r="AV329" s="35"/>
      <c r="BB329" s="35"/>
      <c r="BC329" s="35"/>
      <c r="BD329" s="35"/>
      <c r="BJ329" s="35">
        <v>2.7999999999999998E-9</v>
      </c>
      <c r="BK329" s="35">
        <v>1.29728455136</v>
      </c>
      <c r="BL329" s="35">
        <v>241.6102710893</v>
      </c>
      <c r="BM329" s="29">
        <f t="shared" si="260"/>
        <v>1.3647069752322324E-9</v>
      </c>
      <c r="BN329" s="29">
        <f t="shared" si="261"/>
        <v>1.3646174306933803E-9</v>
      </c>
      <c r="BO329" s="29">
        <f t="shared" si="262"/>
        <v>1.3646174310043237E-9</v>
      </c>
      <c r="BP329" s="29">
        <f t="shared" si="263"/>
        <v>1.3646174310043237E-9</v>
      </c>
      <c r="BR329" s="35"/>
      <c r="BS329" s="35"/>
      <c r="BT329" s="35"/>
      <c r="BZ329" s="35"/>
      <c r="CA329" s="35"/>
      <c r="CB329" s="35"/>
      <c r="CH329" s="35"/>
      <c r="CI329" s="35"/>
      <c r="CJ329" s="35"/>
      <c r="CP329" s="35"/>
      <c r="CQ329" s="35"/>
      <c r="CR329" s="35"/>
      <c r="CX329" s="35"/>
      <c r="CY329" s="35"/>
      <c r="CZ329" s="35"/>
      <c r="DF329" s="35">
        <v>1.6544999999999999E-7</v>
      </c>
      <c r="DG329" s="35">
        <v>3.52813228069</v>
      </c>
      <c r="DH329" s="35">
        <v>3480.3105662225998</v>
      </c>
      <c r="DI329" s="29">
        <f t="shared" si="264"/>
        <v>-1.5456778041637157E-7</v>
      </c>
      <c r="DJ329" s="29">
        <f t="shared" si="265"/>
        <v>-1.5459889187530452E-7</v>
      </c>
      <c r="DK329" s="29">
        <f t="shared" si="266"/>
        <v>-1.5459889176734596E-7</v>
      </c>
      <c r="DL329" s="29">
        <f t="shared" si="267"/>
        <v>-1.5459889176734596E-7</v>
      </c>
      <c r="DN329" s="35">
        <v>3.7160000000000003E-8</v>
      </c>
      <c r="DO329" s="35">
        <v>3.70660462807</v>
      </c>
      <c r="DP329" s="35">
        <v>204.70107572890001</v>
      </c>
      <c r="DQ329" s="29">
        <f t="shared" si="268"/>
        <v>2.7236301554038824E-8</v>
      </c>
      <c r="DR329" s="29">
        <f t="shared" si="269"/>
        <v>2.7237085952743041E-8</v>
      </c>
      <c r="DS329" s="29">
        <f t="shared" si="270"/>
        <v>2.7237085950019288E-8</v>
      </c>
      <c r="DT329" s="29">
        <f t="shared" si="271"/>
        <v>2.7237085950019288E-8</v>
      </c>
      <c r="DV329" s="35">
        <v>1.0239999999999999E-8</v>
      </c>
      <c r="DW329" s="35">
        <v>1.9156492556</v>
      </c>
      <c r="DX329" s="35">
        <v>229.97386999439999</v>
      </c>
      <c r="DY329" s="29">
        <f t="shared" si="272"/>
        <v>8.2601559095303673E-9</v>
      </c>
      <c r="DZ329" s="29">
        <f t="shared" si="273"/>
        <v>8.2599449258929599E-9</v>
      </c>
      <c r="EA329" s="29">
        <f t="shared" si="274"/>
        <v>8.259944926625612E-9</v>
      </c>
      <c r="EB329" s="29">
        <f t="shared" si="275"/>
        <v>8.259944926625612E-9</v>
      </c>
      <c r="ED329" s="35"/>
      <c r="EE329" s="35"/>
      <c r="EF329" s="35"/>
      <c r="EL329" s="35"/>
      <c r="EM329" s="35"/>
      <c r="EN329" s="35"/>
      <c r="ET329" s="35"/>
      <c r="EU329" s="35"/>
      <c r="EV329" s="35"/>
    </row>
    <row r="330" spans="14:152" s="29" customFormat="1" ht="13.5" x14ac:dyDescent="0.3">
      <c r="N330" s="35">
        <v>3.6820000000000001E-8</v>
      </c>
      <c r="O330" s="35">
        <v>5.1158789866700003</v>
      </c>
      <c r="P330" s="35">
        <v>458.84151979040001</v>
      </c>
      <c r="Q330" s="29">
        <f t="shared" si="252"/>
        <v>3.681992896317455E-8</v>
      </c>
      <c r="R330" s="29">
        <f t="shared" si="253"/>
        <v>3.6819933904691072E-8</v>
      </c>
      <c r="S330" s="29">
        <f t="shared" si="254"/>
        <v>3.6819933904674224E-8</v>
      </c>
      <c r="T330" s="29">
        <f t="shared" si="255"/>
        <v>3.6819933904674224E-8</v>
      </c>
      <c r="V330" s="35">
        <v>6.8299999999999998E-9</v>
      </c>
      <c r="W330" s="35">
        <v>5.5103331027499998</v>
      </c>
      <c r="X330" s="35">
        <v>487.36514376280002</v>
      </c>
      <c r="Y330" s="29">
        <f t="shared" si="256"/>
        <v>4.4577203729009034E-9</v>
      </c>
      <c r="Z330" s="29">
        <f t="shared" si="257"/>
        <v>4.4581026545635105E-9</v>
      </c>
      <c r="AA330" s="29">
        <f t="shared" si="258"/>
        <v>4.4581026532360949E-9</v>
      </c>
      <c r="AB330" s="29">
        <f t="shared" si="259"/>
        <v>4.4581026532360949E-9</v>
      </c>
      <c r="AD330" s="35"/>
      <c r="AE330" s="35"/>
      <c r="AF330" s="35"/>
      <c r="AL330" s="35"/>
      <c r="AM330" s="35"/>
      <c r="AN330" s="35"/>
      <c r="AT330" s="35"/>
      <c r="AU330" s="35"/>
      <c r="AV330" s="35"/>
      <c r="BB330" s="35"/>
      <c r="BC330" s="35"/>
      <c r="BD330" s="35"/>
      <c r="BJ330" s="35">
        <v>2.7999999999999998E-9</v>
      </c>
      <c r="BK330" s="35">
        <v>5.4163022107699996</v>
      </c>
      <c r="BL330" s="35">
        <v>1493.093668066</v>
      </c>
      <c r="BM330" s="29">
        <f t="shared" si="260"/>
        <v>-4.9620451860625875E-10</v>
      </c>
      <c r="BN330" s="29">
        <f t="shared" si="261"/>
        <v>-4.968282017358296E-10</v>
      </c>
      <c r="BO330" s="29">
        <f t="shared" si="262"/>
        <v>-4.9682819957016105E-10</v>
      </c>
      <c r="BP330" s="29">
        <f t="shared" si="263"/>
        <v>-4.9682819957016105E-10</v>
      </c>
      <c r="BR330" s="35"/>
      <c r="BS330" s="35"/>
      <c r="BT330" s="35"/>
      <c r="BZ330" s="35"/>
      <c r="CA330" s="35"/>
      <c r="CB330" s="35"/>
      <c r="CH330" s="35"/>
      <c r="CI330" s="35"/>
      <c r="CJ330" s="35"/>
      <c r="CP330" s="35"/>
      <c r="CQ330" s="35"/>
      <c r="CR330" s="35"/>
      <c r="CX330" s="35"/>
      <c r="CY330" s="35"/>
      <c r="CZ330" s="35"/>
      <c r="DF330" s="35">
        <v>1.8911999999999999E-7</v>
      </c>
      <c r="DG330" s="35">
        <v>0.55218675639000003</v>
      </c>
      <c r="DH330" s="35">
        <v>4.6658664459999999</v>
      </c>
      <c r="DI330" s="29">
        <f t="shared" si="264"/>
        <v>1.5304010902745543E-7</v>
      </c>
      <c r="DJ330" s="29">
        <f t="shared" si="265"/>
        <v>1.5304018761182046E-7</v>
      </c>
      <c r="DK330" s="29">
        <f t="shared" si="266"/>
        <v>1.5304018761154759E-7</v>
      </c>
      <c r="DL330" s="29">
        <f t="shared" si="267"/>
        <v>1.5304018761154759E-7</v>
      </c>
      <c r="DN330" s="35">
        <v>2.9999999999999997E-8</v>
      </c>
      <c r="DO330" s="35">
        <v>6.1544366469799998</v>
      </c>
      <c r="DP330" s="35">
        <v>3267.0114707846001</v>
      </c>
      <c r="DQ330" s="29">
        <f t="shared" si="268"/>
        <v>-2.6701174861073552E-8</v>
      </c>
      <c r="DR330" s="29">
        <f t="shared" si="269"/>
        <v>-2.6694398555563979E-8</v>
      </c>
      <c r="DS330" s="29">
        <f t="shared" si="270"/>
        <v>-2.6694398579105817E-8</v>
      </c>
      <c r="DT330" s="29">
        <f t="shared" si="271"/>
        <v>-2.6694398579105817E-8</v>
      </c>
      <c r="DV330" s="35">
        <v>8.1599999999999999E-9</v>
      </c>
      <c r="DW330" s="35">
        <v>4.9899043266599996</v>
      </c>
      <c r="DX330" s="35">
        <v>4209.0735327536004</v>
      </c>
      <c r="DY330" s="29">
        <f t="shared" si="272"/>
        <v>-3.7260104148667821E-9</v>
      </c>
      <c r="DZ330" s="29">
        <f t="shared" si="273"/>
        <v>-3.7306415506678875E-9</v>
      </c>
      <c r="EA330" s="29">
        <f t="shared" si="274"/>
        <v>-3.7306415345889969E-9</v>
      </c>
      <c r="EB330" s="29">
        <f t="shared" si="275"/>
        <v>-3.7306415345889969E-9</v>
      </c>
      <c r="ED330" s="35"/>
      <c r="EE330" s="35"/>
      <c r="EF330" s="35"/>
      <c r="EL330" s="35"/>
      <c r="EM330" s="35"/>
      <c r="EN330" s="35"/>
      <c r="ET330" s="35"/>
      <c r="EU330" s="35"/>
      <c r="EV330" s="35"/>
    </row>
    <row r="331" spans="14:152" s="29" customFormat="1" ht="13.5" x14ac:dyDescent="0.3">
      <c r="N331" s="35">
        <v>4.2300000000000002E-8</v>
      </c>
      <c r="O331" s="35">
        <v>5.1831306232900003</v>
      </c>
      <c r="P331" s="35">
        <v>27.0873353739</v>
      </c>
      <c r="Q331" s="29">
        <f t="shared" si="252"/>
        <v>3.3413947617692183E-8</v>
      </c>
      <c r="R331" s="29">
        <f t="shared" si="253"/>
        <v>3.3413841113531713E-8</v>
      </c>
      <c r="S331" s="29">
        <f t="shared" si="254"/>
        <v>3.3413841113901542E-8</v>
      </c>
      <c r="T331" s="29">
        <f t="shared" si="255"/>
        <v>3.3413841113901542E-8</v>
      </c>
      <c r="V331" s="35">
        <v>6.8400000000000004E-9</v>
      </c>
      <c r="W331" s="35">
        <v>1.892628603E-2</v>
      </c>
      <c r="X331" s="35">
        <v>228.276948965</v>
      </c>
      <c r="Y331" s="29">
        <f t="shared" si="256"/>
        <v>-5.7026512695854394E-9</v>
      </c>
      <c r="Z331" s="29">
        <f t="shared" si="257"/>
        <v>-5.7027819615756596E-9</v>
      </c>
      <c r="AA331" s="29">
        <f t="shared" si="258"/>
        <v>-5.7027819611218485E-9</v>
      </c>
      <c r="AB331" s="29">
        <f t="shared" si="259"/>
        <v>-5.7027819611218485E-9</v>
      </c>
      <c r="AD331" s="35"/>
      <c r="AE331" s="35"/>
      <c r="AF331" s="35"/>
      <c r="AL331" s="35"/>
      <c r="AM331" s="35"/>
      <c r="AN331" s="35"/>
      <c r="AT331" s="35"/>
      <c r="AU331" s="35"/>
      <c r="AV331" s="35"/>
      <c r="BB331" s="35"/>
      <c r="BC331" s="35"/>
      <c r="BD331" s="35"/>
      <c r="BJ331" s="35">
        <v>3.1500000000000001E-9</v>
      </c>
      <c r="BK331" s="35">
        <v>6.2400390832600001</v>
      </c>
      <c r="BL331" s="35">
        <v>465.95506679120001</v>
      </c>
      <c r="BM331" s="29">
        <f t="shared" si="260"/>
        <v>1.0181556756127549E-9</v>
      </c>
      <c r="BN331" s="29">
        <f t="shared" si="261"/>
        <v>1.0183662207760393E-9</v>
      </c>
      <c r="BO331" s="29">
        <f t="shared" si="262"/>
        <v>1.0183662200449372E-9</v>
      </c>
      <c r="BP331" s="29">
        <f t="shared" si="263"/>
        <v>1.0183662200449372E-9</v>
      </c>
      <c r="BR331" s="35"/>
      <c r="BS331" s="35"/>
      <c r="BT331" s="35"/>
      <c r="BZ331" s="35"/>
      <c r="CA331" s="35"/>
      <c r="CB331" s="35"/>
      <c r="CH331" s="35"/>
      <c r="CI331" s="35"/>
      <c r="CJ331" s="35"/>
      <c r="CP331" s="35"/>
      <c r="CQ331" s="35"/>
      <c r="CR331" s="35"/>
      <c r="CX331" s="35"/>
      <c r="CY331" s="35"/>
      <c r="CZ331" s="35"/>
      <c r="DF331" s="35">
        <v>1.7595000000000001E-7</v>
      </c>
      <c r="DG331" s="35">
        <v>2.2649549118899999</v>
      </c>
      <c r="DH331" s="35">
        <v>672.14061522839995</v>
      </c>
      <c r="DI331" s="29">
        <f t="shared" si="264"/>
        <v>1.4366845073404649E-7</v>
      </c>
      <c r="DJ331" s="29">
        <f t="shared" si="265"/>
        <v>1.4367879926518472E-7</v>
      </c>
      <c r="DK331" s="29">
        <f t="shared" si="266"/>
        <v>1.4367879922925247E-7</v>
      </c>
      <c r="DL331" s="29">
        <f t="shared" si="267"/>
        <v>1.4367879922925247E-7</v>
      </c>
      <c r="DN331" s="35">
        <v>2.9929999999999997E-8</v>
      </c>
      <c r="DO331" s="35">
        <v>4.2088848988100001</v>
      </c>
      <c r="DP331" s="35">
        <v>533.62311835770004</v>
      </c>
      <c r="DQ331" s="29">
        <f t="shared" si="268"/>
        <v>2.8507311457533719E-8</v>
      </c>
      <c r="DR331" s="29">
        <f t="shared" si="269"/>
        <v>2.8508048914201725E-8</v>
      </c>
      <c r="DS331" s="29">
        <f t="shared" si="270"/>
        <v>2.8508048911641251E-8</v>
      </c>
      <c r="DT331" s="29">
        <f t="shared" si="271"/>
        <v>2.8508048911641251E-8</v>
      </c>
      <c r="DV331" s="35">
        <v>7.2799999999999997E-9</v>
      </c>
      <c r="DW331" s="35">
        <v>1.30997967935</v>
      </c>
      <c r="DX331" s="35">
        <v>511.5317178299</v>
      </c>
      <c r="DY331" s="29">
        <f t="shared" si="272"/>
        <v>-7.1442100063688102E-9</v>
      </c>
      <c r="DZ331" s="29">
        <f t="shared" si="273"/>
        <v>-7.144318504752586E-9</v>
      </c>
      <c r="EA331" s="29">
        <f t="shared" si="274"/>
        <v>-7.1443185043759045E-9</v>
      </c>
      <c r="EB331" s="29">
        <f t="shared" si="275"/>
        <v>-7.1443185043759045E-9</v>
      </c>
      <c r="ED331" s="35"/>
      <c r="EE331" s="35"/>
      <c r="EF331" s="35"/>
      <c r="EL331" s="35"/>
      <c r="EM331" s="35"/>
      <c r="EN331" s="35"/>
      <c r="ET331" s="35"/>
      <c r="EU331" s="35"/>
      <c r="EV331" s="35"/>
    </row>
    <row r="332" spans="14:152" s="29" customFormat="1" ht="13.5" x14ac:dyDescent="0.3">
      <c r="N332" s="35">
        <v>5.1809999999999999E-8</v>
      </c>
      <c r="O332" s="35">
        <v>3.7559078441099998</v>
      </c>
      <c r="P332" s="35">
        <v>3127.3133312618002</v>
      </c>
      <c r="Q332" s="29">
        <f t="shared" si="252"/>
        <v>-2.1525887207023198E-8</v>
      </c>
      <c r="R332" s="29">
        <f t="shared" si="253"/>
        <v>-2.1548225337372628E-8</v>
      </c>
      <c r="S332" s="29">
        <f t="shared" si="254"/>
        <v>-2.154822525981273E-8</v>
      </c>
      <c r="T332" s="29">
        <f t="shared" si="255"/>
        <v>-2.154822525981273E-8</v>
      </c>
      <c r="V332" s="35">
        <v>6.65E-9</v>
      </c>
      <c r="W332" s="35">
        <v>1.4717265776899999</v>
      </c>
      <c r="X332" s="35">
        <v>427.56139872249997</v>
      </c>
      <c r="Y332" s="29">
        <f t="shared" si="256"/>
        <v>-3.5445074568899192E-9</v>
      </c>
      <c r="Z332" s="29">
        <f t="shared" si="257"/>
        <v>-3.544142776438186E-9</v>
      </c>
      <c r="AA332" s="29">
        <f t="shared" si="258"/>
        <v>-3.544142777704552E-9</v>
      </c>
      <c r="AB332" s="29">
        <f t="shared" si="259"/>
        <v>-3.544142777704552E-9</v>
      </c>
      <c r="AD332" s="35"/>
      <c r="AE332" s="35"/>
      <c r="AF332" s="35"/>
      <c r="AL332" s="35"/>
      <c r="AM332" s="35"/>
      <c r="AN332" s="35"/>
      <c r="AT332" s="35"/>
      <c r="AU332" s="35"/>
      <c r="AV332" s="35"/>
      <c r="BB332" s="35"/>
      <c r="BC332" s="35"/>
      <c r="BD332" s="35"/>
      <c r="BJ332" s="35">
        <v>2.7400000000000001E-9</v>
      </c>
      <c r="BK332" s="35">
        <v>5.0398194486100003</v>
      </c>
      <c r="BL332" s="35">
        <v>458.84151979040001</v>
      </c>
      <c r="BM332" s="29">
        <f t="shared" si="260"/>
        <v>2.7324820041430829E-9</v>
      </c>
      <c r="BN332" s="29">
        <f t="shared" si="261"/>
        <v>2.7324678896235841E-9</v>
      </c>
      <c r="BO332" s="29">
        <f t="shared" si="262"/>
        <v>2.7324678896726194E-9</v>
      </c>
      <c r="BP332" s="29">
        <f t="shared" si="263"/>
        <v>2.7324678896726194E-9</v>
      </c>
      <c r="BR332" s="35"/>
      <c r="BS332" s="35"/>
      <c r="BT332" s="35"/>
      <c r="BZ332" s="35"/>
      <c r="CA332" s="35"/>
      <c r="CB332" s="35"/>
      <c r="CH332" s="35"/>
      <c r="CI332" s="35"/>
      <c r="CJ332" s="35"/>
      <c r="CP332" s="35"/>
      <c r="CQ332" s="35"/>
      <c r="CR332" s="35"/>
      <c r="CX332" s="35"/>
      <c r="CY332" s="35"/>
      <c r="CZ332" s="35"/>
      <c r="DF332" s="35">
        <v>1.8104000000000001E-7</v>
      </c>
      <c r="DG332" s="35">
        <v>2.7128567368900001</v>
      </c>
      <c r="DH332" s="35">
        <v>181.80652604900001</v>
      </c>
      <c r="DI332" s="29">
        <f t="shared" si="264"/>
        <v>1.4761273227524136E-7</v>
      </c>
      <c r="DJ332" s="29">
        <f t="shared" si="265"/>
        <v>1.4760984363325136E-7</v>
      </c>
      <c r="DK332" s="29">
        <f t="shared" si="266"/>
        <v>1.4760984364328216E-7</v>
      </c>
      <c r="DL332" s="29">
        <f t="shared" si="267"/>
        <v>1.4760984364328216E-7</v>
      </c>
      <c r="DN332" s="35">
        <v>4.1250000000000002E-8</v>
      </c>
      <c r="DO332" s="35">
        <v>6.09715151219</v>
      </c>
      <c r="DP332" s="35">
        <v>2641.3412784722</v>
      </c>
      <c r="DQ332" s="29">
        <f t="shared" si="268"/>
        <v>1.2302631509528715E-8</v>
      </c>
      <c r="DR332" s="29">
        <f t="shared" si="269"/>
        <v>1.2286866167903218E-8</v>
      </c>
      <c r="DS332" s="29">
        <f t="shared" si="270"/>
        <v>1.2286866222651203E-8</v>
      </c>
      <c r="DT332" s="29">
        <f t="shared" si="271"/>
        <v>1.2286866222651203E-8</v>
      </c>
      <c r="DV332" s="35">
        <v>7.1600000000000001E-9</v>
      </c>
      <c r="DW332" s="35">
        <v>3.74192651696</v>
      </c>
      <c r="DX332" s="35">
        <v>3053.7123753465999</v>
      </c>
      <c r="DY332" s="29">
        <f t="shared" si="272"/>
        <v>-7.1439010136449158E-9</v>
      </c>
      <c r="DZ332" s="29">
        <f t="shared" si="273"/>
        <v>-7.1436781161347146E-9</v>
      </c>
      <c r="EA332" s="29">
        <f t="shared" si="274"/>
        <v>-7.1436781169113727E-9</v>
      </c>
      <c r="EB332" s="29">
        <f t="shared" si="275"/>
        <v>-7.1436781169113727E-9</v>
      </c>
      <c r="ED332" s="35"/>
      <c r="EE332" s="35"/>
      <c r="EF332" s="35"/>
      <c r="EL332" s="35"/>
      <c r="EM332" s="35"/>
      <c r="EN332" s="35"/>
      <c r="ET332" s="35"/>
      <c r="EU332" s="35"/>
      <c r="EV332" s="35"/>
    </row>
    <row r="333" spans="14:152" s="29" customFormat="1" ht="13.5" x14ac:dyDescent="0.3">
      <c r="N333" s="35">
        <v>3.9039999999999998E-8</v>
      </c>
      <c r="O333" s="35">
        <v>2.21738744557</v>
      </c>
      <c r="P333" s="35">
        <v>358.93013930950002</v>
      </c>
      <c r="Q333" s="29">
        <f t="shared" si="252"/>
        <v>-7.492305502718754E-9</v>
      </c>
      <c r="R333" s="29">
        <f t="shared" si="253"/>
        <v>-7.490220867375931E-9</v>
      </c>
      <c r="S333" s="29">
        <f t="shared" si="254"/>
        <v>-7.4902208746147903E-9</v>
      </c>
      <c r="T333" s="29">
        <f t="shared" si="255"/>
        <v>-7.4902208746147903E-9</v>
      </c>
      <c r="V333" s="35">
        <v>7.61E-9</v>
      </c>
      <c r="W333" s="35">
        <v>4.61079808671</v>
      </c>
      <c r="X333" s="35">
        <v>23.575873236100001</v>
      </c>
      <c r="Y333" s="29">
        <f t="shared" si="256"/>
        <v>2.1127623115506921E-9</v>
      </c>
      <c r="Z333" s="29">
        <f t="shared" si="257"/>
        <v>2.1127361844111791E-9</v>
      </c>
      <c r="AA333" s="29">
        <f t="shared" si="258"/>
        <v>2.1127361845019043E-9</v>
      </c>
      <c r="AB333" s="29">
        <f t="shared" si="259"/>
        <v>2.1127361845019043E-9</v>
      </c>
      <c r="AD333" s="35"/>
      <c r="AE333" s="35"/>
      <c r="AF333" s="35"/>
      <c r="AL333" s="35"/>
      <c r="AM333" s="35"/>
      <c r="AN333" s="35"/>
      <c r="AT333" s="35"/>
      <c r="AU333" s="35"/>
      <c r="AV333" s="35"/>
      <c r="BB333" s="35"/>
      <c r="BC333" s="35"/>
      <c r="BD333" s="35"/>
      <c r="BJ333" s="35">
        <v>2.9600000000000001E-9</v>
      </c>
      <c r="BK333" s="35">
        <v>3.0445731776099998</v>
      </c>
      <c r="BL333" s="35">
        <v>211.60217440860001</v>
      </c>
      <c r="BM333" s="29">
        <f t="shared" si="260"/>
        <v>2.902046072410473E-9</v>
      </c>
      <c r="BN333" s="29">
        <f t="shared" si="261"/>
        <v>2.9020647666695162E-9</v>
      </c>
      <c r="BO333" s="29">
        <f t="shared" si="262"/>
        <v>2.9020647666046066E-9</v>
      </c>
      <c r="BP333" s="29">
        <f t="shared" si="263"/>
        <v>2.9020647666046066E-9</v>
      </c>
      <c r="BR333" s="35"/>
      <c r="BS333" s="35"/>
      <c r="BT333" s="35"/>
      <c r="BZ333" s="35"/>
      <c r="CA333" s="35"/>
      <c r="CB333" s="35"/>
      <c r="CH333" s="35"/>
      <c r="CI333" s="35"/>
      <c r="CJ333" s="35"/>
      <c r="CP333" s="35"/>
      <c r="CQ333" s="35"/>
      <c r="CR333" s="35"/>
      <c r="CX333" s="35"/>
      <c r="CY333" s="35"/>
      <c r="CZ333" s="35"/>
      <c r="DF333" s="35">
        <v>1.5918E-7</v>
      </c>
      <c r="DG333" s="35">
        <v>5.2344677942900004</v>
      </c>
      <c r="DH333" s="35">
        <v>135.54855145409999</v>
      </c>
      <c r="DI333" s="29">
        <f t="shared" si="264"/>
        <v>6.4608988717354813E-8</v>
      </c>
      <c r="DJ333" s="29">
        <f t="shared" si="265"/>
        <v>6.4611977869583577E-8</v>
      </c>
      <c r="DK333" s="29">
        <f t="shared" si="266"/>
        <v>6.4611977859203916E-8</v>
      </c>
      <c r="DL333" s="29">
        <f t="shared" si="267"/>
        <v>6.4611977859203916E-8</v>
      </c>
      <c r="DN333" s="35">
        <v>3.145E-8</v>
      </c>
      <c r="DO333" s="35">
        <v>2.5548354089599998</v>
      </c>
      <c r="DP333" s="35">
        <v>905.88657979150003</v>
      </c>
      <c r="DQ333" s="29">
        <f t="shared" si="268"/>
        <v>-3.3365093085494119E-10</v>
      </c>
      <c r="DR333" s="29">
        <f t="shared" si="269"/>
        <v>-3.3796936674893267E-10</v>
      </c>
      <c r="DS333" s="29">
        <f t="shared" si="270"/>
        <v>-3.3796935175335135E-10</v>
      </c>
      <c r="DT333" s="29">
        <f t="shared" si="271"/>
        <v>-3.3796935175335135E-10</v>
      </c>
      <c r="DV333" s="35">
        <v>7.2699999999999999E-9</v>
      </c>
      <c r="DW333" s="35">
        <v>0.39191881242999999</v>
      </c>
      <c r="DX333" s="35">
        <v>1493.093668066</v>
      </c>
      <c r="DY333" s="29">
        <f t="shared" si="272"/>
        <v>6.4140422506651126E-9</v>
      </c>
      <c r="DZ333" s="29">
        <f t="shared" si="273"/>
        <v>6.4132674869453762E-9</v>
      </c>
      <c r="EA333" s="29">
        <f t="shared" si="274"/>
        <v>6.4132674896362799E-9</v>
      </c>
      <c r="EB333" s="29">
        <f t="shared" si="275"/>
        <v>6.4132674896362799E-9</v>
      </c>
      <c r="ED333" s="35"/>
      <c r="EE333" s="35"/>
      <c r="EF333" s="35"/>
      <c r="EL333" s="35"/>
      <c r="EM333" s="35"/>
      <c r="EN333" s="35"/>
      <c r="ET333" s="35"/>
      <c r="EU333" s="35"/>
      <c r="EV333" s="35"/>
    </row>
    <row r="334" spans="14:152" s="29" customFormat="1" ht="13.5" x14ac:dyDescent="0.3">
      <c r="N334" s="35">
        <v>4.7839999999999997E-8</v>
      </c>
      <c r="O334" s="35">
        <v>4.6066667592700004</v>
      </c>
      <c r="P334" s="35">
        <v>72.073285581600004</v>
      </c>
      <c r="Q334" s="29">
        <f t="shared" si="252"/>
        <v>4.1847225900757666E-8</v>
      </c>
      <c r="R334" s="29">
        <f t="shared" si="253"/>
        <v>4.18469726127592E-8</v>
      </c>
      <c r="S334" s="29">
        <f t="shared" si="254"/>
        <v>4.1846972613638751E-8</v>
      </c>
      <c r="T334" s="29">
        <f t="shared" si="255"/>
        <v>4.1846972613638751E-8</v>
      </c>
      <c r="V334" s="35">
        <v>8.0700000000000005E-9</v>
      </c>
      <c r="W334" s="35">
        <v>3.2151371811999998</v>
      </c>
      <c r="X334" s="35">
        <v>1898.3512179396</v>
      </c>
      <c r="Y334" s="29">
        <f t="shared" si="256"/>
        <v>-7.0447803869659958E-9</v>
      </c>
      <c r="Z334" s="29">
        <f t="shared" si="257"/>
        <v>-7.0436473227983584E-9</v>
      </c>
      <c r="AA334" s="29">
        <f t="shared" si="258"/>
        <v>-7.0436473267338977E-9</v>
      </c>
      <c r="AB334" s="29">
        <f t="shared" si="259"/>
        <v>-7.0436473267338977E-9</v>
      </c>
      <c r="AD334" s="35"/>
      <c r="AE334" s="35"/>
      <c r="AF334" s="35"/>
      <c r="AL334" s="35"/>
      <c r="AM334" s="35"/>
      <c r="AN334" s="35"/>
      <c r="AT334" s="35"/>
      <c r="AU334" s="35"/>
      <c r="AV334" s="35"/>
      <c r="BB334" s="35"/>
      <c r="BC334" s="35"/>
      <c r="BD334" s="35"/>
      <c r="BJ334" s="35">
        <v>2.7400000000000001E-9</v>
      </c>
      <c r="BK334" s="35">
        <v>2.7260735285100002</v>
      </c>
      <c r="BL334" s="35">
        <v>145.6310438715</v>
      </c>
      <c r="BM334" s="29">
        <f t="shared" si="260"/>
        <v>1.0137992513918124E-9</v>
      </c>
      <c r="BN334" s="29">
        <f t="shared" si="261"/>
        <v>1.0137430568927866E-9</v>
      </c>
      <c r="BO334" s="29">
        <f t="shared" si="262"/>
        <v>1.0137430570879198E-9</v>
      </c>
      <c r="BP334" s="29">
        <f t="shared" si="263"/>
        <v>1.0137430570879198E-9</v>
      </c>
      <c r="BR334" s="35"/>
      <c r="BS334" s="35"/>
      <c r="BT334" s="35"/>
      <c r="BZ334" s="35"/>
      <c r="CA334" s="35"/>
      <c r="CB334" s="35"/>
      <c r="CH334" s="35"/>
      <c r="CI334" s="35"/>
      <c r="CJ334" s="35"/>
      <c r="CP334" s="35"/>
      <c r="CQ334" s="35"/>
      <c r="CR334" s="35"/>
      <c r="CX334" s="35"/>
      <c r="CY334" s="35"/>
      <c r="CZ334" s="35"/>
      <c r="DF334" s="35">
        <v>1.3930999999999999E-7</v>
      </c>
      <c r="DG334" s="35">
        <v>3.1935712865700001</v>
      </c>
      <c r="DH334" s="35">
        <v>213.55972786890001</v>
      </c>
      <c r="DI334" s="29">
        <f t="shared" si="264"/>
        <v>1.2942384065153775E-7</v>
      </c>
      <c r="DJ334" s="29">
        <f t="shared" si="265"/>
        <v>1.2942550917934999E-7</v>
      </c>
      <c r="DK334" s="29">
        <f t="shared" si="266"/>
        <v>1.2942550917355639E-7</v>
      </c>
      <c r="DL334" s="29">
        <f t="shared" si="267"/>
        <v>1.2942550917355639E-7</v>
      </c>
      <c r="DN334" s="35">
        <v>2.9819999999999998E-8</v>
      </c>
      <c r="DO334" s="35">
        <v>1.5276065647199999</v>
      </c>
      <c r="DP334" s="35">
        <v>945.99421523210003</v>
      </c>
      <c r="DQ334" s="29">
        <f t="shared" si="268"/>
        <v>-1.1238239966235146E-8</v>
      </c>
      <c r="DR334" s="29">
        <f t="shared" si="269"/>
        <v>-1.1242200704625204E-8</v>
      </c>
      <c r="DS334" s="29">
        <f t="shared" si="270"/>
        <v>-1.124220069087214E-8</v>
      </c>
      <c r="DT334" s="29">
        <f t="shared" si="271"/>
        <v>-1.124220069087214E-8</v>
      </c>
      <c r="DV334" s="35">
        <v>7.1699999999999998E-9</v>
      </c>
      <c r="DW334" s="35">
        <v>2.68899513085</v>
      </c>
      <c r="DX334" s="35">
        <v>228.276948965</v>
      </c>
      <c r="DY334" s="29">
        <f t="shared" si="272"/>
        <v>7.1238990483256995E-9</v>
      </c>
      <c r="DZ334" s="29">
        <f t="shared" si="273"/>
        <v>7.1239271338912372E-9</v>
      </c>
      <c r="EA334" s="29">
        <f t="shared" si="274"/>
        <v>7.1239271337937266E-9</v>
      </c>
      <c r="EB334" s="29">
        <f t="shared" si="275"/>
        <v>7.1239271337937266E-9</v>
      </c>
      <c r="ED334" s="35"/>
      <c r="EE334" s="35"/>
      <c r="EF334" s="35"/>
      <c r="EL334" s="35"/>
      <c r="EM334" s="35"/>
      <c r="EN334" s="35"/>
      <c r="ET334" s="35"/>
      <c r="EU334" s="35"/>
      <c r="EV334" s="35"/>
    </row>
    <row r="335" spans="14:152" s="29" customFormat="1" ht="13.5" x14ac:dyDescent="0.3">
      <c r="N335" s="35">
        <v>3.5520000000000003E-8</v>
      </c>
      <c r="O335" s="35">
        <v>3.2378934914599999</v>
      </c>
      <c r="P335" s="35">
        <v>543.91805909619995</v>
      </c>
      <c r="Q335" s="29">
        <f t="shared" si="252"/>
        <v>3.1269692123634798E-8</v>
      </c>
      <c r="R335" s="29">
        <f t="shared" si="253"/>
        <v>3.1268302848123359E-8</v>
      </c>
      <c r="S335" s="29">
        <f t="shared" si="254"/>
        <v>3.1268302852947933E-8</v>
      </c>
      <c r="T335" s="29">
        <f t="shared" si="255"/>
        <v>3.1268302852947933E-8</v>
      </c>
      <c r="V335" s="35">
        <v>6.4499999999999999E-9</v>
      </c>
      <c r="W335" s="35">
        <v>1.9243652362799999</v>
      </c>
      <c r="X335" s="35">
        <v>2950.6196011279999</v>
      </c>
      <c r="Y335" s="29">
        <f t="shared" si="256"/>
        <v>5.8960788364691977E-9</v>
      </c>
      <c r="Z335" s="29">
        <f t="shared" si="257"/>
        <v>5.8949085898553517E-9</v>
      </c>
      <c r="AA335" s="29">
        <f t="shared" si="258"/>
        <v>5.8949085939210462E-9</v>
      </c>
      <c r="AB335" s="29">
        <f t="shared" si="259"/>
        <v>5.8949085939210462E-9</v>
      </c>
      <c r="AD335" s="35"/>
      <c r="AE335" s="35"/>
      <c r="AF335" s="35"/>
      <c r="AL335" s="35"/>
      <c r="AM335" s="35"/>
      <c r="AN335" s="35"/>
      <c r="AT335" s="35"/>
      <c r="AU335" s="35"/>
      <c r="AV335" s="35"/>
      <c r="BB335" s="35"/>
      <c r="BC335" s="35"/>
      <c r="BD335" s="35"/>
      <c r="BJ335" s="35">
        <v>2.93E-9</v>
      </c>
      <c r="BK335" s="35">
        <v>1.3245200238199999</v>
      </c>
      <c r="BL335" s="35">
        <v>159.12442469019999</v>
      </c>
      <c r="BM335" s="29">
        <f t="shared" si="260"/>
        <v>-2.1087547185307892E-9</v>
      </c>
      <c r="BN335" s="29">
        <f t="shared" si="261"/>
        <v>-2.1088037851606519E-9</v>
      </c>
      <c r="BO335" s="29">
        <f t="shared" si="262"/>
        <v>-2.1088037849902713E-9</v>
      </c>
      <c r="BP335" s="29">
        <f t="shared" si="263"/>
        <v>-2.1088037849902713E-9</v>
      </c>
      <c r="BR335" s="35"/>
      <c r="BS335" s="35"/>
      <c r="BT335" s="35"/>
      <c r="BZ335" s="35"/>
      <c r="CA335" s="35"/>
      <c r="CB335" s="35"/>
      <c r="CH335" s="35"/>
      <c r="CI335" s="35"/>
      <c r="CJ335" s="35"/>
      <c r="CP335" s="35"/>
      <c r="CQ335" s="35"/>
      <c r="CR335" s="35"/>
      <c r="CX335" s="35"/>
      <c r="CY335" s="35"/>
      <c r="CZ335" s="35"/>
      <c r="DF335" s="35">
        <v>1.4058000000000001E-7</v>
      </c>
      <c r="DG335" s="35">
        <v>0.82375896652000002</v>
      </c>
      <c r="DH335" s="35">
        <v>221.3758502853</v>
      </c>
      <c r="DI335" s="29">
        <f t="shared" si="264"/>
        <v>-4.0612077492629672E-8</v>
      </c>
      <c r="DJ335" s="29">
        <f t="shared" si="265"/>
        <v>-4.0616593812976656E-8</v>
      </c>
      <c r="DK335" s="29">
        <f t="shared" si="266"/>
        <v>-4.0616593797294E-8</v>
      </c>
      <c r="DL335" s="29">
        <f t="shared" si="267"/>
        <v>-4.0616593797294E-8</v>
      </c>
      <c r="DN335" s="35">
        <v>3.0150000000000002E-8</v>
      </c>
      <c r="DO335" s="35">
        <v>1.7601215299199999</v>
      </c>
      <c r="DP335" s="35">
        <v>28.311175651300001</v>
      </c>
      <c r="DQ335" s="29">
        <f t="shared" si="268"/>
        <v>-1.8226018493952778E-8</v>
      </c>
      <c r="DR335" s="29">
        <f t="shared" si="269"/>
        <v>-1.8225915421863476E-8</v>
      </c>
      <c r="DS335" s="29">
        <f t="shared" si="270"/>
        <v>-1.822591542222139E-8</v>
      </c>
      <c r="DT335" s="29">
        <f t="shared" si="271"/>
        <v>-1.822591542222139E-8</v>
      </c>
      <c r="DV335" s="35">
        <v>7.3900000000000003E-9</v>
      </c>
      <c r="DW335" s="35">
        <v>2.1274919944300001</v>
      </c>
      <c r="DX335" s="35">
        <v>1176.7017984094</v>
      </c>
      <c r="DY335" s="29">
        <f t="shared" si="272"/>
        <v>-5.3981599471479361E-9</v>
      </c>
      <c r="DZ335" s="29">
        <f t="shared" si="273"/>
        <v>-5.397259629296649E-9</v>
      </c>
      <c r="EA335" s="29">
        <f t="shared" si="274"/>
        <v>-5.3972596324232775E-9</v>
      </c>
      <c r="EB335" s="29">
        <f t="shared" si="275"/>
        <v>-5.3972596324232775E-9</v>
      </c>
      <c r="ED335" s="35"/>
      <c r="EE335" s="35"/>
      <c r="EF335" s="35"/>
      <c r="EL335" s="35"/>
      <c r="EM335" s="35"/>
      <c r="EN335" s="35"/>
      <c r="ET335" s="35"/>
      <c r="EU335" s="35"/>
      <c r="EV335" s="35"/>
    </row>
    <row r="336" spans="14:152" s="29" customFormat="1" ht="13.5" x14ac:dyDescent="0.3">
      <c r="N336" s="35">
        <v>3.5019999999999999E-8</v>
      </c>
      <c r="O336" s="35">
        <v>3.68869576093</v>
      </c>
      <c r="P336" s="35">
        <v>41.644497775600001</v>
      </c>
      <c r="Q336" s="29">
        <f t="shared" si="252"/>
        <v>-1.1919667800039731E-8</v>
      </c>
      <c r="R336" s="29">
        <f t="shared" si="253"/>
        <v>-1.1919875670611946E-8</v>
      </c>
      <c r="S336" s="29">
        <f t="shared" si="254"/>
        <v>-1.1919875669890105E-8</v>
      </c>
      <c r="T336" s="29">
        <f t="shared" si="255"/>
        <v>-1.1919875669890105E-8</v>
      </c>
      <c r="V336" s="35">
        <v>6.24E-9</v>
      </c>
      <c r="W336" s="35">
        <v>6.0583019053899996</v>
      </c>
      <c r="X336" s="35">
        <v>241.6102710893</v>
      </c>
      <c r="Y336" s="29">
        <f t="shared" si="256"/>
        <v>-5.2943735267483518E-9</v>
      </c>
      <c r="Z336" s="29">
        <f t="shared" si="257"/>
        <v>-5.294494479630094E-9</v>
      </c>
      <c r="AA336" s="29">
        <f t="shared" si="258"/>
        <v>-5.2944944792100989E-9</v>
      </c>
      <c r="AB336" s="29">
        <f t="shared" si="259"/>
        <v>-5.2944944792100989E-9</v>
      </c>
      <c r="AD336" s="35"/>
      <c r="AE336" s="35"/>
      <c r="AF336" s="35"/>
      <c r="AL336" s="35"/>
      <c r="AM336" s="35"/>
      <c r="AN336" s="35"/>
      <c r="AT336" s="35"/>
      <c r="AU336" s="35"/>
      <c r="AV336" s="35"/>
      <c r="BB336" s="35"/>
      <c r="BC336" s="35"/>
      <c r="BD336" s="35"/>
      <c r="BJ336" s="35">
        <v>2.6299999999999998E-9</v>
      </c>
      <c r="BK336" s="35">
        <v>6.1155919896800004</v>
      </c>
      <c r="BL336" s="35">
        <v>2428.0421830342002</v>
      </c>
      <c r="BM336" s="29">
        <f t="shared" si="260"/>
        <v>3.9302045287799017E-12</v>
      </c>
      <c r="BN336" s="29">
        <f t="shared" si="261"/>
        <v>4.8981884024542837E-12</v>
      </c>
      <c r="BO336" s="29">
        <f t="shared" si="262"/>
        <v>4.898185041161461E-12</v>
      </c>
      <c r="BP336" s="29">
        <f t="shared" si="263"/>
        <v>4.898185041161461E-12</v>
      </c>
      <c r="BR336" s="35"/>
      <c r="BS336" s="35"/>
      <c r="BT336" s="35"/>
      <c r="BZ336" s="35"/>
      <c r="CA336" s="35"/>
      <c r="CB336" s="35"/>
      <c r="CH336" s="35"/>
      <c r="CI336" s="35"/>
      <c r="CJ336" s="35"/>
      <c r="CP336" s="35"/>
      <c r="CQ336" s="35"/>
      <c r="CR336" s="35"/>
      <c r="CX336" s="35"/>
      <c r="CY336" s="35"/>
      <c r="CZ336" s="35"/>
      <c r="DF336" s="35">
        <v>1.3930999999999999E-7</v>
      </c>
      <c r="DG336" s="35">
        <v>4.7320873963899999</v>
      </c>
      <c r="DH336" s="35">
        <v>213.03846300710001</v>
      </c>
      <c r="DI336" s="29">
        <f t="shared" si="264"/>
        <v>-4.6228729936229963E-8</v>
      </c>
      <c r="DJ336" s="29">
        <f t="shared" si="265"/>
        <v>-4.6224486030903389E-8</v>
      </c>
      <c r="DK336" s="29">
        <f t="shared" si="266"/>
        <v>-4.6224486045640273E-8</v>
      </c>
      <c r="DL336" s="29">
        <f t="shared" si="267"/>
        <v>-4.6224486045640273E-8</v>
      </c>
      <c r="DN336" s="35">
        <v>3.4529999999999999E-8</v>
      </c>
      <c r="DO336" s="35">
        <v>1.42473508236</v>
      </c>
      <c r="DP336" s="35">
        <v>2214.7430875962</v>
      </c>
      <c r="DQ336" s="29">
        <f t="shared" si="268"/>
        <v>3.2959569636172271E-8</v>
      </c>
      <c r="DR336" s="29">
        <f t="shared" si="269"/>
        <v>3.2956111507818665E-8</v>
      </c>
      <c r="DS336" s="29">
        <f t="shared" si="270"/>
        <v>3.2956111519833311E-8</v>
      </c>
      <c r="DT336" s="29">
        <f t="shared" si="271"/>
        <v>3.2956111519833311E-8</v>
      </c>
      <c r="DV336" s="35">
        <v>8.0499999999999993E-9</v>
      </c>
      <c r="DW336" s="35">
        <v>7.1871939100000004E-2</v>
      </c>
      <c r="DX336" s="35">
        <v>556.51766803759995</v>
      </c>
      <c r="DY336" s="29">
        <f t="shared" si="272"/>
        <v>-7.6563904015784223E-9</v>
      </c>
      <c r="DZ336" s="29">
        <f t="shared" si="273"/>
        <v>-7.6561806220255918E-9</v>
      </c>
      <c r="EA336" s="29">
        <f t="shared" si="274"/>
        <v>-7.6561806227541411E-9</v>
      </c>
      <c r="EB336" s="29">
        <f t="shared" si="275"/>
        <v>-7.6561806227541411E-9</v>
      </c>
      <c r="ED336" s="35"/>
      <c r="EE336" s="35"/>
      <c r="EF336" s="35"/>
      <c r="EL336" s="35"/>
      <c r="EM336" s="35"/>
      <c r="EN336" s="35"/>
      <c r="ET336" s="35"/>
      <c r="EU336" s="35"/>
      <c r="EV336" s="35"/>
    </row>
    <row r="337" spans="14:152" s="29" customFormat="1" ht="13.5" x14ac:dyDescent="0.3">
      <c r="N337" s="35">
        <v>4.8030000000000001E-8</v>
      </c>
      <c r="O337" s="35">
        <v>4.7355342712599997</v>
      </c>
      <c r="P337" s="35">
        <v>240.3864308119</v>
      </c>
      <c r="Q337" s="29">
        <f t="shared" si="252"/>
        <v>-3.3978831343969153E-8</v>
      </c>
      <c r="R337" s="29">
        <f t="shared" si="253"/>
        <v>-3.3977594368279554E-8</v>
      </c>
      <c r="S337" s="29">
        <f t="shared" si="254"/>
        <v>-3.397759437257499E-8</v>
      </c>
      <c r="T337" s="29">
        <f t="shared" si="255"/>
        <v>-3.397759437257499E-8</v>
      </c>
      <c r="V337" s="35">
        <v>6.9900000000000001E-9</v>
      </c>
      <c r="W337" s="35">
        <v>4.0280451561600001</v>
      </c>
      <c r="X337" s="35">
        <v>425.63498302950001</v>
      </c>
      <c r="Y337" s="29">
        <f t="shared" si="256"/>
        <v>-3.8014013847217264E-10</v>
      </c>
      <c r="Z337" s="29">
        <f t="shared" si="257"/>
        <v>-3.8059046477198371E-10</v>
      </c>
      <c r="AA337" s="29">
        <f t="shared" si="258"/>
        <v>-3.8059046320825858E-10</v>
      </c>
      <c r="AB337" s="29">
        <f t="shared" si="259"/>
        <v>-3.8059046320825858E-10</v>
      </c>
      <c r="AD337" s="35"/>
      <c r="AE337" s="35"/>
      <c r="AF337" s="35"/>
      <c r="AL337" s="35"/>
      <c r="AM337" s="35"/>
      <c r="AN337" s="35"/>
      <c r="AT337" s="35"/>
      <c r="AU337" s="35"/>
      <c r="AV337" s="35"/>
      <c r="BB337" s="35"/>
      <c r="BC337" s="35"/>
      <c r="BD337" s="35"/>
      <c r="BJ337" s="35">
        <v>3.2299999999999998E-9</v>
      </c>
      <c r="BK337" s="35">
        <v>1.17502395659</v>
      </c>
      <c r="BL337" s="35">
        <v>815.06334611420004</v>
      </c>
      <c r="BM337" s="29">
        <f t="shared" si="260"/>
        <v>-8.8029992934452972E-10</v>
      </c>
      <c r="BN337" s="29">
        <f t="shared" si="261"/>
        <v>-8.7991595810699178E-10</v>
      </c>
      <c r="BO337" s="29">
        <f t="shared" si="262"/>
        <v>-8.79915959440339E-10</v>
      </c>
      <c r="BP337" s="29">
        <f t="shared" si="263"/>
        <v>-8.79915959440339E-10</v>
      </c>
      <c r="BR337" s="35"/>
      <c r="BS337" s="35"/>
      <c r="BT337" s="35"/>
      <c r="BZ337" s="35"/>
      <c r="CA337" s="35"/>
      <c r="CB337" s="35"/>
      <c r="CH337" s="35"/>
      <c r="CI337" s="35"/>
      <c r="CJ337" s="35"/>
      <c r="CP337" s="35"/>
      <c r="CQ337" s="35"/>
      <c r="CR337" s="35"/>
      <c r="CX337" s="35"/>
      <c r="CY337" s="35"/>
      <c r="CZ337" s="35"/>
      <c r="DF337" s="35">
        <v>1.469E-7</v>
      </c>
      <c r="DG337" s="35">
        <v>2.6588283868499998</v>
      </c>
      <c r="DH337" s="35">
        <v>292.01284726839998</v>
      </c>
      <c r="DI337" s="29">
        <f t="shared" si="264"/>
        <v>6.4201972662624159E-8</v>
      </c>
      <c r="DJ337" s="29">
        <f t="shared" si="265"/>
        <v>6.4207821206728384E-8</v>
      </c>
      <c r="DK337" s="29">
        <f t="shared" si="266"/>
        <v>6.4207821186419723E-8</v>
      </c>
      <c r="DL337" s="29">
        <f t="shared" si="267"/>
        <v>6.4207821186419723E-8</v>
      </c>
      <c r="DN337" s="35">
        <v>2.9259999999999999E-8</v>
      </c>
      <c r="DO337" s="35">
        <v>5.5013814747599996</v>
      </c>
      <c r="DP337" s="35">
        <v>24.379022388199999</v>
      </c>
      <c r="DQ337" s="29">
        <f t="shared" si="268"/>
        <v>2.7108856589445422E-8</v>
      </c>
      <c r="DR337" s="29">
        <f t="shared" si="269"/>
        <v>2.71088158955451E-8</v>
      </c>
      <c r="DS337" s="29">
        <f t="shared" si="270"/>
        <v>2.7108815895686409E-8</v>
      </c>
      <c r="DT337" s="29">
        <f t="shared" si="271"/>
        <v>2.7108815895686409E-8</v>
      </c>
      <c r="DV337" s="35">
        <v>8.3500000000000003E-9</v>
      </c>
      <c r="DW337" s="35">
        <v>3.4828785569999998</v>
      </c>
      <c r="DX337" s="35">
        <v>84.9335269539</v>
      </c>
      <c r="DY337" s="29">
        <f t="shared" si="272"/>
        <v>1.2475692683402054E-9</v>
      </c>
      <c r="DZ337" s="29">
        <f t="shared" si="273"/>
        <v>1.2474629714711485E-9</v>
      </c>
      <c r="EA337" s="29">
        <f t="shared" si="274"/>
        <v>1.247462971840258E-9</v>
      </c>
      <c r="EB337" s="29">
        <f t="shared" si="275"/>
        <v>1.247462971840258E-9</v>
      </c>
      <c r="ED337" s="35"/>
      <c r="EE337" s="35"/>
      <c r="EF337" s="35"/>
      <c r="EL337" s="35"/>
      <c r="EM337" s="35"/>
      <c r="EN337" s="35"/>
      <c r="ET337" s="35"/>
      <c r="EU337" s="35"/>
      <c r="EV337" s="35"/>
    </row>
    <row r="338" spans="14:152" s="29" customFormat="1" ht="13.5" x14ac:dyDescent="0.3">
      <c r="N338" s="35">
        <v>3.7679999999999997E-8</v>
      </c>
      <c r="O338" s="35">
        <v>3.8607779624199998</v>
      </c>
      <c r="P338" s="35">
        <v>2008.557539159</v>
      </c>
      <c r="Q338" s="29">
        <f t="shared" si="252"/>
        <v>1.3105820263173131E-8</v>
      </c>
      <c r="R338" s="29">
        <f t="shared" si="253"/>
        <v>1.3095063631237653E-8</v>
      </c>
      <c r="S338" s="29">
        <f t="shared" si="254"/>
        <v>1.309506366859176E-8</v>
      </c>
      <c r="T338" s="29">
        <f t="shared" si="255"/>
        <v>1.309506366859176E-8</v>
      </c>
      <c r="V338" s="35">
        <v>6.24E-9</v>
      </c>
      <c r="W338" s="35">
        <v>5.8596614839400001</v>
      </c>
      <c r="X338" s="35">
        <v>696.51963761659999</v>
      </c>
      <c r="Y338" s="29">
        <f t="shared" si="256"/>
        <v>-6.6205746665543652E-10</v>
      </c>
      <c r="Z338" s="29">
        <f t="shared" si="257"/>
        <v>-6.6271257628279818E-10</v>
      </c>
      <c r="AA338" s="29">
        <f t="shared" si="258"/>
        <v>-6.627125740079695E-10</v>
      </c>
      <c r="AB338" s="29">
        <f t="shared" si="259"/>
        <v>-6.627125740079695E-10</v>
      </c>
      <c r="AD338" s="35"/>
      <c r="AE338" s="35"/>
      <c r="AF338" s="35"/>
      <c r="AL338" s="35"/>
      <c r="AM338" s="35"/>
      <c r="AN338" s="35"/>
      <c r="AT338" s="35"/>
      <c r="AU338" s="35"/>
      <c r="AV338" s="35"/>
      <c r="BB338" s="35"/>
      <c r="BC338" s="35"/>
      <c r="BD338" s="35"/>
      <c r="BJ338" s="35">
        <v>3.4499999999999999E-9</v>
      </c>
      <c r="BK338" s="35">
        <v>5.37083374878</v>
      </c>
      <c r="BL338" s="35">
        <v>428.08266358430001</v>
      </c>
      <c r="BM338" s="29">
        <f t="shared" si="260"/>
        <v>3.3489202513071068E-9</v>
      </c>
      <c r="BN338" s="29">
        <f t="shared" si="261"/>
        <v>3.348866449932708E-9</v>
      </c>
      <c r="BO338" s="29">
        <f t="shared" si="262"/>
        <v>3.3488664501195565E-9</v>
      </c>
      <c r="BP338" s="29">
        <f t="shared" si="263"/>
        <v>3.3488664501195565E-9</v>
      </c>
      <c r="BR338" s="35"/>
      <c r="BS338" s="35"/>
      <c r="BT338" s="35"/>
      <c r="BZ338" s="35"/>
      <c r="CA338" s="35"/>
      <c r="CB338" s="35"/>
      <c r="CH338" s="35"/>
      <c r="CI338" s="35"/>
      <c r="CJ338" s="35"/>
      <c r="CP338" s="35"/>
      <c r="CQ338" s="35"/>
      <c r="CR338" s="35"/>
      <c r="CX338" s="35"/>
      <c r="CY338" s="35"/>
      <c r="CZ338" s="35"/>
      <c r="DF338" s="35">
        <v>1.4454E-7</v>
      </c>
      <c r="DG338" s="35">
        <v>0.21819892811</v>
      </c>
      <c r="DH338" s="35">
        <v>235.3904959658</v>
      </c>
      <c r="DI338" s="29">
        <f t="shared" si="264"/>
        <v>-8.9870817236487955E-8</v>
      </c>
      <c r="DJ338" s="29">
        <f t="shared" si="265"/>
        <v>-8.9874856476393031E-8</v>
      </c>
      <c r="DK338" s="29">
        <f t="shared" si="266"/>
        <v>-8.9874856462367105E-8</v>
      </c>
      <c r="DL338" s="29">
        <f t="shared" si="267"/>
        <v>-8.9874856462367105E-8</v>
      </c>
      <c r="DN338" s="35">
        <v>2.9779999999999999E-8</v>
      </c>
      <c r="DO338" s="35">
        <v>4.2744005990999998</v>
      </c>
      <c r="DP338" s="35">
        <v>195.89060769869999</v>
      </c>
      <c r="DQ338" s="29">
        <f t="shared" si="268"/>
        <v>1.1540521898140803E-8</v>
      </c>
      <c r="DR338" s="29">
        <f t="shared" si="269"/>
        <v>1.1541337084241128E-8</v>
      </c>
      <c r="DS338" s="29">
        <f t="shared" si="270"/>
        <v>1.1541337081410451E-8</v>
      </c>
      <c r="DT338" s="29">
        <f t="shared" si="271"/>
        <v>1.1541337081410451E-8</v>
      </c>
      <c r="DV338" s="35">
        <v>7.8999999999999996E-9</v>
      </c>
      <c r="DW338" s="35">
        <v>0.48073040004000001</v>
      </c>
      <c r="DX338" s="35">
        <v>4017.1150783180001</v>
      </c>
      <c r="DY338" s="29">
        <f t="shared" si="272"/>
        <v>-7.6599425094898084E-9</v>
      </c>
      <c r="DZ338" s="29">
        <f t="shared" si="273"/>
        <v>-7.658764208112144E-9</v>
      </c>
      <c r="EA338" s="29">
        <f t="shared" si="274"/>
        <v>-7.6587642122086815E-9</v>
      </c>
      <c r="EB338" s="29">
        <f t="shared" si="275"/>
        <v>-7.6587642122086815E-9</v>
      </c>
      <c r="ED338" s="35"/>
      <c r="EE338" s="35"/>
      <c r="EF338" s="35"/>
      <c r="EL338" s="35"/>
      <c r="EM338" s="35"/>
      <c r="EN338" s="35"/>
      <c r="ET338" s="35"/>
      <c r="EU338" s="35"/>
      <c r="EV338" s="35"/>
    </row>
    <row r="339" spans="14:152" s="29" customFormat="1" ht="13.5" x14ac:dyDescent="0.3">
      <c r="N339" s="35">
        <v>3.6799999999999999E-8</v>
      </c>
      <c r="O339" s="35">
        <v>5.3665742518300004</v>
      </c>
      <c r="P339" s="35">
        <v>10.0343083076</v>
      </c>
      <c r="Q339" s="29">
        <f t="shared" si="252"/>
        <v>2.6834794514551193E-8</v>
      </c>
      <c r="R339" s="29">
        <f t="shared" si="253"/>
        <v>2.683475621135587E-8</v>
      </c>
      <c r="S339" s="29">
        <f t="shared" si="254"/>
        <v>2.683475621148888E-8</v>
      </c>
      <c r="T339" s="29">
        <f t="shared" si="255"/>
        <v>2.683475621148888E-8</v>
      </c>
      <c r="V339" s="35">
        <v>6.2000000000000001E-9</v>
      </c>
      <c r="W339" s="35">
        <v>1.86426453489</v>
      </c>
      <c r="X339" s="35">
        <v>2207.6295405954002</v>
      </c>
      <c r="Y339" s="29">
        <f t="shared" si="256"/>
        <v>6.1986014304695065E-9</v>
      </c>
      <c r="Z339" s="29">
        <f t="shared" si="257"/>
        <v>6.1986451501707309E-9</v>
      </c>
      <c r="AA339" s="29">
        <f t="shared" si="258"/>
        <v>6.1986451500201212E-9</v>
      </c>
      <c r="AB339" s="29">
        <f t="shared" si="259"/>
        <v>6.1986451500201212E-9</v>
      </c>
      <c r="AD339" s="35"/>
      <c r="AE339" s="35"/>
      <c r="AF339" s="35"/>
      <c r="AL339" s="35"/>
      <c r="AM339" s="35"/>
      <c r="AN339" s="35"/>
      <c r="AT339" s="35"/>
      <c r="AU339" s="35"/>
      <c r="AV339" s="35"/>
      <c r="BB339" s="35"/>
      <c r="BC339" s="35"/>
      <c r="BD339" s="35"/>
      <c r="BJ339" s="35">
        <v>2.5800000000000002E-9</v>
      </c>
      <c r="BK339" s="35">
        <v>0.43205106363000001</v>
      </c>
      <c r="BL339" s="35">
        <v>2634.2277314714001</v>
      </c>
      <c r="BM339" s="29">
        <f t="shared" si="260"/>
        <v>1.8604608088735524E-9</v>
      </c>
      <c r="BN339" s="29">
        <f t="shared" si="261"/>
        <v>1.8597469020162682E-9</v>
      </c>
      <c r="BO339" s="29">
        <f t="shared" si="262"/>
        <v>1.8597469044957979E-9</v>
      </c>
      <c r="BP339" s="29">
        <f t="shared" si="263"/>
        <v>1.8597469044957979E-9</v>
      </c>
      <c r="BR339" s="35"/>
      <c r="BS339" s="35"/>
      <c r="BT339" s="35"/>
      <c r="BZ339" s="35"/>
      <c r="CA339" s="35"/>
      <c r="CB339" s="35"/>
      <c r="CH339" s="35"/>
      <c r="CI339" s="35"/>
      <c r="CJ339" s="35"/>
      <c r="CP339" s="35"/>
      <c r="CQ339" s="35"/>
      <c r="CR339" s="35"/>
      <c r="CX339" s="35"/>
      <c r="CY339" s="35"/>
      <c r="CZ339" s="35"/>
      <c r="DF339" s="35">
        <v>1.6168E-7</v>
      </c>
      <c r="DG339" s="35">
        <v>0.91025406068000003</v>
      </c>
      <c r="DH339" s="35">
        <v>280.00393915799998</v>
      </c>
      <c r="DI339" s="29">
        <f t="shared" si="264"/>
        <v>1.0969287096377098E-7</v>
      </c>
      <c r="DJ339" s="29">
        <f t="shared" si="265"/>
        <v>1.0968782945479437E-7</v>
      </c>
      <c r="DK339" s="29">
        <f t="shared" si="266"/>
        <v>1.0968782947230119E-7</v>
      </c>
      <c r="DL339" s="29">
        <f t="shared" si="267"/>
        <v>1.0968782947230119E-7</v>
      </c>
      <c r="DN339" s="35">
        <v>3.5259999999999999E-8</v>
      </c>
      <c r="DO339" s="35">
        <v>3.6393540156499999</v>
      </c>
      <c r="DP339" s="35">
        <v>229.97386999439999</v>
      </c>
      <c r="DQ339" s="29">
        <f t="shared" si="268"/>
        <v>1.6264068661489954E-8</v>
      </c>
      <c r="DR339" s="29">
        <f t="shared" si="269"/>
        <v>1.6265159264492667E-8</v>
      </c>
      <c r="DS339" s="29">
        <f t="shared" si="270"/>
        <v>1.6265159260705615E-8</v>
      </c>
      <c r="DT339" s="29">
        <f t="shared" si="271"/>
        <v>1.6265159260705615E-8</v>
      </c>
      <c r="DV339" s="35">
        <v>7.2500000000000004E-9</v>
      </c>
      <c r="DW339" s="35">
        <v>1.9664306521499999</v>
      </c>
      <c r="DX339" s="35">
        <v>220.46082654860001</v>
      </c>
      <c r="DY339" s="29">
        <f t="shared" si="272"/>
        <v>5.3731506727029575E-9</v>
      </c>
      <c r="DZ339" s="29">
        <f t="shared" si="273"/>
        <v>5.3729880074511841E-9</v>
      </c>
      <c r="EA339" s="29">
        <f t="shared" si="274"/>
        <v>5.3729880080160442E-9</v>
      </c>
      <c r="EB339" s="29">
        <f t="shared" si="275"/>
        <v>5.3729880080160442E-9</v>
      </c>
      <c r="ED339" s="35"/>
      <c r="EE339" s="35"/>
      <c r="EF339" s="35"/>
      <c r="EL339" s="35"/>
      <c r="EM339" s="35"/>
      <c r="EN339" s="35"/>
      <c r="ET339" s="35"/>
      <c r="EU339" s="35"/>
      <c r="EV339" s="35"/>
    </row>
    <row r="340" spans="14:152" s="29" customFormat="1" ht="13.5" x14ac:dyDescent="0.3">
      <c r="N340" s="35">
        <v>4.2979999999999998E-8</v>
      </c>
      <c r="O340" s="35">
        <v>3.1559594415399999</v>
      </c>
      <c r="P340" s="35">
        <v>738.79727483859995</v>
      </c>
      <c r="Q340" s="29">
        <f t="shared" si="252"/>
        <v>-3.6584419619000663E-8</v>
      </c>
      <c r="R340" s="29">
        <f t="shared" si="253"/>
        <v>-3.658189310963549E-8</v>
      </c>
      <c r="S340" s="29">
        <f t="shared" si="254"/>
        <v>-3.65818931184095E-8</v>
      </c>
      <c r="T340" s="29">
        <f t="shared" si="255"/>
        <v>-3.65818931184095E-8</v>
      </c>
      <c r="V340" s="35">
        <v>6.41E-9</v>
      </c>
      <c r="W340" s="35">
        <v>5.6986801756099998</v>
      </c>
      <c r="X340" s="35">
        <v>319.5732633943</v>
      </c>
      <c r="Y340" s="29">
        <f t="shared" si="256"/>
        <v>-6.8085643155329773E-10</v>
      </c>
      <c r="Z340" s="29">
        <f t="shared" si="257"/>
        <v>-6.8116519101343234E-10</v>
      </c>
      <c r="AA340" s="29">
        <f t="shared" si="258"/>
        <v>-6.8116518994127536E-10</v>
      </c>
      <c r="AB340" s="29">
        <f t="shared" si="259"/>
        <v>-6.8116518994127536E-10</v>
      </c>
      <c r="AD340" s="35"/>
      <c r="AE340" s="35"/>
      <c r="AF340" s="35"/>
      <c r="AL340" s="35"/>
      <c r="AM340" s="35"/>
      <c r="AN340" s="35"/>
      <c r="AT340" s="35"/>
      <c r="AU340" s="35"/>
      <c r="AV340" s="35"/>
      <c r="BB340" s="35"/>
      <c r="BC340" s="35"/>
      <c r="BD340" s="35"/>
      <c r="BJ340" s="35">
        <v>2.7499999999999998E-9</v>
      </c>
      <c r="BK340" s="35">
        <v>0.91628212148999999</v>
      </c>
      <c r="BL340" s="35">
        <v>849.26422848890002</v>
      </c>
      <c r="BM340" s="29">
        <f t="shared" si="260"/>
        <v>-1.4904093146783247E-9</v>
      </c>
      <c r="BN340" s="29">
        <f t="shared" si="261"/>
        <v>-1.4901117809336383E-9</v>
      </c>
      <c r="BO340" s="29">
        <f t="shared" si="262"/>
        <v>-1.4901117819668527E-9</v>
      </c>
      <c r="BP340" s="29">
        <f t="shared" si="263"/>
        <v>-1.4901117819668527E-9</v>
      </c>
      <c r="BR340" s="35"/>
      <c r="BS340" s="35"/>
      <c r="BT340" s="35"/>
      <c r="BZ340" s="35"/>
      <c r="CA340" s="35"/>
      <c r="CB340" s="35"/>
      <c r="CH340" s="35"/>
      <c r="CI340" s="35"/>
      <c r="CJ340" s="35"/>
      <c r="CP340" s="35"/>
      <c r="CQ340" s="35"/>
      <c r="CR340" s="35"/>
      <c r="CX340" s="35"/>
      <c r="CY340" s="35"/>
      <c r="CZ340" s="35"/>
      <c r="DF340" s="35">
        <v>1.3327E-7</v>
      </c>
      <c r="DG340" s="35">
        <v>3.5494744210900002</v>
      </c>
      <c r="DH340" s="35">
        <v>205.66428357539999</v>
      </c>
      <c r="DI340" s="29">
        <f t="shared" si="264"/>
        <v>1.0948835379116826E-7</v>
      </c>
      <c r="DJ340" s="29">
        <f t="shared" si="265"/>
        <v>1.0949072251228062E-7</v>
      </c>
      <c r="DK340" s="29">
        <f t="shared" si="266"/>
        <v>1.094907225040555E-7</v>
      </c>
      <c r="DL340" s="29">
        <f t="shared" si="267"/>
        <v>1.094907225040555E-7</v>
      </c>
      <c r="DN340" s="35">
        <v>2.8600000000000001E-8</v>
      </c>
      <c r="DO340" s="35">
        <v>4.5255188650299996</v>
      </c>
      <c r="DP340" s="35">
        <v>241.6102710893</v>
      </c>
      <c r="DQ340" s="29">
        <f t="shared" si="268"/>
        <v>-1.6048214406678588E-8</v>
      </c>
      <c r="DR340" s="29">
        <f t="shared" si="269"/>
        <v>-1.6047347380226257E-8</v>
      </c>
      <c r="DS340" s="29">
        <f t="shared" si="270"/>
        <v>-1.6047347383236993E-8</v>
      </c>
      <c r="DT340" s="29">
        <f t="shared" si="271"/>
        <v>-1.6047347383236993E-8</v>
      </c>
      <c r="DV340" s="35">
        <v>6.8299999999999998E-9</v>
      </c>
      <c r="DW340" s="35">
        <v>2.68825142163</v>
      </c>
      <c r="DX340" s="35">
        <v>151.04766984290001</v>
      </c>
      <c r="DY340" s="29">
        <f t="shared" si="272"/>
        <v>2.8420296199238848E-9</v>
      </c>
      <c r="DZ340" s="29">
        <f t="shared" si="273"/>
        <v>2.8418874172258965E-9</v>
      </c>
      <c r="EA340" s="29">
        <f t="shared" si="274"/>
        <v>2.8418874177196947E-9</v>
      </c>
      <c r="EB340" s="29">
        <f t="shared" si="275"/>
        <v>2.8418874177196947E-9</v>
      </c>
      <c r="ED340" s="35"/>
      <c r="EE340" s="35"/>
      <c r="EF340" s="35"/>
      <c r="EL340" s="35"/>
      <c r="EM340" s="35"/>
      <c r="EN340" s="35"/>
      <c r="ET340" s="35"/>
      <c r="EU340" s="35"/>
      <c r="EV340" s="35"/>
    </row>
    <row r="341" spans="14:152" s="29" customFormat="1" ht="13.5" x14ac:dyDescent="0.3">
      <c r="N341" s="35">
        <v>3.3880000000000003E-8</v>
      </c>
      <c r="O341" s="35">
        <v>0.73176365771999996</v>
      </c>
      <c r="P341" s="35">
        <v>11.3063326948</v>
      </c>
      <c r="Q341" s="29">
        <f t="shared" si="252"/>
        <v>2.0648964102624722E-8</v>
      </c>
      <c r="R341" s="29">
        <f t="shared" si="253"/>
        <v>2.0649010137692023E-8</v>
      </c>
      <c r="S341" s="29">
        <f t="shared" si="254"/>
        <v>2.0649010137532166E-8</v>
      </c>
      <c r="T341" s="29">
        <f t="shared" si="255"/>
        <v>2.0649010137532166E-8</v>
      </c>
      <c r="V341" s="35">
        <v>6.4599999999999996E-9</v>
      </c>
      <c r="W341" s="35">
        <v>3.7892057872799998</v>
      </c>
      <c r="X341" s="35">
        <v>1038.0412891868</v>
      </c>
      <c r="Y341" s="29">
        <f t="shared" si="256"/>
        <v>-1.4640002381637876E-9</v>
      </c>
      <c r="Z341" s="29">
        <f t="shared" si="257"/>
        <v>-1.4630101752758018E-9</v>
      </c>
      <c r="AA341" s="29">
        <f t="shared" si="258"/>
        <v>-1.463010178713814E-9</v>
      </c>
      <c r="AB341" s="29">
        <f t="shared" si="259"/>
        <v>-1.463010178713814E-9</v>
      </c>
      <c r="AD341" s="35"/>
      <c r="AE341" s="35"/>
      <c r="AF341" s="35"/>
      <c r="AL341" s="35"/>
      <c r="AM341" s="35"/>
      <c r="AN341" s="35"/>
      <c r="AT341" s="35"/>
      <c r="AU341" s="35"/>
      <c r="AV341" s="35"/>
      <c r="BB341" s="35"/>
      <c r="BC341" s="35"/>
      <c r="BD341" s="35"/>
      <c r="BJ341" s="35">
        <v>3.3999999999999998E-9</v>
      </c>
      <c r="BK341" s="35">
        <v>1.2937881306700001</v>
      </c>
      <c r="BL341" s="35">
        <v>329.72519178089999</v>
      </c>
      <c r="BM341" s="29">
        <f t="shared" si="260"/>
        <v>3.1748482898789885E-9</v>
      </c>
      <c r="BN341" s="29">
        <f t="shared" si="261"/>
        <v>3.1749090979267937E-9</v>
      </c>
      <c r="BO341" s="29">
        <f t="shared" si="262"/>
        <v>3.1749090977156538E-9</v>
      </c>
      <c r="BP341" s="29">
        <f t="shared" si="263"/>
        <v>3.1749090977156538E-9</v>
      </c>
      <c r="BR341" s="35"/>
      <c r="BS341" s="35"/>
      <c r="BT341" s="35"/>
      <c r="BZ341" s="35"/>
      <c r="CA341" s="35"/>
      <c r="CB341" s="35"/>
      <c r="CH341" s="35"/>
      <c r="CI341" s="35"/>
      <c r="CJ341" s="35"/>
      <c r="CP341" s="35"/>
      <c r="CQ341" s="35"/>
      <c r="CR341" s="35"/>
      <c r="CX341" s="35"/>
      <c r="CY341" s="35"/>
      <c r="CZ341" s="35"/>
      <c r="DF341" s="35">
        <v>1.6103999999999999E-7</v>
      </c>
      <c r="DG341" s="35">
        <v>0.82547975762000003</v>
      </c>
      <c r="DH341" s="35">
        <v>176.65053250849999</v>
      </c>
      <c r="DI341" s="29">
        <f t="shared" si="264"/>
        <v>-1.3703516333633004E-7</v>
      </c>
      <c r="DJ341" s="29">
        <f t="shared" si="265"/>
        <v>-1.3703742836948803E-7</v>
      </c>
      <c r="DK341" s="29">
        <f t="shared" si="266"/>
        <v>-1.3703742836162296E-7</v>
      </c>
      <c r="DL341" s="29">
        <f t="shared" si="267"/>
        <v>-1.3703742836162296E-7</v>
      </c>
      <c r="DN341" s="35">
        <v>3.0589999999999998E-8</v>
      </c>
      <c r="DO341" s="35">
        <v>5.6816583269700001</v>
      </c>
      <c r="DP341" s="35">
        <v>282.66406803389998</v>
      </c>
      <c r="DQ341" s="29">
        <f t="shared" si="268"/>
        <v>-2.0237546707297134E-8</v>
      </c>
      <c r="DR341" s="29">
        <f t="shared" si="269"/>
        <v>-2.0238529564376841E-8</v>
      </c>
      <c r="DS341" s="29">
        <f t="shared" si="270"/>
        <v>-2.0238529560963993E-8</v>
      </c>
      <c r="DT341" s="29">
        <f t="shared" si="271"/>
        <v>-2.0238529560963993E-8</v>
      </c>
      <c r="DV341" s="35">
        <v>7.3900000000000003E-9</v>
      </c>
      <c r="DW341" s="35">
        <v>3.33688408107</v>
      </c>
      <c r="DX341" s="35">
        <v>953.10776223289997</v>
      </c>
      <c r="DY341" s="29">
        <f t="shared" si="272"/>
        <v>7.3861226056253048E-9</v>
      </c>
      <c r="DZ341" s="29">
        <f t="shared" si="273"/>
        <v>7.3860879466261973E-9</v>
      </c>
      <c r="EA341" s="29">
        <f t="shared" si="274"/>
        <v>7.3860879467468168E-9</v>
      </c>
      <c r="EB341" s="29">
        <f t="shared" si="275"/>
        <v>7.3860879467468168E-9</v>
      </c>
      <c r="ED341" s="35"/>
      <c r="EE341" s="35"/>
      <c r="EF341" s="35"/>
      <c r="EL341" s="35"/>
      <c r="EM341" s="35"/>
      <c r="EN341" s="35"/>
      <c r="ET341" s="35"/>
      <c r="EU341" s="35"/>
      <c r="EV341" s="35"/>
    </row>
    <row r="342" spans="14:152" s="29" customFormat="1" ht="13.5" x14ac:dyDescent="0.3">
      <c r="N342" s="35">
        <v>3.5070000000000002E-8</v>
      </c>
      <c r="O342" s="35">
        <v>2.6250847566100002</v>
      </c>
      <c r="P342" s="35">
        <v>13.3333221243</v>
      </c>
      <c r="Q342" s="29">
        <f t="shared" si="252"/>
        <v>-3.3504174277132514E-8</v>
      </c>
      <c r="R342" s="29">
        <f t="shared" si="253"/>
        <v>-3.350415333366652E-8</v>
      </c>
      <c r="S342" s="29">
        <f t="shared" si="254"/>
        <v>-3.3504153333739252E-8</v>
      </c>
      <c r="T342" s="29">
        <f t="shared" si="255"/>
        <v>-3.3504153333739252E-8</v>
      </c>
      <c r="V342" s="35">
        <v>6.72E-9</v>
      </c>
      <c r="W342" s="35">
        <v>2.54160055954</v>
      </c>
      <c r="X342" s="35">
        <v>271.40591944890002</v>
      </c>
      <c r="Y342" s="29">
        <f t="shared" si="256"/>
        <v>5.2815981257715009E-9</v>
      </c>
      <c r="Z342" s="29">
        <f t="shared" si="257"/>
        <v>5.2817690581671948E-9</v>
      </c>
      <c r="AA342" s="29">
        <f t="shared" si="258"/>
        <v>5.2817690575736555E-9</v>
      </c>
      <c r="AB342" s="29">
        <f t="shared" si="259"/>
        <v>5.2817690575736555E-9</v>
      </c>
      <c r="AD342" s="35"/>
      <c r="AE342" s="35"/>
      <c r="AF342" s="35"/>
      <c r="AL342" s="35"/>
      <c r="AM342" s="35"/>
      <c r="AN342" s="35"/>
      <c r="AT342" s="35"/>
      <c r="AU342" s="35"/>
      <c r="AV342" s="35"/>
      <c r="BB342" s="35"/>
      <c r="BC342" s="35"/>
      <c r="BD342" s="35"/>
      <c r="BJ342" s="35">
        <v>2.9400000000000002E-9</v>
      </c>
      <c r="BK342" s="35">
        <v>4.29399534634</v>
      </c>
      <c r="BL342" s="35">
        <v>4.1927856940000003</v>
      </c>
      <c r="BM342" s="29">
        <f t="shared" si="260"/>
        <v>-1.008933806752652E-9</v>
      </c>
      <c r="BN342" s="29">
        <f t="shared" si="261"/>
        <v>-1.0089355618365497E-9</v>
      </c>
      <c r="BO342" s="29">
        <f t="shared" si="262"/>
        <v>-1.0089355618304551E-9</v>
      </c>
      <c r="BP342" s="29">
        <f t="shared" si="263"/>
        <v>-1.0089355618304551E-9</v>
      </c>
      <c r="BR342" s="35"/>
      <c r="BS342" s="35"/>
      <c r="BT342" s="35"/>
      <c r="BZ342" s="35"/>
      <c r="CA342" s="35"/>
      <c r="CB342" s="35"/>
      <c r="CH342" s="35"/>
      <c r="CI342" s="35"/>
      <c r="CJ342" s="35"/>
      <c r="CP342" s="35"/>
      <c r="CQ342" s="35"/>
      <c r="CR342" s="35"/>
      <c r="CX342" s="35"/>
      <c r="CY342" s="35"/>
      <c r="CZ342" s="35"/>
      <c r="DF342" s="35">
        <v>1.6441E-7</v>
      </c>
      <c r="DG342" s="35">
        <v>5.3939880133500004</v>
      </c>
      <c r="DH342" s="35">
        <v>424.15051032119999</v>
      </c>
      <c r="DI342" s="29">
        <f t="shared" si="264"/>
        <v>1.5785290790403438E-7</v>
      </c>
      <c r="DJ342" s="29">
        <f t="shared" si="265"/>
        <v>1.578499520328998E-7</v>
      </c>
      <c r="DK342" s="29">
        <f t="shared" si="266"/>
        <v>1.5784995204316515E-7</v>
      </c>
      <c r="DL342" s="29">
        <f t="shared" si="267"/>
        <v>1.5784995204316515E-7</v>
      </c>
      <c r="DN342" s="35">
        <v>3.4149999999999998E-8</v>
      </c>
      <c r="DO342" s="35">
        <v>5.2631193488400001</v>
      </c>
      <c r="DP342" s="35">
        <v>67.668051566499997</v>
      </c>
      <c r="DQ342" s="29">
        <f t="shared" si="268"/>
        <v>3.4043513362219582E-8</v>
      </c>
      <c r="DR342" s="29">
        <f t="shared" si="269"/>
        <v>3.4043541001795948E-8</v>
      </c>
      <c r="DS342" s="29">
        <f t="shared" si="270"/>
        <v>3.4043541001699981E-8</v>
      </c>
      <c r="DT342" s="29">
        <f t="shared" si="271"/>
        <v>3.4043541001699981E-8</v>
      </c>
      <c r="DV342" s="35">
        <v>7.4499999999999997E-9</v>
      </c>
      <c r="DW342" s="35">
        <v>6.2230453063500004</v>
      </c>
      <c r="DX342" s="35">
        <v>1269.4996318895001</v>
      </c>
      <c r="DY342" s="29">
        <f t="shared" si="272"/>
        <v>-1.0291783652816488E-9</v>
      </c>
      <c r="DZ342" s="29">
        <f t="shared" si="273"/>
        <v>-1.0277584339124675E-9</v>
      </c>
      <c r="EA342" s="29">
        <f t="shared" si="274"/>
        <v>-1.0277584388431807E-9</v>
      </c>
      <c r="EB342" s="29">
        <f t="shared" si="275"/>
        <v>-1.0277584388431807E-9</v>
      </c>
      <c r="ED342" s="35"/>
      <c r="EE342" s="35"/>
      <c r="EF342" s="35"/>
      <c r="EL342" s="35"/>
      <c r="EM342" s="35"/>
      <c r="EN342" s="35"/>
      <c r="ET342" s="35"/>
      <c r="EU342" s="35"/>
      <c r="EV342" s="35"/>
    </row>
    <row r="343" spans="14:152" s="29" customFormat="1" ht="13.5" x14ac:dyDescent="0.3">
      <c r="N343" s="35">
        <v>3.5520000000000003E-8</v>
      </c>
      <c r="O343" s="35">
        <v>0.28967392251000001</v>
      </c>
      <c r="P343" s="35">
        <v>1891.2376709388</v>
      </c>
      <c r="Q343" s="29">
        <f t="shared" si="252"/>
        <v>3.2590722772827965E-8</v>
      </c>
      <c r="R343" s="29">
        <f t="shared" si="253"/>
        <v>3.258667203198904E-8</v>
      </c>
      <c r="S343" s="29">
        <f t="shared" si="254"/>
        <v>3.25866720460597E-8</v>
      </c>
      <c r="T343" s="29">
        <f t="shared" si="255"/>
        <v>3.25866720460597E-8</v>
      </c>
      <c r="V343" s="35">
        <v>7.6799999999999999E-9</v>
      </c>
      <c r="W343" s="35">
        <v>1.80484245332</v>
      </c>
      <c r="X343" s="35">
        <v>2324.9494088155998</v>
      </c>
      <c r="Y343" s="29">
        <f t="shared" si="256"/>
        <v>-2.2440439632120055E-9</v>
      </c>
      <c r="Z343" s="29">
        <f t="shared" si="257"/>
        <v>-2.241455297646028E-9</v>
      </c>
      <c r="AA343" s="29">
        <f t="shared" si="258"/>
        <v>-2.2414553066355291E-9</v>
      </c>
      <c r="AB343" s="29">
        <f t="shared" si="259"/>
        <v>-2.2414553066355291E-9</v>
      </c>
      <c r="AD343" s="35"/>
      <c r="AE343" s="35"/>
      <c r="AF343" s="35"/>
      <c r="AL343" s="35"/>
      <c r="AM343" s="35"/>
      <c r="AN343" s="35"/>
      <c r="AT343" s="35"/>
      <c r="AU343" s="35"/>
      <c r="AV343" s="35"/>
      <c r="BB343" s="35"/>
      <c r="BC343" s="35"/>
      <c r="BD343" s="35"/>
      <c r="BJ343" s="35">
        <v>3.3900000000000001E-9</v>
      </c>
      <c r="BK343" s="35">
        <v>1.0388377389400001</v>
      </c>
      <c r="BL343" s="35">
        <v>32.243328914400003</v>
      </c>
      <c r="BM343" s="29">
        <f t="shared" si="260"/>
        <v>2.8020786847261322E-11</v>
      </c>
      <c r="BN343" s="29">
        <f t="shared" si="261"/>
        <v>2.8037355282201131E-11</v>
      </c>
      <c r="BO343" s="29">
        <f t="shared" si="262"/>
        <v>2.8037355224668092E-11</v>
      </c>
      <c r="BP343" s="29">
        <f t="shared" si="263"/>
        <v>2.8037355224668092E-11</v>
      </c>
      <c r="BR343" s="35"/>
      <c r="BS343" s="35"/>
      <c r="BT343" s="35"/>
      <c r="BZ343" s="35"/>
      <c r="CA343" s="35"/>
      <c r="CB343" s="35"/>
      <c r="CH343" s="35"/>
      <c r="CI343" s="35"/>
      <c r="CJ343" s="35"/>
      <c r="CP343" s="35"/>
      <c r="CQ343" s="35"/>
      <c r="CR343" s="35"/>
      <c r="CX343" s="35"/>
      <c r="CY343" s="35"/>
      <c r="CZ343" s="35"/>
      <c r="DF343" s="35">
        <v>1.2746999999999999E-7</v>
      </c>
      <c r="DG343" s="35">
        <v>0.75780958758000005</v>
      </c>
      <c r="DH343" s="35">
        <v>721.64941953020002</v>
      </c>
      <c r="DI343" s="29">
        <f t="shared" si="264"/>
        <v>1.2698115137334267E-7</v>
      </c>
      <c r="DJ343" s="29">
        <f t="shared" si="265"/>
        <v>1.2697993057817405E-7</v>
      </c>
      <c r="DK343" s="29">
        <f t="shared" si="266"/>
        <v>1.2697993058241586E-7</v>
      </c>
      <c r="DL343" s="29">
        <f t="shared" si="267"/>
        <v>1.2697993058241586E-7</v>
      </c>
      <c r="DN343" s="35">
        <v>2.819E-8</v>
      </c>
      <c r="DO343" s="35">
        <v>5.42053027567</v>
      </c>
      <c r="DP343" s="35">
        <v>305.08553696180002</v>
      </c>
      <c r="DQ343" s="29">
        <f t="shared" si="268"/>
        <v>-1.6376550749204441E-8</v>
      </c>
      <c r="DR343" s="29">
        <f t="shared" si="269"/>
        <v>-1.6377611868187077E-8</v>
      </c>
      <c r="DS343" s="29">
        <f t="shared" si="270"/>
        <v>-1.6377611864502467E-8</v>
      </c>
      <c r="DT343" s="29">
        <f t="shared" si="271"/>
        <v>-1.6377611864502467E-8</v>
      </c>
      <c r="DV343" s="35"/>
      <c r="DW343" s="35"/>
      <c r="DX343" s="35"/>
      <c r="ED343" s="35"/>
      <c r="EE343" s="35"/>
      <c r="EF343" s="35"/>
      <c r="EL343" s="35"/>
      <c r="EM343" s="35"/>
      <c r="EN343" s="35"/>
      <c r="ET343" s="35"/>
      <c r="EU343" s="35"/>
      <c r="EV343" s="35"/>
    </row>
    <row r="344" spans="14:152" s="29" customFormat="1" ht="13.5" x14ac:dyDescent="0.3">
      <c r="N344" s="35">
        <v>3.6039999999999997E-8</v>
      </c>
      <c r="O344" s="35">
        <v>4.6932409047999997</v>
      </c>
      <c r="P344" s="35">
        <v>295.05122865419997</v>
      </c>
      <c r="Q344" s="29">
        <f t="shared" si="252"/>
        <v>-3.5973726117817684E-8</v>
      </c>
      <c r="R344" s="29">
        <f t="shared" si="253"/>
        <v>-3.5973823790492355E-8</v>
      </c>
      <c r="S344" s="29">
        <f t="shared" si="254"/>
        <v>-3.5973823790153317E-8</v>
      </c>
      <c r="T344" s="29">
        <f t="shared" si="255"/>
        <v>-3.5973823790153317E-8</v>
      </c>
      <c r="V344" s="35">
        <v>7.37E-9</v>
      </c>
      <c r="W344" s="35">
        <v>1.50539891226</v>
      </c>
      <c r="X344" s="35">
        <v>268.43697403229999</v>
      </c>
      <c r="Y344" s="29">
        <f t="shared" si="256"/>
        <v>6.7358777623930985E-9</v>
      </c>
      <c r="Z344" s="29">
        <f t="shared" si="257"/>
        <v>6.7357560581991572E-9</v>
      </c>
      <c r="AA344" s="29">
        <f t="shared" si="258"/>
        <v>6.7357560586217861E-9</v>
      </c>
      <c r="AB344" s="29">
        <f t="shared" si="259"/>
        <v>6.7357560586217861E-9</v>
      </c>
      <c r="AD344" s="35"/>
      <c r="AE344" s="35"/>
      <c r="AF344" s="35"/>
      <c r="AL344" s="35"/>
      <c r="AM344" s="35"/>
      <c r="AN344" s="35"/>
      <c r="AT344" s="35"/>
      <c r="AU344" s="35"/>
      <c r="AV344" s="35"/>
      <c r="BB344" s="35"/>
      <c r="BC344" s="35"/>
      <c r="BD344" s="35"/>
      <c r="BJ344" s="35">
        <v>2.4399999999999998E-9</v>
      </c>
      <c r="BK344" s="35">
        <v>3.52504227332</v>
      </c>
      <c r="BL344" s="35">
        <v>184.98791978669999</v>
      </c>
      <c r="BM344" s="29">
        <f t="shared" si="260"/>
        <v>2.3662973927513493E-9</v>
      </c>
      <c r="BN344" s="29">
        <f t="shared" si="261"/>
        <v>2.36631408145738E-9</v>
      </c>
      <c r="BO344" s="29">
        <f t="shared" si="262"/>
        <v>2.3663140813994327E-9</v>
      </c>
      <c r="BP344" s="29">
        <f t="shared" si="263"/>
        <v>2.3663140813994327E-9</v>
      </c>
      <c r="BR344" s="35"/>
      <c r="BS344" s="35"/>
      <c r="BT344" s="35"/>
      <c r="BZ344" s="35"/>
      <c r="CA344" s="35"/>
      <c r="CB344" s="35"/>
      <c r="CH344" s="35"/>
      <c r="CI344" s="35"/>
      <c r="CJ344" s="35"/>
      <c r="CP344" s="35"/>
      <c r="CQ344" s="35"/>
      <c r="CR344" s="35"/>
      <c r="CX344" s="35"/>
      <c r="CY344" s="35"/>
      <c r="CZ344" s="35"/>
      <c r="DF344" s="35">
        <v>1.2753999999999999E-7</v>
      </c>
      <c r="DG344" s="35">
        <v>3.5546687175199998</v>
      </c>
      <c r="DH344" s="35">
        <v>153.49535039770001</v>
      </c>
      <c r="DI344" s="29">
        <f t="shared" si="264"/>
        <v>1.2402077071261145E-7</v>
      </c>
      <c r="DJ344" s="29">
        <f t="shared" si="265"/>
        <v>1.2402007837442828E-7</v>
      </c>
      <c r="DK344" s="29">
        <f t="shared" si="266"/>
        <v>1.240200783768325E-7</v>
      </c>
      <c r="DL344" s="29">
        <f t="shared" si="267"/>
        <v>1.240200783768325E-7</v>
      </c>
      <c r="DN344" s="35">
        <v>3.5029999999999997E-8</v>
      </c>
      <c r="DO344" s="35">
        <v>1.31670335802</v>
      </c>
      <c r="DP344" s="35">
        <v>69.152524274800001</v>
      </c>
      <c r="DQ344" s="29">
        <f t="shared" si="268"/>
        <v>-2.6753539222873997E-8</v>
      </c>
      <c r="DR344" s="29">
        <f t="shared" si="269"/>
        <v>-2.675330218037713E-8</v>
      </c>
      <c r="DS344" s="29">
        <f t="shared" si="270"/>
        <v>-2.6753302181200261E-8</v>
      </c>
      <c r="DT344" s="29">
        <f t="shared" si="271"/>
        <v>-2.6753302181200261E-8</v>
      </c>
      <c r="DV344" s="35"/>
      <c r="DW344" s="35"/>
      <c r="DX344" s="35"/>
      <c r="ED344" s="35"/>
      <c r="EE344" s="35"/>
      <c r="EF344" s="35"/>
      <c r="EL344" s="35"/>
      <c r="EM344" s="35"/>
      <c r="EN344" s="35"/>
      <c r="ET344" s="35"/>
      <c r="EU344" s="35"/>
      <c r="EV344" s="35"/>
    </row>
    <row r="345" spans="14:152" s="29" customFormat="1" ht="13.5" x14ac:dyDescent="0.3">
      <c r="N345" s="35">
        <v>3.6209999999999998E-8</v>
      </c>
      <c r="O345" s="35">
        <v>6.2526433642599999</v>
      </c>
      <c r="P345" s="35">
        <v>129.91947716160001</v>
      </c>
      <c r="Q345" s="29">
        <f t="shared" si="252"/>
        <v>-1.7638971942207254E-8</v>
      </c>
      <c r="R345" s="29">
        <f t="shared" si="253"/>
        <v>-1.7638349154415077E-8</v>
      </c>
      <c r="S345" s="29">
        <f t="shared" si="254"/>
        <v>-1.7638349156577694E-8</v>
      </c>
      <c r="T345" s="29">
        <f t="shared" si="255"/>
        <v>-1.7638349156577694E-8</v>
      </c>
      <c r="V345" s="35">
        <v>8.3600000000000001E-9</v>
      </c>
      <c r="W345" s="35">
        <v>1.2658381101</v>
      </c>
      <c r="X345" s="35">
        <v>212.54833591260001</v>
      </c>
      <c r="Y345" s="29">
        <f t="shared" si="256"/>
        <v>4.712477426507988E-11</v>
      </c>
      <c r="Z345" s="29">
        <f t="shared" si="257"/>
        <v>4.6855426183776212E-11</v>
      </c>
      <c r="AA345" s="29">
        <f t="shared" si="258"/>
        <v>4.685542711907326E-11</v>
      </c>
      <c r="AB345" s="29">
        <f t="shared" si="259"/>
        <v>4.685542711907326E-11</v>
      </c>
      <c r="AD345" s="35"/>
      <c r="AE345" s="35"/>
      <c r="AF345" s="35"/>
      <c r="AL345" s="35"/>
      <c r="AM345" s="35"/>
      <c r="AN345" s="35"/>
      <c r="AT345" s="35"/>
      <c r="AU345" s="35"/>
      <c r="AV345" s="35"/>
      <c r="BB345" s="35"/>
      <c r="BC345" s="35"/>
      <c r="BD345" s="35"/>
      <c r="BJ345" s="35">
        <v>2.4300000000000001E-9</v>
      </c>
      <c r="BK345" s="35">
        <v>3.13047989401</v>
      </c>
      <c r="BL345" s="35">
        <v>525.7588118315</v>
      </c>
      <c r="BM345" s="29">
        <f t="shared" si="260"/>
        <v>1.5170301802757031E-9</v>
      </c>
      <c r="BN345" s="29">
        <f t="shared" si="261"/>
        <v>1.5168788866662004E-9</v>
      </c>
      <c r="BO345" s="29">
        <f t="shared" si="262"/>
        <v>1.5168788871915788E-9</v>
      </c>
      <c r="BP345" s="29">
        <f t="shared" si="263"/>
        <v>1.5168788871915788E-9</v>
      </c>
      <c r="BR345" s="35"/>
      <c r="BS345" s="35"/>
      <c r="BT345" s="35"/>
      <c r="BZ345" s="35"/>
      <c r="CA345" s="35"/>
      <c r="CB345" s="35"/>
      <c r="CH345" s="35"/>
      <c r="CI345" s="35"/>
      <c r="CJ345" s="35"/>
      <c r="CP345" s="35"/>
      <c r="CQ345" s="35"/>
      <c r="CR345" s="35"/>
      <c r="CX345" s="35"/>
      <c r="CY345" s="35"/>
      <c r="CZ345" s="35"/>
      <c r="DF345" s="35">
        <v>1.4448000000000001E-7</v>
      </c>
      <c r="DG345" s="35">
        <v>0.12049617049</v>
      </c>
      <c r="DH345" s="35">
        <v>313.68355667089997</v>
      </c>
      <c r="DI345" s="29">
        <f t="shared" si="264"/>
        <v>6.9637683674826245E-8</v>
      </c>
      <c r="DJ345" s="29">
        <f t="shared" si="265"/>
        <v>6.9631664262795939E-8</v>
      </c>
      <c r="DK345" s="29">
        <f t="shared" si="266"/>
        <v>6.9631664283698422E-8</v>
      </c>
      <c r="DL345" s="29">
        <f t="shared" si="267"/>
        <v>6.9631664283698422E-8</v>
      </c>
      <c r="DN345" s="35">
        <v>2.7459999999999999E-8</v>
      </c>
      <c r="DO345" s="35">
        <v>0.82597971627</v>
      </c>
      <c r="DP345" s="35">
        <v>444.7574381407</v>
      </c>
      <c r="DQ345" s="29">
        <f t="shared" si="268"/>
        <v>-5.3397355863746887E-9</v>
      </c>
      <c r="DR345" s="29">
        <f t="shared" si="269"/>
        <v>-5.337919597387903E-9</v>
      </c>
      <c r="DS345" s="29">
        <f t="shared" si="270"/>
        <v>-5.3379196036938755E-9</v>
      </c>
      <c r="DT345" s="29">
        <f t="shared" si="271"/>
        <v>-5.3379196036938755E-9</v>
      </c>
      <c r="DV345" s="35"/>
      <c r="DW345" s="35"/>
      <c r="DX345" s="35"/>
      <c r="ED345" s="35"/>
      <c r="EE345" s="35"/>
      <c r="EF345" s="35"/>
      <c r="EL345" s="35"/>
      <c r="EM345" s="35"/>
      <c r="EN345" s="35"/>
      <c r="ET345" s="35"/>
      <c r="EU345" s="35"/>
      <c r="EV345" s="35"/>
    </row>
    <row r="346" spans="14:152" s="29" customFormat="1" ht="13.5" x14ac:dyDescent="0.3">
      <c r="N346" s="35">
        <v>3.3339999999999999E-8</v>
      </c>
      <c r="O346" s="35">
        <v>5.0422180605399998</v>
      </c>
      <c r="P346" s="35">
        <v>153.49535039770001</v>
      </c>
      <c r="Q346" s="29">
        <f t="shared" si="252"/>
        <v>1.0446756592275855E-8</v>
      </c>
      <c r="R346" s="29">
        <f t="shared" si="253"/>
        <v>1.0447493266321392E-8</v>
      </c>
      <c r="S346" s="29">
        <f t="shared" si="254"/>
        <v>1.0447493263763333E-8</v>
      </c>
      <c r="T346" s="29">
        <f t="shared" si="255"/>
        <v>1.0447493263763333E-8</v>
      </c>
      <c r="V346" s="35">
        <v>7.5300000000000003E-9</v>
      </c>
      <c r="W346" s="35">
        <v>5.2753616623999999</v>
      </c>
      <c r="X346" s="35">
        <v>204.70107572890001</v>
      </c>
      <c r="Y346" s="29">
        <f t="shared" si="256"/>
        <v>-5.1112879386022628E-9</v>
      </c>
      <c r="Z346" s="29">
        <f t="shared" si="257"/>
        <v>-5.1111163569441524E-9</v>
      </c>
      <c r="AA346" s="29">
        <f t="shared" si="258"/>
        <v>-5.1111163575399673E-9</v>
      </c>
      <c r="AB346" s="29">
        <f t="shared" si="259"/>
        <v>-5.1111163575399673E-9</v>
      </c>
      <c r="AD346" s="35"/>
      <c r="AE346" s="35"/>
      <c r="AF346" s="35"/>
      <c r="AL346" s="35"/>
      <c r="AM346" s="35"/>
      <c r="AN346" s="35"/>
      <c r="AT346" s="35"/>
      <c r="AU346" s="35"/>
      <c r="AV346" s="35"/>
      <c r="BB346" s="35"/>
      <c r="BC346" s="35"/>
      <c r="BD346" s="35"/>
      <c r="BJ346" s="35">
        <v>2.6000000000000001E-9</v>
      </c>
      <c r="BK346" s="35">
        <v>5.9921678520799997</v>
      </c>
      <c r="BL346" s="35">
        <v>20.606927819500001</v>
      </c>
      <c r="BM346" s="29">
        <f t="shared" si="260"/>
        <v>2.5975202837142857E-9</v>
      </c>
      <c r="BN346" s="29">
        <f t="shared" si="261"/>
        <v>2.5975206383264129E-9</v>
      </c>
      <c r="BO346" s="29">
        <f t="shared" si="262"/>
        <v>2.5975206383251817E-9</v>
      </c>
      <c r="BP346" s="29">
        <f t="shared" si="263"/>
        <v>2.5975206383251817E-9</v>
      </c>
      <c r="BR346" s="35"/>
      <c r="BS346" s="35"/>
      <c r="BT346" s="35"/>
      <c r="BZ346" s="35"/>
      <c r="CA346" s="35"/>
      <c r="CB346" s="35"/>
      <c r="CH346" s="35"/>
      <c r="CI346" s="35"/>
      <c r="CJ346" s="35"/>
      <c r="CP346" s="35"/>
      <c r="CQ346" s="35"/>
      <c r="CR346" s="35"/>
      <c r="CX346" s="35"/>
      <c r="CY346" s="35"/>
      <c r="CZ346" s="35"/>
      <c r="DF346" s="35">
        <v>1.6499E-7</v>
      </c>
      <c r="DG346" s="35">
        <v>3.2638314048899999</v>
      </c>
      <c r="DH346" s="35">
        <v>6283.0758499914</v>
      </c>
      <c r="DI346" s="29">
        <f t="shared" si="264"/>
        <v>1.1463850706184119E-8</v>
      </c>
      <c r="DJ346" s="29">
        <f t="shared" si="265"/>
        <v>1.1307085329449831E-8</v>
      </c>
      <c r="DK346" s="29">
        <f t="shared" si="266"/>
        <v>1.1307085873830043E-8</v>
      </c>
      <c r="DL346" s="29">
        <f t="shared" si="267"/>
        <v>1.1307085873830043E-8</v>
      </c>
      <c r="DN346" s="35">
        <v>2.796E-8</v>
      </c>
      <c r="DO346" s="35">
        <v>7.0210471600000005E-2</v>
      </c>
      <c r="DP346" s="35">
        <v>681.54178408960001</v>
      </c>
      <c r="DQ346" s="29">
        <f t="shared" si="268"/>
        <v>4.0169478753963552E-9</v>
      </c>
      <c r="DR346" s="29">
        <f t="shared" si="269"/>
        <v>4.0140892268611302E-9</v>
      </c>
      <c r="DS346" s="29">
        <f t="shared" si="270"/>
        <v>4.0140892367877583E-9</v>
      </c>
      <c r="DT346" s="29">
        <f t="shared" si="271"/>
        <v>4.0140892367877583E-9</v>
      </c>
      <c r="DV346" s="35"/>
      <c r="DW346" s="35"/>
      <c r="DX346" s="35"/>
      <c r="ED346" s="35"/>
      <c r="EE346" s="35"/>
      <c r="EF346" s="35"/>
      <c r="EL346" s="35"/>
      <c r="EM346" s="35"/>
      <c r="EN346" s="35"/>
      <c r="ET346" s="35"/>
      <c r="EU346" s="35"/>
      <c r="EV346" s="35"/>
    </row>
    <row r="347" spans="14:152" s="29" customFormat="1" ht="13.5" x14ac:dyDescent="0.3">
      <c r="N347" s="35">
        <v>3.8369999999999999E-8</v>
      </c>
      <c r="O347" s="35">
        <v>5.3173209628400002</v>
      </c>
      <c r="P347" s="35">
        <v>3163.9186965660001</v>
      </c>
      <c r="Q347" s="29">
        <f t="shared" si="252"/>
        <v>3.7899939543350353E-8</v>
      </c>
      <c r="R347" s="29">
        <f t="shared" si="253"/>
        <v>3.7902806861683312E-8</v>
      </c>
      <c r="S347" s="29">
        <f t="shared" si="254"/>
        <v>3.7902806851741785E-8</v>
      </c>
      <c r="T347" s="29">
        <f t="shared" si="255"/>
        <v>3.7902806851741785E-8</v>
      </c>
      <c r="V347" s="35">
        <v>6.3300000000000003E-9</v>
      </c>
      <c r="W347" s="35">
        <v>2.1992000957700002</v>
      </c>
      <c r="X347" s="35">
        <v>1802.3719907218001</v>
      </c>
      <c r="Y347" s="29">
        <f t="shared" si="256"/>
        <v>6.3196435165791076E-9</v>
      </c>
      <c r="Z347" s="29">
        <f t="shared" si="257"/>
        <v>6.3197421693717364E-9</v>
      </c>
      <c r="AA347" s="29">
        <f t="shared" si="258"/>
        <v>6.3197421690299875E-9</v>
      </c>
      <c r="AB347" s="29">
        <f t="shared" si="259"/>
        <v>6.3197421690299875E-9</v>
      </c>
      <c r="AD347" s="35"/>
      <c r="AE347" s="35"/>
      <c r="AF347" s="35"/>
      <c r="AL347" s="35"/>
      <c r="AM347" s="35"/>
      <c r="AN347" s="35"/>
      <c r="AT347" s="35"/>
      <c r="AU347" s="35"/>
      <c r="AV347" s="35"/>
      <c r="BB347" s="35"/>
      <c r="BC347" s="35"/>
      <c r="BD347" s="35"/>
      <c r="BJ347" s="35">
        <v>3.0300000000000001E-9</v>
      </c>
      <c r="BK347" s="35">
        <v>3.9677226161400001</v>
      </c>
      <c r="BL347" s="35">
        <v>934.94851496820002</v>
      </c>
      <c r="BM347" s="29">
        <f t="shared" si="260"/>
        <v>2.891515438588513E-9</v>
      </c>
      <c r="BN347" s="29">
        <f t="shared" si="261"/>
        <v>2.891643749411287E-9</v>
      </c>
      <c r="BO347" s="29">
        <f t="shared" si="262"/>
        <v>2.8916437489658333E-9</v>
      </c>
      <c r="BP347" s="29">
        <f t="shared" si="263"/>
        <v>2.8916437489658333E-9</v>
      </c>
      <c r="BR347" s="35"/>
      <c r="BS347" s="35"/>
      <c r="BT347" s="35"/>
      <c r="BZ347" s="35"/>
      <c r="CA347" s="35"/>
      <c r="CB347" s="35"/>
      <c r="CH347" s="35"/>
      <c r="CI347" s="35"/>
      <c r="CJ347" s="35"/>
      <c r="CP347" s="35"/>
      <c r="CQ347" s="35"/>
      <c r="CR347" s="35"/>
      <c r="CX347" s="35"/>
      <c r="CY347" s="35"/>
      <c r="CZ347" s="35"/>
      <c r="DF347" s="35">
        <v>1.6563999999999999E-7</v>
      </c>
      <c r="DG347" s="35">
        <v>1.6264960451899999</v>
      </c>
      <c r="DH347" s="35">
        <v>5856.4776591153995</v>
      </c>
      <c r="DI347" s="29">
        <f t="shared" si="264"/>
        <v>-1.3260360758409589E-7</v>
      </c>
      <c r="DJ347" s="29">
        <f t="shared" si="265"/>
        <v>-1.3251543521218616E-7</v>
      </c>
      <c r="DK347" s="29">
        <f t="shared" si="266"/>
        <v>-1.3251543551854349E-7</v>
      </c>
      <c r="DL347" s="29">
        <f t="shared" si="267"/>
        <v>-1.3251543551854349E-7</v>
      </c>
      <c r="DN347" s="35">
        <v>3.3659999999999998E-8</v>
      </c>
      <c r="DO347" s="35">
        <v>4.0384322899400003</v>
      </c>
      <c r="DP347" s="35">
        <v>6.1503391543000001</v>
      </c>
      <c r="DQ347" s="29">
        <f t="shared" si="268"/>
        <v>-1.8279018232810387E-8</v>
      </c>
      <c r="DR347" s="29">
        <f t="shared" si="269"/>
        <v>-1.8279044583658099E-8</v>
      </c>
      <c r="DS347" s="29">
        <f t="shared" si="270"/>
        <v>-1.8279044583566597E-8</v>
      </c>
      <c r="DT347" s="29">
        <f t="shared" si="271"/>
        <v>-1.8279044583566597E-8</v>
      </c>
      <c r="DV347" s="35"/>
      <c r="DW347" s="35"/>
      <c r="DX347" s="35"/>
      <c r="ED347" s="35"/>
      <c r="EE347" s="35"/>
      <c r="EF347" s="35"/>
      <c r="EL347" s="35"/>
      <c r="EM347" s="35"/>
      <c r="EN347" s="35"/>
      <c r="ET347" s="35"/>
      <c r="EU347" s="35"/>
      <c r="EV347" s="35"/>
    </row>
    <row r="348" spans="14:152" s="29" customFormat="1" ht="13.5" x14ac:dyDescent="0.3">
      <c r="N348" s="35">
        <v>3.2810000000000001E-8</v>
      </c>
      <c r="O348" s="35">
        <v>5.59031570352</v>
      </c>
      <c r="P348" s="35">
        <v>2.0057375701</v>
      </c>
      <c r="Q348" s="29">
        <f t="shared" si="252"/>
        <v>2.5913757477149864E-8</v>
      </c>
      <c r="R348" s="29">
        <f t="shared" si="253"/>
        <v>2.591375135866153E-8</v>
      </c>
      <c r="S348" s="29">
        <f t="shared" si="254"/>
        <v>2.5913751358682778E-8</v>
      </c>
      <c r="T348" s="29">
        <f t="shared" si="255"/>
        <v>2.5913751358682778E-8</v>
      </c>
      <c r="V348" s="35">
        <v>7.2E-9</v>
      </c>
      <c r="W348" s="35">
        <v>2.5858710786799999</v>
      </c>
      <c r="X348" s="35">
        <v>472.17484191469998</v>
      </c>
      <c r="Y348" s="29">
        <f t="shared" si="256"/>
        <v>-4.8585342810293326E-9</v>
      </c>
      <c r="Z348" s="29">
        <f t="shared" si="257"/>
        <v>-4.8589145899873608E-9</v>
      </c>
      <c r="AA348" s="29">
        <f t="shared" si="258"/>
        <v>-4.8589145886667951E-9</v>
      </c>
      <c r="AB348" s="29">
        <f t="shared" si="259"/>
        <v>-4.8589145886667951E-9</v>
      </c>
      <c r="AD348" s="35"/>
      <c r="AE348" s="35"/>
      <c r="AF348" s="35"/>
      <c r="AL348" s="35"/>
      <c r="AM348" s="35"/>
      <c r="AN348" s="35"/>
      <c r="AT348" s="35"/>
      <c r="AU348" s="35"/>
      <c r="AV348" s="35"/>
      <c r="BB348" s="35"/>
      <c r="BC348" s="35"/>
      <c r="BD348" s="35"/>
      <c r="BJ348" s="35">
        <v>2.8499999999999999E-9</v>
      </c>
      <c r="BK348" s="35">
        <v>5.69474711283</v>
      </c>
      <c r="BL348" s="35">
        <v>220.9339073006</v>
      </c>
      <c r="BM348" s="29">
        <f t="shared" si="260"/>
        <v>-2.8214573811455775E-9</v>
      </c>
      <c r="BN348" s="29">
        <f t="shared" si="261"/>
        <v>-2.8214439050409571E-9</v>
      </c>
      <c r="BO348" s="29">
        <f t="shared" si="262"/>
        <v>-2.8214439050877573E-9</v>
      </c>
      <c r="BP348" s="29">
        <f t="shared" si="263"/>
        <v>-2.8214439050877573E-9</v>
      </c>
      <c r="BR348" s="35"/>
      <c r="BS348" s="35"/>
      <c r="BT348" s="35"/>
      <c r="BZ348" s="35"/>
      <c r="CA348" s="35"/>
      <c r="CB348" s="35"/>
      <c r="CH348" s="35"/>
      <c r="CI348" s="35"/>
      <c r="CJ348" s="35"/>
      <c r="CP348" s="35"/>
      <c r="CQ348" s="35"/>
      <c r="CR348" s="35"/>
      <c r="CX348" s="35"/>
      <c r="CY348" s="35"/>
      <c r="CZ348" s="35"/>
      <c r="DF348" s="35">
        <v>1.4950000000000001E-7</v>
      </c>
      <c r="DG348" s="35">
        <v>1.2392326439400001</v>
      </c>
      <c r="DH348" s="35">
        <v>2641.3412784722</v>
      </c>
      <c r="DI348" s="29">
        <f t="shared" si="264"/>
        <v>1.4765368284970334E-7</v>
      </c>
      <c r="DJ348" s="29">
        <f t="shared" si="265"/>
        <v>1.4766304933296488E-7</v>
      </c>
      <c r="DK348" s="29">
        <f t="shared" si="266"/>
        <v>1.4766304930048121E-7</v>
      </c>
      <c r="DL348" s="29">
        <f t="shared" si="267"/>
        <v>1.4766304930048121E-7</v>
      </c>
      <c r="DN348" s="35">
        <v>3.2420000000000002E-8</v>
      </c>
      <c r="DO348" s="35">
        <v>2.6346104783099999</v>
      </c>
      <c r="DP348" s="35">
        <v>739.80866679489998</v>
      </c>
      <c r="DQ348" s="29">
        <f t="shared" si="268"/>
        <v>-1.5921078850521217E-8</v>
      </c>
      <c r="DR348" s="29">
        <f t="shared" si="269"/>
        <v>-1.591791164792374E-8</v>
      </c>
      <c r="DS348" s="29">
        <f t="shared" si="270"/>
        <v>-1.5917911658922099E-8</v>
      </c>
      <c r="DT348" s="29">
        <f t="shared" si="271"/>
        <v>-1.5917911658922099E-8</v>
      </c>
      <c r="DV348" s="35"/>
      <c r="DW348" s="35"/>
      <c r="DX348" s="35"/>
      <c r="ED348" s="35"/>
      <c r="EE348" s="35"/>
      <c r="EF348" s="35"/>
      <c r="EL348" s="35"/>
      <c r="EM348" s="35"/>
      <c r="EN348" s="35"/>
      <c r="ET348" s="35"/>
      <c r="EU348" s="35"/>
      <c r="EV348" s="35"/>
    </row>
    <row r="349" spans="14:152" s="29" customFormat="1" ht="13.5" x14ac:dyDescent="0.3">
      <c r="N349" s="35">
        <v>4.0420000000000001E-8</v>
      </c>
      <c r="O349" s="35">
        <v>2.3708130809000001</v>
      </c>
      <c r="P349" s="35">
        <v>176.65053250849999</v>
      </c>
      <c r="Q349" s="29">
        <f t="shared" si="252"/>
        <v>2.0348627349733862E-8</v>
      </c>
      <c r="R349" s="29">
        <f t="shared" si="253"/>
        <v>2.0347692152207485E-8</v>
      </c>
      <c r="S349" s="29">
        <f t="shared" si="254"/>
        <v>2.0347692155454983E-8</v>
      </c>
      <c r="T349" s="29">
        <f t="shared" si="255"/>
        <v>2.0347692155454983E-8</v>
      </c>
      <c r="V349" s="35">
        <v>6.8299999999999998E-9</v>
      </c>
      <c r="W349" s="35">
        <v>3.8322386642000001</v>
      </c>
      <c r="X349" s="35">
        <v>43.289029178299998</v>
      </c>
      <c r="Y349" s="29">
        <f t="shared" si="256"/>
        <v>-1.2029735255388587E-9</v>
      </c>
      <c r="Z349" s="29">
        <f t="shared" si="257"/>
        <v>-1.2030176431510303E-9</v>
      </c>
      <c r="AA349" s="29">
        <f t="shared" si="258"/>
        <v>-1.2030176429978335E-9</v>
      </c>
      <c r="AB349" s="29">
        <f t="shared" si="259"/>
        <v>-1.2030176429978335E-9</v>
      </c>
      <c r="AD349" s="35"/>
      <c r="AE349" s="35"/>
      <c r="AF349" s="35"/>
      <c r="AL349" s="35"/>
      <c r="AM349" s="35"/>
      <c r="AN349" s="35"/>
      <c r="AT349" s="35"/>
      <c r="AU349" s="35"/>
      <c r="AV349" s="35"/>
      <c r="BB349" s="35"/>
      <c r="BC349" s="35"/>
      <c r="BD349" s="35"/>
      <c r="BJ349" s="35">
        <v>2.3899999999999998E-9</v>
      </c>
      <c r="BK349" s="35">
        <v>2.09516779457</v>
      </c>
      <c r="BL349" s="35">
        <v>292.01284726839998</v>
      </c>
      <c r="BM349" s="29">
        <f t="shared" si="260"/>
        <v>2.0314829162384601E-9</v>
      </c>
      <c r="BN349" s="29">
        <f t="shared" si="261"/>
        <v>2.0315386453491594E-9</v>
      </c>
      <c r="BO349" s="29">
        <f t="shared" si="262"/>
        <v>2.0315386451556488E-9</v>
      </c>
      <c r="BP349" s="29">
        <f t="shared" si="263"/>
        <v>2.0315386451556488E-9</v>
      </c>
      <c r="BR349" s="35"/>
      <c r="BS349" s="35"/>
      <c r="BT349" s="35"/>
      <c r="BZ349" s="35"/>
      <c r="CA349" s="35"/>
      <c r="CB349" s="35"/>
      <c r="CH349" s="35"/>
      <c r="CI349" s="35"/>
      <c r="CJ349" s="35"/>
      <c r="CP349" s="35"/>
      <c r="CQ349" s="35"/>
      <c r="CR349" s="35"/>
      <c r="CX349" s="35"/>
      <c r="CY349" s="35"/>
      <c r="CZ349" s="35"/>
      <c r="DF349" s="35">
        <v>1.5724E-7</v>
      </c>
      <c r="DG349" s="35">
        <v>1.1887475483400001</v>
      </c>
      <c r="DH349" s="35">
        <v>486.40193591629998</v>
      </c>
      <c r="DI349" s="29">
        <f t="shared" si="264"/>
        <v>-1.4845036276386995E-7</v>
      </c>
      <c r="DJ349" s="29">
        <f t="shared" si="265"/>
        <v>-1.484465404684164E-7</v>
      </c>
      <c r="DK349" s="29">
        <f t="shared" si="266"/>
        <v>-1.4844654048169052E-7</v>
      </c>
      <c r="DL349" s="29">
        <f t="shared" si="267"/>
        <v>-1.4844654048169052E-7</v>
      </c>
      <c r="DN349" s="35">
        <v>2.7179999999999999E-8</v>
      </c>
      <c r="DO349" s="35">
        <v>3.40899287465</v>
      </c>
      <c r="DP349" s="35">
        <v>188.92007304980001</v>
      </c>
      <c r="DQ349" s="29">
        <f t="shared" si="268"/>
        <v>2.6668935454139472E-8</v>
      </c>
      <c r="DR349" s="29">
        <f t="shared" si="269"/>
        <v>2.6669085674807359E-8</v>
      </c>
      <c r="DS349" s="29">
        <f t="shared" si="270"/>
        <v>2.6669085674285762E-8</v>
      </c>
      <c r="DT349" s="29">
        <f t="shared" si="271"/>
        <v>2.6669085674285762E-8</v>
      </c>
      <c r="DV349" s="35"/>
      <c r="DW349" s="35"/>
      <c r="DX349" s="35"/>
      <c r="ED349" s="35"/>
      <c r="EE349" s="35"/>
      <c r="EF349" s="35"/>
      <c r="EL349" s="35"/>
      <c r="EM349" s="35"/>
      <c r="EN349" s="35"/>
      <c r="ET349" s="35"/>
      <c r="EU349" s="35"/>
      <c r="EV349" s="35"/>
    </row>
    <row r="350" spans="14:152" s="29" customFormat="1" ht="13.5" x14ac:dyDescent="0.3">
      <c r="N350" s="35">
        <v>3.5000000000000002E-8</v>
      </c>
      <c r="O350" s="35">
        <v>2.5474426835999999</v>
      </c>
      <c r="P350" s="35">
        <v>1464.6394800628</v>
      </c>
      <c r="Q350" s="29">
        <f t="shared" si="252"/>
        <v>1.2577328221676216E-8</v>
      </c>
      <c r="R350" s="29">
        <f t="shared" si="253"/>
        <v>1.2584579467578694E-8</v>
      </c>
      <c r="S350" s="29">
        <f t="shared" si="254"/>
        <v>1.2584579442400156E-8</v>
      </c>
      <c r="T350" s="29">
        <f t="shared" si="255"/>
        <v>1.2584579442400156E-8</v>
      </c>
      <c r="V350" s="35">
        <v>7.4000000000000001E-9</v>
      </c>
      <c r="W350" s="35">
        <v>6.21601938401</v>
      </c>
      <c r="X350" s="35">
        <v>556.51766803759995</v>
      </c>
      <c r="Y350" s="29">
        <f t="shared" si="256"/>
        <v>-6.653485856396626E-9</v>
      </c>
      <c r="Z350" s="29">
        <f t="shared" si="257"/>
        <v>-6.6532125911547526E-9</v>
      </c>
      <c r="AA350" s="29">
        <f t="shared" si="258"/>
        <v>-6.6532125921037405E-9</v>
      </c>
      <c r="AB350" s="29">
        <f t="shared" si="259"/>
        <v>-6.6532125921037405E-9</v>
      </c>
      <c r="AD350" s="35"/>
      <c r="AE350" s="35"/>
      <c r="AF350" s="35"/>
      <c r="AL350" s="35"/>
      <c r="AM350" s="35"/>
      <c r="AN350" s="35"/>
      <c r="AT350" s="35"/>
      <c r="AU350" s="35"/>
      <c r="AV350" s="35"/>
      <c r="BB350" s="35"/>
      <c r="BC350" s="35"/>
      <c r="BD350" s="35"/>
      <c r="BJ350" s="35">
        <v>2.4199999999999999E-9</v>
      </c>
      <c r="BK350" s="35">
        <v>0.98744748894000001</v>
      </c>
      <c r="BL350" s="35">
        <v>282.45161971279998</v>
      </c>
      <c r="BM350" s="29">
        <f t="shared" si="260"/>
        <v>1.8380907888048334E-9</v>
      </c>
      <c r="BN350" s="29">
        <f t="shared" si="261"/>
        <v>1.8380233908434643E-9</v>
      </c>
      <c r="BO350" s="29">
        <f t="shared" si="262"/>
        <v>1.8380233910775064E-9</v>
      </c>
      <c r="BP350" s="29">
        <f t="shared" si="263"/>
        <v>1.8380233910775064E-9</v>
      </c>
      <c r="BR350" s="35"/>
      <c r="BS350" s="35"/>
      <c r="BT350" s="35"/>
      <c r="BZ350" s="35"/>
      <c r="CA350" s="35"/>
      <c r="CB350" s="35"/>
      <c r="CH350" s="35"/>
      <c r="CI350" s="35"/>
      <c r="CJ350" s="35"/>
      <c r="CP350" s="35"/>
      <c r="CQ350" s="35"/>
      <c r="CR350" s="35"/>
      <c r="CX350" s="35"/>
      <c r="CY350" s="35"/>
      <c r="CZ350" s="35"/>
      <c r="DF350" s="35">
        <v>1.1892999999999999E-7</v>
      </c>
      <c r="DG350" s="35">
        <v>0.91693668557999997</v>
      </c>
      <c r="DH350" s="35">
        <v>416.30325013750002</v>
      </c>
      <c r="DI350" s="29">
        <f t="shared" si="264"/>
        <v>2.076419436841284E-8</v>
      </c>
      <c r="DJ350" s="29">
        <f t="shared" si="265"/>
        <v>2.0771584181059846E-8</v>
      </c>
      <c r="DK350" s="29">
        <f t="shared" si="266"/>
        <v>2.0771584155399218E-8</v>
      </c>
      <c r="DL350" s="29">
        <f t="shared" si="267"/>
        <v>2.0771584155399218E-8</v>
      </c>
      <c r="DN350" s="35">
        <v>2.7409999999999999E-8</v>
      </c>
      <c r="DO350" s="35">
        <v>3.2209221341199998</v>
      </c>
      <c r="DP350" s="35">
        <v>776.9303104764</v>
      </c>
      <c r="DQ350" s="29">
        <f t="shared" si="268"/>
        <v>-2.7172344761848882E-8</v>
      </c>
      <c r="DR350" s="29">
        <f t="shared" si="269"/>
        <v>-2.7172768742103919E-8</v>
      </c>
      <c r="DS350" s="29">
        <f t="shared" si="270"/>
        <v>-2.7172768740632321E-8</v>
      </c>
      <c r="DT350" s="29">
        <f t="shared" si="271"/>
        <v>-2.7172768740632321E-8</v>
      </c>
      <c r="DV350" s="35"/>
      <c r="DW350" s="35"/>
      <c r="DX350" s="35"/>
      <c r="ED350" s="35"/>
      <c r="EE350" s="35"/>
      <c r="EF350" s="35"/>
      <c r="EL350" s="35"/>
      <c r="EM350" s="35"/>
      <c r="EN350" s="35"/>
      <c r="ET350" s="35"/>
      <c r="EU350" s="35"/>
      <c r="EV350" s="35"/>
    </row>
    <row r="351" spans="14:152" s="29" customFormat="1" ht="13.5" x14ac:dyDescent="0.3">
      <c r="N351" s="35">
        <v>4.1439999999999999E-8</v>
      </c>
      <c r="O351" s="35">
        <v>5.4698252045800002</v>
      </c>
      <c r="P351" s="35">
        <v>6.9010986796999996</v>
      </c>
      <c r="Q351" s="29">
        <f t="shared" si="252"/>
        <v>3.1661045267465416E-8</v>
      </c>
      <c r="R351" s="29">
        <f t="shared" si="253"/>
        <v>3.1661017298057173E-8</v>
      </c>
      <c r="S351" s="29">
        <f t="shared" si="254"/>
        <v>3.1661017298154297E-8</v>
      </c>
      <c r="T351" s="29">
        <f t="shared" si="255"/>
        <v>3.1661017298154297E-8</v>
      </c>
      <c r="V351" s="35">
        <v>7.9500000000000001E-9</v>
      </c>
      <c r="W351" s="35">
        <v>1.1446033017799999</v>
      </c>
      <c r="X351" s="35">
        <v>381.3516082374</v>
      </c>
      <c r="Y351" s="29">
        <f t="shared" si="256"/>
        <v>3.9191483844351653E-9</v>
      </c>
      <c r="Z351" s="29">
        <f t="shared" si="257"/>
        <v>3.9195482218353435E-9</v>
      </c>
      <c r="AA351" s="29">
        <f t="shared" si="258"/>
        <v>3.9195482204469448E-9</v>
      </c>
      <c r="AB351" s="29">
        <f t="shared" si="259"/>
        <v>3.9195482204469448E-9</v>
      </c>
      <c r="AD351" s="35"/>
      <c r="AE351" s="35"/>
      <c r="AF351" s="35"/>
      <c r="AL351" s="35"/>
      <c r="AM351" s="35"/>
      <c r="AN351" s="35"/>
      <c r="AT351" s="35"/>
      <c r="AU351" s="35"/>
      <c r="AV351" s="35"/>
      <c r="BB351" s="35"/>
      <c r="BC351" s="35"/>
      <c r="BD351" s="35"/>
      <c r="BJ351" s="35">
        <v>2.7799999999999999E-9</v>
      </c>
      <c r="BK351" s="35">
        <v>2.8166700354200001</v>
      </c>
      <c r="BL351" s="35">
        <v>87.3117715395</v>
      </c>
      <c r="BM351" s="29">
        <f t="shared" si="260"/>
        <v>-1.2778497822853045E-9</v>
      </c>
      <c r="BN351" s="29">
        <f t="shared" si="261"/>
        <v>-1.2778824585750407E-9</v>
      </c>
      <c r="BO351" s="29">
        <f t="shared" si="262"/>
        <v>-1.2778824584615737E-9</v>
      </c>
      <c r="BP351" s="29">
        <f t="shared" si="263"/>
        <v>-1.2778824584615737E-9</v>
      </c>
      <c r="BR351" s="35"/>
      <c r="BS351" s="35"/>
      <c r="BT351" s="35"/>
      <c r="BZ351" s="35"/>
      <c r="CA351" s="35"/>
      <c r="CB351" s="35"/>
      <c r="CH351" s="35"/>
      <c r="CI351" s="35"/>
      <c r="CJ351" s="35"/>
      <c r="CP351" s="35"/>
      <c r="CQ351" s="35"/>
      <c r="CR351" s="35"/>
      <c r="CX351" s="35"/>
      <c r="CY351" s="35"/>
      <c r="CZ351" s="35"/>
      <c r="DF351" s="35">
        <v>1.1684000000000001E-7</v>
      </c>
      <c r="DG351" s="35">
        <v>1.1138545582799999</v>
      </c>
      <c r="DH351" s="35">
        <v>81.752133216199994</v>
      </c>
      <c r="DI351" s="29">
        <f t="shared" si="264"/>
        <v>-8.9369542721346392E-8</v>
      </c>
      <c r="DJ351" s="29">
        <f t="shared" si="265"/>
        <v>-8.9368610011904147E-8</v>
      </c>
      <c r="DK351" s="29">
        <f t="shared" si="266"/>
        <v>-8.9368610015142976E-8</v>
      </c>
      <c r="DL351" s="29">
        <f t="shared" si="267"/>
        <v>-8.9368610015142976E-8</v>
      </c>
      <c r="DN351" s="35">
        <v>2.7929999999999999E-8</v>
      </c>
      <c r="DO351" s="35">
        <v>3.3976634732200002</v>
      </c>
      <c r="DP351" s="35">
        <v>431.26405732199999</v>
      </c>
      <c r="DQ351" s="29">
        <f t="shared" si="268"/>
        <v>-1.5617173402926855E-8</v>
      </c>
      <c r="DR351" s="29">
        <f t="shared" si="269"/>
        <v>-1.5618687136060406E-8</v>
      </c>
      <c r="DS351" s="29">
        <f t="shared" si="270"/>
        <v>-1.5618687130804143E-8</v>
      </c>
      <c r="DT351" s="29">
        <f t="shared" si="271"/>
        <v>-1.5618687130804143E-8</v>
      </c>
      <c r="DV351" s="35"/>
      <c r="DW351" s="35"/>
      <c r="DX351" s="35"/>
      <c r="ED351" s="35"/>
      <c r="EE351" s="35"/>
      <c r="EF351" s="35"/>
      <c r="EL351" s="35"/>
      <c r="EM351" s="35"/>
      <c r="EN351" s="35"/>
      <c r="ET351" s="35"/>
      <c r="EU351" s="35"/>
      <c r="EV351" s="35"/>
    </row>
    <row r="352" spans="14:152" s="29" customFormat="1" ht="13.5" x14ac:dyDescent="0.3">
      <c r="N352" s="35">
        <v>3.6909999999999998E-8</v>
      </c>
      <c r="O352" s="35">
        <v>4.07518441665</v>
      </c>
      <c r="P352" s="35">
        <v>969.62247809489998</v>
      </c>
      <c r="Q352" s="29">
        <f t="shared" si="252"/>
        <v>2.0739120843235235E-8</v>
      </c>
      <c r="R352" s="29">
        <f t="shared" si="253"/>
        <v>2.0743608306579758E-8</v>
      </c>
      <c r="S352" s="29">
        <f t="shared" si="254"/>
        <v>2.0743608290998018E-8</v>
      </c>
      <c r="T352" s="29">
        <f t="shared" si="255"/>
        <v>2.0743608290998018E-8</v>
      </c>
      <c r="V352" s="35">
        <v>6.7800000000000002E-9</v>
      </c>
      <c r="W352" s="35">
        <v>3.65930963429</v>
      </c>
      <c r="X352" s="35">
        <v>2097.4232193759999</v>
      </c>
      <c r="Y352" s="29">
        <f t="shared" si="256"/>
        <v>6.7776506171531805E-9</v>
      </c>
      <c r="Z352" s="29">
        <f t="shared" si="257"/>
        <v>6.7777070175484816E-9</v>
      </c>
      <c r="AA352" s="29">
        <f t="shared" si="258"/>
        <v>6.7777070173538237E-9</v>
      </c>
      <c r="AB352" s="29">
        <f t="shared" si="259"/>
        <v>6.7777070173538237E-9</v>
      </c>
      <c r="AD352" s="35"/>
      <c r="AE352" s="35"/>
      <c r="AF352" s="35"/>
      <c r="AL352" s="35"/>
      <c r="AM352" s="35"/>
      <c r="AN352" s="35"/>
      <c r="AT352" s="35"/>
      <c r="AU352" s="35"/>
      <c r="AV352" s="35"/>
      <c r="BB352" s="35"/>
      <c r="BC352" s="35"/>
      <c r="BD352" s="35"/>
      <c r="BJ352" s="35">
        <v>2.8499999999999999E-9</v>
      </c>
      <c r="BK352" s="35">
        <v>4.76303256917</v>
      </c>
      <c r="BL352" s="35">
        <v>54.1746707478</v>
      </c>
      <c r="BM352" s="29">
        <f t="shared" si="260"/>
        <v>2.2855415419860364E-9</v>
      </c>
      <c r="BN352" s="29">
        <f t="shared" si="261"/>
        <v>2.2855275601388782E-9</v>
      </c>
      <c r="BO352" s="29">
        <f t="shared" si="262"/>
        <v>2.2855275601874296E-9</v>
      </c>
      <c r="BP352" s="29">
        <f t="shared" si="263"/>
        <v>2.2855275601874296E-9</v>
      </c>
      <c r="BR352" s="35"/>
      <c r="BS352" s="35"/>
      <c r="BT352" s="35"/>
      <c r="BZ352" s="35"/>
      <c r="CA352" s="35"/>
      <c r="CB352" s="35"/>
      <c r="CH352" s="35"/>
      <c r="CI352" s="35"/>
      <c r="CJ352" s="35"/>
      <c r="CP352" s="35"/>
      <c r="CQ352" s="35"/>
      <c r="CR352" s="35"/>
      <c r="CX352" s="35"/>
      <c r="CY352" s="35"/>
      <c r="CZ352" s="35"/>
      <c r="DF352" s="35">
        <v>1.2984999999999999E-7</v>
      </c>
      <c r="DG352" s="35">
        <v>4.7437329372499999</v>
      </c>
      <c r="DH352" s="35">
        <v>3377.2177920039999</v>
      </c>
      <c r="DI352" s="29">
        <f t="shared" si="264"/>
        <v>-1.2927541047713787E-7</v>
      </c>
      <c r="DJ352" s="29">
        <f t="shared" si="265"/>
        <v>-1.2926914685116516E-7</v>
      </c>
      <c r="DK352" s="29">
        <f t="shared" si="266"/>
        <v>-1.2926914687297417E-7</v>
      </c>
      <c r="DL352" s="29">
        <f t="shared" si="267"/>
        <v>-1.2926914687297417E-7</v>
      </c>
      <c r="DN352" s="35">
        <v>2.9659999999999999E-8</v>
      </c>
      <c r="DO352" s="35">
        <v>3.9142937295000002</v>
      </c>
      <c r="DP352" s="35">
        <v>526.50957135689998</v>
      </c>
      <c r="DQ352" s="29">
        <f t="shared" si="268"/>
        <v>2.951015026754994E-8</v>
      </c>
      <c r="DR352" s="29">
        <f t="shared" si="269"/>
        <v>2.9509912521082072E-8</v>
      </c>
      <c r="DS352" s="29">
        <f t="shared" si="270"/>
        <v>2.9509912521907966E-8</v>
      </c>
      <c r="DT352" s="29">
        <f t="shared" si="271"/>
        <v>2.9509912521907966E-8</v>
      </c>
      <c r="DV352" s="35"/>
      <c r="DW352" s="35"/>
      <c r="DX352" s="35"/>
      <c r="ED352" s="35"/>
      <c r="EE352" s="35"/>
      <c r="EF352" s="35"/>
      <c r="EL352" s="35"/>
      <c r="EM352" s="35"/>
      <c r="EN352" s="35"/>
      <c r="ET352" s="35"/>
      <c r="EU352" s="35"/>
      <c r="EV352" s="35"/>
    </row>
    <row r="353" spans="14:152" s="29" customFormat="1" ht="13.5" x14ac:dyDescent="0.3">
      <c r="N353" s="35">
        <v>3.9470000000000002E-8</v>
      </c>
      <c r="O353" s="35">
        <v>4.27108449197</v>
      </c>
      <c r="P353" s="35">
        <v>181.80652604900001</v>
      </c>
      <c r="Q353" s="29">
        <f t="shared" si="252"/>
        <v>2.3254008167346738E-8</v>
      </c>
      <c r="R353" s="29">
        <f t="shared" si="253"/>
        <v>2.3254887089730573E-8</v>
      </c>
      <c r="S353" s="29">
        <f t="shared" si="254"/>
        <v>2.3254887086678565E-8</v>
      </c>
      <c r="T353" s="29">
        <f t="shared" si="255"/>
        <v>2.3254887086678565E-8</v>
      </c>
      <c r="V353" s="35">
        <v>5.6800000000000002E-9</v>
      </c>
      <c r="W353" s="35">
        <v>5.9215866109000004</v>
      </c>
      <c r="X353" s="35">
        <v>2428.0421830342002</v>
      </c>
      <c r="Y353" s="29">
        <f t="shared" si="256"/>
        <v>1.103378583841677E-9</v>
      </c>
      <c r="Z353" s="29">
        <f t="shared" si="257"/>
        <v>1.1054292391805733E-9</v>
      </c>
      <c r="AA353" s="29">
        <f t="shared" si="258"/>
        <v>1.1054292320599962E-9</v>
      </c>
      <c r="AB353" s="29">
        <f t="shared" si="259"/>
        <v>1.1054292320599962E-9</v>
      </c>
      <c r="AD353" s="35"/>
      <c r="AE353" s="35"/>
      <c r="AF353" s="35"/>
      <c r="AL353" s="35"/>
      <c r="AM353" s="35"/>
      <c r="AN353" s="35"/>
      <c r="AT353" s="35"/>
      <c r="AU353" s="35"/>
      <c r="AV353" s="35"/>
      <c r="BB353" s="35"/>
      <c r="BC353" s="35"/>
      <c r="BD353" s="35"/>
      <c r="BJ353" s="35">
        <v>2.3600000000000001E-9</v>
      </c>
      <c r="BK353" s="35">
        <v>5.7956028632400001</v>
      </c>
      <c r="BL353" s="35">
        <v>280.96714700450002</v>
      </c>
      <c r="BM353" s="29">
        <f t="shared" si="260"/>
        <v>-1.4028088355988185E-9</v>
      </c>
      <c r="BN353" s="29">
        <f t="shared" si="261"/>
        <v>-1.4028896634221703E-9</v>
      </c>
      <c r="BO353" s="29">
        <f t="shared" si="262"/>
        <v>-1.4028896631415026E-9</v>
      </c>
      <c r="BP353" s="29">
        <f t="shared" si="263"/>
        <v>-1.4028896631415026E-9</v>
      </c>
      <c r="BR353" s="35"/>
      <c r="BS353" s="35"/>
      <c r="BT353" s="35"/>
      <c r="BZ353" s="35"/>
      <c r="CA353" s="35"/>
      <c r="CB353" s="35"/>
      <c r="CH353" s="35"/>
      <c r="CI353" s="35"/>
      <c r="CJ353" s="35"/>
      <c r="CP353" s="35"/>
      <c r="CQ353" s="35"/>
      <c r="CR353" s="35"/>
      <c r="CX353" s="35"/>
      <c r="CY353" s="35"/>
      <c r="CZ353" s="35"/>
      <c r="DF353" s="35">
        <v>1.1864E-7</v>
      </c>
      <c r="DG353" s="35">
        <v>0.64411806415999995</v>
      </c>
      <c r="DH353" s="35">
        <v>28.311175651300001</v>
      </c>
      <c r="DI353" s="29">
        <f t="shared" si="264"/>
        <v>5.3397087105495343E-8</v>
      </c>
      <c r="DJ353" s="29">
        <f t="shared" si="265"/>
        <v>5.3397541770896155E-8</v>
      </c>
      <c r="DK353" s="29">
        <f t="shared" si="266"/>
        <v>5.3397541769317345E-8</v>
      </c>
      <c r="DL353" s="29">
        <f t="shared" si="267"/>
        <v>5.3397541769317345E-8</v>
      </c>
      <c r="DN353" s="35">
        <v>2.693E-8</v>
      </c>
      <c r="DO353" s="35">
        <v>3.3899641306800001</v>
      </c>
      <c r="DP353" s="35">
        <v>778.41478318470001</v>
      </c>
      <c r="DQ353" s="29">
        <f t="shared" si="268"/>
        <v>-2.5520815874669139E-8</v>
      </c>
      <c r="DR353" s="29">
        <f t="shared" si="269"/>
        <v>-2.5521830140424835E-8</v>
      </c>
      <c r="DS353" s="29">
        <f t="shared" si="270"/>
        <v>-2.5521830136903444E-8</v>
      </c>
      <c r="DT353" s="29">
        <f t="shared" si="271"/>
        <v>-2.5521830136903444E-8</v>
      </c>
      <c r="DV353" s="35"/>
      <c r="DW353" s="35"/>
      <c r="DX353" s="35"/>
      <c r="ED353" s="35"/>
      <c r="EE353" s="35"/>
      <c r="EF353" s="35"/>
      <c r="EL353" s="35"/>
      <c r="EM353" s="35"/>
      <c r="EN353" s="35"/>
      <c r="ET353" s="35"/>
      <c r="EU353" s="35"/>
      <c r="EV353" s="35"/>
    </row>
    <row r="354" spans="14:152" s="29" customFormat="1" ht="13.5" x14ac:dyDescent="0.3">
      <c r="N354" s="35">
        <v>3.8670000000000002E-8</v>
      </c>
      <c r="O354" s="35">
        <v>5.4864338631000003</v>
      </c>
      <c r="P354" s="35">
        <v>37.872403206900003</v>
      </c>
      <c r="Q354" s="29">
        <f t="shared" si="252"/>
        <v>3.8033887647139771E-8</v>
      </c>
      <c r="R354" s="29">
        <f t="shared" si="253"/>
        <v>3.8033847545510747E-8</v>
      </c>
      <c r="S354" s="29">
        <f t="shared" si="254"/>
        <v>3.8033847545649998E-8</v>
      </c>
      <c r="T354" s="29">
        <f t="shared" si="255"/>
        <v>3.8033847545649998E-8</v>
      </c>
      <c r="V354" s="35">
        <v>5.6999999999999998E-9</v>
      </c>
      <c r="W354" s="35">
        <v>1.1802424166400001</v>
      </c>
      <c r="X354" s="35">
        <v>131.54696222179999</v>
      </c>
      <c r="Y354" s="29">
        <f t="shared" si="256"/>
        <v>-5.6127210546201379E-9</v>
      </c>
      <c r="Z354" s="29">
        <f t="shared" si="257"/>
        <v>-5.6127408676734844E-9</v>
      </c>
      <c r="AA354" s="29">
        <f t="shared" si="258"/>
        <v>-5.6127408676046886E-9</v>
      </c>
      <c r="AB354" s="29">
        <f t="shared" si="259"/>
        <v>-5.6127408676046886E-9</v>
      </c>
      <c r="AD354" s="35"/>
      <c r="AE354" s="35"/>
      <c r="AF354" s="35"/>
      <c r="AL354" s="35"/>
      <c r="AM354" s="35"/>
      <c r="AN354" s="35"/>
      <c r="AT354" s="35"/>
      <c r="AU354" s="35"/>
      <c r="AV354" s="35"/>
      <c r="BB354" s="35"/>
      <c r="BC354" s="35"/>
      <c r="BD354" s="35"/>
      <c r="BJ354" s="35">
        <v>2.4600000000000002E-9</v>
      </c>
      <c r="BK354" s="35">
        <v>1.83689902078</v>
      </c>
      <c r="BL354" s="35">
        <v>214.99601646740001</v>
      </c>
      <c r="BM354" s="29">
        <f t="shared" si="260"/>
        <v>1.4222356166176516E-9</v>
      </c>
      <c r="BN354" s="29">
        <f t="shared" si="261"/>
        <v>1.4221702008392919E-9</v>
      </c>
      <c r="BO354" s="29">
        <f t="shared" si="262"/>
        <v>1.4221702010664481E-9</v>
      </c>
      <c r="BP354" s="29">
        <f t="shared" si="263"/>
        <v>1.4221702010664481E-9</v>
      </c>
      <c r="BR354" s="35"/>
      <c r="BS354" s="35"/>
      <c r="BT354" s="35"/>
      <c r="BZ354" s="35"/>
      <c r="CA354" s="35"/>
      <c r="CB354" s="35"/>
      <c r="CH354" s="35"/>
      <c r="CI354" s="35"/>
      <c r="CJ354" s="35"/>
      <c r="CP354" s="35"/>
      <c r="CQ354" s="35"/>
      <c r="CR354" s="35"/>
      <c r="CX354" s="35"/>
      <c r="CY354" s="35"/>
      <c r="CZ354" s="35"/>
      <c r="DF354" s="35">
        <v>1.3215999999999999E-7</v>
      </c>
      <c r="DG354" s="35">
        <v>4.9590402442999997</v>
      </c>
      <c r="DH354" s="35">
        <v>1279.794572628</v>
      </c>
      <c r="DI354" s="29">
        <f t="shared" si="264"/>
        <v>1.0812833821889545E-7</v>
      </c>
      <c r="DJ354" s="29">
        <f t="shared" si="265"/>
        <v>1.0814307814559472E-7</v>
      </c>
      <c r="DK354" s="29">
        <f t="shared" si="266"/>
        <v>1.0814307809441814E-7</v>
      </c>
      <c r="DL354" s="29">
        <f t="shared" si="267"/>
        <v>1.0814307809441814E-7</v>
      </c>
      <c r="DN354" s="35">
        <v>2.6799999999999998E-8</v>
      </c>
      <c r="DO354" s="35">
        <v>3.82192393959</v>
      </c>
      <c r="DP354" s="35">
        <v>3060.8259223474001</v>
      </c>
      <c r="DQ354" s="29">
        <f t="shared" si="268"/>
        <v>-2.6579166400507637E-8</v>
      </c>
      <c r="DR354" s="29">
        <f t="shared" si="269"/>
        <v>-2.6580756532528085E-8</v>
      </c>
      <c r="DS354" s="29">
        <f t="shared" si="270"/>
        <v>-2.6580756527016336E-8</v>
      </c>
      <c r="DT354" s="29">
        <f t="shared" si="271"/>
        <v>-2.6580756527016336E-8</v>
      </c>
      <c r="DV354" s="35"/>
      <c r="DW354" s="35"/>
      <c r="DX354" s="35"/>
      <c r="ED354" s="35"/>
      <c r="EE354" s="35"/>
      <c r="EF354" s="35"/>
      <c r="EL354" s="35"/>
      <c r="EM354" s="35"/>
      <c r="EN354" s="35"/>
      <c r="ET354" s="35"/>
      <c r="EU354" s="35"/>
      <c r="EV354" s="35"/>
    </row>
    <row r="355" spans="14:152" s="29" customFormat="1" ht="13.5" x14ac:dyDescent="0.3">
      <c r="N355" s="35">
        <v>3.3390000000000003E-8</v>
      </c>
      <c r="O355" s="35">
        <v>6.0537237058400004</v>
      </c>
      <c r="P355" s="35">
        <v>9.4011688612000004</v>
      </c>
      <c r="Q355" s="29">
        <f t="shared" si="252"/>
        <v>3.3291657186503067E-8</v>
      </c>
      <c r="R355" s="29">
        <f t="shared" si="253"/>
        <v>3.3291653537139409E-8</v>
      </c>
      <c r="S355" s="29">
        <f t="shared" si="254"/>
        <v>3.3291653537152081E-8</v>
      </c>
      <c r="T355" s="29">
        <f t="shared" si="255"/>
        <v>3.3291653537152081E-8</v>
      </c>
      <c r="V355" s="35">
        <v>5.6599999999999999E-9</v>
      </c>
      <c r="W355" s="35">
        <v>4.7415773939800001</v>
      </c>
      <c r="X355" s="35">
        <v>380.12776796000003</v>
      </c>
      <c r="Y355" s="29">
        <f t="shared" si="256"/>
        <v>-4.5232538106759122E-10</v>
      </c>
      <c r="Z355" s="29">
        <f t="shared" si="257"/>
        <v>-4.5265047622897489E-10</v>
      </c>
      <c r="AA355" s="29">
        <f t="shared" si="258"/>
        <v>-4.5265047510009948E-10</v>
      </c>
      <c r="AB355" s="29">
        <f t="shared" si="259"/>
        <v>-4.5265047510009948E-10</v>
      </c>
      <c r="AD355" s="35"/>
      <c r="AE355" s="35"/>
      <c r="AF355" s="35"/>
      <c r="AL355" s="35"/>
      <c r="AM355" s="35"/>
      <c r="AN355" s="35"/>
      <c r="AT355" s="35"/>
      <c r="AU355" s="35"/>
      <c r="AV355" s="35"/>
      <c r="BB355" s="35"/>
      <c r="BC355" s="35"/>
      <c r="BD355" s="35"/>
      <c r="BJ355" s="35">
        <v>2.21E-9</v>
      </c>
      <c r="BK355" s="35">
        <v>0.48302467340999999</v>
      </c>
      <c r="BL355" s="35">
        <v>153.49535039770001</v>
      </c>
      <c r="BM355" s="29">
        <f t="shared" si="260"/>
        <v>-2.1797982216632491E-9</v>
      </c>
      <c r="BN355" s="29">
        <f t="shared" si="261"/>
        <v>-2.1797897489839558E-9</v>
      </c>
      <c r="BO355" s="29">
        <f t="shared" si="262"/>
        <v>-2.1797897490133786E-9</v>
      </c>
      <c r="BP355" s="29">
        <f t="shared" si="263"/>
        <v>-2.1797897490133786E-9</v>
      </c>
      <c r="BR355" s="35"/>
      <c r="BS355" s="35"/>
      <c r="BT355" s="35"/>
      <c r="BZ355" s="35"/>
      <c r="CA355" s="35"/>
      <c r="CB355" s="35"/>
      <c r="CH355" s="35"/>
      <c r="CI355" s="35"/>
      <c r="CJ355" s="35"/>
      <c r="CP355" s="35"/>
      <c r="CQ355" s="35"/>
      <c r="CR355" s="35"/>
      <c r="CX355" s="35"/>
      <c r="CY355" s="35"/>
      <c r="CZ355" s="35"/>
      <c r="DF355" s="35">
        <v>1.6121E-7</v>
      </c>
      <c r="DG355" s="35">
        <v>0.98185208327999995</v>
      </c>
      <c r="DH355" s="35">
        <v>2538.2485042536</v>
      </c>
      <c r="DI355" s="29">
        <f t="shared" si="264"/>
        <v>-3.2609021589126292E-8</v>
      </c>
      <c r="DJ355" s="29">
        <f t="shared" si="265"/>
        <v>-3.2669764271466666E-8</v>
      </c>
      <c r="DK355" s="29">
        <f t="shared" si="266"/>
        <v>-3.2669764060548157E-8</v>
      </c>
      <c r="DL355" s="29">
        <f t="shared" si="267"/>
        <v>-3.2669764060548157E-8</v>
      </c>
      <c r="DN355" s="35">
        <v>2.9539999999999998E-8</v>
      </c>
      <c r="DO355" s="35">
        <v>2.6966988020699998</v>
      </c>
      <c r="DP355" s="35">
        <v>426.64637498579998</v>
      </c>
      <c r="DQ355" s="29">
        <f t="shared" si="268"/>
        <v>-2.8942528389766027E-8</v>
      </c>
      <c r="DR355" s="29">
        <f t="shared" si="269"/>
        <v>-2.8942910622397514E-8</v>
      </c>
      <c r="DS355" s="29">
        <f t="shared" si="270"/>
        <v>-2.8942910621070435E-8</v>
      </c>
      <c r="DT355" s="29">
        <f t="shared" si="271"/>
        <v>-2.8942910621070435E-8</v>
      </c>
      <c r="DV355" s="35"/>
      <c r="DW355" s="35"/>
      <c r="DX355" s="35"/>
      <c r="ED355" s="35"/>
      <c r="EE355" s="35"/>
      <c r="EF355" s="35"/>
      <c r="EL355" s="35"/>
      <c r="EM355" s="35"/>
      <c r="EN355" s="35"/>
      <c r="ET355" s="35"/>
      <c r="EU355" s="35"/>
      <c r="EV355" s="35"/>
    </row>
    <row r="356" spans="14:152" s="29" customFormat="1" ht="13.5" x14ac:dyDescent="0.3">
      <c r="N356" s="35">
        <v>3.484E-8</v>
      </c>
      <c r="O356" s="35">
        <v>5.8109782475099996</v>
      </c>
      <c r="P356" s="35">
        <v>13.4933808187</v>
      </c>
      <c r="Q356" s="29">
        <f t="shared" si="252"/>
        <v>3.3730471057935505E-8</v>
      </c>
      <c r="R356" s="29">
        <f t="shared" si="253"/>
        <v>3.3730453217019874E-8</v>
      </c>
      <c r="S356" s="29">
        <f t="shared" si="254"/>
        <v>3.3730453217081826E-8</v>
      </c>
      <c r="T356" s="29">
        <f t="shared" si="255"/>
        <v>3.3730453217081826E-8</v>
      </c>
      <c r="V356" s="35">
        <v>5.86E-9</v>
      </c>
      <c r="W356" s="35">
        <v>5.7116874314599997</v>
      </c>
      <c r="X356" s="35">
        <v>570.74476203920005</v>
      </c>
      <c r="Y356" s="29">
        <f t="shared" si="256"/>
        <v>-4.3811545535302291E-9</v>
      </c>
      <c r="Z356" s="29">
        <f t="shared" si="257"/>
        <v>-4.38081784377596E-9</v>
      </c>
      <c r="AA356" s="29">
        <f t="shared" si="258"/>
        <v>-4.3808178449452336E-9</v>
      </c>
      <c r="AB356" s="29">
        <f t="shared" si="259"/>
        <v>-4.3808178449452336E-9</v>
      </c>
      <c r="AD356" s="35"/>
      <c r="AE356" s="35"/>
      <c r="AF356" s="35"/>
      <c r="AL356" s="35"/>
      <c r="AM356" s="35"/>
      <c r="AN356" s="35"/>
      <c r="AT356" s="35"/>
      <c r="AU356" s="35"/>
      <c r="AV356" s="35"/>
      <c r="BB356" s="35"/>
      <c r="BC356" s="35"/>
      <c r="BD356" s="35"/>
      <c r="BJ356" s="35">
        <v>2.3800000000000001E-9</v>
      </c>
      <c r="BK356" s="35">
        <v>3.5273870555400002</v>
      </c>
      <c r="BL356" s="35">
        <v>267.4737661858</v>
      </c>
      <c r="BM356" s="29">
        <f t="shared" si="260"/>
        <v>-4.2091315092288712E-11</v>
      </c>
      <c r="BN356" s="29">
        <f t="shared" si="261"/>
        <v>-4.1994832905767843E-11</v>
      </c>
      <c r="BO356" s="29">
        <f t="shared" si="262"/>
        <v>-4.1994833240799159E-11</v>
      </c>
      <c r="BP356" s="29">
        <f t="shared" si="263"/>
        <v>-4.1994833240799159E-11</v>
      </c>
      <c r="BR356" s="35"/>
      <c r="BS356" s="35"/>
      <c r="BT356" s="35"/>
      <c r="BZ356" s="35"/>
      <c r="CA356" s="35"/>
      <c r="CB356" s="35"/>
      <c r="CH356" s="35"/>
      <c r="CI356" s="35"/>
      <c r="CJ356" s="35"/>
      <c r="CP356" s="35"/>
      <c r="CQ356" s="35"/>
      <c r="CR356" s="35"/>
      <c r="CX356" s="35"/>
      <c r="CY356" s="35"/>
      <c r="CZ356" s="35"/>
      <c r="DF356" s="35">
        <v>1.49E-7</v>
      </c>
      <c r="DG356" s="35">
        <v>1.7664983252599999</v>
      </c>
      <c r="DH356" s="35">
        <v>569.04784100979998</v>
      </c>
      <c r="DI356" s="29">
        <f t="shared" si="264"/>
        <v>1.9875320645743379E-9</v>
      </c>
      <c r="DJ356" s="29">
        <f t="shared" si="265"/>
        <v>1.9746805765190624E-9</v>
      </c>
      <c r="DK356" s="29">
        <f t="shared" si="266"/>
        <v>1.9746806211452716E-9</v>
      </c>
      <c r="DL356" s="29">
        <f t="shared" si="267"/>
        <v>1.9746806211452716E-9</v>
      </c>
      <c r="DN356" s="35">
        <v>2.681E-8</v>
      </c>
      <c r="DO356" s="35">
        <v>1.04615621583</v>
      </c>
      <c r="DP356" s="35">
        <v>28.454188003199999</v>
      </c>
      <c r="DQ356" s="29">
        <f t="shared" si="268"/>
        <v>1.674271185189485E-9</v>
      </c>
      <c r="DR356" s="29">
        <f t="shared" si="269"/>
        <v>1.6743865972501344E-9</v>
      </c>
      <c r="DS356" s="29">
        <f t="shared" si="270"/>
        <v>1.6743865968493695E-9</v>
      </c>
      <c r="DT356" s="29">
        <f t="shared" si="271"/>
        <v>1.6743865968493695E-9</v>
      </c>
      <c r="DV356" s="35"/>
      <c r="DW356" s="35"/>
      <c r="DX356" s="35"/>
      <c r="ED356" s="35"/>
      <c r="EE356" s="35"/>
      <c r="EF356" s="35"/>
      <c r="EL356" s="35"/>
      <c r="EM356" s="35"/>
      <c r="EN356" s="35"/>
      <c r="ET356" s="35"/>
      <c r="EU356" s="35"/>
      <c r="EV356" s="35"/>
    </row>
    <row r="357" spans="14:152" s="29" customFormat="1" ht="13.5" x14ac:dyDescent="0.3">
      <c r="N357" s="35">
        <v>3.0330000000000001E-8</v>
      </c>
      <c r="O357" s="35">
        <v>2.38897886651</v>
      </c>
      <c r="P357" s="35">
        <v>221.3758502853</v>
      </c>
      <c r="Q357" s="29">
        <f t="shared" si="252"/>
        <v>2.8987491632538795E-8</v>
      </c>
      <c r="R357" s="29">
        <f t="shared" si="253"/>
        <v>2.8987192157547154E-8</v>
      </c>
      <c r="S357" s="29">
        <f t="shared" si="254"/>
        <v>2.8987192158587135E-8</v>
      </c>
      <c r="T357" s="29">
        <f t="shared" si="255"/>
        <v>2.8987192158587135E-8</v>
      </c>
      <c r="V357" s="35">
        <v>5.4999999999999996E-9</v>
      </c>
      <c r="W357" s="35">
        <v>4.9241329095899999</v>
      </c>
      <c r="X357" s="35">
        <v>188.92007304980001</v>
      </c>
      <c r="Y357" s="29">
        <f t="shared" si="256"/>
        <v>-7.5970558306516254E-10</v>
      </c>
      <c r="Z357" s="29">
        <f t="shared" si="257"/>
        <v>-7.5954958638930427E-10</v>
      </c>
      <c r="AA357" s="29">
        <f t="shared" si="258"/>
        <v>-7.59549586930996E-10</v>
      </c>
      <c r="AB357" s="29">
        <f t="shared" si="259"/>
        <v>-7.59549586930996E-10</v>
      </c>
      <c r="AD357" s="35"/>
      <c r="AE357" s="35"/>
      <c r="AF357" s="35"/>
      <c r="AL357" s="35"/>
      <c r="AM357" s="35"/>
      <c r="AN357" s="35"/>
      <c r="AT357" s="35"/>
      <c r="AU357" s="35"/>
      <c r="AV357" s="35"/>
      <c r="BB357" s="35"/>
      <c r="BC357" s="35"/>
      <c r="BD357" s="35"/>
      <c r="BJ357" s="35">
        <v>2.93E-9</v>
      </c>
      <c r="BK357" s="35">
        <v>5.9140160797399997</v>
      </c>
      <c r="BL357" s="35">
        <v>14.977853527000001</v>
      </c>
      <c r="BM357" s="29">
        <f t="shared" si="260"/>
        <v>2.9068090373431489E-9</v>
      </c>
      <c r="BN357" s="29">
        <f t="shared" si="261"/>
        <v>2.9068082020145211E-9</v>
      </c>
      <c r="BO357" s="29">
        <f t="shared" si="262"/>
        <v>2.906808202017422E-9</v>
      </c>
      <c r="BP357" s="29">
        <f t="shared" si="263"/>
        <v>2.906808202017422E-9</v>
      </c>
      <c r="BR357" s="35"/>
      <c r="BS357" s="35"/>
      <c r="BT357" s="35"/>
      <c r="BZ357" s="35"/>
      <c r="CA357" s="35"/>
      <c r="CB357" s="35"/>
      <c r="CH357" s="35"/>
      <c r="CI357" s="35"/>
      <c r="CJ357" s="35"/>
      <c r="CP357" s="35"/>
      <c r="CQ357" s="35"/>
      <c r="CR357" s="35"/>
      <c r="CX357" s="35"/>
      <c r="CY357" s="35"/>
      <c r="CZ357" s="35"/>
      <c r="DF357" s="35">
        <v>1.1337E-7</v>
      </c>
      <c r="DG357" s="35">
        <v>4.3655510533399999</v>
      </c>
      <c r="DH357" s="35">
        <v>3583.4033404411998</v>
      </c>
      <c r="DI357" s="29">
        <f t="shared" si="264"/>
        <v>1.0941135311452919E-7</v>
      </c>
      <c r="DJ357" s="29">
        <f t="shared" si="265"/>
        <v>1.0939520582683289E-7</v>
      </c>
      <c r="DK357" s="29">
        <f t="shared" si="266"/>
        <v>1.093952058829599E-7</v>
      </c>
      <c r="DL357" s="29">
        <f t="shared" si="267"/>
        <v>1.093952058829599E-7</v>
      </c>
      <c r="DN357" s="35">
        <v>3.1820000000000003E-8</v>
      </c>
      <c r="DO357" s="35">
        <v>2.72333374876</v>
      </c>
      <c r="DP357" s="35">
        <v>432.22726516850003</v>
      </c>
      <c r="DQ357" s="29">
        <f t="shared" si="268"/>
        <v>-3.0217201081201779E-8</v>
      </c>
      <c r="DR357" s="29">
        <f t="shared" si="269"/>
        <v>-3.0217854349256837E-8</v>
      </c>
      <c r="DS357" s="29">
        <f t="shared" si="270"/>
        <v>-3.0217854346988601E-8</v>
      </c>
      <c r="DT357" s="29">
        <f t="shared" si="271"/>
        <v>-3.0217854346988601E-8</v>
      </c>
      <c r="DV357" s="35"/>
      <c r="DW357" s="35"/>
      <c r="DX357" s="35"/>
      <c r="ED357" s="35"/>
      <c r="EE357" s="35"/>
      <c r="EF357" s="35"/>
      <c r="EL357" s="35"/>
      <c r="EM357" s="35"/>
      <c r="EN357" s="35"/>
      <c r="ET357" s="35"/>
      <c r="EU357" s="35"/>
      <c r="EV357" s="35"/>
    </row>
    <row r="358" spans="14:152" s="29" customFormat="1" ht="13.5" x14ac:dyDescent="0.3">
      <c r="N358" s="35">
        <v>2.9900000000000003E-8</v>
      </c>
      <c r="O358" s="35">
        <v>4.1399593932599998</v>
      </c>
      <c r="P358" s="35">
        <v>66.70484372</v>
      </c>
      <c r="Q358" s="29">
        <f t="shared" si="252"/>
        <v>1.4622157262943871E-8</v>
      </c>
      <c r="R358" s="29">
        <f t="shared" si="253"/>
        <v>1.4621893548158486E-8</v>
      </c>
      <c r="S358" s="29">
        <f t="shared" si="254"/>
        <v>1.4621893549074221E-8</v>
      </c>
      <c r="T358" s="29">
        <f t="shared" si="255"/>
        <v>1.4621893549074221E-8</v>
      </c>
      <c r="V358" s="35">
        <v>7.1200000000000002E-9</v>
      </c>
      <c r="W358" s="35">
        <v>2.6945611435800001</v>
      </c>
      <c r="X358" s="35">
        <v>16.674774556399999</v>
      </c>
      <c r="Y358" s="29">
        <f t="shared" si="256"/>
        <v>-7.0097583746099809E-9</v>
      </c>
      <c r="Z358" s="29">
        <f t="shared" si="257"/>
        <v>-7.0097552198960364E-9</v>
      </c>
      <c r="AA358" s="29">
        <f t="shared" si="258"/>
        <v>-7.0097552199069916E-9</v>
      </c>
      <c r="AB358" s="29">
        <f t="shared" si="259"/>
        <v>-7.0097552199069916E-9</v>
      </c>
      <c r="AD358" s="35"/>
      <c r="AE358" s="35"/>
      <c r="AF358" s="35"/>
      <c r="AL358" s="35"/>
      <c r="AM358" s="35"/>
      <c r="AN358" s="35"/>
      <c r="AT358" s="35"/>
      <c r="AU358" s="35"/>
      <c r="AV358" s="35"/>
      <c r="BB358" s="35"/>
      <c r="BC358" s="35"/>
      <c r="BD358" s="35"/>
      <c r="BJ358" s="35">
        <v>2.3499999999999999E-9</v>
      </c>
      <c r="BK358" s="35">
        <v>0.29884419223999997</v>
      </c>
      <c r="BL358" s="35">
        <v>14.014645680499999</v>
      </c>
      <c r="BM358" s="29">
        <f t="shared" si="260"/>
        <v>2.0317792778135721E-9</v>
      </c>
      <c r="BN358" s="29">
        <f t="shared" si="261"/>
        <v>2.0317817863913221E-9</v>
      </c>
      <c r="BO358" s="29">
        <f t="shared" si="262"/>
        <v>2.0317817863826111E-9</v>
      </c>
      <c r="BP358" s="29">
        <f t="shared" si="263"/>
        <v>2.0317817863826111E-9</v>
      </c>
      <c r="BR358" s="35"/>
      <c r="BS358" s="35"/>
      <c r="BT358" s="35"/>
      <c r="BZ358" s="35"/>
      <c r="CA358" s="35"/>
      <c r="CB358" s="35"/>
      <c r="CH358" s="35"/>
      <c r="CI358" s="35"/>
      <c r="CJ358" s="35"/>
      <c r="CP358" s="35"/>
      <c r="CQ358" s="35"/>
      <c r="CR358" s="35"/>
      <c r="CX358" s="35"/>
      <c r="CY358" s="35"/>
      <c r="CZ358" s="35"/>
      <c r="DF358" s="35">
        <v>1.1253E-7</v>
      </c>
      <c r="DG358" s="35">
        <v>5.9863873144799999</v>
      </c>
      <c r="DH358" s="35">
        <v>193.65537546499999</v>
      </c>
      <c r="DI358" s="29">
        <f t="shared" si="264"/>
        <v>-1.0773220361653307E-7</v>
      </c>
      <c r="DJ358" s="29">
        <f t="shared" si="265"/>
        <v>-1.0773124928705808E-7</v>
      </c>
      <c r="DK358" s="29">
        <f t="shared" si="266"/>
        <v>-1.077312492903721E-7</v>
      </c>
      <c r="DL358" s="29">
        <f t="shared" si="267"/>
        <v>-1.077312492903721E-7</v>
      </c>
      <c r="DN358" s="35">
        <v>2.6330000000000002E-8</v>
      </c>
      <c r="DO358" s="35">
        <v>2.5502930646499999</v>
      </c>
      <c r="DP358" s="35">
        <v>10213.285546211</v>
      </c>
      <c r="DQ358" s="29">
        <f t="shared" si="268"/>
        <v>9.2310445406967445E-9</v>
      </c>
      <c r="DR358" s="29">
        <f t="shared" si="269"/>
        <v>9.1928571540509416E-9</v>
      </c>
      <c r="DS358" s="29">
        <f t="shared" si="270"/>
        <v>9.1928572866939272E-9</v>
      </c>
      <c r="DT358" s="29">
        <f t="shared" si="271"/>
        <v>9.1928572866939272E-9</v>
      </c>
      <c r="DV358" s="35"/>
      <c r="DW358" s="35"/>
      <c r="DX358" s="35"/>
      <c r="ED358" s="35"/>
      <c r="EE358" s="35"/>
      <c r="EF358" s="35"/>
      <c r="EL358" s="35"/>
      <c r="EM358" s="35"/>
      <c r="EN358" s="35"/>
      <c r="ET358" s="35"/>
      <c r="EU358" s="35"/>
      <c r="EV358" s="35"/>
    </row>
    <row r="359" spans="14:152" s="29" customFormat="1" ht="13.5" x14ac:dyDescent="0.3">
      <c r="N359" s="35">
        <v>3.7459999999999999E-8</v>
      </c>
      <c r="O359" s="35">
        <v>5.2990228610600001</v>
      </c>
      <c r="P359" s="35">
        <v>561.18353448360006</v>
      </c>
      <c r="Q359" s="29">
        <f t="shared" si="252"/>
        <v>-1.0227663263714818E-8</v>
      </c>
      <c r="R359" s="29">
        <f t="shared" si="253"/>
        <v>-1.0224597685524159E-8</v>
      </c>
      <c r="S359" s="29">
        <f t="shared" si="254"/>
        <v>-1.022459769616945E-8</v>
      </c>
      <c r="T359" s="29">
        <f t="shared" si="255"/>
        <v>-1.022459769616945E-8</v>
      </c>
      <c r="V359" s="35">
        <v>5.45E-9</v>
      </c>
      <c r="W359" s="35">
        <v>5.3872552960000002</v>
      </c>
      <c r="X359" s="35">
        <v>206.23373254699999</v>
      </c>
      <c r="Y359" s="29">
        <f t="shared" si="256"/>
        <v>-4.2105806656415808E-9</v>
      </c>
      <c r="Z359" s="29">
        <f t="shared" si="257"/>
        <v>-4.2104724885075341E-9</v>
      </c>
      <c r="AA359" s="29">
        <f t="shared" si="258"/>
        <v>-4.2104724888831841E-9</v>
      </c>
      <c r="AB359" s="29">
        <f t="shared" si="259"/>
        <v>-4.2104724888831841E-9</v>
      </c>
      <c r="AD359" s="35"/>
      <c r="AE359" s="35"/>
      <c r="AF359" s="35"/>
      <c r="AL359" s="35"/>
      <c r="AM359" s="35"/>
      <c r="AN359" s="35"/>
      <c r="AT359" s="35"/>
      <c r="AU359" s="35"/>
      <c r="AV359" s="35"/>
      <c r="BB359" s="35"/>
      <c r="BC359" s="35"/>
      <c r="BD359" s="35"/>
      <c r="BJ359" s="35">
        <v>2.2900000000000002E-9</v>
      </c>
      <c r="BK359" s="35">
        <v>3.9197558040499998</v>
      </c>
      <c r="BL359" s="35">
        <v>182.279606801</v>
      </c>
      <c r="BM359" s="29">
        <f t="shared" si="260"/>
        <v>1.89371301278519E-9</v>
      </c>
      <c r="BN359" s="29">
        <f t="shared" si="261"/>
        <v>1.8937485899935899E-9</v>
      </c>
      <c r="BO359" s="29">
        <f t="shared" si="262"/>
        <v>1.8937485898700525E-9</v>
      </c>
      <c r="BP359" s="29">
        <f t="shared" si="263"/>
        <v>1.8937485898700525E-9</v>
      </c>
      <c r="BR359" s="35"/>
      <c r="BS359" s="35"/>
      <c r="BT359" s="35"/>
      <c r="BZ359" s="35"/>
      <c r="CA359" s="35"/>
      <c r="CB359" s="35"/>
      <c r="CH359" s="35"/>
      <c r="CI359" s="35"/>
      <c r="CJ359" s="35"/>
      <c r="CP359" s="35"/>
      <c r="CQ359" s="35"/>
      <c r="CR359" s="35"/>
      <c r="CX359" s="35"/>
      <c r="CY359" s="35"/>
      <c r="CZ359" s="35"/>
      <c r="DF359" s="35">
        <v>1.4753E-7</v>
      </c>
      <c r="DG359" s="35">
        <v>2.9229124876700001</v>
      </c>
      <c r="DH359" s="35">
        <v>167.08930495289999</v>
      </c>
      <c r="DI359" s="29">
        <f t="shared" si="264"/>
        <v>1.1776460692870947E-7</v>
      </c>
      <c r="DJ359" s="29">
        <f t="shared" si="265"/>
        <v>1.1776235615039021E-7</v>
      </c>
      <c r="DK359" s="29">
        <f t="shared" si="266"/>
        <v>1.1776235615820603E-7</v>
      </c>
      <c r="DL359" s="29">
        <f t="shared" si="267"/>
        <v>1.1776235615820603E-7</v>
      </c>
      <c r="DN359" s="35">
        <v>2.9230000000000001E-8</v>
      </c>
      <c r="DO359" s="35">
        <v>0.85695094023999996</v>
      </c>
      <c r="DP359" s="35">
        <v>2435.155730035</v>
      </c>
      <c r="DQ359" s="29">
        <f t="shared" si="268"/>
        <v>-2.6542087617326385E-8</v>
      </c>
      <c r="DR359" s="29">
        <f t="shared" si="269"/>
        <v>-2.6537566214277339E-8</v>
      </c>
      <c r="DS359" s="29">
        <f t="shared" si="270"/>
        <v>-2.6537566229983964E-8</v>
      </c>
      <c r="DT359" s="29">
        <f t="shared" si="271"/>
        <v>-2.6537566229983964E-8</v>
      </c>
      <c r="DV359" s="35"/>
      <c r="DW359" s="35"/>
      <c r="DX359" s="35"/>
      <c r="ED359" s="35"/>
      <c r="EE359" s="35"/>
      <c r="EF359" s="35"/>
      <c r="EL359" s="35"/>
      <c r="EM359" s="35"/>
      <c r="EN359" s="35"/>
      <c r="ET359" s="35"/>
      <c r="EU359" s="35"/>
      <c r="EV359" s="35"/>
    </row>
    <row r="360" spans="14:152" s="29" customFormat="1" ht="13.5" x14ac:dyDescent="0.3">
      <c r="N360" s="35">
        <v>3.2329999999999999E-8</v>
      </c>
      <c r="O360" s="35">
        <v>4.2774380232100002</v>
      </c>
      <c r="P360" s="35">
        <v>593.42686339800002</v>
      </c>
      <c r="Q360" s="29">
        <f t="shared" si="252"/>
        <v>7.0980103409650653E-9</v>
      </c>
      <c r="R360" s="29">
        <f t="shared" si="253"/>
        <v>7.10084759188775E-9</v>
      </c>
      <c r="S360" s="29">
        <f t="shared" si="254"/>
        <v>7.1008475820355748E-9</v>
      </c>
      <c r="T360" s="29">
        <f t="shared" si="255"/>
        <v>7.1008475820355748E-9</v>
      </c>
      <c r="V360" s="35">
        <v>5.7200000000000001E-9</v>
      </c>
      <c r="W360" s="35">
        <v>5.7916780498099998</v>
      </c>
      <c r="X360" s="35">
        <v>195.89060769869999</v>
      </c>
      <c r="Y360" s="29">
        <f t="shared" si="256"/>
        <v>-5.14690658863697E-9</v>
      </c>
      <c r="Z360" s="29">
        <f t="shared" si="257"/>
        <v>-5.1468324833238222E-9</v>
      </c>
      <c r="AA360" s="29">
        <f t="shared" si="258"/>
        <v>-5.1468324835811589E-9</v>
      </c>
      <c r="AB360" s="29">
        <f t="shared" si="259"/>
        <v>-5.1468324835811589E-9</v>
      </c>
      <c r="AD360" s="35"/>
      <c r="AE360" s="35"/>
      <c r="AF360" s="35"/>
      <c r="AL360" s="35"/>
      <c r="AM360" s="35"/>
      <c r="AN360" s="35"/>
      <c r="AT360" s="35"/>
      <c r="AU360" s="35"/>
      <c r="AV360" s="35"/>
      <c r="BB360" s="35"/>
      <c r="BC360" s="35"/>
      <c r="BD360" s="35"/>
      <c r="BJ360" s="35">
        <v>2.1700000000000002E-9</v>
      </c>
      <c r="BK360" s="35">
        <v>3.9632856194000001</v>
      </c>
      <c r="BL360" s="35">
        <v>894.84087952760001</v>
      </c>
      <c r="BM360" s="29">
        <f t="shared" si="260"/>
        <v>2.0366782947531023E-9</v>
      </c>
      <c r="BN360" s="29">
        <f t="shared" si="261"/>
        <v>2.0365766926371254E-9</v>
      </c>
      <c r="BO360" s="29">
        <f t="shared" si="262"/>
        <v>2.036576692990001E-9</v>
      </c>
      <c r="BP360" s="29">
        <f t="shared" si="263"/>
        <v>2.036576692990001E-9</v>
      </c>
      <c r="BR360" s="35"/>
      <c r="BS360" s="35"/>
      <c r="BT360" s="35"/>
      <c r="BZ360" s="35"/>
      <c r="CA360" s="35"/>
      <c r="CB360" s="35"/>
      <c r="CH360" s="35"/>
      <c r="CI360" s="35"/>
      <c r="CJ360" s="35"/>
      <c r="CP360" s="35"/>
      <c r="CQ360" s="35"/>
      <c r="CR360" s="35"/>
      <c r="CX360" s="35"/>
      <c r="CY360" s="35"/>
      <c r="CZ360" s="35"/>
      <c r="DF360" s="35">
        <v>1.3773999999999999E-7</v>
      </c>
      <c r="DG360" s="35">
        <v>2.5080818357100001</v>
      </c>
      <c r="DH360" s="35">
        <v>1802.3719907218001</v>
      </c>
      <c r="DI360" s="29">
        <f t="shared" si="264"/>
        <v>1.2861241074213537E-7</v>
      </c>
      <c r="DJ360" s="29">
        <f t="shared" si="265"/>
        <v>1.2862587718109107E-7</v>
      </c>
      <c r="DK360" s="29">
        <f t="shared" si="266"/>
        <v>1.286258771343461E-7</v>
      </c>
      <c r="DL360" s="29">
        <f t="shared" si="267"/>
        <v>1.286258771343461E-7</v>
      </c>
      <c r="DN360" s="35">
        <v>2.5959999999999999E-8</v>
      </c>
      <c r="DO360" s="35">
        <v>5.4289075213700002</v>
      </c>
      <c r="DP360" s="35">
        <v>207.14875628370001</v>
      </c>
      <c r="DQ360" s="29">
        <f t="shared" si="268"/>
        <v>-2.0955237326008106E-8</v>
      </c>
      <c r="DR360" s="29">
        <f t="shared" si="269"/>
        <v>-2.0954756157586158E-8</v>
      </c>
      <c r="DS360" s="29">
        <f t="shared" si="270"/>
        <v>-2.0954756159257014E-8</v>
      </c>
      <c r="DT360" s="29">
        <f t="shared" si="271"/>
        <v>-2.0954756159257014E-8</v>
      </c>
      <c r="DV360" s="35"/>
      <c r="DW360" s="35"/>
      <c r="DX360" s="35"/>
      <c r="ED360" s="35"/>
      <c r="EE360" s="35"/>
      <c r="EF360" s="35"/>
      <c r="EL360" s="35"/>
      <c r="EM360" s="35"/>
      <c r="EN360" s="35"/>
      <c r="ET360" s="35"/>
      <c r="EU360" s="35"/>
      <c r="EV360" s="35"/>
    </row>
    <row r="361" spans="14:152" s="29" customFormat="1" ht="13.5" x14ac:dyDescent="0.3">
      <c r="N361" s="35">
        <v>3.1699999999999999E-8</v>
      </c>
      <c r="O361" s="35">
        <v>1.7540047777000001</v>
      </c>
      <c r="P361" s="35">
        <v>235.3904959658</v>
      </c>
      <c r="Q361" s="29">
        <f t="shared" si="252"/>
        <v>2.4122681159414848E-8</v>
      </c>
      <c r="R361" s="29">
        <f t="shared" si="253"/>
        <v>2.4121947291502874E-8</v>
      </c>
      <c r="S361" s="29">
        <f t="shared" si="254"/>
        <v>2.4121947294051282E-8</v>
      </c>
      <c r="T361" s="29">
        <f t="shared" si="255"/>
        <v>2.4121947294051282E-8</v>
      </c>
      <c r="V361" s="35">
        <v>6.0200000000000003E-9</v>
      </c>
      <c r="W361" s="35">
        <v>5.8175679459199996</v>
      </c>
      <c r="X361" s="35">
        <v>963.4027029714</v>
      </c>
      <c r="Y361" s="29">
        <f t="shared" si="256"/>
        <v>-5.2059439073548763E-9</v>
      </c>
      <c r="Z361" s="29">
        <f t="shared" si="257"/>
        <v>-5.2055023797858753E-9</v>
      </c>
      <c r="AA361" s="29">
        <f t="shared" si="258"/>
        <v>-5.2055023813192481E-9</v>
      </c>
      <c r="AB361" s="29">
        <f t="shared" si="259"/>
        <v>-5.2055023813192481E-9</v>
      </c>
      <c r="AD361" s="35"/>
      <c r="AE361" s="35"/>
      <c r="AF361" s="35"/>
      <c r="AL361" s="35"/>
      <c r="AM361" s="35"/>
      <c r="AN361" s="35"/>
      <c r="AT361" s="35"/>
      <c r="AU361" s="35"/>
      <c r="AV361" s="35"/>
      <c r="BB361" s="35"/>
      <c r="BC361" s="35"/>
      <c r="BD361" s="35"/>
      <c r="BJ361" s="35">
        <v>2.1799999999999999E-9</v>
      </c>
      <c r="BK361" s="35">
        <v>1.4605799268799999</v>
      </c>
      <c r="BL361" s="35">
        <v>2531.1349572528002</v>
      </c>
      <c r="BM361" s="29">
        <f t="shared" si="260"/>
        <v>3.4625536705745924E-10</v>
      </c>
      <c r="BN361" s="29">
        <f t="shared" si="261"/>
        <v>3.4542953163495235E-10</v>
      </c>
      <c r="BO361" s="29">
        <f t="shared" si="262"/>
        <v>3.454295345027257E-10</v>
      </c>
      <c r="BP361" s="29">
        <f t="shared" si="263"/>
        <v>3.454295345027257E-10</v>
      </c>
      <c r="BR361" s="35"/>
      <c r="BS361" s="35"/>
      <c r="BT361" s="35"/>
      <c r="BZ361" s="35"/>
      <c r="CA361" s="35"/>
      <c r="CB361" s="35"/>
      <c r="CH361" s="35"/>
      <c r="CI361" s="35"/>
      <c r="CJ361" s="35"/>
      <c r="CP361" s="35"/>
      <c r="CQ361" s="35"/>
      <c r="CR361" s="35"/>
      <c r="CX361" s="35"/>
      <c r="CY361" s="35"/>
      <c r="CZ361" s="35"/>
      <c r="DF361" s="35">
        <v>1.1068E-7</v>
      </c>
      <c r="DG361" s="35">
        <v>4.7176486800000004E-3</v>
      </c>
      <c r="DH361" s="35">
        <v>629.60234557549995</v>
      </c>
      <c r="DI361" s="29">
        <f t="shared" si="264"/>
        <v>-7.6643704101873307E-8</v>
      </c>
      <c r="DJ361" s="29">
        <f t="shared" si="265"/>
        <v>-7.6651324378160811E-8</v>
      </c>
      <c r="DK361" s="29">
        <f t="shared" si="266"/>
        <v>-7.6651324351700918E-8</v>
      </c>
      <c r="DL361" s="29">
        <f t="shared" si="267"/>
        <v>-7.6651324351700918E-8</v>
      </c>
      <c r="DN361" s="35">
        <v>3.2250000000000001E-8</v>
      </c>
      <c r="DO361" s="35">
        <v>0.96538615729999999</v>
      </c>
      <c r="DP361" s="35">
        <v>2118.7638603783998</v>
      </c>
      <c r="DQ361" s="29">
        <f t="shared" si="268"/>
        <v>-2.1987295431933531E-8</v>
      </c>
      <c r="DR361" s="29">
        <f t="shared" si="269"/>
        <v>-2.1994871680847357E-8</v>
      </c>
      <c r="DS361" s="29">
        <f t="shared" si="270"/>
        <v>-2.1994871654542918E-8</v>
      </c>
      <c r="DT361" s="29">
        <f t="shared" si="271"/>
        <v>-2.1994871654542918E-8</v>
      </c>
      <c r="DV361" s="35"/>
      <c r="DW361" s="35"/>
      <c r="DX361" s="35"/>
      <c r="ED361" s="35"/>
      <c r="EE361" s="35"/>
      <c r="EF361" s="35"/>
      <c r="EL361" s="35"/>
      <c r="EM361" s="35"/>
      <c r="EN361" s="35"/>
      <c r="ET361" s="35"/>
      <c r="EU361" s="35"/>
      <c r="EV361" s="35"/>
    </row>
    <row r="362" spans="14:152" s="29" customFormat="1" ht="13.5" x14ac:dyDescent="0.3">
      <c r="N362" s="35">
        <v>4.1140000000000003E-8</v>
      </c>
      <c r="O362" s="35">
        <v>2.0100678841200001</v>
      </c>
      <c r="P362" s="35">
        <v>601.76425067620005</v>
      </c>
      <c r="Q362" s="29">
        <f t="shared" si="252"/>
        <v>2.917424816739711E-8</v>
      </c>
      <c r="R362" s="29">
        <f t="shared" si="253"/>
        <v>2.917160213760305E-8</v>
      </c>
      <c r="S362" s="29">
        <f t="shared" si="254"/>
        <v>2.9171602146791707E-8</v>
      </c>
      <c r="T362" s="29">
        <f t="shared" si="255"/>
        <v>2.9171602146791707E-8</v>
      </c>
      <c r="V362" s="35">
        <v>5.8800000000000004E-9</v>
      </c>
      <c r="W362" s="35">
        <v>4.25026865253</v>
      </c>
      <c r="X362" s="35">
        <v>426.64637498579998</v>
      </c>
      <c r="Y362" s="29">
        <f t="shared" si="256"/>
        <v>1.07721363418293E-9</v>
      </c>
      <c r="Z362" s="29">
        <f t="shared" si="257"/>
        <v>1.0768397890411586E-9</v>
      </c>
      <c r="AA362" s="29">
        <f t="shared" si="258"/>
        <v>1.0768397903393422E-9</v>
      </c>
      <c r="AB362" s="29">
        <f t="shared" si="259"/>
        <v>1.0768397903393422E-9</v>
      </c>
      <c r="AD362" s="35"/>
      <c r="AE362" s="35"/>
      <c r="AF362" s="35"/>
      <c r="AL362" s="35"/>
      <c r="AM362" s="35"/>
      <c r="AN362" s="35"/>
      <c r="AT362" s="35"/>
      <c r="AU362" s="35"/>
      <c r="AV362" s="35"/>
      <c r="BB362" s="35"/>
      <c r="BC362" s="35"/>
      <c r="BD362" s="35"/>
      <c r="BJ362" s="35">
        <v>2.1000000000000002E-9</v>
      </c>
      <c r="BK362" s="35">
        <v>2.01138855049</v>
      </c>
      <c r="BL362" s="35">
        <v>211.8628068395</v>
      </c>
      <c r="BM362" s="29">
        <f t="shared" si="260"/>
        <v>1.4160869799536417E-9</v>
      </c>
      <c r="BN362" s="29">
        <f t="shared" si="261"/>
        <v>1.4160371778037607E-9</v>
      </c>
      <c r="BO362" s="29">
        <f t="shared" si="262"/>
        <v>1.4160371779766987E-9</v>
      </c>
      <c r="BP362" s="29">
        <f t="shared" si="263"/>
        <v>1.4160371779766987E-9</v>
      </c>
      <c r="BR362" s="35"/>
      <c r="BS362" s="35"/>
      <c r="BT362" s="35"/>
      <c r="BZ362" s="35"/>
      <c r="CA362" s="35"/>
      <c r="CB362" s="35"/>
      <c r="CH362" s="35"/>
      <c r="CI362" s="35"/>
      <c r="CJ362" s="35"/>
      <c r="CP362" s="35"/>
      <c r="CQ362" s="35"/>
      <c r="CR362" s="35"/>
      <c r="CX362" s="35"/>
      <c r="CY362" s="35"/>
      <c r="CZ362" s="35"/>
      <c r="DF362" s="35">
        <v>1.2781E-7</v>
      </c>
      <c r="DG362" s="35">
        <v>3.6217874921900002</v>
      </c>
      <c r="DH362" s="35">
        <v>67.668051566499997</v>
      </c>
      <c r="DI362" s="29">
        <f t="shared" si="264"/>
        <v>1.0807390027813326E-9</v>
      </c>
      <c r="DJ362" s="29">
        <f t="shared" si="265"/>
        <v>1.0794280418213434E-9</v>
      </c>
      <c r="DK362" s="29">
        <f t="shared" si="266"/>
        <v>1.0794280463735968E-9</v>
      </c>
      <c r="DL362" s="29">
        <f t="shared" si="267"/>
        <v>1.0794280463735968E-9</v>
      </c>
      <c r="DN362" s="35">
        <v>2.7739999999999999E-8</v>
      </c>
      <c r="DO362" s="35">
        <v>0.33260844270000001</v>
      </c>
      <c r="DP362" s="35">
        <v>326.6868103951</v>
      </c>
      <c r="DQ362" s="29">
        <f t="shared" si="268"/>
        <v>2.2174298900537116E-8</v>
      </c>
      <c r="DR362" s="29">
        <f t="shared" si="269"/>
        <v>2.2173473480335223E-8</v>
      </c>
      <c r="DS362" s="29">
        <f t="shared" si="270"/>
        <v>2.217347348320156E-8</v>
      </c>
      <c r="DT362" s="29">
        <f t="shared" si="271"/>
        <v>2.217347348320156E-8</v>
      </c>
      <c r="DV362" s="35"/>
      <c r="DW362" s="35"/>
      <c r="DX362" s="35"/>
      <c r="ED362" s="35"/>
      <c r="EE362" s="35"/>
      <c r="EF362" s="35"/>
      <c r="EL362" s="35"/>
      <c r="EM362" s="35"/>
      <c r="EN362" s="35"/>
      <c r="ET362" s="35"/>
      <c r="EU362" s="35"/>
      <c r="EV362" s="35"/>
    </row>
    <row r="363" spans="14:152" s="29" customFormat="1" ht="13.5" x14ac:dyDescent="0.3">
      <c r="N363" s="35">
        <v>2.9370000000000001E-8</v>
      </c>
      <c r="O363" s="35">
        <v>4.76351448561</v>
      </c>
      <c r="P363" s="35">
        <v>213.55972786890001</v>
      </c>
      <c r="Q363" s="29">
        <f t="shared" si="252"/>
        <v>-1.0843391777709396E-8</v>
      </c>
      <c r="R363" s="29">
        <f t="shared" si="253"/>
        <v>-1.0842508164452676E-8</v>
      </c>
      <c r="S363" s="29">
        <f t="shared" si="254"/>
        <v>-1.0842508167521036E-8</v>
      </c>
      <c r="T363" s="29">
        <f t="shared" si="255"/>
        <v>-1.0842508167521036E-8</v>
      </c>
      <c r="V363" s="35">
        <v>5.6299999999999998E-9</v>
      </c>
      <c r="W363" s="35">
        <v>3.28295055824</v>
      </c>
      <c r="X363" s="35">
        <v>193.65537546499999</v>
      </c>
      <c r="Y363" s="29">
        <f t="shared" si="256"/>
        <v>5.570840455603651E-9</v>
      </c>
      <c r="Z363" s="29">
        <f t="shared" si="257"/>
        <v>5.5708643491386093E-9</v>
      </c>
      <c r="AA363" s="29">
        <f t="shared" si="258"/>
        <v>5.5708643490556473E-9</v>
      </c>
      <c r="AB363" s="29">
        <f t="shared" si="259"/>
        <v>5.5708643490556473E-9</v>
      </c>
      <c r="AD363" s="35"/>
      <c r="AE363" s="35"/>
      <c r="AF363" s="35"/>
      <c r="AL363" s="35"/>
      <c r="AM363" s="35"/>
      <c r="AN363" s="35"/>
      <c r="AT363" s="35"/>
      <c r="AU363" s="35"/>
      <c r="AV363" s="35"/>
      <c r="BB363" s="35"/>
      <c r="BC363" s="35"/>
      <c r="BD363" s="35"/>
      <c r="BJ363" s="35">
        <v>2.1000000000000002E-9</v>
      </c>
      <c r="BK363" s="35">
        <v>2.8782376160999998</v>
      </c>
      <c r="BL363" s="35">
        <v>214.73538403649999</v>
      </c>
      <c r="BM363" s="29">
        <f t="shared" si="260"/>
        <v>2.0928120867410258E-9</v>
      </c>
      <c r="BN363" s="29">
        <f t="shared" si="261"/>
        <v>2.092817736491511E-9</v>
      </c>
      <c r="BO363" s="29">
        <f t="shared" si="262"/>
        <v>2.0928177364718961E-9</v>
      </c>
      <c r="BP363" s="29">
        <f t="shared" si="263"/>
        <v>2.0928177364718961E-9</v>
      </c>
      <c r="BR363" s="35"/>
      <c r="BS363" s="35"/>
      <c r="BT363" s="35"/>
      <c r="BZ363" s="35"/>
      <c r="CA363" s="35"/>
      <c r="CB363" s="35"/>
      <c r="CH363" s="35"/>
      <c r="CI363" s="35"/>
      <c r="CJ363" s="35"/>
      <c r="CP363" s="35"/>
      <c r="CQ363" s="35"/>
      <c r="CR363" s="35"/>
      <c r="CX363" s="35"/>
      <c r="CY363" s="35"/>
      <c r="CZ363" s="35"/>
      <c r="DF363" s="35">
        <v>1.2237999999999999E-7</v>
      </c>
      <c r="DG363" s="35">
        <v>0.27163151602000002</v>
      </c>
      <c r="DH363" s="35">
        <v>1044.4040766621999</v>
      </c>
      <c r="DI363" s="29">
        <f t="shared" si="264"/>
        <v>-5.3862021183063003E-9</v>
      </c>
      <c r="DJ363" s="29">
        <f t="shared" si="265"/>
        <v>-5.4055580113972753E-9</v>
      </c>
      <c r="DK363" s="29">
        <f t="shared" si="266"/>
        <v>-5.4055579441849098E-9</v>
      </c>
      <c r="DL363" s="29">
        <f t="shared" si="267"/>
        <v>-5.4055579441849098E-9</v>
      </c>
      <c r="DN363" s="35">
        <v>2.55E-8</v>
      </c>
      <c r="DO363" s="35">
        <v>5.88893697427</v>
      </c>
      <c r="DP363" s="35">
        <v>439.12836384820002</v>
      </c>
      <c r="DQ363" s="29">
        <f t="shared" si="268"/>
        <v>2.2907411924115748E-8</v>
      </c>
      <c r="DR363" s="29">
        <f t="shared" si="269"/>
        <v>2.2908157585037596E-8</v>
      </c>
      <c r="DS363" s="29">
        <f t="shared" si="270"/>
        <v>2.2908157582448501E-8</v>
      </c>
      <c r="DT363" s="29">
        <f t="shared" si="271"/>
        <v>2.2908157582448501E-8</v>
      </c>
      <c r="DV363" s="35"/>
      <c r="DW363" s="35"/>
      <c r="DX363" s="35"/>
      <c r="ED363" s="35"/>
      <c r="EE363" s="35"/>
      <c r="EF363" s="35"/>
      <c r="EL363" s="35"/>
      <c r="EM363" s="35"/>
      <c r="EN363" s="35"/>
      <c r="ET363" s="35"/>
      <c r="EU363" s="35"/>
      <c r="EV363" s="35"/>
    </row>
    <row r="364" spans="14:152" s="29" customFormat="1" ht="13.5" x14ac:dyDescent="0.3">
      <c r="N364" s="35">
        <v>2.932E-8</v>
      </c>
      <c r="O364" s="35">
        <v>1.83671373509</v>
      </c>
      <c r="P364" s="35">
        <v>501.37978944330001</v>
      </c>
      <c r="Q364" s="29">
        <f t="shared" si="252"/>
        <v>-2.4914539709110609E-8</v>
      </c>
      <c r="R364" s="29">
        <f t="shared" si="253"/>
        <v>-2.4915714418950219E-8</v>
      </c>
      <c r="S364" s="29">
        <f t="shared" si="254"/>
        <v>-2.4915714414871332E-8</v>
      </c>
      <c r="T364" s="29">
        <f t="shared" si="255"/>
        <v>-2.4915714414871332E-8</v>
      </c>
      <c r="V364" s="35">
        <v>5.8299999999999999E-9</v>
      </c>
      <c r="W364" s="35">
        <v>5.4409999796299999</v>
      </c>
      <c r="X364" s="35">
        <v>526.50957135689998</v>
      </c>
      <c r="Y364" s="29">
        <f t="shared" si="256"/>
        <v>8.403924237778948E-10</v>
      </c>
      <c r="Z364" s="29">
        <f t="shared" si="257"/>
        <v>8.4085285990606037E-10</v>
      </c>
      <c r="AA364" s="29">
        <f t="shared" si="258"/>
        <v>8.4085285830722696E-10</v>
      </c>
      <c r="AB364" s="29">
        <f t="shared" si="259"/>
        <v>8.4085285830722696E-10</v>
      </c>
      <c r="AD364" s="35"/>
      <c r="AE364" s="35"/>
      <c r="AF364" s="35"/>
      <c r="AL364" s="35"/>
      <c r="AM364" s="35"/>
      <c r="AN364" s="35"/>
      <c r="AT364" s="35"/>
      <c r="AU364" s="35"/>
      <c r="AV364" s="35"/>
      <c r="BB364" s="35"/>
      <c r="BC364" s="35"/>
      <c r="BD364" s="35"/>
      <c r="BJ364" s="35">
        <v>2.23E-9</v>
      </c>
      <c r="BK364" s="35">
        <v>2.4965128835799999</v>
      </c>
      <c r="BL364" s="35">
        <v>1464.6394800628</v>
      </c>
      <c r="BM364" s="29">
        <f t="shared" si="260"/>
        <v>9.0625757405152429E-10</v>
      </c>
      <c r="BN364" s="29">
        <f t="shared" si="261"/>
        <v>9.0670992307320988E-10</v>
      </c>
      <c r="BO364" s="29">
        <f t="shared" si="262"/>
        <v>9.0670992150252645E-10</v>
      </c>
      <c r="BP364" s="29">
        <f t="shared" si="263"/>
        <v>9.0670992150252645E-10</v>
      </c>
      <c r="BR364" s="35"/>
      <c r="BS364" s="35"/>
      <c r="BT364" s="35"/>
      <c r="BZ364" s="35"/>
      <c r="CA364" s="35"/>
      <c r="CB364" s="35"/>
      <c r="CH364" s="35"/>
      <c r="CI364" s="35"/>
      <c r="CJ364" s="35"/>
      <c r="CP364" s="35"/>
      <c r="CQ364" s="35"/>
      <c r="CR364" s="35"/>
      <c r="CX364" s="35"/>
      <c r="CY364" s="35"/>
      <c r="CZ364" s="35"/>
      <c r="DF364" s="35">
        <v>1.1021000000000001E-7</v>
      </c>
      <c r="DG364" s="35">
        <v>0.15223056577999999</v>
      </c>
      <c r="DH364" s="35">
        <v>501.37978944330001</v>
      </c>
      <c r="DI364" s="29">
        <f t="shared" si="264"/>
        <v>-4.7102967739507515E-8</v>
      </c>
      <c r="DJ364" s="29">
        <f t="shared" si="265"/>
        <v>-4.7095395008577885E-8</v>
      </c>
      <c r="DK364" s="29">
        <f t="shared" si="266"/>
        <v>-4.7095395034874394E-8</v>
      </c>
      <c r="DL364" s="29">
        <f t="shared" si="267"/>
        <v>-4.7095395034874394E-8</v>
      </c>
      <c r="DN364" s="35">
        <v>2.716E-8</v>
      </c>
      <c r="DO364" s="35">
        <v>3.1550540648699998</v>
      </c>
      <c r="DP364" s="35">
        <v>170.7608257851</v>
      </c>
      <c r="DQ364" s="29">
        <f t="shared" si="268"/>
        <v>2.5469764528421398E-8</v>
      </c>
      <c r="DR364" s="29">
        <f t="shared" si="269"/>
        <v>2.5469520382482715E-8</v>
      </c>
      <c r="DS364" s="29">
        <f t="shared" si="270"/>
        <v>2.5469520383330529E-8</v>
      </c>
      <c r="DT364" s="29">
        <f t="shared" si="271"/>
        <v>2.5469520383330529E-8</v>
      </c>
      <c r="DV364" s="35"/>
      <c r="DW364" s="35"/>
      <c r="DX364" s="35"/>
      <c r="ED364" s="35"/>
      <c r="EE364" s="35"/>
      <c r="EF364" s="35"/>
      <c r="EL364" s="35"/>
      <c r="EM364" s="35"/>
      <c r="EN364" s="35"/>
      <c r="ET364" s="35"/>
      <c r="EU364" s="35"/>
      <c r="EV364" s="35"/>
    </row>
    <row r="365" spans="14:152" s="29" customFormat="1" ht="13.5" x14ac:dyDescent="0.3">
      <c r="N365" s="35">
        <v>2.9370000000000001E-8</v>
      </c>
      <c r="O365" s="35">
        <v>1.8845288250000002E-2</v>
      </c>
      <c r="P365" s="35">
        <v>213.03846300710001</v>
      </c>
      <c r="Q365" s="29">
        <f t="shared" si="252"/>
        <v>-2.7714066321180901E-8</v>
      </c>
      <c r="R365" s="29">
        <f t="shared" si="253"/>
        <v>-2.7714380280740664E-8</v>
      </c>
      <c r="S365" s="29">
        <f t="shared" si="254"/>
        <v>-2.7714380279650503E-8</v>
      </c>
      <c r="T365" s="29">
        <f t="shared" si="255"/>
        <v>-2.7714380279650503E-8</v>
      </c>
      <c r="V365" s="35">
        <v>6.7899999999999999E-9</v>
      </c>
      <c r="W365" s="35">
        <v>4.4574832674299998</v>
      </c>
      <c r="X365" s="35">
        <v>105.5404547734</v>
      </c>
      <c r="Y365" s="29">
        <f t="shared" si="256"/>
        <v>6.7478173195380159E-9</v>
      </c>
      <c r="Z365" s="29">
        <f t="shared" si="257"/>
        <v>6.7478052289296942E-9</v>
      </c>
      <c r="AA365" s="29">
        <f t="shared" si="258"/>
        <v>6.7478052289716819E-9</v>
      </c>
      <c r="AB365" s="29">
        <f t="shared" si="259"/>
        <v>6.7478052289716819E-9</v>
      </c>
      <c r="AD365" s="35"/>
      <c r="AE365" s="35"/>
      <c r="AF365" s="35"/>
      <c r="AL365" s="35"/>
      <c r="AM365" s="35"/>
      <c r="AN365" s="35"/>
      <c r="AT365" s="35"/>
      <c r="AU365" s="35"/>
      <c r="AV365" s="35"/>
      <c r="BB365" s="35"/>
      <c r="BC365" s="35"/>
      <c r="BD365" s="35"/>
      <c r="BJ365" s="35">
        <v>2.1700000000000002E-9</v>
      </c>
      <c r="BK365" s="35">
        <v>4.0323404853799998</v>
      </c>
      <c r="BL365" s="35">
        <v>835.03713448730002</v>
      </c>
      <c r="BM365" s="29">
        <f t="shared" si="260"/>
        <v>6.7470838363548615E-10</v>
      </c>
      <c r="BN365" s="29">
        <f t="shared" si="261"/>
        <v>6.744473158017168E-10</v>
      </c>
      <c r="BO365" s="29">
        <f t="shared" si="262"/>
        <v>6.744473167082838E-10</v>
      </c>
      <c r="BP365" s="29">
        <f t="shared" si="263"/>
        <v>6.744473167082838E-10</v>
      </c>
      <c r="BR365" s="35"/>
      <c r="BS365" s="35"/>
      <c r="BT365" s="35"/>
      <c r="BZ365" s="35"/>
      <c r="CA365" s="35"/>
      <c r="CB365" s="35"/>
      <c r="CH365" s="35"/>
      <c r="CI365" s="35"/>
      <c r="CJ365" s="35"/>
      <c r="CP365" s="35"/>
      <c r="CQ365" s="35"/>
      <c r="CR365" s="35"/>
      <c r="CX365" s="35"/>
      <c r="CY365" s="35"/>
      <c r="CZ365" s="35"/>
      <c r="DF365" s="35">
        <v>1.4205999999999999E-7</v>
      </c>
      <c r="DG365" s="35">
        <v>2.6325488585399999</v>
      </c>
      <c r="DH365" s="35">
        <v>618.55664531160005</v>
      </c>
      <c r="DI365" s="29">
        <f t="shared" si="264"/>
        <v>1.4115861309363994E-7</v>
      </c>
      <c r="DJ365" s="29">
        <f t="shared" si="265"/>
        <v>1.4116011061435411E-7</v>
      </c>
      <c r="DK365" s="29">
        <f t="shared" si="266"/>
        <v>1.4116011060915619E-7</v>
      </c>
      <c r="DL365" s="29">
        <f t="shared" si="267"/>
        <v>1.4116011060915619E-7</v>
      </c>
      <c r="DN365" s="35">
        <v>2.9420000000000001E-8</v>
      </c>
      <c r="DO365" s="35">
        <v>4.8855523356199999</v>
      </c>
      <c r="DP365" s="35">
        <v>397.39324334740002</v>
      </c>
      <c r="DQ365" s="29">
        <f t="shared" si="268"/>
        <v>9.9330642126079044E-9</v>
      </c>
      <c r="DR365" s="29">
        <f t="shared" si="269"/>
        <v>9.9313960323208237E-9</v>
      </c>
      <c r="DS365" s="29">
        <f t="shared" si="270"/>
        <v>9.9313960381136076E-9</v>
      </c>
      <c r="DT365" s="29">
        <f t="shared" si="271"/>
        <v>9.9313960381136076E-9</v>
      </c>
      <c r="DV365" s="35"/>
      <c r="DW365" s="35"/>
      <c r="DX365" s="35"/>
      <c r="ED365" s="35"/>
      <c r="EE365" s="35"/>
      <c r="EF365" s="35"/>
      <c r="EL365" s="35"/>
      <c r="EM365" s="35"/>
      <c r="EN365" s="35"/>
      <c r="ET365" s="35"/>
      <c r="EU365" s="35"/>
      <c r="EV365" s="35"/>
    </row>
    <row r="366" spans="14:152" s="29" customFormat="1" ht="13.5" x14ac:dyDescent="0.3">
      <c r="N366" s="35">
        <v>3.2679999999999999E-8</v>
      </c>
      <c r="O366" s="35">
        <v>4.4465394971099999</v>
      </c>
      <c r="P366" s="35">
        <v>60.766952886799999</v>
      </c>
      <c r="Q366" s="29">
        <f t="shared" si="252"/>
        <v>2.1576219592945047E-8</v>
      </c>
      <c r="R366" s="29">
        <f t="shared" si="253"/>
        <v>2.1575993500435008E-8</v>
      </c>
      <c r="S366" s="29">
        <f t="shared" si="254"/>
        <v>2.1575993501220105E-8</v>
      </c>
      <c r="T366" s="29">
        <f t="shared" si="255"/>
        <v>2.1575993501220105E-8</v>
      </c>
      <c r="V366" s="35">
        <v>5.1600000000000004E-9</v>
      </c>
      <c r="W366" s="35">
        <v>5.9984393728700001</v>
      </c>
      <c r="X366" s="35">
        <v>289.56516671359998</v>
      </c>
      <c r="Y366" s="29">
        <f t="shared" si="256"/>
        <v>-1.4955157010133822E-9</v>
      </c>
      <c r="Z366" s="29">
        <f t="shared" si="257"/>
        <v>-1.4957324701658859E-9</v>
      </c>
      <c r="AA366" s="29">
        <f t="shared" si="258"/>
        <v>-1.4957324694131642E-9</v>
      </c>
      <c r="AB366" s="29">
        <f t="shared" si="259"/>
        <v>-1.4957324694131642E-9</v>
      </c>
      <c r="AD366" s="35"/>
      <c r="AE366" s="35"/>
      <c r="AF366" s="35"/>
      <c r="AL366" s="35"/>
      <c r="AM366" s="35"/>
      <c r="AN366" s="35"/>
      <c r="AT366" s="35"/>
      <c r="AU366" s="35"/>
      <c r="AV366" s="35"/>
      <c r="BB366" s="35"/>
      <c r="BC366" s="35"/>
      <c r="BD366" s="35"/>
      <c r="BJ366" s="35">
        <v>2.09E-9</v>
      </c>
      <c r="BK366" s="35">
        <v>2.97542058241</v>
      </c>
      <c r="BL366" s="35">
        <v>273.10284047829998</v>
      </c>
      <c r="BM366" s="29">
        <f t="shared" si="260"/>
        <v>8.9560522316855833E-10</v>
      </c>
      <c r="BN366" s="29">
        <f t="shared" si="261"/>
        <v>8.9568339834182123E-10</v>
      </c>
      <c r="BO366" s="29">
        <f t="shared" si="262"/>
        <v>8.956833980703633E-10</v>
      </c>
      <c r="BP366" s="29">
        <f t="shared" si="263"/>
        <v>8.956833980703633E-10</v>
      </c>
      <c r="BR366" s="35"/>
      <c r="BS366" s="35"/>
      <c r="BT366" s="35"/>
      <c r="BZ366" s="35"/>
      <c r="CA366" s="35"/>
      <c r="CB366" s="35"/>
      <c r="CH366" s="35"/>
      <c r="CI366" s="35"/>
      <c r="CJ366" s="35"/>
      <c r="CP366" s="35"/>
      <c r="CQ366" s="35"/>
      <c r="CR366" s="35"/>
      <c r="CX366" s="35"/>
      <c r="CY366" s="35"/>
      <c r="CZ366" s="35"/>
      <c r="DF366" s="35">
        <v>1.4364999999999999E-7</v>
      </c>
      <c r="DG366" s="35">
        <v>0.37819794671000001</v>
      </c>
      <c r="DH366" s="35">
        <v>601.76425067620005</v>
      </c>
      <c r="DI366" s="29">
        <f t="shared" si="264"/>
        <v>-1.073109664076557E-7</v>
      </c>
      <c r="DJ366" s="29">
        <f t="shared" si="265"/>
        <v>-1.0731967705959122E-7</v>
      </c>
      <c r="DK366" s="29">
        <f t="shared" si="266"/>
        <v>-1.0731967702934537E-7</v>
      </c>
      <c r="DL366" s="29">
        <f t="shared" si="267"/>
        <v>-1.0731967702934537E-7</v>
      </c>
      <c r="DN366" s="35">
        <v>3.121E-8</v>
      </c>
      <c r="DO366" s="35">
        <v>1.8781562915700001</v>
      </c>
      <c r="DP366" s="35">
        <v>2413.8150890326001</v>
      </c>
      <c r="DQ366" s="29">
        <f t="shared" si="268"/>
        <v>-3.0297686371809457E-8</v>
      </c>
      <c r="DR366" s="29">
        <f t="shared" si="269"/>
        <v>-3.0300425271009733E-8</v>
      </c>
      <c r="DS366" s="29">
        <f t="shared" si="270"/>
        <v>-3.0300425261506043E-8</v>
      </c>
      <c r="DT366" s="29">
        <f t="shared" si="271"/>
        <v>-3.0300425261506043E-8</v>
      </c>
      <c r="DV366" s="35"/>
      <c r="DW366" s="35"/>
      <c r="DX366" s="35"/>
      <c r="ED366" s="35"/>
      <c r="EE366" s="35"/>
      <c r="EF366" s="35"/>
      <c r="EL366" s="35"/>
      <c r="EM366" s="35"/>
      <c r="EN366" s="35"/>
      <c r="ET366" s="35"/>
      <c r="EU366" s="35"/>
      <c r="EV366" s="35"/>
    </row>
    <row r="367" spans="14:152" s="29" customFormat="1" ht="13.5" x14ac:dyDescent="0.3">
      <c r="N367" s="35">
        <v>3.6080000000000003E-8</v>
      </c>
      <c r="O367" s="35">
        <v>0.14307251175999999</v>
      </c>
      <c r="P367" s="35">
        <v>552.58551477449998</v>
      </c>
      <c r="Q367" s="29">
        <f t="shared" si="252"/>
        <v>-3.4396663618730491E-8</v>
      </c>
      <c r="R367" s="29">
        <f t="shared" si="253"/>
        <v>-3.4395751141962724E-8</v>
      </c>
      <c r="S367" s="29">
        <f t="shared" si="254"/>
        <v>-3.4395751145131693E-8</v>
      </c>
      <c r="T367" s="29">
        <f t="shared" si="255"/>
        <v>-3.4395751145131693E-8</v>
      </c>
      <c r="V367" s="35">
        <v>5.2000000000000002E-9</v>
      </c>
      <c r="W367" s="35">
        <v>2.1932256880500001</v>
      </c>
      <c r="X367" s="35">
        <v>180.1619946463</v>
      </c>
      <c r="Y367" s="29">
        <f t="shared" si="256"/>
        <v>2.0584949768861777E-9</v>
      </c>
      <c r="Z367" s="29">
        <f t="shared" si="257"/>
        <v>2.0583645657533071E-9</v>
      </c>
      <c r="AA367" s="29">
        <f t="shared" si="258"/>
        <v>2.0583645662061574E-9</v>
      </c>
      <c r="AB367" s="29">
        <f t="shared" si="259"/>
        <v>2.0583645662061574E-9</v>
      </c>
      <c r="AD367" s="35"/>
      <c r="AE367" s="35"/>
      <c r="AF367" s="35"/>
      <c r="AL367" s="35"/>
      <c r="AM367" s="35"/>
      <c r="AN367" s="35"/>
      <c r="AT367" s="35"/>
      <c r="AU367" s="35"/>
      <c r="AV367" s="35"/>
      <c r="BB367" s="35"/>
      <c r="BC367" s="35"/>
      <c r="BD367" s="35"/>
      <c r="BJ367" s="35">
        <v>2.1000000000000002E-9</v>
      </c>
      <c r="BK367" s="35">
        <v>2.56849303008</v>
      </c>
      <c r="BL367" s="35">
        <v>593.42686339800002</v>
      </c>
      <c r="BM367" s="29">
        <f t="shared" si="260"/>
        <v>1.9657525627460175E-9</v>
      </c>
      <c r="BN367" s="29">
        <f t="shared" si="261"/>
        <v>1.9656860967669287E-9</v>
      </c>
      <c r="BO367" s="29">
        <f t="shared" si="262"/>
        <v>1.9656860969977575E-9</v>
      </c>
      <c r="BP367" s="29">
        <f t="shared" si="263"/>
        <v>1.9656860969977575E-9</v>
      </c>
      <c r="BR367" s="35"/>
      <c r="BS367" s="35"/>
      <c r="BT367" s="35"/>
      <c r="BZ367" s="35"/>
      <c r="CA367" s="35"/>
      <c r="CB367" s="35"/>
      <c r="CH367" s="35"/>
      <c r="CI367" s="35"/>
      <c r="CJ367" s="35"/>
      <c r="CP367" s="35"/>
      <c r="CQ367" s="35"/>
      <c r="CR367" s="35"/>
      <c r="CX367" s="35"/>
      <c r="CY367" s="35"/>
      <c r="CZ367" s="35"/>
      <c r="DF367" s="35">
        <v>1.5034000000000001E-7</v>
      </c>
      <c r="DG367" s="35">
        <v>2.6709500627199998</v>
      </c>
      <c r="DH367" s="35">
        <v>46.470422915999997</v>
      </c>
      <c r="DI367" s="29">
        <f t="shared" si="264"/>
        <v>-1.4431245659623903E-7</v>
      </c>
      <c r="DJ367" s="29">
        <f t="shared" si="265"/>
        <v>-1.4431275345738078E-7</v>
      </c>
      <c r="DK367" s="29">
        <f t="shared" si="266"/>
        <v>-1.4431275345634997E-7</v>
      </c>
      <c r="DL367" s="29">
        <f t="shared" si="267"/>
        <v>-1.4431275345634997E-7</v>
      </c>
      <c r="DN367" s="35">
        <v>3.2630000000000002E-8</v>
      </c>
      <c r="DO367" s="35">
        <v>2.5986861971600002</v>
      </c>
      <c r="DP367" s="35">
        <v>213.03846300710001</v>
      </c>
      <c r="DQ367" s="29">
        <f t="shared" si="268"/>
        <v>3.1812252016298325E-8</v>
      </c>
      <c r="DR367" s="29">
        <f t="shared" si="269"/>
        <v>3.1812017571497983E-8</v>
      </c>
      <c r="DS367" s="29">
        <f t="shared" si="270"/>
        <v>3.181201757231214E-8</v>
      </c>
      <c r="DT367" s="29">
        <f t="shared" si="271"/>
        <v>3.181201757231214E-8</v>
      </c>
      <c r="DV367" s="35"/>
      <c r="DW367" s="35"/>
      <c r="DX367" s="35"/>
      <c r="ED367" s="35"/>
      <c r="EE367" s="35"/>
      <c r="EF367" s="35"/>
      <c r="EL367" s="35"/>
      <c r="EM367" s="35"/>
      <c r="EN367" s="35"/>
      <c r="ET367" s="35"/>
      <c r="EU367" s="35"/>
      <c r="EV367" s="35"/>
    </row>
    <row r="368" spans="14:152" s="29" customFormat="1" ht="13.5" x14ac:dyDescent="0.3">
      <c r="N368" s="35">
        <v>2.9469999999999999E-8</v>
      </c>
      <c r="O368" s="35">
        <v>0.74753671556000001</v>
      </c>
      <c r="P368" s="35">
        <v>17.526107818300002</v>
      </c>
      <c r="Q368" s="29">
        <f t="shared" si="252"/>
        <v>1.5116246248820862E-8</v>
      </c>
      <c r="R368" s="29">
        <f t="shared" si="253"/>
        <v>1.5116313457459018E-8</v>
      </c>
      <c r="S368" s="29">
        <f t="shared" si="254"/>
        <v>1.5116313457225637E-8</v>
      </c>
      <c r="T368" s="29">
        <f t="shared" si="255"/>
        <v>1.5116313457225637E-8</v>
      </c>
      <c r="V368" s="35">
        <v>5.4299999999999997E-9</v>
      </c>
      <c r="W368" s="35">
        <v>4.1933369562799996</v>
      </c>
      <c r="X368" s="35">
        <v>213.18722085339999</v>
      </c>
      <c r="Y368" s="29">
        <f t="shared" si="256"/>
        <v>1.0685554498151384E-9</v>
      </c>
      <c r="Z368" s="29">
        <f t="shared" si="257"/>
        <v>1.0687274940451716E-9</v>
      </c>
      <c r="AA368" s="29">
        <f t="shared" si="258"/>
        <v>1.0687274934477573E-9</v>
      </c>
      <c r="AB368" s="29">
        <f t="shared" si="259"/>
        <v>1.0687274934477573E-9</v>
      </c>
      <c r="AD368" s="35"/>
      <c r="AE368" s="35"/>
      <c r="AF368" s="35"/>
      <c r="AL368" s="35"/>
      <c r="AM368" s="35"/>
      <c r="AN368" s="35"/>
      <c r="AT368" s="35"/>
      <c r="AU368" s="35"/>
      <c r="AV368" s="35"/>
      <c r="BB368" s="35"/>
      <c r="BC368" s="35"/>
      <c r="BD368" s="35"/>
      <c r="BJ368" s="35">
        <v>2.1799999999999999E-9</v>
      </c>
      <c r="BK368" s="35">
        <v>1.7185910150999999</v>
      </c>
      <c r="BL368" s="35">
        <v>0.96320784650000002</v>
      </c>
      <c r="BM368" s="29">
        <f t="shared" si="260"/>
        <v>-3.5471290489681705E-10</v>
      </c>
      <c r="BN368" s="29">
        <f t="shared" si="261"/>
        <v>-3.5471259084106155E-10</v>
      </c>
      <c r="BO368" s="29">
        <f t="shared" si="262"/>
        <v>-3.5471259084215188E-10</v>
      </c>
      <c r="BP368" s="29">
        <f t="shared" si="263"/>
        <v>-3.5471259084215188E-10</v>
      </c>
      <c r="BR368" s="35"/>
      <c r="BS368" s="35"/>
      <c r="BT368" s="35"/>
      <c r="BZ368" s="35"/>
      <c r="CA368" s="35"/>
      <c r="CB368" s="35"/>
      <c r="CH368" s="35"/>
      <c r="CI368" s="35"/>
      <c r="CJ368" s="35"/>
      <c r="CP368" s="35"/>
      <c r="CQ368" s="35"/>
      <c r="CR368" s="35"/>
      <c r="CX368" s="35"/>
      <c r="CY368" s="35"/>
      <c r="CZ368" s="35"/>
      <c r="DF368" s="35">
        <v>1.2248E-7</v>
      </c>
      <c r="DG368" s="35">
        <v>2.1975185111200002</v>
      </c>
      <c r="DH368" s="35">
        <v>650.9429865779</v>
      </c>
      <c r="DI368" s="29">
        <f t="shared" si="264"/>
        <v>1.1994780532200332E-7</v>
      </c>
      <c r="DJ368" s="29">
        <f t="shared" si="265"/>
        <v>1.1995024951631792E-7</v>
      </c>
      <c r="DK368" s="29">
        <f t="shared" si="266"/>
        <v>1.1995024950783258E-7</v>
      </c>
      <c r="DL368" s="29">
        <f t="shared" si="267"/>
        <v>1.1995024950783258E-7</v>
      </c>
      <c r="DN368" s="35">
        <v>2.5180000000000001E-8</v>
      </c>
      <c r="DO368" s="35">
        <v>0.15471130491000001</v>
      </c>
      <c r="DP368" s="35">
        <v>945.24345570670005</v>
      </c>
      <c r="DQ368" s="29">
        <f t="shared" si="268"/>
        <v>-2.4674535267458768E-8</v>
      </c>
      <c r="DR368" s="29">
        <f t="shared" si="269"/>
        <v>-2.4673815733804872E-8</v>
      </c>
      <c r="DS368" s="29">
        <f t="shared" si="270"/>
        <v>-2.4673815736304301E-8</v>
      </c>
      <c r="DT368" s="29">
        <f t="shared" si="271"/>
        <v>-2.4673815736304301E-8</v>
      </c>
      <c r="DV368" s="35"/>
      <c r="DW368" s="35"/>
      <c r="DX368" s="35"/>
      <c r="ED368" s="35"/>
      <c r="EE368" s="35"/>
      <c r="EF368" s="35"/>
      <c r="EL368" s="35"/>
      <c r="EM368" s="35"/>
      <c r="EN368" s="35"/>
      <c r="ET368" s="35"/>
      <c r="EU368" s="35"/>
      <c r="EV368" s="35"/>
    </row>
    <row r="369" spans="14:152" s="29" customFormat="1" ht="13.5" x14ac:dyDescent="0.3">
      <c r="N369" s="35">
        <v>3.9790000000000001E-8</v>
      </c>
      <c r="O369" s="35">
        <v>0.76931722276000003</v>
      </c>
      <c r="P369" s="35">
        <v>424.15051032119999</v>
      </c>
      <c r="Q369" s="29">
        <f t="shared" si="252"/>
        <v>7.7355840218468064E-9</v>
      </c>
      <c r="R369" s="29">
        <f t="shared" si="253"/>
        <v>7.7380934897901688E-9</v>
      </c>
      <c r="S369" s="29">
        <f t="shared" si="254"/>
        <v>7.7380934810761701E-9</v>
      </c>
      <c r="T369" s="29">
        <f t="shared" si="255"/>
        <v>7.7380934810761701E-9</v>
      </c>
      <c r="V369" s="35">
        <v>5.86E-9</v>
      </c>
      <c r="W369" s="35">
        <v>3.0347016834599998</v>
      </c>
      <c r="X369" s="35">
        <v>6275.9623029905997</v>
      </c>
      <c r="Y369" s="29">
        <f t="shared" si="256"/>
        <v>-1.5919930496628326E-9</v>
      </c>
      <c r="Z369" s="29">
        <f t="shared" si="257"/>
        <v>-1.5973575278191213E-9</v>
      </c>
      <c r="AA369" s="29">
        <f t="shared" si="258"/>
        <v>-1.5973575091937057E-9</v>
      </c>
      <c r="AB369" s="29">
        <f t="shared" si="259"/>
        <v>-1.5973575091937057E-9</v>
      </c>
      <c r="AD369" s="35"/>
      <c r="AE369" s="35"/>
      <c r="AF369" s="35"/>
      <c r="AL369" s="35"/>
      <c r="AM369" s="35"/>
      <c r="AN369" s="35"/>
      <c r="AT369" s="35"/>
      <c r="AU369" s="35"/>
      <c r="AV369" s="35"/>
      <c r="BB369" s="35"/>
      <c r="BC369" s="35"/>
      <c r="BD369" s="35"/>
      <c r="BJ369" s="35">
        <v>2.3199999999999998E-9</v>
      </c>
      <c r="BK369" s="35">
        <v>1.8608301411699999</v>
      </c>
      <c r="BL369" s="35">
        <v>221.16340196420001</v>
      </c>
      <c r="BM369" s="29">
        <f t="shared" si="260"/>
        <v>1.5652968488320971E-9</v>
      </c>
      <c r="BN369" s="29">
        <f t="shared" si="261"/>
        <v>1.5652394402446621E-9</v>
      </c>
      <c r="BO369" s="29">
        <f t="shared" si="262"/>
        <v>1.5652394404440153E-9</v>
      </c>
      <c r="BP369" s="29">
        <f t="shared" si="263"/>
        <v>1.5652394404440153E-9</v>
      </c>
      <c r="BR369" s="35"/>
      <c r="BS369" s="35"/>
      <c r="BT369" s="35"/>
      <c r="BZ369" s="35"/>
      <c r="CA369" s="35"/>
      <c r="CB369" s="35"/>
      <c r="CH369" s="35"/>
      <c r="CI369" s="35"/>
      <c r="CJ369" s="35"/>
      <c r="CP369" s="35"/>
      <c r="CQ369" s="35"/>
      <c r="CR369" s="35"/>
      <c r="CX369" s="35"/>
      <c r="CY369" s="35"/>
      <c r="CZ369" s="35"/>
      <c r="DF369" s="35">
        <v>1.0782999999999999E-7</v>
      </c>
      <c r="DG369" s="35">
        <v>2.86375137884</v>
      </c>
      <c r="DH369" s="35">
        <v>113.3877149571</v>
      </c>
      <c r="DI369" s="29">
        <f t="shared" si="264"/>
        <v>-7.5547214489049475E-10</v>
      </c>
      <c r="DJ369" s="29">
        <f t="shared" si="265"/>
        <v>-7.5732547031429471E-10</v>
      </c>
      <c r="DK369" s="29">
        <f t="shared" si="266"/>
        <v>-7.5732546387874786E-10</v>
      </c>
      <c r="DL369" s="29">
        <f t="shared" si="267"/>
        <v>-7.5732546387874786E-10</v>
      </c>
      <c r="DN369" s="35">
        <v>3.1690000000000001E-8</v>
      </c>
      <c r="DO369" s="35">
        <v>5.7099365149699999</v>
      </c>
      <c r="DP369" s="35">
        <v>381.3516082374</v>
      </c>
      <c r="DQ369" s="29">
        <f t="shared" si="268"/>
        <v>2.4985008952421535E-8</v>
      </c>
      <c r="DR369" s="29">
        <f t="shared" si="269"/>
        <v>2.4983882031788587E-8</v>
      </c>
      <c r="DS369" s="29">
        <f t="shared" si="270"/>
        <v>2.4983882035701958E-8</v>
      </c>
      <c r="DT369" s="29">
        <f t="shared" si="271"/>
        <v>2.4983882035701958E-8</v>
      </c>
      <c r="DV369" s="35"/>
      <c r="DW369" s="35"/>
      <c r="DX369" s="35"/>
      <c r="ED369" s="35"/>
      <c r="EE369" s="35"/>
      <c r="EF369" s="35"/>
      <c r="EL369" s="35"/>
      <c r="EM369" s="35"/>
      <c r="EN369" s="35"/>
      <c r="ET369" s="35"/>
      <c r="EU369" s="35"/>
      <c r="EV369" s="35"/>
    </row>
    <row r="370" spans="14:152" s="29" customFormat="1" ht="13.5" x14ac:dyDescent="0.3">
      <c r="N370" s="35">
        <v>2.803E-8</v>
      </c>
      <c r="O370" s="35">
        <v>1.0751817612800001</v>
      </c>
      <c r="P370" s="35">
        <v>1994.3304451573999</v>
      </c>
      <c r="Q370" s="29">
        <f t="shared" si="252"/>
        <v>-1.2947780870128047E-8</v>
      </c>
      <c r="R370" s="29">
        <f t="shared" si="253"/>
        <v>-1.2940264729411745E-8</v>
      </c>
      <c r="S370" s="29">
        <f t="shared" si="254"/>
        <v>-1.2940264755513479E-8</v>
      </c>
      <c r="T370" s="29">
        <f t="shared" si="255"/>
        <v>-1.2940264755513479E-8</v>
      </c>
      <c r="V370" s="35">
        <v>5.7200000000000001E-9</v>
      </c>
      <c r="W370" s="35">
        <v>3.9678887762400001</v>
      </c>
      <c r="X370" s="35">
        <v>140.00196957899999</v>
      </c>
      <c r="Y370" s="29">
        <f t="shared" si="256"/>
        <v>5.7150989666875536E-9</v>
      </c>
      <c r="Z370" s="29">
        <f t="shared" si="257"/>
        <v>5.715093941341958E-9</v>
      </c>
      <c r="AA370" s="29">
        <f t="shared" si="258"/>
        <v>5.7150939413594132E-9</v>
      </c>
      <c r="AB370" s="29">
        <f t="shared" si="259"/>
        <v>5.7150939413594132E-9</v>
      </c>
      <c r="AD370" s="35"/>
      <c r="AE370" s="35"/>
      <c r="AF370" s="35"/>
      <c r="AL370" s="35"/>
      <c r="AM370" s="35"/>
      <c r="AN370" s="35"/>
      <c r="AT370" s="35"/>
      <c r="AU370" s="35"/>
      <c r="AV370" s="35"/>
      <c r="BB370" s="35"/>
      <c r="BC370" s="35"/>
      <c r="BD370" s="35"/>
      <c r="BJ370" s="35">
        <v>1.99E-9</v>
      </c>
      <c r="BK370" s="35">
        <v>3.53454927143</v>
      </c>
      <c r="BL370" s="35">
        <v>219.66188291340001</v>
      </c>
      <c r="BM370" s="29">
        <f t="shared" si="260"/>
        <v>1.3589447112162756E-9</v>
      </c>
      <c r="BN370" s="29">
        <f t="shared" si="261"/>
        <v>1.3589931164584675E-9</v>
      </c>
      <c r="BO370" s="29">
        <f t="shared" si="262"/>
        <v>1.3589931162903852E-9</v>
      </c>
      <c r="BP370" s="29">
        <f t="shared" si="263"/>
        <v>1.3589931162903852E-9</v>
      </c>
      <c r="BR370" s="35"/>
      <c r="BS370" s="35"/>
      <c r="BT370" s="35"/>
      <c r="BZ370" s="35"/>
      <c r="CA370" s="35"/>
      <c r="CB370" s="35"/>
      <c r="CH370" s="35"/>
      <c r="CI370" s="35"/>
      <c r="CJ370" s="35"/>
      <c r="CP370" s="35"/>
      <c r="CQ370" s="35"/>
      <c r="CR370" s="35"/>
      <c r="CX370" s="35"/>
      <c r="CY370" s="35"/>
      <c r="CZ370" s="35"/>
      <c r="DF370" s="35">
        <v>1.1417999999999999E-7</v>
      </c>
      <c r="DG370" s="35">
        <v>1.2087456024600001</v>
      </c>
      <c r="DH370" s="35">
        <v>172.24529849340001</v>
      </c>
      <c r="DI370" s="29">
        <f t="shared" si="264"/>
        <v>-7.4084053961496702E-8</v>
      </c>
      <c r="DJ370" s="29">
        <f t="shared" si="265"/>
        <v>-7.4086322432528569E-8</v>
      </c>
      <c r="DK370" s="29">
        <f t="shared" si="266"/>
        <v>-7.4086322424651414E-8</v>
      </c>
      <c r="DL370" s="29">
        <f t="shared" si="267"/>
        <v>-7.4086322424651414E-8</v>
      </c>
      <c r="DN370" s="35">
        <v>2.515E-8</v>
      </c>
      <c r="DO370" s="35">
        <v>6.2484413930000003E-2</v>
      </c>
      <c r="DP370" s="35">
        <v>427.56139872249997</v>
      </c>
      <c r="DQ370" s="29">
        <f t="shared" si="268"/>
        <v>1.8846315635732227E-8</v>
      </c>
      <c r="DR370" s="29">
        <f t="shared" si="269"/>
        <v>1.8847394942017237E-8</v>
      </c>
      <c r="DS370" s="29">
        <f t="shared" si="270"/>
        <v>1.8847394938269519E-8</v>
      </c>
      <c r="DT370" s="29">
        <f t="shared" si="271"/>
        <v>1.8847394938269519E-8</v>
      </c>
      <c r="DV370" s="35"/>
      <c r="DW370" s="35"/>
      <c r="DX370" s="35"/>
      <c r="ED370" s="35"/>
      <c r="EE370" s="35"/>
      <c r="EF370" s="35"/>
      <c r="EL370" s="35"/>
      <c r="EM370" s="35"/>
      <c r="EN370" s="35"/>
      <c r="ET370" s="35"/>
      <c r="EU370" s="35"/>
      <c r="EV370" s="35"/>
    </row>
    <row r="371" spans="14:152" s="29" customFormat="1" ht="13.5" x14ac:dyDescent="0.3">
      <c r="N371" s="35">
        <v>2.9049999999999999E-8</v>
      </c>
      <c r="O371" s="35">
        <v>1.27201007426</v>
      </c>
      <c r="P371" s="35">
        <v>2737.3205056900001</v>
      </c>
      <c r="Q371" s="29">
        <f t="shared" si="252"/>
        <v>-5.1490658849257126E-9</v>
      </c>
      <c r="R371" s="29">
        <f t="shared" si="253"/>
        <v>-5.1372023753531635E-9</v>
      </c>
      <c r="S371" s="29">
        <f t="shared" si="254"/>
        <v>-5.1372024165502578E-9</v>
      </c>
      <c r="T371" s="29">
        <f t="shared" si="255"/>
        <v>-5.1372024165502578E-9</v>
      </c>
      <c r="V371" s="35">
        <v>6.1099999999999998E-9</v>
      </c>
      <c r="W371" s="35">
        <v>4.1539223986999998</v>
      </c>
      <c r="X371" s="35">
        <v>436.15941843159999</v>
      </c>
      <c r="Y371" s="29">
        <f t="shared" si="256"/>
        <v>1.4666248164481845E-9</v>
      </c>
      <c r="Z371" s="29">
        <f t="shared" si="257"/>
        <v>1.4662326591119142E-9</v>
      </c>
      <c r="AA371" s="29">
        <f t="shared" si="258"/>
        <v>1.4662326604736695E-9</v>
      </c>
      <c r="AB371" s="29">
        <f t="shared" si="259"/>
        <v>1.4662326604736695E-9</v>
      </c>
      <c r="AD371" s="35"/>
      <c r="AE371" s="35"/>
      <c r="AF371" s="35"/>
      <c r="AL371" s="35"/>
      <c r="AM371" s="35"/>
      <c r="AN371" s="35"/>
      <c r="AT371" s="35"/>
      <c r="AU371" s="35"/>
      <c r="AV371" s="35"/>
      <c r="BB371" s="35"/>
      <c r="BC371" s="35"/>
      <c r="BD371" s="35"/>
      <c r="BJ371" s="35">
        <v>1.97E-9</v>
      </c>
      <c r="BK371" s="35">
        <v>2.6533882961700002</v>
      </c>
      <c r="BL371" s="35">
        <v>864.2420820159</v>
      </c>
      <c r="BM371" s="29">
        <f t="shared" si="260"/>
        <v>-1.0934792186498974E-9</v>
      </c>
      <c r="BN371" s="29">
        <f t="shared" si="261"/>
        <v>-1.0936938839078573E-9</v>
      </c>
      <c r="BO371" s="29">
        <f t="shared" si="262"/>
        <v>-1.0936938831624671E-9</v>
      </c>
      <c r="BP371" s="29">
        <f t="shared" si="263"/>
        <v>-1.0936938831624671E-9</v>
      </c>
      <c r="BR371" s="35"/>
      <c r="BS371" s="35"/>
      <c r="BT371" s="35"/>
      <c r="BZ371" s="35"/>
      <c r="CA371" s="35"/>
      <c r="CB371" s="35"/>
      <c r="CH371" s="35"/>
      <c r="CI371" s="35"/>
      <c r="CJ371" s="35"/>
      <c r="CP371" s="35"/>
      <c r="CQ371" s="35"/>
      <c r="CR371" s="35"/>
      <c r="CX371" s="35"/>
      <c r="CY371" s="35"/>
      <c r="CZ371" s="35"/>
      <c r="DF371" s="35">
        <v>1.4613E-7</v>
      </c>
      <c r="DG371" s="35">
        <v>6.0564535305899998</v>
      </c>
      <c r="DH371" s="35">
        <v>468.24268865160002</v>
      </c>
      <c r="DI371" s="29">
        <f t="shared" si="264"/>
        <v>6.6904234160073679E-8</v>
      </c>
      <c r="DJ371" s="29">
        <f t="shared" si="265"/>
        <v>6.6913455154295649E-8</v>
      </c>
      <c r="DK371" s="29">
        <f t="shared" si="266"/>
        <v>6.6913455122276837E-8</v>
      </c>
      <c r="DL371" s="29">
        <f t="shared" si="267"/>
        <v>6.6913455122276837E-8</v>
      </c>
      <c r="DN371" s="35">
        <v>3.2789999999999998E-8</v>
      </c>
      <c r="DO371" s="35">
        <v>4.9575132346700004</v>
      </c>
      <c r="DP371" s="35">
        <v>313.94418910180002</v>
      </c>
      <c r="DQ371" s="29">
        <f t="shared" si="268"/>
        <v>-2.6460717445028279E-8</v>
      </c>
      <c r="DR371" s="29">
        <f t="shared" si="269"/>
        <v>-2.6461638995524595E-8</v>
      </c>
      <c r="DS371" s="29">
        <f t="shared" si="270"/>
        <v>-2.6461638992324674E-8</v>
      </c>
      <c r="DT371" s="29">
        <f t="shared" si="271"/>
        <v>-2.6461638992324674E-8</v>
      </c>
      <c r="DV371" s="35"/>
      <c r="DW371" s="35"/>
      <c r="DX371" s="35"/>
      <c r="ED371" s="35"/>
      <c r="EE371" s="35"/>
      <c r="EF371" s="35"/>
      <c r="EL371" s="35"/>
      <c r="EM371" s="35"/>
      <c r="EN371" s="35"/>
      <c r="ET371" s="35"/>
      <c r="EU371" s="35"/>
      <c r="EV371" s="35"/>
    </row>
    <row r="372" spans="14:152" s="29" customFormat="1" ht="13.5" x14ac:dyDescent="0.3">
      <c r="N372" s="35">
        <v>3.6099999999999999E-8</v>
      </c>
      <c r="O372" s="35">
        <v>0.22394084</v>
      </c>
      <c r="P372" s="35">
        <v>121.2520214833</v>
      </c>
      <c r="Q372" s="29">
        <f t="shared" si="252"/>
        <v>-2.1048966211197016E-8</v>
      </c>
      <c r="R372" s="29">
        <f t="shared" si="253"/>
        <v>-2.104842715261178E-8</v>
      </c>
      <c r="S372" s="29">
        <f t="shared" si="254"/>
        <v>-2.1048427154483657E-8</v>
      </c>
      <c r="T372" s="29">
        <f t="shared" si="255"/>
        <v>-2.1048427154483657E-8</v>
      </c>
      <c r="V372" s="35">
        <v>5.0499999999999997E-9</v>
      </c>
      <c r="W372" s="35">
        <v>2.9573939258299999</v>
      </c>
      <c r="X372" s="35">
        <v>135.54855145409999</v>
      </c>
      <c r="Y372" s="29">
        <f t="shared" si="256"/>
        <v>2.1809674967550947E-9</v>
      </c>
      <c r="Z372" s="29">
        <f t="shared" si="257"/>
        <v>2.1808739088520747E-9</v>
      </c>
      <c r="AA372" s="29">
        <f t="shared" si="258"/>
        <v>2.1808739091770566E-9</v>
      </c>
      <c r="AB372" s="29">
        <f t="shared" si="259"/>
        <v>2.1808739091770566E-9</v>
      </c>
      <c r="AD372" s="35"/>
      <c r="AE372" s="35"/>
      <c r="AF372" s="35"/>
      <c r="AL372" s="35"/>
      <c r="AM372" s="35"/>
      <c r="AN372" s="35"/>
      <c r="AT372" s="35"/>
      <c r="AU372" s="35"/>
      <c r="AV372" s="35"/>
      <c r="BB372" s="35"/>
      <c r="BC372" s="35"/>
      <c r="BD372" s="35"/>
      <c r="BJ372" s="35">
        <v>2.1900000000000001E-9</v>
      </c>
      <c r="BK372" s="35">
        <v>3.4626718533799998</v>
      </c>
      <c r="BL372" s="35">
        <v>1182.9215735329001</v>
      </c>
      <c r="BM372" s="29">
        <f t="shared" si="260"/>
        <v>-1.696792517345067E-9</v>
      </c>
      <c r="BN372" s="29">
        <f t="shared" si="261"/>
        <v>-1.6970407594794671E-9</v>
      </c>
      <c r="BO372" s="29">
        <f t="shared" si="262"/>
        <v>-1.697040758617555E-9</v>
      </c>
      <c r="BP372" s="29">
        <f t="shared" si="263"/>
        <v>-1.697040758617555E-9</v>
      </c>
      <c r="BR372" s="35"/>
      <c r="BS372" s="35"/>
      <c r="BT372" s="35"/>
      <c r="BZ372" s="35"/>
      <c r="CA372" s="35"/>
      <c r="CB372" s="35"/>
      <c r="CH372" s="35"/>
      <c r="CI372" s="35"/>
      <c r="CJ372" s="35"/>
      <c r="CP372" s="35"/>
      <c r="CQ372" s="35"/>
      <c r="CR372" s="35"/>
      <c r="CX372" s="35"/>
      <c r="CY372" s="35"/>
      <c r="CZ372" s="35"/>
      <c r="DF372" s="35">
        <v>1.0579999999999999E-7</v>
      </c>
      <c r="DG372" s="35">
        <v>2.0590385486399998</v>
      </c>
      <c r="DH372" s="35">
        <v>429.04587143079999</v>
      </c>
      <c r="DI372" s="29">
        <f t="shared" si="264"/>
        <v>-9.7562362348634976E-8</v>
      </c>
      <c r="DJ372" s="29">
        <f t="shared" si="265"/>
        <v>-9.755970020930935E-8</v>
      </c>
      <c r="DK372" s="29">
        <f t="shared" si="266"/>
        <v>-9.7559700218554265E-8</v>
      </c>
      <c r="DL372" s="29">
        <f t="shared" si="267"/>
        <v>-9.7559700218554265E-8</v>
      </c>
      <c r="DN372" s="35">
        <v>2.5950000000000001E-8</v>
      </c>
      <c r="DO372" s="35">
        <v>5.1316979745699998</v>
      </c>
      <c r="DP372" s="35">
        <v>299.12639426919998</v>
      </c>
      <c r="DQ372" s="29">
        <f t="shared" si="268"/>
        <v>-2.191291033998227E-8</v>
      </c>
      <c r="DR372" s="29">
        <f t="shared" si="269"/>
        <v>-2.1913540614462644E-8</v>
      </c>
      <c r="DS372" s="29">
        <f t="shared" si="270"/>
        <v>-2.1913540612274135E-8</v>
      </c>
      <c r="DT372" s="29">
        <f t="shared" si="271"/>
        <v>-2.1913540612274135E-8</v>
      </c>
      <c r="DV372" s="35"/>
      <c r="DW372" s="35"/>
      <c r="DX372" s="35"/>
      <c r="ED372" s="35"/>
      <c r="EE372" s="35"/>
      <c r="EF372" s="35"/>
      <c r="EL372" s="35"/>
      <c r="EM372" s="35"/>
      <c r="EN372" s="35"/>
      <c r="ET372" s="35"/>
      <c r="EU372" s="35"/>
      <c r="EV372" s="35"/>
    </row>
    <row r="373" spans="14:152" s="29" customFormat="1" ht="13.5" x14ac:dyDescent="0.3">
      <c r="N373" s="35">
        <v>2.8460000000000001E-8</v>
      </c>
      <c r="O373" s="35">
        <v>5.1174854517900004</v>
      </c>
      <c r="P373" s="35">
        <v>205.66428357539999</v>
      </c>
      <c r="Q373" s="29">
        <f t="shared" si="252"/>
        <v>-1.6160778485778921E-8</v>
      </c>
      <c r="R373" s="29">
        <f t="shared" si="253"/>
        <v>-1.6160048141401013E-8</v>
      </c>
      <c r="S373" s="29">
        <f t="shared" si="254"/>
        <v>-1.6160048143937138E-8</v>
      </c>
      <c r="T373" s="29">
        <f t="shared" si="255"/>
        <v>-1.6160048143937138E-8</v>
      </c>
      <c r="V373" s="35">
        <v>5.8699999999999998E-9</v>
      </c>
      <c r="W373" s="35">
        <v>4.5532039553699999</v>
      </c>
      <c r="X373" s="35">
        <v>5863.5912061161998</v>
      </c>
      <c r="Y373" s="29">
        <f t="shared" si="256"/>
        <v>4.3271789833302928E-9</v>
      </c>
      <c r="Z373" s="29">
        <f t="shared" si="257"/>
        <v>4.3236517946340184E-9</v>
      </c>
      <c r="AA373" s="29">
        <f t="shared" si="258"/>
        <v>4.3236518068879812E-9</v>
      </c>
      <c r="AB373" s="29">
        <f t="shared" si="259"/>
        <v>4.3236518068879812E-9</v>
      </c>
      <c r="AD373" s="35"/>
      <c r="AE373" s="35"/>
      <c r="AF373" s="35"/>
      <c r="AL373" s="35"/>
      <c r="AM373" s="35"/>
      <c r="AN373" s="35"/>
      <c r="AT373" s="35"/>
      <c r="AU373" s="35"/>
      <c r="AV373" s="35"/>
      <c r="BB373" s="35"/>
      <c r="BC373" s="35"/>
      <c r="BD373" s="35"/>
      <c r="BJ373" s="35">
        <v>1.99E-9</v>
      </c>
      <c r="BK373" s="35">
        <v>2.56046317223</v>
      </c>
      <c r="BL373" s="35">
        <v>264.50482076920002</v>
      </c>
      <c r="BM373" s="29">
        <f t="shared" si="260"/>
        <v>1.6717895920551407E-9</v>
      </c>
      <c r="BN373" s="29">
        <f t="shared" si="261"/>
        <v>1.6718328714072418E-9</v>
      </c>
      <c r="BO373" s="29">
        <f t="shared" si="262"/>
        <v>1.6718328712569598E-9</v>
      </c>
      <c r="BP373" s="29">
        <f t="shared" si="263"/>
        <v>1.6718328712569598E-9</v>
      </c>
      <c r="BR373" s="35"/>
      <c r="BS373" s="35"/>
      <c r="BT373" s="35"/>
      <c r="BZ373" s="35"/>
      <c r="CA373" s="35"/>
      <c r="CB373" s="35"/>
      <c r="CH373" s="35"/>
      <c r="CI373" s="35"/>
      <c r="CJ373" s="35"/>
      <c r="CP373" s="35"/>
      <c r="CQ373" s="35"/>
      <c r="CR373" s="35"/>
      <c r="CX373" s="35"/>
      <c r="CY373" s="35"/>
      <c r="CZ373" s="35"/>
      <c r="DF373" s="35">
        <v>1.3721E-7</v>
      </c>
      <c r="DG373" s="35">
        <v>2.2093629152599998</v>
      </c>
      <c r="DH373" s="35">
        <v>228.276948965</v>
      </c>
      <c r="DI373" s="29">
        <f t="shared" si="264"/>
        <v>1.281136287869204E-7</v>
      </c>
      <c r="DJ373" s="29">
        <f t="shared" si="265"/>
        <v>1.2811192874172998E-7</v>
      </c>
      <c r="DK373" s="29">
        <f t="shared" si="266"/>
        <v>1.2811192874763358E-7</v>
      </c>
      <c r="DL373" s="29">
        <f t="shared" si="267"/>
        <v>1.2811192874763358E-7</v>
      </c>
      <c r="DN373" s="35">
        <v>2.5720000000000001E-8</v>
      </c>
      <c r="DO373" s="35">
        <v>3.4255839150899998</v>
      </c>
      <c r="DP373" s="35">
        <v>4.1927856940000003</v>
      </c>
      <c r="DQ373" s="29">
        <f t="shared" si="268"/>
        <v>-2.4142180590174557E-8</v>
      </c>
      <c r="DR373" s="29">
        <f t="shared" si="269"/>
        <v>-2.4142186227502894E-8</v>
      </c>
      <c r="DS373" s="29">
        <f t="shared" si="270"/>
        <v>-2.4142186227483323E-8</v>
      </c>
      <c r="DT373" s="29">
        <f t="shared" si="271"/>
        <v>-2.4142186227483323E-8</v>
      </c>
      <c r="DV373" s="35"/>
      <c r="DW373" s="35"/>
      <c r="DX373" s="35"/>
      <c r="ED373" s="35"/>
      <c r="EE373" s="35"/>
      <c r="EF373" s="35"/>
      <c r="EL373" s="35"/>
      <c r="EM373" s="35"/>
      <c r="EN373" s="35"/>
      <c r="ET373" s="35"/>
      <c r="EU373" s="35"/>
      <c r="EV373" s="35"/>
    </row>
    <row r="374" spans="14:152" s="29" customFormat="1" ht="13.5" x14ac:dyDescent="0.3">
      <c r="N374" s="35">
        <v>3.1559999999999999E-8</v>
      </c>
      <c r="O374" s="35">
        <v>2.7495572369599999</v>
      </c>
      <c r="P374" s="35">
        <v>494.26624244250002</v>
      </c>
      <c r="Q374" s="29">
        <f t="shared" si="252"/>
        <v>-6.8317676598478565E-9</v>
      </c>
      <c r="R374" s="29">
        <f t="shared" si="253"/>
        <v>-6.8340761588595962E-9</v>
      </c>
      <c r="S374" s="29">
        <f t="shared" si="254"/>
        <v>-6.8340761508434889E-9</v>
      </c>
      <c r="T374" s="29">
        <f t="shared" si="255"/>
        <v>-6.8340761508434889E-9</v>
      </c>
      <c r="V374" s="35">
        <v>4.9200000000000004E-9</v>
      </c>
      <c r="W374" s="35">
        <v>2.7159587438199999</v>
      </c>
      <c r="X374" s="35">
        <v>84.9335269539</v>
      </c>
      <c r="Y374" s="29">
        <f t="shared" si="256"/>
        <v>-2.8464617467648042E-9</v>
      </c>
      <c r="Z374" s="29">
        <f t="shared" si="257"/>
        <v>-2.8465134123753368E-9</v>
      </c>
      <c r="AA374" s="29">
        <f t="shared" si="258"/>
        <v>-2.8465134121959321E-9</v>
      </c>
      <c r="AB374" s="29">
        <f t="shared" si="259"/>
        <v>-2.8465134121959321E-9</v>
      </c>
      <c r="AD374" s="35"/>
      <c r="AE374" s="35"/>
      <c r="AF374" s="35"/>
      <c r="AL374" s="35"/>
      <c r="AM374" s="35"/>
      <c r="AN374" s="35"/>
      <c r="AT374" s="35"/>
      <c r="AU374" s="35"/>
      <c r="AV374" s="35"/>
      <c r="BB374" s="35"/>
      <c r="BC374" s="35"/>
      <c r="BD374" s="35"/>
      <c r="BJ374" s="35">
        <v>1.99E-9</v>
      </c>
      <c r="BK374" s="35">
        <v>2.0350870890000001</v>
      </c>
      <c r="BL374" s="35">
        <v>757.21715453419995</v>
      </c>
      <c r="BM374" s="29">
        <f t="shared" si="260"/>
        <v>-3.8864430610843625E-10</v>
      </c>
      <c r="BN374" s="29">
        <f t="shared" si="261"/>
        <v>-3.8842028402958362E-10</v>
      </c>
      <c r="BO374" s="29">
        <f t="shared" si="262"/>
        <v>-3.8842028480750692E-10</v>
      </c>
      <c r="BP374" s="29">
        <f t="shared" si="263"/>
        <v>-3.8842028480750692E-10</v>
      </c>
      <c r="BR374" s="35"/>
      <c r="BS374" s="35"/>
      <c r="BT374" s="35"/>
      <c r="BZ374" s="35"/>
      <c r="CA374" s="35"/>
      <c r="CB374" s="35"/>
      <c r="CH374" s="35"/>
      <c r="CI374" s="35"/>
      <c r="CJ374" s="35"/>
      <c r="CP374" s="35"/>
      <c r="CQ374" s="35"/>
      <c r="CR374" s="35"/>
      <c r="CX374" s="35"/>
      <c r="CY374" s="35"/>
      <c r="CZ374" s="35"/>
      <c r="DF374" s="35">
        <v>1.2179999999999999E-7</v>
      </c>
      <c r="DG374" s="35">
        <v>1.8258557772599999</v>
      </c>
      <c r="DH374" s="35">
        <v>241.87090352019999</v>
      </c>
      <c r="DI374" s="29">
        <f t="shared" si="264"/>
        <v>1.0515832981486169E-7</v>
      </c>
      <c r="DJ374" s="29">
        <f t="shared" si="265"/>
        <v>1.0515607648107597E-7</v>
      </c>
      <c r="DK374" s="29">
        <f t="shared" si="266"/>
        <v>1.0515607648890082E-7</v>
      </c>
      <c r="DL374" s="29">
        <f t="shared" si="267"/>
        <v>1.0515607648890082E-7</v>
      </c>
      <c r="DN374" s="35">
        <v>2.5799999999999999E-8</v>
      </c>
      <c r="DO374" s="35">
        <v>2.0328091649400002</v>
      </c>
      <c r="DP374" s="35">
        <v>319.31263096340001</v>
      </c>
      <c r="DQ374" s="29">
        <f t="shared" si="268"/>
        <v>1.5302528444053538E-8</v>
      </c>
      <c r="DR374" s="29">
        <f t="shared" si="269"/>
        <v>1.5303533850666953E-8</v>
      </c>
      <c r="DS374" s="29">
        <f t="shared" si="270"/>
        <v>1.5303533847175754E-8</v>
      </c>
      <c r="DT374" s="29">
        <f t="shared" si="271"/>
        <v>1.5303533847175754E-8</v>
      </c>
      <c r="DV374" s="35"/>
      <c r="DW374" s="35"/>
      <c r="DX374" s="35"/>
      <c r="ED374" s="35"/>
      <c r="EE374" s="35"/>
      <c r="EF374" s="35"/>
      <c r="EL374" s="35"/>
      <c r="EM374" s="35"/>
      <c r="EN374" s="35"/>
      <c r="ET374" s="35"/>
      <c r="EU374" s="35"/>
      <c r="EV374" s="35"/>
    </row>
    <row r="375" spans="14:152" s="29" customFormat="1" ht="13.5" x14ac:dyDescent="0.3">
      <c r="N375" s="35">
        <v>3.5759999999999997E-8</v>
      </c>
      <c r="O375" s="35">
        <v>4.4982630244699999</v>
      </c>
      <c r="P375" s="35">
        <v>167.08930495289999</v>
      </c>
      <c r="Q375" s="29">
        <f t="shared" si="252"/>
        <v>2.1409354533321828E-8</v>
      </c>
      <c r="R375" s="29">
        <f t="shared" si="253"/>
        <v>2.1410080001995094E-8</v>
      </c>
      <c r="S375" s="29">
        <f t="shared" si="254"/>
        <v>2.1410079999475942E-8</v>
      </c>
      <c r="T375" s="29">
        <f t="shared" si="255"/>
        <v>2.1410079999475942E-8</v>
      </c>
      <c r="V375" s="35">
        <v>5.76E-9</v>
      </c>
      <c r="W375" s="35">
        <v>5.9830093845399999</v>
      </c>
      <c r="X375" s="35">
        <v>9793.8009023358009</v>
      </c>
      <c r="Y375" s="29">
        <f t="shared" si="256"/>
        <v>-6.8545157569749661E-10</v>
      </c>
      <c r="Z375" s="29">
        <f t="shared" si="257"/>
        <v>-6.7696032069444872E-10</v>
      </c>
      <c r="AA375" s="29">
        <f t="shared" si="258"/>
        <v>-6.7696035018269474E-10</v>
      </c>
      <c r="AB375" s="29">
        <f t="shared" si="259"/>
        <v>-6.7696035018269474E-10</v>
      </c>
      <c r="AD375" s="35"/>
      <c r="AE375" s="35"/>
      <c r="AF375" s="35"/>
      <c r="AL375" s="35"/>
      <c r="AM375" s="35"/>
      <c r="AN375" s="35"/>
      <c r="AT375" s="35"/>
      <c r="AU375" s="35"/>
      <c r="AV375" s="35"/>
      <c r="BB375" s="35"/>
      <c r="BC375" s="35"/>
      <c r="BD375" s="35"/>
      <c r="BJ375" s="35">
        <v>2.3699999999999999E-9</v>
      </c>
      <c r="BK375" s="35">
        <v>5.0544310928399998</v>
      </c>
      <c r="BL375" s="35">
        <v>254.9435932136</v>
      </c>
      <c r="BM375" s="29">
        <f t="shared" si="260"/>
        <v>-2.3078162435645535E-9</v>
      </c>
      <c r="BN375" s="29">
        <f t="shared" si="261"/>
        <v>-2.3077953988081014E-9</v>
      </c>
      <c r="BO375" s="29">
        <f t="shared" si="262"/>
        <v>-2.3077953988804909E-9</v>
      </c>
      <c r="BP375" s="29">
        <f t="shared" si="263"/>
        <v>-2.3077953988804909E-9</v>
      </c>
      <c r="BR375" s="35"/>
      <c r="BS375" s="35"/>
      <c r="BT375" s="35"/>
      <c r="BZ375" s="35"/>
      <c r="CA375" s="35"/>
      <c r="CB375" s="35"/>
      <c r="CH375" s="35"/>
      <c r="CI375" s="35"/>
      <c r="CJ375" s="35"/>
      <c r="CP375" s="35"/>
      <c r="CQ375" s="35"/>
      <c r="CR375" s="35"/>
      <c r="CX375" s="35"/>
      <c r="CY375" s="35"/>
      <c r="CZ375" s="35"/>
      <c r="DF375" s="35">
        <v>1.0787E-7</v>
      </c>
      <c r="DG375" s="35">
        <v>5.0692411818599998</v>
      </c>
      <c r="DH375" s="35">
        <v>162.89651925890001</v>
      </c>
      <c r="DI375" s="29">
        <f t="shared" si="264"/>
        <v>1.4944863465487676E-8</v>
      </c>
      <c r="DJ375" s="29">
        <f t="shared" si="265"/>
        <v>1.4947501374935788E-8</v>
      </c>
      <c r="DK375" s="29">
        <f t="shared" si="266"/>
        <v>1.4947501365775828E-8</v>
      </c>
      <c r="DL375" s="29">
        <f t="shared" si="267"/>
        <v>1.4947501365775828E-8</v>
      </c>
      <c r="DN375" s="35">
        <v>3.2940000000000002E-8</v>
      </c>
      <c r="DO375" s="35">
        <v>6.24566168486</v>
      </c>
      <c r="DP375" s="35">
        <v>421.18156490460001</v>
      </c>
      <c r="DQ375" s="29">
        <f t="shared" si="268"/>
        <v>2.8584687322304477E-8</v>
      </c>
      <c r="DR375" s="29">
        <f t="shared" si="269"/>
        <v>2.8585732370407702E-8</v>
      </c>
      <c r="DS375" s="29">
        <f t="shared" si="270"/>
        <v>2.8585732366778997E-8</v>
      </c>
      <c r="DT375" s="29">
        <f t="shared" si="271"/>
        <v>2.8585732366778997E-8</v>
      </c>
      <c r="DV375" s="35"/>
      <c r="DW375" s="35"/>
      <c r="DX375" s="35"/>
      <c r="ED375" s="35"/>
      <c r="EE375" s="35"/>
      <c r="EF375" s="35"/>
      <c r="EL375" s="35"/>
      <c r="EM375" s="35"/>
      <c r="EN375" s="35"/>
      <c r="ET375" s="35"/>
      <c r="EU375" s="35"/>
      <c r="EV375" s="35"/>
    </row>
    <row r="376" spans="14:152" s="29" customFormat="1" ht="13.5" x14ac:dyDescent="0.3">
      <c r="N376" s="35">
        <v>2.7459999999999999E-8</v>
      </c>
      <c r="O376" s="35">
        <v>0.66908290711999996</v>
      </c>
      <c r="P376" s="35">
        <v>7.0016724161999999</v>
      </c>
      <c r="Q376" s="29">
        <f t="shared" si="252"/>
        <v>1.9467470905945464E-8</v>
      </c>
      <c r="R376" s="29">
        <f t="shared" si="253"/>
        <v>1.9467491460780887E-8</v>
      </c>
      <c r="S376" s="29">
        <f t="shared" si="254"/>
        <v>1.9467491460709511E-8</v>
      </c>
      <c r="T376" s="29">
        <f t="shared" si="255"/>
        <v>1.9467491460709511E-8</v>
      </c>
      <c r="V376" s="35">
        <v>4.8900000000000003E-9</v>
      </c>
      <c r="W376" s="35">
        <v>5.6845038318199999</v>
      </c>
      <c r="X376" s="35">
        <v>533.62311835770004</v>
      </c>
      <c r="Y376" s="29">
        <f t="shared" si="256"/>
        <v>-1.040343760840358E-9</v>
      </c>
      <c r="Z376" s="29">
        <f t="shared" si="257"/>
        <v>-1.0399572638378604E-9</v>
      </c>
      <c r="AA376" s="29">
        <f t="shared" si="258"/>
        <v>-1.0399572651799657E-9</v>
      </c>
      <c r="AB376" s="29">
        <f t="shared" si="259"/>
        <v>-1.0399572651799657E-9</v>
      </c>
      <c r="AD376" s="35"/>
      <c r="AE376" s="35"/>
      <c r="AF376" s="35"/>
      <c r="AL376" s="35"/>
      <c r="AM376" s="35"/>
      <c r="AN376" s="35"/>
      <c r="AT376" s="35"/>
      <c r="AU376" s="35"/>
      <c r="AV376" s="35"/>
      <c r="BB376" s="35"/>
      <c r="BC376" s="35"/>
      <c r="BD376" s="35"/>
      <c r="BJ376" s="35">
        <v>1.9099999999999998E-9</v>
      </c>
      <c r="BK376" s="35">
        <v>2.0710690987599998</v>
      </c>
      <c r="BL376" s="35">
        <v>756.32338265689998</v>
      </c>
      <c r="BM376" s="29">
        <f t="shared" si="260"/>
        <v>-4.1314093705766224E-10</v>
      </c>
      <c r="BN376" s="29">
        <f t="shared" si="261"/>
        <v>-4.1292714181524839E-10</v>
      </c>
      <c r="BO376" s="29">
        <f t="shared" si="262"/>
        <v>-4.1292714255765586E-10</v>
      </c>
      <c r="BP376" s="29">
        <f t="shared" si="263"/>
        <v>-4.1292714255765586E-10</v>
      </c>
      <c r="BR376" s="35"/>
      <c r="BS376" s="35"/>
      <c r="BT376" s="35"/>
      <c r="BZ376" s="35"/>
      <c r="CA376" s="35"/>
      <c r="CB376" s="35"/>
      <c r="CH376" s="35"/>
      <c r="CI376" s="35"/>
      <c r="CJ376" s="35"/>
      <c r="CP376" s="35"/>
      <c r="CQ376" s="35"/>
      <c r="CR376" s="35"/>
      <c r="CX376" s="35"/>
      <c r="CY376" s="35"/>
      <c r="CZ376" s="35"/>
      <c r="DF376" s="35">
        <v>1.2055999999999999E-7</v>
      </c>
      <c r="DG376" s="35">
        <v>3.20018724042</v>
      </c>
      <c r="DH376" s="35">
        <v>72.073285581600004</v>
      </c>
      <c r="DI376" s="29">
        <f t="shared" si="264"/>
        <v>-4.0386435187651393E-8</v>
      </c>
      <c r="DJ376" s="29">
        <f t="shared" si="265"/>
        <v>-4.0387676229754504E-8</v>
      </c>
      <c r="DK376" s="29">
        <f t="shared" si="266"/>
        <v>-4.0387676225445025E-8</v>
      </c>
      <c r="DL376" s="29">
        <f t="shared" si="267"/>
        <v>-4.0387676225445025E-8</v>
      </c>
      <c r="DN376" s="35">
        <v>2.5799999999999999E-8</v>
      </c>
      <c r="DO376" s="35">
        <v>2.6272109053400001</v>
      </c>
      <c r="DP376" s="35">
        <v>213.18722085339999</v>
      </c>
      <c r="DQ376" s="29">
        <f t="shared" si="268"/>
        <v>2.5318947238796342E-8</v>
      </c>
      <c r="DR376" s="29">
        <f t="shared" si="269"/>
        <v>2.5318786972920249E-8</v>
      </c>
      <c r="DS376" s="29">
        <f t="shared" si="270"/>
        <v>2.5318786973476813E-8</v>
      </c>
      <c r="DT376" s="29">
        <f t="shared" si="271"/>
        <v>2.5318786973476813E-8</v>
      </c>
      <c r="DV376" s="35"/>
      <c r="DW376" s="35"/>
      <c r="DX376" s="35"/>
      <c r="ED376" s="35"/>
      <c r="EE376" s="35"/>
      <c r="EF376" s="35"/>
      <c r="EL376" s="35"/>
      <c r="EM376" s="35"/>
      <c r="EN376" s="35"/>
      <c r="ET376" s="35"/>
      <c r="EU376" s="35"/>
      <c r="EV376" s="35"/>
    </row>
    <row r="377" spans="14:152" s="29" customFormat="1" ht="13.5" x14ac:dyDescent="0.3">
      <c r="N377" s="35">
        <v>2.7800000000000001E-8</v>
      </c>
      <c r="O377" s="35">
        <v>2.10066625279</v>
      </c>
      <c r="P377" s="35">
        <v>894.84087952760001</v>
      </c>
      <c r="Q377" s="29">
        <f t="shared" si="252"/>
        <v>-1.6695125723899601E-8</v>
      </c>
      <c r="R377" s="29">
        <f t="shared" si="253"/>
        <v>-1.6698140766786273E-8</v>
      </c>
      <c r="S377" s="29">
        <f t="shared" si="254"/>
        <v>-1.6698140756317151E-8</v>
      </c>
      <c r="T377" s="29">
        <f t="shared" si="255"/>
        <v>-1.6698140756317151E-8</v>
      </c>
      <c r="V377" s="35">
        <v>5.1899999999999997E-9</v>
      </c>
      <c r="W377" s="35">
        <v>3.09688510923</v>
      </c>
      <c r="X377" s="35">
        <v>327.43756992049998</v>
      </c>
      <c r="Y377" s="29">
        <f t="shared" si="256"/>
        <v>-2.7617366262399828E-9</v>
      </c>
      <c r="Z377" s="29">
        <f t="shared" si="257"/>
        <v>-2.7615185185737858E-9</v>
      </c>
      <c r="AA377" s="29">
        <f t="shared" si="258"/>
        <v>-2.761518519331168E-9</v>
      </c>
      <c r="AB377" s="29">
        <f t="shared" si="259"/>
        <v>-2.761518519331168E-9</v>
      </c>
      <c r="AD377" s="35"/>
      <c r="AE377" s="35"/>
      <c r="AF377" s="35"/>
      <c r="AL377" s="35"/>
      <c r="AM377" s="35"/>
      <c r="AN377" s="35"/>
      <c r="AT377" s="35"/>
      <c r="AU377" s="35"/>
      <c r="AV377" s="35"/>
      <c r="BB377" s="35"/>
      <c r="BC377" s="35"/>
      <c r="BD377" s="35"/>
      <c r="BJ377" s="35">
        <v>1.92E-9</v>
      </c>
      <c r="BK377" s="35">
        <v>1.6798594417199999</v>
      </c>
      <c r="BL377" s="35">
        <v>1677.9385755008</v>
      </c>
      <c r="BM377" s="29">
        <f t="shared" si="260"/>
        <v>-1.5186333263785229E-9</v>
      </c>
      <c r="BN377" s="29">
        <f t="shared" si="261"/>
        <v>-1.5189320881324332E-9</v>
      </c>
      <c r="BO377" s="29">
        <f t="shared" si="262"/>
        <v>-1.5189320870951655E-9</v>
      </c>
      <c r="BP377" s="29">
        <f t="shared" si="263"/>
        <v>-1.5189320870951655E-9</v>
      </c>
      <c r="BR377" s="35"/>
      <c r="BS377" s="35"/>
      <c r="BT377" s="35"/>
      <c r="BZ377" s="35"/>
      <c r="CA377" s="35"/>
      <c r="CB377" s="35"/>
      <c r="CH377" s="35"/>
      <c r="CI377" s="35"/>
      <c r="CJ377" s="35"/>
      <c r="CP377" s="35"/>
      <c r="CQ377" s="35"/>
      <c r="CR377" s="35"/>
      <c r="CX377" s="35"/>
      <c r="CY377" s="35"/>
      <c r="CZ377" s="35"/>
      <c r="DF377" s="35">
        <v>1.2233000000000001E-7</v>
      </c>
      <c r="DG377" s="35">
        <v>4.5074193097000004</v>
      </c>
      <c r="DH377" s="35">
        <v>425.63498302950001</v>
      </c>
      <c r="DI377" s="29">
        <f t="shared" si="264"/>
        <v>5.0435176400176955E-8</v>
      </c>
      <c r="DJ377" s="29">
        <f t="shared" si="265"/>
        <v>5.0427985598172244E-8</v>
      </c>
      <c r="DK377" s="29">
        <f t="shared" si="266"/>
        <v>5.0427985623142186E-8</v>
      </c>
      <c r="DL377" s="29">
        <f t="shared" si="267"/>
        <v>5.0427985623142186E-8</v>
      </c>
      <c r="DN377" s="35">
        <v>2.8789999999999998E-8</v>
      </c>
      <c r="DO377" s="35">
        <v>0.45679876897999999</v>
      </c>
      <c r="DP377" s="35">
        <v>285.63301345050002</v>
      </c>
      <c r="DQ377" s="29">
        <f t="shared" si="268"/>
        <v>1.0775817318578595E-8</v>
      </c>
      <c r="DR377" s="29">
        <f t="shared" si="269"/>
        <v>1.0774661375873009E-8</v>
      </c>
      <c r="DS377" s="29">
        <f t="shared" si="270"/>
        <v>1.0774661379886993E-8</v>
      </c>
      <c r="DT377" s="29">
        <f t="shared" si="271"/>
        <v>1.0774661379886993E-8</v>
      </c>
      <c r="DV377" s="35"/>
      <c r="DW377" s="35"/>
      <c r="DX377" s="35"/>
      <c r="ED377" s="35"/>
      <c r="EE377" s="35"/>
      <c r="EF377" s="35"/>
      <c r="EL377" s="35"/>
      <c r="EM377" s="35"/>
      <c r="EN377" s="35"/>
      <c r="ET377" s="35"/>
      <c r="EU377" s="35"/>
      <c r="EV377" s="35"/>
    </row>
    <row r="378" spans="14:152" s="29" customFormat="1" ht="13.5" x14ac:dyDescent="0.3">
      <c r="N378" s="35">
        <v>2.8749999999999999E-8</v>
      </c>
      <c r="O378" s="35">
        <v>2.3900972177400002</v>
      </c>
      <c r="P378" s="35">
        <v>151.04766984290001</v>
      </c>
      <c r="Q378" s="29">
        <f t="shared" si="252"/>
        <v>3.755734781186756E-9</v>
      </c>
      <c r="R378" s="29">
        <f t="shared" si="253"/>
        <v>3.7550821442853773E-9</v>
      </c>
      <c r="S378" s="29">
        <f t="shared" si="254"/>
        <v>3.7550821465516496E-9</v>
      </c>
      <c r="T378" s="29">
        <f t="shared" si="255"/>
        <v>3.7550821465516496E-9</v>
      </c>
      <c r="V378" s="35">
        <v>4.8600000000000002E-9</v>
      </c>
      <c r="W378" s="35">
        <v>5.2422080487500002</v>
      </c>
      <c r="X378" s="35">
        <v>5849.3641121146002</v>
      </c>
      <c r="Y378" s="29">
        <f t="shared" si="256"/>
        <v>4.6653239138257042E-9</v>
      </c>
      <c r="Z378" s="29">
        <f t="shared" si="257"/>
        <v>4.6641146510720349E-9</v>
      </c>
      <c r="AA378" s="29">
        <f t="shared" si="258"/>
        <v>4.6641146552775213E-9</v>
      </c>
      <c r="AB378" s="29">
        <f t="shared" si="259"/>
        <v>4.6641146552775213E-9</v>
      </c>
      <c r="AD378" s="35"/>
      <c r="AE378" s="35"/>
      <c r="AF378" s="35"/>
      <c r="AL378" s="35"/>
      <c r="AM378" s="35"/>
      <c r="AN378" s="35"/>
      <c r="AT378" s="35"/>
      <c r="AU378" s="35"/>
      <c r="AV378" s="35"/>
      <c r="BB378" s="35"/>
      <c r="BC378" s="35"/>
      <c r="BD378" s="35"/>
      <c r="BJ378" s="35">
        <v>1.9099999999999998E-9</v>
      </c>
      <c r="BK378" s="35">
        <v>1.0506734845300001</v>
      </c>
      <c r="BL378" s="35">
        <v>702.14871190910003</v>
      </c>
      <c r="BM378" s="29">
        <f t="shared" si="260"/>
        <v>1.8981456142828378E-9</v>
      </c>
      <c r="BN378" s="29">
        <f t="shared" si="261"/>
        <v>1.8981229892826267E-9</v>
      </c>
      <c r="BO378" s="29">
        <f t="shared" si="262"/>
        <v>1.8981229893612283E-9</v>
      </c>
      <c r="BP378" s="29">
        <f t="shared" si="263"/>
        <v>1.8981229893612283E-9</v>
      </c>
      <c r="BR378" s="35"/>
      <c r="BS378" s="35"/>
      <c r="BT378" s="35"/>
      <c r="BZ378" s="35"/>
      <c r="CA378" s="35"/>
      <c r="CB378" s="35"/>
      <c r="CH378" s="35"/>
      <c r="CI378" s="35"/>
      <c r="CJ378" s="35"/>
      <c r="CP378" s="35"/>
      <c r="CQ378" s="35"/>
      <c r="CR378" s="35"/>
      <c r="CX378" s="35"/>
      <c r="CY378" s="35"/>
      <c r="CZ378" s="35"/>
      <c r="DF378" s="35">
        <v>1.2101E-7</v>
      </c>
      <c r="DG378" s="35">
        <v>4.14977794161</v>
      </c>
      <c r="DH378" s="35">
        <v>1108.1399749656</v>
      </c>
      <c r="DI378" s="29">
        <f t="shared" si="264"/>
        <v>-1.1952313150198902E-7</v>
      </c>
      <c r="DJ378" s="29">
        <f t="shared" si="265"/>
        <v>-1.195263065077543E-7</v>
      </c>
      <c r="DK378" s="29">
        <f t="shared" si="266"/>
        <v>-1.1952630649673509E-7</v>
      </c>
      <c r="DL378" s="29">
        <f t="shared" si="267"/>
        <v>-1.1952630649673509E-7</v>
      </c>
      <c r="DN378" s="35">
        <v>2.4059999999999998E-8</v>
      </c>
      <c r="DO378" s="35">
        <v>4.5747309875799997</v>
      </c>
      <c r="DP378" s="35">
        <v>228.276948965</v>
      </c>
      <c r="DQ378" s="29">
        <f t="shared" si="268"/>
        <v>-9.9949000491613777E-9</v>
      </c>
      <c r="DR378" s="29">
        <f t="shared" si="269"/>
        <v>-9.9941427221143552E-9</v>
      </c>
      <c r="DS378" s="29">
        <f t="shared" si="270"/>
        <v>-9.9941427247441841E-9</v>
      </c>
      <c r="DT378" s="29">
        <f t="shared" si="271"/>
        <v>-9.9941427247441841E-9</v>
      </c>
      <c r="DV378" s="35"/>
      <c r="DW378" s="35"/>
      <c r="DX378" s="35"/>
      <c r="ED378" s="35"/>
      <c r="EE378" s="35"/>
      <c r="EF378" s="35"/>
      <c r="EL378" s="35"/>
      <c r="EM378" s="35"/>
      <c r="EN378" s="35"/>
      <c r="ET378" s="35"/>
      <c r="EU378" s="35"/>
      <c r="EV378" s="35"/>
    </row>
    <row r="379" spans="14:152" s="29" customFormat="1" ht="13.5" x14ac:dyDescent="0.3">
      <c r="N379" s="35">
        <v>3.0199999999999999E-8</v>
      </c>
      <c r="O379" s="35">
        <v>0.25475826889999997</v>
      </c>
      <c r="P379" s="35">
        <v>40.841348623499997</v>
      </c>
      <c r="Q379" s="29">
        <f t="shared" si="252"/>
        <v>1.8341406964950431E-8</v>
      </c>
      <c r="R379" s="29">
        <f t="shared" si="253"/>
        <v>1.8341555499871465E-8</v>
      </c>
      <c r="S379" s="29">
        <f t="shared" si="254"/>
        <v>1.8341555499355681E-8</v>
      </c>
      <c r="T379" s="29">
        <f t="shared" si="255"/>
        <v>1.8341555499355681E-8</v>
      </c>
      <c r="V379" s="35">
        <v>4.7500000000000003E-9</v>
      </c>
      <c r="W379" s="35">
        <v>4.51295931678</v>
      </c>
      <c r="X379" s="35">
        <v>411.62033734900001</v>
      </c>
      <c r="Y379" s="29">
        <f t="shared" si="256"/>
        <v>9.5708030046566346E-10</v>
      </c>
      <c r="Z379" s="29">
        <f t="shared" si="257"/>
        <v>9.5678999835919767E-10</v>
      </c>
      <c r="AA379" s="29">
        <f t="shared" si="258"/>
        <v>9.5678999936726552E-10</v>
      </c>
      <c r="AB379" s="29">
        <f t="shared" si="259"/>
        <v>9.5678999936726552E-10</v>
      </c>
      <c r="AD379" s="35"/>
      <c r="AE379" s="35"/>
      <c r="AF379" s="35"/>
      <c r="AL379" s="35"/>
      <c r="AM379" s="35"/>
      <c r="AN379" s="35"/>
      <c r="AT379" s="35"/>
      <c r="AU379" s="35"/>
      <c r="AV379" s="35"/>
      <c r="BB379" s="35"/>
      <c r="BC379" s="35"/>
      <c r="BD379" s="35"/>
      <c r="BJ379" s="35">
        <v>1.81E-9</v>
      </c>
      <c r="BK379" s="35">
        <v>1.89151852263</v>
      </c>
      <c r="BL379" s="35">
        <v>6.1503391543000001</v>
      </c>
      <c r="BM379" s="29">
        <f t="shared" si="260"/>
        <v>-7.3906328168601449E-10</v>
      </c>
      <c r="BN379" s="29">
        <f t="shared" si="261"/>
        <v>-7.3906174130509995E-10</v>
      </c>
      <c r="BO379" s="29">
        <f t="shared" si="262"/>
        <v>-7.3906174131044881E-10</v>
      </c>
      <c r="BP379" s="29">
        <f t="shared" si="263"/>
        <v>-7.3906174131044881E-10</v>
      </c>
      <c r="BR379" s="35"/>
      <c r="BS379" s="35"/>
      <c r="BT379" s="35"/>
      <c r="BZ379" s="35"/>
      <c r="CA379" s="35"/>
      <c r="CB379" s="35"/>
      <c r="CH379" s="35"/>
      <c r="CI379" s="35"/>
      <c r="CJ379" s="35"/>
      <c r="CP379" s="35"/>
      <c r="CQ379" s="35"/>
      <c r="CR379" s="35"/>
      <c r="CX379" s="35"/>
      <c r="CY379" s="35"/>
      <c r="CZ379" s="35"/>
      <c r="DF379" s="35">
        <v>9.8430000000000002E-8</v>
      </c>
      <c r="DG379" s="35">
        <v>1.4945103960399999</v>
      </c>
      <c r="DH379" s="35">
        <v>226.63241756229999</v>
      </c>
      <c r="DI379" s="29">
        <f t="shared" si="264"/>
        <v>4.3967620447516648E-8</v>
      </c>
      <c r="DJ379" s="29">
        <f t="shared" si="265"/>
        <v>4.3964595051794698E-8</v>
      </c>
      <c r="DK379" s="29">
        <f t="shared" si="266"/>
        <v>4.3964595062300322E-8</v>
      </c>
      <c r="DL379" s="29">
        <f t="shared" si="267"/>
        <v>4.3964595062300322E-8</v>
      </c>
      <c r="DN379" s="35">
        <v>2.5180000000000001E-8</v>
      </c>
      <c r="DO379" s="35">
        <v>2.5550008583000001</v>
      </c>
      <c r="DP379" s="35">
        <v>140.00196957899999</v>
      </c>
      <c r="DQ379" s="29">
        <f t="shared" si="268"/>
        <v>2.9270694725375476E-9</v>
      </c>
      <c r="DR379" s="29">
        <f t="shared" si="269"/>
        <v>2.9265387190767897E-9</v>
      </c>
      <c r="DS379" s="29">
        <f t="shared" si="270"/>
        <v>2.9265387209198052E-9</v>
      </c>
      <c r="DT379" s="29">
        <f t="shared" si="271"/>
        <v>2.9265387209198052E-9</v>
      </c>
      <c r="DV379" s="35"/>
      <c r="DW379" s="35"/>
      <c r="DX379" s="35"/>
      <c r="ED379" s="35"/>
      <c r="EE379" s="35"/>
      <c r="EF379" s="35"/>
      <c r="EL379" s="35"/>
      <c r="EM379" s="35"/>
      <c r="EN379" s="35"/>
      <c r="ET379" s="35"/>
      <c r="EU379" s="35"/>
      <c r="EV379" s="35"/>
    </row>
    <row r="380" spans="14:152" s="29" customFormat="1" ht="13.5" x14ac:dyDescent="0.3">
      <c r="N380" s="35">
        <v>2.7310000000000001E-8</v>
      </c>
      <c r="O380" s="35">
        <v>3.7481490850900001</v>
      </c>
      <c r="P380" s="35">
        <v>429.04587143079999</v>
      </c>
      <c r="Q380" s="29">
        <f t="shared" si="252"/>
        <v>-7.5185821243382213E-9</v>
      </c>
      <c r="R380" s="29">
        <f t="shared" si="253"/>
        <v>-7.5202896325244375E-9</v>
      </c>
      <c r="S380" s="29">
        <f t="shared" si="254"/>
        <v>-7.5202896265952267E-9</v>
      </c>
      <c r="T380" s="29">
        <f t="shared" si="255"/>
        <v>-7.5202896265952267E-9</v>
      </c>
      <c r="V380" s="35">
        <v>5.4000000000000004E-9</v>
      </c>
      <c r="W380" s="35">
        <v>4.4484395276799997</v>
      </c>
      <c r="X380" s="35">
        <v>10206.171999210201</v>
      </c>
      <c r="Y380" s="29">
        <f t="shared" si="256"/>
        <v>4.5462242816745871E-9</v>
      </c>
      <c r="Z380" s="29">
        <f t="shared" si="257"/>
        <v>4.55072722069149E-9</v>
      </c>
      <c r="AA380" s="29">
        <f t="shared" si="258"/>
        <v>4.5507272050741645E-9</v>
      </c>
      <c r="AB380" s="29">
        <f t="shared" si="259"/>
        <v>4.5507272050741645E-9</v>
      </c>
      <c r="AD380" s="35"/>
      <c r="AE380" s="35"/>
      <c r="AF380" s="35"/>
      <c r="AL380" s="35"/>
      <c r="AM380" s="35"/>
      <c r="AN380" s="35"/>
      <c r="AT380" s="35"/>
      <c r="AU380" s="35"/>
      <c r="AV380" s="35"/>
      <c r="BB380" s="35"/>
      <c r="BC380" s="35"/>
      <c r="BD380" s="35"/>
      <c r="BJ380" s="35">
        <v>2.0500000000000002E-9</v>
      </c>
      <c r="BK380" s="35">
        <v>1.98151360584</v>
      </c>
      <c r="BL380" s="35">
        <v>199.2844497575</v>
      </c>
      <c r="BM380" s="29">
        <f t="shared" si="260"/>
        <v>9.9338692725949086E-10</v>
      </c>
      <c r="BN380" s="29">
        <f t="shared" si="261"/>
        <v>9.9333275581939135E-10</v>
      </c>
      <c r="BO380" s="29">
        <f t="shared" si="262"/>
        <v>9.9333275600750153E-10</v>
      </c>
      <c r="BP380" s="29">
        <f t="shared" si="263"/>
        <v>9.9333275600750153E-10</v>
      </c>
      <c r="BR380" s="35"/>
      <c r="BS380" s="35"/>
      <c r="BT380" s="35"/>
      <c r="BZ380" s="35"/>
      <c r="CA380" s="35"/>
      <c r="CB380" s="35"/>
      <c r="CH380" s="35"/>
      <c r="CI380" s="35"/>
      <c r="CJ380" s="35"/>
      <c r="CP380" s="35"/>
      <c r="CQ380" s="35"/>
      <c r="CR380" s="35"/>
      <c r="CX380" s="35"/>
      <c r="CY380" s="35"/>
      <c r="CZ380" s="35"/>
      <c r="DF380" s="35">
        <v>1.0286999999999999E-7</v>
      </c>
      <c r="DG380" s="35">
        <v>2.10680007784</v>
      </c>
      <c r="DH380" s="35">
        <v>1033.3583763982999</v>
      </c>
      <c r="DI380" s="29">
        <f t="shared" si="264"/>
        <v>1.0278379091353488E-7</v>
      </c>
      <c r="DJ380" s="29">
        <f t="shared" si="265"/>
        <v>1.0278444920995941E-7</v>
      </c>
      <c r="DK380" s="29">
        <f t="shared" si="266"/>
        <v>1.0278444920767788E-7</v>
      </c>
      <c r="DL380" s="29">
        <f t="shared" si="267"/>
        <v>1.0278444920767788E-7</v>
      </c>
      <c r="DN380" s="35">
        <v>2.4220000000000001E-8</v>
      </c>
      <c r="DO380" s="35">
        <v>2.36310658303</v>
      </c>
      <c r="DP380" s="35">
        <v>84.342826122899993</v>
      </c>
      <c r="DQ380" s="29">
        <f t="shared" si="268"/>
        <v>-2.0106481058924399E-8</v>
      </c>
      <c r="DR380" s="29">
        <f t="shared" si="269"/>
        <v>-2.0106653698020626E-8</v>
      </c>
      <c r="DS380" s="29">
        <f t="shared" si="270"/>
        <v>-2.0106653697421145E-8</v>
      </c>
      <c r="DT380" s="29">
        <f t="shared" si="271"/>
        <v>-2.0106653697421145E-8</v>
      </c>
      <c r="DV380" s="35"/>
      <c r="DW380" s="35"/>
      <c r="DX380" s="35"/>
      <c r="ED380" s="35"/>
      <c r="EE380" s="35"/>
      <c r="EF380" s="35"/>
      <c r="EL380" s="35"/>
      <c r="EM380" s="35"/>
      <c r="EN380" s="35"/>
      <c r="ET380" s="35"/>
      <c r="EU380" s="35"/>
      <c r="EV380" s="35"/>
    </row>
    <row r="381" spans="14:152" s="29" customFormat="1" ht="13.5" x14ac:dyDescent="0.3">
      <c r="N381" s="35">
        <v>2.7929999999999999E-8</v>
      </c>
      <c r="O381" s="35">
        <v>4.1793883723</v>
      </c>
      <c r="P381" s="35">
        <v>292.01284726839998</v>
      </c>
      <c r="Q381" s="29">
        <f t="shared" si="252"/>
        <v>-2.4476689877630608E-8</v>
      </c>
      <c r="R381" s="29">
        <f t="shared" si="253"/>
        <v>-2.4476094369956E-8</v>
      </c>
      <c r="S381" s="29">
        <f t="shared" si="254"/>
        <v>-2.4476094372023965E-8</v>
      </c>
      <c r="T381" s="29">
        <f t="shared" si="255"/>
        <v>-2.4476094372023965E-8</v>
      </c>
      <c r="V381" s="35">
        <v>4.7900000000000002E-9</v>
      </c>
      <c r="W381" s="35">
        <v>0.87707794163999997</v>
      </c>
      <c r="X381" s="35">
        <v>207.14875628370001</v>
      </c>
      <c r="Y381" s="29">
        <f t="shared" si="256"/>
        <v>-2.1728376264016453E-9</v>
      </c>
      <c r="Z381" s="29">
        <f t="shared" si="257"/>
        <v>-2.1729716693856558E-9</v>
      </c>
      <c r="AA381" s="29">
        <f t="shared" si="258"/>
        <v>-2.1729716689202026E-9</v>
      </c>
      <c r="AB381" s="29">
        <f t="shared" si="259"/>
        <v>-2.1729716689202026E-9</v>
      </c>
      <c r="AD381" s="35"/>
      <c r="AE381" s="35"/>
      <c r="AF381" s="35"/>
      <c r="AL381" s="35"/>
      <c r="AM381" s="35"/>
      <c r="AN381" s="35"/>
      <c r="AT381" s="35"/>
      <c r="AU381" s="35"/>
      <c r="AV381" s="35"/>
      <c r="BB381" s="35"/>
      <c r="BC381" s="35"/>
      <c r="BD381" s="35"/>
      <c r="BJ381" s="35">
        <v>1.81E-9</v>
      </c>
      <c r="BK381" s="35">
        <v>1.2538179649400001</v>
      </c>
      <c r="BL381" s="35">
        <v>2737.3205056900001</v>
      </c>
      <c r="BM381" s="29">
        <f t="shared" si="260"/>
        <v>-2.8836195118649601E-10</v>
      </c>
      <c r="BN381" s="29">
        <f t="shared" si="261"/>
        <v>-2.8762048249128163E-10</v>
      </c>
      <c r="BO381" s="29">
        <f t="shared" si="262"/>
        <v>-2.8762048506608778E-10</v>
      </c>
      <c r="BP381" s="29">
        <f t="shared" si="263"/>
        <v>-2.8762048506608778E-10</v>
      </c>
      <c r="BR381" s="35"/>
      <c r="BS381" s="35"/>
      <c r="BT381" s="35"/>
      <c r="BZ381" s="35"/>
      <c r="CA381" s="35"/>
      <c r="CB381" s="35"/>
      <c r="CH381" s="35"/>
      <c r="CI381" s="35"/>
      <c r="CJ381" s="35"/>
      <c r="CP381" s="35"/>
      <c r="CQ381" s="35"/>
      <c r="CR381" s="35"/>
      <c r="CX381" s="35"/>
      <c r="CY381" s="35"/>
      <c r="CZ381" s="35"/>
      <c r="DF381" s="35">
        <v>9.9750000000000003E-8</v>
      </c>
      <c r="DG381" s="35">
        <v>2.81640446254</v>
      </c>
      <c r="DH381" s="35">
        <v>518.64526483069994</v>
      </c>
      <c r="DI381" s="29">
        <f t="shared" si="264"/>
        <v>2.4157473883493121E-8</v>
      </c>
      <c r="DJ381" s="29">
        <f t="shared" si="265"/>
        <v>2.4149865023040935E-8</v>
      </c>
      <c r="DK381" s="29">
        <f t="shared" si="266"/>
        <v>2.4149865049462665E-8</v>
      </c>
      <c r="DL381" s="29">
        <f t="shared" si="267"/>
        <v>2.4149865049462665E-8</v>
      </c>
      <c r="DN381" s="35">
        <v>2.3739999999999999E-8</v>
      </c>
      <c r="DO381" s="35">
        <v>2.2554471893199999</v>
      </c>
      <c r="DP381" s="35">
        <v>17.265475387399999</v>
      </c>
      <c r="DQ381" s="29">
        <f t="shared" si="268"/>
        <v>-1.9516453816270421E-8</v>
      </c>
      <c r="DR381" s="29">
        <f t="shared" si="269"/>
        <v>-1.9516418440964709E-8</v>
      </c>
      <c r="DS381" s="29">
        <f t="shared" si="270"/>
        <v>-1.9516418441087555E-8</v>
      </c>
      <c r="DT381" s="29">
        <f t="shared" si="271"/>
        <v>-1.9516418441087555E-8</v>
      </c>
      <c r="DV381" s="35"/>
      <c r="DW381" s="35"/>
      <c r="DX381" s="35"/>
      <c r="ED381" s="35"/>
      <c r="EE381" s="35"/>
      <c r="EF381" s="35"/>
      <c r="EL381" s="35"/>
      <c r="EM381" s="35"/>
      <c r="EN381" s="35"/>
      <c r="ET381" s="35"/>
      <c r="EU381" s="35"/>
      <c r="EV381" s="35"/>
    </row>
    <row r="382" spans="14:152" s="29" customFormat="1" ht="13.5" x14ac:dyDescent="0.3">
      <c r="N382" s="35">
        <v>2.7059999999999999E-8</v>
      </c>
      <c r="O382" s="35">
        <v>5.3443889492499999</v>
      </c>
      <c r="P382" s="35">
        <v>327.43756992049998</v>
      </c>
      <c r="Q382" s="29">
        <f t="shared" si="252"/>
        <v>-8.8448168218111582E-9</v>
      </c>
      <c r="R382" s="29">
        <f t="shared" si="253"/>
        <v>-8.8460861521782797E-9</v>
      </c>
      <c r="S382" s="29">
        <f t="shared" si="254"/>
        <v>-8.8460861477706147E-9</v>
      </c>
      <c r="T382" s="29">
        <f t="shared" si="255"/>
        <v>-8.8460861477706147E-9</v>
      </c>
      <c r="V382" s="35">
        <v>4.6800000000000004E-9</v>
      </c>
      <c r="W382" s="35">
        <v>0.46572028196999998</v>
      </c>
      <c r="X382" s="35">
        <v>306.09692891809999</v>
      </c>
      <c r="Y382" s="29">
        <f t="shared" si="256"/>
        <v>3.1032132306515782E-9</v>
      </c>
      <c r="Z382" s="29">
        <f t="shared" si="257"/>
        <v>3.1030506792923396E-9</v>
      </c>
      <c r="AA382" s="29">
        <f t="shared" si="258"/>
        <v>3.1030506798568064E-9</v>
      </c>
      <c r="AB382" s="29">
        <f t="shared" si="259"/>
        <v>3.1030506798568064E-9</v>
      </c>
      <c r="AD382" s="35"/>
      <c r="AE382" s="35"/>
      <c r="AF382" s="35"/>
      <c r="AL382" s="35"/>
      <c r="AM382" s="35"/>
      <c r="AN382" s="35"/>
      <c r="AT382" s="35"/>
      <c r="AU382" s="35"/>
      <c r="AV382" s="35"/>
      <c r="BB382" s="35"/>
      <c r="BC382" s="35"/>
      <c r="BD382" s="35"/>
      <c r="BJ382" s="35">
        <v>1.86E-9</v>
      </c>
      <c r="BK382" s="35">
        <v>2.8141601673799999</v>
      </c>
      <c r="BL382" s="35">
        <v>569.04784100979998</v>
      </c>
      <c r="BM382" s="29">
        <f t="shared" si="260"/>
        <v>1.6234909395730846E-9</v>
      </c>
      <c r="BN382" s="29">
        <f t="shared" si="261"/>
        <v>1.6234126380382515E-9</v>
      </c>
      <c r="BO382" s="29">
        <f t="shared" si="262"/>
        <v>1.6234126383101724E-9</v>
      </c>
      <c r="BP382" s="29">
        <f t="shared" si="263"/>
        <v>1.6234126383101724E-9</v>
      </c>
      <c r="BR382" s="35"/>
      <c r="BS382" s="35"/>
      <c r="BT382" s="35"/>
      <c r="BZ382" s="35"/>
      <c r="CA382" s="35"/>
      <c r="CB382" s="35"/>
      <c r="CH382" s="35"/>
      <c r="CI382" s="35"/>
      <c r="CJ382" s="35"/>
      <c r="CP382" s="35"/>
      <c r="CQ382" s="35"/>
      <c r="CR382" s="35"/>
      <c r="CX382" s="35"/>
      <c r="CY382" s="35"/>
      <c r="CZ382" s="35"/>
      <c r="DF382" s="35">
        <v>9.5970000000000005E-8</v>
      </c>
      <c r="DG382" s="35">
        <v>4.8002808752200004</v>
      </c>
      <c r="DH382" s="35">
        <v>426.64637498579998</v>
      </c>
      <c r="DI382" s="29">
        <f t="shared" si="264"/>
        <v>6.4303005234254659E-8</v>
      </c>
      <c r="DJ382" s="29">
        <f t="shared" si="265"/>
        <v>6.4298397673071182E-8</v>
      </c>
      <c r="DK382" s="29">
        <f t="shared" si="266"/>
        <v>6.4298397689071383E-8</v>
      </c>
      <c r="DL382" s="29">
        <f t="shared" si="267"/>
        <v>6.4298397689071383E-8</v>
      </c>
      <c r="DN382" s="35">
        <v>2.627E-8</v>
      </c>
      <c r="DO382" s="35">
        <v>1.26370339212</v>
      </c>
      <c r="DP382" s="35">
        <v>724.8308132679</v>
      </c>
      <c r="DQ382" s="29">
        <f t="shared" si="268"/>
        <v>2.3421986531523413E-8</v>
      </c>
      <c r="DR382" s="29">
        <f t="shared" si="269"/>
        <v>2.3423293486506706E-8</v>
      </c>
      <c r="DS382" s="29">
        <f t="shared" si="270"/>
        <v>2.3423293481968832E-8</v>
      </c>
      <c r="DT382" s="29">
        <f t="shared" si="271"/>
        <v>2.3423293481968832E-8</v>
      </c>
      <c r="DV382" s="35"/>
      <c r="DW382" s="35"/>
      <c r="DX382" s="35"/>
      <c r="ED382" s="35"/>
      <c r="EE382" s="35"/>
      <c r="EF382" s="35"/>
      <c r="EL382" s="35"/>
      <c r="EM382" s="35"/>
      <c r="EN382" s="35"/>
      <c r="ET382" s="35"/>
      <c r="EU382" s="35"/>
      <c r="EV382" s="35"/>
    </row>
    <row r="383" spans="14:152" s="29" customFormat="1" ht="13.5" x14ac:dyDescent="0.3">
      <c r="N383" s="35">
        <v>2.9650000000000001E-8</v>
      </c>
      <c r="O383" s="35">
        <v>0.61653881148</v>
      </c>
      <c r="P383" s="35">
        <v>643.82943957709995</v>
      </c>
      <c r="Q383" s="29">
        <f t="shared" si="252"/>
        <v>2.3096143742603115E-9</v>
      </c>
      <c r="R383" s="29">
        <f t="shared" si="253"/>
        <v>2.3067294638572247E-9</v>
      </c>
      <c r="S383" s="29">
        <f t="shared" si="254"/>
        <v>2.3067294738750102E-9</v>
      </c>
      <c r="T383" s="29">
        <f t="shared" si="255"/>
        <v>2.3067294738750102E-9</v>
      </c>
      <c r="V383" s="35">
        <v>5.86E-9</v>
      </c>
      <c r="W383" s="35">
        <v>0.86387928244000001</v>
      </c>
      <c r="X383" s="35">
        <v>2538.2485042536</v>
      </c>
      <c r="Y383" s="29">
        <f t="shared" si="256"/>
        <v>-1.852562870424646E-9</v>
      </c>
      <c r="Z383" s="29">
        <f t="shared" si="257"/>
        <v>-1.8547017964461992E-9</v>
      </c>
      <c r="AA383" s="29">
        <f t="shared" si="258"/>
        <v>-1.8547017890193277E-9</v>
      </c>
      <c r="AB383" s="29">
        <f t="shared" si="259"/>
        <v>-1.8547017890193277E-9</v>
      </c>
      <c r="AD383" s="35"/>
      <c r="AE383" s="35"/>
      <c r="AF383" s="35"/>
      <c r="AL383" s="35"/>
      <c r="AM383" s="35"/>
      <c r="AN383" s="35"/>
      <c r="AT383" s="35"/>
      <c r="AU383" s="35"/>
      <c r="AV383" s="35"/>
      <c r="BB383" s="35"/>
      <c r="BC383" s="35"/>
      <c r="BD383" s="35"/>
      <c r="BJ383" s="35">
        <v>2.1499999999999998E-9</v>
      </c>
      <c r="BK383" s="35">
        <v>4.5237306084600002</v>
      </c>
      <c r="BL383" s="35">
        <v>3060.8259223474001</v>
      </c>
      <c r="BM383" s="29">
        <f t="shared" si="260"/>
        <v>-1.4505546187137731E-9</v>
      </c>
      <c r="BN383" s="29">
        <f t="shared" si="261"/>
        <v>-1.4512907662766423E-9</v>
      </c>
      <c r="BO383" s="29">
        <f t="shared" si="262"/>
        <v>-1.4512907637209356E-9</v>
      </c>
      <c r="BP383" s="29">
        <f t="shared" si="263"/>
        <v>-1.4512907637209356E-9</v>
      </c>
      <c r="BR383" s="35"/>
      <c r="BS383" s="35"/>
      <c r="BT383" s="35"/>
      <c r="BZ383" s="35"/>
      <c r="CA383" s="35"/>
      <c r="CB383" s="35"/>
      <c r="CH383" s="35"/>
      <c r="CI383" s="35"/>
      <c r="CJ383" s="35"/>
      <c r="CP383" s="35"/>
      <c r="CQ383" s="35"/>
      <c r="CR383" s="35"/>
      <c r="CX383" s="35"/>
      <c r="CY383" s="35"/>
      <c r="CZ383" s="35"/>
      <c r="DF383" s="35">
        <v>1.0746E-7</v>
      </c>
      <c r="DG383" s="35">
        <v>4.6683829910799997</v>
      </c>
      <c r="DH383" s="35">
        <v>129.91947716160001</v>
      </c>
      <c r="DI383" s="29">
        <f t="shared" si="264"/>
        <v>9.454426822197828E-8</v>
      </c>
      <c r="DJ383" s="29">
        <f t="shared" si="265"/>
        <v>9.4545274140698385E-8</v>
      </c>
      <c r="DK383" s="29">
        <f t="shared" si="266"/>
        <v>9.4545274137205433E-8</v>
      </c>
      <c r="DL383" s="29">
        <f t="shared" si="267"/>
        <v>9.4545274137205433E-8</v>
      </c>
      <c r="DN383" s="35">
        <v>2.346E-8</v>
      </c>
      <c r="DO383" s="35">
        <v>3.7764163015699999</v>
      </c>
      <c r="DP383" s="35">
        <v>206.23373254699999</v>
      </c>
      <c r="DQ383" s="29">
        <f t="shared" si="268"/>
        <v>1.560869189139581E-8</v>
      </c>
      <c r="DR383" s="29">
        <f t="shared" si="269"/>
        <v>1.5609239406188834E-8</v>
      </c>
      <c r="DS383" s="29">
        <f t="shared" si="270"/>
        <v>1.5609239404287642E-8</v>
      </c>
      <c r="DT383" s="29">
        <f t="shared" si="271"/>
        <v>1.5609239404287642E-8</v>
      </c>
      <c r="DV383" s="35"/>
      <c r="DW383" s="35"/>
      <c r="DX383" s="35"/>
      <c r="ED383" s="35"/>
      <c r="EE383" s="35"/>
      <c r="EF383" s="35"/>
      <c r="EL383" s="35"/>
      <c r="EM383" s="35"/>
      <c r="EN383" s="35"/>
      <c r="ET383" s="35"/>
      <c r="EU383" s="35"/>
      <c r="EV383" s="35"/>
    </row>
    <row r="384" spans="14:152" s="29" customFormat="1" ht="13.5" x14ac:dyDescent="0.3">
      <c r="N384" s="35">
        <v>2.6160000000000001E-8</v>
      </c>
      <c r="O384" s="35">
        <v>4.8190138755999996</v>
      </c>
      <c r="P384" s="35">
        <v>681.54178408960001</v>
      </c>
      <c r="Q384" s="29">
        <f t="shared" si="252"/>
        <v>-2.5734625778481811E-8</v>
      </c>
      <c r="R384" s="29">
        <f t="shared" si="253"/>
        <v>-2.5735111036954129E-8</v>
      </c>
      <c r="S384" s="29">
        <f t="shared" si="254"/>
        <v>-2.5735111035269566E-8</v>
      </c>
      <c r="T384" s="29">
        <f t="shared" si="255"/>
        <v>-2.5735111035269566E-8</v>
      </c>
      <c r="V384" s="35">
        <v>4.7500000000000003E-9</v>
      </c>
      <c r="W384" s="35">
        <v>6.1915298278800002</v>
      </c>
      <c r="X384" s="35">
        <v>397.39324334740002</v>
      </c>
      <c r="Y384" s="29">
        <f t="shared" si="256"/>
        <v>4.7349676094322449E-9</v>
      </c>
      <c r="Z384" s="29">
        <f t="shared" si="257"/>
        <v>4.7349903470589322E-9</v>
      </c>
      <c r="AA384" s="29">
        <f t="shared" si="258"/>
        <v>4.7349903469800075E-9</v>
      </c>
      <c r="AB384" s="29">
        <f t="shared" si="259"/>
        <v>4.7349903469800075E-9</v>
      </c>
      <c r="AD384" s="35"/>
      <c r="AE384" s="35"/>
      <c r="AF384" s="35"/>
      <c r="AL384" s="35"/>
      <c r="AM384" s="35"/>
      <c r="AN384" s="35"/>
      <c r="AT384" s="35"/>
      <c r="AU384" s="35"/>
      <c r="AV384" s="35"/>
      <c r="BB384" s="35"/>
      <c r="BC384" s="35"/>
      <c r="BD384" s="35"/>
      <c r="BJ384" s="35">
        <v>2.2200000000000002E-9</v>
      </c>
      <c r="BK384" s="35">
        <v>2.9013357762299998</v>
      </c>
      <c r="BL384" s="35">
        <v>205.43478891180001</v>
      </c>
      <c r="BM384" s="29">
        <f t="shared" si="260"/>
        <v>2.2177326936973279E-9</v>
      </c>
      <c r="BN384" s="29">
        <f t="shared" si="261"/>
        <v>2.2177295689428602E-9</v>
      </c>
      <c r="BO384" s="29">
        <f t="shared" si="262"/>
        <v>2.2177295689537144E-9</v>
      </c>
      <c r="BP384" s="29">
        <f t="shared" si="263"/>
        <v>2.2177295689537144E-9</v>
      </c>
      <c r="BR384" s="35"/>
      <c r="BS384" s="35"/>
      <c r="BT384" s="35"/>
      <c r="BZ384" s="35"/>
      <c r="CA384" s="35"/>
      <c r="CB384" s="35"/>
      <c r="CH384" s="35"/>
      <c r="CI384" s="35"/>
      <c r="CJ384" s="35"/>
      <c r="CP384" s="35"/>
      <c r="CQ384" s="35"/>
      <c r="CR384" s="35"/>
      <c r="CX384" s="35"/>
      <c r="CY384" s="35"/>
      <c r="CZ384" s="35"/>
      <c r="DF384" s="35">
        <v>1.2961000000000001E-7</v>
      </c>
      <c r="DG384" s="35">
        <v>5.1156858180600002</v>
      </c>
      <c r="DH384" s="35">
        <v>219.44943459230001</v>
      </c>
      <c r="DI384" s="29">
        <f t="shared" si="264"/>
        <v>-9.5290788162339491E-8</v>
      </c>
      <c r="DJ384" s="29">
        <f t="shared" si="265"/>
        <v>-9.5287865603909794E-8</v>
      </c>
      <c r="DK384" s="29">
        <f t="shared" si="266"/>
        <v>-9.5287865614058506E-8</v>
      </c>
      <c r="DL384" s="29">
        <f t="shared" si="267"/>
        <v>-9.5287865614058506E-8</v>
      </c>
      <c r="DN384" s="35">
        <v>2.463E-8</v>
      </c>
      <c r="DO384" s="35">
        <v>5.4209427824</v>
      </c>
      <c r="DP384" s="35">
        <v>395.57870223899999</v>
      </c>
      <c r="DQ384" s="29">
        <f t="shared" si="268"/>
        <v>1.8509178505526056E-8</v>
      </c>
      <c r="DR384" s="29">
        <f t="shared" si="269"/>
        <v>1.8508204087554733E-8</v>
      </c>
      <c r="DS384" s="29">
        <f t="shared" si="270"/>
        <v>1.8508204090938488E-8</v>
      </c>
      <c r="DT384" s="29">
        <f t="shared" si="271"/>
        <v>1.8508204090938488E-8</v>
      </c>
      <c r="DV384" s="35"/>
      <c r="DW384" s="35"/>
      <c r="DX384" s="35"/>
      <c r="ED384" s="35"/>
      <c r="EE384" s="35"/>
      <c r="EF384" s="35"/>
      <c r="EL384" s="35"/>
      <c r="EM384" s="35"/>
      <c r="EN384" s="35"/>
      <c r="ET384" s="35"/>
      <c r="EU384" s="35"/>
      <c r="EV384" s="35"/>
    </row>
    <row r="385" spans="14:152" s="29" customFormat="1" ht="13.5" x14ac:dyDescent="0.3">
      <c r="N385" s="35">
        <v>2.5480000000000001E-8</v>
      </c>
      <c r="O385" s="35">
        <v>3.7816258081999998</v>
      </c>
      <c r="P385" s="35">
        <v>1485.9801210651999</v>
      </c>
      <c r="Q385" s="29">
        <f t="shared" ref="Q385:Q448" si="276">N385*COS(O385+P385*$C$31)</f>
        <v>-2.386835284051472E-8</v>
      </c>
      <c r="R385" s="29">
        <f t="shared" ref="R385:R448" si="277">N385*COS(O385+P385*$C$52)</f>
        <v>-2.3866343414773542E-8</v>
      </c>
      <c r="S385" s="29">
        <f t="shared" ref="S385:S448" si="278">N385*COS(O385+P385*$C$73)</f>
        <v>-2.3866343421753315E-8</v>
      </c>
      <c r="T385" s="29">
        <f t="shared" ref="T385:T448" si="279">N385*COS(O385+P385*$C$94)</f>
        <v>-2.3866343421753315E-8</v>
      </c>
      <c r="V385" s="35">
        <v>5.4100000000000001E-9</v>
      </c>
      <c r="W385" s="35">
        <v>1.47958133221</v>
      </c>
      <c r="X385" s="35">
        <v>42.538269652899999</v>
      </c>
      <c r="Y385" s="29">
        <f t="shared" ref="Y385:Y448" si="280">V385*COS(W385+X385*$C$31)</f>
        <v>-3.0533186496897981E-9</v>
      </c>
      <c r="Z385" s="29">
        <f t="shared" ref="Z385:Z448" si="281">V385*COS(W385+X385*$C$52)</f>
        <v>-3.0532898519557696E-9</v>
      </c>
      <c r="AA385" s="29">
        <f t="shared" ref="AA385:AA448" si="282">V385*COS(W385+X385*$C$73)</f>
        <v>-3.0532898520557687E-9</v>
      </c>
      <c r="AB385" s="29">
        <f t="shared" ref="AB385:AB448" si="283">V385*COS(W385+X385*$C$94)</f>
        <v>-3.0532898520557687E-9</v>
      </c>
      <c r="AD385" s="35"/>
      <c r="AE385" s="35"/>
      <c r="AF385" s="35"/>
      <c r="AL385" s="35"/>
      <c r="AM385" s="35"/>
      <c r="AN385" s="35"/>
      <c r="AT385" s="35"/>
      <c r="AU385" s="35"/>
      <c r="AV385" s="35"/>
      <c r="BB385" s="35"/>
      <c r="BC385" s="35"/>
      <c r="BD385" s="35"/>
      <c r="BJ385" s="35">
        <v>2.4600000000000002E-9</v>
      </c>
      <c r="BK385" s="35">
        <v>3.55891849574</v>
      </c>
      <c r="BL385" s="35">
        <v>1251.3403846248</v>
      </c>
      <c r="BM385" s="29">
        <f t="shared" ref="BM385:BM448" si="284">BJ385*COS(BK385+BL385*$C$31)</f>
        <v>7.7643272380972713E-10</v>
      </c>
      <c r="BN385" s="29">
        <f t="shared" ref="BN385:BN448" si="285">BJ385*COS(BK385+BL385*$C$52)</f>
        <v>7.7598993723092322E-10</v>
      </c>
      <c r="BO385" s="29">
        <f t="shared" ref="BO385:BO448" si="286">BJ385*COS(BK385+BL385*$C$73)</f>
        <v>7.7598993876853204E-10</v>
      </c>
      <c r="BP385" s="29">
        <f t="shared" ref="BP385:BP448" si="287">BJ385*COS(BK385+BL385*$C$94)</f>
        <v>7.7598993876853204E-10</v>
      </c>
      <c r="BR385" s="35"/>
      <c r="BS385" s="35"/>
      <c r="BT385" s="35"/>
      <c r="BZ385" s="35"/>
      <c r="CA385" s="35"/>
      <c r="CB385" s="35"/>
      <c r="CH385" s="35"/>
      <c r="CI385" s="35"/>
      <c r="CJ385" s="35"/>
      <c r="CP385" s="35"/>
      <c r="CQ385" s="35"/>
      <c r="CR385" s="35"/>
      <c r="CX385" s="35"/>
      <c r="CY385" s="35"/>
      <c r="CZ385" s="35"/>
      <c r="DF385" s="35">
        <v>1.2302E-7</v>
      </c>
      <c r="DG385" s="35">
        <v>5.3356854770000002</v>
      </c>
      <c r="DH385" s="35">
        <v>776.9303104764</v>
      </c>
      <c r="DI385" s="29">
        <f t="shared" ref="DI385:DI448" si="288">DF385*COS(DG385+DH385*$C$31)</f>
        <v>7.6946561618719283E-8</v>
      </c>
      <c r="DJ385" s="29">
        <f t="shared" ref="DJ385:DJ448" si="289">DF385*COS(DG385+DH385*$C$52)</f>
        <v>7.6935256807185813E-8</v>
      </c>
      <c r="DK385" s="29">
        <f t="shared" ref="DK385:DK448" si="290">DF385*COS(DG385+DH385*$C$73)</f>
        <v>7.6935256846443249E-8</v>
      </c>
      <c r="DL385" s="29">
        <f t="shared" ref="DL385:DL448" si="291">DF385*COS(DG385+DH385*$C$94)</f>
        <v>7.6935256846443249E-8</v>
      </c>
      <c r="DN385" s="35">
        <v>2.3520000000000001E-8</v>
      </c>
      <c r="DO385" s="35">
        <v>0.63041319237000004</v>
      </c>
      <c r="DP385" s="35">
        <v>210.5907824523</v>
      </c>
      <c r="DQ385" s="29">
        <f t="shared" ref="DQ385:DQ448" si="292">DN385*COS(DO385+DP385*$C$31)</f>
        <v>-1.4449890992251302E-8</v>
      </c>
      <c r="DR385" s="29">
        <f t="shared" ref="DR385:DR448" si="293">DN385*COS(DO385+DP385*$C$52)</f>
        <v>-1.4450483394433115E-8</v>
      </c>
      <c r="DS385" s="29">
        <f t="shared" ref="DS385:DS448" si="294">DN385*COS(DO385+DP385*$C$73)</f>
        <v>-1.4450483392376052E-8</v>
      </c>
      <c r="DT385" s="29">
        <f t="shared" ref="DT385:DT448" si="295">DN385*COS(DO385+DP385*$C$94)</f>
        <v>-1.4450483392376052E-8</v>
      </c>
      <c r="DV385" s="35"/>
      <c r="DW385" s="35"/>
      <c r="DX385" s="35"/>
      <c r="ED385" s="35"/>
      <c r="EE385" s="35"/>
      <c r="EF385" s="35"/>
      <c r="EL385" s="35"/>
      <c r="EM385" s="35"/>
      <c r="EN385" s="35"/>
      <c r="ET385" s="35"/>
      <c r="EU385" s="35"/>
      <c r="EV385" s="35"/>
    </row>
    <row r="386" spans="14:152" s="29" customFormat="1" ht="13.5" x14ac:dyDescent="0.3">
      <c r="N386" s="35">
        <v>3.4830000000000002E-8</v>
      </c>
      <c r="O386" s="35">
        <v>5.7609114702899999</v>
      </c>
      <c r="P386" s="35">
        <v>141.22580985639999</v>
      </c>
      <c r="Q386" s="29">
        <f t="shared" si="276"/>
        <v>-6.9437053114189334E-9</v>
      </c>
      <c r="R386" s="29">
        <f t="shared" si="277"/>
        <v>-6.9429746457780345E-9</v>
      </c>
      <c r="S386" s="29">
        <f t="shared" si="278"/>
        <v>-6.942974648315229E-9</v>
      </c>
      <c r="T386" s="29">
        <f t="shared" si="279"/>
        <v>-6.942974648315229E-9</v>
      </c>
      <c r="V386" s="35">
        <v>4.9600000000000002E-9</v>
      </c>
      <c r="W386" s="35">
        <v>6.0787962065799999</v>
      </c>
      <c r="X386" s="35">
        <v>576.16138801060004</v>
      </c>
      <c r="Y386" s="29">
        <f t="shared" si="280"/>
        <v>-4.7786939155473859E-9</v>
      </c>
      <c r="Z386" s="29">
        <f t="shared" si="281"/>
        <v>-4.7785778440316276E-9</v>
      </c>
      <c r="AA386" s="29">
        <f t="shared" si="282"/>
        <v>-4.7785778444347441E-9</v>
      </c>
      <c r="AB386" s="29">
        <f t="shared" si="283"/>
        <v>-4.7785778444347441E-9</v>
      </c>
      <c r="AD386" s="35"/>
      <c r="AE386" s="35"/>
      <c r="AF386" s="35"/>
      <c r="AL386" s="35"/>
      <c r="AM386" s="35"/>
      <c r="AN386" s="35"/>
      <c r="AT386" s="35"/>
      <c r="AU386" s="35"/>
      <c r="AV386" s="35"/>
      <c r="BB386" s="35"/>
      <c r="BC386" s="35"/>
      <c r="BD386" s="35"/>
      <c r="BJ386" s="35">
        <v>1.9099999999999998E-9</v>
      </c>
      <c r="BK386" s="35">
        <v>4.2022155399300001</v>
      </c>
      <c r="BL386" s="35">
        <v>556.51766803759995</v>
      </c>
      <c r="BM386" s="29">
        <f t="shared" si="284"/>
        <v>1.4914525961536294E-9</v>
      </c>
      <c r="BN386" s="29">
        <f t="shared" si="285"/>
        <v>1.4915532469824675E-9</v>
      </c>
      <c r="BO386" s="29">
        <f t="shared" si="286"/>
        <v>1.4915532466329788E-9</v>
      </c>
      <c r="BP386" s="29">
        <f t="shared" si="287"/>
        <v>1.4915532466329788E-9</v>
      </c>
      <c r="BR386" s="35"/>
      <c r="BS386" s="35"/>
      <c r="BT386" s="35"/>
      <c r="BZ386" s="35"/>
      <c r="CA386" s="35"/>
      <c r="CB386" s="35"/>
      <c r="CH386" s="35"/>
      <c r="CI386" s="35"/>
      <c r="CJ386" s="35"/>
      <c r="CP386" s="35"/>
      <c r="CQ386" s="35"/>
      <c r="CR386" s="35"/>
      <c r="CX386" s="35"/>
      <c r="CY386" s="35"/>
      <c r="CZ386" s="35"/>
      <c r="DF386" s="35">
        <v>9.4839999999999994E-8</v>
      </c>
      <c r="DG386" s="35">
        <v>4.8570295457499997</v>
      </c>
      <c r="DH386" s="35">
        <v>820.05928096030004</v>
      </c>
      <c r="DI386" s="29">
        <f t="shared" si="288"/>
        <v>7.4148253011625992E-8</v>
      </c>
      <c r="DJ386" s="29">
        <f t="shared" si="289"/>
        <v>7.4140901736251149E-8</v>
      </c>
      <c r="DK386" s="29">
        <f t="shared" si="290"/>
        <v>7.4140901761780193E-8</v>
      </c>
      <c r="DL386" s="29">
        <f t="shared" si="291"/>
        <v>7.4140901761780193E-8</v>
      </c>
      <c r="DN386" s="35">
        <v>3.166E-8</v>
      </c>
      <c r="DO386" s="35">
        <v>0.26273580642</v>
      </c>
      <c r="DP386" s="35">
        <v>201.5196819912</v>
      </c>
      <c r="DQ386" s="29">
        <f t="shared" si="292"/>
        <v>-2.9231750605349992E-8</v>
      </c>
      <c r="DR386" s="29">
        <f t="shared" si="293"/>
        <v>-2.9232122041489933E-8</v>
      </c>
      <c r="DS386" s="29">
        <f t="shared" si="294"/>
        <v>-2.9232122040200176E-8</v>
      </c>
      <c r="DT386" s="29">
        <f t="shared" si="295"/>
        <v>-2.9232122040200176E-8</v>
      </c>
      <c r="DV386" s="35"/>
      <c r="DW386" s="35"/>
      <c r="DX386" s="35"/>
      <c r="ED386" s="35"/>
      <c r="EE386" s="35"/>
      <c r="EF386" s="35"/>
      <c r="EL386" s="35"/>
      <c r="EM386" s="35"/>
      <c r="EN386" s="35"/>
      <c r="ET386" s="35"/>
      <c r="EU386" s="35"/>
      <c r="EV386" s="35"/>
    </row>
    <row r="387" spans="14:152" s="29" customFormat="1" ht="13.5" x14ac:dyDescent="0.3">
      <c r="N387" s="35">
        <v>3.257E-8</v>
      </c>
      <c r="O387" s="35">
        <v>0.75722680616000004</v>
      </c>
      <c r="P387" s="35">
        <v>555.55446019110002</v>
      </c>
      <c r="Q387" s="29">
        <f t="shared" si="276"/>
        <v>-3.0531142884700836E-8</v>
      </c>
      <c r="R387" s="29">
        <f t="shared" si="277"/>
        <v>-3.0532097978841312E-8</v>
      </c>
      <c r="S387" s="29">
        <f t="shared" si="278"/>
        <v>-3.0532097975525158E-8</v>
      </c>
      <c r="T387" s="29">
        <f t="shared" si="279"/>
        <v>-3.0532097975525158E-8</v>
      </c>
      <c r="V387" s="35">
        <v>4.4699999999999997E-9</v>
      </c>
      <c r="W387" s="35">
        <v>2.5925913201299999</v>
      </c>
      <c r="X387" s="35">
        <v>7.2254215854000003</v>
      </c>
      <c r="Y387" s="29">
        <f t="shared" si="280"/>
        <v>-4.0600027402792643E-9</v>
      </c>
      <c r="Z387" s="29">
        <f t="shared" si="281"/>
        <v>-4.0600006920171544E-9</v>
      </c>
      <c r="AA387" s="29">
        <f t="shared" si="282"/>
        <v>-4.0600006920242681E-9</v>
      </c>
      <c r="AB387" s="29">
        <f t="shared" si="283"/>
        <v>-4.0600006920242681E-9</v>
      </c>
      <c r="AD387" s="35"/>
      <c r="AE387" s="35"/>
      <c r="AF387" s="35"/>
      <c r="AL387" s="35"/>
      <c r="AM387" s="35"/>
      <c r="AN387" s="35"/>
      <c r="AT387" s="35"/>
      <c r="AU387" s="35"/>
      <c r="AV387" s="35"/>
      <c r="BB387" s="35"/>
      <c r="BC387" s="35"/>
      <c r="BD387" s="35"/>
      <c r="BJ387" s="35">
        <v>2.1700000000000002E-9</v>
      </c>
      <c r="BK387" s="35">
        <v>2.6450996717000002</v>
      </c>
      <c r="BL387" s="35">
        <v>2207.6295405954002</v>
      </c>
      <c r="BM387" s="29">
        <f t="shared" si="284"/>
        <v>1.5086188865449964E-9</v>
      </c>
      <c r="BN387" s="29">
        <f t="shared" si="285"/>
        <v>1.5091407789216509E-9</v>
      </c>
      <c r="BO387" s="29">
        <f t="shared" si="286"/>
        <v>1.5091407771096969E-9</v>
      </c>
      <c r="BP387" s="29">
        <f t="shared" si="287"/>
        <v>1.5091407771096969E-9</v>
      </c>
      <c r="BR387" s="35"/>
      <c r="BS387" s="35"/>
      <c r="BT387" s="35"/>
      <c r="BZ387" s="35"/>
      <c r="CA387" s="35"/>
      <c r="CB387" s="35"/>
      <c r="CH387" s="35"/>
      <c r="CI387" s="35"/>
      <c r="CJ387" s="35"/>
      <c r="CP387" s="35"/>
      <c r="CQ387" s="35"/>
      <c r="CR387" s="35"/>
      <c r="CX387" s="35"/>
      <c r="CY387" s="35"/>
      <c r="CZ387" s="35"/>
      <c r="DF387" s="35">
        <v>1.1441E-7</v>
      </c>
      <c r="DG387" s="35">
        <v>3.85769732764</v>
      </c>
      <c r="DH387" s="35">
        <v>405.99126305649997</v>
      </c>
      <c r="DI387" s="29">
        <f t="shared" si="288"/>
        <v>-5.919568342233081E-8</v>
      </c>
      <c r="DJ387" s="29">
        <f t="shared" si="289"/>
        <v>-5.9201708646193947E-8</v>
      </c>
      <c r="DK387" s="29">
        <f t="shared" si="290"/>
        <v>-5.9201708625272002E-8</v>
      </c>
      <c r="DL387" s="29">
        <f t="shared" si="291"/>
        <v>-5.9201708625272002E-8</v>
      </c>
      <c r="DN387" s="35">
        <v>2.405E-8</v>
      </c>
      <c r="DO387" s="35">
        <v>0.78919759458000005</v>
      </c>
      <c r="DP387" s="35">
        <v>426.07692601420001</v>
      </c>
      <c r="DQ387" s="29">
        <f t="shared" si="292"/>
        <v>3.4628386721202646E-9</v>
      </c>
      <c r="DR387" s="29">
        <f t="shared" si="293"/>
        <v>3.4643757952932082E-9</v>
      </c>
      <c r="DS387" s="29">
        <f t="shared" si="294"/>
        <v>3.4643757899556321E-9</v>
      </c>
      <c r="DT387" s="29">
        <f t="shared" si="295"/>
        <v>3.4643757899556321E-9</v>
      </c>
      <c r="DV387" s="35"/>
      <c r="DW387" s="35"/>
      <c r="DX387" s="35"/>
      <c r="ED387" s="35"/>
      <c r="EE387" s="35"/>
      <c r="EF387" s="35"/>
      <c r="EL387" s="35"/>
      <c r="EM387" s="35"/>
      <c r="EN387" s="35"/>
      <c r="ET387" s="35"/>
      <c r="EU387" s="35"/>
      <c r="EV387" s="35"/>
    </row>
    <row r="388" spans="14:152" s="29" customFormat="1" ht="13.5" x14ac:dyDescent="0.3">
      <c r="N388" s="35">
        <v>2.887E-8</v>
      </c>
      <c r="O388" s="35">
        <v>6.15899159727</v>
      </c>
      <c r="P388" s="35">
        <v>425.63498302950001</v>
      </c>
      <c r="Q388" s="29">
        <f t="shared" si="276"/>
        <v>2.5255946335773473E-8</v>
      </c>
      <c r="R388" s="29">
        <f t="shared" si="277"/>
        <v>2.5256848672896496E-8</v>
      </c>
      <c r="S388" s="29">
        <f t="shared" si="278"/>
        <v>2.5256848669763325E-8</v>
      </c>
      <c r="T388" s="29">
        <f t="shared" si="279"/>
        <v>2.5256848669763325E-8</v>
      </c>
      <c r="V388" s="35">
        <v>4.4500000000000001E-9</v>
      </c>
      <c r="W388" s="35">
        <v>5.0682730047</v>
      </c>
      <c r="X388" s="35">
        <v>778.41478318470001</v>
      </c>
      <c r="Y388" s="29">
        <f t="shared" si="280"/>
        <v>1.8649588052846809E-9</v>
      </c>
      <c r="Z388" s="29">
        <f t="shared" si="281"/>
        <v>1.8644820465524245E-9</v>
      </c>
      <c r="AA388" s="29">
        <f t="shared" si="282"/>
        <v>1.8644820482079856E-9</v>
      </c>
      <c r="AB388" s="29">
        <f t="shared" si="283"/>
        <v>1.8644820482079856E-9</v>
      </c>
      <c r="AD388" s="35"/>
      <c r="AE388" s="35"/>
      <c r="AF388" s="35"/>
      <c r="AL388" s="35"/>
      <c r="AM388" s="35"/>
      <c r="AN388" s="35"/>
      <c r="AT388" s="35"/>
      <c r="AU388" s="35"/>
      <c r="AV388" s="35"/>
      <c r="BB388" s="35"/>
      <c r="BC388" s="35"/>
      <c r="BD388" s="35"/>
      <c r="BJ388" s="35">
        <v>2.2499999999999999E-9</v>
      </c>
      <c r="BK388" s="35">
        <v>0.14271906959</v>
      </c>
      <c r="BL388" s="35">
        <v>131.4039498699</v>
      </c>
      <c r="BM388" s="29">
        <f t="shared" si="284"/>
        <v>-1.4600833968865547E-9</v>
      </c>
      <c r="BN388" s="29">
        <f t="shared" si="285"/>
        <v>-1.4600492971262492E-9</v>
      </c>
      <c r="BO388" s="29">
        <f t="shared" si="286"/>
        <v>-1.4600492972446607E-9</v>
      </c>
      <c r="BP388" s="29">
        <f t="shared" si="287"/>
        <v>-1.4600492972446607E-9</v>
      </c>
      <c r="BR388" s="35"/>
      <c r="BS388" s="35"/>
      <c r="BT388" s="35"/>
      <c r="BZ388" s="35"/>
      <c r="CA388" s="35"/>
      <c r="CB388" s="35"/>
      <c r="CH388" s="35"/>
      <c r="CI388" s="35"/>
      <c r="CJ388" s="35"/>
      <c r="CP388" s="35"/>
      <c r="CQ388" s="35"/>
      <c r="CR388" s="35"/>
      <c r="CX388" s="35"/>
      <c r="CY388" s="35"/>
      <c r="CZ388" s="35"/>
      <c r="DF388" s="35">
        <v>9.6250000000000005E-8</v>
      </c>
      <c r="DG388" s="35">
        <v>1.6028047865599999</v>
      </c>
      <c r="DH388" s="35">
        <v>426.5500067662</v>
      </c>
      <c r="DI388" s="29">
        <f t="shared" si="288"/>
        <v>-6.0281807060576737E-8</v>
      </c>
      <c r="DJ388" s="29">
        <f t="shared" si="289"/>
        <v>-6.0276955308482769E-8</v>
      </c>
      <c r="DK388" s="29">
        <f t="shared" si="290"/>
        <v>-6.0276955325330836E-8</v>
      </c>
      <c r="DL388" s="29">
        <f t="shared" si="291"/>
        <v>-6.0276955325330836E-8</v>
      </c>
      <c r="DN388" s="35">
        <v>2.3899999999999999E-8</v>
      </c>
      <c r="DO388" s="35">
        <v>5.8952381245799996</v>
      </c>
      <c r="DP388" s="35">
        <v>738.79727483859995</v>
      </c>
      <c r="DQ388" s="29">
        <f t="shared" si="292"/>
        <v>1.3807780464857913E-8</v>
      </c>
      <c r="DR388" s="29">
        <f t="shared" si="293"/>
        <v>1.3805595682973294E-8</v>
      </c>
      <c r="DS388" s="29">
        <f t="shared" si="294"/>
        <v>1.3805595690560167E-8</v>
      </c>
      <c r="DT388" s="29">
        <f t="shared" si="295"/>
        <v>1.3805595690560167E-8</v>
      </c>
      <c r="DV388" s="35"/>
      <c r="DW388" s="35"/>
      <c r="DX388" s="35"/>
      <c r="ED388" s="35"/>
      <c r="EE388" s="35"/>
      <c r="EF388" s="35"/>
      <c r="EL388" s="35"/>
      <c r="EM388" s="35"/>
      <c r="EN388" s="35"/>
      <c r="ET388" s="35"/>
      <c r="EU388" s="35"/>
      <c r="EV388" s="35"/>
    </row>
    <row r="389" spans="14:152" s="29" customFormat="1" ht="13.5" x14ac:dyDescent="0.3">
      <c r="N389" s="35">
        <v>2.4500000000000001E-8</v>
      </c>
      <c r="O389" s="35">
        <v>1.2961985976699999</v>
      </c>
      <c r="P389" s="35">
        <v>193.65537546499999</v>
      </c>
      <c r="Q389" s="29">
        <f t="shared" si="276"/>
        <v>-6.5552252551180126E-9</v>
      </c>
      <c r="R389" s="29">
        <f t="shared" si="277"/>
        <v>-6.5559182354266407E-9</v>
      </c>
      <c r="S389" s="29">
        <f t="shared" si="278"/>
        <v>-6.5559182330202953E-9</v>
      </c>
      <c r="T389" s="29">
        <f t="shared" si="279"/>
        <v>-6.5559182330202953E-9</v>
      </c>
      <c r="V389" s="35">
        <v>5.5999999999999997E-9</v>
      </c>
      <c r="W389" s="35">
        <v>4.6101747099999996E-3</v>
      </c>
      <c r="X389" s="35">
        <v>221.3758502853</v>
      </c>
      <c r="Y389" s="29">
        <f t="shared" si="280"/>
        <v>-5.0214169184272717E-9</v>
      </c>
      <c r="Z389" s="29">
        <f t="shared" si="281"/>
        <v>-5.0215001036790145E-9</v>
      </c>
      <c r="AA389" s="29">
        <f t="shared" si="282"/>
        <v>-5.0215001033901672E-9</v>
      </c>
      <c r="AB389" s="29">
        <f t="shared" si="283"/>
        <v>-5.0215001033901672E-9</v>
      </c>
      <c r="AD389" s="35"/>
      <c r="AE389" s="35"/>
      <c r="AF389" s="35"/>
      <c r="AL389" s="35"/>
      <c r="AM389" s="35"/>
      <c r="AN389" s="35"/>
      <c r="AT389" s="35"/>
      <c r="AU389" s="35"/>
      <c r="AV389" s="35"/>
      <c r="BB389" s="35"/>
      <c r="BC389" s="35"/>
      <c r="BD389" s="35"/>
      <c r="BJ389" s="35">
        <v>1.8899999999999999E-9</v>
      </c>
      <c r="BK389" s="35">
        <v>1.2726055626299999</v>
      </c>
      <c r="BL389" s="35">
        <v>192.69216761850001</v>
      </c>
      <c r="BM389" s="29">
        <f t="shared" si="284"/>
        <v>-5.7673611514223699E-10</v>
      </c>
      <c r="BN389" s="29">
        <f t="shared" si="285"/>
        <v>-5.7678868734045488E-10</v>
      </c>
      <c r="BO389" s="29">
        <f t="shared" si="286"/>
        <v>-5.7678868715790056E-10</v>
      </c>
      <c r="BP389" s="29">
        <f t="shared" si="287"/>
        <v>-5.7678868715790056E-10</v>
      </c>
      <c r="BR389" s="35"/>
      <c r="BS389" s="35"/>
      <c r="BT389" s="35"/>
      <c r="BZ389" s="35"/>
      <c r="CA389" s="35"/>
      <c r="CB389" s="35"/>
      <c r="CH389" s="35"/>
      <c r="CI389" s="35"/>
      <c r="CJ389" s="35"/>
      <c r="CP389" s="35"/>
      <c r="CQ389" s="35"/>
      <c r="CR389" s="35"/>
      <c r="CX389" s="35"/>
      <c r="CY389" s="35"/>
      <c r="CZ389" s="35"/>
      <c r="DF389" s="35">
        <v>9.1640000000000005E-8</v>
      </c>
      <c r="DG389" s="35">
        <v>0.70204567979999999</v>
      </c>
      <c r="DH389" s="35">
        <v>403.0223176399</v>
      </c>
      <c r="DI389" s="29">
        <f t="shared" si="288"/>
        <v>5.2203456011361472E-8</v>
      </c>
      <c r="DJ389" s="29">
        <f t="shared" si="289"/>
        <v>5.2208057211667268E-8</v>
      </c>
      <c r="DK389" s="29">
        <f t="shared" si="290"/>
        <v>5.2208057195690116E-8</v>
      </c>
      <c r="DL389" s="29">
        <f t="shared" si="291"/>
        <v>5.2208057195690116E-8</v>
      </c>
      <c r="DN389" s="35">
        <v>2.515E-8</v>
      </c>
      <c r="DO389" s="35">
        <v>0.70044371265000005</v>
      </c>
      <c r="DP389" s="35">
        <v>2943.5060541272001</v>
      </c>
      <c r="DQ389" s="29">
        <f t="shared" si="292"/>
        <v>-4.6540643163583847E-9</v>
      </c>
      <c r="DR389" s="29">
        <f t="shared" si="293"/>
        <v>-4.6650917652813828E-9</v>
      </c>
      <c r="DS389" s="29">
        <f t="shared" si="294"/>
        <v>-4.6650917269906811E-9</v>
      </c>
      <c r="DT389" s="29">
        <f t="shared" si="295"/>
        <v>-4.6650917269906811E-9</v>
      </c>
      <c r="DV389" s="35"/>
      <c r="DW389" s="35"/>
      <c r="DX389" s="35"/>
      <c r="ED389" s="35"/>
      <c r="EE389" s="35"/>
      <c r="EF389" s="35"/>
      <c r="EL389" s="35"/>
      <c r="EM389" s="35"/>
      <c r="EN389" s="35"/>
      <c r="ET389" s="35"/>
      <c r="EU389" s="35"/>
      <c r="EV389" s="35"/>
    </row>
    <row r="390" spans="14:152" s="29" customFormat="1" ht="13.5" x14ac:dyDescent="0.3">
      <c r="N390" s="35">
        <v>3.4009999999999998E-8</v>
      </c>
      <c r="O390" s="35">
        <v>2.4813784300899999</v>
      </c>
      <c r="P390" s="35">
        <v>43.289029178299998</v>
      </c>
      <c r="Q390" s="29">
        <f t="shared" si="276"/>
        <v>-3.3978735372914872E-8</v>
      </c>
      <c r="R390" s="29">
        <f t="shared" si="277"/>
        <v>-3.3978744939270124E-8</v>
      </c>
      <c r="S390" s="29">
        <f t="shared" si="278"/>
        <v>-3.3978744939236905E-8</v>
      </c>
      <c r="T390" s="29">
        <f t="shared" si="279"/>
        <v>-3.3978744939236905E-8</v>
      </c>
      <c r="V390" s="35">
        <v>4.56E-9</v>
      </c>
      <c r="W390" s="35">
        <v>4.60143715337</v>
      </c>
      <c r="X390" s="35">
        <v>710.74673161819999</v>
      </c>
      <c r="Y390" s="29">
        <f t="shared" si="280"/>
        <v>-4.1308041206003942E-9</v>
      </c>
      <c r="Z390" s="29">
        <f t="shared" si="281"/>
        <v>-4.1310121761680122E-9</v>
      </c>
      <c r="AA390" s="29">
        <f t="shared" si="282"/>
        <v>-4.131012175445637E-9</v>
      </c>
      <c r="AB390" s="29">
        <f t="shared" si="283"/>
        <v>-4.131012175445637E-9</v>
      </c>
      <c r="AD390" s="35"/>
      <c r="AE390" s="35"/>
      <c r="AF390" s="35"/>
      <c r="AL390" s="35"/>
      <c r="AM390" s="35"/>
      <c r="AN390" s="35"/>
      <c r="AT390" s="35"/>
      <c r="AU390" s="35"/>
      <c r="AV390" s="35"/>
      <c r="BB390" s="35"/>
      <c r="BC390" s="35"/>
      <c r="BD390" s="35"/>
      <c r="BJ390" s="35">
        <v>1.79E-9</v>
      </c>
      <c r="BK390" s="35">
        <v>6.1518917164899998</v>
      </c>
      <c r="BL390" s="35">
        <v>2.9207613067999998</v>
      </c>
      <c r="BM390" s="29">
        <f t="shared" si="284"/>
        <v>1.7837103665599813E-9</v>
      </c>
      <c r="BN390" s="29">
        <f t="shared" si="285"/>
        <v>1.7837103001816525E-9</v>
      </c>
      <c r="BO390" s="29">
        <f t="shared" si="286"/>
        <v>1.7837103001818829E-9</v>
      </c>
      <c r="BP390" s="29">
        <f t="shared" si="287"/>
        <v>1.7837103001818829E-9</v>
      </c>
      <c r="BR390" s="35"/>
      <c r="BS390" s="35"/>
      <c r="BT390" s="35"/>
      <c r="BZ390" s="35"/>
      <c r="CA390" s="35"/>
      <c r="CB390" s="35"/>
      <c r="CH390" s="35"/>
      <c r="CI390" s="35"/>
      <c r="CJ390" s="35"/>
      <c r="CP390" s="35"/>
      <c r="CQ390" s="35"/>
      <c r="CR390" s="35"/>
      <c r="CX390" s="35"/>
      <c r="CY390" s="35"/>
      <c r="CZ390" s="35"/>
      <c r="DF390" s="35">
        <v>1.0111999999999999E-7</v>
      </c>
      <c r="DG390" s="35">
        <v>2.7648687562999998</v>
      </c>
      <c r="DH390" s="35">
        <v>210.5907824523</v>
      </c>
      <c r="DI390" s="29">
        <f t="shared" si="288"/>
        <v>1.0063557085798076E-7</v>
      </c>
      <c r="DJ390" s="29">
        <f t="shared" si="289"/>
        <v>1.0063525521613564E-7</v>
      </c>
      <c r="DK390" s="29">
        <f t="shared" si="290"/>
        <v>1.0063525521723187E-7</v>
      </c>
      <c r="DL390" s="29">
        <f t="shared" si="291"/>
        <v>1.0063525521723187E-7</v>
      </c>
      <c r="DN390" s="35">
        <v>2.332E-8</v>
      </c>
      <c r="DO390" s="35">
        <v>4.0696362430599997</v>
      </c>
      <c r="DP390" s="35">
        <v>519.39602435610004</v>
      </c>
      <c r="DQ390" s="29">
        <f t="shared" si="292"/>
        <v>2.3276969262065456E-8</v>
      </c>
      <c r="DR390" s="29">
        <f t="shared" si="293"/>
        <v>2.3276857703078482E-8</v>
      </c>
      <c r="DS390" s="29">
        <f t="shared" si="294"/>
        <v>2.3276857703466118E-8</v>
      </c>
      <c r="DT390" s="29">
        <f t="shared" si="295"/>
        <v>2.3276857703466118E-8</v>
      </c>
      <c r="DV390" s="35"/>
      <c r="DW390" s="35"/>
      <c r="DX390" s="35"/>
      <c r="ED390" s="35"/>
      <c r="EE390" s="35"/>
      <c r="EF390" s="35"/>
      <c r="EL390" s="35"/>
      <c r="EM390" s="35"/>
      <c r="EN390" s="35"/>
      <c r="ET390" s="35"/>
      <c r="EU390" s="35"/>
      <c r="EV390" s="35"/>
    </row>
    <row r="391" spans="14:152" s="29" customFormat="1" ht="13.5" x14ac:dyDescent="0.3">
      <c r="N391" s="35">
        <v>3.208E-8</v>
      </c>
      <c r="O391" s="35">
        <v>0.66002842340000001</v>
      </c>
      <c r="P391" s="35">
        <v>776.9303104764</v>
      </c>
      <c r="Q391" s="29">
        <f t="shared" si="276"/>
        <v>2.4276344130309893E-8</v>
      </c>
      <c r="R391" s="29">
        <f t="shared" si="277"/>
        <v>2.4278813747728838E-8</v>
      </c>
      <c r="S391" s="29">
        <f t="shared" si="278"/>
        <v>2.4278813739153791E-8</v>
      </c>
      <c r="T391" s="29">
        <f t="shared" si="279"/>
        <v>2.4278813739153791E-8</v>
      </c>
      <c r="V391" s="35">
        <v>4.49E-9</v>
      </c>
      <c r="W391" s="35">
        <v>5.79223649465</v>
      </c>
      <c r="X391" s="35">
        <v>685.47393735269998</v>
      </c>
      <c r="Y391" s="29">
        <f t="shared" si="280"/>
        <v>-1.5527931407247511E-9</v>
      </c>
      <c r="Z391" s="29">
        <f t="shared" si="281"/>
        <v>-1.5532308900856821E-9</v>
      </c>
      <c r="AA391" s="29">
        <f t="shared" si="282"/>
        <v>-1.5532308885656362E-9</v>
      </c>
      <c r="AB391" s="29">
        <f t="shared" si="283"/>
        <v>-1.5532308885656362E-9</v>
      </c>
      <c r="AD391" s="35"/>
      <c r="AE391" s="35"/>
      <c r="AF391" s="35"/>
      <c r="AL391" s="35"/>
      <c r="AM391" s="35"/>
      <c r="AN391" s="35"/>
      <c r="AT391" s="35"/>
      <c r="AU391" s="35"/>
      <c r="AV391" s="35"/>
      <c r="BB391" s="35"/>
      <c r="BC391" s="35"/>
      <c r="BD391" s="35"/>
      <c r="BJ391" s="35">
        <v>1.7800000000000001E-9</v>
      </c>
      <c r="BK391" s="35">
        <v>2.0162232896400001</v>
      </c>
      <c r="BL391" s="35">
        <v>705.11765732569995</v>
      </c>
      <c r="BM391" s="29">
        <f t="shared" si="284"/>
        <v>1.1032560254910187E-9</v>
      </c>
      <c r="BN391" s="29">
        <f t="shared" si="285"/>
        <v>1.1034053234329026E-9</v>
      </c>
      <c r="BO391" s="29">
        <f t="shared" si="286"/>
        <v>1.103405322914493E-9</v>
      </c>
      <c r="BP391" s="29">
        <f t="shared" si="287"/>
        <v>1.103405322914493E-9</v>
      </c>
      <c r="BR391" s="35"/>
      <c r="BS391" s="35"/>
      <c r="BT391" s="35"/>
      <c r="BZ391" s="35"/>
      <c r="CA391" s="35"/>
      <c r="CB391" s="35"/>
      <c r="CH391" s="35"/>
      <c r="CI391" s="35"/>
      <c r="CJ391" s="35"/>
      <c r="CP391" s="35"/>
      <c r="CQ391" s="35"/>
      <c r="CR391" s="35"/>
      <c r="CX391" s="35"/>
      <c r="CY391" s="35"/>
      <c r="CZ391" s="35"/>
      <c r="DF391" s="35">
        <v>1.0816E-7</v>
      </c>
      <c r="DG391" s="35">
        <v>1.3686429816300001</v>
      </c>
      <c r="DH391" s="35">
        <v>170.7608257851</v>
      </c>
      <c r="DI391" s="29">
        <f t="shared" si="288"/>
        <v>-5.8390870681581408E-8</v>
      </c>
      <c r="DJ391" s="29">
        <f t="shared" si="289"/>
        <v>-5.839322733043758E-8</v>
      </c>
      <c r="DK391" s="29">
        <f t="shared" si="290"/>
        <v>-5.8393227322254223E-8</v>
      </c>
      <c r="DL391" s="29">
        <f t="shared" si="291"/>
        <v>-5.8393227322254223E-8</v>
      </c>
      <c r="DN391" s="35">
        <v>3.1319999999999999E-8</v>
      </c>
      <c r="DO391" s="35">
        <v>2.7933163218999999</v>
      </c>
      <c r="DP391" s="35">
        <v>732.69511979410004</v>
      </c>
      <c r="DQ391" s="29">
        <f t="shared" si="292"/>
        <v>-1.6543956367445353E-8</v>
      </c>
      <c r="DR391" s="29">
        <f t="shared" si="293"/>
        <v>-1.6541002585437479E-8</v>
      </c>
      <c r="DS391" s="29">
        <f t="shared" si="294"/>
        <v>-1.654100259569474E-8</v>
      </c>
      <c r="DT391" s="29">
        <f t="shared" si="295"/>
        <v>-1.654100259569474E-8</v>
      </c>
      <c r="DV391" s="35"/>
      <c r="DW391" s="35"/>
      <c r="DX391" s="35"/>
      <c r="ED391" s="35"/>
      <c r="EE391" s="35"/>
      <c r="EF391" s="35"/>
      <c r="EL391" s="35"/>
      <c r="EM391" s="35"/>
      <c r="EN391" s="35"/>
      <c r="ET391" s="35"/>
      <c r="EU391" s="35"/>
      <c r="EV391" s="35"/>
    </row>
    <row r="392" spans="14:152" s="29" customFormat="1" ht="13.5" x14ac:dyDescent="0.3">
      <c r="N392" s="35">
        <v>2.435E-8</v>
      </c>
      <c r="O392" s="35">
        <v>4.5809710372600003</v>
      </c>
      <c r="P392" s="35">
        <v>477.80391620720002</v>
      </c>
      <c r="Q392" s="29">
        <f t="shared" si="276"/>
        <v>2.3736462710265416E-8</v>
      </c>
      <c r="R392" s="29">
        <f t="shared" si="277"/>
        <v>2.3736069244377526E-8</v>
      </c>
      <c r="S392" s="29">
        <f t="shared" si="278"/>
        <v>2.3736069245744028E-8</v>
      </c>
      <c r="T392" s="29">
        <f t="shared" si="279"/>
        <v>2.3736069245744028E-8</v>
      </c>
      <c r="V392" s="35">
        <v>5.0099999999999999E-9</v>
      </c>
      <c r="W392" s="35">
        <v>1.91370965325</v>
      </c>
      <c r="X392" s="35">
        <v>831.10498122419995</v>
      </c>
      <c r="Y392" s="29">
        <f t="shared" si="280"/>
        <v>-4.7928010085134601E-9</v>
      </c>
      <c r="Z392" s="29">
        <f t="shared" si="281"/>
        <v>-4.7926171403713685E-9</v>
      </c>
      <c r="AA392" s="29">
        <f t="shared" si="282"/>
        <v>-4.7926171410099768E-9</v>
      </c>
      <c r="AB392" s="29">
        <f t="shared" si="283"/>
        <v>-4.7926171410099768E-9</v>
      </c>
      <c r="AD392" s="35"/>
      <c r="AE392" s="35"/>
      <c r="AF392" s="35"/>
      <c r="AL392" s="35"/>
      <c r="AM392" s="35"/>
      <c r="AN392" s="35"/>
      <c r="AT392" s="35"/>
      <c r="AU392" s="35"/>
      <c r="AV392" s="35"/>
      <c r="BB392" s="35"/>
      <c r="BC392" s="35"/>
      <c r="BD392" s="35"/>
      <c r="BJ392" s="35">
        <v>1.81E-9</v>
      </c>
      <c r="BK392" s="35">
        <v>3.6248375767500001</v>
      </c>
      <c r="BL392" s="35">
        <v>233.90602325750001</v>
      </c>
      <c r="BM392" s="29">
        <f t="shared" si="284"/>
        <v>7.5464621477498637E-10</v>
      </c>
      <c r="BN392" s="29">
        <f t="shared" si="285"/>
        <v>7.5470454684681045E-10</v>
      </c>
      <c r="BO392" s="29">
        <f t="shared" si="286"/>
        <v>7.5470454664425615E-10</v>
      </c>
      <c r="BP392" s="29">
        <f t="shared" si="287"/>
        <v>7.5470454664425615E-10</v>
      </c>
      <c r="BR392" s="35"/>
      <c r="BS392" s="35"/>
      <c r="BT392" s="35"/>
      <c r="BZ392" s="35"/>
      <c r="CA392" s="35"/>
      <c r="CB392" s="35"/>
      <c r="CH392" s="35"/>
      <c r="CI392" s="35"/>
      <c r="CJ392" s="35"/>
      <c r="CP392" s="35"/>
      <c r="CQ392" s="35"/>
      <c r="CR392" s="35"/>
      <c r="CX392" s="35"/>
      <c r="CY392" s="35"/>
      <c r="CZ392" s="35"/>
      <c r="DF392" s="35">
        <v>1.0187E-7</v>
      </c>
      <c r="DG392" s="35">
        <v>2.36063948382</v>
      </c>
      <c r="DH392" s="35">
        <v>685.47393735269998</v>
      </c>
      <c r="DI392" s="29">
        <f t="shared" si="288"/>
        <v>6.1091872709439937E-8</v>
      </c>
      <c r="DJ392" s="29">
        <f t="shared" si="289"/>
        <v>6.1100342788004883E-8</v>
      </c>
      <c r="DK392" s="29">
        <f t="shared" si="290"/>
        <v>6.1100342758593861E-8</v>
      </c>
      <c r="DL392" s="29">
        <f t="shared" si="291"/>
        <v>6.1100342758593861E-8</v>
      </c>
      <c r="DN392" s="35">
        <v>2.658E-8</v>
      </c>
      <c r="DO392" s="35">
        <v>3.3402020971400002</v>
      </c>
      <c r="DP392" s="35">
        <v>1141.1340634054</v>
      </c>
      <c r="DQ392" s="29">
        <f t="shared" si="292"/>
        <v>-2.6399004693934791E-8</v>
      </c>
      <c r="DR392" s="29">
        <f t="shared" si="293"/>
        <v>-2.6398468651607557E-8</v>
      </c>
      <c r="DS392" s="29">
        <f t="shared" si="294"/>
        <v>-2.6398468653470318E-8</v>
      </c>
      <c r="DT392" s="29">
        <f t="shared" si="295"/>
        <v>-2.6398468653470318E-8</v>
      </c>
      <c r="DV392" s="35"/>
      <c r="DW392" s="35"/>
      <c r="DX392" s="35"/>
      <c r="ED392" s="35"/>
      <c r="EE392" s="35"/>
      <c r="EF392" s="35"/>
      <c r="EL392" s="35"/>
      <c r="EM392" s="35"/>
      <c r="EN392" s="35"/>
      <c r="ET392" s="35"/>
      <c r="EU392" s="35"/>
      <c r="EV392" s="35"/>
    </row>
    <row r="393" spans="14:152" s="29" customFormat="1" ht="13.5" x14ac:dyDescent="0.3">
      <c r="N393" s="35">
        <v>2.5769999999999998E-8</v>
      </c>
      <c r="O393" s="35">
        <v>1.4153885800099999</v>
      </c>
      <c r="P393" s="35">
        <v>100.6450936638</v>
      </c>
      <c r="Q393" s="29">
        <f t="shared" si="276"/>
        <v>-2.5662111680684932E-8</v>
      </c>
      <c r="R393" s="29">
        <f t="shared" si="277"/>
        <v>-2.5662075739710358E-8</v>
      </c>
      <c r="S393" s="29">
        <f t="shared" si="278"/>
        <v>-2.5662075739835173E-8</v>
      </c>
      <c r="T393" s="29">
        <f t="shared" si="279"/>
        <v>-2.5662075739835173E-8</v>
      </c>
      <c r="V393" s="35">
        <v>5.9500000000000003E-9</v>
      </c>
      <c r="W393" s="35">
        <v>4.9032983960700003</v>
      </c>
      <c r="X393" s="35">
        <v>824.74219374879999</v>
      </c>
      <c r="Y393" s="29">
        <f t="shared" si="280"/>
        <v>5.0697787262608378E-9</v>
      </c>
      <c r="Z393" s="29">
        <f t="shared" si="281"/>
        <v>5.0693893212559516E-9</v>
      </c>
      <c r="AA393" s="29">
        <f t="shared" si="282"/>
        <v>5.0693893226082753E-9</v>
      </c>
      <c r="AB393" s="29">
        <f t="shared" si="283"/>
        <v>5.0693893226082753E-9</v>
      </c>
      <c r="AD393" s="35"/>
      <c r="AE393" s="35"/>
      <c r="AF393" s="35"/>
      <c r="AL393" s="35"/>
      <c r="AM393" s="35"/>
      <c r="AN393" s="35"/>
      <c r="AT393" s="35"/>
      <c r="AU393" s="35"/>
      <c r="AV393" s="35"/>
      <c r="BB393" s="35"/>
      <c r="BC393" s="35"/>
      <c r="BD393" s="35"/>
      <c r="BJ393" s="35">
        <v>1.8800000000000001E-9</v>
      </c>
      <c r="BK393" s="35">
        <v>2.9283680984</v>
      </c>
      <c r="BL393" s="35">
        <v>227.31374111849999</v>
      </c>
      <c r="BM393" s="29">
        <f t="shared" si="284"/>
        <v>1.7741342679810415E-9</v>
      </c>
      <c r="BN393" s="29">
        <f t="shared" si="285"/>
        <v>1.7741556984196331E-9</v>
      </c>
      <c r="BO393" s="29">
        <f t="shared" si="286"/>
        <v>1.7741556983452199E-9</v>
      </c>
      <c r="BP393" s="29">
        <f t="shared" si="287"/>
        <v>1.7741556983452199E-9</v>
      </c>
      <c r="BR393" s="35"/>
      <c r="BS393" s="35"/>
      <c r="BT393" s="35"/>
      <c r="BZ393" s="35"/>
      <c r="CA393" s="35"/>
      <c r="CB393" s="35"/>
      <c r="CH393" s="35"/>
      <c r="CI393" s="35"/>
      <c r="CJ393" s="35"/>
      <c r="CP393" s="35"/>
      <c r="CQ393" s="35"/>
      <c r="CR393" s="35"/>
      <c r="CX393" s="35"/>
      <c r="CY393" s="35"/>
      <c r="CZ393" s="35"/>
      <c r="DF393" s="35">
        <v>1.2396999999999999E-7</v>
      </c>
      <c r="DG393" s="35">
        <v>6.0634994352499998</v>
      </c>
      <c r="DH393" s="35">
        <v>875.83029900099996</v>
      </c>
      <c r="DI393" s="29">
        <f t="shared" si="288"/>
        <v>1.6280764533282123E-8</v>
      </c>
      <c r="DJ393" s="29">
        <f t="shared" si="289"/>
        <v>1.6297080457169195E-8</v>
      </c>
      <c r="DK393" s="29">
        <f t="shared" si="290"/>
        <v>1.6297080400513239E-8</v>
      </c>
      <c r="DL393" s="29">
        <f t="shared" si="291"/>
        <v>1.6297080400513239E-8</v>
      </c>
      <c r="DN393" s="35">
        <v>2.2580000000000001E-8</v>
      </c>
      <c r="DO393" s="35">
        <v>0.12403309730000001</v>
      </c>
      <c r="DP393" s="35">
        <v>2524.0214102519999</v>
      </c>
      <c r="DQ393" s="29">
        <f t="shared" si="292"/>
        <v>-2.1711703072640663E-8</v>
      </c>
      <c r="DR393" s="29">
        <f t="shared" si="293"/>
        <v>-2.171407419592988E-8</v>
      </c>
      <c r="DS393" s="29">
        <f t="shared" si="294"/>
        <v>-2.1714074187701756E-8</v>
      </c>
      <c r="DT393" s="29">
        <f t="shared" si="295"/>
        <v>-2.1714074187701756E-8</v>
      </c>
      <c r="DV393" s="35"/>
      <c r="DW393" s="35"/>
      <c r="DX393" s="35"/>
      <c r="ED393" s="35"/>
      <c r="EE393" s="35"/>
      <c r="EF393" s="35"/>
      <c r="EL393" s="35"/>
      <c r="EM393" s="35"/>
      <c r="EN393" s="35"/>
      <c r="ET393" s="35"/>
      <c r="EU393" s="35"/>
      <c r="EV393" s="35"/>
    </row>
    <row r="394" spans="14:152" s="29" customFormat="1" ht="13.5" x14ac:dyDescent="0.3">
      <c r="N394" s="35">
        <v>2.6000000000000001E-8</v>
      </c>
      <c r="O394" s="35">
        <v>3.7313951997300001</v>
      </c>
      <c r="P394" s="35">
        <v>17.4084877393</v>
      </c>
      <c r="Q394" s="29">
        <f t="shared" si="276"/>
        <v>-1.6714773059392536E-8</v>
      </c>
      <c r="R394" s="29">
        <f t="shared" si="277"/>
        <v>-1.6714825613012767E-8</v>
      </c>
      <c r="S394" s="29">
        <f t="shared" si="278"/>
        <v>-1.6714825612830278E-8</v>
      </c>
      <c r="T394" s="29">
        <f t="shared" si="279"/>
        <v>-1.6714825612830278E-8</v>
      </c>
      <c r="V394" s="35">
        <v>4.4699999999999997E-9</v>
      </c>
      <c r="W394" s="35">
        <v>4.8866279457099999</v>
      </c>
      <c r="X394" s="35">
        <v>429.04587143079999</v>
      </c>
      <c r="Y394" s="29">
        <f t="shared" si="280"/>
        <v>3.3863071879245796E-9</v>
      </c>
      <c r="Z394" s="29">
        <f t="shared" si="281"/>
        <v>3.3861174128365861E-9</v>
      </c>
      <c r="AA394" s="29">
        <f t="shared" si="282"/>
        <v>3.3861174134955984E-9</v>
      </c>
      <c r="AB394" s="29">
        <f t="shared" si="283"/>
        <v>3.3861174134955984E-9</v>
      </c>
      <c r="AD394" s="35"/>
      <c r="AE394" s="35"/>
      <c r="AF394" s="35"/>
      <c r="AL394" s="35"/>
      <c r="AM394" s="35"/>
      <c r="AN394" s="35"/>
      <c r="AT394" s="35"/>
      <c r="AU394" s="35"/>
      <c r="AV394" s="35"/>
      <c r="BB394" s="35"/>
      <c r="BC394" s="35"/>
      <c r="BD394" s="35"/>
      <c r="BJ394" s="35">
        <v>1.6399999999999999E-9</v>
      </c>
      <c r="BK394" s="35">
        <v>3.5068253769400002</v>
      </c>
      <c r="BL394" s="35">
        <v>1382.8873468465999</v>
      </c>
      <c r="BM394" s="29">
        <f t="shared" si="284"/>
        <v>1.1009796807309771E-9</v>
      </c>
      <c r="BN394" s="29">
        <f t="shared" si="285"/>
        <v>1.101234456313798E-9</v>
      </c>
      <c r="BO394" s="29">
        <f t="shared" si="286"/>
        <v>1.1012344554291837E-9</v>
      </c>
      <c r="BP394" s="29">
        <f t="shared" si="287"/>
        <v>1.1012344554291837E-9</v>
      </c>
      <c r="BR394" s="35"/>
      <c r="BS394" s="35"/>
      <c r="BT394" s="35"/>
      <c r="BZ394" s="35"/>
      <c r="CA394" s="35"/>
      <c r="CB394" s="35"/>
      <c r="CH394" s="35"/>
      <c r="CI394" s="35"/>
      <c r="CJ394" s="35"/>
      <c r="CP394" s="35"/>
      <c r="CQ394" s="35"/>
      <c r="CR394" s="35"/>
      <c r="CX394" s="35"/>
      <c r="CY394" s="35"/>
      <c r="CZ394" s="35"/>
      <c r="DF394" s="35">
        <v>1.2146E-7</v>
      </c>
      <c r="DG394" s="35">
        <v>2.0406038626199998</v>
      </c>
      <c r="DH394" s="35">
        <v>508.35032409220003</v>
      </c>
      <c r="DI394" s="29">
        <f t="shared" si="288"/>
        <v>-7.8097724777351961E-8</v>
      </c>
      <c r="DJ394" s="29">
        <f t="shared" si="289"/>
        <v>-7.8104892746357935E-8</v>
      </c>
      <c r="DK394" s="29">
        <f t="shared" si="290"/>
        <v>-7.810489272146815E-8</v>
      </c>
      <c r="DL394" s="29">
        <f t="shared" si="291"/>
        <v>-7.810489272146815E-8</v>
      </c>
      <c r="DN394" s="35">
        <v>2.6969999999999999E-8</v>
      </c>
      <c r="DO394" s="35">
        <v>2.5840458775399999</v>
      </c>
      <c r="DP394" s="35">
        <v>425.63498302950001</v>
      </c>
      <c r="DQ394" s="29">
        <f t="shared" si="292"/>
        <v>-2.6899371524600582E-8</v>
      </c>
      <c r="DR394" s="29">
        <f t="shared" si="293"/>
        <v>-2.6899497319111988E-8</v>
      </c>
      <c r="DS394" s="29">
        <f t="shared" si="294"/>
        <v>-2.6899497318675365E-8</v>
      </c>
      <c r="DT394" s="29">
        <f t="shared" si="295"/>
        <v>-2.6899497318675365E-8</v>
      </c>
      <c r="DV394" s="35"/>
      <c r="DW394" s="35"/>
      <c r="DX394" s="35"/>
      <c r="ED394" s="35"/>
      <c r="EE394" s="35"/>
      <c r="EF394" s="35"/>
      <c r="EL394" s="35"/>
      <c r="EM394" s="35"/>
      <c r="EN394" s="35"/>
      <c r="ET394" s="35"/>
      <c r="EU394" s="35"/>
      <c r="EV394" s="35"/>
    </row>
    <row r="395" spans="14:152" s="29" customFormat="1" ht="13.5" x14ac:dyDescent="0.3">
      <c r="N395" s="35">
        <v>2.428E-8</v>
      </c>
      <c r="O395" s="35">
        <v>1.04400815278</v>
      </c>
      <c r="P395" s="35">
        <v>1279.794572628</v>
      </c>
      <c r="Q395" s="29">
        <f t="shared" si="276"/>
        <v>-2.396657840026215E-8</v>
      </c>
      <c r="R395" s="29">
        <f t="shared" si="277"/>
        <v>-2.3965823561319037E-8</v>
      </c>
      <c r="S395" s="29">
        <f t="shared" si="278"/>
        <v>-2.3965823563941756E-8</v>
      </c>
      <c r="T395" s="29">
        <f t="shared" si="279"/>
        <v>-2.3965823563941756E-8</v>
      </c>
      <c r="V395" s="35">
        <v>4.4500000000000001E-9</v>
      </c>
      <c r="W395" s="35">
        <v>1.74764943142</v>
      </c>
      <c r="X395" s="35">
        <v>525.7588118315</v>
      </c>
      <c r="Y395" s="29">
        <f t="shared" si="280"/>
        <v>-2.8959505495733844E-9</v>
      </c>
      <c r="Z395" s="29">
        <f t="shared" si="281"/>
        <v>-2.8962198176722056E-9</v>
      </c>
      <c r="AA395" s="29">
        <f t="shared" si="282"/>
        <v>-2.896219816737214E-9</v>
      </c>
      <c r="AB395" s="29">
        <f t="shared" si="283"/>
        <v>-2.896219816737214E-9</v>
      </c>
      <c r="AD395" s="35"/>
      <c r="AE395" s="35"/>
      <c r="AF395" s="35"/>
      <c r="AL395" s="35"/>
      <c r="AM395" s="35"/>
      <c r="AN395" s="35"/>
      <c r="AT395" s="35"/>
      <c r="AU395" s="35"/>
      <c r="AV395" s="35"/>
      <c r="BB395" s="35"/>
      <c r="BC395" s="35"/>
      <c r="BD395" s="35"/>
      <c r="BJ395" s="35">
        <v>1.6600000000000001E-9</v>
      </c>
      <c r="BK395" s="35">
        <v>5.8545222712099996</v>
      </c>
      <c r="BL395" s="35">
        <v>637.44960575920004</v>
      </c>
      <c r="BM395" s="29">
        <f t="shared" si="284"/>
        <v>-1.4568277907297355E-9</v>
      </c>
      <c r="BN395" s="29">
        <f t="shared" si="285"/>
        <v>-1.4569046777016553E-9</v>
      </c>
      <c r="BO395" s="29">
        <f t="shared" si="286"/>
        <v>-1.4569046774346895E-9</v>
      </c>
      <c r="BP395" s="29">
        <f t="shared" si="287"/>
        <v>-1.4569046774346895E-9</v>
      </c>
      <c r="BR395" s="35"/>
      <c r="BS395" s="35"/>
      <c r="BT395" s="35"/>
      <c r="BZ395" s="35"/>
      <c r="CA395" s="35"/>
      <c r="CB395" s="35"/>
      <c r="CH395" s="35"/>
      <c r="CI395" s="35"/>
      <c r="CJ395" s="35"/>
      <c r="CP395" s="35"/>
      <c r="CQ395" s="35"/>
      <c r="CR395" s="35"/>
      <c r="CX395" s="35"/>
      <c r="CY395" s="35"/>
      <c r="CZ395" s="35"/>
      <c r="DF395" s="35">
        <v>9.5739999999999996E-8</v>
      </c>
      <c r="DG395" s="35">
        <v>3.19555214859</v>
      </c>
      <c r="DH395" s="35">
        <v>286.596221297</v>
      </c>
      <c r="DI395" s="29">
        <f t="shared" si="288"/>
        <v>3.4118246651993329E-10</v>
      </c>
      <c r="DJ395" s="29">
        <f t="shared" si="289"/>
        <v>3.4534174359140291E-10</v>
      </c>
      <c r="DK395" s="29">
        <f t="shared" si="290"/>
        <v>3.4534172914843769E-10</v>
      </c>
      <c r="DL395" s="29">
        <f t="shared" si="291"/>
        <v>3.4534172914843769E-10</v>
      </c>
      <c r="DN395" s="35">
        <v>2.4159999999999999E-8</v>
      </c>
      <c r="DO395" s="35">
        <v>3.8500372450599998</v>
      </c>
      <c r="DP395" s="35">
        <v>696.51963761659999</v>
      </c>
      <c r="DQ395" s="29">
        <f t="shared" si="292"/>
        <v>-2.0658285265855082E-8</v>
      </c>
      <c r="DR395" s="29">
        <f t="shared" si="293"/>
        <v>-2.0656962460543522E-8</v>
      </c>
      <c r="DS395" s="29">
        <f t="shared" si="294"/>
        <v>-2.0656962465137312E-8</v>
      </c>
      <c r="DT395" s="29">
        <f t="shared" si="295"/>
        <v>-2.0656962465137312E-8</v>
      </c>
      <c r="DV395" s="35"/>
      <c r="DW395" s="35"/>
      <c r="DX395" s="35"/>
      <c r="ED395" s="35"/>
      <c r="EE395" s="35"/>
      <c r="EF395" s="35"/>
      <c r="EL395" s="35"/>
      <c r="EM395" s="35"/>
      <c r="EN395" s="35"/>
      <c r="ET395" s="35"/>
      <c r="EU395" s="35"/>
      <c r="EV395" s="35"/>
    </row>
    <row r="396" spans="14:152" s="29" customFormat="1" ht="13.5" x14ac:dyDescent="0.3">
      <c r="N396" s="35">
        <v>2.569E-8</v>
      </c>
      <c r="O396" s="35">
        <v>5.3600410192799997</v>
      </c>
      <c r="P396" s="35">
        <v>7.2254215854000003</v>
      </c>
      <c r="Q396" s="29">
        <f t="shared" si="276"/>
        <v>1.7791397441887726E-8</v>
      </c>
      <c r="R396" s="29">
        <f t="shared" si="277"/>
        <v>1.7791377144177036E-8</v>
      </c>
      <c r="S396" s="29">
        <f t="shared" si="278"/>
        <v>1.7791377144247519E-8</v>
      </c>
      <c r="T396" s="29">
        <f t="shared" si="279"/>
        <v>1.7791377144247519E-8</v>
      </c>
      <c r="V396" s="35">
        <v>4.5699999999999997E-9</v>
      </c>
      <c r="W396" s="35">
        <v>0.80892712529999999</v>
      </c>
      <c r="X396" s="35">
        <v>458.84151979040001</v>
      </c>
      <c r="Y396" s="29">
        <f t="shared" si="280"/>
        <v>-1.8107473438712205E-9</v>
      </c>
      <c r="Z396" s="29">
        <f t="shared" si="281"/>
        <v>-1.8104554953507232E-9</v>
      </c>
      <c r="AA396" s="29">
        <f t="shared" si="282"/>
        <v>-1.8104554963641723E-9</v>
      </c>
      <c r="AB396" s="29">
        <f t="shared" si="283"/>
        <v>-1.8104554963641723E-9</v>
      </c>
      <c r="AD396" s="35"/>
      <c r="AE396" s="35"/>
      <c r="AF396" s="35"/>
      <c r="AL396" s="35"/>
      <c r="AM396" s="35"/>
      <c r="AN396" s="35"/>
      <c r="AT396" s="35"/>
      <c r="AU396" s="35"/>
      <c r="AV396" s="35"/>
      <c r="BB396" s="35"/>
      <c r="BC396" s="35"/>
      <c r="BD396" s="35"/>
      <c r="BJ396" s="35">
        <v>1.6000000000000001E-9</v>
      </c>
      <c r="BK396" s="35">
        <v>0.13309484488000001</v>
      </c>
      <c r="BL396" s="35">
        <v>431.26405732199999</v>
      </c>
      <c r="BM396" s="29">
        <f t="shared" si="284"/>
        <v>1.0506071589566191E-9</v>
      </c>
      <c r="BN396" s="29">
        <f t="shared" si="285"/>
        <v>1.050686045303789E-9</v>
      </c>
      <c r="BO396" s="29">
        <f t="shared" si="286"/>
        <v>1.0506860450298671E-9</v>
      </c>
      <c r="BP396" s="29">
        <f t="shared" si="287"/>
        <v>1.0506860450298671E-9</v>
      </c>
      <c r="BR396" s="35"/>
      <c r="BS396" s="35"/>
      <c r="BT396" s="35"/>
      <c r="BZ396" s="35"/>
      <c r="CA396" s="35"/>
      <c r="CB396" s="35"/>
      <c r="CH396" s="35"/>
      <c r="CI396" s="35"/>
      <c r="CJ396" s="35"/>
      <c r="CP396" s="35"/>
      <c r="CQ396" s="35"/>
      <c r="CR396" s="35"/>
      <c r="CX396" s="35"/>
      <c r="CY396" s="35"/>
      <c r="CZ396" s="35"/>
      <c r="DF396" s="35">
        <v>1.0193E-7</v>
      </c>
      <c r="DG396" s="35">
        <v>4.0112314690500002</v>
      </c>
      <c r="DH396" s="35">
        <v>381.3516082374</v>
      </c>
      <c r="DI396" s="29">
        <f t="shared" si="288"/>
        <v>-7.2440012712884841E-8</v>
      </c>
      <c r="DJ396" s="29">
        <f t="shared" si="289"/>
        <v>-7.2444157887726948E-8</v>
      </c>
      <c r="DK396" s="29">
        <f t="shared" si="290"/>
        <v>-7.2444157873333397E-8</v>
      </c>
      <c r="DL396" s="29">
        <f t="shared" si="291"/>
        <v>-7.2444157873333397E-8</v>
      </c>
      <c r="DN396" s="35">
        <v>2.597E-8</v>
      </c>
      <c r="DO396" s="35">
        <v>2.5416493669700002</v>
      </c>
      <c r="DP396" s="35">
        <v>436.15941843159999</v>
      </c>
      <c r="DQ396" s="29">
        <f t="shared" si="292"/>
        <v>-2.5447535034585068E-8</v>
      </c>
      <c r="DR396" s="29">
        <f t="shared" si="293"/>
        <v>-2.5447877656970117E-8</v>
      </c>
      <c r="DS396" s="29">
        <f t="shared" si="294"/>
        <v>-2.5447877655780572E-8</v>
      </c>
      <c r="DT396" s="29">
        <f t="shared" si="295"/>
        <v>-2.5447877655780572E-8</v>
      </c>
      <c r="DV396" s="35"/>
      <c r="DW396" s="35"/>
      <c r="DX396" s="35"/>
      <c r="ED396" s="35"/>
      <c r="EE396" s="35"/>
      <c r="EF396" s="35"/>
      <c r="EL396" s="35"/>
      <c r="EM396" s="35"/>
      <c r="EN396" s="35"/>
      <c r="ET396" s="35"/>
      <c r="EU396" s="35"/>
      <c r="EV396" s="35"/>
    </row>
    <row r="397" spans="14:152" s="29" customFormat="1" ht="13.5" x14ac:dyDescent="0.3">
      <c r="N397" s="35">
        <v>2.8439999999999999E-8</v>
      </c>
      <c r="O397" s="35">
        <v>2.4722876765000001</v>
      </c>
      <c r="P397" s="35">
        <v>280.00393915799998</v>
      </c>
      <c r="Q397" s="29">
        <f t="shared" si="276"/>
        <v>2.1061449006743378E-8</v>
      </c>
      <c r="R397" s="29">
        <f t="shared" si="277"/>
        <v>2.1062260164343159E-8</v>
      </c>
      <c r="S397" s="29">
        <f t="shared" si="278"/>
        <v>2.106226016152649E-8</v>
      </c>
      <c r="T397" s="29">
        <f t="shared" si="279"/>
        <v>2.106226016152649E-8</v>
      </c>
      <c r="V397" s="35">
        <v>5.4299999999999997E-9</v>
      </c>
      <c r="W397" s="35">
        <v>2.6031794547499998</v>
      </c>
      <c r="X397" s="35">
        <v>213.4109700226</v>
      </c>
      <c r="Y397" s="29">
        <f t="shared" si="280"/>
        <v>5.3063598718309849E-9</v>
      </c>
      <c r="Z397" s="29">
        <f t="shared" si="281"/>
        <v>5.3063225971354048E-9</v>
      </c>
      <c r="AA397" s="29">
        <f t="shared" si="282"/>
        <v>5.3063225972648503E-9</v>
      </c>
      <c r="AB397" s="29">
        <f t="shared" si="283"/>
        <v>5.3063225972648503E-9</v>
      </c>
      <c r="AD397" s="35"/>
      <c r="AE397" s="35"/>
      <c r="AF397" s="35"/>
      <c r="AL397" s="35"/>
      <c r="AM397" s="35"/>
      <c r="AN397" s="35"/>
      <c r="AT397" s="35"/>
      <c r="AU397" s="35"/>
      <c r="AV397" s="35"/>
      <c r="BB397" s="35"/>
      <c r="BC397" s="35"/>
      <c r="BD397" s="35"/>
      <c r="BJ397" s="35">
        <v>1.5799999999999999E-9</v>
      </c>
      <c r="BK397" s="35">
        <v>5.9224211004900003</v>
      </c>
      <c r="BL397" s="35">
        <v>96.872999095099999</v>
      </c>
      <c r="BM397" s="29">
        <f t="shared" si="284"/>
        <v>5.5387064618079117E-10</v>
      </c>
      <c r="BN397" s="29">
        <f t="shared" si="285"/>
        <v>5.538923753645304E-10</v>
      </c>
      <c r="BO397" s="29">
        <f t="shared" si="286"/>
        <v>5.5389237528907716E-10</v>
      </c>
      <c r="BP397" s="29">
        <f t="shared" si="287"/>
        <v>5.5389237528907716E-10</v>
      </c>
      <c r="BR397" s="35"/>
      <c r="BS397" s="35"/>
      <c r="BT397" s="35"/>
      <c r="BZ397" s="35"/>
      <c r="CA397" s="35"/>
      <c r="CB397" s="35"/>
      <c r="CH397" s="35"/>
      <c r="CI397" s="35"/>
      <c r="CJ397" s="35"/>
      <c r="CP397" s="35"/>
      <c r="CQ397" s="35"/>
      <c r="CR397" s="35"/>
      <c r="CX397" s="35"/>
      <c r="CY397" s="35"/>
      <c r="CZ397" s="35"/>
      <c r="DF397" s="35">
        <v>8.9000000000000003E-8</v>
      </c>
      <c r="DG397" s="35">
        <v>3.6326023587999998</v>
      </c>
      <c r="DH397" s="35">
        <v>319.31263096340001</v>
      </c>
      <c r="DI397" s="29">
        <f t="shared" si="288"/>
        <v>-7.3155413527363558E-8</v>
      </c>
      <c r="DJ397" s="29">
        <f t="shared" si="289"/>
        <v>-7.3152959981345602E-8</v>
      </c>
      <c r="DK397" s="29">
        <f t="shared" si="290"/>
        <v>-7.3152959989865708E-8</v>
      </c>
      <c r="DL397" s="29">
        <f t="shared" si="291"/>
        <v>-7.3152959989865708E-8</v>
      </c>
      <c r="DN397" s="35">
        <v>2.192E-8</v>
      </c>
      <c r="DO397" s="35">
        <v>3.07202313269</v>
      </c>
      <c r="DP397" s="35">
        <v>203.26478713040001</v>
      </c>
      <c r="DQ397" s="29">
        <f t="shared" si="292"/>
        <v>2.1830804060683312E-8</v>
      </c>
      <c r="DR397" s="29">
        <f t="shared" si="293"/>
        <v>2.1830864917681254E-8</v>
      </c>
      <c r="DS397" s="29">
        <f t="shared" si="294"/>
        <v>2.1830864917469966E-8</v>
      </c>
      <c r="DT397" s="29">
        <f t="shared" si="295"/>
        <v>2.1830864917469966E-8</v>
      </c>
      <c r="DV397" s="35"/>
      <c r="DW397" s="35"/>
      <c r="DX397" s="35"/>
      <c r="ED397" s="35"/>
      <c r="EE397" s="35"/>
      <c r="EF397" s="35"/>
      <c r="EL397" s="35"/>
      <c r="EM397" s="35"/>
      <c r="EN397" s="35"/>
      <c r="ET397" s="35"/>
      <c r="EU397" s="35"/>
      <c r="EV397" s="35"/>
    </row>
    <row r="398" spans="14:152" s="29" customFormat="1" ht="13.5" x14ac:dyDescent="0.3">
      <c r="N398" s="35">
        <v>2.847E-8</v>
      </c>
      <c r="O398" s="35">
        <v>1.5270640879599999</v>
      </c>
      <c r="P398" s="35">
        <v>17.265475387399999</v>
      </c>
      <c r="Q398" s="29">
        <f t="shared" si="276"/>
        <v>-6.6758721407884103E-9</v>
      </c>
      <c r="R398" s="29">
        <f t="shared" si="277"/>
        <v>-6.6757997068086141E-9</v>
      </c>
      <c r="S398" s="29">
        <f t="shared" si="278"/>
        <v>-6.6757997070601374E-9</v>
      </c>
      <c r="T398" s="29">
        <f t="shared" si="279"/>
        <v>-6.6757997070601374E-9</v>
      </c>
      <c r="V398" s="35">
        <v>4.9300000000000001E-9</v>
      </c>
      <c r="W398" s="35">
        <v>0.61947189192999996</v>
      </c>
      <c r="X398" s="35">
        <v>41.053796944600002</v>
      </c>
      <c r="Y398" s="29">
        <f t="shared" si="280"/>
        <v>1.3838964558471034E-9</v>
      </c>
      <c r="Z398" s="29">
        <f t="shared" si="281"/>
        <v>1.3839259023774014E-9</v>
      </c>
      <c r="AA398" s="29">
        <f t="shared" si="282"/>
        <v>1.3839259022751486E-9</v>
      </c>
      <c r="AB398" s="29">
        <f t="shared" si="283"/>
        <v>1.3839259022751486E-9</v>
      </c>
      <c r="AD398" s="35"/>
      <c r="AE398" s="35"/>
      <c r="AF398" s="35"/>
      <c r="AL398" s="35"/>
      <c r="AM398" s="35"/>
      <c r="AN398" s="35"/>
      <c r="AT398" s="35"/>
      <c r="AU398" s="35"/>
      <c r="AV398" s="35"/>
      <c r="BB398" s="35"/>
      <c r="BC398" s="35"/>
      <c r="BD398" s="35"/>
      <c r="BJ398" s="35">
        <v>1.7800000000000001E-9</v>
      </c>
      <c r="BK398" s="35">
        <v>4.5555791356500004</v>
      </c>
      <c r="BL398" s="35">
        <v>46.470422915999997</v>
      </c>
      <c r="BM398" s="29">
        <f t="shared" si="284"/>
        <v>1.0020614689461825E-9</v>
      </c>
      <c r="BN398" s="29">
        <f t="shared" si="285"/>
        <v>1.0020511058285243E-9</v>
      </c>
      <c r="BO398" s="29">
        <f t="shared" si="286"/>
        <v>1.0020511058645108E-9</v>
      </c>
      <c r="BP398" s="29">
        <f t="shared" si="287"/>
        <v>1.0020511058645108E-9</v>
      </c>
      <c r="BR398" s="35"/>
      <c r="BS398" s="35"/>
      <c r="BT398" s="35"/>
      <c r="BZ398" s="35"/>
      <c r="CA398" s="35"/>
      <c r="CB398" s="35"/>
      <c r="CH398" s="35"/>
      <c r="CI398" s="35"/>
      <c r="CJ398" s="35"/>
      <c r="CP398" s="35"/>
      <c r="CQ398" s="35"/>
      <c r="CR398" s="35"/>
      <c r="CX398" s="35"/>
      <c r="CY398" s="35"/>
      <c r="CZ398" s="35"/>
      <c r="DF398" s="35">
        <v>1.0052E-7</v>
      </c>
      <c r="DG398" s="35">
        <v>5.1610725104000004</v>
      </c>
      <c r="DH398" s="35">
        <v>216.00740842370001</v>
      </c>
      <c r="DI398" s="29">
        <f t="shared" si="288"/>
        <v>-7.3182725135056342E-8</v>
      </c>
      <c r="DJ398" s="29">
        <f t="shared" si="289"/>
        <v>-7.3180468746526917E-8</v>
      </c>
      <c r="DK398" s="29">
        <f t="shared" si="290"/>
        <v>-7.3180468754362303E-8</v>
      </c>
      <c r="DL398" s="29">
        <f t="shared" si="291"/>
        <v>-7.3180468754362303E-8</v>
      </c>
      <c r="DN398" s="35">
        <v>2.4240000000000001E-8</v>
      </c>
      <c r="DO398" s="35">
        <v>2.60715310452</v>
      </c>
      <c r="DP398" s="35">
        <v>511.5317178299</v>
      </c>
      <c r="DQ398" s="29">
        <f t="shared" si="292"/>
        <v>-1.9413977716173128E-9</v>
      </c>
      <c r="DR398" s="29">
        <f t="shared" si="293"/>
        <v>-1.9432713126504839E-9</v>
      </c>
      <c r="DS398" s="29">
        <f t="shared" si="294"/>
        <v>-1.9432713061447104E-9</v>
      </c>
      <c r="DT398" s="29">
        <f t="shared" si="295"/>
        <v>-1.9432713061447104E-9</v>
      </c>
      <c r="DV398" s="35"/>
      <c r="DW398" s="35"/>
      <c r="DX398" s="35"/>
      <c r="ED398" s="35"/>
      <c r="EE398" s="35"/>
      <c r="EF398" s="35"/>
      <c r="EL398" s="35"/>
      <c r="EM398" s="35"/>
      <c r="EN398" s="35"/>
      <c r="ET398" s="35"/>
      <c r="EU398" s="35"/>
      <c r="EV398" s="35"/>
    </row>
    <row r="399" spans="14:152" s="29" customFormat="1" ht="13.5" x14ac:dyDescent="0.3">
      <c r="N399" s="35">
        <v>2.461E-8</v>
      </c>
      <c r="O399" s="35">
        <v>2.7389914046500001</v>
      </c>
      <c r="P399" s="35">
        <v>172.24529849340001</v>
      </c>
      <c r="Q399" s="29">
        <f t="shared" si="276"/>
        <v>1.8063731055120397E-8</v>
      </c>
      <c r="R399" s="29">
        <f t="shared" si="277"/>
        <v>1.8063294652354947E-8</v>
      </c>
      <c r="S399" s="29">
        <f t="shared" si="278"/>
        <v>1.8063294653870371E-8</v>
      </c>
      <c r="T399" s="29">
        <f t="shared" si="279"/>
        <v>1.8063294653870371E-8</v>
      </c>
      <c r="V399" s="35">
        <v>4.5500000000000002E-9</v>
      </c>
      <c r="W399" s="35">
        <v>2.6984725226399999</v>
      </c>
      <c r="X399" s="35">
        <v>3053.7123753465999</v>
      </c>
      <c r="Y399" s="29">
        <f t="shared" si="280"/>
        <v>-2.0210672882612598E-9</v>
      </c>
      <c r="Z399" s="29">
        <f t="shared" si="281"/>
        <v>-2.0191800736074903E-9</v>
      </c>
      <c r="AA399" s="29">
        <f t="shared" si="282"/>
        <v>-2.0191800801615049E-9</v>
      </c>
      <c r="AB399" s="29">
        <f t="shared" si="283"/>
        <v>-2.0191800801615049E-9</v>
      </c>
      <c r="AD399" s="35"/>
      <c r="AE399" s="35"/>
      <c r="AF399" s="35"/>
      <c r="AL399" s="35"/>
      <c r="AM399" s="35"/>
      <c r="AN399" s="35"/>
      <c r="AT399" s="35"/>
      <c r="AU399" s="35"/>
      <c r="AV399" s="35"/>
      <c r="BB399" s="35"/>
      <c r="BC399" s="35"/>
      <c r="BD399" s="35"/>
      <c r="BJ399" s="35">
        <v>1.57E-9</v>
      </c>
      <c r="BK399" s="35">
        <v>1.35908014451</v>
      </c>
      <c r="BL399" s="35">
        <v>51.2057253312</v>
      </c>
      <c r="BM399" s="29">
        <f t="shared" si="284"/>
        <v>-9.1217645544346236E-10</v>
      </c>
      <c r="BN399" s="29">
        <f t="shared" si="285"/>
        <v>-9.1216653690873078E-10</v>
      </c>
      <c r="BO399" s="29">
        <f t="shared" si="286"/>
        <v>-9.1216653694317241E-10</v>
      </c>
      <c r="BP399" s="29">
        <f t="shared" si="287"/>
        <v>-9.1216653694317241E-10</v>
      </c>
      <c r="BR399" s="35"/>
      <c r="BS399" s="35"/>
      <c r="BT399" s="35"/>
      <c r="BZ399" s="35"/>
      <c r="CA399" s="35"/>
      <c r="CB399" s="35"/>
      <c r="CH399" s="35"/>
      <c r="CI399" s="35"/>
      <c r="CJ399" s="35"/>
      <c r="CP399" s="35"/>
      <c r="CQ399" s="35"/>
      <c r="CR399" s="35"/>
      <c r="CX399" s="35"/>
      <c r="CY399" s="35"/>
      <c r="CZ399" s="35"/>
      <c r="DF399" s="35">
        <v>8.5280000000000007E-8</v>
      </c>
      <c r="DG399" s="35">
        <v>3.8807655135400001</v>
      </c>
      <c r="DH399" s="35">
        <v>630.33605875839999</v>
      </c>
      <c r="DI399" s="29">
        <f t="shared" si="288"/>
        <v>1.5817771935697343E-9</v>
      </c>
      <c r="DJ399" s="29">
        <f t="shared" si="289"/>
        <v>1.5899242551742965E-9</v>
      </c>
      <c r="DK399" s="29">
        <f t="shared" si="290"/>
        <v>1.5899242268838852E-9</v>
      </c>
      <c r="DL399" s="29">
        <f t="shared" si="291"/>
        <v>1.5899242268838852E-9</v>
      </c>
      <c r="DN399" s="35">
        <v>2.126E-8</v>
      </c>
      <c r="DO399" s="35">
        <v>0.14811901148000001</v>
      </c>
      <c r="DP399" s="35">
        <v>405.99126305649997</v>
      </c>
      <c r="DQ399" s="29">
        <f t="shared" si="292"/>
        <v>1.9059492439934616E-8</v>
      </c>
      <c r="DR399" s="29">
        <f t="shared" si="293"/>
        <v>1.9060072089302508E-8</v>
      </c>
      <c r="DS399" s="29">
        <f t="shared" si="294"/>
        <v>1.9060072087289819E-8</v>
      </c>
      <c r="DT399" s="29">
        <f t="shared" si="295"/>
        <v>1.9060072087289819E-8</v>
      </c>
      <c r="DV399" s="35"/>
      <c r="DW399" s="35"/>
      <c r="DX399" s="35"/>
      <c r="ED399" s="35"/>
      <c r="EE399" s="35"/>
      <c r="EF399" s="35"/>
      <c r="EL399" s="35"/>
      <c r="EM399" s="35"/>
      <c r="EN399" s="35"/>
      <c r="ET399" s="35"/>
      <c r="EU399" s="35"/>
      <c r="EV399" s="35"/>
    </row>
    <row r="400" spans="14:152" s="29" customFormat="1" ht="13.5" x14ac:dyDescent="0.3">
      <c r="N400" s="35">
        <v>3.2280000000000002E-8</v>
      </c>
      <c r="O400" s="35">
        <v>4.1025870536899998</v>
      </c>
      <c r="P400" s="35">
        <v>618.55664531160005</v>
      </c>
      <c r="Q400" s="29">
        <f t="shared" si="276"/>
        <v>-3.858153065235701E-10</v>
      </c>
      <c r="R400" s="29">
        <f t="shared" si="277"/>
        <v>-3.8278881833392341E-10</v>
      </c>
      <c r="S400" s="29">
        <f t="shared" si="278"/>
        <v>-3.8278882884329409E-10</v>
      </c>
      <c r="T400" s="29">
        <f t="shared" si="279"/>
        <v>-3.8278882884329409E-10</v>
      </c>
      <c r="V400" s="35">
        <v>4.2899999999999999E-9</v>
      </c>
      <c r="W400" s="35">
        <v>3.8907198297800001</v>
      </c>
      <c r="X400" s="35">
        <v>92.797833480099996</v>
      </c>
      <c r="Y400" s="29">
        <f t="shared" si="280"/>
        <v>2.7159726387576445E-9</v>
      </c>
      <c r="Z400" s="29">
        <f t="shared" si="281"/>
        <v>2.7159259257906462E-9</v>
      </c>
      <c r="AA400" s="29">
        <f t="shared" si="282"/>
        <v>2.7159259259528563E-9</v>
      </c>
      <c r="AB400" s="29">
        <f t="shared" si="283"/>
        <v>2.7159259259528563E-9</v>
      </c>
      <c r="AD400" s="35"/>
      <c r="AE400" s="35"/>
      <c r="AF400" s="35"/>
      <c r="AL400" s="35"/>
      <c r="AM400" s="35"/>
      <c r="AN400" s="35"/>
      <c r="AT400" s="35"/>
      <c r="AU400" s="35"/>
      <c r="AV400" s="35"/>
      <c r="BB400" s="35"/>
      <c r="BC400" s="35"/>
      <c r="BD400" s="35"/>
      <c r="BJ400" s="35">
        <v>1.55E-9</v>
      </c>
      <c r="BK400" s="35">
        <v>6.2409251422200001</v>
      </c>
      <c r="BL400" s="35">
        <v>464.73122651379998</v>
      </c>
      <c r="BM400" s="29">
        <f t="shared" si="284"/>
        <v>5.2876183876851374E-10</v>
      </c>
      <c r="BN400" s="29">
        <f t="shared" si="285"/>
        <v>5.2886447931330978E-10</v>
      </c>
      <c r="BO400" s="29">
        <f t="shared" si="286"/>
        <v>5.2886447895689937E-10</v>
      </c>
      <c r="BP400" s="29">
        <f t="shared" si="287"/>
        <v>5.2886447895689937E-10</v>
      </c>
      <c r="BR400" s="35"/>
      <c r="BS400" s="35"/>
      <c r="BT400" s="35"/>
      <c r="BZ400" s="35"/>
      <c r="CA400" s="35"/>
      <c r="CB400" s="35"/>
      <c r="CH400" s="35"/>
      <c r="CI400" s="35"/>
      <c r="CJ400" s="35"/>
      <c r="CP400" s="35"/>
      <c r="CQ400" s="35"/>
      <c r="CR400" s="35"/>
      <c r="CX400" s="35"/>
      <c r="CY400" s="35"/>
      <c r="CZ400" s="35"/>
      <c r="DF400" s="35">
        <v>8.8749999999999997E-8</v>
      </c>
      <c r="DG400" s="35">
        <v>5.4662377607800003</v>
      </c>
      <c r="DH400" s="35">
        <v>3370.1042450032</v>
      </c>
      <c r="DI400" s="29">
        <f t="shared" si="288"/>
        <v>-7.733193804040238E-8</v>
      </c>
      <c r="DJ400" s="29">
        <f t="shared" si="289"/>
        <v>-7.7354174233452579E-8</v>
      </c>
      <c r="DK400" s="29">
        <f t="shared" si="290"/>
        <v>-7.7354174156273623E-8</v>
      </c>
      <c r="DL400" s="29">
        <f t="shared" si="291"/>
        <v>-7.7354174156273623E-8</v>
      </c>
      <c r="DN400" s="35">
        <v>2.3059999999999999E-8</v>
      </c>
      <c r="DO400" s="35">
        <v>1.2506814237699999</v>
      </c>
      <c r="DP400" s="35">
        <v>427.11945573780002</v>
      </c>
      <c r="DQ400" s="29">
        <f t="shared" si="292"/>
        <v>-7.5580949939319067E-9</v>
      </c>
      <c r="DR400" s="29">
        <f t="shared" si="293"/>
        <v>-7.5566844305335241E-9</v>
      </c>
      <c r="DS400" s="29">
        <f t="shared" si="294"/>
        <v>-7.5566844354317089E-9</v>
      </c>
      <c r="DT400" s="29">
        <f t="shared" si="295"/>
        <v>-7.5566844354317089E-9</v>
      </c>
      <c r="DV400" s="35"/>
      <c r="DW400" s="35"/>
      <c r="DX400" s="35"/>
      <c r="ED400" s="35"/>
      <c r="EE400" s="35"/>
      <c r="EF400" s="35"/>
      <c r="EL400" s="35"/>
      <c r="EM400" s="35"/>
      <c r="EN400" s="35"/>
      <c r="ET400" s="35"/>
      <c r="EU400" s="35"/>
      <c r="EV400" s="35"/>
    </row>
    <row r="401" spans="14:152" s="29" customFormat="1" ht="13.5" x14ac:dyDescent="0.3">
      <c r="N401" s="35">
        <v>2.288E-8</v>
      </c>
      <c r="O401" s="35">
        <v>0.18365494079</v>
      </c>
      <c r="P401" s="35">
        <v>426.64637498579998</v>
      </c>
      <c r="Q401" s="29">
        <f t="shared" si="276"/>
        <v>1.5440897040513109E-8</v>
      </c>
      <c r="R401" s="29">
        <f t="shared" si="277"/>
        <v>1.5441988958687569E-8</v>
      </c>
      <c r="S401" s="29">
        <f t="shared" si="278"/>
        <v>1.5441988954896032E-8</v>
      </c>
      <c r="T401" s="29">
        <f t="shared" si="279"/>
        <v>1.5441988954896032E-8</v>
      </c>
      <c r="V401" s="35">
        <v>4.1100000000000001E-9</v>
      </c>
      <c r="W401" s="35">
        <v>1.34981168865</v>
      </c>
      <c r="X401" s="35">
        <v>27.0873353739</v>
      </c>
      <c r="Y401" s="29">
        <f t="shared" si="280"/>
        <v>-8.9277206654824802E-10</v>
      </c>
      <c r="Z401" s="29">
        <f t="shared" si="281"/>
        <v>-8.9275559366891952E-10</v>
      </c>
      <c r="AA401" s="29">
        <f t="shared" si="282"/>
        <v>-8.9275559372612123E-10</v>
      </c>
      <c r="AB401" s="29">
        <f t="shared" si="283"/>
        <v>-8.9275559372612123E-10</v>
      </c>
      <c r="AD401" s="35"/>
      <c r="AE401" s="35"/>
      <c r="AF401" s="35"/>
      <c r="AL401" s="35"/>
      <c r="AM401" s="35"/>
      <c r="AN401" s="35"/>
      <c r="AT401" s="35"/>
      <c r="AU401" s="35"/>
      <c r="AV401" s="35"/>
      <c r="BB401" s="35"/>
      <c r="BC401" s="35"/>
      <c r="BD401" s="35"/>
      <c r="BJ401" s="35">
        <v>1.55E-9</v>
      </c>
      <c r="BK401" s="35">
        <v>6.0268418945800004</v>
      </c>
      <c r="BL401" s="35">
        <v>1286.9081196288</v>
      </c>
      <c r="BM401" s="29">
        <f t="shared" si="284"/>
        <v>-3.4601336498023677E-10</v>
      </c>
      <c r="BN401" s="29">
        <f t="shared" si="285"/>
        <v>-3.4571862060248855E-10</v>
      </c>
      <c r="BO401" s="29">
        <f t="shared" si="286"/>
        <v>-3.4571862162600188E-10</v>
      </c>
      <c r="BP401" s="29">
        <f t="shared" si="287"/>
        <v>-3.4571862162600188E-10</v>
      </c>
      <c r="BR401" s="35"/>
      <c r="BS401" s="35"/>
      <c r="BT401" s="35"/>
      <c r="BZ401" s="35"/>
      <c r="CA401" s="35"/>
      <c r="CB401" s="35"/>
      <c r="CH401" s="35"/>
      <c r="CI401" s="35"/>
      <c r="CJ401" s="35"/>
      <c r="CP401" s="35"/>
      <c r="CQ401" s="35"/>
      <c r="CR401" s="35"/>
      <c r="CX401" s="35"/>
      <c r="CY401" s="35"/>
      <c r="CZ401" s="35"/>
      <c r="DF401" s="35">
        <v>8.4009999999999996E-8</v>
      </c>
      <c r="DG401" s="35">
        <v>5.65557131026</v>
      </c>
      <c r="DH401" s="35">
        <v>213.45915413239999</v>
      </c>
      <c r="DI401" s="29">
        <f t="shared" si="288"/>
        <v>-8.0202370494490646E-8</v>
      </c>
      <c r="DJ401" s="29">
        <f t="shared" si="289"/>
        <v>-8.020156135321282E-8</v>
      </c>
      <c r="DK401" s="29">
        <f t="shared" si="290"/>
        <v>-8.020156135602268E-8</v>
      </c>
      <c r="DL401" s="29">
        <f t="shared" si="291"/>
        <v>-8.020156135602268E-8</v>
      </c>
      <c r="DN401" s="35">
        <v>2.1209999999999999E-8</v>
      </c>
      <c r="DO401" s="35">
        <v>0.43505808954000003</v>
      </c>
      <c r="DP401" s="35">
        <v>184.98791978669999</v>
      </c>
      <c r="DQ401" s="29">
        <f t="shared" si="292"/>
        <v>-2.0275058590253096E-8</v>
      </c>
      <c r="DR401" s="29">
        <f t="shared" si="293"/>
        <v>-2.0275233220053154E-8</v>
      </c>
      <c r="DS401" s="29">
        <f t="shared" si="294"/>
        <v>-2.0275233219446784E-8</v>
      </c>
      <c r="DT401" s="29">
        <f t="shared" si="295"/>
        <v>-2.0275233219446784E-8</v>
      </c>
      <c r="DV401" s="35"/>
      <c r="DW401" s="35"/>
      <c r="DX401" s="35"/>
      <c r="ED401" s="35"/>
      <c r="EE401" s="35"/>
      <c r="EF401" s="35"/>
      <c r="EL401" s="35"/>
      <c r="EM401" s="35"/>
      <c r="EN401" s="35"/>
      <c r="ET401" s="35"/>
      <c r="EU401" s="35"/>
      <c r="EV401" s="35"/>
    </row>
    <row r="402" spans="14:152" s="29" customFormat="1" ht="13.5" x14ac:dyDescent="0.3">
      <c r="N402" s="35">
        <v>2.9519999999999999E-8</v>
      </c>
      <c r="O402" s="35">
        <v>3.9774894700700001</v>
      </c>
      <c r="P402" s="35">
        <v>650.9429865779</v>
      </c>
      <c r="Q402" s="29">
        <f t="shared" si="276"/>
        <v>-1.1844610680648589E-8</v>
      </c>
      <c r="R402" s="29">
        <f t="shared" si="277"/>
        <v>-1.1841942544036562E-8</v>
      </c>
      <c r="S402" s="29">
        <f t="shared" si="278"/>
        <v>-1.1841942553301726E-8</v>
      </c>
      <c r="T402" s="29">
        <f t="shared" si="279"/>
        <v>-1.1841942553301726E-8</v>
      </c>
      <c r="V402" s="35">
        <v>4.4800000000000002E-9</v>
      </c>
      <c r="W402" s="35">
        <v>1.8477505136100001</v>
      </c>
      <c r="X402" s="35">
        <v>980.66817835879999</v>
      </c>
      <c r="Y402" s="29">
        <f t="shared" si="280"/>
        <v>2.1356316844555584E-9</v>
      </c>
      <c r="Z402" s="29">
        <f t="shared" si="281"/>
        <v>2.1350462275576859E-9</v>
      </c>
      <c r="AA402" s="29">
        <f t="shared" si="282"/>
        <v>2.1350462295907465E-9</v>
      </c>
      <c r="AB402" s="29">
        <f t="shared" si="283"/>
        <v>2.1350462295907465E-9</v>
      </c>
      <c r="AD402" s="35"/>
      <c r="AE402" s="35"/>
      <c r="AF402" s="35"/>
      <c r="AL402" s="35"/>
      <c r="AM402" s="35"/>
      <c r="AN402" s="35"/>
      <c r="AT402" s="35"/>
      <c r="AU402" s="35"/>
      <c r="AV402" s="35"/>
      <c r="BB402" s="35"/>
      <c r="BC402" s="35"/>
      <c r="BD402" s="35"/>
      <c r="BJ402" s="35">
        <v>1.55E-9</v>
      </c>
      <c r="BK402" s="35">
        <v>1.3666973199900001</v>
      </c>
      <c r="BL402" s="35">
        <v>206.93630796260001</v>
      </c>
      <c r="BM402" s="29">
        <f t="shared" si="284"/>
        <v>2.3785681998317823E-11</v>
      </c>
      <c r="BN402" s="29">
        <f t="shared" si="285"/>
        <v>2.3737066569842436E-11</v>
      </c>
      <c r="BO402" s="29">
        <f t="shared" si="286"/>
        <v>2.373706673865825E-11</v>
      </c>
      <c r="BP402" s="29">
        <f t="shared" si="287"/>
        <v>2.373706673865825E-11</v>
      </c>
      <c r="BR402" s="35"/>
      <c r="BS402" s="35"/>
      <c r="BT402" s="35"/>
      <c r="BZ402" s="35"/>
      <c r="CA402" s="35"/>
      <c r="CB402" s="35"/>
      <c r="CH402" s="35"/>
      <c r="CI402" s="35"/>
      <c r="CJ402" s="35"/>
      <c r="CP402" s="35"/>
      <c r="CQ402" s="35"/>
      <c r="CR402" s="35"/>
      <c r="CX402" s="35"/>
      <c r="CY402" s="35"/>
      <c r="CZ402" s="35"/>
      <c r="DF402" s="35">
        <v>1.0033E-7</v>
      </c>
      <c r="DG402" s="35">
        <v>5.9749764428300001</v>
      </c>
      <c r="DH402" s="35">
        <v>6.1503391543000001</v>
      </c>
      <c r="DI402" s="29">
        <f t="shared" si="288"/>
        <v>9.8160929254943267E-8</v>
      </c>
      <c r="DJ402" s="29">
        <f t="shared" si="289"/>
        <v>9.8160909910155314E-8</v>
      </c>
      <c r="DK402" s="29">
        <f t="shared" si="290"/>
        <v>9.8160909910222481E-8</v>
      </c>
      <c r="DL402" s="29">
        <f t="shared" si="291"/>
        <v>9.8160909910222481E-8</v>
      </c>
      <c r="DN402" s="35">
        <v>2.7549999999999999E-8</v>
      </c>
      <c r="DO402" s="35">
        <v>3.02380019321</v>
      </c>
      <c r="DP402" s="35">
        <v>468.24268865160002</v>
      </c>
      <c r="DQ402" s="29">
        <f t="shared" si="292"/>
        <v>-9.8757681865235048E-9</v>
      </c>
      <c r="DR402" s="29">
        <f t="shared" si="293"/>
        <v>-9.8775936682143462E-9</v>
      </c>
      <c r="DS402" s="29">
        <f t="shared" si="294"/>
        <v>-9.8775936618755007E-9</v>
      </c>
      <c r="DT402" s="29">
        <f t="shared" si="295"/>
        <v>-9.8775936618755007E-9</v>
      </c>
      <c r="DV402" s="35"/>
      <c r="DW402" s="35"/>
      <c r="DX402" s="35"/>
      <c r="ED402" s="35"/>
      <c r="EE402" s="35"/>
      <c r="EF402" s="35"/>
      <c r="EL402" s="35"/>
      <c r="EM402" s="35"/>
      <c r="EN402" s="35"/>
      <c r="ET402" s="35"/>
      <c r="EU402" s="35"/>
      <c r="EV402" s="35"/>
    </row>
    <row r="403" spans="14:152" s="29" customFormat="1" ht="13.5" x14ac:dyDescent="0.3">
      <c r="N403" s="35">
        <v>2.653E-8</v>
      </c>
      <c r="O403" s="35">
        <v>0.14255829254999999</v>
      </c>
      <c r="P403" s="35">
        <v>162.89651925890001</v>
      </c>
      <c r="Q403" s="29">
        <f t="shared" si="276"/>
        <v>-2.4891529312335251E-8</v>
      </c>
      <c r="R403" s="29">
        <f t="shared" si="277"/>
        <v>-2.4891302652307538E-8</v>
      </c>
      <c r="S403" s="29">
        <f t="shared" si="278"/>
        <v>-2.4891302653094634E-8</v>
      </c>
      <c r="T403" s="29">
        <f t="shared" si="279"/>
        <v>-2.4891302653094634E-8</v>
      </c>
      <c r="V403" s="35">
        <v>4.4500000000000001E-9</v>
      </c>
      <c r="W403" s="35">
        <v>4.2174599043900001</v>
      </c>
      <c r="X403" s="35">
        <v>905.88657979150003</v>
      </c>
      <c r="Y403" s="29">
        <f t="shared" si="280"/>
        <v>4.4353307828538753E-9</v>
      </c>
      <c r="Z403" s="29">
        <f t="shared" si="281"/>
        <v>4.4353803169645985E-9</v>
      </c>
      <c r="AA403" s="29">
        <f t="shared" si="282"/>
        <v>4.4353803167927385E-9</v>
      </c>
      <c r="AB403" s="29">
        <f t="shared" si="283"/>
        <v>4.4353803167927385E-9</v>
      </c>
      <c r="AD403" s="35"/>
      <c r="AE403" s="35"/>
      <c r="AF403" s="35"/>
      <c r="AL403" s="35"/>
      <c r="AM403" s="35"/>
      <c r="AN403" s="35"/>
      <c r="AT403" s="35"/>
      <c r="AU403" s="35"/>
      <c r="AV403" s="35"/>
      <c r="BB403" s="35"/>
      <c r="BC403" s="35"/>
      <c r="BD403" s="35"/>
      <c r="BJ403" s="35">
        <v>1.75E-9</v>
      </c>
      <c r="BK403" s="35">
        <v>4.9512171350700003</v>
      </c>
      <c r="BL403" s="35">
        <v>1905.4647649404001</v>
      </c>
      <c r="BM403" s="29">
        <f t="shared" si="284"/>
        <v>-3.9681174671543168E-10</v>
      </c>
      <c r="BN403" s="29">
        <f t="shared" si="285"/>
        <v>-3.9730403461971095E-10</v>
      </c>
      <c r="BO403" s="29">
        <f t="shared" si="286"/>
        <v>-3.9730403291031543E-10</v>
      </c>
      <c r="BP403" s="29">
        <f t="shared" si="287"/>
        <v>-3.9730403291031543E-10</v>
      </c>
      <c r="BR403" s="35"/>
      <c r="BS403" s="35"/>
      <c r="BT403" s="35"/>
      <c r="BZ403" s="35"/>
      <c r="CA403" s="35"/>
      <c r="CB403" s="35"/>
      <c r="CH403" s="35"/>
      <c r="CI403" s="35"/>
      <c r="CJ403" s="35"/>
      <c r="CP403" s="35"/>
      <c r="CQ403" s="35"/>
      <c r="CR403" s="35"/>
      <c r="CX403" s="35"/>
      <c r="CY403" s="35"/>
      <c r="CZ403" s="35"/>
      <c r="DF403" s="35">
        <v>8.4009999999999996E-8</v>
      </c>
      <c r="DG403" s="35">
        <v>2.2700986221499999</v>
      </c>
      <c r="DH403" s="35">
        <v>213.1390367436</v>
      </c>
      <c r="DI403" s="29">
        <f t="shared" si="288"/>
        <v>7.156323137540141E-8</v>
      </c>
      <c r="DJ403" s="29">
        <f t="shared" si="289"/>
        <v>7.1561809613367975E-8</v>
      </c>
      <c r="DK403" s="29">
        <f t="shared" si="290"/>
        <v>7.1561809618305118E-8</v>
      </c>
      <c r="DL403" s="29">
        <f t="shared" si="291"/>
        <v>7.1561809618305118E-8</v>
      </c>
      <c r="DN403" s="35">
        <v>2.3330000000000001E-8</v>
      </c>
      <c r="DO403" s="35">
        <v>3.02634928771</v>
      </c>
      <c r="DP403" s="35">
        <v>216.00740842370001</v>
      </c>
      <c r="DQ403" s="29">
        <f t="shared" si="292"/>
        <v>2.2595847746871973E-8</v>
      </c>
      <c r="DR403" s="29">
        <f t="shared" si="293"/>
        <v>2.2596037863190552E-8</v>
      </c>
      <c r="DS403" s="29">
        <f t="shared" si="294"/>
        <v>2.2596037862530422E-8</v>
      </c>
      <c r="DT403" s="29">
        <f t="shared" si="295"/>
        <v>2.2596037862530422E-8</v>
      </c>
      <c r="DV403" s="35"/>
      <c r="DW403" s="35"/>
      <c r="DX403" s="35"/>
      <c r="ED403" s="35"/>
      <c r="EE403" s="35"/>
      <c r="EF403" s="35"/>
      <c r="EL403" s="35"/>
      <c r="EM403" s="35"/>
      <c r="EN403" s="35"/>
      <c r="ET403" s="35"/>
      <c r="EU403" s="35"/>
      <c r="EV403" s="35"/>
    </row>
    <row r="404" spans="14:152" s="29" customFormat="1" ht="13.5" x14ac:dyDescent="0.3">
      <c r="N404" s="35">
        <v>2.2910000000000001E-8</v>
      </c>
      <c r="O404" s="35">
        <v>3.2694011701100001</v>
      </c>
      <c r="P404" s="35">
        <v>426.5500067662</v>
      </c>
      <c r="Q404" s="29">
        <f t="shared" si="276"/>
        <v>-1.6405751247404303E-8</v>
      </c>
      <c r="R404" s="29">
        <f t="shared" si="277"/>
        <v>-1.6406785184623037E-8</v>
      </c>
      <c r="S404" s="29">
        <f t="shared" si="278"/>
        <v>-1.6406785181032855E-8</v>
      </c>
      <c r="T404" s="29">
        <f t="shared" si="279"/>
        <v>-1.6406785181032855E-8</v>
      </c>
      <c r="V404" s="35">
        <v>4.0300000000000004E-9</v>
      </c>
      <c r="W404" s="35">
        <v>2.33067250642</v>
      </c>
      <c r="X404" s="35">
        <v>2627.1141844705999</v>
      </c>
      <c r="Y404" s="29">
        <f t="shared" si="280"/>
        <v>2.1170948028231654E-9</v>
      </c>
      <c r="Z404" s="29">
        <f t="shared" si="281"/>
        <v>2.1184602156716495E-9</v>
      </c>
      <c r="AA404" s="29">
        <f t="shared" si="282"/>
        <v>2.1184602109308888E-9</v>
      </c>
      <c r="AB404" s="29">
        <f t="shared" si="283"/>
        <v>2.1184602109308888E-9</v>
      </c>
      <c r="AD404" s="35"/>
      <c r="AE404" s="35"/>
      <c r="AF404" s="35"/>
      <c r="AL404" s="35"/>
      <c r="AM404" s="35"/>
      <c r="AN404" s="35"/>
      <c r="AT404" s="35"/>
      <c r="AU404" s="35"/>
      <c r="AV404" s="35"/>
      <c r="BB404" s="35"/>
      <c r="BC404" s="35"/>
      <c r="BD404" s="35"/>
      <c r="BJ404" s="35">
        <v>1.5300000000000001E-9</v>
      </c>
      <c r="BK404" s="35">
        <v>6.0609454727100003</v>
      </c>
      <c r="BL404" s="35">
        <v>561.18353448360006</v>
      </c>
      <c r="BM404" s="29">
        <f t="shared" si="284"/>
        <v>-1.3182863115937482E-9</v>
      </c>
      <c r="BN404" s="29">
        <f t="shared" si="285"/>
        <v>-1.3182202484361053E-9</v>
      </c>
      <c r="BO404" s="29">
        <f t="shared" si="286"/>
        <v>-1.3182202486655249E-9</v>
      </c>
      <c r="BP404" s="29">
        <f t="shared" si="287"/>
        <v>-1.3182202486655249E-9</v>
      </c>
      <c r="BR404" s="35"/>
      <c r="BS404" s="35"/>
      <c r="BT404" s="35"/>
      <c r="BZ404" s="35"/>
      <c r="CA404" s="35"/>
      <c r="CB404" s="35"/>
      <c r="CH404" s="35"/>
      <c r="CI404" s="35"/>
      <c r="CJ404" s="35"/>
      <c r="CP404" s="35"/>
      <c r="CQ404" s="35"/>
      <c r="CR404" s="35"/>
      <c r="CX404" s="35"/>
      <c r="CY404" s="35"/>
      <c r="CZ404" s="35"/>
      <c r="DF404" s="35">
        <v>1.1661E-7</v>
      </c>
      <c r="DG404" s="35">
        <v>0.95163302252000004</v>
      </c>
      <c r="DH404" s="35">
        <v>694.07195706180005</v>
      </c>
      <c r="DI404" s="29">
        <f t="shared" si="288"/>
        <v>1.0986860801616254E-7</v>
      </c>
      <c r="DJ404" s="29">
        <f t="shared" si="289"/>
        <v>1.0986449638758975E-7</v>
      </c>
      <c r="DK404" s="29">
        <f t="shared" si="290"/>
        <v>1.0986449640186935E-7</v>
      </c>
      <c r="DL404" s="29">
        <f t="shared" si="291"/>
        <v>1.0986449640186935E-7</v>
      </c>
      <c r="DN404" s="35">
        <v>2.182E-8</v>
      </c>
      <c r="DO404" s="35">
        <v>4.27912012069</v>
      </c>
      <c r="DP404" s="35">
        <v>7.1617311105999999</v>
      </c>
      <c r="DQ404" s="29">
        <f t="shared" si="292"/>
        <v>-6.8006125040166655E-9</v>
      </c>
      <c r="DR404" s="29">
        <f t="shared" si="293"/>
        <v>-6.8006350121908508E-9</v>
      </c>
      <c r="DS404" s="29">
        <f t="shared" si="294"/>
        <v>-6.8006350121126806E-9</v>
      </c>
      <c r="DT404" s="29">
        <f t="shared" si="295"/>
        <v>-6.8006350121126806E-9</v>
      </c>
      <c r="DV404" s="35"/>
      <c r="DW404" s="35"/>
      <c r="DX404" s="35"/>
      <c r="ED404" s="35"/>
      <c r="EE404" s="35"/>
      <c r="EF404" s="35"/>
      <c r="EL404" s="35"/>
      <c r="EM404" s="35"/>
      <c r="EN404" s="35"/>
      <c r="ET404" s="35"/>
      <c r="EU404" s="35"/>
      <c r="EV404" s="35"/>
    </row>
    <row r="405" spans="14:152" s="29" customFormat="1" ht="13.5" x14ac:dyDescent="0.3">
      <c r="N405" s="35">
        <v>3.1179999999999999E-8</v>
      </c>
      <c r="O405" s="35">
        <v>2.8094183144499998</v>
      </c>
      <c r="P405" s="35">
        <v>2221.8566345969998</v>
      </c>
      <c r="Q405" s="29">
        <f t="shared" si="276"/>
        <v>1.1371817992587505E-8</v>
      </c>
      <c r="R405" s="29">
        <f t="shared" si="277"/>
        <v>1.1381595440381522E-8</v>
      </c>
      <c r="S405" s="29">
        <f t="shared" si="278"/>
        <v>1.1381595406431806E-8</v>
      </c>
      <c r="T405" s="29">
        <f t="shared" si="279"/>
        <v>1.1381595406431806E-8</v>
      </c>
      <c r="V405" s="35">
        <v>4.0400000000000001E-9</v>
      </c>
      <c r="W405" s="35">
        <v>5.0017921570899997</v>
      </c>
      <c r="X405" s="35">
        <v>431.26405732199999</v>
      </c>
      <c r="Y405" s="29">
        <f t="shared" si="280"/>
        <v>3.4228403492045247E-9</v>
      </c>
      <c r="Z405" s="29">
        <f t="shared" si="281"/>
        <v>3.4227000440901057E-9</v>
      </c>
      <c r="AA405" s="29">
        <f t="shared" si="282"/>
        <v>3.422700044577335E-9</v>
      </c>
      <c r="AB405" s="29">
        <f t="shared" si="283"/>
        <v>3.422700044577335E-9</v>
      </c>
      <c r="AD405" s="35"/>
      <c r="AE405" s="35"/>
      <c r="AF405" s="35"/>
      <c r="AL405" s="35"/>
      <c r="AM405" s="35"/>
      <c r="AN405" s="35"/>
      <c r="AT405" s="35"/>
      <c r="AU405" s="35"/>
      <c r="AV405" s="35"/>
      <c r="BB405" s="35"/>
      <c r="BC405" s="35"/>
      <c r="BD405" s="35"/>
      <c r="BJ405" s="35">
        <v>2.0799999999999998E-9</v>
      </c>
      <c r="BK405" s="35">
        <v>4.5053735557900003</v>
      </c>
      <c r="BL405" s="35">
        <v>24.379022388199999</v>
      </c>
      <c r="BM405" s="29">
        <f t="shared" si="284"/>
        <v>3.9067363375296682E-10</v>
      </c>
      <c r="BN405" s="29">
        <f t="shared" si="285"/>
        <v>3.9066608391431535E-10</v>
      </c>
      <c r="BO405" s="29">
        <f t="shared" si="286"/>
        <v>3.9066608394053176E-10</v>
      </c>
      <c r="BP405" s="29">
        <f t="shared" si="287"/>
        <v>3.9066608394053176E-10</v>
      </c>
      <c r="BR405" s="35"/>
      <c r="BS405" s="35"/>
      <c r="BT405" s="35"/>
      <c r="BZ405" s="35"/>
      <c r="CA405" s="35"/>
      <c r="CB405" s="35"/>
      <c r="CH405" s="35"/>
      <c r="CI405" s="35"/>
      <c r="CJ405" s="35"/>
      <c r="CP405" s="35"/>
      <c r="CQ405" s="35"/>
      <c r="CR405" s="35"/>
      <c r="CX405" s="35"/>
      <c r="CY405" s="35"/>
      <c r="CZ405" s="35"/>
      <c r="DF405" s="35">
        <v>8.6960000000000006E-8</v>
      </c>
      <c r="DG405" s="35">
        <v>2.33868966556</v>
      </c>
      <c r="DH405" s="35">
        <v>220.364458329</v>
      </c>
      <c r="DI405" s="29">
        <f t="shared" si="288"/>
        <v>8.1220248463229013E-8</v>
      </c>
      <c r="DJ405" s="29">
        <f t="shared" si="289"/>
        <v>8.1219210573263046E-8</v>
      </c>
      <c r="DK405" s="29">
        <f t="shared" si="290"/>
        <v>8.1219210576867211E-8</v>
      </c>
      <c r="DL405" s="29">
        <f t="shared" si="291"/>
        <v>8.1219210576867211E-8</v>
      </c>
      <c r="DN405" s="35">
        <v>2.1010000000000001E-8</v>
      </c>
      <c r="DO405" s="35">
        <v>4.3178149801199996</v>
      </c>
      <c r="DP405" s="35">
        <v>572.22923474749996</v>
      </c>
      <c r="DQ405" s="29">
        <f t="shared" si="292"/>
        <v>1.0535295362721188E-8</v>
      </c>
      <c r="DR405" s="29">
        <f t="shared" si="293"/>
        <v>1.0536872080906355E-8</v>
      </c>
      <c r="DS405" s="29">
        <f t="shared" si="294"/>
        <v>1.0536872075431405E-8</v>
      </c>
      <c r="DT405" s="29">
        <f t="shared" si="295"/>
        <v>1.0536872075431405E-8</v>
      </c>
      <c r="DV405" s="35"/>
      <c r="DW405" s="35"/>
      <c r="DX405" s="35"/>
      <c r="ED405" s="35"/>
      <c r="EE405" s="35"/>
      <c r="EF405" s="35"/>
      <c r="EL405" s="35"/>
      <c r="EM405" s="35"/>
      <c r="EN405" s="35"/>
      <c r="ET405" s="35"/>
      <c r="EU405" s="35"/>
      <c r="EV405" s="35"/>
    </row>
    <row r="406" spans="14:152" s="29" customFormat="1" ht="13.5" x14ac:dyDescent="0.3">
      <c r="N406" s="35">
        <v>2.3429999999999999E-8</v>
      </c>
      <c r="O406" s="35">
        <v>4.2434976837700003</v>
      </c>
      <c r="P406" s="35">
        <v>113.3877149571</v>
      </c>
      <c r="Q406" s="29">
        <f t="shared" si="276"/>
        <v>2.2971964484434743E-8</v>
      </c>
      <c r="R406" s="29">
        <f t="shared" si="277"/>
        <v>2.2971885241760877E-8</v>
      </c>
      <c r="S406" s="29">
        <f t="shared" si="278"/>
        <v>2.2971885242036053E-8</v>
      </c>
      <c r="T406" s="29">
        <f t="shared" si="279"/>
        <v>2.2971885242036053E-8</v>
      </c>
      <c r="V406" s="35">
        <v>3.84E-9</v>
      </c>
      <c r="W406" s="35">
        <v>1.65634584042</v>
      </c>
      <c r="X406" s="35">
        <v>241.75328344120001</v>
      </c>
      <c r="Y406" s="29">
        <f t="shared" si="280"/>
        <v>2.9362321049656832E-9</v>
      </c>
      <c r="Z406" s="29">
        <f t="shared" si="281"/>
        <v>2.936141414595514E-9</v>
      </c>
      <c r="AA406" s="29">
        <f t="shared" si="282"/>
        <v>2.9361414149104407E-9</v>
      </c>
      <c r="AB406" s="29">
        <f t="shared" si="283"/>
        <v>2.9361414149104407E-9</v>
      </c>
      <c r="AD406" s="35"/>
      <c r="AE406" s="35"/>
      <c r="AF406" s="35"/>
      <c r="AL406" s="35"/>
      <c r="AM406" s="35"/>
      <c r="AN406" s="35"/>
      <c r="AT406" s="35"/>
      <c r="AU406" s="35"/>
      <c r="AV406" s="35"/>
      <c r="BB406" s="35"/>
      <c r="BC406" s="35"/>
      <c r="BD406" s="35"/>
      <c r="BJ406" s="35">
        <v>1.85E-9</v>
      </c>
      <c r="BK406" s="35">
        <v>5.49802440713</v>
      </c>
      <c r="BL406" s="35">
        <v>205.66428357539999</v>
      </c>
      <c r="BM406" s="29">
        <f t="shared" si="284"/>
        <v>-1.5409604491131095E-9</v>
      </c>
      <c r="BN406" s="29">
        <f t="shared" si="285"/>
        <v>-1.5409285341591891E-9</v>
      </c>
      <c r="BO406" s="29">
        <f t="shared" si="286"/>
        <v>-1.5409285342700151E-9</v>
      </c>
      <c r="BP406" s="29">
        <f t="shared" si="287"/>
        <v>-1.5409285342700151E-9</v>
      </c>
      <c r="BR406" s="35"/>
      <c r="BS406" s="35"/>
      <c r="BT406" s="35"/>
      <c r="BZ406" s="35"/>
      <c r="CA406" s="35"/>
      <c r="CB406" s="35"/>
      <c r="CH406" s="35"/>
      <c r="CI406" s="35"/>
      <c r="CJ406" s="35"/>
      <c r="CP406" s="35"/>
      <c r="CQ406" s="35"/>
      <c r="CR406" s="35"/>
      <c r="CX406" s="35"/>
      <c r="CY406" s="35"/>
      <c r="CZ406" s="35"/>
      <c r="DF406" s="35">
        <v>8.1409999999999999E-8</v>
      </c>
      <c r="DG406" s="35">
        <v>5.5405974714999999</v>
      </c>
      <c r="DH406" s="35">
        <v>220.46082654860001</v>
      </c>
      <c r="DI406" s="29">
        <f t="shared" si="288"/>
        <v>-7.7689778896209978E-8</v>
      </c>
      <c r="DJ406" s="29">
        <f t="shared" si="289"/>
        <v>-7.7688965821358989E-8</v>
      </c>
      <c r="DK406" s="29">
        <f t="shared" si="290"/>
        <v>-7.7688965824182533E-8</v>
      </c>
      <c r="DL406" s="29">
        <f t="shared" si="291"/>
        <v>-7.7688965824182533E-8</v>
      </c>
      <c r="DN406" s="35">
        <v>2.3619999999999999E-8</v>
      </c>
      <c r="DO406" s="35">
        <v>4.8291434110999996</v>
      </c>
      <c r="DP406" s="35">
        <v>556.51766803759995</v>
      </c>
      <c r="DQ406" s="29">
        <f t="shared" si="292"/>
        <v>6.2802022825147384E-9</v>
      </c>
      <c r="DR406" s="29">
        <f t="shared" si="293"/>
        <v>6.2821231160993087E-9</v>
      </c>
      <c r="DS406" s="29">
        <f t="shared" si="294"/>
        <v>6.2821231094293842E-9</v>
      </c>
      <c r="DT406" s="29">
        <f t="shared" si="295"/>
        <v>6.2821231094293842E-9</v>
      </c>
      <c r="DV406" s="35"/>
      <c r="DW406" s="35"/>
      <c r="DX406" s="35"/>
      <c r="ED406" s="35"/>
      <c r="EE406" s="35"/>
      <c r="EF406" s="35"/>
      <c r="EL406" s="35"/>
      <c r="EM406" s="35"/>
      <c r="EN406" s="35"/>
      <c r="ET406" s="35"/>
      <c r="EU406" s="35"/>
      <c r="EV406" s="35"/>
    </row>
    <row r="407" spans="14:152" s="29" customFormat="1" ht="13.5" x14ac:dyDescent="0.3">
      <c r="N407" s="35">
        <v>2.7800000000000001E-8</v>
      </c>
      <c r="O407" s="35">
        <v>4.3627194652799997</v>
      </c>
      <c r="P407" s="35">
        <v>130.44074202339999</v>
      </c>
      <c r="Q407" s="29">
        <f t="shared" si="276"/>
        <v>2.7256081757894851E-8</v>
      </c>
      <c r="R407" s="29">
        <f t="shared" si="277"/>
        <v>2.7256189955611887E-8</v>
      </c>
      <c r="S407" s="29">
        <f t="shared" si="278"/>
        <v>2.7256189955236195E-8</v>
      </c>
      <c r="T407" s="29">
        <f t="shared" si="279"/>
        <v>2.7256189955236195E-8</v>
      </c>
      <c r="V407" s="35">
        <v>4.1000000000000003E-9</v>
      </c>
      <c r="W407" s="35">
        <v>0.76907037678000001</v>
      </c>
      <c r="X407" s="35">
        <v>395.57870223899999</v>
      </c>
      <c r="Y407" s="29">
        <f t="shared" si="280"/>
        <v>2.5136604198077587E-9</v>
      </c>
      <c r="Z407" s="29">
        <f t="shared" si="281"/>
        <v>2.5138546418795863E-9</v>
      </c>
      <c r="AA407" s="29">
        <f t="shared" si="282"/>
        <v>2.5138546412051748E-9</v>
      </c>
      <c r="AB407" s="29">
        <f t="shared" si="283"/>
        <v>2.5138546412051748E-9</v>
      </c>
      <c r="AD407" s="35"/>
      <c r="AE407" s="35"/>
      <c r="AF407" s="35"/>
      <c r="AL407" s="35"/>
      <c r="AM407" s="35"/>
      <c r="AN407" s="35"/>
      <c r="AT407" s="35"/>
      <c r="AU407" s="35"/>
      <c r="AV407" s="35"/>
      <c r="BB407" s="35"/>
      <c r="BC407" s="35"/>
      <c r="BD407" s="35"/>
      <c r="BJ407" s="35">
        <v>1.6000000000000001E-9</v>
      </c>
      <c r="BK407" s="35">
        <v>4.1819687881599998</v>
      </c>
      <c r="BL407" s="35">
        <v>3340.6124266997999</v>
      </c>
      <c r="BM407" s="29">
        <f t="shared" si="284"/>
        <v>-5.0388698640324875E-10</v>
      </c>
      <c r="BN407" s="29">
        <f t="shared" si="285"/>
        <v>-5.0311793000528506E-10</v>
      </c>
      <c r="BO407" s="29">
        <f t="shared" si="286"/>
        <v>-5.0311793267603547E-10</v>
      </c>
      <c r="BP407" s="29">
        <f t="shared" si="287"/>
        <v>-5.0311793267603547E-10</v>
      </c>
      <c r="BR407" s="35"/>
      <c r="BS407" s="35"/>
      <c r="BT407" s="35"/>
      <c r="BZ407" s="35"/>
      <c r="CA407" s="35"/>
      <c r="CB407" s="35"/>
      <c r="CH407" s="35"/>
      <c r="CI407" s="35"/>
      <c r="CJ407" s="35"/>
      <c r="CP407" s="35"/>
      <c r="CQ407" s="35"/>
      <c r="CR407" s="35"/>
      <c r="CX407" s="35"/>
      <c r="CY407" s="35"/>
      <c r="CZ407" s="35"/>
      <c r="DF407" s="35">
        <v>9.6149999999999997E-8</v>
      </c>
      <c r="DG407" s="35">
        <v>2.7575541430600001</v>
      </c>
      <c r="DH407" s="35">
        <v>556.51766803759995</v>
      </c>
      <c r="DI407" s="29">
        <f t="shared" si="288"/>
        <v>6.903281800953756E-8</v>
      </c>
      <c r="DJ407" s="29">
        <f t="shared" si="289"/>
        <v>6.9027171769672196E-8</v>
      </c>
      <c r="DK407" s="29">
        <f t="shared" si="290"/>
        <v>6.902717178927946E-8</v>
      </c>
      <c r="DL407" s="29">
        <f t="shared" si="291"/>
        <v>6.902717178927946E-8</v>
      </c>
      <c r="DN407" s="35">
        <v>2.2180000000000001E-8</v>
      </c>
      <c r="DO407" s="35">
        <v>0.82936075453000002</v>
      </c>
      <c r="DP407" s="35">
        <v>3370.1042450032</v>
      </c>
      <c r="DQ407" s="29">
        <f t="shared" si="292"/>
        <v>1.231002756608666E-8</v>
      </c>
      <c r="DR407" s="29">
        <f t="shared" si="293"/>
        <v>1.2300600450684002E-8</v>
      </c>
      <c r="DS407" s="29">
        <f t="shared" si="294"/>
        <v>1.2300600483424866E-8</v>
      </c>
      <c r="DT407" s="29">
        <f t="shared" si="295"/>
        <v>1.2300600483424866E-8</v>
      </c>
      <c r="DV407" s="35"/>
      <c r="DW407" s="35"/>
      <c r="DX407" s="35"/>
      <c r="ED407" s="35"/>
      <c r="EE407" s="35"/>
      <c r="EF407" s="35"/>
      <c r="EL407" s="35"/>
      <c r="EM407" s="35"/>
      <c r="EN407" s="35"/>
      <c r="ET407" s="35"/>
      <c r="EU407" s="35"/>
      <c r="EV407" s="35"/>
    </row>
    <row r="408" spans="14:152" s="29" customFormat="1" ht="13.5" x14ac:dyDescent="0.3">
      <c r="N408" s="35">
        <v>2.5390000000000001E-8</v>
      </c>
      <c r="O408" s="35">
        <v>5.5839642757299996</v>
      </c>
      <c r="P408" s="35">
        <v>381.3516082374</v>
      </c>
      <c r="Q408" s="29">
        <f t="shared" si="276"/>
        <v>1.7897064471099885E-8</v>
      </c>
      <c r="R408" s="29">
        <f t="shared" si="277"/>
        <v>1.7896023353275917E-8</v>
      </c>
      <c r="S408" s="29">
        <f t="shared" si="278"/>
        <v>1.7896023356891268E-8</v>
      </c>
      <c r="T408" s="29">
        <f t="shared" si="279"/>
        <v>1.7896023356891268E-8</v>
      </c>
      <c r="V408" s="35">
        <v>4.56E-9</v>
      </c>
      <c r="W408" s="35">
        <v>1.98353741244</v>
      </c>
      <c r="X408" s="35">
        <v>213.51154375909999</v>
      </c>
      <c r="Y408" s="29">
        <f t="shared" si="280"/>
        <v>3.0713184950043581E-9</v>
      </c>
      <c r="Z408" s="29">
        <f t="shared" si="281"/>
        <v>3.071209404936745E-9</v>
      </c>
      <c r="AA408" s="29">
        <f t="shared" si="282"/>
        <v>3.0712094053155631E-9</v>
      </c>
      <c r="AB408" s="29">
        <f t="shared" si="283"/>
        <v>3.0712094053155631E-9</v>
      </c>
      <c r="AD408" s="35"/>
      <c r="AE408" s="35"/>
      <c r="AF408" s="35"/>
      <c r="AL408" s="35"/>
      <c r="AM408" s="35"/>
      <c r="AN408" s="35"/>
      <c r="AT408" s="35"/>
      <c r="AU408" s="35"/>
      <c r="AV408" s="35"/>
      <c r="BB408" s="35"/>
      <c r="BC408" s="35"/>
      <c r="BD408" s="35"/>
      <c r="BJ408" s="35">
        <v>1.6000000000000001E-9</v>
      </c>
      <c r="BK408" s="35">
        <v>2.85370771355</v>
      </c>
      <c r="BL408" s="35">
        <v>209.15449385380001</v>
      </c>
      <c r="BM408" s="29">
        <f t="shared" si="284"/>
        <v>1.5991596337114385E-9</v>
      </c>
      <c r="BN408" s="29">
        <f t="shared" si="285"/>
        <v>1.5991579890045614E-9</v>
      </c>
      <c r="BO408" s="29">
        <f t="shared" si="286"/>
        <v>1.5991579890102751E-9</v>
      </c>
      <c r="BP408" s="29">
        <f t="shared" si="287"/>
        <v>1.5991579890102751E-9</v>
      </c>
      <c r="BR408" s="35"/>
      <c r="BS408" s="35"/>
      <c r="BT408" s="35"/>
      <c r="BZ408" s="35"/>
      <c r="CA408" s="35"/>
      <c r="CB408" s="35"/>
      <c r="CH408" s="35"/>
      <c r="CI408" s="35"/>
      <c r="CJ408" s="35"/>
      <c r="CP408" s="35"/>
      <c r="CQ408" s="35"/>
      <c r="CR408" s="35"/>
      <c r="CX408" s="35"/>
      <c r="CY408" s="35"/>
      <c r="CZ408" s="35"/>
      <c r="DF408" s="35">
        <v>9.1199999999999996E-8</v>
      </c>
      <c r="DG408" s="35">
        <v>0.44322374148999999</v>
      </c>
      <c r="DH408" s="35">
        <v>2097.4232193759999</v>
      </c>
      <c r="DI408" s="29">
        <f t="shared" si="288"/>
        <v>-9.1094225925605315E-8</v>
      </c>
      <c r="DJ408" s="29">
        <f t="shared" si="289"/>
        <v>-9.1092825213866073E-8</v>
      </c>
      <c r="DK408" s="29">
        <f t="shared" si="290"/>
        <v>-9.1092825218745975E-8</v>
      </c>
      <c r="DL408" s="29">
        <f t="shared" si="291"/>
        <v>-9.1092825218745975E-8</v>
      </c>
      <c r="DN408" s="35">
        <v>2.103E-8</v>
      </c>
      <c r="DO408" s="35">
        <v>5.2595015471300002</v>
      </c>
      <c r="DP408" s="35">
        <v>661.23792731640003</v>
      </c>
      <c r="DQ408" s="29">
        <f t="shared" si="292"/>
        <v>-2.0144061114764025E-8</v>
      </c>
      <c r="DR408" s="29">
        <f t="shared" si="293"/>
        <v>-2.0144666393824043E-8</v>
      </c>
      <c r="DS408" s="29">
        <f t="shared" si="294"/>
        <v>-2.0144666391722581E-8</v>
      </c>
      <c r="DT408" s="29">
        <f t="shared" si="295"/>
        <v>-2.0144666391722581E-8</v>
      </c>
      <c r="DV408" s="35"/>
      <c r="DW408" s="35"/>
      <c r="DX408" s="35"/>
      <c r="ED408" s="35"/>
      <c r="EE408" s="35"/>
      <c r="EF408" s="35"/>
      <c r="EL408" s="35"/>
      <c r="EM408" s="35"/>
      <c r="EN408" s="35"/>
      <c r="ET408" s="35"/>
      <c r="EU408" s="35"/>
      <c r="EV408" s="35"/>
    </row>
    <row r="409" spans="14:152" s="29" customFormat="1" ht="13.5" x14ac:dyDescent="0.3">
      <c r="N409" s="35">
        <v>2.6729999999999998E-8</v>
      </c>
      <c r="O409" s="35">
        <v>2.7421011662299999</v>
      </c>
      <c r="P409" s="35">
        <v>45.5766510387</v>
      </c>
      <c r="Q409" s="29">
        <f t="shared" si="276"/>
        <v>-2.519305279481899E-8</v>
      </c>
      <c r="R409" s="29">
        <f t="shared" si="277"/>
        <v>-2.5193114511778692E-8</v>
      </c>
      <c r="S409" s="29">
        <f t="shared" si="278"/>
        <v>-2.5193114511564383E-8</v>
      </c>
      <c r="T409" s="29">
        <f t="shared" si="279"/>
        <v>-2.5193114511564383E-8</v>
      </c>
      <c r="V409" s="35">
        <v>4.5900000000000001E-9</v>
      </c>
      <c r="W409" s="35">
        <v>2.04878772547</v>
      </c>
      <c r="X409" s="35">
        <v>285.63301345050002</v>
      </c>
      <c r="Y409" s="29">
        <f t="shared" si="280"/>
        <v>4.2189983510981756E-9</v>
      </c>
      <c r="Z409" s="29">
        <f t="shared" si="281"/>
        <v>4.2190766209305068E-9</v>
      </c>
      <c r="AA409" s="29">
        <f t="shared" si="282"/>
        <v>4.2190766206587324E-9</v>
      </c>
      <c r="AB409" s="29">
        <f t="shared" si="283"/>
        <v>4.2190766206587324E-9</v>
      </c>
      <c r="AD409" s="35"/>
      <c r="AE409" s="35"/>
      <c r="AF409" s="35"/>
      <c r="AL409" s="35"/>
      <c r="AM409" s="35"/>
      <c r="AN409" s="35"/>
      <c r="AT409" s="35"/>
      <c r="AU409" s="35"/>
      <c r="AV409" s="35"/>
      <c r="BB409" s="35"/>
      <c r="BC409" s="35"/>
      <c r="BD409" s="35"/>
      <c r="BJ409" s="35">
        <v>1.61E-9</v>
      </c>
      <c r="BK409" s="35">
        <v>4.9802034061900002</v>
      </c>
      <c r="BL409" s="35">
        <v>2648.4548254729998</v>
      </c>
      <c r="BM409" s="29">
        <f t="shared" si="284"/>
        <v>-1.0354119175162234E-9</v>
      </c>
      <c r="BN409" s="29">
        <f t="shared" si="285"/>
        <v>-1.0359067988330403E-9</v>
      </c>
      <c r="BO409" s="29">
        <f t="shared" si="286"/>
        <v>-1.0359067971148728E-9</v>
      </c>
      <c r="BP409" s="29">
        <f t="shared" si="287"/>
        <v>-1.0359067971148728E-9</v>
      </c>
      <c r="BR409" s="35"/>
      <c r="BS409" s="35"/>
      <c r="BT409" s="35"/>
      <c r="BZ409" s="35"/>
      <c r="CA409" s="35"/>
      <c r="CB409" s="35"/>
      <c r="CH409" s="35"/>
      <c r="CI409" s="35"/>
      <c r="CJ409" s="35"/>
      <c r="CP409" s="35"/>
      <c r="CQ409" s="35"/>
      <c r="CR409" s="35"/>
      <c r="CX409" s="35"/>
      <c r="CY409" s="35"/>
      <c r="CZ409" s="35"/>
      <c r="DF409" s="35">
        <v>8.1089999999999994E-8</v>
      </c>
      <c r="DG409" s="35">
        <v>5.5398949826199999</v>
      </c>
      <c r="DH409" s="35">
        <v>181.0557665236</v>
      </c>
      <c r="DI409" s="29">
        <f t="shared" si="288"/>
        <v>-4.755083697813913E-8</v>
      </c>
      <c r="DJ409" s="29">
        <f t="shared" si="289"/>
        <v>-4.7549034213733222E-8</v>
      </c>
      <c r="DK409" s="29">
        <f t="shared" si="290"/>
        <v>-4.7549034219993219E-8</v>
      </c>
      <c r="DL409" s="29">
        <f t="shared" si="291"/>
        <v>-4.7549034219993219E-8</v>
      </c>
      <c r="DN409" s="35">
        <v>2.5799999999999999E-8</v>
      </c>
      <c r="DO409" s="35">
        <v>1.0370534038000001</v>
      </c>
      <c r="DP409" s="35">
        <v>213.4109700226</v>
      </c>
      <c r="DQ409" s="29">
        <f t="shared" si="292"/>
        <v>-5.3564853685199636E-9</v>
      </c>
      <c r="DR409" s="29">
        <f t="shared" si="293"/>
        <v>-5.3573018080427456E-9</v>
      </c>
      <c r="DS409" s="29">
        <f t="shared" si="294"/>
        <v>-5.3573018052076957E-9</v>
      </c>
      <c r="DT409" s="29">
        <f t="shared" si="295"/>
        <v>-5.3573018052076957E-9</v>
      </c>
      <c r="DV409" s="35"/>
      <c r="DW409" s="35"/>
      <c r="DX409" s="35"/>
      <c r="ED409" s="35"/>
      <c r="EE409" s="35"/>
      <c r="EF409" s="35"/>
      <c r="EL409" s="35"/>
      <c r="EM409" s="35"/>
      <c r="EN409" s="35"/>
      <c r="ET409" s="35"/>
      <c r="EU409" s="35"/>
      <c r="EV409" s="35"/>
    </row>
    <row r="410" spans="14:152" s="29" customFormat="1" ht="13.5" x14ac:dyDescent="0.3">
      <c r="N410" s="35">
        <v>3.0169999999999998E-8</v>
      </c>
      <c r="O410" s="35">
        <v>3.7220807074</v>
      </c>
      <c r="P410" s="35">
        <v>228.276948965</v>
      </c>
      <c r="Q410" s="29">
        <f t="shared" si="276"/>
        <v>1.2419116568475905E-8</v>
      </c>
      <c r="R410" s="29">
        <f t="shared" si="277"/>
        <v>1.2420067993844856E-8</v>
      </c>
      <c r="S410" s="29">
        <f t="shared" si="278"/>
        <v>1.2420067990541095E-8</v>
      </c>
      <c r="T410" s="29">
        <f t="shared" si="279"/>
        <v>1.2420067990541095E-8</v>
      </c>
      <c r="V410" s="35">
        <v>3.9600000000000004E-9</v>
      </c>
      <c r="W410" s="35">
        <v>5.0414183491299998</v>
      </c>
      <c r="X410" s="35">
        <v>298.23262239190001</v>
      </c>
      <c r="Y410" s="29">
        <f t="shared" si="280"/>
        <v>-3.5474823759703128E-9</v>
      </c>
      <c r="Z410" s="29">
        <f t="shared" si="281"/>
        <v>-3.5475619296976988E-9</v>
      </c>
      <c r="AA410" s="29">
        <f t="shared" si="282"/>
        <v>-3.5475619294214606E-9</v>
      </c>
      <c r="AB410" s="29">
        <f t="shared" si="283"/>
        <v>-3.5475619294214606E-9</v>
      </c>
      <c r="AD410" s="35"/>
      <c r="AE410" s="35"/>
      <c r="AF410" s="35"/>
      <c r="AL410" s="35"/>
      <c r="AM410" s="35"/>
      <c r="AN410" s="35"/>
      <c r="AT410" s="35"/>
      <c r="AU410" s="35"/>
      <c r="AV410" s="35"/>
      <c r="BB410" s="35"/>
      <c r="BC410" s="35"/>
      <c r="BD410" s="35"/>
      <c r="BJ410" s="35">
        <v>1.5199999999999999E-9</v>
      </c>
      <c r="BK410" s="35">
        <v>0.85558875667000001</v>
      </c>
      <c r="BL410" s="35">
        <v>570.74476203920005</v>
      </c>
      <c r="BM410" s="29">
        <f t="shared" si="284"/>
        <v>-1.1617886268615918E-9</v>
      </c>
      <c r="BN410" s="29">
        <f t="shared" si="285"/>
        <v>-1.1618734195455556E-9</v>
      </c>
      <c r="BO410" s="29">
        <f t="shared" si="286"/>
        <v>-1.1618734192511302E-9</v>
      </c>
      <c r="BP410" s="29">
        <f t="shared" si="287"/>
        <v>-1.1618734192511302E-9</v>
      </c>
      <c r="BR410" s="35"/>
      <c r="BS410" s="35"/>
      <c r="BT410" s="35"/>
      <c r="BZ410" s="35"/>
      <c r="CA410" s="35"/>
      <c r="CB410" s="35"/>
      <c r="CH410" s="35"/>
      <c r="CI410" s="35"/>
      <c r="CJ410" s="35"/>
      <c r="CP410" s="35"/>
      <c r="CQ410" s="35"/>
      <c r="CR410" s="35"/>
      <c r="CX410" s="35"/>
      <c r="CY410" s="35"/>
      <c r="CZ410" s="35"/>
      <c r="DF410" s="35">
        <v>1.0763E-7</v>
      </c>
      <c r="DG410" s="35">
        <v>5.6164029820000003E-2</v>
      </c>
      <c r="DH410" s="35">
        <v>691.10301164520001</v>
      </c>
      <c r="DI410" s="29">
        <f t="shared" si="288"/>
        <v>3.0303585886603787E-8</v>
      </c>
      <c r="DJ410" s="29">
        <f t="shared" si="289"/>
        <v>3.0292766436989939E-8</v>
      </c>
      <c r="DK410" s="29">
        <f t="shared" si="290"/>
        <v>3.0292766474560628E-8</v>
      </c>
      <c r="DL410" s="29">
        <f t="shared" si="291"/>
        <v>3.0292766474560628E-8</v>
      </c>
      <c r="DN410" s="35">
        <v>2.3660000000000001E-8</v>
      </c>
      <c r="DO410" s="35">
        <v>6.1436835560800001</v>
      </c>
      <c r="DP410" s="35">
        <v>205.43478891180001</v>
      </c>
      <c r="DQ410" s="29">
        <f t="shared" si="292"/>
        <v>-2.3623496534051125E-8</v>
      </c>
      <c r="DR410" s="29">
        <f t="shared" si="293"/>
        <v>-2.362353743477401E-8</v>
      </c>
      <c r="DS410" s="29">
        <f t="shared" si="294"/>
        <v>-2.3623537434632022E-8</v>
      </c>
      <c r="DT410" s="29">
        <f t="shared" si="295"/>
        <v>-2.3623537434632022E-8</v>
      </c>
      <c r="DV410" s="35"/>
      <c r="DW410" s="35"/>
      <c r="DX410" s="35"/>
      <c r="ED410" s="35"/>
      <c r="EE410" s="35"/>
      <c r="EF410" s="35"/>
      <c r="EL410" s="35"/>
      <c r="EM410" s="35"/>
      <c r="EN410" s="35"/>
      <c r="ET410" s="35"/>
      <c r="EU410" s="35"/>
      <c r="EV410" s="35"/>
    </row>
    <row r="411" spans="14:152" s="29" customFormat="1" ht="13.5" x14ac:dyDescent="0.3">
      <c r="N411" s="35">
        <v>2.7809999999999999E-8</v>
      </c>
      <c r="O411" s="35">
        <v>0.36312756349000003</v>
      </c>
      <c r="P411" s="35">
        <v>8.5980197091000008</v>
      </c>
      <c r="Q411" s="29">
        <f t="shared" si="276"/>
        <v>2.4368469156098727E-8</v>
      </c>
      <c r="R411" s="29">
        <f t="shared" si="277"/>
        <v>2.4368486621404026E-8</v>
      </c>
      <c r="S411" s="29">
        <f t="shared" si="278"/>
        <v>2.4368486621343381E-8</v>
      </c>
      <c r="T411" s="29">
        <f t="shared" si="279"/>
        <v>2.4368486621343381E-8</v>
      </c>
      <c r="V411" s="35">
        <v>3.77E-9</v>
      </c>
      <c r="W411" s="35">
        <v>5.6807382209700004</v>
      </c>
      <c r="X411" s="35">
        <v>2744.4340526907999</v>
      </c>
      <c r="Y411" s="29">
        <f t="shared" si="280"/>
        <v>3.7698140010565324E-9</v>
      </c>
      <c r="Z411" s="29">
        <f t="shared" si="281"/>
        <v>3.7697980956395101E-9</v>
      </c>
      <c r="AA411" s="29">
        <f t="shared" si="282"/>
        <v>3.7697980956958742E-9</v>
      </c>
      <c r="AB411" s="29">
        <f t="shared" si="283"/>
        <v>3.7697980956958742E-9</v>
      </c>
      <c r="AD411" s="35"/>
      <c r="AE411" s="35"/>
      <c r="AF411" s="35"/>
      <c r="AL411" s="35"/>
      <c r="AM411" s="35"/>
      <c r="AN411" s="35"/>
      <c r="AT411" s="35"/>
      <c r="AU411" s="35"/>
      <c r="AV411" s="35"/>
      <c r="BB411" s="35"/>
      <c r="BC411" s="35"/>
      <c r="BD411" s="35"/>
      <c r="BJ411" s="35">
        <v>1.56E-9</v>
      </c>
      <c r="BK411" s="35">
        <v>2.0360144012900001</v>
      </c>
      <c r="BL411" s="35">
        <v>217.44369702220001</v>
      </c>
      <c r="BM411" s="29">
        <f t="shared" si="284"/>
        <v>1.1774614265249881E-9</v>
      </c>
      <c r="BN411" s="29">
        <f t="shared" si="285"/>
        <v>1.1774276959736318E-9</v>
      </c>
      <c r="BO411" s="29">
        <f t="shared" si="286"/>
        <v>1.1774276960907612E-9</v>
      </c>
      <c r="BP411" s="29">
        <f t="shared" si="287"/>
        <v>1.1774276960907612E-9</v>
      </c>
      <c r="BR411" s="35"/>
      <c r="BS411" s="35"/>
      <c r="BT411" s="35"/>
      <c r="BZ411" s="35"/>
      <c r="CA411" s="35"/>
      <c r="CB411" s="35"/>
      <c r="CH411" s="35"/>
      <c r="CI411" s="35"/>
      <c r="CJ411" s="35"/>
      <c r="CP411" s="35"/>
      <c r="CQ411" s="35"/>
      <c r="CR411" s="35"/>
      <c r="CX411" s="35"/>
      <c r="CY411" s="35"/>
      <c r="CZ411" s="35"/>
      <c r="DF411" s="35">
        <v>9.5789999999999999E-8</v>
      </c>
      <c r="DG411" s="35">
        <v>2.8497979287100001</v>
      </c>
      <c r="DH411" s="35">
        <v>184.09414790939999</v>
      </c>
      <c r="DI411" s="29">
        <f t="shared" si="288"/>
        <v>8.6529014315047967E-8</v>
      </c>
      <c r="DJ411" s="29">
        <f t="shared" si="289"/>
        <v>8.6527867603747958E-8</v>
      </c>
      <c r="DK411" s="29">
        <f t="shared" si="290"/>
        <v>8.6527867607729966E-8</v>
      </c>
      <c r="DL411" s="29">
        <f t="shared" si="291"/>
        <v>8.6527867607729966E-8</v>
      </c>
      <c r="DN411" s="35">
        <v>2.042E-8</v>
      </c>
      <c r="DO411" s="35">
        <v>0.21462094901000001</v>
      </c>
      <c r="DP411" s="35">
        <v>3259.8979237837998</v>
      </c>
      <c r="DQ411" s="29">
        <f t="shared" si="292"/>
        <v>-1.9807560728436221E-8</v>
      </c>
      <c r="DR411" s="29">
        <f t="shared" si="293"/>
        <v>-1.9805105555409712E-8</v>
      </c>
      <c r="DS411" s="29">
        <f t="shared" si="294"/>
        <v>-1.9805105563943606E-8</v>
      </c>
      <c r="DT411" s="29">
        <f t="shared" si="295"/>
        <v>-1.9805105563943606E-8</v>
      </c>
      <c r="DV411" s="35"/>
      <c r="DW411" s="35"/>
      <c r="DX411" s="35"/>
      <c r="ED411" s="35"/>
      <c r="EE411" s="35"/>
      <c r="EF411" s="35"/>
      <c r="EL411" s="35"/>
      <c r="EM411" s="35"/>
      <c r="EN411" s="35"/>
      <c r="ET411" s="35"/>
      <c r="EU411" s="35"/>
      <c r="EV411" s="35"/>
    </row>
    <row r="412" spans="14:152" s="29" customFormat="1" ht="13.5" x14ac:dyDescent="0.3">
      <c r="N412" s="35">
        <v>2.377E-8</v>
      </c>
      <c r="O412" s="35">
        <v>4.4919324204500004</v>
      </c>
      <c r="P412" s="35">
        <v>25.129781913599999</v>
      </c>
      <c r="Q412" s="29">
        <f t="shared" si="276"/>
        <v>4.4354472678467004E-9</v>
      </c>
      <c r="R412" s="29">
        <f t="shared" si="277"/>
        <v>4.435358311037366E-9</v>
      </c>
      <c r="S412" s="29">
        <f t="shared" si="278"/>
        <v>4.435358311346265E-9</v>
      </c>
      <c r="T412" s="29">
        <f t="shared" si="279"/>
        <v>4.435358311346265E-9</v>
      </c>
      <c r="V412" s="35">
        <v>4.1499999999999999E-9</v>
      </c>
      <c r="W412" s="35">
        <v>4.4160050486799998</v>
      </c>
      <c r="X412" s="35">
        <v>179.35884549420001</v>
      </c>
      <c r="Y412" s="29">
        <f t="shared" si="280"/>
        <v>2.0794916239671549E-9</v>
      </c>
      <c r="Z412" s="29">
        <f t="shared" si="281"/>
        <v>2.0795892669280804E-9</v>
      </c>
      <c r="AA412" s="29">
        <f t="shared" si="282"/>
        <v>2.0795892665890212E-9</v>
      </c>
      <c r="AB412" s="29">
        <f t="shared" si="283"/>
        <v>2.0795892665890212E-9</v>
      </c>
      <c r="AD412" s="35"/>
      <c r="AE412" s="35"/>
      <c r="AF412" s="35"/>
      <c r="AL412" s="35"/>
      <c r="AM412" s="35"/>
      <c r="AN412" s="35"/>
      <c r="AT412" s="35"/>
      <c r="AU412" s="35"/>
      <c r="AV412" s="35"/>
      <c r="BB412" s="35"/>
      <c r="BC412" s="35"/>
      <c r="BD412" s="35"/>
      <c r="BJ412" s="35">
        <v>1.92E-9</v>
      </c>
      <c r="BK412" s="35">
        <v>3.98017256784</v>
      </c>
      <c r="BL412" s="35">
        <v>212.4053235607</v>
      </c>
      <c r="BM412" s="29">
        <f t="shared" si="284"/>
        <v>7.8980835077174284E-10</v>
      </c>
      <c r="BN412" s="29">
        <f t="shared" si="285"/>
        <v>7.8986469693348177E-10</v>
      </c>
      <c r="BO412" s="29">
        <f t="shared" si="286"/>
        <v>7.898646967378245E-10</v>
      </c>
      <c r="BP412" s="29">
        <f t="shared" si="287"/>
        <v>7.898646967378245E-10</v>
      </c>
      <c r="BR412" s="35"/>
      <c r="BS412" s="35"/>
      <c r="BT412" s="35"/>
      <c r="BZ412" s="35"/>
      <c r="CA412" s="35"/>
      <c r="CB412" s="35"/>
      <c r="CH412" s="35"/>
      <c r="CI412" s="35"/>
      <c r="CJ412" s="35"/>
      <c r="CP412" s="35"/>
      <c r="CQ412" s="35"/>
      <c r="CR412" s="35"/>
      <c r="CX412" s="35"/>
      <c r="CY412" s="35"/>
      <c r="CZ412" s="35"/>
      <c r="DF412" s="35">
        <v>9.9579999999999996E-8</v>
      </c>
      <c r="DG412" s="35">
        <v>2.3858100854600002</v>
      </c>
      <c r="DH412" s="35">
        <v>945.24345570670005</v>
      </c>
      <c r="DI412" s="29">
        <f t="shared" si="288"/>
        <v>4.4172283085359965E-8</v>
      </c>
      <c r="DJ412" s="29">
        <f t="shared" si="289"/>
        <v>4.4159494917138301E-8</v>
      </c>
      <c r="DK412" s="29">
        <f t="shared" si="290"/>
        <v>4.415949496154622E-8</v>
      </c>
      <c r="DL412" s="29">
        <f t="shared" si="291"/>
        <v>4.415949496154622E-8</v>
      </c>
      <c r="DN412" s="35">
        <v>2.5469999999999999E-8</v>
      </c>
      <c r="DO412" s="35">
        <v>4.6996920400900004</v>
      </c>
      <c r="DP412" s="35">
        <v>221.3758502853</v>
      </c>
      <c r="DQ412" s="29">
        <f t="shared" si="292"/>
        <v>-1.0878022980024024E-8</v>
      </c>
      <c r="DR412" s="29">
        <f t="shared" si="293"/>
        <v>-1.0877250143017244E-8</v>
      </c>
      <c r="DS412" s="29">
        <f t="shared" si="294"/>
        <v>-1.087725014570093E-8</v>
      </c>
      <c r="DT412" s="29">
        <f t="shared" si="295"/>
        <v>-1.087725014570093E-8</v>
      </c>
      <c r="DV412" s="35"/>
      <c r="DW412" s="35"/>
      <c r="DX412" s="35"/>
      <c r="ED412" s="35"/>
      <c r="EE412" s="35"/>
      <c r="EF412" s="35"/>
      <c r="EL412" s="35"/>
      <c r="EM412" s="35"/>
      <c r="EN412" s="35"/>
      <c r="ET412" s="35"/>
      <c r="EU412" s="35"/>
      <c r="EV412" s="35"/>
    </row>
    <row r="413" spans="14:152" s="29" customFormat="1" ht="13.5" x14ac:dyDescent="0.3">
      <c r="N413" s="35">
        <v>2.14E-8</v>
      </c>
      <c r="O413" s="35">
        <v>5.4342467072499998</v>
      </c>
      <c r="P413" s="35">
        <v>630.33605875839999</v>
      </c>
      <c r="Q413" s="29">
        <f t="shared" si="276"/>
        <v>-2.1386238666828213E-8</v>
      </c>
      <c r="R413" s="29">
        <f t="shared" si="277"/>
        <v>-2.1386165251099731E-8</v>
      </c>
      <c r="S413" s="29">
        <f t="shared" si="278"/>
        <v>-2.1386165251355002E-8</v>
      </c>
      <c r="T413" s="29">
        <f t="shared" si="279"/>
        <v>-2.1386165251355002E-8</v>
      </c>
      <c r="V413" s="35">
        <v>3.9600000000000004E-9</v>
      </c>
      <c r="W413" s="35">
        <v>4.2987285195</v>
      </c>
      <c r="X413" s="35">
        <v>206.706813299</v>
      </c>
      <c r="Y413" s="29">
        <f t="shared" si="280"/>
        <v>7.7874429595834896E-10</v>
      </c>
      <c r="Z413" s="29">
        <f t="shared" si="281"/>
        <v>7.7886595408192557E-10</v>
      </c>
      <c r="AA413" s="29">
        <f t="shared" si="282"/>
        <v>7.7886595365947223E-10</v>
      </c>
      <c r="AB413" s="29">
        <f t="shared" si="283"/>
        <v>7.7886595365947223E-10</v>
      </c>
      <c r="AD413" s="35"/>
      <c r="AE413" s="35"/>
      <c r="AF413" s="35"/>
      <c r="AL413" s="35"/>
      <c r="AM413" s="35"/>
      <c r="AN413" s="35"/>
      <c r="AT413" s="35"/>
      <c r="AU413" s="35"/>
      <c r="AV413" s="35"/>
      <c r="BB413" s="35"/>
      <c r="BC413" s="35"/>
      <c r="BD413" s="35"/>
      <c r="BJ413" s="35">
        <v>1.92E-9</v>
      </c>
      <c r="BK413" s="35">
        <v>0.90945359874999998</v>
      </c>
      <c r="BL413" s="35">
        <v>214.19286731529999</v>
      </c>
      <c r="BM413" s="29">
        <f t="shared" si="284"/>
        <v>-6.1132085298722245E-10</v>
      </c>
      <c r="BN413" s="29">
        <f t="shared" si="285"/>
        <v>-6.1137994783064088E-10</v>
      </c>
      <c r="BO413" s="29">
        <f t="shared" si="286"/>
        <v>-6.1137994762543608E-10</v>
      </c>
      <c r="BP413" s="29">
        <f t="shared" si="287"/>
        <v>-6.1137994762543608E-10</v>
      </c>
      <c r="BR413" s="35"/>
      <c r="BS413" s="35"/>
      <c r="BT413" s="35"/>
      <c r="BZ413" s="35"/>
      <c r="CA413" s="35"/>
      <c r="CB413" s="35"/>
      <c r="CH413" s="35"/>
      <c r="CI413" s="35"/>
      <c r="CJ413" s="35"/>
      <c r="CP413" s="35"/>
      <c r="CQ413" s="35"/>
      <c r="CR413" s="35"/>
      <c r="CX413" s="35"/>
      <c r="CY413" s="35"/>
      <c r="CZ413" s="35"/>
      <c r="DF413" s="35">
        <v>8.5259999999999997E-8</v>
      </c>
      <c r="DG413" s="35">
        <v>0.17821781104000001</v>
      </c>
      <c r="DH413" s="35">
        <v>289.56516671359998</v>
      </c>
      <c r="DI413" s="29">
        <f t="shared" si="288"/>
        <v>1.4333386864850716E-8</v>
      </c>
      <c r="DJ413" s="29">
        <f t="shared" si="289"/>
        <v>1.4329697729710324E-8</v>
      </c>
      <c r="DK413" s="29">
        <f t="shared" si="290"/>
        <v>1.4329697742520744E-8</v>
      </c>
      <c r="DL413" s="29">
        <f t="shared" si="291"/>
        <v>1.4329697742520744E-8</v>
      </c>
      <c r="DN413" s="35">
        <v>1.9869999999999999E-8</v>
      </c>
      <c r="DO413" s="35">
        <v>3.2267056163199999</v>
      </c>
      <c r="DP413" s="35">
        <v>1382.8873468465999</v>
      </c>
      <c r="DQ413" s="29">
        <f t="shared" si="292"/>
        <v>1.6890913302033461E-8</v>
      </c>
      <c r="DR413" s="29">
        <f t="shared" si="293"/>
        <v>1.6893106636181411E-8</v>
      </c>
      <c r="DS413" s="29">
        <f t="shared" si="294"/>
        <v>1.6893106628566433E-8</v>
      </c>
      <c r="DT413" s="29">
        <f t="shared" si="295"/>
        <v>1.6893106628566433E-8</v>
      </c>
      <c r="DV413" s="35"/>
      <c r="DW413" s="35"/>
      <c r="DX413" s="35"/>
      <c r="ED413" s="35"/>
      <c r="EE413" s="35"/>
      <c r="EF413" s="35"/>
      <c r="EL413" s="35"/>
      <c r="EM413" s="35"/>
      <c r="EN413" s="35"/>
      <c r="ET413" s="35"/>
      <c r="EU413" s="35"/>
      <c r="EV413" s="35"/>
    </row>
    <row r="414" spans="14:152" s="29" customFormat="1" ht="13.5" x14ac:dyDescent="0.3">
      <c r="N414" s="35">
        <v>2.456E-8</v>
      </c>
      <c r="O414" s="35">
        <v>1.71617205116</v>
      </c>
      <c r="P414" s="35">
        <v>313.68355667089997</v>
      </c>
      <c r="Q414" s="29">
        <f t="shared" si="276"/>
        <v>2.1217777451807086E-8</v>
      </c>
      <c r="R414" s="29">
        <f t="shared" si="277"/>
        <v>2.1218365585196514E-8</v>
      </c>
      <c r="S414" s="29">
        <f t="shared" si="278"/>
        <v>2.1218365583154324E-8</v>
      </c>
      <c r="T414" s="29">
        <f t="shared" si="279"/>
        <v>2.1218365583154324E-8</v>
      </c>
      <c r="V414" s="35">
        <v>3.8899999999999996E-9</v>
      </c>
      <c r="W414" s="35">
        <v>5.6909195312199996</v>
      </c>
      <c r="X414" s="35">
        <v>849.26422848890002</v>
      </c>
      <c r="Y414" s="29">
        <f t="shared" si="280"/>
        <v>3.131672693539139E-9</v>
      </c>
      <c r="Z414" s="29">
        <f t="shared" si="281"/>
        <v>3.1319697303603568E-9</v>
      </c>
      <c r="AA414" s="29">
        <f t="shared" si="282"/>
        <v>3.1319697293290053E-9</v>
      </c>
      <c r="AB414" s="29">
        <f t="shared" si="283"/>
        <v>3.1319697293290053E-9</v>
      </c>
      <c r="AD414" s="35"/>
      <c r="AE414" s="35"/>
      <c r="AF414" s="35"/>
      <c r="AL414" s="35"/>
      <c r="AM414" s="35"/>
      <c r="AN414" s="35"/>
      <c r="AT414" s="35"/>
      <c r="AU414" s="35"/>
      <c r="AV414" s="35"/>
      <c r="BB414" s="35"/>
      <c r="BC414" s="35"/>
      <c r="BD414" s="35"/>
      <c r="BJ414" s="35">
        <v>1.9800000000000002E-9</v>
      </c>
      <c r="BK414" s="35">
        <v>3.5428900028900001</v>
      </c>
      <c r="BL414" s="35">
        <v>533.62311835770004</v>
      </c>
      <c r="BM414" s="29">
        <f t="shared" si="284"/>
        <v>1.8555541544238239E-9</v>
      </c>
      <c r="BN414" s="29">
        <f t="shared" si="285"/>
        <v>1.8554982633015801E-9</v>
      </c>
      <c r="BO414" s="29">
        <f t="shared" si="286"/>
        <v>1.855498263495683E-9</v>
      </c>
      <c r="BP414" s="29">
        <f t="shared" si="287"/>
        <v>1.855498263495683E-9</v>
      </c>
      <c r="BR414" s="35"/>
      <c r="BS414" s="35"/>
      <c r="BT414" s="35"/>
      <c r="BZ414" s="35"/>
      <c r="CA414" s="35"/>
      <c r="CB414" s="35"/>
      <c r="CH414" s="35"/>
      <c r="CI414" s="35"/>
      <c r="CJ414" s="35"/>
      <c r="CP414" s="35"/>
      <c r="CQ414" s="35"/>
      <c r="CR414" s="35"/>
      <c r="CX414" s="35"/>
      <c r="CY414" s="35"/>
      <c r="CZ414" s="35"/>
      <c r="DF414" s="35">
        <v>7.7000000000000001E-8</v>
      </c>
      <c r="DG414" s="35">
        <v>4.8137541000000004E-3</v>
      </c>
      <c r="DH414" s="35">
        <v>7.1617311105999999</v>
      </c>
      <c r="DI414" s="29">
        <f t="shared" si="288"/>
        <v>7.6435764253694032E-8</v>
      </c>
      <c r="DJ414" s="29">
        <f t="shared" si="289"/>
        <v>7.6435774354742002E-8</v>
      </c>
      <c r="DK414" s="29">
        <f t="shared" si="290"/>
        <v>7.6435774354706929E-8</v>
      </c>
      <c r="DL414" s="29">
        <f t="shared" si="291"/>
        <v>7.6435774354706929E-8</v>
      </c>
      <c r="DN414" s="35">
        <v>2.213E-8</v>
      </c>
      <c r="DO414" s="35">
        <v>0.89932827487</v>
      </c>
      <c r="DP414" s="35">
        <v>286.596221297</v>
      </c>
      <c r="DQ414" s="29">
        <f t="shared" si="292"/>
        <v>1.6505588971446824E-8</v>
      </c>
      <c r="DR414" s="29">
        <f t="shared" si="293"/>
        <v>1.6504948543792434E-8</v>
      </c>
      <c r="DS414" s="29">
        <f t="shared" si="294"/>
        <v>1.6504948546016355E-8</v>
      </c>
      <c r="DT414" s="29">
        <f t="shared" si="295"/>
        <v>1.6504948546016355E-8</v>
      </c>
      <c r="DV414" s="35"/>
      <c r="DW414" s="35"/>
      <c r="DX414" s="35"/>
      <c r="ED414" s="35"/>
      <c r="EE414" s="35"/>
      <c r="EF414" s="35"/>
      <c r="EL414" s="35"/>
      <c r="EM414" s="35"/>
      <c r="EN414" s="35"/>
      <c r="ET414" s="35"/>
      <c r="EU414" s="35"/>
      <c r="EV414" s="35"/>
    </row>
    <row r="415" spans="14:152" s="29" customFormat="1" ht="13.5" x14ac:dyDescent="0.3">
      <c r="N415" s="35">
        <v>2.0710000000000001E-8</v>
      </c>
      <c r="O415" s="35">
        <v>2.4045339584100001</v>
      </c>
      <c r="P415" s="35">
        <v>16.462326235300001</v>
      </c>
      <c r="Q415" s="29">
        <f t="shared" si="276"/>
        <v>-1.8467386093974507E-8</v>
      </c>
      <c r="R415" s="29">
        <f t="shared" si="277"/>
        <v>-1.8467362703231607E-8</v>
      </c>
      <c r="S415" s="29">
        <f t="shared" si="278"/>
        <v>-1.8467362703312829E-8</v>
      </c>
      <c r="T415" s="29">
        <f t="shared" si="279"/>
        <v>-1.8467362703312829E-8</v>
      </c>
      <c r="V415" s="35">
        <v>3.6899999999999999E-9</v>
      </c>
      <c r="W415" s="35">
        <v>1.36192003466</v>
      </c>
      <c r="X415" s="35">
        <v>835.03713448730002</v>
      </c>
      <c r="Y415" s="29">
        <f t="shared" si="280"/>
        <v>-2.6142828424340385E-9</v>
      </c>
      <c r="Z415" s="29">
        <f t="shared" si="281"/>
        <v>-2.6139531894333924E-9</v>
      </c>
      <c r="AA415" s="29">
        <f t="shared" si="282"/>
        <v>-2.6139531905781728E-9</v>
      </c>
      <c r="AB415" s="29">
        <f t="shared" si="283"/>
        <v>-2.6139531905781728E-9</v>
      </c>
      <c r="AD415" s="35"/>
      <c r="AE415" s="35"/>
      <c r="AF415" s="35"/>
      <c r="AL415" s="35"/>
      <c r="AM415" s="35"/>
      <c r="AN415" s="35"/>
      <c r="AT415" s="35"/>
      <c r="AU415" s="35"/>
      <c r="AV415" s="35"/>
      <c r="BB415" s="35"/>
      <c r="BC415" s="35"/>
      <c r="BD415" s="35"/>
      <c r="BJ415" s="35">
        <v>1.6000000000000001E-9</v>
      </c>
      <c r="BK415" s="35">
        <v>2.51522796187</v>
      </c>
      <c r="BL415" s="35">
        <v>3127.3133312618002</v>
      </c>
      <c r="BM415" s="29">
        <f t="shared" si="284"/>
        <v>-1.5922678680070497E-9</v>
      </c>
      <c r="BN415" s="29">
        <f t="shared" si="285"/>
        <v>-1.5921932111920571E-9</v>
      </c>
      <c r="BO415" s="29">
        <f t="shared" si="286"/>
        <v>-1.5921932114519202E-9</v>
      </c>
      <c r="BP415" s="29">
        <f t="shared" si="287"/>
        <v>-1.5921932114519202E-9</v>
      </c>
      <c r="BR415" s="35"/>
      <c r="BS415" s="35"/>
      <c r="BT415" s="35"/>
      <c r="BZ415" s="35"/>
      <c r="CA415" s="35"/>
      <c r="CB415" s="35"/>
      <c r="CH415" s="35"/>
      <c r="CI415" s="35"/>
      <c r="CJ415" s="35"/>
      <c r="CP415" s="35"/>
      <c r="CQ415" s="35"/>
      <c r="CR415" s="35"/>
      <c r="CX415" s="35"/>
      <c r="CY415" s="35"/>
      <c r="CZ415" s="35"/>
      <c r="DF415" s="35">
        <v>8.6130000000000004E-8</v>
      </c>
      <c r="DG415" s="35">
        <v>0.82900327241000005</v>
      </c>
      <c r="DH415" s="35">
        <v>2957.7331481288002</v>
      </c>
      <c r="DI415" s="29">
        <f t="shared" si="288"/>
        <v>1.4869500633992208E-8</v>
      </c>
      <c r="DJ415" s="29">
        <f t="shared" si="289"/>
        <v>1.4831462706871877E-8</v>
      </c>
      <c r="DK415" s="29">
        <f t="shared" si="290"/>
        <v>1.4831462838962659E-8</v>
      </c>
      <c r="DL415" s="29">
        <f t="shared" si="291"/>
        <v>1.4831462838962659E-8</v>
      </c>
      <c r="DN415" s="35">
        <v>2.1909999999999999E-8</v>
      </c>
      <c r="DO415" s="35">
        <v>8.7591740579999994E-2</v>
      </c>
      <c r="DP415" s="35">
        <v>259.76951835400001</v>
      </c>
      <c r="DQ415" s="29">
        <f t="shared" si="292"/>
        <v>-8.6459963361221342E-9</v>
      </c>
      <c r="DR415" s="29">
        <f t="shared" si="293"/>
        <v>-8.6467890689045604E-9</v>
      </c>
      <c r="DS415" s="29">
        <f t="shared" si="294"/>
        <v>-8.6467890661518473E-9</v>
      </c>
      <c r="DT415" s="29">
        <f t="shared" si="295"/>
        <v>-8.6467890661518473E-9</v>
      </c>
      <c r="DV415" s="35"/>
      <c r="DW415" s="35"/>
      <c r="DX415" s="35"/>
      <c r="ED415" s="35"/>
      <c r="EE415" s="35"/>
      <c r="EF415" s="35"/>
      <c r="EL415" s="35"/>
      <c r="EM415" s="35"/>
      <c r="EN415" s="35"/>
      <c r="ET415" s="35"/>
      <c r="EU415" s="35"/>
      <c r="EV415" s="35"/>
    </row>
    <row r="416" spans="14:152" s="29" customFormat="1" ht="13.5" x14ac:dyDescent="0.3">
      <c r="N416" s="35">
        <v>2.0500000000000002E-8</v>
      </c>
      <c r="O416" s="35">
        <v>6.1970477333099998</v>
      </c>
      <c r="P416" s="35">
        <v>3267.0114707846001</v>
      </c>
      <c r="Q416" s="29">
        <f t="shared" si="276"/>
        <v>-1.8627347505173706E-8</v>
      </c>
      <c r="R416" s="29">
        <f t="shared" si="277"/>
        <v>-1.8623106096165492E-8</v>
      </c>
      <c r="S416" s="29">
        <f t="shared" si="278"/>
        <v>-1.8623106110901559E-8</v>
      </c>
      <c r="T416" s="29">
        <f t="shared" si="279"/>
        <v>-1.8623106110901559E-8</v>
      </c>
      <c r="V416" s="35">
        <v>3.7399999999999999E-9</v>
      </c>
      <c r="W416" s="35">
        <v>0.41402282126000001</v>
      </c>
      <c r="X416" s="35">
        <v>9779.5738083342003</v>
      </c>
      <c r="Y416" s="29">
        <f t="shared" si="280"/>
        <v>-2.1191910463398717E-9</v>
      </c>
      <c r="Z416" s="29">
        <f t="shared" si="281"/>
        <v>-2.1146203477261343E-9</v>
      </c>
      <c r="AA416" s="29">
        <f t="shared" si="282"/>
        <v>-2.1146203636057864E-9</v>
      </c>
      <c r="AB416" s="29">
        <f t="shared" si="283"/>
        <v>-2.1146203636057864E-9</v>
      </c>
      <c r="AD416" s="35"/>
      <c r="AE416" s="35"/>
      <c r="AF416" s="35"/>
      <c r="AL416" s="35"/>
      <c r="AM416" s="35"/>
      <c r="AN416" s="35"/>
      <c r="AT416" s="35"/>
      <c r="AU416" s="35"/>
      <c r="AV416" s="35"/>
      <c r="BB416" s="35"/>
      <c r="BC416" s="35"/>
      <c r="BD416" s="35"/>
      <c r="BJ416" s="35">
        <v>1.45E-9</v>
      </c>
      <c r="BK416" s="35">
        <v>0.93414637376999998</v>
      </c>
      <c r="BL416" s="35">
        <v>1994.3304451573999</v>
      </c>
      <c r="BM416" s="29">
        <f t="shared" si="284"/>
        <v>-4.8236675056880078E-10</v>
      </c>
      <c r="BN416" s="29">
        <f t="shared" si="285"/>
        <v>-4.819533441657384E-10</v>
      </c>
      <c r="BO416" s="29">
        <f t="shared" si="286"/>
        <v>-4.8195334560136215E-10</v>
      </c>
      <c r="BP416" s="29">
        <f t="shared" si="287"/>
        <v>-4.8195334560136215E-10</v>
      </c>
      <c r="BR416" s="35"/>
      <c r="BS416" s="35"/>
      <c r="BT416" s="35"/>
      <c r="BZ416" s="35"/>
      <c r="CA416" s="35"/>
      <c r="CB416" s="35"/>
      <c r="CH416" s="35"/>
      <c r="CI416" s="35"/>
      <c r="CJ416" s="35"/>
      <c r="CP416" s="35"/>
      <c r="CQ416" s="35"/>
      <c r="CR416" s="35"/>
      <c r="CX416" s="35"/>
      <c r="CY416" s="35"/>
      <c r="CZ416" s="35"/>
      <c r="DF416" s="35">
        <v>9.5169999999999998E-8</v>
      </c>
      <c r="DG416" s="35">
        <v>2.27516458273</v>
      </c>
      <c r="DH416" s="35">
        <v>8.0767548473000002</v>
      </c>
      <c r="DI416" s="29">
        <f t="shared" si="288"/>
        <v>-7.0584314170155174E-8</v>
      </c>
      <c r="DJ416" s="29">
        <f t="shared" si="289"/>
        <v>-7.058423601321664E-8</v>
      </c>
      <c r="DK416" s="29">
        <f t="shared" si="290"/>
        <v>-7.0584236013488021E-8</v>
      </c>
      <c r="DL416" s="29">
        <f t="shared" si="291"/>
        <v>-7.0584236013488021E-8</v>
      </c>
      <c r="DN416" s="35">
        <v>1.9680000000000002E-8</v>
      </c>
      <c r="DO416" s="35">
        <v>0.57824086025999999</v>
      </c>
      <c r="DP416" s="35">
        <v>180.1619946463</v>
      </c>
      <c r="DQ416" s="29">
        <f t="shared" si="292"/>
        <v>-1.8398822588471201E-8</v>
      </c>
      <c r="DR416" s="29">
        <f t="shared" si="293"/>
        <v>-1.8399013332394978E-8</v>
      </c>
      <c r="DS416" s="29">
        <f t="shared" si="294"/>
        <v>-1.8399013331732651E-8</v>
      </c>
      <c r="DT416" s="29">
        <f t="shared" si="295"/>
        <v>-1.8399013331732651E-8</v>
      </c>
      <c r="DV416" s="35"/>
      <c r="DW416" s="35"/>
      <c r="DX416" s="35"/>
      <c r="ED416" s="35"/>
      <c r="EE416" s="35"/>
      <c r="EF416" s="35"/>
      <c r="EL416" s="35"/>
      <c r="EM416" s="35"/>
      <c r="EN416" s="35"/>
      <c r="ET416" s="35"/>
      <c r="EU416" s="35"/>
      <c r="EV416" s="35"/>
    </row>
    <row r="417" spans="14:152" s="29" customFormat="1" ht="13.5" x14ac:dyDescent="0.3">
      <c r="N417" s="35">
        <v>2.7640000000000001E-8</v>
      </c>
      <c r="O417" s="35">
        <v>0.40107063006999999</v>
      </c>
      <c r="P417" s="35">
        <v>219.44943459230001</v>
      </c>
      <c r="Q417" s="29">
        <f t="shared" si="276"/>
        <v>-1.878062305056205E-8</v>
      </c>
      <c r="R417" s="29">
        <f t="shared" si="277"/>
        <v>-1.8781297643219128E-8</v>
      </c>
      <c r="S417" s="29">
        <f t="shared" si="278"/>
        <v>-1.8781297640876665E-8</v>
      </c>
      <c r="T417" s="29">
        <f t="shared" si="279"/>
        <v>-1.8781297640876665E-8</v>
      </c>
      <c r="V417" s="35">
        <v>3.7900000000000004E-9</v>
      </c>
      <c r="W417" s="35">
        <v>1.72255764532</v>
      </c>
      <c r="X417" s="35">
        <v>184.98791978669999</v>
      </c>
      <c r="Y417" s="29">
        <f t="shared" si="280"/>
        <v>5.5798550009225035E-11</v>
      </c>
      <c r="Z417" s="29">
        <f t="shared" si="281"/>
        <v>5.5692284493109851E-11</v>
      </c>
      <c r="AA417" s="29">
        <f t="shared" si="282"/>
        <v>5.5692284862112822E-11</v>
      </c>
      <c r="AB417" s="29">
        <f t="shared" si="283"/>
        <v>5.5692284862112822E-11</v>
      </c>
      <c r="AD417" s="35"/>
      <c r="AE417" s="35"/>
      <c r="AF417" s="35"/>
      <c r="AL417" s="35"/>
      <c r="AM417" s="35"/>
      <c r="AN417" s="35"/>
      <c r="AT417" s="35"/>
      <c r="AU417" s="35"/>
      <c r="AV417" s="35"/>
      <c r="BB417" s="35"/>
      <c r="BC417" s="35"/>
      <c r="BD417" s="35"/>
      <c r="BJ417" s="35">
        <v>1.4100000000000001E-9</v>
      </c>
      <c r="BK417" s="35">
        <v>5.6680199888800002</v>
      </c>
      <c r="BL417" s="35">
        <v>120.358249606</v>
      </c>
      <c r="BM417" s="29">
        <f t="shared" si="284"/>
        <v>3.229796084408827E-10</v>
      </c>
      <c r="BN417" s="29">
        <f t="shared" si="285"/>
        <v>3.2300464918687505E-10</v>
      </c>
      <c r="BO417" s="29">
        <f t="shared" si="286"/>
        <v>3.2300464909992172E-10</v>
      </c>
      <c r="BP417" s="29">
        <f t="shared" si="287"/>
        <v>3.2300464909992172E-10</v>
      </c>
      <c r="BR417" s="35"/>
      <c r="BS417" s="35"/>
      <c r="BT417" s="35"/>
      <c r="BZ417" s="35"/>
      <c r="CA417" s="35"/>
      <c r="CB417" s="35"/>
      <c r="CH417" s="35"/>
      <c r="CI417" s="35"/>
      <c r="CJ417" s="35"/>
      <c r="CP417" s="35"/>
      <c r="CQ417" s="35"/>
      <c r="CR417" s="35"/>
      <c r="CX417" s="35"/>
      <c r="CY417" s="35"/>
      <c r="CZ417" s="35"/>
      <c r="DF417" s="35">
        <v>9.0489999999999998E-8</v>
      </c>
      <c r="DG417" s="35">
        <v>3.3733502578999999</v>
      </c>
      <c r="DH417" s="35">
        <v>731.94436026870005</v>
      </c>
      <c r="DI417" s="29">
        <f t="shared" si="288"/>
        <v>-8.1620700517530338E-8</v>
      </c>
      <c r="DJ417" s="29">
        <f t="shared" si="289"/>
        <v>-8.1616365071814228E-8</v>
      </c>
      <c r="DK417" s="29">
        <f t="shared" si="290"/>
        <v>-8.1616365086870622E-8</v>
      </c>
      <c r="DL417" s="29">
        <f t="shared" si="291"/>
        <v>-8.1616365086870622E-8</v>
      </c>
      <c r="DN417" s="35">
        <v>2.037E-8</v>
      </c>
      <c r="DO417" s="35">
        <v>2.3571309975900001</v>
      </c>
      <c r="DP417" s="35">
        <v>610.69233878540001</v>
      </c>
      <c r="DQ417" s="29">
        <f t="shared" si="292"/>
        <v>1.9516871430221124E-8</v>
      </c>
      <c r="DR417" s="29">
        <f t="shared" si="293"/>
        <v>1.9516331337019948E-8</v>
      </c>
      <c r="DS417" s="29">
        <f t="shared" si="294"/>
        <v>1.9516331338895696E-8</v>
      </c>
      <c r="DT417" s="29">
        <f t="shared" si="295"/>
        <v>1.9516331338895696E-8</v>
      </c>
      <c r="DV417" s="35"/>
      <c r="DW417" s="35"/>
      <c r="DX417" s="35"/>
      <c r="ED417" s="35"/>
      <c r="EE417" s="35"/>
      <c r="EF417" s="35"/>
      <c r="EL417" s="35"/>
      <c r="EM417" s="35"/>
      <c r="EN417" s="35"/>
      <c r="ET417" s="35"/>
      <c r="EU417" s="35"/>
      <c r="EV417" s="35"/>
    </row>
    <row r="418" spans="14:152" s="29" customFormat="1" ht="13.5" x14ac:dyDescent="0.3">
      <c r="N418" s="35">
        <v>2.3070000000000001E-8</v>
      </c>
      <c r="O418" s="35">
        <v>2.6146215377800002</v>
      </c>
      <c r="P418" s="35">
        <v>26.826702943000001</v>
      </c>
      <c r="Q418" s="29">
        <f t="shared" si="276"/>
        <v>-2.2974010029815604E-8</v>
      </c>
      <c r="R418" s="29">
        <f t="shared" si="277"/>
        <v>-2.2974001480463407E-8</v>
      </c>
      <c r="S418" s="29">
        <f t="shared" si="278"/>
        <v>-2.2974001480493096E-8</v>
      </c>
      <c r="T418" s="29">
        <f t="shared" si="279"/>
        <v>-2.2974001480493096E-8</v>
      </c>
      <c r="V418" s="35">
        <v>3.65E-9</v>
      </c>
      <c r="W418" s="35">
        <v>5.88205574821</v>
      </c>
      <c r="X418" s="35">
        <v>19.643719973</v>
      </c>
      <c r="Y418" s="29">
        <f t="shared" si="280"/>
        <v>3.6377121501066328E-9</v>
      </c>
      <c r="Z418" s="29">
        <f t="shared" si="281"/>
        <v>3.6377112590159372E-9</v>
      </c>
      <c r="AA418" s="29">
        <f t="shared" si="282"/>
        <v>3.6377112590190321E-9</v>
      </c>
      <c r="AB418" s="29">
        <f t="shared" si="283"/>
        <v>3.6377112590190321E-9</v>
      </c>
      <c r="AD418" s="35"/>
      <c r="AE418" s="35"/>
      <c r="AF418" s="35"/>
      <c r="AL418" s="35"/>
      <c r="AM418" s="35"/>
      <c r="AN418" s="35"/>
      <c r="AT418" s="35"/>
      <c r="AU418" s="35"/>
      <c r="AV418" s="35"/>
      <c r="BB418" s="35"/>
      <c r="BC418" s="35"/>
      <c r="BD418" s="35"/>
      <c r="BJ418" s="35">
        <v>1.4100000000000001E-9</v>
      </c>
      <c r="BK418" s="35">
        <v>3.8899577861900001</v>
      </c>
      <c r="BL418" s="35">
        <v>454.90936652729999</v>
      </c>
      <c r="BM418" s="29">
        <f t="shared" si="284"/>
        <v>3.9368954637963867E-10</v>
      </c>
      <c r="BN418" s="29">
        <f t="shared" si="285"/>
        <v>3.9359618224345569E-10</v>
      </c>
      <c r="BO418" s="29">
        <f t="shared" si="286"/>
        <v>3.9359618256766313E-10</v>
      </c>
      <c r="BP418" s="29">
        <f t="shared" si="287"/>
        <v>3.9359618256766313E-10</v>
      </c>
      <c r="BR418" s="35"/>
      <c r="BS418" s="35"/>
      <c r="BT418" s="35"/>
      <c r="BZ418" s="35"/>
      <c r="CA418" s="35"/>
      <c r="CB418" s="35"/>
      <c r="CH418" s="35"/>
      <c r="CI418" s="35"/>
      <c r="CJ418" s="35"/>
      <c r="CP418" s="35"/>
      <c r="CQ418" s="35"/>
      <c r="CR418" s="35"/>
      <c r="CX418" s="35"/>
      <c r="CY418" s="35"/>
      <c r="CZ418" s="35"/>
      <c r="DF418" s="35">
        <v>7.8880000000000002E-8</v>
      </c>
      <c r="DG418" s="35">
        <v>5.7845208981500003</v>
      </c>
      <c r="DH418" s="35">
        <v>230.8252032563</v>
      </c>
      <c r="DI418" s="29">
        <f t="shared" si="288"/>
        <v>-7.8413748121091912E-8</v>
      </c>
      <c r="DJ418" s="29">
        <f t="shared" si="289"/>
        <v>-7.8414047717387807E-8</v>
      </c>
      <c r="DK418" s="29">
        <f t="shared" si="290"/>
        <v>-7.841404771634765E-8</v>
      </c>
      <c r="DL418" s="29">
        <f t="shared" si="291"/>
        <v>-7.841404771634765E-8</v>
      </c>
      <c r="DN418" s="35">
        <v>1.9589999999999999E-8</v>
      </c>
      <c r="DO418" s="35">
        <v>2.1855377537899998</v>
      </c>
      <c r="DP418" s="35">
        <v>72.073285581600004</v>
      </c>
      <c r="DQ418" s="29">
        <f t="shared" si="292"/>
        <v>-1.9140838613391635E-8</v>
      </c>
      <c r="DR418" s="29">
        <f t="shared" si="293"/>
        <v>-1.9140884180330133E-8</v>
      </c>
      <c r="DS418" s="29">
        <f t="shared" si="294"/>
        <v>-1.914088418017191E-8</v>
      </c>
      <c r="DT418" s="29">
        <f t="shared" si="295"/>
        <v>-1.914088418017191E-8</v>
      </c>
      <c r="DV418" s="35"/>
      <c r="DW418" s="35"/>
      <c r="DX418" s="35"/>
      <c r="ED418" s="35"/>
      <c r="EE418" s="35"/>
      <c r="EF418" s="35"/>
      <c r="EL418" s="35"/>
      <c r="EM418" s="35"/>
      <c r="EN418" s="35"/>
      <c r="ET418" s="35"/>
      <c r="EU418" s="35"/>
      <c r="EV418" s="35"/>
    </row>
    <row r="419" spans="14:152" s="29" customFormat="1" ht="13.5" x14ac:dyDescent="0.3">
      <c r="N419" s="35">
        <v>2.6499999999999999E-8</v>
      </c>
      <c r="O419" s="35">
        <v>5.8923737910000003E-2</v>
      </c>
      <c r="P419" s="35">
        <v>5856.4776591153995</v>
      </c>
      <c r="Q419" s="29">
        <f t="shared" si="276"/>
        <v>1.5811961153666812E-8</v>
      </c>
      <c r="R419" s="29">
        <f t="shared" si="277"/>
        <v>1.58308336967178E-8</v>
      </c>
      <c r="S419" s="29">
        <f t="shared" si="278"/>
        <v>1.5830833631205105E-8</v>
      </c>
      <c r="T419" s="29">
        <f t="shared" si="279"/>
        <v>1.5830833631205105E-8</v>
      </c>
      <c r="V419" s="35">
        <v>4.56E-9</v>
      </c>
      <c r="W419" s="35">
        <v>4.8129789985900002</v>
      </c>
      <c r="X419" s="35">
        <v>213.0866471169</v>
      </c>
      <c r="Y419" s="29">
        <f t="shared" si="280"/>
        <v>-1.8590895152135392E-9</v>
      </c>
      <c r="Z419" s="29">
        <f t="shared" si="281"/>
        <v>-1.8589550196561459E-9</v>
      </c>
      <c r="AA419" s="29">
        <f t="shared" si="282"/>
        <v>-1.8589550201231778E-9</v>
      </c>
      <c r="AB419" s="29">
        <f t="shared" si="283"/>
        <v>-1.8589550201231778E-9</v>
      </c>
      <c r="AD419" s="35"/>
      <c r="AE419" s="35"/>
      <c r="AF419" s="35"/>
      <c r="AL419" s="35"/>
      <c r="AM419" s="35"/>
      <c r="AN419" s="35"/>
      <c r="AT419" s="35"/>
      <c r="AU419" s="35"/>
      <c r="AV419" s="35"/>
      <c r="BB419" s="35"/>
      <c r="BC419" s="35"/>
      <c r="BD419" s="35"/>
      <c r="BJ419" s="35">
        <v>1.5199999999999999E-9</v>
      </c>
      <c r="BK419" s="35">
        <v>1.0145390215300001</v>
      </c>
      <c r="BL419" s="35">
        <v>2840.4132799086001</v>
      </c>
      <c r="BM419" s="29">
        <f t="shared" si="284"/>
        <v>-1.5195496031011095E-9</v>
      </c>
      <c r="BN419" s="29">
        <f t="shared" si="285"/>
        <v>-1.5195653931599982E-9</v>
      </c>
      <c r="BO419" s="29">
        <f t="shared" si="286"/>
        <v>-1.5195653931056567E-9</v>
      </c>
      <c r="BP419" s="29">
        <f t="shared" si="287"/>
        <v>-1.5195653931056567E-9</v>
      </c>
      <c r="BR419" s="35"/>
      <c r="BS419" s="35"/>
      <c r="BT419" s="35"/>
      <c r="BZ419" s="35"/>
      <c r="CA419" s="35"/>
      <c r="CB419" s="35"/>
      <c r="CH419" s="35"/>
      <c r="CI419" s="35"/>
      <c r="CJ419" s="35"/>
      <c r="CP419" s="35"/>
      <c r="CQ419" s="35"/>
      <c r="CR419" s="35"/>
      <c r="CX419" s="35"/>
      <c r="CY419" s="35"/>
      <c r="CZ419" s="35"/>
      <c r="DF419" s="35">
        <v>7.6840000000000005E-8</v>
      </c>
      <c r="DG419" s="35">
        <v>3.1046225061700001</v>
      </c>
      <c r="DH419" s="35">
        <v>7.0653628910000004</v>
      </c>
      <c r="DI419" s="29">
        <f t="shared" si="288"/>
        <v>-7.6607658303372351E-8</v>
      </c>
      <c r="DJ419" s="29">
        <f t="shared" si="289"/>
        <v>-7.6607664698245898E-8</v>
      </c>
      <c r="DK419" s="29">
        <f t="shared" si="290"/>
        <v>-7.660766469822369E-8</v>
      </c>
      <c r="DL419" s="29">
        <f t="shared" si="291"/>
        <v>-7.660766469822369E-8</v>
      </c>
      <c r="DN419" s="35">
        <v>2.0610000000000001E-8</v>
      </c>
      <c r="DO419" s="35">
        <v>1.6804120247900001</v>
      </c>
      <c r="DP419" s="35">
        <v>1670.8250284999999</v>
      </c>
      <c r="DQ419" s="29">
        <f t="shared" si="292"/>
        <v>-1.7640783195149945E-8</v>
      </c>
      <c r="DR419" s="29">
        <f t="shared" si="293"/>
        <v>-1.764348179071319E-8</v>
      </c>
      <c r="DS419" s="29">
        <f t="shared" si="294"/>
        <v>-1.764348178134435E-8</v>
      </c>
      <c r="DT419" s="29">
        <f t="shared" si="295"/>
        <v>-1.764348178134435E-8</v>
      </c>
      <c r="DV419" s="35"/>
      <c r="DW419" s="35"/>
      <c r="DX419" s="35"/>
      <c r="ED419" s="35"/>
      <c r="EE419" s="35"/>
      <c r="EF419" s="35"/>
      <c r="EL419" s="35"/>
      <c r="EM419" s="35"/>
      <c r="EN419" s="35"/>
      <c r="ET419" s="35"/>
      <c r="EU419" s="35"/>
      <c r="EV419" s="35"/>
    </row>
    <row r="420" spans="14:152" s="29" customFormat="1" ht="13.5" x14ac:dyDescent="0.3">
      <c r="N420" s="35">
        <v>1.974E-8</v>
      </c>
      <c r="O420" s="35">
        <v>2.15890150781</v>
      </c>
      <c r="P420" s="35">
        <v>746.92221379570003</v>
      </c>
      <c r="Q420" s="29">
        <f t="shared" si="276"/>
        <v>-3.0117088012750867E-9</v>
      </c>
      <c r="R420" s="29">
        <f t="shared" si="277"/>
        <v>-3.0094999385282936E-9</v>
      </c>
      <c r="S420" s="29">
        <f t="shared" si="278"/>
        <v>-3.0094999461985678E-9</v>
      </c>
      <c r="T420" s="29">
        <f t="shared" si="279"/>
        <v>-3.0094999461985678E-9</v>
      </c>
      <c r="V420" s="35">
        <v>3.5899999999999998E-9</v>
      </c>
      <c r="W420" s="35">
        <v>1.06819138836</v>
      </c>
      <c r="X420" s="35">
        <v>206.13736432740001</v>
      </c>
      <c r="Y420" s="29">
        <f t="shared" si="280"/>
        <v>-1.0476577548887172E-9</v>
      </c>
      <c r="Z420" s="29">
        <f t="shared" si="281"/>
        <v>-1.0477650494636874E-9</v>
      </c>
      <c r="AA420" s="29">
        <f t="shared" si="282"/>
        <v>-1.047765049091113E-9</v>
      </c>
      <c r="AB420" s="29">
        <f t="shared" si="283"/>
        <v>-1.047765049091113E-9</v>
      </c>
      <c r="AD420" s="35"/>
      <c r="AE420" s="35"/>
      <c r="AF420" s="35"/>
      <c r="AL420" s="35"/>
      <c r="AM420" s="35"/>
      <c r="AN420" s="35"/>
      <c r="AT420" s="35"/>
      <c r="AU420" s="35"/>
      <c r="AV420" s="35"/>
      <c r="BB420" s="35"/>
      <c r="BC420" s="35"/>
      <c r="BD420" s="35"/>
      <c r="BJ420" s="35">
        <v>1.7200000000000001E-9</v>
      </c>
      <c r="BK420" s="35">
        <v>4.1514522359199999</v>
      </c>
      <c r="BL420" s="35">
        <v>2.9689454166</v>
      </c>
      <c r="BM420" s="29">
        <f t="shared" si="284"/>
        <v>-8.4373797217305401E-10</v>
      </c>
      <c r="BN420" s="29">
        <f t="shared" si="285"/>
        <v>-8.4373864672085692E-10</v>
      </c>
      <c r="BO420" s="29">
        <f t="shared" si="286"/>
        <v>-8.4373864671851527E-10</v>
      </c>
      <c r="BP420" s="29">
        <f t="shared" si="287"/>
        <v>-8.4373864671851527E-10</v>
      </c>
      <c r="BR420" s="35"/>
      <c r="BS420" s="35"/>
      <c r="BT420" s="35"/>
      <c r="BZ420" s="35"/>
      <c r="CA420" s="35"/>
      <c r="CB420" s="35"/>
      <c r="CH420" s="35"/>
      <c r="CI420" s="35"/>
      <c r="CJ420" s="35"/>
      <c r="CP420" s="35"/>
      <c r="CQ420" s="35"/>
      <c r="CR420" s="35"/>
      <c r="CX420" s="35"/>
      <c r="CY420" s="35"/>
      <c r="CZ420" s="35"/>
      <c r="DF420" s="35">
        <v>7.3910000000000005E-8</v>
      </c>
      <c r="DG420" s="35">
        <v>5.2964870181299997</v>
      </c>
      <c r="DH420" s="35">
        <v>2627.1141844705999</v>
      </c>
      <c r="DI420" s="29">
        <f t="shared" si="288"/>
        <v>-4.9226915476637434E-8</v>
      </c>
      <c r="DJ420" s="29">
        <f t="shared" si="289"/>
        <v>-4.9248866376429565E-8</v>
      </c>
      <c r="DK420" s="29">
        <f t="shared" si="290"/>
        <v>-4.9248866300219463E-8</v>
      </c>
      <c r="DL420" s="29">
        <f t="shared" si="291"/>
        <v>-4.9248866300219463E-8</v>
      </c>
      <c r="DN420" s="35">
        <v>1.9399999999999998E-8</v>
      </c>
      <c r="DO420" s="35">
        <v>0.62951066480999995</v>
      </c>
      <c r="DP420" s="35">
        <v>406.95447090300001</v>
      </c>
      <c r="DQ420" s="29">
        <f t="shared" si="292"/>
        <v>1.1189176720702073E-8</v>
      </c>
      <c r="DR420" s="29">
        <f t="shared" si="293"/>
        <v>1.1190154341367166E-8</v>
      </c>
      <c r="DS420" s="29">
        <f t="shared" si="294"/>
        <v>1.1190154337972478E-8</v>
      </c>
      <c r="DT420" s="29">
        <f t="shared" si="295"/>
        <v>1.1190154337972478E-8</v>
      </c>
      <c r="DV420" s="35"/>
      <c r="DW420" s="35"/>
      <c r="DX420" s="35"/>
      <c r="ED420" s="35"/>
      <c r="EE420" s="35"/>
      <c r="EF420" s="35"/>
      <c r="EL420" s="35"/>
      <c r="EM420" s="35"/>
      <c r="EN420" s="35"/>
      <c r="ET420" s="35"/>
      <c r="EU420" s="35"/>
      <c r="EV420" s="35"/>
    </row>
    <row r="421" spans="14:152" s="29" customFormat="1" ht="13.5" x14ac:dyDescent="0.3">
      <c r="N421" s="35">
        <v>1.9490000000000001E-8</v>
      </c>
      <c r="O421" s="35">
        <v>3.1315799320500002</v>
      </c>
      <c r="P421" s="35">
        <v>226.63241756229999</v>
      </c>
      <c r="Q421" s="29">
        <f t="shared" si="276"/>
        <v>1.6822661766548971E-8</v>
      </c>
      <c r="R421" s="29">
        <f t="shared" si="277"/>
        <v>1.6822999857951755E-8</v>
      </c>
      <c r="S421" s="29">
        <f t="shared" si="278"/>
        <v>1.6822999856777784E-8</v>
      </c>
      <c r="T421" s="29">
        <f t="shared" si="279"/>
        <v>1.6822999856777784E-8</v>
      </c>
      <c r="V421" s="35">
        <v>3.6699999999999999E-9</v>
      </c>
      <c r="W421" s="35">
        <v>1.14184327929</v>
      </c>
      <c r="X421" s="35">
        <v>569.04784100979998</v>
      </c>
      <c r="Y421" s="29">
        <f t="shared" si="280"/>
        <v>-2.1063789516433539E-9</v>
      </c>
      <c r="Z421" s="29">
        <f t="shared" si="281"/>
        <v>-2.1066381820873628E-9</v>
      </c>
      <c r="AA421" s="29">
        <f t="shared" si="282"/>
        <v>-2.106638181187224E-9</v>
      </c>
      <c r="AB421" s="29">
        <f t="shared" si="283"/>
        <v>-2.106638181187224E-9</v>
      </c>
      <c r="AD421" s="35"/>
      <c r="AE421" s="35"/>
      <c r="AF421" s="35"/>
      <c r="AL421" s="35"/>
      <c r="AM421" s="35"/>
      <c r="AN421" s="35"/>
      <c r="AT421" s="35"/>
      <c r="AU421" s="35"/>
      <c r="AV421" s="35"/>
      <c r="BB421" s="35"/>
      <c r="BC421" s="35"/>
      <c r="BD421" s="35"/>
      <c r="BJ421" s="35">
        <v>1.4599999999999999E-9</v>
      </c>
      <c r="BK421" s="35">
        <v>5.2678926015899998</v>
      </c>
      <c r="BL421" s="35">
        <v>7.0653628910000004</v>
      </c>
      <c r="BM421" s="29">
        <f t="shared" si="284"/>
        <v>9.0693533988684272E-10</v>
      </c>
      <c r="BN421" s="29">
        <f t="shared" si="285"/>
        <v>9.0693411450181664E-10</v>
      </c>
      <c r="BO421" s="29">
        <f t="shared" si="286"/>
        <v>9.0693411450607155E-10</v>
      </c>
      <c r="BP421" s="29">
        <f t="shared" si="287"/>
        <v>9.0693411450607155E-10</v>
      </c>
      <c r="BR421" s="35"/>
      <c r="BS421" s="35"/>
      <c r="BT421" s="35"/>
      <c r="BZ421" s="35"/>
      <c r="CA421" s="35"/>
      <c r="CB421" s="35"/>
      <c r="CH421" s="35"/>
      <c r="CI421" s="35"/>
      <c r="CJ421" s="35"/>
      <c r="CP421" s="35"/>
      <c r="CQ421" s="35"/>
      <c r="CR421" s="35"/>
      <c r="CX421" s="35"/>
      <c r="CY421" s="35"/>
      <c r="CZ421" s="35"/>
      <c r="DF421" s="35">
        <v>9.8749999999999994E-8</v>
      </c>
      <c r="DG421" s="35">
        <v>4.6941105950899997</v>
      </c>
      <c r="DH421" s="35">
        <v>10213.285546211</v>
      </c>
      <c r="DI421" s="29">
        <f t="shared" si="288"/>
        <v>5.8939279253285763E-8</v>
      </c>
      <c r="DJ421" s="29">
        <f t="shared" si="289"/>
        <v>5.9061874325092975E-8</v>
      </c>
      <c r="DK421" s="29">
        <f t="shared" si="290"/>
        <v>5.9061873899630503E-8</v>
      </c>
      <c r="DL421" s="29">
        <f t="shared" si="291"/>
        <v>5.9061873899630503E-8</v>
      </c>
      <c r="DN421" s="35">
        <v>2.0430000000000002E-8</v>
      </c>
      <c r="DO421" s="35">
        <v>4.3913014404500004</v>
      </c>
      <c r="DP421" s="35">
        <v>576.16138801060004</v>
      </c>
      <c r="DQ421" s="29">
        <f t="shared" si="292"/>
        <v>7.7277875399131304E-9</v>
      </c>
      <c r="DR421" s="29">
        <f t="shared" si="293"/>
        <v>7.7294392434948907E-9</v>
      </c>
      <c r="DS421" s="29">
        <f t="shared" si="294"/>
        <v>7.729439237759528E-9</v>
      </c>
      <c r="DT421" s="29">
        <f t="shared" si="295"/>
        <v>7.729439237759528E-9</v>
      </c>
      <c r="DV421" s="35"/>
      <c r="DW421" s="35"/>
      <c r="DX421" s="35"/>
      <c r="ED421" s="35"/>
      <c r="EE421" s="35"/>
      <c r="EF421" s="35"/>
      <c r="EL421" s="35"/>
      <c r="EM421" s="35"/>
      <c r="EN421" s="35"/>
      <c r="ET421" s="35"/>
      <c r="EU421" s="35"/>
      <c r="EV421" s="35"/>
    </row>
    <row r="422" spans="14:152" s="29" customFormat="1" ht="13.5" x14ac:dyDescent="0.3">
      <c r="N422" s="35">
        <v>2.063E-8</v>
      </c>
      <c r="O422" s="35">
        <v>0.75916097285999995</v>
      </c>
      <c r="P422" s="35">
        <v>472.17484191469998</v>
      </c>
      <c r="Q422" s="29">
        <f t="shared" si="276"/>
        <v>-1.1205349365701046E-8</v>
      </c>
      <c r="R422" s="29">
        <f t="shared" si="277"/>
        <v>-1.1204109550097394E-8</v>
      </c>
      <c r="S422" s="29">
        <f t="shared" si="278"/>
        <v>-1.1204109554402712E-8</v>
      </c>
      <c r="T422" s="29">
        <f t="shared" si="279"/>
        <v>-1.1204109554402712E-8</v>
      </c>
      <c r="V422" s="35">
        <v>3.5199999999999998E-9</v>
      </c>
      <c r="W422" s="35">
        <v>3.0438840158699998</v>
      </c>
      <c r="X422" s="35">
        <v>638.41281360569997</v>
      </c>
      <c r="Y422" s="29">
        <f t="shared" si="280"/>
        <v>2.3322568946939985E-9</v>
      </c>
      <c r="Z422" s="29">
        <f t="shared" si="281"/>
        <v>2.3325120253906485E-9</v>
      </c>
      <c r="AA422" s="29">
        <f t="shared" si="282"/>
        <v>2.3325120245047538E-9</v>
      </c>
      <c r="AB422" s="29">
        <f t="shared" si="283"/>
        <v>2.3325120245047538E-9</v>
      </c>
      <c r="AD422" s="35"/>
      <c r="AE422" s="35"/>
      <c r="AF422" s="35"/>
      <c r="AL422" s="35"/>
      <c r="AM422" s="35"/>
      <c r="AN422" s="35"/>
      <c r="AT422" s="35"/>
      <c r="AU422" s="35"/>
      <c r="AV422" s="35"/>
      <c r="BB422" s="35"/>
      <c r="BC422" s="35"/>
      <c r="BD422" s="35"/>
      <c r="BJ422" s="35">
        <v>1.7700000000000001E-9</v>
      </c>
      <c r="BK422" s="35">
        <v>0.43196690516000003</v>
      </c>
      <c r="BL422" s="35">
        <v>140.00196957899999</v>
      </c>
      <c r="BM422" s="29">
        <f t="shared" si="284"/>
        <v>-1.6046162339044628E-9</v>
      </c>
      <c r="BN422" s="29">
        <f t="shared" si="285"/>
        <v>-1.6046003791530099E-9</v>
      </c>
      <c r="BO422" s="29">
        <f t="shared" si="286"/>
        <v>-1.6046003792080662E-9</v>
      </c>
      <c r="BP422" s="29">
        <f t="shared" si="287"/>
        <v>-1.6046003792080662E-9</v>
      </c>
      <c r="BR422" s="35"/>
      <c r="BS422" s="35"/>
      <c r="BT422" s="35"/>
      <c r="BZ422" s="35"/>
      <c r="CA422" s="35"/>
      <c r="CB422" s="35"/>
      <c r="CH422" s="35"/>
      <c r="CI422" s="35"/>
      <c r="CJ422" s="35"/>
      <c r="CP422" s="35"/>
      <c r="CQ422" s="35"/>
      <c r="CR422" s="35"/>
      <c r="CX422" s="35"/>
      <c r="CY422" s="35"/>
      <c r="CZ422" s="35"/>
      <c r="DF422" s="35">
        <v>7.3280000000000005E-8</v>
      </c>
      <c r="DG422" s="35">
        <v>9.0511333819999998E-2</v>
      </c>
      <c r="DH422" s="35">
        <v>100.6450936638</v>
      </c>
      <c r="DI422" s="29">
        <f t="shared" si="288"/>
        <v>-1.1268233824568259E-8</v>
      </c>
      <c r="DJ422" s="29">
        <f t="shared" si="289"/>
        <v>-1.1267129137666967E-8</v>
      </c>
      <c r="DK422" s="29">
        <f t="shared" si="290"/>
        <v>-1.1267129141502957E-8</v>
      </c>
      <c r="DL422" s="29">
        <f t="shared" si="291"/>
        <v>-1.1267129141502957E-8</v>
      </c>
      <c r="DN422" s="35">
        <v>1.9359999999999999E-8</v>
      </c>
      <c r="DO422" s="35">
        <v>1.0528693453</v>
      </c>
      <c r="DP422" s="35">
        <v>1262.3860848887</v>
      </c>
      <c r="DQ422" s="29">
        <f t="shared" si="292"/>
        <v>-1.7559153083819208E-8</v>
      </c>
      <c r="DR422" s="29">
        <f t="shared" si="293"/>
        <v>-1.755759244396371E-8</v>
      </c>
      <c r="DS422" s="29">
        <f t="shared" si="294"/>
        <v>-1.7557592449384102E-8</v>
      </c>
      <c r="DT422" s="29">
        <f t="shared" si="295"/>
        <v>-1.7557592449384102E-8</v>
      </c>
      <c r="DV422" s="35"/>
      <c r="DW422" s="35"/>
      <c r="DX422" s="35"/>
      <c r="ED422" s="35"/>
      <c r="EE422" s="35"/>
      <c r="EF422" s="35"/>
      <c r="EL422" s="35"/>
      <c r="EM422" s="35"/>
      <c r="EN422" s="35"/>
      <c r="ET422" s="35"/>
      <c r="EU422" s="35"/>
      <c r="EV422" s="35"/>
    </row>
    <row r="423" spans="14:152" s="29" customFormat="1" ht="13.5" x14ac:dyDescent="0.3">
      <c r="N423" s="35">
        <v>2.1719999999999999E-8</v>
      </c>
      <c r="O423" s="35">
        <v>1.41622302638</v>
      </c>
      <c r="P423" s="35">
        <v>23.575873236100001</v>
      </c>
      <c r="Q423" s="29">
        <f t="shared" si="276"/>
        <v>-4.9166347145879915E-9</v>
      </c>
      <c r="R423" s="29">
        <f t="shared" si="277"/>
        <v>-4.9165591074950293E-9</v>
      </c>
      <c r="S423" s="29">
        <f t="shared" si="278"/>
        <v>-4.9165591077575748E-9</v>
      </c>
      <c r="T423" s="29">
        <f t="shared" si="279"/>
        <v>-4.9165591077575748E-9</v>
      </c>
      <c r="V423" s="35">
        <v>4.6299999999999999E-9</v>
      </c>
      <c r="W423" s="35">
        <v>1.5583487701700001</v>
      </c>
      <c r="X423" s="35">
        <v>421.18156490460001</v>
      </c>
      <c r="Y423" s="29">
        <f t="shared" si="280"/>
        <v>-2.4008856470603848E-9</v>
      </c>
      <c r="Z423" s="29">
        <f t="shared" si="281"/>
        <v>-2.4006328885932715E-9</v>
      </c>
      <c r="AA423" s="29">
        <f t="shared" si="282"/>
        <v>-2.4006328894709796E-9</v>
      </c>
      <c r="AB423" s="29">
        <f t="shared" si="283"/>
        <v>-2.4006328894709796E-9</v>
      </c>
      <c r="AD423" s="35"/>
      <c r="AE423" s="35"/>
      <c r="AF423" s="35"/>
      <c r="AL423" s="35"/>
      <c r="AM423" s="35"/>
      <c r="AN423" s="35"/>
      <c r="AT423" s="35"/>
      <c r="AU423" s="35"/>
      <c r="AV423" s="35"/>
      <c r="BB423" s="35"/>
      <c r="BC423" s="35"/>
      <c r="BD423" s="35"/>
      <c r="BJ423" s="35">
        <v>1.44E-9</v>
      </c>
      <c r="BK423" s="35">
        <v>3.9568011057899999</v>
      </c>
      <c r="BL423" s="35">
        <v>300.6108669775</v>
      </c>
      <c r="BM423" s="29">
        <f t="shared" si="284"/>
        <v>-1.2001583302511781E-9</v>
      </c>
      <c r="BN423" s="29">
        <f t="shared" si="285"/>
        <v>-1.2001220680915513E-9</v>
      </c>
      <c r="BO423" s="29">
        <f t="shared" si="286"/>
        <v>-1.2001220682174751E-9</v>
      </c>
      <c r="BP423" s="29">
        <f t="shared" si="287"/>
        <v>-1.2001220682174751E-9</v>
      </c>
      <c r="BR423" s="35"/>
      <c r="BS423" s="35"/>
      <c r="BT423" s="35"/>
      <c r="BZ423" s="35"/>
      <c r="CA423" s="35"/>
      <c r="CB423" s="35"/>
      <c r="CH423" s="35"/>
      <c r="CI423" s="35"/>
      <c r="CJ423" s="35"/>
      <c r="CP423" s="35"/>
      <c r="CQ423" s="35"/>
      <c r="CR423" s="35"/>
      <c r="CX423" s="35"/>
      <c r="CY423" s="35"/>
      <c r="CZ423" s="35"/>
      <c r="DF423" s="35">
        <v>7.9990000000000004E-8</v>
      </c>
      <c r="DG423" s="35">
        <v>1.60928374337</v>
      </c>
      <c r="DH423" s="35">
        <v>696.51963761659999</v>
      </c>
      <c r="DI423" s="29">
        <f t="shared" si="288"/>
        <v>7.4982521437943946E-8</v>
      </c>
      <c r="DJ423" s="29">
        <f t="shared" si="289"/>
        <v>7.498546223671118E-8</v>
      </c>
      <c r="DK423" s="29">
        <f t="shared" si="290"/>
        <v>7.4985462226500833E-8</v>
      </c>
      <c r="DL423" s="29">
        <f t="shared" si="291"/>
        <v>7.4985462226500833E-8</v>
      </c>
      <c r="DN423" s="35">
        <v>1.9750000000000001E-8</v>
      </c>
      <c r="DO423" s="35">
        <v>0.31945835160000002</v>
      </c>
      <c r="DP423" s="35">
        <v>938.12990870589999</v>
      </c>
      <c r="DQ423" s="29">
        <f t="shared" si="292"/>
        <v>-1.952378839874061E-8</v>
      </c>
      <c r="DR423" s="29">
        <f t="shared" si="293"/>
        <v>-1.9523364335334209E-8</v>
      </c>
      <c r="DS423" s="29">
        <f t="shared" si="294"/>
        <v>-1.952336433680744E-8</v>
      </c>
      <c r="DT423" s="29">
        <f t="shared" si="295"/>
        <v>-1.952336433680744E-8</v>
      </c>
      <c r="DV423" s="35"/>
      <c r="DW423" s="35"/>
      <c r="DX423" s="35"/>
      <c r="ED423" s="35"/>
      <c r="EE423" s="35"/>
      <c r="EF423" s="35"/>
      <c r="EL423" s="35"/>
      <c r="EM423" s="35"/>
      <c r="EN423" s="35"/>
      <c r="ET423" s="35"/>
      <c r="EU423" s="35"/>
      <c r="EV423" s="35"/>
    </row>
    <row r="424" spans="14:152" s="29" customFormat="1" ht="13.5" x14ac:dyDescent="0.3">
      <c r="N424" s="35">
        <v>2.3779999999999999E-8</v>
      </c>
      <c r="O424" s="35">
        <v>3.4544628881100001</v>
      </c>
      <c r="P424" s="35">
        <v>241.87090352019999</v>
      </c>
      <c r="Q424" s="29">
        <f t="shared" si="276"/>
        <v>1.0792460142940482E-8</v>
      </c>
      <c r="R424" s="29">
        <f t="shared" si="277"/>
        <v>1.0793237042582077E-8</v>
      </c>
      <c r="S424" s="29">
        <f t="shared" si="278"/>
        <v>1.0793237039884339E-8</v>
      </c>
      <c r="T424" s="29">
        <f t="shared" si="279"/>
        <v>1.0793237039884339E-8</v>
      </c>
      <c r="V424" s="35">
        <v>4.5900000000000001E-9</v>
      </c>
      <c r="W424" s="35">
        <v>5.3464846164499997</v>
      </c>
      <c r="X424" s="35">
        <v>699.70103135429997</v>
      </c>
      <c r="Y424" s="29">
        <f t="shared" si="280"/>
        <v>-2.4684191974768665E-9</v>
      </c>
      <c r="Z424" s="29">
        <f t="shared" si="281"/>
        <v>-2.4688296265285536E-9</v>
      </c>
      <c r="AA424" s="29">
        <f t="shared" si="282"/>
        <v>-2.4688296251033946E-9</v>
      </c>
      <c r="AB424" s="29">
        <f t="shared" si="283"/>
        <v>-2.4688296251033946E-9</v>
      </c>
      <c r="AD424" s="35"/>
      <c r="AE424" s="35"/>
      <c r="AF424" s="35"/>
      <c r="AL424" s="35"/>
      <c r="AM424" s="35"/>
      <c r="AN424" s="35"/>
      <c r="AT424" s="35"/>
      <c r="AU424" s="35"/>
      <c r="AV424" s="35"/>
      <c r="BB424" s="35"/>
      <c r="BC424" s="35"/>
      <c r="BD424" s="35"/>
      <c r="BJ424" s="35">
        <v>1.5199999999999999E-9</v>
      </c>
      <c r="BK424" s="35">
        <v>4.2947557225799997</v>
      </c>
      <c r="BL424" s="35">
        <v>555.55446019110002</v>
      </c>
      <c r="BM424" s="29">
        <f t="shared" si="284"/>
        <v>1.1104637729177195E-9</v>
      </c>
      <c r="BN424" s="29">
        <f t="shared" si="285"/>
        <v>1.1105511758811686E-9</v>
      </c>
      <c r="BO424" s="29">
        <f t="shared" si="286"/>
        <v>1.110551175577679E-9</v>
      </c>
      <c r="BP424" s="29">
        <f t="shared" si="287"/>
        <v>1.110551175577679E-9</v>
      </c>
      <c r="BR424" s="35"/>
      <c r="BS424" s="35"/>
      <c r="BT424" s="35"/>
      <c r="BZ424" s="35"/>
      <c r="CA424" s="35"/>
      <c r="CB424" s="35"/>
      <c r="CH424" s="35"/>
      <c r="CI424" s="35"/>
      <c r="CJ424" s="35"/>
      <c r="CP424" s="35"/>
      <c r="CQ424" s="35"/>
      <c r="CR424" s="35"/>
      <c r="CX424" s="35"/>
      <c r="CY424" s="35"/>
      <c r="CZ424" s="35"/>
      <c r="DF424" s="35">
        <v>7.6000000000000006E-8</v>
      </c>
      <c r="DG424" s="35">
        <v>4.9007851097700001</v>
      </c>
      <c r="DH424" s="35">
        <v>51.2057253312</v>
      </c>
      <c r="DI424" s="29">
        <f t="shared" si="288"/>
        <v>6.4763159384292261E-8</v>
      </c>
      <c r="DJ424" s="29">
        <f t="shared" si="289"/>
        <v>6.4762850678597846E-8</v>
      </c>
      <c r="DK424" s="29">
        <f t="shared" si="290"/>
        <v>6.4762850679669806E-8</v>
      </c>
      <c r="DL424" s="29">
        <f t="shared" si="291"/>
        <v>6.4762850679669806E-8</v>
      </c>
      <c r="DN424" s="35">
        <v>2.0149999999999998E-8</v>
      </c>
      <c r="DO424" s="35">
        <v>1.66410213484</v>
      </c>
      <c r="DP424" s="35">
        <v>193.65537546499999</v>
      </c>
      <c r="DQ424" s="29">
        <f t="shared" si="292"/>
        <v>1.9523588308832287E-9</v>
      </c>
      <c r="DR424" s="29">
        <f t="shared" si="293"/>
        <v>1.9517701040935839E-9</v>
      </c>
      <c r="DS424" s="29">
        <f t="shared" si="294"/>
        <v>1.9517701061379231E-9</v>
      </c>
      <c r="DT424" s="29">
        <f t="shared" si="295"/>
        <v>1.9517701061379231E-9</v>
      </c>
      <c r="DV424" s="35"/>
      <c r="DW424" s="35"/>
      <c r="DX424" s="35"/>
      <c r="ED424" s="35"/>
      <c r="EE424" s="35"/>
      <c r="EF424" s="35"/>
      <c r="EL424" s="35"/>
      <c r="EM424" s="35"/>
      <c r="EN424" s="35"/>
      <c r="ET424" s="35"/>
      <c r="EU424" s="35"/>
      <c r="EV424" s="35"/>
    </row>
    <row r="425" spans="14:152" s="29" customFormat="1" ht="13.5" x14ac:dyDescent="0.3">
      <c r="N425" s="35">
        <v>2.3140000000000001E-8</v>
      </c>
      <c r="O425" s="35">
        <v>2.9276612060799998</v>
      </c>
      <c r="P425" s="35">
        <v>170.7608257851</v>
      </c>
      <c r="Q425" s="29">
        <f t="shared" si="276"/>
        <v>1.9329776716271256E-8</v>
      </c>
      <c r="R425" s="29">
        <f t="shared" si="277"/>
        <v>1.9329447433695981E-8</v>
      </c>
      <c r="S425" s="29">
        <f t="shared" si="278"/>
        <v>1.9329447434839432E-8</v>
      </c>
      <c r="T425" s="29">
        <f t="shared" si="279"/>
        <v>1.9329447434839432E-8</v>
      </c>
      <c r="V425" s="35">
        <v>3.8300000000000002E-9</v>
      </c>
      <c r="W425" s="35">
        <v>4.0592103537900002</v>
      </c>
      <c r="X425" s="35">
        <v>739.80866679489998</v>
      </c>
      <c r="Y425" s="29">
        <f t="shared" si="280"/>
        <v>-3.5747573659719202E-9</v>
      </c>
      <c r="Z425" s="29">
        <f t="shared" si="281"/>
        <v>-3.5749115164492728E-9</v>
      </c>
      <c r="AA425" s="29">
        <f t="shared" si="282"/>
        <v>-3.5749115159140683E-9</v>
      </c>
      <c r="AB425" s="29">
        <f t="shared" si="283"/>
        <v>-3.5749115159140683E-9</v>
      </c>
      <c r="AD425" s="35"/>
      <c r="AE425" s="35"/>
      <c r="AF425" s="35"/>
      <c r="AL425" s="35"/>
      <c r="AM425" s="35"/>
      <c r="AN425" s="35"/>
      <c r="AT425" s="35"/>
      <c r="AU425" s="35"/>
      <c r="AV425" s="35"/>
      <c r="BB425" s="35"/>
      <c r="BC425" s="35"/>
      <c r="BD425" s="35"/>
      <c r="BJ425" s="35">
        <v>1.43E-9</v>
      </c>
      <c r="BK425" s="35">
        <v>4.1526416413899998</v>
      </c>
      <c r="BL425" s="35">
        <v>31.019488636999998</v>
      </c>
      <c r="BM425" s="29">
        <f t="shared" si="284"/>
        <v>-7.9941134829590338E-11</v>
      </c>
      <c r="BN425" s="29">
        <f t="shared" si="285"/>
        <v>-7.9947848309566752E-11</v>
      </c>
      <c r="BO425" s="29">
        <f t="shared" si="286"/>
        <v>-7.9947848286255109E-11</v>
      </c>
      <c r="BP425" s="29">
        <f t="shared" si="287"/>
        <v>-7.9947848286255109E-11</v>
      </c>
      <c r="BR425" s="35"/>
      <c r="BS425" s="35"/>
      <c r="BT425" s="35"/>
      <c r="BZ425" s="35"/>
      <c r="CA425" s="35"/>
      <c r="CB425" s="35"/>
      <c r="CH425" s="35"/>
      <c r="CI425" s="35"/>
      <c r="CJ425" s="35"/>
      <c r="CP425" s="35"/>
      <c r="CQ425" s="35"/>
      <c r="CR425" s="35"/>
      <c r="CX425" s="35"/>
      <c r="CY425" s="35"/>
      <c r="CZ425" s="35"/>
      <c r="DF425" s="35">
        <v>9.928E-8</v>
      </c>
      <c r="DG425" s="35">
        <v>5.2571300564300003</v>
      </c>
      <c r="DH425" s="35">
        <v>699.70103135429997</v>
      </c>
      <c r="DI425" s="29">
        <f t="shared" si="288"/>
        <v>-6.0647142679602088E-8</v>
      </c>
      <c r="DJ425" s="29">
        <f t="shared" si="289"/>
        <v>-6.0655479318817007E-8</v>
      </c>
      <c r="DK425" s="29">
        <f t="shared" si="290"/>
        <v>-6.0655479289869365E-8</v>
      </c>
      <c r="DL425" s="29">
        <f t="shared" si="291"/>
        <v>-6.0655479289869365E-8</v>
      </c>
      <c r="DN425" s="35">
        <v>1.9709999999999999E-8</v>
      </c>
      <c r="DO425" s="35">
        <v>0.72639439053999999</v>
      </c>
      <c r="DP425" s="35">
        <v>200.55647414469999</v>
      </c>
      <c r="DQ425" s="29">
        <f t="shared" si="292"/>
        <v>-1.3123091747238843E-8</v>
      </c>
      <c r="DR425" s="29">
        <f t="shared" si="293"/>
        <v>-1.3123538826219843E-8</v>
      </c>
      <c r="DS425" s="29">
        <f t="shared" si="294"/>
        <v>-1.31235388246674E-8</v>
      </c>
      <c r="DT425" s="29">
        <f t="shared" si="295"/>
        <v>-1.31235388246674E-8</v>
      </c>
      <c r="DV425" s="35"/>
      <c r="DW425" s="35"/>
      <c r="DX425" s="35"/>
      <c r="ED425" s="35"/>
      <c r="EE425" s="35"/>
      <c r="EF425" s="35"/>
      <c r="EL425" s="35"/>
      <c r="EM425" s="35"/>
      <c r="EN425" s="35"/>
      <c r="ET425" s="35"/>
      <c r="EU425" s="35"/>
      <c r="EV425" s="35"/>
    </row>
    <row r="426" spans="14:152" s="29" customFormat="1" ht="13.5" x14ac:dyDescent="0.3">
      <c r="N426" s="35">
        <v>2.4089999999999999E-8</v>
      </c>
      <c r="O426" s="35">
        <v>1.55291842382</v>
      </c>
      <c r="P426" s="35">
        <v>112.6540017742</v>
      </c>
      <c r="Q426" s="29">
        <f t="shared" si="276"/>
        <v>-2.3393562237984233E-8</v>
      </c>
      <c r="R426" s="29">
        <f t="shared" si="277"/>
        <v>-2.3393660435635575E-8</v>
      </c>
      <c r="S426" s="29">
        <f t="shared" si="278"/>
        <v>-2.3393660435294601E-8</v>
      </c>
      <c r="T426" s="29">
        <f t="shared" si="279"/>
        <v>-2.3393660435294601E-8</v>
      </c>
      <c r="V426" s="35">
        <v>3.5400000000000002E-9</v>
      </c>
      <c r="W426" s="35">
        <v>1.09760553168</v>
      </c>
      <c r="X426" s="35">
        <v>738.79727483859995</v>
      </c>
      <c r="Y426" s="29">
        <f t="shared" si="280"/>
        <v>3.0530782636052684E-9</v>
      </c>
      <c r="Z426" s="29">
        <f t="shared" si="281"/>
        <v>3.0532789021183249E-9</v>
      </c>
      <c r="AA426" s="29">
        <f t="shared" si="282"/>
        <v>3.0532789014216816E-9</v>
      </c>
      <c r="AB426" s="29">
        <f t="shared" si="283"/>
        <v>3.0532789014216816E-9</v>
      </c>
      <c r="AD426" s="35"/>
      <c r="AE426" s="35"/>
      <c r="AF426" s="35"/>
      <c r="AL426" s="35"/>
      <c r="AM426" s="35"/>
      <c r="AN426" s="35"/>
      <c r="AT426" s="35"/>
      <c r="AU426" s="35"/>
      <c r="AV426" s="35"/>
      <c r="BB426" s="35"/>
      <c r="BC426" s="35"/>
      <c r="BD426" s="35"/>
      <c r="BJ426" s="35">
        <v>1.38E-9</v>
      </c>
      <c r="BK426" s="35">
        <v>4.2009656101899999</v>
      </c>
      <c r="BL426" s="35">
        <v>731.94436026870005</v>
      </c>
      <c r="BM426" s="29">
        <f t="shared" si="284"/>
        <v>-1.2809594520184118E-9</v>
      </c>
      <c r="BN426" s="29">
        <f t="shared" si="285"/>
        <v>-1.2810164028870476E-9</v>
      </c>
      <c r="BO426" s="29">
        <f t="shared" si="286"/>
        <v>-1.2810164026893167E-9</v>
      </c>
      <c r="BP426" s="29">
        <f t="shared" si="287"/>
        <v>-1.2810164026893167E-9</v>
      </c>
      <c r="BR426" s="35"/>
      <c r="BS426" s="35"/>
      <c r="BT426" s="35"/>
      <c r="BZ426" s="35"/>
      <c r="CA426" s="35"/>
      <c r="CB426" s="35"/>
      <c r="CH426" s="35"/>
      <c r="CI426" s="35"/>
      <c r="CJ426" s="35"/>
      <c r="CP426" s="35"/>
      <c r="CQ426" s="35"/>
      <c r="CR426" s="35"/>
      <c r="CX426" s="35"/>
      <c r="CY426" s="35"/>
      <c r="CZ426" s="35"/>
      <c r="DF426" s="35">
        <v>7.3329999999999996E-8</v>
      </c>
      <c r="DG426" s="35">
        <v>5.6198240682399998</v>
      </c>
      <c r="DH426" s="35">
        <v>31.492569389</v>
      </c>
      <c r="DI426" s="29">
        <f t="shared" si="288"/>
        <v>7.2486050654278637E-8</v>
      </c>
      <c r="DJ426" s="29">
        <f t="shared" si="289"/>
        <v>7.2485997696167731E-8</v>
      </c>
      <c r="DK426" s="29">
        <f t="shared" si="290"/>
        <v>7.248599769635163E-8</v>
      </c>
      <c r="DL426" s="29">
        <f t="shared" si="291"/>
        <v>7.248599769635163E-8</v>
      </c>
      <c r="DN426" s="35">
        <v>1.9519999999999999E-8</v>
      </c>
      <c r="DO426" s="35">
        <v>6.2532063017699997</v>
      </c>
      <c r="DP426" s="35">
        <v>241.75328344120001</v>
      </c>
      <c r="DQ426" s="29">
        <f t="shared" si="292"/>
        <v>-1.421639721463766E-8</v>
      </c>
      <c r="DR426" s="29">
        <f t="shared" si="293"/>
        <v>-1.4216887394572395E-8</v>
      </c>
      <c r="DS426" s="29">
        <f t="shared" si="294"/>
        <v>-1.4216887392870317E-8</v>
      </c>
      <c r="DT426" s="29">
        <f t="shared" si="295"/>
        <v>-1.4216887392870317E-8</v>
      </c>
      <c r="DV426" s="35"/>
      <c r="DW426" s="35"/>
      <c r="DX426" s="35"/>
      <c r="ED426" s="35"/>
      <c r="EE426" s="35"/>
      <c r="EF426" s="35"/>
      <c r="EL426" s="35"/>
      <c r="EM426" s="35"/>
      <c r="EN426" s="35"/>
      <c r="ET426" s="35"/>
      <c r="EU426" s="35"/>
      <c r="EV426" s="35"/>
    </row>
    <row r="427" spans="14:152" s="29" customFormat="1" ht="13.5" x14ac:dyDescent="0.3">
      <c r="N427" s="35">
        <v>2.0920000000000001E-8</v>
      </c>
      <c r="O427" s="35">
        <v>4.3348158753100003</v>
      </c>
      <c r="P427" s="35">
        <v>210.5907824523</v>
      </c>
      <c r="Q427" s="29">
        <f t="shared" si="276"/>
        <v>2.0629583831900927E-9</v>
      </c>
      <c r="R427" s="29">
        <f t="shared" si="277"/>
        <v>2.0636229446883388E-9</v>
      </c>
      <c r="S427" s="29">
        <f t="shared" si="278"/>
        <v>2.0636229423806852E-9</v>
      </c>
      <c r="T427" s="29">
        <f t="shared" si="279"/>
        <v>2.0636229423806852E-9</v>
      </c>
      <c r="V427" s="35">
        <v>3.8199999999999996E-9</v>
      </c>
      <c r="W427" s="35">
        <v>5.3485415869999997E-2</v>
      </c>
      <c r="X427" s="35">
        <v>252.65597135319999</v>
      </c>
      <c r="Y427" s="29">
        <f t="shared" si="280"/>
        <v>-2.0138703955780491E-9</v>
      </c>
      <c r="Z427" s="29">
        <f t="shared" si="281"/>
        <v>-2.0139947135771029E-9</v>
      </c>
      <c r="AA427" s="29">
        <f t="shared" si="282"/>
        <v>-2.013994713145416E-9</v>
      </c>
      <c r="AB427" s="29">
        <f t="shared" si="283"/>
        <v>-2.013994713145416E-9</v>
      </c>
      <c r="AD427" s="35"/>
      <c r="AE427" s="35"/>
      <c r="AF427" s="35"/>
      <c r="AL427" s="35"/>
      <c r="AM427" s="35"/>
      <c r="AN427" s="35"/>
      <c r="AT427" s="35"/>
      <c r="AU427" s="35"/>
      <c r="AV427" s="35"/>
      <c r="BB427" s="35"/>
      <c r="BC427" s="35"/>
      <c r="BD427" s="35"/>
      <c r="BJ427" s="35">
        <v>1.39E-9</v>
      </c>
      <c r="BK427" s="35">
        <v>0.79924371385000004</v>
      </c>
      <c r="BL427" s="35">
        <v>166.82867252200001</v>
      </c>
      <c r="BM427" s="29">
        <f t="shared" si="284"/>
        <v>-1.2973049441764973E-9</v>
      </c>
      <c r="BN427" s="29">
        <f t="shared" si="285"/>
        <v>-1.2973175653559301E-9</v>
      </c>
      <c r="BO427" s="29">
        <f t="shared" si="286"/>
        <v>-1.297317565312105E-9</v>
      </c>
      <c r="BP427" s="29">
        <f t="shared" si="287"/>
        <v>-1.297317565312105E-9</v>
      </c>
      <c r="BR427" s="35"/>
      <c r="BS427" s="35"/>
      <c r="BT427" s="35"/>
      <c r="BZ427" s="35"/>
      <c r="CA427" s="35"/>
      <c r="CB427" s="35"/>
      <c r="CH427" s="35"/>
      <c r="CI427" s="35"/>
      <c r="CJ427" s="35"/>
      <c r="CP427" s="35"/>
      <c r="CQ427" s="35"/>
      <c r="CR427" s="35"/>
      <c r="CX427" s="35"/>
      <c r="CY427" s="35"/>
      <c r="CZ427" s="35"/>
      <c r="DF427" s="35">
        <v>7.3759999999999993E-8</v>
      </c>
      <c r="DG427" s="35">
        <v>4.5273700902199998</v>
      </c>
      <c r="DH427" s="35">
        <v>616.32141307790005</v>
      </c>
      <c r="DI427" s="29">
        <f t="shared" si="288"/>
        <v>-2.8752779385079715E-8</v>
      </c>
      <c r="DJ427" s="29">
        <f t="shared" si="289"/>
        <v>-2.8746433346539639E-8</v>
      </c>
      <c r="DK427" s="29">
        <f t="shared" si="290"/>
        <v>-2.8746433368576491E-8</v>
      </c>
      <c r="DL427" s="29">
        <f t="shared" si="291"/>
        <v>-2.8746433368576491E-8</v>
      </c>
      <c r="DN427" s="35">
        <v>1.976E-8</v>
      </c>
      <c r="DO427" s="35">
        <v>1.31263772699</v>
      </c>
      <c r="DP427" s="35">
        <v>135.54855145409999</v>
      </c>
      <c r="DQ427" s="29">
        <f t="shared" si="292"/>
        <v>-1.840407246762813E-8</v>
      </c>
      <c r="DR427" s="29">
        <f t="shared" si="293"/>
        <v>-1.8404220271503571E-8</v>
      </c>
      <c r="DS427" s="29">
        <f t="shared" si="294"/>
        <v>-1.8404220270990342E-8</v>
      </c>
      <c r="DT427" s="29">
        <f t="shared" si="295"/>
        <v>-1.8404220270990342E-8</v>
      </c>
      <c r="DV427" s="35"/>
      <c r="DW427" s="35"/>
      <c r="DX427" s="35"/>
      <c r="ED427" s="35"/>
      <c r="EE427" s="35"/>
      <c r="EF427" s="35"/>
      <c r="EL427" s="35"/>
      <c r="EM427" s="35"/>
      <c r="EN427" s="35"/>
      <c r="ET427" s="35"/>
      <c r="EU427" s="35"/>
      <c r="EV427" s="35"/>
    </row>
    <row r="428" spans="14:152" s="29" customFormat="1" ht="13.5" x14ac:dyDescent="0.3">
      <c r="N428" s="35">
        <v>1.8830000000000001E-8</v>
      </c>
      <c r="O428" s="35">
        <v>4.7577711972100003</v>
      </c>
      <c r="P428" s="35">
        <v>115.62294719080001</v>
      </c>
      <c r="Q428" s="29">
        <f t="shared" si="276"/>
        <v>1.7672049923029974E-8</v>
      </c>
      <c r="R428" s="29">
        <f t="shared" si="277"/>
        <v>1.7672163867694854E-8</v>
      </c>
      <c r="S428" s="29">
        <f t="shared" si="278"/>
        <v>1.7672163867299197E-8</v>
      </c>
      <c r="T428" s="29">
        <f t="shared" si="279"/>
        <v>1.7672163867299197E-8</v>
      </c>
      <c r="V428" s="35">
        <v>3.4400000000000001E-9</v>
      </c>
      <c r="W428" s="35">
        <v>1.18536656224</v>
      </c>
      <c r="X428" s="35">
        <v>439.12836384820002</v>
      </c>
      <c r="Y428" s="29">
        <f t="shared" si="280"/>
        <v>-1.5384586525919347E-9</v>
      </c>
      <c r="Z428" s="29">
        <f t="shared" si="281"/>
        <v>-1.5382538403951037E-9</v>
      </c>
      <c r="AA428" s="29">
        <f t="shared" si="282"/>
        <v>-1.5382538411063211E-9</v>
      </c>
      <c r="AB428" s="29">
        <f t="shared" si="283"/>
        <v>-1.5382538411063211E-9</v>
      </c>
      <c r="AD428" s="35"/>
      <c r="AE428" s="35"/>
      <c r="AF428" s="35"/>
      <c r="AL428" s="35"/>
      <c r="AM428" s="35"/>
      <c r="AN428" s="35"/>
      <c r="AT428" s="35"/>
      <c r="AU428" s="35"/>
      <c r="AV428" s="35"/>
      <c r="BB428" s="35"/>
      <c r="BC428" s="35"/>
      <c r="BD428" s="35"/>
      <c r="BJ428" s="35">
        <v>1.3500000000000001E-9</v>
      </c>
      <c r="BK428" s="35">
        <v>1.27192121638</v>
      </c>
      <c r="BL428" s="35">
        <v>92.940845831999994</v>
      </c>
      <c r="BM428" s="29">
        <f t="shared" si="284"/>
        <v>-1.2633960499549931E-9</v>
      </c>
      <c r="BN428" s="29">
        <f t="shared" si="285"/>
        <v>-1.2633893473601105E-9</v>
      </c>
      <c r="BO428" s="29">
        <f t="shared" si="286"/>
        <v>-1.2633893473833853E-9</v>
      </c>
      <c r="BP428" s="29">
        <f t="shared" si="287"/>
        <v>-1.2633893473833853E-9</v>
      </c>
      <c r="BR428" s="35"/>
      <c r="BS428" s="35"/>
      <c r="BT428" s="35"/>
      <c r="BZ428" s="35"/>
      <c r="CA428" s="35"/>
      <c r="CB428" s="35"/>
      <c r="CH428" s="35"/>
      <c r="CI428" s="35"/>
      <c r="CJ428" s="35"/>
      <c r="CP428" s="35"/>
      <c r="CQ428" s="35"/>
      <c r="CR428" s="35"/>
      <c r="CX428" s="35"/>
      <c r="CY428" s="35"/>
      <c r="CZ428" s="35"/>
      <c r="DF428" s="35">
        <v>9.4220000000000006E-8</v>
      </c>
      <c r="DG428" s="35">
        <v>2.44475274779</v>
      </c>
      <c r="DH428" s="35">
        <v>2118.7638603783998</v>
      </c>
      <c r="DI428" s="29">
        <f t="shared" si="288"/>
        <v>6.2774735854540752E-8</v>
      </c>
      <c r="DJ428" s="29">
        <f t="shared" si="289"/>
        <v>6.2752166362548668E-8</v>
      </c>
      <c r="DK428" s="29">
        <f t="shared" si="290"/>
        <v>6.2752166440932038E-8</v>
      </c>
      <c r="DL428" s="29">
        <f t="shared" si="291"/>
        <v>6.2752166440932038E-8</v>
      </c>
      <c r="DN428" s="35">
        <v>2.4480000000000001E-8</v>
      </c>
      <c r="DO428" s="35">
        <v>0.52850194171999998</v>
      </c>
      <c r="DP428" s="35">
        <v>429.51895218279998</v>
      </c>
      <c r="DQ428" s="29">
        <f t="shared" si="292"/>
        <v>8.3775287159237456E-9</v>
      </c>
      <c r="DR428" s="29">
        <f t="shared" si="293"/>
        <v>8.3790263222185827E-9</v>
      </c>
      <c r="DS428" s="29">
        <f t="shared" si="294"/>
        <v>8.379026317018262E-9</v>
      </c>
      <c r="DT428" s="29">
        <f t="shared" si="295"/>
        <v>8.379026317018262E-9</v>
      </c>
      <c r="DV428" s="35"/>
      <c r="DW428" s="35"/>
      <c r="DX428" s="35"/>
      <c r="ED428" s="35"/>
      <c r="EE428" s="35"/>
      <c r="EF428" s="35"/>
      <c r="EL428" s="35"/>
      <c r="EM428" s="35"/>
      <c r="EN428" s="35"/>
      <c r="ET428" s="35"/>
      <c r="EU428" s="35"/>
      <c r="EV428" s="35"/>
    </row>
    <row r="429" spans="14:152" s="29" customFormat="1" ht="13.5" x14ac:dyDescent="0.3">
      <c r="N429" s="35">
        <v>1.9630000000000001E-8</v>
      </c>
      <c r="O429" s="35">
        <v>5.6394064823200001</v>
      </c>
      <c r="P429" s="35">
        <v>454.90936652729999</v>
      </c>
      <c r="Q429" s="29">
        <f t="shared" si="276"/>
        <v>1.7575315375001353E-8</v>
      </c>
      <c r="R429" s="29">
        <f t="shared" si="277"/>
        <v>1.7575918249090422E-8</v>
      </c>
      <c r="S429" s="29">
        <f t="shared" si="278"/>
        <v>1.7575918246997119E-8</v>
      </c>
      <c r="T429" s="29">
        <f t="shared" si="279"/>
        <v>1.7575918246997119E-8</v>
      </c>
      <c r="V429" s="35">
        <v>3.8199999999999996E-9</v>
      </c>
      <c r="W429" s="35">
        <v>2.1048376214700002</v>
      </c>
      <c r="X429" s="35">
        <v>532.61172640140001</v>
      </c>
      <c r="Y429" s="29">
        <f t="shared" si="280"/>
        <v>-9.084423067539867E-10</v>
      </c>
      <c r="Z429" s="29">
        <f t="shared" si="281"/>
        <v>-9.0874186752428003E-10</v>
      </c>
      <c r="AA429" s="29">
        <f t="shared" si="282"/>
        <v>-9.0874186648407446E-10</v>
      </c>
      <c r="AB429" s="29">
        <f t="shared" si="283"/>
        <v>-9.0874186648407446E-10</v>
      </c>
      <c r="AD429" s="35"/>
      <c r="AE429" s="35"/>
      <c r="AF429" s="35"/>
      <c r="AL429" s="35"/>
      <c r="AM429" s="35"/>
      <c r="AN429" s="35"/>
      <c r="AT429" s="35"/>
      <c r="AU429" s="35"/>
      <c r="AV429" s="35"/>
      <c r="BB429" s="35"/>
      <c r="BC429" s="35"/>
      <c r="BD429" s="35"/>
      <c r="BJ429" s="35">
        <v>1.6500000000000001E-9</v>
      </c>
      <c r="BK429" s="35">
        <v>1.94881873062</v>
      </c>
      <c r="BL429" s="35">
        <v>107.0249274817</v>
      </c>
      <c r="BM429" s="29">
        <f t="shared" si="284"/>
        <v>-1.4105203852486713E-9</v>
      </c>
      <c r="BN429" s="29">
        <f t="shared" si="285"/>
        <v>-1.4105342741474204E-9</v>
      </c>
      <c r="BO429" s="29">
        <f t="shared" si="286"/>
        <v>-1.410534274099192E-9</v>
      </c>
      <c r="BP429" s="29">
        <f t="shared" si="287"/>
        <v>-1.410534274099192E-9</v>
      </c>
      <c r="BR429" s="35"/>
      <c r="BS429" s="35"/>
      <c r="BT429" s="35"/>
      <c r="BZ429" s="35"/>
      <c r="CA429" s="35"/>
      <c r="CB429" s="35"/>
      <c r="CH429" s="35"/>
      <c r="CI429" s="35"/>
      <c r="CJ429" s="35"/>
      <c r="CP429" s="35"/>
      <c r="CQ429" s="35"/>
      <c r="CR429" s="35"/>
      <c r="CX429" s="35"/>
      <c r="CY429" s="35"/>
      <c r="CZ429" s="35"/>
      <c r="DF429" s="35">
        <v>7.3000000000000005E-8</v>
      </c>
      <c r="DG429" s="35">
        <v>4.0188547501</v>
      </c>
      <c r="DH429" s="35">
        <v>212.0270710508</v>
      </c>
      <c r="DI429" s="29">
        <f t="shared" si="288"/>
        <v>2.7848615709107125E-8</v>
      </c>
      <c r="DJ429" s="29">
        <f t="shared" si="289"/>
        <v>2.7850784490104992E-8</v>
      </c>
      <c r="DK429" s="29">
        <f t="shared" si="290"/>
        <v>2.7850784482574072E-8</v>
      </c>
      <c r="DL429" s="29">
        <f t="shared" si="291"/>
        <v>2.7850784482574072E-8</v>
      </c>
      <c r="DN429" s="35">
        <v>1.9770000000000001E-8</v>
      </c>
      <c r="DO429" s="35">
        <v>3.1394470338299998</v>
      </c>
      <c r="DP429" s="35">
        <v>421.93232442999999</v>
      </c>
      <c r="DQ429" s="29">
        <f t="shared" si="292"/>
        <v>-1.6669410058829506E-8</v>
      </c>
      <c r="DR429" s="29">
        <f t="shared" si="293"/>
        <v>-1.6670089865798898E-8</v>
      </c>
      <c r="DS429" s="29">
        <f t="shared" si="294"/>
        <v>-1.6670089863438409E-8</v>
      </c>
      <c r="DT429" s="29">
        <f t="shared" si="295"/>
        <v>-1.6670089863438409E-8</v>
      </c>
      <c r="DV429" s="35"/>
      <c r="DW429" s="35"/>
      <c r="DX429" s="35"/>
      <c r="ED429" s="35"/>
      <c r="EE429" s="35"/>
      <c r="EF429" s="35"/>
      <c r="EL429" s="35"/>
      <c r="EM429" s="35"/>
      <c r="EN429" s="35"/>
      <c r="ET429" s="35"/>
      <c r="EU429" s="35"/>
      <c r="EV429" s="35"/>
    </row>
    <row r="430" spans="14:152" s="29" customFormat="1" ht="13.5" x14ac:dyDescent="0.3">
      <c r="N430" s="35">
        <v>1.871E-8</v>
      </c>
      <c r="O430" s="35">
        <v>2.1457983645300001</v>
      </c>
      <c r="P430" s="35">
        <v>135.33610313299999</v>
      </c>
      <c r="Q430" s="29">
        <f t="shared" si="276"/>
        <v>-6.7392287618807018E-9</v>
      </c>
      <c r="R430" s="29">
        <f t="shared" si="277"/>
        <v>-6.7395868311796692E-9</v>
      </c>
      <c r="S430" s="29">
        <f t="shared" si="278"/>
        <v>-6.7395868299362935E-9</v>
      </c>
      <c r="T430" s="29">
        <f t="shared" si="279"/>
        <v>-6.7395868299362935E-9</v>
      </c>
      <c r="V430" s="35">
        <v>3.6100000000000001E-9</v>
      </c>
      <c r="W430" s="35">
        <v>0.50215018154000002</v>
      </c>
      <c r="X430" s="35">
        <v>50.402576179100002</v>
      </c>
      <c r="Y430" s="29">
        <f t="shared" si="280"/>
        <v>8.9317298083318436E-10</v>
      </c>
      <c r="Z430" s="29">
        <f t="shared" si="281"/>
        <v>8.9319970470500755E-10</v>
      </c>
      <c r="AA430" s="29">
        <f t="shared" si="282"/>
        <v>8.9319970461221019E-10</v>
      </c>
      <c r="AB430" s="29">
        <f t="shared" si="283"/>
        <v>8.9319970461221019E-10</v>
      </c>
      <c r="AD430" s="35"/>
      <c r="AE430" s="35"/>
      <c r="AF430" s="35"/>
      <c r="AL430" s="35"/>
      <c r="AM430" s="35"/>
      <c r="AN430" s="35"/>
      <c r="AT430" s="35"/>
      <c r="AU430" s="35"/>
      <c r="AV430" s="35"/>
      <c r="BB430" s="35"/>
      <c r="BC430" s="35"/>
      <c r="BD430" s="35"/>
      <c r="BJ430" s="35">
        <v>1.5300000000000001E-9</v>
      </c>
      <c r="BK430" s="35">
        <v>3.0759043470699998</v>
      </c>
      <c r="BL430" s="35">
        <v>3480.3105662225998</v>
      </c>
      <c r="BM430" s="29">
        <f t="shared" si="284"/>
        <v>-1.5241445694721806E-9</v>
      </c>
      <c r="BN430" s="29">
        <f t="shared" si="285"/>
        <v>-1.524073807055605E-9</v>
      </c>
      <c r="BO430" s="29">
        <f t="shared" si="286"/>
        <v>-1.524073807302061E-9</v>
      </c>
      <c r="BP430" s="29">
        <f t="shared" si="287"/>
        <v>-1.524073807302061E-9</v>
      </c>
      <c r="BR430" s="35"/>
      <c r="BS430" s="35"/>
      <c r="BT430" s="35"/>
      <c r="BZ430" s="35"/>
      <c r="CA430" s="35"/>
      <c r="CB430" s="35"/>
      <c r="CH430" s="35"/>
      <c r="CI430" s="35"/>
      <c r="CJ430" s="35"/>
      <c r="CP430" s="35"/>
      <c r="CQ430" s="35"/>
      <c r="CR430" s="35"/>
      <c r="CX430" s="35"/>
      <c r="CY430" s="35"/>
      <c r="CZ430" s="35"/>
      <c r="DF430" s="35">
        <v>7.5020000000000006E-8</v>
      </c>
      <c r="DG430" s="35">
        <v>4.7130150174500001</v>
      </c>
      <c r="DH430" s="35">
        <v>436.15941843159999</v>
      </c>
      <c r="DI430" s="29">
        <f t="shared" si="288"/>
        <v>5.3894204471731195E-8</v>
      </c>
      <c r="DJ430" s="29">
        <f t="shared" si="289"/>
        <v>5.3890754037419788E-8</v>
      </c>
      <c r="DK430" s="29">
        <f t="shared" si="290"/>
        <v>5.3890754049401632E-8</v>
      </c>
      <c r="DL430" s="29">
        <f t="shared" si="291"/>
        <v>5.3890754049401632E-8</v>
      </c>
      <c r="DN430" s="35">
        <v>1.8530000000000001E-8</v>
      </c>
      <c r="DO430" s="35">
        <v>0.17184530352999999</v>
      </c>
      <c r="DP430" s="35">
        <v>196.03362005060001</v>
      </c>
      <c r="DQ430" s="29">
        <f t="shared" si="292"/>
        <v>-1.810648928599556E-8</v>
      </c>
      <c r="DR430" s="29">
        <f t="shared" si="293"/>
        <v>-1.8106606329356448E-8</v>
      </c>
      <c r="DS430" s="29">
        <f t="shared" si="294"/>
        <v>-1.8106606328950047E-8</v>
      </c>
      <c r="DT430" s="29">
        <f t="shared" si="295"/>
        <v>-1.8106606328950047E-8</v>
      </c>
      <c r="DV430" s="35"/>
      <c r="DW430" s="35"/>
      <c r="DX430" s="35"/>
      <c r="ED430" s="35"/>
      <c r="EE430" s="35"/>
      <c r="EF430" s="35"/>
      <c r="EL430" s="35"/>
      <c r="EM430" s="35"/>
      <c r="EN430" s="35"/>
      <c r="ET430" s="35"/>
      <c r="EU430" s="35"/>
      <c r="EV430" s="35"/>
    </row>
    <row r="431" spans="14:152" s="29" customFormat="1" ht="13.5" x14ac:dyDescent="0.3">
      <c r="N431" s="35">
        <v>2.304E-8</v>
      </c>
      <c r="O431" s="35">
        <v>0.11816226543</v>
      </c>
      <c r="P431" s="35">
        <v>3060.8259223474001</v>
      </c>
      <c r="Q431" s="29">
        <f t="shared" si="276"/>
        <v>2.0906834158011141E-8</v>
      </c>
      <c r="R431" s="29">
        <f t="shared" si="277"/>
        <v>2.0902339579405889E-8</v>
      </c>
      <c r="S431" s="29">
        <f t="shared" si="278"/>
        <v>2.0902339595020985E-8</v>
      </c>
      <c r="T431" s="29">
        <f t="shared" si="279"/>
        <v>2.0902339595020985E-8</v>
      </c>
      <c r="V431" s="35">
        <v>3.5100000000000001E-9</v>
      </c>
      <c r="W431" s="35">
        <v>3.4954633629699998</v>
      </c>
      <c r="X431" s="35">
        <v>1354.4331588434</v>
      </c>
      <c r="Y431" s="29">
        <f t="shared" si="280"/>
        <v>3.2834077507208573E-9</v>
      </c>
      <c r="Z431" s="29">
        <f t="shared" si="281"/>
        <v>3.2836624118732493E-9</v>
      </c>
      <c r="AA431" s="29">
        <f t="shared" si="282"/>
        <v>3.2836624109891893E-9</v>
      </c>
      <c r="AB431" s="29">
        <f t="shared" si="283"/>
        <v>3.2836624109891893E-9</v>
      </c>
      <c r="AD431" s="35"/>
      <c r="AE431" s="35"/>
      <c r="AF431" s="35"/>
      <c r="AL431" s="35"/>
      <c r="AM431" s="35"/>
      <c r="AN431" s="35"/>
      <c r="AT431" s="35"/>
      <c r="AU431" s="35"/>
      <c r="AV431" s="35"/>
      <c r="BB431" s="35"/>
      <c r="BC431" s="35"/>
      <c r="BD431" s="35"/>
      <c r="BJ431" s="35">
        <v>1.25E-9</v>
      </c>
      <c r="BK431" s="35">
        <v>3.4179687836100001</v>
      </c>
      <c r="BL431" s="35">
        <v>1802.3719907218001</v>
      </c>
      <c r="BM431" s="29">
        <f t="shared" si="284"/>
        <v>3.6320566521579328E-10</v>
      </c>
      <c r="BN431" s="29">
        <f t="shared" si="285"/>
        <v>3.6353243319525426E-10</v>
      </c>
      <c r="BO431" s="29">
        <f t="shared" si="286"/>
        <v>3.6353243206060912E-10</v>
      </c>
      <c r="BP431" s="29">
        <f t="shared" si="287"/>
        <v>3.6353243206060912E-10</v>
      </c>
      <c r="BR431" s="35"/>
      <c r="BS431" s="35"/>
      <c r="BT431" s="35"/>
      <c r="BZ431" s="35"/>
      <c r="CA431" s="35"/>
      <c r="CB431" s="35"/>
      <c r="CH431" s="35"/>
      <c r="CI431" s="35"/>
      <c r="CJ431" s="35"/>
      <c r="CP431" s="35"/>
      <c r="CQ431" s="35"/>
      <c r="CR431" s="35"/>
      <c r="CX431" s="35"/>
      <c r="CY431" s="35"/>
      <c r="CZ431" s="35"/>
      <c r="DF431" s="35">
        <v>9.0709999999999996E-8</v>
      </c>
      <c r="DG431" s="35">
        <v>2.7566216022900001</v>
      </c>
      <c r="DH431" s="35">
        <v>130.44074202339999</v>
      </c>
      <c r="DI431" s="29">
        <f t="shared" si="288"/>
        <v>1.4705798689335827E-8</v>
      </c>
      <c r="DJ431" s="29">
        <f t="shared" si="289"/>
        <v>1.4704028815219723E-8</v>
      </c>
      <c r="DK431" s="29">
        <f t="shared" si="290"/>
        <v>1.4704028821365557E-8</v>
      </c>
      <c r="DL431" s="29">
        <f t="shared" si="291"/>
        <v>1.4704028821365557E-8</v>
      </c>
      <c r="DN431" s="35">
        <v>2.552E-8</v>
      </c>
      <c r="DO431" s="35">
        <v>5.3976487934800002</v>
      </c>
      <c r="DP431" s="35">
        <v>2854.6403739102002</v>
      </c>
      <c r="DQ431" s="29">
        <f t="shared" si="292"/>
        <v>1.8831860711234797E-9</v>
      </c>
      <c r="DR431" s="29">
        <f t="shared" si="293"/>
        <v>1.894198831653E-9</v>
      </c>
      <c r="DS431" s="29">
        <f t="shared" si="294"/>
        <v>1.8941987934120883E-9</v>
      </c>
      <c r="DT431" s="29">
        <f t="shared" si="295"/>
        <v>1.8941987934120883E-9</v>
      </c>
      <c r="DV431" s="35"/>
      <c r="DW431" s="35"/>
      <c r="DX431" s="35"/>
      <c r="ED431" s="35"/>
      <c r="EE431" s="35"/>
      <c r="EF431" s="35"/>
      <c r="EL431" s="35"/>
      <c r="EM431" s="35"/>
      <c r="EN431" s="35"/>
      <c r="ET431" s="35"/>
      <c r="EU431" s="35"/>
      <c r="EV431" s="35"/>
    </row>
    <row r="432" spans="14:152" s="29" customFormat="1" ht="13.5" x14ac:dyDescent="0.3">
      <c r="N432" s="35">
        <v>2.2209999999999998E-8</v>
      </c>
      <c r="O432" s="35">
        <v>4.3450651101400002</v>
      </c>
      <c r="P432" s="35">
        <v>556.51766803759995</v>
      </c>
      <c r="Q432" s="29">
        <f t="shared" si="276"/>
        <v>1.5191123311824509E-8</v>
      </c>
      <c r="R432" s="29">
        <f t="shared" si="277"/>
        <v>1.5192490079408805E-8</v>
      </c>
      <c r="S432" s="29">
        <f t="shared" si="278"/>
        <v>1.5192490074662929E-8</v>
      </c>
      <c r="T432" s="29">
        <f t="shared" si="279"/>
        <v>1.5192490074662929E-8</v>
      </c>
      <c r="V432" s="35">
        <v>3.9499999999999998E-9</v>
      </c>
      <c r="W432" s="35">
        <v>4.2627887156000002</v>
      </c>
      <c r="X432" s="35">
        <v>432.22726516850003</v>
      </c>
      <c r="Y432" s="29">
        <f t="shared" si="280"/>
        <v>1.1196831699799792E-9</v>
      </c>
      <c r="Z432" s="29">
        <f t="shared" si="281"/>
        <v>1.1194349818191854E-9</v>
      </c>
      <c r="AA432" s="29">
        <f t="shared" si="282"/>
        <v>1.119434982681021E-9</v>
      </c>
      <c r="AB432" s="29">
        <f t="shared" si="283"/>
        <v>1.119434982681021E-9</v>
      </c>
      <c r="AD432" s="35"/>
      <c r="AE432" s="35"/>
      <c r="AF432" s="35"/>
      <c r="AL432" s="35"/>
      <c r="AM432" s="35"/>
      <c r="AN432" s="35"/>
      <c r="AT432" s="35"/>
      <c r="AU432" s="35"/>
      <c r="AV432" s="35"/>
      <c r="BB432" s="35"/>
      <c r="BC432" s="35"/>
      <c r="BD432" s="35"/>
      <c r="BJ432" s="35">
        <v>1.2799999999999999E-9</v>
      </c>
      <c r="BK432" s="35">
        <v>5.8370096865800001</v>
      </c>
      <c r="BL432" s="35">
        <v>2324.9494088155998</v>
      </c>
      <c r="BM432" s="29">
        <f t="shared" si="284"/>
        <v>1.1869247695022015E-9</v>
      </c>
      <c r="BN432" s="29">
        <f t="shared" si="285"/>
        <v>1.1867558208262508E-9</v>
      </c>
      <c r="BO432" s="29">
        <f t="shared" si="286"/>
        <v>1.1867558214131764E-9</v>
      </c>
      <c r="BP432" s="29">
        <f t="shared" si="287"/>
        <v>1.1867558214131764E-9</v>
      </c>
      <c r="BR432" s="35"/>
      <c r="BS432" s="35"/>
      <c r="BT432" s="35"/>
      <c r="BZ432" s="35"/>
      <c r="CA432" s="35"/>
      <c r="CB432" s="35"/>
      <c r="CH432" s="35"/>
      <c r="CI432" s="35"/>
      <c r="CJ432" s="35"/>
      <c r="CP432" s="35"/>
      <c r="CQ432" s="35"/>
      <c r="CR432" s="35"/>
      <c r="CX432" s="35"/>
      <c r="CY432" s="35"/>
      <c r="CZ432" s="35"/>
      <c r="DF432" s="35">
        <v>8.9130000000000005E-8</v>
      </c>
      <c r="DG432" s="35">
        <v>2.1960855701900002</v>
      </c>
      <c r="DH432" s="35">
        <v>427.56139872249997</v>
      </c>
      <c r="DI432" s="29">
        <f t="shared" si="288"/>
        <v>-8.5552541712428243E-8</v>
      </c>
      <c r="DJ432" s="29">
        <f t="shared" si="289"/>
        <v>-8.5550921337734827E-8</v>
      </c>
      <c r="DK432" s="29">
        <f t="shared" si="290"/>
        <v>-8.5550921343362144E-8</v>
      </c>
      <c r="DL432" s="29">
        <f t="shared" si="291"/>
        <v>-8.5550921343362144E-8</v>
      </c>
      <c r="DN432" s="35">
        <v>1.8299999999999998E-8</v>
      </c>
      <c r="DO432" s="35">
        <v>1.47821899466</v>
      </c>
      <c r="DP432" s="35">
        <v>638.41281360569997</v>
      </c>
      <c r="DQ432" s="29">
        <f t="shared" si="292"/>
        <v>1.3768688471919158E-8</v>
      </c>
      <c r="DR432" s="29">
        <f t="shared" si="293"/>
        <v>1.3767521837148155E-8</v>
      </c>
      <c r="DS432" s="29">
        <f t="shared" si="294"/>
        <v>1.3767521841199477E-8</v>
      </c>
      <c r="DT432" s="29">
        <f t="shared" si="295"/>
        <v>1.3767521841199477E-8</v>
      </c>
      <c r="DV432" s="35"/>
      <c r="DW432" s="35"/>
      <c r="DX432" s="35"/>
      <c r="ED432" s="35"/>
      <c r="EE432" s="35"/>
      <c r="EF432" s="35"/>
      <c r="EL432" s="35"/>
      <c r="EM432" s="35"/>
      <c r="EN432" s="35"/>
      <c r="ET432" s="35"/>
      <c r="EU432" s="35"/>
      <c r="EV432" s="35"/>
    </row>
    <row r="433" spans="14:152" s="29" customFormat="1" ht="13.5" x14ac:dyDescent="0.3">
      <c r="N433" s="35">
        <v>1.8670000000000001E-8</v>
      </c>
      <c r="O433" s="35">
        <v>5.70943358261</v>
      </c>
      <c r="P433" s="35">
        <v>19.122455111200001</v>
      </c>
      <c r="Q433" s="29">
        <f t="shared" si="276"/>
        <v>1.8027210730885514E-8</v>
      </c>
      <c r="R433" s="29">
        <f t="shared" si="277"/>
        <v>1.8027196652476338E-8</v>
      </c>
      <c r="S433" s="29">
        <f t="shared" si="278"/>
        <v>1.8027196652525224E-8</v>
      </c>
      <c r="T433" s="29">
        <f t="shared" si="279"/>
        <v>1.8027196652525224E-8</v>
      </c>
      <c r="V433" s="35">
        <v>3.4499999999999999E-9</v>
      </c>
      <c r="W433" s="35">
        <v>2.3845589350899998</v>
      </c>
      <c r="X433" s="35">
        <v>426.07692601420001</v>
      </c>
      <c r="Y433" s="29">
        <f t="shared" si="280"/>
        <v>-3.4252219276735057E-9</v>
      </c>
      <c r="Z433" s="29">
        <f t="shared" si="281"/>
        <v>-3.4251952628773652E-9</v>
      </c>
      <c r="AA433" s="29">
        <f t="shared" si="282"/>
        <v>-3.4251952629699826E-9</v>
      </c>
      <c r="AB433" s="29">
        <f t="shared" si="283"/>
        <v>-3.4251952629699826E-9</v>
      </c>
      <c r="AD433" s="35"/>
      <c r="AE433" s="35"/>
      <c r="AF433" s="35"/>
      <c r="AL433" s="35"/>
      <c r="AM433" s="35"/>
      <c r="AN433" s="35"/>
      <c r="AT433" s="35"/>
      <c r="AU433" s="35"/>
      <c r="AV433" s="35"/>
      <c r="BB433" s="35"/>
      <c r="BC433" s="35"/>
      <c r="BD433" s="35"/>
      <c r="BJ433" s="35">
        <v>1.2900000000000001E-9</v>
      </c>
      <c r="BK433" s="35">
        <v>2.7585144375400001</v>
      </c>
      <c r="BL433" s="35">
        <v>480.7728616238</v>
      </c>
      <c r="BM433" s="29">
        <f t="shared" si="284"/>
        <v>-5.3588340983268898E-10</v>
      </c>
      <c r="BN433" s="29">
        <f t="shared" si="285"/>
        <v>-5.3596892541284712E-10</v>
      </c>
      <c r="BO433" s="29">
        <f t="shared" si="286"/>
        <v>-5.3596892511590375E-10</v>
      </c>
      <c r="BP433" s="29">
        <f t="shared" si="287"/>
        <v>-5.3596892511590375E-10</v>
      </c>
      <c r="BR433" s="35"/>
      <c r="BS433" s="35"/>
      <c r="BT433" s="35"/>
      <c r="BZ433" s="35"/>
      <c r="CA433" s="35"/>
      <c r="CB433" s="35"/>
      <c r="CH433" s="35"/>
      <c r="CI433" s="35"/>
      <c r="CJ433" s="35"/>
      <c r="CP433" s="35"/>
      <c r="CQ433" s="35"/>
      <c r="CR433" s="35"/>
      <c r="CX433" s="35"/>
      <c r="CY433" s="35"/>
      <c r="CZ433" s="35"/>
      <c r="DF433" s="35">
        <v>8.8010000000000005E-8</v>
      </c>
      <c r="DG433" s="35">
        <v>4.2665588270399999</v>
      </c>
      <c r="DH433" s="35">
        <v>141.22580985639999</v>
      </c>
      <c r="DI433" s="29">
        <f t="shared" si="288"/>
        <v>8.4651503167327262E-8</v>
      </c>
      <c r="DJ433" s="29">
        <f t="shared" si="289"/>
        <v>8.4652018662642287E-8</v>
      </c>
      <c r="DK433" s="29">
        <f t="shared" si="290"/>
        <v>8.4652018660852308E-8</v>
      </c>
      <c r="DL433" s="29">
        <f t="shared" si="291"/>
        <v>8.4652018660852308E-8</v>
      </c>
      <c r="DN433" s="35">
        <v>2.2449999999999999E-8</v>
      </c>
      <c r="DO433" s="35">
        <v>6.0042716427</v>
      </c>
      <c r="DP433" s="35">
        <v>230.70758317729999</v>
      </c>
      <c r="DQ433" s="29">
        <f t="shared" si="292"/>
        <v>-2.1263102749518226E-8</v>
      </c>
      <c r="DR433" s="29">
        <f t="shared" si="293"/>
        <v>-2.1263354638163411E-8</v>
      </c>
      <c r="DS433" s="29">
        <f t="shared" si="294"/>
        <v>-2.1263354637288776E-8</v>
      </c>
      <c r="DT433" s="29">
        <f t="shared" si="295"/>
        <v>-2.1263354637288776E-8</v>
      </c>
      <c r="DV433" s="35"/>
      <c r="DW433" s="35"/>
      <c r="DX433" s="35"/>
      <c r="ED433" s="35"/>
      <c r="EE433" s="35"/>
      <c r="EF433" s="35"/>
      <c r="EL433" s="35"/>
      <c r="EM433" s="35"/>
      <c r="EN433" s="35"/>
      <c r="ET433" s="35"/>
      <c r="EU433" s="35"/>
      <c r="EV433" s="35"/>
    </row>
    <row r="434" spans="14:152" s="29" customFormat="1" ht="13.5" x14ac:dyDescent="0.3">
      <c r="N434" s="35">
        <v>2.269E-8</v>
      </c>
      <c r="O434" s="35">
        <v>3.3610065315700002</v>
      </c>
      <c r="P434" s="35">
        <v>696.51963761659999</v>
      </c>
      <c r="Q434" s="29">
        <f t="shared" si="276"/>
        <v>-1.1600263726828034E-8</v>
      </c>
      <c r="R434" s="29">
        <f t="shared" si="277"/>
        <v>-1.1598204757937182E-8</v>
      </c>
      <c r="S434" s="29">
        <f t="shared" si="278"/>
        <v>-1.1598204765087092E-8</v>
      </c>
      <c r="T434" s="29">
        <f t="shared" si="279"/>
        <v>-1.1598204765087092E-8</v>
      </c>
      <c r="V434" s="35">
        <v>3.4999999999999999E-9</v>
      </c>
      <c r="W434" s="35">
        <v>1.51541607946</v>
      </c>
      <c r="X434" s="35">
        <v>259.76951835400001</v>
      </c>
      <c r="Y434" s="29">
        <f t="shared" si="280"/>
        <v>2.9863577689852212E-9</v>
      </c>
      <c r="Z434" s="29">
        <f t="shared" si="281"/>
        <v>2.9862858920169808E-9</v>
      </c>
      <c r="AA434" s="29">
        <f t="shared" si="282"/>
        <v>2.9862858922665776E-9</v>
      </c>
      <c r="AB434" s="29">
        <f t="shared" si="283"/>
        <v>2.9862858922665776E-9</v>
      </c>
      <c r="AD434" s="35"/>
      <c r="AE434" s="35"/>
      <c r="AF434" s="35"/>
      <c r="AL434" s="35"/>
      <c r="AM434" s="35"/>
      <c r="AN434" s="35"/>
      <c r="AT434" s="35"/>
      <c r="AU434" s="35"/>
      <c r="AV434" s="35"/>
      <c r="BB434" s="35"/>
      <c r="BC434" s="35"/>
      <c r="BD434" s="35"/>
      <c r="BJ434" s="35">
        <v>1.2199999999999999E-9</v>
      </c>
      <c r="BK434" s="35">
        <v>4.7572851425499998</v>
      </c>
      <c r="BL434" s="35">
        <v>2854.6403739102002</v>
      </c>
      <c r="BM434" s="29">
        <f t="shared" si="284"/>
        <v>7.9913754116917399E-10</v>
      </c>
      <c r="BN434" s="29">
        <f t="shared" si="285"/>
        <v>7.9953636374240893E-10</v>
      </c>
      <c r="BO434" s="29">
        <f t="shared" si="286"/>
        <v>7.9953636235776773E-10</v>
      </c>
      <c r="BP434" s="29">
        <f t="shared" si="287"/>
        <v>7.9953636235776773E-10</v>
      </c>
      <c r="BR434" s="35"/>
      <c r="BS434" s="35"/>
      <c r="BT434" s="35"/>
      <c r="BZ434" s="35"/>
      <c r="CA434" s="35"/>
      <c r="CB434" s="35"/>
      <c r="CH434" s="35"/>
      <c r="CI434" s="35"/>
      <c r="CJ434" s="35"/>
      <c r="CP434" s="35"/>
      <c r="CQ434" s="35"/>
      <c r="CR434" s="35"/>
      <c r="CX434" s="35"/>
      <c r="CY434" s="35"/>
      <c r="CZ434" s="35"/>
      <c r="DF434" s="35">
        <v>6.8530000000000006E-8</v>
      </c>
      <c r="DG434" s="35">
        <v>5.69082635009</v>
      </c>
      <c r="DH434" s="35">
        <v>480.7728616238</v>
      </c>
      <c r="DI434" s="29">
        <f t="shared" si="288"/>
        <v>4.0798062502111548E-8</v>
      </c>
      <c r="DJ434" s="29">
        <f t="shared" si="289"/>
        <v>4.080207524109573E-8</v>
      </c>
      <c r="DK434" s="29">
        <f t="shared" si="290"/>
        <v>4.0802075227162078E-8</v>
      </c>
      <c r="DL434" s="29">
        <f t="shared" si="291"/>
        <v>4.0802075227162078E-8</v>
      </c>
      <c r="DN434" s="35">
        <v>1.822E-8</v>
      </c>
      <c r="DO434" s="35">
        <v>6.0862610041699998</v>
      </c>
      <c r="DP434" s="35">
        <v>1261.6353253632999</v>
      </c>
      <c r="DQ434" s="29">
        <f t="shared" si="292"/>
        <v>2.288341495387696E-9</v>
      </c>
      <c r="DR434" s="29">
        <f t="shared" si="293"/>
        <v>2.2917983499276455E-9</v>
      </c>
      <c r="DS434" s="29">
        <f t="shared" si="294"/>
        <v>2.2917983379240731E-9</v>
      </c>
      <c r="DT434" s="29">
        <f t="shared" si="295"/>
        <v>2.2917983379240731E-9</v>
      </c>
      <c r="DV434" s="35"/>
      <c r="DW434" s="35"/>
      <c r="DX434" s="35"/>
      <c r="ED434" s="35"/>
      <c r="EE434" s="35"/>
      <c r="EF434" s="35"/>
      <c r="EL434" s="35"/>
      <c r="EM434" s="35"/>
      <c r="EN434" s="35"/>
      <c r="ET434" s="35"/>
      <c r="EU434" s="35"/>
      <c r="EV434" s="35"/>
    </row>
    <row r="435" spans="14:152" s="29" customFormat="1" ht="13.5" x14ac:dyDescent="0.3">
      <c r="N435" s="35">
        <v>2.1270000000000001E-8</v>
      </c>
      <c r="O435" s="35">
        <v>0.44754929310000002</v>
      </c>
      <c r="P435" s="35">
        <v>216.00740842370001</v>
      </c>
      <c r="Q435" s="29">
        <f t="shared" si="276"/>
        <v>-1.4598844378405064E-8</v>
      </c>
      <c r="R435" s="29">
        <f t="shared" si="277"/>
        <v>-1.45993508766264E-8</v>
      </c>
      <c r="S435" s="29">
        <f t="shared" si="278"/>
        <v>-1.4599350874867639E-8</v>
      </c>
      <c r="T435" s="29">
        <f t="shared" si="279"/>
        <v>-1.4599350874867639E-8</v>
      </c>
      <c r="V435" s="35">
        <v>4.2599999999999998E-9</v>
      </c>
      <c r="W435" s="35">
        <v>5.29998227949</v>
      </c>
      <c r="X435" s="35">
        <v>934.94851496820002</v>
      </c>
      <c r="Y435" s="29">
        <f t="shared" si="280"/>
        <v>-2.7656050595114852E-10</v>
      </c>
      <c r="Z435" s="29">
        <f t="shared" si="281"/>
        <v>-2.7595803109963499E-10</v>
      </c>
      <c r="AA435" s="29">
        <f t="shared" si="282"/>
        <v>-2.7595803319171637E-10</v>
      </c>
      <c r="AB435" s="29">
        <f t="shared" si="283"/>
        <v>-2.7595803319171637E-10</v>
      </c>
      <c r="AD435" s="35"/>
      <c r="AE435" s="35"/>
      <c r="AF435" s="35"/>
      <c r="AL435" s="35"/>
      <c r="AM435" s="35"/>
      <c r="AN435" s="35"/>
      <c r="AT435" s="35"/>
      <c r="AU435" s="35"/>
      <c r="AV435" s="35"/>
      <c r="BB435" s="35"/>
      <c r="BC435" s="35"/>
      <c r="BD435" s="35"/>
      <c r="BJ435" s="35">
        <v>1.2900000000000001E-9</v>
      </c>
      <c r="BK435" s="35">
        <v>4.67730374872</v>
      </c>
      <c r="BL435" s="35">
        <v>913.96333463880001</v>
      </c>
      <c r="BM435" s="29">
        <f t="shared" si="284"/>
        <v>1.0093292461601933E-9</v>
      </c>
      <c r="BN435" s="29">
        <f t="shared" si="285"/>
        <v>1.0094405337904101E-9</v>
      </c>
      <c r="BO435" s="29">
        <f t="shared" si="286"/>
        <v>1.0094405334040038E-9</v>
      </c>
      <c r="BP435" s="29">
        <f t="shared" si="287"/>
        <v>1.0094405334040038E-9</v>
      </c>
      <c r="BR435" s="35"/>
      <c r="BS435" s="35"/>
      <c r="BT435" s="35"/>
      <c r="BZ435" s="35"/>
      <c r="CA435" s="35"/>
      <c r="CB435" s="35"/>
      <c r="CH435" s="35"/>
      <c r="CI435" s="35"/>
      <c r="CJ435" s="35"/>
      <c r="CP435" s="35"/>
      <c r="CQ435" s="35"/>
      <c r="CR435" s="35"/>
      <c r="CX435" s="35"/>
      <c r="CY435" s="35"/>
      <c r="CZ435" s="35"/>
      <c r="DF435" s="35">
        <v>7.7649999999999997E-8</v>
      </c>
      <c r="DG435" s="35">
        <v>3.2721853780800001</v>
      </c>
      <c r="DH435" s="35">
        <v>3796.7024358792</v>
      </c>
      <c r="DI435" s="29">
        <f t="shared" si="288"/>
        <v>-3.9601161875088392E-8</v>
      </c>
      <c r="DJ435" s="29">
        <f t="shared" si="289"/>
        <v>-3.9562714502680044E-8</v>
      </c>
      <c r="DK435" s="29">
        <f t="shared" si="290"/>
        <v>-3.9562714636209983E-8</v>
      </c>
      <c r="DL435" s="29">
        <f t="shared" si="291"/>
        <v>-3.9562714636209983E-8</v>
      </c>
      <c r="DN435" s="35">
        <v>2.168E-8</v>
      </c>
      <c r="DO435" s="35">
        <v>0.41741136149000002</v>
      </c>
      <c r="DP435" s="35">
        <v>213.51154375909999</v>
      </c>
      <c r="DQ435" s="29">
        <f t="shared" si="292"/>
        <v>-1.5956521395884136E-8</v>
      </c>
      <c r="DR435" s="29">
        <f t="shared" si="293"/>
        <v>-1.5956996408615722E-8</v>
      </c>
      <c r="DS435" s="29">
        <f t="shared" si="294"/>
        <v>-1.5956996406966288E-8</v>
      </c>
      <c r="DT435" s="29">
        <f t="shared" si="295"/>
        <v>-1.5956996406966288E-8</v>
      </c>
      <c r="DV435" s="35"/>
      <c r="DW435" s="35"/>
      <c r="DX435" s="35"/>
      <c r="ED435" s="35"/>
      <c r="EE435" s="35"/>
      <c r="EF435" s="35"/>
      <c r="EL435" s="35"/>
      <c r="EM435" s="35"/>
      <c r="EN435" s="35"/>
      <c r="ET435" s="35"/>
      <c r="EU435" s="35"/>
      <c r="EV435" s="35"/>
    </row>
    <row r="436" spans="14:152" s="29" customFormat="1" ht="13.5" x14ac:dyDescent="0.3">
      <c r="N436" s="35">
        <v>1.8069999999999999E-8</v>
      </c>
      <c r="O436" s="35">
        <v>6.1542731616999999</v>
      </c>
      <c r="P436" s="35">
        <v>5.8415226135999996</v>
      </c>
      <c r="Q436" s="29">
        <f t="shared" si="276"/>
        <v>1.8059535191868049E-8</v>
      </c>
      <c r="R436" s="29">
        <f t="shared" si="277"/>
        <v>1.8059534647383835E-8</v>
      </c>
      <c r="S436" s="29">
        <f t="shared" si="278"/>
        <v>1.8059534647385728E-8</v>
      </c>
      <c r="T436" s="29">
        <f t="shared" si="279"/>
        <v>1.8059534647385728E-8</v>
      </c>
      <c r="V436" s="35">
        <v>3.3900000000000001E-9</v>
      </c>
      <c r="W436" s="35">
        <v>5.5977464535600001</v>
      </c>
      <c r="X436" s="35">
        <v>519.39602435610004</v>
      </c>
      <c r="Y436" s="29">
        <f t="shared" si="280"/>
        <v>3.5005210753870856E-10</v>
      </c>
      <c r="Z436" s="29">
        <f t="shared" si="281"/>
        <v>3.5031758368344769E-10</v>
      </c>
      <c r="AA436" s="29">
        <f t="shared" si="282"/>
        <v>3.5031758276159879E-10</v>
      </c>
      <c r="AB436" s="29">
        <f t="shared" si="283"/>
        <v>3.5031758276159879E-10</v>
      </c>
      <c r="AD436" s="35"/>
      <c r="AE436" s="35"/>
      <c r="AF436" s="35"/>
      <c r="AL436" s="35"/>
      <c r="AM436" s="35"/>
      <c r="AN436" s="35"/>
      <c r="AT436" s="35"/>
      <c r="AU436" s="35"/>
      <c r="AV436" s="35"/>
      <c r="BB436" s="35"/>
      <c r="BC436" s="35"/>
      <c r="BD436" s="35"/>
      <c r="BJ436" s="35">
        <v>1.21E-9</v>
      </c>
      <c r="BK436" s="35">
        <v>1.19957548726</v>
      </c>
      <c r="BL436" s="35">
        <v>572.22923474749996</v>
      </c>
      <c r="BM436" s="29">
        <f t="shared" si="284"/>
        <v>-5.8213354747157814E-10</v>
      </c>
      <c r="BN436" s="29">
        <f t="shared" si="285"/>
        <v>-5.8222555752627278E-10</v>
      </c>
      <c r="BO436" s="29">
        <f t="shared" si="286"/>
        <v>-5.8222555720677934E-10</v>
      </c>
      <c r="BP436" s="29">
        <f t="shared" si="287"/>
        <v>-5.8222555720677934E-10</v>
      </c>
      <c r="BR436" s="35"/>
      <c r="BS436" s="35"/>
      <c r="BT436" s="35"/>
      <c r="BZ436" s="35"/>
      <c r="CA436" s="35"/>
      <c r="CB436" s="35"/>
      <c r="CH436" s="35"/>
      <c r="CI436" s="35"/>
      <c r="CJ436" s="35"/>
      <c r="CP436" s="35"/>
      <c r="CQ436" s="35"/>
      <c r="CR436" s="35"/>
      <c r="CX436" s="35"/>
      <c r="CY436" s="35"/>
      <c r="CZ436" s="35"/>
      <c r="DF436" s="35">
        <v>9.1590000000000002E-8</v>
      </c>
      <c r="DG436" s="35">
        <v>3.0471367164999998</v>
      </c>
      <c r="DH436" s="35">
        <v>9786.6873553349997</v>
      </c>
      <c r="DI436" s="29">
        <f t="shared" si="288"/>
        <v>1.9045111389365427E-8</v>
      </c>
      <c r="DJ436" s="29">
        <f t="shared" si="289"/>
        <v>1.8912185158457266E-8</v>
      </c>
      <c r="DK436" s="29">
        <f t="shared" si="290"/>
        <v>1.8912185620111656E-8</v>
      </c>
      <c r="DL436" s="29">
        <f t="shared" si="291"/>
        <v>1.8912185620111656E-8</v>
      </c>
      <c r="DN436" s="35">
        <v>1.8690000000000001E-8</v>
      </c>
      <c r="DO436" s="35">
        <v>3.6779136803600001</v>
      </c>
      <c r="DP436" s="35">
        <v>403.0223176399</v>
      </c>
      <c r="DQ436" s="29">
        <f t="shared" si="292"/>
        <v>-1.3035089856459043E-8</v>
      </c>
      <c r="DR436" s="29">
        <f t="shared" si="293"/>
        <v>-1.3035908108750408E-8</v>
      </c>
      <c r="DS436" s="29">
        <f t="shared" si="294"/>
        <v>-1.3035908105909131E-8</v>
      </c>
      <c r="DT436" s="29">
        <f t="shared" si="295"/>
        <v>-1.3035908105909131E-8</v>
      </c>
      <c r="DV436" s="35"/>
      <c r="DW436" s="35"/>
      <c r="DX436" s="35"/>
      <c r="ED436" s="35"/>
      <c r="EE436" s="35"/>
      <c r="EF436" s="35"/>
      <c r="EL436" s="35"/>
      <c r="EM436" s="35"/>
      <c r="EN436" s="35"/>
      <c r="ET436" s="35"/>
      <c r="EU436" s="35"/>
      <c r="EV436" s="35"/>
    </row>
    <row r="437" spans="14:152" s="29" customFormat="1" ht="13.5" x14ac:dyDescent="0.3">
      <c r="N437" s="35">
        <v>2.213E-8</v>
      </c>
      <c r="O437" s="35">
        <v>3.4222389188400002</v>
      </c>
      <c r="P437" s="35">
        <v>533.62311835770004</v>
      </c>
      <c r="Q437" s="29">
        <f t="shared" si="276"/>
        <v>1.9658945412245631E-8</v>
      </c>
      <c r="R437" s="29">
        <f t="shared" si="277"/>
        <v>1.965812336410543E-8</v>
      </c>
      <c r="S437" s="29">
        <f t="shared" si="278"/>
        <v>1.9658123366960199E-8</v>
      </c>
      <c r="T437" s="29">
        <f t="shared" si="279"/>
        <v>1.9658123366960199E-8</v>
      </c>
      <c r="V437" s="35">
        <v>3.8799999999999998E-9</v>
      </c>
      <c r="W437" s="35">
        <v>3.4008380977899999</v>
      </c>
      <c r="X437" s="35">
        <v>2413.8150890326001</v>
      </c>
      <c r="Y437" s="29">
        <f t="shared" si="280"/>
        <v>7.4903300707050555E-10</v>
      </c>
      <c r="Z437" s="29">
        <f t="shared" si="281"/>
        <v>7.4763997612539567E-10</v>
      </c>
      <c r="AA437" s="29">
        <f t="shared" si="282"/>
        <v>7.4763998096282503E-10</v>
      </c>
      <c r="AB437" s="29">
        <f t="shared" si="283"/>
        <v>7.4763998096282503E-10</v>
      </c>
      <c r="AD437" s="35"/>
      <c r="AE437" s="35"/>
      <c r="AF437" s="35"/>
      <c r="AL437" s="35"/>
      <c r="AM437" s="35"/>
      <c r="AN437" s="35"/>
      <c r="AT437" s="35"/>
      <c r="AU437" s="35"/>
      <c r="AV437" s="35"/>
      <c r="BB437" s="35"/>
      <c r="BC437" s="35"/>
      <c r="BD437" s="35"/>
      <c r="BJ437" s="35">
        <v>1.4599999999999999E-9</v>
      </c>
      <c r="BK437" s="35">
        <v>3.7123287784999999</v>
      </c>
      <c r="BL437" s="35">
        <v>546.95644048199995</v>
      </c>
      <c r="BM437" s="29">
        <f t="shared" si="284"/>
        <v>1.4593618557173682E-9</v>
      </c>
      <c r="BN437" s="29">
        <f t="shared" si="285"/>
        <v>1.4593654292993607E-9</v>
      </c>
      <c r="BO437" s="29">
        <f t="shared" si="286"/>
        <v>1.4593654292869691E-9</v>
      </c>
      <c r="BP437" s="29">
        <f t="shared" si="287"/>
        <v>1.4593654292869691E-9</v>
      </c>
      <c r="BR437" s="35"/>
      <c r="BS437" s="35"/>
      <c r="BT437" s="35"/>
      <c r="BZ437" s="35"/>
      <c r="CA437" s="35"/>
      <c r="CB437" s="35"/>
      <c r="CH437" s="35"/>
      <c r="CI437" s="35"/>
      <c r="CJ437" s="35"/>
      <c r="CP437" s="35"/>
      <c r="CQ437" s="35"/>
      <c r="CR437" s="35"/>
      <c r="CX437" s="35"/>
      <c r="CY437" s="35"/>
      <c r="CZ437" s="35"/>
      <c r="DF437" s="35">
        <v>9.034E-8</v>
      </c>
      <c r="DG437" s="35">
        <v>2.0416593735299999</v>
      </c>
      <c r="DH437" s="35">
        <v>204.70107572890001</v>
      </c>
      <c r="DI437" s="29">
        <f t="shared" si="288"/>
        <v>5.4960050563955893E-8</v>
      </c>
      <c r="DJ437" s="29">
        <f t="shared" si="289"/>
        <v>5.4957825750837158E-8</v>
      </c>
      <c r="DK437" s="29">
        <f t="shared" si="290"/>
        <v>5.4957825758562826E-8</v>
      </c>
      <c r="DL437" s="29">
        <f t="shared" si="291"/>
        <v>5.4957825758562826E-8</v>
      </c>
      <c r="DN437" s="35">
        <v>1.866E-8</v>
      </c>
      <c r="DO437" s="35">
        <v>1.5966267754500001</v>
      </c>
      <c r="DP437" s="35">
        <v>391.17346822389999</v>
      </c>
      <c r="DQ437" s="29">
        <f t="shared" si="292"/>
        <v>-1.789421189906593E-9</v>
      </c>
      <c r="DR437" s="29">
        <f t="shared" si="293"/>
        <v>-1.7883198207943634E-9</v>
      </c>
      <c r="DS437" s="29">
        <f t="shared" si="294"/>
        <v>-1.7883198246188418E-9</v>
      </c>
      <c r="DT437" s="29">
        <f t="shared" si="295"/>
        <v>-1.7883198246188418E-9</v>
      </c>
      <c r="DV437" s="35"/>
      <c r="DW437" s="35"/>
      <c r="DX437" s="35"/>
      <c r="ED437" s="35"/>
      <c r="EE437" s="35"/>
      <c r="EF437" s="35"/>
      <c r="EL437" s="35"/>
      <c r="EM437" s="35"/>
      <c r="EN437" s="35"/>
      <c r="ET437" s="35"/>
      <c r="EU437" s="35"/>
      <c r="EV437" s="35"/>
    </row>
    <row r="438" spans="14:152" s="29" customFormat="1" ht="13.5" x14ac:dyDescent="0.3">
      <c r="N438" s="35">
        <v>1.866E-8</v>
      </c>
      <c r="O438" s="35">
        <v>3.9053544484299998</v>
      </c>
      <c r="P438" s="35">
        <v>220.364458329</v>
      </c>
      <c r="Q438" s="29">
        <f t="shared" si="276"/>
        <v>6.7388828188274354E-9</v>
      </c>
      <c r="R438" s="29">
        <f t="shared" si="277"/>
        <v>6.7394640665803894E-9</v>
      </c>
      <c r="S438" s="29">
        <f t="shared" si="278"/>
        <v>6.7394640645620381E-9</v>
      </c>
      <c r="T438" s="29">
        <f t="shared" si="279"/>
        <v>6.7394640645620381E-9</v>
      </c>
      <c r="V438" s="35">
        <v>3.24E-9</v>
      </c>
      <c r="W438" s="35">
        <v>3.6835201413099998</v>
      </c>
      <c r="X438" s="35">
        <v>72.073285581600004</v>
      </c>
      <c r="Y438" s="29">
        <f t="shared" si="280"/>
        <v>4.5769479019474674E-10</v>
      </c>
      <c r="Z438" s="29">
        <f t="shared" si="281"/>
        <v>4.5765974735162066E-10</v>
      </c>
      <c r="AA438" s="29">
        <f t="shared" si="282"/>
        <v>4.5765974747330617E-10</v>
      </c>
      <c r="AB438" s="29">
        <f t="shared" si="283"/>
        <v>4.5765974747330617E-10</v>
      </c>
      <c r="AD438" s="35"/>
      <c r="AE438" s="35"/>
      <c r="AF438" s="35"/>
      <c r="AL438" s="35"/>
      <c r="AM438" s="35"/>
      <c r="AN438" s="35"/>
      <c r="AT438" s="35"/>
      <c r="AU438" s="35"/>
      <c r="AV438" s="35"/>
      <c r="BB438" s="35"/>
      <c r="BC438" s="35"/>
      <c r="BD438" s="35"/>
      <c r="BJ438" s="35">
        <v>1.2E-9</v>
      </c>
      <c r="BK438" s="35">
        <v>4.5908388603399999</v>
      </c>
      <c r="BL438" s="35">
        <v>339.28641933649999</v>
      </c>
      <c r="BM438" s="29">
        <f t="shared" si="284"/>
        <v>-9.3556060549515665E-10</v>
      </c>
      <c r="BN438" s="29">
        <f t="shared" si="285"/>
        <v>-9.3559925361400765E-10</v>
      </c>
      <c r="BO438" s="29">
        <f t="shared" si="286"/>
        <v>-9.3559925347980793E-10</v>
      </c>
      <c r="BP438" s="29">
        <f t="shared" si="287"/>
        <v>-9.3559925347980793E-10</v>
      </c>
      <c r="BR438" s="35"/>
      <c r="BS438" s="35"/>
      <c r="BT438" s="35"/>
      <c r="BZ438" s="35"/>
      <c r="CA438" s="35"/>
      <c r="CB438" s="35"/>
      <c r="CH438" s="35"/>
      <c r="CI438" s="35"/>
      <c r="CJ438" s="35"/>
      <c r="CP438" s="35"/>
      <c r="CQ438" s="35"/>
      <c r="CR438" s="35"/>
      <c r="CX438" s="35"/>
      <c r="CY438" s="35"/>
      <c r="CZ438" s="35"/>
      <c r="DF438" s="35">
        <v>6.9020000000000005E-8</v>
      </c>
      <c r="DG438" s="35">
        <v>4.6196263548900003</v>
      </c>
      <c r="DH438" s="35">
        <v>2524.0214102519999</v>
      </c>
      <c r="DI438" s="29">
        <f t="shared" si="288"/>
        <v>-4.2368575132585077E-9</v>
      </c>
      <c r="DJ438" s="29">
        <f t="shared" si="289"/>
        <v>-4.2104996596446387E-9</v>
      </c>
      <c r="DK438" s="29">
        <f t="shared" si="290"/>
        <v>-4.2104997511724373E-9</v>
      </c>
      <c r="DL438" s="29">
        <f t="shared" si="291"/>
        <v>-4.2104997511724373E-9</v>
      </c>
      <c r="DN438" s="35">
        <v>2.0339999999999999E-8</v>
      </c>
      <c r="DO438" s="35">
        <v>1.2181486609200001</v>
      </c>
      <c r="DP438" s="35">
        <v>3046.5988283458</v>
      </c>
      <c r="DQ438" s="29">
        <f t="shared" si="292"/>
        <v>1.8443973672141198E-8</v>
      </c>
      <c r="DR438" s="29">
        <f t="shared" si="293"/>
        <v>1.8447931934752767E-8</v>
      </c>
      <c r="DS438" s="29">
        <f t="shared" si="294"/>
        <v>1.8447931921014723E-8</v>
      </c>
      <c r="DT438" s="29">
        <f t="shared" si="295"/>
        <v>1.8447931921014723E-8</v>
      </c>
      <c r="DV438" s="35"/>
      <c r="DW438" s="35"/>
      <c r="DX438" s="35"/>
      <c r="ED438" s="35"/>
      <c r="EE438" s="35"/>
      <c r="EF438" s="35"/>
      <c r="EL438" s="35"/>
      <c r="EM438" s="35"/>
      <c r="EN438" s="35"/>
      <c r="ET438" s="35"/>
      <c r="EU438" s="35"/>
      <c r="EV438" s="35"/>
    </row>
    <row r="439" spans="14:152" s="29" customFormat="1" ht="13.5" x14ac:dyDescent="0.3">
      <c r="N439" s="35">
        <v>1.7669999999999999E-8</v>
      </c>
      <c r="O439" s="35">
        <v>0.94232357738999994</v>
      </c>
      <c r="P439" s="35">
        <v>213.45915413239999</v>
      </c>
      <c r="Q439" s="29">
        <f t="shared" si="276"/>
        <v>-5.2738801062037971E-9</v>
      </c>
      <c r="R439" s="29">
        <f t="shared" si="277"/>
        <v>-5.2744257957867918E-9</v>
      </c>
      <c r="S439" s="29">
        <f t="shared" si="278"/>
        <v>-5.2744257938919047E-9</v>
      </c>
      <c r="T439" s="29">
        <f t="shared" si="279"/>
        <v>-5.2744257938919047E-9</v>
      </c>
      <c r="V439" s="35">
        <v>3.2299999999999998E-9</v>
      </c>
      <c r="W439" s="35">
        <v>1.7959750858600001</v>
      </c>
      <c r="X439" s="35">
        <v>405.99126305649997</v>
      </c>
      <c r="Y439" s="29">
        <f t="shared" si="280"/>
        <v>-1.6497339940322683E-9</v>
      </c>
      <c r="Z439" s="29">
        <f t="shared" si="281"/>
        <v>-1.6495630930496345E-9</v>
      </c>
      <c r="AA439" s="29">
        <f t="shared" si="282"/>
        <v>-1.649563093643092E-9</v>
      </c>
      <c r="AB439" s="29">
        <f t="shared" si="283"/>
        <v>-1.649563093643092E-9</v>
      </c>
      <c r="AD439" s="35"/>
      <c r="AE439" s="35"/>
      <c r="AF439" s="35"/>
      <c r="AL439" s="35"/>
      <c r="AM439" s="35"/>
      <c r="AN439" s="35"/>
      <c r="AT439" s="35"/>
      <c r="AU439" s="35"/>
      <c r="AV439" s="35"/>
      <c r="BB439" s="35"/>
      <c r="BC439" s="35"/>
      <c r="BD439" s="35"/>
      <c r="BJ439" s="35">
        <v>1.27E-9</v>
      </c>
      <c r="BK439" s="35">
        <v>6.1937229436900001</v>
      </c>
      <c r="BL439" s="35">
        <v>59.803745040300001</v>
      </c>
      <c r="BM439" s="29">
        <f t="shared" si="284"/>
        <v>8.0735618318415901E-10</v>
      </c>
      <c r="BN439" s="29">
        <f t="shared" si="285"/>
        <v>8.0736507033159369E-10</v>
      </c>
      <c r="BO439" s="29">
        <f t="shared" si="286"/>
        <v>8.0736507030073292E-10</v>
      </c>
      <c r="BP439" s="29">
        <f t="shared" si="287"/>
        <v>8.0736507030073292E-10</v>
      </c>
      <c r="BR439" s="35"/>
      <c r="BS439" s="35"/>
      <c r="BT439" s="35"/>
      <c r="BZ439" s="35"/>
      <c r="CA439" s="35"/>
      <c r="CB439" s="35"/>
      <c r="CH439" s="35"/>
      <c r="CI439" s="35"/>
      <c r="CJ439" s="35"/>
      <c r="CP439" s="35"/>
      <c r="CQ439" s="35"/>
      <c r="CR439" s="35"/>
      <c r="CX439" s="35"/>
      <c r="CY439" s="35"/>
      <c r="CZ439" s="35"/>
      <c r="DF439" s="35">
        <v>6.7280000000000004E-8</v>
      </c>
      <c r="DG439" s="35">
        <v>0.58794595002000005</v>
      </c>
      <c r="DH439" s="35">
        <v>739.80866679489998</v>
      </c>
      <c r="DI439" s="29">
        <f t="shared" si="288"/>
        <v>6.7232774173860002E-8</v>
      </c>
      <c r="DJ439" s="29">
        <f t="shared" si="289"/>
        <v>6.7233056400264898E-8</v>
      </c>
      <c r="DK439" s="29">
        <f t="shared" si="290"/>
        <v>6.7233056399286337E-8</v>
      </c>
      <c r="DL439" s="29">
        <f t="shared" si="291"/>
        <v>6.7233056399286337E-8</v>
      </c>
      <c r="DN439" s="35">
        <v>1.9289999999999999E-8</v>
      </c>
      <c r="DO439" s="35">
        <v>4.9319333503099996</v>
      </c>
      <c r="DP439" s="35">
        <v>420.96911658350001</v>
      </c>
      <c r="DQ439" s="29">
        <f t="shared" si="292"/>
        <v>1.3479532848916871E-8</v>
      </c>
      <c r="DR439" s="29">
        <f t="shared" si="293"/>
        <v>1.3478652284398012E-8</v>
      </c>
      <c r="DS439" s="29">
        <f t="shared" si="294"/>
        <v>1.3478652287455822E-8</v>
      </c>
      <c r="DT439" s="29">
        <f t="shared" si="295"/>
        <v>1.3478652287455822E-8</v>
      </c>
      <c r="DV439" s="35"/>
      <c r="DW439" s="35"/>
      <c r="DX439" s="35"/>
      <c r="ED439" s="35"/>
      <c r="EE439" s="35"/>
      <c r="EF439" s="35"/>
      <c r="EL439" s="35"/>
      <c r="EM439" s="35"/>
      <c r="EN439" s="35"/>
      <c r="ET439" s="35"/>
      <c r="EU439" s="35"/>
      <c r="EV439" s="35"/>
    </row>
    <row r="440" spans="14:152" s="29" customFormat="1" ht="13.5" x14ac:dyDescent="0.3">
      <c r="N440" s="35">
        <v>1.7669999999999999E-8</v>
      </c>
      <c r="O440" s="35">
        <v>3.8400361964699998</v>
      </c>
      <c r="P440" s="35">
        <v>213.1390367436</v>
      </c>
      <c r="Q440" s="29">
        <f t="shared" si="276"/>
        <v>9.2684529160605498E-9</v>
      </c>
      <c r="R440" s="29">
        <f t="shared" si="277"/>
        <v>9.2689389665609265E-9</v>
      </c>
      <c r="S440" s="29">
        <f t="shared" si="278"/>
        <v>9.2689389648731455E-9</v>
      </c>
      <c r="T440" s="29">
        <f t="shared" si="279"/>
        <v>9.2689389648731455E-9</v>
      </c>
      <c r="V440" s="35">
        <v>3.6600000000000002E-9</v>
      </c>
      <c r="W440" s="35">
        <v>3.5676434913900001</v>
      </c>
      <c r="X440" s="35">
        <v>1119.1856752295</v>
      </c>
      <c r="Y440" s="29">
        <f t="shared" si="280"/>
        <v>-3.5499837541865411E-9</v>
      </c>
      <c r="Z440" s="29">
        <f t="shared" si="281"/>
        <v>-3.5498326065816461E-9</v>
      </c>
      <c r="AA440" s="29">
        <f t="shared" si="282"/>
        <v>-3.5498326071066783E-9</v>
      </c>
      <c r="AB440" s="29">
        <f t="shared" si="283"/>
        <v>-3.5498326071066783E-9</v>
      </c>
      <c r="AD440" s="35"/>
      <c r="AE440" s="35"/>
      <c r="AF440" s="35"/>
      <c r="AL440" s="35"/>
      <c r="AM440" s="35"/>
      <c r="AN440" s="35"/>
      <c r="AT440" s="35"/>
      <c r="AU440" s="35"/>
      <c r="AV440" s="35"/>
      <c r="BB440" s="35"/>
      <c r="BC440" s="35"/>
      <c r="BD440" s="35"/>
      <c r="BJ440" s="35">
        <v>1.2300000000000001E-9</v>
      </c>
      <c r="BK440" s="35">
        <v>5.9848439397000002</v>
      </c>
      <c r="BL440" s="35">
        <v>477.80391620720002</v>
      </c>
      <c r="BM440" s="29">
        <f t="shared" si="284"/>
        <v>4.6977170923275027E-10</v>
      </c>
      <c r="BN440" s="29">
        <f t="shared" si="285"/>
        <v>4.6985404096959102E-10</v>
      </c>
      <c r="BO440" s="29">
        <f t="shared" si="286"/>
        <v>4.6985404068370323E-10</v>
      </c>
      <c r="BP440" s="29">
        <f t="shared" si="287"/>
        <v>4.6985404068370323E-10</v>
      </c>
      <c r="BR440" s="35"/>
      <c r="BS440" s="35"/>
      <c r="BT440" s="35"/>
      <c r="BZ440" s="35"/>
      <c r="CA440" s="35"/>
      <c r="CB440" s="35"/>
      <c r="CH440" s="35"/>
      <c r="CI440" s="35"/>
      <c r="CJ440" s="35"/>
      <c r="CP440" s="35"/>
      <c r="CQ440" s="35"/>
      <c r="CR440" s="35"/>
      <c r="CX440" s="35"/>
      <c r="CY440" s="35"/>
      <c r="CZ440" s="35"/>
      <c r="DF440" s="35">
        <v>6.7410000000000006E-8</v>
      </c>
      <c r="DG440" s="35">
        <v>0.52362906624000005</v>
      </c>
      <c r="DH440" s="35">
        <v>135.33610313299999</v>
      </c>
      <c r="DI440" s="29">
        <f t="shared" si="288"/>
        <v>-6.1555481936370381E-8</v>
      </c>
      <c r="DJ440" s="29">
        <f t="shared" si="289"/>
        <v>-6.1554918217303051E-8</v>
      </c>
      <c r="DK440" s="29">
        <f t="shared" si="290"/>
        <v>-6.1554918219260584E-8</v>
      </c>
      <c r="DL440" s="29">
        <f t="shared" si="291"/>
        <v>-6.1554918219260584E-8</v>
      </c>
      <c r="DN440" s="35">
        <v>1.7459999999999999E-8</v>
      </c>
      <c r="DO440" s="35">
        <v>5.0975725168299997</v>
      </c>
      <c r="DP440" s="35">
        <v>107.75864066459999</v>
      </c>
      <c r="DQ440" s="29">
        <f t="shared" si="292"/>
        <v>1.4750331945509748E-8</v>
      </c>
      <c r="DR440" s="29">
        <f t="shared" si="293"/>
        <v>1.4750484547047531E-8</v>
      </c>
      <c r="DS440" s="29">
        <f t="shared" si="294"/>
        <v>1.475048454651763E-8</v>
      </c>
      <c r="DT440" s="29">
        <f t="shared" si="295"/>
        <v>1.475048454651763E-8</v>
      </c>
      <c r="DV440" s="35"/>
      <c r="DW440" s="35"/>
      <c r="DX440" s="35"/>
      <c r="ED440" s="35"/>
      <c r="EE440" s="35"/>
      <c r="EF440" s="35"/>
      <c r="EL440" s="35"/>
      <c r="EM440" s="35"/>
      <c r="EN440" s="35"/>
      <c r="ET440" s="35"/>
      <c r="EU440" s="35"/>
      <c r="EV440" s="35"/>
    </row>
    <row r="441" spans="14:152" s="29" customFormat="1" ht="13.5" x14ac:dyDescent="0.3">
      <c r="N441" s="35">
        <v>1.9099999999999999E-8</v>
      </c>
      <c r="O441" s="35">
        <v>3.7250448755800001</v>
      </c>
      <c r="P441" s="35">
        <v>104.0559820651</v>
      </c>
      <c r="Q441" s="29">
        <f t="shared" si="276"/>
        <v>1.2344280418662169E-8</v>
      </c>
      <c r="R441" s="29">
        <f t="shared" si="277"/>
        <v>1.2344050521637284E-8</v>
      </c>
      <c r="S441" s="29">
        <f t="shared" si="278"/>
        <v>1.2344050522435607E-8</v>
      </c>
      <c r="T441" s="29">
        <f t="shared" si="279"/>
        <v>1.2344050522435607E-8</v>
      </c>
      <c r="V441" s="35">
        <v>3.58E-9</v>
      </c>
      <c r="W441" s="35">
        <v>4.1124183967699999</v>
      </c>
      <c r="X441" s="35">
        <v>37.872403206900003</v>
      </c>
      <c r="Y441" s="29">
        <f t="shared" si="280"/>
        <v>5.4231442388031939E-11</v>
      </c>
      <c r="Z441" s="29">
        <f t="shared" si="281"/>
        <v>5.4210892340326529E-11</v>
      </c>
      <c r="AA441" s="29">
        <f t="shared" si="282"/>
        <v>5.4210892411686237E-11</v>
      </c>
      <c r="AB441" s="29">
        <f t="shared" si="283"/>
        <v>5.4210892411686237E-11</v>
      </c>
      <c r="AD441" s="35"/>
      <c r="AE441" s="35"/>
      <c r="AF441" s="35"/>
      <c r="AL441" s="35"/>
      <c r="AM441" s="35"/>
      <c r="AN441" s="35"/>
      <c r="AT441" s="35"/>
      <c r="AU441" s="35"/>
      <c r="AV441" s="35"/>
      <c r="BB441" s="35"/>
      <c r="BC441" s="35"/>
      <c r="BD441" s="35"/>
      <c r="BJ441" s="35">
        <v>1.2199999999999999E-9</v>
      </c>
      <c r="BK441" s="35">
        <v>5.8297350113100004</v>
      </c>
      <c r="BL441" s="35">
        <v>990.22940591439999</v>
      </c>
      <c r="BM441" s="29">
        <f t="shared" si="284"/>
        <v>-1.21627054126449E-9</v>
      </c>
      <c r="BN441" s="29">
        <f t="shared" si="285"/>
        <v>-1.2162562195853029E-9</v>
      </c>
      <c r="BO441" s="29">
        <f t="shared" si="286"/>
        <v>-1.2162562196350823E-9</v>
      </c>
      <c r="BP441" s="29">
        <f t="shared" si="287"/>
        <v>-1.2162562196350823E-9</v>
      </c>
      <c r="BR441" s="35"/>
      <c r="BS441" s="35"/>
      <c r="BT441" s="35"/>
      <c r="BZ441" s="35"/>
      <c r="CA441" s="35"/>
      <c r="CB441" s="35"/>
      <c r="CH441" s="35"/>
      <c r="CI441" s="35"/>
      <c r="CJ441" s="35"/>
      <c r="CP441" s="35"/>
      <c r="CQ441" s="35"/>
      <c r="CR441" s="35"/>
      <c r="CX441" s="35"/>
      <c r="CY441" s="35"/>
      <c r="CZ441" s="35"/>
      <c r="DF441" s="35">
        <v>8.2010000000000004E-8</v>
      </c>
      <c r="DG441" s="35">
        <v>5.0399420322399999</v>
      </c>
      <c r="DH441" s="35">
        <v>411.62033734900001</v>
      </c>
      <c r="DI441" s="29">
        <f t="shared" si="288"/>
        <v>5.4681557031893048E-8</v>
      </c>
      <c r="DJ441" s="29">
        <f t="shared" si="289"/>
        <v>5.4677743354121614E-8</v>
      </c>
      <c r="DK441" s="29">
        <f t="shared" si="290"/>
        <v>5.4677743367364816E-8</v>
      </c>
      <c r="DL441" s="29">
        <f t="shared" si="291"/>
        <v>5.4677743367364816E-8</v>
      </c>
      <c r="DN441" s="35">
        <v>2.168E-8</v>
      </c>
      <c r="DO441" s="35">
        <v>3.2468529476399999</v>
      </c>
      <c r="DP441" s="35">
        <v>213.0866471169</v>
      </c>
      <c r="DQ441" s="29">
        <f t="shared" si="292"/>
        <v>1.9754905678308458E-8</v>
      </c>
      <c r="DR441" s="29">
        <f t="shared" si="293"/>
        <v>1.9755194152300941E-8</v>
      </c>
      <c r="DS441" s="29">
        <f t="shared" si="294"/>
        <v>1.9755194151299268E-8</v>
      </c>
      <c r="DT441" s="29">
        <f t="shared" si="295"/>
        <v>1.9755194151299268E-8</v>
      </c>
      <c r="DV441" s="35"/>
      <c r="DW441" s="35"/>
      <c r="DX441" s="35"/>
      <c r="ED441" s="35"/>
      <c r="EE441" s="35"/>
      <c r="EF441" s="35"/>
      <c r="EL441" s="35"/>
      <c r="EM441" s="35"/>
      <c r="EN441" s="35"/>
      <c r="ET441" s="35"/>
      <c r="EU441" s="35"/>
      <c r="EV441" s="35"/>
    </row>
    <row r="442" spans="14:152" s="29" customFormat="1" ht="13.5" x14ac:dyDescent="0.3">
      <c r="N442" s="35">
        <v>1.7500000000000001E-8</v>
      </c>
      <c r="O442" s="35">
        <v>0.82378244287000002</v>
      </c>
      <c r="P442" s="35">
        <v>220.46082654860001</v>
      </c>
      <c r="Q442" s="29">
        <f t="shared" si="276"/>
        <v>-5.3035971428651483E-9</v>
      </c>
      <c r="R442" s="29">
        <f t="shared" si="277"/>
        <v>-5.3041544613454549E-9</v>
      </c>
      <c r="S442" s="29">
        <f t="shared" si="278"/>
        <v>-5.3041544594101956E-9</v>
      </c>
      <c r="T442" s="29">
        <f t="shared" si="279"/>
        <v>-5.3041544594101956E-9</v>
      </c>
      <c r="V442" s="35">
        <v>4.2299999999999997E-9</v>
      </c>
      <c r="W442" s="35">
        <v>1.4511670210800001</v>
      </c>
      <c r="X442" s="35">
        <v>2641.3412784722</v>
      </c>
      <c r="Y442" s="29">
        <f t="shared" si="280"/>
        <v>3.9448776949540773E-9</v>
      </c>
      <c r="Z442" s="29">
        <f t="shared" si="281"/>
        <v>3.94548865496349E-9</v>
      </c>
      <c r="AA442" s="29">
        <f t="shared" si="282"/>
        <v>3.9454886528430522E-9</v>
      </c>
      <c r="AB442" s="29">
        <f t="shared" si="283"/>
        <v>3.9454886528430522E-9</v>
      </c>
      <c r="AD442" s="35"/>
      <c r="AE442" s="35"/>
      <c r="AF442" s="35"/>
      <c r="AL442" s="35"/>
      <c r="AM442" s="35"/>
      <c r="AN442" s="35"/>
      <c r="AT442" s="35"/>
      <c r="AU442" s="35"/>
      <c r="AV442" s="35"/>
      <c r="BB442" s="35"/>
      <c r="BC442" s="35"/>
      <c r="BD442" s="35"/>
      <c r="BJ442" s="35">
        <v>1.51E-9</v>
      </c>
      <c r="BK442" s="35">
        <v>2.3941306188100002</v>
      </c>
      <c r="BL442" s="35">
        <v>2524.0214102519999</v>
      </c>
      <c r="BM442" s="29">
        <f t="shared" si="284"/>
        <v>1.2519624821678414E-9</v>
      </c>
      <c r="BN442" s="29">
        <f t="shared" si="285"/>
        <v>1.251639392334933E-9</v>
      </c>
      <c r="BO442" s="29">
        <f t="shared" si="286"/>
        <v>1.2516393934571691E-9</v>
      </c>
      <c r="BP442" s="29">
        <f t="shared" si="287"/>
        <v>1.2516393934571691E-9</v>
      </c>
      <c r="BR442" s="35"/>
      <c r="BS442" s="35"/>
      <c r="BT442" s="35"/>
      <c r="BZ442" s="35"/>
      <c r="CA442" s="35"/>
      <c r="CB442" s="35"/>
      <c r="CH442" s="35"/>
      <c r="CI442" s="35"/>
      <c r="CJ442" s="35"/>
      <c r="CP442" s="35"/>
      <c r="CQ442" s="35"/>
      <c r="CR442" s="35"/>
      <c r="CX442" s="35"/>
      <c r="CY442" s="35"/>
      <c r="CZ442" s="35"/>
      <c r="DF442" s="35">
        <v>7.24E-8</v>
      </c>
      <c r="DG442" s="35">
        <v>3.9065311121500002</v>
      </c>
      <c r="DH442" s="35">
        <v>214.57111982519999</v>
      </c>
      <c r="DI442" s="29">
        <f t="shared" si="288"/>
        <v>3.2298021259419476E-8</v>
      </c>
      <c r="DJ442" s="29">
        <f t="shared" si="289"/>
        <v>3.2300128803396026E-8</v>
      </c>
      <c r="DK442" s="29">
        <f t="shared" si="290"/>
        <v>3.2300128796077741E-8</v>
      </c>
      <c r="DL442" s="29">
        <f t="shared" si="291"/>
        <v>3.2300128796077741E-8</v>
      </c>
      <c r="DN442" s="35">
        <v>2.178E-8</v>
      </c>
      <c r="DO442" s="35">
        <v>5.0977729934599996</v>
      </c>
      <c r="DP442" s="35">
        <v>558.00214074589996</v>
      </c>
      <c r="DQ442" s="29">
        <f t="shared" si="292"/>
        <v>-5.1436187559314511E-10</v>
      </c>
      <c r="DR442" s="29">
        <f t="shared" si="293"/>
        <v>-5.125201293551646E-10</v>
      </c>
      <c r="DS442" s="29">
        <f t="shared" si="294"/>
        <v>-5.1252013575058915E-10</v>
      </c>
      <c r="DT442" s="29">
        <f t="shared" si="295"/>
        <v>-5.1252013575058915E-10</v>
      </c>
      <c r="DV442" s="35"/>
      <c r="DW442" s="35"/>
      <c r="DX442" s="35"/>
      <c r="ED442" s="35"/>
      <c r="EE442" s="35"/>
      <c r="EF442" s="35"/>
      <c r="EL442" s="35"/>
      <c r="EM442" s="35"/>
      <c r="EN442" s="35"/>
      <c r="ET442" s="35"/>
      <c r="EU442" s="35"/>
      <c r="EV442" s="35"/>
    </row>
    <row r="443" spans="14:152" s="29" customFormat="1" ht="13.5" x14ac:dyDescent="0.3">
      <c r="N443" s="35">
        <v>1.838E-8</v>
      </c>
      <c r="O443" s="35">
        <v>6.3101476569999995E-2</v>
      </c>
      <c r="P443" s="35">
        <v>436.15941843159999</v>
      </c>
      <c r="Q443" s="29">
        <f t="shared" si="276"/>
        <v>1.1936382271642552E-8</v>
      </c>
      <c r="R443" s="29">
        <f t="shared" si="277"/>
        <v>1.1937306317075737E-8</v>
      </c>
      <c r="S443" s="29">
        <f t="shared" si="278"/>
        <v>1.193730631386712E-8</v>
      </c>
      <c r="T443" s="29">
        <f t="shared" si="279"/>
        <v>1.193730631386712E-8</v>
      </c>
      <c r="V443" s="35">
        <v>3.1399999999999999E-9</v>
      </c>
      <c r="W443" s="35">
        <v>0.68465789313000003</v>
      </c>
      <c r="X443" s="35">
        <v>757.21715453419995</v>
      </c>
      <c r="Y443" s="29">
        <f t="shared" si="280"/>
        <v>2.8710176520562936E-9</v>
      </c>
      <c r="Z443" s="29">
        <f t="shared" si="281"/>
        <v>2.8711635861665319E-9</v>
      </c>
      <c r="AA443" s="29">
        <f t="shared" si="282"/>
        <v>2.8711635856598453E-9</v>
      </c>
      <c r="AB443" s="29">
        <f t="shared" si="283"/>
        <v>2.8711635856598453E-9</v>
      </c>
      <c r="AD443" s="35"/>
      <c r="AE443" s="35"/>
      <c r="AF443" s="35"/>
      <c r="AL443" s="35"/>
      <c r="AM443" s="35"/>
      <c r="AN443" s="35"/>
      <c r="AT443" s="35"/>
      <c r="AU443" s="35"/>
      <c r="AV443" s="35"/>
      <c r="BB443" s="35"/>
      <c r="BC443" s="35"/>
      <c r="BD443" s="35"/>
      <c r="BJ443" s="35">
        <v>1.4700000000000001E-9</v>
      </c>
      <c r="BK443" s="35">
        <v>4.9819929177000004</v>
      </c>
      <c r="BL443" s="35">
        <v>850.0149880143</v>
      </c>
      <c r="BM443" s="29">
        <f t="shared" si="284"/>
        <v>1.4672020530745115E-9</v>
      </c>
      <c r="BN443" s="29">
        <f t="shared" si="285"/>
        <v>1.4671903601649615E-9</v>
      </c>
      <c r="BO443" s="29">
        <f t="shared" si="286"/>
        <v>1.4671903602056066E-9</v>
      </c>
      <c r="BP443" s="29">
        <f t="shared" si="287"/>
        <v>1.4671903602056066E-9</v>
      </c>
      <c r="BR443" s="35"/>
      <c r="BS443" s="35"/>
      <c r="BT443" s="35"/>
      <c r="BZ443" s="35"/>
      <c r="CA443" s="35"/>
      <c r="CB443" s="35"/>
      <c r="CH443" s="35"/>
      <c r="CI443" s="35"/>
      <c r="CJ443" s="35"/>
      <c r="CP443" s="35"/>
      <c r="CQ443" s="35"/>
      <c r="CR443" s="35"/>
      <c r="CX443" s="35"/>
      <c r="CY443" s="35"/>
      <c r="CZ443" s="35"/>
      <c r="DF443" s="35">
        <v>6.8869999999999994E-8</v>
      </c>
      <c r="DG443" s="35">
        <v>4.11954799957</v>
      </c>
      <c r="DH443" s="35">
        <v>662.53120356299996</v>
      </c>
      <c r="DI443" s="29">
        <f t="shared" si="288"/>
        <v>-4.6597854563360896E-8</v>
      </c>
      <c r="DJ443" s="29">
        <f t="shared" si="289"/>
        <v>-4.659276131668611E-8</v>
      </c>
      <c r="DK443" s="29">
        <f t="shared" si="290"/>
        <v>-4.6592761334372978E-8</v>
      </c>
      <c r="DL443" s="29">
        <f t="shared" si="291"/>
        <v>-4.6592761334372978E-8</v>
      </c>
      <c r="DN443" s="35">
        <v>1.9919999999999999E-8</v>
      </c>
      <c r="DO443" s="35">
        <v>2.29524873043</v>
      </c>
      <c r="DP443" s="35">
        <v>1773.9178027185999</v>
      </c>
      <c r="DQ443" s="29">
        <f t="shared" si="292"/>
        <v>1.8977215554474121E-8</v>
      </c>
      <c r="DR443" s="29">
        <f t="shared" si="293"/>
        <v>1.8975586488573307E-8</v>
      </c>
      <c r="DS443" s="29">
        <f t="shared" si="294"/>
        <v>1.8975586494232546E-8</v>
      </c>
      <c r="DT443" s="29">
        <f t="shared" si="295"/>
        <v>1.8975586494232546E-8</v>
      </c>
      <c r="DV443" s="35"/>
      <c r="DW443" s="35"/>
      <c r="DX443" s="35"/>
      <c r="ED443" s="35"/>
      <c r="EE443" s="35"/>
      <c r="EF443" s="35"/>
      <c r="EL443" s="35"/>
      <c r="EM443" s="35"/>
      <c r="EN443" s="35"/>
      <c r="ET443" s="35"/>
      <c r="EU443" s="35"/>
      <c r="EV443" s="35"/>
    </row>
    <row r="444" spans="14:152" s="29" customFormat="1" ht="13.5" x14ac:dyDescent="0.3">
      <c r="N444" s="35">
        <v>2.1460000000000002E-8</v>
      </c>
      <c r="O444" s="35">
        <v>4.4141518048100004</v>
      </c>
      <c r="P444" s="35">
        <v>184.09414790939999</v>
      </c>
      <c r="Q444" s="29">
        <f t="shared" si="276"/>
        <v>9.3303396725263778E-9</v>
      </c>
      <c r="R444" s="29">
        <f t="shared" si="277"/>
        <v>9.3308789662641224E-9</v>
      </c>
      <c r="S444" s="29">
        <f t="shared" si="278"/>
        <v>9.3308789643914633E-9</v>
      </c>
      <c r="T444" s="29">
        <f t="shared" si="279"/>
        <v>9.3308789643914633E-9</v>
      </c>
      <c r="V444" s="35">
        <v>3.2000000000000001E-9</v>
      </c>
      <c r="W444" s="35">
        <v>3.12697568936</v>
      </c>
      <c r="X444" s="35">
        <v>945.99421523210003</v>
      </c>
      <c r="Y444" s="29">
        <f t="shared" si="280"/>
        <v>2.9972964675876065E-9</v>
      </c>
      <c r="Z444" s="29">
        <f t="shared" si="281"/>
        <v>2.9971357141392225E-9</v>
      </c>
      <c r="AA444" s="29">
        <f t="shared" si="282"/>
        <v>2.9971357146975376E-9</v>
      </c>
      <c r="AB444" s="29">
        <f t="shared" si="283"/>
        <v>2.9971357146975376E-9</v>
      </c>
      <c r="AD444" s="35"/>
      <c r="AE444" s="35"/>
      <c r="AF444" s="35"/>
      <c r="AL444" s="35"/>
      <c r="AM444" s="35"/>
      <c r="AN444" s="35"/>
      <c r="AT444" s="35"/>
      <c r="AU444" s="35"/>
      <c r="AV444" s="35"/>
      <c r="BB444" s="35"/>
      <c r="BC444" s="35"/>
      <c r="BD444" s="35"/>
      <c r="BJ444" s="35">
        <v>1.27E-9</v>
      </c>
      <c r="BK444" s="35">
        <v>0.47350572906999999</v>
      </c>
      <c r="BL444" s="35">
        <v>6.5922821389999999</v>
      </c>
      <c r="BM444" s="29">
        <f t="shared" si="284"/>
        <v>1.0619058816137718E-9</v>
      </c>
      <c r="BN444" s="29">
        <f t="shared" si="285"/>
        <v>1.0619065777233783E-9</v>
      </c>
      <c r="BO444" s="29">
        <f t="shared" si="286"/>
        <v>1.0619065777209613E-9</v>
      </c>
      <c r="BP444" s="29">
        <f t="shared" si="287"/>
        <v>1.0619065777209613E-9</v>
      </c>
      <c r="BR444" s="35"/>
      <c r="BS444" s="35"/>
      <c r="BT444" s="35"/>
      <c r="BZ444" s="35"/>
      <c r="CA444" s="35"/>
      <c r="CB444" s="35"/>
      <c r="CH444" s="35"/>
      <c r="CI444" s="35"/>
      <c r="CJ444" s="35"/>
      <c r="CP444" s="35"/>
      <c r="CQ444" s="35"/>
      <c r="CR444" s="35"/>
      <c r="CX444" s="35"/>
      <c r="CY444" s="35"/>
      <c r="CZ444" s="35"/>
      <c r="DF444" s="35">
        <v>6.5659999999999994E-8</v>
      </c>
      <c r="DG444" s="35">
        <v>2.6765936585399999</v>
      </c>
      <c r="DH444" s="35">
        <v>194.1766403268</v>
      </c>
      <c r="DI444" s="29">
        <f t="shared" si="288"/>
        <v>5.9043301984630069E-8</v>
      </c>
      <c r="DJ444" s="29">
        <f t="shared" si="289"/>
        <v>5.9042456459511754E-8</v>
      </c>
      <c r="DK444" s="29">
        <f t="shared" si="290"/>
        <v>5.9042456462447914E-8</v>
      </c>
      <c r="DL444" s="29">
        <f t="shared" si="291"/>
        <v>5.9042456462447914E-8</v>
      </c>
      <c r="DN444" s="35">
        <v>1.761E-8</v>
      </c>
      <c r="DO444" s="35">
        <v>2.8865562467000001</v>
      </c>
      <c r="DP444" s="35">
        <v>141.69889060840001</v>
      </c>
      <c r="DQ444" s="29">
        <f t="shared" si="292"/>
        <v>8.0635291418426855E-9</v>
      </c>
      <c r="DR444" s="29">
        <f t="shared" si="293"/>
        <v>8.0631928705261728E-9</v>
      </c>
      <c r="DS444" s="29">
        <f t="shared" si="294"/>
        <v>8.0631928716938689E-9</v>
      </c>
      <c r="DT444" s="29">
        <f t="shared" si="295"/>
        <v>8.0631928716938689E-9</v>
      </c>
      <c r="DV444" s="35"/>
      <c r="DW444" s="35"/>
      <c r="DX444" s="35"/>
      <c r="ED444" s="35"/>
      <c r="EE444" s="35"/>
      <c r="EF444" s="35"/>
      <c r="EL444" s="35"/>
      <c r="EM444" s="35"/>
      <c r="EN444" s="35"/>
      <c r="ET444" s="35"/>
      <c r="EU444" s="35"/>
      <c r="EV444" s="35"/>
    </row>
    <row r="445" spans="14:152" s="29" customFormat="1" ht="13.5" x14ac:dyDescent="0.3">
      <c r="N445" s="35">
        <v>1.7299999999999999E-8</v>
      </c>
      <c r="O445" s="35">
        <v>2.2103927617800001</v>
      </c>
      <c r="P445" s="35">
        <v>416.30325013750002</v>
      </c>
      <c r="Q445" s="29">
        <f t="shared" si="276"/>
        <v>-1.5556366714618783E-8</v>
      </c>
      <c r="R445" s="29">
        <f t="shared" si="277"/>
        <v>-1.5555889040106998E-8</v>
      </c>
      <c r="S445" s="29">
        <f t="shared" si="278"/>
        <v>-1.5555889041765813E-8</v>
      </c>
      <c r="T445" s="29">
        <f t="shared" si="279"/>
        <v>-1.5555889041765813E-8</v>
      </c>
      <c r="V445" s="35">
        <v>3.3799999999999999E-9</v>
      </c>
      <c r="W445" s="35">
        <v>4.89782013581</v>
      </c>
      <c r="X445" s="35">
        <v>898.77303279069997</v>
      </c>
      <c r="Y445" s="29">
        <f t="shared" si="280"/>
        <v>2.6988387925652847E-9</v>
      </c>
      <c r="Z445" s="29">
        <f t="shared" si="281"/>
        <v>2.6991159986884547E-9</v>
      </c>
      <c r="AA445" s="29">
        <f t="shared" si="282"/>
        <v>2.6991159977259548E-9</v>
      </c>
      <c r="AB445" s="29">
        <f t="shared" si="283"/>
        <v>2.6991159977259548E-9</v>
      </c>
      <c r="AD445" s="35"/>
      <c r="AE445" s="35"/>
      <c r="AF445" s="35"/>
      <c r="AL445" s="35"/>
      <c r="AM445" s="35"/>
      <c r="AN445" s="35"/>
      <c r="AT445" s="35"/>
      <c r="AU445" s="35"/>
      <c r="AV445" s="35"/>
      <c r="BB445" s="35"/>
      <c r="BC445" s="35"/>
      <c r="BD445" s="35"/>
      <c r="BJ445" s="35">
        <v>1.1599999999999999E-9</v>
      </c>
      <c r="BK445" s="35">
        <v>4.71488890981</v>
      </c>
      <c r="BL445" s="35">
        <v>1130.2313754934</v>
      </c>
      <c r="BM445" s="29">
        <f t="shared" si="284"/>
        <v>-5.4588123843173227E-10</v>
      </c>
      <c r="BN445" s="29">
        <f t="shared" si="285"/>
        <v>-5.4605658806198808E-10</v>
      </c>
      <c r="BO445" s="29">
        <f t="shared" si="286"/>
        <v>-5.4605658745312194E-10</v>
      </c>
      <c r="BP445" s="29">
        <f t="shared" si="287"/>
        <v>-5.4605658745312194E-10</v>
      </c>
      <c r="BR445" s="35"/>
      <c r="BS445" s="35"/>
      <c r="BT445" s="35"/>
      <c r="BZ445" s="35"/>
      <c r="CA445" s="35"/>
      <c r="CB445" s="35"/>
      <c r="CH445" s="35"/>
      <c r="CI445" s="35"/>
      <c r="CJ445" s="35"/>
      <c r="CP445" s="35"/>
      <c r="CQ445" s="35"/>
      <c r="CR445" s="35"/>
      <c r="CX445" s="35"/>
      <c r="CY445" s="35"/>
      <c r="CZ445" s="35"/>
      <c r="DF445" s="35">
        <v>6.5390000000000005E-8</v>
      </c>
      <c r="DG445" s="35">
        <v>6.2558536170399996</v>
      </c>
      <c r="DH445" s="35">
        <v>31.019488636999998</v>
      </c>
      <c r="DI445" s="29">
        <f t="shared" si="288"/>
        <v>5.8106419522217394E-8</v>
      </c>
      <c r="DJ445" s="29">
        <f t="shared" si="289"/>
        <v>5.8106560544928943E-8</v>
      </c>
      <c r="DK445" s="29">
        <f t="shared" si="290"/>
        <v>5.8106560544439265E-8</v>
      </c>
      <c r="DL445" s="29">
        <f t="shared" si="291"/>
        <v>5.8106560544439265E-8</v>
      </c>
      <c r="DN445" s="35">
        <v>1.7690000000000002E-8</v>
      </c>
      <c r="DO445" s="35">
        <v>5.4705154275799996</v>
      </c>
      <c r="DP445" s="35">
        <v>206.13736432740001</v>
      </c>
      <c r="DQ445" s="29">
        <f t="shared" si="292"/>
        <v>-1.4537967590585393E-8</v>
      </c>
      <c r="DR445" s="29">
        <f t="shared" si="293"/>
        <v>-1.4537652645335615E-8</v>
      </c>
      <c r="DS445" s="29">
        <f t="shared" si="294"/>
        <v>-1.4537652646429273E-8</v>
      </c>
      <c r="DT445" s="29">
        <f t="shared" si="295"/>
        <v>-1.4537652646429273E-8</v>
      </c>
      <c r="DV445" s="35"/>
      <c r="DW445" s="35"/>
      <c r="DX445" s="35"/>
      <c r="ED445" s="35"/>
      <c r="EE445" s="35"/>
      <c r="EF445" s="35"/>
      <c r="EL445" s="35"/>
      <c r="EM445" s="35"/>
      <c r="EN445" s="35"/>
      <c r="ET445" s="35"/>
      <c r="EU445" s="35"/>
      <c r="EV445" s="35"/>
    </row>
    <row r="446" spans="14:152" s="29" customFormat="1" ht="13.5" x14ac:dyDescent="0.3">
      <c r="N446" s="35">
        <v>1.7150000000000001E-8</v>
      </c>
      <c r="O446" s="35">
        <v>0.26601715796999997</v>
      </c>
      <c r="P446" s="35">
        <v>103.1409583284</v>
      </c>
      <c r="Q446" s="29">
        <f t="shared" si="276"/>
        <v>-6.2085073624619554E-9</v>
      </c>
      <c r="R446" s="29">
        <f t="shared" si="277"/>
        <v>-6.2082574142289312E-9</v>
      </c>
      <c r="S446" s="29">
        <f t="shared" si="278"/>
        <v>-6.2082574150968711E-9</v>
      </c>
      <c r="T446" s="29">
        <f t="shared" si="279"/>
        <v>-6.2082574150968711E-9</v>
      </c>
      <c r="V446" s="35">
        <v>3.1899999999999999E-9</v>
      </c>
      <c r="W446" s="35">
        <v>5.7688140129100001</v>
      </c>
      <c r="X446" s="35">
        <v>69.364972595899999</v>
      </c>
      <c r="Y446" s="29">
        <f t="shared" si="280"/>
        <v>2.6105636941812584E-9</v>
      </c>
      <c r="Z446" s="29">
        <f t="shared" si="281"/>
        <v>2.6105829708364782E-9</v>
      </c>
      <c r="AA446" s="29">
        <f t="shared" si="282"/>
        <v>2.6105829707695428E-9</v>
      </c>
      <c r="AB446" s="29">
        <f t="shared" si="283"/>
        <v>2.6105829707695428E-9</v>
      </c>
      <c r="AD446" s="35"/>
      <c r="AE446" s="35"/>
      <c r="AF446" s="35"/>
      <c r="AL446" s="35"/>
      <c r="AM446" s="35"/>
      <c r="AN446" s="35"/>
      <c r="AT446" s="35"/>
      <c r="AU446" s="35"/>
      <c r="AV446" s="35"/>
      <c r="BB446" s="35"/>
      <c r="BC446" s="35"/>
      <c r="BD446" s="35"/>
      <c r="BJ446" s="35">
        <v>1.2900000000000001E-9</v>
      </c>
      <c r="BK446" s="35">
        <v>5.4266531172499999</v>
      </c>
      <c r="BL446" s="35">
        <v>2538.2485042536</v>
      </c>
      <c r="BM446" s="29">
        <f t="shared" si="284"/>
        <v>-1.149380180480801E-9</v>
      </c>
      <c r="BN446" s="29">
        <f t="shared" si="285"/>
        <v>-1.1491547473024687E-9</v>
      </c>
      <c r="BO446" s="29">
        <f t="shared" si="286"/>
        <v>-1.1491547480855732E-9</v>
      </c>
      <c r="BP446" s="29">
        <f t="shared" si="287"/>
        <v>-1.1491547480855732E-9</v>
      </c>
      <c r="BR446" s="35"/>
      <c r="BS446" s="35"/>
      <c r="BT446" s="35"/>
      <c r="BZ446" s="35"/>
      <c r="CA446" s="35"/>
      <c r="CB446" s="35"/>
      <c r="CH446" s="35"/>
      <c r="CI446" s="35"/>
      <c r="CJ446" s="35"/>
      <c r="CP446" s="35"/>
      <c r="CQ446" s="35"/>
      <c r="CR446" s="35"/>
      <c r="CX446" s="35"/>
      <c r="CY446" s="35"/>
      <c r="CZ446" s="35"/>
      <c r="DF446" s="35">
        <v>7.484E-8</v>
      </c>
      <c r="DG446" s="35">
        <v>5.56871021201</v>
      </c>
      <c r="DH446" s="35">
        <v>271.40591944890002</v>
      </c>
      <c r="DI446" s="29">
        <f t="shared" si="288"/>
        <v>-6.3721479108374989E-8</v>
      </c>
      <c r="DJ446" s="29">
        <f t="shared" si="289"/>
        <v>-6.3723093862250385E-8</v>
      </c>
      <c r="DK446" s="29">
        <f t="shared" si="290"/>
        <v>-6.3723093856643371E-8</v>
      </c>
      <c r="DL446" s="29">
        <f t="shared" si="291"/>
        <v>-6.3723093856643371E-8</v>
      </c>
      <c r="DN446" s="35">
        <v>1.7339999999999998E-8</v>
      </c>
      <c r="DO446" s="35">
        <v>2.1194101590100001</v>
      </c>
      <c r="DP446" s="35">
        <v>430.79097657</v>
      </c>
      <c r="DQ446" s="29">
        <f t="shared" si="292"/>
        <v>-1.6521349400804266E-8</v>
      </c>
      <c r="DR446" s="29">
        <f t="shared" si="293"/>
        <v>-1.6521005550609871E-8</v>
      </c>
      <c r="DS446" s="29">
        <f t="shared" si="294"/>
        <v>-1.6521005551804012E-8</v>
      </c>
      <c r="DT446" s="29">
        <f t="shared" si="295"/>
        <v>-1.6521005551804012E-8</v>
      </c>
      <c r="DV446" s="35"/>
      <c r="DW446" s="35"/>
      <c r="DX446" s="35"/>
      <c r="ED446" s="35"/>
      <c r="EE446" s="35"/>
      <c r="EF446" s="35"/>
      <c r="EL446" s="35"/>
      <c r="EM446" s="35"/>
      <c r="EN446" s="35"/>
      <c r="ET446" s="35"/>
      <c r="EU446" s="35"/>
      <c r="EV446" s="35"/>
    </row>
    <row r="447" spans="14:152" s="29" customFormat="1" ht="13.5" x14ac:dyDescent="0.3">
      <c r="N447" s="35">
        <v>1.7100000000000001E-8</v>
      </c>
      <c r="O447" s="35">
        <v>0.63515407580000005</v>
      </c>
      <c r="P447" s="35">
        <v>181.0557665236</v>
      </c>
      <c r="Q447" s="29">
        <f t="shared" si="276"/>
        <v>-1.5512876224216657E-8</v>
      </c>
      <c r="R447" s="29">
        <f t="shared" si="277"/>
        <v>-1.5513073673799683E-8</v>
      </c>
      <c r="S447" s="29">
        <f t="shared" si="278"/>
        <v>-1.5513073673114063E-8</v>
      </c>
      <c r="T447" s="29">
        <f t="shared" si="279"/>
        <v>-1.5513073673114063E-8</v>
      </c>
      <c r="V447" s="35">
        <v>3.1E-9</v>
      </c>
      <c r="W447" s="35">
        <v>5.3559872082200002</v>
      </c>
      <c r="X447" s="35">
        <v>815.06334611420004</v>
      </c>
      <c r="Y447" s="29">
        <f t="shared" si="280"/>
        <v>2.9994470152939619E-9</v>
      </c>
      <c r="Z447" s="29">
        <f t="shared" si="281"/>
        <v>2.9993502335197813E-9</v>
      </c>
      <c r="AA447" s="29">
        <f t="shared" si="282"/>
        <v>2.999350233855933E-9</v>
      </c>
      <c r="AB447" s="29">
        <f t="shared" si="283"/>
        <v>2.999350233855933E-9</v>
      </c>
      <c r="AD447" s="35"/>
      <c r="AE447" s="35"/>
      <c r="AF447" s="35"/>
      <c r="AL447" s="35"/>
      <c r="AM447" s="35"/>
      <c r="AN447" s="35"/>
      <c r="AT447" s="35"/>
      <c r="AU447" s="35"/>
      <c r="AV447" s="35"/>
      <c r="BB447" s="35"/>
      <c r="BC447" s="35"/>
      <c r="BD447" s="35"/>
      <c r="BJ447" s="35">
        <v>1.1100000000000001E-9</v>
      </c>
      <c r="BK447" s="35">
        <v>4.51520219898</v>
      </c>
      <c r="BL447" s="35">
        <v>1699.2792165031999</v>
      </c>
      <c r="BM447" s="29">
        <f t="shared" si="284"/>
        <v>8.4983880008702991E-10</v>
      </c>
      <c r="BN447" s="29">
        <f t="shared" si="285"/>
        <v>8.5002270204996093E-10</v>
      </c>
      <c r="BO447" s="29">
        <f t="shared" si="286"/>
        <v>8.500227014114689E-10</v>
      </c>
      <c r="BP447" s="29">
        <f t="shared" si="287"/>
        <v>8.500227014114689E-10</v>
      </c>
      <c r="BR447" s="35"/>
      <c r="BS447" s="35"/>
      <c r="BT447" s="35"/>
      <c r="BZ447" s="35"/>
      <c r="CA447" s="35"/>
      <c r="CB447" s="35"/>
      <c r="CH447" s="35"/>
      <c r="CI447" s="35"/>
      <c r="CJ447" s="35"/>
      <c r="CP447" s="35"/>
      <c r="CQ447" s="35"/>
      <c r="CR447" s="35"/>
      <c r="CX447" s="35"/>
      <c r="CY447" s="35"/>
      <c r="CZ447" s="35"/>
      <c r="DF447" s="35">
        <v>8.0779999999999999E-8</v>
      </c>
      <c r="DG447" s="35">
        <v>3.0995581755999999</v>
      </c>
      <c r="DH447" s="35">
        <v>353.30106501699998</v>
      </c>
      <c r="DI447" s="29">
        <f t="shared" si="288"/>
        <v>-6.7260560663811344E-8</v>
      </c>
      <c r="DJ447" s="29">
        <f t="shared" si="289"/>
        <v>-6.7258164652346426E-8</v>
      </c>
      <c r="DK447" s="29">
        <f t="shared" si="290"/>
        <v>-6.7258164660666831E-8</v>
      </c>
      <c r="DL447" s="29">
        <f t="shared" si="291"/>
        <v>-6.7258164660666831E-8</v>
      </c>
      <c r="DN447" s="35">
        <v>2.377E-8</v>
      </c>
      <c r="DO447" s="35">
        <v>1.0763352156999999</v>
      </c>
      <c r="DP447" s="35">
        <v>59.803745040300001</v>
      </c>
      <c r="DQ447" s="29">
        <f t="shared" si="292"/>
        <v>-1.0910340489384966E-8</v>
      </c>
      <c r="DR447" s="29">
        <f t="shared" si="293"/>
        <v>-1.0910149045027908E-8</v>
      </c>
      <c r="DS447" s="29">
        <f t="shared" si="294"/>
        <v>-1.0910149045692687E-8</v>
      </c>
      <c r="DT447" s="29">
        <f t="shared" si="295"/>
        <v>-1.0910149045692687E-8</v>
      </c>
      <c r="DV447" s="35"/>
      <c r="DW447" s="35"/>
      <c r="DX447" s="35"/>
      <c r="ED447" s="35"/>
      <c r="EE447" s="35"/>
      <c r="EF447" s="35"/>
      <c r="EL447" s="35"/>
      <c r="EM447" s="35"/>
      <c r="EN447" s="35"/>
      <c r="ET447" s="35"/>
      <c r="EU447" s="35"/>
      <c r="EV447" s="35"/>
    </row>
    <row r="448" spans="14:152" s="29" customFormat="1" ht="13.5" x14ac:dyDescent="0.3">
      <c r="N448" s="35">
        <v>2.3070000000000001E-8</v>
      </c>
      <c r="O448" s="35">
        <v>3.2954471430800001</v>
      </c>
      <c r="P448" s="35">
        <v>569.04784100979998</v>
      </c>
      <c r="Q448" s="29">
        <f t="shared" si="276"/>
        <v>2.3060626088849452E-8</v>
      </c>
      <c r="R448" s="29">
        <f t="shared" si="277"/>
        <v>2.3060569279868506E-8</v>
      </c>
      <c r="S448" s="29">
        <f t="shared" si="278"/>
        <v>2.3060569280066069E-8</v>
      </c>
      <c r="T448" s="29">
        <f t="shared" si="279"/>
        <v>2.3060569280066069E-8</v>
      </c>
      <c r="V448" s="35">
        <v>3.6899999999999999E-9</v>
      </c>
      <c r="W448" s="35">
        <v>4.4614361014200004</v>
      </c>
      <c r="X448" s="35">
        <v>421.93232442999999</v>
      </c>
      <c r="Y448" s="29">
        <f t="shared" si="280"/>
        <v>1.1566954261661056E-9</v>
      </c>
      <c r="Z448" s="29">
        <f t="shared" si="281"/>
        <v>1.1564713112765517E-9</v>
      </c>
      <c r="AA448" s="29">
        <f t="shared" si="282"/>
        <v>1.1564713120547912E-9</v>
      </c>
      <c r="AB448" s="29">
        <f t="shared" si="283"/>
        <v>1.1564713120547912E-9</v>
      </c>
      <c r="AD448" s="35"/>
      <c r="AE448" s="35"/>
      <c r="AF448" s="35"/>
      <c r="AL448" s="35"/>
      <c r="AM448" s="35"/>
      <c r="AN448" s="35"/>
      <c r="AT448" s="35"/>
      <c r="AU448" s="35"/>
      <c r="AV448" s="35"/>
      <c r="BB448" s="35"/>
      <c r="BC448" s="35"/>
      <c r="BD448" s="35"/>
      <c r="BJ448" s="35">
        <v>1.14E-9</v>
      </c>
      <c r="BK448" s="35">
        <v>2.06120434865</v>
      </c>
      <c r="BL448" s="35">
        <v>952.09637027660006</v>
      </c>
      <c r="BM448" s="29">
        <f t="shared" si="284"/>
        <v>2.7794551797715918E-10</v>
      </c>
      <c r="BN448" s="29">
        <f t="shared" si="285"/>
        <v>2.7778595112558398E-10</v>
      </c>
      <c r="BO448" s="29">
        <f t="shared" si="286"/>
        <v>2.7778595167968539E-10</v>
      </c>
      <c r="BP448" s="29">
        <f t="shared" si="287"/>
        <v>2.7778595167968539E-10</v>
      </c>
      <c r="BR448" s="35"/>
      <c r="BS448" s="35"/>
      <c r="BT448" s="35"/>
      <c r="BZ448" s="35"/>
      <c r="CA448" s="35"/>
      <c r="CB448" s="35"/>
      <c r="CH448" s="35"/>
      <c r="CI448" s="35"/>
      <c r="CJ448" s="35"/>
      <c r="CP448" s="35"/>
      <c r="CQ448" s="35"/>
      <c r="CR448" s="35"/>
      <c r="CX448" s="35"/>
      <c r="CY448" s="35"/>
      <c r="CZ448" s="35"/>
      <c r="DF448" s="35">
        <v>7.0720000000000001E-8</v>
      </c>
      <c r="DG448" s="35">
        <v>1.10066698352</v>
      </c>
      <c r="DH448" s="35">
        <v>282.66406803389998</v>
      </c>
      <c r="DI448" s="29">
        <f t="shared" si="288"/>
        <v>5.8704326068022005E-8</v>
      </c>
      <c r="DJ448" s="29">
        <f t="shared" si="289"/>
        <v>5.8702636314972956E-8</v>
      </c>
      <c r="DK448" s="29">
        <f t="shared" si="290"/>
        <v>5.8702636320840744E-8</v>
      </c>
      <c r="DL448" s="29">
        <f t="shared" si="291"/>
        <v>5.8702636320840744E-8</v>
      </c>
      <c r="DN448" s="35">
        <v>1.7970000000000001E-8</v>
      </c>
      <c r="DO448" s="35">
        <v>2.90984583978</v>
      </c>
      <c r="DP448" s="35">
        <v>92.797833480099996</v>
      </c>
      <c r="DQ448" s="29">
        <f t="shared" si="292"/>
        <v>-5.2302762816929221E-9</v>
      </c>
      <c r="DR448" s="29">
        <f t="shared" si="293"/>
        <v>-5.2305181173032718E-9</v>
      </c>
      <c r="DS448" s="29">
        <f t="shared" si="294"/>
        <v>-5.2305181164635098E-9</v>
      </c>
      <c r="DT448" s="29">
        <f t="shared" si="295"/>
        <v>-5.2305181164635098E-9</v>
      </c>
      <c r="DV448" s="35"/>
      <c r="DW448" s="35"/>
      <c r="DX448" s="35"/>
      <c r="ED448" s="35"/>
      <c r="EE448" s="35"/>
      <c r="EF448" s="35"/>
      <c r="EL448" s="35"/>
      <c r="EM448" s="35"/>
      <c r="EN448" s="35"/>
      <c r="ET448" s="35"/>
      <c r="EU448" s="35"/>
      <c r="EV448" s="35"/>
    </row>
    <row r="449" spans="14:152" s="29" customFormat="1" ht="13.5" x14ac:dyDescent="0.3">
      <c r="N449" s="35">
        <v>1.906E-8</v>
      </c>
      <c r="O449" s="35">
        <v>5.30639447218</v>
      </c>
      <c r="P449" s="35">
        <v>405.99126305649997</v>
      </c>
      <c r="Q449" s="29">
        <f t="shared" ref="Q449:Q512" si="296">N449*COS(O449+P449*$C$31)</f>
        <v>1.4987942465054698E-8</v>
      </c>
      <c r="R449" s="29">
        <f t="shared" ref="R449:R512" si="297">N449*COS(O449+P449*$C$52)</f>
        <v>1.4987217790776176E-8</v>
      </c>
      <c r="S449" s="29">
        <f t="shared" ref="S449:S512" si="298">N449*COS(O449+P449*$C$73)</f>
        <v>1.4987217793292697E-8</v>
      </c>
      <c r="T449" s="29">
        <f t="shared" ref="T449:T512" si="299">N449*COS(O449+P449*$C$94)</f>
        <v>1.4987217793292697E-8</v>
      </c>
      <c r="V449" s="35">
        <v>3.1099999999999998E-9</v>
      </c>
      <c r="W449" s="35">
        <v>2.1927564071200001</v>
      </c>
      <c r="X449" s="35">
        <v>5856.4776591153995</v>
      </c>
      <c r="Y449" s="29">
        <f t="shared" ref="Y449:Y512" si="300">V449*COS(W449+X449*$C$31)</f>
        <v>-3.1009472944541917E-9</v>
      </c>
      <c r="Z449" s="29">
        <f t="shared" ref="Z449:Z512" si="301">V449*COS(W449+X449*$C$52)</f>
        <v>-3.1007355680458459E-9</v>
      </c>
      <c r="AA449" s="29">
        <f t="shared" ref="AA449:AA512" si="302">V449*COS(W449+X449*$C$73)</f>
        <v>-3.1007355687853027E-9</v>
      </c>
      <c r="AB449" s="29">
        <f t="shared" ref="AB449:AB512" si="303">V449*COS(W449+X449*$C$94)</f>
        <v>-3.1007355687853027E-9</v>
      </c>
      <c r="AD449" s="35"/>
      <c r="AE449" s="35"/>
      <c r="AF449" s="35"/>
      <c r="AL449" s="35"/>
      <c r="AM449" s="35"/>
      <c r="AN449" s="35"/>
      <c r="AT449" s="35"/>
      <c r="AU449" s="35"/>
      <c r="AV449" s="35"/>
      <c r="BB449" s="35"/>
      <c r="BC449" s="35"/>
      <c r="BD449" s="35"/>
      <c r="BJ449" s="35">
        <v>1.1200000000000001E-9</v>
      </c>
      <c r="BK449" s="35">
        <v>4.1473664257899996</v>
      </c>
      <c r="BL449" s="35">
        <v>422.40540518199998</v>
      </c>
      <c r="BM449" s="29">
        <f t="shared" ref="BM449:BM500" si="304">BJ449*COS(BK449+BL449*$C$31)</f>
        <v>1.3950960297952272E-11</v>
      </c>
      <c r="BN449" s="29">
        <f t="shared" ref="BN449:BN500" si="305">BJ449*COS(BK449+BL449*$C$52)</f>
        <v>1.3879251783076617E-11</v>
      </c>
      <c r="BO449" s="29">
        <f t="shared" ref="BO449:BO500" si="306">BJ449*COS(BK449+BL449*$C$73)</f>
        <v>1.3879252032083683E-11</v>
      </c>
      <c r="BP449" s="29">
        <f t="shared" ref="BP449:BP500" si="307">BJ449*COS(BK449+BL449*$C$94)</f>
        <v>1.3879252032083683E-11</v>
      </c>
      <c r="BR449" s="35"/>
      <c r="BS449" s="35"/>
      <c r="BT449" s="35"/>
      <c r="BZ449" s="35"/>
      <c r="CA449" s="35"/>
      <c r="CB449" s="35"/>
      <c r="CH449" s="35"/>
      <c r="CI449" s="35"/>
      <c r="CJ449" s="35"/>
      <c r="CP449" s="35"/>
      <c r="CQ449" s="35"/>
      <c r="CR449" s="35"/>
      <c r="CX449" s="35"/>
      <c r="CY449" s="35"/>
      <c r="CZ449" s="35"/>
      <c r="DF449" s="35">
        <v>6.0889999999999998E-8</v>
      </c>
      <c r="DG449" s="35">
        <v>0.79684364834999999</v>
      </c>
      <c r="DH449" s="35">
        <v>593.42686339800002</v>
      </c>
      <c r="DI449" s="29">
        <f t="shared" ref="DI449:DI512" si="308">DF449*COS(DG449+DH449*$C$31)</f>
        <v>-3.236216802484696E-8</v>
      </c>
      <c r="DJ449" s="29">
        <f t="shared" ref="DJ449:DJ512" si="309">DF449*COS(DG449+DH449*$C$52)</f>
        <v>-3.2366807571629862E-8</v>
      </c>
      <c r="DK449" s="29">
        <f t="shared" ref="DK449:DK512" si="310">DF449*COS(DG449+DH449*$C$73)</f>
        <v>-3.2366807555519619E-8</v>
      </c>
      <c r="DL449" s="29">
        <f t="shared" ref="DL449:DL512" si="311">DF449*COS(DG449+DH449*$C$94)</f>
        <v>-3.2366807555519619E-8</v>
      </c>
      <c r="DN449" s="35">
        <v>1.7249999999999999E-8</v>
      </c>
      <c r="DO449" s="35">
        <v>5.2282728619699999</v>
      </c>
      <c r="DP449" s="35">
        <v>757.21715453419995</v>
      </c>
      <c r="DQ449" s="29">
        <f t="shared" ref="DQ449:DQ512" si="312">DN449*COS(DO449+DP449*$C$31)</f>
        <v>4.2368753775215374E-9</v>
      </c>
      <c r="DR449" s="29">
        <f t="shared" ref="DR449:DR512" si="313">DN449*COS(DO449+DP449*$C$52)</f>
        <v>4.2349559976070728E-9</v>
      </c>
      <c r="DS449" s="29">
        <f t="shared" ref="DS449:DS512" si="314">DN449*COS(DO449+DP449*$C$73)</f>
        <v>4.2349560042721385E-9</v>
      </c>
      <c r="DT449" s="29">
        <f t="shared" ref="DT449:DT512" si="315">DN449*COS(DO449+DP449*$C$94)</f>
        <v>4.2349560042721385E-9</v>
      </c>
      <c r="DV449" s="35"/>
      <c r="DW449" s="35"/>
      <c r="DX449" s="35"/>
      <c r="ED449" s="35"/>
      <c r="EE449" s="35"/>
      <c r="EF449" s="35"/>
      <c r="EL449" s="35"/>
      <c r="EM449" s="35"/>
      <c r="EN449" s="35"/>
      <c r="ET449" s="35"/>
      <c r="EU449" s="35"/>
      <c r="EV449" s="35"/>
    </row>
    <row r="450" spans="14:152" s="29" customFormat="1" ht="13.5" x14ac:dyDescent="0.3">
      <c r="N450" s="35">
        <v>1.8629999999999999E-8</v>
      </c>
      <c r="O450" s="35">
        <v>4.6861364243199999</v>
      </c>
      <c r="P450" s="35">
        <v>286.596221297</v>
      </c>
      <c r="Q450" s="29">
        <f t="shared" si="296"/>
        <v>-1.8564662139219483E-8</v>
      </c>
      <c r="R450" s="29">
        <f t="shared" si="297"/>
        <v>-1.8564594396548957E-8</v>
      </c>
      <c r="S450" s="29">
        <f t="shared" si="298"/>
        <v>-1.8564594396784254E-8</v>
      </c>
      <c r="T450" s="29">
        <f t="shared" si="299"/>
        <v>-1.8564594396784254E-8</v>
      </c>
      <c r="V450" s="35">
        <v>3.0600000000000002E-9</v>
      </c>
      <c r="W450" s="35">
        <v>2.9991701079899999</v>
      </c>
      <c r="X450" s="35">
        <v>1130.2313754934</v>
      </c>
      <c r="Y450" s="29">
        <f t="shared" si="300"/>
        <v>-2.4637395250411686E-9</v>
      </c>
      <c r="Z450" s="29">
        <f t="shared" si="301"/>
        <v>-2.4634285616768641E-9</v>
      </c>
      <c r="AA450" s="29">
        <f t="shared" si="302"/>
        <v>-2.4634285627567964E-9</v>
      </c>
      <c r="AB450" s="29">
        <f t="shared" si="303"/>
        <v>-2.4634285627567964E-9</v>
      </c>
      <c r="AD450" s="35"/>
      <c r="AE450" s="35"/>
      <c r="AF450" s="35"/>
      <c r="AL450" s="35"/>
      <c r="AM450" s="35"/>
      <c r="AN450" s="35"/>
      <c r="AT450" s="35"/>
      <c r="AU450" s="35"/>
      <c r="AV450" s="35"/>
      <c r="BB450" s="35"/>
      <c r="BC450" s="35"/>
      <c r="BD450" s="35"/>
      <c r="BJ450" s="35">
        <v>1.1100000000000001E-9</v>
      </c>
      <c r="BK450" s="35">
        <v>5.5323041108500002</v>
      </c>
      <c r="BL450" s="35">
        <v>857.12853501510006</v>
      </c>
      <c r="BM450" s="29">
        <f t="shared" si="304"/>
        <v>9.1351981663311909E-10</v>
      </c>
      <c r="BN450" s="29">
        <f t="shared" si="305"/>
        <v>9.1360173380375281E-10</v>
      </c>
      <c r="BO450" s="29">
        <f t="shared" si="306"/>
        <v>9.1360173351932324E-10</v>
      </c>
      <c r="BP450" s="29">
        <f t="shared" si="307"/>
        <v>9.1360173351932324E-10</v>
      </c>
      <c r="BR450" s="35"/>
      <c r="BS450" s="35"/>
      <c r="BT450" s="35"/>
      <c r="BZ450" s="35"/>
      <c r="CA450" s="35"/>
      <c r="CB450" s="35"/>
      <c r="CH450" s="35"/>
      <c r="CI450" s="35"/>
      <c r="CJ450" s="35"/>
      <c r="CP450" s="35"/>
      <c r="CQ450" s="35"/>
      <c r="CR450" s="35"/>
      <c r="CX450" s="35"/>
      <c r="CY450" s="35"/>
      <c r="CZ450" s="35"/>
      <c r="DF450" s="35">
        <v>6.1399999999999994E-8</v>
      </c>
      <c r="DG450" s="35">
        <v>3.7967234372399998</v>
      </c>
      <c r="DH450" s="35">
        <v>180.1619946463</v>
      </c>
      <c r="DI450" s="29">
        <f t="shared" si="308"/>
        <v>5.5559323651864263E-8</v>
      </c>
      <c r="DJ450" s="29">
        <f t="shared" si="309"/>
        <v>5.556003741864224E-8</v>
      </c>
      <c r="DK450" s="29">
        <f t="shared" si="310"/>
        <v>5.5560037416163789E-8</v>
      </c>
      <c r="DL450" s="29">
        <f t="shared" si="311"/>
        <v>5.5560037416163789E-8</v>
      </c>
      <c r="DN450" s="35">
        <v>2.3050000000000001E-8</v>
      </c>
      <c r="DO450" s="35">
        <v>5.8823580719199997</v>
      </c>
      <c r="DP450" s="35">
        <v>426.5500067662</v>
      </c>
      <c r="DQ450" s="29">
        <f t="shared" si="312"/>
        <v>2.2367423034401638E-8</v>
      </c>
      <c r="DR450" s="29">
        <f t="shared" si="313"/>
        <v>2.2367782996988413E-8</v>
      </c>
      <c r="DS450" s="29">
        <f t="shared" si="314"/>
        <v>2.2367782995738613E-8</v>
      </c>
      <c r="DT450" s="29">
        <f t="shared" si="315"/>
        <v>2.2367782995738613E-8</v>
      </c>
      <c r="DV450" s="35"/>
      <c r="DW450" s="35"/>
      <c r="DX450" s="35"/>
      <c r="ED450" s="35"/>
      <c r="EE450" s="35"/>
      <c r="EF450" s="35"/>
      <c r="EL450" s="35"/>
      <c r="EM450" s="35"/>
      <c r="EN450" s="35"/>
      <c r="ET450" s="35"/>
      <c r="EU450" s="35"/>
      <c r="EV450" s="35"/>
    </row>
    <row r="451" spans="14:152" s="29" customFormat="1" ht="13.5" x14ac:dyDescent="0.3">
      <c r="N451" s="35">
        <v>1.873E-8</v>
      </c>
      <c r="O451" s="35">
        <v>2.2651602086299998</v>
      </c>
      <c r="P451" s="35">
        <v>1781.0313497193999</v>
      </c>
      <c r="Q451" s="29">
        <f t="shared" si="296"/>
        <v>1.8264384170371327E-8</v>
      </c>
      <c r="R451" s="29">
        <f t="shared" si="297"/>
        <v>1.8263263009316241E-8</v>
      </c>
      <c r="S451" s="29">
        <f t="shared" si="298"/>
        <v>1.8263263013211749E-8</v>
      </c>
      <c r="T451" s="29">
        <f t="shared" si="299"/>
        <v>1.8263263013211749E-8</v>
      </c>
      <c r="V451" s="35">
        <v>3.3000000000000002E-9</v>
      </c>
      <c r="W451" s="35">
        <v>0.64102961163000005</v>
      </c>
      <c r="X451" s="35">
        <v>558.00214074589996</v>
      </c>
      <c r="Y451" s="29">
        <f t="shared" si="300"/>
        <v>-3.1721532617017923E-9</v>
      </c>
      <c r="Z451" s="29">
        <f t="shared" si="301"/>
        <v>-3.172230192066428E-9</v>
      </c>
      <c r="AA451" s="29">
        <f t="shared" si="302"/>
        <v>-3.1722301917993285E-9</v>
      </c>
      <c r="AB451" s="29">
        <f t="shared" si="303"/>
        <v>-3.1722301917993285E-9</v>
      </c>
      <c r="AD451" s="35"/>
      <c r="AE451" s="35"/>
      <c r="AF451" s="35"/>
      <c r="AL451" s="35"/>
      <c r="AM451" s="35"/>
      <c r="AN451" s="35"/>
      <c r="AT451" s="35"/>
      <c r="AU451" s="35"/>
      <c r="AV451" s="35"/>
      <c r="BB451" s="35"/>
      <c r="BC451" s="35"/>
      <c r="BD451" s="35"/>
      <c r="BJ451" s="35">
        <v>1.09E-9</v>
      </c>
      <c r="BK451" s="35">
        <v>3.0000565128800001</v>
      </c>
      <c r="BL451" s="35">
        <v>420.44785172169998</v>
      </c>
      <c r="BM451" s="29">
        <f t="shared" si="304"/>
        <v>-1.0021869213908591E-9</v>
      </c>
      <c r="BN451" s="29">
        <f t="shared" si="305"/>
        <v>-1.0022142373453705E-9</v>
      </c>
      <c r="BO451" s="29">
        <f t="shared" si="306"/>
        <v>-1.0022142372505239E-9</v>
      </c>
      <c r="BP451" s="29">
        <f t="shared" si="307"/>
        <v>-1.0022142372505239E-9</v>
      </c>
      <c r="BR451" s="35"/>
      <c r="BS451" s="35"/>
      <c r="BT451" s="35"/>
      <c r="BZ451" s="35"/>
      <c r="CA451" s="35"/>
      <c r="CB451" s="35"/>
      <c r="CH451" s="35"/>
      <c r="CI451" s="35"/>
      <c r="CJ451" s="35"/>
      <c r="CP451" s="35"/>
      <c r="CQ451" s="35"/>
      <c r="CR451" s="35"/>
      <c r="CX451" s="35"/>
      <c r="CY451" s="35"/>
      <c r="CZ451" s="35"/>
      <c r="DF451" s="35">
        <v>6.7029999999999999E-8</v>
      </c>
      <c r="DG451" s="35">
        <v>3.8285424861999999</v>
      </c>
      <c r="DH451" s="35">
        <v>412.58354519549999</v>
      </c>
      <c r="DI451" s="29">
        <f t="shared" si="308"/>
        <v>-3.0111272083568328E-8</v>
      </c>
      <c r="DJ451" s="29">
        <f t="shared" si="309"/>
        <v>-3.0115017387720475E-8</v>
      </c>
      <c r="DK451" s="29">
        <f t="shared" si="310"/>
        <v>-3.011501737471521E-8</v>
      </c>
      <c r="DL451" s="29">
        <f t="shared" si="311"/>
        <v>-3.011501737471521E-8</v>
      </c>
      <c r="DN451" s="35">
        <v>1.7509999999999999E-8</v>
      </c>
      <c r="DO451" s="35">
        <v>5.2899080346999998</v>
      </c>
      <c r="DP451" s="35">
        <v>87.3117715395</v>
      </c>
      <c r="DQ451" s="29">
        <f t="shared" si="312"/>
        <v>1.5953505334423328E-8</v>
      </c>
      <c r="DR451" s="29">
        <f t="shared" si="313"/>
        <v>1.5953600851878101E-8</v>
      </c>
      <c r="DS451" s="29">
        <f t="shared" si="314"/>
        <v>1.5953600851546415E-8</v>
      </c>
      <c r="DT451" s="29">
        <f t="shared" si="315"/>
        <v>1.5953600851546415E-8</v>
      </c>
      <c r="DV451" s="35"/>
      <c r="DW451" s="35"/>
      <c r="DX451" s="35"/>
      <c r="ED451" s="35"/>
      <c r="EE451" s="35"/>
      <c r="EF451" s="35"/>
      <c r="EL451" s="35"/>
      <c r="EM451" s="35"/>
      <c r="EN451" s="35"/>
      <c r="ET451" s="35"/>
      <c r="EU451" s="35"/>
      <c r="EV451" s="35"/>
    </row>
    <row r="452" spans="14:152" s="29" customFormat="1" ht="13.5" x14ac:dyDescent="0.3">
      <c r="N452" s="35">
        <v>2.035E-8</v>
      </c>
      <c r="O452" s="35">
        <v>3.8518885926699999</v>
      </c>
      <c r="P452" s="35">
        <v>672.14061522839995</v>
      </c>
      <c r="Q452" s="29">
        <f t="shared" si="296"/>
        <v>-1.2014719792413815E-8</v>
      </c>
      <c r="R452" s="29">
        <f t="shared" si="297"/>
        <v>-1.2013046279337332E-8</v>
      </c>
      <c r="S452" s="29">
        <f t="shared" si="298"/>
        <v>-1.2013046285148758E-8</v>
      </c>
      <c r="T452" s="29">
        <f t="shared" si="299"/>
        <v>-1.2013046285148758E-8</v>
      </c>
      <c r="V452" s="35">
        <v>3.05E-9</v>
      </c>
      <c r="W452" s="35">
        <v>0.40963115602</v>
      </c>
      <c r="X452" s="35">
        <v>661.23792731640003</v>
      </c>
      <c r="Y452" s="29">
        <f t="shared" si="300"/>
        <v>4.6728535340105453E-10</v>
      </c>
      <c r="Z452" s="29">
        <f t="shared" si="301"/>
        <v>4.6698324701588553E-10</v>
      </c>
      <c r="AA452" s="29">
        <f t="shared" si="302"/>
        <v>4.669832480649498E-10</v>
      </c>
      <c r="AB452" s="29">
        <f t="shared" si="303"/>
        <v>4.669832480649498E-10</v>
      </c>
      <c r="AD452" s="35"/>
      <c r="AE452" s="35"/>
      <c r="AF452" s="35"/>
      <c r="AL452" s="35"/>
      <c r="AM452" s="35"/>
      <c r="AN452" s="35"/>
      <c r="AT452" s="35"/>
      <c r="AU452" s="35"/>
      <c r="AV452" s="35"/>
      <c r="BB452" s="35"/>
      <c r="BC452" s="35"/>
      <c r="BD452" s="35"/>
      <c r="BJ452" s="35">
        <v>1.1200000000000001E-9</v>
      </c>
      <c r="BK452" s="35">
        <v>2.20667724213</v>
      </c>
      <c r="BL452" s="35">
        <v>395.57870223899999</v>
      </c>
      <c r="BM452" s="29">
        <f t="shared" si="304"/>
        <v>-7.8579446758474148E-10</v>
      </c>
      <c r="BN452" s="29">
        <f t="shared" si="305"/>
        <v>-7.8574661037983347E-10</v>
      </c>
      <c r="BO452" s="29">
        <f t="shared" si="306"/>
        <v>-7.8574661054601985E-10</v>
      </c>
      <c r="BP452" s="29">
        <f t="shared" si="307"/>
        <v>-7.8574661054601985E-10</v>
      </c>
      <c r="BR452" s="35"/>
      <c r="BS452" s="35"/>
      <c r="BT452" s="35"/>
      <c r="BZ452" s="35"/>
      <c r="CA452" s="35"/>
      <c r="CB452" s="35"/>
      <c r="CH452" s="35"/>
      <c r="CI452" s="35"/>
      <c r="CJ452" s="35"/>
      <c r="CP452" s="35"/>
      <c r="CQ452" s="35"/>
      <c r="CR452" s="35"/>
      <c r="CX452" s="35"/>
      <c r="CY452" s="35"/>
      <c r="CZ452" s="35"/>
      <c r="DF452" s="35">
        <v>6.0240000000000002E-8</v>
      </c>
      <c r="DG452" s="35">
        <v>5.4628877620700003</v>
      </c>
      <c r="DH452" s="35">
        <v>724.8308132679</v>
      </c>
      <c r="DI452" s="29">
        <f t="shared" si="308"/>
        <v>-2.6043027818555106E-9</v>
      </c>
      <c r="DJ452" s="29">
        <f t="shared" si="309"/>
        <v>-2.61091536439567E-9</v>
      </c>
      <c r="DK452" s="29">
        <f t="shared" si="310"/>
        <v>-2.6109153414337181E-9</v>
      </c>
      <c r="DL452" s="29">
        <f t="shared" si="311"/>
        <v>-2.6109153414337181E-9</v>
      </c>
      <c r="DN452" s="35">
        <v>2.2020000000000001E-8</v>
      </c>
      <c r="DO452" s="35">
        <v>1.2809694650500001</v>
      </c>
      <c r="DP452" s="35">
        <v>624.91943278700001</v>
      </c>
      <c r="DQ452" s="29">
        <f t="shared" si="312"/>
        <v>9.2848728656768578E-9</v>
      </c>
      <c r="DR452" s="29">
        <f t="shared" si="313"/>
        <v>9.2829814021577703E-9</v>
      </c>
      <c r="DS452" s="29">
        <f t="shared" si="314"/>
        <v>9.2829814087259715E-9</v>
      </c>
      <c r="DT452" s="29">
        <f t="shared" si="315"/>
        <v>9.2829814087259715E-9</v>
      </c>
      <c r="DV452" s="35"/>
      <c r="DW452" s="35"/>
      <c r="DX452" s="35"/>
      <c r="ED452" s="35"/>
      <c r="EE452" s="35"/>
      <c r="EF452" s="35"/>
      <c r="EL452" s="35"/>
      <c r="EM452" s="35"/>
      <c r="EN452" s="35"/>
      <c r="ET452" s="35"/>
      <c r="EU452" s="35"/>
      <c r="EV452" s="35"/>
    </row>
    <row r="453" spans="14:152" s="29" customFormat="1" ht="13.5" x14ac:dyDescent="0.3">
      <c r="N453" s="35">
        <v>2.236E-8</v>
      </c>
      <c r="O453" s="35">
        <v>3.0195913321400001</v>
      </c>
      <c r="P453" s="35">
        <v>105.5404547734</v>
      </c>
      <c r="Q453" s="29">
        <f t="shared" si="296"/>
        <v>4.7800644067283724E-10</v>
      </c>
      <c r="R453" s="29">
        <f t="shared" si="297"/>
        <v>4.7764879882162355E-10</v>
      </c>
      <c r="S453" s="29">
        <f t="shared" si="298"/>
        <v>4.7764880006352264E-10</v>
      </c>
      <c r="T453" s="29">
        <f t="shared" si="299"/>
        <v>4.7764880006352264E-10</v>
      </c>
      <c r="V453" s="35">
        <v>3.2000000000000001E-9</v>
      </c>
      <c r="W453" s="35">
        <v>3.2926731993999998</v>
      </c>
      <c r="X453" s="35">
        <v>760.25553592000006</v>
      </c>
      <c r="Y453" s="29">
        <f t="shared" si="300"/>
        <v>-3.1927560445377439E-9</v>
      </c>
      <c r="Z453" s="29">
        <f t="shared" si="301"/>
        <v>-3.1927312235290975E-9</v>
      </c>
      <c r="AA453" s="29">
        <f t="shared" si="302"/>
        <v>-3.1927312236153608E-9</v>
      </c>
      <c r="AB453" s="29">
        <f t="shared" si="303"/>
        <v>-3.1927312236153608E-9</v>
      </c>
      <c r="AD453" s="35"/>
      <c r="AE453" s="35"/>
      <c r="AF453" s="35"/>
      <c r="AL453" s="35"/>
      <c r="AM453" s="35"/>
      <c r="AN453" s="35"/>
      <c r="AT453" s="35"/>
      <c r="AU453" s="35"/>
      <c r="AV453" s="35"/>
      <c r="BB453" s="35"/>
      <c r="BC453" s="35"/>
      <c r="BD453" s="35"/>
      <c r="BJ453" s="35">
        <v>1.4700000000000001E-9</v>
      </c>
      <c r="BK453" s="35">
        <v>1.5232447251100001</v>
      </c>
      <c r="BL453" s="35">
        <v>552.58551477449998</v>
      </c>
      <c r="BM453" s="29">
        <f t="shared" si="304"/>
        <v>-7.012613814069221E-10</v>
      </c>
      <c r="BN453" s="29">
        <f t="shared" si="305"/>
        <v>-7.0136959748403991E-10</v>
      </c>
      <c r="BO453" s="29">
        <f t="shared" si="306"/>
        <v>-7.0136959710827068E-10</v>
      </c>
      <c r="BP453" s="29">
        <f t="shared" si="307"/>
        <v>-7.0136959710827068E-10</v>
      </c>
      <c r="BR453" s="35"/>
      <c r="BS453" s="35"/>
      <c r="BT453" s="35"/>
      <c r="BZ453" s="35"/>
      <c r="CA453" s="35"/>
      <c r="CB453" s="35"/>
      <c r="CH453" s="35"/>
      <c r="CI453" s="35"/>
      <c r="CJ453" s="35"/>
      <c r="CP453" s="35"/>
      <c r="CQ453" s="35"/>
      <c r="CR453" s="35"/>
      <c r="CX453" s="35"/>
      <c r="CY453" s="35"/>
      <c r="CZ453" s="35"/>
      <c r="DF453" s="35">
        <v>8.1019999999999994E-8</v>
      </c>
      <c r="DG453" s="35">
        <v>4.5105149577799999</v>
      </c>
      <c r="DH453" s="35">
        <v>268.43697403229999</v>
      </c>
      <c r="DI453" s="29">
        <f t="shared" si="308"/>
        <v>-6.8887191762465302E-8</v>
      </c>
      <c r="DJ453" s="29">
        <f t="shared" si="309"/>
        <v>-6.8885456339788958E-8</v>
      </c>
      <c r="DK453" s="29">
        <f t="shared" si="310"/>
        <v>-6.888545634581536E-8</v>
      </c>
      <c r="DL453" s="29">
        <f t="shared" si="311"/>
        <v>-6.888545634581536E-8</v>
      </c>
      <c r="DN453" s="35">
        <v>2.0430000000000002E-8</v>
      </c>
      <c r="DO453" s="35">
        <v>0.46193065602</v>
      </c>
      <c r="DP453" s="35">
        <v>831.10498122419995</v>
      </c>
      <c r="DQ453" s="29">
        <f t="shared" si="312"/>
        <v>3.5875266224945643E-9</v>
      </c>
      <c r="DR453" s="29">
        <f t="shared" si="313"/>
        <v>3.5900604371267573E-9</v>
      </c>
      <c r="DS453" s="29">
        <f t="shared" si="314"/>
        <v>3.5900604283282729E-9</v>
      </c>
      <c r="DT453" s="29">
        <f t="shared" si="315"/>
        <v>3.5900604283282729E-9</v>
      </c>
      <c r="DV453" s="35"/>
      <c r="DW453" s="35"/>
      <c r="DX453" s="35"/>
      <c r="ED453" s="35"/>
      <c r="EE453" s="35"/>
      <c r="EF453" s="35"/>
      <c r="EL453" s="35"/>
      <c r="EM453" s="35"/>
      <c r="EN453" s="35"/>
      <c r="ET453" s="35"/>
      <c r="EU453" s="35"/>
      <c r="EV453" s="35"/>
    </row>
    <row r="454" spans="14:152" s="29" customFormat="1" ht="13.5" x14ac:dyDescent="0.3">
      <c r="N454" s="35">
        <v>1.7669999999999999E-8</v>
      </c>
      <c r="O454" s="35">
        <v>1.4580027156199999</v>
      </c>
      <c r="P454" s="35">
        <v>16.674774556399999</v>
      </c>
      <c r="Q454" s="29">
        <f t="shared" si="296"/>
        <v>-2.7808924907437301E-9</v>
      </c>
      <c r="R454" s="29">
        <f t="shared" si="297"/>
        <v>-2.7808483837676214E-9</v>
      </c>
      <c r="S454" s="29">
        <f t="shared" si="298"/>
        <v>-2.780848383920778E-9</v>
      </c>
      <c r="T454" s="29">
        <f t="shared" si="299"/>
        <v>-2.780848383920778E-9</v>
      </c>
      <c r="V454" s="35">
        <v>2.98E-9</v>
      </c>
      <c r="W454" s="35">
        <v>5.4869324608600003</v>
      </c>
      <c r="X454" s="35">
        <v>702.14871190910003</v>
      </c>
      <c r="Y454" s="29">
        <f t="shared" si="300"/>
        <v>-1.1263466219176908E-9</v>
      </c>
      <c r="Z454" s="29">
        <f t="shared" si="301"/>
        <v>-1.1266402641342089E-9</v>
      </c>
      <c r="AA454" s="29">
        <f t="shared" si="302"/>
        <v>-1.1266402631145801E-9</v>
      </c>
      <c r="AB454" s="29">
        <f t="shared" si="303"/>
        <v>-1.1266402631145801E-9</v>
      </c>
      <c r="AD454" s="35"/>
      <c r="AE454" s="35"/>
      <c r="AF454" s="35"/>
      <c r="AL454" s="35"/>
      <c r="AM454" s="35"/>
      <c r="AN454" s="35"/>
      <c r="AT454" s="35"/>
      <c r="AU454" s="35"/>
      <c r="AV454" s="35"/>
      <c r="BB454" s="35"/>
      <c r="BC454" s="35"/>
      <c r="BD454" s="35"/>
      <c r="BJ454" s="35">
        <v>1.1800000000000001E-9</v>
      </c>
      <c r="BK454" s="35">
        <v>5.4749536712099998</v>
      </c>
      <c r="BL454" s="35">
        <v>2957.7331481288002</v>
      </c>
      <c r="BM454" s="29">
        <f t="shared" si="304"/>
        <v>-1.1732425932043977E-9</v>
      </c>
      <c r="BN454" s="29">
        <f t="shared" si="305"/>
        <v>-1.1732990131114211E-9</v>
      </c>
      <c r="BO454" s="29">
        <f t="shared" si="306"/>
        <v>-1.173299012915914E-9</v>
      </c>
      <c r="BP454" s="29">
        <f t="shared" si="307"/>
        <v>-1.173299012915914E-9</v>
      </c>
      <c r="BR454" s="35"/>
      <c r="BS454" s="35"/>
      <c r="BT454" s="35"/>
      <c r="BZ454" s="35"/>
      <c r="CA454" s="35"/>
      <c r="CB454" s="35"/>
      <c r="CH454" s="35"/>
      <c r="CI454" s="35"/>
      <c r="CJ454" s="35"/>
      <c r="CP454" s="35"/>
      <c r="CQ454" s="35"/>
      <c r="CR454" s="35"/>
      <c r="CX454" s="35"/>
      <c r="CY454" s="35"/>
      <c r="CZ454" s="35"/>
      <c r="DF454" s="35">
        <v>6.0329999999999998E-8</v>
      </c>
      <c r="DG454" s="35">
        <v>1.2432625202100001</v>
      </c>
      <c r="DH454" s="35">
        <v>447.93883187839998</v>
      </c>
      <c r="DI454" s="29">
        <f t="shared" si="308"/>
        <v>-3.7210869139098986E-8</v>
      </c>
      <c r="DJ454" s="29">
        <f t="shared" si="309"/>
        <v>-3.720764461157237E-8</v>
      </c>
      <c r="DK454" s="29">
        <f t="shared" si="310"/>
        <v>-3.7207644622769702E-8</v>
      </c>
      <c r="DL454" s="29">
        <f t="shared" si="311"/>
        <v>-3.7207644622769702E-8</v>
      </c>
      <c r="DN454" s="35">
        <v>1.9309999999999999E-8</v>
      </c>
      <c r="DO454" s="35">
        <v>1.26974971942</v>
      </c>
      <c r="DP454" s="35">
        <v>219.89137757699999</v>
      </c>
      <c r="DQ454" s="29">
        <f t="shared" si="312"/>
        <v>2.4805153277030999E-9</v>
      </c>
      <c r="DR454" s="29">
        <f t="shared" si="313"/>
        <v>2.47987701269276E-9</v>
      </c>
      <c r="DS454" s="29">
        <f t="shared" si="314"/>
        <v>2.4798770149092835E-9</v>
      </c>
      <c r="DT454" s="29">
        <f t="shared" si="315"/>
        <v>2.4798770149092835E-9</v>
      </c>
      <c r="DV454" s="35"/>
      <c r="DW454" s="35"/>
      <c r="DX454" s="35"/>
      <c r="ED454" s="35"/>
      <c r="EE454" s="35"/>
      <c r="EF454" s="35"/>
      <c r="EL454" s="35"/>
      <c r="EM454" s="35"/>
      <c r="EN454" s="35"/>
      <c r="ET454" s="35"/>
      <c r="EU454" s="35"/>
      <c r="EV454" s="35"/>
    </row>
    <row r="455" spans="14:152" s="29" customFormat="1" ht="13.5" x14ac:dyDescent="0.3">
      <c r="N455" s="35">
        <v>1.6330000000000001E-8</v>
      </c>
      <c r="O455" s="35">
        <v>0.16030477875999999</v>
      </c>
      <c r="P455" s="35">
        <v>18.910006790099999</v>
      </c>
      <c r="Q455" s="29">
        <f t="shared" si="296"/>
        <v>1.4578201635105317E-8</v>
      </c>
      <c r="R455" s="29">
        <f t="shared" si="297"/>
        <v>1.4578222727512105E-8</v>
      </c>
      <c r="S455" s="29">
        <f t="shared" si="298"/>
        <v>1.4578222727438863E-8</v>
      </c>
      <c r="T455" s="29">
        <f t="shared" si="299"/>
        <v>1.4578222727438863E-8</v>
      </c>
      <c r="V455" s="35">
        <v>3.5199999999999998E-9</v>
      </c>
      <c r="W455" s="35">
        <v>2.1817969219800002</v>
      </c>
      <c r="X455" s="35">
        <v>2118.7638603783998</v>
      </c>
      <c r="Y455" s="29">
        <f t="shared" si="300"/>
        <v>1.5822929290511905E-9</v>
      </c>
      <c r="Z455" s="29">
        <f t="shared" si="301"/>
        <v>1.5812829760598174E-9</v>
      </c>
      <c r="AA455" s="29">
        <f t="shared" si="302"/>
        <v>1.5812829795671432E-9</v>
      </c>
      <c r="AB455" s="29">
        <f t="shared" si="303"/>
        <v>1.5812829795671432E-9</v>
      </c>
      <c r="AD455" s="35"/>
      <c r="AE455" s="35"/>
      <c r="AF455" s="35"/>
      <c r="AL455" s="35"/>
      <c r="AM455" s="35"/>
      <c r="AN455" s="35"/>
      <c r="AT455" s="35"/>
      <c r="AU455" s="35"/>
      <c r="AV455" s="35"/>
      <c r="BB455" s="35"/>
      <c r="BC455" s="35"/>
      <c r="BD455" s="35"/>
      <c r="BJ455" s="35">
        <v>1.13E-9</v>
      </c>
      <c r="BK455" s="35">
        <v>2.57036693965</v>
      </c>
      <c r="BL455" s="35">
        <v>462.02291352809999</v>
      </c>
      <c r="BM455" s="29">
        <f t="shared" si="304"/>
        <v>-8.9976832351637316E-10</v>
      </c>
      <c r="BN455" s="29">
        <f t="shared" si="305"/>
        <v>-8.9981619821247017E-10</v>
      </c>
      <c r="BO455" s="29">
        <f t="shared" si="306"/>
        <v>-8.9981619804623551E-10</v>
      </c>
      <c r="BP455" s="29">
        <f t="shared" si="307"/>
        <v>-8.9981619804623551E-10</v>
      </c>
      <c r="BR455" s="35"/>
      <c r="BS455" s="35"/>
      <c r="BT455" s="35"/>
      <c r="BZ455" s="35"/>
      <c r="CA455" s="35"/>
      <c r="CB455" s="35"/>
      <c r="CH455" s="35"/>
      <c r="CI455" s="35"/>
      <c r="CJ455" s="35"/>
      <c r="CP455" s="35"/>
      <c r="CQ455" s="35"/>
      <c r="CR455" s="35"/>
      <c r="CX455" s="35"/>
      <c r="CY455" s="35"/>
      <c r="CZ455" s="35"/>
      <c r="DF455" s="35">
        <v>7.4250000000000006E-8</v>
      </c>
      <c r="DG455" s="35">
        <v>2.2939488899899998</v>
      </c>
      <c r="DH455" s="35">
        <v>532.61172640140001</v>
      </c>
      <c r="DI455" s="29">
        <f t="shared" si="308"/>
        <v>-3.7852169044444043E-9</v>
      </c>
      <c r="DJ455" s="29">
        <f t="shared" si="309"/>
        <v>-3.7912037488256139E-9</v>
      </c>
      <c r="DK455" s="29">
        <f t="shared" si="310"/>
        <v>-3.7912037280365178E-9</v>
      </c>
      <c r="DL455" s="29">
        <f t="shared" si="311"/>
        <v>-3.7912037280365178E-9</v>
      </c>
      <c r="DN455" s="35">
        <v>1.953E-8</v>
      </c>
      <c r="DO455" s="35">
        <v>2.9690000238500001</v>
      </c>
      <c r="DP455" s="35">
        <v>398.1440028728</v>
      </c>
      <c r="DQ455" s="29">
        <f t="shared" si="312"/>
        <v>-1.9528853563092808E-8</v>
      </c>
      <c r="DR455" s="29">
        <f t="shared" si="313"/>
        <v>-1.9528866298728045E-8</v>
      </c>
      <c r="DS455" s="29">
        <f t="shared" si="314"/>
        <v>-1.9528866298683944E-8</v>
      </c>
      <c r="DT455" s="29">
        <f t="shared" si="315"/>
        <v>-1.9528866298683944E-8</v>
      </c>
      <c r="DV455" s="35"/>
      <c r="DW455" s="35"/>
      <c r="DX455" s="35"/>
      <c r="ED455" s="35"/>
      <c r="EE455" s="35"/>
      <c r="EF455" s="35"/>
      <c r="EL455" s="35"/>
      <c r="EM455" s="35"/>
      <c r="EN455" s="35"/>
      <c r="ET455" s="35"/>
      <c r="EU455" s="35"/>
      <c r="EV455" s="35"/>
    </row>
    <row r="456" spans="14:152" s="29" customFormat="1" ht="13.5" x14ac:dyDescent="0.3">
      <c r="N456" s="35">
        <v>2.1159999999999999E-8</v>
      </c>
      <c r="O456" s="35">
        <v>2.9018670203100001</v>
      </c>
      <c r="P456" s="35">
        <v>486.40193591629998</v>
      </c>
      <c r="Q456" s="29">
        <f t="shared" si="296"/>
        <v>-4.0714052513345457E-9</v>
      </c>
      <c r="R456" s="29">
        <f t="shared" si="297"/>
        <v>-4.0729362429428241E-9</v>
      </c>
      <c r="S456" s="29">
        <f t="shared" si="298"/>
        <v>-4.0729362376265756E-9</v>
      </c>
      <c r="T456" s="29">
        <f t="shared" si="299"/>
        <v>-4.0729362376265756E-9</v>
      </c>
      <c r="V456" s="35">
        <v>2.9899999999999998E-9</v>
      </c>
      <c r="W456" s="35">
        <v>5.9498065134499996</v>
      </c>
      <c r="X456" s="35">
        <v>572.22923474749996</v>
      </c>
      <c r="Y456" s="29">
        <f t="shared" si="300"/>
        <v>-2.6737730696043829E-9</v>
      </c>
      <c r="Z456" s="29">
        <f t="shared" si="301"/>
        <v>-2.6736569737318725E-9</v>
      </c>
      <c r="AA456" s="29">
        <f t="shared" si="302"/>
        <v>-2.6736569741350453E-9</v>
      </c>
      <c r="AB456" s="29">
        <f t="shared" si="303"/>
        <v>-2.6736569741350453E-9</v>
      </c>
      <c r="AD456" s="35"/>
      <c r="AE456" s="35"/>
      <c r="AF456" s="35"/>
      <c r="AL456" s="35"/>
      <c r="AM456" s="35"/>
      <c r="AN456" s="35"/>
      <c r="AT456" s="35"/>
      <c r="AU456" s="35"/>
      <c r="AV456" s="35"/>
      <c r="BB456" s="35"/>
      <c r="BC456" s="35"/>
      <c r="BD456" s="35"/>
      <c r="BJ456" s="35">
        <v>1.2199999999999999E-9</v>
      </c>
      <c r="BK456" s="35">
        <v>4.9624656789700001</v>
      </c>
      <c r="BL456" s="35">
        <v>638.93407846749994</v>
      </c>
      <c r="BM456" s="29">
        <f t="shared" si="304"/>
        <v>-1.138320686364278E-9</v>
      </c>
      <c r="BN456" s="29">
        <f t="shared" si="305"/>
        <v>-1.138278173063427E-9</v>
      </c>
      <c r="BO456" s="29">
        <f t="shared" si="306"/>
        <v>-1.138278173211072E-9</v>
      </c>
      <c r="BP456" s="29">
        <f t="shared" si="307"/>
        <v>-1.138278173211072E-9</v>
      </c>
      <c r="BR456" s="35"/>
      <c r="BS456" s="35"/>
      <c r="BT456" s="35"/>
      <c r="BZ456" s="35"/>
      <c r="CA456" s="35"/>
      <c r="CB456" s="35"/>
      <c r="CH456" s="35"/>
      <c r="CI456" s="35"/>
      <c r="CJ456" s="35"/>
      <c r="CP456" s="35"/>
      <c r="CQ456" s="35"/>
      <c r="CR456" s="35"/>
      <c r="CX456" s="35"/>
      <c r="CY456" s="35"/>
      <c r="CZ456" s="35"/>
      <c r="DF456" s="35">
        <v>6.0069999999999995E-8</v>
      </c>
      <c r="DG456" s="35">
        <v>2.8721542539799998</v>
      </c>
      <c r="DH456" s="35">
        <v>426.07692601420001</v>
      </c>
      <c r="DI456" s="29">
        <f t="shared" si="308"/>
        <v>-5.6055296408634459E-8</v>
      </c>
      <c r="DJ456" s="29">
        <f t="shared" si="309"/>
        <v>-5.6056690844436921E-8</v>
      </c>
      <c r="DK456" s="29">
        <f t="shared" si="310"/>
        <v>-5.6056690839595201E-8</v>
      </c>
      <c r="DL456" s="29">
        <f t="shared" si="311"/>
        <v>-5.6056690839595201E-8</v>
      </c>
      <c r="DN456" s="35">
        <v>1.6759999999999999E-8</v>
      </c>
      <c r="DO456" s="35">
        <v>4.8168314951199998</v>
      </c>
      <c r="DP456" s="35">
        <v>181.80652604900001</v>
      </c>
      <c r="DQ456" s="29">
        <f t="shared" si="312"/>
        <v>1.4106534675006622E-9</v>
      </c>
      <c r="DR456" s="29">
        <f t="shared" si="313"/>
        <v>1.4111137197732755E-9</v>
      </c>
      <c r="DS456" s="29">
        <f t="shared" si="314"/>
        <v>1.4111137181750625E-9</v>
      </c>
      <c r="DT456" s="29">
        <f t="shared" si="315"/>
        <v>1.4111137181750625E-9</v>
      </c>
      <c r="DV456" s="35"/>
      <c r="DW456" s="35"/>
      <c r="DX456" s="35"/>
      <c r="ED456" s="35"/>
      <c r="EE456" s="35"/>
      <c r="EF456" s="35"/>
      <c r="EL456" s="35"/>
      <c r="EM456" s="35"/>
      <c r="EN456" s="35"/>
      <c r="ET456" s="35"/>
      <c r="EU456" s="35"/>
      <c r="EV456" s="35"/>
    </row>
    <row r="457" spans="14:152" s="29" customFormat="1" ht="13.5" x14ac:dyDescent="0.3">
      <c r="N457" s="35">
        <v>2.2020000000000001E-8</v>
      </c>
      <c r="O457" s="35">
        <v>3.8812595701700001</v>
      </c>
      <c r="P457" s="35">
        <v>427.56139872249997</v>
      </c>
      <c r="Q457" s="29">
        <f t="shared" si="296"/>
        <v>-3.7233815560002045E-9</v>
      </c>
      <c r="R457" s="29">
        <f t="shared" si="297"/>
        <v>-3.7247881574059434E-9</v>
      </c>
      <c r="S457" s="29">
        <f t="shared" si="298"/>
        <v>-3.724788152521597E-9</v>
      </c>
      <c r="T457" s="29">
        <f t="shared" si="299"/>
        <v>-3.724788152521597E-9</v>
      </c>
      <c r="V457" s="35">
        <v>3.4299999999999999E-9</v>
      </c>
      <c r="W457" s="35">
        <v>2.6290008364999999</v>
      </c>
      <c r="X457" s="35">
        <v>213.55972786890001</v>
      </c>
      <c r="Y457" s="29">
        <f t="shared" si="300"/>
        <v>3.3711113394442729E-9</v>
      </c>
      <c r="Z457" s="29">
        <f t="shared" si="301"/>
        <v>3.3710908505112337E-9</v>
      </c>
      <c r="AA457" s="29">
        <f t="shared" si="302"/>
        <v>3.3710908505823865E-9</v>
      </c>
      <c r="AB457" s="29">
        <f t="shared" si="303"/>
        <v>3.3710908505823865E-9</v>
      </c>
      <c r="AD457" s="35"/>
      <c r="AE457" s="35"/>
      <c r="AF457" s="35"/>
      <c r="AL457" s="35"/>
      <c r="AM457" s="35"/>
      <c r="AN457" s="35"/>
      <c r="AT457" s="35"/>
      <c r="AU457" s="35"/>
      <c r="AV457" s="35"/>
      <c r="BB457" s="35"/>
      <c r="BC457" s="35"/>
      <c r="BD457" s="35"/>
      <c r="BJ457" s="35">
        <v>1.0399999999999999E-9</v>
      </c>
      <c r="BK457" s="35">
        <v>1.9113938342800001</v>
      </c>
      <c r="BL457" s="35">
        <v>472.17484191469998</v>
      </c>
      <c r="BM457" s="29">
        <f t="shared" si="304"/>
        <v>-1.0274305969163631E-9</v>
      </c>
      <c r="BN457" s="29">
        <f t="shared" si="305"/>
        <v>-1.0274421323341876E-9</v>
      </c>
      <c r="BO457" s="29">
        <f t="shared" si="306"/>
        <v>-1.0274421322941404E-9</v>
      </c>
      <c r="BP457" s="29">
        <f t="shared" si="307"/>
        <v>-1.0274421322941404E-9</v>
      </c>
      <c r="BR457" s="35"/>
      <c r="BS457" s="35"/>
      <c r="BT457" s="35"/>
      <c r="BZ457" s="35"/>
      <c r="CA457" s="35"/>
      <c r="CB457" s="35"/>
      <c r="CH457" s="35"/>
      <c r="CI457" s="35"/>
      <c r="CJ457" s="35"/>
      <c r="CP457" s="35"/>
      <c r="CQ457" s="35"/>
      <c r="CR457" s="35"/>
      <c r="CX457" s="35"/>
      <c r="CY457" s="35"/>
      <c r="CZ457" s="35"/>
      <c r="DF457" s="35">
        <v>7.568E-8</v>
      </c>
      <c r="DG457" s="35">
        <v>0.79147591035999998</v>
      </c>
      <c r="DH457" s="35">
        <v>2854.6403739102002</v>
      </c>
      <c r="DI457" s="29">
        <f t="shared" si="308"/>
        <v>-7.5640387364564193E-8</v>
      </c>
      <c r="DJ457" s="29">
        <f t="shared" si="309"/>
        <v>-7.5641439716419633E-8</v>
      </c>
      <c r="DK457" s="29">
        <f t="shared" si="310"/>
        <v>-7.5641439712789964E-8</v>
      </c>
      <c r="DL457" s="29">
        <f t="shared" si="311"/>
        <v>-7.5641439712789964E-8</v>
      </c>
      <c r="DN457" s="35">
        <v>1.9020000000000001E-8</v>
      </c>
      <c r="DO457" s="35">
        <v>2.74426125465</v>
      </c>
      <c r="DP457" s="35">
        <v>4952.0635932861996</v>
      </c>
      <c r="DQ457" s="29">
        <f t="shared" si="312"/>
        <v>1.4639517686705695E-9</v>
      </c>
      <c r="DR457" s="29">
        <f t="shared" si="313"/>
        <v>1.4781865435683835E-9</v>
      </c>
      <c r="DS457" s="29">
        <f t="shared" si="314"/>
        <v>1.4781864941400395E-9</v>
      </c>
      <c r="DT457" s="29">
        <f t="shared" si="315"/>
        <v>1.4781864941400395E-9</v>
      </c>
      <c r="DV457" s="35"/>
      <c r="DW457" s="35"/>
      <c r="DX457" s="35"/>
      <c r="ED457" s="35"/>
      <c r="EE457" s="35"/>
      <c r="EF457" s="35"/>
      <c r="EL457" s="35"/>
      <c r="EM457" s="35"/>
      <c r="EN457" s="35"/>
      <c r="ET457" s="35"/>
      <c r="EU457" s="35"/>
      <c r="EV457" s="35"/>
    </row>
    <row r="458" spans="14:152" s="29" customFormat="1" ht="13.5" x14ac:dyDescent="0.3">
      <c r="N458" s="35">
        <v>1.7059999999999999E-8</v>
      </c>
      <c r="O458" s="35">
        <v>3.3521362835400002</v>
      </c>
      <c r="P458" s="35">
        <v>103.04459010879999</v>
      </c>
      <c r="Q458" s="29">
        <f t="shared" si="296"/>
        <v>5.2592943540879618E-9</v>
      </c>
      <c r="R458" s="29">
        <f t="shared" si="297"/>
        <v>5.2590408544904525E-9</v>
      </c>
      <c r="S458" s="29">
        <f t="shared" si="298"/>
        <v>5.2590408553707108E-9</v>
      </c>
      <c r="T458" s="29">
        <f t="shared" si="299"/>
        <v>5.2590408553707108E-9</v>
      </c>
      <c r="V458" s="35">
        <v>2.9600000000000001E-9</v>
      </c>
      <c r="W458" s="35">
        <v>4.1256382170099997</v>
      </c>
      <c r="X458" s="35">
        <v>73.297125859000005</v>
      </c>
      <c r="Y458" s="29">
        <f t="shared" si="300"/>
        <v>1.6804509344415485E-9</v>
      </c>
      <c r="Z458" s="29">
        <f t="shared" si="301"/>
        <v>1.6804238603474548E-9</v>
      </c>
      <c r="AA458" s="29">
        <f t="shared" si="302"/>
        <v>1.6804238604414689E-9</v>
      </c>
      <c r="AB458" s="29">
        <f t="shared" si="303"/>
        <v>1.6804238604414689E-9</v>
      </c>
      <c r="AD458" s="35"/>
      <c r="AE458" s="35"/>
      <c r="AF458" s="35"/>
      <c r="AL458" s="35"/>
      <c r="AM458" s="35"/>
      <c r="AN458" s="35"/>
      <c r="AT458" s="35"/>
      <c r="AU458" s="35"/>
      <c r="AV458" s="35"/>
      <c r="BB458" s="35"/>
      <c r="BC458" s="35"/>
      <c r="BD458" s="35"/>
      <c r="BJ458" s="35">
        <v>1.1599999999999999E-9</v>
      </c>
      <c r="BK458" s="35">
        <v>2.8274216056400001</v>
      </c>
      <c r="BL458" s="35">
        <v>450.97721326419997</v>
      </c>
      <c r="BM458" s="29">
        <f t="shared" si="304"/>
        <v>-8.6643506492267453E-10</v>
      </c>
      <c r="BN458" s="29">
        <f t="shared" si="305"/>
        <v>-8.6648778950140401E-10</v>
      </c>
      <c r="BO458" s="29">
        <f t="shared" si="306"/>
        <v>-8.6648778931832754E-10</v>
      </c>
      <c r="BP458" s="29">
        <f t="shared" si="307"/>
        <v>-8.6648778931832754E-10</v>
      </c>
      <c r="BR458" s="35"/>
      <c r="BS458" s="35"/>
      <c r="BT458" s="35"/>
      <c r="BZ458" s="35"/>
      <c r="CA458" s="35"/>
      <c r="CB458" s="35"/>
      <c r="CH458" s="35"/>
      <c r="CI458" s="35"/>
      <c r="CJ458" s="35"/>
      <c r="CP458" s="35"/>
      <c r="CQ458" s="35"/>
      <c r="CR458" s="35"/>
      <c r="CX458" s="35"/>
      <c r="CY458" s="35"/>
      <c r="CZ458" s="35"/>
      <c r="DF458" s="35">
        <v>5.8159999999999999E-8</v>
      </c>
      <c r="DG458" s="35">
        <v>1.70824982811</v>
      </c>
      <c r="DH458" s="35">
        <v>50.402576179100002</v>
      </c>
      <c r="DI458" s="29">
        <f t="shared" si="308"/>
        <v>-4.7513291122473679E-8</v>
      </c>
      <c r="DJ458" s="29">
        <f t="shared" si="309"/>
        <v>-4.7513034849887721E-8</v>
      </c>
      <c r="DK458" s="29">
        <f t="shared" si="310"/>
        <v>-4.7513034850777628E-8</v>
      </c>
      <c r="DL458" s="29">
        <f t="shared" si="311"/>
        <v>-4.7513034850777628E-8</v>
      </c>
      <c r="DN458" s="35">
        <v>2.133E-8</v>
      </c>
      <c r="DO458" s="35">
        <v>5.3717770528399997</v>
      </c>
      <c r="DP458" s="35">
        <v>627.36711334179995</v>
      </c>
      <c r="DQ458" s="29">
        <f t="shared" si="312"/>
        <v>-2.1101342299396892E-8</v>
      </c>
      <c r="DR458" s="29">
        <f t="shared" si="313"/>
        <v>-2.1101045983682423E-8</v>
      </c>
      <c r="DS458" s="29">
        <f t="shared" si="314"/>
        <v>-2.1101045984711707E-8</v>
      </c>
      <c r="DT458" s="29">
        <f t="shared" si="315"/>
        <v>-2.1101045984711707E-8</v>
      </c>
      <c r="DV458" s="35"/>
      <c r="DW458" s="35"/>
      <c r="DX458" s="35"/>
      <c r="ED458" s="35"/>
      <c r="EE458" s="35"/>
      <c r="EF458" s="35"/>
      <c r="EL458" s="35"/>
      <c r="EM458" s="35"/>
      <c r="EN458" s="35"/>
      <c r="ET458" s="35"/>
      <c r="EU458" s="35"/>
      <c r="EV458" s="35"/>
    </row>
    <row r="459" spans="14:152" s="29" customFormat="1" ht="13.5" x14ac:dyDescent="0.3">
      <c r="N459" s="35">
        <v>1.604E-8</v>
      </c>
      <c r="O459" s="35">
        <v>2.48973273967</v>
      </c>
      <c r="P459" s="35">
        <v>55.659143456099997</v>
      </c>
      <c r="Q459" s="29">
        <f t="shared" si="296"/>
        <v>-1.5532787073904183E-8</v>
      </c>
      <c r="R459" s="29">
        <f t="shared" si="297"/>
        <v>-1.5532820836651956E-8</v>
      </c>
      <c r="S459" s="29">
        <f t="shared" si="298"/>
        <v>-1.5532820836534718E-8</v>
      </c>
      <c r="T459" s="29">
        <f t="shared" si="299"/>
        <v>-1.5532820836534718E-8</v>
      </c>
      <c r="V459" s="35">
        <v>3.6E-9</v>
      </c>
      <c r="W459" s="35">
        <v>2.94387423457</v>
      </c>
      <c r="X459" s="35">
        <v>2214.7430875962</v>
      </c>
      <c r="Y459" s="29">
        <f t="shared" si="300"/>
        <v>1.2493281858510842E-9</v>
      </c>
      <c r="Z459" s="29">
        <f t="shared" si="301"/>
        <v>1.2504616033635192E-9</v>
      </c>
      <c r="AA459" s="29">
        <f t="shared" si="302"/>
        <v>1.2504615994279983E-9</v>
      </c>
      <c r="AB459" s="29">
        <f t="shared" si="303"/>
        <v>1.2504615994279983E-9</v>
      </c>
      <c r="AD459" s="35"/>
      <c r="AE459" s="35"/>
      <c r="AF459" s="35"/>
      <c r="AL459" s="35"/>
      <c r="AM459" s="35"/>
      <c r="AN459" s="35"/>
      <c r="AT459" s="35"/>
      <c r="AU459" s="35"/>
      <c r="AV459" s="35"/>
      <c r="BB459" s="35"/>
      <c r="BC459" s="35"/>
      <c r="BD459" s="35"/>
      <c r="BJ459" s="35">
        <v>1.15E-9</v>
      </c>
      <c r="BK459" s="35">
        <v>2.2604320162199998</v>
      </c>
      <c r="BL459" s="35">
        <v>1781.0313497193999</v>
      </c>
      <c r="BM459" s="29">
        <f t="shared" si="304"/>
        <v>1.1201943433744462E-9</v>
      </c>
      <c r="BN459" s="29">
        <f t="shared" si="305"/>
        <v>1.1201240747304846E-9</v>
      </c>
      <c r="BO459" s="29">
        <f t="shared" si="306"/>
        <v>1.1201240749746319E-9</v>
      </c>
      <c r="BP459" s="29">
        <f t="shared" si="307"/>
        <v>1.1201240749746319E-9</v>
      </c>
      <c r="BR459" s="35"/>
      <c r="BS459" s="35"/>
      <c r="BT459" s="35"/>
      <c r="BZ459" s="35"/>
      <c r="CA459" s="35"/>
      <c r="CB459" s="35"/>
      <c r="CH459" s="35"/>
      <c r="CI459" s="35"/>
      <c r="CJ459" s="35"/>
      <c r="CP459" s="35"/>
      <c r="CQ459" s="35"/>
      <c r="CR459" s="35"/>
      <c r="CX459" s="35"/>
      <c r="CY459" s="35"/>
      <c r="CZ459" s="35"/>
      <c r="DF459" s="35">
        <v>7.5339999999999998E-8</v>
      </c>
      <c r="DG459" s="35">
        <v>5.3859829267999997</v>
      </c>
      <c r="DH459" s="35">
        <v>953.10776223289997</v>
      </c>
      <c r="DI459" s="29">
        <f t="shared" si="308"/>
        <v>-3.2492377935054641E-8</v>
      </c>
      <c r="DJ459" s="29">
        <f t="shared" si="309"/>
        <v>-3.2482557025413246E-8</v>
      </c>
      <c r="DK459" s="29">
        <f t="shared" si="310"/>
        <v>-3.2482557059517294E-8</v>
      </c>
      <c r="DL459" s="29">
        <f t="shared" si="311"/>
        <v>-3.2482557059517294E-8</v>
      </c>
      <c r="DN459" s="35">
        <v>1.962E-8</v>
      </c>
      <c r="DO459" s="35">
        <v>3.5211194966199999</v>
      </c>
      <c r="DP459" s="35">
        <v>213.45915413239999</v>
      </c>
      <c r="DQ459" s="29">
        <f t="shared" si="312"/>
        <v>1.494389374245865E-8</v>
      </c>
      <c r="DR459" s="29">
        <f t="shared" si="313"/>
        <v>1.494430509747842E-8</v>
      </c>
      <c r="DS459" s="29">
        <f t="shared" si="314"/>
        <v>1.4944305096050025E-8</v>
      </c>
      <c r="DT459" s="29">
        <f t="shared" si="315"/>
        <v>1.4944305096050025E-8</v>
      </c>
      <c r="DV459" s="35"/>
      <c r="DW459" s="35"/>
      <c r="DX459" s="35"/>
      <c r="ED459" s="35"/>
      <c r="EE459" s="35"/>
      <c r="EF459" s="35"/>
      <c r="EL459" s="35"/>
      <c r="EM459" s="35"/>
      <c r="EN459" s="35"/>
      <c r="ET459" s="35"/>
      <c r="EU459" s="35"/>
      <c r="EV459" s="35"/>
    </row>
    <row r="460" spans="14:152" s="29" customFormat="1" ht="13.5" x14ac:dyDescent="0.3">
      <c r="N460" s="35">
        <v>1.7439999999999999E-8</v>
      </c>
      <c r="O460" s="35">
        <v>1.8379110673900001</v>
      </c>
      <c r="P460" s="35">
        <v>1044.4040766621999</v>
      </c>
      <c r="Q460" s="29">
        <f t="shared" si="296"/>
        <v>1.7419455936303147E-8</v>
      </c>
      <c r="R460" s="29">
        <f t="shared" si="297"/>
        <v>1.7419321741450739E-8</v>
      </c>
      <c r="S460" s="29">
        <f t="shared" si="298"/>
        <v>1.7419321741917484E-8</v>
      </c>
      <c r="T460" s="29">
        <f t="shared" si="299"/>
        <v>1.7419321741917484E-8</v>
      </c>
      <c r="V460" s="35">
        <v>2.93E-9</v>
      </c>
      <c r="W460" s="35">
        <v>5.7183779726399999</v>
      </c>
      <c r="X460" s="35">
        <v>60.766952886799999</v>
      </c>
      <c r="Y460" s="29">
        <f t="shared" si="300"/>
        <v>2.672759931981797E-9</v>
      </c>
      <c r="Z460" s="29">
        <f t="shared" si="301"/>
        <v>2.6727709903254349E-9</v>
      </c>
      <c r="AA460" s="29">
        <f t="shared" si="302"/>
        <v>2.6727709902870364E-9</v>
      </c>
      <c r="AB460" s="29">
        <f t="shared" si="303"/>
        <v>2.6727709902870364E-9</v>
      </c>
      <c r="AD460" s="35"/>
      <c r="AE460" s="35"/>
      <c r="AF460" s="35"/>
      <c r="AL460" s="35"/>
      <c r="AM460" s="35"/>
      <c r="AN460" s="35"/>
      <c r="AT460" s="35"/>
      <c r="AU460" s="35"/>
      <c r="AV460" s="35"/>
      <c r="BB460" s="35"/>
      <c r="BC460" s="35"/>
      <c r="BD460" s="35"/>
      <c r="BJ460" s="35">
        <v>1.0999999999999999E-9</v>
      </c>
      <c r="BK460" s="35">
        <v>4.8668649240299997</v>
      </c>
      <c r="BL460" s="35">
        <v>2914.0142358237999</v>
      </c>
      <c r="BM460" s="29">
        <f t="shared" si="304"/>
        <v>-3.8719329850684976E-10</v>
      </c>
      <c r="BN460" s="29">
        <f t="shared" si="305"/>
        <v>-3.8673846329195262E-10</v>
      </c>
      <c r="BO460" s="29">
        <f t="shared" si="306"/>
        <v>-3.8673846487148378E-10</v>
      </c>
      <c r="BP460" s="29">
        <f t="shared" si="307"/>
        <v>-3.8673846487148378E-10</v>
      </c>
      <c r="BR460" s="35"/>
      <c r="BS460" s="35"/>
      <c r="BT460" s="35"/>
      <c r="BZ460" s="35"/>
      <c r="CA460" s="35"/>
      <c r="CB460" s="35"/>
      <c r="CH460" s="35"/>
      <c r="CI460" s="35"/>
      <c r="CJ460" s="35"/>
      <c r="CP460" s="35"/>
      <c r="CQ460" s="35"/>
      <c r="CR460" s="35"/>
      <c r="CX460" s="35"/>
      <c r="CY460" s="35"/>
      <c r="CZ460" s="35"/>
      <c r="DF460" s="35">
        <v>5.8630000000000003E-8</v>
      </c>
      <c r="DG460" s="35">
        <v>2.0420145662300002</v>
      </c>
      <c r="DH460" s="35">
        <v>454.90936652729999</v>
      </c>
      <c r="DI460" s="29">
        <f t="shared" si="308"/>
        <v>-5.8629004662692627E-8</v>
      </c>
      <c r="DJ460" s="29">
        <f t="shared" si="309"/>
        <v>-5.8629028081377517E-8</v>
      </c>
      <c r="DK460" s="29">
        <f t="shared" si="310"/>
        <v>-5.8629028081296678E-8</v>
      </c>
      <c r="DL460" s="29">
        <f t="shared" si="311"/>
        <v>-5.8629028081296678E-8</v>
      </c>
      <c r="DN460" s="35">
        <v>1.709E-8</v>
      </c>
      <c r="DO460" s="35">
        <v>6.1407376184400002</v>
      </c>
      <c r="DP460" s="35">
        <v>952.35700270749999</v>
      </c>
      <c r="DQ460" s="29">
        <f t="shared" si="312"/>
        <v>-1.5856077374490377E-8</v>
      </c>
      <c r="DR460" s="29">
        <f t="shared" si="313"/>
        <v>-1.5855156754692531E-8</v>
      </c>
      <c r="DS460" s="29">
        <f t="shared" si="314"/>
        <v>-1.5855156757889941E-8</v>
      </c>
      <c r="DT460" s="29">
        <f t="shared" si="315"/>
        <v>-1.5855156757889941E-8</v>
      </c>
      <c r="DV460" s="35"/>
      <c r="DW460" s="35"/>
      <c r="DX460" s="35"/>
      <c r="ED460" s="35"/>
      <c r="EE460" s="35"/>
      <c r="EF460" s="35"/>
      <c r="EL460" s="35"/>
      <c r="EM460" s="35"/>
      <c r="EN460" s="35"/>
      <c r="ET460" s="35"/>
      <c r="EU460" s="35"/>
      <c r="EV460" s="35"/>
    </row>
    <row r="461" spans="14:152" s="29" customFormat="1" ht="13.5" x14ac:dyDescent="0.3">
      <c r="N461" s="35">
        <v>1.569E-8</v>
      </c>
      <c r="O461" s="35">
        <v>6.10089581118</v>
      </c>
      <c r="P461" s="35">
        <v>106.0135355254</v>
      </c>
      <c r="Q461" s="29">
        <f t="shared" si="296"/>
        <v>4.898417401884446E-10</v>
      </c>
      <c r="R461" s="29">
        <f t="shared" si="297"/>
        <v>4.9009375679482941E-10</v>
      </c>
      <c r="S461" s="29">
        <f t="shared" si="298"/>
        <v>4.9009375591970189E-10</v>
      </c>
      <c r="T461" s="29">
        <f t="shared" si="299"/>
        <v>4.9009375591970189E-10</v>
      </c>
      <c r="V461" s="35">
        <v>3.2599999999999999E-9</v>
      </c>
      <c r="W461" s="35">
        <v>1.9380650933100001</v>
      </c>
      <c r="X461" s="35">
        <v>480.7728616238</v>
      </c>
      <c r="Y461" s="29">
        <f t="shared" si="300"/>
        <v>-3.0925022400631609E-9</v>
      </c>
      <c r="Z461" s="29">
        <f t="shared" si="301"/>
        <v>-3.0925774068823847E-9</v>
      </c>
      <c r="AA461" s="29">
        <f t="shared" si="302"/>
        <v>-3.0925774066213989E-9</v>
      </c>
      <c r="AB461" s="29">
        <f t="shared" si="303"/>
        <v>-3.0925774066213989E-9</v>
      </c>
      <c r="AD461" s="35"/>
      <c r="AE461" s="35"/>
      <c r="AF461" s="35"/>
      <c r="AL461" s="35"/>
      <c r="AM461" s="35"/>
      <c r="AN461" s="35"/>
      <c r="AT461" s="35"/>
      <c r="AU461" s="35"/>
      <c r="AV461" s="35"/>
      <c r="BB461" s="35"/>
      <c r="BC461" s="35"/>
      <c r="BD461" s="35"/>
      <c r="BJ461" s="35">
        <v>1.09E-9</v>
      </c>
      <c r="BK461" s="35">
        <v>4.4384872727999998</v>
      </c>
      <c r="BL461" s="35">
        <v>405.99126305649997</v>
      </c>
      <c r="BM461" s="29">
        <f t="shared" si="304"/>
        <v>4.0299672099343096E-11</v>
      </c>
      <c r="BN461" s="29">
        <f t="shared" si="305"/>
        <v>4.0232636822191101E-11</v>
      </c>
      <c r="BO461" s="29">
        <f t="shared" si="306"/>
        <v>4.0232637054968456E-11</v>
      </c>
      <c r="BP461" s="29">
        <f t="shared" si="307"/>
        <v>4.0232637054968456E-11</v>
      </c>
      <c r="BR461" s="35"/>
      <c r="BS461" s="35"/>
      <c r="BT461" s="35"/>
      <c r="BZ461" s="35"/>
      <c r="CA461" s="35"/>
      <c r="CB461" s="35"/>
      <c r="CH461" s="35"/>
      <c r="CI461" s="35"/>
      <c r="CJ461" s="35"/>
      <c r="CP461" s="35"/>
      <c r="CQ461" s="35"/>
      <c r="CR461" s="35"/>
      <c r="CX461" s="35"/>
      <c r="CY461" s="35"/>
      <c r="CZ461" s="35"/>
      <c r="DF461" s="35">
        <v>7.2909999999999996E-8</v>
      </c>
      <c r="DG461" s="35">
        <v>0.88044346877000002</v>
      </c>
      <c r="DH461" s="35">
        <v>457.61767951299998</v>
      </c>
      <c r="DI461" s="29">
        <f t="shared" si="308"/>
        <v>-3.2305543829667542E-8</v>
      </c>
      <c r="DJ461" s="29">
        <f t="shared" si="309"/>
        <v>-3.2301009701413106E-8</v>
      </c>
      <c r="DK461" s="29">
        <f t="shared" si="310"/>
        <v>-3.2301009717158053E-8</v>
      </c>
      <c r="DL461" s="29">
        <f t="shared" si="311"/>
        <v>-3.2301009717158053E-8</v>
      </c>
      <c r="DN461" s="35">
        <v>1.784E-8</v>
      </c>
      <c r="DO461" s="35">
        <v>1.0524371668200001</v>
      </c>
      <c r="DP461" s="35">
        <v>353.30106501699998</v>
      </c>
      <c r="DQ461" s="29">
        <f t="shared" si="312"/>
        <v>1.559121904015962E-8</v>
      </c>
      <c r="DR461" s="29">
        <f t="shared" si="313"/>
        <v>1.559168337415279E-8</v>
      </c>
      <c r="DS461" s="29">
        <f t="shared" si="314"/>
        <v>1.5591683372540482E-8</v>
      </c>
      <c r="DT461" s="29">
        <f t="shared" si="315"/>
        <v>1.5591683372540482E-8</v>
      </c>
      <c r="DV461" s="35"/>
      <c r="DW461" s="35"/>
      <c r="DX461" s="35"/>
      <c r="ED461" s="35"/>
      <c r="EE461" s="35"/>
      <c r="EF461" s="35"/>
      <c r="EL461" s="35"/>
      <c r="EM461" s="35"/>
      <c r="EN461" s="35"/>
      <c r="ET461" s="35"/>
      <c r="EU461" s="35"/>
      <c r="EV461" s="35"/>
    </row>
    <row r="462" spans="14:152" s="29" customFormat="1" ht="13.5" x14ac:dyDescent="0.3">
      <c r="N462" s="35">
        <v>2.0809999999999999E-8</v>
      </c>
      <c r="O462" s="35">
        <v>6.0381019284399997</v>
      </c>
      <c r="P462" s="35">
        <v>916.93228005540004</v>
      </c>
      <c r="Q462" s="29">
        <f t="shared" si="296"/>
        <v>-1.0167464260548256E-8</v>
      </c>
      <c r="R462" s="29">
        <f t="shared" si="297"/>
        <v>-1.016494045196709E-8</v>
      </c>
      <c r="S462" s="29">
        <f t="shared" si="298"/>
        <v>-1.0164940460731284E-8</v>
      </c>
      <c r="T462" s="29">
        <f t="shared" si="299"/>
        <v>-1.0164940460731284E-8</v>
      </c>
      <c r="V462" s="35">
        <v>3.3499999999999998E-9</v>
      </c>
      <c r="W462" s="35">
        <v>2.6012054285100001</v>
      </c>
      <c r="X462" s="35">
        <v>518.38463239980001</v>
      </c>
      <c r="Y462" s="29">
        <f t="shared" si="300"/>
        <v>8.4344442948707838E-11</v>
      </c>
      <c r="Z462" s="29">
        <f t="shared" si="301"/>
        <v>8.4081285043424017E-11</v>
      </c>
      <c r="AA462" s="29">
        <f t="shared" si="302"/>
        <v>8.4081285957237736E-11</v>
      </c>
      <c r="AB462" s="29">
        <f t="shared" si="303"/>
        <v>8.4081285957237736E-11</v>
      </c>
      <c r="AD462" s="35"/>
      <c r="AE462" s="35"/>
      <c r="AF462" s="35"/>
      <c r="AL462" s="35"/>
      <c r="AM462" s="35"/>
      <c r="AN462" s="35"/>
      <c r="AT462" s="35"/>
      <c r="AU462" s="35"/>
      <c r="AV462" s="35"/>
      <c r="BB462" s="35"/>
      <c r="BC462" s="35"/>
      <c r="BD462" s="35"/>
      <c r="BJ462" s="35">
        <v>1.02E-9</v>
      </c>
      <c r="BK462" s="35">
        <v>5.9011261107799999</v>
      </c>
      <c r="BL462" s="35">
        <v>99.911380480899993</v>
      </c>
      <c r="BM462" s="29">
        <f t="shared" si="304"/>
        <v>3.3062553081179766E-10</v>
      </c>
      <c r="BN462" s="29">
        <f t="shared" si="305"/>
        <v>3.3064014469621682E-10</v>
      </c>
      <c r="BO462" s="29">
        <f t="shared" si="306"/>
        <v>3.3064014464547073E-10</v>
      </c>
      <c r="BP462" s="29">
        <f t="shared" si="307"/>
        <v>3.3064014464547073E-10</v>
      </c>
      <c r="BR462" s="35"/>
      <c r="BS462" s="35"/>
      <c r="BT462" s="35"/>
      <c r="BZ462" s="35"/>
      <c r="CA462" s="35"/>
      <c r="CB462" s="35"/>
      <c r="CH462" s="35"/>
      <c r="CI462" s="35"/>
      <c r="CJ462" s="35"/>
      <c r="CP462" s="35"/>
      <c r="CQ462" s="35"/>
      <c r="CR462" s="35"/>
      <c r="CX462" s="35"/>
      <c r="CY462" s="35"/>
      <c r="CZ462" s="35"/>
      <c r="DF462" s="35">
        <v>6.2349999999999999E-8</v>
      </c>
      <c r="DG462" s="35">
        <v>4.5196034141799997</v>
      </c>
      <c r="DH462" s="35">
        <v>3693.6096616606001</v>
      </c>
      <c r="DI462" s="29">
        <f t="shared" si="308"/>
        <v>-6.7316087641569543E-9</v>
      </c>
      <c r="DJ462" s="29">
        <f t="shared" si="309"/>
        <v>-6.6969022200392839E-9</v>
      </c>
      <c r="DK462" s="29">
        <f t="shared" si="310"/>
        <v>-6.6969023405598499E-9</v>
      </c>
      <c r="DL462" s="29">
        <f t="shared" si="311"/>
        <v>-6.6969023405598499E-9</v>
      </c>
      <c r="DN462" s="35">
        <v>1.7E-8</v>
      </c>
      <c r="DO462" s="35">
        <v>1.1741886417</v>
      </c>
      <c r="DP462" s="35">
        <v>739.05790726949999</v>
      </c>
      <c r="DQ462" s="29">
        <f t="shared" si="312"/>
        <v>1.3919204772116972E-8</v>
      </c>
      <c r="DR462" s="29">
        <f t="shared" si="313"/>
        <v>1.3920298089128947E-8</v>
      </c>
      <c r="DS462" s="29">
        <f t="shared" si="314"/>
        <v>1.3920298085332735E-8</v>
      </c>
      <c r="DT462" s="29">
        <f t="shared" si="315"/>
        <v>1.3920298085332735E-8</v>
      </c>
      <c r="DV462" s="35"/>
      <c r="DW462" s="35"/>
      <c r="DX462" s="35"/>
      <c r="ED462" s="35"/>
      <c r="EE462" s="35"/>
      <c r="EF462" s="35"/>
      <c r="EL462" s="35"/>
      <c r="EM462" s="35"/>
      <c r="EN462" s="35"/>
      <c r="ET462" s="35"/>
      <c r="EU462" s="35"/>
      <c r="EV462" s="35"/>
    </row>
    <row r="463" spans="14:152" s="29" customFormat="1" ht="13.5" x14ac:dyDescent="0.3">
      <c r="N463" s="35">
        <v>1.7990000000000001E-8</v>
      </c>
      <c r="O463" s="35">
        <v>5.0159257040499998</v>
      </c>
      <c r="P463" s="35">
        <v>731.94436026870005</v>
      </c>
      <c r="Q463" s="29">
        <f t="shared" si="296"/>
        <v>-6.5837211078293216E-9</v>
      </c>
      <c r="R463" s="29">
        <f t="shared" si="297"/>
        <v>-6.5855786248813843E-9</v>
      </c>
      <c r="S463" s="29">
        <f t="shared" si="298"/>
        <v>-6.5855786184314062E-9</v>
      </c>
      <c r="T463" s="29">
        <f t="shared" si="299"/>
        <v>-6.5855786184314062E-9</v>
      </c>
      <c r="V463" s="35">
        <v>3.22E-9</v>
      </c>
      <c r="W463" s="35">
        <v>2.8968545916299999</v>
      </c>
      <c r="X463" s="35">
        <v>427.11945573780002</v>
      </c>
      <c r="Y463" s="29">
        <f t="shared" si="300"/>
        <v>-2.9540189163783885E-9</v>
      </c>
      <c r="Z463" s="29">
        <f t="shared" si="301"/>
        <v>-2.9541018791127823E-9</v>
      </c>
      <c r="AA463" s="29">
        <f t="shared" si="302"/>
        <v>-2.9541018788247183E-9</v>
      </c>
      <c r="AB463" s="29">
        <f t="shared" si="303"/>
        <v>-2.9541018788247183E-9</v>
      </c>
      <c r="AD463" s="35"/>
      <c r="AE463" s="35"/>
      <c r="AF463" s="35"/>
      <c r="AL463" s="35"/>
      <c r="AM463" s="35"/>
      <c r="AN463" s="35"/>
      <c r="AT463" s="35"/>
      <c r="AU463" s="35"/>
      <c r="AV463" s="35"/>
      <c r="BB463" s="35"/>
      <c r="BC463" s="35"/>
      <c r="BD463" s="35"/>
      <c r="BJ463" s="35">
        <v>1.01E-9</v>
      </c>
      <c r="BK463" s="35">
        <v>2.5339241033</v>
      </c>
      <c r="BL463" s="35">
        <v>640.86049416050002</v>
      </c>
      <c r="BM463" s="29">
        <f t="shared" si="304"/>
        <v>9.3931518077532079E-10</v>
      </c>
      <c r="BN463" s="29">
        <f t="shared" si="305"/>
        <v>9.393512362306548E-10</v>
      </c>
      <c r="BO463" s="29">
        <f t="shared" si="306"/>
        <v>9.3935123610546908E-10</v>
      </c>
      <c r="BP463" s="29">
        <f t="shared" si="307"/>
        <v>9.3935123610546908E-10</v>
      </c>
      <c r="BR463" s="35"/>
      <c r="BS463" s="35"/>
      <c r="BT463" s="35"/>
      <c r="BZ463" s="35"/>
      <c r="CA463" s="35"/>
      <c r="CB463" s="35"/>
      <c r="CH463" s="35"/>
      <c r="CI463" s="35"/>
      <c r="CJ463" s="35"/>
      <c r="CP463" s="35"/>
      <c r="CQ463" s="35"/>
      <c r="CR463" s="35"/>
      <c r="CX463" s="35"/>
      <c r="CY463" s="35"/>
      <c r="CZ463" s="35"/>
      <c r="DF463" s="35">
        <v>6.3590000000000002E-8</v>
      </c>
      <c r="DG463" s="35">
        <v>6.2705366053200002</v>
      </c>
      <c r="DH463" s="35">
        <v>313.94418910180002</v>
      </c>
      <c r="DI463" s="29">
        <f t="shared" si="308"/>
        <v>2.3232738169063931E-8</v>
      </c>
      <c r="DJ463" s="29">
        <f t="shared" si="309"/>
        <v>2.3229921143097043E-8</v>
      </c>
      <c r="DK463" s="29">
        <f t="shared" si="310"/>
        <v>2.3229921152879191E-8</v>
      </c>
      <c r="DL463" s="29">
        <f t="shared" si="311"/>
        <v>2.3229921152879191E-8</v>
      </c>
      <c r="DN463" s="35">
        <v>1.609E-8</v>
      </c>
      <c r="DO463" s="35">
        <v>1.35009554392</v>
      </c>
      <c r="DP463" s="35">
        <v>84.9335269539</v>
      </c>
      <c r="DQ463" s="29">
        <f t="shared" si="312"/>
        <v>-1.4743516445213048E-8</v>
      </c>
      <c r="DR463" s="29">
        <f t="shared" si="313"/>
        <v>-1.4743433487958337E-8</v>
      </c>
      <c r="DS463" s="29">
        <f t="shared" si="314"/>
        <v>-1.4743433488246408E-8</v>
      </c>
      <c r="DT463" s="29">
        <f t="shared" si="315"/>
        <v>-1.4743433488246408E-8</v>
      </c>
      <c r="DV463" s="35"/>
      <c r="DW463" s="35"/>
      <c r="DX463" s="35"/>
      <c r="ED463" s="35"/>
      <c r="EE463" s="35"/>
      <c r="EF463" s="35"/>
      <c r="EL463" s="35"/>
      <c r="EM463" s="35"/>
      <c r="EN463" s="35"/>
      <c r="ET463" s="35"/>
      <c r="EU463" s="35"/>
      <c r="EV463" s="35"/>
    </row>
    <row r="464" spans="14:152" s="29" customFormat="1" ht="13.5" x14ac:dyDescent="0.3">
      <c r="N464" s="35">
        <v>1.7369999999999999E-8</v>
      </c>
      <c r="O464" s="35">
        <v>1.49651330833</v>
      </c>
      <c r="P464" s="35">
        <v>25.863495096499999</v>
      </c>
      <c r="Q464" s="29">
        <f t="shared" si="296"/>
        <v>-5.8873744913099435E-9</v>
      </c>
      <c r="R464" s="29">
        <f t="shared" si="297"/>
        <v>-5.8873104227114445E-9</v>
      </c>
      <c r="S464" s="29">
        <f t="shared" si="298"/>
        <v>-5.8873104229339189E-9</v>
      </c>
      <c r="T464" s="29">
        <f t="shared" si="299"/>
        <v>-5.8873104229339189E-9</v>
      </c>
      <c r="V464" s="35">
        <v>3.6699999999999999E-9</v>
      </c>
      <c r="W464" s="35">
        <v>2.2048984833</v>
      </c>
      <c r="X464" s="35">
        <v>518.64526483069994</v>
      </c>
      <c r="Y464" s="29">
        <f t="shared" si="300"/>
        <v>-1.316493516355373E-9</v>
      </c>
      <c r="Z464" s="29">
        <f t="shared" si="301"/>
        <v>-1.3167628409068114E-9</v>
      </c>
      <c r="AA464" s="29">
        <f t="shared" si="302"/>
        <v>-1.3167628399716066E-9</v>
      </c>
      <c r="AB464" s="29">
        <f t="shared" si="303"/>
        <v>-1.3167628399716066E-9</v>
      </c>
      <c r="AD464" s="35"/>
      <c r="AE464" s="35"/>
      <c r="AF464" s="35"/>
      <c r="AL464" s="35"/>
      <c r="AM464" s="35"/>
      <c r="AN464" s="35"/>
      <c r="AT464" s="35"/>
      <c r="AU464" s="35"/>
      <c r="AV464" s="35"/>
      <c r="BB464" s="35"/>
      <c r="BC464" s="35"/>
      <c r="BD464" s="35"/>
      <c r="BJ464" s="35">
        <v>1.1200000000000001E-9</v>
      </c>
      <c r="BK464" s="35">
        <v>5.5380283877899998</v>
      </c>
      <c r="BL464" s="35">
        <v>381.3516082374</v>
      </c>
      <c r="BM464" s="29">
        <f t="shared" si="304"/>
        <v>7.5215951100438421E-10</v>
      </c>
      <c r="BN464" s="29">
        <f t="shared" si="305"/>
        <v>7.5211153822183024E-10</v>
      </c>
      <c r="BO464" s="29">
        <f t="shared" si="306"/>
        <v>7.5211153838841997E-10</v>
      </c>
      <c r="BP464" s="29">
        <f t="shared" si="307"/>
        <v>7.5211153838841997E-10</v>
      </c>
      <c r="BR464" s="35"/>
      <c r="BS464" s="35"/>
      <c r="BT464" s="35"/>
      <c r="BZ464" s="35"/>
      <c r="CA464" s="35"/>
      <c r="CB464" s="35"/>
      <c r="CH464" s="35"/>
      <c r="CI464" s="35"/>
      <c r="CJ464" s="35"/>
      <c r="CP464" s="35"/>
      <c r="CQ464" s="35"/>
      <c r="CR464" s="35"/>
      <c r="CX464" s="35"/>
      <c r="CY464" s="35"/>
      <c r="CZ464" s="35"/>
      <c r="DF464" s="35">
        <v>5.7219999999999999E-8</v>
      </c>
      <c r="DG464" s="35">
        <v>0.47241118591999998</v>
      </c>
      <c r="DH464" s="35">
        <v>610.69233878540001</v>
      </c>
      <c r="DI464" s="29">
        <f t="shared" si="308"/>
        <v>-3.2514534066337444E-8</v>
      </c>
      <c r="DJ464" s="29">
        <f t="shared" si="309"/>
        <v>-3.2518892612802463E-8</v>
      </c>
      <c r="DK464" s="29">
        <f t="shared" si="310"/>
        <v>-3.2518892597668029E-8</v>
      </c>
      <c r="DL464" s="29">
        <f t="shared" si="311"/>
        <v>-3.2518892597668029E-8</v>
      </c>
      <c r="DN464" s="35">
        <v>2.0380000000000001E-8</v>
      </c>
      <c r="DO464" s="35">
        <v>2.4757082981199998</v>
      </c>
      <c r="DP464" s="35">
        <v>26.826702943000001</v>
      </c>
      <c r="DQ464" s="29">
        <f t="shared" si="312"/>
        <v>-1.9842540975526624E-8</v>
      </c>
      <c r="DR464" s="29">
        <f t="shared" si="313"/>
        <v>-1.9842522067976512E-8</v>
      </c>
      <c r="DS464" s="29">
        <f t="shared" si="314"/>
        <v>-1.9842522068042167E-8</v>
      </c>
      <c r="DT464" s="29">
        <f t="shared" si="315"/>
        <v>-1.9842522068042167E-8</v>
      </c>
      <c r="DV464" s="35"/>
      <c r="DW464" s="35"/>
      <c r="DX464" s="35"/>
      <c r="ED464" s="35"/>
      <c r="EE464" s="35"/>
      <c r="EF464" s="35"/>
      <c r="EL464" s="35"/>
      <c r="EM464" s="35"/>
      <c r="EN464" s="35"/>
      <c r="ET464" s="35"/>
      <c r="EU464" s="35"/>
      <c r="EV464" s="35"/>
    </row>
    <row r="465" spans="14:152" s="29" customFormat="1" ht="13.5" x14ac:dyDescent="0.3">
      <c r="N465" s="35">
        <v>1.695E-8</v>
      </c>
      <c r="O465" s="35">
        <v>3.53314158403</v>
      </c>
      <c r="P465" s="35">
        <v>627.36711334179995</v>
      </c>
      <c r="Q465" s="29">
        <f t="shared" si="296"/>
        <v>6.8246735103376798E-9</v>
      </c>
      <c r="R465" s="29">
        <f t="shared" si="297"/>
        <v>6.8261489831925218E-9</v>
      </c>
      <c r="S465" s="29">
        <f t="shared" si="298"/>
        <v>6.8261489780690983E-9</v>
      </c>
      <c r="T465" s="29">
        <f t="shared" si="299"/>
        <v>6.8261489780690983E-9</v>
      </c>
      <c r="V465" s="35">
        <v>3.6100000000000001E-9</v>
      </c>
      <c r="W465" s="35">
        <v>3.31464351282</v>
      </c>
      <c r="X465" s="35">
        <v>630.33605875839999</v>
      </c>
      <c r="Y465" s="29">
        <f t="shared" si="300"/>
        <v>1.9924497971986975E-9</v>
      </c>
      <c r="Z465" s="29">
        <f t="shared" si="301"/>
        <v>1.9927374264492609E-9</v>
      </c>
      <c r="AA465" s="29">
        <f t="shared" si="302"/>
        <v>1.9927374254505081E-9</v>
      </c>
      <c r="AB465" s="29">
        <f t="shared" si="303"/>
        <v>1.9927374254505081E-9</v>
      </c>
      <c r="AD465" s="35"/>
      <c r="AE465" s="35"/>
      <c r="AF465" s="35"/>
      <c r="AL465" s="35"/>
      <c r="AM465" s="35"/>
      <c r="AN465" s="35"/>
      <c r="AT465" s="35"/>
      <c r="AU465" s="35"/>
      <c r="AV465" s="35"/>
      <c r="BB465" s="35"/>
      <c r="BC465" s="35"/>
      <c r="BD465" s="35"/>
      <c r="BJ465" s="35">
        <v>9.900000000000001E-10</v>
      </c>
      <c r="BK465" s="35">
        <v>5.9219992789599996</v>
      </c>
      <c r="BL465" s="35">
        <v>411.62033734900001</v>
      </c>
      <c r="BM465" s="29">
        <f t="shared" si="304"/>
        <v>9.8916301803186243E-10</v>
      </c>
      <c r="BN465" s="29">
        <f t="shared" si="305"/>
        <v>9.891655556309239E-10</v>
      </c>
      <c r="BO465" s="29">
        <f t="shared" si="306"/>
        <v>9.8916555562211898E-10</v>
      </c>
      <c r="BP465" s="29">
        <f t="shared" si="307"/>
        <v>9.8916555562211898E-10</v>
      </c>
      <c r="BR465" s="35"/>
      <c r="BS465" s="35"/>
      <c r="BT465" s="35"/>
      <c r="BZ465" s="35"/>
      <c r="CA465" s="35"/>
      <c r="CB465" s="35"/>
      <c r="CH465" s="35"/>
      <c r="CI465" s="35"/>
      <c r="CJ465" s="35"/>
      <c r="CP465" s="35"/>
      <c r="CQ465" s="35"/>
      <c r="CR465" s="35"/>
      <c r="CX465" s="35"/>
      <c r="CY465" s="35"/>
      <c r="CZ465" s="35"/>
      <c r="DF465" s="35">
        <v>5.704E-8</v>
      </c>
      <c r="DG465" s="35">
        <v>0.45599464136000001</v>
      </c>
      <c r="DH465" s="35">
        <v>643.07868005169996</v>
      </c>
      <c r="DI465" s="29">
        <f t="shared" si="308"/>
        <v>-5.3971954723129387E-9</v>
      </c>
      <c r="DJ465" s="29">
        <f t="shared" si="309"/>
        <v>-5.4027308271057531E-9</v>
      </c>
      <c r="DK465" s="29">
        <f t="shared" si="310"/>
        <v>-5.4027308078844754E-9</v>
      </c>
      <c r="DL465" s="29">
        <f t="shared" si="311"/>
        <v>-5.4027308078844754E-9</v>
      </c>
      <c r="DN465" s="35">
        <v>1.8699999999999999E-8</v>
      </c>
      <c r="DO465" s="35">
        <v>5.6172911652900002</v>
      </c>
      <c r="DP465" s="35">
        <v>2957.7331481288002</v>
      </c>
      <c r="DQ465" s="29">
        <f t="shared" si="312"/>
        <v>-1.8121396102442168E-8</v>
      </c>
      <c r="DR465" s="29">
        <f t="shared" si="313"/>
        <v>-1.8123463738714213E-8</v>
      </c>
      <c r="DS465" s="29">
        <f t="shared" si="314"/>
        <v>-1.8123463731540731E-8</v>
      </c>
      <c r="DT465" s="29">
        <f t="shared" si="315"/>
        <v>-1.8123463731540731E-8</v>
      </c>
      <c r="DV465" s="35"/>
      <c r="DW465" s="35"/>
      <c r="DX465" s="35"/>
      <c r="ED465" s="35"/>
      <c r="EE465" s="35"/>
      <c r="EF465" s="35"/>
      <c r="EL465" s="35"/>
      <c r="EM465" s="35"/>
      <c r="EN465" s="35"/>
      <c r="ET465" s="35"/>
      <c r="EU465" s="35"/>
      <c r="EV465" s="35"/>
    </row>
    <row r="466" spans="14:152" s="29" customFormat="1" ht="13.5" x14ac:dyDescent="0.3">
      <c r="N466" s="35">
        <v>1.543E-8</v>
      </c>
      <c r="O466" s="35">
        <v>0.81384993000999994</v>
      </c>
      <c r="P466" s="35">
        <v>2310.7223148140001</v>
      </c>
      <c r="Q466" s="29">
        <f t="shared" si="296"/>
        <v>1.2327806841067447E-8</v>
      </c>
      <c r="R466" s="29">
        <f t="shared" si="297"/>
        <v>1.2331056445099056E-8</v>
      </c>
      <c r="S466" s="29">
        <f t="shared" si="298"/>
        <v>1.2331056433817591E-8</v>
      </c>
      <c r="T466" s="29">
        <f t="shared" si="299"/>
        <v>1.2331056433817591E-8</v>
      </c>
      <c r="V466" s="35">
        <v>2.88E-9</v>
      </c>
      <c r="W466" s="35">
        <v>0.87760478149999999</v>
      </c>
      <c r="X466" s="35">
        <v>887.72733252679996</v>
      </c>
      <c r="Y466" s="29">
        <f t="shared" si="300"/>
        <v>-2.6390251203665394E-9</v>
      </c>
      <c r="Z466" s="29">
        <f t="shared" si="301"/>
        <v>-2.6388699101571794E-9</v>
      </c>
      <c r="AA466" s="29">
        <f t="shared" si="302"/>
        <v>-2.6388699106962233E-9</v>
      </c>
      <c r="AB466" s="29">
        <f t="shared" si="303"/>
        <v>-2.6388699106962233E-9</v>
      </c>
      <c r="AD466" s="35"/>
      <c r="AE466" s="35"/>
      <c r="AF466" s="35"/>
      <c r="AL466" s="35"/>
      <c r="AM466" s="35"/>
      <c r="AN466" s="35"/>
      <c r="AT466" s="35"/>
      <c r="AU466" s="35"/>
      <c r="AV466" s="35"/>
      <c r="BB466" s="35"/>
      <c r="BC466" s="35"/>
      <c r="BD466" s="35"/>
      <c r="BJ466" s="35">
        <v>1.0000000000000001E-9</v>
      </c>
      <c r="BK466" s="35">
        <v>5.2194109951699996</v>
      </c>
      <c r="BL466" s="35">
        <v>426.48631629139999</v>
      </c>
      <c r="BM466" s="29">
        <f t="shared" si="304"/>
        <v>9.1308343976947121E-10</v>
      </c>
      <c r="BN466" s="29">
        <f t="shared" si="305"/>
        <v>9.1305707575651648E-10</v>
      </c>
      <c r="BO466" s="29">
        <f t="shared" si="306"/>
        <v>9.1305707584807152E-10</v>
      </c>
      <c r="BP466" s="29">
        <f t="shared" si="307"/>
        <v>9.1305707584807152E-10</v>
      </c>
      <c r="BR466" s="35"/>
      <c r="BS466" s="35"/>
      <c r="BT466" s="35"/>
      <c r="BZ466" s="35"/>
      <c r="CA466" s="35"/>
      <c r="CB466" s="35"/>
      <c r="CH466" s="35"/>
      <c r="CI466" s="35"/>
      <c r="CJ466" s="35"/>
      <c r="CP466" s="35"/>
      <c r="CQ466" s="35"/>
      <c r="CR466" s="35"/>
      <c r="CX466" s="35"/>
      <c r="CY466" s="35"/>
      <c r="CZ466" s="35"/>
      <c r="DF466" s="35">
        <v>6.1760000000000005E-8</v>
      </c>
      <c r="DG466" s="35">
        <v>3.98739420856</v>
      </c>
      <c r="DH466" s="35">
        <v>835.03713448730002</v>
      </c>
      <c r="DI466" s="29">
        <f t="shared" si="308"/>
        <v>1.6545961877812836E-8</v>
      </c>
      <c r="DJ466" s="29">
        <f t="shared" si="309"/>
        <v>1.6538429982868822E-8</v>
      </c>
      <c r="DK466" s="29">
        <f t="shared" si="310"/>
        <v>1.6538430009023505E-8</v>
      </c>
      <c r="DL466" s="29">
        <f t="shared" si="311"/>
        <v>1.6538430009023505E-8</v>
      </c>
      <c r="DN466" s="35">
        <v>1.962E-8</v>
      </c>
      <c r="DO466" s="35">
        <v>0.13564680850999999</v>
      </c>
      <c r="DP466" s="35">
        <v>213.1390367436</v>
      </c>
      <c r="DQ466" s="29">
        <f t="shared" si="312"/>
        <v>-1.761666622868273E-8</v>
      </c>
      <c r="DR466" s="29">
        <f t="shared" si="313"/>
        <v>-1.7616945269349414E-8</v>
      </c>
      <c r="DS466" s="29">
        <f t="shared" si="314"/>
        <v>-1.7616945268380484E-8</v>
      </c>
      <c r="DT466" s="29">
        <f t="shared" si="315"/>
        <v>-1.7616945268380484E-8</v>
      </c>
      <c r="DV466" s="35"/>
      <c r="DW466" s="35"/>
      <c r="DX466" s="35"/>
      <c r="ED466" s="35"/>
      <c r="EE466" s="35"/>
      <c r="EF466" s="35"/>
      <c r="EL466" s="35"/>
      <c r="EM466" s="35"/>
      <c r="EN466" s="35"/>
      <c r="ET466" s="35"/>
      <c r="EU466" s="35"/>
      <c r="EV466" s="35"/>
    </row>
    <row r="467" spans="14:152" s="29" customFormat="1" ht="13.5" x14ac:dyDescent="0.3">
      <c r="N467" s="35">
        <v>1.8959999999999999E-8</v>
      </c>
      <c r="O467" s="35">
        <v>3.38169845451</v>
      </c>
      <c r="P467" s="35">
        <v>2324.9494088155998</v>
      </c>
      <c r="Q467" s="29">
        <f t="shared" si="296"/>
        <v>-1.8098669215744509E-8</v>
      </c>
      <c r="R467" s="29">
        <f t="shared" si="297"/>
        <v>-1.8100659224229776E-8</v>
      </c>
      <c r="S467" s="29">
        <f t="shared" si="298"/>
        <v>-1.810065921732347E-8</v>
      </c>
      <c r="T467" s="29">
        <f t="shared" si="299"/>
        <v>-1.810065921732347E-8</v>
      </c>
      <c r="V467" s="35">
        <v>2.8999999999999999E-9</v>
      </c>
      <c r="W467" s="35">
        <v>0.24071300708999999</v>
      </c>
      <c r="X467" s="35">
        <v>705.11765732569995</v>
      </c>
      <c r="Y467" s="29">
        <f t="shared" si="300"/>
        <v>1.8628713663745413E-9</v>
      </c>
      <c r="Z467" s="29">
        <f t="shared" si="301"/>
        <v>1.8626337980462817E-9</v>
      </c>
      <c r="AA467" s="29">
        <f t="shared" si="302"/>
        <v>1.8626337988712659E-9</v>
      </c>
      <c r="AB467" s="29">
        <f t="shared" si="303"/>
        <v>1.8626337988712659E-9</v>
      </c>
      <c r="AD467" s="35"/>
      <c r="AE467" s="35"/>
      <c r="AF467" s="35"/>
      <c r="AL467" s="35"/>
      <c r="AM467" s="35"/>
      <c r="AN467" s="35"/>
      <c r="AT467" s="35"/>
      <c r="AU467" s="35"/>
      <c r="AV467" s="35"/>
      <c r="BB467" s="35"/>
      <c r="BC467" s="35"/>
      <c r="BD467" s="35"/>
      <c r="BJ467" s="35">
        <v>1.37E-9</v>
      </c>
      <c r="BK467" s="35">
        <v>2.20269111622</v>
      </c>
      <c r="BL467" s="35">
        <v>7.1617311105999999</v>
      </c>
      <c r="BM467" s="29">
        <f t="shared" si="304"/>
        <v>-9.3205418227103627E-10</v>
      </c>
      <c r="BN467" s="29">
        <f t="shared" si="305"/>
        <v>-9.3205309222973753E-10</v>
      </c>
      <c r="BO467" s="29">
        <f t="shared" si="306"/>
        <v>-9.3205309223352271E-10</v>
      </c>
      <c r="BP467" s="29">
        <f t="shared" si="307"/>
        <v>-9.3205309223352271E-10</v>
      </c>
      <c r="BR467" s="35"/>
      <c r="BS467" s="35"/>
      <c r="BT467" s="35"/>
      <c r="BZ467" s="35"/>
      <c r="CA467" s="35"/>
      <c r="CB467" s="35"/>
      <c r="CH467" s="35"/>
      <c r="CI467" s="35"/>
      <c r="CJ467" s="35"/>
      <c r="CP467" s="35"/>
      <c r="CQ467" s="35"/>
      <c r="CR467" s="35"/>
      <c r="CX467" s="35"/>
      <c r="CY467" s="35"/>
      <c r="CZ467" s="35"/>
      <c r="DF467" s="35">
        <v>5.7299999999999997E-8</v>
      </c>
      <c r="DG467" s="35">
        <v>0.50814242489999994</v>
      </c>
      <c r="DH467" s="35">
        <v>1038.0412891868</v>
      </c>
      <c r="DI467" s="29">
        <f t="shared" si="308"/>
        <v>5.1010088171731314E-9</v>
      </c>
      <c r="DJ467" s="29">
        <f t="shared" si="309"/>
        <v>5.0920283009653869E-9</v>
      </c>
      <c r="DK467" s="29">
        <f t="shared" si="310"/>
        <v>5.092028332150048E-9</v>
      </c>
      <c r="DL467" s="29">
        <f t="shared" si="311"/>
        <v>5.092028332150048E-9</v>
      </c>
      <c r="DN467" s="35">
        <v>2.0409999999999999E-8</v>
      </c>
      <c r="DO467" s="35">
        <v>3.3135452627899999</v>
      </c>
      <c r="DP467" s="35">
        <v>1596.1864422845999</v>
      </c>
      <c r="DQ467" s="29">
        <f t="shared" si="312"/>
        <v>-1.1633463381555328E-8</v>
      </c>
      <c r="DR467" s="29">
        <f t="shared" si="313"/>
        <v>-1.1637520663926108E-8</v>
      </c>
      <c r="DS467" s="29">
        <f t="shared" si="314"/>
        <v>-1.1637520649838513E-8</v>
      </c>
      <c r="DT467" s="29">
        <f t="shared" si="315"/>
        <v>-1.1637520649838513E-8</v>
      </c>
      <c r="DV467" s="35"/>
      <c r="DW467" s="35"/>
      <c r="DX467" s="35"/>
      <c r="ED467" s="35"/>
      <c r="EE467" s="35"/>
      <c r="EF467" s="35"/>
      <c r="EL467" s="35"/>
      <c r="EM467" s="35"/>
      <c r="EN467" s="35"/>
      <c r="ET467" s="35"/>
      <c r="EU467" s="35"/>
      <c r="EV467" s="35"/>
    </row>
    <row r="468" spans="14:152" s="29" customFormat="1" ht="13.5" x14ac:dyDescent="0.3">
      <c r="N468" s="35">
        <v>1.9259999999999998E-8</v>
      </c>
      <c r="O468" s="35">
        <v>4.6651902728300003</v>
      </c>
      <c r="P468" s="35">
        <v>353.30106501699998</v>
      </c>
      <c r="Q468" s="29">
        <f t="shared" si="296"/>
        <v>-1.0749179052304672E-8</v>
      </c>
      <c r="R468" s="29">
        <f t="shared" si="297"/>
        <v>-1.0750034920068197E-8</v>
      </c>
      <c r="S468" s="29">
        <f t="shared" si="298"/>
        <v>-1.0750034917096253E-8</v>
      </c>
      <c r="T468" s="29">
        <f t="shared" si="299"/>
        <v>-1.0750034917096253E-8</v>
      </c>
      <c r="V468" s="35">
        <v>3.3200000000000001E-9</v>
      </c>
      <c r="W468" s="35">
        <v>5.96464701829</v>
      </c>
      <c r="X468" s="35">
        <v>100.6450936638</v>
      </c>
      <c r="Y468" s="29">
        <f t="shared" si="300"/>
        <v>8.3638661610219062E-10</v>
      </c>
      <c r="Z468" s="29">
        <f t="shared" si="301"/>
        <v>8.3643563329894862E-10</v>
      </c>
      <c r="AA468" s="29">
        <f t="shared" si="302"/>
        <v>8.364356331287406E-10</v>
      </c>
      <c r="AB468" s="29">
        <f t="shared" si="303"/>
        <v>8.364356331287406E-10</v>
      </c>
      <c r="AD468" s="35"/>
      <c r="AE468" s="35"/>
      <c r="AF468" s="35"/>
      <c r="AL468" s="35"/>
      <c r="AM468" s="35"/>
      <c r="AN468" s="35"/>
      <c r="AT468" s="35"/>
      <c r="AU468" s="35"/>
      <c r="AV468" s="35"/>
      <c r="BB468" s="35"/>
      <c r="BC468" s="35"/>
      <c r="BD468" s="35"/>
      <c r="BJ468" s="35">
        <v>9.6999999999999996E-10</v>
      </c>
      <c r="BK468" s="35">
        <v>1.2791455136400001</v>
      </c>
      <c r="BL468" s="35">
        <v>2847.5268269093999</v>
      </c>
      <c r="BM468" s="29">
        <f t="shared" si="304"/>
        <v>-8.9172469491928312E-10</v>
      </c>
      <c r="BN468" s="29">
        <f t="shared" si="305"/>
        <v>-8.9188938812489672E-10</v>
      </c>
      <c r="BO468" s="29">
        <f t="shared" si="306"/>
        <v>-8.9188938755329237E-10</v>
      </c>
      <c r="BP468" s="29">
        <f t="shared" si="307"/>
        <v>-8.9188938755329237E-10</v>
      </c>
      <c r="BR468" s="35"/>
      <c r="BS468" s="35"/>
      <c r="BT468" s="35"/>
      <c r="BZ468" s="35"/>
      <c r="CA468" s="35"/>
      <c r="CB468" s="35"/>
      <c r="CH468" s="35"/>
      <c r="CI468" s="35"/>
      <c r="CJ468" s="35"/>
      <c r="CP468" s="35"/>
      <c r="CQ468" s="35"/>
      <c r="CR468" s="35"/>
      <c r="CX468" s="35"/>
      <c r="CY468" s="35"/>
      <c r="CZ468" s="35"/>
      <c r="DF468" s="35">
        <v>6.8120000000000004E-8</v>
      </c>
      <c r="DG468" s="35">
        <v>4.2046338569000001</v>
      </c>
      <c r="DH468" s="35">
        <v>938.12990870589999</v>
      </c>
      <c r="DI468" s="29">
        <f t="shared" si="308"/>
        <v>5.6524506955088708E-8</v>
      </c>
      <c r="DJ468" s="29">
        <f t="shared" si="309"/>
        <v>5.6529912693275109E-8</v>
      </c>
      <c r="DK468" s="29">
        <f t="shared" si="310"/>
        <v>5.6529912674505778E-8</v>
      </c>
      <c r="DL468" s="29">
        <f t="shared" si="311"/>
        <v>5.6529912674505778E-8</v>
      </c>
      <c r="DN468" s="35">
        <v>1.6120000000000001E-8</v>
      </c>
      <c r="DO468" s="35">
        <v>6.1949510088500004</v>
      </c>
      <c r="DP468" s="35">
        <v>432.01481684740003</v>
      </c>
      <c r="DQ468" s="29">
        <f t="shared" si="312"/>
        <v>1.2878387797763515E-8</v>
      </c>
      <c r="DR468" s="29">
        <f t="shared" si="313"/>
        <v>1.2879022695777827E-8</v>
      </c>
      <c r="DS468" s="29">
        <f t="shared" si="314"/>
        <v>1.2879022693573273E-8</v>
      </c>
      <c r="DT468" s="29">
        <f t="shared" si="315"/>
        <v>1.2879022693573273E-8</v>
      </c>
      <c r="DV468" s="35"/>
      <c r="DW468" s="35"/>
      <c r="DX468" s="35"/>
      <c r="ED468" s="35"/>
      <c r="EE468" s="35"/>
      <c r="EF468" s="35"/>
      <c r="EL468" s="35"/>
      <c r="EM468" s="35"/>
      <c r="EN468" s="35"/>
      <c r="ET468" s="35"/>
      <c r="EU468" s="35"/>
      <c r="EV468" s="35"/>
    </row>
    <row r="469" spans="14:152" s="29" customFormat="1" ht="13.5" x14ac:dyDescent="0.3">
      <c r="N469" s="35">
        <v>1.7649999999999999E-8</v>
      </c>
      <c r="O469" s="35">
        <v>5.1474071699400001</v>
      </c>
      <c r="P469" s="35">
        <v>107.28555991259999</v>
      </c>
      <c r="Q469" s="29">
        <f t="shared" si="296"/>
        <v>1.449964560578733E-8</v>
      </c>
      <c r="R469" s="29">
        <f t="shared" si="297"/>
        <v>1.4499809272645367E-8</v>
      </c>
      <c r="S469" s="29">
        <f t="shared" si="298"/>
        <v>1.4499809272077047E-8</v>
      </c>
      <c r="T469" s="29">
        <f t="shared" si="299"/>
        <v>1.4499809272077047E-8</v>
      </c>
      <c r="V469" s="35">
        <v>2.8400000000000001E-9</v>
      </c>
      <c r="W469" s="35">
        <v>1.58760551116</v>
      </c>
      <c r="X469" s="35">
        <v>681.54178408960001</v>
      </c>
      <c r="Y469" s="29">
        <f t="shared" si="300"/>
        <v>2.8283095995352564E-9</v>
      </c>
      <c r="Z469" s="29">
        <f t="shared" si="301"/>
        <v>2.8283361788737457E-9</v>
      </c>
      <c r="AA469" s="29">
        <f t="shared" si="302"/>
        <v>2.8283361787815027E-9</v>
      </c>
      <c r="AB469" s="29">
        <f t="shared" si="303"/>
        <v>2.8283361787815027E-9</v>
      </c>
      <c r="AD469" s="35"/>
      <c r="AE469" s="35"/>
      <c r="AF469" s="35"/>
      <c r="AL469" s="35"/>
      <c r="AM469" s="35"/>
      <c r="AN469" s="35"/>
      <c r="AT469" s="35"/>
      <c r="AU469" s="35"/>
      <c r="AV469" s="35"/>
      <c r="BB469" s="35"/>
      <c r="BC469" s="35"/>
      <c r="BD469" s="35"/>
      <c r="BJ469" s="35">
        <v>1.15E-9</v>
      </c>
      <c r="BK469" s="35">
        <v>5.2295378151499996</v>
      </c>
      <c r="BL469" s="35">
        <v>1119.1856752295</v>
      </c>
      <c r="BM469" s="29">
        <f t="shared" si="304"/>
        <v>-1.7720810494718838E-10</v>
      </c>
      <c r="BN469" s="29">
        <f t="shared" si="305"/>
        <v>-1.774008719256236E-10</v>
      </c>
      <c r="BO469" s="29">
        <f t="shared" si="306"/>
        <v>-1.7740087125625535E-10</v>
      </c>
      <c r="BP469" s="29">
        <f t="shared" si="307"/>
        <v>-1.7740087125625535E-10</v>
      </c>
      <c r="BR469" s="35"/>
      <c r="BS469" s="35"/>
      <c r="BT469" s="35"/>
      <c r="BZ469" s="35"/>
      <c r="CA469" s="35"/>
      <c r="CB469" s="35"/>
      <c r="CH469" s="35"/>
      <c r="CI469" s="35"/>
      <c r="CJ469" s="35"/>
      <c r="CP469" s="35"/>
      <c r="CQ469" s="35"/>
      <c r="CR469" s="35"/>
      <c r="CX469" s="35"/>
      <c r="CY469" s="35"/>
      <c r="CZ469" s="35"/>
      <c r="DF469" s="35">
        <v>5.62E-8</v>
      </c>
      <c r="DG469" s="35">
        <v>4.0804914111199997</v>
      </c>
      <c r="DH469" s="35">
        <v>3899.7952100978</v>
      </c>
      <c r="DI469" s="29">
        <f t="shared" si="308"/>
        <v>-6.9333786383025725E-9</v>
      </c>
      <c r="DJ469" s="29">
        <f t="shared" si="309"/>
        <v>-6.9663463256960048E-9</v>
      </c>
      <c r="DK469" s="29">
        <f t="shared" si="310"/>
        <v>-6.9663462112207402E-9</v>
      </c>
      <c r="DL469" s="29">
        <f t="shared" si="311"/>
        <v>-6.9663462112207402E-9</v>
      </c>
      <c r="DN469" s="35">
        <v>1.742E-8</v>
      </c>
      <c r="DO469" s="35">
        <v>2.8794709860199998</v>
      </c>
      <c r="DP469" s="35">
        <v>179.35884549420001</v>
      </c>
      <c r="DQ469" s="29">
        <f t="shared" si="312"/>
        <v>1.5365425665107425E-8</v>
      </c>
      <c r="DR469" s="29">
        <f t="shared" si="313"/>
        <v>1.5365202517643507E-8</v>
      </c>
      <c r="DS469" s="29">
        <f t="shared" si="314"/>
        <v>1.5365202518418396E-8</v>
      </c>
      <c r="DT469" s="29">
        <f t="shared" si="315"/>
        <v>1.5365202518418396E-8</v>
      </c>
      <c r="DV469" s="35"/>
      <c r="DW469" s="35"/>
      <c r="DX469" s="35"/>
      <c r="ED469" s="35"/>
      <c r="EE469" s="35"/>
      <c r="EF469" s="35"/>
      <c r="EL469" s="35"/>
      <c r="EM469" s="35"/>
      <c r="EN469" s="35"/>
      <c r="ET469" s="35"/>
      <c r="EU469" s="35"/>
      <c r="EV469" s="35"/>
    </row>
    <row r="470" spans="14:152" s="29" customFormat="1" ht="13.5" x14ac:dyDescent="0.3">
      <c r="N470" s="35">
        <v>1.5559999999999998E-8</v>
      </c>
      <c r="O470" s="35">
        <v>1.12431826916</v>
      </c>
      <c r="P470" s="35">
        <v>230.8252032563</v>
      </c>
      <c r="Q470" s="29">
        <f t="shared" si="296"/>
        <v>2.4938612233583561E-9</v>
      </c>
      <c r="R470" s="29">
        <f t="shared" si="297"/>
        <v>2.4933238205845986E-9</v>
      </c>
      <c r="S470" s="29">
        <f t="shared" si="298"/>
        <v>2.4933238224507119E-9</v>
      </c>
      <c r="T470" s="29">
        <f t="shared" si="299"/>
        <v>2.4933238224507119E-9</v>
      </c>
      <c r="V470" s="35">
        <v>2.81E-9</v>
      </c>
      <c r="W470" s="35">
        <v>1.6833911639400001</v>
      </c>
      <c r="X470" s="35">
        <v>3267.0114707846001</v>
      </c>
      <c r="Y470" s="29">
        <f t="shared" si="300"/>
        <v>-6.4614707859393731E-10</v>
      </c>
      <c r="Z470" s="29">
        <f t="shared" si="301"/>
        <v>-6.4750130715620799E-10</v>
      </c>
      <c r="AA470" s="29">
        <f t="shared" si="302"/>
        <v>-6.4750130245397489E-10</v>
      </c>
      <c r="AB470" s="29">
        <f t="shared" si="303"/>
        <v>-6.4750130245397489E-10</v>
      </c>
      <c r="AD470" s="35"/>
      <c r="AE470" s="35"/>
      <c r="AF470" s="35"/>
      <c r="AL470" s="35"/>
      <c r="AM470" s="35"/>
      <c r="AN470" s="35"/>
      <c r="AT470" s="35"/>
      <c r="AU470" s="35"/>
      <c r="AV470" s="35"/>
      <c r="BB470" s="35"/>
      <c r="BC470" s="35"/>
      <c r="BD470" s="35"/>
      <c r="BJ470" s="35">
        <v>9.5000000000000003E-10</v>
      </c>
      <c r="BK470" s="35">
        <v>4.2613535700699998</v>
      </c>
      <c r="BL470" s="35">
        <v>540.73666535849998</v>
      </c>
      <c r="BM470" s="29">
        <f t="shared" si="304"/>
        <v>8.4370813643715108E-10</v>
      </c>
      <c r="BN470" s="29">
        <f t="shared" si="305"/>
        <v>8.4374392416154971E-10</v>
      </c>
      <c r="BO470" s="29">
        <f t="shared" si="306"/>
        <v>8.4374392403728826E-10</v>
      </c>
      <c r="BP470" s="29">
        <f t="shared" si="307"/>
        <v>8.4374392403728826E-10</v>
      </c>
      <c r="BR470" s="35"/>
      <c r="BS470" s="35"/>
      <c r="BT470" s="35"/>
      <c r="BZ470" s="35"/>
      <c r="CA470" s="35"/>
      <c r="CB470" s="35"/>
      <c r="CH470" s="35"/>
      <c r="CI470" s="35"/>
      <c r="CJ470" s="35"/>
      <c r="CP470" s="35"/>
      <c r="CQ470" s="35"/>
      <c r="CR470" s="35"/>
      <c r="CX470" s="35"/>
      <c r="CY470" s="35"/>
      <c r="CZ470" s="35"/>
      <c r="DF470" s="35">
        <v>6.7700000000000004E-8</v>
      </c>
      <c r="DG470" s="35">
        <v>4.2217212573799996</v>
      </c>
      <c r="DH470" s="35">
        <v>916.93228005540004</v>
      </c>
      <c r="DI470" s="29">
        <f t="shared" si="308"/>
        <v>6.5338827592070427E-8</v>
      </c>
      <c r="DJ470" s="29">
        <f t="shared" si="309"/>
        <v>6.5341290429775606E-8</v>
      </c>
      <c r="DK470" s="29">
        <f t="shared" si="310"/>
        <v>6.5341290421225669E-8</v>
      </c>
      <c r="DL470" s="29">
        <f t="shared" si="311"/>
        <v>6.5341290421225669E-8</v>
      </c>
      <c r="DN470" s="35">
        <v>1.9639999999999999E-8</v>
      </c>
      <c r="DO470" s="35">
        <v>2.8425366638699998</v>
      </c>
      <c r="DP470" s="35">
        <v>429.04587143079999</v>
      </c>
      <c r="DQ470" s="29">
        <f t="shared" si="312"/>
        <v>-1.8192888288973694E-8</v>
      </c>
      <c r="DR470" s="29">
        <f t="shared" si="313"/>
        <v>-1.8193369473374548E-8</v>
      </c>
      <c r="DS470" s="29">
        <f t="shared" si="314"/>
        <v>-1.8193369471703782E-8</v>
      </c>
      <c r="DT470" s="29">
        <f t="shared" si="315"/>
        <v>-1.8193369471703782E-8</v>
      </c>
      <c r="DV470" s="35"/>
      <c r="DW470" s="35"/>
      <c r="DX470" s="35"/>
      <c r="ED470" s="35"/>
      <c r="EE470" s="35"/>
      <c r="EF470" s="35"/>
      <c r="EL470" s="35"/>
      <c r="EM470" s="35"/>
      <c r="EN470" s="35"/>
      <c r="ET470" s="35"/>
      <c r="EU470" s="35"/>
      <c r="EV470" s="35"/>
    </row>
    <row r="471" spans="14:152" s="29" customFormat="1" ht="13.5" x14ac:dyDescent="0.3">
      <c r="N471" s="35">
        <v>1.843E-8</v>
      </c>
      <c r="O471" s="35">
        <v>2.4359602809999999E-2</v>
      </c>
      <c r="P471" s="35">
        <v>102.1295663721</v>
      </c>
      <c r="Q471" s="29">
        <f t="shared" si="296"/>
        <v>-2.0660925182766295E-9</v>
      </c>
      <c r="R471" s="29">
        <f t="shared" si="297"/>
        <v>-2.0658089956840148E-9</v>
      </c>
      <c r="S471" s="29">
        <f t="shared" si="298"/>
        <v>-2.0658089966685371E-9</v>
      </c>
      <c r="T471" s="29">
        <f t="shared" si="299"/>
        <v>-2.0658089966685371E-9</v>
      </c>
      <c r="V471" s="35">
        <v>2.8699999999999998E-9</v>
      </c>
      <c r="W471" s="35">
        <v>3.5473063785100001</v>
      </c>
      <c r="X471" s="35">
        <v>756.32338265689998</v>
      </c>
      <c r="Y471" s="29">
        <f t="shared" si="300"/>
        <v>-2.8481520091199435E-9</v>
      </c>
      <c r="Z471" s="29">
        <f t="shared" si="301"/>
        <v>-2.848192513056432E-9</v>
      </c>
      <c r="AA471" s="29">
        <f t="shared" si="302"/>
        <v>-2.8481925129158498E-9</v>
      </c>
      <c r="AB471" s="29">
        <f t="shared" si="303"/>
        <v>-2.8481925129158498E-9</v>
      </c>
      <c r="AD471" s="35"/>
      <c r="AE471" s="35"/>
      <c r="AF471" s="35"/>
      <c r="AL471" s="35"/>
      <c r="AM471" s="35"/>
      <c r="AN471" s="35"/>
      <c r="AT471" s="35"/>
      <c r="AU471" s="35"/>
      <c r="AV471" s="35"/>
      <c r="BB471" s="35"/>
      <c r="BC471" s="35"/>
      <c r="BD471" s="35"/>
      <c r="BJ471" s="35">
        <v>9.7999999999999992E-10</v>
      </c>
      <c r="BK471" s="35">
        <v>5.2710783343500003</v>
      </c>
      <c r="BL471" s="35">
        <v>639.94547042379997</v>
      </c>
      <c r="BM471" s="29">
        <f t="shared" si="304"/>
        <v>-9.7909591680192442E-10</v>
      </c>
      <c r="BN471" s="29">
        <f t="shared" si="305"/>
        <v>-9.7909182964267851E-10</v>
      </c>
      <c r="BO471" s="29">
        <f t="shared" si="306"/>
        <v>-9.7909182965688679E-10</v>
      </c>
      <c r="BP471" s="29">
        <f t="shared" si="307"/>
        <v>-9.7909182965688679E-10</v>
      </c>
      <c r="BR471" s="35"/>
      <c r="BS471" s="35"/>
      <c r="BT471" s="35"/>
      <c r="BZ471" s="35"/>
      <c r="CA471" s="35"/>
      <c r="CB471" s="35"/>
      <c r="CH471" s="35"/>
      <c r="CI471" s="35"/>
      <c r="CJ471" s="35"/>
      <c r="CP471" s="35"/>
      <c r="CQ471" s="35"/>
      <c r="CR471" s="35"/>
      <c r="CX471" s="35"/>
      <c r="CY471" s="35"/>
      <c r="CZ471" s="35"/>
      <c r="DF471" s="35">
        <v>6.0689999999999996E-8</v>
      </c>
      <c r="DG471" s="35">
        <v>3.4676240112199999</v>
      </c>
      <c r="DH471" s="35">
        <v>278.25883401879997</v>
      </c>
      <c r="DI471" s="29">
        <f t="shared" si="308"/>
        <v>-8.0536033004114262E-9</v>
      </c>
      <c r="DJ471" s="29">
        <f t="shared" si="309"/>
        <v>-8.051066033421053E-9</v>
      </c>
      <c r="DK471" s="29">
        <f t="shared" si="310"/>
        <v>-8.0510660422316681E-9</v>
      </c>
      <c r="DL471" s="29">
        <f t="shared" si="311"/>
        <v>-8.0510660422316681E-9</v>
      </c>
      <c r="DN471" s="35">
        <v>1.805E-8</v>
      </c>
      <c r="DO471" s="35">
        <v>0.60932632637999995</v>
      </c>
      <c r="DP471" s="35">
        <v>532.61172640140001</v>
      </c>
      <c r="DQ471" s="29">
        <f t="shared" si="312"/>
        <v>-1.7805361887032873E-8</v>
      </c>
      <c r="DR471" s="29">
        <f t="shared" si="313"/>
        <v>-1.7805122714125188E-8</v>
      </c>
      <c r="DS471" s="29">
        <f t="shared" si="314"/>
        <v>-1.7805122714955913E-8</v>
      </c>
      <c r="DT471" s="29">
        <f t="shared" si="315"/>
        <v>-1.7805122714955913E-8</v>
      </c>
      <c r="DV471" s="35"/>
      <c r="DW471" s="35"/>
      <c r="DX471" s="35"/>
      <c r="ED471" s="35"/>
      <c r="EE471" s="35"/>
      <c r="EF471" s="35"/>
      <c r="EL471" s="35"/>
      <c r="EM471" s="35"/>
      <c r="EN471" s="35"/>
      <c r="ET471" s="35"/>
      <c r="EU471" s="35"/>
      <c r="EV471" s="35"/>
    </row>
    <row r="472" spans="14:152" s="29" customFormat="1" ht="13.5" x14ac:dyDescent="0.3">
      <c r="N472" s="35">
        <v>1.501E-8</v>
      </c>
      <c r="O472" s="35">
        <v>4.1841512092700004</v>
      </c>
      <c r="P472" s="35">
        <v>194.1766403268</v>
      </c>
      <c r="Q472" s="29">
        <f t="shared" si="296"/>
        <v>7.4064480717655406E-9</v>
      </c>
      <c r="R472" s="29">
        <f t="shared" si="297"/>
        <v>7.4068323464497889E-9</v>
      </c>
      <c r="S472" s="29">
        <f t="shared" si="298"/>
        <v>7.4068323451154167E-9</v>
      </c>
      <c r="T472" s="29">
        <f t="shared" si="299"/>
        <v>7.4068323451154167E-9</v>
      </c>
      <c r="V472" s="35">
        <v>3.3099999999999999E-9</v>
      </c>
      <c r="W472" s="35">
        <v>2.7425064257599998</v>
      </c>
      <c r="X472" s="35">
        <v>22.894549679899999</v>
      </c>
      <c r="Y472" s="29">
        <f t="shared" si="300"/>
        <v>-3.3087724562366009E-9</v>
      </c>
      <c r="Z472" s="29">
        <f t="shared" si="301"/>
        <v>-3.3087721433955433E-9</v>
      </c>
      <c r="AA472" s="29">
        <f t="shared" si="302"/>
        <v>-3.3087721433966298E-9</v>
      </c>
      <c r="AB472" s="29">
        <f t="shared" si="303"/>
        <v>-3.3087721433966298E-9</v>
      </c>
      <c r="AD472" s="35"/>
      <c r="AE472" s="35"/>
      <c r="AF472" s="35"/>
      <c r="AL472" s="35"/>
      <c r="AM472" s="35"/>
      <c r="AN472" s="35"/>
      <c r="AT472" s="35"/>
      <c r="AU472" s="35"/>
      <c r="AV472" s="35"/>
      <c r="BB472" s="35"/>
      <c r="BC472" s="35"/>
      <c r="BD472" s="35"/>
      <c r="BJ472" s="35">
        <v>1.07E-9</v>
      </c>
      <c r="BK472" s="35">
        <v>4.38879925113</v>
      </c>
      <c r="BL472" s="35">
        <v>412.58354519549999</v>
      </c>
      <c r="BM472" s="29">
        <f t="shared" si="304"/>
        <v>1.0081942121184781E-10</v>
      </c>
      <c r="BN472" s="29">
        <f t="shared" si="305"/>
        <v>1.0075279927431812E-10</v>
      </c>
      <c r="BO472" s="29">
        <f t="shared" si="306"/>
        <v>1.0075279950566166E-10</v>
      </c>
      <c r="BP472" s="29">
        <f t="shared" si="307"/>
        <v>1.0075279950566166E-10</v>
      </c>
      <c r="BR472" s="35"/>
      <c r="BS472" s="35"/>
      <c r="BT472" s="35"/>
      <c r="BZ472" s="35"/>
      <c r="CA472" s="35"/>
      <c r="CB472" s="35"/>
      <c r="CH472" s="35"/>
      <c r="CI472" s="35"/>
      <c r="CJ472" s="35"/>
      <c r="CP472" s="35"/>
      <c r="CQ472" s="35"/>
      <c r="CR472" s="35"/>
      <c r="CX472" s="35"/>
      <c r="CY472" s="35"/>
      <c r="CZ472" s="35"/>
      <c r="DF472" s="35">
        <v>5.875E-8</v>
      </c>
      <c r="DG472" s="35">
        <v>5.5177301055100001</v>
      </c>
      <c r="DH472" s="35">
        <v>1073.6090241908</v>
      </c>
      <c r="DI472" s="29">
        <f t="shared" si="308"/>
        <v>-3.3500218044742112E-8</v>
      </c>
      <c r="DJ472" s="29">
        <f t="shared" si="309"/>
        <v>-3.3508072044760392E-8</v>
      </c>
      <c r="DK472" s="29">
        <f t="shared" si="310"/>
        <v>-3.3508072017489226E-8</v>
      </c>
      <c r="DL472" s="29">
        <f t="shared" si="311"/>
        <v>-3.3508072017489226E-8</v>
      </c>
      <c r="DN472" s="35">
        <v>1.6470000000000001E-8</v>
      </c>
      <c r="DO472" s="35">
        <v>0.82347900015999997</v>
      </c>
      <c r="DP472" s="35">
        <v>214.57111982519999</v>
      </c>
      <c r="DQ472" s="29">
        <f t="shared" si="312"/>
        <v>-6.4723536010604069E-9</v>
      </c>
      <c r="DR472" s="29">
        <f t="shared" si="313"/>
        <v>-6.4728461993280887E-9</v>
      </c>
      <c r="DS472" s="29">
        <f t="shared" si="314"/>
        <v>-6.472846197617576E-9</v>
      </c>
      <c r="DT472" s="29">
        <f t="shared" si="315"/>
        <v>-6.472846197617576E-9</v>
      </c>
      <c r="DV472" s="35"/>
      <c r="DW472" s="35"/>
      <c r="DX472" s="35"/>
      <c r="ED472" s="35"/>
      <c r="EE472" s="35"/>
      <c r="EF472" s="35"/>
      <c r="EL472" s="35"/>
      <c r="EM472" s="35"/>
      <c r="EN472" s="35"/>
      <c r="ET472" s="35"/>
      <c r="EU472" s="35"/>
      <c r="EV472" s="35"/>
    </row>
    <row r="473" spans="14:152" s="29" customFormat="1" ht="13.5" x14ac:dyDescent="0.3">
      <c r="N473" s="35">
        <v>1.5279999999999999E-8</v>
      </c>
      <c r="O473" s="35">
        <v>1.0032867404600001</v>
      </c>
      <c r="P473" s="35">
        <v>3053.7123753465999</v>
      </c>
      <c r="Q473" s="29">
        <f t="shared" si="296"/>
        <v>1.4426157135149424E-8</v>
      </c>
      <c r="R473" s="29">
        <f t="shared" si="297"/>
        <v>1.4428486883796814E-8</v>
      </c>
      <c r="S473" s="29">
        <f t="shared" si="298"/>
        <v>1.4428486875712242E-8</v>
      </c>
      <c r="T473" s="29">
        <f t="shared" si="299"/>
        <v>1.4428486875712242E-8</v>
      </c>
      <c r="V473" s="35">
        <v>2.81E-9</v>
      </c>
      <c r="W473" s="35">
        <v>4.7980238845300001</v>
      </c>
      <c r="X473" s="35">
        <v>409.92341631959999</v>
      </c>
      <c r="Y473" s="29">
        <f t="shared" si="300"/>
        <v>1.2484580403176072E-9</v>
      </c>
      <c r="Z473" s="29">
        <f t="shared" si="301"/>
        <v>1.2483016090594111E-9</v>
      </c>
      <c r="AA473" s="29">
        <f t="shared" si="302"/>
        <v>1.2483016096026239E-9</v>
      </c>
      <c r="AB473" s="29">
        <f t="shared" si="303"/>
        <v>1.2483016096026239E-9</v>
      </c>
      <c r="AD473" s="35"/>
      <c r="AE473" s="35"/>
      <c r="AF473" s="35"/>
      <c r="AL473" s="35"/>
      <c r="AM473" s="35"/>
      <c r="AN473" s="35"/>
      <c r="AT473" s="35"/>
      <c r="AU473" s="35"/>
      <c r="AV473" s="35"/>
      <c r="BB473" s="35"/>
      <c r="BC473" s="35"/>
      <c r="BD473" s="35"/>
      <c r="BJ473" s="35">
        <v>9.2999999999999999E-10</v>
      </c>
      <c r="BK473" s="35">
        <v>5.3595417362399997</v>
      </c>
      <c r="BL473" s="35">
        <v>334.55111692129998</v>
      </c>
      <c r="BM473" s="29">
        <f t="shared" si="304"/>
        <v>-1.8684770075907547E-10</v>
      </c>
      <c r="BN473" s="29">
        <f t="shared" si="305"/>
        <v>-1.8689390191865015E-10</v>
      </c>
      <c r="BO473" s="29">
        <f t="shared" si="306"/>
        <v>-1.8689390175822064E-10</v>
      </c>
      <c r="BP473" s="29">
        <f t="shared" si="307"/>
        <v>-1.8689390175822064E-10</v>
      </c>
      <c r="BR473" s="35"/>
      <c r="BS473" s="35"/>
      <c r="BT473" s="35"/>
      <c r="BZ473" s="35"/>
      <c r="CA473" s="35"/>
      <c r="CB473" s="35"/>
      <c r="CH473" s="35"/>
      <c r="CI473" s="35"/>
      <c r="CJ473" s="35"/>
      <c r="CP473" s="35"/>
      <c r="CQ473" s="35"/>
      <c r="CR473" s="35"/>
      <c r="CX473" s="35"/>
      <c r="CY473" s="35"/>
      <c r="CZ473" s="35"/>
      <c r="DF473" s="35">
        <v>5.5579999999999999E-8</v>
      </c>
      <c r="DG473" s="35">
        <v>3.2947867937600002</v>
      </c>
      <c r="DH473" s="35">
        <v>20.606927819500001</v>
      </c>
      <c r="DI473" s="29">
        <f t="shared" si="308"/>
        <v>-4.9095150823844374E-8</v>
      </c>
      <c r="DJ473" s="29">
        <f t="shared" si="309"/>
        <v>-4.9095232208113849E-8</v>
      </c>
      <c r="DK473" s="29">
        <f t="shared" si="310"/>
        <v>-4.9095232207831245E-8</v>
      </c>
      <c r="DL473" s="29">
        <f t="shared" si="311"/>
        <v>-4.9095232207831245E-8</v>
      </c>
      <c r="DN473" s="35">
        <v>1.8930000000000001E-8</v>
      </c>
      <c r="DO473" s="35">
        <v>4.3396264790099996</v>
      </c>
      <c r="DP473" s="35">
        <v>173.9422195228</v>
      </c>
      <c r="DQ473" s="29">
        <f t="shared" si="312"/>
        <v>1.2038021113770072E-8</v>
      </c>
      <c r="DR473" s="29">
        <f t="shared" si="313"/>
        <v>1.203840631329791E-8</v>
      </c>
      <c r="DS473" s="29">
        <f t="shared" si="314"/>
        <v>1.2038406311960332E-8</v>
      </c>
      <c r="DT473" s="29">
        <f t="shared" si="315"/>
        <v>1.2038406311960332E-8</v>
      </c>
      <c r="DV473" s="35"/>
      <c r="DW473" s="35"/>
      <c r="DX473" s="35"/>
      <c r="ED473" s="35"/>
      <c r="EE473" s="35"/>
      <c r="EF473" s="35"/>
      <c r="EL473" s="35"/>
      <c r="EM473" s="35"/>
      <c r="EN473" s="35"/>
      <c r="ET473" s="35"/>
      <c r="EU473" s="35"/>
      <c r="EV473" s="35"/>
    </row>
    <row r="474" spans="14:152" s="29" customFormat="1" ht="13.5" x14ac:dyDescent="0.3">
      <c r="N474" s="35">
        <v>1.529E-8</v>
      </c>
      <c r="O474" s="35">
        <v>5.5889357047899999</v>
      </c>
      <c r="P474" s="35">
        <v>212.0270710508</v>
      </c>
      <c r="Q474" s="29">
        <f t="shared" si="296"/>
        <v>-1.4129499638391877E-8</v>
      </c>
      <c r="R474" s="29">
        <f t="shared" si="297"/>
        <v>-1.4129311834221612E-8</v>
      </c>
      <c r="S474" s="29">
        <f t="shared" si="298"/>
        <v>-1.4129311834873786E-8</v>
      </c>
      <c r="T474" s="29">
        <f t="shared" si="299"/>
        <v>-1.4129311834873786E-8</v>
      </c>
      <c r="V474" s="35">
        <v>3.72E-9</v>
      </c>
      <c r="W474" s="35">
        <v>1.0875408715099999</v>
      </c>
      <c r="X474" s="35">
        <v>426.5500067662</v>
      </c>
      <c r="Y474" s="29">
        <f t="shared" si="300"/>
        <v>-5.9831799519218024E-10</v>
      </c>
      <c r="Z474" s="29">
        <f t="shared" si="301"/>
        <v>-5.9808059523209481E-10</v>
      </c>
      <c r="AA474" s="29">
        <f t="shared" si="302"/>
        <v>-5.9808059605646022E-10</v>
      </c>
      <c r="AB474" s="29">
        <f t="shared" si="303"/>
        <v>-5.9808059605646022E-10</v>
      </c>
      <c r="AD474" s="35"/>
      <c r="AE474" s="35"/>
      <c r="AF474" s="35"/>
      <c r="AL474" s="35"/>
      <c r="AM474" s="35"/>
      <c r="AN474" s="35"/>
      <c r="AT474" s="35"/>
      <c r="AU474" s="35"/>
      <c r="AV474" s="35"/>
      <c r="BB474" s="35"/>
      <c r="BC474" s="35"/>
      <c r="BD474" s="35"/>
      <c r="BJ474" s="35">
        <v>9.4000000000000006E-10</v>
      </c>
      <c r="BK474" s="35">
        <v>1.1674909253600001</v>
      </c>
      <c r="BL474" s="35">
        <v>5643.1785636774002</v>
      </c>
      <c r="BM474" s="29">
        <f t="shared" si="304"/>
        <v>1.3714677553375741E-10</v>
      </c>
      <c r="BN474" s="29">
        <f t="shared" si="305"/>
        <v>1.3635123298122779E-10</v>
      </c>
      <c r="BO474" s="29">
        <f t="shared" si="306"/>
        <v>1.3635123574389502E-10</v>
      </c>
      <c r="BP474" s="29">
        <f t="shared" si="307"/>
        <v>1.3635123574389502E-10</v>
      </c>
      <c r="BR474" s="35"/>
      <c r="BS474" s="35"/>
      <c r="BT474" s="35"/>
      <c r="BZ474" s="35"/>
      <c r="CA474" s="35"/>
      <c r="CB474" s="35"/>
      <c r="CH474" s="35"/>
      <c r="CI474" s="35"/>
      <c r="CJ474" s="35"/>
      <c r="CP474" s="35"/>
      <c r="CQ474" s="35"/>
      <c r="CR474" s="35"/>
      <c r="CX474" s="35"/>
      <c r="CY474" s="35"/>
      <c r="CZ474" s="35"/>
      <c r="DF474" s="35">
        <v>6.2740000000000005E-8</v>
      </c>
      <c r="DG474" s="35">
        <v>4.88767368263</v>
      </c>
      <c r="DH474" s="35">
        <v>0.52126486179999998</v>
      </c>
      <c r="DI474" s="29">
        <f t="shared" si="308"/>
        <v>1.146377337463022E-8</v>
      </c>
      <c r="DJ474" s="29">
        <f t="shared" si="309"/>
        <v>1.1463768500622205E-8</v>
      </c>
      <c r="DK474" s="29">
        <f t="shared" si="310"/>
        <v>1.1463768500639136E-8</v>
      </c>
      <c r="DL474" s="29">
        <f t="shared" si="311"/>
        <v>1.1463768500639136E-8</v>
      </c>
      <c r="DN474" s="35">
        <v>1.6890000000000001E-8</v>
      </c>
      <c r="DO474" s="35">
        <v>1.1303715814399999</v>
      </c>
      <c r="DP474" s="35">
        <v>586.31331639719997</v>
      </c>
      <c r="DQ474" s="29">
        <f t="shared" si="312"/>
        <v>-5.6702101493672205E-9</v>
      </c>
      <c r="DR474" s="29">
        <f t="shared" si="313"/>
        <v>-5.6716241303584768E-9</v>
      </c>
      <c r="DS474" s="29">
        <f t="shared" si="314"/>
        <v>-5.6716241254485767E-9</v>
      </c>
      <c r="DT474" s="29">
        <f t="shared" si="315"/>
        <v>-5.6716241254485767E-9</v>
      </c>
      <c r="DV474" s="35"/>
      <c r="DW474" s="35"/>
      <c r="DX474" s="35"/>
      <c r="ED474" s="35"/>
      <c r="EE474" s="35"/>
      <c r="EF474" s="35"/>
      <c r="EL474" s="35"/>
      <c r="EM474" s="35"/>
      <c r="EN474" s="35"/>
      <c r="ET474" s="35"/>
      <c r="EU474" s="35"/>
      <c r="EV474" s="35"/>
    </row>
    <row r="475" spans="14:152" s="29" customFormat="1" ht="13.5" x14ac:dyDescent="0.3">
      <c r="N475" s="35">
        <v>1.6840000000000001E-8</v>
      </c>
      <c r="O475" s="35">
        <v>5.0854724512500002</v>
      </c>
      <c r="P475" s="35">
        <v>3480.3105662225998</v>
      </c>
      <c r="Q475" s="29">
        <f t="shared" si="296"/>
        <v>5.7942602077746812E-9</v>
      </c>
      <c r="R475" s="29">
        <f t="shared" si="297"/>
        <v>5.7859176874238503E-9</v>
      </c>
      <c r="S475" s="29">
        <f t="shared" si="298"/>
        <v>5.7859177163957056E-9</v>
      </c>
      <c r="T475" s="29">
        <f t="shared" si="299"/>
        <v>5.7859177163957056E-9</v>
      </c>
      <c r="V475" s="35">
        <v>3.3999999999999998E-9</v>
      </c>
      <c r="W475" s="35">
        <v>0.59629116556999995</v>
      </c>
      <c r="X475" s="35">
        <v>627.36711334179995</v>
      </c>
      <c r="Y475" s="29">
        <f t="shared" si="300"/>
        <v>-7.0760675265536609E-10</v>
      </c>
      <c r="Z475" s="29">
        <f t="shared" si="301"/>
        <v>-7.0792300793950327E-10</v>
      </c>
      <c r="AA475" s="29">
        <f t="shared" si="302"/>
        <v>-7.0792300684132836E-10</v>
      </c>
      <c r="AB475" s="29">
        <f t="shared" si="303"/>
        <v>-7.0792300684132836E-10</v>
      </c>
      <c r="AD475" s="35"/>
      <c r="AE475" s="35"/>
      <c r="AF475" s="35"/>
      <c r="AL475" s="35"/>
      <c r="AM475" s="35"/>
      <c r="AN475" s="35"/>
      <c r="AT475" s="35"/>
      <c r="AU475" s="35"/>
      <c r="AV475" s="35"/>
      <c r="BB475" s="35"/>
      <c r="BC475" s="35"/>
      <c r="BD475" s="35"/>
      <c r="BJ475" s="35">
        <v>1.0600000000000001E-9</v>
      </c>
      <c r="BK475" s="35">
        <v>4.1944300484300001</v>
      </c>
      <c r="BL475" s="35">
        <v>486.40193591629998</v>
      </c>
      <c r="BM475" s="29">
        <f t="shared" si="304"/>
        <v>9.4417207544163472E-10</v>
      </c>
      <c r="BN475" s="29">
        <f t="shared" si="305"/>
        <v>9.4413654852072783E-10</v>
      </c>
      <c r="BO475" s="29">
        <f t="shared" si="306"/>
        <v>9.4413654864410203E-10</v>
      </c>
      <c r="BP475" s="29">
        <f t="shared" si="307"/>
        <v>9.4413654864410203E-10</v>
      </c>
      <c r="BR475" s="35"/>
      <c r="BS475" s="35"/>
      <c r="BT475" s="35"/>
      <c r="BZ475" s="35"/>
      <c r="CA475" s="35"/>
      <c r="CB475" s="35"/>
      <c r="CH475" s="35"/>
      <c r="CI475" s="35"/>
      <c r="CJ475" s="35"/>
      <c r="CP475" s="35"/>
      <c r="CQ475" s="35"/>
      <c r="CR475" s="35"/>
      <c r="CX475" s="35"/>
      <c r="CY475" s="35"/>
      <c r="CZ475" s="35"/>
      <c r="DF475" s="35">
        <v>5.7940000000000001E-8</v>
      </c>
      <c r="DG475" s="35">
        <v>4.0999176793799998</v>
      </c>
      <c r="DH475" s="35">
        <v>391.17346822389999</v>
      </c>
      <c r="DI475" s="29">
        <f t="shared" si="308"/>
        <v>-2.9901179168544672E-8</v>
      </c>
      <c r="DJ475" s="29">
        <f t="shared" si="309"/>
        <v>-2.9904121877724011E-8</v>
      </c>
      <c r="DK475" s="29">
        <f t="shared" si="310"/>
        <v>-2.9904121867505783E-8</v>
      </c>
      <c r="DL475" s="29">
        <f t="shared" si="311"/>
        <v>-2.9904121867505783E-8</v>
      </c>
      <c r="DN475" s="35">
        <v>1.5230000000000001E-8</v>
      </c>
      <c r="DO475" s="35">
        <v>2.7156193024399999</v>
      </c>
      <c r="DP475" s="35">
        <v>73.297125859000005</v>
      </c>
      <c r="DQ475" s="29">
        <f t="shared" si="312"/>
        <v>-1.0991810707161234E-8</v>
      </c>
      <c r="DR475" s="29">
        <f t="shared" si="313"/>
        <v>-1.0991927835694227E-8</v>
      </c>
      <c r="DS475" s="29">
        <f t="shared" si="314"/>
        <v>-1.0991927835287505E-8</v>
      </c>
      <c r="DT475" s="29">
        <f t="shared" si="315"/>
        <v>-1.0991927835287505E-8</v>
      </c>
      <c r="DV475" s="35"/>
      <c r="DW475" s="35"/>
      <c r="DX475" s="35"/>
      <c r="ED475" s="35"/>
      <c r="EE475" s="35"/>
      <c r="EF475" s="35"/>
      <c r="EL475" s="35"/>
      <c r="EM475" s="35"/>
      <c r="EN475" s="35"/>
      <c r="ET475" s="35"/>
      <c r="EU475" s="35"/>
      <c r="EV475" s="35"/>
    </row>
    <row r="476" spans="14:152" s="29" customFormat="1" ht="13.5" x14ac:dyDescent="0.3">
      <c r="N476" s="35">
        <v>1.461E-8</v>
      </c>
      <c r="O476" s="35">
        <v>2.31020597821</v>
      </c>
      <c r="P476" s="35">
        <v>721.64941953020002</v>
      </c>
      <c r="Q476" s="29">
        <f t="shared" si="296"/>
        <v>1.5458572540853317E-9</v>
      </c>
      <c r="R476" s="29">
        <f t="shared" si="297"/>
        <v>1.5474464811796767E-9</v>
      </c>
      <c r="S476" s="29">
        <f t="shared" si="298"/>
        <v>1.54744647566117E-9</v>
      </c>
      <c r="T476" s="29">
        <f t="shared" si="299"/>
        <v>1.54744647566117E-9</v>
      </c>
      <c r="V476" s="35">
        <v>3.2500000000000002E-9</v>
      </c>
      <c r="W476" s="35">
        <v>4.0731945001399996</v>
      </c>
      <c r="X476" s="35">
        <v>511.5317178299</v>
      </c>
      <c r="Y476" s="29">
        <f t="shared" si="300"/>
        <v>3.1945837759462416E-9</v>
      </c>
      <c r="Z476" s="29">
        <f t="shared" si="301"/>
        <v>3.1945374274948082E-9</v>
      </c>
      <c r="AA476" s="29">
        <f t="shared" si="302"/>
        <v>3.1945374276557846E-9</v>
      </c>
      <c r="AB476" s="29">
        <f t="shared" si="303"/>
        <v>3.1945374276557846E-9</v>
      </c>
      <c r="AD476" s="35"/>
      <c r="AE476" s="35"/>
      <c r="AF476" s="35"/>
      <c r="AL476" s="35"/>
      <c r="AM476" s="35"/>
      <c r="AN476" s="35"/>
      <c r="AT476" s="35"/>
      <c r="AU476" s="35"/>
      <c r="AV476" s="35"/>
      <c r="BB476" s="35"/>
      <c r="BC476" s="35"/>
      <c r="BD476" s="35"/>
      <c r="BJ476" s="35">
        <v>9.5999999999999999E-10</v>
      </c>
      <c r="BK476" s="35">
        <v>0.59816870672</v>
      </c>
      <c r="BL476" s="35">
        <v>714.67888488129995</v>
      </c>
      <c r="BM476" s="29">
        <f t="shared" si="304"/>
        <v>8.9830453635036773E-10</v>
      </c>
      <c r="BN476" s="29">
        <f t="shared" si="305"/>
        <v>8.9826784909889144E-10</v>
      </c>
      <c r="BO476" s="29">
        <f t="shared" si="306"/>
        <v>8.9826784922630476E-10</v>
      </c>
      <c r="BP476" s="29">
        <f t="shared" si="307"/>
        <v>8.9826784922630476E-10</v>
      </c>
      <c r="BR476" s="35"/>
      <c r="BS476" s="35"/>
      <c r="BT476" s="35"/>
      <c r="BZ476" s="35"/>
      <c r="CA476" s="35"/>
      <c r="CB476" s="35"/>
      <c r="CH476" s="35"/>
      <c r="CI476" s="35"/>
      <c r="CJ476" s="35"/>
      <c r="CP476" s="35"/>
      <c r="CQ476" s="35"/>
      <c r="CR476" s="35"/>
      <c r="CX476" s="35"/>
      <c r="CY476" s="35"/>
      <c r="CZ476" s="35"/>
      <c r="DF476" s="35">
        <v>5.442E-8</v>
      </c>
      <c r="DG476" s="35">
        <v>2.7980260824699998</v>
      </c>
      <c r="DH476" s="35">
        <v>397.39324334740002</v>
      </c>
      <c r="DI476" s="29">
        <f t="shared" si="308"/>
        <v>-5.361390300360998E-8</v>
      </c>
      <c r="DJ476" s="29">
        <f t="shared" si="309"/>
        <v>-5.3613340758006649E-8</v>
      </c>
      <c r="DK476" s="29">
        <f t="shared" si="310"/>
        <v>-5.3613340759959371E-8</v>
      </c>
      <c r="DL476" s="29">
        <f t="shared" si="311"/>
        <v>-5.3613340759959371E-8</v>
      </c>
      <c r="DN476" s="35">
        <v>1.5239999999999999E-8</v>
      </c>
      <c r="DO476" s="35">
        <v>5.26558677448</v>
      </c>
      <c r="DP476" s="35">
        <v>5429.8794682394</v>
      </c>
      <c r="DQ476" s="29">
        <f t="shared" si="312"/>
        <v>1.071947053318726E-8</v>
      </c>
      <c r="DR476" s="29">
        <f t="shared" si="313"/>
        <v>1.071055050364068E-8</v>
      </c>
      <c r="DS476" s="29">
        <f t="shared" si="314"/>
        <v>1.0710550534627721E-8</v>
      </c>
      <c r="DT476" s="29">
        <f t="shared" si="315"/>
        <v>1.0710550534627721E-8</v>
      </c>
      <c r="DV476" s="35"/>
      <c r="DW476" s="35"/>
      <c r="DX476" s="35"/>
      <c r="ED476" s="35"/>
      <c r="EE476" s="35"/>
      <c r="EF476" s="35"/>
      <c r="EL476" s="35"/>
      <c r="EM476" s="35"/>
      <c r="EN476" s="35"/>
      <c r="ET476" s="35"/>
      <c r="EU476" s="35"/>
      <c r="EV476" s="35"/>
    </row>
    <row r="477" spans="14:152" s="29" customFormat="1" ht="13.5" x14ac:dyDescent="0.3">
      <c r="N477" s="35">
        <v>1.48E-8</v>
      </c>
      <c r="O477" s="35">
        <v>5.3433164301699998</v>
      </c>
      <c r="P477" s="35">
        <v>418.52143602870001</v>
      </c>
      <c r="Q477" s="29">
        <f t="shared" si="296"/>
        <v>1.3480486511939027E-8</v>
      </c>
      <c r="R477" s="29">
        <f t="shared" si="297"/>
        <v>1.3480098937415701E-8</v>
      </c>
      <c r="S477" s="29">
        <f t="shared" si="298"/>
        <v>1.348009893876162E-8</v>
      </c>
      <c r="T477" s="29">
        <f t="shared" si="299"/>
        <v>1.348009893876162E-8</v>
      </c>
      <c r="V477" s="35">
        <v>2.7299999999999999E-9</v>
      </c>
      <c r="W477" s="35">
        <v>0.71334827688000002</v>
      </c>
      <c r="X477" s="35">
        <v>305.08553696180002</v>
      </c>
      <c r="Y477" s="29">
        <f t="shared" si="300"/>
        <v>2.230311710018621E-9</v>
      </c>
      <c r="Z477" s="29">
        <f t="shared" si="301"/>
        <v>2.2302388990721714E-9</v>
      </c>
      <c r="AA477" s="29">
        <f t="shared" si="302"/>
        <v>2.2302388993250124E-9</v>
      </c>
      <c r="AB477" s="29">
        <f t="shared" si="303"/>
        <v>2.2302388993250124E-9</v>
      </c>
      <c r="AD477" s="35"/>
      <c r="AE477" s="35"/>
      <c r="AF477" s="35"/>
      <c r="AL477" s="35"/>
      <c r="AM477" s="35"/>
      <c r="AN477" s="35"/>
      <c r="AT477" s="35"/>
      <c r="AU477" s="35"/>
      <c r="AV477" s="35"/>
      <c r="BB477" s="35"/>
      <c r="BC477" s="35"/>
      <c r="BD477" s="35"/>
      <c r="BJ477" s="35">
        <v>9.4000000000000006E-10</v>
      </c>
      <c r="BK477" s="35">
        <v>0.54205024075999997</v>
      </c>
      <c r="BL477" s="35">
        <v>423.62924545940001</v>
      </c>
      <c r="BM477" s="29">
        <f t="shared" si="304"/>
        <v>3.9304541074509594E-10</v>
      </c>
      <c r="BN477" s="29">
        <f t="shared" si="305"/>
        <v>3.9310024278243882E-10</v>
      </c>
      <c r="BO477" s="29">
        <f t="shared" si="306"/>
        <v>3.9310024259203905E-10</v>
      </c>
      <c r="BP477" s="29">
        <f t="shared" si="307"/>
        <v>3.9310024259203905E-10</v>
      </c>
      <c r="BR477" s="35"/>
      <c r="BS477" s="35"/>
      <c r="BT477" s="35"/>
      <c r="BZ477" s="35"/>
      <c r="CA477" s="35"/>
      <c r="CB477" s="35"/>
      <c r="CH477" s="35"/>
      <c r="CI477" s="35"/>
      <c r="CJ477" s="35"/>
      <c r="CP477" s="35"/>
      <c r="CQ477" s="35"/>
      <c r="CR477" s="35"/>
      <c r="CX477" s="35"/>
      <c r="CY477" s="35"/>
      <c r="CZ477" s="35"/>
      <c r="DF477" s="35">
        <v>5.7539999999999998E-8</v>
      </c>
      <c r="DG477" s="35">
        <v>4.4271826487899997</v>
      </c>
      <c r="DH477" s="35">
        <v>165.6048322446</v>
      </c>
      <c r="DI477" s="29">
        <f t="shared" si="308"/>
        <v>3.8673545847412104E-8</v>
      </c>
      <c r="DJ477" s="29">
        <f t="shared" si="309"/>
        <v>3.8674615365341907E-8</v>
      </c>
      <c r="DK477" s="29">
        <f t="shared" si="310"/>
        <v>3.8674615361628117E-8</v>
      </c>
      <c r="DL477" s="29">
        <f t="shared" si="311"/>
        <v>3.8674615361628117E-8</v>
      </c>
      <c r="DN477" s="35">
        <v>1.5819999999999999E-8</v>
      </c>
      <c r="DO477" s="35">
        <v>2.79533721474</v>
      </c>
      <c r="DP477" s="35">
        <v>842.90144101349995</v>
      </c>
      <c r="DQ477" s="29">
        <f t="shared" si="312"/>
        <v>-1.1272312197804757E-8</v>
      </c>
      <c r="DR477" s="29">
        <f t="shared" si="313"/>
        <v>-1.1273730352918786E-8</v>
      </c>
      <c r="DS477" s="29">
        <f t="shared" si="314"/>
        <v>-1.1273730347994623E-8</v>
      </c>
      <c r="DT477" s="29">
        <f t="shared" si="315"/>
        <v>-1.1273730347994623E-8</v>
      </c>
      <c r="DV477" s="35"/>
      <c r="DW477" s="35"/>
      <c r="DX477" s="35"/>
      <c r="ED477" s="35"/>
      <c r="EE477" s="35"/>
      <c r="EF477" s="35"/>
      <c r="EL477" s="35"/>
      <c r="EM477" s="35"/>
      <c r="EN477" s="35"/>
      <c r="ET477" s="35"/>
      <c r="EU477" s="35"/>
      <c r="EV477" s="35"/>
    </row>
    <row r="478" spans="14:152" s="29" customFormat="1" ht="13.5" x14ac:dyDescent="0.3">
      <c r="N478" s="35">
        <v>1.6009999999999999E-8</v>
      </c>
      <c r="O478" s="35">
        <v>5.5362300091499996</v>
      </c>
      <c r="P478" s="35">
        <v>391.17346822389999</v>
      </c>
      <c r="Q478" s="29">
        <f t="shared" si="296"/>
        <v>1.2481670713441938E-8</v>
      </c>
      <c r="R478" s="29">
        <f t="shared" si="297"/>
        <v>1.2481076167125965E-8</v>
      </c>
      <c r="S478" s="29">
        <f t="shared" si="298"/>
        <v>1.2481076169190593E-8</v>
      </c>
      <c r="T478" s="29">
        <f t="shared" si="299"/>
        <v>1.2481076169190593E-8</v>
      </c>
      <c r="V478" s="35">
        <v>2.7200000000000001E-9</v>
      </c>
      <c r="W478" s="35">
        <v>1.76124839309</v>
      </c>
      <c r="X478" s="35">
        <v>945.24345570670005</v>
      </c>
      <c r="Y478" s="29">
        <f t="shared" si="300"/>
        <v>-4.4667481139645235E-10</v>
      </c>
      <c r="Z478" s="29">
        <f t="shared" si="301"/>
        <v>-4.4705925069303609E-10</v>
      </c>
      <c r="AA478" s="29">
        <f t="shared" si="302"/>
        <v>-4.4705924935810378E-10</v>
      </c>
      <c r="AB478" s="29">
        <f t="shared" si="303"/>
        <v>-4.4705924935810378E-10</v>
      </c>
      <c r="AD478" s="35"/>
      <c r="AE478" s="35"/>
      <c r="AF478" s="35"/>
      <c r="AL478" s="35"/>
      <c r="AM478" s="35"/>
      <c r="AN478" s="35"/>
      <c r="AT478" s="35"/>
      <c r="AU478" s="35"/>
      <c r="AV478" s="35"/>
      <c r="BB478" s="35"/>
      <c r="BC478" s="35"/>
      <c r="BD478" s="35"/>
      <c r="BJ478" s="35">
        <v>1.09E-9</v>
      </c>
      <c r="BK478" s="35">
        <v>2.8281722504400002</v>
      </c>
      <c r="BL478" s="35">
        <v>468.24268865160002</v>
      </c>
      <c r="BM478" s="29">
        <f t="shared" si="304"/>
        <v>-5.8107240278753443E-10</v>
      </c>
      <c r="BN478" s="29">
        <f t="shared" si="305"/>
        <v>-5.8113785791718641E-10</v>
      </c>
      <c r="BO478" s="29">
        <f t="shared" si="306"/>
        <v>-5.8113785768990044E-10</v>
      </c>
      <c r="BP478" s="29">
        <f t="shared" si="307"/>
        <v>-5.8113785768990044E-10</v>
      </c>
      <c r="BR478" s="35"/>
      <c r="BS478" s="35"/>
      <c r="BT478" s="35"/>
      <c r="BZ478" s="35"/>
      <c r="CA478" s="35"/>
      <c r="CB478" s="35"/>
      <c r="CH478" s="35"/>
      <c r="CI478" s="35"/>
      <c r="CJ478" s="35"/>
      <c r="CP478" s="35"/>
      <c r="CQ478" s="35"/>
      <c r="CR478" s="35"/>
      <c r="CX478" s="35"/>
      <c r="CY478" s="35"/>
      <c r="CZ478" s="35"/>
      <c r="DF478" s="35">
        <v>5.8789999999999999E-8</v>
      </c>
      <c r="DG478" s="35">
        <v>6.1787152536600001</v>
      </c>
      <c r="DH478" s="35">
        <v>291.262087743</v>
      </c>
      <c r="DI478" s="29">
        <f t="shared" si="308"/>
        <v>-5.0620498262814987E-9</v>
      </c>
      <c r="DJ478" s="29">
        <f t="shared" si="309"/>
        <v>-5.0646358198919417E-9</v>
      </c>
      <c r="DK478" s="29">
        <f t="shared" si="310"/>
        <v>-5.0646358109122352E-9</v>
      </c>
      <c r="DL478" s="29">
        <f t="shared" si="311"/>
        <v>-5.0646358109122352E-9</v>
      </c>
      <c r="DN478" s="35">
        <v>1.6079999999999999E-8</v>
      </c>
      <c r="DO478" s="35">
        <v>2.3323035932399998</v>
      </c>
      <c r="DP478" s="35">
        <v>418.52143602870001</v>
      </c>
      <c r="DQ478" s="29">
        <f t="shared" si="312"/>
        <v>-1.538587864388577E-8</v>
      </c>
      <c r="DR478" s="29">
        <f t="shared" si="313"/>
        <v>-1.5385582121522254E-8</v>
      </c>
      <c r="DS478" s="29">
        <f t="shared" si="314"/>
        <v>-1.5385582122552014E-8</v>
      </c>
      <c r="DT478" s="29">
        <f t="shared" si="315"/>
        <v>-1.5385582122552014E-8</v>
      </c>
      <c r="DV478" s="35"/>
      <c r="DW478" s="35"/>
      <c r="DX478" s="35"/>
      <c r="ED478" s="35"/>
      <c r="EE478" s="35"/>
      <c r="EF478" s="35"/>
      <c r="EL478" s="35"/>
      <c r="EM478" s="35"/>
      <c r="EN478" s="35"/>
      <c r="ET478" s="35"/>
      <c r="EU478" s="35"/>
      <c r="EV478" s="35"/>
    </row>
    <row r="479" spans="14:152" s="29" customFormat="1" ht="13.5" x14ac:dyDescent="0.3">
      <c r="N479" s="35">
        <v>1.8930000000000001E-8</v>
      </c>
      <c r="O479" s="35">
        <v>3.6234080343300001</v>
      </c>
      <c r="P479" s="35">
        <v>204.70107572890001</v>
      </c>
      <c r="Q479" s="29">
        <f t="shared" si="296"/>
        <v>1.4896846550370136E-8</v>
      </c>
      <c r="R479" s="29">
        <f t="shared" si="297"/>
        <v>1.4897208978101951E-8</v>
      </c>
      <c r="S479" s="29">
        <f t="shared" si="298"/>
        <v>1.4897208976843469E-8</v>
      </c>
      <c r="T479" s="29">
        <f t="shared" si="299"/>
        <v>1.4897208976843469E-8</v>
      </c>
      <c r="V479" s="35">
        <v>2.9499999999999999E-9</v>
      </c>
      <c r="W479" s="35">
        <v>4.00327005783</v>
      </c>
      <c r="X479" s="35">
        <v>432.7485300303</v>
      </c>
      <c r="Y479" s="29">
        <f t="shared" si="300"/>
        <v>1.0721513783253116E-10</v>
      </c>
      <c r="Z479" s="29">
        <f t="shared" si="301"/>
        <v>1.070217505650061E-10</v>
      </c>
      <c r="AA479" s="29">
        <f t="shared" si="302"/>
        <v>1.070217512365423E-10</v>
      </c>
      <c r="AB479" s="29">
        <f t="shared" si="303"/>
        <v>1.070217512365423E-10</v>
      </c>
      <c r="AD479" s="35"/>
      <c r="AE479" s="35"/>
      <c r="AF479" s="35"/>
      <c r="AL479" s="35"/>
      <c r="AM479" s="35"/>
      <c r="AN479" s="35"/>
      <c r="AT479" s="35"/>
      <c r="AU479" s="35"/>
      <c r="AV479" s="35"/>
      <c r="BB479" s="35"/>
      <c r="BC479" s="35"/>
      <c r="BD479" s="35"/>
      <c r="BJ479" s="35">
        <v>8.3000000000000003E-10</v>
      </c>
      <c r="BK479" s="35">
        <v>6.1210028520500002</v>
      </c>
      <c r="BL479" s="35">
        <v>380.12776796000003</v>
      </c>
      <c r="BM479" s="29">
        <f t="shared" si="304"/>
        <v>7.9962527590965052E-10</v>
      </c>
      <c r="BN479" s="29">
        <f t="shared" si="305"/>
        <v>7.9961245463006898E-10</v>
      </c>
      <c r="BO479" s="29">
        <f t="shared" si="306"/>
        <v>7.9961245467459497E-10</v>
      </c>
      <c r="BP479" s="29">
        <f t="shared" si="307"/>
        <v>7.9961245467459497E-10</v>
      </c>
      <c r="BR479" s="35"/>
      <c r="BS479" s="35"/>
      <c r="BT479" s="35"/>
      <c r="BZ479" s="35"/>
      <c r="CA479" s="35"/>
      <c r="CB479" s="35"/>
      <c r="CH479" s="35"/>
      <c r="CI479" s="35"/>
      <c r="CJ479" s="35"/>
      <c r="CP479" s="35"/>
      <c r="CQ479" s="35"/>
      <c r="CR479" s="35"/>
      <c r="CX479" s="35"/>
      <c r="CY479" s="35"/>
      <c r="CZ479" s="35"/>
      <c r="DF479" s="35">
        <v>6.7160000000000001E-8</v>
      </c>
      <c r="DG479" s="35">
        <v>2.1866384772999998</v>
      </c>
      <c r="DH479" s="35">
        <v>627.36711334179995</v>
      </c>
      <c r="DI479" s="29">
        <f t="shared" si="308"/>
        <v>6.5950121536769762E-8</v>
      </c>
      <c r="DJ479" s="29">
        <f t="shared" si="309"/>
        <v>6.5948914384024512E-8</v>
      </c>
      <c r="DK479" s="29">
        <f t="shared" si="310"/>
        <v>6.5948914388217325E-8</v>
      </c>
      <c r="DL479" s="29">
        <f t="shared" si="311"/>
        <v>6.5948914388217325E-8</v>
      </c>
      <c r="DN479" s="35">
        <v>1.5790000000000001E-8</v>
      </c>
      <c r="DO479" s="35">
        <v>1.1518210280100001</v>
      </c>
      <c r="DP479" s="35">
        <v>731.94436026870005</v>
      </c>
      <c r="DQ479" s="29">
        <f t="shared" si="312"/>
        <v>1.4051926426599343E-8</v>
      </c>
      <c r="DR479" s="29">
        <f t="shared" si="313"/>
        <v>1.4052725405522433E-8</v>
      </c>
      <c r="DS479" s="29">
        <f t="shared" si="314"/>
        <v>1.4052725402748313E-8</v>
      </c>
      <c r="DT479" s="29">
        <f t="shared" si="315"/>
        <v>1.4052725402748313E-8</v>
      </c>
      <c r="DV479" s="35"/>
      <c r="DW479" s="35"/>
      <c r="DX479" s="35"/>
      <c r="ED479" s="35"/>
      <c r="EE479" s="35"/>
      <c r="EF479" s="35"/>
      <c r="EL479" s="35"/>
      <c r="EM479" s="35"/>
      <c r="EN479" s="35"/>
      <c r="ET479" s="35"/>
      <c r="EU479" s="35"/>
      <c r="EV479" s="35"/>
    </row>
    <row r="480" spans="14:152" s="29" customFormat="1" ht="13.5" x14ac:dyDescent="0.3">
      <c r="N480" s="35">
        <v>1.529E-8</v>
      </c>
      <c r="O480" s="35">
        <v>6.06535432009</v>
      </c>
      <c r="P480" s="35">
        <v>77.962992305</v>
      </c>
      <c r="Q480" s="29">
        <f t="shared" si="296"/>
        <v>7.628598136625962E-9</v>
      </c>
      <c r="R480" s="29">
        <f t="shared" si="297"/>
        <v>7.6287547366875641E-9</v>
      </c>
      <c r="S480" s="29">
        <f t="shared" si="298"/>
        <v>7.6287547361437805E-9</v>
      </c>
      <c r="T480" s="29">
        <f t="shared" si="299"/>
        <v>7.6287547361437805E-9</v>
      </c>
      <c r="V480" s="35">
        <v>2.7099999999999999E-9</v>
      </c>
      <c r="W480" s="35">
        <v>5.2890326203200004</v>
      </c>
      <c r="X480" s="35">
        <v>1080.7225711916001</v>
      </c>
      <c r="Y480" s="29">
        <f t="shared" si="300"/>
        <v>-1.7867885079277916E-9</v>
      </c>
      <c r="Z480" s="29">
        <f t="shared" si="301"/>
        <v>-1.7871222735599994E-9</v>
      </c>
      <c r="AA480" s="29">
        <f t="shared" si="302"/>
        <v>-1.7871222724010943E-9</v>
      </c>
      <c r="AB480" s="29">
        <f t="shared" si="303"/>
        <v>-1.7871222724010943E-9</v>
      </c>
      <c r="AD480" s="35"/>
      <c r="AE480" s="35"/>
      <c r="AF480" s="35"/>
      <c r="AL480" s="35"/>
      <c r="AM480" s="35"/>
      <c r="AN480" s="35"/>
      <c r="AT480" s="35"/>
      <c r="AU480" s="35"/>
      <c r="AV480" s="35"/>
      <c r="BB480" s="35"/>
      <c r="BC480" s="35"/>
      <c r="BD480" s="35"/>
      <c r="BJ480" s="35">
        <v>8.3999999999999999E-10</v>
      </c>
      <c r="BK480" s="35">
        <v>2.2021712525499999</v>
      </c>
      <c r="BL480" s="35">
        <v>909.81873305459999</v>
      </c>
      <c r="BM480" s="29">
        <f t="shared" si="304"/>
        <v>-2.4776159242132193E-10</v>
      </c>
      <c r="BN480" s="29">
        <f t="shared" si="305"/>
        <v>-2.4787228475239846E-10</v>
      </c>
      <c r="BO480" s="29">
        <f t="shared" si="306"/>
        <v>-2.478722843680309E-10</v>
      </c>
      <c r="BP480" s="29">
        <f t="shared" si="307"/>
        <v>-2.478722843680309E-10</v>
      </c>
      <c r="BR480" s="35"/>
      <c r="BS480" s="35"/>
      <c r="BT480" s="35"/>
      <c r="BZ480" s="35"/>
      <c r="CA480" s="35"/>
      <c r="CB480" s="35"/>
      <c r="CH480" s="35"/>
      <c r="CI480" s="35"/>
      <c r="CJ480" s="35"/>
      <c r="CP480" s="35"/>
      <c r="CQ480" s="35"/>
      <c r="CR480" s="35"/>
      <c r="CX480" s="35"/>
      <c r="CY480" s="35"/>
      <c r="CZ480" s="35"/>
      <c r="DF480" s="35">
        <v>5.7609999999999998E-8</v>
      </c>
      <c r="DG480" s="35">
        <v>0.62536160332000001</v>
      </c>
      <c r="DH480" s="35">
        <v>114.3991069134</v>
      </c>
      <c r="DI480" s="29">
        <f t="shared" si="308"/>
        <v>-4.5575918853724803E-8</v>
      </c>
      <c r="DJ480" s="29">
        <f t="shared" si="309"/>
        <v>-4.557530776967207E-8</v>
      </c>
      <c r="DK480" s="29">
        <f t="shared" si="310"/>
        <v>-4.5575307771794053E-8</v>
      </c>
      <c r="DL480" s="29">
        <f t="shared" si="311"/>
        <v>-4.5575307771794053E-8</v>
      </c>
      <c r="DN480" s="35">
        <v>1.6890000000000001E-8</v>
      </c>
      <c r="DO480" s="35">
        <v>1.9191543854599999</v>
      </c>
      <c r="DP480" s="35">
        <v>630.33605875839999</v>
      </c>
      <c r="DQ480" s="29">
        <f t="shared" si="312"/>
        <v>1.5494450053482035E-8</v>
      </c>
      <c r="DR480" s="29">
        <f t="shared" si="313"/>
        <v>1.5493807635505349E-8</v>
      </c>
      <c r="DS480" s="29">
        <f t="shared" si="314"/>
        <v>1.5493807637736374E-8</v>
      </c>
      <c r="DT480" s="29">
        <f t="shared" si="315"/>
        <v>1.5493807637736374E-8</v>
      </c>
      <c r="DV480" s="35"/>
      <c r="DW480" s="35"/>
      <c r="DX480" s="35"/>
      <c r="ED480" s="35"/>
      <c r="EE480" s="35"/>
      <c r="EF480" s="35"/>
      <c r="EL480" s="35"/>
      <c r="EM480" s="35"/>
      <c r="EN480" s="35"/>
      <c r="ET480" s="35"/>
      <c r="EU480" s="35"/>
      <c r="EV480" s="35"/>
    </row>
    <row r="481" spans="14:152" s="29" customFormat="1" ht="13.5" x14ac:dyDescent="0.3">
      <c r="N481" s="35">
        <v>1.529E-8</v>
      </c>
      <c r="O481" s="35">
        <v>5.4766093762499999</v>
      </c>
      <c r="P481" s="35">
        <v>214.57111982519999</v>
      </c>
      <c r="Q481" s="29">
        <f t="shared" si="296"/>
        <v>-1.3679350416136269E-8</v>
      </c>
      <c r="R481" s="29">
        <f t="shared" si="297"/>
        <v>-1.3679128232493553E-8</v>
      </c>
      <c r="S481" s="29">
        <f t="shared" si="298"/>
        <v>-1.3679128233265114E-8</v>
      </c>
      <c r="T481" s="29">
        <f t="shared" si="299"/>
        <v>-1.3679128233265114E-8</v>
      </c>
      <c r="V481" s="35">
        <v>2.76E-9</v>
      </c>
      <c r="W481" s="35">
        <v>3.8919241165699998</v>
      </c>
      <c r="X481" s="35">
        <v>610.69233878540001</v>
      </c>
      <c r="Y481" s="29">
        <f t="shared" si="300"/>
        <v>8.8506225012901178E-10</v>
      </c>
      <c r="Z481" s="29">
        <f t="shared" si="301"/>
        <v>8.8530425177907591E-10</v>
      </c>
      <c r="AA481" s="29">
        <f t="shared" si="302"/>
        <v>8.8530425093874592E-10</v>
      </c>
      <c r="AB481" s="29">
        <f t="shared" si="303"/>
        <v>8.8530425093874592E-10</v>
      </c>
      <c r="AD481" s="35"/>
      <c r="AE481" s="35"/>
      <c r="AF481" s="35"/>
      <c r="AL481" s="35"/>
      <c r="AM481" s="35"/>
      <c r="AN481" s="35"/>
      <c r="AT481" s="35"/>
      <c r="AU481" s="35"/>
      <c r="AV481" s="35"/>
      <c r="BB481" s="35"/>
      <c r="BC481" s="35"/>
      <c r="BD481" s="35"/>
      <c r="BJ481" s="35">
        <v>8.4999999999999996E-10</v>
      </c>
      <c r="BK481" s="35">
        <v>5.20920130934</v>
      </c>
      <c r="BL481" s="35">
        <v>562.14674233009998</v>
      </c>
      <c r="BM481" s="29">
        <f t="shared" si="304"/>
        <v>-1.7083692457536725E-10</v>
      </c>
      <c r="BN481" s="29">
        <f t="shared" si="305"/>
        <v>-1.7076597080587428E-10</v>
      </c>
      <c r="BO481" s="29">
        <f t="shared" si="306"/>
        <v>-1.7076597105225996E-10</v>
      </c>
      <c r="BP481" s="29">
        <f t="shared" si="307"/>
        <v>-1.7076597105225996E-10</v>
      </c>
      <c r="BR481" s="35"/>
      <c r="BS481" s="35"/>
      <c r="BT481" s="35"/>
      <c r="BZ481" s="35"/>
      <c r="CA481" s="35"/>
      <c r="CB481" s="35"/>
      <c r="CH481" s="35"/>
      <c r="CI481" s="35"/>
      <c r="CJ481" s="35"/>
      <c r="CP481" s="35"/>
      <c r="CQ481" s="35"/>
      <c r="CR481" s="35"/>
      <c r="CX481" s="35"/>
      <c r="CY481" s="35"/>
      <c r="CZ481" s="35"/>
      <c r="DF481" s="35">
        <v>5.3589999999999999E-8</v>
      </c>
      <c r="DG481" s="35">
        <v>2.2939069221600001</v>
      </c>
      <c r="DH481" s="35">
        <v>331.20966448920001</v>
      </c>
      <c r="DI481" s="29">
        <f t="shared" si="308"/>
        <v>9.6259326725997197E-9</v>
      </c>
      <c r="DJ481" s="29">
        <f t="shared" si="309"/>
        <v>9.6285794655983835E-9</v>
      </c>
      <c r="DK481" s="29">
        <f t="shared" si="310"/>
        <v>9.6285794564075136E-9</v>
      </c>
      <c r="DL481" s="29">
        <f t="shared" si="311"/>
        <v>9.6285794564075136E-9</v>
      </c>
      <c r="DN481" s="35">
        <v>1.99E-8</v>
      </c>
      <c r="DO481" s="35">
        <v>5.2379022117599998</v>
      </c>
      <c r="DP481" s="35">
        <v>550.13783421970004</v>
      </c>
      <c r="DQ481" s="29">
        <f t="shared" si="312"/>
        <v>-7.1657177390925533E-10</v>
      </c>
      <c r="DR481" s="29">
        <f t="shared" si="313"/>
        <v>-7.149133320092881E-10</v>
      </c>
      <c r="DS481" s="29">
        <f t="shared" si="314"/>
        <v>-7.1491333776817329E-10</v>
      </c>
      <c r="DT481" s="29">
        <f t="shared" si="315"/>
        <v>-7.1491333776817329E-10</v>
      </c>
      <c r="DV481" s="35"/>
      <c r="DW481" s="35"/>
      <c r="DX481" s="35"/>
      <c r="ED481" s="35"/>
      <c r="EE481" s="35"/>
      <c r="EF481" s="35"/>
      <c r="EL481" s="35"/>
      <c r="EM481" s="35"/>
      <c r="EN481" s="35"/>
      <c r="ET481" s="35"/>
      <c r="EU481" s="35"/>
      <c r="EV481" s="35"/>
    </row>
    <row r="482" spans="14:152" s="29" customFormat="1" ht="13.5" x14ac:dyDescent="0.3">
      <c r="N482" s="35">
        <v>1.5519999999999999E-8</v>
      </c>
      <c r="O482" s="35">
        <v>2.0669353983600001</v>
      </c>
      <c r="P482" s="35">
        <v>36.648562929500002</v>
      </c>
      <c r="Q482" s="29">
        <f t="shared" si="296"/>
        <v>-1.3770350498145886E-8</v>
      </c>
      <c r="R482" s="29">
        <f t="shared" si="297"/>
        <v>-1.3770310728305917E-8</v>
      </c>
      <c r="S482" s="29">
        <f t="shared" si="298"/>
        <v>-1.3770310728444018E-8</v>
      </c>
      <c r="T482" s="29">
        <f t="shared" si="299"/>
        <v>-1.3770310728444018E-8</v>
      </c>
      <c r="V482" s="35">
        <v>2.9400000000000002E-9</v>
      </c>
      <c r="W482" s="35">
        <v>2.8012165105800002</v>
      </c>
      <c r="X482" s="35">
        <v>724.8308132679</v>
      </c>
      <c r="Y482" s="29">
        <f t="shared" si="300"/>
        <v>-1.2434128685843171E-9</v>
      </c>
      <c r="Z482" s="29">
        <f t="shared" si="301"/>
        <v>-1.2431201448139514E-9</v>
      </c>
      <c r="AA482" s="29">
        <f t="shared" si="302"/>
        <v>-1.2431201458304526E-9</v>
      </c>
      <c r="AB482" s="29">
        <f t="shared" si="303"/>
        <v>-1.2431201458304526E-9</v>
      </c>
      <c r="AD482" s="35"/>
      <c r="AE482" s="35"/>
      <c r="AF482" s="35"/>
      <c r="AL482" s="35"/>
      <c r="AM482" s="35"/>
      <c r="AN482" s="35"/>
      <c r="AT482" s="35"/>
      <c r="AU482" s="35"/>
      <c r="AV482" s="35"/>
      <c r="BB482" s="35"/>
      <c r="BC482" s="35"/>
      <c r="BD482" s="35"/>
      <c r="BJ482" s="35">
        <v>1.0500000000000001E-9</v>
      </c>
      <c r="BK482" s="35">
        <v>2.66415710279</v>
      </c>
      <c r="BL482" s="35">
        <v>460.53844081979997</v>
      </c>
      <c r="BM482" s="29">
        <f t="shared" si="304"/>
        <v>-7.8981383485052506E-10</v>
      </c>
      <c r="BN482" s="29">
        <f t="shared" si="305"/>
        <v>-7.8986213343258683E-10</v>
      </c>
      <c r="BO482" s="29">
        <f t="shared" si="306"/>
        <v>-7.8986213326487813E-10</v>
      </c>
      <c r="BP482" s="29">
        <f t="shared" si="307"/>
        <v>-7.8986213326487813E-10</v>
      </c>
      <c r="BR482" s="35"/>
      <c r="BS482" s="35"/>
      <c r="BT482" s="35"/>
      <c r="BZ482" s="35"/>
      <c r="CA482" s="35"/>
      <c r="CB482" s="35"/>
      <c r="CH482" s="35"/>
      <c r="CI482" s="35"/>
      <c r="CJ482" s="35"/>
      <c r="CP482" s="35"/>
      <c r="CQ482" s="35"/>
      <c r="CR482" s="35"/>
      <c r="CX482" s="35"/>
      <c r="CY482" s="35"/>
      <c r="CZ482" s="35"/>
      <c r="DF482" s="35">
        <v>6.2099999999999994E-8</v>
      </c>
      <c r="DG482" s="35">
        <v>4.9227325904499999</v>
      </c>
      <c r="DH482" s="35">
        <v>450.97721326419997</v>
      </c>
      <c r="DI482" s="29">
        <f t="shared" si="308"/>
        <v>5.8968712732792738E-8</v>
      </c>
      <c r="DJ482" s="29">
        <f t="shared" si="309"/>
        <v>5.896738156214489E-8</v>
      </c>
      <c r="DK482" s="29">
        <f t="shared" si="310"/>
        <v>5.8967381566767784E-8</v>
      </c>
      <c r="DL482" s="29">
        <f t="shared" si="311"/>
        <v>5.8967381566767784E-8</v>
      </c>
      <c r="DN482" s="35">
        <v>1.7719999999999999E-8</v>
      </c>
      <c r="DO482" s="35">
        <v>2.95372411478</v>
      </c>
      <c r="DP482" s="35">
        <v>172.24529849340001</v>
      </c>
      <c r="DQ482" s="29">
        <f t="shared" si="312"/>
        <v>1.5272153353886168E-8</v>
      </c>
      <c r="DR482" s="29">
        <f t="shared" si="313"/>
        <v>1.5271918708939237E-8</v>
      </c>
      <c r="DS482" s="29">
        <f t="shared" si="314"/>
        <v>1.5271918709754049E-8</v>
      </c>
      <c r="DT482" s="29">
        <f t="shared" si="315"/>
        <v>1.5271918709754049E-8</v>
      </c>
      <c r="DV482" s="35"/>
      <c r="DW482" s="35"/>
      <c r="DX482" s="35"/>
      <c r="ED482" s="35"/>
      <c r="EE482" s="35"/>
      <c r="EF482" s="35"/>
      <c r="EL482" s="35"/>
      <c r="EM482" s="35"/>
      <c r="EN482" s="35"/>
      <c r="ET482" s="35"/>
      <c r="EU482" s="35"/>
      <c r="EV482" s="35"/>
    </row>
    <row r="483" spans="14:152" s="29" customFormat="1" ht="13.5" x14ac:dyDescent="0.3">
      <c r="N483" s="35">
        <v>1.453E-8</v>
      </c>
      <c r="O483" s="35">
        <v>6.0470983144200003</v>
      </c>
      <c r="P483" s="35">
        <v>165.6048322446</v>
      </c>
      <c r="Q483" s="29">
        <f t="shared" si="296"/>
        <v>-1.1225203187506603E-8</v>
      </c>
      <c r="R483" s="29">
        <f t="shared" si="297"/>
        <v>-1.1224971586059076E-8</v>
      </c>
      <c r="S483" s="29">
        <f t="shared" si="298"/>
        <v>-1.1224971586863325E-8</v>
      </c>
      <c r="T483" s="29">
        <f t="shared" si="299"/>
        <v>-1.1224971586863325E-8</v>
      </c>
      <c r="V483" s="35">
        <v>3.1899999999999999E-9</v>
      </c>
      <c r="W483" s="35">
        <v>5.2482405991499999</v>
      </c>
      <c r="X483" s="35">
        <v>229.97386999439999</v>
      </c>
      <c r="Y483" s="29">
        <f t="shared" si="300"/>
        <v>-2.8843538085531764E-9</v>
      </c>
      <c r="Z483" s="29">
        <f t="shared" si="301"/>
        <v>-2.8843063066714288E-9</v>
      </c>
      <c r="AA483" s="29">
        <f t="shared" si="302"/>
        <v>-2.8843063068363847E-9</v>
      </c>
      <c r="AB483" s="29">
        <f t="shared" si="303"/>
        <v>-2.8843063068363847E-9</v>
      </c>
      <c r="AD483" s="35"/>
      <c r="AE483" s="35"/>
      <c r="AF483" s="35"/>
      <c r="AL483" s="35"/>
      <c r="AM483" s="35"/>
      <c r="AN483" s="35"/>
      <c r="AT483" s="35"/>
      <c r="AU483" s="35"/>
      <c r="AV483" s="35"/>
      <c r="BB483" s="35"/>
      <c r="BC483" s="35"/>
      <c r="BD483" s="35"/>
      <c r="BJ483" s="35">
        <v>8.3999999999999999E-10</v>
      </c>
      <c r="BK483" s="35">
        <v>0.14646013560999999</v>
      </c>
      <c r="BL483" s="35">
        <v>681.54178408960001</v>
      </c>
      <c r="BM483" s="29">
        <f t="shared" si="304"/>
        <v>1.8365405036668441E-10</v>
      </c>
      <c r="BN483" s="29">
        <f t="shared" si="305"/>
        <v>1.8356936716253155E-10</v>
      </c>
      <c r="BO483" s="29">
        <f t="shared" si="306"/>
        <v>1.8356936745659431E-10</v>
      </c>
      <c r="BP483" s="29">
        <f t="shared" si="307"/>
        <v>1.8356936745659431E-10</v>
      </c>
      <c r="BR483" s="35"/>
      <c r="BS483" s="35"/>
      <c r="BT483" s="35"/>
      <c r="BZ483" s="35"/>
      <c r="CA483" s="35"/>
      <c r="CB483" s="35"/>
      <c r="CH483" s="35"/>
      <c r="CI483" s="35"/>
      <c r="CJ483" s="35"/>
      <c r="CP483" s="35"/>
      <c r="CQ483" s="35"/>
      <c r="CR483" s="35"/>
      <c r="CX483" s="35"/>
      <c r="CY483" s="35"/>
      <c r="CZ483" s="35"/>
      <c r="DF483" s="35">
        <v>6.6860000000000004E-8</v>
      </c>
      <c r="DG483" s="35">
        <v>2.13438181268</v>
      </c>
      <c r="DH483" s="35">
        <v>285.63301345050002</v>
      </c>
      <c r="DI483" s="29">
        <f t="shared" si="308"/>
        <v>5.8979616123924347E-8</v>
      </c>
      <c r="DJ483" s="29">
        <f t="shared" si="309"/>
        <v>5.8980979544775739E-8</v>
      </c>
      <c r="DK483" s="29">
        <f t="shared" si="310"/>
        <v>5.8980979540041526E-8</v>
      </c>
      <c r="DL483" s="29">
        <f t="shared" si="311"/>
        <v>5.8980979540041526E-8</v>
      </c>
      <c r="DN483" s="35">
        <v>1.5959999999999999E-8</v>
      </c>
      <c r="DO483" s="35">
        <v>0.99004701777000004</v>
      </c>
      <c r="DP483" s="35">
        <v>953.10776223289997</v>
      </c>
      <c r="DQ483" s="29">
        <f t="shared" si="312"/>
        <v>-1.1542398495982721E-8</v>
      </c>
      <c r="DR483" s="29">
        <f t="shared" si="313"/>
        <v>-1.1543990867736112E-8</v>
      </c>
      <c r="DS483" s="29">
        <f t="shared" si="314"/>
        <v>-1.1543990862207098E-8</v>
      </c>
      <c r="DT483" s="29">
        <f t="shared" si="315"/>
        <v>-1.1543990862207098E-8</v>
      </c>
      <c r="DV483" s="35"/>
      <c r="DW483" s="35"/>
      <c r="DX483" s="35"/>
      <c r="ED483" s="35"/>
      <c r="EE483" s="35"/>
      <c r="EF483" s="35"/>
      <c r="EL483" s="35"/>
      <c r="EM483" s="35"/>
      <c r="EN483" s="35"/>
      <c r="ET483" s="35"/>
      <c r="EU483" s="35"/>
      <c r="EV483" s="35"/>
    </row>
    <row r="484" spans="14:152" s="29" customFormat="1" ht="13.5" x14ac:dyDescent="0.3">
      <c r="N484" s="35">
        <v>1.393E-8</v>
      </c>
      <c r="O484" s="35">
        <v>2.2825336906000002</v>
      </c>
      <c r="P484" s="35">
        <v>403.0223176399</v>
      </c>
      <c r="Q484" s="29">
        <f t="shared" si="296"/>
        <v>-1.1525182271319717E-8</v>
      </c>
      <c r="R484" s="29">
        <f t="shared" si="297"/>
        <v>-1.1524704263957882E-8</v>
      </c>
      <c r="S484" s="29">
        <f t="shared" si="298"/>
        <v>-1.1524704265617813E-8</v>
      </c>
      <c r="T484" s="29">
        <f t="shared" si="299"/>
        <v>-1.1524704265617813E-8</v>
      </c>
      <c r="V484" s="35">
        <v>2.64E-9</v>
      </c>
      <c r="W484" s="35">
        <v>2.3640638358900001</v>
      </c>
      <c r="X484" s="35">
        <v>731.94436026870005</v>
      </c>
      <c r="Y484" s="29">
        <f t="shared" si="300"/>
        <v>-3.0309022975357786E-10</v>
      </c>
      <c r="Z484" s="29">
        <f t="shared" si="301"/>
        <v>-3.0279925160700296E-10</v>
      </c>
      <c r="AA484" s="29">
        <f t="shared" si="302"/>
        <v>-3.0279925261741866E-10</v>
      </c>
      <c r="AB484" s="29">
        <f t="shared" si="303"/>
        <v>-3.0279925261741866E-10</v>
      </c>
      <c r="AD484" s="35"/>
      <c r="AE484" s="35"/>
      <c r="AF484" s="35"/>
      <c r="AL484" s="35"/>
      <c r="AM484" s="35"/>
      <c r="AN484" s="35"/>
      <c r="AT484" s="35"/>
      <c r="AU484" s="35"/>
      <c r="AV484" s="35"/>
      <c r="BB484" s="35"/>
      <c r="BC484" s="35"/>
      <c r="BD484" s="35"/>
      <c r="BJ484" s="35">
        <v>8.0000000000000003E-10</v>
      </c>
      <c r="BK484" s="35">
        <v>3.0355198694499999</v>
      </c>
      <c r="BL484" s="35">
        <v>409.92341631959999</v>
      </c>
      <c r="BM484" s="29">
        <f t="shared" si="304"/>
        <v>-7.7129874368794618E-10</v>
      </c>
      <c r="BN484" s="29">
        <f t="shared" si="305"/>
        <v>-7.7131193810821318E-10</v>
      </c>
      <c r="BO484" s="29">
        <f t="shared" si="306"/>
        <v>-7.7131193806240133E-10</v>
      </c>
      <c r="BP484" s="29">
        <f t="shared" si="307"/>
        <v>-7.7131193806240133E-10</v>
      </c>
      <c r="BR484" s="35"/>
      <c r="BS484" s="35"/>
      <c r="BT484" s="35"/>
      <c r="BZ484" s="35"/>
      <c r="CA484" s="35"/>
      <c r="CB484" s="35"/>
      <c r="CH484" s="35"/>
      <c r="CI484" s="35"/>
      <c r="CJ484" s="35"/>
      <c r="CP484" s="35"/>
      <c r="CQ484" s="35"/>
      <c r="CR484" s="35"/>
      <c r="CX484" s="35"/>
      <c r="CY484" s="35"/>
      <c r="CZ484" s="35"/>
      <c r="DF484" s="35">
        <v>5.1730000000000001E-8</v>
      </c>
      <c r="DG484" s="35">
        <v>4.1012811972099996</v>
      </c>
      <c r="DH484" s="35">
        <v>6.5922821389999999</v>
      </c>
      <c r="DI484" s="29">
        <f t="shared" si="308"/>
        <v>-2.4983732682525475E-8</v>
      </c>
      <c r="DJ484" s="29">
        <f t="shared" si="309"/>
        <v>-2.49837779473222E-8</v>
      </c>
      <c r="DK484" s="29">
        <f t="shared" si="310"/>
        <v>-2.4983777947165055E-8</v>
      </c>
      <c r="DL484" s="29">
        <f t="shared" si="311"/>
        <v>-2.4983777947165055E-8</v>
      </c>
      <c r="DN484" s="35">
        <v>1.784E-8</v>
      </c>
      <c r="DO484" s="35">
        <v>3.9139103236000001</v>
      </c>
      <c r="DP484" s="35">
        <v>159.12442469019999</v>
      </c>
      <c r="DQ484" s="29">
        <f t="shared" si="312"/>
        <v>1.742846958713169E-8</v>
      </c>
      <c r="DR484" s="29">
        <f t="shared" si="313"/>
        <v>1.7428561476215177E-8</v>
      </c>
      <c r="DS484" s="29">
        <f t="shared" si="314"/>
        <v>1.7428561475896113E-8</v>
      </c>
      <c r="DT484" s="29">
        <f t="shared" si="315"/>
        <v>1.7428561475896113E-8</v>
      </c>
      <c r="DV484" s="35"/>
      <c r="DW484" s="35"/>
      <c r="DX484" s="35"/>
      <c r="ED484" s="35"/>
      <c r="EE484" s="35"/>
      <c r="EF484" s="35"/>
      <c r="EL484" s="35"/>
      <c r="EM484" s="35"/>
      <c r="EN484" s="35"/>
      <c r="ET484" s="35"/>
      <c r="EU484" s="35"/>
      <c r="EV484" s="35"/>
    </row>
    <row r="485" spans="14:152" s="29" customFormat="1" ht="13.5" x14ac:dyDescent="0.3">
      <c r="N485" s="35">
        <v>1.4440000000000001E-8</v>
      </c>
      <c r="O485" s="35">
        <v>2.9065021401800002</v>
      </c>
      <c r="P485" s="35">
        <v>447.93883187839998</v>
      </c>
      <c r="Q485" s="29">
        <f t="shared" si="296"/>
        <v>-1.0495438972958834E-8</v>
      </c>
      <c r="R485" s="29">
        <f t="shared" si="297"/>
        <v>-1.0496112364595136E-8</v>
      </c>
      <c r="S485" s="29">
        <f t="shared" si="298"/>
        <v>-1.0496112362256896E-8</v>
      </c>
      <c r="T485" s="29">
        <f t="shared" si="299"/>
        <v>-1.0496112362256896E-8</v>
      </c>
      <c r="V485" s="35">
        <v>2.88E-9</v>
      </c>
      <c r="W485" s="35">
        <v>4.6781884493000003</v>
      </c>
      <c r="X485" s="35">
        <v>170.7608257851</v>
      </c>
      <c r="Y485" s="29">
        <f t="shared" si="300"/>
        <v>1.1276593141555187E-9</v>
      </c>
      <c r="Z485" s="29">
        <f t="shared" si="301"/>
        <v>1.127727909917514E-9</v>
      </c>
      <c r="AA485" s="29">
        <f t="shared" si="302"/>
        <v>1.1277279096793178E-9</v>
      </c>
      <c r="AB485" s="29">
        <f t="shared" si="303"/>
        <v>1.1277279096793178E-9</v>
      </c>
      <c r="AD485" s="35"/>
      <c r="AE485" s="35"/>
      <c r="AF485" s="35"/>
      <c r="AL485" s="35"/>
      <c r="AM485" s="35"/>
      <c r="AN485" s="35"/>
      <c r="AT485" s="35"/>
      <c r="AU485" s="35"/>
      <c r="AV485" s="35"/>
      <c r="BB485" s="35"/>
      <c r="BC485" s="35"/>
      <c r="BD485" s="35"/>
      <c r="BJ485" s="35">
        <v>9.6999999999999996E-10</v>
      </c>
      <c r="BK485" s="35">
        <v>5.0937354943599997</v>
      </c>
      <c r="BL485" s="35">
        <v>92.047073954699997</v>
      </c>
      <c r="BM485" s="29">
        <f t="shared" si="304"/>
        <v>9.2506561480705661E-10</v>
      </c>
      <c r="BN485" s="29">
        <f t="shared" si="305"/>
        <v>9.2506968634672514E-10</v>
      </c>
      <c r="BO485" s="29">
        <f t="shared" si="306"/>
        <v>9.2506968633258718E-10</v>
      </c>
      <c r="BP485" s="29">
        <f t="shared" si="307"/>
        <v>9.2506968633258718E-10</v>
      </c>
      <c r="BR485" s="35"/>
      <c r="BS485" s="35"/>
      <c r="BT485" s="35"/>
      <c r="BZ485" s="35"/>
      <c r="CA485" s="35"/>
      <c r="CB485" s="35"/>
      <c r="CH485" s="35"/>
      <c r="CI485" s="35"/>
      <c r="CJ485" s="35"/>
      <c r="CP485" s="35"/>
      <c r="CQ485" s="35"/>
      <c r="CR485" s="35"/>
      <c r="CX485" s="35"/>
      <c r="CY485" s="35"/>
      <c r="CZ485" s="35"/>
      <c r="DF485" s="35">
        <v>5.7070000000000001E-8</v>
      </c>
      <c r="DG485" s="35">
        <v>3.4871697266899999</v>
      </c>
      <c r="DH485" s="35">
        <v>230.56457082540001</v>
      </c>
      <c r="DI485" s="29">
        <f t="shared" si="308"/>
        <v>3.3252797122883634E-8</v>
      </c>
      <c r="DJ485" s="29">
        <f t="shared" si="309"/>
        <v>3.32544181413394E-8</v>
      </c>
      <c r="DK485" s="29">
        <f t="shared" si="310"/>
        <v>3.3254418135710542E-8</v>
      </c>
      <c r="DL485" s="29">
        <f t="shared" si="311"/>
        <v>3.3254418135710542E-8</v>
      </c>
      <c r="DN485" s="35">
        <v>1.592E-8</v>
      </c>
      <c r="DO485" s="35">
        <v>2.99690086808</v>
      </c>
      <c r="DP485" s="35">
        <v>45.5766510387</v>
      </c>
      <c r="DQ485" s="29">
        <f t="shared" si="312"/>
        <v>-1.3179130234688517E-8</v>
      </c>
      <c r="DR485" s="29">
        <f t="shared" si="313"/>
        <v>-1.3179191934119766E-8</v>
      </c>
      <c r="DS485" s="29">
        <f t="shared" si="314"/>
        <v>-1.317919193390552E-8</v>
      </c>
      <c r="DT485" s="29">
        <f t="shared" si="315"/>
        <v>-1.317919193390552E-8</v>
      </c>
      <c r="DV485" s="35"/>
      <c r="DW485" s="35"/>
      <c r="DX485" s="35"/>
      <c r="ED485" s="35"/>
      <c r="EE485" s="35"/>
      <c r="EF485" s="35"/>
      <c r="EL485" s="35"/>
      <c r="EM485" s="35"/>
      <c r="EN485" s="35"/>
      <c r="ET485" s="35"/>
      <c r="EU485" s="35"/>
      <c r="EV485" s="35"/>
    </row>
    <row r="486" spans="14:152" s="29" customFormat="1" ht="13.5" x14ac:dyDescent="0.3">
      <c r="N486" s="35">
        <v>1.9239999999999999E-8</v>
      </c>
      <c r="O486" s="35">
        <v>1.37028714759</v>
      </c>
      <c r="P486" s="35">
        <v>468.24268865160002</v>
      </c>
      <c r="Q486" s="29">
        <f t="shared" si="296"/>
        <v>-1.7330104691423218E-8</v>
      </c>
      <c r="R486" s="29">
        <f t="shared" si="297"/>
        <v>-1.7329511455274313E-8</v>
      </c>
      <c r="S486" s="29">
        <f t="shared" si="298"/>
        <v>-1.7329511457334443E-8</v>
      </c>
      <c r="T486" s="29">
        <f t="shared" si="299"/>
        <v>-1.7329511457334443E-8</v>
      </c>
      <c r="V486" s="35">
        <v>3.2599999999999999E-9</v>
      </c>
      <c r="W486" s="35">
        <v>3.8132898062299998</v>
      </c>
      <c r="X486" s="35">
        <v>525.49817940059995</v>
      </c>
      <c r="Y486" s="29">
        <f t="shared" si="300"/>
        <v>3.1828461571516969E-9</v>
      </c>
      <c r="Z486" s="29">
        <f t="shared" si="301"/>
        <v>3.1827899846562748E-9</v>
      </c>
      <c r="AA486" s="29">
        <f t="shared" si="302"/>
        <v>3.1827899848513674E-9</v>
      </c>
      <c r="AB486" s="29">
        <f t="shared" si="303"/>
        <v>3.1827899848513674E-9</v>
      </c>
      <c r="AD486" s="35"/>
      <c r="AE486" s="35"/>
      <c r="AF486" s="35"/>
      <c r="AL486" s="35"/>
      <c r="AM486" s="35"/>
      <c r="AN486" s="35"/>
      <c r="AT486" s="35"/>
      <c r="AU486" s="35"/>
      <c r="AV486" s="35"/>
      <c r="BB486" s="35"/>
      <c r="BC486" s="35"/>
      <c r="BD486" s="35"/>
      <c r="BJ486" s="35">
        <v>1.0999999999999999E-9</v>
      </c>
      <c r="BK486" s="35">
        <v>2.03622569317</v>
      </c>
      <c r="BL486" s="35">
        <v>642.34496686880004</v>
      </c>
      <c r="BM486" s="29">
        <f t="shared" si="304"/>
        <v>1.0948029545532983E-9</v>
      </c>
      <c r="BN486" s="29">
        <f t="shared" si="305"/>
        <v>1.0947925501351837E-9</v>
      </c>
      <c r="BO486" s="29">
        <f t="shared" si="306"/>
        <v>1.0947925501713307E-9</v>
      </c>
      <c r="BP486" s="29">
        <f t="shared" si="307"/>
        <v>1.0947925501713307E-9</v>
      </c>
      <c r="BR486" s="35"/>
      <c r="BS486" s="35"/>
      <c r="BT486" s="35"/>
      <c r="BZ486" s="35"/>
      <c r="CA486" s="35"/>
      <c r="CB486" s="35"/>
      <c r="CH486" s="35"/>
      <c r="CI486" s="35"/>
      <c r="CJ486" s="35"/>
      <c r="CP486" s="35"/>
      <c r="CQ486" s="35"/>
      <c r="CR486" s="35"/>
      <c r="CX486" s="35"/>
      <c r="CY486" s="35"/>
      <c r="CZ486" s="35"/>
      <c r="DF486" s="35">
        <v>6.3629999999999995E-8</v>
      </c>
      <c r="DG486" s="35">
        <v>5.6462606919400002</v>
      </c>
      <c r="DH486" s="35">
        <v>518.38463239980001</v>
      </c>
      <c r="DI486" s="29">
        <f t="shared" si="308"/>
        <v>4.5366117087772423E-9</v>
      </c>
      <c r="DJ486" s="29">
        <f t="shared" si="309"/>
        <v>4.541598979669319E-9</v>
      </c>
      <c r="DK486" s="29">
        <f t="shared" si="310"/>
        <v>4.5415989623512398E-9</v>
      </c>
      <c r="DL486" s="29">
        <f t="shared" si="311"/>
        <v>4.5415989623512398E-9</v>
      </c>
      <c r="DN486" s="35">
        <v>1.9680000000000002E-8</v>
      </c>
      <c r="DO486" s="35">
        <v>0.23073879009000001</v>
      </c>
      <c r="DP486" s="35">
        <v>220.364458329</v>
      </c>
      <c r="DQ486" s="29">
        <f t="shared" si="312"/>
        <v>-1.5446575808568324E-8</v>
      </c>
      <c r="DR486" s="29">
        <f t="shared" si="313"/>
        <v>-1.5446983144689947E-8</v>
      </c>
      <c r="DS486" s="29">
        <f t="shared" si="314"/>
        <v>-1.5446983143275521E-8</v>
      </c>
      <c r="DT486" s="29">
        <f t="shared" si="315"/>
        <v>-1.5446983143275521E-8</v>
      </c>
      <c r="DV486" s="35"/>
      <c r="DW486" s="35"/>
      <c r="DX486" s="35"/>
      <c r="ED486" s="35"/>
      <c r="EE486" s="35"/>
      <c r="EF486" s="35"/>
      <c r="EL486" s="35"/>
      <c r="EM486" s="35"/>
      <c r="EN486" s="35"/>
      <c r="ET486" s="35"/>
      <c r="EU486" s="35"/>
      <c r="EV486" s="35"/>
    </row>
    <row r="487" spans="14:152" s="29" customFormat="1" ht="13.5" x14ac:dyDescent="0.3">
      <c r="N487" s="35">
        <v>1.426E-8</v>
      </c>
      <c r="O487" s="35">
        <v>0.13255011457999999</v>
      </c>
      <c r="P487" s="35">
        <v>2207.6295405954002</v>
      </c>
      <c r="Q487" s="29">
        <f t="shared" si="296"/>
        <v>-1.9853289914292561E-9</v>
      </c>
      <c r="R487" s="29">
        <f t="shared" si="297"/>
        <v>-1.9900544277837551E-9</v>
      </c>
      <c r="S487" s="29">
        <f t="shared" si="298"/>
        <v>-1.9900544113752798E-9</v>
      </c>
      <c r="T487" s="29">
        <f t="shared" si="299"/>
        <v>-1.9900544113752798E-9</v>
      </c>
      <c r="V487" s="35">
        <v>2.8299999999999999E-9</v>
      </c>
      <c r="W487" s="35">
        <v>3.5202770971600001</v>
      </c>
      <c r="X487" s="35">
        <v>319.31263096340001</v>
      </c>
      <c r="Y487" s="29">
        <f t="shared" si="300"/>
        <v>-2.1308566924460915E-9</v>
      </c>
      <c r="Z487" s="29">
        <f t="shared" si="301"/>
        <v>-2.1307665464738265E-9</v>
      </c>
      <c r="AA487" s="29">
        <f t="shared" si="302"/>
        <v>-2.1307665467868655E-9</v>
      </c>
      <c r="AB487" s="29">
        <f t="shared" si="303"/>
        <v>-2.1307665467868655E-9</v>
      </c>
      <c r="AD487" s="35"/>
      <c r="AE487" s="35"/>
      <c r="AF487" s="35"/>
      <c r="AL487" s="35"/>
      <c r="AM487" s="35"/>
      <c r="AN487" s="35"/>
      <c r="AT487" s="35"/>
      <c r="AU487" s="35"/>
      <c r="AV487" s="35"/>
      <c r="BB487" s="35"/>
      <c r="BC487" s="35"/>
      <c r="BD487" s="35"/>
      <c r="BJ487" s="35">
        <v>8.0000000000000003E-10</v>
      </c>
      <c r="BK487" s="35">
        <v>5.7103554975200002</v>
      </c>
      <c r="BL487" s="35">
        <v>361.37781986430002</v>
      </c>
      <c r="BM487" s="29">
        <f t="shared" si="304"/>
        <v>4.4125378426884447E-10</v>
      </c>
      <c r="BN487" s="29">
        <f t="shared" si="305"/>
        <v>4.4121722899208778E-10</v>
      </c>
      <c r="BO487" s="29">
        <f t="shared" si="306"/>
        <v>4.4121722911902656E-10</v>
      </c>
      <c r="BP487" s="29">
        <f t="shared" si="307"/>
        <v>4.4121722911902656E-10</v>
      </c>
      <c r="BR487" s="35"/>
      <c r="BS487" s="35"/>
      <c r="BT487" s="35"/>
      <c r="BZ487" s="35"/>
      <c r="CA487" s="35"/>
      <c r="CB487" s="35"/>
      <c r="CH487" s="35"/>
      <c r="CI487" s="35"/>
      <c r="CJ487" s="35"/>
      <c r="CP487" s="35"/>
      <c r="CQ487" s="35"/>
      <c r="CR487" s="35"/>
      <c r="CX487" s="35"/>
      <c r="CY487" s="35"/>
      <c r="CZ487" s="35"/>
      <c r="DF487" s="35">
        <v>5.2409999999999997E-8</v>
      </c>
      <c r="DG487" s="35">
        <v>3.7808109820600002</v>
      </c>
      <c r="DH487" s="35">
        <v>418.52143602870001</v>
      </c>
      <c r="DI487" s="29">
        <f t="shared" si="308"/>
        <v>-2.1235781839045783E-8</v>
      </c>
      <c r="DJ487" s="29">
        <f t="shared" si="309"/>
        <v>-2.1238821604568246E-8</v>
      </c>
      <c r="DK487" s="29">
        <f t="shared" si="310"/>
        <v>-2.1238821594012938E-8</v>
      </c>
      <c r="DL487" s="29">
        <f t="shared" si="311"/>
        <v>-2.1238821594012938E-8</v>
      </c>
      <c r="DN487" s="35">
        <v>1.5489999999999998E-8</v>
      </c>
      <c r="DO487" s="35">
        <v>5.8869959592200001</v>
      </c>
      <c r="DP487" s="35">
        <v>60.5545045657</v>
      </c>
      <c r="DQ487" s="29">
        <f t="shared" si="312"/>
        <v>1.2894230381221657E-8</v>
      </c>
      <c r="DR487" s="29">
        <f t="shared" si="313"/>
        <v>1.2894309171358609E-8</v>
      </c>
      <c r="DS487" s="29">
        <f t="shared" si="314"/>
        <v>1.2894309171085017E-8</v>
      </c>
      <c r="DT487" s="29">
        <f t="shared" si="315"/>
        <v>1.2894309171085017E-8</v>
      </c>
      <c r="DV487" s="35"/>
      <c r="DW487" s="35"/>
      <c r="DX487" s="35"/>
      <c r="ED487" s="35"/>
      <c r="EE487" s="35"/>
      <c r="EF487" s="35"/>
      <c r="EL487" s="35"/>
      <c r="EM487" s="35"/>
      <c r="EN487" s="35"/>
      <c r="ET487" s="35"/>
      <c r="EU487" s="35"/>
      <c r="EV487" s="35"/>
    </row>
    <row r="488" spans="14:152" s="29" customFormat="1" ht="13.5" x14ac:dyDescent="0.3">
      <c r="N488" s="35">
        <v>1.3890000000000001E-8</v>
      </c>
      <c r="O488" s="35">
        <v>2.21739183113</v>
      </c>
      <c r="P488" s="35">
        <v>643.07868005169996</v>
      </c>
      <c r="Q488" s="29">
        <f t="shared" si="296"/>
        <v>1.3826259712992112E-8</v>
      </c>
      <c r="R488" s="29">
        <f t="shared" si="297"/>
        <v>1.3826389214534145E-8</v>
      </c>
      <c r="S488" s="29">
        <f t="shared" si="298"/>
        <v>1.3826389214084683E-8</v>
      </c>
      <c r="T488" s="29">
        <f t="shared" si="299"/>
        <v>1.3826389214084683E-8</v>
      </c>
      <c r="V488" s="35">
        <v>2.64E-9</v>
      </c>
      <c r="W488" s="35">
        <v>0.25871603855000003</v>
      </c>
      <c r="X488" s="35">
        <v>494.26624244250002</v>
      </c>
      <c r="Y488" s="29">
        <f t="shared" si="300"/>
        <v>-1.1066664841270066E-9</v>
      </c>
      <c r="Z488" s="29">
        <f t="shared" si="301"/>
        <v>-1.106486900783303E-9</v>
      </c>
      <c r="AA488" s="29">
        <f t="shared" si="302"/>
        <v>-1.1064869014069102E-9</v>
      </c>
      <c r="AB488" s="29">
        <f t="shared" si="303"/>
        <v>-1.1064869014069102E-9</v>
      </c>
      <c r="AD488" s="35"/>
      <c r="AE488" s="35"/>
      <c r="AF488" s="35"/>
      <c r="AL488" s="35"/>
      <c r="AM488" s="35"/>
      <c r="AN488" s="35"/>
      <c r="AT488" s="35"/>
      <c r="AU488" s="35"/>
      <c r="AV488" s="35"/>
      <c r="BB488" s="35"/>
      <c r="BC488" s="35"/>
      <c r="BD488" s="35"/>
      <c r="BJ488" s="35">
        <v>8.3999999999999999E-10</v>
      </c>
      <c r="BK488" s="35">
        <v>3.0096114513300001</v>
      </c>
      <c r="BL488" s="35">
        <v>426.81063919709999</v>
      </c>
      <c r="BM488" s="29">
        <f t="shared" si="304"/>
        <v>-7.3019735263797431E-10</v>
      </c>
      <c r="BN488" s="29">
        <f t="shared" si="305"/>
        <v>-7.3022421540934506E-10</v>
      </c>
      <c r="BO488" s="29">
        <f t="shared" si="306"/>
        <v>-7.302242153160699E-10</v>
      </c>
      <c r="BP488" s="29">
        <f t="shared" si="307"/>
        <v>-7.302242153160699E-10</v>
      </c>
      <c r="BR488" s="35"/>
      <c r="BS488" s="35"/>
      <c r="BT488" s="35"/>
      <c r="BZ488" s="35"/>
      <c r="CA488" s="35"/>
      <c r="CB488" s="35"/>
      <c r="CH488" s="35"/>
      <c r="CI488" s="35"/>
      <c r="CJ488" s="35"/>
      <c r="CP488" s="35"/>
      <c r="CQ488" s="35"/>
      <c r="CR488" s="35"/>
      <c r="CX488" s="35"/>
      <c r="CY488" s="35"/>
      <c r="CZ488" s="35"/>
      <c r="DF488" s="35">
        <v>5.191E-8</v>
      </c>
      <c r="DG488" s="35">
        <v>4.3959514626200002</v>
      </c>
      <c r="DH488" s="35">
        <v>84.342826122899993</v>
      </c>
      <c r="DI488" s="29">
        <f t="shared" si="308"/>
        <v>4.5116777136215562E-8</v>
      </c>
      <c r="DJ488" s="29">
        <f t="shared" si="309"/>
        <v>4.5116448894690034E-8</v>
      </c>
      <c r="DK488" s="29">
        <f t="shared" si="310"/>
        <v>4.5116448895829843E-8</v>
      </c>
      <c r="DL488" s="29">
        <f t="shared" si="311"/>
        <v>4.5116448895829843E-8</v>
      </c>
      <c r="DN488" s="35">
        <v>1.459E-8</v>
      </c>
      <c r="DO488" s="35">
        <v>5.5199977803599998</v>
      </c>
      <c r="DP488" s="35">
        <v>273.85360000370002</v>
      </c>
      <c r="DQ488" s="29">
        <f t="shared" si="312"/>
        <v>-1.2490494805573136E-8</v>
      </c>
      <c r="DR488" s="29">
        <f t="shared" si="313"/>
        <v>-1.2490807807532756E-8</v>
      </c>
      <c r="DS488" s="29">
        <f t="shared" si="314"/>
        <v>-1.2490807806445905E-8</v>
      </c>
      <c r="DT488" s="29">
        <f t="shared" si="315"/>
        <v>-1.2490807806445905E-8</v>
      </c>
      <c r="DV488" s="35"/>
      <c r="DW488" s="35"/>
      <c r="DX488" s="35"/>
      <c r="ED488" s="35"/>
      <c r="EE488" s="35"/>
      <c r="EF488" s="35"/>
      <c r="EL488" s="35"/>
      <c r="EM488" s="35"/>
      <c r="EN488" s="35"/>
      <c r="ET488" s="35"/>
      <c r="EU488" s="35"/>
      <c r="EV488" s="35"/>
    </row>
    <row r="489" spans="14:152" s="29" customFormat="1" ht="13.5" x14ac:dyDescent="0.3">
      <c r="N489" s="35">
        <v>1.365E-8</v>
      </c>
      <c r="O489" s="35">
        <v>1.6385388051800001</v>
      </c>
      <c r="P489" s="35">
        <v>629.60234557549995</v>
      </c>
      <c r="Q489" s="29">
        <f t="shared" si="296"/>
        <v>1.0423401123068595E-8</v>
      </c>
      <c r="R489" s="29">
        <f t="shared" si="297"/>
        <v>1.0422559943294528E-8</v>
      </c>
      <c r="S489" s="29">
        <f t="shared" si="298"/>
        <v>1.0422559946215657E-8</v>
      </c>
      <c r="T489" s="29">
        <f t="shared" si="299"/>
        <v>1.0422559946215657E-8</v>
      </c>
      <c r="V489" s="35">
        <v>2.6099999999999999E-9</v>
      </c>
      <c r="W489" s="35">
        <v>4.08135671345</v>
      </c>
      <c r="X489" s="35">
        <v>25.863495096499999</v>
      </c>
      <c r="Y489" s="29">
        <f t="shared" si="300"/>
        <v>-5.4653085983411883E-10</v>
      </c>
      <c r="Z489" s="29">
        <f t="shared" si="301"/>
        <v>-5.4654086554155958E-10</v>
      </c>
      <c r="AA489" s="29">
        <f t="shared" si="302"/>
        <v>-5.4654086550681489E-10</v>
      </c>
      <c r="AB489" s="29">
        <f t="shared" si="303"/>
        <v>-5.4654086550681489E-10</v>
      </c>
      <c r="AD489" s="35"/>
      <c r="AE489" s="35"/>
      <c r="AF489" s="35"/>
      <c r="AL489" s="35"/>
      <c r="AM489" s="35"/>
      <c r="AN489" s="35"/>
      <c r="AT489" s="35"/>
      <c r="AU489" s="35"/>
      <c r="AV489" s="35"/>
      <c r="BB489" s="35"/>
      <c r="BC489" s="35"/>
      <c r="BD489" s="35"/>
      <c r="BJ489" s="35">
        <v>8.4999999999999996E-10</v>
      </c>
      <c r="BK489" s="35">
        <v>4.28770375688</v>
      </c>
      <c r="BL489" s="35">
        <v>135.54855145409999</v>
      </c>
      <c r="BM489" s="29">
        <f t="shared" si="304"/>
        <v>8.3201380877895167E-10</v>
      </c>
      <c r="BN489" s="29">
        <f t="shared" si="305"/>
        <v>8.3201738245086833E-10</v>
      </c>
      <c r="BO489" s="29">
        <f t="shared" si="306"/>
        <v>8.3201738243845938E-10</v>
      </c>
      <c r="BP489" s="29">
        <f t="shared" si="307"/>
        <v>8.3201738243845938E-10</v>
      </c>
      <c r="BR489" s="35"/>
      <c r="BS489" s="35"/>
      <c r="BT489" s="35"/>
      <c r="BZ489" s="35"/>
      <c r="CA489" s="35"/>
      <c r="CB489" s="35"/>
      <c r="CH489" s="35"/>
      <c r="CI489" s="35"/>
      <c r="CJ489" s="35"/>
      <c r="CP489" s="35"/>
      <c r="CQ489" s="35"/>
      <c r="CR489" s="35"/>
      <c r="CX489" s="35"/>
      <c r="CY489" s="35"/>
      <c r="CZ489" s="35"/>
      <c r="DF489" s="35">
        <v>6.7099999999999999E-8</v>
      </c>
      <c r="DG489" s="35">
        <v>2.9674852822900002</v>
      </c>
      <c r="DH489" s="35">
        <v>624.91943278700001</v>
      </c>
      <c r="DI489" s="29">
        <f t="shared" si="308"/>
        <v>5.7169620677542898E-8</v>
      </c>
      <c r="DJ489" s="29">
        <f t="shared" si="309"/>
        <v>5.7172948136577672E-8</v>
      </c>
      <c r="DK489" s="29">
        <f t="shared" si="310"/>
        <v>5.7172948125024057E-8</v>
      </c>
      <c r="DL489" s="29">
        <f t="shared" si="311"/>
        <v>5.7172948125024057E-8</v>
      </c>
      <c r="DN489" s="35">
        <v>1.9090000000000001E-8</v>
      </c>
      <c r="DO489" s="35">
        <v>2.7841526281500002</v>
      </c>
      <c r="DP489" s="35">
        <v>418.00017116689997</v>
      </c>
      <c r="DQ489" s="29">
        <f t="shared" si="312"/>
        <v>-1.8879926848175876E-8</v>
      </c>
      <c r="DR489" s="29">
        <f t="shared" si="313"/>
        <v>-1.8880105763025607E-8</v>
      </c>
      <c r="DS489" s="29">
        <f t="shared" si="314"/>
        <v>-1.8880105762404464E-8</v>
      </c>
      <c r="DT489" s="29">
        <f t="shared" si="315"/>
        <v>-1.8880105762404464E-8</v>
      </c>
      <c r="DV489" s="35"/>
      <c r="DW489" s="35"/>
      <c r="DX489" s="35"/>
      <c r="ED489" s="35"/>
      <c r="EE489" s="35"/>
      <c r="EF489" s="35"/>
      <c r="EL489" s="35"/>
      <c r="EM489" s="35"/>
      <c r="EN489" s="35"/>
      <c r="ET489" s="35"/>
      <c r="EU489" s="35"/>
      <c r="EV489" s="35"/>
    </row>
    <row r="490" spans="14:152" s="29" customFormat="1" ht="13.5" x14ac:dyDescent="0.3">
      <c r="N490" s="35">
        <v>1.3620000000000001E-8</v>
      </c>
      <c r="O490" s="35">
        <v>3.35131049142</v>
      </c>
      <c r="P490" s="35">
        <v>93.531546663</v>
      </c>
      <c r="Q490" s="29">
        <f t="shared" si="296"/>
        <v>2.1437049793045758E-9</v>
      </c>
      <c r="R490" s="29">
        <f t="shared" si="297"/>
        <v>2.1435142816427375E-9</v>
      </c>
      <c r="S490" s="29">
        <f t="shared" si="298"/>
        <v>2.1435142823049295E-9</v>
      </c>
      <c r="T490" s="29">
        <f t="shared" si="299"/>
        <v>2.1435142823049295E-9</v>
      </c>
      <c r="V490" s="35">
        <v>2.9600000000000001E-9</v>
      </c>
      <c r="W490" s="35">
        <v>4.4912991373100004</v>
      </c>
      <c r="X490" s="35">
        <v>693.55069219999996</v>
      </c>
      <c r="Y490" s="29">
        <f t="shared" si="300"/>
        <v>-2.9566029872373456E-9</v>
      </c>
      <c r="Z490" s="29">
        <f t="shared" si="301"/>
        <v>-2.9566178754790937E-9</v>
      </c>
      <c r="AA490" s="29">
        <f t="shared" si="302"/>
        <v>-2.956617875427452E-9</v>
      </c>
      <c r="AB490" s="29">
        <f t="shared" si="303"/>
        <v>-2.956617875427452E-9</v>
      </c>
      <c r="AD490" s="35"/>
      <c r="AE490" s="35"/>
      <c r="AF490" s="35"/>
      <c r="AL490" s="35"/>
      <c r="AM490" s="35"/>
      <c r="AN490" s="35"/>
      <c r="AT490" s="35"/>
      <c r="AU490" s="35"/>
      <c r="AV490" s="35"/>
      <c r="BB490" s="35"/>
      <c r="BC490" s="35"/>
      <c r="BD490" s="35"/>
      <c r="BJ490" s="35">
        <v>9.2999999999999999E-10</v>
      </c>
      <c r="BK490" s="35">
        <v>5.3294347227400003</v>
      </c>
      <c r="BL490" s="35">
        <v>432.01481684740003</v>
      </c>
      <c r="BM490" s="29">
        <f t="shared" si="304"/>
        <v>9.0754474334205077E-10</v>
      </c>
      <c r="BN490" s="29">
        <f t="shared" si="305"/>
        <v>9.0753143889273238E-10</v>
      </c>
      <c r="BO490" s="29">
        <f t="shared" si="306"/>
        <v>9.0753143893893807E-10</v>
      </c>
      <c r="BP490" s="29">
        <f t="shared" si="307"/>
        <v>9.0753143893893807E-10</v>
      </c>
      <c r="BR490" s="35"/>
      <c r="BS490" s="35"/>
      <c r="BT490" s="35"/>
      <c r="BZ490" s="35"/>
      <c r="CA490" s="35"/>
      <c r="CB490" s="35"/>
      <c r="CH490" s="35"/>
      <c r="CI490" s="35"/>
      <c r="CJ490" s="35"/>
      <c r="CP490" s="35"/>
      <c r="CQ490" s="35"/>
      <c r="CR490" s="35"/>
      <c r="CX490" s="35"/>
      <c r="CY490" s="35"/>
      <c r="CZ490" s="35"/>
      <c r="DF490" s="35">
        <v>4.9310000000000003E-8</v>
      </c>
      <c r="DG490" s="35">
        <v>2.7195945186700001</v>
      </c>
      <c r="DH490" s="35">
        <v>558.00214074589996</v>
      </c>
      <c r="DI490" s="29">
        <f t="shared" si="308"/>
        <v>3.4924378172385575E-8</v>
      </c>
      <c r="DJ490" s="29">
        <f t="shared" si="309"/>
        <v>3.4921433614755226E-8</v>
      </c>
      <c r="DK490" s="29">
        <f t="shared" si="310"/>
        <v>3.4921433624980561E-8</v>
      </c>
      <c r="DL490" s="29">
        <f t="shared" si="311"/>
        <v>3.4921433624980561E-8</v>
      </c>
      <c r="DN490" s="35">
        <v>1.445E-8</v>
      </c>
      <c r="DO490" s="35">
        <v>3.2553091493699999</v>
      </c>
      <c r="DP490" s="35">
        <v>453.42489381899998</v>
      </c>
      <c r="DQ490" s="29">
        <f t="shared" si="312"/>
        <v>-5.3031974506626168E-9</v>
      </c>
      <c r="DR490" s="29">
        <f t="shared" si="313"/>
        <v>-5.3041213179418598E-9</v>
      </c>
      <c r="DS490" s="29">
        <f t="shared" si="314"/>
        <v>-5.3041213147338044E-9</v>
      </c>
      <c r="DT490" s="29">
        <f t="shared" si="315"/>
        <v>-5.3041213147338044E-9</v>
      </c>
      <c r="DV490" s="35"/>
      <c r="DW490" s="35"/>
      <c r="DX490" s="35"/>
      <c r="ED490" s="35"/>
      <c r="EE490" s="35"/>
      <c r="EF490" s="35"/>
      <c r="EL490" s="35"/>
      <c r="EM490" s="35"/>
      <c r="EN490" s="35"/>
      <c r="ET490" s="35"/>
      <c r="EU490" s="35"/>
      <c r="EV490" s="35"/>
    </row>
    <row r="491" spans="14:152" s="29" customFormat="1" ht="13.5" x14ac:dyDescent="0.3">
      <c r="N491" s="35">
        <v>1.376E-8</v>
      </c>
      <c r="O491" s="35">
        <v>5.3698953845000004</v>
      </c>
      <c r="P491" s="35">
        <v>180.1619946463</v>
      </c>
      <c r="Q491" s="29">
        <f t="shared" si="296"/>
        <v>-5.8868839157636771E-9</v>
      </c>
      <c r="R491" s="29">
        <f t="shared" si="297"/>
        <v>-5.8865442569287158E-9</v>
      </c>
      <c r="S491" s="29">
        <f t="shared" si="298"/>
        <v>-5.8865442581081761E-9</v>
      </c>
      <c r="T491" s="29">
        <f t="shared" si="299"/>
        <v>-5.8865442581081761E-9</v>
      </c>
      <c r="V491" s="35">
        <v>2.9199999999999998E-9</v>
      </c>
      <c r="W491" s="35">
        <v>0.65370180027000002</v>
      </c>
      <c r="X491" s="35">
        <v>25867.4904991353</v>
      </c>
      <c r="Y491" s="29">
        <f t="shared" si="300"/>
        <v>2.8714337998544533E-9</v>
      </c>
      <c r="Z491" s="29">
        <f t="shared" si="301"/>
        <v>2.8693321720779803E-9</v>
      </c>
      <c r="AA491" s="29">
        <f t="shared" si="302"/>
        <v>2.8693321794524286E-9</v>
      </c>
      <c r="AB491" s="29">
        <f t="shared" si="303"/>
        <v>2.8693321794524286E-9</v>
      </c>
      <c r="AD491" s="35"/>
      <c r="AE491" s="35"/>
      <c r="AF491" s="35"/>
      <c r="AL491" s="35"/>
      <c r="AM491" s="35"/>
      <c r="AN491" s="35"/>
      <c r="AT491" s="35"/>
      <c r="AU491" s="35"/>
      <c r="AV491" s="35"/>
      <c r="BB491" s="35"/>
      <c r="BC491" s="35"/>
      <c r="BD491" s="35"/>
      <c r="BJ491" s="35">
        <v>8.6000000000000003E-10</v>
      </c>
      <c r="BK491" s="35">
        <v>1.5124725802800001</v>
      </c>
      <c r="BL491" s="35">
        <v>760.25553592000006</v>
      </c>
      <c r="BM491" s="29">
        <f t="shared" si="304"/>
        <v>2.3493997656053703E-10</v>
      </c>
      <c r="BN491" s="29">
        <f t="shared" si="305"/>
        <v>2.3503531439033942E-10</v>
      </c>
      <c r="BO491" s="29">
        <f t="shared" si="306"/>
        <v>2.350353140592886E-10</v>
      </c>
      <c r="BP491" s="29">
        <f t="shared" si="307"/>
        <v>2.350353140592886E-10</v>
      </c>
      <c r="BR491" s="35"/>
      <c r="BS491" s="35"/>
      <c r="BT491" s="35"/>
      <c r="BZ491" s="35"/>
      <c r="CA491" s="35"/>
      <c r="CB491" s="35"/>
      <c r="CH491" s="35"/>
      <c r="CI491" s="35"/>
      <c r="CJ491" s="35"/>
      <c r="CP491" s="35"/>
      <c r="CQ491" s="35"/>
      <c r="CR491" s="35"/>
      <c r="CX491" s="35"/>
      <c r="CY491" s="35"/>
      <c r="CZ491" s="35"/>
      <c r="DF491" s="35">
        <v>5.2250000000000001E-8</v>
      </c>
      <c r="DG491" s="35">
        <v>4.6546343138499999</v>
      </c>
      <c r="DH491" s="35">
        <v>310.7146112543</v>
      </c>
      <c r="DI491" s="29">
        <f t="shared" si="308"/>
        <v>-5.0266082632921634E-8</v>
      </c>
      <c r="DJ491" s="29">
        <f t="shared" si="309"/>
        <v>-5.0266754278526274E-8</v>
      </c>
      <c r="DK491" s="29">
        <f t="shared" si="310"/>
        <v>-5.0266754276194194E-8</v>
      </c>
      <c r="DL491" s="29">
        <f t="shared" si="311"/>
        <v>-5.0266754276194194E-8</v>
      </c>
      <c r="DN491" s="35">
        <v>1.454E-8</v>
      </c>
      <c r="DO491" s="35">
        <v>0.16250693313</v>
      </c>
      <c r="DP491" s="35">
        <v>115.62294719080001</v>
      </c>
      <c r="DQ491" s="29">
        <f t="shared" si="312"/>
        <v>-6.5803825521030111E-9</v>
      </c>
      <c r="DR491" s="29">
        <f t="shared" si="313"/>
        <v>-6.5801553042887204E-9</v>
      </c>
      <c r="DS491" s="29">
        <f t="shared" si="314"/>
        <v>-6.5801553050778359E-9</v>
      </c>
      <c r="DT491" s="29">
        <f t="shared" si="315"/>
        <v>-6.5801553050778359E-9</v>
      </c>
      <c r="DV491" s="35"/>
      <c r="DW491" s="35"/>
      <c r="DX491" s="35"/>
      <c r="ED491" s="35"/>
      <c r="EE491" s="35"/>
      <c r="EF491" s="35"/>
      <c r="EL491" s="35"/>
      <c r="EM491" s="35"/>
      <c r="EN491" s="35"/>
      <c r="ET491" s="35"/>
      <c r="EU491" s="35"/>
      <c r="EV491" s="35"/>
    </row>
    <row r="492" spans="14:152" s="29" customFormat="1" ht="13.5" x14ac:dyDescent="0.3">
      <c r="N492" s="35">
        <v>1.5840000000000002E-8</v>
      </c>
      <c r="O492" s="35">
        <v>0.85642767335000003</v>
      </c>
      <c r="P492" s="35">
        <v>271.40591944890002</v>
      </c>
      <c r="Q492" s="29">
        <f t="shared" si="296"/>
        <v>8.3088553956479352E-9</v>
      </c>
      <c r="R492" s="29">
        <f t="shared" si="297"/>
        <v>8.3083005651204262E-9</v>
      </c>
      <c r="S492" s="29">
        <f t="shared" si="298"/>
        <v>8.3083005670470771E-9</v>
      </c>
      <c r="T492" s="29">
        <f t="shared" si="299"/>
        <v>8.3083005670470771E-9</v>
      </c>
      <c r="V492" s="35">
        <v>2.9199999999999998E-9</v>
      </c>
      <c r="W492" s="35">
        <v>0.12510953311</v>
      </c>
      <c r="X492" s="35">
        <v>25881.717593137</v>
      </c>
      <c r="Y492" s="29">
        <f t="shared" si="300"/>
        <v>2.5898138853664146E-9</v>
      </c>
      <c r="Z492" s="29">
        <f t="shared" si="301"/>
        <v>2.5845022369999846E-9</v>
      </c>
      <c r="AA492" s="29">
        <f t="shared" si="302"/>
        <v>2.5845022555136441E-9</v>
      </c>
      <c r="AB492" s="29">
        <f t="shared" si="303"/>
        <v>2.5845022555136441E-9</v>
      </c>
      <c r="AD492" s="35"/>
      <c r="AE492" s="35"/>
      <c r="AF492" s="35"/>
      <c r="AL492" s="35"/>
      <c r="AM492" s="35"/>
      <c r="AN492" s="35"/>
      <c r="AT492" s="35"/>
      <c r="AU492" s="35"/>
      <c r="AV492" s="35"/>
      <c r="BB492" s="35"/>
      <c r="BC492" s="35"/>
      <c r="BD492" s="35"/>
      <c r="BJ492" s="35">
        <v>8.3999999999999999E-10</v>
      </c>
      <c r="BK492" s="35">
        <v>5.8390530374800003</v>
      </c>
      <c r="BL492" s="35">
        <v>426.38574255489999</v>
      </c>
      <c r="BM492" s="29">
        <f t="shared" si="304"/>
        <v>8.2358886189867826E-10</v>
      </c>
      <c r="BN492" s="29">
        <f t="shared" si="305"/>
        <v>8.2359953969969988E-10</v>
      </c>
      <c r="BO492" s="29">
        <f t="shared" si="306"/>
        <v>8.2359953966262772E-10</v>
      </c>
      <c r="BP492" s="29">
        <f t="shared" si="307"/>
        <v>8.2359953966262772E-10</v>
      </c>
      <c r="BR492" s="35"/>
      <c r="BS492" s="35"/>
      <c r="BT492" s="35"/>
      <c r="BZ492" s="35"/>
      <c r="CA492" s="35"/>
      <c r="CB492" s="35"/>
      <c r="CH492" s="35"/>
      <c r="CI492" s="35"/>
      <c r="CJ492" s="35"/>
      <c r="CP492" s="35"/>
      <c r="CQ492" s="35"/>
      <c r="CR492" s="35"/>
      <c r="CX492" s="35"/>
      <c r="CY492" s="35"/>
      <c r="CZ492" s="35"/>
      <c r="DF492" s="35">
        <v>4.8569999999999998E-8</v>
      </c>
      <c r="DG492" s="35">
        <v>2.61373582429</v>
      </c>
      <c r="DH492" s="35">
        <v>66.70484372</v>
      </c>
      <c r="DI492" s="29">
        <f t="shared" si="308"/>
        <v>-4.1265421188174303E-8</v>
      </c>
      <c r="DJ492" s="29">
        <f t="shared" si="309"/>
        <v>-4.1265680207392382E-8</v>
      </c>
      <c r="DK492" s="29">
        <f t="shared" si="310"/>
        <v>-4.1265680206492952E-8</v>
      </c>
      <c r="DL492" s="29">
        <f t="shared" si="311"/>
        <v>-4.1265680206492952E-8</v>
      </c>
      <c r="DN492" s="35">
        <v>1.5659999999999999E-8</v>
      </c>
      <c r="DO492" s="35">
        <v>2.2407701810299998</v>
      </c>
      <c r="DP492" s="35">
        <v>1056.2005364515001</v>
      </c>
      <c r="DQ492" s="29">
        <f t="shared" si="312"/>
        <v>1.3383876712358887E-8</v>
      </c>
      <c r="DR492" s="29">
        <f t="shared" si="313"/>
        <v>1.3385178293037261E-8</v>
      </c>
      <c r="DS492" s="29">
        <f t="shared" si="314"/>
        <v>1.3385178288518162E-8</v>
      </c>
      <c r="DT492" s="29">
        <f t="shared" si="315"/>
        <v>1.3385178288518162E-8</v>
      </c>
      <c r="DV492" s="35"/>
      <c r="DW492" s="35"/>
      <c r="DX492" s="35"/>
      <c r="ED492" s="35"/>
      <c r="EE492" s="35"/>
      <c r="EF492" s="35"/>
      <c r="EL492" s="35"/>
      <c r="EM492" s="35"/>
      <c r="EN492" s="35"/>
      <c r="ET492" s="35"/>
      <c r="EU492" s="35"/>
      <c r="EV492" s="35"/>
    </row>
    <row r="493" spans="14:152" s="29" customFormat="1" ht="13.5" x14ac:dyDescent="0.3">
      <c r="N493" s="35">
        <v>1.405E-8</v>
      </c>
      <c r="O493" s="35">
        <v>5.69231057947</v>
      </c>
      <c r="P493" s="35">
        <v>25.2727942655</v>
      </c>
      <c r="Q493" s="29">
        <f t="shared" si="296"/>
        <v>1.3822005083341695E-8</v>
      </c>
      <c r="R493" s="29">
        <f t="shared" si="297"/>
        <v>1.3821995425918303E-8</v>
      </c>
      <c r="S493" s="29">
        <f t="shared" si="298"/>
        <v>1.3821995425951839E-8</v>
      </c>
      <c r="T493" s="29">
        <f t="shared" si="299"/>
        <v>1.3821995425951839E-8</v>
      </c>
      <c r="V493" s="35">
        <v>2.5399999999999999E-9</v>
      </c>
      <c r="W493" s="35">
        <v>4.03912322565</v>
      </c>
      <c r="X493" s="35">
        <v>990.22940591439999</v>
      </c>
      <c r="Y493" s="29">
        <f t="shared" si="300"/>
        <v>7.4583132937910296E-10</v>
      </c>
      <c r="Z493" s="29">
        <f t="shared" si="301"/>
        <v>7.4619577843770003E-10</v>
      </c>
      <c r="AA493" s="29">
        <f t="shared" si="302"/>
        <v>7.4619577717218897E-10</v>
      </c>
      <c r="AB493" s="29">
        <f t="shared" si="303"/>
        <v>7.4619577717218897E-10</v>
      </c>
      <c r="AD493" s="35"/>
      <c r="AE493" s="35"/>
      <c r="AF493" s="35"/>
      <c r="AL493" s="35"/>
      <c r="AM493" s="35"/>
      <c r="AN493" s="35"/>
      <c r="AT493" s="35"/>
      <c r="AU493" s="35"/>
      <c r="AV493" s="35"/>
      <c r="BB493" s="35"/>
      <c r="BC493" s="35"/>
      <c r="BD493" s="35"/>
      <c r="BJ493" s="35">
        <v>1.0000000000000001E-9</v>
      </c>
      <c r="BK493" s="35">
        <v>3.6292534936299998</v>
      </c>
      <c r="BL493" s="35">
        <v>426.71006546059999</v>
      </c>
      <c r="BM493" s="29">
        <f t="shared" si="304"/>
        <v>-4.2208187161302888E-10</v>
      </c>
      <c r="BN493" s="29">
        <f t="shared" si="305"/>
        <v>-4.2214050953438846E-10</v>
      </c>
      <c r="BO493" s="29">
        <f t="shared" si="306"/>
        <v>-4.2214050933077459E-10</v>
      </c>
      <c r="BP493" s="29">
        <f t="shared" si="307"/>
        <v>-4.2214050933077459E-10</v>
      </c>
      <c r="BR493" s="35"/>
      <c r="BS493" s="35"/>
      <c r="BT493" s="35"/>
      <c r="BZ493" s="35"/>
      <c r="CA493" s="35"/>
      <c r="CB493" s="35"/>
      <c r="CH493" s="35"/>
      <c r="CI493" s="35"/>
      <c r="CJ493" s="35"/>
      <c r="CP493" s="35"/>
      <c r="CQ493" s="35"/>
      <c r="CR493" s="35"/>
      <c r="CX493" s="35"/>
      <c r="CY493" s="35"/>
      <c r="CZ493" s="35"/>
      <c r="DF493" s="35">
        <v>4.8470000000000003E-8</v>
      </c>
      <c r="DG493" s="35">
        <v>3.7699137331700001</v>
      </c>
      <c r="DH493" s="35">
        <v>423.6774295692</v>
      </c>
      <c r="DI493" s="29">
        <f t="shared" si="308"/>
        <v>-1.6362104831443565E-8</v>
      </c>
      <c r="DJ493" s="29">
        <f t="shared" si="309"/>
        <v>-1.6365034969385969E-8</v>
      </c>
      <c r="DK493" s="29">
        <f t="shared" si="310"/>
        <v>-1.6365034959211214E-8</v>
      </c>
      <c r="DL493" s="29">
        <f t="shared" si="311"/>
        <v>-1.6365034959211214E-8</v>
      </c>
      <c r="DN493" s="35">
        <v>1.412E-8</v>
      </c>
      <c r="DO493" s="35">
        <v>3.4544290988499999</v>
      </c>
      <c r="DP493" s="35">
        <v>354.9979860464</v>
      </c>
      <c r="DQ493" s="29">
        <f t="shared" si="312"/>
        <v>-1.3825751573302787E-8</v>
      </c>
      <c r="DR493" s="29">
        <f t="shared" si="313"/>
        <v>-1.3825597242023359E-8</v>
      </c>
      <c r="DS493" s="29">
        <f t="shared" si="314"/>
        <v>-1.3825597242559341E-8</v>
      </c>
      <c r="DT493" s="29">
        <f t="shared" si="315"/>
        <v>-1.3825597242559341E-8</v>
      </c>
      <c r="DV493" s="35"/>
      <c r="DW493" s="35"/>
      <c r="DX493" s="35"/>
      <c r="ED493" s="35"/>
      <c r="EE493" s="35"/>
      <c r="EF493" s="35"/>
      <c r="EL493" s="35"/>
      <c r="EM493" s="35"/>
      <c r="EN493" s="35"/>
      <c r="ET493" s="35"/>
      <c r="EU493" s="35"/>
      <c r="EV493" s="35"/>
    </row>
    <row r="494" spans="14:152" s="29" customFormat="1" ht="13.5" x14ac:dyDescent="0.3">
      <c r="N494" s="35">
        <v>1.681E-8</v>
      </c>
      <c r="O494" s="35">
        <v>5.3030811073399997</v>
      </c>
      <c r="P494" s="35">
        <v>835.03713448730002</v>
      </c>
      <c r="Q494" s="29">
        <f t="shared" si="296"/>
        <v>1.6807818419452729E-8</v>
      </c>
      <c r="R494" s="29">
        <f t="shared" si="297"/>
        <v>1.6807852564181094E-8</v>
      </c>
      <c r="S494" s="29">
        <f t="shared" si="298"/>
        <v>1.6807852564062996E-8</v>
      </c>
      <c r="T494" s="29">
        <f t="shared" si="299"/>
        <v>1.6807852564062996E-8</v>
      </c>
      <c r="V494" s="35">
        <v>2.88E-9</v>
      </c>
      <c r="W494" s="35">
        <v>3.9860490465699998</v>
      </c>
      <c r="X494" s="35">
        <v>707.77778620159995</v>
      </c>
      <c r="Y494" s="29">
        <f t="shared" si="300"/>
        <v>-2.8065942442917449E-9</v>
      </c>
      <c r="Z494" s="29">
        <f t="shared" si="301"/>
        <v>-2.8065249103235357E-9</v>
      </c>
      <c r="AA494" s="29">
        <f t="shared" si="302"/>
        <v>-2.8065249105643532E-9</v>
      </c>
      <c r="AB494" s="29">
        <f t="shared" si="303"/>
        <v>-2.8065249105643532E-9</v>
      </c>
      <c r="AD494" s="35"/>
      <c r="AE494" s="35"/>
      <c r="AF494" s="35"/>
      <c r="AL494" s="35"/>
      <c r="AM494" s="35"/>
      <c r="AN494" s="35"/>
      <c r="AT494" s="35"/>
      <c r="AU494" s="35"/>
      <c r="AV494" s="35"/>
      <c r="BB494" s="35"/>
      <c r="BC494" s="35"/>
      <c r="BD494" s="35"/>
      <c r="BJ494" s="35">
        <v>9.4000000000000006E-10</v>
      </c>
      <c r="BK494" s="35">
        <v>4.30151510535</v>
      </c>
      <c r="BL494" s="35">
        <v>3377.2177920039999</v>
      </c>
      <c r="BM494" s="29">
        <f t="shared" si="304"/>
        <v>-8.0801570774655041E-10</v>
      </c>
      <c r="BN494" s="29">
        <f t="shared" si="305"/>
        <v>-8.077697069205854E-10</v>
      </c>
      <c r="BO494" s="29">
        <f t="shared" si="306"/>
        <v>-8.0776970777518126E-10</v>
      </c>
      <c r="BP494" s="29">
        <f t="shared" si="307"/>
        <v>-8.0776970777518126E-10</v>
      </c>
      <c r="BR494" s="35"/>
      <c r="BS494" s="35"/>
      <c r="BT494" s="35"/>
      <c r="BZ494" s="35"/>
      <c r="CA494" s="35"/>
      <c r="CB494" s="35"/>
      <c r="CH494" s="35"/>
      <c r="CI494" s="35"/>
      <c r="CJ494" s="35"/>
      <c r="CP494" s="35"/>
      <c r="CQ494" s="35"/>
      <c r="CR494" s="35"/>
      <c r="CX494" s="35"/>
      <c r="CY494" s="35"/>
      <c r="CZ494" s="35"/>
      <c r="DF494" s="35">
        <v>5.2840000000000002E-8</v>
      </c>
      <c r="DG494" s="35">
        <v>1.9602467216299999</v>
      </c>
      <c r="DH494" s="35">
        <v>1182.9215735329001</v>
      </c>
      <c r="DI494" s="29">
        <f t="shared" si="308"/>
        <v>-3.6125246640656539E-8</v>
      </c>
      <c r="DJ494" s="29">
        <f t="shared" si="309"/>
        <v>-3.6118331367089232E-8</v>
      </c>
      <c r="DK494" s="29">
        <f t="shared" si="310"/>
        <v>-3.6118331391104284E-8</v>
      </c>
      <c r="DL494" s="29">
        <f t="shared" si="311"/>
        <v>-3.6118331391104284E-8</v>
      </c>
      <c r="DN494" s="35">
        <v>1.564E-8</v>
      </c>
      <c r="DO494" s="35">
        <v>3.38591337689</v>
      </c>
      <c r="DP494" s="35">
        <v>409.18970313670002</v>
      </c>
      <c r="DQ494" s="29">
        <f t="shared" si="312"/>
        <v>-1.2844762150675073E-8</v>
      </c>
      <c r="DR494" s="29">
        <f t="shared" si="313"/>
        <v>-1.28453155998577E-8</v>
      </c>
      <c r="DS494" s="29">
        <f t="shared" si="314"/>
        <v>-1.2845315597935954E-8</v>
      </c>
      <c r="DT494" s="29">
        <f t="shared" si="315"/>
        <v>-1.2845315597935954E-8</v>
      </c>
      <c r="DV494" s="35"/>
      <c r="DW494" s="35"/>
      <c r="DX494" s="35"/>
      <c r="ED494" s="35"/>
      <c r="EE494" s="35"/>
      <c r="EF494" s="35"/>
      <c r="EL494" s="35"/>
      <c r="EM494" s="35"/>
      <c r="EN494" s="35"/>
      <c r="ET494" s="35"/>
      <c r="EU494" s="35"/>
      <c r="EV494" s="35"/>
    </row>
    <row r="495" spans="14:152" s="29" customFormat="1" ht="13.5" x14ac:dyDescent="0.3">
      <c r="N495" s="35">
        <v>1.5980000000000001E-8</v>
      </c>
      <c r="O495" s="35">
        <v>3.0423344943199999</v>
      </c>
      <c r="P495" s="35">
        <v>42.538269652899999</v>
      </c>
      <c r="Q495" s="29">
        <f t="shared" si="296"/>
        <v>-1.3263798190091085E-8</v>
      </c>
      <c r="R495" s="29">
        <f t="shared" si="297"/>
        <v>-1.3263855658927317E-8</v>
      </c>
      <c r="S495" s="29">
        <f t="shared" si="298"/>
        <v>-1.326385565872776E-8</v>
      </c>
      <c r="T495" s="29">
        <f t="shared" si="299"/>
        <v>-1.326385565872776E-8</v>
      </c>
      <c r="V495" s="35">
        <v>2.8499999999999999E-9</v>
      </c>
      <c r="W495" s="35">
        <v>1.9232829743099999</v>
      </c>
      <c r="X495" s="35">
        <v>3134.4268782626</v>
      </c>
      <c r="Y495" s="29">
        <f t="shared" si="300"/>
        <v>-2.3920719792181387E-9</v>
      </c>
      <c r="Z495" s="29">
        <f t="shared" si="301"/>
        <v>-2.3913355614665426E-9</v>
      </c>
      <c r="AA495" s="29">
        <f t="shared" si="302"/>
        <v>-2.3913355640246632E-9</v>
      </c>
      <c r="AB495" s="29">
        <f t="shared" si="303"/>
        <v>-2.3913355640246632E-9</v>
      </c>
      <c r="AD495" s="35"/>
      <c r="AE495" s="35"/>
      <c r="AF495" s="35"/>
      <c r="AL495" s="35"/>
      <c r="AM495" s="35"/>
      <c r="AN495" s="35"/>
      <c r="AT495" s="35"/>
      <c r="AU495" s="35"/>
      <c r="AV495" s="35"/>
      <c r="BB495" s="35"/>
      <c r="BC495" s="35"/>
      <c r="BD495" s="35"/>
      <c r="BJ495" s="35">
        <v>9.7999999999999992E-10</v>
      </c>
      <c r="BK495" s="35">
        <v>2.07334671974</v>
      </c>
      <c r="BL495" s="35">
        <v>639.84910220419999</v>
      </c>
      <c r="BM495" s="29">
        <f t="shared" si="304"/>
        <v>9.7503912812387065E-10</v>
      </c>
      <c r="BN495" s="29">
        <f t="shared" si="305"/>
        <v>9.7502957160922595E-10</v>
      </c>
      <c r="BO495" s="29">
        <f t="shared" si="306"/>
        <v>9.7502957164242629E-10</v>
      </c>
      <c r="BP495" s="29">
        <f t="shared" si="307"/>
        <v>9.7502957164242629E-10</v>
      </c>
      <c r="BR495" s="35"/>
      <c r="BS495" s="35"/>
      <c r="BT495" s="35"/>
      <c r="BZ495" s="35"/>
      <c r="CA495" s="35"/>
      <c r="CB495" s="35"/>
      <c r="CH495" s="35"/>
      <c r="CI495" s="35"/>
      <c r="CJ495" s="35"/>
      <c r="CP495" s="35"/>
      <c r="CQ495" s="35"/>
      <c r="CR495" s="35"/>
      <c r="CX495" s="35"/>
      <c r="CY495" s="35"/>
      <c r="CZ495" s="35"/>
      <c r="DF495" s="35">
        <v>5.9330000000000003E-8</v>
      </c>
      <c r="DG495" s="35">
        <v>2.74003948393</v>
      </c>
      <c r="DH495" s="35">
        <v>219.89137757699999</v>
      </c>
      <c r="DI495" s="29">
        <f t="shared" si="308"/>
        <v>5.9306231554726383E-8</v>
      </c>
      <c r="DJ495" s="29">
        <f t="shared" si="309"/>
        <v>5.9306287494192172E-8</v>
      </c>
      <c r="DK495" s="29">
        <f t="shared" si="310"/>
        <v>5.9306287493998043E-8</v>
      </c>
      <c r="DL495" s="29">
        <f t="shared" si="311"/>
        <v>5.9306287493998043E-8</v>
      </c>
      <c r="DN495" s="35">
        <v>1.6309999999999998E-8</v>
      </c>
      <c r="DO495" s="35">
        <v>1.06286709889</v>
      </c>
      <c r="DP495" s="35">
        <v>213.55972786890001</v>
      </c>
      <c r="DQ495" s="29">
        <f t="shared" si="312"/>
        <v>-2.9345273006970967E-9</v>
      </c>
      <c r="DR495" s="29">
        <f t="shared" si="313"/>
        <v>-2.935046678071843E-9</v>
      </c>
      <c r="DS495" s="29">
        <f t="shared" si="314"/>
        <v>-2.9350466762683147E-9</v>
      </c>
      <c r="DT495" s="29">
        <f t="shared" si="315"/>
        <v>-2.9350466762683147E-9</v>
      </c>
      <c r="DV495" s="35"/>
      <c r="DW495" s="35"/>
      <c r="DX495" s="35"/>
      <c r="ED495" s="35"/>
      <c r="EE495" s="35"/>
      <c r="EF495" s="35"/>
      <c r="EL495" s="35"/>
      <c r="EM495" s="35"/>
      <c r="EN495" s="35"/>
      <c r="ET495" s="35"/>
      <c r="EU495" s="35"/>
      <c r="EV495" s="35"/>
    </row>
    <row r="496" spans="14:152" s="29" customFormat="1" ht="13.5" x14ac:dyDescent="0.3">
      <c r="N496" s="35">
        <v>1.7590000000000001E-8</v>
      </c>
      <c r="O496" s="35">
        <v>3.5904306693999999</v>
      </c>
      <c r="P496" s="35">
        <v>508.35032409220003</v>
      </c>
      <c r="Q496" s="29">
        <f t="shared" si="296"/>
        <v>1.3231600109738011E-8</v>
      </c>
      <c r="R496" s="29">
        <f t="shared" si="297"/>
        <v>1.3230706948030926E-8</v>
      </c>
      <c r="S496" s="29">
        <f t="shared" si="298"/>
        <v>1.3230706951132544E-8</v>
      </c>
      <c r="T496" s="29">
        <f t="shared" si="299"/>
        <v>1.3230706951132544E-8</v>
      </c>
      <c r="V496" s="35">
        <v>2.8400000000000001E-9</v>
      </c>
      <c r="W496" s="35">
        <v>2.45411523294</v>
      </c>
      <c r="X496" s="35">
        <v>3120.1997842609999</v>
      </c>
      <c r="Y496" s="29">
        <f t="shared" si="300"/>
        <v>-2.7332864655813054E-9</v>
      </c>
      <c r="Z496" s="29">
        <f t="shared" si="301"/>
        <v>-2.732921402059447E-9</v>
      </c>
      <c r="AA496" s="29">
        <f t="shared" si="302"/>
        <v>-2.7329214033281775E-9</v>
      </c>
      <c r="AB496" s="29">
        <f t="shared" si="303"/>
        <v>-2.7329214033281775E-9</v>
      </c>
      <c r="AD496" s="35"/>
      <c r="AE496" s="35"/>
      <c r="AF496" s="35"/>
      <c r="AL496" s="35"/>
      <c r="AM496" s="35"/>
      <c r="AN496" s="35"/>
      <c r="AT496" s="35"/>
      <c r="AU496" s="35"/>
      <c r="AV496" s="35"/>
      <c r="BB496" s="35"/>
      <c r="BC496" s="35"/>
      <c r="BD496" s="35"/>
      <c r="BJ496" s="35">
        <v>8.0000000000000003E-10</v>
      </c>
      <c r="BK496" s="35">
        <v>4.1157617356499996</v>
      </c>
      <c r="BL496" s="35">
        <v>774.48262992160005</v>
      </c>
      <c r="BM496" s="29">
        <f t="shared" si="304"/>
        <v>-4.41046937867083E-10</v>
      </c>
      <c r="BN496" s="29">
        <f t="shared" si="305"/>
        <v>-4.4112529247284131E-10</v>
      </c>
      <c r="BO496" s="29">
        <f t="shared" si="306"/>
        <v>-4.4112529220076651E-10</v>
      </c>
      <c r="BP496" s="29">
        <f t="shared" si="307"/>
        <v>-4.4112529220076651E-10</v>
      </c>
      <c r="BR496" s="35"/>
      <c r="BS496" s="35"/>
      <c r="BT496" s="35"/>
      <c r="BZ496" s="35"/>
      <c r="CA496" s="35"/>
      <c r="CB496" s="35"/>
      <c r="CH496" s="35"/>
      <c r="CI496" s="35"/>
      <c r="CJ496" s="35"/>
      <c r="CP496" s="35"/>
      <c r="CQ496" s="35"/>
      <c r="CR496" s="35"/>
      <c r="CX496" s="35"/>
      <c r="CY496" s="35"/>
      <c r="CZ496" s="35"/>
      <c r="DF496" s="35">
        <v>6.3730000000000002E-8</v>
      </c>
      <c r="DG496" s="35">
        <v>1.4129634646</v>
      </c>
      <c r="DH496" s="35">
        <v>606.76018552230005</v>
      </c>
      <c r="DI496" s="29">
        <f t="shared" si="308"/>
        <v>1.7141529801938476E-8</v>
      </c>
      <c r="DJ496" s="29">
        <f t="shared" si="309"/>
        <v>1.7135884119230444E-8</v>
      </c>
      <c r="DK496" s="29">
        <f t="shared" si="310"/>
        <v>1.7135884138835177E-8</v>
      </c>
      <c r="DL496" s="29">
        <f t="shared" si="311"/>
        <v>1.7135884138835177E-8</v>
      </c>
      <c r="DN496" s="35">
        <v>1.4149999999999999E-8</v>
      </c>
      <c r="DO496" s="35">
        <v>1.3209187759000001</v>
      </c>
      <c r="DP496" s="35">
        <v>373.9079928365</v>
      </c>
      <c r="DQ496" s="29">
        <f t="shared" si="312"/>
        <v>6.2829859810567364E-9</v>
      </c>
      <c r="DR496" s="29">
        <f t="shared" si="313"/>
        <v>6.2837045795302059E-9</v>
      </c>
      <c r="DS496" s="29">
        <f t="shared" si="314"/>
        <v>6.2837045770349288E-9</v>
      </c>
      <c r="DT496" s="29">
        <f t="shared" si="315"/>
        <v>6.2837045770349288E-9</v>
      </c>
      <c r="DV496" s="35"/>
      <c r="DW496" s="35"/>
      <c r="DX496" s="35"/>
      <c r="ED496" s="35"/>
      <c r="EE496" s="35"/>
      <c r="EF496" s="35"/>
      <c r="EL496" s="35"/>
      <c r="EM496" s="35"/>
      <c r="EN496" s="35"/>
      <c r="ET496" s="35"/>
      <c r="EU496" s="35"/>
      <c r="EV496" s="35"/>
    </row>
    <row r="497" spans="14:152" s="29" customFormat="1" ht="13.5" x14ac:dyDescent="0.3">
      <c r="N497" s="35">
        <v>1.3939999999999999E-8</v>
      </c>
      <c r="O497" s="35">
        <v>4.5507086329000002</v>
      </c>
      <c r="P497" s="35">
        <v>426.07692601420001</v>
      </c>
      <c r="Q497" s="29">
        <f t="shared" si="296"/>
        <v>6.380642848160082E-9</v>
      </c>
      <c r="R497" s="29">
        <f t="shared" si="297"/>
        <v>6.3798423448174886E-9</v>
      </c>
      <c r="S497" s="29">
        <f t="shared" si="298"/>
        <v>6.3798423475972513E-9</v>
      </c>
      <c r="T497" s="29">
        <f t="shared" si="299"/>
        <v>6.3798423475972513E-9</v>
      </c>
      <c r="V497" s="35">
        <v>2.5599999999999998E-9</v>
      </c>
      <c r="W497" s="35">
        <v>3.6328275778000001</v>
      </c>
      <c r="X497" s="35">
        <v>430.79097657</v>
      </c>
      <c r="Y497" s="29">
        <f t="shared" si="300"/>
        <v>-9.1590556050710056E-10</v>
      </c>
      <c r="Z497" s="29">
        <f t="shared" si="301"/>
        <v>-9.1606166495919519E-10</v>
      </c>
      <c r="AA497" s="29">
        <f t="shared" si="302"/>
        <v>-9.1606166441713474E-10</v>
      </c>
      <c r="AB497" s="29">
        <f t="shared" si="303"/>
        <v>-9.1606166441713474E-10</v>
      </c>
      <c r="AD497" s="35"/>
      <c r="AE497" s="35"/>
      <c r="AF497" s="35"/>
      <c r="AL497" s="35"/>
      <c r="AM497" s="35"/>
      <c r="AN497" s="35"/>
      <c r="AT497" s="35"/>
      <c r="AU497" s="35"/>
      <c r="AV497" s="35"/>
      <c r="BB497" s="35"/>
      <c r="BC497" s="35"/>
      <c r="BD497" s="35"/>
      <c r="BJ497" s="35">
        <v>7.5E-10</v>
      </c>
      <c r="BK497" s="35">
        <v>2.8912265660999998</v>
      </c>
      <c r="BL497" s="35">
        <v>806.72595883600002</v>
      </c>
      <c r="BM497" s="29">
        <f t="shared" si="304"/>
        <v>-7.1953037317230381E-10</v>
      </c>
      <c r="BN497" s="29">
        <f t="shared" si="305"/>
        <v>-7.1955624429870042E-10</v>
      </c>
      <c r="BO497" s="29">
        <f t="shared" si="306"/>
        <v>-7.1955624420888246E-10</v>
      </c>
      <c r="BP497" s="29">
        <f t="shared" si="307"/>
        <v>-7.1955624420888246E-10</v>
      </c>
      <c r="BR497" s="35"/>
      <c r="BS497" s="35"/>
      <c r="BT497" s="35"/>
      <c r="BZ497" s="35"/>
      <c r="CA497" s="35"/>
      <c r="CB497" s="35"/>
      <c r="CH497" s="35"/>
      <c r="CI497" s="35"/>
      <c r="CJ497" s="35"/>
      <c r="CP497" s="35"/>
      <c r="CQ497" s="35"/>
      <c r="CR497" s="35"/>
      <c r="CX497" s="35"/>
      <c r="CY497" s="35"/>
      <c r="CZ497" s="35"/>
      <c r="DF497" s="35">
        <v>4.7279999999999997E-8</v>
      </c>
      <c r="DG497" s="35">
        <v>0.23421038001</v>
      </c>
      <c r="DH497" s="35">
        <v>1063.3140834523001</v>
      </c>
      <c r="DI497" s="29">
        <f t="shared" si="308"/>
        <v>1.058012358621132E-8</v>
      </c>
      <c r="DJ497" s="29">
        <f t="shared" si="309"/>
        <v>1.0572695989081054E-8</v>
      </c>
      <c r="DK497" s="29">
        <f t="shared" si="310"/>
        <v>1.0572696014873624E-8</v>
      </c>
      <c r="DL497" s="29">
        <f t="shared" si="311"/>
        <v>1.0572696014873624E-8</v>
      </c>
      <c r="DN497" s="35">
        <v>1.3890000000000001E-8</v>
      </c>
      <c r="DO497" s="35">
        <v>0.40584159468999997</v>
      </c>
      <c r="DP497" s="35">
        <v>9360.0891644589992</v>
      </c>
      <c r="DQ497" s="29">
        <f t="shared" si="312"/>
        <v>-8.9094317009921647E-10</v>
      </c>
      <c r="DR497" s="29">
        <f t="shared" si="313"/>
        <v>-8.712750252573307E-10</v>
      </c>
      <c r="DS497" s="29">
        <f t="shared" si="314"/>
        <v>-8.7127509355725213E-10</v>
      </c>
      <c r="DT497" s="29">
        <f t="shared" si="315"/>
        <v>-8.7127509355725213E-10</v>
      </c>
      <c r="DV497" s="35"/>
      <c r="DW497" s="35"/>
      <c r="DX497" s="35"/>
      <c r="ED497" s="35"/>
      <c r="EE497" s="35"/>
      <c r="EF497" s="35"/>
      <c r="EL497" s="35"/>
      <c r="EM497" s="35"/>
      <c r="EN497" s="35"/>
      <c r="ET497" s="35"/>
      <c r="EU497" s="35"/>
      <c r="EV497" s="35"/>
    </row>
    <row r="498" spans="14:152" s="29" customFormat="1" ht="13.5" x14ac:dyDescent="0.3">
      <c r="N498" s="35">
        <v>1.3140000000000001E-8</v>
      </c>
      <c r="O498" s="35">
        <v>1.81147178081</v>
      </c>
      <c r="P498" s="35">
        <v>1382.8873468465999</v>
      </c>
      <c r="Q498" s="29">
        <f t="shared" si="296"/>
        <v>8.5674720029252198E-9</v>
      </c>
      <c r="R498" s="29">
        <f t="shared" si="297"/>
        <v>8.5653833536775737E-9</v>
      </c>
      <c r="S498" s="29">
        <f t="shared" si="298"/>
        <v>8.5653833609309832E-9</v>
      </c>
      <c r="T498" s="29">
        <f t="shared" si="299"/>
        <v>8.5653833609309832E-9</v>
      </c>
      <c r="V498" s="35">
        <v>2.8299999999999999E-9</v>
      </c>
      <c r="W498" s="35">
        <v>2.5109164768199999</v>
      </c>
      <c r="X498" s="35">
        <v>286.596221297</v>
      </c>
      <c r="Y498" s="29">
        <f t="shared" si="300"/>
        <v>1.7974670846999846E-9</v>
      </c>
      <c r="Z498" s="29">
        <f t="shared" si="301"/>
        <v>1.7975620452200235E-9</v>
      </c>
      <c r="AA498" s="29">
        <f t="shared" si="302"/>
        <v>1.797562044890282E-9</v>
      </c>
      <c r="AB498" s="29">
        <f t="shared" si="303"/>
        <v>1.797562044890282E-9</v>
      </c>
      <c r="AD498" s="35"/>
      <c r="AE498" s="35"/>
      <c r="AF498" s="35"/>
      <c r="AL498" s="35"/>
      <c r="AM498" s="35"/>
      <c r="AN498" s="35"/>
      <c r="AT498" s="35"/>
      <c r="AU498" s="35"/>
      <c r="AV498" s="35"/>
      <c r="BB498" s="35"/>
      <c r="BC498" s="35"/>
      <c r="BD498" s="35"/>
      <c r="BJ498" s="35">
        <v>8.0000000000000003E-10</v>
      </c>
      <c r="BK498" s="35">
        <v>0.88468467902000003</v>
      </c>
      <c r="BL498" s="35">
        <v>856.37777548969996</v>
      </c>
      <c r="BM498" s="29">
        <f t="shared" si="304"/>
        <v>-4.8841535521182952E-10</v>
      </c>
      <c r="BN498" s="29">
        <f t="shared" si="305"/>
        <v>-4.8833310067795874E-10</v>
      </c>
      <c r="BO498" s="29">
        <f t="shared" si="306"/>
        <v>-4.883331009635992E-10</v>
      </c>
      <c r="BP498" s="29">
        <f t="shared" si="307"/>
        <v>-4.883331009635992E-10</v>
      </c>
      <c r="BR498" s="35"/>
      <c r="BS498" s="35"/>
      <c r="BT498" s="35"/>
      <c r="BZ498" s="35"/>
      <c r="CA498" s="35"/>
      <c r="CB498" s="35"/>
      <c r="CH498" s="35"/>
      <c r="CI498" s="35"/>
      <c r="CJ498" s="35"/>
      <c r="CP498" s="35"/>
      <c r="CQ498" s="35"/>
      <c r="CR498" s="35"/>
      <c r="CX498" s="35"/>
      <c r="CY498" s="35"/>
      <c r="CZ498" s="35"/>
      <c r="DF498" s="35">
        <v>6.4080000000000002E-8</v>
      </c>
      <c r="DG498" s="35">
        <v>1.1668741968</v>
      </c>
      <c r="DH498" s="35">
        <v>268.95823889410002</v>
      </c>
      <c r="DI498" s="29">
        <f t="shared" si="308"/>
        <v>4.6977394757661625E-8</v>
      </c>
      <c r="DJ498" s="29">
        <f t="shared" si="309"/>
        <v>4.6975617886119974E-8</v>
      </c>
      <c r="DK498" s="29">
        <f t="shared" si="310"/>
        <v>4.6975617892290245E-8</v>
      </c>
      <c r="DL498" s="29">
        <f t="shared" si="311"/>
        <v>4.6975617892290245E-8</v>
      </c>
      <c r="DN498" s="35">
        <v>1.6630000000000001E-8</v>
      </c>
      <c r="DO498" s="35">
        <v>2.3335711456200001</v>
      </c>
      <c r="DP498" s="35">
        <v>188.02630117250001</v>
      </c>
      <c r="DQ498" s="29">
        <f t="shared" si="312"/>
        <v>1.0393154701701016E-8</v>
      </c>
      <c r="DR498" s="29">
        <f t="shared" si="313"/>
        <v>1.0392784676905485E-8</v>
      </c>
      <c r="DS498" s="29">
        <f t="shared" si="314"/>
        <v>1.0392784678190399E-8</v>
      </c>
      <c r="DT498" s="29">
        <f t="shared" si="315"/>
        <v>1.0392784678190399E-8</v>
      </c>
      <c r="DV498" s="35"/>
      <c r="DW498" s="35"/>
      <c r="DX498" s="35"/>
      <c r="ED498" s="35"/>
      <c r="EE498" s="35"/>
      <c r="EF498" s="35"/>
      <c r="EL498" s="35"/>
      <c r="EM498" s="35"/>
      <c r="EN498" s="35"/>
      <c r="ET498" s="35"/>
      <c r="EU498" s="35"/>
      <c r="EV498" s="35"/>
    </row>
    <row r="499" spans="14:152" s="29" customFormat="1" ht="13.5" x14ac:dyDescent="0.3">
      <c r="N499" s="35">
        <v>1.281E-8</v>
      </c>
      <c r="O499" s="35">
        <v>4.2650838803999997</v>
      </c>
      <c r="P499" s="35">
        <v>123.53964334370001</v>
      </c>
      <c r="Q499" s="29">
        <f t="shared" si="296"/>
        <v>1.2809140608175914E-8</v>
      </c>
      <c r="R499" s="29">
        <f t="shared" si="297"/>
        <v>1.2809137827234169E-8</v>
      </c>
      <c r="S499" s="29">
        <f t="shared" si="298"/>
        <v>1.2809137827243832E-8</v>
      </c>
      <c r="T499" s="29">
        <f t="shared" si="299"/>
        <v>1.2809137827243832E-8</v>
      </c>
      <c r="V499" s="35">
        <v>3.2500000000000002E-9</v>
      </c>
      <c r="W499" s="35">
        <v>4.3326128121099998</v>
      </c>
      <c r="X499" s="35">
        <v>732.69511979410004</v>
      </c>
      <c r="Y499" s="29">
        <f t="shared" si="300"/>
        <v>-2.8122913676849515E-9</v>
      </c>
      <c r="Z499" s="29">
        <f t="shared" si="301"/>
        <v>-2.8124722721880502E-9</v>
      </c>
      <c r="AA499" s="29">
        <f t="shared" si="302"/>
        <v>-2.8124722715599256E-9</v>
      </c>
      <c r="AB499" s="29">
        <f t="shared" si="303"/>
        <v>-2.8124722715599256E-9</v>
      </c>
      <c r="AD499" s="35"/>
      <c r="AE499" s="35"/>
      <c r="AF499" s="35"/>
      <c r="AL499" s="35"/>
      <c r="AM499" s="35"/>
      <c r="AN499" s="35"/>
      <c r="AT499" s="35"/>
      <c r="AU499" s="35"/>
      <c r="AV499" s="35"/>
      <c r="BB499" s="35"/>
      <c r="BC499" s="35"/>
      <c r="BD499" s="35"/>
      <c r="BJ499" s="35">
        <v>7.2E-10</v>
      </c>
      <c r="BK499" s="35">
        <v>4.8525917193300003</v>
      </c>
      <c r="BL499" s="35">
        <v>392.65794093220001</v>
      </c>
      <c r="BM499" s="29">
        <f t="shared" si="304"/>
        <v>1.6731547090058134E-10</v>
      </c>
      <c r="BN499" s="29">
        <f t="shared" si="305"/>
        <v>1.6727378857767393E-10</v>
      </c>
      <c r="BO499" s="29">
        <f t="shared" si="306"/>
        <v>1.6727378872241498E-10</v>
      </c>
      <c r="BP499" s="29">
        <f t="shared" si="307"/>
        <v>1.6727378872241498E-10</v>
      </c>
      <c r="BR499" s="35"/>
      <c r="BS499" s="35"/>
      <c r="BT499" s="35"/>
      <c r="BZ499" s="35"/>
      <c r="CA499" s="35"/>
      <c r="CB499" s="35"/>
      <c r="CH499" s="35"/>
      <c r="CI499" s="35"/>
      <c r="CJ499" s="35"/>
      <c r="CP499" s="35"/>
      <c r="CQ499" s="35"/>
      <c r="CR499" s="35"/>
      <c r="CX499" s="35"/>
      <c r="CY499" s="35"/>
      <c r="CZ499" s="35"/>
      <c r="DF499" s="35">
        <v>4.7820000000000001E-8</v>
      </c>
      <c r="DG499" s="35">
        <v>1.56813683227</v>
      </c>
      <c r="DH499" s="35">
        <v>420.96911658350001</v>
      </c>
      <c r="DI499" s="29">
        <f t="shared" si="308"/>
        <v>-2.5055682460748837E-8</v>
      </c>
      <c r="DJ499" s="29">
        <f t="shared" si="309"/>
        <v>-2.5053083293925604E-8</v>
      </c>
      <c r="DK499" s="29">
        <f t="shared" si="310"/>
        <v>-2.5053083302951325E-8</v>
      </c>
      <c r="DL499" s="29">
        <f t="shared" si="311"/>
        <v>-2.5053083302951325E-8</v>
      </c>
      <c r="DN499" s="35">
        <v>1.426E-8</v>
      </c>
      <c r="DO499" s="35">
        <v>5.44677783737</v>
      </c>
      <c r="DP499" s="35">
        <v>864.2420820159</v>
      </c>
      <c r="DQ499" s="29">
        <f t="shared" si="312"/>
        <v>1.1487496370365676E-8</v>
      </c>
      <c r="DR499" s="29">
        <f t="shared" si="313"/>
        <v>1.1488603139534955E-8</v>
      </c>
      <c r="DS499" s="29">
        <f t="shared" si="314"/>
        <v>1.1488603135692055E-8</v>
      </c>
      <c r="DT499" s="29">
        <f t="shared" si="315"/>
        <v>1.1488603135692055E-8</v>
      </c>
      <c r="DV499" s="35"/>
      <c r="DW499" s="35"/>
      <c r="DX499" s="35"/>
      <c r="ED499" s="35"/>
      <c r="EE499" s="35"/>
      <c r="EF499" s="35"/>
      <c r="EL499" s="35"/>
      <c r="EM499" s="35"/>
      <c r="EN499" s="35"/>
      <c r="ET499" s="35"/>
      <c r="EU499" s="35"/>
      <c r="EV499" s="35"/>
    </row>
    <row r="500" spans="14:152" s="29" customFormat="1" ht="13.5" x14ac:dyDescent="0.3">
      <c r="N500" s="35">
        <v>1.742E-8</v>
      </c>
      <c r="O500" s="35">
        <v>5.7113318943199998</v>
      </c>
      <c r="P500" s="35">
        <v>22.894549679899999</v>
      </c>
      <c r="Q500" s="29">
        <f t="shared" si="296"/>
        <v>1.7072751022414097E-8</v>
      </c>
      <c r="R500" s="29">
        <f t="shared" si="297"/>
        <v>1.7072739011474351E-8</v>
      </c>
      <c r="S500" s="29">
        <f t="shared" si="298"/>
        <v>1.7072739011516061E-8</v>
      </c>
      <c r="T500" s="29">
        <f t="shared" si="299"/>
        <v>1.7072739011516061E-8</v>
      </c>
      <c r="V500" s="35">
        <v>2.64E-9</v>
      </c>
      <c r="W500" s="35">
        <v>5.4502281360000002E-2</v>
      </c>
      <c r="X500" s="35">
        <v>650.19222705250002</v>
      </c>
      <c r="Y500" s="29">
        <f t="shared" si="300"/>
        <v>-9.8098979061152184E-10</v>
      </c>
      <c r="Z500" s="29">
        <f t="shared" si="301"/>
        <v>-9.8123135234982713E-10</v>
      </c>
      <c r="AA500" s="29">
        <f t="shared" si="302"/>
        <v>-9.8123135151103104E-10</v>
      </c>
      <c r="AB500" s="29">
        <f t="shared" si="303"/>
        <v>-9.8123135151103104E-10</v>
      </c>
      <c r="AD500" s="35"/>
      <c r="AE500" s="35"/>
      <c r="AF500" s="35"/>
      <c r="AL500" s="35"/>
      <c r="AM500" s="35"/>
      <c r="AN500" s="35"/>
      <c r="AT500" s="35"/>
      <c r="AU500" s="35"/>
      <c r="AV500" s="35"/>
      <c r="BB500" s="35"/>
      <c r="BC500" s="35"/>
      <c r="BD500" s="35"/>
      <c r="BJ500" s="35">
        <v>8.3000000000000003E-10</v>
      </c>
      <c r="BK500" s="35">
        <v>0.11133738383</v>
      </c>
      <c r="BL500" s="35">
        <v>402.2191684878</v>
      </c>
      <c r="BM500" s="29">
        <f t="shared" si="304"/>
        <v>7.7651515138530339E-10</v>
      </c>
      <c r="BN500" s="29">
        <f t="shared" si="305"/>
        <v>7.7653302211345165E-10</v>
      </c>
      <c r="BO500" s="29">
        <f t="shared" si="306"/>
        <v>7.7653302205140122E-10</v>
      </c>
      <c r="BP500" s="29">
        <f t="shared" si="307"/>
        <v>7.7653302205140122E-10</v>
      </c>
      <c r="BR500" s="35"/>
      <c r="BS500" s="35"/>
      <c r="BT500" s="35"/>
      <c r="BZ500" s="35"/>
      <c r="CA500" s="35"/>
      <c r="CB500" s="35"/>
      <c r="CH500" s="35"/>
      <c r="CI500" s="35"/>
      <c r="CJ500" s="35"/>
      <c r="CP500" s="35"/>
      <c r="CQ500" s="35"/>
      <c r="CR500" s="35"/>
      <c r="CX500" s="35"/>
      <c r="CY500" s="35"/>
      <c r="CZ500" s="35"/>
      <c r="DF500" s="35">
        <v>5.3990000000000002E-8</v>
      </c>
      <c r="DG500" s="35">
        <v>4.5761144940899996</v>
      </c>
      <c r="DH500" s="35">
        <v>238.90195810360001</v>
      </c>
      <c r="DI500" s="29">
        <f t="shared" si="308"/>
        <v>-3.058983290889583E-8</v>
      </c>
      <c r="DJ500" s="29">
        <f t="shared" si="309"/>
        <v>-3.0588221800476208E-8</v>
      </c>
      <c r="DK500" s="29">
        <f t="shared" si="310"/>
        <v>-3.0588221806070795E-8</v>
      </c>
      <c r="DL500" s="29">
        <f t="shared" si="311"/>
        <v>-3.0588221806070795E-8</v>
      </c>
      <c r="DN500" s="35">
        <v>1.7159999999999999E-8</v>
      </c>
      <c r="DO500" s="35">
        <v>3.9605609302799998</v>
      </c>
      <c r="DP500" s="35">
        <v>1699.2792165031999</v>
      </c>
      <c r="DQ500" s="29">
        <f t="shared" si="312"/>
        <v>1.6982023643770471E-8</v>
      </c>
      <c r="DR500" s="29">
        <f t="shared" si="313"/>
        <v>1.6982658041732378E-8</v>
      </c>
      <c r="DS500" s="29">
        <f t="shared" si="314"/>
        <v>1.6982658039531409E-8</v>
      </c>
      <c r="DT500" s="29">
        <f t="shared" si="315"/>
        <v>1.6982658039531409E-8</v>
      </c>
      <c r="DV500" s="35"/>
      <c r="DW500" s="35"/>
      <c r="DX500" s="35"/>
      <c r="ED500" s="35"/>
      <c r="EE500" s="35"/>
      <c r="EF500" s="35"/>
      <c r="EL500" s="35"/>
      <c r="EM500" s="35"/>
      <c r="EN500" s="35"/>
      <c r="ET500" s="35"/>
      <c r="EU500" s="35"/>
      <c r="EV500" s="35"/>
    </row>
    <row r="501" spans="14:152" s="29" customFormat="1" ht="13.5" x14ac:dyDescent="0.3">
      <c r="N501" s="35">
        <v>1.4829999999999999E-8</v>
      </c>
      <c r="O501" s="35">
        <v>1.84687831602</v>
      </c>
      <c r="P501" s="35">
        <v>289.56516671359998</v>
      </c>
      <c r="Q501" s="29">
        <f t="shared" si="296"/>
        <v>1.4305384800232982E-8</v>
      </c>
      <c r="R501" s="29">
        <f t="shared" si="297"/>
        <v>1.4305556393014308E-8</v>
      </c>
      <c r="S501" s="29">
        <f t="shared" si="298"/>
        <v>1.4305556392418506E-8</v>
      </c>
      <c r="T501" s="29">
        <f t="shared" si="299"/>
        <v>1.4305556392418506E-8</v>
      </c>
      <c r="V501" s="35">
        <v>2.7299999999999999E-9</v>
      </c>
      <c r="W501" s="35">
        <v>4.9073578042100001</v>
      </c>
      <c r="X501" s="35">
        <v>409.18970313670002</v>
      </c>
      <c r="Y501" s="29">
        <f t="shared" si="300"/>
        <v>1.445045888508084E-9</v>
      </c>
      <c r="Z501" s="29">
        <f t="shared" si="301"/>
        <v>1.444902219102337E-9</v>
      </c>
      <c r="AA501" s="29">
        <f t="shared" si="302"/>
        <v>1.4449022196012334E-9</v>
      </c>
      <c r="AB501" s="29">
        <f t="shared" si="303"/>
        <v>1.4449022196012334E-9</v>
      </c>
      <c r="AD501" s="35"/>
      <c r="AE501" s="35"/>
      <c r="AF501" s="35"/>
      <c r="AL501" s="35"/>
      <c r="AM501" s="35"/>
      <c r="AN501" s="35"/>
      <c r="AT501" s="35"/>
      <c r="AU501" s="35"/>
      <c r="AV501" s="35"/>
      <c r="BB501" s="35"/>
      <c r="BC501" s="35"/>
      <c r="BD501" s="35"/>
      <c r="BJ501" s="35"/>
      <c r="BK501" s="35"/>
      <c r="BL501" s="35"/>
      <c r="BR501" s="35"/>
      <c r="BS501" s="35"/>
      <c r="BT501" s="35"/>
      <c r="BZ501" s="35"/>
      <c r="CA501" s="35"/>
      <c r="CB501" s="35"/>
      <c r="CH501" s="35"/>
      <c r="CI501" s="35"/>
      <c r="CJ501" s="35"/>
      <c r="CP501" s="35"/>
      <c r="CQ501" s="35"/>
      <c r="CR501" s="35"/>
      <c r="CX501" s="35"/>
      <c r="CY501" s="35"/>
      <c r="CZ501" s="35"/>
      <c r="DF501" s="35">
        <v>5.1609999999999997E-8</v>
      </c>
      <c r="DG501" s="35">
        <v>0.14436456584999999</v>
      </c>
      <c r="DH501" s="35">
        <v>2413.8150890326001</v>
      </c>
      <c r="DI501" s="29">
        <f t="shared" si="308"/>
        <v>-4.0929398668604552E-9</v>
      </c>
      <c r="DJ501" s="29">
        <f t="shared" si="309"/>
        <v>-4.0741150435216787E-9</v>
      </c>
      <c r="DK501" s="29">
        <f t="shared" si="310"/>
        <v>-4.0741151088912239E-9</v>
      </c>
      <c r="DL501" s="29">
        <f t="shared" si="311"/>
        <v>-4.0741151088912239E-9</v>
      </c>
      <c r="DN501" s="35">
        <v>1.6820000000000001E-8</v>
      </c>
      <c r="DO501" s="35">
        <v>0.3974767032</v>
      </c>
      <c r="DP501" s="35">
        <v>17.4084877393</v>
      </c>
      <c r="DQ501" s="29">
        <f t="shared" si="312"/>
        <v>1.3076408579296886E-8</v>
      </c>
      <c r="DR501" s="29">
        <f t="shared" si="313"/>
        <v>1.3076436496430791E-8</v>
      </c>
      <c r="DS501" s="29">
        <f t="shared" si="314"/>
        <v>1.3076436496333849E-8</v>
      </c>
      <c r="DT501" s="29">
        <f t="shared" si="315"/>
        <v>1.3076436496333849E-8</v>
      </c>
      <c r="DV501" s="35"/>
      <c r="DW501" s="35"/>
      <c r="DX501" s="35"/>
      <c r="ED501" s="35"/>
      <c r="EE501" s="35"/>
      <c r="EF501" s="35"/>
      <c r="EL501" s="35"/>
      <c r="EM501" s="35"/>
      <c r="EN501" s="35"/>
      <c r="ET501" s="35"/>
      <c r="EU501" s="35"/>
      <c r="EV501" s="35"/>
    </row>
    <row r="502" spans="14:152" s="29" customFormat="1" ht="13.5" x14ac:dyDescent="0.3">
      <c r="N502" s="35">
        <v>1.2569999999999999E-8</v>
      </c>
      <c r="O502" s="35">
        <v>3.0113120092100001</v>
      </c>
      <c r="P502" s="35">
        <v>409.92341631959999</v>
      </c>
      <c r="Q502" s="29">
        <f t="shared" si="296"/>
        <v>-1.2196248642616215E-8</v>
      </c>
      <c r="R502" s="29">
        <f t="shared" si="297"/>
        <v>-1.219643767094624E-8</v>
      </c>
      <c r="S502" s="29">
        <f t="shared" si="298"/>
        <v>-1.2196437670289928E-8</v>
      </c>
      <c r="T502" s="29">
        <f t="shared" si="299"/>
        <v>-1.2196437670289928E-8</v>
      </c>
      <c r="V502" s="35">
        <v>3.0399999999999998E-9</v>
      </c>
      <c r="W502" s="35">
        <v>4.6175934854199996</v>
      </c>
      <c r="X502" s="35">
        <v>468.24268865160002</v>
      </c>
      <c r="Y502" s="29">
        <f t="shared" si="300"/>
        <v>2.8622768837998844E-9</v>
      </c>
      <c r="Z502" s="29">
        <f t="shared" si="301"/>
        <v>2.8622041807574173E-9</v>
      </c>
      <c r="AA502" s="29">
        <f t="shared" si="302"/>
        <v>2.8622041810099014E-9</v>
      </c>
      <c r="AB502" s="29">
        <f t="shared" si="303"/>
        <v>2.8622041810099014E-9</v>
      </c>
      <c r="AD502" s="35"/>
      <c r="AE502" s="35"/>
      <c r="AF502" s="35"/>
      <c r="AL502" s="35"/>
      <c r="AM502" s="35"/>
      <c r="AN502" s="35"/>
      <c r="AT502" s="35"/>
      <c r="AU502" s="35"/>
      <c r="AV502" s="35"/>
      <c r="BB502" s="35"/>
      <c r="BC502" s="35"/>
      <c r="BD502" s="35"/>
      <c r="BJ502" s="35"/>
      <c r="BK502" s="35"/>
      <c r="BL502" s="35"/>
      <c r="BR502" s="35"/>
      <c r="BS502" s="35"/>
      <c r="BT502" s="35"/>
      <c r="BZ502" s="35"/>
      <c r="CA502" s="35"/>
      <c r="CB502" s="35"/>
      <c r="CH502" s="35"/>
      <c r="CI502" s="35"/>
      <c r="CJ502" s="35"/>
      <c r="CP502" s="35"/>
      <c r="CQ502" s="35"/>
      <c r="CR502" s="35"/>
      <c r="CX502" s="35"/>
      <c r="CY502" s="35"/>
      <c r="CZ502" s="35"/>
      <c r="DF502" s="35">
        <v>4.8580000000000002E-8</v>
      </c>
      <c r="DG502" s="35">
        <v>5.2137884043599998</v>
      </c>
      <c r="DH502" s="35">
        <v>3686.4961146597998</v>
      </c>
      <c r="DI502" s="29">
        <f t="shared" si="308"/>
        <v>-3.0803795451310662E-8</v>
      </c>
      <c r="DJ502" s="29">
        <f t="shared" si="309"/>
        <v>-3.0782798537736756E-8</v>
      </c>
      <c r="DK502" s="29">
        <f t="shared" si="310"/>
        <v>-3.0782798610664552E-8</v>
      </c>
      <c r="DL502" s="29">
        <f t="shared" si="311"/>
        <v>-3.0782798610664552E-8</v>
      </c>
      <c r="DN502" s="35">
        <v>1.3680000000000001E-8</v>
      </c>
      <c r="DO502" s="35">
        <v>5.8328918669199998</v>
      </c>
      <c r="DP502" s="35">
        <v>569.04784100979998</v>
      </c>
      <c r="DQ502" s="29">
        <f t="shared" si="312"/>
        <v>-1.1032372112260715E-8</v>
      </c>
      <c r="DR502" s="29">
        <f t="shared" si="313"/>
        <v>-1.1031674335057072E-8</v>
      </c>
      <c r="DS502" s="29">
        <f t="shared" si="314"/>
        <v>-1.1031674337480198E-8</v>
      </c>
      <c r="DT502" s="29">
        <f t="shared" si="315"/>
        <v>-1.1031674337480198E-8</v>
      </c>
      <c r="DV502" s="35"/>
      <c r="DW502" s="35"/>
      <c r="DX502" s="35"/>
      <c r="ED502" s="35"/>
      <c r="EE502" s="35"/>
      <c r="EF502" s="35"/>
      <c r="EL502" s="35"/>
      <c r="EM502" s="35"/>
      <c r="EN502" s="35"/>
      <c r="ET502" s="35"/>
      <c r="EU502" s="35"/>
      <c r="EV502" s="35"/>
    </row>
    <row r="503" spans="14:152" s="29" customFormat="1" ht="13.5" x14ac:dyDescent="0.3">
      <c r="N503" s="35">
        <v>1.2849999999999999E-8</v>
      </c>
      <c r="O503" s="35">
        <v>4.4116855101099999</v>
      </c>
      <c r="P503" s="35">
        <v>558.00214074589996</v>
      </c>
      <c r="Q503" s="29">
        <f t="shared" si="296"/>
        <v>7.9035917193223383E-9</v>
      </c>
      <c r="R503" s="29">
        <f t="shared" si="297"/>
        <v>7.9044486977926767E-9</v>
      </c>
      <c r="S503" s="29">
        <f t="shared" si="298"/>
        <v>7.9044486948169557E-9</v>
      </c>
      <c r="T503" s="29">
        <f t="shared" si="299"/>
        <v>7.9044486948169557E-9</v>
      </c>
      <c r="V503" s="35">
        <v>2.8499999999999999E-9</v>
      </c>
      <c r="W503" s="35">
        <v>5.7246790388999997</v>
      </c>
      <c r="X503" s="35">
        <v>33.940249943799998</v>
      </c>
      <c r="Y503" s="29">
        <f t="shared" si="300"/>
        <v>2.8499250516572315E-9</v>
      </c>
      <c r="Z503" s="29">
        <f t="shared" si="301"/>
        <v>2.8499249452817836E-9</v>
      </c>
      <c r="AA503" s="29">
        <f t="shared" si="302"/>
        <v>2.849924945282153E-9</v>
      </c>
      <c r="AB503" s="29">
        <f t="shared" si="303"/>
        <v>2.849924945282153E-9</v>
      </c>
      <c r="AD503" s="35"/>
      <c r="AE503" s="35"/>
      <c r="AF503" s="35"/>
      <c r="AL503" s="35"/>
      <c r="AM503" s="35"/>
      <c r="AN503" s="35"/>
      <c r="AT503" s="35"/>
      <c r="AU503" s="35"/>
      <c r="AV503" s="35"/>
      <c r="BB503" s="35"/>
      <c r="BC503" s="35"/>
      <c r="BD503" s="35"/>
      <c r="BJ503" s="35"/>
      <c r="BK503" s="35"/>
      <c r="BL503" s="35"/>
      <c r="BR503" s="35"/>
      <c r="BS503" s="35"/>
      <c r="BT503" s="35"/>
      <c r="BZ503" s="35"/>
      <c r="CA503" s="35"/>
      <c r="CB503" s="35"/>
      <c r="CH503" s="35"/>
      <c r="CI503" s="35"/>
      <c r="CJ503" s="35"/>
      <c r="CP503" s="35"/>
      <c r="CQ503" s="35"/>
      <c r="CR503" s="35"/>
      <c r="CX503" s="35"/>
      <c r="CY503" s="35"/>
      <c r="CZ503" s="35"/>
      <c r="DF503" s="35">
        <v>5.086E-8</v>
      </c>
      <c r="DG503" s="35">
        <v>1.7339238183500001</v>
      </c>
      <c r="DH503" s="35">
        <v>337.73251065900001</v>
      </c>
      <c r="DI503" s="29">
        <f t="shared" si="308"/>
        <v>3.0154335979742824E-8</v>
      </c>
      <c r="DJ503" s="29">
        <f t="shared" si="309"/>
        <v>3.0156432731247647E-8</v>
      </c>
      <c r="DK503" s="29">
        <f t="shared" si="310"/>
        <v>3.0156432723966903E-8</v>
      </c>
      <c r="DL503" s="29">
        <f t="shared" si="311"/>
        <v>3.0156432723966903E-8</v>
      </c>
      <c r="DN503" s="35">
        <v>1.4160000000000001E-8</v>
      </c>
      <c r="DO503" s="35">
        <v>3.6546464081600001</v>
      </c>
      <c r="DP503" s="35">
        <v>6.8529145699000003</v>
      </c>
      <c r="DQ503" s="29">
        <f t="shared" si="312"/>
        <v>-1.1488553731265666E-8</v>
      </c>
      <c r="DR503" s="29">
        <f t="shared" si="313"/>
        <v>-1.1488562330037543E-8</v>
      </c>
      <c r="DS503" s="29">
        <f t="shared" si="314"/>
        <v>-1.1488562330007683E-8</v>
      </c>
      <c r="DT503" s="29">
        <f t="shared" si="315"/>
        <v>-1.1488562330007683E-8</v>
      </c>
      <c r="DV503" s="35"/>
      <c r="DW503" s="35"/>
      <c r="DX503" s="35"/>
      <c r="ED503" s="35"/>
      <c r="EE503" s="35"/>
      <c r="EF503" s="35"/>
      <c r="EL503" s="35"/>
      <c r="EM503" s="35"/>
      <c r="EN503" s="35"/>
      <c r="ET503" s="35"/>
      <c r="EU503" s="35"/>
      <c r="EV503" s="35"/>
    </row>
    <row r="504" spans="14:152" s="29" customFormat="1" ht="13.5" x14ac:dyDescent="0.3">
      <c r="N504" s="35">
        <v>1.3550000000000001E-8</v>
      </c>
      <c r="O504" s="35">
        <v>3.8711589745200001</v>
      </c>
      <c r="P504" s="35">
        <v>1802.3719907218001</v>
      </c>
      <c r="Q504" s="29">
        <f t="shared" si="296"/>
        <v>-2.1370001943522395E-9</v>
      </c>
      <c r="R504" s="29">
        <f t="shared" si="297"/>
        <v>-2.1333444104546329E-9</v>
      </c>
      <c r="S504" s="29">
        <f t="shared" si="298"/>
        <v>-2.1333444231494168E-9</v>
      </c>
      <c r="T504" s="29">
        <f t="shared" si="299"/>
        <v>-2.1333444231494168E-9</v>
      </c>
      <c r="V504" s="35">
        <v>2.4199999999999999E-9</v>
      </c>
      <c r="W504" s="35">
        <v>5.2833651405399999</v>
      </c>
      <c r="X504" s="35">
        <v>403.0223176399</v>
      </c>
      <c r="Y504" s="29">
        <f t="shared" si="300"/>
        <v>1.7917223188741169E-9</v>
      </c>
      <c r="Z504" s="29">
        <f t="shared" si="301"/>
        <v>1.7916229372364757E-9</v>
      </c>
      <c r="AA504" s="29">
        <f t="shared" si="302"/>
        <v>1.7916229375815879E-9</v>
      </c>
      <c r="AB504" s="29">
        <f t="shared" si="303"/>
        <v>1.7916229375815879E-9</v>
      </c>
      <c r="AD504" s="35"/>
      <c r="AE504" s="35"/>
      <c r="AF504" s="35"/>
      <c r="AL504" s="35"/>
      <c r="AM504" s="35"/>
      <c r="AN504" s="35"/>
      <c r="AT504" s="35"/>
      <c r="AU504" s="35"/>
      <c r="AV504" s="35"/>
      <c r="BB504" s="35"/>
      <c r="BC504" s="35"/>
      <c r="BD504" s="35"/>
      <c r="BJ504" s="35"/>
      <c r="BK504" s="35"/>
      <c r="BL504" s="35"/>
      <c r="BR504" s="35"/>
      <c r="BS504" s="35"/>
      <c r="BT504" s="35"/>
      <c r="BZ504" s="35"/>
      <c r="CA504" s="35"/>
      <c r="CB504" s="35"/>
      <c r="CH504" s="35"/>
      <c r="CI504" s="35"/>
      <c r="CJ504" s="35"/>
      <c r="CP504" s="35"/>
      <c r="CQ504" s="35"/>
      <c r="CR504" s="35"/>
      <c r="CX504" s="35"/>
      <c r="CY504" s="35"/>
      <c r="CZ504" s="35"/>
      <c r="DF504" s="35">
        <v>4.6499999999999999E-8</v>
      </c>
      <c r="DG504" s="35">
        <v>3.7102912129000001</v>
      </c>
      <c r="DH504" s="35">
        <v>305.08553696180002</v>
      </c>
      <c r="DI504" s="29">
        <f t="shared" si="308"/>
        <v>-3.3726670411589114E-8</v>
      </c>
      <c r="DJ504" s="29">
        <f t="shared" si="309"/>
        <v>-3.3725189938889445E-8</v>
      </c>
      <c r="DK504" s="29">
        <f t="shared" si="310"/>
        <v>-3.3725189944030478E-8</v>
      </c>
      <c r="DL504" s="29">
        <f t="shared" si="311"/>
        <v>-3.3725189944030478E-8</v>
      </c>
      <c r="DN504" s="35">
        <v>1.469E-8</v>
      </c>
      <c r="DO504" s="35">
        <v>3.4906919382999999</v>
      </c>
      <c r="DP504" s="35">
        <v>934.94851496820002</v>
      </c>
      <c r="DQ504" s="29">
        <f t="shared" si="312"/>
        <v>1.4469381995089958E-8</v>
      </c>
      <c r="DR504" s="29">
        <f t="shared" si="313"/>
        <v>1.4469022386862811E-8</v>
      </c>
      <c r="DS504" s="29">
        <f t="shared" si="314"/>
        <v>1.4469022388112042E-8</v>
      </c>
      <c r="DT504" s="29">
        <f t="shared" si="315"/>
        <v>1.4469022388112042E-8</v>
      </c>
      <c r="DV504" s="35"/>
      <c r="DW504" s="35"/>
      <c r="DX504" s="35"/>
      <c r="ED504" s="35"/>
      <c r="EE504" s="35"/>
      <c r="EF504" s="35"/>
      <c r="EL504" s="35"/>
      <c r="EM504" s="35"/>
      <c r="EN504" s="35"/>
      <c r="ET504" s="35"/>
      <c r="EU504" s="35"/>
      <c r="EV504" s="35"/>
    </row>
    <row r="505" spans="14:152" s="29" customFormat="1" ht="13.5" x14ac:dyDescent="0.3">
      <c r="N505" s="35">
        <v>1.3329999999999999E-8</v>
      </c>
      <c r="O505" s="35">
        <v>8.4742247950000002E-2</v>
      </c>
      <c r="P505" s="35">
        <v>411.62033734900001</v>
      </c>
      <c r="Q505" s="29">
        <f t="shared" si="296"/>
        <v>1.1779943750147024E-8</v>
      </c>
      <c r="R505" s="29">
        <f t="shared" si="297"/>
        <v>1.1780332996542391E-8</v>
      </c>
      <c r="S505" s="29">
        <f t="shared" si="298"/>
        <v>1.178033299519083E-8</v>
      </c>
      <c r="T505" s="29">
        <f t="shared" si="299"/>
        <v>1.178033299519083E-8</v>
      </c>
      <c r="V505" s="35">
        <v>2.7000000000000002E-9</v>
      </c>
      <c r="W505" s="35">
        <v>0.51583145647999995</v>
      </c>
      <c r="X505" s="35">
        <v>263.70167161709998</v>
      </c>
      <c r="Y505" s="29">
        <f t="shared" si="300"/>
        <v>2.3314437372481654E-10</v>
      </c>
      <c r="Z505" s="29">
        <f t="shared" si="301"/>
        <v>2.3303684884103309E-10</v>
      </c>
      <c r="AA505" s="29">
        <f t="shared" si="302"/>
        <v>2.3303684921440913E-10</v>
      </c>
      <c r="AB505" s="29">
        <f t="shared" si="303"/>
        <v>2.3303684921440913E-10</v>
      </c>
      <c r="AD505" s="35"/>
      <c r="AE505" s="35"/>
      <c r="AF505" s="35"/>
      <c r="AL505" s="35"/>
      <c r="AM505" s="35"/>
      <c r="AN505" s="35"/>
      <c r="AT505" s="35"/>
      <c r="AU505" s="35"/>
      <c r="AV505" s="35"/>
      <c r="BB505" s="35"/>
      <c r="BC505" s="35"/>
      <c r="BD505" s="35"/>
      <c r="BJ505" s="35"/>
      <c r="BK505" s="35"/>
      <c r="BL505" s="35"/>
      <c r="BR505" s="35"/>
      <c r="BS505" s="35"/>
      <c r="BT505" s="35"/>
      <c r="BZ505" s="35"/>
      <c r="CA505" s="35"/>
      <c r="CB505" s="35"/>
      <c r="CH505" s="35"/>
      <c r="CI505" s="35"/>
      <c r="CJ505" s="35"/>
      <c r="CP505" s="35"/>
      <c r="CQ505" s="35"/>
      <c r="CR505" s="35"/>
      <c r="CX505" s="35"/>
      <c r="CY505" s="35"/>
      <c r="CZ505" s="35"/>
      <c r="DF505" s="35">
        <v>4.8960000000000003E-8</v>
      </c>
      <c r="DG505" s="35">
        <v>3.6778653183999999</v>
      </c>
      <c r="DH505" s="35">
        <v>240.12579838100001</v>
      </c>
      <c r="DI505" s="29">
        <f t="shared" si="308"/>
        <v>1.3342910026399777E-8</v>
      </c>
      <c r="DJ505" s="29">
        <f t="shared" si="309"/>
        <v>1.3344624681303575E-8</v>
      </c>
      <c r="DK505" s="29">
        <f t="shared" si="310"/>
        <v>1.3344624675349579E-8</v>
      </c>
      <c r="DL505" s="29">
        <f t="shared" si="311"/>
        <v>1.3344624675349579E-8</v>
      </c>
      <c r="DN505" s="35">
        <v>1.33E-8</v>
      </c>
      <c r="DO505" s="35">
        <v>4.41794310534</v>
      </c>
      <c r="DP505" s="35">
        <v>3914.0223040994001</v>
      </c>
      <c r="DQ505" s="29">
        <f t="shared" si="312"/>
        <v>5.7231909152093483E-9</v>
      </c>
      <c r="DR505" s="29">
        <f t="shared" si="313"/>
        <v>5.7160668760362256E-9</v>
      </c>
      <c r="DS505" s="29">
        <f t="shared" si="314"/>
        <v>5.7160669007776047E-9</v>
      </c>
      <c r="DT505" s="29">
        <f t="shared" si="315"/>
        <v>5.7160669007776047E-9</v>
      </c>
      <c r="DV505" s="35"/>
      <c r="DW505" s="35"/>
      <c r="DX505" s="35"/>
      <c r="ED505" s="35"/>
      <c r="EE505" s="35"/>
      <c r="EF505" s="35"/>
      <c r="EL505" s="35"/>
      <c r="EM505" s="35"/>
      <c r="EN505" s="35"/>
      <c r="ET505" s="35"/>
      <c r="EU505" s="35"/>
      <c r="EV505" s="35"/>
    </row>
    <row r="506" spans="14:152" s="29" customFormat="1" ht="13.5" x14ac:dyDescent="0.3">
      <c r="N506" s="35">
        <v>1.235E-8</v>
      </c>
      <c r="O506" s="35">
        <v>4.0806039463500001</v>
      </c>
      <c r="P506" s="35">
        <v>28.454188003199999</v>
      </c>
      <c r="Q506" s="29">
        <f t="shared" si="296"/>
        <v>-2.0849601903358473E-9</v>
      </c>
      <c r="R506" s="29">
        <f t="shared" si="297"/>
        <v>-2.0850126941568636E-9</v>
      </c>
      <c r="S506" s="29">
        <f t="shared" si="298"/>
        <v>-2.0850126939745481E-9</v>
      </c>
      <c r="T506" s="29">
        <f t="shared" si="299"/>
        <v>-2.0850126939745481E-9</v>
      </c>
      <c r="V506" s="35">
        <v>2.6299999999999998E-9</v>
      </c>
      <c r="W506" s="35">
        <v>4.8167078736600004</v>
      </c>
      <c r="X506" s="35">
        <v>1055.4497769261</v>
      </c>
      <c r="Y506" s="29">
        <f t="shared" si="300"/>
        <v>-2.6286589476950835E-9</v>
      </c>
      <c r="Z506" s="29">
        <f t="shared" si="301"/>
        <v>-2.6286454785256578E-9</v>
      </c>
      <c r="AA506" s="29">
        <f t="shared" si="302"/>
        <v>-2.6286454785725461E-9</v>
      </c>
      <c r="AB506" s="29">
        <f t="shared" si="303"/>
        <v>-2.6286454785725461E-9</v>
      </c>
      <c r="AD506" s="35"/>
      <c r="AE506" s="35"/>
      <c r="AF506" s="35"/>
      <c r="AL506" s="35"/>
      <c r="AM506" s="35"/>
      <c r="AN506" s="35"/>
      <c r="AT506" s="35"/>
      <c r="AU506" s="35"/>
      <c r="AV506" s="35"/>
      <c r="BB506" s="35"/>
      <c r="BC506" s="35"/>
      <c r="BD506" s="35"/>
      <c r="BJ506" s="35"/>
      <c r="BK506" s="35"/>
      <c r="BL506" s="35"/>
      <c r="BR506" s="35"/>
      <c r="BS506" s="35"/>
      <c r="BT506" s="35"/>
      <c r="BZ506" s="35"/>
      <c r="CA506" s="35"/>
      <c r="CB506" s="35"/>
      <c r="CH506" s="35"/>
      <c r="CI506" s="35"/>
      <c r="CJ506" s="35"/>
      <c r="CP506" s="35"/>
      <c r="CQ506" s="35"/>
      <c r="CR506" s="35"/>
      <c r="CX506" s="35"/>
      <c r="CY506" s="35"/>
      <c r="CZ506" s="35"/>
      <c r="DF506" s="35">
        <v>5.9489999999999999E-8</v>
      </c>
      <c r="DG506" s="35">
        <v>0.29956165181</v>
      </c>
      <c r="DH506" s="35">
        <v>524.01370669230005</v>
      </c>
      <c r="DI506" s="29">
        <f t="shared" si="308"/>
        <v>-4.8615906591896141E-8</v>
      </c>
      <c r="DJ506" s="29">
        <f t="shared" si="309"/>
        <v>-4.8613182980737725E-8</v>
      </c>
      <c r="DK506" s="29">
        <f t="shared" si="310"/>
        <v>-4.8613182990195907E-8</v>
      </c>
      <c r="DL506" s="29">
        <f t="shared" si="311"/>
        <v>-4.8613182990195907E-8</v>
      </c>
      <c r="DN506" s="35">
        <v>1.309E-8</v>
      </c>
      <c r="DO506" s="35">
        <v>1.2997986538199999</v>
      </c>
      <c r="DP506" s="35">
        <v>428.08266358430001</v>
      </c>
      <c r="DQ506" s="29">
        <f t="shared" si="312"/>
        <v>-5.0816977875933869E-9</v>
      </c>
      <c r="DR506" s="29">
        <f t="shared" si="313"/>
        <v>-5.0809149740772808E-9</v>
      </c>
      <c r="DS506" s="29">
        <f t="shared" si="314"/>
        <v>-5.0809149767956006E-9</v>
      </c>
      <c r="DT506" s="29">
        <f t="shared" si="315"/>
        <v>-5.0809149767956006E-9</v>
      </c>
      <c r="DV506" s="35"/>
      <c r="DW506" s="35"/>
      <c r="DX506" s="35"/>
      <c r="ED506" s="35"/>
      <c r="EE506" s="35"/>
      <c r="EF506" s="35"/>
      <c r="EL506" s="35"/>
      <c r="EM506" s="35"/>
      <c r="EN506" s="35"/>
      <c r="ET506" s="35"/>
      <c r="EU506" s="35"/>
      <c r="EV506" s="35"/>
    </row>
    <row r="507" spans="14:152" s="29" customFormat="1" ht="13.5" x14ac:dyDescent="0.3">
      <c r="N507" s="35">
        <v>1.373E-8</v>
      </c>
      <c r="O507" s="35">
        <v>5.0695510647099997</v>
      </c>
      <c r="P507" s="35">
        <v>427.11945573780002</v>
      </c>
      <c r="Q507" s="29">
        <f t="shared" si="296"/>
        <v>1.1635801645937573E-8</v>
      </c>
      <c r="R507" s="29">
        <f t="shared" si="297"/>
        <v>1.163532973313231E-8</v>
      </c>
      <c r="S507" s="29">
        <f t="shared" si="298"/>
        <v>1.1635329734771108E-8</v>
      </c>
      <c r="T507" s="29">
        <f t="shared" si="299"/>
        <v>1.1635329734771108E-8</v>
      </c>
      <c r="V507" s="35">
        <v>2.3699999999999999E-9</v>
      </c>
      <c r="W507" s="35">
        <v>2.9261704844300001</v>
      </c>
      <c r="X507" s="35">
        <v>913.96333463880001</v>
      </c>
      <c r="Y507" s="29">
        <f t="shared" si="300"/>
        <v>1.1193706761630336E-9</v>
      </c>
      <c r="Z507" s="29">
        <f t="shared" si="301"/>
        <v>1.1190812488519964E-9</v>
      </c>
      <c r="AA507" s="29">
        <f t="shared" si="302"/>
        <v>1.1190812498570533E-9</v>
      </c>
      <c r="AB507" s="29">
        <f t="shared" si="303"/>
        <v>1.1190812498570533E-9</v>
      </c>
      <c r="AD507" s="35"/>
      <c r="AE507" s="35"/>
      <c r="AF507" s="35"/>
      <c r="AL507" s="35"/>
      <c r="AM507" s="35"/>
      <c r="AN507" s="35"/>
      <c r="AT507" s="35"/>
      <c r="AU507" s="35"/>
      <c r="AV507" s="35"/>
      <c r="BB507" s="35"/>
      <c r="BC507" s="35"/>
      <c r="BD507" s="35"/>
      <c r="BJ507" s="35"/>
      <c r="BK507" s="35"/>
      <c r="BL507" s="35"/>
      <c r="BR507" s="35"/>
      <c r="BS507" s="35"/>
      <c r="BT507" s="35"/>
      <c r="BZ507" s="35"/>
      <c r="CA507" s="35"/>
      <c r="CB507" s="35"/>
      <c r="CH507" s="35"/>
      <c r="CI507" s="35"/>
      <c r="CJ507" s="35"/>
      <c r="CP507" s="35"/>
      <c r="CQ507" s="35"/>
      <c r="CR507" s="35"/>
      <c r="CX507" s="35"/>
      <c r="CY507" s="35"/>
      <c r="CZ507" s="35"/>
      <c r="DF507" s="35">
        <v>4.9679999999999999E-8</v>
      </c>
      <c r="DG507" s="35">
        <v>2.5325893134199999</v>
      </c>
      <c r="DH507" s="35">
        <v>980.66817835879999</v>
      </c>
      <c r="DI507" s="29">
        <f t="shared" si="308"/>
        <v>4.5967279343439524E-8</v>
      </c>
      <c r="DJ507" s="29">
        <f t="shared" si="309"/>
        <v>4.5964477524780907E-8</v>
      </c>
      <c r="DK507" s="29">
        <f t="shared" si="310"/>
        <v>4.5964477534511893E-8</v>
      </c>
      <c r="DL507" s="29">
        <f t="shared" si="311"/>
        <v>4.5964477534511893E-8</v>
      </c>
      <c r="DN507" s="35">
        <v>1.3000000000000001E-8</v>
      </c>
      <c r="DO507" s="35">
        <v>1.5774862787099999</v>
      </c>
      <c r="DP507" s="35">
        <v>238.57188970350001</v>
      </c>
      <c r="DQ507" s="29">
        <f t="shared" si="312"/>
        <v>8.7653297630588421E-9</v>
      </c>
      <c r="DR507" s="29">
        <f t="shared" si="313"/>
        <v>8.7649825663302539E-9</v>
      </c>
      <c r="DS507" s="29">
        <f t="shared" si="314"/>
        <v>8.7649825675358994E-9</v>
      </c>
      <c r="DT507" s="29">
        <f t="shared" si="315"/>
        <v>8.7649825675358994E-9</v>
      </c>
      <c r="DV507" s="35"/>
      <c r="DW507" s="35"/>
      <c r="DX507" s="35"/>
      <c r="ED507" s="35"/>
      <c r="EE507" s="35"/>
      <c r="EF507" s="35"/>
      <c r="EL507" s="35"/>
      <c r="EM507" s="35"/>
      <c r="EN507" s="35"/>
      <c r="ET507" s="35"/>
      <c r="EU507" s="35"/>
      <c r="EV507" s="35"/>
    </row>
    <row r="508" spans="14:152" s="29" customFormat="1" ht="13.5" x14ac:dyDescent="0.3">
      <c r="N508" s="35">
        <v>1.5650000000000001E-8</v>
      </c>
      <c r="O508" s="35">
        <v>2.3295353270399999</v>
      </c>
      <c r="P508" s="35">
        <v>41.053796944600002</v>
      </c>
      <c r="Q508" s="29">
        <f t="shared" si="296"/>
        <v>-1.5485165707554436E-8</v>
      </c>
      <c r="R508" s="29">
        <f t="shared" si="297"/>
        <v>-1.5485151609191E-8</v>
      </c>
      <c r="S508" s="29">
        <f t="shared" si="298"/>
        <v>-1.5485151609239956E-8</v>
      </c>
      <c r="T508" s="29">
        <f t="shared" si="299"/>
        <v>-1.5485151609239956E-8</v>
      </c>
      <c r="V508" s="35">
        <v>2.4600000000000002E-9</v>
      </c>
      <c r="W508" s="35">
        <v>2.1967515066600001</v>
      </c>
      <c r="X508" s="35">
        <v>2943.5060541272001</v>
      </c>
      <c r="Y508" s="29">
        <f t="shared" si="300"/>
        <v>2.376930864415209E-9</v>
      </c>
      <c r="Z508" s="29">
        <f t="shared" si="301"/>
        <v>2.3766477971613682E-9</v>
      </c>
      <c r="AA508" s="29">
        <f t="shared" si="302"/>
        <v>2.3766477981451275E-9</v>
      </c>
      <c r="AB508" s="29">
        <f t="shared" si="303"/>
        <v>2.3766477981451275E-9</v>
      </c>
      <c r="AD508" s="35"/>
      <c r="AE508" s="35"/>
      <c r="AF508" s="35"/>
      <c r="AL508" s="35"/>
      <c r="AM508" s="35"/>
      <c r="AN508" s="35"/>
      <c r="AT508" s="35"/>
      <c r="AU508" s="35"/>
      <c r="AV508" s="35"/>
      <c r="BB508" s="35"/>
      <c r="BC508" s="35"/>
      <c r="BD508" s="35"/>
      <c r="BJ508" s="35"/>
      <c r="BK508" s="35"/>
      <c r="BL508" s="35"/>
      <c r="BR508" s="35"/>
      <c r="BS508" s="35"/>
      <c r="BT508" s="35"/>
      <c r="BZ508" s="35"/>
      <c r="CA508" s="35"/>
      <c r="CB508" s="35"/>
      <c r="CH508" s="35"/>
      <c r="CI508" s="35"/>
      <c r="CJ508" s="35"/>
      <c r="CP508" s="35"/>
      <c r="CQ508" s="35"/>
      <c r="CR508" s="35"/>
      <c r="CX508" s="35"/>
      <c r="CY508" s="35"/>
      <c r="CZ508" s="35"/>
      <c r="DF508" s="35">
        <v>4.9439999999999998E-8</v>
      </c>
      <c r="DG508" s="35">
        <v>2.1618952274600001</v>
      </c>
      <c r="DH508" s="35">
        <v>104.0559820651</v>
      </c>
      <c r="DI508" s="29">
        <f t="shared" si="308"/>
        <v>-3.7481518631053478E-8</v>
      </c>
      <c r="DJ508" s="29">
        <f t="shared" si="309"/>
        <v>-3.748202716681495E-8</v>
      </c>
      <c r="DK508" s="29">
        <f t="shared" si="310"/>
        <v>-3.7482027165049098E-8</v>
      </c>
      <c r="DL508" s="29">
        <f t="shared" si="311"/>
        <v>-3.7482027165049098E-8</v>
      </c>
      <c r="DN508" s="35">
        <v>1.3890000000000001E-8</v>
      </c>
      <c r="DO508" s="35">
        <v>1.31202796503</v>
      </c>
      <c r="DP508" s="35">
        <v>6275.9623029905997</v>
      </c>
      <c r="DQ508" s="29">
        <f t="shared" si="312"/>
        <v>-1.2642811174512552E-8</v>
      </c>
      <c r="DR508" s="29">
        <f t="shared" si="313"/>
        <v>-1.263733284002741E-8</v>
      </c>
      <c r="DS508" s="29">
        <f t="shared" si="314"/>
        <v>-1.2637332859070555E-8</v>
      </c>
      <c r="DT508" s="29">
        <f t="shared" si="315"/>
        <v>-1.2637332859070555E-8</v>
      </c>
      <c r="DV508" s="35"/>
      <c r="DW508" s="35"/>
      <c r="DX508" s="35"/>
      <c r="ED508" s="35"/>
      <c r="EE508" s="35"/>
      <c r="EF508" s="35"/>
      <c r="EL508" s="35"/>
      <c r="EM508" s="35"/>
      <c r="EN508" s="35"/>
      <c r="ET508" s="35"/>
      <c r="EU508" s="35"/>
      <c r="EV508" s="35"/>
    </row>
    <row r="509" spans="14:152" s="29" customFormat="1" ht="13.5" x14ac:dyDescent="0.3">
      <c r="N509" s="35">
        <v>1.6560000000000001E-8</v>
      </c>
      <c r="O509" s="35">
        <v>6.0616913080400003</v>
      </c>
      <c r="P509" s="35">
        <v>268.43697403229999</v>
      </c>
      <c r="Q509" s="29">
        <f t="shared" si="296"/>
        <v>-8.9914148131472293E-9</v>
      </c>
      <c r="R509" s="29">
        <f t="shared" si="297"/>
        <v>-8.9919806721236023E-9</v>
      </c>
      <c r="S509" s="29">
        <f t="shared" si="298"/>
        <v>-8.9919806701587009E-9</v>
      </c>
      <c r="T509" s="29">
        <f t="shared" si="299"/>
        <v>-8.9919806701587009E-9</v>
      </c>
      <c r="V509" s="35">
        <v>2.7799999999999999E-9</v>
      </c>
      <c r="W509" s="35">
        <v>4.5840484057799999</v>
      </c>
      <c r="X509" s="35">
        <v>398.1440028728</v>
      </c>
      <c r="Y509" s="29">
        <f t="shared" si="300"/>
        <v>1.5306541373833415E-10</v>
      </c>
      <c r="Z509" s="29">
        <f t="shared" si="301"/>
        <v>1.5289788737352285E-10</v>
      </c>
      <c r="AA509" s="29">
        <f t="shared" si="302"/>
        <v>1.5289788795524845E-10</v>
      </c>
      <c r="AB509" s="29">
        <f t="shared" si="303"/>
        <v>1.5289788795524845E-10</v>
      </c>
      <c r="AD509" s="35"/>
      <c r="AE509" s="35"/>
      <c r="AF509" s="35"/>
      <c r="AL509" s="35"/>
      <c r="AM509" s="35"/>
      <c r="AN509" s="35"/>
      <c r="AT509" s="35"/>
      <c r="AU509" s="35"/>
      <c r="AV509" s="35"/>
      <c r="BB509" s="35"/>
      <c r="BC509" s="35"/>
      <c r="BD509" s="35"/>
      <c r="BJ509" s="35"/>
      <c r="BK509" s="35"/>
      <c r="BL509" s="35"/>
      <c r="BR509" s="35"/>
      <c r="BS509" s="35"/>
      <c r="BT509" s="35"/>
      <c r="BZ509" s="35"/>
      <c r="CA509" s="35"/>
      <c r="CB509" s="35"/>
      <c r="CH509" s="35"/>
      <c r="CI509" s="35"/>
      <c r="CJ509" s="35"/>
      <c r="CP509" s="35"/>
      <c r="CQ509" s="35"/>
      <c r="CR509" s="35"/>
      <c r="CX509" s="35"/>
      <c r="CY509" s="35"/>
      <c r="CZ509" s="35"/>
      <c r="DF509" s="35">
        <v>5.3659999999999999E-8</v>
      </c>
      <c r="DG509" s="35">
        <v>3.5486780698499998</v>
      </c>
      <c r="DH509" s="35">
        <v>107.28555991259999</v>
      </c>
      <c r="DI509" s="29">
        <f t="shared" si="308"/>
        <v>2.935352780346293E-8</v>
      </c>
      <c r="DJ509" s="29">
        <f t="shared" si="309"/>
        <v>2.9352797277356915E-8</v>
      </c>
      <c r="DK509" s="29">
        <f t="shared" si="310"/>
        <v>2.9352797279893649E-8</v>
      </c>
      <c r="DL509" s="29">
        <f t="shared" si="311"/>
        <v>2.9352797279893649E-8</v>
      </c>
      <c r="DN509" s="35">
        <v>1.384E-8</v>
      </c>
      <c r="DO509" s="35">
        <v>0.67585082323000001</v>
      </c>
      <c r="DP509" s="35">
        <v>2751.5475996916002</v>
      </c>
      <c r="DQ509" s="29">
        <f t="shared" si="312"/>
        <v>2.571586679600647E-9</v>
      </c>
      <c r="DR509" s="29">
        <f t="shared" si="313"/>
        <v>2.5772585110978689E-9</v>
      </c>
      <c r="DS509" s="29">
        <f t="shared" si="314"/>
        <v>2.5772584914034363E-9</v>
      </c>
      <c r="DT509" s="29">
        <f t="shared" si="315"/>
        <v>2.5772584914034363E-9</v>
      </c>
      <c r="DV509" s="35"/>
      <c r="DW509" s="35"/>
      <c r="DX509" s="35"/>
      <c r="ED509" s="35"/>
      <c r="EE509" s="35"/>
      <c r="EF509" s="35"/>
      <c r="EL509" s="35"/>
      <c r="EM509" s="35"/>
      <c r="EN509" s="35"/>
      <c r="ET509" s="35"/>
      <c r="EU509" s="35"/>
      <c r="EV509" s="35"/>
    </row>
    <row r="510" spans="14:152" s="29" customFormat="1" ht="13.5" x14ac:dyDescent="0.3">
      <c r="N510" s="35">
        <v>1.212E-8</v>
      </c>
      <c r="O510" s="35">
        <v>3.0596695755600001</v>
      </c>
      <c r="P510" s="35">
        <v>420.96911658350001</v>
      </c>
      <c r="Q510" s="29">
        <f t="shared" si="296"/>
        <v>-1.0793551589640971E-8</v>
      </c>
      <c r="R510" s="29">
        <f t="shared" si="297"/>
        <v>-1.079390336972863E-8</v>
      </c>
      <c r="S510" s="29">
        <f t="shared" si="298"/>
        <v>-1.0793903368507169E-8</v>
      </c>
      <c r="T510" s="29">
        <f t="shared" si="299"/>
        <v>-1.0793903368507169E-8</v>
      </c>
      <c r="V510" s="35">
        <v>2.3400000000000002E-9</v>
      </c>
      <c r="W510" s="35">
        <v>2.64374114605</v>
      </c>
      <c r="X510" s="35">
        <v>739.05790726949999</v>
      </c>
      <c r="Y510" s="29">
        <f t="shared" si="300"/>
        <v>-1.1428971704100517E-9</v>
      </c>
      <c r="Z510" s="29">
        <f t="shared" si="301"/>
        <v>-1.1426684078761984E-9</v>
      </c>
      <c r="AA510" s="29">
        <f t="shared" si="302"/>
        <v>-1.1426684086705953E-9</v>
      </c>
      <c r="AB510" s="29">
        <f t="shared" si="303"/>
        <v>-1.1426684086705953E-9</v>
      </c>
      <c r="AD510" s="35"/>
      <c r="AE510" s="35"/>
      <c r="AF510" s="35"/>
      <c r="AL510" s="35"/>
      <c r="AM510" s="35"/>
      <c r="AN510" s="35"/>
      <c r="AT510" s="35"/>
      <c r="AU510" s="35"/>
      <c r="AV510" s="35"/>
      <c r="BB510" s="35"/>
      <c r="BC510" s="35"/>
      <c r="BD510" s="35"/>
      <c r="BJ510" s="35"/>
      <c r="BK510" s="35"/>
      <c r="BL510" s="35"/>
      <c r="BR510" s="35"/>
      <c r="BS510" s="35"/>
      <c r="BT510" s="35"/>
      <c r="BZ510" s="35"/>
      <c r="CA510" s="35"/>
      <c r="CB510" s="35"/>
      <c r="CH510" s="35"/>
      <c r="CI510" s="35"/>
      <c r="CJ510" s="35"/>
      <c r="CP510" s="35"/>
      <c r="CQ510" s="35"/>
      <c r="CR510" s="35"/>
      <c r="CX510" s="35"/>
      <c r="CY510" s="35"/>
      <c r="CZ510" s="35"/>
      <c r="DF510" s="35">
        <v>4.9170000000000003E-8</v>
      </c>
      <c r="DG510" s="35">
        <v>0.48641512682999999</v>
      </c>
      <c r="DH510" s="35">
        <v>3274.1250177853999</v>
      </c>
      <c r="DI510" s="29">
        <f t="shared" si="308"/>
        <v>-4.75509011128867E-8</v>
      </c>
      <c r="DJ510" s="29">
        <f t="shared" si="309"/>
        <v>-4.7557106075200876E-8</v>
      </c>
      <c r="DK510" s="29">
        <f t="shared" si="310"/>
        <v>-4.7557106053674705E-8</v>
      </c>
      <c r="DL510" s="29">
        <f t="shared" si="311"/>
        <v>-4.7557106053674705E-8</v>
      </c>
      <c r="DN510" s="35">
        <v>1.4710000000000001E-8</v>
      </c>
      <c r="DO510" s="35">
        <v>1.2114987190299999</v>
      </c>
      <c r="DP510" s="35">
        <v>2531.1349572528002</v>
      </c>
      <c r="DQ510" s="29">
        <f t="shared" si="312"/>
        <v>-1.3158566929961451E-9</v>
      </c>
      <c r="DR510" s="29">
        <f t="shared" si="313"/>
        <v>-1.3214779399675119E-9</v>
      </c>
      <c r="DS510" s="29">
        <f t="shared" si="314"/>
        <v>-1.3214779204482629E-9</v>
      </c>
      <c r="DT510" s="29">
        <f t="shared" si="315"/>
        <v>-1.3214779204482629E-9</v>
      </c>
      <c r="DV510" s="35"/>
      <c r="DW510" s="35"/>
      <c r="DX510" s="35"/>
      <c r="ED510" s="35"/>
      <c r="EE510" s="35"/>
      <c r="EF510" s="35"/>
      <c r="EL510" s="35"/>
      <c r="EM510" s="35"/>
      <c r="EN510" s="35"/>
      <c r="ET510" s="35"/>
      <c r="EU510" s="35"/>
      <c r="EV510" s="35"/>
    </row>
    <row r="511" spans="14:152" s="29" customFormat="1" ht="13.5" x14ac:dyDescent="0.3">
      <c r="N511" s="35">
        <v>1.2380000000000001E-8</v>
      </c>
      <c r="O511" s="35">
        <v>5.2593670067899998</v>
      </c>
      <c r="P511" s="35">
        <v>412.58354519549999</v>
      </c>
      <c r="Q511" s="29">
        <f t="shared" si="296"/>
        <v>1.0176482645964373E-8</v>
      </c>
      <c r="R511" s="29">
        <f t="shared" si="297"/>
        <v>1.0176041703227936E-8</v>
      </c>
      <c r="S511" s="29">
        <f t="shared" si="298"/>
        <v>1.0176041704759154E-8</v>
      </c>
      <c r="T511" s="29">
        <f t="shared" si="299"/>
        <v>1.0176041704759154E-8</v>
      </c>
      <c r="V511" s="35">
        <v>2.2900000000000002E-9</v>
      </c>
      <c r="W511" s="35">
        <v>3.80445074468</v>
      </c>
      <c r="X511" s="35">
        <v>58.106824010899999</v>
      </c>
      <c r="Y511" s="29">
        <f t="shared" si="300"/>
        <v>8.2025640345670135E-11</v>
      </c>
      <c r="Z511" s="29">
        <f t="shared" si="301"/>
        <v>8.2005482659948163E-11</v>
      </c>
      <c r="AA511" s="29">
        <f t="shared" si="302"/>
        <v>8.2005482729945634E-11</v>
      </c>
      <c r="AB511" s="29">
        <f t="shared" si="303"/>
        <v>8.2005482729945634E-11</v>
      </c>
      <c r="AD511" s="35"/>
      <c r="AE511" s="35"/>
      <c r="AF511" s="35"/>
      <c r="AL511" s="35"/>
      <c r="AM511" s="35"/>
      <c r="AN511" s="35"/>
      <c r="AT511" s="35"/>
      <c r="AU511" s="35"/>
      <c r="AV511" s="35"/>
      <c r="BB511" s="35"/>
      <c r="BC511" s="35"/>
      <c r="BD511" s="35"/>
      <c r="BJ511" s="35"/>
      <c r="BK511" s="35"/>
      <c r="BL511" s="35"/>
      <c r="BR511" s="35"/>
      <c r="BS511" s="35"/>
      <c r="BT511" s="35"/>
      <c r="BZ511" s="35"/>
      <c r="CA511" s="35"/>
      <c r="CB511" s="35"/>
      <c r="CH511" s="35"/>
      <c r="CI511" s="35"/>
      <c r="CJ511" s="35"/>
      <c r="CP511" s="35"/>
      <c r="CQ511" s="35"/>
      <c r="CR511" s="35"/>
      <c r="CX511" s="35"/>
      <c r="CY511" s="35"/>
      <c r="CZ511" s="35"/>
      <c r="DF511" s="35">
        <v>5.6169999999999999E-8</v>
      </c>
      <c r="DG511" s="35">
        <v>6.2759347823700002</v>
      </c>
      <c r="DH511" s="35">
        <v>112.6540017742</v>
      </c>
      <c r="DI511" s="29">
        <f t="shared" si="308"/>
        <v>-1.3987421395605846E-8</v>
      </c>
      <c r="DJ511" s="29">
        <f t="shared" si="309"/>
        <v>-1.3986492412729701E-8</v>
      </c>
      <c r="DK511" s="29">
        <f t="shared" si="310"/>
        <v>-1.3986492415955576E-8</v>
      </c>
      <c r="DL511" s="29">
        <f t="shared" si="311"/>
        <v>-1.3986492415955576E-8</v>
      </c>
      <c r="DN511" s="35">
        <v>1.3340000000000001E-8</v>
      </c>
      <c r="DO511" s="35">
        <v>4.11154515525</v>
      </c>
      <c r="DP511" s="35">
        <v>206.93630796260001</v>
      </c>
      <c r="DQ511" s="29">
        <f t="shared" si="312"/>
        <v>4.9654007958223389E-9</v>
      </c>
      <c r="DR511" s="29">
        <f t="shared" si="313"/>
        <v>4.9657891807447534E-9</v>
      </c>
      <c r="DS511" s="29">
        <f t="shared" si="314"/>
        <v>4.9657891793961058E-9</v>
      </c>
      <c r="DT511" s="29">
        <f t="shared" si="315"/>
        <v>4.9657891793961058E-9</v>
      </c>
      <c r="DV511" s="35"/>
      <c r="DW511" s="35"/>
      <c r="DX511" s="35"/>
      <c r="ED511" s="35"/>
      <c r="EE511" s="35"/>
      <c r="EF511" s="35"/>
      <c r="EL511" s="35"/>
      <c r="EM511" s="35"/>
      <c r="EN511" s="35"/>
      <c r="ET511" s="35"/>
      <c r="EU511" s="35"/>
      <c r="EV511" s="35"/>
    </row>
    <row r="512" spans="14:152" s="29" customFormat="1" ht="13.5" x14ac:dyDescent="0.3">
      <c r="N512" s="35">
        <v>1.22E-8</v>
      </c>
      <c r="O512" s="35">
        <v>3.9298703812600002</v>
      </c>
      <c r="P512" s="35">
        <v>2.6601288758999999</v>
      </c>
      <c r="Q512" s="29">
        <f t="shared" si="296"/>
        <v>-8.2201217597017947E-9</v>
      </c>
      <c r="R512" s="29">
        <f t="shared" si="297"/>
        <v>-8.2201253948608183E-9</v>
      </c>
      <c r="S512" s="29">
        <f t="shared" si="298"/>
        <v>-8.2201253948481971E-9</v>
      </c>
      <c r="T512" s="29">
        <f t="shared" si="299"/>
        <v>-8.2201253948481971E-9</v>
      </c>
      <c r="V512" s="35">
        <v>3E-9</v>
      </c>
      <c r="W512" s="35">
        <v>2.0611108197900001</v>
      </c>
      <c r="X512" s="35">
        <v>429.51895218279998</v>
      </c>
      <c r="Y512" s="29">
        <f t="shared" si="300"/>
        <v>-2.7776093032766374E-9</v>
      </c>
      <c r="Z512" s="29">
        <f t="shared" si="301"/>
        <v>-2.7775354948194697E-9</v>
      </c>
      <c r="AA512" s="29">
        <f t="shared" si="302"/>
        <v>-2.7775354950757873E-9</v>
      </c>
      <c r="AB512" s="29">
        <f t="shared" si="303"/>
        <v>-2.7775354950757873E-9</v>
      </c>
      <c r="AD512" s="35"/>
      <c r="AE512" s="35"/>
      <c r="AF512" s="35"/>
      <c r="AL512" s="35"/>
      <c r="AM512" s="35"/>
      <c r="AN512" s="35"/>
      <c r="AT512" s="35"/>
      <c r="AU512" s="35"/>
      <c r="AV512" s="35"/>
      <c r="BB512" s="35"/>
      <c r="BC512" s="35"/>
      <c r="BD512" s="35"/>
      <c r="BJ512" s="35"/>
      <c r="BK512" s="35"/>
      <c r="BL512" s="35"/>
      <c r="BR512" s="35"/>
      <c r="BS512" s="35"/>
      <c r="BT512" s="35"/>
      <c r="BZ512" s="35"/>
      <c r="CA512" s="35"/>
      <c r="CB512" s="35"/>
      <c r="CH512" s="35"/>
      <c r="CI512" s="35"/>
      <c r="CJ512" s="35"/>
      <c r="CP512" s="35"/>
      <c r="CQ512" s="35"/>
      <c r="CR512" s="35"/>
      <c r="CX512" s="35"/>
      <c r="CY512" s="35"/>
      <c r="CZ512" s="35"/>
      <c r="DF512" s="35">
        <v>4.524E-8</v>
      </c>
      <c r="DG512" s="35">
        <v>5.0953908555199998</v>
      </c>
      <c r="DH512" s="35">
        <v>103.1409583284</v>
      </c>
      <c r="DI512" s="29">
        <f t="shared" si="308"/>
        <v>3.9971744270819475E-8</v>
      </c>
      <c r="DJ512" s="29">
        <f t="shared" si="309"/>
        <v>3.9972075527518127E-8</v>
      </c>
      <c r="DK512" s="29">
        <f t="shared" si="310"/>
        <v>3.9972075526367869E-8</v>
      </c>
      <c r="DL512" s="29">
        <f t="shared" si="311"/>
        <v>3.9972075526367869E-8</v>
      </c>
      <c r="DN512" s="35">
        <v>1.6009999999999999E-8</v>
      </c>
      <c r="DO512" s="35">
        <v>0.93356520728000003</v>
      </c>
      <c r="DP512" s="35">
        <v>355.74874557179999</v>
      </c>
      <c r="DQ512" s="29">
        <f t="shared" si="312"/>
        <v>1.4563109754767205E-8</v>
      </c>
      <c r="DR512" s="29">
        <f t="shared" si="313"/>
        <v>1.4563468397552341E-8</v>
      </c>
      <c r="DS512" s="29">
        <f t="shared" si="314"/>
        <v>1.4563468396307037E-8</v>
      </c>
      <c r="DT512" s="29">
        <f t="shared" si="315"/>
        <v>1.4563468396307037E-8</v>
      </c>
      <c r="DV512" s="35"/>
      <c r="DW512" s="35"/>
      <c r="DX512" s="35"/>
      <c r="ED512" s="35"/>
      <c r="EE512" s="35"/>
      <c r="EF512" s="35"/>
      <c r="EL512" s="35"/>
      <c r="EM512" s="35"/>
      <c r="EN512" s="35"/>
      <c r="ET512" s="35"/>
      <c r="EU512" s="35"/>
      <c r="EV512" s="35"/>
    </row>
    <row r="513" spans="14:152" s="29" customFormat="1" ht="13.5" x14ac:dyDescent="0.3">
      <c r="N513" s="35">
        <v>1.5519999999999999E-8</v>
      </c>
      <c r="O513" s="35">
        <v>1.48184004773</v>
      </c>
      <c r="P513" s="35">
        <v>9786.6873553349997</v>
      </c>
      <c r="Q513" s="29">
        <f t="shared" ref="Q513:Q576" si="316">N513*COS(O513+P513*$C$31)</f>
        <v>-1.5162783406704728E-8</v>
      </c>
      <c r="R513" s="29">
        <f t="shared" ref="R513:R576" si="317">N513*COS(O513+P513*$C$52)</f>
        <v>-1.5167678123663538E-8</v>
      </c>
      <c r="S513" s="29">
        <f t="shared" ref="S513:S576" si="318">N513*COS(O513+P513*$C$73)</f>
        <v>-1.5167678106724749E-8</v>
      </c>
      <c r="T513" s="29">
        <f t="shared" ref="T513:T576" si="319">N513*COS(O513+P513*$C$94)</f>
        <v>-1.5167678106724749E-8</v>
      </c>
      <c r="V513" s="35">
        <v>2.23E-9</v>
      </c>
      <c r="W513" s="35">
        <v>3.3988865150500001</v>
      </c>
      <c r="X513" s="35">
        <v>188.02630117250001</v>
      </c>
      <c r="Y513" s="29">
        <f t="shared" ref="Y513:Y576" si="320">V513*COS(W513+X513*$C$31)</f>
        <v>2.1980029884103127E-9</v>
      </c>
      <c r="Z513" s="29">
        <f t="shared" ref="Z513:Z576" si="321">V513*COS(W513+X513*$C$52)</f>
        <v>2.1980137158944859E-9</v>
      </c>
      <c r="AA513" s="29">
        <f t="shared" ref="AA513:AA576" si="322">V513*COS(W513+X513*$C$73)</f>
        <v>2.1980137158572379E-9</v>
      </c>
      <c r="AB513" s="29">
        <f t="shared" ref="AB513:AB576" si="323">V513*COS(W513+X513*$C$94)</f>
        <v>2.1980137158572379E-9</v>
      </c>
      <c r="AD513" s="35"/>
      <c r="AE513" s="35"/>
      <c r="AF513" s="35"/>
      <c r="AL513" s="35"/>
      <c r="AM513" s="35"/>
      <c r="AN513" s="35"/>
      <c r="AT513" s="35"/>
      <c r="AU513" s="35"/>
      <c r="AV513" s="35"/>
      <c r="BB513" s="35"/>
      <c r="BC513" s="35"/>
      <c r="BD513" s="35"/>
      <c r="BJ513" s="35"/>
      <c r="BK513" s="35"/>
      <c r="BL513" s="35"/>
      <c r="BR513" s="35"/>
      <c r="BS513" s="35"/>
      <c r="BT513" s="35"/>
      <c r="BZ513" s="35"/>
      <c r="CA513" s="35"/>
      <c r="CB513" s="35"/>
      <c r="CH513" s="35"/>
      <c r="CI513" s="35"/>
      <c r="CJ513" s="35"/>
      <c r="CP513" s="35"/>
      <c r="CQ513" s="35"/>
      <c r="CR513" s="35"/>
      <c r="CX513" s="35"/>
      <c r="CY513" s="35"/>
      <c r="CZ513" s="35"/>
      <c r="DF513" s="35">
        <v>5.6430000000000003E-8</v>
      </c>
      <c r="DG513" s="35">
        <v>1.5272433647999999</v>
      </c>
      <c r="DH513" s="35">
        <v>105.5404547734</v>
      </c>
      <c r="DI513" s="29">
        <f t="shared" ref="DI513:DI576" si="324">DF513*COS(DG513+DH513*$C$31)</f>
        <v>-5.6149054680608932E-8</v>
      </c>
      <c r="DJ513" s="29">
        <f t="shared" ref="DJ513:DJ576" si="325">DF513*COS(DG513+DH513*$C$52)</f>
        <v>-5.6149144647090253E-8</v>
      </c>
      <c r="DK513" s="29">
        <f t="shared" ref="DK513:DK576" si="326">DF513*COS(DG513+DH513*$C$73)</f>
        <v>-5.6149144646777869E-8</v>
      </c>
      <c r="DL513" s="29">
        <f t="shared" ref="DL513:DL576" si="327">DF513*COS(DG513+DH513*$C$94)</f>
        <v>-5.6149144646777869E-8</v>
      </c>
      <c r="DN513" s="35">
        <v>1.2590000000000001E-8</v>
      </c>
      <c r="DO513" s="35">
        <v>2.5667820730900002</v>
      </c>
      <c r="DP513" s="35">
        <v>850.0149880143</v>
      </c>
      <c r="DQ513" s="29">
        <f t="shared" ref="DQ513:DQ576" si="328">DN513*COS(DO513+DP513*$C$31)</f>
        <v>-9.9098197692716294E-9</v>
      </c>
      <c r="DR513" s="29">
        <f t="shared" ref="DR513:DR576" si="329">DN513*COS(DO513+DP513*$C$52)</f>
        <v>-9.9108202740226005E-9</v>
      </c>
      <c r="DS513" s="29">
        <f t="shared" ref="DS513:DS576" si="330">DN513*COS(DO513+DP513*$C$73)</f>
        <v>-9.9108202705486752E-9</v>
      </c>
      <c r="DT513" s="29">
        <f t="shared" ref="DT513:DT576" si="331">DN513*COS(DO513+DP513*$C$94)</f>
        <v>-9.9108202705486752E-9</v>
      </c>
      <c r="DV513" s="35"/>
      <c r="DW513" s="35"/>
      <c r="DX513" s="35"/>
      <c r="ED513" s="35"/>
      <c r="EE513" s="35"/>
      <c r="EF513" s="35"/>
      <c r="EL513" s="35"/>
      <c r="EM513" s="35"/>
      <c r="EN513" s="35"/>
      <c r="ET513" s="35"/>
      <c r="EU513" s="35"/>
      <c r="EV513" s="35"/>
    </row>
    <row r="514" spans="14:152" s="29" customFormat="1" ht="13.5" x14ac:dyDescent="0.3">
      <c r="N514" s="35">
        <v>1.24E-8</v>
      </c>
      <c r="O514" s="35">
        <v>1.4671632730199999</v>
      </c>
      <c r="P514" s="35">
        <v>291.262087743</v>
      </c>
      <c r="Q514" s="29">
        <f t="shared" si="316"/>
        <v>1.2354837719567786E-8</v>
      </c>
      <c r="R514" s="29">
        <f t="shared" si="317"/>
        <v>1.2354791024533135E-8</v>
      </c>
      <c r="S514" s="29">
        <f t="shared" si="318"/>
        <v>1.2354791024695323E-8</v>
      </c>
      <c r="T514" s="29">
        <f t="shared" si="319"/>
        <v>1.2354791024695323E-8</v>
      </c>
      <c r="V514" s="35">
        <v>3.0100000000000002E-9</v>
      </c>
      <c r="W514" s="35">
        <v>2.96411385108</v>
      </c>
      <c r="X514" s="35">
        <v>624.91943278700001</v>
      </c>
      <c r="Y514" s="29">
        <f t="shared" si="320"/>
        <v>2.5698370885490503E-9</v>
      </c>
      <c r="Z514" s="29">
        <f t="shared" si="321"/>
        <v>2.569985533195648E-9</v>
      </c>
      <c r="AA514" s="29">
        <f t="shared" si="322"/>
        <v>2.5699855326802181E-9</v>
      </c>
      <c r="AB514" s="29">
        <f t="shared" si="323"/>
        <v>2.5699855326802181E-9</v>
      </c>
      <c r="AD514" s="35"/>
      <c r="AE514" s="35"/>
      <c r="AF514" s="35"/>
      <c r="AL514" s="35"/>
      <c r="AM514" s="35"/>
      <c r="AN514" s="35"/>
      <c r="AT514" s="35"/>
      <c r="AU514" s="35"/>
      <c r="AV514" s="35"/>
      <c r="BB514" s="35"/>
      <c r="BC514" s="35"/>
      <c r="BD514" s="35"/>
      <c r="BJ514" s="35"/>
      <c r="BK514" s="35"/>
      <c r="BL514" s="35"/>
      <c r="BR514" s="35"/>
      <c r="BS514" s="35"/>
      <c r="BT514" s="35"/>
      <c r="BZ514" s="35"/>
      <c r="CA514" s="35"/>
      <c r="CB514" s="35"/>
      <c r="CH514" s="35"/>
      <c r="CI514" s="35"/>
      <c r="CJ514" s="35"/>
      <c r="CP514" s="35"/>
      <c r="CQ514" s="35"/>
      <c r="CR514" s="35"/>
      <c r="CX514" s="35"/>
      <c r="CY514" s="35"/>
      <c r="CZ514" s="35"/>
      <c r="DF514" s="35">
        <v>4.5039999999999998E-8</v>
      </c>
      <c r="DG514" s="35">
        <v>1.6825187536199999</v>
      </c>
      <c r="DH514" s="35">
        <v>196.03362005060001</v>
      </c>
      <c r="DI514" s="29">
        <f t="shared" si="324"/>
        <v>6.912662523646792E-9</v>
      </c>
      <c r="DJ514" s="29">
        <f t="shared" si="325"/>
        <v>6.9113399786212555E-9</v>
      </c>
      <c r="DK514" s="29">
        <f t="shared" si="326"/>
        <v>6.9113399832137466E-9</v>
      </c>
      <c r="DL514" s="29">
        <f t="shared" si="327"/>
        <v>6.9113399832137466E-9</v>
      </c>
      <c r="DN514" s="35">
        <v>1.277E-8</v>
      </c>
      <c r="DO514" s="35">
        <v>0.41764451386000001</v>
      </c>
      <c r="DP514" s="35">
        <v>100.6450936638</v>
      </c>
      <c r="DQ514" s="29">
        <f t="shared" si="328"/>
        <v>-5.9140766311104676E-9</v>
      </c>
      <c r="DR514" s="29">
        <f t="shared" si="329"/>
        <v>-5.9139039599145488E-9</v>
      </c>
      <c r="DS514" s="29">
        <f t="shared" si="330"/>
        <v>-5.9139039605141431E-9</v>
      </c>
      <c r="DT514" s="29">
        <f t="shared" si="331"/>
        <v>-5.9139039605141431E-9</v>
      </c>
      <c r="DV514" s="35"/>
      <c r="DW514" s="35"/>
      <c r="DX514" s="35"/>
      <c r="ED514" s="35"/>
      <c r="EE514" s="35"/>
      <c r="EF514" s="35"/>
      <c r="EL514" s="35"/>
      <c r="EM514" s="35"/>
      <c r="EN514" s="35"/>
      <c r="ET514" s="35"/>
      <c r="EU514" s="35"/>
      <c r="EV514" s="35"/>
    </row>
    <row r="515" spans="14:152" s="29" customFormat="1" ht="13.5" x14ac:dyDescent="0.3">
      <c r="N515" s="35">
        <v>1.133E-8</v>
      </c>
      <c r="O515" s="35">
        <v>5.3904658361699997</v>
      </c>
      <c r="P515" s="35">
        <v>423.6774295692</v>
      </c>
      <c r="Q515" s="29">
        <f t="shared" si="316"/>
        <v>1.0841949868083159E-8</v>
      </c>
      <c r="R515" s="29">
        <f t="shared" si="317"/>
        <v>1.0841738581358148E-8</v>
      </c>
      <c r="S515" s="29">
        <f t="shared" si="318"/>
        <v>1.0841738582091905E-8</v>
      </c>
      <c r="T515" s="29">
        <f t="shared" si="319"/>
        <v>1.0841738582091905E-8</v>
      </c>
      <c r="V515" s="35">
        <v>2.21E-9</v>
      </c>
      <c r="W515" s="35">
        <v>1.7913741407799999</v>
      </c>
      <c r="X515" s="35">
        <v>2524.0214102519999</v>
      </c>
      <c r="Y515" s="29">
        <f t="shared" si="320"/>
        <v>8.0897900123951673E-10</v>
      </c>
      <c r="Z515" s="29">
        <f t="shared" si="321"/>
        <v>8.0819207354117974E-10</v>
      </c>
      <c r="AA515" s="29">
        <f t="shared" si="322"/>
        <v>8.0819207627396425E-10</v>
      </c>
      <c r="AB515" s="29">
        <f t="shared" si="323"/>
        <v>8.0819207627396425E-10</v>
      </c>
      <c r="AD515" s="35"/>
      <c r="AE515" s="35"/>
      <c r="AF515" s="35"/>
      <c r="AL515" s="35"/>
      <c r="AM515" s="35"/>
      <c r="AN515" s="35"/>
      <c r="AT515" s="35"/>
      <c r="AU515" s="35"/>
      <c r="AV515" s="35"/>
      <c r="BB515" s="35"/>
      <c r="BC515" s="35"/>
      <c r="BD515" s="35"/>
      <c r="BJ515" s="35"/>
      <c r="BK515" s="35"/>
      <c r="BL515" s="35"/>
      <c r="BR515" s="35"/>
      <c r="BS515" s="35"/>
      <c r="BT515" s="35"/>
      <c r="BZ515" s="35"/>
      <c r="CA515" s="35"/>
      <c r="CB515" s="35"/>
      <c r="CH515" s="35"/>
      <c r="CI515" s="35"/>
      <c r="CJ515" s="35"/>
      <c r="CP515" s="35"/>
      <c r="CQ515" s="35"/>
      <c r="CR515" s="35"/>
      <c r="CX515" s="35"/>
      <c r="CY515" s="35"/>
      <c r="CZ515" s="35"/>
      <c r="DF515" s="35">
        <v>4.8970000000000001E-8</v>
      </c>
      <c r="DG515" s="35">
        <v>4.9001189285400004</v>
      </c>
      <c r="DH515" s="35">
        <v>102.1295663721</v>
      </c>
      <c r="DI515" s="29">
        <f t="shared" si="324"/>
        <v>4.7120490672230154E-8</v>
      </c>
      <c r="DJ515" s="29">
        <f t="shared" si="325"/>
        <v>4.7120697050911943E-8</v>
      </c>
      <c r="DK515" s="29">
        <f t="shared" si="326"/>
        <v>4.712069705019532E-8</v>
      </c>
      <c r="DL515" s="29">
        <f t="shared" si="327"/>
        <v>4.712069705019532E-8</v>
      </c>
      <c r="DN515" s="35">
        <v>1.4359999999999999E-8</v>
      </c>
      <c r="DO515" s="35">
        <v>4.0604551450599997</v>
      </c>
      <c r="DP515" s="35">
        <v>177.87437278589999</v>
      </c>
      <c r="DQ515" s="29">
        <f t="shared" si="328"/>
        <v>1.1288713464371246E-8</v>
      </c>
      <c r="DR515" s="29">
        <f t="shared" si="329"/>
        <v>1.1288952771510852E-8</v>
      </c>
      <c r="DS515" s="29">
        <f t="shared" si="330"/>
        <v>1.1288952770679883E-8</v>
      </c>
      <c r="DT515" s="29">
        <f t="shared" si="331"/>
        <v>1.1288952770679883E-8</v>
      </c>
      <c r="DV515" s="35"/>
      <c r="DW515" s="35"/>
      <c r="DX515" s="35"/>
      <c r="ED515" s="35"/>
      <c r="EE515" s="35"/>
      <c r="EF515" s="35"/>
      <c r="EL515" s="35"/>
      <c r="EM515" s="35"/>
      <c r="EN515" s="35"/>
      <c r="ET515" s="35"/>
      <c r="EU515" s="35"/>
      <c r="EV515" s="35"/>
    </row>
    <row r="516" spans="14:152" s="29" customFormat="1" ht="13.5" x14ac:dyDescent="0.3">
      <c r="N516" s="35">
        <v>1.3189999999999999E-8</v>
      </c>
      <c r="O516" s="35">
        <v>5.7990589101500003</v>
      </c>
      <c r="P516" s="35">
        <v>1108.1399749656</v>
      </c>
      <c r="Q516" s="29">
        <f t="shared" si="316"/>
        <v>3.0764265160391959E-9</v>
      </c>
      <c r="R516" s="29">
        <f t="shared" si="317"/>
        <v>3.0742719563811746E-9</v>
      </c>
      <c r="S516" s="29">
        <f t="shared" si="318"/>
        <v>3.0742719638629885E-9</v>
      </c>
      <c r="T516" s="29">
        <f t="shared" si="319"/>
        <v>3.0742719638629885E-9</v>
      </c>
      <c r="V516" s="35">
        <v>2.1999999999999998E-9</v>
      </c>
      <c r="W516" s="35">
        <v>0.95686592580999996</v>
      </c>
      <c r="X516" s="35">
        <v>1894.4190646765001</v>
      </c>
      <c r="Y516" s="29">
        <f t="shared" si="320"/>
        <v>2.0952038798602159E-9</v>
      </c>
      <c r="Z516" s="29">
        <f t="shared" si="321"/>
        <v>2.0953964560202789E-9</v>
      </c>
      <c r="AA516" s="29">
        <f t="shared" si="322"/>
        <v>2.0953964553518637E-9</v>
      </c>
      <c r="AB516" s="29">
        <f t="shared" si="323"/>
        <v>2.0953964553518637E-9</v>
      </c>
      <c r="AD516" s="35"/>
      <c r="AE516" s="35"/>
      <c r="AF516" s="35"/>
      <c r="AL516" s="35"/>
      <c r="AM516" s="35"/>
      <c r="AN516" s="35"/>
      <c r="AT516" s="35"/>
      <c r="AU516" s="35"/>
      <c r="AV516" s="35"/>
      <c r="BB516" s="35"/>
      <c r="BC516" s="35"/>
      <c r="BD516" s="35"/>
      <c r="BJ516" s="35"/>
      <c r="BK516" s="35"/>
      <c r="BL516" s="35"/>
      <c r="BR516" s="35"/>
      <c r="BS516" s="35"/>
      <c r="BT516" s="35"/>
      <c r="BZ516" s="35"/>
      <c r="CA516" s="35"/>
      <c r="CB516" s="35"/>
      <c r="CH516" s="35"/>
      <c r="CI516" s="35"/>
      <c r="CJ516" s="35"/>
      <c r="CP516" s="35"/>
      <c r="CQ516" s="35"/>
      <c r="CR516" s="35"/>
      <c r="CX516" s="35"/>
      <c r="CY516" s="35"/>
      <c r="CZ516" s="35"/>
      <c r="DF516" s="35">
        <v>4.5249999999999998E-8</v>
      </c>
      <c r="DG516" s="35">
        <v>1.8873515655299999</v>
      </c>
      <c r="DH516" s="35">
        <v>103.04459010879999</v>
      </c>
      <c r="DI516" s="29">
        <f t="shared" si="324"/>
        <v>-4.1328367955865861E-8</v>
      </c>
      <c r="DJ516" s="29">
        <f t="shared" si="325"/>
        <v>-4.1328655770231727E-8</v>
      </c>
      <c r="DK516" s="29">
        <f t="shared" si="326"/>
        <v>-4.1328655769232314E-8</v>
      </c>
      <c r="DL516" s="29">
        <f t="shared" si="327"/>
        <v>-4.1328655769232314E-8</v>
      </c>
      <c r="DN516" s="35">
        <v>1.308E-8</v>
      </c>
      <c r="DO516" s="35">
        <v>1.01324076289</v>
      </c>
      <c r="DP516" s="35">
        <v>423.6774295692</v>
      </c>
      <c r="DQ516" s="29">
        <f t="shared" si="328"/>
        <v>-5.3068797177583901E-10</v>
      </c>
      <c r="DR516" s="29">
        <f t="shared" si="329"/>
        <v>-5.2984862263036398E-10</v>
      </c>
      <c r="DS516" s="29">
        <f t="shared" si="330"/>
        <v>-5.2984862554497602E-10</v>
      </c>
      <c r="DT516" s="29">
        <f t="shared" si="331"/>
        <v>-5.2984862554497602E-10</v>
      </c>
      <c r="DV516" s="35"/>
      <c r="DW516" s="35"/>
      <c r="DX516" s="35"/>
      <c r="ED516" s="35"/>
      <c r="EE516" s="35"/>
      <c r="EF516" s="35"/>
      <c r="EL516" s="35"/>
      <c r="EM516" s="35"/>
      <c r="EN516" s="35"/>
      <c r="ET516" s="35"/>
      <c r="EU516" s="35"/>
      <c r="EV516" s="35"/>
    </row>
    <row r="517" spans="14:152" s="29" customFormat="1" ht="13.5" x14ac:dyDescent="0.3">
      <c r="N517" s="35">
        <v>1.329E-8</v>
      </c>
      <c r="O517" s="35">
        <v>0.92291650117000001</v>
      </c>
      <c r="P517" s="35">
        <v>778.41478318470001</v>
      </c>
      <c r="Q517" s="29">
        <f t="shared" si="316"/>
        <v>7.1864614620048107E-9</v>
      </c>
      <c r="R517" s="29">
        <f t="shared" si="317"/>
        <v>7.1877805375317436E-9</v>
      </c>
      <c r="S517" s="29">
        <f t="shared" si="318"/>
        <v>7.1877805329514684E-9</v>
      </c>
      <c r="T517" s="29">
        <f t="shared" si="319"/>
        <v>7.1877805329514684E-9</v>
      </c>
      <c r="V517" s="35">
        <v>2.2499999999999999E-9</v>
      </c>
      <c r="W517" s="35">
        <v>4.3066942194499997</v>
      </c>
      <c r="X517" s="35">
        <v>637.44960575920004</v>
      </c>
      <c r="Y517" s="29">
        <f t="shared" si="320"/>
        <v>-1.1236714243983861E-9</v>
      </c>
      <c r="Z517" s="29">
        <f t="shared" si="321"/>
        <v>-1.1234830600732255E-9</v>
      </c>
      <c r="AA517" s="29">
        <f t="shared" si="322"/>
        <v>-1.1234830607273336E-9</v>
      </c>
      <c r="AB517" s="29">
        <f t="shared" si="323"/>
        <v>-1.1234830607273336E-9</v>
      </c>
      <c r="AD517" s="35"/>
      <c r="AE517" s="35"/>
      <c r="AF517" s="35"/>
      <c r="AL517" s="35"/>
      <c r="AM517" s="35"/>
      <c r="AN517" s="35"/>
      <c r="AT517" s="35"/>
      <c r="AU517" s="35"/>
      <c r="AV517" s="35"/>
      <c r="BB517" s="35"/>
      <c r="BC517" s="35"/>
      <c r="BD517" s="35"/>
      <c r="BJ517" s="35"/>
      <c r="BK517" s="35"/>
      <c r="BL517" s="35"/>
      <c r="BR517" s="35"/>
      <c r="BS517" s="35"/>
      <c r="BT517" s="35"/>
      <c r="BZ517" s="35"/>
      <c r="CA517" s="35"/>
      <c r="CB517" s="35"/>
      <c r="CH517" s="35"/>
      <c r="CI517" s="35"/>
      <c r="CJ517" s="35"/>
      <c r="CP517" s="35"/>
      <c r="CQ517" s="35"/>
      <c r="CR517" s="35"/>
      <c r="CX517" s="35"/>
      <c r="CY517" s="35"/>
      <c r="CZ517" s="35"/>
      <c r="DF517" s="35">
        <v>4.3270000000000003E-8</v>
      </c>
      <c r="DG517" s="35">
        <v>1.4540722937999999</v>
      </c>
      <c r="DH517" s="35">
        <v>409.92341631959999</v>
      </c>
      <c r="DI517" s="29">
        <f t="shared" si="324"/>
        <v>-1.1041221865772888E-8</v>
      </c>
      <c r="DJ517" s="29">
        <f t="shared" si="325"/>
        <v>-1.1038622126735921E-8</v>
      </c>
      <c r="DK517" s="29">
        <f t="shared" si="326"/>
        <v>-1.1038622135763462E-8</v>
      </c>
      <c r="DL517" s="29">
        <f t="shared" si="327"/>
        <v>-1.1038622135763462E-8</v>
      </c>
      <c r="DN517" s="35">
        <v>1.541E-8</v>
      </c>
      <c r="DO517" s="35">
        <v>6.0302044991799999</v>
      </c>
      <c r="DP517" s="35">
        <v>292.01284726839998</v>
      </c>
      <c r="DQ517" s="29">
        <f t="shared" si="328"/>
        <v>-3.4009203312266616E-9</v>
      </c>
      <c r="DR517" s="29">
        <f t="shared" si="329"/>
        <v>-3.4015856295501922E-9</v>
      </c>
      <c r="DS517" s="29">
        <f t="shared" si="330"/>
        <v>-3.4015856272399769E-9</v>
      </c>
      <c r="DT517" s="29">
        <f t="shared" si="331"/>
        <v>-3.4015856272399769E-9</v>
      </c>
      <c r="DV517" s="35"/>
      <c r="DW517" s="35"/>
      <c r="DX517" s="35"/>
      <c r="ED517" s="35"/>
      <c r="EE517" s="35"/>
      <c r="EF517" s="35"/>
      <c r="EL517" s="35"/>
      <c r="EM517" s="35"/>
      <c r="EN517" s="35"/>
      <c r="ET517" s="35"/>
      <c r="EU517" s="35"/>
      <c r="EV517" s="35"/>
    </row>
    <row r="518" spans="14:152" s="29" customFormat="1" ht="13.5" x14ac:dyDescent="0.3">
      <c r="N518" s="35">
        <v>1.399E-8</v>
      </c>
      <c r="O518" s="35">
        <v>2.5590686009799999</v>
      </c>
      <c r="P518" s="35">
        <v>421.93232442999999</v>
      </c>
      <c r="Q518" s="29">
        <f t="shared" si="316"/>
        <v>-1.3988866688660923E-8</v>
      </c>
      <c r="R518" s="29">
        <f t="shared" si="317"/>
        <v>-1.3988855270953196E-8</v>
      </c>
      <c r="S518" s="29">
        <f t="shared" si="318"/>
        <v>-1.3988855270992944E-8</v>
      </c>
      <c r="T518" s="29">
        <f t="shared" si="319"/>
        <v>-1.3988855270992944E-8</v>
      </c>
      <c r="V518" s="35">
        <v>2.1400000000000001E-9</v>
      </c>
      <c r="W518" s="35">
        <v>1.7044214364400001</v>
      </c>
      <c r="X518" s="35">
        <v>658.05653357870005</v>
      </c>
      <c r="Y518" s="29">
        <f t="shared" si="320"/>
        <v>2.1077367690483745E-9</v>
      </c>
      <c r="Z518" s="29">
        <f t="shared" si="321"/>
        <v>2.1076998308252123E-9</v>
      </c>
      <c r="AA518" s="29">
        <f t="shared" si="322"/>
        <v>2.1076998309535146E-9</v>
      </c>
      <c r="AB518" s="29">
        <f t="shared" si="323"/>
        <v>2.1076998309535146E-9</v>
      </c>
      <c r="AD518" s="35"/>
      <c r="AE518" s="35"/>
      <c r="AF518" s="35"/>
      <c r="AL518" s="35"/>
      <c r="AM518" s="35"/>
      <c r="AN518" s="35"/>
      <c r="AT518" s="35"/>
      <c r="AU518" s="35"/>
      <c r="AV518" s="35"/>
      <c r="BB518" s="35"/>
      <c r="BC518" s="35"/>
      <c r="BD518" s="35"/>
      <c r="BJ518" s="35"/>
      <c r="BK518" s="35"/>
      <c r="BL518" s="35"/>
      <c r="BR518" s="35"/>
      <c r="BS518" s="35"/>
      <c r="BT518" s="35"/>
      <c r="BZ518" s="35"/>
      <c r="CA518" s="35"/>
      <c r="CB518" s="35"/>
      <c r="CH518" s="35"/>
      <c r="CI518" s="35"/>
      <c r="CJ518" s="35"/>
      <c r="CP518" s="35"/>
      <c r="CQ518" s="35"/>
      <c r="CR518" s="35"/>
      <c r="CX518" s="35"/>
      <c r="CY518" s="35"/>
      <c r="CZ518" s="35"/>
      <c r="DF518" s="35">
        <v>5.0950000000000003E-8</v>
      </c>
      <c r="DG518" s="35">
        <v>3.4064060833599998</v>
      </c>
      <c r="DH518" s="35">
        <v>427.11945573780002</v>
      </c>
      <c r="DI518" s="29">
        <f t="shared" si="324"/>
        <v>-3.09128235462642E-8</v>
      </c>
      <c r="DJ518" s="29">
        <f t="shared" si="325"/>
        <v>-3.0915445693080959E-8</v>
      </c>
      <c r="DK518" s="29">
        <f t="shared" si="326"/>
        <v>-3.0915445683975878E-8</v>
      </c>
      <c r="DL518" s="29">
        <f t="shared" si="327"/>
        <v>-3.0915445683975878E-8</v>
      </c>
      <c r="DN518" s="35">
        <v>1.3070000000000001E-8</v>
      </c>
      <c r="DO518" s="35">
        <v>5.8381567843399997</v>
      </c>
      <c r="DP518" s="35">
        <v>5863.5912061161998</v>
      </c>
      <c r="DQ518" s="29">
        <f t="shared" si="328"/>
        <v>1.1189861891247831E-8</v>
      </c>
      <c r="DR518" s="29">
        <f t="shared" si="329"/>
        <v>1.1195860347855538E-8</v>
      </c>
      <c r="DS518" s="29">
        <f t="shared" si="330"/>
        <v>1.1195860327041477E-8</v>
      </c>
      <c r="DT518" s="29">
        <f t="shared" si="331"/>
        <v>1.1195860327041477E-8</v>
      </c>
      <c r="DV518" s="35"/>
      <c r="DW518" s="35"/>
      <c r="DX518" s="35"/>
      <c r="ED518" s="35"/>
      <c r="EE518" s="35"/>
      <c r="EF518" s="35"/>
      <c r="EL518" s="35"/>
      <c r="EM518" s="35"/>
      <c r="EN518" s="35"/>
      <c r="ET518" s="35"/>
      <c r="EU518" s="35"/>
      <c r="EV518" s="35"/>
    </row>
    <row r="519" spans="14:152" s="29" customFormat="1" ht="13.5" x14ac:dyDescent="0.3">
      <c r="N519" s="35">
        <v>1.1199999999999999E-8</v>
      </c>
      <c r="O519" s="35">
        <v>3.8677725923200001</v>
      </c>
      <c r="P519" s="35">
        <v>1033.3583763982999</v>
      </c>
      <c r="Q519" s="29">
        <f t="shared" si="316"/>
        <v>-2.5655492366372279E-9</v>
      </c>
      <c r="R519" s="29">
        <f t="shared" si="317"/>
        <v>-2.5638414647591489E-9</v>
      </c>
      <c r="S519" s="29">
        <f t="shared" si="318"/>
        <v>-2.5638414706894127E-9</v>
      </c>
      <c r="T519" s="29">
        <f t="shared" si="319"/>
        <v>-2.5638414706894127E-9</v>
      </c>
      <c r="V519" s="35">
        <v>2.2699999999999998E-9</v>
      </c>
      <c r="W519" s="35">
        <v>3.2261305335100001</v>
      </c>
      <c r="X519" s="35">
        <v>638.93407846749994</v>
      </c>
      <c r="Y519" s="29">
        <f t="shared" si="320"/>
        <v>1.1544789112408415E-9</v>
      </c>
      <c r="Z519" s="29">
        <f t="shared" si="321"/>
        <v>1.1546682051018775E-9</v>
      </c>
      <c r="AA519" s="29">
        <f t="shared" si="322"/>
        <v>1.1546682044445783E-9</v>
      </c>
      <c r="AB519" s="29">
        <f t="shared" si="323"/>
        <v>1.1546682044445783E-9</v>
      </c>
      <c r="AD519" s="35"/>
      <c r="AE519" s="35"/>
      <c r="AF519" s="35"/>
      <c r="AL519" s="35"/>
      <c r="AM519" s="35"/>
      <c r="AN519" s="35"/>
      <c r="AT519" s="35"/>
      <c r="AU519" s="35"/>
      <c r="AV519" s="35"/>
      <c r="BB519" s="35"/>
      <c r="BC519" s="35"/>
      <c r="BD519" s="35"/>
      <c r="BJ519" s="35"/>
      <c r="BK519" s="35"/>
      <c r="BL519" s="35"/>
      <c r="BR519" s="35"/>
      <c r="BS519" s="35"/>
      <c r="BT519" s="35"/>
      <c r="BZ519" s="35"/>
      <c r="CA519" s="35"/>
      <c r="CB519" s="35"/>
      <c r="CH519" s="35"/>
      <c r="CI519" s="35"/>
      <c r="CJ519" s="35"/>
      <c r="CP519" s="35"/>
      <c r="CQ519" s="35"/>
      <c r="CR519" s="35"/>
      <c r="CX519" s="35"/>
      <c r="CY519" s="35"/>
      <c r="CZ519" s="35"/>
      <c r="DF519" s="35">
        <v>5.7819999999999998E-8</v>
      </c>
      <c r="DG519" s="35">
        <v>3.55197606731</v>
      </c>
      <c r="DH519" s="35">
        <v>25874.604046136199</v>
      </c>
      <c r="DI519" s="29">
        <f t="shared" si="324"/>
        <v>-5.5056509065608413E-8</v>
      </c>
      <c r="DJ519" s="29">
        <f t="shared" si="325"/>
        <v>-5.4986813190479973E-8</v>
      </c>
      <c r="DK519" s="29">
        <f t="shared" si="326"/>
        <v>-5.4986813433966026E-8</v>
      </c>
      <c r="DL519" s="29">
        <f t="shared" si="327"/>
        <v>-5.4986813433966026E-8</v>
      </c>
      <c r="DN519" s="35">
        <v>1.613E-8</v>
      </c>
      <c r="DO519" s="35">
        <v>2.4507480364199998</v>
      </c>
      <c r="DP519" s="35">
        <v>1049.0869894507</v>
      </c>
      <c r="DQ519" s="29">
        <f t="shared" si="328"/>
        <v>1.2934401081528009E-8</v>
      </c>
      <c r="DR519" s="29">
        <f t="shared" si="329"/>
        <v>1.2935933504778948E-8</v>
      </c>
      <c r="DS519" s="29">
        <f t="shared" si="330"/>
        <v>1.2935933499458229E-8</v>
      </c>
      <c r="DT519" s="29">
        <f t="shared" si="331"/>
        <v>1.2935933499458229E-8</v>
      </c>
      <c r="DV519" s="35"/>
      <c r="DW519" s="35"/>
      <c r="DX519" s="35"/>
      <c r="ED519" s="35"/>
      <c r="EE519" s="35"/>
      <c r="EF519" s="35"/>
      <c r="EL519" s="35"/>
      <c r="EM519" s="35"/>
      <c r="EN519" s="35"/>
      <c r="ET519" s="35"/>
      <c r="EU519" s="35"/>
      <c r="EV519" s="35"/>
    </row>
    <row r="520" spans="14:152" s="29" customFormat="1" ht="13.5" x14ac:dyDescent="0.3">
      <c r="N520" s="35">
        <v>1.164E-8</v>
      </c>
      <c r="O520" s="35">
        <v>4.1004866091799999</v>
      </c>
      <c r="P520" s="35">
        <v>685.47393735269998</v>
      </c>
      <c r="Q520" s="29">
        <f t="shared" si="316"/>
        <v>-1.0356256813264401E-8</v>
      </c>
      <c r="R520" s="29">
        <f t="shared" si="317"/>
        <v>-1.0355704602148887E-8</v>
      </c>
      <c r="S520" s="29">
        <f t="shared" si="318"/>
        <v>-1.0355704604066622E-8</v>
      </c>
      <c r="T520" s="29">
        <f t="shared" si="319"/>
        <v>-1.0355704604066622E-8</v>
      </c>
      <c r="V520" s="35">
        <v>2.1999999999999998E-9</v>
      </c>
      <c r="W520" s="35">
        <v>2.6679893638499999</v>
      </c>
      <c r="X520" s="35">
        <v>953.10776223289997</v>
      </c>
      <c r="Y520" s="29">
        <f t="shared" si="320"/>
        <v>1.6808231245933482E-9</v>
      </c>
      <c r="Z520" s="29">
        <f t="shared" si="321"/>
        <v>1.6806180293877201E-9</v>
      </c>
      <c r="AA520" s="29">
        <f t="shared" si="322"/>
        <v>1.680618030099969E-9</v>
      </c>
      <c r="AB520" s="29">
        <f t="shared" si="323"/>
        <v>1.680618030099969E-9</v>
      </c>
      <c r="AD520" s="35"/>
      <c r="AE520" s="35"/>
      <c r="AF520" s="35"/>
      <c r="AL520" s="35"/>
      <c r="AM520" s="35"/>
      <c r="AN520" s="35"/>
      <c r="AT520" s="35"/>
      <c r="AU520" s="35"/>
      <c r="AV520" s="35"/>
      <c r="BB520" s="35"/>
      <c r="BC520" s="35"/>
      <c r="BD520" s="35"/>
      <c r="BJ520" s="35"/>
      <c r="BK520" s="35"/>
      <c r="BL520" s="35"/>
      <c r="BR520" s="35"/>
      <c r="BS520" s="35"/>
      <c r="BT520" s="35"/>
      <c r="BZ520" s="35"/>
      <c r="CA520" s="35"/>
      <c r="CB520" s="35"/>
      <c r="CH520" s="35"/>
      <c r="CI520" s="35"/>
      <c r="CJ520" s="35"/>
      <c r="CP520" s="35"/>
      <c r="CQ520" s="35"/>
      <c r="CR520" s="35"/>
      <c r="CX520" s="35"/>
      <c r="CY520" s="35"/>
      <c r="CZ520" s="35"/>
      <c r="DF520" s="35">
        <v>4.1920000000000001E-8</v>
      </c>
      <c r="DG520" s="35">
        <v>0.16603430914</v>
      </c>
      <c r="DH520" s="35">
        <v>958.57677783099996</v>
      </c>
      <c r="DI520" s="29">
        <f t="shared" si="324"/>
        <v>-4.1904522649904727E-8</v>
      </c>
      <c r="DJ520" s="29">
        <f t="shared" si="325"/>
        <v>-4.1904687714957687E-8</v>
      </c>
      <c r="DK520" s="29">
        <f t="shared" si="326"/>
        <v>-4.1904687714386039E-8</v>
      </c>
      <c r="DL520" s="29">
        <f t="shared" si="327"/>
        <v>-4.1904687714386039E-8</v>
      </c>
      <c r="DN520" s="35">
        <v>1.249E-8</v>
      </c>
      <c r="DO520" s="35">
        <v>3.0151842983199999</v>
      </c>
      <c r="DP520" s="35">
        <v>464.73122651379998</v>
      </c>
      <c r="DQ520" s="29">
        <f t="shared" si="328"/>
        <v>-5.2325198470787798E-9</v>
      </c>
      <c r="DR520" s="29">
        <f t="shared" si="329"/>
        <v>-5.2333187743040804E-9</v>
      </c>
      <c r="DS520" s="29">
        <f t="shared" si="330"/>
        <v>-5.2333187715298846E-9</v>
      </c>
      <c r="DT520" s="29">
        <f t="shared" si="331"/>
        <v>-5.2333187715298846E-9</v>
      </c>
      <c r="DV520" s="35"/>
      <c r="DW520" s="35"/>
      <c r="DX520" s="35"/>
      <c r="ED520" s="35"/>
      <c r="EE520" s="35"/>
      <c r="EF520" s="35"/>
      <c r="EL520" s="35"/>
      <c r="EM520" s="35"/>
      <c r="EN520" s="35"/>
      <c r="ET520" s="35"/>
      <c r="EU520" s="35"/>
      <c r="EV520" s="35"/>
    </row>
    <row r="521" spans="14:152" s="29" customFormat="1" ht="13.5" x14ac:dyDescent="0.3">
      <c r="N521" s="35">
        <v>1.321E-8</v>
      </c>
      <c r="O521" s="35">
        <v>1.45843550806</v>
      </c>
      <c r="P521" s="35">
        <v>1073.6090241908</v>
      </c>
      <c r="Q521" s="29">
        <f t="shared" si="316"/>
        <v>1.3195828145925256E-8</v>
      </c>
      <c r="R521" s="29">
        <f t="shared" si="317"/>
        <v>1.3195927526880226E-8</v>
      </c>
      <c r="S521" s="29">
        <f t="shared" si="318"/>
        <v>1.3195927526535737E-8</v>
      </c>
      <c r="T521" s="29">
        <f t="shared" si="319"/>
        <v>1.3195927526535737E-8</v>
      </c>
      <c r="V521" s="35">
        <v>2.5300000000000002E-9</v>
      </c>
      <c r="W521" s="35">
        <v>3.09377787768</v>
      </c>
      <c r="X521" s="35">
        <v>29.204947528600002</v>
      </c>
      <c r="Y521" s="29">
        <f t="shared" si="320"/>
        <v>-2.3033303684156476E-9</v>
      </c>
      <c r="Z521" s="29">
        <f t="shared" si="321"/>
        <v>-2.303335002148426E-9</v>
      </c>
      <c r="AA521" s="29">
        <f t="shared" si="322"/>
        <v>-2.3033350021323356E-9</v>
      </c>
      <c r="AB521" s="29">
        <f t="shared" si="323"/>
        <v>-2.3033350021323356E-9</v>
      </c>
      <c r="AD521" s="35"/>
      <c r="AE521" s="35"/>
      <c r="AF521" s="35"/>
      <c r="AL521" s="35"/>
      <c r="AM521" s="35"/>
      <c r="AN521" s="35"/>
      <c r="AT521" s="35"/>
      <c r="AU521" s="35"/>
      <c r="AV521" s="35"/>
      <c r="BB521" s="35"/>
      <c r="BC521" s="35"/>
      <c r="BD521" s="35"/>
      <c r="BJ521" s="35"/>
      <c r="BK521" s="35"/>
      <c r="BL521" s="35"/>
      <c r="BR521" s="35"/>
      <c r="BS521" s="35"/>
      <c r="BT521" s="35"/>
      <c r="BZ521" s="35"/>
      <c r="CA521" s="35"/>
      <c r="CB521" s="35"/>
      <c r="CH521" s="35"/>
      <c r="CI521" s="35"/>
      <c r="CJ521" s="35"/>
      <c r="CP521" s="35"/>
      <c r="CQ521" s="35"/>
      <c r="CR521" s="35"/>
      <c r="CX521" s="35"/>
      <c r="CY521" s="35"/>
      <c r="CZ521" s="35"/>
      <c r="DF521" s="35">
        <v>4.9759999999999997E-8</v>
      </c>
      <c r="DG521" s="35">
        <v>0.50639895683000002</v>
      </c>
      <c r="DH521" s="35">
        <v>511.5317178299</v>
      </c>
      <c r="DI521" s="29">
        <f t="shared" si="324"/>
        <v>-4.078185495083403E-8</v>
      </c>
      <c r="DJ521" s="29">
        <f t="shared" si="325"/>
        <v>-4.0779644039054649E-8</v>
      </c>
      <c r="DK521" s="29">
        <f t="shared" si="326"/>
        <v>-4.0779644046732374E-8</v>
      </c>
      <c r="DL521" s="29">
        <f t="shared" si="327"/>
        <v>-4.0779644046732374E-8</v>
      </c>
      <c r="DN521" s="35">
        <v>1.2499999999999999E-8</v>
      </c>
      <c r="DO521" s="35">
        <v>6.2351672888499996</v>
      </c>
      <c r="DP521" s="35">
        <v>823.99143422340001</v>
      </c>
      <c r="DQ521" s="29">
        <f t="shared" si="328"/>
        <v>8.984370775278328E-9</v>
      </c>
      <c r="DR521" s="29">
        <f t="shared" si="329"/>
        <v>8.98545623639023E-9</v>
      </c>
      <c r="DS521" s="29">
        <f t="shared" si="330"/>
        <v>8.9854562326212643E-9</v>
      </c>
      <c r="DT521" s="29">
        <f t="shared" si="331"/>
        <v>8.9854562326212643E-9</v>
      </c>
      <c r="DV521" s="35"/>
      <c r="DW521" s="35"/>
      <c r="DX521" s="35"/>
      <c r="ED521" s="35"/>
      <c r="EE521" s="35"/>
      <c r="EF521" s="35"/>
      <c r="EL521" s="35"/>
      <c r="EM521" s="35"/>
      <c r="EN521" s="35"/>
      <c r="ET521" s="35"/>
      <c r="EU521" s="35"/>
      <c r="EV521" s="35"/>
    </row>
    <row r="522" spans="14:152" s="29" customFormat="1" ht="13.5" x14ac:dyDescent="0.3">
      <c r="N522" s="35">
        <v>1.3130000000000001E-8</v>
      </c>
      <c r="O522" s="35">
        <v>0.11761534168</v>
      </c>
      <c r="P522" s="35">
        <v>71.812653150700001</v>
      </c>
      <c r="Q522" s="29">
        <f t="shared" si="316"/>
        <v>3.7143650002322081E-9</v>
      </c>
      <c r="R522" s="29">
        <f t="shared" si="317"/>
        <v>3.7145020913016505E-9</v>
      </c>
      <c r="S522" s="29">
        <f t="shared" si="318"/>
        <v>3.714502090825606E-9</v>
      </c>
      <c r="T522" s="29">
        <f t="shared" si="319"/>
        <v>3.714502090825606E-9</v>
      </c>
      <c r="V522" s="35">
        <v>2.4399999999999998E-9</v>
      </c>
      <c r="W522" s="35">
        <v>3.15828383212</v>
      </c>
      <c r="X522" s="35">
        <v>7.0016724161999999</v>
      </c>
      <c r="Y522" s="29">
        <f t="shared" si="320"/>
        <v>-2.41928062065806E-9</v>
      </c>
      <c r="Z522" s="29">
        <f t="shared" si="321"/>
        <v>-2.419280957426319E-9</v>
      </c>
      <c r="AA522" s="29">
        <f t="shared" si="322"/>
        <v>-2.4192809574251494E-9</v>
      </c>
      <c r="AB522" s="29">
        <f t="shared" si="323"/>
        <v>-2.4192809574251494E-9</v>
      </c>
      <c r="AD522" s="35"/>
      <c r="AE522" s="35"/>
      <c r="AF522" s="35"/>
      <c r="AL522" s="35"/>
      <c r="AM522" s="35"/>
      <c r="AN522" s="35"/>
      <c r="AT522" s="35"/>
      <c r="AU522" s="35"/>
      <c r="AV522" s="35"/>
      <c r="BB522" s="35"/>
      <c r="BC522" s="35"/>
      <c r="BD522" s="35"/>
      <c r="BJ522" s="35"/>
      <c r="BK522" s="35"/>
      <c r="BL522" s="35"/>
      <c r="BR522" s="35"/>
      <c r="BS522" s="35"/>
      <c r="BT522" s="35"/>
      <c r="BZ522" s="35"/>
      <c r="CA522" s="35"/>
      <c r="CB522" s="35"/>
      <c r="CH522" s="35"/>
      <c r="CI522" s="35"/>
      <c r="CJ522" s="35"/>
      <c r="CP522" s="35"/>
      <c r="CQ522" s="35"/>
      <c r="CR522" s="35"/>
      <c r="CX522" s="35"/>
      <c r="CY522" s="35"/>
      <c r="CZ522" s="35"/>
      <c r="DF522" s="35">
        <v>4.1670000000000002E-8</v>
      </c>
      <c r="DG522" s="35">
        <v>5.9472576207000003</v>
      </c>
      <c r="DH522" s="35">
        <v>316.44005376640001</v>
      </c>
      <c r="DI522" s="29">
        <f t="shared" si="324"/>
        <v>3.7979254016691724E-9</v>
      </c>
      <c r="DJ522" s="29">
        <f t="shared" si="325"/>
        <v>3.7959349058009321E-9</v>
      </c>
      <c r="DK522" s="29">
        <f t="shared" si="326"/>
        <v>3.7959349127128549E-9</v>
      </c>
      <c r="DL522" s="29">
        <f t="shared" si="327"/>
        <v>3.7959349127128549E-9</v>
      </c>
      <c r="DN522" s="35">
        <v>1.275E-8</v>
      </c>
      <c r="DO522" s="35">
        <v>2.6821738421300001</v>
      </c>
      <c r="DP522" s="35">
        <v>637.44960575920004</v>
      </c>
      <c r="DQ522" s="29">
        <f t="shared" si="328"/>
        <v>1.1372151637501038E-8</v>
      </c>
      <c r="DR522" s="29">
        <f t="shared" si="329"/>
        <v>1.1372708656436182E-8</v>
      </c>
      <c r="DS522" s="29">
        <f t="shared" si="330"/>
        <v>1.1372708654502133E-8</v>
      </c>
      <c r="DT522" s="29">
        <f t="shared" si="331"/>
        <v>1.1372708654502133E-8</v>
      </c>
      <c r="DV522" s="35"/>
      <c r="DW522" s="35"/>
      <c r="DX522" s="35"/>
      <c r="ED522" s="35"/>
      <c r="EE522" s="35"/>
      <c r="EF522" s="35"/>
      <c r="EL522" s="35"/>
      <c r="EM522" s="35"/>
      <c r="EN522" s="35"/>
      <c r="ET522" s="35"/>
      <c r="EU522" s="35"/>
      <c r="EV522" s="35"/>
    </row>
    <row r="523" spans="14:152" s="29" customFormat="1" ht="13.5" x14ac:dyDescent="0.3">
      <c r="N523" s="35">
        <v>1.438E-8</v>
      </c>
      <c r="O523" s="35">
        <v>2.5774197541600001</v>
      </c>
      <c r="P523" s="35">
        <v>100.38446123289999</v>
      </c>
      <c r="Q523" s="29">
        <f t="shared" si="316"/>
        <v>-6.951302103162405E-9</v>
      </c>
      <c r="R523" s="29">
        <f t="shared" si="317"/>
        <v>-6.9514936550605362E-9</v>
      </c>
      <c r="S523" s="29">
        <f t="shared" si="318"/>
        <v>-6.9514936543953738E-9</v>
      </c>
      <c r="T523" s="29">
        <f t="shared" si="319"/>
        <v>-6.9514936543953738E-9</v>
      </c>
      <c r="V523" s="35">
        <v>2.9499999999999999E-9</v>
      </c>
      <c r="W523" s="35">
        <v>4.9584393454300004</v>
      </c>
      <c r="X523" s="35">
        <v>714.67888488129995</v>
      </c>
      <c r="Y523" s="29">
        <f t="shared" si="320"/>
        <v>-1.9286763863179993E-9</v>
      </c>
      <c r="Z523" s="29">
        <f t="shared" si="321"/>
        <v>-1.9289181995581898E-9</v>
      </c>
      <c r="AA523" s="29">
        <f t="shared" si="322"/>
        <v>-1.9289181987185387E-9</v>
      </c>
      <c r="AB523" s="29">
        <f t="shared" si="323"/>
        <v>-1.9289181987185387E-9</v>
      </c>
      <c r="AD523" s="35"/>
      <c r="AE523" s="35"/>
      <c r="AF523" s="35"/>
      <c r="AL523" s="35"/>
      <c r="AM523" s="35"/>
      <c r="AN523" s="35"/>
      <c r="AT523" s="35"/>
      <c r="AU523" s="35"/>
      <c r="AV523" s="35"/>
      <c r="BB523" s="35"/>
      <c r="BC523" s="35"/>
      <c r="BD523" s="35"/>
      <c r="BJ523" s="35"/>
      <c r="BK523" s="35"/>
      <c r="BL523" s="35"/>
      <c r="BR523" s="35"/>
      <c r="BS523" s="35"/>
      <c r="BT523" s="35"/>
      <c r="BZ523" s="35"/>
      <c r="CA523" s="35"/>
      <c r="CB523" s="35"/>
      <c r="CH523" s="35"/>
      <c r="CI523" s="35"/>
      <c r="CJ523" s="35"/>
      <c r="CP523" s="35"/>
      <c r="CQ523" s="35"/>
      <c r="CR523" s="35"/>
      <c r="CX523" s="35"/>
      <c r="CY523" s="35"/>
      <c r="CZ523" s="35"/>
      <c r="DF523" s="35">
        <v>4.353E-8</v>
      </c>
      <c r="DG523" s="35">
        <v>3.7858710173099999</v>
      </c>
      <c r="DH523" s="35">
        <v>1171.8758732690001</v>
      </c>
      <c r="DI523" s="29">
        <f t="shared" si="324"/>
        <v>-2.9434864816029458E-8</v>
      </c>
      <c r="DJ523" s="29">
        <f t="shared" si="325"/>
        <v>-2.9440561137340765E-8</v>
      </c>
      <c r="DK523" s="29">
        <f t="shared" si="326"/>
        <v>-2.9440561117562159E-8</v>
      </c>
      <c r="DL523" s="29">
        <f t="shared" si="327"/>
        <v>-2.9440561117562159E-8</v>
      </c>
      <c r="DN523" s="35">
        <v>1.249E-8</v>
      </c>
      <c r="DO523" s="35">
        <v>2.9702818285300001</v>
      </c>
      <c r="DP523" s="35">
        <v>51749.208092272303</v>
      </c>
      <c r="DQ523" s="29">
        <f t="shared" si="328"/>
        <v>5.259467614302028E-10</v>
      </c>
      <c r="DR523" s="29">
        <f t="shared" si="329"/>
        <v>6.2381939303561067E-10</v>
      </c>
      <c r="DS523" s="29">
        <f t="shared" si="330"/>
        <v>6.2381905324053829E-10</v>
      </c>
      <c r="DT523" s="29">
        <f t="shared" si="331"/>
        <v>6.2381905324053829E-10</v>
      </c>
      <c r="DV523" s="35"/>
      <c r="DW523" s="35"/>
      <c r="DX523" s="35"/>
      <c r="ED523" s="35"/>
      <c r="EE523" s="35"/>
      <c r="EF523" s="35"/>
      <c r="EL523" s="35"/>
      <c r="EM523" s="35"/>
      <c r="EN523" s="35"/>
      <c r="ET523" s="35"/>
      <c r="EU523" s="35"/>
      <c r="EV523" s="35"/>
    </row>
    <row r="524" spans="14:152" s="29" customFormat="1" ht="13.5" x14ac:dyDescent="0.3">
      <c r="N524" s="35">
        <v>1.1900000000000001E-8</v>
      </c>
      <c r="O524" s="35">
        <v>5.6337950965900001</v>
      </c>
      <c r="P524" s="35">
        <v>5.1078094306999997</v>
      </c>
      <c r="Q524" s="29">
        <f t="shared" si="316"/>
        <v>1.0041484789882657E-8</v>
      </c>
      <c r="R524" s="29">
        <f t="shared" si="317"/>
        <v>1.0041479845548928E-8</v>
      </c>
      <c r="S524" s="29">
        <f t="shared" si="318"/>
        <v>1.0041479845566097E-8</v>
      </c>
      <c r="T524" s="29">
        <f t="shared" si="319"/>
        <v>1.0041479845566097E-8</v>
      </c>
      <c r="V524" s="35">
        <v>2.09E-9</v>
      </c>
      <c r="W524" s="35">
        <v>0.94525938633999995</v>
      </c>
      <c r="X524" s="35">
        <v>864.2420820159</v>
      </c>
      <c r="Y524" s="29">
        <f t="shared" si="320"/>
        <v>-1.5632900361151294E-9</v>
      </c>
      <c r="Z524" s="29">
        <f t="shared" si="321"/>
        <v>-1.5631082954680605E-9</v>
      </c>
      <c r="AA524" s="29">
        <f t="shared" si="322"/>
        <v>-1.5631082960991946E-9</v>
      </c>
      <c r="AB524" s="29">
        <f t="shared" si="323"/>
        <v>-1.5631082960991946E-9</v>
      </c>
      <c r="AD524" s="35"/>
      <c r="AE524" s="35"/>
      <c r="AF524" s="35"/>
      <c r="AL524" s="35"/>
      <c r="AM524" s="35"/>
      <c r="AN524" s="35"/>
      <c r="AT524" s="35"/>
      <c r="AU524" s="35"/>
      <c r="AV524" s="35"/>
      <c r="BB524" s="35"/>
      <c r="BC524" s="35"/>
      <c r="BD524" s="35"/>
      <c r="BJ524" s="35"/>
      <c r="BK524" s="35"/>
      <c r="BL524" s="35"/>
      <c r="BR524" s="35"/>
      <c r="BS524" s="35"/>
      <c r="BT524" s="35"/>
      <c r="BZ524" s="35"/>
      <c r="CA524" s="35"/>
      <c r="CB524" s="35"/>
      <c r="CH524" s="35"/>
      <c r="CI524" s="35"/>
      <c r="CJ524" s="35"/>
      <c r="CP524" s="35"/>
      <c r="CQ524" s="35"/>
      <c r="CR524" s="35"/>
      <c r="CX524" s="35"/>
      <c r="CY524" s="35"/>
      <c r="CZ524" s="35"/>
      <c r="DF524" s="35">
        <v>5.3869999999999999E-8</v>
      </c>
      <c r="DG524" s="35">
        <v>2.0369328765099999</v>
      </c>
      <c r="DH524" s="35">
        <v>2435.155730035</v>
      </c>
      <c r="DI524" s="29">
        <f t="shared" si="324"/>
        <v>-3.9497757517425454E-8</v>
      </c>
      <c r="DJ524" s="29">
        <f t="shared" si="325"/>
        <v>-3.9511276928909069E-8</v>
      </c>
      <c r="DK524" s="29">
        <f t="shared" si="326"/>
        <v>-3.9511276881972935E-8</v>
      </c>
      <c r="DL524" s="29">
        <f t="shared" si="327"/>
        <v>-3.9511276881972935E-8</v>
      </c>
      <c r="DN524" s="35">
        <v>1.24E-8</v>
      </c>
      <c r="DO524" s="35">
        <v>2.66940683813</v>
      </c>
      <c r="DP524" s="35">
        <v>2700.7151403858002</v>
      </c>
      <c r="DQ524" s="29">
        <f t="shared" si="328"/>
        <v>-1.0305387388550447E-8</v>
      </c>
      <c r="DR524" s="29">
        <f t="shared" si="329"/>
        <v>-1.0302563258677431E-8</v>
      </c>
      <c r="DS524" s="29">
        <f t="shared" si="330"/>
        <v>-1.0302563268487093E-8</v>
      </c>
      <c r="DT524" s="29">
        <f t="shared" si="331"/>
        <v>-1.0302563268487093E-8</v>
      </c>
      <c r="DV524" s="35"/>
      <c r="DW524" s="35"/>
      <c r="DX524" s="35"/>
      <c r="ED524" s="35"/>
      <c r="EE524" s="35"/>
      <c r="EF524" s="35"/>
      <c r="EL524" s="35"/>
      <c r="EM524" s="35"/>
      <c r="EN524" s="35"/>
      <c r="ET524" s="35"/>
      <c r="EU524" s="35"/>
      <c r="EV524" s="35"/>
    </row>
    <row r="525" spans="14:152" s="29" customFormat="1" ht="13.5" x14ac:dyDescent="0.3">
      <c r="N525" s="35">
        <v>1.289E-8</v>
      </c>
      <c r="O525" s="35">
        <v>5.20604565993</v>
      </c>
      <c r="P525" s="35">
        <v>278.25883401879997</v>
      </c>
      <c r="Q525" s="29">
        <f t="shared" si="316"/>
        <v>-1.2311546950860365E-8</v>
      </c>
      <c r="R525" s="29">
        <f t="shared" si="317"/>
        <v>-1.2311707987182495E-8</v>
      </c>
      <c r="S525" s="29">
        <f t="shared" si="318"/>
        <v>-1.2311707986623334E-8</v>
      </c>
      <c r="T525" s="29">
        <f t="shared" si="319"/>
        <v>-1.2311707986623334E-8</v>
      </c>
      <c r="V525" s="35">
        <v>2.16E-9</v>
      </c>
      <c r="W525" s="35">
        <v>0.1222123618</v>
      </c>
      <c r="X525" s="35">
        <v>28.5718080822</v>
      </c>
      <c r="Y525" s="29">
        <f t="shared" si="320"/>
        <v>1.7992986582508592E-9</v>
      </c>
      <c r="Z525" s="29">
        <f t="shared" si="321"/>
        <v>1.7993038340340853E-9</v>
      </c>
      <c r="AA525" s="29">
        <f t="shared" si="322"/>
        <v>1.7993038340161129E-9</v>
      </c>
      <c r="AB525" s="29">
        <f t="shared" si="323"/>
        <v>1.7993038340161129E-9</v>
      </c>
      <c r="AD525" s="35"/>
      <c r="AE525" s="35"/>
      <c r="AF525" s="35"/>
      <c r="AL525" s="35"/>
      <c r="AM525" s="35"/>
      <c r="AN525" s="35"/>
      <c r="AT525" s="35"/>
      <c r="AU525" s="35"/>
      <c r="AV525" s="35"/>
      <c r="BB525" s="35"/>
      <c r="BC525" s="35"/>
      <c r="BD525" s="35"/>
      <c r="BJ525" s="35"/>
      <c r="BK525" s="35"/>
      <c r="BL525" s="35"/>
      <c r="BR525" s="35"/>
      <c r="BS525" s="35"/>
      <c r="BT525" s="35"/>
      <c r="BZ525" s="35"/>
      <c r="CA525" s="35"/>
      <c r="CB525" s="35"/>
      <c r="CH525" s="35"/>
      <c r="CI525" s="35"/>
      <c r="CJ525" s="35"/>
      <c r="CP525" s="35"/>
      <c r="CQ525" s="35"/>
      <c r="CR525" s="35"/>
      <c r="CX525" s="35"/>
      <c r="CY525" s="35"/>
      <c r="CZ525" s="35"/>
      <c r="DF525" s="35">
        <v>4.067E-8</v>
      </c>
      <c r="DG525" s="35">
        <v>4.6659260312999997</v>
      </c>
      <c r="DH525" s="35">
        <v>106.0135355254</v>
      </c>
      <c r="DI525" s="29">
        <f t="shared" si="324"/>
        <v>4.0447708022938882E-8</v>
      </c>
      <c r="DJ525" s="29">
        <f t="shared" si="325"/>
        <v>4.0447776257526042E-8</v>
      </c>
      <c r="DK525" s="29">
        <f t="shared" si="326"/>
        <v>4.0447776257289117E-8</v>
      </c>
      <c r="DL525" s="29">
        <f t="shared" si="327"/>
        <v>4.0447776257289117E-8</v>
      </c>
      <c r="DN525" s="35">
        <v>1.4559999999999999E-8</v>
      </c>
      <c r="DO525" s="35">
        <v>1.85558224828</v>
      </c>
      <c r="DP525" s="35">
        <v>96.872999095099999</v>
      </c>
      <c r="DQ525" s="29">
        <f t="shared" si="328"/>
        <v>-1.3962847001443036E-8</v>
      </c>
      <c r="DR525" s="29">
        <f t="shared" si="329"/>
        <v>-1.3962907603583273E-8</v>
      </c>
      <c r="DS525" s="29">
        <f t="shared" si="330"/>
        <v>-1.3962907603372842E-8</v>
      </c>
      <c r="DT525" s="29">
        <f t="shared" si="331"/>
        <v>-1.3962907603372842E-8</v>
      </c>
      <c r="DV525" s="35"/>
      <c r="DW525" s="35"/>
      <c r="DX525" s="35"/>
      <c r="ED525" s="35"/>
      <c r="EE525" s="35"/>
      <c r="EF525" s="35"/>
      <c r="EL525" s="35"/>
      <c r="EM525" s="35"/>
      <c r="EN525" s="35"/>
      <c r="ET525" s="35"/>
      <c r="EU525" s="35"/>
      <c r="EV525" s="35"/>
    </row>
    <row r="526" spans="14:152" s="29" customFormat="1" ht="13.5" x14ac:dyDescent="0.3">
      <c r="N526" s="35">
        <v>1.157E-8</v>
      </c>
      <c r="O526" s="35">
        <v>5.0010186010100002</v>
      </c>
      <c r="P526" s="35">
        <v>230.56457082540001</v>
      </c>
      <c r="Q526" s="29">
        <f t="shared" si="316"/>
        <v>-9.0041232419621647E-9</v>
      </c>
      <c r="R526" s="29">
        <f t="shared" si="317"/>
        <v>-9.003869298343831E-9</v>
      </c>
      <c r="S526" s="29">
        <f t="shared" si="318"/>
        <v>-9.0038692992256668E-9</v>
      </c>
      <c r="T526" s="29">
        <f t="shared" si="319"/>
        <v>-9.0038692992256668E-9</v>
      </c>
      <c r="V526" s="35">
        <v>2.1400000000000001E-9</v>
      </c>
      <c r="W526" s="35">
        <v>2.80190604605</v>
      </c>
      <c r="X526" s="35">
        <v>373.9079928365</v>
      </c>
      <c r="Y526" s="29">
        <f t="shared" si="320"/>
        <v>-1.8245172155557772E-9</v>
      </c>
      <c r="Z526" s="29">
        <f t="shared" si="321"/>
        <v>-1.8244538249978671E-9</v>
      </c>
      <c r="AA526" s="29">
        <f t="shared" si="322"/>
        <v>-1.8244538252179981E-9</v>
      </c>
      <c r="AB526" s="29">
        <f t="shared" si="323"/>
        <v>-1.8244538252179981E-9</v>
      </c>
      <c r="AD526" s="35"/>
      <c r="AE526" s="35"/>
      <c r="AF526" s="35"/>
      <c r="AL526" s="35"/>
      <c r="AM526" s="35"/>
      <c r="AN526" s="35"/>
      <c r="AT526" s="35"/>
      <c r="AU526" s="35"/>
      <c r="AV526" s="35"/>
      <c r="BB526" s="35"/>
      <c r="BC526" s="35"/>
      <c r="BD526" s="35"/>
      <c r="BJ526" s="35"/>
      <c r="BK526" s="35"/>
      <c r="BL526" s="35"/>
      <c r="BR526" s="35"/>
      <c r="BS526" s="35"/>
      <c r="BT526" s="35"/>
      <c r="BZ526" s="35"/>
      <c r="CA526" s="35"/>
      <c r="CB526" s="35"/>
      <c r="CH526" s="35"/>
      <c r="CI526" s="35"/>
      <c r="CJ526" s="35"/>
      <c r="CP526" s="35"/>
      <c r="CQ526" s="35"/>
      <c r="CR526" s="35"/>
      <c r="CX526" s="35"/>
      <c r="CY526" s="35"/>
      <c r="CZ526" s="35"/>
      <c r="DF526" s="35">
        <v>4.8170000000000001E-8</v>
      </c>
      <c r="DG526" s="35">
        <v>3.53529781673</v>
      </c>
      <c r="DH526" s="35">
        <v>960.22130923370003</v>
      </c>
      <c r="DI526" s="29">
        <f t="shared" si="324"/>
        <v>4.6273271675341609E-8</v>
      </c>
      <c r="DJ526" s="29">
        <f t="shared" si="325"/>
        <v>4.6275219307268537E-8</v>
      </c>
      <c r="DK526" s="29">
        <f t="shared" si="326"/>
        <v>4.6275219300507129E-8</v>
      </c>
      <c r="DL526" s="29">
        <f t="shared" si="327"/>
        <v>4.6275219300507129E-8</v>
      </c>
      <c r="DN526" s="35">
        <v>1.4909999999999999E-8</v>
      </c>
      <c r="DO526" s="35">
        <v>4.98649587341</v>
      </c>
      <c r="DP526" s="35">
        <v>295.19424100610001</v>
      </c>
      <c r="DQ526" s="29">
        <f t="shared" si="328"/>
        <v>-1.3973914175009599E-8</v>
      </c>
      <c r="DR526" s="29">
        <f t="shared" si="329"/>
        <v>-1.3974146836435017E-8</v>
      </c>
      <c r="DS526" s="29">
        <f t="shared" si="330"/>
        <v>-1.3974146835627152E-8</v>
      </c>
      <c r="DT526" s="29">
        <f t="shared" si="331"/>
        <v>-1.3974146835627152E-8</v>
      </c>
      <c r="DV526" s="35"/>
      <c r="DW526" s="35"/>
      <c r="DX526" s="35"/>
      <c r="ED526" s="35"/>
      <c r="EE526" s="35"/>
      <c r="EF526" s="35"/>
      <c r="EL526" s="35"/>
      <c r="EM526" s="35"/>
      <c r="EN526" s="35"/>
      <c r="ET526" s="35"/>
      <c r="EU526" s="35"/>
      <c r="EV526" s="35"/>
    </row>
    <row r="527" spans="14:152" s="29" customFormat="1" ht="13.5" x14ac:dyDescent="0.3">
      <c r="N527" s="35">
        <v>1.233E-8</v>
      </c>
      <c r="O527" s="35">
        <v>2.7020731701399998</v>
      </c>
      <c r="P527" s="35">
        <v>282.66406803389998</v>
      </c>
      <c r="Q527" s="29">
        <f t="shared" si="316"/>
        <v>6.5590112240866123E-9</v>
      </c>
      <c r="R527" s="29">
        <f t="shared" si="317"/>
        <v>6.5594585780064189E-9</v>
      </c>
      <c r="S527" s="29">
        <f t="shared" si="318"/>
        <v>6.5594585764530316E-9</v>
      </c>
      <c r="T527" s="29">
        <f t="shared" si="319"/>
        <v>6.5594585764530316E-9</v>
      </c>
      <c r="V527" s="35">
        <v>2.1200000000000001E-9</v>
      </c>
      <c r="W527" s="35">
        <v>2.07343849515</v>
      </c>
      <c r="X527" s="35">
        <v>1357.6145525811</v>
      </c>
      <c r="Y527" s="29">
        <f t="shared" si="320"/>
        <v>1.1292152804106609E-9</v>
      </c>
      <c r="Z527" s="29">
        <f t="shared" si="321"/>
        <v>1.1288460136140209E-9</v>
      </c>
      <c r="AA527" s="29">
        <f t="shared" si="322"/>
        <v>1.1288460148963712E-9</v>
      </c>
      <c r="AB527" s="29">
        <f t="shared" si="323"/>
        <v>1.1288460148963712E-9</v>
      </c>
      <c r="AD527" s="35"/>
      <c r="AE527" s="35"/>
      <c r="AF527" s="35"/>
      <c r="AL527" s="35"/>
      <c r="AM527" s="35"/>
      <c r="AN527" s="35"/>
      <c r="AT527" s="35"/>
      <c r="AU527" s="35"/>
      <c r="AV527" s="35"/>
      <c r="BB527" s="35"/>
      <c r="BC527" s="35"/>
      <c r="BD527" s="35"/>
      <c r="BJ527" s="35"/>
      <c r="BK527" s="35"/>
      <c r="BL527" s="35"/>
      <c r="BR527" s="35"/>
      <c r="BS527" s="35"/>
      <c r="BT527" s="35"/>
      <c r="BZ527" s="35"/>
      <c r="CA527" s="35"/>
      <c r="CB527" s="35"/>
      <c r="CH527" s="35"/>
      <c r="CI527" s="35"/>
      <c r="CJ527" s="35"/>
      <c r="CP527" s="35"/>
      <c r="CQ527" s="35"/>
      <c r="CR527" s="35"/>
      <c r="CX527" s="35"/>
      <c r="CY527" s="35"/>
      <c r="CZ527" s="35"/>
      <c r="DF527" s="35">
        <v>4.0480000000000002E-8</v>
      </c>
      <c r="DG527" s="35">
        <v>3.2002414672200001</v>
      </c>
      <c r="DH527" s="35">
        <v>775.23338944700004</v>
      </c>
      <c r="DI527" s="29">
        <f t="shared" si="324"/>
        <v>-4.0338835969591407E-8</v>
      </c>
      <c r="DJ527" s="29">
        <f t="shared" si="325"/>
        <v>-4.0339232615234966E-8</v>
      </c>
      <c r="DK527" s="29">
        <f t="shared" si="326"/>
        <v>-4.0339232613858597E-8</v>
      </c>
      <c r="DL527" s="29">
        <f t="shared" si="327"/>
        <v>-4.0339232613858597E-8</v>
      </c>
      <c r="DN527" s="35">
        <v>1.2299999999999999E-8</v>
      </c>
      <c r="DO527" s="35">
        <v>4.2728385121599999</v>
      </c>
      <c r="DP527" s="35">
        <v>12139.5535091068</v>
      </c>
      <c r="DQ527" s="29">
        <f t="shared" si="328"/>
        <v>1.1421357729448444E-8</v>
      </c>
      <c r="DR527" s="29">
        <f t="shared" si="329"/>
        <v>1.1429739470248024E-8</v>
      </c>
      <c r="DS527" s="29">
        <f t="shared" si="330"/>
        <v>1.1429739441209946E-8</v>
      </c>
      <c r="DT527" s="29">
        <f t="shared" si="331"/>
        <v>1.1429739441209946E-8</v>
      </c>
      <c r="DV527" s="35"/>
      <c r="DW527" s="35"/>
      <c r="DX527" s="35"/>
      <c r="ED527" s="35"/>
      <c r="EE527" s="35"/>
      <c r="EF527" s="35"/>
      <c r="EL527" s="35"/>
      <c r="EM527" s="35"/>
      <c r="EN527" s="35"/>
      <c r="ET527" s="35"/>
      <c r="EU527" s="35"/>
      <c r="EV527" s="35"/>
    </row>
    <row r="528" spans="14:152" s="29" customFormat="1" ht="13.5" x14ac:dyDescent="0.3">
      <c r="N528" s="35">
        <v>1.2089999999999999E-8</v>
      </c>
      <c r="O528" s="35">
        <v>4.0223049813499996</v>
      </c>
      <c r="P528" s="35">
        <v>980.66817835879999</v>
      </c>
      <c r="Q528" s="29">
        <f t="shared" si="316"/>
        <v>5.4768752398151195E-9</v>
      </c>
      <c r="R528" s="29">
        <f t="shared" si="317"/>
        <v>5.4784774262677733E-9</v>
      </c>
      <c r="S528" s="29">
        <f t="shared" si="318"/>
        <v>5.478477420704446E-9</v>
      </c>
      <c r="T528" s="29">
        <f t="shared" si="319"/>
        <v>5.478477420704446E-9</v>
      </c>
      <c r="V528" s="35">
        <v>2.16E-9</v>
      </c>
      <c r="W528" s="35">
        <v>1.2553120553299999</v>
      </c>
      <c r="X528" s="35">
        <v>477.80391620720002</v>
      </c>
      <c r="Y528" s="29">
        <f t="shared" si="320"/>
        <v>-1.9818197759047052E-9</v>
      </c>
      <c r="Z528" s="29">
        <f t="shared" si="321"/>
        <v>-1.9817575504476627E-9</v>
      </c>
      <c r="AA528" s="29">
        <f t="shared" si="322"/>
        <v>-1.981757550663755E-9</v>
      </c>
      <c r="AB528" s="29">
        <f t="shared" si="323"/>
        <v>-1.981757550663755E-9</v>
      </c>
      <c r="AD528" s="35"/>
      <c r="AE528" s="35"/>
      <c r="AF528" s="35"/>
      <c r="AL528" s="35"/>
      <c r="AM528" s="35"/>
      <c r="AN528" s="35"/>
      <c r="AT528" s="35"/>
      <c r="AU528" s="35"/>
      <c r="AV528" s="35"/>
      <c r="BB528" s="35"/>
      <c r="BC528" s="35"/>
      <c r="BD528" s="35"/>
      <c r="BJ528" s="35"/>
      <c r="BK528" s="35"/>
      <c r="BL528" s="35"/>
      <c r="BR528" s="35"/>
      <c r="BS528" s="35"/>
      <c r="BT528" s="35"/>
      <c r="BZ528" s="35"/>
      <c r="CA528" s="35"/>
      <c r="CB528" s="35"/>
      <c r="CH528" s="35"/>
      <c r="CI528" s="35"/>
      <c r="CJ528" s="35"/>
      <c r="CP528" s="35"/>
      <c r="CQ528" s="35"/>
      <c r="CR528" s="35"/>
      <c r="CX528" s="35"/>
      <c r="CY528" s="35"/>
      <c r="CZ528" s="35"/>
      <c r="DF528" s="35">
        <v>4.0159999999999997E-8</v>
      </c>
      <c r="DG528" s="35">
        <v>6.0056914310699998</v>
      </c>
      <c r="DH528" s="35">
        <v>945.99421523210003</v>
      </c>
      <c r="DI528" s="29">
        <f t="shared" si="324"/>
        <v>-3.2668594654087646E-8</v>
      </c>
      <c r="DJ528" s="29">
        <f t="shared" si="325"/>
        <v>-3.266524483462682E-8</v>
      </c>
      <c r="DK528" s="29">
        <f t="shared" si="326"/>
        <v>-3.2665244846260149E-8</v>
      </c>
      <c r="DL528" s="29">
        <f t="shared" si="327"/>
        <v>-3.2665244846260149E-8</v>
      </c>
      <c r="DN528" s="35">
        <v>1.2919999999999999E-8</v>
      </c>
      <c r="DO528" s="35">
        <v>2.73196017809</v>
      </c>
      <c r="DP528" s="35">
        <v>10206.171999210201</v>
      </c>
      <c r="DQ528" s="29">
        <f t="shared" si="328"/>
        <v>5.3193092530115476E-9</v>
      </c>
      <c r="DR528" s="29">
        <f t="shared" si="329"/>
        <v>5.3010870054450547E-9</v>
      </c>
      <c r="DS528" s="29">
        <f t="shared" si="330"/>
        <v>5.301087068742955E-9</v>
      </c>
      <c r="DT528" s="29">
        <f t="shared" si="331"/>
        <v>5.301087068742955E-9</v>
      </c>
      <c r="DV528" s="35"/>
      <c r="DW528" s="35"/>
      <c r="DX528" s="35"/>
      <c r="ED528" s="35"/>
      <c r="EE528" s="35"/>
      <c r="EF528" s="35"/>
      <c r="EL528" s="35"/>
      <c r="EM528" s="35"/>
      <c r="EN528" s="35"/>
      <c r="ET528" s="35"/>
      <c r="EU528" s="35"/>
      <c r="EV528" s="35"/>
    </row>
    <row r="529" spans="14:152" s="29" customFormat="1" ht="13.5" x14ac:dyDescent="0.3">
      <c r="N529" s="35">
        <v>1.07E-8</v>
      </c>
      <c r="O529" s="35">
        <v>5.1756945505500003</v>
      </c>
      <c r="P529" s="35">
        <v>313.21047591889999</v>
      </c>
      <c r="Q529" s="29">
        <f t="shared" si="316"/>
        <v>-7.1573885816327264E-9</v>
      </c>
      <c r="R529" s="29">
        <f t="shared" si="317"/>
        <v>-7.1577662012045754E-9</v>
      </c>
      <c r="S529" s="29">
        <f t="shared" si="318"/>
        <v>-7.1577661998933361E-9</v>
      </c>
      <c r="T529" s="29">
        <f t="shared" si="319"/>
        <v>-7.1577661998933361E-9</v>
      </c>
      <c r="V529" s="35">
        <v>2.0599999999999999E-9</v>
      </c>
      <c r="W529" s="35">
        <v>5.35971491902</v>
      </c>
      <c r="X529" s="35">
        <v>3060.8259223474001</v>
      </c>
      <c r="Y529" s="29">
        <f t="shared" si="320"/>
        <v>1.9634473695393509E-10</v>
      </c>
      <c r="Z529" s="29">
        <f t="shared" si="321"/>
        <v>1.9539327694438274E-10</v>
      </c>
      <c r="AA529" s="29">
        <f t="shared" si="322"/>
        <v>1.9539328024837051E-10</v>
      </c>
      <c r="AB529" s="29">
        <f t="shared" si="323"/>
        <v>1.9539328024837051E-10</v>
      </c>
      <c r="AD529" s="35"/>
      <c r="AE529" s="35"/>
      <c r="AF529" s="35"/>
      <c r="AL529" s="35"/>
      <c r="AM529" s="35"/>
      <c r="AN529" s="35"/>
      <c r="AT529" s="35"/>
      <c r="AU529" s="35"/>
      <c r="AV529" s="35"/>
      <c r="BB529" s="35"/>
      <c r="BC529" s="35"/>
      <c r="BD529" s="35"/>
      <c r="BJ529" s="35"/>
      <c r="BK529" s="35"/>
      <c r="BL529" s="35"/>
      <c r="BR529" s="35"/>
      <c r="BS529" s="35"/>
      <c r="BT529" s="35"/>
      <c r="BZ529" s="35"/>
      <c r="CA529" s="35"/>
      <c r="CB529" s="35"/>
      <c r="CH529" s="35"/>
      <c r="CI529" s="35"/>
      <c r="CJ529" s="35"/>
      <c r="CP529" s="35"/>
      <c r="CQ529" s="35"/>
      <c r="CR529" s="35"/>
      <c r="CX529" s="35"/>
      <c r="CY529" s="35"/>
      <c r="CZ529" s="35"/>
      <c r="DF529" s="35">
        <v>3.9890000000000002E-8</v>
      </c>
      <c r="DG529" s="35">
        <v>3.1513031919599999</v>
      </c>
      <c r="DH529" s="35">
        <v>115.62294719080001</v>
      </c>
      <c r="DI529" s="29">
        <f t="shared" si="324"/>
        <v>1.2428724174955021E-8</v>
      </c>
      <c r="DJ529" s="29">
        <f t="shared" si="325"/>
        <v>1.2428059834084925E-8</v>
      </c>
      <c r="DK529" s="29">
        <f t="shared" si="326"/>
        <v>1.2428059836391854E-8</v>
      </c>
      <c r="DL529" s="29">
        <f t="shared" si="327"/>
        <v>1.2428059836391854E-8</v>
      </c>
      <c r="DN529" s="35">
        <v>1.247E-8</v>
      </c>
      <c r="DO529" s="35">
        <v>3.7739974979099999</v>
      </c>
      <c r="DP529" s="35">
        <v>504.56118318099999</v>
      </c>
      <c r="DQ529" s="29">
        <f t="shared" si="328"/>
        <v>1.0310605776733592E-8</v>
      </c>
      <c r="DR529" s="29">
        <f t="shared" si="329"/>
        <v>1.0310069308991799E-8</v>
      </c>
      <c r="DS529" s="29">
        <f t="shared" si="330"/>
        <v>1.0310069310854759E-8</v>
      </c>
      <c r="DT529" s="29">
        <f t="shared" si="331"/>
        <v>1.0310069310854759E-8</v>
      </c>
      <c r="DV529" s="35"/>
      <c r="DW529" s="35"/>
      <c r="DX529" s="35"/>
      <c r="ED529" s="35"/>
      <c r="EE529" s="35"/>
      <c r="EF529" s="35"/>
      <c r="EL529" s="35"/>
      <c r="EM529" s="35"/>
      <c r="EN529" s="35"/>
      <c r="ET529" s="35"/>
      <c r="EU529" s="35"/>
      <c r="EV529" s="35"/>
    </row>
    <row r="530" spans="14:152" s="29" customFormat="1" ht="13.5" x14ac:dyDescent="0.3">
      <c r="N530" s="35">
        <v>1.2919999999999999E-8</v>
      </c>
      <c r="O530" s="35">
        <v>4.30946655209</v>
      </c>
      <c r="P530" s="35">
        <v>219.89137757699999</v>
      </c>
      <c r="Q530" s="29">
        <f t="shared" si="316"/>
        <v>-3.479925737883874E-10</v>
      </c>
      <c r="R530" s="29">
        <f t="shared" si="317"/>
        <v>-3.4756207683772946E-10</v>
      </c>
      <c r="S530" s="29">
        <f t="shared" si="318"/>
        <v>-3.475620783326219E-10</v>
      </c>
      <c r="T530" s="29">
        <f t="shared" si="319"/>
        <v>-3.475620783326219E-10</v>
      </c>
      <c r="V530" s="35">
        <v>2.04E-9</v>
      </c>
      <c r="W530" s="35">
        <v>3.0857941046000001</v>
      </c>
      <c r="X530" s="35">
        <v>67.668051566499997</v>
      </c>
      <c r="Y530" s="29">
        <f t="shared" si="320"/>
        <v>-1.0269505148746877E-9</v>
      </c>
      <c r="Z530" s="29">
        <f t="shared" si="321"/>
        <v>-1.0269685952669534E-9</v>
      </c>
      <c r="AA530" s="29">
        <f t="shared" si="322"/>
        <v>-1.0269685952041702E-9</v>
      </c>
      <c r="AB530" s="29">
        <f t="shared" si="323"/>
        <v>-1.0269685952041702E-9</v>
      </c>
      <c r="AD530" s="35"/>
      <c r="AE530" s="35"/>
      <c r="AF530" s="35"/>
      <c r="AL530" s="35"/>
      <c r="AM530" s="35"/>
      <c r="AN530" s="35"/>
      <c r="AT530" s="35"/>
      <c r="AU530" s="35"/>
      <c r="AV530" s="35"/>
      <c r="BB530" s="35"/>
      <c r="BC530" s="35"/>
      <c r="BD530" s="35"/>
      <c r="BJ530" s="35"/>
      <c r="BK530" s="35"/>
      <c r="BL530" s="35"/>
      <c r="BR530" s="35"/>
      <c r="BS530" s="35"/>
      <c r="BT530" s="35"/>
      <c r="BZ530" s="35"/>
      <c r="CA530" s="35"/>
      <c r="CB530" s="35"/>
      <c r="CH530" s="35"/>
      <c r="CI530" s="35"/>
      <c r="CJ530" s="35"/>
      <c r="CP530" s="35"/>
      <c r="CQ530" s="35"/>
      <c r="CR530" s="35"/>
      <c r="CX530" s="35"/>
      <c r="CY530" s="35"/>
      <c r="CZ530" s="35"/>
      <c r="DF530" s="35">
        <v>4.559E-8</v>
      </c>
      <c r="DG530" s="35">
        <v>5.5955535577099997</v>
      </c>
      <c r="DH530" s="35">
        <v>778.41478318470001</v>
      </c>
      <c r="DI530" s="29">
        <f t="shared" si="324"/>
        <v>3.7339763145759596E-8</v>
      </c>
      <c r="DJ530" s="29">
        <f t="shared" si="325"/>
        <v>3.7336676457070196E-8</v>
      </c>
      <c r="DK530" s="29">
        <f t="shared" si="326"/>
        <v>3.7336676467789531E-8</v>
      </c>
      <c r="DL530" s="29">
        <f t="shared" si="327"/>
        <v>3.7336676467789531E-8</v>
      </c>
      <c r="DN530" s="35">
        <v>1.4079999999999999E-8</v>
      </c>
      <c r="DO530" s="35">
        <v>1.0295577307899999</v>
      </c>
      <c r="DP530" s="35">
        <v>518.38463239980001</v>
      </c>
      <c r="DQ530" s="29">
        <f t="shared" si="328"/>
        <v>-1.4075833318430108E-8</v>
      </c>
      <c r="DR530" s="29">
        <f t="shared" si="329"/>
        <v>-1.4075860189591293E-8</v>
      </c>
      <c r="DS530" s="29">
        <f t="shared" si="330"/>
        <v>-1.4075860189498136E-8</v>
      </c>
      <c r="DT530" s="29">
        <f t="shared" si="331"/>
        <v>-1.4075860189498136E-8</v>
      </c>
      <c r="DV530" s="35"/>
      <c r="DW530" s="35"/>
      <c r="DX530" s="35"/>
      <c r="ED530" s="35"/>
      <c r="EE530" s="35"/>
      <c r="EF530" s="35"/>
      <c r="EL530" s="35"/>
      <c r="EM530" s="35"/>
      <c r="EN530" s="35"/>
      <c r="ET530" s="35"/>
      <c r="EU530" s="35"/>
      <c r="EV530" s="35"/>
    </row>
    <row r="531" spans="14:152" s="29" customFormat="1" ht="13.5" x14ac:dyDescent="0.3">
      <c r="N531" s="35">
        <v>1.399E-8</v>
      </c>
      <c r="O531" s="35">
        <v>2.5847679585800001</v>
      </c>
      <c r="P531" s="35">
        <v>2538.2485042536</v>
      </c>
      <c r="Q531" s="29">
        <f t="shared" si="316"/>
        <v>1.3784615743490035E-8</v>
      </c>
      <c r="R531" s="29">
        <f t="shared" si="317"/>
        <v>1.3783695759157474E-8</v>
      </c>
      <c r="S531" s="29">
        <f t="shared" si="318"/>
        <v>1.3783695762355633E-8</v>
      </c>
      <c r="T531" s="29">
        <f t="shared" si="319"/>
        <v>1.3783695762355633E-8</v>
      </c>
      <c r="V531" s="35">
        <v>2.1000000000000002E-9</v>
      </c>
      <c r="W531" s="35">
        <v>1.9148985360399999</v>
      </c>
      <c r="X531" s="35">
        <v>938.12990870589999</v>
      </c>
      <c r="Y531" s="29">
        <f t="shared" si="320"/>
        <v>-2.6567790559917301E-10</v>
      </c>
      <c r="Z531" s="29">
        <f t="shared" si="321"/>
        <v>-2.6597413721528499E-10</v>
      </c>
      <c r="AA531" s="29">
        <f t="shared" si="322"/>
        <v>-2.6597413618663622E-10</v>
      </c>
      <c r="AB531" s="29">
        <f t="shared" si="323"/>
        <v>-2.6597413618663622E-10</v>
      </c>
      <c r="AD531" s="35"/>
      <c r="AE531" s="35"/>
      <c r="AF531" s="35"/>
      <c r="AL531" s="35"/>
      <c r="AM531" s="35"/>
      <c r="AN531" s="35"/>
      <c r="AT531" s="35"/>
      <c r="AU531" s="35"/>
      <c r="AV531" s="35"/>
      <c r="BB531" s="35"/>
      <c r="BC531" s="35"/>
      <c r="BD531" s="35"/>
      <c r="BJ531" s="35"/>
      <c r="BK531" s="35"/>
      <c r="BL531" s="35"/>
      <c r="BR531" s="35"/>
      <c r="BS531" s="35"/>
      <c r="BT531" s="35"/>
      <c r="BZ531" s="35"/>
      <c r="CA531" s="35"/>
      <c r="CB531" s="35"/>
      <c r="CH531" s="35"/>
      <c r="CI531" s="35"/>
      <c r="CJ531" s="35"/>
      <c r="CP531" s="35"/>
      <c r="CQ531" s="35"/>
      <c r="CR531" s="35"/>
      <c r="CX531" s="35"/>
      <c r="CY531" s="35"/>
      <c r="CZ531" s="35"/>
      <c r="DF531" s="35">
        <v>4.1530000000000002E-8</v>
      </c>
      <c r="DG531" s="35">
        <v>2.7504273658699998</v>
      </c>
      <c r="DH531" s="35">
        <v>316.34368554679997</v>
      </c>
      <c r="DI531" s="29">
        <f t="shared" si="324"/>
        <v>-1.4311218295178718E-9</v>
      </c>
      <c r="DJ531" s="29">
        <f t="shared" si="325"/>
        <v>-1.4291315218909803E-9</v>
      </c>
      <c r="DK531" s="29">
        <f t="shared" si="326"/>
        <v>-1.4291315288022075E-9</v>
      </c>
      <c r="DL531" s="29">
        <f t="shared" si="327"/>
        <v>-1.4291315288022075E-9</v>
      </c>
      <c r="DN531" s="35">
        <v>1.2229999999999999E-8</v>
      </c>
      <c r="DO531" s="35">
        <v>1.1220209383999999</v>
      </c>
      <c r="DP531" s="35">
        <v>221.16340196420001</v>
      </c>
      <c r="DQ531" s="29">
        <f t="shared" si="328"/>
        <v>2.133882427023823E-11</v>
      </c>
      <c r="DR531" s="29">
        <f t="shared" si="329"/>
        <v>2.0928812966092389E-11</v>
      </c>
      <c r="DS531" s="29">
        <f t="shared" si="330"/>
        <v>2.0928814389849692E-11</v>
      </c>
      <c r="DT531" s="29">
        <f t="shared" si="331"/>
        <v>2.0928814389849692E-11</v>
      </c>
      <c r="DV531" s="35"/>
      <c r="DW531" s="35"/>
      <c r="DX531" s="35"/>
      <c r="ED531" s="35"/>
      <c r="EE531" s="35"/>
      <c r="EF531" s="35"/>
      <c r="EL531" s="35"/>
      <c r="EM531" s="35"/>
      <c r="EN531" s="35"/>
      <c r="ET531" s="35"/>
      <c r="EU531" s="35"/>
      <c r="EV531" s="35"/>
    </row>
    <row r="532" spans="14:152" s="29" customFormat="1" ht="13.5" x14ac:dyDescent="0.3">
      <c r="N532" s="35">
        <v>1.0379999999999999E-8</v>
      </c>
      <c r="O532" s="35">
        <v>0.14212199680000001</v>
      </c>
      <c r="P532" s="35">
        <v>820.05928096030004</v>
      </c>
      <c r="Q532" s="29">
        <f t="shared" si="316"/>
        <v>6.4923311273928247E-9</v>
      </c>
      <c r="R532" s="29">
        <f t="shared" si="317"/>
        <v>6.493337856318204E-9</v>
      </c>
      <c r="S532" s="29">
        <f t="shared" si="318"/>
        <v>6.4933378528225454E-9</v>
      </c>
      <c r="T532" s="29">
        <f t="shared" si="319"/>
        <v>6.4933378528225454E-9</v>
      </c>
      <c r="V532" s="35">
        <v>2.09E-9</v>
      </c>
      <c r="W532" s="35">
        <v>1.4655410930099999</v>
      </c>
      <c r="X532" s="35">
        <v>952.35700270749999</v>
      </c>
      <c r="Y532" s="29">
        <f t="shared" si="320"/>
        <v>-7.0709795089382577E-10</v>
      </c>
      <c r="Z532" s="29">
        <f t="shared" si="321"/>
        <v>-7.0738187012825265E-10</v>
      </c>
      <c r="AA532" s="29">
        <f t="shared" si="322"/>
        <v>-7.0738186914237402E-10</v>
      </c>
      <c r="AB532" s="29">
        <f t="shared" si="323"/>
        <v>-7.0738186914237402E-10</v>
      </c>
      <c r="AD532" s="35"/>
      <c r="AE532" s="35"/>
      <c r="AF532" s="35"/>
      <c r="AL532" s="35"/>
      <c r="AM532" s="35"/>
      <c r="AN532" s="35"/>
      <c r="AT532" s="35"/>
      <c r="AU532" s="35"/>
      <c r="AV532" s="35"/>
      <c r="BB532" s="35"/>
      <c r="BC532" s="35"/>
      <c r="BD532" s="35"/>
      <c r="BJ532" s="35"/>
      <c r="BK532" s="35"/>
      <c r="BL532" s="35"/>
      <c r="BR532" s="35"/>
      <c r="BS532" s="35"/>
      <c r="BT532" s="35"/>
      <c r="BZ532" s="35"/>
      <c r="CA532" s="35"/>
      <c r="CB532" s="35"/>
      <c r="CH532" s="35"/>
      <c r="CI532" s="35"/>
      <c r="CJ532" s="35"/>
      <c r="CP532" s="35"/>
      <c r="CQ532" s="35"/>
      <c r="CR532" s="35"/>
      <c r="CX532" s="35"/>
      <c r="CY532" s="35"/>
      <c r="CZ532" s="35"/>
      <c r="DF532" s="35">
        <v>3.983E-8</v>
      </c>
      <c r="DG532" s="35">
        <v>2.0084213774399999</v>
      </c>
      <c r="DH532" s="35">
        <v>597.35901666109999</v>
      </c>
      <c r="DI532" s="29">
        <f t="shared" si="324"/>
        <v>2.6115940629573078E-8</v>
      </c>
      <c r="DJ532" s="29">
        <f t="shared" si="325"/>
        <v>2.6113217387146298E-8</v>
      </c>
      <c r="DK532" s="29">
        <f t="shared" si="326"/>
        <v>2.6113217396603041E-8</v>
      </c>
      <c r="DL532" s="29">
        <f t="shared" si="327"/>
        <v>2.6113217396603041E-8</v>
      </c>
      <c r="DN532" s="35">
        <v>1.42E-8</v>
      </c>
      <c r="DO532" s="35">
        <v>4.39795293289</v>
      </c>
      <c r="DP532" s="35">
        <v>606.76018552230005</v>
      </c>
      <c r="DQ532" s="29">
        <f t="shared" si="328"/>
        <v>-1.6395794032707431E-9</v>
      </c>
      <c r="DR532" s="29">
        <f t="shared" si="329"/>
        <v>-1.6382820744371752E-9</v>
      </c>
      <c r="DS532" s="29">
        <f t="shared" si="330"/>
        <v>-1.638282078942138E-9</v>
      </c>
      <c r="DT532" s="29">
        <f t="shared" si="331"/>
        <v>-1.638282078942138E-9</v>
      </c>
      <c r="DV532" s="35"/>
      <c r="DW532" s="35"/>
      <c r="DX532" s="35"/>
      <c r="ED532" s="35"/>
      <c r="EE532" s="35"/>
      <c r="EF532" s="35"/>
      <c r="EL532" s="35"/>
      <c r="EM532" s="35"/>
      <c r="EN532" s="35"/>
      <c r="ET532" s="35"/>
      <c r="EU532" s="35"/>
      <c r="EV532" s="35"/>
    </row>
    <row r="533" spans="14:152" s="29" customFormat="1" ht="13.5" x14ac:dyDescent="0.3">
      <c r="N533" s="35">
        <v>1.2450000000000001E-8</v>
      </c>
      <c r="O533" s="35">
        <v>4.0827889713000003</v>
      </c>
      <c r="P533" s="35">
        <v>525.7588118315</v>
      </c>
      <c r="Q533" s="29">
        <f t="shared" si="316"/>
        <v>1.2430665663958999E-8</v>
      </c>
      <c r="R533" s="29">
        <f t="shared" si="317"/>
        <v>1.2430720900779319E-8</v>
      </c>
      <c r="S533" s="29">
        <f t="shared" si="318"/>
        <v>1.2430720900587648E-8</v>
      </c>
      <c r="T533" s="29">
        <f t="shared" si="319"/>
        <v>1.2430720900587648E-8</v>
      </c>
      <c r="V533" s="35">
        <v>2.0200000000000001E-9</v>
      </c>
      <c r="W533" s="35">
        <v>3.5767088229700001</v>
      </c>
      <c r="X533" s="35">
        <v>334.55111692129998</v>
      </c>
      <c r="Y533" s="29">
        <f t="shared" si="320"/>
        <v>-1.8490843787683819E-9</v>
      </c>
      <c r="Z533" s="29">
        <f t="shared" si="321"/>
        <v>-1.8490431368115775E-9</v>
      </c>
      <c r="AA533" s="29">
        <f t="shared" si="322"/>
        <v>-1.849043136954797E-9</v>
      </c>
      <c r="AB533" s="29">
        <f t="shared" si="323"/>
        <v>-1.849043136954797E-9</v>
      </c>
      <c r="AD533" s="35"/>
      <c r="AE533" s="35"/>
      <c r="AF533" s="35"/>
      <c r="AL533" s="35"/>
      <c r="AM533" s="35"/>
      <c r="AN533" s="35"/>
      <c r="AT533" s="35"/>
      <c r="AU533" s="35"/>
      <c r="AV533" s="35"/>
      <c r="BB533" s="35"/>
      <c r="BC533" s="35"/>
      <c r="BD533" s="35"/>
      <c r="BJ533" s="35"/>
      <c r="BK533" s="35"/>
      <c r="BL533" s="35"/>
      <c r="BR533" s="35"/>
      <c r="BS533" s="35"/>
      <c r="BT533" s="35"/>
      <c r="BZ533" s="35"/>
      <c r="CA533" s="35"/>
      <c r="CB533" s="35"/>
      <c r="CH533" s="35"/>
      <c r="CI533" s="35"/>
      <c r="CJ533" s="35"/>
      <c r="CP533" s="35"/>
      <c r="CQ533" s="35"/>
      <c r="CR533" s="35"/>
      <c r="CX533" s="35"/>
      <c r="CY533" s="35"/>
      <c r="CZ533" s="35"/>
      <c r="DF533" s="35">
        <v>4.2120000000000003E-8</v>
      </c>
      <c r="DG533" s="35">
        <v>4.16852690218</v>
      </c>
      <c r="DH533" s="35">
        <v>823.99143422340001</v>
      </c>
      <c r="DI533" s="29">
        <f t="shared" si="324"/>
        <v>1.1354430438717157E-8</v>
      </c>
      <c r="DJ533" s="29">
        <f t="shared" si="325"/>
        <v>1.1349364118775749E-8</v>
      </c>
      <c r="DK533" s="29">
        <f t="shared" si="326"/>
        <v>1.1349364136368742E-8</v>
      </c>
      <c r="DL533" s="29">
        <f t="shared" si="327"/>
        <v>1.1349364136368742E-8</v>
      </c>
      <c r="DN533" s="35">
        <v>1.1900000000000001E-8</v>
      </c>
      <c r="DO533" s="35">
        <v>1.5729255363100001</v>
      </c>
      <c r="DP533" s="35">
        <v>820.05928096030004</v>
      </c>
      <c r="DQ533" s="29">
        <f t="shared" si="328"/>
        <v>-8.1555906715202565E-9</v>
      </c>
      <c r="DR533" s="29">
        <f t="shared" si="329"/>
        <v>-8.1545133711767125E-9</v>
      </c>
      <c r="DS533" s="29">
        <f t="shared" si="330"/>
        <v>-8.1545133749178205E-9</v>
      </c>
      <c r="DT533" s="29">
        <f t="shared" si="331"/>
        <v>-8.1545133749178205E-9</v>
      </c>
      <c r="DV533" s="35"/>
      <c r="DW533" s="35"/>
      <c r="DX533" s="35"/>
      <c r="ED533" s="35"/>
      <c r="EE533" s="35"/>
      <c r="EF533" s="35"/>
      <c r="EL533" s="35"/>
      <c r="EM533" s="35"/>
      <c r="EN533" s="35"/>
      <c r="ET533" s="35"/>
      <c r="EU533" s="35"/>
      <c r="EV533" s="35"/>
    </row>
    <row r="534" spans="14:152" s="29" customFormat="1" ht="13.5" x14ac:dyDescent="0.3">
      <c r="N534" s="35">
        <v>1.254E-8</v>
      </c>
      <c r="O534" s="35">
        <v>2.4627501773499998</v>
      </c>
      <c r="P534" s="35">
        <v>457.61767951299998</v>
      </c>
      <c r="Q534" s="29">
        <f t="shared" si="316"/>
        <v>-1.1177137159080932E-8</v>
      </c>
      <c r="R534" s="29">
        <f t="shared" si="317"/>
        <v>-1.1177531513895999E-8</v>
      </c>
      <c r="S534" s="29">
        <f t="shared" si="318"/>
        <v>-1.1177531512526714E-8</v>
      </c>
      <c r="T534" s="29">
        <f t="shared" si="319"/>
        <v>-1.1177531512526714E-8</v>
      </c>
      <c r="V534" s="35">
        <v>2.28E-9</v>
      </c>
      <c r="W534" s="35">
        <v>5.6620964146399997</v>
      </c>
      <c r="X534" s="35">
        <v>1699.2792165031999</v>
      </c>
      <c r="Y534" s="29">
        <f t="shared" si="320"/>
        <v>-6.1888301612511776E-10</v>
      </c>
      <c r="Z534" s="29">
        <f t="shared" si="321"/>
        <v>-6.1831775029947236E-10</v>
      </c>
      <c r="AA534" s="29">
        <f t="shared" si="322"/>
        <v>-6.1831775226239998E-10</v>
      </c>
      <c r="AB534" s="29">
        <f t="shared" si="323"/>
        <v>-6.1831775226239998E-10</v>
      </c>
      <c r="AD534" s="35"/>
      <c r="AE534" s="35"/>
      <c r="AF534" s="35"/>
      <c r="AL534" s="35"/>
      <c r="AM534" s="35"/>
      <c r="AN534" s="35"/>
      <c r="AT534" s="35"/>
      <c r="AU534" s="35"/>
      <c r="AV534" s="35"/>
      <c r="BB534" s="35"/>
      <c r="BC534" s="35"/>
      <c r="BD534" s="35"/>
      <c r="BJ534" s="35"/>
      <c r="BK534" s="35"/>
      <c r="BL534" s="35"/>
      <c r="BR534" s="35"/>
      <c r="BS534" s="35"/>
      <c r="BT534" s="35"/>
      <c r="BZ534" s="35"/>
      <c r="CA534" s="35"/>
      <c r="CB534" s="35"/>
      <c r="CH534" s="35"/>
      <c r="CI534" s="35"/>
      <c r="CJ534" s="35"/>
      <c r="CP534" s="35"/>
      <c r="CQ534" s="35"/>
      <c r="CR534" s="35"/>
      <c r="CX534" s="35"/>
      <c r="CY534" s="35"/>
      <c r="CZ534" s="35"/>
      <c r="DF534" s="35">
        <v>5.1930000000000002E-8</v>
      </c>
      <c r="DG534" s="35">
        <v>0.71717111984000004</v>
      </c>
      <c r="DH534" s="35">
        <v>810.65811209909998</v>
      </c>
      <c r="DI534" s="29">
        <f t="shared" si="324"/>
        <v>1.3017257229431483E-8</v>
      </c>
      <c r="DJ534" s="29">
        <f t="shared" si="325"/>
        <v>1.3023434745899718E-8</v>
      </c>
      <c r="DK534" s="29">
        <f t="shared" si="326"/>
        <v>1.3023434724448861E-8</v>
      </c>
      <c r="DL534" s="29">
        <f t="shared" si="327"/>
        <v>1.3023434724448861E-8</v>
      </c>
      <c r="DN534" s="35">
        <v>1.247E-8</v>
      </c>
      <c r="DO534" s="35">
        <v>0.99102599652000001</v>
      </c>
      <c r="DP534" s="35">
        <v>9793.8009023358009</v>
      </c>
      <c r="DQ534" s="29">
        <f t="shared" si="328"/>
        <v>-1.2310108315611529E-8</v>
      </c>
      <c r="DR534" s="29">
        <f t="shared" si="329"/>
        <v>-1.230713964817784E-8</v>
      </c>
      <c r="DS534" s="29">
        <f t="shared" si="330"/>
        <v>-1.2307139658533552E-8</v>
      </c>
      <c r="DT534" s="29">
        <f t="shared" si="331"/>
        <v>-1.2307139658533552E-8</v>
      </c>
      <c r="DV534" s="35"/>
      <c r="DW534" s="35"/>
      <c r="DX534" s="35"/>
      <c r="ED534" s="35"/>
      <c r="EE534" s="35"/>
      <c r="EF534" s="35"/>
      <c r="EL534" s="35"/>
      <c r="EM534" s="35"/>
      <c r="EN534" s="35"/>
      <c r="ET534" s="35"/>
      <c r="EU534" s="35"/>
      <c r="EV534" s="35"/>
    </row>
    <row r="535" spans="14:152" s="29" customFormat="1" ht="13.5" x14ac:dyDescent="0.3">
      <c r="N535" s="35">
        <v>1.021E-8</v>
      </c>
      <c r="O535" s="35">
        <v>1.1123942100899999</v>
      </c>
      <c r="P535" s="35">
        <v>69.364972595899999</v>
      </c>
      <c r="Q535" s="29">
        <f t="shared" si="316"/>
        <v>-6.3259839128025189E-9</v>
      </c>
      <c r="R535" s="29">
        <f t="shared" si="317"/>
        <v>-6.3258996464274344E-9</v>
      </c>
      <c r="S535" s="29">
        <f t="shared" si="318"/>
        <v>-6.3258996467200495E-9</v>
      </c>
      <c r="T535" s="29">
        <f t="shared" si="319"/>
        <v>-6.3258996467200495E-9</v>
      </c>
      <c r="V535" s="35">
        <v>1.97E-9</v>
      </c>
      <c r="W535" s="35">
        <v>4.6105525518199997</v>
      </c>
      <c r="X535" s="35">
        <v>464.73122651379998</v>
      </c>
      <c r="Y535" s="29">
        <f t="shared" si="320"/>
        <v>1.8085276974050145E-9</v>
      </c>
      <c r="Z535" s="29">
        <f t="shared" si="321"/>
        <v>1.8084726667913513E-9</v>
      </c>
      <c r="AA535" s="29">
        <f t="shared" si="322"/>
        <v>1.8084726669824581E-9</v>
      </c>
      <c r="AB535" s="29">
        <f t="shared" si="323"/>
        <v>1.8084726669824581E-9</v>
      </c>
      <c r="AD535" s="35"/>
      <c r="AE535" s="35"/>
      <c r="AF535" s="35"/>
      <c r="AL535" s="35"/>
      <c r="AM535" s="35"/>
      <c r="AN535" s="35"/>
      <c r="AT535" s="35"/>
      <c r="AU535" s="35"/>
      <c r="AV535" s="35"/>
      <c r="BB535" s="35"/>
      <c r="BC535" s="35"/>
      <c r="BD535" s="35"/>
      <c r="BJ535" s="35"/>
      <c r="BK535" s="35"/>
      <c r="BL535" s="35"/>
      <c r="BR535" s="35"/>
      <c r="BS535" s="35"/>
      <c r="BT535" s="35"/>
      <c r="BZ535" s="35"/>
      <c r="CA535" s="35"/>
      <c r="CB535" s="35"/>
      <c r="CH535" s="35"/>
      <c r="CI535" s="35"/>
      <c r="CJ535" s="35"/>
      <c r="CP535" s="35"/>
      <c r="CQ535" s="35"/>
      <c r="CR535" s="35"/>
      <c r="CX535" s="35"/>
      <c r="CY535" s="35"/>
      <c r="CZ535" s="35"/>
      <c r="DF535" s="35">
        <v>3.927E-8</v>
      </c>
      <c r="DG535" s="35">
        <v>5.0436173675399996</v>
      </c>
      <c r="DH535" s="35">
        <v>2943.5060541272001</v>
      </c>
      <c r="DI535" s="29">
        <f t="shared" si="324"/>
        <v>-3.336854515957168E-8</v>
      </c>
      <c r="DJ535" s="29">
        <f t="shared" si="325"/>
        <v>-3.3359303692576259E-8</v>
      </c>
      <c r="DK535" s="29">
        <f t="shared" si="326"/>
        <v>-3.3359303724678365E-8</v>
      </c>
      <c r="DL535" s="29">
        <f t="shared" si="327"/>
        <v>-3.3359303724678365E-8</v>
      </c>
      <c r="DN535" s="35">
        <v>1.234E-8</v>
      </c>
      <c r="DO535" s="35">
        <v>1.10826361423</v>
      </c>
      <c r="DP535" s="35">
        <v>2303.6087678131998</v>
      </c>
      <c r="DQ535" s="29">
        <f t="shared" si="328"/>
        <v>8.381326717172917E-9</v>
      </c>
      <c r="DR535" s="29">
        <f t="shared" si="329"/>
        <v>8.3844888412587311E-9</v>
      </c>
      <c r="DS535" s="29">
        <f t="shared" si="330"/>
        <v>8.3844888302801204E-9</v>
      </c>
      <c r="DT535" s="29">
        <f t="shared" si="331"/>
        <v>8.3844888302801204E-9</v>
      </c>
      <c r="DV535" s="35"/>
      <c r="DW535" s="35"/>
      <c r="DX535" s="35"/>
      <c r="ED535" s="35"/>
      <c r="EE535" s="35"/>
      <c r="EF535" s="35"/>
      <c r="EL535" s="35"/>
      <c r="EM535" s="35"/>
      <c r="EN535" s="35"/>
      <c r="ET535" s="35"/>
      <c r="EU535" s="35"/>
      <c r="EV535" s="35"/>
    </row>
    <row r="536" spans="14:152" s="29" customFormat="1" ht="13.5" x14ac:dyDescent="0.3">
      <c r="N536" s="35">
        <v>1.009E-8</v>
      </c>
      <c r="O536" s="35">
        <v>1.01709171385</v>
      </c>
      <c r="P536" s="35">
        <v>143.93412284210001</v>
      </c>
      <c r="Q536" s="29">
        <f t="shared" si="316"/>
        <v>-9.8614182242703153E-9</v>
      </c>
      <c r="R536" s="29">
        <f t="shared" si="317"/>
        <v>-9.8614648157318923E-9</v>
      </c>
      <c r="S536" s="29">
        <f t="shared" si="318"/>
        <v>-9.8614648155701123E-9</v>
      </c>
      <c r="T536" s="29">
        <f t="shared" si="319"/>
        <v>-9.8614648155701123E-9</v>
      </c>
      <c r="V536" s="35">
        <v>1.9300000000000002E-9</v>
      </c>
      <c r="W536" s="35">
        <v>4.2460672174600003</v>
      </c>
      <c r="X536" s="35">
        <v>141.69889060840001</v>
      </c>
      <c r="Y536" s="29">
        <f t="shared" si="320"/>
        <v>1.862961505608924E-9</v>
      </c>
      <c r="Z536" s="29">
        <f t="shared" si="321"/>
        <v>1.8629723363287565E-9</v>
      </c>
      <c r="AA536" s="29">
        <f t="shared" si="322"/>
        <v>1.8629723362911483E-9</v>
      </c>
      <c r="AB536" s="29">
        <f t="shared" si="323"/>
        <v>1.8629723362911483E-9</v>
      </c>
      <c r="AD536" s="35"/>
      <c r="AE536" s="35"/>
      <c r="AF536" s="35"/>
      <c r="AL536" s="35"/>
      <c r="AM536" s="35"/>
      <c r="AN536" s="35"/>
      <c r="AT536" s="35"/>
      <c r="AU536" s="35"/>
      <c r="AV536" s="35"/>
      <c r="BB536" s="35"/>
      <c r="BC536" s="35"/>
      <c r="BD536" s="35"/>
      <c r="BJ536" s="35"/>
      <c r="BK536" s="35"/>
      <c r="BL536" s="35"/>
      <c r="BR536" s="35"/>
      <c r="BS536" s="35"/>
      <c r="BT536" s="35"/>
      <c r="BZ536" s="35"/>
      <c r="CA536" s="35"/>
      <c r="CB536" s="35"/>
      <c r="CH536" s="35"/>
      <c r="CI536" s="35"/>
      <c r="CJ536" s="35"/>
      <c r="CP536" s="35"/>
      <c r="CQ536" s="35"/>
      <c r="CR536" s="35"/>
      <c r="CX536" s="35"/>
      <c r="CY536" s="35"/>
      <c r="CZ536" s="35"/>
      <c r="DF536" s="35">
        <v>4.2249999999999998E-8</v>
      </c>
      <c r="DG536" s="35">
        <v>2.571003853E-2</v>
      </c>
      <c r="DH536" s="35">
        <v>0.75075952540000002</v>
      </c>
      <c r="DI536" s="29">
        <f t="shared" si="324"/>
        <v>4.2219653393194225E-8</v>
      </c>
      <c r="DJ536" s="29">
        <f t="shared" si="325"/>
        <v>4.2219653575400104E-8</v>
      </c>
      <c r="DK536" s="29">
        <f t="shared" si="326"/>
        <v>4.2219653575399469E-8</v>
      </c>
      <c r="DL536" s="29">
        <f t="shared" si="327"/>
        <v>4.2219653575399469E-8</v>
      </c>
      <c r="DN536" s="35">
        <v>1.186E-8</v>
      </c>
      <c r="DO536" s="35">
        <v>4.5598496702800002</v>
      </c>
      <c r="DP536" s="35">
        <v>9808.5381846614</v>
      </c>
      <c r="DQ536" s="29">
        <f t="shared" si="328"/>
        <v>1.0372200658444404E-8</v>
      </c>
      <c r="DR536" s="29">
        <f t="shared" si="329"/>
        <v>1.0380740339220081E-8</v>
      </c>
      <c r="DS536" s="29">
        <f t="shared" si="330"/>
        <v>1.0380740309606264E-8</v>
      </c>
      <c r="DT536" s="29">
        <f t="shared" si="331"/>
        <v>1.0380740309606264E-8</v>
      </c>
      <c r="DV536" s="35"/>
      <c r="DW536" s="35"/>
      <c r="DX536" s="35"/>
      <c r="ED536" s="35"/>
      <c r="EE536" s="35"/>
      <c r="EF536" s="35"/>
      <c r="EL536" s="35"/>
      <c r="EM536" s="35"/>
      <c r="EN536" s="35"/>
      <c r="ET536" s="35"/>
      <c r="EU536" s="35"/>
      <c r="EV536" s="35"/>
    </row>
    <row r="537" spans="14:152" s="29" customFormat="1" ht="13.5" x14ac:dyDescent="0.3">
      <c r="N537" s="35">
        <v>1.075E-8</v>
      </c>
      <c r="O537" s="35">
        <v>2.39196853318</v>
      </c>
      <c r="P537" s="35">
        <v>48.758044776399998</v>
      </c>
      <c r="Q537" s="29">
        <f t="shared" si="316"/>
        <v>-1.0740384481268438E-8</v>
      </c>
      <c r="R537" s="29">
        <f t="shared" si="317"/>
        <v>-1.0740387840760137E-8</v>
      </c>
      <c r="S537" s="29">
        <f t="shared" si="318"/>
        <v>-1.0740387840748472E-8</v>
      </c>
      <c r="T537" s="29">
        <f t="shared" si="319"/>
        <v>-1.0740387840748472E-8</v>
      </c>
      <c r="V537" s="35">
        <v>2.6599999999999999E-9</v>
      </c>
      <c r="W537" s="35">
        <v>0.69665031372999997</v>
      </c>
      <c r="X537" s="35">
        <v>2854.6403739102002</v>
      </c>
      <c r="Y537" s="29">
        <f t="shared" si="320"/>
        <v>-2.6548114955992295E-9</v>
      </c>
      <c r="Z537" s="29">
        <f t="shared" si="321"/>
        <v>-2.6547393893678651E-9</v>
      </c>
      <c r="AA537" s="29">
        <f t="shared" si="322"/>
        <v>-2.6547393896191154E-9</v>
      </c>
      <c r="AB537" s="29">
        <f t="shared" si="323"/>
        <v>-2.6547393896191154E-9</v>
      </c>
      <c r="AD537" s="35"/>
      <c r="AE537" s="35"/>
      <c r="AF537" s="35"/>
      <c r="AL537" s="35"/>
      <c r="AM537" s="35"/>
      <c r="AN537" s="35"/>
      <c r="AT537" s="35"/>
      <c r="AU537" s="35"/>
      <c r="AV537" s="35"/>
      <c r="BB537" s="35"/>
      <c r="BC537" s="35"/>
      <c r="BD537" s="35"/>
      <c r="BJ537" s="35"/>
      <c r="BK537" s="35"/>
      <c r="BL537" s="35"/>
      <c r="BR537" s="35"/>
      <c r="BS537" s="35"/>
      <c r="BT537" s="35"/>
      <c r="BZ537" s="35"/>
      <c r="CA537" s="35"/>
      <c r="CB537" s="35"/>
      <c r="CH537" s="35"/>
      <c r="CI537" s="35"/>
      <c r="CJ537" s="35"/>
      <c r="CP537" s="35"/>
      <c r="CQ537" s="35"/>
      <c r="CR537" s="35"/>
      <c r="CX537" s="35"/>
      <c r="CY537" s="35"/>
      <c r="CZ537" s="35"/>
      <c r="DF537" s="35">
        <v>4.9259999999999999E-8</v>
      </c>
      <c r="DG537" s="35">
        <v>1.12994881124</v>
      </c>
      <c r="DH537" s="35">
        <v>526.98265210889997</v>
      </c>
      <c r="DI537" s="29">
        <f t="shared" si="324"/>
        <v>-4.7548601552577017E-8</v>
      </c>
      <c r="DJ537" s="29">
        <f t="shared" si="325"/>
        <v>-4.7549629619852765E-8</v>
      </c>
      <c r="DK537" s="29">
        <f t="shared" si="326"/>
        <v>-4.7549629616283381E-8</v>
      </c>
      <c r="DL537" s="29">
        <f t="shared" si="327"/>
        <v>-4.7549629616283381E-8</v>
      </c>
      <c r="DN537" s="35">
        <v>1.3459999999999999E-8</v>
      </c>
      <c r="DO537" s="35">
        <v>4.9445695001900001</v>
      </c>
      <c r="DP537" s="35">
        <v>384.05992122309999</v>
      </c>
      <c r="DQ537" s="29">
        <f t="shared" si="328"/>
        <v>2.5004751425568586E-9</v>
      </c>
      <c r="DR537" s="29">
        <f t="shared" si="329"/>
        <v>2.499705167051267E-9</v>
      </c>
      <c r="DS537" s="29">
        <f t="shared" si="330"/>
        <v>2.4997051697250051E-9</v>
      </c>
      <c r="DT537" s="29">
        <f t="shared" si="331"/>
        <v>2.4997051697250051E-9</v>
      </c>
      <c r="DV537" s="35"/>
      <c r="DW537" s="35"/>
      <c r="DX537" s="35"/>
      <c r="ED537" s="35"/>
      <c r="EE537" s="35"/>
      <c r="EF537" s="35"/>
      <c r="EL537" s="35"/>
      <c r="EM537" s="35"/>
      <c r="EN537" s="35"/>
      <c r="ET537" s="35"/>
      <c r="EU537" s="35"/>
      <c r="EV537" s="35"/>
    </row>
    <row r="538" spans="14:152" s="29" customFormat="1" ht="13.5" x14ac:dyDescent="0.3">
      <c r="N538" s="35">
        <v>1.18E-8</v>
      </c>
      <c r="O538" s="35">
        <v>6.18938910429</v>
      </c>
      <c r="P538" s="35">
        <v>3377.2177920039999</v>
      </c>
      <c r="Q538" s="29">
        <f t="shared" si="316"/>
        <v>-2.5664674272169968E-9</v>
      </c>
      <c r="R538" s="29">
        <f t="shared" si="317"/>
        <v>-2.5723633254266633E-9</v>
      </c>
      <c r="S538" s="29">
        <f t="shared" si="318"/>
        <v>-2.5723633049545561E-9</v>
      </c>
      <c r="T538" s="29">
        <f t="shared" si="319"/>
        <v>-2.5723633049545561E-9</v>
      </c>
      <c r="V538" s="35">
        <v>2.2699999999999998E-9</v>
      </c>
      <c r="W538" s="35">
        <v>1.31845358943</v>
      </c>
      <c r="X538" s="35">
        <v>230.70758317729999</v>
      </c>
      <c r="Y538" s="29">
        <f t="shared" si="320"/>
        <v>7.851828014595412E-10</v>
      </c>
      <c r="Z538" s="29">
        <f t="shared" si="321"/>
        <v>7.8510831513853521E-10</v>
      </c>
      <c r="AA538" s="29">
        <f t="shared" si="322"/>
        <v>7.8510831539718879E-10</v>
      </c>
      <c r="AB538" s="29">
        <f t="shared" si="323"/>
        <v>7.8510831539718879E-10</v>
      </c>
      <c r="AD538" s="35"/>
      <c r="AE538" s="35"/>
      <c r="AF538" s="35"/>
      <c r="AL538" s="35"/>
      <c r="AM538" s="35"/>
      <c r="AN538" s="35"/>
      <c r="AT538" s="35"/>
      <c r="AU538" s="35"/>
      <c r="AV538" s="35"/>
      <c r="BB538" s="35"/>
      <c r="BC538" s="35"/>
      <c r="BD538" s="35"/>
      <c r="BJ538" s="35"/>
      <c r="BK538" s="35"/>
      <c r="BL538" s="35"/>
      <c r="BR538" s="35"/>
      <c r="BS538" s="35"/>
      <c r="BT538" s="35"/>
      <c r="BZ538" s="35"/>
      <c r="CA538" s="35"/>
      <c r="CB538" s="35"/>
      <c r="CH538" s="35"/>
      <c r="CI538" s="35"/>
      <c r="CJ538" s="35"/>
      <c r="CP538" s="35"/>
      <c r="CQ538" s="35"/>
      <c r="CR538" s="35"/>
      <c r="CX538" s="35"/>
      <c r="CY538" s="35"/>
      <c r="CZ538" s="35"/>
      <c r="DF538" s="35">
        <v>4.1700000000000003E-8</v>
      </c>
      <c r="DG538" s="35">
        <v>3.9411629011699998</v>
      </c>
      <c r="DH538" s="35">
        <v>422.40540518199998</v>
      </c>
      <c r="DI538" s="29">
        <f t="shared" si="324"/>
        <v>-8.0287978458708413E-9</v>
      </c>
      <c r="DJ538" s="29">
        <f t="shared" si="325"/>
        <v>-8.0314179393733175E-9</v>
      </c>
      <c r="DK538" s="29">
        <f t="shared" si="326"/>
        <v>-8.0314179302752059E-9</v>
      </c>
      <c r="DL538" s="29">
        <f t="shared" si="327"/>
        <v>-8.0314179302752059E-9</v>
      </c>
      <c r="DN538" s="35">
        <v>1.5139999999999999E-8</v>
      </c>
      <c r="DO538" s="35">
        <v>3.6039229172999998</v>
      </c>
      <c r="DP538" s="35">
        <v>2015.6710861598001</v>
      </c>
      <c r="DQ538" s="29">
        <f t="shared" si="328"/>
        <v>3.2141966664313007E-9</v>
      </c>
      <c r="DR538" s="29">
        <f t="shared" si="329"/>
        <v>3.2096760012188171E-9</v>
      </c>
      <c r="DS538" s="29">
        <f t="shared" si="330"/>
        <v>3.2096760169171786E-9</v>
      </c>
      <c r="DT538" s="29">
        <f t="shared" si="331"/>
        <v>3.2096760169171786E-9</v>
      </c>
      <c r="DV538" s="35"/>
      <c r="DW538" s="35"/>
      <c r="DX538" s="35"/>
      <c r="ED538" s="35"/>
      <c r="EE538" s="35"/>
      <c r="EF538" s="35"/>
      <c r="EL538" s="35"/>
      <c r="EM538" s="35"/>
      <c r="EN538" s="35"/>
      <c r="ET538" s="35"/>
      <c r="EU538" s="35"/>
      <c r="EV538" s="35"/>
    </row>
    <row r="539" spans="14:152" s="29" customFormat="1" ht="13.5" x14ac:dyDescent="0.3">
      <c r="N539" s="35">
        <v>9.8899999999999996E-9</v>
      </c>
      <c r="O539" s="35">
        <v>5.9492860365700002</v>
      </c>
      <c r="P539" s="35">
        <v>3583.4033404411998</v>
      </c>
      <c r="Q539" s="29">
        <f t="shared" si="316"/>
        <v>2.4669546400367475E-9</v>
      </c>
      <c r="R539" s="29">
        <f t="shared" si="317"/>
        <v>2.4721566218931502E-9</v>
      </c>
      <c r="S539" s="29">
        <f t="shared" si="318"/>
        <v>2.4721566038307591E-9</v>
      </c>
      <c r="T539" s="29">
        <f t="shared" si="319"/>
        <v>2.4721566038307591E-9</v>
      </c>
      <c r="V539" s="35">
        <v>1.92E-9</v>
      </c>
      <c r="W539" s="35">
        <v>5.2673997641300003</v>
      </c>
      <c r="X539" s="35">
        <v>504.56118318099999</v>
      </c>
      <c r="Y539" s="29">
        <f t="shared" si="320"/>
        <v>1.1994089219733291E-9</v>
      </c>
      <c r="Z539" s="29">
        <f t="shared" si="321"/>
        <v>1.1995235888292845E-9</v>
      </c>
      <c r="AA539" s="29">
        <f t="shared" si="322"/>
        <v>1.1995235884311168E-9</v>
      </c>
      <c r="AB539" s="29">
        <f t="shared" si="323"/>
        <v>1.1995235884311168E-9</v>
      </c>
      <c r="AD539" s="35"/>
      <c r="AE539" s="35"/>
      <c r="AF539" s="35"/>
      <c r="AL539" s="35"/>
      <c r="AM539" s="35"/>
      <c r="AN539" s="35"/>
      <c r="AT539" s="35"/>
      <c r="AU539" s="35"/>
      <c r="AV539" s="35"/>
      <c r="BB539" s="35"/>
      <c r="BC539" s="35"/>
      <c r="BD539" s="35"/>
      <c r="BJ539" s="35"/>
      <c r="BK539" s="35"/>
      <c r="BL539" s="35"/>
      <c r="BR539" s="35"/>
      <c r="BS539" s="35"/>
      <c r="BT539" s="35"/>
      <c r="BZ539" s="35"/>
      <c r="CA539" s="35"/>
      <c r="CB539" s="35"/>
      <c r="CH539" s="35"/>
      <c r="CI539" s="35"/>
      <c r="CJ539" s="35"/>
      <c r="CP539" s="35"/>
      <c r="CQ539" s="35"/>
      <c r="CR539" s="35"/>
      <c r="CX539" s="35"/>
      <c r="CY539" s="35"/>
      <c r="CZ539" s="35"/>
      <c r="DF539" s="35">
        <v>4.4320000000000002E-8</v>
      </c>
      <c r="DG539" s="35">
        <v>3.995990468</v>
      </c>
      <c r="DH539" s="35">
        <v>393.4610900843</v>
      </c>
      <c r="DI539" s="29">
        <f t="shared" si="324"/>
        <v>-2.535423539652094E-8</v>
      </c>
      <c r="DJ539" s="29">
        <f t="shared" si="325"/>
        <v>-2.5356403454046352E-8</v>
      </c>
      <c r="DK539" s="29">
        <f t="shared" si="326"/>
        <v>-2.5356403446517963E-8</v>
      </c>
      <c r="DL539" s="29">
        <f t="shared" si="327"/>
        <v>-2.5356403446517963E-8</v>
      </c>
      <c r="DN539" s="35">
        <v>1.432E-8</v>
      </c>
      <c r="DO539" s="35">
        <v>2.28704432909</v>
      </c>
      <c r="DP539" s="35">
        <v>525.49817940059995</v>
      </c>
      <c r="DQ539" s="29">
        <f t="shared" si="328"/>
        <v>-2.4712769667968793E-9</v>
      </c>
      <c r="DR539" s="29">
        <f t="shared" si="329"/>
        <v>-2.4724005431268608E-9</v>
      </c>
      <c r="DS539" s="29">
        <f t="shared" si="330"/>
        <v>-2.4724005392253054E-9</v>
      </c>
      <c r="DT539" s="29">
        <f t="shared" si="331"/>
        <v>-2.4724005392253054E-9</v>
      </c>
      <c r="DV539" s="35"/>
      <c r="DW539" s="35"/>
      <c r="DX539" s="35"/>
      <c r="ED539" s="35"/>
      <c r="EE539" s="35"/>
      <c r="EF539" s="35"/>
      <c r="EL539" s="35"/>
      <c r="EM539" s="35"/>
      <c r="EN539" s="35"/>
      <c r="ET539" s="35"/>
      <c r="EU539" s="35"/>
      <c r="EV539" s="35"/>
    </row>
    <row r="540" spans="14:152" s="29" customFormat="1" ht="13.5" x14ac:dyDescent="0.3">
      <c r="N540" s="35">
        <v>9.7200000000000003E-9</v>
      </c>
      <c r="O540" s="35">
        <v>4.2543411475599999</v>
      </c>
      <c r="P540" s="35">
        <v>397.39324334740002</v>
      </c>
      <c r="Q540" s="29">
        <f t="shared" si="316"/>
        <v>-2.7497635566666304E-9</v>
      </c>
      <c r="R540" s="29">
        <f t="shared" si="317"/>
        <v>-2.7503251555624195E-9</v>
      </c>
      <c r="S540" s="29">
        <f t="shared" si="318"/>
        <v>-2.7503251536122961E-9</v>
      </c>
      <c r="T540" s="29">
        <f t="shared" si="319"/>
        <v>-2.7503251536122961E-9</v>
      </c>
      <c r="V540" s="35">
        <v>1.87E-9</v>
      </c>
      <c r="W540" s="35">
        <v>0.85537192230000003</v>
      </c>
      <c r="X540" s="35">
        <v>273.85360000370002</v>
      </c>
      <c r="Y540" s="29">
        <f t="shared" si="320"/>
        <v>1.0417690355269227E-9</v>
      </c>
      <c r="Z540" s="29">
        <f t="shared" si="321"/>
        <v>1.0417045688246623E-9</v>
      </c>
      <c r="AA540" s="29">
        <f t="shared" si="322"/>
        <v>1.041704569048524E-9</v>
      </c>
      <c r="AB540" s="29">
        <f t="shared" si="323"/>
        <v>1.041704569048524E-9</v>
      </c>
      <c r="AD540" s="35"/>
      <c r="AE540" s="35"/>
      <c r="AF540" s="35"/>
      <c r="AL540" s="35"/>
      <c r="AM540" s="35"/>
      <c r="AN540" s="35"/>
      <c r="AT540" s="35"/>
      <c r="AU540" s="35"/>
      <c r="AV540" s="35"/>
      <c r="BB540" s="35"/>
      <c r="BC540" s="35"/>
      <c r="BD540" s="35"/>
      <c r="BJ540" s="35"/>
      <c r="BK540" s="35"/>
      <c r="BL540" s="35"/>
      <c r="BR540" s="35"/>
      <c r="BS540" s="35"/>
      <c r="BT540" s="35"/>
      <c r="BZ540" s="35"/>
      <c r="CA540" s="35"/>
      <c r="CB540" s="35"/>
      <c r="CH540" s="35"/>
      <c r="CI540" s="35"/>
      <c r="CJ540" s="35"/>
      <c r="CP540" s="35"/>
      <c r="CQ540" s="35"/>
      <c r="CR540" s="35"/>
      <c r="CX540" s="35"/>
      <c r="CY540" s="35"/>
      <c r="CZ540" s="35"/>
      <c r="DF540" s="35">
        <v>3.84E-8</v>
      </c>
      <c r="DG540" s="35">
        <v>1.21234108241</v>
      </c>
      <c r="DH540" s="35">
        <v>212.07525516059999</v>
      </c>
      <c r="DI540" s="29">
        <f t="shared" si="324"/>
        <v>-2.1317850544083832E-9</v>
      </c>
      <c r="DJ540" s="29">
        <f t="shared" si="325"/>
        <v>-2.1330176122984455E-9</v>
      </c>
      <c r="DK540" s="29">
        <f t="shared" si="326"/>
        <v>-2.133017608018445E-9</v>
      </c>
      <c r="DL540" s="29">
        <f t="shared" si="327"/>
        <v>-2.133017608018445E-9</v>
      </c>
      <c r="DN540" s="35">
        <v>1.1290000000000001E-8</v>
      </c>
      <c r="DO540" s="35">
        <v>0.87100340620000005</v>
      </c>
      <c r="DP540" s="35">
        <v>162.09337010679999</v>
      </c>
      <c r="DQ540" s="29">
        <f t="shared" si="328"/>
        <v>-1.0557842539154127E-8</v>
      </c>
      <c r="DR540" s="29">
        <f t="shared" si="329"/>
        <v>-1.0557940807682409E-8</v>
      </c>
      <c r="DS540" s="29">
        <f t="shared" si="330"/>
        <v>-1.0557940807341185E-8</v>
      </c>
      <c r="DT540" s="29">
        <f t="shared" si="331"/>
        <v>-1.0557940807341185E-8</v>
      </c>
      <c r="DV540" s="35"/>
      <c r="DW540" s="35"/>
      <c r="DX540" s="35"/>
      <c r="ED540" s="35"/>
      <c r="EE540" s="35"/>
      <c r="EF540" s="35"/>
      <c r="EL540" s="35"/>
      <c r="EM540" s="35"/>
      <c r="EN540" s="35"/>
      <c r="ET540" s="35"/>
      <c r="EU540" s="35"/>
      <c r="EV540" s="35"/>
    </row>
    <row r="541" spans="14:152" s="29" customFormat="1" ht="13.5" x14ac:dyDescent="0.3">
      <c r="N541" s="35">
        <v>9.8299999999999993E-9</v>
      </c>
      <c r="O541" s="35">
        <v>4.4426085509999998E-2</v>
      </c>
      <c r="P541" s="35">
        <v>140.9651774255</v>
      </c>
      <c r="Q541" s="29">
        <f t="shared" si="316"/>
        <v>-6.7946605341276001E-9</v>
      </c>
      <c r="R541" s="29">
        <f t="shared" si="317"/>
        <v>-6.7945087406649305E-9</v>
      </c>
      <c r="S541" s="29">
        <f t="shared" si="318"/>
        <v>-6.7945087411920315E-9</v>
      </c>
      <c r="T541" s="29">
        <f t="shared" si="319"/>
        <v>-6.7945087411920315E-9</v>
      </c>
      <c r="V541" s="35">
        <v>1.99E-9</v>
      </c>
      <c r="W541" s="35">
        <v>3.9129168780699999</v>
      </c>
      <c r="X541" s="35">
        <v>418.52143602870001</v>
      </c>
      <c r="Y541" s="29">
        <f t="shared" si="320"/>
        <v>-5.5964852618228105E-10</v>
      </c>
      <c r="Z541" s="29">
        <f t="shared" si="321"/>
        <v>-5.5976967856824946E-10</v>
      </c>
      <c r="AA541" s="29">
        <f t="shared" si="322"/>
        <v>-5.5976967814755677E-10</v>
      </c>
      <c r="AB541" s="29">
        <f t="shared" si="323"/>
        <v>-5.5976967814755677E-10</v>
      </c>
      <c r="AD541" s="35"/>
      <c r="AE541" s="35"/>
      <c r="AF541" s="35"/>
      <c r="AL541" s="35"/>
      <c r="AM541" s="35"/>
      <c r="AN541" s="35"/>
      <c r="AT541" s="35"/>
      <c r="AU541" s="35"/>
      <c r="AV541" s="35"/>
      <c r="BB541" s="35"/>
      <c r="BC541" s="35"/>
      <c r="BD541" s="35"/>
      <c r="BJ541" s="35"/>
      <c r="BK541" s="35"/>
      <c r="BL541" s="35"/>
      <c r="BR541" s="35"/>
      <c r="BS541" s="35"/>
      <c r="BT541" s="35"/>
      <c r="BZ541" s="35"/>
      <c r="CA541" s="35"/>
      <c r="CB541" s="35"/>
      <c r="CH541" s="35"/>
      <c r="CI541" s="35"/>
      <c r="CJ541" s="35"/>
      <c r="CP541" s="35"/>
      <c r="CQ541" s="35"/>
      <c r="CR541" s="35"/>
      <c r="CX541" s="35"/>
      <c r="CY541" s="35"/>
      <c r="CZ541" s="35"/>
      <c r="DF541" s="35">
        <v>3.8659999999999997E-8</v>
      </c>
      <c r="DG541" s="35">
        <v>4.2093079342299999</v>
      </c>
      <c r="DH541" s="35">
        <v>97.676148247200004</v>
      </c>
      <c r="DI541" s="29">
        <f t="shared" si="324"/>
        <v>3.4157606384786429E-8</v>
      </c>
      <c r="DJ541" s="29">
        <f t="shared" si="325"/>
        <v>3.4157338288202558E-8</v>
      </c>
      <c r="DK541" s="29">
        <f t="shared" si="326"/>
        <v>3.415733828913352E-8</v>
      </c>
      <c r="DL541" s="29">
        <f t="shared" si="327"/>
        <v>3.415733828913352E-8</v>
      </c>
      <c r="DN541" s="35">
        <v>1.1959999999999999E-8</v>
      </c>
      <c r="DO541" s="35">
        <v>5.1348521485000003</v>
      </c>
      <c r="DP541" s="35">
        <v>227.31374111849999</v>
      </c>
      <c r="DQ541" s="29">
        <f t="shared" si="328"/>
        <v>-9.8850403627084945E-9</v>
      </c>
      <c r="DR541" s="29">
        <f t="shared" si="329"/>
        <v>-9.8848083698116935E-9</v>
      </c>
      <c r="DS541" s="29">
        <f t="shared" si="330"/>
        <v>-9.8848083706172995E-9</v>
      </c>
      <c r="DT541" s="29">
        <f t="shared" si="331"/>
        <v>-9.8848083706172995E-9</v>
      </c>
      <c r="DV541" s="35"/>
      <c r="DW541" s="35"/>
      <c r="DX541" s="35"/>
      <c r="ED541" s="35"/>
      <c r="EE541" s="35"/>
      <c r="EF541" s="35"/>
      <c r="EL541" s="35"/>
      <c r="EM541" s="35"/>
      <c r="EN541" s="35"/>
      <c r="ET541" s="35"/>
      <c r="EU541" s="35"/>
      <c r="EV541" s="35"/>
    </row>
    <row r="542" spans="14:152" s="29" customFormat="1" ht="13.5" x14ac:dyDescent="0.3">
      <c r="N542" s="35">
        <v>9.7200000000000003E-9</v>
      </c>
      <c r="O542" s="35">
        <v>5.6768310788300003</v>
      </c>
      <c r="P542" s="35">
        <v>422.40540518199998</v>
      </c>
      <c r="Q542" s="29">
        <f t="shared" si="316"/>
        <v>9.715948142131446E-9</v>
      </c>
      <c r="R542" s="29">
        <f t="shared" si="317"/>
        <v>9.7159301535334666E-9</v>
      </c>
      <c r="S542" s="29">
        <f t="shared" si="318"/>
        <v>9.7159301535960015E-9</v>
      </c>
      <c r="T542" s="29">
        <f t="shared" si="319"/>
        <v>9.7159301535960015E-9</v>
      </c>
      <c r="V542" s="35">
        <v>1.92E-9</v>
      </c>
      <c r="W542" s="35">
        <v>6.1567410521400001</v>
      </c>
      <c r="X542" s="35">
        <v>611.4430983108</v>
      </c>
      <c r="Y542" s="29">
        <f t="shared" si="320"/>
        <v>-1.7831979888606341E-9</v>
      </c>
      <c r="Z542" s="29">
        <f t="shared" si="321"/>
        <v>-1.7832639513576481E-9</v>
      </c>
      <c r="AA542" s="29">
        <f t="shared" si="322"/>
        <v>-1.7832639511286225E-9</v>
      </c>
      <c r="AB542" s="29">
        <f t="shared" si="323"/>
        <v>-1.7832639511286225E-9</v>
      </c>
      <c r="AD542" s="35"/>
      <c r="AE542" s="35"/>
      <c r="AF542" s="35"/>
      <c r="AL542" s="35"/>
      <c r="AM542" s="35"/>
      <c r="AN542" s="35"/>
      <c r="AT542" s="35"/>
      <c r="AU542" s="35"/>
      <c r="AV542" s="35"/>
      <c r="BB542" s="35"/>
      <c r="BC542" s="35"/>
      <c r="BD542" s="35"/>
      <c r="BJ542" s="35"/>
      <c r="BK542" s="35"/>
      <c r="BL542" s="35"/>
      <c r="BR542" s="35"/>
      <c r="BS542" s="35"/>
      <c r="BT542" s="35"/>
      <c r="BZ542" s="35"/>
      <c r="CA542" s="35"/>
      <c r="CB542" s="35"/>
      <c r="CH542" s="35"/>
      <c r="CI542" s="35"/>
      <c r="CJ542" s="35"/>
      <c r="CP542" s="35"/>
      <c r="CQ542" s="35"/>
      <c r="CR542" s="35"/>
      <c r="CX542" s="35"/>
      <c r="CY542" s="35"/>
      <c r="CZ542" s="35"/>
      <c r="DF542" s="35">
        <v>4.4400000000000001E-8</v>
      </c>
      <c r="DG542" s="35">
        <v>1.3553667973800001</v>
      </c>
      <c r="DH542" s="35">
        <v>211.60217440860001</v>
      </c>
      <c r="DI542" s="29">
        <f t="shared" si="324"/>
        <v>3.5392808859172642E-9</v>
      </c>
      <c r="DJ542" s="29">
        <f t="shared" si="325"/>
        <v>3.5378612525331674E-9</v>
      </c>
      <c r="DK542" s="29">
        <f t="shared" si="326"/>
        <v>3.5378612574628049E-9</v>
      </c>
      <c r="DL542" s="29">
        <f t="shared" si="327"/>
        <v>3.5378612574628049E-9</v>
      </c>
      <c r="DN542" s="35">
        <v>1.3389999999999999E-8</v>
      </c>
      <c r="DO542" s="35">
        <v>2.48923887712</v>
      </c>
      <c r="DP542" s="35">
        <v>206.706813299</v>
      </c>
      <c r="DQ542" s="29">
        <f t="shared" si="328"/>
        <v>1.2133742219089542E-8</v>
      </c>
      <c r="DR542" s="29">
        <f t="shared" si="329"/>
        <v>1.2133564784744164E-8</v>
      </c>
      <c r="DS542" s="29">
        <f t="shared" si="330"/>
        <v>1.2133564785360319E-8</v>
      </c>
      <c r="DT542" s="29">
        <f t="shared" si="331"/>
        <v>1.2133564785360319E-8</v>
      </c>
      <c r="DV542" s="35"/>
      <c r="DW542" s="35"/>
      <c r="DX542" s="35"/>
      <c r="ED542" s="35"/>
      <c r="EE542" s="35"/>
      <c r="EF542" s="35"/>
      <c r="EL542" s="35"/>
      <c r="EM542" s="35"/>
      <c r="EN542" s="35"/>
      <c r="ET542" s="35"/>
      <c r="EU542" s="35"/>
      <c r="EV542" s="35"/>
    </row>
    <row r="543" spans="14:152" s="29" customFormat="1" ht="13.5" x14ac:dyDescent="0.3">
      <c r="N543" s="35">
        <v>1.2979999999999999E-8</v>
      </c>
      <c r="O543" s="35">
        <v>1.3452446923100001</v>
      </c>
      <c r="P543" s="35">
        <v>875.83029900099996</v>
      </c>
      <c r="Q543" s="29">
        <f t="shared" si="316"/>
        <v>-1.2857359072171096E-8</v>
      </c>
      <c r="R543" s="29">
        <f t="shared" si="317"/>
        <v>-1.2857122629053268E-8</v>
      </c>
      <c r="S543" s="29">
        <f t="shared" si="318"/>
        <v>-1.2857122629874703E-8</v>
      </c>
      <c r="T543" s="29">
        <f t="shared" si="319"/>
        <v>-1.2857122629874703E-8</v>
      </c>
      <c r="V543" s="35">
        <v>2.1000000000000002E-9</v>
      </c>
      <c r="W543" s="35">
        <v>1.4787360274700001</v>
      </c>
      <c r="X543" s="35">
        <v>205.43478891180001</v>
      </c>
      <c r="Y543" s="29">
        <f t="shared" si="320"/>
        <v>2.1591230849989709E-10</v>
      </c>
      <c r="Z543" s="29">
        <f t="shared" si="321"/>
        <v>2.1584725913496929E-10</v>
      </c>
      <c r="AA543" s="29">
        <f t="shared" si="322"/>
        <v>2.1584725936085158E-10</v>
      </c>
      <c r="AB543" s="29">
        <f t="shared" si="323"/>
        <v>2.1584725936085158E-10</v>
      </c>
      <c r="AD543" s="35"/>
      <c r="AE543" s="35"/>
      <c r="AF543" s="35"/>
      <c r="AL543" s="35"/>
      <c r="AM543" s="35"/>
      <c r="AN543" s="35"/>
      <c r="AT543" s="35"/>
      <c r="AU543" s="35"/>
      <c r="AV543" s="35"/>
      <c r="BB543" s="35"/>
      <c r="BC543" s="35"/>
      <c r="BD543" s="35"/>
      <c r="BJ543" s="35"/>
      <c r="BK543" s="35"/>
      <c r="BL543" s="35"/>
      <c r="BR543" s="35"/>
      <c r="BS543" s="35"/>
      <c r="BT543" s="35"/>
      <c r="BZ543" s="35"/>
      <c r="CA543" s="35"/>
      <c r="CB543" s="35"/>
      <c r="CH543" s="35"/>
      <c r="CI543" s="35"/>
      <c r="CJ543" s="35"/>
      <c r="CP543" s="35"/>
      <c r="CQ543" s="35"/>
      <c r="CR543" s="35"/>
      <c r="CX543" s="35"/>
      <c r="CY543" s="35"/>
      <c r="CZ543" s="35"/>
      <c r="DF543" s="35">
        <v>3.84E-8</v>
      </c>
      <c r="DG543" s="35">
        <v>0.43014354282</v>
      </c>
      <c r="DH543" s="35">
        <v>214.5229357154</v>
      </c>
      <c r="DI543" s="29">
        <f t="shared" si="324"/>
        <v>-2.7492546067536677E-8</v>
      </c>
      <c r="DJ543" s="29">
        <f t="shared" si="325"/>
        <v>-2.7493417839882875E-8</v>
      </c>
      <c r="DK543" s="29">
        <f t="shared" si="326"/>
        <v>-2.7493417836855725E-8</v>
      </c>
      <c r="DL543" s="29">
        <f t="shared" si="327"/>
        <v>-2.7493417836855725E-8</v>
      </c>
      <c r="DN543" s="35">
        <v>1.421E-8</v>
      </c>
      <c r="DO543" s="35">
        <v>1.6537978907799999</v>
      </c>
      <c r="DP543" s="35">
        <v>857.12853501510006</v>
      </c>
      <c r="DQ543" s="29">
        <f t="shared" si="328"/>
        <v>-1.4084931472090698E-8</v>
      </c>
      <c r="DR543" s="29">
        <f t="shared" si="329"/>
        <v>-1.4084686936404245E-8</v>
      </c>
      <c r="DS543" s="29">
        <f t="shared" si="330"/>
        <v>-1.4084686937253802E-8</v>
      </c>
      <c r="DT543" s="29">
        <f t="shared" si="331"/>
        <v>-1.4084686937253802E-8</v>
      </c>
      <c r="DV543" s="35"/>
      <c r="DW543" s="35"/>
      <c r="DX543" s="35"/>
      <c r="ED543" s="35"/>
      <c r="EE543" s="35"/>
      <c r="EF543" s="35"/>
      <c r="EL543" s="35"/>
      <c r="EM543" s="35"/>
      <c r="EN543" s="35"/>
      <c r="ET543" s="35"/>
      <c r="EU543" s="35"/>
      <c r="EV543" s="35"/>
    </row>
    <row r="544" spans="14:152" s="29" customFormat="1" ht="13.5" x14ac:dyDescent="0.3">
      <c r="N544" s="35">
        <v>1.1900000000000001E-8</v>
      </c>
      <c r="O544" s="35">
        <v>0.67933974618000004</v>
      </c>
      <c r="P544" s="35">
        <v>699.70103135429997</v>
      </c>
      <c r="Q544" s="29">
        <f t="shared" si="316"/>
        <v>1.0311877931333007E-8</v>
      </c>
      <c r="R544" s="29">
        <f t="shared" si="317"/>
        <v>1.0311247926561362E-8</v>
      </c>
      <c r="S544" s="29">
        <f t="shared" si="318"/>
        <v>1.0311247928749233E-8</v>
      </c>
      <c r="T544" s="29">
        <f t="shared" si="319"/>
        <v>1.0311247928749233E-8</v>
      </c>
      <c r="V544" s="35">
        <v>1.9399999999999999E-9</v>
      </c>
      <c r="W544" s="35">
        <v>2.3716770330200001</v>
      </c>
      <c r="X544" s="35">
        <v>3370.1042450032</v>
      </c>
      <c r="Y544" s="29">
        <f t="shared" si="320"/>
        <v>1.643788433821513E-9</v>
      </c>
      <c r="Z544" s="29">
        <f t="shared" si="321"/>
        <v>1.6443145664629804E-9</v>
      </c>
      <c r="AA544" s="29">
        <f t="shared" si="322"/>
        <v>1.6443145646367505E-9</v>
      </c>
      <c r="AB544" s="29">
        <f t="shared" si="323"/>
        <v>1.6443145646367505E-9</v>
      </c>
      <c r="AD544" s="35"/>
      <c r="AE544" s="35"/>
      <c r="AF544" s="35"/>
      <c r="AL544" s="35"/>
      <c r="AM544" s="35"/>
      <c r="AN544" s="35"/>
      <c r="AT544" s="35"/>
      <c r="AU544" s="35"/>
      <c r="AV544" s="35"/>
      <c r="BB544" s="35"/>
      <c r="BC544" s="35"/>
      <c r="BD544" s="35"/>
      <c r="BJ544" s="35"/>
      <c r="BK544" s="35"/>
      <c r="BL544" s="35"/>
      <c r="BR544" s="35"/>
      <c r="BS544" s="35"/>
      <c r="BT544" s="35"/>
      <c r="BZ544" s="35"/>
      <c r="CA544" s="35"/>
      <c r="CB544" s="35"/>
      <c r="CH544" s="35"/>
      <c r="CI544" s="35"/>
      <c r="CJ544" s="35"/>
      <c r="CP544" s="35"/>
      <c r="CQ544" s="35"/>
      <c r="CR544" s="35"/>
      <c r="CX544" s="35"/>
      <c r="CY544" s="35"/>
      <c r="CZ544" s="35"/>
      <c r="DF544" s="35">
        <v>4.7239999999999998E-8</v>
      </c>
      <c r="DG544" s="35">
        <v>3.6203920860799998</v>
      </c>
      <c r="DH544" s="35">
        <v>638.41281360569997</v>
      </c>
      <c r="DI544" s="29">
        <f t="shared" si="324"/>
        <v>6.953909878578799E-9</v>
      </c>
      <c r="DJ544" s="29">
        <f t="shared" si="325"/>
        <v>6.9584316440129334E-9</v>
      </c>
      <c r="DK544" s="29">
        <f t="shared" si="326"/>
        <v>6.9584316283113736E-9</v>
      </c>
      <c r="DL544" s="29">
        <f t="shared" si="327"/>
        <v>6.9584316283113736E-9</v>
      </c>
      <c r="DN544" s="35">
        <v>1.1620000000000001E-8</v>
      </c>
      <c r="DO544" s="35">
        <v>1.92099315083</v>
      </c>
      <c r="DP544" s="35">
        <v>220.9339073006</v>
      </c>
      <c r="DQ544" s="29">
        <f t="shared" si="328"/>
        <v>8.3112684757573433E-9</v>
      </c>
      <c r="DR544" s="29">
        <f t="shared" si="329"/>
        <v>8.3109965033718724E-9</v>
      </c>
      <c r="DS544" s="29">
        <f t="shared" si="330"/>
        <v>8.3109965043163009E-9</v>
      </c>
      <c r="DT544" s="29">
        <f t="shared" si="331"/>
        <v>8.3109965043163009E-9</v>
      </c>
      <c r="DV544" s="35"/>
      <c r="DW544" s="35"/>
      <c r="DX544" s="35"/>
      <c r="ED544" s="35"/>
      <c r="EE544" s="35"/>
      <c r="EF544" s="35"/>
      <c r="EL544" s="35"/>
      <c r="EM544" s="35"/>
      <c r="EN544" s="35"/>
      <c r="ET544" s="35"/>
      <c r="EU544" s="35"/>
      <c r="EV544" s="35"/>
    </row>
    <row r="545" spans="14:152" s="29" customFormat="1" ht="13.5" x14ac:dyDescent="0.3">
      <c r="N545" s="35">
        <v>9.5000000000000007E-9</v>
      </c>
      <c r="O545" s="35">
        <v>2.6696434070000001</v>
      </c>
      <c r="P545" s="35">
        <v>92.3077063856</v>
      </c>
      <c r="Q545" s="29">
        <f t="shared" si="316"/>
        <v>-4.91272761173717E-9</v>
      </c>
      <c r="R545" s="29">
        <f t="shared" si="317"/>
        <v>-4.91284138579253E-9</v>
      </c>
      <c r="S545" s="29">
        <f t="shared" si="318"/>
        <v>-4.9128413853974529E-9</v>
      </c>
      <c r="T545" s="29">
        <f t="shared" si="319"/>
        <v>-4.9128413853974529E-9</v>
      </c>
      <c r="V545" s="35">
        <v>2.28E-9</v>
      </c>
      <c r="W545" s="35">
        <v>2.1526601514500001</v>
      </c>
      <c r="X545" s="35">
        <v>55.137878594299998</v>
      </c>
      <c r="Y545" s="29">
        <f t="shared" si="320"/>
        <v>-2.2700647405924192E-9</v>
      </c>
      <c r="Z545" s="29">
        <f t="shared" si="321"/>
        <v>-2.2700629634403818E-9</v>
      </c>
      <c r="AA545" s="29">
        <f t="shared" si="322"/>
        <v>-2.2700629634465529E-9</v>
      </c>
      <c r="AB545" s="29">
        <f t="shared" si="323"/>
        <v>-2.2700629634465529E-9</v>
      </c>
      <c r="AD545" s="35"/>
      <c r="AE545" s="35"/>
      <c r="AF545" s="35"/>
      <c r="AL545" s="35"/>
      <c r="AM545" s="35"/>
      <c r="AN545" s="35"/>
      <c r="AT545" s="35"/>
      <c r="AU545" s="35"/>
      <c r="AV545" s="35"/>
      <c r="BB545" s="35"/>
      <c r="BC545" s="35"/>
      <c r="BD545" s="35"/>
      <c r="BJ545" s="35"/>
      <c r="BK545" s="35"/>
      <c r="BL545" s="35"/>
      <c r="BR545" s="35"/>
      <c r="BS545" s="35"/>
      <c r="BT545" s="35"/>
      <c r="BZ545" s="35"/>
      <c r="CA545" s="35"/>
      <c r="CB545" s="35"/>
      <c r="CH545" s="35"/>
      <c r="CI545" s="35"/>
      <c r="CJ545" s="35"/>
      <c r="CP545" s="35"/>
      <c r="CQ545" s="35"/>
      <c r="CR545" s="35"/>
      <c r="CX545" s="35"/>
      <c r="CY545" s="35"/>
      <c r="CZ545" s="35"/>
      <c r="DF545" s="35">
        <v>4.8699999999999999E-8</v>
      </c>
      <c r="DG545" s="35">
        <v>5.7587459962000001</v>
      </c>
      <c r="DH545" s="35">
        <v>1246.6574718362999</v>
      </c>
      <c r="DI545" s="29">
        <f t="shared" si="324"/>
        <v>3.1250736101831983E-8</v>
      </c>
      <c r="DJ545" s="29">
        <f t="shared" si="325"/>
        <v>3.125779390196865E-8</v>
      </c>
      <c r="DK545" s="29">
        <f t="shared" si="326"/>
        <v>3.1257793877462657E-8</v>
      </c>
      <c r="DL545" s="29">
        <f t="shared" si="327"/>
        <v>3.1257793877462657E-8</v>
      </c>
      <c r="DN545" s="35">
        <v>1.277E-8</v>
      </c>
      <c r="DO545" s="35">
        <v>4.85435999187</v>
      </c>
      <c r="DP545" s="35">
        <v>54.1746707478</v>
      </c>
      <c r="DQ545" s="29">
        <f t="shared" si="328"/>
        <v>1.0893900639108976E-8</v>
      </c>
      <c r="DR545" s="29">
        <f t="shared" si="329"/>
        <v>1.0893845921508933E-8</v>
      </c>
      <c r="DS545" s="29">
        <f t="shared" si="330"/>
        <v>1.0893845921698943E-8</v>
      </c>
      <c r="DT545" s="29">
        <f t="shared" si="331"/>
        <v>1.0893845921698943E-8</v>
      </c>
      <c r="DV545" s="35"/>
      <c r="DW545" s="35"/>
      <c r="DX545" s="35"/>
      <c r="ED545" s="35"/>
      <c r="EE545" s="35"/>
      <c r="EF545" s="35"/>
      <c r="EL545" s="35"/>
      <c r="EM545" s="35"/>
      <c r="EN545" s="35"/>
      <c r="ET545" s="35"/>
      <c r="EU545" s="35"/>
      <c r="EV545" s="35"/>
    </row>
    <row r="546" spans="14:152" s="29" customFormat="1" ht="13.5" x14ac:dyDescent="0.3">
      <c r="N546" s="35">
        <v>9.3299999999999998E-9</v>
      </c>
      <c r="O546" s="35">
        <v>0.63000656580000003</v>
      </c>
      <c r="P546" s="35">
        <v>406.95447090300001</v>
      </c>
      <c r="Q546" s="29">
        <f t="shared" si="316"/>
        <v>5.3774062199970892E-9</v>
      </c>
      <c r="R546" s="29">
        <f t="shared" si="317"/>
        <v>5.377876549553778E-9</v>
      </c>
      <c r="S546" s="29">
        <f t="shared" si="318"/>
        <v>5.3778765479206075E-9</v>
      </c>
      <c r="T546" s="29">
        <f t="shared" si="319"/>
        <v>5.3778765479206075E-9</v>
      </c>
      <c r="V546" s="35">
        <v>2.0099999999999999E-9</v>
      </c>
      <c r="W546" s="35">
        <v>2.7138067160800001</v>
      </c>
      <c r="X546" s="35">
        <v>586.31331639719997</v>
      </c>
      <c r="Y546" s="29">
        <f t="shared" si="320"/>
        <v>1.9017245737366509E-9</v>
      </c>
      <c r="Z546" s="29">
        <f t="shared" si="321"/>
        <v>1.9016667252510575E-9</v>
      </c>
      <c r="AA546" s="29">
        <f t="shared" si="322"/>
        <v>1.9016667254519594E-9</v>
      </c>
      <c r="AB546" s="29">
        <f t="shared" si="323"/>
        <v>1.9016667254519594E-9</v>
      </c>
      <c r="AD546" s="35"/>
      <c r="AE546" s="35"/>
      <c r="AF546" s="35"/>
      <c r="AL546" s="35"/>
      <c r="AM546" s="35"/>
      <c r="AN546" s="35"/>
      <c r="AT546" s="35"/>
      <c r="AU546" s="35"/>
      <c r="AV546" s="35"/>
      <c r="BB546" s="35"/>
      <c r="BC546" s="35"/>
      <c r="BD546" s="35"/>
      <c r="BJ546" s="35"/>
      <c r="BK546" s="35"/>
      <c r="BL546" s="35"/>
      <c r="BR546" s="35"/>
      <c r="BS546" s="35"/>
      <c r="BT546" s="35"/>
      <c r="BZ546" s="35"/>
      <c r="CA546" s="35"/>
      <c r="CB546" s="35"/>
      <c r="CH546" s="35"/>
      <c r="CI546" s="35"/>
      <c r="CJ546" s="35"/>
      <c r="CP546" s="35"/>
      <c r="CQ546" s="35"/>
      <c r="CR546" s="35"/>
      <c r="CX546" s="35"/>
      <c r="CY546" s="35"/>
      <c r="CZ546" s="35"/>
      <c r="DF546" s="35">
        <v>4.4489999999999997E-8</v>
      </c>
      <c r="DG546" s="35">
        <v>1.43384065964</v>
      </c>
      <c r="DH546" s="35">
        <v>184.98791978669999</v>
      </c>
      <c r="DI546" s="29">
        <f t="shared" si="324"/>
        <v>-1.2038036824235707E-8</v>
      </c>
      <c r="DJ546" s="29">
        <f t="shared" si="325"/>
        <v>-1.2039237845941081E-8</v>
      </c>
      <c r="DK546" s="29">
        <f t="shared" si="326"/>
        <v>-1.2039237841770595E-8</v>
      </c>
      <c r="DL546" s="29">
        <f t="shared" si="327"/>
        <v>-1.2039237841770595E-8</v>
      </c>
      <c r="DN546" s="35">
        <v>1.153E-8</v>
      </c>
      <c r="DO546" s="35">
        <v>5.3302803467900004</v>
      </c>
      <c r="DP546" s="35">
        <v>233.90602325750001</v>
      </c>
      <c r="DQ546" s="29">
        <f t="shared" si="328"/>
        <v>-1.1030518261365472E-8</v>
      </c>
      <c r="DR546" s="29">
        <f t="shared" si="329"/>
        <v>-1.1030399230988829E-8</v>
      </c>
      <c r="DS546" s="29">
        <f t="shared" si="330"/>
        <v>-1.1030399231402185E-8</v>
      </c>
      <c r="DT546" s="29">
        <f t="shared" si="331"/>
        <v>-1.1030399231402185E-8</v>
      </c>
      <c r="DV546" s="35"/>
      <c r="DW546" s="35"/>
      <c r="DX546" s="35"/>
      <c r="ED546" s="35"/>
      <c r="EE546" s="35"/>
      <c r="EF546" s="35"/>
      <c r="EL546" s="35"/>
      <c r="EM546" s="35"/>
      <c r="EN546" s="35"/>
      <c r="ET546" s="35"/>
      <c r="EU546" s="35"/>
      <c r="EV546" s="35"/>
    </row>
    <row r="547" spans="14:152" s="29" customFormat="1" ht="13.5" x14ac:dyDescent="0.3">
      <c r="N547" s="35">
        <v>9.5900000000000002E-9</v>
      </c>
      <c r="O547" s="35">
        <v>1.77556884452</v>
      </c>
      <c r="P547" s="35">
        <v>67.668051566499997</v>
      </c>
      <c r="Q547" s="29">
        <f t="shared" si="316"/>
        <v>-9.2502801791549362E-9</v>
      </c>
      <c r="R547" s="29">
        <f t="shared" si="317"/>
        <v>-9.2502542282385995E-9</v>
      </c>
      <c r="S547" s="29">
        <f t="shared" si="318"/>
        <v>-9.2502542283287143E-9</v>
      </c>
      <c r="T547" s="29">
        <f t="shared" si="319"/>
        <v>-9.2502542283287143E-9</v>
      </c>
      <c r="V547" s="35">
        <v>1.9399999999999999E-9</v>
      </c>
      <c r="W547" s="35">
        <v>3.2956003373099998</v>
      </c>
      <c r="X547" s="35">
        <v>1670.8250284999999</v>
      </c>
      <c r="Y547" s="29">
        <f t="shared" si="320"/>
        <v>1.0758485301219478E-9</v>
      </c>
      <c r="Z547" s="29">
        <f t="shared" si="321"/>
        <v>1.0754396235626232E-9</v>
      </c>
      <c r="AA547" s="29">
        <f t="shared" si="322"/>
        <v>1.0754396249826603E-9</v>
      </c>
      <c r="AB547" s="29">
        <f t="shared" si="323"/>
        <v>1.0754396249826603E-9</v>
      </c>
      <c r="AD547" s="35"/>
      <c r="AE547" s="35"/>
      <c r="AF547" s="35"/>
      <c r="AL547" s="35"/>
      <c r="AM547" s="35"/>
      <c r="AN547" s="35"/>
      <c r="AT547" s="35"/>
      <c r="AU547" s="35"/>
      <c r="AV547" s="35"/>
      <c r="BB547" s="35"/>
      <c r="BC547" s="35"/>
      <c r="BD547" s="35"/>
      <c r="BJ547" s="35"/>
      <c r="BK547" s="35"/>
      <c r="BL547" s="35"/>
      <c r="BR547" s="35"/>
      <c r="BS547" s="35"/>
      <c r="BT547" s="35"/>
      <c r="BZ547" s="35"/>
      <c r="CA547" s="35"/>
      <c r="CB547" s="35"/>
      <c r="CH547" s="35"/>
      <c r="CI547" s="35"/>
      <c r="CJ547" s="35"/>
      <c r="CP547" s="35"/>
      <c r="CQ547" s="35"/>
      <c r="CR547" s="35"/>
      <c r="CX547" s="35"/>
      <c r="CY547" s="35"/>
      <c r="CZ547" s="35"/>
      <c r="DF547" s="35">
        <v>3.9309999999999999E-8</v>
      </c>
      <c r="DG547" s="35">
        <v>2.36660272585</v>
      </c>
      <c r="DH547" s="35">
        <v>909.81873305459999</v>
      </c>
      <c r="DI547" s="29">
        <f t="shared" si="324"/>
        <v>-5.2898177794419904E-9</v>
      </c>
      <c r="DJ547" s="29">
        <f t="shared" si="325"/>
        <v>-5.2951898588845995E-9</v>
      </c>
      <c r="DK547" s="29">
        <f t="shared" si="326"/>
        <v>-5.2951898402305293E-9</v>
      </c>
      <c r="DL547" s="29">
        <f t="shared" si="327"/>
        <v>-5.2951898402305293E-9</v>
      </c>
      <c r="DN547" s="35">
        <v>1.214E-8</v>
      </c>
      <c r="DO547" s="35">
        <v>4.1132472196299998</v>
      </c>
      <c r="DP547" s="35">
        <v>3377.2177920039999</v>
      </c>
      <c r="DQ547" s="29">
        <f t="shared" si="328"/>
        <v>-9.0900414765218074E-9</v>
      </c>
      <c r="DR547" s="29">
        <f t="shared" si="329"/>
        <v>-9.0859208452156054E-9</v>
      </c>
      <c r="DS547" s="29">
        <f t="shared" si="330"/>
        <v>-9.085920859528472E-9</v>
      </c>
      <c r="DT547" s="29">
        <f t="shared" si="331"/>
        <v>-9.085920859528472E-9</v>
      </c>
      <c r="DV547" s="35"/>
      <c r="DW547" s="35"/>
      <c r="DX547" s="35"/>
      <c r="ED547" s="35"/>
      <c r="EE547" s="35"/>
      <c r="EF547" s="35"/>
      <c r="EL547" s="35"/>
      <c r="EM547" s="35"/>
      <c r="EN547" s="35"/>
      <c r="ET547" s="35"/>
      <c r="EU547" s="35"/>
      <c r="EV547" s="35"/>
    </row>
    <row r="548" spans="14:152" s="29" customFormat="1" ht="13.5" x14ac:dyDescent="0.3">
      <c r="N548" s="35">
        <v>1.185E-8</v>
      </c>
      <c r="O548" s="35">
        <v>3.7014060418499999</v>
      </c>
      <c r="P548" s="35">
        <v>285.63301345050002</v>
      </c>
      <c r="Q548" s="29">
        <f t="shared" si="316"/>
        <v>-5.5418164985713395E-9</v>
      </c>
      <c r="R548" s="29">
        <f t="shared" si="317"/>
        <v>-5.5413629803218701E-9</v>
      </c>
      <c r="S548" s="29">
        <f t="shared" si="318"/>
        <v>-5.5413629818967061E-9</v>
      </c>
      <c r="T548" s="29">
        <f t="shared" si="319"/>
        <v>-5.5413629818967061E-9</v>
      </c>
      <c r="V548" s="35">
        <v>2.0099999999999999E-9</v>
      </c>
      <c r="W548" s="35">
        <v>4.2344763366300002</v>
      </c>
      <c r="X548" s="35">
        <v>1493.093668066</v>
      </c>
      <c r="Y548" s="29">
        <f t="shared" si="320"/>
        <v>-1.9655005851766435E-9</v>
      </c>
      <c r="Z548" s="29">
        <f t="shared" si="321"/>
        <v>-1.9655957304336363E-9</v>
      </c>
      <c r="AA548" s="29">
        <f t="shared" si="322"/>
        <v>-1.9655957301034233E-9</v>
      </c>
      <c r="AB548" s="29">
        <f t="shared" si="323"/>
        <v>-1.9655957301034233E-9</v>
      </c>
      <c r="AD548" s="35"/>
      <c r="AE548" s="35"/>
      <c r="AF548" s="35"/>
      <c r="AL548" s="35"/>
      <c r="AM548" s="35"/>
      <c r="AN548" s="35"/>
      <c r="AT548" s="35"/>
      <c r="AU548" s="35"/>
      <c r="AV548" s="35"/>
      <c r="BB548" s="35"/>
      <c r="BC548" s="35"/>
      <c r="BD548" s="35"/>
      <c r="BJ548" s="35"/>
      <c r="BK548" s="35"/>
      <c r="BL548" s="35"/>
      <c r="BR548" s="35"/>
      <c r="BS548" s="35"/>
      <c r="BT548" s="35"/>
      <c r="BZ548" s="35"/>
      <c r="CA548" s="35"/>
      <c r="CB548" s="35"/>
      <c r="CH548" s="35"/>
      <c r="CI548" s="35"/>
      <c r="CJ548" s="35"/>
      <c r="CP548" s="35"/>
      <c r="CQ548" s="35"/>
      <c r="CR548" s="35"/>
      <c r="CX548" s="35"/>
      <c r="CY548" s="35"/>
      <c r="CZ548" s="35"/>
      <c r="DF548" s="35">
        <v>3.7870000000000001E-8</v>
      </c>
      <c r="DG548" s="35">
        <v>5.9893241690599996</v>
      </c>
      <c r="DH548" s="35">
        <v>325.95309721220002</v>
      </c>
      <c r="DI548" s="29">
        <f t="shared" si="324"/>
        <v>1.0750819303195223E-8</v>
      </c>
      <c r="DJ548" s="29">
        <f t="shared" si="325"/>
        <v>1.0749025129572677E-8</v>
      </c>
      <c r="DK548" s="29">
        <f t="shared" si="326"/>
        <v>1.0749025135802915E-8</v>
      </c>
      <c r="DL548" s="29">
        <f t="shared" si="327"/>
        <v>1.0749025135802915E-8</v>
      </c>
      <c r="DN548" s="35">
        <v>1.109E-8</v>
      </c>
      <c r="DO548" s="35">
        <v>5.6891558267400004</v>
      </c>
      <c r="DP548" s="35">
        <v>162.89651925890001</v>
      </c>
      <c r="DQ548" s="29">
        <f t="shared" si="328"/>
        <v>-5.1302024758287315E-9</v>
      </c>
      <c r="DR548" s="29">
        <f t="shared" si="329"/>
        <v>-5.1299596945185502E-9</v>
      </c>
      <c r="DS548" s="29">
        <f t="shared" si="330"/>
        <v>-5.1299596953616077E-9</v>
      </c>
      <c r="DT548" s="29">
        <f t="shared" si="331"/>
        <v>-5.1299596953616077E-9</v>
      </c>
      <c r="DV548" s="35"/>
      <c r="DW548" s="35"/>
      <c r="DX548" s="35"/>
      <c r="ED548" s="35"/>
      <c r="EE548" s="35"/>
      <c r="EF548" s="35"/>
      <c r="EL548" s="35"/>
      <c r="EM548" s="35"/>
      <c r="EN548" s="35"/>
      <c r="ET548" s="35"/>
      <c r="EU548" s="35"/>
      <c r="EV548" s="35"/>
    </row>
    <row r="549" spans="14:152" s="29" customFormat="1" ht="13.5" x14ac:dyDescent="0.3">
      <c r="N549" s="35">
        <v>9.5599999999999992E-9</v>
      </c>
      <c r="O549" s="35">
        <v>5.1892853099199998</v>
      </c>
      <c r="P549" s="35">
        <v>319.31263096340001</v>
      </c>
      <c r="Q549" s="29">
        <f t="shared" si="316"/>
        <v>-5.5550589601221427E-9</v>
      </c>
      <c r="R549" s="29">
        <f t="shared" si="317"/>
        <v>-5.5554355497375627E-9</v>
      </c>
      <c r="S549" s="29">
        <f t="shared" si="318"/>
        <v>-5.5554355484298977E-9</v>
      </c>
      <c r="T549" s="29">
        <f t="shared" si="319"/>
        <v>-5.5554355484298977E-9</v>
      </c>
      <c r="V549" s="35">
        <v>1.81E-9</v>
      </c>
      <c r="W549" s="35">
        <v>3.61567262848</v>
      </c>
      <c r="X549" s="35">
        <v>9786.6873553349997</v>
      </c>
      <c r="Y549" s="29">
        <f t="shared" si="320"/>
        <v>1.2703636947313187E-9</v>
      </c>
      <c r="Z549" s="29">
        <f t="shared" si="321"/>
        <v>1.2684496098639687E-9</v>
      </c>
      <c r="AA549" s="29">
        <f t="shared" si="322"/>
        <v>1.2684496165154149E-9</v>
      </c>
      <c r="AB549" s="29">
        <f t="shared" si="323"/>
        <v>1.2684496165154149E-9</v>
      </c>
      <c r="AD549" s="35"/>
      <c r="AE549" s="35"/>
      <c r="AF549" s="35"/>
      <c r="AL549" s="35"/>
      <c r="AM549" s="35"/>
      <c r="AN549" s="35"/>
      <c r="AT549" s="35"/>
      <c r="AU549" s="35"/>
      <c r="AV549" s="35"/>
      <c r="BB549" s="35"/>
      <c r="BC549" s="35"/>
      <c r="BD549" s="35"/>
      <c r="BJ549" s="35"/>
      <c r="BK549" s="35"/>
      <c r="BL549" s="35"/>
      <c r="BR549" s="35"/>
      <c r="BS549" s="35"/>
      <c r="BT549" s="35"/>
      <c r="BZ549" s="35"/>
      <c r="CA549" s="35"/>
      <c r="CB549" s="35"/>
      <c r="CH549" s="35"/>
      <c r="CI549" s="35"/>
      <c r="CJ549" s="35"/>
      <c r="CP549" s="35"/>
      <c r="CQ549" s="35"/>
      <c r="CR549" s="35"/>
      <c r="CX549" s="35"/>
      <c r="CY549" s="35"/>
      <c r="CZ549" s="35"/>
      <c r="DF549" s="35">
        <v>3.6650000000000001E-8</v>
      </c>
      <c r="DG549" s="35">
        <v>0.72917314141</v>
      </c>
      <c r="DH549" s="35">
        <v>20.446869125100001</v>
      </c>
      <c r="DI549" s="29">
        <f t="shared" si="324"/>
        <v>1.7876573516401797E-8</v>
      </c>
      <c r="DJ549" s="29">
        <f t="shared" si="325"/>
        <v>1.7876672681552938E-8</v>
      </c>
      <c r="DK549" s="29">
        <f t="shared" si="326"/>
        <v>1.7876672681208589E-8</v>
      </c>
      <c r="DL549" s="29">
        <f t="shared" si="327"/>
        <v>1.7876672681208589E-8</v>
      </c>
      <c r="DN549" s="35">
        <v>1.068E-8</v>
      </c>
      <c r="DO549" s="35">
        <v>4.8538348087600003</v>
      </c>
      <c r="DP549" s="35">
        <v>611.4430983108</v>
      </c>
      <c r="DQ549" s="29">
        <f t="shared" si="328"/>
        <v>-6.4435010477379707E-9</v>
      </c>
      <c r="DR549" s="29">
        <f t="shared" si="329"/>
        <v>-6.4427115918526342E-9</v>
      </c>
      <c r="DS549" s="29">
        <f t="shared" si="330"/>
        <v>-6.4427115945940844E-9</v>
      </c>
      <c r="DT549" s="29">
        <f t="shared" si="331"/>
        <v>-6.4427115945940844E-9</v>
      </c>
      <c r="DV549" s="35"/>
      <c r="DW549" s="35"/>
      <c r="DX549" s="35"/>
      <c r="ED549" s="35"/>
      <c r="EE549" s="35"/>
      <c r="EF549" s="35"/>
      <c r="EL549" s="35"/>
      <c r="EM549" s="35"/>
      <c r="EN549" s="35"/>
      <c r="ET549" s="35"/>
      <c r="EU549" s="35"/>
      <c r="EV549" s="35"/>
    </row>
    <row r="550" spans="14:152" s="29" customFormat="1" ht="13.5" x14ac:dyDescent="0.3">
      <c r="N550" s="35">
        <v>1.014E-8</v>
      </c>
      <c r="O550" s="35">
        <v>1.9744931006299999</v>
      </c>
      <c r="P550" s="35">
        <v>2097.4232193759999</v>
      </c>
      <c r="Q550" s="29">
        <f t="shared" si="316"/>
        <v>-8.8807708707244399E-10</v>
      </c>
      <c r="R550" s="29">
        <f t="shared" si="317"/>
        <v>-8.9128854808404558E-10</v>
      </c>
      <c r="S550" s="29">
        <f t="shared" si="318"/>
        <v>-8.9128853693254095E-10</v>
      </c>
      <c r="T550" s="29">
        <f t="shared" si="319"/>
        <v>-8.9128853693254095E-10</v>
      </c>
      <c r="V550" s="35">
        <v>1.81E-9</v>
      </c>
      <c r="W550" s="35">
        <v>2.8321155834599998</v>
      </c>
      <c r="X550" s="35">
        <v>1262.3860848887</v>
      </c>
      <c r="Y550" s="29">
        <f t="shared" si="320"/>
        <v>-4.0609222827384777E-10</v>
      </c>
      <c r="Z550" s="29">
        <f t="shared" si="321"/>
        <v>-4.0642975066872148E-10</v>
      </c>
      <c r="AA550" s="29">
        <f t="shared" si="322"/>
        <v>-4.0642974949671021E-10</v>
      </c>
      <c r="AB550" s="29">
        <f t="shared" si="323"/>
        <v>-4.0642974949671021E-10</v>
      </c>
      <c r="AD550" s="35"/>
      <c r="AE550" s="35"/>
      <c r="AF550" s="35"/>
      <c r="AL550" s="35"/>
      <c r="AM550" s="35"/>
      <c r="AN550" s="35"/>
      <c r="AT550" s="35"/>
      <c r="AU550" s="35"/>
      <c r="AV550" s="35"/>
      <c r="BB550" s="35"/>
      <c r="BC550" s="35"/>
      <c r="BD550" s="35"/>
      <c r="BJ550" s="35"/>
      <c r="BK550" s="35"/>
      <c r="BL550" s="35"/>
      <c r="BR550" s="35"/>
      <c r="BS550" s="35"/>
      <c r="BT550" s="35"/>
      <c r="BZ550" s="35"/>
      <c r="CA550" s="35"/>
      <c r="CB550" s="35"/>
      <c r="CH550" s="35"/>
      <c r="CI550" s="35"/>
      <c r="CJ550" s="35"/>
      <c r="CP550" s="35"/>
      <c r="CQ550" s="35"/>
      <c r="CR550" s="35"/>
      <c r="CX550" s="35"/>
      <c r="CY550" s="35"/>
      <c r="CZ550" s="35"/>
      <c r="DF550" s="35">
        <v>4.2429999999999997E-8</v>
      </c>
      <c r="DG550" s="35">
        <v>2.2910309679699998</v>
      </c>
      <c r="DH550" s="35">
        <v>453.42489381899998</v>
      </c>
      <c r="DI550" s="29">
        <f t="shared" si="324"/>
        <v>-4.130556663137413E-8</v>
      </c>
      <c r="DJ550" s="29">
        <f t="shared" si="325"/>
        <v>-4.1306233469505781E-8</v>
      </c>
      <c r="DK550" s="29">
        <f t="shared" si="326"/>
        <v>-4.1306233467190542E-8</v>
      </c>
      <c r="DL550" s="29">
        <f t="shared" si="327"/>
        <v>-4.1306233467190542E-8</v>
      </c>
      <c r="DN550" s="35">
        <v>1.119E-8</v>
      </c>
      <c r="DO550" s="35">
        <v>1.4080568636299999</v>
      </c>
      <c r="DP550" s="35">
        <v>1987.2168981566001</v>
      </c>
      <c r="DQ550" s="29">
        <f t="shared" si="328"/>
        <v>-7.1874023074797072E-9</v>
      </c>
      <c r="DR550" s="29">
        <f t="shared" si="329"/>
        <v>-7.1848184421748808E-9</v>
      </c>
      <c r="DS550" s="29">
        <f t="shared" si="330"/>
        <v>-7.1848184511483826E-9</v>
      </c>
      <c r="DT550" s="29">
        <f t="shared" si="331"/>
        <v>-7.1848184511483826E-9</v>
      </c>
      <c r="DV550" s="35"/>
      <c r="DW550" s="35"/>
      <c r="DX550" s="35"/>
      <c r="ED550" s="35"/>
      <c r="EE550" s="35"/>
      <c r="EF550" s="35"/>
      <c r="EL550" s="35"/>
      <c r="EM550" s="35"/>
      <c r="EN550" s="35"/>
      <c r="ET550" s="35"/>
      <c r="EU550" s="35"/>
      <c r="EV550" s="35"/>
    </row>
    <row r="551" spans="14:152" s="29" customFormat="1" ht="13.5" x14ac:dyDescent="0.3">
      <c r="N551" s="35">
        <v>1.048E-8</v>
      </c>
      <c r="O551" s="35">
        <v>3.6965941065500001</v>
      </c>
      <c r="P551" s="35">
        <v>117.9105690512</v>
      </c>
      <c r="Q551" s="29">
        <f t="shared" si="316"/>
        <v>8.2046794384268276E-9</v>
      </c>
      <c r="R551" s="29">
        <f t="shared" si="317"/>
        <v>8.2045628974911092E-9</v>
      </c>
      <c r="S551" s="29">
        <f t="shared" si="318"/>
        <v>8.2045628978957974E-9</v>
      </c>
      <c r="T551" s="29">
        <f t="shared" si="319"/>
        <v>8.2045628978957974E-9</v>
      </c>
      <c r="V551" s="35">
        <v>2.4199999999999999E-9</v>
      </c>
      <c r="W551" s="35">
        <v>4.6986915851599997</v>
      </c>
      <c r="X551" s="35">
        <v>1141.1340634054</v>
      </c>
      <c r="Y551" s="29">
        <f t="shared" si="320"/>
        <v>-7.8206205991225512E-10</v>
      </c>
      <c r="Z551" s="29">
        <f t="shared" si="321"/>
        <v>-7.8245819580476746E-10</v>
      </c>
      <c r="AA551" s="29">
        <f t="shared" si="322"/>
        <v>-7.8245819442923827E-10</v>
      </c>
      <c r="AB551" s="29">
        <f t="shared" si="323"/>
        <v>-7.8245819442923827E-10</v>
      </c>
      <c r="AD551" s="35"/>
      <c r="AE551" s="35"/>
      <c r="AF551" s="35"/>
      <c r="AL551" s="35"/>
      <c r="AM551" s="35"/>
      <c r="AN551" s="35"/>
      <c r="AT551" s="35"/>
      <c r="AU551" s="35"/>
      <c r="AV551" s="35"/>
      <c r="BB551" s="35"/>
      <c r="BC551" s="35"/>
      <c r="BD551" s="35"/>
      <c r="BJ551" s="35"/>
      <c r="BK551" s="35"/>
      <c r="BL551" s="35"/>
      <c r="BR551" s="35"/>
      <c r="BS551" s="35"/>
      <c r="BT551" s="35"/>
      <c r="BZ551" s="35"/>
      <c r="CA551" s="35"/>
      <c r="CB551" s="35"/>
      <c r="CH551" s="35"/>
      <c r="CI551" s="35"/>
      <c r="CJ551" s="35"/>
      <c r="CP551" s="35"/>
      <c r="CQ551" s="35"/>
      <c r="CR551" s="35"/>
      <c r="CX551" s="35"/>
      <c r="CY551" s="35"/>
      <c r="CZ551" s="35"/>
      <c r="DF551" s="35">
        <v>3.7300000000000003E-8</v>
      </c>
      <c r="DG551" s="35">
        <v>6.2483160118300001</v>
      </c>
      <c r="DH551" s="35">
        <v>159.12442469019999</v>
      </c>
      <c r="DI551" s="29">
        <f t="shared" si="324"/>
        <v>-3.0952943549422579E-8</v>
      </c>
      <c r="DJ551" s="29">
        <f t="shared" si="325"/>
        <v>-3.0952441497922054E-8</v>
      </c>
      <c r="DK551" s="29">
        <f t="shared" si="326"/>
        <v>-3.095244149966544E-8</v>
      </c>
      <c r="DL551" s="29">
        <f t="shared" si="327"/>
        <v>-3.095244149966544E-8</v>
      </c>
      <c r="DN551" s="35">
        <v>1.085E-8</v>
      </c>
      <c r="DO551" s="35">
        <v>0.64208148190000003</v>
      </c>
      <c r="DP551" s="35">
        <v>731.68372783780001</v>
      </c>
      <c r="DQ551" s="29">
        <f t="shared" si="328"/>
        <v>1.084116488049353E-8</v>
      </c>
      <c r="DR551" s="29">
        <f t="shared" si="329"/>
        <v>1.084111625949952E-8</v>
      </c>
      <c r="DS551" s="29">
        <f t="shared" si="330"/>
        <v>1.0841116259668587E-8</v>
      </c>
      <c r="DT551" s="29">
        <f t="shared" si="331"/>
        <v>1.0841116259668587E-8</v>
      </c>
      <c r="DV551" s="35"/>
      <c r="DW551" s="35"/>
      <c r="DX551" s="35"/>
      <c r="ED551" s="35"/>
      <c r="EE551" s="35"/>
      <c r="EF551" s="35"/>
      <c r="EL551" s="35"/>
      <c r="EM551" s="35"/>
      <c r="EN551" s="35"/>
      <c r="ET551" s="35"/>
      <c r="EU551" s="35"/>
      <c r="EV551" s="35"/>
    </row>
    <row r="552" spans="14:152" s="29" customFormat="1" ht="13.5" x14ac:dyDescent="0.3">
      <c r="N552" s="35">
        <v>1.153E-8</v>
      </c>
      <c r="O552" s="35">
        <v>2.5332030562300001</v>
      </c>
      <c r="P552" s="35">
        <v>104.5772469269</v>
      </c>
      <c r="Q552" s="29">
        <f t="shared" si="316"/>
        <v>-5.3309932777778245E-9</v>
      </c>
      <c r="R552" s="29">
        <f t="shared" si="317"/>
        <v>-5.3311553448554509E-9</v>
      </c>
      <c r="S552" s="29">
        <f t="shared" si="318"/>
        <v>-5.3311553442926819E-9</v>
      </c>
      <c r="T552" s="29">
        <f t="shared" si="319"/>
        <v>-5.3311553442926819E-9</v>
      </c>
      <c r="V552" s="35">
        <v>1.8400000000000001E-9</v>
      </c>
      <c r="W552" s="35">
        <v>4.6680733640199996</v>
      </c>
      <c r="X552" s="35">
        <v>1251.3403846248</v>
      </c>
      <c r="Y552" s="29">
        <f t="shared" si="320"/>
        <v>1.8218615446281129E-9</v>
      </c>
      <c r="Z552" s="29">
        <f t="shared" si="321"/>
        <v>1.821812625984816E-9</v>
      </c>
      <c r="AA552" s="29">
        <f t="shared" si="322"/>
        <v>1.8218126261547981E-9</v>
      </c>
      <c r="AB552" s="29">
        <f t="shared" si="323"/>
        <v>1.8218126261547981E-9</v>
      </c>
      <c r="AD552" s="35"/>
      <c r="AE552" s="35"/>
      <c r="AF552" s="35"/>
      <c r="AL552" s="35"/>
      <c r="AM552" s="35"/>
      <c r="AN552" s="35"/>
      <c r="AT552" s="35"/>
      <c r="AU552" s="35"/>
      <c r="AV552" s="35"/>
      <c r="BB552" s="35"/>
      <c r="BC552" s="35"/>
      <c r="BD552" s="35"/>
      <c r="BJ552" s="35"/>
      <c r="BK552" s="35"/>
      <c r="BL552" s="35"/>
      <c r="BR552" s="35"/>
      <c r="BS552" s="35"/>
      <c r="BT552" s="35"/>
      <c r="BZ552" s="35"/>
      <c r="CA552" s="35"/>
      <c r="CB552" s="35"/>
      <c r="CH552" s="35"/>
      <c r="CI552" s="35"/>
      <c r="CJ552" s="35"/>
      <c r="CP552" s="35"/>
      <c r="CQ552" s="35"/>
      <c r="CR552" s="35"/>
      <c r="CX552" s="35"/>
      <c r="CY552" s="35"/>
      <c r="CZ552" s="35"/>
      <c r="DF552" s="35">
        <v>3.8999999999999998E-8</v>
      </c>
      <c r="DG552" s="35">
        <v>1.3101324031499999</v>
      </c>
      <c r="DH552" s="35">
        <v>850.0149880143</v>
      </c>
      <c r="DI552" s="29">
        <f t="shared" si="324"/>
        <v>-3.236374002831309E-8</v>
      </c>
      <c r="DJ552" s="29">
        <f t="shared" si="325"/>
        <v>-3.2360935722016612E-8</v>
      </c>
      <c r="DK552" s="29">
        <f t="shared" si="326"/>
        <v>-3.236093573175538E-8</v>
      </c>
      <c r="DL552" s="29">
        <f t="shared" si="327"/>
        <v>-3.236093573175538E-8</v>
      </c>
      <c r="DN552" s="35">
        <v>1.4349999999999999E-8</v>
      </c>
      <c r="DO552" s="35">
        <v>3.2088013988799999</v>
      </c>
      <c r="DP552" s="35">
        <v>835.78789401270001</v>
      </c>
      <c r="DQ552" s="29">
        <f t="shared" si="328"/>
        <v>-6.8189601546545861E-9</v>
      </c>
      <c r="DR552" s="29">
        <f t="shared" si="329"/>
        <v>-6.8205597687153905E-9</v>
      </c>
      <c r="DS552" s="29">
        <f t="shared" si="330"/>
        <v>-6.8205597631609463E-9</v>
      </c>
      <c r="DT552" s="29">
        <f t="shared" si="331"/>
        <v>-6.8205597631609463E-9</v>
      </c>
      <c r="DV552" s="35"/>
      <c r="DW552" s="35"/>
      <c r="DX552" s="35"/>
      <c r="ED552" s="35"/>
      <c r="EE552" s="35"/>
      <c r="EF552" s="35"/>
      <c r="EL552" s="35"/>
      <c r="EM552" s="35"/>
      <c r="EN552" s="35"/>
      <c r="ET552" s="35"/>
      <c r="EU552" s="35"/>
      <c r="EV552" s="35"/>
    </row>
    <row r="553" spans="14:152" s="29" customFormat="1" ht="13.5" x14ac:dyDescent="0.3">
      <c r="N553" s="35">
        <v>1.2580000000000001E-8</v>
      </c>
      <c r="O553" s="35">
        <v>2.51536062507</v>
      </c>
      <c r="P553" s="35">
        <v>694.07195706180005</v>
      </c>
      <c r="Q553" s="29">
        <f t="shared" si="316"/>
        <v>4.2990236999313525E-9</v>
      </c>
      <c r="R553" s="29">
        <f t="shared" si="317"/>
        <v>4.3002675481310794E-9</v>
      </c>
      <c r="S553" s="29">
        <f t="shared" si="318"/>
        <v>4.3002675438119443E-9</v>
      </c>
      <c r="T553" s="29">
        <f t="shared" si="319"/>
        <v>4.3002675438119443E-9</v>
      </c>
      <c r="V553" s="35">
        <v>2.21E-9</v>
      </c>
      <c r="W553" s="35">
        <v>2.2588787625400002</v>
      </c>
      <c r="X553" s="35">
        <v>355.74874557179999</v>
      </c>
      <c r="Y553" s="29">
        <f t="shared" si="320"/>
        <v>-4.0202658278861912E-10</v>
      </c>
      <c r="Z553" s="29">
        <f t="shared" si="321"/>
        <v>-4.01909393715233E-10</v>
      </c>
      <c r="AA553" s="29">
        <f t="shared" si="322"/>
        <v>-4.0190939412217267E-10</v>
      </c>
      <c r="AB553" s="29">
        <f t="shared" si="323"/>
        <v>-4.0190939412217267E-10</v>
      </c>
      <c r="AD553" s="35"/>
      <c r="AE553" s="35"/>
      <c r="AF553" s="35"/>
      <c r="AL553" s="35"/>
      <c r="AM553" s="35"/>
      <c r="AN553" s="35"/>
      <c r="AT553" s="35"/>
      <c r="AU553" s="35"/>
      <c r="AV553" s="35"/>
      <c r="BB553" s="35"/>
      <c r="BC553" s="35"/>
      <c r="BD553" s="35"/>
      <c r="BJ553" s="35"/>
      <c r="BK553" s="35"/>
      <c r="BL553" s="35"/>
      <c r="BR553" s="35"/>
      <c r="BS553" s="35"/>
      <c r="BT553" s="35"/>
      <c r="BZ553" s="35"/>
      <c r="CA553" s="35"/>
      <c r="CB553" s="35"/>
      <c r="CH553" s="35"/>
      <c r="CI553" s="35"/>
      <c r="CJ553" s="35"/>
      <c r="CP553" s="35"/>
      <c r="CQ553" s="35"/>
      <c r="CR553" s="35"/>
      <c r="CX553" s="35"/>
      <c r="CY553" s="35"/>
      <c r="CZ553" s="35"/>
      <c r="DF553" s="35">
        <v>5.1340000000000002E-8</v>
      </c>
      <c r="DG553" s="35">
        <v>1.97348901289</v>
      </c>
      <c r="DH553" s="35">
        <v>526.50957135689998</v>
      </c>
      <c r="DI553" s="29">
        <f t="shared" si="324"/>
        <v>-2.3277355764134277E-8</v>
      </c>
      <c r="DJ553" s="29">
        <f t="shared" si="325"/>
        <v>-2.3281007828616625E-8</v>
      </c>
      <c r="DK553" s="29">
        <f t="shared" si="326"/>
        <v>-2.3281007815935262E-8</v>
      </c>
      <c r="DL553" s="29">
        <f t="shared" si="327"/>
        <v>-2.3281007815935262E-8</v>
      </c>
      <c r="DN553" s="35">
        <v>1.184E-8</v>
      </c>
      <c r="DO553" s="35">
        <v>2.99776919968</v>
      </c>
      <c r="DP553" s="35">
        <v>199.2844497575</v>
      </c>
      <c r="DQ553" s="29">
        <f t="shared" si="328"/>
        <v>1.1825986035413475E-8</v>
      </c>
      <c r="DR553" s="29">
        <f t="shared" si="329"/>
        <v>1.1825968633072874E-8</v>
      </c>
      <c r="DS553" s="29">
        <f t="shared" si="330"/>
        <v>1.1825968633133321E-8</v>
      </c>
      <c r="DT553" s="29">
        <f t="shared" si="331"/>
        <v>1.1825968633133321E-8</v>
      </c>
      <c r="DV553" s="35"/>
      <c r="DW553" s="35"/>
      <c r="DX553" s="35"/>
      <c r="ED553" s="35"/>
      <c r="EE553" s="35"/>
      <c r="EF553" s="35"/>
      <c r="EL553" s="35"/>
      <c r="EM553" s="35"/>
      <c r="EN553" s="35"/>
      <c r="ET553" s="35"/>
      <c r="EU553" s="35"/>
      <c r="EV553" s="35"/>
    </row>
    <row r="554" spans="14:152" s="29" customFormat="1" ht="13.5" x14ac:dyDescent="0.3">
      <c r="N554" s="35">
        <v>9.7100000000000006E-9</v>
      </c>
      <c r="O554" s="35">
        <v>5.1914763584900001</v>
      </c>
      <c r="P554" s="35">
        <v>240.12579838100001</v>
      </c>
      <c r="Q554" s="29">
        <f t="shared" si="316"/>
        <v>-9.1759443368915847E-9</v>
      </c>
      <c r="R554" s="29">
        <f t="shared" si="317"/>
        <v>-9.175828730716269E-9</v>
      </c>
      <c r="S554" s="29">
        <f t="shared" si="318"/>
        <v>-9.1758287311177246E-9</v>
      </c>
      <c r="T554" s="29">
        <f t="shared" si="319"/>
        <v>-9.1758287311177246E-9</v>
      </c>
      <c r="V554" s="35">
        <v>2.0000000000000001E-9</v>
      </c>
      <c r="W554" s="35">
        <v>1.17340443616</v>
      </c>
      <c r="X554" s="35">
        <v>4952.0635932861996</v>
      </c>
      <c r="Y554" s="29">
        <f t="shared" si="320"/>
        <v>1.9940576459357661E-9</v>
      </c>
      <c r="Z554" s="29">
        <f t="shared" si="321"/>
        <v>1.9939414384549359E-9</v>
      </c>
      <c r="AA554" s="29">
        <f t="shared" si="322"/>
        <v>1.9939414388604136E-9</v>
      </c>
      <c r="AB554" s="29">
        <f t="shared" si="323"/>
        <v>1.9939414388604136E-9</v>
      </c>
      <c r="AD554" s="35"/>
      <c r="AE554" s="35"/>
      <c r="AF554" s="35"/>
      <c r="AL554" s="35"/>
      <c r="AM554" s="35"/>
      <c r="AN554" s="35"/>
      <c r="AT554" s="35"/>
      <c r="AU554" s="35"/>
      <c r="AV554" s="35"/>
      <c r="BB554" s="35"/>
      <c r="BC554" s="35"/>
      <c r="BD554" s="35"/>
      <c r="BJ554" s="35"/>
      <c r="BK554" s="35"/>
      <c r="BL554" s="35"/>
      <c r="BR554" s="35"/>
      <c r="BS554" s="35"/>
      <c r="BT554" s="35"/>
      <c r="BZ554" s="35"/>
      <c r="CA554" s="35"/>
      <c r="CB554" s="35"/>
      <c r="CH554" s="35"/>
      <c r="CI554" s="35"/>
      <c r="CJ554" s="35"/>
      <c r="CP554" s="35"/>
      <c r="CQ554" s="35"/>
      <c r="CR554" s="35"/>
      <c r="CX554" s="35"/>
      <c r="CY554" s="35"/>
      <c r="CZ554" s="35"/>
      <c r="DF554" s="35">
        <v>3.6209999999999998E-8</v>
      </c>
      <c r="DG554" s="35">
        <v>2.7743577366099998</v>
      </c>
      <c r="DH554" s="35">
        <v>123.53964334370001</v>
      </c>
      <c r="DI554" s="29">
        <f t="shared" si="324"/>
        <v>2.4779658974661694E-9</v>
      </c>
      <c r="DJ554" s="29">
        <f t="shared" si="325"/>
        <v>2.4772893899970588E-9</v>
      </c>
      <c r="DK554" s="29">
        <f t="shared" si="326"/>
        <v>2.4772893923461731E-9</v>
      </c>
      <c r="DL554" s="29">
        <f t="shared" si="327"/>
        <v>2.4772893923461731E-9</v>
      </c>
      <c r="DN554" s="35">
        <v>1.281E-8</v>
      </c>
      <c r="DO554" s="35">
        <v>3.1224533951</v>
      </c>
      <c r="DP554" s="35">
        <v>427.34895040139997</v>
      </c>
      <c r="DQ554" s="29">
        <f t="shared" si="328"/>
        <v>-1.0285299462502229E-8</v>
      </c>
      <c r="DR554" s="29">
        <f t="shared" si="329"/>
        <v>-1.0285794100173864E-8</v>
      </c>
      <c r="DS554" s="29">
        <f t="shared" si="330"/>
        <v>-1.0285794098456341E-8</v>
      </c>
      <c r="DT554" s="29">
        <f t="shared" si="331"/>
        <v>-1.0285794098456341E-8</v>
      </c>
      <c r="DV554" s="35"/>
      <c r="DW554" s="35"/>
      <c r="DX554" s="35"/>
      <c r="ED554" s="35"/>
      <c r="EE554" s="35"/>
      <c r="EF554" s="35"/>
      <c r="EL554" s="35"/>
      <c r="EM554" s="35"/>
      <c r="EN554" s="35"/>
      <c r="ET554" s="35"/>
      <c r="EU554" s="35"/>
      <c r="EV554" s="35"/>
    </row>
    <row r="555" spans="14:152" s="29" customFormat="1" ht="13.5" x14ac:dyDescent="0.3">
      <c r="N555" s="35">
        <v>9.3999999999999998E-9</v>
      </c>
      <c r="O555" s="35">
        <v>3.9470177669700002</v>
      </c>
      <c r="P555" s="35">
        <v>35.212274331000003</v>
      </c>
      <c r="Q555" s="29">
        <f t="shared" si="316"/>
        <v>-1.8071752244554783E-9</v>
      </c>
      <c r="R555" s="29">
        <f t="shared" si="317"/>
        <v>-1.8072244624527242E-9</v>
      </c>
      <c r="S555" s="29">
        <f t="shared" si="318"/>
        <v>-1.8072244622817421E-9</v>
      </c>
      <c r="T555" s="29">
        <f t="shared" si="319"/>
        <v>-1.8072244622817421E-9</v>
      </c>
      <c r="V555" s="35">
        <v>2.2200000000000002E-9</v>
      </c>
      <c r="W555" s="35">
        <v>2.2336086606699999</v>
      </c>
      <c r="X555" s="35">
        <v>2435.155730035</v>
      </c>
      <c r="Y555" s="29">
        <f t="shared" si="320"/>
        <v>-1.3013408369609339E-9</v>
      </c>
      <c r="Z555" s="29">
        <f t="shared" si="321"/>
        <v>-1.3020046667353299E-9</v>
      </c>
      <c r="AA555" s="29">
        <f t="shared" si="322"/>
        <v>-1.302004664430522E-9</v>
      </c>
      <c r="AB555" s="29">
        <f t="shared" si="323"/>
        <v>-1.302004664430522E-9</v>
      </c>
      <c r="AD555" s="35"/>
      <c r="AE555" s="35"/>
      <c r="AF555" s="35"/>
      <c r="AL555" s="35"/>
      <c r="AM555" s="35"/>
      <c r="AN555" s="35"/>
      <c r="AT555" s="35"/>
      <c r="AU555" s="35"/>
      <c r="AV555" s="35"/>
      <c r="BB555" s="35"/>
      <c r="BC555" s="35"/>
      <c r="BD555" s="35"/>
      <c r="BJ555" s="35"/>
      <c r="BK555" s="35"/>
      <c r="BL555" s="35"/>
      <c r="BR555" s="35"/>
      <c r="BS555" s="35"/>
      <c r="BT555" s="35"/>
      <c r="BZ555" s="35"/>
      <c r="CA555" s="35"/>
      <c r="CB555" s="35"/>
      <c r="CH555" s="35"/>
      <c r="CI555" s="35"/>
      <c r="CJ555" s="35"/>
      <c r="CP555" s="35"/>
      <c r="CQ555" s="35"/>
      <c r="CR555" s="35"/>
      <c r="CX555" s="35"/>
      <c r="CY555" s="35"/>
      <c r="CZ555" s="35"/>
      <c r="DF555" s="35">
        <v>3.6069999999999998E-8</v>
      </c>
      <c r="DG555" s="35">
        <v>5.3205884270999997</v>
      </c>
      <c r="DH555" s="35">
        <v>406.95447090300001</v>
      </c>
      <c r="DI555" s="29">
        <f t="shared" si="324"/>
        <v>2.901602055641318E-8</v>
      </c>
      <c r="DJ555" s="29">
        <f t="shared" si="325"/>
        <v>2.901469870792717E-8</v>
      </c>
      <c r="DK555" s="29">
        <f t="shared" si="326"/>
        <v>2.9014698712517447E-8</v>
      </c>
      <c r="DL555" s="29">
        <f t="shared" si="327"/>
        <v>2.9014698712517447E-8</v>
      </c>
      <c r="DN555" s="35">
        <v>1.0579999999999999E-8</v>
      </c>
      <c r="DO555" s="35">
        <v>5.1785128292899998</v>
      </c>
      <c r="DP555" s="35">
        <v>306.09692891809999</v>
      </c>
      <c r="DQ555" s="29">
        <f t="shared" si="328"/>
        <v>-7.9168140509604511E-9</v>
      </c>
      <c r="DR555" s="29">
        <f t="shared" si="329"/>
        <v>-7.9171397028316036E-9</v>
      </c>
      <c r="DS555" s="29">
        <f t="shared" si="330"/>
        <v>-7.9171397017008229E-9</v>
      </c>
      <c r="DT555" s="29">
        <f t="shared" si="331"/>
        <v>-7.9171397017008229E-9</v>
      </c>
      <c r="DV555" s="35"/>
      <c r="DW555" s="35"/>
      <c r="DX555" s="35"/>
      <c r="ED555" s="35"/>
      <c r="EE555" s="35"/>
      <c r="EF555" s="35"/>
      <c r="EL555" s="35"/>
      <c r="EM555" s="35"/>
      <c r="EN555" s="35"/>
      <c r="ET555" s="35"/>
      <c r="EU555" s="35"/>
      <c r="EV555" s="35"/>
    </row>
    <row r="556" spans="14:152" s="29" customFormat="1" ht="13.5" x14ac:dyDescent="0.3">
      <c r="N556" s="35">
        <v>1.047E-8</v>
      </c>
      <c r="O556" s="35">
        <v>6.1236097946000001</v>
      </c>
      <c r="P556" s="35">
        <v>238.90195810360001</v>
      </c>
      <c r="Q556" s="29">
        <f t="shared" si="316"/>
        <v>-8.7631969137943637E-9</v>
      </c>
      <c r="R556" s="29">
        <f t="shared" si="317"/>
        <v>-8.763404396494212E-9</v>
      </c>
      <c r="S556" s="29">
        <f t="shared" si="318"/>
        <v>-8.7634043957737542E-9</v>
      </c>
      <c r="T556" s="29">
        <f t="shared" si="319"/>
        <v>-8.7634043957737542E-9</v>
      </c>
      <c r="V556" s="35">
        <v>1.75E-9</v>
      </c>
      <c r="W556" s="35">
        <v>4.7015984220000001E-2</v>
      </c>
      <c r="X556" s="35">
        <v>107.75864066459999</v>
      </c>
      <c r="Y556" s="29">
        <f t="shared" si="320"/>
        <v>-3.928653081350252E-10</v>
      </c>
      <c r="Z556" s="29">
        <f t="shared" si="321"/>
        <v>-3.9283745214522434E-10</v>
      </c>
      <c r="AA556" s="29">
        <f t="shared" si="322"/>
        <v>-3.9283745224195339E-10</v>
      </c>
      <c r="AB556" s="29">
        <f t="shared" si="323"/>
        <v>-3.9283745224195339E-10</v>
      </c>
      <c r="AD556" s="35"/>
      <c r="AE556" s="35"/>
      <c r="AF556" s="35"/>
      <c r="AL556" s="35"/>
      <c r="AM556" s="35"/>
      <c r="AN556" s="35"/>
      <c r="AT556" s="35"/>
      <c r="AU556" s="35"/>
      <c r="AV556" s="35"/>
      <c r="BB556" s="35"/>
      <c r="BC556" s="35"/>
      <c r="BD556" s="35"/>
      <c r="BJ556" s="35"/>
      <c r="BK556" s="35"/>
      <c r="BL556" s="35"/>
      <c r="BR556" s="35"/>
      <c r="BS556" s="35"/>
      <c r="BT556" s="35"/>
      <c r="BZ556" s="35"/>
      <c r="CA556" s="35"/>
      <c r="CB556" s="35"/>
      <c r="CH556" s="35"/>
      <c r="CI556" s="35"/>
      <c r="CJ556" s="35"/>
      <c r="CP556" s="35"/>
      <c r="CQ556" s="35"/>
      <c r="CR556" s="35"/>
      <c r="CX556" s="35"/>
      <c r="CY556" s="35"/>
      <c r="CZ556" s="35"/>
      <c r="DF556" s="35">
        <v>3.8019999999999999E-8</v>
      </c>
      <c r="DG556" s="35">
        <v>1.9444452354799999</v>
      </c>
      <c r="DH556" s="35">
        <v>421.18156490460001</v>
      </c>
      <c r="DI556" s="29">
        <f t="shared" si="324"/>
        <v>-3.0505990062833359E-8</v>
      </c>
      <c r="DJ556" s="29">
        <f t="shared" si="325"/>
        <v>-3.0504541263312927E-8</v>
      </c>
      <c r="DK556" s="29">
        <f t="shared" si="326"/>
        <v>-3.0504541268344065E-8</v>
      </c>
      <c r="DL556" s="29">
        <f t="shared" si="327"/>
        <v>-3.0504541268344065E-8</v>
      </c>
      <c r="DN556" s="35">
        <v>1.152E-8</v>
      </c>
      <c r="DO556" s="35">
        <v>4.3924444955400004</v>
      </c>
      <c r="DP556" s="35">
        <v>199.9657733137</v>
      </c>
      <c r="DQ556" s="29">
        <f t="shared" si="328"/>
        <v>2.4432863639214078E-9</v>
      </c>
      <c r="DR556" s="29">
        <f t="shared" si="329"/>
        <v>2.4436276111539758E-9</v>
      </c>
      <c r="DS556" s="29">
        <f t="shared" si="330"/>
        <v>2.4436276099690172E-9</v>
      </c>
      <c r="DT556" s="29">
        <f t="shared" si="331"/>
        <v>2.4436276099690172E-9</v>
      </c>
      <c r="DV556" s="35"/>
      <c r="DW556" s="35"/>
      <c r="DX556" s="35"/>
      <c r="ED556" s="35"/>
      <c r="EE556" s="35"/>
      <c r="EF556" s="35"/>
      <c r="EL556" s="35"/>
      <c r="EM556" s="35"/>
      <c r="EN556" s="35"/>
      <c r="ET556" s="35"/>
      <c r="EU556" s="35"/>
      <c r="EV556" s="35"/>
    </row>
    <row r="557" spans="14:152" s="29" customFormat="1" ht="13.5" x14ac:dyDescent="0.3">
      <c r="N557" s="35">
        <v>1.185E-8</v>
      </c>
      <c r="O557" s="35">
        <v>5.2828973436100002</v>
      </c>
      <c r="P557" s="35">
        <v>638.41281360569997</v>
      </c>
      <c r="Q557" s="29">
        <f t="shared" si="316"/>
        <v>-1.1831402959707355E-8</v>
      </c>
      <c r="R557" s="29">
        <f t="shared" si="317"/>
        <v>-1.183133868228225E-8</v>
      </c>
      <c r="S557" s="29">
        <f t="shared" si="318"/>
        <v>-1.1831338682505644E-8</v>
      </c>
      <c r="T557" s="29">
        <f t="shared" si="319"/>
        <v>-1.1831338682505644E-8</v>
      </c>
      <c r="V557" s="35">
        <v>1.7100000000000001E-9</v>
      </c>
      <c r="W557" s="35">
        <v>5.0250074269000002</v>
      </c>
      <c r="X557" s="35">
        <v>93.531546663</v>
      </c>
      <c r="Y557" s="29">
        <f t="shared" si="320"/>
        <v>1.6521077328813898E-9</v>
      </c>
      <c r="Z557" s="29">
        <f t="shared" si="321"/>
        <v>1.6521139877679623E-9</v>
      </c>
      <c r="AA557" s="29">
        <f t="shared" si="322"/>
        <v>1.6521139877462432E-9</v>
      </c>
      <c r="AB557" s="29">
        <f t="shared" si="323"/>
        <v>1.6521139877462432E-9</v>
      </c>
      <c r="AD557" s="35"/>
      <c r="AE557" s="35"/>
      <c r="AF557" s="35"/>
      <c r="AL557" s="35"/>
      <c r="AM557" s="35"/>
      <c r="AN557" s="35"/>
      <c r="AT557" s="35"/>
      <c r="AU557" s="35"/>
      <c r="AV557" s="35"/>
      <c r="BB557" s="35"/>
      <c r="BC557" s="35"/>
      <c r="BD557" s="35"/>
      <c r="BJ557" s="35"/>
      <c r="BK557" s="35"/>
      <c r="BL557" s="35"/>
      <c r="BR557" s="35"/>
      <c r="BS557" s="35"/>
      <c r="BT557" s="35"/>
      <c r="BZ557" s="35"/>
      <c r="CA557" s="35"/>
      <c r="CB557" s="35"/>
      <c r="CH557" s="35"/>
      <c r="CI557" s="35"/>
      <c r="CJ557" s="35"/>
      <c r="CP557" s="35"/>
      <c r="CQ557" s="35"/>
      <c r="CR557" s="35"/>
      <c r="CX557" s="35"/>
      <c r="CY557" s="35"/>
      <c r="CZ557" s="35"/>
      <c r="DF557" s="35">
        <v>3.906E-8</v>
      </c>
      <c r="DG557" s="35">
        <v>3.0247545157300002</v>
      </c>
      <c r="DH557" s="35">
        <v>317.35507750310001</v>
      </c>
      <c r="DI557" s="29">
        <f t="shared" si="324"/>
        <v>-1.2480375632223827E-8</v>
      </c>
      <c r="DJ557" s="29">
        <f t="shared" si="325"/>
        <v>-1.2478595083170238E-8</v>
      </c>
      <c r="DK557" s="29">
        <f t="shared" si="326"/>
        <v>-1.2478595089353221E-8</v>
      </c>
      <c r="DL557" s="29">
        <f t="shared" si="327"/>
        <v>-1.2478595089353221E-8</v>
      </c>
      <c r="DN557" s="35">
        <v>1.036E-8</v>
      </c>
      <c r="DO557" s="35">
        <v>3.6802711980399998</v>
      </c>
      <c r="DP557" s="35">
        <v>597.35901666109999</v>
      </c>
      <c r="DQ557" s="29">
        <f t="shared" si="328"/>
        <v>7.0969727876123593E-9</v>
      </c>
      <c r="DR557" s="29">
        <f t="shared" si="329"/>
        <v>7.0976561774376294E-9</v>
      </c>
      <c r="DS557" s="29">
        <f t="shared" si="330"/>
        <v>7.0976561750646815E-9</v>
      </c>
      <c r="DT557" s="29">
        <f t="shared" si="331"/>
        <v>7.0976561750646815E-9</v>
      </c>
      <c r="DV557" s="35"/>
      <c r="DW557" s="35"/>
      <c r="DX557" s="35"/>
      <c r="ED557" s="35"/>
      <c r="EE557" s="35"/>
      <c r="EF557" s="35"/>
      <c r="EL557" s="35"/>
      <c r="EM557" s="35"/>
      <c r="EN557" s="35"/>
      <c r="ET557" s="35"/>
      <c r="EU557" s="35"/>
      <c r="EV557" s="35"/>
    </row>
    <row r="558" spans="14:152" s="29" customFormat="1" ht="13.5" x14ac:dyDescent="0.3">
      <c r="N558" s="35">
        <v>8.9299999999999996E-9</v>
      </c>
      <c r="O558" s="35">
        <v>0.95364488395000002</v>
      </c>
      <c r="P558" s="35">
        <v>14.817794832600001</v>
      </c>
      <c r="Q558" s="29">
        <f t="shared" si="316"/>
        <v>3.2831277360858983E-9</v>
      </c>
      <c r="R558" s="29">
        <f t="shared" si="317"/>
        <v>3.2831463894675588E-9</v>
      </c>
      <c r="S558" s="29">
        <f t="shared" si="318"/>
        <v>3.2831463894027847E-9</v>
      </c>
      <c r="T558" s="29">
        <f t="shared" si="319"/>
        <v>3.2831463894027847E-9</v>
      </c>
      <c r="V558" s="35">
        <v>1.8400000000000001E-9</v>
      </c>
      <c r="W558" s="35">
        <v>5.1972369713799997</v>
      </c>
      <c r="X558" s="35">
        <v>835.78789401270001</v>
      </c>
      <c r="Y558" s="29">
        <f t="shared" si="320"/>
        <v>1.8344713985880294E-9</v>
      </c>
      <c r="Z558" s="29">
        <f t="shared" si="321"/>
        <v>1.8344533263533978E-9</v>
      </c>
      <c r="AA558" s="29">
        <f t="shared" si="322"/>
        <v>1.834453326416204E-9</v>
      </c>
      <c r="AB558" s="29">
        <f t="shared" si="323"/>
        <v>1.834453326416204E-9</v>
      </c>
      <c r="AD558" s="35"/>
      <c r="AE558" s="35"/>
      <c r="AF558" s="35"/>
      <c r="AL558" s="35"/>
      <c r="AM558" s="35"/>
      <c r="AN558" s="35"/>
      <c r="AT558" s="35"/>
      <c r="AU558" s="35"/>
      <c r="AV558" s="35"/>
      <c r="BB558" s="35"/>
      <c r="BC558" s="35"/>
      <c r="BD558" s="35"/>
      <c r="BJ558" s="35"/>
      <c r="BK558" s="35"/>
      <c r="BL558" s="35"/>
      <c r="BR558" s="35"/>
      <c r="BS558" s="35"/>
      <c r="BT558" s="35"/>
      <c r="BZ558" s="35"/>
      <c r="CA558" s="35"/>
      <c r="CB558" s="35"/>
      <c r="CH558" s="35"/>
      <c r="CI558" s="35"/>
      <c r="CJ558" s="35"/>
      <c r="CP558" s="35"/>
      <c r="CQ558" s="35"/>
      <c r="CR558" s="35"/>
      <c r="CX558" s="35"/>
      <c r="CY558" s="35"/>
      <c r="CZ558" s="35"/>
      <c r="DF558" s="35">
        <v>4.4729999999999998E-8</v>
      </c>
      <c r="DG558" s="35">
        <v>0.80804073855000003</v>
      </c>
      <c r="DH558" s="35">
        <v>838.218528225</v>
      </c>
      <c r="DI558" s="29">
        <f t="shared" si="324"/>
        <v>-1.25818147302818E-8</v>
      </c>
      <c r="DJ558" s="29">
        <f t="shared" si="325"/>
        <v>-1.2576360638849327E-8</v>
      </c>
      <c r="DK558" s="29">
        <f t="shared" si="326"/>
        <v>-1.257636065778883E-8</v>
      </c>
      <c r="DL558" s="29">
        <f t="shared" si="327"/>
        <v>-1.257636065778883E-8</v>
      </c>
      <c r="DN558" s="35">
        <v>1.055E-8</v>
      </c>
      <c r="DO558" s="35">
        <v>3.2556174342599999</v>
      </c>
      <c r="DP558" s="35">
        <v>394.35486196160002</v>
      </c>
      <c r="DQ558" s="29">
        <f t="shared" si="328"/>
        <v>-1.0257786931037553E-8</v>
      </c>
      <c r="DR558" s="29">
        <f t="shared" si="329"/>
        <v>-1.025793431584573E-8</v>
      </c>
      <c r="DS558" s="29">
        <f t="shared" si="330"/>
        <v>-1.0257934315334007E-8</v>
      </c>
      <c r="DT558" s="29">
        <f t="shared" si="331"/>
        <v>-1.0257934315334007E-8</v>
      </c>
      <c r="DV558" s="35"/>
      <c r="DW558" s="35"/>
      <c r="DX558" s="35"/>
      <c r="ED558" s="35"/>
      <c r="EE558" s="35"/>
      <c r="EF558" s="35"/>
      <c r="EL558" s="35"/>
      <c r="EM558" s="35"/>
      <c r="EN558" s="35"/>
      <c r="ET558" s="35"/>
      <c r="EU558" s="35"/>
      <c r="EV558" s="35"/>
    </row>
    <row r="559" spans="14:152" s="29" customFormat="1" ht="13.5" x14ac:dyDescent="0.3">
      <c r="N559" s="35">
        <v>1.0940000000000001E-8</v>
      </c>
      <c r="O559" s="35">
        <v>3.9300967924000001</v>
      </c>
      <c r="P559" s="35">
        <v>945.24345570670005</v>
      </c>
      <c r="Q559" s="29">
        <f t="shared" si="316"/>
        <v>9.9299632103465704E-9</v>
      </c>
      <c r="R559" s="29">
        <f t="shared" si="317"/>
        <v>9.930620962952653E-9</v>
      </c>
      <c r="S559" s="29">
        <f t="shared" si="318"/>
        <v>9.9306209606689909E-9</v>
      </c>
      <c r="T559" s="29">
        <f t="shared" si="319"/>
        <v>9.9306209606689909E-9</v>
      </c>
      <c r="V559" s="35">
        <v>2.21E-9</v>
      </c>
      <c r="W559" s="35">
        <v>4.4914128368100004</v>
      </c>
      <c r="X559" s="35">
        <v>913.00012679229997</v>
      </c>
      <c r="Y559" s="29">
        <f t="shared" si="320"/>
        <v>1.9696553421282558E-9</v>
      </c>
      <c r="Z559" s="29">
        <f t="shared" si="321"/>
        <v>1.9697940355957445E-9</v>
      </c>
      <c r="AA559" s="29">
        <f t="shared" si="322"/>
        <v>1.9697940351141989E-9</v>
      </c>
      <c r="AB559" s="29">
        <f t="shared" si="323"/>
        <v>1.9697940351141989E-9</v>
      </c>
      <c r="AD559" s="35"/>
      <c r="AE559" s="35"/>
      <c r="AF559" s="35"/>
      <c r="AL559" s="35"/>
      <c r="AM559" s="35"/>
      <c r="AN559" s="35"/>
      <c r="AT559" s="35"/>
      <c r="AU559" s="35"/>
      <c r="AV559" s="35"/>
      <c r="BB559" s="35"/>
      <c r="BC559" s="35"/>
      <c r="BD559" s="35"/>
      <c r="BJ559" s="35"/>
      <c r="BK559" s="35"/>
      <c r="BL559" s="35"/>
      <c r="BR559" s="35"/>
      <c r="BS559" s="35"/>
      <c r="BT559" s="35"/>
      <c r="BZ559" s="35"/>
      <c r="CA559" s="35"/>
      <c r="CB559" s="35"/>
      <c r="CH559" s="35"/>
      <c r="CI559" s="35"/>
      <c r="CJ559" s="35"/>
      <c r="CP559" s="35"/>
      <c r="CQ559" s="35"/>
      <c r="CR559" s="35"/>
      <c r="CX559" s="35"/>
      <c r="CY559" s="35"/>
      <c r="CZ559" s="35"/>
      <c r="DF559" s="35">
        <v>4.0809999999999999E-8</v>
      </c>
      <c r="DG559" s="35">
        <v>2.0873246818000002</v>
      </c>
      <c r="DH559" s="35">
        <v>988.53248488500003</v>
      </c>
      <c r="DI559" s="29">
        <f t="shared" si="324"/>
        <v>3.1039277501169691E-8</v>
      </c>
      <c r="DJ559" s="29">
        <f t="shared" si="325"/>
        <v>3.1035306862540365E-8</v>
      </c>
      <c r="DK559" s="29">
        <f t="shared" si="326"/>
        <v>3.1035306876329466E-8</v>
      </c>
      <c r="DL559" s="29">
        <f t="shared" si="327"/>
        <v>3.1035306876329466E-8</v>
      </c>
      <c r="DN559" s="35">
        <v>1.1269999999999999E-8</v>
      </c>
      <c r="DO559" s="35">
        <v>4.3325537195999999</v>
      </c>
      <c r="DP559" s="35">
        <v>552.58551477449998</v>
      </c>
      <c r="DQ559" s="29">
        <f t="shared" si="328"/>
        <v>8.3132693152904266E-9</v>
      </c>
      <c r="DR559" s="29">
        <f t="shared" si="329"/>
        <v>8.313906675381789E-9</v>
      </c>
      <c r="DS559" s="29">
        <f t="shared" si="330"/>
        <v>8.3139066731686722E-9</v>
      </c>
      <c r="DT559" s="29">
        <f t="shared" si="331"/>
        <v>8.3139066731686722E-9</v>
      </c>
      <c r="DV559" s="35"/>
      <c r="DW559" s="35"/>
      <c r="DX559" s="35"/>
      <c r="ED559" s="35"/>
      <c r="EE559" s="35"/>
      <c r="EF559" s="35"/>
      <c r="EL559" s="35"/>
      <c r="EM559" s="35"/>
      <c r="EN559" s="35"/>
      <c r="ET559" s="35"/>
      <c r="EU559" s="35"/>
      <c r="EV559" s="35"/>
    </row>
    <row r="560" spans="14:152" s="29" customFormat="1" ht="13.5" x14ac:dyDescent="0.3">
      <c r="N560" s="35">
        <v>9.4899999999999993E-9</v>
      </c>
      <c r="O560" s="35">
        <v>3.4645192589699998</v>
      </c>
      <c r="P560" s="35">
        <v>443.86366626339998</v>
      </c>
      <c r="Q560" s="29">
        <f t="shared" si="316"/>
        <v>-3.0020570292840595E-9</v>
      </c>
      <c r="R560" s="29">
        <f t="shared" si="317"/>
        <v>-3.0026627493694693E-9</v>
      </c>
      <c r="S560" s="29">
        <f t="shared" si="318"/>
        <v>-3.0026627472661463E-9</v>
      </c>
      <c r="T560" s="29">
        <f t="shared" si="319"/>
        <v>-3.0026627472661463E-9</v>
      </c>
      <c r="V560" s="35">
        <v>1.9500000000000001E-9</v>
      </c>
      <c r="W560" s="35">
        <v>0.92088046108999999</v>
      </c>
      <c r="X560" s="35">
        <v>551.03160609700001</v>
      </c>
      <c r="Y560" s="29">
        <f t="shared" si="320"/>
        <v>-1.7593344655085756E-9</v>
      </c>
      <c r="Z560" s="29">
        <f t="shared" si="321"/>
        <v>-1.7594047046862114E-9</v>
      </c>
      <c r="AA560" s="29">
        <f t="shared" si="322"/>
        <v>-1.7594047044423296E-9</v>
      </c>
      <c r="AB560" s="29">
        <f t="shared" si="323"/>
        <v>-1.7594047044423296E-9</v>
      </c>
      <c r="AD560" s="35"/>
      <c r="AE560" s="35"/>
      <c r="AF560" s="35"/>
      <c r="AL560" s="35"/>
      <c r="AM560" s="35"/>
      <c r="AN560" s="35"/>
      <c r="AT560" s="35"/>
      <c r="AU560" s="35"/>
      <c r="AV560" s="35"/>
      <c r="BB560" s="35"/>
      <c r="BC560" s="35"/>
      <c r="BD560" s="35"/>
      <c r="BJ560" s="35"/>
      <c r="BK560" s="35"/>
      <c r="BL560" s="35"/>
      <c r="BR560" s="35"/>
      <c r="BS560" s="35"/>
      <c r="BT560" s="35"/>
      <c r="BZ560" s="35"/>
      <c r="CA560" s="35"/>
      <c r="CB560" s="35"/>
      <c r="CH560" s="35"/>
      <c r="CI560" s="35"/>
      <c r="CJ560" s="35"/>
      <c r="CP560" s="35"/>
      <c r="CQ560" s="35"/>
      <c r="CR560" s="35"/>
      <c r="CX560" s="35"/>
      <c r="CY560" s="35"/>
      <c r="CZ560" s="35"/>
      <c r="DF560" s="35">
        <v>3.8430000000000001E-8</v>
      </c>
      <c r="DG560" s="35">
        <v>4.9934714824600004</v>
      </c>
      <c r="DH560" s="35">
        <v>7.6348118626000003</v>
      </c>
      <c r="DI560" s="29">
        <f t="shared" si="324"/>
        <v>1.5145189737145803E-8</v>
      </c>
      <c r="DJ560" s="29">
        <f t="shared" si="325"/>
        <v>1.5145148860672595E-8</v>
      </c>
      <c r="DK560" s="29">
        <f t="shared" si="326"/>
        <v>1.5145148860814546E-8</v>
      </c>
      <c r="DL560" s="29">
        <f t="shared" si="327"/>
        <v>1.5145148860814546E-8</v>
      </c>
      <c r="DN560" s="35">
        <v>1.213E-8</v>
      </c>
      <c r="DO560" s="35">
        <v>6.2144761210999997</v>
      </c>
      <c r="DP560" s="35">
        <v>42.538269652899999</v>
      </c>
      <c r="DQ560" s="29">
        <f t="shared" si="328"/>
        <v>9.8568662134965987E-9</v>
      </c>
      <c r="DR560" s="29">
        <f t="shared" si="329"/>
        <v>9.856911799213947E-9</v>
      </c>
      <c r="DS560" s="29">
        <f t="shared" si="330"/>
        <v>9.8569117990556528E-9</v>
      </c>
      <c r="DT560" s="29">
        <f t="shared" si="331"/>
        <v>9.8569117990556528E-9</v>
      </c>
      <c r="DV560" s="35"/>
      <c r="DW560" s="35"/>
      <c r="DX560" s="35"/>
      <c r="ED560" s="35"/>
      <c r="EE560" s="35"/>
      <c r="EF560" s="35"/>
      <c r="EL560" s="35"/>
      <c r="EM560" s="35"/>
      <c r="EN560" s="35"/>
      <c r="ET560" s="35"/>
      <c r="EU560" s="35"/>
      <c r="EV560" s="35"/>
    </row>
    <row r="561" spans="14:152" s="29" customFormat="1" ht="13.5" x14ac:dyDescent="0.3">
      <c r="N561" s="35">
        <v>1.002E-8</v>
      </c>
      <c r="O561" s="35">
        <v>3.1863990286699999</v>
      </c>
      <c r="P561" s="35">
        <v>337.73251065900001</v>
      </c>
      <c r="Q561" s="29">
        <f t="shared" si="316"/>
        <v>-7.311254141402001E-9</v>
      </c>
      <c r="R561" s="29">
        <f t="shared" si="317"/>
        <v>-7.3109033567232296E-9</v>
      </c>
      <c r="S561" s="29">
        <f t="shared" si="318"/>
        <v>-7.3109033579413424E-9</v>
      </c>
      <c r="T561" s="29">
        <f t="shared" si="319"/>
        <v>-7.3109033579413424E-9</v>
      </c>
      <c r="V561" s="35">
        <v>1.6600000000000001E-9</v>
      </c>
      <c r="W561" s="35">
        <v>5.0177811593700001</v>
      </c>
      <c r="X561" s="35">
        <v>354.9979860464</v>
      </c>
      <c r="Y561" s="29">
        <f t="shared" si="320"/>
        <v>-3.4921349453182119E-10</v>
      </c>
      <c r="Z561" s="29">
        <f t="shared" si="321"/>
        <v>-3.4930082366689001E-10</v>
      </c>
      <c r="AA561" s="29">
        <f t="shared" si="322"/>
        <v>-3.4930082336364394E-10</v>
      </c>
      <c r="AB561" s="29">
        <f t="shared" si="323"/>
        <v>-3.4930082336364394E-10</v>
      </c>
      <c r="AD561" s="35"/>
      <c r="AE561" s="35"/>
      <c r="AF561" s="35"/>
      <c r="AL561" s="35"/>
      <c r="AM561" s="35"/>
      <c r="AN561" s="35"/>
      <c r="AT561" s="35"/>
      <c r="AU561" s="35"/>
      <c r="AV561" s="35"/>
      <c r="BB561" s="35"/>
      <c r="BC561" s="35"/>
      <c r="BD561" s="35"/>
      <c r="BJ561" s="35"/>
      <c r="BK561" s="35"/>
      <c r="BL561" s="35"/>
      <c r="BR561" s="35"/>
      <c r="BS561" s="35"/>
      <c r="BT561" s="35"/>
      <c r="BZ561" s="35"/>
      <c r="CA561" s="35"/>
      <c r="CB561" s="35"/>
      <c r="CH561" s="35"/>
      <c r="CI561" s="35"/>
      <c r="CJ561" s="35"/>
      <c r="CP561" s="35"/>
      <c r="CQ561" s="35"/>
      <c r="CR561" s="35"/>
      <c r="CX561" s="35"/>
      <c r="CY561" s="35"/>
      <c r="CZ561" s="35"/>
      <c r="DF561" s="35">
        <v>4.4670000000000002E-8</v>
      </c>
      <c r="DG561" s="35">
        <v>6.0903779311599999</v>
      </c>
      <c r="DH561" s="35">
        <v>760.25553592000006</v>
      </c>
      <c r="DI561" s="29">
        <f t="shared" si="324"/>
        <v>4.0946620672862275E-8</v>
      </c>
      <c r="DJ561" s="29">
        <f t="shared" si="325"/>
        <v>4.0944562786353882E-8</v>
      </c>
      <c r="DK561" s="29">
        <f t="shared" si="326"/>
        <v>4.0944562793500743E-8</v>
      </c>
      <c r="DL561" s="29">
        <f t="shared" si="327"/>
        <v>4.0944562793500743E-8</v>
      </c>
      <c r="DN561" s="35">
        <v>1.117E-8</v>
      </c>
      <c r="DO561" s="35">
        <v>3.7436788211100001</v>
      </c>
      <c r="DP561" s="35">
        <v>214.19286731529999</v>
      </c>
      <c r="DQ561" s="29">
        <f t="shared" si="328"/>
        <v>6.5934185430232826E-9</v>
      </c>
      <c r="DR561" s="29">
        <f t="shared" si="329"/>
        <v>6.593711288694327E-9</v>
      </c>
      <c r="DS561" s="29">
        <f t="shared" si="330"/>
        <v>6.593711287677784E-9</v>
      </c>
      <c r="DT561" s="29">
        <f t="shared" si="331"/>
        <v>6.593711287677784E-9</v>
      </c>
      <c r="DV561" s="35"/>
      <c r="DW561" s="35"/>
      <c r="DX561" s="35"/>
      <c r="ED561" s="35"/>
      <c r="EE561" s="35"/>
      <c r="EF561" s="35"/>
      <c r="EL561" s="35"/>
      <c r="EM561" s="35"/>
      <c r="EN561" s="35"/>
      <c r="ET561" s="35"/>
      <c r="EU561" s="35"/>
      <c r="EV561" s="35"/>
    </row>
    <row r="562" spans="14:152" s="29" customFormat="1" ht="13.5" x14ac:dyDescent="0.3">
      <c r="N562" s="35">
        <v>1.0169999999999999E-8</v>
      </c>
      <c r="O562" s="35">
        <v>2.87111101661</v>
      </c>
      <c r="P562" s="35">
        <v>211.60217440860001</v>
      </c>
      <c r="Q562" s="29">
        <f t="shared" si="316"/>
        <v>1.0166886263158116E-8</v>
      </c>
      <c r="R562" s="29">
        <f t="shared" si="317"/>
        <v>1.0166894329536122E-8</v>
      </c>
      <c r="S562" s="29">
        <f t="shared" si="318"/>
        <v>1.0166894329508129E-8</v>
      </c>
      <c r="T562" s="29">
        <f t="shared" si="319"/>
        <v>1.0166894329508129E-8</v>
      </c>
      <c r="V562" s="35">
        <v>1.6500000000000001E-9</v>
      </c>
      <c r="W562" s="35">
        <v>2.26267552932</v>
      </c>
      <c r="X562" s="35">
        <v>406.95447090300001</v>
      </c>
      <c r="Y562" s="29">
        <f t="shared" si="320"/>
        <v>-1.4045998036158495E-9</v>
      </c>
      <c r="Z562" s="29">
        <f t="shared" si="321"/>
        <v>-1.4045463916050639E-9</v>
      </c>
      <c r="AA562" s="29">
        <f t="shared" si="322"/>
        <v>-1.4045463917905449E-9</v>
      </c>
      <c r="AB562" s="29">
        <f t="shared" si="323"/>
        <v>-1.4045463917905449E-9</v>
      </c>
      <c r="AD562" s="35"/>
      <c r="AE562" s="35"/>
      <c r="AF562" s="35"/>
      <c r="AL562" s="35"/>
      <c r="AM562" s="35"/>
      <c r="AN562" s="35"/>
      <c r="AT562" s="35"/>
      <c r="AU562" s="35"/>
      <c r="AV562" s="35"/>
      <c r="BB562" s="35"/>
      <c r="BC562" s="35"/>
      <c r="BD562" s="35"/>
      <c r="BJ562" s="35"/>
      <c r="BK562" s="35"/>
      <c r="BL562" s="35"/>
      <c r="BR562" s="35"/>
      <c r="BS562" s="35"/>
      <c r="BT562" s="35"/>
      <c r="BZ562" s="35"/>
      <c r="CA562" s="35"/>
      <c r="CB562" s="35"/>
      <c r="CH562" s="35"/>
      <c r="CI562" s="35"/>
      <c r="CJ562" s="35"/>
      <c r="CP562" s="35"/>
      <c r="CQ562" s="35"/>
      <c r="CR562" s="35"/>
      <c r="CX562" s="35"/>
      <c r="CY562" s="35"/>
      <c r="CZ562" s="35"/>
      <c r="DF562" s="35">
        <v>3.5140000000000002E-8</v>
      </c>
      <c r="DG562" s="35">
        <v>3.9728576641200002</v>
      </c>
      <c r="DH562" s="35">
        <v>426.48631629139999</v>
      </c>
      <c r="DI562" s="29">
        <f t="shared" si="324"/>
        <v>-3.3602329773961993E-9</v>
      </c>
      <c r="DJ562" s="29">
        <f t="shared" si="325"/>
        <v>-3.3624943261505017E-9</v>
      </c>
      <c r="DK562" s="29">
        <f t="shared" si="326"/>
        <v>-3.3624943182980981E-9</v>
      </c>
      <c r="DL562" s="29">
        <f t="shared" si="327"/>
        <v>-3.3624943182980981E-9</v>
      </c>
      <c r="DN562" s="35">
        <v>1.023E-8</v>
      </c>
      <c r="DO562" s="35">
        <v>3.8419983394899999</v>
      </c>
      <c r="DP562" s="35">
        <v>894.84087952760001</v>
      </c>
      <c r="DQ562" s="29">
        <f t="shared" si="328"/>
        <v>9.1037926865671196E-9</v>
      </c>
      <c r="DR562" s="29">
        <f t="shared" si="329"/>
        <v>9.1031596515452008E-9</v>
      </c>
      <c r="DS562" s="29">
        <f t="shared" si="330"/>
        <v>9.1031596537436897E-9</v>
      </c>
      <c r="DT562" s="29">
        <f t="shared" si="331"/>
        <v>9.1031596537436897E-9</v>
      </c>
      <c r="DV562" s="35"/>
      <c r="DW562" s="35"/>
      <c r="DX562" s="35"/>
      <c r="ED562" s="35"/>
      <c r="EE562" s="35"/>
      <c r="EF562" s="35"/>
      <c r="EL562" s="35"/>
      <c r="EM562" s="35"/>
      <c r="EN562" s="35"/>
      <c r="ET562" s="35"/>
      <c r="EU562" s="35"/>
      <c r="EV562" s="35"/>
    </row>
    <row r="563" spans="14:152" s="29" customFormat="1" ht="13.5" x14ac:dyDescent="0.3">
      <c r="N563" s="35">
        <v>8.7500000000000006E-9</v>
      </c>
      <c r="O563" s="35">
        <v>0.58638080066999998</v>
      </c>
      <c r="P563" s="35">
        <v>2.2876218603999998</v>
      </c>
      <c r="Q563" s="29">
        <f t="shared" si="316"/>
        <v>7.1034141941352138E-9</v>
      </c>
      <c r="R563" s="29">
        <f t="shared" si="317"/>
        <v>7.1034159658527372E-9</v>
      </c>
      <c r="S563" s="29">
        <f t="shared" si="318"/>
        <v>7.1034159658465846E-9</v>
      </c>
      <c r="T563" s="29">
        <f t="shared" si="319"/>
        <v>7.1034159658465846E-9</v>
      </c>
      <c r="V563" s="35">
        <v>1.8899999999999999E-9</v>
      </c>
      <c r="W563" s="35">
        <v>0.31221126958000001</v>
      </c>
      <c r="X563" s="35">
        <v>420.96911658350001</v>
      </c>
      <c r="Y563" s="29">
        <f t="shared" si="320"/>
        <v>1.2239690370650326E-9</v>
      </c>
      <c r="Z563" s="29">
        <f t="shared" si="321"/>
        <v>1.224060933692557E-9</v>
      </c>
      <c r="AA563" s="29">
        <f t="shared" si="322"/>
        <v>1.2240609333734578E-9</v>
      </c>
      <c r="AB563" s="29">
        <f t="shared" si="323"/>
        <v>1.2240609333734578E-9</v>
      </c>
      <c r="AD563" s="35"/>
      <c r="AE563" s="35"/>
      <c r="AF563" s="35"/>
      <c r="AL563" s="35"/>
      <c r="AM563" s="35"/>
      <c r="AN563" s="35"/>
      <c r="AT563" s="35"/>
      <c r="AU563" s="35"/>
      <c r="AV563" s="35"/>
      <c r="BB563" s="35"/>
      <c r="BC563" s="35"/>
      <c r="BD563" s="35"/>
      <c r="BJ563" s="35"/>
      <c r="BK563" s="35"/>
      <c r="BL563" s="35"/>
      <c r="BR563" s="35"/>
      <c r="BS563" s="35"/>
      <c r="BT563" s="35"/>
      <c r="BZ563" s="35"/>
      <c r="CA563" s="35"/>
      <c r="CB563" s="35"/>
      <c r="CH563" s="35"/>
      <c r="CI563" s="35"/>
      <c r="CJ563" s="35"/>
      <c r="CP563" s="35"/>
      <c r="CQ563" s="35"/>
      <c r="CR563" s="35"/>
      <c r="CX563" s="35"/>
      <c r="CY563" s="35"/>
      <c r="CZ563" s="35"/>
      <c r="DF563" s="35">
        <v>3.5040000000000001E-8</v>
      </c>
      <c r="DG563" s="35">
        <v>0.85064201666000006</v>
      </c>
      <c r="DH563" s="35">
        <v>299.12639426919998</v>
      </c>
      <c r="DI563" s="29">
        <f t="shared" si="324"/>
        <v>2.9421224696157504E-8</v>
      </c>
      <c r="DJ563" s="29">
        <f t="shared" si="325"/>
        <v>2.942036172391698E-8</v>
      </c>
      <c r="DK563" s="29">
        <f t="shared" si="326"/>
        <v>2.9420361726913713E-8</v>
      </c>
      <c r="DL563" s="29">
        <f t="shared" si="327"/>
        <v>2.9420361726913713E-8</v>
      </c>
      <c r="DN563" s="35">
        <v>1.042E-8</v>
      </c>
      <c r="DO563" s="35">
        <v>5.3012007858999999</v>
      </c>
      <c r="DP563" s="35">
        <v>450.97721326419997</v>
      </c>
      <c r="DQ563" s="29">
        <f t="shared" si="328"/>
        <v>1.0401526713036769E-8</v>
      </c>
      <c r="DR563" s="29">
        <f t="shared" si="329"/>
        <v>1.0401569086181645E-8</v>
      </c>
      <c r="DS563" s="29">
        <f t="shared" si="330"/>
        <v>1.0401569086034588E-8</v>
      </c>
      <c r="DT563" s="29">
        <f t="shared" si="331"/>
        <v>1.0401569086034588E-8</v>
      </c>
      <c r="DV563" s="35"/>
      <c r="DW563" s="35"/>
      <c r="DX563" s="35"/>
      <c r="ED563" s="35"/>
      <c r="EE563" s="35"/>
      <c r="EF563" s="35"/>
      <c r="EL563" s="35"/>
      <c r="EM563" s="35"/>
      <c r="EN563" s="35"/>
      <c r="ET563" s="35"/>
      <c r="EU563" s="35"/>
      <c r="EV563" s="35"/>
    </row>
    <row r="564" spans="14:152" s="29" customFormat="1" ht="13.5" x14ac:dyDescent="0.3">
      <c r="N564" s="35">
        <v>9.2500000000000001E-9</v>
      </c>
      <c r="O564" s="35">
        <v>1.5498151978400001</v>
      </c>
      <c r="P564" s="35">
        <v>19.643719973</v>
      </c>
      <c r="Q564" s="29">
        <f t="shared" si="316"/>
        <v>-2.7165027094422385E-9</v>
      </c>
      <c r="R564" s="29">
        <f t="shared" si="317"/>
        <v>-2.7164763802719874E-9</v>
      </c>
      <c r="S564" s="29">
        <f t="shared" si="318"/>
        <v>-2.7164763803634128E-9</v>
      </c>
      <c r="T564" s="29">
        <f t="shared" si="319"/>
        <v>-2.7164763803634128E-9</v>
      </c>
      <c r="V564" s="35">
        <v>1.9599999999999998E-9</v>
      </c>
      <c r="W564" s="35">
        <v>2.70333585839</v>
      </c>
      <c r="X564" s="35">
        <v>774.48262992160005</v>
      </c>
      <c r="Y564" s="29">
        <f t="shared" si="320"/>
        <v>-1.7851818097884564E-9</v>
      </c>
      <c r="Z564" s="29">
        <f t="shared" si="321"/>
        <v>-1.7850868030423824E-9</v>
      </c>
      <c r="AA564" s="29">
        <f t="shared" si="322"/>
        <v>-1.7850868033723334E-9</v>
      </c>
      <c r="AB564" s="29">
        <f t="shared" si="323"/>
        <v>-1.7850868033723334E-9</v>
      </c>
      <c r="AD564" s="35"/>
      <c r="AE564" s="35"/>
      <c r="AF564" s="35"/>
      <c r="AL564" s="35"/>
      <c r="AM564" s="35"/>
      <c r="AN564" s="35"/>
      <c r="AT564" s="35"/>
      <c r="AU564" s="35"/>
      <c r="AV564" s="35"/>
      <c r="BB564" s="35"/>
      <c r="BC564" s="35"/>
      <c r="BD564" s="35"/>
      <c r="BJ564" s="35"/>
      <c r="BK564" s="35"/>
      <c r="BL564" s="35"/>
      <c r="BR564" s="35"/>
      <c r="BS564" s="35"/>
      <c r="BT564" s="35"/>
      <c r="BZ564" s="35"/>
      <c r="CA564" s="35"/>
      <c r="CB564" s="35"/>
      <c r="CH564" s="35"/>
      <c r="CI564" s="35"/>
      <c r="CJ564" s="35"/>
      <c r="CP564" s="35"/>
      <c r="CQ564" s="35"/>
      <c r="CR564" s="35"/>
      <c r="CX564" s="35"/>
      <c r="CY564" s="35"/>
      <c r="CZ564" s="35"/>
      <c r="DF564" s="35">
        <v>4.3970000000000003E-8</v>
      </c>
      <c r="DG564" s="35">
        <v>1.6857722831699999</v>
      </c>
      <c r="DH564" s="35">
        <v>824.74219374879999</v>
      </c>
      <c r="DI564" s="29">
        <f t="shared" si="324"/>
        <v>-3.5611307013517E-8</v>
      </c>
      <c r="DJ564" s="29">
        <f t="shared" si="325"/>
        <v>-3.5608082329421982E-8</v>
      </c>
      <c r="DK564" s="29">
        <f t="shared" si="326"/>
        <v>-3.5608082340620532E-8</v>
      </c>
      <c r="DL564" s="29">
        <f t="shared" si="327"/>
        <v>-3.5608082340620532E-8</v>
      </c>
      <c r="DN564" s="35">
        <v>1.29E-8</v>
      </c>
      <c r="DO564" s="35">
        <v>3.9622123456399998</v>
      </c>
      <c r="DP564" s="35">
        <v>318.83955021140002</v>
      </c>
      <c r="DQ564" s="29">
        <f t="shared" si="328"/>
        <v>-1.2383230765309114E-8</v>
      </c>
      <c r="DR564" s="29">
        <f t="shared" si="329"/>
        <v>-1.2383056050583551E-8</v>
      </c>
      <c r="DS564" s="29">
        <f t="shared" si="330"/>
        <v>-1.2383056051190291E-8</v>
      </c>
      <c r="DT564" s="29">
        <f t="shared" si="331"/>
        <v>-1.2383056051190291E-8</v>
      </c>
      <c r="DV564" s="35"/>
      <c r="DW564" s="35"/>
      <c r="DX564" s="35"/>
      <c r="ED564" s="35"/>
      <c r="EE564" s="35"/>
      <c r="EF564" s="35"/>
      <c r="EL564" s="35"/>
      <c r="EM564" s="35"/>
      <c r="EN564" s="35"/>
      <c r="ET564" s="35"/>
      <c r="EU564" s="35"/>
      <c r="EV564" s="35"/>
    </row>
    <row r="565" spans="14:152" s="29" customFormat="1" ht="13.5" x14ac:dyDescent="0.3">
      <c r="N565" s="35">
        <v>1.152E-8</v>
      </c>
      <c r="O565" s="35">
        <v>1.6852860859000001</v>
      </c>
      <c r="P565" s="35">
        <v>691.10301164520001</v>
      </c>
      <c r="Q565" s="29">
        <f t="shared" si="316"/>
        <v>1.084609626639133E-8</v>
      </c>
      <c r="R565" s="29">
        <f t="shared" si="317"/>
        <v>1.0846502925040671E-8</v>
      </c>
      <c r="S565" s="29">
        <f t="shared" si="318"/>
        <v>1.0846502923628771E-8</v>
      </c>
      <c r="T565" s="29">
        <f t="shared" si="319"/>
        <v>1.0846502923628771E-8</v>
      </c>
      <c r="V565" s="35">
        <v>1.7599999999999999E-9</v>
      </c>
      <c r="W565" s="35">
        <v>6.1202940903899998</v>
      </c>
      <c r="X565" s="35">
        <v>181.80652604900001</v>
      </c>
      <c r="Y565" s="29">
        <f t="shared" si="320"/>
        <v>-1.652327473569081E-9</v>
      </c>
      <c r="Z565" s="29">
        <f t="shared" si="321"/>
        <v>-1.652310768035775E-9</v>
      </c>
      <c r="AA565" s="29">
        <f t="shared" si="322"/>
        <v>-1.652310768093786E-9</v>
      </c>
      <c r="AB565" s="29">
        <f t="shared" si="323"/>
        <v>-1.652310768093786E-9</v>
      </c>
      <c r="AD565" s="35"/>
      <c r="AE565" s="35"/>
      <c r="AF565" s="35"/>
      <c r="AL565" s="35"/>
      <c r="AM565" s="35"/>
      <c r="AN565" s="35"/>
      <c r="AT565" s="35"/>
      <c r="AU565" s="35"/>
      <c r="AV565" s="35"/>
      <c r="BB565" s="35"/>
      <c r="BC565" s="35"/>
      <c r="BD565" s="35"/>
      <c r="BJ565" s="35"/>
      <c r="BK565" s="35"/>
      <c r="BL565" s="35"/>
      <c r="BR565" s="35"/>
      <c r="BS565" s="35"/>
      <c r="BT565" s="35"/>
      <c r="BZ565" s="35"/>
      <c r="CA565" s="35"/>
      <c r="CB565" s="35"/>
      <c r="CH565" s="35"/>
      <c r="CI565" s="35"/>
      <c r="CJ565" s="35"/>
      <c r="CP565" s="35"/>
      <c r="CQ565" s="35"/>
      <c r="CR565" s="35"/>
      <c r="CX565" s="35"/>
      <c r="CY565" s="35"/>
      <c r="CZ565" s="35"/>
      <c r="DF565" s="35">
        <v>3.5810000000000001E-8</v>
      </c>
      <c r="DG565" s="35">
        <v>2.3523596056599998</v>
      </c>
      <c r="DH565" s="35">
        <v>337.80194662820003</v>
      </c>
      <c r="DI565" s="29">
        <f t="shared" si="324"/>
        <v>5.3992817735857757E-10</v>
      </c>
      <c r="DJ565" s="29">
        <f t="shared" si="325"/>
        <v>5.4176164686308132E-10</v>
      </c>
      <c r="DK565" s="29">
        <f t="shared" si="326"/>
        <v>5.4176164049637864E-10</v>
      </c>
      <c r="DL565" s="29">
        <f t="shared" si="327"/>
        <v>5.4176164049637864E-10</v>
      </c>
      <c r="DN565" s="35">
        <v>1.0730000000000001E-8</v>
      </c>
      <c r="DO565" s="35">
        <v>4.10012122884</v>
      </c>
      <c r="DP565" s="35">
        <v>188.1693135244</v>
      </c>
      <c r="DQ565" s="29">
        <f t="shared" si="328"/>
        <v>6.8930201014716261E-9</v>
      </c>
      <c r="DR565" s="29">
        <f t="shared" si="329"/>
        <v>6.8932546513969321E-9</v>
      </c>
      <c r="DS565" s="29">
        <f t="shared" si="330"/>
        <v>6.8932546505824718E-9</v>
      </c>
      <c r="DT565" s="29">
        <f t="shared" si="331"/>
        <v>6.8932546505824718E-9</v>
      </c>
      <c r="DV565" s="35"/>
      <c r="DW565" s="35"/>
      <c r="DX565" s="35"/>
      <c r="ED565" s="35"/>
      <c r="EE565" s="35"/>
      <c r="EF565" s="35"/>
      <c r="EL565" s="35"/>
      <c r="EM565" s="35"/>
      <c r="EN565" s="35"/>
      <c r="ET565" s="35"/>
      <c r="EU565" s="35"/>
      <c r="EV565" s="35"/>
    </row>
    <row r="566" spans="14:152" s="29" customFormat="1" ht="13.5" x14ac:dyDescent="0.3">
      <c r="N566" s="35">
        <v>8.3199999999999994E-9</v>
      </c>
      <c r="O566" s="35">
        <v>2.64637256467</v>
      </c>
      <c r="P566" s="35">
        <v>436.89313161450002</v>
      </c>
      <c r="Q566" s="29">
        <f t="shared" si="316"/>
        <v>-7.9039825676158462E-9</v>
      </c>
      <c r="R566" s="29">
        <f t="shared" si="317"/>
        <v>-7.9041546049574808E-9</v>
      </c>
      <c r="S566" s="29">
        <f t="shared" si="318"/>
        <v>-7.9041546043601439E-9</v>
      </c>
      <c r="T566" s="29">
        <f t="shared" si="319"/>
        <v>-7.9041546043601439E-9</v>
      </c>
      <c r="V566" s="35">
        <v>1.7200000000000001E-9</v>
      </c>
      <c r="W566" s="35">
        <v>1.94132177757</v>
      </c>
      <c r="X566" s="35">
        <v>3259.8979237837998</v>
      </c>
      <c r="Y566" s="29">
        <f t="shared" si="320"/>
        <v>-1.5395493335181586E-10</v>
      </c>
      <c r="Z566" s="29">
        <f t="shared" si="321"/>
        <v>-1.548014447291769E-10</v>
      </c>
      <c r="AA566" s="29">
        <f t="shared" si="322"/>
        <v>-1.5480144178976325E-10</v>
      </c>
      <c r="AB566" s="29">
        <f t="shared" si="323"/>
        <v>-1.5480144178976325E-10</v>
      </c>
      <c r="AD566" s="35"/>
      <c r="AE566" s="35"/>
      <c r="AF566" s="35"/>
      <c r="AL566" s="35"/>
      <c r="AM566" s="35"/>
      <c r="AN566" s="35"/>
      <c r="AT566" s="35"/>
      <c r="AU566" s="35"/>
      <c r="AV566" s="35"/>
      <c r="BB566" s="35"/>
      <c r="BC566" s="35"/>
      <c r="BD566" s="35"/>
      <c r="BJ566" s="35"/>
      <c r="BK566" s="35"/>
      <c r="BL566" s="35"/>
      <c r="BR566" s="35"/>
      <c r="BS566" s="35"/>
      <c r="BT566" s="35"/>
      <c r="BZ566" s="35"/>
      <c r="CA566" s="35"/>
      <c r="CB566" s="35"/>
      <c r="CH566" s="35"/>
      <c r="CI566" s="35"/>
      <c r="CJ566" s="35"/>
      <c r="CP566" s="35"/>
      <c r="CQ566" s="35"/>
      <c r="CR566" s="35"/>
      <c r="CX566" s="35"/>
      <c r="CY566" s="35"/>
      <c r="CZ566" s="35"/>
      <c r="DF566" s="35">
        <v>4.6059999999999997E-8</v>
      </c>
      <c r="DG566" s="35">
        <v>3.48411642192</v>
      </c>
      <c r="DH566" s="35">
        <v>913.96333463880001</v>
      </c>
      <c r="DI566" s="29">
        <f t="shared" si="324"/>
        <v>3.9950160159672025E-8</v>
      </c>
      <c r="DJ566" s="29">
        <f t="shared" si="325"/>
        <v>3.9946983814074556E-8</v>
      </c>
      <c r="DK566" s="29">
        <f t="shared" si="326"/>
        <v>3.9946983825105565E-8</v>
      </c>
      <c r="DL566" s="29">
        <f t="shared" si="327"/>
        <v>3.9946983825105565E-8</v>
      </c>
      <c r="DN566" s="35">
        <v>1.2040000000000001E-8</v>
      </c>
      <c r="DO566" s="35">
        <v>0.3770236575</v>
      </c>
      <c r="DP566" s="35">
        <v>393.4610900843</v>
      </c>
      <c r="DQ566" s="29">
        <f t="shared" si="328"/>
        <v>1.0654896028853433E-8</v>
      </c>
      <c r="DR566" s="29">
        <f t="shared" si="329"/>
        <v>1.0655230408029646E-8</v>
      </c>
      <c r="DS566" s="29">
        <f t="shared" si="330"/>
        <v>1.0655230406868591E-8</v>
      </c>
      <c r="DT566" s="29">
        <f t="shared" si="331"/>
        <v>1.0655230406868591E-8</v>
      </c>
      <c r="DV566" s="35"/>
      <c r="DW566" s="35"/>
      <c r="DX566" s="35"/>
      <c r="ED566" s="35"/>
      <c r="EE566" s="35"/>
      <c r="EF566" s="35"/>
      <c r="EL566" s="35"/>
      <c r="EM566" s="35"/>
      <c r="EN566" s="35"/>
      <c r="ET566" s="35"/>
      <c r="EU566" s="35"/>
      <c r="EV566" s="35"/>
    </row>
    <row r="567" spans="14:152" s="29" customFormat="1" ht="13.5" x14ac:dyDescent="0.3">
      <c r="N567" s="35">
        <v>8.3400000000000006E-9</v>
      </c>
      <c r="O567" s="35">
        <v>3.8891352157000001</v>
      </c>
      <c r="P567" s="35">
        <v>331.20966448920001</v>
      </c>
      <c r="Q567" s="29">
        <f t="shared" si="316"/>
        <v>-8.2385040833341082E-9</v>
      </c>
      <c r="R567" s="29">
        <f t="shared" si="317"/>
        <v>-8.2384389466041448E-9</v>
      </c>
      <c r="S567" s="29">
        <f t="shared" si="318"/>
        <v>-8.2384389468303672E-9</v>
      </c>
      <c r="T567" s="29">
        <f t="shared" si="319"/>
        <v>-8.2384389468303672E-9</v>
      </c>
      <c r="V567" s="35">
        <v>1.6000000000000001E-9</v>
      </c>
      <c r="W567" s="35">
        <v>0.55319954265000004</v>
      </c>
      <c r="X567" s="35">
        <v>5429.8794682394</v>
      </c>
      <c r="Y567" s="29">
        <f t="shared" si="320"/>
        <v>1.1373046941268711E-9</v>
      </c>
      <c r="Z567" s="29">
        <f t="shared" si="321"/>
        <v>1.138230618165825E-9</v>
      </c>
      <c r="AA567" s="29">
        <f t="shared" si="322"/>
        <v>1.1382306149519301E-9</v>
      </c>
      <c r="AB567" s="29">
        <f t="shared" si="323"/>
        <v>1.1382306149519301E-9</v>
      </c>
      <c r="AD567" s="35"/>
      <c r="AE567" s="35"/>
      <c r="AF567" s="35"/>
      <c r="AL567" s="35"/>
      <c r="AM567" s="35"/>
      <c r="AN567" s="35"/>
      <c r="AT567" s="35"/>
      <c r="AU567" s="35"/>
      <c r="AV567" s="35"/>
      <c r="BB567" s="35"/>
      <c r="BC567" s="35"/>
      <c r="BD567" s="35"/>
      <c r="BJ567" s="35"/>
      <c r="BK567" s="35"/>
      <c r="BL567" s="35"/>
      <c r="BR567" s="35"/>
      <c r="BS567" s="35"/>
      <c r="BT567" s="35"/>
      <c r="BZ567" s="35"/>
      <c r="CA567" s="35"/>
      <c r="CB567" s="35"/>
      <c r="CH567" s="35"/>
      <c r="CI567" s="35"/>
      <c r="CJ567" s="35"/>
      <c r="CP567" s="35"/>
      <c r="CQ567" s="35"/>
      <c r="CR567" s="35"/>
      <c r="CX567" s="35"/>
      <c r="CY567" s="35"/>
      <c r="CZ567" s="35"/>
      <c r="DF567" s="35">
        <v>3.7900000000000002E-8</v>
      </c>
      <c r="DG567" s="35">
        <v>3.6453821370499999</v>
      </c>
      <c r="DH567" s="35">
        <v>216.2680408546</v>
      </c>
      <c r="DI567" s="29">
        <f t="shared" si="324"/>
        <v>2.4299606467884856E-8</v>
      </c>
      <c r="DJ567" s="29">
        <f t="shared" si="325"/>
        <v>2.4300559950358862E-8</v>
      </c>
      <c r="DK567" s="29">
        <f t="shared" si="326"/>
        <v>2.4300559947047973E-8</v>
      </c>
      <c r="DL567" s="29">
        <f t="shared" si="327"/>
        <v>2.4300559947047973E-8</v>
      </c>
      <c r="DN567" s="35">
        <v>1.214E-8</v>
      </c>
      <c r="DO567" s="35">
        <v>2.0182697855399998</v>
      </c>
      <c r="DP567" s="35">
        <v>401.32539661049998</v>
      </c>
      <c r="DQ567" s="29">
        <f t="shared" si="328"/>
        <v>-7.6578128626257512E-9</v>
      </c>
      <c r="DR567" s="29">
        <f t="shared" si="329"/>
        <v>-7.6572397793400962E-9</v>
      </c>
      <c r="DS567" s="29">
        <f t="shared" si="330"/>
        <v>-7.657239781330162E-9</v>
      </c>
      <c r="DT567" s="29">
        <f t="shared" si="331"/>
        <v>-7.657239781330162E-9</v>
      </c>
      <c r="DV567" s="35"/>
      <c r="DW567" s="35"/>
      <c r="DX567" s="35"/>
      <c r="ED567" s="35"/>
      <c r="EE567" s="35"/>
      <c r="EF567" s="35"/>
      <c r="EL567" s="35"/>
      <c r="EM567" s="35"/>
      <c r="EN567" s="35"/>
      <c r="ET567" s="35"/>
      <c r="EU567" s="35"/>
      <c r="EV567" s="35"/>
    </row>
    <row r="568" spans="14:152" s="29" customFormat="1" ht="13.5" x14ac:dyDescent="0.3">
      <c r="N568" s="35">
        <v>8.2499999999999994E-9</v>
      </c>
      <c r="O568" s="35">
        <v>2.1543787221000001</v>
      </c>
      <c r="P568" s="35">
        <v>739.80866679489998</v>
      </c>
      <c r="Q568" s="29">
        <f t="shared" si="316"/>
        <v>-2.7308077478213928E-10</v>
      </c>
      <c r="R568" s="29">
        <f t="shared" si="317"/>
        <v>-2.7215609176810727E-10</v>
      </c>
      <c r="S568" s="29">
        <f t="shared" si="318"/>
        <v>-2.7215609497904482E-10</v>
      </c>
      <c r="T568" s="29">
        <f t="shared" si="319"/>
        <v>-2.7215609497904482E-10</v>
      </c>
      <c r="V568" s="35">
        <v>1.61E-9</v>
      </c>
      <c r="W568" s="35">
        <v>2.8862363147400001</v>
      </c>
      <c r="X568" s="35">
        <v>184.84490743480001</v>
      </c>
      <c r="Y568" s="29">
        <f t="shared" si="320"/>
        <v>1.4861995259486965E-9</v>
      </c>
      <c r="Z568" s="29">
        <f t="shared" si="321"/>
        <v>1.4861821777463377E-9</v>
      </c>
      <c r="AA568" s="29">
        <f t="shared" si="322"/>
        <v>1.4861821778065806E-9</v>
      </c>
      <c r="AB568" s="29">
        <f t="shared" si="323"/>
        <v>1.4861821778065806E-9</v>
      </c>
      <c r="AD568" s="35"/>
      <c r="AE568" s="35"/>
      <c r="AF568" s="35"/>
      <c r="AL568" s="35"/>
      <c r="AM568" s="35"/>
      <c r="AN568" s="35"/>
      <c r="AT568" s="35"/>
      <c r="AU568" s="35"/>
      <c r="AV568" s="35"/>
      <c r="BB568" s="35"/>
      <c r="BC568" s="35"/>
      <c r="BD568" s="35"/>
      <c r="BJ568" s="35"/>
      <c r="BK568" s="35"/>
      <c r="BL568" s="35"/>
      <c r="BR568" s="35"/>
      <c r="BS568" s="35"/>
      <c r="BT568" s="35"/>
      <c r="BZ568" s="35"/>
      <c r="CA568" s="35"/>
      <c r="CB568" s="35"/>
      <c r="CH568" s="35"/>
      <c r="CI568" s="35"/>
      <c r="CJ568" s="35"/>
      <c r="CP568" s="35"/>
      <c r="CQ568" s="35"/>
      <c r="CR568" s="35"/>
      <c r="CX568" s="35"/>
      <c r="CY568" s="35"/>
      <c r="CZ568" s="35"/>
      <c r="DF568" s="35">
        <v>3.4959999999999997E-8</v>
      </c>
      <c r="DG568" s="35">
        <v>0.95035381130999996</v>
      </c>
      <c r="DH568" s="35">
        <v>436.89313161450002</v>
      </c>
      <c r="DI568" s="29">
        <f t="shared" si="324"/>
        <v>-6.6829847708776378E-9</v>
      </c>
      <c r="DJ568" s="29">
        <f t="shared" si="325"/>
        <v>-6.680712173580688E-9</v>
      </c>
      <c r="DK568" s="29">
        <f t="shared" si="326"/>
        <v>-6.6807121814722408E-9</v>
      </c>
      <c r="DL568" s="29">
        <f t="shared" si="327"/>
        <v>-6.6807121814722408E-9</v>
      </c>
      <c r="DN568" s="35">
        <v>1.0179999999999999E-8</v>
      </c>
      <c r="DO568" s="35">
        <v>2.946649279E-2</v>
      </c>
      <c r="DP568" s="35">
        <v>2840.4132799086001</v>
      </c>
      <c r="DQ568" s="29">
        <f t="shared" si="328"/>
        <v>-5.8323609681306639E-9</v>
      </c>
      <c r="DR568" s="29">
        <f t="shared" si="329"/>
        <v>-5.8287679611794702E-9</v>
      </c>
      <c r="DS568" s="29">
        <f t="shared" si="330"/>
        <v>-5.828767973657967E-9</v>
      </c>
      <c r="DT568" s="29">
        <f t="shared" si="331"/>
        <v>-5.828767973657967E-9</v>
      </c>
      <c r="DV568" s="35"/>
      <c r="DW568" s="35"/>
      <c r="DX568" s="35"/>
      <c r="ED568" s="35"/>
      <c r="EE568" s="35"/>
      <c r="EF568" s="35"/>
      <c r="EL568" s="35"/>
      <c r="EM568" s="35"/>
      <c r="EN568" s="35"/>
      <c r="ET568" s="35"/>
      <c r="EU568" s="35"/>
      <c r="EV568" s="35"/>
    </row>
    <row r="569" spans="14:152" s="29" customFormat="1" ht="13.5" x14ac:dyDescent="0.3">
      <c r="N569" s="35">
        <v>8.4800000000000005E-9</v>
      </c>
      <c r="O569" s="35">
        <v>3.1826323909999998</v>
      </c>
      <c r="P569" s="35">
        <v>196.03362005060001</v>
      </c>
      <c r="Q569" s="29">
        <f t="shared" si="316"/>
        <v>8.4505222440444813E-9</v>
      </c>
      <c r="R569" s="29">
        <f t="shared" si="317"/>
        <v>8.4505432330814895E-9</v>
      </c>
      <c r="S569" s="29">
        <f t="shared" si="318"/>
        <v>8.4505432330086182E-9</v>
      </c>
      <c r="T569" s="29">
        <f t="shared" si="319"/>
        <v>8.4505432330086182E-9</v>
      </c>
      <c r="V569" s="35">
        <v>1.92E-9</v>
      </c>
      <c r="W569" s="35">
        <v>0.26639534883999999</v>
      </c>
      <c r="X569" s="35">
        <v>295.19424100610001</v>
      </c>
      <c r="Y569" s="29">
        <f t="shared" si="320"/>
        <v>6.5569437554509443E-10</v>
      </c>
      <c r="Z569" s="29">
        <f t="shared" si="321"/>
        <v>6.5561362576078323E-10</v>
      </c>
      <c r="AA569" s="29">
        <f t="shared" si="322"/>
        <v>6.5561362604118577E-10</v>
      </c>
      <c r="AB569" s="29">
        <f t="shared" si="323"/>
        <v>6.5561362604118577E-10</v>
      </c>
      <c r="AD569" s="35"/>
      <c r="AE569" s="35"/>
      <c r="AF569" s="35"/>
      <c r="AL569" s="35"/>
      <c r="AM569" s="35"/>
      <c r="AN569" s="35"/>
      <c r="AT569" s="35"/>
      <c r="AU569" s="35"/>
      <c r="AV569" s="35"/>
      <c r="BB569" s="35"/>
      <c r="BC569" s="35"/>
      <c r="BD569" s="35"/>
      <c r="BJ569" s="35"/>
      <c r="BK569" s="35"/>
      <c r="BL569" s="35"/>
      <c r="BR569" s="35"/>
      <c r="BS569" s="35"/>
      <c r="BT569" s="35"/>
      <c r="BZ569" s="35"/>
      <c r="CA569" s="35"/>
      <c r="CB569" s="35"/>
      <c r="CH569" s="35"/>
      <c r="CI569" s="35"/>
      <c r="CJ569" s="35"/>
      <c r="CP569" s="35"/>
      <c r="CQ569" s="35"/>
      <c r="CR569" s="35"/>
      <c r="CX569" s="35"/>
      <c r="CY569" s="35"/>
      <c r="CZ569" s="35"/>
      <c r="DF569" s="35">
        <v>4.4220000000000002E-8</v>
      </c>
      <c r="DG569" s="35">
        <v>0.82822191292000003</v>
      </c>
      <c r="DH569" s="35">
        <v>43.289029178299998</v>
      </c>
      <c r="DI569" s="29">
        <f t="shared" si="324"/>
        <v>1.7452872000188223E-9</v>
      </c>
      <c r="DJ569" s="29">
        <f t="shared" si="325"/>
        <v>1.7455771444451921E-9</v>
      </c>
      <c r="DK569" s="29">
        <f t="shared" si="326"/>
        <v>1.7455771434383708E-9</v>
      </c>
      <c r="DL569" s="29">
        <f t="shared" si="327"/>
        <v>1.7455771434383708E-9</v>
      </c>
      <c r="DN569" s="35">
        <v>1.2369999999999999E-8</v>
      </c>
      <c r="DO569" s="35">
        <v>5.4108885122499997</v>
      </c>
      <c r="DP569" s="35">
        <v>425.8474313506</v>
      </c>
      <c r="DQ569" s="29">
        <f t="shared" si="328"/>
        <v>1.2018640796605449E-8</v>
      </c>
      <c r="DR569" s="29">
        <f t="shared" si="329"/>
        <v>1.2018451807049576E-8</v>
      </c>
      <c r="DS569" s="29">
        <f t="shared" si="330"/>
        <v>1.2018451807705923E-8</v>
      </c>
      <c r="DT569" s="29">
        <f t="shared" si="331"/>
        <v>1.2018451807705923E-8</v>
      </c>
      <c r="DV569" s="35"/>
      <c r="DW569" s="35"/>
      <c r="DX569" s="35"/>
      <c r="ED569" s="35"/>
      <c r="EE569" s="35"/>
      <c r="EF569" s="35"/>
      <c r="EL569" s="35"/>
      <c r="EM569" s="35"/>
      <c r="EN569" s="35"/>
      <c r="ET569" s="35"/>
      <c r="EU569" s="35"/>
      <c r="EV569" s="35"/>
    </row>
    <row r="570" spans="14:152" s="29" customFormat="1" ht="13.5" x14ac:dyDescent="0.3">
      <c r="N570" s="35">
        <v>1.044E-8</v>
      </c>
      <c r="O570" s="35">
        <v>3.87842686803</v>
      </c>
      <c r="P570" s="35">
        <v>532.61172640140001</v>
      </c>
      <c r="Q570" s="29">
        <f t="shared" si="316"/>
        <v>1.0432730594249058E-8</v>
      </c>
      <c r="R570" s="29">
        <f t="shared" si="317"/>
        <v>1.0432699111266569E-8</v>
      </c>
      <c r="S570" s="29">
        <f t="shared" si="318"/>
        <v>1.043269911137601E-8</v>
      </c>
      <c r="T570" s="29">
        <f t="shared" si="319"/>
        <v>1.043269911137601E-8</v>
      </c>
      <c r="V570" s="35">
        <v>1.67E-9</v>
      </c>
      <c r="W570" s="35">
        <v>3.7134521417199999</v>
      </c>
      <c r="X570" s="35">
        <v>1056.2005364515001</v>
      </c>
      <c r="Y570" s="29">
        <f t="shared" si="320"/>
        <v>-7.2308019453085541E-10</v>
      </c>
      <c r="Z570" s="29">
        <f t="shared" si="321"/>
        <v>-7.2283917342882523E-10</v>
      </c>
      <c r="AA570" s="29">
        <f t="shared" si="322"/>
        <v>-7.2283917426579522E-10</v>
      </c>
      <c r="AB570" s="29">
        <f t="shared" si="323"/>
        <v>-7.2283917426579522E-10</v>
      </c>
      <c r="AD570" s="35"/>
      <c r="AE570" s="35"/>
      <c r="AF570" s="35"/>
      <c r="AL570" s="35"/>
      <c r="AM570" s="35"/>
      <c r="AN570" s="35"/>
      <c r="AT570" s="35"/>
      <c r="AU570" s="35"/>
      <c r="AV570" s="35"/>
      <c r="BB570" s="35"/>
      <c r="BC570" s="35"/>
      <c r="BD570" s="35"/>
      <c r="BJ570" s="35"/>
      <c r="BK570" s="35"/>
      <c r="BL570" s="35"/>
      <c r="BR570" s="35"/>
      <c r="BS570" s="35"/>
      <c r="BT570" s="35"/>
      <c r="BZ570" s="35"/>
      <c r="CA570" s="35"/>
      <c r="CB570" s="35"/>
      <c r="CH570" s="35"/>
      <c r="CI570" s="35"/>
      <c r="CJ570" s="35"/>
      <c r="CP570" s="35"/>
      <c r="CQ570" s="35"/>
      <c r="CR570" s="35"/>
      <c r="CX570" s="35"/>
      <c r="CY570" s="35"/>
      <c r="CZ570" s="35"/>
      <c r="DF570" s="35">
        <v>3.6879999999999997E-8</v>
      </c>
      <c r="DG570" s="35">
        <v>2.8378544379999999</v>
      </c>
      <c r="DH570" s="35">
        <v>739.05790726949999</v>
      </c>
      <c r="DI570" s="29">
        <f t="shared" si="324"/>
        <v>-2.3882312991260124E-8</v>
      </c>
      <c r="DJ570" s="29">
        <f t="shared" si="325"/>
        <v>-2.3879164473942083E-8</v>
      </c>
      <c r="DK570" s="29">
        <f t="shared" si="326"/>
        <v>-2.3879164484875753E-8</v>
      </c>
      <c r="DL570" s="29">
        <f t="shared" si="327"/>
        <v>-2.3879164484875753E-8</v>
      </c>
      <c r="DN570" s="35">
        <v>1.187E-8</v>
      </c>
      <c r="DO570" s="35">
        <v>5.16511890602</v>
      </c>
      <c r="DP570" s="35">
        <v>838.218528225</v>
      </c>
      <c r="DQ570" s="29">
        <f t="shared" si="328"/>
        <v>1.1840781261175533E-8</v>
      </c>
      <c r="DR570" s="29">
        <f t="shared" si="329"/>
        <v>1.184067540650902E-8</v>
      </c>
      <c r="DS570" s="29">
        <f t="shared" si="330"/>
        <v>1.1840675406876927E-8</v>
      </c>
      <c r="DT570" s="29">
        <f t="shared" si="331"/>
        <v>1.1840675406876927E-8</v>
      </c>
      <c r="DV570" s="35"/>
      <c r="DW570" s="35"/>
      <c r="DX570" s="35"/>
      <c r="ED570" s="35"/>
      <c r="EE570" s="35"/>
      <c r="EF570" s="35"/>
      <c r="EL570" s="35"/>
      <c r="EM570" s="35"/>
      <c r="EN570" s="35"/>
      <c r="ET570" s="35"/>
      <c r="EU570" s="35"/>
      <c r="EV570" s="35"/>
    </row>
    <row r="571" spans="14:152" s="29" customFormat="1" ht="13.5" x14ac:dyDescent="0.3">
      <c r="N571" s="35">
        <v>8.4599999999999993E-9</v>
      </c>
      <c r="O571" s="35">
        <v>5.3885377375200001</v>
      </c>
      <c r="P571" s="35">
        <v>97.676148247200004</v>
      </c>
      <c r="Q571" s="29">
        <f t="shared" si="316"/>
        <v>6.5150471877417451E-9</v>
      </c>
      <c r="R571" s="29">
        <f t="shared" si="317"/>
        <v>6.5151270938609012E-9</v>
      </c>
      <c r="S571" s="29">
        <f t="shared" si="318"/>
        <v>6.5151270935834334E-9</v>
      </c>
      <c r="T571" s="29">
        <f t="shared" si="319"/>
        <v>6.5151270935834334E-9</v>
      </c>
      <c r="V571" s="35">
        <v>1.9500000000000001E-9</v>
      </c>
      <c r="W571" s="35">
        <v>4.8392671759799999</v>
      </c>
      <c r="X571" s="35">
        <v>1596.1864422845999</v>
      </c>
      <c r="Y571" s="29">
        <f t="shared" si="320"/>
        <v>1.5505132586241314E-9</v>
      </c>
      <c r="Z571" s="29">
        <f t="shared" si="321"/>
        <v>1.5502270871726973E-9</v>
      </c>
      <c r="AA571" s="29">
        <f t="shared" si="322"/>
        <v>1.55022708816658E-9</v>
      </c>
      <c r="AB571" s="29">
        <f t="shared" si="323"/>
        <v>1.55022708816658E-9</v>
      </c>
      <c r="AD571" s="35"/>
      <c r="AE571" s="35"/>
      <c r="AF571" s="35"/>
      <c r="AL571" s="35"/>
      <c r="AM571" s="35"/>
      <c r="AN571" s="35"/>
      <c r="AT571" s="35"/>
      <c r="AU571" s="35"/>
      <c r="AV571" s="35"/>
      <c r="BB571" s="35"/>
      <c r="BC571" s="35"/>
      <c r="BD571" s="35"/>
      <c r="BJ571" s="35"/>
      <c r="BK571" s="35"/>
      <c r="BL571" s="35"/>
      <c r="BR571" s="35"/>
      <c r="BS571" s="35"/>
      <c r="BT571" s="35"/>
      <c r="BZ571" s="35"/>
      <c r="CA571" s="35"/>
      <c r="CB571" s="35"/>
      <c r="CH571" s="35"/>
      <c r="CI571" s="35"/>
      <c r="CJ571" s="35"/>
      <c r="CP571" s="35"/>
      <c r="CQ571" s="35"/>
      <c r="CR571" s="35"/>
      <c r="CX571" s="35"/>
      <c r="CY571" s="35"/>
      <c r="CZ571" s="35"/>
      <c r="DF571" s="35">
        <v>4.4390000000000002E-8</v>
      </c>
      <c r="DG571" s="35">
        <v>1.19409419107</v>
      </c>
      <c r="DH571" s="35">
        <v>421.93232442999999</v>
      </c>
      <c r="DI571" s="29">
        <f t="shared" si="324"/>
        <v>-8.518243424946871E-9</v>
      </c>
      <c r="DJ571" s="29">
        <f t="shared" si="325"/>
        <v>-8.5154570454414372E-9</v>
      </c>
      <c r="DK571" s="29">
        <f t="shared" si="326"/>
        <v>-8.5154570551171061E-9</v>
      </c>
      <c r="DL571" s="29">
        <f t="shared" si="327"/>
        <v>-8.5154570551171061E-9</v>
      </c>
      <c r="DN571" s="35">
        <v>1.276E-8</v>
      </c>
      <c r="DO571" s="35">
        <v>2.9357214623200001</v>
      </c>
      <c r="DP571" s="35">
        <v>1457.5259330619999</v>
      </c>
      <c r="DQ571" s="29">
        <f t="shared" si="328"/>
        <v>1.2082482210938287E-9</v>
      </c>
      <c r="DR571" s="29">
        <f t="shared" si="329"/>
        <v>1.2110547103251175E-9</v>
      </c>
      <c r="DS571" s="29">
        <f t="shared" si="330"/>
        <v>1.2110547005797737E-9</v>
      </c>
      <c r="DT571" s="29">
        <f t="shared" si="331"/>
        <v>1.2110547005797737E-9</v>
      </c>
      <c r="DV571" s="35"/>
      <c r="DW571" s="35"/>
      <c r="DX571" s="35"/>
      <c r="ED571" s="35"/>
      <c r="EE571" s="35"/>
      <c r="EF571" s="35"/>
      <c r="EL571" s="35"/>
      <c r="EM571" s="35"/>
      <c r="EN571" s="35"/>
      <c r="ET571" s="35"/>
      <c r="EU571" s="35"/>
      <c r="EV571" s="35"/>
    </row>
    <row r="572" spans="14:152" s="29" customFormat="1" ht="13.5" x14ac:dyDescent="0.3">
      <c r="N572" s="35">
        <v>1.021E-8</v>
      </c>
      <c r="O572" s="35">
        <v>2.9307548851199998</v>
      </c>
      <c r="P572" s="35">
        <v>184.98791978669999</v>
      </c>
      <c r="Q572" s="29">
        <f t="shared" si="316"/>
        <v>9.5984099147114561E-9</v>
      </c>
      <c r="R572" s="29">
        <f t="shared" si="317"/>
        <v>9.5983123097383887E-9</v>
      </c>
      <c r="S572" s="29">
        <f t="shared" si="318"/>
        <v>9.5983123100773309E-9</v>
      </c>
      <c r="T572" s="29">
        <f t="shared" si="319"/>
        <v>9.5983123100773309E-9</v>
      </c>
      <c r="V572" s="35">
        <v>1.56E-9</v>
      </c>
      <c r="W572" s="35">
        <v>2.8191605873299999</v>
      </c>
      <c r="X572" s="35">
        <v>428.08266358430001</v>
      </c>
      <c r="Y572" s="29">
        <f t="shared" si="320"/>
        <v>-1.4668834900111875E-9</v>
      </c>
      <c r="Z572" s="29">
        <f t="shared" si="321"/>
        <v>-1.466917937428181E-9</v>
      </c>
      <c r="AA572" s="29">
        <f t="shared" si="322"/>
        <v>-1.4669179373085738E-9</v>
      </c>
      <c r="AB572" s="29">
        <f t="shared" si="323"/>
        <v>-1.4669179373085738E-9</v>
      </c>
      <c r="AD572" s="35"/>
      <c r="AE572" s="35"/>
      <c r="AF572" s="35"/>
      <c r="AL572" s="35"/>
      <c r="AM572" s="35"/>
      <c r="AN572" s="35"/>
      <c r="AT572" s="35"/>
      <c r="AU572" s="35"/>
      <c r="AV572" s="35"/>
      <c r="BB572" s="35"/>
      <c r="BC572" s="35"/>
      <c r="BD572" s="35"/>
      <c r="BJ572" s="35"/>
      <c r="BK572" s="35"/>
      <c r="BL572" s="35"/>
      <c r="BR572" s="35"/>
      <c r="BS572" s="35"/>
      <c r="BT572" s="35"/>
      <c r="BZ572" s="35"/>
      <c r="CA572" s="35"/>
      <c r="CB572" s="35"/>
      <c r="CH572" s="35"/>
      <c r="CI572" s="35"/>
      <c r="CJ572" s="35"/>
      <c r="CP572" s="35"/>
      <c r="CQ572" s="35"/>
      <c r="CR572" s="35"/>
      <c r="CX572" s="35"/>
      <c r="CY572" s="35"/>
      <c r="CZ572" s="35"/>
      <c r="DF572" s="35">
        <v>3.5719999999999998E-8</v>
      </c>
      <c r="DG572" s="35">
        <v>2.7729853847800001</v>
      </c>
      <c r="DH572" s="35">
        <v>444.7574381407</v>
      </c>
      <c r="DI572" s="29">
        <f t="shared" si="324"/>
        <v>-3.0035808233278939E-8</v>
      </c>
      <c r="DJ572" s="29">
        <f t="shared" si="325"/>
        <v>-3.0037111576074795E-8</v>
      </c>
      <c r="DK572" s="29">
        <f t="shared" si="326"/>
        <v>-3.0037111571549204E-8</v>
      </c>
      <c r="DL572" s="29">
        <f t="shared" si="327"/>
        <v>-3.0037111571549204E-8</v>
      </c>
      <c r="DN572" s="35">
        <v>9.94E-9</v>
      </c>
      <c r="DO572" s="35">
        <v>3.4007988570199998</v>
      </c>
      <c r="DP572" s="35">
        <v>211.60217440860001</v>
      </c>
      <c r="DQ572" s="29">
        <f t="shared" si="328"/>
        <v>8.4509740009810071E-9</v>
      </c>
      <c r="DR572" s="29">
        <f t="shared" si="329"/>
        <v>8.4511418501299521E-9</v>
      </c>
      <c r="DS572" s="29">
        <f t="shared" si="330"/>
        <v>8.4511418495471157E-9</v>
      </c>
      <c r="DT572" s="29">
        <f t="shared" si="331"/>
        <v>8.4511418495471157E-9</v>
      </c>
      <c r="DV572" s="35"/>
      <c r="DW572" s="35"/>
      <c r="DX572" s="35"/>
      <c r="ED572" s="35"/>
      <c r="EE572" s="35"/>
      <c r="EF572" s="35"/>
      <c r="EL572" s="35"/>
      <c r="EM572" s="35"/>
      <c r="EN572" s="35"/>
      <c r="ET572" s="35"/>
      <c r="EU572" s="35"/>
      <c r="EV572" s="35"/>
    </row>
    <row r="573" spans="14:152" s="29" customFormat="1" ht="13.5" x14ac:dyDescent="0.3">
      <c r="N573" s="35">
        <v>8.43E-9</v>
      </c>
      <c r="O573" s="35">
        <v>6.12012061227</v>
      </c>
      <c r="P573" s="35">
        <v>616.32141307790005</v>
      </c>
      <c r="Q573" s="29">
        <f t="shared" si="316"/>
        <v>-7.6891187519881923E-9</v>
      </c>
      <c r="R573" s="29">
        <f t="shared" si="317"/>
        <v>-7.6894415745087523E-9</v>
      </c>
      <c r="S573" s="29">
        <f t="shared" si="318"/>
        <v>-7.6894415733878663E-9</v>
      </c>
      <c r="T573" s="29">
        <f t="shared" si="319"/>
        <v>-7.6894415733878663E-9</v>
      </c>
      <c r="V573" s="35">
        <v>2.1499999999999998E-9</v>
      </c>
      <c r="W573" s="35">
        <v>1.88276472005</v>
      </c>
      <c r="X573" s="35">
        <v>220.364458329</v>
      </c>
      <c r="Y573" s="29">
        <f t="shared" si="320"/>
        <v>1.4647558132663141E-9</v>
      </c>
      <c r="Z573" s="29">
        <f t="shared" si="321"/>
        <v>1.464703239725994E-9</v>
      </c>
      <c r="AA573" s="29">
        <f t="shared" si="322"/>
        <v>1.4647032399085569E-9</v>
      </c>
      <c r="AB573" s="29">
        <f t="shared" si="323"/>
        <v>1.4647032399085569E-9</v>
      </c>
      <c r="AD573" s="35"/>
      <c r="AE573" s="35"/>
      <c r="AF573" s="35"/>
      <c r="AL573" s="35"/>
      <c r="AM573" s="35"/>
      <c r="AN573" s="35"/>
      <c r="AT573" s="35"/>
      <c r="AU573" s="35"/>
      <c r="AV573" s="35"/>
      <c r="BB573" s="35"/>
      <c r="BC573" s="35"/>
      <c r="BD573" s="35"/>
      <c r="BJ573" s="35"/>
      <c r="BK573" s="35"/>
      <c r="BL573" s="35"/>
      <c r="BR573" s="35"/>
      <c r="BS573" s="35"/>
      <c r="BT573" s="35"/>
      <c r="BZ573" s="35"/>
      <c r="CA573" s="35"/>
      <c r="CB573" s="35"/>
      <c r="CH573" s="35"/>
      <c r="CI573" s="35"/>
      <c r="CJ573" s="35"/>
      <c r="CP573" s="35"/>
      <c r="CQ573" s="35"/>
      <c r="CR573" s="35"/>
      <c r="CX573" s="35"/>
      <c r="CY573" s="35"/>
      <c r="CZ573" s="35"/>
      <c r="DF573" s="35">
        <v>4.4199999999999999E-8</v>
      </c>
      <c r="DG573" s="35">
        <v>5.44308967028</v>
      </c>
      <c r="DH573" s="35">
        <v>963.4027029714</v>
      </c>
      <c r="DI573" s="29">
        <f t="shared" si="324"/>
        <v>-2.7455317239930468E-8</v>
      </c>
      <c r="DJ573" s="29">
        <f t="shared" si="325"/>
        <v>-2.7450258382652131E-8</v>
      </c>
      <c r="DK573" s="29">
        <f t="shared" si="326"/>
        <v>-2.7450258400219865E-8</v>
      </c>
      <c r="DL573" s="29">
        <f t="shared" si="327"/>
        <v>-2.7450258400219865E-8</v>
      </c>
      <c r="DN573" s="35">
        <v>1.042E-8</v>
      </c>
      <c r="DO573" s="35">
        <v>2.4220932089799998</v>
      </c>
      <c r="DP573" s="35">
        <v>361.37781986430002</v>
      </c>
      <c r="DQ573" s="29">
        <f t="shared" si="328"/>
        <v>-4.4153891629957082E-9</v>
      </c>
      <c r="DR573" s="29">
        <f t="shared" si="329"/>
        <v>-4.4148721330199722E-9</v>
      </c>
      <c r="DS573" s="29">
        <f t="shared" si="330"/>
        <v>-4.4148721348153586E-9</v>
      </c>
      <c r="DT573" s="29">
        <f t="shared" si="331"/>
        <v>-4.4148721348153586E-9</v>
      </c>
      <c r="DV573" s="35"/>
      <c r="DW573" s="35"/>
      <c r="DX573" s="35"/>
      <c r="ED573" s="35"/>
      <c r="EE573" s="35"/>
      <c r="EF573" s="35"/>
      <c r="EL573" s="35"/>
      <c r="EM573" s="35"/>
      <c r="EN573" s="35"/>
      <c r="ET573" s="35"/>
      <c r="EU573" s="35"/>
      <c r="EV573" s="35"/>
    </row>
    <row r="574" spans="14:152" s="29" customFormat="1" ht="13.5" x14ac:dyDescent="0.3">
      <c r="N574" s="35">
        <v>8.2000000000000006E-9</v>
      </c>
      <c r="O574" s="35">
        <v>1.0138040096900001</v>
      </c>
      <c r="P574" s="35">
        <v>480.7728616238</v>
      </c>
      <c r="Q574" s="29">
        <f t="shared" si="316"/>
        <v>-6.7570318867721387E-9</v>
      </c>
      <c r="R574" s="29">
        <f t="shared" si="317"/>
        <v>-6.756693299367567E-9</v>
      </c>
      <c r="S574" s="29">
        <f t="shared" si="318"/>
        <v>-6.7566933005433563E-9</v>
      </c>
      <c r="T574" s="29">
        <f t="shared" si="319"/>
        <v>-6.7566933005433563E-9</v>
      </c>
      <c r="V574" s="35">
        <v>1.67E-9</v>
      </c>
      <c r="W574" s="35">
        <v>2.68872854428</v>
      </c>
      <c r="X574" s="35">
        <v>423.6774295692</v>
      </c>
      <c r="Y574" s="29">
        <f t="shared" si="320"/>
        <v>-1.6524084254969747E-9</v>
      </c>
      <c r="Z574" s="29">
        <f t="shared" si="321"/>
        <v>-1.6524239484957631E-9</v>
      </c>
      <c r="AA574" s="29">
        <f t="shared" si="322"/>
        <v>-1.6524239484418715E-9</v>
      </c>
      <c r="AB574" s="29">
        <f t="shared" si="323"/>
        <v>-1.6524239484418715E-9</v>
      </c>
      <c r="AD574" s="35"/>
      <c r="AE574" s="35"/>
      <c r="AF574" s="35"/>
      <c r="AL574" s="35"/>
      <c r="AM574" s="35"/>
      <c r="AN574" s="35"/>
      <c r="AT574" s="35"/>
      <c r="AU574" s="35"/>
      <c r="AV574" s="35"/>
      <c r="BB574" s="35"/>
      <c r="BC574" s="35"/>
      <c r="BD574" s="35"/>
      <c r="BJ574" s="35"/>
      <c r="BK574" s="35"/>
      <c r="BL574" s="35"/>
      <c r="BR574" s="35"/>
      <c r="BS574" s="35"/>
      <c r="BT574" s="35"/>
      <c r="BZ574" s="35"/>
      <c r="CA574" s="35"/>
      <c r="CB574" s="35"/>
      <c r="CH574" s="35"/>
      <c r="CI574" s="35"/>
      <c r="CJ574" s="35"/>
      <c r="CP574" s="35"/>
      <c r="CQ574" s="35"/>
      <c r="CR574" s="35"/>
      <c r="CX574" s="35"/>
      <c r="CY574" s="35"/>
      <c r="CZ574" s="35"/>
      <c r="DF574" s="35">
        <v>4.4430000000000001E-8</v>
      </c>
      <c r="DG574" s="35">
        <v>3.7307083029600001</v>
      </c>
      <c r="DH574" s="35">
        <v>37.872403206900003</v>
      </c>
      <c r="DI574" s="29">
        <f t="shared" si="324"/>
        <v>-1.5924026943632061E-8</v>
      </c>
      <c r="DJ574" s="29">
        <f t="shared" si="325"/>
        <v>-1.5924265066008059E-8</v>
      </c>
      <c r="DK574" s="29">
        <f t="shared" si="326"/>
        <v>-1.5924265065181186E-8</v>
      </c>
      <c r="DL574" s="29">
        <f t="shared" si="327"/>
        <v>-1.5924265065181186E-8</v>
      </c>
      <c r="DN574" s="35">
        <v>1.0929999999999999E-8</v>
      </c>
      <c r="DO574" s="35">
        <v>3.66289018246</v>
      </c>
      <c r="DP574" s="35">
        <v>226.63241756229999</v>
      </c>
      <c r="DQ574" s="29">
        <f t="shared" si="328"/>
        <v>5.3372218099458382E-9</v>
      </c>
      <c r="DR574" s="29">
        <f t="shared" si="329"/>
        <v>5.3375494863049627E-9</v>
      </c>
      <c r="DS574" s="29">
        <f t="shared" si="330"/>
        <v>5.3375494851671336E-9</v>
      </c>
      <c r="DT574" s="29">
        <f t="shared" si="331"/>
        <v>5.3375494851671336E-9</v>
      </c>
      <c r="DV574" s="35"/>
      <c r="DW574" s="35"/>
      <c r="DX574" s="35"/>
      <c r="ED574" s="35"/>
      <c r="EE574" s="35"/>
      <c r="EF574" s="35"/>
      <c r="EL574" s="35"/>
      <c r="EM574" s="35"/>
      <c r="EN574" s="35"/>
      <c r="ET574" s="35"/>
      <c r="EU574" s="35"/>
      <c r="EV574" s="35"/>
    </row>
    <row r="575" spans="14:152" s="29" customFormat="1" ht="13.5" x14ac:dyDescent="0.3">
      <c r="N575" s="35">
        <v>8.4200000000000003E-9</v>
      </c>
      <c r="O575" s="35">
        <v>3.5652357538100001</v>
      </c>
      <c r="P575" s="35">
        <v>421.18156490460001</v>
      </c>
      <c r="Q575" s="29">
        <f t="shared" si="316"/>
        <v>-4.6814222495349355E-9</v>
      </c>
      <c r="R575" s="29">
        <f t="shared" si="317"/>
        <v>-4.6818690661052022E-9</v>
      </c>
      <c r="S575" s="29">
        <f t="shared" si="318"/>
        <v>-4.6818690645536736E-9</v>
      </c>
      <c r="T575" s="29">
        <f t="shared" si="319"/>
        <v>-4.6818690645536736E-9</v>
      </c>
      <c r="V575" s="35">
        <v>1.5400000000000001E-9</v>
      </c>
      <c r="W575" s="35">
        <v>1.66553954375</v>
      </c>
      <c r="X575" s="35">
        <v>115.62294719080001</v>
      </c>
      <c r="Y575" s="29">
        <f t="shared" si="320"/>
        <v>-1.4173023532780915E-9</v>
      </c>
      <c r="Z575" s="29">
        <f t="shared" si="321"/>
        <v>-1.4173129106986383E-9</v>
      </c>
      <c r="AA575" s="29">
        <f t="shared" si="322"/>
        <v>-1.4173129106619787E-9</v>
      </c>
      <c r="AB575" s="29">
        <f t="shared" si="323"/>
        <v>-1.4173129106619787E-9</v>
      </c>
      <c r="AD575" s="35"/>
      <c r="AE575" s="35"/>
      <c r="AF575" s="35"/>
      <c r="AL575" s="35"/>
      <c r="AM575" s="35"/>
      <c r="AN575" s="35"/>
      <c r="AT575" s="35"/>
      <c r="AU575" s="35"/>
      <c r="AV575" s="35"/>
      <c r="BB575" s="35"/>
      <c r="BC575" s="35"/>
      <c r="BD575" s="35"/>
      <c r="BJ575" s="35"/>
      <c r="BK575" s="35"/>
      <c r="BL575" s="35"/>
      <c r="BR575" s="35"/>
      <c r="BS575" s="35"/>
      <c r="BT575" s="35"/>
      <c r="BZ575" s="35"/>
      <c r="CA575" s="35"/>
      <c r="CB575" s="35"/>
      <c r="CH575" s="35"/>
      <c r="CI575" s="35"/>
      <c r="CJ575" s="35"/>
      <c r="CP575" s="35"/>
      <c r="CQ575" s="35"/>
      <c r="CR575" s="35"/>
      <c r="CX575" s="35"/>
      <c r="CY575" s="35"/>
      <c r="CZ575" s="35"/>
      <c r="DF575" s="35">
        <v>4.3219999999999999E-8</v>
      </c>
      <c r="DG575" s="35">
        <v>4.7568070252099997</v>
      </c>
      <c r="DH575" s="35">
        <v>40.841348623499997</v>
      </c>
      <c r="DI575" s="29">
        <f t="shared" si="324"/>
        <v>2.809873155535914E-8</v>
      </c>
      <c r="DJ575" s="29">
        <f t="shared" si="325"/>
        <v>2.809852824762418E-8</v>
      </c>
      <c r="DK575" s="29">
        <f t="shared" si="326"/>
        <v>2.8098528248330175E-8</v>
      </c>
      <c r="DL575" s="29">
        <f t="shared" si="327"/>
        <v>2.8098528248330175E-8</v>
      </c>
      <c r="DN575" s="35">
        <v>9.7800000000000006E-9</v>
      </c>
      <c r="DO575" s="35">
        <v>3.7633420860700002</v>
      </c>
      <c r="DP575" s="35">
        <v>5856.4776591153995</v>
      </c>
      <c r="DQ575" s="29">
        <f t="shared" si="328"/>
        <v>-7.4772397522296344E-10</v>
      </c>
      <c r="DR575" s="29">
        <f t="shared" si="329"/>
        <v>-7.5638051357760022E-10</v>
      </c>
      <c r="DS575" s="29">
        <f t="shared" si="330"/>
        <v>-7.5638048351905773E-10</v>
      </c>
      <c r="DT575" s="29">
        <f t="shared" si="331"/>
        <v>-7.5638048351905773E-10</v>
      </c>
      <c r="DV575" s="35"/>
      <c r="DW575" s="35"/>
      <c r="DX575" s="35"/>
      <c r="ED575" s="35"/>
      <c r="EE575" s="35"/>
      <c r="EF575" s="35"/>
      <c r="EL575" s="35"/>
      <c r="EM575" s="35"/>
      <c r="EN575" s="35"/>
      <c r="ET575" s="35"/>
      <c r="EU575" s="35"/>
      <c r="EV575" s="35"/>
    </row>
    <row r="576" spans="14:152" s="29" customFormat="1" ht="13.5" x14ac:dyDescent="0.3">
      <c r="N576" s="35">
        <v>1.076E-8</v>
      </c>
      <c r="O576" s="35">
        <v>3.2823430525299999</v>
      </c>
      <c r="P576" s="35">
        <v>5.6772584022999997</v>
      </c>
      <c r="Q576" s="29">
        <f t="shared" si="316"/>
        <v>-1.046934393935816E-8</v>
      </c>
      <c r="R576" s="29">
        <f t="shared" si="317"/>
        <v>-1.0469346077086982E-8</v>
      </c>
      <c r="S576" s="29">
        <f t="shared" si="318"/>
        <v>-1.046934607707956E-8</v>
      </c>
      <c r="T576" s="29">
        <f t="shared" si="319"/>
        <v>-1.046934607707956E-8</v>
      </c>
      <c r="V576" s="35">
        <v>1.75E-9</v>
      </c>
      <c r="W576" s="35">
        <v>0.20216461466999999</v>
      </c>
      <c r="X576" s="35">
        <v>384.05992122309999</v>
      </c>
      <c r="Y576" s="29">
        <f t="shared" si="320"/>
        <v>1.7285200479484926E-9</v>
      </c>
      <c r="Z576" s="29">
        <f t="shared" si="321"/>
        <v>1.7285359586639525E-9</v>
      </c>
      <c r="AA576" s="29">
        <f t="shared" si="322"/>
        <v>1.7285359586087131E-9</v>
      </c>
      <c r="AB576" s="29">
        <f t="shared" si="323"/>
        <v>1.7285359586087131E-9</v>
      </c>
      <c r="AD576" s="35"/>
      <c r="AE576" s="35"/>
      <c r="AF576" s="35"/>
      <c r="AL576" s="35"/>
      <c r="AM576" s="35"/>
      <c r="AN576" s="35"/>
      <c r="AT576" s="35"/>
      <c r="AU576" s="35"/>
      <c r="AV576" s="35"/>
      <c r="BB576" s="35"/>
      <c r="BC576" s="35"/>
      <c r="BD576" s="35"/>
      <c r="BJ576" s="35"/>
      <c r="BK576" s="35"/>
      <c r="BL576" s="35"/>
      <c r="BR576" s="35"/>
      <c r="BS576" s="35"/>
      <c r="BT576" s="35"/>
      <c r="BZ576" s="35"/>
      <c r="CA576" s="35"/>
      <c r="CB576" s="35"/>
      <c r="CH576" s="35"/>
      <c r="CI576" s="35"/>
      <c r="CJ576" s="35"/>
      <c r="CP576" s="35"/>
      <c r="CQ576" s="35"/>
      <c r="CR576" s="35"/>
      <c r="CX576" s="35"/>
      <c r="CY576" s="35"/>
      <c r="CZ576" s="35"/>
      <c r="DF576" s="35">
        <v>3.7240000000000001E-8</v>
      </c>
      <c r="DG576" s="35">
        <v>0.59005210556999999</v>
      </c>
      <c r="DH576" s="35">
        <v>256.42806592189999</v>
      </c>
      <c r="DI576" s="29">
        <f t="shared" si="324"/>
        <v>1.5837469648782546E-9</v>
      </c>
      <c r="DJ576" s="29">
        <f t="shared" si="325"/>
        <v>1.5823007285994111E-9</v>
      </c>
      <c r="DK576" s="29">
        <f t="shared" si="326"/>
        <v>1.5823007336214287E-9</v>
      </c>
      <c r="DL576" s="29">
        <f t="shared" si="327"/>
        <v>1.5823007336214287E-9</v>
      </c>
      <c r="DN576" s="35">
        <v>1.263E-8</v>
      </c>
      <c r="DO576" s="35">
        <v>2.09195268609</v>
      </c>
      <c r="DP576" s="35">
        <v>78.7137518304</v>
      </c>
      <c r="DQ576" s="29">
        <f t="shared" si="328"/>
        <v>-1.2300794058020117E-8</v>
      </c>
      <c r="DR576" s="29">
        <f t="shared" si="329"/>
        <v>-1.230082824007261E-8</v>
      </c>
      <c r="DS576" s="29">
        <f t="shared" si="330"/>
        <v>-1.2300828239953917E-8</v>
      </c>
      <c r="DT576" s="29">
        <f t="shared" si="331"/>
        <v>-1.2300828239953917E-8</v>
      </c>
      <c r="DV576" s="35"/>
      <c r="DW576" s="35"/>
      <c r="DX576" s="35"/>
      <c r="ED576" s="35"/>
      <c r="EE576" s="35"/>
      <c r="EF576" s="35"/>
      <c r="EL576" s="35"/>
      <c r="EM576" s="35"/>
      <c r="EN576" s="35"/>
      <c r="ET576" s="35"/>
      <c r="EU576" s="35"/>
      <c r="EV576" s="35"/>
    </row>
    <row r="577" spans="14:152" s="29" customFormat="1" ht="13.5" x14ac:dyDescent="0.3">
      <c r="N577" s="35">
        <v>8.0800000000000002E-9</v>
      </c>
      <c r="O577" s="35">
        <v>2.78227865672</v>
      </c>
      <c r="P577" s="35">
        <v>212.07525516059999</v>
      </c>
      <c r="Q577" s="29">
        <f t="shared" ref="Q577:Q640" si="332">N577*COS(O577+P577*$C$31)</f>
        <v>8.0671511692049713E-9</v>
      </c>
      <c r="R577" s="29">
        <f t="shared" ref="R577:R640" si="333">N577*COS(O577+P577*$C$52)</f>
        <v>8.0671365221559078E-9</v>
      </c>
      <c r="S577" s="29">
        <f t="shared" ref="S577:S640" si="334">N577*COS(O577+P577*$C$73)</f>
        <v>8.0671365222067828E-9</v>
      </c>
      <c r="T577" s="29">
        <f t="shared" ref="T577:T640" si="335">N577*COS(O577+P577*$C$94)</f>
        <v>8.0671365222067828E-9</v>
      </c>
      <c r="V577" s="35">
        <v>2.0099999999999999E-9</v>
      </c>
      <c r="W577" s="35">
        <v>4.3809593188699996</v>
      </c>
      <c r="X577" s="35">
        <v>418.00017116689997</v>
      </c>
      <c r="Y577" s="29">
        <f t="shared" ref="Y577:Y640" si="336">V577*COS(W577+X577*$C$31)</f>
        <v>3.4896782059743486E-10</v>
      </c>
      <c r="Z577" s="29">
        <f t="shared" ref="Z577:Z642" si="337">V577*COS(W577+X577*$C$52)</f>
        <v>3.4884239514492129E-10</v>
      </c>
      <c r="AA577" s="29">
        <f t="shared" ref="AA577:AA642" si="338">V577*COS(W577+X577*$C$73)</f>
        <v>3.4884239558045996E-10</v>
      </c>
      <c r="AB577" s="29">
        <f t="shared" ref="AB577:AB642" si="339">V577*COS(W577+X577*$C$94)</f>
        <v>3.4884239558045996E-10</v>
      </c>
      <c r="AD577" s="35"/>
      <c r="AE577" s="35"/>
      <c r="AF577" s="35"/>
      <c r="AL577" s="35"/>
      <c r="AM577" s="35"/>
      <c r="AN577" s="35"/>
      <c r="AT577" s="35"/>
      <c r="AU577" s="35"/>
      <c r="AV577" s="35"/>
      <c r="BB577" s="35"/>
      <c r="BC577" s="35"/>
      <c r="BD577" s="35"/>
      <c r="BJ577" s="35"/>
      <c r="BK577" s="35"/>
      <c r="BL577" s="35"/>
      <c r="BR577" s="35"/>
      <c r="BS577" s="35"/>
      <c r="BT577" s="35"/>
      <c r="BZ577" s="35"/>
      <c r="CA577" s="35"/>
      <c r="CB577" s="35"/>
      <c r="CH577" s="35"/>
      <c r="CI577" s="35"/>
      <c r="CJ577" s="35"/>
      <c r="CP577" s="35"/>
      <c r="CQ577" s="35"/>
      <c r="CR577" s="35"/>
      <c r="CX577" s="35"/>
      <c r="CY577" s="35"/>
      <c r="CZ577" s="35"/>
      <c r="DF577" s="35">
        <v>4.4710000000000001E-8</v>
      </c>
      <c r="DG577" s="35">
        <v>2.2236764352699998</v>
      </c>
      <c r="DH577" s="35">
        <v>318.83955021140002</v>
      </c>
      <c r="DI577" s="29">
        <f t="shared" ref="DI577:DI640" si="340">DF577*COS(DG577+DH577*$C$31)</f>
        <v>1.9517594939189139E-8</v>
      </c>
      <c r="DJ577" s="29">
        <f t="shared" ref="DJ577:DJ640" si="341">DF577*COS(DG577+DH577*$C$52)</f>
        <v>1.9519539043219916E-8</v>
      </c>
      <c r="DK577" s="29">
        <f t="shared" ref="DK577:DK640" si="342">DF577*COS(DG577+DH577*$C$73)</f>
        <v>1.9519539036469183E-8</v>
      </c>
      <c r="DL577" s="29">
        <f t="shared" ref="DL577:DL640" si="343">DF577*COS(DG577+DH577*$C$94)</f>
        <v>1.9519539036469183E-8</v>
      </c>
      <c r="DN577" s="35">
        <v>1.009E-8</v>
      </c>
      <c r="DO577" s="35">
        <v>5.8596370504799999</v>
      </c>
      <c r="DP577" s="35">
        <v>1268.7488723641</v>
      </c>
      <c r="DQ577" s="29">
        <f t="shared" ref="DQ577:DQ639" si="344">DN577*COS(DO577+DP577*$C$31)</f>
        <v>2.3691442309293291E-9</v>
      </c>
      <c r="DR577" s="29">
        <f t="shared" ref="DR577:DR639" si="345">DN577*COS(DO577+DP577*$C$52)</f>
        <v>2.3710304805493384E-9</v>
      </c>
      <c r="DS577" s="29">
        <f t="shared" ref="DS577:DS639" si="346">DN577*COS(DO577+DP577*$C$73)</f>
        <v>2.3710304739995664E-9</v>
      </c>
      <c r="DT577" s="29">
        <f t="shared" ref="DT577:DT639" si="347">DN577*COS(DO577+DP577*$C$94)</f>
        <v>2.3710304739995664E-9</v>
      </c>
      <c r="DV577" s="35"/>
      <c r="DW577" s="35"/>
      <c r="DX577" s="35"/>
      <c r="ED577" s="35"/>
      <c r="EE577" s="35"/>
      <c r="EF577" s="35"/>
      <c r="EL577" s="35"/>
      <c r="EM577" s="35"/>
      <c r="EN577" s="35"/>
      <c r="ET577" s="35"/>
      <c r="EU577" s="35"/>
      <c r="EV577" s="35"/>
    </row>
    <row r="578" spans="14:152" s="29" customFormat="1" ht="13.5" x14ac:dyDescent="0.3">
      <c r="N578" s="35">
        <v>8.1199999999999993E-9</v>
      </c>
      <c r="O578" s="35">
        <v>0.94281737163000001</v>
      </c>
      <c r="P578" s="35">
        <v>108.72184851110001</v>
      </c>
      <c r="Q578" s="29">
        <f t="shared" si="332"/>
        <v>-7.3708644839017022E-9</v>
      </c>
      <c r="R578" s="29">
        <f t="shared" si="333"/>
        <v>-7.3708083404186342E-9</v>
      </c>
      <c r="S578" s="29">
        <f t="shared" si="334"/>
        <v>-7.3708083406135949E-9</v>
      </c>
      <c r="T578" s="29">
        <f t="shared" si="335"/>
        <v>-7.3708083406135949E-9</v>
      </c>
      <c r="V578" s="35">
        <v>1.67E-9</v>
      </c>
      <c r="W578" s="35">
        <v>1.8648585735300001</v>
      </c>
      <c r="X578" s="35">
        <v>393.4610900843</v>
      </c>
      <c r="Y578" s="29">
        <f t="shared" si="336"/>
        <v>-6.5252878212023406E-10</v>
      </c>
      <c r="Z578" s="29">
        <f t="shared" si="337"/>
        <v>-6.5243709556267613E-10</v>
      </c>
      <c r="AA578" s="29">
        <f t="shared" si="338"/>
        <v>-6.5243709588106032E-10</v>
      </c>
      <c r="AB578" s="29">
        <f t="shared" si="339"/>
        <v>-6.5243709588106032E-10</v>
      </c>
      <c r="AD578" s="35"/>
      <c r="AE578" s="35"/>
      <c r="AF578" s="35"/>
      <c r="AL578" s="35"/>
      <c r="AM578" s="35"/>
      <c r="AN578" s="35"/>
      <c r="AT578" s="35"/>
      <c r="AU578" s="35"/>
      <c r="AV578" s="35"/>
      <c r="BB578" s="35"/>
      <c r="BC578" s="35"/>
      <c r="BD578" s="35"/>
      <c r="BJ578" s="35"/>
      <c r="BK578" s="35"/>
      <c r="BL578" s="35"/>
      <c r="BR578" s="35"/>
      <c r="BS578" s="35"/>
      <c r="BT578" s="35"/>
      <c r="BZ578" s="35"/>
      <c r="CA578" s="35"/>
      <c r="CB578" s="35"/>
      <c r="CH578" s="35"/>
      <c r="CI578" s="35"/>
      <c r="CJ578" s="35"/>
      <c r="CP578" s="35"/>
      <c r="CQ578" s="35"/>
      <c r="CR578" s="35"/>
      <c r="CX578" s="35"/>
      <c r="CY578" s="35"/>
      <c r="CZ578" s="35"/>
      <c r="DF578" s="35">
        <v>4.1840000000000003E-8</v>
      </c>
      <c r="DG578" s="35">
        <v>1.5271919664</v>
      </c>
      <c r="DH578" s="35">
        <v>298.23262239190001</v>
      </c>
      <c r="DI578" s="29">
        <f t="shared" si="340"/>
        <v>4.1678578782048093E-8</v>
      </c>
      <c r="DJ578" s="29">
        <f t="shared" si="341"/>
        <v>4.1678744730161489E-8</v>
      </c>
      <c r="DK578" s="29">
        <f t="shared" si="342"/>
        <v>4.167874472958538E-8</v>
      </c>
      <c r="DL578" s="29">
        <f t="shared" si="343"/>
        <v>4.167874472958538E-8</v>
      </c>
      <c r="DN578" s="35">
        <v>1.1479999999999999E-8</v>
      </c>
      <c r="DO578" s="35">
        <v>4.39543895068</v>
      </c>
      <c r="DP578" s="35">
        <v>570.74476203920005</v>
      </c>
      <c r="DQ578" s="29">
        <f t="shared" si="344"/>
        <v>5.2170512551513461E-9</v>
      </c>
      <c r="DR578" s="29">
        <f t="shared" si="345"/>
        <v>5.2179359600429258E-9</v>
      </c>
      <c r="DS578" s="29">
        <f t="shared" si="346"/>
        <v>5.2179359569708581E-9</v>
      </c>
      <c r="DT578" s="29">
        <f t="shared" si="347"/>
        <v>5.2179359569708581E-9</v>
      </c>
      <c r="DV578" s="35"/>
      <c r="DW578" s="35"/>
      <c r="DX578" s="35"/>
      <c r="ED578" s="35"/>
      <c r="EE578" s="35"/>
      <c r="EF578" s="35"/>
      <c r="EL578" s="35"/>
      <c r="EM578" s="35"/>
      <c r="EN578" s="35"/>
      <c r="ET578" s="35"/>
      <c r="EU578" s="35"/>
      <c r="EV578" s="35"/>
    </row>
    <row r="579" spans="14:152" s="29" customFormat="1" ht="13.5" x14ac:dyDescent="0.3">
      <c r="N579" s="35">
        <v>8.0800000000000002E-9</v>
      </c>
      <c r="O579" s="35">
        <v>2.2120265327799999</v>
      </c>
      <c r="P579" s="35">
        <v>610.69233878540001</v>
      </c>
      <c r="Q579" s="29">
        <f t="shared" si="332"/>
        <v>7.3256599272440451E-9</v>
      </c>
      <c r="R579" s="29">
        <f t="shared" si="333"/>
        <v>7.3253443205765181E-9</v>
      </c>
      <c r="S579" s="29">
        <f t="shared" si="334"/>
        <v>7.3253443216725613E-9</v>
      </c>
      <c r="T579" s="29">
        <f t="shared" si="335"/>
        <v>7.3253443216725613E-9</v>
      </c>
      <c r="V579" s="35">
        <v>1.55E-9</v>
      </c>
      <c r="W579" s="35">
        <v>0.92480392431000003</v>
      </c>
      <c r="X579" s="35">
        <v>282.66406803389998</v>
      </c>
      <c r="Y579" s="29">
        <f t="shared" si="336"/>
        <v>1.1155834697141085E-9</v>
      </c>
      <c r="Z579" s="29">
        <f t="shared" si="337"/>
        <v>1.1155373606481015E-9</v>
      </c>
      <c r="AA579" s="29">
        <f t="shared" si="338"/>
        <v>1.1155373608082168E-9</v>
      </c>
      <c r="AB579" s="29">
        <f t="shared" si="339"/>
        <v>1.1155373608082168E-9</v>
      </c>
      <c r="AD579" s="35"/>
      <c r="AE579" s="35"/>
      <c r="AF579" s="35"/>
      <c r="AL579" s="35"/>
      <c r="AM579" s="35"/>
      <c r="AN579" s="35"/>
      <c r="AT579" s="35"/>
      <c r="AU579" s="35"/>
      <c r="AV579" s="35"/>
      <c r="BB579" s="35"/>
      <c r="BC579" s="35"/>
      <c r="BD579" s="35"/>
      <c r="BJ579" s="35"/>
      <c r="BK579" s="35"/>
      <c r="BL579" s="35"/>
      <c r="BR579" s="35"/>
      <c r="BS579" s="35"/>
      <c r="BT579" s="35"/>
      <c r="BZ579" s="35"/>
      <c r="CA579" s="35"/>
      <c r="CB579" s="35"/>
      <c r="CH579" s="35"/>
      <c r="CI579" s="35"/>
      <c r="CJ579" s="35"/>
      <c r="CP579" s="35"/>
      <c r="CQ579" s="35"/>
      <c r="CR579" s="35"/>
      <c r="CX579" s="35"/>
      <c r="CY579" s="35"/>
      <c r="CZ579" s="35"/>
      <c r="DF579" s="35">
        <v>3.5339999999999997E-8</v>
      </c>
      <c r="DG579" s="35">
        <v>5.0193759956999999</v>
      </c>
      <c r="DH579" s="35">
        <v>386.98068252989998</v>
      </c>
      <c r="DI579" s="29">
        <f t="shared" si="340"/>
        <v>1.0750527330298279E-8</v>
      </c>
      <c r="DJ579" s="29">
        <f t="shared" si="341"/>
        <v>1.0748552496460405E-8</v>
      </c>
      <c r="DK579" s="29">
        <f t="shared" si="342"/>
        <v>1.0748552503318009E-8</v>
      </c>
      <c r="DL579" s="29">
        <f t="shared" si="343"/>
        <v>1.0748552503318009E-8</v>
      </c>
      <c r="DN579" s="35">
        <v>1.0509999999999999E-8</v>
      </c>
      <c r="DO579" s="35">
        <v>3.2727224068199998</v>
      </c>
      <c r="DP579" s="35">
        <v>153.49535039770001</v>
      </c>
      <c r="DQ579" s="29">
        <f t="shared" si="344"/>
        <v>9.134287606816036E-9</v>
      </c>
      <c r="DR579" s="29">
        <f t="shared" si="345"/>
        <v>9.1341666465233155E-9</v>
      </c>
      <c r="DS579" s="29">
        <f t="shared" si="346"/>
        <v>9.1341666469433529E-9</v>
      </c>
      <c r="DT579" s="29">
        <f t="shared" si="347"/>
        <v>9.1341666469433529E-9</v>
      </c>
      <c r="DV579" s="35"/>
      <c r="DW579" s="35"/>
      <c r="DX579" s="35"/>
      <c r="ED579" s="35"/>
      <c r="EE579" s="35"/>
      <c r="EF579" s="35"/>
      <c r="EL579" s="35"/>
      <c r="EM579" s="35"/>
      <c r="EN579" s="35"/>
      <c r="ET579" s="35"/>
      <c r="EU579" s="35"/>
      <c r="EV579" s="35"/>
    </row>
    <row r="580" spans="14:152" s="29" customFormat="1" ht="13.5" x14ac:dyDescent="0.3">
      <c r="N580" s="35">
        <v>8.0800000000000002E-9</v>
      </c>
      <c r="O580" s="35">
        <v>2.0000811171300001</v>
      </c>
      <c r="P580" s="35">
        <v>214.5229357154</v>
      </c>
      <c r="Q580" s="29">
        <f t="shared" si="332"/>
        <v>5.6360804619749076E-9</v>
      </c>
      <c r="R580" s="29">
        <f t="shared" si="333"/>
        <v>5.6358921855993062E-9</v>
      </c>
      <c r="S580" s="29">
        <f t="shared" si="334"/>
        <v>5.6358921862530998E-9</v>
      </c>
      <c r="T580" s="29">
        <f t="shared" si="335"/>
        <v>5.6358921862530998E-9</v>
      </c>
      <c r="V580" s="35">
        <v>1.4599999999999999E-9</v>
      </c>
      <c r="W580" s="35">
        <v>1.97663966745</v>
      </c>
      <c r="X580" s="35">
        <v>9360.0891644589992</v>
      </c>
      <c r="Y580" s="29">
        <f t="shared" si="336"/>
        <v>-1.4569933049156709E-9</v>
      </c>
      <c r="Z580" s="29">
        <f t="shared" si="337"/>
        <v>-1.4571247151058022E-9</v>
      </c>
      <c r="AA580" s="29">
        <f t="shared" si="338"/>
        <v>-1.4571247146545785E-9</v>
      </c>
      <c r="AB580" s="29">
        <f t="shared" si="339"/>
        <v>-1.4571247146545785E-9</v>
      </c>
      <c r="AD580" s="35"/>
      <c r="AE580" s="35"/>
      <c r="AF580" s="35"/>
      <c r="AL580" s="35"/>
      <c r="AM580" s="35"/>
      <c r="AN580" s="35"/>
      <c r="AT580" s="35"/>
      <c r="AU580" s="35"/>
      <c r="AV580" s="35"/>
      <c r="BB580" s="35"/>
      <c r="BC580" s="35"/>
      <c r="BD580" s="35"/>
      <c r="BJ580" s="35"/>
      <c r="BK580" s="35"/>
      <c r="BL580" s="35"/>
      <c r="BR580" s="35"/>
      <c r="BS580" s="35"/>
      <c r="BT580" s="35"/>
      <c r="BZ580" s="35"/>
      <c r="CA580" s="35"/>
      <c r="CB580" s="35"/>
      <c r="CH580" s="35"/>
      <c r="CI580" s="35"/>
      <c r="CJ580" s="35"/>
      <c r="CP580" s="35"/>
      <c r="CQ580" s="35"/>
      <c r="CR580" s="35"/>
      <c r="CX580" s="35"/>
      <c r="CY580" s="35"/>
      <c r="CZ580" s="35"/>
      <c r="DF580" s="35">
        <v>3.4E-8</v>
      </c>
      <c r="DG580" s="35">
        <v>3.2266306708500001</v>
      </c>
      <c r="DH580" s="35">
        <v>4113.0943055358002</v>
      </c>
      <c r="DI580" s="29">
        <f t="shared" si="340"/>
        <v>2.0704851810895578E-8</v>
      </c>
      <c r="DJ580" s="29">
        <f t="shared" si="341"/>
        <v>2.0721662323580046E-8</v>
      </c>
      <c r="DK580" s="29">
        <f t="shared" si="342"/>
        <v>2.0721662265219813E-8</v>
      </c>
      <c r="DL580" s="29">
        <f t="shared" si="343"/>
        <v>2.0721662265219813E-8</v>
      </c>
      <c r="DN580" s="35">
        <v>9.7499999999999996E-9</v>
      </c>
      <c r="DO580" s="35">
        <v>3.4292464224399999</v>
      </c>
      <c r="DP580" s="35">
        <v>105.5404547734</v>
      </c>
      <c r="DQ580" s="29">
        <f t="shared" si="344"/>
        <v>4.0736560218577515E-9</v>
      </c>
      <c r="DR580" s="29">
        <f t="shared" si="345"/>
        <v>4.073514304472456E-9</v>
      </c>
      <c r="DS580" s="29">
        <f t="shared" si="346"/>
        <v>4.0735143049645673E-9</v>
      </c>
      <c r="DT580" s="29">
        <f t="shared" si="347"/>
        <v>4.0735143049645673E-9</v>
      </c>
      <c r="DV580" s="35"/>
      <c r="DW580" s="35"/>
      <c r="DX580" s="35"/>
      <c r="ED580" s="35"/>
      <c r="EE580" s="35"/>
      <c r="EF580" s="35"/>
      <c r="EL580" s="35"/>
      <c r="EM580" s="35"/>
      <c r="EN580" s="35"/>
      <c r="ET580" s="35"/>
      <c r="EU580" s="35"/>
      <c r="EV580" s="35"/>
    </row>
    <row r="581" spans="14:152" s="29" customFormat="1" ht="13.5" x14ac:dyDescent="0.3">
      <c r="N581" s="35">
        <v>8.7500000000000006E-9</v>
      </c>
      <c r="O581" s="35">
        <v>2.1489746136300001</v>
      </c>
      <c r="P581" s="35">
        <v>114.3991069134</v>
      </c>
      <c r="Q581" s="29">
        <f t="shared" si="332"/>
        <v>-5.672668341029179E-9</v>
      </c>
      <c r="R581" s="29">
        <f t="shared" si="333"/>
        <v>-5.6727838687348794E-9</v>
      </c>
      <c r="S581" s="29">
        <f t="shared" si="334"/>
        <v>-5.6727838683337166E-9</v>
      </c>
      <c r="T581" s="29">
        <f t="shared" si="335"/>
        <v>-5.6727838683337166E-9</v>
      </c>
      <c r="V581" s="35">
        <v>1.6000000000000001E-9</v>
      </c>
      <c r="W581" s="35">
        <v>2.62483919699</v>
      </c>
      <c r="X581" s="35">
        <v>353.30106501699998</v>
      </c>
      <c r="Y581" s="29">
        <f t="shared" si="336"/>
        <v>-7.7987751775586439E-10</v>
      </c>
      <c r="Z581" s="29">
        <f t="shared" si="337"/>
        <v>-7.798026965229445E-10</v>
      </c>
      <c r="AA581" s="29">
        <f t="shared" si="338"/>
        <v>-7.7980269678276504E-10</v>
      </c>
      <c r="AB581" s="29">
        <f t="shared" si="339"/>
        <v>-7.7980269678276504E-10</v>
      </c>
      <c r="AD581" s="35"/>
      <c r="AE581" s="35"/>
      <c r="AF581" s="35"/>
      <c r="AL581" s="35"/>
      <c r="AM581" s="35"/>
      <c r="AN581" s="35"/>
      <c r="AT581" s="35"/>
      <c r="AU581" s="35"/>
      <c r="AV581" s="35"/>
      <c r="BB581" s="35"/>
      <c r="BC581" s="35"/>
      <c r="BD581" s="35"/>
      <c r="BJ581" s="35"/>
      <c r="BK581" s="35"/>
      <c r="BL581" s="35"/>
      <c r="BR581" s="35"/>
      <c r="BS581" s="35"/>
      <c r="BT581" s="35"/>
      <c r="BZ581" s="35"/>
      <c r="CA581" s="35"/>
      <c r="CB581" s="35"/>
      <c r="CH581" s="35"/>
      <c r="CI581" s="35"/>
      <c r="CJ581" s="35"/>
      <c r="CP581" s="35"/>
      <c r="CQ581" s="35"/>
      <c r="CR581" s="35"/>
      <c r="CX581" s="35"/>
      <c r="CY581" s="35"/>
      <c r="CZ581" s="35"/>
      <c r="DF581" s="35">
        <v>4.5559999999999999E-8</v>
      </c>
      <c r="DG581" s="35">
        <v>1.35715974815</v>
      </c>
      <c r="DH581" s="35">
        <v>495.75071515079998</v>
      </c>
      <c r="DI581" s="29">
        <f t="shared" si="340"/>
        <v>-4.5554394394065249E-8</v>
      </c>
      <c r="DJ581" s="29">
        <f t="shared" si="341"/>
        <v>-4.5554340559178516E-8</v>
      </c>
      <c r="DK581" s="29">
        <f t="shared" si="342"/>
        <v>-4.5554340559365902E-8</v>
      </c>
      <c r="DL581" s="29">
        <f t="shared" si="343"/>
        <v>-4.5554340559365902E-8</v>
      </c>
      <c r="DN581" s="35">
        <v>9.9699999999999993E-9</v>
      </c>
      <c r="DO581" s="35">
        <v>4.3094399189299999</v>
      </c>
      <c r="DP581" s="35">
        <v>212.4053235607</v>
      </c>
      <c r="DQ581" s="29">
        <f t="shared" si="344"/>
        <v>9.4251687566739207E-10</v>
      </c>
      <c r="DR581" s="29">
        <f t="shared" si="345"/>
        <v>9.4283644662231626E-10</v>
      </c>
      <c r="DS581" s="29">
        <f t="shared" si="346"/>
        <v>9.428364455126181E-10</v>
      </c>
      <c r="DT581" s="29">
        <f t="shared" si="347"/>
        <v>9.428364455126181E-10</v>
      </c>
      <c r="DV581" s="35"/>
      <c r="DW581" s="35"/>
      <c r="DX581" s="35"/>
      <c r="ED581" s="35"/>
      <c r="EE581" s="35"/>
      <c r="EF581" s="35"/>
      <c r="EL581" s="35"/>
      <c r="EM581" s="35"/>
      <c r="EN581" s="35"/>
      <c r="ET581" s="35"/>
      <c r="EU581" s="35"/>
      <c r="EV581" s="35"/>
    </row>
    <row r="582" spans="14:152" s="29" customFormat="1" ht="13.5" x14ac:dyDescent="0.3">
      <c r="N582" s="35">
        <v>7.9099999999999994E-9</v>
      </c>
      <c r="O582" s="35">
        <v>2.3547425559600001</v>
      </c>
      <c r="P582" s="35">
        <v>1.3725981237</v>
      </c>
      <c r="Q582" s="29">
        <f t="shared" si="332"/>
        <v>-5.7085633509955233E-9</v>
      </c>
      <c r="R582" s="29">
        <f t="shared" si="333"/>
        <v>-5.7085622117457458E-9</v>
      </c>
      <c r="S582" s="29">
        <f t="shared" si="334"/>
        <v>-5.7085622117497022E-9</v>
      </c>
      <c r="T582" s="29">
        <f t="shared" si="335"/>
        <v>-5.7085622117497022E-9</v>
      </c>
      <c r="V582" s="35">
        <v>1.86E-9</v>
      </c>
      <c r="W582" s="35">
        <v>1.3730715141900001</v>
      </c>
      <c r="X582" s="35">
        <v>292.01284726839998</v>
      </c>
      <c r="Y582" s="29">
        <f t="shared" si="336"/>
        <v>1.8340393884950468E-9</v>
      </c>
      <c r="Z582" s="29">
        <f t="shared" si="337"/>
        <v>1.8340256789241549E-9</v>
      </c>
      <c r="AA582" s="29">
        <f t="shared" si="338"/>
        <v>1.8340256789717673E-9</v>
      </c>
      <c r="AB582" s="29">
        <f t="shared" si="339"/>
        <v>1.8340256789717673E-9</v>
      </c>
      <c r="AD582" s="35"/>
      <c r="AE582" s="35"/>
      <c r="AF582" s="35"/>
      <c r="AL582" s="35"/>
      <c r="AM582" s="35"/>
      <c r="AN582" s="35"/>
      <c r="AT582" s="35"/>
      <c r="AU582" s="35"/>
      <c r="AV582" s="35"/>
      <c r="BB582" s="35"/>
      <c r="BC582" s="35"/>
      <c r="BD582" s="35"/>
      <c r="BJ582" s="35"/>
      <c r="BK582" s="35"/>
      <c r="BL582" s="35"/>
      <c r="BR582" s="35"/>
      <c r="BS582" s="35"/>
      <c r="BT582" s="35"/>
      <c r="BZ582" s="35"/>
      <c r="CA582" s="35"/>
      <c r="CB582" s="35"/>
      <c r="CH582" s="35"/>
      <c r="CI582" s="35"/>
      <c r="CJ582" s="35"/>
      <c r="CP582" s="35"/>
      <c r="CQ582" s="35"/>
      <c r="CR582" s="35"/>
      <c r="CX582" s="35"/>
      <c r="CY582" s="35"/>
      <c r="CZ582" s="35"/>
      <c r="DF582" s="35">
        <v>4.4530000000000002E-8</v>
      </c>
      <c r="DG582" s="35">
        <v>1.8041706424699999</v>
      </c>
      <c r="DH582" s="35">
        <v>829.62050851590004</v>
      </c>
      <c r="DI582" s="29">
        <f t="shared" si="340"/>
        <v>-4.0491395243706181E-8</v>
      </c>
      <c r="DJ582" s="29">
        <f t="shared" si="341"/>
        <v>-4.0489064601017363E-8</v>
      </c>
      <c r="DK582" s="29">
        <f t="shared" si="342"/>
        <v>-4.0489064609111544E-8</v>
      </c>
      <c r="DL582" s="29">
        <f t="shared" si="343"/>
        <v>-4.0489064609111544E-8</v>
      </c>
      <c r="DN582" s="35">
        <v>9.5399999999999997E-9</v>
      </c>
      <c r="DO582" s="35">
        <v>3.8854875505800002</v>
      </c>
      <c r="DP582" s="35">
        <v>171.65459766239999</v>
      </c>
      <c r="DQ582" s="29">
        <f t="shared" si="344"/>
        <v>8.8225502505135108E-9</v>
      </c>
      <c r="DR582" s="29">
        <f t="shared" si="345"/>
        <v>8.8226446915422006E-9</v>
      </c>
      <c r="DS582" s="29">
        <f t="shared" si="346"/>
        <v>8.8226446912142681E-9</v>
      </c>
      <c r="DT582" s="29">
        <f t="shared" si="347"/>
        <v>8.8226446912142681E-9</v>
      </c>
      <c r="DV582" s="35"/>
      <c r="DW582" s="35"/>
      <c r="DX582" s="35"/>
      <c r="ED582" s="35"/>
      <c r="EE582" s="35"/>
      <c r="EF582" s="35"/>
      <c r="EL582" s="35"/>
      <c r="EM582" s="35"/>
      <c r="EN582" s="35"/>
      <c r="ET582" s="35"/>
      <c r="EU582" s="35"/>
      <c r="EV582" s="35"/>
    </row>
    <row r="583" spans="14:152" s="29" customFormat="1" ht="13.5" x14ac:dyDescent="0.3">
      <c r="N583" s="35">
        <v>9.5999999999999999E-9</v>
      </c>
      <c r="O583" s="35">
        <v>0.25496742364000002</v>
      </c>
      <c r="P583" s="35">
        <v>710.74673161819999</v>
      </c>
      <c r="Q583" s="29">
        <f t="shared" si="332"/>
        <v>6.9084339136394331E-9</v>
      </c>
      <c r="R583" s="29">
        <f t="shared" si="333"/>
        <v>6.9077157038207804E-9</v>
      </c>
      <c r="S583" s="29">
        <f t="shared" si="334"/>
        <v>6.9077157063148764E-9</v>
      </c>
      <c r="T583" s="29">
        <f t="shared" si="335"/>
        <v>6.9077157063148764E-9</v>
      </c>
      <c r="V583" s="35">
        <v>1.9800000000000002E-9</v>
      </c>
      <c r="W583" s="35">
        <v>1.1563137488699999</v>
      </c>
      <c r="X583" s="35">
        <v>2957.7331481288002</v>
      </c>
      <c r="Y583" s="29">
        <f t="shared" si="336"/>
        <v>9.5068703621761118E-10</v>
      </c>
      <c r="Z583" s="29">
        <f t="shared" si="337"/>
        <v>9.499082334891184E-10</v>
      </c>
      <c r="AA583" s="29">
        <f t="shared" si="338"/>
        <v>9.4990823619381992E-10</v>
      </c>
      <c r="AB583" s="29">
        <f t="shared" si="339"/>
        <v>9.4990823619381992E-10</v>
      </c>
      <c r="AD583" s="35"/>
      <c r="AE583" s="35"/>
      <c r="AF583" s="35"/>
      <c r="AL583" s="35"/>
      <c r="AM583" s="35"/>
      <c r="AN583" s="35"/>
      <c r="AT583" s="35"/>
      <c r="AU583" s="35"/>
      <c r="AV583" s="35"/>
      <c r="BB583" s="35"/>
      <c r="BC583" s="35"/>
      <c r="BD583" s="35"/>
      <c r="BJ583" s="35"/>
      <c r="BK583" s="35"/>
      <c r="BL583" s="35"/>
      <c r="BR583" s="35"/>
      <c r="BS583" s="35"/>
      <c r="BT583" s="35"/>
      <c r="BZ583" s="35"/>
      <c r="CA583" s="35"/>
      <c r="CB583" s="35"/>
      <c r="CH583" s="35"/>
      <c r="CI583" s="35"/>
      <c r="CJ583" s="35"/>
      <c r="CP583" s="35"/>
      <c r="CQ583" s="35"/>
      <c r="CR583" s="35"/>
      <c r="CX583" s="35"/>
      <c r="CY583" s="35"/>
      <c r="CZ583" s="35"/>
      <c r="DF583" s="35">
        <v>3.6169999999999999E-8</v>
      </c>
      <c r="DG583" s="35">
        <v>1.51036385224</v>
      </c>
      <c r="DH583" s="35">
        <v>41.644497775600001</v>
      </c>
      <c r="DI583" s="29">
        <f t="shared" si="340"/>
        <v>-2.0896737453497768E-8</v>
      </c>
      <c r="DJ583" s="29">
        <f t="shared" si="341"/>
        <v>-2.0896551084877394E-8</v>
      </c>
      <c r="DK583" s="29">
        <f t="shared" si="342"/>
        <v>-2.0896551085524554E-8</v>
      </c>
      <c r="DL583" s="29">
        <f t="shared" si="343"/>
        <v>-2.0896551085524554E-8</v>
      </c>
      <c r="DN583" s="35">
        <v>9.5999999999999999E-9</v>
      </c>
      <c r="DO583" s="35">
        <v>1.9018000528000001</v>
      </c>
      <c r="DP583" s="35">
        <v>1159.2933106701</v>
      </c>
      <c r="DQ583" s="29">
        <f t="shared" si="344"/>
        <v>-2.9337596165538291E-9</v>
      </c>
      <c r="DR583" s="29">
        <f t="shared" si="345"/>
        <v>-2.9321532542616666E-9</v>
      </c>
      <c r="DS583" s="29">
        <f t="shared" si="346"/>
        <v>-2.9321532598398521E-9</v>
      </c>
      <c r="DT583" s="29">
        <f t="shared" si="347"/>
        <v>-2.9321532598398521E-9</v>
      </c>
      <c r="DV583" s="35"/>
      <c r="DW583" s="35"/>
      <c r="DX583" s="35"/>
      <c r="ED583" s="35"/>
      <c r="EE583" s="35"/>
      <c r="EF583" s="35"/>
      <c r="EL583" s="35"/>
      <c r="EM583" s="35"/>
      <c r="EN583" s="35"/>
      <c r="ET583" s="35"/>
      <c r="EU583" s="35"/>
      <c r="EV583" s="35"/>
    </row>
    <row r="584" spans="14:152" s="29" customFormat="1" ht="13.5" x14ac:dyDescent="0.3">
      <c r="N584" s="35">
        <v>1.001E-8</v>
      </c>
      <c r="O584" s="35">
        <v>2.3447124022699999</v>
      </c>
      <c r="P584" s="35">
        <v>16.041635110000001</v>
      </c>
      <c r="Q584" s="29">
        <f t="shared" si="332"/>
        <v>-8.6044748127978022E-9</v>
      </c>
      <c r="R584" s="29">
        <f t="shared" si="333"/>
        <v>-8.6044623747852112E-9</v>
      </c>
      <c r="S584" s="29">
        <f t="shared" si="334"/>
        <v>-8.6044623748284033E-9</v>
      </c>
      <c r="T584" s="29">
        <f t="shared" si="335"/>
        <v>-8.6044623748284033E-9</v>
      </c>
      <c r="V584" s="35">
        <v>1.44E-9</v>
      </c>
      <c r="W584" s="35">
        <v>4.8295691507600003</v>
      </c>
      <c r="X584" s="35">
        <v>453.42489381899998</v>
      </c>
      <c r="Y584" s="29">
        <f t="shared" si="336"/>
        <v>1.3413387505135386E-9</v>
      </c>
      <c r="Z584" s="29">
        <f t="shared" si="337"/>
        <v>1.3413027423822073E-9</v>
      </c>
      <c r="AA584" s="29">
        <f t="shared" si="338"/>
        <v>1.3413027425072553E-9</v>
      </c>
      <c r="AB584" s="29">
        <f t="shared" si="339"/>
        <v>1.3413027425072553E-9</v>
      </c>
      <c r="AD584" s="35"/>
      <c r="AE584" s="35"/>
      <c r="AF584" s="35"/>
      <c r="AL584" s="35"/>
      <c r="AM584" s="35"/>
      <c r="AN584" s="35"/>
      <c r="AT584" s="35"/>
      <c r="AU584" s="35"/>
      <c r="AV584" s="35"/>
      <c r="BB584" s="35"/>
      <c r="BC584" s="35"/>
      <c r="BD584" s="35"/>
      <c r="BJ584" s="35"/>
      <c r="BK584" s="35"/>
      <c r="BL584" s="35"/>
      <c r="BR584" s="35"/>
      <c r="BS584" s="35"/>
      <c r="BT584" s="35"/>
      <c r="BZ584" s="35"/>
      <c r="CA584" s="35"/>
      <c r="CB584" s="35"/>
      <c r="CH584" s="35"/>
      <c r="CI584" s="35"/>
      <c r="CJ584" s="35"/>
      <c r="CP584" s="35"/>
      <c r="CQ584" s="35"/>
      <c r="CR584" s="35"/>
      <c r="CX584" s="35"/>
      <c r="CY584" s="35"/>
      <c r="CZ584" s="35"/>
      <c r="DF584" s="35">
        <v>3.7889999999999997E-8</v>
      </c>
      <c r="DG584" s="35">
        <v>4.8035765614599999</v>
      </c>
      <c r="DH584" s="35">
        <v>238.42887735159999</v>
      </c>
      <c r="DI584" s="29">
        <f t="shared" si="340"/>
        <v>-2.7758158391745939E-8</v>
      </c>
      <c r="DJ584" s="29">
        <f t="shared" si="341"/>
        <v>-2.7757226255210472E-8</v>
      </c>
      <c r="DK584" s="29">
        <f t="shared" si="342"/>
        <v>-2.7757226258447356E-8</v>
      </c>
      <c r="DL584" s="29">
        <f t="shared" si="343"/>
        <v>-2.7757226258447356E-8</v>
      </c>
      <c r="DN584" s="35">
        <v>9.53E-9</v>
      </c>
      <c r="DO584" s="35">
        <v>3.4078714158699999</v>
      </c>
      <c r="DP584" s="35">
        <v>244.79166482700001</v>
      </c>
      <c r="DQ584" s="29">
        <f t="shared" si="344"/>
        <v>4.3179570866971802E-9</v>
      </c>
      <c r="DR584" s="29">
        <f t="shared" si="345"/>
        <v>4.3182723301943226E-9</v>
      </c>
      <c r="DS584" s="29">
        <f t="shared" si="346"/>
        <v>4.3182723290996648E-9</v>
      </c>
      <c r="DT584" s="29">
        <f t="shared" si="347"/>
        <v>4.3182723290996648E-9</v>
      </c>
      <c r="DV584" s="35"/>
      <c r="DW584" s="35"/>
      <c r="DX584" s="35"/>
      <c r="ED584" s="35"/>
      <c r="EE584" s="35"/>
      <c r="EF584" s="35"/>
      <c r="EL584" s="35"/>
      <c r="EM584" s="35"/>
      <c r="EN584" s="35"/>
      <c r="ET584" s="35"/>
      <c r="EU584" s="35"/>
      <c r="EV584" s="35"/>
    </row>
    <row r="585" spans="14:152" s="29" customFormat="1" ht="13.5" x14ac:dyDescent="0.3">
      <c r="N585" s="35">
        <v>9.94E-9</v>
      </c>
      <c r="O585" s="35">
        <v>0.63700664871000001</v>
      </c>
      <c r="P585" s="35">
        <v>84.9335269539</v>
      </c>
      <c r="Q585" s="29">
        <f t="shared" si="332"/>
        <v>-4.2849569292061587E-9</v>
      </c>
      <c r="R585" s="29">
        <f t="shared" si="333"/>
        <v>-4.2848414561411641E-9</v>
      </c>
      <c r="S585" s="29">
        <f t="shared" si="334"/>
        <v>-4.2848414565421383E-9</v>
      </c>
      <c r="T585" s="29">
        <f t="shared" si="335"/>
        <v>-4.2848414565421383E-9</v>
      </c>
      <c r="V585" s="35">
        <v>1.49E-9</v>
      </c>
      <c r="W585" s="35">
        <v>3.60682821788</v>
      </c>
      <c r="X585" s="35">
        <v>205.66428357539999</v>
      </c>
      <c r="Y585" s="29">
        <f t="shared" si="336"/>
        <v>1.1734058448983488E-9</v>
      </c>
      <c r="Z585" s="29">
        <f t="shared" si="337"/>
        <v>1.1734344719820033E-9</v>
      </c>
      <c r="AA585" s="29">
        <f t="shared" si="338"/>
        <v>1.1734344718825986E-9</v>
      </c>
      <c r="AB585" s="29">
        <f t="shared" si="339"/>
        <v>1.1734344718825986E-9</v>
      </c>
      <c r="AD585" s="35"/>
      <c r="AE585" s="35"/>
      <c r="AF585" s="35"/>
      <c r="AL585" s="35"/>
      <c r="AM585" s="35"/>
      <c r="AN585" s="35"/>
      <c r="AT585" s="35"/>
      <c r="AU585" s="35"/>
      <c r="AV585" s="35"/>
      <c r="BB585" s="35"/>
      <c r="BC585" s="35"/>
      <c r="BD585" s="35"/>
      <c r="BJ585" s="35"/>
      <c r="BK585" s="35"/>
      <c r="BL585" s="35"/>
      <c r="BR585" s="35"/>
      <c r="BS585" s="35"/>
      <c r="BT585" s="35"/>
      <c r="BZ585" s="35"/>
      <c r="CA585" s="35"/>
      <c r="CB585" s="35"/>
      <c r="CH585" s="35"/>
      <c r="CI585" s="35"/>
      <c r="CJ585" s="35"/>
      <c r="CP585" s="35"/>
      <c r="CQ585" s="35"/>
      <c r="CR585" s="35"/>
      <c r="CX585" s="35"/>
      <c r="CY585" s="35"/>
      <c r="CZ585" s="35"/>
      <c r="DF585" s="35">
        <v>3.5140000000000002E-8</v>
      </c>
      <c r="DG585" s="35">
        <v>2.3827276664500001</v>
      </c>
      <c r="DH585" s="35">
        <v>426.71006546059999</v>
      </c>
      <c r="DI585" s="29">
        <f t="shared" si="340"/>
        <v>-3.4921908649777315E-8</v>
      </c>
      <c r="DJ585" s="29">
        <f t="shared" si="341"/>
        <v>-3.4921655734354178E-8</v>
      </c>
      <c r="DK585" s="29">
        <f t="shared" si="342"/>
        <v>-3.4921655735232664E-8</v>
      </c>
      <c r="DL585" s="29">
        <f t="shared" si="343"/>
        <v>-3.4921655735232664E-8</v>
      </c>
      <c r="DN585" s="35">
        <v>9.6899999999999994E-9</v>
      </c>
      <c r="DO585" s="35">
        <v>1.9336999319699999</v>
      </c>
      <c r="DP585" s="35">
        <v>525.7588118315</v>
      </c>
      <c r="DQ585" s="29">
        <f t="shared" si="344"/>
        <v>-4.8362360314797307E-9</v>
      </c>
      <c r="DR585" s="29">
        <f t="shared" si="345"/>
        <v>-4.8369052211482746E-9</v>
      </c>
      <c r="DS585" s="29">
        <f t="shared" si="346"/>
        <v>-4.8369052188245919E-9</v>
      </c>
      <c r="DT585" s="29">
        <f t="shared" si="347"/>
        <v>-4.8369052188245919E-9</v>
      </c>
      <c r="DV585" s="35"/>
      <c r="DW585" s="35"/>
      <c r="DX585" s="35"/>
      <c r="ED585" s="35"/>
      <c r="EE585" s="35"/>
      <c r="EF585" s="35"/>
      <c r="EL585" s="35"/>
      <c r="EM585" s="35"/>
      <c r="EN585" s="35"/>
      <c r="ET585" s="35"/>
      <c r="EU585" s="35"/>
      <c r="EV585" s="35"/>
    </row>
    <row r="586" spans="14:152" s="29" customFormat="1" ht="13.5" x14ac:dyDescent="0.3">
      <c r="N586" s="35">
        <v>9.8500000000000005E-9</v>
      </c>
      <c r="O586" s="35">
        <v>2.63664920104</v>
      </c>
      <c r="P586" s="35">
        <v>395.57870223899999</v>
      </c>
      <c r="Q586" s="29">
        <f t="shared" si="332"/>
        <v>-9.2074998123337707E-9</v>
      </c>
      <c r="R586" s="29">
        <f t="shared" si="333"/>
        <v>-9.2072899698037626E-9</v>
      </c>
      <c r="S586" s="29">
        <f t="shared" si="334"/>
        <v>-9.2072899705324922E-9</v>
      </c>
      <c r="T586" s="29">
        <f t="shared" si="335"/>
        <v>-9.2072899705324922E-9</v>
      </c>
      <c r="V586" s="35">
        <v>1.4700000000000001E-9</v>
      </c>
      <c r="W586" s="35">
        <v>4.4837779187900004</v>
      </c>
      <c r="X586" s="35">
        <v>81.895145568100006</v>
      </c>
      <c r="Y586" s="29">
        <f t="shared" si="336"/>
        <v>1.3110877013703266E-9</v>
      </c>
      <c r="Z586" s="29">
        <f t="shared" si="337"/>
        <v>1.3110794484750766E-9</v>
      </c>
      <c r="AA586" s="29">
        <f t="shared" si="338"/>
        <v>1.3110794485037345E-9</v>
      </c>
      <c r="AB586" s="29">
        <f t="shared" si="339"/>
        <v>1.3110794485037345E-9</v>
      </c>
      <c r="AD586" s="35"/>
      <c r="AE586" s="35"/>
      <c r="AF586" s="35"/>
      <c r="AL586" s="35"/>
      <c r="AM586" s="35"/>
      <c r="AN586" s="35"/>
      <c r="AT586" s="35"/>
      <c r="AU586" s="35"/>
      <c r="AV586" s="35"/>
      <c r="BB586" s="35"/>
      <c r="BC586" s="35"/>
      <c r="BD586" s="35"/>
      <c r="BJ586" s="35"/>
      <c r="BK586" s="35"/>
      <c r="BL586" s="35"/>
      <c r="BR586" s="35"/>
      <c r="BS586" s="35"/>
      <c r="BT586" s="35"/>
      <c r="BZ586" s="35"/>
      <c r="CA586" s="35"/>
      <c r="CB586" s="35"/>
      <c r="CH586" s="35"/>
      <c r="CI586" s="35"/>
      <c r="CJ586" s="35"/>
      <c r="CP586" s="35"/>
      <c r="CQ586" s="35"/>
      <c r="CR586" s="35"/>
      <c r="CX586" s="35"/>
      <c r="CY586" s="35"/>
      <c r="CZ586" s="35"/>
      <c r="DF586" s="35">
        <v>3.208E-8</v>
      </c>
      <c r="DG586" s="35">
        <v>1.7446527412299999</v>
      </c>
      <c r="DH586" s="35">
        <v>952.35700270749999</v>
      </c>
      <c r="DI586" s="29">
        <f t="shared" si="340"/>
        <v>-2.1165131018295183E-9</v>
      </c>
      <c r="DJ586" s="29">
        <f t="shared" si="341"/>
        <v>-2.1211341612574266E-9</v>
      </c>
      <c r="DK586" s="29">
        <f t="shared" si="342"/>
        <v>-2.1211341452109611E-9</v>
      </c>
      <c r="DL586" s="29">
        <f t="shared" si="343"/>
        <v>-2.1211341452109611E-9</v>
      </c>
      <c r="DN586" s="35">
        <v>9.1800000000000001E-9</v>
      </c>
      <c r="DO586" s="35">
        <v>1.7373878972300001</v>
      </c>
      <c r="DP586" s="35">
        <v>223.33340374560001</v>
      </c>
      <c r="DQ586" s="29">
        <f t="shared" si="344"/>
        <v>5.5728186046752651E-9</v>
      </c>
      <c r="DR586" s="29">
        <f t="shared" si="345"/>
        <v>5.5725716384559745E-9</v>
      </c>
      <c r="DS586" s="29">
        <f t="shared" si="346"/>
        <v>5.5725716393135706E-9</v>
      </c>
      <c r="DT586" s="29">
        <f t="shared" si="347"/>
        <v>5.5725716393135706E-9</v>
      </c>
      <c r="DV586" s="35"/>
      <c r="DW586" s="35"/>
      <c r="DX586" s="35"/>
      <c r="ED586" s="35"/>
      <c r="EE586" s="35"/>
      <c r="EF586" s="35"/>
      <c r="EL586" s="35"/>
      <c r="EM586" s="35"/>
      <c r="EN586" s="35"/>
      <c r="ET586" s="35"/>
      <c r="EU586" s="35"/>
      <c r="EV586" s="35"/>
    </row>
    <row r="587" spans="14:152" s="29" customFormat="1" ht="13.5" x14ac:dyDescent="0.3">
      <c r="N587" s="35">
        <v>8.7399999999999992E-9</v>
      </c>
      <c r="O587" s="35">
        <v>2.5911259496699999</v>
      </c>
      <c r="P587" s="35">
        <v>418.00017116689997</v>
      </c>
      <c r="Q587" s="29">
        <f t="shared" si="332"/>
        <v>-8.7313333583485471E-9</v>
      </c>
      <c r="R587" s="29">
        <f t="shared" si="333"/>
        <v>-8.7313086848754869E-9</v>
      </c>
      <c r="S587" s="29">
        <f t="shared" si="334"/>
        <v>-8.7313086849612259E-9</v>
      </c>
      <c r="T587" s="29">
        <f t="shared" si="335"/>
        <v>-8.7313086849612259E-9</v>
      </c>
      <c r="V587" s="35">
        <v>1.4700000000000001E-9</v>
      </c>
      <c r="W587" s="35">
        <v>5.7479503774799996</v>
      </c>
      <c r="X587" s="35">
        <v>856.37777548969996</v>
      </c>
      <c r="Y587" s="29">
        <f t="shared" si="336"/>
        <v>1.0161228249156736E-9</v>
      </c>
      <c r="Z587" s="29">
        <f t="shared" si="337"/>
        <v>1.0162607126525755E-9</v>
      </c>
      <c r="AA587" s="29">
        <f t="shared" si="338"/>
        <v>1.0162607121737947E-9</v>
      </c>
      <c r="AB587" s="29">
        <f t="shared" si="339"/>
        <v>1.0162607121737947E-9</v>
      </c>
      <c r="AD587" s="35"/>
      <c r="AE587" s="35"/>
      <c r="AF587" s="35"/>
      <c r="AL587" s="35"/>
      <c r="AM587" s="35"/>
      <c r="AN587" s="35"/>
      <c r="AT587" s="35"/>
      <c r="AU587" s="35"/>
      <c r="AV587" s="35"/>
      <c r="BB587" s="35"/>
      <c r="BC587" s="35"/>
      <c r="BD587" s="35"/>
      <c r="BJ587" s="35"/>
      <c r="BK587" s="35"/>
      <c r="BL587" s="35"/>
      <c r="BR587" s="35"/>
      <c r="BS587" s="35"/>
      <c r="BT587" s="35"/>
      <c r="BZ587" s="35"/>
      <c r="CA587" s="35"/>
      <c r="CB587" s="35"/>
      <c r="CH587" s="35"/>
      <c r="CI587" s="35"/>
      <c r="CJ587" s="35"/>
      <c r="CP587" s="35"/>
      <c r="CQ587" s="35"/>
      <c r="CR587" s="35"/>
      <c r="CX587" s="35"/>
      <c r="CY587" s="35"/>
      <c r="CZ587" s="35"/>
      <c r="DF587" s="35">
        <v>4.3980000000000001E-8</v>
      </c>
      <c r="DG587" s="35">
        <v>2.6583900090600001</v>
      </c>
      <c r="DH587" s="35">
        <v>832.58945393249996</v>
      </c>
      <c r="DI587" s="29">
        <f t="shared" si="340"/>
        <v>-3.9146081791401294E-8</v>
      </c>
      <c r="DJ587" s="29">
        <f t="shared" si="341"/>
        <v>-3.9148611394856651E-8</v>
      </c>
      <c r="DK587" s="29">
        <f t="shared" si="342"/>
        <v>-3.9148611386073733E-8</v>
      </c>
      <c r="DL587" s="29">
        <f t="shared" si="343"/>
        <v>-3.9148611386073733E-8</v>
      </c>
      <c r="DN587" s="35">
        <v>1.164E-8</v>
      </c>
      <c r="DO587" s="35">
        <v>5.0539286434599999</v>
      </c>
      <c r="DP587" s="35">
        <v>263.70167161709998</v>
      </c>
      <c r="DQ587" s="29">
        <f t="shared" si="344"/>
        <v>-1.1595128292554534E-8</v>
      </c>
      <c r="DR587" s="29">
        <f t="shared" si="345"/>
        <v>-1.1595087467475328E-8</v>
      </c>
      <c r="DS587" s="29">
        <f t="shared" si="346"/>
        <v>-1.1595087467617125E-8</v>
      </c>
      <c r="DT587" s="29">
        <f t="shared" si="347"/>
        <v>-1.1595087467617125E-8</v>
      </c>
      <c r="DV587" s="35"/>
      <c r="DW587" s="35"/>
      <c r="DX587" s="35"/>
      <c r="ED587" s="35"/>
      <c r="EE587" s="35"/>
      <c r="EF587" s="35"/>
      <c r="EL587" s="35"/>
      <c r="EM587" s="35"/>
      <c r="EN587" s="35"/>
      <c r="ET587" s="35"/>
      <c r="EU587" s="35"/>
      <c r="EV587" s="35"/>
    </row>
    <row r="588" spans="14:152" s="29" customFormat="1" ht="13.5" x14ac:dyDescent="0.3">
      <c r="N588" s="35">
        <v>7.5800000000000007E-9</v>
      </c>
      <c r="O588" s="35">
        <v>0.58117487361999998</v>
      </c>
      <c r="P588" s="35">
        <v>2627.1141844705999</v>
      </c>
      <c r="Q588" s="29">
        <f t="shared" si="332"/>
        <v>5.6392707793066091E-9</v>
      </c>
      <c r="R588" s="29">
        <f t="shared" si="333"/>
        <v>5.6372532577343943E-9</v>
      </c>
      <c r="S588" s="29">
        <f t="shared" si="334"/>
        <v>5.6372532647417134E-9</v>
      </c>
      <c r="T588" s="29">
        <f t="shared" si="335"/>
        <v>5.6372532647417134E-9</v>
      </c>
      <c r="V588" s="35">
        <v>1.4200000000000001E-9</v>
      </c>
      <c r="W588" s="35">
        <v>3.5382312015799999</v>
      </c>
      <c r="X588" s="35">
        <v>212.0270710508</v>
      </c>
      <c r="Y588" s="29">
        <f t="shared" si="336"/>
        <v>1.087202649767343E-9</v>
      </c>
      <c r="Z588" s="29">
        <f t="shared" si="337"/>
        <v>1.0872320076287785E-9</v>
      </c>
      <c r="AA588" s="29">
        <f t="shared" si="338"/>
        <v>1.0872320075268359E-9</v>
      </c>
      <c r="AB588" s="29">
        <f t="shared" si="339"/>
        <v>1.0872320075268359E-9</v>
      </c>
      <c r="AD588" s="35"/>
      <c r="AE588" s="35"/>
      <c r="AF588" s="35"/>
      <c r="AL588" s="35"/>
      <c r="AM588" s="35"/>
      <c r="AN588" s="35"/>
      <c r="AT588" s="35"/>
      <c r="AU588" s="35"/>
      <c r="AV588" s="35"/>
      <c r="BB588" s="35"/>
      <c r="BC588" s="35"/>
      <c r="BD588" s="35"/>
      <c r="BJ588" s="35"/>
      <c r="BK588" s="35"/>
      <c r="BL588" s="35"/>
      <c r="BR588" s="35"/>
      <c r="BS588" s="35"/>
      <c r="BT588" s="35"/>
      <c r="BZ588" s="35"/>
      <c r="CA588" s="35"/>
      <c r="CB588" s="35"/>
      <c r="CH588" s="35"/>
      <c r="CI588" s="35"/>
      <c r="CJ588" s="35"/>
      <c r="CP588" s="35"/>
      <c r="CQ588" s="35"/>
      <c r="CR588" s="35"/>
      <c r="CX588" s="35"/>
      <c r="CY588" s="35"/>
      <c r="CZ588" s="35"/>
      <c r="DF588" s="35">
        <v>4.0919999999999998E-8</v>
      </c>
      <c r="DG588" s="35">
        <v>3.0795477729499998</v>
      </c>
      <c r="DH588" s="35">
        <v>60.766952886799999</v>
      </c>
      <c r="DI588" s="29">
        <f t="shared" si="340"/>
        <v>-2.462950246367814E-8</v>
      </c>
      <c r="DJ588" s="29">
        <f t="shared" si="341"/>
        <v>-2.462980346928564E-8</v>
      </c>
      <c r="DK588" s="29">
        <f t="shared" si="342"/>
        <v>-2.4629803468240415E-8</v>
      </c>
      <c r="DL588" s="29">
        <f t="shared" si="343"/>
        <v>-2.4629803468240415E-8</v>
      </c>
      <c r="DN588" s="35">
        <v>9.5100000000000005E-9</v>
      </c>
      <c r="DO588" s="35">
        <v>4.2358122483900003</v>
      </c>
      <c r="DP588" s="35">
        <v>92.940845831999994</v>
      </c>
      <c r="DQ588" s="29">
        <f t="shared" si="344"/>
        <v>8.1673635651949775E-9</v>
      </c>
      <c r="DR588" s="29">
        <f t="shared" si="345"/>
        <v>8.1672949284829827E-9</v>
      </c>
      <c r="DS588" s="29">
        <f t="shared" si="346"/>
        <v>8.1672949287213215E-9</v>
      </c>
      <c r="DT588" s="29">
        <f t="shared" si="347"/>
        <v>8.1672949287213215E-9</v>
      </c>
      <c r="DV588" s="35"/>
      <c r="DW588" s="35"/>
      <c r="DX588" s="35"/>
      <c r="ED588" s="35"/>
      <c r="EE588" s="35"/>
      <c r="EF588" s="35"/>
      <c r="EL588" s="35"/>
      <c r="EM588" s="35"/>
      <c r="EN588" s="35"/>
      <c r="ET588" s="35"/>
      <c r="EU588" s="35"/>
      <c r="EV588" s="35"/>
    </row>
    <row r="589" spans="14:152" s="29" customFormat="1" ht="13.5" x14ac:dyDescent="0.3">
      <c r="N589" s="35">
        <v>8.9399999999999993E-9</v>
      </c>
      <c r="O589" s="35">
        <v>1.48976897396</v>
      </c>
      <c r="P589" s="35">
        <v>760.25553592000006</v>
      </c>
      <c r="Q589" s="29">
        <f t="shared" si="332"/>
        <v>2.6368863252257728E-9</v>
      </c>
      <c r="R589" s="29">
        <f t="shared" si="333"/>
        <v>2.6378707489689425E-9</v>
      </c>
      <c r="S589" s="29">
        <f t="shared" si="334"/>
        <v>2.6378707455506376E-9</v>
      </c>
      <c r="T589" s="29">
        <f t="shared" si="335"/>
        <v>2.6378707455506376E-9</v>
      </c>
      <c r="V589" s="35">
        <v>1.3999999999999999E-9</v>
      </c>
      <c r="W589" s="35">
        <v>0.70476909062000004</v>
      </c>
      <c r="X589" s="35">
        <v>640.86049416050002</v>
      </c>
      <c r="Y589" s="29">
        <f t="shared" si="336"/>
        <v>1.6479451176675882E-10</v>
      </c>
      <c r="Z589" s="29">
        <f t="shared" si="337"/>
        <v>1.6465945354609569E-10</v>
      </c>
      <c r="AA589" s="29">
        <f t="shared" si="338"/>
        <v>1.6465945401508262E-10</v>
      </c>
      <c r="AB589" s="29">
        <f t="shared" si="339"/>
        <v>1.6465945401508262E-10</v>
      </c>
      <c r="AD589" s="35"/>
      <c r="AE589" s="35"/>
      <c r="AF589" s="35"/>
      <c r="AL589" s="35"/>
      <c r="AM589" s="35"/>
      <c r="AN589" s="35"/>
      <c r="AT589" s="35"/>
      <c r="AU589" s="35"/>
      <c r="AV589" s="35"/>
      <c r="BB589" s="35"/>
      <c r="BC589" s="35"/>
      <c r="BD589" s="35"/>
      <c r="BJ589" s="35"/>
      <c r="BK589" s="35"/>
      <c r="BL589" s="35"/>
      <c r="BR589" s="35"/>
      <c r="BS589" s="35"/>
      <c r="BT589" s="35"/>
      <c r="BZ589" s="35"/>
      <c r="CA589" s="35"/>
      <c r="CB589" s="35"/>
      <c r="CH589" s="35"/>
      <c r="CI589" s="35"/>
      <c r="CJ589" s="35"/>
      <c r="CP589" s="35"/>
      <c r="CQ589" s="35"/>
      <c r="CR589" s="35"/>
      <c r="CX589" s="35"/>
      <c r="CY589" s="35"/>
      <c r="CZ589" s="35"/>
      <c r="DF589" s="35">
        <v>3.8129999999999998E-8</v>
      </c>
      <c r="DG589" s="35">
        <v>5.6304710481900004</v>
      </c>
      <c r="DH589" s="35">
        <v>315.42866181009998</v>
      </c>
      <c r="DI589" s="29">
        <f t="shared" si="340"/>
        <v>-9.135580973119954E-9</v>
      </c>
      <c r="DJ589" s="29">
        <f t="shared" si="341"/>
        <v>-9.1373510211745089E-9</v>
      </c>
      <c r="DK589" s="29">
        <f t="shared" si="342"/>
        <v>-9.1373510150280887E-9</v>
      </c>
      <c r="DL589" s="29">
        <f t="shared" si="343"/>
        <v>-9.1373510150280887E-9</v>
      </c>
      <c r="DN589" s="35">
        <v>1.16E-8</v>
      </c>
      <c r="DO589" s="35">
        <v>5.8063091659200001</v>
      </c>
      <c r="DP589" s="35">
        <v>460.53844081979997</v>
      </c>
      <c r="DQ589" s="29">
        <f t="shared" si="344"/>
        <v>8.7212851003243018E-9</v>
      </c>
      <c r="DR589" s="29">
        <f t="shared" si="345"/>
        <v>8.7218190253442801E-9</v>
      </c>
      <c r="DS589" s="29">
        <f t="shared" si="346"/>
        <v>8.7218190234903152E-9</v>
      </c>
      <c r="DT589" s="29">
        <f t="shared" si="347"/>
        <v>8.7218190234903152E-9</v>
      </c>
      <c r="DV589" s="35"/>
      <c r="DW589" s="35"/>
      <c r="DX589" s="35"/>
      <c r="ED589" s="35"/>
      <c r="EE589" s="35"/>
      <c r="EF589" s="35"/>
      <c r="EL589" s="35"/>
      <c r="EM589" s="35"/>
      <c r="EN589" s="35"/>
      <c r="ET589" s="35"/>
      <c r="EU589" s="35"/>
      <c r="EV589" s="35"/>
    </row>
    <row r="590" spans="14:152" s="29" customFormat="1" ht="13.5" x14ac:dyDescent="0.3">
      <c r="N590" s="35">
        <v>7.6799999999999999E-9</v>
      </c>
      <c r="O590" s="35">
        <v>5.2509539284500004</v>
      </c>
      <c r="P590" s="35">
        <v>305.08553696180002</v>
      </c>
      <c r="Q590" s="29">
        <f t="shared" si="332"/>
        <v>-5.4525554152528803E-9</v>
      </c>
      <c r="R590" s="29">
        <f t="shared" si="333"/>
        <v>-5.4528055340496774E-9</v>
      </c>
      <c r="S590" s="29">
        <f t="shared" si="334"/>
        <v>-5.4528055331811659E-9</v>
      </c>
      <c r="T590" s="29">
        <f t="shared" si="335"/>
        <v>-5.4528055331811659E-9</v>
      </c>
      <c r="V590" s="35">
        <v>1.39E-9</v>
      </c>
      <c r="W590" s="35">
        <v>1.3904766720499999</v>
      </c>
      <c r="X590" s="35">
        <v>1261.6353253632999</v>
      </c>
      <c r="Y590" s="29">
        <f t="shared" si="336"/>
        <v>-1.3817019729838952E-9</v>
      </c>
      <c r="Z590" s="29">
        <f t="shared" si="337"/>
        <v>-1.3816729441576808E-9</v>
      </c>
      <c r="AA590" s="29">
        <f t="shared" si="338"/>
        <v>-1.3816729442585697E-9</v>
      </c>
      <c r="AB590" s="29">
        <f t="shared" si="339"/>
        <v>-1.3816729442585697E-9</v>
      </c>
      <c r="AD590" s="35"/>
      <c r="AE590" s="35"/>
      <c r="AF590" s="35"/>
      <c r="AL590" s="35"/>
      <c r="AM590" s="35"/>
      <c r="AN590" s="35"/>
      <c r="AT590" s="35"/>
      <c r="AU590" s="35"/>
      <c r="AV590" s="35"/>
      <c r="BB590" s="35"/>
      <c r="BC590" s="35"/>
      <c r="BD590" s="35"/>
      <c r="BJ590" s="35"/>
      <c r="BK590" s="35"/>
      <c r="BL590" s="35"/>
      <c r="BR590" s="35"/>
      <c r="BS590" s="35"/>
      <c r="BT590" s="35"/>
      <c r="BZ590" s="35"/>
      <c r="CA590" s="35"/>
      <c r="CB590" s="35"/>
      <c r="CH590" s="35"/>
      <c r="CI590" s="35"/>
      <c r="CJ590" s="35"/>
      <c r="CP590" s="35"/>
      <c r="CQ590" s="35"/>
      <c r="CR590" s="35"/>
      <c r="CX590" s="35"/>
      <c r="CY590" s="35"/>
      <c r="CZ590" s="35"/>
      <c r="DF590" s="35">
        <v>3.2189999999999999E-8</v>
      </c>
      <c r="DG590" s="35">
        <v>6.2227880363499999</v>
      </c>
      <c r="DH590" s="35">
        <v>754.83890994859996</v>
      </c>
      <c r="DI590" s="29">
        <f t="shared" si="340"/>
        <v>3.0049252110200503E-8</v>
      </c>
      <c r="DJ590" s="29">
        <f t="shared" si="341"/>
        <v>3.0047931147178929E-8</v>
      </c>
      <c r="DK590" s="29">
        <f t="shared" si="342"/>
        <v>3.0047931151766579E-8</v>
      </c>
      <c r="DL590" s="29">
        <f t="shared" si="343"/>
        <v>3.0047931151766579E-8</v>
      </c>
      <c r="DN590" s="35">
        <v>1.186E-8</v>
      </c>
      <c r="DO590" s="35">
        <v>4.46262000755</v>
      </c>
      <c r="DP590" s="35">
        <v>465.95506679120001</v>
      </c>
      <c r="DQ590" s="29">
        <f t="shared" si="344"/>
        <v>1.0198204684265667E-8</v>
      </c>
      <c r="DR590" s="29">
        <f t="shared" si="345"/>
        <v>1.019777702244659E-8</v>
      </c>
      <c r="DS590" s="29">
        <f t="shared" si="346"/>
        <v>1.019777702393172E-8</v>
      </c>
      <c r="DT590" s="29">
        <f t="shared" si="347"/>
        <v>1.019777702393172E-8</v>
      </c>
      <c r="DV590" s="35"/>
      <c r="DW590" s="35"/>
      <c r="DX590" s="35"/>
      <c r="ED590" s="35"/>
      <c r="EE590" s="35"/>
      <c r="EF590" s="35"/>
      <c r="EL590" s="35"/>
      <c r="EM590" s="35"/>
      <c r="EN590" s="35"/>
      <c r="ET590" s="35"/>
      <c r="EU590" s="35"/>
      <c r="EV590" s="35"/>
    </row>
    <row r="591" spans="14:152" s="29" customFormat="1" ht="13.5" x14ac:dyDescent="0.3">
      <c r="N591" s="35">
        <v>1.02E-8</v>
      </c>
      <c r="O591" s="35">
        <v>2.7315398823299999</v>
      </c>
      <c r="P591" s="35">
        <v>268.95823889410002</v>
      </c>
      <c r="Q591" s="29">
        <f t="shared" si="332"/>
        <v>6.982885611267733E-9</v>
      </c>
      <c r="R591" s="29">
        <f t="shared" si="333"/>
        <v>6.9831887312722208E-9</v>
      </c>
      <c r="S591" s="29">
        <f t="shared" si="334"/>
        <v>6.9831887302196649E-9</v>
      </c>
      <c r="T591" s="29">
        <f t="shared" si="335"/>
        <v>6.9831887302196649E-9</v>
      </c>
      <c r="V591" s="35">
        <v>1.5300000000000001E-9</v>
      </c>
      <c r="W591" s="35">
        <v>3.2955942624299999</v>
      </c>
      <c r="X591" s="35">
        <v>391.17346822389999</v>
      </c>
      <c r="Y591" s="29">
        <f t="shared" si="336"/>
        <v>-1.4917025380095905E-9</v>
      </c>
      <c r="Z591" s="29">
        <f t="shared" si="337"/>
        <v>-1.4917227068317741E-9</v>
      </c>
      <c r="AA591" s="29">
        <f t="shared" si="338"/>
        <v>-1.4917227067617473E-9</v>
      </c>
      <c r="AB591" s="29">
        <f t="shared" si="339"/>
        <v>-1.4917227067617473E-9</v>
      </c>
      <c r="AD591" s="35"/>
      <c r="AE591" s="35"/>
      <c r="AF591" s="35"/>
      <c r="AL591" s="35"/>
      <c r="AM591" s="35"/>
      <c r="AN591" s="35"/>
      <c r="AT591" s="35"/>
      <c r="AU591" s="35"/>
      <c r="AV591" s="35"/>
      <c r="BB591" s="35"/>
      <c r="BC591" s="35"/>
      <c r="BD591" s="35"/>
      <c r="BJ591" s="35"/>
      <c r="BK591" s="35"/>
      <c r="BL591" s="35"/>
      <c r="BR591" s="35"/>
      <c r="BS591" s="35"/>
      <c r="BT591" s="35"/>
      <c r="BZ591" s="35"/>
      <c r="CA591" s="35"/>
      <c r="CB591" s="35"/>
      <c r="CH591" s="35"/>
      <c r="CI591" s="35"/>
      <c r="CJ591" s="35"/>
      <c r="CP591" s="35"/>
      <c r="CQ591" s="35"/>
      <c r="CR591" s="35"/>
      <c r="CX591" s="35"/>
      <c r="CY591" s="35"/>
      <c r="CZ591" s="35"/>
      <c r="DF591" s="35">
        <v>3.1020000000000002E-8</v>
      </c>
      <c r="DG591" s="35">
        <v>2.6922202425699999</v>
      </c>
      <c r="DH591" s="35">
        <v>343.73983746139999</v>
      </c>
      <c r="DI591" s="29">
        <f t="shared" si="340"/>
        <v>-1.2683419118507484E-8</v>
      </c>
      <c r="DJ591" s="29">
        <f t="shared" si="341"/>
        <v>-1.2681944062252549E-8</v>
      </c>
      <c r="DK591" s="29">
        <f t="shared" si="342"/>
        <v>-1.2681944067374649E-8</v>
      </c>
      <c r="DL591" s="29">
        <f t="shared" si="343"/>
        <v>-1.2681944067374649E-8</v>
      </c>
      <c r="DN591" s="35">
        <v>9.3100000000000003E-9</v>
      </c>
      <c r="DO591" s="35">
        <v>2.0986805720900001</v>
      </c>
      <c r="DP591" s="35">
        <v>205.66428357539999</v>
      </c>
      <c r="DQ591" s="29">
        <f t="shared" si="344"/>
        <v>6.1854154086256009E-9</v>
      </c>
      <c r="DR591" s="29">
        <f t="shared" si="345"/>
        <v>6.185198478728546E-9</v>
      </c>
      <c r="DS591" s="29">
        <f t="shared" si="346"/>
        <v>6.1851984794818395E-9</v>
      </c>
      <c r="DT591" s="29">
        <f t="shared" si="347"/>
        <v>6.1851984794818395E-9</v>
      </c>
      <c r="DV591" s="35"/>
      <c r="DW591" s="35"/>
      <c r="DX591" s="35"/>
      <c r="ED591" s="35"/>
      <c r="EE591" s="35"/>
      <c r="EF591" s="35"/>
      <c r="EL591" s="35"/>
      <c r="EM591" s="35"/>
      <c r="EN591" s="35"/>
      <c r="ET591" s="35"/>
      <c r="EU591" s="35"/>
      <c r="EV591" s="35"/>
    </row>
    <row r="592" spans="14:152" s="29" customFormat="1" ht="13.5" x14ac:dyDescent="0.3">
      <c r="N592" s="35">
        <v>9.0300000000000005E-9</v>
      </c>
      <c r="O592" s="35">
        <v>0.13224671457000001</v>
      </c>
      <c r="P592" s="35">
        <v>238.42887735159999</v>
      </c>
      <c r="Q592" s="29">
        <f t="shared" si="332"/>
        <v>-5.8696437470272737E-9</v>
      </c>
      <c r="R592" s="29">
        <f t="shared" si="333"/>
        <v>-5.8698917545554276E-9</v>
      </c>
      <c r="S592" s="29">
        <f t="shared" si="334"/>
        <v>-5.8698917536942408E-9</v>
      </c>
      <c r="T592" s="29">
        <f t="shared" si="335"/>
        <v>-5.8698917536942408E-9</v>
      </c>
      <c r="V592" s="35">
        <v>1.5799999999999999E-9</v>
      </c>
      <c r="W592" s="35">
        <v>1.7987234130400001</v>
      </c>
      <c r="X592" s="35">
        <v>326.6868103951</v>
      </c>
      <c r="Y592" s="29">
        <f t="shared" si="336"/>
        <v>1.0761163624038124E-9</v>
      </c>
      <c r="Z592" s="29">
        <f t="shared" si="337"/>
        <v>1.0761736508488634E-9</v>
      </c>
      <c r="AA592" s="29">
        <f t="shared" si="338"/>
        <v>1.0761736506499362E-9</v>
      </c>
      <c r="AB592" s="29">
        <f t="shared" si="339"/>
        <v>1.0761736506499362E-9</v>
      </c>
      <c r="AD592" s="35"/>
      <c r="AE592" s="35"/>
      <c r="AF592" s="35"/>
      <c r="AL592" s="35"/>
      <c r="AM592" s="35"/>
      <c r="AN592" s="35"/>
      <c r="AT592" s="35"/>
      <c r="AU592" s="35"/>
      <c r="AV592" s="35"/>
      <c r="BB592" s="35"/>
      <c r="BC592" s="35"/>
      <c r="BD592" s="35"/>
      <c r="BJ592" s="35"/>
      <c r="BK592" s="35"/>
      <c r="BL592" s="35"/>
      <c r="BR592" s="35"/>
      <c r="BS592" s="35"/>
      <c r="BT592" s="35"/>
      <c r="BZ592" s="35"/>
      <c r="CA592" s="35"/>
      <c r="CB592" s="35"/>
      <c r="CH592" s="35"/>
      <c r="CI592" s="35"/>
      <c r="CJ592" s="35"/>
      <c r="CP592" s="35"/>
      <c r="CQ592" s="35"/>
      <c r="CR592" s="35"/>
      <c r="CX592" s="35"/>
      <c r="CY592" s="35"/>
      <c r="CZ592" s="35"/>
      <c r="DF592" s="35">
        <v>4.0450000000000002E-8</v>
      </c>
      <c r="DG592" s="35">
        <v>4.0246377210000004</v>
      </c>
      <c r="DH592" s="35">
        <v>376.19561469690001</v>
      </c>
      <c r="DI592" s="29">
        <f t="shared" si="340"/>
        <v>-3.067601272442737E-8</v>
      </c>
      <c r="DJ592" s="29">
        <f t="shared" si="341"/>
        <v>-3.0677516234000491E-8</v>
      </c>
      <c r="DK592" s="29">
        <f t="shared" si="342"/>
        <v>-3.0677516228779737E-8</v>
      </c>
      <c r="DL592" s="29">
        <f t="shared" si="343"/>
        <v>-3.0677516228779737E-8</v>
      </c>
      <c r="DN592" s="35">
        <v>9.4199999999999993E-9</v>
      </c>
      <c r="DO592" s="35">
        <v>3.8681083792200002</v>
      </c>
      <c r="DP592" s="35">
        <v>238.42887735159999</v>
      </c>
      <c r="DQ592" s="29">
        <f t="shared" si="344"/>
        <v>1.0653444670905996E-9</v>
      </c>
      <c r="DR592" s="29">
        <f t="shared" si="345"/>
        <v>1.0656827424360426E-9</v>
      </c>
      <c r="DS592" s="29">
        <f t="shared" si="346"/>
        <v>1.0656827412614008E-9</v>
      </c>
      <c r="DT592" s="29">
        <f t="shared" si="347"/>
        <v>1.0656827412614008E-9</v>
      </c>
      <c r="DV592" s="35"/>
      <c r="DW592" s="35"/>
      <c r="DX592" s="35"/>
      <c r="ED592" s="35"/>
      <c r="EE592" s="35"/>
      <c r="EF592" s="35"/>
      <c r="EL592" s="35"/>
      <c r="EM592" s="35"/>
      <c r="EN592" s="35"/>
      <c r="ET592" s="35"/>
      <c r="EU592" s="35"/>
      <c r="EV592" s="35"/>
    </row>
    <row r="593" spans="14:152" s="29" customFormat="1" ht="13.5" x14ac:dyDescent="0.3">
      <c r="N593" s="35">
        <v>7.4999999999999993E-9</v>
      </c>
      <c r="O593" s="35">
        <v>0.76128043193999995</v>
      </c>
      <c r="P593" s="35">
        <v>724.8308132679</v>
      </c>
      <c r="Q593" s="29">
        <f t="shared" si="332"/>
        <v>7.4960481929012487E-9</v>
      </c>
      <c r="R593" s="29">
        <f t="shared" si="333"/>
        <v>7.4960214003703171E-9</v>
      </c>
      <c r="S593" s="29">
        <f t="shared" si="334"/>
        <v>7.496021400463509E-9</v>
      </c>
      <c r="T593" s="29">
        <f t="shared" si="335"/>
        <v>7.496021400463509E-9</v>
      </c>
      <c r="V593" s="35">
        <v>1.74E-9</v>
      </c>
      <c r="W593" s="35">
        <v>3.98677435872</v>
      </c>
      <c r="X593" s="35">
        <v>1049.0869894507</v>
      </c>
      <c r="Y593" s="29">
        <f t="shared" si="336"/>
        <v>-9.9048054528345259E-10</v>
      </c>
      <c r="Z593" s="29">
        <f t="shared" si="337"/>
        <v>-9.9025303388191749E-10</v>
      </c>
      <c r="AA593" s="29">
        <f t="shared" si="338"/>
        <v>-9.9025303467198643E-10</v>
      </c>
      <c r="AB593" s="29">
        <f t="shared" si="339"/>
        <v>-9.9025303467198643E-10</v>
      </c>
      <c r="AD593" s="35"/>
      <c r="AE593" s="35"/>
      <c r="AF593" s="35"/>
      <c r="AL593" s="35"/>
      <c r="AM593" s="35"/>
      <c r="AN593" s="35"/>
      <c r="AT593" s="35"/>
      <c r="AU593" s="35"/>
      <c r="AV593" s="35"/>
      <c r="BB593" s="35"/>
      <c r="BC593" s="35"/>
      <c r="BD593" s="35"/>
      <c r="BJ593" s="35"/>
      <c r="BK593" s="35"/>
      <c r="BL593" s="35"/>
      <c r="BR593" s="35"/>
      <c r="BS593" s="35"/>
      <c r="BT593" s="35"/>
      <c r="BZ593" s="35"/>
      <c r="CA593" s="35"/>
      <c r="CB593" s="35"/>
      <c r="CH593" s="35"/>
      <c r="CI593" s="35"/>
      <c r="CJ593" s="35"/>
      <c r="CP593" s="35"/>
      <c r="CQ593" s="35"/>
      <c r="CR593" s="35"/>
      <c r="CX593" s="35"/>
      <c r="CY593" s="35"/>
      <c r="CZ593" s="35"/>
      <c r="DF593" s="35">
        <v>3.5759999999999997E-8</v>
      </c>
      <c r="DG593" s="35">
        <v>0.38532787280000003</v>
      </c>
      <c r="DH593" s="35">
        <v>214.99601646740001</v>
      </c>
      <c r="DI593" s="29">
        <f t="shared" si="340"/>
        <v>-2.6511602458938437E-8</v>
      </c>
      <c r="DJ593" s="29">
        <f t="shared" si="341"/>
        <v>-2.6512384550537497E-8</v>
      </c>
      <c r="DK593" s="29">
        <f t="shared" si="342"/>
        <v>-2.6512384547821754E-8</v>
      </c>
      <c r="DL593" s="29">
        <f t="shared" si="343"/>
        <v>-2.6512384547821754E-8</v>
      </c>
      <c r="DN593" s="35">
        <v>1.02E-8</v>
      </c>
      <c r="DO593" s="35">
        <v>5.5318182289799998</v>
      </c>
      <c r="DP593" s="35">
        <v>4.81841098E-2</v>
      </c>
      <c r="DQ593" s="29">
        <f t="shared" si="344"/>
        <v>7.4591614862564481E-9</v>
      </c>
      <c r="DR593" s="29">
        <f t="shared" si="345"/>
        <v>7.4591614354419804E-9</v>
      </c>
      <c r="DS593" s="29">
        <f t="shared" si="346"/>
        <v>7.4591614354421607E-9</v>
      </c>
      <c r="DT593" s="29">
        <f t="shared" si="347"/>
        <v>7.4591614354421607E-9</v>
      </c>
      <c r="DV593" s="35"/>
      <c r="DW593" s="35"/>
      <c r="DX593" s="35"/>
      <c r="ED593" s="35"/>
      <c r="EE593" s="35"/>
      <c r="EF593" s="35"/>
      <c r="EL593" s="35"/>
      <c r="EM593" s="35"/>
      <c r="EN593" s="35"/>
      <c r="ET593" s="35"/>
      <c r="EU593" s="35"/>
      <c r="EV593" s="35"/>
    </row>
    <row r="594" spans="14:152" s="29" customFormat="1" ht="13.5" x14ac:dyDescent="0.3">
      <c r="N594" s="35">
        <v>9.0300000000000005E-9</v>
      </c>
      <c r="O594" s="35">
        <v>3.3710532337000001</v>
      </c>
      <c r="P594" s="35">
        <v>526.50957135689998</v>
      </c>
      <c r="Q594" s="29">
        <f t="shared" si="332"/>
        <v>7.2223585679106376E-9</v>
      </c>
      <c r="R594" s="29">
        <f t="shared" si="333"/>
        <v>7.2219259540159011E-9</v>
      </c>
      <c r="S594" s="29">
        <f t="shared" si="334"/>
        <v>7.2219259555182125E-9</v>
      </c>
      <c r="T594" s="29">
        <f t="shared" si="335"/>
        <v>7.2219259555182125E-9</v>
      </c>
      <c r="V594" s="35">
        <v>1.7100000000000001E-9</v>
      </c>
      <c r="W594" s="35">
        <v>4.1682510046900001</v>
      </c>
      <c r="X594" s="35">
        <v>213.03846300710001</v>
      </c>
      <c r="Y594" s="29">
        <f t="shared" si="336"/>
        <v>3.8248228489512787E-10</v>
      </c>
      <c r="Z594" s="29">
        <f t="shared" si="337"/>
        <v>3.8253610744001724E-10</v>
      </c>
      <c r="AA594" s="29">
        <f t="shared" si="338"/>
        <v>3.8253610725312126E-10</v>
      </c>
      <c r="AB594" s="29">
        <f t="shared" si="339"/>
        <v>3.8253610725312126E-10</v>
      </c>
      <c r="AD594" s="35"/>
      <c r="AE594" s="35"/>
      <c r="AF594" s="35"/>
      <c r="AL594" s="35"/>
      <c r="AM594" s="35"/>
      <c r="AN594" s="35"/>
      <c r="AT594" s="35"/>
      <c r="AU594" s="35"/>
      <c r="AV594" s="35"/>
      <c r="BB594" s="35"/>
      <c r="BC594" s="35"/>
      <c r="BD594" s="35"/>
      <c r="BJ594" s="35"/>
      <c r="BK594" s="35"/>
      <c r="BL594" s="35"/>
      <c r="BR594" s="35"/>
      <c r="BS594" s="35"/>
      <c r="BT594" s="35"/>
      <c r="BZ594" s="35"/>
      <c r="CA594" s="35"/>
      <c r="CB594" s="35"/>
      <c r="CH594" s="35"/>
      <c r="CI594" s="35"/>
      <c r="CJ594" s="35"/>
      <c r="CP594" s="35"/>
      <c r="CQ594" s="35"/>
      <c r="CR594" s="35"/>
      <c r="CX594" s="35"/>
      <c r="CY594" s="35"/>
      <c r="CZ594" s="35"/>
      <c r="DF594" s="35">
        <v>3.2910000000000002E-8</v>
      </c>
      <c r="DG594" s="35">
        <v>5.4954201526100004</v>
      </c>
      <c r="DH594" s="35">
        <v>143.93412284210001</v>
      </c>
      <c r="DI594" s="29">
        <f t="shared" si="340"/>
        <v>6.8442983735676213E-10</v>
      </c>
      <c r="DJ594" s="29">
        <f t="shared" si="341"/>
        <v>6.8514772151455812E-10</v>
      </c>
      <c r="DK594" s="29">
        <f t="shared" si="342"/>
        <v>6.8514771902172516E-10</v>
      </c>
      <c r="DL594" s="29">
        <f t="shared" si="343"/>
        <v>6.8514771902172516E-10</v>
      </c>
      <c r="DN594" s="35">
        <v>9.9499999999999998E-9</v>
      </c>
      <c r="DO594" s="35">
        <v>2.0345788548999999</v>
      </c>
      <c r="DP594" s="35">
        <v>6290.1893969922003</v>
      </c>
      <c r="DQ594" s="29">
        <f t="shared" si="344"/>
        <v>-8.6018859426800462E-9</v>
      </c>
      <c r="DR594" s="29">
        <f t="shared" si="345"/>
        <v>-8.6066504883024452E-9</v>
      </c>
      <c r="DS594" s="29">
        <f t="shared" si="346"/>
        <v>-8.6066504717713449E-9</v>
      </c>
      <c r="DT594" s="29">
        <f t="shared" si="347"/>
        <v>-8.6066504717713449E-9</v>
      </c>
      <c r="DV594" s="35"/>
      <c r="DW594" s="35"/>
      <c r="DX594" s="35"/>
      <c r="ED594" s="35"/>
      <c r="EE594" s="35"/>
      <c r="EF594" s="35"/>
      <c r="EL594" s="35"/>
      <c r="EM594" s="35"/>
      <c r="EN594" s="35"/>
      <c r="ET594" s="35"/>
      <c r="EU594" s="35"/>
      <c r="EV594" s="35"/>
    </row>
    <row r="595" spans="14:152" s="29" customFormat="1" ht="13.5" x14ac:dyDescent="0.3">
      <c r="N595" s="35">
        <v>9.3000000000000006E-9</v>
      </c>
      <c r="O595" s="35">
        <v>2.8362259410999999</v>
      </c>
      <c r="P595" s="35">
        <v>2641.3412784722</v>
      </c>
      <c r="Q595" s="29">
        <f t="shared" si="332"/>
        <v>-1.6971824481597548E-9</v>
      </c>
      <c r="R595" s="29">
        <f t="shared" si="333"/>
        <v>-1.6935212317199094E-9</v>
      </c>
      <c r="S595" s="29">
        <f t="shared" si="334"/>
        <v>-1.6935212444338191E-9</v>
      </c>
      <c r="T595" s="29">
        <f t="shared" si="335"/>
        <v>-1.6935212444338191E-9</v>
      </c>
      <c r="V595" s="35">
        <v>1.33E-9</v>
      </c>
      <c r="W595" s="35">
        <v>4.7409545492199996</v>
      </c>
      <c r="X595" s="35">
        <v>4.81841098E-2</v>
      </c>
      <c r="Y595" s="29">
        <f t="shared" si="336"/>
        <v>3.9027463186946588E-11</v>
      </c>
      <c r="Z595" s="29">
        <f t="shared" si="337"/>
        <v>3.9027453476813281E-11</v>
      </c>
      <c r="AA595" s="29">
        <f t="shared" si="338"/>
        <v>3.9027453476847525E-11</v>
      </c>
      <c r="AB595" s="29">
        <f t="shared" si="339"/>
        <v>3.9027453476847525E-11</v>
      </c>
      <c r="AD595" s="35"/>
      <c r="AE595" s="35"/>
      <c r="AF595" s="35"/>
      <c r="AL595" s="35"/>
      <c r="AM595" s="35"/>
      <c r="AN595" s="35"/>
      <c r="AT595" s="35"/>
      <c r="AU595" s="35"/>
      <c r="AV595" s="35"/>
      <c r="BB595" s="35"/>
      <c r="BC595" s="35"/>
      <c r="BD595" s="35"/>
      <c r="BJ595" s="35"/>
      <c r="BK595" s="35"/>
      <c r="BL595" s="35"/>
      <c r="BR595" s="35"/>
      <c r="BS595" s="35"/>
      <c r="BT595" s="35"/>
      <c r="BZ595" s="35"/>
      <c r="CA595" s="35"/>
      <c r="CB595" s="35"/>
      <c r="CH595" s="35"/>
      <c r="CI595" s="35"/>
      <c r="CJ595" s="35"/>
      <c r="CP595" s="35"/>
      <c r="CQ595" s="35"/>
      <c r="CR595" s="35"/>
      <c r="CX595" s="35"/>
      <c r="CY595" s="35"/>
      <c r="CZ595" s="35"/>
      <c r="DF595" s="35">
        <v>3.9809999999999997E-8</v>
      </c>
      <c r="DG595" s="35">
        <v>5.7544941195800003</v>
      </c>
      <c r="DH595" s="35">
        <v>239.1625905345</v>
      </c>
      <c r="DI595" s="29">
        <f t="shared" si="340"/>
        <v>-3.8900466913820271E-8</v>
      </c>
      <c r="DJ595" s="29">
        <f t="shared" si="341"/>
        <v>-3.8900773631852395E-8</v>
      </c>
      <c r="DK595" s="29">
        <f t="shared" si="342"/>
        <v>-3.8900773630787424E-8</v>
      </c>
      <c r="DL595" s="29">
        <f t="shared" si="343"/>
        <v>-3.8900773630787424E-8</v>
      </c>
      <c r="DN595" s="35">
        <v>8.8800000000000008E-9</v>
      </c>
      <c r="DO595" s="35">
        <v>2.6095759299000001</v>
      </c>
      <c r="DP595" s="35">
        <v>1912.5783119411999</v>
      </c>
      <c r="DQ595" s="29">
        <f t="shared" si="344"/>
        <v>-5.6301616131814382E-9</v>
      </c>
      <c r="DR595" s="29">
        <f t="shared" si="345"/>
        <v>-5.6281705061745895E-9</v>
      </c>
      <c r="DS595" s="29">
        <f t="shared" si="346"/>
        <v>-5.6281705130894166E-9</v>
      </c>
      <c r="DT595" s="29">
        <f t="shared" si="347"/>
        <v>-5.6281705130894166E-9</v>
      </c>
      <c r="DV595" s="35"/>
      <c r="DW595" s="35"/>
      <c r="DX595" s="35"/>
      <c r="ED595" s="35"/>
      <c r="EE595" s="35"/>
      <c r="EF595" s="35"/>
      <c r="EL595" s="35"/>
      <c r="EM595" s="35"/>
      <c r="EN595" s="35"/>
      <c r="ET595" s="35"/>
      <c r="EU595" s="35"/>
      <c r="EV595" s="35"/>
    </row>
    <row r="596" spans="14:152" s="29" customFormat="1" ht="13.5" x14ac:dyDescent="0.3">
      <c r="N596" s="35">
        <v>8.0800000000000002E-9</v>
      </c>
      <c r="O596" s="35">
        <v>5.2375925505299996</v>
      </c>
      <c r="P596" s="35">
        <v>216.2680408546</v>
      </c>
      <c r="Q596" s="29">
        <f t="shared" si="332"/>
        <v>-6.3102195587762478E-9</v>
      </c>
      <c r="R596" s="29">
        <f t="shared" si="333"/>
        <v>-6.3100541146271074E-9</v>
      </c>
      <c r="S596" s="29">
        <f t="shared" si="334"/>
        <v>-6.3100541152016174E-9</v>
      </c>
      <c r="T596" s="29">
        <f t="shared" si="335"/>
        <v>-6.3100541152016174E-9</v>
      </c>
      <c r="V596" s="35">
        <v>1.55E-9</v>
      </c>
      <c r="W596" s="35">
        <v>5.3231361873000003</v>
      </c>
      <c r="X596" s="35">
        <v>2015.6710861598001</v>
      </c>
      <c r="Y596" s="29">
        <f t="shared" si="336"/>
        <v>1.4493566253620375E-9</v>
      </c>
      <c r="Z596" s="29">
        <f t="shared" si="337"/>
        <v>1.4495244315641171E-9</v>
      </c>
      <c r="AA596" s="29">
        <f t="shared" si="338"/>
        <v>1.4495244309816513E-9</v>
      </c>
      <c r="AB596" s="29">
        <f t="shared" si="339"/>
        <v>1.4495244309816513E-9</v>
      </c>
      <c r="AD596" s="35"/>
      <c r="AE596" s="35"/>
      <c r="AF596" s="35"/>
      <c r="AL596" s="35"/>
      <c r="AM596" s="35"/>
      <c r="AN596" s="35"/>
      <c r="AT596" s="35"/>
      <c r="AU596" s="35"/>
      <c r="AV596" s="35"/>
      <c r="BB596" s="35"/>
      <c r="BC596" s="35"/>
      <c r="BD596" s="35"/>
      <c r="BJ596" s="35"/>
      <c r="BK596" s="35"/>
      <c r="BL596" s="35"/>
      <c r="BR596" s="35"/>
      <c r="BS596" s="35"/>
      <c r="BT596" s="35"/>
      <c r="BZ596" s="35"/>
      <c r="CA596" s="35"/>
      <c r="CB596" s="35"/>
      <c r="CH596" s="35"/>
      <c r="CI596" s="35"/>
      <c r="CJ596" s="35"/>
      <c r="CP596" s="35"/>
      <c r="CQ596" s="35"/>
      <c r="CR596" s="35"/>
      <c r="CX596" s="35"/>
      <c r="CY596" s="35"/>
      <c r="CZ596" s="35"/>
      <c r="DF596" s="35">
        <v>3.2490000000000002E-8</v>
      </c>
      <c r="DG596" s="35">
        <v>0.58789568678000004</v>
      </c>
      <c r="DH596" s="35">
        <v>619.29035849449997</v>
      </c>
      <c r="DI596" s="29">
        <f t="shared" si="340"/>
        <v>-1.1117227239876911E-8</v>
      </c>
      <c r="DJ596" s="29">
        <f t="shared" si="341"/>
        <v>-1.1120093089020173E-8</v>
      </c>
      <c r="DK596" s="29">
        <f t="shared" si="342"/>
        <v>-1.1120093079068813E-8</v>
      </c>
      <c r="DL596" s="29">
        <f t="shared" si="343"/>
        <v>-1.1120093079068813E-8</v>
      </c>
      <c r="DN596" s="35">
        <v>8.7299999999999994E-9</v>
      </c>
      <c r="DO596" s="35">
        <v>5.7843339301999999</v>
      </c>
      <c r="DP596" s="35">
        <v>480.7728616238</v>
      </c>
      <c r="DQ596" s="29">
        <f t="shared" si="344"/>
        <v>4.5195958755802621E-9</v>
      </c>
      <c r="DR596" s="29">
        <f t="shared" si="345"/>
        <v>4.52014019062194E-9</v>
      </c>
      <c r="DS596" s="29">
        <f t="shared" si="346"/>
        <v>4.5201401887318762E-9</v>
      </c>
      <c r="DT596" s="29">
        <f t="shared" si="347"/>
        <v>4.5201401887318762E-9</v>
      </c>
      <c r="DV596" s="35"/>
      <c r="DW596" s="35"/>
      <c r="DX596" s="35"/>
      <c r="ED596" s="35"/>
      <c r="EE596" s="35"/>
      <c r="EF596" s="35"/>
      <c r="EL596" s="35"/>
      <c r="EM596" s="35"/>
      <c r="EN596" s="35"/>
      <c r="ET596" s="35"/>
      <c r="EU596" s="35"/>
      <c r="EV596" s="35"/>
    </row>
    <row r="597" spans="14:152" s="29" customFormat="1" ht="13.5" x14ac:dyDescent="0.3">
      <c r="N597" s="35">
        <v>8.6399999999999999E-9</v>
      </c>
      <c r="O597" s="35">
        <v>1.22059443823</v>
      </c>
      <c r="P597" s="35">
        <v>570.74476203920005</v>
      </c>
      <c r="Q597" s="29">
        <f t="shared" si="332"/>
        <v>-4.1801199989391841E-9</v>
      </c>
      <c r="R597" s="29">
        <f t="shared" si="333"/>
        <v>-4.180774176947657E-9</v>
      </c>
      <c r="S597" s="29">
        <f t="shared" si="334"/>
        <v>-4.1807741746760934E-9</v>
      </c>
      <c r="T597" s="29">
        <f t="shared" si="335"/>
        <v>-4.1807741746760934E-9</v>
      </c>
      <c r="V597" s="35">
        <v>1.5799999999999999E-9</v>
      </c>
      <c r="W597" s="35">
        <v>2.6755708625299999</v>
      </c>
      <c r="X597" s="35">
        <v>2531.1349572528002</v>
      </c>
      <c r="Y597" s="29">
        <f t="shared" si="336"/>
        <v>1.5496568986131968E-9</v>
      </c>
      <c r="Z597" s="29">
        <f t="shared" si="337"/>
        <v>1.549538548366194E-9</v>
      </c>
      <c r="AA597" s="29">
        <f t="shared" si="338"/>
        <v>1.5495385487775571E-9</v>
      </c>
      <c r="AB597" s="29">
        <f t="shared" si="339"/>
        <v>1.5495385487775571E-9</v>
      </c>
      <c r="AD597" s="35"/>
      <c r="AE597" s="35"/>
      <c r="AF597" s="35"/>
      <c r="AL597" s="35"/>
      <c r="AM597" s="35"/>
      <c r="AN597" s="35"/>
      <c r="AT597" s="35"/>
      <c r="AU597" s="35"/>
      <c r="AV597" s="35"/>
      <c r="BB597" s="35"/>
      <c r="BC597" s="35"/>
      <c r="BD597" s="35"/>
      <c r="BJ597" s="35"/>
      <c r="BK597" s="35"/>
      <c r="BL597" s="35"/>
      <c r="BR597" s="35"/>
      <c r="BS597" s="35"/>
      <c r="BT597" s="35"/>
      <c r="BZ597" s="35"/>
      <c r="CA597" s="35"/>
      <c r="CB597" s="35"/>
      <c r="CH597" s="35"/>
      <c r="CI597" s="35"/>
      <c r="CJ597" s="35"/>
      <c r="CP597" s="35"/>
      <c r="CQ597" s="35"/>
      <c r="CR597" s="35"/>
      <c r="CX597" s="35"/>
      <c r="CY597" s="35"/>
      <c r="CZ597" s="35"/>
      <c r="DF597" s="35">
        <v>3.114E-8</v>
      </c>
      <c r="DG597" s="35">
        <v>2.8310601370000001E-2</v>
      </c>
      <c r="DH597" s="35">
        <v>221.16340196420001</v>
      </c>
      <c r="DI597" s="29">
        <f t="shared" si="340"/>
        <v>-2.7637816106118183E-8</v>
      </c>
      <c r="DJ597" s="29">
        <f t="shared" si="341"/>
        <v>-2.7638297091851033E-8</v>
      </c>
      <c r="DK597" s="29">
        <f t="shared" si="342"/>
        <v>-2.7638297090180876E-8</v>
      </c>
      <c r="DL597" s="29">
        <f t="shared" si="343"/>
        <v>-2.7638297090180876E-8</v>
      </c>
      <c r="DN597" s="35">
        <v>8.5400000000000007E-9</v>
      </c>
      <c r="DO597" s="35">
        <v>1.63255087291</v>
      </c>
      <c r="DP597" s="35">
        <v>328.24071907259997</v>
      </c>
      <c r="DQ597" s="29">
        <f t="shared" si="344"/>
        <v>6.6371566166572971E-9</v>
      </c>
      <c r="DR597" s="29">
        <f t="shared" si="345"/>
        <v>6.6374239989243422E-9</v>
      </c>
      <c r="DS597" s="29">
        <f t="shared" si="346"/>
        <v>6.6374239979958965E-9</v>
      </c>
      <c r="DT597" s="29">
        <f t="shared" si="347"/>
        <v>6.6374239979958965E-9</v>
      </c>
      <c r="DV597" s="35"/>
      <c r="DW597" s="35"/>
      <c r="DX597" s="35"/>
      <c r="ED597" s="35"/>
      <c r="EE597" s="35"/>
      <c r="EF597" s="35"/>
      <c r="EL597" s="35"/>
      <c r="EM597" s="35"/>
      <c r="EN597" s="35"/>
      <c r="ET597" s="35"/>
      <c r="EU597" s="35"/>
      <c r="EV597" s="35"/>
    </row>
    <row r="598" spans="14:152" s="29" customFormat="1" ht="13.5" x14ac:dyDescent="0.3">
      <c r="N598" s="35">
        <v>7.9799999999999993E-9</v>
      </c>
      <c r="O598" s="35">
        <v>3.7238818765300001</v>
      </c>
      <c r="P598" s="35">
        <v>124.5028511902</v>
      </c>
      <c r="Q598" s="29">
        <f t="shared" si="332"/>
        <v>6.8562166070880948E-9</v>
      </c>
      <c r="R598" s="29">
        <f t="shared" si="333"/>
        <v>6.8561395441032653E-9</v>
      </c>
      <c r="S598" s="29">
        <f t="shared" si="334"/>
        <v>6.8561395443708681E-9</v>
      </c>
      <c r="T598" s="29">
        <f t="shared" si="335"/>
        <v>6.8561395443708681E-9</v>
      </c>
      <c r="V598" s="35">
        <v>1.5799999999999999E-9</v>
      </c>
      <c r="W598" s="35">
        <v>4.64622526567</v>
      </c>
      <c r="X598" s="35">
        <v>427.34895040139997</v>
      </c>
      <c r="Y598" s="29">
        <f t="shared" si="336"/>
        <v>8.811602961138824E-10</v>
      </c>
      <c r="Z598" s="29">
        <f t="shared" si="337"/>
        <v>8.8107533746669676E-10</v>
      </c>
      <c r="AA598" s="29">
        <f t="shared" si="338"/>
        <v>8.8107533776172138E-10</v>
      </c>
      <c r="AB598" s="29">
        <f t="shared" si="339"/>
        <v>8.8107533776172138E-10</v>
      </c>
      <c r="AD598" s="35"/>
      <c r="AE598" s="35"/>
      <c r="AF598" s="35"/>
      <c r="AL598" s="35"/>
      <c r="AM598" s="35"/>
      <c r="AN598" s="35"/>
      <c r="AT598" s="35"/>
      <c r="AU598" s="35"/>
      <c r="AV598" s="35"/>
      <c r="BB598" s="35"/>
      <c r="BC598" s="35"/>
      <c r="BD598" s="35"/>
      <c r="BJ598" s="35"/>
      <c r="BK598" s="35"/>
      <c r="BL598" s="35"/>
      <c r="BR598" s="35"/>
      <c r="BS598" s="35"/>
      <c r="BT598" s="35"/>
      <c r="BZ598" s="35"/>
      <c r="CA598" s="35"/>
      <c r="CB598" s="35"/>
      <c r="CH598" s="35"/>
      <c r="CI598" s="35"/>
      <c r="CJ598" s="35"/>
      <c r="CP598" s="35"/>
      <c r="CQ598" s="35"/>
      <c r="CR598" s="35"/>
      <c r="CX598" s="35"/>
      <c r="CY598" s="35"/>
      <c r="CZ598" s="35"/>
      <c r="DF598" s="35">
        <v>3.5549999999999997E-8</v>
      </c>
      <c r="DG598" s="35">
        <v>3.1220768473499998</v>
      </c>
      <c r="DH598" s="35">
        <v>1048.3362299252999</v>
      </c>
      <c r="DI598" s="29">
        <f t="shared" si="340"/>
        <v>9.5271103348315667E-9</v>
      </c>
      <c r="DJ598" s="29">
        <f t="shared" si="341"/>
        <v>9.532552898881152E-9</v>
      </c>
      <c r="DK598" s="29">
        <f t="shared" si="342"/>
        <v>9.532552879982545E-9</v>
      </c>
      <c r="DL598" s="29">
        <f t="shared" si="343"/>
        <v>9.532552879982545E-9</v>
      </c>
      <c r="DN598" s="35">
        <v>1.123E-8</v>
      </c>
      <c r="DO598" s="35">
        <v>4.0740192221599996</v>
      </c>
      <c r="DP598" s="35">
        <v>3693.6096616606001</v>
      </c>
      <c r="DQ598" s="29">
        <f t="shared" si="344"/>
        <v>3.7176107397923677E-9</v>
      </c>
      <c r="DR598" s="29">
        <f t="shared" si="345"/>
        <v>3.723543270723635E-9</v>
      </c>
      <c r="DS598" s="29">
        <f t="shared" si="346"/>
        <v>3.723543250125063E-9</v>
      </c>
      <c r="DT598" s="29">
        <f t="shared" si="347"/>
        <v>3.723543250125063E-9</v>
      </c>
      <c r="DV598" s="35"/>
      <c r="DW598" s="35"/>
      <c r="DX598" s="35"/>
      <c r="ED598" s="35"/>
      <c r="EE598" s="35"/>
      <c r="EF598" s="35"/>
      <c r="EL598" s="35"/>
      <c r="EM598" s="35"/>
      <c r="EN598" s="35"/>
      <c r="ET598" s="35"/>
      <c r="EU598" s="35"/>
      <c r="EV598" s="35"/>
    </row>
    <row r="599" spans="14:152" s="29" customFormat="1" ht="13.5" x14ac:dyDescent="0.3">
      <c r="N599" s="35">
        <v>7.5300000000000003E-9</v>
      </c>
      <c r="O599" s="35">
        <v>0.72747041756999997</v>
      </c>
      <c r="P599" s="35">
        <v>3370.1042450032</v>
      </c>
      <c r="Q599" s="29">
        <f t="shared" si="332"/>
        <v>3.5204012290124136E-9</v>
      </c>
      <c r="R599" s="29">
        <f t="shared" si="333"/>
        <v>3.5170002948658639E-9</v>
      </c>
      <c r="S599" s="29">
        <f t="shared" si="334"/>
        <v>3.5170003066770683E-9</v>
      </c>
      <c r="T599" s="29">
        <f t="shared" si="335"/>
        <v>3.5170003066770683E-9</v>
      </c>
      <c r="V599" s="35">
        <v>1.2300000000000001E-9</v>
      </c>
      <c r="W599" s="35">
        <v>2.20103444636</v>
      </c>
      <c r="X599" s="35">
        <v>210.5907824523</v>
      </c>
      <c r="Y599" s="29">
        <f t="shared" si="336"/>
        <v>9.7036362692708791E-10</v>
      </c>
      <c r="Z599" s="29">
        <f t="shared" si="337"/>
        <v>9.703394981665664E-10</v>
      </c>
      <c r="AA599" s="29">
        <f t="shared" si="338"/>
        <v>9.7033949825035401E-10</v>
      </c>
      <c r="AB599" s="29">
        <f t="shared" si="339"/>
        <v>9.7033949825035401E-10</v>
      </c>
      <c r="AD599" s="35"/>
      <c r="AE599" s="35"/>
      <c r="AF599" s="35"/>
      <c r="AL599" s="35"/>
      <c r="AM599" s="35"/>
      <c r="AN599" s="35"/>
      <c r="AT599" s="35"/>
      <c r="AU599" s="35"/>
      <c r="AV599" s="35"/>
      <c r="BB599" s="35"/>
      <c r="BC599" s="35"/>
      <c r="BD599" s="35"/>
      <c r="BJ599" s="35"/>
      <c r="BK599" s="35"/>
      <c r="BL599" s="35"/>
      <c r="BR599" s="35"/>
      <c r="BS599" s="35"/>
      <c r="BT599" s="35"/>
      <c r="BZ599" s="35"/>
      <c r="CA599" s="35"/>
      <c r="CB599" s="35"/>
      <c r="CH599" s="35"/>
      <c r="CI599" s="35"/>
      <c r="CJ599" s="35"/>
      <c r="CP599" s="35"/>
      <c r="CQ599" s="35"/>
      <c r="CR599" s="35"/>
      <c r="CX599" s="35"/>
      <c r="CY599" s="35"/>
      <c r="CZ599" s="35"/>
      <c r="DF599" s="35">
        <v>3.0099999999999998E-8</v>
      </c>
      <c r="DG599" s="35">
        <v>1.9118034349099999</v>
      </c>
      <c r="DH599" s="35">
        <v>93.531546663</v>
      </c>
      <c r="DI599" s="29">
        <f t="shared" si="340"/>
        <v>-2.8848811860950068E-8</v>
      </c>
      <c r="DJ599" s="29">
        <f t="shared" si="341"/>
        <v>-2.8848933620594641E-8</v>
      </c>
      <c r="DK599" s="29">
        <f t="shared" si="342"/>
        <v>-2.8848933620171846E-8</v>
      </c>
      <c r="DL599" s="29">
        <f t="shared" si="343"/>
        <v>-2.8848933620171846E-8</v>
      </c>
      <c r="DN599" s="35">
        <v>9.3399999999999996E-9</v>
      </c>
      <c r="DO599" s="35">
        <v>3.5235523508300002</v>
      </c>
      <c r="DP599" s="35">
        <v>10220.399093211799</v>
      </c>
      <c r="DQ599" s="29">
        <f t="shared" si="344"/>
        <v>9.2685190386791183E-9</v>
      </c>
      <c r="DR599" s="29">
        <f t="shared" si="345"/>
        <v>9.2667211171506337E-9</v>
      </c>
      <c r="DS599" s="29">
        <f t="shared" si="346"/>
        <v>9.2667211234324633E-9</v>
      </c>
      <c r="DT599" s="29">
        <f t="shared" si="347"/>
        <v>9.2667211234324633E-9</v>
      </c>
      <c r="DV599" s="35"/>
      <c r="DW599" s="35"/>
      <c r="DX599" s="35"/>
      <c r="ED599" s="35"/>
      <c r="EE599" s="35"/>
      <c r="EF599" s="35"/>
      <c r="EL599" s="35"/>
      <c r="EM599" s="35"/>
      <c r="EN599" s="35"/>
      <c r="ET599" s="35"/>
      <c r="EU599" s="35"/>
      <c r="EV599" s="35"/>
    </row>
    <row r="600" spans="14:152" s="29" customFormat="1" ht="13.5" x14ac:dyDescent="0.3">
      <c r="N600" s="35">
        <v>8.4399999999999998E-9</v>
      </c>
      <c r="O600" s="35">
        <v>2.0325176781000001</v>
      </c>
      <c r="P600" s="35">
        <v>511.5317178299</v>
      </c>
      <c r="Q600" s="29">
        <f t="shared" si="332"/>
        <v>-5.1400453466661309E-9</v>
      </c>
      <c r="R600" s="29">
        <f t="shared" si="333"/>
        <v>-5.1405644107685264E-9</v>
      </c>
      <c r="S600" s="29">
        <f t="shared" si="334"/>
        <v>-5.1405644089661511E-9</v>
      </c>
      <c r="T600" s="29">
        <f t="shared" si="335"/>
        <v>-5.1405644089661511E-9</v>
      </c>
      <c r="V600" s="35">
        <v>1.6000000000000001E-9</v>
      </c>
      <c r="W600" s="35">
        <v>1.8588855152399999</v>
      </c>
      <c r="X600" s="35">
        <v>201.5196819912</v>
      </c>
      <c r="Y600" s="29">
        <f t="shared" si="336"/>
        <v>6.51771109609469E-10</v>
      </c>
      <c r="Z600" s="29">
        <f t="shared" si="337"/>
        <v>6.517264725167064E-10</v>
      </c>
      <c r="AA600" s="29">
        <f t="shared" si="338"/>
        <v>6.5172647267170867E-10</v>
      </c>
      <c r="AB600" s="29">
        <f t="shared" si="339"/>
        <v>6.5172647267170867E-10</v>
      </c>
      <c r="AD600" s="35"/>
      <c r="AE600" s="35"/>
      <c r="AF600" s="35"/>
      <c r="AL600" s="35"/>
      <c r="AM600" s="35"/>
      <c r="AN600" s="35"/>
      <c r="AT600" s="35"/>
      <c r="AU600" s="35"/>
      <c r="AV600" s="35"/>
      <c r="BB600" s="35"/>
      <c r="BC600" s="35"/>
      <c r="BD600" s="35"/>
      <c r="BJ600" s="35"/>
      <c r="BK600" s="35"/>
      <c r="BL600" s="35"/>
      <c r="BR600" s="35"/>
      <c r="BS600" s="35"/>
      <c r="BT600" s="35"/>
      <c r="BZ600" s="35"/>
      <c r="CA600" s="35"/>
      <c r="CB600" s="35"/>
      <c r="CH600" s="35"/>
      <c r="CI600" s="35"/>
      <c r="CJ600" s="35"/>
      <c r="CP600" s="35"/>
      <c r="CQ600" s="35"/>
      <c r="CR600" s="35"/>
      <c r="CX600" s="35"/>
      <c r="CY600" s="35"/>
      <c r="CZ600" s="35"/>
      <c r="DF600" s="35">
        <v>3.3839999999999997E-8</v>
      </c>
      <c r="DG600" s="35">
        <v>1.8170285400399999</v>
      </c>
      <c r="DH600" s="35">
        <v>443.86366626339998</v>
      </c>
      <c r="DI600" s="29">
        <f t="shared" si="340"/>
        <v>-3.118761914333239E-8</v>
      </c>
      <c r="DJ600" s="29">
        <f t="shared" si="341"/>
        <v>-3.1186735437096852E-8</v>
      </c>
      <c r="DK600" s="29">
        <f t="shared" si="342"/>
        <v>-3.1186735440165745E-8</v>
      </c>
      <c r="DL600" s="29">
        <f t="shared" si="343"/>
        <v>-3.1186735440165745E-8</v>
      </c>
      <c r="DN600" s="35">
        <v>8.3300000000000008E-9</v>
      </c>
      <c r="DO600" s="35">
        <v>3.0330222783999998</v>
      </c>
      <c r="DP600" s="35">
        <v>532.87235883230005</v>
      </c>
      <c r="DQ600" s="29">
        <f t="shared" si="344"/>
        <v>5.31714965217765E-9</v>
      </c>
      <c r="DR600" s="29">
        <f t="shared" si="345"/>
        <v>5.3166316825980015E-9</v>
      </c>
      <c r="DS600" s="29">
        <f t="shared" si="346"/>
        <v>5.3166316843966934E-9</v>
      </c>
      <c r="DT600" s="29">
        <f t="shared" si="347"/>
        <v>5.3166316843966934E-9</v>
      </c>
      <c r="DV600" s="35"/>
      <c r="DW600" s="35"/>
      <c r="DX600" s="35"/>
      <c r="ED600" s="35"/>
      <c r="EE600" s="35"/>
      <c r="EF600" s="35"/>
      <c r="EL600" s="35"/>
      <c r="EM600" s="35"/>
      <c r="EN600" s="35"/>
      <c r="ET600" s="35"/>
      <c r="EU600" s="35"/>
      <c r="EV600" s="35"/>
    </row>
    <row r="601" spans="14:152" s="29" customFormat="1" ht="13.5" x14ac:dyDescent="0.3">
      <c r="N601" s="35">
        <v>8.2700000000000006E-9</v>
      </c>
      <c r="O601" s="35">
        <v>4.4993622309600001</v>
      </c>
      <c r="P601" s="35">
        <v>444.7574381407</v>
      </c>
      <c r="Q601" s="29">
        <f t="shared" si="332"/>
        <v>5.4995370584431724E-9</v>
      </c>
      <c r="R601" s="29">
        <f t="shared" si="333"/>
        <v>5.4991206410535782E-9</v>
      </c>
      <c r="S601" s="29">
        <f t="shared" si="334"/>
        <v>5.4991206424996098E-9</v>
      </c>
      <c r="T601" s="29">
        <f t="shared" si="335"/>
        <v>5.4991206424996098E-9</v>
      </c>
      <c r="V601" s="35">
        <v>1.19E-9</v>
      </c>
      <c r="W601" s="35">
        <v>3.1257279976899999</v>
      </c>
      <c r="X601" s="35">
        <v>238.57188970350001</v>
      </c>
      <c r="Y601" s="29">
        <f t="shared" si="336"/>
        <v>8.9668407863821072E-10</v>
      </c>
      <c r="Z601" s="29">
        <f t="shared" si="337"/>
        <v>8.9671237060892623E-10</v>
      </c>
      <c r="AA601" s="29">
        <f t="shared" si="338"/>
        <v>8.967123705106855E-10</v>
      </c>
      <c r="AB601" s="29">
        <f t="shared" si="339"/>
        <v>8.967123705106855E-10</v>
      </c>
      <c r="AD601" s="35"/>
      <c r="AE601" s="35"/>
      <c r="AF601" s="35"/>
      <c r="AL601" s="35"/>
      <c r="AM601" s="35"/>
      <c r="AN601" s="35"/>
      <c r="AT601" s="35"/>
      <c r="AU601" s="35"/>
      <c r="AV601" s="35"/>
      <c r="BB601" s="35"/>
      <c r="BC601" s="35"/>
      <c r="BD601" s="35"/>
      <c r="BJ601" s="35"/>
      <c r="BK601" s="35"/>
      <c r="BL601" s="35"/>
      <c r="BR601" s="35"/>
      <c r="BS601" s="35"/>
      <c r="BT601" s="35"/>
      <c r="BZ601" s="35"/>
      <c r="CA601" s="35"/>
      <c r="CB601" s="35"/>
      <c r="CH601" s="35"/>
      <c r="CI601" s="35"/>
      <c r="CJ601" s="35"/>
      <c r="CP601" s="35"/>
      <c r="CQ601" s="35"/>
      <c r="CR601" s="35"/>
      <c r="CX601" s="35"/>
      <c r="CY601" s="35"/>
      <c r="CZ601" s="35"/>
      <c r="DF601" s="35">
        <v>3.222E-8</v>
      </c>
      <c r="DG601" s="35">
        <v>2.3734211778100001</v>
      </c>
      <c r="DH601" s="35">
        <v>429.51895218279998</v>
      </c>
      <c r="DI601" s="29">
        <f t="shared" si="340"/>
        <v>-3.2129049373111398E-8</v>
      </c>
      <c r="DJ601" s="29">
        <f t="shared" si="341"/>
        <v>-3.2128891793243104E-8</v>
      </c>
      <c r="DK601" s="29">
        <f t="shared" si="342"/>
        <v>-3.2128891793790532E-8</v>
      </c>
      <c r="DL601" s="29">
        <f t="shared" si="343"/>
        <v>-3.2128891793790532E-8</v>
      </c>
      <c r="DN601" s="35">
        <v>1.007E-8</v>
      </c>
      <c r="DO601" s="35">
        <v>2.7361545568799999</v>
      </c>
      <c r="DP601" s="35">
        <v>4841.8572720667999</v>
      </c>
      <c r="DQ601" s="29">
        <f t="shared" si="344"/>
        <v>9.6073074112973201E-9</v>
      </c>
      <c r="DR601" s="29">
        <f t="shared" si="345"/>
        <v>9.6050902107974942E-9</v>
      </c>
      <c r="DS601" s="29">
        <f t="shared" si="346"/>
        <v>9.605090218505638E-9</v>
      </c>
      <c r="DT601" s="29">
        <f t="shared" si="347"/>
        <v>9.605090218505638E-9</v>
      </c>
      <c r="DV601" s="35"/>
      <c r="DW601" s="35"/>
      <c r="DX601" s="35"/>
      <c r="ED601" s="35"/>
      <c r="EE601" s="35"/>
      <c r="EF601" s="35"/>
      <c r="EL601" s="35"/>
      <c r="EM601" s="35"/>
      <c r="EN601" s="35"/>
      <c r="ET601" s="35"/>
      <c r="EU601" s="35"/>
      <c r="EV601" s="35"/>
    </row>
    <row r="602" spans="14:152" s="29" customFormat="1" ht="13.5" x14ac:dyDescent="0.3">
      <c r="N602" s="35">
        <v>8.4800000000000005E-9</v>
      </c>
      <c r="O602" s="35">
        <v>3.74330244183</v>
      </c>
      <c r="P602" s="35">
        <v>2118.7638603783998</v>
      </c>
      <c r="Q602" s="29">
        <f t="shared" si="332"/>
        <v>7.6100411153077215E-9</v>
      </c>
      <c r="R602" s="29">
        <f t="shared" si="333"/>
        <v>7.6112423430935909E-9</v>
      </c>
      <c r="S602" s="29">
        <f t="shared" si="334"/>
        <v>7.6112423389237139E-9</v>
      </c>
      <c r="T602" s="29">
        <f t="shared" si="335"/>
        <v>7.6112423389237139E-9</v>
      </c>
      <c r="V602" s="35">
        <v>1.2E-9</v>
      </c>
      <c r="W602" s="35">
        <v>4.6289722420299997</v>
      </c>
      <c r="X602" s="35">
        <v>203.26478713040001</v>
      </c>
      <c r="Y602" s="29">
        <f t="shared" si="336"/>
        <v>-9.1586069043868932E-11</v>
      </c>
      <c r="Z602" s="29">
        <f t="shared" si="337"/>
        <v>-9.1549202528863962E-11</v>
      </c>
      <c r="AA602" s="29">
        <f t="shared" si="338"/>
        <v>-9.1549202656882013E-11</v>
      </c>
      <c r="AB602" s="29">
        <f t="shared" si="339"/>
        <v>-9.1549202656882013E-11</v>
      </c>
      <c r="AD602" s="35"/>
      <c r="AE602" s="35"/>
      <c r="AF602" s="35"/>
      <c r="AL602" s="35"/>
      <c r="AM602" s="35"/>
      <c r="AN602" s="35"/>
      <c r="AT602" s="35"/>
      <c r="AU602" s="35"/>
      <c r="AV602" s="35"/>
      <c r="BB602" s="35"/>
      <c r="BC602" s="35"/>
      <c r="BD602" s="35"/>
      <c r="BJ602" s="35"/>
      <c r="BK602" s="35"/>
      <c r="BL602" s="35"/>
      <c r="BR602" s="35"/>
      <c r="BS602" s="35"/>
      <c r="BT602" s="35"/>
      <c r="BZ602" s="35"/>
      <c r="CA602" s="35"/>
      <c r="CB602" s="35"/>
      <c r="CH602" s="35"/>
      <c r="CI602" s="35"/>
      <c r="CJ602" s="35"/>
      <c r="CP602" s="35"/>
      <c r="CQ602" s="35"/>
      <c r="CR602" s="35"/>
      <c r="CX602" s="35"/>
      <c r="CY602" s="35"/>
      <c r="CZ602" s="35"/>
      <c r="DF602" s="35">
        <v>3.4310000000000001E-8</v>
      </c>
      <c r="DG602" s="35">
        <v>5.9209984067899999</v>
      </c>
      <c r="DH602" s="35">
        <v>570.74476203920005</v>
      </c>
      <c r="DI602" s="29">
        <f t="shared" si="340"/>
        <v>-2.9826086853705727E-8</v>
      </c>
      <c r="DJ602" s="29">
        <f t="shared" si="341"/>
        <v>-2.9824619578562346E-8</v>
      </c>
      <c r="DK602" s="29">
        <f t="shared" si="342"/>
        <v>-2.9824619583657811E-8</v>
      </c>
      <c r="DL602" s="29">
        <f t="shared" si="343"/>
        <v>-2.9824619583657811E-8</v>
      </c>
      <c r="DN602" s="35">
        <v>8.7000000000000001E-9</v>
      </c>
      <c r="DO602" s="35">
        <v>1.06968760644</v>
      </c>
      <c r="DP602" s="35">
        <v>51.2057253312</v>
      </c>
      <c r="DQ602" s="29">
        <f t="shared" si="344"/>
        <v>-2.823859661768522E-9</v>
      </c>
      <c r="DR602" s="29">
        <f t="shared" si="345"/>
        <v>-2.823795788238122E-9</v>
      </c>
      <c r="DS602" s="29">
        <f t="shared" si="346"/>
        <v>-2.8237957884599202E-9</v>
      </c>
      <c r="DT602" s="29">
        <f t="shared" si="347"/>
        <v>-2.8237957884599202E-9</v>
      </c>
      <c r="DV602" s="35"/>
      <c r="DW602" s="35"/>
      <c r="DX602" s="35"/>
      <c r="ED602" s="35"/>
      <c r="EE602" s="35"/>
      <c r="EF602" s="35"/>
      <c r="EL602" s="35"/>
      <c r="EM602" s="35"/>
      <c r="EN602" s="35"/>
      <c r="ET602" s="35"/>
      <c r="EU602" s="35"/>
      <c r="EV602" s="35"/>
    </row>
    <row r="603" spans="14:152" s="29" customFormat="1" ht="13.5" x14ac:dyDescent="0.3">
      <c r="N603" s="35">
        <v>7.9500000000000001E-9</v>
      </c>
      <c r="O603" s="35">
        <v>0.27939057139000001</v>
      </c>
      <c r="P603" s="35">
        <v>101.8689339412</v>
      </c>
      <c r="Q603" s="29">
        <f t="shared" si="332"/>
        <v>-2.8239202738158363E-9</v>
      </c>
      <c r="R603" s="29">
        <f t="shared" si="333"/>
        <v>-2.8238055167718792E-9</v>
      </c>
      <c r="S603" s="29">
        <f t="shared" si="334"/>
        <v>-2.8238055171703701E-9</v>
      </c>
      <c r="T603" s="29">
        <f t="shared" si="335"/>
        <v>-2.8238055171703701E-9</v>
      </c>
      <c r="V603" s="35">
        <v>1.2900000000000001E-9</v>
      </c>
      <c r="W603" s="35">
        <v>4.9259201616199997</v>
      </c>
      <c r="X603" s="35">
        <v>1286.9081196288</v>
      </c>
      <c r="Y603" s="29">
        <f t="shared" si="336"/>
        <v>9.9078434001736693E-10</v>
      </c>
      <c r="Z603" s="29">
        <f t="shared" si="337"/>
        <v>9.9094547423018724E-10</v>
      </c>
      <c r="AA603" s="29">
        <f t="shared" si="338"/>
        <v>9.9094547367071929E-10</v>
      </c>
      <c r="AB603" s="29">
        <f t="shared" si="339"/>
        <v>9.9094547367071929E-10</v>
      </c>
      <c r="AD603" s="35"/>
      <c r="AE603" s="35"/>
      <c r="AF603" s="35"/>
      <c r="AL603" s="35"/>
      <c r="AM603" s="35"/>
      <c r="AN603" s="35"/>
      <c r="AT603" s="35"/>
      <c r="AU603" s="35"/>
      <c r="AV603" s="35"/>
      <c r="BB603" s="35"/>
      <c r="BC603" s="35"/>
      <c r="BD603" s="35"/>
      <c r="BJ603" s="35"/>
      <c r="BK603" s="35"/>
      <c r="BL603" s="35"/>
      <c r="BR603" s="35"/>
      <c r="BS603" s="35"/>
      <c r="BT603" s="35"/>
      <c r="BZ603" s="35"/>
      <c r="CA603" s="35"/>
      <c r="CB603" s="35"/>
      <c r="CH603" s="35"/>
      <c r="CI603" s="35"/>
      <c r="CJ603" s="35"/>
      <c r="CP603" s="35"/>
      <c r="CQ603" s="35"/>
      <c r="CR603" s="35"/>
      <c r="CX603" s="35"/>
      <c r="CY603" s="35"/>
      <c r="CZ603" s="35"/>
      <c r="DF603" s="35">
        <v>3.271E-8</v>
      </c>
      <c r="DG603" s="35">
        <v>2.0494794505899998</v>
      </c>
      <c r="DH603" s="35">
        <v>806.72595883600002</v>
      </c>
      <c r="DI603" s="29">
        <f t="shared" si="340"/>
        <v>-2.7787736411443434E-8</v>
      </c>
      <c r="DJ603" s="29">
        <f t="shared" si="341"/>
        <v>-2.7785625949403964E-8</v>
      </c>
      <c r="DK603" s="29">
        <f t="shared" si="342"/>
        <v>-2.7785625956733161E-8</v>
      </c>
      <c r="DL603" s="29">
        <f t="shared" si="343"/>
        <v>-2.7785625956733161E-8</v>
      </c>
      <c r="DN603" s="35">
        <v>8.91E-9</v>
      </c>
      <c r="DO603" s="35">
        <v>1.3681754476300001</v>
      </c>
      <c r="DP603" s="35">
        <v>700.45179087969996</v>
      </c>
      <c r="DQ603" s="29">
        <f t="shared" si="344"/>
        <v>8.7684783560447768E-9</v>
      </c>
      <c r="DR603" s="29">
        <f t="shared" si="345"/>
        <v>8.7686462523152847E-9</v>
      </c>
      <c r="DS603" s="29">
        <f t="shared" si="346"/>
        <v>8.7686462517324433E-9</v>
      </c>
      <c r="DT603" s="29">
        <f t="shared" si="347"/>
        <v>8.7686462517324433E-9</v>
      </c>
      <c r="DV603" s="35"/>
      <c r="DW603" s="35"/>
      <c r="DX603" s="35"/>
      <c r="ED603" s="35"/>
      <c r="EE603" s="35"/>
      <c r="EF603" s="35"/>
      <c r="EL603" s="35"/>
      <c r="EM603" s="35"/>
      <c r="EN603" s="35"/>
      <c r="ET603" s="35"/>
      <c r="EU603" s="35"/>
      <c r="EV603" s="35"/>
    </row>
    <row r="604" spans="14:152" s="29" customFormat="1" ht="13.5" x14ac:dyDescent="0.3">
      <c r="N604" s="35">
        <v>7.54E-9</v>
      </c>
      <c r="O604" s="35">
        <v>5.6858349753299997</v>
      </c>
      <c r="P604" s="35">
        <v>662.53120356299996</v>
      </c>
      <c r="Q604" s="29">
        <f t="shared" si="332"/>
        <v>-5.5749916385229353E-9</v>
      </c>
      <c r="R604" s="29">
        <f t="shared" si="333"/>
        <v>-5.575501445009624E-9</v>
      </c>
      <c r="S604" s="29">
        <f t="shared" si="334"/>
        <v>-5.5755014432394426E-9</v>
      </c>
      <c r="T604" s="29">
        <f t="shared" si="335"/>
        <v>-5.5755014432394426E-9</v>
      </c>
      <c r="V604" s="35">
        <v>1.32E-9</v>
      </c>
      <c r="W604" s="35">
        <v>3.4468216005399999</v>
      </c>
      <c r="X604" s="35">
        <v>156.67674413540001</v>
      </c>
      <c r="Y604" s="29">
        <f t="shared" si="336"/>
        <v>1.2642625442460565E-9</v>
      </c>
      <c r="Z604" s="29">
        <f t="shared" si="337"/>
        <v>1.2642535301877239E-9</v>
      </c>
      <c r="AA604" s="29">
        <f t="shared" si="338"/>
        <v>1.2642535302190257E-9</v>
      </c>
      <c r="AB604" s="29">
        <f t="shared" si="339"/>
        <v>1.2642535302190257E-9</v>
      </c>
      <c r="AD604" s="35"/>
      <c r="AE604" s="35"/>
      <c r="AF604" s="35"/>
      <c r="AL604" s="35"/>
      <c r="AM604" s="35"/>
      <c r="AN604" s="35"/>
      <c r="AT604" s="35"/>
      <c r="AU604" s="35"/>
      <c r="AV604" s="35"/>
      <c r="BB604" s="35"/>
      <c r="BC604" s="35"/>
      <c r="BD604" s="35"/>
      <c r="BJ604" s="35"/>
      <c r="BK604" s="35"/>
      <c r="BL604" s="35"/>
      <c r="BR604" s="35"/>
      <c r="BS604" s="35"/>
      <c r="BT604" s="35"/>
      <c r="BZ604" s="35"/>
      <c r="CA604" s="35"/>
      <c r="CB604" s="35"/>
      <c r="CH604" s="35"/>
      <c r="CI604" s="35"/>
      <c r="CJ604" s="35"/>
      <c r="CP604" s="35"/>
      <c r="CQ604" s="35"/>
      <c r="CR604" s="35"/>
      <c r="CX604" s="35"/>
      <c r="CY604" s="35"/>
      <c r="CZ604" s="35"/>
      <c r="DF604" s="35">
        <v>3.2070000000000002E-8</v>
      </c>
      <c r="DG604" s="35">
        <v>5.4401897676599997</v>
      </c>
      <c r="DH604" s="35">
        <v>402.2191684878</v>
      </c>
      <c r="DI604" s="29">
        <f t="shared" si="340"/>
        <v>2.658782230673789E-8</v>
      </c>
      <c r="DJ604" s="29">
        <f t="shared" si="341"/>
        <v>2.6586728907730946E-8</v>
      </c>
      <c r="DK604" s="29">
        <f t="shared" si="342"/>
        <v>2.6586728911527923E-8</v>
      </c>
      <c r="DL604" s="29">
        <f t="shared" si="343"/>
        <v>2.6586728911527923E-8</v>
      </c>
      <c r="DN604" s="35">
        <v>8.3300000000000008E-9</v>
      </c>
      <c r="DO604" s="35">
        <v>5.3975471580600001</v>
      </c>
      <c r="DP604" s="35">
        <v>159.71512552120001</v>
      </c>
      <c r="DQ604" s="29">
        <f t="shared" si="344"/>
        <v>-1.1429400067676431E-9</v>
      </c>
      <c r="DR604" s="29">
        <f t="shared" si="345"/>
        <v>-1.1427402407720601E-9</v>
      </c>
      <c r="DS604" s="29">
        <f t="shared" si="346"/>
        <v>-1.1427402414657392E-9</v>
      </c>
      <c r="DT604" s="29">
        <f t="shared" si="347"/>
        <v>-1.1427402414657392E-9</v>
      </c>
      <c r="DV604" s="35"/>
      <c r="DW604" s="35"/>
      <c r="DX604" s="35"/>
      <c r="ED604" s="35"/>
      <c r="EE604" s="35"/>
      <c r="EF604" s="35"/>
      <c r="EL604" s="35"/>
      <c r="EM604" s="35"/>
      <c r="EN604" s="35"/>
      <c r="ET604" s="35"/>
      <c r="EU604" s="35"/>
      <c r="EV604" s="35"/>
    </row>
    <row r="605" spans="14:152" s="29" customFormat="1" ht="13.5" x14ac:dyDescent="0.3">
      <c r="N605" s="35">
        <v>7.4999999999999993E-9</v>
      </c>
      <c r="O605" s="35">
        <v>4.7877812800299999</v>
      </c>
      <c r="P605" s="35">
        <v>102.57150935679999</v>
      </c>
      <c r="Q605" s="29">
        <f t="shared" si="332"/>
        <v>7.391184596870578E-9</v>
      </c>
      <c r="R605" s="29">
        <f t="shared" si="333"/>
        <v>7.3912043881428511E-9</v>
      </c>
      <c r="S605" s="29">
        <f t="shared" si="334"/>
        <v>7.3912043880741298E-9</v>
      </c>
      <c r="T605" s="29">
        <f t="shared" si="335"/>
        <v>7.3912043880741298E-9</v>
      </c>
      <c r="V605" s="35">
        <v>1.43E-9</v>
      </c>
      <c r="W605" s="35">
        <v>0.67951827512999996</v>
      </c>
      <c r="X605" s="35">
        <v>425.8474313506</v>
      </c>
      <c r="Y605" s="29">
        <f t="shared" si="336"/>
        <v>3.6471392060670737E-10</v>
      </c>
      <c r="Z605" s="29">
        <f t="shared" si="337"/>
        <v>3.6480317669224305E-10</v>
      </c>
      <c r="AA605" s="29">
        <f t="shared" si="338"/>
        <v>3.6480317638230726E-10</v>
      </c>
      <c r="AB605" s="29">
        <f t="shared" si="339"/>
        <v>3.6480317638230726E-10</v>
      </c>
      <c r="AD605" s="35"/>
      <c r="AE605" s="35"/>
      <c r="AF605" s="35"/>
      <c r="AL605" s="35"/>
      <c r="AM605" s="35"/>
      <c r="AN605" s="35"/>
      <c r="AT605" s="35"/>
      <c r="AU605" s="35"/>
      <c r="AV605" s="35"/>
      <c r="BB605" s="35"/>
      <c r="BC605" s="35"/>
      <c r="BD605" s="35"/>
      <c r="BJ605" s="35"/>
      <c r="BK605" s="35"/>
      <c r="BL605" s="35"/>
      <c r="BR605" s="35"/>
      <c r="BS605" s="35"/>
      <c r="BT605" s="35"/>
      <c r="BZ605" s="35"/>
      <c r="CA605" s="35"/>
      <c r="CB605" s="35"/>
      <c r="CH605" s="35"/>
      <c r="CI605" s="35"/>
      <c r="CJ605" s="35"/>
      <c r="CP605" s="35"/>
      <c r="CQ605" s="35"/>
      <c r="CR605" s="35"/>
      <c r="CX605" s="35"/>
      <c r="CY605" s="35"/>
      <c r="CZ605" s="35"/>
      <c r="DF605" s="35">
        <v>3.0909999999999997E-8</v>
      </c>
      <c r="DG605" s="35">
        <v>0.10717557454</v>
      </c>
      <c r="DH605" s="35">
        <v>3590.5168874420001</v>
      </c>
      <c r="DI605" s="29">
        <f t="shared" si="340"/>
        <v>-9.2676472425381657E-9</v>
      </c>
      <c r="DJ605" s="29">
        <f t="shared" si="341"/>
        <v>-9.2515964921195821E-9</v>
      </c>
      <c r="DK605" s="29">
        <f t="shared" si="342"/>
        <v>-9.251596547860094E-9</v>
      </c>
      <c r="DL605" s="29">
        <f t="shared" si="343"/>
        <v>-9.251596547860094E-9</v>
      </c>
      <c r="DN605" s="35">
        <v>8.5400000000000007E-9</v>
      </c>
      <c r="DO605" s="35">
        <v>1.9176501555700001</v>
      </c>
      <c r="DP605" s="35">
        <v>622.48879857470001</v>
      </c>
      <c r="DQ605" s="29">
        <f t="shared" si="344"/>
        <v>7.3321871865675001E-9</v>
      </c>
      <c r="DR605" s="29">
        <f t="shared" si="345"/>
        <v>7.3317740051162616E-9</v>
      </c>
      <c r="DS605" s="29">
        <f t="shared" si="346"/>
        <v>7.3317740065511297E-9</v>
      </c>
      <c r="DT605" s="29">
        <f t="shared" si="347"/>
        <v>7.3317740065511297E-9</v>
      </c>
      <c r="DV605" s="35"/>
      <c r="DW605" s="35"/>
      <c r="DX605" s="35"/>
      <c r="ED605" s="35"/>
      <c r="EE605" s="35"/>
      <c r="EF605" s="35"/>
      <c r="EL605" s="35"/>
      <c r="EM605" s="35"/>
      <c r="EN605" s="35"/>
      <c r="ET605" s="35"/>
      <c r="EU605" s="35"/>
      <c r="EV605" s="35"/>
    </row>
    <row r="606" spans="14:152" s="29" customFormat="1" ht="13.5" x14ac:dyDescent="0.3">
      <c r="N606" s="35">
        <v>7.0900000000000001E-9</v>
      </c>
      <c r="O606" s="35">
        <v>1.6451856281499999</v>
      </c>
      <c r="P606" s="35">
        <v>159.12442469019999</v>
      </c>
      <c r="Q606" s="29">
        <f t="shared" si="332"/>
        <v>-3.2911146132837973E-9</v>
      </c>
      <c r="R606" s="29">
        <f t="shared" si="333"/>
        <v>-3.2912660882799492E-9</v>
      </c>
      <c r="S606" s="29">
        <f t="shared" si="334"/>
        <v>-3.291266087753962E-9</v>
      </c>
      <c r="T606" s="29">
        <f t="shared" si="335"/>
        <v>-3.291266087753962E-9</v>
      </c>
      <c r="V606" s="35">
        <v>1.14E-9</v>
      </c>
      <c r="W606" s="35">
        <v>5.4651977327600001</v>
      </c>
      <c r="X606" s="35">
        <v>552.58551477449998</v>
      </c>
      <c r="Y606" s="29">
        <f t="shared" si="336"/>
        <v>-3.4023156786628915E-10</v>
      </c>
      <c r="Z606" s="29">
        <f t="shared" si="337"/>
        <v>-3.4014042789159265E-10</v>
      </c>
      <c r="AA606" s="29">
        <f t="shared" si="338"/>
        <v>-3.401404282080782E-10</v>
      </c>
      <c r="AB606" s="29">
        <f t="shared" si="339"/>
        <v>-3.401404282080782E-10</v>
      </c>
      <c r="AD606" s="35"/>
      <c r="AE606" s="35"/>
      <c r="AF606" s="35"/>
      <c r="AL606" s="35"/>
      <c r="AM606" s="35"/>
      <c r="AN606" s="35"/>
      <c r="AT606" s="35"/>
      <c r="AU606" s="35"/>
      <c r="AV606" s="35"/>
      <c r="BB606" s="35"/>
      <c r="BC606" s="35"/>
      <c r="BD606" s="35"/>
      <c r="BJ606" s="35"/>
      <c r="BK606" s="35"/>
      <c r="BL606" s="35"/>
      <c r="BR606" s="35"/>
      <c r="BS606" s="35"/>
      <c r="BT606" s="35"/>
      <c r="BZ606" s="35"/>
      <c r="CA606" s="35"/>
      <c r="CB606" s="35"/>
      <c r="CH606" s="35"/>
      <c r="CI606" s="35"/>
      <c r="CJ606" s="35"/>
      <c r="CP606" s="35"/>
      <c r="CQ606" s="35"/>
      <c r="CR606" s="35"/>
      <c r="CX606" s="35"/>
      <c r="CY606" s="35"/>
      <c r="CZ606" s="35"/>
      <c r="DF606" s="35">
        <v>2.9510000000000001E-8</v>
      </c>
      <c r="DG606" s="35">
        <v>1.76365810296</v>
      </c>
      <c r="DH606" s="35">
        <v>426.81063919709999</v>
      </c>
      <c r="DI606" s="29">
        <f t="shared" si="340"/>
        <v>-2.2011610479501543E-8</v>
      </c>
      <c r="DJ606" s="29">
        <f t="shared" si="341"/>
        <v>-2.2010338774313483E-8</v>
      </c>
      <c r="DK606" s="29">
        <f t="shared" si="342"/>
        <v>-2.2010338778729612E-8</v>
      </c>
      <c r="DL606" s="29">
        <f t="shared" si="343"/>
        <v>-2.2010338778729612E-8</v>
      </c>
      <c r="DN606" s="35">
        <v>9.7599999999999994E-9</v>
      </c>
      <c r="DO606" s="35">
        <v>3.09106001923</v>
      </c>
      <c r="DP606" s="35">
        <v>2332.0629558164001</v>
      </c>
      <c r="DQ606" s="29">
        <f t="shared" si="344"/>
        <v>-9.6808041257737034E-9</v>
      </c>
      <c r="DR606" s="29">
        <f t="shared" si="345"/>
        <v>-9.6812421580363519E-9</v>
      </c>
      <c r="DS606" s="29">
        <f t="shared" si="346"/>
        <v>-9.6812421565174051E-9</v>
      </c>
      <c r="DT606" s="29">
        <f t="shared" si="347"/>
        <v>-9.6812421565174051E-9</v>
      </c>
      <c r="DV606" s="35"/>
      <c r="DW606" s="35"/>
      <c r="DX606" s="35"/>
      <c r="ED606" s="35"/>
      <c r="EE606" s="35"/>
      <c r="EF606" s="35"/>
      <c r="EL606" s="35"/>
      <c r="EM606" s="35"/>
      <c r="EN606" s="35"/>
      <c r="ET606" s="35"/>
      <c r="EU606" s="35"/>
      <c r="EV606" s="35"/>
    </row>
    <row r="607" spans="14:152" s="29" customFormat="1" ht="13.5" x14ac:dyDescent="0.3">
      <c r="N607" s="35">
        <v>7.6999999999999995E-9</v>
      </c>
      <c r="O607" s="35">
        <v>4.0240499195000003</v>
      </c>
      <c r="P607" s="35">
        <v>909.81873305459999</v>
      </c>
      <c r="Q607" s="29">
        <f t="shared" si="332"/>
        <v>7.6910107016715857E-9</v>
      </c>
      <c r="R607" s="29">
        <f t="shared" si="333"/>
        <v>7.6909593296222851E-9</v>
      </c>
      <c r="S607" s="29">
        <f t="shared" si="334"/>
        <v>7.6909593298009264E-9</v>
      </c>
      <c r="T607" s="29">
        <f t="shared" si="335"/>
        <v>7.6909593298009264E-9</v>
      </c>
      <c r="V607" s="35">
        <v>1.32E-9</v>
      </c>
      <c r="W607" s="35">
        <v>1.76335093671</v>
      </c>
      <c r="X607" s="35">
        <v>432.01481684740003</v>
      </c>
      <c r="Y607" s="29">
        <f t="shared" si="336"/>
        <v>-1.0550595823209347E-9</v>
      </c>
      <c r="Z607" s="29">
        <f t="shared" si="337"/>
        <v>-1.0550076323058338E-9</v>
      </c>
      <c r="AA607" s="29">
        <f t="shared" si="338"/>
        <v>-1.0550076324862353E-9</v>
      </c>
      <c r="AB607" s="29">
        <f t="shared" si="339"/>
        <v>-1.0550076324862353E-9</v>
      </c>
      <c r="AD607" s="35"/>
      <c r="AE607" s="35"/>
      <c r="AF607" s="35"/>
      <c r="AL607" s="35"/>
      <c r="AM607" s="35"/>
      <c r="AN607" s="35"/>
      <c r="AT607" s="35"/>
      <c r="AU607" s="35"/>
      <c r="AV607" s="35"/>
      <c r="BB607" s="35"/>
      <c r="BC607" s="35"/>
      <c r="BD607" s="35"/>
      <c r="BJ607" s="35"/>
      <c r="BK607" s="35"/>
      <c r="BL607" s="35"/>
      <c r="BR607" s="35"/>
      <c r="BS607" s="35"/>
      <c r="BT607" s="35"/>
      <c r="BZ607" s="35"/>
      <c r="CA607" s="35"/>
      <c r="CB607" s="35"/>
      <c r="CH607" s="35"/>
      <c r="CI607" s="35"/>
      <c r="CJ607" s="35"/>
      <c r="CP607" s="35"/>
      <c r="CQ607" s="35"/>
      <c r="CR607" s="35"/>
      <c r="CX607" s="35"/>
      <c r="CY607" s="35"/>
      <c r="CZ607" s="35"/>
      <c r="DF607" s="35">
        <v>2.9580000000000001E-8</v>
      </c>
      <c r="DG607" s="35">
        <v>0.23653889191999999</v>
      </c>
      <c r="DH607" s="35">
        <v>1354.4331588434</v>
      </c>
      <c r="DI607" s="29">
        <f t="shared" si="340"/>
        <v>-2.8704165659213704E-8</v>
      </c>
      <c r="DJ607" s="29">
        <f t="shared" si="341"/>
        <v>-2.8705631954577449E-8</v>
      </c>
      <c r="DK607" s="29">
        <f t="shared" si="342"/>
        <v>-2.8705631949487899E-8</v>
      </c>
      <c r="DL607" s="29">
        <f t="shared" si="343"/>
        <v>-2.8705631949487899E-8</v>
      </c>
      <c r="DN607" s="35">
        <v>8.1899999999999992E-9</v>
      </c>
      <c r="DO607" s="35">
        <v>5.5568369048199999</v>
      </c>
      <c r="DP607" s="35">
        <v>462.02291352809999</v>
      </c>
      <c r="DQ607" s="29">
        <f t="shared" si="344"/>
        <v>7.2085222405564356E-9</v>
      </c>
      <c r="DR607" s="29">
        <f t="shared" si="345"/>
        <v>7.2087944930258716E-9</v>
      </c>
      <c r="DS607" s="29">
        <f t="shared" si="346"/>
        <v>7.2087944920805506E-9</v>
      </c>
      <c r="DT607" s="29">
        <f t="shared" si="347"/>
        <v>7.2087944920805506E-9</v>
      </c>
      <c r="DV607" s="35"/>
      <c r="DW607" s="35"/>
      <c r="DX607" s="35"/>
      <c r="ED607" s="35"/>
      <c r="EE607" s="35"/>
      <c r="EF607" s="35"/>
      <c r="EL607" s="35"/>
      <c r="EM607" s="35"/>
      <c r="EN607" s="35"/>
      <c r="ET607" s="35"/>
      <c r="EU607" s="35"/>
      <c r="EV607" s="35"/>
    </row>
    <row r="608" spans="14:152" s="29" customFormat="1" ht="13.5" x14ac:dyDescent="0.3">
      <c r="N608" s="35">
        <v>7.6500000000000007E-9</v>
      </c>
      <c r="O608" s="35">
        <v>1.6269313359699999</v>
      </c>
      <c r="P608" s="35">
        <v>465.95506679120001</v>
      </c>
      <c r="Q608" s="29">
        <f t="shared" si="332"/>
        <v>-7.4488039019839925E-9</v>
      </c>
      <c r="R608" s="29">
        <f t="shared" si="333"/>
        <v>-7.4486807766586855E-9</v>
      </c>
      <c r="S608" s="29">
        <f t="shared" si="334"/>
        <v>-7.4486807770862965E-9</v>
      </c>
      <c r="T608" s="29">
        <f t="shared" si="335"/>
        <v>-7.4486807770862965E-9</v>
      </c>
      <c r="V608" s="35">
        <v>1.13E-9</v>
      </c>
      <c r="W608" s="35">
        <v>0.68933513038000005</v>
      </c>
      <c r="X608" s="35">
        <v>450.97721326419997</v>
      </c>
      <c r="Y608" s="29">
        <f t="shared" si="336"/>
        <v>-1.8011682422091016E-10</v>
      </c>
      <c r="Z608" s="29">
        <f t="shared" si="337"/>
        <v>-1.8004056298048645E-10</v>
      </c>
      <c r="AA608" s="29">
        <f t="shared" si="338"/>
        <v>-1.8004056324530114E-10</v>
      </c>
      <c r="AB608" s="29">
        <f t="shared" si="339"/>
        <v>-1.8004056324530114E-10</v>
      </c>
      <c r="AD608" s="35"/>
      <c r="AE608" s="35"/>
      <c r="AF608" s="35"/>
      <c r="AL608" s="35"/>
      <c r="AM608" s="35"/>
      <c r="AN608" s="35"/>
      <c r="AT608" s="35"/>
      <c r="AU608" s="35"/>
      <c r="AV608" s="35"/>
      <c r="BB608" s="35"/>
      <c r="BC608" s="35"/>
      <c r="BD608" s="35"/>
      <c r="BJ608" s="35"/>
      <c r="BK608" s="35"/>
      <c r="BL608" s="35"/>
      <c r="BR608" s="35"/>
      <c r="BS608" s="35"/>
      <c r="BT608" s="35"/>
      <c r="BZ608" s="35"/>
      <c r="CA608" s="35"/>
      <c r="CB608" s="35"/>
      <c r="CH608" s="35"/>
      <c r="CI608" s="35"/>
      <c r="CJ608" s="35"/>
      <c r="CP608" s="35"/>
      <c r="CQ608" s="35"/>
      <c r="CR608" s="35"/>
      <c r="CX608" s="35"/>
      <c r="CY608" s="35"/>
      <c r="CZ608" s="35"/>
      <c r="DF608" s="35">
        <v>2.948E-8</v>
      </c>
      <c r="DG608" s="35">
        <v>4.5928983210399998</v>
      </c>
      <c r="DH608" s="35">
        <v>426.38574255489999</v>
      </c>
      <c r="DI608" s="29">
        <f t="shared" si="340"/>
        <v>1.4715429833086089E-8</v>
      </c>
      <c r="DJ608" s="29">
        <f t="shared" si="341"/>
        <v>1.4713778758835196E-8</v>
      </c>
      <c r="DK608" s="29">
        <f t="shared" si="342"/>
        <v>1.4713778764568571E-8</v>
      </c>
      <c r="DL608" s="29">
        <f t="shared" si="343"/>
        <v>1.4713778764568571E-8</v>
      </c>
      <c r="DN608" s="35">
        <v>8.0000000000000005E-9</v>
      </c>
      <c r="DO608" s="35">
        <v>1.4704267745999999</v>
      </c>
      <c r="DP608" s="35">
        <v>969.62247809489998</v>
      </c>
      <c r="DQ608" s="29">
        <f t="shared" si="344"/>
        <v>-4.78322340744414E-10</v>
      </c>
      <c r="DR608" s="29">
        <f t="shared" si="345"/>
        <v>-4.7949607517065278E-10</v>
      </c>
      <c r="DS608" s="29">
        <f t="shared" si="346"/>
        <v>-4.7949607109493072E-10</v>
      </c>
      <c r="DT608" s="29">
        <f t="shared" si="347"/>
        <v>-4.7949607109493072E-10</v>
      </c>
      <c r="DV608" s="35"/>
      <c r="DW608" s="35"/>
      <c r="DX608" s="35"/>
      <c r="ED608" s="35"/>
      <c r="EE608" s="35"/>
      <c r="EF608" s="35"/>
      <c r="EL608" s="35"/>
      <c r="EM608" s="35"/>
      <c r="EN608" s="35"/>
      <c r="ET608" s="35"/>
      <c r="EU608" s="35"/>
      <c r="EV608" s="35"/>
    </row>
    <row r="609" spans="14:152" s="29" customFormat="1" ht="13.5" x14ac:dyDescent="0.3">
      <c r="N609" s="35">
        <v>9.1100000000000002E-9</v>
      </c>
      <c r="O609" s="35">
        <v>5.0463565828199997</v>
      </c>
      <c r="P609" s="35">
        <v>913.96333463880001</v>
      </c>
      <c r="Q609" s="29">
        <f t="shared" si="332"/>
        <v>4.6014686741753839E-9</v>
      </c>
      <c r="R609" s="29">
        <f t="shared" si="333"/>
        <v>4.6025579239006158E-9</v>
      </c>
      <c r="S609" s="29">
        <f t="shared" si="334"/>
        <v>4.6025579201183837E-9</v>
      </c>
      <c r="T609" s="29">
        <f t="shared" si="335"/>
        <v>4.6025579201183837E-9</v>
      </c>
      <c r="V609" s="35">
        <v>1.2799999999999999E-9</v>
      </c>
      <c r="W609" s="35">
        <v>2.1398606887699998</v>
      </c>
      <c r="X609" s="35">
        <v>2751.5475996916002</v>
      </c>
      <c r="Y609" s="29">
        <f t="shared" si="336"/>
        <v>-1.2251965864788387E-9</v>
      </c>
      <c r="Z609" s="29">
        <f t="shared" si="337"/>
        <v>-1.2250419336507491E-9</v>
      </c>
      <c r="AA609" s="29">
        <f t="shared" si="338"/>
        <v>-1.225041934188145E-9</v>
      </c>
      <c r="AB609" s="29">
        <f t="shared" si="339"/>
        <v>-1.225041934188145E-9</v>
      </c>
      <c r="AD609" s="35"/>
      <c r="AE609" s="35"/>
      <c r="AF609" s="35"/>
      <c r="AL609" s="35"/>
      <c r="AM609" s="35"/>
      <c r="AN609" s="35"/>
      <c r="AT609" s="35"/>
      <c r="AU609" s="35"/>
      <c r="AV609" s="35"/>
      <c r="BB609" s="35"/>
      <c r="BC609" s="35"/>
      <c r="BD609" s="35"/>
      <c r="BJ609" s="35"/>
      <c r="BK609" s="35"/>
      <c r="BL609" s="35"/>
      <c r="BR609" s="35"/>
      <c r="BS609" s="35"/>
      <c r="BT609" s="35"/>
      <c r="BZ609" s="35"/>
      <c r="CA609" s="35"/>
      <c r="CB609" s="35"/>
      <c r="CH609" s="35"/>
      <c r="CI609" s="35"/>
      <c r="CJ609" s="35"/>
      <c r="CP609" s="35"/>
      <c r="CQ609" s="35"/>
      <c r="CR609" s="35"/>
      <c r="CX609" s="35"/>
      <c r="CY609" s="35"/>
      <c r="CZ609" s="35"/>
      <c r="DF609" s="35">
        <v>3.5059999999999998E-8</v>
      </c>
      <c r="DG609" s="35">
        <v>5.4322258421400003</v>
      </c>
      <c r="DH609" s="35">
        <v>84.9335269539</v>
      </c>
      <c r="DI609" s="29">
        <f t="shared" si="340"/>
        <v>3.027617902049653E-8</v>
      </c>
      <c r="DJ609" s="29">
        <f t="shared" si="341"/>
        <v>3.0276406632655019E-8</v>
      </c>
      <c r="DK609" s="29">
        <f t="shared" si="342"/>
        <v>3.0276406631864658E-8</v>
      </c>
      <c r="DL609" s="29">
        <f t="shared" si="343"/>
        <v>3.0276406631864658E-8</v>
      </c>
      <c r="DN609" s="35">
        <v>9.3299999999999998E-9</v>
      </c>
      <c r="DO609" s="35">
        <v>1.40166917666</v>
      </c>
      <c r="DP609" s="35">
        <v>287.93768165339998</v>
      </c>
      <c r="DQ609" s="29">
        <f t="shared" si="344"/>
        <v>9.1349001843347394E-9</v>
      </c>
      <c r="DR609" s="29">
        <f t="shared" si="345"/>
        <v>9.134817332374443E-9</v>
      </c>
      <c r="DS609" s="29">
        <f t="shared" si="346"/>
        <v>9.1348173326621728E-9</v>
      </c>
      <c r="DT609" s="29">
        <f t="shared" si="347"/>
        <v>9.1348173326621728E-9</v>
      </c>
      <c r="DV609" s="35"/>
      <c r="DW609" s="35"/>
      <c r="DX609" s="35"/>
      <c r="ED609" s="35"/>
      <c r="EE609" s="35"/>
      <c r="EF609" s="35"/>
      <c r="EL609" s="35"/>
      <c r="EM609" s="35"/>
      <c r="EN609" s="35"/>
      <c r="ET609" s="35"/>
      <c r="EU609" s="35"/>
      <c r="EV609" s="35"/>
    </row>
    <row r="610" spans="14:152" s="29" customFormat="1" ht="13.5" x14ac:dyDescent="0.3">
      <c r="N610" s="35">
        <v>8.6100000000000007E-9</v>
      </c>
      <c r="O610" s="35">
        <v>2.7897141080900001</v>
      </c>
      <c r="P610" s="35">
        <v>495.75071515079998</v>
      </c>
      <c r="Q610" s="29">
        <f t="shared" si="332"/>
        <v>-1.3201005378295622E-9</v>
      </c>
      <c r="R610" s="29">
        <f t="shared" si="333"/>
        <v>-1.3207399121206385E-9</v>
      </c>
      <c r="S610" s="29">
        <f t="shared" si="334"/>
        <v>-1.3207399099004471E-9</v>
      </c>
      <c r="T610" s="29">
        <f t="shared" si="335"/>
        <v>-1.3207399099004471E-9</v>
      </c>
      <c r="V610" s="35">
        <v>1.2300000000000001E-9</v>
      </c>
      <c r="W610" s="35">
        <v>4.59695145319</v>
      </c>
      <c r="X610" s="35">
        <v>216.00740842370001</v>
      </c>
      <c r="Y610" s="29">
        <f t="shared" si="336"/>
        <v>-3.0590301904942411E-10</v>
      </c>
      <c r="Z610" s="29">
        <f t="shared" si="337"/>
        <v>-3.0586400977207968E-10</v>
      </c>
      <c r="AA610" s="29">
        <f t="shared" si="338"/>
        <v>-3.0586400990753686E-10</v>
      </c>
      <c r="AB610" s="29">
        <f t="shared" si="339"/>
        <v>-3.0586400990753686E-10</v>
      </c>
      <c r="AD610" s="35"/>
      <c r="AE610" s="35"/>
      <c r="AF610" s="35"/>
      <c r="AL610" s="35"/>
      <c r="AM610" s="35"/>
      <c r="AN610" s="35"/>
      <c r="AT610" s="35"/>
      <c r="AU610" s="35"/>
      <c r="AV610" s="35"/>
      <c r="BB610" s="35"/>
      <c r="BC610" s="35"/>
      <c r="BD610" s="35"/>
      <c r="BJ610" s="35"/>
      <c r="BK610" s="35"/>
      <c r="BL610" s="35"/>
      <c r="BR610" s="35"/>
      <c r="BS610" s="35"/>
      <c r="BT610" s="35"/>
      <c r="BZ610" s="35"/>
      <c r="CA610" s="35"/>
      <c r="CB610" s="35"/>
      <c r="CH610" s="35"/>
      <c r="CI610" s="35"/>
      <c r="CJ610" s="35"/>
      <c r="CP610" s="35"/>
      <c r="CQ610" s="35"/>
      <c r="CR610" s="35"/>
      <c r="CX610" s="35"/>
      <c r="CY610" s="35"/>
      <c r="CZ610" s="35"/>
      <c r="DF610" s="35">
        <v>2.894E-8</v>
      </c>
      <c r="DG610" s="35">
        <v>5.6967833054200003</v>
      </c>
      <c r="DH610" s="35">
        <v>1262.3860848887</v>
      </c>
      <c r="DI610" s="29">
        <f t="shared" si="340"/>
        <v>1.3956067430840082E-8</v>
      </c>
      <c r="DJ610" s="29">
        <f t="shared" si="341"/>
        <v>1.3960918614605241E-8</v>
      </c>
      <c r="DK610" s="29">
        <f t="shared" si="342"/>
        <v>1.3960918597760619E-8</v>
      </c>
      <c r="DL610" s="29">
        <f t="shared" si="343"/>
        <v>1.3960918597760619E-8</v>
      </c>
      <c r="DN610" s="35">
        <v>7.8399999999999994E-9</v>
      </c>
      <c r="DO610" s="35">
        <v>1.6923516276999999</v>
      </c>
      <c r="DP610" s="35">
        <v>477.80391620720002</v>
      </c>
      <c r="DQ610" s="29">
        <f t="shared" si="344"/>
        <v>-7.8369236526517564E-9</v>
      </c>
      <c r="DR610" s="29">
        <f t="shared" si="345"/>
        <v>-7.8369395378615901E-9</v>
      </c>
      <c r="DS610" s="29">
        <f t="shared" si="346"/>
        <v>-7.8369395378064999E-9</v>
      </c>
      <c r="DT610" s="29">
        <f t="shared" si="347"/>
        <v>-7.8369395378064999E-9</v>
      </c>
      <c r="DV610" s="35"/>
      <c r="DW610" s="35"/>
      <c r="DX610" s="35"/>
      <c r="ED610" s="35"/>
      <c r="EE610" s="35"/>
      <c r="EF610" s="35"/>
      <c r="EL610" s="35"/>
      <c r="EM610" s="35"/>
      <c r="EN610" s="35"/>
      <c r="ET610" s="35"/>
      <c r="EU610" s="35"/>
      <c r="EV610" s="35"/>
    </row>
    <row r="611" spans="14:152" s="29" customFormat="1" ht="13.5" x14ac:dyDescent="0.3">
      <c r="N611" s="35">
        <v>6.8800000000000002E-9</v>
      </c>
      <c r="O611" s="35">
        <v>1.1020746700499999</v>
      </c>
      <c r="P611" s="35">
        <v>1.5368623349999999</v>
      </c>
      <c r="Q611" s="29">
        <f t="shared" si="332"/>
        <v>2.9538482076770082E-9</v>
      </c>
      <c r="R611" s="29">
        <f t="shared" si="333"/>
        <v>2.9538496552384165E-9</v>
      </c>
      <c r="S611" s="29">
        <f t="shared" si="334"/>
        <v>2.9538496552333902E-9</v>
      </c>
      <c r="T611" s="29">
        <f t="shared" si="335"/>
        <v>2.9538496552333902E-9</v>
      </c>
      <c r="V611" s="35">
        <v>1.19E-9</v>
      </c>
      <c r="W611" s="35">
        <v>1.0468866645699999</v>
      </c>
      <c r="X611" s="35">
        <v>462.02291352809999</v>
      </c>
      <c r="Y611" s="29">
        <f t="shared" si="336"/>
        <v>-7.6391509371681483E-10</v>
      </c>
      <c r="Z611" s="29">
        <f t="shared" si="337"/>
        <v>-7.6385118885123569E-10</v>
      </c>
      <c r="AA611" s="29">
        <f t="shared" si="338"/>
        <v>-7.6385118907314995E-10</v>
      </c>
      <c r="AB611" s="29">
        <f t="shared" si="339"/>
        <v>-7.6385118907314995E-10</v>
      </c>
      <c r="AD611" s="35"/>
      <c r="AE611" s="35"/>
      <c r="AF611" s="35"/>
      <c r="AL611" s="35"/>
      <c r="AM611" s="35"/>
      <c r="AN611" s="35"/>
      <c r="AT611" s="35"/>
      <c r="AU611" s="35"/>
      <c r="AV611" s="35"/>
      <c r="BB611" s="35"/>
      <c r="BC611" s="35"/>
      <c r="BD611" s="35"/>
      <c r="BJ611" s="35"/>
      <c r="BK611" s="35"/>
      <c r="BL611" s="35"/>
      <c r="BR611" s="35"/>
      <c r="BS611" s="35"/>
      <c r="BT611" s="35"/>
      <c r="BZ611" s="35"/>
      <c r="CA611" s="35"/>
      <c r="CB611" s="35"/>
      <c r="CH611" s="35"/>
      <c r="CI611" s="35"/>
      <c r="CJ611" s="35"/>
      <c r="CP611" s="35"/>
      <c r="CQ611" s="35"/>
      <c r="CR611" s="35"/>
      <c r="CX611" s="35"/>
      <c r="CY611" s="35"/>
      <c r="CZ611" s="35"/>
      <c r="DF611" s="35">
        <v>3.6820000000000001E-8</v>
      </c>
      <c r="DG611" s="35">
        <v>1.0712231300699999</v>
      </c>
      <c r="DH611" s="35">
        <v>395.57870223899999</v>
      </c>
      <c r="DI611" s="29">
        <f t="shared" si="340"/>
        <v>1.2895260404881101E-8</v>
      </c>
      <c r="DJ611" s="29">
        <f t="shared" si="341"/>
        <v>1.2897328417867766E-8</v>
      </c>
      <c r="DK611" s="29">
        <f t="shared" si="342"/>
        <v>1.2897328410686765E-8</v>
      </c>
      <c r="DL611" s="29">
        <f t="shared" si="343"/>
        <v>1.2897328410686765E-8</v>
      </c>
      <c r="DN611" s="35">
        <v>7.8199999999999999E-9</v>
      </c>
      <c r="DO611" s="35">
        <v>3.9815341658499999</v>
      </c>
      <c r="DP611" s="35">
        <v>702.14871190910003</v>
      </c>
      <c r="DQ611" s="29">
        <f t="shared" si="344"/>
        <v>-7.4175833255071765E-9</v>
      </c>
      <c r="DR611" s="29">
        <f t="shared" si="345"/>
        <v>-7.4173197220389326E-9</v>
      </c>
      <c r="DS611" s="29">
        <f t="shared" si="346"/>
        <v>-7.4173197229544304E-9</v>
      </c>
      <c r="DT611" s="29">
        <f t="shared" si="347"/>
        <v>-7.4173197229544304E-9</v>
      </c>
      <c r="DV611" s="35"/>
      <c r="DW611" s="35"/>
      <c r="DX611" s="35"/>
      <c r="ED611" s="35"/>
      <c r="EE611" s="35"/>
      <c r="EF611" s="35"/>
      <c r="EL611" s="35"/>
      <c r="EM611" s="35"/>
      <c r="EN611" s="35"/>
      <c r="ET611" s="35"/>
      <c r="EU611" s="35"/>
      <c r="EV611" s="35"/>
    </row>
    <row r="612" spans="14:152" s="29" customFormat="1" ht="13.5" x14ac:dyDescent="0.3">
      <c r="N612" s="35">
        <v>8.0299999999999998E-9</v>
      </c>
      <c r="O612" s="35">
        <v>4.3304391909</v>
      </c>
      <c r="P612" s="35">
        <v>453.42489381899998</v>
      </c>
      <c r="Q612" s="29">
        <f t="shared" si="332"/>
        <v>5.1690416032446448E-9</v>
      </c>
      <c r="R612" s="29">
        <f t="shared" si="333"/>
        <v>5.1686192248995162E-9</v>
      </c>
      <c r="S612" s="29">
        <f t="shared" si="334"/>
        <v>5.168619226366253E-9</v>
      </c>
      <c r="T612" s="29">
        <f t="shared" si="335"/>
        <v>5.168619226366253E-9</v>
      </c>
      <c r="V612" s="35">
        <v>1.08E-9</v>
      </c>
      <c r="W612" s="35">
        <v>5.3687317028899999</v>
      </c>
      <c r="X612" s="35">
        <v>3377.2177920039999</v>
      </c>
      <c r="Y612" s="29">
        <f t="shared" si="336"/>
        <v>-9.3134571254289487E-10</v>
      </c>
      <c r="Z612" s="29">
        <f t="shared" si="337"/>
        <v>-9.3162551949930811E-10</v>
      </c>
      <c r="AA612" s="29">
        <f t="shared" si="338"/>
        <v>-9.3162551852811328E-10</v>
      </c>
      <c r="AB612" s="29">
        <f t="shared" si="339"/>
        <v>-9.3162551852811328E-10</v>
      </c>
      <c r="AD612" s="35"/>
      <c r="AE612" s="35"/>
      <c r="AF612" s="35"/>
      <c r="AL612" s="35"/>
      <c r="AM612" s="35"/>
      <c r="AN612" s="35"/>
      <c r="AT612" s="35"/>
      <c r="AU612" s="35"/>
      <c r="AV612" s="35"/>
      <c r="BB612" s="35"/>
      <c r="BC612" s="35"/>
      <c r="BD612" s="35"/>
      <c r="BJ612" s="35"/>
      <c r="BK612" s="35"/>
      <c r="BL612" s="35"/>
      <c r="BR612" s="35"/>
      <c r="BS612" s="35"/>
      <c r="BT612" s="35"/>
      <c r="BZ612" s="35"/>
      <c r="CA612" s="35"/>
      <c r="CB612" s="35"/>
      <c r="CH612" s="35"/>
      <c r="CI612" s="35"/>
      <c r="CJ612" s="35"/>
      <c r="CP612" s="35"/>
      <c r="CQ612" s="35"/>
      <c r="CR612" s="35"/>
      <c r="CX612" s="35"/>
      <c r="CY612" s="35"/>
      <c r="CZ612" s="35"/>
      <c r="DF612" s="35">
        <v>2.9830000000000003E-8</v>
      </c>
      <c r="DG612" s="35">
        <v>5.2509381604799996</v>
      </c>
      <c r="DH612" s="35">
        <v>313.47110834979998</v>
      </c>
      <c r="DI612" s="29">
        <f t="shared" si="340"/>
        <v>-1.8130295078888052E-8</v>
      </c>
      <c r="DJ612" s="29">
        <f t="shared" si="341"/>
        <v>-1.8131420654720139E-8</v>
      </c>
      <c r="DK612" s="29">
        <f t="shared" si="342"/>
        <v>-1.813142065081171E-8</v>
      </c>
      <c r="DL612" s="29">
        <f t="shared" si="343"/>
        <v>-1.813142065081171E-8</v>
      </c>
      <c r="DN612" s="35">
        <v>8.0999999999999997E-9</v>
      </c>
      <c r="DO612" s="35">
        <v>5.8768916154899999</v>
      </c>
      <c r="DP612" s="35">
        <v>561.93429400900004</v>
      </c>
      <c r="DQ612" s="29">
        <f t="shared" si="344"/>
        <v>-6.1732842100337899E-9</v>
      </c>
      <c r="DR612" s="29">
        <f t="shared" si="345"/>
        <v>-6.1728374905902047E-9</v>
      </c>
      <c r="DS612" s="29">
        <f t="shared" si="346"/>
        <v>-6.1728374921415033E-9</v>
      </c>
      <c r="DT612" s="29">
        <f t="shared" si="347"/>
        <v>-6.1728374921415033E-9</v>
      </c>
      <c r="DV612" s="35"/>
      <c r="DW612" s="35"/>
      <c r="DX612" s="35"/>
      <c r="ED612" s="35"/>
      <c r="EE612" s="35"/>
      <c r="EF612" s="35"/>
      <c r="EL612" s="35"/>
      <c r="EM612" s="35"/>
      <c r="EN612" s="35"/>
      <c r="ET612" s="35"/>
      <c r="EU612" s="35"/>
      <c r="EV612" s="35"/>
    </row>
    <row r="613" spans="14:152" s="29" customFormat="1" ht="13.5" x14ac:dyDescent="0.3">
      <c r="N613" s="35">
        <v>6.7299999999999997E-9</v>
      </c>
      <c r="O613" s="35">
        <v>3.4393338529999998E-2</v>
      </c>
      <c r="P613" s="35">
        <v>2524.0214102519999</v>
      </c>
      <c r="Q613" s="29">
        <f t="shared" si="332"/>
        <v>-6.610686029807807E-9</v>
      </c>
      <c r="R613" s="29">
        <f t="shared" si="333"/>
        <v>-6.6111682539716857E-9</v>
      </c>
      <c r="S613" s="29">
        <f t="shared" si="334"/>
        <v>-6.6111682522988593E-9</v>
      </c>
      <c r="T613" s="29">
        <f t="shared" si="335"/>
        <v>-6.6111682522988593E-9</v>
      </c>
      <c r="V613" s="35">
        <v>1.4200000000000001E-9</v>
      </c>
      <c r="W613" s="35">
        <v>6.2462625647200003</v>
      </c>
      <c r="X613" s="35">
        <v>299.12639426919998</v>
      </c>
      <c r="Y613" s="29">
        <f t="shared" si="336"/>
        <v>1.5456950614067786E-10</v>
      </c>
      <c r="Z613" s="29">
        <f t="shared" si="337"/>
        <v>1.5450550132661444E-10</v>
      </c>
      <c r="AA613" s="29">
        <f t="shared" si="338"/>
        <v>1.5450550154886988E-10</v>
      </c>
      <c r="AB613" s="29">
        <f t="shared" si="339"/>
        <v>1.5450550154886988E-10</v>
      </c>
      <c r="AD613" s="35"/>
      <c r="AE613" s="35"/>
      <c r="AF613" s="35"/>
      <c r="AL613" s="35"/>
      <c r="AM613" s="35"/>
      <c r="AN613" s="35"/>
      <c r="AT613" s="35"/>
      <c r="AU613" s="35"/>
      <c r="AV613" s="35"/>
      <c r="BB613" s="35"/>
      <c r="BC613" s="35"/>
      <c r="BD613" s="35"/>
      <c r="BJ613" s="35"/>
      <c r="BK613" s="35"/>
      <c r="BL613" s="35"/>
      <c r="BR613" s="35"/>
      <c r="BS613" s="35"/>
      <c r="BT613" s="35"/>
      <c r="BZ613" s="35"/>
      <c r="CA613" s="35"/>
      <c r="CB613" s="35"/>
      <c r="CH613" s="35"/>
      <c r="CI613" s="35"/>
      <c r="CJ613" s="35"/>
      <c r="CP613" s="35"/>
      <c r="CQ613" s="35"/>
      <c r="CR613" s="35"/>
      <c r="CX613" s="35"/>
      <c r="CY613" s="35"/>
      <c r="CZ613" s="35"/>
      <c r="DF613" s="35">
        <v>3.1170000000000001E-8</v>
      </c>
      <c r="DG613" s="35">
        <v>4.1876723923699997</v>
      </c>
      <c r="DH613" s="35">
        <v>366.7944458357</v>
      </c>
      <c r="DI613" s="29">
        <f t="shared" si="340"/>
        <v>-2.3426971064950486E-8</v>
      </c>
      <c r="DJ613" s="29">
        <f t="shared" si="341"/>
        <v>-2.3428114220870809E-8</v>
      </c>
      <c r="DK613" s="29">
        <f t="shared" si="342"/>
        <v>-2.3428114216901341E-8</v>
      </c>
      <c r="DL613" s="29">
        <f t="shared" si="343"/>
        <v>-2.3428114216901341E-8</v>
      </c>
      <c r="DN613" s="35">
        <v>8.5799999999999997E-9</v>
      </c>
      <c r="DO613" s="35">
        <v>4.0296477316899999</v>
      </c>
      <c r="DP613" s="35">
        <v>41.644497775600001</v>
      </c>
      <c r="DQ613" s="29">
        <f t="shared" si="344"/>
        <v>-5.4531304767495707E-11</v>
      </c>
      <c r="DR613" s="29">
        <f t="shared" si="345"/>
        <v>-5.4585466543494791E-11</v>
      </c>
      <c r="DS613" s="29">
        <f t="shared" si="346"/>
        <v>-5.4585466355415284E-11</v>
      </c>
      <c r="DT613" s="29">
        <f t="shared" si="347"/>
        <v>-5.4585466355415284E-11</v>
      </c>
      <c r="DV613" s="35"/>
      <c r="DW613" s="35"/>
      <c r="DX613" s="35"/>
      <c r="ED613" s="35"/>
      <c r="EE613" s="35"/>
      <c r="EF613" s="35"/>
      <c r="EL613" s="35"/>
      <c r="EM613" s="35"/>
      <c r="EN613" s="35"/>
      <c r="ET613" s="35"/>
      <c r="EU613" s="35"/>
      <c r="EV613" s="35"/>
    </row>
    <row r="614" spans="14:152" s="29" customFormat="1" ht="13.5" x14ac:dyDescent="0.3">
      <c r="N614" s="35">
        <v>8.5600000000000002E-9</v>
      </c>
      <c r="O614" s="35">
        <v>3.50639182375</v>
      </c>
      <c r="P614" s="35">
        <v>439.12836384820002</v>
      </c>
      <c r="Q614" s="29">
        <f t="shared" si="332"/>
        <v>-2.9906623049545211E-9</v>
      </c>
      <c r="R614" s="29">
        <f t="shared" si="333"/>
        <v>-2.9911961903973217E-9</v>
      </c>
      <c r="S614" s="29">
        <f t="shared" si="334"/>
        <v>-2.9911961885434395E-9</v>
      </c>
      <c r="T614" s="29">
        <f t="shared" si="335"/>
        <v>-2.9911961885434395E-9</v>
      </c>
      <c r="V614" s="35">
        <v>1.1800000000000001E-9</v>
      </c>
      <c r="W614" s="35">
        <v>0.63448253509999997</v>
      </c>
      <c r="X614" s="35">
        <v>369.97583957339998</v>
      </c>
      <c r="Y614" s="29">
        <f t="shared" si="336"/>
        <v>1.104189348858403E-9</v>
      </c>
      <c r="Z614" s="29">
        <f t="shared" si="337"/>
        <v>1.1042126849958038E-9</v>
      </c>
      <c r="AA614" s="29">
        <f t="shared" si="338"/>
        <v>1.1042126849147759E-9</v>
      </c>
      <c r="AB614" s="29">
        <f t="shared" si="339"/>
        <v>1.1042126849147759E-9</v>
      </c>
      <c r="AD614" s="35"/>
      <c r="AE614" s="35"/>
      <c r="AF614" s="35"/>
      <c r="AL614" s="35"/>
      <c r="AM614" s="35"/>
      <c r="AN614" s="35"/>
      <c r="AT614" s="35"/>
      <c r="AU614" s="35"/>
      <c r="AV614" s="35"/>
      <c r="BB614" s="35"/>
      <c r="BC614" s="35"/>
      <c r="BD614" s="35"/>
      <c r="BJ614" s="35"/>
      <c r="BK614" s="35"/>
      <c r="BL614" s="35"/>
      <c r="BR614" s="35"/>
      <c r="BS614" s="35"/>
      <c r="BT614" s="35"/>
      <c r="BZ614" s="35"/>
      <c r="CA614" s="35"/>
      <c r="CB614" s="35"/>
      <c r="CH614" s="35"/>
      <c r="CI614" s="35"/>
      <c r="CJ614" s="35"/>
      <c r="CP614" s="35"/>
      <c r="CQ614" s="35"/>
      <c r="CR614" s="35"/>
      <c r="CX614" s="35"/>
      <c r="CY614" s="35"/>
      <c r="CZ614" s="35"/>
      <c r="DF614" s="35">
        <v>2.873E-8</v>
      </c>
      <c r="DG614" s="35">
        <v>4.4547231272700003</v>
      </c>
      <c r="DH614" s="35">
        <v>361.37781986430002</v>
      </c>
      <c r="DI614" s="29">
        <f t="shared" si="340"/>
        <v>-1.7872221243316121E-8</v>
      </c>
      <c r="DJ614" s="29">
        <f t="shared" si="341"/>
        <v>-1.7873453447290187E-8</v>
      </c>
      <c r="DK614" s="29">
        <f t="shared" si="342"/>
        <v>-1.7873453443011505E-8</v>
      </c>
      <c r="DL614" s="29">
        <f t="shared" si="343"/>
        <v>-1.7873453443011505E-8</v>
      </c>
      <c r="DN614" s="35">
        <v>8.1899999999999992E-9</v>
      </c>
      <c r="DO614" s="35">
        <v>0.98885784754999995</v>
      </c>
      <c r="DP614" s="35">
        <v>960.22130923370003</v>
      </c>
      <c r="DQ614" s="29">
        <f t="shared" si="344"/>
        <v>-5.2390158853080389E-9</v>
      </c>
      <c r="DR614" s="29">
        <f t="shared" si="345"/>
        <v>-5.2399321212471183E-9</v>
      </c>
      <c r="DS614" s="29">
        <f t="shared" si="346"/>
        <v>-5.2399321180657031E-9</v>
      </c>
      <c r="DT614" s="29">
        <f t="shared" si="347"/>
        <v>-5.2399321180657031E-9</v>
      </c>
      <c r="DV614" s="35"/>
      <c r="DW614" s="35"/>
      <c r="DX614" s="35"/>
      <c r="ED614" s="35"/>
      <c r="EE614" s="35"/>
      <c r="EF614" s="35"/>
      <c r="EL614" s="35"/>
      <c r="EM614" s="35"/>
      <c r="EN614" s="35"/>
      <c r="ET614" s="35"/>
      <c r="EU614" s="35"/>
      <c r="EV614" s="35"/>
    </row>
    <row r="615" spans="14:152" s="29" customFormat="1" ht="13.5" x14ac:dyDescent="0.3">
      <c r="N615" s="35">
        <v>6.8400000000000004E-9</v>
      </c>
      <c r="O615" s="35">
        <v>3.9390680760599999</v>
      </c>
      <c r="P615" s="35">
        <v>337.80194662820003</v>
      </c>
      <c r="Q615" s="29">
        <f t="shared" si="332"/>
        <v>-6.8399976212486772E-9</v>
      </c>
      <c r="R615" s="29">
        <f t="shared" si="333"/>
        <v>-6.8399979043846186E-9</v>
      </c>
      <c r="S615" s="29">
        <f t="shared" si="334"/>
        <v>-6.8399979043836673E-9</v>
      </c>
      <c r="T615" s="29">
        <f t="shared" si="335"/>
        <v>-6.8399979043836673E-9</v>
      </c>
      <c r="V615" s="35">
        <v>1.0500000000000001E-9</v>
      </c>
      <c r="W615" s="35">
        <v>2.3157061967499999</v>
      </c>
      <c r="X615" s="35">
        <v>200.55647414469999</v>
      </c>
      <c r="Y615" s="29">
        <f t="shared" si="336"/>
        <v>7.9623764353103682E-10</v>
      </c>
      <c r="Z615" s="29">
        <f t="shared" si="337"/>
        <v>7.9621683418051582E-10</v>
      </c>
      <c r="AA615" s="29">
        <f t="shared" si="338"/>
        <v>7.9621683425277646E-10</v>
      </c>
      <c r="AB615" s="29">
        <f t="shared" si="339"/>
        <v>7.9621683425277646E-10</v>
      </c>
      <c r="AD615" s="35"/>
      <c r="AE615" s="35"/>
      <c r="AF615" s="35"/>
      <c r="AL615" s="35"/>
      <c r="AM615" s="35"/>
      <c r="AN615" s="35"/>
      <c r="AT615" s="35"/>
      <c r="AU615" s="35"/>
      <c r="AV615" s="35"/>
      <c r="BB615" s="35"/>
      <c r="BC615" s="35"/>
      <c r="BD615" s="35"/>
      <c r="BJ615" s="35"/>
      <c r="BK615" s="35"/>
      <c r="BL615" s="35"/>
      <c r="BR615" s="35"/>
      <c r="BS615" s="35"/>
      <c r="BT615" s="35"/>
      <c r="BZ615" s="35"/>
      <c r="CA615" s="35"/>
      <c r="CB615" s="35"/>
      <c r="CH615" s="35"/>
      <c r="CI615" s="35"/>
      <c r="CJ615" s="35"/>
      <c r="CP615" s="35"/>
      <c r="CQ615" s="35"/>
      <c r="CR615" s="35"/>
      <c r="CX615" s="35"/>
      <c r="CY615" s="35"/>
      <c r="CZ615" s="35"/>
      <c r="DF615" s="35">
        <v>3.5210000000000002E-8</v>
      </c>
      <c r="DG615" s="35">
        <v>2.05528981993</v>
      </c>
      <c r="DH615" s="35">
        <v>1261.6353253632999</v>
      </c>
      <c r="DI615" s="29">
        <f t="shared" si="340"/>
        <v>-2.9915895789929372E-8</v>
      </c>
      <c r="DJ615" s="29">
        <f t="shared" si="341"/>
        <v>-2.9919446349336373E-8</v>
      </c>
      <c r="DK615" s="29">
        <f t="shared" si="342"/>
        <v>-2.9919446337009106E-8</v>
      </c>
      <c r="DL615" s="29">
        <f t="shared" si="343"/>
        <v>-2.9919446337009106E-8</v>
      </c>
      <c r="DN615" s="35">
        <v>8.8200000000000006E-9</v>
      </c>
      <c r="DO615" s="35">
        <v>1.4955963830600001</v>
      </c>
      <c r="DP615" s="35">
        <v>760.25553592000006</v>
      </c>
      <c r="DQ615" s="29">
        <f t="shared" si="344"/>
        <v>2.5523368428807316E-9</v>
      </c>
      <c r="DR615" s="29">
        <f t="shared" si="345"/>
        <v>2.5533097837943478E-9</v>
      </c>
      <c r="DS615" s="29">
        <f t="shared" si="346"/>
        <v>2.5533097804159143E-9</v>
      </c>
      <c r="DT615" s="29">
        <f t="shared" si="347"/>
        <v>2.5533097804159143E-9</v>
      </c>
      <c r="DV615" s="35"/>
      <c r="DW615" s="35"/>
      <c r="DX615" s="35"/>
      <c r="ED615" s="35"/>
      <c r="EE615" s="35"/>
      <c r="EF615" s="35"/>
      <c r="EL615" s="35"/>
      <c r="EM615" s="35"/>
      <c r="EN615" s="35"/>
      <c r="ET615" s="35"/>
      <c r="EU615" s="35"/>
      <c r="EV615" s="35"/>
    </row>
    <row r="616" spans="14:152" s="29" customFormat="1" ht="13.5" x14ac:dyDescent="0.3">
      <c r="N616" s="35">
        <v>7.1600000000000001E-9</v>
      </c>
      <c r="O616" s="35">
        <v>6.1890985498699997</v>
      </c>
      <c r="P616" s="35">
        <v>310.7146112543</v>
      </c>
      <c r="Q616" s="29">
        <f t="shared" si="332"/>
        <v>1.702774733022753E-9</v>
      </c>
      <c r="R616" s="29">
        <f t="shared" si="333"/>
        <v>1.702447172363441E-9</v>
      </c>
      <c r="S616" s="29">
        <f t="shared" si="334"/>
        <v>1.7024471735008943E-9</v>
      </c>
      <c r="T616" s="29">
        <f t="shared" si="335"/>
        <v>1.7024471735008943E-9</v>
      </c>
      <c r="V616" s="35">
        <v>1.2400000000000001E-9</v>
      </c>
      <c r="W616" s="35">
        <v>1.8711081514000001</v>
      </c>
      <c r="X616" s="35">
        <v>850.0149880143</v>
      </c>
      <c r="Y616" s="29">
        <f t="shared" si="336"/>
        <v>-1.2394042042420103E-9</v>
      </c>
      <c r="Z616" s="29">
        <f t="shared" si="337"/>
        <v>-1.2393992416676257E-9</v>
      </c>
      <c r="AA616" s="29">
        <f t="shared" si="338"/>
        <v>-1.2393992416848937E-9</v>
      </c>
      <c r="AB616" s="29">
        <f t="shared" si="339"/>
        <v>-1.2393992416848937E-9</v>
      </c>
      <c r="AD616" s="35"/>
      <c r="AE616" s="35"/>
      <c r="AF616" s="35"/>
      <c r="AL616" s="35"/>
      <c r="AM616" s="35"/>
      <c r="AN616" s="35"/>
      <c r="AT616" s="35"/>
      <c r="AU616" s="35"/>
      <c r="AV616" s="35"/>
      <c r="BB616" s="35"/>
      <c r="BC616" s="35"/>
      <c r="BD616" s="35"/>
      <c r="BJ616" s="35"/>
      <c r="BK616" s="35"/>
      <c r="BL616" s="35"/>
      <c r="BR616" s="35"/>
      <c r="BS616" s="35"/>
      <c r="BT616" s="35"/>
      <c r="BZ616" s="35"/>
      <c r="CA616" s="35"/>
      <c r="CB616" s="35"/>
      <c r="CH616" s="35"/>
      <c r="CI616" s="35"/>
      <c r="CJ616" s="35"/>
      <c r="CP616" s="35"/>
      <c r="CQ616" s="35"/>
      <c r="CR616" s="35"/>
      <c r="CX616" s="35"/>
      <c r="CY616" s="35"/>
      <c r="CZ616" s="35"/>
      <c r="DF616" s="35">
        <v>3.4959999999999997E-8</v>
      </c>
      <c r="DG616" s="35">
        <v>1.8795075907800001</v>
      </c>
      <c r="DH616" s="35">
        <v>439.12836384820002</v>
      </c>
      <c r="DI616" s="29">
        <f t="shared" si="340"/>
        <v>-3.2020685836892462E-8</v>
      </c>
      <c r="DJ616" s="29">
        <f t="shared" si="341"/>
        <v>-3.2019751767732136E-8</v>
      </c>
      <c r="DK616" s="29">
        <f t="shared" si="342"/>
        <v>-3.2019751770975888E-8</v>
      </c>
      <c r="DL616" s="29">
        <f t="shared" si="343"/>
        <v>-3.2019751770975888E-8</v>
      </c>
      <c r="DN616" s="35">
        <v>7.6700000000000002E-9</v>
      </c>
      <c r="DO616" s="35">
        <v>2.4678765453099998</v>
      </c>
      <c r="DP616" s="35">
        <v>402.2191684878</v>
      </c>
      <c r="DQ616" s="29">
        <f t="shared" si="344"/>
        <v>-6.9905112545426527E-9</v>
      </c>
      <c r="DR616" s="29">
        <f t="shared" si="345"/>
        <v>-6.9903188060392282E-9</v>
      </c>
      <c r="DS616" s="29">
        <f t="shared" si="346"/>
        <v>-6.9903188067075414E-9</v>
      </c>
      <c r="DT616" s="29">
        <f t="shared" si="347"/>
        <v>-6.9903188067075414E-9</v>
      </c>
      <c r="DV616" s="35"/>
      <c r="DW616" s="35"/>
      <c r="DX616" s="35"/>
      <c r="ED616" s="35"/>
      <c r="EE616" s="35"/>
      <c r="EF616" s="35"/>
      <c r="EL616" s="35"/>
      <c r="EM616" s="35"/>
      <c r="EN616" s="35"/>
      <c r="ET616" s="35"/>
      <c r="EU616" s="35"/>
      <c r="EV616" s="35"/>
    </row>
    <row r="617" spans="14:152" s="29" customFormat="1" ht="13.5" x14ac:dyDescent="0.3">
      <c r="N617" s="35">
        <v>9.2199999999999992E-9</v>
      </c>
      <c r="O617" s="35">
        <v>1.7063420032000001</v>
      </c>
      <c r="P617" s="35">
        <v>125.1841747464</v>
      </c>
      <c r="Q617" s="29">
        <f t="shared" si="332"/>
        <v>-7.6201073236733872E-9</v>
      </c>
      <c r="R617" s="29">
        <f t="shared" si="333"/>
        <v>-7.620205819537408E-9</v>
      </c>
      <c r="S617" s="29">
        <f t="shared" si="334"/>
        <v>-7.620205819195387E-9</v>
      </c>
      <c r="T617" s="29">
        <f t="shared" si="335"/>
        <v>-7.620205819195387E-9</v>
      </c>
      <c r="V617" s="35">
        <v>1.0600000000000001E-9</v>
      </c>
      <c r="W617" s="35">
        <v>0.55623662569999999</v>
      </c>
      <c r="X617" s="35">
        <v>114.3991069134</v>
      </c>
      <c r="Y617" s="29">
        <f t="shared" si="336"/>
        <v>-7.9179218546757659E-10</v>
      </c>
      <c r="Z617" s="29">
        <f t="shared" si="337"/>
        <v>-7.9177996422224899E-10</v>
      </c>
      <c r="AA617" s="29">
        <f t="shared" si="338"/>
        <v>-7.917799642646876E-10</v>
      </c>
      <c r="AB617" s="29">
        <f t="shared" si="339"/>
        <v>-7.917799642646876E-10</v>
      </c>
      <c r="AD617" s="35"/>
      <c r="AE617" s="35"/>
      <c r="AF617" s="35"/>
      <c r="AL617" s="35"/>
      <c r="AM617" s="35"/>
      <c r="AN617" s="35"/>
      <c r="AT617" s="35"/>
      <c r="AU617" s="35"/>
      <c r="AV617" s="35"/>
      <c r="BB617" s="35"/>
      <c r="BC617" s="35"/>
      <c r="BD617" s="35"/>
      <c r="BJ617" s="35"/>
      <c r="BK617" s="35"/>
      <c r="BL617" s="35"/>
      <c r="BR617" s="35"/>
      <c r="BS617" s="35"/>
      <c r="BT617" s="35"/>
      <c r="BZ617" s="35"/>
      <c r="CA617" s="35"/>
      <c r="CB617" s="35"/>
      <c r="CH617" s="35"/>
      <c r="CI617" s="35"/>
      <c r="CJ617" s="35"/>
      <c r="CP617" s="35"/>
      <c r="CQ617" s="35"/>
      <c r="CR617" s="35"/>
      <c r="CX617" s="35"/>
      <c r="CY617" s="35"/>
      <c r="CZ617" s="35"/>
      <c r="DF617" s="35">
        <v>3.0120000000000001E-8</v>
      </c>
      <c r="DG617" s="35">
        <v>0.64439385873999999</v>
      </c>
      <c r="DH617" s="35">
        <v>263.02034806090001</v>
      </c>
      <c r="DI617" s="29">
        <f t="shared" si="340"/>
        <v>6.1005893785593323E-9</v>
      </c>
      <c r="DJ617" s="29">
        <f t="shared" si="341"/>
        <v>6.0994133798944769E-9</v>
      </c>
      <c r="DK617" s="29">
        <f t="shared" si="342"/>
        <v>6.0994133839781178E-9</v>
      </c>
      <c r="DL617" s="29">
        <f t="shared" si="343"/>
        <v>6.0994133839781178E-9</v>
      </c>
      <c r="DN617" s="35">
        <v>8.5099999999999998E-9</v>
      </c>
      <c r="DO617" s="35">
        <v>3.6467800119499998</v>
      </c>
      <c r="DP617" s="35">
        <v>348.63519857099999</v>
      </c>
      <c r="DQ617" s="29">
        <f t="shared" si="344"/>
        <v>-8.4532988118872891E-9</v>
      </c>
      <c r="DR617" s="29">
        <f t="shared" si="345"/>
        <v>-8.4532469703191109E-9</v>
      </c>
      <c r="DS617" s="29">
        <f t="shared" si="346"/>
        <v>-8.4532469704991699E-9</v>
      </c>
      <c r="DT617" s="29">
        <f t="shared" si="347"/>
        <v>-8.4532469704991699E-9</v>
      </c>
      <c r="DV617" s="35"/>
      <c r="DW617" s="35"/>
      <c r="DX617" s="35"/>
      <c r="ED617" s="35"/>
      <c r="EE617" s="35"/>
      <c r="EF617" s="35"/>
      <c r="EL617" s="35"/>
      <c r="EM617" s="35"/>
      <c r="EN617" s="35"/>
      <c r="ET617" s="35"/>
      <c r="EU617" s="35"/>
      <c r="EV617" s="35"/>
    </row>
    <row r="618" spans="14:152" s="29" customFormat="1" ht="13.5" x14ac:dyDescent="0.3">
      <c r="N618" s="35">
        <v>8.8499999999999998E-9</v>
      </c>
      <c r="O618" s="35">
        <v>1.69955870744</v>
      </c>
      <c r="P618" s="35">
        <v>6283.0758499914</v>
      </c>
      <c r="Q618" s="29">
        <f t="shared" si="332"/>
        <v>-8.8244119884042934E-9</v>
      </c>
      <c r="R618" s="29">
        <f t="shared" si="333"/>
        <v>-8.8250484869790491E-9</v>
      </c>
      <c r="S618" s="29">
        <f t="shared" si="334"/>
        <v>-8.825048484782729E-9</v>
      </c>
      <c r="T618" s="29">
        <f t="shared" si="335"/>
        <v>-8.825048484782729E-9</v>
      </c>
      <c r="V618" s="35">
        <v>1.02E-9</v>
      </c>
      <c r="W618" s="35">
        <v>3.95315219638</v>
      </c>
      <c r="X618" s="35">
        <v>361.37781986430002</v>
      </c>
      <c r="Y618" s="29">
        <f t="shared" si="336"/>
        <v>-9.4033997260443064E-10</v>
      </c>
      <c r="Z618" s="29">
        <f t="shared" si="337"/>
        <v>-9.4036161851553632E-10</v>
      </c>
      <c r="AA618" s="29">
        <f t="shared" si="338"/>
        <v>-9.4036161844037683E-10</v>
      </c>
      <c r="AB618" s="29">
        <f t="shared" si="339"/>
        <v>-9.4036161844037683E-10</v>
      </c>
      <c r="AD618" s="35"/>
      <c r="AE618" s="35"/>
      <c r="AF618" s="35"/>
      <c r="AL618" s="35"/>
      <c r="AM618" s="35"/>
      <c r="AN618" s="35"/>
      <c r="AT618" s="35"/>
      <c r="AU618" s="35"/>
      <c r="AV618" s="35"/>
      <c r="BB618" s="35"/>
      <c r="BC618" s="35"/>
      <c r="BD618" s="35"/>
      <c r="BJ618" s="35"/>
      <c r="BK618" s="35"/>
      <c r="BL618" s="35"/>
      <c r="BR618" s="35"/>
      <c r="BS618" s="35"/>
      <c r="BT618" s="35"/>
      <c r="BZ618" s="35"/>
      <c r="CA618" s="35"/>
      <c r="CB618" s="35"/>
      <c r="CH618" s="35"/>
      <c r="CI618" s="35"/>
      <c r="CJ618" s="35"/>
      <c r="CP618" s="35"/>
      <c r="CQ618" s="35"/>
      <c r="CR618" s="35"/>
      <c r="CX618" s="35"/>
      <c r="CY618" s="35"/>
      <c r="CZ618" s="35"/>
      <c r="DF618" s="35">
        <v>2.8489999999999999E-8</v>
      </c>
      <c r="DG618" s="35">
        <v>1.1249177797400001</v>
      </c>
      <c r="DH618" s="35">
        <v>262.05714021440002</v>
      </c>
      <c r="DI618" s="29">
        <f t="shared" si="340"/>
        <v>1.766582850799843E-8</v>
      </c>
      <c r="DJ618" s="29">
        <f t="shared" si="341"/>
        <v>1.7664940595472523E-8</v>
      </c>
      <c r="DK618" s="29">
        <f t="shared" si="342"/>
        <v>1.7664940598555803E-8</v>
      </c>
      <c r="DL618" s="29">
        <f t="shared" si="343"/>
        <v>1.7664940598555803E-8</v>
      </c>
      <c r="DN618" s="35">
        <v>8.5199999999999995E-9</v>
      </c>
      <c r="DO618" s="35">
        <v>1.0347084067200001</v>
      </c>
      <c r="DP618" s="35">
        <v>2620.0006374698</v>
      </c>
      <c r="DQ618" s="29">
        <f t="shared" si="344"/>
        <v>7.8678184893574808E-9</v>
      </c>
      <c r="DR618" s="29">
        <f t="shared" si="345"/>
        <v>7.8665194854435478E-9</v>
      </c>
      <c r="DS618" s="29">
        <f t="shared" si="346"/>
        <v>7.8665194899564434E-9</v>
      </c>
      <c r="DT618" s="29">
        <f t="shared" si="347"/>
        <v>7.8665194899564434E-9</v>
      </c>
      <c r="DV618" s="35"/>
      <c r="DW618" s="35"/>
      <c r="DX618" s="35"/>
      <c r="ED618" s="35"/>
      <c r="EE618" s="35"/>
      <c r="EF618" s="35"/>
      <c r="EL618" s="35"/>
      <c r="EM618" s="35"/>
      <c r="EN618" s="35"/>
      <c r="ET618" s="35"/>
      <c r="EU618" s="35"/>
      <c r="EV618" s="35"/>
    </row>
    <row r="619" spans="14:152" s="29" customFormat="1" ht="13.5" x14ac:dyDescent="0.3">
      <c r="N619" s="35">
        <v>6.5599999999999997E-9</v>
      </c>
      <c r="O619" s="35">
        <v>1.28102954508</v>
      </c>
      <c r="P619" s="35">
        <v>432.01481684740003</v>
      </c>
      <c r="Q619" s="29">
        <f t="shared" si="332"/>
        <v>-2.8166214764391129E-9</v>
      </c>
      <c r="R619" s="29">
        <f t="shared" si="333"/>
        <v>-2.8162334893920334E-9</v>
      </c>
      <c r="S619" s="29">
        <f t="shared" si="334"/>
        <v>-2.8162334907393294E-9</v>
      </c>
      <c r="T619" s="29">
        <f t="shared" si="335"/>
        <v>-2.8162334907393294E-9</v>
      </c>
      <c r="V619" s="35">
        <v>9.5000000000000003E-10</v>
      </c>
      <c r="W619" s="35">
        <v>4.1065852932300002</v>
      </c>
      <c r="X619" s="35">
        <v>10213.285546211</v>
      </c>
      <c r="Y619" s="29">
        <f t="shared" si="336"/>
        <v>8.9443945649224915E-10</v>
      </c>
      <c r="Z619" s="29">
        <f t="shared" si="337"/>
        <v>8.9493399164939506E-10</v>
      </c>
      <c r="AA619" s="29">
        <f t="shared" si="338"/>
        <v>8.9493398993585858E-10</v>
      </c>
      <c r="AB619" s="29">
        <f t="shared" si="339"/>
        <v>8.9493398993585858E-10</v>
      </c>
      <c r="AD619" s="35"/>
      <c r="AE619" s="35"/>
      <c r="AF619" s="35"/>
      <c r="AL619" s="35"/>
      <c r="AM619" s="35"/>
      <c r="AN619" s="35"/>
      <c r="AT619" s="35"/>
      <c r="AU619" s="35"/>
      <c r="AV619" s="35"/>
      <c r="BB619" s="35"/>
      <c r="BC619" s="35"/>
      <c r="BD619" s="35"/>
      <c r="BJ619" s="35"/>
      <c r="BK619" s="35"/>
      <c r="BL619" s="35"/>
      <c r="BR619" s="35"/>
      <c r="BS619" s="35"/>
      <c r="BT619" s="35"/>
      <c r="BZ619" s="35"/>
      <c r="CA619" s="35"/>
      <c r="CB619" s="35"/>
      <c r="CH619" s="35"/>
      <c r="CI619" s="35"/>
      <c r="CJ619" s="35"/>
      <c r="CP619" s="35"/>
      <c r="CQ619" s="35"/>
      <c r="CR619" s="35"/>
      <c r="CX619" s="35"/>
      <c r="CY619" s="35"/>
      <c r="CZ619" s="35"/>
      <c r="DF619" s="35">
        <v>2.9099999999999999E-8</v>
      </c>
      <c r="DG619" s="35">
        <v>2.7619217168099999</v>
      </c>
      <c r="DH619" s="35">
        <v>541.53981451059997</v>
      </c>
      <c r="DI619" s="29">
        <f t="shared" si="340"/>
        <v>1.5506316008815944E-8</v>
      </c>
      <c r="DJ619" s="29">
        <f t="shared" si="341"/>
        <v>1.5504294548873722E-8</v>
      </c>
      <c r="DK619" s="29">
        <f t="shared" si="342"/>
        <v>1.5504294555893339E-8</v>
      </c>
      <c r="DL619" s="29">
        <f t="shared" si="343"/>
        <v>1.5504294555893339E-8</v>
      </c>
      <c r="DN619" s="35">
        <v>7.6999999999999995E-9</v>
      </c>
      <c r="DO619" s="35">
        <v>4.6709068375299996</v>
      </c>
      <c r="DP619" s="35">
        <v>16.674774556399999</v>
      </c>
      <c r="DQ619" s="29">
        <f t="shared" si="344"/>
        <v>1.7505368711838919E-9</v>
      </c>
      <c r="DR619" s="29">
        <f t="shared" si="345"/>
        <v>1.7505179179209216E-9</v>
      </c>
      <c r="DS619" s="29">
        <f t="shared" si="346"/>
        <v>1.7505179179867347E-9</v>
      </c>
      <c r="DT619" s="29">
        <f t="shared" si="347"/>
        <v>1.7505179179867347E-9</v>
      </c>
      <c r="DV619" s="35"/>
      <c r="DW619" s="35"/>
      <c r="DX619" s="35"/>
      <c r="ED619" s="35"/>
      <c r="EE619" s="35"/>
      <c r="EF619" s="35"/>
      <c r="EL619" s="35"/>
      <c r="EM619" s="35"/>
      <c r="EN619" s="35"/>
      <c r="ET619" s="35"/>
      <c r="EU619" s="35"/>
      <c r="EV619" s="35"/>
    </row>
    <row r="620" spans="14:152" s="29" customFormat="1" ht="13.5" x14ac:dyDescent="0.3">
      <c r="N620" s="35">
        <v>8.0800000000000002E-9</v>
      </c>
      <c r="O620" s="35">
        <v>1.64410808383</v>
      </c>
      <c r="P620" s="35">
        <v>299.12639426919998</v>
      </c>
      <c r="Q620" s="29">
        <f t="shared" si="332"/>
        <v>7.8864795863117814E-9</v>
      </c>
      <c r="R620" s="29">
        <f t="shared" si="333"/>
        <v>7.8865592820862209E-9</v>
      </c>
      <c r="S620" s="29">
        <f t="shared" si="334"/>
        <v>7.8865592818095091E-9</v>
      </c>
      <c r="T620" s="29">
        <f t="shared" si="335"/>
        <v>7.8865592818095091E-9</v>
      </c>
      <c r="V620" s="35">
        <v>9.6999999999999996E-10</v>
      </c>
      <c r="W620" s="35">
        <v>1.1353471073400001</v>
      </c>
      <c r="X620" s="35">
        <v>387.24131496080003</v>
      </c>
      <c r="Y620" s="29">
        <f t="shared" si="336"/>
        <v>4.0357240122265745E-10</v>
      </c>
      <c r="Z620" s="29">
        <f t="shared" si="337"/>
        <v>4.0362417747296432E-10</v>
      </c>
      <c r="AA620" s="29">
        <f t="shared" si="338"/>
        <v>4.0362417729317512E-10</v>
      </c>
      <c r="AB620" s="29">
        <f t="shared" si="339"/>
        <v>4.0362417729317512E-10</v>
      </c>
      <c r="AD620" s="35"/>
      <c r="AE620" s="35"/>
      <c r="AF620" s="35"/>
      <c r="AL620" s="35"/>
      <c r="AM620" s="35"/>
      <c r="AN620" s="35"/>
      <c r="AT620" s="35"/>
      <c r="AU620" s="35"/>
      <c r="AV620" s="35"/>
      <c r="BB620" s="35"/>
      <c r="BC620" s="35"/>
      <c r="BD620" s="35"/>
      <c r="BJ620" s="35"/>
      <c r="BK620" s="35"/>
      <c r="BL620" s="35"/>
      <c r="BR620" s="35"/>
      <c r="BS620" s="35"/>
      <c r="BT620" s="35"/>
      <c r="BZ620" s="35"/>
      <c r="CA620" s="35"/>
      <c r="CB620" s="35"/>
      <c r="CH620" s="35"/>
      <c r="CI620" s="35"/>
      <c r="CJ620" s="35"/>
      <c r="CP620" s="35"/>
      <c r="CQ620" s="35"/>
      <c r="CR620" s="35"/>
      <c r="CX620" s="35"/>
      <c r="CY620" s="35"/>
      <c r="CZ620" s="35"/>
      <c r="DF620" s="35">
        <v>3.3220000000000002E-8</v>
      </c>
      <c r="DG620" s="35">
        <v>6.0889394879100003</v>
      </c>
      <c r="DH620" s="35">
        <v>108.72184851110001</v>
      </c>
      <c r="DI620" s="29">
        <f t="shared" si="340"/>
        <v>-2.6799994791812619E-11</v>
      </c>
      <c r="DJ620" s="29">
        <f t="shared" si="341"/>
        <v>-2.6252508716782028E-11</v>
      </c>
      <c r="DK620" s="29">
        <f t="shared" si="342"/>
        <v>-2.6252510617895598E-11</v>
      </c>
      <c r="DL620" s="29">
        <f t="shared" si="343"/>
        <v>-2.6252510617895598E-11</v>
      </c>
      <c r="DN620" s="35">
        <v>8.4900000000000003E-9</v>
      </c>
      <c r="DO620" s="35">
        <v>5.2799473093499998</v>
      </c>
      <c r="DP620" s="35">
        <v>74.638586215399997</v>
      </c>
      <c r="DQ620" s="29">
        <f t="shared" si="344"/>
        <v>8.305188046982121E-9</v>
      </c>
      <c r="DR620" s="29">
        <f t="shared" si="345"/>
        <v>8.3052079796782807E-9</v>
      </c>
      <c r="DS620" s="29">
        <f t="shared" si="346"/>
        <v>8.3052079796090689E-9</v>
      </c>
      <c r="DT620" s="29">
        <f t="shared" si="347"/>
        <v>8.3052079796090689E-9</v>
      </c>
      <c r="DV620" s="35"/>
      <c r="DW620" s="35"/>
      <c r="DX620" s="35"/>
      <c r="ED620" s="35"/>
      <c r="EE620" s="35"/>
      <c r="EF620" s="35"/>
      <c r="EL620" s="35"/>
      <c r="EM620" s="35"/>
      <c r="EN620" s="35"/>
      <c r="ET620" s="35"/>
      <c r="EU620" s="35"/>
      <c r="EV620" s="35"/>
    </row>
    <row r="621" spans="14:152" s="29" customFormat="1" ht="13.5" x14ac:dyDescent="0.3">
      <c r="N621" s="35">
        <v>6.5599999999999997E-9</v>
      </c>
      <c r="O621" s="35">
        <v>1.4944916462</v>
      </c>
      <c r="P621" s="35">
        <v>849.26422848890002</v>
      </c>
      <c r="Q621" s="29">
        <f t="shared" si="332"/>
        <v>-5.9903692372439605E-9</v>
      </c>
      <c r="R621" s="29">
        <f t="shared" si="333"/>
        <v>-5.990024976751676E-9</v>
      </c>
      <c r="S621" s="29">
        <f t="shared" si="334"/>
        <v>-5.9900249779472754E-9</v>
      </c>
      <c r="T621" s="29">
        <f t="shared" si="335"/>
        <v>-5.9900249779472754E-9</v>
      </c>
      <c r="V621" s="35">
        <v>9.5999999999999999E-10</v>
      </c>
      <c r="W621" s="35">
        <v>4.4668909454300003</v>
      </c>
      <c r="X621" s="35">
        <v>401.32539661049998</v>
      </c>
      <c r="Y621" s="29">
        <f t="shared" si="336"/>
        <v>-9.982128094014461E-12</v>
      </c>
      <c r="Z621" s="29">
        <f t="shared" si="337"/>
        <v>-1.0040526503645004E-11</v>
      </c>
      <c r="AA621" s="29">
        <f t="shared" si="338"/>
        <v>-1.0040526300859811E-11</v>
      </c>
      <c r="AB621" s="29">
        <f t="shared" si="339"/>
        <v>-1.0040526300859811E-11</v>
      </c>
      <c r="AD621" s="35"/>
      <c r="AE621" s="35"/>
      <c r="AF621" s="35"/>
      <c r="AL621" s="35"/>
      <c r="AM621" s="35"/>
      <c r="AN621" s="35"/>
      <c r="AT621" s="35"/>
      <c r="AU621" s="35"/>
      <c r="AV621" s="35"/>
      <c r="BB621" s="35"/>
      <c r="BC621" s="35"/>
      <c r="BD621" s="35"/>
      <c r="BJ621" s="35"/>
      <c r="BK621" s="35"/>
      <c r="BL621" s="35"/>
      <c r="BR621" s="35"/>
      <c r="BS621" s="35"/>
      <c r="BT621" s="35"/>
      <c r="BZ621" s="35"/>
      <c r="CA621" s="35"/>
      <c r="CB621" s="35"/>
      <c r="CH621" s="35"/>
      <c r="CI621" s="35"/>
      <c r="CJ621" s="35"/>
      <c r="CP621" s="35"/>
      <c r="CQ621" s="35"/>
      <c r="CR621" s="35"/>
      <c r="CX621" s="35"/>
      <c r="CY621" s="35"/>
      <c r="CZ621" s="35"/>
      <c r="DF621" s="35">
        <v>3.1809999999999998E-8</v>
      </c>
      <c r="DG621" s="35">
        <v>1.01419299056</v>
      </c>
      <c r="DH621" s="35">
        <v>418.00017116689997</v>
      </c>
      <c r="DI621" s="29">
        <f t="shared" si="340"/>
        <v>1.6112372892235924E-9</v>
      </c>
      <c r="DJ621" s="29">
        <f t="shared" si="341"/>
        <v>1.6132502641182511E-9</v>
      </c>
      <c r="DK621" s="29">
        <f t="shared" si="342"/>
        <v>1.613250257128266E-9</v>
      </c>
      <c r="DL621" s="29">
        <f t="shared" si="343"/>
        <v>1.613250257128266E-9</v>
      </c>
      <c r="DN621" s="35">
        <v>8.5400000000000007E-9</v>
      </c>
      <c r="DO621" s="35">
        <v>2.5681125748800002</v>
      </c>
      <c r="DP621" s="35">
        <v>432.7485300303</v>
      </c>
      <c r="DQ621" s="29">
        <f t="shared" si="344"/>
        <v>-8.4140006497757707E-9</v>
      </c>
      <c r="DR621" s="29">
        <f t="shared" si="345"/>
        <v>-8.4140965082696549E-9</v>
      </c>
      <c r="DS621" s="29">
        <f t="shared" si="346"/>
        <v>-8.4140965079368537E-9</v>
      </c>
      <c r="DT621" s="29">
        <f t="shared" si="347"/>
        <v>-8.4140965079368537E-9</v>
      </c>
      <c r="DV621" s="35"/>
      <c r="DW621" s="35"/>
      <c r="DX621" s="35"/>
      <c r="ED621" s="35"/>
      <c r="EE621" s="35"/>
      <c r="EF621" s="35"/>
      <c r="EL621" s="35"/>
      <c r="EM621" s="35"/>
      <c r="EN621" s="35"/>
      <c r="ET621" s="35"/>
      <c r="EU621" s="35"/>
      <c r="EV621" s="35"/>
    </row>
    <row r="622" spans="14:152" s="29" customFormat="1" ht="13.5" x14ac:dyDescent="0.3">
      <c r="N622" s="35">
        <v>6.7899999999999999E-9</v>
      </c>
      <c r="O622" s="35">
        <v>4.0296298448999996</v>
      </c>
      <c r="P622" s="35">
        <v>429.51895218279998</v>
      </c>
      <c r="Q622" s="29">
        <f t="shared" si="332"/>
        <v>6.9646809552737569E-11</v>
      </c>
      <c r="R622" s="29">
        <f t="shared" si="333"/>
        <v>6.920474452049875E-11</v>
      </c>
      <c r="S622" s="29">
        <f t="shared" si="334"/>
        <v>6.9204746055553764E-11</v>
      </c>
      <c r="T622" s="29">
        <f t="shared" si="335"/>
        <v>6.9204746055553764E-11</v>
      </c>
      <c r="V622" s="35">
        <v>1.19E-9</v>
      </c>
      <c r="W622" s="35">
        <v>2.3363667509099999</v>
      </c>
      <c r="X622" s="35">
        <v>318.83955021140002</v>
      </c>
      <c r="Y622" s="29">
        <f t="shared" si="336"/>
        <v>3.9579070846879867E-10</v>
      </c>
      <c r="Z622" s="29">
        <f t="shared" si="337"/>
        <v>3.9584494796697216E-10</v>
      </c>
      <c r="AA622" s="29">
        <f t="shared" si="338"/>
        <v>3.9584494777862955E-10</v>
      </c>
      <c r="AB622" s="29">
        <f t="shared" si="339"/>
        <v>3.9584494777862955E-10</v>
      </c>
      <c r="AD622" s="35"/>
      <c r="AE622" s="35"/>
      <c r="AF622" s="35"/>
      <c r="AL622" s="35"/>
      <c r="AM622" s="35"/>
      <c r="AN622" s="35"/>
      <c r="AT622" s="35"/>
      <c r="AU622" s="35"/>
      <c r="AV622" s="35"/>
      <c r="BB622" s="35"/>
      <c r="BC622" s="35"/>
      <c r="BD622" s="35"/>
      <c r="BJ622" s="35"/>
      <c r="BK622" s="35"/>
      <c r="BL622" s="35"/>
      <c r="BR622" s="35"/>
      <c r="BS622" s="35"/>
      <c r="BT622" s="35"/>
      <c r="BZ622" s="35"/>
      <c r="CA622" s="35"/>
      <c r="CB622" s="35"/>
      <c r="CH622" s="35"/>
      <c r="CI622" s="35"/>
      <c r="CJ622" s="35"/>
      <c r="CP622" s="35"/>
      <c r="CQ622" s="35"/>
      <c r="CR622" s="35"/>
      <c r="CX622" s="35"/>
      <c r="CY622" s="35"/>
      <c r="CZ622" s="35"/>
      <c r="DF622" s="35">
        <v>2.7929999999999999E-8</v>
      </c>
      <c r="DG622" s="35">
        <v>0.38781777980999999</v>
      </c>
      <c r="DH622" s="35">
        <v>211.8628068395</v>
      </c>
      <c r="DI622" s="29">
        <f t="shared" si="340"/>
        <v>-2.1589202504854838E-8</v>
      </c>
      <c r="DJ622" s="29">
        <f t="shared" si="341"/>
        <v>-2.1589771569687665E-8</v>
      </c>
      <c r="DK622" s="29">
        <f t="shared" si="342"/>
        <v>-2.1589771567711653E-8</v>
      </c>
      <c r="DL622" s="29">
        <f t="shared" si="343"/>
        <v>-2.1589771567711653E-8</v>
      </c>
      <c r="DN622" s="35">
        <v>7.6700000000000002E-9</v>
      </c>
      <c r="DO622" s="35">
        <v>1.1180624375299999</v>
      </c>
      <c r="DP622" s="35">
        <v>2847.5268269093999</v>
      </c>
      <c r="DQ622" s="29">
        <f t="shared" si="344"/>
        <v>-7.4439103428039496E-9</v>
      </c>
      <c r="DR622" s="29">
        <f t="shared" si="345"/>
        <v>-7.444707558301344E-9</v>
      </c>
      <c r="DS622" s="29">
        <f t="shared" si="346"/>
        <v>-7.4447075555354423E-9</v>
      </c>
      <c r="DT622" s="29">
        <f t="shared" si="347"/>
        <v>-7.4447075555354423E-9</v>
      </c>
      <c r="DV622" s="35"/>
      <c r="DW622" s="35"/>
      <c r="DX622" s="35"/>
      <c r="ED622" s="35"/>
      <c r="EE622" s="35"/>
      <c r="EF622" s="35"/>
      <c r="EL622" s="35"/>
      <c r="EM622" s="35"/>
      <c r="EN622" s="35"/>
      <c r="ET622" s="35"/>
      <c r="EU622" s="35"/>
      <c r="EV622" s="35"/>
    </row>
    <row r="623" spans="14:152" s="29" customFormat="1" ht="13.5" x14ac:dyDescent="0.3">
      <c r="N623" s="35">
        <v>8.5400000000000007E-9</v>
      </c>
      <c r="O623" s="35">
        <v>3.0406873174100002</v>
      </c>
      <c r="P623" s="35">
        <v>298.23262239190001</v>
      </c>
      <c r="Q623" s="29">
        <f t="shared" si="332"/>
        <v>-2.6101634067454069E-10</v>
      </c>
      <c r="R623" s="29">
        <f t="shared" si="333"/>
        <v>-2.6063044746722218E-10</v>
      </c>
      <c r="S623" s="29">
        <f t="shared" si="334"/>
        <v>-2.606304488072238E-10</v>
      </c>
      <c r="T623" s="29">
        <f t="shared" si="335"/>
        <v>-2.606304488072238E-10</v>
      </c>
      <c r="V623" s="35">
        <v>1.15E-9</v>
      </c>
      <c r="W623" s="35">
        <v>3.3750807311500002</v>
      </c>
      <c r="X623" s="35">
        <v>313.94418910180002</v>
      </c>
      <c r="Y623" s="29">
        <f t="shared" si="336"/>
        <v>-6.6832873546539121E-10</v>
      </c>
      <c r="Z623" s="29">
        <f t="shared" si="337"/>
        <v>-6.6828419772712159E-10</v>
      </c>
      <c r="AA623" s="29">
        <f t="shared" si="338"/>
        <v>-6.6828419788178048E-10</v>
      </c>
      <c r="AB623" s="29">
        <f t="shared" si="339"/>
        <v>-6.6828419788178048E-10</v>
      </c>
      <c r="AD623" s="35"/>
      <c r="AE623" s="35"/>
      <c r="AF623" s="35"/>
      <c r="AL623" s="35"/>
      <c r="AM623" s="35"/>
      <c r="AN623" s="35"/>
      <c r="AT623" s="35"/>
      <c r="AU623" s="35"/>
      <c r="AV623" s="35"/>
      <c r="BB623" s="35"/>
      <c r="BC623" s="35"/>
      <c r="BD623" s="35"/>
      <c r="BJ623" s="35"/>
      <c r="BK623" s="35"/>
      <c r="BL623" s="35"/>
      <c r="BR623" s="35"/>
      <c r="BS623" s="35"/>
      <c r="BT623" s="35"/>
      <c r="BZ623" s="35"/>
      <c r="CA623" s="35"/>
      <c r="CB623" s="35"/>
      <c r="CH623" s="35"/>
      <c r="CI623" s="35"/>
      <c r="CJ623" s="35"/>
      <c r="CP623" s="35"/>
      <c r="CQ623" s="35"/>
      <c r="CR623" s="35"/>
      <c r="CX623" s="35"/>
      <c r="CY623" s="35"/>
      <c r="CZ623" s="35"/>
      <c r="DF623" s="35">
        <v>3.0909999999999997E-8</v>
      </c>
      <c r="DG623" s="35">
        <v>2.1821674875100001</v>
      </c>
      <c r="DH623" s="35">
        <v>306.83064210100002</v>
      </c>
      <c r="DI623" s="29">
        <f t="shared" si="340"/>
        <v>1.9634879851695233E-8</v>
      </c>
      <c r="DJ623" s="29">
        <f t="shared" si="341"/>
        <v>1.9635990167074808E-8</v>
      </c>
      <c r="DK623" s="29">
        <f t="shared" si="342"/>
        <v>1.9635990163219363E-8</v>
      </c>
      <c r="DL623" s="29">
        <f t="shared" si="343"/>
        <v>1.9635990163219363E-8</v>
      </c>
      <c r="DN623" s="35">
        <v>7.2900000000000003E-9</v>
      </c>
      <c r="DO623" s="35">
        <v>0.44171990709999998</v>
      </c>
      <c r="DP623" s="35">
        <v>898.77303279069997</v>
      </c>
      <c r="DQ623" s="29">
        <f t="shared" si="344"/>
        <v>-5.7209985537757188E-9</v>
      </c>
      <c r="DR623" s="29">
        <f t="shared" si="345"/>
        <v>-5.7203829358793484E-9</v>
      </c>
      <c r="DS623" s="29">
        <f t="shared" si="346"/>
        <v>-5.720382938017248E-9</v>
      </c>
      <c r="DT623" s="29">
        <f t="shared" si="347"/>
        <v>-5.720382938017248E-9</v>
      </c>
      <c r="DV623" s="35"/>
      <c r="DW623" s="35"/>
      <c r="DX623" s="35"/>
      <c r="ED623" s="35"/>
      <c r="EE623" s="35"/>
      <c r="EF623" s="35"/>
      <c r="EL623" s="35"/>
      <c r="EM623" s="35"/>
      <c r="EN623" s="35"/>
      <c r="ET623" s="35"/>
      <c r="EU623" s="35"/>
      <c r="EV623" s="35"/>
    </row>
    <row r="624" spans="14:152" s="29" customFormat="1" ht="13.5" x14ac:dyDescent="0.3">
      <c r="N624" s="35">
        <v>6.7599999999999998E-9</v>
      </c>
      <c r="O624" s="35">
        <v>2.1763147788300001</v>
      </c>
      <c r="P624" s="35">
        <v>576.16138801060004</v>
      </c>
      <c r="Q624" s="29">
        <f t="shared" si="332"/>
        <v>3.4679809727033861E-9</v>
      </c>
      <c r="R624" s="29">
        <f t="shared" si="333"/>
        <v>3.4674741706469384E-9</v>
      </c>
      <c r="S624" s="29">
        <f t="shared" si="334"/>
        <v>3.4674741724068205E-9</v>
      </c>
      <c r="T624" s="29">
        <f t="shared" si="335"/>
        <v>3.4674741724068205E-9</v>
      </c>
      <c r="V624" s="35">
        <v>1.0600000000000001E-9</v>
      </c>
      <c r="W624" s="35">
        <v>3.7358621164999999</v>
      </c>
      <c r="X624" s="35">
        <v>220.9339073006</v>
      </c>
      <c r="Y624" s="29">
        <f t="shared" si="336"/>
        <v>5.3562214574722389E-10</v>
      </c>
      <c r="Z624" s="29">
        <f t="shared" si="337"/>
        <v>5.3565277963194494E-10</v>
      </c>
      <c r="AA624" s="29">
        <f t="shared" si="338"/>
        <v>5.3565277952557116E-10</v>
      </c>
      <c r="AB624" s="29">
        <f t="shared" si="339"/>
        <v>5.3565277952557116E-10</v>
      </c>
      <c r="AD624" s="35"/>
      <c r="AE624" s="35"/>
      <c r="AF624" s="35"/>
      <c r="AL624" s="35"/>
      <c r="AM624" s="35"/>
      <c r="AN624" s="35"/>
      <c r="AT624" s="35"/>
      <c r="AU624" s="35"/>
      <c r="AV624" s="35"/>
      <c r="BB624" s="35"/>
      <c r="BC624" s="35"/>
      <c r="BD624" s="35"/>
      <c r="BJ624" s="35"/>
      <c r="BK624" s="35"/>
      <c r="BL624" s="35"/>
      <c r="BR624" s="35"/>
      <c r="BS624" s="35"/>
      <c r="BT624" s="35"/>
      <c r="BZ624" s="35"/>
      <c r="CA624" s="35"/>
      <c r="CB624" s="35"/>
      <c r="CH624" s="35"/>
      <c r="CI624" s="35"/>
      <c r="CJ624" s="35"/>
      <c r="CP624" s="35"/>
      <c r="CQ624" s="35"/>
      <c r="CR624" s="35"/>
      <c r="CX624" s="35"/>
      <c r="CY624" s="35"/>
      <c r="CZ624" s="35"/>
      <c r="DF624" s="35">
        <v>3.7480000000000002E-8</v>
      </c>
      <c r="DG624" s="35">
        <v>3.8914585582100001</v>
      </c>
      <c r="DH624" s="35">
        <v>220.9339073006</v>
      </c>
      <c r="DI624" s="29">
        <f t="shared" si="340"/>
        <v>1.3697815084737858E-8</v>
      </c>
      <c r="DJ624" s="29">
        <f t="shared" si="341"/>
        <v>1.3698983461805563E-8</v>
      </c>
      <c r="DK624" s="29">
        <f t="shared" si="342"/>
        <v>1.369898345774845E-8</v>
      </c>
      <c r="DL624" s="29">
        <f t="shared" si="343"/>
        <v>1.369898345774845E-8</v>
      </c>
      <c r="DN624" s="35">
        <v>7.7599999999999997E-9</v>
      </c>
      <c r="DO624" s="35">
        <v>5.54603607568</v>
      </c>
      <c r="DP624" s="35">
        <v>3171.0322435667999</v>
      </c>
      <c r="DQ624" s="29">
        <f t="shared" si="344"/>
        <v>6.8065321492877858E-9</v>
      </c>
      <c r="DR624" s="29">
        <f t="shared" si="345"/>
        <v>6.8083227462188482E-9</v>
      </c>
      <c r="DS624" s="29">
        <f t="shared" si="346"/>
        <v>6.8083227400038192E-9</v>
      </c>
      <c r="DT624" s="29">
        <f t="shared" si="347"/>
        <v>6.8083227400038192E-9</v>
      </c>
      <c r="DV624" s="35"/>
      <c r="DW624" s="35"/>
      <c r="DX624" s="35"/>
      <c r="ED624" s="35"/>
      <c r="EE624" s="35"/>
      <c r="EF624" s="35"/>
      <c r="EL624" s="35"/>
      <c r="EM624" s="35"/>
      <c r="EN624" s="35"/>
      <c r="ET624" s="35"/>
      <c r="EU624" s="35"/>
      <c r="EV624" s="35"/>
    </row>
    <row r="625" spans="14:152" s="29" customFormat="1" ht="13.5" x14ac:dyDescent="0.3">
      <c r="N625" s="35">
        <v>8.8100000000000008E-9</v>
      </c>
      <c r="O625" s="35">
        <v>5.47733557925</v>
      </c>
      <c r="P625" s="35">
        <v>220.9339073006</v>
      </c>
      <c r="Q625" s="29">
        <f t="shared" si="332"/>
        <v>-8.2481740666565676E-9</v>
      </c>
      <c r="R625" s="29">
        <f t="shared" si="333"/>
        <v>-8.2480703841063198E-9</v>
      </c>
      <c r="S625" s="29">
        <f t="shared" si="334"/>
        <v>-8.2480703844663717E-9</v>
      </c>
      <c r="T625" s="29">
        <f t="shared" si="335"/>
        <v>-8.2480703844663717E-9</v>
      </c>
      <c r="V625" s="35">
        <v>8.9999999999999999E-10</v>
      </c>
      <c r="W625" s="35">
        <v>0.59788492022999995</v>
      </c>
      <c r="X625" s="35">
        <v>227.31374111849999</v>
      </c>
      <c r="Y625" s="29">
        <f t="shared" si="336"/>
        <v>-3.6903611537951772E-10</v>
      </c>
      <c r="Z625" s="29">
        <f t="shared" si="337"/>
        <v>-3.6906439988355166E-10</v>
      </c>
      <c r="AA625" s="29">
        <f t="shared" si="338"/>
        <v>-3.6906439978533575E-10</v>
      </c>
      <c r="AB625" s="29">
        <f t="shared" si="339"/>
        <v>-3.6906439978533575E-10</v>
      </c>
      <c r="AD625" s="35"/>
      <c r="AE625" s="35"/>
      <c r="AF625" s="35"/>
      <c r="AL625" s="35"/>
      <c r="AM625" s="35"/>
      <c r="AN625" s="35"/>
      <c r="AT625" s="35"/>
      <c r="AU625" s="35"/>
      <c r="AV625" s="35"/>
      <c r="BB625" s="35"/>
      <c r="BC625" s="35"/>
      <c r="BD625" s="35"/>
      <c r="BJ625" s="35"/>
      <c r="BK625" s="35"/>
      <c r="BL625" s="35"/>
      <c r="BR625" s="35"/>
      <c r="BS625" s="35"/>
      <c r="BT625" s="35"/>
      <c r="BZ625" s="35"/>
      <c r="CA625" s="35"/>
      <c r="CB625" s="35"/>
      <c r="CH625" s="35"/>
      <c r="CI625" s="35"/>
      <c r="CJ625" s="35"/>
      <c r="CP625" s="35"/>
      <c r="CQ625" s="35"/>
      <c r="CR625" s="35"/>
      <c r="CX625" s="35"/>
      <c r="CY625" s="35"/>
      <c r="CZ625" s="35"/>
      <c r="DF625" s="35">
        <v>2.9819999999999998E-8</v>
      </c>
      <c r="DG625" s="35">
        <v>1.99831689446</v>
      </c>
      <c r="DH625" s="35">
        <v>117.9105690512</v>
      </c>
      <c r="DI625" s="29">
        <f t="shared" si="340"/>
        <v>-2.1370376148106629E-8</v>
      </c>
      <c r="DJ625" s="29">
        <f t="shared" si="341"/>
        <v>-2.1370747870184292E-8</v>
      </c>
      <c r="DK625" s="29">
        <f t="shared" si="342"/>
        <v>-2.1370747868893513E-8</v>
      </c>
      <c r="DL625" s="29">
        <f t="shared" si="343"/>
        <v>-2.1370747868893513E-8</v>
      </c>
      <c r="DN625" s="35">
        <v>7.2099999999999997E-9</v>
      </c>
      <c r="DO625" s="35">
        <v>6.0539255115800001</v>
      </c>
      <c r="DP625" s="35">
        <v>91.786441523799994</v>
      </c>
      <c r="DQ625" s="29">
        <f t="shared" si="344"/>
        <v>2.1944621144358061E-9</v>
      </c>
      <c r="DR625" s="29">
        <f t="shared" si="345"/>
        <v>2.1945576708988145E-9</v>
      </c>
      <c r="DS625" s="29">
        <f t="shared" si="346"/>
        <v>2.1945576705669972E-9</v>
      </c>
      <c r="DT625" s="29">
        <f t="shared" si="347"/>
        <v>2.1945576705669972E-9</v>
      </c>
      <c r="DV625" s="35"/>
      <c r="DW625" s="35"/>
      <c r="DX625" s="35"/>
      <c r="ED625" s="35"/>
      <c r="EE625" s="35"/>
      <c r="EF625" s="35"/>
      <c r="EL625" s="35"/>
      <c r="EM625" s="35"/>
      <c r="EN625" s="35"/>
      <c r="ET625" s="35"/>
      <c r="EU625" s="35"/>
      <c r="EV625" s="35"/>
    </row>
    <row r="626" spans="14:152" s="29" customFormat="1" ht="13.5" x14ac:dyDescent="0.3">
      <c r="N626" s="35">
        <v>7.3900000000000003E-9</v>
      </c>
      <c r="O626" s="35">
        <v>5.85330901725</v>
      </c>
      <c r="P626" s="35">
        <v>938.12990870589999</v>
      </c>
      <c r="Q626" s="29">
        <f t="shared" si="332"/>
        <v>-4.5888813770728795E-9</v>
      </c>
      <c r="R626" s="29">
        <f t="shared" si="333"/>
        <v>-4.5880575840952545E-9</v>
      </c>
      <c r="S626" s="29">
        <f t="shared" si="334"/>
        <v>-4.5880575869559991E-9</v>
      </c>
      <c r="T626" s="29">
        <f t="shared" si="335"/>
        <v>-4.5880575869559991E-9</v>
      </c>
      <c r="V626" s="35">
        <v>1.03E-9</v>
      </c>
      <c r="W626" s="35">
        <v>5.0917292938300003</v>
      </c>
      <c r="X626" s="35">
        <v>213.45915413239999</v>
      </c>
      <c r="Y626" s="29">
        <f t="shared" si="336"/>
        <v>-6.67262159839378E-10</v>
      </c>
      <c r="Z626" s="29">
        <f t="shared" si="337"/>
        <v>-6.6723677067454051E-10</v>
      </c>
      <c r="AA626" s="29">
        <f t="shared" si="338"/>
        <v>-6.6723677076270514E-10</v>
      </c>
      <c r="AB626" s="29">
        <f t="shared" si="339"/>
        <v>-6.6723677076270514E-10</v>
      </c>
      <c r="AD626" s="35"/>
      <c r="AE626" s="35"/>
      <c r="AF626" s="35"/>
      <c r="AL626" s="35"/>
      <c r="AM626" s="35"/>
      <c r="AN626" s="35"/>
      <c r="AT626" s="35"/>
      <c r="AU626" s="35"/>
      <c r="AV626" s="35"/>
      <c r="BB626" s="35"/>
      <c r="BC626" s="35"/>
      <c r="BD626" s="35"/>
      <c r="BJ626" s="35"/>
      <c r="BK626" s="35"/>
      <c r="BL626" s="35"/>
      <c r="BR626" s="35"/>
      <c r="BS626" s="35"/>
      <c r="BT626" s="35"/>
      <c r="BZ626" s="35"/>
      <c r="CA626" s="35"/>
      <c r="CB626" s="35"/>
      <c r="CH626" s="35"/>
      <c r="CI626" s="35"/>
      <c r="CJ626" s="35"/>
      <c r="CP626" s="35"/>
      <c r="CQ626" s="35"/>
      <c r="CR626" s="35"/>
      <c r="CX626" s="35"/>
      <c r="CY626" s="35"/>
      <c r="CZ626" s="35"/>
      <c r="DF626" s="35">
        <v>2.7929999999999999E-8</v>
      </c>
      <c r="DG626" s="35">
        <v>1.2546668454200001</v>
      </c>
      <c r="DH626" s="35">
        <v>214.73538403649999</v>
      </c>
      <c r="DI626" s="29">
        <f t="shared" si="340"/>
        <v>8.3742554002461271E-10</v>
      </c>
      <c r="DJ626" s="29">
        <f t="shared" si="341"/>
        <v>8.3651680718646817E-10</v>
      </c>
      <c r="DK626" s="29">
        <f t="shared" si="342"/>
        <v>8.3651681034199305E-10</v>
      </c>
      <c r="DL626" s="29">
        <f t="shared" si="343"/>
        <v>8.3651681034199305E-10</v>
      </c>
      <c r="DN626" s="35">
        <v>7.3900000000000003E-9</v>
      </c>
      <c r="DO626" s="35">
        <v>3.5717283974599998</v>
      </c>
      <c r="DP626" s="35">
        <v>775.23338944700004</v>
      </c>
      <c r="DQ626" s="29">
        <f t="shared" si="344"/>
        <v>-6.6380686656396825E-9</v>
      </c>
      <c r="DR626" s="29">
        <f t="shared" si="345"/>
        <v>-6.6384502803466991E-9</v>
      </c>
      <c r="DS626" s="29">
        <f t="shared" si="346"/>
        <v>-6.6384502790217088E-9</v>
      </c>
      <c r="DT626" s="29">
        <f t="shared" si="347"/>
        <v>-6.6384502790217088E-9</v>
      </c>
      <c r="DV626" s="35"/>
      <c r="DW626" s="35"/>
      <c r="DX626" s="35"/>
      <c r="ED626" s="35"/>
      <c r="EE626" s="35"/>
      <c r="EF626" s="35"/>
      <c r="EL626" s="35"/>
      <c r="EM626" s="35"/>
      <c r="EN626" s="35"/>
      <c r="ET626" s="35"/>
      <c r="EU626" s="35"/>
      <c r="EV626" s="35"/>
    </row>
    <row r="627" spans="14:152" s="29" customFormat="1" ht="13.5" x14ac:dyDescent="0.3">
      <c r="N627" s="35">
        <v>6.3700000000000001E-9</v>
      </c>
      <c r="O627" s="35">
        <v>2.9629446243299999</v>
      </c>
      <c r="P627" s="35">
        <v>425.8474313506</v>
      </c>
      <c r="Q627" s="29">
        <f t="shared" si="332"/>
        <v>-5.7226613306285904E-9</v>
      </c>
      <c r="R627" s="29">
        <f t="shared" si="333"/>
        <v>-5.7228419269254588E-9</v>
      </c>
      <c r="S627" s="29">
        <f t="shared" si="334"/>
        <v>-5.7228419262983864E-9</v>
      </c>
      <c r="T627" s="29">
        <f t="shared" si="335"/>
        <v>-5.7228419262983864E-9</v>
      </c>
      <c r="V627" s="35">
        <v>9.6999999999999996E-10</v>
      </c>
      <c r="W627" s="35">
        <v>5.9526853221499998</v>
      </c>
      <c r="X627" s="35">
        <v>1044.4040766621999</v>
      </c>
      <c r="Y627" s="29">
        <f t="shared" si="336"/>
        <v>-5.8405956185980658E-10</v>
      </c>
      <c r="Z627" s="29">
        <f t="shared" si="337"/>
        <v>-5.841821626762328E-10</v>
      </c>
      <c r="AA627" s="29">
        <f t="shared" si="338"/>
        <v>-5.8418216225053154E-10</v>
      </c>
      <c r="AB627" s="29">
        <f t="shared" si="339"/>
        <v>-5.8418216225053154E-10</v>
      </c>
      <c r="AD627" s="35"/>
      <c r="AE627" s="35"/>
      <c r="AF627" s="35"/>
      <c r="AL627" s="35"/>
      <c r="AM627" s="35"/>
      <c r="AN627" s="35"/>
      <c r="AT627" s="35"/>
      <c r="AU627" s="35"/>
      <c r="AV627" s="35"/>
      <c r="BB627" s="35"/>
      <c r="BC627" s="35"/>
      <c r="BD627" s="35"/>
      <c r="BJ627" s="35"/>
      <c r="BK627" s="35"/>
      <c r="BL627" s="35"/>
      <c r="BR627" s="35"/>
      <c r="BS627" s="35"/>
      <c r="BT627" s="35"/>
      <c r="BZ627" s="35"/>
      <c r="CA627" s="35"/>
      <c r="CB627" s="35"/>
      <c r="CH627" s="35"/>
      <c r="CI627" s="35"/>
      <c r="CJ627" s="35"/>
      <c r="CP627" s="35"/>
      <c r="CQ627" s="35"/>
      <c r="CR627" s="35"/>
      <c r="CX627" s="35"/>
      <c r="CY627" s="35"/>
      <c r="CZ627" s="35"/>
      <c r="DF627" s="35">
        <v>3.5119999999999999E-8</v>
      </c>
      <c r="DG627" s="35">
        <v>1.50965040301</v>
      </c>
      <c r="DH627" s="35">
        <v>885.43971066639995</v>
      </c>
      <c r="DI627" s="29">
        <f t="shared" si="340"/>
        <v>-3.453417130298861E-8</v>
      </c>
      <c r="DJ627" s="29">
        <f t="shared" si="341"/>
        <v>-3.4535028374474133E-8</v>
      </c>
      <c r="DK627" s="29">
        <f t="shared" si="342"/>
        <v>-3.4535028371499056E-8</v>
      </c>
      <c r="DL627" s="29">
        <f t="shared" si="343"/>
        <v>-3.4535028371499056E-8</v>
      </c>
      <c r="DN627" s="35">
        <v>7.3E-9</v>
      </c>
      <c r="DO627" s="35">
        <v>4.9886534568799998</v>
      </c>
      <c r="DP627" s="35">
        <v>705.11765732569995</v>
      </c>
      <c r="DQ627" s="29">
        <f t="shared" si="344"/>
        <v>-5.4244730167893872E-9</v>
      </c>
      <c r="DR627" s="29">
        <f t="shared" si="345"/>
        <v>-5.4249951413680517E-9</v>
      </c>
      <c r="DS627" s="29">
        <f t="shared" si="346"/>
        <v>-5.4249951395551018E-9</v>
      </c>
      <c r="DT627" s="29">
        <f t="shared" si="347"/>
        <v>-5.4249951395551018E-9</v>
      </c>
      <c r="DV627" s="35"/>
      <c r="DW627" s="35"/>
      <c r="DX627" s="35"/>
      <c r="ED627" s="35"/>
      <c r="EE627" s="35"/>
      <c r="EF627" s="35"/>
      <c r="EL627" s="35"/>
      <c r="EM627" s="35"/>
      <c r="EN627" s="35"/>
      <c r="ET627" s="35"/>
      <c r="EU627" s="35"/>
      <c r="EV627" s="35"/>
    </row>
    <row r="628" spans="14:152" s="29" customFormat="1" ht="13.5" x14ac:dyDescent="0.3">
      <c r="N628" s="35">
        <v>6.65E-9</v>
      </c>
      <c r="O628" s="35">
        <v>1.6299875801499999</v>
      </c>
      <c r="P628" s="35">
        <v>221.16340196420001</v>
      </c>
      <c r="Q628" s="29">
        <f t="shared" si="332"/>
        <v>3.2447038037101806E-9</v>
      </c>
      <c r="R628" s="29">
        <f t="shared" si="333"/>
        <v>3.2445091991840622E-9</v>
      </c>
      <c r="S628" s="29">
        <f t="shared" si="334"/>
        <v>3.2445091998598241E-9</v>
      </c>
      <c r="T628" s="29">
        <f t="shared" si="335"/>
        <v>3.2445091998598241E-9</v>
      </c>
      <c r="V628" s="35">
        <v>1.03E-9</v>
      </c>
      <c r="W628" s="35">
        <v>1.7062566057199999</v>
      </c>
      <c r="X628" s="35">
        <v>213.1390367436</v>
      </c>
      <c r="Y628" s="29">
        <f t="shared" si="336"/>
        <v>4.5324706754600301E-10</v>
      </c>
      <c r="Z628" s="29">
        <f t="shared" si="337"/>
        <v>4.5321718450080217E-10</v>
      </c>
      <c r="AA628" s="29">
        <f t="shared" si="338"/>
        <v>4.5321718460457105E-10</v>
      </c>
      <c r="AB628" s="29">
        <f t="shared" si="339"/>
        <v>4.5321718460457105E-10</v>
      </c>
      <c r="AD628" s="35"/>
      <c r="AE628" s="35"/>
      <c r="AF628" s="35"/>
      <c r="AL628" s="35"/>
      <c r="AM628" s="35"/>
      <c r="AN628" s="35"/>
      <c r="AT628" s="35"/>
      <c r="AU628" s="35"/>
      <c r="AV628" s="35"/>
      <c r="BB628" s="35"/>
      <c r="BC628" s="35"/>
      <c r="BD628" s="35"/>
      <c r="BJ628" s="35"/>
      <c r="BK628" s="35"/>
      <c r="BL628" s="35"/>
      <c r="BR628" s="35"/>
      <c r="BS628" s="35"/>
      <c r="BT628" s="35"/>
      <c r="BZ628" s="35"/>
      <c r="CA628" s="35"/>
      <c r="CB628" s="35"/>
      <c r="CH628" s="35"/>
      <c r="CI628" s="35"/>
      <c r="CJ628" s="35"/>
      <c r="CP628" s="35"/>
      <c r="CQ628" s="35"/>
      <c r="CR628" s="35"/>
      <c r="CX628" s="35"/>
      <c r="CY628" s="35"/>
      <c r="CZ628" s="35"/>
      <c r="DF628" s="35">
        <v>2.716E-8</v>
      </c>
      <c r="DG628" s="35">
        <v>0.80710391612999999</v>
      </c>
      <c r="DH628" s="35">
        <v>757.21715453419995</v>
      </c>
      <c r="DI628" s="29">
        <f t="shared" si="340"/>
        <v>2.3304089231314209E-8</v>
      </c>
      <c r="DJ628" s="29">
        <f t="shared" si="341"/>
        <v>2.3305690227395981E-8</v>
      </c>
      <c r="DK628" s="29">
        <f t="shared" si="342"/>
        <v>2.3305690221837096E-8</v>
      </c>
      <c r="DL628" s="29">
        <f t="shared" si="343"/>
        <v>2.3305690221837096E-8</v>
      </c>
      <c r="DN628" s="35">
        <v>7.0500000000000003E-9</v>
      </c>
      <c r="DO628" s="35">
        <v>0.44942445749999999</v>
      </c>
      <c r="DP628" s="35">
        <v>219.66188291340001</v>
      </c>
      <c r="DQ628" s="29">
        <f t="shared" si="344"/>
        <v>-4.5160124446688569E-9</v>
      </c>
      <c r="DR628" s="29">
        <f t="shared" si="345"/>
        <v>-4.516192704722958E-9</v>
      </c>
      <c r="DS628" s="29">
        <f t="shared" si="346"/>
        <v>-4.5161927040970181E-9</v>
      </c>
      <c r="DT628" s="29">
        <f t="shared" si="347"/>
        <v>-4.5161927040970181E-9</v>
      </c>
      <c r="DV628" s="35"/>
      <c r="DW628" s="35"/>
      <c r="DX628" s="35"/>
      <c r="ED628" s="35"/>
      <c r="EE628" s="35"/>
      <c r="EF628" s="35"/>
      <c r="EL628" s="35"/>
      <c r="EM628" s="35"/>
      <c r="EN628" s="35"/>
      <c r="ET628" s="35"/>
      <c r="EU628" s="35"/>
      <c r="EV628" s="35"/>
    </row>
    <row r="629" spans="14:152" s="29" customFormat="1" ht="13.5" x14ac:dyDescent="0.3">
      <c r="N629" s="35">
        <v>6.9299999999999999E-9</v>
      </c>
      <c r="O629" s="35">
        <v>3.5387169759999999</v>
      </c>
      <c r="P629" s="35">
        <v>1182.9215735329001</v>
      </c>
      <c r="Q629" s="29">
        <f t="shared" si="332"/>
        <v>-5.0209319746781235E-9</v>
      </c>
      <c r="R629" s="29">
        <f t="shared" si="333"/>
        <v>-5.0217883879078079E-9</v>
      </c>
      <c r="S629" s="29">
        <f t="shared" si="334"/>
        <v>-5.0217883849342243E-9</v>
      </c>
      <c r="T629" s="29">
        <f t="shared" si="335"/>
        <v>-5.0217883849342243E-9</v>
      </c>
      <c r="V629" s="35">
        <v>8.0000000000000003E-10</v>
      </c>
      <c r="W629" s="35">
        <v>0.86872596168000005</v>
      </c>
      <c r="X629" s="35">
        <v>233.90602325750001</v>
      </c>
      <c r="Y629" s="29">
        <f t="shared" si="336"/>
        <v>-3.5656871913698269E-11</v>
      </c>
      <c r="Z629" s="29">
        <f t="shared" si="337"/>
        <v>-3.5685209052609574E-11</v>
      </c>
      <c r="AA629" s="29">
        <f t="shared" si="338"/>
        <v>-3.5685208954210049E-11</v>
      </c>
      <c r="AB629" s="29">
        <f t="shared" si="339"/>
        <v>-3.5685208954210049E-11</v>
      </c>
      <c r="AD629" s="35"/>
      <c r="AE629" s="35"/>
      <c r="AF629" s="35"/>
      <c r="AL629" s="35"/>
      <c r="AM629" s="35"/>
      <c r="AN629" s="35"/>
      <c r="AT629" s="35"/>
      <c r="AU629" s="35"/>
      <c r="AV629" s="35"/>
      <c r="BB629" s="35"/>
      <c r="BC629" s="35"/>
      <c r="BD629" s="35"/>
      <c r="BJ629" s="35"/>
      <c r="BK629" s="35"/>
      <c r="BL629" s="35"/>
      <c r="BR629" s="35"/>
      <c r="BS629" s="35"/>
      <c r="BT629" s="35"/>
      <c r="BZ629" s="35"/>
      <c r="CA629" s="35"/>
      <c r="CB629" s="35"/>
      <c r="CH629" s="35"/>
      <c r="CI629" s="35"/>
      <c r="CJ629" s="35"/>
      <c r="CP629" s="35"/>
      <c r="CQ629" s="35"/>
      <c r="CR629" s="35"/>
      <c r="CX629" s="35"/>
      <c r="CY629" s="35"/>
      <c r="CZ629" s="35"/>
      <c r="DF629" s="35">
        <v>3.1370000000000002E-8</v>
      </c>
      <c r="DG629" s="35">
        <v>2.0988926503299998</v>
      </c>
      <c r="DH629" s="35">
        <v>2751.5475996916002</v>
      </c>
      <c r="DI629" s="29">
        <f t="shared" si="340"/>
        <v>-2.9629770558432034E-8</v>
      </c>
      <c r="DJ629" s="29">
        <f t="shared" si="341"/>
        <v>-2.9625470627089305E-8</v>
      </c>
      <c r="DK629" s="29">
        <f t="shared" si="342"/>
        <v>-2.9625470642029596E-8</v>
      </c>
      <c r="DL629" s="29">
        <f t="shared" si="343"/>
        <v>-2.9625470642029596E-8</v>
      </c>
      <c r="DN629" s="35">
        <v>7.0800000000000004E-9</v>
      </c>
      <c r="DO629" s="35">
        <v>0.69014726045999997</v>
      </c>
      <c r="DP629" s="35">
        <v>1048.3362299252999</v>
      </c>
      <c r="DQ629" s="29">
        <f t="shared" si="344"/>
        <v>3.0051102751173838E-9</v>
      </c>
      <c r="DR629" s="29">
        <f t="shared" si="345"/>
        <v>3.0040915153511815E-9</v>
      </c>
      <c r="DS629" s="29">
        <f t="shared" si="346"/>
        <v>3.0040915188889036E-9</v>
      </c>
      <c r="DT629" s="29">
        <f t="shared" si="347"/>
        <v>3.0040915188889036E-9</v>
      </c>
      <c r="DV629" s="35"/>
      <c r="DW629" s="35"/>
      <c r="DX629" s="35"/>
      <c r="ED629" s="35"/>
      <c r="EE629" s="35"/>
      <c r="EF629" s="35"/>
      <c r="EL629" s="35"/>
      <c r="EM629" s="35"/>
      <c r="EN629" s="35"/>
      <c r="ET629" s="35"/>
      <c r="EU629" s="35"/>
      <c r="EV629" s="35"/>
    </row>
    <row r="630" spans="14:152" s="29" customFormat="1" ht="13.5" x14ac:dyDescent="0.3">
      <c r="N630" s="35">
        <v>6.5899999999999998E-9</v>
      </c>
      <c r="O630" s="35">
        <v>1.8531902388799999</v>
      </c>
      <c r="P630" s="35">
        <v>72.333918012500007</v>
      </c>
      <c r="Q630" s="29">
        <f t="shared" si="332"/>
        <v>-6.5475518845978023E-9</v>
      </c>
      <c r="R630" s="29">
        <f t="shared" si="333"/>
        <v>-6.5475436960657365E-9</v>
      </c>
      <c r="S630" s="29">
        <f t="shared" si="334"/>
        <v>-6.5475436960941725E-9</v>
      </c>
      <c r="T630" s="29">
        <f t="shared" si="335"/>
        <v>-6.5475436960941725E-9</v>
      </c>
      <c r="V630" s="35">
        <v>8.9000000000000003E-10</v>
      </c>
      <c r="W630" s="35">
        <v>5.3599093223000001</v>
      </c>
      <c r="X630" s="35">
        <v>214.19286731529999</v>
      </c>
      <c r="Y630" s="29">
        <f t="shared" si="336"/>
        <v>-7.4152644928618783E-10</v>
      </c>
      <c r="Z630" s="29">
        <f t="shared" si="337"/>
        <v>-7.4151046865260714E-10</v>
      </c>
      <c r="AA630" s="29">
        <f t="shared" si="338"/>
        <v>-7.4151046870810051E-10</v>
      </c>
      <c r="AB630" s="29">
        <f t="shared" si="339"/>
        <v>-7.4151046870810051E-10</v>
      </c>
      <c r="AD630" s="35"/>
      <c r="AE630" s="35"/>
      <c r="AF630" s="35"/>
      <c r="AL630" s="35"/>
      <c r="AM630" s="35"/>
      <c r="AN630" s="35"/>
      <c r="AT630" s="35"/>
      <c r="AU630" s="35"/>
      <c r="AV630" s="35"/>
      <c r="BB630" s="35"/>
      <c r="BC630" s="35"/>
      <c r="BD630" s="35"/>
      <c r="BJ630" s="35"/>
      <c r="BK630" s="35"/>
      <c r="BL630" s="35"/>
      <c r="BR630" s="35"/>
      <c r="BS630" s="35"/>
      <c r="BT630" s="35"/>
      <c r="BZ630" s="35"/>
      <c r="CA630" s="35"/>
      <c r="CB630" s="35"/>
      <c r="CH630" s="35"/>
      <c r="CI630" s="35"/>
      <c r="CJ630" s="35"/>
      <c r="CP630" s="35"/>
      <c r="CQ630" s="35"/>
      <c r="CR630" s="35"/>
      <c r="CX630" s="35"/>
      <c r="CY630" s="35"/>
      <c r="CZ630" s="35"/>
      <c r="DF630" s="35">
        <v>2.7380000000000001E-8</v>
      </c>
      <c r="DG630" s="35">
        <v>4.8927033092299999</v>
      </c>
      <c r="DH630" s="35">
        <v>464.73122651379998</v>
      </c>
      <c r="DI630" s="29">
        <f t="shared" si="340"/>
        <v>2.7164485932493384E-8</v>
      </c>
      <c r="DJ630" s="29">
        <f t="shared" si="341"/>
        <v>2.7164244334659739E-8</v>
      </c>
      <c r="DK630" s="29">
        <f t="shared" si="342"/>
        <v>2.7164244335498917E-8</v>
      </c>
      <c r="DL630" s="29">
        <f t="shared" si="343"/>
        <v>2.7164244335498917E-8</v>
      </c>
      <c r="DN630" s="35">
        <v>7.06E-9</v>
      </c>
      <c r="DO630" s="35">
        <v>2.2297471280500001</v>
      </c>
      <c r="DP630" s="35">
        <v>29.204947528600002</v>
      </c>
      <c r="DQ630" s="29">
        <f t="shared" si="344"/>
        <v>-6.3950391514047219E-9</v>
      </c>
      <c r="DR630" s="29">
        <f t="shared" si="345"/>
        <v>-6.3950259093381573E-9</v>
      </c>
      <c r="DS630" s="29">
        <f t="shared" si="346"/>
        <v>-6.395025909384141E-9</v>
      </c>
      <c r="DT630" s="29">
        <f t="shared" si="347"/>
        <v>-6.395025909384141E-9</v>
      </c>
      <c r="DV630" s="35"/>
      <c r="DW630" s="35"/>
      <c r="DX630" s="35"/>
      <c r="ED630" s="35"/>
      <c r="EE630" s="35"/>
      <c r="EF630" s="35"/>
      <c r="EL630" s="35"/>
      <c r="EM630" s="35"/>
      <c r="EN630" s="35"/>
      <c r="ET630" s="35"/>
      <c r="EU630" s="35"/>
      <c r="EV630" s="35"/>
    </row>
    <row r="631" spans="14:152" s="29" customFormat="1" ht="13.5" x14ac:dyDescent="0.3">
      <c r="N631" s="35">
        <v>6.3099999999999999E-9</v>
      </c>
      <c r="O631" s="35">
        <v>2.01234919422</v>
      </c>
      <c r="P631" s="35">
        <v>58.106824010899999</v>
      </c>
      <c r="Q631" s="29">
        <f t="shared" si="332"/>
        <v>-6.2017716317706374E-9</v>
      </c>
      <c r="R631" s="29">
        <f t="shared" si="333"/>
        <v>-6.2017613817662352E-9</v>
      </c>
      <c r="S631" s="29">
        <f t="shared" si="334"/>
        <v>-6.2017613818018288E-9</v>
      </c>
      <c r="T631" s="29">
        <f t="shared" si="335"/>
        <v>-6.2017613818018288E-9</v>
      </c>
      <c r="V631" s="35">
        <v>8.0000000000000003E-10</v>
      </c>
      <c r="W631" s="35">
        <v>2.6956523897500002</v>
      </c>
      <c r="X631" s="35">
        <v>540.73666535849998</v>
      </c>
      <c r="Y631" s="29">
        <f t="shared" si="336"/>
        <v>3.7131412591951098E-10</v>
      </c>
      <c r="Z631" s="29">
        <f t="shared" si="337"/>
        <v>3.7125604169681338E-10</v>
      </c>
      <c r="AA631" s="29">
        <f t="shared" si="338"/>
        <v>3.7125604189851269E-10</v>
      </c>
      <c r="AB631" s="29">
        <f t="shared" si="339"/>
        <v>3.7125604189851269E-10</v>
      </c>
      <c r="AD631" s="35"/>
      <c r="AE631" s="35"/>
      <c r="AF631" s="35"/>
      <c r="AL631" s="35"/>
      <c r="AM631" s="35"/>
      <c r="AN631" s="35"/>
      <c r="AT631" s="35"/>
      <c r="AU631" s="35"/>
      <c r="AV631" s="35"/>
      <c r="BB631" s="35"/>
      <c r="BC631" s="35"/>
      <c r="BD631" s="35"/>
      <c r="BJ631" s="35"/>
      <c r="BK631" s="35"/>
      <c r="BL631" s="35"/>
      <c r="BR631" s="35"/>
      <c r="BS631" s="35"/>
      <c r="BT631" s="35"/>
      <c r="BZ631" s="35"/>
      <c r="CA631" s="35"/>
      <c r="CB631" s="35"/>
      <c r="CH631" s="35"/>
      <c r="CI631" s="35"/>
      <c r="CJ631" s="35"/>
      <c r="CP631" s="35"/>
      <c r="CQ631" s="35"/>
      <c r="CR631" s="35"/>
      <c r="CX631" s="35"/>
      <c r="CY631" s="35"/>
      <c r="CZ631" s="35"/>
      <c r="DF631" s="35">
        <v>2.8749999999999999E-8</v>
      </c>
      <c r="DG631" s="35">
        <v>4.2843670941400003</v>
      </c>
      <c r="DH631" s="35">
        <v>4010.0015313171998</v>
      </c>
      <c r="DI631" s="29">
        <f t="shared" si="340"/>
        <v>2.7471406403818516E-8</v>
      </c>
      <c r="DJ631" s="29">
        <f t="shared" si="341"/>
        <v>2.7476555019747523E-8</v>
      </c>
      <c r="DK631" s="29">
        <f t="shared" si="342"/>
        <v>2.7476555001886834E-8</v>
      </c>
      <c r="DL631" s="29">
        <f t="shared" si="343"/>
        <v>2.7476555001886834E-8</v>
      </c>
      <c r="DN631" s="35">
        <v>7.1099999999999996E-9</v>
      </c>
      <c r="DO631" s="35">
        <v>9.8128471600000006E-3</v>
      </c>
      <c r="DP631" s="35">
        <v>2115.5824666407002</v>
      </c>
      <c r="DQ631" s="29">
        <f t="shared" si="344"/>
        <v>-6.9865260776982241E-9</v>
      </c>
      <c r="DR631" s="29">
        <f t="shared" si="345"/>
        <v>-6.9861026307574191E-9</v>
      </c>
      <c r="DS631" s="29">
        <f t="shared" si="346"/>
        <v>-6.9861026322290653E-9</v>
      </c>
      <c r="DT631" s="29">
        <f t="shared" si="347"/>
        <v>-6.9861026322290653E-9</v>
      </c>
      <c r="DV631" s="35"/>
      <c r="DW631" s="35"/>
      <c r="DX631" s="35"/>
      <c r="ED631" s="35"/>
      <c r="EE631" s="35"/>
      <c r="EF631" s="35"/>
      <c r="EL631" s="35"/>
      <c r="EM631" s="35"/>
      <c r="EN631" s="35"/>
      <c r="ET631" s="35"/>
      <c r="EU631" s="35"/>
      <c r="EV631" s="35"/>
    </row>
    <row r="632" spans="14:152" s="29" customFormat="1" ht="13.5" x14ac:dyDescent="0.3">
      <c r="N632" s="35">
        <v>8.0600000000000007E-9</v>
      </c>
      <c r="O632" s="35">
        <v>5.2176393375299996</v>
      </c>
      <c r="P632" s="35">
        <v>428.08266358430001</v>
      </c>
      <c r="Q632" s="29">
        <f t="shared" si="332"/>
        <v>7.4366901736864967E-9</v>
      </c>
      <c r="R632" s="29">
        <f t="shared" si="333"/>
        <v>7.4364884812661894E-9</v>
      </c>
      <c r="S632" s="29">
        <f t="shared" si="334"/>
        <v>7.4364884819666112E-9</v>
      </c>
      <c r="T632" s="29">
        <f t="shared" si="335"/>
        <v>7.4364884819666112E-9</v>
      </c>
      <c r="V632" s="35">
        <v>9.5000000000000003E-10</v>
      </c>
      <c r="W632" s="35">
        <v>1.1950484961100001</v>
      </c>
      <c r="X632" s="35">
        <v>460.53844081979997</v>
      </c>
      <c r="Y632" s="29">
        <f t="shared" si="336"/>
        <v>-6.9529070465620691E-10</v>
      </c>
      <c r="Z632" s="29">
        <f t="shared" si="337"/>
        <v>-6.9524551046207313E-10</v>
      </c>
      <c r="AA632" s="29">
        <f t="shared" si="338"/>
        <v>-6.9524551061901442E-10</v>
      </c>
      <c r="AB632" s="29">
        <f t="shared" si="339"/>
        <v>-6.9524551061901442E-10</v>
      </c>
      <c r="AD632" s="35"/>
      <c r="AE632" s="35"/>
      <c r="AF632" s="35"/>
      <c r="AL632" s="35"/>
      <c r="AM632" s="35"/>
      <c r="AN632" s="35"/>
      <c r="AT632" s="35"/>
      <c r="AU632" s="35"/>
      <c r="AV632" s="35"/>
      <c r="BB632" s="35"/>
      <c r="BC632" s="35"/>
      <c r="BD632" s="35"/>
      <c r="BJ632" s="35"/>
      <c r="BK632" s="35"/>
      <c r="BL632" s="35"/>
      <c r="BR632" s="35"/>
      <c r="BS632" s="35"/>
      <c r="BT632" s="35"/>
      <c r="BZ632" s="35"/>
      <c r="CA632" s="35"/>
      <c r="CB632" s="35"/>
      <c r="CH632" s="35"/>
      <c r="CI632" s="35"/>
      <c r="CJ632" s="35"/>
      <c r="CP632" s="35"/>
      <c r="CQ632" s="35"/>
      <c r="CR632" s="35"/>
      <c r="CX632" s="35"/>
      <c r="CY632" s="35"/>
      <c r="CZ632" s="35"/>
      <c r="DF632" s="35">
        <v>3.313E-8</v>
      </c>
      <c r="DG632" s="35">
        <v>3.0145248645699998</v>
      </c>
      <c r="DH632" s="35">
        <v>336.83873878169999</v>
      </c>
      <c r="DI632" s="29">
        <f t="shared" si="340"/>
        <v>-1.9556968798760464E-8</v>
      </c>
      <c r="DJ632" s="29">
        <f t="shared" si="341"/>
        <v>-1.9555603345208545E-8</v>
      </c>
      <c r="DK632" s="29">
        <f t="shared" si="342"/>
        <v>-1.9555603349950083E-8</v>
      </c>
      <c r="DL632" s="29">
        <f t="shared" si="343"/>
        <v>-1.9555603349950083E-8</v>
      </c>
      <c r="DN632" s="35">
        <v>7.2200000000000003E-9</v>
      </c>
      <c r="DO632" s="35">
        <v>4.1407520519699998</v>
      </c>
      <c r="DP632" s="35">
        <v>225.07850888479999</v>
      </c>
      <c r="DQ632" s="29">
        <f t="shared" si="344"/>
        <v>4.1512301680341431E-10</v>
      </c>
      <c r="DR632" s="29">
        <f t="shared" si="345"/>
        <v>4.1536894511122404E-10</v>
      </c>
      <c r="DS632" s="29">
        <f t="shared" si="346"/>
        <v>4.1536894425725115E-10</v>
      </c>
      <c r="DT632" s="29">
        <f t="shared" si="347"/>
        <v>4.1536894425725115E-10</v>
      </c>
      <c r="DV632" s="35"/>
      <c r="DW632" s="35"/>
      <c r="DX632" s="35"/>
      <c r="ED632" s="35"/>
      <c r="EE632" s="35"/>
      <c r="EF632" s="35"/>
      <c r="EL632" s="35"/>
      <c r="EM632" s="35"/>
      <c r="EN632" s="35"/>
      <c r="ET632" s="35"/>
      <c r="EU632" s="35"/>
      <c r="EV632" s="35"/>
    </row>
    <row r="633" spans="14:152" s="29" customFormat="1" ht="13.5" x14ac:dyDescent="0.3">
      <c r="N633" s="35">
        <v>8.0399999999999995E-9</v>
      </c>
      <c r="O633" s="35">
        <v>5.9428180456700002</v>
      </c>
      <c r="P633" s="35">
        <v>26.023553790899999</v>
      </c>
      <c r="Q633" s="29">
        <f t="shared" si="332"/>
        <v>8.0127837147455607E-9</v>
      </c>
      <c r="R633" s="29">
        <f t="shared" si="333"/>
        <v>8.0127863221150609E-9</v>
      </c>
      <c r="S633" s="29">
        <f t="shared" si="334"/>
        <v>8.0127863221060082E-9</v>
      </c>
      <c r="T633" s="29">
        <f t="shared" si="335"/>
        <v>8.0127863221060082E-9</v>
      </c>
      <c r="V633" s="35">
        <v>1.0500000000000001E-9</v>
      </c>
      <c r="W633" s="35">
        <v>0.58624363204999996</v>
      </c>
      <c r="X633" s="35">
        <v>481.73606947029998</v>
      </c>
      <c r="Y633" s="29">
        <f t="shared" si="336"/>
        <v>-5.5468980825424592E-10</v>
      </c>
      <c r="Z633" s="29">
        <f t="shared" si="337"/>
        <v>-5.5462470390986081E-10</v>
      </c>
      <c r="AA633" s="29">
        <f t="shared" si="338"/>
        <v>-5.5462470413593816E-10</v>
      </c>
      <c r="AB633" s="29">
        <f t="shared" si="339"/>
        <v>-5.5462470413593816E-10</v>
      </c>
      <c r="AD633" s="35"/>
      <c r="AE633" s="35"/>
      <c r="AF633" s="35"/>
      <c r="AL633" s="35"/>
      <c r="AM633" s="35"/>
      <c r="AN633" s="35"/>
      <c r="AT633" s="35"/>
      <c r="AU633" s="35"/>
      <c r="AV633" s="35"/>
      <c r="BB633" s="35"/>
      <c r="BC633" s="35"/>
      <c r="BD633" s="35"/>
      <c r="BJ633" s="35"/>
      <c r="BK633" s="35"/>
      <c r="BL633" s="35"/>
      <c r="BR633" s="35"/>
      <c r="BS633" s="35"/>
      <c r="BT633" s="35"/>
      <c r="BZ633" s="35"/>
      <c r="CA633" s="35"/>
      <c r="CB633" s="35"/>
      <c r="CH633" s="35"/>
      <c r="CI633" s="35"/>
      <c r="CJ633" s="35"/>
      <c r="CP633" s="35"/>
      <c r="CQ633" s="35"/>
      <c r="CR633" s="35"/>
      <c r="CX633" s="35"/>
      <c r="CY633" s="35"/>
      <c r="CZ633" s="35"/>
      <c r="DF633" s="35">
        <v>2.7459999999999999E-8</v>
      </c>
      <c r="DG633" s="35">
        <v>2.6996350692800002</v>
      </c>
      <c r="DH633" s="35">
        <v>380.38840039090002</v>
      </c>
      <c r="DI633" s="29">
        <f t="shared" si="340"/>
        <v>-2.345450103696241E-8</v>
      </c>
      <c r="DJ633" s="29">
        <f t="shared" si="341"/>
        <v>-2.3453677555841978E-8</v>
      </c>
      <c r="DK633" s="29">
        <f t="shared" si="342"/>
        <v>-2.3453677558701608E-8</v>
      </c>
      <c r="DL633" s="29">
        <f t="shared" si="343"/>
        <v>-2.3453677558701608E-8</v>
      </c>
      <c r="DN633" s="35">
        <v>7.3499999999999996E-9</v>
      </c>
      <c r="DO633" s="35">
        <v>1.54083195463</v>
      </c>
      <c r="DP633" s="35">
        <v>201.99276274319999</v>
      </c>
      <c r="DQ633" s="29">
        <f t="shared" si="344"/>
        <v>8.0094026520660477E-10</v>
      </c>
      <c r="DR633" s="29">
        <f t="shared" si="345"/>
        <v>8.0071655457221927E-10</v>
      </c>
      <c r="DS633" s="29">
        <f t="shared" si="346"/>
        <v>8.0071655534904815E-10</v>
      </c>
      <c r="DT633" s="29">
        <f t="shared" si="347"/>
        <v>8.0071655534904815E-10</v>
      </c>
      <c r="DV633" s="35"/>
      <c r="DW633" s="35"/>
      <c r="DX633" s="35"/>
      <c r="ED633" s="35"/>
      <c r="EE633" s="35"/>
      <c r="EF633" s="35"/>
      <c r="EL633" s="35"/>
      <c r="EM633" s="35"/>
      <c r="EN633" s="35"/>
      <c r="ET633" s="35"/>
      <c r="EU633" s="35"/>
      <c r="EV633" s="35"/>
    </row>
    <row r="634" spans="14:152" s="29" customFormat="1" ht="13.5" x14ac:dyDescent="0.3">
      <c r="N634" s="35">
        <v>6.7899999999999999E-9</v>
      </c>
      <c r="O634" s="35">
        <v>2.1178446094000001</v>
      </c>
      <c r="P634" s="35">
        <v>256.42806592189999</v>
      </c>
      <c r="Q634" s="29">
        <f t="shared" si="332"/>
        <v>6.7899992725980612E-9</v>
      </c>
      <c r="R634" s="29">
        <f t="shared" si="333"/>
        <v>6.7899991452999015E-9</v>
      </c>
      <c r="S634" s="29">
        <f t="shared" si="334"/>
        <v>6.7899991453003614E-9</v>
      </c>
      <c r="T634" s="29">
        <f t="shared" si="335"/>
        <v>6.7899991453003614E-9</v>
      </c>
      <c r="V634" s="35">
        <v>9.900000000000001E-10</v>
      </c>
      <c r="W634" s="35">
        <v>2.6884110900699998</v>
      </c>
      <c r="X634" s="35">
        <v>219.89137757699999</v>
      </c>
      <c r="Y634" s="29">
        <f t="shared" si="336"/>
        <v>9.8973078622694308E-10</v>
      </c>
      <c r="Z634" s="29">
        <f t="shared" si="337"/>
        <v>9.8973001616287885E-10</v>
      </c>
      <c r="AA634" s="29">
        <f t="shared" si="338"/>
        <v>9.8973001616555478E-10</v>
      </c>
      <c r="AB634" s="29">
        <f t="shared" si="339"/>
        <v>9.8973001616555478E-10</v>
      </c>
      <c r="AD634" s="35"/>
      <c r="AE634" s="35"/>
      <c r="AF634" s="35"/>
      <c r="AL634" s="35"/>
      <c r="AM634" s="35"/>
      <c r="AN634" s="35"/>
      <c r="AT634" s="35"/>
      <c r="AU634" s="35"/>
      <c r="AV634" s="35"/>
      <c r="BB634" s="35"/>
      <c r="BC634" s="35"/>
      <c r="BD634" s="35"/>
      <c r="BJ634" s="35"/>
      <c r="BK634" s="35"/>
      <c r="BL634" s="35"/>
      <c r="BR634" s="35"/>
      <c r="BS634" s="35"/>
      <c r="BT634" s="35"/>
      <c r="BZ634" s="35"/>
      <c r="CA634" s="35"/>
      <c r="CB634" s="35"/>
      <c r="CH634" s="35"/>
      <c r="CI634" s="35"/>
      <c r="CJ634" s="35"/>
      <c r="CP634" s="35"/>
      <c r="CQ634" s="35"/>
      <c r="CR634" s="35"/>
      <c r="CX634" s="35"/>
      <c r="CY634" s="35"/>
      <c r="CZ634" s="35"/>
      <c r="DF634" s="35">
        <v>3.1319999999999999E-8</v>
      </c>
      <c r="DG634" s="35">
        <v>2.1956278687199999</v>
      </c>
      <c r="DH634" s="35">
        <v>2.9689454166</v>
      </c>
      <c r="DI634" s="29">
        <f t="shared" si="340"/>
        <v>-1.9524135501847563E-8</v>
      </c>
      <c r="DJ634" s="29">
        <f t="shared" si="341"/>
        <v>-1.9524124480254476E-8</v>
      </c>
      <c r="DK634" s="29">
        <f t="shared" si="342"/>
        <v>-1.9524124480292758E-8</v>
      </c>
      <c r="DL634" s="29">
        <f t="shared" si="343"/>
        <v>-1.9524124480292758E-8</v>
      </c>
      <c r="DN634" s="35">
        <v>7.4600000000000003E-9</v>
      </c>
      <c r="DO634" s="35">
        <v>4.0899740952599997</v>
      </c>
      <c r="DP634" s="35">
        <v>849.26422848890002</v>
      </c>
      <c r="DQ634" s="29">
        <f t="shared" si="344"/>
        <v>4.2421995986640793E-9</v>
      </c>
      <c r="DR634" s="29">
        <f t="shared" si="345"/>
        <v>4.241409589339549E-9</v>
      </c>
      <c r="DS634" s="29">
        <f t="shared" si="346"/>
        <v>4.2414095920829299E-9</v>
      </c>
      <c r="DT634" s="29">
        <f t="shared" si="347"/>
        <v>4.2414095920829299E-9</v>
      </c>
      <c r="DV634" s="35"/>
      <c r="DW634" s="35"/>
      <c r="DX634" s="35"/>
      <c r="ED634" s="35"/>
      <c r="EE634" s="35"/>
      <c r="EF634" s="35"/>
      <c r="EL634" s="35"/>
      <c r="EM634" s="35"/>
      <c r="EN634" s="35"/>
      <c r="ET634" s="35"/>
      <c r="EU634" s="35"/>
      <c r="EV634" s="35"/>
    </row>
    <row r="635" spans="14:152" s="29" customFormat="1" ht="13.5" x14ac:dyDescent="0.3">
      <c r="N635" s="35">
        <v>6.9200000000000001E-9</v>
      </c>
      <c r="O635" s="35">
        <v>1.88791537515</v>
      </c>
      <c r="P635" s="35">
        <v>214.99601646740001</v>
      </c>
      <c r="Q635" s="29">
        <f t="shared" si="332"/>
        <v>4.2834821138360541E-9</v>
      </c>
      <c r="R635" s="29">
        <f t="shared" si="333"/>
        <v>4.2833049868942081E-9</v>
      </c>
      <c r="S635" s="29">
        <f t="shared" si="334"/>
        <v>4.2833049875092814E-9</v>
      </c>
      <c r="T635" s="29">
        <f t="shared" si="335"/>
        <v>4.2833049875092814E-9</v>
      </c>
      <c r="V635" s="35">
        <v>9.7999999999999992E-10</v>
      </c>
      <c r="W635" s="35">
        <v>1.59923557478</v>
      </c>
      <c r="X635" s="35">
        <v>484.70501488690002</v>
      </c>
      <c r="Y635" s="29">
        <f t="shared" si="336"/>
        <v>-9.7891844500226665E-10</v>
      </c>
      <c r="Z635" s="29">
        <f t="shared" si="337"/>
        <v>-9.7892182430661888E-10</v>
      </c>
      <c r="AA635" s="29">
        <f t="shared" si="338"/>
        <v>-9.789218242948936E-10</v>
      </c>
      <c r="AB635" s="29">
        <f t="shared" si="339"/>
        <v>-9.789218242948936E-10</v>
      </c>
      <c r="AD635" s="35"/>
      <c r="AE635" s="35"/>
      <c r="AF635" s="35"/>
      <c r="AL635" s="35"/>
      <c r="AM635" s="35"/>
      <c r="AN635" s="35"/>
      <c r="AT635" s="35"/>
      <c r="AU635" s="35"/>
      <c r="AV635" s="35"/>
      <c r="BB635" s="35"/>
      <c r="BC635" s="35"/>
      <c r="BD635" s="35"/>
      <c r="BJ635" s="35"/>
      <c r="BK635" s="35"/>
      <c r="BL635" s="35"/>
      <c r="BR635" s="35"/>
      <c r="BS635" s="35"/>
      <c r="BT635" s="35"/>
      <c r="BZ635" s="35"/>
      <c r="CA635" s="35"/>
      <c r="CB635" s="35"/>
      <c r="CH635" s="35"/>
      <c r="CI635" s="35"/>
      <c r="CJ635" s="35"/>
      <c r="CP635" s="35"/>
      <c r="CQ635" s="35"/>
      <c r="CR635" s="35"/>
      <c r="CX635" s="35"/>
      <c r="CY635" s="35"/>
      <c r="CZ635" s="35"/>
      <c r="DF635" s="35">
        <v>3.2329999999999999E-8</v>
      </c>
      <c r="DG635" s="35">
        <v>0.60809684557999999</v>
      </c>
      <c r="DH635" s="35">
        <v>3171.0322435667999</v>
      </c>
      <c r="DI635" s="29">
        <f t="shared" si="340"/>
        <v>-8.7913091002705162E-9</v>
      </c>
      <c r="DJ635" s="29">
        <f t="shared" si="341"/>
        <v>-8.7763532360389445E-9</v>
      </c>
      <c r="DK635" s="29">
        <f t="shared" si="342"/>
        <v>-8.776353287975974E-9</v>
      </c>
      <c r="DL635" s="29">
        <f t="shared" si="343"/>
        <v>-8.776353287975974E-9</v>
      </c>
      <c r="DN635" s="35">
        <v>7.2900000000000003E-9</v>
      </c>
      <c r="DO635" s="35">
        <v>2.8177913486800001</v>
      </c>
      <c r="DP635" s="35">
        <v>419.53282798499998</v>
      </c>
      <c r="DQ635" s="29">
        <f t="shared" si="344"/>
        <v>-7.1343397988308517E-9</v>
      </c>
      <c r="DR635" s="29">
        <f t="shared" si="345"/>
        <v>-7.1344350770696751E-9</v>
      </c>
      <c r="DS635" s="29">
        <f t="shared" si="346"/>
        <v>-7.1344350767388773E-9</v>
      </c>
      <c r="DT635" s="29">
        <f t="shared" si="347"/>
        <v>-7.1344350767388773E-9</v>
      </c>
      <c r="DV635" s="35"/>
      <c r="DW635" s="35"/>
      <c r="DX635" s="35"/>
      <c r="ED635" s="35"/>
      <c r="EE635" s="35"/>
      <c r="EF635" s="35"/>
      <c r="EL635" s="35"/>
      <c r="EM635" s="35"/>
      <c r="EN635" s="35"/>
      <c r="ET635" s="35"/>
      <c r="EU635" s="35"/>
      <c r="EV635" s="35"/>
    </row>
    <row r="636" spans="14:152" s="29" customFormat="1" ht="13.5" x14ac:dyDescent="0.3">
      <c r="N636" s="35">
        <v>7.3099999999999998E-9</v>
      </c>
      <c r="O636" s="35">
        <v>1.95762888351</v>
      </c>
      <c r="P636" s="35">
        <v>19.010580526599998</v>
      </c>
      <c r="Q636" s="29">
        <f t="shared" si="332"/>
        <v>-4.6845877421840601E-9</v>
      </c>
      <c r="R636" s="29">
        <f t="shared" si="333"/>
        <v>-4.6845715709158981E-9</v>
      </c>
      <c r="S636" s="29">
        <f t="shared" si="334"/>
        <v>-4.6845715709720545E-9</v>
      </c>
      <c r="T636" s="29">
        <f t="shared" si="335"/>
        <v>-4.6845715709720545E-9</v>
      </c>
      <c r="V636" s="35">
        <v>8.0999999999999999E-10</v>
      </c>
      <c r="W636" s="35">
        <v>1.1227979352099999</v>
      </c>
      <c r="X636" s="35">
        <v>420.44785172169998</v>
      </c>
      <c r="Y636" s="29">
        <f t="shared" si="336"/>
        <v>-7.9000135469153455E-11</v>
      </c>
      <c r="Z636" s="29">
        <f t="shared" si="337"/>
        <v>-7.8948757159034426E-11</v>
      </c>
      <c r="AA636" s="29">
        <f t="shared" si="338"/>
        <v>-7.8948757337444217E-11</v>
      </c>
      <c r="AB636" s="29">
        <f t="shared" si="339"/>
        <v>-7.8948757337444217E-11</v>
      </c>
      <c r="AD636" s="35"/>
      <c r="AE636" s="35"/>
      <c r="AF636" s="35"/>
      <c r="AL636" s="35"/>
      <c r="AM636" s="35"/>
      <c r="AN636" s="35"/>
      <c r="AT636" s="35"/>
      <c r="AU636" s="35"/>
      <c r="AV636" s="35"/>
      <c r="BB636" s="35"/>
      <c r="BC636" s="35"/>
      <c r="BD636" s="35"/>
      <c r="BJ636" s="35"/>
      <c r="BK636" s="35"/>
      <c r="BL636" s="35"/>
      <c r="BR636" s="35"/>
      <c r="BS636" s="35"/>
      <c r="BT636" s="35"/>
      <c r="BZ636" s="35"/>
      <c r="CA636" s="35"/>
      <c r="CB636" s="35"/>
      <c r="CH636" s="35"/>
      <c r="CI636" s="35"/>
      <c r="CJ636" s="35"/>
      <c r="CP636" s="35"/>
      <c r="CQ636" s="35"/>
      <c r="CR636" s="35"/>
      <c r="CX636" s="35"/>
      <c r="CY636" s="35"/>
      <c r="CZ636" s="35"/>
      <c r="DF636" s="35">
        <v>3.0339999999999999E-8</v>
      </c>
      <c r="DG636" s="35">
        <v>0.93246285283999997</v>
      </c>
      <c r="DH636" s="35">
        <v>205.43478891180001</v>
      </c>
      <c r="DI636" s="29">
        <f t="shared" si="340"/>
        <v>-1.3012854544092798E-8</v>
      </c>
      <c r="DJ636" s="29">
        <f t="shared" si="341"/>
        <v>-1.3013708036967151E-8</v>
      </c>
      <c r="DK636" s="29">
        <f t="shared" si="342"/>
        <v>-1.3013708034003446E-8</v>
      </c>
      <c r="DL636" s="29">
        <f t="shared" si="343"/>
        <v>-1.3013708034003446E-8</v>
      </c>
      <c r="DN636" s="35">
        <v>8.3699999999999998E-9</v>
      </c>
      <c r="DO636" s="35">
        <v>1.0084473415599999</v>
      </c>
      <c r="DP636" s="35">
        <v>4127.3213995373999</v>
      </c>
      <c r="DQ636" s="29">
        <f t="shared" si="344"/>
        <v>4.0107911421091287E-9</v>
      </c>
      <c r="DR636" s="29">
        <f t="shared" si="345"/>
        <v>4.0061941133290249E-9</v>
      </c>
      <c r="DS636" s="29">
        <f t="shared" si="346"/>
        <v>4.0061941292947489E-9</v>
      </c>
      <c r="DT636" s="29">
        <f t="shared" si="347"/>
        <v>4.0061941292947489E-9</v>
      </c>
      <c r="DV636" s="35"/>
      <c r="DW636" s="35"/>
      <c r="DX636" s="35"/>
      <c r="ED636" s="35"/>
      <c r="EE636" s="35"/>
      <c r="EF636" s="35"/>
      <c r="EL636" s="35"/>
      <c r="EM636" s="35"/>
      <c r="EN636" s="35"/>
      <c r="ET636" s="35"/>
      <c r="EU636" s="35"/>
      <c r="EV636" s="35"/>
    </row>
    <row r="637" spans="14:152" s="29" customFormat="1" ht="13.5" x14ac:dyDescent="0.3">
      <c r="N637" s="35">
        <v>7.8600000000000006E-9</v>
      </c>
      <c r="O637" s="35">
        <v>0.91252523635000005</v>
      </c>
      <c r="P637" s="35">
        <v>518.38463239980001</v>
      </c>
      <c r="Q637" s="29">
        <f t="shared" si="332"/>
        <v>-7.826249812512634E-9</v>
      </c>
      <c r="R637" s="29">
        <f t="shared" si="333"/>
        <v>-7.8261926133023334E-9</v>
      </c>
      <c r="S637" s="29">
        <f t="shared" si="334"/>
        <v>-7.8261926135010404E-9</v>
      </c>
      <c r="T637" s="29">
        <f t="shared" si="335"/>
        <v>-7.8261926135010404E-9</v>
      </c>
      <c r="V637" s="35">
        <v>7.5E-10</v>
      </c>
      <c r="W637" s="35">
        <v>4.5889223144600004</v>
      </c>
      <c r="X637" s="35">
        <v>394.35486196160002</v>
      </c>
      <c r="Y637" s="29">
        <f t="shared" si="336"/>
        <v>-1.1861717191899936E-12</v>
      </c>
      <c r="Z637" s="29">
        <f t="shared" si="337"/>
        <v>-1.2310054272205268E-12</v>
      </c>
      <c r="AA637" s="29">
        <f t="shared" si="338"/>
        <v>-1.2310052715372702E-12</v>
      </c>
      <c r="AB637" s="29">
        <f t="shared" si="339"/>
        <v>-1.2310052715372702E-12</v>
      </c>
      <c r="AD637" s="35"/>
      <c r="AE637" s="35"/>
      <c r="AF637" s="35"/>
      <c r="AL637" s="35"/>
      <c r="AM637" s="35"/>
      <c r="AN637" s="35"/>
      <c r="AT637" s="35"/>
      <c r="AU637" s="35"/>
      <c r="AV637" s="35"/>
      <c r="BB637" s="35"/>
      <c r="BC637" s="35"/>
      <c r="BD637" s="35"/>
      <c r="BJ637" s="35"/>
      <c r="BK637" s="35"/>
      <c r="BL637" s="35"/>
      <c r="BR637" s="35"/>
      <c r="BS637" s="35"/>
      <c r="BT637" s="35"/>
      <c r="BZ637" s="35"/>
      <c r="CA637" s="35"/>
      <c r="CB637" s="35"/>
      <c r="CH637" s="35"/>
      <c r="CI637" s="35"/>
      <c r="CJ637" s="35"/>
      <c r="CP637" s="35"/>
      <c r="CQ637" s="35"/>
      <c r="CR637" s="35"/>
      <c r="CX637" s="35"/>
      <c r="CY637" s="35"/>
      <c r="CZ637" s="35"/>
      <c r="DF637" s="35">
        <v>3.0059999999999999E-8</v>
      </c>
      <c r="DG637" s="35">
        <v>5.9106747944800002</v>
      </c>
      <c r="DH637" s="35">
        <v>2.7083129857000001</v>
      </c>
      <c r="DI637" s="29">
        <f t="shared" si="340"/>
        <v>2.8452394932154238E-8</v>
      </c>
      <c r="DJ637" s="29">
        <f t="shared" si="341"/>
        <v>2.845239095044544E-8</v>
      </c>
      <c r="DK637" s="29">
        <f t="shared" si="342"/>
        <v>2.8452390950459268E-8</v>
      </c>
      <c r="DL637" s="29">
        <f t="shared" si="343"/>
        <v>2.8452390950459268E-8</v>
      </c>
      <c r="DN637" s="35">
        <v>9.39E-9</v>
      </c>
      <c r="DO637" s="35">
        <v>0.46037763931999998</v>
      </c>
      <c r="DP637" s="35">
        <v>5488.8681053815999</v>
      </c>
      <c r="DQ637" s="29">
        <f t="shared" si="344"/>
        <v>-6.9992431249080581E-10</v>
      </c>
      <c r="DR637" s="29">
        <f t="shared" si="345"/>
        <v>-6.9213303372139554E-10</v>
      </c>
      <c r="DS637" s="29">
        <f t="shared" si="346"/>
        <v>-6.9213306077713417E-10</v>
      </c>
      <c r="DT637" s="29">
        <f t="shared" si="347"/>
        <v>-6.9213306077713417E-10</v>
      </c>
      <c r="DV637" s="35"/>
      <c r="DW637" s="35"/>
      <c r="DX637" s="35"/>
      <c r="ED637" s="35"/>
      <c r="EE637" s="35"/>
      <c r="EF637" s="35"/>
      <c r="EL637" s="35"/>
      <c r="EM637" s="35"/>
      <c r="EN637" s="35"/>
      <c r="ET637" s="35"/>
      <c r="EU637" s="35"/>
      <c r="EV637" s="35"/>
    </row>
    <row r="638" spans="14:152" s="29" customFormat="1" ht="13.5" x14ac:dyDescent="0.3">
      <c r="N638" s="35">
        <v>6.8400000000000004E-9</v>
      </c>
      <c r="O638" s="35">
        <v>4.8928817180599999</v>
      </c>
      <c r="P638" s="35">
        <v>3796.7024358792</v>
      </c>
      <c r="Q638" s="29">
        <f t="shared" si="332"/>
        <v>-5.702289463511877E-9</v>
      </c>
      <c r="R638" s="29">
        <f t="shared" si="333"/>
        <v>-5.704462559467731E-9</v>
      </c>
      <c r="S638" s="29">
        <f t="shared" si="334"/>
        <v>-5.704462551925011E-9</v>
      </c>
      <c r="T638" s="29">
        <f t="shared" si="335"/>
        <v>-5.704462551925011E-9</v>
      </c>
      <c r="V638" s="35">
        <v>9.900000000000001E-10</v>
      </c>
      <c r="W638" s="35">
        <v>4.6889585174999997</v>
      </c>
      <c r="X638" s="35">
        <v>448.68959140380002</v>
      </c>
      <c r="Y638" s="29">
        <f t="shared" si="336"/>
        <v>8.2271790495231955E-10</v>
      </c>
      <c r="Z638" s="29">
        <f t="shared" si="337"/>
        <v>8.2268044953314343E-10</v>
      </c>
      <c r="AA638" s="29">
        <f t="shared" si="338"/>
        <v>8.22680449663212E-10</v>
      </c>
      <c r="AB638" s="29">
        <f t="shared" si="339"/>
        <v>8.22680449663212E-10</v>
      </c>
      <c r="AD638" s="35"/>
      <c r="AE638" s="35"/>
      <c r="AF638" s="35"/>
      <c r="AL638" s="35"/>
      <c r="AM638" s="35"/>
      <c r="AN638" s="35"/>
      <c r="AT638" s="35"/>
      <c r="AU638" s="35"/>
      <c r="AV638" s="35"/>
      <c r="BB638" s="35"/>
      <c r="BC638" s="35"/>
      <c r="BD638" s="35"/>
      <c r="BJ638" s="35"/>
      <c r="BK638" s="35"/>
      <c r="BL638" s="35"/>
      <c r="BR638" s="35"/>
      <c r="BS638" s="35"/>
      <c r="BT638" s="35"/>
      <c r="BZ638" s="35"/>
      <c r="CA638" s="35"/>
      <c r="CB638" s="35"/>
      <c r="CH638" s="35"/>
      <c r="CI638" s="35"/>
      <c r="CJ638" s="35"/>
      <c r="CP638" s="35"/>
      <c r="CQ638" s="35"/>
      <c r="CR638" s="35"/>
      <c r="CX638" s="35"/>
      <c r="CY638" s="35"/>
      <c r="CZ638" s="35"/>
      <c r="DF638" s="35">
        <v>3.6430000000000003E-8</v>
      </c>
      <c r="DG638" s="35">
        <v>5.5830239725900004</v>
      </c>
      <c r="DH638" s="35">
        <v>423.62924545940001</v>
      </c>
      <c r="DI638" s="29">
        <f t="shared" si="340"/>
        <v>3.6237658468343072E-8</v>
      </c>
      <c r="DJ638" s="29">
        <f t="shared" si="341"/>
        <v>3.623741831703754E-8</v>
      </c>
      <c r="DK638" s="29">
        <f t="shared" si="342"/>
        <v>3.6237418317871722E-8</v>
      </c>
      <c r="DL638" s="29">
        <f t="shared" si="343"/>
        <v>3.6237418317871722E-8</v>
      </c>
      <c r="DN638" s="35">
        <v>9.39E-9</v>
      </c>
      <c r="DO638" s="35">
        <v>1.85473712038</v>
      </c>
      <c r="DP638" s="35">
        <v>5062.2699145056004</v>
      </c>
      <c r="DQ638" s="29">
        <f t="shared" si="344"/>
        <v>-6.8871372236825017E-9</v>
      </c>
      <c r="DR638" s="29">
        <f t="shared" si="345"/>
        <v>-6.8822373000756212E-9</v>
      </c>
      <c r="DS638" s="29">
        <f t="shared" si="346"/>
        <v>-6.8822373170974754E-9</v>
      </c>
      <c r="DT638" s="29">
        <f t="shared" si="347"/>
        <v>-6.8822373170974754E-9</v>
      </c>
      <c r="DV638" s="35"/>
      <c r="DW638" s="35"/>
      <c r="DX638" s="35"/>
      <c r="ED638" s="35"/>
      <c r="EE638" s="35"/>
      <c r="EF638" s="35"/>
      <c r="EL638" s="35"/>
      <c r="EM638" s="35"/>
      <c r="EN638" s="35"/>
      <c r="ET638" s="35"/>
      <c r="EU638" s="35"/>
      <c r="EV638" s="35"/>
    </row>
    <row r="639" spans="14:152" s="29" customFormat="1" ht="13.5" x14ac:dyDescent="0.3">
      <c r="N639" s="35">
        <v>6.1200000000000004E-9</v>
      </c>
      <c r="O639" s="35">
        <v>2.0851149203600001</v>
      </c>
      <c r="P639" s="35">
        <v>1038.0412891868</v>
      </c>
      <c r="Q639" s="29">
        <f t="shared" si="332"/>
        <v>6.0922199210669988E-9</v>
      </c>
      <c r="R639" s="29">
        <f t="shared" si="333"/>
        <v>6.0923114962720791E-9</v>
      </c>
      <c r="S639" s="29">
        <f t="shared" si="334"/>
        <v>6.0923114959543507E-9</v>
      </c>
      <c r="T639" s="29">
        <f t="shared" si="335"/>
        <v>6.0923114959543507E-9</v>
      </c>
      <c r="V639" s="35">
        <v>7.5999999999999996E-10</v>
      </c>
      <c r="W639" s="35">
        <v>1.6692979836499999</v>
      </c>
      <c r="X639" s="35">
        <v>196.03362005060001</v>
      </c>
      <c r="Y639" s="29">
        <f t="shared" si="336"/>
        <v>1.06704862362603E-10</v>
      </c>
      <c r="Z639" s="29">
        <f t="shared" si="337"/>
        <v>1.0668250201428409E-10</v>
      </c>
      <c r="AA639" s="29">
        <f t="shared" si="338"/>
        <v>1.0668250209192958E-10</v>
      </c>
      <c r="AB639" s="29">
        <f t="shared" si="339"/>
        <v>1.0668250209192958E-10</v>
      </c>
      <c r="AD639" s="35"/>
      <c r="AE639" s="35"/>
      <c r="AF639" s="35"/>
      <c r="AL639" s="35"/>
      <c r="AM639" s="35"/>
      <c r="AN639" s="35"/>
      <c r="AT639" s="35"/>
      <c r="AU639" s="35"/>
      <c r="AV639" s="35"/>
      <c r="BB639" s="35"/>
      <c r="BC639" s="35"/>
      <c r="BD639" s="35"/>
      <c r="BJ639" s="35"/>
      <c r="BK639" s="35"/>
      <c r="BL639" s="35"/>
      <c r="BR639" s="35"/>
      <c r="BS639" s="35"/>
      <c r="BT639" s="35"/>
      <c r="BZ639" s="35"/>
      <c r="CA639" s="35"/>
      <c r="CB639" s="35"/>
      <c r="CH639" s="35"/>
      <c r="CI639" s="35"/>
      <c r="CJ639" s="35"/>
      <c r="CP639" s="35"/>
      <c r="CQ639" s="35"/>
      <c r="CR639" s="35"/>
      <c r="CX639" s="35"/>
      <c r="CY639" s="35"/>
      <c r="CZ639" s="35"/>
      <c r="DF639" s="35">
        <v>2.625E-8</v>
      </c>
      <c r="DG639" s="35">
        <v>1.0704205069099999</v>
      </c>
      <c r="DH639" s="35">
        <v>23.575873236100001</v>
      </c>
      <c r="DI639" s="29">
        <f t="shared" si="340"/>
        <v>3.0762125737166666E-9</v>
      </c>
      <c r="DJ639" s="29">
        <f t="shared" si="341"/>
        <v>3.0763057383233766E-9</v>
      </c>
      <c r="DK639" s="29">
        <f t="shared" si="342"/>
        <v>3.0763057379998625E-9</v>
      </c>
      <c r="DL639" s="29">
        <f t="shared" si="343"/>
        <v>3.0763057379998625E-9</v>
      </c>
      <c r="DN639" s="35">
        <v>7.2099999999999997E-9</v>
      </c>
      <c r="DO639" s="35">
        <v>1.62872794201</v>
      </c>
      <c r="DP639" s="35">
        <v>2200.5159935945999</v>
      </c>
      <c r="DQ639" s="29">
        <f t="shared" si="344"/>
        <v>6.8213545468503461E-9</v>
      </c>
      <c r="DR639" s="29">
        <f t="shared" si="345"/>
        <v>6.8205752204162408E-9</v>
      </c>
      <c r="DS639" s="29">
        <f t="shared" si="346"/>
        <v>6.8205752231237329E-9</v>
      </c>
      <c r="DT639" s="29">
        <f t="shared" si="347"/>
        <v>6.8205752231237329E-9</v>
      </c>
      <c r="DV639" s="35"/>
      <c r="DW639" s="35"/>
      <c r="DX639" s="35"/>
      <c r="ED639" s="35"/>
      <c r="EE639" s="35"/>
      <c r="EF639" s="35"/>
      <c r="EL639" s="35"/>
      <c r="EM639" s="35"/>
      <c r="EN639" s="35"/>
      <c r="ET639" s="35"/>
      <c r="EU639" s="35"/>
      <c r="EV639" s="35"/>
    </row>
    <row r="640" spans="14:152" s="29" customFormat="1" ht="13.5" x14ac:dyDescent="0.3">
      <c r="N640" s="35">
        <v>5.9799999999999996E-9</v>
      </c>
      <c r="O640" s="35">
        <v>3.4881492708500001</v>
      </c>
      <c r="P640" s="35">
        <v>219.66188291340001</v>
      </c>
      <c r="Q640" s="29">
        <f t="shared" si="332"/>
        <v>4.2818951004514375E-9</v>
      </c>
      <c r="R640" s="29">
        <f t="shared" si="333"/>
        <v>4.2820340957428645E-9</v>
      </c>
      <c r="S640" s="29">
        <f t="shared" si="334"/>
        <v>4.2820340952602187E-9</v>
      </c>
      <c r="T640" s="29">
        <f t="shared" si="335"/>
        <v>4.2820340952602187E-9</v>
      </c>
      <c r="V640" s="35">
        <v>8.6999999999999999E-10</v>
      </c>
      <c r="W640" s="35">
        <v>3.1247719509</v>
      </c>
      <c r="X640" s="35">
        <v>857.12853501510006</v>
      </c>
      <c r="Y640" s="29">
        <f t="shared" si="336"/>
        <v>-2.0053852495452425E-10</v>
      </c>
      <c r="Z640" s="29">
        <f t="shared" si="337"/>
        <v>-2.00648516669777E-10</v>
      </c>
      <c r="AA640" s="29">
        <f t="shared" si="338"/>
        <v>-2.0064851628784104E-10</v>
      </c>
      <c r="AB640" s="29">
        <f t="shared" si="339"/>
        <v>-2.0064851628784104E-10</v>
      </c>
      <c r="AD640" s="35"/>
      <c r="AE640" s="35"/>
      <c r="AF640" s="35"/>
      <c r="AL640" s="35"/>
      <c r="AM640" s="35"/>
      <c r="AN640" s="35"/>
      <c r="AT640" s="35"/>
      <c r="AU640" s="35"/>
      <c r="AV640" s="35"/>
      <c r="BB640" s="35"/>
      <c r="BC640" s="35"/>
      <c r="BD640" s="35"/>
      <c r="BJ640" s="35"/>
      <c r="BK640" s="35"/>
      <c r="BL640" s="35"/>
      <c r="BR640" s="35"/>
      <c r="BS640" s="35"/>
      <c r="BT640" s="35"/>
      <c r="BZ640" s="35"/>
      <c r="CA640" s="35"/>
      <c r="CB640" s="35"/>
      <c r="CH640" s="35"/>
      <c r="CI640" s="35"/>
      <c r="CJ640" s="35"/>
      <c r="CP640" s="35"/>
      <c r="CQ640" s="35"/>
      <c r="CR640" s="35"/>
      <c r="CX640" s="35"/>
      <c r="CY640" s="35"/>
      <c r="CZ640" s="35"/>
      <c r="DF640" s="35">
        <v>3.4949999999999999E-8</v>
      </c>
      <c r="DG640" s="35">
        <v>0.1988756203</v>
      </c>
      <c r="DH640" s="35">
        <v>576.16138801060004</v>
      </c>
      <c r="DI640" s="29">
        <f t="shared" si="340"/>
        <v>-3.4645724442593412E-8</v>
      </c>
      <c r="DJ640" s="29">
        <f t="shared" si="341"/>
        <v>-3.4646126217598812E-8</v>
      </c>
      <c r="DK640" s="29">
        <f t="shared" si="342"/>
        <v>-3.4646126216204126E-8</v>
      </c>
      <c r="DL640" s="29">
        <f t="shared" si="343"/>
        <v>-3.4646126216204126E-8</v>
      </c>
      <c r="DN640" s="35"/>
      <c r="DO640" s="35"/>
      <c r="DP640" s="35"/>
      <c r="DV640" s="35"/>
      <c r="DW640" s="35"/>
      <c r="DX640" s="35"/>
      <c r="ED640" s="35"/>
      <c r="EE640" s="35"/>
      <c r="EF640" s="35"/>
      <c r="EL640" s="35"/>
      <c r="EM640" s="35"/>
      <c r="EN640" s="35"/>
      <c r="ET640" s="35"/>
      <c r="EU640" s="35"/>
      <c r="EV640" s="35"/>
    </row>
    <row r="641" spans="14:152" s="29" customFormat="1" ht="13.5" x14ac:dyDescent="0.3">
      <c r="N641" s="35">
        <v>8.2800000000000004E-9</v>
      </c>
      <c r="O641" s="35">
        <v>0.31689472200000002</v>
      </c>
      <c r="P641" s="35">
        <v>25.6028626656</v>
      </c>
      <c r="Q641" s="29">
        <f t="shared" ref="Q641:Q704" si="348">N641*COS(O641+P641*$C$31)</f>
        <v>6.1549261823261033E-9</v>
      </c>
      <c r="R641" s="29">
        <f t="shared" ref="R641:R704" si="349">N641*COS(O641+P641*$C$52)</f>
        <v>6.1549476773852396E-9</v>
      </c>
      <c r="S641" s="29">
        <f t="shared" ref="S641:S704" si="350">N641*COS(O641+P641*$C$73)</f>
        <v>6.154947677310599E-9</v>
      </c>
      <c r="T641" s="29">
        <f t="shared" ref="T641:T704" si="351">N641*COS(O641+P641*$C$94)</f>
        <v>6.154947677310599E-9</v>
      </c>
      <c r="V641" s="35">
        <v>7.7999999999999999E-10</v>
      </c>
      <c r="W641" s="35">
        <v>5.5981938745999997</v>
      </c>
      <c r="X641" s="35">
        <v>364.3467652809</v>
      </c>
      <c r="Y641" s="29">
        <f>V641*COS(W641+X641*$C$31)</f>
        <v>3.8777066317479073E-10</v>
      </c>
      <c r="Z641" s="29">
        <f t="shared" si="337"/>
        <v>3.8773328420162127E-10</v>
      </c>
      <c r="AA641" s="29">
        <f t="shared" si="338"/>
        <v>3.8773328433142038E-10</v>
      </c>
      <c r="AB641" s="29">
        <f t="shared" si="339"/>
        <v>3.8773328433142038E-10</v>
      </c>
      <c r="AD641" s="35"/>
      <c r="AE641" s="35"/>
      <c r="AF641" s="35"/>
      <c r="AL641" s="35"/>
      <c r="AM641" s="35"/>
      <c r="AN641" s="35"/>
      <c r="AT641" s="35"/>
      <c r="AU641" s="35"/>
      <c r="AV641" s="35"/>
      <c r="BB641" s="35"/>
      <c r="BC641" s="35"/>
      <c r="BD641" s="35"/>
      <c r="BJ641" s="35"/>
      <c r="BK641" s="35"/>
      <c r="BL641" s="35"/>
      <c r="BR641" s="35"/>
      <c r="BS641" s="35"/>
      <c r="BT641" s="35"/>
      <c r="BZ641" s="35"/>
      <c r="CA641" s="35"/>
      <c r="CB641" s="35"/>
      <c r="CH641" s="35"/>
      <c r="CI641" s="35"/>
      <c r="CJ641" s="35"/>
      <c r="CP641" s="35"/>
      <c r="CQ641" s="35"/>
      <c r="CR641" s="35"/>
      <c r="CX641" s="35"/>
      <c r="CY641" s="35"/>
      <c r="CZ641" s="35"/>
      <c r="DF641" s="35">
        <v>2.59E-8</v>
      </c>
      <c r="DG641" s="35">
        <v>0.21252773750000001</v>
      </c>
      <c r="DH641" s="35">
        <v>110.2545053292</v>
      </c>
      <c r="DI641" s="29">
        <f t="shared" ref="DI641:DI704" si="352">DF641*COS(DG641+DH641*$C$31)</f>
        <v>-1.0855153564987062E-8</v>
      </c>
      <c r="DJ641" s="29">
        <f t="shared" ref="DJ641:DJ704" si="353">DF641*COS(DG641+DH641*$C$52)</f>
        <v>-1.0854760551204416E-8</v>
      </c>
      <c r="DK641" s="29">
        <f t="shared" ref="DK641:DK704" si="354">DF641*COS(DG641+DH641*$C$73)</f>
        <v>-1.0854760552569143E-8</v>
      </c>
      <c r="DL641" s="29">
        <f t="shared" ref="DL641:DL704" si="355">DF641*COS(DG641+DH641*$C$94)</f>
        <v>-1.0854760552569143E-8</v>
      </c>
      <c r="DN641" s="35"/>
      <c r="DO641" s="35"/>
      <c r="DP641" s="35"/>
      <c r="DV641" s="35"/>
      <c r="DW641" s="35"/>
      <c r="DX641" s="35"/>
      <c r="ED641" s="35"/>
      <c r="EE641" s="35"/>
      <c r="EF641" s="35"/>
      <c r="EL641" s="35"/>
      <c r="EM641" s="35"/>
      <c r="EN641" s="35"/>
      <c r="ET641" s="35"/>
      <c r="EU641" s="35"/>
      <c r="EV641" s="35"/>
    </row>
    <row r="642" spans="14:152" s="29" customFormat="1" ht="13.5" x14ac:dyDescent="0.3">
      <c r="N642" s="35">
        <v>7.7300000000000004E-9</v>
      </c>
      <c r="O642" s="35">
        <v>4.5752400632799999</v>
      </c>
      <c r="P642" s="35">
        <v>624.91943278700001</v>
      </c>
      <c r="Q642" s="29">
        <f t="shared" si="348"/>
        <v>-4.2874888376976803E-9</v>
      </c>
      <c r="R642" s="29">
        <f t="shared" si="349"/>
        <v>-4.2868795266629993E-9</v>
      </c>
      <c r="S642" s="29">
        <f t="shared" si="350"/>
        <v>-4.2868795287788818E-9</v>
      </c>
      <c r="T642" s="29">
        <f t="shared" si="351"/>
        <v>-4.2868795287788818E-9</v>
      </c>
      <c r="V642" s="35">
        <v>7.8999999999999996E-10</v>
      </c>
      <c r="W642" s="35">
        <v>3.53267171729</v>
      </c>
      <c r="X642" s="35">
        <v>969.62247809489998</v>
      </c>
      <c r="Y642" s="29">
        <f>V642*COS(W642+X642*$C$31)</f>
        <v>7.1754761578708189E-10</v>
      </c>
      <c r="Z642" s="29">
        <f t="shared" si="337"/>
        <v>7.175961839853497E-10</v>
      </c>
      <c r="AA642" s="29">
        <f t="shared" si="338"/>
        <v>7.1759618381672573E-10</v>
      </c>
      <c r="AB642" s="29">
        <f t="shared" si="339"/>
        <v>7.1759618381672573E-10</v>
      </c>
      <c r="AD642" s="35"/>
      <c r="AE642" s="35"/>
      <c r="AF642" s="35"/>
      <c r="AL642" s="35"/>
      <c r="AM642" s="35"/>
      <c r="AN642" s="35"/>
      <c r="AT642" s="35"/>
      <c r="AU642" s="35"/>
      <c r="AV642" s="35"/>
      <c r="BB642" s="35"/>
      <c r="BC642" s="35"/>
      <c r="BD642" s="35"/>
      <c r="BJ642" s="35"/>
      <c r="BK642" s="35"/>
      <c r="BL642" s="35"/>
      <c r="BR642" s="35"/>
      <c r="BS642" s="35"/>
      <c r="BT642" s="35"/>
      <c r="BZ642" s="35"/>
      <c r="CA642" s="35"/>
      <c r="CB642" s="35"/>
      <c r="CH642" s="35"/>
      <c r="CI642" s="35"/>
      <c r="CJ642" s="35"/>
      <c r="CP642" s="35"/>
      <c r="CQ642" s="35"/>
      <c r="CR642" s="35"/>
      <c r="CX642" s="35"/>
      <c r="CY642" s="35"/>
      <c r="CZ642" s="35"/>
      <c r="DF642" s="35">
        <v>2.7039999999999999E-8</v>
      </c>
      <c r="DG642" s="35">
        <v>6.1290823359899997</v>
      </c>
      <c r="DH642" s="35">
        <v>572.22923474749996</v>
      </c>
      <c r="DI642" s="29">
        <f t="shared" si="352"/>
        <v>-2.5950819930474445E-8</v>
      </c>
      <c r="DJ642" s="29">
        <f t="shared" si="353"/>
        <v>-2.5950160845669084E-8</v>
      </c>
      <c r="DK642" s="29">
        <f t="shared" si="354"/>
        <v>-2.5950160847958071E-8</v>
      </c>
      <c r="DL642" s="29">
        <f t="shared" si="355"/>
        <v>-2.5950160847958071E-8</v>
      </c>
      <c r="DN642" s="35"/>
      <c r="DO642" s="35"/>
      <c r="DP642" s="35"/>
      <c r="DV642" s="35"/>
      <c r="DW642" s="35"/>
      <c r="DX642" s="35"/>
      <c r="ED642" s="35"/>
      <c r="EE642" s="35"/>
      <c r="EF642" s="35"/>
      <c r="EL642" s="35"/>
      <c r="EM642" s="35"/>
      <c r="EN642" s="35"/>
      <c r="ET642" s="35"/>
      <c r="EU642" s="35"/>
      <c r="EV642" s="35"/>
    </row>
    <row r="643" spans="14:152" s="29" customFormat="1" ht="13.5" x14ac:dyDescent="0.3">
      <c r="N643" s="35">
        <v>7.7499999999999999E-9</v>
      </c>
      <c r="O643" s="35">
        <v>6.1292007702099998</v>
      </c>
      <c r="P643" s="35">
        <v>432.22726516850003</v>
      </c>
      <c r="Q643" s="29">
        <f t="shared" si="348"/>
        <v>6.4697287405632619E-9</v>
      </c>
      <c r="R643" s="29">
        <f t="shared" si="349"/>
        <v>6.4700082805879896E-9</v>
      </c>
      <c r="S643" s="29">
        <f t="shared" si="350"/>
        <v>6.470008279617342E-9</v>
      </c>
      <c r="T643" s="29">
        <f t="shared" si="351"/>
        <v>6.470008279617342E-9</v>
      </c>
      <c r="V643" s="35"/>
      <c r="W643" s="35"/>
      <c r="X643" s="35"/>
      <c r="AD643" s="35"/>
      <c r="AE643" s="35"/>
      <c r="AF643" s="35"/>
      <c r="AL643" s="35"/>
      <c r="AM643" s="35"/>
      <c r="AN643" s="35"/>
      <c r="AT643" s="35"/>
      <c r="AU643" s="35"/>
      <c r="AV643" s="35"/>
      <c r="BB643" s="35"/>
      <c r="BC643" s="35"/>
      <c r="BD643" s="35"/>
      <c r="BJ643" s="35"/>
      <c r="BK643" s="35"/>
      <c r="BL643" s="35"/>
      <c r="BR643" s="35"/>
      <c r="BS643" s="35"/>
      <c r="BT643" s="35"/>
      <c r="BZ643" s="35"/>
      <c r="CA643" s="35"/>
      <c r="CB643" s="35"/>
      <c r="CH643" s="35"/>
      <c r="CI643" s="35"/>
      <c r="CJ643" s="35"/>
      <c r="CP643" s="35"/>
      <c r="CQ643" s="35"/>
      <c r="CR643" s="35"/>
      <c r="CX643" s="35"/>
      <c r="CY643" s="35"/>
      <c r="CZ643" s="35"/>
      <c r="DF643" s="35">
        <v>2.5679999999999999E-8</v>
      </c>
      <c r="DG643" s="35">
        <v>0.17571588314</v>
      </c>
      <c r="DH643" s="35">
        <v>1056.2005364515001</v>
      </c>
      <c r="DI643" s="29">
        <f t="shared" si="352"/>
        <v>1.3259080264377479E-9</v>
      </c>
      <c r="DJ643" s="29">
        <f t="shared" si="353"/>
        <v>1.3218020136026995E-9</v>
      </c>
      <c r="DK643" s="29">
        <f t="shared" si="354"/>
        <v>1.3218020278607518E-9</v>
      </c>
      <c r="DL643" s="29">
        <f t="shared" si="355"/>
        <v>1.3218020278607518E-9</v>
      </c>
      <c r="DN643" s="35"/>
      <c r="DO643" s="35"/>
      <c r="DP643" s="35"/>
      <c r="DV643" s="35"/>
      <c r="DW643" s="35"/>
      <c r="DX643" s="35"/>
      <c r="ED643" s="35"/>
      <c r="EE643" s="35"/>
      <c r="EF643" s="35"/>
      <c r="EL643" s="35"/>
      <c r="EM643" s="35"/>
      <c r="EN643" s="35"/>
      <c r="ET643" s="35"/>
      <c r="EU643" s="35"/>
      <c r="EV643" s="35"/>
    </row>
    <row r="644" spans="14:152" s="29" customFormat="1" ht="13.5" x14ac:dyDescent="0.3">
      <c r="N644" s="35">
        <v>8.2000000000000006E-9</v>
      </c>
      <c r="O644" s="35">
        <v>4.1132032612999998</v>
      </c>
      <c r="P644" s="35">
        <v>141.48644228730001</v>
      </c>
      <c r="Q644" s="29">
        <f t="shared" si="348"/>
        <v>8.1328901026690625E-9</v>
      </c>
      <c r="R644" s="29">
        <f t="shared" si="349"/>
        <v>8.1329125549368821E-9</v>
      </c>
      <c r="S644" s="29">
        <f t="shared" si="350"/>
        <v>8.1329125548589236E-9</v>
      </c>
      <c r="T644" s="29">
        <f t="shared" si="351"/>
        <v>8.1329125548589236E-9</v>
      </c>
      <c r="V644" s="35"/>
      <c r="W644" s="35"/>
      <c r="X644" s="35"/>
      <c r="AD644" s="35"/>
      <c r="AE644" s="35"/>
      <c r="AF644" s="35"/>
      <c r="AL644" s="35"/>
      <c r="AM644" s="35"/>
      <c r="AN644" s="35"/>
      <c r="AT644" s="35"/>
      <c r="AU644" s="35"/>
      <c r="AV644" s="35"/>
      <c r="BB644" s="35"/>
      <c r="BC644" s="35"/>
      <c r="BD644" s="35"/>
      <c r="BJ644" s="35"/>
      <c r="BK644" s="35"/>
      <c r="BL644" s="35"/>
      <c r="BR644" s="35"/>
      <c r="BS644" s="35"/>
      <c r="BT644" s="35"/>
      <c r="BZ644" s="35"/>
      <c r="CA644" s="35"/>
      <c r="CB644" s="35"/>
      <c r="CH644" s="35"/>
      <c r="CI644" s="35"/>
      <c r="CJ644" s="35"/>
      <c r="CP644" s="35"/>
      <c r="CQ644" s="35"/>
      <c r="CR644" s="35"/>
      <c r="CX644" s="35"/>
      <c r="CY644" s="35"/>
      <c r="CZ644" s="35"/>
      <c r="DF644" s="35">
        <v>2.583E-8</v>
      </c>
      <c r="DG644" s="35">
        <v>2.9692737873100001</v>
      </c>
      <c r="DH644" s="35">
        <v>384.05992122309999</v>
      </c>
      <c r="DI644" s="29">
        <f t="shared" si="352"/>
        <v>-2.5220646555743555E-8</v>
      </c>
      <c r="DJ644" s="29">
        <f t="shared" si="353"/>
        <v>-2.5220321806484888E-8</v>
      </c>
      <c r="DK644" s="29">
        <f t="shared" si="354"/>
        <v>-2.5220321807612709E-8</v>
      </c>
      <c r="DL644" s="29">
        <f t="shared" si="355"/>
        <v>-2.5220321807612709E-8</v>
      </c>
      <c r="DN644" s="35"/>
      <c r="DO644" s="35"/>
      <c r="DP644" s="35"/>
      <c r="DV644" s="35"/>
      <c r="DW644" s="35"/>
      <c r="DX644" s="35"/>
      <c r="ED644" s="35"/>
      <c r="EE644" s="35"/>
      <c r="EF644" s="35"/>
      <c r="EL644" s="35"/>
      <c r="EM644" s="35"/>
      <c r="EN644" s="35"/>
      <c r="ET644" s="35"/>
      <c r="EU644" s="35"/>
      <c r="EV644" s="35"/>
    </row>
    <row r="645" spans="14:152" s="29" customFormat="1" ht="13.5" x14ac:dyDescent="0.3">
      <c r="N645" s="35">
        <v>5.8800000000000004E-9</v>
      </c>
      <c r="O645" s="35">
        <v>1.9577553541199999</v>
      </c>
      <c r="P645" s="35">
        <v>211.8628068395</v>
      </c>
      <c r="Q645" s="29">
        <f t="shared" si="348"/>
        <v>3.7265792671840328E-9</v>
      </c>
      <c r="R645" s="29">
        <f t="shared" si="349"/>
        <v>3.7264331955034376E-9</v>
      </c>
      <c r="S645" s="29">
        <f t="shared" si="350"/>
        <v>3.7264331960106714E-9</v>
      </c>
      <c r="T645" s="29">
        <f t="shared" si="351"/>
        <v>3.7264331960106714E-9</v>
      </c>
      <c r="V645" s="35"/>
      <c r="W645" s="35"/>
      <c r="X645" s="35"/>
      <c r="AD645" s="35"/>
      <c r="AE645" s="35"/>
      <c r="AF645" s="35"/>
      <c r="AL645" s="35"/>
      <c r="AM645" s="35"/>
      <c r="AN645" s="35"/>
      <c r="AT645" s="35"/>
      <c r="AU645" s="35"/>
      <c r="AV645" s="35"/>
      <c r="BB645" s="35"/>
      <c r="BC645" s="35"/>
      <c r="BD645" s="35"/>
      <c r="BJ645" s="35"/>
      <c r="BK645" s="35"/>
      <c r="BL645" s="35"/>
      <c r="BR645" s="35"/>
      <c r="BS645" s="35"/>
      <c r="BT645" s="35"/>
      <c r="BZ645" s="35"/>
      <c r="CA645" s="35"/>
      <c r="CB645" s="35"/>
      <c r="CH645" s="35"/>
      <c r="CI645" s="35"/>
      <c r="CJ645" s="35"/>
      <c r="CP645" s="35"/>
      <c r="CQ645" s="35"/>
      <c r="CR645" s="35"/>
      <c r="CX645" s="35"/>
      <c r="CY645" s="35"/>
      <c r="CZ645" s="35"/>
      <c r="DF645" s="35">
        <v>2.555E-8</v>
      </c>
      <c r="DG645" s="35">
        <v>3.96441052072</v>
      </c>
      <c r="DH645" s="35">
        <v>430.79097657</v>
      </c>
      <c r="DI645" s="29">
        <f t="shared" si="352"/>
        <v>-8.7623901156353235E-10</v>
      </c>
      <c r="DJ645" s="29">
        <f t="shared" si="353"/>
        <v>-8.7790648232438978E-10</v>
      </c>
      <c r="DK645" s="29">
        <f t="shared" si="354"/>
        <v>-8.779064765341624E-10</v>
      </c>
      <c r="DL645" s="29">
        <f t="shared" si="355"/>
        <v>-8.779064765341624E-10</v>
      </c>
      <c r="DN645" s="35"/>
      <c r="DO645" s="35"/>
      <c r="DP645" s="35"/>
      <c r="DV645" s="35"/>
      <c r="DW645" s="35"/>
      <c r="DX645" s="35"/>
      <c r="ED645" s="35"/>
      <c r="EE645" s="35"/>
      <c r="EF645" s="35"/>
      <c r="EL645" s="35"/>
      <c r="EM645" s="35"/>
      <c r="EN645" s="35"/>
      <c r="ET645" s="35"/>
      <c r="EU645" s="35"/>
      <c r="EV645" s="35"/>
    </row>
    <row r="646" spans="14:152" s="29" customFormat="1" ht="13.5" x14ac:dyDescent="0.3">
      <c r="N646" s="35">
        <v>6.6100000000000001E-9</v>
      </c>
      <c r="O646" s="35">
        <v>5.3010039770699997</v>
      </c>
      <c r="P646" s="35">
        <v>103.6140390804</v>
      </c>
      <c r="Q646" s="29">
        <f t="shared" si="348"/>
        <v>5.0525947680725544E-9</v>
      </c>
      <c r="R646" s="29">
        <f t="shared" si="349"/>
        <v>5.0526617056095281E-9</v>
      </c>
      <c r="S646" s="29">
        <f t="shared" si="350"/>
        <v>5.0526617053770896E-9</v>
      </c>
      <c r="T646" s="29">
        <f t="shared" si="351"/>
        <v>5.0526617053770896E-9</v>
      </c>
      <c r="V646" s="35"/>
      <c r="W646" s="35"/>
      <c r="X646" s="35"/>
      <c r="AD646" s="35"/>
      <c r="AE646" s="35"/>
      <c r="AF646" s="35"/>
      <c r="AL646" s="35"/>
      <c r="AM646" s="35"/>
      <c r="AN646" s="35"/>
      <c r="AT646" s="35"/>
      <c r="AU646" s="35"/>
      <c r="AV646" s="35"/>
      <c r="BB646" s="35"/>
      <c r="BC646" s="35"/>
      <c r="BD646" s="35"/>
      <c r="BJ646" s="35"/>
      <c r="BK646" s="35"/>
      <c r="BL646" s="35"/>
      <c r="BR646" s="35"/>
      <c r="BS646" s="35"/>
      <c r="BT646" s="35"/>
      <c r="BZ646" s="35"/>
      <c r="CA646" s="35"/>
      <c r="CB646" s="35"/>
      <c r="CH646" s="35"/>
      <c r="CI646" s="35"/>
      <c r="CJ646" s="35"/>
      <c r="CP646" s="35"/>
      <c r="CQ646" s="35"/>
      <c r="CR646" s="35"/>
      <c r="CX646" s="35"/>
      <c r="CY646" s="35"/>
      <c r="CZ646" s="35"/>
      <c r="DF646" s="35">
        <v>2.7859999999999999E-8</v>
      </c>
      <c r="DG646" s="35">
        <v>2.5494591181800002</v>
      </c>
      <c r="DH646" s="35">
        <v>195.89060769869999</v>
      </c>
      <c r="DI646" s="29">
        <f t="shared" si="352"/>
        <v>2.3720825675128664E-8</v>
      </c>
      <c r="DJ646" s="29">
        <f t="shared" si="353"/>
        <v>2.3720391782926684E-8</v>
      </c>
      <c r="DK646" s="29">
        <f t="shared" si="354"/>
        <v>2.3720391784433386E-8</v>
      </c>
      <c r="DL646" s="29">
        <f t="shared" si="355"/>
        <v>2.3720391784433386E-8</v>
      </c>
      <c r="DN646" s="35"/>
      <c r="DO646" s="35"/>
      <c r="DP646" s="35"/>
      <c r="DV646" s="35"/>
      <c r="DW646" s="35"/>
      <c r="DX646" s="35"/>
      <c r="ED646" s="35"/>
      <c r="EE646" s="35"/>
      <c r="EF646" s="35"/>
      <c r="EL646" s="35"/>
      <c r="EM646" s="35"/>
      <c r="EN646" s="35"/>
      <c r="ET646" s="35"/>
      <c r="EU646" s="35"/>
      <c r="EV646" s="35"/>
    </row>
    <row r="647" spans="14:152" s="29" customFormat="1" ht="13.5" x14ac:dyDescent="0.3">
      <c r="N647" s="35">
        <v>5.8800000000000004E-9</v>
      </c>
      <c r="O647" s="35">
        <v>2.82460441973</v>
      </c>
      <c r="P647" s="35">
        <v>214.73538403649999</v>
      </c>
      <c r="Q647" s="29">
        <f t="shared" si="348"/>
        <v>5.8775056324679526E-9</v>
      </c>
      <c r="R647" s="29">
        <f t="shared" si="349"/>
        <v>5.8775112037550322E-9</v>
      </c>
      <c r="S647" s="29">
        <f t="shared" si="350"/>
        <v>5.877511203735696E-9</v>
      </c>
      <c r="T647" s="29">
        <f t="shared" si="351"/>
        <v>5.877511203735696E-9</v>
      </c>
      <c r="V647" s="35"/>
      <c r="W647" s="35"/>
      <c r="X647" s="35"/>
      <c r="AD647" s="35"/>
      <c r="AE647" s="35"/>
      <c r="AF647" s="35"/>
      <c r="AL647" s="35"/>
      <c r="AM647" s="35"/>
      <c r="AN647" s="35"/>
      <c r="AT647" s="35"/>
      <c r="AU647" s="35"/>
      <c r="AV647" s="35"/>
      <c r="BB647" s="35"/>
      <c r="BC647" s="35"/>
      <c r="BD647" s="35"/>
      <c r="BJ647" s="35"/>
      <c r="BK647" s="35"/>
      <c r="BL647" s="35"/>
      <c r="BR647" s="35"/>
      <c r="BS647" s="35"/>
      <c r="BT647" s="35"/>
      <c r="BZ647" s="35"/>
      <c r="CA647" s="35"/>
      <c r="CB647" s="35"/>
      <c r="CH647" s="35"/>
      <c r="CI647" s="35"/>
      <c r="CJ647" s="35"/>
      <c r="CP647" s="35"/>
      <c r="CQ647" s="35"/>
      <c r="CR647" s="35"/>
      <c r="CX647" s="35"/>
      <c r="CY647" s="35"/>
      <c r="CZ647" s="35"/>
      <c r="DF647" s="35">
        <v>2.8690000000000001E-8</v>
      </c>
      <c r="DG647" s="35">
        <v>4.8296466592099998</v>
      </c>
      <c r="DH647" s="35">
        <v>710.74673161819999</v>
      </c>
      <c r="DI647" s="29">
        <f t="shared" si="352"/>
        <v>-2.2566770333899189E-8</v>
      </c>
      <c r="DJ647" s="29">
        <f t="shared" si="353"/>
        <v>-2.2568678902269499E-8</v>
      </c>
      <c r="DK647" s="29">
        <f t="shared" si="354"/>
        <v>-2.2568678895642522E-8</v>
      </c>
      <c r="DL647" s="29">
        <f t="shared" si="355"/>
        <v>-2.2568678895642522E-8</v>
      </c>
      <c r="DN647" s="35"/>
      <c r="DO647" s="35"/>
      <c r="DP647" s="35"/>
      <c r="DV647" s="35"/>
      <c r="DW647" s="35"/>
      <c r="DX647" s="35"/>
      <c r="ED647" s="35"/>
      <c r="EE647" s="35"/>
      <c r="EF647" s="35"/>
      <c r="EL647" s="35"/>
      <c r="EM647" s="35"/>
      <c r="EN647" s="35"/>
      <c r="ET647" s="35"/>
      <c r="EU647" s="35"/>
      <c r="EV647" s="35"/>
    </row>
    <row r="648" spans="14:152" s="29" customFormat="1" ht="13.5" x14ac:dyDescent="0.3">
      <c r="N648" s="35">
        <v>6.5100000000000001E-9</v>
      </c>
      <c r="O648" s="35">
        <v>5.5673271583400004</v>
      </c>
      <c r="P648" s="35">
        <v>393.4610900843</v>
      </c>
      <c r="Q648" s="29">
        <f t="shared" si="348"/>
        <v>5.3415353616726516E-9</v>
      </c>
      <c r="R648" s="29">
        <f t="shared" si="349"/>
        <v>5.3413134029403031E-9</v>
      </c>
      <c r="S648" s="29">
        <f t="shared" si="350"/>
        <v>5.3413134037110841E-9</v>
      </c>
      <c r="T648" s="29">
        <f t="shared" si="351"/>
        <v>5.3413134037110841E-9</v>
      </c>
      <c r="V648" s="35"/>
      <c r="W648" s="35"/>
      <c r="X648" s="35"/>
      <c r="AD648" s="35"/>
      <c r="AE648" s="35"/>
      <c r="AF648" s="35"/>
      <c r="AL648" s="35"/>
      <c r="AM648" s="35"/>
      <c r="AN648" s="35"/>
      <c r="AT648" s="35"/>
      <c r="AU648" s="35"/>
      <c r="AV648" s="35"/>
      <c r="BB648" s="35"/>
      <c r="BC648" s="35"/>
      <c r="BD648" s="35"/>
      <c r="BJ648" s="35"/>
      <c r="BK648" s="35"/>
      <c r="BL648" s="35"/>
      <c r="BR648" s="35"/>
      <c r="BS648" s="35"/>
      <c r="BT648" s="35"/>
      <c r="BZ648" s="35"/>
      <c r="CA648" s="35"/>
      <c r="CB648" s="35"/>
      <c r="CH648" s="35"/>
      <c r="CI648" s="35"/>
      <c r="CJ648" s="35"/>
      <c r="CP648" s="35"/>
      <c r="CQ648" s="35"/>
      <c r="CR648" s="35"/>
      <c r="CX648" s="35"/>
      <c r="CY648" s="35"/>
      <c r="CZ648" s="35"/>
      <c r="DF648" s="35">
        <v>2.5340000000000001E-8</v>
      </c>
      <c r="DG648" s="35">
        <v>5.3100559876300002</v>
      </c>
      <c r="DH648" s="35">
        <v>427.34895040139997</v>
      </c>
      <c r="DI648" s="29">
        <f t="shared" si="352"/>
        <v>2.4090370612974919E-8</v>
      </c>
      <c r="DJ648" s="29">
        <f t="shared" si="353"/>
        <v>2.4089861434466196E-8</v>
      </c>
      <c r="DK648" s="29">
        <f t="shared" si="354"/>
        <v>2.4089861436234489E-8</v>
      </c>
      <c r="DL648" s="29">
        <f t="shared" si="355"/>
        <v>2.4089861436234489E-8</v>
      </c>
      <c r="DN648" s="35"/>
      <c r="DO648" s="35"/>
      <c r="DP648" s="35"/>
      <c r="DV648" s="35"/>
      <c r="DW648" s="35"/>
      <c r="DX648" s="35"/>
      <c r="ED648" s="35"/>
      <c r="EE648" s="35"/>
      <c r="EF648" s="35"/>
      <c r="EL648" s="35"/>
      <c r="EM648" s="35"/>
      <c r="EN648" s="35"/>
      <c r="ET648" s="35"/>
      <c r="EU648" s="35"/>
      <c r="EV648" s="35"/>
    </row>
    <row r="649" spans="14:152" s="29" customFormat="1" ht="13.5" x14ac:dyDescent="0.3">
      <c r="N649" s="35">
        <v>5.6400000000000004E-9</v>
      </c>
      <c r="O649" s="35">
        <v>4.0166657219799999</v>
      </c>
      <c r="P649" s="35">
        <v>850.0149880143</v>
      </c>
      <c r="Q649" s="29">
        <f t="shared" si="348"/>
        <v>2.9178984214983103E-9</v>
      </c>
      <c r="R649" s="29">
        <f t="shared" si="349"/>
        <v>2.9172764994056751E-9</v>
      </c>
      <c r="S649" s="29">
        <f t="shared" si="350"/>
        <v>2.9172765015653576E-9</v>
      </c>
      <c r="T649" s="29">
        <f t="shared" si="351"/>
        <v>2.9172765015653576E-9</v>
      </c>
      <c r="V649" s="35"/>
      <c r="W649" s="35"/>
      <c r="X649" s="35"/>
      <c r="AD649" s="35"/>
      <c r="AE649" s="35"/>
      <c r="AF649" s="35"/>
      <c r="AL649" s="35"/>
      <c r="AM649" s="35"/>
      <c r="AN649" s="35"/>
      <c r="AT649" s="35"/>
      <c r="AU649" s="35"/>
      <c r="AV649" s="35"/>
      <c r="BB649" s="35"/>
      <c r="BC649" s="35"/>
      <c r="BD649" s="35"/>
      <c r="BJ649" s="35"/>
      <c r="BK649" s="35"/>
      <c r="BL649" s="35"/>
      <c r="BR649" s="35"/>
      <c r="BS649" s="35"/>
      <c r="BT649" s="35"/>
      <c r="BZ649" s="35"/>
      <c r="CA649" s="35"/>
      <c r="CB649" s="35"/>
      <c r="CH649" s="35"/>
      <c r="CI649" s="35"/>
      <c r="CJ649" s="35"/>
      <c r="CP649" s="35"/>
      <c r="CQ649" s="35"/>
      <c r="CR649" s="35"/>
      <c r="CX649" s="35"/>
      <c r="CY649" s="35"/>
      <c r="CZ649" s="35"/>
      <c r="DF649" s="35">
        <v>2.618E-8</v>
      </c>
      <c r="DG649" s="35">
        <v>1.22081401503</v>
      </c>
      <c r="DH649" s="35">
        <v>36.648562929500002</v>
      </c>
      <c r="DI649" s="29">
        <f t="shared" si="352"/>
        <v>-6.3567231529997297E-9</v>
      </c>
      <c r="DJ649" s="29">
        <f t="shared" si="353"/>
        <v>-6.3565820654662875E-9</v>
      </c>
      <c r="DK649" s="29">
        <f t="shared" si="354"/>
        <v>-6.3565820659562075E-9</v>
      </c>
      <c r="DL649" s="29">
        <f t="shared" si="355"/>
        <v>-6.3565820659562075E-9</v>
      </c>
      <c r="DN649" s="35"/>
      <c r="DO649" s="35"/>
      <c r="DP649" s="35"/>
      <c r="DV649" s="35"/>
      <c r="DW649" s="35"/>
      <c r="DX649" s="35"/>
      <c r="ED649" s="35"/>
      <c r="EE649" s="35"/>
      <c r="EF649" s="35"/>
      <c r="EL649" s="35"/>
      <c r="EM649" s="35"/>
      <c r="EN649" s="35"/>
      <c r="ET649" s="35"/>
      <c r="EU649" s="35"/>
      <c r="EV649" s="35"/>
    </row>
    <row r="650" spans="14:152" s="29" customFormat="1" ht="13.5" x14ac:dyDescent="0.3">
      <c r="N650" s="35">
        <v>6.5700000000000003E-9</v>
      </c>
      <c r="O650" s="35">
        <v>2.58166087726</v>
      </c>
      <c r="P650" s="35">
        <v>526.98265210889997</v>
      </c>
      <c r="Q650" s="29">
        <f t="shared" si="348"/>
        <v>9.5115952036429818E-10</v>
      </c>
      <c r="R650" s="29">
        <f t="shared" si="349"/>
        <v>9.5064021672301366E-10</v>
      </c>
      <c r="S650" s="29">
        <f t="shared" si="350"/>
        <v>9.5064021852627939E-10</v>
      </c>
      <c r="T650" s="29">
        <f t="shared" si="351"/>
        <v>9.5064021852627939E-10</v>
      </c>
      <c r="V650" s="35"/>
      <c r="W650" s="35"/>
      <c r="X650" s="35"/>
      <c r="AD650" s="35"/>
      <c r="AE650" s="35"/>
      <c r="AF650" s="35"/>
      <c r="AL650" s="35"/>
      <c r="AM650" s="35"/>
      <c r="AN650" s="35"/>
      <c r="AT650" s="35"/>
      <c r="AU650" s="35"/>
      <c r="AV650" s="35"/>
      <c r="BB650" s="35"/>
      <c r="BC650" s="35"/>
      <c r="BD650" s="35"/>
      <c r="BJ650" s="35"/>
      <c r="BK650" s="35"/>
      <c r="BL650" s="35"/>
      <c r="BR650" s="35"/>
      <c r="BS650" s="35"/>
      <c r="BT650" s="35"/>
      <c r="BZ650" s="35"/>
      <c r="CA650" s="35"/>
      <c r="CB650" s="35"/>
      <c r="CH650" s="35"/>
      <c r="CI650" s="35"/>
      <c r="CJ650" s="35"/>
      <c r="CP650" s="35"/>
      <c r="CQ650" s="35"/>
      <c r="CR650" s="35"/>
      <c r="CX650" s="35"/>
      <c r="CY650" s="35"/>
      <c r="CZ650" s="35"/>
      <c r="DF650" s="35">
        <v>3.4639999999999998E-8</v>
      </c>
      <c r="DG650" s="35">
        <v>2.3281132819999999</v>
      </c>
      <c r="DH650" s="35">
        <v>285.37238101960003</v>
      </c>
      <c r="DI650" s="29">
        <f t="shared" si="352"/>
        <v>2.6936941302191087E-8</v>
      </c>
      <c r="DJ650" s="29">
        <f t="shared" si="353"/>
        <v>2.6937883403789488E-8</v>
      </c>
      <c r="DK650" s="29">
        <f t="shared" si="354"/>
        <v>2.6937883400518168E-8</v>
      </c>
      <c r="DL650" s="29">
        <f t="shared" si="355"/>
        <v>2.6937883400518168E-8</v>
      </c>
      <c r="DN650" s="35"/>
      <c r="DO650" s="35"/>
      <c r="DP650" s="35"/>
      <c r="DV650" s="35"/>
      <c r="DW650" s="35"/>
      <c r="DX650" s="35"/>
      <c r="ED650" s="35"/>
      <c r="EE650" s="35"/>
      <c r="EF650" s="35"/>
      <c r="EL650" s="35"/>
      <c r="EM650" s="35"/>
      <c r="EN650" s="35"/>
      <c r="ET650" s="35"/>
      <c r="EU650" s="35"/>
      <c r="EV650" s="35"/>
    </row>
    <row r="651" spans="14:152" s="29" customFormat="1" ht="13.5" x14ac:dyDescent="0.3">
      <c r="N651" s="35">
        <v>7.2200000000000003E-9</v>
      </c>
      <c r="O651" s="35">
        <v>0.68494219479999996</v>
      </c>
      <c r="P651" s="35">
        <v>953.10776223289997</v>
      </c>
      <c r="Q651" s="29">
        <f t="shared" si="348"/>
        <v>-6.4782716615463163E-9</v>
      </c>
      <c r="R651" s="29">
        <f t="shared" si="349"/>
        <v>-6.4787321198642646E-9</v>
      </c>
      <c r="S651" s="29">
        <f t="shared" si="350"/>
        <v>-6.4787321182655701E-9</v>
      </c>
      <c r="T651" s="29">
        <f t="shared" si="351"/>
        <v>-6.4787321182655701E-9</v>
      </c>
      <c r="V651" s="35"/>
      <c r="W651" s="35"/>
      <c r="X651" s="35"/>
      <c r="AD651" s="35"/>
      <c r="AE651" s="35"/>
      <c r="AF651" s="35"/>
      <c r="AL651" s="35"/>
      <c r="AM651" s="35"/>
      <c r="AN651" s="35"/>
      <c r="AT651" s="35"/>
      <c r="AU651" s="35"/>
      <c r="AV651" s="35"/>
      <c r="BB651" s="35"/>
      <c r="BC651" s="35"/>
      <c r="BD651" s="35"/>
      <c r="BJ651" s="35"/>
      <c r="BK651" s="35"/>
      <c r="BL651" s="35"/>
      <c r="BR651" s="35"/>
      <c r="BS651" s="35"/>
      <c r="BT651" s="35"/>
      <c r="BZ651" s="35"/>
      <c r="CA651" s="35"/>
      <c r="CB651" s="35"/>
      <c r="CH651" s="35"/>
      <c r="CI651" s="35"/>
      <c r="CJ651" s="35"/>
      <c r="CP651" s="35"/>
      <c r="CQ651" s="35"/>
      <c r="CR651" s="35"/>
      <c r="CX651" s="35"/>
      <c r="CY651" s="35"/>
      <c r="CZ651" s="35"/>
      <c r="DF651" s="35">
        <v>3.3740000000000003E-8</v>
      </c>
      <c r="DG651" s="35">
        <v>3.34109586766</v>
      </c>
      <c r="DH651" s="35">
        <v>162.09337010679999</v>
      </c>
      <c r="DI651" s="29">
        <f t="shared" si="352"/>
        <v>3.2138049521627802E-8</v>
      </c>
      <c r="DJ651" s="29">
        <f t="shared" si="353"/>
        <v>3.2137797095902491E-8</v>
      </c>
      <c r="DK651" s="29">
        <f t="shared" si="354"/>
        <v>3.2137797096779071E-8</v>
      </c>
      <c r="DL651" s="29">
        <f t="shared" si="355"/>
        <v>3.2137797096779071E-8</v>
      </c>
      <c r="DN651" s="35"/>
      <c r="DO651" s="35"/>
      <c r="DP651" s="35"/>
      <c r="DV651" s="35"/>
      <c r="DW651" s="35"/>
      <c r="DX651" s="35"/>
      <c r="ED651" s="35"/>
      <c r="EE651" s="35"/>
      <c r="EF651" s="35"/>
      <c r="EL651" s="35"/>
      <c r="EM651" s="35"/>
      <c r="EN651" s="35"/>
      <c r="ET651" s="35"/>
      <c r="EU651" s="35"/>
      <c r="EV651" s="35"/>
    </row>
    <row r="652" spans="14:152" s="29" customFormat="1" ht="13.5" x14ac:dyDescent="0.3">
      <c r="N652" s="35">
        <v>5.9200000000000002E-9</v>
      </c>
      <c r="O652" s="35">
        <v>2.3719066248999998</v>
      </c>
      <c r="P652" s="35">
        <v>205.43478891180001</v>
      </c>
      <c r="Q652" s="29">
        <f t="shared" si="348"/>
        <v>4.9692146679347492E-9</v>
      </c>
      <c r="R652" s="29">
        <f t="shared" si="349"/>
        <v>4.9691144649380826E-9</v>
      </c>
      <c r="S652" s="29">
        <f t="shared" si="350"/>
        <v>4.9691144652860436E-9</v>
      </c>
      <c r="T652" s="29">
        <f t="shared" si="351"/>
        <v>4.9691144652860436E-9</v>
      </c>
      <c r="V652" s="35"/>
      <c r="W652" s="35"/>
      <c r="X652" s="35"/>
      <c r="AD652" s="35"/>
      <c r="AE652" s="35"/>
      <c r="AF652" s="35"/>
      <c r="AL652" s="35"/>
      <c r="AM652" s="35"/>
      <c r="AN652" s="35"/>
      <c r="AT652" s="35"/>
      <c r="AU652" s="35"/>
      <c r="AV652" s="35"/>
      <c r="BB652" s="35"/>
      <c r="BC652" s="35"/>
      <c r="BD652" s="35"/>
      <c r="BJ652" s="35"/>
      <c r="BK652" s="35"/>
      <c r="BL652" s="35"/>
      <c r="BR652" s="35"/>
      <c r="BS652" s="35"/>
      <c r="BT652" s="35"/>
      <c r="BZ652" s="35"/>
      <c r="CA652" s="35"/>
      <c r="CB652" s="35"/>
      <c r="CH652" s="35"/>
      <c r="CI652" s="35"/>
      <c r="CJ652" s="35"/>
      <c r="CP652" s="35"/>
      <c r="CQ652" s="35"/>
      <c r="CR652" s="35"/>
      <c r="CX652" s="35"/>
      <c r="CY652" s="35"/>
      <c r="CZ652" s="35"/>
      <c r="DF652" s="35">
        <v>2.6939999999999998E-8</v>
      </c>
      <c r="DG652" s="35">
        <v>4.6414927168700002</v>
      </c>
      <c r="DH652" s="35">
        <v>140.9651774255</v>
      </c>
      <c r="DI652" s="29">
        <f t="shared" si="352"/>
        <v>2.1481516002022699E-8</v>
      </c>
      <c r="DJ652" s="29">
        <f t="shared" si="353"/>
        <v>2.1481863392319237E-8</v>
      </c>
      <c r="DK652" s="29">
        <f t="shared" si="354"/>
        <v>2.148186339111296E-8</v>
      </c>
      <c r="DL652" s="29">
        <f t="shared" si="355"/>
        <v>2.148186339111296E-8</v>
      </c>
      <c r="DN652" s="35"/>
      <c r="DO652" s="35"/>
      <c r="DP652" s="35"/>
      <c r="DV652" s="35"/>
      <c r="DW652" s="35"/>
      <c r="DX652" s="35"/>
      <c r="ED652" s="35"/>
      <c r="EE652" s="35"/>
      <c r="EF652" s="35"/>
      <c r="EL652" s="35"/>
      <c r="EM652" s="35"/>
      <c r="EN652" s="35"/>
      <c r="ET652" s="35"/>
      <c r="EU652" s="35"/>
      <c r="EV652" s="35"/>
    </row>
    <row r="653" spans="14:152" s="29" customFormat="1" ht="13.5" x14ac:dyDescent="0.3">
      <c r="N653" s="35">
        <v>7.3799999999999997E-9</v>
      </c>
      <c r="O653" s="35">
        <v>1.0798101951200001</v>
      </c>
      <c r="P653" s="35">
        <v>239.1625905345</v>
      </c>
      <c r="Q653" s="29">
        <f t="shared" si="348"/>
        <v>1.839245247190865E-9</v>
      </c>
      <c r="R653" s="29">
        <f t="shared" si="349"/>
        <v>1.8389861371858084E-9</v>
      </c>
      <c r="S653" s="29">
        <f t="shared" si="350"/>
        <v>1.8389861380855602E-9</v>
      </c>
      <c r="T653" s="29">
        <f t="shared" si="351"/>
        <v>1.8389861380855602E-9</v>
      </c>
      <c r="V653" s="35"/>
      <c r="W653" s="35"/>
      <c r="X653" s="35"/>
      <c r="AD653" s="35"/>
      <c r="AE653" s="35"/>
      <c r="AF653" s="35"/>
      <c r="AL653" s="35"/>
      <c r="AM653" s="35"/>
      <c r="AN653" s="35"/>
      <c r="AT653" s="35"/>
      <c r="AU653" s="35"/>
      <c r="AV653" s="35"/>
      <c r="BB653" s="35"/>
      <c r="BC653" s="35"/>
      <c r="BD653" s="35"/>
      <c r="BJ653" s="35"/>
      <c r="BK653" s="35"/>
      <c r="BL653" s="35"/>
      <c r="BR653" s="35"/>
      <c r="BS653" s="35"/>
      <c r="BT653" s="35"/>
      <c r="BZ653" s="35"/>
      <c r="CA653" s="35"/>
      <c r="CB653" s="35"/>
      <c r="CH653" s="35"/>
      <c r="CI653" s="35"/>
      <c r="CJ653" s="35"/>
      <c r="CP653" s="35"/>
      <c r="CQ653" s="35"/>
      <c r="CR653" s="35"/>
      <c r="CX653" s="35"/>
      <c r="CY653" s="35"/>
      <c r="CZ653" s="35"/>
      <c r="DF653" s="35">
        <v>2.6029999999999999E-8</v>
      </c>
      <c r="DG653" s="35">
        <v>0.99527295831999996</v>
      </c>
      <c r="DH653" s="35">
        <v>92.3077063856</v>
      </c>
      <c r="DI653" s="29">
        <f t="shared" si="352"/>
        <v>-2.0768166447140081E-8</v>
      </c>
      <c r="DJ653" s="29">
        <f t="shared" si="353"/>
        <v>-2.0767946872735712E-8</v>
      </c>
      <c r="DK653" s="29">
        <f t="shared" si="354"/>
        <v>-2.0767946873498188E-8</v>
      </c>
      <c r="DL653" s="29">
        <f t="shared" si="355"/>
        <v>-2.0767946873498188E-8</v>
      </c>
      <c r="DN653" s="35"/>
      <c r="DO653" s="35"/>
      <c r="DP653" s="35"/>
      <c r="DV653" s="35"/>
      <c r="DW653" s="35"/>
      <c r="DX653" s="35"/>
      <c r="ED653" s="35"/>
      <c r="EE653" s="35"/>
      <c r="EF653" s="35"/>
      <c r="EL653" s="35"/>
      <c r="EM653" s="35"/>
      <c r="EN653" s="35"/>
      <c r="ET653" s="35"/>
      <c r="EU653" s="35"/>
      <c r="EV653" s="35"/>
    </row>
    <row r="654" spans="14:152" s="29" customFormat="1" ht="13.5" x14ac:dyDescent="0.3">
      <c r="N654" s="35">
        <v>5.8999999999999999E-9</v>
      </c>
      <c r="O654" s="35">
        <v>6.0358779021900002</v>
      </c>
      <c r="P654" s="35">
        <v>188.02630117250001</v>
      </c>
      <c r="Q654" s="29">
        <f t="shared" si="348"/>
        <v>-5.572027525784888E-9</v>
      </c>
      <c r="R654" s="29">
        <f t="shared" si="349"/>
        <v>-5.571972237651251E-9</v>
      </c>
      <c r="S654" s="29">
        <f t="shared" si="350"/>
        <v>-5.5719722378432471E-9</v>
      </c>
      <c r="T654" s="29">
        <f t="shared" si="351"/>
        <v>-5.5719722378432471E-9</v>
      </c>
      <c r="V654" s="35"/>
      <c r="W654" s="35"/>
      <c r="X654" s="35"/>
      <c r="AD654" s="35"/>
      <c r="AE654" s="35"/>
      <c r="AF654" s="35"/>
      <c r="AL654" s="35"/>
      <c r="AM654" s="35"/>
      <c r="AN654" s="35"/>
      <c r="AT654" s="35"/>
      <c r="AU654" s="35"/>
      <c r="AV654" s="35"/>
      <c r="BB654" s="35"/>
      <c r="BC654" s="35"/>
      <c r="BD654" s="35"/>
      <c r="BJ654" s="35"/>
      <c r="BK654" s="35"/>
      <c r="BL654" s="35"/>
      <c r="BR654" s="35"/>
      <c r="BS654" s="35"/>
      <c r="BT654" s="35"/>
      <c r="BZ654" s="35"/>
      <c r="CA654" s="35"/>
      <c r="CB654" s="35"/>
      <c r="CH654" s="35"/>
      <c r="CI654" s="35"/>
      <c r="CJ654" s="35"/>
      <c r="CP654" s="35"/>
      <c r="CQ654" s="35"/>
      <c r="CR654" s="35"/>
      <c r="CX654" s="35"/>
      <c r="CY654" s="35"/>
      <c r="CZ654" s="35"/>
      <c r="DF654" s="35">
        <v>3.1400000000000003E-8</v>
      </c>
      <c r="DG654" s="35">
        <v>5.4079027758000002</v>
      </c>
      <c r="DH654" s="35">
        <v>328.24071907259997</v>
      </c>
      <c r="DI654" s="29">
        <f t="shared" si="352"/>
        <v>-7.9636468415672908E-9</v>
      </c>
      <c r="DJ654" s="29">
        <f t="shared" si="353"/>
        <v>-7.965158101133065E-9</v>
      </c>
      <c r="DK654" s="29">
        <f t="shared" si="354"/>
        <v>-7.9651580958853088E-9</v>
      </c>
      <c r="DL654" s="29">
        <f t="shared" si="355"/>
        <v>-7.9651580958853088E-9</v>
      </c>
      <c r="DN654" s="35"/>
      <c r="DO654" s="35"/>
      <c r="DP654" s="35"/>
      <c r="DV654" s="35"/>
      <c r="DW654" s="35"/>
      <c r="DX654" s="35"/>
      <c r="ED654" s="35"/>
      <c r="EE654" s="35"/>
      <c r="EF654" s="35"/>
      <c r="EL654" s="35"/>
      <c r="EM654" s="35"/>
      <c r="EN654" s="35"/>
      <c r="ET654" s="35"/>
      <c r="EU654" s="35"/>
      <c r="EV654" s="35"/>
    </row>
    <row r="655" spans="14:152" s="29" customFormat="1" ht="13.5" x14ac:dyDescent="0.3">
      <c r="N655" s="35">
        <v>5.5899999999999999E-9</v>
      </c>
      <c r="O655" s="35">
        <v>5.7601063581299998</v>
      </c>
      <c r="P655" s="35">
        <v>430.79097657</v>
      </c>
      <c r="Q655" s="29">
        <f t="shared" si="348"/>
        <v>5.4887716729194571E-9</v>
      </c>
      <c r="R655" s="29">
        <f t="shared" si="349"/>
        <v>5.4888408156764698E-9</v>
      </c>
      <c r="S655" s="29">
        <f t="shared" si="350"/>
        <v>5.4888408154364145E-9</v>
      </c>
      <c r="T655" s="29">
        <f t="shared" si="351"/>
        <v>5.4888408154364145E-9</v>
      </c>
      <c r="V655" s="35"/>
      <c r="W655" s="35"/>
      <c r="X655" s="35"/>
      <c r="AD655" s="35"/>
      <c r="AE655" s="35"/>
      <c r="AF655" s="35"/>
      <c r="AL655" s="35"/>
      <c r="AM655" s="35"/>
      <c r="AN655" s="35"/>
      <c r="AT655" s="35"/>
      <c r="AU655" s="35"/>
      <c r="AV655" s="35"/>
      <c r="BB655" s="35"/>
      <c r="BC655" s="35"/>
      <c r="BD655" s="35"/>
      <c r="BJ655" s="35"/>
      <c r="BK655" s="35"/>
      <c r="BL655" s="35"/>
      <c r="BR655" s="35"/>
      <c r="BS655" s="35"/>
      <c r="BT655" s="35"/>
      <c r="BZ655" s="35"/>
      <c r="CA655" s="35"/>
      <c r="CB655" s="35"/>
      <c r="CH655" s="35"/>
      <c r="CI655" s="35"/>
      <c r="CJ655" s="35"/>
      <c r="CP655" s="35"/>
      <c r="CQ655" s="35"/>
      <c r="CR655" s="35"/>
      <c r="CX655" s="35"/>
      <c r="CY655" s="35"/>
      <c r="CZ655" s="35"/>
      <c r="DF655" s="35">
        <v>2.6029999999999999E-8</v>
      </c>
      <c r="DG655" s="35">
        <v>4.3153279087999996</v>
      </c>
      <c r="DH655" s="35">
        <v>561.93429400900004</v>
      </c>
      <c r="DI655" s="29">
        <f t="shared" si="352"/>
        <v>1.6668453657649727E-8</v>
      </c>
      <c r="DJ655" s="29">
        <f t="shared" si="353"/>
        <v>1.6670156626660336E-8</v>
      </c>
      <c r="DK655" s="29">
        <f t="shared" si="354"/>
        <v>1.6670156620747036E-8</v>
      </c>
      <c r="DL655" s="29">
        <f t="shared" si="355"/>
        <v>1.6670156620747036E-8</v>
      </c>
      <c r="DN655" s="35"/>
      <c r="DO655" s="35"/>
      <c r="DP655" s="35"/>
      <c r="DV655" s="35"/>
      <c r="DW655" s="35"/>
      <c r="DX655" s="35"/>
      <c r="ED655" s="35"/>
      <c r="EE655" s="35"/>
      <c r="EF655" s="35"/>
      <c r="EL655" s="35"/>
      <c r="EM655" s="35"/>
      <c r="EN655" s="35"/>
      <c r="ET655" s="35"/>
      <c r="EU655" s="35"/>
      <c r="EV655" s="35"/>
    </row>
    <row r="656" spans="14:152" s="29" customFormat="1" ht="13.5" x14ac:dyDescent="0.3">
      <c r="N656" s="35">
        <v>5.3499999999999999E-9</v>
      </c>
      <c r="O656" s="35">
        <v>5.8049988319899999</v>
      </c>
      <c r="P656" s="35">
        <v>100.1720129118</v>
      </c>
      <c r="Q656" s="29">
        <f t="shared" si="348"/>
        <v>2.1912814136868352E-9</v>
      </c>
      <c r="R656" s="29">
        <f t="shared" si="349"/>
        <v>2.1913555241832443E-9</v>
      </c>
      <c r="S656" s="29">
        <f t="shared" si="350"/>
        <v>2.1913555239258965E-9</v>
      </c>
      <c r="T656" s="29">
        <f t="shared" si="351"/>
        <v>2.1913555239258965E-9</v>
      </c>
      <c r="V656" s="35"/>
      <c r="W656" s="35"/>
      <c r="X656" s="35"/>
      <c r="AD656" s="35"/>
      <c r="AE656" s="35"/>
      <c r="AF656" s="35"/>
      <c r="AL656" s="35"/>
      <c r="AM656" s="35"/>
      <c r="AN656" s="35"/>
      <c r="AT656" s="35"/>
      <c r="AU656" s="35"/>
      <c r="AV656" s="35"/>
      <c r="BB656" s="35"/>
      <c r="BC656" s="35"/>
      <c r="BD656" s="35"/>
      <c r="BJ656" s="35"/>
      <c r="BK656" s="35"/>
      <c r="BL656" s="35"/>
      <c r="BR656" s="35"/>
      <c r="BS656" s="35"/>
      <c r="BT656" s="35"/>
      <c r="BZ656" s="35"/>
      <c r="CA656" s="35"/>
      <c r="CB656" s="35"/>
      <c r="CH656" s="35"/>
      <c r="CI656" s="35"/>
      <c r="CJ656" s="35"/>
      <c r="CP656" s="35"/>
      <c r="CQ656" s="35"/>
      <c r="CR656" s="35"/>
      <c r="CX656" s="35"/>
      <c r="CY656" s="35"/>
      <c r="CZ656" s="35"/>
      <c r="DF656" s="35">
        <v>2.9870000000000002E-8</v>
      </c>
      <c r="DG656" s="35">
        <v>0.82758128867000003</v>
      </c>
      <c r="DH656" s="35">
        <v>45.5766510387</v>
      </c>
      <c r="DI656" s="29">
        <f t="shared" si="352"/>
        <v>8.8529778126828739E-11</v>
      </c>
      <c r="DJ656" s="29">
        <f t="shared" si="353"/>
        <v>8.8736141434862558E-11</v>
      </c>
      <c r="DK656" s="29">
        <f t="shared" si="354"/>
        <v>8.8736140718273499E-11</v>
      </c>
      <c r="DL656" s="29">
        <f t="shared" si="355"/>
        <v>8.8736140718273499E-11</v>
      </c>
      <c r="DN656" s="35"/>
      <c r="DO656" s="35"/>
      <c r="DP656" s="35"/>
      <c r="DV656" s="35"/>
      <c r="DW656" s="35"/>
      <c r="DX656" s="35"/>
      <c r="ED656" s="35"/>
      <c r="EE656" s="35"/>
      <c r="EF656" s="35"/>
      <c r="EL656" s="35"/>
      <c r="EM656" s="35"/>
      <c r="EN656" s="35"/>
      <c r="ET656" s="35"/>
      <c r="EU656" s="35"/>
      <c r="EV656" s="35"/>
    </row>
    <row r="657" spans="14:152" s="29" customFormat="1" ht="13.5" x14ac:dyDescent="0.3">
      <c r="N657" s="35">
        <v>6.1099999999999998E-9</v>
      </c>
      <c r="O657" s="35">
        <v>5.9543936009999996</v>
      </c>
      <c r="P657" s="35">
        <v>3693.6096616606001</v>
      </c>
      <c r="Q657" s="29">
        <f t="shared" si="348"/>
        <v>-6.1076339550679147E-9</v>
      </c>
      <c r="R657" s="29">
        <f t="shared" si="349"/>
        <v>-6.1075378030417804E-9</v>
      </c>
      <c r="S657" s="29">
        <f t="shared" si="350"/>
        <v>-6.1075378033789905E-9</v>
      </c>
      <c r="T657" s="29">
        <f t="shared" si="351"/>
        <v>-6.1075378033789905E-9</v>
      </c>
      <c r="V657" s="35"/>
      <c r="W657" s="35"/>
      <c r="X657" s="35"/>
      <c r="AD657" s="35"/>
      <c r="AE657" s="35"/>
      <c r="AF657" s="35"/>
      <c r="AL657" s="35"/>
      <c r="AM657" s="35"/>
      <c r="AN657" s="35"/>
      <c r="AT657" s="35"/>
      <c r="AU657" s="35"/>
      <c r="AV657" s="35"/>
      <c r="BB657" s="35"/>
      <c r="BC657" s="35"/>
      <c r="BD657" s="35"/>
      <c r="BJ657" s="35"/>
      <c r="BK657" s="35"/>
      <c r="BL657" s="35"/>
      <c r="BR657" s="35"/>
      <c r="BS657" s="35"/>
      <c r="BT657" s="35"/>
      <c r="BZ657" s="35"/>
      <c r="CA657" s="35"/>
      <c r="CB657" s="35"/>
      <c r="CH657" s="35"/>
      <c r="CI657" s="35"/>
      <c r="CJ657" s="35"/>
      <c r="CP657" s="35"/>
      <c r="CQ657" s="35"/>
      <c r="CR657" s="35"/>
      <c r="CX657" s="35"/>
      <c r="CY657" s="35"/>
      <c r="CZ657" s="35"/>
      <c r="DF657" s="35">
        <v>2.9589999999999999E-8</v>
      </c>
      <c r="DG657" s="35">
        <v>3.3562385152299998</v>
      </c>
      <c r="DH657" s="35">
        <v>273.85360000370002</v>
      </c>
      <c r="DI657" s="29">
        <f t="shared" si="352"/>
        <v>1.4742023527579416E-9</v>
      </c>
      <c r="DJ657" s="29">
        <f t="shared" si="353"/>
        <v>1.4754291705694776E-9</v>
      </c>
      <c r="DK657" s="29">
        <f t="shared" si="354"/>
        <v>1.4754291663093972E-9</v>
      </c>
      <c r="DL657" s="29">
        <f t="shared" si="355"/>
        <v>1.4754291663093972E-9</v>
      </c>
      <c r="DN657" s="35"/>
      <c r="DO657" s="35"/>
      <c r="DP657" s="35"/>
      <c r="DV657" s="35"/>
      <c r="DW657" s="35"/>
      <c r="DX657" s="35"/>
      <c r="ED657" s="35"/>
      <c r="EE657" s="35"/>
      <c r="EF657" s="35"/>
      <c r="EL657" s="35"/>
      <c r="EM657" s="35"/>
      <c r="EN657" s="35"/>
      <c r="ET657" s="35"/>
      <c r="EU657" s="35"/>
      <c r="EV657" s="35"/>
    </row>
    <row r="658" spans="14:152" s="29" customFormat="1" ht="13.5" x14ac:dyDescent="0.3">
      <c r="N658" s="35">
        <v>5.9099999999999997E-9</v>
      </c>
      <c r="O658" s="35">
        <v>4.2237988853599999</v>
      </c>
      <c r="P658" s="35">
        <v>505.31194270639998</v>
      </c>
      <c r="Q658" s="29">
        <f t="shared" si="348"/>
        <v>5.8559496862023306E-9</v>
      </c>
      <c r="R658" s="29">
        <f t="shared" si="349"/>
        <v>5.8558885848182849E-9</v>
      </c>
      <c r="S658" s="29">
        <f t="shared" si="350"/>
        <v>5.8558885850305179E-9</v>
      </c>
      <c r="T658" s="29">
        <f t="shared" si="351"/>
        <v>5.8558885850305179E-9</v>
      </c>
      <c r="V658" s="35"/>
      <c r="W658" s="35"/>
      <c r="X658" s="35"/>
      <c r="AD658" s="35"/>
      <c r="AE658" s="35"/>
      <c r="AF658" s="35"/>
      <c r="AL658" s="35"/>
      <c r="AM658" s="35"/>
      <c r="AN658" s="35"/>
      <c r="AT658" s="35"/>
      <c r="AU658" s="35"/>
      <c r="AV658" s="35"/>
      <c r="BB658" s="35"/>
      <c r="BC658" s="35"/>
      <c r="BD658" s="35"/>
      <c r="BJ658" s="35"/>
      <c r="BK658" s="35"/>
      <c r="BL658" s="35"/>
      <c r="BR658" s="35"/>
      <c r="BS658" s="35"/>
      <c r="BT658" s="35"/>
      <c r="BZ658" s="35"/>
      <c r="CA658" s="35"/>
      <c r="CB658" s="35"/>
      <c r="CH658" s="35"/>
      <c r="CI658" s="35"/>
      <c r="CJ658" s="35"/>
      <c r="CP658" s="35"/>
      <c r="CQ658" s="35"/>
      <c r="CR658" s="35"/>
      <c r="CX658" s="35"/>
      <c r="CY658" s="35"/>
      <c r="CZ658" s="35"/>
      <c r="DF658" s="35">
        <v>2.5609999999999999E-8</v>
      </c>
      <c r="DG658" s="35">
        <v>0.54160683162000001</v>
      </c>
      <c r="DH658" s="35">
        <v>107.75864066459999</v>
      </c>
      <c r="DI658" s="29">
        <f t="shared" si="352"/>
        <v>-1.6906376696129902E-8</v>
      </c>
      <c r="DJ658" s="29">
        <f t="shared" si="353"/>
        <v>-1.6906062471554451E-8</v>
      </c>
      <c r="DK658" s="29">
        <f t="shared" si="354"/>
        <v>-1.6906062472645582E-8</v>
      </c>
      <c r="DL658" s="29">
        <f t="shared" si="355"/>
        <v>-1.6906062472645582E-8</v>
      </c>
      <c r="DN658" s="35"/>
      <c r="DO658" s="35"/>
      <c r="DP658" s="35"/>
      <c r="DV658" s="35"/>
      <c r="DW658" s="35"/>
      <c r="DX658" s="35"/>
      <c r="ED658" s="35"/>
      <c r="EE658" s="35"/>
      <c r="EF658" s="35"/>
      <c r="EL658" s="35"/>
      <c r="EM658" s="35"/>
      <c r="EN658" s="35"/>
      <c r="ET658" s="35"/>
      <c r="EU658" s="35"/>
      <c r="EV658" s="35"/>
    </row>
    <row r="659" spans="14:152" s="29" customFormat="1" ht="13.5" x14ac:dyDescent="0.3">
      <c r="N659" s="35">
        <v>6.9100000000000003E-9</v>
      </c>
      <c r="O659" s="35">
        <v>2.9656830593299999</v>
      </c>
      <c r="P659" s="35">
        <v>606.76018552230005</v>
      </c>
      <c r="Q659" s="29">
        <f t="shared" si="348"/>
        <v>6.6878624070212869E-9</v>
      </c>
      <c r="R659" s="29">
        <f t="shared" si="349"/>
        <v>6.6880222315107544E-9</v>
      </c>
      <c r="S659" s="29">
        <f t="shared" si="350"/>
        <v>6.6880222309558635E-9</v>
      </c>
      <c r="T659" s="29">
        <f t="shared" si="351"/>
        <v>6.6880222309558635E-9</v>
      </c>
      <c r="V659" s="35"/>
      <c r="W659" s="35"/>
      <c r="X659" s="35"/>
      <c r="AD659" s="35"/>
      <c r="AE659" s="35"/>
      <c r="AF659" s="35"/>
      <c r="AL659" s="35"/>
      <c r="AM659" s="35"/>
      <c r="AN659" s="35"/>
      <c r="AT659" s="35"/>
      <c r="AU659" s="35"/>
      <c r="AV659" s="35"/>
      <c r="BB659" s="35"/>
      <c r="BC659" s="35"/>
      <c r="BD659" s="35"/>
      <c r="BJ659" s="35"/>
      <c r="BK659" s="35"/>
      <c r="BL659" s="35"/>
      <c r="BR659" s="35"/>
      <c r="BS659" s="35"/>
      <c r="BT659" s="35"/>
      <c r="BZ659" s="35"/>
      <c r="CA659" s="35"/>
      <c r="CB659" s="35"/>
      <c r="CH659" s="35"/>
      <c r="CI659" s="35"/>
      <c r="CJ659" s="35"/>
      <c r="CP659" s="35"/>
      <c r="CQ659" s="35"/>
      <c r="CR659" s="35"/>
      <c r="CX659" s="35"/>
      <c r="CY659" s="35"/>
      <c r="CZ659" s="35"/>
      <c r="DF659" s="35">
        <v>2.9000000000000002E-8</v>
      </c>
      <c r="DG659" s="35">
        <v>1.2069145594799999</v>
      </c>
      <c r="DH659" s="35">
        <v>462.02291352809999</v>
      </c>
      <c r="DI659" s="29">
        <f t="shared" si="352"/>
        <v>-2.1921726836717546E-8</v>
      </c>
      <c r="DJ659" s="29">
        <f t="shared" si="353"/>
        <v>-2.1920397138596032E-8</v>
      </c>
      <c r="DK659" s="29">
        <f t="shared" si="354"/>
        <v>-2.1920397143213556E-8</v>
      </c>
      <c r="DL659" s="29">
        <f t="shared" si="355"/>
        <v>-2.1920397143213556E-8</v>
      </c>
      <c r="DN659" s="35"/>
      <c r="DO659" s="35"/>
      <c r="DP659" s="35"/>
      <c r="DV659" s="35"/>
      <c r="DW659" s="35"/>
      <c r="DX659" s="35"/>
      <c r="ED659" s="35"/>
      <c r="EE659" s="35"/>
      <c r="EF659" s="35"/>
      <c r="EL659" s="35"/>
      <c r="EM659" s="35"/>
      <c r="EN659" s="35"/>
      <c r="ET659" s="35"/>
      <c r="EU659" s="35"/>
      <c r="EV659" s="35"/>
    </row>
    <row r="660" spans="14:152" s="29" customFormat="1" ht="13.5" x14ac:dyDescent="0.3">
      <c r="N660" s="35">
        <v>6.48E-9</v>
      </c>
      <c r="O660" s="35">
        <v>2.33387623043</v>
      </c>
      <c r="P660" s="35">
        <v>30.758856206099999</v>
      </c>
      <c r="Q660" s="29">
        <f t="shared" si="348"/>
        <v>-6.1747988713543345E-9</v>
      </c>
      <c r="R660" s="29">
        <f t="shared" si="349"/>
        <v>-6.1747897080773515E-9</v>
      </c>
      <c r="S660" s="29">
        <f t="shared" si="350"/>
        <v>-6.1747897081091707E-9</v>
      </c>
      <c r="T660" s="29">
        <f t="shared" si="351"/>
        <v>-6.1747897081091707E-9</v>
      </c>
      <c r="V660" s="35"/>
      <c r="W660" s="35"/>
      <c r="X660" s="35"/>
      <c r="AD660" s="35"/>
      <c r="AE660" s="35"/>
      <c r="AF660" s="35"/>
      <c r="AL660" s="35"/>
      <c r="AM660" s="35"/>
      <c r="AN660" s="35"/>
      <c r="AT660" s="35"/>
      <c r="AU660" s="35"/>
      <c r="AV660" s="35"/>
      <c r="BB660" s="35"/>
      <c r="BC660" s="35"/>
      <c r="BD660" s="35"/>
      <c r="BJ660" s="35"/>
      <c r="BK660" s="35"/>
      <c r="BL660" s="35"/>
      <c r="BR660" s="35"/>
      <c r="BS660" s="35"/>
      <c r="BT660" s="35"/>
      <c r="BZ660" s="35"/>
      <c r="CA660" s="35"/>
      <c r="CB660" s="35"/>
      <c r="CH660" s="35"/>
      <c r="CI660" s="35"/>
      <c r="CJ660" s="35"/>
      <c r="CP660" s="35"/>
      <c r="CQ660" s="35"/>
      <c r="CR660" s="35"/>
      <c r="CX660" s="35"/>
      <c r="CY660" s="35"/>
      <c r="CZ660" s="35"/>
      <c r="DF660" s="35">
        <v>2.648E-8</v>
      </c>
      <c r="DG660" s="35">
        <v>1.90547819027</v>
      </c>
      <c r="DH660" s="35">
        <v>88.114920691600005</v>
      </c>
      <c r="DI660" s="29">
        <f t="shared" si="352"/>
        <v>-2.5977942882450317E-8</v>
      </c>
      <c r="DJ660" s="29">
        <f t="shared" si="353"/>
        <v>-2.597801142712583E-8</v>
      </c>
      <c r="DK660" s="29">
        <f t="shared" si="354"/>
        <v>-2.597801142688782E-8</v>
      </c>
      <c r="DL660" s="29">
        <f t="shared" si="355"/>
        <v>-2.597801142688782E-8</v>
      </c>
      <c r="DN660" s="35"/>
      <c r="DO660" s="35"/>
      <c r="DP660" s="35"/>
      <c r="DV660" s="35"/>
      <c r="DW660" s="35"/>
      <c r="DX660" s="35"/>
      <c r="ED660" s="35"/>
      <c r="EE660" s="35"/>
      <c r="EF660" s="35"/>
      <c r="EL660" s="35"/>
      <c r="EM660" s="35"/>
      <c r="EN660" s="35"/>
      <c r="ET660" s="35"/>
      <c r="EU660" s="35"/>
      <c r="EV660" s="35"/>
    </row>
    <row r="661" spans="14:152" s="29" customFormat="1" ht="13.5" x14ac:dyDescent="0.3">
      <c r="N661" s="35">
        <v>5.4400000000000002E-9</v>
      </c>
      <c r="O661" s="35">
        <v>2.21686115865</v>
      </c>
      <c r="P661" s="35">
        <v>92.797833480099996</v>
      </c>
      <c r="Q661" s="29">
        <f t="shared" si="348"/>
        <v>-4.5429457148493617E-9</v>
      </c>
      <c r="R661" s="29">
        <f t="shared" si="349"/>
        <v>-4.5429878096713609E-9</v>
      </c>
      <c r="S661" s="29">
        <f t="shared" si="350"/>
        <v>-4.5429878095251899E-9</v>
      </c>
      <c r="T661" s="29">
        <f t="shared" si="351"/>
        <v>-4.5429878095251899E-9</v>
      </c>
      <c r="V661" s="35"/>
      <c r="W661" s="35"/>
      <c r="X661" s="35"/>
      <c r="AD661" s="35"/>
      <c r="AE661" s="35"/>
      <c r="AF661" s="35"/>
      <c r="AL661" s="35"/>
      <c r="AM661" s="35"/>
      <c r="AN661" s="35"/>
      <c r="AT661" s="35"/>
      <c r="AU661" s="35"/>
      <c r="AV661" s="35"/>
      <c r="BB661" s="35"/>
      <c r="BC661" s="35"/>
      <c r="BD661" s="35"/>
      <c r="BJ661" s="35"/>
      <c r="BK661" s="35"/>
      <c r="BL661" s="35"/>
      <c r="BR661" s="35"/>
      <c r="BS661" s="35"/>
      <c r="BT661" s="35"/>
      <c r="BZ661" s="35"/>
      <c r="CA661" s="35"/>
      <c r="CB661" s="35"/>
      <c r="CH661" s="35"/>
      <c r="CI661" s="35"/>
      <c r="CJ661" s="35"/>
      <c r="CP661" s="35"/>
      <c r="CQ661" s="35"/>
      <c r="CR661" s="35"/>
      <c r="CX661" s="35"/>
      <c r="CY661" s="35"/>
      <c r="CZ661" s="35"/>
      <c r="DF661" s="35">
        <v>2.461E-8</v>
      </c>
      <c r="DG661" s="35">
        <v>4.6821186886900001</v>
      </c>
      <c r="DH661" s="35">
        <v>2840.4132799086001</v>
      </c>
      <c r="DI661" s="29">
        <f t="shared" si="352"/>
        <v>2.0976362413811192E-8</v>
      </c>
      <c r="DJ661" s="29">
        <f t="shared" si="353"/>
        <v>2.0981901959469411E-8</v>
      </c>
      <c r="DK661" s="29">
        <f t="shared" si="354"/>
        <v>2.0981901940240241E-8</v>
      </c>
      <c r="DL661" s="29">
        <f t="shared" si="355"/>
        <v>2.0981901940240241E-8</v>
      </c>
      <c r="DN661" s="35"/>
      <c r="DO661" s="35"/>
      <c r="DP661" s="35"/>
      <c r="DV661" s="35"/>
      <c r="DW661" s="35"/>
      <c r="DX661" s="35"/>
      <c r="ED661" s="35"/>
      <c r="EE661" s="35"/>
      <c r="EF661" s="35"/>
      <c r="EL661" s="35"/>
      <c r="EM661" s="35"/>
      <c r="EN661" s="35"/>
      <c r="ET661" s="35"/>
      <c r="EU661" s="35"/>
      <c r="EV661" s="35"/>
    </row>
    <row r="662" spans="14:152" s="29" customFormat="1" ht="13.5" x14ac:dyDescent="0.3">
      <c r="N662" s="35">
        <v>5.1700000000000001E-9</v>
      </c>
      <c r="O662" s="35">
        <v>2.6828242108299998</v>
      </c>
      <c r="P662" s="35">
        <v>262.05714021440002</v>
      </c>
      <c r="Q662" s="29">
        <f t="shared" si="348"/>
        <v>4.0970843651016998E-9</v>
      </c>
      <c r="R662" s="29">
        <f t="shared" si="349"/>
        <v>4.0972096203391793E-9</v>
      </c>
      <c r="S662" s="29">
        <f t="shared" si="350"/>
        <v>4.0972096199042453E-9</v>
      </c>
      <c r="T662" s="29">
        <f t="shared" si="351"/>
        <v>4.0972096199042453E-9</v>
      </c>
      <c r="V662" s="35"/>
      <c r="W662" s="35"/>
      <c r="X662" s="35"/>
      <c r="AD662" s="35"/>
      <c r="AE662" s="35"/>
      <c r="AF662" s="35"/>
      <c r="AL662" s="35"/>
      <c r="AM662" s="35"/>
      <c r="AN662" s="35"/>
      <c r="AT662" s="35"/>
      <c r="AU662" s="35"/>
      <c r="AV662" s="35"/>
      <c r="BB662" s="35"/>
      <c r="BC662" s="35"/>
      <c r="BD662" s="35"/>
      <c r="BJ662" s="35"/>
      <c r="BK662" s="35"/>
      <c r="BL662" s="35"/>
      <c r="BR662" s="35"/>
      <c r="BS662" s="35"/>
      <c r="BT662" s="35"/>
      <c r="BZ662" s="35"/>
      <c r="CA662" s="35"/>
      <c r="CB662" s="35"/>
      <c r="CH662" s="35"/>
      <c r="CI662" s="35"/>
      <c r="CJ662" s="35"/>
      <c r="CP662" s="35"/>
      <c r="CQ662" s="35"/>
      <c r="CR662" s="35"/>
      <c r="CX662" s="35"/>
      <c r="CY662" s="35"/>
      <c r="CZ662" s="35"/>
      <c r="DF662" s="35">
        <v>2.5340000000000001E-8</v>
      </c>
      <c r="DG662" s="35">
        <v>5.0031125655600004</v>
      </c>
      <c r="DH662" s="35">
        <v>431.26405732199999</v>
      </c>
      <c r="DI662" s="29">
        <f t="shared" si="352"/>
        <v>2.1486758823535361E-8</v>
      </c>
      <c r="DJ662" s="29">
        <f t="shared" si="353"/>
        <v>2.1485880644881033E-8</v>
      </c>
      <c r="DK662" s="29">
        <f t="shared" si="354"/>
        <v>2.1485880647930636E-8</v>
      </c>
      <c r="DL662" s="29">
        <f t="shared" si="355"/>
        <v>2.1485880647930636E-8</v>
      </c>
      <c r="DN662" s="35"/>
      <c r="DO662" s="35"/>
      <c r="DP662" s="35"/>
      <c r="DV662" s="35"/>
      <c r="DW662" s="35"/>
      <c r="DX662" s="35"/>
      <c r="ED662" s="35"/>
      <c r="EE662" s="35"/>
      <c r="EF662" s="35"/>
      <c r="EL662" s="35"/>
      <c r="EM662" s="35"/>
      <c r="EN662" s="35"/>
      <c r="ET662" s="35"/>
      <c r="EU662" s="35"/>
      <c r="EV662" s="35"/>
    </row>
    <row r="663" spans="14:152" s="29" customFormat="1" ht="13.5" x14ac:dyDescent="0.3">
      <c r="N663" s="35">
        <v>5.6299999999999998E-9</v>
      </c>
      <c r="O663" s="35">
        <v>1.69735688719</v>
      </c>
      <c r="P663" s="35">
        <v>2413.8150890326001</v>
      </c>
      <c r="Q663" s="29">
        <f t="shared" si="348"/>
        <v>-5.6193270516863001E-9</v>
      </c>
      <c r="R663" s="29">
        <f t="shared" si="349"/>
        <v>-5.6194534600412699E-9</v>
      </c>
      <c r="S663" s="29">
        <f t="shared" si="350"/>
        <v>-5.6194534596036268E-9</v>
      </c>
      <c r="T663" s="29">
        <f t="shared" si="351"/>
        <v>-5.6194534596036268E-9</v>
      </c>
      <c r="V663" s="35"/>
      <c r="W663" s="35"/>
      <c r="X663" s="35"/>
      <c r="AD663" s="35"/>
      <c r="AE663" s="35"/>
      <c r="AF663" s="35"/>
      <c r="AL663" s="35"/>
      <c r="AM663" s="35"/>
      <c r="AN663" s="35"/>
      <c r="AT663" s="35"/>
      <c r="AU663" s="35"/>
      <c r="AV663" s="35"/>
      <c r="BB663" s="35"/>
      <c r="BC663" s="35"/>
      <c r="BD663" s="35"/>
      <c r="BJ663" s="35"/>
      <c r="BK663" s="35"/>
      <c r="BL663" s="35"/>
      <c r="BR663" s="35"/>
      <c r="BS663" s="35"/>
      <c r="BT663" s="35"/>
      <c r="BZ663" s="35"/>
      <c r="CA663" s="35"/>
      <c r="CB663" s="35"/>
      <c r="CH663" s="35"/>
      <c r="CI663" s="35"/>
      <c r="CJ663" s="35"/>
      <c r="CP663" s="35"/>
      <c r="CQ663" s="35"/>
      <c r="CR663" s="35"/>
      <c r="CX663" s="35"/>
      <c r="CY663" s="35"/>
      <c r="CZ663" s="35"/>
      <c r="DF663" s="35">
        <v>2.5209999999999999E-8</v>
      </c>
      <c r="DG663" s="35">
        <v>3.3216047231000001</v>
      </c>
      <c r="DH663" s="35">
        <v>136.0698163159</v>
      </c>
      <c r="DI663" s="29">
        <f t="shared" si="352"/>
        <v>1.8419238428068522E-8</v>
      </c>
      <c r="DJ663" s="29">
        <f t="shared" si="353"/>
        <v>1.8418883392872188E-8</v>
      </c>
      <c r="DK663" s="29">
        <f t="shared" si="354"/>
        <v>1.8418883394105065E-8</v>
      </c>
      <c r="DL663" s="29">
        <f t="shared" si="355"/>
        <v>1.8418883394105065E-8</v>
      </c>
      <c r="DN663" s="35"/>
      <c r="DO663" s="35"/>
      <c r="DP663" s="35"/>
      <c r="DV663" s="35"/>
      <c r="DW663" s="35"/>
      <c r="DX663" s="35"/>
      <c r="ED663" s="35"/>
      <c r="EE663" s="35"/>
      <c r="EF663" s="35"/>
      <c r="EL663" s="35"/>
      <c r="EM663" s="35"/>
      <c r="EN663" s="35"/>
      <c r="ET663" s="35"/>
      <c r="EU663" s="35"/>
      <c r="EV663" s="35"/>
    </row>
    <row r="664" spans="14:152" s="29" customFormat="1" ht="13.5" x14ac:dyDescent="0.3">
      <c r="N664" s="35">
        <v>5.69E-9</v>
      </c>
      <c r="O664" s="35">
        <v>2.8507550894899998</v>
      </c>
      <c r="P664" s="35">
        <v>227.31374111849999</v>
      </c>
      <c r="Q664" s="29">
        <f t="shared" si="348"/>
        <v>5.499379019373882E-9</v>
      </c>
      <c r="R664" s="29">
        <f t="shared" si="349"/>
        <v>5.4994293396037315E-9</v>
      </c>
      <c r="S664" s="29">
        <f t="shared" si="350"/>
        <v>5.4994293394290078E-9</v>
      </c>
      <c r="T664" s="29">
        <f t="shared" si="351"/>
        <v>5.4994293394290078E-9</v>
      </c>
      <c r="V664" s="35"/>
      <c r="W664" s="35"/>
      <c r="X664" s="35"/>
      <c r="AD664" s="35"/>
      <c r="AE664" s="35"/>
      <c r="AF664" s="35"/>
      <c r="AL664" s="35"/>
      <c r="AM664" s="35"/>
      <c r="AN664" s="35"/>
      <c r="AT664" s="35"/>
      <c r="AU664" s="35"/>
      <c r="AV664" s="35"/>
      <c r="BB664" s="35"/>
      <c r="BC664" s="35"/>
      <c r="BD664" s="35"/>
      <c r="BJ664" s="35"/>
      <c r="BK664" s="35"/>
      <c r="BL664" s="35"/>
      <c r="BR664" s="35"/>
      <c r="BS664" s="35"/>
      <c r="BT664" s="35"/>
      <c r="BZ664" s="35"/>
      <c r="CA664" s="35"/>
      <c r="CB664" s="35"/>
      <c r="CH664" s="35"/>
      <c r="CI664" s="35"/>
      <c r="CJ664" s="35"/>
      <c r="CP664" s="35"/>
      <c r="CQ664" s="35"/>
      <c r="CR664" s="35"/>
      <c r="CX664" s="35"/>
      <c r="CY664" s="35"/>
      <c r="CZ664" s="35"/>
      <c r="DF664" s="35">
        <v>2.9449999999999999E-8</v>
      </c>
      <c r="DG664" s="35">
        <v>1.0645253185600001</v>
      </c>
      <c r="DH664" s="35">
        <v>732.69511979410004</v>
      </c>
      <c r="DI664" s="29">
        <f t="shared" si="352"/>
        <v>2.7142279063294261E-8</v>
      </c>
      <c r="DJ664" s="29">
        <f t="shared" si="353"/>
        <v>2.7143548155014113E-8</v>
      </c>
      <c r="DK664" s="29">
        <f t="shared" si="354"/>
        <v>2.7143548150607814E-8</v>
      </c>
      <c r="DL664" s="29">
        <f t="shared" si="355"/>
        <v>2.7143548150607814E-8</v>
      </c>
      <c r="DN664" s="35"/>
      <c r="DO664" s="35"/>
      <c r="DP664" s="35"/>
      <c r="DV664" s="35"/>
      <c r="DW664" s="35"/>
      <c r="DX664" s="35"/>
      <c r="ED664" s="35"/>
      <c r="EE664" s="35"/>
      <c r="EF664" s="35"/>
      <c r="EL664" s="35"/>
      <c r="EM664" s="35"/>
      <c r="EN664" s="35"/>
      <c r="ET664" s="35"/>
      <c r="EU664" s="35"/>
      <c r="EV664" s="35"/>
    </row>
    <row r="665" spans="14:152" s="29" customFormat="1" ht="13.5" x14ac:dyDescent="0.3">
      <c r="N665" s="35">
        <v>5.3100000000000001E-9</v>
      </c>
      <c r="O665" s="35">
        <v>2.17713708433</v>
      </c>
      <c r="P665" s="35">
        <v>263.02034806090001</v>
      </c>
      <c r="Q665" s="29">
        <f t="shared" si="348"/>
        <v>5.2370937235616211E-9</v>
      </c>
      <c r="R665" s="29">
        <f t="shared" si="349"/>
        <v>5.2371286812945964E-9</v>
      </c>
      <c r="S665" s="29">
        <f t="shared" si="350"/>
        <v>5.2371286811732209E-9</v>
      </c>
      <c r="T665" s="29">
        <f t="shared" si="351"/>
        <v>5.2371286811732209E-9</v>
      </c>
      <c r="V665" s="35"/>
      <c r="W665" s="35"/>
      <c r="X665" s="35"/>
      <c r="AD665" s="35"/>
      <c r="AE665" s="35"/>
      <c r="AF665" s="35"/>
      <c r="AL665" s="35"/>
      <c r="AM665" s="35"/>
      <c r="AN665" s="35"/>
      <c r="AT665" s="35"/>
      <c r="AU665" s="35"/>
      <c r="AV665" s="35"/>
      <c r="BB665" s="35"/>
      <c r="BC665" s="35"/>
      <c r="BD665" s="35"/>
      <c r="BJ665" s="35"/>
      <c r="BK665" s="35"/>
      <c r="BL665" s="35"/>
      <c r="BR665" s="35"/>
      <c r="BS665" s="35"/>
      <c r="BT665" s="35"/>
      <c r="BZ665" s="35"/>
      <c r="CA665" s="35"/>
      <c r="CB665" s="35"/>
      <c r="CH665" s="35"/>
      <c r="CI665" s="35"/>
      <c r="CJ665" s="35"/>
      <c r="CP665" s="35"/>
      <c r="CQ665" s="35"/>
      <c r="CR665" s="35"/>
      <c r="CX665" s="35"/>
      <c r="CY665" s="35"/>
      <c r="CZ665" s="35"/>
      <c r="DF665" s="35">
        <v>2.6540000000000001E-8</v>
      </c>
      <c r="DG665" s="35">
        <v>1.36744710395</v>
      </c>
      <c r="DH665" s="35">
        <v>460.53844081979997</v>
      </c>
      <c r="DI665" s="29">
        <f t="shared" si="352"/>
        <v>-2.2238709867309313E-8</v>
      </c>
      <c r="DJ665" s="29">
        <f t="shared" si="353"/>
        <v>-2.2237698612864925E-8</v>
      </c>
      <c r="DK665" s="29">
        <f t="shared" si="354"/>
        <v>-2.2237698616376664E-8</v>
      </c>
      <c r="DL665" s="29">
        <f t="shared" si="355"/>
        <v>-2.2237698616376664E-8</v>
      </c>
      <c r="DN665" s="35"/>
      <c r="DO665" s="35"/>
      <c r="DP665" s="35"/>
      <c r="DV665" s="35"/>
      <c r="DW665" s="35"/>
      <c r="DX665" s="35"/>
      <c r="ED665" s="35"/>
      <c r="EE665" s="35"/>
      <c r="EF665" s="35"/>
      <c r="EL665" s="35"/>
      <c r="EM665" s="35"/>
      <c r="EN665" s="35"/>
      <c r="ET665" s="35"/>
      <c r="EU665" s="35"/>
      <c r="EV665" s="35"/>
    </row>
    <row r="666" spans="14:152" s="29" customFormat="1" ht="13.5" x14ac:dyDescent="0.3">
      <c r="N666" s="35">
        <v>5.04E-9</v>
      </c>
      <c r="O666" s="35">
        <v>4.4494788519300004</v>
      </c>
      <c r="P666" s="35">
        <v>343.73983746139999</v>
      </c>
      <c r="Q666" s="29">
        <f t="shared" si="348"/>
        <v>-4.1376921062025037E-9</v>
      </c>
      <c r="R666" s="29">
        <f t="shared" si="349"/>
        <v>-4.1378420451571087E-9</v>
      </c>
      <c r="S666" s="29">
        <f t="shared" si="350"/>
        <v>-4.1378420446364696E-9</v>
      </c>
      <c r="T666" s="29">
        <f t="shared" si="351"/>
        <v>-4.1378420446364696E-9</v>
      </c>
      <c r="V666" s="35"/>
      <c r="W666" s="35"/>
      <c r="X666" s="35"/>
      <c r="AD666" s="35"/>
      <c r="AE666" s="35"/>
      <c r="AF666" s="35"/>
      <c r="AL666" s="35"/>
      <c r="AM666" s="35"/>
      <c r="AN666" s="35"/>
      <c r="AT666" s="35"/>
      <c r="AU666" s="35"/>
      <c r="AV666" s="35"/>
      <c r="BB666" s="35"/>
      <c r="BC666" s="35"/>
      <c r="BD666" s="35"/>
      <c r="BJ666" s="35"/>
      <c r="BK666" s="35"/>
      <c r="BL666" s="35"/>
      <c r="BR666" s="35"/>
      <c r="BS666" s="35"/>
      <c r="BT666" s="35"/>
      <c r="BZ666" s="35"/>
      <c r="CA666" s="35"/>
      <c r="CB666" s="35"/>
      <c r="CH666" s="35"/>
      <c r="CI666" s="35"/>
      <c r="CJ666" s="35"/>
      <c r="CP666" s="35"/>
      <c r="CQ666" s="35"/>
      <c r="CR666" s="35"/>
      <c r="CX666" s="35"/>
      <c r="CY666" s="35"/>
      <c r="CZ666" s="35"/>
      <c r="DF666" s="35">
        <v>3.2969999999999997E-8</v>
      </c>
      <c r="DG666" s="35">
        <v>1.3397557260199999</v>
      </c>
      <c r="DH666" s="35">
        <v>305.60680182359999</v>
      </c>
      <c r="DI666" s="29">
        <f t="shared" si="352"/>
        <v>3.2963270944568059E-8</v>
      </c>
      <c r="DJ666" s="29">
        <f t="shared" si="353"/>
        <v>3.2963301765873627E-8</v>
      </c>
      <c r="DK666" s="29">
        <f t="shared" si="354"/>
        <v>3.2963301765766729E-8</v>
      </c>
      <c r="DL666" s="29">
        <f t="shared" si="355"/>
        <v>3.2963301765766729E-8</v>
      </c>
      <c r="DN666" s="35"/>
      <c r="DO666" s="35"/>
      <c r="DP666" s="35"/>
      <c r="DV666" s="35"/>
      <c r="DW666" s="35"/>
      <c r="DX666" s="35"/>
      <c r="ED666" s="35"/>
      <c r="EE666" s="35"/>
      <c r="EF666" s="35"/>
      <c r="EL666" s="35"/>
      <c r="EM666" s="35"/>
      <c r="EN666" s="35"/>
      <c r="ET666" s="35"/>
      <c r="EU666" s="35"/>
      <c r="EV666" s="35"/>
    </row>
    <row r="667" spans="14:152" s="29" customFormat="1" ht="13.5" x14ac:dyDescent="0.3">
      <c r="N667" s="35">
        <v>5.7800000000000003E-9</v>
      </c>
      <c r="O667" s="35">
        <v>3.31462999801</v>
      </c>
      <c r="P667" s="35">
        <v>33.727801622699999</v>
      </c>
      <c r="Q667" s="29">
        <f t="shared" si="348"/>
        <v>-4.3422312008148542E-9</v>
      </c>
      <c r="R667" s="29">
        <f t="shared" si="349"/>
        <v>-4.3422507049269886E-9</v>
      </c>
      <c r="S667" s="29">
        <f t="shared" si="350"/>
        <v>-4.3422507048592615E-9</v>
      </c>
      <c r="T667" s="29">
        <f t="shared" si="351"/>
        <v>-4.3422507048592615E-9</v>
      </c>
      <c r="V667" s="35"/>
      <c r="W667" s="35"/>
      <c r="X667" s="35"/>
      <c r="AD667" s="35"/>
      <c r="AE667" s="35"/>
      <c r="AF667" s="35"/>
      <c r="AL667" s="35"/>
      <c r="AM667" s="35"/>
      <c r="AN667" s="35"/>
      <c r="AT667" s="35"/>
      <c r="AU667" s="35"/>
      <c r="AV667" s="35"/>
      <c r="BB667" s="35"/>
      <c r="BC667" s="35"/>
      <c r="BD667" s="35"/>
      <c r="BJ667" s="35"/>
      <c r="BK667" s="35"/>
      <c r="BL667" s="35"/>
      <c r="BR667" s="35"/>
      <c r="BS667" s="35"/>
      <c r="BT667" s="35"/>
      <c r="BZ667" s="35"/>
      <c r="CA667" s="35"/>
      <c r="CB667" s="35"/>
      <c r="CH667" s="35"/>
      <c r="CI667" s="35"/>
      <c r="CJ667" s="35"/>
      <c r="CP667" s="35"/>
      <c r="CQ667" s="35"/>
      <c r="CR667" s="35"/>
      <c r="CX667" s="35"/>
      <c r="CY667" s="35"/>
      <c r="CZ667" s="35"/>
      <c r="DF667" s="35">
        <v>2.634E-8</v>
      </c>
      <c r="DG667" s="35">
        <v>2.2999553380000002</v>
      </c>
      <c r="DH667" s="35">
        <v>519.39602435610004</v>
      </c>
      <c r="DI667" s="29">
        <f t="shared" si="352"/>
        <v>-6.7624155450605982E-9</v>
      </c>
      <c r="DJ667" s="29">
        <f t="shared" si="353"/>
        <v>-6.7644198335644647E-9</v>
      </c>
      <c r="DK667" s="29">
        <f t="shared" si="354"/>
        <v>-6.7644198266046994E-9</v>
      </c>
      <c r="DL667" s="29">
        <f t="shared" si="355"/>
        <v>-6.7644198266046994E-9</v>
      </c>
      <c r="DN667" s="35"/>
      <c r="DO667" s="35"/>
      <c r="DP667" s="35"/>
      <c r="DV667" s="35"/>
      <c r="DW667" s="35"/>
      <c r="DX667" s="35"/>
      <c r="ED667" s="35"/>
      <c r="EE667" s="35"/>
      <c r="EF667" s="35"/>
      <c r="EL667" s="35"/>
      <c r="EM667" s="35"/>
      <c r="EN667" s="35"/>
      <c r="ET667" s="35"/>
      <c r="EU667" s="35"/>
      <c r="EV667" s="35"/>
    </row>
    <row r="668" spans="14:152" s="29" customFormat="1" ht="13.5" x14ac:dyDescent="0.3">
      <c r="N668" s="35">
        <v>6.1900000000000003E-9</v>
      </c>
      <c r="O668" s="35">
        <v>1.8340963612700001</v>
      </c>
      <c r="P668" s="35">
        <v>867.42347575359997</v>
      </c>
      <c r="Q668" s="29">
        <f t="shared" si="348"/>
        <v>-6.0478343765177816E-9</v>
      </c>
      <c r="R668" s="29">
        <f t="shared" si="349"/>
        <v>-6.0480077595434977E-9</v>
      </c>
      <c r="S668" s="29">
        <f t="shared" si="350"/>
        <v>-6.0480077589416129E-9</v>
      </c>
      <c r="T668" s="29">
        <f t="shared" si="351"/>
        <v>-6.0480077589416129E-9</v>
      </c>
      <c r="V668" s="35"/>
      <c r="W668" s="35"/>
      <c r="X668" s="35"/>
      <c r="AD668" s="35"/>
      <c r="AE668" s="35"/>
      <c r="AF668" s="35"/>
      <c r="AL668" s="35"/>
      <c r="AM668" s="35"/>
      <c r="AN668" s="35"/>
      <c r="AT668" s="35"/>
      <c r="AU668" s="35"/>
      <c r="AV668" s="35"/>
      <c r="BB668" s="35"/>
      <c r="BC668" s="35"/>
      <c r="BD668" s="35"/>
      <c r="BJ668" s="35"/>
      <c r="BK668" s="35"/>
      <c r="BL668" s="35"/>
      <c r="BR668" s="35"/>
      <c r="BS668" s="35"/>
      <c r="BT668" s="35"/>
      <c r="BZ668" s="35"/>
      <c r="CA668" s="35"/>
      <c r="CB668" s="35"/>
      <c r="CH668" s="35"/>
      <c r="CI668" s="35"/>
      <c r="CJ668" s="35"/>
      <c r="CP668" s="35"/>
      <c r="CQ668" s="35"/>
      <c r="CR668" s="35"/>
      <c r="CX668" s="35"/>
      <c r="CY668" s="35"/>
      <c r="CZ668" s="35"/>
      <c r="DF668" s="35">
        <v>2.805E-8</v>
      </c>
      <c r="DG668" s="35">
        <v>5.6225544453299996</v>
      </c>
      <c r="DH668" s="35">
        <v>1699.2792165031999</v>
      </c>
      <c r="DI668" s="29">
        <f t="shared" si="352"/>
        <v>-6.5407067176357376E-9</v>
      </c>
      <c r="DJ668" s="29">
        <f t="shared" si="353"/>
        <v>-6.5336804012510386E-9</v>
      </c>
      <c r="DK668" s="29">
        <f t="shared" si="354"/>
        <v>-6.5336804256505058E-9</v>
      </c>
      <c r="DL668" s="29">
        <f t="shared" si="355"/>
        <v>-6.5336804256505058E-9</v>
      </c>
      <c r="DN668" s="35"/>
      <c r="DO668" s="35"/>
      <c r="DP668" s="35"/>
      <c r="DV668" s="35"/>
      <c r="DW668" s="35"/>
      <c r="DX668" s="35"/>
      <c r="ED668" s="35"/>
      <c r="EE668" s="35"/>
      <c r="EF668" s="35"/>
      <c r="EL668" s="35"/>
      <c r="EM668" s="35"/>
      <c r="EN668" s="35"/>
      <c r="ET668" s="35"/>
      <c r="EU668" s="35"/>
      <c r="EV668" s="35"/>
    </row>
    <row r="669" spans="14:152" s="29" customFormat="1" ht="13.5" x14ac:dyDescent="0.3">
      <c r="N669" s="35">
        <v>5.4599999999999998E-9</v>
      </c>
      <c r="O669" s="35">
        <v>4.82201187196</v>
      </c>
      <c r="P669" s="35">
        <v>1048.3362299252999</v>
      </c>
      <c r="Q669" s="29">
        <f t="shared" si="348"/>
        <v>-5.4049137910088206E-9</v>
      </c>
      <c r="R669" s="29">
        <f t="shared" si="349"/>
        <v>-5.4047907831229899E-9</v>
      </c>
      <c r="S669" s="29">
        <f t="shared" si="350"/>
        <v>-5.4047907835503651E-9</v>
      </c>
      <c r="T669" s="29">
        <f t="shared" si="351"/>
        <v>-5.4047907835503651E-9</v>
      </c>
      <c r="V669" s="35"/>
      <c r="W669" s="35"/>
      <c r="X669" s="35"/>
      <c r="AD669" s="35"/>
      <c r="AE669" s="35"/>
      <c r="AF669" s="35"/>
      <c r="AL669" s="35"/>
      <c r="AM669" s="35"/>
      <c r="AN669" s="35"/>
      <c r="AT669" s="35"/>
      <c r="AU669" s="35"/>
      <c r="AV669" s="35"/>
      <c r="BB669" s="35"/>
      <c r="BC669" s="35"/>
      <c r="BD669" s="35"/>
      <c r="BJ669" s="35"/>
      <c r="BK669" s="35"/>
      <c r="BL669" s="35"/>
      <c r="BR669" s="35"/>
      <c r="BS669" s="35"/>
      <c r="BT669" s="35"/>
      <c r="BZ669" s="35"/>
      <c r="CA669" s="35"/>
      <c r="CB669" s="35"/>
      <c r="CH669" s="35"/>
      <c r="CI669" s="35"/>
      <c r="CJ669" s="35"/>
      <c r="CP669" s="35"/>
      <c r="CQ669" s="35"/>
      <c r="CR669" s="35"/>
      <c r="CX669" s="35"/>
      <c r="CY669" s="35"/>
      <c r="CZ669" s="35"/>
      <c r="DF669" s="35">
        <v>2.4389999999999999E-8</v>
      </c>
      <c r="DG669" s="35">
        <v>5.1473366015900002</v>
      </c>
      <c r="DH669" s="35">
        <v>303.86169668439999</v>
      </c>
      <c r="DI669" s="29">
        <f t="shared" si="352"/>
        <v>-1.9300038847182547E-8</v>
      </c>
      <c r="DJ669" s="29">
        <f t="shared" si="353"/>
        <v>-1.9300725707178348E-8</v>
      </c>
      <c r="DK669" s="29">
        <f t="shared" si="354"/>
        <v>-1.9300725704793325E-8</v>
      </c>
      <c r="DL669" s="29">
        <f t="shared" si="355"/>
        <v>-1.9300725704793325E-8</v>
      </c>
      <c r="DN669" s="35"/>
      <c r="DO669" s="35"/>
      <c r="DP669" s="35"/>
      <c r="DV669" s="35"/>
      <c r="DW669" s="35"/>
      <c r="DX669" s="35"/>
      <c r="ED669" s="35"/>
      <c r="EE669" s="35"/>
      <c r="EF669" s="35"/>
      <c r="EL669" s="35"/>
      <c r="EM669" s="35"/>
      <c r="EN669" s="35"/>
      <c r="ET669" s="35"/>
      <c r="EU669" s="35"/>
      <c r="EV669" s="35"/>
    </row>
    <row r="670" spans="14:152" s="29" customFormat="1" ht="13.5" x14ac:dyDescent="0.3">
      <c r="N670" s="35">
        <v>5.1700000000000001E-9</v>
      </c>
      <c r="O670" s="35">
        <v>1.4201611009799999</v>
      </c>
      <c r="P670" s="35">
        <v>1246.6574718362999</v>
      </c>
      <c r="Q670" s="29">
        <f t="shared" si="348"/>
        <v>-4.9027983025507855E-9</v>
      </c>
      <c r="R670" s="29">
        <f t="shared" si="349"/>
        <v>-4.9024881886791771E-9</v>
      </c>
      <c r="S670" s="29">
        <f t="shared" si="350"/>
        <v>-4.9024881897563392E-9</v>
      </c>
      <c r="T670" s="29">
        <f t="shared" si="351"/>
        <v>-4.9024881897563392E-9</v>
      </c>
      <c r="V670" s="35"/>
      <c r="W670" s="35"/>
      <c r="X670" s="35"/>
      <c r="AD670" s="35"/>
      <c r="AE670" s="35"/>
      <c r="AF670" s="35"/>
      <c r="AL670" s="35"/>
      <c r="AM670" s="35"/>
      <c r="AN670" s="35"/>
      <c r="AT670" s="35"/>
      <c r="AU670" s="35"/>
      <c r="AV670" s="35"/>
      <c r="BB670" s="35"/>
      <c r="BC670" s="35"/>
      <c r="BD670" s="35"/>
      <c r="BJ670" s="35"/>
      <c r="BK670" s="35"/>
      <c r="BL670" s="35"/>
      <c r="BR670" s="35"/>
      <c r="BS670" s="35"/>
      <c r="BT670" s="35"/>
      <c r="BZ670" s="35"/>
      <c r="CA670" s="35"/>
      <c r="CB670" s="35"/>
      <c r="CH670" s="35"/>
      <c r="CI670" s="35"/>
      <c r="CJ670" s="35"/>
      <c r="CP670" s="35"/>
      <c r="CQ670" s="35"/>
      <c r="CR670" s="35"/>
      <c r="CX670" s="35"/>
      <c r="CY670" s="35"/>
      <c r="CZ670" s="35"/>
      <c r="DF670" s="35">
        <v>2.4340000000000002E-8</v>
      </c>
      <c r="DG670" s="35">
        <v>3.71460437051</v>
      </c>
      <c r="DH670" s="35">
        <v>4216.1870797543997</v>
      </c>
      <c r="DI670" s="29">
        <f t="shared" si="352"/>
        <v>-2.4291472027106362E-8</v>
      </c>
      <c r="DJ670" s="29">
        <f t="shared" si="353"/>
        <v>-2.4290485247119646E-8</v>
      </c>
      <c r="DK670" s="29">
        <f t="shared" si="354"/>
        <v>-2.4290485250563437E-8</v>
      </c>
      <c r="DL670" s="29">
        <f t="shared" si="355"/>
        <v>-2.4290485250563437E-8</v>
      </c>
      <c r="DN670" s="35"/>
      <c r="DO670" s="35"/>
      <c r="DP670" s="35"/>
      <c r="DV670" s="35"/>
      <c r="DW670" s="35"/>
      <c r="DX670" s="35"/>
      <c r="ED670" s="35"/>
      <c r="EE670" s="35"/>
      <c r="EF670" s="35"/>
      <c r="EL670" s="35"/>
      <c r="EM670" s="35"/>
      <c r="EN670" s="35"/>
      <c r="ET670" s="35"/>
      <c r="EU670" s="35"/>
      <c r="EV670" s="35"/>
    </row>
    <row r="671" spans="14:152" s="29" customFormat="1" ht="13.5" x14ac:dyDescent="0.3">
      <c r="N671" s="35">
        <v>6.8100000000000003E-9</v>
      </c>
      <c r="O671" s="35">
        <v>1.94124532036</v>
      </c>
      <c r="P671" s="35">
        <v>25874.604046136199</v>
      </c>
      <c r="Q671" s="29">
        <f t="shared" si="348"/>
        <v>2.3374029760580669E-9</v>
      </c>
      <c r="R671" s="29">
        <f t="shared" si="349"/>
        <v>2.3624725413097774E-9</v>
      </c>
      <c r="S671" s="29">
        <f t="shared" si="350"/>
        <v>2.3624724543193738E-9</v>
      </c>
      <c r="T671" s="29">
        <f t="shared" si="351"/>
        <v>2.3624724543193738E-9</v>
      </c>
      <c r="V671" s="35"/>
      <c r="W671" s="35"/>
      <c r="X671" s="35"/>
      <c r="AD671" s="35"/>
      <c r="AE671" s="35"/>
      <c r="AF671" s="35"/>
      <c r="AL671" s="35"/>
      <c r="AM671" s="35"/>
      <c r="AN671" s="35"/>
      <c r="AT671" s="35"/>
      <c r="AU671" s="35"/>
      <c r="AV671" s="35"/>
      <c r="BB671" s="35"/>
      <c r="BC671" s="35"/>
      <c r="BD671" s="35"/>
      <c r="BJ671" s="35"/>
      <c r="BK671" s="35"/>
      <c r="BL671" s="35"/>
      <c r="BR671" s="35"/>
      <c r="BS671" s="35"/>
      <c r="BT671" s="35"/>
      <c r="BZ671" s="35"/>
      <c r="CA671" s="35"/>
      <c r="CB671" s="35"/>
      <c r="CH671" s="35"/>
      <c r="CI671" s="35"/>
      <c r="CJ671" s="35"/>
      <c r="CP671" s="35"/>
      <c r="CQ671" s="35"/>
      <c r="CR671" s="35"/>
      <c r="CX671" s="35"/>
      <c r="CY671" s="35"/>
      <c r="CZ671" s="35"/>
      <c r="DF671" s="35">
        <v>2.4159999999999999E-8</v>
      </c>
      <c r="DG671" s="35">
        <v>3.7629604545699999</v>
      </c>
      <c r="DH671" s="35">
        <v>77.750543983900002</v>
      </c>
      <c r="DI671" s="29">
        <f t="shared" si="352"/>
        <v>7.448119131567347E-9</v>
      </c>
      <c r="DJ671" s="29">
        <f t="shared" si="353"/>
        <v>7.4478482540139389E-9</v>
      </c>
      <c r="DK671" s="29">
        <f t="shared" si="354"/>
        <v>7.4478482549545649E-9</v>
      </c>
      <c r="DL671" s="29">
        <f t="shared" si="355"/>
        <v>7.4478482549545649E-9</v>
      </c>
      <c r="DN671" s="35"/>
      <c r="DO671" s="35"/>
      <c r="DP671" s="35"/>
      <c r="DV671" s="35"/>
      <c r="DW671" s="35"/>
      <c r="DX671" s="35"/>
      <c r="ED671" s="35"/>
      <c r="EE671" s="35"/>
      <c r="EF671" s="35"/>
      <c r="EL671" s="35"/>
      <c r="EM671" s="35"/>
      <c r="EN671" s="35"/>
      <c r="ET671" s="35"/>
      <c r="EU671" s="35"/>
      <c r="EV671" s="35"/>
    </row>
    <row r="672" spans="14:152" s="29" customFormat="1" ht="13.5" x14ac:dyDescent="0.3">
      <c r="N672" s="35">
        <v>5.5100000000000002E-9</v>
      </c>
      <c r="O672" s="35">
        <v>5.7061735890699996</v>
      </c>
      <c r="P672" s="35">
        <v>1119.1856752295</v>
      </c>
      <c r="Q672" s="29">
        <f t="shared" si="348"/>
        <v>1.7433285790029383E-9</v>
      </c>
      <c r="R672" s="29">
        <f t="shared" si="349"/>
        <v>1.7424417931990172E-9</v>
      </c>
      <c r="S672" s="29">
        <f t="shared" si="350"/>
        <v>1.7424417962784393E-9</v>
      </c>
      <c r="T672" s="29">
        <f t="shared" si="351"/>
        <v>1.7424417962784393E-9</v>
      </c>
      <c r="V672" s="35"/>
      <c r="W672" s="35"/>
      <c r="X672" s="35"/>
      <c r="AD672" s="35"/>
      <c r="AE672" s="35"/>
      <c r="AF672" s="35"/>
      <c r="AL672" s="35"/>
      <c r="AM672" s="35"/>
      <c r="AN672" s="35"/>
      <c r="AT672" s="35"/>
      <c r="AU672" s="35"/>
      <c r="AV672" s="35"/>
      <c r="BB672" s="35"/>
      <c r="BC672" s="35"/>
      <c r="BD672" s="35"/>
      <c r="BJ672" s="35"/>
      <c r="BK672" s="35"/>
      <c r="BL672" s="35"/>
      <c r="BR672" s="35"/>
      <c r="BS672" s="35"/>
      <c r="BT672" s="35"/>
      <c r="BZ672" s="35"/>
      <c r="CA672" s="35"/>
      <c r="CB672" s="35"/>
      <c r="CH672" s="35"/>
      <c r="CI672" s="35"/>
      <c r="CJ672" s="35"/>
      <c r="CP672" s="35"/>
      <c r="CQ672" s="35"/>
      <c r="CR672" s="35"/>
      <c r="CX672" s="35"/>
      <c r="CY672" s="35"/>
      <c r="CZ672" s="35"/>
      <c r="DF672" s="35">
        <v>2.803E-8</v>
      </c>
      <c r="DG672" s="35">
        <v>2.5528089491400001</v>
      </c>
      <c r="DH672" s="35">
        <v>505.31194270639998</v>
      </c>
      <c r="DI672" s="29">
        <f t="shared" si="352"/>
        <v>-6.541352564971E-9</v>
      </c>
      <c r="DJ672" s="29">
        <f t="shared" si="353"/>
        <v>-6.5434402984534179E-9</v>
      </c>
      <c r="DK672" s="29">
        <f t="shared" si="354"/>
        <v>-6.5434402912038656E-9</v>
      </c>
      <c r="DL672" s="29">
        <f t="shared" si="355"/>
        <v>-6.5434402912038656E-9</v>
      </c>
      <c r="DN672" s="35"/>
      <c r="DO672" s="35"/>
      <c r="DP672" s="35"/>
      <c r="DV672" s="35"/>
      <c r="DW672" s="35"/>
      <c r="DX672" s="35"/>
      <c r="ED672" s="35"/>
      <c r="EE672" s="35"/>
      <c r="EF672" s="35"/>
      <c r="EL672" s="35"/>
      <c r="EM672" s="35"/>
      <c r="EN672" s="35"/>
      <c r="ET672" s="35"/>
      <c r="EU672" s="35"/>
      <c r="EV672" s="35"/>
    </row>
    <row r="673" spans="14:152" s="29" customFormat="1" ht="13.5" x14ac:dyDescent="0.3">
      <c r="N673" s="35">
        <v>5.2300000000000003E-9</v>
      </c>
      <c r="O673" s="35">
        <v>5.7887897881199999</v>
      </c>
      <c r="P673" s="35">
        <v>366.7944458357</v>
      </c>
      <c r="Q673" s="29">
        <f t="shared" si="348"/>
        <v>3.5674669578466541E-9</v>
      </c>
      <c r="R673" s="29">
        <f t="shared" si="349"/>
        <v>3.5672543130608797E-9</v>
      </c>
      <c r="S673" s="29">
        <f t="shared" si="350"/>
        <v>3.5672543137992981E-9</v>
      </c>
      <c r="T673" s="29">
        <f t="shared" si="351"/>
        <v>3.5672543137992981E-9</v>
      </c>
      <c r="V673" s="35"/>
      <c r="W673" s="35"/>
      <c r="X673" s="35"/>
      <c r="AD673" s="35"/>
      <c r="AE673" s="35"/>
      <c r="AF673" s="35"/>
      <c r="AL673" s="35"/>
      <c r="AM673" s="35"/>
      <c r="AN673" s="35"/>
      <c r="AT673" s="35"/>
      <c r="AU673" s="35"/>
      <c r="AV673" s="35"/>
      <c r="BB673" s="35"/>
      <c r="BC673" s="35"/>
      <c r="BD673" s="35"/>
      <c r="BJ673" s="35"/>
      <c r="BK673" s="35"/>
      <c r="BL673" s="35"/>
      <c r="BR673" s="35"/>
      <c r="BS673" s="35"/>
      <c r="BT673" s="35"/>
      <c r="BZ673" s="35"/>
      <c r="CA673" s="35"/>
      <c r="CB673" s="35"/>
      <c r="CH673" s="35"/>
      <c r="CI673" s="35"/>
      <c r="CJ673" s="35"/>
      <c r="CP673" s="35"/>
      <c r="CQ673" s="35"/>
      <c r="CR673" s="35"/>
      <c r="CX673" s="35"/>
      <c r="CY673" s="35"/>
      <c r="CZ673" s="35"/>
      <c r="DF673" s="35">
        <v>2.592E-8</v>
      </c>
      <c r="DG673" s="35">
        <v>3.3283655107099999</v>
      </c>
      <c r="DH673" s="35">
        <v>110.15813710960001</v>
      </c>
      <c r="DI673" s="29">
        <f t="shared" si="352"/>
        <v>1.0216622246738894E-8</v>
      </c>
      <c r="DJ673" s="29">
        <f t="shared" si="353"/>
        <v>1.021622446465812E-8</v>
      </c>
      <c r="DK673" s="29">
        <f t="shared" si="354"/>
        <v>1.0216224466039398E-8</v>
      </c>
      <c r="DL673" s="29">
        <f t="shared" si="355"/>
        <v>1.0216224466039398E-8</v>
      </c>
      <c r="DN673" s="35"/>
      <c r="DO673" s="35"/>
      <c r="DP673" s="35"/>
      <c r="DV673" s="35"/>
      <c r="DW673" s="35"/>
      <c r="DX673" s="35"/>
      <c r="ED673" s="35"/>
      <c r="EE673" s="35"/>
      <c r="EF673" s="35"/>
      <c r="EL673" s="35"/>
      <c r="EM673" s="35"/>
      <c r="EN673" s="35"/>
      <c r="ET673" s="35"/>
      <c r="EU673" s="35"/>
      <c r="EV673" s="35"/>
    </row>
    <row r="674" spans="14:152" s="29" customFormat="1" ht="13.5" x14ac:dyDescent="0.3">
      <c r="N674" s="35">
        <v>4.8600000000000002E-9</v>
      </c>
      <c r="O674" s="35">
        <v>1.9006395567100001</v>
      </c>
      <c r="P674" s="35">
        <v>1063.3140834523001</v>
      </c>
      <c r="Q674" s="29">
        <f t="shared" si="348"/>
        <v>4.6112625149491679E-9</v>
      </c>
      <c r="R674" s="29">
        <f t="shared" si="349"/>
        <v>4.6115098511673953E-9</v>
      </c>
      <c r="S674" s="29">
        <f t="shared" si="350"/>
        <v>4.6115098503087372E-9</v>
      </c>
      <c r="T674" s="29">
        <f t="shared" si="351"/>
        <v>4.6115098503087372E-9</v>
      </c>
      <c r="V674" s="35"/>
      <c r="W674" s="35"/>
      <c r="X674" s="35"/>
      <c r="AD674" s="35"/>
      <c r="AE674" s="35"/>
      <c r="AF674" s="35"/>
      <c r="AL674" s="35"/>
      <c r="AM674" s="35"/>
      <c r="AN674" s="35"/>
      <c r="AT674" s="35"/>
      <c r="AU674" s="35"/>
      <c r="AV674" s="35"/>
      <c r="BB674" s="35"/>
      <c r="BC674" s="35"/>
      <c r="BD674" s="35"/>
      <c r="BJ674" s="35"/>
      <c r="BK674" s="35"/>
      <c r="BL674" s="35"/>
      <c r="BR674" s="35"/>
      <c r="BS674" s="35"/>
      <c r="BT674" s="35"/>
      <c r="BZ674" s="35"/>
      <c r="CA674" s="35"/>
      <c r="CB674" s="35"/>
      <c r="CH674" s="35"/>
      <c r="CI674" s="35"/>
      <c r="CJ674" s="35"/>
      <c r="CP674" s="35"/>
      <c r="CQ674" s="35"/>
      <c r="CR674" s="35"/>
      <c r="CX674" s="35"/>
      <c r="CY674" s="35"/>
      <c r="CZ674" s="35"/>
      <c r="DF674" s="35">
        <v>3.0740000000000003E-8</v>
      </c>
      <c r="DG674" s="35">
        <v>1.71462387764</v>
      </c>
      <c r="DH674" s="35">
        <v>256.58812461629998</v>
      </c>
      <c r="DI674" s="29">
        <f t="shared" si="352"/>
        <v>2.8300422614473243E-8</v>
      </c>
      <c r="DJ674" s="29">
        <f t="shared" si="353"/>
        <v>2.829995579898517E-8</v>
      </c>
      <c r="DK674" s="29">
        <f t="shared" si="354"/>
        <v>2.8299955800606238E-8</v>
      </c>
      <c r="DL674" s="29">
        <f t="shared" si="355"/>
        <v>2.8299955800606238E-8</v>
      </c>
      <c r="DN674" s="35"/>
      <c r="DO674" s="35"/>
      <c r="DP674" s="35"/>
      <c r="DV674" s="35"/>
      <c r="DW674" s="35"/>
      <c r="DX674" s="35"/>
      <c r="ED674" s="35"/>
      <c r="EE674" s="35"/>
      <c r="EF674" s="35"/>
      <c r="EL674" s="35"/>
      <c r="EM674" s="35"/>
      <c r="EN674" s="35"/>
      <c r="ET674" s="35"/>
      <c r="EU674" s="35"/>
      <c r="EV674" s="35"/>
    </row>
    <row r="675" spans="14:152" s="29" customFormat="1" ht="13.5" x14ac:dyDescent="0.3">
      <c r="N675" s="35">
        <v>5.52E-9</v>
      </c>
      <c r="O675" s="35">
        <v>3.6432503116600001</v>
      </c>
      <c r="P675" s="35">
        <v>256.58812461629998</v>
      </c>
      <c r="Q675" s="29">
        <f t="shared" si="348"/>
        <v>2.3868679187042587E-10</v>
      </c>
      <c r="R675" s="29">
        <f t="shared" si="349"/>
        <v>2.3890129105145376E-10</v>
      </c>
      <c r="S675" s="29">
        <f t="shared" si="350"/>
        <v>2.3890129030661645E-10</v>
      </c>
      <c r="T675" s="29">
        <f t="shared" si="351"/>
        <v>2.3890129030661645E-10</v>
      </c>
      <c r="V675" s="35"/>
      <c r="W675" s="35"/>
      <c r="X675" s="35"/>
      <c r="AD675" s="35"/>
      <c r="AE675" s="35"/>
      <c r="AF675" s="35"/>
      <c r="AL675" s="35"/>
      <c r="AM675" s="35"/>
      <c r="AN675" s="35"/>
      <c r="AT675" s="35"/>
      <c r="AU675" s="35"/>
      <c r="AV675" s="35"/>
      <c r="BB675" s="35"/>
      <c r="BC675" s="35"/>
      <c r="BD675" s="35"/>
      <c r="BJ675" s="35"/>
      <c r="BK675" s="35"/>
      <c r="BL675" s="35"/>
      <c r="BR675" s="35"/>
      <c r="BS675" s="35"/>
      <c r="BT675" s="35"/>
      <c r="BZ675" s="35"/>
      <c r="CA675" s="35"/>
      <c r="CB675" s="35"/>
      <c r="CH675" s="35"/>
      <c r="CI675" s="35"/>
      <c r="CJ675" s="35"/>
      <c r="CP675" s="35"/>
      <c r="CQ675" s="35"/>
      <c r="CR675" s="35"/>
      <c r="CX675" s="35"/>
      <c r="CY675" s="35"/>
      <c r="CZ675" s="35"/>
      <c r="DF675" s="35">
        <v>3.2950000000000001E-8</v>
      </c>
      <c r="DG675" s="35">
        <v>0.81766682522</v>
      </c>
      <c r="DH675" s="35">
        <v>705.11765732569995</v>
      </c>
      <c r="DI675" s="29">
        <f t="shared" si="352"/>
        <v>3.1514567924936942E-8</v>
      </c>
      <c r="DJ675" s="29">
        <f t="shared" si="353"/>
        <v>3.1513539562410477E-8</v>
      </c>
      <c r="DK675" s="29">
        <f t="shared" si="354"/>
        <v>3.1513539565982051E-8</v>
      </c>
      <c r="DL675" s="29">
        <f t="shared" si="355"/>
        <v>3.1513539565982051E-8</v>
      </c>
      <c r="DN675" s="35"/>
      <c r="DO675" s="35"/>
      <c r="DP675" s="35"/>
      <c r="DV675" s="35"/>
      <c r="DW675" s="35"/>
      <c r="DX675" s="35"/>
      <c r="ED675" s="35"/>
      <c r="EE675" s="35"/>
      <c r="EF675" s="35"/>
      <c r="EL675" s="35"/>
      <c r="EM675" s="35"/>
      <c r="EN675" s="35"/>
      <c r="ET675" s="35"/>
      <c r="EU675" s="35"/>
      <c r="EV675" s="35"/>
    </row>
    <row r="676" spans="14:152" s="29" customFormat="1" ht="13.5" x14ac:dyDescent="0.3">
      <c r="N676" s="35">
        <v>6.1200000000000004E-9</v>
      </c>
      <c r="O676" s="35">
        <v>2.3934996524100001</v>
      </c>
      <c r="P676" s="35">
        <v>2854.6403739102002</v>
      </c>
      <c r="Q676" s="29">
        <f t="shared" si="348"/>
        <v>3.8887082261824657E-10</v>
      </c>
      <c r="R676" s="29">
        <f t="shared" si="349"/>
        <v>3.8622788411418046E-10</v>
      </c>
      <c r="S676" s="29">
        <f t="shared" si="350"/>
        <v>3.8622789329184195E-10</v>
      </c>
      <c r="T676" s="29">
        <f t="shared" si="351"/>
        <v>3.8622789329184195E-10</v>
      </c>
      <c r="V676" s="35"/>
      <c r="W676" s="35"/>
      <c r="X676" s="35"/>
      <c r="AD676" s="35"/>
      <c r="AE676" s="35"/>
      <c r="AF676" s="35"/>
      <c r="AL676" s="35"/>
      <c r="AM676" s="35"/>
      <c r="AN676" s="35"/>
      <c r="AT676" s="35"/>
      <c r="AU676" s="35"/>
      <c r="AV676" s="35"/>
      <c r="BB676" s="35"/>
      <c r="BC676" s="35"/>
      <c r="BD676" s="35"/>
      <c r="BJ676" s="35"/>
      <c r="BK676" s="35"/>
      <c r="BL676" s="35"/>
      <c r="BR676" s="35"/>
      <c r="BS676" s="35"/>
      <c r="BT676" s="35"/>
      <c r="BZ676" s="35"/>
      <c r="CA676" s="35"/>
      <c r="CB676" s="35"/>
      <c r="CH676" s="35"/>
      <c r="CI676" s="35"/>
      <c r="CJ676" s="35"/>
      <c r="CP676" s="35"/>
      <c r="CQ676" s="35"/>
      <c r="CR676" s="35"/>
      <c r="CX676" s="35"/>
      <c r="CY676" s="35"/>
      <c r="CZ676" s="35"/>
      <c r="DF676" s="35">
        <v>3.1830000000000001E-8</v>
      </c>
      <c r="DG676" s="35">
        <v>6.1574200660800003</v>
      </c>
      <c r="DH676" s="35">
        <v>109.2431133729</v>
      </c>
      <c r="DI676" s="29">
        <f t="shared" si="352"/>
        <v>-2.4724057248322776E-9</v>
      </c>
      <c r="DJ676" s="29">
        <f t="shared" si="353"/>
        <v>-2.4718802237303791E-9</v>
      </c>
      <c r="DK676" s="29">
        <f t="shared" si="354"/>
        <v>-2.4718802255551826E-9</v>
      </c>
      <c r="DL676" s="29">
        <f t="shared" si="355"/>
        <v>-2.4718802255551826E-9</v>
      </c>
      <c r="DN676" s="35"/>
      <c r="DO676" s="35"/>
      <c r="DP676" s="35"/>
      <c r="DV676" s="35"/>
      <c r="DW676" s="35"/>
      <c r="DX676" s="35"/>
      <c r="ED676" s="35"/>
      <c r="EE676" s="35"/>
      <c r="EF676" s="35"/>
      <c r="EL676" s="35"/>
      <c r="EM676" s="35"/>
      <c r="EN676" s="35"/>
      <c r="ET676" s="35"/>
      <c r="EU676" s="35"/>
      <c r="EV676" s="35"/>
    </row>
    <row r="677" spans="14:152" s="29" customFormat="1" ht="13.5" x14ac:dyDescent="0.3">
      <c r="N677" s="35">
        <v>4.9499999999999997E-9</v>
      </c>
      <c r="O677" s="35">
        <v>3.4683358123999999</v>
      </c>
      <c r="P677" s="35">
        <v>597.35901666109999</v>
      </c>
      <c r="Q677" s="29">
        <f t="shared" si="348"/>
        <v>4.073614301921922E-9</v>
      </c>
      <c r="R677" s="29">
        <f t="shared" si="349"/>
        <v>4.0738689272500642E-9</v>
      </c>
      <c r="S677" s="29">
        <f t="shared" si="350"/>
        <v>4.0738689263659438E-9</v>
      </c>
      <c r="T677" s="29">
        <f t="shared" si="351"/>
        <v>4.0738689263659438E-9</v>
      </c>
      <c r="V677" s="35"/>
      <c r="W677" s="35"/>
      <c r="X677" s="35"/>
      <c r="AD677" s="35"/>
      <c r="AE677" s="35"/>
      <c r="AF677" s="35"/>
      <c r="AL677" s="35"/>
      <c r="AM677" s="35"/>
      <c r="AN677" s="35"/>
      <c r="AT677" s="35"/>
      <c r="AU677" s="35"/>
      <c r="AV677" s="35"/>
      <c r="BB677" s="35"/>
      <c r="BC677" s="35"/>
      <c r="BD677" s="35"/>
      <c r="BJ677" s="35"/>
      <c r="BK677" s="35"/>
      <c r="BL677" s="35"/>
      <c r="BR677" s="35"/>
      <c r="BS677" s="35"/>
      <c r="BT677" s="35"/>
      <c r="BZ677" s="35"/>
      <c r="CA677" s="35"/>
      <c r="CB677" s="35"/>
      <c r="CH677" s="35"/>
      <c r="CI677" s="35"/>
      <c r="CJ677" s="35"/>
      <c r="CP677" s="35"/>
      <c r="CQ677" s="35"/>
      <c r="CR677" s="35"/>
      <c r="CX677" s="35"/>
      <c r="CY677" s="35"/>
      <c r="CZ677" s="35"/>
      <c r="DF677" s="35">
        <v>2.908E-8</v>
      </c>
      <c r="DG677" s="35">
        <v>5.3853419529300002</v>
      </c>
      <c r="DH677" s="35">
        <v>315.16802937919999</v>
      </c>
      <c r="DI677" s="29">
        <f t="shared" si="352"/>
        <v>-1.3719303286515329E-8</v>
      </c>
      <c r="DJ677" s="29">
        <f t="shared" si="353"/>
        <v>-1.3720528233159615E-8</v>
      </c>
      <c r="DK677" s="29">
        <f t="shared" si="354"/>
        <v>-1.3720528228906099E-8</v>
      </c>
      <c r="DL677" s="29">
        <f t="shared" si="355"/>
        <v>-1.3720528228906099E-8</v>
      </c>
      <c r="DN677" s="35"/>
      <c r="DO677" s="35"/>
      <c r="DP677" s="35"/>
      <c r="DV677" s="35"/>
      <c r="DW677" s="35"/>
      <c r="DX677" s="35"/>
      <c r="ED677" s="35"/>
      <c r="EE677" s="35"/>
      <c r="EF677" s="35"/>
      <c r="EL677" s="35"/>
      <c r="EM677" s="35"/>
      <c r="EN677" s="35"/>
      <c r="ET677" s="35"/>
      <c r="EU677" s="35"/>
      <c r="EV677" s="35"/>
    </row>
    <row r="678" spans="14:152" s="29" customFormat="1" ht="13.5" x14ac:dyDescent="0.3">
      <c r="N678" s="35">
        <v>6.2199999999999996E-9</v>
      </c>
      <c r="O678" s="35">
        <v>1.8653939135099999</v>
      </c>
      <c r="P678" s="35">
        <v>524.01370669230005</v>
      </c>
      <c r="Q678" s="29">
        <f t="shared" si="348"/>
        <v>-3.6100108456176992E-9</v>
      </c>
      <c r="R678" s="29">
        <f t="shared" si="349"/>
        <v>-3.6104131765867234E-9</v>
      </c>
      <c r="S678" s="29">
        <f t="shared" si="350"/>
        <v>-3.6104131751896824E-9</v>
      </c>
      <c r="T678" s="29">
        <f t="shared" si="351"/>
        <v>-3.6104131751896824E-9</v>
      </c>
      <c r="V678" s="35"/>
      <c r="W678" s="35"/>
      <c r="X678" s="35"/>
      <c r="AD678" s="35"/>
      <c r="AE678" s="35"/>
      <c r="AF678" s="35"/>
      <c r="AL678" s="35"/>
      <c r="AM678" s="35"/>
      <c r="AN678" s="35"/>
      <c r="AT678" s="35"/>
      <c r="AU678" s="35"/>
      <c r="AV678" s="35"/>
      <c r="BB678" s="35"/>
      <c r="BC678" s="35"/>
      <c r="BD678" s="35"/>
      <c r="BJ678" s="35"/>
      <c r="BK678" s="35"/>
      <c r="BL678" s="35"/>
      <c r="BR678" s="35"/>
      <c r="BS678" s="35"/>
      <c r="BT678" s="35"/>
      <c r="BZ678" s="35"/>
      <c r="CA678" s="35"/>
      <c r="CB678" s="35"/>
      <c r="CH678" s="35"/>
      <c r="CI678" s="35"/>
      <c r="CJ678" s="35"/>
      <c r="CP678" s="35"/>
      <c r="CQ678" s="35"/>
      <c r="CR678" s="35"/>
      <c r="CX678" s="35"/>
      <c r="CY678" s="35"/>
      <c r="CZ678" s="35"/>
      <c r="DF678" s="35">
        <v>2.3260000000000001E-8</v>
      </c>
      <c r="DG678" s="35">
        <v>1.4260403190499999</v>
      </c>
      <c r="DH678" s="35">
        <v>131.54696222179999</v>
      </c>
      <c r="DI678" s="29">
        <f t="shared" si="352"/>
        <v>-2.1228766707689909E-8</v>
      </c>
      <c r="DJ678" s="29">
        <f t="shared" si="353"/>
        <v>-2.1228956261710371E-8</v>
      </c>
      <c r="DK678" s="29">
        <f t="shared" si="354"/>
        <v>-2.1228956261052173E-8</v>
      </c>
      <c r="DL678" s="29">
        <f t="shared" si="355"/>
        <v>-2.1228956261052173E-8</v>
      </c>
      <c r="DN678" s="35"/>
      <c r="DO678" s="35"/>
      <c r="DP678" s="35"/>
      <c r="DV678" s="35"/>
      <c r="DW678" s="35"/>
      <c r="DX678" s="35"/>
      <c r="ED678" s="35"/>
      <c r="EE678" s="35"/>
      <c r="EF678" s="35"/>
      <c r="EL678" s="35"/>
      <c r="EM678" s="35"/>
      <c r="EN678" s="35"/>
      <c r="ET678" s="35"/>
      <c r="EU678" s="35"/>
      <c r="EV678" s="35"/>
    </row>
    <row r="679" spans="14:152" s="29" customFormat="1" ht="13.5" x14ac:dyDescent="0.3">
      <c r="N679" s="35">
        <v>4.8E-9</v>
      </c>
      <c r="O679" s="35">
        <v>5.3355774242800003</v>
      </c>
      <c r="P679" s="35">
        <v>29.204947528600002</v>
      </c>
      <c r="Q679" s="29">
        <f t="shared" si="348"/>
        <v>4.2724091444490712E-9</v>
      </c>
      <c r="R679" s="29">
        <f t="shared" si="349"/>
        <v>4.2723994588829256E-9</v>
      </c>
      <c r="S679" s="29">
        <f t="shared" si="350"/>
        <v>4.2723994589165588E-9</v>
      </c>
      <c r="T679" s="29">
        <f t="shared" si="351"/>
        <v>4.2723994589165588E-9</v>
      </c>
      <c r="V679" s="35"/>
      <c r="W679" s="35"/>
      <c r="X679" s="35"/>
      <c r="AD679" s="35"/>
      <c r="AE679" s="35"/>
      <c r="AF679" s="35"/>
      <c r="AL679" s="35"/>
      <c r="AM679" s="35"/>
      <c r="AN679" s="35"/>
      <c r="AT679" s="35"/>
      <c r="AU679" s="35"/>
      <c r="AV679" s="35"/>
      <c r="BB679" s="35"/>
      <c r="BC679" s="35"/>
      <c r="BD679" s="35"/>
      <c r="BJ679" s="35"/>
      <c r="BK679" s="35"/>
      <c r="BL679" s="35"/>
      <c r="BR679" s="35"/>
      <c r="BS679" s="35"/>
      <c r="BT679" s="35"/>
      <c r="BZ679" s="35"/>
      <c r="CA679" s="35"/>
      <c r="CB679" s="35"/>
      <c r="CH679" s="35"/>
      <c r="CI679" s="35"/>
      <c r="CJ679" s="35"/>
      <c r="CP679" s="35"/>
      <c r="CQ679" s="35"/>
      <c r="CR679" s="35"/>
      <c r="CX679" s="35"/>
      <c r="CY679" s="35"/>
      <c r="CZ679" s="35"/>
      <c r="DF679" s="35">
        <v>2.4270000000000002E-8</v>
      </c>
      <c r="DG679" s="35">
        <v>2.0462785073999998</v>
      </c>
      <c r="DH679" s="35">
        <v>124.5028511902</v>
      </c>
      <c r="DI679" s="29">
        <f t="shared" si="352"/>
        <v>-1.4570679064832906E-8</v>
      </c>
      <c r="DJ679" s="29">
        <f t="shared" si="353"/>
        <v>-1.4571045373380519E-8</v>
      </c>
      <c r="DK679" s="29">
        <f t="shared" si="354"/>
        <v>-1.4571045372108533E-8</v>
      </c>
      <c r="DL679" s="29">
        <f t="shared" si="355"/>
        <v>-1.4571045372108533E-8</v>
      </c>
      <c r="DN679" s="35"/>
      <c r="DO679" s="35"/>
      <c r="DP679" s="35"/>
      <c r="DV679" s="35"/>
      <c r="DW679" s="35"/>
      <c r="DX679" s="35"/>
      <c r="ED679" s="35"/>
      <c r="EE679" s="35"/>
      <c r="EF679" s="35"/>
      <c r="EL679" s="35"/>
      <c r="EM679" s="35"/>
      <c r="EN679" s="35"/>
      <c r="ET679" s="35"/>
      <c r="EU679" s="35"/>
      <c r="EV679" s="35"/>
    </row>
    <row r="680" spans="14:152" s="29" customFormat="1" ht="13.5" x14ac:dyDescent="0.3">
      <c r="N680" s="35">
        <v>4.9200000000000004E-9</v>
      </c>
      <c r="O680" s="35">
        <v>4.6410954961800002</v>
      </c>
      <c r="P680" s="35">
        <v>384.05992122309999</v>
      </c>
      <c r="Q680" s="29">
        <f t="shared" si="348"/>
        <v>-5.7245963188127229E-10</v>
      </c>
      <c r="R680" s="29">
        <f t="shared" si="349"/>
        <v>-5.7274411697532784E-10</v>
      </c>
      <c r="S680" s="29">
        <f t="shared" si="350"/>
        <v>-5.7274411598747132E-10</v>
      </c>
      <c r="T680" s="29">
        <f t="shared" si="351"/>
        <v>-5.7274411598747132E-10</v>
      </c>
      <c r="V680" s="35"/>
      <c r="W680" s="35"/>
      <c r="X680" s="35"/>
      <c r="AD680" s="35"/>
      <c r="AE680" s="35"/>
      <c r="AF680" s="35"/>
      <c r="AL680" s="35"/>
      <c r="AM680" s="35"/>
      <c r="AN680" s="35"/>
      <c r="AT680" s="35"/>
      <c r="AU680" s="35"/>
      <c r="AV680" s="35"/>
      <c r="BB680" s="35"/>
      <c r="BC680" s="35"/>
      <c r="BD680" s="35"/>
      <c r="BJ680" s="35"/>
      <c r="BK680" s="35"/>
      <c r="BL680" s="35"/>
      <c r="BR680" s="35"/>
      <c r="BS680" s="35"/>
      <c r="BT680" s="35"/>
      <c r="BZ680" s="35"/>
      <c r="CA680" s="35"/>
      <c r="CB680" s="35"/>
      <c r="CH680" s="35"/>
      <c r="CI680" s="35"/>
      <c r="CJ680" s="35"/>
      <c r="CP680" s="35"/>
      <c r="CQ680" s="35"/>
      <c r="CR680" s="35"/>
      <c r="CX680" s="35"/>
      <c r="CY680" s="35"/>
      <c r="CZ680" s="35"/>
      <c r="DF680" s="35">
        <v>2.632E-8</v>
      </c>
      <c r="DG680" s="35">
        <v>1.41253794767</v>
      </c>
      <c r="DH680" s="35">
        <v>211.65456403530001</v>
      </c>
      <c r="DI680" s="29">
        <f t="shared" si="352"/>
        <v>3.6159564689681346E-9</v>
      </c>
      <c r="DJ680" s="29">
        <f t="shared" si="353"/>
        <v>3.6151200313838886E-9</v>
      </c>
      <c r="DK680" s="29">
        <f t="shared" si="354"/>
        <v>3.6151200342883964E-9</v>
      </c>
      <c r="DL680" s="29">
        <f t="shared" si="355"/>
        <v>3.6151200342883964E-9</v>
      </c>
      <c r="DN680" s="35"/>
      <c r="DO680" s="35"/>
      <c r="DP680" s="35"/>
      <c r="DV680" s="35"/>
      <c r="DW680" s="35"/>
      <c r="DX680" s="35"/>
      <c r="ED680" s="35"/>
      <c r="EE680" s="35"/>
      <c r="EF680" s="35"/>
      <c r="EL680" s="35"/>
      <c r="EM680" s="35"/>
      <c r="EN680" s="35"/>
      <c r="ET680" s="35"/>
      <c r="EU680" s="35"/>
      <c r="EV680" s="35"/>
    </row>
    <row r="681" spans="14:152" s="29" customFormat="1" ht="13.5" x14ac:dyDescent="0.3">
      <c r="N681" s="35">
        <v>5.2000000000000002E-9</v>
      </c>
      <c r="O681" s="35">
        <v>2.3217168183600001</v>
      </c>
      <c r="P681" s="35">
        <v>2957.7331481288002</v>
      </c>
      <c r="Q681" s="29">
        <f t="shared" si="348"/>
        <v>5.1763416924391085E-9</v>
      </c>
      <c r="R681" s="29">
        <f t="shared" si="349"/>
        <v>5.1765633136759644E-9</v>
      </c>
      <c r="S681" s="29">
        <f t="shared" si="350"/>
        <v>5.1765633129081977E-9</v>
      </c>
      <c r="T681" s="29">
        <f t="shared" si="351"/>
        <v>5.1765633129081977E-9</v>
      </c>
      <c r="V681" s="35"/>
      <c r="W681" s="35"/>
      <c r="X681" s="35"/>
      <c r="AD681" s="35"/>
      <c r="AE681" s="35"/>
      <c r="AF681" s="35"/>
      <c r="AL681" s="35"/>
      <c r="AM681" s="35"/>
      <c r="AN681" s="35"/>
      <c r="AT681" s="35"/>
      <c r="AU681" s="35"/>
      <c r="AV681" s="35"/>
      <c r="BB681" s="35"/>
      <c r="BC681" s="35"/>
      <c r="BD681" s="35"/>
      <c r="BJ681" s="35"/>
      <c r="BK681" s="35"/>
      <c r="BL681" s="35"/>
      <c r="BR681" s="35"/>
      <c r="BS681" s="35"/>
      <c r="BT681" s="35"/>
      <c r="BZ681" s="35"/>
      <c r="CA681" s="35"/>
      <c r="CB681" s="35"/>
      <c r="CH681" s="35"/>
      <c r="CI681" s="35"/>
      <c r="CJ681" s="35"/>
      <c r="CP681" s="35"/>
      <c r="CQ681" s="35"/>
      <c r="CR681" s="35"/>
      <c r="CX681" s="35"/>
      <c r="CY681" s="35"/>
      <c r="CZ681" s="35"/>
      <c r="DF681" s="35">
        <v>2.297E-8</v>
      </c>
      <c r="DG681" s="35">
        <v>1.3801667467600001</v>
      </c>
      <c r="DH681" s="35">
        <v>425.8474313506</v>
      </c>
      <c r="DI681" s="29">
        <f t="shared" si="352"/>
        <v>-9.8410375779564165E-9</v>
      </c>
      <c r="DJ681" s="29">
        <f t="shared" si="353"/>
        <v>-9.8396977697827022E-9</v>
      </c>
      <c r="DK681" s="29">
        <f t="shared" si="354"/>
        <v>-9.839697774435206E-9</v>
      </c>
      <c r="DL681" s="29">
        <f t="shared" si="355"/>
        <v>-9.839697774435206E-9</v>
      </c>
      <c r="DN681" s="35"/>
      <c r="DO681" s="35"/>
      <c r="DP681" s="35"/>
      <c r="DV681" s="35"/>
      <c r="DW681" s="35"/>
      <c r="DX681" s="35"/>
      <c r="ED681" s="35"/>
      <c r="EE681" s="35"/>
      <c r="EF681" s="35"/>
      <c r="EL681" s="35"/>
      <c r="EM681" s="35"/>
      <c r="EN681" s="35"/>
      <c r="ET681" s="35"/>
      <c r="EU681" s="35"/>
      <c r="EV681" s="35"/>
    </row>
    <row r="682" spans="14:152" s="29" customFormat="1" ht="13.5" x14ac:dyDescent="0.3">
      <c r="N682" s="35">
        <v>5.45E-9</v>
      </c>
      <c r="O682" s="35">
        <v>0.53274778710000004</v>
      </c>
      <c r="P682" s="35">
        <v>431.26405732199999</v>
      </c>
      <c r="Q682" s="29">
        <f t="shared" si="348"/>
        <v>1.6972450669734056E-9</v>
      </c>
      <c r="R682" s="29">
        <f t="shared" si="349"/>
        <v>1.6975836302204485E-9</v>
      </c>
      <c r="S682" s="29">
        <f t="shared" si="350"/>
        <v>1.6975836290448135E-9</v>
      </c>
      <c r="T682" s="29">
        <f t="shared" si="351"/>
        <v>1.6975836290448135E-9</v>
      </c>
      <c r="V682" s="35"/>
      <c r="W682" s="35"/>
      <c r="X682" s="35"/>
      <c r="AD682" s="35"/>
      <c r="AE682" s="35"/>
      <c r="AF682" s="35"/>
      <c r="AL682" s="35"/>
      <c r="AM682" s="35"/>
      <c r="AN682" s="35"/>
      <c r="AT682" s="35"/>
      <c r="AU682" s="35"/>
      <c r="AV682" s="35"/>
      <c r="BB682" s="35"/>
      <c r="BC682" s="35"/>
      <c r="BD682" s="35"/>
      <c r="BJ682" s="35"/>
      <c r="BK682" s="35"/>
      <c r="BL682" s="35"/>
      <c r="BR682" s="35"/>
      <c r="BS682" s="35"/>
      <c r="BT682" s="35"/>
      <c r="BZ682" s="35"/>
      <c r="CA682" s="35"/>
      <c r="CB682" s="35"/>
      <c r="CH682" s="35"/>
      <c r="CI682" s="35"/>
      <c r="CJ682" s="35"/>
      <c r="CP682" s="35"/>
      <c r="CQ682" s="35"/>
      <c r="CR682" s="35"/>
      <c r="CX682" s="35"/>
      <c r="CY682" s="35"/>
      <c r="CZ682" s="35"/>
      <c r="DF682" s="35">
        <v>2.318E-8</v>
      </c>
      <c r="DG682" s="35">
        <v>6.2771607281800001</v>
      </c>
      <c r="DH682" s="35">
        <v>317.14262918200001</v>
      </c>
      <c r="DI682" s="29">
        <f t="shared" si="352"/>
        <v>9.7174740266818265E-9</v>
      </c>
      <c r="DJ682" s="29">
        <f t="shared" si="353"/>
        <v>9.7164623057017122E-9</v>
      </c>
      <c r="DK682" s="29">
        <f t="shared" si="354"/>
        <v>9.7164623092149369E-9</v>
      </c>
      <c r="DL682" s="29">
        <f t="shared" si="355"/>
        <v>9.7164623092149369E-9</v>
      </c>
      <c r="DN682" s="35"/>
      <c r="DO682" s="35"/>
      <c r="DP682" s="35"/>
      <c r="DV682" s="35"/>
      <c r="DW682" s="35"/>
      <c r="DX682" s="35"/>
      <c r="ED682" s="35"/>
      <c r="EE682" s="35"/>
      <c r="EF682" s="35"/>
      <c r="EL682" s="35"/>
      <c r="EM682" s="35"/>
      <c r="EN682" s="35"/>
      <c r="ET682" s="35"/>
      <c r="EU682" s="35"/>
      <c r="EV682" s="35"/>
    </row>
    <row r="683" spans="14:152" s="29" customFormat="1" ht="13.5" x14ac:dyDescent="0.3">
      <c r="N683" s="35">
        <v>4.7900000000000002E-9</v>
      </c>
      <c r="O683" s="35">
        <v>2.1332517724</v>
      </c>
      <c r="P683" s="35">
        <v>319.5732633943</v>
      </c>
      <c r="Q683" s="29">
        <f t="shared" si="348"/>
        <v>2.4225558220764797E-9</v>
      </c>
      <c r="R683" s="29">
        <f t="shared" si="349"/>
        <v>2.4227559950765395E-9</v>
      </c>
      <c r="S683" s="29">
        <f t="shared" si="350"/>
        <v>2.4227559943814534E-9</v>
      </c>
      <c r="T683" s="29">
        <f t="shared" si="351"/>
        <v>2.4227559943814534E-9</v>
      </c>
      <c r="V683" s="35"/>
      <c r="W683" s="35"/>
      <c r="X683" s="35"/>
      <c r="AD683" s="35"/>
      <c r="AE683" s="35"/>
      <c r="AF683" s="35"/>
      <c r="AL683" s="35"/>
      <c r="AM683" s="35"/>
      <c r="AN683" s="35"/>
      <c r="AT683" s="35"/>
      <c r="AU683" s="35"/>
      <c r="AV683" s="35"/>
      <c r="BB683" s="35"/>
      <c r="BC683" s="35"/>
      <c r="BD683" s="35"/>
      <c r="BJ683" s="35"/>
      <c r="BK683" s="35"/>
      <c r="BL683" s="35"/>
      <c r="BR683" s="35"/>
      <c r="BS683" s="35"/>
      <c r="BT683" s="35"/>
      <c r="BZ683" s="35"/>
      <c r="CA683" s="35"/>
      <c r="CB683" s="35"/>
      <c r="CH683" s="35"/>
      <c r="CI683" s="35"/>
      <c r="CJ683" s="35"/>
      <c r="CP683" s="35"/>
      <c r="CQ683" s="35"/>
      <c r="CR683" s="35"/>
      <c r="CX683" s="35"/>
      <c r="CY683" s="35"/>
      <c r="CZ683" s="35"/>
      <c r="DF683" s="35">
        <v>2.3099999999999998E-8</v>
      </c>
      <c r="DG683" s="35">
        <v>4.8644229240400003</v>
      </c>
      <c r="DH683" s="35">
        <v>3259.8979237837998</v>
      </c>
      <c r="DI683" s="29">
        <f t="shared" si="352"/>
        <v>7.0054872847105478E-9</v>
      </c>
      <c r="DJ683" s="29">
        <f t="shared" si="353"/>
        <v>7.0163637640492068E-9</v>
      </c>
      <c r="DK683" s="29">
        <f t="shared" si="354"/>
        <v>7.0163637262840113E-9</v>
      </c>
      <c r="DL683" s="29">
        <f t="shared" si="355"/>
        <v>7.0163637262840113E-9</v>
      </c>
      <c r="DN683" s="35"/>
      <c r="DO683" s="35"/>
      <c r="DP683" s="35"/>
      <c r="DV683" s="35"/>
      <c r="DW683" s="35"/>
      <c r="DX683" s="35"/>
      <c r="ED683" s="35"/>
      <c r="EE683" s="35"/>
      <c r="EF683" s="35"/>
      <c r="EL683" s="35"/>
      <c r="EM683" s="35"/>
      <c r="EN683" s="35"/>
      <c r="ET683" s="35"/>
      <c r="EU683" s="35"/>
      <c r="EV683" s="35"/>
    </row>
    <row r="684" spans="14:152" s="29" customFormat="1" ht="13.5" x14ac:dyDescent="0.3">
      <c r="N684" s="35">
        <v>5.2599999999999996E-9</v>
      </c>
      <c r="O684" s="35">
        <v>4.1777191024900002</v>
      </c>
      <c r="P684" s="35">
        <v>136.0698163159</v>
      </c>
      <c r="Q684" s="29">
        <f t="shared" si="348"/>
        <v>5.2312699110429181E-9</v>
      </c>
      <c r="R684" s="29">
        <f t="shared" si="349"/>
        <v>5.2312812339617688E-9</v>
      </c>
      <c r="S684" s="29">
        <f t="shared" si="350"/>
        <v>5.2312812339224537E-9</v>
      </c>
      <c r="T684" s="29">
        <f t="shared" si="351"/>
        <v>5.2312812339224537E-9</v>
      </c>
      <c r="V684" s="35"/>
      <c r="W684" s="35"/>
      <c r="X684" s="35"/>
      <c r="AD684" s="35"/>
      <c r="AE684" s="35"/>
      <c r="AF684" s="35"/>
      <c r="AL684" s="35"/>
      <c r="AM684" s="35"/>
      <c r="AN684" s="35"/>
      <c r="AT684" s="35"/>
      <c r="AU684" s="35"/>
      <c r="AV684" s="35"/>
      <c r="BB684" s="35"/>
      <c r="BC684" s="35"/>
      <c r="BD684" s="35"/>
      <c r="BJ684" s="35"/>
      <c r="BK684" s="35"/>
      <c r="BL684" s="35"/>
      <c r="BR684" s="35"/>
      <c r="BS684" s="35"/>
      <c r="BT684" s="35"/>
      <c r="BZ684" s="35"/>
      <c r="CA684" s="35"/>
      <c r="CB684" s="35"/>
      <c r="CH684" s="35"/>
      <c r="CI684" s="35"/>
      <c r="CJ684" s="35"/>
      <c r="CP684" s="35"/>
      <c r="CQ684" s="35"/>
      <c r="CR684" s="35"/>
      <c r="CX684" s="35"/>
      <c r="CY684" s="35"/>
      <c r="CZ684" s="35"/>
      <c r="DF684" s="35">
        <v>2.873E-8</v>
      </c>
      <c r="DG684" s="35">
        <v>1.1020653787500001</v>
      </c>
      <c r="DH684" s="35">
        <v>7.8643065262</v>
      </c>
      <c r="DI684" s="29">
        <f t="shared" si="352"/>
        <v>9.6081566951854046E-9</v>
      </c>
      <c r="DJ684" s="29">
        <f t="shared" si="353"/>
        <v>9.6081889725146674E-9</v>
      </c>
      <c r="DK684" s="29">
        <f t="shared" si="354"/>
        <v>9.6081889724025861E-9</v>
      </c>
      <c r="DL684" s="29">
        <f t="shared" si="355"/>
        <v>9.6081889724025861E-9</v>
      </c>
      <c r="DN684" s="35"/>
      <c r="DO684" s="35"/>
      <c r="DP684" s="35"/>
      <c r="DV684" s="35"/>
      <c r="DW684" s="35"/>
      <c r="DX684" s="35"/>
      <c r="ED684" s="35"/>
      <c r="EE684" s="35"/>
      <c r="EF684" s="35"/>
      <c r="EL684" s="35"/>
      <c r="EM684" s="35"/>
      <c r="EN684" s="35"/>
      <c r="ET684" s="35"/>
      <c r="EU684" s="35"/>
      <c r="EV684" s="35"/>
    </row>
    <row r="685" spans="14:152" s="29" customFormat="1" ht="13.5" x14ac:dyDescent="0.3">
      <c r="N685" s="35">
        <v>6.1200000000000004E-9</v>
      </c>
      <c r="O685" s="35">
        <v>4.5614898668099997</v>
      </c>
      <c r="P685" s="35">
        <v>774.48262992160005</v>
      </c>
      <c r="Q685" s="29">
        <f t="shared" si="348"/>
        <v>-8.431177834947955E-10</v>
      </c>
      <c r="R685" s="29">
        <f t="shared" si="349"/>
        <v>-8.4382941549063954E-10</v>
      </c>
      <c r="S685" s="29">
        <f t="shared" si="350"/>
        <v>-8.438294130195267E-10</v>
      </c>
      <c r="T685" s="29">
        <f t="shared" si="351"/>
        <v>-8.438294130195267E-10</v>
      </c>
      <c r="V685" s="35"/>
      <c r="W685" s="35"/>
      <c r="X685" s="35"/>
      <c r="AD685" s="35"/>
      <c r="AE685" s="35"/>
      <c r="AF685" s="35"/>
      <c r="AL685" s="35"/>
      <c r="AM685" s="35"/>
      <c r="AN685" s="35"/>
      <c r="AT685" s="35"/>
      <c r="AU685" s="35"/>
      <c r="AV685" s="35"/>
      <c r="BB685" s="35"/>
      <c r="BC685" s="35"/>
      <c r="BD685" s="35"/>
      <c r="BJ685" s="35"/>
      <c r="BK685" s="35"/>
      <c r="BL685" s="35"/>
      <c r="BR685" s="35"/>
      <c r="BS685" s="35"/>
      <c r="BT685" s="35"/>
      <c r="BZ685" s="35"/>
      <c r="CA685" s="35"/>
      <c r="CB685" s="35"/>
      <c r="CH685" s="35"/>
      <c r="CI685" s="35"/>
      <c r="CJ685" s="35"/>
      <c r="CP685" s="35"/>
      <c r="CQ685" s="35"/>
      <c r="CR685" s="35"/>
      <c r="CX685" s="35"/>
      <c r="CY685" s="35"/>
      <c r="CZ685" s="35"/>
      <c r="DF685" s="35">
        <v>2.6160000000000001E-8</v>
      </c>
      <c r="DG685" s="35">
        <v>0.11849676899</v>
      </c>
      <c r="DH685" s="35">
        <v>133.10087089929999</v>
      </c>
      <c r="DI685" s="29">
        <f t="shared" si="352"/>
        <v>-1.7042265529237312E-8</v>
      </c>
      <c r="DJ685" s="29">
        <f t="shared" si="353"/>
        <v>-1.704186508859393E-8</v>
      </c>
      <c r="DK685" s="29">
        <f t="shared" si="354"/>
        <v>-1.7041865089984457E-8</v>
      </c>
      <c r="DL685" s="29">
        <f t="shared" si="355"/>
        <v>-1.7041865089984457E-8</v>
      </c>
      <c r="DN685" s="35"/>
      <c r="DO685" s="35"/>
      <c r="DP685" s="35"/>
      <c r="DV685" s="35"/>
      <c r="DW685" s="35"/>
      <c r="DX685" s="35"/>
      <c r="ED685" s="35"/>
      <c r="EE685" s="35"/>
      <c r="EF685" s="35"/>
      <c r="EL685" s="35"/>
      <c r="EM685" s="35"/>
      <c r="EN685" s="35"/>
      <c r="ET685" s="35"/>
      <c r="EU685" s="35"/>
      <c r="EV685" s="35"/>
    </row>
    <row r="686" spans="14:152" s="29" customFormat="1" ht="13.5" x14ac:dyDescent="0.3">
      <c r="N686" s="35">
        <v>6.4199999999999998E-9</v>
      </c>
      <c r="O686" s="35">
        <v>3.2519591270800001</v>
      </c>
      <c r="P686" s="35">
        <v>67.880499887599996</v>
      </c>
      <c r="Q686" s="29">
        <f t="shared" si="348"/>
        <v>-2.2491093823465725E-9</v>
      </c>
      <c r="R686" s="29">
        <f t="shared" si="349"/>
        <v>-2.2491712555494646E-9</v>
      </c>
      <c r="S686" s="29">
        <f t="shared" si="350"/>
        <v>-2.2491712553346127E-9</v>
      </c>
      <c r="T686" s="29">
        <f t="shared" si="351"/>
        <v>-2.2491712553346127E-9</v>
      </c>
      <c r="V686" s="35"/>
      <c r="W686" s="35"/>
      <c r="X686" s="35"/>
      <c r="AD686" s="35"/>
      <c r="AE686" s="35"/>
      <c r="AF686" s="35"/>
      <c r="AL686" s="35"/>
      <c r="AM686" s="35"/>
      <c r="AN686" s="35"/>
      <c r="AT686" s="35"/>
      <c r="AU686" s="35"/>
      <c r="AV686" s="35"/>
      <c r="BB686" s="35"/>
      <c r="BC686" s="35"/>
      <c r="BD686" s="35"/>
      <c r="BJ686" s="35"/>
      <c r="BK686" s="35"/>
      <c r="BL686" s="35"/>
      <c r="BR686" s="35"/>
      <c r="BS686" s="35"/>
      <c r="BT686" s="35"/>
      <c r="BZ686" s="35"/>
      <c r="CA686" s="35"/>
      <c r="CB686" s="35"/>
      <c r="CH686" s="35"/>
      <c r="CI686" s="35"/>
      <c r="CJ686" s="35"/>
      <c r="CP686" s="35"/>
      <c r="CQ686" s="35"/>
      <c r="CR686" s="35"/>
      <c r="CX686" s="35"/>
      <c r="CY686" s="35"/>
      <c r="CZ686" s="35"/>
      <c r="DF686" s="35">
        <v>3.2129999999999997E-8</v>
      </c>
      <c r="DG686" s="35">
        <v>4.4932046168999999</v>
      </c>
      <c r="DH686" s="35">
        <v>432.22726516850003</v>
      </c>
      <c r="DI686" s="29">
        <f t="shared" si="352"/>
        <v>1.5903945710356542E-8</v>
      </c>
      <c r="DJ686" s="29">
        <f t="shared" si="353"/>
        <v>1.5902116525414725E-8</v>
      </c>
      <c r="DK686" s="29">
        <f t="shared" si="354"/>
        <v>1.5902116531766642E-8</v>
      </c>
      <c r="DL686" s="29">
        <f t="shared" si="355"/>
        <v>1.5902116531766642E-8</v>
      </c>
      <c r="DN686" s="35"/>
      <c r="DO686" s="35"/>
      <c r="DP686" s="35"/>
      <c r="DV686" s="35"/>
      <c r="DW686" s="35"/>
      <c r="DX686" s="35"/>
      <c r="ED686" s="35"/>
      <c r="EE686" s="35"/>
      <c r="EF686" s="35"/>
      <c r="EL686" s="35"/>
      <c r="EM686" s="35"/>
      <c r="EN686" s="35"/>
      <c r="ET686" s="35"/>
      <c r="EU686" s="35"/>
      <c r="EV686" s="35"/>
    </row>
    <row r="687" spans="14:152" s="29" customFormat="1" ht="13.5" x14ac:dyDescent="0.3">
      <c r="N687" s="35">
        <v>5.2700000000000002E-9</v>
      </c>
      <c r="O687" s="35">
        <v>4.0029904588900003</v>
      </c>
      <c r="P687" s="35">
        <v>2435.155730035</v>
      </c>
      <c r="Q687" s="29">
        <f t="shared" si="348"/>
        <v>4.7951539802508474E-9</v>
      </c>
      <c r="R687" s="29">
        <f t="shared" si="349"/>
        <v>4.7943466599349655E-9</v>
      </c>
      <c r="S687" s="29">
        <f t="shared" si="350"/>
        <v>4.7943466627394949E-9</v>
      </c>
      <c r="T687" s="29">
        <f t="shared" si="351"/>
        <v>4.7943466627394949E-9</v>
      </c>
      <c r="V687" s="35"/>
      <c r="W687" s="35"/>
      <c r="X687" s="35"/>
      <c r="AD687" s="35"/>
      <c r="AE687" s="35"/>
      <c r="AF687" s="35"/>
      <c r="AL687" s="35"/>
      <c r="AM687" s="35"/>
      <c r="AN687" s="35"/>
      <c r="AT687" s="35"/>
      <c r="AU687" s="35"/>
      <c r="AV687" s="35"/>
      <c r="BB687" s="35"/>
      <c r="BC687" s="35"/>
      <c r="BD687" s="35"/>
      <c r="BJ687" s="35"/>
      <c r="BK687" s="35"/>
      <c r="BL687" s="35"/>
      <c r="BR687" s="35"/>
      <c r="BS687" s="35"/>
      <c r="BT687" s="35"/>
      <c r="BZ687" s="35"/>
      <c r="CA687" s="35"/>
      <c r="CB687" s="35"/>
      <c r="CH687" s="35"/>
      <c r="CI687" s="35"/>
      <c r="CJ687" s="35"/>
      <c r="CP687" s="35"/>
      <c r="CQ687" s="35"/>
      <c r="CR687" s="35"/>
      <c r="CX687" s="35"/>
      <c r="CY687" s="35"/>
      <c r="CZ687" s="35"/>
      <c r="DF687" s="35">
        <v>2.276E-8</v>
      </c>
      <c r="DG687" s="35">
        <v>6.0468819197799997</v>
      </c>
      <c r="DH687" s="35">
        <v>214.10224459010001</v>
      </c>
      <c r="DI687" s="29">
        <f t="shared" si="352"/>
        <v>-2.2647359749847503E-8</v>
      </c>
      <c r="DJ687" s="29">
        <f t="shared" si="353"/>
        <v>-2.2647433136542551E-8</v>
      </c>
      <c r="DK687" s="29">
        <f t="shared" si="354"/>
        <v>-2.264743313628776E-8</v>
      </c>
      <c r="DL687" s="29">
        <f t="shared" si="355"/>
        <v>-2.264743313628776E-8</v>
      </c>
      <c r="DN687" s="35"/>
      <c r="DO687" s="35"/>
      <c r="DP687" s="35"/>
      <c r="DV687" s="35"/>
      <c r="DW687" s="35"/>
      <c r="DX687" s="35"/>
      <c r="ED687" s="35"/>
      <c r="EE687" s="35"/>
      <c r="EF687" s="35"/>
      <c r="EL687" s="35"/>
      <c r="EM687" s="35"/>
      <c r="EN687" s="35"/>
      <c r="ET687" s="35"/>
      <c r="EU687" s="35"/>
      <c r="EV687" s="35"/>
    </row>
    <row r="688" spans="14:152" s="29" customFormat="1" ht="13.5" x14ac:dyDescent="0.3">
      <c r="N688" s="35">
        <v>5.2400000000000001E-9</v>
      </c>
      <c r="O688" s="35">
        <v>4.69817741494</v>
      </c>
      <c r="P688" s="35">
        <v>336.83873878169999</v>
      </c>
      <c r="Q688" s="29">
        <f t="shared" si="348"/>
        <v>-3.8543499829747213E-9</v>
      </c>
      <c r="R688" s="29">
        <f t="shared" si="349"/>
        <v>-3.8545312335365324E-9</v>
      </c>
      <c r="S688" s="29">
        <f t="shared" si="350"/>
        <v>-3.8545312329071629E-9</v>
      </c>
      <c r="T688" s="29">
        <f t="shared" si="351"/>
        <v>-3.8545312329071629E-9</v>
      </c>
      <c r="V688" s="35"/>
      <c r="W688" s="35"/>
      <c r="X688" s="35"/>
      <c r="AD688" s="35"/>
      <c r="AE688" s="35"/>
      <c r="AF688" s="35"/>
      <c r="AL688" s="35"/>
      <c r="AM688" s="35"/>
      <c r="AN688" s="35"/>
      <c r="AT688" s="35"/>
      <c r="AU688" s="35"/>
      <c r="AV688" s="35"/>
      <c r="BB688" s="35"/>
      <c r="BC688" s="35"/>
      <c r="BD688" s="35"/>
      <c r="BJ688" s="35"/>
      <c r="BK688" s="35"/>
      <c r="BL688" s="35"/>
      <c r="BR688" s="35"/>
      <c r="BS688" s="35"/>
      <c r="BT688" s="35"/>
      <c r="BZ688" s="35"/>
      <c r="CA688" s="35"/>
      <c r="CB688" s="35"/>
      <c r="CH688" s="35"/>
      <c r="CI688" s="35"/>
      <c r="CJ688" s="35"/>
      <c r="CP688" s="35"/>
      <c r="CQ688" s="35"/>
      <c r="CR688" s="35"/>
      <c r="CX688" s="35"/>
      <c r="CY688" s="35"/>
      <c r="CZ688" s="35"/>
      <c r="DF688" s="35">
        <v>2.276E-8</v>
      </c>
      <c r="DG688" s="35">
        <v>1.9688247827500001</v>
      </c>
      <c r="DH688" s="35">
        <v>212.4959462859</v>
      </c>
      <c r="DI688" s="29">
        <f t="shared" si="352"/>
        <v>1.479725648421908E-8</v>
      </c>
      <c r="DJ688" s="29">
        <f t="shared" si="353"/>
        <v>1.4796699437413264E-8</v>
      </c>
      <c r="DK688" s="29">
        <f t="shared" si="354"/>
        <v>1.4796699439347622E-8</v>
      </c>
      <c r="DL688" s="29">
        <f t="shared" si="355"/>
        <v>1.4796699439347622E-8</v>
      </c>
      <c r="DN688" s="35"/>
      <c r="DO688" s="35"/>
      <c r="DP688" s="35"/>
      <c r="DV688" s="35"/>
      <c r="DW688" s="35"/>
      <c r="DX688" s="35"/>
      <c r="ED688" s="35"/>
      <c r="EE688" s="35"/>
      <c r="EF688" s="35"/>
      <c r="EL688" s="35"/>
      <c r="EM688" s="35"/>
      <c r="EN688" s="35"/>
      <c r="ET688" s="35"/>
      <c r="EU688" s="35"/>
      <c r="EV688" s="35"/>
    </row>
    <row r="689" spans="14:152" s="29" customFormat="1" ht="13.5" x14ac:dyDescent="0.3">
      <c r="N689" s="35">
        <v>4.9499999999999997E-9</v>
      </c>
      <c r="O689" s="35">
        <v>5.9570396264700003</v>
      </c>
      <c r="P689" s="35">
        <v>765.88461021249998</v>
      </c>
      <c r="Q689" s="29">
        <f t="shared" si="348"/>
        <v>4.4505202733562293E-9</v>
      </c>
      <c r="R689" s="29">
        <f t="shared" si="349"/>
        <v>4.450268675604766E-9</v>
      </c>
      <c r="S689" s="29">
        <f t="shared" si="350"/>
        <v>4.4502686764785392E-9</v>
      </c>
      <c r="T689" s="29">
        <f t="shared" si="351"/>
        <v>4.4502686764785392E-9</v>
      </c>
      <c r="V689" s="35"/>
      <c r="W689" s="35"/>
      <c r="X689" s="35"/>
      <c r="AD689" s="35"/>
      <c r="AE689" s="35"/>
      <c r="AF689" s="35"/>
      <c r="AL689" s="35"/>
      <c r="AM689" s="35"/>
      <c r="AN689" s="35"/>
      <c r="AT689" s="35"/>
      <c r="AU689" s="35"/>
      <c r="AV689" s="35"/>
      <c r="BB689" s="35"/>
      <c r="BC689" s="35"/>
      <c r="BD689" s="35"/>
      <c r="BJ689" s="35"/>
      <c r="BK689" s="35"/>
      <c r="BL689" s="35"/>
      <c r="BR689" s="35"/>
      <c r="BS689" s="35"/>
      <c r="BT689" s="35"/>
      <c r="BZ689" s="35"/>
      <c r="CA689" s="35"/>
      <c r="CB689" s="35"/>
      <c r="CH689" s="35"/>
      <c r="CI689" s="35"/>
      <c r="CJ689" s="35"/>
      <c r="CP689" s="35"/>
      <c r="CQ689" s="35"/>
      <c r="CR689" s="35"/>
      <c r="CX689" s="35"/>
      <c r="CY689" s="35"/>
      <c r="CZ689" s="35"/>
      <c r="DF689" s="35">
        <v>2.9169999999999999E-8</v>
      </c>
      <c r="DG689" s="35">
        <v>0.96774661856999999</v>
      </c>
      <c r="DH689" s="35">
        <v>100.38446123289999</v>
      </c>
      <c r="DI689" s="29">
        <f t="shared" si="352"/>
        <v>-2.4968043972940659E-8</v>
      </c>
      <c r="DJ689" s="29">
        <f t="shared" si="353"/>
        <v>-2.4967814460751988E-8</v>
      </c>
      <c r="DK689" s="29">
        <f t="shared" si="354"/>
        <v>-2.4967814461548974E-8</v>
      </c>
      <c r="DL689" s="29">
        <f t="shared" si="355"/>
        <v>-2.4967814461548974E-8</v>
      </c>
      <c r="DN689" s="35"/>
      <c r="DO689" s="35"/>
      <c r="DP689" s="35"/>
      <c r="DV689" s="35"/>
      <c r="DW689" s="35"/>
      <c r="DX689" s="35"/>
      <c r="ED689" s="35"/>
      <c r="EE689" s="35"/>
      <c r="EF689" s="35"/>
      <c r="EL689" s="35"/>
      <c r="EM689" s="35"/>
      <c r="EN689" s="35"/>
      <c r="ET689" s="35"/>
      <c r="EU689" s="35"/>
      <c r="EV689" s="35"/>
    </row>
    <row r="690" spans="14:152" s="29" customFormat="1" ht="13.5" x14ac:dyDescent="0.3">
      <c r="N690" s="35">
        <v>4.6299999999999999E-9</v>
      </c>
      <c r="O690" s="35">
        <v>6.0978032259999999</v>
      </c>
      <c r="P690" s="35">
        <v>54.3347294422</v>
      </c>
      <c r="Q690" s="29">
        <f t="shared" si="348"/>
        <v>3.5498040709130747E-9</v>
      </c>
      <c r="R690" s="29">
        <f t="shared" si="349"/>
        <v>3.5498285533617057E-9</v>
      </c>
      <c r="S690" s="29">
        <f t="shared" si="350"/>
        <v>3.5498285532766922E-9</v>
      </c>
      <c r="T690" s="29">
        <f t="shared" si="351"/>
        <v>3.5498285532766922E-9</v>
      </c>
      <c r="V690" s="35"/>
      <c r="W690" s="35"/>
      <c r="X690" s="35"/>
      <c r="AD690" s="35"/>
      <c r="AE690" s="35"/>
      <c r="AF690" s="35"/>
      <c r="AL690" s="35"/>
      <c r="AM690" s="35"/>
      <c r="AN690" s="35"/>
      <c r="AT690" s="35"/>
      <c r="AU690" s="35"/>
      <c r="AV690" s="35"/>
      <c r="BB690" s="35"/>
      <c r="BC690" s="35"/>
      <c r="BD690" s="35"/>
      <c r="BJ690" s="35"/>
      <c r="BK690" s="35"/>
      <c r="BL690" s="35"/>
      <c r="BR690" s="35"/>
      <c r="BS690" s="35"/>
      <c r="BT690" s="35"/>
      <c r="BZ690" s="35"/>
      <c r="CA690" s="35"/>
      <c r="CB690" s="35"/>
      <c r="CH690" s="35"/>
      <c r="CI690" s="35"/>
      <c r="CJ690" s="35"/>
      <c r="CP690" s="35"/>
      <c r="CQ690" s="35"/>
      <c r="CR690" s="35"/>
      <c r="CX690" s="35"/>
      <c r="CY690" s="35"/>
      <c r="CZ690" s="35"/>
      <c r="DF690" s="35">
        <v>2.8900000000000001E-8</v>
      </c>
      <c r="DG690" s="35">
        <v>5.7261090453400003</v>
      </c>
      <c r="DH690" s="35">
        <v>322.0209439491</v>
      </c>
      <c r="DI690" s="29">
        <f t="shared" si="352"/>
        <v>-1.1335936982458886E-9</v>
      </c>
      <c r="DJ690" s="29">
        <f t="shared" si="353"/>
        <v>-1.1350033244047932E-9</v>
      </c>
      <c r="DK690" s="29">
        <f t="shared" si="354"/>
        <v>-1.1350033195099207E-9</v>
      </c>
      <c r="DL690" s="29">
        <f t="shared" si="355"/>
        <v>-1.1350033195099207E-9</v>
      </c>
      <c r="DN690" s="35"/>
      <c r="DO690" s="35"/>
      <c r="DP690" s="35"/>
      <c r="DV690" s="35"/>
      <c r="DW690" s="35"/>
      <c r="DX690" s="35"/>
      <c r="ED690" s="35"/>
      <c r="EE690" s="35"/>
      <c r="EF690" s="35"/>
      <c r="EL690" s="35"/>
      <c r="EM690" s="35"/>
      <c r="EN690" s="35"/>
      <c r="ET690" s="35"/>
      <c r="EU690" s="35"/>
      <c r="EV690" s="35"/>
    </row>
    <row r="691" spans="14:152" s="29" customFormat="1" ht="13.5" x14ac:dyDescent="0.3">
      <c r="N691" s="35">
        <v>5.38E-9</v>
      </c>
      <c r="O691" s="35">
        <v>0.22116216123999999</v>
      </c>
      <c r="P691" s="35">
        <v>450.97721326419997</v>
      </c>
      <c r="Q691" s="29">
        <f t="shared" si="348"/>
        <v>1.6314508726894807E-9</v>
      </c>
      <c r="R691" s="29">
        <f t="shared" si="349"/>
        <v>1.6318013356987624E-9</v>
      </c>
      <c r="S691" s="29">
        <f t="shared" si="350"/>
        <v>1.631801334481806E-9</v>
      </c>
      <c r="T691" s="29">
        <f t="shared" si="351"/>
        <v>1.631801334481806E-9</v>
      </c>
      <c r="V691" s="35"/>
      <c r="W691" s="35"/>
      <c r="X691" s="35"/>
      <c r="AD691" s="35"/>
      <c r="AE691" s="35"/>
      <c r="AF691" s="35"/>
      <c r="AL691" s="35"/>
      <c r="AM691" s="35"/>
      <c r="AN691" s="35"/>
      <c r="AT691" s="35"/>
      <c r="AU691" s="35"/>
      <c r="AV691" s="35"/>
      <c r="BB691" s="35"/>
      <c r="BC691" s="35"/>
      <c r="BD691" s="35"/>
      <c r="BJ691" s="35"/>
      <c r="BK691" s="35"/>
      <c r="BL691" s="35"/>
      <c r="BR691" s="35"/>
      <c r="BS691" s="35"/>
      <c r="BT691" s="35"/>
      <c r="BZ691" s="35"/>
      <c r="CA691" s="35"/>
      <c r="CB691" s="35"/>
      <c r="CH691" s="35"/>
      <c r="CI691" s="35"/>
      <c r="CJ691" s="35"/>
      <c r="CP691" s="35"/>
      <c r="CQ691" s="35"/>
      <c r="CR691" s="35"/>
      <c r="CX691" s="35"/>
      <c r="CY691" s="35"/>
      <c r="CZ691" s="35"/>
      <c r="DF691" s="35">
        <v>2.8290000000000001E-8</v>
      </c>
      <c r="DG691" s="35">
        <v>2.6688789216200002</v>
      </c>
      <c r="DH691" s="35">
        <v>141.48644228730001</v>
      </c>
      <c r="DI691" s="29">
        <f t="shared" si="352"/>
        <v>7.1222775680089511E-9</v>
      </c>
      <c r="DJ691" s="29">
        <f t="shared" si="353"/>
        <v>7.121690366999003E-9</v>
      </c>
      <c r="DK691" s="29">
        <f t="shared" si="354"/>
        <v>7.1216903690380628E-9</v>
      </c>
      <c r="DL691" s="29">
        <f t="shared" si="355"/>
        <v>7.1216903690380628E-9</v>
      </c>
      <c r="DN691" s="35"/>
      <c r="DO691" s="35"/>
      <c r="DP691" s="35"/>
      <c r="DV691" s="35"/>
      <c r="DW691" s="35"/>
      <c r="DX691" s="35"/>
      <c r="ED691" s="35"/>
      <c r="EE691" s="35"/>
      <c r="EF691" s="35"/>
      <c r="EL691" s="35"/>
      <c r="EM691" s="35"/>
      <c r="EN691" s="35"/>
      <c r="ET691" s="35"/>
      <c r="EU691" s="35"/>
      <c r="EV691" s="35"/>
    </row>
    <row r="692" spans="14:152" s="29" customFormat="1" ht="13.5" x14ac:dyDescent="0.3">
      <c r="N692" s="35">
        <v>4.6500000000000003E-9</v>
      </c>
      <c r="O692" s="35">
        <v>1.8748794284800001</v>
      </c>
      <c r="P692" s="35">
        <v>958.57677783099996</v>
      </c>
      <c r="Q692" s="29">
        <f t="shared" si="348"/>
        <v>7.6479880991839228E-10</v>
      </c>
      <c r="R692" s="29">
        <f t="shared" si="349"/>
        <v>7.6413233034640801E-10</v>
      </c>
      <c r="S692" s="29">
        <f t="shared" si="350"/>
        <v>7.6413233266076516E-10</v>
      </c>
      <c r="T692" s="29">
        <f t="shared" si="351"/>
        <v>7.6413233266076516E-10</v>
      </c>
      <c r="V692" s="35"/>
      <c r="W692" s="35"/>
      <c r="X692" s="35"/>
      <c r="AD692" s="35"/>
      <c r="AE692" s="35"/>
      <c r="AF692" s="35"/>
      <c r="AL692" s="35"/>
      <c r="AM692" s="35"/>
      <c r="AN692" s="35"/>
      <c r="AT692" s="35"/>
      <c r="AU692" s="35"/>
      <c r="AV692" s="35"/>
      <c r="BB692" s="35"/>
      <c r="BC692" s="35"/>
      <c r="BD692" s="35"/>
      <c r="BJ692" s="35"/>
      <c r="BK692" s="35"/>
      <c r="BL692" s="35"/>
      <c r="BR692" s="35"/>
      <c r="BS692" s="35"/>
      <c r="BT692" s="35"/>
      <c r="BZ692" s="35"/>
      <c r="CA692" s="35"/>
      <c r="CB692" s="35"/>
      <c r="CH692" s="35"/>
      <c r="CI692" s="35"/>
      <c r="CJ692" s="35"/>
      <c r="CP692" s="35"/>
      <c r="CQ692" s="35"/>
      <c r="CR692" s="35"/>
      <c r="CX692" s="35"/>
      <c r="CY692" s="35"/>
      <c r="CZ692" s="35"/>
      <c r="DF692" s="35">
        <v>2.695E-8</v>
      </c>
      <c r="DG692" s="35">
        <v>1.4748857107</v>
      </c>
      <c r="DH692" s="35">
        <v>42.538269652899999</v>
      </c>
      <c r="DI692" s="29">
        <f t="shared" si="352"/>
        <v>-1.510552143059382E-8</v>
      </c>
      <c r="DJ692" s="29">
        <f t="shared" si="353"/>
        <v>-1.5105377515278987E-8</v>
      </c>
      <c r="DK692" s="29">
        <f t="shared" si="354"/>
        <v>-1.510537751577873E-8</v>
      </c>
      <c r="DL692" s="29">
        <f t="shared" si="355"/>
        <v>-1.510537751577873E-8</v>
      </c>
      <c r="DN692" s="35"/>
      <c r="DO692" s="35"/>
      <c r="DP692" s="35"/>
      <c r="DV692" s="35"/>
      <c r="DW692" s="35"/>
      <c r="DX692" s="35"/>
      <c r="ED692" s="35"/>
      <c r="EE692" s="35"/>
      <c r="EF692" s="35"/>
      <c r="EL692" s="35"/>
      <c r="EM692" s="35"/>
      <c r="EN692" s="35"/>
      <c r="ET692" s="35"/>
      <c r="EU692" s="35"/>
      <c r="EV692" s="35"/>
    </row>
    <row r="693" spans="14:152" s="29" customFormat="1" ht="13.5" x14ac:dyDescent="0.3">
      <c r="N693" s="35">
        <v>5.0000000000000001E-9</v>
      </c>
      <c r="O693" s="35">
        <v>1.5408475634200001</v>
      </c>
      <c r="P693" s="35">
        <v>572.22923474749996</v>
      </c>
      <c r="Q693" s="29">
        <f t="shared" si="348"/>
        <v>-7.9974684123176958E-10</v>
      </c>
      <c r="R693" s="29">
        <f t="shared" si="349"/>
        <v>-8.0017496170962848E-10</v>
      </c>
      <c r="S693" s="29">
        <f t="shared" si="350"/>
        <v>-8.0017496022300842E-10</v>
      </c>
      <c r="T693" s="29">
        <f t="shared" si="351"/>
        <v>-8.0017496022300842E-10</v>
      </c>
      <c r="V693" s="35"/>
      <c r="W693" s="35"/>
      <c r="X693" s="35"/>
      <c r="AD693" s="35"/>
      <c r="AE693" s="35"/>
      <c r="AF693" s="35"/>
      <c r="AL693" s="35"/>
      <c r="AM693" s="35"/>
      <c r="AN693" s="35"/>
      <c r="AT693" s="35"/>
      <c r="AU693" s="35"/>
      <c r="AV693" s="35"/>
      <c r="BB693" s="35"/>
      <c r="BC693" s="35"/>
      <c r="BD693" s="35"/>
      <c r="BJ693" s="35"/>
      <c r="BK693" s="35"/>
      <c r="BL693" s="35"/>
      <c r="BR693" s="35"/>
      <c r="BS693" s="35"/>
      <c r="BT693" s="35"/>
      <c r="BZ693" s="35"/>
      <c r="CA693" s="35"/>
      <c r="CB693" s="35"/>
      <c r="CH693" s="35"/>
      <c r="CI693" s="35"/>
      <c r="CJ693" s="35"/>
      <c r="CP693" s="35"/>
      <c r="CQ693" s="35"/>
      <c r="CR693" s="35"/>
      <c r="CX693" s="35"/>
      <c r="CY693" s="35"/>
      <c r="CZ693" s="35"/>
      <c r="DF693" s="35">
        <v>2.6969999999999999E-8</v>
      </c>
      <c r="DG693" s="35">
        <v>5.3400222829699997</v>
      </c>
      <c r="DH693" s="35">
        <v>432.01481684740003</v>
      </c>
      <c r="DI693" s="29">
        <f t="shared" si="352"/>
        <v>2.6379690726732113E-8</v>
      </c>
      <c r="DJ693" s="29">
        <f t="shared" si="353"/>
        <v>2.6379323166938909E-8</v>
      </c>
      <c r="DK693" s="29">
        <f t="shared" si="354"/>
        <v>2.6379323168215437E-8</v>
      </c>
      <c r="DL693" s="29">
        <f t="shared" si="355"/>
        <v>2.6379323168215437E-8</v>
      </c>
      <c r="DN693" s="35"/>
      <c r="DO693" s="35"/>
      <c r="DP693" s="35"/>
      <c r="DV693" s="35"/>
      <c r="DW693" s="35"/>
      <c r="DX693" s="35"/>
      <c r="ED693" s="35"/>
      <c r="EE693" s="35"/>
      <c r="EF693" s="35"/>
      <c r="EL693" s="35"/>
      <c r="EM693" s="35"/>
      <c r="EN693" s="35"/>
      <c r="ET693" s="35"/>
      <c r="EU693" s="35"/>
      <c r="EV693" s="35"/>
    </row>
    <row r="694" spans="14:152" s="29" customFormat="1" ht="13.5" x14ac:dyDescent="0.3">
      <c r="N694" s="35">
        <v>5.28E-9</v>
      </c>
      <c r="O694" s="35">
        <v>3.54764543325</v>
      </c>
      <c r="P694" s="35">
        <v>233.90602325750001</v>
      </c>
      <c r="Q694" s="29">
        <f t="shared" si="348"/>
        <v>2.5649356151898682E-9</v>
      </c>
      <c r="R694" s="29">
        <f t="shared" si="349"/>
        <v>2.565099251110693E-9</v>
      </c>
      <c r="S694" s="29">
        <f t="shared" si="350"/>
        <v>2.5650992505424749E-9</v>
      </c>
      <c r="T694" s="29">
        <f t="shared" si="351"/>
        <v>2.5650992505424749E-9</v>
      </c>
      <c r="V694" s="35"/>
      <c r="W694" s="35"/>
      <c r="X694" s="35"/>
      <c r="AD694" s="35"/>
      <c r="AE694" s="35"/>
      <c r="AF694" s="35"/>
      <c r="AL694" s="35"/>
      <c r="AM694" s="35"/>
      <c r="AN694" s="35"/>
      <c r="AT694" s="35"/>
      <c r="AU694" s="35"/>
      <c r="AV694" s="35"/>
      <c r="BB694" s="35"/>
      <c r="BC694" s="35"/>
      <c r="BD694" s="35"/>
      <c r="BJ694" s="35"/>
      <c r="BK694" s="35"/>
      <c r="BL694" s="35"/>
      <c r="BR694" s="35"/>
      <c r="BS694" s="35"/>
      <c r="BT694" s="35"/>
      <c r="BZ694" s="35"/>
      <c r="CA694" s="35"/>
      <c r="CB694" s="35"/>
      <c r="CH694" s="35"/>
      <c r="CI694" s="35"/>
      <c r="CJ694" s="35"/>
      <c r="CP694" s="35"/>
      <c r="CQ694" s="35"/>
      <c r="CR694" s="35"/>
      <c r="CX694" s="35"/>
      <c r="CY694" s="35"/>
      <c r="CZ694" s="35"/>
      <c r="DF694" s="35">
        <v>2.229E-8</v>
      </c>
      <c r="DG694" s="35">
        <v>4.4071793724599999</v>
      </c>
      <c r="DH694" s="35">
        <v>540.73666535849998</v>
      </c>
      <c r="DI694" s="29">
        <f t="shared" si="352"/>
        <v>1.809724937621593E-8</v>
      </c>
      <c r="DJ694" s="29">
        <f t="shared" si="353"/>
        <v>1.8098315946496389E-8</v>
      </c>
      <c r="DK694" s="29">
        <f t="shared" si="354"/>
        <v>1.8098315942792979E-8</v>
      </c>
      <c r="DL694" s="29">
        <f t="shared" si="355"/>
        <v>1.8098315942792979E-8</v>
      </c>
      <c r="DN694" s="35"/>
      <c r="DO694" s="35"/>
      <c r="DP694" s="35"/>
      <c r="DV694" s="35"/>
      <c r="DW694" s="35"/>
      <c r="DX694" s="35"/>
      <c r="ED694" s="35"/>
      <c r="EE694" s="35"/>
      <c r="EF694" s="35"/>
      <c r="EL694" s="35"/>
      <c r="EM694" s="35"/>
      <c r="EN694" s="35"/>
      <c r="ET694" s="35"/>
      <c r="EU694" s="35"/>
      <c r="EV694" s="35"/>
    </row>
    <row r="695" spans="14:152" s="29" customFormat="1" ht="13.5" x14ac:dyDescent="0.3">
      <c r="N695" s="35">
        <v>4.5100000000000003E-9</v>
      </c>
      <c r="O695" s="35">
        <v>5.7266439700599996</v>
      </c>
      <c r="P695" s="35">
        <v>3899.7952100978</v>
      </c>
      <c r="Q695" s="29">
        <f t="shared" si="348"/>
        <v>4.5047341246588505E-9</v>
      </c>
      <c r="R695" s="29">
        <f t="shared" si="349"/>
        <v>4.5046045392017106E-9</v>
      </c>
      <c r="S695" s="29">
        <f t="shared" si="350"/>
        <v>4.5046045396544258E-9</v>
      </c>
      <c r="T695" s="29">
        <f t="shared" si="351"/>
        <v>4.5046045396544258E-9</v>
      </c>
      <c r="V695" s="35"/>
      <c r="W695" s="35"/>
      <c r="X695" s="35"/>
      <c r="AD695" s="35"/>
      <c r="AE695" s="35"/>
      <c r="AF695" s="35"/>
      <c r="AL695" s="35"/>
      <c r="AM695" s="35"/>
      <c r="AN695" s="35"/>
      <c r="AT695" s="35"/>
      <c r="AU695" s="35"/>
      <c r="AV695" s="35"/>
      <c r="BB695" s="35"/>
      <c r="BC695" s="35"/>
      <c r="BD695" s="35"/>
      <c r="BJ695" s="35"/>
      <c r="BK695" s="35"/>
      <c r="BL695" s="35"/>
      <c r="BR695" s="35"/>
      <c r="BS695" s="35"/>
      <c r="BT695" s="35"/>
      <c r="BZ695" s="35"/>
      <c r="CA695" s="35"/>
      <c r="CB695" s="35"/>
      <c r="CH695" s="35"/>
      <c r="CI695" s="35"/>
      <c r="CJ695" s="35"/>
      <c r="CP695" s="35"/>
      <c r="CQ695" s="35"/>
      <c r="CR695" s="35"/>
      <c r="CX695" s="35"/>
      <c r="CY695" s="35"/>
      <c r="CZ695" s="35"/>
      <c r="DF695" s="35">
        <v>2.2139999999999998E-8</v>
      </c>
      <c r="DG695" s="35">
        <v>2.4371441319599998</v>
      </c>
      <c r="DH695" s="35">
        <v>426.85882330689998</v>
      </c>
      <c r="DI695" s="29">
        <f t="shared" si="352"/>
        <v>-2.2106961457146605E-8</v>
      </c>
      <c r="DJ695" s="29">
        <f t="shared" si="353"/>
        <v>-2.2106883177290252E-8</v>
      </c>
      <c r="DK695" s="29">
        <f t="shared" si="354"/>
        <v>-2.2106883177562236E-8</v>
      </c>
      <c r="DL695" s="29">
        <f t="shared" si="355"/>
        <v>-2.2106883177562236E-8</v>
      </c>
      <c r="DN695" s="35"/>
      <c r="DO695" s="35"/>
      <c r="DP695" s="35"/>
      <c r="DV695" s="35"/>
      <c r="DW695" s="35"/>
      <c r="DX695" s="35"/>
      <c r="ED695" s="35"/>
      <c r="EE695" s="35"/>
      <c r="EF695" s="35"/>
      <c r="EL695" s="35"/>
      <c r="EM695" s="35"/>
      <c r="EN695" s="35"/>
      <c r="ET695" s="35"/>
      <c r="EU695" s="35"/>
      <c r="EV695" s="35"/>
    </row>
    <row r="696" spans="14:152" s="29" customFormat="1" ht="13.5" x14ac:dyDescent="0.3">
      <c r="N696" s="35">
        <v>5.14E-9</v>
      </c>
      <c r="O696" s="35">
        <v>5.0050960943699998</v>
      </c>
      <c r="P696" s="35">
        <v>273.85360000370002</v>
      </c>
      <c r="Q696" s="29">
        <f t="shared" si="348"/>
        <v>-5.1379535192134778E-9</v>
      </c>
      <c r="R696" s="29">
        <f t="shared" si="349"/>
        <v>-5.1379595352838917E-9</v>
      </c>
      <c r="S696" s="29">
        <f t="shared" si="350"/>
        <v>-5.1379595352630161E-9</v>
      </c>
      <c r="T696" s="29">
        <f t="shared" si="351"/>
        <v>-5.1379595352630161E-9</v>
      </c>
      <c r="V696" s="35"/>
      <c r="W696" s="35"/>
      <c r="X696" s="35"/>
      <c r="AD696" s="35"/>
      <c r="AE696" s="35"/>
      <c r="AF696" s="35"/>
      <c r="AL696" s="35"/>
      <c r="AM696" s="35"/>
      <c r="AN696" s="35"/>
      <c r="AT696" s="35"/>
      <c r="AU696" s="35"/>
      <c r="AV696" s="35"/>
      <c r="BB696" s="35"/>
      <c r="BC696" s="35"/>
      <c r="BD696" s="35"/>
      <c r="BJ696" s="35"/>
      <c r="BK696" s="35"/>
      <c r="BL696" s="35"/>
      <c r="BR696" s="35"/>
      <c r="BS696" s="35"/>
      <c r="BT696" s="35"/>
      <c r="BZ696" s="35"/>
      <c r="CA696" s="35"/>
      <c r="CB696" s="35"/>
      <c r="CH696" s="35"/>
      <c r="CI696" s="35"/>
      <c r="CJ696" s="35"/>
      <c r="CP696" s="35"/>
      <c r="CQ696" s="35"/>
      <c r="CR696" s="35"/>
      <c r="CX696" s="35"/>
      <c r="CY696" s="35"/>
      <c r="CZ696" s="35"/>
      <c r="DF696" s="35">
        <v>2.5119999999999999E-8</v>
      </c>
      <c r="DG696" s="35">
        <v>4.6829191665799996</v>
      </c>
      <c r="DH696" s="35">
        <v>1596.1864422845999</v>
      </c>
      <c r="DI696" s="29">
        <f t="shared" si="352"/>
        <v>1.7358112745445157E-8</v>
      </c>
      <c r="DJ696" s="29">
        <f t="shared" si="353"/>
        <v>1.7353718777657849E-8</v>
      </c>
      <c r="DK696" s="29">
        <f t="shared" si="354"/>
        <v>1.7353718792917525E-8</v>
      </c>
      <c r="DL696" s="29">
        <f t="shared" si="355"/>
        <v>1.7353718792917525E-8</v>
      </c>
      <c r="DN696" s="35"/>
      <c r="DO696" s="35"/>
      <c r="DP696" s="35"/>
      <c r="DV696" s="35"/>
      <c r="DW696" s="35"/>
      <c r="DX696" s="35"/>
      <c r="ED696" s="35"/>
      <c r="EE696" s="35"/>
      <c r="EF696" s="35"/>
      <c r="EL696" s="35"/>
      <c r="EM696" s="35"/>
      <c r="EN696" s="35"/>
      <c r="ET696" s="35"/>
      <c r="EU696" s="35"/>
      <c r="EV696" s="35"/>
    </row>
    <row r="697" spans="14:152" s="29" customFormat="1" ht="13.5" x14ac:dyDescent="0.3">
      <c r="N697" s="35">
        <v>4.7099999999999997E-9</v>
      </c>
      <c r="O697" s="35">
        <v>2.9687167089900002</v>
      </c>
      <c r="P697" s="35">
        <v>306.83064210100002</v>
      </c>
      <c r="Q697" s="29">
        <f t="shared" si="348"/>
        <v>-4.6199583868225412E-10</v>
      </c>
      <c r="R697" s="29">
        <f t="shared" si="349"/>
        <v>-4.6177782786919105E-10</v>
      </c>
      <c r="S697" s="29">
        <f t="shared" si="350"/>
        <v>-4.6177782862622954E-10</v>
      </c>
      <c r="T697" s="29">
        <f t="shared" si="351"/>
        <v>-4.6177782862622954E-10</v>
      </c>
      <c r="V697" s="35"/>
      <c r="W697" s="35"/>
      <c r="X697" s="35"/>
      <c r="AD697" s="35"/>
      <c r="AE697" s="35"/>
      <c r="AF697" s="35"/>
      <c r="AL697" s="35"/>
      <c r="AM697" s="35"/>
      <c r="AN697" s="35"/>
      <c r="AT697" s="35"/>
      <c r="AU697" s="35"/>
      <c r="AV697" s="35"/>
      <c r="BB697" s="35"/>
      <c r="BC697" s="35"/>
      <c r="BD697" s="35"/>
      <c r="BJ697" s="35"/>
      <c r="BK697" s="35"/>
      <c r="BL697" s="35"/>
      <c r="BR697" s="35"/>
      <c r="BS697" s="35"/>
      <c r="BT697" s="35"/>
      <c r="BZ697" s="35"/>
      <c r="CA697" s="35"/>
      <c r="CB697" s="35"/>
      <c r="CH697" s="35"/>
      <c r="CI697" s="35"/>
      <c r="CJ697" s="35"/>
      <c r="CP697" s="35"/>
      <c r="CQ697" s="35"/>
      <c r="CR697" s="35"/>
      <c r="CX697" s="35"/>
      <c r="CY697" s="35"/>
      <c r="CZ697" s="35"/>
      <c r="DF697" s="35">
        <v>2.2020000000000001E-8</v>
      </c>
      <c r="DG697" s="35">
        <v>5.9112203000700001</v>
      </c>
      <c r="DH697" s="35">
        <v>867.42347575359997</v>
      </c>
      <c r="DI697" s="29">
        <f t="shared" si="352"/>
        <v>8.9895523889581705E-9</v>
      </c>
      <c r="DJ697" s="29">
        <f t="shared" si="353"/>
        <v>8.992195421908732E-9</v>
      </c>
      <c r="DK697" s="29">
        <f t="shared" si="354"/>
        <v>8.9921954127311267E-9</v>
      </c>
      <c r="DL697" s="29">
        <f t="shared" si="355"/>
        <v>8.9921954127311267E-9</v>
      </c>
      <c r="DN697" s="35"/>
      <c r="DO697" s="35"/>
      <c r="DP697" s="35"/>
      <c r="DV697" s="35"/>
      <c r="DW697" s="35"/>
      <c r="DX697" s="35"/>
      <c r="ED697" s="35"/>
      <c r="EE697" s="35"/>
      <c r="EF697" s="35"/>
      <c r="EL697" s="35"/>
      <c r="EM697" s="35"/>
      <c r="EN697" s="35"/>
      <c r="ET697" s="35"/>
      <c r="EU697" s="35"/>
      <c r="EV697" s="35"/>
    </row>
    <row r="698" spans="14:152" s="29" customFormat="1" ht="13.5" x14ac:dyDescent="0.3">
      <c r="N698" s="35">
        <v>4.4699999999999997E-9</v>
      </c>
      <c r="O698" s="35">
        <v>1.8727940037499999</v>
      </c>
      <c r="P698" s="35">
        <v>62.038977273999997</v>
      </c>
      <c r="Q698" s="29">
        <f t="shared" si="348"/>
        <v>-4.3184179661555391E-9</v>
      </c>
      <c r="R698" s="29">
        <f t="shared" si="349"/>
        <v>-4.3184071116949286E-9</v>
      </c>
      <c r="S698" s="29">
        <f t="shared" si="350"/>
        <v>-4.3184071117326207E-9</v>
      </c>
      <c r="T698" s="29">
        <f t="shared" si="351"/>
        <v>-4.3184071117326207E-9</v>
      </c>
      <c r="V698" s="35"/>
      <c r="W698" s="35"/>
      <c r="X698" s="35"/>
      <c r="AD698" s="35"/>
      <c r="AE698" s="35"/>
      <c r="AF698" s="35"/>
      <c r="AL698" s="35"/>
      <c r="AM698" s="35"/>
      <c r="AN698" s="35"/>
      <c r="AT698" s="35"/>
      <c r="AU698" s="35"/>
      <c r="AV698" s="35"/>
      <c r="BB698" s="35"/>
      <c r="BC698" s="35"/>
      <c r="BD698" s="35"/>
      <c r="BJ698" s="35"/>
      <c r="BK698" s="35"/>
      <c r="BL698" s="35"/>
      <c r="BR698" s="35"/>
      <c r="BS698" s="35"/>
      <c r="BT698" s="35"/>
      <c r="BZ698" s="35"/>
      <c r="CA698" s="35"/>
      <c r="CB698" s="35"/>
      <c r="CH698" s="35"/>
      <c r="CI698" s="35"/>
      <c r="CJ698" s="35"/>
      <c r="CP698" s="35"/>
      <c r="CQ698" s="35"/>
      <c r="CR698" s="35"/>
      <c r="CX698" s="35"/>
      <c r="CY698" s="35"/>
      <c r="CZ698" s="35"/>
      <c r="DF698" s="35">
        <v>2.8559999999999999E-8</v>
      </c>
      <c r="DG698" s="35">
        <v>0.94736445171000006</v>
      </c>
      <c r="DH698" s="35">
        <v>41.053796944600002</v>
      </c>
      <c r="DI698" s="29">
        <f t="shared" si="352"/>
        <v>-1.2379621789636942E-9</v>
      </c>
      <c r="DJ698" s="29">
        <f t="shared" si="353"/>
        <v>-1.2377846128967728E-9</v>
      </c>
      <c r="DK698" s="29">
        <f t="shared" si="354"/>
        <v>-1.2377846135133693E-9</v>
      </c>
      <c r="DL698" s="29">
        <f t="shared" si="355"/>
        <v>-1.2377846135133693E-9</v>
      </c>
      <c r="DN698" s="35"/>
      <c r="DO698" s="35"/>
      <c r="DP698" s="35"/>
      <c r="DV698" s="35"/>
      <c r="DW698" s="35"/>
      <c r="DX698" s="35"/>
      <c r="ED698" s="35"/>
      <c r="EE698" s="35"/>
      <c r="EF698" s="35"/>
      <c r="EL698" s="35"/>
      <c r="EM698" s="35"/>
      <c r="EN698" s="35"/>
      <c r="ET698" s="35"/>
      <c r="EU698" s="35"/>
      <c r="EV698" s="35"/>
    </row>
    <row r="699" spans="14:152" s="29" customFormat="1" ht="13.5" x14ac:dyDescent="0.3">
      <c r="N699" s="35">
        <v>4.56E-9</v>
      </c>
      <c r="O699" s="35">
        <v>5.4552199852000003</v>
      </c>
      <c r="P699" s="35">
        <v>1171.8758732690001</v>
      </c>
      <c r="Q699" s="29">
        <f t="shared" si="348"/>
        <v>3.646536254640004E-9</v>
      </c>
      <c r="R699" s="29">
        <f t="shared" si="349"/>
        <v>3.6460498302462472E-9</v>
      </c>
      <c r="S699" s="29">
        <f t="shared" si="350"/>
        <v>3.6460498319355337E-9</v>
      </c>
      <c r="T699" s="29">
        <f t="shared" si="351"/>
        <v>3.6460498319355337E-9</v>
      </c>
      <c r="V699" s="35"/>
      <c r="W699" s="35"/>
      <c r="X699" s="35"/>
      <c r="AD699" s="35"/>
      <c r="AE699" s="35"/>
      <c r="AF699" s="35"/>
      <c r="AL699" s="35"/>
      <c r="AM699" s="35"/>
      <c r="AN699" s="35"/>
      <c r="AT699" s="35"/>
      <c r="AU699" s="35"/>
      <c r="AV699" s="35"/>
      <c r="BB699" s="35"/>
      <c r="BC699" s="35"/>
      <c r="BD699" s="35"/>
      <c r="BJ699" s="35"/>
      <c r="BK699" s="35"/>
      <c r="BL699" s="35"/>
      <c r="BR699" s="35"/>
      <c r="BS699" s="35"/>
      <c r="BT699" s="35"/>
      <c r="BZ699" s="35"/>
      <c r="CA699" s="35"/>
      <c r="CB699" s="35"/>
      <c r="CH699" s="35"/>
      <c r="CI699" s="35"/>
      <c r="CJ699" s="35"/>
      <c r="CP699" s="35"/>
      <c r="CQ699" s="35"/>
      <c r="CR699" s="35"/>
      <c r="CX699" s="35"/>
      <c r="CY699" s="35"/>
      <c r="CZ699" s="35"/>
      <c r="DF699" s="35">
        <v>2.3960000000000001E-8</v>
      </c>
      <c r="DG699" s="35">
        <v>0.10516628717</v>
      </c>
      <c r="DH699" s="35">
        <v>206.93630796260001</v>
      </c>
      <c r="DI699" s="29">
        <f t="shared" si="352"/>
        <v>-2.2708681982630861E-8</v>
      </c>
      <c r="DJ699" s="29">
        <f t="shared" si="353"/>
        <v>-2.2708921683622868E-8</v>
      </c>
      <c r="DK699" s="29">
        <f t="shared" si="354"/>
        <v>-2.2708921682790552E-8</v>
      </c>
      <c r="DL699" s="29">
        <f t="shared" si="355"/>
        <v>-2.2708921682790552E-8</v>
      </c>
      <c r="DN699" s="35"/>
      <c r="DO699" s="35"/>
      <c r="DP699" s="35"/>
      <c r="DV699" s="35"/>
      <c r="DW699" s="35"/>
      <c r="DX699" s="35"/>
      <c r="ED699" s="35"/>
      <c r="EE699" s="35"/>
      <c r="EF699" s="35"/>
      <c r="EL699" s="35"/>
      <c r="EM699" s="35"/>
      <c r="EN699" s="35"/>
      <c r="ET699" s="35"/>
      <c r="EU699" s="35"/>
      <c r="EV699" s="35"/>
    </row>
    <row r="700" spans="14:152" s="29" customFormat="1" ht="13.5" x14ac:dyDescent="0.3">
      <c r="N700" s="35">
        <v>4.9900000000000003E-9</v>
      </c>
      <c r="O700" s="35">
        <v>1.9282177853</v>
      </c>
      <c r="P700" s="35">
        <v>217.44369702220001</v>
      </c>
      <c r="Q700" s="29">
        <f t="shared" si="348"/>
        <v>3.3923362556656218E-9</v>
      </c>
      <c r="R700" s="29">
        <f t="shared" si="349"/>
        <v>3.3922156311874495E-9</v>
      </c>
      <c r="S700" s="29">
        <f t="shared" si="350"/>
        <v>3.3922156316063205E-9</v>
      </c>
      <c r="T700" s="29">
        <f t="shared" si="351"/>
        <v>3.3922156316063205E-9</v>
      </c>
      <c r="V700" s="35"/>
      <c r="W700" s="35"/>
      <c r="X700" s="35"/>
      <c r="AD700" s="35"/>
      <c r="AE700" s="35"/>
      <c r="AF700" s="35"/>
      <c r="AL700" s="35"/>
      <c r="AM700" s="35"/>
      <c r="AN700" s="35"/>
      <c r="AT700" s="35"/>
      <c r="AU700" s="35"/>
      <c r="AV700" s="35"/>
      <c r="BB700" s="35"/>
      <c r="BC700" s="35"/>
      <c r="BD700" s="35"/>
      <c r="BJ700" s="35"/>
      <c r="BK700" s="35"/>
      <c r="BL700" s="35"/>
      <c r="BR700" s="35"/>
      <c r="BS700" s="35"/>
      <c r="BT700" s="35"/>
      <c r="BZ700" s="35"/>
      <c r="CA700" s="35"/>
      <c r="CB700" s="35"/>
      <c r="CH700" s="35"/>
      <c r="CI700" s="35"/>
      <c r="CJ700" s="35"/>
      <c r="CP700" s="35"/>
      <c r="CQ700" s="35"/>
      <c r="CR700" s="35"/>
      <c r="CX700" s="35"/>
      <c r="CY700" s="35"/>
      <c r="CZ700" s="35"/>
      <c r="DF700" s="35">
        <v>2.3450000000000002E-8</v>
      </c>
      <c r="DG700" s="35">
        <v>1.1668526777999999</v>
      </c>
      <c r="DH700" s="35">
        <v>640.86049416050002</v>
      </c>
      <c r="DI700" s="29">
        <f t="shared" si="352"/>
        <v>1.2852485086197954E-8</v>
      </c>
      <c r="DJ700" s="29">
        <f t="shared" si="353"/>
        <v>1.2850579606708629E-8</v>
      </c>
      <c r="DK700" s="29">
        <f t="shared" si="354"/>
        <v>1.2850579613325541E-8</v>
      </c>
      <c r="DL700" s="29">
        <f t="shared" si="355"/>
        <v>1.2850579613325541E-8</v>
      </c>
      <c r="DN700" s="35"/>
      <c r="DO700" s="35"/>
      <c r="DP700" s="35"/>
      <c r="DV700" s="35"/>
      <c r="DW700" s="35"/>
      <c r="DX700" s="35"/>
      <c r="ED700" s="35"/>
      <c r="EE700" s="35"/>
      <c r="EF700" s="35"/>
      <c r="EL700" s="35"/>
      <c r="EM700" s="35"/>
      <c r="EN700" s="35"/>
      <c r="ET700" s="35"/>
      <c r="EU700" s="35"/>
      <c r="EV700" s="35"/>
    </row>
    <row r="701" spans="14:152" s="29" customFormat="1" ht="13.5" x14ac:dyDescent="0.3">
      <c r="N701" s="35">
        <v>5.4800000000000001E-9</v>
      </c>
      <c r="O701" s="35">
        <v>3.2187330793400002</v>
      </c>
      <c r="P701" s="35">
        <v>824.74219374879999</v>
      </c>
      <c r="Q701" s="29">
        <f t="shared" si="348"/>
        <v>-3.3799749218546397E-9</v>
      </c>
      <c r="R701" s="29">
        <f t="shared" si="349"/>
        <v>-3.380514161962306E-9</v>
      </c>
      <c r="S701" s="29">
        <f t="shared" si="350"/>
        <v>-3.380514160089902E-9</v>
      </c>
      <c r="T701" s="29">
        <f t="shared" si="351"/>
        <v>-3.380514160089902E-9</v>
      </c>
      <c r="V701" s="35"/>
      <c r="W701" s="35"/>
      <c r="X701" s="35"/>
      <c r="AD701" s="35"/>
      <c r="AE701" s="35"/>
      <c r="AF701" s="35"/>
      <c r="AL701" s="35"/>
      <c r="AM701" s="35"/>
      <c r="AN701" s="35"/>
      <c r="AT701" s="35"/>
      <c r="AU701" s="35"/>
      <c r="AV701" s="35"/>
      <c r="BB701" s="35"/>
      <c r="BC701" s="35"/>
      <c r="BD701" s="35"/>
      <c r="BJ701" s="35"/>
      <c r="BK701" s="35"/>
      <c r="BL701" s="35"/>
      <c r="BR701" s="35"/>
      <c r="BS701" s="35"/>
      <c r="BT701" s="35"/>
      <c r="BZ701" s="35"/>
      <c r="CA701" s="35"/>
      <c r="CB701" s="35"/>
      <c r="CH701" s="35"/>
      <c r="CI701" s="35"/>
      <c r="CJ701" s="35"/>
      <c r="CP701" s="35"/>
      <c r="CQ701" s="35"/>
      <c r="CR701" s="35"/>
      <c r="CX701" s="35"/>
      <c r="CY701" s="35"/>
      <c r="CZ701" s="35"/>
      <c r="DF701" s="35">
        <v>2.2630000000000001E-8</v>
      </c>
      <c r="DG701" s="35">
        <v>4.6232758819799997</v>
      </c>
      <c r="DH701" s="35">
        <v>188.02630117250001</v>
      </c>
      <c r="DI701" s="29">
        <f t="shared" si="352"/>
        <v>3.9802224979645382E-9</v>
      </c>
      <c r="DJ701" s="29">
        <f t="shared" si="353"/>
        <v>3.9808574418386534E-9</v>
      </c>
      <c r="DK701" s="29">
        <f t="shared" si="354"/>
        <v>3.980857439633815E-9</v>
      </c>
      <c r="DL701" s="29">
        <f t="shared" si="355"/>
        <v>3.980857439633815E-9</v>
      </c>
      <c r="DN701" s="35"/>
      <c r="DO701" s="35"/>
      <c r="DP701" s="35"/>
      <c r="DV701" s="35"/>
      <c r="DW701" s="35"/>
      <c r="DX701" s="35"/>
      <c r="ED701" s="35"/>
      <c r="EE701" s="35"/>
      <c r="EF701" s="35"/>
      <c r="EL701" s="35"/>
      <c r="EM701" s="35"/>
      <c r="EN701" s="35"/>
      <c r="ET701" s="35"/>
      <c r="EU701" s="35"/>
      <c r="EV701" s="35"/>
    </row>
    <row r="702" spans="14:152" s="29" customFormat="1" ht="13.5" x14ac:dyDescent="0.3">
      <c r="N702" s="35">
        <v>5.7900000000000001E-9</v>
      </c>
      <c r="O702" s="35">
        <v>2.2942424792399998</v>
      </c>
      <c r="P702" s="35">
        <v>810.65811209909998</v>
      </c>
      <c r="Q702" s="29">
        <f t="shared" si="348"/>
        <v>-5.6141383801697255E-9</v>
      </c>
      <c r="R702" s="29">
        <f t="shared" si="349"/>
        <v>-5.6139643129326943E-9</v>
      </c>
      <c r="S702" s="29">
        <f t="shared" si="350"/>
        <v>-5.6139643135372839E-9</v>
      </c>
      <c r="T702" s="29">
        <f t="shared" si="351"/>
        <v>-5.6139643135372839E-9</v>
      </c>
      <c r="V702" s="35"/>
      <c r="W702" s="35"/>
      <c r="X702" s="35"/>
      <c r="AD702" s="35"/>
      <c r="AE702" s="35"/>
      <c r="AF702" s="35"/>
      <c r="AL702" s="35"/>
      <c r="AM702" s="35"/>
      <c r="AN702" s="35"/>
      <c r="AT702" s="35"/>
      <c r="AU702" s="35"/>
      <c r="AV702" s="35"/>
      <c r="BB702" s="35"/>
      <c r="BC702" s="35"/>
      <c r="BD702" s="35"/>
      <c r="BJ702" s="35"/>
      <c r="BK702" s="35"/>
      <c r="BL702" s="35"/>
      <c r="BR702" s="35"/>
      <c r="BS702" s="35"/>
      <c r="BT702" s="35"/>
      <c r="BZ702" s="35"/>
      <c r="CA702" s="35"/>
      <c r="CB702" s="35"/>
      <c r="CH702" s="35"/>
      <c r="CI702" s="35"/>
      <c r="CJ702" s="35"/>
      <c r="CP702" s="35"/>
      <c r="CQ702" s="35"/>
      <c r="CR702" s="35"/>
      <c r="CX702" s="35"/>
      <c r="CY702" s="35"/>
      <c r="CZ702" s="35"/>
      <c r="DF702" s="35">
        <v>2.2139999999999998E-8</v>
      </c>
      <c r="DG702" s="35">
        <v>3.97566024178</v>
      </c>
      <c r="DH702" s="35">
        <v>426.3375584451</v>
      </c>
      <c r="DI702" s="29">
        <f t="shared" si="352"/>
        <v>-2.1086015432059798E-9</v>
      </c>
      <c r="DJ702" s="29">
        <f t="shared" si="353"/>
        <v>-2.1100258645898302E-9</v>
      </c>
      <c r="DK702" s="29">
        <f t="shared" si="354"/>
        <v>-2.1100258596439531E-9</v>
      </c>
      <c r="DL702" s="29">
        <f t="shared" si="355"/>
        <v>-2.1100258596439531E-9</v>
      </c>
      <c r="DN702" s="35"/>
      <c r="DO702" s="35"/>
      <c r="DP702" s="35"/>
      <c r="DV702" s="35"/>
      <c r="DW702" s="35"/>
      <c r="DX702" s="35"/>
      <c r="ED702" s="35"/>
      <c r="EE702" s="35"/>
      <c r="EF702" s="35"/>
      <c r="EL702" s="35"/>
      <c r="EM702" s="35"/>
      <c r="EN702" s="35"/>
      <c r="ET702" s="35"/>
      <c r="EU702" s="35"/>
      <c r="EV702" s="35"/>
    </row>
    <row r="703" spans="14:152" s="29" customFormat="1" ht="13.5" x14ac:dyDescent="0.3">
      <c r="N703" s="35">
        <v>5.4999999999999996E-9</v>
      </c>
      <c r="O703" s="35">
        <v>0.67875196589999998</v>
      </c>
      <c r="P703" s="35">
        <v>315.16802937919999</v>
      </c>
      <c r="Q703" s="29">
        <f t="shared" si="348"/>
        <v>4.8644111074031359E-9</v>
      </c>
      <c r="R703" s="29">
        <f t="shared" si="349"/>
        <v>4.8642884823968363E-9</v>
      </c>
      <c r="S703" s="29">
        <f t="shared" si="350"/>
        <v>4.8642884828226672E-9</v>
      </c>
      <c r="T703" s="29">
        <f t="shared" si="351"/>
        <v>4.8642884828226672E-9</v>
      </c>
      <c r="V703" s="35"/>
      <c r="W703" s="35"/>
      <c r="X703" s="35"/>
      <c r="AD703" s="35"/>
      <c r="AE703" s="35"/>
      <c r="AF703" s="35"/>
      <c r="AL703" s="35"/>
      <c r="AM703" s="35"/>
      <c r="AN703" s="35"/>
      <c r="AT703" s="35"/>
      <c r="AU703" s="35"/>
      <c r="AV703" s="35"/>
      <c r="BB703" s="35"/>
      <c r="BC703" s="35"/>
      <c r="BD703" s="35"/>
      <c r="BJ703" s="35"/>
      <c r="BK703" s="35"/>
      <c r="BL703" s="35"/>
      <c r="BR703" s="35"/>
      <c r="BS703" s="35"/>
      <c r="BT703" s="35"/>
      <c r="BZ703" s="35"/>
      <c r="CA703" s="35"/>
      <c r="CB703" s="35"/>
      <c r="CH703" s="35"/>
      <c r="CI703" s="35"/>
      <c r="CJ703" s="35"/>
      <c r="CP703" s="35"/>
      <c r="CQ703" s="35"/>
      <c r="CR703" s="35"/>
      <c r="CX703" s="35"/>
      <c r="CY703" s="35"/>
      <c r="CZ703" s="35"/>
      <c r="DF703" s="35">
        <v>2.274E-8</v>
      </c>
      <c r="DG703" s="35">
        <v>4.9405583071999999</v>
      </c>
      <c r="DH703" s="35">
        <v>4002.8879843164</v>
      </c>
      <c r="DI703" s="29">
        <f t="shared" si="352"/>
        <v>1.5177972867053851E-8</v>
      </c>
      <c r="DJ703" s="29">
        <f t="shared" si="353"/>
        <v>1.5188244836624231E-8</v>
      </c>
      <c r="DK703" s="29">
        <f t="shared" si="354"/>
        <v>1.5188244800964921E-8</v>
      </c>
      <c r="DL703" s="29">
        <f t="shared" si="355"/>
        <v>1.5188244800964921E-8</v>
      </c>
      <c r="DN703" s="35"/>
      <c r="DO703" s="35"/>
      <c r="DP703" s="35"/>
      <c r="DV703" s="35"/>
      <c r="DW703" s="35"/>
      <c r="DX703" s="35"/>
      <c r="ED703" s="35"/>
      <c r="EE703" s="35"/>
      <c r="EF703" s="35"/>
      <c r="EL703" s="35"/>
      <c r="EM703" s="35"/>
      <c r="EN703" s="35"/>
      <c r="ET703" s="35"/>
      <c r="EU703" s="35"/>
      <c r="EV703" s="35"/>
    </row>
    <row r="704" spans="14:152" s="29" customFormat="1" ht="13.5" x14ac:dyDescent="0.3">
      <c r="N704" s="35">
        <v>5.5599999999999998E-9</v>
      </c>
      <c r="O704" s="35">
        <v>1.3027764689900001</v>
      </c>
      <c r="P704" s="35">
        <v>133.10087089929999</v>
      </c>
      <c r="Q704" s="29">
        <f t="shared" si="348"/>
        <v>-5.2724883857085187E-9</v>
      </c>
      <c r="R704" s="29">
        <f t="shared" si="349"/>
        <v>-5.2725239911504404E-9</v>
      </c>
      <c r="S704" s="29">
        <f t="shared" si="350"/>
        <v>-5.272523991026805E-9</v>
      </c>
      <c r="T704" s="29">
        <f t="shared" si="351"/>
        <v>-5.272523991026805E-9</v>
      </c>
      <c r="V704" s="35"/>
      <c r="W704" s="35"/>
      <c r="X704" s="35"/>
      <c r="AD704" s="35"/>
      <c r="AE704" s="35"/>
      <c r="AF704" s="35"/>
      <c r="AL704" s="35"/>
      <c r="AM704" s="35"/>
      <c r="AN704" s="35"/>
      <c r="AT704" s="35"/>
      <c r="AU704" s="35"/>
      <c r="AV704" s="35"/>
      <c r="BB704" s="35"/>
      <c r="BC704" s="35"/>
      <c r="BD704" s="35"/>
      <c r="BJ704" s="35"/>
      <c r="BK704" s="35"/>
      <c r="BL704" s="35"/>
      <c r="BR704" s="35"/>
      <c r="BS704" s="35"/>
      <c r="BT704" s="35"/>
      <c r="BZ704" s="35"/>
      <c r="CA704" s="35"/>
      <c r="CB704" s="35"/>
      <c r="CH704" s="35"/>
      <c r="CI704" s="35"/>
      <c r="CJ704" s="35"/>
      <c r="CP704" s="35"/>
      <c r="CQ704" s="35"/>
      <c r="CR704" s="35"/>
      <c r="CX704" s="35"/>
      <c r="CY704" s="35"/>
      <c r="CZ704" s="35"/>
      <c r="DF704" s="35">
        <v>2.5410000000000001E-8</v>
      </c>
      <c r="DG704" s="35">
        <v>0.83705615200000005</v>
      </c>
      <c r="DH704" s="35">
        <v>12352.8526045448</v>
      </c>
      <c r="DI704" s="29">
        <f t="shared" si="352"/>
        <v>2.3315511463502402E-8</v>
      </c>
      <c r="DJ704" s="29">
        <f t="shared" si="353"/>
        <v>2.3334387095786033E-8</v>
      </c>
      <c r="DK704" s="29">
        <f t="shared" si="354"/>
        <v>2.3334387030382976E-8</v>
      </c>
      <c r="DL704" s="29">
        <f t="shared" si="355"/>
        <v>2.3334387030382976E-8</v>
      </c>
      <c r="DN704" s="35"/>
      <c r="DO704" s="35"/>
      <c r="DP704" s="35"/>
      <c r="DV704" s="35"/>
      <c r="DW704" s="35"/>
      <c r="DX704" s="35"/>
      <c r="ED704" s="35"/>
      <c r="EE704" s="35"/>
      <c r="EF704" s="35"/>
      <c r="EL704" s="35"/>
      <c r="EM704" s="35"/>
      <c r="EN704" s="35"/>
      <c r="ET704" s="35"/>
      <c r="EU704" s="35"/>
      <c r="EV704" s="35"/>
    </row>
    <row r="705" spans="14:152" s="29" customFormat="1" ht="13.5" x14ac:dyDescent="0.3">
      <c r="N705" s="35">
        <v>4.49E-9</v>
      </c>
      <c r="O705" s="35">
        <v>6.0595455772399998</v>
      </c>
      <c r="P705" s="35">
        <v>141.69889060840001</v>
      </c>
      <c r="Q705" s="29">
        <f t="shared" ref="Q705:Q768" si="356">N705*COS(O705+P705*$C$31)</f>
        <v>-2.1802384393880853E-9</v>
      </c>
      <c r="R705" s="29">
        <f t="shared" ref="R705:R768" si="357">N705*COS(O705+P705*$C$52)</f>
        <v>-2.1801541292005801E-9</v>
      </c>
      <c r="S705" s="29">
        <f t="shared" ref="S705:S768" si="358">N705*COS(O705+P705*$C$73)</f>
        <v>-2.1801541294933496E-9</v>
      </c>
      <c r="T705" s="29">
        <f t="shared" ref="T705:T768" si="359">N705*COS(O705+P705*$C$94)</f>
        <v>-2.1801541294933496E-9</v>
      </c>
      <c r="V705" s="35"/>
      <c r="W705" s="35"/>
      <c r="X705" s="35"/>
      <c r="AD705" s="35"/>
      <c r="AE705" s="35"/>
      <c r="AF705" s="35"/>
      <c r="AL705" s="35"/>
      <c r="AM705" s="35"/>
      <c r="AN705" s="35"/>
      <c r="AT705" s="35"/>
      <c r="AU705" s="35"/>
      <c r="AV705" s="35"/>
      <c r="BB705" s="35"/>
      <c r="BC705" s="35"/>
      <c r="BD705" s="35"/>
      <c r="BJ705" s="35"/>
      <c r="BK705" s="35"/>
      <c r="BL705" s="35"/>
      <c r="BR705" s="35"/>
      <c r="BS705" s="35"/>
      <c r="BT705" s="35"/>
      <c r="BZ705" s="35"/>
      <c r="CA705" s="35"/>
      <c r="CB705" s="35"/>
      <c r="CH705" s="35"/>
      <c r="CI705" s="35"/>
      <c r="CJ705" s="35"/>
      <c r="CP705" s="35"/>
      <c r="CQ705" s="35"/>
      <c r="CR705" s="35"/>
      <c r="CX705" s="35"/>
      <c r="CY705" s="35"/>
      <c r="CZ705" s="35"/>
      <c r="DF705" s="35">
        <v>2.145E-8</v>
      </c>
      <c r="DG705" s="35">
        <v>3.4012004408399998</v>
      </c>
      <c r="DH705" s="35">
        <v>111.16952906589999</v>
      </c>
      <c r="DI705" s="29">
        <f t="shared" ref="DI705:DI768" si="360">DF705*COS(DG705+DH705*$C$31)</f>
        <v>1.0178391167900824E-8</v>
      </c>
      <c r="DJ705" s="29">
        <f t="shared" ref="DJ705:DJ768" si="361">DF705*COS(DG705+DH705*$C$52)</f>
        <v>1.0178072985610399E-8</v>
      </c>
      <c r="DK705" s="29">
        <f t="shared" ref="DK705:DK768" si="362">DF705*COS(DG705+DH705*$C$73)</f>
        <v>1.0178072986715281E-8</v>
      </c>
      <c r="DL705" s="29">
        <f t="shared" ref="DL705:DL768" si="363">DF705*COS(DG705+DH705*$C$94)</f>
        <v>1.0178072986715281E-8</v>
      </c>
      <c r="DN705" s="35"/>
      <c r="DO705" s="35"/>
      <c r="DP705" s="35"/>
      <c r="DV705" s="35"/>
      <c r="DW705" s="35"/>
      <c r="DX705" s="35"/>
      <c r="ED705" s="35"/>
      <c r="EE705" s="35"/>
      <c r="EF705" s="35"/>
      <c r="EL705" s="35"/>
      <c r="EM705" s="35"/>
      <c r="EN705" s="35"/>
      <c r="ET705" s="35"/>
      <c r="EU705" s="35"/>
      <c r="EV705" s="35"/>
    </row>
    <row r="706" spans="14:152" s="29" customFormat="1" ht="13.5" x14ac:dyDescent="0.3">
      <c r="N706" s="35">
        <v>4.4699999999999997E-9</v>
      </c>
      <c r="O706" s="35">
        <v>5.8373743321799996</v>
      </c>
      <c r="P706" s="35">
        <v>823.99143422340001</v>
      </c>
      <c r="Q706" s="29">
        <f t="shared" si="356"/>
        <v>4.1658829826997299E-9</v>
      </c>
      <c r="R706" s="29">
        <f t="shared" si="357"/>
        <v>4.166085370096682E-9</v>
      </c>
      <c r="S706" s="29">
        <f t="shared" si="358"/>
        <v>4.1660853693940086E-9</v>
      </c>
      <c r="T706" s="29">
        <f t="shared" si="359"/>
        <v>4.1660853693940086E-9</v>
      </c>
      <c r="V706" s="35"/>
      <c r="W706" s="35"/>
      <c r="X706" s="35"/>
      <c r="AD706" s="35"/>
      <c r="AE706" s="35"/>
      <c r="AF706" s="35"/>
      <c r="AL706" s="35"/>
      <c r="AM706" s="35"/>
      <c r="AN706" s="35"/>
      <c r="AT706" s="35"/>
      <c r="AU706" s="35"/>
      <c r="AV706" s="35"/>
      <c r="BB706" s="35"/>
      <c r="BC706" s="35"/>
      <c r="BD706" s="35"/>
      <c r="BJ706" s="35"/>
      <c r="BK706" s="35"/>
      <c r="BL706" s="35"/>
      <c r="BR706" s="35"/>
      <c r="BS706" s="35"/>
      <c r="BT706" s="35"/>
      <c r="BZ706" s="35"/>
      <c r="CA706" s="35"/>
      <c r="CB706" s="35"/>
      <c r="CH706" s="35"/>
      <c r="CI706" s="35"/>
      <c r="CJ706" s="35"/>
      <c r="CP706" s="35"/>
      <c r="CQ706" s="35"/>
      <c r="CR706" s="35"/>
      <c r="CX706" s="35"/>
      <c r="CY706" s="35"/>
      <c r="CZ706" s="35"/>
      <c r="DF706" s="35">
        <v>2.8950000000000001E-8</v>
      </c>
      <c r="DG706" s="35">
        <v>6.0738908260800004</v>
      </c>
      <c r="DH706" s="35">
        <v>2914.0142358237999</v>
      </c>
      <c r="DI706" s="29">
        <f t="shared" si="360"/>
        <v>-2.8949760231181874E-8</v>
      </c>
      <c r="DJ706" s="29">
        <f t="shared" si="361"/>
        <v>-2.8949705361379685E-8</v>
      </c>
      <c r="DK706" s="29">
        <f t="shared" si="362"/>
        <v>-2.8949705361580025E-8</v>
      </c>
      <c r="DL706" s="29">
        <f t="shared" si="363"/>
        <v>-2.8949705361580025E-8</v>
      </c>
      <c r="DN706" s="35"/>
      <c r="DO706" s="35"/>
      <c r="DP706" s="35"/>
      <c r="DV706" s="35"/>
      <c r="DW706" s="35"/>
      <c r="DX706" s="35"/>
      <c r="ED706" s="35"/>
      <c r="EE706" s="35"/>
      <c r="EF706" s="35"/>
      <c r="EL706" s="35"/>
      <c r="EM706" s="35"/>
      <c r="EN706" s="35"/>
      <c r="ET706" s="35"/>
      <c r="EU706" s="35"/>
      <c r="EV706" s="35"/>
    </row>
    <row r="707" spans="14:152" s="29" customFormat="1" ht="13.5" x14ac:dyDescent="0.3">
      <c r="N707" s="35">
        <v>5.1700000000000001E-9</v>
      </c>
      <c r="O707" s="35">
        <v>3.6283287982700001</v>
      </c>
      <c r="P707" s="35">
        <v>934.94851496820002</v>
      </c>
      <c r="Q707" s="29">
        <f t="shared" si="356"/>
        <v>5.1666704244086441E-9</v>
      </c>
      <c r="R707" s="29">
        <f t="shared" si="357"/>
        <v>5.1666440801809551E-9</v>
      </c>
      <c r="S707" s="29">
        <f t="shared" si="358"/>
        <v>5.1666440802726142E-9</v>
      </c>
      <c r="T707" s="29">
        <f t="shared" si="359"/>
        <v>5.1666440802726142E-9</v>
      </c>
      <c r="V707" s="35"/>
      <c r="W707" s="35"/>
      <c r="X707" s="35"/>
      <c r="AD707" s="35"/>
      <c r="AE707" s="35"/>
      <c r="AF707" s="35"/>
      <c r="AL707" s="35"/>
      <c r="AM707" s="35"/>
      <c r="AN707" s="35"/>
      <c r="AT707" s="35"/>
      <c r="AU707" s="35"/>
      <c r="AV707" s="35"/>
      <c r="BB707" s="35"/>
      <c r="BC707" s="35"/>
      <c r="BD707" s="35"/>
      <c r="BJ707" s="35"/>
      <c r="BK707" s="35"/>
      <c r="BL707" s="35"/>
      <c r="BR707" s="35"/>
      <c r="BS707" s="35"/>
      <c r="BT707" s="35"/>
      <c r="BZ707" s="35"/>
      <c r="CA707" s="35"/>
      <c r="CB707" s="35"/>
      <c r="CH707" s="35"/>
      <c r="CI707" s="35"/>
      <c r="CJ707" s="35"/>
      <c r="CP707" s="35"/>
      <c r="CQ707" s="35"/>
      <c r="CR707" s="35"/>
      <c r="CX707" s="35"/>
      <c r="CY707" s="35"/>
      <c r="CZ707" s="35"/>
      <c r="DF707" s="35">
        <v>2.5200000000000001E-8</v>
      </c>
      <c r="DG707" s="35">
        <v>1.05396310009</v>
      </c>
      <c r="DH707" s="35">
        <v>184.7272873558</v>
      </c>
      <c r="DI707" s="29">
        <f t="shared" si="360"/>
        <v>-1.5412783795051714E-8</v>
      </c>
      <c r="DJ707" s="29">
        <f t="shared" si="361"/>
        <v>-1.5413342064784849E-8</v>
      </c>
      <c r="DK707" s="29">
        <f t="shared" si="362"/>
        <v>-1.5413342062846291E-8</v>
      </c>
      <c r="DL707" s="29">
        <f t="shared" si="363"/>
        <v>-1.5413342062846291E-8</v>
      </c>
      <c r="DN707" s="35"/>
      <c r="DO707" s="35"/>
      <c r="DP707" s="35"/>
      <c r="DV707" s="35"/>
      <c r="DW707" s="35"/>
      <c r="DX707" s="35"/>
      <c r="ED707" s="35"/>
      <c r="EE707" s="35"/>
      <c r="EF707" s="35"/>
      <c r="EL707" s="35"/>
      <c r="EM707" s="35"/>
      <c r="EN707" s="35"/>
      <c r="ET707" s="35"/>
      <c r="EU707" s="35"/>
      <c r="EV707" s="35"/>
    </row>
    <row r="708" spans="14:152" s="29" customFormat="1" ht="13.5" x14ac:dyDescent="0.3">
      <c r="N708" s="35">
        <v>4.8200000000000003E-9</v>
      </c>
      <c r="O708" s="35">
        <v>1.0485523195599999</v>
      </c>
      <c r="P708" s="35">
        <v>1055.4497769261</v>
      </c>
      <c r="Q708" s="29">
        <f t="shared" si="356"/>
        <v>3.8121947997251094E-9</v>
      </c>
      <c r="R708" s="29">
        <f t="shared" si="357"/>
        <v>3.8117228582505631E-9</v>
      </c>
      <c r="S708" s="29">
        <f t="shared" si="358"/>
        <v>3.8117228598895355E-9</v>
      </c>
      <c r="T708" s="29">
        <f t="shared" si="359"/>
        <v>3.8117228598895355E-9</v>
      </c>
      <c r="V708" s="35"/>
      <c r="W708" s="35"/>
      <c r="X708" s="35"/>
      <c r="AD708" s="35"/>
      <c r="AE708" s="35"/>
      <c r="AF708" s="35"/>
      <c r="AL708" s="35"/>
      <c r="AM708" s="35"/>
      <c r="AN708" s="35"/>
      <c r="AT708" s="35"/>
      <c r="AU708" s="35"/>
      <c r="AV708" s="35"/>
      <c r="BB708" s="35"/>
      <c r="BC708" s="35"/>
      <c r="BD708" s="35"/>
      <c r="BJ708" s="35"/>
      <c r="BK708" s="35"/>
      <c r="BL708" s="35"/>
      <c r="BR708" s="35"/>
      <c r="BS708" s="35"/>
      <c r="BT708" s="35"/>
      <c r="BZ708" s="35"/>
      <c r="CA708" s="35"/>
      <c r="CB708" s="35"/>
      <c r="CH708" s="35"/>
      <c r="CI708" s="35"/>
      <c r="CJ708" s="35"/>
      <c r="CP708" s="35"/>
      <c r="CQ708" s="35"/>
      <c r="CR708" s="35"/>
      <c r="CX708" s="35"/>
      <c r="CY708" s="35"/>
      <c r="CZ708" s="35"/>
      <c r="DF708" s="35">
        <v>2.4480000000000001E-8</v>
      </c>
      <c r="DG708" s="35">
        <v>3.4982084111699998</v>
      </c>
      <c r="DH708" s="35">
        <v>481.73606947029998</v>
      </c>
      <c r="DI708" s="29">
        <f t="shared" si="360"/>
        <v>7.8616917636055243E-9</v>
      </c>
      <c r="DJ708" s="29">
        <f t="shared" si="361"/>
        <v>7.8599988060350305E-9</v>
      </c>
      <c r="DK708" s="29">
        <f t="shared" si="362"/>
        <v>7.8599988119138329E-9</v>
      </c>
      <c r="DL708" s="29">
        <f t="shared" si="363"/>
        <v>7.8599988119138329E-9</v>
      </c>
      <c r="DN708" s="35"/>
      <c r="DO708" s="35"/>
      <c r="DP708" s="35"/>
      <c r="DV708" s="35"/>
      <c r="DW708" s="35"/>
      <c r="DX708" s="35"/>
      <c r="ED708" s="35"/>
      <c r="EE708" s="35"/>
      <c r="EF708" s="35"/>
      <c r="EL708" s="35"/>
      <c r="EM708" s="35"/>
      <c r="EN708" s="35"/>
      <c r="ET708" s="35"/>
      <c r="EU708" s="35"/>
      <c r="EV708" s="35"/>
    </row>
    <row r="709" spans="14:152" s="29" customFormat="1" ht="13.5" x14ac:dyDescent="0.3">
      <c r="N709" s="35">
        <v>4.8200000000000003E-9</v>
      </c>
      <c r="O709" s="35">
        <v>4.0720779272199996</v>
      </c>
      <c r="P709" s="35">
        <v>195.89060769869999</v>
      </c>
      <c r="Q709" s="29">
        <f t="shared" si="356"/>
        <v>2.7226465412361555E-9</v>
      </c>
      <c r="R709" s="29">
        <f t="shared" si="357"/>
        <v>2.7227646449763548E-9</v>
      </c>
      <c r="S709" s="29">
        <f t="shared" si="358"/>
        <v>2.7227646445662456E-9</v>
      </c>
      <c r="T709" s="29">
        <f t="shared" si="359"/>
        <v>2.7227646445662456E-9</v>
      </c>
      <c r="V709" s="35"/>
      <c r="W709" s="35"/>
      <c r="X709" s="35"/>
      <c r="AD709" s="35"/>
      <c r="AE709" s="35"/>
      <c r="AF709" s="35"/>
      <c r="AL709" s="35"/>
      <c r="AM709" s="35"/>
      <c r="AN709" s="35"/>
      <c r="AT709" s="35"/>
      <c r="AU709" s="35"/>
      <c r="AV709" s="35"/>
      <c r="BB709" s="35"/>
      <c r="BC709" s="35"/>
      <c r="BD709" s="35"/>
      <c r="BJ709" s="35"/>
      <c r="BK709" s="35"/>
      <c r="BL709" s="35"/>
      <c r="BR709" s="35"/>
      <c r="BS709" s="35"/>
      <c r="BT709" s="35"/>
      <c r="BZ709" s="35"/>
      <c r="CA709" s="35"/>
      <c r="CB709" s="35"/>
      <c r="CH709" s="35"/>
      <c r="CI709" s="35"/>
      <c r="CJ709" s="35"/>
      <c r="CP709" s="35"/>
      <c r="CQ709" s="35"/>
      <c r="CR709" s="35"/>
      <c r="CX709" s="35"/>
      <c r="CY709" s="35"/>
      <c r="CZ709" s="35"/>
      <c r="DF709" s="35">
        <v>2.3429999999999999E-8</v>
      </c>
      <c r="DG709" s="35">
        <v>2.86472924644</v>
      </c>
      <c r="DH709" s="35">
        <v>207.07932031449999</v>
      </c>
      <c r="DI709" s="29">
        <f t="shared" si="360"/>
        <v>2.3394448069182049E-8</v>
      </c>
      <c r="DJ709" s="29">
        <f t="shared" si="361"/>
        <v>2.3394407557059696E-8</v>
      </c>
      <c r="DK709" s="29">
        <f t="shared" si="362"/>
        <v>2.3394407557200416E-8</v>
      </c>
      <c r="DL709" s="29">
        <f t="shared" si="363"/>
        <v>2.3394407557200416E-8</v>
      </c>
      <c r="DN709" s="35"/>
      <c r="DO709" s="35"/>
      <c r="DP709" s="35"/>
      <c r="DV709" s="35"/>
      <c r="DW709" s="35"/>
      <c r="DX709" s="35"/>
      <c r="ED709" s="35"/>
      <c r="EE709" s="35"/>
      <c r="EF709" s="35"/>
      <c r="EL709" s="35"/>
      <c r="EM709" s="35"/>
      <c r="EN709" s="35"/>
      <c r="ET709" s="35"/>
      <c r="EU709" s="35"/>
      <c r="EV709" s="35"/>
    </row>
    <row r="710" spans="14:152" s="29" customFormat="1" ht="13.5" x14ac:dyDescent="0.3">
      <c r="N710" s="35">
        <v>4.2800000000000001E-9</v>
      </c>
      <c r="O710" s="35">
        <v>0.65142455406999999</v>
      </c>
      <c r="P710" s="35">
        <v>427.34895040139997</v>
      </c>
      <c r="Q710" s="29">
        <f t="shared" si="356"/>
        <v>1.1069217566488524E-9</v>
      </c>
      <c r="R710" s="29">
        <f t="shared" si="357"/>
        <v>1.1071895787172757E-9</v>
      </c>
      <c r="S710" s="29">
        <f t="shared" si="358"/>
        <v>1.1071895777872813E-9</v>
      </c>
      <c r="T710" s="29">
        <f t="shared" si="359"/>
        <v>1.1071895777872813E-9</v>
      </c>
      <c r="V710" s="35"/>
      <c r="W710" s="35"/>
      <c r="X710" s="35"/>
      <c r="AD710" s="35"/>
      <c r="AE710" s="35"/>
      <c r="AF710" s="35"/>
      <c r="AL710" s="35"/>
      <c r="AM710" s="35"/>
      <c r="AN710" s="35"/>
      <c r="AT710" s="35"/>
      <c r="AU710" s="35"/>
      <c r="AV710" s="35"/>
      <c r="BB710" s="35"/>
      <c r="BC710" s="35"/>
      <c r="BD710" s="35"/>
      <c r="BJ710" s="35"/>
      <c r="BK710" s="35"/>
      <c r="BL710" s="35"/>
      <c r="BR710" s="35"/>
      <c r="BS710" s="35"/>
      <c r="BT710" s="35"/>
      <c r="BZ710" s="35"/>
      <c r="CA710" s="35"/>
      <c r="CB710" s="35"/>
      <c r="CH710" s="35"/>
      <c r="CI710" s="35"/>
      <c r="CJ710" s="35"/>
      <c r="CP710" s="35"/>
      <c r="CQ710" s="35"/>
      <c r="CR710" s="35"/>
      <c r="CX710" s="35"/>
      <c r="CY710" s="35"/>
      <c r="CZ710" s="35"/>
      <c r="DF710" s="35">
        <v>2.9639999999999999E-8</v>
      </c>
      <c r="DG710" s="35">
        <v>5.96264929181</v>
      </c>
      <c r="DH710" s="35">
        <v>465.95506679120001</v>
      </c>
      <c r="DI710" s="29">
        <f t="shared" si="360"/>
        <v>1.6895246836699833E-8</v>
      </c>
      <c r="DJ710" s="29">
        <f t="shared" si="361"/>
        <v>1.6896966909716808E-8</v>
      </c>
      <c r="DK710" s="29">
        <f t="shared" si="362"/>
        <v>1.6896966903744101E-8</v>
      </c>
      <c r="DL710" s="29">
        <f t="shared" si="363"/>
        <v>1.6896966903744101E-8</v>
      </c>
      <c r="DN710" s="35"/>
      <c r="DO710" s="35"/>
      <c r="DP710" s="35"/>
      <c r="DV710" s="35"/>
      <c r="DW710" s="35"/>
      <c r="DX710" s="35"/>
      <c r="ED710" s="35"/>
      <c r="EE710" s="35"/>
      <c r="EF710" s="35"/>
      <c r="EL710" s="35"/>
      <c r="EM710" s="35"/>
      <c r="EN710" s="35"/>
      <c r="ET710" s="35"/>
      <c r="EU710" s="35"/>
      <c r="EV710" s="35"/>
    </row>
    <row r="711" spans="14:152" s="29" customFormat="1" ht="13.5" x14ac:dyDescent="0.3">
      <c r="N711" s="35">
        <v>5.8500000000000003E-9</v>
      </c>
      <c r="O711" s="35">
        <v>5.4840613868399997</v>
      </c>
      <c r="P711" s="35">
        <v>376.19561469690001</v>
      </c>
      <c r="Q711" s="29">
        <f t="shared" si="356"/>
        <v>3.2964774836299449E-9</v>
      </c>
      <c r="R711" s="29">
        <f t="shared" si="357"/>
        <v>3.2962018858493816E-9</v>
      </c>
      <c r="S711" s="29">
        <f t="shared" si="358"/>
        <v>3.2962018868064114E-9</v>
      </c>
      <c r="T711" s="29">
        <f t="shared" si="359"/>
        <v>3.2962018868064114E-9</v>
      </c>
      <c r="V711" s="35"/>
      <c r="W711" s="35"/>
      <c r="X711" s="35"/>
      <c r="AD711" s="35"/>
      <c r="AE711" s="35"/>
      <c r="AF711" s="35"/>
      <c r="AL711" s="35"/>
      <c r="AM711" s="35"/>
      <c r="AN711" s="35"/>
      <c r="AT711" s="35"/>
      <c r="AU711" s="35"/>
      <c r="AV711" s="35"/>
      <c r="BB711" s="35"/>
      <c r="BC711" s="35"/>
      <c r="BD711" s="35"/>
      <c r="BJ711" s="35"/>
      <c r="BK711" s="35"/>
      <c r="BL711" s="35"/>
      <c r="BR711" s="35"/>
      <c r="BS711" s="35"/>
      <c r="BT711" s="35"/>
      <c r="BZ711" s="35"/>
      <c r="CA711" s="35"/>
      <c r="CB711" s="35"/>
      <c r="CH711" s="35"/>
      <c r="CI711" s="35"/>
      <c r="CJ711" s="35"/>
      <c r="CP711" s="35"/>
      <c r="CQ711" s="35"/>
      <c r="CR711" s="35"/>
      <c r="CX711" s="35"/>
      <c r="CY711" s="35"/>
      <c r="CZ711" s="35"/>
      <c r="DF711" s="35">
        <v>2.1220000000000001E-8</v>
      </c>
      <c r="DG711" s="35">
        <v>4.0456005817699996</v>
      </c>
      <c r="DH711" s="35">
        <v>118.07062774560001</v>
      </c>
      <c r="DI711" s="29">
        <f t="shared" si="360"/>
        <v>2.0143483404826211E-8</v>
      </c>
      <c r="DJ711" s="29">
        <f t="shared" si="361"/>
        <v>2.0143363970467628E-8</v>
      </c>
      <c r="DK711" s="29">
        <f t="shared" si="362"/>
        <v>2.014336397088237E-8</v>
      </c>
      <c r="DL711" s="29">
        <f t="shared" si="363"/>
        <v>2.014336397088237E-8</v>
      </c>
      <c r="DN711" s="35"/>
      <c r="DO711" s="35"/>
      <c r="DP711" s="35"/>
      <c r="DV711" s="35"/>
      <c r="DW711" s="35"/>
      <c r="DX711" s="35"/>
      <c r="ED711" s="35"/>
      <c r="EE711" s="35"/>
      <c r="EF711" s="35"/>
      <c r="EL711" s="35"/>
      <c r="EM711" s="35"/>
      <c r="EN711" s="35"/>
      <c r="ET711" s="35"/>
      <c r="EU711" s="35"/>
      <c r="EV711" s="35"/>
    </row>
    <row r="712" spans="14:152" s="29" customFormat="1" ht="13.5" x14ac:dyDescent="0.3">
      <c r="N712" s="35">
        <v>4.6900000000000001E-9</v>
      </c>
      <c r="O712" s="35">
        <v>3.8734429445499998</v>
      </c>
      <c r="P712" s="35">
        <v>320.58465535059997</v>
      </c>
      <c r="Q712" s="29">
        <f t="shared" si="356"/>
        <v>-4.4145431648705362E-9</v>
      </c>
      <c r="R712" s="29">
        <f t="shared" si="357"/>
        <v>-4.4144662013788542E-9</v>
      </c>
      <c r="S712" s="29">
        <f t="shared" si="358"/>
        <v>-4.4144662016461237E-9</v>
      </c>
      <c r="T712" s="29">
        <f t="shared" si="359"/>
        <v>-4.4144662016461237E-9</v>
      </c>
      <c r="V712" s="35"/>
      <c r="W712" s="35"/>
      <c r="X712" s="35"/>
      <c r="AD712" s="35"/>
      <c r="AE712" s="35"/>
      <c r="AF712" s="35"/>
      <c r="AL712" s="35"/>
      <c r="AM712" s="35"/>
      <c r="AN712" s="35"/>
      <c r="AT712" s="35"/>
      <c r="AU712" s="35"/>
      <c r="AV712" s="35"/>
      <c r="BB712" s="35"/>
      <c r="BC712" s="35"/>
      <c r="BD712" s="35"/>
      <c r="BJ712" s="35"/>
      <c r="BK712" s="35"/>
      <c r="BL712" s="35"/>
      <c r="BR712" s="35"/>
      <c r="BS712" s="35"/>
      <c r="BT712" s="35"/>
      <c r="BZ712" s="35"/>
      <c r="CA712" s="35"/>
      <c r="CB712" s="35"/>
      <c r="CH712" s="35"/>
      <c r="CI712" s="35"/>
      <c r="CJ712" s="35"/>
      <c r="CP712" s="35"/>
      <c r="CQ712" s="35"/>
      <c r="CR712" s="35"/>
      <c r="CX712" s="35"/>
      <c r="CY712" s="35"/>
      <c r="CZ712" s="35"/>
      <c r="DF712" s="35">
        <v>2.4520000000000001E-8</v>
      </c>
      <c r="DG712" s="35">
        <v>4.3525121040199997</v>
      </c>
      <c r="DH712" s="35">
        <v>1382.8873468465999</v>
      </c>
      <c r="DI712" s="29">
        <f t="shared" si="360"/>
        <v>-2.6841148801404366E-9</v>
      </c>
      <c r="DJ712" s="29">
        <f t="shared" si="361"/>
        <v>-2.6790056993172994E-9</v>
      </c>
      <c r="DK712" s="29">
        <f t="shared" si="362"/>
        <v>-2.679005717058936E-9</v>
      </c>
      <c r="DL712" s="29">
        <f t="shared" si="363"/>
        <v>-2.679005717058936E-9</v>
      </c>
      <c r="DN712" s="35"/>
      <c r="DO712" s="35"/>
      <c r="DP712" s="35"/>
      <c r="DV712" s="35"/>
      <c r="DW712" s="35"/>
      <c r="DX712" s="35"/>
      <c r="ED712" s="35"/>
      <c r="EE712" s="35"/>
      <c r="EF712" s="35"/>
      <c r="EL712" s="35"/>
      <c r="EM712" s="35"/>
      <c r="EN712" s="35"/>
      <c r="ET712" s="35"/>
      <c r="EU712" s="35"/>
      <c r="EV712" s="35"/>
    </row>
    <row r="713" spans="14:152" s="29" customFormat="1" ht="13.5" x14ac:dyDescent="0.3">
      <c r="N713" s="35">
        <v>4.8799999999999997E-9</v>
      </c>
      <c r="O713" s="35">
        <v>2.8352396425999999</v>
      </c>
      <c r="P713" s="35">
        <v>460.53844081979997</v>
      </c>
      <c r="Q713" s="29">
        <f t="shared" si="356"/>
        <v>-3.0697144644182179E-9</v>
      </c>
      <c r="R713" s="29">
        <f t="shared" si="357"/>
        <v>-3.069979289847588E-9</v>
      </c>
      <c r="S713" s="29">
        <f t="shared" si="358"/>
        <v>-3.0699792889280158E-9</v>
      </c>
      <c r="T713" s="29">
        <f t="shared" si="359"/>
        <v>-3.0699792889280158E-9</v>
      </c>
      <c r="V713" s="35"/>
      <c r="W713" s="35"/>
      <c r="X713" s="35"/>
      <c r="AD713" s="35"/>
      <c r="AE713" s="35"/>
      <c r="AF713" s="35"/>
      <c r="AL713" s="35"/>
      <c r="AM713" s="35"/>
      <c r="AN713" s="35"/>
      <c r="AT713" s="35"/>
      <c r="AU713" s="35"/>
      <c r="AV713" s="35"/>
      <c r="BB713" s="35"/>
      <c r="BC713" s="35"/>
      <c r="BD713" s="35"/>
      <c r="BJ713" s="35"/>
      <c r="BK713" s="35"/>
      <c r="BL713" s="35"/>
      <c r="BR713" s="35"/>
      <c r="BS713" s="35"/>
      <c r="BT713" s="35"/>
      <c r="BZ713" s="35"/>
      <c r="CA713" s="35"/>
      <c r="CB713" s="35"/>
      <c r="CH713" s="35"/>
      <c r="CI713" s="35"/>
      <c r="CJ713" s="35"/>
      <c r="CP713" s="35"/>
      <c r="CQ713" s="35"/>
      <c r="CR713" s="35"/>
      <c r="CX713" s="35"/>
      <c r="CY713" s="35"/>
      <c r="CZ713" s="35"/>
      <c r="DF713" s="35">
        <v>2.131E-8</v>
      </c>
      <c r="DG713" s="35">
        <v>0.61211416272999997</v>
      </c>
      <c r="DH713" s="35">
        <v>335.14181775230003</v>
      </c>
      <c r="DI713" s="29">
        <f t="shared" si="360"/>
        <v>2.0759792038574425E-8</v>
      </c>
      <c r="DJ713" s="29">
        <f t="shared" si="361"/>
        <v>2.0759547593327657E-8</v>
      </c>
      <c r="DK713" s="29">
        <f t="shared" si="362"/>
        <v>2.0759547594176579E-8</v>
      </c>
      <c r="DL713" s="29">
        <f t="shared" si="363"/>
        <v>2.0759547594176579E-8</v>
      </c>
      <c r="DN713" s="35"/>
      <c r="DO713" s="35"/>
      <c r="DP713" s="35"/>
      <c r="DV713" s="35"/>
      <c r="DW713" s="35"/>
      <c r="DX713" s="35"/>
      <c r="ED713" s="35"/>
      <c r="EE713" s="35"/>
      <c r="EF713" s="35"/>
      <c r="EL713" s="35"/>
      <c r="EM713" s="35"/>
      <c r="EN713" s="35"/>
      <c r="ET713" s="35"/>
      <c r="EU713" s="35"/>
      <c r="EV713" s="35"/>
    </row>
    <row r="714" spans="14:152" s="29" customFormat="1" ht="13.5" x14ac:dyDescent="0.3">
      <c r="N714" s="35">
        <v>4.4999999999999998E-9</v>
      </c>
      <c r="O714" s="35">
        <v>4.3041965206399997</v>
      </c>
      <c r="P714" s="35">
        <v>88.114920691600005</v>
      </c>
      <c r="Q714" s="29">
        <f t="shared" si="356"/>
        <v>3.8414425487017697E-9</v>
      </c>
      <c r="R714" s="29">
        <f t="shared" si="357"/>
        <v>3.8414112426438719E-9</v>
      </c>
      <c r="S714" s="29">
        <f t="shared" si="358"/>
        <v>3.8414112427525825E-9</v>
      </c>
      <c r="T714" s="29">
        <f t="shared" si="359"/>
        <v>3.8414112427525825E-9</v>
      </c>
      <c r="V714" s="35"/>
      <c r="W714" s="35"/>
      <c r="X714" s="35"/>
      <c r="AD714" s="35"/>
      <c r="AE714" s="35"/>
      <c r="AF714" s="35"/>
      <c r="AL714" s="35"/>
      <c r="AM714" s="35"/>
      <c r="AN714" s="35"/>
      <c r="AT714" s="35"/>
      <c r="AU714" s="35"/>
      <c r="AV714" s="35"/>
      <c r="BB714" s="35"/>
      <c r="BC714" s="35"/>
      <c r="BD714" s="35"/>
      <c r="BJ714" s="35"/>
      <c r="BK714" s="35"/>
      <c r="BL714" s="35"/>
      <c r="BR714" s="35"/>
      <c r="BS714" s="35"/>
      <c r="BT714" s="35"/>
      <c r="BZ714" s="35"/>
      <c r="CA714" s="35"/>
      <c r="CB714" s="35"/>
      <c r="CH714" s="35"/>
      <c r="CI714" s="35"/>
      <c r="CJ714" s="35"/>
      <c r="CP714" s="35"/>
      <c r="CQ714" s="35"/>
      <c r="CR714" s="35"/>
      <c r="CX714" s="35"/>
      <c r="CY714" s="35"/>
      <c r="CZ714" s="35"/>
      <c r="DF714" s="35">
        <v>2.1159999999999999E-8</v>
      </c>
      <c r="DG714" s="35">
        <v>4.7618173484200002</v>
      </c>
      <c r="DH714" s="35">
        <v>765.88461021249998</v>
      </c>
      <c r="DI714" s="29">
        <f t="shared" si="360"/>
        <v>-1.6387764847880802E-9</v>
      </c>
      <c r="DJ714" s="29">
        <f t="shared" si="361"/>
        <v>-1.6412257027244726E-9</v>
      </c>
      <c r="DK714" s="29">
        <f t="shared" si="362"/>
        <v>-1.64122569421964E-9</v>
      </c>
      <c r="DL714" s="29">
        <f t="shared" si="363"/>
        <v>-1.64122569421964E-9</v>
      </c>
      <c r="DN714" s="35"/>
      <c r="DO714" s="35"/>
      <c r="DP714" s="35"/>
      <c r="DV714" s="35"/>
      <c r="DW714" s="35"/>
      <c r="DX714" s="35"/>
      <c r="ED714" s="35"/>
      <c r="EE714" s="35"/>
      <c r="EF714" s="35"/>
      <c r="EL714" s="35"/>
      <c r="EM714" s="35"/>
      <c r="EN714" s="35"/>
      <c r="ET714" s="35"/>
      <c r="EU714" s="35"/>
      <c r="EV714" s="35"/>
    </row>
    <row r="715" spans="14:152" s="29" customFormat="1" ht="13.5" x14ac:dyDescent="0.3">
      <c r="N715" s="35">
        <v>5.3700000000000003E-9</v>
      </c>
      <c r="O715" s="35">
        <v>0.85582040238000001</v>
      </c>
      <c r="P715" s="35">
        <v>214.19286731529999</v>
      </c>
      <c r="Q715" s="29">
        <f t="shared" si="356"/>
        <v>-1.9802201568188229E-9</v>
      </c>
      <c r="R715" s="29">
        <f t="shared" si="357"/>
        <v>-1.9803822239288665E-9</v>
      </c>
      <c r="S715" s="29">
        <f t="shared" si="358"/>
        <v>-1.9803822233660991E-9</v>
      </c>
      <c r="T715" s="29">
        <f t="shared" si="359"/>
        <v>-1.9803822233660991E-9</v>
      </c>
      <c r="V715" s="35"/>
      <c r="W715" s="35"/>
      <c r="X715" s="35"/>
      <c r="AD715" s="35"/>
      <c r="AE715" s="35"/>
      <c r="AF715" s="35"/>
      <c r="AL715" s="35"/>
      <c r="AM715" s="35"/>
      <c r="AN715" s="35"/>
      <c r="AT715" s="35"/>
      <c r="AU715" s="35"/>
      <c r="AV715" s="35"/>
      <c r="BB715" s="35"/>
      <c r="BC715" s="35"/>
      <c r="BD715" s="35"/>
      <c r="BJ715" s="35"/>
      <c r="BK715" s="35"/>
      <c r="BL715" s="35"/>
      <c r="BR715" s="35"/>
      <c r="BS715" s="35"/>
      <c r="BT715" s="35"/>
      <c r="BZ715" s="35"/>
      <c r="CA715" s="35"/>
      <c r="CB715" s="35"/>
      <c r="CH715" s="35"/>
      <c r="CI715" s="35"/>
      <c r="CJ715" s="35"/>
      <c r="CP715" s="35"/>
      <c r="CQ715" s="35"/>
      <c r="CR715" s="35"/>
      <c r="CX715" s="35"/>
      <c r="CY715" s="35"/>
      <c r="CZ715" s="35"/>
      <c r="DF715" s="35">
        <v>2.2449999999999999E-8</v>
      </c>
      <c r="DG715" s="35">
        <v>5.6707863228299997</v>
      </c>
      <c r="DH715" s="35">
        <v>6467.9257579615996</v>
      </c>
      <c r="DI715" s="29">
        <f t="shared" si="360"/>
        <v>-1.6172988069828934E-8</v>
      </c>
      <c r="DJ715" s="29">
        <f t="shared" si="361"/>
        <v>-1.6188246151413791E-8</v>
      </c>
      <c r="DK715" s="29">
        <f t="shared" si="362"/>
        <v>-1.6188246098457841E-8</v>
      </c>
      <c r="DL715" s="29">
        <f t="shared" si="363"/>
        <v>-1.6188246098457841E-8</v>
      </c>
      <c r="DN715" s="35"/>
      <c r="DO715" s="35"/>
      <c r="DP715" s="35"/>
      <c r="DV715" s="35"/>
      <c r="DW715" s="35"/>
      <c r="DX715" s="35"/>
      <c r="ED715" s="35"/>
      <c r="EE715" s="35"/>
      <c r="EF715" s="35"/>
      <c r="EL715" s="35"/>
      <c r="EM715" s="35"/>
      <c r="EN715" s="35"/>
      <c r="ET715" s="35"/>
      <c r="EU715" s="35"/>
      <c r="EV715" s="35"/>
    </row>
    <row r="716" spans="14:152" s="29" customFormat="1" ht="13.5" x14ac:dyDescent="0.3">
      <c r="N716" s="35">
        <v>4.3800000000000002E-9</v>
      </c>
      <c r="O716" s="35">
        <v>1.32216133929</v>
      </c>
      <c r="P716" s="35">
        <v>963.4027029714</v>
      </c>
      <c r="Q716" s="29">
        <f t="shared" si="356"/>
        <v>-1.3324537007306973E-9</v>
      </c>
      <c r="R716" s="29">
        <f t="shared" si="357"/>
        <v>-1.3330630145030944E-9</v>
      </c>
      <c r="S716" s="29">
        <f t="shared" si="358"/>
        <v>-1.3330630123873362E-9</v>
      </c>
      <c r="T716" s="29">
        <f t="shared" si="359"/>
        <v>-1.3330630123873362E-9</v>
      </c>
      <c r="V716" s="35"/>
      <c r="W716" s="35"/>
      <c r="X716" s="35"/>
      <c r="AD716" s="35"/>
      <c r="AE716" s="35"/>
      <c r="AF716" s="35"/>
      <c r="AL716" s="35"/>
      <c r="AM716" s="35"/>
      <c r="AN716" s="35"/>
      <c r="AT716" s="35"/>
      <c r="AU716" s="35"/>
      <c r="AV716" s="35"/>
      <c r="BB716" s="35"/>
      <c r="BC716" s="35"/>
      <c r="BD716" s="35"/>
      <c r="BJ716" s="35"/>
      <c r="BK716" s="35"/>
      <c r="BL716" s="35"/>
      <c r="BR716" s="35"/>
      <c r="BS716" s="35"/>
      <c r="BT716" s="35"/>
      <c r="BZ716" s="35"/>
      <c r="CA716" s="35"/>
      <c r="CB716" s="35"/>
      <c r="CH716" s="35"/>
      <c r="CI716" s="35"/>
      <c r="CJ716" s="35"/>
      <c r="CP716" s="35"/>
      <c r="CQ716" s="35"/>
      <c r="CR716" s="35"/>
      <c r="CX716" s="35"/>
      <c r="CY716" s="35"/>
      <c r="CZ716" s="35"/>
      <c r="DF716" s="35">
        <v>2.4249999999999999E-8</v>
      </c>
      <c r="DG716" s="35">
        <v>0.84789834075000003</v>
      </c>
      <c r="DH716" s="35">
        <v>550.13783421970004</v>
      </c>
      <c r="DI716" s="29">
        <f t="shared" si="360"/>
        <v>-2.2709124166059696E-8</v>
      </c>
      <c r="DJ716" s="29">
        <f t="shared" si="361"/>
        <v>-2.2709833455906225E-8</v>
      </c>
      <c r="DK716" s="29">
        <f t="shared" si="362"/>
        <v>-2.2709833453443517E-8</v>
      </c>
      <c r="DL716" s="29">
        <f t="shared" si="363"/>
        <v>-2.2709833453443517E-8</v>
      </c>
      <c r="DN716" s="35"/>
      <c r="DO716" s="35"/>
      <c r="DP716" s="35"/>
      <c r="DV716" s="35"/>
      <c r="DW716" s="35"/>
      <c r="DX716" s="35"/>
      <c r="ED716" s="35"/>
      <c r="EE716" s="35"/>
      <c r="EF716" s="35"/>
      <c r="EL716" s="35"/>
      <c r="EM716" s="35"/>
      <c r="EN716" s="35"/>
      <c r="ET716" s="35"/>
      <c r="EU716" s="35"/>
      <c r="EV716" s="35"/>
    </row>
    <row r="717" spans="14:152" s="29" customFormat="1" ht="13.5" x14ac:dyDescent="0.3">
      <c r="N717" s="35">
        <v>5.5999999999999997E-9</v>
      </c>
      <c r="O717" s="35">
        <v>2.5037422872800001</v>
      </c>
      <c r="P717" s="35">
        <v>952.09637027660006</v>
      </c>
      <c r="Q717" s="29">
        <f t="shared" si="356"/>
        <v>3.5595626474898547E-9</v>
      </c>
      <c r="R717" s="29">
        <f t="shared" si="357"/>
        <v>3.5589386792667441E-9</v>
      </c>
      <c r="S717" s="29">
        <f t="shared" si="358"/>
        <v>3.5589386814335851E-9</v>
      </c>
      <c r="T717" s="29">
        <f t="shared" si="359"/>
        <v>3.5589386814335851E-9</v>
      </c>
      <c r="V717" s="35"/>
      <c r="W717" s="35"/>
      <c r="X717" s="35"/>
      <c r="AD717" s="35"/>
      <c r="AE717" s="35"/>
      <c r="AF717" s="35"/>
      <c r="AL717" s="35"/>
      <c r="AM717" s="35"/>
      <c r="AN717" s="35"/>
      <c r="AT717" s="35"/>
      <c r="AU717" s="35"/>
      <c r="AV717" s="35"/>
      <c r="BB717" s="35"/>
      <c r="BC717" s="35"/>
      <c r="BD717" s="35"/>
      <c r="BJ717" s="35"/>
      <c r="BK717" s="35"/>
      <c r="BL717" s="35"/>
      <c r="BR717" s="35"/>
      <c r="BS717" s="35"/>
      <c r="BT717" s="35"/>
      <c r="BZ717" s="35"/>
      <c r="CA717" s="35"/>
      <c r="CB717" s="35"/>
      <c r="CH717" s="35"/>
      <c r="CI717" s="35"/>
      <c r="CJ717" s="35"/>
      <c r="CP717" s="35"/>
      <c r="CQ717" s="35"/>
      <c r="CR717" s="35"/>
      <c r="CX717" s="35"/>
      <c r="CY717" s="35"/>
      <c r="CZ717" s="35"/>
      <c r="DF717" s="35">
        <v>2.227E-8</v>
      </c>
      <c r="DG717" s="35">
        <v>1.15684015463</v>
      </c>
      <c r="DH717" s="35">
        <v>227.31374111849999</v>
      </c>
      <c r="DI717" s="29">
        <f t="shared" si="360"/>
        <v>3.0294790714067029E-9</v>
      </c>
      <c r="DJ717" s="29">
        <f t="shared" si="361"/>
        <v>3.0287188367221616E-9</v>
      </c>
      <c r="DK717" s="29">
        <f t="shared" si="362"/>
        <v>3.0287188393620511E-9</v>
      </c>
      <c r="DL717" s="29">
        <f t="shared" si="363"/>
        <v>3.0287188393620511E-9</v>
      </c>
      <c r="DN717" s="35"/>
      <c r="DO717" s="35"/>
      <c r="DP717" s="35"/>
      <c r="DV717" s="35"/>
      <c r="DW717" s="35"/>
      <c r="DX717" s="35"/>
      <c r="ED717" s="35"/>
      <c r="EE717" s="35"/>
      <c r="EF717" s="35"/>
      <c r="EL717" s="35"/>
      <c r="EM717" s="35"/>
      <c r="EN717" s="35"/>
      <c r="ET717" s="35"/>
      <c r="EU717" s="35"/>
      <c r="EV717" s="35"/>
    </row>
    <row r="718" spans="14:152" s="29" customFormat="1" ht="13.5" x14ac:dyDescent="0.3">
      <c r="N718" s="35">
        <v>4.42E-9</v>
      </c>
      <c r="O718" s="35">
        <v>2.8000264964900001</v>
      </c>
      <c r="P718" s="35">
        <v>209.15449385380001</v>
      </c>
      <c r="Q718" s="29">
        <f t="shared" si="356"/>
        <v>4.4036294315915548E-9</v>
      </c>
      <c r="R718" s="29">
        <f t="shared" si="357"/>
        <v>4.4036173795885373E-9</v>
      </c>
      <c r="S718" s="29">
        <f t="shared" si="358"/>
        <v>4.4036173796303951E-9</v>
      </c>
      <c r="T718" s="29">
        <f t="shared" si="359"/>
        <v>4.4036173796303951E-9</v>
      </c>
      <c r="V718" s="35"/>
      <c r="W718" s="35"/>
      <c r="X718" s="35"/>
      <c r="AD718" s="35"/>
      <c r="AE718" s="35"/>
      <c r="AF718" s="35"/>
      <c r="AL718" s="35"/>
      <c r="AM718" s="35"/>
      <c r="AN718" s="35"/>
      <c r="AT718" s="35"/>
      <c r="AU718" s="35"/>
      <c r="AV718" s="35"/>
      <c r="BB718" s="35"/>
      <c r="BC718" s="35"/>
      <c r="BD718" s="35"/>
      <c r="BJ718" s="35"/>
      <c r="BK718" s="35"/>
      <c r="BL718" s="35"/>
      <c r="BR718" s="35"/>
      <c r="BS718" s="35"/>
      <c r="BT718" s="35"/>
      <c r="BZ718" s="35"/>
      <c r="CA718" s="35"/>
      <c r="CB718" s="35"/>
      <c r="CH718" s="35"/>
      <c r="CI718" s="35"/>
      <c r="CJ718" s="35"/>
      <c r="CP718" s="35"/>
      <c r="CQ718" s="35"/>
      <c r="CR718" s="35"/>
      <c r="CX718" s="35"/>
      <c r="CY718" s="35"/>
      <c r="CZ718" s="35"/>
      <c r="DF718" s="35">
        <v>2.3140000000000001E-8</v>
      </c>
      <c r="DG718" s="35">
        <v>6.1310497181899999</v>
      </c>
      <c r="DH718" s="35">
        <v>2730.2069586891998</v>
      </c>
      <c r="DI718" s="29">
        <f t="shared" si="360"/>
        <v>2.2634991807190259E-8</v>
      </c>
      <c r="DJ718" s="29">
        <f t="shared" si="361"/>
        <v>2.2636979697328727E-8</v>
      </c>
      <c r="DK718" s="29">
        <f t="shared" si="362"/>
        <v>2.2636979690432559E-8</v>
      </c>
      <c r="DL718" s="29">
        <f t="shared" si="363"/>
        <v>2.2636979690432559E-8</v>
      </c>
      <c r="DN718" s="35"/>
      <c r="DO718" s="35"/>
      <c r="DP718" s="35"/>
      <c r="DV718" s="35"/>
      <c r="DW718" s="35"/>
      <c r="DX718" s="35"/>
      <c r="ED718" s="35"/>
      <c r="EE718" s="35"/>
      <c r="EF718" s="35"/>
      <c r="EL718" s="35"/>
      <c r="EM718" s="35"/>
      <c r="EN718" s="35"/>
      <c r="ET718" s="35"/>
      <c r="EU718" s="35"/>
      <c r="EV718" s="35"/>
    </row>
    <row r="719" spans="14:152" s="29" customFormat="1" ht="13.5" x14ac:dyDescent="0.3">
      <c r="N719" s="35">
        <v>4.4299999999999998E-9</v>
      </c>
      <c r="O719" s="35">
        <v>4.3106200797799996</v>
      </c>
      <c r="P719" s="35">
        <v>9992.8729037722005</v>
      </c>
      <c r="Q719" s="29">
        <f t="shared" si="356"/>
        <v>-4.403513765916964E-9</v>
      </c>
      <c r="R719" s="29">
        <f t="shared" si="357"/>
        <v>-4.404241409896111E-9</v>
      </c>
      <c r="S719" s="29">
        <f t="shared" si="358"/>
        <v>-4.4042414073869306E-9</v>
      </c>
      <c r="T719" s="29">
        <f t="shared" si="359"/>
        <v>-4.4042414073869306E-9</v>
      </c>
      <c r="V719" s="35"/>
      <c r="W719" s="35"/>
      <c r="X719" s="35"/>
      <c r="AD719" s="35"/>
      <c r="AE719" s="35"/>
      <c r="AF719" s="35"/>
      <c r="AL719" s="35"/>
      <c r="AM719" s="35"/>
      <c r="AN719" s="35"/>
      <c r="AT719" s="35"/>
      <c r="AU719" s="35"/>
      <c r="AV719" s="35"/>
      <c r="BB719" s="35"/>
      <c r="BC719" s="35"/>
      <c r="BD719" s="35"/>
      <c r="BJ719" s="35"/>
      <c r="BK719" s="35"/>
      <c r="BL719" s="35"/>
      <c r="BR719" s="35"/>
      <c r="BS719" s="35"/>
      <c r="BT719" s="35"/>
      <c r="BZ719" s="35"/>
      <c r="CA719" s="35"/>
      <c r="CB719" s="35"/>
      <c r="CH719" s="35"/>
      <c r="CI719" s="35"/>
      <c r="CJ719" s="35"/>
      <c r="CP719" s="35"/>
      <c r="CQ719" s="35"/>
      <c r="CR719" s="35"/>
      <c r="CX719" s="35"/>
      <c r="CY719" s="35"/>
      <c r="CZ719" s="35"/>
      <c r="DF719" s="35">
        <v>2.344E-8</v>
      </c>
      <c r="DG719" s="35">
        <v>0.35844885568000001</v>
      </c>
      <c r="DH719" s="35">
        <v>217.44369702220001</v>
      </c>
      <c r="DI719" s="29">
        <f t="shared" si="360"/>
        <v>-1.7173873095784413E-8</v>
      </c>
      <c r="DJ719" s="29">
        <f t="shared" si="361"/>
        <v>-1.7174398910425902E-8</v>
      </c>
      <c r="DK719" s="29">
        <f t="shared" si="362"/>
        <v>-1.717439890860006E-8</v>
      </c>
      <c r="DL719" s="29">
        <f t="shared" si="363"/>
        <v>-1.717439890860006E-8</v>
      </c>
      <c r="DN719" s="35"/>
      <c r="DO719" s="35"/>
      <c r="DP719" s="35"/>
      <c r="DV719" s="35"/>
      <c r="DW719" s="35"/>
      <c r="DX719" s="35"/>
      <c r="ED719" s="35"/>
      <c r="EE719" s="35"/>
      <c r="EF719" s="35"/>
      <c r="EL719" s="35"/>
      <c r="EM719" s="35"/>
      <c r="EN719" s="35"/>
      <c r="ET719" s="35"/>
      <c r="EU719" s="35"/>
      <c r="EV719" s="35"/>
    </row>
    <row r="720" spans="14:152" s="29" customFormat="1" ht="13.5" x14ac:dyDescent="0.3">
      <c r="N720" s="35">
        <v>4.6900000000000001E-9</v>
      </c>
      <c r="O720" s="35">
        <v>0.45235276525000001</v>
      </c>
      <c r="P720" s="35">
        <v>464.73122651379998</v>
      </c>
      <c r="Q720" s="29">
        <f t="shared" si="356"/>
        <v>-6.8457001261405564E-10</v>
      </c>
      <c r="R720" s="29">
        <f t="shared" si="357"/>
        <v>-6.8424315597814211E-10</v>
      </c>
      <c r="S720" s="29">
        <f t="shared" si="358"/>
        <v>-6.8424315711314403E-10</v>
      </c>
      <c r="T720" s="29">
        <f t="shared" si="359"/>
        <v>-6.8424315711314403E-10</v>
      </c>
      <c r="V720" s="35"/>
      <c r="W720" s="35"/>
      <c r="X720" s="35"/>
      <c r="AD720" s="35"/>
      <c r="AE720" s="35"/>
      <c r="AF720" s="35"/>
      <c r="AL720" s="35"/>
      <c r="AM720" s="35"/>
      <c r="AN720" s="35"/>
      <c r="AT720" s="35"/>
      <c r="AU720" s="35"/>
      <c r="AV720" s="35"/>
      <c r="BB720" s="35"/>
      <c r="BC720" s="35"/>
      <c r="BD720" s="35"/>
      <c r="BJ720" s="35"/>
      <c r="BK720" s="35"/>
      <c r="BL720" s="35"/>
      <c r="BR720" s="35"/>
      <c r="BS720" s="35"/>
      <c r="BT720" s="35"/>
      <c r="BZ720" s="35"/>
      <c r="CA720" s="35"/>
      <c r="CB720" s="35"/>
      <c r="CH720" s="35"/>
      <c r="CI720" s="35"/>
      <c r="CJ720" s="35"/>
      <c r="CP720" s="35"/>
      <c r="CQ720" s="35"/>
      <c r="CR720" s="35"/>
      <c r="CX720" s="35"/>
      <c r="CY720" s="35"/>
      <c r="CZ720" s="35"/>
      <c r="DF720" s="35">
        <v>2.529E-8</v>
      </c>
      <c r="DG720" s="35">
        <v>3.0797595982099999</v>
      </c>
      <c r="DH720" s="35">
        <v>774.48262992160005</v>
      </c>
      <c r="DI720" s="29">
        <f t="shared" si="360"/>
        <v>-2.5259474467512824E-8</v>
      </c>
      <c r="DJ720" s="29">
        <f t="shared" si="361"/>
        <v>-2.5259328459574292E-8</v>
      </c>
      <c r="DK720" s="29">
        <f t="shared" si="362"/>
        <v>-2.5259328460081907E-8</v>
      </c>
      <c r="DL720" s="29">
        <f t="shared" si="363"/>
        <v>-2.5259328460081907E-8</v>
      </c>
      <c r="DN720" s="35"/>
      <c r="DO720" s="35"/>
      <c r="DP720" s="35"/>
      <c r="DV720" s="35"/>
      <c r="DW720" s="35"/>
      <c r="DX720" s="35"/>
      <c r="ED720" s="35"/>
      <c r="EE720" s="35"/>
      <c r="EF720" s="35"/>
      <c r="EL720" s="35"/>
      <c r="EM720" s="35"/>
      <c r="EN720" s="35"/>
      <c r="ET720" s="35"/>
      <c r="EU720" s="35"/>
      <c r="EV720" s="35"/>
    </row>
    <row r="721" spans="14:152" s="29" customFormat="1" ht="13.5" x14ac:dyDescent="0.3">
      <c r="N721" s="35">
        <v>4.8799999999999997E-9</v>
      </c>
      <c r="O721" s="35">
        <v>0.35817443686</v>
      </c>
      <c r="P721" s="35">
        <v>36.909195360399998</v>
      </c>
      <c r="Q721" s="29">
        <f t="shared" si="356"/>
        <v>2.8081653760306563E-9</v>
      </c>
      <c r="R721" s="29">
        <f t="shared" si="357"/>
        <v>2.8081877055505019E-9</v>
      </c>
      <c r="S721" s="29">
        <f t="shared" si="358"/>
        <v>2.8081877054729633E-9</v>
      </c>
      <c r="T721" s="29">
        <f t="shared" si="359"/>
        <v>2.8081877054729633E-9</v>
      </c>
      <c r="V721" s="35"/>
      <c r="W721" s="35"/>
      <c r="X721" s="35"/>
      <c r="AD721" s="35"/>
      <c r="AE721" s="35"/>
      <c r="AF721" s="35"/>
      <c r="AL721" s="35"/>
      <c r="AM721" s="35"/>
      <c r="AN721" s="35"/>
      <c r="AT721" s="35"/>
      <c r="AU721" s="35"/>
      <c r="AV721" s="35"/>
      <c r="BB721" s="35"/>
      <c r="BC721" s="35"/>
      <c r="BD721" s="35"/>
      <c r="BJ721" s="35"/>
      <c r="BK721" s="35"/>
      <c r="BL721" s="35"/>
      <c r="BR721" s="35"/>
      <c r="BS721" s="35"/>
      <c r="BT721" s="35"/>
      <c r="BZ721" s="35"/>
      <c r="CA721" s="35"/>
      <c r="CB721" s="35"/>
      <c r="CH721" s="35"/>
      <c r="CI721" s="35"/>
      <c r="CJ721" s="35"/>
      <c r="CP721" s="35"/>
      <c r="CQ721" s="35"/>
      <c r="CR721" s="35"/>
      <c r="CX721" s="35"/>
      <c r="CY721" s="35"/>
      <c r="CZ721" s="35"/>
      <c r="DF721" s="35">
        <v>2.5230000000000002E-8</v>
      </c>
      <c r="DG721" s="35">
        <v>1.75026771081</v>
      </c>
      <c r="DH721" s="35">
        <v>1578.0271950199001</v>
      </c>
      <c r="DI721" s="29">
        <f t="shared" si="360"/>
        <v>-1.5803216541764816E-8</v>
      </c>
      <c r="DJ721" s="29">
        <f t="shared" si="361"/>
        <v>-1.5798511510419583E-8</v>
      </c>
      <c r="DK721" s="29">
        <f t="shared" si="362"/>
        <v>-1.5798511526759186E-8</v>
      </c>
      <c r="DL721" s="29">
        <f t="shared" si="363"/>
        <v>-1.5798511526759186E-8</v>
      </c>
      <c r="DN721" s="35"/>
      <c r="DO721" s="35"/>
      <c r="DP721" s="35"/>
      <c r="DV721" s="35"/>
      <c r="DW721" s="35"/>
      <c r="DX721" s="35"/>
      <c r="ED721" s="35"/>
      <c r="EE721" s="35"/>
      <c r="EF721" s="35"/>
      <c r="EL721" s="35"/>
      <c r="EM721" s="35"/>
      <c r="EN721" s="35"/>
      <c r="ET721" s="35"/>
      <c r="EU721" s="35"/>
      <c r="EV721" s="35"/>
    </row>
    <row r="722" spans="14:152" s="29" customFormat="1" ht="13.5" x14ac:dyDescent="0.3">
      <c r="N722" s="35">
        <v>4.18E-9</v>
      </c>
      <c r="O722" s="35">
        <v>4.8108088746800002</v>
      </c>
      <c r="P722" s="35">
        <v>775.23338944700004</v>
      </c>
      <c r="Q722" s="29">
        <f t="shared" si="356"/>
        <v>5.1412593903763385E-10</v>
      </c>
      <c r="R722" s="29">
        <f t="shared" si="357"/>
        <v>5.1363845709798247E-10</v>
      </c>
      <c r="S722" s="29">
        <f t="shared" si="358"/>
        <v>5.1363845879076613E-10</v>
      </c>
      <c r="T722" s="29">
        <f t="shared" si="359"/>
        <v>5.1363845879076613E-10</v>
      </c>
      <c r="V722" s="35"/>
      <c r="W722" s="35"/>
      <c r="X722" s="35"/>
      <c r="AD722" s="35"/>
      <c r="AE722" s="35"/>
      <c r="AF722" s="35"/>
      <c r="AL722" s="35"/>
      <c r="AM722" s="35"/>
      <c r="AN722" s="35"/>
      <c r="AT722" s="35"/>
      <c r="AU722" s="35"/>
      <c r="AV722" s="35"/>
      <c r="BB722" s="35"/>
      <c r="BC722" s="35"/>
      <c r="BD722" s="35"/>
      <c r="BJ722" s="35"/>
      <c r="BK722" s="35"/>
      <c r="BL722" s="35"/>
      <c r="BR722" s="35"/>
      <c r="BS722" s="35"/>
      <c r="BT722" s="35"/>
      <c r="BZ722" s="35"/>
      <c r="CA722" s="35"/>
      <c r="CB722" s="35"/>
      <c r="CH722" s="35"/>
      <c r="CI722" s="35"/>
      <c r="CJ722" s="35"/>
      <c r="CP722" s="35"/>
      <c r="CQ722" s="35"/>
      <c r="CR722" s="35"/>
      <c r="CX722" s="35"/>
      <c r="CY722" s="35"/>
      <c r="CZ722" s="35"/>
      <c r="DF722" s="35">
        <v>2.1109999999999998E-8</v>
      </c>
      <c r="DG722" s="35">
        <v>4.2463758909399996</v>
      </c>
      <c r="DH722" s="35">
        <v>96.872999095099999</v>
      </c>
      <c r="DI722" s="29">
        <f t="shared" si="360"/>
        <v>1.8883616701791171E-8</v>
      </c>
      <c r="DJ722" s="29">
        <f t="shared" si="361"/>
        <v>1.8883478134350911E-8</v>
      </c>
      <c r="DK722" s="29">
        <f t="shared" si="362"/>
        <v>1.8883478134832086E-8</v>
      </c>
      <c r="DL722" s="29">
        <f t="shared" si="363"/>
        <v>1.8883478134832086E-8</v>
      </c>
      <c r="DN722" s="35"/>
      <c r="DO722" s="35"/>
      <c r="DP722" s="35"/>
      <c r="DV722" s="35"/>
      <c r="DW722" s="35"/>
      <c r="DX722" s="35"/>
      <c r="ED722" s="35"/>
      <c r="EE722" s="35"/>
      <c r="EF722" s="35"/>
      <c r="EL722" s="35"/>
      <c r="EM722" s="35"/>
      <c r="EN722" s="35"/>
      <c r="ET722" s="35"/>
      <c r="EU722" s="35"/>
      <c r="EV722" s="35"/>
    </row>
    <row r="723" spans="14:152" s="29" customFormat="1" ht="13.5" x14ac:dyDescent="0.3">
      <c r="N723" s="35">
        <v>4.1700000000000003E-9</v>
      </c>
      <c r="O723" s="35">
        <v>4.9394359357899997</v>
      </c>
      <c r="P723" s="35">
        <v>306.09692891809999</v>
      </c>
      <c r="Q723" s="29">
        <f t="shared" si="356"/>
        <v>-3.6866571210575655E-9</v>
      </c>
      <c r="R723" s="29">
        <f t="shared" si="357"/>
        <v>-3.6867475366293041E-9</v>
      </c>
      <c r="S723" s="29">
        <f t="shared" si="358"/>
        <v>-3.6867475363153505E-9</v>
      </c>
      <c r="T723" s="29">
        <f t="shared" si="359"/>
        <v>-3.6867475363153505E-9</v>
      </c>
      <c r="V723" s="35"/>
      <c r="W723" s="35"/>
      <c r="X723" s="35"/>
      <c r="AD723" s="35"/>
      <c r="AE723" s="35"/>
      <c r="AF723" s="35"/>
      <c r="AL723" s="35"/>
      <c r="AM723" s="35"/>
      <c r="AN723" s="35"/>
      <c r="AT723" s="35"/>
      <c r="AU723" s="35"/>
      <c r="AV723" s="35"/>
      <c r="BB723" s="35"/>
      <c r="BC723" s="35"/>
      <c r="BD723" s="35"/>
      <c r="BJ723" s="35"/>
      <c r="BK723" s="35"/>
      <c r="BL723" s="35"/>
      <c r="BR723" s="35"/>
      <c r="BS723" s="35"/>
      <c r="BT723" s="35"/>
      <c r="BZ723" s="35"/>
      <c r="CA723" s="35"/>
      <c r="CB723" s="35"/>
      <c r="CH723" s="35"/>
      <c r="CI723" s="35"/>
      <c r="CJ723" s="35"/>
      <c r="CP723" s="35"/>
      <c r="CQ723" s="35"/>
      <c r="CR723" s="35"/>
      <c r="CX723" s="35"/>
      <c r="CY723" s="35"/>
      <c r="CZ723" s="35"/>
      <c r="DF723" s="35">
        <v>2.826E-8</v>
      </c>
      <c r="DG723" s="35">
        <v>1.0197499407299999</v>
      </c>
      <c r="DH723" s="35">
        <v>87.3117715395</v>
      </c>
      <c r="DI723" s="29">
        <f t="shared" si="360"/>
        <v>-2.154630901794427E-8</v>
      </c>
      <c r="DJ723" s="29">
        <f t="shared" si="361"/>
        <v>-2.1546066995412431E-8</v>
      </c>
      <c r="DK723" s="29">
        <f t="shared" si="362"/>
        <v>-2.1546066996252853E-8</v>
      </c>
      <c r="DL723" s="29">
        <f t="shared" si="363"/>
        <v>-2.1546066996252853E-8</v>
      </c>
      <c r="DN723" s="35"/>
      <c r="DO723" s="35"/>
      <c r="DP723" s="35"/>
      <c r="DV723" s="35"/>
      <c r="DW723" s="35"/>
      <c r="DX723" s="35"/>
      <c r="ED723" s="35"/>
      <c r="EE723" s="35"/>
      <c r="EF723" s="35"/>
      <c r="EL723" s="35"/>
      <c r="EM723" s="35"/>
      <c r="EN723" s="35"/>
      <c r="ET723" s="35"/>
      <c r="EU723" s="35"/>
      <c r="EV723" s="35"/>
    </row>
    <row r="724" spans="14:152" s="29" customFormat="1" ht="13.5" x14ac:dyDescent="0.3">
      <c r="N724" s="35">
        <v>4.8300000000000001E-9</v>
      </c>
      <c r="O724" s="35">
        <v>3.9284792242000002</v>
      </c>
      <c r="P724" s="35">
        <v>39.617508346100003</v>
      </c>
      <c r="Q724" s="29">
        <f t="shared" si="356"/>
        <v>-6.7612786049611843E-10</v>
      </c>
      <c r="R724" s="29">
        <f t="shared" si="357"/>
        <v>-6.7615658109173751E-10</v>
      </c>
      <c r="S724" s="29">
        <f t="shared" si="358"/>
        <v>-6.7615658099200249E-10</v>
      </c>
      <c r="T724" s="29">
        <f t="shared" si="359"/>
        <v>-6.7615658099200249E-10</v>
      </c>
      <c r="V724" s="35"/>
      <c r="W724" s="35"/>
      <c r="X724" s="35"/>
      <c r="AD724" s="35"/>
      <c r="AE724" s="35"/>
      <c r="AF724" s="35"/>
      <c r="AL724" s="35"/>
      <c r="AM724" s="35"/>
      <c r="AN724" s="35"/>
      <c r="AT724" s="35"/>
      <c r="AU724" s="35"/>
      <c r="AV724" s="35"/>
      <c r="BB724" s="35"/>
      <c r="BC724" s="35"/>
      <c r="BD724" s="35"/>
      <c r="BJ724" s="35"/>
      <c r="BK724" s="35"/>
      <c r="BL724" s="35"/>
      <c r="BR724" s="35"/>
      <c r="BS724" s="35"/>
      <c r="BT724" s="35"/>
      <c r="BZ724" s="35"/>
      <c r="CA724" s="35"/>
      <c r="CB724" s="35"/>
      <c r="CH724" s="35"/>
      <c r="CI724" s="35"/>
      <c r="CJ724" s="35"/>
      <c r="CP724" s="35"/>
      <c r="CQ724" s="35"/>
      <c r="CR724" s="35"/>
      <c r="CX724" s="35"/>
      <c r="CY724" s="35"/>
      <c r="CZ724" s="35"/>
      <c r="DF724" s="35">
        <v>2.906E-8</v>
      </c>
      <c r="DG724" s="35">
        <v>3.7537430235599998</v>
      </c>
      <c r="DH724" s="35">
        <v>428.08266358430001</v>
      </c>
      <c r="DI724" s="29">
        <f t="shared" si="360"/>
        <v>-8.2807351144386524E-9</v>
      </c>
      <c r="DJ724" s="29">
        <f t="shared" si="361"/>
        <v>-8.2825426495101034E-9</v>
      </c>
      <c r="DK724" s="29">
        <f t="shared" si="362"/>
        <v>-8.2825426432335843E-9</v>
      </c>
      <c r="DL724" s="29">
        <f t="shared" si="363"/>
        <v>-8.2825426432335843E-9</v>
      </c>
      <c r="DN724" s="35"/>
      <c r="DO724" s="35"/>
      <c r="DP724" s="35"/>
      <c r="DV724" s="35"/>
      <c r="DW724" s="35"/>
      <c r="DX724" s="35"/>
      <c r="ED724" s="35"/>
      <c r="EE724" s="35"/>
      <c r="EF724" s="35"/>
      <c r="EL724" s="35"/>
      <c r="EM724" s="35"/>
      <c r="EN724" s="35"/>
      <c r="ET724" s="35"/>
      <c r="EU724" s="35"/>
      <c r="EV724" s="35"/>
    </row>
    <row r="725" spans="14:152" s="29" customFormat="1" ht="13.5" x14ac:dyDescent="0.3">
      <c r="N725" s="35">
        <v>4.6699999999999998E-9</v>
      </c>
      <c r="O725" s="35">
        <v>1.8915306948399999</v>
      </c>
      <c r="P725" s="35">
        <v>30.056280790500001</v>
      </c>
      <c r="Q725" s="29">
        <f t="shared" si="356"/>
        <v>-3.3788943070975801E-9</v>
      </c>
      <c r="R725" s="29">
        <f t="shared" si="357"/>
        <v>-3.3788796197948395E-9</v>
      </c>
      <c r="S725" s="29">
        <f t="shared" si="358"/>
        <v>-3.3788796198458406E-9</v>
      </c>
      <c r="T725" s="29">
        <f t="shared" si="359"/>
        <v>-3.3788796198458406E-9</v>
      </c>
      <c r="V725" s="35"/>
      <c r="W725" s="35"/>
      <c r="X725" s="35"/>
      <c r="AD725" s="35"/>
      <c r="AE725" s="35"/>
      <c r="AF725" s="35"/>
      <c r="AL725" s="35"/>
      <c r="AM725" s="35"/>
      <c r="AN725" s="35"/>
      <c r="AT725" s="35"/>
      <c r="AU725" s="35"/>
      <c r="AV725" s="35"/>
      <c r="BB725" s="35"/>
      <c r="BC725" s="35"/>
      <c r="BD725" s="35"/>
      <c r="BJ725" s="35"/>
      <c r="BK725" s="35"/>
      <c r="BL725" s="35"/>
      <c r="BR725" s="35"/>
      <c r="BS725" s="35"/>
      <c r="BT725" s="35"/>
      <c r="BZ725" s="35"/>
      <c r="CA725" s="35"/>
      <c r="CB725" s="35"/>
      <c r="CH725" s="35"/>
      <c r="CI725" s="35"/>
      <c r="CJ725" s="35"/>
      <c r="CP725" s="35"/>
      <c r="CQ725" s="35"/>
      <c r="CR725" s="35"/>
      <c r="CX725" s="35"/>
      <c r="CY725" s="35"/>
      <c r="CZ725" s="35"/>
      <c r="DF725" s="35">
        <v>2.1130000000000001E-8</v>
      </c>
      <c r="DG725" s="35">
        <v>2.1978734392599999</v>
      </c>
      <c r="DH725" s="35">
        <v>449.23210812500002</v>
      </c>
      <c r="DI725" s="29">
        <f t="shared" si="360"/>
        <v>-2.1079023600435005E-8</v>
      </c>
      <c r="DJ725" s="29">
        <f t="shared" si="361"/>
        <v>-2.1079123439897891E-8</v>
      </c>
      <c r="DK725" s="29">
        <f t="shared" si="362"/>
        <v>-2.1079123439551372E-8</v>
      </c>
      <c r="DL725" s="29">
        <f t="shared" si="363"/>
        <v>-2.1079123439551372E-8</v>
      </c>
      <c r="DN725" s="35"/>
      <c r="DO725" s="35"/>
      <c r="DP725" s="35"/>
      <c r="DV725" s="35"/>
      <c r="DW725" s="35"/>
      <c r="DX725" s="35"/>
      <c r="ED725" s="35"/>
      <c r="EE725" s="35"/>
      <c r="EF725" s="35"/>
      <c r="EL725" s="35"/>
      <c r="EM725" s="35"/>
      <c r="EN725" s="35"/>
      <c r="ET725" s="35"/>
      <c r="EU725" s="35"/>
      <c r="EV725" s="35"/>
    </row>
    <row r="726" spans="14:152" s="29" customFormat="1" ht="13.5" x14ac:dyDescent="0.3">
      <c r="N726" s="35">
        <v>4.1000000000000003E-9</v>
      </c>
      <c r="O726" s="35">
        <v>5.52148731635</v>
      </c>
      <c r="P726" s="35">
        <v>118.07062774560001</v>
      </c>
      <c r="Q726" s="29">
        <f t="shared" si="356"/>
        <v>1.6523415484964414E-9</v>
      </c>
      <c r="R726" s="29">
        <f t="shared" si="357"/>
        <v>1.6524087060181725E-9</v>
      </c>
      <c r="S726" s="29">
        <f t="shared" si="358"/>
        <v>1.652408705784971E-9</v>
      </c>
      <c r="T726" s="29">
        <f t="shared" si="359"/>
        <v>1.652408705784971E-9</v>
      </c>
      <c r="V726" s="35"/>
      <c r="W726" s="35"/>
      <c r="X726" s="35"/>
      <c r="AD726" s="35"/>
      <c r="AE726" s="35"/>
      <c r="AF726" s="35"/>
      <c r="AL726" s="35"/>
      <c r="AM726" s="35"/>
      <c r="AN726" s="35"/>
      <c r="AT726" s="35"/>
      <c r="AU726" s="35"/>
      <c r="AV726" s="35"/>
      <c r="BB726" s="35"/>
      <c r="BC726" s="35"/>
      <c r="BD726" s="35"/>
      <c r="BJ726" s="35"/>
      <c r="BK726" s="35"/>
      <c r="BL726" s="35"/>
      <c r="BR726" s="35"/>
      <c r="BS726" s="35"/>
      <c r="BT726" s="35"/>
      <c r="BZ726" s="35"/>
      <c r="CA726" s="35"/>
      <c r="CB726" s="35"/>
      <c r="CH726" s="35"/>
      <c r="CI726" s="35"/>
      <c r="CJ726" s="35"/>
      <c r="CP726" s="35"/>
      <c r="CQ726" s="35"/>
      <c r="CR726" s="35"/>
      <c r="CX726" s="35"/>
      <c r="CY726" s="35"/>
      <c r="CZ726" s="35"/>
      <c r="DF726" s="35">
        <v>2.1419999999999999E-8</v>
      </c>
      <c r="DG726" s="35">
        <v>1.1967135985799999</v>
      </c>
      <c r="DH726" s="35">
        <v>209.15449385380001</v>
      </c>
      <c r="DI726" s="29">
        <f t="shared" si="360"/>
        <v>-2.5346727864224837E-9</v>
      </c>
      <c r="DJ726" s="29">
        <f t="shared" si="361"/>
        <v>-2.5353471289018091E-9</v>
      </c>
      <c r="DK726" s="29">
        <f t="shared" si="362"/>
        <v>-2.5353471265601886E-9</v>
      </c>
      <c r="DL726" s="29">
        <f t="shared" si="363"/>
        <v>-2.5353471265601886E-9</v>
      </c>
      <c r="DN726" s="35"/>
      <c r="DO726" s="35"/>
      <c r="DP726" s="35"/>
      <c r="DV726" s="35"/>
      <c r="DW726" s="35"/>
      <c r="DX726" s="35"/>
      <c r="ED726" s="35"/>
      <c r="EE726" s="35"/>
      <c r="EF726" s="35"/>
      <c r="EL726" s="35"/>
      <c r="EM726" s="35"/>
      <c r="EN726" s="35"/>
      <c r="ET726" s="35"/>
      <c r="EU726" s="35"/>
      <c r="EV726" s="35"/>
    </row>
    <row r="727" spans="14:152" s="29" customFormat="1" ht="13.5" x14ac:dyDescent="0.3">
      <c r="N727" s="35">
        <v>4.0599999999999996E-9</v>
      </c>
      <c r="O727" s="35">
        <v>1.35991757653</v>
      </c>
      <c r="P727" s="35">
        <v>945.99421523210003</v>
      </c>
      <c r="Q727" s="29">
        <f t="shared" si="356"/>
        <v>-2.1362935654224708E-9</v>
      </c>
      <c r="R727" s="29">
        <f t="shared" si="357"/>
        <v>-2.1367886294413213E-9</v>
      </c>
      <c r="S727" s="29">
        <f t="shared" si="358"/>
        <v>-2.136788627722313E-9</v>
      </c>
      <c r="T727" s="29">
        <f t="shared" si="359"/>
        <v>-2.136788627722313E-9</v>
      </c>
      <c r="V727" s="35"/>
      <c r="W727" s="35"/>
      <c r="X727" s="35"/>
      <c r="AD727" s="35"/>
      <c r="AE727" s="35"/>
      <c r="AF727" s="35"/>
      <c r="AL727" s="35"/>
      <c r="AM727" s="35"/>
      <c r="AN727" s="35"/>
      <c r="AT727" s="35"/>
      <c r="AU727" s="35"/>
      <c r="AV727" s="35"/>
      <c r="BB727" s="35"/>
      <c r="BC727" s="35"/>
      <c r="BD727" s="35"/>
      <c r="BJ727" s="35"/>
      <c r="BK727" s="35"/>
      <c r="BL727" s="35"/>
      <c r="BR727" s="35"/>
      <c r="BS727" s="35"/>
      <c r="BT727" s="35"/>
      <c r="BZ727" s="35"/>
      <c r="CA727" s="35"/>
      <c r="CB727" s="35"/>
      <c r="CH727" s="35"/>
      <c r="CI727" s="35"/>
      <c r="CJ727" s="35"/>
      <c r="CP727" s="35"/>
      <c r="CQ727" s="35"/>
      <c r="CR727" s="35"/>
      <c r="CX727" s="35"/>
      <c r="CY727" s="35"/>
      <c r="CZ727" s="35"/>
      <c r="DF727" s="35">
        <v>2.8819999999999999E-8</v>
      </c>
      <c r="DG727" s="35">
        <v>2.5937158595200001</v>
      </c>
      <c r="DH727" s="35">
        <v>39.617508346100003</v>
      </c>
      <c r="DI727" s="29">
        <f t="shared" si="360"/>
        <v>-2.8688438868633726E-8</v>
      </c>
      <c r="DJ727" s="29">
        <f t="shared" si="361"/>
        <v>-2.8688455386726684E-8</v>
      </c>
      <c r="DK727" s="29">
        <f t="shared" si="362"/>
        <v>-2.8688455386669331E-8</v>
      </c>
      <c r="DL727" s="29">
        <f t="shared" si="363"/>
        <v>-2.8688455386669331E-8</v>
      </c>
      <c r="DN727" s="35"/>
      <c r="DO727" s="35"/>
      <c r="DP727" s="35"/>
      <c r="DV727" s="35"/>
      <c r="DW727" s="35"/>
      <c r="DX727" s="35"/>
      <c r="ED727" s="35"/>
      <c r="EE727" s="35"/>
      <c r="EF727" s="35"/>
      <c r="EL727" s="35"/>
      <c r="EM727" s="35"/>
      <c r="EN727" s="35"/>
      <c r="ET727" s="35"/>
      <c r="EU727" s="35"/>
      <c r="EV727" s="35"/>
    </row>
    <row r="728" spans="14:152" s="29" customFormat="1" ht="13.5" x14ac:dyDescent="0.3">
      <c r="N728" s="35">
        <v>4.4599999999999999E-9</v>
      </c>
      <c r="O728" s="35">
        <v>4.0665611247999998</v>
      </c>
      <c r="P728" s="35">
        <v>380.38840039090002</v>
      </c>
      <c r="Q728" s="29">
        <f t="shared" si="356"/>
        <v>-3.0426682146654888E-9</v>
      </c>
      <c r="R728" s="29">
        <f t="shared" si="357"/>
        <v>-3.0428562398294695E-9</v>
      </c>
      <c r="S728" s="29">
        <f t="shared" si="358"/>
        <v>-3.0428562391765799E-9</v>
      </c>
      <c r="T728" s="29">
        <f t="shared" si="359"/>
        <v>-3.0428562391765799E-9</v>
      </c>
      <c r="V728" s="35"/>
      <c r="W728" s="35"/>
      <c r="X728" s="35"/>
      <c r="AD728" s="35"/>
      <c r="AE728" s="35"/>
      <c r="AF728" s="35"/>
      <c r="AL728" s="35"/>
      <c r="AM728" s="35"/>
      <c r="AN728" s="35"/>
      <c r="AT728" s="35"/>
      <c r="AU728" s="35"/>
      <c r="AV728" s="35"/>
      <c r="BB728" s="35"/>
      <c r="BC728" s="35"/>
      <c r="BD728" s="35"/>
      <c r="BJ728" s="35"/>
      <c r="BK728" s="35"/>
      <c r="BL728" s="35"/>
      <c r="BR728" s="35"/>
      <c r="BS728" s="35"/>
      <c r="BT728" s="35"/>
      <c r="BZ728" s="35"/>
      <c r="CA728" s="35"/>
      <c r="CB728" s="35"/>
      <c r="CH728" s="35"/>
      <c r="CI728" s="35"/>
      <c r="CJ728" s="35"/>
      <c r="CP728" s="35"/>
      <c r="CQ728" s="35"/>
      <c r="CR728" s="35"/>
      <c r="CX728" s="35"/>
      <c r="CY728" s="35"/>
      <c r="CZ728" s="35"/>
      <c r="DF728" s="35">
        <v>2.0780000000000001E-8</v>
      </c>
      <c r="DG728" s="35">
        <v>2.8750360450299999</v>
      </c>
      <c r="DH728" s="35">
        <v>14.014645680499999</v>
      </c>
      <c r="DI728" s="29">
        <f t="shared" si="360"/>
        <v>-2.0764253698063679E-8</v>
      </c>
      <c r="DJ728" s="29">
        <f t="shared" si="361"/>
        <v>-2.0764251979777513E-8</v>
      </c>
      <c r="DK728" s="29">
        <f t="shared" si="362"/>
        <v>-2.0764251979783478E-8</v>
      </c>
      <c r="DL728" s="29">
        <f t="shared" si="363"/>
        <v>-2.0764251979783478E-8</v>
      </c>
      <c r="DN728" s="35"/>
      <c r="DO728" s="35"/>
      <c r="DP728" s="35"/>
      <c r="DV728" s="35"/>
      <c r="DW728" s="35"/>
      <c r="DX728" s="35"/>
      <c r="ED728" s="35"/>
      <c r="EE728" s="35"/>
      <c r="EF728" s="35"/>
      <c r="EL728" s="35"/>
      <c r="EM728" s="35"/>
      <c r="EN728" s="35"/>
      <c r="ET728" s="35"/>
      <c r="EU728" s="35"/>
      <c r="EV728" s="35"/>
    </row>
    <row r="729" spans="14:152" s="29" customFormat="1" ht="13.5" x14ac:dyDescent="0.3">
      <c r="N729" s="35">
        <v>4.66E-9</v>
      </c>
      <c r="O729" s="35">
        <v>3.65954736664</v>
      </c>
      <c r="P729" s="35">
        <v>988.53248488500003</v>
      </c>
      <c r="Q729" s="29">
        <f t="shared" si="356"/>
        <v>3.02041853596136E-9</v>
      </c>
      <c r="R729" s="29">
        <f t="shared" si="357"/>
        <v>3.0209502510090814E-9</v>
      </c>
      <c r="S729" s="29">
        <f t="shared" si="358"/>
        <v>3.0209502491628391E-9</v>
      </c>
      <c r="T729" s="29">
        <f t="shared" si="359"/>
        <v>3.0209502491628391E-9</v>
      </c>
      <c r="V729" s="35"/>
      <c r="W729" s="35"/>
      <c r="X729" s="35"/>
      <c r="AD729" s="35"/>
      <c r="AE729" s="35"/>
      <c r="AF729" s="35"/>
      <c r="AL729" s="35"/>
      <c r="AM729" s="35"/>
      <c r="AN729" s="35"/>
      <c r="AT729" s="35"/>
      <c r="AU729" s="35"/>
      <c r="AV729" s="35"/>
      <c r="BB729" s="35"/>
      <c r="BC729" s="35"/>
      <c r="BD729" s="35"/>
      <c r="BJ729" s="35"/>
      <c r="BK729" s="35"/>
      <c r="BL729" s="35"/>
      <c r="BR729" s="35"/>
      <c r="BS729" s="35"/>
      <c r="BT729" s="35"/>
      <c r="BZ729" s="35"/>
      <c r="CA729" s="35"/>
      <c r="CB729" s="35"/>
      <c r="CH729" s="35"/>
      <c r="CI729" s="35"/>
      <c r="CJ729" s="35"/>
      <c r="CP729" s="35"/>
      <c r="CQ729" s="35"/>
      <c r="CR729" s="35"/>
      <c r="CX729" s="35"/>
      <c r="CY729" s="35"/>
      <c r="CZ729" s="35"/>
      <c r="DF729" s="35">
        <v>2.0899999999999999E-8</v>
      </c>
      <c r="DG729" s="35">
        <v>1.9903222565300001</v>
      </c>
      <c r="DH729" s="35">
        <v>441.57604440300003</v>
      </c>
      <c r="DI729" s="29">
        <f t="shared" si="360"/>
        <v>-2.0184468248485123E-8</v>
      </c>
      <c r="DJ729" s="29">
        <f t="shared" si="361"/>
        <v>-2.0184105279378943E-8</v>
      </c>
      <c r="DK729" s="29">
        <f t="shared" si="362"/>
        <v>-2.01841052806395E-8</v>
      </c>
      <c r="DL729" s="29">
        <f t="shared" si="363"/>
        <v>-2.01841052806395E-8</v>
      </c>
      <c r="DN729" s="35"/>
      <c r="DO729" s="35"/>
      <c r="DP729" s="35"/>
      <c r="DV729" s="35"/>
      <c r="DW729" s="35"/>
      <c r="DX729" s="35"/>
      <c r="ED729" s="35"/>
      <c r="EE729" s="35"/>
      <c r="EF729" s="35"/>
      <c r="EL729" s="35"/>
      <c r="EM729" s="35"/>
      <c r="EN729" s="35"/>
      <c r="ET729" s="35"/>
      <c r="EU729" s="35"/>
      <c r="EV729" s="35"/>
    </row>
    <row r="730" spans="14:152" s="29" customFormat="1" ht="13.5" x14ac:dyDescent="0.3">
      <c r="N730" s="35">
        <v>4.18E-9</v>
      </c>
      <c r="O730" s="35">
        <v>1.4018553280599999</v>
      </c>
      <c r="P730" s="35">
        <v>313.94418910180002</v>
      </c>
      <c r="Q730" s="29">
        <f t="shared" si="356"/>
        <v>4.0813217274054618E-9</v>
      </c>
      <c r="R730" s="29">
        <f t="shared" si="357"/>
        <v>4.0813646907449771E-9</v>
      </c>
      <c r="S730" s="29">
        <f t="shared" si="358"/>
        <v>4.081364690595805E-9</v>
      </c>
      <c r="T730" s="29">
        <f t="shared" si="359"/>
        <v>4.081364690595805E-9</v>
      </c>
      <c r="V730" s="35"/>
      <c r="W730" s="35"/>
      <c r="X730" s="35"/>
      <c r="AD730" s="35"/>
      <c r="AE730" s="35"/>
      <c r="AF730" s="35"/>
      <c r="AL730" s="35"/>
      <c r="AM730" s="35"/>
      <c r="AN730" s="35"/>
      <c r="AT730" s="35"/>
      <c r="AU730" s="35"/>
      <c r="AV730" s="35"/>
      <c r="BB730" s="35"/>
      <c r="BC730" s="35"/>
      <c r="BD730" s="35"/>
      <c r="BJ730" s="35"/>
      <c r="BK730" s="35"/>
      <c r="BL730" s="35"/>
      <c r="BR730" s="35"/>
      <c r="BS730" s="35"/>
      <c r="BT730" s="35"/>
      <c r="BZ730" s="35"/>
      <c r="CA730" s="35"/>
      <c r="CB730" s="35"/>
      <c r="CH730" s="35"/>
      <c r="CI730" s="35"/>
      <c r="CJ730" s="35"/>
      <c r="CP730" s="35"/>
      <c r="CQ730" s="35"/>
      <c r="CR730" s="35"/>
      <c r="CX730" s="35"/>
      <c r="CY730" s="35"/>
      <c r="CZ730" s="35"/>
      <c r="DF730" s="35">
        <v>2.5189999999999999E-8</v>
      </c>
      <c r="DG730" s="35">
        <v>2.99001165551</v>
      </c>
      <c r="DH730" s="35">
        <v>745.27768239299996</v>
      </c>
      <c r="DI730" s="29">
        <f t="shared" si="360"/>
        <v>-2.0600223061256997E-8</v>
      </c>
      <c r="DJ730" s="29">
        <f t="shared" si="361"/>
        <v>-2.0598585144210229E-8</v>
      </c>
      <c r="DK730" s="29">
        <f t="shared" si="362"/>
        <v>-2.0598585149898334E-8</v>
      </c>
      <c r="DL730" s="29">
        <f t="shared" si="363"/>
        <v>-2.0598585149898334E-8</v>
      </c>
      <c r="DN730" s="35"/>
      <c r="DO730" s="35"/>
      <c r="DP730" s="35"/>
      <c r="DV730" s="35"/>
      <c r="DW730" s="35"/>
      <c r="DX730" s="35"/>
      <c r="ED730" s="35"/>
      <c r="EE730" s="35"/>
      <c r="EF730" s="35"/>
      <c r="EL730" s="35"/>
      <c r="EM730" s="35"/>
      <c r="EN730" s="35"/>
      <c r="ET730" s="35"/>
      <c r="EU730" s="35"/>
      <c r="EV730" s="35"/>
    </row>
    <row r="731" spans="14:152" s="29" customFormat="1" ht="13.5" x14ac:dyDescent="0.3">
      <c r="N731" s="35">
        <v>4.8099999999999997E-9</v>
      </c>
      <c r="O731" s="35">
        <v>1.80873987903</v>
      </c>
      <c r="P731" s="35">
        <v>43.128970483899998</v>
      </c>
      <c r="Q731" s="29">
        <f t="shared" si="356"/>
        <v>-3.8799235755122894E-9</v>
      </c>
      <c r="R731" s="29">
        <f t="shared" si="357"/>
        <v>-3.8799049891205841E-9</v>
      </c>
      <c r="S731" s="29">
        <f t="shared" si="358"/>
        <v>-3.879904989185124E-9</v>
      </c>
      <c r="T731" s="29">
        <f t="shared" si="359"/>
        <v>-3.879904989185124E-9</v>
      </c>
      <c r="V731" s="35"/>
      <c r="W731" s="35"/>
      <c r="X731" s="35"/>
      <c r="AD731" s="35"/>
      <c r="AE731" s="35"/>
      <c r="AF731" s="35"/>
      <c r="AL731" s="35"/>
      <c r="AM731" s="35"/>
      <c r="AN731" s="35"/>
      <c r="AT731" s="35"/>
      <c r="AU731" s="35"/>
      <c r="AV731" s="35"/>
      <c r="BB731" s="35"/>
      <c r="BC731" s="35"/>
      <c r="BD731" s="35"/>
      <c r="BJ731" s="35"/>
      <c r="BK731" s="35"/>
      <c r="BL731" s="35"/>
      <c r="BR731" s="35"/>
      <c r="BS731" s="35"/>
      <c r="BT731" s="35"/>
      <c r="BZ731" s="35"/>
      <c r="CA731" s="35"/>
      <c r="CB731" s="35"/>
      <c r="CH731" s="35"/>
      <c r="CI731" s="35"/>
      <c r="CJ731" s="35"/>
      <c r="CP731" s="35"/>
      <c r="CQ731" s="35"/>
      <c r="CR731" s="35"/>
      <c r="CX731" s="35"/>
      <c r="CY731" s="35"/>
      <c r="CZ731" s="35"/>
      <c r="DF731" s="35">
        <v>2.035E-8</v>
      </c>
      <c r="DG731" s="35">
        <v>5.3714778584899996</v>
      </c>
      <c r="DH731" s="35">
        <v>1041.2226829245001</v>
      </c>
      <c r="DI731" s="29">
        <f t="shared" si="360"/>
        <v>-1.9489995889238726E-8</v>
      </c>
      <c r="DJ731" s="29">
        <f t="shared" si="361"/>
        <v>-1.94909195152423E-8</v>
      </c>
      <c r="DK731" s="29">
        <f t="shared" si="362"/>
        <v>-1.94909195120359E-8</v>
      </c>
      <c r="DL731" s="29">
        <f t="shared" si="363"/>
        <v>-1.94909195120359E-8</v>
      </c>
      <c r="DN731" s="35"/>
      <c r="DO731" s="35"/>
      <c r="DP731" s="35"/>
      <c r="DV731" s="35"/>
      <c r="DW731" s="35"/>
      <c r="DX731" s="35"/>
      <c r="ED731" s="35"/>
      <c r="EE731" s="35"/>
      <c r="EF731" s="35"/>
      <c r="EL731" s="35"/>
      <c r="EM731" s="35"/>
      <c r="EN731" s="35"/>
      <c r="ET731" s="35"/>
      <c r="EU731" s="35"/>
      <c r="EV731" s="35"/>
    </row>
    <row r="732" spans="14:152" s="29" customFormat="1" ht="13.5" x14ac:dyDescent="0.3">
      <c r="N732" s="35">
        <v>4.3699999999999996E-9</v>
      </c>
      <c r="O732" s="35">
        <v>0.86746182154999996</v>
      </c>
      <c r="P732" s="35">
        <v>170.97327410619999</v>
      </c>
      <c r="Q732" s="29">
        <f t="shared" si="356"/>
        <v>-3.8291562065368048E-9</v>
      </c>
      <c r="R732" s="29">
        <f t="shared" si="357"/>
        <v>-3.8292107817273157E-9</v>
      </c>
      <c r="S732" s="29">
        <f t="shared" si="358"/>
        <v>-3.8292107815378103E-9</v>
      </c>
      <c r="T732" s="29">
        <f t="shared" si="359"/>
        <v>-3.8292107815378103E-9</v>
      </c>
      <c r="V732" s="35"/>
      <c r="W732" s="35"/>
      <c r="X732" s="35"/>
      <c r="AD732" s="35"/>
      <c r="AE732" s="35"/>
      <c r="AF732" s="35"/>
      <c r="AL732" s="35"/>
      <c r="AM732" s="35"/>
      <c r="AN732" s="35"/>
      <c r="AT732" s="35"/>
      <c r="AU732" s="35"/>
      <c r="AV732" s="35"/>
      <c r="BB732" s="35"/>
      <c r="BC732" s="35"/>
      <c r="BD732" s="35"/>
      <c r="BJ732" s="35"/>
      <c r="BK732" s="35"/>
      <c r="BL732" s="35"/>
      <c r="BR732" s="35"/>
      <c r="BS732" s="35"/>
      <c r="BT732" s="35"/>
      <c r="BZ732" s="35"/>
      <c r="CA732" s="35"/>
      <c r="CB732" s="35"/>
      <c r="CH732" s="35"/>
      <c r="CI732" s="35"/>
      <c r="CJ732" s="35"/>
      <c r="CP732" s="35"/>
      <c r="CQ732" s="35"/>
      <c r="CR732" s="35"/>
      <c r="CX732" s="35"/>
      <c r="CY732" s="35"/>
      <c r="CZ732" s="35"/>
      <c r="DF732" s="35">
        <v>2.0540000000000001E-8</v>
      </c>
      <c r="DG732" s="35">
        <v>1.1181737296100001</v>
      </c>
      <c r="DH732" s="35">
        <v>842.90144101349995</v>
      </c>
      <c r="DI732" s="29">
        <f t="shared" si="360"/>
        <v>-1.2776353901165029E-8</v>
      </c>
      <c r="DJ732" s="29">
        <f t="shared" si="361"/>
        <v>-1.277429887576406E-8</v>
      </c>
      <c r="DK732" s="29">
        <f t="shared" si="362"/>
        <v>-1.277429888290041E-8</v>
      </c>
      <c r="DL732" s="29">
        <f t="shared" si="363"/>
        <v>-1.277429888290041E-8</v>
      </c>
      <c r="DN732" s="35"/>
      <c r="DO732" s="35"/>
      <c r="DP732" s="35"/>
      <c r="DV732" s="35"/>
      <c r="DW732" s="35"/>
      <c r="DX732" s="35"/>
      <c r="ED732" s="35"/>
      <c r="EE732" s="35"/>
      <c r="EF732" s="35"/>
      <c r="EL732" s="35"/>
      <c r="EM732" s="35"/>
      <c r="EN732" s="35"/>
      <c r="ET732" s="35"/>
      <c r="EU732" s="35"/>
      <c r="EV732" s="35"/>
    </row>
    <row r="733" spans="14:152" s="29" customFormat="1" ht="13.5" x14ac:dyDescent="0.3">
      <c r="N733" s="35">
        <v>4.8300000000000001E-9</v>
      </c>
      <c r="O733" s="35">
        <v>4.4989412277199996</v>
      </c>
      <c r="P733" s="35">
        <v>46.209790485100001</v>
      </c>
      <c r="Q733" s="29">
        <f t="shared" si="356"/>
        <v>2.4711978337189453E-9</v>
      </c>
      <c r="R733" s="29">
        <f t="shared" si="357"/>
        <v>2.4711687644250632E-9</v>
      </c>
      <c r="S733" s="29">
        <f t="shared" si="358"/>
        <v>2.4711687645260053E-9</v>
      </c>
      <c r="T733" s="29">
        <f t="shared" si="359"/>
        <v>2.4711687645260053E-9</v>
      </c>
      <c r="V733" s="35"/>
      <c r="W733" s="35"/>
      <c r="X733" s="35"/>
      <c r="AD733" s="35"/>
      <c r="AE733" s="35"/>
      <c r="AF733" s="35"/>
      <c r="AL733" s="35"/>
      <c r="AM733" s="35"/>
      <c r="AN733" s="35"/>
      <c r="AT733" s="35"/>
      <c r="AU733" s="35"/>
      <c r="AV733" s="35"/>
      <c r="BB733" s="35"/>
      <c r="BC733" s="35"/>
      <c r="BD733" s="35"/>
      <c r="BJ733" s="35"/>
      <c r="BK733" s="35"/>
      <c r="BL733" s="35"/>
      <c r="BR733" s="35"/>
      <c r="BS733" s="35"/>
      <c r="BT733" s="35"/>
      <c r="BZ733" s="35"/>
      <c r="CA733" s="35"/>
      <c r="CB733" s="35"/>
      <c r="CH733" s="35"/>
      <c r="CI733" s="35"/>
      <c r="CJ733" s="35"/>
      <c r="CP733" s="35"/>
      <c r="CQ733" s="35"/>
      <c r="CR733" s="35"/>
      <c r="CX733" s="35"/>
      <c r="CY733" s="35"/>
      <c r="CZ733" s="35"/>
      <c r="DF733" s="35">
        <v>2.023E-8</v>
      </c>
      <c r="DG733" s="35">
        <v>2.9455914870200002</v>
      </c>
      <c r="DH733" s="35">
        <v>668.20846196529999</v>
      </c>
      <c r="DI733" s="29">
        <f t="shared" si="360"/>
        <v>6.7198038081735498E-9</v>
      </c>
      <c r="DJ733" s="29">
        <f t="shared" si="361"/>
        <v>6.7217365311805278E-9</v>
      </c>
      <c r="DK733" s="29">
        <f t="shared" si="362"/>
        <v>6.7217365244693377E-9</v>
      </c>
      <c r="DL733" s="29">
        <f t="shared" si="363"/>
        <v>6.7217365244693377E-9</v>
      </c>
      <c r="DN733" s="35"/>
      <c r="DO733" s="35"/>
      <c r="DP733" s="35"/>
      <c r="DV733" s="35"/>
      <c r="DW733" s="35"/>
      <c r="DX733" s="35"/>
      <c r="ED733" s="35"/>
      <c r="EE733" s="35"/>
      <c r="EF733" s="35"/>
      <c r="EL733" s="35"/>
      <c r="EM733" s="35"/>
      <c r="EN733" s="35"/>
      <c r="ET733" s="35"/>
      <c r="EU733" s="35"/>
      <c r="EV733" s="35"/>
    </row>
    <row r="734" spans="14:152" s="29" customFormat="1" ht="13.5" x14ac:dyDescent="0.3">
      <c r="N734" s="35">
        <v>3.9799999999999999E-9</v>
      </c>
      <c r="O734" s="35">
        <v>2.9097773192399998</v>
      </c>
      <c r="P734" s="35">
        <v>131.54696222179999</v>
      </c>
      <c r="Q734" s="29">
        <f t="shared" si="356"/>
        <v>1.3045927519580101E-9</v>
      </c>
      <c r="R734" s="29">
        <f t="shared" si="357"/>
        <v>1.3045177729313955E-9</v>
      </c>
      <c r="S734" s="29">
        <f t="shared" si="358"/>
        <v>1.3045177731917597E-9</v>
      </c>
      <c r="T734" s="29">
        <f t="shared" si="359"/>
        <v>1.3045177731917597E-9</v>
      </c>
      <c r="V734" s="35"/>
      <c r="W734" s="35"/>
      <c r="X734" s="35"/>
      <c r="AD734" s="35"/>
      <c r="AE734" s="35"/>
      <c r="AF734" s="35"/>
      <c r="AL734" s="35"/>
      <c r="AM734" s="35"/>
      <c r="AN734" s="35"/>
      <c r="AT734" s="35"/>
      <c r="AU734" s="35"/>
      <c r="AV734" s="35"/>
      <c r="BB734" s="35"/>
      <c r="BC734" s="35"/>
      <c r="BD734" s="35"/>
      <c r="BJ734" s="35"/>
      <c r="BK734" s="35"/>
      <c r="BL734" s="35"/>
      <c r="BR734" s="35"/>
      <c r="BS734" s="35"/>
      <c r="BT734" s="35"/>
      <c r="BZ734" s="35"/>
      <c r="CA734" s="35"/>
      <c r="CB734" s="35"/>
      <c r="CH734" s="35"/>
      <c r="CI734" s="35"/>
      <c r="CJ734" s="35"/>
      <c r="CP734" s="35"/>
      <c r="CQ734" s="35"/>
      <c r="CR734" s="35"/>
      <c r="CX734" s="35"/>
      <c r="CY734" s="35"/>
      <c r="CZ734" s="35"/>
      <c r="DF734" s="35">
        <v>2.529E-8</v>
      </c>
      <c r="DG734" s="35">
        <v>4.3428015900399997</v>
      </c>
      <c r="DH734" s="35">
        <v>221.89711514710001</v>
      </c>
      <c r="DI734" s="29">
        <f t="shared" si="360"/>
        <v>-2.3447960401422707E-9</v>
      </c>
      <c r="DJ734" s="29">
        <f t="shared" si="361"/>
        <v>-2.343949040573164E-9</v>
      </c>
      <c r="DK734" s="29">
        <f t="shared" si="362"/>
        <v>-2.3439490435143416E-9</v>
      </c>
      <c r="DL734" s="29">
        <f t="shared" si="363"/>
        <v>-2.3439490435143416E-9</v>
      </c>
      <c r="DN734" s="35"/>
      <c r="DO734" s="35"/>
      <c r="DP734" s="35"/>
      <c r="DV734" s="35"/>
      <c r="DW734" s="35"/>
      <c r="DX734" s="35"/>
      <c r="ED734" s="35"/>
      <c r="EE734" s="35"/>
      <c r="EF734" s="35"/>
      <c r="EL734" s="35"/>
      <c r="EM734" s="35"/>
      <c r="EN734" s="35"/>
      <c r="ET734" s="35"/>
      <c r="EU734" s="35"/>
      <c r="EV734" s="35"/>
    </row>
    <row r="735" spans="14:152" s="29" customFormat="1" ht="13.5" x14ac:dyDescent="0.3">
      <c r="N735" s="35">
        <v>5.2899999999999997E-9</v>
      </c>
      <c r="O735" s="35">
        <v>3.7460432988400001</v>
      </c>
      <c r="P735" s="35">
        <v>699.17976649249999</v>
      </c>
      <c r="Q735" s="29">
        <f t="shared" si="356"/>
        <v>-4.3482802114616076E-9</v>
      </c>
      <c r="R735" s="29">
        <f t="shared" si="357"/>
        <v>-4.3479608816615665E-9</v>
      </c>
      <c r="S735" s="29">
        <f t="shared" si="358"/>
        <v>-4.3479608827705146E-9</v>
      </c>
      <c r="T735" s="29">
        <f t="shared" si="359"/>
        <v>-4.3479608827705146E-9</v>
      </c>
      <c r="V735" s="35"/>
      <c r="W735" s="35"/>
      <c r="X735" s="35"/>
      <c r="AD735" s="35"/>
      <c r="AE735" s="35"/>
      <c r="AF735" s="35"/>
      <c r="AL735" s="35"/>
      <c r="AM735" s="35"/>
      <c r="AN735" s="35"/>
      <c r="AT735" s="35"/>
      <c r="AU735" s="35"/>
      <c r="AV735" s="35"/>
      <c r="BB735" s="35"/>
      <c r="BC735" s="35"/>
      <c r="BD735" s="35"/>
      <c r="BJ735" s="35"/>
      <c r="BK735" s="35"/>
      <c r="BL735" s="35"/>
      <c r="BR735" s="35"/>
      <c r="BS735" s="35"/>
      <c r="BT735" s="35"/>
      <c r="BZ735" s="35"/>
      <c r="CA735" s="35"/>
      <c r="CB735" s="35"/>
      <c r="CH735" s="35"/>
      <c r="CI735" s="35"/>
      <c r="CJ735" s="35"/>
      <c r="CP735" s="35"/>
      <c r="CQ735" s="35"/>
      <c r="CR735" s="35"/>
      <c r="CX735" s="35"/>
      <c r="CY735" s="35"/>
      <c r="CZ735" s="35"/>
      <c r="DF735" s="35">
        <v>2.5539999999999999E-8</v>
      </c>
      <c r="DG735" s="35">
        <v>5.5690695562199997</v>
      </c>
      <c r="DH735" s="35">
        <v>214.19286731529999</v>
      </c>
      <c r="DI735" s="29">
        <f t="shared" si="360"/>
        <v>-2.3748191448895106E-8</v>
      </c>
      <c r="DJ735" s="29">
        <f t="shared" si="361"/>
        <v>-2.3747886310522998E-8</v>
      </c>
      <c r="DK735" s="29">
        <f t="shared" si="362"/>
        <v>-2.3747886311582623E-8</v>
      </c>
      <c r="DL735" s="29">
        <f t="shared" si="363"/>
        <v>-2.3747886311582623E-8</v>
      </c>
      <c r="DN735" s="35"/>
      <c r="DO735" s="35"/>
      <c r="DP735" s="35"/>
      <c r="DV735" s="35"/>
      <c r="DW735" s="35"/>
      <c r="DX735" s="35"/>
      <c r="ED735" s="35"/>
      <c r="EE735" s="35"/>
      <c r="EF735" s="35"/>
      <c r="EL735" s="35"/>
      <c r="EM735" s="35"/>
      <c r="EN735" s="35"/>
      <c r="ET735" s="35"/>
      <c r="EU735" s="35"/>
      <c r="EV735" s="35"/>
    </row>
    <row r="736" spans="14:152" s="29" customFormat="1" ht="13.5" x14ac:dyDescent="0.3">
      <c r="N736" s="35">
        <v>3.9600000000000004E-9</v>
      </c>
      <c r="O736" s="35">
        <v>0.34033987778000002</v>
      </c>
      <c r="P736" s="35">
        <v>2943.5060541272001</v>
      </c>
      <c r="Q736" s="29">
        <f t="shared" si="356"/>
        <v>-2.0570954299059045E-9</v>
      </c>
      <c r="R736" s="29">
        <f t="shared" si="357"/>
        <v>-2.0586050397795684E-9</v>
      </c>
      <c r="S736" s="29">
        <f t="shared" si="358"/>
        <v>-2.0586050345382286E-9</v>
      </c>
      <c r="T736" s="29">
        <f t="shared" si="359"/>
        <v>-2.0586050345382286E-9</v>
      </c>
      <c r="V736" s="35"/>
      <c r="W736" s="35"/>
      <c r="X736" s="35"/>
      <c r="AD736" s="35"/>
      <c r="AE736" s="35"/>
      <c r="AF736" s="35"/>
      <c r="AL736" s="35"/>
      <c r="AM736" s="35"/>
      <c r="AN736" s="35"/>
      <c r="AT736" s="35"/>
      <c r="AU736" s="35"/>
      <c r="AV736" s="35"/>
      <c r="BB736" s="35"/>
      <c r="BC736" s="35"/>
      <c r="BD736" s="35"/>
      <c r="BJ736" s="35"/>
      <c r="BK736" s="35"/>
      <c r="BL736" s="35"/>
      <c r="BR736" s="35"/>
      <c r="BS736" s="35"/>
      <c r="BT736" s="35"/>
      <c r="BZ736" s="35"/>
      <c r="CA736" s="35"/>
      <c r="CB736" s="35"/>
      <c r="CH736" s="35"/>
      <c r="CI736" s="35"/>
      <c r="CJ736" s="35"/>
      <c r="CP736" s="35"/>
      <c r="CQ736" s="35"/>
      <c r="CR736" s="35"/>
      <c r="CX736" s="35"/>
      <c r="CY736" s="35"/>
      <c r="CZ736" s="35"/>
      <c r="DF736" s="35">
        <v>2.7120000000000001E-8</v>
      </c>
      <c r="DG736" s="35">
        <v>1.60469055827</v>
      </c>
      <c r="DH736" s="35">
        <v>1050.9963588011999</v>
      </c>
      <c r="DI736" s="29">
        <f t="shared" si="360"/>
        <v>2.6707234618504895E-8</v>
      </c>
      <c r="DJ736" s="29">
        <f t="shared" si="361"/>
        <v>2.6706483330236096E-8</v>
      </c>
      <c r="DK736" s="29">
        <f t="shared" si="362"/>
        <v>2.6706483332846099E-8</v>
      </c>
      <c r="DL736" s="29">
        <f t="shared" si="363"/>
        <v>2.6706483332846099E-8</v>
      </c>
      <c r="DN736" s="35"/>
      <c r="DO736" s="35"/>
      <c r="DP736" s="35"/>
      <c r="DV736" s="35"/>
      <c r="DW736" s="35"/>
      <c r="DX736" s="35"/>
      <c r="ED736" s="35"/>
      <c r="EE736" s="35"/>
      <c r="EF736" s="35"/>
      <c r="EL736" s="35"/>
      <c r="EM736" s="35"/>
      <c r="EN736" s="35"/>
      <c r="ET736" s="35"/>
      <c r="EU736" s="35"/>
      <c r="EV736" s="35"/>
    </row>
    <row r="737" spans="14:152" s="29" customFormat="1" ht="13.5" x14ac:dyDescent="0.3">
      <c r="N737" s="35">
        <v>5.45E-9</v>
      </c>
      <c r="O737" s="35">
        <v>2.9740096560899998</v>
      </c>
      <c r="P737" s="35">
        <v>305.60680182359999</v>
      </c>
      <c r="Q737" s="29">
        <f t="shared" si="356"/>
        <v>-4.5542468949242959E-10</v>
      </c>
      <c r="R737" s="29">
        <f t="shared" si="357"/>
        <v>-4.5517309827863745E-10</v>
      </c>
      <c r="S737" s="29">
        <f t="shared" si="358"/>
        <v>-4.5517309915227961E-10</v>
      </c>
      <c r="T737" s="29">
        <f t="shared" si="359"/>
        <v>-4.5517309915227961E-10</v>
      </c>
      <c r="V737" s="35"/>
      <c r="W737" s="35"/>
      <c r="X737" s="35"/>
      <c r="AD737" s="35"/>
      <c r="AE737" s="35"/>
      <c r="AF737" s="35"/>
      <c r="AL737" s="35"/>
      <c r="AM737" s="35"/>
      <c r="AN737" s="35"/>
      <c r="AT737" s="35"/>
      <c r="AU737" s="35"/>
      <c r="AV737" s="35"/>
      <c r="BB737" s="35"/>
      <c r="BC737" s="35"/>
      <c r="BD737" s="35"/>
      <c r="BJ737" s="35"/>
      <c r="BK737" s="35"/>
      <c r="BL737" s="35"/>
      <c r="BR737" s="35"/>
      <c r="BS737" s="35"/>
      <c r="BT737" s="35"/>
      <c r="BZ737" s="35"/>
      <c r="CA737" s="35"/>
      <c r="CB737" s="35"/>
      <c r="CH737" s="35"/>
      <c r="CI737" s="35"/>
      <c r="CJ737" s="35"/>
      <c r="CP737" s="35"/>
      <c r="CQ737" s="35"/>
      <c r="CR737" s="35"/>
      <c r="CX737" s="35"/>
      <c r="CY737" s="35"/>
      <c r="CZ737" s="35"/>
      <c r="DF737" s="35">
        <v>2.3499999999999999E-8</v>
      </c>
      <c r="DG737" s="35">
        <v>3.3654170691899998</v>
      </c>
      <c r="DH737" s="35">
        <v>220.20019411769999</v>
      </c>
      <c r="DI737" s="29">
        <f t="shared" si="360"/>
        <v>1.8583528478901352E-8</v>
      </c>
      <c r="DJ737" s="29">
        <f t="shared" si="361"/>
        <v>1.8584008596837075E-8</v>
      </c>
      <c r="DK737" s="29">
        <f t="shared" si="362"/>
        <v>1.8584008595169923E-8</v>
      </c>
      <c r="DL737" s="29">
        <f t="shared" si="363"/>
        <v>1.8584008595169923E-8</v>
      </c>
      <c r="DN737" s="35"/>
      <c r="DO737" s="35"/>
      <c r="DP737" s="35"/>
      <c r="DV737" s="35"/>
      <c r="DW737" s="35"/>
      <c r="DX737" s="35"/>
      <c r="ED737" s="35"/>
      <c r="EE737" s="35"/>
      <c r="EF737" s="35"/>
      <c r="EL737" s="35"/>
      <c r="EM737" s="35"/>
      <c r="EN737" s="35"/>
      <c r="ET737" s="35"/>
      <c r="EU737" s="35"/>
      <c r="EV737" s="35"/>
    </row>
    <row r="738" spans="14:152" s="29" customFormat="1" ht="13.5" x14ac:dyDescent="0.3">
      <c r="N738" s="35">
        <v>4.1199999999999998E-9</v>
      </c>
      <c r="O738" s="35">
        <v>3.8193599512600001</v>
      </c>
      <c r="P738" s="35">
        <v>84.342826122899993</v>
      </c>
      <c r="Q738" s="29">
        <f t="shared" si="356"/>
        <v>1.8910398495949616E-9</v>
      </c>
      <c r="R738" s="29">
        <f t="shared" si="357"/>
        <v>1.890993051055516E-9</v>
      </c>
      <c r="S738" s="29">
        <f t="shared" si="358"/>
        <v>1.8909930512180218E-9</v>
      </c>
      <c r="T738" s="29">
        <f t="shared" si="359"/>
        <v>1.8909930512180218E-9</v>
      </c>
      <c r="V738" s="35"/>
      <c r="W738" s="35"/>
      <c r="X738" s="35"/>
      <c r="AD738" s="35"/>
      <c r="AE738" s="35"/>
      <c r="AF738" s="35"/>
      <c r="AL738" s="35"/>
      <c r="AM738" s="35"/>
      <c r="AN738" s="35"/>
      <c r="AT738" s="35"/>
      <c r="AU738" s="35"/>
      <c r="AV738" s="35"/>
      <c r="BB738" s="35"/>
      <c r="BC738" s="35"/>
      <c r="BD738" s="35"/>
      <c r="BJ738" s="35"/>
      <c r="BK738" s="35"/>
      <c r="BL738" s="35"/>
      <c r="BR738" s="35"/>
      <c r="BS738" s="35"/>
      <c r="BT738" s="35"/>
      <c r="BZ738" s="35"/>
      <c r="CA738" s="35"/>
      <c r="CB738" s="35"/>
      <c r="CH738" s="35"/>
      <c r="CI738" s="35"/>
      <c r="CJ738" s="35"/>
      <c r="CP738" s="35"/>
      <c r="CQ738" s="35"/>
      <c r="CR738" s="35"/>
      <c r="CX738" s="35"/>
      <c r="CY738" s="35"/>
      <c r="CZ738" s="35"/>
      <c r="DF738" s="35">
        <v>2.0149999999999998E-8</v>
      </c>
      <c r="DG738" s="35">
        <v>2.6044657603600001</v>
      </c>
      <c r="DH738" s="35">
        <v>315.64111013119998</v>
      </c>
      <c r="DI738" s="29">
        <f t="shared" si="360"/>
        <v>2.4703252244482861E-9</v>
      </c>
      <c r="DJ738" s="29">
        <f t="shared" si="361"/>
        <v>2.4712820562405702E-9</v>
      </c>
      <c r="DK738" s="29">
        <f t="shared" si="362"/>
        <v>2.4712820529180157E-9</v>
      </c>
      <c r="DL738" s="29">
        <f t="shared" si="363"/>
        <v>2.4712820529180157E-9</v>
      </c>
      <c r="DN738" s="35"/>
      <c r="DO738" s="35"/>
      <c r="DP738" s="35"/>
      <c r="DV738" s="35"/>
      <c r="DW738" s="35"/>
      <c r="DX738" s="35"/>
      <c r="ED738" s="35"/>
      <c r="EE738" s="35"/>
      <c r="EF738" s="35"/>
      <c r="EL738" s="35"/>
      <c r="EM738" s="35"/>
      <c r="EN738" s="35"/>
      <c r="ET738" s="35"/>
      <c r="EU738" s="35"/>
      <c r="EV738" s="35"/>
    </row>
    <row r="739" spans="14:152" s="29" customFormat="1" ht="13.5" x14ac:dyDescent="0.3">
      <c r="N739" s="35">
        <v>4.25E-9</v>
      </c>
      <c r="O739" s="35">
        <v>2.6067210118099999</v>
      </c>
      <c r="P739" s="35">
        <v>121.8427223143</v>
      </c>
      <c r="Q739" s="29">
        <f t="shared" si="356"/>
        <v>-5.3708277891902977E-10</v>
      </c>
      <c r="R739" s="29">
        <f t="shared" si="357"/>
        <v>-5.3716064511262831E-10</v>
      </c>
      <c r="S739" s="29">
        <f t="shared" si="358"/>
        <v>-5.3716064484223878E-10</v>
      </c>
      <c r="T739" s="29">
        <f t="shared" si="359"/>
        <v>-5.3716064484223878E-10</v>
      </c>
      <c r="V739" s="35"/>
      <c r="W739" s="35"/>
      <c r="X739" s="35"/>
      <c r="AD739" s="35"/>
      <c r="AE739" s="35"/>
      <c r="AF739" s="35"/>
      <c r="AL739" s="35"/>
      <c r="AM739" s="35"/>
      <c r="AN739" s="35"/>
      <c r="AT739" s="35"/>
      <c r="AU739" s="35"/>
      <c r="AV739" s="35"/>
      <c r="BB739" s="35"/>
      <c r="BC739" s="35"/>
      <c r="BD739" s="35"/>
      <c r="BJ739" s="35"/>
      <c r="BK739" s="35"/>
      <c r="BL739" s="35"/>
      <c r="BR739" s="35"/>
      <c r="BS739" s="35"/>
      <c r="BT739" s="35"/>
      <c r="BZ739" s="35"/>
      <c r="CA739" s="35"/>
      <c r="CB739" s="35"/>
      <c r="CH739" s="35"/>
      <c r="CI739" s="35"/>
      <c r="CJ739" s="35"/>
      <c r="CP739" s="35"/>
      <c r="CQ739" s="35"/>
      <c r="CR739" s="35"/>
      <c r="CX739" s="35"/>
      <c r="CY739" s="35"/>
      <c r="CZ739" s="35"/>
      <c r="DF739" s="35">
        <v>2.1579999999999999E-8</v>
      </c>
      <c r="DG739" s="35">
        <v>1.6494526199299999</v>
      </c>
      <c r="DH739" s="35">
        <v>219.66188291340001</v>
      </c>
      <c r="DI739" s="29">
        <f t="shared" si="360"/>
        <v>1.0436578582965437E-8</v>
      </c>
      <c r="DJ739" s="29">
        <f t="shared" si="361"/>
        <v>1.0435949638652528E-8</v>
      </c>
      <c r="DK739" s="29">
        <f t="shared" si="362"/>
        <v>1.0435949640836546E-8</v>
      </c>
      <c r="DL739" s="29">
        <f t="shared" si="363"/>
        <v>1.0435949640836546E-8</v>
      </c>
      <c r="DN739" s="35"/>
      <c r="DO739" s="35"/>
      <c r="DP739" s="35"/>
      <c r="DV739" s="35"/>
      <c r="DW739" s="35"/>
      <c r="DX739" s="35"/>
      <c r="ED739" s="35"/>
      <c r="EE739" s="35"/>
      <c r="EF739" s="35"/>
      <c r="EL739" s="35"/>
      <c r="EM739" s="35"/>
      <c r="EN739" s="35"/>
      <c r="ET739" s="35"/>
      <c r="EU739" s="35"/>
      <c r="EV739" s="35"/>
    </row>
    <row r="740" spans="14:152" s="29" customFormat="1" ht="13.5" x14ac:dyDescent="0.3">
      <c r="N740" s="35">
        <v>4.7399999999999998E-9</v>
      </c>
      <c r="O740" s="35">
        <v>2.4176941856899998</v>
      </c>
      <c r="P740" s="35">
        <v>838.218528225</v>
      </c>
      <c r="Q740" s="29">
        <f t="shared" si="356"/>
        <v>-4.4933929869288345E-9</v>
      </c>
      <c r="R740" s="29">
        <f t="shared" si="357"/>
        <v>-4.4935846838860704E-9</v>
      </c>
      <c r="S740" s="29">
        <f t="shared" si="358"/>
        <v>-4.4935846832205325E-9</v>
      </c>
      <c r="T740" s="29">
        <f t="shared" si="359"/>
        <v>-4.4935846832205325E-9</v>
      </c>
      <c r="V740" s="35"/>
      <c r="W740" s="35"/>
      <c r="X740" s="35"/>
      <c r="AD740" s="35"/>
      <c r="AE740" s="35"/>
      <c r="AF740" s="35"/>
      <c r="AL740" s="35"/>
      <c r="AM740" s="35"/>
      <c r="AN740" s="35"/>
      <c r="AT740" s="35"/>
      <c r="AU740" s="35"/>
      <c r="AV740" s="35"/>
      <c r="BB740" s="35"/>
      <c r="BC740" s="35"/>
      <c r="BD740" s="35"/>
      <c r="BJ740" s="35"/>
      <c r="BK740" s="35"/>
      <c r="BL740" s="35"/>
      <c r="BR740" s="35"/>
      <c r="BS740" s="35"/>
      <c r="BT740" s="35"/>
      <c r="BZ740" s="35"/>
      <c r="CA740" s="35"/>
      <c r="CB740" s="35"/>
      <c r="CH740" s="35"/>
      <c r="CI740" s="35"/>
      <c r="CJ740" s="35"/>
      <c r="CP740" s="35"/>
      <c r="CQ740" s="35"/>
      <c r="CR740" s="35"/>
      <c r="CX740" s="35"/>
      <c r="CY740" s="35"/>
      <c r="CZ740" s="35"/>
      <c r="DF740" s="35">
        <v>2.1200000000000001E-8</v>
      </c>
      <c r="DG740" s="35">
        <v>2.9396803872100001</v>
      </c>
      <c r="DH740" s="35">
        <v>304.12232911529998</v>
      </c>
      <c r="DI740" s="29">
        <f t="shared" si="360"/>
        <v>-5.3464557953692255E-10</v>
      </c>
      <c r="DJ740" s="29">
        <f t="shared" si="361"/>
        <v>-5.3366856048886889E-10</v>
      </c>
      <c r="DK740" s="29">
        <f t="shared" si="362"/>
        <v>-5.3366856388154479E-10</v>
      </c>
      <c r="DL740" s="29">
        <f t="shared" si="363"/>
        <v>-5.3366856388154479E-10</v>
      </c>
      <c r="DN740" s="35"/>
      <c r="DO740" s="35"/>
      <c r="DP740" s="35"/>
      <c r="DV740" s="35"/>
      <c r="DW740" s="35"/>
      <c r="DX740" s="35"/>
      <c r="ED740" s="35"/>
      <c r="EE740" s="35"/>
      <c r="EF740" s="35"/>
      <c r="EL740" s="35"/>
      <c r="EM740" s="35"/>
      <c r="EN740" s="35"/>
      <c r="ET740" s="35"/>
      <c r="EU740" s="35"/>
      <c r="EV740" s="35"/>
    </row>
    <row r="741" spans="14:152" s="29" customFormat="1" ht="13.5" x14ac:dyDescent="0.3">
      <c r="N741" s="35">
        <v>4.5699999999999997E-9</v>
      </c>
      <c r="O741" s="35">
        <v>1.27246488727</v>
      </c>
      <c r="P741" s="35">
        <v>107.75864066459999</v>
      </c>
      <c r="Q741" s="29">
        <f t="shared" si="356"/>
        <v>-4.5377219370670159E-9</v>
      </c>
      <c r="R741" s="29">
        <f t="shared" si="357"/>
        <v>-4.5377130798525159E-9</v>
      </c>
      <c r="S741" s="29">
        <f t="shared" si="358"/>
        <v>-4.5377130798832746E-9</v>
      </c>
      <c r="T741" s="29">
        <f t="shared" si="359"/>
        <v>-4.5377130798832746E-9</v>
      </c>
      <c r="V741" s="35"/>
      <c r="W741" s="35"/>
      <c r="X741" s="35"/>
      <c r="AD741" s="35"/>
      <c r="AE741" s="35"/>
      <c r="AF741" s="35"/>
      <c r="AL741" s="35"/>
      <c r="AM741" s="35"/>
      <c r="AN741" s="35"/>
      <c r="AT741" s="35"/>
      <c r="AU741" s="35"/>
      <c r="AV741" s="35"/>
      <c r="BB741" s="35"/>
      <c r="BC741" s="35"/>
      <c r="BD741" s="35"/>
      <c r="BJ741" s="35"/>
      <c r="BK741" s="35"/>
      <c r="BL741" s="35"/>
      <c r="BR741" s="35"/>
      <c r="BS741" s="35"/>
      <c r="BT741" s="35"/>
      <c r="BZ741" s="35"/>
      <c r="CA741" s="35"/>
      <c r="CB741" s="35"/>
      <c r="CH741" s="35"/>
      <c r="CI741" s="35"/>
      <c r="CJ741" s="35"/>
      <c r="CP741" s="35"/>
      <c r="CQ741" s="35"/>
      <c r="CR741" s="35"/>
      <c r="CX741" s="35"/>
      <c r="CY741" s="35"/>
      <c r="CZ741" s="35"/>
      <c r="DF741" s="35">
        <v>2.3569999999999999E-8</v>
      </c>
      <c r="DG741" s="35">
        <v>1.94433441808</v>
      </c>
      <c r="DH741" s="35">
        <v>233.90602325750001</v>
      </c>
      <c r="DI741" s="29">
        <f t="shared" si="360"/>
        <v>2.0218935073706537E-8</v>
      </c>
      <c r="DJ741" s="29">
        <f t="shared" si="361"/>
        <v>2.0218505552481884E-8</v>
      </c>
      <c r="DK741" s="29">
        <f t="shared" si="362"/>
        <v>2.0218505553973433E-8</v>
      </c>
      <c r="DL741" s="29">
        <f t="shared" si="363"/>
        <v>2.0218505553973433E-8</v>
      </c>
      <c r="DN741" s="35"/>
      <c r="DO741" s="35"/>
      <c r="DP741" s="35"/>
      <c r="DV741" s="35"/>
      <c r="DW741" s="35"/>
      <c r="DX741" s="35"/>
      <c r="ED741" s="35"/>
      <c r="EE741" s="35"/>
      <c r="EF741" s="35"/>
      <c r="EL741" s="35"/>
      <c r="EM741" s="35"/>
      <c r="EN741" s="35"/>
      <c r="ET741" s="35"/>
      <c r="EU741" s="35"/>
      <c r="EV741" s="35"/>
    </row>
    <row r="742" spans="14:152" s="29" customFormat="1" ht="13.5" x14ac:dyDescent="0.3">
      <c r="N742" s="35">
        <v>5.1899999999999997E-9</v>
      </c>
      <c r="O742" s="35">
        <v>3.1224797403700002</v>
      </c>
      <c r="P742" s="35">
        <v>10213.285546211</v>
      </c>
      <c r="Q742" s="29">
        <f t="shared" si="356"/>
        <v>4.1616113293844329E-9</v>
      </c>
      <c r="R742" s="29">
        <f t="shared" si="357"/>
        <v>4.1568052068635406E-9</v>
      </c>
      <c r="S742" s="29">
        <f t="shared" si="358"/>
        <v>4.1568052235699776E-9</v>
      </c>
      <c r="T742" s="29">
        <f t="shared" si="359"/>
        <v>4.1568052235699776E-9</v>
      </c>
      <c r="V742" s="35"/>
      <c r="W742" s="35"/>
      <c r="X742" s="35"/>
      <c r="AD742" s="35"/>
      <c r="AE742" s="35"/>
      <c r="AF742" s="35"/>
      <c r="AL742" s="35"/>
      <c r="AM742" s="35"/>
      <c r="AN742" s="35"/>
      <c r="AT742" s="35"/>
      <c r="AU742" s="35"/>
      <c r="AV742" s="35"/>
      <c r="BB742" s="35"/>
      <c r="BC742" s="35"/>
      <c r="BD742" s="35"/>
      <c r="BJ742" s="35"/>
      <c r="BK742" s="35"/>
      <c r="BL742" s="35"/>
      <c r="BR742" s="35"/>
      <c r="BS742" s="35"/>
      <c r="BT742" s="35"/>
      <c r="BZ742" s="35"/>
      <c r="CA742" s="35"/>
      <c r="CB742" s="35"/>
      <c r="CH742" s="35"/>
      <c r="CI742" s="35"/>
      <c r="CJ742" s="35"/>
      <c r="CP742" s="35"/>
      <c r="CQ742" s="35"/>
      <c r="CR742" s="35"/>
      <c r="CX742" s="35"/>
      <c r="CY742" s="35"/>
      <c r="CZ742" s="35"/>
      <c r="DF742" s="35">
        <v>2.5790000000000001E-8</v>
      </c>
      <c r="DG742" s="35">
        <v>4.5412406241100003</v>
      </c>
      <c r="DH742" s="35">
        <v>484.70501488690002</v>
      </c>
      <c r="DI742" s="29">
        <f t="shared" si="360"/>
        <v>2.5490292247459196E-8</v>
      </c>
      <c r="DJ742" s="29">
        <f t="shared" si="361"/>
        <v>2.5490004134871488E-8</v>
      </c>
      <c r="DK742" s="29">
        <f t="shared" si="362"/>
        <v>2.5490004135872178E-8</v>
      </c>
      <c r="DL742" s="29">
        <f t="shared" si="363"/>
        <v>2.5490004135872178E-8</v>
      </c>
      <c r="DN742" s="35"/>
      <c r="DO742" s="35"/>
      <c r="DP742" s="35"/>
      <c r="DV742" s="35"/>
      <c r="DW742" s="35"/>
      <c r="DX742" s="35"/>
      <c r="ED742" s="35"/>
      <c r="EE742" s="35"/>
      <c r="EF742" s="35"/>
      <c r="EL742" s="35"/>
      <c r="EM742" s="35"/>
      <c r="EN742" s="35"/>
      <c r="ET742" s="35"/>
      <c r="EU742" s="35"/>
      <c r="EV742" s="35"/>
    </row>
    <row r="743" spans="14:152" s="29" customFormat="1" ht="13.5" x14ac:dyDescent="0.3">
      <c r="N743" s="35">
        <v>4.9499999999999997E-9</v>
      </c>
      <c r="O743" s="35">
        <v>4.6370538698399999</v>
      </c>
      <c r="P743" s="35">
        <v>301.41401612959999</v>
      </c>
      <c r="Q743" s="29">
        <f t="shared" si="356"/>
        <v>-4.921260497698136E-9</v>
      </c>
      <c r="R743" s="29">
        <f t="shared" si="357"/>
        <v>-4.9212848283896564E-9</v>
      </c>
      <c r="S743" s="29">
        <f t="shared" si="358"/>
        <v>-4.9212848283051863E-9</v>
      </c>
      <c r="T743" s="29">
        <f t="shared" si="359"/>
        <v>-4.9212848283051863E-9</v>
      </c>
      <c r="V743" s="35"/>
      <c r="W743" s="35"/>
      <c r="X743" s="35"/>
      <c r="AD743" s="35"/>
      <c r="AE743" s="35"/>
      <c r="AF743" s="35"/>
      <c r="AL743" s="35"/>
      <c r="AM743" s="35"/>
      <c r="AN743" s="35"/>
      <c r="AT743" s="35"/>
      <c r="AU743" s="35"/>
      <c r="AV743" s="35"/>
      <c r="BB743" s="35"/>
      <c r="BC743" s="35"/>
      <c r="BD743" s="35"/>
      <c r="BJ743" s="35"/>
      <c r="BK743" s="35"/>
      <c r="BL743" s="35"/>
      <c r="BR743" s="35"/>
      <c r="BS743" s="35"/>
      <c r="BT743" s="35"/>
      <c r="BZ743" s="35"/>
      <c r="CA743" s="35"/>
      <c r="CB743" s="35"/>
      <c r="CH743" s="35"/>
      <c r="CI743" s="35"/>
      <c r="CJ743" s="35"/>
      <c r="CP743" s="35"/>
      <c r="CQ743" s="35"/>
      <c r="CR743" s="35"/>
      <c r="CX743" s="35"/>
      <c r="CY743" s="35"/>
      <c r="CZ743" s="35"/>
      <c r="DF743" s="35">
        <v>2.0459999999999999E-8</v>
      </c>
      <c r="DG743" s="35">
        <v>5.4553106826400004</v>
      </c>
      <c r="DH743" s="35">
        <v>200.55647414469999</v>
      </c>
      <c r="DI743" s="29">
        <f t="shared" si="360"/>
        <v>-1.5488711434580237E-8</v>
      </c>
      <c r="DJ743" s="29">
        <f t="shared" si="361"/>
        <v>-1.5488305012546008E-8</v>
      </c>
      <c r="DK743" s="29">
        <f t="shared" si="362"/>
        <v>-1.548830501395731E-8</v>
      </c>
      <c r="DL743" s="29">
        <f t="shared" si="363"/>
        <v>-1.548830501395731E-8</v>
      </c>
      <c r="DN743" s="35"/>
      <c r="DO743" s="35"/>
      <c r="DP743" s="35"/>
      <c r="DV743" s="35"/>
      <c r="DW743" s="35"/>
      <c r="DX743" s="35"/>
      <c r="ED743" s="35"/>
      <c r="EE743" s="35"/>
      <c r="EF743" s="35"/>
      <c r="EL743" s="35"/>
      <c r="EM743" s="35"/>
      <c r="EN743" s="35"/>
      <c r="ET743" s="35"/>
      <c r="EU743" s="35"/>
      <c r="EV743" s="35"/>
    </row>
    <row r="744" spans="14:152" s="29" customFormat="1" ht="13.5" x14ac:dyDescent="0.3">
      <c r="N744" s="35">
        <v>5.3700000000000003E-9</v>
      </c>
      <c r="O744" s="35">
        <v>3.9265393714700001</v>
      </c>
      <c r="P744" s="35">
        <v>212.4053235607</v>
      </c>
      <c r="Q744" s="29">
        <f t="shared" si="356"/>
        <v>2.4682068073104898E-9</v>
      </c>
      <c r="R744" s="29">
        <f t="shared" si="357"/>
        <v>2.4683603609543773E-9</v>
      </c>
      <c r="S744" s="29">
        <f t="shared" si="358"/>
        <v>2.4683603604211676E-9</v>
      </c>
      <c r="T744" s="29">
        <f t="shared" si="359"/>
        <v>2.4683603604211676E-9</v>
      </c>
      <c r="V744" s="35"/>
      <c r="W744" s="35"/>
      <c r="X744" s="35"/>
      <c r="AD744" s="35"/>
      <c r="AE744" s="35"/>
      <c r="AF744" s="35"/>
      <c r="AL744" s="35"/>
      <c r="AM744" s="35"/>
      <c r="AN744" s="35"/>
      <c r="AT744" s="35"/>
      <c r="AU744" s="35"/>
      <c r="AV744" s="35"/>
      <c r="BB744" s="35"/>
      <c r="BC744" s="35"/>
      <c r="BD744" s="35"/>
      <c r="BJ744" s="35"/>
      <c r="BK744" s="35"/>
      <c r="BL744" s="35"/>
      <c r="BR744" s="35"/>
      <c r="BS744" s="35"/>
      <c r="BT744" s="35"/>
      <c r="BZ744" s="35"/>
      <c r="CA744" s="35"/>
      <c r="CB744" s="35"/>
      <c r="CH744" s="35"/>
      <c r="CI744" s="35"/>
      <c r="CJ744" s="35"/>
      <c r="CP744" s="35"/>
      <c r="CQ744" s="35"/>
      <c r="CR744" s="35"/>
      <c r="CX744" s="35"/>
      <c r="CY744" s="35"/>
      <c r="CZ744" s="35"/>
      <c r="DF744" s="35">
        <v>2.0400000000000001E-8</v>
      </c>
      <c r="DG744" s="35">
        <v>2.04492641594</v>
      </c>
      <c r="DH744" s="35">
        <v>1097.0942747017</v>
      </c>
      <c r="DI744" s="29">
        <f t="shared" si="360"/>
        <v>1.0776251392688505E-8</v>
      </c>
      <c r="DJ744" s="29">
        <f t="shared" si="361"/>
        <v>1.0779131855827135E-8</v>
      </c>
      <c r="DK744" s="29">
        <f t="shared" si="362"/>
        <v>1.0779131845825332E-8</v>
      </c>
      <c r="DL744" s="29">
        <f t="shared" si="363"/>
        <v>1.0779131845825332E-8</v>
      </c>
      <c r="DN744" s="35"/>
      <c r="DO744" s="35"/>
      <c r="DP744" s="35"/>
      <c r="DV744" s="35"/>
      <c r="DW744" s="35"/>
      <c r="DX744" s="35"/>
      <c r="ED744" s="35"/>
      <c r="EE744" s="35"/>
      <c r="EF744" s="35"/>
      <c r="EL744" s="35"/>
      <c r="EM744" s="35"/>
      <c r="EN744" s="35"/>
      <c r="ET744" s="35"/>
      <c r="EU744" s="35"/>
      <c r="EV744" s="35"/>
    </row>
    <row r="745" spans="14:152" s="29" customFormat="1" ht="13.5" x14ac:dyDescent="0.3">
      <c r="N745" s="35">
        <v>3.8499999999999997E-9</v>
      </c>
      <c r="O745" s="35">
        <v>3.3347632505</v>
      </c>
      <c r="P745" s="35">
        <v>806.72595883600002</v>
      </c>
      <c r="Q745" s="29">
        <f t="shared" si="356"/>
        <v>-2.8700544271579846E-9</v>
      </c>
      <c r="R745" s="29">
        <f t="shared" si="357"/>
        <v>-2.8703682181441345E-9</v>
      </c>
      <c r="S745" s="29">
        <f t="shared" si="358"/>
        <v>-2.8703682170545759E-9</v>
      </c>
      <c r="T745" s="29">
        <f t="shared" si="359"/>
        <v>-2.8703682170545759E-9</v>
      </c>
      <c r="V745" s="35"/>
      <c r="W745" s="35"/>
      <c r="X745" s="35"/>
      <c r="AD745" s="35"/>
      <c r="AE745" s="35"/>
      <c r="AF745" s="35"/>
      <c r="AL745" s="35"/>
      <c r="AM745" s="35"/>
      <c r="AN745" s="35"/>
      <c r="AT745" s="35"/>
      <c r="AU745" s="35"/>
      <c r="AV745" s="35"/>
      <c r="BB745" s="35"/>
      <c r="BC745" s="35"/>
      <c r="BD745" s="35"/>
      <c r="BJ745" s="35"/>
      <c r="BK745" s="35"/>
      <c r="BL745" s="35"/>
      <c r="BR745" s="35"/>
      <c r="BS745" s="35"/>
      <c r="BT745" s="35"/>
      <c r="BZ745" s="35"/>
      <c r="CA745" s="35"/>
      <c r="CB745" s="35"/>
      <c r="CH745" s="35"/>
      <c r="CI745" s="35"/>
      <c r="CJ745" s="35"/>
      <c r="CP745" s="35"/>
      <c r="CQ745" s="35"/>
      <c r="CR745" s="35"/>
      <c r="CX745" s="35"/>
      <c r="CY745" s="35"/>
      <c r="CZ745" s="35"/>
      <c r="DF745" s="35">
        <v>2.6750000000000001E-8</v>
      </c>
      <c r="DG745" s="35">
        <v>1.20234167733</v>
      </c>
      <c r="DH745" s="35">
        <v>28.5718080822</v>
      </c>
      <c r="DI745" s="29">
        <f t="shared" si="360"/>
        <v>-2.5535573638842398E-9</v>
      </c>
      <c r="DJ745" s="29">
        <f t="shared" si="361"/>
        <v>-2.5534420370135755E-9</v>
      </c>
      <c r="DK745" s="29">
        <f t="shared" si="362"/>
        <v>-2.5534420374140397E-9</v>
      </c>
      <c r="DL745" s="29">
        <f t="shared" si="363"/>
        <v>-2.5534420374140397E-9</v>
      </c>
      <c r="DN745" s="35"/>
      <c r="DO745" s="35"/>
      <c r="DP745" s="35"/>
      <c r="DV745" s="35"/>
      <c r="DW745" s="35"/>
      <c r="DX745" s="35"/>
      <c r="ED745" s="35"/>
      <c r="EE745" s="35"/>
      <c r="EF745" s="35"/>
      <c r="EL745" s="35"/>
      <c r="EM745" s="35"/>
      <c r="EN745" s="35"/>
      <c r="ET745" s="35"/>
      <c r="EU745" s="35"/>
      <c r="EV745" s="35"/>
    </row>
    <row r="746" spans="14:152" s="29" customFormat="1" ht="13.5" x14ac:dyDescent="0.3">
      <c r="N746" s="35">
        <v>4.7699999999999999E-9</v>
      </c>
      <c r="O746" s="35">
        <v>1.66001855277</v>
      </c>
      <c r="P746" s="35">
        <v>175.42669223109999</v>
      </c>
      <c r="Q746" s="29">
        <f t="shared" si="356"/>
        <v>-9.6217983373461102E-10</v>
      </c>
      <c r="R746" s="29">
        <f t="shared" si="357"/>
        <v>-9.6230407027920097E-10</v>
      </c>
      <c r="S746" s="29">
        <f t="shared" si="358"/>
        <v>-9.6230406984779795E-10</v>
      </c>
      <c r="T746" s="29">
        <f t="shared" si="359"/>
        <v>-9.6230406984779795E-10</v>
      </c>
      <c r="V746" s="35"/>
      <c r="W746" s="35"/>
      <c r="X746" s="35"/>
      <c r="AD746" s="35"/>
      <c r="AE746" s="35"/>
      <c r="AF746" s="35"/>
      <c r="AL746" s="35"/>
      <c r="AM746" s="35"/>
      <c r="AN746" s="35"/>
      <c r="AT746" s="35"/>
      <c r="AU746" s="35"/>
      <c r="AV746" s="35"/>
      <c r="BB746" s="35"/>
      <c r="BC746" s="35"/>
      <c r="BD746" s="35"/>
      <c r="BJ746" s="35"/>
      <c r="BK746" s="35"/>
      <c r="BL746" s="35"/>
      <c r="BR746" s="35"/>
      <c r="BS746" s="35"/>
      <c r="BT746" s="35"/>
      <c r="BZ746" s="35"/>
      <c r="CA746" s="35"/>
      <c r="CB746" s="35"/>
      <c r="CH746" s="35"/>
      <c r="CI746" s="35"/>
      <c r="CJ746" s="35"/>
      <c r="CP746" s="35"/>
      <c r="CQ746" s="35"/>
      <c r="CR746" s="35"/>
      <c r="CX746" s="35"/>
      <c r="CY746" s="35"/>
      <c r="CZ746" s="35"/>
      <c r="DF746" s="35">
        <v>2.5279999999999999E-8</v>
      </c>
      <c r="DG746" s="35">
        <v>4.6926846597300003</v>
      </c>
      <c r="DH746" s="35">
        <v>637.44960575920004</v>
      </c>
      <c r="DI746" s="29">
        <f t="shared" si="360"/>
        <v>-1.9941692339342255E-8</v>
      </c>
      <c r="DJ746" s="29">
        <f t="shared" si="361"/>
        <v>-1.9940190910510221E-8</v>
      </c>
      <c r="DK746" s="29">
        <f t="shared" si="362"/>
        <v>-1.9940190915724219E-8</v>
      </c>
      <c r="DL746" s="29">
        <f t="shared" si="363"/>
        <v>-1.9940190915724219E-8</v>
      </c>
      <c r="DN746" s="35"/>
      <c r="DO746" s="35"/>
      <c r="DP746" s="35"/>
      <c r="DV746" s="35"/>
      <c r="DW746" s="35"/>
      <c r="DX746" s="35"/>
      <c r="ED746" s="35"/>
      <c r="EE746" s="35"/>
      <c r="EF746" s="35"/>
      <c r="EL746" s="35"/>
      <c r="EM746" s="35"/>
      <c r="EN746" s="35"/>
      <c r="ET746" s="35"/>
      <c r="EU746" s="35"/>
      <c r="EV746" s="35"/>
    </row>
    <row r="747" spans="14:152" s="29" customFormat="1" ht="13.5" x14ac:dyDescent="0.3">
      <c r="N747" s="35">
        <v>3.7799999999999998E-9</v>
      </c>
      <c r="O747" s="35">
        <v>0.47722247041999999</v>
      </c>
      <c r="P747" s="35">
        <v>200.55647414469999</v>
      </c>
      <c r="Q747" s="29">
        <f t="shared" si="356"/>
        <v>-3.1345330344223565E-9</v>
      </c>
      <c r="R747" s="29">
        <f t="shared" si="357"/>
        <v>-3.1345972591230749E-9</v>
      </c>
      <c r="S747" s="29">
        <f t="shared" si="358"/>
        <v>-3.1345972589000621E-9</v>
      </c>
      <c r="T747" s="29">
        <f t="shared" si="359"/>
        <v>-3.1345972589000621E-9</v>
      </c>
      <c r="V747" s="35"/>
      <c r="W747" s="35"/>
      <c r="X747" s="35"/>
      <c r="AD747" s="35"/>
      <c r="AE747" s="35"/>
      <c r="AF747" s="35"/>
      <c r="AL747" s="35"/>
      <c r="AM747" s="35"/>
      <c r="AN747" s="35"/>
      <c r="AT747" s="35"/>
      <c r="AU747" s="35"/>
      <c r="AV747" s="35"/>
      <c r="BB747" s="35"/>
      <c r="BC747" s="35"/>
      <c r="BD747" s="35"/>
      <c r="BJ747" s="35"/>
      <c r="BK747" s="35"/>
      <c r="BL747" s="35"/>
      <c r="BR747" s="35"/>
      <c r="BS747" s="35"/>
      <c r="BT747" s="35"/>
      <c r="BZ747" s="35"/>
      <c r="CA747" s="35"/>
      <c r="CB747" s="35"/>
      <c r="CH747" s="35"/>
      <c r="CI747" s="35"/>
      <c r="CJ747" s="35"/>
      <c r="CP747" s="35"/>
      <c r="CQ747" s="35"/>
      <c r="CR747" s="35"/>
      <c r="CX747" s="35"/>
      <c r="CY747" s="35"/>
      <c r="CZ747" s="35"/>
      <c r="DF747" s="35">
        <v>2.3140000000000001E-8</v>
      </c>
      <c r="DG747" s="35">
        <v>2.8119307299399998</v>
      </c>
      <c r="DH747" s="35">
        <v>25.129781913599999</v>
      </c>
      <c r="DI747" s="29">
        <f t="shared" si="360"/>
        <v>-2.3068751411966941E-8</v>
      </c>
      <c r="DJ747" s="29">
        <f t="shared" si="361"/>
        <v>-2.3068758323672219E-8</v>
      </c>
      <c r="DK747" s="29">
        <f t="shared" si="362"/>
        <v>-2.3068758323648221E-8</v>
      </c>
      <c r="DL747" s="29">
        <f t="shared" si="363"/>
        <v>-2.3068758323648221E-8</v>
      </c>
      <c r="DN747" s="35"/>
      <c r="DO747" s="35"/>
      <c r="DP747" s="35"/>
      <c r="DV747" s="35"/>
      <c r="DW747" s="35"/>
      <c r="DX747" s="35"/>
      <c r="ED747" s="35"/>
      <c r="EE747" s="35"/>
      <c r="EF747" s="35"/>
      <c r="EL747" s="35"/>
      <c r="EM747" s="35"/>
      <c r="EN747" s="35"/>
      <c r="ET747" s="35"/>
      <c r="EU747" s="35"/>
      <c r="EV747" s="35"/>
    </row>
    <row r="748" spans="14:152" s="29" customFormat="1" ht="13.5" x14ac:dyDescent="0.3">
      <c r="N748" s="35">
        <v>4.5900000000000001E-9</v>
      </c>
      <c r="O748" s="35">
        <v>5.1482184481199997</v>
      </c>
      <c r="P748" s="35">
        <v>960.22130923370003</v>
      </c>
      <c r="Q748" s="29">
        <f t="shared" si="356"/>
        <v>-1.4598854917389282E-9</v>
      </c>
      <c r="R748" s="29">
        <f t="shared" si="357"/>
        <v>-1.4592520708349386E-9</v>
      </c>
      <c r="S748" s="29">
        <f t="shared" si="358"/>
        <v>-1.459252073034516E-9</v>
      </c>
      <c r="T748" s="29">
        <f t="shared" si="359"/>
        <v>-1.459252073034516E-9</v>
      </c>
      <c r="V748" s="35"/>
      <c r="W748" s="35"/>
      <c r="X748" s="35"/>
      <c r="AD748" s="35"/>
      <c r="AE748" s="35"/>
      <c r="AF748" s="35"/>
      <c r="AL748" s="35"/>
      <c r="AM748" s="35"/>
      <c r="AN748" s="35"/>
      <c r="AT748" s="35"/>
      <c r="AU748" s="35"/>
      <c r="AV748" s="35"/>
      <c r="BB748" s="35"/>
      <c r="BC748" s="35"/>
      <c r="BD748" s="35"/>
      <c r="BJ748" s="35"/>
      <c r="BK748" s="35"/>
      <c r="BL748" s="35"/>
      <c r="BR748" s="35"/>
      <c r="BS748" s="35"/>
      <c r="BT748" s="35"/>
      <c r="BZ748" s="35"/>
      <c r="CA748" s="35"/>
      <c r="CB748" s="35"/>
      <c r="CH748" s="35"/>
      <c r="CI748" s="35"/>
      <c r="CJ748" s="35"/>
      <c r="CP748" s="35"/>
      <c r="CQ748" s="35"/>
      <c r="CR748" s="35"/>
      <c r="CX748" s="35"/>
      <c r="CY748" s="35"/>
      <c r="CZ748" s="35"/>
      <c r="DF748" s="35">
        <v>2.6890000000000001E-8</v>
      </c>
      <c r="DG748" s="35">
        <v>5.0386849334899999</v>
      </c>
      <c r="DH748" s="35">
        <v>1269.4996318895001</v>
      </c>
      <c r="DI748" s="29">
        <f t="shared" si="360"/>
        <v>2.3268238540340823E-8</v>
      </c>
      <c r="DJ748" s="29">
        <f t="shared" si="361"/>
        <v>2.3270831813413637E-8</v>
      </c>
      <c r="DK748" s="29">
        <f t="shared" si="362"/>
        <v>2.327083180441011E-8</v>
      </c>
      <c r="DL748" s="29">
        <f t="shared" si="363"/>
        <v>2.327083180441011E-8</v>
      </c>
      <c r="DN748" s="35"/>
      <c r="DO748" s="35"/>
      <c r="DP748" s="35"/>
      <c r="DV748" s="35"/>
      <c r="DW748" s="35"/>
      <c r="DX748" s="35"/>
      <c r="ED748" s="35"/>
      <c r="EE748" s="35"/>
      <c r="EF748" s="35"/>
      <c r="EL748" s="35"/>
      <c r="EM748" s="35"/>
      <c r="EN748" s="35"/>
      <c r="ET748" s="35"/>
      <c r="EU748" s="35"/>
      <c r="EV748" s="35"/>
    </row>
    <row r="749" spans="14:152" s="29" customFormat="1" ht="13.5" x14ac:dyDescent="0.3">
      <c r="N749" s="35">
        <v>4.01E-9</v>
      </c>
      <c r="O749" s="35">
        <v>4.3642093254400001</v>
      </c>
      <c r="P749" s="35">
        <v>739.05790726949999</v>
      </c>
      <c r="Q749" s="29">
        <f t="shared" si="356"/>
        <v>-3.1679984948178447E-9</v>
      </c>
      <c r="R749" s="29">
        <f t="shared" si="357"/>
        <v>-3.1682738935858065E-9</v>
      </c>
      <c r="S749" s="29">
        <f t="shared" si="358"/>
        <v>-3.1682738926295605E-9</v>
      </c>
      <c r="T749" s="29">
        <f t="shared" si="359"/>
        <v>-3.1682738926295605E-9</v>
      </c>
      <c r="V749" s="35"/>
      <c r="W749" s="35"/>
      <c r="X749" s="35"/>
      <c r="AD749" s="35"/>
      <c r="AE749" s="35"/>
      <c r="AF749" s="35"/>
      <c r="AL749" s="35"/>
      <c r="AM749" s="35"/>
      <c r="AN749" s="35"/>
      <c r="AT749" s="35"/>
      <c r="AU749" s="35"/>
      <c r="AV749" s="35"/>
      <c r="BB749" s="35"/>
      <c r="BC749" s="35"/>
      <c r="BD749" s="35"/>
      <c r="BJ749" s="35"/>
      <c r="BK749" s="35"/>
      <c r="BL749" s="35"/>
      <c r="BR749" s="35"/>
      <c r="BS749" s="35"/>
      <c r="BT749" s="35"/>
      <c r="BZ749" s="35"/>
      <c r="CA749" s="35"/>
      <c r="CB749" s="35"/>
      <c r="CH749" s="35"/>
      <c r="CI749" s="35"/>
      <c r="CJ749" s="35"/>
      <c r="CP749" s="35"/>
      <c r="CQ749" s="35"/>
      <c r="CR749" s="35"/>
      <c r="CX749" s="35"/>
      <c r="CY749" s="35"/>
      <c r="CZ749" s="35"/>
      <c r="DF749" s="35">
        <v>2.1150000000000001E-8</v>
      </c>
      <c r="DG749" s="35">
        <v>3.10772296248</v>
      </c>
      <c r="DH749" s="35">
        <v>1276.6131788903001</v>
      </c>
      <c r="DI749" s="29">
        <f t="shared" si="360"/>
        <v>5.8529656809408597E-9</v>
      </c>
      <c r="DJ749" s="29">
        <f t="shared" si="361"/>
        <v>5.8490325578795434E-9</v>
      </c>
      <c r="DK749" s="29">
        <f t="shared" si="362"/>
        <v>5.8490325715375196E-9</v>
      </c>
      <c r="DL749" s="29">
        <f t="shared" si="363"/>
        <v>5.8490325715375196E-9</v>
      </c>
      <c r="DN749" s="35"/>
      <c r="DO749" s="35"/>
      <c r="DP749" s="35"/>
      <c r="DV749" s="35"/>
      <c r="DW749" s="35"/>
      <c r="DX749" s="35"/>
      <c r="ED749" s="35"/>
      <c r="EE749" s="35"/>
      <c r="EF749" s="35"/>
      <c r="EL749" s="35"/>
      <c r="EM749" s="35"/>
      <c r="EN749" s="35"/>
      <c r="ET749" s="35"/>
      <c r="EU749" s="35"/>
      <c r="EV749" s="35"/>
    </row>
    <row r="750" spans="14:152" s="29" customFormat="1" ht="13.5" x14ac:dyDescent="0.3">
      <c r="N750" s="35">
        <v>4.6699999999999998E-9</v>
      </c>
      <c r="O750" s="35">
        <v>2.9642398409099999</v>
      </c>
      <c r="P750" s="35">
        <v>170.01006625970001</v>
      </c>
      <c r="Q750" s="29">
        <f t="shared" si="356"/>
        <v>3.9624758283207869E-9</v>
      </c>
      <c r="R750" s="29">
        <f t="shared" si="357"/>
        <v>3.9624121372287193E-9</v>
      </c>
      <c r="S750" s="29">
        <f t="shared" si="358"/>
        <v>3.96241213744989E-9</v>
      </c>
      <c r="T750" s="29">
        <f t="shared" si="359"/>
        <v>3.96241213744989E-9</v>
      </c>
      <c r="V750" s="35"/>
      <c r="W750" s="35"/>
      <c r="X750" s="35"/>
      <c r="AD750" s="35"/>
      <c r="AE750" s="35"/>
      <c r="AF750" s="35"/>
      <c r="AL750" s="35"/>
      <c r="AM750" s="35"/>
      <c r="AN750" s="35"/>
      <c r="AT750" s="35"/>
      <c r="AU750" s="35"/>
      <c r="AV750" s="35"/>
      <c r="BB750" s="35"/>
      <c r="BC750" s="35"/>
      <c r="BD750" s="35"/>
      <c r="BJ750" s="35"/>
      <c r="BK750" s="35"/>
      <c r="BL750" s="35"/>
      <c r="BR750" s="35"/>
      <c r="BS750" s="35"/>
      <c r="BT750" s="35"/>
      <c r="BZ750" s="35"/>
      <c r="CA750" s="35"/>
      <c r="CB750" s="35"/>
      <c r="CH750" s="35"/>
      <c r="CI750" s="35"/>
      <c r="CJ750" s="35"/>
      <c r="CP750" s="35"/>
      <c r="CQ750" s="35"/>
      <c r="CR750" s="35"/>
      <c r="CX750" s="35"/>
      <c r="CY750" s="35"/>
      <c r="CZ750" s="35"/>
      <c r="DF750" s="35">
        <v>2.7120000000000001E-8</v>
      </c>
      <c r="DG750" s="35">
        <v>1.49710379127</v>
      </c>
      <c r="DH750" s="35">
        <v>3340.6124266997999</v>
      </c>
      <c r="DI750" s="29">
        <f t="shared" si="360"/>
        <v>1.9017137011315498E-8</v>
      </c>
      <c r="DJ750" s="29">
        <f t="shared" si="361"/>
        <v>1.9007343565118726E-8</v>
      </c>
      <c r="DK750" s="29">
        <f t="shared" si="362"/>
        <v>1.9007343599134653E-8</v>
      </c>
      <c r="DL750" s="29">
        <f t="shared" si="363"/>
        <v>1.9007343599134653E-8</v>
      </c>
      <c r="DN750" s="35"/>
      <c r="DO750" s="35"/>
      <c r="DP750" s="35"/>
      <c r="DV750" s="35"/>
      <c r="DW750" s="35"/>
      <c r="DX750" s="35"/>
      <c r="ED750" s="35"/>
      <c r="EE750" s="35"/>
      <c r="EF750" s="35"/>
      <c r="EL750" s="35"/>
      <c r="EM750" s="35"/>
      <c r="EN750" s="35"/>
      <c r="ET750" s="35"/>
      <c r="EU750" s="35"/>
      <c r="EV750" s="35"/>
    </row>
    <row r="751" spans="14:152" s="29" customFormat="1" ht="13.5" x14ac:dyDescent="0.3">
      <c r="N751" s="35">
        <v>4.5699999999999997E-9</v>
      </c>
      <c r="O751" s="35">
        <v>4.4582998333799999</v>
      </c>
      <c r="P751" s="35">
        <v>33.1371007917</v>
      </c>
      <c r="Q751" s="29">
        <f t="shared" si="356"/>
        <v>1.2810304575104662E-9</v>
      </c>
      <c r="R751" s="29">
        <f t="shared" si="357"/>
        <v>1.281008422275148E-9</v>
      </c>
      <c r="S751" s="29">
        <f t="shared" si="358"/>
        <v>1.2810084223516665E-9</v>
      </c>
      <c r="T751" s="29">
        <f t="shared" si="359"/>
        <v>1.2810084223516665E-9</v>
      </c>
      <c r="V751" s="35"/>
      <c r="W751" s="35"/>
      <c r="X751" s="35"/>
      <c r="AD751" s="35"/>
      <c r="AE751" s="35"/>
      <c r="AF751" s="35"/>
      <c r="AL751" s="35"/>
      <c r="AM751" s="35"/>
      <c r="AN751" s="35"/>
      <c r="AT751" s="35"/>
      <c r="AU751" s="35"/>
      <c r="AV751" s="35"/>
      <c r="BB751" s="35"/>
      <c r="BC751" s="35"/>
      <c r="BD751" s="35"/>
      <c r="BJ751" s="35"/>
      <c r="BK751" s="35"/>
      <c r="BL751" s="35"/>
      <c r="BR751" s="35"/>
      <c r="BS751" s="35"/>
      <c r="BT751" s="35"/>
      <c r="BZ751" s="35"/>
      <c r="CA751" s="35"/>
      <c r="CB751" s="35"/>
      <c r="CH751" s="35"/>
      <c r="CI751" s="35"/>
      <c r="CJ751" s="35"/>
      <c r="CP751" s="35"/>
      <c r="CQ751" s="35"/>
      <c r="CR751" s="35"/>
      <c r="CX751" s="35"/>
      <c r="CY751" s="35"/>
      <c r="CZ751" s="35"/>
      <c r="DF751" s="35">
        <v>2.138E-8</v>
      </c>
      <c r="DG751" s="35">
        <v>4.5211404262399997</v>
      </c>
      <c r="DH751" s="35">
        <v>378.9039276826</v>
      </c>
      <c r="DI751" s="29">
        <f t="shared" si="360"/>
        <v>-6.731843998708093E-9</v>
      </c>
      <c r="DJ751" s="29">
        <f t="shared" si="361"/>
        <v>-6.7330095137288981E-9</v>
      </c>
      <c r="DK751" s="29">
        <f t="shared" si="362"/>
        <v>-6.733009509681716E-9</v>
      </c>
      <c r="DL751" s="29">
        <f t="shared" si="363"/>
        <v>-6.733009509681716E-9</v>
      </c>
      <c r="DN751" s="35"/>
      <c r="DO751" s="35"/>
      <c r="DP751" s="35"/>
      <c r="DV751" s="35"/>
      <c r="DW751" s="35"/>
      <c r="DX751" s="35"/>
      <c r="ED751" s="35"/>
      <c r="EE751" s="35"/>
      <c r="EF751" s="35"/>
      <c r="EL751" s="35"/>
      <c r="EM751" s="35"/>
      <c r="EN751" s="35"/>
      <c r="ET751" s="35"/>
      <c r="EU751" s="35"/>
      <c r="EV751" s="35"/>
    </row>
    <row r="752" spans="14:152" s="29" customFormat="1" ht="13.5" x14ac:dyDescent="0.3">
      <c r="N752" s="35">
        <v>4.7600000000000001E-9</v>
      </c>
      <c r="O752" s="35">
        <v>3.6325769798500001</v>
      </c>
      <c r="P752" s="35">
        <v>20.495053234899999</v>
      </c>
      <c r="Q752" s="29">
        <f t="shared" si="356"/>
        <v>-3.2339050988939277E-9</v>
      </c>
      <c r="R752" s="29">
        <f t="shared" si="357"/>
        <v>-3.233915950036036E-9</v>
      </c>
      <c r="S752" s="29">
        <f t="shared" si="358"/>
        <v>-3.2339159499983546E-9</v>
      </c>
      <c r="T752" s="29">
        <f t="shared" si="359"/>
        <v>-3.2339159499983546E-9</v>
      </c>
      <c r="V752" s="35"/>
      <c r="W752" s="35"/>
      <c r="X752" s="35"/>
      <c r="AD752" s="35"/>
      <c r="AE752" s="35"/>
      <c r="AF752" s="35"/>
      <c r="AL752" s="35"/>
      <c r="AM752" s="35"/>
      <c r="AN752" s="35"/>
      <c r="AT752" s="35"/>
      <c r="AU752" s="35"/>
      <c r="AV752" s="35"/>
      <c r="BB752" s="35"/>
      <c r="BC752" s="35"/>
      <c r="BD752" s="35"/>
      <c r="BJ752" s="35"/>
      <c r="BK752" s="35"/>
      <c r="BL752" s="35"/>
      <c r="BR752" s="35"/>
      <c r="BS752" s="35"/>
      <c r="BT752" s="35"/>
      <c r="BZ752" s="35"/>
      <c r="CA752" s="35"/>
      <c r="CB752" s="35"/>
      <c r="CH752" s="35"/>
      <c r="CI752" s="35"/>
      <c r="CJ752" s="35"/>
      <c r="CP752" s="35"/>
      <c r="CQ752" s="35"/>
      <c r="CR752" s="35"/>
      <c r="CX752" s="35"/>
      <c r="CY752" s="35"/>
      <c r="CZ752" s="35"/>
      <c r="DF752" s="35">
        <v>2.7080000000000002E-8</v>
      </c>
      <c r="DG752" s="35">
        <v>1.0143382039999999E-2</v>
      </c>
      <c r="DH752" s="35">
        <v>389.94962794650002</v>
      </c>
      <c r="DI752" s="29">
        <f t="shared" si="360"/>
        <v>2.7030489487120146E-8</v>
      </c>
      <c r="DJ752" s="29">
        <f t="shared" si="361"/>
        <v>2.7030586190730349E-8</v>
      </c>
      <c r="DK752" s="29">
        <f t="shared" si="362"/>
        <v>2.7030586190394712E-8</v>
      </c>
      <c r="DL752" s="29">
        <f t="shared" si="363"/>
        <v>2.7030586190394712E-8</v>
      </c>
      <c r="DN752" s="35"/>
      <c r="DO752" s="35"/>
      <c r="DP752" s="35"/>
      <c r="DV752" s="35"/>
      <c r="DW752" s="35"/>
      <c r="DX752" s="35"/>
      <c r="ED752" s="35"/>
      <c r="EE752" s="35"/>
      <c r="EF752" s="35"/>
      <c r="EL752" s="35"/>
      <c r="EM752" s="35"/>
      <c r="EN752" s="35"/>
      <c r="ET752" s="35"/>
      <c r="EU752" s="35"/>
      <c r="EV752" s="35"/>
    </row>
    <row r="753" spans="14:152" s="29" customFormat="1" ht="13.5" x14ac:dyDescent="0.3">
      <c r="N753" s="35">
        <v>4.6200000000000002E-9</v>
      </c>
      <c r="O753" s="35">
        <v>3.5749444285599998</v>
      </c>
      <c r="P753" s="35">
        <v>71.600204829600003</v>
      </c>
      <c r="Q753" s="29">
        <f t="shared" si="356"/>
        <v>1.176978617155045E-10</v>
      </c>
      <c r="R753" s="29">
        <f t="shared" si="357"/>
        <v>1.176477346728278E-10</v>
      </c>
      <c r="S753" s="29">
        <f t="shared" si="358"/>
        <v>1.1764773484689026E-10</v>
      </c>
      <c r="T753" s="29">
        <f t="shared" si="359"/>
        <v>1.1764773484689026E-10</v>
      </c>
      <c r="V753" s="35"/>
      <c r="W753" s="35"/>
      <c r="X753" s="35"/>
      <c r="AD753" s="35"/>
      <c r="AE753" s="35"/>
      <c r="AF753" s="35"/>
      <c r="AL753" s="35"/>
      <c r="AM753" s="35"/>
      <c r="AN753" s="35"/>
      <c r="AT753" s="35"/>
      <c r="AU753" s="35"/>
      <c r="AV753" s="35"/>
      <c r="BB753" s="35"/>
      <c r="BC753" s="35"/>
      <c r="BD753" s="35"/>
      <c r="BJ753" s="35"/>
      <c r="BK753" s="35"/>
      <c r="BL753" s="35"/>
      <c r="BR753" s="35"/>
      <c r="BS753" s="35"/>
      <c r="BT753" s="35"/>
      <c r="BZ753" s="35"/>
      <c r="CA753" s="35"/>
      <c r="CB753" s="35"/>
      <c r="CH753" s="35"/>
      <c r="CI753" s="35"/>
      <c r="CJ753" s="35"/>
      <c r="CP753" s="35"/>
      <c r="CQ753" s="35"/>
      <c r="CR753" s="35"/>
      <c r="CX753" s="35"/>
      <c r="CY753" s="35"/>
      <c r="CZ753" s="35"/>
      <c r="DF753" s="35">
        <v>2.5600000000000001E-8</v>
      </c>
      <c r="DG753" s="35">
        <v>5.7578388256100004</v>
      </c>
      <c r="DH753" s="35">
        <v>544.5087599272</v>
      </c>
      <c r="DI753" s="29">
        <f t="shared" si="360"/>
        <v>-1.1468780927705501E-8</v>
      </c>
      <c r="DJ753" s="29">
        <f t="shared" si="361"/>
        <v>-1.1466891785814749E-8</v>
      </c>
      <c r="DK753" s="29">
        <f t="shared" si="362"/>
        <v>-1.1466891792374858E-8</v>
      </c>
      <c r="DL753" s="29">
        <f t="shared" si="363"/>
        <v>-1.1466891792374858E-8</v>
      </c>
      <c r="DN753" s="35"/>
      <c r="DO753" s="35"/>
      <c r="DP753" s="35"/>
      <c r="DV753" s="35"/>
      <c r="DW753" s="35"/>
      <c r="DX753" s="35"/>
      <c r="ED753" s="35"/>
      <c r="EE753" s="35"/>
      <c r="EF753" s="35"/>
      <c r="EL753" s="35"/>
      <c r="EM753" s="35"/>
      <c r="EN753" s="35"/>
      <c r="ET753" s="35"/>
      <c r="EU753" s="35"/>
      <c r="EV753" s="35"/>
    </row>
    <row r="754" spans="14:152" s="29" customFormat="1" ht="13.5" x14ac:dyDescent="0.3">
      <c r="N754" s="35">
        <v>3.7600000000000003E-9</v>
      </c>
      <c r="O754" s="35">
        <v>2.9477038965300002</v>
      </c>
      <c r="P754" s="35">
        <v>6062.6632075526004</v>
      </c>
      <c r="Q754" s="29">
        <f t="shared" si="356"/>
        <v>2.3786053702234742E-9</v>
      </c>
      <c r="R754" s="29">
        <f t="shared" si="357"/>
        <v>2.3812805368930817E-9</v>
      </c>
      <c r="S754" s="29">
        <f t="shared" si="358"/>
        <v>2.381280527607143E-9</v>
      </c>
      <c r="T754" s="29">
        <f t="shared" si="359"/>
        <v>2.381280527607143E-9</v>
      </c>
      <c r="V754" s="35"/>
      <c r="W754" s="35"/>
      <c r="X754" s="35"/>
      <c r="AD754" s="35"/>
      <c r="AE754" s="35"/>
      <c r="AF754" s="35"/>
      <c r="AL754" s="35"/>
      <c r="AM754" s="35"/>
      <c r="AN754" s="35"/>
      <c r="AT754" s="35"/>
      <c r="AU754" s="35"/>
      <c r="AV754" s="35"/>
      <c r="BB754" s="35"/>
      <c r="BC754" s="35"/>
      <c r="BD754" s="35"/>
      <c r="BJ754" s="35"/>
      <c r="BK754" s="35"/>
      <c r="BL754" s="35"/>
      <c r="BR754" s="35"/>
      <c r="BS754" s="35"/>
      <c r="BT754" s="35"/>
      <c r="BZ754" s="35"/>
      <c r="CA754" s="35"/>
      <c r="CB754" s="35"/>
      <c r="CH754" s="35"/>
      <c r="CI754" s="35"/>
      <c r="CJ754" s="35"/>
      <c r="CP754" s="35"/>
      <c r="CQ754" s="35"/>
      <c r="CR754" s="35"/>
      <c r="CX754" s="35"/>
      <c r="CY754" s="35"/>
      <c r="CZ754" s="35"/>
      <c r="DF754" s="35">
        <v>2.028E-8</v>
      </c>
      <c r="DG754" s="35">
        <v>0.24331359951000001</v>
      </c>
      <c r="DH754" s="35">
        <v>146.59425171800001</v>
      </c>
      <c r="DI754" s="29">
        <f t="shared" si="360"/>
        <v>-1.7626410095821509E-8</v>
      </c>
      <c r="DJ754" s="29">
        <f t="shared" si="361"/>
        <v>-1.7626187223871435E-8</v>
      </c>
      <c r="DK754" s="29">
        <f t="shared" si="362"/>
        <v>-1.7626187224645362E-8</v>
      </c>
      <c r="DL754" s="29">
        <f t="shared" si="363"/>
        <v>-1.7626187224645362E-8</v>
      </c>
      <c r="DN754" s="35"/>
      <c r="DO754" s="35"/>
      <c r="DP754" s="35"/>
      <c r="DV754" s="35"/>
      <c r="DW754" s="35"/>
      <c r="DX754" s="35"/>
      <c r="ED754" s="35"/>
      <c r="EE754" s="35"/>
      <c r="EF754" s="35"/>
      <c r="EL754" s="35"/>
      <c r="EM754" s="35"/>
      <c r="EN754" s="35"/>
      <c r="ET754" s="35"/>
      <c r="EU754" s="35"/>
      <c r="EV754" s="35"/>
    </row>
    <row r="755" spans="14:152" s="29" customFormat="1" ht="13.5" x14ac:dyDescent="0.3">
      <c r="N755" s="35">
        <v>4.73E-9</v>
      </c>
      <c r="O755" s="35">
        <v>5.3275931811400001</v>
      </c>
      <c r="P755" s="35">
        <v>373.9079928365</v>
      </c>
      <c r="Q755" s="29">
        <f t="shared" si="356"/>
        <v>1.8636800203764594E-9</v>
      </c>
      <c r="R755" s="29">
        <f t="shared" si="357"/>
        <v>1.8634336133689447E-9</v>
      </c>
      <c r="S755" s="29">
        <f t="shared" si="358"/>
        <v>1.8634336142246002E-9</v>
      </c>
      <c r="T755" s="29">
        <f t="shared" si="359"/>
        <v>1.8634336142246002E-9</v>
      </c>
      <c r="V755" s="35"/>
      <c r="W755" s="35"/>
      <c r="X755" s="35"/>
      <c r="AD755" s="35"/>
      <c r="AE755" s="35"/>
      <c r="AF755" s="35"/>
      <c r="AL755" s="35"/>
      <c r="AM755" s="35"/>
      <c r="AN755" s="35"/>
      <c r="AT755" s="35"/>
      <c r="AU755" s="35"/>
      <c r="AV755" s="35"/>
      <c r="BB755" s="35"/>
      <c r="BC755" s="35"/>
      <c r="BD755" s="35"/>
      <c r="BJ755" s="35"/>
      <c r="BK755" s="35"/>
      <c r="BL755" s="35"/>
      <c r="BR755" s="35"/>
      <c r="BS755" s="35"/>
      <c r="BT755" s="35"/>
      <c r="BZ755" s="35"/>
      <c r="CA755" s="35"/>
      <c r="CB755" s="35"/>
      <c r="CH755" s="35"/>
      <c r="CI755" s="35"/>
      <c r="CJ755" s="35"/>
      <c r="CP755" s="35"/>
      <c r="CQ755" s="35"/>
      <c r="CR755" s="35"/>
      <c r="CX755" s="35"/>
      <c r="CY755" s="35"/>
      <c r="CZ755" s="35"/>
      <c r="DF755" s="35">
        <v>2.096E-8</v>
      </c>
      <c r="DG755" s="35">
        <v>1.4447543095599999</v>
      </c>
      <c r="DH755" s="35">
        <v>864.2420820159</v>
      </c>
      <c r="DI755" s="29">
        <f t="shared" si="360"/>
        <v>-2.0425684516447432E-8</v>
      </c>
      <c r="DJ755" s="29">
        <f t="shared" si="361"/>
        <v>-2.0425068290944509E-8</v>
      </c>
      <c r="DK755" s="29">
        <f t="shared" si="362"/>
        <v>-2.0425068293084938E-8</v>
      </c>
      <c r="DL755" s="29">
        <f t="shared" si="363"/>
        <v>-2.0425068293084938E-8</v>
      </c>
      <c r="DN755" s="35"/>
      <c r="DO755" s="35"/>
      <c r="DP755" s="35"/>
      <c r="DV755" s="35"/>
      <c r="DW755" s="35"/>
      <c r="DX755" s="35"/>
      <c r="ED755" s="35"/>
      <c r="EE755" s="35"/>
      <c r="EF755" s="35"/>
      <c r="EL755" s="35"/>
      <c r="EM755" s="35"/>
      <c r="EN755" s="35"/>
      <c r="ET755" s="35"/>
      <c r="EU755" s="35"/>
      <c r="EV755" s="35"/>
    </row>
    <row r="756" spans="14:152" s="29" customFormat="1" ht="13.5" x14ac:dyDescent="0.3">
      <c r="N756" s="35">
        <v>3.8300000000000002E-9</v>
      </c>
      <c r="O756" s="35">
        <v>1.84111991862</v>
      </c>
      <c r="P756" s="35">
        <v>346.39996633729999</v>
      </c>
      <c r="Q756" s="29">
        <f t="shared" si="356"/>
        <v>1.4443163265801175E-9</v>
      </c>
      <c r="R756" s="29">
        <f t="shared" si="357"/>
        <v>1.4445025865267936E-9</v>
      </c>
      <c r="S756" s="29">
        <f t="shared" si="358"/>
        <v>1.4445025858800196E-9</v>
      </c>
      <c r="T756" s="29">
        <f t="shared" si="359"/>
        <v>1.4445025858800196E-9</v>
      </c>
      <c r="V756" s="35"/>
      <c r="W756" s="35"/>
      <c r="X756" s="35"/>
      <c r="AD756" s="35"/>
      <c r="AE756" s="35"/>
      <c r="AF756" s="35"/>
      <c r="AL756" s="35"/>
      <c r="AM756" s="35"/>
      <c r="AN756" s="35"/>
      <c r="AT756" s="35"/>
      <c r="AU756" s="35"/>
      <c r="AV756" s="35"/>
      <c r="BB756" s="35"/>
      <c r="BC756" s="35"/>
      <c r="BD756" s="35"/>
      <c r="BJ756" s="35"/>
      <c r="BK756" s="35"/>
      <c r="BL756" s="35"/>
      <c r="BR756" s="35"/>
      <c r="BS756" s="35"/>
      <c r="BT756" s="35"/>
      <c r="BZ756" s="35"/>
      <c r="CA756" s="35"/>
      <c r="CB756" s="35"/>
      <c r="CH756" s="35"/>
      <c r="CI756" s="35"/>
      <c r="CJ756" s="35"/>
      <c r="CP756" s="35"/>
      <c r="CQ756" s="35"/>
      <c r="CR756" s="35"/>
      <c r="CX756" s="35"/>
      <c r="CY756" s="35"/>
      <c r="CZ756" s="35"/>
      <c r="DF756" s="35">
        <v>1.897E-8</v>
      </c>
      <c r="DG756" s="35">
        <v>4.6319441238800003</v>
      </c>
      <c r="DH756" s="35">
        <v>220.30076785419999</v>
      </c>
      <c r="DI756" s="29">
        <f t="shared" si="360"/>
        <v>-6.612720150678635E-9</v>
      </c>
      <c r="DJ756" s="29">
        <f t="shared" si="361"/>
        <v>-6.6121263915918312E-9</v>
      </c>
      <c r="DK756" s="29">
        <f t="shared" si="362"/>
        <v>-6.61212639365365E-9</v>
      </c>
      <c r="DL756" s="29">
        <f t="shared" si="363"/>
        <v>-6.61212639365365E-9</v>
      </c>
      <c r="DN756" s="35"/>
      <c r="DO756" s="35"/>
      <c r="DP756" s="35"/>
      <c r="DV756" s="35"/>
      <c r="DW756" s="35"/>
      <c r="DX756" s="35"/>
      <c r="ED756" s="35"/>
      <c r="EE756" s="35"/>
      <c r="EF756" s="35"/>
      <c r="EL756" s="35"/>
      <c r="EM756" s="35"/>
      <c r="EN756" s="35"/>
      <c r="ET756" s="35"/>
      <c r="EU756" s="35"/>
      <c r="EV756" s="35"/>
    </row>
    <row r="757" spans="14:152" s="29" customFormat="1" ht="13.5" x14ac:dyDescent="0.3">
      <c r="N757" s="35">
        <v>3.6600000000000002E-9</v>
      </c>
      <c r="O757" s="35">
        <v>2.05039240297</v>
      </c>
      <c r="P757" s="35">
        <v>87.3117715395</v>
      </c>
      <c r="Q757" s="29">
        <f t="shared" si="356"/>
        <v>-3.4661650444756771E-9</v>
      </c>
      <c r="R757" s="29">
        <f t="shared" si="357"/>
        <v>-3.4661805992986194E-9</v>
      </c>
      <c r="S757" s="29">
        <f t="shared" si="358"/>
        <v>-3.4661805992446066E-9</v>
      </c>
      <c r="T757" s="29">
        <f t="shared" si="359"/>
        <v>-3.4661805992446066E-9</v>
      </c>
      <c r="V757" s="35"/>
      <c r="W757" s="35"/>
      <c r="X757" s="35"/>
      <c r="AD757" s="35"/>
      <c r="AE757" s="35"/>
      <c r="AF757" s="35"/>
      <c r="AL757" s="35"/>
      <c r="AM757" s="35"/>
      <c r="AN757" s="35"/>
      <c r="AT757" s="35"/>
      <c r="AU757" s="35"/>
      <c r="AV757" s="35"/>
      <c r="BB757" s="35"/>
      <c r="BC757" s="35"/>
      <c r="BD757" s="35"/>
      <c r="BJ757" s="35"/>
      <c r="BK757" s="35"/>
      <c r="BL757" s="35"/>
      <c r="BR757" s="35"/>
      <c r="BS757" s="35"/>
      <c r="BT757" s="35"/>
      <c r="BZ757" s="35"/>
      <c r="CA757" s="35"/>
      <c r="CB757" s="35"/>
      <c r="CH757" s="35"/>
      <c r="CI757" s="35"/>
      <c r="CJ757" s="35"/>
      <c r="CP757" s="35"/>
      <c r="CQ757" s="35"/>
      <c r="CR757" s="35"/>
      <c r="CX757" s="35"/>
      <c r="CY757" s="35"/>
      <c r="CZ757" s="35"/>
      <c r="DF757" s="35">
        <v>1.9009999999999999E-8</v>
      </c>
      <c r="DG757" s="35">
        <v>1.7831957272700001</v>
      </c>
      <c r="DH757" s="35">
        <v>192.8522263129</v>
      </c>
      <c r="DI757" s="29">
        <f t="shared" si="360"/>
        <v>3.8343010991008396E-9</v>
      </c>
      <c r="DJ757" s="29">
        <f t="shared" si="361"/>
        <v>3.8337567894774917E-9</v>
      </c>
      <c r="DK757" s="29">
        <f t="shared" si="362"/>
        <v>3.8337567913675795E-9</v>
      </c>
      <c r="DL757" s="29">
        <f t="shared" si="363"/>
        <v>3.8337567913675795E-9</v>
      </c>
      <c r="DN757" s="35"/>
      <c r="DO757" s="35"/>
      <c r="DP757" s="35"/>
      <c r="DV757" s="35"/>
      <c r="DW757" s="35"/>
      <c r="DX757" s="35"/>
      <c r="ED757" s="35"/>
      <c r="EE757" s="35"/>
      <c r="EF757" s="35"/>
      <c r="EL757" s="35"/>
      <c r="EM757" s="35"/>
      <c r="EN757" s="35"/>
      <c r="ET757" s="35"/>
      <c r="EU757" s="35"/>
      <c r="EV757" s="35"/>
    </row>
    <row r="758" spans="14:152" s="29" customFormat="1" ht="13.5" x14ac:dyDescent="0.3">
      <c r="N758" s="35">
        <v>3.8300000000000002E-9</v>
      </c>
      <c r="O758" s="35">
        <v>2.00608370504</v>
      </c>
      <c r="P758" s="35">
        <v>3274.1250177853999</v>
      </c>
      <c r="Q758" s="29">
        <f t="shared" si="356"/>
        <v>7.8419240347867746E-10</v>
      </c>
      <c r="R758" s="29">
        <f t="shared" si="357"/>
        <v>7.8233171517884753E-10</v>
      </c>
      <c r="S758" s="29">
        <f t="shared" si="358"/>
        <v>7.8233172164035441E-10</v>
      </c>
      <c r="T758" s="29">
        <f t="shared" si="359"/>
        <v>7.8233172164035441E-10</v>
      </c>
      <c r="V758" s="35"/>
      <c r="W758" s="35"/>
      <c r="X758" s="35"/>
      <c r="AD758" s="35"/>
      <c r="AE758" s="35"/>
      <c r="AF758" s="35"/>
      <c r="AL758" s="35"/>
      <c r="AM758" s="35"/>
      <c r="AN758" s="35"/>
      <c r="AT758" s="35"/>
      <c r="AU758" s="35"/>
      <c r="AV758" s="35"/>
      <c r="BB758" s="35"/>
      <c r="BC758" s="35"/>
      <c r="BD758" s="35"/>
      <c r="BJ758" s="35"/>
      <c r="BK758" s="35"/>
      <c r="BL758" s="35"/>
      <c r="BR758" s="35"/>
      <c r="BS758" s="35"/>
      <c r="BT758" s="35"/>
      <c r="BZ758" s="35"/>
      <c r="CA758" s="35"/>
      <c r="CB758" s="35"/>
      <c r="CH758" s="35"/>
      <c r="CI758" s="35"/>
      <c r="CJ758" s="35"/>
      <c r="CP758" s="35"/>
      <c r="CQ758" s="35"/>
      <c r="CR758" s="35"/>
      <c r="CX758" s="35"/>
      <c r="CY758" s="35"/>
      <c r="CZ758" s="35"/>
      <c r="DF758" s="35">
        <v>2.0109999999999999E-8</v>
      </c>
      <c r="DG758" s="35">
        <v>4.1157832552300002</v>
      </c>
      <c r="DH758" s="35">
        <v>315.87060479479999</v>
      </c>
      <c r="DI758" s="29">
        <f t="shared" si="360"/>
        <v>-1.978991260938616E-8</v>
      </c>
      <c r="DJ758" s="29">
        <f t="shared" si="361"/>
        <v>-1.9789741472431406E-8</v>
      </c>
      <c r="DK758" s="29">
        <f t="shared" si="362"/>
        <v>-1.9789741473025749E-8</v>
      </c>
      <c r="DL758" s="29">
        <f t="shared" si="363"/>
        <v>-1.9789741473025749E-8</v>
      </c>
      <c r="DN758" s="35"/>
      <c r="DO758" s="35"/>
      <c r="DP758" s="35"/>
      <c r="DV758" s="35"/>
      <c r="DW758" s="35"/>
      <c r="DX758" s="35"/>
      <c r="ED758" s="35"/>
      <c r="EE758" s="35"/>
      <c r="EF758" s="35"/>
      <c r="EL758" s="35"/>
      <c r="EM758" s="35"/>
      <c r="EN758" s="35"/>
      <c r="ET758" s="35"/>
      <c r="EU758" s="35"/>
      <c r="EV758" s="35"/>
    </row>
    <row r="759" spans="14:152" s="29" customFormat="1" ht="13.5" x14ac:dyDescent="0.3">
      <c r="N759" s="35">
        <v>3.7399999999999999E-9</v>
      </c>
      <c r="O759" s="35">
        <v>5.6544430503100003</v>
      </c>
      <c r="P759" s="35">
        <v>540.73666535849998</v>
      </c>
      <c r="Q759" s="29">
        <f t="shared" si="356"/>
        <v>-1.1047612677503523E-9</v>
      </c>
      <c r="R759" s="29">
        <f t="shared" si="357"/>
        <v>-1.1044683846894352E-9</v>
      </c>
      <c r="S759" s="29">
        <f t="shared" si="358"/>
        <v>-1.104468385706472E-9</v>
      </c>
      <c r="T759" s="29">
        <f t="shared" si="359"/>
        <v>-1.104468385706472E-9</v>
      </c>
      <c r="V759" s="35"/>
      <c r="W759" s="35"/>
      <c r="X759" s="35"/>
      <c r="AD759" s="35"/>
      <c r="AE759" s="35"/>
      <c r="AF759" s="35"/>
      <c r="AL759" s="35"/>
      <c r="AM759" s="35"/>
      <c r="AN759" s="35"/>
      <c r="AT759" s="35"/>
      <c r="AU759" s="35"/>
      <c r="AV759" s="35"/>
      <c r="BB759" s="35"/>
      <c r="BC759" s="35"/>
      <c r="BD759" s="35"/>
      <c r="BJ759" s="35"/>
      <c r="BK759" s="35"/>
      <c r="BL759" s="35"/>
      <c r="BR759" s="35"/>
      <c r="BS759" s="35"/>
      <c r="BT759" s="35"/>
      <c r="BZ759" s="35"/>
      <c r="CA759" s="35"/>
      <c r="CB759" s="35"/>
      <c r="CH759" s="35"/>
      <c r="CI759" s="35"/>
      <c r="CJ759" s="35"/>
      <c r="CP759" s="35"/>
      <c r="CQ759" s="35"/>
      <c r="CR759" s="35"/>
      <c r="CX759" s="35"/>
      <c r="CY759" s="35"/>
      <c r="CZ759" s="35"/>
      <c r="DF759" s="35">
        <v>2.014E-8</v>
      </c>
      <c r="DG759" s="35">
        <v>2.2672635581799998</v>
      </c>
      <c r="DH759" s="35">
        <v>198.10879358989999</v>
      </c>
      <c r="DI759" s="29">
        <f t="shared" si="360"/>
        <v>1.4056798546970492E-8</v>
      </c>
      <c r="DJ759" s="29">
        <f t="shared" si="361"/>
        <v>1.4056365409562531E-8</v>
      </c>
      <c r="DK759" s="29">
        <f t="shared" si="362"/>
        <v>1.4056365411066606E-8</v>
      </c>
      <c r="DL759" s="29">
        <f t="shared" si="363"/>
        <v>1.4056365411066606E-8</v>
      </c>
      <c r="DN759" s="35"/>
      <c r="DO759" s="35"/>
      <c r="DP759" s="35"/>
      <c r="DV759" s="35"/>
      <c r="DW759" s="35"/>
      <c r="DX759" s="35"/>
      <c r="ED759" s="35"/>
      <c r="EE759" s="35"/>
      <c r="EF759" s="35"/>
      <c r="EL759" s="35"/>
      <c r="EM759" s="35"/>
      <c r="EN759" s="35"/>
      <c r="ET759" s="35"/>
      <c r="EU759" s="35"/>
      <c r="EV759" s="35"/>
    </row>
    <row r="760" spans="14:152" s="29" customFormat="1" ht="13.5" x14ac:dyDescent="0.3">
      <c r="N760" s="35">
        <v>4.1000000000000003E-9</v>
      </c>
      <c r="O760" s="35">
        <v>5.6262971529700003</v>
      </c>
      <c r="P760" s="35">
        <v>58.319272331999997</v>
      </c>
      <c r="Q760" s="29">
        <f t="shared" si="356"/>
        <v>3.9284158743295216E-9</v>
      </c>
      <c r="R760" s="29">
        <f t="shared" si="357"/>
        <v>3.9284262499938953E-9</v>
      </c>
      <c r="S760" s="29">
        <f t="shared" si="358"/>
        <v>3.9284262499578666E-9</v>
      </c>
      <c r="T760" s="29">
        <f t="shared" si="359"/>
        <v>3.9284262499578666E-9</v>
      </c>
      <c r="V760" s="35"/>
      <c r="W760" s="35"/>
      <c r="X760" s="35"/>
      <c r="AD760" s="35"/>
      <c r="AE760" s="35"/>
      <c r="AF760" s="35"/>
      <c r="AL760" s="35"/>
      <c r="AM760" s="35"/>
      <c r="AN760" s="35"/>
      <c r="AT760" s="35"/>
      <c r="AU760" s="35"/>
      <c r="AV760" s="35"/>
      <c r="BB760" s="35"/>
      <c r="BC760" s="35"/>
      <c r="BD760" s="35"/>
      <c r="BJ760" s="35"/>
      <c r="BK760" s="35"/>
      <c r="BL760" s="35"/>
      <c r="BR760" s="35"/>
      <c r="BS760" s="35"/>
      <c r="BT760" s="35"/>
      <c r="BZ760" s="35"/>
      <c r="CA760" s="35"/>
      <c r="CB760" s="35"/>
      <c r="CH760" s="35"/>
      <c r="CI760" s="35"/>
      <c r="CJ760" s="35"/>
      <c r="CP760" s="35"/>
      <c r="CQ760" s="35"/>
      <c r="CR760" s="35"/>
      <c r="CX760" s="35"/>
      <c r="CY760" s="35"/>
      <c r="CZ760" s="35"/>
      <c r="DF760" s="35">
        <v>1.9049999999999999E-8</v>
      </c>
      <c r="DG760" s="35">
        <v>2.1552725501499999</v>
      </c>
      <c r="DH760" s="35">
        <v>326.6868103951</v>
      </c>
      <c r="DI760" s="29">
        <f t="shared" si="360"/>
        <v>7.290066692621276E-9</v>
      </c>
      <c r="DJ760" s="29">
        <f t="shared" si="361"/>
        <v>7.2909382475658439E-9</v>
      </c>
      <c r="DK760" s="29">
        <f t="shared" si="362"/>
        <v>7.2909382445394506E-9</v>
      </c>
      <c r="DL760" s="29">
        <f t="shared" si="363"/>
        <v>7.2909382445394506E-9</v>
      </c>
      <c r="DN760" s="35"/>
      <c r="DO760" s="35"/>
      <c r="DP760" s="35"/>
      <c r="DV760" s="35"/>
      <c r="DW760" s="35"/>
      <c r="DX760" s="35"/>
      <c r="ED760" s="35"/>
      <c r="EE760" s="35"/>
      <c r="EF760" s="35"/>
      <c r="EL760" s="35"/>
      <c r="EM760" s="35"/>
      <c r="EN760" s="35"/>
      <c r="ET760" s="35"/>
      <c r="EU760" s="35"/>
      <c r="EV760" s="35"/>
    </row>
    <row r="761" spans="14:152" s="29" customFormat="1" ht="13.5" x14ac:dyDescent="0.3">
      <c r="N761" s="35">
        <v>4.4100000000000003E-9</v>
      </c>
      <c r="O761" s="35">
        <v>6.2699274956700002</v>
      </c>
      <c r="P761" s="35">
        <v>378.9039276826</v>
      </c>
      <c r="Q761" s="29">
        <f t="shared" si="356"/>
        <v>4.3654098671520851E-9</v>
      </c>
      <c r="R761" s="29">
        <f t="shared" si="357"/>
        <v>4.3653739314623322E-9</v>
      </c>
      <c r="S761" s="29">
        <f t="shared" si="358"/>
        <v>4.365373931587143E-9</v>
      </c>
      <c r="T761" s="29">
        <f t="shared" si="359"/>
        <v>4.365373931587143E-9</v>
      </c>
      <c r="V761" s="35"/>
      <c r="W761" s="35"/>
      <c r="X761" s="35"/>
      <c r="AD761" s="35"/>
      <c r="AE761" s="35"/>
      <c r="AF761" s="35"/>
      <c r="AL761" s="35"/>
      <c r="AM761" s="35"/>
      <c r="AN761" s="35"/>
      <c r="AT761" s="35"/>
      <c r="AU761" s="35"/>
      <c r="AV761" s="35"/>
      <c r="BB761" s="35"/>
      <c r="BC761" s="35"/>
      <c r="BD761" s="35"/>
      <c r="BJ761" s="35"/>
      <c r="BK761" s="35"/>
      <c r="BL761" s="35"/>
      <c r="BR761" s="35"/>
      <c r="BS761" s="35"/>
      <c r="BT761" s="35"/>
      <c r="BZ761" s="35"/>
      <c r="CA761" s="35"/>
      <c r="CB761" s="35"/>
      <c r="CH761" s="35"/>
      <c r="CI761" s="35"/>
      <c r="CJ761" s="35"/>
      <c r="CP761" s="35"/>
      <c r="CQ761" s="35"/>
      <c r="CR761" s="35"/>
      <c r="CX761" s="35"/>
      <c r="CY761" s="35"/>
      <c r="CZ761" s="35"/>
      <c r="DF761" s="35">
        <v>1.9490000000000001E-8</v>
      </c>
      <c r="DG761" s="35">
        <v>3.9544081121399999</v>
      </c>
      <c r="DH761" s="35">
        <v>103.6140390804</v>
      </c>
      <c r="DI761" s="29">
        <f t="shared" si="360"/>
        <v>1.5564033773317721E-8</v>
      </c>
      <c r="DJ761" s="29">
        <f t="shared" si="361"/>
        <v>1.5563849517092886E-8</v>
      </c>
      <c r="DK761" s="29">
        <f t="shared" si="362"/>
        <v>1.5563849517732714E-8</v>
      </c>
      <c r="DL761" s="29">
        <f t="shared" si="363"/>
        <v>1.5563849517732714E-8</v>
      </c>
      <c r="DN761" s="35"/>
      <c r="DO761" s="35"/>
      <c r="DP761" s="35"/>
      <c r="DV761" s="35"/>
      <c r="DW761" s="35"/>
      <c r="DX761" s="35"/>
      <c r="ED761" s="35"/>
      <c r="EE761" s="35"/>
      <c r="EF761" s="35"/>
      <c r="EL761" s="35"/>
      <c r="EM761" s="35"/>
      <c r="EN761" s="35"/>
      <c r="ET761" s="35"/>
      <c r="EU761" s="35"/>
      <c r="EV761" s="35"/>
    </row>
    <row r="762" spans="14:152" s="29" customFormat="1" ht="13.5" x14ac:dyDescent="0.3">
      <c r="N762" s="35">
        <v>4.5100000000000003E-9</v>
      </c>
      <c r="O762" s="35">
        <v>3.0592036973700001</v>
      </c>
      <c r="P762" s="35">
        <v>898.77303279069997</v>
      </c>
      <c r="Q762" s="29">
        <f t="shared" si="356"/>
        <v>1.665400538863332E-9</v>
      </c>
      <c r="R762" s="29">
        <f t="shared" si="357"/>
        <v>1.6648295052482043E-9</v>
      </c>
      <c r="S762" s="29">
        <f t="shared" si="358"/>
        <v>1.6648295072311628E-9</v>
      </c>
      <c r="T762" s="29">
        <f t="shared" si="359"/>
        <v>1.6648295072311628E-9</v>
      </c>
      <c r="V762" s="35"/>
      <c r="W762" s="35"/>
      <c r="X762" s="35"/>
      <c r="AD762" s="35"/>
      <c r="AE762" s="35"/>
      <c r="AF762" s="35"/>
      <c r="AL762" s="35"/>
      <c r="AM762" s="35"/>
      <c r="AN762" s="35"/>
      <c r="AT762" s="35"/>
      <c r="AU762" s="35"/>
      <c r="AV762" s="35"/>
      <c r="BB762" s="35"/>
      <c r="BC762" s="35"/>
      <c r="BD762" s="35"/>
      <c r="BJ762" s="35"/>
      <c r="BK762" s="35"/>
      <c r="BL762" s="35"/>
      <c r="BR762" s="35"/>
      <c r="BS762" s="35"/>
      <c r="BT762" s="35"/>
      <c r="BZ762" s="35"/>
      <c r="CA762" s="35"/>
      <c r="CB762" s="35"/>
      <c r="CH762" s="35"/>
      <c r="CI762" s="35"/>
      <c r="CJ762" s="35"/>
      <c r="CP762" s="35"/>
      <c r="CQ762" s="35"/>
      <c r="CR762" s="35"/>
      <c r="CX762" s="35"/>
      <c r="CY762" s="35"/>
      <c r="CZ762" s="35"/>
      <c r="DF762" s="35">
        <v>2.098E-8</v>
      </c>
      <c r="DG762" s="35">
        <v>5.2461331479800002</v>
      </c>
      <c r="DH762" s="35">
        <v>175.42669223109999</v>
      </c>
      <c r="DI762" s="29">
        <f t="shared" si="360"/>
        <v>-5.0158012783025765E-9</v>
      </c>
      <c r="DJ762" s="29">
        <f t="shared" si="361"/>
        <v>-5.0152595531215701E-9</v>
      </c>
      <c r="DK762" s="29">
        <f t="shared" si="362"/>
        <v>-5.0152595550027029E-9</v>
      </c>
      <c r="DL762" s="29">
        <f t="shared" si="363"/>
        <v>-5.0152595550027029E-9</v>
      </c>
      <c r="DN762" s="35"/>
      <c r="DO762" s="35"/>
      <c r="DP762" s="35"/>
      <c r="DV762" s="35"/>
      <c r="DW762" s="35"/>
      <c r="DX762" s="35"/>
      <c r="ED762" s="35"/>
      <c r="EE762" s="35"/>
      <c r="EF762" s="35"/>
      <c r="EL762" s="35"/>
      <c r="EM762" s="35"/>
      <c r="EN762" s="35"/>
      <c r="ET762" s="35"/>
      <c r="EU762" s="35"/>
      <c r="EV762" s="35"/>
    </row>
    <row r="763" spans="14:152" s="29" customFormat="1" ht="13.5" x14ac:dyDescent="0.3">
      <c r="N763" s="35">
        <v>3.7099999999999998E-9</v>
      </c>
      <c r="O763" s="35">
        <v>5.6578728765499999</v>
      </c>
      <c r="P763" s="35">
        <v>89.759452094300002</v>
      </c>
      <c r="Q763" s="29">
        <f t="shared" si="356"/>
        <v>2.4967964455489924E-9</v>
      </c>
      <c r="R763" s="29">
        <f t="shared" si="357"/>
        <v>2.4968337821564022E-9</v>
      </c>
      <c r="S763" s="29">
        <f t="shared" si="358"/>
        <v>2.496833782026754E-9</v>
      </c>
      <c r="T763" s="29">
        <f t="shared" si="359"/>
        <v>2.496833782026754E-9</v>
      </c>
      <c r="V763" s="35"/>
      <c r="W763" s="35"/>
      <c r="X763" s="35"/>
      <c r="AD763" s="35"/>
      <c r="AE763" s="35"/>
      <c r="AF763" s="35"/>
      <c r="AL763" s="35"/>
      <c r="AM763" s="35"/>
      <c r="AN763" s="35"/>
      <c r="AT763" s="35"/>
      <c r="AU763" s="35"/>
      <c r="AV763" s="35"/>
      <c r="BB763" s="35"/>
      <c r="BC763" s="35"/>
      <c r="BD763" s="35"/>
      <c r="BJ763" s="35"/>
      <c r="BK763" s="35"/>
      <c r="BL763" s="35"/>
      <c r="BR763" s="35"/>
      <c r="BS763" s="35"/>
      <c r="BT763" s="35"/>
      <c r="BZ763" s="35"/>
      <c r="CA763" s="35"/>
      <c r="CB763" s="35"/>
      <c r="CH763" s="35"/>
      <c r="CI763" s="35"/>
      <c r="CJ763" s="35"/>
      <c r="CP763" s="35"/>
      <c r="CQ763" s="35"/>
      <c r="CR763" s="35"/>
      <c r="CX763" s="35"/>
      <c r="CY763" s="35"/>
      <c r="CZ763" s="35"/>
      <c r="DF763" s="35">
        <v>1.8839999999999999E-8</v>
      </c>
      <c r="DG763" s="35">
        <v>5.66018186202</v>
      </c>
      <c r="DH763" s="35">
        <v>1310.3933701397</v>
      </c>
      <c r="DI763" s="29">
        <f t="shared" si="360"/>
        <v>-4.476786296524426E-9</v>
      </c>
      <c r="DJ763" s="29">
        <f t="shared" si="361"/>
        <v>-4.4731510894634784E-9</v>
      </c>
      <c r="DK763" s="29">
        <f t="shared" si="362"/>
        <v>-4.4731511020869518E-9</v>
      </c>
      <c r="DL763" s="29">
        <f t="shared" si="363"/>
        <v>-4.4731511020869518E-9</v>
      </c>
      <c r="DN763" s="35"/>
      <c r="DO763" s="35"/>
      <c r="DP763" s="35"/>
      <c r="DV763" s="35"/>
      <c r="DW763" s="35"/>
      <c r="DX763" s="35"/>
      <c r="ED763" s="35"/>
      <c r="EE763" s="35"/>
      <c r="EF763" s="35"/>
      <c r="EL763" s="35"/>
      <c r="EM763" s="35"/>
      <c r="EN763" s="35"/>
      <c r="ET763" s="35"/>
      <c r="EU763" s="35"/>
      <c r="EV763" s="35"/>
    </row>
    <row r="764" spans="14:152" s="29" customFormat="1" ht="13.5" x14ac:dyDescent="0.3">
      <c r="N764" s="35">
        <v>3.6699999999999999E-9</v>
      </c>
      <c r="O764" s="35">
        <v>5.7199814848699999</v>
      </c>
      <c r="P764" s="35">
        <v>96.872999095099999</v>
      </c>
      <c r="Q764" s="29">
        <f t="shared" si="356"/>
        <v>1.9513156446760171E-9</v>
      </c>
      <c r="R764" s="29">
        <f t="shared" si="357"/>
        <v>1.9513612877148916E-9</v>
      </c>
      <c r="S764" s="29">
        <f t="shared" si="358"/>
        <v>1.9513612875563992E-9</v>
      </c>
      <c r="T764" s="29">
        <f t="shared" si="359"/>
        <v>1.9513612875563992E-9</v>
      </c>
      <c r="V764" s="35"/>
      <c r="W764" s="35"/>
      <c r="X764" s="35"/>
      <c r="AD764" s="35"/>
      <c r="AE764" s="35"/>
      <c r="AF764" s="35"/>
      <c r="AL764" s="35"/>
      <c r="AM764" s="35"/>
      <c r="AN764" s="35"/>
      <c r="AT764" s="35"/>
      <c r="AU764" s="35"/>
      <c r="AV764" s="35"/>
      <c r="BB764" s="35"/>
      <c r="BC764" s="35"/>
      <c r="BD764" s="35"/>
      <c r="BJ764" s="35"/>
      <c r="BK764" s="35"/>
      <c r="BL764" s="35"/>
      <c r="BR764" s="35"/>
      <c r="BS764" s="35"/>
      <c r="BT764" s="35"/>
      <c r="BZ764" s="35"/>
      <c r="CA764" s="35"/>
      <c r="CB764" s="35"/>
      <c r="CH764" s="35"/>
      <c r="CI764" s="35"/>
      <c r="CJ764" s="35"/>
      <c r="CP764" s="35"/>
      <c r="CQ764" s="35"/>
      <c r="CR764" s="35"/>
      <c r="CX764" s="35"/>
      <c r="CY764" s="35"/>
      <c r="CZ764" s="35"/>
      <c r="DF764" s="35">
        <v>1.911E-8</v>
      </c>
      <c r="DG764" s="35">
        <v>2.6066544660000002</v>
      </c>
      <c r="DH764" s="35">
        <v>301.41401612959999</v>
      </c>
      <c r="DI764" s="29">
        <f t="shared" si="360"/>
        <v>6.584940018540182E-9</v>
      </c>
      <c r="DJ764" s="29">
        <f t="shared" si="361"/>
        <v>6.5857596719940804E-9</v>
      </c>
      <c r="DK764" s="29">
        <f t="shared" si="362"/>
        <v>6.5857596691478768E-9</v>
      </c>
      <c r="DL764" s="29">
        <f t="shared" si="363"/>
        <v>6.5857596691478768E-9</v>
      </c>
      <c r="DN764" s="35"/>
      <c r="DO764" s="35"/>
      <c r="DP764" s="35"/>
      <c r="DV764" s="35"/>
      <c r="DW764" s="35"/>
      <c r="DX764" s="35"/>
      <c r="ED764" s="35"/>
      <c r="EE764" s="35"/>
      <c r="EF764" s="35"/>
      <c r="EL764" s="35"/>
      <c r="EM764" s="35"/>
      <c r="EN764" s="35"/>
      <c r="ET764" s="35"/>
      <c r="EU764" s="35"/>
      <c r="EV764" s="35"/>
    </row>
    <row r="765" spans="14:152" s="29" customFormat="1" ht="13.5" x14ac:dyDescent="0.3">
      <c r="N765" s="35">
        <v>4.1000000000000003E-9</v>
      </c>
      <c r="O765" s="35">
        <v>1.0629083796100001</v>
      </c>
      <c r="P765" s="35">
        <v>1257.7031721001999</v>
      </c>
      <c r="Q765" s="29">
        <f t="shared" si="356"/>
        <v>-3.596599762331918E-9</v>
      </c>
      <c r="R765" s="29">
        <f t="shared" si="357"/>
        <v>-3.5962244293656678E-9</v>
      </c>
      <c r="S765" s="29">
        <f t="shared" si="358"/>
        <v>-3.5962244306692267E-9</v>
      </c>
      <c r="T765" s="29">
        <f t="shared" si="359"/>
        <v>-3.5962244306692267E-9</v>
      </c>
      <c r="V765" s="35"/>
      <c r="W765" s="35"/>
      <c r="X765" s="35"/>
      <c r="AD765" s="35"/>
      <c r="AE765" s="35"/>
      <c r="AF765" s="35"/>
      <c r="AL765" s="35"/>
      <c r="AM765" s="35"/>
      <c r="AN765" s="35"/>
      <c r="AT765" s="35"/>
      <c r="AU765" s="35"/>
      <c r="AV765" s="35"/>
      <c r="BB765" s="35"/>
      <c r="BC765" s="35"/>
      <c r="BD765" s="35"/>
      <c r="BJ765" s="35"/>
      <c r="BK765" s="35"/>
      <c r="BL765" s="35"/>
      <c r="BR765" s="35"/>
      <c r="BS765" s="35"/>
      <c r="BT765" s="35"/>
      <c r="BZ765" s="35"/>
      <c r="CA765" s="35"/>
      <c r="CB765" s="35"/>
      <c r="CH765" s="35"/>
      <c r="CI765" s="35"/>
      <c r="CJ765" s="35"/>
      <c r="CP765" s="35"/>
      <c r="CQ765" s="35"/>
      <c r="CR765" s="35"/>
      <c r="CX765" s="35"/>
      <c r="CY765" s="35"/>
      <c r="CZ765" s="35"/>
      <c r="DF765" s="35">
        <v>2.1600000000000002E-8</v>
      </c>
      <c r="DG765" s="35">
        <v>3.4288807979299998</v>
      </c>
      <c r="DH765" s="35">
        <v>420.00590873700003</v>
      </c>
      <c r="DI765" s="29">
        <f t="shared" si="360"/>
        <v>-1.464421430971759E-8</v>
      </c>
      <c r="DJ765" s="29">
        <f t="shared" si="361"/>
        <v>-1.4645225171669478E-8</v>
      </c>
      <c r="DK765" s="29">
        <f t="shared" si="362"/>
        <v>-1.4645225168159375E-8</v>
      </c>
      <c r="DL765" s="29">
        <f t="shared" si="363"/>
        <v>-1.4645225168159375E-8</v>
      </c>
      <c r="DN765" s="35"/>
      <c r="DO765" s="35"/>
      <c r="DP765" s="35"/>
      <c r="DV765" s="35"/>
      <c r="DW765" s="35"/>
      <c r="DX765" s="35"/>
      <c r="ED765" s="35"/>
      <c r="EE765" s="35"/>
      <c r="EF765" s="35"/>
      <c r="EL765" s="35"/>
      <c r="EM765" s="35"/>
      <c r="EN765" s="35"/>
      <c r="ET765" s="35"/>
      <c r="EU765" s="35"/>
      <c r="EV765" s="35"/>
    </row>
    <row r="766" spans="14:152" s="29" customFormat="1" ht="13.5" x14ac:dyDescent="0.3">
      <c r="N766" s="35">
        <v>4.18E-9</v>
      </c>
      <c r="O766" s="35">
        <v>2.0305317931200002</v>
      </c>
      <c r="P766" s="35">
        <v>146.59425171800001</v>
      </c>
      <c r="Q766" s="29">
        <f t="shared" si="356"/>
        <v>-1.2388227780127807E-9</v>
      </c>
      <c r="R766" s="29">
        <f t="shared" si="357"/>
        <v>-1.2389114906060108E-9</v>
      </c>
      <c r="S766" s="29">
        <f t="shared" si="358"/>
        <v>-1.2389114902979615E-9</v>
      </c>
      <c r="T766" s="29">
        <f t="shared" si="359"/>
        <v>-1.2389114902979615E-9</v>
      </c>
      <c r="V766" s="35"/>
      <c r="W766" s="35"/>
      <c r="X766" s="35"/>
      <c r="AD766" s="35"/>
      <c r="AE766" s="35"/>
      <c r="AF766" s="35"/>
      <c r="AL766" s="35"/>
      <c r="AM766" s="35"/>
      <c r="AN766" s="35"/>
      <c r="AT766" s="35"/>
      <c r="AU766" s="35"/>
      <c r="AV766" s="35"/>
      <c r="BB766" s="35"/>
      <c r="BC766" s="35"/>
      <c r="BD766" s="35"/>
      <c r="BJ766" s="35"/>
      <c r="BK766" s="35"/>
      <c r="BL766" s="35"/>
      <c r="BR766" s="35"/>
      <c r="BS766" s="35"/>
      <c r="BT766" s="35"/>
      <c r="BZ766" s="35"/>
      <c r="CA766" s="35"/>
      <c r="CB766" s="35"/>
      <c r="CH766" s="35"/>
      <c r="CI766" s="35"/>
      <c r="CJ766" s="35"/>
      <c r="CP766" s="35"/>
      <c r="CQ766" s="35"/>
      <c r="CR766" s="35"/>
      <c r="CX766" s="35"/>
      <c r="CY766" s="35"/>
      <c r="CZ766" s="35"/>
      <c r="DF766" s="35">
        <v>2.325E-8</v>
      </c>
      <c r="DG766" s="35">
        <v>5.8963217810000002</v>
      </c>
      <c r="DH766" s="35">
        <v>815.06334611420004</v>
      </c>
      <c r="DI766" s="29">
        <f t="shared" si="360"/>
        <v>2.231252916556077E-8</v>
      </c>
      <c r="DJ766" s="29">
        <f t="shared" si="361"/>
        <v>2.2313336473666019E-8</v>
      </c>
      <c r="DK766" s="29">
        <f t="shared" si="362"/>
        <v>2.2313336470863283E-8</v>
      </c>
      <c r="DL766" s="29">
        <f t="shared" si="363"/>
        <v>2.2313336470863283E-8</v>
      </c>
      <c r="DN766" s="35"/>
      <c r="DO766" s="35"/>
      <c r="DP766" s="35"/>
      <c r="DV766" s="35"/>
      <c r="DW766" s="35"/>
      <c r="DX766" s="35"/>
      <c r="ED766" s="35"/>
      <c r="EE766" s="35"/>
      <c r="EF766" s="35"/>
      <c r="EL766" s="35"/>
      <c r="EM766" s="35"/>
      <c r="EN766" s="35"/>
      <c r="ET766" s="35"/>
      <c r="EU766" s="35"/>
      <c r="EV766" s="35"/>
    </row>
    <row r="767" spans="14:152" s="29" customFormat="1" ht="13.5" x14ac:dyDescent="0.3">
      <c r="N767" s="35">
        <v>4.9200000000000004E-9</v>
      </c>
      <c r="O767" s="35">
        <v>0.89529424355999998</v>
      </c>
      <c r="P767" s="35">
        <v>423.62924545940001</v>
      </c>
      <c r="Q767" s="29">
        <f t="shared" si="356"/>
        <v>3.8408469556361741E-10</v>
      </c>
      <c r="R767" s="29">
        <f t="shared" si="357"/>
        <v>3.8439967289251889E-10</v>
      </c>
      <c r="S767" s="29">
        <f t="shared" si="358"/>
        <v>3.8439967179877229E-10</v>
      </c>
      <c r="T767" s="29">
        <f t="shared" si="359"/>
        <v>3.8439967179877229E-10</v>
      </c>
      <c r="V767" s="35"/>
      <c r="W767" s="35"/>
      <c r="X767" s="35"/>
      <c r="AD767" s="35"/>
      <c r="AE767" s="35"/>
      <c r="AF767" s="35"/>
      <c r="AL767" s="35"/>
      <c r="AM767" s="35"/>
      <c r="AN767" s="35"/>
      <c r="AT767" s="35"/>
      <c r="AU767" s="35"/>
      <c r="AV767" s="35"/>
      <c r="BB767" s="35"/>
      <c r="BC767" s="35"/>
      <c r="BD767" s="35"/>
      <c r="BJ767" s="35"/>
      <c r="BK767" s="35"/>
      <c r="BL767" s="35"/>
      <c r="BR767" s="35"/>
      <c r="BS767" s="35"/>
      <c r="BT767" s="35"/>
      <c r="BZ767" s="35"/>
      <c r="CA767" s="35"/>
      <c r="CB767" s="35"/>
      <c r="CH767" s="35"/>
      <c r="CI767" s="35"/>
      <c r="CJ767" s="35"/>
      <c r="CP767" s="35"/>
      <c r="CQ767" s="35"/>
      <c r="CR767" s="35"/>
      <c r="CX767" s="35"/>
      <c r="CY767" s="35"/>
      <c r="CZ767" s="35"/>
      <c r="DF767" s="35">
        <v>1.9140000000000001E-8</v>
      </c>
      <c r="DG767" s="35">
        <v>0.22451332248</v>
      </c>
      <c r="DH767" s="35">
        <v>171.65459766239999</v>
      </c>
      <c r="DI767" s="29">
        <f t="shared" si="360"/>
        <v>-1.8980761149053655E-8</v>
      </c>
      <c r="DJ767" s="29">
        <f t="shared" si="361"/>
        <v>-1.8980697033849993E-8</v>
      </c>
      <c r="DK767" s="29">
        <f t="shared" si="362"/>
        <v>-1.898069703407265E-8</v>
      </c>
      <c r="DL767" s="29">
        <f t="shared" si="363"/>
        <v>-1.898069703407265E-8</v>
      </c>
      <c r="DN767" s="35"/>
      <c r="DO767" s="35"/>
      <c r="DP767" s="35"/>
      <c r="DV767" s="35"/>
      <c r="DW767" s="35"/>
      <c r="DX767" s="35"/>
      <c r="ED767" s="35"/>
      <c r="EE767" s="35"/>
      <c r="EF767" s="35"/>
      <c r="EL767" s="35"/>
      <c r="EM767" s="35"/>
      <c r="EN767" s="35"/>
      <c r="ET767" s="35"/>
      <c r="EU767" s="35"/>
      <c r="EV767" s="35"/>
    </row>
    <row r="768" spans="14:152" s="29" customFormat="1" ht="13.5" x14ac:dyDescent="0.3">
      <c r="N768" s="35">
        <v>4.7399999999999998E-9</v>
      </c>
      <c r="O768" s="35">
        <v>2.4308082244400002</v>
      </c>
      <c r="P768" s="35">
        <v>705.11765732569995</v>
      </c>
      <c r="Q768" s="29">
        <f t="shared" si="356"/>
        <v>1.1906498648695972E-9</v>
      </c>
      <c r="R768" s="29">
        <f t="shared" si="357"/>
        <v>1.1911402506748805E-9</v>
      </c>
      <c r="S768" s="29">
        <f t="shared" si="358"/>
        <v>1.1911402489720574E-9</v>
      </c>
      <c r="T768" s="29">
        <f t="shared" si="359"/>
        <v>1.1911402489720574E-9</v>
      </c>
      <c r="V768" s="35"/>
      <c r="W768" s="35"/>
      <c r="X768" s="35"/>
      <c r="AD768" s="35"/>
      <c r="AE768" s="35"/>
      <c r="AF768" s="35"/>
      <c r="AL768" s="35"/>
      <c r="AM768" s="35"/>
      <c r="AN768" s="35"/>
      <c r="AT768" s="35"/>
      <c r="AU768" s="35"/>
      <c r="AV768" s="35"/>
      <c r="BB768" s="35"/>
      <c r="BC768" s="35"/>
      <c r="BD768" s="35"/>
      <c r="BJ768" s="35"/>
      <c r="BK768" s="35"/>
      <c r="BL768" s="35"/>
      <c r="BR768" s="35"/>
      <c r="BS768" s="35"/>
      <c r="BT768" s="35"/>
      <c r="BZ768" s="35"/>
      <c r="CA768" s="35"/>
      <c r="CB768" s="35"/>
      <c r="CH768" s="35"/>
      <c r="CI768" s="35"/>
      <c r="CJ768" s="35"/>
      <c r="CP768" s="35"/>
      <c r="CQ768" s="35"/>
      <c r="CR768" s="35"/>
      <c r="CX768" s="35"/>
      <c r="CY768" s="35"/>
      <c r="CZ768" s="35"/>
      <c r="DF768" s="35">
        <v>1.8539999999999999E-8</v>
      </c>
      <c r="DG768" s="35">
        <v>4.2789150259999999E-2</v>
      </c>
      <c r="DH768" s="35">
        <v>233.74596456309999</v>
      </c>
      <c r="DI768" s="29">
        <f t="shared" si="360"/>
        <v>-1.4207917056845242E-8</v>
      </c>
      <c r="DJ768" s="29">
        <f t="shared" si="361"/>
        <v>-1.4208339075769787E-8</v>
      </c>
      <c r="DK768" s="29">
        <f t="shared" si="362"/>
        <v>-1.4208339074304372E-8</v>
      </c>
      <c r="DL768" s="29">
        <f t="shared" si="363"/>
        <v>-1.4208339074304372E-8</v>
      </c>
      <c r="DN768" s="35"/>
      <c r="DO768" s="35"/>
      <c r="DP768" s="35"/>
      <c r="DV768" s="35"/>
      <c r="DW768" s="35"/>
      <c r="DX768" s="35"/>
      <c r="ED768" s="35"/>
      <c r="EE768" s="35"/>
      <c r="EF768" s="35"/>
      <c r="EL768" s="35"/>
      <c r="EM768" s="35"/>
      <c r="EN768" s="35"/>
      <c r="ET768" s="35"/>
      <c r="EU768" s="35"/>
      <c r="EV768" s="35"/>
    </row>
    <row r="769" spans="14:152" s="29" customFormat="1" ht="13.5" x14ac:dyDescent="0.3">
      <c r="N769" s="35">
        <v>4.5699999999999997E-9</v>
      </c>
      <c r="O769" s="35">
        <v>3.42347802916</v>
      </c>
      <c r="P769" s="35">
        <v>829.62050851590004</v>
      </c>
      <c r="Q769" s="29">
        <f t="shared" ref="Q769:Q832" si="364">N769*COS(O769+P769*$C$31)</f>
        <v>-1.6979583917895509E-9</v>
      </c>
      <c r="R769" s="29">
        <f t="shared" ref="R769:R832" si="365">N769*COS(O769+P769*$C$52)</f>
        <v>-1.6984919523573388E-9</v>
      </c>
      <c r="S769" s="29">
        <f t="shared" ref="S769:S832" si="366">N769*COS(O769+P769*$C$73)</f>
        <v>-1.6984919505046232E-9</v>
      </c>
      <c r="T769" s="29">
        <f t="shared" ref="T769:T832" si="367">N769*COS(O769+P769*$C$94)</f>
        <v>-1.6984919505046232E-9</v>
      </c>
      <c r="V769" s="35"/>
      <c r="W769" s="35"/>
      <c r="X769" s="35"/>
      <c r="AD769" s="35"/>
      <c r="AE769" s="35"/>
      <c r="AF769" s="35"/>
      <c r="AL769" s="35"/>
      <c r="AM769" s="35"/>
      <c r="AN769" s="35"/>
      <c r="AT769" s="35"/>
      <c r="AU769" s="35"/>
      <c r="AV769" s="35"/>
      <c r="BB769" s="35"/>
      <c r="BC769" s="35"/>
      <c r="BD769" s="35"/>
      <c r="BJ769" s="35"/>
      <c r="BK769" s="35"/>
      <c r="BL769" s="35"/>
      <c r="BR769" s="35"/>
      <c r="BS769" s="35"/>
      <c r="BT769" s="35"/>
      <c r="BZ769" s="35"/>
      <c r="CA769" s="35"/>
      <c r="CB769" s="35"/>
      <c r="CH769" s="35"/>
      <c r="CI769" s="35"/>
      <c r="CJ769" s="35"/>
      <c r="CP769" s="35"/>
      <c r="CQ769" s="35"/>
      <c r="CR769" s="35"/>
      <c r="CX769" s="35"/>
      <c r="CY769" s="35"/>
      <c r="CZ769" s="35"/>
      <c r="DF769" s="35">
        <v>1.9729999999999999E-8</v>
      </c>
      <c r="DG769" s="35">
        <v>2.6864025948000001</v>
      </c>
      <c r="DH769" s="35">
        <v>769.81676347560006</v>
      </c>
      <c r="DI769" s="29">
        <f t="shared" ref="DI769:DI832" si="368">DF769*COS(DG769+DH769*$C$31)</f>
        <v>-1.7138935005740678E-8</v>
      </c>
      <c r="DJ769" s="29">
        <f t="shared" ref="DJ769:DJ832" si="369">DF769*COS(DG769+DH769*$C$52)</f>
        <v>-1.7137794341033025E-8</v>
      </c>
      <c r="DK769" s="29">
        <f t="shared" ref="DK769:DK832" si="370">DF769*COS(DG769+DH769*$C$73)</f>
        <v>-1.713779434499435E-8</v>
      </c>
      <c r="DL769" s="29">
        <f t="shared" ref="DL769:DL832" si="371">DF769*COS(DG769+DH769*$C$94)</f>
        <v>-1.713779434499435E-8</v>
      </c>
      <c r="DN769" s="35"/>
      <c r="DO769" s="35"/>
      <c r="DP769" s="35"/>
      <c r="DV769" s="35"/>
      <c r="DW769" s="35"/>
      <c r="DX769" s="35"/>
      <c r="ED769" s="35"/>
      <c r="EE769" s="35"/>
      <c r="EF769" s="35"/>
      <c r="EL769" s="35"/>
      <c r="EM769" s="35"/>
      <c r="EN769" s="35"/>
      <c r="ET769" s="35"/>
      <c r="EU769" s="35"/>
      <c r="EV769" s="35"/>
    </row>
    <row r="770" spans="14:152" s="29" customFormat="1" ht="13.5" x14ac:dyDescent="0.3">
      <c r="N770" s="35">
        <v>4.1899999999999998E-9</v>
      </c>
      <c r="O770" s="35">
        <v>0.32183412086000002</v>
      </c>
      <c r="P770" s="35">
        <v>90.562601246400007</v>
      </c>
      <c r="Q770" s="29">
        <f t="shared" si="364"/>
        <v>-9.2233796116438974E-10</v>
      </c>
      <c r="R770" s="29">
        <f t="shared" si="365"/>
        <v>-9.2228185188828368E-10</v>
      </c>
      <c r="S770" s="29">
        <f t="shared" si="366"/>
        <v>-9.2228185208312173E-10</v>
      </c>
      <c r="T770" s="29">
        <f t="shared" si="367"/>
        <v>-9.2228185208312173E-10</v>
      </c>
      <c r="V770" s="35"/>
      <c r="W770" s="35"/>
      <c r="X770" s="35"/>
      <c r="AD770" s="35"/>
      <c r="AE770" s="35"/>
      <c r="AF770" s="35"/>
      <c r="AL770" s="35"/>
      <c r="AM770" s="35"/>
      <c r="AN770" s="35"/>
      <c r="AT770" s="35"/>
      <c r="AU770" s="35"/>
      <c r="AV770" s="35"/>
      <c r="BB770" s="35"/>
      <c r="BC770" s="35"/>
      <c r="BD770" s="35"/>
      <c r="BJ770" s="35"/>
      <c r="BK770" s="35"/>
      <c r="BL770" s="35"/>
      <c r="BR770" s="35"/>
      <c r="BS770" s="35"/>
      <c r="BT770" s="35"/>
      <c r="BZ770" s="35"/>
      <c r="CA770" s="35"/>
      <c r="CB770" s="35"/>
      <c r="CH770" s="35"/>
      <c r="CI770" s="35"/>
      <c r="CJ770" s="35"/>
      <c r="CP770" s="35"/>
      <c r="CQ770" s="35"/>
      <c r="CR770" s="35"/>
      <c r="CX770" s="35"/>
      <c r="CY770" s="35"/>
      <c r="CZ770" s="35"/>
      <c r="DF770" s="35">
        <v>1.941E-8</v>
      </c>
      <c r="DG770" s="35">
        <v>0.61369890353000001</v>
      </c>
      <c r="DH770" s="35">
        <v>3487.4241132234001</v>
      </c>
      <c r="DI770" s="29">
        <f t="shared" si="368"/>
        <v>1.4752539574408895E-8</v>
      </c>
      <c r="DJ770" s="29">
        <f t="shared" si="369"/>
        <v>1.4759205752165779E-8</v>
      </c>
      <c r="DK770" s="29">
        <f t="shared" si="370"/>
        <v>1.475920572902491E-8</v>
      </c>
      <c r="DL770" s="29">
        <f t="shared" si="371"/>
        <v>1.475920572902491E-8</v>
      </c>
      <c r="DN770" s="35"/>
      <c r="DO770" s="35"/>
      <c r="DP770" s="35"/>
      <c r="DV770" s="35"/>
      <c r="DW770" s="35"/>
      <c r="DX770" s="35"/>
      <c r="ED770" s="35"/>
      <c r="EE770" s="35"/>
      <c r="EF770" s="35"/>
      <c r="EL770" s="35"/>
      <c r="EM770" s="35"/>
      <c r="EN770" s="35"/>
      <c r="ET770" s="35"/>
      <c r="EU770" s="35"/>
      <c r="EV770" s="35"/>
    </row>
    <row r="771" spans="14:152" s="29" customFormat="1" ht="13.5" x14ac:dyDescent="0.3">
      <c r="N771" s="35">
        <v>3.4699999999999998E-9</v>
      </c>
      <c r="O771" s="35">
        <v>3.6011680743999999</v>
      </c>
      <c r="P771" s="35">
        <v>449.23210812500002</v>
      </c>
      <c r="Q771" s="29">
        <f t="shared" si="364"/>
        <v>-3.3960335020357026E-10</v>
      </c>
      <c r="R771" s="29">
        <f t="shared" si="365"/>
        <v>-3.3983851139938964E-10</v>
      </c>
      <c r="S771" s="29">
        <f t="shared" si="366"/>
        <v>-3.3983851058280656E-10</v>
      </c>
      <c r="T771" s="29">
        <f t="shared" si="367"/>
        <v>-3.3983851058280656E-10</v>
      </c>
      <c r="V771" s="35"/>
      <c r="W771" s="35"/>
      <c r="X771" s="35"/>
      <c r="AD771" s="35"/>
      <c r="AE771" s="35"/>
      <c r="AF771" s="35"/>
      <c r="AL771" s="35"/>
      <c r="AM771" s="35"/>
      <c r="AN771" s="35"/>
      <c r="AT771" s="35"/>
      <c r="AU771" s="35"/>
      <c r="AV771" s="35"/>
      <c r="BB771" s="35"/>
      <c r="BC771" s="35"/>
      <c r="BD771" s="35"/>
      <c r="BJ771" s="35"/>
      <c r="BK771" s="35"/>
      <c r="BL771" s="35"/>
      <c r="BR771" s="35"/>
      <c r="BS771" s="35"/>
      <c r="BT771" s="35"/>
      <c r="BZ771" s="35"/>
      <c r="CA771" s="35"/>
      <c r="CB771" s="35"/>
      <c r="CH771" s="35"/>
      <c r="CI771" s="35"/>
      <c r="CJ771" s="35"/>
      <c r="CP771" s="35"/>
      <c r="CQ771" s="35"/>
      <c r="CR771" s="35"/>
      <c r="CX771" s="35"/>
      <c r="CY771" s="35"/>
      <c r="CZ771" s="35"/>
      <c r="DF771" s="35">
        <v>1.836E-8</v>
      </c>
      <c r="DG771" s="35">
        <v>3.4149698098600001</v>
      </c>
      <c r="DH771" s="35">
        <v>195.77298761969999</v>
      </c>
      <c r="DI771" s="29">
        <f t="shared" si="368"/>
        <v>1.7476373360017378E-8</v>
      </c>
      <c r="DJ771" s="29">
        <f t="shared" si="369"/>
        <v>1.7476540348278197E-8</v>
      </c>
      <c r="DK771" s="29">
        <f t="shared" si="370"/>
        <v>1.7476540347698363E-8</v>
      </c>
      <c r="DL771" s="29">
        <f t="shared" si="371"/>
        <v>1.7476540347698363E-8</v>
      </c>
      <c r="DN771" s="35"/>
      <c r="DO771" s="35"/>
      <c r="DP771" s="35"/>
      <c r="DV771" s="35"/>
      <c r="DW771" s="35"/>
      <c r="DX771" s="35"/>
      <c r="ED771" s="35"/>
      <c r="EE771" s="35"/>
      <c r="EF771" s="35"/>
      <c r="EL771" s="35"/>
      <c r="EM771" s="35"/>
      <c r="EN771" s="35"/>
      <c r="ET771" s="35"/>
      <c r="EU771" s="35"/>
      <c r="EV771" s="35"/>
    </row>
    <row r="772" spans="14:152" s="29" customFormat="1" ht="13.5" x14ac:dyDescent="0.3">
      <c r="N772" s="35">
        <v>3.9700000000000001E-9</v>
      </c>
      <c r="O772" s="35">
        <v>2.2915964772300002</v>
      </c>
      <c r="P772" s="35">
        <v>782.34693644779998</v>
      </c>
      <c r="Q772" s="29">
        <f t="shared" si="364"/>
        <v>-3.01180989351104E-9</v>
      </c>
      <c r="R772" s="29">
        <f t="shared" si="365"/>
        <v>-3.0115031354514502E-9</v>
      </c>
      <c r="S772" s="29">
        <f t="shared" si="366"/>
        <v>-3.011503136516731E-9</v>
      </c>
      <c r="T772" s="29">
        <f t="shared" si="367"/>
        <v>-3.011503136516731E-9</v>
      </c>
      <c r="V772" s="35"/>
      <c r="W772" s="35"/>
      <c r="X772" s="35"/>
      <c r="AD772" s="35"/>
      <c r="AE772" s="35"/>
      <c r="AF772" s="35"/>
      <c r="AL772" s="35"/>
      <c r="AM772" s="35"/>
      <c r="AN772" s="35"/>
      <c r="AT772" s="35"/>
      <c r="AU772" s="35"/>
      <c r="AV772" s="35"/>
      <c r="BB772" s="35"/>
      <c r="BC772" s="35"/>
      <c r="BD772" s="35"/>
      <c r="BJ772" s="35"/>
      <c r="BK772" s="35"/>
      <c r="BL772" s="35"/>
      <c r="BR772" s="35"/>
      <c r="BS772" s="35"/>
      <c r="BT772" s="35"/>
      <c r="BZ772" s="35"/>
      <c r="CA772" s="35"/>
      <c r="CB772" s="35"/>
      <c r="CH772" s="35"/>
      <c r="CI772" s="35"/>
      <c r="CJ772" s="35"/>
      <c r="CP772" s="35"/>
      <c r="CQ772" s="35"/>
      <c r="CR772" s="35"/>
      <c r="CX772" s="35"/>
      <c r="CY772" s="35"/>
      <c r="CZ772" s="35"/>
      <c r="DF772" s="35">
        <v>2.5539999999999999E-8</v>
      </c>
      <c r="DG772" s="35">
        <v>2.3566017971600002</v>
      </c>
      <c r="DH772" s="35">
        <v>212.4053235607</v>
      </c>
      <c r="DI772" s="29">
        <f t="shared" si="368"/>
        <v>2.2692430162654361E-8</v>
      </c>
      <c r="DJ772" s="29">
        <f t="shared" si="369"/>
        <v>2.26920528143009E-8</v>
      </c>
      <c r="DK772" s="29">
        <f t="shared" si="370"/>
        <v>2.2692052815611283E-8</v>
      </c>
      <c r="DL772" s="29">
        <f t="shared" si="371"/>
        <v>2.2692052815611283E-8</v>
      </c>
      <c r="DN772" s="35"/>
      <c r="DO772" s="35"/>
      <c r="DP772" s="35"/>
      <c r="DV772" s="35"/>
      <c r="DW772" s="35"/>
      <c r="DX772" s="35"/>
      <c r="ED772" s="35"/>
      <c r="EE772" s="35"/>
      <c r="EF772" s="35"/>
      <c r="EL772" s="35"/>
      <c r="EM772" s="35"/>
      <c r="EN772" s="35"/>
      <c r="ET772" s="35"/>
      <c r="EU772" s="35"/>
      <c r="EV772" s="35"/>
    </row>
    <row r="773" spans="14:152" s="29" customFormat="1" ht="13.5" x14ac:dyDescent="0.3">
      <c r="N773" s="35">
        <v>4.3299999999999997E-9</v>
      </c>
      <c r="O773" s="35">
        <v>3.4093846881099998</v>
      </c>
      <c r="P773" s="35">
        <v>32.455777235500001</v>
      </c>
      <c r="Q773" s="29">
        <f t="shared" si="364"/>
        <v>-3.0324327951360032E-9</v>
      </c>
      <c r="R773" s="29">
        <f t="shared" si="365"/>
        <v>-3.0324480014280798E-9</v>
      </c>
      <c r="S773" s="29">
        <f t="shared" si="366"/>
        <v>-3.0324480013752775E-9</v>
      </c>
      <c r="T773" s="29">
        <f t="shared" si="367"/>
        <v>-3.0324480013752775E-9</v>
      </c>
      <c r="V773" s="35"/>
      <c r="W773" s="35"/>
      <c r="X773" s="35"/>
      <c r="AD773" s="35"/>
      <c r="AE773" s="35"/>
      <c r="AF773" s="35"/>
      <c r="AL773" s="35"/>
      <c r="AM773" s="35"/>
      <c r="AN773" s="35"/>
      <c r="AT773" s="35"/>
      <c r="AU773" s="35"/>
      <c r="AV773" s="35"/>
      <c r="BB773" s="35"/>
      <c r="BC773" s="35"/>
      <c r="BD773" s="35"/>
      <c r="BJ773" s="35"/>
      <c r="BK773" s="35"/>
      <c r="BL773" s="35"/>
      <c r="BR773" s="35"/>
      <c r="BS773" s="35"/>
      <c r="BT773" s="35"/>
      <c r="BZ773" s="35"/>
      <c r="CA773" s="35"/>
      <c r="CB773" s="35"/>
      <c r="CH773" s="35"/>
      <c r="CI773" s="35"/>
      <c r="CJ773" s="35"/>
      <c r="CP773" s="35"/>
      <c r="CQ773" s="35"/>
      <c r="CR773" s="35"/>
      <c r="CX773" s="35"/>
      <c r="CY773" s="35"/>
      <c r="CZ773" s="35"/>
      <c r="DF773" s="35">
        <v>1.822E-8</v>
      </c>
      <c r="DG773" s="35">
        <v>4.0551023288200003</v>
      </c>
      <c r="DH773" s="35">
        <v>639.94547042379997</v>
      </c>
      <c r="DI773" s="29">
        <f t="shared" si="368"/>
        <v>-5.5904805201221975E-9</v>
      </c>
      <c r="DJ773" s="29">
        <f t="shared" si="369"/>
        <v>-5.5887982953912985E-9</v>
      </c>
      <c r="DK773" s="29">
        <f t="shared" si="370"/>
        <v>-5.5887983012328522E-9</v>
      </c>
      <c r="DL773" s="29">
        <f t="shared" si="371"/>
        <v>-5.5887983012328522E-9</v>
      </c>
      <c r="DN773" s="35"/>
      <c r="DO773" s="35"/>
      <c r="DP773" s="35"/>
      <c r="DV773" s="35"/>
      <c r="DW773" s="35"/>
      <c r="DX773" s="35"/>
      <c r="ED773" s="35"/>
      <c r="EE773" s="35"/>
      <c r="EF773" s="35"/>
      <c r="EL773" s="35"/>
      <c r="EM773" s="35"/>
      <c r="EN773" s="35"/>
      <c r="ET773" s="35"/>
      <c r="EU773" s="35"/>
      <c r="EV773" s="35"/>
    </row>
    <row r="774" spans="14:152" s="29" customFormat="1" ht="13.5" x14ac:dyDescent="0.3">
      <c r="N774" s="35">
        <v>3.4299999999999999E-9</v>
      </c>
      <c r="O774" s="35">
        <v>4.3095265603800001</v>
      </c>
      <c r="P774" s="35">
        <v>401.32539661049998</v>
      </c>
      <c r="Q774" s="29">
        <f t="shared" si="364"/>
        <v>-5.7273043189665576E-10</v>
      </c>
      <c r="R774" s="29">
        <f t="shared" si="365"/>
        <v>-5.7293616536406986E-10</v>
      </c>
      <c r="S774" s="29">
        <f t="shared" si="366"/>
        <v>-5.7293616464966943E-10</v>
      </c>
      <c r="T774" s="29">
        <f t="shared" si="367"/>
        <v>-5.7293616464966943E-10</v>
      </c>
      <c r="V774" s="35"/>
      <c r="W774" s="35"/>
      <c r="X774" s="35"/>
      <c r="AD774" s="35"/>
      <c r="AE774" s="35"/>
      <c r="AF774" s="35"/>
      <c r="AL774" s="35"/>
      <c r="AM774" s="35"/>
      <c r="AN774" s="35"/>
      <c r="AT774" s="35"/>
      <c r="AU774" s="35"/>
      <c r="AV774" s="35"/>
      <c r="BB774" s="35"/>
      <c r="BC774" s="35"/>
      <c r="BD774" s="35"/>
      <c r="BJ774" s="35"/>
      <c r="BK774" s="35"/>
      <c r="BL774" s="35"/>
      <c r="BR774" s="35"/>
      <c r="BS774" s="35"/>
      <c r="BT774" s="35"/>
      <c r="BZ774" s="35"/>
      <c r="CA774" s="35"/>
      <c r="CB774" s="35"/>
      <c r="CH774" s="35"/>
      <c r="CI774" s="35"/>
      <c r="CJ774" s="35"/>
      <c r="CP774" s="35"/>
      <c r="CQ774" s="35"/>
      <c r="CR774" s="35"/>
      <c r="CX774" s="35"/>
      <c r="CY774" s="35"/>
      <c r="CZ774" s="35"/>
      <c r="DF774" s="35">
        <v>1.8830000000000001E-8</v>
      </c>
      <c r="DG774" s="35">
        <v>6.2707932951799998</v>
      </c>
      <c r="DH774" s="35">
        <v>16.674774556399999</v>
      </c>
      <c r="DI774" s="29">
        <f t="shared" si="368"/>
        <v>1.8204662785725197E-8</v>
      </c>
      <c r="DJ774" s="29">
        <f t="shared" si="369"/>
        <v>1.8204674949713373E-8</v>
      </c>
      <c r="DK774" s="29">
        <f t="shared" si="370"/>
        <v>1.8204674949671137E-8</v>
      </c>
      <c r="DL774" s="29">
        <f t="shared" si="371"/>
        <v>1.8204674949671137E-8</v>
      </c>
      <c r="DN774" s="35"/>
      <c r="DO774" s="35"/>
      <c r="DP774" s="35"/>
      <c r="DV774" s="35"/>
      <c r="DW774" s="35"/>
      <c r="DX774" s="35"/>
      <c r="ED774" s="35"/>
      <c r="EE774" s="35"/>
      <c r="EF774" s="35"/>
      <c r="EL774" s="35"/>
      <c r="EM774" s="35"/>
      <c r="EN774" s="35"/>
      <c r="ET774" s="35"/>
      <c r="EU774" s="35"/>
      <c r="EV774" s="35"/>
    </row>
    <row r="775" spans="14:152" s="29" customFormat="1" ht="13.5" x14ac:dyDescent="0.3">
      <c r="N775" s="35">
        <v>3.5100000000000001E-9</v>
      </c>
      <c r="O775" s="35">
        <v>0.42160026295000003</v>
      </c>
      <c r="P775" s="35">
        <v>3686.4961146597998</v>
      </c>
      <c r="Q775" s="29">
        <f t="shared" si="364"/>
        <v>-2.8829357219076745E-9</v>
      </c>
      <c r="R775" s="29">
        <f t="shared" si="365"/>
        <v>-2.8840541342677674E-9</v>
      </c>
      <c r="S775" s="29">
        <f t="shared" si="366"/>
        <v>-2.8840541303856802E-9</v>
      </c>
      <c r="T775" s="29">
        <f t="shared" si="367"/>
        <v>-2.8840541303856802E-9</v>
      </c>
      <c r="V775" s="35"/>
      <c r="W775" s="35"/>
      <c r="X775" s="35"/>
      <c r="AD775" s="35"/>
      <c r="AE775" s="35"/>
      <c r="AF775" s="35"/>
      <c r="AL775" s="35"/>
      <c r="AM775" s="35"/>
      <c r="AN775" s="35"/>
      <c r="AT775" s="35"/>
      <c r="AU775" s="35"/>
      <c r="AV775" s="35"/>
      <c r="BB775" s="35"/>
      <c r="BC775" s="35"/>
      <c r="BD775" s="35"/>
      <c r="BJ775" s="35"/>
      <c r="BK775" s="35"/>
      <c r="BL775" s="35"/>
      <c r="BR775" s="35"/>
      <c r="BS775" s="35"/>
      <c r="BT775" s="35"/>
      <c r="BZ775" s="35"/>
      <c r="CA775" s="35"/>
      <c r="CB775" s="35"/>
      <c r="CH775" s="35"/>
      <c r="CI775" s="35"/>
      <c r="CJ775" s="35"/>
      <c r="CP775" s="35"/>
      <c r="CQ775" s="35"/>
      <c r="CR775" s="35"/>
      <c r="CX775" s="35"/>
      <c r="CY775" s="35"/>
      <c r="CZ775" s="35"/>
      <c r="DF775" s="35">
        <v>1.8650000000000002E-8</v>
      </c>
      <c r="DG775" s="35">
        <v>0.17460226410999999</v>
      </c>
      <c r="DH775" s="35">
        <v>244.79166482700001</v>
      </c>
      <c r="DI775" s="29">
        <f t="shared" si="368"/>
        <v>-9.9367235522809442E-9</v>
      </c>
      <c r="DJ775" s="29">
        <f t="shared" si="369"/>
        <v>-9.9373091794954061E-9</v>
      </c>
      <c r="DK775" s="29">
        <f t="shared" si="370"/>
        <v>-9.9373091774618521E-9</v>
      </c>
      <c r="DL775" s="29">
        <f t="shared" si="371"/>
        <v>-9.9373091774618521E-9</v>
      </c>
      <c r="DN775" s="35"/>
      <c r="DO775" s="35"/>
      <c r="DP775" s="35"/>
      <c r="DV775" s="35"/>
      <c r="DW775" s="35"/>
      <c r="DX775" s="35"/>
      <c r="ED775" s="35"/>
      <c r="EE775" s="35"/>
      <c r="EF775" s="35"/>
      <c r="EL775" s="35"/>
      <c r="EM775" s="35"/>
      <c r="EN775" s="35"/>
      <c r="ET775" s="35"/>
      <c r="EU775" s="35"/>
      <c r="EV775" s="35"/>
    </row>
    <row r="776" spans="14:152" s="29" customFormat="1" ht="13.5" x14ac:dyDescent="0.3">
      <c r="N776" s="35">
        <v>3.6E-9</v>
      </c>
      <c r="O776" s="35">
        <v>5.83204569879</v>
      </c>
      <c r="P776" s="35">
        <v>491.55792945680003</v>
      </c>
      <c r="Q776" s="29">
        <f t="shared" si="364"/>
        <v>1.1368427548719607E-9</v>
      </c>
      <c r="R776" s="29">
        <f t="shared" si="365"/>
        <v>1.1370972717771227E-9</v>
      </c>
      <c r="S776" s="29">
        <f t="shared" si="366"/>
        <v>1.1370972708933302E-9</v>
      </c>
      <c r="T776" s="29">
        <f t="shared" si="367"/>
        <v>1.1370972708933302E-9</v>
      </c>
      <c r="V776" s="35"/>
      <c r="W776" s="35"/>
      <c r="X776" s="35"/>
      <c r="AD776" s="35"/>
      <c r="AE776" s="35"/>
      <c r="AF776" s="35"/>
      <c r="AL776" s="35"/>
      <c r="AM776" s="35"/>
      <c r="AN776" s="35"/>
      <c r="AT776" s="35"/>
      <c r="AU776" s="35"/>
      <c r="AV776" s="35"/>
      <c r="BB776" s="35"/>
      <c r="BC776" s="35"/>
      <c r="BD776" s="35"/>
      <c r="BJ776" s="35"/>
      <c r="BK776" s="35"/>
      <c r="BL776" s="35"/>
      <c r="BR776" s="35"/>
      <c r="BS776" s="35"/>
      <c r="BT776" s="35"/>
      <c r="BZ776" s="35"/>
      <c r="CA776" s="35"/>
      <c r="CB776" s="35"/>
      <c r="CH776" s="35"/>
      <c r="CI776" s="35"/>
      <c r="CJ776" s="35"/>
      <c r="CP776" s="35"/>
      <c r="CQ776" s="35"/>
      <c r="CR776" s="35"/>
      <c r="CX776" s="35"/>
      <c r="CY776" s="35"/>
      <c r="CZ776" s="35"/>
      <c r="DF776" s="35">
        <v>2.0969999999999999E-8</v>
      </c>
      <c r="DG776" s="35">
        <v>4.5836952056899998</v>
      </c>
      <c r="DH776" s="35">
        <v>316.9131345184</v>
      </c>
      <c r="DI776" s="29">
        <f t="shared" si="368"/>
        <v>-1.9994680400893003E-8</v>
      </c>
      <c r="DJ776" s="29">
        <f t="shared" si="369"/>
        <v>-1.9994984029202086E-8</v>
      </c>
      <c r="DK776" s="29">
        <f t="shared" si="370"/>
        <v>-1.9994984028147834E-8</v>
      </c>
      <c r="DL776" s="29">
        <f t="shared" si="371"/>
        <v>-1.9994984028147834E-8</v>
      </c>
      <c r="DN776" s="35"/>
      <c r="DO776" s="35"/>
      <c r="DP776" s="35"/>
      <c r="DV776" s="35"/>
      <c r="DW776" s="35"/>
      <c r="DX776" s="35"/>
      <c r="ED776" s="35"/>
      <c r="EE776" s="35"/>
      <c r="EF776" s="35"/>
      <c r="EL776" s="35"/>
      <c r="EM776" s="35"/>
      <c r="EN776" s="35"/>
      <c r="ET776" s="35"/>
      <c r="EU776" s="35"/>
      <c r="EV776" s="35"/>
    </row>
    <row r="777" spans="14:152" s="29" customFormat="1" ht="13.5" x14ac:dyDescent="0.3">
      <c r="N777" s="35">
        <v>3.8899999999999996E-9</v>
      </c>
      <c r="O777" s="35">
        <v>2.7342910835200001</v>
      </c>
      <c r="P777" s="35">
        <v>36.175482177500001</v>
      </c>
      <c r="Q777" s="29">
        <f t="shared" si="364"/>
        <v>-3.8269729781558406E-9</v>
      </c>
      <c r="R777" s="29">
        <f t="shared" si="365"/>
        <v>-3.8269768024512953E-9</v>
      </c>
      <c r="S777" s="29">
        <f t="shared" si="366"/>
        <v>-3.8269768024380158E-9</v>
      </c>
      <c r="T777" s="29">
        <f t="shared" si="367"/>
        <v>-3.8269768024380158E-9</v>
      </c>
      <c r="V777" s="35"/>
      <c r="W777" s="35"/>
      <c r="X777" s="35"/>
      <c r="AD777" s="35"/>
      <c r="AE777" s="35"/>
      <c r="AF777" s="35"/>
      <c r="AL777" s="35"/>
      <c r="AM777" s="35"/>
      <c r="AN777" s="35"/>
      <c r="AT777" s="35"/>
      <c r="AU777" s="35"/>
      <c r="AV777" s="35"/>
      <c r="BB777" s="35"/>
      <c r="BC777" s="35"/>
      <c r="BD777" s="35"/>
      <c r="BJ777" s="35"/>
      <c r="BK777" s="35"/>
      <c r="BL777" s="35"/>
      <c r="BR777" s="35"/>
      <c r="BS777" s="35"/>
      <c r="BT777" s="35"/>
      <c r="BZ777" s="35"/>
      <c r="CA777" s="35"/>
      <c r="CB777" s="35"/>
      <c r="CH777" s="35"/>
      <c r="CI777" s="35"/>
      <c r="CJ777" s="35"/>
      <c r="CP777" s="35"/>
      <c r="CQ777" s="35"/>
      <c r="CR777" s="35"/>
      <c r="CX777" s="35"/>
      <c r="CY777" s="35"/>
      <c r="CZ777" s="35"/>
      <c r="DF777" s="35">
        <v>1.8790000000000001E-8</v>
      </c>
      <c r="DG777" s="35">
        <v>2.7648057270800002</v>
      </c>
      <c r="DH777" s="35">
        <v>28.454188003199999</v>
      </c>
      <c r="DI777" s="29">
        <f t="shared" si="368"/>
        <v>-1.8721581653796931E-8</v>
      </c>
      <c r="DJ777" s="29">
        <f t="shared" si="369"/>
        <v>-1.8721588563525473E-8</v>
      </c>
      <c r="DK777" s="29">
        <f t="shared" si="370"/>
        <v>-1.8721588563501478E-8</v>
      </c>
      <c r="DL777" s="29">
        <f t="shared" si="371"/>
        <v>-1.8721588563501478E-8</v>
      </c>
      <c r="DN777" s="35"/>
      <c r="DO777" s="35"/>
      <c r="DP777" s="35"/>
      <c r="DV777" s="35"/>
      <c r="DW777" s="35"/>
      <c r="DX777" s="35"/>
      <c r="ED777" s="35"/>
      <c r="EE777" s="35"/>
      <c r="EF777" s="35"/>
      <c r="EL777" s="35"/>
      <c r="EM777" s="35"/>
      <c r="EN777" s="35"/>
      <c r="ET777" s="35"/>
      <c r="EU777" s="35"/>
      <c r="EV777" s="35"/>
    </row>
    <row r="778" spans="14:152" s="29" customFormat="1" ht="13.5" x14ac:dyDescent="0.3">
      <c r="N778" s="35">
        <v>4.3400000000000003E-9</v>
      </c>
      <c r="O778" s="35">
        <v>0.33664392527999998</v>
      </c>
      <c r="P778" s="35">
        <v>55.137878594299998</v>
      </c>
      <c r="Q778" s="29">
        <f t="shared" si="364"/>
        <v>1.4416401882789835E-9</v>
      </c>
      <c r="R778" s="29">
        <f t="shared" si="365"/>
        <v>1.4416744025943176E-9</v>
      </c>
      <c r="S778" s="29">
        <f t="shared" si="366"/>
        <v>1.4416744024755105E-9</v>
      </c>
      <c r="T778" s="29">
        <f t="shared" si="367"/>
        <v>1.4416744024755105E-9</v>
      </c>
      <c r="V778" s="35"/>
      <c r="W778" s="35"/>
      <c r="X778" s="35"/>
      <c r="AD778" s="35"/>
      <c r="AE778" s="35"/>
      <c r="AF778" s="35"/>
      <c r="AL778" s="35"/>
      <c r="AM778" s="35"/>
      <c r="AN778" s="35"/>
      <c r="AT778" s="35"/>
      <c r="AU778" s="35"/>
      <c r="AV778" s="35"/>
      <c r="BB778" s="35"/>
      <c r="BC778" s="35"/>
      <c r="BD778" s="35"/>
      <c r="BJ778" s="35"/>
      <c r="BK778" s="35"/>
      <c r="BL778" s="35"/>
      <c r="BR778" s="35"/>
      <c r="BS778" s="35"/>
      <c r="BT778" s="35"/>
      <c r="BZ778" s="35"/>
      <c r="CA778" s="35"/>
      <c r="CB778" s="35"/>
      <c r="CH778" s="35"/>
      <c r="CI778" s="35"/>
      <c r="CJ778" s="35"/>
      <c r="CP778" s="35"/>
      <c r="CQ778" s="35"/>
      <c r="CR778" s="35"/>
      <c r="CX778" s="35"/>
      <c r="CY778" s="35"/>
      <c r="CZ778" s="35"/>
      <c r="DF778" s="35">
        <v>2.1109999999999998E-8</v>
      </c>
      <c r="DG778" s="35">
        <v>2.92457831824</v>
      </c>
      <c r="DH778" s="35">
        <v>328.9220426288</v>
      </c>
      <c r="DI778" s="29">
        <f t="shared" si="368"/>
        <v>-8.47102508401266E-9</v>
      </c>
      <c r="DJ778" s="29">
        <f t="shared" si="369"/>
        <v>-8.4700609952568309E-9</v>
      </c>
      <c r="DK778" s="29">
        <f t="shared" si="370"/>
        <v>-8.4700609986045996E-9</v>
      </c>
      <c r="DL778" s="29">
        <f t="shared" si="371"/>
        <v>-8.4700609986045996E-9</v>
      </c>
      <c r="DN778" s="35"/>
      <c r="DO778" s="35"/>
      <c r="DP778" s="35"/>
      <c r="DV778" s="35"/>
      <c r="DW778" s="35"/>
      <c r="DX778" s="35"/>
      <c r="ED778" s="35"/>
      <c r="EE778" s="35"/>
      <c r="EF778" s="35"/>
      <c r="EL778" s="35"/>
      <c r="EM778" s="35"/>
      <c r="EN778" s="35"/>
      <c r="ET778" s="35"/>
      <c r="EU778" s="35"/>
      <c r="EV778" s="35"/>
    </row>
    <row r="779" spans="14:152" s="29" customFormat="1" ht="13.5" x14ac:dyDescent="0.3">
      <c r="N779" s="35">
        <v>3.46E-9</v>
      </c>
      <c r="O779" s="35">
        <v>5.0919183732300004</v>
      </c>
      <c r="P779" s="35">
        <v>392.65794093220001</v>
      </c>
      <c r="Q779" s="29">
        <f t="shared" si="364"/>
        <v>1.5788615904174033E-9</v>
      </c>
      <c r="R779" s="29">
        <f t="shared" si="365"/>
        <v>1.5786783360376382E-9</v>
      </c>
      <c r="S779" s="29">
        <f t="shared" si="366"/>
        <v>1.5786783366739905E-9</v>
      </c>
      <c r="T779" s="29">
        <f t="shared" si="367"/>
        <v>1.5786783366739905E-9</v>
      </c>
      <c r="V779" s="35"/>
      <c r="W779" s="35"/>
      <c r="X779" s="35"/>
      <c r="AD779" s="35"/>
      <c r="AE779" s="35"/>
      <c r="AF779" s="35"/>
      <c r="AL779" s="35"/>
      <c r="AM779" s="35"/>
      <c r="AN779" s="35"/>
      <c r="AT779" s="35"/>
      <c r="AU779" s="35"/>
      <c r="AV779" s="35"/>
      <c r="BB779" s="35"/>
      <c r="BC779" s="35"/>
      <c r="BD779" s="35"/>
      <c r="BJ779" s="35"/>
      <c r="BK779" s="35"/>
      <c r="BL779" s="35"/>
      <c r="BR779" s="35"/>
      <c r="BS779" s="35"/>
      <c r="BT779" s="35"/>
      <c r="BZ779" s="35"/>
      <c r="CA779" s="35"/>
      <c r="CB779" s="35"/>
      <c r="CH779" s="35"/>
      <c r="CI779" s="35"/>
      <c r="CJ779" s="35"/>
      <c r="CP779" s="35"/>
      <c r="CQ779" s="35"/>
      <c r="CR779" s="35"/>
      <c r="CX779" s="35"/>
      <c r="CY779" s="35"/>
      <c r="CZ779" s="35"/>
      <c r="DF779" s="35">
        <v>2.077E-8</v>
      </c>
      <c r="DG779" s="35">
        <v>0.3594303358</v>
      </c>
      <c r="DH779" s="35">
        <v>589.49471013489995</v>
      </c>
      <c r="DI779" s="29">
        <f t="shared" si="368"/>
        <v>-1.8135375853597274E-8</v>
      </c>
      <c r="DJ779" s="29">
        <f t="shared" si="369"/>
        <v>-1.8136280473324407E-8</v>
      </c>
      <c r="DK779" s="29">
        <f t="shared" si="370"/>
        <v>-1.8136280470183388E-8</v>
      </c>
      <c r="DL779" s="29">
        <f t="shared" si="371"/>
        <v>-1.8136280470183388E-8</v>
      </c>
      <c r="DN779" s="35"/>
      <c r="DO779" s="35"/>
      <c r="DP779" s="35"/>
      <c r="DV779" s="35"/>
      <c r="DW779" s="35"/>
      <c r="DX779" s="35"/>
      <c r="ED779" s="35"/>
      <c r="EE779" s="35"/>
      <c r="EF779" s="35"/>
      <c r="EL779" s="35"/>
      <c r="EM779" s="35"/>
      <c r="EN779" s="35"/>
      <c r="ET779" s="35"/>
      <c r="EU779" s="35"/>
      <c r="EV779" s="35"/>
    </row>
    <row r="780" spans="14:152" s="29" customFormat="1" ht="13.5" x14ac:dyDescent="0.3">
      <c r="N780" s="35">
        <v>3.36E-9</v>
      </c>
      <c r="O780" s="35">
        <v>2.3869693486800001</v>
      </c>
      <c r="P780" s="35">
        <v>295.19424100610001</v>
      </c>
      <c r="Q780" s="29">
        <f t="shared" si="364"/>
        <v>2.0930860397677881E-9</v>
      </c>
      <c r="R780" s="29">
        <f t="shared" si="365"/>
        <v>2.0932036517687385E-9</v>
      </c>
      <c r="S780" s="29">
        <f t="shared" si="366"/>
        <v>2.0932036513603433E-9</v>
      </c>
      <c r="T780" s="29">
        <f t="shared" si="367"/>
        <v>2.0932036513603433E-9</v>
      </c>
      <c r="V780" s="35"/>
      <c r="W780" s="35"/>
      <c r="X780" s="35"/>
      <c r="AD780" s="35"/>
      <c r="AE780" s="35"/>
      <c r="AF780" s="35"/>
      <c r="AL780" s="35"/>
      <c r="AM780" s="35"/>
      <c r="AN780" s="35"/>
      <c r="AT780" s="35"/>
      <c r="AU780" s="35"/>
      <c r="AV780" s="35"/>
      <c r="BB780" s="35"/>
      <c r="BC780" s="35"/>
      <c r="BD780" s="35"/>
      <c r="BJ780" s="35"/>
      <c r="BK780" s="35"/>
      <c r="BL780" s="35"/>
      <c r="BR780" s="35"/>
      <c r="BS780" s="35"/>
      <c r="BT780" s="35"/>
      <c r="BZ780" s="35"/>
      <c r="CA780" s="35"/>
      <c r="CB780" s="35"/>
      <c r="CH780" s="35"/>
      <c r="CI780" s="35"/>
      <c r="CJ780" s="35"/>
      <c r="CP780" s="35"/>
      <c r="CQ780" s="35"/>
      <c r="CR780" s="35"/>
      <c r="CX780" s="35"/>
      <c r="CY780" s="35"/>
      <c r="CZ780" s="35"/>
      <c r="DF780" s="35">
        <v>1.8250000000000001E-8</v>
      </c>
      <c r="DG780" s="35">
        <v>4.0494526522300003</v>
      </c>
      <c r="DH780" s="35">
        <v>190.4045457581</v>
      </c>
      <c r="DI780" s="29">
        <f t="shared" si="368"/>
        <v>1.192359881523464E-8</v>
      </c>
      <c r="DJ780" s="29">
        <f t="shared" si="369"/>
        <v>1.1923997583495526E-8</v>
      </c>
      <c r="DK780" s="29">
        <f t="shared" si="370"/>
        <v>1.1923997582110837E-8</v>
      </c>
      <c r="DL780" s="29">
        <f t="shared" si="371"/>
        <v>1.1923997582110837E-8</v>
      </c>
      <c r="DN780" s="35"/>
      <c r="DO780" s="35"/>
      <c r="DP780" s="35"/>
      <c r="DV780" s="35"/>
      <c r="DW780" s="35"/>
      <c r="DX780" s="35"/>
      <c r="ED780" s="35"/>
      <c r="EE780" s="35"/>
      <c r="EF780" s="35"/>
      <c r="EL780" s="35"/>
      <c r="EM780" s="35"/>
      <c r="EN780" s="35"/>
      <c r="ET780" s="35"/>
      <c r="EU780" s="35"/>
      <c r="EV780" s="35"/>
    </row>
    <row r="781" spans="14:152" s="29" customFormat="1" ht="13.5" x14ac:dyDescent="0.3">
      <c r="N781" s="35">
        <v>3.36E-9</v>
      </c>
      <c r="O781" s="35">
        <v>1.56832822829</v>
      </c>
      <c r="P781" s="35">
        <v>233.74596456309999</v>
      </c>
      <c r="Q781" s="29">
        <f t="shared" si="364"/>
        <v>2.0398848009294326E-9</v>
      </c>
      <c r="R781" s="29">
        <f t="shared" si="365"/>
        <v>2.039790197926219E-9</v>
      </c>
      <c r="S781" s="29">
        <f t="shared" si="366"/>
        <v>2.0397901982547284E-9</v>
      </c>
      <c r="T781" s="29">
        <f t="shared" si="367"/>
        <v>2.0397901982547284E-9</v>
      </c>
      <c r="V781" s="35"/>
      <c r="W781" s="35"/>
      <c r="X781" s="35"/>
      <c r="AD781" s="35"/>
      <c r="AE781" s="35"/>
      <c r="AF781" s="35"/>
      <c r="AL781" s="35"/>
      <c r="AM781" s="35"/>
      <c r="AN781" s="35"/>
      <c r="AT781" s="35"/>
      <c r="AU781" s="35"/>
      <c r="AV781" s="35"/>
      <c r="BB781" s="35"/>
      <c r="BC781" s="35"/>
      <c r="BD781" s="35"/>
      <c r="BJ781" s="35"/>
      <c r="BK781" s="35"/>
      <c r="BL781" s="35"/>
      <c r="BR781" s="35"/>
      <c r="BS781" s="35"/>
      <c r="BT781" s="35"/>
      <c r="BZ781" s="35"/>
      <c r="CA781" s="35"/>
      <c r="CB781" s="35"/>
      <c r="CH781" s="35"/>
      <c r="CI781" s="35"/>
      <c r="CJ781" s="35"/>
      <c r="CP781" s="35"/>
      <c r="CQ781" s="35"/>
      <c r="CR781" s="35"/>
      <c r="CX781" s="35"/>
      <c r="CY781" s="35"/>
      <c r="CZ781" s="35"/>
      <c r="DF781" s="35">
        <v>1.8950000000000001E-8</v>
      </c>
      <c r="DG781" s="35">
        <v>3.8941488065100001</v>
      </c>
      <c r="DH781" s="35">
        <v>334.55111692129998</v>
      </c>
      <c r="DI781" s="29">
        <f t="shared" si="368"/>
        <v>-1.8861130692583224E-8</v>
      </c>
      <c r="DJ781" s="29">
        <f t="shared" si="369"/>
        <v>-1.8861037706433298E-8</v>
      </c>
      <c r="DK781" s="29">
        <f t="shared" si="370"/>
        <v>-1.8861037706756272E-8</v>
      </c>
      <c r="DL781" s="29">
        <f t="shared" si="371"/>
        <v>-1.8861037706756272E-8</v>
      </c>
      <c r="DN781" s="35"/>
      <c r="DO781" s="35"/>
      <c r="DP781" s="35"/>
      <c r="DV781" s="35"/>
      <c r="DW781" s="35"/>
      <c r="DX781" s="35"/>
      <c r="ED781" s="35"/>
      <c r="EE781" s="35"/>
      <c r="EF781" s="35"/>
      <c r="EL781" s="35"/>
      <c r="EM781" s="35"/>
      <c r="EN781" s="35"/>
      <c r="ET781" s="35"/>
      <c r="EU781" s="35"/>
      <c r="EV781" s="35"/>
    </row>
    <row r="782" spans="14:152" s="29" customFormat="1" ht="13.5" x14ac:dyDescent="0.3">
      <c r="N782" s="35">
        <v>4.0000000000000002E-9</v>
      </c>
      <c r="O782" s="35">
        <v>3.0877428656800001</v>
      </c>
      <c r="P782" s="35">
        <v>745.9108218394</v>
      </c>
      <c r="Q782" s="29">
        <f t="shared" si="364"/>
        <v>-3.5002819903179511E-9</v>
      </c>
      <c r="R782" s="29">
        <f t="shared" si="365"/>
        <v>-3.5000630683450257E-9</v>
      </c>
      <c r="S782" s="29">
        <f t="shared" si="366"/>
        <v>-3.5000630691053023E-9</v>
      </c>
      <c r="T782" s="29">
        <f t="shared" si="367"/>
        <v>-3.5000630691053023E-9</v>
      </c>
      <c r="V782" s="35"/>
      <c r="W782" s="35"/>
      <c r="X782" s="35"/>
      <c r="AD782" s="35"/>
      <c r="AE782" s="35"/>
      <c r="AF782" s="35"/>
      <c r="AL782" s="35"/>
      <c r="AM782" s="35"/>
      <c r="AN782" s="35"/>
      <c r="AT782" s="35"/>
      <c r="AU782" s="35"/>
      <c r="AV782" s="35"/>
      <c r="BB782" s="35"/>
      <c r="BC782" s="35"/>
      <c r="BD782" s="35"/>
      <c r="BJ782" s="35"/>
      <c r="BK782" s="35"/>
      <c r="BL782" s="35"/>
      <c r="BR782" s="35"/>
      <c r="BS782" s="35"/>
      <c r="BT782" s="35"/>
      <c r="BZ782" s="35"/>
      <c r="CA782" s="35"/>
      <c r="CB782" s="35"/>
      <c r="CH782" s="35"/>
      <c r="CI782" s="35"/>
      <c r="CJ782" s="35"/>
      <c r="CP782" s="35"/>
      <c r="CQ782" s="35"/>
      <c r="CR782" s="35"/>
      <c r="CX782" s="35"/>
      <c r="CY782" s="35"/>
      <c r="CZ782" s="35"/>
      <c r="DF782" s="35">
        <v>2.4249999999999999E-8</v>
      </c>
      <c r="DG782" s="35">
        <v>3.76754213762</v>
      </c>
      <c r="DH782" s="35">
        <v>25558.212176479599</v>
      </c>
      <c r="DI782" s="29">
        <f t="shared" si="368"/>
        <v>-1.2076036595082516E-8</v>
      </c>
      <c r="DJ782" s="29">
        <f t="shared" si="369"/>
        <v>-1.2157418485742578E-8</v>
      </c>
      <c r="DK782" s="29">
        <f t="shared" si="370"/>
        <v>-1.2157418203464042E-8</v>
      </c>
      <c r="DL782" s="29">
        <f t="shared" si="371"/>
        <v>-1.2157418203464042E-8</v>
      </c>
      <c r="DN782" s="35"/>
      <c r="DO782" s="35"/>
      <c r="DP782" s="35"/>
      <c r="DV782" s="35"/>
      <c r="DW782" s="35"/>
      <c r="DX782" s="35"/>
      <c r="ED782" s="35"/>
      <c r="EE782" s="35"/>
      <c r="EF782" s="35"/>
      <c r="EL782" s="35"/>
      <c r="EM782" s="35"/>
      <c r="EN782" s="35"/>
      <c r="ET782" s="35"/>
      <c r="EU782" s="35"/>
      <c r="EV782" s="35"/>
    </row>
    <row r="783" spans="14:152" s="29" customFormat="1" ht="13.5" x14ac:dyDescent="0.3">
      <c r="N783" s="35">
        <v>4.6800000000000004E-9</v>
      </c>
      <c r="O783" s="35">
        <v>4.2129890363299998</v>
      </c>
      <c r="P783" s="35">
        <v>832.58945393249996</v>
      </c>
      <c r="Q783" s="29">
        <f t="shared" si="364"/>
        <v>2.0653402464673204E-9</v>
      </c>
      <c r="R783" s="29">
        <f t="shared" si="365"/>
        <v>2.0648102040036316E-9</v>
      </c>
      <c r="S783" s="29">
        <f t="shared" si="366"/>
        <v>2.0648102058442363E-9</v>
      </c>
      <c r="T783" s="29">
        <f t="shared" si="367"/>
        <v>2.0648102058442363E-9</v>
      </c>
      <c r="V783" s="35"/>
      <c r="W783" s="35"/>
      <c r="X783" s="35"/>
      <c r="AD783" s="35"/>
      <c r="AE783" s="35"/>
      <c r="AF783" s="35"/>
      <c r="AL783" s="35"/>
      <c r="AM783" s="35"/>
      <c r="AN783" s="35"/>
      <c r="AT783" s="35"/>
      <c r="AU783" s="35"/>
      <c r="AV783" s="35"/>
      <c r="BB783" s="35"/>
      <c r="BC783" s="35"/>
      <c r="BD783" s="35"/>
      <c r="BJ783" s="35"/>
      <c r="BK783" s="35"/>
      <c r="BL783" s="35"/>
      <c r="BR783" s="35"/>
      <c r="BS783" s="35"/>
      <c r="BT783" s="35"/>
      <c r="BZ783" s="35"/>
      <c r="CA783" s="35"/>
      <c r="CB783" s="35"/>
      <c r="CH783" s="35"/>
      <c r="CI783" s="35"/>
      <c r="CJ783" s="35"/>
      <c r="CP783" s="35"/>
      <c r="CQ783" s="35"/>
      <c r="CR783" s="35"/>
      <c r="CX783" s="35"/>
      <c r="CY783" s="35"/>
      <c r="CZ783" s="35"/>
      <c r="DF783" s="35">
        <v>2.2180000000000001E-8</v>
      </c>
      <c r="DG783" s="35">
        <v>1.8534115423599999</v>
      </c>
      <c r="DH783" s="35">
        <v>635.23141986799999</v>
      </c>
      <c r="DI783" s="29">
        <f t="shared" si="368"/>
        <v>2.0466966359147316E-8</v>
      </c>
      <c r="DJ783" s="29">
        <f t="shared" si="369"/>
        <v>2.0466143234105234E-8</v>
      </c>
      <c r="DK783" s="29">
        <f t="shared" si="370"/>
        <v>2.0466143236963848E-8</v>
      </c>
      <c r="DL783" s="29">
        <f t="shared" si="371"/>
        <v>2.0466143236963848E-8</v>
      </c>
      <c r="DN783" s="35"/>
      <c r="DO783" s="35"/>
      <c r="DP783" s="35"/>
      <c r="DV783" s="35"/>
      <c r="DW783" s="35"/>
      <c r="DX783" s="35"/>
      <c r="ED783" s="35"/>
      <c r="EE783" s="35"/>
      <c r="EF783" s="35"/>
      <c r="EL783" s="35"/>
      <c r="EM783" s="35"/>
      <c r="EN783" s="35"/>
      <c r="ET783" s="35"/>
      <c r="EU783" s="35"/>
      <c r="EV783" s="35"/>
    </row>
    <row r="784" spans="14:152" s="29" customFormat="1" ht="13.5" x14ac:dyDescent="0.3">
      <c r="N784" s="35">
        <v>4.0000000000000002E-9</v>
      </c>
      <c r="O784" s="35">
        <v>1.3241502833600001</v>
      </c>
      <c r="P784" s="35">
        <v>551.10104206619997</v>
      </c>
      <c r="Q784" s="29">
        <f t="shared" si="364"/>
        <v>-2.6390375681790245E-9</v>
      </c>
      <c r="R784" s="29">
        <f t="shared" si="365"/>
        <v>-2.6392886687481684E-9</v>
      </c>
      <c r="S784" s="29">
        <f t="shared" si="366"/>
        <v>-2.639288667876265E-9</v>
      </c>
      <c r="T784" s="29">
        <f t="shared" si="367"/>
        <v>-2.639288667876265E-9</v>
      </c>
      <c r="V784" s="35"/>
      <c r="W784" s="35"/>
      <c r="X784" s="35"/>
      <c r="AD784" s="35"/>
      <c r="AE784" s="35"/>
      <c r="AF784" s="35"/>
      <c r="AL784" s="35"/>
      <c r="AM784" s="35"/>
      <c r="AN784" s="35"/>
      <c r="AT784" s="35"/>
      <c r="AU784" s="35"/>
      <c r="AV784" s="35"/>
      <c r="BB784" s="35"/>
      <c r="BC784" s="35"/>
      <c r="BD784" s="35"/>
      <c r="BJ784" s="35"/>
      <c r="BK784" s="35"/>
      <c r="BL784" s="35"/>
      <c r="BR784" s="35"/>
      <c r="BS784" s="35"/>
      <c r="BT784" s="35"/>
      <c r="BZ784" s="35"/>
      <c r="CA784" s="35"/>
      <c r="CB784" s="35"/>
      <c r="CH784" s="35"/>
      <c r="CI784" s="35"/>
      <c r="CJ784" s="35"/>
      <c r="CP784" s="35"/>
      <c r="CQ784" s="35"/>
      <c r="CR784" s="35"/>
      <c r="CX784" s="35"/>
      <c r="CY784" s="35"/>
      <c r="CZ784" s="35"/>
      <c r="DF784" s="35">
        <v>1.782E-8</v>
      </c>
      <c r="DG784" s="35">
        <v>0.86927461254000005</v>
      </c>
      <c r="DH784" s="35">
        <v>92.797833480099996</v>
      </c>
      <c r="DI784" s="29">
        <f t="shared" si="368"/>
        <v>-1.2853733557573501E-8</v>
      </c>
      <c r="DJ784" s="29">
        <f t="shared" si="369"/>
        <v>-1.2853559939030736E-8</v>
      </c>
      <c r="DK784" s="29">
        <f t="shared" si="370"/>
        <v>-1.2853559939633624E-8</v>
      </c>
      <c r="DL784" s="29">
        <f t="shared" si="371"/>
        <v>-1.2853559939633624E-8</v>
      </c>
      <c r="DN784" s="35"/>
      <c r="DO784" s="35"/>
      <c r="DP784" s="35"/>
      <c r="DV784" s="35"/>
      <c r="DW784" s="35"/>
      <c r="DX784" s="35"/>
      <c r="ED784" s="35"/>
      <c r="EE784" s="35"/>
      <c r="EF784" s="35"/>
      <c r="EL784" s="35"/>
      <c r="EM784" s="35"/>
      <c r="EN784" s="35"/>
      <c r="ET784" s="35"/>
      <c r="EU784" s="35"/>
      <c r="EV784" s="35"/>
    </row>
    <row r="785" spans="14:152" s="29" customFormat="1" ht="13.5" x14ac:dyDescent="0.3">
      <c r="N785" s="35">
        <v>3.4400000000000001E-9</v>
      </c>
      <c r="O785" s="35">
        <v>1.5219330743799999</v>
      </c>
      <c r="P785" s="35">
        <v>754.83890994859996</v>
      </c>
      <c r="Q785" s="29">
        <f t="shared" si="364"/>
        <v>1.1964180627590451E-9</v>
      </c>
      <c r="R785" s="29">
        <f t="shared" si="365"/>
        <v>1.1967870948067602E-9</v>
      </c>
      <c r="S785" s="29">
        <f t="shared" si="366"/>
        <v>1.1967870935253404E-9</v>
      </c>
      <c r="T785" s="29">
        <f t="shared" si="367"/>
        <v>1.1967870935253404E-9</v>
      </c>
      <c r="V785" s="35"/>
      <c r="W785" s="35"/>
      <c r="X785" s="35"/>
      <c r="AD785" s="35"/>
      <c r="AE785" s="35"/>
      <c r="AF785" s="35"/>
      <c r="AL785" s="35"/>
      <c r="AM785" s="35"/>
      <c r="AN785" s="35"/>
      <c r="AT785" s="35"/>
      <c r="AU785" s="35"/>
      <c r="AV785" s="35"/>
      <c r="BB785" s="35"/>
      <c r="BC785" s="35"/>
      <c r="BD785" s="35"/>
      <c r="BJ785" s="35"/>
      <c r="BK785" s="35"/>
      <c r="BL785" s="35"/>
      <c r="BR785" s="35"/>
      <c r="BS785" s="35"/>
      <c r="BT785" s="35"/>
      <c r="BZ785" s="35"/>
      <c r="CA785" s="35"/>
      <c r="CB785" s="35"/>
      <c r="CH785" s="35"/>
      <c r="CI785" s="35"/>
      <c r="CJ785" s="35"/>
      <c r="CP785" s="35"/>
      <c r="CQ785" s="35"/>
      <c r="CR785" s="35"/>
      <c r="CX785" s="35"/>
      <c r="CY785" s="35"/>
      <c r="CZ785" s="35"/>
      <c r="DF785" s="35">
        <v>2.4319999999999999E-8</v>
      </c>
      <c r="DG785" s="35">
        <v>3.7802626356700002</v>
      </c>
      <c r="DH785" s="35">
        <v>1254.5217783625001</v>
      </c>
      <c r="DI785" s="29">
        <f t="shared" si="368"/>
        <v>1.3614029504895695E-8</v>
      </c>
      <c r="DJ785" s="29">
        <f t="shared" si="369"/>
        <v>1.3610196932492613E-8</v>
      </c>
      <c r="DK785" s="29">
        <f t="shared" si="370"/>
        <v>1.3610196945801982E-8</v>
      </c>
      <c r="DL785" s="29">
        <f t="shared" si="371"/>
        <v>1.3610196945801982E-8</v>
      </c>
      <c r="DN785" s="35"/>
      <c r="DO785" s="35"/>
      <c r="DP785" s="35"/>
      <c r="DV785" s="35"/>
      <c r="DW785" s="35"/>
      <c r="DX785" s="35"/>
      <c r="ED785" s="35"/>
      <c r="EE785" s="35"/>
      <c r="EF785" s="35"/>
      <c r="EL785" s="35"/>
      <c r="EM785" s="35"/>
      <c r="EN785" s="35"/>
      <c r="ET785" s="35"/>
      <c r="EU785" s="35"/>
      <c r="EV785" s="35"/>
    </row>
    <row r="786" spans="14:152" s="29" customFormat="1" ht="13.5" x14ac:dyDescent="0.3">
      <c r="N786" s="35">
        <v>4.3299999999999997E-9</v>
      </c>
      <c r="O786" s="35">
        <v>3.0669645564199999</v>
      </c>
      <c r="P786" s="35">
        <v>885.43971066639995</v>
      </c>
      <c r="Q786" s="29">
        <f t="shared" si="364"/>
        <v>7.3010177808496941E-10</v>
      </c>
      <c r="R786" s="29">
        <f t="shared" si="365"/>
        <v>7.2952892207005E-10</v>
      </c>
      <c r="S786" s="29">
        <f t="shared" si="366"/>
        <v>7.2952892405929839E-10</v>
      </c>
      <c r="T786" s="29">
        <f t="shared" si="367"/>
        <v>7.2952892405929839E-10</v>
      </c>
      <c r="V786" s="35"/>
      <c r="W786" s="35"/>
      <c r="X786" s="35"/>
      <c r="AD786" s="35"/>
      <c r="AE786" s="35"/>
      <c r="AF786" s="35"/>
      <c r="AL786" s="35"/>
      <c r="AM786" s="35"/>
      <c r="AN786" s="35"/>
      <c r="AT786" s="35"/>
      <c r="AU786" s="35"/>
      <c r="AV786" s="35"/>
      <c r="BB786" s="35"/>
      <c r="BC786" s="35"/>
      <c r="BD786" s="35"/>
      <c r="BJ786" s="35"/>
      <c r="BK786" s="35"/>
      <c r="BL786" s="35"/>
      <c r="BR786" s="35"/>
      <c r="BS786" s="35"/>
      <c r="BT786" s="35"/>
      <c r="BZ786" s="35"/>
      <c r="CA786" s="35"/>
      <c r="CB786" s="35"/>
      <c r="CH786" s="35"/>
      <c r="CI786" s="35"/>
      <c r="CJ786" s="35"/>
      <c r="CP786" s="35"/>
      <c r="CQ786" s="35"/>
      <c r="CR786" s="35"/>
      <c r="CX786" s="35"/>
      <c r="CY786" s="35"/>
      <c r="CZ786" s="35"/>
      <c r="DF786" s="35">
        <v>2.1060000000000001E-8</v>
      </c>
      <c r="DG786" s="35">
        <v>0.17285594964000001</v>
      </c>
      <c r="DH786" s="35">
        <v>354.26427286350003</v>
      </c>
      <c r="DI786" s="29">
        <f t="shared" si="368"/>
        <v>1.9736522520352E-8</v>
      </c>
      <c r="DJ786" s="29">
        <f t="shared" si="369"/>
        <v>1.973612789472288E-8</v>
      </c>
      <c r="DK786" s="29">
        <f t="shared" si="370"/>
        <v>1.9736127896093297E-8</v>
      </c>
      <c r="DL786" s="29">
        <f t="shared" si="371"/>
        <v>1.9736127896093297E-8</v>
      </c>
      <c r="DN786" s="35"/>
      <c r="DO786" s="35"/>
      <c r="DP786" s="35"/>
      <c r="DV786" s="35"/>
      <c r="DW786" s="35"/>
      <c r="DX786" s="35"/>
      <c r="ED786" s="35"/>
      <c r="EE786" s="35"/>
      <c r="EF786" s="35"/>
      <c r="EL786" s="35"/>
      <c r="EM786" s="35"/>
      <c r="EN786" s="35"/>
      <c r="ET786" s="35"/>
      <c r="EU786" s="35"/>
      <c r="EV786" s="35"/>
    </row>
    <row r="787" spans="14:152" s="29" customFormat="1" ht="13.5" x14ac:dyDescent="0.3">
      <c r="N787" s="35">
        <v>3.46E-9</v>
      </c>
      <c r="O787" s="35">
        <v>4.7697143387000001</v>
      </c>
      <c r="P787" s="35">
        <v>4113.0943055358002</v>
      </c>
      <c r="Q787" s="29">
        <f t="shared" si="364"/>
        <v>-2.6850211427503615E-9</v>
      </c>
      <c r="R787" s="29">
        <f t="shared" si="365"/>
        <v>-2.6836600160150494E-9</v>
      </c>
      <c r="S787" s="29">
        <f t="shared" si="366"/>
        <v>-2.6836600207433503E-9</v>
      </c>
      <c r="T787" s="29">
        <f t="shared" si="367"/>
        <v>-2.6836600207433503E-9</v>
      </c>
      <c r="V787" s="35"/>
      <c r="W787" s="35"/>
      <c r="X787" s="35"/>
      <c r="AD787" s="35"/>
      <c r="AE787" s="35"/>
      <c r="AF787" s="35"/>
      <c r="AL787" s="35"/>
      <c r="AM787" s="35"/>
      <c r="AN787" s="35"/>
      <c r="AT787" s="35"/>
      <c r="AU787" s="35"/>
      <c r="AV787" s="35"/>
      <c r="BB787" s="35"/>
      <c r="BC787" s="35"/>
      <c r="BD787" s="35"/>
      <c r="BJ787" s="35"/>
      <c r="BK787" s="35"/>
      <c r="BL787" s="35"/>
      <c r="BR787" s="35"/>
      <c r="BS787" s="35"/>
      <c r="BT787" s="35"/>
      <c r="BZ787" s="35"/>
      <c r="CA787" s="35"/>
      <c r="CB787" s="35"/>
      <c r="CH787" s="35"/>
      <c r="CI787" s="35"/>
      <c r="CJ787" s="35"/>
      <c r="CP787" s="35"/>
      <c r="CQ787" s="35"/>
      <c r="CR787" s="35"/>
      <c r="CX787" s="35"/>
      <c r="CY787" s="35"/>
      <c r="CZ787" s="35"/>
      <c r="DF787" s="35">
        <v>1.791E-8</v>
      </c>
      <c r="DG787" s="35">
        <v>6.2389201293900003</v>
      </c>
      <c r="DH787" s="35">
        <v>1670.8250284999999</v>
      </c>
      <c r="DI787" s="29">
        <f t="shared" si="368"/>
        <v>-6.8019278835735393E-9</v>
      </c>
      <c r="DJ787" s="29">
        <f t="shared" si="369"/>
        <v>-6.7977314247570379E-9</v>
      </c>
      <c r="DK787" s="29">
        <f t="shared" si="370"/>
        <v>-6.7977314393298866E-9</v>
      </c>
      <c r="DL787" s="29">
        <f t="shared" si="371"/>
        <v>-6.7977314393298866E-9</v>
      </c>
      <c r="DN787" s="35"/>
      <c r="DO787" s="35"/>
      <c r="DP787" s="35"/>
      <c r="DV787" s="35"/>
      <c r="DW787" s="35"/>
      <c r="DX787" s="35"/>
      <c r="ED787" s="35"/>
      <c r="EE787" s="35"/>
      <c r="EF787" s="35"/>
      <c r="EL787" s="35"/>
      <c r="EM787" s="35"/>
      <c r="EN787" s="35"/>
      <c r="ET787" s="35"/>
      <c r="EU787" s="35"/>
      <c r="EV787" s="35"/>
    </row>
    <row r="788" spans="14:152" s="29" customFormat="1" ht="13.5" x14ac:dyDescent="0.3">
      <c r="N788" s="35">
        <v>3.29E-9</v>
      </c>
      <c r="O788" s="35">
        <v>3.3103428590399999</v>
      </c>
      <c r="P788" s="35">
        <v>952.35700270749999</v>
      </c>
      <c r="Q788" s="29">
        <f t="shared" si="364"/>
        <v>3.2816806079507781E-9</v>
      </c>
      <c r="R788" s="29">
        <f t="shared" si="365"/>
        <v>3.281646818564395E-9</v>
      </c>
      <c r="S788" s="29">
        <f t="shared" si="366"/>
        <v>3.2816468186818472E-9</v>
      </c>
      <c r="T788" s="29">
        <f t="shared" si="367"/>
        <v>3.2816468186818472E-9</v>
      </c>
      <c r="V788" s="35"/>
      <c r="W788" s="35"/>
      <c r="X788" s="35"/>
      <c r="AD788" s="35"/>
      <c r="AE788" s="35"/>
      <c r="AF788" s="35"/>
      <c r="AL788" s="35"/>
      <c r="AM788" s="35"/>
      <c r="AN788" s="35"/>
      <c r="AT788" s="35"/>
      <c r="AU788" s="35"/>
      <c r="AV788" s="35"/>
      <c r="BB788" s="35"/>
      <c r="BC788" s="35"/>
      <c r="BD788" s="35"/>
      <c r="BJ788" s="35"/>
      <c r="BK788" s="35"/>
      <c r="BL788" s="35"/>
      <c r="BR788" s="35"/>
      <c r="BS788" s="35"/>
      <c r="BT788" s="35"/>
      <c r="BZ788" s="35"/>
      <c r="CA788" s="35"/>
      <c r="CB788" s="35"/>
      <c r="CH788" s="35"/>
      <c r="CI788" s="35"/>
      <c r="CJ788" s="35"/>
      <c r="CP788" s="35"/>
      <c r="CQ788" s="35"/>
      <c r="CR788" s="35"/>
      <c r="CX788" s="35"/>
      <c r="CY788" s="35"/>
      <c r="CZ788" s="35"/>
      <c r="DF788" s="35">
        <v>1.9960000000000001E-8</v>
      </c>
      <c r="DG788" s="35">
        <v>1.40940081042</v>
      </c>
      <c r="DH788" s="35">
        <v>230.70758317729999</v>
      </c>
      <c r="DI788" s="29">
        <f t="shared" si="368"/>
        <v>8.5764469321485651E-9</v>
      </c>
      <c r="DJ788" s="29">
        <f t="shared" si="369"/>
        <v>8.5758166121147512E-9</v>
      </c>
      <c r="DK788" s="29">
        <f t="shared" si="370"/>
        <v>8.5758166143035406E-9</v>
      </c>
      <c r="DL788" s="29">
        <f t="shared" si="371"/>
        <v>8.5758166143035406E-9</v>
      </c>
      <c r="DN788" s="35"/>
      <c r="DO788" s="35"/>
      <c r="DP788" s="35"/>
      <c r="DV788" s="35"/>
      <c r="DW788" s="35"/>
      <c r="DX788" s="35"/>
      <c r="ED788" s="35"/>
      <c r="EE788" s="35"/>
      <c r="EF788" s="35"/>
      <c r="EL788" s="35"/>
      <c r="EM788" s="35"/>
      <c r="EN788" s="35"/>
      <c r="ET788" s="35"/>
      <c r="EU788" s="35"/>
      <c r="EV788" s="35"/>
    </row>
    <row r="789" spans="14:152" s="29" customFormat="1" ht="13.5" x14ac:dyDescent="0.3">
      <c r="N789" s="35">
        <v>4.25E-9</v>
      </c>
      <c r="O789" s="35">
        <v>2.9059090534099998</v>
      </c>
      <c r="P789" s="35">
        <v>462.02291352809999</v>
      </c>
      <c r="Q789" s="29">
        <f t="shared" si="364"/>
        <v>-2.3487512279342497E-9</v>
      </c>
      <c r="R789" s="29">
        <f t="shared" si="365"/>
        <v>-2.3489992901055429E-9</v>
      </c>
      <c r="S789" s="29">
        <f t="shared" si="366"/>
        <v>-2.3489992892441745E-9</v>
      </c>
      <c r="T789" s="29">
        <f t="shared" si="367"/>
        <v>-2.3489992892441745E-9</v>
      </c>
      <c r="V789" s="35"/>
      <c r="W789" s="35"/>
      <c r="X789" s="35"/>
      <c r="AD789" s="35"/>
      <c r="AE789" s="35"/>
      <c r="AF789" s="35"/>
      <c r="AL789" s="35"/>
      <c r="AM789" s="35"/>
      <c r="AN789" s="35"/>
      <c r="AT789" s="35"/>
      <c r="AU789" s="35"/>
      <c r="AV789" s="35"/>
      <c r="BB789" s="35"/>
      <c r="BC789" s="35"/>
      <c r="BD789" s="35"/>
      <c r="BJ789" s="35"/>
      <c r="BK789" s="35"/>
      <c r="BL789" s="35"/>
      <c r="BR789" s="35"/>
      <c r="BS789" s="35"/>
      <c r="BT789" s="35"/>
      <c r="BZ789" s="35"/>
      <c r="CA789" s="35"/>
      <c r="CB789" s="35"/>
      <c r="CH789" s="35"/>
      <c r="CI789" s="35"/>
      <c r="CJ789" s="35"/>
      <c r="CP789" s="35"/>
      <c r="CQ789" s="35"/>
      <c r="CR789" s="35"/>
      <c r="CX789" s="35"/>
      <c r="CY789" s="35"/>
      <c r="CZ789" s="35"/>
      <c r="DF789" s="35">
        <v>1.7529999999999999E-8</v>
      </c>
      <c r="DG789" s="35">
        <v>1.8666029745099999</v>
      </c>
      <c r="DH789" s="35">
        <v>241.75328344120001</v>
      </c>
      <c r="DI789" s="29">
        <f t="shared" si="368"/>
        <v>1.5466875924918598E-8</v>
      </c>
      <c r="DJ789" s="29">
        <f t="shared" si="369"/>
        <v>1.5466573551824669E-8</v>
      </c>
      <c r="DK789" s="29">
        <f t="shared" si="370"/>
        <v>1.5466573552874685E-8</v>
      </c>
      <c r="DL789" s="29">
        <f t="shared" si="371"/>
        <v>1.5466573552874685E-8</v>
      </c>
      <c r="DN789" s="35"/>
      <c r="DO789" s="35"/>
      <c r="DP789" s="35"/>
      <c r="DV789" s="35"/>
      <c r="DW789" s="35"/>
      <c r="DX789" s="35"/>
      <c r="ED789" s="35"/>
      <c r="EE789" s="35"/>
      <c r="EF789" s="35"/>
      <c r="EL789" s="35"/>
      <c r="EM789" s="35"/>
      <c r="EN789" s="35"/>
      <c r="ET789" s="35"/>
      <c r="EU789" s="35"/>
      <c r="EV789" s="35"/>
    </row>
    <row r="790" spans="14:152" s="29" customFormat="1" ht="13.5" x14ac:dyDescent="0.3">
      <c r="N790" s="35">
        <v>3.4200000000000002E-9</v>
      </c>
      <c r="O790" s="35">
        <v>5.8773896242200001</v>
      </c>
      <c r="P790" s="35">
        <v>561.93429400900004</v>
      </c>
      <c r="Q790" s="29">
        <f t="shared" si="364"/>
        <v>-2.6076001326023482E-9</v>
      </c>
      <c r="R790" s="29">
        <f t="shared" si="365"/>
        <v>-2.6074116283153675E-9</v>
      </c>
      <c r="S790" s="29">
        <f t="shared" si="366"/>
        <v>-2.6074116289699759E-9</v>
      </c>
      <c r="T790" s="29">
        <f t="shared" si="367"/>
        <v>-2.6074116289699759E-9</v>
      </c>
      <c r="V790" s="35"/>
      <c r="W790" s="35"/>
      <c r="X790" s="35"/>
      <c r="AD790" s="35"/>
      <c r="AE790" s="35"/>
      <c r="AF790" s="35"/>
      <c r="AL790" s="35"/>
      <c r="AM790" s="35"/>
      <c r="AN790" s="35"/>
      <c r="AT790" s="35"/>
      <c r="AU790" s="35"/>
      <c r="AV790" s="35"/>
      <c r="BB790" s="35"/>
      <c r="BC790" s="35"/>
      <c r="BD790" s="35"/>
      <c r="BJ790" s="35"/>
      <c r="BK790" s="35"/>
      <c r="BL790" s="35"/>
      <c r="BR790" s="35"/>
      <c r="BS790" s="35"/>
      <c r="BT790" s="35"/>
      <c r="BZ790" s="35"/>
      <c r="CA790" s="35"/>
      <c r="CB790" s="35"/>
      <c r="CH790" s="35"/>
      <c r="CI790" s="35"/>
      <c r="CJ790" s="35"/>
      <c r="CP790" s="35"/>
      <c r="CQ790" s="35"/>
      <c r="CR790" s="35"/>
      <c r="CX790" s="35"/>
      <c r="CY790" s="35"/>
      <c r="CZ790" s="35"/>
      <c r="DF790" s="35">
        <v>2.0929999999999999E-8</v>
      </c>
      <c r="DG790" s="35">
        <v>2.3936677787999998</v>
      </c>
      <c r="DH790" s="35">
        <v>187.43560034149999</v>
      </c>
      <c r="DI790" s="29">
        <f t="shared" si="368"/>
        <v>1.3888637357210979E-8</v>
      </c>
      <c r="DJ790" s="29">
        <f t="shared" si="369"/>
        <v>1.3888192471399177E-8</v>
      </c>
      <c r="DK790" s="29">
        <f t="shared" si="370"/>
        <v>1.3888192472944036E-8</v>
      </c>
      <c r="DL790" s="29">
        <f t="shared" si="371"/>
        <v>1.3888192472944036E-8</v>
      </c>
      <c r="DN790" s="35"/>
      <c r="DO790" s="35"/>
      <c r="DP790" s="35"/>
      <c r="DV790" s="35"/>
      <c r="DW790" s="35"/>
      <c r="DX790" s="35"/>
      <c r="ED790" s="35"/>
      <c r="EE790" s="35"/>
      <c r="EF790" s="35"/>
      <c r="EL790" s="35"/>
      <c r="EM790" s="35"/>
      <c r="EN790" s="35"/>
      <c r="ET790" s="35"/>
      <c r="EU790" s="35"/>
      <c r="EV790" s="35"/>
    </row>
    <row r="791" spans="14:152" s="29" customFormat="1" ht="13.5" x14ac:dyDescent="0.3">
      <c r="N791" s="35">
        <v>4.3899999999999999E-9</v>
      </c>
      <c r="O791" s="35">
        <v>0.20791179302000001</v>
      </c>
      <c r="P791" s="35">
        <v>768.85355562910001</v>
      </c>
      <c r="Q791" s="29">
        <f t="shared" si="364"/>
        <v>4.3534217989156396E-9</v>
      </c>
      <c r="R791" s="29">
        <f t="shared" si="365"/>
        <v>4.3534876794949231E-9</v>
      </c>
      <c r="S791" s="29">
        <f t="shared" si="366"/>
        <v>4.3534876792662582E-9</v>
      </c>
      <c r="T791" s="29">
        <f t="shared" si="367"/>
        <v>4.3534876792662582E-9</v>
      </c>
      <c r="V791" s="35"/>
      <c r="W791" s="35"/>
      <c r="X791" s="35"/>
      <c r="AD791" s="35"/>
      <c r="AE791" s="35"/>
      <c r="AF791" s="35"/>
      <c r="AL791" s="35"/>
      <c r="AM791" s="35"/>
      <c r="AN791" s="35"/>
      <c r="AT791" s="35"/>
      <c r="AU791" s="35"/>
      <c r="AV791" s="35"/>
      <c r="BB791" s="35"/>
      <c r="BC791" s="35"/>
      <c r="BD791" s="35"/>
      <c r="BJ791" s="35"/>
      <c r="BK791" s="35"/>
      <c r="BL791" s="35"/>
      <c r="BR791" s="35"/>
      <c r="BS791" s="35"/>
      <c r="BT791" s="35"/>
      <c r="BZ791" s="35"/>
      <c r="CA791" s="35"/>
      <c r="CB791" s="35"/>
      <c r="CH791" s="35"/>
      <c r="CI791" s="35"/>
      <c r="CJ791" s="35"/>
      <c r="CP791" s="35"/>
      <c r="CQ791" s="35"/>
      <c r="CR791" s="35"/>
      <c r="CX791" s="35"/>
      <c r="CY791" s="35"/>
      <c r="CZ791" s="35"/>
      <c r="DF791" s="35">
        <v>2.007E-8</v>
      </c>
      <c r="DG791" s="35">
        <v>3.5408312029300002</v>
      </c>
      <c r="DH791" s="35">
        <v>226.79247625670001</v>
      </c>
      <c r="DI791" s="29">
        <f t="shared" si="368"/>
        <v>1.1817822030669301E-8</v>
      </c>
      <c r="DJ791" s="29">
        <f t="shared" si="369"/>
        <v>1.18183796999039E-8</v>
      </c>
      <c r="DK791" s="29">
        <f t="shared" si="370"/>
        <v>1.1818379697967428E-8</v>
      </c>
      <c r="DL791" s="29">
        <f t="shared" si="371"/>
        <v>1.1818379697967428E-8</v>
      </c>
      <c r="DN791" s="35"/>
      <c r="DO791" s="35"/>
      <c r="DP791" s="35"/>
      <c r="DV791" s="35"/>
      <c r="DW791" s="35"/>
      <c r="DX791" s="35"/>
      <c r="ED791" s="35"/>
      <c r="EE791" s="35"/>
      <c r="EF791" s="35"/>
      <c r="EL791" s="35"/>
      <c r="EM791" s="35"/>
      <c r="EN791" s="35"/>
      <c r="ET791" s="35"/>
      <c r="EU791" s="35"/>
      <c r="EV791" s="35"/>
    </row>
    <row r="792" spans="14:152" s="29" customFormat="1" ht="13.5" x14ac:dyDescent="0.3">
      <c r="N792" s="35">
        <v>3.3000000000000002E-9</v>
      </c>
      <c r="O792" s="35">
        <v>2.08599193524</v>
      </c>
      <c r="P792" s="35">
        <v>614.62449204849997</v>
      </c>
      <c r="Q792" s="29">
        <f t="shared" si="364"/>
        <v>2.8996347538661674E-9</v>
      </c>
      <c r="R792" s="29">
        <f t="shared" si="365"/>
        <v>2.8994879575715941E-9</v>
      </c>
      <c r="S792" s="29">
        <f t="shared" si="366"/>
        <v>2.8994879580813801E-9</v>
      </c>
      <c r="T792" s="29">
        <f t="shared" si="367"/>
        <v>2.8994879580813801E-9</v>
      </c>
      <c r="V792" s="35"/>
      <c r="W792" s="35"/>
      <c r="X792" s="35"/>
      <c r="AD792" s="35"/>
      <c r="AE792" s="35"/>
      <c r="AF792" s="35"/>
      <c r="AL792" s="35"/>
      <c r="AM792" s="35"/>
      <c r="AN792" s="35"/>
      <c r="AT792" s="35"/>
      <c r="AU792" s="35"/>
      <c r="AV792" s="35"/>
      <c r="BB792" s="35"/>
      <c r="BC792" s="35"/>
      <c r="BD792" s="35"/>
      <c r="BJ792" s="35"/>
      <c r="BK792" s="35"/>
      <c r="BL792" s="35"/>
      <c r="BR792" s="35"/>
      <c r="BS792" s="35"/>
      <c r="BT792" s="35"/>
      <c r="BZ792" s="35"/>
      <c r="CA792" s="35"/>
      <c r="CB792" s="35"/>
      <c r="CH792" s="35"/>
      <c r="CI792" s="35"/>
      <c r="CJ792" s="35"/>
      <c r="CP792" s="35"/>
      <c r="CQ792" s="35"/>
      <c r="CR792" s="35"/>
      <c r="CX792" s="35"/>
      <c r="CY792" s="35"/>
      <c r="CZ792" s="35"/>
      <c r="DF792" s="35">
        <v>1.9490000000000001E-8</v>
      </c>
      <c r="DG792" s="35">
        <v>1.36533052698</v>
      </c>
      <c r="DH792" s="35">
        <v>1385.1749687070001</v>
      </c>
      <c r="DI792" s="29">
        <f t="shared" si="368"/>
        <v>5.7830061370724854E-9</v>
      </c>
      <c r="DJ792" s="29">
        <f t="shared" si="369"/>
        <v>5.7790979520232207E-9</v>
      </c>
      <c r="DK792" s="29">
        <f t="shared" si="370"/>
        <v>5.7790979655946878E-9</v>
      </c>
      <c r="DL792" s="29">
        <f t="shared" si="371"/>
        <v>5.7790979655946878E-9</v>
      </c>
      <c r="DN792" s="35"/>
      <c r="DO792" s="35"/>
      <c r="DP792" s="35"/>
      <c r="DV792" s="35"/>
      <c r="DW792" s="35"/>
      <c r="DX792" s="35"/>
      <c r="ED792" s="35"/>
      <c r="EE792" s="35"/>
      <c r="EF792" s="35"/>
      <c r="EL792" s="35"/>
      <c r="EM792" s="35"/>
      <c r="EN792" s="35"/>
      <c r="ET792" s="35"/>
      <c r="EU792" s="35"/>
      <c r="EV792" s="35"/>
    </row>
    <row r="793" spans="14:152" s="29" customFormat="1" ht="13.5" x14ac:dyDescent="0.3">
      <c r="N793" s="35">
        <v>3.94E-9</v>
      </c>
      <c r="O793" s="35">
        <v>3.59805431851</v>
      </c>
      <c r="P793" s="35">
        <v>1261.6353253632999</v>
      </c>
      <c r="Q793" s="29">
        <f t="shared" si="364"/>
        <v>1.9831547966249393E-9</v>
      </c>
      <c r="R793" s="29">
        <f t="shared" si="365"/>
        <v>1.9825036638360802E-9</v>
      </c>
      <c r="S793" s="29">
        <f t="shared" si="366"/>
        <v>1.9825036660972491E-9</v>
      </c>
      <c r="T793" s="29">
        <f t="shared" si="367"/>
        <v>1.9825036660972491E-9</v>
      </c>
      <c r="V793" s="35"/>
      <c r="W793" s="35"/>
      <c r="X793" s="35"/>
      <c r="AD793" s="35"/>
      <c r="AE793" s="35"/>
      <c r="AF793" s="35"/>
      <c r="AL793" s="35"/>
      <c r="AM793" s="35"/>
      <c r="AN793" s="35"/>
      <c r="AT793" s="35"/>
      <c r="AU793" s="35"/>
      <c r="AV793" s="35"/>
      <c r="BB793" s="35"/>
      <c r="BC793" s="35"/>
      <c r="BD793" s="35"/>
      <c r="BJ793" s="35"/>
      <c r="BK793" s="35"/>
      <c r="BL793" s="35"/>
      <c r="BR793" s="35"/>
      <c r="BS793" s="35"/>
      <c r="BT793" s="35"/>
      <c r="BZ793" s="35"/>
      <c r="CA793" s="35"/>
      <c r="CB793" s="35"/>
      <c r="CH793" s="35"/>
      <c r="CI793" s="35"/>
      <c r="CJ793" s="35"/>
      <c r="CP793" s="35"/>
      <c r="CQ793" s="35"/>
      <c r="CR793" s="35"/>
      <c r="CX793" s="35"/>
      <c r="CY793" s="35"/>
      <c r="CZ793" s="35"/>
      <c r="DF793" s="35">
        <v>1.7369999999999999E-8</v>
      </c>
      <c r="DG793" s="35">
        <v>2.67583588366</v>
      </c>
      <c r="DH793" s="35">
        <v>6.3627874754000002</v>
      </c>
      <c r="DI793" s="29">
        <f t="shared" si="368"/>
        <v>-1.6241715103806746E-8</v>
      </c>
      <c r="DJ793" s="29">
        <f t="shared" si="369"/>
        <v>-1.6241709164175897E-8</v>
      </c>
      <c r="DK793" s="29">
        <f t="shared" si="370"/>
        <v>-1.624170916419652E-8</v>
      </c>
      <c r="DL793" s="29">
        <f t="shared" si="371"/>
        <v>-1.624170916419652E-8</v>
      </c>
      <c r="DN793" s="35"/>
      <c r="DO793" s="35"/>
      <c r="DP793" s="35"/>
      <c r="DV793" s="35"/>
      <c r="DW793" s="35"/>
      <c r="DX793" s="35"/>
      <c r="ED793" s="35"/>
      <c r="EE793" s="35"/>
      <c r="EF793" s="35"/>
      <c r="EL793" s="35"/>
      <c r="EM793" s="35"/>
      <c r="EN793" s="35"/>
      <c r="ET793" s="35"/>
      <c r="EU793" s="35"/>
      <c r="EV793" s="35"/>
    </row>
    <row r="794" spans="14:152" s="29" customFormat="1" ht="13.5" x14ac:dyDescent="0.3">
      <c r="N794" s="35">
        <v>3.6899999999999999E-9</v>
      </c>
      <c r="O794" s="35">
        <v>6.0307512732799999</v>
      </c>
      <c r="P794" s="35">
        <v>199.80571461930001</v>
      </c>
      <c r="Q794" s="29">
        <f t="shared" si="364"/>
        <v>-3.6492226258701083E-9</v>
      </c>
      <c r="R794" s="29">
        <f t="shared" si="365"/>
        <v>-3.649206055080866E-9</v>
      </c>
      <c r="S794" s="29">
        <f t="shared" si="366"/>
        <v>-3.6492060551384146E-9</v>
      </c>
      <c r="T794" s="29">
        <f t="shared" si="367"/>
        <v>-3.6492060551384146E-9</v>
      </c>
      <c r="V794" s="35"/>
      <c r="W794" s="35"/>
      <c r="X794" s="35"/>
      <c r="AD794" s="35"/>
      <c r="AE794" s="35"/>
      <c r="AF794" s="35"/>
      <c r="AL794" s="35"/>
      <c r="AM794" s="35"/>
      <c r="AN794" s="35"/>
      <c r="AT794" s="35"/>
      <c r="AU794" s="35"/>
      <c r="AV794" s="35"/>
      <c r="BB794" s="35"/>
      <c r="BC794" s="35"/>
      <c r="BD794" s="35"/>
      <c r="BJ794" s="35"/>
      <c r="BK794" s="35"/>
      <c r="BL794" s="35"/>
      <c r="BR794" s="35"/>
      <c r="BS794" s="35"/>
      <c r="BT794" s="35"/>
      <c r="BZ794" s="35"/>
      <c r="CA794" s="35"/>
      <c r="CB794" s="35"/>
      <c r="CH794" s="35"/>
      <c r="CI794" s="35"/>
      <c r="CJ794" s="35"/>
      <c r="CP794" s="35"/>
      <c r="CQ794" s="35"/>
      <c r="CR794" s="35"/>
      <c r="CX794" s="35"/>
      <c r="CY794" s="35"/>
      <c r="CZ794" s="35"/>
      <c r="DF794" s="35">
        <v>1.8679999999999999E-8</v>
      </c>
      <c r="DG794" s="35">
        <v>4.2445420464900003</v>
      </c>
      <c r="DH794" s="35">
        <v>1119.1856752295</v>
      </c>
      <c r="DI794" s="29">
        <f t="shared" si="368"/>
        <v>-1.697098120781738E-8</v>
      </c>
      <c r="DJ794" s="29">
        <f t="shared" si="369"/>
        <v>-1.6972305207741877E-8</v>
      </c>
      <c r="DK794" s="29">
        <f t="shared" si="370"/>
        <v>-1.6972305203145178E-8</v>
      </c>
      <c r="DL794" s="29">
        <f t="shared" si="371"/>
        <v>-1.6972305203145178E-8</v>
      </c>
      <c r="DN794" s="35"/>
      <c r="DO794" s="35"/>
      <c r="DP794" s="35"/>
      <c r="DV794" s="35"/>
      <c r="DW794" s="35"/>
      <c r="DX794" s="35"/>
      <c r="ED794" s="35"/>
      <c r="EE794" s="35"/>
      <c r="EF794" s="35"/>
      <c r="EL794" s="35"/>
      <c r="EM794" s="35"/>
      <c r="EN794" s="35"/>
      <c r="ET794" s="35"/>
      <c r="EU794" s="35"/>
      <c r="EV794" s="35"/>
    </row>
    <row r="795" spans="14:152" s="29" customFormat="1" ht="13.5" x14ac:dyDescent="0.3">
      <c r="N795" s="35">
        <v>3.7499999999999997E-9</v>
      </c>
      <c r="O795" s="35">
        <v>2.5607585133100002</v>
      </c>
      <c r="P795" s="35">
        <v>732.69511979410004</v>
      </c>
      <c r="Q795" s="29">
        <f t="shared" si="364"/>
        <v>-1.1936725445468429E-9</v>
      </c>
      <c r="R795" s="29">
        <f t="shared" si="365"/>
        <v>-1.1932777044526778E-9</v>
      </c>
      <c r="S795" s="29">
        <f t="shared" si="366"/>
        <v>-1.1932777058237721E-9</v>
      </c>
      <c r="T795" s="29">
        <f t="shared" si="367"/>
        <v>-1.1932777058237721E-9</v>
      </c>
      <c r="V795" s="35"/>
      <c r="W795" s="35"/>
      <c r="X795" s="35"/>
      <c r="AD795" s="35"/>
      <c r="AE795" s="35"/>
      <c r="AF795" s="35"/>
      <c r="AL795" s="35"/>
      <c r="AM795" s="35"/>
      <c r="AN795" s="35"/>
      <c r="AT795" s="35"/>
      <c r="AU795" s="35"/>
      <c r="AV795" s="35"/>
      <c r="BB795" s="35"/>
      <c r="BC795" s="35"/>
      <c r="BD795" s="35"/>
      <c r="BJ795" s="35"/>
      <c r="BK795" s="35"/>
      <c r="BL795" s="35"/>
      <c r="BR795" s="35"/>
      <c r="BS795" s="35"/>
      <c r="BT795" s="35"/>
      <c r="BZ795" s="35"/>
      <c r="CA795" s="35"/>
      <c r="CB795" s="35"/>
      <c r="CH795" s="35"/>
      <c r="CI795" s="35"/>
      <c r="CJ795" s="35"/>
      <c r="CP795" s="35"/>
      <c r="CQ795" s="35"/>
      <c r="CR795" s="35"/>
      <c r="CX795" s="35"/>
      <c r="CY795" s="35"/>
      <c r="CZ795" s="35"/>
      <c r="DF795" s="35">
        <v>1.8959999999999999E-8</v>
      </c>
      <c r="DG795" s="35">
        <v>3.81474515719</v>
      </c>
      <c r="DH795" s="35">
        <v>310.97524368519998</v>
      </c>
      <c r="DI795" s="29">
        <f t="shared" si="368"/>
        <v>-1.6071954176111919E-8</v>
      </c>
      <c r="DJ795" s="29">
        <f t="shared" si="369"/>
        <v>-1.6071480007115361E-8</v>
      </c>
      <c r="DK795" s="29">
        <f t="shared" si="370"/>
        <v>-1.607148000876196E-8</v>
      </c>
      <c r="DL795" s="29">
        <f t="shared" si="371"/>
        <v>-1.607148000876196E-8</v>
      </c>
      <c r="DN795" s="35"/>
      <c r="DO795" s="35"/>
      <c r="DP795" s="35"/>
      <c r="DV795" s="35"/>
      <c r="DW795" s="35"/>
      <c r="DX795" s="35"/>
      <c r="ED795" s="35"/>
      <c r="EE795" s="35"/>
      <c r="EF795" s="35"/>
      <c r="EL795" s="35"/>
      <c r="EM795" s="35"/>
      <c r="EN795" s="35"/>
      <c r="ET795" s="35"/>
      <c r="EU795" s="35"/>
      <c r="EV795" s="35"/>
    </row>
    <row r="796" spans="14:152" s="29" customFormat="1" ht="13.5" x14ac:dyDescent="0.3">
      <c r="N796" s="35">
        <v>4.08E-9</v>
      </c>
      <c r="O796" s="35">
        <v>0.69233617037999995</v>
      </c>
      <c r="P796" s="35">
        <v>328.24071907259997</v>
      </c>
      <c r="Q796" s="29">
        <f t="shared" si="364"/>
        <v>3.9432927402208656E-9</v>
      </c>
      <c r="R796" s="29">
        <f t="shared" si="365"/>
        <v>3.9432406253096E-9</v>
      </c>
      <c r="S796" s="29">
        <f t="shared" si="366"/>
        <v>3.9432406254905838E-9</v>
      </c>
      <c r="T796" s="29">
        <f t="shared" si="367"/>
        <v>3.9432406254905838E-9</v>
      </c>
      <c r="V796" s="35"/>
      <c r="W796" s="35"/>
      <c r="X796" s="35"/>
      <c r="AD796" s="35"/>
      <c r="AE796" s="35"/>
      <c r="AF796" s="35"/>
      <c r="AL796" s="35"/>
      <c r="AM796" s="35"/>
      <c r="AN796" s="35"/>
      <c r="AT796" s="35"/>
      <c r="AU796" s="35"/>
      <c r="AV796" s="35"/>
      <c r="BB796" s="35"/>
      <c r="BC796" s="35"/>
      <c r="BD796" s="35"/>
      <c r="BJ796" s="35"/>
      <c r="BK796" s="35"/>
      <c r="BL796" s="35"/>
      <c r="BR796" s="35"/>
      <c r="BS796" s="35"/>
      <c r="BT796" s="35"/>
      <c r="BZ796" s="35"/>
      <c r="CA796" s="35"/>
      <c r="CB796" s="35"/>
      <c r="CH796" s="35"/>
      <c r="CI796" s="35"/>
      <c r="CJ796" s="35"/>
      <c r="CP796" s="35"/>
      <c r="CQ796" s="35"/>
      <c r="CR796" s="35"/>
      <c r="CX796" s="35"/>
      <c r="CY796" s="35"/>
      <c r="CZ796" s="35"/>
      <c r="DF796" s="35">
        <v>1.8600000000000001E-8</v>
      </c>
      <c r="DG796" s="35">
        <v>3.6788791938899998</v>
      </c>
      <c r="DH796" s="35">
        <v>1321.4390704036</v>
      </c>
      <c r="DI796" s="29">
        <f t="shared" si="368"/>
        <v>1.8599277667478323E-8</v>
      </c>
      <c r="DJ796" s="29">
        <f t="shared" si="369"/>
        <v>1.8599310129542009E-8</v>
      </c>
      <c r="DK796" s="29">
        <f t="shared" si="370"/>
        <v>1.8599310129430581E-8</v>
      </c>
      <c r="DL796" s="29">
        <f t="shared" si="371"/>
        <v>1.8599310129430581E-8</v>
      </c>
      <c r="DN796" s="35"/>
      <c r="DO796" s="35"/>
      <c r="DP796" s="35"/>
      <c r="DV796" s="35"/>
      <c r="DW796" s="35"/>
      <c r="DX796" s="35"/>
      <c r="ED796" s="35"/>
      <c r="EE796" s="35"/>
      <c r="EF796" s="35"/>
      <c r="EL796" s="35"/>
      <c r="EM796" s="35"/>
      <c r="EN796" s="35"/>
      <c r="ET796" s="35"/>
      <c r="EU796" s="35"/>
      <c r="EV796" s="35"/>
    </row>
    <row r="797" spans="14:152" s="29" customFormat="1" ht="13.5" x14ac:dyDescent="0.3">
      <c r="N797" s="35">
        <v>3.3099999999999999E-9</v>
      </c>
      <c r="O797" s="35">
        <v>4.2833330936999996</v>
      </c>
      <c r="P797" s="35">
        <v>541.53981451059997</v>
      </c>
      <c r="Q797" s="29">
        <f t="shared" si="364"/>
        <v>2.8845806287084395E-9</v>
      </c>
      <c r="R797" s="29">
        <f t="shared" si="365"/>
        <v>2.8847138795810512E-9</v>
      </c>
      <c r="S797" s="29">
        <f t="shared" si="366"/>
        <v>2.8847138791183772E-9</v>
      </c>
      <c r="T797" s="29">
        <f t="shared" si="367"/>
        <v>2.8847138791183772E-9</v>
      </c>
      <c r="V797" s="35"/>
      <c r="W797" s="35"/>
      <c r="X797" s="35"/>
      <c r="AD797" s="35"/>
      <c r="AE797" s="35"/>
      <c r="AF797" s="35"/>
      <c r="AL797" s="35"/>
      <c r="AM797" s="35"/>
      <c r="AN797" s="35"/>
      <c r="AT797" s="35"/>
      <c r="AU797" s="35"/>
      <c r="AV797" s="35"/>
      <c r="BB797" s="35"/>
      <c r="BC797" s="35"/>
      <c r="BD797" s="35"/>
      <c r="BJ797" s="35"/>
      <c r="BK797" s="35"/>
      <c r="BL797" s="35"/>
      <c r="BR797" s="35"/>
      <c r="BS797" s="35"/>
      <c r="BT797" s="35"/>
      <c r="BZ797" s="35"/>
      <c r="CA797" s="35"/>
      <c r="CB797" s="35"/>
      <c r="CH797" s="35"/>
      <c r="CI797" s="35"/>
      <c r="CJ797" s="35"/>
      <c r="CP797" s="35"/>
      <c r="CQ797" s="35"/>
      <c r="CR797" s="35"/>
      <c r="CX797" s="35"/>
      <c r="CY797" s="35"/>
      <c r="CZ797" s="35"/>
      <c r="DF797" s="35">
        <v>2.3050000000000001E-8</v>
      </c>
      <c r="DG797" s="35">
        <v>3.5325255702799998</v>
      </c>
      <c r="DH797" s="35">
        <v>1570.9136480191</v>
      </c>
      <c r="DI797" s="29">
        <f t="shared" si="368"/>
        <v>-1.6502737994502592E-8</v>
      </c>
      <c r="DJ797" s="29">
        <f t="shared" si="369"/>
        <v>-1.6506569541657388E-8</v>
      </c>
      <c r="DK797" s="29">
        <f t="shared" si="370"/>
        <v>-1.6506569528354124E-8</v>
      </c>
      <c r="DL797" s="29">
        <f t="shared" si="371"/>
        <v>-1.6506569528354124E-8</v>
      </c>
      <c r="DN797" s="35"/>
      <c r="DO797" s="35"/>
      <c r="DP797" s="35"/>
      <c r="DV797" s="35"/>
      <c r="DW797" s="35"/>
      <c r="DX797" s="35"/>
      <c r="ED797" s="35"/>
      <c r="EE797" s="35"/>
      <c r="EF797" s="35"/>
      <c r="EL797" s="35"/>
      <c r="EM797" s="35"/>
      <c r="EN797" s="35"/>
      <c r="ET797" s="35"/>
      <c r="EU797" s="35"/>
      <c r="EV797" s="35"/>
    </row>
    <row r="798" spans="14:152" s="29" customFormat="1" ht="13.5" x14ac:dyDescent="0.3">
      <c r="N798" s="35">
        <v>3.2299999999999998E-9</v>
      </c>
      <c r="O798" s="35">
        <v>6.6941793040000003E-2</v>
      </c>
      <c r="P798" s="35">
        <v>433.75992198659998</v>
      </c>
      <c r="Q798" s="29">
        <f t="shared" si="364"/>
        <v>2.182612694459815E-9</v>
      </c>
      <c r="R798" s="29">
        <f t="shared" si="365"/>
        <v>2.1827692434326716E-9</v>
      </c>
      <c r="S798" s="29">
        <f t="shared" si="366"/>
        <v>2.1827692428890782E-9</v>
      </c>
      <c r="T798" s="29">
        <f t="shared" si="367"/>
        <v>2.1827692428890782E-9</v>
      </c>
      <c r="V798" s="35"/>
      <c r="W798" s="35"/>
      <c r="X798" s="35"/>
      <c r="AD798" s="35"/>
      <c r="AE798" s="35"/>
      <c r="AF798" s="35"/>
      <c r="AL798" s="35"/>
      <c r="AM798" s="35"/>
      <c r="AN798" s="35"/>
      <c r="AT798" s="35"/>
      <c r="AU798" s="35"/>
      <c r="AV798" s="35"/>
      <c r="BB798" s="35"/>
      <c r="BC798" s="35"/>
      <c r="BD798" s="35"/>
      <c r="BJ798" s="35"/>
      <c r="BK798" s="35"/>
      <c r="BL798" s="35"/>
      <c r="BR798" s="35"/>
      <c r="BS798" s="35"/>
      <c r="BT798" s="35"/>
      <c r="BZ798" s="35"/>
      <c r="CA798" s="35"/>
      <c r="CB798" s="35"/>
      <c r="CH798" s="35"/>
      <c r="CI798" s="35"/>
      <c r="CJ798" s="35"/>
      <c r="CP798" s="35"/>
      <c r="CQ798" s="35"/>
      <c r="CR798" s="35"/>
      <c r="CX798" s="35"/>
      <c r="CY798" s="35"/>
      <c r="CZ798" s="35"/>
      <c r="DF798" s="35">
        <v>2.0079999999999998E-8</v>
      </c>
      <c r="DG798" s="35">
        <v>3.88504783546</v>
      </c>
      <c r="DH798" s="35">
        <v>638.93407846749994</v>
      </c>
      <c r="DI798" s="29">
        <f t="shared" si="368"/>
        <v>-2.511066241828081E-9</v>
      </c>
      <c r="DJ798" s="29">
        <f t="shared" si="369"/>
        <v>-2.5091366896366425E-9</v>
      </c>
      <c r="DK798" s="29">
        <f t="shared" si="370"/>
        <v>-2.5091366963370053E-9</v>
      </c>
      <c r="DL798" s="29">
        <f t="shared" si="371"/>
        <v>-2.5091366963370053E-9</v>
      </c>
      <c r="DN798" s="35"/>
      <c r="DO798" s="35"/>
      <c r="DP798" s="35"/>
      <c r="DV798" s="35"/>
      <c r="DW798" s="35"/>
      <c r="DX798" s="35"/>
      <c r="ED798" s="35"/>
      <c r="EE798" s="35"/>
      <c r="EF798" s="35"/>
      <c r="EL798" s="35"/>
      <c r="EM798" s="35"/>
      <c r="EN798" s="35"/>
      <c r="ET798" s="35"/>
      <c r="EU798" s="35"/>
      <c r="EV798" s="35"/>
    </row>
    <row r="799" spans="14:152" s="29" customFormat="1" ht="13.5" x14ac:dyDescent="0.3">
      <c r="N799" s="35">
        <v>4.3100000000000002E-9</v>
      </c>
      <c r="O799" s="35">
        <v>4.5060334091999996</v>
      </c>
      <c r="P799" s="35">
        <v>2914.0142358237999</v>
      </c>
      <c r="Q799" s="29">
        <f t="shared" si="364"/>
        <v>4.8747126972479514E-12</v>
      </c>
      <c r="R799" s="29">
        <f t="shared" si="365"/>
        <v>6.778530129494054E-12</v>
      </c>
      <c r="S799" s="29">
        <f t="shared" si="366"/>
        <v>6.7785235185535001E-12</v>
      </c>
      <c r="T799" s="29">
        <f t="shared" si="367"/>
        <v>6.7785235185535001E-12</v>
      </c>
      <c r="V799" s="35"/>
      <c r="W799" s="35"/>
      <c r="X799" s="35"/>
      <c r="AD799" s="35"/>
      <c r="AE799" s="35"/>
      <c r="AF799" s="35"/>
      <c r="AL799" s="35"/>
      <c r="AM799" s="35"/>
      <c r="AN799" s="35"/>
      <c r="AT799" s="35"/>
      <c r="AU799" s="35"/>
      <c r="AV799" s="35"/>
      <c r="BB799" s="35"/>
      <c r="BC799" s="35"/>
      <c r="BD799" s="35"/>
      <c r="BJ799" s="35"/>
      <c r="BK799" s="35"/>
      <c r="BL799" s="35"/>
      <c r="BR799" s="35"/>
      <c r="BS799" s="35"/>
      <c r="BT799" s="35"/>
      <c r="BZ799" s="35"/>
      <c r="CA799" s="35"/>
      <c r="CB799" s="35"/>
      <c r="CH799" s="35"/>
      <c r="CI799" s="35"/>
      <c r="CJ799" s="35"/>
      <c r="CP799" s="35"/>
      <c r="CQ799" s="35"/>
      <c r="CR799" s="35"/>
      <c r="CX799" s="35"/>
      <c r="CY799" s="35"/>
      <c r="CZ799" s="35"/>
      <c r="DF799" s="35">
        <v>1.9280000000000001E-8</v>
      </c>
      <c r="DG799" s="35">
        <v>2.64393870433</v>
      </c>
      <c r="DH799" s="35">
        <v>525.7588118315</v>
      </c>
      <c r="DI799" s="29">
        <f t="shared" si="368"/>
        <v>3.5973414710961442E-9</v>
      </c>
      <c r="DJ799" s="29">
        <f t="shared" si="369"/>
        <v>3.5958318803418718E-9</v>
      </c>
      <c r="DK799" s="29">
        <f t="shared" si="370"/>
        <v>3.5958318855839089E-9</v>
      </c>
      <c r="DL799" s="29">
        <f t="shared" si="371"/>
        <v>3.5958318855839089E-9</v>
      </c>
      <c r="DN799" s="35"/>
      <c r="DO799" s="35"/>
      <c r="DP799" s="35"/>
      <c r="DV799" s="35"/>
      <c r="DW799" s="35"/>
      <c r="DX799" s="35"/>
      <c r="ED799" s="35"/>
      <c r="EE799" s="35"/>
      <c r="EF799" s="35"/>
      <c r="EL799" s="35"/>
      <c r="EM799" s="35"/>
      <c r="EN799" s="35"/>
      <c r="ET799" s="35"/>
      <c r="EU799" s="35"/>
      <c r="EV799" s="35"/>
    </row>
    <row r="800" spans="14:152" s="29" customFormat="1" ht="13.5" x14ac:dyDescent="0.3">
      <c r="N800" s="35">
        <v>3.4299999999999999E-9</v>
      </c>
      <c r="O800" s="35">
        <v>2.1889814624600001</v>
      </c>
      <c r="P800" s="35">
        <v>80.198224538700003</v>
      </c>
      <c r="Q800" s="29">
        <f t="shared" si="364"/>
        <v>-3.2220954699374765E-9</v>
      </c>
      <c r="R800" s="29">
        <f t="shared" si="365"/>
        <v>-3.2221097662980844E-9</v>
      </c>
      <c r="S800" s="29">
        <f t="shared" si="366"/>
        <v>-3.222109766248442E-9</v>
      </c>
      <c r="T800" s="29">
        <f t="shared" si="367"/>
        <v>-3.222109766248442E-9</v>
      </c>
      <c r="V800" s="35"/>
      <c r="W800" s="35"/>
      <c r="X800" s="35"/>
      <c r="AD800" s="35"/>
      <c r="AE800" s="35"/>
      <c r="AF800" s="35"/>
      <c r="AL800" s="35"/>
      <c r="AM800" s="35"/>
      <c r="AN800" s="35"/>
      <c r="AT800" s="35"/>
      <c r="AU800" s="35"/>
      <c r="AV800" s="35"/>
      <c r="BB800" s="35"/>
      <c r="BC800" s="35"/>
      <c r="BD800" s="35"/>
      <c r="BJ800" s="35"/>
      <c r="BK800" s="35"/>
      <c r="BL800" s="35"/>
      <c r="BR800" s="35"/>
      <c r="BS800" s="35"/>
      <c r="BT800" s="35"/>
      <c r="BZ800" s="35"/>
      <c r="CA800" s="35"/>
      <c r="CB800" s="35"/>
      <c r="CH800" s="35"/>
      <c r="CI800" s="35"/>
      <c r="CJ800" s="35"/>
      <c r="CP800" s="35"/>
      <c r="CQ800" s="35"/>
      <c r="CR800" s="35"/>
      <c r="CX800" s="35"/>
      <c r="CY800" s="35"/>
      <c r="CZ800" s="35"/>
      <c r="DF800" s="35">
        <v>1.8069999999999999E-8</v>
      </c>
      <c r="DG800" s="35">
        <v>0.76057354967000002</v>
      </c>
      <c r="DH800" s="35">
        <v>66.183578858199994</v>
      </c>
      <c r="DI800" s="29">
        <f t="shared" si="368"/>
        <v>-4.7278868345658542E-9</v>
      </c>
      <c r="DJ800" s="29">
        <f t="shared" si="369"/>
        <v>-4.7277118631100114E-9</v>
      </c>
      <c r="DK800" s="29">
        <f t="shared" si="370"/>
        <v>-4.727711863717597E-9</v>
      </c>
      <c r="DL800" s="29">
        <f t="shared" si="371"/>
        <v>-4.727711863717597E-9</v>
      </c>
      <c r="DN800" s="35"/>
      <c r="DO800" s="35"/>
      <c r="DP800" s="35"/>
      <c r="DV800" s="35"/>
      <c r="DW800" s="35"/>
      <c r="DX800" s="35"/>
      <c r="ED800" s="35"/>
      <c r="EE800" s="35"/>
      <c r="EF800" s="35"/>
      <c r="EL800" s="35"/>
      <c r="EM800" s="35"/>
      <c r="EN800" s="35"/>
      <c r="ET800" s="35"/>
      <c r="EU800" s="35"/>
      <c r="EV800" s="35"/>
    </row>
    <row r="801" spans="14:152" s="29" customFormat="1" ht="13.5" x14ac:dyDescent="0.3">
      <c r="N801" s="35">
        <v>4.3699999999999996E-9</v>
      </c>
      <c r="O801" s="35">
        <v>5.3412443600800001</v>
      </c>
      <c r="P801" s="35">
        <v>387.24131496080003</v>
      </c>
      <c r="Q801" s="29">
        <f t="shared" si="364"/>
        <v>2.5928998591894844E-9</v>
      </c>
      <c r="R801" s="29">
        <f t="shared" si="365"/>
        <v>2.5926933692642716E-9</v>
      </c>
      <c r="S801" s="29">
        <f t="shared" si="366"/>
        <v>2.5926933699813144E-9</v>
      </c>
      <c r="T801" s="29">
        <f t="shared" si="367"/>
        <v>2.5926933699813144E-9</v>
      </c>
      <c r="V801" s="35"/>
      <c r="W801" s="35"/>
      <c r="X801" s="35"/>
      <c r="AD801" s="35"/>
      <c r="AE801" s="35"/>
      <c r="AF801" s="35"/>
      <c r="AL801" s="35"/>
      <c r="AM801" s="35"/>
      <c r="AN801" s="35"/>
      <c r="AT801" s="35"/>
      <c r="AU801" s="35"/>
      <c r="AV801" s="35"/>
      <c r="BB801" s="35"/>
      <c r="BC801" s="35"/>
      <c r="BD801" s="35"/>
      <c r="BJ801" s="35"/>
      <c r="BK801" s="35"/>
      <c r="BL801" s="35"/>
      <c r="BR801" s="35"/>
      <c r="BS801" s="35"/>
      <c r="BT801" s="35"/>
      <c r="BZ801" s="35"/>
      <c r="CA801" s="35"/>
      <c r="CB801" s="35"/>
      <c r="CH801" s="35"/>
      <c r="CI801" s="35"/>
      <c r="CJ801" s="35"/>
      <c r="CP801" s="35"/>
      <c r="CQ801" s="35"/>
      <c r="CR801" s="35"/>
      <c r="CX801" s="35"/>
      <c r="CY801" s="35"/>
      <c r="CZ801" s="35"/>
      <c r="DF801" s="35">
        <v>1.824E-8</v>
      </c>
      <c r="DG801" s="35">
        <v>0.85822155861000005</v>
      </c>
      <c r="DH801" s="35">
        <v>639.84910220419999</v>
      </c>
      <c r="DI801" s="29">
        <f t="shared" si="368"/>
        <v>4.6011230006754017E-9</v>
      </c>
      <c r="DJ801" s="29">
        <f t="shared" si="369"/>
        <v>4.5994110634031796E-9</v>
      </c>
      <c r="DK801" s="29">
        <f t="shared" si="370"/>
        <v>4.5994110693478785E-9</v>
      </c>
      <c r="DL801" s="29">
        <f t="shared" si="371"/>
        <v>4.5994110693478785E-9</v>
      </c>
      <c r="DN801" s="35"/>
      <c r="DO801" s="35"/>
      <c r="DP801" s="35"/>
      <c r="DV801" s="35"/>
      <c r="DW801" s="35"/>
      <c r="DX801" s="35"/>
      <c r="ED801" s="35"/>
      <c r="EE801" s="35"/>
      <c r="EF801" s="35"/>
      <c r="EL801" s="35"/>
      <c r="EM801" s="35"/>
      <c r="EN801" s="35"/>
      <c r="ET801" s="35"/>
      <c r="EU801" s="35"/>
      <c r="EV801" s="35"/>
    </row>
    <row r="802" spans="14:152" s="29" customFormat="1" ht="13.5" x14ac:dyDescent="0.3">
      <c r="N802" s="35">
        <v>3.7099999999999998E-9</v>
      </c>
      <c r="O802" s="35">
        <v>4.8256922971199998</v>
      </c>
      <c r="P802" s="35">
        <v>103.3534066495</v>
      </c>
      <c r="Q802" s="29">
        <f t="shared" si="364"/>
        <v>3.6196361315121871E-9</v>
      </c>
      <c r="R802" s="29">
        <f t="shared" si="365"/>
        <v>3.6196488813611563E-9</v>
      </c>
      <c r="S802" s="29">
        <f t="shared" si="366"/>
        <v>3.6196488813168843E-9</v>
      </c>
      <c r="T802" s="29">
        <f t="shared" si="367"/>
        <v>3.6196488813168843E-9</v>
      </c>
      <c r="V802" s="35"/>
      <c r="W802" s="35"/>
      <c r="X802" s="35"/>
      <c r="AD802" s="35"/>
      <c r="AE802" s="35"/>
      <c r="AF802" s="35"/>
      <c r="AL802" s="35"/>
      <c r="AM802" s="35"/>
      <c r="AN802" s="35"/>
      <c r="AT802" s="35"/>
      <c r="AU802" s="35"/>
      <c r="AV802" s="35"/>
      <c r="BB802" s="35"/>
      <c r="BC802" s="35"/>
      <c r="BD802" s="35"/>
      <c r="BJ802" s="35"/>
      <c r="BK802" s="35"/>
      <c r="BL802" s="35"/>
      <c r="BR802" s="35"/>
      <c r="BS802" s="35"/>
      <c r="BT802" s="35"/>
      <c r="BZ802" s="35"/>
      <c r="CA802" s="35"/>
      <c r="CB802" s="35"/>
      <c r="CH802" s="35"/>
      <c r="CI802" s="35"/>
      <c r="CJ802" s="35"/>
      <c r="CP802" s="35"/>
      <c r="CQ802" s="35"/>
      <c r="CR802" s="35"/>
      <c r="CX802" s="35"/>
      <c r="CY802" s="35"/>
      <c r="CZ802" s="35"/>
      <c r="DF802" s="35">
        <v>2.2209999999999998E-8</v>
      </c>
      <c r="DG802" s="35">
        <v>4.8221041383000003</v>
      </c>
      <c r="DH802" s="35">
        <v>1585.8915015461</v>
      </c>
      <c r="DI802" s="29">
        <f t="shared" si="368"/>
        <v>1.4891397344817132E-8</v>
      </c>
      <c r="DJ802" s="29">
        <f t="shared" si="369"/>
        <v>1.4887435598909383E-8</v>
      </c>
      <c r="DK802" s="29">
        <f t="shared" si="370"/>
        <v>1.488743561266793E-8</v>
      </c>
      <c r="DL802" s="29">
        <f t="shared" si="371"/>
        <v>1.488743561266793E-8</v>
      </c>
      <c r="DN802" s="35"/>
      <c r="DO802" s="35"/>
      <c r="DP802" s="35"/>
      <c r="DV802" s="35"/>
      <c r="DW802" s="35"/>
      <c r="DX802" s="35"/>
      <c r="ED802" s="35"/>
      <c r="EE802" s="35"/>
      <c r="EF802" s="35"/>
      <c r="EL802" s="35"/>
      <c r="EM802" s="35"/>
      <c r="EN802" s="35"/>
      <c r="ET802" s="35"/>
      <c r="EU802" s="35"/>
      <c r="EV802" s="35"/>
    </row>
    <row r="803" spans="14:152" s="29" customFormat="1" ht="13.5" x14ac:dyDescent="0.3">
      <c r="N803" s="35">
        <v>3.1800000000000002E-9</v>
      </c>
      <c r="O803" s="35">
        <v>3.7572088039599998</v>
      </c>
      <c r="P803" s="35">
        <v>749.20983565610004</v>
      </c>
      <c r="Q803" s="29">
        <f t="shared" si="364"/>
        <v>-3.1048502259717496E-9</v>
      </c>
      <c r="R803" s="29">
        <f t="shared" si="365"/>
        <v>-3.1049282557020598E-9</v>
      </c>
      <c r="S803" s="29">
        <f t="shared" si="366"/>
        <v>-3.1049282554311734E-9</v>
      </c>
      <c r="T803" s="29">
        <f t="shared" si="367"/>
        <v>-3.1049282554311734E-9</v>
      </c>
      <c r="V803" s="35"/>
      <c r="W803" s="35"/>
      <c r="X803" s="35"/>
      <c r="AD803" s="35"/>
      <c r="AE803" s="35"/>
      <c r="AF803" s="35"/>
      <c r="AL803" s="35"/>
      <c r="AM803" s="35"/>
      <c r="AN803" s="35"/>
      <c r="AT803" s="35"/>
      <c r="AU803" s="35"/>
      <c r="AV803" s="35"/>
      <c r="BB803" s="35"/>
      <c r="BC803" s="35"/>
      <c r="BD803" s="35"/>
      <c r="BJ803" s="35"/>
      <c r="BK803" s="35"/>
      <c r="BL803" s="35"/>
      <c r="BR803" s="35"/>
      <c r="BS803" s="35"/>
      <c r="BT803" s="35"/>
      <c r="BZ803" s="35"/>
      <c r="CA803" s="35"/>
      <c r="CB803" s="35"/>
      <c r="CH803" s="35"/>
      <c r="CI803" s="35"/>
      <c r="CJ803" s="35"/>
      <c r="CP803" s="35"/>
      <c r="CQ803" s="35"/>
      <c r="CR803" s="35"/>
      <c r="CX803" s="35"/>
      <c r="CY803" s="35"/>
      <c r="CZ803" s="35"/>
      <c r="DF803" s="35">
        <v>2.227E-8</v>
      </c>
      <c r="DG803" s="35">
        <v>4.5848894102199997</v>
      </c>
      <c r="DH803" s="35">
        <v>271.61836777000002</v>
      </c>
      <c r="DI803" s="29">
        <f t="shared" si="368"/>
        <v>-2.0258499488213368E-8</v>
      </c>
      <c r="DJ803" s="29">
        <f t="shared" si="369"/>
        <v>-2.0258118654329888E-8</v>
      </c>
      <c r="DK803" s="29">
        <f t="shared" si="370"/>
        <v>-2.0258118655652387E-8</v>
      </c>
      <c r="DL803" s="29">
        <f t="shared" si="371"/>
        <v>-2.0258118655652387E-8</v>
      </c>
      <c r="DN803" s="35"/>
      <c r="DO803" s="35"/>
      <c r="DP803" s="35"/>
      <c r="DV803" s="35"/>
      <c r="DW803" s="35"/>
      <c r="DX803" s="35"/>
      <c r="ED803" s="35"/>
      <c r="EE803" s="35"/>
      <c r="EF803" s="35"/>
      <c r="EL803" s="35"/>
      <c r="EM803" s="35"/>
      <c r="EN803" s="35"/>
      <c r="ET803" s="35"/>
      <c r="EU803" s="35"/>
      <c r="EV803" s="35"/>
    </row>
    <row r="804" spans="14:152" s="29" customFormat="1" ht="13.5" x14ac:dyDescent="0.3">
      <c r="N804" s="35">
        <v>3.4400000000000001E-9</v>
      </c>
      <c r="O804" s="35">
        <v>0.70749566894000004</v>
      </c>
      <c r="P804" s="35">
        <v>229.97386999439999</v>
      </c>
      <c r="Q804" s="29">
        <f t="shared" si="364"/>
        <v>-9.1650106190869626E-10</v>
      </c>
      <c r="R804" s="29">
        <f t="shared" si="365"/>
        <v>-9.1661664748336394E-10</v>
      </c>
      <c r="S804" s="29">
        <f t="shared" si="366"/>
        <v>-9.1661664708199854E-10</v>
      </c>
      <c r="T804" s="29">
        <f t="shared" si="367"/>
        <v>-9.1661664708199854E-10</v>
      </c>
      <c r="V804" s="35"/>
      <c r="W804" s="35"/>
      <c r="X804" s="35"/>
      <c r="AD804" s="35"/>
      <c r="AE804" s="35"/>
      <c r="AF804" s="35"/>
      <c r="AL804" s="35"/>
      <c r="AM804" s="35"/>
      <c r="AN804" s="35"/>
      <c r="AT804" s="35"/>
      <c r="AU804" s="35"/>
      <c r="AV804" s="35"/>
      <c r="BB804" s="35"/>
      <c r="BC804" s="35"/>
      <c r="BD804" s="35"/>
      <c r="BJ804" s="35"/>
      <c r="BK804" s="35"/>
      <c r="BL804" s="35"/>
      <c r="BR804" s="35"/>
      <c r="BS804" s="35"/>
      <c r="BT804" s="35"/>
      <c r="BZ804" s="35"/>
      <c r="CA804" s="35"/>
      <c r="CB804" s="35"/>
      <c r="CH804" s="35"/>
      <c r="CI804" s="35"/>
      <c r="CJ804" s="35"/>
      <c r="CP804" s="35"/>
      <c r="CQ804" s="35"/>
      <c r="CR804" s="35"/>
      <c r="CX804" s="35"/>
      <c r="CY804" s="35"/>
      <c r="CZ804" s="35"/>
      <c r="DF804" s="35">
        <v>1.897E-8</v>
      </c>
      <c r="DG804" s="35">
        <v>0.64334758250000001</v>
      </c>
      <c r="DH804" s="35">
        <v>55.659143456099997</v>
      </c>
      <c r="DI804" s="29">
        <f t="shared" si="368"/>
        <v>4.4459255517134361E-10</v>
      </c>
      <c r="DJ804" s="29">
        <f t="shared" si="369"/>
        <v>4.4475256301059717E-10</v>
      </c>
      <c r="DK804" s="29">
        <f t="shared" si="370"/>
        <v>4.4475256245497302E-10</v>
      </c>
      <c r="DL804" s="29">
        <f t="shared" si="371"/>
        <v>4.4475256245497302E-10</v>
      </c>
      <c r="DN804" s="35"/>
      <c r="DO804" s="35"/>
      <c r="DP804" s="35"/>
      <c r="DV804" s="35"/>
      <c r="DW804" s="35"/>
      <c r="DX804" s="35"/>
      <c r="ED804" s="35"/>
      <c r="EE804" s="35"/>
      <c r="EF804" s="35"/>
      <c r="EL804" s="35"/>
      <c r="EM804" s="35"/>
      <c r="EN804" s="35"/>
      <c r="ET804" s="35"/>
      <c r="EU804" s="35"/>
      <c r="EV804" s="35"/>
    </row>
    <row r="805" spans="14:152" s="29" customFormat="1" ht="13.5" x14ac:dyDescent="0.3">
      <c r="N805" s="35">
        <v>3.12E-9</v>
      </c>
      <c r="O805" s="35">
        <v>6.0274198542199997</v>
      </c>
      <c r="P805" s="35">
        <v>361.37781986430002</v>
      </c>
      <c r="Q805" s="29">
        <f t="shared" si="364"/>
        <v>2.4465113582175994E-9</v>
      </c>
      <c r="R805" s="29">
        <f t="shared" si="365"/>
        <v>2.4464052888520515E-9</v>
      </c>
      <c r="S805" s="29">
        <f t="shared" si="366"/>
        <v>2.4464052892203851E-9</v>
      </c>
      <c r="T805" s="29">
        <f t="shared" si="367"/>
        <v>2.4464052892203851E-9</v>
      </c>
      <c r="V805" s="35"/>
      <c r="W805" s="35"/>
      <c r="X805" s="35"/>
      <c r="AD805" s="35"/>
      <c r="AE805" s="35"/>
      <c r="AF805" s="35"/>
      <c r="AL805" s="35"/>
      <c r="AM805" s="35"/>
      <c r="AN805" s="35"/>
      <c r="AT805" s="35"/>
      <c r="AU805" s="35"/>
      <c r="AV805" s="35"/>
      <c r="BB805" s="35"/>
      <c r="BC805" s="35"/>
      <c r="BD805" s="35"/>
      <c r="BJ805" s="35"/>
      <c r="BK805" s="35"/>
      <c r="BL805" s="35"/>
      <c r="BR805" s="35"/>
      <c r="BS805" s="35"/>
      <c r="BT805" s="35"/>
      <c r="BZ805" s="35"/>
      <c r="CA805" s="35"/>
      <c r="CB805" s="35"/>
      <c r="CH805" s="35"/>
      <c r="CI805" s="35"/>
      <c r="CJ805" s="35"/>
      <c r="CP805" s="35"/>
      <c r="CQ805" s="35"/>
      <c r="CR805" s="35"/>
      <c r="CX805" s="35"/>
      <c r="CY805" s="35"/>
      <c r="CZ805" s="35"/>
      <c r="DF805" s="35">
        <v>1.7920000000000001E-8</v>
      </c>
      <c r="DG805" s="35">
        <v>5.1480043399999998E-3</v>
      </c>
      <c r="DH805" s="35">
        <v>827.92358748649997</v>
      </c>
      <c r="DI805" s="29">
        <f t="shared" si="368"/>
        <v>1.1337093014135895E-8</v>
      </c>
      <c r="DJ805" s="29">
        <f t="shared" si="369"/>
        <v>1.1338834617268289E-8</v>
      </c>
      <c r="DK805" s="29">
        <f t="shared" si="370"/>
        <v>1.1338834611220948E-8</v>
      </c>
      <c r="DL805" s="29">
        <f t="shared" si="371"/>
        <v>1.1338834611220948E-8</v>
      </c>
      <c r="DN805" s="35"/>
      <c r="DO805" s="35"/>
      <c r="DP805" s="35"/>
      <c r="DV805" s="35"/>
      <c r="DW805" s="35"/>
      <c r="DX805" s="35"/>
      <c r="ED805" s="35"/>
      <c r="EE805" s="35"/>
      <c r="EF805" s="35"/>
      <c r="EL805" s="35"/>
      <c r="EM805" s="35"/>
      <c r="EN805" s="35"/>
      <c r="ET805" s="35"/>
      <c r="EU805" s="35"/>
      <c r="EV805" s="35"/>
    </row>
    <row r="806" spans="14:152" s="29" customFormat="1" ht="13.5" x14ac:dyDescent="0.3">
      <c r="N806" s="35">
        <v>3.3999999999999998E-9</v>
      </c>
      <c r="O806" s="35">
        <v>0.64358874511999997</v>
      </c>
      <c r="P806" s="35">
        <v>303.86169668439999</v>
      </c>
      <c r="Q806" s="29">
        <f t="shared" si="364"/>
        <v>2.5910062672103556E-9</v>
      </c>
      <c r="R806" s="29">
        <f t="shared" si="365"/>
        <v>2.590904860439029E-9</v>
      </c>
      <c r="S806" s="29">
        <f t="shared" si="366"/>
        <v>2.5909048607911705E-9</v>
      </c>
      <c r="T806" s="29">
        <f t="shared" si="367"/>
        <v>2.5909048607911705E-9</v>
      </c>
      <c r="V806" s="35"/>
      <c r="W806" s="35"/>
      <c r="X806" s="35"/>
      <c r="AD806" s="35"/>
      <c r="AE806" s="35"/>
      <c r="AF806" s="35"/>
      <c r="AL806" s="35"/>
      <c r="AM806" s="35"/>
      <c r="AN806" s="35"/>
      <c r="AT806" s="35"/>
      <c r="AU806" s="35"/>
      <c r="AV806" s="35"/>
      <c r="BB806" s="35"/>
      <c r="BC806" s="35"/>
      <c r="BD806" s="35"/>
      <c r="BJ806" s="35"/>
      <c r="BK806" s="35"/>
      <c r="BL806" s="35"/>
      <c r="BR806" s="35"/>
      <c r="BS806" s="35"/>
      <c r="BT806" s="35"/>
      <c r="BZ806" s="35"/>
      <c r="CA806" s="35"/>
      <c r="CB806" s="35"/>
      <c r="CH806" s="35"/>
      <c r="CI806" s="35"/>
      <c r="CJ806" s="35"/>
      <c r="CP806" s="35"/>
      <c r="CQ806" s="35"/>
      <c r="CR806" s="35"/>
      <c r="CX806" s="35"/>
      <c r="CY806" s="35"/>
      <c r="CZ806" s="35"/>
      <c r="DF806" s="35">
        <v>1.831E-8</v>
      </c>
      <c r="DG806" s="35">
        <v>3.69768852728</v>
      </c>
      <c r="DH806" s="35">
        <v>172.45774681450001</v>
      </c>
      <c r="DI806" s="29">
        <f t="shared" si="368"/>
        <v>1.7886310441306242E-8</v>
      </c>
      <c r="DJ806" s="29">
        <f t="shared" si="369"/>
        <v>1.7886412810568299E-8</v>
      </c>
      <c r="DK806" s="29">
        <f t="shared" si="370"/>
        <v>1.7886412810212846E-8</v>
      </c>
      <c r="DL806" s="29">
        <f t="shared" si="371"/>
        <v>1.7886412810212846E-8</v>
      </c>
      <c r="DN806" s="35"/>
      <c r="DO806" s="35"/>
      <c r="DP806" s="35"/>
      <c r="DV806" s="35"/>
      <c r="DW806" s="35"/>
      <c r="DX806" s="35"/>
      <c r="ED806" s="35"/>
      <c r="EE806" s="35"/>
      <c r="EF806" s="35"/>
      <c r="EL806" s="35"/>
      <c r="EM806" s="35"/>
      <c r="EN806" s="35"/>
      <c r="ET806" s="35"/>
      <c r="EU806" s="35"/>
      <c r="EV806" s="35"/>
    </row>
    <row r="807" spans="14:152" s="29" customFormat="1" ht="13.5" x14ac:dyDescent="0.3">
      <c r="N807" s="35">
        <v>3.94E-9</v>
      </c>
      <c r="O807" s="35">
        <v>0.49801994278</v>
      </c>
      <c r="P807" s="35">
        <v>248.46318565920001</v>
      </c>
      <c r="Q807" s="29">
        <f t="shared" si="364"/>
        <v>-7.0094140704166302E-10</v>
      </c>
      <c r="R807" s="29">
        <f t="shared" si="365"/>
        <v>-7.0108743290265549E-10</v>
      </c>
      <c r="S807" s="29">
        <f t="shared" si="366"/>
        <v>-7.0108743239558891E-10</v>
      </c>
      <c r="T807" s="29">
        <f t="shared" si="367"/>
        <v>-7.0108743239558891E-10</v>
      </c>
      <c r="V807" s="35"/>
      <c r="W807" s="35"/>
      <c r="X807" s="35"/>
      <c r="AD807" s="35"/>
      <c r="AE807" s="35"/>
      <c r="AF807" s="35"/>
      <c r="AL807" s="35"/>
      <c r="AM807" s="35"/>
      <c r="AN807" s="35"/>
      <c r="AT807" s="35"/>
      <c r="AU807" s="35"/>
      <c r="AV807" s="35"/>
      <c r="BB807" s="35"/>
      <c r="BC807" s="35"/>
      <c r="BD807" s="35"/>
      <c r="BJ807" s="35"/>
      <c r="BK807" s="35"/>
      <c r="BL807" s="35"/>
      <c r="BR807" s="35"/>
      <c r="BS807" s="35"/>
      <c r="BT807" s="35"/>
      <c r="BZ807" s="35"/>
      <c r="CA807" s="35"/>
      <c r="CB807" s="35"/>
      <c r="CH807" s="35"/>
      <c r="CI807" s="35"/>
      <c r="CJ807" s="35"/>
      <c r="CP807" s="35"/>
      <c r="CQ807" s="35"/>
      <c r="CR807" s="35"/>
      <c r="CX807" s="35"/>
      <c r="CY807" s="35"/>
      <c r="CZ807" s="35"/>
      <c r="DF807" s="35">
        <v>1.7900000000000001E-8</v>
      </c>
      <c r="DG807" s="35">
        <v>4.8006297772000002</v>
      </c>
      <c r="DH807" s="35">
        <v>3576.2897934404</v>
      </c>
      <c r="DI807" s="29">
        <f t="shared" si="368"/>
        <v>1.7873421500949889E-8</v>
      </c>
      <c r="DJ807" s="29">
        <f t="shared" si="369"/>
        <v>1.7873947484007452E-8</v>
      </c>
      <c r="DK807" s="29">
        <f t="shared" si="370"/>
        <v>1.7873947482190113E-8</v>
      </c>
      <c r="DL807" s="29">
        <f t="shared" si="371"/>
        <v>1.7873947482190113E-8</v>
      </c>
      <c r="DN807" s="35"/>
      <c r="DO807" s="35"/>
      <c r="DP807" s="35"/>
      <c r="DV807" s="35"/>
      <c r="DW807" s="35"/>
      <c r="DX807" s="35"/>
      <c r="ED807" s="35"/>
      <c r="EE807" s="35"/>
      <c r="EF807" s="35"/>
      <c r="EL807" s="35"/>
      <c r="EM807" s="35"/>
      <c r="EN807" s="35"/>
      <c r="ET807" s="35"/>
      <c r="EU807" s="35"/>
      <c r="EV807" s="35"/>
    </row>
    <row r="808" spans="14:152" s="29" customFormat="1" ht="13.5" x14ac:dyDescent="0.3">
      <c r="N808" s="35">
        <v>3.0899999999999999E-9</v>
      </c>
      <c r="O808" s="35">
        <v>5.8353548765900003</v>
      </c>
      <c r="P808" s="35">
        <v>236.19364511789999</v>
      </c>
      <c r="Q808" s="29">
        <f t="shared" si="364"/>
        <v>-2.9963632924788458E-9</v>
      </c>
      <c r="R808" s="29">
        <f t="shared" si="365"/>
        <v>-2.9963903193712344E-9</v>
      </c>
      <c r="S808" s="29">
        <f t="shared" si="366"/>
        <v>-2.9963903192773907E-9</v>
      </c>
      <c r="T808" s="29">
        <f t="shared" si="367"/>
        <v>-2.9963903192773907E-9</v>
      </c>
      <c r="V808" s="35"/>
      <c r="W808" s="35"/>
      <c r="X808" s="35"/>
      <c r="AD808" s="35"/>
      <c r="AE808" s="35"/>
      <c r="AF808" s="35"/>
      <c r="AL808" s="35"/>
      <c r="AM808" s="35"/>
      <c r="AN808" s="35"/>
      <c r="AT808" s="35"/>
      <c r="AU808" s="35"/>
      <c r="AV808" s="35"/>
      <c r="BB808" s="35"/>
      <c r="BC808" s="35"/>
      <c r="BD808" s="35"/>
      <c r="BJ808" s="35"/>
      <c r="BK808" s="35"/>
      <c r="BL808" s="35"/>
      <c r="BR808" s="35"/>
      <c r="BS808" s="35"/>
      <c r="BT808" s="35"/>
      <c r="BZ808" s="35"/>
      <c r="CA808" s="35"/>
      <c r="CB808" s="35"/>
      <c r="CH808" s="35"/>
      <c r="CI808" s="35"/>
      <c r="CJ808" s="35"/>
      <c r="CP808" s="35"/>
      <c r="CQ808" s="35"/>
      <c r="CR808" s="35"/>
      <c r="CX808" s="35"/>
      <c r="CY808" s="35"/>
      <c r="CZ808" s="35"/>
      <c r="DF808" s="35">
        <v>1.6980000000000001E-8</v>
      </c>
      <c r="DG808" s="35">
        <v>0.72475212282000001</v>
      </c>
      <c r="DH808" s="35">
        <v>295.19424100610001</v>
      </c>
      <c r="DI808" s="29">
        <f t="shared" si="368"/>
        <v>1.2261774636151097E-8</v>
      </c>
      <c r="DJ808" s="29">
        <f t="shared" si="369"/>
        <v>1.226124902328538E-8</v>
      </c>
      <c r="DK808" s="29">
        <f t="shared" si="370"/>
        <v>1.2261249025110594E-8</v>
      </c>
      <c r="DL808" s="29">
        <f t="shared" si="371"/>
        <v>1.2261249025110594E-8</v>
      </c>
      <c r="DN808" s="35"/>
      <c r="DO808" s="35"/>
      <c r="DP808" s="35"/>
      <c r="DV808" s="35"/>
      <c r="DW808" s="35"/>
      <c r="DX808" s="35"/>
      <c r="ED808" s="35"/>
      <c r="EE808" s="35"/>
      <c r="EF808" s="35"/>
      <c r="EL808" s="35"/>
      <c r="EM808" s="35"/>
      <c r="EN808" s="35"/>
      <c r="ET808" s="35"/>
      <c r="EU808" s="35"/>
      <c r="EV808" s="35"/>
    </row>
    <row r="809" spans="14:152" s="29" customFormat="1" ht="13.5" x14ac:dyDescent="0.3">
      <c r="N809" s="35">
        <v>3.2500000000000002E-9</v>
      </c>
      <c r="O809" s="35">
        <v>2.65292455786</v>
      </c>
      <c r="P809" s="35">
        <v>757.21715453419995</v>
      </c>
      <c r="Q809" s="29">
        <f t="shared" si="364"/>
        <v>-2.3637690322695078E-9</v>
      </c>
      <c r="R809" s="29">
        <f t="shared" si="365"/>
        <v>-2.3635129943156628E-9</v>
      </c>
      <c r="S809" s="29">
        <f t="shared" si="366"/>
        <v>-2.3635129952048017E-9</v>
      </c>
      <c r="T809" s="29">
        <f t="shared" si="367"/>
        <v>-2.3635129952048017E-9</v>
      </c>
      <c r="V809" s="35"/>
      <c r="W809" s="35"/>
      <c r="X809" s="35"/>
      <c r="AD809" s="35"/>
      <c r="AE809" s="35"/>
      <c r="AF809" s="35"/>
      <c r="AL809" s="35"/>
      <c r="AM809" s="35"/>
      <c r="AN809" s="35"/>
      <c r="AT809" s="35"/>
      <c r="AU809" s="35"/>
      <c r="AV809" s="35"/>
      <c r="BB809" s="35"/>
      <c r="BC809" s="35"/>
      <c r="BD809" s="35"/>
      <c r="BJ809" s="35"/>
      <c r="BK809" s="35"/>
      <c r="BL809" s="35"/>
      <c r="BR809" s="35"/>
      <c r="BS809" s="35"/>
      <c r="BT809" s="35"/>
      <c r="BZ809" s="35"/>
      <c r="CA809" s="35"/>
      <c r="CB809" s="35"/>
      <c r="CH809" s="35"/>
      <c r="CI809" s="35"/>
      <c r="CJ809" s="35"/>
      <c r="CP809" s="35"/>
      <c r="CQ809" s="35"/>
      <c r="CR809" s="35"/>
      <c r="CX809" s="35"/>
      <c r="CY809" s="35"/>
      <c r="CZ809" s="35"/>
      <c r="DF809" s="35">
        <v>1.7439999999999999E-8</v>
      </c>
      <c r="DG809" s="35">
        <v>3.4525618328999998</v>
      </c>
      <c r="DH809" s="35">
        <v>238.57188970350001</v>
      </c>
      <c r="DI809" s="29">
        <f t="shared" si="368"/>
        <v>8.7646884373060253E-9</v>
      </c>
      <c r="DJ809" s="29">
        <f t="shared" si="369"/>
        <v>8.7652336971393144E-9</v>
      </c>
      <c r="DK809" s="29">
        <f t="shared" si="370"/>
        <v>8.7652336952459443E-9</v>
      </c>
      <c r="DL809" s="29">
        <f t="shared" si="371"/>
        <v>8.7652336952459443E-9</v>
      </c>
      <c r="DN809" s="35"/>
      <c r="DO809" s="35"/>
      <c r="DP809" s="35"/>
      <c r="DV809" s="35"/>
      <c r="DW809" s="35"/>
      <c r="DX809" s="35"/>
      <c r="ED809" s="35"/>
      <c r="EE809" s="35"/>
      <c r="EF809" s="35"/>
      <c r="EL809" s="35"/>
      <c r="EM809" s="35"/>
      <c r="EN809" s="35"/>
      <c r="ET809" s="35"/>
      <c r="EU809" s="35"/>
      <c r="EV809" s="35"/>
    </row>
    <row r="810" spans="14:152" s="29" customFormat="1" ht="13.5" x14ac:dyDescent="0.3">
      <c r="N810" s="35">
        <v>3.65E-9</v>
      </c>
      <c r="O810" s="35">
        <v>0.56788400591999999</v>
      </c>
      <c r="P810" s="35">
        <v>402.2191684878</v>
      </c>
      <c r="Q810" s="29">
        <f t="shared" si="364"/>
        <v>2.4967703846671072E-9</v>
      </c>
      <c r="R810" s="29">
        <f t="shared" si="365"/>
        <v>2.496932710820118E-9</v>
      </c>
      <c r="S810" s="29">
        <f t="shared" si="366"/>
        <v>2.4969327102564626E-9</v>
      </c>
      <c r="T810" s="29">
        <f t="shared" si="367"/>
        <v>2.4969327102564626E-9</v>
      </c>
      <c r="V810" s="35"/>
      <c r="W810" s="35"/>
      <c r="X810" s="35"/>
      <c r="AD810" s="35"/>
      <c r="AE810" s="35"/>
      <c r="AF810" s="35"/>
      <c r="AL810" s="35"/>
      <c r="AM810" s="35"/>
      <c r="AN810" s="35"/>
      <c r="AT810" s="35"/>
      <c r="AU810" s="35"/>
      <c r="AV810" s="35"/>
      <c r="BB810" s="35"/>
      <c r="BC810" s="35"/>
      <c r="BD810" s="35"/>
      <c r="BJ810" s="35"/>
      <c r="BK810" s="35"/>
      <c r="BL810" s="35"/>
      <c r="BR810" s="35"/>
      <c r="BS810" s="35"/>
      <c r="BT810" s="35"/>
      <c r="BZ810" s="35"/>
      <c r="CA810" s="35"/>
      <c r="CB810" s="35"/>
      <c r="CH810" s="35"/>
      <c r="CI810" s="35"/>
      <c r="CJ810" s="35"/>
      <c r="CP810" s="35"/>
      <c r="CQ810" s="35"/>
      <c r="CR810" s="35"/>
      <c r="CX810" s="35"/>
      <c r="CY810" s="35"/>
      <c r="CZ810" s="35"/>
      <c r="DF810" s="35">
        <v>2.3339999999999999E-8</v>
      </c>
      <c r="DG810" s="35">
        <v>1.51845210531</v>
      </c>
      <c r="DH810" s="35">
        <v>170.01006625970001</v>
      </c>
      <c r="DI810" s="29">
        <f t="shared" si="368"/>
        <v>-9.7859754365227351E-9</v>
      </c>
      <c r="DJ810" s="29">
        <f t="shared" si="369"/>
        <v>-9.7865215052230433E-9</v>
      </c>
      <c r="DK810" s="29">
        <f t="shared" si="370"/>
        <v>-9.7865215033268608E-9</v>
      </c>
      <c r="DL810" s="29">
        <f t="shared" si="371"/>
        <v>-9.7865215033268608E-9</v>
      </c>
      <c r="DN810" s="35"/>
      <c r="DO810" s="35"/>
      <c r="DP810" s="35"/>
      <c r="DV810" s="35"/>
      <c r="DW810" s="35"/>
      <c r="DX810" s="35"/>
      <c r="ED810" s="35"/>
      <c r="EE810" s="35"/>
      <c r="EF810" s="35"/>
      <c r="EL810" s="35"/>
      <c r="EM810" s="35"/>
      <c r="EN810" s="35"/>
      <c r="ET810" s="35"/>
      <c r="EU810" s="35"/>
      <c r="EV810" s="35"/>
    </row>
    <row r="811" spans="14:152" s="29" customFormat="1" ht="13.5" x14ac:dyDescent="0.3">
      <c r="N811" s="35">
        <v>3.4200000000000002E-9</v>
      </c>
      <c r="O811" s="35">
        <v>3.8345018588599999</v>
      </c>
      <c r="P811" s="35">
        <v>519.39602435610004</v>
      </c>
      <c r="Q811" s="29">
        <f t="shared" si="364"/>
        <v>3.2713742171388636E-9</v>
      </c>
      <c r="R811" s="29">
        <f t="shared" si="365"/>
        <v>3.2712956906466965E-9</v>
      </c>
      <c r="S811" s="29">
        <f t="shared" si="366"/>
        <v>3.271295690919413E-9</v>
      </c>
      <c r="T811" s="29">
        <f t="shared" si="367"/>
        <v>3.271295690919413E-9</v>
      </c>
      <c r="V811" s="35"/>
      <c r="W811" s="35"/>
      <c r="X811" s="35"/>
      <c r="AD811" s="35"/>
      <c r="AE811" s="35"/>
      <c r="AF811" s="35"/>
      <c r="AL811" s="35"/>
      <c r="AM811" s="35"/>
      <c r="AN811" s="35"/>
      <c r="AT811" s="35"/>
      <c r="AU811" s="35"/>
      <c r="AV811" s="35"/>
      <c r="BB811" s="35"/>
      <c r="BC811" s="35"/>
      <c r="BD811" s="35"/>
      <c r="BJ811" s="35"/>
      <c r="BK811" s="35"/>
      <c r="BL811" s="35"/>
      <c r="BR811" s="35"/>
      <c r="BS811" s="35"/>
      <c r="BT811" s="35"/>
      <c r="BZ811" s="35"/>
      <c r="CA811" s="35"/>
      <c r="CB811" s="35"/>
      <c r="CH811" s="35"/>
      <c r="CI811" s="35"/>
      <c r="CJ811" s="35"/>
      <c r="CP811" s="35"/>
      <c r="CQ811" s="35"/>
      <c r="CR811" s="35"/>
      <c r="CX811" s="35"/>
      <c r="CY811" s="35"/>
      <c r="CZ811" s="35"/>
      <c r="DF811" s="35">
        <v>1.6689999999999999E-8</v>
      </c>
      <c r="DG811" s="35">
        <v>4.4462054929499999</v>
      </c>
      <c r="DH811" s="35">
        <v>4319.2798539730002</v>
      </c>
      <c r="DI811" s="29">
        <f t="shared" si="368"/>
        <v>1.1643270441215505E-8</v>
      </c>
      <c r="DJ811" s="29">
        <f t="shared" si="369"/>
        <v>1.1635438672473584E-8</v>
      </c>
      <c r="DK811" s="29">
        <f t="shared" si="370"/>
        <v>1.1635438699677719E-8</v>
      </c>
      <c r="DL811" s="29">
        <f t="shared" si="371"/>
        <v>1.1635438699677719E-8</v>
      </c>
      <c r="DN811" s="35"/>
      <c r="DO811" s="35"/>
      <c r="DP811" s="35"/>
      <c r="DV811" s="35"/>
      <c r="DW811" s="35"/>
      <c r="DX811" s="35"/>
      <c r="ED811" s="35"/>
      <c r="EE811" s="35"/>
      <c r="EF811" s="35"/>
      <c r="EL811" s="35"/>
      <c r="EM811" s="35"/>
      <c r="EN811" s="35"/>
      <c r="ET811" s="35"/>
      <c r="EU811" s="35"/>
      <c r="EV811" s="35"/>
    </row>
    <row r="812" spans="14:152" s="29" customFormat="1" ht="13.5" x14ac:dyDescent="0.3">
      <c r="N812" s="35">
        <v>3.0600000000000002E-9</v>
      </c>
      <c r="O812" s="35">
        <v>0.35126074896999998</v>
      </c>
      <c r="P812" s="35">
        <v>354.9979860464</v>
      </c>
      <c r="Q812" s="29">
        <f t="shared" si="364"/>
        <v>3.0178933555326381E-9</v>
      </c>
      <c r="R812" s="29">
        <f t="shared" si="365"/>
        <v>3.0178661282557999E-9</v>
      </c>
      <c r="S812" s="29">
        <f t="shared" si="366"/>
        <v>3.0178661283503607E-9</v>
      </c>
      <c r="T812" s="29">
        <f t="shared" si="367"/>
        <v>3.0178661283503607E-9</v>
      </c>
      <c r="V812" s="35"/>
      <c r="W812" s="35"/>
      <c r="X812" s="35"/>
      <c r="AD812" s="35"/>
      <c r="AE812" s="35"/>
      <c r="AF812" s="35"/>
      <c r="AL812" s="35"/>
      <c r="AM812" s="35"/>
      <c r="AN812" s="35"/>
      <c r="AT812" s="35"/>
      <c r="AU812" s="35"/>
      <c r="AV812" s="35"/>
      <c r="BB812" s="35"/>
      <c r="BC812" s="35"/>
      <c r="BD812" s="35"/>
      <c r="BJ812" s="35"/>
      <c r="BK812" s="35"/>
      <c r="BL812" s="35"/>
      <c r="BR812" s="35"/>
      <c r="BS812" s="35"/>
      <c r="BT812" s="35"/>
      <c r="BZ812" s="35"/>
      <c r="CA812" s="35"/>
      <c r="CB812" s="35"/>
      <c r="CH812" s="35"/>
      <c r="CI812" s="35"/>
      <c r="CJ812" s="35"/>
      <c r="CP812" s="35"/>
      <c r="CQ812" s="35"/>
      <c r="CR812" s="35"/>
      <c r="CX812" s="35"/>
      <c r="CY812" s="35"/>
      <c r="CZ812" s="35"/>
      <c r="DF812" s="35">
        <v>1.939E-8</v>
      </c>
      <c r="DG812" s="35">
        <v>3.4392782694499999</v>
      </c>
      <c r="DH812" s="35">
        <v>102.57150935679999</v>
      </c>
      <c r="DI812" s="29">
        <f t="shared" si="368"/>
        <v>7.4228458895545868E-9</v>
      </c>
      <c r="DJ812" s="29">
        <f t="shared" si="369"/>
        <v>7.422567372493725E-9</v>
      </c>
      <c r="DK812" s="29">
        <f t="shared" si="370"/>
        <v>7.4225673734608612E-9</v>
      </c>
      <c r="DL812" s="29">
        <f t="shared" si="371"/>
        <v>7.4225673734608612E-9</v>
      </c>
      <c r="DN812" s="35"/>
      <c r="DO812" s="35"/>
      <c r="DP812" s="35"/>
      <c r="DV812" s="35"/>
      <c r="DW812" s="35"/>
      <c r="DX812" s="35"/>
      <c r="ED812" s="35"/>
      <c r="EE812" s="35"/>
      <c r="EF812" s="35"/>
      <c r="EL812" s="35"/>
      <c r="EM812" s="35"/>
      <c r="EN812" s="35"/>
      <c r="ET812" s="35"/>
      <c r="EU812" s="35"/>
      <c r="EV812" s="35"/>
    </row>
    <row r="813" spans="14:152" s="29" customFormat="1" ht="13.5" x14ac:dyDescent="0.3">
      <c r="N813" s="35">
        <v>3.1399999999999999E-9</v>
      </c>
      <c r="O813" s="35">
        <v>5.4208693515200004</v>
      </c>
      <c r="P813" s="35">
        <v>1151.4290041439001</v>
      </c>
      <c r="Q813" s="29">
        <f t="shared" si="364"/>
        <v>1.6687595962052209E-9</v>
      </c>
      <c r="R813" s="29">
        <f t="shared" si="365"/>
        <v>1.6682953203962315E-9</v>
      </c>
      <c r="S813" s="29">
        <f t="shared" si="366"/>
        <v>1.6682953220085006E-9</v>
      </c>
      <c r="T813" s="29">
        <f t="shared" si="367"/>
        <v>1.6682953220085006E-9</v>
      </c>
      <c r="V813" s="35"/>
      <c r="W813" s="35"/>
      <c r="X813" s="35"/>
      <c r="AD813" s="35"/>
      <c r="AE813" s="35"/>
      <c r="AF813" s="35"/>
      <c r="AL813" s="35"/>
      <c r="AM813" s="35"/>
      <c r="AN813" s="35"/>
      <c r="AT813" s="35"/>
      <c r="AU813" s="35"/>
      <c r="AV813" s="35"/>
      <c r="BB813" s="35"/>
      <c r="BC813" s="35"/>
      <c r="BD813" s="35"/>
      <c r="BJ813" s="35"/>
      <c r="BK813" s="35"/>
      <c r="BL813" s="35"/>
      <c r="BR813" s="35"/>
      <c r="BS813" s="35"/>
      <c r="BT813" s="35"/>
      <c r="BZ813" s="35"/>
      <c r="CA813" s="35"/>
      <c r="CB813" s="35"/>
      <c r="CH813" s="35"/>
      <c r="CI813" s="35"/>
      <c r="CJ813" s="35"/>
      <c r="CP813" s="35"/>
      <c r="CQ813" s="35"/>
      <c r="CR813" s="35"/>
      <c r="CX813" s="35"/>
      <c r="CY813" s="35"/>
      <c r="CZ813" s="35"/>
      <c r="DF813" s="35">
        <v>1.733E-8</v>
      </c>
      <c r="DG813" s="35">
        <v>5.9681590742199999</v>
      </c>
      <c r="DH813" s="35">
        <v>837.69726336320002</v>
      </c>
      <c r="DI813" s="29">
        <f t="shared" si="368"/>
        <v>1.297845151330374E-8</v>
      </c>
      <c r="DJ813" s="29">
        <f t="shared" si="369"/>
        <v>1.2979909711245509E-8</v>
      </c>
      <c r="DK813" s="29">
        <f t="shared" si="370"/>
        <v>1.297990970618234E-8</v>
      </c>
      <c r="DL813" s="29">
        <f t="shared" si="371"/>
        <v>1.297990970618234E-8</v>
      </c>
      <c r="DN813" s="35"/>
      <c r="DO813" s="35"/>
      <c r="DP813" s="35"/>
      <c r="DV813" s="35"/>
      <c r="DW813" s="35"/>
      <c r="DX813" s="35"/>
      <c r="ED813" s="35"/>
      <c r="EE813" s="35"/>
      <c r="EF813" s="35"/>
      <c r="EL813" s="35"/>
      <c r="EM813" s="35"/>
      <c r="EN813" s="35"/>
      <c r="ET813" s="35"/>
      <c r="EU813" s="35"/>
      <c r="EV813" s="35"/>
    </row>
    <row r="814" spans="14:152" s="29" customFormat="1" ht="13.5" x14ac:dyDescent="0.3">
      <c r="N814" s="35">
        <v>3.84E-9</v>
      </c>
      <c r="O814" s="35">
        <v>9.3677606420000004E-2</v>
      </c>
      <c r="P814" s="35">
        <v>201.5196819912</v>
      </c>
      <c r="Q814" s="29">
        <f t="shared" si="364"/>
        <v>-3.7430837820897069E-9</v>
      </c>
      <c r="R814" s="29">
        <f t="shared" si="365"/>
        <v>-3.7431099679243954E-9</v>
      </c>
      <c r="S814" s="29">
        <f t="shared" si="366"/>
        <v>-3.7431099678334717E-9</v>
      </c>
      <c r="T814" s="29">
        <f t="shared" si="367"/>
        <v>-3.7431099678334717E-9</v>
      </c>
      <c r="V814" s="35"/>
      <c r="W814" s="35"/>
      <c r="X814" s="35"/>
      <c r="AD814" s="35"/>
      <c r="AE814" s="35"/>
      <c r="AF814" s="35"/>
      <c r="AL814" s="35"/>
      <c r="AM814" s="35"/>
      <c r="AN814" s="35"/>
      <c r="AT814" s="35"/>
      <c r="AU814" s="35"/>
      <c r="AV814" s="35"/>
      <c r="BB814" s="35"/>
      <c r="BC814" s="35"/>
      <c r="BD814" s="35"/>
      <c r="BJ814" s="35"/>
      <c r="BK814" s="35"/>
      <c r="BL814" s="35"/>
      <c r="BR814" s="35"/>
      <c r="BS814" s="35"/>
      <c r="BT814" s="35"/>
      <c r="BZ814" s="35"/>
      <c r="CA814" s="35"/>
      <c r="CB814" s="35"/>
      <c r="CH814" s="35"/>
      <c r="CI814" s="35"/>
      <c r="CJ814" s="35"/>
      <c r="CP814" s="35"/>
      <c r="CQ814" s="35"/>
      <c r="CR814" s="35"/>
      <c r="CX814" s="35"/>
      <c r="CY814" s="35"/>
      <c r="CZ814" s="35"/>
      <c r="DF814" s="35">
        <v>1.686E-8</v>
      </c>
      <c r="DG814" s="35">
        <v>2.12870436615</v>
      </c>
      <c r="DH814" s="35">
        <v>491.55792945680003</v>
      </c>
      <c r="DI814" s="29">
        <f t="shared" si="368"/>
        <v>-1.3027227000558508E-8</v>
      </c>
      <c r="DJ814" s="29">
        <f t="shared" si="369"/>
        <v>-1.3028024464640987E-8</v>
      </c>
      <c r="DK814" s="29">
        <f t="shared" si="370"/>
        <v>-1.3028024461871957E-8</v>
      </c>
      <c r="DL814" s="29">
        <f t="shared" si="371"/>
        <v>-1.3028024461871957E-8</v>
      </c>
      <c r="DN814" s="35"/>
      <c r="DO814" s="35"/>
      <c r="DP814" s="35"/>
      <c r="DV814" s="35"/>
      <c r="DW814" s="35"/>
      <c r="DX814" s="35"/>
      <c r="ED814" s="35"/>
      <c r="EE814" s="35"/>
      <c r="EF814" s="35"/>
      <c r="EL814" s="35"/>
      <c r="EM814" s="35"/>
      <c r="EN814" s="35"/>
      <c r="ET814" s="35"/>
      <c r="EU814" s="35"/>
      <c r="EV814" s="35"/>
    </row>
    <row r="815" spans="14:152" s="29" customFormat="1" ht="13.5" x14ac:dyDescent="0.3">
      <c r="N815" s="35">
        <v>3.0699999999999999E-9</v>
      </c>
      <c r="O815" s="35">
        <v>5.62165090342</v>
      </c>
      <c r="P815" s="35">
        <v>426.48631629139999</v>
      </c>
      <c r="Q815" s="29">
        <f t="shared" si="364"/>
        <v>3.0695151059760309E-9</v>
      </c>
      <c r="R815" s="29">
        <f t="shared" si="365"/>
        <v>3.0695115721809906E-9</v>
      </c>
      <c r="S815" s="29">
        <f t="shared" si="366"/>
        <v>3.0695115721932841E-9</v>
      </c>
      <c r="T815" s="29">
        <f t="shared" si="367"/>
        <v>3.0695115721932841E-9</v>
      </c>
      <c r="V815" s="35"/>
      <c r="W815" s="35"/>
      <c r="X815" s="35"/>
      <c r="AD815" s="35"/>
      <c r="AE815" s="35"/>
      <c r="AF815" s="35"/>
      <c r="AL815" s="35"/>
      <c r="AM815" s="35"/>
      <c r="AN815" s="35"/>
      <c r="AT815" s="35"/>
      <c r="AU815" s="35"/>
      <c r="AV815" s="35"/>
      <c r="BB815" s="35"/>
      <c r="BC815" s="35"/>
      <c r="BD815" s="35"/>
      <c r="BJ815" s="35"/>
      <c r="BK815" s="35"/>
      <c r="BL815" s="35"/>
      <c r="BR815" s="35"/>
      <c r="BS815" s="35"/>
      <c r="BT815" s="35"/>
      <c r="BZ815" s="35"/>
      <c r="CA815" s="35"/>
      <c r="CB815" s="35"/>
      <c r="CH815" s="35"/>
      <c r="CI815" s="35"/>
      <c r="CJ815" s="35"/>
      <c r="CP815" s="35"/>
      <c r="CQ815" s="35"/>
      <c r="CR815" s="35"/>
      <c r="CX815" s="35"/>
      <c r="CY815" s="35"/>
      <c r="CZ815" s="35"/>
      <c r="DF815" s="35">
        <v>1.651E-8</v>
      </c>
      <c r="DG815" s="35">
        <v>3.2058662447500001</v>
      </c>
      <c r="DH815" s="35">
        <v>281.17959532560002</v>
      </c>
      <c r="DI815" s="29">
        <f t="shared" si="368"/>
        <v>1.3395641490681384E-9</v>
      </c>
      <c r="DJ815" s="29">
        <f t="shared" si="369"/>
        <v>1.3402655278854574E-9</v>
      </c>
      <c r="DK815" s="29">
        <f t="shared" si="370"/>
        <v>1.3402655254499424E-9</v>
      </c>
      <c r="DL815" s="29">
        <f t="shared" si="371"/>
        <v>1.3402655254499424E-9</v>
      </c>
      <c r="DN815" s="35"/>
      <c r="DO815" s="35"/>
      <c r="DP815" s="35"/>
      <c r="DV815" s="35"/>
      <c r="DW815" s="35"/>
      <c r="DX815" s="35"/>
      <c r="ED815" s="35"/>
      <c r="EE815" s="35"/>
      <c r="EF815" s="35"/>
      <c r="EL815" s="35"/>
      <c r="EM815" s="35"/>
      <c r="EN815" s="35"/>
      <c r="ET815" s="35"/>
      <c r="EU815" s="35"/>
      <c r="EV815" s="35"/>
    </row>
    <row r="816" spans="14:152" s="29" customFormat="1" ht="13.5" x14ac:dyDescent="0.3">
      <c r="N816" s="35">
        <v>3.0100000000000002E-9</v>
      </c>
      <c r="O816" s="35">
        <v>1.7855020503900001</v>
      </c>
      <c r="P816" s="35">
        <v>1354.4331588434</v>
      </c>
      <c r="Q816" s="29">
        <f t="shared" si="364"/>
        <v>6.6309359391585637E-10</v>
      </c>
      <c r="R816" s="29">
        <f t="shared" si="365"/>
        <v>6.624907730367503E-10</v>
      </c>
      <c r="S816" s="29">
        <f t="shared" si="366"/>
        <v>6.6249077513006897E-10</v>
      </c>
      <c r="T816" s="29">
        <f t="shared" si="367"/>
        <v>6.6249077513006897E-10</v>
      </c>
      <c r="V816" s="35"/>
      <c r="W816" s="35"/>
      <c r="X816" s="35"/>
      <c r="AD816" s="35"/>
      <c r="AE816" s="35"/>
      <c r="AF816" s="35"/>
      <c r="AL816" s="35"/>
      <c r="AM816" s="35"/>
      <c r="AN816" s="35"/>
      <c r="AT816" s="35"/>
      <c r="AU816" s="35"/>
      <c r="AV816" s="35"/>
      <c r="BB816" s="35"/>
      <c r="BC816" s="35"/>
      <c r="BD816" s="35"/>
      <c r="BJ816" s="35"/>
      <c r="BK816" s="35"/>
      <c r="BL816" s="35"/>
      <c r="BR816" s="35"/>
      <c r="BS816" s="35"/>
      <c r="BT816" s="35"/>
      <c r="BZ816" s="35"/>
      <c r="CA816" s="35"/>
      <c r="CB816" s="35"/>
      <c r="CH816" s="35"/>
      <c r="CI816" s="35"/>
      <c r="CJ816" s="35"/>
      <c r="CP816" s="35"/>
      <c r="CQ816" s="35"/>
      <c r="CR816" s="35"/>
      <c r="CX816" s="35"/>
      <c r="CY816" s="35"/>
      <c r="CZ816" s="35"/>
      <c r="DF816" s="35">
        <v>1.8839999999999999E-8</v>
      </c>
      <c r="DG816" s="35">
        <v>4.2444781244999996</v>
      </c>
      <c r="DH816" s="35">
        <v>13.4933808187</v>
      </c>
      <c r="DI816" s="29">
        <f t="shared" si="368"/>
        <v>-4.6383197652012033E-9</v>
      </c>
      <c r="DJ816" s="29">
        <f t="shared" si="369"/>
        <v>-4.6383571143575637E-9</v>
      </c>
      <c r="DK816" s="29">
        <f t="shared" si="370"/>
        <v>-4.6383571142278668E-9</v>
      </c>
      <c r="DL816" s="29">
        <f t="shared" si="371"/>
        <v>-4.6383571142278668E-9</v>
      </c>
      <c r="DN816" s="35"/>
      <c r="DO816" s="35"/>
      <c r="DP816" s="35"/>
      <c r="DV816" s="35"/>
      <c r="DW816" s="35"/>
      <c r="DX816" s="35"/>
      <c r="ED816" s="35"/>
      <c r="EE816" s="35"/>
      <c r="EF816" s="35"/>
      <c r="EL816" s="35"/>
      <c r="EM816" s="35"/>
      <c r="EN816" s="35"/>
      <c r="ET816" s="35"/>
      <c r="EU816" s="35"/>
      <c r="EV816" s="35"/>
    </row>
    <row r="817" spans="14:152" s="29" customFormat="1" ht="13.5" x14ac:dyDescent="0.3">
      <c r="N817" s="35">
        <v>3E-9</v>
      </c>
      <c r="O817" s="35">
        <v>5.2342632453900002</v>
      </c>
      <c r="P817" s="35">
        <v>190.4045457581</v>
      </c>
      <c r="Q817" s="29">
        <f t="shared" si="364"/>
        <v>-1.3661756080863603E-9</v>
      </c>
      <c r="R817" s="29">
        <f t="shared" si="365"/>
        <v>-1.3660985194140487E-9</v>
      </c>
      <c r="S817" s="29">
        <f t="shared" si="366"/>
        <v>-1.366098519681738E-9</v>
      </c>
      <c r="T817" s="29">
        <f t="shared" si="367"/>
        <v>-1.366098519681738E-9</v>
      </c>
      <c r="V817" s="35"/>
      <c r="W817" s="35"/>
      <c r="X817" s="35"/>
      <c r="AD817" s="35"/>
      <c r="AE817" s="35"/>
      <c r="AF817" s="35"/>
      <c r="AL817" s="35"/>
      <c r="AM817" s="35"/>
      <c r="AN817" s="35"/>
      <c r="AT817" s="35"/>
      <c r="AU817" s="35"/>
      <c r="AV817" s="35"/>
      <c r="BB817" s="35"/>
      <c r="BC817" s="35"/>
      <c r="BD817" s="35"/>
      <c r="BJ817" s="35"/>
      <c r="BK817" s="35"/>
      <c r="BL817" s="35"/>
      <c r="BR817" s="35"/>
      <c r="BS817" s="35"/>
      <c r="BT817" s="35"/>
      <c r="BZ817" s="35"/>
      <c r="CA817" s="35"/>
      <c r="CB817" s="35"/>
      <c r="CH817" s="35"/>
      <c r="CI817" s="35"/>
      <c r="CJ817" s="35"/>
      <c r="CP817" s="35"/>
      <c r="CQ817" s="35"/>
      <c r="CR817" s="35"/>
      <c r="CX817" s="35"/>
      <c r="CY817" s="35"/>
      <c r="CZ817" s="35"/>
      <c r="DF817" s="35">
        <v>1.88E-8</v>
      </c>
      <c r="DG817" s="35">
        <v>0.33845094634</v>
      </c>
      <c r="DH817" s="35">
        <v>214.94362684070001</v>
      </c>
      <c r="DI817" s="29">
        <f t="shared" si="368"/>
        <v>-1.4523924445767492E-8</v>
      </c>
      <c r="DJ817" s="29">
        <f t="shared" si="369"/>
        <v>-1.4524313377591216E-8</v>
      </c>
      <c r="DK817" s="29">
        <f t="shared" si="370"/>
        <v>-1.4524313376240693E-8</v>
      </c>
      <c r="DL817" s="29">
        <f t="shared" si="371"/>
        <v>-1.4524313376240693E-8</v>
      </c>
      <c r="DN817" s="35"/>
      <c r="DO817" s="35"/>
      <c r="DP817" s="35"/>
      <c r="DV817" s="35"/>
      <c r="DW817" s="35"/>
      <c r="DX817" s="35"/>
      <c r="ED817" s="35"/>
      <c r="EE817" s="35"/>
      <c r="EF817" s="35"/>
      <c r="EL817" s="35"/>
      <c r="EM817" s="35"/>
      <c r="EN817" s="35"/>
      <c r="ET817" s="35"/>
      <c r="EU817" s="35"/>
      <c r="EV817" s="35"/>
    </row>
    <row r="818" spans="14:152" s="29" customFormat="1" ht="13.5" x14ac:dyDescent="0.3">
      <c r="N818" s="35">
        <v>2.9600000000000001E-9</v>
      </c>
      <c r="O818" s="35">
        <v>3.15801280224</v>
      </c>
      <c r="P818" s="35">
        <v>192.8522263129</v>
      </c>
      <c r="Q818" s="29">
        <f t="shared" si="364"/>
        <v>2.9599251163008623E-9</v>
      </c>
      <c r="R818" s="29">
        <f t="shared" si="365"/>
        <v>2.9599257305433302E-9</v>
      </c>
      <c r="S818" s="29">
        <f t="shared" si="366"/>
        <v>2.9599257305412015E-9</v>
      </c>
      <c r="T818" s="29">
        <f t="shared" si="367"/>
        <v>2.9599257305412015E-9</v>
      </c>
      <c r="V818" s="35"/>
      <c r="W818" s="35"/>
      <c r="X818" s="35"/>
      <c r="AD818" s="35"/>
      <c r="AE818" s="35"/>
      <c r="AF818" s="35"/>
      <c r="AL818" s="35"/>
      <c r="AM818" s="35"/>
      <c r="AN818" s="35"/>
      <c r="AT818" s="35"/>
      <c r="AU818" s="35"/>
      <c r="AV818" s="35"/>
      <c r="BB818" s="35"/>
      <c r="BC818" s="35"/>
      <c r="BD818" s="35"/>
      <c r="BJ818" s="35"/>
      <c r="BK818" s="35"/>
      <c r="BL818" s="35"/>
      <c r="BR818" s="35"/>
      <c r="BS818" s="35"/>
      <c r="BT818" s="35"/>
      <c r="BZ818" s="35"/>
      <c r="CA818" s="35"/>
      <c r="CB818" s="35"/>
      <c r="CH818" s="35"/>
      <c r="CI818" s="35"/>
      <c r="CJ818" s="35"/>
      <c r="CP818" s="35"/>
      <c r="CQ818" s="35"/>
      <c r="CR818" s="35"/>
      <c r="CX818" s="35"/>
      <c r="CY818" s="35"/>
      <c r="CZ818" s="35"/>
      <c r="DF818" s="35">
        <v>1.817E-8</v>
      </c>
      <c r="DG818" s="35">
        <v>3.0767856021400002</v>
      </c>
      <c r="DH818" s="35">
        <v>220.52451702339999</v>
      </c>
      <c r="DI818" s="29">
        <f t="shared" si="368"/>
        <v>1.6905083540930313E-8</v>
      </c>
      <c r="DJ818" s="29">
        <f t="shared" si="369"/>
        <v>1.6905306192363743E-8</v>
      </c>
      <c r="DK818" s="29">
        <f t="shared" si="370"/>
        <v>1.6905306191590624E-8</v>
      </c>
      <c r="DL818" s="29">
        <f t="shared" si="371"/>
        <v>1.6905306191590624E-8</v>
      </c>
      <c r="DN818" s="35"/>
      <c r="DO818" s="35"/>
      <c r="DP818" s="35"/>
      <c r="DV818" s="35"/>
      <c r="DW818" s="35"/>
      <c r="DX818" s="35"/>
      <c r="ED818" s="35"/>
      <c r="EE818" s="35"/>
      <c r="EF818" s="35"/>
      <c r="EL818" s="35"/>
      <c r="EM818" s="35"/>
      <c r="EN818" s="35"/>
      <c r="ET818" s="35"/>
      <c r="EU818" s="35"/>
      <c r="EV818" s="35"/>
    </row>
    <row r="819" spans="14:152" s="29" customFormat="1" ht="13.5" x14ac:dyDescent="0.3">
      <c r="N819" s="35">
        <v>3.8099999999999999E-9</v>
      </c>
      <c r="O819" s="35">
        <v>1.98600461808</v>
      </c>
      <c r="P819" s="35">
        <v>109.94568878849999</v>
      </c>
      <c r="Q819" s="29">
        <f t="shared" si="364"/>
        <v>-3.0782742553940779E-9</v>
      </c>
      <c r="R819" s="29">
        <f t="shared" si="365"/>
        <v>-3.0783116715688217E-9</v>
      </c>
      <c r="S819" s="29">
        <f t="shared" si="366"/>
        <v>-3.0783116714388973E-9</v>
      </c>
      <c r="T819" s="29">
        <f t="shared" si="367"/>
        <v>-3.0783116714388973E-9</v>
      </c>
      <c r="V819" s="35"/>
      <c r="W819" s="35"/>
      <c r="X819" s="35"/>
      <c r="AD819" s="35"/>
      <c r="AE819" s="35"/>
      <c r="AF819" s="35"/>
      <c r="AL819" s="35"/>
      <c r="AM819" s="35"/>
      <c r="AN819" s="35"/>
      <c r="AT819" s="35"/>
      <c r="AU819" s="35"/>
      <c r="AV819" s="35"/>
      <c r="BB819" s="35"/>
      <c r="BC819" s="35"/>
      <c r="BD819" s="35"/>
      <c r="BJ819" s="35"/>
      <c r="BK819" s="35"/>
      <c r="BL819" s="35"/>
      <c r="BR819" s="35"/>
      <c r="BS819" s="35"/>
      <c r="BT819" s="35"/>
      <c r="BZ819" s="35"/>
      <c r="CA819" s="35"/>
      <c r="CB819" s="35"/>
      <c r="CH819" s="35"/>
      <c r="CI819" s="35"/>
      <c r="CJ819" s="35"/>
      <c r="CP819" s="35"/>
      <c r="CQ819" s="35"/>
      <c r="CR819" s="35"/>
      <c r="CX819" s="35"/>
      <c r="CY819" s="35"/>
      <c r="CZ819" s="35"/>
      <c r="DF819" s="35">
        <v>1.8720000000000002E-8</v>
      </c>
      <c r="DG819" s="35">
        <v>3.7932889249200001</v>
      </c>
      <c r="DH819" s="35">
        <v>392.65794093220001</v>
      </c>
      <c r="DI819" s="29">
        <f t="shared" si="368"/>
        <v>-1.3747890872521844E-8</v>
      </c>
      <c r="DJ819" s="29">
        <f t="shared" si="369"/>
        <v>-1.3748647103605427E-8</v>
      </c>
      <c r="DK819" s="29">
        <f t="shared" si="370"/>
        <v>-1.3748647100979509E-8</v>
      </c>
      <c r="DL819" s="29">
        <f t="shared" si="371"/>
        <v>-1.3748647100979509E-8</v>
      </c>
      <c r="DN819" s="35"/>
      <c r="DO819" s="35"/>
      <c r="DP819" s="35"/>
      <c r="DV819" s="35"/>
      <c r="DW819" s="35"/>
      <c r="DX819" s="35"/>
      <c r="ED819" s="35"/>
      <c r="EE819" s="35"/>
      <c r="EF819" s="35"/>
      <c r="EL819" s="35"/>
      <c r="EM819" s="35"/>
      <c r="EN819" s="35"/>
      <c r="ET819" s="35"/>
      <c r="EU819" s="35"/>
      <c r="EV819" s="35"/>
    </row>
    <row r="820" spans="14:152" s="29" customFormat="1" ht="13.5" x14ac:dyDescent="0.3">
      <c r="N820" s="35">
        <v>3.7E-9</v>
      </c>
      <c r="O820" s="35">
        <v>5.5765919051699999</v>
      </c>
      <c r="P820" s="35">
        <v>562.14674233009998</v>
      </c>
      <c r="Q820" s="29">
        <f t="shared" si="364"/>
        <v>-1.9958707902064292E-9</v>
      </c>
      <c r="R820" s="29">
        <f t="shared" si="365"/>
        <v>-1.9956052993084506E-9</v>
      </c>
      <c r="S820" s="29">
        <f t="shared" si="366"/>
        <v>-1.9956053002303856E-9</v>
      </c>
      <c r="T820" s="29">
        <f t="shared" si="367"/>
        <v>-1.9956053002303856E-9</v>
      </c>
      <c r="V820" s="35"/>
      <c r="W820" s="35"/>
      <c r="X820" s="35"/>
      <c r="AD820" s="35"/>
      <c r="AE820" s="35"/>
      <c r="AF820" s="35"/>
      <c r="AL820" s="35"/>
      <c r="AM820" s="35"/>
      <c r="AN820" s="35"/>
      <c r="AT820" s="35"/>
      <c r="AU820" s="35"/>
      <c r="AV820" s="35"/>
      <c r="BB820" s="35"/>
      <c r="BC820" s="35"/>
      <c r="BD820" s="35"/>
      <c r="BJ820" s="35"/>
      <c r="BK820" s="35"/>
      <c r="BL820" s="35"/>
      <c r="BR820" s="35"/>
      <c r="BS820" s="35"/>
      <c r="BT820" s="35"/>
      <c r="BZ820" s="35"/>
      <c r="CA820" s="35"/>
      <c r="CB820" s="35"/>
      <c r="CH820" s="35"/>
      <c r="CI820" s="35"/>
      <c r="CJ820" s="35"/>
      <c r="CP820" s="35"/>
      <c r="CQ820" s="35"/>
      <c r="CR820" s="35"/>
      <c r="CX820" s="35"/>
      <c r="CY820" s="35"/>
      <c r="CZ820" s="35"/>
      <c r="DF820" s="35">
        <v>2.1950000000000001E-8</v>
      </c>
      <c r="DG820" s="35">
        <v>1.9378677666399999</v>
      </c>
      <c r="DH820" s="35">
        <v>259.76951835400001</v>
      </c>
      <c r="DI820" s="29">
        <f t="shared" si="368"/>
        <v>2.1775527025312297E-8</v>
      </c>
      <c r="DJ820" s="29">
        <f t="shared" si="369"/>
        <v>2.1775418246587053E-8</v>
      </c>
      <c r="DK820" s="29">
        <f t="shared" si="370"/>
        <v>2.1775418246964839E-8</v>
      </c>
      <c r="DL820" s="29">
        <f t="shared" si="371"/>
        <v>2.1775418246964839E-8</v>
      </c>
      <c r="DN820" s="35"/>
      <c r="DO820" s="35"/>
      <c r="DP820" s="35"/>
      <c r="DV820" s="35"/>
      <c r="DW820" s="35"/>
      <c r="DX820" s="35"/>
      <c r="ED820" s="35"/>
      <c r="EE820" s="35"/>
      <c r="EF820" s="35"/>
      <c r="EL820" s="35"/>
      <c r="EM820" s="35"/>
      <c r="EN820" s="35"/>
      <c r="ET820" s="35"/>
      <c r="EU820" s="35"/>
      <c r="EV820" s="35"/>
    </row>
    <row r="821" spans="14:152" s="29" customFormat="1" ht="13.5" x14ac:dyDescent="0.3">
      <c r="N821" s="35">
        <v>3.05E-9</v>
      </c>
      <c r="O821" s="35">
        <v>2.7318706849400001</v>
      </c>
      <c r="P821" s="35">
        <v>840.66620877979994</v>
      </c>
      <c r="Q821" s="29">
        <f t="shared" si="364"/>
        <v>-2.3755806673245543E-9</v>
      </c>
      <c r="R821" s="29">
        <f t="shared" si="365"/>
        <v>-2.3758244114187266E-9</v>
      </c>
      <c r="S821" s="29">
        <f t="shared" si="366"/>
        <v>-2.3758244105724013E-9</v>
      </c>
      <c r="T821" s="29">
        <f t="shared" si="367"/>
        <v>-2.3758244105724013E-9</v>
      </c>
      <c r="V821" s="35"/>
      <c r="W821" s="35"/>
      <c r="X821" s="35"/>
      <c r="AD821" s="35"/>
      <c r="AE821" s="35"/>
      <c r="AF821" s="35"/>
      <c r="AL821" s="35"/>
      <c r="AM821" s="35"/>
      <c r="AN821" s="35"/>
      <c r="AT821" s="35"/>
      <c r="AU821" s="35"/>
      <c r="AV821" s="35"/>
      <c r="BB821" s="35"/>
      <c r="BC821" s="35"/>
      <c r="BD821" s="35"/>
      <c r="BJ821" s="35"/>
      <c r="BK821" s="35"/>
      <c r="BL821" s="35"/>
      <c r="BR821" s="35"/>
      <c r="BS821" s="35"/>
      <c r="BT821" s="35"/>
      <c r="BZ821" s="35"/>
      <c r="CA821" s="35"/>
      <c r="CB821" s="35"/>
      <c r="CH821" s="35"/>
      <c r="CI821" s="35"/>
      <c r="CJ821" s="35"/>
      <c r="CP821" s="35"/>
      <c r="CQ821" s="35"/>
      <c r="CR821" s="35"/>
      <c r="CX821" s="35"/>
      <c r="CY821" s="35"/>
      <c r="CZ821" s="35"/>
      <c r="DF821" s="35">
        <v>1.8810000000000001E-8</v>
      </c>
      <c r="DG821" s="35">
        <v>4.4931403471199998</v>
      </c>
      <c r="DH821" s="35">
        <v>199.80571461930001</v>
      </c>
      <c r="DI821" s="29">
        <f t="shared" si="368"/>
        <v>2.1699283682903489E-9</v>
      </c>
      <c r="DJ821" s="29">
        <f t="shared" si="369"/>
        <v>2.1704942732470766E-9</v>
      </c>
      <c r="DK821" s="29">
        <f t="shared" si="370"/>
        <v>2.1704942712819916E-9</v>
      </c>
      <c r="DL821" s="29">
        <f t="shared" si="371"/>
        <v>2.1704942712819916E-9</v>
      </c>
      <c r="DN821" s="35"/>
      <c r="DO821" s="35"/>
      <c r="DP821" s="35"/>
      <c r="DV821" s="35"/>
      <c r="DW821" s="35"/>
      <c r="DX821" s="35"/>
      <c r="ED821" s="35"/>
      <c r="EE821" s="35"/>
      <c r="EF821" s="35"/>
      <c r="EL821" s="35"/>
      <c r="EM821" s="35"/>
      <c r="EN821" s="35"/>
      <c r="ET821" s="35"/>
      <c r="EU821" s="35"/>
      <c r="EV821" s="35"/>
    </row>
    <row r="822" spans="14:152" s="29" customFormat="1" ht="13.5" x14ac:dyDescent="0.3">
      <c r="N822" s="35">
        <v>3.7399999999999999E-9</v>
      </c>
      <c r="O822" s="35">
        <v>3.7337559466200001</v>
      </c>
      <c r="P822" s="35">
        <v>420.44785172169998</v>
      </c>
      <c r="Q822" s="29">
        <f t="shared" si="364"/>
        <v>-1.5691129215191006E-9</v>
      </c>
      <c r="R822" s="29">
        <f t="shared" si="365"/>
        <v>-1.5693292890550518E-9</v>
      </c>
      <c r="S822" s="29">
        <f t="shared" si="366"/>
        <v>-1.569329288303735E-9</v>
      </c>
      <c r="T822" s="29">
        <f t="shared" si="367"/>
        <v>-1.569329288303735E-9</v>
      </c>
      <c r="V822" s="35"/>
      <c r="W822" s="35"/>
      <c r="X822" s="35"/>
      <c r="AD822" s="35"/>
      <c r="AE822" s="35"/>
      <c r="AF822" s="35"/>
      <c r="AL822" s="35"/>
      <c r="AM822" s="35"/>
      <c r="AN822" s="35"/>
      <c r="AT822" s="35"/>
      <c r="AU822" s="35"/>
      <c r="AV822" s="35"/>
      <c r="BB822" s="35"/>
      <c r="BC822" s="35"/>
      <c r="BD822" s="35"/>
      <c r="BJ822" s="35"/>
      <c r="BK822" s="35"/>
      <c r="BL822" s="35"/>
      <c r="BR822" s="35"/>
      <c r="BS822" s="35"/>
      <c r="BT822" s="35"/>
      <c r="BZ822" s="35"/>
      <c r="CA822" s="35"/>
      <c r="CB822" s="35"/>
      <c r="CH822" s="35"/>
      <c r="CI822" s="35"/>
      <c r="CJ822" s="35"/>
      <c r="CP822" s="35"/>
      <c r="CQ822" s="35"/>
      <c r="CR822" s="35"/>
      <c r="CX822" s="35"/>
      <c r="CY822" s="35"/>
      <c r="CZ822" s="35"/>
      <c r="DF822" s="35">
        <v>1.6619999999999999E-8</v>
      </c>
      <c r="DG822" s="35">
        <v>0.29659841674999998</v>
      </c>
      <c r="DH822" s="35">
        <v>314.9073969483</v>
      </c>
      <c r="DI822" s="29">
        <f t="shared" si="368"/>
        <v>1.069293958111803E-8</v>
      </c>
      <c r="DJ822" s="29">
        <f t="shared" si="369"/>
        <v>1.0692332212662424E-8</v>
      </c>
      <c r="DK822" s="29">
        <f t="shared" si="370"/>
        <v>1.0692332214771531E-8</v>
      </c>
      <c r="DL822" s="29">
        <f t="shared" si="371"/>
        <v>1.0692332214771531E-8</v>
      </c>
      <c r="DN822" s="35"/>
      <c r="DO822" s="35"/>
      <c r="DP822" s="35"/>
      <c r="DV822" s="35"/>
      <c r="DW822" s="35"/>
      <c r="DX822" s="35"/>
      <c r="ED822" s="35"/>
      <c r="EE822" s="35"/>
      <c r="EF822" s="35"/>
      <c r="EL822" s="35"/>
      <c r="EM822" s="35"/>
      <c r="EN822" s="35"/>
      <c r="ET822" s="35"/>
      <c r="EU822" s="35"/>
      <c r="EV822" s="35"/>
    </row>
    <row r="823" spans="14:152" s="29" customFormat="1" ht="13.5" x14ac:dyDescent="0.3">
      <c r="N823" s="35">
        <v>3.0699999999999999E-9</v>
      </c>
      <c r="O823" s="35">
        <v>4.0314934018899997</v>
      </c>
      <c r="P823" s="35">
        <v>426.71006546059999</v>
      </c>
      <c r="Q823" s="29">
        <f t="shared" si="364"/>
        <v>-1.0282774482098146E-10</v>
      </c>
      <c r="R823" s="29">
        <f t="shared" si="365"/>
        <v>-1.0302620976389002E-10</v>
      </c>
      <c r="S823" s="29">
        <f t="shared" si="366"/>
        <v>-1.0302620907472673E-10</v>
      </c>
      <c r="T823" s="29">
        <f t="shared" si="367"/>
        <v>-1.0302620907472673E-10</v>
      </c>
      <c r="V823" s="35"/>
      <c r="W823" s="35"/>
      <c r="X823" s="35"/>
      <c r="AD823" s="35"/>
      <c r="AE823" s="35"/>
      <c r="AF823" s="35"/>
      <c r="AL823" s="35"/>
      <c r="AM823" s="35"/>
      <c r="AN823" s="35"/>
      <c r="AT823" s="35"/>
      <c r="AU823" s="35"/>
      <c r="AV823" s="35"/>
      <c r="BB823" s="35"/>
      <c r="BC823" s="35"/>
      <c r="BD823" s="35"/>
      <c r="BJ823" s="35"/>
      <c r="BK823" s="35"/>
      <c r="BL823" s="35"/>
      <c r="BR823" s="35"/>
      <c r="BS823" s="35"/>
      <c r="BT823" s="35"/>
      <c r="BZ823" s="35"/>
      <c r="CA823" s="35"/>
      <c r="CB823" s="35"/>
      <c r="CH823" s="35"/>
      <c r="CI823" s="35"/>
      <c r="CJ823" s="35"/>
      <c r="CP823" s="35"/>
      <c r="CQ823" s="35"/>
      <c r="CR823" s="35"/>
      <c r="CX823" s="35"/>
      <c r="CY823" s="35"/>
      <c r="CZ823" s="35"/>
      <c r="DF823" s="35">
        <v>1.6260000000000001E-8</v>
      </c>
      <c r="DG823" s="35">
        <v>2.2969740294199998</v>
      </c>
      <c r="DH823" s="35">
        <v>3067.9394693482</v>
      </c>
      <c r="DI823" s="29">
        <f t="shared" si="368"/>
        <v>-4.6472013329942434E-9</v>
      </c>
      <c r="DJ823" s="29">
        <f t="shared" si="369"/>
        <v>-4.6399544700509681E-9</v>
      </c>
      <c r="DK823" s="29">
        <f t="shared" si="370"/>
        <v>-4.6399544952172153E-9</v>
      </c>
      <c r="DL823" s="29">
        <f t="shared" si="371"/>
        <v>-4.6399544952172153E-9</v>
      </c>
      <c r="DN823" s="35"/>
      <c r="DO823" s="35"/>
      <c r="DP823" s="35"/>
      <c r="DV823" s="35"/>
      <c r="DW823" s="35"/>
      <c r="DX823" s="35"/>
      <c r="ED823" s="35"/>
      <c r="EE823" s="35"/>
      <c r="EF823" s="35"/>
      <c r="EL823" s="35"/>
      <c r="EM823" s="35"/>
      <c r="EN823" s="35"/>
      <c r="ET823" s="35"/>
      <c r="EU823" s="35"/>
      <c r="EV823" s="35"/>
    </row>
    <row r="824" spans="14:152" s="29" customFormat="1" ht="13.5" x14ac:dyDescent="0.3">
      <c r="N824" s="35">
        <v>3.2000000000000001E-9</v>
      </c>
      <c r="O824" s="35">
        <v>1.426651801</v>
      </c>
      <c r="P824" s="35">
        <v>2730.2069586891998</v>
      </c>
      <c r="Q824" s="29">
        <f t="shared" si="364"/>
        <v>-6.8988209933617644E-10</v>
      </c>
      <c r="R824" s="29">
        <f t="shared" si="365"/>
        <v>-6.8858883459524427E-10</v>
      </c>
      <c r="S824" s="29">
        <f t="shared" si="366"/>
        <v>-6.8858883908628027E-10</v>
      </c>
      <c r="T824" s="29">
        <f t="shared" si="367"/>
        <v>-6.8858883908628027E-10</v>
      </c>
      <c r="V824" s="35"/>
      <c r="W824" s="35"/>
      <c r="X824" s="35"/>
      <c r="AD824" s="35"/>
      <c r="AE824" s="35"/>
      <c r="AF824" s="35"/>
      <c r="AL824" s="35"/>
      <c r="AM824" s="35"/>
      <c r="AN824" s="35"/>
      <c r="AT824" s="35"/>
      <c r="AU824" s="35"/>
      <c r="AV824" s="35"/>
      <c r="BB824" s="35"/>
      <c r="BC824" s="35"/>
      <c r="BD824" s="35"/>
      <c r="BJ824" s="35"/>
      <c r="BK824" s="35"/>
      <c r="BL824" s="35"/>
      <c r="BR824" s="35"/>
      <c r="BS824" s="35"/>
      <c r="BT824" s="35"/>
      <c r="BZ824" s="35"/>
      <c r="CA824" s="35"/>
      <c r="CB824" s="35"/>
      <c r="CH824" s="35"/>
      <c r="CI824" s="35"/>
      <c r="CJ824" s="35"/>
      <c r="CP824" s="35"/>
      <c r="CQ824" s="35"/>
      <c r="CR824" s="35"/>
      <c r="CX824" s="35"/>
      <c r="CY824" s="35"/>
      <c r="CZ824" s="35"/>
      <c r="DF824" s="35">
        <v>1.927E-8</v>
      </c>
      <c r="DG824" s="35">
        <v>1.0070662451500001</v>
      </c>
      <c r="DH824" s="35">
        <v>26.826702943000001</v>
      </c>
      <c r="DI824" s="29">
        <f t="shared" si="368"/>
        <v>2.4600896903130469E-9</v>
      </c>
      <c r="DJ824" s="29">
        <f t="shared" si="369"/>
        <v>2.4601674111384847E-9</v>
      </c>
      <c r="DK824" s="29">
        <f t="shared" si="370"/>
        <v>2.4601674108686017E-9</v>
      </c>
      <c r="DL824" s="29">
        <f t="shared" si="371"/>
        <v>2.4601674108686017E-9</v>
      </c>
      <c r="DN824" s="35"/>
      <c r="DO824" s="35"/>
      <c r="DP824" s="35"/>
      <c r="DV824" s="35"/>
      <c r="DW824" s="35"/>
      <c r="DX824" s="35"/>
      <c r="ED824" s="35"/>
      <c r="EE824" s="35"/>
      <c r="EF824" s="35"/>
      <c r="EL824" s="35"/>
      <c r="EM824" s="35"/>
      <c r="EN824" s="35"/>
      <c r="ET824" s="35"/>
      <c r="EU824" s="35"/>
      <c r="EV824" s="35"/>
    </row>
    <row r="825" spans="14:152" s="29" customFormat="1" ht="13.5" x14ac:dyDescent="0.3">
      <c r="N825" s="35">
        <v>3.9199999999999997E-9</v>
      </c>
      <c r="O825" s="35">
        <v>0.143432949</v>
      </c>
      <c r="P825" s="35">
        <v>206.3979967583</v>
      </c>
      <c r="Q825" s="29">
        <f t="shared" si="364"/>
        <v>-3.6767515176915688E-9</v>
      </c>
      <c r="R825" s="29">
        <f t="shared" si="365"/>
        <v>-3.6767940464684116E-9</v>
      </c>
      <c r="S825" s="29">
        <f t="shared" si="366"/>
        <v>-3.6767940463207384E-9</v>
      </c>
      <c r="T825" s="29">
        <f t="shared" si="367"/>
        <v>-3.6767940463207384E-9</v>
      </c>
      <c r="V825" s="35"/>
      <c r="W825" s="35"/>
      <c r="X825" s="35"/>
      <c r="AD825" s="35"/>
      <c r="AE825" s="35"/>
      <c r="AF825" s="35"/>
      <c r="AL825" s="35"/>
      <c r="AM825" s="35"/>
      <c r="AN825" s="35"/>
      <c r="AT825" s="35"/>
      <c r="AU825" s="35"/>
      <c r="AV825" s="35"/>
      <c r="BB825" s="35"/>
      <c r="BC825" s="35"/>
      <c r="BD825" s="35"/>
      <c r="BJ825" s="35"/>
      <c r="BK825" s="35"/>
      <c r="BL825" s="35"/>
      <c r="BR825" s="35"/>
      <c r="BS825" s="35"/>
      <c r="BT825" s="35"/>
      <c r="BZ825" s="35"/>
      <c r="CA825" s="35"/>
      <c r="CB825" s="35"/>
      <c r="CH825" s="35"/>
      <c r="CI825" s="35"/>
      <c r="CJ825" s="35"/>
      <c r="CP825" s="35"/>
      <c r="CQ825" s="35"/>
      <c r="CR825" s="35"/>
      <c r="CX825" s="35"/>
      <c r="CY825" s="35"/>
      <c r="CZ825" s="35"/>
      <c r="DF825" s="35">
        <v>1.6210000000000001E-8</v>
      </c>
      <c r="DG825" s="35">
        <v>1.495920679E-2</v>
      </c>
      <c r="DH825" s="35">
        <v>1379.7059531089001</v>
      </c>
      <c r="DI825" s="29">
        <f t="shared" si="368"/>
        <v>-1.4715013627914721E-8</v>
      </c>
      <c r="DJ825" s="29">
        <f t="shared" si="369"/>
        <v>-1.4716435362624976E-8</v>
      </c>
      <c r="DK825" s="29">
        <f t="shared" si="370"/>
        <v>-1.4716435357689166E-8</v>
      </c>
      <c r="DL825" s="29">
        <f t="shared" si="371"/>
        <v>-1.4716435357689166E-8</v>
      </c>
      <c r="DN825" s="35"/>
      <c r="DO825" s="35"/>
      <c r="DP825" s="35"/>
      <c r="DV825" s="35"/>
      <c r="DW825" s="35"/>
      <c r="DX825" s="35"/>
      <c r="ED825" s="35"/>
      <c r="EE825" s="35"/>
      <c r="EF825" s="35"/>
      <c r="EL825" s="35"/>
      <c r="EM825" s="35"/>
      <c r="EN825" s="35"/>
      <c r="ET825" s="35"/>
      <c r="EU825" s="35"/>
      <c r="EV825" s="35"/>
    </row>
    <row r="826" spans="14:152" s="29" customFormat="1" ht="13.5" x14ac:dyDescent="0.3">
      <c r="N826" s="35">
        <v>2.88E-9</v>
      </c>
      <c r="O826" s="35">
        <v>2.44787565138</v>
      </c>
      <c r="P826" s="35">
        <v>623.22251175760005</v>
      </c>
      <c r="Q826" s="29">
        <f t="shared" si="364"/>
        <v>2.8799789883911329E-9</v>
      </c>
      <c r="R826" s="29">
        <f t="shared" si="365"/>
        <v>2.879980014837246E-9</v>
      </c>
      <c r="S826" s="29">
        <f t="shared" si="366"/>
        <v>2.8799800148337263E-9</v>
      </c>
      <c r="T826" s="29">
        <f t="shared" si="367"/>
        <v>2.8799800148337263E-9</v>
      </c>
      <c r="V826" s="35"/>
      <c r="W826" s="35"/>
      <c r="X826" s="35"/>
      <c r="AD826" s="35"/>
      <c r="AE826" s="35"/>
      <c r="AF826" s="35"/>
      <c r="AL826" s="35"/>
      <c r="AM826" s="35"/>
      <c r="AN826" s="35"/>
      <c r="AT826" s="35"/>
      <c r="AU826" s="35"/>
      <c r="AV826" s="35"/>
      <c r="BB826" s="35"/>
      <c r="BC826" s="35"/>
      <c r="BD826" s="35"/>
      <c r="BJ826" s="35"/>
      <c r="BK826" s="35"/>
      <c r="BL826" s="35"/>
      <c r="BR826" s="35"/>
      <c r="BS826" s="35"/>
      <c r="BT826" s="35"/>
      <c r="BZ826" s="35"/>
      <c r="CA826" s="35"/>
      <c r="CB826" s="35"/>
      <c r="CH826" s="35"/>
      <c r="CI826" s="35"/>
      <c r="CJ826" s="35"/>
      <c r="CP826" s="35"/>
      <c r="CQ826" s="35"/>
      <c r="CR826" s="35"/>
      <c r="CX826" s="35"/>
      <c r="CY826" s="35"/>
      <c r="CZ826" s="35"/>
      <c r="DF826" s="35">
        <v>1.6549999999999999E-8</v>
      </c>
      <c r="DG826" s="35">
        <v>4.1549423049599996</v>
      </c>
      <c r="DH826" s="35">
        <v>4326.3934009738005</v>
      </c>
      <c r="DI826" s="29">
        <f t="shared" si="368"/>
        <v>9.2948312490211887E-9</v>
      </c>
      <c r="DJ826" s="29">
        <f t="shared" si="369"/>
        <v>9.2858488984693447E-9</v>
      </c>
      <c r="DK826" s="29">
        <f t="shared" si="370"/>
        <v>9.2858489296672026E-9</v>
      </c>
      <c r="DL826" s="29">
        <f t="shared" si="371"/>
        <v>9.2858489296672026E-9</v>
      </c>
      <c r="DN826" s="35"/>
      <c r="DO826" s="35"/>
      <c r="DP826" s="35"/>
      <c r="DV826" s="35"/>
      <c r="DW826" s="35"/>
      <c r="DX826" s="35"/>
      <c r="ED826" s="35"/>
      <c r="EE826" s="35"/>
      <c r="EF826" s="35"/>
      <c r="EL826" s="35"/>
      <c r="EM826" s="35"/>
      <c r="EN826" s="35"/>
      <c r="ET826" s="35"/>
      <c r="EU826" s="35"/>
      <c r="EV826" s="35"/>
    </row>
    <row r="827" spans="14:152" s="29" customFormat="1" ht="13.5" x14ac:dyDescent="0.3">
      <c r="N827" s="35">
        <v>3.4400000000000001E-9</v>
      </c>
      <c r="O827" s="35">
        <v>1.5782584316199999</v>
      </c>
      <c r="P827" s="35">
        <v>6290.1893969922003</v>
      </c>
      <c r="Q827" s="29">
        <f t="shared" si="364"/>
        <v>-3.4315033560627101E-9</v>
      </c>
      <c r="R827" s="29">
        <f t="shared" si="365"/>
        <v>-3.4317321895537912E-9</v>
      </c>
      <c r="S827" s="29">
        <f t="shared" si="366"/>
        <v>-3.4317321887645931E-9</v>
      </c>
      <c r="T827" s="29">
        <f t="shared" si="367"/>
        <v>-3.4317321887645931E-9</v>
      </c>
      <c r="V827" s="35"/>
      <c r="W827" s="35"/>
      <c r="X827" s="35"/>
      <c r="AD827" s="35"/>
      <c r="AE827" s="35"/>
      <c r="AF827" s="35"/>
      <c r="AL827" s="35"/>
      <c r="AM827" s="35"/>
      <c r="AN827" s="35"/>
      <c r="AT827" s="35"/>
      <c r="AU827" s="35"/>
      <c r="AV827" s="35"/>
      <c r="BB827" s="35"/>
      <c r="BC827" s="35"/>
      <c r="BD827" s="35"/>
      <c r="BJ827" s="35"/>
      <c r="BK827" s="35"/>
      <c r="BL827" s="35"/>
      <c r="BR827" s="35"/>
      <c r="BS827" s="35"/>
      <c r="BT827" s="35"/>
      <c r="BZ827" s="35"/>
      <c r="CA827" s="35"/>
      <c r="CB827" s="35"/>
      <c r="CH827" s="35"/>
      <c r="CI827" s="35"/>
      <c r="CJ827" s="35"/>
      <c r="CP827" s="35"/>
      <c r="CQ827" s="35"/>
      <c r="CR827" s="35"/>
      <c r="CX827" s="35"/>
      <c r="CY827" s="35"/>
      <c r="CZ827" s="35"/>
      <c r="DF827" s="35">
        <v>1.719E-8</v>
      </c>
      <c r="DG827" s="35">
        <v>5.9744386099</v>
      </c>
      <c r="DH827" s="35">
        <v>152.5321425512</v>
      </c>
      <c r="DI827" s="29">
        <f t="shared" si="368"/>
        <v>-9.6759353865900484E-9</v>
      </c>
      <c r="DJ827" s="29">
        <f t="shared" si="369"/>
        <v>-9.6756068679656777E-9</v>
      </c>
      <c r="DK827" s="29">
        <f t="shared" si="370"/>
        <v>-9.675606869106464E-9</v>
      </c>
      <c r="DL827" s="29">
        <f t="shared" si="371"/>
        <v>-9.675606869106464E-9</v>
      </c>
      <c r="DN827" s="35"/>
      <c r="DO827" s="35"/>
      <c r="DP827" s="35"/>
      <c r="DV827" s="35"/>
      <c r="DW827" s="35"/>
      <c r="DX827" s="35"/>
      <c r="ED827" s="35"/>
      <c r="EE827" s="35"/>
      <c r="EF827" s="35"/>
      <c r="EL827" s="35"/>
      <c r="EM827" s="35"/>
      <c r="EN827" s="35"/>
      <c r="ET827" s="35"/>
      <c r="EU827" s="35"/>
      <c r="EV827" s="35"/>
    </row>
    <row r="828" spans="14:152" s="29" customFormat="1" ht="13.5" x14ac:dyDescent="0.3">
      <c r="N828" s="35">
        <v>3.17E-9</v>
      </c>
      <c r="O828" s="35">
        <v>1.8449026369299999</v>
      </c>
      <c r="P828" s="35">
        <v>214.94362684070001</v>
      </c>
      <c r="Q828" s="29">
        <f t="shared" si="364"/>
        <v>1.8511717820520393E-9</v>
      </c>
      <c r="R828" s="29">
        <f t="shared" si="365"/>
        <v>1.8510879359113322E-9</v>
      </c>
      <c r="S828" s="29">
        <f t="shared" si="366"/>
        <v>1.8510879362024878E-9</v>
      </c>
      <c r="T828" s="29">
        <f t="shared" si="367"/>
        <v>1.8510879362024878E-9</v>
      </c>
      <c r="V828" s="35"/>
      <c r="W828" s="35"/>
      <c r="X828" s="35"/>
      <c r="AD828" s="35"/>
      <c r="AE828" s="35"/>
      <c r="AF828" s="35"/>
      <c r="AL828" s="35"/>
      <c r="AM828" s="35"/>
      <c r="AN828" s="35"/>
      <c r="AT828" s="35"/>
      <c r="AU828" s="35"/>
      <c r="AV828" s="35"/>
      <c r="BB828" s="35"/>
      <c r="BC828" s="35"/>
      <c r="BD828" s="35"/>
      <c r="BJ828" s="35"/>
      <c r="BK828" s="35"/>
      <c r="BL828" s="35"/>
      <c r="BR828" s="35"/>
      <c r="BS828" s="35"/>
      <c r="BT828" s="35"/>
      <c r="BZ828" s="35"/>
      <c r="CA828" s="35"/>
      <c r="CB828" s="35"/>
      <c r="CH828" s="35"/>
      <c r="CI828" s="35"/>
      <c r="CJ828" s="35"/>
      <c r="CP828" s="35"/>
      <c r="CQ828" s="35"/>
      <c r="CR828" s="35"/>
      <c r="CX828" s="35"/>
      <c r="CY828" s="35"/>
      <c r="CZ828" s="35"/>
      <c r="DF828" s="35">
        <v>1.653E-8</v>
      </c>
      <c r="DG828" s="35">
        <v>5.6563330294899998</v>
      </c>
      <c r="DH828" s="35">
        <v>448.68959140380002</v>
      </c>
      <c r="DI828" s="29">
        <f t="shared" si="368"/>
        <v>1.5365912865122413E-8</v>
      </c>
      <c r="DJ828" s="29">
        <f t="shared" si="369"/>
        <v>1.5366327270872003E-8</v>
      </c>
      <c r="DK828" s="29">
        <f t="shared" si="370"/>
        <v>1.5366327269433102E-8</v>
      </c>
      <c r="DL828" s="29">
        <f t="shared" si="371"/>
        <v>1.5366327269433102E-8</v>
      </c>
      <c r="DN828" s="35"/>
      <c r="DO828" s="35"/>
      <c r="DP828" s="35"/>
      <c r="DV828" s="35"/>
      <c r="DW828" s="35"/>
      <c r="DX828" s="35"/>
      <c r="ED828" s="35"/>
      <c r="EE828" s="35"/>
      <c r="EF828" s="35"/>
      <c r="EL828" s="35"/>
      <c r="EM828" s="35"/>
      <c r="EN828" s="35"/>
      <c r="ET828" s="35"/>
      <c r="EU828" s="35"/>
      <c r="EV828" s="35"/>
    </row>
    <row r="829" spans="14:152" s="29" customFormat="1" ht="13.5" x14ac:dyDescent="0.3">
      <c r="N829" s="35">
        <v>3.46E-9</v>
      </c>
      <c r="O829" s="35">
        <v>2.1684989350800001</v>
      </c>
      <c r="P829" s="35">
        <v>3171.0322435667999</v>
      </c>
      <c r="Q829" s="29">
        <f t="shared" si="364"/>
        <v>-3.3392220763462817E-9</v>
      </c>
      <c r="R829" s="29">
        <f t="shared" si="365"/>
        <v>-3.3396572834767922E-9</v>
      </c>
      <c r="S829" s="29">
        <f t="shared" si="366"/>
        <v>-3.3396572819668968E-9</v>
      </c>
      <c r="T829" s="29">
        <f t="shared" si="367"/>
        <v>-3.3396572819668968E-9</v>
      </c>
      <c r="V829" s="35"/>
      <c r="W829" s="35"/>
      <c r="X829" s="35"/>
      <c r="AD829" s="35"/>
      <c r="AE829" s="35"/>
      <c r="AF829" s="35"/>
      <c r="AL829" s="35"/>
      <c r="AM829" s="35"/>
      <c r="AN829" s="35"/>
      <c r="AT829" s="35"/>
      <c r="AU829" s="35"/>
      <c r="AV829" s="35"/>
      <c r="BB829" s="35"/>
      <c r="BC829" s="35"/>
      <c r="BD829" s="35"/>
      <c r="BJ829" s="35"/>
      <c r="BK829" s="35"/>
      <c r="BL829" s="35"/>
      <c r="BR829" s="35"/>
      <c r="BS829" s="35"/>
      <c r="BT829" s="35"/>
      <c r="BZ829" s="35"/>
      <c r="CA829" s="35"/>
      <c r="CB829" s="35"/>
      <c r="CH829" s="35"/>
      <c r="CI829" s="35"/>
      <c r="CJ829" s="35"/>
      <c r="CP829" s="35"/>
      <c r="CQ829" s="35"/>
      <c r="CR829" s="35"/>
      <c r="CX829" s="35"/>
      <c r="CY829" s="35"/>
      <c r="CZ829" s="35"/>
      <c r="DF829" s="35">
        <v>1.7900000000000001E-8</v>
      </c>
      <c r="DG829" s="35">
        <v>3.73709604091</v>
      </c>
      <c r="DH829" s="35">
        <v>10.0343083076</v>
      </c>
      <c r="DI829" s="29">
        <f t="shared" si="368"/>
        <v>-1.2993299028071527E-8</v>
      </c>
      <c r="DJ829" s="29">
        <f t="shared" si="369"/>
        <v>-1.2993317755182856E-8</v>
      </c>
      <c r="DK829" s="29">
        <f t="shared" si="370"/>
        <v>-1.299331775511783E-8</v>
      </c>
      <c r="DL829" s="29">
        <f t="shared" si="371"/>
        <v>-1.299331775511783E-8</v>
      </c>
      <c r="DN829" s="35"/>
      <c r="DO829" s="35"/>
      <c r="DP829" s="35"/>
      <c r="DV829" s="35"/>
      <c r="DW829" s="35"/>
      <c r="DX829" s="35"/>
      <c r="ED829" s="35"/>
      <c r="EE829" s="35"/>
      <c r="EF829" s="35"/>
      <c r="EL829" s="35"/>
      <c r="EM829" s="35"/>
      <c r="EN829" s="35"/>
      <c r="ET829" s="35"/>
      <c r="EU829" s="35"/>
      <c r="EV829" s="35"/>
    </row>
    <row r="830" spans="14:152" s="29" customFormat="1" ht="13.5" x14ac:dyDescent="0.3">
      <c r="N830" s="35">
        <v>2.86E-9</v>
      </c>
      <c r="O830" s="35">
        <v>1.01623455966</v>
      </c>
      <c r="P830" s="35">
        <v>315.64111013119998</v>
      </c>
      <c r="Q830" s="29">
        <f t="shared" si="364"/>
        <v>2.8318815499144017E-9</v>
      </c>
      <c r="R830" s="29">
        <f t="shared" si="365"/>
        <v>2.831862405262354E-9</v>
      </c>
      <c r="S830" s="29">
        <f t="shared" si="366"/>
        <v>2.8318624053288445E-9</v>
      </c>
      <c r="T830" s="29">
        <f t="shared" si="367"/>
        <v>2.8318624053288445E-9</v>
      </c>
      <c r="V830" s="35"/>
      <c r="W830" s="35"/>
      <c r="X830" s="35"/>
      <c r="AD830" s="35"/>
      <c r="AE830" s="35"/>
      <c r="AF830" s="35"/>
      <c r="AL830" s="35"/>
      <c r="AM830" s="35"/>
      <c r="AN830" s="35"/>
      <c r="AT830" s="35"/>
      <c r="AU830" s="35"/>
      <c r="AV830" s="35"/>
      <c r="BB830" s="35"/>
      <c r="BC830" s="35"/>
      <c r="BD830" s="35"/>
      <c r="BJ830" s="35"/>
      <c r="BK830" s="35"/>
      <c r="BL830" s="35"/>
      <c r="BR830" s="35"/>
      <c r="BS830" s="35"/>
      <c r="BT830" s="35"/>
      <c r="BZ830" s="35"/>
      <c r="CA830" s="35"/>
      <c r="CB830" s="35"/>
      <c r="CH830" s="35"/>
      <c r="CI830" s="35"/>
      <c r="CJ830" s="35"/>
      <c r="CP830" s="35"/>
      <c r="CQ830" s="35"/>
      <c r="CR830" s="35"/>
      <c r="CX830" s="35"/>
      <c r="CY830" s="35"/>
      <c r="CZ830" s="35"/>
      <c r="DF830" s="35">
        <v>1.6000000000000001E-8</v>
      </c>
      <c r="DG830" s="35">
        <v>2.28430251221</v>
      </c>
      <c r="DH830" s="35">
        <v>749.20983565610004</v>
      </c>
      <c r="DI830" s="29">
        <f t="shared" si="368"/>
        <v>-4.9680662061381986E-9</v>
      </c>
      <c r="DJ830" s="29">
        <f t="shared" si="369"/>
        <v>-4.966338884163705E-9</v>
      </c>
      <c r="DK830" s="29">
        <f t="shared" si="370"/>
        <v>-4.9663388901618903E-9</v>
      </c>
      <c r="DL830" s="29">
        <f t="shared" si="371"/>
        <v>-4.9663388901618903E-9</v>
      </c>
      <c r="DN830" s="35"/>
      <c r="DO830" s="35"/>
      <c r="DP830" s="35"/>
      <c r="DV830" s="35"/>
      <c r="DW830" s="35"/>
      <c r="DX830" s="35"/>
      <c r="ED830" s="35"/>
      <c r="EE830" s="35"/>
      <c r="EF830" s="35"/>
      <c r="EL830" s="35"/>
      <c r="EM830" s="35"/>
      <c r="EN830" s="35"/>
      <c r="ET830" s="35"/>
      <c r="EU830" s="35"/>
      <c r="EV830" s="35"/>
    </row>
    <row r="831" spans="14:152" s="29" customFormat="1" ht="13.5" x14ac:dyDescent="0.3">
      <c r="N831" s="35">
        <v>3.6100000000000001E-9</v>
      </c>
      <c r="O831" s="35">
        <v>3.4480760533899999</v>
      </c>
      <c r="P831" s="35">
        <v>259.76951835400001</v>
      </c>
      <c r="Q831" s="29">
        <f t="shared" si="364"/>
        <v>6.7027780351826209E-10</v>
      </c>
      <c r="R831" s="29">
        <f t="shared" si="365"/>
        <v>6.7041748294945546E-10</v>
      </c>
      <c r="S831" s="29">
        <f t="shared" si="366"/>
        <v>6.7041748246442229E-10</v>
      </c>
      <c r="T831" s="29">
        <f t="shared" si="367"/>
        <v>6.7041748246442229E-10</v>
      </c>
      <c r="V831" s="35"/>
      <c r="W831" s="35"/>
      <c r="X831" s="35"/>
      <c r="AD831" s="35"/>
      <c r="AE831" s="35"/>
      <c r="AF831" s="35"/>
      <c r="AL831" s="35"/>
      <c r="AM831" s="35"/>
      <c r="AN831" s="35"/>
      <c r="AT831" s="35"/>
      <c r="AU831" s="35"/>
      <c r="AV831" s="35"/>
      <c r="BB831" s="35"/>
      <c r="BC831" s="35"/>
      <c r="BD831" s="35"/>
      <c r="BJ831" s="35"/>
      <c r="BK831" s="35"/>
      <c r="BL831" s="35"/>
      <c r="BR831" s="35"/>
      <c r="BS831" s="35"/>
      <c r="BT831" s="35"/>
      <c r="BZ831" s="35"/>
      <c r="CA831" s="35"/>
      <c r="CB831" s="35"/>
      <c r="CH831" s="35"/>
      <c r="CI831" s="35"/>
      <c r="CJ831" s="35"/>
      <c r="CP831" s="35"/>
      <c r="CQ831" s="35"/>
      <c r="CR831" s="35"/>
      <c r="CX831" s="35"/>
      <c r="CY831" s="35"/>
      <c r="CZ831" s="35"/>
      <c r="DF831" s="35">
        <v>1.77E-8</v>
      </c>
      <c r="DG831" s="35">
        <v>3.2565159920000003E-2</v>
      </c>
      <c r="DH831" s="35">
        <v>364.3467652809</v>
      </c>
      <c r="DI831" s="29">
        <f t="shared" si="368"/>
        <v>1.672802555373841E-8</v>
      </c>
      <c r="DJ831" s="29">
        <f t="shared" si="369"/>
        <v>1.6727706039777264E-8</v>
      </c>
      <c r="DK831" s="29">
        <f t="shared" si="370"/>
        <v>1.6727706040886854E-8</v>
      </c>
      <c r="DL831" s="29">
        <f t="shared" si="371"/>
        <v>1.6727706040886854E-8</v>
      </c>
      <c r="DN831" s="35"/>
      <c r="DO831" s="35"/>
      <c r="DP831" s="35"/>
      <c r="DV831" s="35"/>
      <c r="DW831" s="35"/>
      <c r="DX831" s="35"/>
      <c r="ED831" s="35"/>
      <c r="EE831" s="35"/>
      <c r="EF831" s="35"/>
      <c r="EL831" s="35"/>
      <c r="EM831" s="35"/>
      <c r="EN831" s="35"/>
      <c r="ET831" s="35"/>
      <c r="EU831" s="35"/>
      <c r="EV831" s="35"/>
    </row>
    <row r="832" spans="14:152" s="29" customFormat="1" ht="13.5" x14ac:dyDescent="0.3">
      <c r="N832" s="35">
        <v>2.7999999999999998E-9</v>
      </c>
      <c r="O832" s="35">
        <v>4.6427294617700001</v>
      </c>
      <c r="P832" s="35">
        <v>254.14044406150001</v>
      </c>
      <c r="Q832" s="29">
        <f t="shared" si="364"/>
        <v>-2.2216833080786271E-9</v>
      </c>
      <c r="R832" s="29">
        <f t="shared" si="365"/>
        <v>-2.2216176559254228E-9</v>
      </c>
      <c r="S832" s="29">
        <f t="shared" si="366"/>
        <v>-2.2216176561534045E-9</v>
      </c>
      <c r="T832" s="29">
        <f t="shared" si="367"/>
        <v>-2.2216176561534045E-9</v>
      </c>
      <c r="V832" s="35"/>
      <c r="W832" s="35"/>
      <c r="X832" s="35"/>
      <c r="AD832" s="35"/>
      <c r="AE832" s="35"/>
      <c r="AF832" s="35"/>
      <c r="AL832" s="35"/>
      <c r="AM832" s="35"/>
      <c r="AN832" s="35"/>
      <c r="AT832" s="35"/>
      <c r="AU832" s="35"/>
      <c r="AV832" s="35"/>
      <c r="BB832" s="35"/>
      <c r="BC832" s="35"/>
      <c r="BD832" s="35"/>
      <c r="BJ832" s="35"/>
      <c r="BK832" s="35"/>
      <c r="BL832" s="35"/>
      <c r="BR832" s="35"/>
      <c r="BS832" s="35"/>
      <c r="BT832" s="35"/>
      <c r="BZ832" s="35"/>
      <c r="CA832" s="35"/>
      <c r="CB832" s="35"/>
      <c r="CH832" s="35"/>
      <c r="CI832" s="35"/>
      <c r="CJ832" s="35"/>
      <c r="CP832" s="35"/>
      <c r="CQ832" s="35"/>
      <c r="CR832" s="35"/>
      <c r="CX832" s="35"/>
      <c r="CY832" s="35"/>
      <c r="CZ832" s="35"/>
      <c r="DF832" s="35">
        <v>1.939E-8</v>
      </c>
      <c r="DG832" s="35">
        <v>5.9319144255799996</v>
      </c>
      <c r="DH832" s="35">
        <v>249.9476583675</v>
      </c>
      <c r="DI832" s="29">
        <f t="shared" si="368"/>
        <v>-1.635827389626108E-8</v>
      </c>
      <c r="DJ832" s="29">
        <f t="shared" si="369"/>
        <v>-1.6358668322160456E-8</v>
      </c>
      <c r="DK832" s="29">
        <f t="shared" si="370"/>
        <v>-1.635866832079087E-8</v>
      </c>
      <c r="DL832" s="29">
        <f t="shared" si="371"/>
        <v>-1.635866832079087E-8</v>
      </c>
      <c r="DN832" s="35"/>
      <c r="DO832" s="35"/>
      <c r="DP832" s="35"/>
      <c r="DV832" s="35"/>
      <c r="DW832" s="35"/>
      <c r="DX832" s="35"/>
      <c r="ED832" s="35"/>
      <c r="EE832" s="35"/>
      <c r="EF832" s="35"/>
      <c r="EL832" s="35"/>
      <c r="EM832" s="35"/>
      <c r="EN832" s="35"/>
      <c r="ET832" s="35"/>
      <c r="EU832" s="35"/>
      <c r="EV832" s="35"/>
    </row>
    <row r="833" spans="14:152" s="29" customFormat="1" ht="13.5" x14ac:dyDescent="0.3">
      <c r="N833" s="35">
        <v>2.8499999999999999E-9</v>
      </c>
      <c r="O833" s="35">
        <v>2.0943025838699998</v>
      </c>
      <c r="P833" s="35">
        <v>335.14181775230003</v>
      </c>
      <c r="Q833" s="29">
        <f t="shared" ref="Q833:Q896" si="372">N833*COS(O833+P833*$C$31)</f>
        <v>8.8660916111439714E-10</v>
      </c>
      <c r="R833" s="29">
        <f t="shared" ref="R833:R896" si="373">N833*COS(O833+P833*$C$52)</f>
        <v>8.8674676287387257E-10</v>
      </c>
      <c r="S833" s="29">
        <f t="shared" ref="S833:S896" si="374">N833*COS(O833+P833*$C$73)</f>
        <v>8.8674676239605934E-10</v>
      </c>
      <c r="T833" s="29">
        <f t="shared" ref="T833:T896" si="375">N833*COS(O833+P833*$C$94)</f>
        <v>8.8674676239605934E-10</v>
      </c>
      <c r="V833" s="35"/>
      <c r="W833" s="35"/>
      <c r="X833" s="35"/>
      <c r="AD833" s="35"/>
      <c r="AE833" s="35"/>
      <c r="AF833" s="35"/>
      <c r="AL833" s="35"/>
      <c r="AM833" s="35"/>
      <c r="AN833" s="35"/>
      <c r="AT833" s="35"/>
      <c r="AU833" s="35"/>
      <c r="AV833" s="35"/>
      <c r="BB833" s="35"/>
      <c r="BC833" s="35"/>
      <c r="BD833" s="35"/>
      <c r="BJ833" s="35"/>
      <c r="BK833" s="35"/>
      <c r="BL833" s="35"/>
      <c r="BR833" s="35"/>
      <c r="BS833" s="35"/>
      <c r="BT833" s="35"/>
      <c r="BZ833" s="35"/>
      <c r="CA833" s="35"/>
      <c r="CB833" s="35"/>
      <c r="CH833" s="35"/>
      <c r="CI833" s="35"/>
      <c r="CJ833" s="35"/>
      <c r="CP833" s="35"/>
      <c r="CQ833" s="35"/>
      <c r="CR833" s="35"/>
      <c r="CX833" s="35"/>
      <c r="CY833" s="35"/>
      <c r="CZ833" s="35"/>
      <c r="DF833" s="35">
        <v>1.988E-8</v>
      </c>
      <c r="DG833" s="35">
        <v>4.7881087253599999</v>
      </c>
      <c r="DH833" s="35">
        <v>101.8689339412</v>
      </c>
      <c r="DI833" s="29">
        <f t="shared" ref="DI833:DI896" si="376">DF833*COS(DG833+DH833*$C$31)</f>
        <v>1.962776063635236E-8</v>
      </c>
      <c r="DJ833" s="29">
        <f t="shared" ref="DJ833:DJ896" si="377">DF833*COS(DG833+DH833*$C$52)</f>
        <v>1.9627809380817616E-8</v>
      </c>
      <c r="DK833" s="29">
        <f t="shared" ref="DK833:DK896" si="378">DF833*COS(DG833+DH833*$C$73)</f>
        <v>1.9627809380648362E-8</v>
      </c>
      <c r="DL833" s="29">
        <f t="shared" ref="DL833:DL896" si="379">DF833*COS(DG833+DH833*$C$94)</f>
        <v>1.9627809380648362E-8</v>
      </c>
      <c r="DN833" s="35"/>
      <c r="DO833" s="35"/>
      <c r="DP833" s="35"/>
      <c r="DV833" s="35"/>
      <c r="DW833" s="35"/>
      <c r="DX833" s="35"/>
      <c r="ED833" s="35"/>
      <c r="EE833" s="35"/>
      <c r="EF833" s="35"/>
      <c r="EL833" s="35"/>
      <c r="EM833" s="35"/>
      <c r="EN833" s="35"/>
      <c r="ET833" s="35"/>
      <c r="EU833" s="35"/>
      <c r="EV833" s="35"/>
    </row>
    <row r="834" spans="14:152" s="29" customFormat="1" ht="13.5" x14ac:dyDescent="0.3">
      <c r="N834" s="35">
        <v>2.81E-9</v>
      </c>
      <c r="O834" s="35">
        <v>4.72136141979</v>
      </c>
      <c r="P834" s="35">
        <v>317.14262918200001</v>
      </c>
      <c r="Q834" s="29">
        <f t="shared" si="372"/>
        <v>-2.5332057494756217E-9</v>
      </c>
      <c r="R834" s="29">
        <f t="shared" si="373"/>
        <v>-2.5332642108630864E-9</v>
      </c>
      <c r="S834" s="29">
        <f t="shared" si="374"/>
        <v>-2.5332642106600901E-9</v>
      </c>
      <c r="T834" s="29">
        <f t="shared" si="375"/>
        <v>-2.5332642106600901E-9</v>
      </c>
      <c r="V834" s="35"/>
      <c r="W834" s="35"/>
      <c r="X834" s="35"/>
      <c r="AD834" s="35"/>
      <c r="AE834" s="35"/>
      <c r="AF834" s="35"/>
      <c r="AL834" s="35"/>
      <c r="AM834" s="35"/>
      <c r="AN834" s="35"/>
      <c r="AT834" s="35"/>
      <c r="AU834" s="35"/>
      <c r="AV834" s="35"/>
      <c r="BB834" s="35"/>
      <c r="BC834" s="35"/>
      <c r="BD834" s="35"/>
      <c r="BJ834" s="35"/>
      <c r="BK834" s="35"/>
      <c r="BL834" s="35"/>
      <c r="BR834" s="35"/>
      <c r="BS834" s="35"/>
      <c r="BT834" s="35"/>
      <c r="BZ834" s="35"/>
      <c r="CA834" s="35"/>
      <c r="CB834" s="35"/>
      <c r="CH834" s="35"/>
      <c r="CI834" s="35"/>
      <c r="CJ834" s="35"/>
      <c r="CP834" s="35"/>
      <c r="CQ834" s="35"/>
      <c r="CR834" s="35"/>
      <c r="CX834" s="35"/>
      <c r="CY834" s="35"/>
      <c r="CZ834" s="35"/>
      <c r="DF834" s="35">
        <v>1.667E-8</v>
      </c>
      <c r="DG834" s="35">
        <v>5.5214989943099999</v>
      </c>
      <c r="DH834" s="35">
        <v>229.97386999439999</v>
      </c>
      <c r="DI834" s="29">
        <f t="shared" si="376"/>
        <v>-1.6435117748346795E-8</v>
      </c>
      <c r="DJ834" s="29">
        <f t="shared" si="377"/>
        <v>-1.6435020529036312E-8</v>
      </c>
      <c r="DK834" s="29">
        <f t="shared" si="378"/>
        <v>-1.6435020529373937E-8</v>
      </c>
      <c r="DL834" s="29">
        <f t="shared" si="379"/>
        <v>-1.6435020529373937E-8</v>
      </c>
      <c r="DN834" s="35"/>
      <c r="DO834" s="35"/>
      <c r="DP834" s="35"/>
      <c r="DV834" s="35"/>
      <c r="DW834" s="35"/>
      <c r="DX834" s="35"/>
      <c r="ED834" s="35"/>
      <c r="EE834" s="35"/>
      <c r="EF834" s="35"/>
      <c r="EL834" s="35"/>
      <c r="EM834" s="35"/>
      <c r="EN834" s="35"/>
      <c r="ET834" s="35"/>
      <c r="EU834" s="35"/>
      <c r="EV834" s="35"/>
    </row>
    <row r="835" spans="14:152" s="29" customFormat="1" ht="13.5" x14ac:dyDescent="0.3">
      <c r="N835" s="35">
        <v>2.8900000000000002E-9</v>
      </c>
      <c r="O835" s="35">
        <v>4.7026574000899997</v>
      </c>
      <c r="P835" s="35">
        <v>29.7474642498</v>
      </c>
      <c r="Q835" s="29">
        <f t="shared" si="372"/>
        <v>1.3176550917277009E-9</v>
      </c>
      <c r="R835" s="29">
        <f t="shared" si="373"/>
        <v>1.317643493244739E-9</v>
      </c>
      <c r="S835" s="29">
        <f t="shared" si="374"/>
        <v>1.3176434932850151E-9</v>
      </c>
      <c r="T835" s="29">
        <f t="shared" si="375"/>
        <v>1.3176434932850151E-9</v>
      </c>
      <c r="V835" s="35"/>
      <c r="W835" s="35"/>
      <c r="X835" s="35"/>
      <c r="AD835" s="35"/>
      <c r="AE835" s="35"/>
      <c r="AF835" s="35"/>
      <c r="AL835" s="35"/>
      <c r="AM835" s="35"/>
      <c r="AN835" s="35"/>
      <c r="AT835" s="35"/>
      <c r="AU835" s="35"/>
      <c r="AV835" s="35"/>
      <c r="BB835" s="35"/>
      <c r="BC835" s="35"/>
      <c r="BD835" s="35"/>
      <c r="BJ835" s="35"/>
      <c r="BK835" s="35"/>
      <c r="BL835" s="35"/>
      <c r="BR835" s="35"/>
      <c r="BS835" s="35"/>
      <c r="BT835" s="35"/>
      <c r="BZ835" s="35"/>
      <c r="CA835" s="35"/>
      <c r="CB835" s="35"/>
      <c r="CH835" s="35"/>
      <c r="CI835" s="35"/>
      <c r="CJ835" s="35"/>
      <c r="CP835" s="35"/>
      <c r="CQ835" s="35"/>
      <c r="CR835" s="35"/>
      <c r="CX835" s="35"/>
      <c r="CY835" s="35"/>
      <c r="CZ835" s="35"/>
      <c r="DF835" s="35">
        <v>2.215E-8</v>
      </c>
      <c r="DG835" s="35">
        <v>3.5512111632300001</v>
      </c>
      <c r="DH835" s="35">
        <v>594.6507036754</v>
      </c>
      <c r="DI835" s="29">
        <f t="shared" si="376"/>
        <v>1.7725394861450799E-8</v>
      </c>
      <c r="DJ835" s="29">
        <f t="shared" si="377"/>
        <v>1.7726592104525622E-8</v>
      </c>
      <c r="DK835" s="29">
        <f t="shared" si="378"/>
        <v>1.7726592100368494E-8</v>
      </c>
      <c r="DL835" s="29">
        <f t="shared" si="379"/>
        <v>1.7726592100368494E-8</v>
      </c>
      <c r="DN835" s="35"/>
      <c r="DO835" s="35"/>
      <c r="DP835" s="35"/>
      <c r="DV835" s="35"/>
      <c r="DW835" s="35"/>
      <c r="DX835" s="35"/>
      <c r="ED835" s="35"/>
      <c r="EE835" s="35"/>
      <c r="EF835" s="35"/>
      <c r="EL835" s="35"/>
      <c r="EM835" s="35"/>
      <c r="EN835" s="35"/>
      <c r="ET835" s="35"/>
      <c r="EU835" s="35"/>
      <c r="EV835" s="35"/>
    </row>
    <row r="836" spans="14:152" s="29" customFormat="1" ht="13.5" x14ac:dyDescent="0.3">
      <c r="N836" s="35">
        <v>2.8999999999999999E-9</v>
      </c>
      <c r="O836" s="35">
        <v>2.7436060952200001</v>
      </c>
      <c r="P836" s="35">
        <v>551.03160609700001</v>
      </c>
      <c r="Q836" s="29">
        <f t="shared" si="372"/>
        <v>1.863412644884684E-9</v>
      </c>
      <c r="R836" s="29">
        <f t="shared" si="373"/>
        <v>1.8632270309677875E-9</v>
      </c>
      <c r="S836" s="29">
        <f t="shared" si="374"/>
        <v>1.8632270316123477E-9</v>
      </c>
      <c r="T836" s="29">
        <f t="shared" si="375"/>
        <v>1.8632270316123477E-9</v>
      </c>
      <c r="V836" s="35"/>
      <c r="W836" s="35"/>
      <c r="X836" s="35"/>
      <c r="AD836" s="35"/>
      <c r="AE836" s="35"/>
      <c r="AF836" s="35"/>
      <c r="AL836" s="35"/>
      <c r="AM836" s="35"/>
      <c r="AN836" s="35"/>
      <c r="AT836" s="35"/>
      <c r="AU836" s="35"/>
      <c r="AV836" s="35"/>
      <c r="BB836" s="35"/>
      <c r="BC836" s="35"/>
      <c r="BD836" s="35"/>
      <c r="BJ836" s="35"/>
      <c r="BK836" s="35"/>
      <c r="BL836" s="35"/>
      <c r="BR836" s="35"/>
      <c r="BS836" s="35"/>
      <c r="BT836" s="35"/>
      <c r="BZ836" s="35"/>
      <c r="CA836" s="35"/>
      <c r="CB836" s="35"/>
      <c r="CH836" s="35"/>
      <c r="CI836" s="35"/>
      <c r="CJ836" s="35"/>
      <c r="CP836" s="35"/>
      <c r="CQ836" s="35"/>
      <c r="CR836" s="35"/>
      <c r="CX836" s="35"/>
      <c r="CY836" s="35"/>
      <c r="CZ836" s="35"/>
      <c r="DF836" s="35">
        <v>1.9499999999999999E-8</v>
      </c>
      <c r="DG836" s="35">
        <v>0.80878923373</v>
      </c>
      <c r="DH836" s="35">
        <v>1049.0869894507</v>
      </c>
      <c r="DI836" s="29">
        <f t="shared" si="376"/>
        <v>1.0509536240096416E-8</v>
      </c>
      <c r="DJ836" s="29">
        <f t="shared" si="377"/>
        <v>1.0506924012321661E-8</v>
      </c>
      <c r="DK836" s="29">
        <f t="shared" si="378"/>
        <v>1.0506924021392993E-8</v>
      </c>
      <c r="DL836" s="29">
        <f t="shared" si="379"/>
        <v>1.0506924021392993E-8</v>
      </c>
      <c r="DN836" s="35"/>
      <c r="DO836" s="35"/>
      <c r="DP836" s="35"/>
      <c r="DV836" s="35"/>
      <c r="DW836" s="35"/>
      <c r="DX836" s="35"/>
      <c r="ED836" s="35"/>
      <c r="EE836" s="35"/>
      <c r="EF836" s="35"/>
      <c r="EL836" s="35"/>
      <c r="EM836" s="35"/>
      <c r="EN836" s="35"/>
      <c r="ET836" s="35"/>
      <c r="EU836" s="35"/>
      <c r="EV836" s="35"/>
    </row>
    <row r="837" spans="14:152" s="29" customFormat="1" ht="13.5" x14ac:dyDescent="0.3">
      <c r="N837" s="35">
        <v>3E-9</v>
      </c>
      <c r="O837" s="35">
        <v>5.2330897417299997</v>
      </c>
      <c r="P837" s="35">
        <v>1321.4390704036</v>
      </c>
      <c r="Q837" s="29">
        <f t="shared" si="372"/>
        <v>2.3317813181369599E-11</v>
      </c>
      <c r="R837" s="29">
        <f t="shared" si="373"/>
        <v>2.39187263179337E-11</v>
      </c>
      <c r="S837" s="29">
        <f t="shared" si="374"/>
        <v>2.3918724231285221E-11</v>
      </c>
      <c r="T837" s="29">
        <f t="shared" si="375"/>
        <v>2.3918724231285221E-11</v>
      </c>
      <c r="V837" s="35"/>
      <c r="W837" s="35"/>
      <c r="X837" s="35"/>
      <c r="AD837" s="35"/>
      <c r="AE837" s="35"/>
      <c r="AF837" s="35"/>
      <c r="AL837" s="35"/>
      <c r="AM837" s="35"/>
      <c r="AN837" s="35"/>
      <c r="AT837" s="35"/>
      <c r="AU837" s="35"/>
      <c r="AV837" s="35"/>
      <c r="BB837" s="35"/>
      <c r="BC837" s="35"/>
      <c r="BD837" s="35"/>
      <c r="BJ837" s="35"/>
      <c r="BK837" s="35"/>
      <c r="BL837" s="35"/>
      <c r="BR837" s="35"/>
      <c r="BS837" s="35"/>
      <c r="BT837" s="35"/>
      <c r="BZ837" s="35"/>
      <c r="CA837" s="35"/>
      <c r="CB837" s="35"/>
      <c r="CH837" s="35"/>
      <c r="CI837" s="35"/>
      <c r="CJ837" s="35"/>
      <c r="CP837" s="35"/>
      <c r="CQ837" s="35"/>
      <c r="CR837" s="35"/>
      <c r="CX837" s="35"/>
      <c r="CY837" s="35"/>
      <c r="CZ837" s="35"/>
      <c r="DF837" s="35">
        <v>1.7730000000000001E-8</v>
      </c>
      <c r="DG837" s="35">
        <v>2.5560804671400001</v>
      </c>
      <c r="DH837" s="35">
        <v>9985.7593567713993</v>
      </c>
      <c r="DI837" s="29">
        <f t="shared" si="376"/>
        <v>3.3462934597759053E-9</v>
      </c>
      <c r="DJ837" s="29">
        <f t="shared" si="377"/>
        <v>3.3726450627914606E-9</v>
      </c>
      <c r="DK837" s="29">
        <f t="shared" si="378"/>
        <v>3.3726449713001878E-9</v>
      </c>
      <c r="DL837" s="29">
        <f t="shared" si="379"/>
        <v>3.3726449713001878E-9</v>
      </c>
      <c r="DN837" s="35"/>
      <c r="DO837" s="35"/>
      <c r="DP837" s="35"/>
      <c r="DV837" s="35"/>
      <c r="DW837" s="35"/>
      <c r="DX837" s="35"/>
      <c r="ED837" s="35"/>
      <c r="EE837" s="35"/>
      <c r="EF837" s="35"/>
      <c r="EL837" s="35"/>
      <c r="EM837" s="35"/>
      <c r="EN837" s="35"/>
      <c r="ET837" s="35"/>
      <c r="EU837" s="35"/>
      <c r="EV837" s="35"/>
    </row>
    <row r="838" spans="14:152" s="29" customFormat="1" ht="13.5" x14ac:dyDescent="0.3">
      <c r="N838" s="35">
        <v>2.8299999999999999E-9</v>
      </c>
      <c r="O838" s="35">
        <v>1.2119379782799999</v>
      </c>
      <c r="P838" s="35">
        <v>1699.2792165031999</v>
      </c>
      <c r="Q838" s="29">
        <f t="shared" si="372"/>
        <v>-2.4314968510917187E-9</v>
      </c>
      <c r="R838" s="29">
        <f t="shared" si="373"/>
        <v>-2.4318697560024648E-9</v>
      </c>
      <c r="S838" s="29">
        <f t="shared" si="374"/>
        <v>-2.4318697547078518E-9</v>
      </c>
      <c r="T838" s="29">
        <f t="shared" si="375"/>
        <v>-2.4318697547078518E-9</v>
      </c>
      <c r="V838" s="35"/>
      <c r="W838" s="35"/>
      <c r="X838" s="35"/>
      <c r="AD838" s="35"/>
      <c r="AE838" s="35"/>
      <c r="AF838" s="35"/>
      <c r="AL838" s="35"/>
      <c r="AM838" s="35"/>
      <c r="AN838" s="35"/>
      <c r="AT838" s="35"/>
      <c r="AU838" s="35"/>
      <c r="AV838" s="35"/>
      <c r="BB838" s="35"/>
      <c r="BC838" s="35"/>
      <c r="BD838" s="35"/>
      <c r="BJ838" s="35"/>
      <c r="BK838" s="35"/>
      <c r="BL838" s="35"/>
      <c r="BR838" s="35"/>
      <c r="BS838" s="35"/>
      <c r="BT838" s="35"/>
      <c r="BZ838" s="35"/>
      <c r="CA838" s="35"/>
      <c r="CB838" s="35"/>
      <c r="CH838" s="35"/>
      <c r="CI838" s="35"/>
      <c r="CJ838" s="35"/>
      <c r="CP838" s="35"/>
      <c r="CQ838" s="35"/>
      <c r="CR838" s="35"/>
      <c r="CX838" s="35"/>
      <c r="CY838" s="35"/>
      <c r="CZ838" s="35"/>
      <c r="DF838" s="35">
        <v>2.0879999999999999E-8</v>
      </c>
      <c r="DG838" s="35">
        <v>2.33165208016</v>
      </c>
      <c r="DH838" s="35">
        <v>420.44785172169998</v>
      </c>
      <c r="DI838" s="29">
        <f t="shared" si="376"/>
        <v>-2.0155195287955637E-8</v>
      </c>
      <c r="DJ838" s="29">
        <f t="shared" si="377"/>
        <v>-2.0154847664719513E-8</v>
      </c>
      <c r="DK838" s="29">
        <f t="shared" si="378"/>
        <v>-2.0154847665926773E-8</v>
      </c>
      <c r="DL838" s="29">
        <f t="shared" si="379"/>
        <v>-2.0154847665926773E-8</v>
      </c>
      <c r="DN838" s="35"/>
      <c r="DO838" s="35"/>
      <c r="DP838" s="35"/>
      <c r="DV838" s="35"/>
      <c r="DW838" s="35"/>
      <c r="DX838" s="35"/>
      <c r="ED838" s="35"/>
      <c r="EE838" s="35"/>
      <c r="EF838" s="35"/>
      <c r="EL838" s="35"/>
      <c r="EM838" s="35"/>
      <c r="EN838" s="35"/>
      <c r="ET838" s="35"/>
      <c r="EU838" s="35"/>
      <c r="EV838" s="35"/>
    </row>
    <row r="839" spans="14:152" s="29" customFormat="1" ht="13.5" x14ac:dyDescent="0.3">
      <c r="N839" s="35">
        <v>2.7999999999999998E-9</v>
      </c>
      <c r="O839" s="35">
        <v>0.45877292283999999</v>
      </c>
      <c r="P839" s="35">
        <v>38.6061163898</v>
      </c>
      <c r="Q839" s="29">
        <f t="shared" si="372"/>
        <v>1.3053509578666352E-9</v>
      </c>
      <c r="R839" s="29">
        <f t="shared" si="373"/>
        <v>1.3053654541598653E-9</v>
      </c>
      <c r="S839" s="29">
        <f t="shared" si="374"/>
        <v>1.3053654541095276E-9</v>
      </c>
      <c r="T839" s="29">
        <f t="shared" si="375"/>
        <v>1.3053654541095276E-9</v>
      </c>
      <c r="V839" s="35"/>
      <c r="W839" s="35"/>
      <c r="X839" s="35"/>
      <c r="AD839" s="35"/>
      <c r="AE839" s="35"/>
      <c r="AF839" s="35"/>
      <c r="AL839" s="35"/>
      <c r="AM839" s="35"/>
      <c r="AN839" s="35"/>
      <c r="AT839" s="35"/>
      <c r="AU839" s="35"/>
      <c r="AV839" s="35"/>
      <c r="BB839" s="35"/>
      <c r="BC839" s="35"/>
      <c r="BD839" s="35"/>
      <c r="BJ839" s="35"/>
      <c r="BK839" s="35"/>
      <c r="BL839" s="35"/>
      <c r="BR839" s="35"/>
      <c r="BS839" s="35"/>
      <c r="BT839" s="35"/>
      <c r="BZ839" s="35"/>
      <c r="CA839" s="35"/>
      <c r="CB839" s="35"/>
      <c r="CH839" s="35"/>
      <c r="CI839" s="35"/>
      <c r="CJ839" s="35"/>
      <c r="CP839" s="35"/>
      <c r="CQ839" s="35"/>
      <c r="CR839" s="35"/>
      <c r="CX839" s="35"/>
      <c r="CY839" s="35"/>
      <c r="CZ839" s="35"/>
      <c r="DF839" s="35">
        <v>2.1069999999999999E-8</v>
      </c>
      <c r="DG839" s="35">
        <v>2.4362435656799999</v>
      </c>
      <c r="DH839" s="35">
        <v>453.68552624990002</v>
      </c>
      <c r="DI839" s="29">
        <f t="shared" si="376"/>
        <v>-1.956556886452291E-8</v>
      </c>
      <c r="DJ839" s="29">
        <f t="shared" si="377"/>
        <v>-1.9566106531844174E-8</v>
      </c>
      <c r="DK839" s="29">
        <f t="shared" si="378"/>
        <v>-1.956610652997732E-8</v>
      </c>
      <c r="DL839" s="29">
        <f t="shared" si="379"/>
        <v>-1.956610652997732E-8</v>
      </c>
      <c r="DN839" s="35"/>
      <c r="DO839" s="35"/>
      <c r="DP839" s="35"/>
      <c r="DV839" s="35"/>
      <c r="DW839" s="35"/>
      <c r="DX839" s="35"/>
      <c r="ED839" s="35"/>
      <c r="EE839" s="35"/>
      <c r="EF839" s="35"/>
      <c r="EL839" s="35"/>
      <c r="EM839" s="35"/>
      <c r="EN839" s="35"/>
      <c r="ET839" s="35"/>
      <c r="EU839" s="35"/>
      <c r="EV839" s="35"/>
    </row>
    <row r="840" spans="14:152" s="29" customFormat="1" ht="13.5" x14ac:dyDescent="0.3">
      <c r="N840" s="35">
        <v>2.7299999999999999E-9</v>
      </c>
      <c r="O840" s="35">
        <v>1.81952809851</v>
      </c>
      <c r="P840" s="35">
        <v>1056.2005364515001</v>
      </c>
      <c r="Q840" s="29">
        <f t="shared" si="372"/>
        <v>2.7088115356082216E-9</v>
      </c>
      <c r="R840" s="29">
        <f t="shared" si="373"/>
        <v>2.7088658515584905E-9</v>
      </c>
      <c r="S840" s="29">
        <f t="shared" si="374"/>
        <v>2.7088658513700008E-9</v>
      </c>
      <c r="T840" s="29">
        <f t="shared" si="375"/>
        <v>2.7088658513700008E-9</v>
      </c>
      <c r="V840" s="35"/>
      <c r="W840" s="35"/>
      <c r="X840" s="35"/>
      <c r="AD840" s="35"/>
      <c r="AE840" s="35"/>
      <c r="AF840" s="35"/>
      <c r="AL840" s="35"/>
      <c r="AM840" s="35"/>
      <c r="AN840" s="35"/>
      <c r="AT840" s="35"/>
      <c r="AU840" s="35"/>
      <c r="AV840" s="35"/>
      <c r="BB840" s="35"/>
      <c r="BC840" s="35"/>
      <c r="BD840" s="35"/>
      <c r="BJ840" s="35"/>
      <c r="BK840" s="35"/>
      <c r="BL840" s="35"/>
      <c r="BR840" s="35"/>
      <c r="BS840" s="35"/>
      <c r="BT840" s="35"/>
      <c r="BZ840" s="35"/>
      <c r="CA840" s="35"/>
      <c r="CB840" s="35"/>
      <c r="CH840" s="35"/>
      <c r="CI840" s="35"/>
      <c r="CJ840" s="35"/>
      <c r="CP840" s="35"/>
      <c r="CQ840" s="35"/>
      <c r="CR840" s="35"/>
      <c r="CX840" s="35"/>
      <c r="CY840" s="35"/>
      <c r="CZ840" s="35"/>
      <c r="DF840" s="35">
        <v>1.9070000000000001E-8</v>
      </c>
      <c r="DG840" s="35">
        <v>4.7256997280500004</v>
      </c>
      <c r="DH840" s="35">
        <v>857.12853501510006</v>
      </c>
      <c r="DI840" s="29">
        <f t="shared" si="376"/>
        <v>1.8680476970564413E-8</v>
      </c>
      <c r="DJ840" s="29">
        <f t="shared" si="377"/>
        <v>1.8679978582166901E-8</v>
      </c>
      <c r="DK840" s="29">
        <f t="shared" si="378"/>
        <v>1.8679978583898095E-8</v>
      </c>
      <c r="DL840" s="29">
        <f t="shared" si="379"/>
        <v>1.8679978583898095E-8</v>
      </c>
      <c r="DN840" s="35"/>
      <c r="DO840" s="35"/>
      <c r="DP840" s="35"/>
      <c r="DV840" s="35"/>
      <c r="DW840" s="35"/>
      <c r="DX840" s="35"/>
      <c r="ED840" s="35"/>
      <c r="EE840" s="35"/>
      <c r="EF840" s="35"/>
      <c r="EL840" s="35"/>
      <c r="EM840" s="35"/>
      <c r="EN840" s="35"/>
      <c r="ET840" s="35"/>
      <c r="EU840" s="35"/>
      <c r="EV840" s="35"/>
    </row>
    <row r="841" spans="14:152" s="29" customFormat="1" ht="13.5" x14ac:dyDescent="0.3">
      <c r="N841" s="35">
        <v>3.36E-9</v>
      </c>
      <c r="O841" s="35">
        <v>5.6311506654199999</v>
      </c>
      <c r="P841" s="35">
        <v>95.228467692400002</v>
      </c>
      <c r="Q841" s="29">
        <f t="shared" si="372"/>
        <v>2.1026444563320741E-9</v>
      </c>
      <c r="R841" s="29">
        <f t="shared" si="373"/>
        <v>2.1026822876577E-9</v>
      </c>
      <c r="S841" s="29">
        <f t="shared" si="374"/>
        <v>2.1026822875263318E-9</v>
      </c>
      <c r="T841" s="29">
        <f t="shared" si="375"/>
        <v>2.1026822875263318E-9</v>
      </c>
      <c r="V841" s="35"/>
      <c r="W841" s="35"/>
      <c r="X841" s="35"/>
      <c r="AD841" s="35"/>
      <c r="AE841" s="35"/>
      <c r="AF841" s="35"/>
      <c r="AL841" s="35"/>
      <c r="AM841" s="35"/>
      <c r="AN841" s="35"/>
      <c r="AT841" s="35"/>
      <c r="AU841" s="35"/>
      <c r="AV841" s="35"/>
      <c r="BB841" s="35"/>
      <c r="BC841" s="35"/>
      <c r="BD841" s="35"/>
      <c r="BJ841" s="35"/>
      <c r="BK841" s="35"/>
      <c r="BL841" s="35"/>
      <c r="BR841" s="35"/>
      <c r="BS841" s="35"/>
      <c r="BT841" s="35"/>
      <c r="BZ841" s="35"/>
      <c r="CA841" s="35"/>
      <c r="CB841" s="35"/>
      <c r="CH841" s="35"/>
      <c r="CI841" s="35"/>
      <c r="CJ841" s="35"/>
      <c r="CP841" s="35"/>
      <c r="CQ841" s="35"/>
      <c r="CR841" s="35"/>
      <c r="CX841" s="35"/>
      <c r="CY841" s="35"/>
      <c r="CZ841" s="35"/>
      <c r="DF841" s="35">
        <v>1.609E-8</v>
      </c>
      <c r="DG841" s="35">
        <v>4.9654043304300002</v>
      </c>
      <c r="DH841" s="35">
        <v>285.11174858869998</v>
      </c>
      <c r="DI841" s="29">
        <f t="shared" si="376"/>
        <v>-1.5854282957080085E-8</v>
      </c>
      <c r="DJ841" s="29">
        <f t="shared" si="377"/>
        <v>-1.5854401536606602E-8</v>
      </c>
      <c r="DK841" s="29">
        <f t="shared" si="378"/>
        <v>-1.5854401536194884E-8</v>
      </c>
      <c r="DL841" s="29">
        <f t="shared" si="379"/>
        <v>-1.5854401536194884E-8</v>
      </c>
      <c r="DN841" s="35"/>
      <c r="DO841" s="35"/>
      <c r="DP841" s="35"/>
      <c r="DV841" s="35"/>
      <c r="DW841" s="35"/>
      <c r="DX841" s="35"/>
      <c r="ED841" s="35"/>
      <c r="EE841" s="35"/>
      <c r="EF841" s="35"/>
      <c r="EL841" s="35"/>
      <c r="EM841" s="35"/>
      <c r="EN841" s="35"/>
      <c r="ET841" s="35"/>
      <c r="EU841" s="35"/>
      <c r="EV841" s="35"/>
    </row>
    <row r="842" spans="14:152" s="29" customFormat="1" ht="13.5" x14ac:dyDescent="0.3">
      <c r="N842" s="35">
        <v>3.0899999999999999E-9</v>
      </c>
      <c r="O842" s="35">
        <v>3.3367673990800002</v>
      </c>
      <c r="P842" s="35">
        <v>1193.9672737968001</v>
      </c>
      <c r="Q842" s="29">
        <f t="shared" si="372"/>
        <v>-2.2862167074916666E-9</v>
      </c>
      <c r="R842" s="29">
        <f t="shared" si="373"/>
        <v>-2.2865929031910376E-9</v>
      </c>
      <c r="S842" s="29">
        <f t="shared" si="374"/>
        <v>-2.2865929018848383E-9</v>
      </c>
      <c r="T842" s="29">
        <f t="shared" si="375"/>
        <v>-2.2865929018848383E-9</v>
      </c>
      <c r="V842" s="35"/>
      <c r="W842" s="35"/>
      <c r="X842" s="35"/>
      <c r="AD842" s="35"/>
      <c r="AE842" s="35"/>
      <c r="AF842" s="35"/>
      <c r="AL842" s="35"/>
      <c r="AM842" s="35"/>
      <c r="AN842" s="35"/>
      <c r="AT842" s="35"/>
      <c r="AU842" s="35"/>
      <c r="AV842" s="35"/>
      <c r="BB842" s="35"/>
      <c r="BC842" s="35"/>
      <c r="BD842" s="35"/>
      <c r="BJ842" s="35"/>
      <c r="BK842" s="35"/>
      <c r="BL842" s="35"/>
      <c r="BR842" s="35"/>
      <c r="BS842" s="35"/>
      <c r="BT842" s="35"/>
      <c r="BZ842" s="35"/>
      <c r="CA842" s="35"/>
      <c r="CB842" s="35"/>
      <c r="CH842" s="35"/>
      <c r="CI842" s="35"/>
      <c r="CJ842" s="35"/>
      <c r="CP842" s="35"/>
      <c r="CQ842" s="35"/>
      <c r="CR842" s="35"/>
      <c r="CX842" s="35"/>
      <c r="CY842" s="35"/>
      <c r="CZ842" s="35"/>
      <c r="DF842" s="35">
        <v>2.152E-8</v>
      </c>
      <c r="DG842" s="35">
        <v>4.8702430630600002</v>
      </c>
      <c r="DH842" s="35">
        <v>186.21176006409999</v>
      </c>
      <c r="DI842" s="29">
        <f t="shared" si="376"/>
        <v>-8.7547931455686271E-10</v>
      </c>
      <c r="DJ842" s="29">
        <f t="shared" si="377"/>
        <v>-8.7487237324680448E-10</v>
      </c>
      <c r="DK842" s="29">
        <f t="shared" si="378"/>
        <v>-8.7487237535439936E-10</v>
      </c>
      <c r="DL842" s="29">
        <f t="shared" si="379"/>
        <v>-8.7487237535439936E-10</v>
      </c>
      <c r="DN842" s="35"/>
      <c r="DO842" s="35"/>
      <c r="DP842" s="35"/>
      <c r="DV842" s="35"/>
      <c r="DW842" s="35"/>
      <c r="DX842" s="35"/>
      <c r="ED842" s="35"/>
      <c r="EE842" s="35"/>
      <c r="EF842" s="35"/>
      <c r="EL842" s="35"/>
      <c r="EM842" s="35"/>
      <c r="EN842" s="35"/>
      <c r="ET842" s="35"/>
      <c r="EU842" s="35"/>
      <c r="EV842" s="35"/>
    </row>
    <row r="843" spans="14:152" s="29" customFormat="1" ht="13.5" x14ac:dyDescent="0.3">
      <c r="N843" s="35">
        <v>2.88E-9</v>
      </c>
      <c r="O843" s="35">
        <v>2.5760334941799998</v>
      </c>
      <c r="P843" s="35">
        <v>1166.4068576709001</v>
      </c>
      <c r="Q843" s="29">
        <f t="shared" si="372"/>
        <v>-2.5671204232560401E-9</v>
      </c>
      <c r="R843" s="29">
        <f t="shared" si="373"/>
        <v>-2.5668895602162487E-9</v>
      </c>
      <c r="S843" s="29">
        <f t="shared" si="374"/>
        <v>-2.566889561018051E-9</v>
      </c>
      <c r="T843" s="29">
        <f t="shared" si="375"/>
        <v>-2.566889561018051E-9</v>
      </c>
      <c r="V843" s="35"/>
      <c r="W843" s="35"/>
      <c r="X843" s="35"/>
      <c r="AD843" s="35"/>
      <c r="AE843" s="35"/>
      <c r="AF843" s="35"/>
      <c r="AL843" s="35"/>
      <c r="AM843" s="35"/>
      <c r="AN843" s="35"/>
      <c r="AT843" s="35"/>
      <c r="AU843" s="35"/>
      <c r="AV843" s="35"/>
      <c r="BB843" s="35"/>
      <c r="BC843" s="35"/>
      <c r="BD843" s="35"/>
      <c r="BJ843" s="35"/>
      <c r="BK843" s="35"/>
      <c r="BL843" s="35"/>
      <c r="BR843" s="35"/>
      <c r="BS843" s="35"/>
      <c r="BT843" s="35"/>
      <c r="BZ843" s="35"/>
      <c r="CA843" s="35"/>
      <c r="CB843" s="35"/>
      <c r="CH843" s="35"/>
      <c r="CI843" s="35"/>
      <c r="CJ843" s="35"/>
      <c r="CP843" s="35"/>
      <c r="CQ843" s="35"/>
      <c r="CR843" s="35"/>
      <c r="CX843" s="35"/>
      <c r="CY843" s="35"/>
      <c r="CZ843" s="35"/>
      <c r="DF843" s="35">
        <v>1.6849999999999999E-8</v>
      </c>
      <c r="DG843" s="35">
        <v>5.6860917835400002</v>
      </c>
      <c r="DH843" s="35">
        <v>200.03520928290001</v>
      </c>
      <c r="DI843" s="29">
        <f t="shared" si="376"/>
        <v>-1.4869407737576676E-8</v>
      </c>
      <c r="DJ843" s="29">
        <f t="shared" si="377"/>
        <v>-1.4869167392278154E-8</v>
      </c>
      <c r="DK843" s="29">
        <f t="shared" si="378"/>
        <v>-1.4869167393112784E-8</v>
      </c>
      <c r="DL843" s="29">
        <f t="shared" si="379"/>
        <v>-1.4869167393112784E-8</v>
      </c>
      <c r="DN843" s="35"/>
      <c r="DO843" s="35"/>
      <c r="DP843" s="35"/>
      <c r="DV843" s="35"/>
      <c r="DW843" s="35"/>
      <c r="DX843" s="35"/>
      <c r="ED843" s="35"/>
      <c r="EE843" s="35"/>
      <c r="EF843" s="35"/>
      <c r="EL843" s="35"/>
      <c r="EM843" s="35"/>
      <c r="EN843" s="35"/>
      <c r="ET843" s="35"/>
      <c r="EU843" s="35"/>
      <c r="EV843" s="35"/>
    </row>
    <row r="844" spans="14:152" s="29" customFormat="1" ht="13.5" x14ac:dyDescent="0.3">
      <c r="N844" s="35">
        <v>2.7700000000000002E-9</v>
      </c>
      <c r="O844" s="35">
        <v>3.3535999534299998</v>
      </c>
      <c r="P844" s="35">
        <v>532.87235883230005</v>
      </c>
      <c r="Q844" s="29">
        <f t="shared" si="372"/>
        <v>2.3499615073823894E-9</v>
      </c>
      <c r="R844" s="29">
        <f t="shared" si="373"/>
        <v>2.3498430435024173E-9</v>
      </c>
      <c r="S844" s="29">
        <f t="shared" si="374"/>
        <v>2.3498430439138056E-9</v>
      </c>
      <c r="T844" s="29">
        <f t="shared" si="375"/>
        <v>2.3498430439138056E-9</v>
      </c>
      <c r="V844" s="35"/>
      <c r="W844" s="35"/>
      <c r="X844" s="35"/>
      <c r="AD844" s="35"/>
      <c r="AE844" s="35"/>
      <c r="AF844" s="35"/>
      <c r="AL844" s="35"/>
      <c r="AM844" s="35"/>
      <c r="AN844" s="35"/>
      <c r="AT844" s="35"/>
      <c r="AU844" s="35"/>
      <c r="AV844" s="35"/>
      <c r="BB844" s="35"/>
      <c r="BC844" s="35"/>
      <c r="BD844" s="35"/>
      <c r="BJ844" s="35"/>
      <c r="BK844" s="35"/>
      <c r="BL844" s="35"/>
      <c r="BR844" s="35"/>
      <c r="BS844" s="35"/>
      <c r="BT844" s="35"/>
      <c r="BZ844" s="35"/>
      <c r="CA844" s="35"/>
      <c r="CB844" s="35"/>
      <c r="CH844" s="35"/>
      <c r="CI844" s="35"/>
      <c r="CJ844" s="35"/>
      <c r="CP844" s="35"/>
      <c r="CQ844" s="35"/>
      <c r="CR844" s="35"/>
      <c r="CX844" s="35"/>
      <c r="CY844" s="35"/>
      <c r="CZ844" s="35"/>
      <c r="DF844" s="35">
        <v>1.7520000000000001E-8</v>
      </c>
      <c r="DG844" s="35">
        <v>5.2153226540100004</v>
      </c>
      <c r="DH844" s="35">
        <v>25448.0058552601</v>
      </c>
      <c r="DI844" s="29">
        <f t="shared" si="376"/>
        <v>-1.3316734591164043E-8</v>
      </c>
      <c r="DJ844" s="29">
        <f t="shared" si="377"/>
        <v>-1.3360552952758588E-8</v>
      </c>
      <c r="DK844" s="29">
        <f t="shared" si="378"/>
        <v>-1.3360552800945933E-8</v>
      </c>
      <c r="DL844" s="29">
        <f t="shared" si="379"/>
        <v>-1.3360552800945933E-8</v>
      </c>
      <c r="DN844" s="35"/>
      <c r="DO844" s="35"/>
      <c r="DP844" s="35"/>
      <c r="DV844" s="35"/>
      <c r="DW844" s="35"/>
      <c r="DX844" s="35"/>
      <c r="ED844" s="35"/>
      <c r="EE844" s="35"/>
      <c r="EF844" s="35"/>
      <c r="EL844" s="35"/>
      <c r="EM844" s="35"/>
      <c r="EN844" s="35"/>
      <c r="ET844" s="35"/>
      <c r="EU844" s="35"/>
      <c r="EV844" s="35"/>
    </row>
    <row r="845" spans="14:152" s="29" customFormat="1" ht="13.5" x14ac:dyDescent="0.3">
      <c r="N845" s="35">
        <v>2.8699999999999998E-9</v>
      </c>
      <c r="O845" s="35">
        <v>0.37229115993</v>
      </c>
      <c r="P845" s="35">
        <v>114.94162363460001</v>
      </c>
      <c r="Q845" s="29">
        <f t="shared" si="372"/>
        <v>-1.7785485899701487E-9</v>
      </c>
      <c r="R845" s="29">
        <f t="shared" si="373"/>
        <v>-1.7785093437382447E-9</v>
      </c>
      <c r="S845" s="29">
        <f t="shared" si="374"/>
        <v>-1.7785093438745269E-9</v>
      </c>
      <c r="T845" s="29">
        <f t="shared" si="375"/>
        <v>-1.7785093438745269E-9</v>
      </c>
      <c r="V845" s="35"/>
      <c r="W845" s="35"/>
      <c r="X845" s="35"/>
      <c r="AD845" s="35"/>
      <c r="AE845" s="35"/>
      <c r="AF845" s="35"/>
      <c r="AL845" s="35"/>
      <c r="AM845" s="35"/>
      <c r="AN845" s="35"/>
      <c r="AT845" s="35"/>
      <c r="AU845" s="35"/>
      <c r="AV845" s="35"/>
      <c r="BB845" s="35"/>
      <c r="BC845" s="35"/>
      <c r="BD845" s="35"/>
      <c r="BJ845" s="35"/>
      <c r="BK845" s="35"/>
      <c r="BL845" s="35"/>
      <c r="BR845" s="35"/>
      <c r="BS845" s="35"/>
      <c r="BT845" s="35"/>
      <c r="BZ845" s="35"/>
      <c r="CA845" s="35"/>
      <c r="CB845" s="35"/>
      <c r="CH845" s="35"/>
      <c r="CI845" s="35"/>
      <c r="CJ845" s="35"/>
      <c r="CP845" s="35"/>
      <c r="CQ845" s="35"/>
      <c r="CR845" s="35"/>
      <c r="CX845" s="35"/>
      <c r="CY845" s="35"/>
      <c r="CZ845" s="35"/>
      <c r="DF845" s="35">
        <v>1.8699999999999999E-8</v>
      </c>
      <c r="DG845" s="35">
        <v>6.1468364534199997</v>
      </c>
      <c r="DH845" s="35">
        <v>347.36317418380003</v>
      </c>
      <c r="DI845" s="29">
        <f t="shared" si="376"/>
        <v>1.3324324525796565E-8</v>
      </c>
      <c r="DJ845" s="29">
        <f t="shared" si="377"/>
        <v>1.3323633636194748E-8</v>
      </c>
      <c r="DK845" s="29">
        <f t="shared" si="378"/>
        <v>1.332363363859389E-8</v>
      </c>
      <c r="DL845" s="29">
        <f t="shared" si="379"/>
        <v>1.332363363859389E-8</v>
      </c>
      <c r="DN845" s="35"/>
      <c r="DO845" s="35"/>
      <c r="DP845" s="35"/>
      <c r="DV845" s="35"/>
      <c r="DW845" s="35"/>
      <c r="DX845" s="35"/>
      <c r="ED845" s="35"/>
      <c r="EE845" s="35"/>
      <c r="EF845" s="35"/>
      <c r="EL845" s="35"/>
      <c r="EM845" s="35"/>
      <c r="EN845" s="35"/>
      <c r="ET845" s="35"/>
      <c r="EU845" s="35"/>
      <c r="EV845" s="35"/>
    </row>
    <row r="846" spans="14:152" s="29" customFormat="1" ht="13.5" x14ac:dyDescent="0.3">
      <c r="N846" s="35">
        <v>2.7400000000000001E-9</v>
      </c>
      <c r="O846" s="35">
        <v>4.2116402795300001</v>
      </c>
      <c r="P846" s="35">
        <v>90.823233677299996</v>
      </c>
      <c r="Q846" s="29">
        <f t="shared" si="372"/>
        <v>2.2669690606985276E-9</v>
      </c>
      <c r="R846" s="29">
        <f t="shared" si="373"/>
        <v>2.26694787267961E-9</v>
      </c>
      <c r="S846" s="29">
        <f t="shared" si="374"/>
        <v>2.2669478727531856E-9</v>
      </c>
      <c r="T846" s="29">
        <f t="shared" si="375"/>
        <v>2.2669478727531856E-9</v>
      </c>
      <c r="V846" s="35"/>
      <c r="W846" s="35"/>
      <c r="X846" s="35"/>
      <c r="AD846" s="35"/>
      <c r="AE846" s="35"/>
      <c r="AF846" s="35"/>
      <c r="AL846" s="35"/>
      <c r="AM846" s="35"/>
      <c r="AN846" s="35"/>
      <c r="AT846" s="35"/>
      <c r="AU846" s="35"/>
      <c r="AV846" s="35"/>
      <c r="BB846" s="35"/>
      <c r="BC846" s="35"/>
      <c r="BD846" s="35"/>
      <c r="BJ846" s="35"/>
      <c r="BK846" s="35"/>
      <c r="BL846" s="35"/>
      <c r="BR846" s="35"/>
      <c r="BS846" s="35"/>
      <c r="BT846" s="35"/>
      <c r="BZ846" s="35"/>
      <c r="CA846" s="35"/>
      <c r="CB846" s="35"/>
      <c r="CH846" s="35"/>
      <c r="CI846" s="35"/>
      <c r="CJ846" s="35"/>
      <c r="CP846" s="35"/>
      <c r="CQ846" s="35"/>
      <c r="CR846" s="35"/>
      <c r="CX846" s="35"/>
      <c r="CY846" s="35"/>
      <c r="CZ846" s="35"/>
      <c r="DF846" s="35">
        <v>1.7310000000000001E-8</v>
      </c>
      <c r="DG846" s="35">
        <v>1.9594427212200001</v>
      </c>
      <c r="DH846" s="35">
        <v>934.94851496820002</v>
      </c>
      <c r="DI846" s="29">
        <f t="shared" si="376"/>
        <v>-2.3122771115942549E-9</v>
      </c>
      <c r="DJ846" s="29">
        <f t="shared" si="377"/>
        <v>-2.3147083506940948E-9</v>
      </c>
      <c r="DK846" s="29">
        <f t="shared" si="378"/>
        <v>-2.3147083422517873E-9</v>
      </c>
      <c r="DL846" s="29">
        <f t="shared" si="379"/>
        <v>-2.3147083422517873E-9</v>
      </c>
      <c r="DN846" s="35"/>
      <c r="DO846" s="35"/>
      <c r="DP846" s="35"/>
      <c r="DV846" s="35"/>
      <c r="DW846" s="35"/>
      <c r="DX846" s="35"/>
      <c r="ED846" s="35"/>
      <c r="EE846" s="35"/>
      <c r="EF846" s="35"/>
      <c r="EL846" s="35"/>
      <c r="EM846" s="35"/>
      <c r="EN846" s="35"/>
      <c r="ET846" s="35"/>
      <c r="EU846" s="35"/>
      <c r="EV846" s="35"/>
    </row>
    <row r="847" spans="14:152" s="29" customFormat="1" ht="13.5" x14ac:dyDescent="0.3">
      <c r="N847" s="35">
        <v>2.6700000000000001E-9</v>
      </c>
      <c r="O847" s="35">
        <v>5.6136713258600004</v>
      </c>
      <c r="P847" s="35">
        <v>870.46185713939997</v>
      </c>
      <c r="Q847" s="29">
        <f t="shared" si="372"/>
        <v>1.6553744511902368E-9</v>
      </c>
      <c r="R847" s="29">
        <f t="shared" si="373"/>
        <v>1.6556508579216292E-9</v>
      </c>
      <c r="S847" s="29">
        <f t="shared" si="374"/>
        <v>1.6556508569618641E-9</v>
      </c>
      <c r="T847" s="29">
        <f t="shared" si="375"/>
        <v>1.6556508569618641E-9</v>
      </c>
      <c r="V847" s="35"/>
      <c r="W847" s="35"/>
      <c r="X847" s="35"/>
      <c r="AD847" s="35"/>
      <c r="AE847" s="35"/>
      <c r="AF847" s="35"/>
      <c r="AL847" s="35"/>
      <c r="AM847" s="35"/>
      <c r="AN847" s="35"/>
      <c r="AT847" s="35"/>
      <c r="AU847" s="35"/>
      <c r="AV847" s="35"/>
      <c r="BB847" s="35"/>
      <c r="BC847" s="35"/>
      <c r="BD847" s="35"/>
      <c r="BJ847" s="35"/>
      <c r="BK847" s="35"/>
      <c r="BL847" s="35"/>
      <c r="BR847" s="35"/>
      <c r="BS847" s="35"/>
      <c r="BT847" s="35"/>
      <c r="BZ847" s="35"/>
      <c r="CA847" s="35"/>
      <c r="CB847" s="35"/>
      <c r="CH847" s="35"/>
      <c r="CI847" s="35"/>
      <c r="CJ847" s="35"/>
      <c r="CP847" s="35"/>
      <c r="CQ847" s="35"/>
      <c r="CR847" s="35"/>
      <c r="CX847" s="35"/>
      <c r="CY847" s="35"/>
      <c r="CZ847" s="35"/>
      <c r="DF847" s="35">
        <v>1.6800000000000002E-8</v>
      </c>
      <c r="DG847" s="35">
        <v>5.5624669769999997</v>
      </c>
      <c r="DH847" s="35">
        <v>170.97327410619999</v>
      </c>
      <c r="DI847" s="29">
        <f t="shared" si="376"/>
        <v>-7.8384732700419393E-9</v>
      </c>
      <c r="DJ847" s="29">
        <f t="shared" si="377"/>
        <v>-7.8380881591017392E-9</v>
      </c>
      <c r="DK847" s="29">
        <f t="shared" si="378"/>
        <v>-7.8380881604390272E-9</v>
      </c>
      <c r="DL847" s="29">
        <f t="shared" si="379"/>
        <v>-7.8380881604390272E-9</v>
      </c>
      <c r="DN847" s="35"/>
      <c r="DO847" s="35"/>
      <c r="DP847" s="35"/>
      <c r="DV847" s="35"/>
      <c r="DW847" s="35"/>
      <c r="DX847" s="35"/>
      <c r="ED847" s="35"/>
      <c r="EE847" s="35"/>
      <c r="EF847" s="35"/>
      <c r="EL847" s="35"/>
      <c r="EM847" s="35"/>
      <c r="EN847" s="35"/>
      <c r="ET847" s="35"/>
      <c r="EU847" s="35"/>
      <c r="EV847" s="35"/>
    </row>
    <row r="848" spans="14:152" s="29" customFormat="1" ht="13.5" x14ac:dyDescent="0.3">
      <c r="N848" s="35">
        <v>3.7600000000000003E-9</v>
      </c>
      <c r="O848" s="35">
        <v>6.1439145667500004</v>
      </c>
      <c r="P848" s="35">
        <v>913.00012679229997</v>
      </c>
      <c r="Q848" s="29">
        <f t="shared" si="372"/>
        <v>-1.9730390537012128E-9</v>
      </c>
      <c r="R848" s="29">
        <f t="shared" si="373"/>
        <v>-1.9725960614777741E-9</v>
      </c>
      <c r="S848" s="29">
        <f t="shared" si="374"/>
        <v>-1.9725960630161237E-9</v>
      </c>
      <c r="T848" s="29">
        <f t="shared" si="375"/>
        <v>-1.9725960630161237E-9</v>
      </c>
      <c r="V848" s="35"/>
      <c r="W848" s="35"/>
      <c r="X848" s="35"/>
      <c r="AD848" s="35"/>
      <c r="AE848" s="35"/>
      <c r="AF848" s="35"/>
      <c r="AL848" s="35"/>
      <c r="AM848" s="35"/>
      <c r="AN848" s="35"/>
      <c r="AT848" s="35"/>
      <c r="AU848" s="35"/>
      <c r="AV848" s="35"/>
      <c r="BB848" s="35"/>
      <c r="BC848" s="35"/>
      <c r="BD848" s="35"/>
      <c r="BJ848" s="35"/>
      <c r="BK848" s="35"/>
      <c r="BL848" s="35"/>
      <c r="BR848" s="35"/>
      <c r="BS848" s="35"/>
      <c r="BT848" s="35"/>
      <c r="BZ848" s="35"/>
      <c r="CA848" s="35"/>
      <c r="CB848" s="35"/>
      <c r="CH848" s="35"/>
      <c r="CI848" s="35"/>
      <c r="CJ848" s="35"/>
      <c r="CP848" s="35"/>
      <c r="CQ848" s="35"/>
      <c r="CR848" s="35"/>
      <c r="CX848" s="35"/>
      <c r="CY848" s="35"/>
      <c r="CZ848" s="35"/>
      <c r="DF848" s="35">
        <v>1.6519999999999998E-8</v>
      </c>
      <c r="DG848" s="35">
        <v>1.2452135105</v>
      </c>
      <c r="DH848" s="35">
        <v>398.1440028728</v>
      </c>
      <c r="DI848" s="29">
        <f t="shared" si="376"/>
        <v>2.3404972451466099E-9</v>
      </c>
      <c r="DJ848" s="29">
        <f t="shared" si="377"/>
        <v>2.3414842110119773E-9</v>
      </c>
      <c r="DK848" s="29">
        <f t="shared" si="378"/>
        <v>2.3414842075847869E-9</v>
      </c>
      <c r="DL848" s="29">
        <f t="shared" si="379"/>
        <v>2.3414842075847869E-9</v>
      </c>
      <c r="DN848" s="35"/>
      <c r="DO848" s="35"/>
      <c r="DP848" s="35"/>
      <c r="DV848" s="35"/>
      <c r="DW848" s="35"/>
      <c r="DX848" s="35"/>
      <c r="ED848" s="35"/>
      <c r="EE848" s="35"/>
      <c r="EF848" s="35"/>
      <c r="EL848" s="35"/>
      <c r="EM848" s="35"/>
      <c r="EN848" s="35"/>
      <c r="ET848" s="35"/>
      <c r="EU848" s="35"/>
      <c r="EV848" s="35"/>
    </row>
    <row r="849" spans="14:152" s="29" customFormat="1" ht="13.5" x14ac:dyDescent="0.3">
      <c r="N849" s="35">
        <v>2.9600000000000001E-9</v>
      </c>
      <c r="O849" s="35">
        <v>5.7570516598200001</v>
      </c>
      <c r="P849" s="35">
        <v>4010.0015313171998</v>
      </c>
      <c r="Q849" s="29">
        <f t="shared" si="372"/>
        <v>-5.9166465875826757E-10</v>
      </c>
      <c r="R849" s="29">
        <f t="shared" si="373"/>
        <v>-5.8990160411327243E-10</v>
      </c>
      <c r="S849" s="29">
        <f t="shared" si="374"/>
        <v>-5.8990161023572914E-10</v>
      </c>
      <c r="T849" s="29">
        <f t="shared" si="375"/>
        <v>-5.8990161023572914E-10</v>
      </c>
      <c r="V849" s="35"/>
      <c r="W849" s="35"/>
      <c r="X849" s="35"/>
      <c r="AD849" s="35"/>
      <c r="AE849" s="35"/>
      <c r="AF849" s="35"/>
      <c r="AL849" s="35"/>
      <c r="AM849" s="35"/>
      <c r="AN849" s="35"/>
      <c r="AT849" s="35"/>
      <c r="AU849" s="35"/>
      <c r="AV849" s="35"/>
      <c r="BB849" s="35"/>
      <c r="BC849" s="35"/>
      <c r="BD849" s="35"/>
      <c r="BJ849" s="35"/>
      <c r="BK849" s="35"/>
      <c r="BL849" s="35"/>
      <c r="BR849" s="35"/>
      <c r="BS849" s="35"/>
      <c r="BT849" s="35"/>
      <c r="BZ849" s="35"/>
      <c r="CA849" s="35"/>
      <c r="CB849" s="35"/>
      <c r="CH849" s="35"/>
      <c r="CI849" s="35"/>
      <c r="CJ849" s="35"/>
      <c r="CP849" s="35"/>
      <c r="CQ849" s="35"/>
      <c r="CR849" s="35"/>
      <c r="CX849" s="35"/>
      <c r="CY849" s="35"/>
      <c r="CZ849" s="35"/>
      <c r="DF849" s="35">
        <v>1.548E-8</v>
      </c>
      <c r="DG849" s="35">
        <v>0.38524522124999999</v>
      </c>
      <c r="DH849" s="35">
        <v>17.265475387399999</v>
      </c>
      <c r="DI849" s="29">
        <f t="shared" si="376"/>
        <v>1.2175076225317508E-8</v>
      </c>
      <c r="DJ849" s="29">
        <f t="shared" si="377"/>
        <v>1.2175101246206191E-8</v>
      </c>
      <c r="DK849" s="29">
        <f t="shared" si="378"/>
        <v>1.2175101246119308E-8</v>
      </c>
      <c r="DL849" s="29">
        <f t="shared" si="379"/>
        <v>1.2175101246119308E-8</v>
      </c>
      <c r="DN849" s="35"/>
      <c r="DO849" s="35"/>
      <c r="DP849" s="35"/>
      <c r="DV849" s="35"/>
      <c r="DW849" s="35"/>
      <c r="DX849" s="35"/>
      <c r="ED849" s="35"/>
      <c r="EE849" s="35"/>
      <c r="EF849" s="35"/>
      <c r="EL849" s="35"/>
      <c r="EM849" s="35"/>
      <c r="EN849" s="35"/>
      <c r="ET849" s="35"/>
      <c r="EU849" s="35"/>
      <c r="EV849" s="35"/>
    </row>
    <row r="850" spans="14:152" s="29" customFormat="1" ht="13.5" x14ac:dyDescent="0.3">
      <c r="N850" s="35">
        <v>3.0399999999999998E-9</v>
      </c>
      <c r="O850" s="35">
        <v>1.97982468634</v>
      </c>
      <c r="P850" s="35">
        <v>495.96316347189997</v>
      </c>
      <c r="Q850" s="29">
        <f t="shared" si="372"/>
        <v>-2.4909834383865218E-9</v>
      </c>
      <c r="R850" s="29">
        <f t="shared" si="373"/>
        <v>-2.491114440030528E-9</v>
      </c>
      <c r="S850" s="29">
        <f t="shared" si="374"/>
        <v>-2.4911144395756535E-9</v>
      </c>
      <c r="T850" s="29">
        <f t="shared" si="375"/>
        <v>-2.4911144395756535E-9</v>
      </c>
      <c r="V850" s="35"/>
      <c r="W850" s="35"/>
      <c r="X850" s="35"/>
      <c r="AD850" s="35"/>
      <c r="AE850" s="35"/>
      <c r="AF850" s="35"/>
      <c r="AL850" s="35"/>
      <c r="AM850" s="35"/>
      <c r="AN850" s="35"/>
      <c r="AT850" s="35"/>
      <c r="AU850" s="35"/>
      <c r="AV850" s="35"/>
      <c r="BB850" s="35"/>
      <c r="BC850" s="35"/>
      <c r="BD850" s="35"/>
      <c r="BJ850" s="35"/>
      <c r="BK850" s="35"/>
      <c r="BL850" s="35"/>
      <c r="BR850" s="35"/>
      <c r="BS850" s="35"/>
      <c r="BT850" s="35"/>
      <c r="BZ850" s="35"/>
      <c r="CA850" s="35"/>
      <c r="CB850" s="35"/>
      <c r="CH850" s="35"/>
      <c r="CI850" s="35"/>
      <c r="CJ850" s="35"/>
      <c r="CP850" s="35"/>
      <c r="CQ850" s="35"/>
      <c r="CR850" s="35"/>
      <c r="CX850" s="35"/>
      <c r="CY850" s="35"/>
      <c r="CZ850" s="35"/>
      <c r="DF850" s="35">
        <v>1.5770000000000002E-8</v>
      </c>
      <c r="DG850" s="35">
        <v>0.23430114545</v>
      </c>
      <c r="DH850" s="35">
        <v>434.67494572330003</v>
      </c>
      <c r="DI850" s="29">
        <f t="shared" si="376"/>
        <v>8.3732719571812824E-9</v>
      </c>
      <c r="DJ850" s="29">
        <f t="shared" si="377"/>
        <v>8.3741524590705475E-9</v>
      </c>
      <c r="DK850" s="29">
        <f t="shared" si="378"/>
        <v>8.3741524560130977E-9</v>
      </c>
      <c r="DL850" s="29">
        <f t="shared" si="379"/>
        <v>8.3741524560130977E-9</v>
      </c>
      <c r="DN850" s="35"/>
      <c r="DO850" s="35"/>
      <c r="DP850" s="35"/>
      <c r="DV850" s="35"/>
      <c r="DW850" s="35"/>
      <c r="DX850" s="35"/>
      <c r="ED850" s="35"/>
      <c r="EE850" s="35"/>
      <c r="EF850" s="35"/>
      <c r="EL850" s="35"/>
      <c r="EM850" s="35"/>
      <c r="EN850" s="35"/>
      <c r="ET850" s="35"/>
      <c r="EU850" s="35"/>
      <c r="EV850" s="35"/>
    </row>
    <row r="851" spans="14:152" s="29" customFormat="1" ht="13.5" x14ac:dyDescent="0.3">
      <c r="N851" s="35">
        <v>3.0800000000000001E-9</v>
      </c>
      <c r="O851" s="35">
        <v>5.0891171226200003</v>
      </c>
      <c r="P851" s="35">
        <v>481.73606947029998</v>
      </c>
      <c r="Q851" s="29">
        <f t="shared" si="372"/>
        <v>2.8963674229789145E-9</v>
      </c>
      <c r="R851" s="29">
        <f t="shared" si="373"/>
        <v>2.8964439149039732E-9</v>
      </c>
      <c r="S851" s="29">
        <f t="shared" si="374"/>
        <v>2.8964439146383849E-9</v>
      </c>
      <c r="T851" s="29">
        <f t="shared" si="375"/>
        <v>2.8964439146383849E-9</v>
      </c>
      <c r="V851" s="35"/>
      <c r="W851" s="35"/>
      <c r="X851" s="35"/>
      <c r="AD851" s="35"/>
      <c r="AE851" s="35"/>
      <c r="AF851" s="35"/>
      <c r="AL851" s="35"/>
      <c r="AM851" s="35"/>
      <c r="AN851" s="35"/>
      <c r="AT851" s="35"/>
      <c r="AU851" s="35"/>
      <c r="AV851" s="35"/>
      <c r="BB851" s="35"/>
      <c r="BC851" s="35"/>
      <c r="BD851" s="35"/>
      <c r="BJ851" s="35"/>
      <c r="BK851" s="35"/>
      <c r="BL851" s="35"/>
      <c r="BR851" s="35"/>
      <c r="BS851" s="35"/>
      <c r="BT851" s="35"/>
      <c r="BZ851" s="35"/>
      <c r="CA851" s="35"/>
      <c r="CB851" s="35"/>
      <c r="CH851" s="35"/>
      <c r="CI851" s="35"/>
      <c r="CJ851" s="35"/>
      <c r="CP851" s="35"/>
      <c r="CQ851" s="35"/>
      <c r="CR851" s="35"/>
      <c r="CX851" s="35"/>
      <c r="CY851" s="35"/>
      <c r="CZ851" s="35"/>
      <c r="DF851" s="35">
        <v>1.6519999999999998E-8</v>
      </c>
      <c r="DG851" s="35">
        <v>2.8448042886299998</v>
      </c>
      <c r="DH851" s="35">
        <v>385.54439393140001</v>
      </c>
      <c r="DI851" s="29">
        <f t="shared" si="376"/>
        <v>-1.5691720882086532E-8</v>
      </c>
      <c r="DJ851" s="29">
        <f t="shared" si="377"/>
        <v>-1.5691418980758207E-8</v>
      </c>
      <c r="DK851" s="29">
        <f t="shared" si="378"/>
        <v>-1.5691418981806638E-8</v>
      </c>
      <c r="DL851" s="29">
        <f t="shared" si="379"/>
        <v>-1.5691418981806638E-8</v>
      </c>
      <c r="DN851" s="35"/>
      <c r="DO851" s="35"/>
      <c r="DP851" s="35"/>
      <c r="DV851" s="35"/>
      <c r="DW851" s="35"/>
      <c r="DX851" s="35"/>
      <c r="ED851" s="35"/>
      <c r="EE851" s="35"/>
      <c r="EF851" s="35"/>
      <c r="EL851" s="35"/>
      <c r="EM851" s="35"/>
      <c r="EN851" s="35"/>
      <c r="ET851" s="35"/>
      <c r="EU851" s="35"/>
      <c r="EV851" s="35"/>
    </row>
    <row r="852" spans="14:152" s="29" customFormat="1" ht="13.5" x14ac:dyDescent="0.3">
      <c r="N852" s="35">
        <v>2.6500000000000002E-9</v>
      </c>
      <c r="O852" s="35">
        <v>2.8930165609999999E-2</v>
      </c>
      <c r="P852" s="35">
        <v>172.45774681450001</v>
      </c>
      <c r="Q852" s="29">
        <f t="shared" si="372"/>
        <v>-2.5223695643426258E-9</v>
      </c>
      <c r="R852" s="29">
        <f t="shared" si="373"/>
        <v>-2.522348323145461E-9</v>
      </c>
      <c r="S852" s="29">
        <f t="shared" si="374"/>
        <v>-2.522348323219224E-9</v>
      </c>
      <c r="T852" s="29">
        <f t="shared" si="375"/>
        <v>-2.522348323219224E-9</v>
      </c>
      <c r="V852" s="35"/>
      <c r="W852" s="35"/>
      <c r="X852" s="35"/>
      <c r="AD852" s="35"/>
      <c r="AE852" s="35"/>
      <c r="AF852" s="35"/>
      <c r="AL852" s="35"/>
      <c r="AM852" s="35"/>
      <c r="AN852" s="35"/>
      <c r="AT852" s="35"/>
      <c r="AU852" s="35"/>
      <c r="AV852" s="35"/>
      <c r="BB852" s="35"/>
      <c r="BC852" s="35"/>
      <c r="BD852" s="35"/>
      <c r="BJ852" s="35"/>
      <c r="BK852" s="35"/>
      <c r="BL852" s="35"/>
      <c r="BR852" s="35"/>
      <c r="BS852" s="35"/>
      <c r="BT852" s="35"/>
      <c r="BZ852" s="35"/>
      <c r="CA852" s="35"/>
      <c r="CB852" s="35"/>
      <c r="CH852" s="35"/>
      <c r="CI852" s="35"/>
      <c r="CJ852" s="35"/>
      <c r="CP852" s="35"/>
      <c r="CQ852" s="35"/>
      <c r="CR852" s="35"/>
      <c r="CX852" s="35"/>
      <c r="CY852" s="35"/>
      <c r="CZ852" s="35"/>
      <c r="DF852" s="35">
        <v>1.77E-8</v>
      </c>
      <c r="DG852" s="35">
        <v>1.1505799628</v>
      </c>
      <c r="DH852" s="35">
        <v>199.9657733137</v>
      </c>
      <c r="DI852" s="29">
        <f t="shared" si="376"/>
        <v>-5.4666814633066862E-9</v>
      </c>
      <c r="DJ852" s="29">
        <f t="shared" si="377"/>
        <v>-5.4671917501199438E-9</v>
      </c>
      <c r="DK852" s="29">
        <f t="shared" si="378"/>
        <v>-5.4671917483479939E-9</v>
      </c>
      <c r="DL852" s="29">
        <f t="shared" si="379"/>
        <v>-5.4671917483479939E-9</v>
      </c>
      <c r="DN852" s="35"/>
      <c r="DO852" s="35"/>
      <c r="DP852" s="35"/>
      <c r="DV852" s="35"/>
      <c r="DW852" s="35"/>
      <c r="DX852" s="35"/>
      <c r="ED852" s="35"/>
      <c r="EE852" s="35"/>
      <c r="EF852" s="35"/>
      <c r="EL852" s="35"/>
      <c r="EM852" s="35"/>
      <c r="EN852" s="35"/>
      <c r="ET852" s="35"/>
      <c r="EU852" s="35"/>
      <c r="EV852" s="35"/>
    </row>
    <row r="853" spans="14:152" s="29" customFormat="1" ht="13.5" x14ac:dyDescent="0.3">
      <c r="N853" s="35">
        <v>2.9100000000000001E-9</v>
      </c>
      <c r="O853" s="35">
        <v>2.1010603791600002</v>
      </c>
      <c r="P853" s="35">
        <v>619.29035849449997</v>
      </c>
      <c r="Q853" s="29">
        <f t="shared" si="372"/>
        <v>2.6724495060792552E-9</v>
      </c>
      <c r="R853" s="29">
        <f t="shared" si="373"/>
        <v>2.6723413903820603E-9</v>
      </c>
      <c r="S853" s="29">
        <f t="shared" si="374"/>
        <v>2.672341390757528E-9</v>
      </c>
      <c r="T853" s="29">
        <f t="shared" si="375"/>
        <v>2.672341390757528E-9</v>
      </c>
      <c r="V853" s="35"/>
      <c r="W853" s="35"/>
      <c r="X853" s="35"/>
      <c r="AD853" s="35"/>
      <c r="AE853" s="35"/>
      <c r="AF853" s="35"/>
      <c r="AL853" s="35"/>
      <c r="AM853" s="35"/>
      <c r="AN853" s="35"/>
      <c r="AT853" s="35"/>
      <c r="AU853" s="35"/>
      <c r="AV853" s="35"/>
      <c r="BB853" s="35"/>
      <c r="BC853" s="35"/>
      <c r="BD853" s="35"/>
      <c r="BJ853" s="35"/>
      <c r="BK853" s="35"/>
      <c r="BL853" s="35"/>
      <c r="BR853" s="35"/>
      <c r="BS853" s="35"/>
      <c r="BT853" s="35"/>
      <c r="BZ853" s="35"/>
      <c r="CA853" s="35"/>
      <c r="CB853" s="35"/>
      <c r="CH853" s="35"/>
      <c r="CI853" s="35"/>
      <c r="CJ853" s="35"/>
      <c r="CP853" s="35"/>
      <c r="CQ853" s="35"/>
      <c r="CR853" s="35"/>
      <c r="CX853" s="35"/>
      <c r="CY853" s="35"/>
      <c r="CZ853" s="35"/>
      <c r="DF853" s="35">
        <v>1.5279999999999999E-8</v>
      </c>
      <c r="DG853" s="35">
        <v>4.0224058334799997</v>
      </c>
      <c r="DH853" s="35">
        <v>236.19364511789999</v>
      </c>
      <c r="DI853" s="29">
        <f t="shared" si="376"/>
        <v>-7.1153701371248797E-11</v>
      </c>
      <c r="DJ853" s="29">
        <f t="shared" si="377"/>
        <v>-7.0606630425701402E-11</v>
      </c>
      <c r="DK853" s="29">
        <f t="shared" si="378"/>
        <v>-7.0606632325387388E-11</v>
      </c>
      <c r="DL853" s="29">
        <f t="shared" si="379"/>
        <v>-7.0606632325387388E-11</v>
      </c>
      <c r="DN853" s="35"/>
      <c r="DO853" s="35"/>
      <c r="DP853" s="35"/>
      <c r="DV853" s="35"/>
      <c r="DW853" s="35"/>
      <c r="DX853" s="35"/>
      <c r="ED853" s="35"/>
      <c r="EE853" s="35"/>
      <c r="EF853" s="35"/>
      <c r="EL853" s="35"/>
      <c r="EM853" s="35"/>
      <c r="EN853" s="35"/>
      <c r="ET853" s="35"/>
      <c r="EU853" s="35"/>
      <c r="EV853" s="35"/>
    </row>
    <row r="854" spans="14:152" s="29" customFormat="1" ht="13.5" x14ac:dyDescent="0.3">
      <c r="N854" s="35">
        <v>2.7299999999999999E-9</v>
      </c>
      <c r="O854" s="35">
        <v>4.7834305057200002</v>
      </c>
      <c r="P854" s="35">
        <v>771.30123618389996</v>
      </c>
      <c r="Q854" s="29">
        <f t="shared" si="372"/>
        <v>8.7522163010155413E-11</v>
      </c>
      <c r="R854" s="29">
        <f t="shared" si="373"/>
        <v>8.7203140778852479E-11</v>
      </c>
      <c r="S854" s="29">
        <f t="shared" si="374"/>
        <v>8.7203141886649022E-11</v>
      </c>
      <c r="T854" s="29">
        <f t="shared" si="375"/>
        <v>8.7203141886649022E-11</v>
      </c>
      <c r="V854" s="35"/>
      <c r="W854" s="35"/>
      <c r="X854" s="35"/>
      <c r="AD854" s="35"/>
      <c r="AE854" s="35"/>
      <c r="AF854" s="35"/>
      <c r="AL854" s="35"/>
      <c r="AM854" s="35"/>
      <c r="AN854" s="35"/>
      <c r="AT854" s="35"/>
      <c r="AU854" s="35"/>
      <c r="AV854" s="35"/>
      <c r="BB854" s="35"/>
      <c r="BC854" s="35"/>
      <c r="BD854" s="35"/>
      <c r="BJ854" s="35"/>
      <c r="BK854" s="35"/>
      <c r="BL854" s="35"/>
      <c r="BR854" s="35"/>
      <c r="BS854" s="35"/>
      <c r="BT854" s="35"/>
      <c r="BZ854" s="35"/>
      <c r="CA854" s="35"/>
      <c r="CB854" s="35"/>
      <c r="CH854" s="35"/>
      <c r="CI854" s="35"/>
      <c r="CJ854" s="35"/>
      <c r="CP854" s="35"/>
      <c r="CQ854" s="35"/>
      <c r="CR854" s="35"/>
      <c r="CX854" s="35"/>
      <c r="CY854" s="35"/>
      <c r="CZ854" s="35"/>
      <c r="DF854" s="35">
        <v>2.1179999999999998E-8</v>
      </c>
      <c r="DG854" s="35">
        <v>5.4780342926600003</v>
      </c>
      <c r="DH854" s="35">
        <v>369.08206769610001</v>
      </c>
      <c r="DI854" s="29">
        <f t="shared" si="376"/>
        <v>9.7250640623089711E-9</v>
      </c>
      <c r="DJ854" s="29">
        <f t="shared" si="377"/>
        <v>9.7240113804451247E-9</v>
      </c>
      <c r="DK854" s="29">
        <f t="shared" si="378"/>
        <v>9.7240113841005681E-9</v>
      </c>
      <c r="DL854" s="29">
        <f t="shared" si="379"/>
        <v>9.7240113841005681E-9</v>
      </c>
      <c r="DN854" s="35"/>
      <c r="DO854" s="35"/>
      <c r="DP854" s="35"/>
      <c r="DV854" s="35"/>
      <c r="DW854" s="35"/>
      <c r="DX854" s="35"/>
      <c r="ED854" s="35"/>
      <c r="EE854" s="35"/>
      <c r="EF854" s="35"/>
      <c r="EL854" s="35"/>
      <c r="EM854" s="35"/>
      <c r="EN854" s="35"/>
      <c r="ET854" s="35"/>
      <c r="EU854" s="35"/>
      <c r="EV854" s="35"/>
    </row>
    <row r="855" spans="14:152" s="29" customFormat="1" ht="13.5" x14ac:dyDescent="0.3">
      <c r="N855" s="35">
        <v>3.58E-9</v>
      </c>
      <c r="O855" s="35">
        <v>4.0938674639999999E-2</v>
      </c>
      <c r="P855" s="35">
        <v>637.44960575920004</v>
      </c>
      <c r="Q855" s="29">
        <f t="shared" si="372"/>
        <v>-2.0250994724952088E-9</v>
      </c>
      <c r="R855" s="29">
        <f t="shared" si="373"/>
        <v>-2.0253847261322719E-9</v>
      </c>
      <c r="S855" s="29">
        <f t="shared" si="374"/>
        <v>-2.025384725141769E-9</v>
      </c>
      <c r="T855" s="29">
        <f t="shared" si="375"/>
        <v>-2.025384725141769E-9</v>
      </c>
      <c r="V855" s="35"/>
      <c r="W855" s="35"/>
      <c r="X855" s="35"/>
      <c r="AD855" s="35"/>
      <c r="AE855" s="35"/>
      <c r="AF855" s="35"/>
      <c r="AL855" s="35"/>
      <c r="AM855" s="35"/>
      <c r="AN855" s="35"/>
      <c r="AT855" s="35"/>
      <c r="AU855" s="35"/>
      <c r="AV855" s="35"/>
      <c r="BB855" s="35"/>
      <c r="BC855" s="35"/>
      <c r="BD855" s="35"/>
      <c r="BJ855" s="35"/>
      <c r="BK855" s="35"/>
      <c r="BL855" s="35"/>
      <c r="BR855" s="35"/>
      <c r="BS855" s="35"/>
      <c r="BT855" s="35"/>
      <c r="BZ855" s="35"/>
      <c r="CA855" s="35"/>
      <c r="CB855" s="35"/>
      <c r="CH855" s="35"/>
      <c r="CI855" s="35"/>
      <c r="CJ855" s="35"/>
      <c r="CP855" s="35"/>
      <c r="CQ855" s="35"/>
      <c r="CR855" s="35"/>
      <c r="CX855" s="35"/>
      <c r="CY855" s="35"/>
      <c r="CZ855" s="35"/>
      <c r="DF855" s="35">
        <v>1.543E-8</v>
      </c>
      <c r="DG855" s="35">
        <v>2.5435357408899999</v>
      </c>
      <c r="DH855" s="35">
        <v>632.73555520340005</v>
      </c>
      <c r="DI855" s="29">
        <f t="shared" si="376"/>
        <v>1.4934968815117345E-8</v>
      </c>
      <c r="DJ855" s="29">
        <f t="shared" si="377"/>
        <v>1.493534060833317E-8</v>
      </c>
      <c r="DK855" s="29">
        <f t="shared" si="378"/>
        <v>1.4935340607042368E-8</v>
      </c>
      <c r="DL855" s="29">
        <f t="shared" si="379"/>
        <v>1.4935340607042368E-8</v>
      </c>
      <c r="DN855" s="35"/>
      <c r="DO855" s="35"/>
      <c r="DP855" s="35"/>
      <c r="DV855" s="35"/>
      <c r="DW855" s="35"/>
      <c r="DX855" s="35"/>
      <c r="ED855" s="35"/>
      <c r="EE855" s="35"/>
      <c r="EF855" s="35"/>
      <c r="EL855" s="35"/>
      <c r="EM855" s="35"/>
      <c r="EN855" s="35"/>
      <c r="ET855" s="35"/>
      <c r="EU855" s="35"/>
      <c r="EV855" s="35"/>
    </row>
    <row r="856" spans="14:152" s="29" customFormat="1" ht="13.5" x14ac:dyDescent="0.3">
      <c r="N856" s="35">
        <v>2.7200000000000001E-9</v>
      </c>
      <c r="O856" s="35">
        <v>5.8650558631900003</v>
      </c>
      <c r="P856" s="35">
        <v>332.17287233569999</v>
      </c>
      <c r="Q856" s="29">
        <f t="shared" si="372"/>
        <v>7.1133949782572546E-10</v>
      </c>
      <c r="R856" s="29">
        <f t="shared" si="373"/>
        <v>7.1120730466120673E-10</v>
      </c>
      <c r="S856" s="29">
        <f t="shared" si="374"/>
        <v>7.1120730512024493E-10</v>
      </c>
      <c r="T856" s="29">
        <f t="shared" si="375"/>
        <v>7.1120730512024493E-10</v>
      </c>
      <c r="V856" s="35"/>
      <c r="W856" s="35"/>
      <c r="X856" s="35"/>
      <c r="AD856" s="35"/>
      <c r="AE856" s="35"/>
      <c r="AF856" s="35"/>
      <c r="AL856" s="35"/>
      <c r="AM856" s="35"/>
      <c r="AN856" s="35"/>
      <c r="AT856" s="35"/>
      <c r="AU856" s="35"/>
      <c r="AV856" s="35"/>
      <c r="BB856" s="35"/>
      <c r="BC856" s="35"/>
      <c r="BD856" s="35"/>
      <c r="BJ856" s="35"/>
      <c r="BK856" s="35"/>
      <c r="BL856" s="35"/>
      <c r="BR856" s="35"/>
      <c r="BS856" s="35"/>
      <c r="BT856" s="35"/>
      <c r="BZ856" s="35"/>
      <c r="CA856" s="35"/>
      <c r="CB856" s="35"/>
      <c r="CH856" s="35"/>
      <c r="CI856" s="35"/>
      <c r="CJ856" s="35"/>
      <c r="CP856" s="35"/>
      <c r="CQ856" s="35"/>
      <c r="CR856" s="35"/>
      <c r="CX856" s="35"/>
      <c r="CY856" s="35"/>
      <c r="CZ856" s="35"/>
      <c r="DF856" s="35">
        <v>1.5040000000000001E-8</v>
      </c>
      <c r="DG856" s="35">
        <v>5.9430085542400004</v>
      </c>
      <c r="DH856" s="35">
        <v>280.21638747909998</v>
      </c>
      <c r="DI856" s="29">
        <f t="shared" si="376"/>
        <v>-7.2279826740518692E-9</v>
      </c>
      <c r="DJ856" s="29">
        <f t="shared" si="377"/>
        <v>-7.228542905225953E-9</v>
      </c>
      <c r="DK856" s="29">
        <f t="shared" si="378"/>
        <v>-7.2285429032806012E-9</v>
      </c>
      <c r="DL856" s="29">
        <f t="shared" si="379"/>
        <v>-7.2285429032806012E-9</v>
      </c>
      <c r="DN856" s="35"/>
      <c r="DO856" s="35"/>
      <c r="DP856" s="35"/>
      <c r="DV856" s="35"/>
      <c r="DW856" s="35"/>
      <c r="DX856" s="35"/>
      <c r="ED856" s="35"/>
      <c r="EE856" s="35"/>
      <c r="EF856" s="35"/>
      <c r="EL856" s="35"/>
      <c r="EM856" s="35"/>
      <c r="EN856" s="35"/>
      <c r="ET856" s="35"/>
      <c r="EU856" s="35"/>
      <c r="EV856" s="35"/>
    </row>
    <row r="857" spans="14:152" s="29" customFormat="1" ht="13.5" x14ac:dyDescent="0.3">
      <c r="N857" s="35">
        <v>2.6599999999999999E-9</v>
      </c>
      <c r="O857" s="35">
        <v>3.2862600073100001</v>
      </c>
      <c r="P857" s="35">
        <v>560.71045373159996</v>
      </c>
      <c r="Q857" s="29">
        <f t="shared" si="372"/>
        <v>2.6202431893858519E-9</v>
      </c>
      <c r="R857" s="29">
        <f t="shared" si="373"/>
        <v>2.6202042370343085E-9</v>
      </c>
      <c r="S857" s="29">
        <f t="shared" si="374"/>
        <v>2.6202042371696022E-9</v>
      </c>
      <c r="T857" s="29">
        <f t="shared" si="375"/>
        <v>2.6202042371696022E-9</v>
      </c>
      <c r="V857" s="35"/>
      <c r="W857" s="35"/>
      <c r="X857" s="35"/>
      <c r="AD857" s="35"/>
      <c r="AE857" s="35"/>
      <c r="AF857" s="35"/>
      <c r="AL857" s="35"/>
      <c r="AM857" s="35"/>
      <c r="AN857" s="35"/>
      <c r="AT857" s="35"/>
      <c r="AU857" s="35"/>
      <c r="AV857" s="35"/>
      <c r="BB857" s="35"/>
      <c r="BC857" s="35"/>
      <c r="BD857" s="35"/>
      <c r="BJ857" s="35"/>
      <c r="BK857" s="35"/>
      <c r="BL857" s="35"/>
      <c r="BR857" s="35"/>
      <c r="BS857" s="35"/>
      <c r="BT857" s="35"/>
      <c r="BZ857" s="35"/>
      <c r="CA857" s="35"/>
      <c r="CB857" s="35"/>
      <c r="CH857" s="35"/>
      <c r="CI857" s="35"/>
      <c r="CJ857" s="35"/>
      <c r="CP857" s="35"/>
      <c r="CQ857" s="35"/>
      <c r="CR857" s="35"/>
      <c r="CX857" s="35"/>
      <c r="CY857" s="35"/>
      <c r="CZ857" s="35"/>
      <c r="DF857" s="35">
        <v>1.4950000000000002E-8</v>
      </c>
      <c r="DG857" s="35">
        <v>2.19380669867</v>
      </c>
      <c r="DH857" s="35">
        <v>407.47573576479999</v>
      </c>
      <c r="DI857" s="29">
        <f t="shared" si="376"/>
        <v>-1.2229769887577423E-8</v>
      </c>
      <c r="DJ857" s="29">
        <f t="shared" si="377"/>
        <v>-1.2229238754561391E-8</v>
      </c>
      <c r="DK857" s="29">
        <f t="shared" si="378"/>
        <v>-1.222923875640581E-8</v>
      </c>
      <c r="DL857" s="29">
        <f t="shared" si="379"/>
        <v>-1.222923875640581E-8</v>
      </c>
      <c r="DN857" s="35"/>
      <c r="DO857" s="35"/>
      <c r="DP857" s="35"/>
      <c r="DV857" s="35"/>
      <c r="DW857" s="35"/>
      <c r="DX857" s="35"/>
      <c r="ED857" s="35"/>
      <c r="EE857" s="35"/>
      <c r="EF857" s="35"/>
      <c r="EL857" s="35"/>
      <c r="EM857" s="35"/>
      <c r="EN857" s="35"/>
      <c r="ET857" s="35"/>
      <c r="EU857" s="35"/>
      <c r="EV857" s="35"/>
    </row>
    <row r="858" spans="14:152" s="29" customFormat="1" ht="13.5" x14ac:dyDescent="0.3">
      <c r="N858" s="35">
        <v>3.12E-9</v>
      </c>
      <c r="O858" s="35">
        <v>3.9121395191500001</v>
      </c>
      <c r="P858" s="35">
        <v>1226.2106027112</v>
      </c>
      <c r="Q858" s="29">
        <f t="shared" si="372"/>
        <v>8.2070623769805433E-10</v>
      </c>
      <c r="R858" s="29">
        <f t="shared" si="373"/>
        <v>8.2014671579693088E-10</v>
      </c>
      <c r="S858" s="29">
        <f t="shared" si="374"/>
        <v>8.201467177398917E-10</v>
      </c>
      <c r="T858" s="29">
        <f t="shared" si="375"/>
        <v>8.201467177398917E-10</v>
      </c>
      <c r="V858" s="35"/>
      <c r="W858" s="35"/>
      <c r="X858" s="35"/>
      <c r="AD858" s="35"/>
      <c r="AE858" s="35"/>
      <c r="AF858" s="35"/>
      <c r="AL858" s="35"/>
      <c r="AM858" s="35"/>
      <c r="AN858" s="35"/>
      <c r="AT858" s="35"/>
      <c r="AU858" s="35"/>
      <c r="AV858" s="35"/>
      <c r="BB858" s="35"/>
      <c r="BC858" s="35"/>
      <c r="BD858" s="35"/>
      <c r="BJ858" s="35"/>
      <c r="BK858" s="35"/>
      <c r="BL858" s="35"/>
      <c r="BR858" s="35"/>
      <c r="BS858" s="35"/>
      <c r="BT858" s="35"/>
      <c r="BZ858" s="35"/>
      <c r="CA858" s="35"/>
      <c r="CB858" s="35"/>
      <c r="CH858" s="35"/>
      <c r="CI858" s="35"/>
      <c r="CJ858" s="35"/>
      <c r="CP858" s="35"/>
      <c r="CQ858" s="35"/>
      <c r="CR858" s="35"/>
      <c r="CX858" s="35"/>
      <c r="CY858" s="35"/>
      <c r="CZ858" s="35"/>
      <c r="DF858" s="35">
        <v>1.894E-8</v>
      </c>
      <c r="DG858" s="35">
        <v>1.88797605501</v>
      </c>
      <c r="DH858" s="35">
        <v>598.8434893694</v>
      </c>
      <c r="DI858" s="29">
        <f t="shared" si="376"/>
        <v>1.0985607000612068E-8</v>
      </c>
      <c r="DJ858" s="29">
        <f t="shared" si="377"/>
        <v>1.0984206416700699E-8</v>
      </c>
      <c r="DK858" s="29">
        <f t="shared" si="378"/>
        <v>1.0984206421564344E-8</v>
      </c>
      <c r="DL858" s="29">
        <f t="shared" si="379"/>
        <v>1.0984206421564344E-8</v>
      </c>
      <c r="DN858" s="35"/>
      <c r="DO858" s="35"/>
      <c r="DP858" s="35"/>
      <c r="DV858" s="35"/>
      <c r="DW858" s="35"/>
      <c r="DX858" s="35"/>
      <c r="ED858" s="35"/>
      <c r="EE858" s="35"/>
      <c r="EF858" s="35"/>
      <c r="EL858" s="35"/>
      <c r="EM858" s="35"/>
      <c r="EN858" s="35"/>
      <c r="ET858" s="35"/>
      <c r="EU858" s="35"/>
      <c r="EV858" s="35"/>
    </row>
    <row r="859" spans="14:152" s="29" customFormat="1" ht="13.5" x14ac:dyDescent="0.3">
      <c r="N859" s="35">
        <v>2.5800000000000002E-9</v>
      </c>
      <c r="O859" s="35">
        <v>3.41185135958</v>
      </c>
      <c r="P859" s="35">
        <v>426.81063919709999</v>
      </c>
      <c r="Q859" s="29">
        <f t="shared" si="372"/>
        <v>-1.5644788456079187E-9</v>
      </c>
      <c r="R859" s="29">
        <f t="shared" si="373"/>
        <v>-1.5646115730527436E-9</v>
      </c>
      <c r="S859" s="29">
        <f t="shared" si="374"/>
        <v>-1.5646115725918652E-9</v>
      </c>
      <c r="T859" s="29">
        <f t="shared" si="375"/>
        <v>-1.5646115725918652E-9</v>
      </c>
      <c r="V859" s="35"/>
      <c r="W859" s="35"/>
      <c r="X859" s="35"/>
      <c r="AD859" s="35"/>
      <c r="AE859" s="35"/>
      <c r="AF859" s="35"/>
      <c r="AL859" s="35"/>
      <c r="AM859" s="35"/>
      <c r="AN859" s="35"/>
      <c r="AT859" s="35"/>
      <c r="AU859" s="35"/>
      <c r="AV859" s="35"/>
      <c r="BB859" s="35"/>
      <c r="BC859" s="35"/>
      <c r="BD859" s="35"/>
      <c r="BJ859" s="35"/>
      <c r="BK859" s="35"/>
      <c r="BL859" s="35"/>
      <c r="BR859" s="35"/>
      <c r="BS859" s="35"/>
      <c r="BT859" s="35"/>
      <c r="BZ859" s="35"/>
      <c r="CA859" s="35"/>
      <c r="CB859" s="35"/>
      <c r="CH859" s="35"/>
      <c r="CI859" s="35"/>
      <c r="CJ859" s="35"/>
      <c r="CP859" s="35"/>
      <c r="CQ859" s="35"/>
      <c r="CR859" s="35"/>
      <c r="CX859" s="35"/>
      <c r="CY859" s="35"/>
      <c r="CZ859" s="35"/>
      <c r="DF859" s="35">
        <v>1.515E-8</v>
      </c>
      <c r="DG859" s="35">
        <v>4.7007229549199998</v>
      </c>
      <c r="DH859" s="35">
        <v>211.2933578679</v>
      </c>
      <c r="DI859" s="29">
        <f t="shared" si="376"/>
        <v>-4.1656124664800687E-9</v>
      </c>
      <c r="DJ859" s="29">
        <f t="shared" si="377"/>
        <v>-4.1651459287637671E-9</v>
      </c>
      <c r="DK859" s="29">
        <f t="shared" si="378"/>
        <v>-4.1651459303838119E-9</v>
      </c>
      <c r="DL859" s="29">
        <f t="shared" si="379"/>
        <v>-4.1651459303838119E-9</v>
      </c>
      <c r="DN859" s="35"/>
      <c r="DO859" s="35"/>
      <c r="DP859" s="35"/>
      <c r="DV859" s="35"/>
      <c r="DW859" s="35"/>
      <c r="DX859" s="35"/>
      <c r="ED859" s="35"/>
      <c r="EE859" s="35"/>
      <c r="EF859" s="35"/>
      <c r="EL859" s="35"/>
      <c r="EM859" s="35"/>
      <c r="EN859" s="35"/>
      <c r="ET859" s="35"/>
      <c r="EU859" s="35"/>
      <c r="EV859" s="35"/>
    </row>
    <row r="860" spans="14:152" s="29" customFormat="1" ht="13.5" x14ac:dyDescent="0.3">
      <c r="N860" s="35">
        <v>2.57E-9</v>
      </c>
      <c r="O860" s="35">
        <v>1.0677245418100001</v>
      </c>
      <c r="P860" s="35">
        <v>714.67888488129995</v>
      </c>
      <c r="Q860" s="29">
        <f t="shared" si="372"/>
        <v>2.554721843770302E-9</v>
      </c>
      <c r="R860" s="29">
        <f t="shared" si="373"/>
        <v>2.554752142435707E-9</v>
      </c>
      <c r="S860" s="29">
        <f t="shared" si="374"/>
        <v>2.5547521423305484E-9</v>
      </c>
      <c r="T860" s="29">
        <f t="shared" si="375"/>
        <v>2.5547521423305484E-9</v>
      </c>
      <c r="V860" s="35"/>
      <c r="W860" s="35"/>
      <c r="X860" s="35"/>
      <c r="AD860" s="35"/>
      <c r="AE860" s="35"/>
      <c r="AF860" s="35"/>
      <c r="AL860" s="35"/>
      <c r="AM860" s="35"/>
      <c r="AN860" s="35"/>
      <c r="AT860" s="35"/>
      <c r="AU860" s="35"/>
      <c r="AV860" s="35"/>
      <c r="BB860" s="35"/>
      <c r="BC860" s="35"/>
      <c r="BD860" s="35"/>
      <c r="BJ860" s="35"/>
      <c r="BK860" s="35"/>
      <c r="BL860" s="35"/>
      <c r="BR860" s="35"/>
      <c r="BS860" s="35"/>
      <c r="BT860" s="35"/>
      <c r="BZ860" s="35"/>
      <c r="CA860" s="35"/>
      <c r="CB860" s="35"/>
      <c r="CH860" s="35"/>
      <c r="CI860" s="35"/>
      <c r="CJ860" s="35"/>
      <c r="CP860" s="35"/>
      <c r="CQ860" s="35"/>
      <c r="CR860" s="35"/>
      <c r="CX860" s="35"/>
      <c r="CY860" s="35"/>
      <c r="CZ860" s="35"/>
      <c r="DF860" s="35">
        <v>1.7669999999999999E-8</v>
      </c>
      <c r="DG860" s="35">
        <v>3.1191066787900001</v>
      </c>
      <c r="DH860" s="35">
        <v>2921.1277828246002</v>
      </c>
      <c r="DI860" s="29">
        <f t="shared" si="376"/>
        <v>1.6889772824094125E-8</v>
      </c>
      <c r="DJ860" s="29">
        <f t="shared" si="377"/>
        <v>1.6892070508730872E-8</v>
      </c>
      <c r="DK860" s="29">
        <f t="shared" si="378"/>
        <v>1.6892070500758026E-8</v>
      </c>
      <c r="DL860" s="29">
        <f t="shared" si="379"/>
        <v>1.6892070500758026E-8</v>
      </c>
      <c r="DN860" s="35"/>
      <c r="DO860" s="35"/>
      <c r="DP860" s="35"/>
      <c r="DV860" s="35"/>
      <c r="DW860" s="35"/>
      <c r="DX860" s="35"/>
      <c r="ED860" s="35"/>
      <c r="EE860" s="35"/>
      <c r="EF860" s="35"/>
      <c r="EL860" s="35"/>
      <c r="EM860" s="35"/>
      <c r="EN860" s="35"/>
      <c r="ET860" s="35"/>
      <c r="EU860" s="35"/>
      <c r="EV860" s="35"/>
    </row>
    <row r="861" spans="14:152" s="29" customFormat="1" ht="13.5" x14ac:dyDescent="0.3">
      <c r="N861" s="35">
        <v>2.5800000000000002E-9</v>
      </c>
      <c r="O861" s="35">
        <v>6.2412929457299997</v>
      </c>
      <c r="P861" s="35">
        <v>426.38574255489999</v>
      </c>
      <c r="Q861" s="29">
        <f t="shared" si="372"/>
        <v>2.1290235534117483E-9</v>
      </c>
      <c r="R861" s="29">
        <f t="shared" si="373"/>
        <v>2.129117738313849E-9</v>
      </c>
      <c r="S861" s="29">
        <f t="shared" si="374"/>
        <v>2.1291177379868124E-9</v>
      </c>
      <c r="T861" s="29">
        <f t="shared" si="375"/>
        <v>2.1291177379868124E-9</v>
      </c>
      <c r="V861" s="35"/>
      <c r="W861" s="35"/>
      <c r="X861" s="35"/>
      <c r="AD861" s="35"/>
      <c r="AE861" s="35"/>
      <c r="AF861" s="35"/>
      <c r="AL861" s="35"/>
      <c r="AM861" s="35"/>
      <c r="AN861" s="35"/>
      <c r="AT861" s="35"/>
      <c r="AU861" s="35"/>
      <c r="AV861" s="35"/>
      <c r="BB861" s="35"/>
      <c r="BC861" s="35"/>
      <c r="BD861" s="35"/>
      <c r="BJ861" s="35"/>
      <c r="BK861" s="35"/>
      <c r="BL861" s="35"/>
      <c r="BR861" s="35"/>
      <c r="BS861" s="35"/>
      <c r="BT861" s="35"/>
      <c r="BZ861" s="35"/>
      <c r="CA861" s="35"/>
      <c r="CB861" s="35"/>
      <c r="CH861" s="35"/>
      <c r="CI861" s="35"/>
      <c r="CJ861" s="35"/>
      <c r="CP861" s="35"/>
      <c r="CQ861" s="35"/>
      <c r="CR861" s="35"/>
      <c r="CX861" s="35"/>
      <c r="CY861" s="35"/>
      <c r="CZ861" s="35"/>
      <c r="DF861" s="35">
        <v>1.515E-8</v>
      </c>
      <c r="DG861" s="35">
        <v>3.3149837476099999</v>
      </c>
      <c r="DH861" s="35">
        <v>215.30483300809999</v>
      </c>
      <c r="DI861" s="29">
        <f t="shared" si="376"/>
        <v>1.3081036846352581E-8</v>
      </c>
      <c r="DJ861" s="29">
        <f t="shared" si="377"/>
        <v>1.30812862703304E-8</v>
      </c>
      <c r="DK861" s="29">
        <f t="shared" si="378"/>
        <v>1.3081286269464304E-8</v>
      </c>
      <c r="DL861" s="29">
        <f t="shared" si="379"/>
        <v>1.3081286269464304E-8</v>
      </c>
      <c r="DN861" s="35"/>
      <c r="DO861" s="35"/>
      <c r="DP861" s="35"/>
      <c r="DV861" s="35"/>
      <c r="DW861" s="35"/>
      <c r="DX861" s="35"/>
      <c r="ED861" s="35"/>
      <c r="EE861" s="35"/>
      <c r="EF861" s="35"/>
      <c r="EL861" s="35"/>
      <c r="EM861" s="35"/>
      <c r="EN861" s="35"/>
      <c r="ET861" s="35"/>
      <c r="EU861" s="35"/>
      <c r="EV861" s="35"/>
    </row>
    <row r="862" spans="14:152" s="29" customFormat="1" ht="13.5" x14ac:dyDescent="0.3">
      <c r="N862" s="35">
        <v>2.5599999999999998E-9</v>
      </c>
      <c r="O862" s="35">
        <v>0.75289096697000002</v>
      </c>
      <c r="P862" s="35">
        <v>103.843533744</v>
      </c>
      <c r="Q862" s="29">
        <f t="shared" si="372"/>
        <v>-1.9545517217966117E-9</v>
      </c>
      <c r="R862" s="29">
        <f t="shared" si="373"/>
        <v>-1.9545256970745237E-9</v>
      </c>
      <c r="S862" s="29">
        <f t="shared" si="374"/>
        <v>-1.9545256971648936E-9</v>
      </c>
      <c r="T862" s="29">
        <f t="shared" si="375"/>
        <v>-1.9545256971648936E-9</v>
      </c>
      <c r="V862" s="35"/>
      <c r="W862" s="35"/>
      <c r="X862" s="35"/>
      <c r="AD862" s="35"/>
      <c r="AE862" s="35"/>
      <c r="AF862" s="35"/>
      <c r="AL862" s="35"/>
      <c r="AM862" s="35"/>
      <c r="AN862" s="35"/>
      <c r="AT862" s="35"/>
      <c r="AU862" s="35"/>
      <c r="AV862" s="35"/>
      <c r="BB862" s="35"/>
      <c r="BC862" s="35"/>
      <c r="BD862" s="35"/>
      <c r="BJ862" s="35"/>
      <c r="BK862" s="35"/>
      <c r="BL862" s="35"/>
      <c r="BR862" s="35"/>
      <c r="BS862" s="35"/>
      <c r="BT862" s="35"/>
      <c r="BZ862" s="35"/>
      <c r="CA862" s="35"/>
      <c r="CB862" s="35"/>
      <c r="CH862" s="35"/>
      <c r="CI862" s="35"/>
      <c r="CJ862" s="35"/>
      <c r="CP862" s="35"/>
      <c r="CQ862" s="35"/>
      <c r="CR862" s="35"/>
      <c r="CX862" s="35"/>
      <c r="CY862" s="35"/>
      <c r="CZ862" s="35"/>
      <c r="DF862" s="35">
        <v>1.728E-8</v>
      </c>
      <c r="DG862" s="35">
        <v>5.2809596691199996</v>
      </c>
      <c r="DH862" s="35">
        <v>219.51887056149999</v>
      </c>
      <c r="DI862" s="29">
        <f t="shared" si="376"/>
        <v>-1.4469058945016834E-8</v>
      </c>
      <c r="DJ862" s="29">
        <f t="shared" si="377"/>
        <v>-1.4468744582335406E-8</v>
      </c>
      <c r="DK862" s="29">
        <f t="shared" si="378"/>
        <v>-1.4468744583427058E-8</v>
      </c>
      <c r="DL862" s="29">
        <f t="shared" si="379"/>
        <v>-1.4468744583427058E-8</v>
      </c>
      <c r="DN862" s="35"/>
      <c r="DO862" s="35"/>
      <c r="DP862" s="35"/>
      <c r="DV862" s="35"/>
      <c r="DW862" s="35"/>
      <c r="DX862" s="35"/>
      <c r="ED862" s="35"/>
      <c r="EE862" s="35"/>
      <c r="EF862" s="35"/>
      <c r="EL862" s="35"/>
      <c r="EM862" s="35"/>
      <c r="EN862" s="35"/>
      <c r="ET862" s="35"/>
      <c r="EU862" s="35"/>
      <c r="EV862" s="35"/>
    </row>
    <row r="863" spans="14:152" s="29" customFormat="1" ht="13.5" x14ac:dyDescent="0.3">
      <c r="N863" s="35">
        <v>2.5399999999999999E-9</v>
      </c>
      <c r="O863" s="35">
        <v>3.21116652124</v>
      </c>
      <c r="P863" s="35">
        <v>102.3420146932</v>
      </c>
      <c r="Q863" s="29">
        <f t="shared" si="372"/>
        <v>4.0719023200703858E-10</v>
      </c>
      <c r="R863" s="29">
        <f t="shared" si="373"/>
        <v>4.071513372185033E-10</v>
      </c>
      <c r="S863" s="29">
        <f t="shared" si="374"/>
        <v>4.0715133735356545E-10</v>
      </c>
      <c r="T863" s="29">
        <f t="shared" si="375"/>
        <v>4.0715133735356545E-10</v>
      </c>
      <c r="V863" s="35"/>
      <c r="W863" s="35"/>
      <c r="X863" s="35"/>
      <c r="AD863" s="35"/>
      <c r="AE863" s="35"/>
      <c r="AF863" s="35"/>
      <c r="AL863" s="35"/>
      <c r="AM863" s="35"/>
      <c r="AN863" s="35"/>
      <c r="AT863" s="35"/>
      <c r="AU863" s="35"/>
      <c r="AV863" s="35"/>
      <c r="BB863" s="35"/>
      <c r="BC863" s="35"/>
      <c r="BD863" s="35"/>
      <c r="BJ863" s="35"/>
      <c r="BK863" s="35"/>
      <c r="BL863" s="35"/>
      <c r="BR863" s="35"/>
      <c r="BS863" s="35"/>
      <c r="BT863" s="35"/>
      <c r="BZ863" s="35"/>
      <c r="CA863" s="35"/>
      <c r="CB863" s="35"/>
      <c r="CH863" s="35"/>
      <c r="CI863" s="35"/>
      <c r="CJ863" s="35"/>
      <c r="CP863" s="35"/>
      <c r="CQ863" s="35"/>
      <c r="CR863" s="35"/>
      <c r="CX863" s="35"/>
      <c r="CY863" s="35"/>
      <c r="CZ863" s="35"/>
      <c r="DF863" s="35">
        <v>1.906E-8</v>
      </c>
      <c r="DG863" s="35">
        <v>5.24236020775</v>
      </c>
      <c r="DH863" s="35">
        <v>248.46318565920001</v>
      </c>
      <c r="DI863" s="29">
        <f t="shared" si="376"/>
        <v>-1.8854702804426949E-8</v>
      </c>
      <c r="DJ863" s="29">
        <f t="shared" si="377"/>
        <v>-1.8854597712485952E-8</v>
      </c>
      <c r="DK863" s="29">
        <f t="shared" si="378"/>
        <v>-1.8854597712850931E-8</v>
      </c>
      <c r="DL863" s="29">
        <f t="shared" si="379"/>
        <v>-1.8854597712850931E-8</v>
      </c>
      <c r="DN863" s="35"/>
      <c r="DO863" s="35"/>
      <c r="DP863" s="35"/>
      <c r="DV863" s="35"/>
      <c r="DW863" s="35"/>
      <c r="DX863" s="35"/>
      <c r="ED863" s="35"/>
      <c r="EE863" s="35"/>
      <c r="EF863" s="35"/>
      <c r="EL863" s="35"/>
      <c r="EM863" s="35"/>
      <c r="EN863" s="35"/>
      <c r="ET863" s="35"/>
      <c r="EU863" s="35"/>
      <c r="EV863" s="35"/>
    </row>
    <row r="864" spans="14:152" s="29" customFormat="1" ht="13.5" x14ac:dyDescent="0.3">
      <c r="N864" s="35">
        <v>2.5399999999999999E-9</v>
      </c>
      <c r="O864" s="35">
        <v>6.14632777985</v>
      </c>
      <c r="P864" s="35">
        <v>620.25356634100001</v>
      </c>
      <c r="Q864" s="29">
        <f t="shared" si="372"/>
        <v>-2.2137164533006427E-9</v>
      </c>
      <c r="R864" s="29">
        <f t="shared" si="373"/>
        <v>-2.2138335390290513E-9</v>
      </c>
      <c r="S864" s="29">
        <f t="shared" si="374"/>
        <v>-2.2138335386225069E-9</v>
      </c>
      <c r="T864" s="29">
        <f t="shared" si="375"/>
        <v>-2.2138335386225069E-9</v>
      </c>
      <c r="V864" s="35"/>
      <c r="W864" s="35"/>
      <c r="X864" s="35"/>
      <c r="AD864" s="35"/>
      <c r="AE864" s="35"/>
      <c r="AF864" s="35"/>
      <c r="AL864" s="35"/>
      <c r="AM864" s="35"/>
      <c r="AN864" s="35"/>
      <c r="AT864" s="35"/>
      <c r="AU864" s="35"/>
      <c r="AV864" s="35"/>
      <c r="BB864" s="35"/>
      <c r="BC864" s="35"/>
      <c r="BD864" s="35"/>
      <c r="BJ864" s="35"/>
      <c r="BK864" s="35"/>
      <c r="BL864" s="35"/>
      <c r="BR864" s="35"/>
      <c r="BS864" s="35"/>
      <c r="BT864" s="35"/>
      <c r="BZ864" s="35"/>
      <c r="CA864" s="35"/>
      <c r="CB864" s="35"/>
      <c r="CH864" s="35"/>
      <c r="CI864" s="35"/>
      <c r="CJ864" s="35"/>
      <c r="CP864" s="35"/>
      <c r="CQ864" s="35"/>
      <c r="CR864" s="35"/>
      <c r="CX864" s="35"/>
      <c r="CY864" s="35"/>
      <c r="CZ864" s="35"/>
      <c r="DF864" s="35">
        <v>1.6070000000000001E-8</v>
      </c>
      <c r="DG864" s="35">
        <v>0.80041605734999999</v>
      </c>
      <c r="DH864" s="35">
        <v>642.34496686880004</v>
      </c>
      <c r="DI864" s="29">
        <f t="shared" si="376"/>
        <v>3.7846179560699641E-9</v>
      </c>
      <c r="DJ864" s="29">
        <f t="shared" si="377"/>
        <v>3.7830972148795865E-9</v>
      </c>
      <c r="DK864" s="29">
        <f t="shared" si="378"/>
        <v>3.7830972201603646E-9</v>
      </c>
      <c r="DL864" s="29">
        <f t="shared" si="379"/>
        <v>3.7830972201603646E-9</v>
      </c>
      <c r="DN864" s="35"/>
      <c r="DO864" s="35"/>
      <c r="DP864" s="35"/>
      <c r="DV864" s="35"/>
      <c r="DW864" s="35"/>
      <c r="DX864" s="35"/>
      <c r="ED864" s="35"/>
      <c r="EE864" s="35"/>
      <c r="EF864" s="35"/>
      <c r="EL864" s="35"/>
      <c r="EM864" s="35"/>
      <c r="EN864" s="35"/>
      <c r="ET864" s="35"/>
      <c r="EU864" s="35"/>
      <c r="EV864" s="35"/>
    </row>
    <row r="865" spans="14:152" s="29" customFormat="1" ht="13.5" x14ac:dyDescent="0.3">
      <c r="N865" s="35">
        <v>2.6599999999999999E-9</v>
      </c>
      <c r="O865" s="35">
        <v>2.5428019670899999</v>
      </c>
      <c r="P865" s="35">
        <v>132.88842257819999</v>
      </c>
      <c r="Q865" s="29">
        <f t="shared" si="372"/>
        <v>-2.9863609455533485E-11</v>
      </c>
      <c r="R865" s="29">
        <f t="shared" si="373"/>
        <v>-2.9917188889621082E-11</v>
      </c>
      <c r="S865" s="29">
        <f t="shared" si="374"/>
        <v>-2.9917188703567502E-11</v>
      </c>
      <c r="T865" s="29">
        <f t="shared" si="375"/>
        <v>-2.9917188703567502E-11</v>
      </c>
      <c r="V865" s="35"/>
      <c r="W865" s="35"/>
      <c r="X865" s="35"/>
      <c r="AD865" s="35"/>
      <c r="AE865" s="35"/>
      <c r="AF865" s="35"/>
      <c r="AL865" s="35"/>
      <c r="AM865" s="35"/>
      <c r="AN865" s="35"/>
      <c r="AT865" s="35"/>
      <c r="AU865" s="35"/>
      <c r="AV865" s="35"/>
      <c r="BB865" s="35"/>
      <c r="BC865" s="35"/>
      <c r="BD865" s="35"/>
      <c r="BJ865" s="35"/>
      <c r="BK865" s="35"/>
      <c r="BL865" s="35"/>
      <c r="BR865" s="35"/>
      <c r="BS865" s="35"/>
      <c r="BT865" s="35"/>
      <c r="BZ865" s="35"/>
      <c r="CA865" s="35"/>
      <c r="CB865" s="35"/>
      <c r="CH865" s="35"/>
      <c r="CI865" s="35"/>
      <c r="CJ865" s="35"/>
      <c r="CP865" s="35"/>
      <c r="CQ865" s="35"/>
      <c r="CR865" s="35"/>
      <c r="CX865" s="35"/>
      <c r="CY865" s="35"/>
      <c r="CZ865" s="35"/>
      <c r="DF865" s="35">
        <v>1.6400000000000001E-8</v>
      </c>
      <c r="DG865" s="35">
        <v>2.9338720502900002</v>
      </c>
      <c r="DH865" s="35">
        <v>1364.7280995819001</v>
      </c>
      <c r="DI865" s="29">
        <f t="shared" si="376"/>
        <v>1.639101781448073E-8</v>
      </c>
      <c r="DJ865" s="29">
        <f t="shared" si="377"/>
        <v>1.6390905191771899E-8</v>
      </c>
      <c r="DK865" s="29">
        <f t="shared" si="378"/>
        <v>1.6390905192164195E-8</v>
      </c>
      <c r="DL865" s="29">
        <f t="shared" si="379"/>
        <v>1.6390905192164195E-8</v>
      </c>
      <c r="DN865" s="35"/>
      <c r="DO865" s="35"/>
      <c r="DP865" s="35"/>
      <c r="DV865" s="35"/>
      <c r="DW865" s="35"/>
      <c r="DX865" s="35"/>
      <c r="ED865" s="35"/>
      <c r="EE865" s="35"/>
      <c r="EF865" s="35"/>
      <c r="EL865" s="35"/>
      <c r="EM865" s="35"/>
      <c r="EN865" s="35"/>
      <c r="ET865" s="35"/>
      <c r="EU865" s="35"/>
      <c r="EV865" s="35"/>
    </row>
    <row r="866" spans="14:152" s="29" customFormat="1" ht="13.5" x14ac:dyDescent="0.3">
      <c r="N866" s="35">
        <v>3.1399999999999999E-9</v>
      </c>
      <c r="O866" s="35">
        <v>0.31303204249</v>
      </c>
      <c r="P866" s="35">
        <v>991.71387862270001</v>
      </c>
      <c r="Q866" s="29">
        <f t="shared" si="372"/>
        <v>-2.376374496655954E-9</v>
      </c>
      <c r="R866" s="29">
        <f t="shared" si="373"/>
        <v>-2.3766830089216771E-9</v>
      </c>
      <c r="S866" s="29">
        <f t="shared" si="374"/>
        <v>-2.3766830078504761E-9</v>
      </c>
      <c r="T866" s="29">
        <f t="shared" si="375"/>
        <v>-2.3766830078504761E-9</v>
      </c>
      <c r="V866" s="35"/>
      <c r="W866" s="35"/>
      <c r="X866" s="35"/>
      <c r="AD866" s="35"/>
      <c r="AE866" s="35"/>
      <c r="AF866" s="35"/>
      <c r="AL866" s="35"/>
      <c r="AM866" s="35"/>
      <c r="AN866" s="35"/>
      <c r="AT866" s="35"/>
      <c r="AU866" s="35"/>
      <c r="AV866" s="35"/>
      <c r="BB866" s="35"/>
      <c r="BC866" s="35"/>
      <c r="BD866" s="35"/>
      <c r="BJ866" s="35"/>
      <c r="BK866" s="35"/>
      <c r="BL866" s="35"/>
      <c r="BR866" s="35"/>
      <c r="BS866" s="35"/>
      <c r="BT866" s="35"/>
      <c r="BZ866" s="35"/>
      <c r="CA866" s="35"/>
      <c r="CB866" s="35"/>
      <c r="CH866" s="35"/>
      <c r="CI866" s="35"/>
      <c r="CJ866" s="35"/>
      <c r="CP866" s="35"/>
      <c r="CQ866" s="35"/>
      <c r="CR866" s="35"/>
      <c r="CX866" s="35"/>
      <c r="CY866" s="35"/>
      <c r="CZ866" s="35"/>
      <c r="DF866" s="35">
        <v>1.585E-8</v>
      </c>
      <c r="DG866" s="35">
        <v>0.77219822539000005</v>
      </c>
      <c r="DH866" s="35">
        <v>661.23792731640003</v>
      </c>
      <c r="DI866" s="29">
        <f t="shared" si="376"/>
        <v>7.8257220103645954E-9</v>
      </c>
      <c r="DJ866" s="29">
        <f t="shared" si="377"/>
        <v>7.8243404130771767E-9</v>
      </c>
      <c r="DK866" s="29">
        <f t="shared" si="378"/>
        <v>7.8243404178748722E-9</v>
      </c>
      <c r="DL866" s="29">
        <f t="shared" si="379"/>
        <v>7.8243404178748722E-9</v>
      </c>
      <c r="DN866" s="35"/>
      <c r="DO866" s="35"/>
      <c r="DP866" s="35"/>
      <c r="DV866" s="35"/>
      <c r="DW866" s="35"/>
      <c r="DX866" s="35"/>
      <c r="ED866" s="35"/>
      <c r="EE866" s="35"/>
      <c r="EF866" s="35"/>
      <c r="EL866" s="35"/>
      <c r="EM866" s="35"/>
      <c r="EN866" s="35"/>
      <c r="ET866" s="35"/>
      <c r="EU866" s="35"/>
      <c r="EV866" s="35"/>
    </row>
    <row r="867" spans="14:152" s="29" customFormat="1" ht="13.5" x14ac:dyDescent="0.3">
      <c r="N867" s="35">
        <v>3.17E-9</v>
      </c>
      <c r="O867" s="35">
        <v>2.9358916344199999</v>
      </c>
      <c r="P867" s="35">
        <v>357.2332182801</v>
      </c>
      <c r="Q867" s="29">
        <f t="shared" si="372"/>
        <v>-2.4514114112591155E-9</v>
      </c>
      <c r="R867" s="29">
        <f t="shared" si="373"/>
        <v>-2.4513025719486432E-9</v>
      </c>
      <c r="S867" s="29">
        <f t="shared" si="374"/>
        <v>-2.4513025723265957E-9</v>
      </c>
      <c r="T867" s="29">
        <f t="shared" si="375"/>
        <v>-2.4513025723265957E-9</v>
      </c>
      <c r="V867" s="35"/>
      <c r="W867" s="35"/>
      <c r="X867" s="35"/>
      <c r="AD867" s="35"/>
      <c r="AE867" s="35"/>
      <c r="AF867" s="35"/>
      <c r="AL867" s="35"/>
      <c r="AM867" s="35"/>
      <c r="AN867" s="35"/>
      <c r="AT867" s="35"/>
      <c r="AU867" s="35"/>
      <c r="AV867" s="35"/>
      <c r="BB867" s="35"/>
      <c r="BC867" s="35"/>
      <c r="BD867" s="35"/>
      <c r="BJ867" s="35"/>
      <c r="BK867" s="35"/>
      <c r="BL867" s="35"/>
      <c r="BR867" s="35"/>
      <c r="BS867" s="35"/>
      <c r="BT867" s="35"/>
      <c r="BZ867" s="35"/>
      <c r="CA867" s="35"/>
      <c r="CB867" s="35"/>
      <c r="CH867" s="35"/>
      <c r="CI867" s="35"/>
      <c r="CJ867" s="35"/>
      <c r="CP867" s="35"/>
      <c r="CQ867" s="35"/>
      <c r="CR867" s="35"/>
      <c r="CX867" s="35"/>
      <c r="CY867" s="35"/>
      <c r="CZ867" s="35"/>
      <c r="DF867" s="35">
        <v>1.4580000000000001E-8</v>
      </c>
      <c r="DG867" s="35">
        <v>5.6766682247700002</v>
      </c>
      <c r="DH867" s="35">
        <v>632.83192342300003</v>
      </c>
      <c r="DI867" s="29">
        <f t="shared" si="376"/>
        <v>-1.4137162792510922E-8</v>
      </c>
      <c r="DJ867" s="29">
        <f t="shared" si="377"/>
        <v>-1.4137504815555664E-8</v>
      </c>
      <c r="DK867" s="29">
        <f t="shared" si="378"/>
        <v>-1.4137504814368228E-8</v>
      </c>
      <c r="DL867" s="29">
        <f t="shared" si="379"/>
        <v>-1.4137504814368228E-8</v>
      </c>
      <c r="DN867" s="35"/>
      <c r="DO867" s="35"/>
      <c r="DP867" s="35"/>
      <c r="DV867" s="35"/>
      <c r="DW867" s="35"/>
      <c r="DX867" s="35"/>
      <c r="ED867" s="35"/>
      <c r="EE867" s="35"/>
      <c r="EF867" s="35"/>
      <c r="EL867" s="35"/>
      <c r="EM867" s="35"/>
      <c r="EN867" s="35"/>
      <c r="ET867" s="35"/>
      <c r="EU867" s="35"/>
      <c r="EV867" s="35"/>
    </row>
    <row r="868" spans="14:152" s="29" customFormat="1" ht="13.5" x14ac:dyDescent="0.3">
      <c r="N868" s="35">
        <v>2.6599999999999999E-9</v>
      </c>
      <c r="O868" s="35">
        <v>6.1228063666999999</v>
      </c>
      <c r="P868" s="35">
        <v>57.516123179899999</v>
      </c>
      <c r="Q868" s="29">
        <f t="shared" si="372"/>
        <v>1.9026071055130283E-9</v>
      </c>
      <c r="R868" s="29">
        <f t="shared" si="373"/>
        <v>1.9026233128468428E-9</v>
      </c>
      <c r="S868" s="29">
        <f t="shared" si="374"/>
        <v>1.9026233127905631E-9</v>
      </c>
      <c r="T868" s="29">
        <f t="shared" si="375"/>
        <v>1.9026233127905631E-9</v>
      </c>
      <c r="V868" s="35"/>
      <c r="W868" s="35"/>
      <c r="X868" s="35"/>
      <c r="AD868" s="35"/>
      <c r="AE868" s="35"/>
      <c r="AF868" s="35"/>
      <c r="AL868" s="35"/>
      <c r="AM868" s="35"/>
      <c r="AN868" s="35"/>
      <c r="AT868" s="35"/>
      <c r="AU868" s="35"/>
      <c r="AV868" s="35"/>
      <c r="BB868" s="35"/>
      <c r="BC868" s="35"/>
      <c r="BD868" s="35"/>
      <c r="BJ868" s="35"/>
      <c r="BK868" s="35"/>
      <c r="BL868" s="35"/>
      <c r="BR868" s="35"/>
      <c r="BS868" s="35"/>
      <c r="BT868" s="35"/>
      <c r="BZ868" s="35"/>
      <c r="CA868" s="35"/>
      <c r="CB868" s="35"/>
      <c r="CH868" s="35"/>
      <c r="CI868" s="35"/>
      <c r="CJ868" s="35"/>
      <c r="CP868" s="35"/>
      <c r="CQ868" s="35"/>
      <c r="CR868" s="35"/>
      <c r="CX868" s="35"/>
      <c r="CY868" s="35"/>
      <c r="CZ868" s="35"/>
      <c r="DF868" s="35">
        <v>1.866E-8</v>
      </c>
      <c r="DG868" s="35">
        <v>4.4056283597099997</v>
      </c>
      <c r="DH868" s="35">
        <v>971.10695080319999</v>
      </c>
      <c r="DI868" s="29">
        <f t="shared" si="376"/>
        <v>4.4736998455396803E-9</v>
      </c>
      <c r="DJ868" s="29">
        <f t="shared" si="377"/>
        <v>4.4763665387049845E-9</v>
      </c>
      <c r="DK868" s="29">
        <f t="shared" si="378"/>
        <v>4.4763665294451764E-9</v>
      </c>
      <c r="DL868" s="29">
        <f t="shared" si="379"/>
        <v>4.4763665294451764E-9</v>
      </c>
      <c r="DN868" s="35"/>
      <c r="DO868" s="35"/>
      <c r="DP868" s="35"/>
      <c r="DV868" s="35"/>
      <c r="DW868" s="35"/>
      <c r="DX868" s="35"/>
      <c r="ED868" s="35"/>
      <c r="EE868" s="35"/>
      <c r="EF868" s="35"/>
      <c r="EL868" s="35"/>
      <c r="EM868" s="35"/>
      <c r="EN868" s="35"/>
      <c r="ET868" s="35"/>
      <c r="EU868" s="35"/>
      <c r="EV868" s="35"/>
    </row>
    <row r="869" spans="14:152" s="29" customFormat="1" ht="13.5" x14ac:dyDescent="0.3">
      <c r="N869" s="35">
        <v>2.5399999999999999E-9</v>
      </c>
      <c r="O869" s="35">
        <v>2.9973007962699998</v>
      </c>
      <c r="P869" s="35">
        <v>642.34496686880004</v>
      </c>
      <c r="Q869" s="29">
        <f t="shared" si="372"/>
        <v>1.6498067218722381E-9</v>
      </c>
      <c r="R869" s="29">
        <f t="shared" si="373"/>
        <v>1.6499947601099252E-9</v>
      </c>
      <c r="S869" s="29">
        <f t="shared" si="374"/>
        <v>1.6499947594569966E-9</v>
      </c>
      <c r="T869" s="29">
        <f t="shared" si="375"/>
        <v>1.6499947594569966E-9</v>
      </c>
      <c r="V869" s="35"/>
      <c r="W869" s="35"/>
      <c r="X869" s="35"/>
      <c r="AD869" s="35"/>
      <c r="AE869" s="35"/>
      <c r="AF869" s="35"/>
      <c r="AL869" s="35"/>
      <c r="AM869" s="35"/>
      <c r="AN869" s="35"/>
      <c r="AT869" s="35"/>
      <c r="AU869" s="35"/>
      <c r="AV869" s="35"/>
      <c r="BB869" s="35"/>
      <c r="BC869" s="35"/>
      <c r="BD869" s="35"/>
      <c r="BJ869" s="35"/>
      <c r="BK869" s="35"/>
      <c r="BL869" s="35"/>
      <c r="BR869" s="35"/>
      <c r="BS869" s="35"/>
      <c r="BT869" s="35"/>
      <c r="BZ869" s="35"/>
      <c r="CA869" s="35"/>
      <c r="CB869" s="35"/>
      <c r="CH869" s="35"/>
      <c r="CI869" s="35"/>
      <c r="CJ869" s="35"/>
      <c r="CP869" s="35"/>
      <c r="CQ869" s="35"/>
      <c r="CR869" s="35"/>
      <c r="CX869" s="35"/>
      <c r="CY869" s="35"/>
      <c r="CZ869" s="35"/>
      <c r="DF869" s="35">
        <v>1.838E-8</v>
      </c>
      <c r="DG869" s="35">
        <v>0.48492190759999998</v>
      </c>
      <c r="DH869" s="35">
        <v>1127.0499817556999</v>
      </c>
      <c r="DI869" s="29">
        <f t="shared" si="376"/>
        <v>1.8347795104309365E-8</v>
      </c>
      <c r="DJ869" s="29">
        <f t="shared" si="377"/>
        <v>1.8347609031153065E-8</v>
      </c>
      <c r="DK869" s="29">
        <f t="shared" si="378"/>
        <v>1.8347609031800129E-8</v>
      </c>
      <c r="DL869" s="29">
        <f t="shared" si="379"/>
        <v>1.8347609031800129E-8</v>
      </c>
      <c r="DN869" s="35"/>
      <c r="DO869" s="35"/>
      <c r="DP869" s="35"/>
      <c r="DV869" s="35"/>
      <c r="DW869" s="35"/>
      <c r="DX869" s="35"/>
      <c r="ED869" s="35"/>
      <c r="EE869" s="35"/>
      <c r="EF869" s="35"/>
      <c r="EL869" s="35"/>
      <c r="EM869" s="35"/>
      <c r="EN869" s="35"/>
      <c r="ET869" s="35"/>
      <c r="EU869" s="35"/>
      <c r="EV869" s="35"/>
    </row>
    <row r="870" spans="14:152" s="29" customFormat="1" ht="13.5" x14ac:dyDescent="0.3">
      <c r="N870" s="35">
        <v>2.6700000000000001E-9</v>
      </c>
      <c r="O870" s="35">
        <v>5.5466341343899996</v>
      </c>
      <c r="P870" s="35">
        <v>628.59095361920004</v>
      </c>
      <c r="Q870" s="29">
        <f t="shared" si="372"/>
        <v>-2.6669017282181839E-9</v>
      </c>
      <c r="R870" s="29">
        <f t="shared" si="373"/>
        <v>-2.6669139687393643E-9</v>
      </c>
      <c r="S870" s="29">
        <f t="shared" si="374"/>
        <v>-2.6669139686969018E-9</v>
      </c>
      <c r="T870" s="29">
        <f t="shared" si="375"/>
        <v>-2.6669139686969018E-9</v>
      </c>
      <c r="V870" s="35"/>
      <c r="W870" s="35"/>
      <c r="X870" s="35"/>
      <c r="AD870" s="35"/>
      <c r="AE870" s="35"/>
      <c r="AF870" s="35"/>
      <c r="AL870" s="35"/>
      <c r="AM870" s="35"/>
      <c r="AN870" s="35"/>
      <c r="AT870" s="35"/>
      <c r="AU870" s="35"/>
      <c r="AV870" s="35"/>
      <c r="BB870" s="35"/>
      <c r="BC870" s="35"/>
      <c r="BD870" s="35"/>
      <c r="BJ870" s="35"/>
      <c r="BK870" s="35"/>
      <c r="BL870" s="35"/>
      <c r="BR870" s="35"/>
      <c r="BS870" s="35"/>
      <c r="BT870" s="35"/>
      <c r="BZ870" s="35"/>
      <c r="CA870" s="35"/>
      <c r="CB870" s="35"/>
      <c r="CH870" s="35"/>
      <c r="CI870" s="35"/>
      <c r="CJ870" s="35"/>
      <c r="CP870" s="35"/>
      <c r="CQ870" s="35"/>
      <c r="CR870" s="35"/>
      <c r="CX870" s="35"/>
      <c r="CY870" s="35"/>
      <c r="CZ870" s="35"/>
      <c r="DF870" s="35">
        <v>1.9029999999999999E-8</v>
      </c>
      <c r="DG870" s="35">
        <v>5.1869283591600004</v>
      </c>
      <c r="DH870" s="35">
        <v>2015.6710861598001</v>
      </c>
      <c r="DI870" s="29">
        <f t="shared" si="376"/>
        <v>1.8545499250360432E-8</v>
      </c>
      <c r="DJ870" s="29">
        <f t="shared" si="377"/>
        <v>1.8546802079750958E-8</v>
      </c>
      <c r="DK870" s="29">
        <f t="shared" si="378"/>
        <v>1.854680207522994E-8</v>
      </c>
      <c r="DL870" s="29">
        <f t="shared" si="379"/>
        <v>1.854680207522994E-8</v>
      </c>
      <c r="DN870" s="35"/>
      <c r="DO870" s="35"/>
      <c r="DP870" s="35"/>
      <c r="DV870" s="35"/>
      <c r="DW870" s="35"/>
      <c r="DX870" s="35"/>
      <c r="ED870" s="35"/>
      <c r="EE870" s="35"/>
      <c r="EF870" s="35"/>
      <c r="EL870" s="35"/>
      <c r="EM870" s="35"/>
      <c r="EN870" s="35"/>
      <c r="ET870" s="35"/>
      <c r="EU870" s="35"/>
      <c r="EV870" s="35"/>
    </row>
    <row r="871" spans="14:152" s="29" customFormat="1" ht="13.5" x14ac:dyDescent="0.3">
      <c r="N871" s="35">
        <v>3.48E-9</v>
      </c>
      <c r="O871" s="35">
        <v>1.33319249154</v>
      </c>
      <c r="P871" s="35">
        <v>815.06334611420004</v>
      </c>
      <c r="Q871" s="29">
        <f t="shared" si="372"/>
        <v>-1.463980302788345E-9</v>
      </c>
      <c r="R871" s="29">
        <f t="shared" si="373"/>
        <v>-1.4635902294075798E-9</v>
      </c>
      <c r="S871" s="29">
        <f t="shared" si="374"/>
        <v>-1.4635902307621321E-9</v>
      </c>
      <c r="T871" s="29">
        <f t="shared" si="375"/>
        <v>-1.4635902307621321E-9</v>
      </c>
      <c r="V871" s="35"/>
      <c r="W871" s="35"/>
      <c r="X871" s="35"/>
      <c r="AD871" s="35"/>
      <c r="AE871" s="35"/>
      <c r="AF871" s="35"/>
      <c r="AL871" s="35"/>
      <c r="AM871" s="35"/>
      <c r="AN871" s="35"/>
      <c r="AT871" s="35"/>
      <c r="AU871" s="35"/>
      <c r="AV871" s="35"/>
      <c r="BB871" s="35"/>
      <c r="BC871" s="35"/>
      <c r="BD871" s="35"/>
      <c r="BJ871" s="35"/>
      <c r="BK871" s="35"/>
      <c r="BL871" s="35"/>
      <c r="BR871" s="35"/>
      <c r="BS871" s="35"/>
      <c r="BT871" s="35"/>
      <c r="BZ871" s="35"/>
      <c r="CA871" s="35"/>
      <c r="CB871" s="35"/>
      <c r="CH871" s="35"/>
      <c r="CI871" s="35"/>
      <c r="CJ871" s="35"/>
      <c r="CP871" s="35"/>
      <c r="CQ871" s="35"/>
      <c r="CR871" s="35"/>
      <c r="CX871" s="35"/>
      <c r="CY871" s="35"/>
      <c r="CZ871" s="35"/>
      <c r="DF871" s="35">
        <v>1.59E-8</v>
      </c>
      <c r="DG871" s="35">
        <v>2.8004320806999998</v>
      </c>
      <c r="DH871" s="35">
        <v>633.74694715969997</v>
      </c>
      <c r="DI871" s="29">
        <f t="shared" si="376"/>
        <v>1.3740180293085381E-8</v>
      </c>
      <c r="DJ871" s="29">
        <f t="shared" si="377"/>
        <v>1.3740948867609717E-8</v>
      </c>
      <c r="DK871" s="29">
        <f t="shared" si="378"/>
        <v>1.3740948864941095E-8</v>
      </c>
      <c r="DL871" s="29">
        <f t="shared" si="379"/>
        <v>1.3740948864941095E-8</v>
      </c>
      <c r="DN871" s="35"/>
      <c r="DO871" s="35"/>
      <c r="DP871" s="35"/>
      <c r="DV871" s="35"/>
      <c r="DW871" s="35"/>
      <c r="DX871" s="35"/>
      <c r="ED871" s="35"/>
      <c r="EE871" s="35"/>
      <c r="EF871" s="35"/>
      <c r="EL871" s="35"/>
      <c r="EM871" s="35"/>
      <c r="EN871" s="35"/>
      <c r="ET871" s="35"/>
      <c r="EU871" s="35"/>
      <c r="EV871" s="35"/>
    </row>
    <row r="872" spans="14:152" s="29" customFormat="1" ht="13.5" x14ac:dyDescent="0.3">
      <c r="N872" s="35">
        <v>2.7799999999999999E-9</v>
      </c>
      <c r="O872" s="35">
        <v>5.5957374191999998</v>
      </c>
      <c r="P872" s="35">
        <v>334.55111692129998</v>
      </c>
      <c r="Q872" s="29">
        <f t="shared" si="372"/>
        <v>9.4244431599213223E-11</v>
      </c>
      <c r="R872" s="29">
        <f t="shared" si="373"/>
        <v>9.4103530393489286E-11</v>
      </c>
      <c r="S872" s="29">
        <f t="shared" si="374"/>
        <v>9.4103530882769268E-11</v>
      </c>
      <c r="T872" s="29">
        <f t="shared" si="375"/>
        <v>9.4103530882769268E-11</v>
      </c>
      <c r="V872" s="35"/>
      <c r="W872" s="35"/>
      <c r="X872" s="35"/>
      <c r="AD872" s="35"/>
      <c r="AE872" s="35"/>
      <c r="AF872" s="35"/>
      <c r="AL872" s="35"/>
      <c r="AM872" s="35"/>
      <c r="AN872" s="35"/>
      <c r="AT872" s="35"/>
      <c r="AU872" s="35"/>
      <c r="AV872" s="35"/>
      <c r="BB872" s="35"/>
      <c r="BC872" s="35"/>
      <c r="BD872" s="35"/>
      <c r="BJ872" s="35"/>
      <c r="BK872" s="35"/>
      <c r="BL872" s="35"/>
      <c r="BR872" s="35"/>
      <c r="BS872" s="35"/>
      <c r="BT872" s="35"/>
      <c r="BZ872" s="35"/>
      <c r="CA872" s="35"/>
      <c r="CB872" s="35"/>
      <c r="CH872" s="35"/>
      <c r="CI872" s="35"/>
      <c r="CJ872" s="35"/>
      <c r="CP872" s="35"/>
      <c r="CQ872" s="35"/>
      <c r="CR872" s="35"/>
      <c r="CX872" s="35"/>
      <c r="CY872" s="35"/>
      <c r="CZ872" s="35"/>
      <c r="DF872" s="35">
        <v>1.489E-8</v>
      </c>
      <c r="DG872" s="35">
        <v>4.1015567185500004</v>
      </c>
      <c r="DH872" s="35">
        <v>77837.111233846503</v>
      </c>
      <c r="DI872" s="29">
        <f t="shared" si="376"/>
        <v>9.4911040347073724E-9</v>
      </c>
      <c r="DJ872" s="29">
        <f t="shared" si="377"/>
        <v>9.3550764662342554E-9</v>
      </c>
      <c r="DK872" s="29">
        <f t="shared" si="378"/>
        <v>9.3550769408565033E-9</v>
      </c>
      <c r="DL872" s="29">
        <f t="shared" si="379"/>
        <v>9.3550769408565033E-9</v>
      </c>
      <c r="DN872" s="35"/>
      <c r="DO872" s="35"/>
      <c r="DP872" s="35"/>
      <c r="DV872" s="35"/>
      <c r="DW872" s="35"/>
      <c r="DX872" s="35"/>
      <c r="ED872" s="35"/>
      <c r="EE872" s="35"/>
      <c r="EF872" s="35"/>
      <c r="EL872" s="35"/>
      <c r="EM872" s="35"/>
      <c r="EN872" s="35"/>
      <c r="ET872" s="35"/>
      <c r="EU872" s="35"/>
      <c r="EV872" s="35"/>
    </row>
    <row r="873" spans="14:152" s="29" customFormat="1" ht="13.5" x14ac:dyDescent="0.3">
      <c r="N873" s="35">
        <v>3.0300000000000001E-9</v>
      </c>
      <c r="O873" s="35">
        <v>3.2278914897900002</v>
      </c>
      <c r="P873" s="35">
        <v>409.18970313670002</v>
      </c>
      <c r="Q873" s="29">
        <f t="shared" si="372"/>
        <v>-2.7295004612370793E-9</v>
      </c>
      <c r="R873" s="29">
        <f t="shared" si="373"/>
        <v>-2.7295820570407217E-9</v>
      </c>
      <c r="S873" s="29">
        <f t="shared" si="374"/>
        <v>-2.7295820567574012E-9</v>
      </c>
      <c r="T873" s="29">
        <f t="shared" si="375"/>
        <v>-2.7295820567574012E-9</v>
      </c>
      <c r="V873" s="35"/>
      <c r="W873" s="35"/>
      <c r="X873" s="35"/>
      <c r="AD873" s="35"/>
      <c r="AE873" s="35"/>
      <c r="AF873" s="35"/>
      <c r="AL873" s="35"/>
      <c r="AM873" s="35"/>
      <c r="AN873" s="35"/>
      <c r="AT873" s="35"/>
      <c r="AU873" s="35"/>
      <c r="AV873" s="35"/>
      <c r="BB873" s="35"/>
      <c r="BC873" s="35"/>
      <c r="BD873" s="35"/>
      <c r="BJ873" s="35"/>
      <c r="BK873" s="35"/>
      <c r="BL873" s="35"/>
      <c r="BR873" s="35"/>
      <c r="BS873" s="35"/>
      <c r="BT873" s="35"/>
      <c r="BZ873" s="35"/>
      <c r="CA873" s="35"/>
      <c r="CB873" s="35"/>
      <c r="CH873" s="35"/>
      <c r="CI873" s="35"/>
      <c r="CJ873" s="35"/>
      <c r="CP873" s="35"/>
      <c r="CQ873" s="35"/>
      <c r="CR873" s="35"/>
      <c r="CX873" s="35"/>
      <c r="CY873" s="35"/>
      <c r="CZ873" s="35"/>
      <c r="DF873" s="35">
        <v>1.5729999999999999E-8</v>
      </c>
      <c r="DG873" s="35">
        <v>4.2374135610700003</v>
      </c>
      <c r="DH873" s="35">
        <v>203.89792657679999</v>
      </c>
      <c r="DI873" s="29">
        <f t="shared" si="376"/>
        <v>4.7218003491869568E-9</v>
      </c>
      <c r="DJ873" s="29">
        <f t="shared" si="377"/>
        <v>4.7222641071487098E-9</v>
      </c>
      <c r="DK873" s="29">
        <f t="shared" si="378"/>
        <v>4.7222641055383355E-9</v>
      </c>
      <c r="DL873" s="29">
        <f t="shared" si="379"/>
        <v>4.7222641055383355E-9</v>
      </c>
      <c r="DN873" s="35"/>
      <c r="DO873" s="35"/>
      <c r="DP873" s="35"/>
      <c r="DV873" s="35"/>
      <c r="DW873" s="35"/>
      <c r="DX873" s="35"/>
      <c r="ED873" s="35"/>
      <c r="EE873" s="35"/>
      <c r="EF873" s="35"/>
      <c r="EL873" s="35"/>
      <c r="EM873" s="35"/>
      <c r="EN873" s="35"/>
      <c r="ET873" s="35"/>
      <c r="EU873" s="35"/>
      <c r="EV873" s="35"/>
    </row>
    <row r="874" spans="14:152" s="29" customFormat="1" ht="13.5" x14ac:dyDescent="0.3">
      <c r="N874" s="35">
        <v>2.4600000000000002E-9</v>
      </c>
      <c r="O874" s="35">
        <v>3.9043025998299998</v>
      </c>
      <c r="P874" s="35">
        <v>441.57604440300003</v>
      </c>
      <c r="Q874" s="29">
        <f t="shared" si="372"/>
        <v>1.9845426801758935E-10</v>
      </c>
      <c r="R874" s="29">
        <f t="shared" si="373"/>
        <v>1.9829014075537583E-10</v>
      </c>
      <c r="S874" s="29">
        <f t="shared" si="374"/>
        <v>1.982901413253042E-10</v>
      </c>
      <c r="T874" s="29">
        <f t="shared" si="375"/>
        <v>1.982901413253042E-10</v>
      </c>
      <c r="V874" s="35"/>
      <c r="W874" s="35"/>
      <c r="X874" s="35"/>
      <c r="AD874" s="35"/>
      <c r="AE874" s="35"/>
      <c r="AF874" s="35"/>
      <c r="AL874" s="35"/>
      <c r="AM874" s="35"/>
      <c r="AN874" s="35"/>
      <c r="AT874" s="35"/>
      <c r="AU874" s="35"/>
      <c r="AV874" s="35"/>
      <c r="BB874" s="35"/>
      <c r="BC874" s="35"/>
      <c r="BD874" s="35"/>
      <c r="BJ874" s="35"/>
      <c r="BK874" s="35"/>
      <c r="BL874" s="35"/>
      <c r="BR874" s="35"/>
      <c r="BS874" s="35"/>
      <c r="BT874" s="35"/>
      <c r="BZ874" s="35"/>
      <c r="CA874" s="35"/>
      <c r="CB874" s="35"/>
      <c r="CH874" s="35"/>
      <c r="CI874" s="35"/>
      <c r="CJ874" s="35"/>
      <c r="CP874" s="35"/>
      <c r="CQ874" s="35"/>
      <c r="CR874" s="35"/>
      <c r="CX874" s="35"/>
      <c r="CY874" s="35"/>
      <c r="CZ874" s="35"/>
      <c r="DF874" s="35">
        <v>1.6899999999999999E-8</v>
      </c>
      <c r="DG874" s="35">
        <v>0.65475720351</v>
      </c>
      <c r="DH874" s="35">
        <v>2700.7151403858002</v>
      </c>
      <c r="DI874" s="29">
        <f t="shared" si="376"/>
        <v>1.4519610943049535E-8</v>
      </c>
      <c r="DJ874" s="29">
        <f t="shared" si="377"/>
        <v>1.4523150188019594E-8</v>
      </c>
      <c r="DK874" s="29">
        <f t="shared" si="378"/>
        <v>1.4523150175733954E-8</v>
      </c>
      <c r="DL874" s="29">
        <f t="shared" si="379"/>
        <v>1.4523150175733954E-8</v>
      </c>
      <c r="DN874" s="35"/>
      <c r="DO874" s="35"/>
      <c r="DP874" s="35"/>
      <c r="DV874" s="35"/>
      <c r="DW874" s="35"/>
      <c r="DX874" s="35"/>
      <c r="ED874" s="35"/>
      <c r="EE874" s="35"/>
      <c r="EF874" s="35"/>
      <c r="EL874" s="35"/>
      <c r="EM874" s="35"/>
      <c r="EN874" s="35"/>
      <c r="ET874" s="35"/>
      <c r="EU874" s="35"/>
      <c r="EV874" s="35"/>
    </row>
    <row r="875" spans="14:152" s="29" customFormat="1" ht="13.5" x14ac:dyDescent="0.3">
      <c r="N875" s="35">
        <v>2.6000000000000001E-9</v>
      </c>
      <c r="O875" s="35">
        <v>3.8635529353</v>
      </c>
      <c r="P875" s="35">
        <v>639.37602145220001</v>
      </c>
      <c r="Q875" s="29">
        <f t="shared" si="372"/>
        <v>-2.8817424331687976E-10</v>
      </c>
      <c r="R875" s="29">
        <f t="shared" si="373"/>
        <v>-2.8792380273978126E-10</v>
      </c>
      <c r="S875" s="29">
        <f t="shared" si="374"/>
        <v>-2.8792380360943481E-10</v>
      </c>
      <c r="T875" s="29">
        <f t="shared" si="375"/>
        <v>-2.8792380360943481E-10</v>
      </c>
      <c r="V875" s="35"/>
      <c r="W875" s="35"/>
      <c r="X875" s="35"/>
      <c r="AD875" s="35"/>
      <c r="AE875" s="35"/>
      <c r="AF875" s="35"/>
      <c r="AL875" s="35"/>
      <c r="AM875" s="35"/>
      <c r="AN875" s="35"/>
      <c r="AT875" s="35"/>
      <c r="AU875" s="35"/>
      <c r="AV875" s="35"/>
      <c r="BB875" s="35"/>
      <c r="BC875" s="35"/>
      <c r="BD875" s="35"/>
      <c r="BJ875" s="35"/>
      <c r="BK875" s="35"/>
      <c r="BL875" s="35"/>
      <c r="BR875" s="35"/>
      <c r="BS875" s="35"/>
      <c r="BT875" s="35"/>
      <c r="BZ875" s="35"/>
      <c r="CA875" s="35"/>
      <c r="CB875" s="35"/>
      <c r="CH875" s="35"/>
      <c r="CI875" s="35"/>
      <c r="CJ875" s="35"/>
      <c r="CP875" s="35"/>
      <c r="CQ875" s="35"/>
      <c r="CR875" s="35"/>
      <c r="CX875" s="35"/>
      <c r="CY875" s="35"/>
      <c r="CZ875" s="35"/>
      <c r="DF875" s="35">
        <v>1.8720000000000002E-8</v>
      </c>
      <c r="DG875" s="35">
        <v>3.5437603606399999</v>
      </c>
      <c r="DH875" s="35">
        <v>354.52490529440001</v>
      </c>
      <c r="DI875" s="29">
        <f t="shared" si="376"/>
        <v>-1.8578889660604663E-8</v>
      </c>
      <c r="DJ875" s="29">
        <f t="shared" si="377"/>
        <v>-1.8578766342916774E-8</v>
      </c>
      <c r="DK875" s="29">
        <f t="shared" si="378"/>
        <v>-1.8578766343345082E-8</v>
      </c>
      <c r="DL875" s="29">
        <f t="shared" si="379"/>
        <v>-1.8578766343345082E-8</v>
      </c>
      <c r="DN875" s="35"/>
      <c r="DO875" s="35"/>
      <c r="DP875" s="35"/>
      <c r="DV875" s="35"/>
      <c r="DW875" s="35"/>
      <c r="DX875" s="35"/>
      <c r="ED875" s="35"/>
      <c r="EE875" s="35"/>
      <c r="EF875" s="35"/>
      <c r="EL875" s="35"/>
      <c r="EM875" s="35"/>
      <c r="EN875" s="35"/>
      <c r="ET875" s="35"/>
      <c r="EU875" s="35"/>
      <c r="EV875" s="35"/>
    </row>
    <row r="876" spans="14:152" s="29" customFormat="1" ht="13.5" x14ac:dyDescent="0.3">
      <c r="N876" s="35">
        <v>2.5000000000000001E-9</v>
      </c>
      <c r="O876" s="35">
        <v>7.6354341660000005E-2</v>
      </c>
      <c r="P876" s="35">
        <v>2840.4132799086001</v>
      </c>
      <c r="Q876" s="29">
        <f t="shared" si="372"/>
        <v>-1.5267735727134228E-9</v>
      </c>
      <c r="R876" s="29">
        <f t="shared" si="373"/>
        <v>-1.5259210696769352E-9</v>
      </c>
      <c r="S876" s="29">
        <f t="shared" si="374"/>
        <v>-1.5259210726377204E-9</v>
      </c>
      <c r="T876" s="29">
        <f t="shared" si="375"/>
        <v>-1.5259210726377204E-9</v>
      </c>
      <c r="V876" s="35"/>
      <c r="W876" s="35"/>
      <c r="X876" s="35"/>
      <c r="AD876" s="35"/>
      <c r="AE876" s="35"/>
      <c r="AF876" s="35"/>
      <c r="AL876" s="35"/>
      <c r="AM876" s="35"/>
      <c r="AN876" s="35"/>
      <c r="AT876" s="35"/>
      <c r="AU876" s="35"/>
      <c r="AV876" s="35"/>
      <c r="BB876" s="35"/>
      <c r="BC876" s="35"/>
      <c r="BD876" s="35"/>
      <c r="BJ876" s="35"/>
      <c r="BK876" s="35"/>
      <c r="BL876" s="35"/>
      <c r="BR876" s="35"/>
      <c r="BS876" s="35"/>
      <c r="BT876" s="35"/>
      <c r="BZ876" s="35"/>
      <c r="CA876" s="35"/>
      <c r="CB876" s="35"/>
      <c r="CH876" s="35"/>
      <c r="CI876" s="35"/>
      <c r="CJ876" s="35"/>
      <c r="CP876" s="35"/>
      <c r="CQ876" s="35"/>
      <c r="CR876" s="35"/>
      <c r="CX876" s="35"/>
      <c r="CY876" s="35"/>
      <c r="CZ876" s="35"/>
      <c r="DF876" s="35">
        <v>1.419E-8</v>
      </c>
      <c r="DG876" s="35">
        <v>4.5312934673400003</v>
      </c>
      <c r="DH876" s="35">
        <v>224.6054281328</v>
      </c>
      <c r="DI876" s="29">
        <f t="shared" si="376"/>
        <v>-4.5354249365639651E-9</v>
      </c>
      <c r="DJ876" s="29">
        <f t="shared" si="377"/>
        <v>-4.5349671511779003E-9</v>
      </c>
      <c r="DK876" s="29">
        <f t="shared" si="378"/>
        <v>-4.5349671527675627E-9</v>
      </c>
      <c r="DL876" s="29">
        <f t="shared" si="379"/>
        <v>-4.5349671527675627E-9</v>
      </c>
      <c r="DN876" s="35"/>
      <c r="DO876" s="35"/>
      <c r="DP876" s="35"/>
      <c r="DV876" s="35"/>
      <c r="DW876" s="35"/>
      <c r="DX876" s="35"/>
      <c r="ED876" s="35"/>
      <c r="EE876" s="35"/>
      <c r="EF876" s="35"/>
      <c r="EL876" s="35"/>
      <c r="EM876" s="35"/>
      <c r="EN876" s="35"/>
      <c r="ET876" s="35"/>
      <c r="EU876" s="35"/>
      <c r="EV876" s="35"/>
    </row>
    <row r="877" spans="14:152" s="29" customFormat="1" ht="13.5" x14ac:dyDescent="0.3">
      <c r="N877" s="35">
        <v>2.4600000000000002E-9</v>
      </c>
      <c r="O877" s="35">
        <v>5.7100937169800003</v>
      </c>
      <c r="P877" s="35">
        <v>476.3194434989</v>
      </c>
      <c r="Q877" s="29">
        <f t="shared" si="372"/>
        <v>1.567290051535505E-9</v>
      </c>
      <c r="R877" s="29">
        <f t="shared" si="373"/>
        <v>1.5674269516312143E-9</v>
      </c>
      <c r="S877" s="29">
        <f t="shared" si="374"/>
        <v>1.5674269511558481E-9</v>
      </c>
      <c r="T877" s="29">
        <f t="shared" si="375"/>
        <v>1.5674269511558481E-9</v>
      </c>
      <c r="V877" s="35"/>
      <c r="W877" s="35"/>
      <c r="X877" s="35"/>
      <c r="AD877" s="35"/>
      <c r="AE877" s="35"/>
      <c r="AF877" s="35"/>
      <c r="AL877" s="35"/>
      <c r="AM877" s="35"/>
      <c r="AN877" s="35"/>
      <c r="AT877" s="35"/>
      <c r="AU877" s="35"/>
      <c r="AV877" s="35"/>
      <c r="BB877" s="35"/>
      <c r="BC877" s="35"/>
      <c r="BD877" s="35"/>
      <c r="BJ877" s="35"/>
      <c r="BK877" s="35"/>
      <c r="BL877" s="35"/>
      <c r="BR877" s="35"/>
      <c r="BS877" s="35"/>
      <c r="BT877" s="35"/>
      <c r="BZ877" s="35"/>
      <c r="CA877" s="35"/>
      <c r="CB877" s="35"/>
      <c r="CH877" s="35"/>
      <c r="CI877" s="35"/>
      <c r="CJ877" s="35"/>
      <c r="CP877" s="35"/>
      <c r="CQ877" s="35"/>
      <c r="CR877" s="35"/>
      <c r="CX877" s="35"/>
      <c r="CY877" s="35"/>
      <c r="CZ877" s="35"/>
      <c r="DF877" s="35">
        <v>1.5749999999999999E-8</v>
      </c>
      <c r="DG877" s="35">
        <v>3.5247664761499999</v>
      </c>
      <c r="DH877" s="35">
        <v>373.9079928365</v>
      </c>
      <c r="DI877" s="29">
        <f t="shared" si="376"/>
        <v>-1.5514996630160344E-8</v>
      </c>
      <c r="DJ877" s="29">
        <f t="shared" si="377"/>
        <v>-1.5515150239384096E-8</v>
      </c>
      <c r="DK877" s="29">
        <f t="shared" si="378"/>
        <v>-1.5515150238850779E-8</v>
      </c>
      <c r="DL877" s="29">
        <f t="shared" si="379"/>
        <v>-1.5515150238850779E-8</v>
      </c>
      <c r="DN877" s="35"/>
      <c r="DO877" s="35"/>
      <c r="DP877" s="35"/>
      <c r="DV877" s="35"/>
      <c r="DW877" s="35"/>
      <c r="DX877" s="35"/>
      <c r="ED877" s="35"/>
      <c r="EE877" s="35"/>
      <c r="EF877" s="35"/>
      <c r="EL877" s="35"/>
      <c r="EM877" s="35"/>
      <c r="EN877" s="35"/>
      <c r="ET877" s="35"/>
      <c r="EU877" s="35"/>
      <c r="EV877" s="35"/>
    </row>
    <row r="878" spans="14:152" s="29" customFormat="1" ht="13.5" x14ac:dyDescent="0.3">
      <c r="N878" s="35">
        <v>3.0100000000000002E-9</v>
      </c>
      <c r="O878" s="35">
        <v>6.1527210698400001</v>
      </c>
      <c r="P878" s="35">
        <v>559.69906177530004</v>
      </c>
      <c r="Q878" s="29">
        <f t="shared" si="372"/>
        <v>-2.6908500821009556E-9</v>
      </c>
      <c r="R878" s="29">
        <f t="shared" si="373"/>
        <v>-2.690735632240278E-9</v>
      </c>
      <c r="S878" s="29">
        <f t="shared" si="374"/>
        <v>-2.6907356326377341E-9</v>
      </c>
      <c r="T878" s="29">
        <f t="shared" si="375"/>
        <v>-2.6907356326377341E-9</v>
      </c>
      <c r="V878" s="35"/>
      <c r="W878" s="35"/>
      <c r="X878" s="35"/>
      <c r="AD878" s="35"/>
      <c r="AE878" s="35"/>
      <c r="AF878" s="35"/>
      <c r="AL878" s="35"/>
      <c r="AM878" s="35"/>
      <c r="AN878" s="35"/>
      <c r="AT878" s="35"/>
      <c r="AU878" s="35"/>
      <c r="AV878" s="35"/>
      <c r="BB878" s="35"/>
      <c r="BC878" s="35"/>
      <c r="BD878" s="35"/>
      <c r="BJ878" s="35"/>
      <c r="BK878" s="35"/>
      <c r="BL878" s="35"/>
      <c r="BR878" s="35"/>
      <c r="BS878" s="35"/>
      <c r="BT878" s="35"/>
      <c r="BZ878" s="35"/>
      <c r="CA878" s="35"/>
      <c r="CB878" s="35"/>
      <c r="CH878" s="35"/>
      <c r="CI878" s="35"/>
      <c r="CJ878" s="35"/>
      <c r="CP878" s="35"/>
      <c r="CQ878" s="35"/>
      <c r="CR878" s="35"/>
      <c r="CX878" s="35"/>
      <c r="CY878" s="35"/>
      <c r="CZ878" s="35"/>
      <c r="DF878" s="35">
        <v>1.817E-8</v>
      </c>
      <c r="DG878" s="35">
        <v>3.9520388555000001</v>
      </c>
      <c r="DH878" s="35">
        <v>6076.8903015542001</v>
      </c>
      <c r="DI878" s="29">
        <f t="shared" si="376"/>
        <v>-9.5048799059490941E-9</v>
      </c>
      <c r="DJ878" s="29">
        <f t="shared" si="377"/>
        <v>-9.4906109887299393E-9</v>
      </c>
      <c r="DK878" s="29">
        <f t="shared" si="378"/>
        <v>-9.4906110382922871E-9</v>
      </c>
      <c r="DL878" s="29">
        <f t="shared" si="379"/>
        <v>-9.4906110382922871E-9</v>
      </c>
      <c r="DN878" s="35"/>
      <c r="DO878" s="35"/>
      <c r="DP878" s="35"/>
      <c r="DV878" s="35"/>
      <c r="DW878" s="35"/>
      <c r="DX878" s="35"/>
      <c r="ED878" s="35"/>
      <c r="EE878" s="35"/>
      <c r="EF878" s="35"/>
      <c r="EL878" s="35"/>
      <c r="EM878" s="35"/>
      <c r="EN878" s="35"/>
      <c r="ET878" s="35"/>
      <c r="EU878" s="35"/>
      <c r="EV878" s="35"/>
    </row>
    <row r="879" spans="14:152" s="29" customFormat="1" ht="13.5" x14ac:dyDescent="0.3">
      <c r="N879" s="35">
        <v>2.6799999999999998E-9</v>
      </c>
      <c r="O879" s="35">
        <v>3.7380960680399999</v>
      </c>
      <c r="P879" s="35">
        <v>658.05653357870005</v>
      </c>
      <c r="Q879" s="29">
        <f t="shared" si="372"/>
        <v>-7.6382073195809233E-10</v>
      </c>
      <c r="R879" s="29">
        <f t="shared" si="373"/>
        <v>-7.6356448144591409E-10</v>
      </c>
      <c r="S879" s="29">
        <f t="shared" si="374"/>
        <v>-7.6356448233574422E-10</v>
      </c>
      <c r="T879" s="29">
        <f t="shared" si="375"/>
        <v>-7.6356448233574422E-10</v>
      </c>
      <c r="V879" s="35"/>
      <c r="W879" s="35"/>
      <c r="X879" s="35"/>
      <c r="AD879" s="35"/>
      <c r="AE879" s="35"/>
      <c r="AF879" s="35"/>
      <c r="AL879" s="35"/>
      <c r="AM879" s="35"/>
      <c r="AN879" s="35"/>
      <c r="AT879" s="35"/>
      <c r="AU879" s="35"/>
      <c r="AV879" s="35"/>
      <c r="BB879" s="35"/>
      <c r="BC879" s="35"/>
      <c r="BD879" s="35"/>
      <c r="BJ879" s="35"/>
      <c r="BK879" s="35"/>
      <c r="BL879" s="35"/>
      <c r="BR879" s="35"/>
      <c r="BS879" s="35"/>
      <c r="BT879" s="35"/>
      <c r="BZ879" s="35"/>
      <c r="CA879" s="35"/>
      <c r="CB879" s="35"/>
      <c r="CH879" s="35"/>
      <c r="CI879" s="35"/>
      <c r="CJ879" s="35"/>
      <c r="CP879" s="35"/>
      <c r="CQ879" s="35"/>
      <c r="CR879" s="35"/>
      <c r="CX879" s="35"/>
      <c r="CY879" s="35"/>
      <c r="CZ879" s="35"/>
      <c r="DF879" s="35">
        <v>1.446E-8</v>
      </c>
      <c r="DG879" s="35">
        <v>5.4142331937700003</v>
      </c>
      <c r="DH879" s="35">
        <v>317.87634236489998</v>
      </c>
      <c r="DI879" s="29">
        <f t="shared" si="376"/>
        <v>-5.8754374543447688E-9</v>
      </c>
      <c r="DJ879" s="29">
        <f t="shared" si="377"/>
        <v>-5.876074097623714E-9</v>
      </c>
      <c r="DK879" s="29">
        <f t="shared" si="378"/>
        <v>-5.8760740954130134E-9</v>
      </c>
      <c r="DL879" s="29">
        <f t="shared" si="379"/>
        <v>-5.8760740954130134E-9</v>
      </c>
      <c r="DN879" s="35"/>
      <c r="DO879" s="35"/>
      <c r="DP879" s="35"/>
      <c r="DV879" s="35"/>
      <c r="DW879" s="35"/>
      <c r="DX879" s="35"/>
      <c r="ED879" s="35"/>
      <c r="EE879" s="35"/>
      <c r="EF879" s="35"/>
      <c r="EL879" s="35"/>
      <c r="EM879" s="35"/>
      <c r="EN879" s="35"/>
      <c r="ET879" s="35"/>
      <c r="EU879" s="35"/>
      <c r="EV879" s="35"/>
    </row>
    <row r="880" spans="14:152" s="29" customFormat="1" ht="13.5" x14ac:dyDescent="0.3">
      <c r="N880" s="35">
        <v>3.1599999999999998E-9</v>
      </c>
      <c r="O880" s="35">
        <v>4.6303528704700003</v>
      </c>
      <c r="P880" s="35">
        <v>745.27768239299996</v>
      </c>
      <c r="Q880" s="29">
        <f t="shared" si="372"/>
        <v>-1.6346452150376907E-9</v>
      </c>
      <c r="R880" s="29">
        <f t="shared" si="373"/>
        <v>-1.6349507238345274E-9</v>
      </c>
      <c r="S880" s="29">
        <f t="shared" si="374"/>
        <v>-1.6349507227736877E-9</v>
      </c>
      <c r="T880" s="29">
        <f t="shared" si="375"/>
        <v>-1.6349507227736877E-9</v>
      </c>
      <c r="V880" s="35"/>
      <c r="W880" s="35"/>
      <c r="X880" s="35"/>
      <c r="AD880" s="35"/>
      <c r="AE880" s="35"/>
      <c r="AF880" s="35"/>
      <c r="AL880" s="35"/>
      <c r="AM880" s="35"/>
      <c r="AN880" s="35"/>
      <c r="AT880" s="35"/>
      <c r="AU880" s="35"/>
      <c r="AV880" s="35"/>
      <c r="BB880" s="35"/>
      <c r="BC880" s="35"/>
      <c r="BD880" s="35"/>
      <c r="BJ880" s="35"/>
      <c r="BK880" s="35"/>
      <c r="BL880" s="35"/>
      <c r="BR880" s="35"/>
      <c r="BS880" s="35"/>
      <c r="BT880" s="35"/>
      <c r="BZ880" s="35"/>
      <c r="CA880" s="35"/>
      <c r="CB880" s="35"/>
      <c r="CH880" s="35"/>
      <c r="CI880" s="35"/>
      <c r="CJ880" s="35"/>
      <c r="CP880" s="35"/>
      <c r="CQ880" s="35"/>
      <c r="CR880" s="35"/>
      <c r="CX880" s="35"/>
      <c r="CY880" s="35"/>
      <c r="CZ880" s="35"/>
      <c r="DF880" s="35">
        <v>1.5519999999999999E-8</v>
      </c>
      <c r="DG880" s="35">
        <v>1.8903072052900001</v>
      </c>
      <c r="DH880" s="35">
        <v>1304.9243545416</v>
      </c>
      <c r="DI880" s="29">
        <f t="shared" si="376"/>
        <v>-7.128140976115463E-9</v>
      </c>
      <c r="DJ880" s="29">
        <f t="shared" si="377"/>
        <v>-7.130867851265303E-9</v>
      </c>
      <c r="DK880" s="29">
        <f t="shared" si="378"/>
        <v>-7.1308678417968147E-9</v>
      </c>
      <c r="DL880" s="29">
        <f t="shared" si="379"/>
        <v>-7.1308678417968147E-9</v>
      </c>
      <c r="DN880" s="35"/>
      <c r="DO880" s="35"/>
      <c r="DP880" s="35"/>
      <c r="DV880" s="35"/>
      <c r="DW880" s="35"/>
      <c r="DX880" s="35"/>
      <c r="ED880" s="35"/>
      <c r="EE880" s="35"/>
      <c r="EF880" s="35"/>
      <c r="EL880" s="35"/>
      <c r="EM880" s="35"/>
      <c r="EN880" s="35"/>
      <c r="ET880" s="35"/>
      <c r="EU880" s="35"/>
      <c r="EV880" s="35"/>
    </row>
    <row r="881" spans="14:152" s="29" customFormat="1" ht="13.5" x14ac:dyDescent="0.3">
      <c r="N881" s="35">
        <v>3.1099999999999998E-9</v>
      </c>
      <c r="O881" s="35">
        <v>3.5182772742399999</v>
      </c>
      <c r="P881" s="35">
        <v>2751.5475996916002</v>
      </c>
      <c r="Q881" s="29">
        <f t="shared" si="372"/>
        <v>-1.452825285274364E-9</v>
      </c>
      <c r="R881" s="29">
        <f t="shared" si="373"/>
        <v>-1.4539720834464102E-9</v>
      </c>
      <c r="S881" s="29">
        <f t="shared" si="374"/>
        <v>-1.453972079464638E-9</v>
      </c>
      <c r="T881" s="29">
        <f t="shared" si="375"/>
        <v>-1.453972079464638E-9</v>
      </c>
      <c r="V881" s="35"/>
      <c r="W881" s="35"/>
      <c r="X881" s="35"/>
      <c r="AD881" s="35"/>
      <c r="AE881" s="35"/>
      <c r="AF881" s="35"/>
      <c r="AL881" s="35"/>
      <c r="AM881" s="35"/>
      <c r="AN881" s="35"/>
      <c r="AT881" s="35"/>
      <c r="AU881" s="35"/>
      <c r="AV881" s="35"/>
      <c r="BB881" s="35"/>
      <c r="BC881" s="35"/>
      <c r="BD881" s="35"/>
      <c r="BJ881" s="35"/>
      <c r="BK881" s="35"/>
      <c r="BL881" s="35"/>
      <c r="BR881" s="35"/>
      <c r="BS881" s="35"/>
      <c r="BT881" s="35"/>
      <c r="BZ881" s="35"/>
      <c r="CA881" s="35"/>
      <c r="CB881" s="35"/>
      <c r="CH881" s="35"/>
      <c r="CI881" s="35"/>
      <c r="CJ881" s="35"/>
      <c r="CP881" s="35"/>
      <c r="CQ881" s="35"/>
      <c r="CR881" s="35"/>
      <c r="CX881" s="35"/>
      <c r="CY881" s="35"/>
      <c r="CZ881" s="35"/>
      <c r="DF881" s="35">
        <v>1.3939999999999999E-8</v>
      </c>
      <c r="DG881" s="35">
        <v>1.8624364638299999</v>
      </c>
      <c r="DH881" s="35">
        <v>913.75088631769995</v>
      </c>
      <c r="DI881" s="29">
        <f t="shared" si="376"/>
        <v>-7.584295177611389E-9</v>
      </c>
      <c r="DJ881" s="29">
        <f t="shared" si="377"/>
        <v>-7.5859151641116825E-9</v>
      </c>
      <c r="DK881" s="29">
        <f t="shared" si="378"/>
        <v>-7.5859151584866062E-9</v>
      </c>
      <c r="DL881" s="29">
        <f t="shared" si="379"/>
        <v>-7.5859151584866062E-9</v>
      </c>
      <c r="DN881" s="35"/>
      <c r="DO881" s="35"/>
      <c r="DP881" s="35"/>
      <c r="DV881" s="35"/>
      <c r="DW881" s="35"/>
      <c r="DX881" s="35"/>
      <c r="ED881" s="35"/>
      <c r="EE881" s="35"/>
      <c r="EF881" s="35"/>
      <c r="EL881" s="35"/>
      <c r="EM881" s="35"/>
      <c r="EN881" s="35"/>
      <c r="ET881" s="35"/>
      <c r="EU881" s="35"/>
      <c r="EV881" s="35"/>
    </row>
    <row r="882" spans="14:152" s="29" customFormat="1" ht="13.5" x14ac:dyDescent="0.3">
      <c r="N882" s="35">
        <v>2.3899999999999998E-9</v>
      </c>
      <c r="O882" s="35">
        <v>0.51133317457000005</v>
      </c>
      <c r="P882" s="35">
        <v>1041.2226829245001</v>
      </c>
      <c r="Q882" s="29">
        <f t="shared" si="372"/>
        <v>3.4298000428751456E-10</v>
      </c>
      <c r="R882" s="29">
        <f t="shared" si="373"/>
        <v>3.4260668139813E-10</v>
      </c>
      <c r="S882" s="29">
        <f t="shared" si="374"/>
        <v>3.426066826944889E-10</v>
      </c>
      <c r="T882" s="29">
        <f t="shared" si="375"/>
        <v>3.426066826944889E-10</v>
      </c>
      <c r="V882" s="35"/>
      <c r="W882" s="35"/>
      <c r="X882" s="35"/>
      <c r="AD882" s="35"/>
      <c r="AE882" s="35"/>
      <c r="AF882" s="35"/>
      <c r="AL882" s="35"/>
      <c r="AM882" s="35"/>
      <c r="AN882" s="35"/>
      <c r="AT882" s="35"/>
      <c r="AU882" s="35"/>
      <c r="AV882" s="35"/>
      <c r="BB882" s="35"/>
      <c r="BC882" s="35"/>
      <c r="BD882" s="35"/>
      <c r="BJ882" s="35"/>
      <c r="BK882" s="35"/>
      <c r="BL882" s="35"/>
      <c r="BR882" s="35"/>
      <c r="BS882" s="35"/>
      <c r="BT882" s="35"/>
      <c r="BZ882" s="35"/>
      <c r="CA882" s="35"/>
      <c r="CB882" s="35"/>
      <c r="CH882" s="35"/>
      <c r="CI882" s="35"/>
      <c r="CJ882" s="35"/>
      <c r="CP882" s="35"/>
      <c r="CQ882" s="35"/>
      <c r="CR882" s="35"/>
      <c r="CX882" s="35"/>
      <c r="CY882" s="35"/>
      <c r="CZ882" s="35"/>
      <c r="DF882" s="35">
        <v>1.9399999999999998E-8</v>
      </c>
      <c r="DG882" s="35">
        <v>4.3656286482600004</v>
      </c>
      <c r="DH882" s="35">
        <v>432.7485300303</v>
      </c>
      <c r="DI882" s="29">
        <f t="shared" si="376"/>
        <v>7.5316717973488866E-9</v>
      </c>
      <c r="DJ882" s="29">
        <f t="shared" si="377"/>
        <v>7.5304989950934149E-9</v>
      </c>
      <c r="DK882" s="29">
        <f t="shared" si="378"/>
        <v>7.5304989991659526E-9</v>
      </c>
      <c r="DL882" s="29">
        <f t="shared" si="379"/>
        <v>7.5304989991659526E-9</v>
      </c>
      <c r="DN882" s="35"/>
      <c r="DO882" s="35"/>
      <c r="DP882" s="35"/>
      <c r="DV882" s="35"/>
      <c r="DW882" s="35"/>
      <c r="DX882" s="35"/>
      <c r="ED882" s="35"/>
      <c r="EE882" s="35"/>
      <c r="EF882" s="35"/>
      <c r="EL882" s="35"/>
      <c r="EM882" s="35"/>
      <c r="EN882" s="35"/>
      <c r="ET882" s="35"/>
      <c r="EU882" s="35"/>
      <c r="EV882" s="35"/>
    </row>
    <row r="883" spans="14:152" s="29" customFormat="1" ht="13.5" x14ac:dyDescent="0.3">
      <c r="N883" s="35">
        <v>2.3800000000000001E-9</v>
      </c>
      <c r="O883" s="35">
        <v>5.4634727942000003</v>
      </c>
      <c r="P883" s="35">
        <v>4216.1870797543997</v>
      </c>
      <c r="Q883" s="29">
        <f t="shared" si="372"/>
        <v>2.7289587512782767E-10</v>
      </c>
      <c r="R883" s="29">
        <f t="shared" si="373"/>
        <v>2.713847663688822E-10</v>
      </c>
      <c r="S883" s="29">
        <f t="shared" si="374"/>
        <v>2.7138477161635362E-10</v>
      </c>
      <c r="T883" s="29">
        <f t="shared" si="375"/>
        <v>2.7138477161635362E-10</v>
      </c>
      <c r="V883" s="35"/>
      <c r="W883" s="35"/>
      <c r="X883" s="35"/>
      <c r="AD883" s="35"/>
      <c r="AE883" s="35"/>
      <c r="AF883" s="35"/>
      <c r="AL883" s="35"/>
      <c r="AM883" s="35"/>
      <c r="AN883" s="35"/>
      <c r="AT883" s="35"/>
      <c r="AU883" s="35"/>
      <c r="AV883" s="35"/>
      <c r="BB883" s="35"/>
      <c r="BC883" s="35"/>
      <c r="BD883" s="35"/>
      <c r="BJ883" s="35"/>
      <c r="BK883" s="35"/>
      <c r="BL883" s="35"/>
      <c r="BR883" s="35"/>
      <c r="BS883" s="35"/>
      <c r="BT883" s="35"/>
      <c r="BZ883" s="35"/>
      <c r="CA883" s="35"/>
      <c r="CB883" s="35"/>
      <c r="CH883" s="35"/>
      <c r="CI883" s="35"/>
      <c r="CJ883" s="35"/>
      <c r="CP883" s="35"/>
      <c r="CQ883" s="35"/>
      <c r="CR883" s="35"/>
      <c r="CX883" s="35"/>
      <c r="CY883" s="35"/>
      <c r="CZ883" s="35"/>
      <c r="DF883" s="35">
        <v>1.6549999999999999E-8</v>
      </c>
      <c r="DG883" s="35">
        <v>1.31748248488</v>
      </c>
      <c r="DH883" s="35">
        <v>25668.418497699</v>
      </c>
      <c r="DI883" s="29">
        <f t="shared" si="376"/>
        <v>-1.5310845677127053E-8</v>
      </c>
      <c r="DJ883" s="29">
        <f t="shared" si="377"/>
        <v>-1.5335177934809885E-8</v>
      </c>
      <c r="DK883" s="29">
        <f t="shared" si="378"/>
        <v>-1.5335177850720014E-8</v>
      </c>
      <c r="DL883" s="29">
        <f t="shared" si="379"/>
        <v>-1.5335177850720014E-8</v>
      </c>
      <c r="DN883" s="35"/>
      <c r="DO883" s="35"/>
      <c r="DP883" s="35"/>
      <c r="DV883" s="35"/>
      <c r="DW883" s="35"/>
      <c r="DX883" s="35"/>
      <c r="ED883" s="35"/>
      <c r="EE883" s="35"/>
      <c r="EF883" s="35"/>
      <c r="EL883" s="35"/>
      <c r="EM883" s="35"/>
      <c r="EN883" s="35"/>
      <c r="ET883" s="35"/>
      <c r="EU883" s="35"/>
      <c r="EV883" s="35"/>
    </row>
    <row r="884" spans="14:152" s="29" customFormat="1" ht="13.5" x14ac:dyDescent="0.3">
      <c r="N884" s="35">
        <v>2.6200000000000001E-9</v>
      </c>
      <c r="O884" s="35">
        <v>3.2025440716600002</v>
      </c>
      <c r="P884" s="35">
        <v>1251.3403846248</v>
      </c>
      <c r="Q884" s="29">
        <f t="shared" si="372"/>
        <v>-9.2365252542470641E-11</v>
      </c>
      <c r="R884" s="29">
        <f t="shared" si="373"/>
        <v>-9.2861915774078813E-11</v>
      </c>
      <c r="S884" s="29">
        <f t="shared" si="374"/>
        <v>-9.286191404943956E-11</v>
      </c>
      <c r="T884" s="29">
        <f t="shared" si="375"/>
        <v>-9.286191404943956E-11</v>
      </c>
      <c r="V884" s="35"/>
      <c r="W884" s="35"/>
      <c r="X884" s="35"/>
      <c r="AD884" s="35"/>
      <c r="AE884" s="35"/>
      <c r="AF884" s="35"/>
      <c r="AL884" s="35"/>
      <c r="AM884" s="35"/>
      <c r="AN884" s="35"/>
      <c r="AT884" s="35"/>
      <c r="AU884" s="35"/>
      <c r="AV884" s="35"/>
      <c r="BB884" s="35"/>
      <c r="BC884" s="35"/>
      <c r="BD884" s="35"/>
      <c r="BJ884" s="35"/>
      <c r="BK884" s="35"/>
      <c r="BL884" s="35"/>
      <c r="BR884" s="35"/>
      <c r="BS884" s="35"/>
      <c r="BT884" s="35"/>
      <c r="BZ884" s="35"/>
      <c r="CA884" s="35"/>
      <c r="CB884" s="35"/>
      <c r="CH884" s="35"/>
      <c r="CI884" s="35"/>
      <c r="CJ884" s="35"/>
      <c r="CP884" s="35"/>
      <c r="CQ884" s="35"/>
      <c r="CR884" s="35"/>
      <c r="CX884" s="35"/>
      <c r="CY884" s="35"/>
      <c r="CZ884" s="35"/>
      <c r="DF884" s="35">
        <v>1.438E-8</v>
      </c>
      <c r="DG884" s="35">
        <v>5.1295818987199997</v>
      </c>
      <c r="DH884" s="35">
        <v>71.812653150700001</v>
      </c>
      <c r="DI884" s="29">
        <f t="shared" si="376"/>
        <v>1.4378827486728108E-8</v>
      </c>
      <c r="DJ884" s="29">
        <f t="shared" si="377"/>
        <v>1.4378829484827423E-8</v>
      </c>
      <c r="DK884" s="29">
        <f t="shared" si="378"/>
        <v>1.4378829484820487E-8</v>
      </c>
      <c r="DL884" s="29">
        <f t="shared" si="379"/>
        <v>1.4378829484820487E-8</v>
      </c>
      <c r="DN884" s="35"/>
      <c r="DO884" s="35"/>
      <c r="DP884" s="35"/>
      <c r="DV884" s="35"/>
      <c r="DW884" s="35"/>
      <c r="DX884" s="35"/>
      <c r="ED884" s="35"/>
      <c r="EE884" s="35"/>
      <c r="EF884" s="35"/>
      <c r="EL884" s="35"/>
      <c r="EM884" s="35"/>
      <c r="EN884" s="35"/>
      <c r="ET884" s="35"/>
      <c r="EU884" s="35"/>
      <c r="EV884" s="35"/>
    </row>
    <row r="885" spans="14:152" s="29" customFormat="1" ht="13.5" x14ac:dyDescent="0.3">
      <c r="N885" s="35">
        <v>2.3800000000000001E-9</v>
      </c>
      <c r="O885" s="35">
        <v>1.02679111743</v>
      </c>
      <c r="P885" s="35">
        <v>1262.3860848887</v>
      </c>
      <c r="Q885" s="29">
        <f t="shared" si="372"/>
        <v>-2.1317433858972292E-9</v>
      </c>
      <c r="R885" s="29">
        <f t="shared" si="373"/>
        <v>-2.1315408251663035E-9</v>
      </c>
      <c r="S885" s="29">
        <f t="shared" si="374"/>
        <v>-2.1315408258698256E-9</v>
      </c>
      <c r="T885" s="29">
        <f t="shared" si="375"/>
        <v>-2.1315408258698256E-9</v>
      </c>
      <c r="V885" s="35"/>
      <c r="W885" s="35"/>
      <c r="X885" s="35"/>
      <c r="AD885" s="35"/>
      <c r="AE885" s="35"/>
      <c r="AF885" s="35"/>
      <c r="AL885" s="35"/>
      <c r="AM885" s="35"/>
      <c r="AN885" s="35"/>
      <c r="AT885" s="35"/>
      <c r="AU885" s="35"/>
      <c r="AV885" s="35"/>
      <c r="BB885" s="35"/>
      <c r="BC885" s="35"/>
      <c r="BD885" s="35"/>
      <c r="BJ885" s="35"/>
      <c r="BK885" s="35"/>
      <c r="BL885" s="35"/>
      <c r="BR885" s="35"/>
      <c r="BS885" s="35"/>
      <c r="BT885" s="35"/>
      <c r="BZ885" s="35"/>
      <c r="CA885" s="35"/>
      <c r="CB885" s="35"/>
      <c r="CH885" s="35"/>
      <c r="CI885" s="35"/>
      <c r="CJ885" s="35"/>
      <c r="CP885" s="35"/>
      <c r="CQ885" s="35"/>
      <c r="CR885" s="35"/>
      <c r="CX885" s="35"/>
      <c r="CY885" s="35"/>
      <c r="CZ885" s="35"/>
      <c r="DF885" s="35">
        <v>1.9289999999999999E-8</v>
      </c>
      <c r="DG885" s="35">
        <v>4.9072160684600004</v>
      </c>
      <c r="DH885" s="35">
        <v>206.3979967583</v>
      </c>
      <c r="DI885" s="29">
        <f t="shared" si="376"/>
        <v>-7.6100015692849298E-9</v>
      </c>
      <c r="DJ885" s="29">
        <f t="shared" si="377"/>
        <v>-7.6094469912051931E-9</v>
      </c>
      <c r="DK885" s="29">
        <f t="shared" si="378"/>
        <v>-7.6094469931309788E-9</v>
      </c>
      <c r="DL885" s="29">
        <f t="shared" si="379"/>
        <v>-7.6094469931309788E-9</v>
      </c>
      <c r="DN885" s="35"/>
      <c r="DO885" s="35"/>
      <c r="DP885" s="35"/>
      <c r="DV885" s="35"/>
      <c r="DW885" s="35"/>
      <c r="DX885" s="35"/>
      <c r="ED885" s="35"/>
      <c r="EE885" s="35"/>
      <c r="EF885" s="35"/>
      <c r="EL885" s="35"/>
      <c r="EM885" s="35"/>
      <c r="EN885" s="35"/>
      <c r="ET885" s="35"/>
      <c r="EU885" s="35"/>
      <c r="EV885" s="35"/>
    </row>
    <row r="886" spans="14:152" s="29" customFormat="1" ht="13.5" x14ac:dyDescent="0.3">
      <c r="N886" s="35">
        <v>2.7700000000000002E-9</v>
      </c>
      <c r="O886" s="35">
        <v>3.3299671339399999</v>
      </c>
      <c r="P886" s="35">
        <v>545.47196777370004</v>
      </c>
      <c r="Q886" s="29">
        <f t="shared" si="372"/>
        <v>2.5755688270229699E-9</v>
      </c>
      <c r="R886" s="29">
        <f t="shared" si="373"/>
        <v>2.5754845218030798E-9</v>
      </c>
      <c r="S886" s="29">
        <f t="shared" si="374"/>
        <v>2.5754845220958562E-9</v>
      </c>
      <c r="T886" s="29">
        <f t="shared" si="375"/>
        <v>2.5754845220958562E-9</v>
      </c>
      <c r="V886" s="35"/>
      <c r="W886" s="35"/>
      <c r="X886" s="35"/>
      <c r="AD886" s="35"/>
      <c r="AE886" s="35"/>
      <c r="AF886" s="35"/>
      <c r="AL886" s="35"/>
      <c r="AM886" s="35"/>
      <c r="AN886" s="35"/>
      <c r="AT886" s="35"/>
      <c r="AU886" s="35"/>
      <c r="AV886" s="35"/>
      <c r="BB886" s="35"/>
      <c r="BC886" s="35"/>
      <c r="BD886" s="35"/>
      <c r="BJ886" s="35"/>
      <c r="BK886" s="35"/>
      <c r="BL886" s="35"/>
      <c r="BR886" s="35"/>
      <c r="BS886" s="35"/>
      <c r="BT886" s="35"/>
      <c r="BZ886" s="35"/>
      <c r="CA886" s="35"/>
      <c r="CB886" s="35"/>
      <c r="CH886" s="35"/>
      <c r="CI886" s="35"/>
      <c r="CJ886" s="35"/>
      <c r="CP886" s="35"/>
      <c r="CQ886" s="35"/>
      <c r="CR886" s="35"/>
      <c r="CX886" s="35"/>
      <c r="CY886" s="35"/>
      <c r="CZ886" s="35"/>
      <c r="DF886" s="35">
        <v>1.5329999999999999E-8</v>
      </c>
      <c r="DG886" s="35">
        <v>2.1096505998500001</v>
      </c>
      <c r="DH886" s="35">
        <v>378.64329525170001</v>
      </c>
      <c r="DI886" s="29">
        <f t="shared" si="376"/>
        <v>-6.0481089650502706E-9</v>
      </c>
      <c r="DJ886" s="29">
        <f t="shared" si="377"/>
        <v>-6.0473004366893547E-9</v>
      </c>
      <c r="DK886" s="29">
        <f t="shared" si="378"/>
        <v>-6.0473004394969885E-9</v>
      </c>
      <c r="DL886" s="29">
        <f t="shared" si="379"/>
        <v>-6.0473004394969885E-9</v>
      </c>
      <c r="DN886" s="35"/>
      <c r="DO886" s="35"/>
      <c r="DP886" s="35"/>
      <c r="DV886" s="35"/>
      <c r="DW886" s="35"/>
      <c r="DX886" s="35"/>
      <c r="ED886" s="35"/>
      <c r="EE886" s="35"/>
      <c r="EF886" s="35"/>
      <c r="EL886" s="35"/>
      <c r="EM886" s="35"/>
      <c r="EN886" s="35"/>
      <c r="ET886" s="35"/>
      <c r="EU886" s="35"/>
      <c r="EV886" s="35"/>
    </row>
    <row r="887" spans="14:152" s="29" customFormat="1" ht="13.5" x14ac:dyDescent="0.3">
      <c r="N887" s="35">
        <v>2.7099999999999999E-9</v>
      </c>
      <c r="O887" s="35">
        <v>0.49229846068999999</v>
      </c>
      <c r="P887" s="35">
        <v>419.53282798499998</v>
      </c>
      <c r="Q887" s="29">
        <f t="shared" si="372"/>
        <v>1.4111067293340404E-9</v>
      </c>
      <c r="R887" s="29">
        <f t="shared" si="373"/>
        <v>1.4112538616094285E-9</v>
      </c>
      <c r="S887" s="29">
        <f t="shared" si="374"/>
        <v>1.4112538610985268E-9</v>
      </c>
      <c r="T887" s="29">
        <f t="shared" si="375"/>
        <v>1.4112538610985268E-9</v>
      </c>
      <c r="V887" s="35"/>
      <c r="W887" s="35"/>
      <c r="X887" s="35"/>
      <c r="AD887" s="35"/>
      <c r="AE887" s="35"/>
      <c r="AF887" s="35"/>
      <c r="AL887" s="35"/>
      <c r="AM887" s="35"/>
      <c r="AN887" s="35"/>
      <c r="AT887" s="35"/>
      <c r="AU887" s="35"/>
      <c r="AV887" s="35"/>
      <c r="BB887" s="35"/>
      <c r="BC887" s="35"/>
      <c r="BD887" s="35"/>
      <c r="BJ887" s="35"/>
      <c r="BK887" s="35"/>
      <c r="BL887" s="35"/>
      <c r="BR887" s="35"/>
      <c r="BS887" s="35"/>
      <c r="BT887" s="35"/>
      <c r="BZ887" s="35"/>
      <c r="CA887" s="35"/>
      <c r="CB887" s="35"/>
      <c r="CH887" s="35"/>
      <c r="CI887" s="35"/>
      <c r="CJ887" s="35"/>
      <c r="CP887" s="35"/>
      <c r="CQ887" s="35"/>
      <c r="CR887" s="35"/>
      <c r="CX887" s="35"/>
      <c r="CY887" s="35"/>
      <c r="CZ887" s="35"/>
      <c r="DF887" s="35">
        <v>1.421E-8</v>
      </c>
      <c r="DG887" s="35">
        <v>6.2289793606300004</v>
      </c>
      <c r="DH887" s="35">
        <v>904.40210708320001</v>
      </c>
      <c r="DI887" s="29">
        <f t="shared" si="376"/>
        <v>-6.7855789400706142E-9</v>
      </c>
      <c r="DJ887" s="29">
        <f t="shared" si="377"/>
        <v>-6.7838672318838616E-9</v>
      </c>
      <c r="DK887" s="29">
        <f t="shared" si="378"/>
        <v>-6.7838672378279624E-9</v>
      </c>
      <c r="DL887" s="29">
        <f t="shared" si="379"/>
        <v>-6.7838672378279624E-9</v>
      </c>
      <c r="DN887" s="35"/>
      <c r="DO887" s="35"/>
      <c r="DP887" s="35"/>
      <c r="DV887" s="35"/>
      <c r="DW887" s="35"/>
      <c r="DX887" s="35"/>
      <c r="ED887" s="35"/>
      <c r="EE887" s="35"/>
      <c r="EF887" s="35"/>
      <c r="EL887" s="35"/>
      <c r="EM887" s="35"/>
      <c r="EN887" s="35"/>
      <c r="ET887" s="35"/>
      <c r="EU887" s="35"/>
      <c r="EV887" s="35"/>
    </row>
    <row r="888" spans="14:152" s="29" customFormat="1" ht="13.5" x14ac:dyDescent="0.3">
      <c r="N888" s="35">
        <v>3.0300000000000001E-9</v>
      </c>
      <c r="O888" s="35">
        <v>3.7708751131699998</v>
      </c>
      <c r="P888" s="35">
        <v>285.37238101960003</v>
      </c>
      <c r="Q888" s="29">
        <f t="shared" si="372"/>
        <v>-1.5886005592427162E-9</v>
      </c>
      <c r="R888" s="29">
        <f t="shared" si="373"/>
        <v>-1.5884889444238231E-9</v>
      </c>
      <c r="S888" s="29">
        <f t="shared" si="374"/>
        <v>-1.5884889448114106E-9</v>
      </c>
      <c r="T888" s="29">
        <f t="shared" si="375"/>
        <v>-1.5884889448114106E-9</v>
      </c>
      <c r="V888" s="35"/>
      <c r="W888" s="35"/>
      <c r="X888" s="35"/>
      <c r="AD888" s="35"/>
      <c r="AE888" s="35"/>
      <c r="AF888" s="35"/>
      <c r="AL888" s="35"/>
      <c r="AM888" s="35"/>
      <c r="AN888" s="35"/>
      <c r="AT888" s="35"/>
      <c r="AU888" s="35"/>
      <c r="AV888" s="35"/>
      <c r="BB888" s="35"/>
      <c r="BC888" s="35"/>
      <c r="BD888" s="35"/>
      <c r="BJ888" s="35"/>
      <c r="BK888" s="35"/>
      <c r="BL888" s="35"/>
      <c r="BR888" s="35"/>
      <c r="BS888" s="35"/>
      <c r="BT888" s="35"/>
      <c r="BZ888" s="35"/>
      <c r="CA888" s="35"/>
      <c r="CB888" s="35"/>
      <c r="CH888" s="35"/>
      <c r="CI888" s="35"/>
      <c r="CJ888" s="35"/>
      <c r="CP888" s="35"/>
      <c r="CQ888" s="35"/>
      <c r="CR888" s="35"/>
      <c r="CX888" s="35"/>
      <c r="CY888" s="35"/>
      <c r="CZ888" s="35"/>
      <c r="DF888" s="35">
        <v>1.4500000000000001E-8</v>
      </c>
      <c r="DG888" s="35">
        <v>1.9806571469200001</v>
      </c>
      <c r="DH888" s="35">
        <v>205.9731001161</v>
      </c>
      <c r="DI888" s="29">
        <f t="shared" si="376"/>
        <v>8.3500414239606235E-9</v>
      </c>
      <c r="DJ888" s="29">
        <f t="shared" si="377"/>
        <v>8.3496712962230865E-9</v>
      </c>
      <c r="DK888" s="29">
        <f t="shared" si="378"/>
        <v>8.3496712975083465E-9</v>
      </c>
      <c r="DL888" s="29">
        <f t="shared" si="379"/>
        <v>8.3496712975083465E-9</v>
      </c>
      <c r="DN888" s="35"/>
      <c r="DO888" s="35"/>
      <c r="DP888" s="35"/>
      <c r="DV888" s="35"/>
      <c r="DW888" s="35"/>
      <c r="DX888" s="35"/>
      <c r="ED888" s="35"/>
      <c r="EE888" s="35"/>
      <c r="EF888" s="35"/>
      <c r="EL888" s="35"/>
      <c r="EM888" s="35"/>
      <c r="EN888" s="35"/>
      <c r="ET888" s="35"/>
      <c r="EU888" s="35"/>
      <c r="EV888" s="35"/>
    </row>
    <row r="889" spans="14:152" s="29" customFormat="1" ht="13.5" x14ac:dyDescent="0.3">
      <c r="N889" s="35">
        <v>2.3400000000000002E-9</v>
      </c>
      <c r="O889" s="35">
        <v>3.6432818936800002</v>
      </c>
      <c r="P889" s="35">
        <v>407.47573576479999</v>
      </c>
      <c r="Q889" s="29">
        <f t="shared" si="372"/>
        <v>-1.5676355509700461E-9</v>
      </c>
      <c r="R889" s="29">
        <f t="shared" si="373"/>
        <v>-1.5677428546393904E-9</v>
      </c>
      <c r="S889" s="29">
        <f t="shared" si="374"/>
        <v>-1.5677428542667931E-9</v>
      </c>
      <c r="T889" s="29">
        <f t="shared" si="375"/>
        <v>-1.5677428542667931E-9</v>
      </c>
      <c r="V889" s="35"/>
      <c r="W889" s="35"/>
      <c r="X889" s="35"/>
      <c r="AD889" s="35"/>
      <c r="AE889" s="35"/>
      <c r="AF889" s="35"/>
      <c r="AL889" s="35"/>
      <c r="AM889" s="35"/>
      <c r="AN889" s="35"/>
      <c r="AT889" s="35"/>
      <c r="AU889" s="35"/>
      <c r="AV889" s="35"/>
      <c r="BB889" s="35"/>
      <c r="BC889" s="35"/>
      <c r="BD889" s="35"/>
      <c r="BJ889" s="35"/>
      <c r="BK889" s="35"/>
      <c r="BL889" s="35"/>
      <c r="BR889" s="35"/>
      <c r="BS889" s="35"/>
      <c r="BT889" s="35"/>
      <c r="BZ889" s="35"/>
      <c r="CA889" s="35"/>
      <c r="CB889" s="35"/>
      <c r="CH889" s="35"/>
      <c r="CI889" s="35"/>
      <c r="CJ889" s="35"/>
      <c r="CP889" s="35"/>
      <c r="CQ889" s="35"/>
      <c r="CR889" s="35"/>
      <c r="CX889" s="35"/>
      <c r="CY889" s="35"/>
      <c r="CZ889" s="35"/>
      <c r="DF889" s="35">
        <v>1.5840000000000002E-8</v>
      </c>
      <c r="DG889" s="35">
        <v>5.9411094045499997</v>
      </c>
      <c r="DH889" s="35">
        <v>1226.2106027112</v>
      </c>
      <c r="DI889" s="29">
        <f t="shared" si="376"/>
        <v>1.1863029765597598E-8</v>
      </c>
      <c r="DJ889" s="29">
        <f t="shared" si="377"/>
        <v>1.1864980580252384E-8</v>
      </c>
      <c r="DK889" s="29">
        <f t="shared" si="378"/>
        <v>1.1864980573478989E-8</v>
      </c>
      <c r="DL889" s="29">
        <f t="shared" si="379"/>
        <v>1.1864980573478989E-8</v>
      </c>
      <c r="DN889" s="35"/>
      <c r="DO889" s="35"/>
      <c r="DP889" s="35"/>
      <c r="DV889" s="35"/>
      <c r="DW889" s="35"/>
      <c r="DX889" s="35"/>
      <c r="ED889" s="35"/>
      <c r="EE889" s="35"/>
      <c r="EF889" s="35"/>
      <c r="EL889" s="35"/>
      <c r="EM889" s="35"/>
      <c r="EN889" s="35"/>
      <c r="ET889" s="35"/>
      <c r="EU889" s="35"/>
      <c r="EV889" s="35"/>
    </row>
    <row r="890" spans="14:152" s="29" customFormat="1" ht="13.5" x14ac:dyDescent="0.3">
      <c r="N890" s="35">
        <v>2.7000000000000002E-9</v>
      </c>
      <c r="O890" s="35">
        <v>3.9308096619400001</v>
      </c>
      <c r="P890" s="35">
        <v>313.47110834979998</v>
      </c>
      <c r="Q890" s="29">
        <f t="shared" si="372"/>
        <v>-2.4841190177246417E-9</v>
      </c>
      <c r="R890" s="29">
        <f t="shared" si="373"/>
        <v>-2.4840687460697027E-9</v>
      </c>
      <c r="S890" s="29">
        <f t="shared" si="374"/>
        <v>-2.4840687462442779E-9</v>
      </c>
      <c r="T890" s="29">
        <f t="shared" si="375"/>
        <v>-2.4840687462442779E-9</v>
      </c>
      <c r="V890" s="35"/>
      <c r="W890" s="35"/>
      <c r="X890" s="35"/>
      <c r="AD890" s="35"/>
      <c r="AE890" s="35"/>
      <c r="AF890" s="35"/>
      <c r="AL890" s="35"/>
      <c r="AM890" s="35"/>
      <c r="AN890" s="35"/>
      <c r="AT890" s="35"/>
      <c r="AU890" s="35"/>
      <c r="AV890" s="35"/>
      <c r="BB890" s="35"/>
      <c r="BC890" s="35"/>
      <c r="BD890" s="35"/>
      <c r="BJ890" s="35"/>
      <c r="BK890" s="35"/>
      <c r="BL890" s="35"/>
      <c r="BR890" s="35"/>
      <c r="BS890" s="35"/>
      <c r="BT890" s="35"/>
      <c r="BZ890" s="35"/>
      <c r="CA890" s="35"/>
      <c r="CB890" s="35"/>
      <c r="CH890" s="35"/>
      <c r="CI890" s="35"/>
      <c r="CJ890" s="35"/>
      <c r="CP890" s="35"/>
      <c r="CQ890" s="35"/>
      <c r="CR890" s="35"/>
      <c r="CX890" s="35"/>
      <c r="CY890" s="35"/>
      <c r="CZ890" s="35"/>
      <c r="DF890" s="35">
        <v>1.51E-8</v>
      </c>
      <c r="DG890" s="35">
        <v>3.77771207288</v>
      </c>
      <c r="DH890" s="35">
        <v>222.7002642992</v>
      </c>
      <c r="DI890" s="29">
        <f t="shared" si="376"/>
        <v>6.6927245452320894E-9</v>
      </c>
      <c r="DJ890" s="29">
        <f t="shared" si="377"/>
        <v>6.6931814832265845E-9</v>
      </c>
      <c r="DK890" s="29">
        <f t="shared" si="378"/>
        <v>6.6931814816398982E-9</v>
      </c>
      <c r="DL890" s="29">
        <f t="shared" si="379"/>
        <v>6.6931814816398982E-9</v>
      </c>
      <c r="DN890" s="35"/>
      <c r="DO890" s="35"/>
      <c r="DP890" s="35"/>
      <c r="DV890" s="35"/>
      <c r="DW890" s="35"/>
      <c r="DX890" s="35"/>
      <c r="ED890" s="35"/>
      <c r="EE890" s="35"/>
      <c r="EF890" s="35"/>
      <c r="EL890" s="35"/>
      <c r="EM890" s="35"/>
      <c r="EN890" s="35"/>
      <c r="ET890" s="35"/>
      <c r="EU890" s="35"/>
      <c r="EV890" s="35"/>
    </row>
    <row r="891" spans="14:152" s="29" customFormat="1" ht="13.5" x14ac:dyDescent="0.3">
      <c r="N891" s="35">
        <v>3.0199999999999999E-9</v>
      </c>
      <c r="O891" s="35">
        <v>3.1520161042899999</v>
      </c>
      <c r="P891" s="35">
        <v>915.23535902599997</v>
      </c>
      <c r="Q891" s="29">
        <f t="shared" si="372"/>
        <v>2.0328086652330696E-9</v>
      </c>
      <c r="R891" s="29">
        <f t="shared" si="373"/>
        <v>2.0324987920006794E-9</v>
      </c>
      <c r="S891" s="29">
        <f t="shared" si="374"/>
        <v>2.032498793076769E-9</v>
      </c>
      <c r="T891" s="29">
        <f t="shared" si="375"/>
        <v>2.032498793076769E-9</v>
      </c>
      <c r="V891" s="35"/>
      <c r="W891" s="35"/>
      <c r="X891" s="35"/>
      <c r="AD891" s="35"/>
      <c r="AE891" s="35"/>
      <c r="AF891" s="35"/>
      <c r="AL891" s="35"/>
      <c r="AM891" s="35"/>
      <c r="AN891" s="35"/>
      <c r="AT891" s="35"/>
      <c r="AU891" s="35"/>
      <c r="AV891" s="35"/>
      <c r="BB891" s="35"/>
      <c r="BC891" s="35"/>
      <c r="BD891" s="35"/>
      <c r="BJ891" s="35"/>
      <c r="BK891" s="35"/>
      <c r="BL891" s="35"/>
      <c r="BR891" s="35"/>
      <c r="BS891" s="35"/>
      <c r="BT891" s="35"/>
      <c r="BZ891" s="35"/>
      <c r="CA891" s="35"/>
      <c r="CB891" s="35"/>
      <c r="CH891" s="35"/>
      <c r="CI891" s="35"/>
      <c r="CJ891" s="35"/>
      <c r="CP891" s="35"/>
      <c r="CQ891" s="35"/>
      <c r="CR891" s="35"/>
      <c r="CX891" s="35"/>
      <c r="CY891" s="35"/>
      <c r="CZ891" s="35"/>
      <c r="DF891" s="35">
        <v>1.6700000000000001E-8</v>
      </c>
      <c r="DG891" s="35">
        <v>2.5195464162399999</v>
      </c>
      <c r="DH891" s="35">
        <v>976.73602509570003</v>
      </c>
      <c r="DI891" s="29">
        <f t="shared" si="376"/>
        <v>1.4919585341985689E-8</v>
      </c>
      <c r="DJ891" s="29">
        <f t="shared" si="377"/>
        <v>1.4918474284432648E-8</v>
      </c>
      <c r="DK891" s="29">
        <f t="shared" si="378"/>
        <v>1.4918474288291317E-8</v>
      </c>
      <c r="DL891" s="29">
        <f t="shared" si="379"/>
        <v>1.4918474288291317E-8</v>
      </c>
      <c r="DN891" s="35"/>
      <c r="DO891" s="35"/>
      <c r="DP891" s="35"/>
      <c r="DV891" s="35"/>
      <c r="DW891" s="35"/>
      <c r="DX891" s="35"/>
      <c r="ED891" s="35"/>
      <c r="EE891" s="35"/>
      <c r="EF891" s="35"/>
      <c r="EL891" s="35"/>
      <c r="EM891" s="35"/>
      <c r="EN891" s="35"/>
      <c r="ET891" s="35"/>
      <c r="EU891" s="35"/>
      <c r="EV891" s="35"/>
    </row>
    <row r="892" spans="14:152" s="29" customFormat="1" ht="13.5" x14ac:dyDescent="0.3">
      <c r="N892" s="35">
        <v>2.64E-9</v>
      </c>
      <c r="O892" s="35">
        <v>0.46127639727000003</v>
      </c>
      <c r="P892" s="35">
        <v>720.89866000480004</v>
      </c>
      <c r="Q892" s="29">
        <f t="shared" si="372"/>
        <v>2.4353539652313501E-9</v>
      </c>
      <c r="R892" s="29">
        <f t="shared" si="373"/>
        <v>2.4352425813075631E-9</v>
      </c>
      <c r="S892" s="29">
        <f t="shared" si="374"/>
        <v>2.43524258169439E-9</v>
      </c>
      <c r="T892" s="29">
        <f t="shared" si="375"/>
        <v>2.43524258169439E-9</v>
      </c>
      <c r="V892" s="35"/>
      <c r="W892" s="35"/>
      <c r="X892" s="35"/>
      <c r="AD892" s="35"/>
      <c r="AE892" s="35"/>
      <c r="AF892" s="35"/>
      <c r="AL892" s="35"/>
      <c r="AM892" s="35"/>
      <c r="AN892" s="35"/>
      <c r="AT892" s="35"/>
      <c r="AU892" s="35"/>
      <c r="AV892" s="35"/>
      <c r="BB892" s="35"/>
      <c r="BC892" s="35"/>
      <c r="BD892" s="35"/>
      <c r="BJ892" s="35"/>
      <c r="BK892" s="35"/>
      <c r="BL892" s="35"/>
      <c r="BR892" s="35"/>
      <c r="BS892" s="35"/>
      <c r="BT892" s="35"/>
      <c r="BZ892" s="35"/>
      <c r="CA892" s="35"/>
      <c r="CB892" s="35"/>
      <c r="CH892" s="35"/>
      <c r="CI892" s="35"/>
      <c r="CJ892" s="35"/>
      <c r="CP892" s="35"/>
      <c r="CQ892" s="35"/>
      <c r="CR892" s="35"/>
      <c r="CX892" s="35"/>
      <c r="CY892" s="35"/>
      <c r="CZ892" s="35"/>
      <c r="DF892" s="35">
        <v>1.8229999999999998E-8</v>
      </c>
      <c r="DG892" s="35">
        <v>1.6009399150200001</v>
      </c>
      <c r="DH892" s="35">
        <v>1141.1340634054</v>
      </c>
      <c r="DI892" s="29">
        <f t="shared" si="376"/>
        <v>5.1295635396504098E-9</v>
      </c>
      <c r="DJ892" s="29">
        <f t="shared" si="377"/>
        <v>5.1325894611543537E-9</v>
      </c>
      <c r="DK892" s="29">
        <f t="shared" si="378"/>
        <v>5.1325894506471995E-9</v>
      </c>
      <c r="DL892" s="29">
        <f t="shared" si="379"/>
        <v>5.1325894506471995E-9</v>
      </c>
      <c r="DN892" s="35"/>
      <c r="DO892" s="35"/>
      <c r="DP892" s="35"/>
      <c r="DV892" s="35"/>
      <c r="DW892" s="35"/>
      <c r="DX892" s="35"/>
      <c r="ED892" s="35"/>
      <c r="EE892" s="35"/>
      <c r="EF892" s="35"/>
      <c r="EL892" s="35"/>
      <c r="EM892" s="35"/>
      <c r="EN892" s="35"/>
      <c r="ET892" s="35"/>
      <c r="EU892" s="35"/>
      <c r="EV892" s="35"/>
    </row>
    <row r="893" spans="14:152" s="29" customFormat="1" ht="13.5" x14ac:dyDescent="0.3">
      <c r="N893" s="35">
        <v>2.3499999999999999E-9</v>
      </c>
      <c r="O893" s="35">
        <v>1.74238582338</v>
      </c>
      <c r="P893" s="35">
        <v>369.08206769610001</v>
      </c>
      <c r="Q893" s="29">
        <f t="shared" si="372"/>
        <v>2.7433125482680051E-10</v>
      </c>
      <c r="R893" s="29">
        <f t="shared" si="373"/>
        <v>2.744618318087144E-10</v>
      </c>
      <c r="S893" s="29">
        <f t="shared" si="374"/>
        <v>2.7446183135529303E-10</v>
      </c>
      <c r="T893" s="29">
        <f t="shared" si="375"/>
        <v>2.7446183135529303E-10</v>
      </c>
      <c r="V893" s="35"/>
      <c r="W893" s="35"/>
      <c r="X893" s="35"/>
      <c r="AD893" s="35"/>
      <c r="AE893" s="35"/>
      <c r="AF893" s="35"/>
      <c r="AL893" s="35"/>
      <c r="AM893" s="35"/>
      <c r="AN893" s="35"/>
      <c r="AT893" s="35"/>
      <c r="AU893" s="35"/>
      <c r="AV893" s="35"/>
      <c r="BB893" s="35"/>
      <c r="BC893" s="35"/>
      <c r="BD893" s="35"/>
      <c r="BJ893" s="35"/>
      <c r="BK893" s="35"/>
      <c r="BL893" s="35"/>
      <c r="BR893" s="35"/>
      <c r="BS893" s="35"/>
      <c r="BT893" s="35"/>
      <c r="BZ893" s="35"/>
      <c r="CA893" s="35"/>
      <c r="CB893" s="35"/>
      <c r="CH893" s="35"/>
      <c r="CI893" s="35"/>
      <c r="CJ893" s="35"/>
      <c r="CP893" s="35"/>
      <c r="CQ893" s="35"/>
      <c r="CR893" s="35"/>
      <c r="CX893" s="35"/>
      <c r="CY893" s="35"/>
      <c r="CZ893" s="35"/>
      <c r="DF893" s="35">
        <v>1.564E-8</v>
      </c>
      <c r="DG893" s="35">
        <v>3.9480439892399999</v>
      </c>
      <c r="DH893" s="35">
        <v>9566.2747128962001</v>
      </c>
      <c r="DI893" s="29">
        <f t="shared" si="376"/>
        <v>-9.7373072636299936E-9</v>
      </c>
      <c r="DJ893" s="29">
        <f t="shared" si="377"/>
        <v>-9.7195491118768418E-9</v>
      </c>
      <c r="DK893" s="29">
        <f t="shared" si="378"/>
        <v>-9.7195491735766242E-9</v>
      </c>
      <c r="DL893" s="29">
        <f t="shared" si="379"/>
        <v>-9.7195491735766242E-9</v>
      </c>
      <c r="DN893" s="35"/>
      <c r="DO893" s="35"/>
      <c r="DP893" s="35"/>
      <c r="DV893" s="35"/>
      <c r="DW893" s="35"/>
      <c r="DX893" s="35"/>
      <c r="ED893" s="35"/>
      <c r="EE893" s="35"/>
      <c r="EF893" s="35"/>
      <c r="EL893" s="35"/>
      <c r="EM893" s="35"/>
      <c r="EN893" s="35"/>
      <c r="ET893" s="35"/>
      <c r="EU893" s="35"/>
      <c r="EV893" s="35"/>
    </row>
    <row r="894" spans="14:152" s="29" customFormat="1" ht="13.5" x14ac:dyDescent="0.3">
      <c r="N894" s="35">
        <v>2.8400000000000001E-9</v>
      </c>
      <c r="O894" s="35">
        <v>5.2034584807800002</v>
      </c>
      <c r="P894" s="35">
        <v>395.10562148700001</v>
      </c>
      <c r="Q894" s="29">
        <f t="shared" si="372"/>
        <v>1.6620179323922008E-9</v>
      </c>
      <c r="R894" s="29">
        <f t="shared" si="373"/>
        <v>1.6618800044348063E-9</v>
      </c>
      <c r="S894" s="29">
        <f t="shared" si="374"/>
        <v>1.661880004913768E-9</v>
      </c>
      <c r="T894" s="29">
        <f t="shared" si="375"/>
        <v>1.661880004913768E-9</v>
      </c>
      <c r="V894" s="35"/>
      <c r="W894" s="35"/>
      <c r="X894" s="35"/>
      <c r="AD894" s="35"/>
      <c r="AE894" s="35"/>
      <c r="AF894" s="35"/>
      <c r="AL894" s="35"/>
      <c r="AM894" s="35"/>
      <c r="AN894" s="35"/>
      <c r="AT894" s="35"/>
      <c r="AU894" s="35"/>
      <c r="AV894" s="35"/>
      <c r="BB894" s="35"/>
      <c r="BC894" s="35"/>
      <c r="BD894" s="35"/>
      <c r="BJ894" s="35"/>
      <c r="BK894" s="35"/>
      <c r="BL894" s="35"/>
      <c r="BR894" s="35"/>
      <c r="BS894" s="35"/>
      <c r="BT894" s="35"/>
      <c r="BZ894" s="35"/>
      <c r="CA894" s="35"/>
      <c r="CB894" s="35"/>
      <c r="CH894" s="35"/>
      <c r="CI894" s="35"/>
      <c r="CJ894" s="35"/>
      <c r="CP894" s="35"/>
      <c r="CQ894" s="35"/>
      <c r="CR894" s="35"/>
      <c r="CX894" s="35"/>
      <c r="CY894" s="35"/>
      <c r="CZ894" s="35"/>
      <c r="DF894" s="35">
        <v>1.406E-8</v>
      </c>
      <c r="DG894" s="35">
        <v>3.6594044222300002</v>
      </c>
      <c r="DH894" s="35">
        <v>316.50374424120002</v>
      </c>
      <c r="DI894" s="29">
        <f t="shared" si="376"/>
        <v>-1.1404174385979454E-8</v>
      </c>
      <c r="DJ894" s="29">
        <f t="shared" si="377"/>
        <v>-1.1403779824542315E-8</v>
      </c>
      <c r="DK894" s="29">
        <f t="shared" si="378"/>
        <v>-1.1403779825912473E-8</v>
      </c>
      <c r="DL894" s="29">
        <f t="shared" si="379"/>
        <v>-1.1403779825912473E-8</v>
      </c>
      <c r="DN894" s="35"/>
      <c r="DO894" s="35"/>
      <c r="DP894" s="35"/>
      <c r="DV894" s="35"/>
      <c r="DW894" s="35"/>
      <c r="DX894" s="35"/>
      <c r="ED894" s="35"/>
      <c r="EE894" s="35"/>
      <c r="EF894" s="35"/>
      <c r="EL894" s="35"/>
      <c r="EM894" s="35"/>
      <c r="EN894" s="35"/>
      <c r="ET894" s="35"/>
      <c r="EU894" s="35"/>
      <c r="EV894" s="35"/>
    </row>
    <row r="895" spans="14:152" s="29" customFormat="1" ht="13.5" x14ac:dyDescent="0.3">
      <c r="N895" s="35">
        <v>2.9499999999999999E-9</v>
      </c>
      <c r="O895" s="35">
        <v>5.0301629249199999</v>
      </c>
      <c r="P895" s="35">
        <v>594.6507036754</v>
      </c>
      <c r="Q895" s="29">
        <f t="shared" si="372"/>
        <v>-1.5450710602505785E-9</v>
      </c>
      <c r="R895" s="29">
        <f t="shared" si="373"/>
        <v>-1.5448445300074274E-9</v>
      </c>
      <c r="S895" s="29">
        <f t="shared" si="374"/>
        <v>-1.5448445307940658E-9</v>
      </c>
      <c r="T895" s="29">
        <f t="shared" si="375"/>
        <v>-1.5448445307940658E-9</v>
      </c>
      <c r="V895" s="35"/>
      <c r="W895" s="35"/>
      <c r="X895" s="35"/>
      <c r="AD895" s="35"/>
      <c r="AE895" s="35"/>
      <c r="AF895" s="35"/>
      <c r="AL895" s="35"/>
      <c r="AM895" s="35"/>
      <c r="AN895" s="35"/>
      <c r="AT895" s="35"/>
      <c r="AU895" s="35"/>
      <c r="AV895" s="35"/>
      <c r="BB895" s="35"/>
      <c r="BC895" s="35"/>
      <c r="BD895" s="35"/>
      <c r="BJ895" s="35"/>
      <c r="BK895" s="35"/>
      <c r="BL895" s="35"/>
      <c r="BR895" s="35"/>
      <c r="BS895" s="35"/>
      <c r="BT895" s="35"/>
      <c r="BZ895" s="35"/>
      <c r="CA895" s="35"/>
      <c r="CB895" s="35"/>
      <c r="CH895" s="35"/>
      <c r="CI895" s="35"/>
      <c r="CJ895" s="35"/>
      <c r="CP895" s="35"/>
      <c r="CQ895" s="35"/>
      <c r="CR895" s="35"/>
      <c r="CX895" s="35"/>
      <c r="CY895" s="35"/>
      <c r="CZ895" s="35"/>
      <c r="DF895" s="35">
        <v>1.653E-8</v>
      </c>
      <c r="DG895" s="35">
        <v>3.62394476466</v>
      </c>
      <c r="DH895" s="35">
        <v>968.13800538659996</v>
      </c>
      <c r="DI895" s="29">
        <f t="shared" si="376"/>
        <v>1.4516057488644977E-8</v>
      </c>
      <c r="DJ895" s="29">
        <f t="shared" si="377"/>
        <v>1.4517217767253175E-8</v>
      </c>
      <c r="DK895" s="29">
        <f t="shared" si="378"/>
        <v>1.4517217763224705E-8</v>
      </c>
      <c r="DL895" s="29">
        <f t="shared" si="379"/>
        <v>1.4517217763224705E-8</v>
      </c>
      <c r="DN895" s="35"/>
      <c r="DO895" s="35"/>
      <c r="DP895" s="35"/>
      <c r="DV895" s="35"/>
      <c r="DW895" s="35"/>
      <c r="DX895" s="35"/>
      <c r="ED895" s="35"/>
      <c r="EE895" s="35"/>
      <c r="EF895" s="35"/>
      <c r="EL895" s="35"/>
      <c r="EM895" s="35"/>
      <c r="EN895" s="35"/>
      <c r="ET895" s="35"/>
      <c r="EU895" s="35"/>
      <c r="EV895" s="35"/>
    </row>
    <row r="896" spans="14:152" s="29" customFormat="1" ht="13.5" x14ac:dyDescent="0.3">
      <c r="N896" s="35">
        <v>2.8999999999999999E-9</v>
      </c>
      <c r="O896" s="35">
        <v>1.94941528794</v>
      </c>
      <c r="P896" s="35">
        <v>907.37105249980004</v>
      </c>
      <c r="Q896" s="29">
        <f t="shared" si="372"/>
        <v>-1.6180673034963929E-9</v>
      </c>
      <c r="R896" s="29">
        <f t="shared" si="373"/>
        <v>-1.618398305450651E-9</v>
      </c>
      <c r="S896" s="29">
        <f t="shared" si="374"/>
        <v>-1.6183983043013127E-9</v>
      </c>
      <c r="T896" s="29">
        <f t="shared" si="375"/>
        <v>-1.6183983043013127E-9</v>
      </c>
      <c r="V896" s="35"/>
      <c r="W896" s="35"/>
      <c r="X896" s="35"/>
      <c r="AD896" s="35"/>
      <c r="AE896" s="35"/>
      <c r="AF896" s="35"/>
      <c r="AL896" s="35"/>
      <c r="AM896" s="35"/>
      <c r="AN896" s="35"/>
      <c r="AT896" s="35"/>
      <c r="AU896" s="35"/>
      <c r="AV896" s="35"/>
      <c r="BB896" s="35"/>
      <c r="BC896" s="35"/>
      <c r="BD896" s="35"/>
      <c r="BJ896" s="35"/>
      <c r="BK896" s="35"/>
      <c r="BL896" s="35"/>
      <c r="BR896" s="35"/>
      <c r="BS896" s="35"/>
      <c r="BT896" s="35"/>
      <c r="BZ896" s="35"/>
      <c r="CA896" s="35"/>
      <c r="CB896" s="35"/>
      <c r="CH896" s="35"/>
      <c r="CI896" s="35"/>
      <c r="CJ896" s="35"/>
      <c r="CP896" s="35"/>
      <c r="CQ896" s="35"/>
      <c r="CR896" s="35"/>
      <c r="CX896" s="35"/>
      <c r="CY896" s="35"/>
      <c r="CZ896" s="35"/>
      <c r="DF896" s="35">
        <v>1.4950000000000002E-8</v>
      </c>
      <c r="DG896" s="35">
        <v>0.77832279169999996</v>
      </c>
      <c r="DH896" s="35">
        <v>5959.570433334</v>
      </c>
      <c r="DI896" s="29">
        <f t="shared" si="376"/>
        <v>-1.4698541417100557E-8</v>
      </c>
      <c r="DJ896" s="29">
        <f t="shared" si="377"/>
        <v>-1.4701002063826733E-8</v>
      </c>
      <c r="DK896" s="29">
        <f t="shared" si="378"/>
        <v>-1.4701002055303062E-8</v>
      </c>
      <c r="DL896" s="29">
        <f t="shared" si="379"/>
        <v>-1.4701002055303062E-8</v>
      </c>
      <c r="DN896" s="35"/>
      <c r="DO896" s="35"/>
      <c r="DP896" s="35"/>
      <c r="DV896" s="35"/>
      <c r="DW896" s="35"/>
      <c r="DX896" s="35"/>
      <c r="ED896" s="35"/>
      <c r="EE896" s="35"/>
      <c r="EF896" s="35"/>
      <c r="EL896" s="35"/>
      <c r="EM896" s="35"/>
      <c r="EN896" s="35"/>
      <c r="ET896" s="35"/>
      <c r="EU896" s="35"/>
      <c r="EV896" s="35"/>
    </row>
    <row r="897" spans="14:152" s="29" customFormat="1" ht="13.5" x14ac:dyDescent="0.3">
      <c r="N897" s="35">
        <v>2.2900000000000002E-9</v>
      </c>
      <c r="O897" s="35">
        <v>0.11049722694</v>
      </c>
      <c r="P897" s="35">
        <v>3259.8979237837998</v>
      </c>
      <c r="Q897" s="29">
        <f t="shared" ref="Q897:Q960" si="380">N897*COS(O897+P897*$C$31)</f>
        <v>-2.1514328316454842E-9</v>
      </c>
      <c r="R897" s="29">
        <f t="shared" ref="R897:R960" si="381">N897*COS(O897+P897*$C$52)</f>
        <v>-2.1510449076554176E-9</v>
      </c>
      <c r="S897" s="29">
        <f t="shared" ref="S897:S960" si="382">N897*COS(O897+P897*$C$73)</f>
        <v>-2.1510449090033812E-9</v>
      </c>
      <c r="T897" s="29">
        <f t="shared" ref="T897:T960" si="383">N897*COS(O897+P897*$C$94)</f>
        <v>-2.1510449090033812E-9</v>
      </c>
      <c r="V897" s="35"/>
      <c r="W897" s="35"/>
      <c r="X897" s="35"/>
      <c r="AD897" s="35"/>
      <c r="AE897" s="35"/>
      <c r="AF897" s="35"/>
      <c r="AL897" s="35"/>
      <c r="AM897" s="35"/>
      <c r="AN897" s="35"/>
      <c r="AT897" s="35"/>
      <c r="AU897" s="35"/>
      <c r="AV897" s="35"/>
      <c r="BB897" s="35"/>
      <c r="BC897" s="35"/>
      <c r="BD897" s="35"/>
      <c r="BJ897" s="35"/>
      <c r="BK897" s="35"/>
      <c r="BL897" s="35"/>
      <c r="BR897" s="35"/>
      <c r="BS897" s="35"/>
      <c r="BT897" s="35"/>
      <c r="BZ897" s="35"/>
      <c r="CA897" s="35"/>
      <c r="CB897" s="35"/>
      <c r="CH897" s="35"/>
      <c r="CI897" s="35"/>
      <c r="CJ897" s="35"/>
      <c r="CP897" s="35"/>
      <c r="CQ897" s="35"/>
      <c r="CR897" s="35"/>
      <c r="CX897" s="35"/>
      <c r="CY897" s="35"/>
      <c r="CZ897" s="35"/>
      <c r="DF897" s="35">
        <v>1.4079999999999999E-8</v>
      </c>
      <c r="DG897" s="35">
        <v>5.2497092498000004</v>
      </c>
      <c r="DH897" s="35">
        <v>316.27999507200002</v>
      </c>
      <c r="DI897" s="29">
        <f t="shared" ref="DI897:DI960" si="384">DF897*COS(DG897+DH897*$C$31)</f>
        <v>-8.0530253280240561E-9</v>
      </c>
      <c r="DJ897" s="29">
        <f t="shared" ref="DJ897:DJ960" si="385">DF897*COS(DG897+DH897*$C$52)</f>
        <v>-8.0535790494111396E-9</v>
      </c>
      <c r="DK897" s="29">
        <f t="shared" ref="DK897:DK960" si="386">DF897*COS(DG897+DH897*$C$73)</f>
        <v>-8.0535790474883913E-9</v>
      </c>
      <c r="DL897" s="29">
        <f t="shared" ref="DL897:DL960" si="387">DF897*COS(DG897+DH897*$C$94)</f>
        <v>-8.0535790474883913E-9</v>
      </c>
      <c r="DN897" s="35"/>
      <c r="DO897" s="35"/>
      <c r="DP897" s="35"/>
      <c r="DV897" s="35"/>
      <c r="DW897" s="35"/>
      <c r="DX897" s="35"/>
      <c r="ED897" s="35"/>
      <c r="EE897" s="35"/>
      <c r="EF897" s="35"/>
      <c r="EL897" s="35"/>
      <c r="EM897" s="35"/>
      <c r="EN897" s="35"/>
      <c r="ET897" s="35"/>
      <c r="EU897" s="35"/>
      <c r="EV897" s="35"/>
    </row>
    <row r="898" spans="14:152" s="29" customFormat="1" ht="13.5" x14ac:dyDescent="0.3">
      <c r="N898" s="35">
        <v>3.0399999999999998E-9</v>
      </c>
      <c r="O898" s="35">
        <v>1.8151692936299999</v>
      </c>
      <c r="P898" s="35">
        <v>49.721252622900003</v>
      </c>
      <c r="Q898" s="29">
        <f t="shared" si="380"/>
        <v>-2.6398966444276268E-9</v>
      </c>
      <c r="R898" s="29">
        <f t="shared" si="381"/>
        <v>-2.6398852823434909E-9</v>
      </c>
      <c r="S898" s="29">
        <f t="shared" si="382"/>
        <v>-2.6398852823829454E-9</v>
      </c>
      <c r="T898" s="29">
        <f t="shared" si="383"/>
        <v>-2.6398852823829454E-9</v>
      </c>
      <c r="V898" s="35"/>
      <c r="W898" s="35"/>
      <c r="X898" s="35"/>
      <c r="AD898" s="35"/>
      <c r="AE898" s="35"/>
      <c r="AF898" s="35"/>
      <c r="AL898" s="35"/>
      <c r="AM898" s="35"/>
      <c r="AN898" s="35"/>
      <c r="AT898" s="35"/>
      <c r="AU898" s="35"/>
      <c r="AV898" s="35"/>
      <c r="BB898" s="35"/>
      <c r="BC898" s="35"/>
      <c r="BD898" s="35"/>
      <c r="BJ898" s="35"/>
      <c r="BK898" s="35"/>
      <c r="BL898" s="35"/>
      <c r="BR898" s="35"/>
      <c r="BS898" s="35"/>
      <c r="BT898" s="35"/>
      <c r="BZ898" s="35"/>
      <c r="CA898" s="35"/>
      <c r="CB898" s="35"/>
      <c r="CH898" s="35"/>
      <c r="CI898" s="35"/>
      <c r="CJ898" s="35"/>
      <c r="CP898" s="35"/>
      <c r="CQ898" s="35"/>
      <c r="CR898" s="35"/>
      <c r="CX898" s="35"/>
      <c r="CY898" s="35"/>
      <c r="CZ898" s="35"/>
      <c r="DF898" s="35">
        <v>1.7240000000000001E-8</v>
      </c>
      <c r="DG898" s="35">
        <v>0.25483952164000001</v>
      </c>
      <c r="DH898" s="35">
        <v>125.1841747464</v>
      </c>
      <c r="DI898" s="29">
        <f t="shared" si="384"/>
        <v>-1.1332384562960611E-8</v>
      </c>
      <c r="DJ898" s="29">
        <f t="shared" si="385"/>
        <v>-1.1332138021969922E-8</v>
      </c>
      <c r="DK898" s="29">
        <f t="shared" si="386"/>
        <v>-1.1332138022826035E-8</v>
      </c>
      <c r="DL898" s="29">
        <f t="shared" si="387"/>
        <v>-1.1332138022826035E-8</v>
      </c>
      <c r="DN898" s="35"/>
      <c r="DO898" s="35"/>
      <c r="DP898" s="35"/>
      <c r="DV898" s="35"/>
      <c r="DW898" s="35"/>
      <c r="DX898" s="35"/>
      <c r="ED898" s="35"/>
      <c r="EE898" s="35"/>
      <c r="EF898" s="35"/>
      <c r="EL898" s="35"/>
      <c r="EM898" s="35"/>
      <c r="EN898" s="35"/>
      <c r="ET898" s="35"/>
      <c r="EU898" s="35"/>
      <c r="EV898" s="35"/>
    </row>
    <row r="899" spans="14:152" s="29" customFormat="1" ht="13.5" x14ac:dyDescent="0.3">
      <c r="N899" s="35">
        <v>2.6799999999999998E-9</v>
      </c>
      <c r="O899" s="35">
        <v>5.5494466620400003</v>
      </c>
      <c r="P899" s="35">
        <v>12352.8526045448</v>
      </c>
      <c r="Q899" s="29">
        <f t="shared" si="380"/>
        <v>1.0654887273556789E-9</v>
      </c>
      <c r="R899" s="29">
        <f t="shared" si="381"/>
        <v>1.0608821889484992E-9</v>
      </c>
      <c r="S899" s="29">
        <f t="shared" si="382"/>
        <v>1.0608822049510346E-9</v>
      </c>
      <c r="T899" s="29">
        <f t="shared" si="383"/>
        <v>1.0608822049510346E-9</v>
      </c>
      <c r="V899" s="35"/>
      <c r="W899" s="35"/>
      <c r="X899" s="35"/>
      <c r="AD899" s="35"/>
      <c r="AE899" s="35"/>
      <c r="AF899" s="35"/>
      <c r="AL899" s="35"/>
      <c r="AM899" s="35"/>
      <c r="AN899" s="35"/>
      <c r="AT899" s="35"/>
      <c r="AU899" s="35"/>
      <c r="AV899" s="35"/>
      <c r="BB899" s="35"/>
      <c r="BC899" s="35"/>
      <c r="BD899" s="35"/>
      <c r="BJ899" s="35"/>
      <c r="BK899" s="35"/>
      <c r="BL899" s="35"/>
      <c r="BR899" s="35"/>
      <c r="BS899" s="35"/>
      <c r="BT899" s="35"/>
      <c r="BZ899" s="35"/>
      <c r="CA899" s="35"/>
      <c r="CB899" s="35"/>
      <c r="CH899" s="35"/>
      <c r="CI899" s="35"/>
      <c r="CJ899" s="35"/>
      <c r="CP899" s="35"/>
      <c r="CQ899" s="35"/>
      <c r="CR899" s="35"/>
      <c r="CX899" s="35"/>
      <c r="CY899" s="35"/>
      <c r="CZ899" s="35"/>
      <c r="DF899" s="35">
        <v>1.426E-8</v>
      </c>
      <c r="DG899" s="35">
        <v>2.26871672572</v>
      </c>
      <c r="DH899" s="35">
        <v>17.4084877393</v>
      </c>
      <c r="DI899" s="29">
        <f t="shared" si="384"/>
        <v>-1.1848189812515134E-8</v>
      </c>
      <c r="DJ899" s="29">
        <f t="shared" si="385"/>
        <v>-1.1848168872422184E-8</v>
      </c>
      <c r="DK899" s="29">
        <f t="shared" si="386"/>
        <v>-1.1848168872494897E-8</v>
      </c>
      <c r="DL899" s="29">
        <f t="shared" si="387"/>
        <v>-1.1848168872494897E-8</v>
      </c>
      <c r="DN899" s="35"/>
      <c r="DO899" s="35"/>
      <c r="DP899" s="35"/>
      <c r="DV899" s="35"/>
      <c r="DW899" s="35"/>
      <c r="DX899" s="35"/>
      <c r="ED899" s="35"/>
      <c r="EE899" s="35"/>
      <c r="EF899" s="35"/>
      <c r="EL899" s="35"/>
      <c r="EM899" s="35"/>
      <c r="EN899" s="35"/>
      <c r="ET899" s="35"/>
      <c r="EU899" s="35"/>
      <c r="EV899" s="35"/>
    </row>
    <row r="900" spans="14:152" s="29" customFormat="1" ht="13.5" x14ac:dyDescent="0.3">
      <c r="N900" s="35">
        <v>2.4800000000000001E-9</v>
      </c>
      <c r="O900" s="35">
        <v>4.3999360354099997</v>
      </c>
      <c r="P900" s="35">
        <v>385.54439393140001</v>
      </c>
      <c r="Q900" s="29">
        <f t="shared" si="380"/>
        <v>-8.122236752177541E-10</v>
      </c>
      <c r="R900" s="29">
        <f t="shared" si="381"/>
        <v>-8.1236061837068627E-10</v>
      </c>
      <c r="S900" s="29">
        <f t="shared" si="382"/>
        <v>-8.1236061789515833E-10</v>
      </c>
      <c r="T900" s="29">
        <f t="shared" si="383"/>
        <v>-8.1236061789515833E-10</v>
      </c>
      <c r="V900" s="35"/>
      <c r="W900" s="35"/>
      <c r="X900" s="35"/>
      <c r="AD900" s="35"/>
      <c r="AE900" s="35"/>
      <c r="AF900" s="35"/>
      <c r="AL900" s="35"/>
      <c r="AM900" s="35"/>
      <c r="AN900" s="35"/>
      <c r="AT900" s="35"/>
      <c r="AU900" s="35"/>
      <c r="AV900" s="35"/>
      <c r="BB900" s="35"/>
      <c r="BC900" s="35"/>
      <c r="BD900" s="35"/>
      <c r="BJ900" s="35"/>
      <c r="BK900" s="35"/>
      <c r="BL900" s="35"/>
      <c r="BR900" s="35"/>
      <c r="BS900" s="35"/>
      <c r="BT900" s="35"/>
      <c r="BZ900" s="35"/>
      <c r="CA900" s="35"/>
      <c r="CB900" s="35"/>
      <c r="CH900" s="35"/>
      <c r="CI900" s="35"/>
      <c r="CJ900" s="35"/>
      <c r="CP900" s="35"/>
      <c r="CQ900" s="35"/>
      <c r="CR900" s="35"/>
      <c r="CX900" s="35"/>
      <c r="CY900" s="35"/>
      <c r="CZ900" s="35"/>
      <c r="DF900" s="35">
        <v>1.8810000000000001E-8</v>
      </c>
      <c r="DG900" s="35">
        <v>4.1258810500300003</v>
      </c>
      <c r="DH900" s="35">
        <v>562.14674233009998</v>
      </c>
      <c r="DI900" s="29">
        <f t="shared" si="384"/>
        <v>1.450906490355875E-8</v>
      </c>
      <c r="DJ900" s="29">
        <f t="shared" si="385"/>
        <v>1.4510084931050421E-8</v>
      </c>
      <c r="DK900" s="29">
        <f t="shared" si="386"/>
        <v>1.4510084927508607E-8</v>
      </c>
      <c r="DL900" s="29">
        <f t="shared" si="387"/>
        <v>1.4510084927508607E-8</v>
      </c>
      <c r="DN900" s="35"/>
      <c r="DO900" s="35"/>
      <c r="DP900" s="35"/>
      <c r="DV900" s="35"/>
      <c r="DW900" s="35"/>
      <c r="DX900" s="35"/>
      <c r="ED900" s="35"/>
      <c r="EE900" s="35"/>
      <c r="EF900" s="35"/>
      <c r="EL900" s="35"/>
      <c r="EM900" s="35"/>
      <c r="EN900" s="35"/>
      <c r="ET900" s="35"/>
      <c r="EU900" s="35"/>
      <c r="EV900" s="35"/>
    </row>
    <row r="901" spans="14:152" s="29" customFormat="1" ht="13.5" x14ac:dyDescent="0.3">
      <c r="N901" s="35">
        <v>2.3400000000000002E-9</v>
      </c>
      <c r="O901" s="35">
        <v>1.6336511924899999</v>
      </c>
      <c r="P901" s="35">
        <v>3590.5168874420001</v>
      </c>
      <c r="Q901" s="29">
        <f t="shared" si="380"/>
        <v>-2.2612379593334992E-9</v>
      </c>
      <c r="R901" s="29">
        <f t="shared" si="381"/>
        <v>-2.2615652739339993E-9</v>
      </c>
      <c r="S901" s="29">
        <f t="shared" si="382"/>
        <v>-2.2615652727985728E-9</v>
      </c>
      <c r="T901" s="29">
        <f t="shared" si="383"/>
        <v>-2.2615652727985728E-9</v>
      </c>
      <c r="V901" s="35"/>
      <c r="W901" s="35"/>
      <c r="X901" s="35"/>
      <c r="AD901" s="35"/>
      <c r="AE901" s="35"/>
      <c r="AF901" s="35"/>
      <c r="AL901" s="35"/>
      <c r="AM901" s="35"/>
      <c r="AN901" s="35"/>
      <c r="AT901" s="35"/>
      <c r="AU901" s="35"/>
      <c r="AV901" s="35"/>
      <c r="BB901" s="35"/>
      <c r="BC901" s="35"/>
      <c r="BD901" s="35"/>
      <c r="BJ901" s="35"/>
      <c r="BK901" s="35"/>
      <c r="BL901" s="35"/>
      <c r="BR901" s="35"/>
      <c r="BS901" s="35"/>
      <c r="BT901" s="35"/>
      <c r="BZ901" s="35"/>
      <c r="CA901" s="35"/>
      <c r="CB901" s="35"/>
      <c r="CH901" s="35"/>
      <c r="CI901" s="35"/>
      <c r="CJ901" s="35"/>
      <c r="CP901" s="35"/>
      <c r="CQ901" s="35"/>
      <c r="CR901" s="35"/>
      <c r="CX901" s="35"/>
      <c r="CY901" s="35"/>
      <c r="CZ901" s="35"/>
      <c r="DF901" s="35">
        <v>1.37E-8</v>
      </c>
      <c r="DG901" s="35">
        <v>4.7447486687999998</v>
      </c>
      <c r="DH901" s="35">
        <v>1357.6145525811</v>
      </c>
      <c r="DI901" s="29">
        <f t="shared" si="384"/>
        <v>-1.2510463151762659E-9</v>
      </c>
      <c r="DJ901" s="29">
        <f t="shared" si="385"/>
        <v>-1.2482386872164584E-9</v>
      </c>
      <c r="DK901" s="29">
        <f t="shared" si="386"/>
        <v>-1.2482386969659508E-9</v>
      </c>
      <c r="DL901" s="29">
        <f t="shared" si="387"/>
        <v>-1.2482386969659508E-9</v>
      </c>
      <c r="DN901" s="35"/>
      <c r="DO901" s="35"/>
      <c r="DP901" s="35"/>
      <c r="DV901" s="35"/>
      <c r="DW901" s="35"/>
      <c r="DX901" s="35"/>
      <c r="ED901" s="35"/>
      <c r="EE901" s="35"/>
      <c r="EF901" s="35"/>
      <c r="EL901" s="35"/>
      <c r="EM901" s="35"/>
      <c r="EN901" s="35"/>
      <c r="ET901" s="35"/>
      <c r="EU901" s="35"/>
      <c r="EV901" s="35"/>
    </row>
    <row r="902" spans="14:152" s="29" customFormat="1" ht="13.5" x14ac:dyDescent="0.3">
      <c r="N902" s="35">
        <v>3.17E-9</v>
      </c>
      <c r="O902" s="35">
        <v>4.7490764680900002</v>
      </c>
      <c r="P902" s="35">
        <v>420.00590873700003</v>
      </c>
      <c r="Q902" s="29">
        <f t="shared" si="380"/>
        <v>1.7244728957983502E-9</v>
      </c>
      <c r="R902" s="29">
        <f t="shared" si="381"/>
        <v>1.7243035450162401E-9</v>
      </c>
      <c r="S902" s="29">
        <f t="shared" si="382"/>
        <v>1.7243035456043211E-9</v>
      </c>
      <c r="T902" s="29">
        <f t="shared" si="383"/>
        <v>1.7243035456043211E-9</v>
      </c>
      <c r="V902" s="35"/>
      <c r="W902" s="35"/>
      <c r="X902" s="35"/>
      <c r="AD902" s="35"/>
      <c r="AE902" s="35"/>
      <c r="AF902" s="35"/>
      <c r="AL902" s="35"/>
      <c r="AM902" s="35"/>
      <c r="AN902" s="35"/>
      <c r="AT902" s="35"/>
      <c r="AU902" s="35"/>
      <c r="AV902" s="35"/>
      <c r="BB902" s="35"/>
      <c r="BC902" s="35"/>
      <c r="BD902" s="35"/>
      <c r="BJ902" s="35"/>
      <c r="BK902" s="35"/>
      <c r="BL902" s="35"/>
      <c r="BR902" s="35"/>
      <c r="BS902" s="35"/>
      <c r="BT902" s="35"/>
      <c r="BZ902" s="35"/>
      <c r="CA902" s="35"/>
      <c r="CB902" s="35"/>
      <c r="CH902" s="35"/>
      <c r="CI902" s="35"/>
      <c r="CJ902" s="35"/>
      <c r="CP902" s="35"/>
      <c r="CQ902" s="35"/>
      <c r="CR902" s="35"/>
      <c r="CX902" s="35"/>
      <c r="CY902" s="35"/>
      <c r="CZ902" s="35"/>
      <c r="DF902" s="35">
        <v>1.4850000000000001E-8</v>
      </c>
      <c r="DG902" s="35">
        <v>2.18712736768</v>
      </c>
      <c r="DH902" s="35">
        <v>9889.7801295535992</v>
      </c>
      <c r="DI902" s="29">
        <f t="shared" si="384"/>
        <v>1.2683863272915962E-8</v>
      </c>
      <c r="DJ902" s="29">
        <f t="shared" si="385"/>
        <v>1.2672271387811401E-8</v>
      </c>
      <c r="DK902" s="29">
        <f t="shared" si="386"/>
        <v>1.2672271428113238E-8</v>
      </c>
      <c r="DL902" s="29">
        <f t="shared" si="387"/>
        <v>1.2672271428113238E-8</v>
      </c>
      <c r="DN902" s="35"/>
      <c r="DO902" s="35"/>
      <c r="DP902" s="35"/>
      <c r="DV902" s="35"/>
      <c r="DW902" s="35"/>
      <c r="DX902" s="35"/>
      <c r="ED902" s="35"/>
      <c r="EE902" s="35"/>
      <c r="EF902" s="35"/>
      <c r="EL902" s="35"/>
      <c r="EM902" s="35"/>
      <c r="EN902" s="35"/>
      <c r="ET902" s="35"/>
      <c r="EU902" s="35"/>
      <c r="EV902" s="35"/>
    </row>
    <row r="903" spans="14:152" s="29" customFormat="1" ht="13.5" x14ac:dyDescent="0.3">
      <c r="N903" s="35">
        <v>2.28E-9</v>
      </c>
      <c r="O903" s="35">
        <v>4.8909469774599996</v>
      </c>
      <c r="P903" s="35">
        <v>1181.4371008246001</v>
      </c>
      <c r="Q903" s="29">
        <f t="shared" si="380"/>
        <v>1.1284911030725734E-9</v>
      </c>
      <c r="R903" s="29">
        <f t="shared" si="381"/>
        <v>1.1281362862150736E-9</v>
      </c>
      <c r="S903" s="29">
        <f t="shared" si="382"/>
        <v>1.1281362874472247E-9</v>
      </c>
      <c r="T903" s="29">
        <f t="shared" si="383"/>
        <v>1.1281362874472247E-9</v>
      </c>
      <c r="V903" s="35"/>
      <c r="W903" s="35"/>
      <c r="X903" s="35"/>
      <c r="AD903" s="35"/>
      <c r="AE903" s="35"/>
      <c r="AF903" s="35"/>
      <c r="AL903" s="35"/>
      <c r="AM903" s="35"/>
      <c r="AN903" s="35"/>
      <c r="AT903" s="35"/>
      <c r="AU903" s="35"/>
      <c r="AV903" s="35"/>
      <c r="BB903" s="35"/>
      <c r="BC903" s="35"/>
      <c r="BD903" s="35"/>
      <c r="BJ903" s="35"/>
      <c r="BK903" s="35"/>
      <c r="BL903" s="35"/>
      <c r="BR903" s="35"/>
      <c r="BS903" s="35"/>
      <c r="BT903" s="35"/>
      <c r="BZ903" s="35"/>
      <c r="CA903" s="35"/>
      <c r="CB903" s="35"/>
      <c r="CH903" s="35"/>
      <c r="CI903" s="35"/>
      <c r="CJ903" s="35"/>
      <c r="CP903" s="35"/>
      <c r="CQ903" s="35"/>
      <c r="CR903" s="35"/>
      <c r="CX903" s="35"/>
      <c r="CY903" s="35"/>
      <c r="CZ903" s="35"/>
      <c r="DF903" s="35">
        <v>1.369E-8</v>
      </c>
      <c r="DG903" s="35">
        <v>1.31846306523</v>
      </c>
      <c r="DH903" s="35">
        <v>1160.8301730051001</v>
      </c>
      <c r="DI903" s="29">
        <f t="shared" si="384"/>
        <v>3.357862702801429E-9</v>
      </c>
      <c r="DJ903" s="29">
        <f t="shared" si="385"/>
        <v>3.3601980197556681E-9</v>
      </c>
      <c r="DK903" s="29">
        <f t="shared" si="386"/>
        <v>3.3601980116465407E-9</v>
      </c>
      <c r="DL903" s="29">
        <f t="shared" si="387"/>
        <v>3.3601980116465407E-9</v>
      </c>
      <c r="DN903" s="35"/>
      <c r="DO903" s="35"/>
      <c r="DP903" s="35"/>
      <c r="DV903" s="35"/>
      <c r="DW903" s="35"/>
      <c r="DX903" s="35"/>
      <c r="ED903" s="35"/>
      <c r="EE903" s="35"/>
      <c r="EF903" s="35"/>
      <c r="EL903" s="35"/>
      <c r="EM903" s="35"/>
      <c r="EN903" s="35"/>
      <c r="ET903" s="35"/>
      <c r="EU903" s="35"/>
      <c r="EV903" s="35"/>
    </row>
    <row r="904" spans="14:152" s="29" customFormat="1" ht="13.5" x14ac:dyDescent="0.3">
      <c r="N904" s="35">
        <v>2.5800000000000002E-9</v>
      </c>
      <c r="O904" s="35">
        <v>2.4151053527799999</v>
      </c>
      <c r="P904" s="35">
        <v>550.13783421970004</v>
      </c>
      <c r="Q904" s="29">
        <f t="shared" si="380"/>
        <v>8.9632884476032449E-10</v>
      </c>
      <c r="R904" s="29">
        <f t="shared" si="381"/>
        <v>8.9612708988228698E-10</v>
      </c>
      <c r="S904" s="29">
        <f t="shared" si="382"/>
        <v>8.9612709058288393E-10</v>
      </c>
      <c r="T904" s="29">
        <f t="shared" si="383"/>
        <v>8.9612709058288393E-10</v>
      </c>
      <c r="V904" s="35"/>
      <c r="W904" s="35"/>
      <c r="X904" s="35"/>
      <c r="AD904" s="35"/>
      <c r="AE904" s="35"/>
      <c r="AF904" s="35"/>
      <c r="AL904" s="35"/>
      <c r="AM904" s="35"/>
      <c r="AN904" s="35"/>
      <c r="AT904" s="35"/>
      <c r="AU904" s="35"/>
      <c r="AV904" s="35"/>
      <c r="BB904" s="35"/>
      <c r="BC904" s="35"/>
      <c r="BD904" s="35"/>
      <c r="BJ904" s="35"/>
      <c r="BK904" s="35"/>
      <c r="BL904" s="35"/>
      <c r="BR904" s="35"/>
      <c r="BS904" s="35"/>
      <c r="BT904" s="35"/>
      <c r="BZ904" s="35"/>
      <c r="CA904" s="35"/>
      <c r="CB904" s="35"/>
      <c r="CH904" s="35"/>
      <c r="CI904" s="35"/>
      <c r="CJ904" s="35"/>
      <c r="CP904" s="35"/>
      <c r="CQ904" s="35"/>
      <c r="CR904" s="35"/>
      <c r="CX904" s="35"/>
      <c r="CY904" s="35"/>
      <c r="CZ904" s="35"/>
      <c r="DF904" s="35">
        <v>1.3939999999999999E-8</v>
      </c>
      <c r="DG904" s="35">
        <v>5.6692451785999998</v>
      </c>
      <c r="DH904" s="35">
        <v>1736.9915610157</v>
      </c>
      <c r="DI904" s="29">
        <f t="shared" si="384"/>
        <v>-1.0872255254754873E-8</v>
      </c>
      <c r="DJ904" s="29">
        <f t="shared" si="385"/>
        <v>-1.0869957686412467E-8</v>
      </c>
      <c r="DK904" s="29">
        <f t="shared" si="386"/>
        <v>-1.0869957694391977E-8</v>
      </c>
      <c r="DL904" s="29">
        <f t="shared" si="387"/>
        <v>-1.0869957694391977E-8</v>
      </c>
      <c r="DN904" s="35"/>
      <c r="DO904" s="35"/>
      <c r="DP904" s="35"/>
      <c r="DV904" s="35"/>
      <c r="DW904" s="35"/>
      <c r="DX904" s="35"/>
      <c r="ED904" s="35"/>
      <c r="EE904" s="35"/>
      <c r="EF904" s="35"/>
      <c r="EL904" s="35"/>
      <c r="EM904" s="35"/>
      <c r="EN904" s="35"/>
      <c r="ET904" s="35"/>
      <c r="EU904" s="35"/>
      <c r="EV904" s="35"/>
    </row>
    <row r="905" spans="14:152" s="29" customFormat="1" ht="13.5" x14ac:dyDescent="0.3">
      <c r="N905" s="35">
        <v>2.3600000000000001E-9</v>
      </c>
      <c r="O905" s="35">
        <v>4.1000276618799996</v>
      </c>
      <c r="P905" s="35">
        <v>6467.9257579615996</v>
      </c>
      <c r="Q905" s="29">
        <f t="shared" si="380"/>
        <v>-1.6368619757242579E-9</v>
      </c>
      <c r="R905" s="29">
        <f t="shared" si="381"/>
        <v>-1.6351943567563595E-9</v>
      </c>
      <c r="S905" s="29">
        <f t="shared" si="382"/>
        <v>-1.6351943625498167E-9</v>
      </c>
      <c r="T905" s="29">
        <f t="shared" si="383"/>
        <v>-1.6351943625498167E-9</v>
      </c>
      <c r="V905" s="35"/>
      <c r="W905" s="35"/>
      <c r="X905" s="35"/>
      <c r="AD905" s="35"/>
      <c r="AE905" s="35"/>
      <c r="AF905" s="35"/>
      <c r="AL905" s="35"/>
      <c r="AM905" s="35"/>
      <c r="AN905" s="35"/>
      <c r="AT905" s="35"/>
      <c r="AU905" s="35"/>
      <c r="AV905" s="35"/>
      <c r="BB905" s="35"/>
      <c r="BC905" s="35"/>
      <c r="BD905" s="35"/>
      <c r="BJ905" s="35"/>
      <c r="BK905" s="35"/>
      <c r="BL905" s="35"/>
      <c r="BR905" s="35"/>
      <c r="BS905" s="35"/>
      <c r="BT905" s="35"/>
      <c r="BZ905" s="35"/>
      <c r="CA905" s="35"/>
      <c r="CB905" s="35"/>
      <c r="CH905" s="35"/>
      <c r="CI905" s="35"/>
      <c r="CJ905" s="35"/>
      <c r="CP905" s="35"/>
      <c r="CQ905" s="35"/>
      <c r="CR905" s="35"/>
      <c r="CX905" s="35"/>
      <c r="CY905" s="35"/>
      <c r="CZ905" s="35"/>
      <c r="DF905" s="35">
        <v>1.3750000000000001E-8</v>
      </c>
      <c r="DG905" s="35">
        <v>0.16983286236</v>
      </c>
      <c r="DH905" s="35">
        <v>346.39996633729999</v>
      </c>
      <c r="DI905" s="29">
        <f t="shared" si="384"/>
        <v>1.21504030133293E-8</v>
      </c>
      <c r="DJ905" s="29">
        <f t="shared" si="385"/>
        <v>1.2150065014906197E-8</v>
      </c>
      <c r="DK905" s="29">
        <f t="shared" si="386"/>
        <v>1.2150065016079945E-8</v>
      </c>
      <c r="DL905" s="29">
        <f t="shared" si="387"/>
        <v>1.2150065016079945E-8</v>
      </c>
      <c r="DN905" s="35"/>
      <c r="DO905" s="35"/>
      <c r="DP905" s="35"/>
      <c r="DV905" s="35"/>
      <c r="DW905" s="35"/>
      <c r="DX905" s="35"/>
      <c r="ED905" s="35"/>
      <c r="EE905" s="35"/>
      <c r="EF905" s="35"/>
      <c r="EL905" s="35"/>
      <c r="EM905" s="35"/>
      <c r="EN905" s="35"/>
      <c r="ET905" s="35"/>
      <c r="EU905" s="35"/>
      <c r="EV905" s="35"/>
    </row>
    <row r="906" spans="14:152" s="29" customFormat="1" ht="13.5" x14ac:dyDescent="0.3">
      <c r="N906" s="35">
        <v>2.4899999999999999E-9</v>
      </c>
      <c r="O906" s="35">
        <v>1.9776795686099999</v>
      </c>
      <c r="P906" s="35">
        <v>589.49471013489995</v>
      </c>
      <c r="Q906" s="29">
        <f t="shared" si="380"/>
        <v>1.3155084238438772E-9</v>
      </c>
      <c r="R906" s="29">
        <f t="shared" si="381"/>
        <v>1.3153195029278151E-9</v>
      </c>
      <c r="S906" s="29">
        <f t="shared" si="382"/>
        <v>1.3153195035838566E-9</v>
      </c>
      <c r="T906" s="29">
        <f t="shared" si="383"/>
        <v>1.3153195035838566E-9</v>
      </c>
      <c r="V906" s="35"/>
      <c r="W906" s="35"/>
      <c r="X906" s="35"/>
      <c r="AD906" s="35"/>
      <c r="AE906" s="35"/>
      <c r="AF906" s="35"/>
      <c r="AL906" s="35"/>
      <c r="AM906" s="35"/>
      <c r="AN906" s="35"/>
      <c r="AT906" s="35"/>
      <c r="AU906" s="35"/>
      <c r="AV906" s="35"/>
      <c r="BB906" s="35"/>
      <c r="BC906" s="35"/>
      <c r="BD906" s="35"/>
      <c r="BJ906" s="35"/>
      <c r="BK906" s="35"/>
      <c r="BL906" s="35"/>
      <c r="BR906" s="35"/>
      <c r="BS906" s="35"/>
      <c r="BT906" s="35"/>
      <c r="BZ906" s="35"/>
      <c r="CA906" s="35"/>
      <c r="CB906" s="35"/>
      <c r="CH906" s="35"/>
      <c r="CI906" s="35"/>
      <c r="CJ906" s="35"/>
      <c r="CP906" s="35"/>
      <c r="CQ906" s="35"/>
      <c r="CR906" s="35"/>
      <c r="CX906" s="35"/>
      <c r="CY906" s="35"/>
      <c r="CZ906" s="35"/>
      <c r="DF906" s="35">
        <v>1.5250000000000001E-8</v>
      </c>
      <c r="DG906" s="35">
        <v>2.4024483191099999</v>
      </c>
      <c r="DH906" s="35">
        <v>419.4364597654</v>
      </c>
      <c r="DI906" s="29">
        <f t="shared" si="384"/>
        <v>-1.4915332031570124E-8</v>
      </c>
      <c r="DJ906" s="29">
        <f t="shared" si="385"/>
        <v>-1.491512998621354E-8</v>
      </c>
      <c r="DK906" s="29">
        <f t="shared" si="386"/>
        <v>-1.4915129986915247E-8</v>
      </c>
      <c r="DL906" s="29">
        <f t="shared" si="387"/>
        <v>-1.4915129986915247E-8</v>
      </c>
      <c r="DN906" s="35"/>
      <c r="DO906" s="35"/>
      <c r="DP906" s="35"/>
      <c r="DV906" s="35"/>
      <c r="DW906" s="35"/>
      <c r="DX906" s="35"/>
      <c r="ED906" s="35"/>
      <c r="EE906" s="35"/>
      <c r="EF906" s="35"/>
      <c r="EL906" s="35"/>
      <c r="EM906" s="35"/>
      <c r="EN906" s="35"/>
      <c r="ET906" s="35"/>
      <c r="EU906" s="35"/>
      <c r="EV906" s="35"/>
    </row>
    <row r="907" spans="14:152" s="29" customFormat="1" ht="13.5" x14ac:dyDescent="0.3">
      <c r="N907" s="35">
        <v>2.2600000000000001E-9</v>
      </c>
      <c r="O907" s="35">
        <v>1.6030823031799999</v>
      </c>
      <c r="P907" s="35">
        <v>316.27999507200002</v>
      </c>
      <c r="Q907" s="29">
        <f t="shared" si="380"/>
        <v>2.0281955741053085E-9</v>
      </c>
      <c r="R907" s="29">
        <f t="shared" si="381"/>
        <v>2.0282433716357508E-9</v>
      </c>
      <c r="S907" s="29">
        <f t="shared" si="382"/>
        <v>2.0282433714697833E-9</v>
      </c>
      <c r="T907" s="29">
        <f t="shared" si="383"/>
        <v>2.0282433714697833E-9</v>
      </c>
      <c r="V907" s="35"/>
      <c r="W907" s="35"/>
      <c r="X907" s="35"/>
      <c r="AD907" s="35"/>
      <c r="AE907" s="35"/>
      <c r="AF907" s="35"/>
      <c r="AL907" s="35"/>
      <c r="AM907" s="35"/>
      <c r="AN907" s="35"/>
      <c r="AT907" s="35"/>
      <c r="AU907" s="35"/>
      <c r="AV907" s="35"/>
      <c r="BB907" s="35"/>
      <c r="BC907" s="35"/>
      <c r="BD907" s="35"/>
      <c r="BJ907" s="35"/>
      <c r="BK907" s="35"/>
      <c r="BL907" s="35"/>
      <c r="BR907" s="35"/>
      <c r="BS907" s="35"/>
      <c r="BT907" s="35"/>
      <c r="BZ907" s="35"/>
      <c r="CA907" s="35"/>
      <c r="CB907" s="35"/>
      <c r="CH907" s="35"/>
      <c r="CI907" s="35"/>
      <c r="CJ907" s="35"/>
      <c r="CP907" s="35"/>
      <c r="CQ907" s="35"/>
      <c r="CR907" s="35"/>
      <c r="CX907" s="35"/>
      <c r="CY907" s="35"/>
      <c r="CZ907" s="35"/>
      <c r="DF907" s="35">
        <v>1.359E-8</v>
      </c>
      <c r="DG907" s="35">
        <v>2.6866851602700002</v>
      </c>
      <c r="DH907" s="35">
        <v>310.76279536409999</v>
      </c>
      <c r="DI907" s="29">
        <f t="shared" si="384"/>
        <v>1.625804973307006E-9</v>
      </c>
      <c r="DJ907" s="29">
        <f t="shared" si="385"/>
        <v>1.6264405584769467E-9</v>
      </c>
      <c r="DK907" s="29">
        <f t="shared" si="386"/>
        <v>1.6264405562699047E-9</v>
      </c>
      <c r="DL907" s="29">
        <f t="shared" si="387"/>
        <v>1.6264405562699047E-9</v>
      </c>
      <c r="DN907" s="35"/>
      <c r="DO907" s="35"/>
      <c r="DP907" s="35"/>
      <c r="DV907" s="35"/>
      <c r="DW907" s="35"/>
      <c r="DX907" s="35"/>
      <c r="ED907" s="35"/>
      <c r="EE907" s="35"/>
      <c r="EF907" s="35"/>
      <c r="EL907" s="35"/>
      <c r="EM907" s="35"/>
      <c r="EN907" s="35"/>
      <c r="ET907" s="35"/>
      <c r="EU907" s="35"/>
      <c r="EV907" s="35"/>
    </row>
    <row r="908" spans="14:152" s="29" customFormat="1" ht="13.5" x14ac:dyDescent="0.3">
      <c r="N908" s="35">
        <v>2.86E-9</v>
      </c>
      <c r="O908" s="35">
        <v>6.1051323473599997</v>
      </c>
      <c r="P908" s="35">
        <v>484.70501488690002</v>
      </c>
      <c r="Q908" s="29">
        <f t="shared" si="380"/>
        <v>4.5425649850274075E-10</v>
      </c>
      <c r="R908" s="29">
        <f t="shared" si="381"/>
        <v>4.5446396569293084E-10</v>
      </c>
      <c r="S908" s="29">
        <f t="shared" si="382"/>
        <v>4.5446396497251225E-10</v>
      </c>
      <c r="T908" s="29">
        <f t="shared" si="383"/>
        <v>4.5446396497251225E-10</v>
      </c>
      <c r="V908" s="35"/>
      <c r="W908" s="35"/>
      <c r="X908" s="35"/>
      <c r="AD908" s="35"/>
      <c r="AE908" s="35"/>
      <c r="AF908" s="35"/>
      <c r="AL908" s="35"/>
      <c r="AM908" s="35"/>
      <c r="AN908" s="35"/>
      <c r="AT908" s="35"/>
      <c r="AU908" s="35"/>
      <c r="AV908" s="35"/>
      <c r="BB908" s="35"/>
      <c r="BC908" s="35"/>
      <c r="BD908" s="35"/>
      <c r="BJ908" s="35"/>
      <c r="BK908" s="35"/>
      <c r="BL908" s="35"/>
      <c r="BR908" s="35"/>
      <c r="BS908" s="35"/>
      <c r="BT908" s="35"/>
      <c r="BZ908" s="35"/>
      <c r="CA908" s="35"/>
      <c r="CB908" s="35"/>
      <c r="CH908" s="35"/>
      <c r="CI908" s="35"/>
      <c r="CJ908" s="35"/>
      <c r="CP908" s="35"/>
      <c r="CQ908" s="35"/>
      <c r="CR908" s="35"/>
      <c r="CX908" s="35"/>
      <c r="CY908" s="35"/>
      <c r="CZ908" s="35"/>
      <c r="DF908" s="35">
        <v>1.3960000000000001E-8</v>
      </c>
      <c r="DG908" s="35">
        <v>3.6705539794000002</v>
      </c>
      <c r="DH908" s="35">
        <v>253.45912050530001</v>
      </c>
      <c r="DI908" s="29">
        <f t="shared" si="384"/>
        <v>9.3143259112581031E-10</v>
      </c>
      <c r="DJ908" s="29">
        <f t="shared" si="385"/>
        <v>9.3196774749418511E-10</v>
      </c>
      <c r="DK908" s="29">
        <f t="shared" si="386"/>
        <v>9.3196774563587816E-10</v>
      </c>
      <c r="DL908" s="29">
        <f t="shared" si="387"/>
        <v>9.3196774563587816E-10</v>
      </c>
      <c r="DN908" s="35"/>
      <c r="DO908" s="35"/>
      <c r="DP908" s="35"/>
      <c r="DV908" s="35"/>
      <c r="DW908" s="35"/>
      <c r="DX908" s="35"/>
      <c r="ED908" s="35"/>
      <c r="EE908" s="35"/>
      <c r="EF908" s="35"/>
      <c r="EL908" s="35"/>
      <c r="EM908" s="35"/>
      <c r="EN908" s="35"/>
      <c r="ET908" s="35"/>
      <c r="EU908" s="35"/>
      <c r="EV908" s="35"/>
    </row>
    <row r="909" spans="14:152" s="29" customFormat="1" ht="13.5" x14ac:dyDescent="0.3">
      <c r="N909" s="35">
        <v>2.9899999999999998E-9</v>
      </c>
      <c r="O909" s="35">
        <v>3.7174132897700001</v>
      </c>
      <c r="P909" s="35">
        <v>1123.1178284926</v>
      </c>
      <c r="Q909" s="29">
        <f t="shared" si="380"/>
        <v>-2.9884526544815897E-9</v>
      </c>
      <c r="R909" s="29">
        <f t="shared" si="381"/>
        <v>-2.9884362365939369E-9</v>
      </c>
      <c r="S909" s="29">
        <f t="shared" si="382"/>
        <v>-2.9884362366510979E-9</v>
      </c>
      <c r="T909" s="29">
        <f t="shared" si="383"/>
        <v>-2.9884362366510979E-9</v>
      </c>
      <c r="V909" s="35"/>
      <c r="W909" s="35"/>
      <c r="X909" s="35"/>
      <c r="AD909" s="35"/>
      <c r="AE909" s="35"/>
      <c r="AF909" s="35"/>
      <c r="AL909" s="35"/>
      <c r="AM909" s="35"/>
      <c r="AN909" s="35"/>
      <c r="AT909" s="35"/>
      <c r="AU909" s="35"/>
      <c r="AV909" s="35"/>
      <c r="BB909" s="35"/>
      <c r="BC909" s="35"/>
      <c r="BD909" s="35"/>
      <c r="BJ909" s="35"/>
      <c r="BK909" s="35"/>
      <c r="BL909" s="35"/>
      <c r="BR909" s="35"/>
      <c r="BS909" s="35"/>
      <c r="BT909" s="35"/>
      <c r="BZ909" s="35"/>
      <c r="CA909" s="35"/>
      <c r="CB909" s="35"/>
      <c r="CH909" s="35"/>
      <c r="CI909" s="35"/>
      <c r="CJ909" s="35"/>
      <c r="CP909" s="35"/>
      <c r="CQ909" s="35"/>
      <c r="CR909" s="35"/>
      <c r="CX909" s="35"/>
      <c r="CY909" s="35"/>
      <c r="CZ909" s="35"/>
      <c r="DF909" s="35">
        <v>1.454E-8</v>
      </c>
      <c r="DG909" s="35">
        <v>5.4935626244</v>
      </c>
      <c r="DH909" s="35">
        <v>504.56118318099999</v>
      </c>
      <c r="DI909" s="29">
        <f t="shared" si="384"/>
        <v>6.3057273474585325E-9</v>
      </c>
      <c r="DJ909" s="29">
        <f t="shared" si="385"/>
        <v>6.3067293844417042E-9</v>
      </c>
      <c r="DK909" s="29">
        <f t="shared" si="386"/>
        <v>6.3067293809622467E-9</v>
      </c>
      <c r="DL909" s="29">
        <f t="shared" si="387"/>
        <v>6.3067293809622467E-9</v>
      </c>
      <c r="DN909" s="35"/>
      <c r="DO909" s="35"/>
      <c r="DP909" s="35"/>
      <c r="DV909" s="35"/>
      <c r="DW909" s="35"/>
      <c r="DX909" s="35"/>
      <c r="ED909" s="35"/>
      <c r="EE909" s="35"/>
      <c r="EF909" s="35"/>
      <c r="EL909" s="35"/>
      <c r="EM909" s="35"/>
      <c r="EN909" s="35"/>
      <c r="ET909" s="35"/>
      <c r="EU909" s="35"/>
      <c r="EV909" s="35"/>
    </row>
    <row r="910" spans="14:152" s="29" customFormat="1" ht="13.5" x14ac:dyDescent="0.3">
      <c r="N910" s="35">
        <v>2.6299999999999998E-9</v>
      </c>
      <c r="O910" s="35">
        <v>1.8550247534099999</v>
      </c>
      <c r="P910" s="35">
        <v>608.87779767699999</v>
      </c>
      <c r="Q910" s="29">
        <f t="shared" si="380"/>
        <v>1.7903608203022182E-9</v>
      </c>
      <c r="R910" s="29">
        <f t="shared" si="381"/>
        <v>1.7901830002509855E-9</v>
      </c>
      <c r="S910" s="29">
        <f t="shared" si="382"/>
        <v>1.7901830008684853E-9</v>
      </c>
      <c r="T910" s="29">
        <f t="shared" si="383"/>
        <v>1.7901830008684853E-9</v>
      </c>
      <c r="V910" s="35"/>
      <c r="W910" s="35"/>
      <c r="X910" s="35"/>
      <c r="AD910" s="35"/>
      <c r="AE910" s="35"/>
      <c r="AF910" s="35"/>
      <c r="AL910" s="35"/>
      <c r="AM910" s="35"/>
      <c r="AN910" s="35"/>
      <c r="AT910" s="35"/>
      <c r="AU910" s="35"/>
      <c r="AV910" s="35"/>
      <c r="BB910" s="35"/>
      <c r="BC910" s="35"/>
      <c r="BD910" s="35"/>
      <c r="BJ910" s="35"/>
      <c r="BK910" s="35"/>
      <c r="BL910" s="35"/>
      <c r="BR910" s="35"/>
      <c r="BS910" s="35"/>
      <c r="BT910" s="35"/>
      <c r="BZ910" s="35"/>
      <c r="CA910" s="35"/>
      <c r="CB910" s="35"/>
      <c r="CH910" s="35"/>
      <c r="CI910" s="35"/>
      <c r="CJ910" s="35"/>
      <c r="CP910" s="35"/>
      <c r="CQ910" s="35"/>
      <c r="CR910" s="35"/>
      <c r="CX910" s="35"/>
      <c r="CY910" s="35"/>
      <c r="CZ910" s="35"/>
      <c r="DF910" s="35">
        <v>1.8130000000000001E-8</v>
      </c>
      <c r="DG910" s="35">
        <v>0.21882066859999999</v>
      </c>
      <c r="DH910" s="35">
        <v>263.70167161709998</v>
      </c>
      <c r="DI910" s="29">
        <f t="shared" si="384"/>
        <v>-3.7891892438752561E-9</v>
      </c>
      <c r="DJ910" s="29">
        <f t="shared" si="385"/>
        <v>-3.7898979511379558E-9</v>
      </c>
      <c r="DK910" s="29">
        <f t="shared" si="386"/>
        <v>-3.7898979486770115E-9</v>
      </c>
      <c r="DL910" s="29">
        <f t="shared" si="387"/>
        <v>-3.7898979486770115E-9</v>
      </c>
      <c r="DN910" s="35"/>
      <c r="DO910" s="35"/>
      <c r="DP910" s="35"/>
      <c r="DV910" s="35"/>
      <c r="DW910" s="35"/>
      <c r="DX910" s="35"/>
      <c r="ED910" s="35"/>
      <c r="EE910" s="35"/>
      <c r="EF910" s="35"/>
      <c r="EL910" s="35"/>
      <c r="EM910" s="35"/>
      <c r="EN910" s="35"/>
      <c r="ET910" s="35"/>
      <c r="EU910" s="35"/>
      <c r="EV910" s="35"/>
    </row>
    <row r="911" spans="14:152" s="29" customFormat="1" ht="13.5" x14ac:dyDescent="0.3">
      <c r="N911" s="35">
        <v>2.1999999999999998E-9</v>
      </c>
      <c r="O911" s="35">
        <v>0.94624116594999996</v>
      </c>
      <c r="P911" s="35">
        <v>316.50374424120002</v>
      </c>
      <c r="Q911" s="29">
        <f t="shared" si="380"/>
        <v>2.1577388185066608E-9</v>
      </c>
      <c r="R911" s="29">
        <f t="shared" si="381"/>
        <v>2.1577182269391787E-9</v>
      </c>
      <c r="S911" s="29">
        <f t="shared" si="382"/>
        <v>2.1577182270106909E-9</v>
      </c>
      <c r="T911" s="29">
        <f t="shared" si="383"/>
        <v>2.1577182270106909E-9</v>
      </c>
      <c r="V911" s="35"/>
      <c r="W911" s="35"/>
      <c r="X911" s="35"/>
      <c r="AD911" s="35"/>
      <c r="AE911" s="35"/>
      <c r="AF911" s="35"/>
      <c r="AL911" s="35"/>
      <c r="AM911" s="35"/>
      <c r="AN911" s="35"/>
      <c r="AT911" s="35"/>
      <c r="AU911" s="35"/>
      <c r="AV911" s="35"/>
      <c r="BB911" s="35"/>
      <c r="BC911" s="35"/>
      <c r="BD911" s="35"/>
      <c r="BJ911" s="35"/>
      <c r="BK911" s="35"/>
      <c r="BL911" s="35"/>
      <c r="BR911" s="35"/>
      <c r="BS911" s="35"/>
      <c r="BT911" s="35"/>
      <c r="BZ911" s="35"/>
      <c r="CA911" s="35"/>
      <c r="CB911" s="35"/>
      <c r="CH911" s="35"/>
      <c r="CI911" s="35"/>
      <c r="CJ911" s="35"/>
      <c r="CP911" s="35"/>
      <c r="CQ911" s="35"/>
      <c r="CR911" s="35"/>
      <c r="CX911" s="35"/>
      <c r="CY911" s="35"/>
      <c r="CZ911" s="35"/>
      <c r="DF911" s="35">
        <v>1.33E-8</v>
      </c>
      <c r="DG911" s="35">
        <v>3.0173605971600002</v>
      </c>
      <c r="DH911" s="35">
        <v>254.14044406150001</v>
      </c>
      <c r="DI911" s="29">
        <f t="shared" si="384"/>
        <v>8.6582742652436593E-9</v>
      </c>
      <c r="DJ911" s="29">
        <f t="shared" si="385"/>
        <v>8.6586631869753036E-9</v>
      </c>
      <c r="DK911" s="29">
        <f t="shared" si="386"/>
        <v>8.6586631856248187E-9</v>
      </c>
      <c r="DL911" s="29">
        <f t="shared" si="387"/>
        <v>8.6586631856248187E-9</v>
      </c>
      <c r="DN911" s="35"/>
      <c r="DO911" s="35"/>
      <c r="DP911" s="35"/>
      <c r="DV911" s="35"/>
      <c r="DW911" s="35"/>
      <c r="DX911" s="35"/>
      <c r="ED911" s="35"/>
      <c r="EE911" s="35"/>
      <c r="EF911" s="35"/>
      <c r="EL911" s="35"/>
      <c r="EM911" s="35"/>
      <c r="EN911" s="35"/>
      <c r="ET911" s="35"/>
      <c r="EU911" s="35"/>
      <c r="EV911" s="35"/>
    </row>
    <row r="912" spans="14:152" s="29" customFormat="1" ht="13.5" x14ac:dyDescent="0.3">
      <c r="N912" s="35">
        <v>2.9199999999999998E-9</v>
      </c>
      <c r="O912" s="35">
        <v>3.1209951397600002</v>
      </c>
      <c r="P912" s="35">
        <v>47.694263193399998</v>
      </c>
      <c r="Q912" s="29">
        <f t="shared" si="380"/>
        <v>-2.128457496465597E-9</v>
      </c>
      <c r="R912" s="29">
        <f t="shared" si="381"/>
        <v>-2.1284719487901148E-9</v>
      </c>
      <c r="S912" s="29">
        <f t="shared" si="382"/>
        <v>-2.1284719487399301E-9</v>
      </c>
      <c r="T912" s="29">
        <f t="shared" si="383"/>
        <v>-2.1284719487399301E-9</v>
      </c>
      <c r="V912" s="35"/>
      <c r="W912" s="35"/>
      <c r="X912" s="35"/>
      <c r="AD912" s="35"/>
      <c r="AE912" s="35"/>
      <c r="AF912" s="35"/>
      <c r="AL912" s="35"/>
      <c r="AM912" s="35"/>
      <c r="AN912" s="35"/>
      <c r="AT912" s="35"/>
      <c r="AU912" s="35"/>
      <c r="AV912" s="35"/>
      <c r="BB912" s="35"/>
      <c r="BC912" s="35"/>
      <c r="BD912" s="35"/>
      <c r="BJ912" s="35"/>
      <c r="BK912" s="35"/>
      <c r="BL912" s="35"/>
      <c r="BR912" s="35"/>
      <c r="BS912" s="35"/>
      <c r="BT912" s="35"/>
      <c r="BZ912" s="35"/>
      <c r="CA912" s="35"/>
      <c r="CB912" s="35"/>
      <c r="CH912" s="35"/>
      <c r="CI912" s="35"/>
      <c r="CJ912" s="35"/>
      <c r="CP912" s="35"/>
      <c r="CQ912" s="35"/>
      <c r="CR912" s="35"/>
      <c r="CX912" s="35"/>
      <c r="CY912" s="35"/>
      <c r="CZ912" s="35"/>
      <c r="DF912" s="35">
        <v>1.4979999999999999E-8</v>
      </c>
      <c r="DG912" s="35">
        <v>0.17578085902999999</v>
      </c>
      <c r="DH912" s="35">
        <v>155.78297225809999</v>
      </c>
      <c r="DI912" s="29">
        <f t="shared" si="384"/>
        <v>-1.3581116468670129E-8</v>
      </c>
      <c r="DJ912" s="29">
        <f t="shared" si="385"/>
        <v>-1.3580967200870054E-8</v>
      </c>
      <c r="DK912" s="29">
        <f t="shared" si="386"/>
        <v>-1.3580967201388395E-8</v>
      </c>
      <c r="DL912" s="29">
        <f t="shared" si="387"/>
        <v>-1.3580967201388395E-8</v>
      </c>
      <c r="DN912" s="35"/>
      <c r="DO912" s="35"/>
      <c r="DP912" s="35"/>
      <c r="DV912" s="35"/>
      <c r="DW912" s="35"/>
      <c r="DX912" s="35"/>
      <c r="ED912" s="35"/>
      <c r="EE912" s="35"/>
      <c r="EF912" s="35"/>
      <c r="EL912" s="35"/>
      <c r="EM912" s="35"/>
      <c r="EN912" s="35"/>
      <c r="ET912" s="35"/>
      <c r="EU912" s="35"/>
      <c r="EV912" s="35"/>
    </row>
    <row r="913" spans="14:152" s="29" customFormat="1" ht="13.5" x14ac:dyDescent="0.3">
      <c r="N913" s="35">
        <v>2.1700000000000002E-9</v>
      </c>
      <c r="O913" s="35">
        <v>4.9301039432299998</v>
      </c>
      <c r="P913" s="35">
        <v>281.17959532560002</v>
      </c>
      <c r="Q913" s="29">
        <f t="shared" si="380"/>
        <v>-2.1643440903220076E-9</v>
      </c>
      <c r="R913" s="29">
        <f t="shared" si="381"/>
        <v>-2.164350761853306E-9</v>
      </c>
      <c r="S913" s="29">
        <f t="shared" si="382"/>
        <v>-2.1643507618301462E-9</v>
      </c>
      <c r="T913" s="29">
        <f t="shared" si="383"/>
        <v>-2.1643507618301462E-9</v>
      </c>
      <c r="V913" s="35"/>
      <c r="W913" s="35"/>
      <c r="X913" s="35"/>
      <c r="AD913" s="35"/>
      <c r="AE913" s="35"/>
      <c r="AF913" s="35"/>
      <c r="AL913" s="35"/>
      <c r="AM913" s="35"/>
      <c r="AN913" s="35"/>
      <c r="AT913" s="35"/>
      <c r="AU913" s="35"/>
      <c r="AV913" s="35"/>
      <c r="BB913" s="35"/>
      <c r="BC913" s="35"/>
      <c r="BD913" s="35"/>
      <c r="BJ913" s="35"/>
      <c r="BK913" s="35"/>
      <c r="BL913" s="35"/>
      <c r="BR913" s="35"/>
      <c r="BS913" s="35"/>
      <c r="BT913" s="35"/>
      <c r="BZ913" s="35"/>
      <c r="CA913" s="35"/>
      <c r="CB913" s="35"/>
      <c r="CH913" s="35"/>
      <c r="CI913" s="35"/>
      <c r="CJ913" s="35"/>
      <c r="CP913" s="35"/>
      <c r="CQ913" s="35"/>
      <c r="CR913" s="35"/>
      <c r="CX913" s="35"/>
      <c r="CY913" s="35"/>
      <c r="CZ913" s="35"/>
      <c r="DF913" s="35">
        <v>1.5090000000000001E-8</v>
      </c>
      <c r="DG913" s="35">
        <v>5.13129901759</v>
      </c>
      <c r="DH913" s="35">
        <v>768.85355562910001</v>
      </c>
      <c r="DI913" s="29">
        <f t="shared" si="384"/>
        <v>5.0348585878621458E-9</v>
      </c>
      <c r="DJ913" s="29">
        <f t="shared" si="385"/>
        <v>5.0332006438760591E-9</v>
      </c>
      <c r="DK913" s="29">
        <f t="shared" si="386"/>
        <v>5.0332006496333172E-9</v>
      </c>
      <c r="DL913" s="29">
        <f t="shared" si="387"/>
        <v>5.0332006496333172E-9</v>
      </c>
      <c r="DN913" s="35"/>
      <c r="DO913" s="35"/>
      <c r="DP913" s="35"/>
      <c r="DV913" s="35"/>
      <c r="DW913" s="35"/>
      <c r="DX913" s="35"/>
      <c r="ED913" s="35"/>
      <c r="EE913" s="35"/>
      <c r="EF913" s="35"/>
      <c r="EL913" s="35"/>
      <c r="EM913" s="35"/>
      <c r="EN913" s="35"/>
      <c r="ET913" s="35"/>
      <c r="EU913" s="35"/>
      <c r="EV913" s="35"/>
    </row>
    <row r="914" spans="14:152" s="29" customFormat="1" ht="13.5" x14ac:dyDescent="0.3">
      <c r="N914" s="35">
        <v>2.9499999999999999E-9</v>
      </c>
      <c r="O914" s="35">
        <v>3.18346450625</v>
      </c>
      <c r="P914" s="35">
        <v>1050.9963588011999</v>
      </c>
      <c r="Q914" s="29">
        <f t="shared" si="380"/>
        <v>4.8953372951099557E-10</v>
      </c>
      <c r="R914" s="29">
        <f t="shared" si="381"/>
        <v>4.8999718778778409E-10</v>
      </c>
      <c r="S914" s="29">
        <f t="shared" si="382"/>
        <v>4.8999718617846161E-10</v>
      </c>
      <c r="T914" s="29">
        <f t="shared" si="383"/>
        <v>4.8999718617846161E-10</v>
      </c>
      <c r="V914" s="35"/>
      <c r="W914" s="35"/>
      <c r="X914" s="35"/>
      <c r="AD914" s="35"/>
      <c r="AE914" s="35"/>
      <c r="AF914" s="35"/>
      <c r="AL914" s="35"/>
      <c r="AM914" s="35"/>
      <c r="AN914" s="35"/>
      <c r="AT914" s="35"/>
      <c r="AU914" s="35"/>
      <c r="AV914" s="35"/>
      <c r="BB914" s="35"/>
      <c r="BC914" s="35"/>
      <c r="BD914" s="35"/>
      <c r="BJ914" s="35"/>
      <c r="BK914" s="35"/>
      <c r="BL914" s="35"/>
      <c r="BR914" s="35"/>
      <c r="BS914" s="35"/>
      <c r="BT914" s="35"/>
      <c r="BZ914" s="35"/>
      <c r="CA914" s="35"/>
      <c r="CB914" s="35"/>
      <c r="CH914" s="35"/>
      <c r="CI914" s="35"/>
      <c r="CJ914" s="35"/>
      <c r="CP914" s="35"/>
      <c r="CQ914" s="35"/>
      <c r="CR914" s="35"/>
      <c r="CX914" s="35"/>
      <c r="CY914" s="35"/>
      <c r="CZ914" s="35"/>
      <c r="DF914" s="35">
        <v>1.55E-8</v>
      </c>
      <c r="DG914" s="35">
        <v>1.44225397189</v>
      </c>
      <c r="DH914" s="35">
        <v>1894.4190646765001</v>
      </c>
      <c r="DI914" s="29">
        <f t="shared" si="384"/>
        <v>1.0851274458036491E-8</v>
      </c>
      <c r="DJ914" s="29">
        <f t="shared" si="385"/>
        <v>1.0854452352237891E-8</v>
      </c>
      <c r="DK914" s="29">
        <f t="shared" si="386"/>
        <v>1.0854452341204293E-8</v>
      </c>
      <c r="DL914" s="29">
        <f t="shared" si="387"/>
        <v>1.0854452341204293E-8</v>
      </c>
      <c r="DN914" s="35"/>
      <c r="DO914" s="35"/>
      <c r="DP914" s="35"/>
      <c r="DV914" s="35"/>
      <c r="DW914" s="35"/>
      <c r="DX914" s="35"/>
      <c r="ED914" s="35"/>
      <c r="EE914" s="35"/>
      <c r="EF914" s="35"/>
      <c r="EL914" s="35"/>
      <c r="EM914" s="35"/>
      <c r="EN914" s="35"/>
      <c r="ET914" s="35"/>
      <c r="EU914" s="35"/>
      <c r="EV914" s="35"/>
    </row>
    <row r="915" spans="14:152" s="29" customFormat="1" ht="13.5" x14ac:dyDescent="0.3">
      <c r="N915" s="35">
        <v>2.4800000000000001E-9</v>
      </c>
      <c r="O915" s="35">
        <v>5.4852331024899996</v>
      </c>
      <c r="P915" s="35">
        <v>638.93407846749994</v>
      </c>
      <c r="Q915" s="29">
        <f t="shared" si="380"/>
        <v>-2.4503564786527153E-9</v>
      </c>
      <c r="R915" s="29">
        <f t="shared" si="381"/>
        <v>-2.4503934940186319E-9</v>
      </c>
      <c r="S915" s="29">
        <f t="shared" si="382"/>
        <v>-2.4503934938901368E-9</v>
      </c>
      <c r="T915" s="29">
        <f t="shared" si="383"/>
        <v>-2.4503934938901368E-9</v>
      </c>
      <c r="V915" s="35"/>
      <c r="W915" s="35"/>
      <c r="X915" s="35"/>
      <c r="AD915" s="35"/>
      <c r="AE915" s="35"/>
      <c r="AF915" s="35"/>
      <c r="AL915" s="35"/>
      <c r="AM915" s="35"/>
      <c r="AN915" s="35"/>
      <c r="AT915" s="35"/>
      <c r="AU915" s="35"/>
      <c r="AV915" s="35"/>
      <c r="BB915" s="35"/>
      <c r="BC915" s="35"/>
      <c r="BD915" s="35"/>
      <c r="BJ915" s="35"/>
      <c r="BK915" s="35"/>
      <c r="BL915" s="35"/>
      <c r="BR915" s="35"/>
      <c r="BS915" s="35"/>
      <c r="BT915" s="35"/>
      <c r="BZ915" s="35"/>
      <c r="CA915" s="35"/>
      <c r="CB915" s="35"/>
      <c r="CH915" s="35"/>
      <c r="CI915" s="35"/>
      <c r="CJ915" s="35"/>
      <c r="CP915" s="35"/>
      <c r="CQ915" s="35"/>
      <c r="CR915" s="35"/>
      <c r="CX915" s="35"/>
      <c r="CY915" s="35"/>
      <c r="CZ915" s="35"/>
      <c r="DF915" s="35">
        <v>1.447E-8</v>
      </c>
      <c r="DG915" s="35">
        <v>1.4493380999400001</v>
      </c>
      <c r="DH915" s="35">
        <v>893.35640681929999</v>
      </c>
      <c r="DI915" s="29">
        <f t="shared" si="384"/>
        <v>-1.4015942585376589E-8</v>
      </c>
      <c r="DJ915" s="29">
        <f t="shared" si="385"/>
        <v>-1.4016429482919236E-8</v>
      </c>
      <c r="DK915" s="29">
        <f t="shared" si="386"/>
        <v>-1.4016429481228948E-8</v>
      </c>
      <c r="DL915" s="29">
        <f t="shared" si="387"/>
        <v>-1.4016429481228948E-8</v>
      </c>
      <c r="DN915" s="35"/>
      <c r="DO915" s="35"/>
      <c r="DP915" s="35"/>
      <c r="DV915" s="35"/>
      <c r="DW915" s="35"/>
      <c r="DX915" s="35"/>
      <c r="ED915" s="35"/>
      <c r="EE915" s="35"/>
      <c r="EF915" s="35"/>
      <c r="EL915" s="35"/>
      <c r="EM915" s="35"/>
      <c r="EN915" s="35"/>
      <c r="ET915" s="35"/>
      <c r="EU915" s="35"/>
      <c r="EV915" s="35"/>
    </row>
    <row r="916" spans="14:152" s="29" customFormat="1" ht="13.5" x14ac:dyDescent="0.3">
      <c r="N916" s="35">
        <v>2.76E-9</v>
      </c>
      <c r="O916" s="35">
        <v>1.09325899753</v>
      </c>
      <c r="P916" s="35">
        <v>544.5087599272</v>
      </c>
      <c r="Q916" s="29">
        <f t="shared" si="380"/>
        <v>-2.40562169889348E-9</v>
      </c>
      <c r="R916" s="29">
        <f t="shared" si="381"/>
        <v>-2.4057333658351283E-9</v>
      </c>
      <c r="S916" s="29">
        <f t="shared" si="382"/>
        <v>-2.4057333654473977E-9</v>
      </c>
      <c r="T916" s="29">
        <f t="shared" si="383"/>
        <v>-2.4057333654473977E-9</v>
      </c>
      <c r="V916" s="35"/>
      <c r="W916" s="35"/>
      <c r="X916" s="35"/>
      <c r="AD916" s="35"/>
      <c r="AE916" s="35"/>
      <c r="AF916" s="35"/>
      <c r="AL916" s="35"/>
      <c r="AM916" s="35"/>
      <c r="AN916" s="35"/>
      <c r="AT916" s="35"/>
      <c r="AU916" s="35"/>
      <c r="AV916" s="35"/>
      <c r="BB916" s="35"/>
      <c r="BC916" s="35"/>
      <c r="BD916" s="35"/>
      <c r="BJ916" s="35"/>
      <c r="BK916" s="35"/>
      <c r="BL916" s="35"/>
      <c r="BR916" s="35"/>
      <c r="BS916" s="35"/>
      <c r="BT916" s="35"/>
      <c r="BZ916" s="35"/>
      <c r="CA916" s="35"/>
      <c r="CB916" s="35"/>
      <c r="CH916" s="35"/>
      <c r="CI916" s="35"/>
      <c r="CJ916" s="35"/>
      <c r="CP916" s="35"/>
      <c r="CQ916" s="35"/>
      <c r="CR916" s="35"/>
      <c r="CX916" s="35"/>
      <c r="CY916" s="35"/>
      <c r="CZ916" s="35"/>
      <c r="DF916" s="35">
        <v>1.3060000000000001E-8</v>
      </c>
      <c r="DG916" s="35">
        <v>5.7642510175800004</v>
      </c>
      <c r="DH916" s="35">
        <v>714.67888488129995</v>
      </c>
      <c r="DI916" s="29">
        <f t="shared" si="384"/>
        <v>1.2158350387602821E-9</v>
      </c>
      <c r="DJ916" s="29">
        <f t="shared" si="385"/>
        <v>1.2144263245540452E-9</v>
      </c>
      <c r="DK916" s="29">
        <f t="shared" si="386"/>
        <v>1.2144263294457959E-9</v>
      </c>
      <c r="DL916" s="29">
        <f t="shared" si="387"/>
        <v>1.2144263294457959E-9</v>
      </c>
      <c r="DN916" s="35"/>
      <c r="DO916" s="35"/>
      <c r="DP916" s="35"/>
      <c r="DV916" s="35"/>
      <c r="DW916" s="35"/>
      <c r="DX916" s="35"/>
      <c r="ED916" s="35"/>
      <c r="EE916" s="35"/>
      <c r="EF916" s="35"/>
      <c r="EL916" s="35"/>
      <c r="EM916" s="35"/>
      <c r="EN916" s="35"/>
      <c r="ET916" s="35"/>
      <c r="EU916" s="35"/>
      <c r="EV916" s="35"/>
    </row>
    <row r="917" spans="14:152" s="29" customFormat="1" ht="13.5" x14ac:dyDescent="0.3">
      <c r="N917" s="35">
        <v>2.7900000000000001E-9</v>
      </c>
      <c r="O917" s="35">
        <v>2.6544612375900001</v>
      </c>
      <c r="P917" s="35">
        <v>134.11226285559999</v>
      </c>
      <c r="Q917" s="29">
        <f t="shared" si="380"/>
        <v>3.3485461324894702E-10</v>
      </c>
      <c r="R917" s="29">
        <f t="shared" si="381"/>
        <v>3.3479830405639286E-10</v>
      </c>
      <c r="S917" s="29">
        <f t="shared" si="382"/>
        <v>3.3479830425192745E-10</v>
      </c>
      <c r="T917" s="29">
        <f t="shared" si="383"/>
        <v>3.3479830425192745E-10</v>
      </c>
      <c r="V917" s="35"/>
      <c r="W917" s="35"/>
      <c r="X917" s="35"/>
      <c r="AD917" s="35"/>
      <c r="AE917" s="35"/>
      <c r="AF917" s="35"/>
      <c r="AL917" s="35"/>
      <c r="AM917" s="35"/>
      <c r="AN917" s="35"/>
      <c r="AT917" s="35"/>
      <c r="AU917" s="35"/>
      <c r="AV917" s="35"/>
      <c r="BB917" s="35"/>
      <c r="BC917" s="35"/>
      <c r="BD917" s="35"/>
      <c r="BJ917" s="35"/>
      <c r="BK917" s="35"/>
      <c r="BL917" s="35"/>
      <c r="BR917" s="35"/>
      <c r="BS917" s="35"/>
      <c r="BT917" s="35"/>
      <c r="BZ917" s="35"/>
      <c r="CA917" s="35"/>
      <c r="CB917" s="35"/>
      <c r="CH917" s="35"/>
      <c r="CI917" s="35"/>
      <c r="CJ917" s="35"/>
      <c r="CP917" s="35"/>
      <c r="CQ917" s="35"/>
      <c r="CR917" s="35"/>
      <c r="CX917" s="35"/>
      <c r="CY917" s="35"/>
      <c r="CZ917" s="35"/>
      <c r="DF917" s="35">
        <v>1.66E-8</v>
      </c>
      <c r="DG917" s="35">
        <v>1.34160526151</v>
      </c>
      <c r="DH917" s="35">
        <v>322.61164478009999</v>
      </c>
      <c r="DI917" s="29">
        <f t="shared" si="384"/>
        <v>1.5867172941868014E-8</v>
      </c>
      <c r="DJ917" s="29">
        <f t="shared" si="385"/>
        <v>1.5867411462109192E-8</v>
      </c>
      <c r="DK917" s="29">
        <f t="shared" si="386"/>
        <v>1.5867411461281005E-8</v>
      </c>
      <c r="DL917" s="29">
        <f t="shared" si="387"/>
        <v>1.5867411461281005E-8</v>
      </c>
      <c r="DN917" s="35"/>
      <c r="DO917" s="35"/>
      <c r="DP917" s="35"/>
      <c r="DV917" s="35"/>
      <c r="DW917" s="35"/>
      <c r="DX917" s="35"/>
      <c r="ED917" s="35"/>
      <c r="EE917" s="35"/>
      <c r="EF917" s="35"/>
      <c r="EL917" s="35"/>
      <c r="EM917" s="35"/>
      <c r="EN917" s="35"/>
      <c r="ET917" s="35"/>
      <c r="EU917" s="35"/>
      <c r="EV917" s="35"/>
    </row>
    <row r="918" spans="14:152" s="29" customFormat="1" ht="13.5" x14ac:dyDescent="0.3">
      <c r="N918" s="35">
        <v>2.4699999999999999E-9</v>
      </c>
      <c r="O918" s="35">
        <v>4.1728492735199998</v>
      </c>
      <c r="P918" s="35">
        <v>950.13881681630005</v>
      </c>
      <c r="Q918" s="29">
        <f t="shared" si="380"/>
        <v>1.7982405228246351E-9</v>
      </c>
      <c r="R918" s="29">
        <f t="shared" si="381"/>
        <v>1.7984843835989502E-9</v>
      </c>
      <c r="S918" s="29">
        <f t="shared" si="382"/>
        <v>1.798484382752221E-9</v>
      </c>
      <c r="T918" s="29">
        <f t="shared" si="383"/>
        <v>1.798484382752221E-9</v>
      </c>
      <c r="V918" s="35"/>
      <c r="W918" s="35"/>
      <c r="X918" s="35"/>
      <c r="AD918" s="35"/>
      <c r="AE918" s="35"/>
      <c r="AF918" s="35"/>
      <c r="AL918" s="35"/>
      <c r="AM918" s="35"/>
      <c r="AN918" s="35"/>
      <c r="AT918" s="35"/>
      <c r="AU918" s="35"/>
      <c r="AV918" s="35"/>
      <c r="BB918" s="35"/>
      <c r="BC918" s="35"/>
      <c r="BD918" s="35"/>
      <c r="BJ918" s="35"/>
      <c r="BK918" s="35"/>
      <c r="BL918" s="35"/>
      <c r="BR918" s="35"/>
      <c r="BS918" s="35"/>
      <c r="BT918" s="35"/>
      <c r="BZ918" s="35"/>
      <c r="CA918" s="35"/>
      <c r="CB918" s="35"/>
      <c r="CH918" s="35"/>
      <c r="CI918" s="35"/>
      <c r="CJ918" s="35"/>
      <c r="CP918" s="35"/>
      <c r="CQ918" s="35"/>
      <c r="CR918" s="35"/>
      <c r="CX918" s="35"/>
      <c r="CY918" s="35"/>
      <c r="CZ918" s="35"/>
      <c r="DF918" s="35">
        <v>1.3469999999999999E-8</v>
      </c>
      <c r="DG918" s="35">
        <v>3.00388920953</v>
      </c>
      <c r="DH918" s="35">
        <v>843.63515419639998</v>
      </c>
      <c r="DI918" s="29">
        <f t="shared" si="384"/>
        <v>-7.2987170709580085E-9</v>
      </c>
      <c r="DJ918" s="29">
        <f t="shared" si="385"/>
        <v>-7.3001647960051135E-9</v>
      </c>
      <c r="DK918" s="29">
        <f t="shared" si="386"/>
        <v>-7.300164790978145E-9</v>
      </c>
      <c r="DL918" s="29">
        <f t="shared" si="387"/>
        <v>-7.300164790978145E-9</v>
      </c>
      <c r="DN918" s="35"/>
      <c r="DO918" s="35"/>
      <c r="DP918" s="35"/>
      <c r="DV918" s="35"/>
      <c r="DW918" s="35"/>
      <c r="DX918" s="35"/>
      <c r="ED918" s="35"/>
      <c r="EE918" s="35"/>
      <c r="EF918" s="35"/>
      <c r="EL918" s="35"/>
      <c r="EM918" s="35"/>
      <c r="EN918" s="35"/>
      <c r="ET918" s="35"/>
      <c r="EU918" s="35"/>
      <c r="EV918" s="35"/>
    </row>
    <row r="919" spans="14:152" s="29" customFormat="1" ht="13.5" x14ac:dyDescent="0.3">
      <c r="N919" s="35">
        <v>2.1200000000000001E-9</v>
      </c>
      <c r="O919" s="35">
        <v>2.4558277149099998</v>
      </c>
      <c r="P919" s="35">
        <v>1164.7623262682</v>
      </c>
      <c r="Q919" s="29">
        <f t="shared" si="380"/>
        <v>-1.7286522757743007E-9</v>
      </c>
      <c r="R919" s="29">
        <f t="shared" si="381"/>
        <v>-1.7284355633469328E-9</v>
      </c>
      <c r="S919" s="29">
        <f t="shared" si="382"/>
        <v>-1.7284355640995503E-9</v>
      </c>
      <c r="T919" s="29">
        <f t="shared" si="383"/>
        <v>-1.7284355640995503E-9</v>
      </c>
      <c r="V919" s="35"/>
      <c r="W919" s="35"/>
      <c r="X919" s="35"/>
      <c r="AD919" s="35"/>
      <c r="AE919" s="35"/>
      <c r="AF919" s="35"/>
      <c r="AL919" s="35"/>
      <c r="AM919" s="35"/>
      <c r="AN919" s="35"/>
      <c r="AT919" s="35"/>
      <c r="AU919" s="35"/>
      <c r="AV919" s="35"/>
      <c r="BB919" s="35"/>
      <c r="BC919" s="35"/>
      <c r="BD919" s="35"/>
      <c r="BJ919" s="35"/>
      <c r="BK919" s="35"/>
      <c r="BL919" s="35"/>
      <c r="BR919" s="35"/>
      <c r="BS919" s="35"/>
      <c r="BT919" s="35"/>
      <c r="BZ919" s="35"/>
      <c r="CA919" s="35"/>
      <c r="CB919" s="35"/>
      <c r="CH919" s="35"/>
      <c r="CI919" s="35"/>
      <c r="CJ919" s="35"/>
      <c r="CP919" s="35"/>
      <c r="CQ919" s="35"/>
      <c r="CR919" s="35"/>
      <c r="CX919" s="35"/>
      <c r="CY919" s="35"/>
      <c r="CZ919" s="35"/>
      <c r="DF919" s="35">
        <v>1.432E-8</v>
      </c>
      <c r="DG919" s="35">
        <v>3.4378614973100001</v>
      </c>
      <c r="DH919" s="35">
        <v>251.1714986449</v>
      </c>
      <c r="DI919" s="29">
        <f t="shared" si="384"/>
        <v>4.7298627182542748E-9</v>
      </c>
      <c r="DJ919" s="29">
        <f t="shared" si="385"/>
        <v>4.7303773333966615E-9</v>
      </c>
      <c r="DK919" s="29">
        <f t="shared" si="386"/>
        <v>4.7303773316096842E-9</v>
      </c>
      <c r="DL919" s="29">
        <f t="shared" si="387"/>
        <v>4.7303773316096842E-9</v>
      </c>
      <c r="DN919" s="35"/>
      <c r="DO919" s="35"/>
      <c r="DP919" s="35"/>
      <c r="DV919" s="35"/>
      <c r="DW919" s="35"/>
      <c r="DX919" s="35"/>
      <c r="ED919" s="35"/>
      <c r="EE919" s="35"/>
      <c r="EF919" s="35"/>
      <c r="EL919" s="35"/>
      <c r="EM919" s="35"/>
      <c r="EN919" s="35"/>
      <c r="ET919" s="35"/>
      <c r="EU919" s="35"/>
      <c r="EV919" s="35"/>
    </row>
    <row r="920" spans="14:152" s="29" customFormat="1" ht="13.5" x14ac:dyDescent="0.3">
      <c r="N920" s="35">
        <v>2.6599999999999999E-9</v>
      </c>
      <c r="O920" s="35">
        <v>2.3002882710899999</v>
      </c>
      <c r="P920" s="35">
        <v>314.9073969483</v>
      </c>
      <c r="Q920" s="29">
        <f t="shared" si="380"/>
        <v>1.1305926566473149E-9</v>
      </c>
      <c r="R920" s="29">
        <f t="shared" si="381"/>
        <v>1.1307075910118099E-9</v>
      </c>
      <c r="S920" s="29">
        <f t="shared" si="382"/>
        <v>1.1307075906127094E-9</v>
      </c>
      <c r="T920" s="29">
        <f t="shared" si="383"/>
        <v>1.1307075906127094E-9</v>
      </c>
      <c r="V920" s="35"/>
      <c r="W920" s="35"/>
      <c r="X920" s="35"/>
      <c r="AD920" s="35"/>
      <c r="AE920" s="35"/>
      <c r="AF920" s="35"/>
      <c r="AL920" s="35"/>
      <c r="AM920" s="35"/>
      <c r="AN920" s="35"/>
      <c r="AT920" s="35"/>
      <c r="AU920" s="35"/>
      <c r="AV920" s="35"/>
      <c r="BB920" s="35"/>
      <c r="BC920" s="35"/>
      <c r="BD920" s="35"/>
      <c r="BJ920" s="35"/>
      <c r="BK920" s="35"/>
      <c r="BL920" s="35"/>
      <c r="BR920" s="35"/>
      <c r="BS920" s="35"/>
      <c r="BT920" s="35"/>
      <c r="BZ920" s="35"/>
      <c r="CA920" s="35"/>
      <c r="CB920" s="35"/>
      <c r="CH920" s="35"/>
      <c r="CI920" s="35"/>
      <c r="CJ920" s="35"/>
      <c r="CP920" s="35"/>
      <c r="CQ920" s="35"/>
      <c r="CR920" s="35"/>
      <c r="CX920" s="35"/>
      <c r="CY920" s="35"/>
      <c r="CZ920" s="35"/>
      <c r="DF920" s="35">
        <v>1.51E-8</v>
      </c>
      <c r="DG920" s="35">
        <v>4.3976242787300004</v>
      </c>
      <c r="DH920" s="35">
        <v>25.2727942655</v>
      </c>
      <c r="DI920" s="29">
        <f t="shared" si="384"/>
        <v>1.4430663277728543E-9</v>
      </c>
      <c r="DJ920" s="29">
        <f t="shared" si="385"/>
        <v>1.4430087447171159E-9</v>
      </c>
      <c r="DK920" s="29">
        <f t="shared" si="386"/>
        <v>1.443008744917074E-9</v>
      </c>
      <c r="DL920" s="29">
        <f t="shared" si="387"/>
        <v>1.443008744917074E-9</v>
      </c>
      <c r="DN920" s="35"/>
      <c r="DO920" s="35"/>
      <c r="DP920" s="35"/>
      <c r="DV920" s="35"/>
      <c r="DW920" s="35"/>
      <c r="DX920" s="35"/>
      <c r="ED920" s="35"/>
      <c r="EE920" s="35"/>
      <c r="EF920" s="35"/>
      <c r="EL920" s="35"/>
      <c r="EM920" s="35"/>
      <c r="EN920" s="35"/>
      <c r="ET920" s="35"/>
      <c r="EU920" s="35"/>
      <c r="EV920" s="35"/>
    </row>
    <row r="921" spans="14:152" s="29" customFormat="1" ht="13.5" x14ac:dyDescent="0.3">
      <c r="N921" s="35">
        <v>2.1499999999999998E-9</v>
      </c>
      <c r="O921" s="35">
        <v>3.5514874651800001</v>
      </c>
      <c r="P921" s="35">
        <v>1097.0942747017</v>
      </c>
      <c r="Q921" s="29">
        <f t="shared" si="380"/>
        <v>-1.7488754098065585E-9</v>
      </c>
      <c r="R921" s="29">
        <f t="shared" si="381"/>
        <v>-1.7486674111512193E-9</v>
      </c>
      <c r="S921" s="29">
        <f t="shared" si="382"/>
        <v>-1.7486674118735721E-9</v>
      </c>
      <c r="T921" s="29">
        <f t="shared" si="383"/>
        <v>-1.7486674118735721E-9</v>
      </c>
      <c r="V921" s="35"/>
      <c r="W921" s="35"/>
      <c r="X921" s="35"/>
      <c r="AD921" s="35"/>
      <c r="AE921" s="35"/>
      <c r="AF921" s="35"/>
      <c r="AL921" s="35"/>
      <c r="AM921" s="35"/>
      <c r="AN921" s="35"/>
      <c r="AT921" s="35"/>
      <c r="AU921" s="35"/>
      <c r="AV921" s="35"/>
      <c r="BB921" s="35"/>
      <c r="BC921" s="35"/>
      <c r="BD921" s="35"/>
      <c r="BJ921" s="35"/>
      <c r="BK921" s="35"/>
      <c r="BL921" s="35"/>
      <c r="BR921" s="35"/>
      <c r="BS921" s="35"/>
      <c r="BT921" s="35"/>
      <c r="BZ921" s="35"/>
      <c r="CA921" s="35"/>
      <c r="CB921" s="35"/>
      <c r="CH921" s="35"/>
      <c r="CI921" s="35"/>
      <c r="CJ921" s="35"/>
      <c r="CP921" s="35"/>
      <c r="CQ921" s="35"/>
      <c r="CR921" s="35"/>
      <c r="CX921" s="35"/>
      <c r="CY921" s="35"/>
      <c r="CZ921" s="35"/>
      <c r="DF921" s="35">
        <v>1.5869999999999999E-8</v>
      </c>
      <c r="DG921" s="35">
        <v>5.1710690401399999</v>
      </c>
      <c r="DH921" s="35">
        <v>141.69889060840001</v>
      </c>
      <c r="DI921" s="29">
        <f t="shared" si="384"/>
        <v>5.9079310863973881E-9</v>
      </c>
      <c r="DJ921" s="29">
        <f t="shared" si="385"/>
        <v>5.9082474630450198E-9</v>
      </c>
      <c r="DK921" s="29">
        <f t="shared" si="386"/>
        <v>5.9082474619464321E-9</v>
      </c>
      <c r="DL921" s="29">
        <f t="shared" si="387"/>
        <v>5.9082474619464321E-9</v>
      </c>
      <c r="DN921" s="35"/>
      <c r="DO921" s="35"/>
      <c r="DP921" s="35"/>
      <c r="DV921" s="35"/>
      <c r="DW921" s="35"/>
      <c r="DX921" s="35"/>
      <c r="ED921" s="35"/>
      <c r="EE921" s="35"/>
      <c r="EF921" s="35"/>
      <c r="EL921" s="35"/>
      <c r="EM921" s="35"/>
      <c r="EN921" s="35"/>
      <c r="ET921" s="35"/>
      <c r="EU921" s="35"/>
      <c r="EV921" s="35"/>
    </row>
    <row r="922" spans="14:152" s="29" customFormat="1" ht="13.5" x14ac:dyDescent="0.3">
      <c r="N922" s="35">
        <v>2.23E-9</v>
      </c>
      <c r="O922" s="35">
        <v>0.36862624590999998</v>
      </c>
      <c r="P922" s="35">
        <v>81.895145568100006</v>
      </c>
      <c r="Q922" s="29">
        <f t="shared" si="380"/>
        <v>-2.8457782545182264E-10</v>
      </c>
      <c r="R922" s="29">
        <f t="shared" si="381"/>
        <v>-2.8455036834724176E-10</v>
      </c>
      <c r="S922" s="29">
        <f t="shared" si="382"/>
        <v>-2.8455036844258523E-10</v>
      </c>
      <c r="T922" s="29">
        <f t="shared" si="383"/>
        <v>-2.8455036844258523E-10</v>
      </c>
      <c r="V922" s="35"/>
      <c r="W922" s="35"/>
      <c r="X922" s="35"/>
      <c r="AD922" s="35"/>
      <c r="AE922" s="35"/>
      <c r="AF922" s="35"/>
      <c r="AL922" s="35"/>
      <c r="AM922" s="35"/>
      <c r="AN922" s="35"/>
      <c r="AT922" s="35"/>
      <c r="AU922" s="35"/>
      <c r="AV922" s="35"/>
      <c r="BB922" s="35"/>
      <c r="BC922" s="35"/>
      <c r="BD922" s="35"/>
      <c r="BJ922" s="35"/>
      <c r="BK922" s="35"/>
      <c r="BL922" s="35"/>
      <c r="BR922" s="35"/>
      <c r="BS922" s="35"/>
      <c r="BT922" s="35"/>
      <c r="BZ922" s="35"/>
      <c r="CA922" s="35"/>
      <c r="CB922" s="35"/>
      <c r="CH922" s="35"/>
      <c r="CI922" s="35"/>
      <c r="CJ922" s="35"/>
      <c r="CP922" s="35"/>
      <c r="CQ922" s="35"/>
      <c r="CR922" s="35"/>
      <c r="CX922" s="35"/>
      <c r="CY922" s="35"/>
      <c r="CZ922" s="35"/>
      <c r="DF922" s="35">
        <v>1.4769999999999999E-8</v>
      </c>
      <c r="DG922" s="35">
        <v>5.4751837760999997</v>
      </c>
      <c r="DH922" s="35">
        <v>226.0417167313</v>
      </c>
      <c r="DI922" s="29">
        <f t="shared" si="384"/>
        <v>-1.4201917204528459E-8</v>
      </c>
      <c r="DJ922" s="29">
        <f t="shared" si="385"/>
        <v>-1.4201778188192026E-8</v>
      </c>
      <c r="DK922" s="29">
        <f t="shared" si="386"/>
        <v>-1.4201778188674783E-8</v>
      </c>
      <c r="DL922" s="29">
        <f t="shared" si="387"/>
        <v>-1.4201778188674783E-8</v>
      </c>
      <c r="DN922" s="35"/>
      <c r="DO922" s="35"/>
      <c r="DP922" s="35"/>
      <c r="DV922" s="35"/>
      <c r="DW922" s="35"/>
      <c r="DX922" s="35"/>
      <c r="ED922" s="35"/>
      <c r="EE922" s="35"/>
      <c r="EF922" s="35"/>
      <c r="EL922" s="35"/>
      <c r="EM922" s="35"/>
      <c r="EN922" s="35"/>
      <c r="ET922" s="35"/>
      <c r="EU922" s="35"/>
      <c r="EV922" s="35"/>
    </row>
    <row r="923" spans="14:152" s="29" customFormat="1" ht="13.5" x14ac:dyDescent="0.3">
      <c r="N923" s="35">
        <v>2.8299999999999999E-9</v>
      </c>
      <c r="O923" s="35">
        <v>0.35013012349</v>
      </c>
      <c r="P923" s="35">
        <v>1269.4996318895001</v>
      </c>
      <c r="Q923" s="29">
        <f t="shared" si="380"/>
        <v>-1.4764488469028644E-9</v>
      </c>
      <c r="R923" s="29">
        <f t="shared" si="381"/>
        <v>-1.4759842119539096E-9</v>
      </c>
      <c r="S923" s="29">
        <f t="shared" si="382"/>
        <v>-1.4759842135674282E-9</v>
      </c>
      <c r="T923" s="29">
        <f t="shared" si="383"/>
        <v>-1.4759842135674282E-9</v>
      </c>
      <c r="V923" s="35"/>
      <c r="W923" s="35"/>
      <c r="X923" s="35"/>
      <c r="AD923" s="35"/>
      <c r="AE923" s="35"/>
      <c r="AF923" s="35"/>
      <c r="AL923" s="35"/>
      <c r="AM923" s="35"/>
      <c r="AN923" s="35"/>
      <c r="AT923" s="35"/>
      <c r="AU923" s="35"/>
      <c r="AV923" s="35"/>
      <c r="BB923" s="35"/>
      <c r="BC923" s="35"/>
      <c r="BD923" s="35"/>
      <c r="BJ923" s="35"/>
      <c r="BK923" s="35"/>
      <c r="BL923" s="35"/>
      <c r="BR923" s="35"/>
      <c r="BS923" s="35"/>
      <c r="BT923" s="35"/>
      <c r="BZ923" s="35"/>
      <c r="CA923" s="35"/>
      <c r="CB923" s="35"/>
      <c r="CH923" s="35"/>
      <c r="CI923" s="35"/>
      <c r="CJ923" s="35"/>
      <c r="CP923" s="35"/>
      <c r="CQ923" s="35"/>
      <c r="CR923" s="35"/>
      <c r="CX923" s="35"/>
      <c r="CY923" s="35"/>
      <c r="CZ923" s="35"/>
      <c r="DF923" s="35">
        <v>1.356E-8</v>
      </c>
      <c r="DG923" s="35">
        <v>4.2440629218200003</v>
      </c>
      <c r="DH923" s="35">
        <v>332.17287233569999</v>
      </c>
      <c r="DI923" s="29">
        <f t="shared" si="384"/>
        <v>-1.3249527541709285E-8</v>
      </c>
      <c r="DJ923" s="29">
        <f t="shared" si="385"/>
        <v>-1.3249672795282961E-8</v>
      </c>
      <c r="DK923" s="29">
        <f t="shared" si="386"/>
        <v>-1.3249672794778632E-8</v>
      </c>
      <c r="DL923" s="29">
        <f t="shared" si="387"/>
        <v>-1.3249672794778632E-8</v>
      </c>
      <c r="DN923" s="35"/>
      <c r="DO923" s="35"/>
      <c r="DP923" s="35"/>
      <c r="DV923" s="35"/>
      <c r="DW923" s="35"/>
      <c r="DX923" s="35"/>
      <c r="ED923" s="35"/>
      <c r="EE923" s="35"/>
      <c r="EF923" s="35"/>
      <c r="EL923" s="35"/>
      <c r="EM923" s="35"/>
      <c r="EN923" s="35"/>
      <c r="ET923" s="35"/>
      <c r="EU923" s="35"/>
      <c r="EV923" s="35"/>
    </row>
    <row r="924" spans="14:152" s="29" customFormat="1" ht="13.5" x14ac:dyDescent="0.3">
      <c r="N924" s="35">
        <v>2.6299999999999998E-9</v>
      </c>
      <c r="O924" s="35">
        <v>0.58255768950999998</v>
      </c>
      <c r="P924" s="35">
        <v>386.98068252989998</v>
      </c>
      <c r="Q924" s="29">
        <f t="shared" si="380"/>
        <v>2.1931388115905529E-9</v>
      </c>
      <c r="R924" s="29">
        <f t="shared" si="381"/>
        <v>2.1932239574262419E-9</v>
      </c>
      <c r="S924" s="29">
        <f t="shared" si="382"/>
        <v>2.1932239571305889E-9</v>
      </c>
      <c r="T924" s="29">
        <f t="shared" si="383"/>
        <v>2.1932239571305889E-9</v>
      </c>
      <c r="V924" s="35"/>
      <c r="W924" s="35"/>
      <c r="X924" s="35"/>
      <c r="AD924" s="35"/>
      <c r="AE924" s="35"/>
      <c r="AF924" s="35"/>
      <c r="AL924" s="35"/>
      <c r="AM924" s="35"/>
      <c r="AN924" s="35"/>
      <c r="AT924" s="35"/>
      <c r="AU924" s="35"/>
      <c r="AV924" s="35"/>
      <c r="BB924" s="35"/>
      <c r="BC924" s="35"/>
      <c r="BD924" s="35"/>
      <c r="BJ924" s="35"/>
      <c r="BK924" s="35"/>
      <c r="BL924" s="35"/>
      <c r="BR924" s="35"/>
      <c r="BS924" s="35"/>
      <c r="BT924" s="35"/>
      <c r="BZ924" s="35"/>
      <c r="CA924" s="35"/>
      <c r="CB924" s="35"/>
      <c r="CH924" s="35"/>
      <c r="CI924" s="35"/>
      <c r="CJ924" s="35"/>
      <c r="CP924" s="35"/>
      <c r="CQ924" s="35"/>
      <c r="CR924" s="35"/>
      <c r="CX924" s="35"/>
      <c r="CY924" s="35"/>
      <c r="CZ924" s="35"/>
      <c r="DF924" s="35">
        <v>1.644E-8</v>
      </c>
      <c r="DG924" s="35">
        <v>1.7436721179300001</v>
      </c>
      <c r="DH924" s="35">
        <v>67.880499887599996</v>
      </c>
      <c r="DI924" s="29">
        <f t="shared" si="384"/>
        <v>-1.5727853950619511E-8</v>
      </c>
      <c r="DJ924" s="29">
        <f t="shared" si="385"/>
        <v>-1.5727804700792068E-8</v>
      </c>
      <c r="DK924" s="29">
        <f t="shared" si="386"/>
        <v>-1.5727804700963089E-8</v>
      </c>
      <c r="DL924" s="29">
        <f t="shared" si="387"/>
        <v>-1.5727804700963089E-8</v>
      </c>
      <c r="DN924" s="35"/>
      <c r="DO924" s="35"/>
      <c r="DP924" s="35"/>
      <c r="DV924" s="35"/>
      <c r="DW924" s="35"/>
      <c r="DX924" s="35"/>
      <c r="ED924" s="35"/>
      <c r="EE924" s="35"/>
      <c r="EF924" s="35"/>
      <c r="EL924" s="35"/>
      <c r="EM924" s="35"/>
      <c r="EN924" s="35"/>
      <c r="ET924" s="35"/>
      <c r="EU924" s="35"/>
      <c r="EV924" s="35"/>
    </row>
    <row r="925" spans="14:152" s="29" customFormat="1" ht="13.5" x14ac:dyDescent="0.3">
      <c r="N925" s="35">
        <v>2.0799999999999998E-9</v>
      </c>
      <c r="O925" s="35">
        <v>4.6130394506599997</v>
      </c>
      <c r="P925" s="35">
        <v>668.20846196529999</v>
      </c>
      <c r="Q925" s="29">
        <f t="shared" si="380"/>
        <v>-2.019414084922229E-9</v>
      </c>
      <c r="R925" s="29">
        <f t="shared" si="381"/>
        <v>-2.0193635950144715E-9</v>
      </c>
      <c r="S925" s="29">
        <f t="shared" si="382"/>
        <v>-2.0193635951898329E-9</v>
      </c>
      <c r="T925" s="29">
        <f t="shared" si="383"/>
        <v>-2.0193635951898329E-9</v>
      </c>
      <c r="V925" s="35"/>
      <c r="W925" s="35"/>
      <c r="X925" s="35"/>
      <c r="AD925" s="35"/>
      <c r="AE925" s="35"/>
      <c r="AF925" s="35"/>
      <c r="AL925" s="35"/>
      <c r="AM925" s="35"/>
      <c r="AN925" s="35"/>
      <c r="AT925" s="35"/>
      <c r="AU925" s="35"/>
      <c r="AV925" s="35"/>
      <c r="BB925" s="35"/>
      <c r="BC925" s="35"/>
      <c r="BD925" s="35"/>
      <c r="BJ925" s="35"/>
      <c r="BK925" s="35"/>
      <c r="BL925" s="35"/>
      <c r="BR925" s="35"/>
      <c r="BS925" s="35"/>
      <c r="BT925" s="35"/>
      <c r="BZ925" s="35"/>
      <c r="CA925" s="35"/>
      <c r="CB925" s="35"/>
      <c r="CH925" s="35"/>
      <c r="CI925" s="35"/>
      <c r="CJ925" s="35"/>
      <c r="CP925" s="35"/>
      <c r="CQ925" s="35"/>
      <c r="CR925" s="35"/>
      <c r="CX925" s="35"/>
      <c r="CY925" s="35"/>
      <c r="CZ925" s="35"/>
      <c r="DF925" s="35">
        <v>1.407E-8</v>
      </c>
      <c r="DG925" s="35">
        <v>5.7922963094700002</v>
      </c>
      <c r="DH925" s="35">
        <v>188.1693135244</v>
      </c>
      <c r="DI925" s="29">
        <f t="shared" si="384"/>
        <v>-1.1797820781701421E-8</v>
      </c>
      <c r="DJ925" s="29">
        <f t="shared" si="385"/>
        <v>-1.1797602098055705E-8</v>
      </c>
      <c r="DK925" s="29">
        <f t="shared" si="386"/>
        <v>-1.1797602098815083E-8</v>
      </c>
      <c r="DL925" s="29">
        <f t="shared" si="387"/>
        <v>-1.1797602098815083E-8</v>
      </c>
      <c r="DN925" s="35"/>
      <c r="DO925" s="35"/>
      <c r="DP925" s="35"/>
      <c r="DV925" s="35"/>
      <c r="DW925" s="35"/>
      <c r="DX925" s="35"/>
      <c r="ED925" s="35"/>
      <c r="EE925" s="35"/>
      <c r="EF925" s="35"/>
      <c r="EL925" s="35"/>
      <c r="EM925" s="35"/>
      <c r="EN925" s="35"/>
      <c r="ET925" s="35"/>
      <c r="EU925" s="35"/>
      <c r="EV925" s="35"/>
    </row>
    <row r="926" spans="14:152" s="29" customFormat="1" ht="13.5" x14ac:dyDescent="0.3">
      <c r="N926" s="35">
        <v>2.2200000000000002E-9</v>
      </c>
      <c r="O926" s="35">
        <v>4.5163991219300001</v>
      </c>
      <c r="P926" s="35">
        <v>304.12232911529998</v>
      </c>
      <c r="Q926" s="29">
        <f t="shared" si="380"/>
        <v>-2.2189234291965489E-9</v>
      </c>
      <c r="R926" s="29">
        <f t="shared" si="381"/>
        <v>-2.2189266137148701E-9</v>
      </c>
      <c r="S926" s="29">
        <f t="shared" si="382"/>
        <v>-2.2189266137038198E-9</v>
      </c>
      <c r="T926" s="29">
        <f t="shared" si="383"/>
        <v>-2.2189266137038198E-9</v>
      </c>
      <c r="V926" s="35"/>
      <c r="W926" s="35"/>
      <c r="X926" s="35"/>
      <c r="AD926" s="35"/>
      <c r="AE926" s="35"/>
      <c r="AF926" s="35"/>
      <c r="AL926" s="35"/>
      <c r="AM926" s="35"/>
      <c r="AN926" s="35"/>
      <c r="AT926" s="35"/>
      <c r="AU926" s="35"/>
      <c r="AV926" s="35"/>
      <c r="BB926" s="35"/>
      <c r="BC926" s="35"/>
      <c r="BD926" s="35"/>
      <c r="BJ926" s="35"/>
      <c r="BK926" s="35"/>
      <c r="BL926" s="35"/>
      <c r="BR926" s="35"/>
      <c r="BS926" s="35"/>
      <c r="BT926" s="35"/>
      <c r="BZ926" s="35"/>
      <c r="CA926" s="35"/>
      <c r="CB926" s="35"/>
      <c r="CH926" s="35"/>
      <c r="CI926" s="35"/>
      <c r="CJ926" s="35"/>
      <c r="CP926" s="35"/>
      <c r="CQ926" s="35"/>
      <c r="CR926" s="35"/>
      <c r="CX926" s="35"/>
      <c r="CY926" s="35"/>
      <c r="CZ926" s="35"/>
      <c r="DF926" s="35">
        <v>1.5749999999999999E-8</v>
      </c>
      <c r="DG926" s="35">
        <v>9.8083720570000005E-2</v>
      </c>
      <c r="DH926" s="35">
        <v>702.14871190910003</v>
      </c>
      <c r="DI926" s="29">
        <f t="shared" si="384"/>
        <v>7.6438757918945091E-9</v>
      </c>
      <c r="DJ926" s="29">
        <f t="shared" si="385"/>
        <v>7.6424100536873568E-9</v>
      </c>
      <c r="DK926" s="29">
        <f t="shared" si="386"/>
        <v>7.6424100587772225E-9</v>
      </c>
      <c r="DL926" s="29">
        <f t="shared" si="387"/>
        <v>7.6424100587772225E-9</v>
      </c>
      <c r="DN926" s="35"/>
      <c r="DO926" s="35"/>
      <c r="DP926" s="35"/>
      <c r="DV926" s="35"/>
      <c r="DW926" s="35"/>
      <c r="DX926" s="35"/>
      <c r="ED926" s="35"/>
      <c r="EE926" s="35"/>
      <c r="EF926" s="35"/>
      <c r="EL926" s="35"/>
      <c r="EM926" s="35"/>
      <c r="EN926" s="35"/>
      <c r="ET926" s="35"/>
      <c r="EU926" s="35"/>
      <c r="EV926" s="35"/>
    </row>
    <row r="927" spans="14:152" s="29" customFormat="1" ht="13.5" x14ac:dyDescent="0.3">
      <c r="N927" s="35">
        <v>2.7400000000000001E-9</v>
      </c>
      <c r="O927" s="35">
        <v>0.63572336700999998</v>
      </c>
      <c r="P927" s="35">
        <v>679.25416222920001</v>
      </c>
      <c r="Q927" s="29">
        <f t="shared" si="380"/>
        <v>1.7069171545575911E-9</v>
      </c>
      <c r="R927" s="29">
        <f t="shared" si="381"/>
        <v>1.7066964537270699E-9</v>
      </c>
      <c r="S927" s="29">
        <f t="shared" si="382"/>
        <v>1.7066964544934763E-9</v>
      </c>
      <c r="T927" s="29">
        <f t="shared" si="383"/>
        <v>1.7066964544934763E-9</v>
      </c>
      <c r="V927" s="35"/>
      <c r="W927" s="35"/>
      <c r="X927" s="35"/>
      <c r="AD927" s="35"/>
      <c r="AE927" s="35"/>
      <c r="AF927" s="35"/>
      <c r="AL927" s="35"/>
      <c r="AM927" s="35"/>
      <c r="AN927" s="35"/>
      <c r="AT927" s="35"/>
      <c r="AU927" s="35"/>
      <c r="AV927" s="35"/>
      <c r="BB927" s="35"/>
      <c r="BC927" s="35"/>
      <c r="BD927" s="35"/>
      <c r="BJ927" s="35"/>
      <c r="BK927" s="35"/>
      <c r="BL927" s="35"/>
      <c r="BR927" s="35"/>
      <c r="BS927" s="35"/>
      <c r="BT927" s="35"/>
      <c r="BZ927" s="35"/>
      <c r="CA927" s="35"/>
      <c r="CB927" s="35"/>
      <c r="CH927" s="35"/>
      <c r="CI927" s="35"/>
      <c r="CJ927" s="35"/>
      <c r="CP927" s="35"/>
      <c r="CQ927" s="35"/>
      <c r="CR927" s="35"/>
      <c r="CX927" s="35"/>
      <c r="CY927" s="35"/>
      <c r="CZ927" s="35"/>
      <c r="DF927" s="35">
        <v>1.7649999999999999E-8</v>
      </c>
      <c r="DG927" s="35">
        <v>4.9341088938300004</v>
      </c>
      <c r="DH927" s="35">
        <v>201.5196819912</v>
      </c>
      <c r="DI927" s="29">
        <f t="shared" si="384"/>
        <v>-6.1049863709041475E-9</v>
      </c>
      <c r="DJ927" s="29">
        <f t="shared" si="385"/>
        <v>-6.1044804864981399E-9</v>
      </c>
      <c r="DK927" s="29">
        <f t="shared" si="386"/>
        <v>-6.1044804882547919E-9</v>
      </c>
      <c r="DL927" s="29">
        <f t="shared" si="387"/>
        <v>-6.1044804882547919E-9</v>
      </c>
      <c r="DN927" s="35"/>
      <c r="DO927" s="35"/>
      <c r="DP927" s="35"/>
      <c r="DV927" s="35"/>
      <c r="DW927" s="35"/>
      <c r="DX927" s="35"/>
      <c r="ED927" s="35"/>
      <c r="EE927" s="35"/>
      <c r="EF927" s="35"/>
      <c r="EL927" s="35"/>
      <c r="EM927" s="35"/>
      <c r="EN927" s="35"/>
      <c r="ET927" s="35"/>
      <c r="EU927" s="35"/>
      <c r="EV927" s="35"/>
    </row>
    <row r="928" spans="14:152" s="29" customFormat="1" ht="13.5" x14ac:dyDescent="0.3">
      <c r="N928" s="35">
        <v>2.1499999999999998E-9</v>
      </c>
      <c r="O928" s="35">
        <v>0.74685271551999999</v>
      </c>
      <c r="P928" s="35">
        <v>1008.9793540101</v>
      </c>
      <c r="Q928" s="29">
        <f t="shared" si="380"/>
        <v>-3.088923584395742E-10</v>
      </c>
      <c r="R928" s="29">
        <f t="shared" si="381"/>
        <v>-3.0921777793363033E-10</v>
      </c>
      <c r="S928" s="29">
        <f t="shared" si="382"/>
        <v>-3.0921777680363182E-10</v>
      </c>
      <c r="T928" s="29">
        <f t="shared" si="383"/>
        <v>-3.0921777680363182E-10</v>
      </c>
      <c r="V928" s="35"/>
      <c r="W928" s="35"/>
      <c r="X928" s="35"/>
      <c r="AD928" s="35"/>
      <c r="AE928" s="35"/>
      <c r="AF928" s="35"/>
      <c r="AL928" s="35"/>
      <c r="AM928" s="35"/>
      <c r="AN928" s="35"/>
      <c r="AT928" s="35"/>
      <c r="AU928" s="35"/>
      <c r="AV928" s="35"/>
      <c r="BB928" s="35"/>
      <c r="BC928" s="35"/>
      <c r="BD928" s="35"/>
      <c r="BJ928" s="35"/>
      <c r="BK928" s="35"/>
      <c r="BL928" s="35"/>
      <c r="BR928" s="35"/>
      <c r="BS928" s="35"/>
      <c r="BT928" s="35"/>
      <c r="BZ928" s="35"/>
      <c r="CA928" s="35"/>
      <c r="CB928" s="35"/>
      <c r="CH928" s="35"/>
      <c r="CI928" s="35"/>
      <c r="CJ928" s="35"/>
      <c r="CP928" s="35"/>
      <c r="CQ928" s="35"/>
      <c r="CR928" s="35"/>
      <c r="CX928" s="35"/>
      <c r="CY928" s="35"/>
      <c r="CZ928" s="35"/>
      <c r="DF928" s="35">
        <v>1.318E-8</v>
      </c>
      <c r="DG928" s="35">
        <v>4.9160555740399996</v>
      </c>
      <c r="DH928" s="35">
        <v>17.526107818300002</v>
      </c>
      <c r="DI928" s="29">
        <f t="shared" si="384"/>
        <v>6.1833477627015815E-9</v>
      </c>
      <c r="DJ928" s="29">
        <f t="shared" si="385"/>
        <v>6.1833168399655861E-9</v>
      </c>
      <c r="DK928" s="29">
        <f t="shared" si="386"/>
        <v>6.1833168400729665E-9</v>
      </c>
      <c r="DL928" s="29">
        <f t="shared" si="387"/>
        <v>6.1833168400729665E-9</v>
      </c>
      <c r="DN928" s="35"/>
      <c r="DO928" s="35"/>
      <c r="DP928" s="35"/>
      <c r="DV928" s="35"/>
      <c r="DW928" s="35"/>
      <c r="DX928" s="35"/>
      <c r="ED928" s="35"/>
      <c r="EE928" s="35"/>
      <c r="EF928" s="35"/>
      <c r="EL928" s="35"/>
      <c r="EM928" s="35"/>
      <c r="EN928" s="35"/>
      <c r="ET928" s="35"/>
      <c r="EU928" s="35"/>
      <c r="EV928" s="35"/>
    </row>
    <row r="929" spans="14:152" s="29" customFormat="1" ht="13.5" x14ac:dyDescent="0.3">
      <c r="N929" s="35">
        <v>2.6799999999999998E-9</v>
      </c>
      <c r="O929" s="35">
        <v>3.4332648994100001</v>
      </c>
      <c r="P929" s="35">
        <v>598.8434893694</v>
      </c>
      <c r="Q929" s="29">
        <f t="shared" si="380"/>
        <v>2.2220669773179646E-9</v>
      </c>
      <c r="R929" s="29">
        <f t="shared" si="381"/>
        <v>2.2222029749850394E-9</v>
      </c>
      <c r="S929" s="29">
        <f t="shared" si="382"/>
        <v>2.222202974512823E-9</v>
      </c>
      <c r="T929" s="29">
        <f t="shared" si="383"/>
        <v>2.222202974512823E-9</v>
      </c>
      <c r="V929" s="35"/>
      <c r="W929" s="35"/>
      <c r="X929" s="35"/>
      <c r="AD929" s="35"/>
      <c r="AE929" s="35"/>
      <c r="AF929" s="35"/>
      <c r="AL929" s="35"/>
      <c r="AM929" s="35"/>
      <c r="AN929" s="35"/>
      <c r="AT929" s="35"/>
      <c r="AU929" s="35"/>
      <c r="AV929" s="35"/>
      <c r="BB929" s="35"/>
      <c r="BC929" s="35"/>
      <c r="BD929" s="35"/>
      <c r="BJ929" s="35"/>
      <c r="BK929" s="35"/>
      <c r="BL929" s="35"/>
      <c r="BR929" s="35"/>
      <c r="BS929" s="35"/>
      <c r="BT929" s="35"/>
      <c r="BZ929" s="35"/>
      <c r="CA929" s="35"/>
      <c r="CB929" s="35"/>
      <c r="CH929" s="35"/>
      <c r="CI929" s="35"/>
      <c r="CJ929" s="35"/>
      <c r="CP929" s="35"/>
      <c r="CQ929" s="35"/>
      <c r="CR929" s="35"/>
      <c r="CX929" s="35"/>
      <c r="CY929" s="35"/>
      <c r="CZ929" s="35"/>
      <c r="DF929" s="35">
        <v>1.7010000000000001E-8</v>
      </c>
      <c r="DG929" s="35">
        <v>4.4736087810800003</v>
      </c>
      <c r="DH929" s="35">
        <v>384.27236954419999</v>
      </c>
      <c r="DI929" s="29">
        <f t="shared" si="384"/>
        <v>-4.7114979688265338E-9</v>
      </c>
      <c r="DJ929" s="29">
        <f t="shared" si="385"/>
        <v>-4.7124500265197709E-9</v>
      </c>
      <c r="DK929" s="29">
        <f t="shared" si="386"/>
        <v>-4.712450023213798E-9</v>
      </c>
      <c r="DL929" s="29">
        <f t="shared" si="387"/>
        <v>-4.712450023213798E-9</v>
      </c>
      <c r="DN929" s="35"/>
      <c r="DO929" s="35"/>
      <c r="DP929" s="35"/>
      <c r="DV929" s="35"/>
      <c r="DW929" s="35"/>
      <c r="DX929" s="35"/>
      <c r="ED929" s="35"/>
      <c r="EE929" s="35"/>
      <c r="EF929" s="35"/>
      <c r="EL929" s="35"/>
      <c r="EM929" s="35"/>
      <c r="EN929" s="35"/>
      <c r="ET929" s="35"/>
      <c r="EU929" s="35"/>
      <c r="EV929" s="35"/>
    </row>
    <row r="930" spans="14:152" s="29" customFormat="1" ht="13.5" x14ac:dyDescent="0.3">
      <c r="N930" s="35">
        <v>2.7099999999999999E-9</v>
      </c>
      <c r="O930" s="35">
        <v>3.9836499026799999</v>
      </c>
      <c r="P930" s="35">
        <v>453.68552624990002</v>
      </c>
      <c r="Q930" s="29">
        <f t="shared" si="380"/>
        <v>9.4651291585272553E-10</v>
      </c>
      <c r="R930" s="29">
        <f t="shared" si="381"/>
        <v>9.4633827857691915E-10</v>
      </c>
      <c r="S930" s="29">
        <f t="shared" si="382"/>
        <v>9.4633827918335255E-10</v>
      </c>
      <c r="T930" s="29">
        <f t="shared" si="383"/>
        <v>9.4633827918335255E-10</v>
      </c>
      <c r="V930" s="35"/>
      <c r="W930" s="35"/>
      <c r="X930" s="35"/>
      <c r="AD930" s="35"/>
      <c r="AE930" s="35"/>
      <c r="AF930" s="35"/>
      <c r="AL930" s="35"/>
      <c r="AM930" s="35"/>
      <c r="AN930" s="35"/>
      <c r="AT930" s="35"/>
      <c r="AU930" s="35"/>
      <c r="AV930" s="35"/>
      <c r="BB930" s="35"/>
      <c r="BC930" s="35"/>
      <c r="BD930" s="35"/>
      <c r="BJ930" s="35"/>
      <c r="BK930" s="35"/>
      <c r="BL930" s="35"/>
      <c r="BR930" s="35"/>
      <c r="BS930" s="35"/>
      <c r="BT930" s="35"/>
      <c r="BZ930" s="35"/>
      <c r="CA930" s="35"/>
      <c r="CB930" s="35"/>
      <c r="CH930" s="35"/>
      <c r="CI930" s="35"/>
      <c r="CJ930" s="35"/>
      <c r="CP930" s="35"/>
      <c r="CQ930" s="35"/>
      <c r="CR930" s="35"/>
      <c r="CX930" s="35"/>
      <c r="CY930" s="35"/>
      <c r="CZ930" s="35"/>
      <c r="DF930" s="35">
        <v>1.304E-8</v>
      </c>
      <c r="DG930" s="35">
        <v>6.0415503279099996</v>
      </c>
      <c r="DH930" s="35">
        <v>25.863495096499999</v>
      </c>
      <c r="DI930" s="29">
        <f t="shared" si="384"/>
        <v>1.2832954508448904E-8</v>
      </c>
      <c r="DJ930" s="29">
        <f t="shared" si="385"/>
        <v>1.2832963582373267E-8</v>
      </c>
      <c r="DK930" s="29">
        <f t="shared" si="386"/>
        <v>1.283296358234176E-8</v>
      </c>
      <c r="DL930" s="29">
        <f t="shared" si="387"/>
        <v>1.283296358234176E-8</v>
      </c>
      <c r="DN930" s="35"/>
      <c r="DO930" s="35"/>
      <c r="DP930" s="35"/>
      <c r="DV930" s="35"/>
      <c r="DW930" s="35"/>
      <c r="DX930" s="35"/>
      <c r="ED930" s="35"/>
      <c r="EE930" s="35"/>
      <c r="EF930" s="35"/>
      <c r="EL930" s="35"/>
      <c r="EM930" s="35"/>
      <c r="EN930" s="35"/>
      <c r="ET930" s="35"/>
      <c r="EU930" s="35"/>
      <c r="EV930" s="35"/>
    </row>
    <row r="931" spans="14:152" s="29" customFormat="1" ht="13.5" x14ac:dyDescent="0.3">
      <c r="N931" s="35">
        <v>2.1499999999999998E-9</v>
      </c>
      <c r="O931" s="35">
        <v>2.24139383226</v>
      </c>
      <c r="P931" s="35">
        <v>661.23792731640003</v>
      </c>
      <c r="Q931" s="29">
        <f t="shared" si="380"/>
        <v>1.9676903569677062E-9</v>
      </c>
      <c r="R931" s="29">
        <f t="shared" si="381"/>
        <v>1.9677771923549254E-9</v>
      </c>
      <c r="S931" s="29">
        <f t="shared" si="382"/>
        <v>1.9677771920534259E-9</v>
      </c>
      <c r="T931" s="29">
        <f t="shared" si="383"/>
        <v>1.9677771920534259E-9</v>
      </c>
      <c r="V931" s="35"/>
      <c r="W931" s="35"/>
      <c r="X931" s="35"/>
      <c r="AD931" s="35"/>
      <c r="AE931" s="35"/>
      <c r="AF931" s="35"/>
      <c r="AL931" s="35"/>
      <c r="AM931" s="35"/>
      <c r="AN931" s="35"/>
      <c r="AT931" s="35"/>
      <c r="AU931" s="35"/>
      <c r="AV931" s="35"/>
      <c r="BB931" s="35"/>
      <c r="BC931" s="35"/>
      <c r="BD931" s="35"/>
      <c r="BJ931" s="35"/>
      <c r="BK931" s="35"/>
      <c r="BL931" s="35"/>
      <c r="BR931" s="35"/>
      <c r="BS931" s="35"/>
      <c r="BT931" s="35"/>
      <c r="BZ931" s="35"/>
      <c r="CA931" s="35"/>
      <c r="CB931" s="35"/>
      <c r="CH931" s="35"/>
      <c r="CI931" s="35"/>
      <c r="CJ931" s="35"/>
      <c r="CP931" s="35"/>
      <c r="CQ931" s="35"/>
      <c r="CR931" s="35"/>
      <c r="CX931" s="35"/>
      <c r="CY931" s="35"/>
      <c r="CZ931" s="35"/>
      <c r="DF931" s="35">
        <v>1.269E-8</v>
      </c>
      <c r="DG931" s="35">
        <v>4.9103598934899999</v>
      </c>
      <c r="DH931" s="35">
        <v>354.9979860464</v>
      </c>
      <c r="DI931" s="29">
        <f t="shared" si="384"/>
        <v>-3.9843111549133397E-9</v>
      </c>
      <c r="DJ931" s="29">
        <f t="shared" si="385"/>
        <v>-3.9849594971368782E-9</v>
      </c>
      <c r="DK931" s="29">
        <f t="shared" si="386"/>
        <v>-3.984959494885549E-9</v>
      </c>
      <c r="DL931" s="29">
        <f t="shared" si="387"/>
        <v>-3.984959494885549E-9</v>
      </c>
      <c r="DN931" s="35"/>
      <c r="DO931" s="35"/>
      <c r="DP931" s="35"/>
      <c r="DV931" s="35"/>
      <c r="DW931" s="35"/>
      <c r="DX931" s="35"/>
      <c r="ED931" s="35"/>
      <c r="EE931" s="35"/>
      <c r="EF931" s="35"/>
      <c r="EL931" s="35"/>
      <c r="EM931" s="35"/>
      <c r="EN931" s="35"/>
      <c r="ET931" s="35"/>
      <c r="EU931" s="35"/>
      <c r="EV931" s="35"/>
    </row>
    <row r="932" spans="14:152" s="29" customFormat="1" ht="13.5" x14ac:dyDescent="0.3">
      <c r="N932" s="35">
        <v>2.64E-9</v>
      </c>
      <c r="O932" s="35">
        <v>2.5851633503200002</v>
      </c>
      <c r="P932" s="35">
        <v>2527.2028039897</v>
      </c>
      <c r="Q932" s="29">
        <f t="shared" si="380"/>
        <v>2.4794273341720966E-9</v>
      </c>
      <c r="R932" s="29">
        <f t="shared" si="381"/>
        <v>2.4790798213991831E-9</v>
      </c>
      <c r="S932" s="29">
        <f t="shared" si="382"/>
        <v>2.479079822606543E-9</v>
      </c>
      <c r="T932" s="29">
        <f t="shared" si="383"/>
        <v>2.479079822606543E-9</v>
      </c>
      <c r="V932" s="35"/>
      <c r="W932" s="35"/>
      <c r="X932" s="35"/>
      <c r="AD932" s="35"/>
      <c r="AE932" s="35"/>
      <c r="AF932" s="35"/>
      <c r="AL932" s="35"/>
      <c r="AM932" s="35"/>
      <c r="AN932" s="35"/>
      <c r="AT932" s="35"/>
      <c r="AU932" s="35"/>
      <c r="AV932" s="35"/>
      <c r="BB932" s="35"/>
      <c r="BC932" s="35"/>
      <c r="BD932" s="35"/>
      <c r="BJ932" s="35"/>
      <c r="BK932" s="35"/>
      <c r="BL932" s="35"/>
      <c r="BR932" s="35"/>
      <c r="BS932" s="35"/>
      <c r="BT932" s="35"/>
      <c r="BZ932" s="35"/>
      <c r="CA932" s="35"/>
      <c r="CB932" s="35"/>
      <c r="CH932" s="35"/>
      <c r="CI932" s="35"/>
      <c r="CJ932" s="35"/>
      <c r="CP932" s="35"/>
      <c r="CQ932" s="35"/>
      <c r="CR932" s="35"/>
      <c r="CX932" s="35"/>
      <c r="CY932" s="35"/>
      <c r="CZ932" s="35"/>
      <c r="DF932" s="35">
        <v>1.6199999999999999E-8</v>
      </c>
      <c r="DG932" s="35">
        <v>5.5496084124399996</v>
      </c>
      <c r="DH932" s="35">
        <v>260.36021918500001</v>
      </c>
      <c r="DI932" s="29">
        <f t="shared" si="384"/>
        <v>-1.5197888029529612E-8</v>
      </c>
      <c r="DJ932" s="29">
        <f t="shared" si="385"/>
        <v>-1.5198109398380771E-8</v>
      </c>
      <c r="DK932" s="29">
        <f t="shared" si="386"/>
        <v>-1.5198109397612121E-8</v>
      </c>
      <c r="DL932" s="29">
        <f t="shared" si="387"/>
        <v>-1.5198109397612121E-8</v>
      </c>
      <c r="DN932" s="35"/>
      <c r="DO932" s="35"/>
      <c r="DP932" s="35"/>
      <c r="DV932" s="35"/>
      <c r="DW932" s="35"/>
      <c r="DX932" s="35"/>
      <c r="ED932" s="35"/>
      <c r="EE932" s="35"/>
      <c r="EF932" s="35"/>
      <c r="EL932" s="35"/>
      <c r="EM932" s="35"/>
      <c r="EN932" s="35"/>
      <c r="ET932" s="35"/>
      <c r="EU932" s="35"/>
      <c r="EV932" s="35"/>
    </row>
    <row r="933" spans="14:152" s="29" customFormat="1" ht="13.5" x14ac:dyDescent="0.3">
      <c r="N933" s="35">
        <v>2.0500000000000002E-9</v>
      </c>
      <c r="O933" s="35">
        <v>1.94472028389</v>
      </c>
      <c r="P933" s="35">
        <v>650.19222705250002</v>
      </c>
      <c r="Q933" s="29">
        <f t="shared" si="380"/>
        <v>2.0461500506029254E-9</v>
      </c>
      <c r="R933" s="29">
        <f t="shared" si="381"/>
        <v>2.0461376637052332E-9</v>
      </c>
      <c r="S933" s="29">
        <f t="shared" si="382"/>
        <v>2.0461376637482805E-9</v>
      </c>
      <c r="T933" s="29">
        <f t="shared" si="383"/>
        <v>2.0461376637482805E-9</v>
      </c>
      <c r="V933" s="35"/>
      <c r="W933" s="35"/>
      <c r="X933" s="35"/>
      <c r="AD933" s="35"/>
      <c r="AE933" s="35"/>
      <c r="AF933" s="35"/>
      <c r="AL933" s="35"/>
      <c r="AM933" s="35"/>
      <c r="AN933" s="35"/>
      <c r="AT933" s="35"/>
      <c r="AU933" s="35"/>
      <c r="AV933" s="35"/>
      <c r="BB933" s="35"/>
      <c r="BC933" s="35"/>
      <c r="BD933" s="35"/>
      <c r="BJ933" s="35"/>
      <c r="BK933" s="35"/>
      <c r="BL933" s="35"/>
      <c r="BR933" s="35"/>
      <c r="BS933" s="35"/>
      <c r="BT933" s="35"/>
      <c r="BZ933" s="35"/>
      <c r="CA933" s="35"/>
      <c r="CB933" s="35"/>
      <c r="CH933" s="35"/>
      <c r="CI933" s="35"/>
      <c r="CJ933" s="35"/>
      <c r="CP933" s="35"/>
      <c r="CQ933" s="35"/>
      <c r="CR933" s="35"/>
      <c r="CX933" s="35"/>
      <c r="CY933" s="35"/>
      <c r="CZ933" s="35"/>
      <c r="DF933" s="35">
        <v>1.263E-8</v>
      </c>
      <c r="DG933" s="35">
        <v>1.1652199943099999</v>
      </c>
      <c r="DH933" s="35">
        <v>255.83736509089999</v>
      </c>
      <c r="DI933" s="29">
        <f t="shared" si="384"/>
        <v>7.2157865865188673E-9</v>
      </c>
      <c r="DJ933" s="29">
        <f t="shared" si="385"/>
        <v>7.2153845843099552E-9</v>
      </c>
      <c r="DK933" s="29">
        <f t="shared" si="386"/>
        <v>7.215384585705906E-9</v>
      </c>
      <c r="DL933" s="29">
        <f t="shared" si="387"/>
        <v>7.215384585705906E-9</v>
      </c>
      <c r="DN933" s="35"/>
      <c r="DO933" s="35"/>
      <c r="DP933" s="35"/>
      <c r="DV933" s="35"/>
      <c r="DW933" s="35"/>
      <c r="DX933" s="35"/>
      <c r="ED933" s="35"/>
      <c r="EE933" s="35"/>
      <c r="EF933" s="35"/>
      <c r="EL933" s="35"/>
      <c r="EM933" s="35"/>
      <c r="EN933" s="35"/>
      <c r="ET933" s="35"/>
      <c r="EU933" s="35"/>
      <c r="EV933" s="35"/>
    </row>
    <row r="934" spans="14:152" s="29" customFormat="1" ht="13.5" x14ac:dyDescent="0.3">
      <c r="N934" s="35">
        <v>2.5800000000000002E-9</v>
      </c>
      <c r="O934" s="35">
        <v>1.5072431559799999</v>
      </c>
      <c r="P934" s="35">
        <v>1759.8337210689001</v>
      </c>
      <c r="Q934" s="29">
        <f t="shared" si="380"/>
        <v>6.2616607068192469E-10</v>
      </c>
      <c r="R934" s="29">
        <f t="shared" si="381"/>
        <v>6.254983732394396E-10</v>
      </c>
      <c r="S934" s="29">
        <f t="shared" si="382"/>
        <v>6.2549837555807256E-10</v>
      </c>
      <c r="T934" s="29">
        <f t="shared" si="383"/>
        <v>6.2549837555807256E-10</v>
      </c>
      <c r="V934" s="35"/>
      <c r="W934" s="35"/>
      <c r="X934" s="35"/>
      <c r="AD934" s="35"/>
      <c r="AE934" s="35"/>
      <c r="AF934" s="35"/>
      <c r="AL934" s="35"/>
      <c r="AM934" s="35"/>
      <c r="AN934" s="35"/>
      <c r="AT934" s="35"/>
      <c r="AU934" s="35"/>
      <c r="AV934" s="35"/>
      <c r="BB934" s="35"/>
      <c r="BC934" s="35"/>
      <c r="BD934" s="35"/>
      <c r="BJ934" s="35"/>
      <c r="BK934" s="35"/>
      <c r="BL934" s="35"/>
      <c r="BR934" s="35"/>
      <c r="BS934" s="35"/>
      <c r="BT934" s="35"/>
      <c r="BZ934" s="35"/>
      <c r="CA934" s="35"/>
      <c r="CB934" s="35"/>
      <c r="CH934" s="35"/>
      <c r="CI934" s="35"/>
      <c r="CJ934" s="35"/>
      <c r="CP934" s="35"/>
      <c r="CQ934" s="35"/>
      <c r="CR934" s="35"/>
      <c r="CX934" s="35"/>
      <c r="CY934" s="35"/>
      <c r="CZ934" s="35"/>
      <c r="DF934" s="35">
        <v>1.7439999999999999E-8</v>
      </c>
      <c r="DG934" s="35">
        <v>3.7045325176400001</v>
      </c>
      <c r="DH934" s="35">
        <v>147.11551657979999</v>
      </c>
      <c r="DI934" s="29">
        <f t="shared" si="384"/>
        <v>1.7128724425509293E-8</v>
      </c>
      <c r="DJ934" s="29">
        <f t="shared" si="385"/>
        <v>1.7128651268705078E-8</v>
      </c>
      <c r="DK934" s="29">
        <f t="shared" si="386"/>
        <v>1.7128651268959128E-8</v>
      </c>
      <c r="DL934" s="29">
        <f t="shared" si="387"/>
        <v>1.7128651268959128E-8</v>
      </c>
      <c r="DN934" s="35"/>
      <c r="DO934" s="35"/>
      <c r="DP934" s="35"/>
      <c r="DV934" s="35"/>
      <c r="DW934" s="35"/>
      <c r="DX934" s="35"/>
      <c r="ED934" s="35"/>
      <c r="EE934" s="35"/>
      <c r="EF934" s="35"/>
      <c r="EL934" s="35"/>
      <c r="EM934" s="35"/>
      <c r="EN934" s="35"/>
      <c r="ET934" s="35"/>
      <c r="EU934" s="35"/>
      <c r="EV934" s="35"/>
    </row>
    <row r="935" spans="14:152" s="29" customFormat="1" ht="13.5" x14ac:dyDescent="0.3">
      <c r="N935" s="35">
        <v>2.7200000000000001E-9</v>
      </c>
      <c r="O935" s="35">
        <v>6.27135287672</v>
      </c>
      <c r="P935" s="35">
        <v>990.22940591439999</v>
      </c>
      <c r="Q935" s="29">
        <f t="shared" si="380"/>
        <v>-2.5423603297923879E-9</v>
      </c>
      <c r="R935" s="29">
        <f t="shared" si="381"/>
        <v>-2.5425054296983395E-9</v>
      </c>
      <c r="S935" s="29">
        <f t="shared" si="382"/>
        <v>-2.5425054291945828E-9</v>
      </c>
      <c r="T935" s="29">
        <f t="shared" si="383"/>
        <v>-2.5425054291945828E-9</v>
      </c>
      <c r="V935" s="35"/>
      <c r="W935" s="35"/>
      <c r="X935" s="35"/>
      <c r="AD935" s="35"/>
      <c r="AE935" s="35"/>
      <c r="AF935" s="35"/>
      <c r="AL935" s="35"/>
      <c r="AM935" s="35"/>
      <c r="AN935" s="35"/>
      <c r="AT935" s="35"/>
      <c r="AU935" s="35"/>
      <c r="AV935" s="35"/>
      <c r="BB935" s="35"/>
      <c r="BC935" s="35"/>
      <c r="BD935" s="35"/>
      <c r="BJ935" s="35"/>
      <c r="BK935" s="35"/>
      <c r="BL935" s="35"/>
      <c r="BR935" s="35"/>
      <c r="BS935" s="35"/>
      <c r="BT935" s="35"/>
      <c r="BZ935" s="35"/>
      <c r="CA935" s="35"/>
      <c r="CB935" s="35"/>
      <c r="CH935" s="35"/>
      <c r="CI935" s="35"/>
      <c r="CJ935" s="35"/>
      <c r="CP935" s="35"/>
      <c r="CQ935" s="35"/>
      <c r="CR935" s="35"/>
      <c r="CX935" s="35"/>
      <c r="CY935" s="35"/>
      <c r="CZ935" s="35"/>
      <c r="DF935" s="35">
        <v>1.5790000000000001E-8</v>
      </c>
      <c r="DG935" s="35">
        <v>4.3156136536499998</v>
      </c>
      <c r="DH935" s="35">
        <v>2228.9701815978001</v>
      </c>
      <c r="DI935" s="29">
        <f t="shared" si="384"/>
        <v>-1.4976511556080523E-8</v>
      </c>
      <c r="DJ935" s="29">
        <f t="shared" si="385"/>
        <v>-1.4974820354338286E-8</v>
      </c>
      <c r="DK935" s="29">
        <f t="shared" si="386"/>
        <v>-1.4974820360213915E-8</v>
      </c>
      <c r="DL935" s="29">
        <f t="shared" si="387"/>
        <v>-1.4974820360213915E-8</v>
      </c>
      <c r="DN935" s="35"/>
      <c r="DO935" s="35"/>
      <c r="DP935" s="35"/>
      <c r="DV935" s="35"/>
      <c r="DW935" s="35"/>
      <c r="DX935" s="35"/>
      <c r="ED935" s="35"/>
      <c r="EE935" s="35"/>
      <c r="EF935" s="35"/>
      <c r="EL935" s="35"/>
      <c r="EM935" s="35"/>
      <c r="EN935" s="35"/>
      <c r="ET935" s="35"/>
      <c r="EU935" s="35"/>
      <c r="EV935" s="35"/>
    </row>
    <row r="936" spans="14:152" s="29" customFormat="1" ht="13.5" x14ac:dyDescent="0.3">
      <c r="N936" s="35">
        <v>2.0099999999999999E-9</v>
      </c>
      <c r="O936" s="35">
        <v>1.11891338895</v>
      </c>
      <c r="P936" s="35">
        <v>97.415515816300001</v>
      </c>
      <c r="Q936" s="29">
        <f t="shared" si="380"/>
        <v>-1.8181511294453384E-9</v>
      </c>
      <c r="R936" s="29">
        <f t="shared" si="381"/>
        <v>-1.8181384743372662E-9</v>
      </c>
      <c r="S936" s="29">
        <f t="shared" si="382"/>
        <v>-1.8181384743812112E-9</v>
      </c>
      <c r="T936" s="29">
        <f t="shared" si="383"/>
        <v>-1.8181384743812112E-9</v>
      </c>
      <c r="V936" s="35"/>
      <c r="W936" s="35"/>
      <c r="X936" s="35"/>
      <c r="AD936" s="35"/>
      <c r="AE936" s="35"/>
      <c r="AF936" s="35"/>
      <c r="AL936" s="35"/>
      <c r="AM936" s="35"/>
      <c r="AN936" s="35"/>
      <c r="AT936" s="35"/>
      <c r="AU936" s="35"/>
      <c r="AV936" s="35"/>
      <c r="BB936" s="35"/>
      <c r="BC936" s="35"/>
      <c r="BD936" s="35"/>
      <c r="BJ936" s="35"/>
      <c r="BK936" s="35"/>
      <c r="BL936" s="35"/>
      <c r="BR936" s="35"/>
      <c r="BS936" s="35"/>
      <c r="BT936" s="35"/>
      <c r="BZ936" s="35"/>
      <c r="CA936" s="35"/>
      <c r="CB936" s="35"/>
      <c r="CH936" s="35"/>
      <c r="CI936" s="35"/>
      <c r="CJ936" s="35"/>
      <c r="CP936" s="35"/>
      <c r="CQ936" s="35"/>
      <c r="CR936" s="35"/>
      <c r="CX936" s="35"/>
      <c r="CY936" s="35"/>
      <c r="CZ936" s="35"/>
      <c r="DF936" s="35">
        <v>1.557E-8</v>
      </c>
      <c r="DG936" s="35">
        <v>0.57740217353000001</v>
      </c>
      <c r="DH936" s="35">
        <v>3178.1457905676002</v>
      </c>
      <c r="DI936" s="29">
        <f t="shared" si="384"/>
        <v>-5.4883314184069125E-9</v>
      </c>
      <c r="DJ936" s="29">
        <f t="shared" si="385"/>
        <v>-5.4813112400124951E-9</v>
      </c>
      <c r="DK936" s="29">
        <f t="shared" si="386"/>
        <v>-5.4813112643920373E-9</v>
      </c>
      <c r="DL936" s="29">
        <f t="shared" si="387"/>
        <v>-5.4813112643920373E-9</v>
      </c>
      <c r="DN936" s="35"/>
      <c r="DO936" s="35"/>
      <c r="DP936" s="35"/>
      <c r="DV936" s="35"/>
      <c r="DW936" s="35"/>
      <c r="DX936" s="35"/>
      <c r="ED936" s="35"/>
      <c r="EE936" s="35"/>
      <c r="EF936" s="35"/>
      <c r="EL936" s="35"/>
      <c r="EM936" s="35"/>
      <c r="EN936" s="35"/>
      <c r="ET936" s="35"/>
      <c r="EU936" s="35"/>
      <c r="EV936" s="35"/>
    </row>
    <row r="937" spans="14:152" s="29" customFormat="1" ht="13.5" x14ac:dyDescent="0.3">
      <c r="N937" s="35">
        <v>2.3600000000000001E-9</v>
      </c>
      <c r="O937" s="35">
        <v>4.1354718506500001</v>
      </c>
      <c r="P937" s="35">
        <v>348.63519857099999</v>
      </c>
      <c r="Q937" s="29">
        <f t="shared" si="380"/>
        <v>-2.1975586922921966E-9</v>
      </c>
      <c r="R937" s="29">
        <f t="shared" si="381"/>
        <v>-2.1976041610463833E-9</v>
      </c>
      <c r="S937" s="29">
        <f t="shared" si="382"/>
        <v>-2.1976041608885043E-9</v>
      </c>
      <c r="T937" s="29">
        <f t="shared" si="383"/>
        <v>-2.1976041608885043E-9</v>
      </c>
      <c r="V937" s="35"/>
      <c r="W937" s="35"/>
      <c r="X937" s="35"/>
      <c r="AD937" s="35"/>
      <c r="AE937" s="35"/>
      <c r="AF937" s="35"/>
      <c r="AL937" s="35"/>
      <c r="AM937" s="35"/>
      <c r="AN937" s="35"/>
      <c r="AT937" s="35"/>
      <c r="AU937" s="35"/>
      <c r="AV937" s="35"/>
      <c r="BB937" s="35"/>
      <c r="BC937" s="35"/>
      <c r="BD937" s="35"/>
      <c r="BJ937" s="35"/>
      <c r="BK937" s="35"/>
      <c r="BL937" s="35"/>
      <c r="BR937" s="35"/>
      <c r="BS937" s="35"/>
      <c r="BT937" s="35"/>
      <c r="BZ937" s="35"/>
      <c r="CA937" s="35"/>
      <c r="CB937" s="35"/>
      <c r="CH937" s="35"/>
      <c r="CI937" s="35"/>
      <c r="CJ937" s="35"/>
      <c r="CP937" s="35"/>
      <c r="CQ937" s="35"/>
      <c r="CR937" s="35"/>
      <c r="CX937" s="35"/>
      <c r="CY937" s="35"/>
      <c r="CZ937" s="35"/>
      <c r="DF937" s="35">
        <v>1.302E-8</v>
      </c>
      <c r="DG937" s="35">
        <v>0.32055726013000002</v>
      </c>
      <c r="DH937" s="35">
        <v>119.76754877499999</v>
      </c>
      <c r="DI937" s="29">
        <f t="shared" si="384"/>
        <v>-8.3379477260594383E-9</v>
      </c>
      <c r="DJ937" s="29">
        <f t="shared" si="385"/>
        <v>-8.3377661757066565E-9</v>
      </c>
      <c r="DK937" s="29">
        <f t="shared" si="386"/>
        <v>-8.3377661763370889E-9</v>
      </c>
      <c r="DL937" s="29">
        <f t="shared" si="387"/>
        <v>-8.3377661763370889E-9</v>
      </c>
      <c r="DN937" s="35"/>
      <c r="DO937" s="35"/>
      <c r="DP937" s="35"/>
      <c r="DV937" s="35"/>
      <c r="DW937" s="35"/>
      <c r="DX937" s="35"/>
      <c r="ED937" s="35"/>
      <c r="EE937" s="35"/>
      <c r="EF937" s="35"/>
      <c r="EL937" s="35"/>
      <c r="EM937" s="35"/>
      <c r="EN937" s="35"/>
      <c r="ET937" s="35"/>
      <c r="EU937" s="35"/>
      <c r="EV937" s="35"/>
    </row>
    <row r="938" spans="14:152" s="29" customFormat="1" ht="13.5" x14ac:dyDescent="0.3">
      <c r="N938" s="35">
        <v>2.0099999999999999E-9</v>
      </c>
      <c r="O938" s="35">
        <v>2.67485193508</v>
      </c>
      <c r="P938" s="35">
        <v>1546.5346256309001</v>
      </c>
      <c r="Q938" s="29">
        <f t="shared" si="380"/>
        <v>-1.7820903212125574E-9</v>
      </c>
      <c r="R938" s="29">
        <f t="shared" si="381"/>
        <v>-1.7818723321526371E-9</v>
      </c>
      <c r="S938" s="29">
        <f t="shared" si="382"/>
        <v>-1.7818723329097685E-9</v>
      </c>
      <c r="T938" s="29">
        <f t="shared" si="383"/>
        <v>-1.7818723329097685E-9</v>
      </c>
      <c r="V938" s="35"/>
      <c r="W938" s="35"/>
      <c r="X938" s="35"/>
      <c r="AD938" s="35"/>
      <c r="AE938" s="35"/>
      <c r="AF938" s="35"/>
      <c r="AL938" s="35"/>
      <c r="AM938" s="35"/>
      <c r="AN938" s="35"/>
      <c r="AT938" s="35"/>
      <c r="AU938" s="35"/>
      <c r="AV938" s="35"/>
      <c r="BB938" s="35"/>
      <c r="BC938" s="35"/>
      <c r="BD938" s="35"/>
      <c r="BJ938" s="35"/>
      <c r="BK938" s="35"/>
      <c r="BL938" s="35"/>
      <c r="BR938" s="35"/>
      <c r="BS938" s="35"/>
      <c r="BT938" s="35"/>
      <c r="BZ938" s="35"/>
      <c r="CA938" s="35"/>
      <c r="CB938" s="35"/>
      <c r="CH938" s="35"/>
      <c r="CI938" s="35"/>
      <c r="CJ938" s="35"/>
      <c r="CP938" s="35"/>
      <c r="CQ938" s="35"/>
      <c r="CR938" s="35"/>
      <c r="CX938" s="35"/>
      <c r="CY938" s="35"/>
      <c r="CZ938" s="35"/>
      <c r="DF938" s="35">
        <v>1.405E-8</v>
      </c>
      <c r="DG938" s="35">
        <v>3.2040748604</v>
      </c>
      <c r="DH938" s="35">
        <v>395.10562148700001</v>
      </c>
      <c r="DI938" s="29">
        <f t="shared" si="384"/>
        <v>-1.3779453082950867E-8</v>
      </c>
      <c r="DJ938" s="29">
        <f t="shared" si="385"/>
        <v>-1.3779617398356718E-8</v>
      </c>
      <c r="DK938" s="29">
        <f t="shared" si="386"/>
        <v>-1.3779617397786227E-8</v>
      </c>
      <c r="DL938" s="29">
        <f t="shared" si="387"/>
        <v>-1.3779617397786227E-8</v>
      </c>
      <c r="DN938" s="35"/>
      <c r="DO938" s="35"/>
      <c r="DP938" s="35"/>
      <c r="DV938" s="35"/>
      <c r="DW938" s="35"/>
      <c r="DX938" s="35"/>
      <c r="ED938" s="35"/>
      <c r="EE938" s="35"/>
      <c r="EF938" s="35"/>
      <c r="EL938" s="35"/>
      <c r="EM938" s="35"/>
      <c r="EN938" s="35"/>
      <c r="ET938" s="35"/>
      <c r="EU938" s="35"/>
      <c r="EV938" s="35"/>
    </row>
    <row r="939" spans="14:152" s="29" customFormat="1" ht="13.5" x14ac:dyDescent="0.3">
      <c r="N939" s="35">
        <v>2.5000000000000001E-9</v>
      </c>
      <c r="O939" s="35">
        <v>5.4439186272200004</v>
      </c>
      <c r="P939" s="35">
        <v>1254.5217783625001</v>
      </c>
      <c r="Q939" s="29">
        <f t="shared" si="380"/>
        <v>1.9328980245950041E-9</v>
      </c>
      <c r="R939" s="29">
        <f t="shared" si="381"/>
        <v>1.933199504985378E-9</v>
      </c>
      <c r="S939" s="29">
        <f t="shared" si="382"/>
        <v>1.9331995039386161E-9</v>
      </c>
      <c r="T939" s="29">
        <f t="shared" si="383"/>
        <v>1.9331995039386161E-9</v>
      </c>
      <c r="V939" s="35"/>
      <c r="W939" s="35"/>
      <c r="X939" s="35"/>
      <c r="AD939" s="35"/>
      <c r="AE939" s="35"/>
      <c r="AF939" s="35"/>
      <c r="AL939" s="35"/>
      <c r="AM939" s="35"/>
      <c r="AN939" s="35"/>
      <c r="AT939" s="35"/>
      <c r="AU939" s="35"/>
      <c r="AV939" s="35"/>
      <c r="BB939" s="35"/>
      <c r="BC939" s="35"/>
      <c r="BD939" s="35"/>
      <c r="BJ939" s="35"/>
      <c r="BK939" s="35"/>
      <c r="BL939" s="35"/>
      <c r="BR939" s="35"/>
      <c r="BS939" s="35"/>
      <c r="BT939" s="35"/>
      <c r="BZ939" s="35"/>
      <c r="CA939" s="35"/>
      <c r="CB939" s="35"/>
      <c r="CH939" s="35"/>
      <c r="CI939" s="35"/>
      <c r="CJ939" s="35"/>
      <c r="CP939" s="35"/>
      <c r="CQ939" s="35"/>
      <c r="CR939" s="35"/>
      <c r="CX939" s="35"/>
      <c r="CY939" s="35"/>
      <c r="CZ939" s="35"/>
      <c r="DF939" s="35">
        <v>1.234E-8</v>
      </c>
      <c r="DG939" s="35">
        <v>2.3476695423899998</v>
      </c>
      <c r="DH939" s="35">
        <v>318.67949151699997</v>
      </c>
      <c r="DI939" s="29">
        <f t="shared" si="384"/>
        <v>4.002813229142111E-9</v>
      </c>
      <c r="DJ939" s="29">
        <f t="shared" si="385"/>
        <v>4.0033771010421969E-9</v>
      </c>
      <c r="DK939" s="29">
        <f t="shared" si="386"/>
        <v>4.0033770990841843E-9</v>
      </c>
      <c r="DL939" s="29">
        <f t="shared" si="387"/>
        <v>4.0033770990841843E-9</v>
      </c>
      <c r="DN939" s="35"/>
      <c r="DO939" s="35"/>
      <c r="DP939" s="35"/>
      <c r="DV939" s="35"/>
      <c r="DW939" s="35"/>
      <c r="DX939" s="35"/>
      <c r="ED939" s="35"/>
      <c r="EE939" s="35"/>
      <c r="EF939" s="35"/>
      <c r="EL939" s="35"/>
      <c r="EM939" s="35"/>
      <c r="EN939" s="35"/>
      <c r="ET939" s="35"/>
      <c r="EU939" s="35"/>
      <c r="EV939" s="35"/>
    </row>
    <row r="940" spans="14:152" s="29" customFormat="1" ht="13.5" x14ac:dyDescent="0.3">
      <c r="N940" s="35">
        <v>2.0299999999999998E-9</v>
      </c>
      <c r="O940" s="35">
        <v>5.48660442144</v>
      </c>
      <c r="P940" s="35">
        <v>557.03893289940004</v>
      </c>
      <c r="Q940" s="29">
        <f t="shared" si="380"/>
        <v>-7.8454237733671347E-10</v>
      </c>
      <c r="R940" s="29">
        <f t="shared" si="381"/>
        <v>-7.8438428225236129E-10</v>
      </c>
      <c r="S940" s="29">
        <f t="shared" si="382"/>
        <v>-7.84384282801347E-10</v>
      </c>
      <c r="T940" s="29">
        <f t="shared" si="383"/>
        <v>-7.84384282801347E-10</v>
      </c>
      <c r="V940" s="35"/>
      <c r="W940" s="35"/>
      <c r="X940" s="35"/>
      <c r="AD940" s="35"/>
      <c r="AE940" s="35"/>
      <c r="AF940" s="35"/>
      <c r="AL940" s="35"/>
      <c r="AM940" s="35"/>
      <c r="AN940" s="35"/>
      <c r="AT940" s="35"/>
      <c r="AU940" s="35"/>
      <c r="AV940" s="35"/>
      <c r="BB940" s="35"/>
      <c r="BC940" s="35"/>
      <c r="BD940" s="35"/>
      <c r="BJ940" s="35"/>
      <c r="BK940" s="35"/>
      <c r="BL940" s="35"/>
      <c r="BR940" s="35"/>
      <c r="BS940" s="35"/>
      <c r="BT940" s="35"/>
      <c r="BZ940" s="35"/>
      <c r="CA940" s="35"/>
      <c r="CB940" s="35"/>
      <c r="CH940" s="35"/>
      <c r="CI940" s="35"/>
      <c r="CJ940" s="35"/>
      <c r="CP940" s="35"/>
      <c r="CQ940" s="35"/>
      <c r="CR940" s="35"/>
      <c r="CX940" s="35"/>
      <c r="CY940" s="35"/>
      <c r="CZ940" s="35"/>
      <c r="DF940" s="35">
        <v>1.5189999999999999E-8</v>
      </c>
      <c r="DG940" s="35">
        <v>4.7462962968799998</v>
      </c>
      <c r="DH940" s="35">
        <v>100.1720129118</v>
      </c>
      <c r="DI940" s="29">
        <f t="shared" si="384"/>
        <v>1.5128393144433512E-8</v>
      </c>
      <c r="DJ940" s="29">
        <f t="shared" si="385"/>
        <v>1.5128413895206147E-8</v>
      </c>
      <c r="DK940" s="29">
        <f t="shared" si="386"/>
        <v>1.51284138951341E-8</v>
      </c>
      <c r="DL940" s="29">
        <f t="shared" si="387"/>
        <v>1.51284138951341E-8</v>
      </c>
      <c r="DN940" s="35"/>
      <c r="DO940" s="35"/>
      <c r="DP940" s="35"/>
      <c r="DV940" s="35"/>
      <c r="DW940" s="35"/>
      <c r="DX940" s="35"/>
      <c r="ED940" s="35"/>
      <c r="EE940" s="35"/>
      <c r="EF940" s="35"/>
      <c r="EL940" s="35"/>
      <c r="EM940" s="35"/>
      <c r="EN940" s="35"/>
      <c r="ET940" s="35"/>
      <c r="EU940" s="35"/>
      <c r="EV940" s="35"/>
    </row>
    <row r="941" spans="14:152" s="29" customFormat="1" ht="13.5" x14ac:dyDescent="0.3">
      <c r="N941" s="35">
        <v>2.5000000000000001E-9</v>
      </c>
      <c r="O941" s="35">
        <v>0.32142312427000003</v>
      </c>
      <c r="P941" s="35">
        <v>25448.0058552601</v>
      </c>
      <c r="Q941" s="29">
        <f t="shared" si="380"/>
        <v>1.2548446673015148E-9</v>
      </c>
      <c r="R941" s="29">
        <f t="shared" si="381"/>
        <v>1.2464943486988644E-9</v>
      </c>
      <c r="S941" s="29">
        <f t="shared" si="382"/>
        <v>1.2464943777272795E-9</v>
      </c>
      <c r="T941" s="29">
        <f t="shared" si="383"/>
        <v>1.2464943777272795E-9</v>
      </c>
      <c r="V941" s="35"/>
      <c r="W941" s="35"/>
      <c r="X941" s="35"/>
      <c r="AD941" s="35"/>
      <c r="AE941" s="35"/>
      <c r="AF941" s="35"/>
      <c r="AL941" s="35"/>
      <c r="AM941" s="35"/>
      <c r="AN941" s="35"/>
      <c r="AT941" s="35"/>
      <c r="AU941" s="35"/>
      <c r="AV941" s="35"/>
      <c r="BB941" s="35"/>
      <c r="BC941" s="35"/>
      <c r="BD941" s="35"/>
      <c r="BJ941" s="35"/>
      <c r="BK941" s="35"/>
      <c r="BL941" s="35"/>
      <c r="BR941" s="35"/>
      <c r="BS941" s="35"/>
      <c r="BT941" s="35"/>
      <c r="BZ941" s="35"/>
      <c r="CA941" s="35"/>
      <c r="CB941" s="35"/>
      <c r="CH941" s="35"/>
      <c r="CI941" s="35"/>
      <c r="CJ941" s="35"/>
      <c r="CP941" s="35"/>
      <c r="CQ941" s="35"/>
      <c r="CR941" s="35"/>
      <c r="CX941" s="35"/>
      <c r="CY941" s="35"/>
      <c r="CZ941" s="35"/>
      <c r="DF941" s="35">
        <v>1.5729999999999999E-8</v>
      </c>
      <c r="DG941" s="35">
        <v>4.0013248452400001</v>
      </c>
      <c r="DH941" s="35">
        <v>1264.2954542391999</v>
      </c>
      <c r="DI941" s="29">
        <f t="shared" si="384"/>
        <v>1.3010337420521872E-8</v>
      </c>
      <c r="DJ941" s="29">
        <f t="shared" si="385"/>
        <v>1.3008642809545068E-8</v>
      </c>
      <c r="DK941" s="29">
        <f t="shared" si="386"/>
        <v>1.3008642815430359E-8</v>
      </c>
      <c r="DL941" s="29">
        <f t="shared" si="387"/>
        <v>1.3008642815430359E-8</v>
      </c>
      <c r="DN941" s="35"/>
      <c r="DO941" s="35"/>
      <c r="DP941" s="35"/>
      <c r="DV941" s="35"/>
      <c r="DW941" s="35"/>
      <c r="DX941" s="35"/>
      <c r="ED941" s="35"/>
      <c r="EE941" s="35"/>
      <c r="EF941" s="35"/>
      <c r="EL941" s="35"/>
      <c r="EM941" s="35"/>
      <c r="EN941" s="35"/>
      <c r="ET941" s="35"/>
      <c r="EU941" s="35"/>
      <c r="EV941" s="35"/>
    </row>
    <row r="942" spans="14:152" s="29" customFormat="1" ht="13.5" x14ac:dyDescent="0.3">
      <c r="N942" s="35">
        <v>1.9800000000000002E-9</v>
      </c>
      <c r="O942" s="35">
        <v>0.91019549386999998</v>
      </c>
      <c r="P942" s="35">
        <v>1310.3933701397</v>
      </c>
      <c r="Q942" s="29">
        <f t="shared" si="380"/>
        <v>-1.9396144161728735E-9</v>
      </c>
      <c r="R942" s="29">
        <f t="shared" si="381"/>
        <v>-1.9396934081477582E-9</v>
      </c>
      <c r="S942" s="29">
        <f t="shared" si="382"/>
        <v>-1.9396934078735933E-9</v>
      </c>
      <c r="T942" s="29">
        <f t="shared" si="383"/>
        <v>-1.9396934078735933E-9</v>
      </c>
      <c r="V942" s="35"/>
      <c r="W942" s="35"/>
      <c r="X942" s="35"/>
      <c r="AD942" s="35"/>
      <c r="AE942" s="35"/>
      <c r="AF942" s="35"/>
      <c r="AL942" s="35"/>
      <c r="AM942" s="35"/>
      <c r="AN942" s="35"/>
      <c r="AT942" s="35"/>
      <c r="AU942" s="35"/>
      <c r="AV942" s="35"/>
      <c r="BB942" s="35"/>
      <c r="BC942" s="35"/>
      <c r="BD942" s="35"/>
      <c r="BJ942" s="35"/>
      <c r="BK942" s="35"/>
      <c r="BL942" s="35"/>
      <c r="BR942" s="35"/>
      <c r="BS942" s="35"/>
      <c r="BT942" s="35"/>
      <c r="BZ942" s="35"/>
      <c r="CA942" s="35"/>
      <c r="CB942" s="35"/>
      <c r="CH942" s="35"/>
      <c r="CI942" s="35"/>
      <c r="CJ942" s="35"/>
      <c r="CP942" s="35"/>
      <c r="CQ942" s="35"/>
      <c r="CR942" s="35"/>
      <c r="CX942" s="35"/>
      <c r="CY942" s="35"/>
      <c r="CZ942" s="35"/>
      <c r="DF942" s="35">
        <v>1.222E-8</v>
      </c>
      <c r="DG942" s="35">
        <v>0.10709243166</v>
      </c>
      <c r="DH942" s="35">
        <v>1372.5924061081</v>
      </c>
      <c r="DI942" s="29">
        <f t="shared" si="384"/>
        <v>-1.1209912715370646E-8</v>
      </c>
      <c r="DJ942" s="29">
        <f t="shared" si="385"/>
        <v>-1.1210924665276638E-8</v>
      </c>
      <c r="DK942" s="29">
        <f t="shared" si="386"/>
        <v>-1.1210924661763519E-8</v>
      </c>
      <c r="DL942" s="29">
        <f t="shared" si="387"/>
        <v>-1.1210924661763519E-8</v>
      </c>
      <c r="DN942" s="35"/>
      <c r="DO942" s="35"/>
      <c r="DP942" s="35"/>
      <c r="DV942" s="35"/>
      <c r="DW942" s="35"/>
      <c r="DX942" s="35"/>
      <c r="ED942" s="35"/>
      <c r="EE942" s="35"/>
      <c r="EF942" s="35"/>
      <c r="EL942" s="35"/>
      <c r="EM942" s="35"/>
      <c r="EN942" s="35"/>
      <c r="ET942" s="35"/>
      <c r="EU942" s="35"/>
      <c r="EV942" s="35"/>
    </row>
    <row r="943" spans="14:152" s="29" customFormat="1" ht="13.5" x14ac:dyDescent="0.3">
      <c r="N943" s="35">
        <v>2.0000000000000001E-9</v>
      </c>
      <c r="O943" s="35">
        <v>0.90438804926000005</v>
      </c>
      <c r="P943" s="35">
        <v>47.061123747000003</v>
      </c>
      <c r="Q943" s="29">
        <f t="shared" si="380"/>
        <v>-1.9559400684846189E-10</v>
      </c>
      <c r="R943" s="29">
        <f t="shared" si="381"/>
        <v>-1.9557980769822081E-10</v>
      </c>
      <c r="S943" s="29">
        <f t="shared" si="382"/>
        <v>-1.9557980774752685E-10</v>
      </c>
      <c r="T943" s="29">
        <f t="shared" si="383"/>
        <v>-1.9557980774752685E-10</v>
      </c>
      <c r="V943" s="35"/>
      <c r="W943" s="35"/>
      <c r="X943" s="35"/>
      <c r="AD943" s="35"/>
      <c r="AE943" s="35"/>
      <c r="AF943" s="35"/>
      <c r="AL943" s="35"/>
      <c r="AM943" s="35"/>
      <c r="AN943" s="35"/>
      <c r="AT943" s="35"/>
      <c r="AU943" s="35"/>
      <c r="AV943" s="35"/>
      <c r="BB943" s="35"/>
      <c r="BC943" s="35"/>
      <c r="BD943" s="35"/>
      <c r="BJ943" s="35"/>
      <c r="BK943" s="35"/>
      <c r="BL943" s="35"/>
      <c r="BR943" s="35"/>
      <c r="BS943" s="35"/>
      <c r="BT943" s="35"/>
      <c r="BZ943" s="35"/>
      <c r="CA943" s="35"/>
      <c r="CB943" s="35"/>
      <c r="CH943" s="35"/>
      <c r="CI943" s="35"/>
      <c r="CJ943" s="35"/>
      <c r="CP943" s="35"/>
      <c r="CQ943" s="35"/>
      <c r="CR943" s="35"/>
      <c r="CX943" s="35"/>
      <c r="CY943" s="35"/>
      <c r="CZ943" s="35"/>
      <c r="DF943" s="35">
        <v>1.205E-8</v>
      </c>
      <c r="DG943" s="35">
        <v>0.24105241434999999</v>
      </c>
      <c r="DH943" s="35">
        <v>466.7582159433</v>
      </c>
      <c r="DI943" s="29">
        <f t="shared" si="384"/>
        <v>3.8422272743563102E-10</v>
      </c>
      <c r="DJ943" s="29">
        <f t="shared" si="385"/>
        <v>3.8507487420598674E-10</v>
      </c>
      <c r="DK943" s="29">
        <f t="shared" si="386"/>
        <v>3.8507487124694874E-10</v>
      </c>
      <c r="DL943" s="29">
        <f t="shared" si="387"/>
        <v>3.8507487124694874E-10</v>
      </c>
      <c r="DN943" s="35"/>
      <c r="DO943" s="35"/>
      <c r="DP943" s="35"/>
      <c r="DV943" s="35"/>
      <c r="DW943" s="35"/>
      <c r="DX943" s="35"/>
      <c r="ED943" s="35"/>
      <c r="EE943" s="35"/>
      <c r="EF943" s="35"/>
      <c r="EL943" s="35"/>
      <c r="EM943" s="35"/>
      <c r="EN943" s="35"/>
      <c r="ET943" s="35"/>
      <c r="EU943" s="35"/>
      <c r="EV943" s="35"/>
    </row>
    <row r="944" spans="14:152" s="29" customFormat="1" ht="13.5" x14ac:dyDescent="0.3">
      <c r="N944" s="35">
        <v>1.9399999999999999E-9</v>
      </c>
      <c r="O944" s="35">
        <v>4.0573081312900001</v>
      </c>
      <c r="P944" s="35">
        <v>426.85882330689998</v>
      </c>
      <c r="Q944" s="29">
        <f t="shared" si="380"/>
        <v>-1.0223377389040674E-11</v>
      </c>
      <c r="R944" s="29">
        <f t="shared" si="381"/>
        <v>-1.0348904244129647E-11</v>
      </c>
      <c r="S944" s="29">
        <f t="shared" si="382"/>
        <v>-1.0348903808244915E-11</v>
      </c>
      <c r="T944" s="29">
        <f t="shared" si="383"/>
        <v>-1.0348903808244915E-11</v>
      </c>
      <c r="V944" s="35"/>
      <c r="W944" s="35"/>
      <c r="X944" s="35"/>
      <c r="AD944" s="35"/>
      <c r="AE944" s="35"/>
      <c r="AF944" s="35"/>
      <c r="AL944" s="35"/>
      <c r="AM944" s="35"/>
      <c r="AN944" s="35"/>
      <c r="AT944" s="35"/>
      <c r="AU944" s="35"/>
      <c r="AV944" s="35"/>
      <c r="BB944" s="35"/>
      <c r="BC944" s="35"/>
      <c r="BD944" s="35"/>
      <c r="BJ944" s="35"/>
      <c r="BK944" s="35"/>
      <c r="BL944" s="35"/>
      <c r="BR944" s="35"/>
      <c r="BS944" s="35"/>
      <c r="BT944" s="35"/>
      <c r="BZ944" s="35"/>
      <c r="CA944" s="35"/>
      <c r="CB944" s="35"/>
      <c r="CH944" s="35"/>
      <c r="CI944" s="35"/>
      <c r="CJ944" s="35"/>
      <c r="CP944" s="35"/>
      <c r="CQ944" s="35"/>
      <c r="CR944" s="35"/>
      <c r="CX944" s="35"/>
      <c r="CY944" s="35"/>
      <c r="CZ944" s="35"/>
      <c r="DF944" s="35">
        <v>1.188E-8</v>
      </c>
      <c r="DG944" s="35">
        <v>1.27112537278</v>
      </c>
      <c r="DH944" s="35">
        <v>1184.4060462412001</v>
      </c>
      <c r="DI944" s="29">
        <f t="shared" si="384"/>
        <v>-1.0413955503760543E-9</v>
      </c>
      <c r="DJ944" s="29">
        <f t="shared" si="385"/>
        <v>-1.039270827965656E-9</v>
      </c>
      <c r="DK944" s="29">
        <f t="shared" si="386"/>
        <v>-1.0392708353437386E-9</v>
      </c>
      <c r="DL944" s="29">
        <f t="shared" si="387"/>
        <v>-1.0392708353437386E-9</v>
      </c>
      <c r="DN944" s="35"/>
      <c r="DO944" s="35"/>
      <c r="DP944" s="35"/>
      <c r="DV944" s="35"/>
      <c r="DW944" s="35"/>
      <c r="DX944" s="35"/>
      <c r="ED944" s="35"/>
      <c r="EE944" s="35"/>
      <c r="EF944" s="35"/>
      <c r="EL944" s="35"/>
      <c r="EM944" s="35"/>
      <c r="EN944" s="35"/>
      <c r="ET944" s="35"/>
      <c r="EU944" s="35"/>
      <c r="EV944" s="35"/>
    </row>
    <row r="945" spans="14:152" s="29" customFormat="1" ht="13.5" x14ac:dyDescent="0.3">
      <c r="N945" s="35">
        <v>1.97E-9</v>
      </c>
      <c r="O945" s="35">
        <v>0.58292199999000005</v>
      </c>
      <c r="P945" s="35">
        <v>156.67674413540001</v>
      </c>
      <c r="Q945" s="29">
        <f t="shared" si="380"/>
        <v>-1.9698085018803989E-9</v>
      </c>
      <c r="R945" s="29">
        <f t="shared" si="381"/>
        <v>-1.9698078489741885E-9</v>
      </c>
      <c r="S945" s="29">
        <f t="shared" si="382"/>
        <v>-1.9698078489764579E-9</v>
      </c>
      <c r="T945" s="29">
        <f t="shared" si="383"/>
        <v>-1.9698078489764579E-9</v>
      </c>
      <c r="V945" s="35"/>
      <c r="W945" s="35"/>
      <c r="X945" s="35"/>
      <c r="AD945" s="35"/>
      <c r="AE945" s="35"/>
      <c r="AF945" s="35"/>
      <c r="AL945" s="35"/>
      <c r="AM945" s="35"/>
      <c r="AN945" s="35"/>
      <c r="AT945" s="35"/>
      <c r="AU945" s="35"/>
      <c r="AV945" s="35"/>
      <c r="BB945" s="35"/>
      <c r="BC945" s="35"/>
      <c r="BD945" s="35"/>
      <c r="BJ945" s="35"/>
      <c r="BK945" s="35"/>
      <c r="BL945" s="35"/>
      <c r="BR945" s="35"/>
      <c r="BS945" s="35"/>
      <c r="BT945" s="35"/>
      <c r="BZ945" s="35"/>
      <c r="CA945" s="35"/>
      <c r="CB945" s="35"/>
      <c r="CH945" s="35"/>
      <c r="CI945" s="35"/>
      <c r="CJ945" s="35"/>
      <c r="CP945" s="35"/>
      <c r="CQ945" s="35"/>
      <c r="CR945" s="35"/>
      <c r="CX945" s="35"/>
      <c r="CY945" s="35"/>
      <c r="CZ945" s="35"/>
      <c r="DF945" s="35">
        <v>1.28E-8</v>
      </c>
      <c r="DG945" s="35">
        <v>4.8545405213899997</v>
      </c>
      <c r="DH945" s="35">
        <v>535.91074021810005</v>
      </c>
      <c r="DI945" s="29">
        <f t="shared" si="384"/>
        <v>6.9977836441965651E-9</v>
      </c>
      <c r="DJ945" s="29">
        <f t="shared" si="385"/>
        <v>6.9986542928834345E-9</v>
      </c>
      <c r="DK945" s="29">
        <f t="shared" si="386"/>
        <v>6.998654289860206E-9</v>
      </c>
      <c r="DL945" s="29">
        <f t="shared" si="387"/>
        <v>6.998654289860206E-9</v>
      </c>
      <c r="DN945" s="35"/>
      <c r="DO945" s="35"/>
      <c r="DP945" s="35"/>
      <c r="DV945" s="35"/>
      <c r="DW945" s="35"/>
      <c r="DX945" s="35"/>
      <c r="ED945" s="35"/>
      <c r="EE945" s="35"/>
      <c r="EF945" s="35"/>
      <c r="EL945" s="35"/>
      <c r="EM945" s="35"/>
      <c r="EN945" s="35"/>
      <c r="ET945" s="35"/>
      <c r="EU945" s="35"/>
      <c r="EV945" s="35"/>
    </row>
    <row r="946" spans="14:152" s="29" customFormat="1" ht="13.5" x14ac:dyDescent="0.3">
      <c r="N946" s="35">
        <v>1.97E-9</v>
      </c>
      <c r="O946" s="35">
        <v>2.5938418851999998</v>
      </c>
      <c r="P946" s="35">
        <v>639.84910220419999</v>
      </c>
      <c r="Q946" s="29">
        <f t="shared" si="380"/>
        <v>1.7989189773918301E-9</v>
      </c>
      <c r="R946" s="29">
        <f t="shared" si="381"/>
        <v>1.7989968521045786E-9</v>
      </c>
      <c r="S946" s="29">
        <f t="shared" si="382"/>
        <v>1.7989968518341917E-9</v>
      </c>
      <c r="T946" s="29">
        <f t="shared" si="383"/>
        <v>1.7989968518341917E-9</v>
      </c>
      <c r="V946" s="35"/>
      <c r="W946" s="35"/>
      <c r="X946" s="35"/>
      <c r="AD946" s="35"/>
      <c r="AE946" s="35"/>
      <c r="AF946" s="35"/>
      <c r="AL946" s="35"/>
      <c r="AM946" s="35"/>
      <c r="AN946" s="35"/>
      <c r="AT946" s="35"/>
      <c r="AU946" s="35"/>
      <c r="AV946" s="35"/>
      <c r="BB946" s="35"/>
      <c r="BC946" s="35"/>
      <c r="BD946" s="35"/>
      <c r="BJ946" s="35"/>
      <c r="BK946" s="35"/>
      <c r="BL946" s="35"/>
      <c r="BR946" s="35"/>
      <c r="BS946" s="35"/>
      <c r="BT946" s="35"/>
      <c r="BZ946" s="35"/>
      <c r="CA946" s="35"/>
      <c r="CB946" s="35"/>
      <c r="CH946" s="35"/>
      <c r="CI946" s="35"/>
      <c r="CJ946" s="35"/>
      <c r="CP946" s="35"/>
      <c r="CQ946" s="35"/>
      <c r="CR946" s="35"/>
      <c r="CX946" s="35"/>
      <c r="CY946" s="35"/>
      <c r="CZ946" s="35"/>
      <c r="DF946" s="35">
        <v>1.482E-8</v>
      </c>
      <c r="DG946" s="35">
        <v>4.4716669291000004</v>
      </c>
      <c r="DH946" s="35">
        <v>763.43692965770003</v>
      </c>
      <c r="DI946" s="29">
        <f t="shared" si="384"/>
        <v>-5.8724390121490115E-9</v>
      </c>
      <c r="DJ946" s="29">
        <f t="shared" si="385"/>
        <v>-5.8740136375520869E-9</v>
      </c>
      <c r="DK946" s="29">
        <f t="shared" si="386"/>
        <v>-5.8740136320843784E-9</v>
      </c>
      <c r="DL946" s="29">
        <f t="shared" si="387"/>
        <v>-5.8740136320843784E-9</v>
      </c>
      <c r="DN946" s="35"/>
      <c r="DO946" s="35"/>
      <c r="DP946" s="35"/>
      <c r="DV946" s="35"/>
      <c r="DW946" s="35"/>
      <c r="DX946" s="35"/>
      <c r="ED946" s="35"/>
      <c r="EE946" s="35"/>
      <c r="EF946" s="35"/>
      <c r="EL946" s="35"/>
      <c r="EM946" s="35"/>
      <c r="EN946" s="35"/>
      <c r="ET946" s="35"/>
      <c r="EU946" s="35"/>
      <c r="EV946" s="35"/>
    </row>
    <row r="947" spans="14:152" s="29" customFormat="1" ht="13.5" x14ac:dyDescent="0.3">
      <c r="N947" s="35">
        <v>2.0099999999999999E-9</v>
      </c>
      <c r="O947" s="35">
        <v>1.4998025611400001</v>
      </c>
      <c r="P947" s="35">
        <v>827.92358748649997</v>
      </c>
      <c r="Q947" s="29">
        <f t="shared" si="380"/>
        <v>-1.4553790807791982E-9</v>
      </c>
      <c r="R947" s="29">
        <f t="shared" si="381"/>
        <v>-1.4552050808302447E-9</v>
      </c>
      <c r="S947" s="29">
        <f t="shared" si="382"/>
        <v>-1.4552050814344927E-9</v>
      </c>
      <c r="T947" s="29">
        <f t="shared" si="383"/>
        <v>-1.4552050814344927E-9</v>
      </c>
      <c r="V947" s="35"/>
      <c r="W947" s="35"/>
      <c r="X947" s="35"/>
      <c r="AD947" s="35"/>
      <c r="AE947" s="35"/>
      <c r="AF947" s="35"/>
      <c r="AL947" s="35"/>
      <c r="AM947" s="35"/>
      <c r="AN947" s="35"/>
      <c r="AT947" s="35"/>
      <c r="AU947" s="35"/>
      <c r="AV947" s="35"/>
      <c r="BB947" s="35"/>
      <c r="BC947" s="35"/>
      <c r="BD947" s="35"/>
      <c r="BJ947" s="35"/>
      <c r="BK947" s="35"/>
      <c r="BL947" s="35"/>
      <c r="BR947" s="35"/>
      <c r="BS947" s="35"/>
      <c r="BT947" s="35"/>
      <c r="BZ947" s="35"/>
      <c r="CA947" s="35"/>
      <c r="CB947" s="35"/>
      <c r="CH947" s="35"/>
      <c r="CI947" s="35"/>
      <c r="CJ947" s="35"/>
      <c r="CP947" s="35"/>
      <c r="CQ947" s="35"/>
      <c r="CR947" s="35"/>
      <c r="CX947" s="35"/>
      <c r="CY947" s="35"/>
      <c r="CZ947" s="35"/>
      <c r="DF947" s="35">
        <v>1.233E-8</v>
      </c>
      <c r="DG947" s="35">
        <v>1.64803509193</v>
      </c>
      <c r="DH947" s="35">
        <v>433.663553767</v>
      </c>
      <c r="DI947" s="29">
        <f t="shared" si="384"/>
        <v>-9.1614367350521279E-9</v>
      </c>
      <c r="DJ947" s="29">
        <f t="shared" si="385"/>
        <v>-9.160894247911452E-9</v>
      </c>
      <c r="DK947" s="29">
        <f t="shared" si="386"/>
        <v>-9.1608942497952847E-9</v>
      </c>
      <c r="DL947" s="29">
        <f t="shared" si="387"/>
        <v>-9.1608942497952847E-9</v>
      </c>
      <c r="DN947" s="35"/>
      <c r="DO947" s="35"/>
      <c r="DP947" s="35"/>
      <c r="DV947" s="35"/>
      <c r="DW947" s="35"/>
      <c r="DX947" s="35"/>
      <c r="ED947" s="35"/>
      <c r="EE947" s="35"/>
      <c r="EF947" s="35"/>
      <c r="EL947" s="35"/>
      <c r="EM947" s="35"/>
      <c r="EN947" s="35"/>
      <c r="ET947" s="35"/>
      <c r="EU947" s="35"/>
      <c r="EV947" s="35"/>
    </row>
    <row r="948" spans="14:152" s="29" customFormat="1" ht="13.5" x14ac:dyDescent="0.3">
      <c r="N948" s="35">
        <v>1.97E-9</v>
      </c>
      <c r="O948" s="35">
        <v>5.7912636080900004</v>
      </c>
      <c r="P948" s="35">
        <v>639.94547042379997</v>
      </c>
      <c r="Q948" s="29">
        <f t="shared" si="380"/>
        <v>-1.7498952377019821E-9</v>
      </c>
      <c r="R948" s="29">
        <f t="shared" si="381"/>
        <v>-1.7499830062804841E-9</v>
      </c>
      <c r="S948" s="29">
        <f t="shared" si="382"/>
        <v>-1.7499830059757429E-9</v>
      </c>
      <c r="T948" s="29">
        <f t="shared" si="383"/>
        <v>-1.7499830059757429E-9</v>
      </c>
      <c r="V948" s="35"/>
      <c r="W948" s="35"/>
      <c r="X948" s="35"/>
      <c r="AD948" s="35"/>
      <c r="AE948" s="35"/>
      <c r="AF948" s="35"/>
      <c r="AL948" s="35"/>
      <c r="AM948" s="35"/>
      <c r="AN948" s="35"/>
      <c r="AT948" s="35"/>
      <c r="AU948" s="35"/>
      <c r="AV948" s="35"/>
      <c r="BB948" s="35"/>
      <c r="BC948" s="35"/>
      <c r="BD948" s="35"/>
      <c r="BJ948" s="35"/>
      <c r="BK948" s="35"/>
      <c r="BL948" s="35"/>
      <c r="BR948" s="35"/>
      <c r="BS948" s="35"/>
      <c r="BT948" s="35"/>
      <c r="BZ948" s="35"/>
      <c r="CA948" s="35"/>
      <c r="CB948" s="35"/>
      <c r="CH948" s="35"/>
      <c r="CI948" s="35"/>
      <c r="CJ948" s="35"/>
      <c r="CP948" s="35"/>
      <c r="CQ948" s="35"/>
      <c r="CR948" s="35"/>
      <c r="CX948" s="35"/>
      <c r="CY948" s="35"/>
      <c r="CZ948" s="35"/>
      <c r="DF948" s="35">
        <v>1.4759999999999999E-8</v>
      </c>
      <c r="DG948" s="35">
        <v>3.7663439910999998</v>
      </c>
      <c r="DH948" s="35">
        <v>272.5815756165</v>
      </c>
      <c r="DI948" s="29">
        <f t="shared" si="384"/>
        <v>-4.9167558154496595E-9</v>
      </c>
      <c r="DJ948" s="29">
        <f t="shared" si="385"/>
        <v>-4.916180769822747E-9</v>
      </c>
      <c r="DK948" s="29">
        <f t="shared" si="386"/>
        <v>-4.9161807718195874E-9</v>
      </c>
      <c r="DL948" s="29">
        <f t="shared" si="387"/>
        <v>-4.9161807718195874E-9</v>
      </c>
      <c r="DN948" s="35"/>
      <c r="DO948" s="35"/>
      <c r="DP948" s="35"/>
      <c r="DV948" s="35"/>
      <c r="DW948" s="35"/>
      <c r="DX948" s="35"/>
      <c r="ED948" s="35"/>
      <c r="EE948" s="35"/>
      <c r="EF948" s="35"/>
      <c r="EL948" s="35"/>
      <c r="EM948" s="35"/>
      <c r="EN948" s="35"/>
      <c r="ET948" s="35"/>
      <c r="EU948" s="35"/>
      <c r="EV948" s="35"/>
    </row>
    <row r="949" spans="14:152" s="29" customFormat="1" ht="13.5" x14ac:dyDescent="0.3">
      <c r="N949" s="35">
        <v>2.6599999999999999E-9</v>
      </c>
      <c r="O949" s="35">
        <v>1.45514683392</v>
      </c>
      <c r="P949" s="35">
        <v>109.2431133729</v>
      </c>
      <c r="Q949" s="29">
        <f t="shared" si="380"/>
        <v>-2.649737634043799E-9</v>
      </c>
      <c r="R949" s="29">
        <f t="shared" si="381"/>
        <v>-2.6497414992288336E-9</v>
      </c>
      <c r="S949" s="29">
        <f t="shared" si="382"/>
        <v>-2.649741499215413E-9</v>
      </c>
      <c r="T949" s="29">
        <f t="shared" si="383"/>
        <v>-2.649741499215413E-9</v>
      </c>
      <c r="V949" s="35"/>
      <c r="W949" s="35"/>
      <c r="X949" s="35"/>
      <c r="AD949" s="35"/>
      <c r="AE949" s="35"/>
      <c r="AF949" s="35"/>
      <c r="AL949" s="35"/>
      <c r="AM949" s="35"/>
      <c r="AN949" s="35"/>
      <c r="AT949" s="35"/>
      <c r="AU949" s="35"/>
      <c r="AV949" s="35"/>
      <c r="BB949" s="35"/>
      <c r="BC949" s="35"/>
      <c r="BD949" s="35"/>
      <c r="BJ949" s="35"/>
      <c r="BK949" s="35"/>
      <c r="BL949" s="35"/>
      <c r="BR949" s="35"/>
      <c r="BS949" s="35"/>
      <c r="BT949" s="35"/>
      <c r="BZ949" s="35"/>
      <c r="CA949" s="35"/>
      <c r="CB949" s="35"/>
      <c r="CH949" s="35"/>
      <c r="CI949" s="35"/>
      <c r="CJ949" s="35"/>
      <c r="CP949" s="35"/>
      <c r="CQ949" s="35"/>
      <c r="CR949" s="35"/>
      <c r="CX949" s="35"/>
      <c r="CY949" s="35"/>
      <c r="CZ949" s="35"/>
      <c r="DF949" s="35">
        <v>1.199E-8</v>
      </c>
      <c r="DG949" s="35">
        <v>1.78020373551</v>
      </c>
      <c r="DH949" s="35">
        <v>102.3420146932</v>
      </c>
      <c r="DI949" s="29">
        <f t="shared" si="384"/>
        <v>-1.1451506314420725E-8</v>
      </c>
      <c r="DJ949" s="29">
        <f t="shared" si="385"/>
        <v>-1.14515614310855E-8</v>
      </c>
      <c r="DK949" s="29">
        <f t="shared" si="386"/>
        <v>-1.1451561430894114E-8</v>
      </c>
      <c r="DL949" s="29">
        <f t="shared" si="387"/>
        <v>-1.1451561430894114E-8</v>
      </c>
      <c r="DN949" s="35"/>
      <c r="DO949" s="35"/>
      <c r="DP949" s="35"/>
      <c r="DV949" s="35"/>
      <c r="DW949" s="35"/>
      <c r="DX949" s="35"/>
      <c r="ED949" s="35"/>
      <c r="EE949" s="35"/>
      <c r="EF949" s="35"/>
      <c r="EL949" s="35"/>
      <c r="EM949" s="35"/>
      <c r="EN949" s="35"/>
      <c r="ET949" s="35"/>
      <c r="EU949" s="35"/>
      <c r="EV949" s="35"/>
    </row>
    <row r="950" spans="14:152" s="29" customFormat="1" ht="13.5" x14ac:dyDescent="0.3">
      <c r="N950" s="35">
        <v>2.3899999999999998E-9</v>
      </c>
      <c r="O950" s="35">
        <v>4.6364038286299998</v>
      </c>
      <c r="P950" s="35">
        <v>868.71675200020002</v>
      </c>
      <c r="Q950" s="29">
        <f t="shared" si="380"/>
        <v>2.3771990488323102E-9</v>
      </c>
      <c r="R950" s="29">
        <f t="shared" si="381"/>
        <v>2.3771664979472066E-9</v>
      </c>
      <c r="S950" s="29">
        <f t="shared" si="382"/>
        <v>2.3771664980603099E-9</v>
      </c>
      <c r="T950" s="29">
        <f t="shared" si="383"/>
        <v>2.3771664980603099E-9</v>
      </c>
      <c r="V950" s="35"/>
      <c r="W950" s="35"/>
      <c r="X950" s="35"/>
      <c r="AD950" s="35"/>
      <c r="AE950" s="35"/>
      <c r="AF950" s="35"/>
      <c r="AL950" s="35"/>
      <c r="AM950" s="35"/>
      <c r="AN950" s="35"/>
      <c r="AT950" s="35"/>
      <c r="AU950" s="35"/>
      <c r="AV950" s="35"/>
      <c r="BB950" s="35"/>
      <c r="BC950" s="35"/>
      <c r="BD950" s="35"/>
      <c r="BJ950" s="35"/>
      <c r="BK950" s="35"/>
      <c r="BL950" s="35"/>
      <c r="BR950" s="35"/>
      <c r="BS950" s="35"/>
      <c r="BT950" s="35"/>
      <c r="BZ950" s="35"/>
      <c r="CA950" s="35"/>
      <c r="CB950" s="35"/>
      <c r="CH950" s="35"/>
      <c r="CI950" s="35"/>
      <c r="CJ950" s="35"/>
      <c r="CP950" s="35"/>
      <c r="CQ950" s="35"/>
      <c r="CR950" s="35"/>
      <c r="CX950" s="35"/>
      <c r="CY950" s="35"/>
      <c r="CZ950" s="35"/>
      <c r="DF950" s="35">
        <v>1.186E-8</v>
      </c>
      <c r="DG950" s="35">
        <v>4.72162748523</v>
      </c>
      <c r="DH950" s="35">
        <v>795.6802585721</v>
      </c>
      <c r="DI950" s="29">
        <f t="shared" si="384"/>
        <v>4.2469692107771824E-9</v>
      </c>
      <c r="DJ950" s="29">
        <f t="shared" si="385"/>
        <v>4.2456335656185152E-9</v>
      </c>
      <c r="DK950" s="29">
        <f t="shared" si="386"/>
        <v>4.2456335702566062E-9</v>
      </c>
      <c r="DL950" s="29">
        <f t="shared" si="387"/>
        <v>4.2456335702566062E-9</v>
      </c>
      <c r="DN950" s="35"/>
      <c r="DO950" s="35"/>
      <c r="DP950" s="35"/>
      <c r="DV950" s="35"/>
      <c r="DW950" s="35"/>
      <c r="DX950" s="35"/>
      <c r="ED950" s="35"/>
      <c r="EE950" s="35"/>
      <c r="EF950" s="35"/>
      <c r="EL950" s="35"/>
      <c r="EM950" s="35"/>
      <c r="EN950" s="35"/>
      <c r="ET950" s="35"/>
      <c r="EU950" s="35"/>
      <c r="EV950" s="35"/>
    </row>
    <row r="951" spans="14:152" s="29" customFormat="1" ht="13.5" x14ac:dyDescent="0.3">
      <c r="N951" s="35">
        <v>1.9399999999999999E-9</v>
      </c>
      <c r="O951" s="35">
        <v>5.5958242411099999</v>
      </c>
      <c r="P951" s="35">
        <v>426.3375584451</v>
      </c>
      <c r="Q951" s="29">
        <f t="shared" si="380"/>
        <v>1.9379463828270481E-9</v>
      </c>
      <c r="R951" s="29">
        <f t="shared" si="381"/>
        <v>1.9379406115005777E-9</v>
      </c>
      <c r="S951" s="29">
        <f t="shared" si="382"/>
        <v>1.9379406115206322E-9</v>
      </c>
      <c r="T951" s="29">
        <f t="shared" si="383"/>
        <v>1.9379406115206322E-9</v>
      </c>
      <c r="V951" s="35"/>
      <c r="W951" s="35"/>
      <c r="X951" s="35"/>
      <c r="AD951" s="35"/>
      <c r="AE951" s="35"/>
      <c r="AF951" s="35"/>
      <c r="AL951" s="35"/>
      <c r="AM951" s="35"/>
      <c r="AN951" s="35"/>
      <c r="AT951" s="35"/>
      <c r="AU951" s="35"/>
      <c r="AV951" s="35"/>
      <c r="BB951" s="35"/>
      <c r="BC951" s="35"/>
      <c r="BD951" s="35"/>
      <c r="BJ951" s="35"/>
      <c r="BK951" s="35"/>
      <c r="BL951" s="35"/>
      <c r="BR951" s="35"/>
      <c r="BS951" s="35"/>
      <c r="BT951" s="35"/>
      <c r="BZ951" s="35"/>
      <c r="CA951" s="35"/>
      <c r="CB951" s="35"/>
      <c r="CH951" s="35"/>
      <c r="CI951" s="35"/>
      <c r="CJ951" s="35"/>
      <c r="CP951" s="35"/>
      <c r="CQ951" s="35"/>
      <c r="CR951" s="35"/>
      <c r="CX951" s="35"/>
      <c r="CY951" s="35"/>
      <c r="CZ951" s="35"/>
      <c r="DF951" s="35">
        <v>1.2909999999999999E-8</v>
      </c>
      <c r="DG951" s="35">
        <v>4.4269793828499999</v>
      </c>
      <c r="DH951" s="35">
        <v>10220.399093211799</v>
      </c>
      <c r="DI951" s="29">
        <f t="shared" si="384"/>
        <v>9.1812625596610839E-9</v>
      </c>
      <c r="DJ951" s="29">
        <f t="shared" si="385"/>
        <v>9.1953125218709194E-9</v>
      </c>
      <c r="DK951" s="29">
        <f t="shared" si="386"/>
        <v>9.1953124731212947E-9</v>
      </c>
      <c r="DL951" s="29">
        <f t="shared" si="387"/>
        <v>9.1953124731212947E-9</v>
      </c>
      <c r="DN951" s="35"/>
      <c r="DO951" s="35"/>
      <c r="DP951" s="35"/>
      <c r="DV951" s="35"/>
      <c r="DW951" s="35"/>
      <c r="DX951" s="35"/>
      <c r="ED951" s="35"/>
      <c r="EE951" s="35"/>
      <c r="EF951" s="35"/>
      <c r="EL951" s="35"/>
      <c r="EM951" s="35"/>
      <c r="EN951" s="35"/>
      <c r="ET951" s="35"/>
      <c r="EU951" s="35"/>
      <c r="EV951" s="35"/>
    </row>
    <row r="952" spans="14:152" s="29" customFormat="1" ht="13.5" x14ac:dyDescent="0.3">
      <c r="N952" s="35">
        <v>2.4699999999999999E-9</v>
      </c>
      <c r="O952" s="35">
        <v>2.9134876624800001</v>
      </c>
      <c r="P952" s="35">
        <v>689.61853893689999</v>
      </c>
      <c r="Q952" s="29">
        <f t="shared" si="380"/>
        <v>5.6723794024123209E-11</v>
      </c>
      <c r="R952" s="29">
        <f t="shared" si="381"/>
        <v>5.6981929424109041E-11</v>
      </c>
      <c r="S952" s="29">
        <f t="shared" si="382"/>
        <v>5.6981928527741323E-11</v>
      </c>
      <c r="T952" s="29">
        <f t="shared" si="383"/>
        <v>5.6981928527741323E-11</v>
      </c>
      <c r="V952" s="35"/>
      <c r="W952" s="35"/>
      <c r="X952" s="35"/>
      <c r="AD952" s="35"/>
      <c r="AE952" s="35"/>
      <c r="AF952" s="35"/>
      <c r="AL952" s="35"/>
      <c r="AM952" s="35"/>
      <c r="AN952" s="35"/>
      <c r="AT952" s="35"/>
      <c r="AU952" s="35"/>
      <c r="AV952" s="35"/>
      <c r="BB952" s="35"/>
      <c r="BC952" s="35"/>
      <c r="BD952" s="35"/>
      <c r="BJ952" s="35"/>
      <c r="BK952" s="35"/>
      <c r="BL952" s="35"/>
      <c r="BR952" s="35"/>
      <c r="BS952" s="35"/>
      <c r="BT952" s="35"/>
      <c r="BZ952" s="35"/>
      <c r="CA952" s="35"/>
      <c r="CB952" s="35"/>
      <c r="CH952" s="35"/>
      <c r="CI952" s="35"/>
      <c r="CJ952" s="35"/>
      <c r="CP952" s="35"/>
      <c r="CQ952" s="35"/>
      <c r="CR952" s="35"/>
      <c r="CX952" s="35"/>
      <c r="CY952" s="35"/>
      <c r="CZ952" s="35"/>
      <c r="DF952" s="35">
        <v>1.576E-8</v>
      </c>
      <c r="DG952" s="35">
        <v>2.40263038916</v>
      </c>
      <c r="DH952" s="35">
        <v>348.63519857099999</v>
      </c>
      <c r="DI952" s="29">
        <f t="shared" si="384"/>
        <v>-3.30297733650226E-9</v>
      </c>
      <c r="DJ952" s="29">
        <f t="shared" si="385"/>
        <v>-3.3021629455414889E-9</v>
      </c>
      <c r="DK952" s="29">
        <f t="shared" si="386"/>
        <v>-3.3021629483694378E-9</v>
      </c>
      <c r="DL952" s="29">
        <f t="shared" si="387"/>
        <v>-3.3021629483694378E-9</v>
      </c>
      <c r="DN952" s="35"/>
      <c r="DO952" s="35"/>
      <c r="DP952" s="35"/>
      <c r="DV952" s="35"/>
      <c r="DW952" s="35"/>
      <c r="DX952" s="35"/>
      <c r="ED952" s="35"/>
      <c r="EE952" s="35"/>
      <c r="EF952" s="35"/>
      <c r="EL952" s="35"/>
      <c r="EM952" s="35"/>
      <c r="EN952" s="35"/>
      <c r="ET952" s="35"/>
      <c r="EU952" s="35"/>
      <c r="EV952" s="35"/>
    </row>
    <row r="953" spans="14:152" s="29" customFormat="1" ht="13.5" x14ac:dyDescent="0.3">
      <c r="N953" s="35">
        <v>2.0500000000000002E-9</v>
      </c>
      <c r="O953" s="35">
        <v>1.04616771894</v>
      </c>
      <c r="P953" s="35">
        <v>448.68959140380002</v>
      </c>
      <c r="Q953" s="29">
        <f t="shared" si="380"/>
        <v>-9.4620267237147595E-10</v>
      </c>
      <c r="R953" s="29">
        <f t="shared" si="381"/>
        <v>-9.4607898063061676E-10</v>
      </c>
      <c r="S953" s="29">
        <f t="shared" si="382"/>
        <v>-9.4607898106014022E-10</v>
      </c>
      <c r="T953" s="29">
        <f t="shared" si="383"/>
        <v>-9.4607898106014022E-10</v>
      </c>
      <c r="V953" s="35"/>
      <c r="W953" s="35"/>
      <c r="X953" s="35"/>
      <c r="AD953" s="35"/>
      <c r="AE953" s="35"/>
      <c r="AF953" s="35"/>
      <c r="AL953" s="35"/>
      <c r="AM953" s="35"/>
      <c r="AN953" s="35"/>
      <c r="AT953" s="35"/>
      <c r="AU953" s="35"/>
      <c r="AV953" s="35"/>
      <c r="BB953" s="35"/>
      <c r="BC953" s="35"/>
      <c r="BD953" s="35"/>
      <c r="BJ953" s="35"/>
      <c r="BK953" s="35"/>
      <c r="BL953" s="35"/>
      <c r="BR953" s="35"/>
      <c r="BS953" s="35"/>
      <c r="BT953" s="35"/>
      <c r="BZ953" s="35"/>
      <c r="CA953" s="35"/>
      <c r="CB953" s="35"/>
      <c r="CH953" s="35"/>
      <c r="CI953" s="35"/>
      <c r="CJ953" s="35"/>
      <c r="CP953" s="35"/>
      <c r="CQ953" s="35"/>
      <c r="CR953" s="35"/>
      <c r="CX953" s="35"/>
      <c r="CY953" s="35"/>
      <c r="CZ953" s="35"/>
      <c r="DF953" s="35">
        <v>1.4970000000000001E-8</v>
      </c>
      <c r="DG953" s="35">
        <v>3.4461431732599999</v>
      </c>
      <c r="DH953" s="35">
        <v>3024.2205570432002</v>
      </c>
      <c r="DI953" s="29">
        <f t="shared" si="384"/>
        <v>-9.9711890406017049E-9</v>
      </c>
      <c r="DJ953" s="29">
        <f t="shared" si="385"/>
        <v>-9.9660692638226904E-9</v>
      </c>
      <c r="DK953" s="29">
        <f t="shared" si="386"/>
        <v>-9.9660692816045689E-9</v>
      </c>
      <c r="DL953" s="29">
        <f t="shared" si="387"/>
        <v>-9.9660692816045689E-9</v>
      </c>
      <c r="DN953" s="35"/>
      <c r="DO953" s="35"/>
      <c r="DP953" s="35"/>
      <c r="DV953" s="35"/>
      <c r="DW953" s="35"/>
      <c r="DX953" s="35"/>
      <c r="ED953" s="35"/>
      <c r="EE953" s="35"/>
      <c r="EF953" s="35"/>
      <c r="EL953" s="35"/>
      <c r="EM953" s="35"/>
      <c r="EN953" s="35"/>
      <c r="ET953" s="35"/>
      <c r="EU953" s="35"/>
      <c r="EV953" s="35"/>
    </row>
    <row r="954" spans="14:152" s="29" customFormat="1" ht="13.5" x14ac:dyDescent="0.3">
      <c r="N954" s="35">
        <v>2.3199999999999998E-9</v>
      </c>
      <c r="O954" s="35">
        <v>1.7650381881599999</v>
      </c>
      <c r="P954" s="35">
        <v>354.26427286350003</v>
      </c>
      <c r="Q954" s="29">
        <f t="shared" si="380"/>
        <v>7.6278870973133717E-10</v>
      </c>
      <c r="R954" s="29">
        <f t="shared" si="381"/>
        <v>7.629063688818595E-10</v>
      </c>
      <c r="S954" s="29">
        <f t="shared" si="382"/>
        <v>7.6290636847329773E-10</v>
      </c>
      <c r="T954" s="29">
        <f t="shared" si="383"/>
        <v>7.6290636847329773E-10</v>
      </c>
      <c r="V954" s="35"/>
      <c r="W954" s="35"/>
      <c r="X954" s="35"/>
      <c r="AD954" s="35"/>
      <c r="AE954" s="35"/>
      <c r="AF954" s="35"/>
      <c r="AL954" s="35"/>
      <c r="AM954" s="35"/>
      <c r="AN954" s="35"/>
      <c r="AT954" s="35"/>
      <c r="AU954" s="35"/>
      <c r="AV954" s="35"/>
      <c r="BB954" s="35"/>
      <c r="BC954" s="35"/>
      <c r="BD954" s="35"/>
      <c r="BJ954" s="35"/>
      <c r="BK954" s="35"/>
      <c r="BL954" s="35"/>
      <c r="BR954" s="35"/>
      <c r="BS954" s="35"/>
      <c r="BT954" s="35"/>
      <c r="BZ954" s="35"/>
      <c r="CA954" s="35"/>
      <c r="CB954" s="35"/>
      <c r="CH954" s="35"/>
      <c r="CI954" s="35"/>
      <c r="CJ954" s="35"/>
      <c r="CP954" s="35"/>
      <c r="CQ954" s="35"/>
      <c r="CR954" s="35"/>
      <c r="CX954" s="35"/>
      <c r="CY954" s="35"/>
      <c r="CZ954" s="35"/>
      <c r="DF954" s="35">
        <v>1.1749999999999999E-8</v>
      </c>
      <c r="DG954" s="35">
        <v>4.85145058205</v>
      </c>
      <c r="DH954" s="35">
        <v>433.75992198659998</v>
      </c>
      <c r="DI954" s="29">
        <f t="shared" si="384"/>
        <v>9.2110955472176146E-9</v>
      </c>
      <c r="DJ954" s="29">
        <f t="shared" si="385"/>
        <v>9.2106158641628521E-9</v>
      </c>
      <c r="DK954" s="29">
        <f t="shared" si="386"/>
        <v>9.210615865828607E-9</v>
      </c>
      <c r="DL954" s="29">
        <f t="shared" si="387"/>
        <v>9.210615865828607E-9</v>
      </c>
      <c r="DN954" s="35"/>
      <c r="DO954" s="35"/>
      <c r="DP954" s="35"/>
      <c r="DV954" s="35"/>
      <c r="DW954" s="35"/>
      <c r="DX954" s="35"/>
      <c r="ED954" s="35"/>
      <c r="EE954" s="35"/>
      <c r="EF954" s="35"/>
      <c r="EL954" s="35"/>
      <c r="EM954" s="35"/>
      <c r="EN954" s="35"/>
      <c r="ET954" s="35"/>
      <c r="EU954" s="35"/>
      <c r="EV954" s="35"/>
    </row>
    <row r="955" spans="14:152" s="29" customFormat="1" ht="13.5" x14ac:dyDescent="0.3">
      <c r="N955" s="35">
        <v>2.2400000000000001E-9</v>
      </c>
      <c r="O955" s="35">
        <v>3.4539102776199999</v>
      </c>
      <c r="P955" s="35">
        <v>1190.0351205336999</v>
      </c>
      <c r="Q955" s="29">
        <f t="shared" si="380"/>
        <v>-1.5747226531256721E-9</v>
      </c>
      <c r="R955" s="29">
        <f t="shared" si="381"/>
        <v>-1.575010002771469E-9</v>
      </c>
      <c r="S955" s="29">
        <f t="shared" si="382"/>
        <v>-1.5750100017737465E-9</v>
      </c>
      <c r="T955" s="29">
        <f t="shared" si="383"/>
        <v>-1.5750100017737465E-9</v>
      </c>
      <c r="V955" s="35"/>
      <c r="W955" s="35"/>
      <c r="X955" s="35"/>
      <c r="AD955" s="35"/>
      <c r="AE955" s="35"/>
      <c r="AF955" s="35"/>
      <c r="AL955" s="35"/>
      <c r="AM955" s="35"/>
      <c r="AN955" s="35"/>
      <c r="AT955" s="35"/>
      <c r="AU955" s="35"/>
      <c r="AV955" s="35"/>
      <c r="BB955" s="35"/>
      <c r="BC955" s="35"/>
      <c r="BD955" s="35"/>
      <c r="BJ955" s="35"/>
      <c r="BK955" s="35"/>
      <c r="BL955" s="35"/>
      <c r="BR955" s="35"/>
      <c r="BS955" s="35"/>
      <c r="BT955" s="35"/>
      <c r="BZ955" s="35"/>
      <c r="CA955" s="35"/>
      <c r="CB955" s="35"/>
      <c r="CH955" s="35"/>
      <c r="CI955" s="35"/>
      <c r="CJ955" s="35"/>
      <c r="CP955" s="35"/>
      <c r="CQ955" s="35"/>
      <c r="CR955" s="35"/>
      <c r="CX955" s="35"/>
      <c r="CY955" s="35"/>
      <c r="CZ955" s="35"/>
      <c r="DF955" s="35">
        <v>1.262E-8</v>
      </c>
      <c r="DG955" s="35">
        <v>5.7941634606900001</v>
      </c>
      <c r="DH955" s="35">
        <v>531.97858695499997</v>
      </c>
      <c r="DI955" s="29">
        <f t="shared" si="384"/>
        <v>-3.6973466485267322E-9</v>
      </c>
      <c r="DJ955" s="29">
        <f t="shared" si="385"/>
        <v>-3.6963736144337244E-9</v>
      </c>
      <c r="DK955" s="29">
        <f t="shared" si="386"/>
        <v>-3.696373617812569E-9</v>
      </c>
      <c r="DL955" s="29">
        <f t="shared" si="387"/>
        <v>-3.696373617812569E-9</v>
      </c>
      <c r="DN955" s="35"/>
      <c r="DO955" s="35"/>
      <c r="DP955" s="35"/>
      <c r="DV955" s="35"/>
      <c r="DW955" s="35"/>
      <c r="DX955" s="35"/>
      <c r="ED955" s="35"/>
      <c r="EE955" s="35"/>
      <c r="EF955" s="35"/>
      <c r="EL955" s="35"/>
      <c r="EM955" s="35"/>
      <c r="EN955" s="35"/>
      <c r="ET955" s="35"/>
      <c r="EU955" s="35"/>
      <c r="EV955" s="35"/>
    </row>
    <row r="956" spans="14:152" s="29" customFormat="1" ht="13.5" x14ac:dyDescent="0.3">
      <c r="N956" s="35">
        <v>2.21E-9</v>
      </c>
      <c r="O956" s="35">
        <v>6.2795154591299998</v>
      </c>
      <c r="P956" s="35">
        <v>1596.1864422845999</v>
      </c>
      <c r="Q956" s="29">
        <f t="shared" si="380"/>
        <v>1.5575657042067189E-9</v>
      </c>
      <c r="R956" s="29">
        <f t="shared" si="381"/>
        <v>1.5579450078222244E-9</v>
      </c>
      <c r="S956" s="29">
        <f t="shared" si="382"/>
        <v>1.5579450065052689E-9</v>
      </c>
      <c r="T956" s="29">
        <f t="shared" si="383"/>
        <v>1.5579450065052689E-9</v>
      </c>
      <c r="V956" s="35"/>
      <c r="W956" s="35"/>
      <c r="X956" s="35"/>
      <c r="AD956" s="35"/>
      <c r="AE956" s="35"/>
      <c r="AF956" s="35"/>
      <c r="AL956" s="35"/>
      <c r="AM956" s="35"/>
      <c r="AN956" s="35"/>
      <c r="AT956" s="35"/>
      <c r="AU956" s="35"/>
      <c r="AV956" s="35"/>
      <c r="BB956" s="35"/>
      <c r="BC956" s="35"/>
      <c r="BD956" s="35"/>
      <c r="BJ956" s="35"/>
      <c r="BK956" s="35"/>
      <c r="BL956" s="35"/>
      <c r="BR956" s="35"/>
      <c r="BS956" s="35"/>
      <c r="BT956" s="35"/>
      <c r="BZ956" s="35"/>
      <c r="CA956" s="35"/>
      <c r="CB956" s="35"/>
      <c r="CH956" s="35"/>
      <c r="CI956" s="35"/>
      <c r="CJ956" s="35"/>
      <c r="CP956" s="35"/>
      <c r="CQ956" s="35"/>
      <c r="CR956" s="35"/>
      <c r="CX956" s="35"/>
      <c r="CY956" s="35"/>
      <c r="CZ956" s="35"/>
      <c r="DF956" s="35">
        <v>1.486E-8</v>
      </c>
      <c r="DG956" s="35">
        <v>4.3959935210500003</v>
      </c>
      <c r="DH956" s="35">
        <v>1055.4497769261</v>
      </c>
      <c r="DI956" s="29">
        <f t="shared" si="384"/>
        <v>-1.3363467173732514E-8</v>
      </c>
      <c r="DJ956" s="29">
        <f t="shared" si="385"/>
        <v>-1.3362427219881785E-8</v>
      </c>
      <c r="DK956" s="29">
        <f t="shared" si="386"/>
        <v>-1.3362427223493565E-8</v>
      </c>
      <c r="DL956" s="29">
        <f t="shared" si="387"/>
        <v>-1.3362427223493565E-8</v>
      </c>
      <c r="DN956" s="35"/>
      <c r="DO956" s="35"/>
      <c r="DP956" s="35"/>
      <c r="DV956" s="35"/>
      <c r="DW956" s="35"/>
      <c r="DX956" s="35"/>
      <c r="ED956" s="35"/>
      <c r="EE956" s="35"/>
      <c r="EF956" s="35"/>
      <c r="EL956" s="35"/>
      <c r="EM956" s="35"/>
      <c r="EN956" s="35"/>
      <c r="ET956" s="35"/>
      <c r="EU956" s="35"/>
      <c r="EV956" s="35"/>
    </row>
    <row r="957" spans="14:152" s="29" customFormat="1" ht="13.5" x14ac:dyDescent="0.3">
      <c r="N957" s="35">
        <v>2.3699999999999999E-9</v>
      </c>
      <c r="O957" s="35">
        <v>1.2496114136900001</v>
      </c>
      <c r="P957" s="35">
        <v>882.94384600180001</v>
      </c>
      <c r="Q957" s="29">
        <f t="shared" si="380"/>
        <v>-2.3536110637056044E-9</v>
      </c>
      <c r="R957" s="29">
        <f t="shared" si="381"/>
        <v>-2.3535738032577794E-9</v>
      </c>
      <c r="S957" s="29">
        <f t="shared" si="382"/>
        <v>-2.3535738033872382E-9</v>
      </c>
      <c r="T957" s="29">
        <f t="shared" si="383"/>
        <v>-2.3535738033872382E-9</v>
      </c>
      <c r="V957" s="35"/>
      <c r="W957" s="35"/>
      <c r="X957" s="35"/>
      <c r="AD957" s="35"/>
      <c r="AE957" s="35"/>
      <c r="AF957" s="35"/>
      <c r="AL957" s="35"/>
      <c r="AM957" s="35"/>
      <c r="AN957" s="35"/>
      <c r="AT957" s="35"/>
      <c r="AU957" s="35"/>
      <c r="AV957" s="35"/>
      <c r="BB957" s="35"/>
      <c r="BC957" s="35"/>
      <c r="BD957" s="35"/>
      <c r="BJ957" s="35"/>
      <c r="BK957" s="35"/>
      <c r="BL957" s="35"/>
      <c r="BR957" s="35"/>
      <c r="BS957" s="35"/>
      <c r="BT957" s="35"/>
      <c r="BZ957" s="35"/>
      <c r="CA957" s="35"/>
      <c r="CB957" s="35"/>
      <c r="CH957" s="35"/>
      <c r="CI957" s="35"/>
      <c r="CJ957" s="35"/>
      <c r="CP957" s="35"/>
      <c r="CQ957" s="35"/>
      <c r="CR957" s="35"/>
      <c r="CX957" s="35"/>
      <c r="CY957" s="35"/>
      <c r="CZ957" s="35"/>
      <c r="DF957" s="35">
        <v>1.351E-8</v>
      </c>
      <c r="DG957" s="35">
        <v>0.46461977406999999</v>
      </c>
      <c r="DH957" s="35">
        <v>707.56533788050001</v>
      </c>
      <c r="DI957" s="29">
        <f t="shared" si="384"/>
        <v>1.1076936799251091E-8</v>
      </c>
      <c r="DJ957" s="29">
        <f t="shared" si="385"/>
        <v>1.1076107167106234E-8</v>
      </c>
      <c r="DK957" s="29">
        <f t="shared" si="386"/>
        <v>1.1076107169987332E-8</v>
      </c>
      <c r="DL957" s="29">
        <f t="shared" si="387"/>
        <v>1.1076107169987332E-8</v>
      </c>
      <c r="DN957" s="35"/>
      <c r="DO957" s="35"/>
      <c r="DP957" s="35"/>
      <c r="DV957" s="35"/>
      <c r="DW957" s="35"/>
      <c r="DX957" s="35"/>
      <c r="ED957" s="35"/>
      <c r="EE957" s="35"/>
      <c r="EF957" s="35"/>
      <c r="EL957" s="35"/>
      <c r="EM957" s="35"/>
      <c r="EN957" s="35"/>
      <c r="ET957" s="35"/>
      <c r="EU957" s="35"/>
      <c r="EV957" s="35"/>
    </row>
    <row r="958" spans="14:152" s="29" customFormat="1" ht="13.5" x14ac:dyDescent="0.3">
      <c r="N958" s="35">
        <v>2.0599999999999999E-9</v>
      </c>
      <c r="O958" s="35">
        <v>5.1701066424700004</v>
      </c>
      <c r="P958" s="35">
        <v>253.45912050530001</v>
      </c>
      <c r="Q958" s="29">
        <f t="shared" si="380"/>
        <v>-2.0404115954710663E-9</v>
      </c>
      <c r="R958" s="29">
        <f t="shared" si="381"/>
        <v>-2.0404007052172108E-9</v>
      </c>
      <c r="S958" s="29">
        <f t="shared" si="382"/>
        <v>-2.0404007052550316E-9</v>
      </c>
      <c r="T958" s="29">
        <f t="shared" si="383"/>
        <v>-2.0404007052550316E-9</v>
      </c>
      <c r="V958" s="35"/>
      <c r="W958" s="35"/>
      <c r="X958" s="35"/>
      <c r="AD958" s="35"/>
      <c r="AE958" s="35"/>
      <c r="AF958" s="35"/>
      <c r="AL958" s="35"/>
      <c r="AM958" s="35"/>
      <c r="AN958" s="35"/>
      <c r="AT958" s="35"/>
      <c r="AU958" s="35"/>
      <c r="AV958" s="35"/>
      <c r="BB958" s="35"/>
      <c r="BC958" s="35"/>
      <c r="BD958" s="35"/>
      <c r="BJ958" s="35"/>
      <c r="BK958" s="35"/>
      <c r="BL958" s="35"/>
      <c r="BR958" s="35"/>
      <c r="BS958" s="35"/>
      <c r="BT958" s="35"/>
      <c r="BZ958" s="35"/>
      <c r="CA958" s="35"/>
      <c r="CB958" s="35"/>
      <c r="CH958" s="35"/>
      <c r="CI958" s="35"/>
      <c r="CJ958" s="35"/>
      <c r="CP958" s="35"/>
      <c r="CQ958" s="35"/>
      <c r="CR958" s="35"/>
      <c r="CX958" s="35"/>
      <c r="CY958" s="35"/>
      <c r="CZ958" s="35"/>
      <c r="DF958" s="35">
        <v>1.2299999999999999E-8</v>
      </c>
      <c r="DG958" s="35">
        <v>5.18147817992</v>
      </c>
      <c r="DH958" s="35">
        <v>752.39122939380002</v>
      </c>
      <c r="DI958" s="29">
        <f t="shared" si="384"/>
        <v>1.5088222004304874E-9</v>
      </c>
      <c r="DJ958" s="29">
        <f t="shared" si="385"/>
        <v>1.5074299534401439E-9</v>
      </c>
      <c r="DK958" s="29">
        <f t="shared" si="386"/>
        <v>1.5074299582746992E-9</v>
      </c>
      <c r="DL958" s="29">
        <f t="shared" si="387"/>
        <v>1.5074299582746992E-9</v>
      </c>
      <c r="DN958" s="35"/>
      <c r="DO958" s="35"/>
      <c r="DP958" s="35"/>
      <c r="DV958" s="35"/>
      <c r="DW958" s="35"/>
      <c r="DX958" s="35"/>
      <c r="ED958" s="35"/>
      <c r="EE958" s="35"/>
      <c r="EF958" s="35"/>
      <c r="EL958" s="35"/>
      <c r="EM958" s="35"/>
      <c r="EN958" s="35"/>
      <c r="ET958" s="35"/>
      <c r="EU958" s="35"/>
      <c r="EV958" s="35"/>
    </row>
    <row r="959" spans="14:152" s="29" customFormat="1" ht="13.5" x14ac:dyDescent="0.3">
      <c r="N959" s="35">
        <v>2.0299999999999998E-9</v>
      </c>
      <c r="O959" s="35">
        <v>0.25518217825</v>
      </c>
      <c r="P959" s="35">
        <v>4002.8879843164</v>
      </c>
      <c r="Q959" s="29">
        <f t="shared" si="380"/>
        <v>-1.5476808783573225E-9</v>
      </c>
      <c r="R959" s="29">
        <f t="shared" si="381"/>
        <v>-1.5468835202382304E-9</v>
      </c>
      <c r="S959" s="29">
        <f t="shared" si="382"/>
        <v>-1.5468835230080147E-9</v>
      </c>
      <c r="T959" s="29">
        <f t="shared" si="383"/>
        <v>-1.5468835230080147E-9</v>
      </c>
      <c r="V959" s="35"/>
      <c r="W959" s="35"/>
      <c r="X959" s="35"/>
      <c r="AD959" s="35"/>
      <c r="AE959" s="35"/>
      <c r="AF959" s="35"/>
      <c r="AL959" s="35"/>
      <c r="AM959" s="35"/>
      <c r="AN959" s="35"/>
      <c r="AT959" s="35"/>
      <c r="AU959" s="35"/>
      <c r="AV959" s="35"/>
      <c r="BB959" s="35"/>
      <c r="BC959" s="35"/>
      <c r="BD959" s="35"/>
      <c r="BJ959" s="35"/>
      <c r="BK959" s="35"/>
      <c r="BL959" s="35"/>
      <c r="BR959" s="35"/>
      <c r="BS959" s="35"/>
      <c r="BT959" s="35"/>
      <c r="BZ959" s="35"/>
      <c r="CA959" s="35"/>
      <c r="CB959" s="35"/>
      <c r="CH959" s="35"/>
      <c r="CI959" s="35"/>
      <c r="CJ959" s="35"/>
      <c r="CP959" s="35"/>
      <c r="CQ959" s="35"/>
      <c r="CR959" s="35"/>
      <c r="CX959" s="35"/>
      <c r="CY959" s="35"/>
      <c r="CZ959" s="35"/>
      <c r="DF959" s="35">
        <v>1.1749999999999999E-8</v>
      </c>
      <c r="DG959" s="35">
        <v>4.3553506305900003</v>
      </c>
      <c r="DH959" s="35">
        <v>3892.6816630970002</v>
      </c>
      <c r="DI959" s="29">
        <f t="shared" si="384"/>
        <v>4.1864487796983226E-10</v>
      </c>
      <c r="DJ959" s="29">
        <f t="shared" si="385"/>
        <v>4.1171585140617801E-10</v>
      </c>
      <c r="DK959" s="29">
        <f t="shared" si="386"/>
        <v>4.1171587546721764E-10</v>
      </c>
      <c r="DL959" s="29">
        <f t="shared" si="387"/>
        <v>4.1171587546721764E-10</v>
      </c>
      <c r="DN959" s="35"/>
      <c r="DO959" s="35"/>
      <c r="DP959" s="35"/>
      <c r="DV959" s="35"/>
      <c r="DW959" s="35"/>
      <c r="DX959" s="35"/>
      <c r="ED959" s="35"/>
      <c r="EE959" s="35"/>
      <c r="EF959" s="35"/>
      <c r="EL959" s="35"/>
      <c r="EM959" s="35"/>
      <c r="EN959" s="35"/>
      <c r="ET959" s="35"/>
      <c r="EU959" s="35"/>
      <c r="EV959" s="35"/>
    </row>
    <row r="960" spans="14:152" s="29" customFormat="1" ht="13.5" x14ac:dyDescent="0.3">
      <c r="N960" s="35">
        <v>2.45E-9</v>
      </c>
      <c r="O960" s="35">
        <v>3.94368773869</v>
      </c>
      <c r="P960" s="35">
        <v>769.81676347560006</v>
      </c>
      <c r="Q960" s="29">
        <f t="shared" si="380"/>
        <v>-1.8108861910963114E-9</v>
      </c>
      <c r="R960" s="29">
        <f t="shared" si="381"/>
        <v>-1.8110787463548371E-9</v>
      </c>
      <c r="S960" s="29">
        <f t="shared" si="382"/>
        <v>-1.8110787456862384E-9</v>
      </c>
      <c r="T960" s="29">
        <f t="shared" si="383"/>
        <v>-1.8110787456862384E-9</v>
      </c>
      <c r="V960" s="35"/>
      <c r="W960" s="35"/>
      <c r="X960" s="35"/>
      <c r="AD960" s="35"/>
      <c r="AE960" s="35"/>
      <c r="AF960" s="35"/>
      <c r="AL960" s="35"/>
      <c r="AM960" s="35"/>
      <c r="AN960" s="35"/>
      <c r="AT960" s="35"/>
      <c r="AU960" s="35"/>
      <c r="AV960" s="35"/>
      <c r="BB960" s="35"/>
      <c r="BC960" s="35"/>
      <c r="BD960" s="35"/>
      <c r="BJ960" s="35"/>
      <c r="BK960" s="35"/>
      <c r="BL960" s="35"/>
      <c r="BR960" s="35"/>
      <c r="BS960" s="35"/>
      <c r="BT960" s="35"/>
      <c r="BZ960" s="35"/>
      <c r="CA960" s="35"/>
      <c r="CB960" s="35"/>
      <c r="CH960" s="35"/>
      <c r="CI960" s="35"/>
      <c r="CJ960" s="35"/>
      <c r="CP960" s="35"/>
      <c r="CQ960" s="35"/>
      <c r="CR960" s="35"/>
      <c r="CX960" s="35"/>
      <c r="CY960" s="35"/>
      <c r="CZ960" s="35"/>
      <c r="DF960" s="35">
        <v>1.5810000000000001E-8</v>
      </c>
      <c r="DG960" s="35">
        <v>5.4936113232299997</v>
      </c>
      <c r="DH960" s="35">
        <v>419.53282798499998</v>
      </c>
      <c r="DI960" s="29">
        <f t="shared" si="384"/>
        <v>1.528369016214487E-8</v>
      </c>
      <c r="DJ960" s="29">
        <f t="shared" si="385"/>
        <v>1.528343286690177E-8</v>
      </c>
      <c r="DK960" s="29">
        <f t="shared" si="386"/>
        <v>1.5283432867795327E-8</v>
      </c>
      <c r="DL960" s="29">
        <f t="shared" si="387"/>
        <v>1.5283432867795327E-8</v>
      </c>
      <c r="DN960" s="35"/>
      <c r="DO960" s="35"/>
      <c r="DP960" s="35"/>
      <c r="DV960" s="35"/>
      <c r="DW960" s="35"/>
      <c r="DX960" s="35"/>
      <c r="ED960" s="35"/>
      <c r="EE960" s="35"/>
      <c r="EF960" s="35"/>
      <c r="EL960" s="35"/>
      <c r="EM960" s="35"/>
      <c r="EN960" s="35"/>
      <c r="ET960" s="35"/>
      <c r="EU960" s="35"/>
      <c r="EV960" s="35"/>
    </row>
    <row r="961" spans="14:152" s="29" customFormat="1" ht="13.5" x14ac:dyDescent="0.3">
      <c r="N961" s="35">
        <v>2.5500000000000001E-9</v>
      </c>
      <c r="O961" s="35">
        <v>6.1179075154999998</v>
      </c>
      <c r="P961" s="35">
        <v>763.43692965770003</v>
      </c>
      <c r="Q961" s="29">
        <f t="shared" ref="Q961:Q1024" si="388">N961*COS(O961+P961*$C$31)</f>
        <v>2.4107624459456173E-9</v>
      </c>
      <c r="R961" s="29">
        <f t="shared" ref="R961:R1024" si="389">N961*COS(O961+P961*$C$52)</f>
        <v>2.4106662503432435E-9</v>
      </c>
      <c r="S961" s="29">
        <f t="shared" ref="S961:S1024" si="390">N961*COS(O961+P961*$C$73)</f>
        <v>2.4106662506773335E-9</v>
      </c>
      <c r="T961" s="29">
        <f t="shared" ref="T961:T1024" si="391">N961*COS(O961+P961*$C$94)</f>
        <v>2.4106662506773335E-9</v>
      </c>
      <c r="V961" s="35"/>
      <c r="W961" s="35"/>
      <c r="X961" s="35"/>
      <c r="AD961" s="35"/>
      <c r="AE961" s="35"/>
      <c r="AF961" s="35"/>
      <c r="AL961" s="35"/>
      <c r="AM961" s="35"/>
      <c r="AN961" s="35"/>
      <c r="AT961" s="35"/>
      <c r="AU961" s="35"/>
      <c r="AV961" s="35"/>
      <c r="BB961" s="35"/>
      <c r="BC961" s="35"/>
      <c r="BD961" s="35"/>
      <c r="BJ961" s="35"/>
      <c r="BK961" s="35"/>
      <c r="BL961" s="35"/>
      <c r="BR961" s="35"/>
      <c r="BS961" s="35"/>
      <c r="BT961" s="35"/>
      <c r="BZ961" s="35"/>
      <c r="CA961" s="35"/>
      <c r="CB961" s="35"/>
      <c r="CH961" s="35"/>
      <c r="CI961" s="35"/>
      <c r="CJ961" s="35"/>
      <c r="CP961" s="35"/>
      <c r="CQ961" s="35"/>
      <c r="CR961" s="35"/>
      <c r="CX961" s="35"/>
      <c r="CY961" s="35"/>
      <c r="CZ961" s="35"/>
      <c r="DF961" s="35">
        <v>1.247E-8</v>
      </c>
      <c r="DG961" s="35">
        <v>4.2232874942800001</v>
      </c>
      <c r="DH961" s="35">
        <v>113.1270825262</v>
      </c>
      <c r="DI961" s="29">
        <f t="shared" ref="DI961:DI1024" si="392">DF961*COS(DG961+DH961*$C$31)</f>
        <v>1.2162601034535435E-8</v>
      </c>
      <c r="DJ961" s="29">
        <f t="shared" ref="DJ961:DJ1024" si="393">DF961*COS(DG961+DH961*$C$52)</f>
        <v>1.2162553844952073E-8</v>
      </c>
      <c r="DK961" s="29">
        <f t="shared" ref="DK961:DK1024" si="394">DF961*COS(DG961+DH961*$C$73)</f>
        <v>1.2162553845115942E-8</v>
      </c>
      <c r="DL961" s="29">
        <f t="shared" ref="DL961:DL1024" si="395">DF961*COS(DG961+DH961*$C$94)</f>
        <v>1.2162553845115942E-8</v>
      </c>
      <c r="DN961" s="35"/>
      <c r="DO961" s="35"/>
      <c r="DP961" s="35"/>
      <c r="DV961" s="35"/>
      <c r="DW961" s="35"/>
      <c r="DX961" s="35"/>
      <c r="ED961" s="35"/>
      <c r="EE961" s="35"/>
      <c r="EF961" s="35"/>
      <c r="EL961" s="35"/>
      <c r="EM961" s="35"/>
      <c r="EN961" s="35"/>
      <c r="ET961" s="35"/>
      <c r="EU961" s="35"/>
      <c r="EV961" s="35"/>
    </row>
    <row r="962" spans="14:152" s="29" customFormat="1" ht="13.5" x14ac:dyDescent="0.3">
      <c r="N962" s="35">
        <v>1.9399999999999999E-9</v>
      </c>
      <c r="O962" s="35">
        <v>2.8319725180100002</v>
      </c>
      <c r="P962" s="35">
        <v>263.70167161709998</v>
      </c>
      <c r="Q962" s="29">
        <f t="shared" si="388"/>
        <v>1.306676883365033E-9</v>
      </c>
      <c r="R962" s="29">
        <f t="shared" si="389"/>
        <v>1.3067342017490403E-9</v>
      </c>
      <c r="S962" s="29">
        <f t="shared" si="390"/>
        <v>1.3067342015500095E-9</v>
      </c>
      <c r="T962" s="29">
        <f t="shared" si="391"/>
        <v>1.3067342015500095E-9</v>
      </c>
      <c r="V962" s="35"/>
      <c r="W962" s="35"/>
      <c r="X962" s="35"/>
      <c r="AD962" s="35"/>
      <c r="AE962" s="35"/>
      <c r="AF962" s="35"/>
      <c r="AL962" s="35"/>
      <c r="AM962" s="35"/>
      <c r="AN962" s="35"/>
      <c r="AT962" s="35"/>
      <c r="AU962" s="35"/>
      <c r="AV962" s="35"/>
      <c r="BB962" s="35"/>
      <c r="BC962" s="35"/>
      <c r="BD962" s="35"/>
      <c r="BJ962" s="35"/>
      <c r="BK962" s="35"/>
      <c r="BL962" s="35"/>
      <c r="BR962" s="35"/>
      <c r="BS962" s="35"/>
      <c r="BT962" s="35"/>
      <c r="BZ962" s="35"/>
      <c r="CA962" s="35"/>
      <c r="CB962" s="35"/>
      <c r="CH962" s="35"/>
      <c r="CI962" s="35"/>
      <c r="CJ962" s="35"/>
      <c r="CP962" s="35"/>
      <c r="CQ962" s="35"/>
      <c r="CR962" s="35"/>
      <c r="CX962" s="35"/>
      <c r="CY962" s="35"/>
      <c r="CZ962" s="35"/>
      <c r="DF962" s="35">
        <v>1.145E-8</v>
      </c>
      <c r="DG962" s="35">
        <v>2.2606725335700002</v>
      </c>
      <c r="DH962" s="35">
        <v>199.12018554619999</v>
      </c>
      <c r="DI962" s="29">
        <f t="shared" si="392"/>
        <v>8.0718409544098066E-9</v>
      </c>
      <c r="DJ962" s="29">
        <f t="shared" si="393"/>
        <v>8.0715958342706152E-9</v>
      </c>
      <c r="DK962" s="29">
        <f t="shared" si="394"/>
        <v>8.0715958351217956E-9</v>
      </c>
      <c r="DL962" s="29">
        <f t="shared" si="395"/>
        <v>8.0715958351217956E-9</v>
      </c>
      <c r="DN962" s="35"/>
      <c r="DO962" s="35"/>
      <c r="DP962" s="35"/>
      <c r="DV962" s="35"/>
      <c r="DW962" s="35"/>
      <c r="DX962" s="35"/>
      <c r="ED962" s="35"/>
      <c r="EE962" s="35"/>
      <c r="EF962" s="35"/>
      <c r="EL962" s="35"/>
      <c r="EM962" s="35"/>
      <c r="EN962" s="35"/>
      <c r="ET962" s="35"/>
      <c r="EU962" s="35"/>
      <c r="EV962" s="35"/>
    </row>
    <row r="963" spans="14:152" s="29" customFormat="1" ht="13.5" x14ac:dyDescent="0.3">
      <c r="N963" s="35">
        <v>2.3699999999999999E-9</v>
      </c>
      <c r="O963" s="35">
        <v>2.1400737388</v>
      </c>
      <c r="P963" s="35">
        <v>2700.7151403858002</v>
      </c>
      <c r="Q963" s="29">
        <f t="shared" si="388"/>
        <v>-1.0345224887759718E-9</v>
      </c>
      <c r="R963" s="29">
        <f t="shared" si="389"/>
        <v>-1.0336494670560228E-9</v>
      </c>
      <c r="S963" s="29">
        <f t="shared" si="390"/>
        <v>-1.0336494700878523E-9</v>
      </c>
      <c r="T963" s="29">
        <f t="shared" si="391"/>
        <v>-1.0336494700878523E-9</v>
      </c>
      <c r="V963" s="35"/>
      <c r="W963" s="35"/>
      <c r="X963" s="35"/>
      <c r="AD963" s="35"/>
      <c r="AE963" s="35"/>
      <c r="AF963" s="35"/>
      <c r="AL963" s="35"/>
      <c r="AM963" s="35"/>
      <c r="AN963" s="35"/>
      <c r="AT963" s="35"/>
      <c r="AU963" s="35"/>
      <c r="AV963" s="35"/>
      <c r="BB963" s="35"/>
      <c r="BC963" s="35"/>
      <c r="BD963" s="35"/>
      <c r="BJ963" s="35"/>
      <c r="BK963" s="35"/>
      <c r="BL963" s="35"/>
      <c r="BR963" s="35"/>
      <c r="BS963" s="35"/>
      <c r="BT963" s="35"/>
      <c r="BZ963" s="35"/>
      <c r="CA963" s="35"/>
      <c r="CB963" s="35"/>
      <c r="CH963" s="35"/>
      <c r="CI963" s="35"/>
      <c r="CJ963" s="35"/>
      <c r="CP963" s="35"/>
      <c r="CQ963" s="35"/>
      <c r="CR963" s="35"/>
      <c r="CX963" s="35"/>
      <c r="CY963" s="35"/>
      <c r="CZ963" s="35"/>
      <c r="DF963" s="35">
        <v>1.385E-8</v>
      </c>
      <c r="DG963" s="35">
        <v>0.89711064122999995</v>
      </c>
      <c r="DH963" s="35">
        <v>6073.7089078165</v>
      </c>
      <c r="DI963" s="29">
        <f t="shared" si="392"/>
        <v>7.6535803751213839E-9</v>
      </c>
      <c r="DJ963" s="29">
        <f t="shared" si="393"/>
        <v>7.6429495001983891E-9</v>
      </c>
      <c r="DK963" s="29">
        <f t="shared" si="394"/>
        <v>7.6429495371248236E-9</v>
      </c>
      <c r="DL963" s="29">
        <f t="shared" si="395"/>
        <v>7.6429495371248236E-9</v>
      </c>
      <c r="DN963" s="35"/>
      <c r="DO963" s="35"/>
      <c r="DP963" s="35"/>
      <c r="DV963" s="35"/>
      <c r="DW963" s="35"/>
      <c r="DX963" s="35"/>
      <c r="ED963" s="35"/>
      <c r="EE963" s="35"/>
      <c r="EF963" s="35"/>
      <c r="EL963" s="35"/>
      <c r="EM963" s="35"/>
      <c r="EN963" s="35"/>
      <c r="ET963" s="35"/>
      <c r="EU963" s="35"/>
      <c r="EV963" s="35"/>
    </row>
    <row r="964" spans="14:152" s="29" customFormat="1" ht="13.5" x14ac:dyDescent="0.3">
      <c r="N964" s="35">
        <v>2.0299999999999998E-9</v>
      </c>
      <c r="O964" s="35">
        <v>3.0007800154200002</v>
      </c>
      <c r="P964" s="35">
        <v>1385.1749687070001</v>
      </c>
      <c r="Q964" s="29">
        <f t="shared" si="388"/>
        <v>1.895614173654864E-9</v>
      </c>
      <c r="R964" s="29">
        <f t="shared" si="389"/>
        <v>1.8957666396239251E-9</v>
      </c>
      <c r="S964" s="29">
        <f t="shared" si="390"/>
        <v>1.8957666390946404E-9</v>
      </c>
      <c r="T964" s="29">
        <f t="shared" si="391"/>
        <v>1.8957666390946404E-9</v>
      </c>
      <c r="V964" s="35"/>
      <c r="W964" s="35"/>
      <c r="X964" s="35"/>
      <c r="AD964" s="35"/>
      <c r="AE964" s="35"/>
      <c r="AF964" s="35"/>
      <c r="AL964" s="35"/>
      <c r="AM964" s="35"/>
      <c r="AN964" s="35"/>
      <c r="AT964" s="35"/>
      <c r="AU964" s="35"/>
      <c r="AV964" s="35"/>
      <c r="BB964" s="35"/>
      <c r="BC964" s="35"/>
      <c r="BD964" s="35"/>
      <c r="BJ964" s="35"/>
      <c r="BK964" s="35"/>
      <c r="BL964" s="35"/>
      <c r="BR964" s="35"/>
      <c r="BS964" s="35"/>
      <c r="BT964" s="35"/>
      <c r="BZ964" s="35"/>
      <c r="CA964" s="35"/>
      <c r="CB964" s="35"/>
      <c r="CH964" s="35"/>
      <c r="CI964" s="35"/>
      <c r="CJ964" s="35"/>
      <c r="CP964" s="35"/>
      <c r="CQ964" s="35"/>
      <c r="CR964" s="35"/>
      <c r="CX964" s="35"/>
      <c r="CY964" s="35"/>
      <c r="CZ964" s="35"/>
      <c r="DF964" s="35">
        <v>1.228E-8</v>
      </c>
      <c r="DG964" s="35">
        <v>4.5505701674700001</v>
      </c>
      <c r="DH964" s="35">
        <v>680.0573113813</v>
      </c>
      <c r="DI964" s="29">
        <f t="shared" si="392"/>
        <v>-1.2203096825543775E-8</v>
      </c>
      <c r="DJ964" s="29">
        <f t="shared" si="393"/>
        <v>-1.2202955309195374E-8</v>
      </c>
      <c r="DK964" s="29">
        <f t="shared" si="394"/>
        <v>-1.220295530968701E-8</v>
      </c>
      <c r="DL964" s="29">
        <f t="shared" si="395"/>
        <v>-1.220295530968701E-8</v>
      </c>
      <c r="DN964" s="35"/>
      <c r="DO964" s="35"/>
      <c r="DP964" s="35"/>
      <c r="DV964" s="35"/>
      <c r="DW964" s="35"/>
      <c r="DX964" s="35"/>
      <c r="ED964" s="35"/>
      <c r="EE964" s="35"/>
      <c r="EF964" s="35"/>
      <c r="EL964" s="35"/>
      <c r="EM964" s="35"/>
      <c r="EN964" s="35"/>
      <c r="ET964" s="35"/>
      <c r="EU964" s="35"/>
      <c r="EV964" s="35"/>
    </row>
    <row r="965" spans="14:152" s="29" customFormat="1" ht="13.5" x14ac:dyDescent="0.3">
      <c r="N965" s="35">
        <v>2.0299999999999998E-9</v>
      </c>
      <c r="O965" s="35">
        <v>3.8800005728200002</v>
      </c>
      <c r="P965" s="35">
        <v>419.4364597654</v>
      </c>
      <c r="Q965" s="29">
        <f t="shared" si="388"/>
        <v>-6.0597437917001317E-10</v>
      </c>
      <c r="R965" s="29">
        <f t="shared" si="389"/>
        <v>-6.0609756141498073E-10</v>
      </c>
      <c r="S965" s="29">
        <f t="shared" si="390"/>
        <v>-6.0609756098723695E-10</v>
      </c>
      <c r="T965" s="29">
        <f t="shared" si="391"/>
        <v>-6.0609756098723695E-10</v>
      </c>
      <c r="V965" s="35"/>
      <c r="W965" s="35"/>
      <c r="X965" s="35"/>
      <c r="AD965" s="35"/>
      <c r="AE965" s="35"/>
      <c r="AF965" s="35"/>
      <c r="AL965" s="35"/>
      <c r="AM965" s="35"/>
      <c r="AN965" s="35"/>
      <c r="AT965" s="35"/>
      <c r="AU965" s="35"/>
      <c r="AV965" s="35"/>
      <c r="BB965" s="35"/>
      <c r="BC965" s="35"/>
      <c r="BD965" s="35"/>
      <c r="BJ965" s="35"/>
      <c r="BK965" s="35"/>
      <c r="BL965" s="35"/>
      <c r="BR965" s="35"/>
      <c r="BS965" s="35"/>
      <c r="BT965" s="35"/>
      <c r="BZ965" s="35"/>
      <c r="CA965" s="35"/>
      <c r="CB965" s="35"/>
      <c r="CH965" s="35"/>
      <c r="CI965" s="35"/>
      <c r="CJ965" s="35"/>
      <c r="CP965" s="35"/>
      <c r="CQ965" s="35"/>
      <c r="CR965" s="35"/>
      <c r="CX965" s="35"/>
      <c r="CY965" s="35"/>
      <c r="CZ965" s="35"/>
      <c r="DF965" s="35">
        <v>1.4699999999999999E-8</v>
      </c>
      <c r="DG965" s="35">
        <v>1.5870818525599999</v>
      </c>
      <c r="DH965" s="35">
        <v>409.18970313670002</v>
      </c>
      <c r="DI965" s="29">
        <f t="shared" si="392"/>
        <v>-5.4404687042537365E-9</v>
      </c>
      <c r="DJ965" s="29">
        <f t="shared" si="393"/>
        <v>-5.4396216404757328E-9</v>
      </c>
      <c r="DK965" s="29">
        <f t="shared" si="394"/>
        <v>-5.439621643417168E-9</v>
      </c>
      <c r="DL965" s="29">
        <f t="shared" si="395"/>
        <v>-5.439621643417168E-9</v>
      </c>
      <c r="DN965" s="35"/>
      <c r="DO965" s="35"/>
      <c r="DP965" s="35"/>
      <c r="DV965" s="35"/>
      <c r="DW965" s="35"/>
      <c r="DX965" s="35"/>
      <c r="ED965" s="35"/>
      <c r="EE965" s="35"/>
      <c r="EF965" s="35"/>
      <c r="EL965" s="35"/>
      <c r="EM965" s="35"/>
      <c r="EN965" s="35"/>
      <c r="ET965" s="35"/>
      <c r="EU965" s="35"/>
      <c r="EV965" s="35"/>
    </row>
    <row r="966" spans="14:152" s="29" customFormat="1" ht="13.5" x14ac:dyDescent="0.3">
      <c r="N966" s="35">
        <v>1.86E-9</v>
      </c>
      <c r="O966" s="35">
        <v>4.7953053589500003</v>
      </c>
      <c r="P966" s="35">
        <v>843.63515419639998</v>
      </c>
      <c r="Q966" s="29">
        <f t="shared" si="388"/>
        <v>1.7459434947397144E-9</v>
      </c>
      <c r="R966" s="29">
        <f t="shared" si="389"/>
        <v>1.7458614677997293E-9</v>
      </c>
      <c r="S966" s="29">
        <f t="shared" si="390"/>
        <v>1.7458614680846146E-9</v>
      </c>
      <c r="T966" s="29">
        <f t="shared" si="391"/>
        <v>1.7458614680846146E-9</v>
      </c>
      <c r="V966" s="35"/>
      <c r="W966" s="35"/>
      <c r="X966" s="35"/>
      <c r="AD966" s="35"/>
      <c r="AE966" s="35"/>
      <c r="AF966" s="35"/>
      <c r="AL966" s="35"/>
      <c r="AM966" s="35"/>
      <c r="AN966" s="35"/>
      <c r="AT966" s="35"/>
      <c r="AU966" s="35"/>
      <c r="AV966" s="35"/>
      <c r="BB966" s="35"/>
      <c r="BC966" s="35"/>
      <c r="BD966" s="35"/>
      <c r="BJ966" s="35"/>
      <c r="BK966" s="35"/>
      <c r="BL966" s="35"/>
      <c r="BR966" s="35"/>
      <c r="BS966" s="35"/>
      <c r="BT966" s="35"/>
      <c r="BZ966" s="35"/>
      <c r="CA966" s="35"/>
      <c r="CB966" s="35"/>
      <c r="CH966" s="35"/>
      <c r="CI966" s="35"/>
      <c r="CJ966" s="35"/>
      <c r="CP966" s="35"/>
      <c r="CQ966" s="35"/>
      <c r="CR966" s="35"/>
      <c r="CX966" s="35"/>
      <c r="CY966" s="35"/>
      <c r="CZ966" s="35"/>
      <c r="DF966" s="35">
        <v>1.366E-8</v>
      </c>
      <c r="DG966" s="35">
        <v>3.9968453732100002</v>
      </c>
      <c r="DH966" s="35">
        <v>6065.8446012902996</v>
      </c>
      <c r="DI966" s="29">
        <f t="shared" si="392"/>
        <v>-5.5187917998804123E-9</v>
      </c>
      <c r="DJ966" s="29">
        <f t="shared" si="393"/>
        <v>-5.5072999165701248E-9</v>
      </c>
      <c r="DK966" s="29">
        <f t="shared" si="394"/>
        <v>-5.5072999564836126E-9</v>
      </c>
      <c r="DL966" s="29">
        <f t="shared" si="395"/>
        <v>-5.5072999564836126E-9</v>
      </c>
      <c r="DN966" s="35"/>
      <c r="DO966" s="35"/>
      <c r="DP966" s="35"/>
      <c r="DV966" s="35"/>
      <c r="DW966" s="35"/>
      <c r="DX966" s="35"/>
      <c r="ED966" s="35"/>
      <c r="EE966" s="35"/>
      <c r="EF966" s="35"/>
      <c r="EL966" s="35"/>
      <c r="EM966" s="35"/>
      <c r="EN966" s="35"/>
      <c r="ET966" s="35"/>
      <c r="EU966" s="35"/>
      <c r="EV966" s="35"/>
    </row>
    <row r="967" spans="14:152" s="29" customFormat="1" ht="13.5" x14ac:dyDescent="0.3">
      <c r="N967" s="35">
        <v>2.0299999999999998E-9</v>
      </c>
      <c r="O967" s="35">
        <v>0.16707173894999999</v>
      </c>
      <c r="P967" s="35">
        <v>535.91074021810005</v>
      </c>
      <c r="Q967" s="29">
        <f t="shared" si="388"/>
        <v>-1.7269004446460016E-9</v>
      </c>
      <c r="R967" s="29">
        <f t="shared" si="389"/>
        <v>-1.7268137514008842E-9</v>
      </c>
      <c r="S967" s="29">
        <f t="shared" si="390"/>
        <v>-1.7268137517019445E-9</v>
      </c>
      <c r="T967" s="29">
        <f t="shared" si="391"/>
        <v>-1.7268137517019445E-9</v>
      </c>
      <c r="V967" s="35"/>
      <c r="W967" s="35"/>
      <c r="X967" s="35"/>
      <c r="AD967" s="35"/>
      <c r="AE967" s="35"/>
      <c r="AF967" s="35"/>
      <c r="AL967" s="35"/>
      <c r="AM967" s="35"/>
      <c r="AN967" s="35"/>
      <c r="AT967" s="35"/>
      <c r="AU967" s="35"/>
      <c r="AV967" s="35"/>
      <c r="BB967" s="35"/>
      <c r="BC967" s="35"/>
      <c r="BD967" s="35"/>
      <c r="BJ967" s="35"/>
      <c r="BK967" s="35"/>
      <c r="BL967" s="35"/>
      <c r="BR967" s="35"/>
      <c r="BS967" s="35"/>
      <c r="BT967" s="35"/>
      <c r="BZ967" s="35"/>
      <c r="CA967" s="35"/>
      <c r="CB967" s="35"/>
      <c r="CH967" s="35"/>
      <c r="CI967" s="35"/>
      <c r="CJ967" s="35"/>
      <c r="CP967" s="35"/>
      <c r="CQ967" s="35"/>
      <c r="CR967" s="35"/>
      <c r="CX967" s="35"/>
      <c r="CY967" s="35"/>
      <c r="CZ967" s="35"/>
      <c r="DF967" s="35">
        <v>1.131E-8</v>
      </c>
      <c r="DG967" s="35">
        <v>1.56474593118</v>
      </c>
      <c r="DH967" s="35">
        <v>196.8367692027</v>
      </c>
      <c r="DI967" s="29">
        <f t="shared" si="392"/>
        <v>5.5802547936111807E-10</v>
      </c>
      <c r="DJ967" s="29">
        <f t="shared" si="393"/>
        <v>5.5768842755661301E-10</v>
      </c>
      <c r="DK967" s="29">
        <f t="shared" si="394"/>
        <v>5.5768842872701164E-10</v>
      </c>
      <c r="DL967" s="29">
        <f t="shared" si="395"/>
        <v>5.5768842872701164E-10</v>
      </c>
      <c r="DN967" s="35"/>
      <c r="DO967" s="35"/>
      <c r="DP967" s="35"/>
      <c r="DV967" s="35"/>
      <c r="DW967" s="35"/>
      <c r="DX967" s="35"/>
      <c r="ED967" s="35"/>
      <c r="EE967" s="35"/>
      <c r="EF967" s="35"/>
      <c r="EL967" s="35"/>
      <c r="EM967" s="35"/>
      <c r="EN967" s="35"/>
      <c r="ET967" s="35"/>
      <c r="EU967" s="35"/>
      <c r="EV967" s="35"/>
    </row>
    <row r="968" spans="14:152" s="29" customFormat="1" ht="13.5" x14ac:dyDescent="0.3">
      <c r="N968" s="35">
        <v>2.45E-9</v>
      </c>
      <c r="O968" s="35">
        <v>0.76762638475</v>
      </c>
      <c r="P968" s="35">
        <v>5643.1785636774002</v>
      </c>
      <c r="Q968" s="29">
        <f t="shared" si="388"/>
        <v>-6.143046062589393E-10</v>
      </c>
      <c r="R968" s="29">
        <f t="shared" si="389"/>
        <v>-6.1633321672328639E-10</v>
      </c>
      <c r="S968" s="29">
        <f t="shared" si="390"/>
        <v>-6.1633320967978971E-10</v>
      </c>
      <c r="T968" s="29">
        <f t="shared" si="391"/>
        <v>-6.1633320967978971E-10</v>
      </c>
      <c r="V968" s="35"/>
      <c r="W968" s="35"/>
      <c r="X968" s="35"/>
      <c r="AD968" s="35"/>
      <c r="AE968" s="35"/>
      <c r="AF968" s="35"/>
      <c r="AL968" s="35"/>
      <c r="AM968" s="35"/>
      <c r="AN968" s="35"/>
      <c r="AT968" s="35"/>
      <c r="AU968" s="35"/>
      <c r="AV968" s="35"/>
      <c r="BB968" s="35"/>
      <c r="BC968" s="35"/>
      <c r="BD968" s="35"/>
      <c r="BJ968" s="35"/>
      <c r="BK968" s="35"/>
      <c r="BL968" s="35"/>
      <c r="BR968" s="35"/>
      <c r="BS968" s="35"/>
      <c r="BT968" s="35"/>
      <c r="BZ968" s="35"/>
      <c r="CA968" s="35"/>
      <c r="CB968" s="35"/>
      <c r="CH968" s="35"/>
      <c r="CI968" s="35"/>
      <c r="CJ968" s="35"/>
      <c r="CP968" s="35"/>
      <c r="CQ968" s="35"/>
      <c r="CR968" s="35"/>
      <c r="CX968" s="35"/>
      <c r="CY968" s="35"/>
      <c r="CZ968" s="35"/>
      <c r="DF968" s="35">
        <v>1.1630000000000001E-8</v>
      </c>
      <c r="DG968" s="35">
        <v>5.7552891866299998</v>
      </c>
      <c r="DH968" s="35">
        <v>2303.6087678131998</v>
      </c>
      <c r="DI968" s="29">
        <f t="shared" si="392"/>
        <v>8.0017053802214166E-9</v>
      </c>
      <c r="DJ968" s="29">
        <f t="shared" si="393"/>
        <v>7.9987577863477181E-9</v>
      </c>
      <c r="DK968" s="29">
        <f t="shared" si="394"/>
        <v>7.9987577965848474E-9</v>
      </c>
      <c r="DL968" s="29">
        <f t="shared" si="395"/>
        <v>7.9987577965848474E-9</v>
      </c>
      <c r="DN968" s="35"/>
      <c r="DO968" s="35"/>
      <c r="DP968" s="35"/>
      <c r="DV968" s="35"/>
      <c r="DW968" s="35"/>
      <c r="DX968" s="35"/>
      <c r="ED968" s="35"/>
      <c r="EE968" s="35"/>
      <c r="EF968" s="35"/>
      <c r="EL968" s="35"/>
      <c r="EM968" s="35"/>
      <c r="EN968" s="35"/>
      <c r="ET968" s="35"/>
      <c r="EU968" s="35"/>
      <c r="EV968" s="35"/>
    </row>
    <row r="969" spans="14:152" s="29" customFormat="1" ht="13.5" x14ac:dyDescent="0.3">
      <c r="N969" s="35">
        <v>1.8300000000000001E-9</v>
      </c>
      <c r="O969" s="35">
        <v>2.2015117643400002</v>
      </c>
      <c r="P969" s="35">
        <v>35.164090221199999</v>
      </c>
      <c r="Q969" s="29">
        <f t="shared" si="388"/>
        <v>-1.7068533320866867E-9</v>
      </c>
      <c r="R969" s="29">
        <f t="shared" si="389"/>
        <v>-1.7068498142230779E-9</v>
      </c>
      <c r="S969" s="29">
        <f t="shared" si="390"/>
        <v>-1.7068498142352937E-9</v>
      </c>
      <c r="T969" s="29">
        <f t="shared" si="391"/>
        <v>-1.7068498142352937E-9</v>
      </c>
      <c r="V969" s="35"/>
      <c r="W969" s="35"/>
      <c r="X969" s="35"/>
      <c r="AD969" s="35"/>
      <c r="AE969" s="35"/>
      <c r="AF969" s="35"/>
      <c r="AL969" s="35"/>
      <c r="AM969" s="35"/>
      <c r="AN969" s="35"/>
      <c r="AT969" s="35"/>
      <c r="AU969" s="35"/>
      <c r="AV969" s="35"/>
      <c r="BB969" s="35"/>
      <c r="BC969" s="35"/>
      <c r="BD969" s="35"/>
      <c r="BJ969" s="35"/>
      <c r="BK969" s="35"/>
      <c r="BL969" s="35"/>
      <c r="BR969" s="35"/>
      <c r="BS969" s="35"/>
      <c r="BT969" s="35"/>
      <c r="BZ969" s="35"/>
      <c r="CA969" s="35"/>
      <c r="CB969" s="35"/>
      <c r="CH969" s="35"/>
      <c r="CI969" s="35"/>
      <c r="CJ969" s="35"/>
      <c r="CP969" s="35"/>
      <c r="CQ969" s="35"/>
      <c r="CR969" s="35"/>
      <c r="CX969" s="35"/>
      <c r="CY969" s="35"/>
      <c r="CZ969" s="35"/>
      <c r="DF969" s="35">
        <v>1.1420000000000001E-8</v>
      </c>
      <c r="DG969" s="35">
        <v>4.3584510634200004</v>
      </c>
      <c r="DH969" s="35">
        <v>1834.6153196362</v>
      </c>
      <c r="DI969" s="29">
        <f t="shared" si="392"/>
        <v>-1.0512110469815859E-8</v>
      </c>
      <c r="DJ969" s="29">
        <f t="shared" si="393"/>
        <v>-1.0510869101302816E-8</v>
      </c>
      <c r="DK969" s="29">
        <f t="shared" si="394"/>
        <v>-1.0510869105614856E-8</v>
      </c>
      <c r="DL969" s="29">
        <f t="shared" si="395"/>
        <v>-1.0510869105614856E-8</v>
      </c>
      <c r="DN969" s="35"/>
      <c r="DO969" s="35"/>
      <c r="DP969" s="35"/>
      <c r="DV969" s="35"/>
      <c r="DW969" s="35"/>
      <c r="DX969" s="35"/>
      <c r="ED969" s="35"/>
      <c r="EE969" s="35"/>
      <c r="EF969" s="35"/>
      <c r="EL969" s="35"/>
      <c r="EM969" s="35"/>
      <c r="EN969" s="35"/>
      <c r="ET969" s="35"/>
      <c r="EU969" s="35"/>
      <c r="EV969" s="35"/>
    </row>
    <row r="970" spans="14:152" s="29" customFormat="1" ht="13.5" x14ac:dyDescent="0.3">
      <c r="N970" s="35">
        <v>2.4199999999999999E-9</v>
      </c>
      <c r="O970" s="35">
        <v>3.4161398691899998</v>
      </c>
      <c r="P970" s="35">
        <v>864.2420820159</v>
      </c>
      <c r="Q970" s="29">
        <f t="shared" si="388"/>
        <v>4.1969670683703203E-10</v>
      </c>
      <c r="R970" s="29">
        <f t="shared" si="389"/>
        <v>4.1938447219794634E-10</v>
      </c>
      <c r="S970" s="29">
        <f t="shared" si="390"/>
        <v>4.193844732821816E-10</v>
      </c>
      <c r="T970" s="29">
        <f t="shared" si="391"/>
        <v>4.193844732821816E-10</v>
      </c>
      <c r="V970" s="35"/>
      <c r="W970" s="35"/>
      <c r="X970" s="35"/>
      <c r="AD970" s="35"/>
      <c r="AE970" s="35"/>
      <c r="AF970" s="35"/>
      <c r="AL970" s="35"/>
      <c r="AM970" s="35"/>
      <c r="AN970" s="35"/>
      <c r="AT970" s="35"/>
      <c r="AU970" s="35"/>
      <c r="AV970" s="35"/>
      <c r="BB970" s="35"/>
      <c r="BC970" s="35"/>
      <c r="BD970" s="35"/>
      <c r="BJ970" s="35"/>
      <c r="BK970" s="35"/>
      <c r="BL970" s="35"/>
      <c r="BR970" s="35"/>
      <c r="BS970" s="35"/>
      <c r="BT970" s="35"/>
      <c r="BZ970" s="35"/>
      <c r="CA970" s="35"/>
      <c r="CB970" s="35"/>
      <c r="CH970" s="35"/>
      <c r="CI970" s="35"/>
      <c r="CJ970" s="35"/>
      <c r="CP970" s="35"/>
      <c r="CQ970" s="35"/>
      <c r="CR970" s="35"/>
      <c r="CX970" s="35"/>
      <c r="CY970" s="35"/>
      <c r="CZ970" s="35"/>
      <c r="DF970" s="35">
        <v>1.2439999999999999E-8</v>
      </c>
      <c r="DG970" s="35">
        <v>1.9318765492900001</v>
      </c>
      <c r="DH970" s="35">
        <v>623.22251175760005</v>
      </c>
      <c r="DI970" s="29">
        <f t="shared" si="392"/>
        <v>1.0843681597337428E-8</v>
      </c>
      <c r="DJ970" s="29">
        <f t="shared" si="393"/>
        <v>1.0843105598026323E-8</v>
      </c>
      <c r="DK970" s="29">
        <f t="shared" si="394"/>
        <v>1.0843105600026617E-8</v>
      </c>
      <c r="DL970" s="29">
        <f t="shared" si="395"/>
        <v>1.0843105600026617E-8</v>
      </c>
      <c r="DN970" s="35"/>
      <c r="DO970" s="35"/>
      <c r="DP970" s="35"/>
      <c r="DV970" s="35"/>
      <c r="DW970" s="35"/>
      <c r="DX970" s="35"/>
      <c r="ED970" s="35"/>
      <c r="EE970" s="35"/>
      <c r="EF970" s="35"/>
      <c r="EL970" s="35"/>
      <c r="EM970" s="35"/>
      <c r="EN970" s="35"/>
      <c r="ET970" s="35"/>
      <c r="EU970" s="35"/>
      <c r="EV970" s="35"/>
    </row>
    <row r="971" spans="14:152" s="29" customFormat="1" ht="13.5" x14ac:dyDescent="0.3">
      <c r="N971" s="35">
        <v>2.4899999999999999E-9</v>
      </c>
      <c r="O971" s="35">
        <v>3.4784080242100002</v>
      </c>
      <c r="P971" s="35">
        <v>1045.8885493705</v>
      </c>
      <c r="Q971" s="29">
        <f t="shared" si="388"/>
        <v>-1.1267925713942771E-10</v>
      </c>
      <c r="R971" s="29">
        <f t="shared" si="389"/>
        <v>-1.1228489252330999E-10</v>
      </c>
      <c r="S971" s="29">
        <f t="shared" si="390"/>
        <v>-1.1228489389273148E-10</v>
      </c>
      <c r="T971" s="29">
        <f t="shared" si="391"/>
        <v>-1.1228489389273148E-10</v>
      </c>
      <c r="V971" s="35"/>
      <c r="W971" s="35"/>
      <c r="X971" s="35"/>
      <c r="AD971" s="35"/>
      <c r="AE971" s="35"/>
      <c r="AF971" s="35"/>
      <c r="AL971" s="35"/>
      <c r="AM971" s="35"/>
      <c r="AN971" s="35"/>
      <c r="AT971" s="35"/>
      <c r="AU971" s="35"/>
      <c r="AV971" s="35"/>
      <c r="BB971" s="35"/>
      <c r="BC971" s="35"/>
      <c r="BD971" s="35"/>
      <c r="BJ971" s="35"/>
      <c r="BK971" s="35"/>
      <c r="BL971" s="35"/>
      <c r="BR971" s="35"/>
      <c r="BS971" s="35"/>
      <c r="BT971" s="35"/>
      <c r="BZ971" s="35"/>
      <c r="CA971" s="35"/>
      <c r="CB971" s="35"/>
      <c r="CH971" s="35"/>
      <c r="CI971" s="35"/>
      <c r="CJ971" s="35"/>
      <c r="CP971" s="35"/>
      <c r="CQ971" s="35"/>
      <c r="CR971" s="35"/>
      <c r="CX971" s="35"/>
      <c r="CY971" s="35"/>
      <c r="CZ971" s="35"/>
      <c r="DF971" s="35">
        <v>1.136E-8</v>
      </c>
      <c r="DG971" s="35">
        <v>3.1325332352399999</v>
      </c>
      <c r="DH971" s="35">
        <v>611.4430983108</v>
      </c>
      <c r="DI971" s="29">
        <f t="shared" si="392"/>
        <v>9.9847788915107814E-9</v>
      </c>
      <c r="DJ971" s="29">
        <f t="shared" si="393"/>
        <v>9.9852810118446473E-9</v>
      </c>
      <c r="DK971" s="29">
        <f t="shared" si="394"/>
        <v>9.9852810101012054E-9</v>
      </c>
      <c r="DL971" s="29">
        <f t="shared" si="395"/>
        <v>9.9852810101012054E-9</v>
      </c>
      <c r="DN971" s="35"/>
      <c r="DO971" s="35"/>
      <c r="DP971" s="35"/>
      <c r="DV971" s="35"/>
      <c r="DW971" s="35"/>
      <c r="DX971" s="35"/>
      <c r="ED971" s="35"/>
      <c r="EE971" s="35"/>
      <c r="EF971" s="35"/>
      <c r="EL971" s="35"/>
      <c r="EM971" s="35"/>
      <c r="EN971" s="35"/>
      <c r="ET971" s="35"/>
      <c r="EU971" s="35"/>
      <c r="EV971" s="35"/>
    </row>
    <row r="972" spans="14:152" s="29" customFormat="1" ht="13.5" x14ac:dyDescent="0.3">
      <c r="N972" s="35">
        <v>1.99E-9</v>
      </c>
      <c r="O972" s="35">
        <v>4.7007750995900004</v>
      </c>
      <c r="P972" s="35">
        <v>1276.6131788903001</v>
      </c>
      <c r="Q972" s="29">
        <f t="shared" si="388"/>
        <v>1.8995535877500507E-9</v>
      </c>
      <c r="R972" s="29">
        <f t="shared" si="389"/>
        <v>1.8996683309700663E-9</v>
      </c>
      <c r="S972" s="29">
        <f t="shared" si="390"/>
        <v>1.899668330571749E-9</v>
      </c>
      <c r="T972" s="29">
        <f t="shared" si="391"/>
        <v>1.899668330571749E-9</v>
      </c>
      <c r="V972" s="35"/>
      <c r="W972" s="35"/>
      <c r="X972" s="35"/>
      <c r="AD972" s="35"/>
      <c r="AE972" s="35"/>
      <c r="AF972" s="35"/>
      <c r="AL972" s="35"/>
      <c r="AM972" s="35"/>
      <c r="AN972" s="35"/>
      <c r="AT972" s="35"/>
      <c r="AU972" s="35"/>
      <c r="AV972" s="35"/>
      <c r="BB972" s="35"/>
      <c r="BC972" s="35"/>
      <c r="BD972" s="35"/>
      <c r="BJ972" s="35"/>
      <c r="BK972" s="35"/>
      <c r="BL972" s="35"/>
      <c r="BR972" s="35"/>
      <c r="BS972" s="35"/>
      <c r="BT972" s="35"/>
      <c r="BZ972" s="35"/>
      <c r="CA972" s="35"/>
      <c r="CB972" s="35"/>
      <c r="CH972" s="35"/>
      <c r="CI972" s="35"/>
      <c r="CJ972" s="35"/>
      <c r="CP972" s="35"/>
      <c r="CQ972" s="35"/>
      <c r="CR972" s="35"/>
      <c r="CX972" s="35"/>
      <c r="CY972" s="35"/>
      <c r="CZ972" s="35"/>
      <c r="DF972" s="35">
        <v>1.425E-8</v>
      </c>
      <c r="DG972" s="35">
        <v>2.6584027417199998</v>
      </c>
      <c r="DH972" s="35">
        <v>1253.7710188371</v>
      </c>
      <c r="DI972" s="29">
        <f t="shared" si="392"/>
        <v>-7.3255143775712438E-9</v>
      </c>
      <c r="DJ972" s="29">
        <f t="shared" si="393"/>
        <v>-7.3278372458750949E-9</v>
      </c>
      <c r="DK972" s="29">
        <f t="shared" si="394"/>
        <v>-7.3278372378094834E-9</v>
      </c>
      <c r="DL972" s="29">
        <f t="shared" si="395"/>
        <v>-7.3278372378094834E-9</v>
      </c>
      <c r="DN972" s="35"/>
      <c r="DO972" s="35"/>
      <c r="DP972" s="35"/>
      <c r="DV972" s="35"/>
      <c r="DW972" s="35"/>
      <c r="DX972" s="35"/>
      <c r="ED972" s="35"/>
      <c r="EE972" s="35"/>
      <c r="EF972" s="35"/>
      <c r="EL972" s="35"/>
      <c r="EM972" s="35"/>
      <c r="EN972" s="35"/>
      <c r="ET972" s="35"/>
      <c r="EU972" s="35"/>
      <c r="EV972" s="35"/>
    </row>
    <row r="973" spans="14:152" s="29" customFormat="1" ht="13.5" x14ac:dyDescent="0.3">
      <c r="N973" s="35">
        <v>1.8899999999999999E-9</v>
      </c>
      <c r="O973" s="35">
        <v>1.8424761038999999</v>
      </c>
      <c r="P973" s="35">
        <v>434.67494572330003</v>
      </c>
      <c r="Q973" s="29">
        <f t="shared" si="388"/>
        <v>-1.637960356510182E-9</v>
      </c>
      <c r="R973" s="29">
        <f t="shared" si="389"/>
        <v>-1.6378982206238752E-9</v>
      </c>
      <c r="S973" s="29">
        <f t="shared" si="390"/>
        <v>-1.6378982208396523E-9</v>
      </c>
      <c r="T973" s="29">
        <f t="shared" si="391"/>
        <v>-1.6378982208396523E-9</v>
      </c>
      <c r="V973" s="35"/>
      <c r="W973" s="35"/>
      <c r="X973" s="35"/>
      <c r="AD973" s="35"/>
      <c r="AE973" s="35"/>
      <c r="AF973" s="35"/>
      <c r="AL973" s="35"/>
      <c r="AM973" s="35"/>
      <c r="AN973" s="35"/>
      <c r="AT973" s="35"/>
      <c r="AU973" s="35"/>
      <c r="AV973" s="35"/>
      <c r="BB973" s="35"/>
      <c r="BC973" s="35"/>
      <c r="BD973" s="35"/>
      <c r="BJ973" s="35"/>
      <c r="BK973" s="35"/>
      <c r="BL973" s="35"/>
      <c r="BR973" s="35"/>
      <c r="BS973" s="35"/>
      <c r="BT973" s="35"/>
      <c r="BZ973" s="35"/>
      <c r="CA973" s="35"/>
      <c r="CB973" s="35"/>
      <c r="CH973" s="35"/>
      <c r="CI973" s="35"/>
      <c r="CJ973" s="35"/>
      <c r="CP973" s="35"/>
      <c r="CQ973" s="35"/>
      <c r="CR973" s="35"/>
      <c r="CX973" s="35"/>
      <c r="CY973" s="35"/>
      <c r="CZ973" s="35"/>
      <c r="DF973" s="35">
        <v>1.1140000000000001E-8</v>
      </c>
      <c r="DG973" s="35">
        <v>3.4304827923399999</v>
      </c>
      <c r="DH973" s="35">
        <v>771.30123618389996</v>
      </c>
      <c r="DI973" s="29">
        <f t="shared" si="392"/>
        <v>-1.0793922716007507E-8</v>
      </c>
      <c r="DJ973" s="29">
        <f t="shared" si="393"/>
        <v>-1.0794244768015817E-8</v>
      </c>
      <c r="DK973" s="29">
        <f t="shared" si="394"/>
        <v>-1.0794244766897758E-8</v>
      </c>
      <c r="DL973" s="29">
        <f t="shared" si="395"/>
        <v>-1.0794244766897758E-8</v>
      </c>
      <c r="DN973" s="35"/>
      <c r="DO973" s="35"/>
      <c r="DP973" s="35"/>
      <c r="DV973" s="35"/>
      <c r="DW973" s="35"/>
      <c r="DX973" s="35"/>
      <c r="ED973" s="35"/>
      <c r="EE973" s="35"/>
      <c r="EF973" s="35"/>
      <c r="EL973" s="35"/>
      <c r="EM973" s="35"/>
      <c r="EN973" s="35"/>
      <c r="ET973" s="35"/>
      <c r="EU973" s="35"/>
      <c r="EV973" s="35"/>
    </row>
    <row r="974" spans="14:152" s="29" customFormat="1" ht="13.5" x14ac:dyDescent="0.3">
      <c r="N974" s="35">
        <v>1.92E-9</v>
      </c>
      <c r="O974" s="35">
        <v>3.83148077309</v>
      </c>
      <c r="P974" s="35">
        <v>666.72398925699997</v>
      </c>
      <c r="Q974" s="29">
        <f t="shared" si="388"/>
        <v>-9.5929545938103236E-10</v>
      </c>
      <c r="R974" s="29">
        <f t="shared" si="389"/>
        <v>-9.5912736486813203E-10</v>
      </c>
      <c r="S974" s="29">
        <f t="shared" si="390"/>
        <v>-9.5912736545185353E-10</v>
      </c>
      <c r="T974" s="29">
        <f t="shared" si="391"/>
        <v>-9.5912736545185353E-10</v>
      </c>
      <c r="V974" s="35"/>
      <c r="W974" s="35"/>
      <c r="X974" s="35"/>
      <c r="AD974" s="35"/>
      <c r="AE974" s="35"/>
      <c r="AF974" s="35"/>
      <c r="AL974" s="35"/>
      <c r="AM974" s="35"/>
      <c r="AN974" s="35"/>
      <c r="AT974" s="35"/>
      <c r="AU974" s="35"/>
      <c r="AV974" s="35"/>
      <c r="BB974" s="35"/>
      <c r="BC974" s="35"/>
      <c r="BD974" s="35"/>
      <c r="BJ974" s="35"/>
      <c r="BK974" s="35"/>
      <c r="BL974" s="35"/>
      <c r="BR974" s="35"/>
      <c r="BS974" s="35"/>
      <c r="BT974" s="35"/>
      <c r="BZ974" s="35"/>
      <c r="CA974" s="35"/>
      <c r="CB974" s="35"/>
      <c r="CH974" s="35"/>
      <c r="CI974" s="35"/>
      <c r="CJ974" s="35"/>
      <c r="CP974" s="35"/>
      <c r="CQ974" s="35"/>
      <c r="CR974" s="35"/>
      <c r="CX974" s="35"/>
      <c r="CY974" s="35"/>
      <c r="CZ974" s="35"/>
      <c r="DF974" s="35">
        <v>1.3140000000000001E-8</v>
      </c>
      <c r="DG974" s="35">
        <v>0.15326588489000001</v>
      </c>
      <c r="DH974" s="35">
        <v>493.30303459599997</v>
      </c>
      <c r="DI974" s="29">
        <f t="shared" si="392"/>
        <v>-4.0267427680662947E-9</v>
      </c>
      <c r="DJ974" s="29">
        <f t="shared" si="393"/>
        <v>-4.0258074559967168E-9</v>
      </c>
      <c r="DK974" s="29">
        <f t="shared" si="394"/>
        <v>-4.0258074592446001E-9</v>
      </c>
      <c r="DL974" s="29">
        <f t="shared" si="395"/>
        <v>-4.0258074592446001E-9</v>
      </c>
      <c r="DN974" s="35"/>
      <c r="DO974" s="35"/>
      <c r="DP974" s="35"/>
      <c r="DV974" s="35"/>
      <c r="DW974" s="35"/>
      <c r="DX974" s="35"/>
      <c r="ED974" s="35"/>
      <c r="EE974" s="35"/>
      <c r="EF974" s="35"/>
      <c r="EL974" s="35"/>
      <c r="EM974" s="35"/>
      <c r="EN974" s="35"/>
      <c r="ET974" s="35"/>
      <c r="EU974" s="35"/>
      <c r="EV974" s="35"/>
    </row>
    <row r="975" spans="14:152" s="29" customFormat="1" ht="13.5" x14ac:dyDescent="0.3">
      <c r="N975" s="35">
        <v>2.0099999999999999E-9</v>
      </c>
      <c r="O975" s="35">
        <v>1.3429080437300001</v>
      </c>
      <c r="P975" s="35">
        <v>1012.9115072732</v>
      </c>
      <c r="Q975" s="29">
        <f t="shared" si="388"/>
        <v>9.9130879447332074E-10</v>
      </c>
      <c r="R975" s="29">
        <f t="shared" si="389"/>
        <v>9.910403071505897E-10</v>
      </c>
      <c r="S975" s="29">
        <f t="shared" si="390"/>
        <v>9.910403080829422E-10</v>
      </c>
      <c r="T975" s="29">
        <f t="shared" si="391"/>
        <v>9.910403080829422E-10</v>
      </c>
      <c r="V975" s="35"/>
      <c r="W975" s="35"/>
      <c r="X975" s="35"/>
      <c r="AD975" s="35"/>
      <c r="AE975" s="35"/>
      <c r="AF975" s="35"/>
      <c r="AL975" s="35"/>
      <c r="AM975" s="35"/>
      <c r="AN975" s="35"/>
      <c r="AT975" s="35"/>
      <c r="AU975" s="35"/>
      <c r="AV975" s="35"/>
      <c r="BB975" s="35"/>
      <c r="BC975" s="35"/>
      <c r="BD975" s="35"/>
      <c r="BJ975" s="35"/>
      <c r="BK975" s="35"/>
      <c r="BL975" s="35"/>
      <c r="BR975" s="35"/>
      <c r="BS975" s="35"/>
      <c r="BT975" s="35"/>
      <c r="BZ975" s="35"/>
      <c r="CA975" s="35"/>
      <c r="CB975" s="35"/>
      <c r="CH975" s="35"/>
      <c r="CI975" s="35"/>
      <c r="CJ975" s="35"/>
      <c r="CP975" s="35"/>
      <c r="CQ975" s="35"/>
      <c r="CR975" s="35"/>
      <c r="CX975" s="35"/>
      <c r="CY975" s="35"/>
      <c r="CZ975" s="35"/>
      <c r="DF975" s="35">
        <v>1.109E-8</v>
      </c>
      <c r="DG975" s="35">
        <v>2.9580840286000001</v>
      </c>
      <c r="DH975" s="35">
        <v>1091.6252591036</v>
      </c>
      <c r="DI975" s="29">
        <f t="shared" si="392"/>
        <v>-2.9344772757070061E-9</v>
      </c>
      <c r="DJ975" s="29">
        <f t="shared" si="393"/>
        <v>-2.9327075358320194E-9</v>
      </c>
      <c r="DK975" s="29">
        <f t="shared" si="394"/>
        <v>-2.9327075419774998E-9</v>
      </c>
      <c r="DL975" s="29">
        <f t="shared" si="395"/>
        <v>-2.9327075419774998E-9</v>
      </c>
      <c r="DN975" s="35"/>
      <c r="DO975" s="35"/>
      <c r="DP975" s="35"/>
      <c r="DV975" s="35"/>
      <c r="DW975" s="35"/>
      <c r="DX975" s="35"/>
      <c r="ED975" s="35"/>
      <c r="EE975" s="35"/>
      <c r="EF975" s="35"/>
      <c r="EL975" s="35"/>
      <c r="EM975" s="35"/>
      <c r="EN975" s="35"/>
      <c r="ET975" s="35"/>
      <c r="EU975" s="35"/>
      <c r="EV975" s="35"/>
    </row>
    <row r="976" spans="14:152" s="29" customFormat="1" ht="13.5" x14ac:dyDescent="0.3">
      <c r="N976" s="35">
        <v>2.1000000000000002E-9</v>
      </c>
      <c r="O976" s="35">
        <v>5.1209727951100001</v>
      </c>
      <c r="P976" s="35">
        <v>3494.5376602242</v>
      </c>
      <c r="Q976" s="29">
        <f t="shared" si="388"/>
        <v>1.2164640491807938E-9</v>
      </c>
      <c r="R976" s="29">
        <f t="shared" si="389"/>
        <v>1.2155571104265479E-9</v>
      </c>
      <c r="S976" s="29">
        <f t="shared" si="390"/>
        <v>1.2155571135764486E-9</v>
      </c>
      <c r="T976" s="29">
        <f t="shared" si="391"/>
        <v>1.2155571135764486E-9</v>
      </c>
      <c r="V976" s="35"/>
      <c r="W976" s="35"/>
      <c r="X976" s="35"/>
      <c r="AD976" s="35"/>
      <c r="AE976" s="35"/>
      <c r="AF976" s="35"/>
      <c r="AL976" s="35"/>
      <c r="AM976" s="35"/>
      <c r="AN976" s="35"/>
      <c r="AT976" s="35"/>
      <c r="AU976" s="35"/>
      <c r="AV976" s="35"/>
      <c r="BB976" s="35"/>
      <c r="BC976" s="35"/>
      <c r="BD976" s="35"/>
      <c r="BJ976" s="35"/>
      <c r="BK976" s="35"/>
      <c r="BL976" s="35"/>
      <c r="BR976" s="35"/>
      <c r="BS976" s="35"/>
      <c r="BT976" s="35"/>
      <c r="BZ976" s="35"/>
      <c r="CA976" s="35"/>
      <c r="CB976" s="35"/>
      <c r="CH976" s="35"/>
      <c r="CI976" s="35"/>
      <c r="CJ976" s="35"/>
      <c r="CP976" s="35"/>
      <c r="CQ976" s="35"/>
      <c r="CR976" s="35"/>
      <c r="CX976" s="35"/>
      <c r="CY976" s="35"/>
      <c r="CZ976" s="35"/>
      <c r="DF976" s="35">
        <v>1.1770000000000001E-8</v>
      </c>
      <c r="DG976" s="35">
        <v>3.8815954180899999</v>
      </c>
      <c r="DH976" s="35">
        <v>128.36556848410001</v>
      </c>
      <c r="DI976" s="29">
        <f t="shared" si="392"/>
        <v>1.1184695645405216E-8</v>
      </c>
      <c r="DJ976" s="29">
        <f t="shared" si="393"/>
        <v>1.1184624319901297E-8</v>
      </c>
      <c r="DK976" s="29">
        <f t="shared" si="394"/>
        <v>1.1184624320148983E-8</v>
      </c>
      <c r="DL976" s="29">
        <f t="shared" si="395"/>
        <v>1.1184624320148983E-8</v>
      </c>
      <c r="DN976" s="35"/>
      <c r="DO976" s="35"/>
      <c r="DP976" s="35"/>
      <c r="DV976" s="35"/>
      <c r="DW976" s="35"/>
      <c r="DX976" s="35"/>
      <c r="ED976" s="35"/>
      <c r="EE976" s="35"/>
      <c r="EF976" s="35"/>
      <c r="EL976" s="35"/>
      <c r="EM976" s="35"/>
      <c r="EN976" s="35"/>
      <c r="ET976" s="35"/>
      <c r="EU976" s="35"/>
      <c r="EV976" s="35"/>
    </row>
    <row r="977" spans="14:152" s="29" customFormat="1" ht="13.5" x14ac:dyDescent="0.3">
      <c r="N977" s="35">
        <v>1.92E-9</v>
      </c>
      <c r="O977" s="35">
        <v>1.36630036429</v>
      </c>
      <c r="P977" s="35">
        <v>904.40210708320001</v>
      </c>
      <c r="Q977" s="29">
        <f t="shared" si="388"/>
        <v>-1.8052087437054207E-9</v>
      </c>
      <c r="R977" s="29">
        <f t="shared" si="389"/>
        <v>-1.8052983762750314E-9</v>
      </c>
      <c r="S977" s="29">
        <f t="shared" si="390"/>
        <v>-1.805298375963845E-9</v>
      </c>
      <c r="T977" s="29">
        <f t="shared" si="391"/>
        <v>-1.805298375963845E-9</v>
      </c>
      <c r="V977" s="35"/>
      <c r="W977" s="35"/>
      <c r="X977" s="35"/>
      <c r="AD977" s="35"/>
      <c r="AE977" s="35"/>
      <c r="AF977" s="35"/>
      <c r="AL977" s="35"/>
      <c r="AM977" s="35"/>
      <c r="AN977" s="35"/>
      <c r="AT977" s="35"/>
      <c r="AU977" s="35"/>
      <c r="AV977" s="35"/>
      <c r="BB977" s="35"/>
      <c r="BC977" s="35"/>
      <c r="BD977" s="35"/>
      <c r="BJ977" s="35"/>
      <c r="BK977" s="35"/>
      <c r="BL977" s="35"/>
      <c r="BR977" s="35"/>
      <c r="BS977" s="35"/>
      <c r="BT977" s="35"/>
      <c r="BZ977" s="35"/>
      <c r="CA977" s="35"/>
      <c r="CB977" s="35"/>
      <c r="CH977" s="35"/>
      <c r="CI977" s="35"/>
      <c r="CJ977" s="35"/>
      <c r="CP977" s="35"/>
      <c r="CQ977" s="35"/>
      <c r="CR977" s="35"/>
      <c r="CX977" s="35"/>
      <c r="CY977" s="35"/>
      <c r="CZ977" s="35"/>
      <c r="DF977" s="35">
        <v>1.15E-8</v>
      </c>
      <c r="DG977" s="35">
        <v>4.6914056969000004</v>
      </c>
      <c r="DH977" s="35">
        <v>1.2720243872000001</v>
      </c>
      <c r="DI977" s="29">
        <f t="shared" si="392"/>
        <v>-3.7167593211969398E-12</v>
      </c>
      <c r="DJ977" s="29">
        <f t="shared" si="393"/>
        <v>-3.7189767516935207E-12</v>
      </c>
      <c r="DK977" s="29">
        <f t="shared" si="394"/>
        <v>-3.7189767439921251E-12</v>
      </c>
      <c r="DL977" s="29">
        <f t="shared" si="395"/>
        <v>-3.7189767439921251E-12</v>
      </c>
      <c r="DN977" s="35"/>
      <c r="DO977" s="35"/>
      <c r="DP977" s="35"/>
      <c r="DV977" s="35"/>
      <c r="DW977" s="35"/>
      <c r="DX977" s="35"/>
      <c r="ED977" s="35"/>
      <c r="EE977" s="35"/>
      <c r="EF977" s="35"/>
      <c r="EL977" s="35"/>
      <c r="EM977" s="35"/>
      <c r="EN977" s="35"/>
      <c r="ET977" s="35"/>
      <c r="EU977" s="35"/>
      <c r="EV977" s="35"/>
    </row>
    <row r="978" spans="14:152" s="29" customFormat="1" ht="13.5" x14ac:dyDescent="0.3">
      <c r="N978" s="35">
        <v>1.9500000000000001E-9</v>
      </c>
      <c r="O978" s="35">
        <v>1.6262957653400001</v>
      </c>
      <c r="P978" s="35">
        <v>364.3467652809</v>
      </c>
      <c r="Q978" s="29">
        <f t="shared" si="388"/>
        <v>5.9487144481792985E-10</v>
      </c>
      <c r="R978" s="29">
        <f t="shared" si="389"/>
        <v>5.9497400788725792E-10</v>
      </c>
      <c r="S978" s="29">
        <f t="shared" si="390"/>
        <v>5.9497400753111469E-10</v>
      </c>
      <c r="T978" s="29">
        <f t="shared" si="391"/>
        <v>5.9497400753111469E-10</v>
      </c>
      <c r="V978" s="35"/>
      <c r="W978" s="35"/>
      <c r="X978" s="35"/>
      <c r="AD978" s="35"/>
      <c r="AE978" s="35"/>
      <c r="AF978" s="35"/>
      <c r="AL978" s="35"/>
      <c r="AM978" s="35"/>
      <c r="AN978" s="35"/>
      <c r="AT978" s="35"/>
      <c r="AU978" s="35"/>
      <c r="AV978" s="35"/>
      <c r="BB978" s="35"/>
      <c r="BC978" s="35"/>
      <c r="BD978" s="35"/>
      <c r="BJ978" s="35"/>
      <c r="BK978" s="35"/>
      <c r="BL978" s="35"/>
      <c r="BR978" s="35"/>
      <c r="BS978" s="35"/>
      <c r="BT978" s="35"/>
      <c r="BZ978" s="35"/>
      <c r="CA978" s="35"/>
      <c r="CB978" s="35"/>
      <c r="CH978" s="35"/>
      <c r="CI978" s="35"/>
      <c r="CJ978" s="35"/>
      <c r="CP978" s="35"/>
      <c r="CQ978" s="35"/>
      <c r="CR978" s="35"/>
      <c r="CX978" s="35"/>
      <c r="CY978" s="35"/>
      <c r="CZ978" s="35"/>
      <c r="DF978" s="35">
        <v>1.527E-8</v>
      </c>
      <c r="DG978" s="35">
        <v>1.0998375525299999</v>
      </c>
      <c r="DH978" s="35">
        <v>683.02625679790003</v>
      </c>
      <c r="DI978" s="29">
        <f t="shared" si="392"/>
        <v>1.4220609491391382E-8</v>
      </c>
      <c r="DJ978" s="29">
        <f t="shared" si="393"/>
        <v>1.4220033438889954E-8</v>
      </c>
      <c r="DK978" s="29">
        <f t="shared" si="394"/>
        <v>1.4220033440890542E-8</v>
      </c>
      <c r="DL978" s="29">
        <f t="shared" si="395"/>
        <v>1.4220033440890542E-8</v>
      </c>
      <c r="DN978" s="35"/>
      <c r="DO978" s="35"/>
      <c r="DP978" s="35"/>
      <c r="DV978" s="35"/>
      <c r="DW978" s="35"/>
      <c r="DX978" s="35"/>
      <c r="ED978" s="35"/>
      <c r="EE978" s="35"/>
      <c r="EF978" s="35"/>
      <c r="EL978" s="35"/>
      <c r="EM978" s="35"/>
      <c r="EN978" s="35"/>
      <c r="ET978" s="35"/>
      <c r="EU978" s="35"/>
      <c r="EV978" s="35"/>
    </row>
    <row r="979" spans="14:152" s="29" customFormat="1" ht="13.5" x14ac:dyDescent="0.3">
      <c r="N979" s="35">
        <v>1.79E-9</v>
      </c>
      <c r="O979" s="35">
        <v>1.6650299904999999</v>
      </c>
      <c r="P979" s="35">
        <v>244.79166482700001</v>
      </c>
      <c r="Q979" s="29">
        <f t="shared" si="388"/>
        <v>1.4333160783680455E-9</v>
      </c>
      <c r="R979" s="29">
        <f t="shared" si="389"/>
        <v>1.4332762898860146E-9</v>
      </c>
      <c r="S979" s="29">
        <f t="shared" si="390"/>
        <v>1.4332762900241825E-9</v>
      </c>
      <c r="T979" s="29">
        <f t="shared" si="391"/>
        <v>1.4332762900241825E-9</v>
      </c>
      <c r="V979" s="35"/>
      <c r="W979" s="35"/>
      <c r="X979" s="35"/>
      <c r="AD979" s="35"/>
      <c r="AE979" s="35"/>
      <c r="AF979" s="35"/>
      <c r="AL979" s="35"/>
      <c r="AM979" s="35"/>
      <c r="AN979" s="35"/>
      <c r="AT979" s="35"/>
      <c r="AU979" s="35"/>
      <c r="AV979" s="35"/>
      <c r="BB979" s="35"/>
      <c r="BC979" s="35"/>
      <c r="BD979" s="35"/>
      <c r="BJ979" s="35"/>
      <c r="BK979" s="35"/>
      <c r="BL979" s="35"/>
      <c r="BR979" s="35"/>
      <c r="BS979" s="35"/>
      <c r="BT979" s="35"/>
      <c r="BZ979" s="35"/>
      <c r="CA979" s="35"/>
      <c r="CB979" s="35"/>
      <c r="CH979" s="35"/>
      <c r="CI979" s="35"/>
      <c r="CJ979" s="35"/>
      <c r="CP979" s="35"/>
      <c r="CQ979" s="35"/>
      <c r="CR979" s="35"/>
      <c r="CX979" s="35"/>
      <c r="CY979" s="35"/>
      <c r="CZ979" s="35"/>
      <c r="DF979" s="35">
        <v>1.304E-8</v>
      </c>
      <c r="DG979" s="35">
        <v>5.2454481364300003</v>
      </c>
      <c r="DH979" s="35">
        <v>5650.2921106781996</v>
      </c>
      <c r="DI979" s="29">
        <f t="shared" si="392"/>
        <v>-1.2145860503652731E-8</v>
      </c>
      <c r="DJ979" s="29">
        <f t="shared" si="393"/>
        <v>-1.2141791534401176E-8</v>
      </c>
      <c r="DK979" s="29">
        <f t="shared" si="394"/>
        <v>-1.2141791548545961E-8</v>
      </c>
      <c r="DL979" s="29">
        <f t="shared" si="395"/>
        <v>-1.2141791548545961E-8</v>
      </c>
      <c r="DN979" s="35"/>
      <c r="DO979" s="35"/>
      <c r="DP979" s="35"/>
      <c r="DV979" s="35"/>
      <c r="DW979" s="35"/>
      <c r="DX979" s="35"/>
      <c r="ED979" s="35"/>
      <c r="EE979" s="35"/>
      <c r="EF979" s="35"/>
      <c r="EL979" s="35"/>
      <c r="EM979" s="35"/>
      <c r="EN979" s="35"/>
      <c r="ET979" s="35"/>
      <c r="EU979" s="35"/>
      <c r="EV979" s="35"/>
    </row>
    <row r="980" spans="14:152" s="29" customFormat="1" ht="13.5" x14ac:dyDescent="0.3">
      <c r="N980" s="35">
        <v>1.86E-9</v>
      </c>
      <c r="O980" s="35">
        <v>4.5566374831900003</v>
      </c>
      <c r="P980" s="35">
        <v>347.41135829360002</v>
      </c>
      <c r="Q980" s="29">
        <f t="shared" si="388"/>
        <v>-1.3295017157872004E-9</v>
      </c>
      <c r="R980" s="29">
        <f t="shared" si="389"/>
        <v>-1.3295702160908928E-9</v>
      </c>
      <c r="S980" s="29">
        <f t="shared" si="390"/>
        <v>-1.329570215853034E-9</v>
      </c>
      <c r="T980" s="29">
        <f t="shared" si="391"/>
        <v>-1.329570215853034E-9</v>
      </c>
      <c r="V980" s="35"/>
      <c r="W980" s="35"/>
      <c r="X980" s="35"/>
      <c r="AD980" s="35"/>
      <c r="AE980" s="35"/>
      <c r="AF980" s="35"/>
      <c r="AL980" s="35"/>
      <c r="AM980" s="35"/>
      <c r="AN980" s="35"/>
      <c r="AT980" s="35"/>
      <c r="AU980" s="35"/>
      <c r="AV980" s="35"/>
      <c r="BB980" s="35"/>
      <c r="BC980" s="35"/>
      <c r="BD980" s="35"/>
      <c r="BJ980" s="35"/>
      <c r="BK980" s="35"/>
      <c r="BL980" s="35"/>
      <c r="BR980" s="35"/>
      <c r="BS980" s="35"/>
      <c r="BT980" s="35"/>
      <c r="BZ980" s="35"/>
      <c r="CA980" s="35"/>
      <c r="CB980" s="35"/>
      <c r="CH980" s="35"/>
      <c r="CI980" s="35"/>
      <c r="CJ980" s="35"/>
      <c r="CP980" s="35"/>
      <c r="CQ980" s="35"/>
      <c r="CR980" s="35"/>
      <c r="CX980" s="35"/>
      <c r="CY980" s="35"/>
      <c r="CZ980" s="35"/>
      <c r="DF980" s="35">
        <v>1.3469999999999999E-8</v>
      </c>
      <c r="DG980" s="35">
        <v>4.1161669949600004</v>
      </c>
      <c r="DH980" s="35">
        <v>97.463699926100006</v>
      </c>
      <c r="DI980" s="29">
        <f t="shared" si="392"/>
        <v>1.1237362780884208E-8</v>
      </c>
      <c r="DJ980" s="29">
        <f t="shared" si="393"/>
        <v>1.1237253050529153E-8</v>
      </c>
      <c r="DK980" s="29">
        <f t="shared" si="394"/>
        <v>1.123725305091019E-8</v>
      </c>
      <c r="DL980" s="29">
        <f t="shared" si="395"/>
        <v>1.123725305091019E-8</v>
      </c>
      <c r="DN980" s="35"/>
      <c r="DO980" s="35"/>
      <c r="DP980" s="35"/>
      <c r="DV980" s="35"/>
      <c r="DW980" s="35"/>
      <c r="DX980" s="35"/>
      <c r="ED980" s="35"/>
      <c r="EE980" s="35"/>
      <c r="EF980" s="35"/>
      <c r="EL980" s="35"/>
      <c r="EM980" s="35"/>
      <c r="EN980" s="35"/>
      <c r="ET980" s="35"/>
      <c r="EU980" s="35"/>
      <c r="EV980" s="35"/>
    </row>
    <row r="981" spans="14:152" s="29" customFormat="1" ht="13.5" x14ac:dyDescent="0.3">
      <c r="N981" s="35">
        <v>2.0099999999999999E-9</v>
      </c>
      <c r="O981" s="35">
        <v>0.50219680739999994</v>
      </c>
      <c r="P981" s="35">
        <v>36.387930498599999</v>
      </c>
      <c r="Q981" s="29">
        <f t="shared" si="388"/>
        <v>9.2387775761245687E-10</v>
      </c>
      <c r="R981" s="29">
        <f t="shared" si="389"/>
        <v>9.2388760393046114E-10</v>
      </c>
      <c r="S981" s="29">
        <f t="shared" si="390"/>
        <v>9.2388760389627035E-10</v>
      </c>
      <c r="T981" s="29">
        <f t="shared" si="391"/>
        <v>9.2388760389627035E-10</v>
      </c>
      <c r="V981" s="35"/>
      <c r="W981" s="35"/>
      <c r="X981" s="35"/>
      <c r="AD981" s="35"/>
      <c r="AE981" s="35"/>
      <c r="AF981" s="35"/>
      <c r="AL981" s="35"/>
      <c r="AM981" s="35"/>
      <c r="AN981" s="35"/>
      <c r="AT981" s="35"/>
      <c r="AU981" s="35"/>
      <c r="AV981" s="35"/>
      <c r="BB981" s="35"/>
      <c r="BC981" s="35"/>
      <c r="BD981" s="35"/>
      <c r="BJ981" s="35"/>
      <c r="BK981" s="35"/>
      <c r="BL981" s="35"/>
      <c r="BR981" s="35"/>
      <c r="BS981" s="35"/>
      <c r="BT981" s="35"/>
      <c r="BZ981" s="35"/>
      <c r="CA981" s="35"/>
      <c r="CB981" s="35"/>
      <c r="CH981" s="35"/>
      <c r="CI981" s="35"/>
      <c r="CJ981" s="35"/>
      <c r="CP981" s="35"/>
      <c r="CQ981" s="35"/>
      <c r="CR981" s="35"/>
      <c r="CX981" s="35"/>
      <c r="CY981" s="35"/>
      <c r="CZ981" s="35"/>
      <c r="DF981" s="35">
        <v>1.085E-8</v>
      </c>
      <c r="DG981" s="35">
        <v>0.70231952017999999</v>
      </c>
      <c r="DH981" s="35">
        <v>1166.4068576709001</v>
      </c>
      <c r="DI981" s="29">
        <f t="shared" si="392"/>
        <v>7.5793099762743912E-9</v>
      </c>
      <c r="DJ981" s="29">
        <f t="shared" si="393"/>
        <v>7.5806825749318249E-9</v>
      </c>
      <c r="DK981" s="29">
        <f t="shared" si="394"/>
        <v>7.5806825701659411E-9</v>
      </c>
      <c r="DL981" s="29">
        <f t="shared" si="395"/>
        <v>7.5806825701659411E-9</v>
      </c>
      <c r="DN981" s="35"/>
      <c r="DO981" s="35"/>
      <c r="DP981" s="35"/>
      <c r="DV981" s="35"/>
      <c r="DW981" s="35"/>
      <c r="DX981" s="35"/>
      <c r="ED981" s="35"/>
      <c r="EE981" s="35"/>
      <c r="EF981" s="35"/>
      <c r="EL981" s="35"/>
      <c r="EM981" s="35"/>
      <c r="EN981" s="35"/>
      <c r="ET981" s="35"/>
      <c r="EU981" s="35"/>
      <c r="EV981" s="35"/>
    </row>
    <row r="982" spans="14:152" s="29" customFormat="1" ht="13.5" x14ac:dyDescent="0.3">
      <c r="N982" s="35">
        <v>1.79E-9</v>
      </c>
      <c r="O982" s="35">
        <v>4.5515309740900003</v>
      </c>
      <c r="P982" s="35">
        <v>97.463699926100006</v>
      </c>
      <c r="Q982" s="29">
        <f t="shared" si="388"/>
        <v>1.770257317147811E-9</v>
      </c>
      <c r="R982" s="29">
        <f t="shared" si="389"/>
        <v>1.7702534000460554E-9</v>
      </c>
      <c r="S982" s="29">
        <f t="shared" si="390"/>
        <v>1.7702534000596579E-9</v>
      </c>
      <c r="T982" s="29">
        <f t="shared" si="391"/>
        <v>1.7702534000596579E-9</v>
      </c>
      <c r="V982" s="35"/>
      <c r="W982" s="35"/>
      <c r="X982" s="35"/>
      <c r="AD982" s="35"/>
      <c r="AE982" s="35"/>
      <c r="AF982" s="35"/>
      <c r="AL982" s="35"/>
      <c r="AM982" s="35"/>
      <c r="AN982" s="35"/>
      <c r="AT982" s="35"/>
      <c r="AU982" s="35"/>
      <c r="AV982" s="35"/>
      <c r="BB982" s="35"/>
      <c r="BC982" s="35"/>
      <c r="BD982" s="35"/>
      <c r="BJ982" s="35"/>
      <c r="BK982" s="35"/>
      <c r="BL982" s="35"/>
      <c r="BR982" s="35"/>
      <c r="BS982" s="35"/>
      <c r="BT982" s="35"/>
      <c r="BZ982" s="35"/>
      <c r="CA982" s="35"/>
      <c r="CB982" s="35"/>
      <c r="CH982" s="35"/>
      <c r="CI982" s="35"/>
      <c r="CJ982" s="35"/>
      <c r="CP982" s="35"/>
      <c r="CQ982" s="35"/>
      <c r="CR982" s="35"/>
      <c r="CX982" s="35"/>
      <c r="CY982" s="35"/>
      <c r="CZ982" s="35"/>
      <c r="DF982" s="35">
        <v>1.2240000000000001E-8</v>
      </c>
      <c r="DG982" s="35">
        <v>4.2299482253000003</v>
      </c>
      <c r="DH982" s="35">
        <v>827.17282796109998</v>
      </c>
      <c r="DI982" s="29">
        <f t="shared" si="392"/>
        <v>4.6086749803630225E-9</v>
      </c>
      <c r="DJ982" s="29">
        <f t="shared" si="393"/>
        <v>4.6072531527754424E-9</v>
      </c>
      <c r="DK982" s="29">
        <f t="shared" si="394"/>
        <v>4.6072531577127784E-9</v>
      </c>
      <c r="DL982" s="29">
        <f t="shared" si="395"/>
        <v>4.6072531577127784E-9</v>
      </c>
      <c r="DN982" s="35"/>
      <c r="DO982" s="35"/>
      <c r="DP982" s="35"/>
      <c r="DV982" s="35"/>
      <c r="DW982" s="35"/>
      <c r="DX982" s="35"/>
      <c r="ED982" s="35"/>
      <c r="EE982" s="35"/>
      <c r="EF982" s="35"/>
      <c r="EL982" s="35"/>
      <c r="EM982" s="35"/>
      <c r="EN982" s="35"/>
      <c r="ET982" s="35"/>
      <c r="EU982" s="35"/>
      <c r="EV982" s="35"/>
    </row>
    <row r="983" spans="14:152" s="29" customFormat="1" ht="13.5" x14ac:dyDescent="0.3">
      <c r="N983" s="35">
        <v>2.0000000000000001E-9</v>
      </c>
      <c r="O983" s="35">
        <v>0.68398141886999997</v>
      </c>
      <c r="P983" s="35">
        <v>2015.6710861598001</v>
      </c>
      <c r="Q983" s="29">
        <f t="shared" si="388"/>
        <v>-8.4386801710059368E-10</v>
      </c>
      <c r="R983" s="29">
        <f t="shared" si="389"/>
        <v>-8.4331394571429554E-10</v>
      </c>
      <c r="S983" s="29">
        <f t="shared" si="390"/>
        <v>-8.4331394763842445E-10</v>
      </c>
      <c r="T983" s="29">
        <f t="shared" si="391"/>
        <v>-8.4331394763842445E-10</v>
      </c>
      <c r="V983" s="35"/>
      <c r="W983" s="35"/>
      <c r="X983" s="35"/>
      <c r="AD983" s="35"/>
      <c r="AE983" s="35"/>
      <c r="AF983" s="35"/>
      <c r="AL983" s="35"/>
      <c r="AM983" s="35"/>
      <c r="AN983" s="35"/>
      <c r="AT983" s="35"/>
      <c r="AU983" s="35"/>
      <c r="AV983" s="35"/>
      <c r="BB983" s="35"/>
      <c r="BC983" s="35"/>
      <c r="BD983" s="35"/>
      <c r="BJ983" s="35"/>
      <c r="BK983" s="35"/>
      <c r="BL983" s="35"/>
      <c r="BR983" s="35"/>
      <c r="BS983" s="35"/>
      <c r="BT983" s="35"/>
      <c r="BZ983" s="35"/>
      <c r="CA983" s="35"/>
      <c r="CB983" s="35"/>
      <c r="CH983" s="35"/>
      <c r="CI983" s="35"/>
      <c r="CJ983" s="35"/>
      <c r="CP983" s="35"/>
      <c r="CQ983" s="35"/>
      <c r="CR983" s="35"/>
      <c r="CX983" s="35"/>
      <c r="CY983" s="35"/>
      <c r="CZ983" s="35"/>
      <c r="DF983" s="35">
        <v>1.1420000000000001E-8</v>
      </c>
      <c r="DG983" s="35">
        <v>5.36157631813</v>
      </c>
      <c r="DH983" s="35">
        <v>199.02381732660001</v>
      </c>
      <c r="DI983" s="29">
        <f t="shared" si="392"/>
        <v>-7.7013689566031181E-9</v>
      </c>
      <c r="DJ983" s="29">
        <f t="shared" si="393"/>
        <v>-7.7011145555930974E-9</v>
      </c>
      <c r="DK983" s="29">
        <f t="shared" si="394"/>
        <v>-7.7011145564765197E-9</v>
      </c>
      <c r="DL983" s="29">
        <f t="shared" si="395"/>
        <v>-7.7011145564765197E-9</v>
      </c>
      <c r="DN983" s="35"/>
      <c r="DO983" s="35"/>
      <c r="DP983" s="35"/>
      <c r="DV983" s="35"/>
      <c r="DW983" s="35"/>
      <c r="DX983" s="35"/>
      <c r="ED983" s="35"/>
      <c r="EE983" s="35"/>
      <c r="EF983" s="35"/>
      <c r="EL983" s="35"/>
      <c r="EM983" s="35"/>
      <c r="EN983" s="35"/>
      <c r="ET983" s="35"/>
      <c r="EU983" s="35"/>
      <c r="EV983" s="35"/>
    </row>
    <row r="984" spans="14:152" s="29" customFormat="1" ht="13.5" x14ac:dyDescent="0.3">
      <c r="N984" s="35">
        <v>1.9500000000000001E-9</v>
      </c>
      <c r="O984" s="35">
        <v>2.2059954620900002</v>
      </c>
      <c r="P984" s="35">
        <v>66.183578858199994</v>
      </c>
      <c r="Q984" s="29">
        <f t="shared" si="388"/>
        <v>-1.931097771486182E-9</v>
      </c>
      <c r="R984" s="29">
        <f t="shared" si="389"/>
        <v>-1.9311004887091193E-9</v>
      </c>
      <c r="S984" s="29">
        <f t="shared" si="390"/>
        <v>-1.9311004886996841E-9</v>
      </c>
      <c r="T984" s="29">
        <f t="shared" si="391"/>
        <v>-1.9311004886996841E-9</v>
      </c>
      <c r="V984" s="35"/>
      <c r="W984" s="35"/>
      <c r="X984" s="35"/>
      <c r="AD984" s="35"/>
      <c r="AE984" s="35"/>
      <c r="AF984" s="35"/>
      <c r="AL984" s="35"/>
      <c r="AM984" s="35"/>
      <c r="AN984" s="35"/>
      <c r="AT984" s="35"/>
      <c r="AU984" s="35"/>
      <c r="AV984" s="35"/>
      <c r="BB984" s="35"/>
      <c r="BC984" s="35"/>
      <c r="BD984" s="35"/>
      <c r="BJ984" s="35"/>
      <c r="BK984" s="35"/>
      <c r="BL984" s="35"/>
      <c r="BR984" s="35"/>
      <c r="BS984" s="35"/>
      <c r="BT984" s="35"/>
      <c r="BZ984" s="35"/>
      <c r="CA984" s="35"/>
      <c r="CB984" s="35"/>
      <c r="CH984" s="35"/>
      <c r="CI984" s="35"/>
      <c r="CJ984" s="35"/>
      <c r="CP984" s="35"/>
      <c r="CQ984" s="35"/>
      <c r="CR984" s="35"/>
      <c r="CX984" s="35"/>
      <c r="CY984" s="35"/>
      <c r="CZ984" s="35"/>
      <c r="DF984" s="35">
        <v>1.373E-8</v>
      </c>
      <c r="DG984" s="35">
        <v>0.89371361814000005</v>
      </c>
      <c r="DH984" s="35">
        <v>799.61241183519996</v>
      </c>
      <c r="DI984" s="29">
        <f t="shared" si="392"/>
        <v>3.4796976753461308E-9</v>
      </c>
      <c r="DJ984" s="29">
        <f t="shared" si="393"/>
        <v>3.481307521402818E-9</v>
      </c>
      <c r="DK984" s="29">
        <f t="shared" si="394"/>
        <v>3.4813075158127741E-9</v>
      </c>
      <c r="DL984" s="29">
        <f t="shared" si="395"/>
        <v>3.4813075158127741E-9</v>
      </c>
      <c r="DN984" s="35"/>
      <c r="DO984" s="35"/>
      <c r="DP984" s="35"/>
      <c r="DV984" s="35"/>
      <c r="DW984" s="35"/>
      <c r="DX984" s="35"/>
      <c r="ED984" s="35"/>
      <c r="EE984" s="35"/>
      <c r="EF984" s="35"/>
      <c r="EL984" s="35"/>
      <c r="EM984" s="35"/>
      <c r="EN984" s="35"/>
      <c r="ET984" s="35"/>
      <c r="EU984" s="35"/>
      <c r="EV984" s="35"/>
    </row>
    <row r="985" spans="14:152" s="29" customFormat="1" ht="13.5" x14ac:dyDescent="0.3">
      <c r="N985" s="35">
        <v>1.86E-9</v>
      </c>
      <c r="O985" s="35">
        <v>4.4892520101800004</v>
      </c>
      <c r="P985" s="35">
        <v>611.4430983108</v>
      </c>
      <c r="Q985" s="29">
        <f t="shared" si="388"/>
        <v>-5.1952457881561913E-10</v>
      </c>
      <c r="R985" s="29">
        <f t="shared" si="389"/>
        <v>-5.1935904253741894E-10</v>
      </c>
      <c r="S985" s="29">
        <f t="shared" si="390"/>
        <v>-5.1935904311224484E-10</v>
      </c>
      <c r="T985" s="29">
        <f t="shared" si="391"/>
        <v>-5.1935904311224484E-10</v>
      </c>
      <c r="V985" s="35"/>
      <c r="W985" s="35"/>
      <c r="X985" s="35"/>
      <c r="AD985" s="35"/>
      <c r="AE985" s="35"/>
      <c r="AF985" s="35"/>
      <c r="AL985" s="35"/>
      <c r="AM985" s="35"/>
      <c r="AN985" s="35"/>
      <c r="AT985" s="35"/>
      <c r="AU985" s="35"/>
      <c r="AV985" s="35"/>
      <c r="BB985" s="35"/>
      <c r="BC985" s="35"/>
      <c r="BD985" s="35"/>
      <c r="BJ985" s="35"/>
      <c r="BK985" s="35"/>
      <c r="BL985" s="35"/>
      <c r="BR985" s="35"/>
      <c r="BS985" s="35"/>
      <c r="BT985" s="35"/>
      <c r="BZ985" s="35"/>
      <c r="CA985" s="35"/>
      <c r="CB985" s="35"/>
      <c r="CH985" s="35"/>
      <c r="CI985" s="35"/>
      <c r="CJ985" s="35"/>
      <c r="CP985" s="35"/>
      <c r="CQ985" s="35"/>
      <c r="CR985" s="35"/>
      <c r="CX985" s="35"/>
      <c r="CY985" s="35"/>
      <c r="CZ985" s="35"/>
      <c r="DF985" s="35">
        <v>1.085E-8</v>
      </c>
      <c r="DG985" s="35">
        <v>1.15969472512</v>
      </c>
      <c r="DH985" s="35">
        <v>398.28701522469999</v>
      </c>
      <c r="DI985" s="29">
        <f t="shared" si="392"/>
        <v>2.4244149340317827E-9</v>
      </c>
      <c r="DJ985" s="29">
        <f t="shared" si="393"/>
        <v>2.42505342922295E-9</v>
      </c>
      <c r="DK985" s="29">
        <f t="shared" si="394"/>
        <v>2.4250534270058194E-9</v>
      </c>
      <c r="DL985" s="29">
        <f t="shared" si="395"/>
        <v>2.4250534270058194E-9</v>
      </c>
      <c r="DN985" s="35"/>
      <c r="DO985" s="35"/>
      <c r="DP985" s="35"/>
      <c r="DV985" s="35"/>
      <c r="DW985" s="35"/>
      <c r="DX985" s="35"/>
      <c r="ED985" s="35"/>
      <c r="EE985" s="35"/>
      <c r="EF985" s="35"/>
      <c r="EL985" s="35"/>
      <c r="EM985" s="35"/>
      <c r="EN985" s="35"/>
      <c r="ET985" s="35"/>
      <c r="EU985" s="35"/>
      <c r="EV985" s="35"/>
    </row>
    <row r="986" spans="14:152" s="29" customFormat="1" ht="13.5" x14ac:dyDescent="0.3">
      <c r="N986" s="35">
        <v>1.86E-9</v>
      </c>
      <c r="O986" s="35">
        <v>3.13663606153</v>
      </c>
      <c r="P986" s="35">
        <v>433.663553767</v>
      </c>
      <c r="Q986" s="29">
        <f t="shared" si="388"/>
        <v>-1.3541054934284037E-9</v>
      </c>
      <c r="R986" s="29">
        <f t="shared" si="389"/>
        <v>-1.3541893147629054E-9</v>
      </c>
      <c r="S986" s="29">
        <f t="shared" si="390"/>
        <v>-1.3541893144718495E-9</v>
      </c>
      <c r="T986" s="29">
        <f t="shared" si="391"/>
        <v>-1.3541893144718495E-9</v>
      </c>
      <c r="V986" s="35"/>
      <c r="W986" s="35"/>
      <c r="X986" s="35"/>
      <c r="AD986" s="35"/>
      <c r="AE986" s="35"/>
      <c r="AF986" s="35"/>
      <c r="AL986" s="35"/>
      <c r="AM986" s="35"/>
      <c r="AN986" s="35"/>
      <c r="AT986" s="35"/>
      <c r="AU986" s="35"/>
      <c r="AV986" s="35"/>
      <c r="BB986" s="35"/>
      <c r="BC986" s="35"/>
      <c r="BD986" s="35"/>
      <c r="BJ986" s="35"/>
      <c r="BK986" s="35"/>
      <c r="BL986" s="35"/>
      <c r="BR986" s="35"/>
      <c r="BS986" s="35"/>
      <c r="BT986" s="35"/>
      <c r="BZ986" s="35"/>
      <c r="CA986" s="35"/>
      <c r="CB986" s="35"/>
      <c r="CH986" s="35"/>
      <c r="CI986" s="35"/>
      <c r="CJ986" s="35"/>
      <c r="CP986" s="35"/>
      <c r="CQ986" s="35"/>
      <c r="CR986" s="35"/>
      <c r="CX986" s="35"/>
      <c r="CY986" s="35"/>
      <c r="CZ986" s="35"/>
      <c r="DF986" s="35">
        <v>1.098E-8</v>
      </c>
      <c r="DG986" s="35">
        <v>3.75659421786</v>
      </c>
      <c r="DH986" s="35">
        <v>318.39760722670002</v>
      </c>
      <c r="DI986" s="29">
        <f t="shared" si="392"/>
        <v>-9.6526359467021279E-9</v>
      </c>
      <c r="DJ986" s="29">
        <f t="shared" si="393"/>
        <v>-9.6523833554709576E-9</v>
      </c>
      <c r="DK986" s="29">
        <f t="shared" si="394"/>
        <v>-9.6523833563481066E-9</v>
      </c>
      <c r="DL986" s="29">
        <f t="shared" si="395"/>
        <v>-9.6523833563481066E-9</v>
      </c>
      <c r="DN986" s="35"/>
      <c r="DO986" s="35"/>
      <c r="DP986" s="35"/>
      <c r="DV986" s="35"/>
      <c r="DW986" s="35"/>
      <c r="DX986" s="35"/>
      <c r="ED986" s="35"/>
      <c r="EE986" s="35"/>
      <c r="EF986" s="35"/>
      <c r="EL986" s="35"/>
      <c r="EM986" s="35"/>
      <c r="EN986" s="35"/>
      <c r="ET986" s="35"/>
      <c r="EU986" s="35"/>
      <c r="EV986" s="35"/>
    </row>
    <row r="987" spans="14:152" s="29" customFormat="1" ht="13.5" x14ac:dyDescent="0.3">
      <c r="N987" s="35">
        <v>1.7700000000000001E-9</v>
      </c>
      <c r="O987" s="35">
        <v>3.6281132621699999</v>
      </c>
      <c r="P987" s="35">
        <v>326.6868103951</v>
      </c>
      <c r="Q987" s="29">
        <f t="shared" si="388"/>
        <v>-1.5611859548642199E-9</v>
      </c>
      <c r="R987" s="29">
        <f t="shared" si="389"/>
        <v>-1.5611446512761499E-9</v>
      </c>
      <c r="S987" s="29">
        <f t="shared" si="390"/>
        <v>-1.561144651419581E-9</v>
      </c>
      <c r="T987" s="29">
        <f t="shared" si="391"/>
        <v>-1.561144651419581E-9</v>
      </c>
      <c r="V987" s="35"/>
      <c r="W987" s="35"/>
      <c r="X987" s="35"/>
      <c r="AD987" s="35"/>
      <c r="AE987" s="35"/>
      <c r="AF987" s="35"/>
      <c r="AL987" s="35"/>
      <c r="AM987" s="35"/>
      <c r="AN987" s="35"/>
      <c r="AT987" s="35"/>
      <c r="AU987" s="35"/>
      <c r="AV987" s="35"/>
      <c r="BB987" s="35"/>
      <c r="BC987" s="35"/>
      <c r="BD987" s="35"/>
      <c r="BJ987" s="35"/>
      <c r="BK987" s="35"/>
      <c r="BL987" s="35"/>
      <c r="BR987" s="35"/>
      <c r="BS987" s="35"/>
      <c r="BT987" s="35"/>
      <c r="BZ987" s="35"/>
      <c r="CA987" s="35"/>
      <c r="CB987" s="35"/>
      <c r="CH987" s="35"/>
      <c r="CI987" s="35"/>
      <c r="CJ987" s="35"/>
      <c r="CP987" s="35"/>
      <c r="CQ987" s="35"/>
      <c r="CR987" s="35"/>
      <c r="CX987" s="35"/>
      <c r="CY987" s="35"/>
      <c r="CZ987" s="35"/>
      <c r="DF987" s="35">
        <v>1.136E-8</v>
      </c>
      <c r="DG987" s="35">
        <v>1.35127769399</v>
      </c>
      <c r="DH987" s="35">
        <v>205.92491600630001</v>
      </c>
      <c r="DI987" s="29">
        <f t="shared" si="392"/>
        <v>-1.8743541034629779E-10</v>
      </c>
      <c r="DJ987" s="29">
        <f t="shared" si="393"/>
        <v>-1.8778996627654196E-10</v>
      </c>
      <c r="DK987" s="29">
        <f t="shared" si="394"/>
        <v>-1.8778996504536238E-10</v>
      </c>
      <c r="DL987" s="29">
        <f t="shared" si="395"/>
        <v>-1.8778996504536238E-10</v>
      </c>
      <c r="DN987" s="35"/>
      <c r="DO987" s="35"/>
      <c r="DP987" s="35"/>
      <c r="DV987" s="35"/>
      <c r="DW987" s="35"/>
      <c r="DX987" s="35"/>
      <c r="ED987" s="35"/>
      <c r="EE987" s="35"/>
      <c r="EF987" s="35"/>
      <c r="EL987" s="35"/>
      <c r="EM987" s="35"/>
      <c r="EN987" s="35"/>
      <c r="ET987" s="35"/>
      <c r="EU987" s="35"/>
      <c r="EV987" s="35"/>
    </row>
    <row r="988" spans="14:152" s="29" customFormat="1" ht="13.5" x14ac:dyDescent="0.3">
      <c r="N988" s="35">
        <v>2.0599999999999999E-9</v>
      </c>
      <c r="O988" s="35">
        <v>0.38552475035</v>
      </c>
      <c r="P988" s="35">
        <v>857.12853501510006</v>
      </c>
      <c r="Q988" s="29">
        <f t="shared" si="388"/>
        <v>-3.4800764840898892E-10</v>
      </c>
      <c r="R988" s="29">
        <f t="shared" si="389"/>
        <v>-3.4774384075643281E-10</v>
      </c>
      <c r="S988" s="29">
        <f t="shared" si="390"/>
        <v>-3.4774384167250815E-10</v>
      </c>
      <c r="T988" s="29">
        <f t="shared" si="391"/>
        <v>-3.4774384167250815E-10</v>
      </c>
      <c r="V988" s="35"/>
      <c r="W988" s="35"/>
      <c r="X988" s="35"/>
      <c r="AD988" s="35"/>
      <c r="AE988" s="35"/>
      <c r="AF988" s="35"/>
      <c r="AL988" s="35"/>
      <c r="AM988" s="35"/>
      <c r="AN988" s="35"/>
      <c r="AT988" s="35"/>
      <c r="AU988" s="35"/>
      <c r="AV988" s="35"/>
      <c r="BB988" s="35"/>
      <c r="BC988" s="35"/>
      <c r="BD988" s="35"/>
      <c r="BJ988" s="35"/>
      <c r="BK988" s="35"/>
      <c r="BL988" s="35"/>
      <c r="BR988" s="35"/>
      <c r="BS988" s="35"/>
      <c r="BT988" s="35"/>
      <c r="BZ988" s="35"/>
      <c r="CA988" s="35"/>
      <c r="CB988" s="35"/>
      <c r="CH988" s="35"/>
      <c r="CI988" s="35"/>
      <c r="CJ988" s="35"/>
      <c r="CP988" s="35"/>
      <c r="CQ988" s="35"/>
      <c r="CR988" s="35"/>
      <c r="CX988" s="35"/>
      <c r="CY988" s="35"/>
      <c r="CZ988" s="35"/>
      <c r="DF988" s="35">
        <v>1.1080000000000001E-8</v>
      </c>
      <c r="DG988" s="35">
        <v>6.0320195462299999</v>
      </c>
      <c r="DH988" s="35">
        <v>206.44618086809999</v>
      </c>
      <c r="DI988" s="29">
        <f t="shared" si="392"/>
        <v>-1.1071277898522145E-8</v>
      </c>
      <c r="DJ988" s="29">
        <f t="shared" si="393"/>
        <v>-1.1071264137689876E-8</v>
      </c>
      <c r="DK988" s="29">
        <f t="shared" si="394"/>
        <v>-1.1071264137737679E-8</v>
      </c>
      <c r="DL988" s="29">
        <f t="shared" si="395"/>
        <v>-1.1071264137737679E-8</v>
      </c>
      <c r="DN988" s="35"/>
      <c r="DO988" s="35"/>
      <c r="DP988" s="35"/>
      <c r="DV988" s="35"/>
      <c r="DW988" s="35"/>
      <c r="DX988" s="35"/>
      <c r="ED988" s="35"/>
      <c r="EE988" s="35"/>
      <c r="EF988" s="35"/>
      <c r="EL988" s="35"/>
      <c r="EM988" s="35"/>
      <c r="EN988" s="35"/>
      <c r="ET988" s="35"/>
      <c r="EU988" s="35"/>
      <c r="EV988" s="35"/>
    </row>
    <row r="989" spans="14:152" s="29" customFormat="1" ht="13.5" x14ac:dyDescent="0.3">
      <c r="N989" s="35">
        <v>2.2900000000000002E-9</v>
      </c>
      <c r="O989" s="35">
        <v>1.2233063821600001</v>
      </c>
      <c r="P989" s="35">
        <v>2906.9006888230001</v>
      </c>
      <c r="Q989" s="29">
        <f t="shared" si="388"/>
        <v>-5.83850755756319E-10</v>
      </c>
      <c r="R989" s="29">
        <f t="shared" si="389"/>
        <v>-5.8482642435009084E-10</v>
      </c>
      <c r="S989" s="29">
        <f t="shared" si="390"/>
        <v>-5.8482642096231154E-10</v>
      </c>
      <c r="T989" s="29">
        <f t="shared" si="391"/>
        <v>-5.8482642096231154E-10</v>
      </c>
      <c r="V989" s="35"/>
      <c r="W989" s="35"/>
      <c r="X989" s="35"/>
      <c r="AD989" s="35"/>
      <c r="AE989" s="35"/>
      <c r="AF989" s="35"/>
      <c r="AL989" s="35"/>
      <c r="AM989" s="35"/>
      <c r="AN989" s="35"/>
      <c r="AT989" s="35"/>
      <c r="AU989" s="35"/>
      <c r="AV989" s="35"/>
      <c r="BB989" s="35"/>
      <c r="BC989" s="35"/>
      <c r="BD989" s="35"/>
      <c r="BJ989" s="35"/>
      <c r="BK989" s="35"/>
      <c r="BL989" s="35"/>
      <c r="BR989" s="35"/>
      <c r="BS989" s="35"/>
      <c r="BT989" s="35"/>
      <c r="BZ989" s="35"/>
      <c r="CA989" s="35"/>
      <c r="CB989" s="35"/>
      <c r="CH989" s="35"/>
      <c r="CI989" s="35"/>
      <c r="CJ989" s="35"/>
      <c r="CP989" s="35"/>
      <c r="CQ989" s="35"/>
      <c r="CR989" s="35"/>
      <c r="CX989" s="35"/>
      <c r="CY989" s="35"/>
      <c r="CZ989" s="35"/>
      <c r="DF989" s="35">
        <v>1.146E-8</v>
      </c>
      <c r="DG989" s="35">
        <v>0.18236094571</v>
      </c>
      <c r="DH989" s="35">
        <v>6386.1686242100004</v>
      </c>
      <c r="DI989" s="29">
        <f t="shared" si="392"/>
        <v>-1.114957146669363E-8</v>
      </c>
      <c r="DJ989" s="29">
        <f t="shared" si="393"/>
        <v>-1.1152130868552325E-8</v>
      </c>
      <c r="DK989" s="29">
        <f t="shared" si="394"/>
        <v>-1.115213085968302E-8</v>
      </c>
      <c r="DL989" s="29">
        <f t="shared" si="395"/>
        <v>-1.115213085968302E-8</v>
      </c>
      <c r="DN989" s="35"/>
      <c r="DO989" s="35"/>
      <c r="DP989" s="35"/>
      <c r="DV989" s="35"/>
      <c r="DW989" s="35"/>
      <c r="DX989" s="35"/>
      <c r="ED989" s="35"/>
      <c r="EE989" s="35"/>
      <c r="EF989" s="35"/>
      <c r="EL989" s="35"/>
      <c r="EM989" s="35"/>
      <c r="EN989" s="35"/>
      <c r="ET989" s="35"/>
      <c r="EU989" s="35"/>
      <c r="EV989" s="35"/>
    </row>
    <row r="990" spans="14:152" s="29" customFormat="1" ht="13.5" x14ac:dyDescent="0.3">
      <c r="N990" s="35">
        <v>2.1299999999999999E-9</v>
      </c>
      <c r="O990" s="35">
        <v>6.0843692302800001</v>
      </c>
      <c r="P990" s="35">
        <v>271.61836777000002</v>
      </c>
      <c r="Q990" s="29">
        <f t="shared" si="388"/>
        <v>-1.0204434695605684E-9</v>
      </c>
      <c r="R990" s="29">
        <f t="shared" si="389"/>
        <v>-1.0205204484387756E-9</v>
      </c>
      <c r="S990" s="29">
        <f t="shared" si="390"/>
        <v>-1.0205204481714708E-9</v>
      </c>
      <c r="T990" s="29">
        <f t="shared" si="391"/>
        <v>-1.0205204481714708E-9</v>
      </c>
      <c r="V990" s="35"/>
      <c r="W990" s="35"/>
      <c r="X990" s="35"/>
      <c r="AD990" s="35"/>
      <c r="AE990" s="35"/>
      <c r="AF990" s="35"/>
      <c r="AL990" s="35"/>
      <c r="AM990" s="35"/>
      <c r="AN990" s="35"/>
      <c r="AT990" s="35"/>
      <c r="AU990" s="35"/>
      <c r="AV990" s="35"/>
      <c r="BB990" s="35"/>
      <c r="BC990" s="35"/>
      <c r="BD990" s="35"/>
      <c r="BJ990" s="35"/>
      <c r="BK990" s="35"/>
      <c r="BL990" s="35"/>
      <c r="BR990" s="35"/>
      <c r="BS990" s="35"/>
      <c r="BT990" s="35"/>
      <c r="BZ990" s="35"/>
      <c r="CA990" s="35"/>
      <c r="CB990" s="35"/>
      <c r="CH990" s="35"/>
      <c r="CI990" s="35"/>
      <c r="CJ990" s="35"/>
      <c r="CP990" s="35"/>
      <c r="CQ990" s="35"/>
      <c r="CR990" s="35"/>
      <c r="CX990" s="35"/>
      <c r="CY990" s="35"/>
      <c r="CZ990" s="35"/>
      <c r="DF990" s="35">
        <v>1.2159999999999999E-8</v>
      </c>
      <c r="DG990" s="35">
        <v>0.49809632153</v>
      </c>
      <c r="DH990" s="35">
        <v>1178.9894202697999</v>
      </c>
      <c r="DI990" s="29">
        <f t="shared" si="392"/>
        <v>8.4931845929462931E-9</v>
      </c>
      <c r="DJ990" s="29">
        <f t="shared" si="393"/>
        <v>8.4947397234003645E-9</v>
      </c>
      <c r="DK990" s="29">
        <f t="shared" si="394"/>
        <v>8.4947397180006833E-9</v>
      </c>
      <c r="DL990" s="29">
        <f t="shared" si="395"/>
        <v>8.4947397180006833E-9</v>
      </c>
      <c r="DN990" s="35"/>
      <c r="DO990" s="35"/>
      <c r="DP990" s="35"/>
      <c r="DV990" s="35"/>
      <c r="DW990" s="35"/>
      <c r="DX990" s="35"/>
      <c r="ED990" s="35"/>
      <c r="EE990" s="35"/>
      <c r="EF990" s="35"/>
      <c r="EL990" s="35"/>
      <c r="EM990" s="35"/>
      <c r="EN990" s="35"/>
      <c r="ET990" s="35"/>
      <c r="EU990" s="35"/>
      <c r="EV990" s="35"/>
    </row>
    <row r="991" spans="14:152" s="29" customFormat="1" ht="13.5" x14ac:dyDescent="0.3">
      <c r="N991" s="35">
        <v>1.74E-9</v>
      </c>
      <c r="O991" s="35">
        <v>6.1883352923299997</v>
      </c>
      <c r="P991" s="35">
        <v>3576.2897934404</v>
      </c>
      <c r="Q991" s="29">
        <f t="shared" si="388"/>
        <v>2.2312951434064934E-10</v>
      </c>
      <c r="R991" s="29">
        <f t="shared" si="389"/>
        <v>2.2406496944148472E-10</v>
      </c>
      <c r="S991" s="29">
        <f t="shared" si="390"/>
        <v>2.2406496619325959E-10</v>
      </c>
      <c r="T991" s="29">
        <f t="shared" si="391"/>
        <v>2.2406496619325959E-10</v>
      </c>
      <c r="V991" s="35"/>
      <c r="W991" s="35"/>
      <c r="X991" s="35"/>
      <c r="AD991" s="35"/>
      <c r="AE991" s="35"/>
      <c r="AF991" s="35"/>
      <c r="AL991" s="35"/>
      <c r="AM991" s="35"/>
      <c r="AN991" s="35"/>
      <c r="AT991" s="35"/>
      <c r="AU991" s="35"/>
      <c r="AV991" s="35"/>
      <c r="BB991" s="35"/>
      <c r="BC991" s="35"/>
      <c r="BD991" s="35"/>
      <c r="BJ991" s="35"/>
      <c r="BK991" s="35"/>
      <c r="BL991" s="35"/>
      <c r="BR991" s="35"/>
      <c r="BS991" s="35"/>
      <c r="BT991" s="35"/>
      <c r="BZ991" s="35"/>
      <c r="CA991" s="35"/>
      <c r="CB991" s="35"/>
      <c r="CH991" s="35"/>
      <c r="CI991" s="35"/>
      <c r="CJ991" s="35"/>
      <c r="CP991" s="35"/>
      <c r="CQ991" s="35"/>
      <c r="CR991" s="35"/>
      <c r="CX991" s="35"/>
      <c r="CY991" s="35"/>
      <c r="CZ991" s="35"/>
      <c r="DF991" s="35">
        <v>1.295E-8</v>
      </c>
      <c r="DG991" s="35">
        <v>2.3205647795300002</v>
      </c>
      <c r="DH991" s="35">
        <v>10003.9186040361</v>
      </c>
      <c r="DI991" s="29">
        <f t="shared" si="392"/>
        <v>1.6845427156593867E-9</v>
      </c>
      <c r="DJ991" s="29">
        <f t="shared" si="393"/>
        <v>1.7040118898362628E-9</v>
      </c>
      <c r="DK991" s="29">
        <f t="shared" si="394"/>
        <v>1.7040118222370322E-9</v>
      </c>
      <c r="DL991" s="29">
        <f t="shared" si="395"/>
        <v>1.7040118222370322E-9</v>
      </c>
      <c r="DN991" s="35"/>
      <c r="DO991" s="35"/>
      <c r="DP991" s="35"/>
      <c r="DV991" s="35"/>
      <c r="DW991" s="35"/>
      <c r="DX991" s="35"/>
      <c r="ED991" s="35"/>
      <c r="EE991" s="35"/>
      <c r="EF991" s="35"/>
      <c r="EL991" s="35"/>
      <c r="EM991" s="35"/>
      <c r="EN991" s="35"/>
      <c r="ET991" s="35"/>
      <c r="EU991" s="35"/>
      <c r="EV991" s="35"/>
    </row>
    <row r="992" spans="14:152" s="29" customFormat="1" ht="13.5" x14ac:dyDescent="0.3">
      <c r="N992" s="35">
        <v>2.1999999999999998E-9</v>
      </c>
      <c r="O992" s="35">
        <v>2.8986638077600002</v>
      </c>
      <c r="P992" s="35">
        <v>322.61164478009999</v>
      </c>
      <c r="Q992" s="29">
        <f t="shared" si="388"/>
        <v>-6.1750495416755535E-10</v>
      </c>
      <c r="R992" s="29">
        <f t="shared" si="389"/>
        <v>-6.1740169147889858E-10</v>
      </c>
      <c r="S992" s="29">
        <f t="shared" si="390"/>
        <v>-6.1740169183747703E-10</v>
      </c>
      <c r="T992" s="29">
        <f t="shared" si="391"/>
        <v>-6.1740169183747703E-10</v>
      </c>
      <c r="V992" s="35"/>
      <c r="W992" s="35"/>
      <c r="X992" s="35"/>
      <c r="AD992" s="35"/>
      <c r="AE992" s="35"/>
      <c r="AF992" s="35"/>
      <c r="AL992" s="35"/>
      <c r="AM992" s="35"/>
      <c r="AN992" s="35"/>
      <c r="AT992" s="35"/>
      <c r="AU992" s="35"/>
      <c r="AV992" s="35"/>
      <c r="BB992" s="35"/>
      <c r="BC992" s="35"/>
      <c r="BD992" s="35"/>
      <c r="BJ992" s="35"/>
      <c r="BK992" s="35"/>
      <c r="BL992" s="35"/>
      <c r="BR992" s="35"/>
      <c r="BS992" s="35"/>
      <c r="BT992" s="35"/>
      <c r="BZ992" s="35"/>
      <c r="CA992" s="35"/>
      <c r="CB992" s="35"/>
      <c r="CH992" s="35"/>
      <c r="CI992" s="35"/>
      <c r="CJ992" s="35"/>
      <c r="CP992" s="35"/>
      <c r="CQ992" s="35"/>
      <c r="CR992" s="35"/>
      <c r="CX992" s="35"/>
      <c r="CY992" s="35"/>
      <c r="CZ992" s="35"/>
      <c r="DF992" s="35">
        <v>1.082E-8</v>
      </c>
      <c r="DG992" s="35">
        <v>1.966110692</v>
      </c>
      <c r="DH992" s="35">
        <v>3700.7232086613999</v>
      </c>
      <c r="DI992" s="29">
        <f t="shared" si="392"/>
        <v>7.8503009524700407E-9</v>
      </c>
      <c r="DJ992" s="29">
        <f t="shared" si="393"/>
        <v>7.8461226139075355E-9</v>
      </c>
      <c r="DK992" s="29">
        <f t="shared" si="394"/>
        <v>7.8461226284209702E-9</v>
      </c>
      <c r="DL992" s="29">
        <f t="shared" si="395"/>
        <v>7.8461226284209702E-9</v>
      </c>
      <c r="DN992" s="35"/>
      <c r="DO992" s="35"/>
      <c r="DP992" s="35"/>
      <c r="DV992" s="35"/>
      <c r="DW992" s="35"/>
      <c r="DX992" s="35"/>
      <c r="ED992" s="35"/>
      <c r="EE992" s="35"/>
      <c r="EF992" s="35"/>
      <c r="EL992" s="35"/>
      <c r="EM992" s="35"/>
      <c r="EN992" s="35"/>
      <c r="ET992" s="35"/>
      <c r="EU992" s="35"/>
      <c r="EV992" s="35"/>
    </row>
    <row r="993" spans="14:152" s="29" customFormat="1" ht="13.5" x14ac:dyDescent="0.3">
      <c r="N993" s="35">
        <v>2.0200000000000001E-9</v>
      </c>
      <c r="O993" s="35">
        <v>2.4375581726400002</v>
      </c>
      <c r="P993" s="35">
        <v>812.1425848074</v>
      </c>
      <c r="Q993" s="29">
        <f t="shared" si="388"/>
        <v>-2.0135925760604061E-9</v>
      </c>
      <c r="R993" s="29">
        <f t="shared" si="389"/>
        <v>-2.0135727693893048E-9</v>
      </c>
      <c r="S993" s="29">
        <f t="shared" si="390"/>
        <v>-2.0135727694581357E-9</v>
      </c>
      <c r="T993" s="29">
        <f t="shared" si="391"/>
        <v>-2.0135727694581357E-9</v>
      </c>
      <c r="V993" s="35"/>
      <c r="W993" s="35"/>
      <c r="X993" s="35"/>
      <c r="AD993" s="35"/>
      <c r="AE993" s="35"/>
      <c r="AF993" s="35"/>
      <c r="AL993" s="35"/>
      <c r="AM993" s="35"/>
      <c r="AN993" s="35"/>
      <c r="AT993" s="35"/>
      <c r="AU993" s="35"/>
      <c r="AV993" s="35"/>
      <c r="BB993" s="35"/>
      <c r="BC993" s="35"/>
      <c r="BD993" s="35"/>
      <c r="BJ993" s="35"/>
      <c r="BK993" s="35"/>
      <c r="BL993" s="35"/>
      <c r="BR993" s="35"/>
      <c r="BS993" s="35"/>
      <c r="BT993" s="35"/>
      <c r="BZ993" s="35"/>
      <c r="CA993" s="35"/>
      <c r="CB993" s="35"/>
      <c r="CH993" s="35"/>
      <c r="CI993" s="35"/>
      <c r="CJ993" s="35"/>
      <c r="CP993" s="35"/>
      <c r="CQ993" s="35"/>
      <c r="CR993" s="35"/>
      <c r="CX993" s="35"/>
      <c r="CY993" s="35"/>
      <c r="CZ993" s="35"/>
      <c r="DF993" s="35">
        <v>1.0940000000000001E-8</v>
      </c>
      <c r="DG993" s="35">
        <v>5.1224438859100001</v>
      </c>
      <c r="DH993" s="35">
        <v>314.38613208650003</v>
      </c>
      <c r="DI993" s="29">
        <f t="shared" si="392"/>
        <v>-7.591365161750863E-9</v>
      </c>
      <c r="DJ993" s="29">
        <f t="shared" si="393"/>
        <v>-7.5917405647782155E-9</v>
      </c>
      <c r="DK993" s="29">
        <f t="shared" si="394"/>
        <v>-7.5917405634746666E-9</v>
      </c>
      <c r="DL993" s="29">
        <f t="shared" si="395"/>
        <v>-7.5917405634746666E-9</v>
      </c>
      <c r="DN993" s="35"/>
      <c r="DO993" s="35"/>
      <c r="DP993" s="35"/>
      <c r="DV993" s="35"/>
      <c r="DW993" s="35"/>
      <c r="DX993" s="35"/>
      <c r="ED993" s="35"/>
      <c r="EE993" s="35"/>
      <c r="EF993" s="35"/>
      <c r="EL993" s="35"/>
      <c r="EM993" s="35"/>
      <c r="EN993" s="35"/>
      <c r="ET993" s="35"/>
      <c r="EU993" s="35"/>
      <c r="EV993" s="35"/>
    </row>
    <row r="994" spans="14:152" s="29" customFormat="1" ht="13.5" x14ac:dyDescent="0.3">
      <c r="N994" s="35">
        <v>2.11E-9</v>
      </c>
      <c r="O994" s="35">
        <v>4.27999470527</v>
      </c>
      <c r="P994" s="35">
        <v>1127.2624300768</v>
      </c>
      <c r="Q994" s="29">
        <f t="shared" si="388"/>
        <v>-1.7441645575040571E-9</v>
      </c>
      <c r="R994" s="29">
        <f t="shared" si="389"/>
        <v>-1.7443674356656944E-9</v>
      </c>
      <c r="S994" s="29">
        <f t="shared" si="390"/>
        <v>-1.7443674349612978E-9</v>
      </c>
      <c r="T994" s="29">
        <f t="shared" si="391"/>
        <v>-1.7443674349612978E-9</v>
      </c>
      <c r="V994" s="35"/>
      <c r="W994" s="35"/>
      <c r="X994" s="35"/>
      <c r="AD994" s="35"/>
      <c r="AE994" s="35"/>
      <c r="AF994" s="35"/>
      <c r="AL994" s="35"/>
      <c r="AM994" s="35"/>
      <c r="AN994" s="35"/>
      <c r="AT994" s="35"/>
      <c r="AU994" s="35"/>
      <c r="AV994" s="35"/>
      <c r="BB994" s="35"/>
      <c r="BC994" s="35"/>
      <c r="BD994" s="35"/>
      <c r="BJ994" s="35"/>
      <c r="BK994" s="35"/>
      <c r="BL994" s="35"/>
      <c r="BR994" s="35"/>
      <c r="BS994" s="35"/>
      <c r="BT994" s="35"/>
      <c r="BZ994" s="35"/>
      <c r="CA994" s="35"/>
      <c r="CB994" s="35"/>
      <c r="CH994" s="35"/>
      <c r="CI994" s="35"/>
      <c r="CJ994" s="35"/>
      <c r="CP994" s="35"/>
      <c r="CQ994" s="35"/>
      <c r="CR994" s="35"/>
      <c r="CX994" s="35"/>
      <c r="CY994" s="35"/>
      <c r="CZ994" s="35"/>
      <c r="DF994" s="35">
        <v>1.4640000000000001E-8</v>
      </c>
      <c r="DG994" s="35">
        <v>4.5405606666500002</v>
      </c>
      <c r="DH994" s="35">
        <v>1248.1419445445999</v>
      </c>
      <c r="DI994" s="29">
        <f t="shared" si="392"/>
        <v>1.3896854042893825E-8</v>
      </c>
      <c r="DJ994" s="29">
        <f t="shared" si="393"/>
        <v>1.3895982507949747E-8</v>
      </c>
      <c r="DK994" s="29">
        <f t="shared" si="394"/>
        <v>1.3895982510976983E-8</v>
      </c>
      <c r="DL994" s="29">
        <f t="shared" si="395"/>
        <v>1.3895982510976983E-8</v>
      </c>
      <c r="DN994" s="35"/>
      <c r="DO994" s="35"/>
      <c r="DP994" s="35"/>
      <c r="DV994" s="35"/>
      <c r="DW994" s="35"/>
      <c r="DX994" s="35"/>
      <c r="ED994" s="35"/>
      <c r="EE994" s="35"/>
      <c r="EF994" s="35"/>
      <c r="EL994" s="35"/>
      <c r="EM994" s="35"/>
      <c r="EN994" s="35"/>
      <c r="ET994" s="35"/>
      <c r="EU994" s="35"/>
      <c r="EV994" s="35"/>
    </row>
    <row r="995" spans="14:152" s="29" customFormat="1" ht="13.5" x14ac:dyDescent="0.3">
      <c r="N995" s="35">
        <v>1.8800000000000001E-9</v>
      </c>
      <c r="O995" s="35">
        <v>0.97173474238000002</v>
      </c>
      <c r="P995" s="35">
        <v>1080.7225711916001</v>
      </c>
      <c r="Q995" s="29">
        <f t="shared" si="388"/>
        <v>1.7816804444324108E-9</v>
      </c>
      <c r="R995" s="29">
        <f t="shared" si="389"/>
        <v>1.7815821255863017E-9</v>
      </c>
      <c r="S995" s="29">
        <f t="shared" si="390"/>
        <v>1.7815821259277933E-9</v>
      </c>
      <c r="T995" s="29">
        <f t="shared" si="391"/>
        <v>1.7815821259277933E-9</v>
      </c>
      <c r="V995" s="35"/>
      <c r="W995" s="35"/>
      <c r="X995" s="35"/>
      <c r="AD995" s="35"/>
      <c r="AE995" s="35"/>
      <c r="AF995" s="35"/>
      <c r="AL995" s="35"/>
      <c r="AM995" s="35"/>
      <c r="AN995" s="35"/>
      <c r="AT995" s="35"/>
      <c r="AU995" s="35"/>
      <c r="AV995" s="35"/>
      <c r="BB995" s="35"/>
      <c r="BC995" s="35"/>
      <c r="BD995" s="35"/>
      <c r="BJ995" s="35"/>
      <c r="BK995" s="35"/>
      <c r="BL995" s="35"/>
      <c r="BR995" s="35"/>
      <c r="BS995" s="35"/>
      <c r="BT995" s="35"/>
      <c r="BZ995" s="35"/>
      <c r="CA995" s="35"/>
      <c r="CB995" s="35"/>
      <c r="CH995" s="35"/>
      <c r="CI995" s="35"/>
      <c r="CJ995" s="35"/>
      <c r="CP995" s="35"/>
      <c r="CQ995" s="35"/>
      <c r="CR995" s="35"/>
      <c r="CX995" s="35"/>
      <c r="CY995" s="35"/>
      <c r="CZ995" s="35"/>
      <c r="DF995" s="35">
        <v>1.277E-8</v>
      </c>
      <c r="DG995" s="35">
        <v>5.4202990266200004</v>
      </c>
      <c r="DH995" s="35">
        <v>9996.0542975098997</v>
      </c>
      <c r="DI995" s="29">
        <f t="shared" si="392"/>
        <v>-3.7742790477368421E-9</v>
      </c>
      <c r="DJ995" s="29">
        <f t="shared" si="393"/>
        <v>-3.7927600407658388E-9</v>
      </c>
      <c r="DK995" s="29">
        <f t="shared" si="394"/>
        <v>-3.7927599766064704E-9</v>
      </c>
      <c r="DL995" s="29">
        <f t="shared" si="395"/>
        <v>-3.7927599766064704E-9</v>
      </c>
      <c r="DN995" s="35"/>
      <c r="DO995" s="35"/>
      <c r="DP995" s="35"/>
      <c r="DV995" s="35"/>
      <c r="DW995" s="35"/>
      <c r="DX995" s="35"/>
      <c r="ED995" s="35"/>
      <c r="EE995" s="35"/>
      <c r="EF995" s="35"/>
      <c r="EL995" s="35"/>
      <c r="EM995" s="35"/>
      <c r="EN995" s="35"/>
      <c r="ET995" s="35"/>
      <c r="EU995" s="35"/>
      <c r="EV995" s="35"/>
    </row>
    <row r="996" spans="14:152" s="29" customFormat="1" ht="13.5" x14ac:dyDescent="0.3">
      <c r="N996" s="35">
        <v>1.68E-9</v>
      </c>
      <c r="O996" s="35">
        <v>0.65008064023000001</v>
      </c>
      <c r="P996" s="35">
        <v>1493.093668066</v>
      </c>
      <c r="Q996" s="29">
        <f t="shared" si="388"/>
        <v>1.6349943467584577E-9</v>
      </c>
      <c r="R996" s="29">
        <f t="shared" si="389"/>
        <v>1.6349068832835481E-9</v>
      </c>
      <c r="S996" s="29">
        <f t="shared" si="390"/>
        <v>1.6349068835874067E-9</v>
      </c>
      <c r="T996" s="29">
        <f t="shared" si="391"/>
        <v>1.6349068835874067E-9</v>
      </c>
      <c r="V996" s="35"/>
      <c r="W996" s="35"/>
      <c r="X996" s="35"/>
      <c r="AD996" s="35"/>
      <c r="AE996" s="35"/>
      <c r="AF996" s="35"/>
      <c r="AL996" s="35"/>
      <c r="AM996" s="35"/>
      <c r="AN996" s="35"/>
      <c r="AT996" s="35"/>
      <c r="AU996" s="35"/>
      <c r="AV996" s="35"/>
      <c r="BB996" s="35"/>
      <c r="BC996" s="35"/>
      <c r="BD996" s="35"/>
      <c r="BJ996" s="35"/>
      <c r="BK996" s="35"/>
      <c r="BL996" s="35"/>
      <c r="BR996" s="35"/>
      <c r="BS996" s="35"/>
      <c r="BT996" s="35"/>
      <c r="BZ996" s="35"/>
      <c r="CA996" s="35"/>
      <c r="CB996" s="35"/>
      <c r="CH996" s="35"/>
      <c r="CI996" s="35"/>
      <c r="CJ996" s="35"/>
      <c r="CP996" s="35"/>
      <c r="CQ996" s="35"/>
      <c r="CR996" s="35"/>
      <c r="CX996" s="35"/>
      <c r="CY996" s="35"/>
      <c r="CZ996" s="35"/>
      <c r="DF996" s="35">
        <v>1.248E-8</v>
      </c>
      <c r="DG996" s="35">
        <v>0.21625135029000001</v>
      </c>
      <c r="DH996" s="35">
        <v>101.6083015103</v>
      </c>
      <c r="DI996" s="29">
        <f t="shared" si="392"/>
        <v>-3.6375840751418245E-9</v>
      </c>
      <c r="DJ996" s="29">
        <f t="shared" si="393"/>
        <v>-3.6374002002573784E-9</v>
      </c>
      <c r="DK996" s="29">
        <f t="shared" si="394"/>
        <v>-3.6374002008958804E-9</v>
      </c>
      <c r="DL996" s="29">
        <f t="shared" si="395"/>
        <v>-3.6374002008958804E-9</v>
      </c>
      <c r="DN996" s="35"/>
      <c r="DO996" s="35"/>
      <c r="DP996" s="35"/>
      <c r="DV996" s="35"/>
      <c r="DW996" s="35"/>
      <c r="DX996" s="35"/>
      <c r="ED996" s="35"/>
      <c r="EE996" s="35"/>
      <c r="EF996" s="35"/>
      <c r="EL996" s="35"/>
      <c r="EM996" s="35"/>
      <c r="EN996" s="35"/>
      <c r="ET996" s="35"/>
      <c r="EU996" s="35"/>
      <c r="EV996" s="35"/>
    </row>
    <row r="997" spans="14:152" s="29" customFormat="1" ht="13.5" x14ac:dyDescent="0.3">
      <c r="N997" s="35">
        <v>2.0799999999999998E-9</v>
      </c>
      <c r="O997" s="35">
        <v>4.6894207156299998</v>
      </c>
      <c r="P997" s="35">
        <v>5429.8794682394</v>
      </c>
      <c r="Q997" s="29">
        <f t="shared" si="388"/>
        <v>4.2132534615751196E-10</v>
      </c>
      <c r="R997" s="29">
        <f t="shared" si="389"/>
        <v>4.1964866854594476E-10</v>
      </c>
      <c r="S997" s="29">
        <f t="shared" si="390"/>
        <v>4.1964867436863355E-10</v>
      </c>
      <c r="T997" s="29">
        <f t="shared" si="391"/>
        <v>4.1964867436863355E-10</v>
      </c>
      <c r="V997" s="35"/>
      <c r="W997" s="35"/>
      <c r="X997" s="35"/>
      <c r="AD997" s="35"/>
      <c r="AE997" s="35"/>
      <c r="AF997" s="35"/>
      <c r="AL997" s="35"/>
      <c r="AM997" s="35"/>
      <c r="AN997" s="35"/>
      <c r="AT997" s="35"/>
      <c r="AU997" s="35"/>
      <c r="AV997" s="35"/>
      <c r="BB997" s="35"/>
      <c r="BC997" s="35"/>
      <c r="BD997" s="35"/>
      <c r="BJ997" s="35"/>
      <c r="BK997" s="35"/>
      <c r="BL997" s="35"/>
      <c r="BR997" s="35"/>
      <c r="BS997" s="35"/>
      <c r="BT997" s="35"/>
      <c r="BZ997" s="35"/>
      <c r="CA997" s="35"/>
      <c r="CB997" s="35"/>
      <c r="CH997" s="35"/>
      <c r="CI997" s="35"/>
      <c r="CJ997" s="35"/>
      <c r="CP997" s="35"/>
      <c r="CQ997" s="35"/>
      <c r="CR997" s="35"/>
      <c r="CX997" s="35"/>
      <c r="CY997" s="35"/>
      <c r="CZ997" s="35"/>
      <c r="DF997" s="35">
        <v>1.055E-8</v>
      </c>
      <c r="DG997" s="35">
        <v>5.5372537326</v>
      </c>
      <c r="DH997" s="35">
        <v>1578.7779545453</v>
      </c>
      <c r="DI997" s="29">
        <f t="shared" si="392"/>
        <v>1.0256758887255982E-8</v>
      </c>
      <c r="DJ997" s="29">
        <f t="shared" si="393"/>
        <v>1.0256167450663853E-8</v>
      </c>
      <c r="DK997" s="29">
        <f t="shared" si="394"/>
        <v>1.0256167452718611E-8</v>
      </c>
      <c r="DL997" s="29">
        <f t="shared" si="395"/>
        <v>1.0256167452718611E-8</v>
      </c>
      <c r="DN997" s="35"/>
      <c r="DO997" s="35"/>
      <c r="DP997" s="35"/>
      <c r="DV997" s="35"/>
      <c r="DW997" s="35"/>
      <c r="DX997" s="35"/>
      <c r="ED997" s="35"/>
      <c r="EE997" s="35"/>
      <c r="EF997" s="35"/>
      <c r="EL997" s="35"/>
      <c r="EM997" s="35"/>
      <c r="EN997" s="35"/>
      <c r="ET997" s="35"/>
      <c r="EU997" s="35"/>
      <c r="EV997" s="35"/>
    </row>
    <row r="998" spans="14:152" s="29" customFormat="1" ht="13.5" x14ac:dyDescent="0.3">
      <c r="N998" s="35">
        <v>1.8199999999999999E-9</v>
      </c>
      <c r="O998" s="35">
        <v>0.76058628096000003</v>
      </c>
      <c r="P998" s="35">
        <v>504.56118318099999</v>
      </c>
      <c r="Q998" s="29">
        <f t="shared" si="388"/>
        <v>-1.6233446606543656E-9</v>
      </c>
      <c r="R998" s="29">
        <f t="shared" si="389"/>
        <v>-1.6232817177936353E-9</v>
      </c>
      <c r="S998" s="29">
        <f t="shared" si="390"/>
        <v>-1.623281718012219E-9</v>
      </c>
      <c r="T998" s="29">
        <f t="shared" si="391"/>
        <v>-1.623281718012219E-9</v>
      </c>
      <c r="V998" s="35"/>
      <c r="W998" s="35"/>
      <c r="X998" s="35"/>
      <c r="AD998" s="35"/>
      <c r="AE998" s="35"/>
      <c r="AF998" s="35"/>
      <c r="AL998" s="35"/>
      <c r="AM998" s="35"/>
      <c r="AN998" s="35"/>
      <c r="AT998" s="35"/>
      <c r="AU998" s="35"/>
      <c r="AV998" s="35"/>
      <c r="BB998" s="35"/>
      <c r="BC998" s="35"/>
      <c r="BD998" s="35"/>
      <c r="BJ998" s="35"/>
      <c r="BK998" s="35"/>
      <c r="BL998" s="35"/>
      <c r="BR998" s="35"/>
      <c r="BS998" s="35"/>
      <c r="BT998" s="35"/>
      <c r="BZ998" s="35"/>
      <c r="CA998" s="35"/>
      <c r="CB998" s="35"/>
      <c r="CH998" s="35"/>
      <c r="CI998" s="35"/>
      <c r="CJ998" s="35"/>
      <c r="CP998" s="35"/>
      <c r="CQ998" s="35"/>
      <c r="CR998" s="35"/>
      <c r="CX998" s="35"/>
      <c r="CY998" s="35"/>
      <c r="CZ998" s="35"/>
      <c r="DF998" s="35">
        <v>1.2650000000000001E-8</v>
      </c>
      <c r="DG998" s="35">
        <v>5.8558747985200004</v>
      </c>
      <c r="DH998" s="35">
        <v>82.858353414600003</v>
      </c>
      <c r="DI998" s="29">
        <f t="shared" si="392"/>
        <v>7.6790526894694605E-9</v>
      </c>
      <c r="DJ998" s="29">
        <f t="shared" si="393"/>
        <v>7.6791789504408033E-9</v>
      </c>
      <c r="DK998" s="29">
        <f t="shared" si="394"/>
        <v>7.6791789500023728E-9</v>
      </c>
      <c r="DL998" s="29">
        <f t="shared" si="395"/>
        <v>7.6791789500023728E-9</v>
      </c>
      <c r="DN998" s="35"/>
      <c r="DO998" s="35"/>
      <c r="DP998" s="35"/>
      <c r="DV998" s="35"/>
      <c r="DW998" s="35"/>
      <c r="DX998" s="35"/>
      <c r="ED998" s="35"/>
      <c r="EE998" s="35"/>
      <c r="EF998" s="35"/>
      <c r="EL998" s="35"/>
      <c r="EM998" s="35"/>
      <c r="EN998" s="35"/>
      <c r="ET998" s="35"/>
      <c r="EU998" s="35"/>
      <c r="EV998" s="35"/>
    </row>
    <row r="999" spans="14:152" s="29" customFormat="1" ht="13.5" x14ac:dyDescent="0.3">
      <c r="N999" s="35">
        <v>1.67E-9</v>
      </c>
      <c r="O999" s="35">
        <v>6.2260804696500003</v>
      </c>
      <c r="P999" s="35">
        <v>108.50940018999999</v>
      </c>
      <c r="Q999" s="29">
        <f t="shared" si="388"/>
        <v>-2.2393369071571489E-10</v>
      </c>
      <c r="R999" s="29">
        <f t="shared" si="389"/>
        <v>-2.2390646990252072E-10</v>
      </c>
      <c r="S999" s="29">
        <f t="shared" si="390"/>
        <v>-2.2390646999704484E-10</v>
      </c>
      <c r="T999" s="29">
        <f t="shared" si="391"/>
        <v>-2.2390646999704484E-10</v>
      </c>
      <c r="V999" s="35"/>
      <c r="W999" s="35"/>
      <c r="X999" s="35"/>
      <c r="AD999" s="35"/>
      <c r="AE999" s="35"/>
      <c r="AF999" s="35"/>
      <c r="AL999" s="35"/>
      <c r="AM999" s="35"/>
      <c r="AN999" s="35"/>
      <c r="AT999" s="35"/>
      <c r="AU999" s="35"/>
      <c r="AV999" s="35"/>
      <c r="BB999" s="35"/>
      <c r="BC999" s="35"/>
      <c r="BD999" s="35"/>
      <c r="BJ999" s="35"/>
      <c r="BK999" s="35"/>
      <c r="BL999" s="35"/>
      <c r="BR999" s="35"/>
      <c r="BS999" s="35"/>
      <c r="BT999" s="35"/>
      <c r="BZ999" s="35"/>
      <c r="CA999" s="35"/>
      <c r="CB999" s="35"/>
      <c r="CH999" s="35"/>
      <c r="CI999" s="35"/>
      <c r="CJ999" s="35"/>
      <c r="CP999" s="35"/>
      <c r="CQ999" s="35"/>
      <c r="CR999" s="35"/>
      <c r="CX999" s="35"/>
      <c r="CY999" s="35"/>
      <c r="CZ999" s="35"/>
      <c r="DF999" s="35">
        <v>1.0579999999999999E-8</v>
      </c>
      <c r="DG999" s="35">
        <v>0.73824266821999995</v>
      </c>
      <c r="DH999" s="35">
        <v>670.91677495099998</v>
      </c>
      <c r="DI999" s="29">
        <f t="shared" si="392"/>
        <v>6.315174273695271E-9</v>
      </c>
      <c r="DJ999" s="29">
        <f t="shared" si="393"/>
        <v>6.3143109496793205E-9</v>
      </c>
      <c r="DK999" s="29">
        <f t="shared" si="394"/>
        <v>6.3143109526773018E-9</v>
      </c>
      <c r="DL999" s="29">
        <f t="shared" si="395"/>
        <v>6.3143109526773018E-9</v>
      </c>
      <c r="DN999" s="35"/>
      <c r="DO999" s="35"/>
      <c r="DP999" s="35"/>
      <c r="DV999" s="35"/>
      <c r="DW999" s="35"/>
      <c r="DX999" s="35"/>
      <c r="ED999" s="35"/>
      <c r="EE999" s="35"/>
      <c r="EF999" s="35"/>
      <c r="EL999" s="35"/>
      <c r="EM999" s="35"/>
      <c r="EN999" s="35"/>
      <c r="ET999" s="35"/>
      <c r="EU999" s="35"/>
      <c r="EV999" s="35"/>
    </row>
    <row r="1000" spans="14:152" s="29" customFormat="1" ht="13.5" x14ac:dyDescent="0.3">
      <c r="N1000" s="35">
        <v>1.7599999999999999E-9</v>
      </c>
      <c r="O1000" s="35">
        <v>2.08816807487</v>
      </c>
      <c r="P1000" s="35">
        <v>670.91677495099998</v>
      </c>
      <c r="Q1000" s="29">
        <f t="shared" si="388"/>
        <v>1.6079269653122397E-9</v>
      </c>
      <c r="R1000" s="29">
        <f t="shared" si="389"/>
        <v>1.6079997404821821E-9</v>
      </c>
      <c r="S1000" s="29">
        <f t="shared" si="390"/>
        <v>1.6079997402295014E-9</v>
      </c>
      <c r="T1000" s="29">
        <f t="shared" si="391"/>
        <v>1.6079997402295014E-9</v>
      </c>
      <c r="V1000" s="35"/>
      <c r="W1000" s="35"/>
      <c r="X1000" s="35"/>
      <c r="AD1000" s="35"/>
      <c r="AE1000" s="35"/>
      <c r="AF1000" s="35"/>
      <c r="AL1000" s="35"/>
      <c r="AM1000" s="35"/>
      <c r="AN1000" s="35"/>
      <c r="AT1000" s="35"/>
      <c r="AU1000" s="35"/>
      <c r="AV1000" s="35"/>
      <c r="BB1000" s="35"/>
      <c r="BC1000" s="35"/>
      <c r="BD1000" s="35"/>
      <c r="BJ1000" s="35"/>
      <c r="BK1000" s="35"/>
      <c r="BL1000" s="35"/>
      <c r="BR1000" s="35"/>
      <c r="BS1000" s="35"/>
      <c r="BT1000" s="35"/>
      <c r="BZ1000" s="35"/>
      <c r="CA1000" s="35"/>
      <c r="CB1000" s="35"/>
      <c r="CH1000" s="35"/>
      <c r="CI1000" s="35"/>
      <c r="CJ1000" s="35"/>
      <c r="CP1000" s="35"/>
      <c r="CQ1000" s="35"/>
      <c r="CR1000" s="35"/>
      <c r="CX1000" s="35"/>
      <c r="CY1000" s="35"/>
      <c r="CZ1000" s="35"/>
      <c r="DF1000" s="35">
        <v>1.1269999999999999E-8</v>
      </c>
      <c r="DG1000" s="35">
        <v>3.6345849801000001</v>
      </c>
      <c r="DH1000" s="35">
        <v>582.38116313410001</v>
      </c>
      <c r="DI1000" s="29">
        <f t="shared" si="392"/>
        <v>9.7398165641025627E-9</v>
      </c>
      <c r="DJ1000" s="29">
        <f t="shared" si="393"/>
        <v>9.7403170755637695E-9</v>
      </c>
      <c r="DK1000" s="29">
        <f t="shared" si="394"/>
        <v>9.7403170738258978E-9</v>
      </c>
      <c r="DL1000" s="29">
        <f t="shared" si="395"/>
        <v>9.7403170738258978E-9</v>
      </c>
      <c r="DN1000" s="35"/>
      <c r="DO1000" s="35"/>
      <c r="DP1000" s="35"/>
      <c r="DV1000" s="35"/>
      <c r="DW1000" s="35"/>
      <c r="DX1000" s="35"/>
      <c r="ED1000" s="35"/>
      <c r="EE1000" s="35"/>
      <c r="EF1000" s="35"/>
      <c r="EL1000" s="35"/>
      <c r="EM1000" s="35"/>
      <c r="EN1000" s="35"/>
      <c r="ET1000" s="35"/>
      <c r="EU1000" s="35"/>
      <c r="EV1000" s="35"/>
    </row>
    <row r="1001" spans="14:152" s="29" customFormat="1" ht="13.5" x14ac:dyDescent="0.3">
      <c r="N1001" s="35">
        <v>1.6999999999999999E-9</v>
      </c>
      <c r="O1001" s="35">
        <v>1.55680702386</v>
      </c>
      <c r="P1001" s="35">
        <v>1670.8250284999999</v>
      </c>
      <c r="Q1001" s="29">
        <f t="shared" si="388"/>
        <v>-1.5523631629108993E-9</v>
      </c>
      <c r="R1001" s="29">
        <f t="shared" si="389"/>
        <v>-1.5525386161480589E-9</v>
      </c>
      <c r="S1001" s="29">
        <f t="shared" si="390"/>
        <v>-1.5525386155389752E-9</v>
      </c>
      <c r="T1001" s="29">
        <f t="shared" si="391"/>
        <v>-1.5525386155389752E-9</v>
      </c>
      <c r="V1001" s="35"/>
      <c r="W1001" s="35"/>
      <c r="X1001" s="35"/>
      <c r="AD1001" s="35"/>
      <c r="AE1001" s="35"/>
      <c r="AF1001" s="35"/>
      <c r="AL1001" s="35"/>
      <c r="AM1001" s="35"/>
      <c r="AN1001" s="35"/>
      <c r="AT1001" s="35"/>
      <c r="AU1001" s="35"/>
      <c r="AV1001" s="35"/>
      <c r="BB1001" s="35"/>
      <c r="BC1001" s="35"/>
      <c r="BD1001" s="35"/>
      <c r="BJ1001" s="35"/>
      <c r="BK1001" s="35"/>
      <c r="BL1001" s="35"/>
      <c r="BR1001" s="35"/>
      <c r="BS1001" s="35"/>
      <c r="BT1001" s="35"/>
      <c r="BZ1001" s="35"/>
      <c r="CA1001" s="35"/>
      <c r="CB1001" s="35"/>
      <c r="CH1001" s="35"/>
      <c r="CI1001" s="35"/>
      <c r="CJ1001" s="35"/>
      <c r="CP1001" s="35"/>
      <c r="CQ1001" s="35"/>
      <c r="CR1001" s="35"/>
      <c r="CX1001" s="35"/>
      <c r="CY1001" s="35"/>
      <c r="CZ1001" s="35"/>
      <c r="DF1001" s="35">
        <v>1.188E-8</v>
      </c>
      <c r="DG1001" s="35">
        <v>2.10062104535</v>
      </c>
      <c r="DH1001" s="35">
        <v>423.8898778903</v>
      </c>
      <c r="DI1001" s="29">
        <f t="shared" si="392"/>
        <v>-1.0751575560164771E-8</v>
      </c>
      <c r="DJ1001" s="29">
        <f t="shared" si="393"/>
        <v>-1.0751250822153191E-8</v>
      </c>
      <c r="DK1001" s="29">
        <f t="shared" si="394"/>
        <v>-1.0751250823280908E-8</v>
      </c>
      <c r="DL1001" s="29">
        <f t="shared" si="395"/>
        <v>-1.0751250823280908E-8</v>
      </c>
      <c r="DN1001" s="35"/>
      <c r="DO1001" s="35"/>
      <c r="DP1001" s="35"/>
      <c r="DV1001" s="35"/>
      <c r="DW1001" s="35"/>
      <c r="DX1001" s="35"/>
      <c r="ED1001" s="35"/>
      <c r="EE1001" s="35"/>
      <c r="EF1001" s="35"/>
      <c r="EL1001" s="35"/>
      <c r="EM1001" s="35"/>
      <c r="EN1001" s="35"/>
      <c r="ET1001" s="35"/>
      <c r="EU1001" s="35"/>
      <c r="EV1001" s="35"/>
    </row>
    <row r="1002" spans="14:152" s="29" customFormat="1" ht="13.5" x14ac:dyDescent="0.3">
      <c r="N1002" s="35">
        <v>1.87E-9</v>
      </c>
      <c r="O1002" s="35">
        <v>4.1268787613600004</v>
      </c>
      <c r="P1002" s="35">
        <v>9985.7593567713993</v>
      </c>
      <c r="Q1002" s="29">
        <f t="shared" si="388"/>
        <v>-1.8363927121199185E-9</v>
      </c>
      <c r="R1002" s="29">
        <f t="shared" si="389"/>
        <v>-1.8358563759898974E-9</v>
      </c>
      <c r="S1002" s="29">
        <f t="shared" si="390"/>
        <v>-1.8358563778596025E-9</v>
      </c>
      <c r="T1002" s="29">
        <f t="shared" si="391"/>
        <v>-1.8358563778596025E-9</v>
      </c>
      <c r="V1002" s="35"/>
      <c r="W1002" s="35"/>
      <c r="X1002" s="35"/>
      <c r="AD1002" s="35"/>
      <c r="AE1002" s="35"/>
      <c r="AF1002" s="35"/>
      <c r="AL1002" s="35"/>
      <c r="AM1002" s="35"/>
      <c r="AN1002" s="35"/>
      <c r="AT1002" s="35"/>
      <c r="AU1002" s="35"/>
      <c r="AV1002" s="35"/>
      <c r="BB1002" s="35"/>
      <c r="BC1002" s="35"/>
      <c r="BD1002" s="35"/>
      <c r="BJ1002" s="35"/>
      <c r="BK1002" s="35"/>
      <c r="BL1002" s="35"/>
      <c r="BR1002" s="35"/>
      <c r="BS1002" s="35"/>
      <c r="BT1002" s="35"/>
      <c r="BZ1002" s="35"/>
      <c r="CA1002" s="35"/>
      <c r="CB1002" s="35"/>
      <c r="CH1002" s="35"/>
      <c r="CI1002" s="35"/>
      <c r="CJ1002" s="35"/>
      <c r="CP1002" s="35"/>
      <c r="CQ1002" s="35"/>
      <c r="CR1002" s="35"/>
      <c r="CX1002" s="35"/>
      <c r="CY1002" s="35"/>
      <c r="CZ1002" s="35"/>
      <c r="DF1002" s="35">
        <v>1.2170000000000001E-8</v>
      </c>
      <c r="DG1002" s="35">
        <v>2.4965610907100002</v>
      </c>
      <c r="DH1002" s="35">
        <v>311.72600321060003</v>
      </c>
      <c r="DI1002" s="29">
        <f t="shared" si="392"/>
        <v>3.5313099248316368E-9</v>
      </c>
      <c r="DJ1002" s="29">
        <f t="shared" si="393"/>
        <v>3.5318602489796412E-9</v>
      </c>
      <c r="DK1002" s="29">
        <f t="shared" si="394"/>
        <v>3.5318602470686815E-9</v>
      </c>
      <c r="DL1002" s="29">
        <f t="shared" si="395"/>
        <v>3.5318602470686815E-9</v>
      </c>
      <c r="DN1002" s="35"/>
      <c r="DO1002" s="35"/>
      <c r="DP1002" s="35"/>
      <c r="DV1002" s="35"/>
      <c r="DW1002" s="35"/>
      <c r="DX1002" s="35"/>
      <c r="ED1002" s="35"/>
      <c r="EE1002" s="35"/>
      <c r="EF1002" s="35"/>
      <c r="EL1002" s="35"/>
      <c r="EM1002" s="35"/>
      <c r="EN1002" s="35"/>
      <c r="ET1002" s="35"/>
      <c r="EU1002" s="35"/>
      <c r="EV1002" s="35"/>
    </row>
    <row r="1003" spans="14:152" s="29" customFormat="1" ht="13.5" x14ac:dyDescent="0.3">
      <c r="N1003" s="35">
        <v>1.6600000000000001E-9</v>
      </c>
      <c r="O1003" s="35">
        <v>1.5859635436999999</v>
      </c>
      <c r="P1003" s="35">
        <v>1379.7059531089001</v>
      </c>
      <c r="Q1003" s="29">
        <f t="shared" si="388"/>
        <v>6.9661703529712508E-10</v>
      </c>
      <c r="R1003" s="29">
        <f t="shared" si="389"/>
        <v>6.963018918516162E-10</v>
      </c>
      <c r="S1003" s="29">
        <f t="shared" si="390"/>
        <v>6.9630189294599435E-10</v>
      </c>
      <c r="T1003" s="29">
        <f t="shared" si="391"/>
        <v>6.9630189294599435E-10</v>
      </c>
      <c r="V1003" s="35"/>
      <c r="W1003" s="35"/>
      <c r="X1003" s="35"/>
      <c r="AD1003" s="35"/>
      <c r="AE1003" s="35"/>
      <c r="AF1003" s="35"/>
      <c r="AL1003" s="35"/>
      <c r="AM1003" s="35"/>
      <c r="AN1003" s="35"/>
      <c r="AT1003" s="35"/>
      <c r="AU1003" s="35"/>
      <c r="AV1003" s="35"/>
      <c r="BB1003" s="35"/>
      <c r="BC1003" s="35"/>
      <c r="BD1003" s="35"/>
      <c r="BJ1003" s="35"/>
      <c r="BK1003" s="35"/>
      <c r="BL1003" s="35"/>
      <c r="BR1003" s="35"/>
      <c r="BS1003" s="35"/>
      <c r="BT1003" s="35"/>
      <c r="BZ1003" s="35"/>
      <c r="CA1003" s="35"/>
      <c r="CB1003" s="35"/>
      <c r="CH1003" s="35"/>
      <c r="CI1003" s="35"/>
      <c r="CJ1003" s="35"/>
      <c r="CP1003" s="35"/>
      <c r="CQ1003" s="35"/>
      <c r="CR1003" s="35"/>
      <c r="CX1003" s="35"/>
      <c r="CY1003" s="35"/>
      <c r="CZ1003" s="35"/>
      <c r="DF1003" s="35">
        <v>1.0800000000000001E-8</v>
      </c>
      <c r="DG1003" s="35">
        <v>3.9634937352600002</v>
      </c>
      <c r="DH1003" s="35">
        <v>118.8737768977</v>
      </c>
      <c r="DI1003" s="29">
        <f t="shared" si="392"/>
        <v>9.9932985935295962E-9</v>
      </c>
      <c r="DJ1003" s="29">
        <f t="shared" si="393"/>
        <v>9.9932247911319466E-9</v>
      </c>
      <c r="DK1003" s="29">
        <f t="shared" si="394"/>
        <v>9.9932247913882287E-9</v>
      </c>
      <c r="DL1003" s="29">
        <f t="shared" si="395"/>
        <v>9.9932247913882287E-9</v>
      </c>
      <c r="DN1003" s="35"/>
      <c r="DO1003" s="35"/>
      <c r="DP1003" s="35"/>
      <c r="DV1003" s="35"/>
      <c r="DW1003" s="35"/>
      <c r="DX1003" s="35"/>
      <c r="ED1003" s="35"/>
      <c r="EE1003" s="35"/>
      <c r="EF1003" s="35"/>
      <c r="EL1003" s="35"/>
      <c r="EM1003" s="35"/>
      <c r="EN1003" s="35"/>
      <c r="ET1003" s="35"/>
      <c r="EU1003" s="35"/>
      <c r="EV1003" s="35"/>
    </row>
    <row r="1004" spans="14:152" s="29" customFormat="1" ht="13.5" x14ac:dyDescent="0.3">
      <c r="N1004" s="35">
        <v>1.6999999999999999E-9</v>
      </c>
      <c r="O1004" s="35">
        <v>1.3094666234100001</v>
      </c>
      <c r="P1004" s="35">
        <v>837.69726336320002</v>
      </c>
      <c r="Q1004" s="29">
        <f t="shared" si="388"/>
        <v>-1.1932656993768369E-9</v>
      </c>
      <c r="R1004" s="29">
        <f t="shared" si="389"/>
        <v>-1.1931119351392683E-9</v>
      </c>
      <c r="S1004" s="29">
        <f t="shared" si="390"/>
        <v>-1.1931119356732417E-9</v>
      </c>
      <c r="T1004" s="29">
        <f t="shared" si="391"/>
        <v>-1.1931119356732417E-9</v>
      </c>
      <c r="V1004" s="35"/>
      <c r="W1004" s="35"/>
      <c r="X1004" s="35"/>
      <c r="AD1004" s="35"/>
      <c r="AE1004" s="35"/>
      <c r="AF1004" s="35"/>
      <c r="AL1004" s="35"/>
      <c r="AM1004" s="35"/>
      <c r="AN1004" s="35"/>
      <c r="AT1004" s="35"/>
      <c r="AU1004" s="35"/>
      <c r="AV1004" s="35"/>
      <c r="BB1004" s="35"/>
      <c r="BC1004" s="35"/>
      <c r="BD1004" s="35"/>
      <c r="BJ1004" s="35"/>
      <c r="BK1004" s="35"/>
      <c r="BL1004" s="35"/>
      <c r="BR1004" s="35"/>
      <c r="BS1004" s="35"/>
      <c r="BT1004" s="35"/>
      <c r="BZ1004" s="35"/>
      <c r="CA1004" s="35"/>
      <c r="CB1004" s="35"/>
      <c r="CH1004" s="35"/>
      <c r="CI1004" s="35"/>
      <c r="CJ1004" s="35"/>
      <c r="CP1004" s="35"/>
      <c r="CQ1004" s="35"/>
      <c r="CR1004" s="35"/>
      <c r="CX1004" s="35"/>
      <c r="CY1004" s="35"/>
      <c r="CZ1004" s="35"/>
      <c r="DF1004" s="35">
        <v>1.1749999999999999E-8</v>
      </c>
      <c r="DG1004" s="35">
        <v>0.91096377813999996</v>
      </c>
      <c r="DH1004" s="35">
        <v>740.06929922580002</v>
      </c>
      <c r="DI1004" s="29">
        <f t="shared" si="392"/>
        <v>1.0977122699281781E-8</v>
      </c>
      <c r="DJ1004" s="29">
        <f t="shared" si="393"/>
        <v>1.0977592802088462E-8</v>
      </c>
      <c r="DK1004" s="29">
        <f t="shared" si="394"/>
        <v>1.0977592800456288E-8</v>
      </c>
      <c r="DL1004" s="29">
        <f t="shared" si="395"/>
        <v>1.0977592800456288E-8</v>
      </c>
      <c r="DN1004" s="35"/>
      <c r="DO1004" s="35"/>
      <c r="DP1004" s="35"/>
      <c r="DV1004" s="35"/>
      <c r="DW1004" s="35"/>
      <c r="DX1004" s="35"/>
      <c r="ED1004" s="35"/>
      <c r="EE1004" s="35"/>
      <c r="EF1004" s="35"/>
      <c r="EL1004" s="35"/>
      <c r="EM1004" s="35"/>
      <c r="EN1004" s="35"/>
      <c r="ET1004" s="35"/>
      <c r="EU1004" s="35"/>
      <c r="EV1004" s="35"/>
    </row>
    <row r="1005" spans="14:152" s="29" customFormat="1" ht="13.5" x14ac:dyDescent="0.3">
      <c r="N1005" s="35">
        <v>1.6600000000000001E-9</v>
      </c>
      <c r="O1005" s="35">
        <v>2.413278965E-2</v>
      </c>
      <c r="P1005" s="35">
        <v>224.6054281328</v>
      </c>
      <c r="Q1005" s="29">
        <f t="shared" si="388"/>
        <v>-1.431791247558823E-9</v>
      </c>
      <c r="R1005" s="29">
        <f t="shared" si="389"/>
        <v>-1.431819845557116E-9</v>
      </c>
      <c r="S1005" s="29">
        <f t="shared" si="390"/>
        <v>-1.4318198454578136E-9</v>
      </c>
      <c r="T1005" s="29">
        <f t="shared" si="391"/>
        <v>-1.4318198454578136E-9</v>
      </c>
      <c r="V1005" s="35"/>
      <c r="W1005" s="35"/>
      <c r="X1005" s="35"/>
      <c r="AD1005" s="35"/>
      <c r="AE1005" s="35"/>
      <c r="AF1005" s="35"/>
      <c r="AL1005" s="35"/>
      <c r="AM1005" s="35"/>
      <c r="AN1005" s="35"/>
      <c r="AT1005" s="35"/>
      <c r="AU1005" s="35"/>
      <c r="AV1005" s="35"/>
      <c r="BB1005" s="35"/>
      <c r="BC1005" s="35"/>
      <c r="BD1005" s="35"/>
      <c r="BJ1005" s="35"/>
      <c r="BK1005" s="35"/>
      <c r="BL1005" s="35"/>
      <c r="BR1005" s="35"/>
      <c r="BS1005" s="35"/>
      <c r="BT1005" s="35"/>
      <c r="BZ1005" s="35"/>
      <c r="CA1005" s="35"/>
      <c r="CB1005" s="35"/>
      <c r="CH1005" s="35"/>
      <c r="CI1005" s="35"/>
      <c r="CJ1005" s="35"/>
      <c r="CP1005" s="35"/>
      <c r="CQ1005" s="35"/>
      <c r="CR1005" s="35"/>
      <c r="CX1005" s="35"/>
      <c r="CY1005" s="35"/>
      <c r="CZ1005" s="35"/>
      <c r="DF1005" s="35">
        <v>1.0870000000000001E-8</v>
      </c>
      <c r="DG1005" s="35">
        <v>5.4677442674199996</v>
      </c>
      <c r="DH1005" s="35">
        <v>494.47869076360001</v>
      </c>
      <c r="DI1005" s="29">
        <f t="shared" si="392"/>
        <v>6.4753867978674284E-9</v>
      </c>
      <c r="DJ1005" s="29">
        <f t="shared" si="393"/>
        <v>6.4760411998269202E-9</v>
      </c>
      <c r="DK1005" s="29">
        <f t="shared" si="394"/>
        <v>6.4760411975545806E-9</v>
      </c>
      <c r="DL1005" s="29">
        <f t="shared" si="395"/>
        <v>6.4760411975545806E-9</v>
      </c>
      <c r="DN1005" s="35"/>
      <c r="DO1005" s="35"/>
      <c r="DP1005" s="35"/>
      <c r="DV1005" s="35"/>
      <c r="DW1005" s="35"/>
      <c r="DX1005" s="35"/>
      <c r="ED1005" s="35"/>
      <c r="EE1005" s="35"/>
      <c r="EF1005" s="35"/>
      <c r="EL1005" s="35"/>
      <c r="EM1005" s="35"/>
      <c r="EN1005" s="35"/>
      <c r="ET1005" s="35"/>
      <c r="EU1005" s="35"/>
      <c r="EV1005" s="35"/>
    </row>
    <row r="1006" spans="14:152" s="29" customFormat="1" ht="13.5" x14ac:dyDescent="0.3">
      <c r="N1006" s="35">
        <v>2.04E-9</v>
      </c>
      <c r="O1006" s="35">
        <v>6.1207293965799998</v>
      </c>
      <c r="P1006" s="35">
        <v>9360.0891644589992</v>
      </c>
      <c r="Q1006" s="29">
        <f t="shared" si="388"/>
        <v>9.8537900526724135E-10</v>
      </c>
      <c r="R1006" s="29">
        <f t="shared" si="389"/>
        <v>9.8791241073834755E-10</v>
      </c>
      <c r="S1006" s="29">
        <f t="shared" si="390"/>
        <v>9.8791240194464754E-10</v>
      </c>
      <c r="T1006" s="29">
        <f t="shared" si="391"/>
        <v>9.8791240194464754E-10</v>
      </c>
      <c r="V1006" s="35"/>
      <c r="W1006" s="35"/>
      <c r="X1006" s="35"/>
      <c r="AD1006" s="35"/>
      <c r="AE1006" s="35"/>
      <c r="AF1006" s="35"/>
      <c r="AL1006" s="35"/>
      <c r="AM1006" s="35"/>
      <c r="AN1006" s="35"/>
      <c r="AT1006" s="35"/>
      <c r="AU1006" s="35"/>
      <c r="AV1006" s="35"/>
      <c r="BB1006" s="35"/>
      <c r="BC1006" s="35"/>
      <c r="BD1006" s="35"/>
      <c r="BJ1006" s="35"/>
      <c r="BK1006" s="35"/>
      <c r="BL1006" s="35"/>
      <c r="BR1006" s="35"/>
      <c r="BS1006" s="35"/>
      <c r="BT1006" s="35"/>
      <c r="BZ1006" s="35"/>
      <c r="CA1006" s="35"/>
      <c r="CB1006" s="35"/>
      <c r="CH1006" s="35"/>
      <c r="CI1006" s="35"/>
      <c r="CJ1006" s="35"/>
      <c r="CP1006" s="35"/>
      <c r="CQ1006" s="35"/>
      <c r="CR1006" s="35"/>
      <c r="CX1006" s="35"/>
      <c r="CY1006" s="35"/>
      <c r="CZ1006" s="35"/>
      <c r="DF1006" s="35">
        <v>1.0800000000000001E-8</v>
      </c>
      <c r="DG1006" s="35">
        <v>3.4916886051399998</v>
      </c>
      <c r="DH1006" s="35">
        <v>847.04604259769997</v>
      </c>
      <c r="DI1006" s="29">
        <f t="shared" si="392"/>
        <v>-3.1788215710006607E-10</v>
      </c>
      <c r="DJ1006" s="29">
        <f t="shared" si="393"/>
        <v>-3.1926826968927505E-10</v>
      </c>
      <c r="DK1006" s="29">
        <f t="shared" si="394"/>
        <v>-3.1926826487603148E-10</v>
      </c>
      <c r="DL1006" s="29">
        <f t="shared" si="395"/>
        <v>-3.1926826487603148E-10</v>
      </c>
      <c r="DN1006" s="35"/>
      <c r="DO1006" s="35"/>
      <c r="DP1006" s="35"/>
      <c r="DV1006" s="35"/>
      <c r="DW1006" s="35"/>
      <c r="DX1006" s="35"/>
      <c r="ED1006" s="35"/>
      <c r="EE1006" s="35"/>
      <c r="EF1006" s="35"/>
      <c r="EL1006" s="35"/>
      <c r="EM1006" s="35"/>
      <c r="EN1006" s="35"/>
      <c r="ET1006" s="35"/>
      <c r="EU1006" s="35"/>
      <c r="EV1006" s="35"/>
    </row>
    <row r="1007" spans="14:152" s="29" customFormat="1" ht="13.5" x14ac:dyDescent="0.3">
      <c r="N1007" s="35">
        <v>1.8899999999999999E-9</v>
      </c>
      <c r="O1007" s="35">
        <v>0.28191962964</v>
      </c>
      <c r="P1007" s="35">
        <v>1175.8080265321</v>
      </c>
      <c r="Q1007" s="29">
        <f t="shared" si="388"/>
        <v>1.6309779265656683E-9</v>
      </c>
      <c r="R1007" s="29">
        <f t="shared" si="389"/>
        <v>1.6311481138519565E-9</v>
      </c>
      <c r="S1007" s="29">
        <f t="shared" si="390"/>
        <v>1.6311481132610739E-9</v>
      </c>
      <c r="T1007" s="29">
        <f t="shared" si="391"/>
        <v>1.6311481132610739E-9</v>
      </c>
      <c r="V1007" s="35"/>
      <c r="W1007" s="35"/>
      <c r="X1007" s="35"/>
      <c r="AD1007" s="35"/>
      <c r="AE1007" s="35"/>
      <c r="AF1007" s="35"/>
      <c r="AL1007" s="35"/>
      <c r="AM1007" s="35"/>
      <c r="AN1007" s="35"/>
      <c r="AT1007" s="35"/>
      <c r="AU1007" s="35"/>
      <c r="AV1007" s="35"/>
      <c r="BB1007" s="35"/>
      <c r="BC1007" s="35"/>
      <c r="BD1007" s="35"/>
      <c r="BJ1007" s="35"/>
      <c r="BK1007" s="35"/>
      <c r="BL1007" s="35"/>
      <c r="BR1007" s="35"/>
      <c r="BS1007" s="35"/>
      <c r="BT1007" s="35"/>
      <c r="BZ1007" s="35"/>
      <c r="CA1007" s="35"/>
      <c r="CB1007" s="35"/>
      <c r="CH1007" s="35"/>
      <c r="CI1007" s="35"/>
      <c r="CJ1007" s="35"/>
      <c r="CP1007" s="35"/>
      <c r="CQ1007" s="35"/>
      <c r="CR1007" s="35"/>
      <c r="CX1007" s="35"/>
      <c r="CY1007" s="35"/>
      <c r="CZ1007" s="35"/>
      <c r="DF1007" s="35">
        <v>1.095E-8</v>
      </c>
      <c r="DG1007" s="35">
        <v>0.97418295319000003</v>
      </c>
      <c r="DH1007" s="35">
        <v>1159.2933106701</v>
      </c>
      <c r="DI1007" s="29">
        <f t="shared" si="392"/>
        <v>6.336004815751224E-9</v>
      </c>
      <c r="DJ1007" s="29">
        <f t="shared" si="393"/>
        <v>6.337574126312474E-9</v>
      </c>
      <c r="DK1007" s="29">
        <f t="shared" si="394"/>
        <v>6.3375741208634473E-9</v>
      </c>
      <c r="DL1007" s="29">
        <f t="shared" si="395"/>
        <v>6.3375741208634473E-9</v>
      </c>
      <c r="DN1007" s="35"/>
      <c r="DO1007" s="35"/>
      <c r="DP1007" s="35"/>
      <c r="DV1007" s="35"/>
      <c r="DW1007" s="35"/>
      <c r="DX1007" s="35"/>
      <c r="ED1007" s="35"/>
      <c r="EE1007" s="35"/>
      <c r="EF1007" s="35"/>
      <c r="EL1007" s="35"/>
      <c r="EM1007" s="35"/>
      <c r="EN1007" s="35"/>
      <c r="ET1007" s="35"/>
      <c r="EU1007" s="35"/>
      <c r="EV1007" s="35"/>
    </row>
    <row r="1008" spans="14:152" s="29" customFormat="1" ht="13.5" x14ac:dyDescent="0.3">
      <c r="N1008" s="35">
        <v>1.8400000000000001E-9</v>
      </c>
      <c r="O1008" s="35">
        <v>2.8746109363999999</v>
      </c>
      <c r="P1008" s="35">
        <v>398.1440028728</v>
      </c>
      <c r="Q1008" s="29">
        <f t="shared" si="388"/>
        <v>-1.8335809996538883E-9</v>
      </c>
      <c r="R1008" s="29">
        <f t="shared" si="389"/>
        <v>-1.8335717285402379E-9</v>
      </c>
      <c r="S1008" s="29">
        <f t="shared" si="390"/>
        <v>-1.8335717285724432E-9</v>
      </c>
      <c r="T1008" s="29">
        <f t="shared" si="391"/>
        <v>-1.8335717285724432E-9</v>
      </c>
      <c r="V1008" s="35"/>
      <c r="W1008" s="35"/>
      <c r="X1008" s="35"/>
      <c r="AD1008" s="35"/>
      <c r="AE1008" s="35"/>
      <c r="AF1008" s="35"/>
      <c r="AL1008" s="35"/>
      <c r="AM1008" s="35"/>
      <c r="AN1008" s="35"/>
      <c r="AT1008" s="35"/>
      <c r="AU1008" s="35"/>
      <c r="AV1008" s="35"/>
      <c r="BB1008" s="35"/>
      <c r="BC1008" s="35"/>
      <c r="BD1008" s="35"/>
      <c r="BJ1008" s="35"/>
      <c r="BK1008" s="35"/>
      <c r="BL1008" s="35"/>
      <c r="BR1008" s="35"/>
      <c r="BS1008" s="35"/>
      <c r="BT1008" s="35"/>
      <c r="BZ1008" s="35"/>
      <c r="CA1008" s="35"/>
      <c r="CB1008" s="35"/>
      <c r="CH1008" s="35"/>
      <c r="CI1008" s="35"/>
      <c r="CJ1008" s="35"/>
      <c r="CP1008" s="35"/>
      <c r="CQ1008" s="35"/>
      <c r="CR1008" s="35"/>
      <c r="CX1008" s="35"/>
      <c r="CY1008" s="35"/>
      <c r="CZ1008" s="35"/>
      <c r="DF1008" s="35">
        <v>1.078E-8</v>
      </c>
      <c r="DG1008" s="35">
        <v>1.75579678521</v>
      </c>
      <c r="DH1008" s="35">
        <v>1457.5259330619999</v>
      </c>
      <c r="DI1008" s="29">
        <f t="shared" si="392"/>
        <v>1.0311064259414603E-8</v>
      </c>
      <c r="DJ1008" s="29">
        <f t="shared" si="393"/>
        <v>1.0311758838392596E-8</v>
      </c>
      <c r="DK1008" s="29">
        <f t="shared" si="394"/>
        <v>1.0311758835981567E-8</v>
      </c>
      <c r="DL1008" s="29">
        <f t="shared" si="395"/>
        <v>1.0311758835981567E-8</v>
      </c>
      <c r="DN1008" s="35"/>
      <c r="DO1008" s="35"/>
      <c r="DP1008" s="35"/>
      <c r="DV1008" s="35"/>
      <c r="DW1008" s="35"/>
      <c r="DX1008" s="35"/>
      <c r="ED1008" s="35"/>
      <c r="EE1008" s="35"/>
      <c r="EF1008" s="35"/>
      <c r="EL1008" s="35"/>
      <c r="EM1008" s="35"/>
      <c r="EN1008" s="35"/>
      <c r="ET1008" s="35"/>
      <c r="EU1008" s="35"/>
      <c r="EV1008" s="35"/>
    </row>
    <row r="1009" spans="14:152" s="29" customFormat="1" ht="13.5" x14ac:dyDescent="0.3">
      <c r="N1009" s="35">
        <v>1.7200000000000001E-9</v>
      </c>
      <c r="O1009" s="35">
        <v>5.4141069308800001</v>
      </c>
      <c r="P1009" s="35">
        <v>2306.7901615508999</v>
      </c>
      <c r="Q1009" s="29">
        <f t="shared" si="388"/>
        <v>7.7781494700355214E-10</v>
      </c>
      <c r="R1009" s="29">
        <f t="shared" si="389"/>
        <v>7.7727846942712545E-10</v>
      </c>
      <c r="S1009" s="29">
        <f t="shared" si="390"/>
        <v>7.7727847129019696E-10</v>
      </c>
      <c r="T1009" s="29">
        <f t="shared" si="391"/>
        <v>7.7727847129019696E-10</v>
      </c>
      <c r="V1009" s="35"/>
      <c r="W1009" s="35"/>
      <c r="X1009" s="35"/>
      <c r="AD1009" s="35"/>
      <c r="AE1009" s="35"/>
      <c r="AF1009" s="35"/>
      <c r="AL1009" s="35"/>
      <c r="AM1009" s="35"/>
      <c r="AN1009" s="35"/>
      <c r="AT1009" s="35"/>
      <c r="AU1009" s="35"/>
      <c r="AV1009" s="35"/>
      <c r="BB1009" s="35"/>
      <c r="BC1009" s="35"/>
      <c r="BD1009" s="35"/>
      <c r="BJ1009" s="35"/>
      <c r="BK1009" s="35"/>
      <c r="BL1009" s="35"/>
      <c r="BR1009" s="35"/>
      <c r="BS1009" s="35"/>
      <c r="BT1009" s="35"/>
      <c r="BZ1009" s="35"/>
      <c r="CA1009" s="35"/>
      <c r="CB1009" s="35"/>
      <c r="CH1009" s="35"/>
      <c r="CI1009" s="35"/>
      <c r="CJ1009" s="35"/>
      <c r="CP1009" s="35"/>
      <c r="CQ1009" s="35"/>
      <c r="CR1009" s="35"/>
      <c r="CX1009" s="35"/>
      <c r="CY1009" s="35"/>
      <c r="CZ1009" s="35"/>
      <c r="DF1009" s="35">
        <v>1.0870000000000001E-8</v>
      </c>
      <c r="DG1009" s="35">
        <v>4.8120682416799996</v>
      </c>
      <c r="DH1009" s="35">
        <v>109.6850563576</v>
      </c>
      <c r="DI1009" s="29">
        <f t="shared" si="392"/>
        <v>1.0350617881982119E-8</v>
      </c>
      <c r="DJ1009" s="29">
        <f t="shared" si="393"/>
        <v>1.0350673078982286E-8</v>
      </c>
      <c r="DK1009" s="29">
        <f t="shared" si="394"/>
        <v>1.035067307879062E-8</v>
      </c>
      <c r="DL1009" s="29">
        <f t="shared" si="395"/>
        <v>1.035067307879062E-8</v>
      </c>
      <c r="DN1009" s="35"/>
      <c r="DO1009" s="35"/>
      <c r="DP1009" s="35"/>
      <c r="DV1009" s="35"/>
      <c r="DW1009" s="35"/>
      <c r="DX1009" s="35"/>
      <c r="ED1009" s="35"/>
      <c r="EE1009" s="35"/>
      <c r="EF1009" s="35"/>
      <c r="EL1009" s="35"/>
      <c r="EM1009" s="35"/>
      <c r="EN1009" s="35"/>
      <c r="ET1009" s="35"/>
      <c r="EU1009" s="35"/>
      <c r="EV1009" s="35"/>
    </row>
    <row r="1010" spans="14:152" s="29" customFormat="1" ht="13.5" x14ac:dyDescent="0.3">
      <c r="N1010" s="35">
        <v>1.74E-9</v>
      </c>
      <c r="O1010" s="35">
        <v>0.94052578813999999</v>
      </c>
      <c r="P1010" s="35">
        <v>632.03297978779995</v>
      </c>
      <c r="Q1010" s="29">
        <f t="shared" si="388"/>
        <v>3.6334140739531918E-10</v>
      </c>
      <c r="R1010" s="29">
        <f t="shared" si="389"/>
        <v>3.6317837686057449E-10</v>
      </c>
      <c r="S1010" s="29">
        <f t="shared" si="390"/>
        <v>3.6317837742669659E-10</v>
      </c>
      <c r="T1010" s="29">
        <f t="shared" si="391"/>
        <v>3.6317837742669659E-10</v>
      </c>
      <c r="V1010" s="35"/>
      <c r="W1010" s="35"/>
      <c r="X1010" s="35"/>
      <c r="AD1010" s="35"/>
      <c r="AE1010" s="35"/>
      <c r="AF1010" s="35"/>
      <c r="AL1010" s="35"/>
      <c r="AM1010" s="35"/>
      <c r="AN1010" s="35"/>
      <c r="AT1010" s="35"/>
      <c r="AU1010" s="35"/>
      <c r="AV1010" s="35"/>
      <c r="BB1010" s="35"/>
      <c r="BC1010" s="35"/>
      <c r="BD1010" s="35"/>
      <c r="BJ1010" s="35"/>
      <c r="BK1010" s="35"/>
      <c r="BL1010" s="35"/>
      <c r="BR1010" s="35"/>
      <c r="BS1010" s="35"/>
      <c r="BT1010" s="35"/>
      <c r="BZ1010" s="35"/>
      <c r="CA1010" s="35"/>
      <c r="CB1010" s="35"/>
      <c r="CH1010" s="35"/>
      <c r="CI1010" s="35"/>
      <c r="CJ1010" s="35"/>
      <c r="CP1010" s="35"/>
      <c r="CQ1010" s="35"/>
      <c r="CR1010" s="35"/>
      <c r="CX1010" s="35"/>
      <c r="CY1010" s="35"/>
      <c r="CZ1010" s="35"/>
      <c r="DF1010" s="35">
        <v>1.2930000000000001E-8</v>
      </c>
      <c r="DG1010" s="35">
        <v>2.3974689649999999E-2</v>
      </c>
      <c r="DH1010" s="35">
        <v>2723.0934116884</v>
      </c>
      <c r="DI1010" s="29">
        <f t="shared" si="392"/>
        <v>1.2461985804758111E-8</v>
      </c>
      <c r="DJ1010" s="29">
        <f t="shared" si="393"/>
        <v>1.2463407717625212E-8</v>
      </c>
      <c r="DK1010" s="29">
        <f t="shared" si="394"/>
        <v>1.2463407712691341E-8</v>
      </c>
      <c r="DL1010" s="29">
        <f t="shared" si="395"/>
        <v>1.2463407712691341E-8</v>
      </c>
      <c r="DN1010" s="35"/>
      <c r="DO1010" s="35"/>
      <c r="DP1010" s="35"/>
      <c r="DV1010" s="35"/>
      <c r="DW1010" s="35"/>
      <c r="DX1010" s="35"/>
      <c r="ED1010" s="35"/>
      <c r="EE1010" s="35"/>
      <c r="EF1010" s="35"/>
      <c r="EL1010" s="35"/>
      <c r="EM1010" s="35"/>
      <c r="EN1010" s="35"/>
      <c r="ET1010" s="35"/>
      <c r="EU1010" s="35"/>
      <c r="EV1010" s="35"/>
    </row>
    <row r="1011" spans="14:152" s="29" customFormat="1" ht="13.5" x14ac:dyDescent="0.3">
      <c r="N1011" s="35">
        <v>1.81E-9</v>
      </c>
      <c r="O1011" s="35">
        <v>2.2001794528500001</v>
      </c>
      <c r="P1011" s="35">
        <v>1049.0869894507</v>
      </c>
      <c r="Q1011" s="29">
        <f t="shared" si="388"/>
        <v>1.6742335456270326E-9</v>
      </c>
      <c r="R1011" s="29">
        <f t="shared" si="389"/>
        <v>1.6743428994721669E-9</v>
      </c>
      <c r="S1011" s="29">
        <f t="shared" si="390"/>
        <v>1.6743428990925129E-9</v>
      </c>
      <c r="T1011" s="29">
        <f t="shared" si="391"/>
        <v>1.6743428990925129E-9</v>
      </c>
      <c r="V1011" s="35"/>
      <c r="W1011" s="35"/>
      <c r="X1011" s="35"/>
      <c r="AD1011" s="35"/>
      <c r="AE1011" s="35"/>
      <c r="AF1011" s="35"/>
      <c r="AL1011" s="35"/>
      <c r="AM1011" s="35"/>
      <c r="AN1011" s="35"/>
      <c r="AT1011" s="35"/>
      <c r="AU1011" s="35"/>
      <c r="AV1011" s="35"/>
      <c r="BB1011" s="35"/>
      <c r="BC1011" s="35"/>
      <c r="BD1011" s="35"/>
      <c r="BJ1011" s="35"/>
      <c r="BK1011" s="35"/>
      <c r="BL1011" s="35"/>
      <c r="BR1011" s="35"/>
      <c r="BS1011" s="35"/>
      <c r="BT1011" s="35"/>
      <c r="BZ1011" s="35"/>
      <c r="CA1011" s="35"/>
      <c r="CB1011" s="35"/>
      <c r="CH1011" s="35"/>
      <c r="CI1011" s="35"/>
      <c r="CJ1011" s="35"/>
      <c r="CP1011" s="35"/>
      <c r="CQ1011" s="35"/>
      <c r="CR1011" s="35"/>
      <c r="CX1011" s="35"/>
      <c r="CY1011" s="35"/>
      <c r="CZ1011" s="35"/>
      <c r="DF1011" s="35">
        <v>1.1900000000000001E-8</v>
      </c>
      <c r="DG1011" s="35">
        <v>4.4955295686800003</v>
      </c>
      <c r="DH1011" s="35">
        <v>429.30650386169998</v>
      </c>
      <c r="DI1011" s="29">
        <f t="shared" si="392"/>
        <v>5.4180431582146023E-9</v>
      </c>
      <c r="DJ1011" s="29">
        <f t="shared" si="393"/>
        <v>5.4173536587543858E-9</v>
      </c>
      <c r="DK1011" s="29">
        <f t="shared" si="394"/>
        <v>5.4173536611486675E-9</v>
      </c>
      <c r="DL1011" s="29">
        <f t="shared" si="395"/>
        <v>5.4173536611486675E-9</v>
      </c>
      <c r="DN1011" s="35"/>
      <c r="DO1011" s="35"/>
      <c r="DP1011" s="35"/>
      <c r="DV1011" s="35"/>
      <c r="DW1011" s="35"/>
      <c r="DX1011" s="35"/>
      <c r="ED1011" s="35"/>
      <c r="EE1011" s="35"/>
      <c r="EF1011" s="35"/>
      <c r="EL1011" s="35"/>
      <c r="EM1011" s="35"/>
      <c r="EN1011" s="35"/>
      <c r="ET1011" s="35"/>
      <c r="EU1011" s="35"/>
      <c r="EV1011" s="35"/>
    </row>
    <row r="1012" spans="14:152" s="29" customFormat="1" ht="13.5" x14ac:dyDescent="0.3">
      <c r="N1012" s="35">
        <v>1.7599999999999999E-9</v>
      </c>
      <c r="O1012" s="35">
        <v>1.0985763265999999</v>
      </c>
      <c r="P1012" s="35">
        <v>531.97858695499997</v>
      </c>
      <c r="Q1012" s="29">
        <f t="shared" si="388"/>
        <v>-1.6738705341137299E-9</v>
      </c>
      <c r="R1012" s="29">
        <f t="shared" si="389"/>
        <v>-1.6739143836340823E-9</v>
      </c>
      <c r="S1012" s="29">
        <f t="shared" si="390"/>
        <v>-1.6739143834818354E-9</v>
      </c>
      <c r="T1012" s="29">
        <f t="shared" si="391"/>
        <v>-1.6739143834818354E-9</v>
      </c>
      <c r="V1012" s="35"/>
      <c r="W1012" s="35"/>
      <c r="X1012" s="35"/>
      <c r="AD1012" s="35"/>
      <c r="AE1012" s="35"/>
      <c r="AF1012" s="35"/>
      <c r="AL1012" s="35"/>
      <c r="AM1012" s="35"/>
      <c r="AN1012" s="35"/>
      <c r="AT1012" s="35"/>
      <c r="AU1012" s="35"/>
      <c r="AV1012" s="35"/>
      <c r="BB1012" s="35"/>
      <c r="BC1012" s="35"/>
      <c r="BD1012" s="35"/>
      <c r="BJ1012" s="35"/>
      <c r="BK1012" s="35"/>
      <c r="BL1012" s="35"/>
      <c r="BR1012" s="35"/>
      <c r="BS1012" s="35"/>
      <c r="BT1012" s="35"/>
      <c r="BZ1012" s="35"/>
      <c r="CA1012" s="35"/>
      <c r="CB1012" s="35"/>
      <c r="CH1012" s="35"/>
      <c r="CI1012" s="35"/>
      <c r="CJ1012" s="35"/>
      <c r="CP1012" s="35"/>
      <c r="CQ1012" s="35"/>
      <c r="CR1012" s="35"/>
      <c r="CX1012" s="35"/>
      <c r="CY1012" s="35"/>
      <c r="CZ1012" s="35"/>
      <c r="DF1012" s="35">
        <v>1.1269999999999999E-8</v>
      </c>
      <c r="DG1012" s="35">
        <v>0.84707518842999996</v>
      </c>
      <c r="DH1012" s="35">
        <v>48.758044776399998</v>
      </c>
      <c r="DI1012" s="29">
        <f t="shared" si="392"/>
        <v>-7.6803993439223596E-10</v>
      </c>
      <c r="DJ1012" s="29">
        <f t="shared" si="393"/>
        <v>-7.6795683148392577E-10</v>
      </c>
      <c r="DK1012" s="29">
        <f t="shared" si="394"/>
        <v>-7.6795683177249828E-10</v>
      </c>
      <c r="DL1012" s="29">
        <f t="shared" si="395"/>
        <v>-7.6795683177249828E-10</v>
      </c>
      <c r="DN1012" s="35"/>
      <c r="DO1012" s="35"/>
      <c r="DP1012" s="35"/>
      <c r="DV1012" s="35"/>
      <c r="DW1012" s="35"/>
      <c r="DX1012" s="35"/>
      <c r="ED1012" s="35"/>
      <c r="EE1012" s="35"/>
      <c r="EF1012" s="35"/>
      <c r="EL1012" s="35"/>
      <c r="EM1012" s="35"/>
      <c r="EN1012" s="35"/>
      <c r="ET1012" s="35"/>
      <c r="EU1012" s="35"/>
      <c r="EV1012" s="35"/>
    </row>
    <row r="1013" spans="14:152" s="29" customFormat="1" ht="13.5" x14ac:dyDescent="0.3">
      <c r="N1013" s="35">
        <v>2.0099999999999999E-9</v>
      </c>
      <c r="O1013" s="35">
        <v>2.6841193363500002</v>
      </c>
      <c r="P1013" s="35">
        <v>795.6802585721</v>
      </c>
      <c r="Q1013" s="29">
        <f t="shared" si="388"/>
        <v>-1.999860125429589E-9</v>
      </c>
      <c r="R1013" s="29">
        <f t="shared" si="389"/>
        <v>-1.9998357901732448E-9</v>
      </c>
      <c r="S1013" s="29">
        <f t="shared" si="390"/>
        <v>-1.9998357902577979E-9</v>
      </c>
      <c r="T1013" s="29">
        <f t="shared" si="391"/>
        <v>-1.9998357902577979E-9</v>
      </c>
      <c r="V1013" s="35"/>
      <c r="W1013" s="35"/>
      <c r="X1013" s="35"/>
      <c r="AD1013" s="35"/>
      <c r="AE1013" s="35"/>
      <c r="AF1013" s="35"/>
      <c r="AL1013" s="35"/>
      <c r="AM1013" s="35"/>
      <c r="AN1013" s="35"/>
      <c r="AT1013" s="35"/>
      <c r="AU1013" s="35"/>
      <c r="AV1013" s="35"/>
      <c r="BB1013" s="35"/>
      <c r="BC1013" s="35"/>
      <c r="BD1013" s="35"/>
      <c r="BJ1013" s="35"/>
      <c r="BK1013" s="35"/>
      <c r="BL1013" s="35"/>
      <c r="BR1013" s="35"/>
      <c r="BS1013" s="35"/>
      <c r="BT1013" s="35"/>
      <c r="BZ1013" s="35"/>
      <c r="CA1013" s="35"/>
      <c r="CB1013" s="35"/>
      <c r="CH1013" s="35"/>
      <c r="CI1013" s="35"/>
      <c r="CJ1013" s="35"/>
      <c r="CP1013" s="35"/>
      <c r="CQ1013" s="35"/>
      <c r="CR1013" s="35"/>
      <c r="CX1013" s="35"/>
      <c r="CY1013" s="35"/>
      <c r="CZ1013" s="35"/>
      <c r="DF1013" s="35">
        <v>1.047E-8</v>
      </c>
      <c r="DG1013" s="35">
        <v>4.58416926615</v>
      </c>
      <c r="DH1013" s="35">
        <v>89.759452094300002</v>
      </c>
      <c r="DI1013" s="29">
        <f t="shared" si="392"/>
        <v>1.0167033785806153E-8</v>
      </c>
      <c r="DJ1013" s="29">
        <f t="shared" si="393"/>
        <v>1.0166999763033435E-8</v>
      </c>
      <c r="DK1013" s="29">
        <f t="shared" si="394"/>
        <v>1.016699976315158E-8</v>
      </c>
      <c r="DL1013" s="29">
        <f t="shared" si="395"/>
        <v>1.016699976315158E-8</v>
      </c>
      <c r="DN1013" s="35"/>
      <c r="DO1013" s="35"/>
      <c r="DP1013" s="35"/>
      <c r="DV1013" s="35"/>
      <c r="DW1013" s="35"/>
      <c r="DX1013" s="35"/>
      <c r="ED1013" s="35"/>
      <c r="EE1013" s="35"/>
      <c r="EF1013" s="35"/>
      <c r="EL1013" s="35"/>
      <c r="EM1013" s="35"/>
      <c r="EN1013" s="35"/>
      <c r="ET1013" s="35"/>
      <c r="EU1013" s="35"/>
      <c r="EV1013" s="35"/>
    </row>
    <row r="1014" spans="14:152" s="29" customFormat="1" ht="13.5" x14ac:dyDescent="0.3">
      <c r="N1014" s="35">
        <v>1.97E-9</v>
      </c>
      <c r="O1014" s="35">
        <v>1.43444932583</v>
      </c>
      <c r="P1014" s="35">
        <v>347.36317418380003</v>
      </c>
      <c r="Q1014" s="29">
        <f t="shared" si="388"/>
        <v>1.3822299944292216E-9</v>
      </c>
      <c r="R1014" s="29">
        <f t="shared" si="389"/>
        <v>1.3823039038653946E-9</v>
      </c>
      <c r="S1014" s="29">
        <f t="shared" si="390"/>
        <v>1.3823039036087531E-9</v>
      </c>
      <c r="T1014" s="29">
        <f t="shared" si="391"/>
        <v>1.3823039036087531E-9</v>
      </c>
      <c r="V1014" s="35"/>
      <c r="W1014" s="35"/>
      <c r="X1014" s="35"/>
      <c r="AD1014" s="35"/>
      <c r="AE1014" s="35"/>
      <c r="AF1014" s="35"/>
      <c r="AL1014" s="35"/>
      <c r="AM1014" s="35"/>
      <c r="AN1014" s="35"/>
      <c r="AT1014" s="35"/>
      <c r="AU1014" s="35"/>
      <c r="AV1014" s="35"/>
      <c r="BB1014" s="35"/>
      <c r="BC1014" s="35"/>
      <c r="BD1014" s="35"/>
      <c r="BJ1014" s="35"/>
      <c r="BK1014" s="35"/>
      <c r="BL1014" s="35"/>
      <c r="BR1014" s="35"/>
      <c r="BS1014" s="35"/>
      <c r="BT1014" s="35"/>
      <c r="BZ1014" s="35"/>
      <c r="CA1014" s="35"/>
      <c r="CB1014" s="35"/>
      <c r="CH1014" s="35"/>
      <c r="CI1014" s="35"/>
      <c r="CJ1014" s="35"/>
      <c r="CP1014" s="35"/>
      <c r="CQ1014" s="35"/>
      <c r="CR1014" s="35"/>
      <c r="CX1014" s="35"/>
      <c r="CY1014" s="35"/>
      <c r="CZ1014" s="35"/>
      <c r="DF1014" s="35">
        <v>1.2509999999999999E-8</v>
      </c>
      <c r="DG1014" s="35">
        <v>1.1678303078900001</v>
      </c>
      <c r="DH1014" s="35">
        <v>455.16999895819998</v>
      </c>
      <c r="DI1014" s="29">
        <f t="shared" si="392"/>
        <v>-8.1228239643013311E-9</v>
      </c>
      <c r="DJ1014" s="29">
        <f t="shared" si="393"/>
        <v>-8.1221674940546777E-9</v>
      </c>
      <c r="DK1014" s="29">
        <f t="shared" si="394"/>
        <v>-8.1221674963342965E-9</v>
      </c>
      <c r="DL1014" s="29">
        <f t="shared" si="395"/>
        <v>-8.1221674963342965E-9</v>
      </c>
      <c r="DN1014" s="35"/>
      <c r="DO1014" s="35"/>
      <c r="DP1014" s="35"/>
      <c r="DV1014" s="35"/>
      <c r="DW1014" s="35"/>
      <c r="DX1014" s="35"/>
      <c r="ED1014" s="35"/>
      <c r="EE1014" s="35"/>
      <c r="EF1014" s="35"/>
      <c r="EL1014" s="35"/>
      <c r="EM1014" s="35"/>
      <c r="EN1014" s="35"/>
      <c r="ET1014" s="35"/>
      <c r="EU1014" s="35"/>
      <c r="EV1014" s="35"/>
    </row>
    <row r="1015" spans="14:152" s="29" customFormat="1" ht="13.5" x14ac:dyDescent="0.3">
      <c r="N1015" s="35">
        <v>2.0000000000000001E-9</v>
      </c>
      <c r="O1015" s="35">
        <v>4.3395419353399998</v>
      </c>
      <c r="P1015" s="35">
        <v>1364.7280995819001</v>
      </c>
      <c r="Q1015" s="29">
        <f t="shared" si="388"/>
        <v>3.9385802871727829E-10</v>
      </c>
      <c r="R1015" s="29">
        <f t="shared" si="389"/>
        <v>3.9426366335076267E-10</v>
      </c>
      <c r="S1015" s="29">
        <f t="shared" si="390"/>
        <v>3.9426366194223798E-10</v>
      </c>
      <c r="T1015" s="29">
        <f t="shared" si="391"/>
        <v>3.9426366194223798E-10</v>
      </c>
      <c r="V1015" s="35"/>
      <c r="W1015" s="35"/>
      <c r="X1015" s="35"/>
      <c r="AD1015" s="35"/>
      <c r="AE1015" s="35"/>
      <c r="AF1015" s="35"/>
      <c r="AL1015" s="35"/>
      <c r="AM1015" s="35"/>
      <c r="AN1015" s="35"/>
      <c r="AT1015" s="35"/>
      <c r="AU1015" s="35"/>
      <c r="AV1015" s="35"/>
      <c r="BB1015" s="35"/>
      <c r="BC1015" s="35"/>
      <c r="BD1015" s="35"/>
      <c r="BJ1015" s="35"/>
      <c r="BK1015" s="35"/>
      <c r="BL1015" s="35"/>
      <c r="BR1015" s="35"/>
      <c r="BS1015" s="35"/>
      <c r="BT1015" s="35"/>
      <c r="BZ1015" s="35"/>
      <c r="CA1015" s="35"/>
      <c r="CB1015" s="35"/>
      <c r="CH1015" s="35"/>
      <c r="CI1015" s="35"/>
      <c r="CJ1015" s="35"/>
      <c r="CP1015" s="35"/>
      <c r="CQ1015" s="35"/>
      <c r="CR1015" s="35"/>
      <c r="CX1015" s="35"/>
      <c r="CY1015" s="35"/>
      <c r="CZ1015" s="35"/>
      <c r="DF1015" s="35">
        <v>1.1220000000000001E-8</v>
      </c>
      <c r="DG1015" s="35">
        <v>5.7216130663999998</v>
      </c>
      <c r="DH1015" s="35">
        <v>78263.709424722503</v>
      </c>
      <c r="DI1015" s="29">
        <f t="shared" si="392"/>
        <v>2.0618968595959936E-9</v>
      </c>
      <c r="DJ1015" s="29">
        <f t="shared" si="393"/>
        <v>2.1925915437385379E-9</v>
      </c>
      <c r="DK1015" s="29">
        <f t="shared" si="394"/>
        <v>2.1925910904333052E-9</v>
      </c>
      <c r="DL1015" s="29">
        <f t="shared" si="395"/>
        <v>2.1925910904333052E-9</v>
      </c>
      <c r="DN1015" s="35"/>
      <c r="DO1015" s="35"/>
      <c r="DP1015" s="35"/>
      <c r="DV1015" s="35"/>
      <c r="DW1015" s="35"/>
      <c r="DX1015" s="35"/>
      <c r="ED1015" s="35"/>
      <c r="EE1015" s="35"/>
      <c r="EF1015" s="35"/>
      <c r="EL1015" s="35"/>
      <c r="EM1015" s="35"/>
      <c r="EN1015" s="35"/>
      <c r="ET1015" s="35"/>
      <c r="EU1015" s="35"/>
      <c r="EV1015" s="35"/>
    </row>
    <row r="1016" spans="14:152" s="29" customFormat="1" ht="13.5" x14ac:dyDescent="0.3">
      <c r="N1016" s="35">
        <v>1.6600000000000001E-9</v>
      </c>
      <c r="O1016" s="35">
        <v>2.8393687284000002</v>
      </c>
      <c r="P1016" s="35">
        <v>3553.9115221378001</v>
      </c>
      <c r="Q1016" s="29">
        <f t="shared" si="388"/>
        <v>-1.068676081018694E-9</v>
      </c>
      <c r="R1016" s="29">
        <f t="shared" si="389"/>
        <v>-1.0693602346503564E-9</v>
      </c>
      <c r="S1016" s="29">
        <f t="shared" si="390"/>
        <v>-1.0693602322751943E-9</v>
      </c>
      <c r="T1016" s="29">
        <f t="shared" si="391"/>
        <v>-1.0693602322751943E-9</v>
      </c>
      <c r="V1016" s="35"/>
      <c r="W1016" s="35"/>
      <c r="X1016" s="35"/>
      <c r="AD1016" s="35"/>
      <c r="AE1016" s="35"/>
      <c r="AF1016" s="35"/>
      <c r="AL1016" s="35"/>
      <c r="AM1016" s="35"/>
      <c r="AN1016" s="35"/>
      <c r="AT1016" s="35"/>
      <c r="AU1016" s="35"/>
      <c r="AV1016" s="35"/>
      <c r="BB1016" s="35"/>
      <c r="BC1016" s="35"/>
      <c r="BD1016" s="35"/>
      <c r="BJ1016" s="35"/>
      <c r="BK1016" s="35"/>
      <c r="BL1016" s="35"/>
      <c r="BR1016" s="35"/>
      <c r="BS1016" s="35"/>
      <c r="BT1016" s="35"/>
      <c r="BZ1016" s="35"/>
      <c r="CA1016" s="35"/>
      <c r="CB1016" s="35"/>
      <c r="CH1016" s="35"/>
      <c r="CI1016" s="35"/>
      <c r="CJ1016" s="35"/>
      <c r="CP1016" s="35"/>
      <c r="CQ1016" s="35"/>
      <c r="CR1016" s="35"/>
      <c r="CX1016" s="35"/>
      <c r="CY1016" s="35"/>
      <c r="CZ1016" s="35"/>
      <c r="DF1016" s="35">
        <v>1.027E-8</v>
      </c>
      <c r="DG1016" s="35">
        <v>0.16330222064</v>
      </c>
      <c r="DH1016" s="35">
        <v>229.76142167329999</v>
      </c>
      <c r="DI1016" s="29">
        <f t="shared" si="392"/>
        <v>-7.4901042052967316E-9</v>
      </c>
      <c r="DJ1016" s="29">
        <f t="shared" si="393"/>
        <v>-7.4903489215535474E-9</v>
      </c>
      <c r="DK1016" s="29">
        <f t="shared" si="394"/>
        <v>-7.4903489207037947E-9</v>
      </c>
      <c r="DL1016" s="29">
        <f t="shared" si="395"/>
        <v>-7.4903489207037947E-9</v>
      </c>
      <c r="DN1016" s="35"/>
      <c r="DO1016" s="35"/>
      <c r="DP1016" s="35"/>
      <c r="DV1016" s="35"/>
      <c r="DW1016" s="35"/>
      <c r="DX1016" s="35"/>
      <c r="ED1016" s="35"/>
      <c r="EE1016" s="35"/>
      <c r="EF1016" s="35"/>
      <c r="EL1016" s="35"/>
      <c r="EM1016" s="35"/>
      <c r="EN1016" s="35"/>
      <c r="ET1016" s="35"/>
      <c r="EU1016" s="35"/>
      <c r="EV1016" s="35"/>
    </row>
    <row r="1017" spans="14:152" s="29" customFormat="1" ht="13.5" x14ac:dyDescent="0.3">
      <c r="N1017" s="35">
        <v>1.6000000000000001E-9</v>
      </c>
      <c r="O1017" s="35">
        <v>1.2877845138399999</v>
      </c>
      <c r="P1017" s="35">
        <v>962.50893109410003</v>
      </c>
      <c r="Q1017" s="29">
        <f t="shared" si="388"/>
        <v>-5.6065135105372816E-10</v>
      </c>
      <c r="R1017" s="29">
        <f t="shared" si="389"/>
        <v>-5.6086998754447103E-10</v>
      </c>
      <c r="S1017" s="29">
        <f t="shared" si="390"/>
        <v>-5.6086998678528136E-10</v>
      </c>
      <c r="T1017" s="29">
        <f t="shared" si="391"/>
        <v>-5.6086998678528136E-10</v>
      </c>
      <c r="V1017" s="35"/>
      <c r="W1017" s="35"/>
      <c r="X1017" s="35"/>
      <c r="AD1017" s="35"/>
      <c r="AE1017" s="35"/>
      <c r="AF1017" s="35"/>
      <c r="AL1017" s="35"/>
      <c r="AM1017" s="35"/>
      <c r="AN1017" s="35"/>
      <c r="AT1017" s="35"/>
      <c r="AU1017" s="35"/>
      <c r="AV1017" s="35"/>
      <c r="BB1017" s="35"/>
      <c r="BC1017" s="35"/>
      <c r="BD1017" s="35"/>
      <c r="BJ1017" s="35"/>
      <c r="BK1017" s="35"/>
      <c r="BL1017" s="35"/>
      <c r="BR1017" s="35"/>
      <c r="BS1017" s="35"/>
      <c r="BT1017" s="35"/>
      <c r="BZ1017" s="35"/>
      <c r="CA1017" s="35"/>
      <c r="CB1017" s="35"/>
      <c r="CH1017" s="35"/>
      <c r="CI1017" s="35"/>
      <c r="CJ1017" s="35"/>
      <c r="CP1017" s="35"/>
      <c r="CQ1017" s="35"/>
      <c r="CR1017" s="35"/>
      <c r="CX1017" s="35"/>
      <c r="CY1017" s="35"/>
      <c r="CZ1017" s="35"/>
      <c r="DF1017" s="35">
        <v>1.069E-8</v>
      </c>
      <c r="DG1017" s="35">
        <v>2.3718877322099998</v>
      </c>
      <c r="DH1017" s="35">
        <v>848.53051530599998</v>
      </c>
      <c r="DI1017" s="29">
        <f t="shared" si="392"/>
        <v>-9.6458305220920914E-9</v>
      </c>
      <c r="DJ1017" s="29">
        <f t="shared" si="393"/>
        <v>-9.6464231501491316E-9</v>
      </c>
      <c r="DK1017" s="29">
        <f t="shared" si="394"/>
        <v>-9.6464231480915331E-9</v>
      </c>
      <c r="DL1017" s="29">
        <f t="shared" si="395"/>
        <v>-9.6464231480915331E-9</v>
      </c>
      <c r="DN1017" s="35"/>
      <c r="DO1017" s="35"/>
      <c r="DP1017" s="35"/>
      <c r="DV1017" s="35"/>
      <c r="DW1017" s="35"/>
      <c r="DX1017" s="35"/>
      <c r="ED1017" s="35"/>
      <c r="EE1017" s="35"/>
      <c r="EF1017" s="35"/>
      <c r="EL1017" s="35"/>
      <c r="EM1017" s="35"/>
      <c r="EN1017" s="35"/>
      <c r="ET1017" s="35"/>
      <c r="EU1017" s="35"/>
      <c r="EV1017" s="35"/>
    </row>
    <row r="1018" spans="14:152" s="29" customFormat="1" ht="13.5" x14ac:dyDescent="0.3">
      <c r="N1018" s="35">
        <v>2.0599999999999999E-9</v>
      </c>
      <c r="O1018" s="35">
        <v>3.0251873742400002</v>
      </c>
      <c r="P1018" s="35">
        <v>1141.1340634054</v>
      </c>
      <c r="Q1018" s="29">
        <f t="shared" si="388"/>
        <v>-1.8709369229932648E-9</v>
      </c>
      <c r="R1018" s="29">
        <f t="shared" si="389"/>
        <v>-1.8707877719358476E-9</v>
      </c>
      <c r="S1018" s="29">
        <f t="shared" si="390"/>
        <v>-1.8707877724538674E-9</v>
      </c>
      <c r="T1018" s="29">
        <f t="shared" si="391"/>
        <v>-1.8707877724538674E-9</v>
      </c>
      <c r="V1018" s="35"/>
      <c r="W1018" s="35"/>
      <c r="X1018" s="35"/>
      <c r="AD1018" s="35"/>
      <c r="AE1018" s="35"/>
      <c r="AF1018" s="35"/>
      <c r="AL1018" s="35"/>
      <c r="AM1018" s="35"/>
      <c r="AN1018" s="35"/>
      <c r="AT1018" s="35"/>
      <c r="AU1018" s="35"/>
      <c r="AV1018" s="35"/>
      <c r="BB1018" s="35"/>
      <c r="BC1018" s="35"/>
      <c r="BD1018" s="35"/>
      <c r="BJ1018" s="35"/>
      <c r="BK1018" s="35"/>
      <c r="BL1018" s="35"/>
      <c r="BR1018" s="35"/>
      <c r="BS1018" s="35"/>
      <c r="BT1018" s="35"/>
      <c r="BZ1018" s="35"/>
      <c r="CA1018" s="35"/>
      <c r="CB1018" s="35"/>
      <c r="CH1018" s="35"/>
      <c r="CI1018" s="35"/>
      <c r="CJ1018" s="35"/>
      <c r="CP1018" s="35"/>
      <c r="CQ1018" s="35"/>
      <c r="CR1018" s="35"/>
      <c r="CX1018" s="35"/>
      <c r="CY1018" s="35"/>
      <c r="CZ1018" s="35"/>
      <c r="DF1018" s="35">
        <v>1.2520000000000001E-8</v>
      </c>
      <c r="DG1018" s="35">
        <v>5.2823889622899998</v>
      </c>
      <c r="DH1018" s="35">
        <v>6080.8224548173002</v>
      </c>
      <c r="DI1018" s="29">
        <f t="shared" si="392"/>
        <v>-1.1654930842620696E-8</v>
      </c>
      <c r="DJ1018" s="29">
        <f t="shared" si="393"/>
        <v>-1.1659141177435655E-8</v>
      </c>
      <c r="DK1018" s="29">
        <f t="shared" si="394"/>
        <v>-1.1659141162832642E-8</v>
      </c>
      <c r="DL1018" s="29">
        <f t="shared" si="395"/>
        <v>-1.1659141162832642E-8</v>
      </c>
      <c r="DN1018" s="35"/>
      <c r="DO1018" s="35"/>
      <c r="DP1018" s="35"/>
      <c r="DV1018" s="35"/>
      <c r="DW1018" s="35"/>
      <c r="DX1018" s="35"/>
      <c r="ED1018" s="35"/>
      <c r="EE1018" s="35"/>
      <c r="EF1018" s="35"/>
      <c r="EL1018" s="35"/>
      <c r="EM1018" s="35"/>
      <c r="EN1018" s="35"/>
      <c r="ET1018" s="35"/>
      <c r="EU1018" s="35"/>
      <c r="EV1018" s="35"/>
    </row>
    <row r="1019" spans="14:152" s="29" customFormat="1" ht="13.5" x14ac:dyDescent="0.3">
      <c r="N1019" s="35">
        <v>2.0000000000000001E-9</v>
      </c>
      <c r="O1019" s="35">
        <v>5.5464453368499997</v>
      </c>
      <c r="P1019" s="35">
        <v>308.31511480929998</v>
      </c>
      <c r="Q1019" s="29">
        <f t="shared" si="388"/>
        <v>-8.5460508623579195E-10</v>
      </c>
      <c r="R1019" s="29">
        <f t="shared" si="389"/>
        <v>-8.5468959415772047E-10</v>
      </c>
      <c r="S1019" s="29">
        <f t="shared" si="390"/>
        <v>-8.5468959386427185E-10</v>
      </c>
      <c r="T1019" s="29">
        <f t="shared" si="391"/>
        <v>-8.5468959386427185E-10</v>
      </c>
      <c r="V1019" s="35"/>
      <c r="W1019" s="35"/>
      <c r="X1019" s="35"/>
      <c r="AD1019" s="35"/>
      <c r="AE1019" s="35"/>
      <c r="AF1019" s="35"/>
      <c r="AL1019" s="35"/>
      <c r="AM1019" s="35"/>
      <c r="AN1019" s="35"/>
      <c r="AT1019" s="35"/>
      <c r="AU1019" s="35"/>
      <c r="AV1019" s="35"/>
      <c r="BB1019" s="35"/>
      <c r="BC1019" s="35"/>
      <c r="BD1019" s="35"/>
      <c r="BJ1019" s="35"/>
      <c r="BK1019" s="35"/>
      <c r="BL1019" s="35"/>
      <c r="BR1019" s="35"/>
      <c r="BS1019" s="35"/>
      <c r="BT1019" s="35"/>
      <c r="BZ1019" s="35"/>
      <c r="CA1019" s="35"/>
      <c r="CB1019" s="35"/>
      <c r="CH1019" s="35"/>
      <c r="CI1019" s="35"/>
      <c r="CJ1019" s="35"/>
      <c r="CP1019" s="35"/>
      <c r="CQ1019" s="35"/>
      <c r="CR1019" s="35"/>
      <c r="CX1019" s="35"/>
      <c r="CY1019" s="35"/>
      <c r="CZ1019" s="35"/>
      <c r="DF1019" s="35">
        <v>1.181E-8</v>
      </c>
      <c r="DG1019" s="35">
        <v>5.2229937936299997</v>
      </c>
      <c r="DH1019" s="35">
        <v>1459.9565672742999</v>
      </c>
      <c r="DI1019" s="29">
        <f t="shared" si="392"/>
        <v>-9.3216800053325865E-9</v>
      </c>
      <c r="DJ1019" s="29">
        <f t="shared" si="393"/>
        <v>-9.3232845619243204E-9</v>
      </c>
      <c r="DK1019" s="29">
        <f t="shared" si="394"/>
        <v>-9.3232845563533434E-9</v>
      </c>
      <c r="DL1019" s="29">
        <f t="shared" si="395"/>
        <v>-9.3232845563533434E-9</v>
      </c>
      <c r="DN1019" s="35"/>
      <c r="DO1019" s="35"/>
      <c r="DP1019" s="35"/>
      <c r="DV1019" s="35"/>
      <c r="DW1019" s="35"/>
      <c r="DX1019" s="35"/>
      <c r="ED1019" s="35"/>
      <c r="EE1019" s="35"/>
      <c r="EF1019" s="35"/>
      <c r="EL1019" s="35"/>
      <c r="EM1019" s="35"/>
      <c r="EN1019" s="35"/>
      <c r="ET1019" s="35"/>
      <c r="EU1019" s="35"/>
      <c r="EV1019" s="35"/>
    </row>
    <row r="1020" spans="14:152" s="29" customFormat="1" ht="13.5" x14ac:dyDescent="0.3">
      <c r="N1020" s="35">
        <v>1.5799999999999999E-9</v>
      </c>
      <c r="O1020" s="35">
        <v>4.7546243760999998</v>
      </c>
      <c r="P1020" s="35">
        <v>1534.7381658416</v>
      </c>
      <c r="Q1020" s="29">
        <f t="shared" si="388"/>
        <v>-2.571012451664829E-10</v>
      </c>
      <c r="R1020" s="29">
        <f t="shared" si="389"/>
        <v>-2.5746391594760981E-10</v>
      </c>
      <c r="S1020" s="29">
        <f t="shared" si="390"/>
        <v>-2.5746391468827029E-10</v>
      </c>
      <c r="T1020" s="29">
        <f t="shared" si="391"/>
        <v>-2.5746391468827029E-10</v>
      </c>
      <c r="V1020" s="35"/>
      <c r="W1020" s="35"/>
      <c r="X1020" s="35"/>
      <c r="AD1020" s="35"/>
      <c r="AE1020" s="35"/>
      <c r="AF1020" s="35"/>
      <c r="AL1020" s="35"/>
      <c r="AM1020" s="35"/>
      <c r="AN1020" s="35"/>
      <c r="AT1020" s="35"/>
      <c r="AU1020" s="35"/>
      <c r="AV1020" s="35"/>
      <c r="BB1020" s="35"/>
      <c r="BC1020" s="35"/>
      <c r="BD1020" s="35"/>
      <c r="BJ1020" s="35"/>
      <c r="BK1020" s="35"/>
      <c r="BL1020" s="35"/>
      <c r="BR1020" s="35"/>
      <c r="BS1020" s="35"/>
      <c r="BT1020" s="35"/>
      <c r="BZ1020" s="35"/>
      <c r="CA1020" s="35"/>
      <c r="CB1020" s="35"/>
      <c r="CH1020" s="35"/>
      <c r="CI1020" s="35"/>
      <c r="CJ1020" s="35"/>
      <c r="CP1020" s="35"/>
      <c r="CQ1020" s="35"/>
      <c r="CR1020" s="35"/>
      <c r="CX1020" s="35"/>
      <c r="CY1020" s="35"/>
      <c r="CZ1020" s="35"/>
      <c r="DF1020" s="35">
        <v>1.3820000000000001E-8</v>
      </c>
      <c r="DG1020" s="35">
        <v>0.51603096285000005</v>
      </c>
      <c r="DH1020" s="35">
        <v>774.00954916959995</v>
      </c>
      <c r="DI1020" s="29">
        <f t="shared" si="392"/>
        <v>1.1986096038627268E-8</v>
      </c>
      <c r="DJ1020" s="29">
        <f t="shared" si="393"/>
        <v>1.1986903102922754E-8</v>
      </c>
      <c r="DK1020" s="29">
        <f t="shared" si="394"/>
        <v>1.1986903100120542E-8</v>
      </c>
      <c r="DL1020" s="29">
        <f t="shared" si="395"/>
        <v>1.1986903100120542E-8</v>
      </c>
      <c r="DN1020" s="35"/>
      <c r="DO1020" s="35"/>
      <c r="DP1020" s="35"/>
      <c r="DV1020" s="35"/>
      <c r="DW1020" s="35"/>
      <c r="DX1020" s="35"/>
      <c r="ED1020" s="35"/>
      <c r="EE1020" s="35"/>
      <c r="EF1020" s="35"/>
      <c r="EL1020" s="35"/>
      <c r="EM1020" s="35"/>
      <c r="EN1020" s="35"/>
      <c r="ET1020" s="35"/>
      <c r="EU1020" s="35"/>
      <c r="EV1020" s="35"/>
    </row>
    <row r="1021" spans="14:152" s="29" customFormat="1" ht="13.5" x14ac:dyDescent="0.3">
      <c r="N1021" s="35">
        <v>1.56E-9</v>
      </c>
      <c r="O1021" s="35">
        <v>3.42359004405</v>
      </c>
      <c r="P1021" s="35">
        <v>241.75328344120001</v>
      </c>
      <c r="Q1021" s="29">
        <f t="shared" si="388"/>
        <v>7.5318277860413619E-10</v>
      </c>
      <c r="R1021" s="29">
        <f t="shared" si="389"/>
        <v>7.5323284165465263E-10</v>
      </c>
      <c r="S1021" s="29">
        <f t="shared" si="390"/>
        <v>7.5323284148081204E-10</v>
      </c>
      <c r="T1021" s="29">
        <f t="shared" si="391"/>
        <v>7.5323284148081204E-10</v>
      </c>
      <c r="V1021" s="35"/>
      <c r="W1021" s="35"/>
      <c r="X1021" s="35"/>
      <c r="AD1021" s="35"/>
      <c r="AE1021" s="35"/>
      <c r="AF1021" s="35"/>
      <c r="AL1021" s="35"/>
      <c r="AM1021" s="35"/>
      <c r="AN1021" s="35"/>
      <c r="AT1021" s="35"/>
      <c r="AU1021" s="35"/>
      <c r="AV1021" s="35"/>
      <c r="BB1021" s="35"/>
      <c r="BC1021" s="35"/>
      <c r="BD1021" s="35"/>
      <c r="BJ1021" s="35"/>
      <c r="BK1021" s="35"/>
      <c r="BL1021" s="35"/>
      <c r="BR1021" s="35"/>
      <c r="BS1021" s="35"/>
      <c r="BT1021" s="35"/>
      <c r="BZ1021" s="35"/>
      <c r="CA1021" s="35"/>
      <c r="CB1021" s="35"/>
      <c r="CH1021" s="35"/>
      <c r="CI1021" s="35"/>
      <c r="CJ1021" s="35"/>
      <c r="CP1021" s="35"/>
      <c r="CQ1021" s="35"/>
      <c r="CR1021" s="35"/>
      <c r="CX1021" s="35"/>
      <c r="CY1021" s="35"/>
      <c r="CZ1021" s="35"/>
      <c r="DF1021" s="35">
        <v>1.064E-8</v>
      </c>
      <c r="DG1021" s="35">
        <v>5.9522232617100004</v>
      </c>
      <c r="DH1021" s="35">
        <v>1144.3154571431</v>
      </c>
      <c r="DI1021" s="29">
        <f t="shared" si="392"/>
        <v>8.8134912613701479E-9</v>
      </c>
      <c r="DJ1021" s="29">
        <f t="shared" si="393"/>
        <v>8.8124571486852534E-9</v>
      </c>
      <c r="DK1021" s="29">
        <f t="shared" si="394"/>
        <v>8.8124571522766317E-9</v>
      </c>
      <c r="DL1021" s="29">
        <f t="shared" si="395"/>
        <v>8.8124571522766317E-9</v>
      </c>
      <c r="DN1021" s="35"/>
      <c r="DO1021" s="35"/>
      <c r="DP1021" s="35"/>
      <c r="DV1021" s="35"/>
      <c r="DW1021" s="35"/>
      <c r="DX1021" s="35"/>
      <c r="ED1021" s="35"/>
      <c r="EE1021" s="35"/>
      <c r="EF1021" s="35"/>
      <c r="EL1021" s="35"/>
      <c r="EM1021" s="35"/>
      <c r="EN1021" s="35"/>
      <c r="ET1021" s="35"/>
      <c r="EU1021" s="35"/>
      <c r="EV1021" s="35"/>
    </row>
    <row r="1022" spans="14:152" s="29" customFormat="1" ht="13.5" x14ac:dyDescent="0.3">
      <c r="N1022" s="35">
        <v>1.8199999999999999E-9</v>
      </c>
      <c r="O1022" s="35">
        <v>5.2619250626299996</v>
      </c>
      <c r="P1022" s="35">
        <v>968.13800538659996</v>
      </c>
      <c r="Q1022" s="29">
        <f t="shared" si="388"/>
        <v>-9.7594584257750534E-10</v>
      </c>
      <c r="R1022" s="29">
        <f t="shared" si="389"/>
        <v>-9.7572038553442483E-10</v>
      </c>
      <c r="S1022" s="29">
        <f t="shared" si="390"/>
        <v>-9.7572038631735045E-10</v>
      </c>
      <c r="T1022" s="29">
        <f t="shared" si="391"/>
        <v>-9.7572038631735045E-10</v>
      </c>
      <c r="V1022" s="35"/>
      <c r="W1022" s="35"/>
      <c r="X1022" s="35"/>
      <c r="AD1022" s="35"/>
      <c r="AE1022" s="35"/>
      <c r="AF1022" s="35"/>
      <c r="AL1022" s="35"/>
      <c r="AM1022" s="35"/>
      <c r="AN1022" s="35"/>
      <c r="AT1022" s="35"/>
      <c r="AU1022" s="35"/>
      <c r="AV1022" s="35"/>
      <c r="BB1022" s="35"/>
      <c r="BC1022" s="35"/>
      <c r="BD1022" s="35"/>
      <c r="BJ1022" s="35"/>
      <c r="BK1022" s="35"/>
      <c r="BL1022" s="35"/>
      <c r="BR1022" s="35"/>
      <c r="BS1022" s="35"/>
      <c r="BT1022" s="35"/>
      <c r="BZ1022" s="35"/>
      <c r="CA1022" s="35"/>
      <c r="CB1022" s="35"/>
      <c r="CH1022" s="35"/>
      <c r="CI1022" s="35"/>
      <c r="CJ1022" s="35"/>
      <c r="CP1022" s="35"/>
      <c r="CQ1022" s="35"/>
      <c r="CR1022" s="35"/>
      <c r="CX1022" s="35"/>
      <c r="CY1022" s="35"/>
      <c r="CZ1022" s="35"/>
      <c r="DF1022" s="35">
        <v>1.083E-8</v>
      </c>
      <c r="DG1022" s="35">
        <v>5.0486224972800002</v>
      </c>
      <c r="DH1022" s="35">
        <v>629.8629780064</v>
      </c>
      <c r="DI1022" s="29">
        <f t="shared" si="392"/>
        <v>-9.8478330687102518E-9</v>
      </c>
      <c r="DJ1022" s="29">
        <f t="shared" si="393"/>
        <v>-9.8474027469463641E-9</v>
      </c>
      <c r="DK1022" s="29">
        <f t="shared" si="394"/>
        <v>-9.8474027484407999E-9</v>
      </c>
      <c r="DL1022" s="29">
        <f t="shared" si="395"/>
        <v>-9.8474027484407999E-9</v>
      </c>
      <c r="DN1022" s="35"/>
      <c r="DO1022" s="35"/>
      <c r="DP1022" s="35"/>
      <c r="DV1022" s="35"/>
      <c r="DW1022" s="35"/>
      <c r="DX1022" s="35"/>
      <c r="ED1022" s="35"/>
      <c r="EE1022" s="35"/>
      <c r="EF1022" s="35"/>
      <c r="EL1022" s="35"/>
      <c r="EM1022" s="35"/>
      <c r="EN1022" s="35"/>
      <c r="ET1022" s="35"/>
      <c r="EU1022" s="35"/>
      <c r="EV1022" s="35"/>
    </row>
    <row r="1023" spans="14:152" s="29" customFormat="1" ht="13.5" x14ac:dyDescent="0.3">
      <c r="N1023" s="35">
        <v>1.68E-9</v>
      </c>
      <c r="O1023" s="35">
        <v>0.37055108739999998</v>
      </c>
      <c r="P1023" s="35">
        <v>10007.099997773799</v>
      </c>
      <c r="Q1023" s="29">
        <f t="shared" si="388"/>
        <v>1.506860052085096E-9</v>
      </c>
      <c r="R1023" s="29">
        <f t="shared" si="389"/>
        <v>1.5057315232352447E-9</v>
      </c>
      <c r="S1023" s="29">
        <f t="shared" si="390"/>
        <v>1.5057315271600395E-9</v>
      </c>
      <c r="T1023" s="29">
        <f t="shared" si="391"/>
        <v>1.5057315271600395E-9</v>
      </c>
      <c r="V1023" s="35"/>
      <c r="W1023" s="35"/>
      <c r="X1023" s="35"/>
      <c r="AD1023" s="35"/>
      <c r="AE1023" s="35"/>
      <c r="AF1023" s="35"/>
      <c r="AL1023" s="35"/>
      <c r="AM1023" s="35"/>
      <c r="AN1023" s="35"/>
      <c r="AT1023" s="35"/>
      <c r="AU1023" s="35"/>
      <c r="AV1023" s="35"/>
      <c r="BB1023" s="35"/>
      <c r="BC1023" s="35"/>
      <c r="BD1023" s="35"/>
      <c r="BJ1023" s="35"/>
      <c r="BK1023" s="35"/>
      <c r="BL1023" s="35"/>
      <c r="BR1023" s="35"/>
      <c r="BS1023" s="35"/>
      <c r="BT1023" s="35"/>
      <c r="BZ1023" s="35"/>
      <c r="CA1023" s="35"/>
      <c r="CB1023" s="35"/>
      <c r="CH1023" s="35"/>
      <c r="CI1023" s="35"/>
      <c r="CJ1023" s="35"/>
      <c r="CP1023" s="35"/>
      <c r="CQ1023" s="35"/>
      <c r="CR1023" s="35"/>
      <c r="CX1023" s="35"/>
      <c r="CY1023" s="35"/>
      <c r="CZ1023" s="35"/>
      <c r="DF1023" s="35">
        <v>1.061E-8</v>
      </c>
      <c r="DG1023" s="35">
        <v>3.3860445477700001</v>
      </c>
      <c r="DH1023" s="35">
        <v>27.0873353739</v>
      </c>
      <c r="DI1023" s="29">
        <f t="shared" si="392"/>
        <v>-8.2206017332362577E-9</v>
      </c>
      <c r="DJ1023" s="29">
        <f t="shared" si="393"/>
        <v>-8.2206292754169786E-9</v>
      </c>
      <c r="DK1023" s="29">
        <f t="shared" si="394"/>
        <v>-8.2206292753213383E-9</v>
      </c>
      <c r="DL1023" s="29">
        <f t="shared" si="395"/>
        <v>-8.2206292753213383E-9</v>
      </c>
      <c r="DN1023" s="35"/>
      <c r="DO1023" s="35"/>
      <c r="DP1023" s="35"/>
      <c r="DV1023" s="35"/>
      <c r="DW1023" s="35"/>
      <c r="DX1023" s="35"/>
      <c r="ED1023" s="35"/>
      <c r="EE1023" s="35"/>
      <c r="EF1023" s="35"/>
      <c r="EL1023" s="35"/>
      <c r="EM1023" s="35"/>
      <c r="EN1023" s="35"/>
      <c r="ET1023" s="35"/>
      <c r="EU1023" s="35"/>
      <c r="EV1023" s="35"/>
    </row>
    <row r="1024" spans="14:152" s="29" customFormat="1" ht="13.5" x14ac:dyDescent="0.3">
      <c r="N1024" s="35">
        <v>1.74E-9</v>
      </c>
      <c r="O1024" s="35">
        <v>4.61279044571</v>
      </c>
      <c r="P1024" s="35">
        <v>223.33340374560001</v>
      </c>
      <c r="Q1024" s="29">
        <f t="shared" si="388"/>
        <v>-6.5535373001815722E-10</v>
      </c>
      <c r="R1024" s="29">
        <f t="shared" si="389"/>
        <v>-6.5529916147924159E-10</v>
      </c>
      <c r="S1024" s="29">
        <f t="shared" si="390"/>
        <v>-6.552991616687312E-10</v>
      </c>
      <c r="T1024" s="29">
        <f t="shared" si="391"/>
        <v>-6.552991616687312E-10</v>
      </c>
      <c r="V1024" s="35"/>
      <c r="W1024" s="35"/>
      <c r="X1024" s="35"/>
      <c r="AD1024" s="35"/>
      <c r="AE1024" s="35"/>
      <c r="AF1024" s="35"/>
      <c r="AL1024" s="35"/>
      <c r="AM1024" s="35"/>
      <c r="AN1024" s="35"/>
      <c r="AT1024" s="35"/>
      <c r="AU1024" s="35"/>
      <c r="AV1024" s="35"/>
      <c r="BB1024" s="35"/>
      <c r="BC1024" s="35"/>
      <c r="BD1024" s="35"/>
      <c r="BJ1024" s="35"/>
      <c r="BK1024" s="35"/>
      <c r="BL1024" s="35"/>
      <c r="BR1024" s="35"/>
      <c r="BS1024" s="35"/>
      <c r="BT1024" s="35"/>
      <c r="BZ1024" s="35"/>
      <c r="CA1024" s="35"/>
      <c r="CB1024" s="35"/>
      <c r="CH1024" s="35"/>
      <c r="CI1024" s="35"/>
      <c r="CJ1024" s="35"/>
      <c r="CP1024" s="35"/>
      <c r="CQ1024" s="35"/>
      <c r="CR1024" s="35"/>
      <c r="CX1024" s="35"/>
      <c r="CY1024" s="35"/>
      <c r="CZ1024" s="35"/>
      <c r="DF1024" s="35">
        <v>1.4149999999999999E-8</v>
      </c>
      <c r="DG1024" s="35">
        <v>4.8579624800700003</v>
      </c>
      <c r="DH1024" s="35">
        <v>2332.0629558164001</v>
      </c>
      <c r="DI1024" s="29">
        <f t="shared" si="392"/>
        <v>4.4992299982771838E-9</v>
      </c>
      <c r="DJ1024" s="29">
        <f t="shared" si="393"/>
        <v>4.4944872049492526E-9</v>
      </c>
      <c r="DK1024" s="29">
        <f t="shared" si="394"/>
        <v>4.4944872214193541E-9</v>
      </c>
      <c r="DL1024" s="29">
        <f t="shared" si="395"/>
        <v>4.4944872214193541E-9</v>
      </c>
      <c r="DN1024" s="35"/>
      <c r="DO1024" s="35"/>
      <c r="DP1024" s="35"/>
      <c r="DV1024" s="35"/>
      <c r="DW1024" s="35"/>
      <c r="DX1024" s="35"/>
      <c r="ED1024" s="35"/>
      <c r="EE1024" s="35"/>
      <c r="EF1024" s="35"/>
      <c r="EL1024" s="35"/>
      <c r="EM1024" s="35"/>
      <c r="EN1024" s="35"/>
      <c r="ET1024" s="35"/>
      <c r="EU1024" s="35"/>
      <c r="EV1024" s="35"/>
    </row>
    <row r="1025" spans="14:152" s="29" customFormat="1" ht="13.5" x14ac:dyDescent="0.3">
      <c r="N1025" s="35">
        <v>1.5799999999999999E-9</v>
      </c>
      <c r="O1025" s="35">
        <v>4.23116519562</v>
      </c>
      <c r="P1025" s="35">
        <v>821.703812363</v>
      </c>
      <c r="Q1025" s="29">
        <f t="shared" ref="Q1025:Q1088" si="396">N1025*COS(O1025+P1025*$C$31)</f>
        <v>4.6455600497805013E-10</v>
      </c>
      <c r="R1025" s="29">
        <f t="shared" ref="R1025:R1088" si="397">N1025*COS(O1025+P1025*$C$52)</f>
        <v>4.6436789849144536E-10</v>
      </c>
      <c r="S1025" s="29">
        <f t="shared" ref="S1025:S1088" si="398">N1025*COS(O1025+P1025*$C$73)</f>
        <v>4.6436789914465324E-10</v>
      </c>
      <c r="T1025" s="29">
        <f t="shared" ref="T1025:T1088" si="399">N1025*COS(O1025+P1025*$C$94)</f>
        <v>4.6436789914465324E-10</v>
      </c>
      <c r="V1025" s="35"/>
      <c r="W1025" s="35"/>
      <c r="X1025" s="35"/>
      <c r="AD1025" s="35"/>
      <c r="AE1025" s="35"/>
      <c r="AF1025" s="35"/>
      <c r="AL1025" s="35"/>
      <c r="AM1025" s="35"/>
      <c r="AN1025" s="35"/>
      <c r="AT1025" s="35"/>
      <c r="AU1025" s="35"/>
      <c r="AV1025" s="35"/>
      <c r="BB1025" s="35"/>
      <c r="BC1025" s="35"/>
      <c r="BD1025" s="35"/>
      <c r="BJ1025" s="35"/>
      <c r="BK1025" s="35"/>
      <c r="BL1025" s="35"/>
      <c r="BR1025" s="35"/>
      <c r="BS1025" s="35"/>
      <c r="BT1025" s="35"/>
      <c r="BZ1025" s="35"/>
      <c r="CA1025" s="35"/>
      <c r="CB1025" s="35"/>
      <c r="CH1025" s="35"/>
      <c r="CI1025" s="35"/>
      <c r="CJ1025" s="35"/>
      <c r="CP1025" s="35"/>
      <c r="CQ1025" s="35"/>
      <c r="CR1025" s="35"/>
      <c r="CX1025" s="35"/>
      <c r="CY1025" s="35"/>
      <c r="CZ1025" s="35"/>
      <c r="DF1025" s="35">
        <v>1.082E-8</v>
      </c>
      <c r="DG1025" s="35">
        <v>4.0768650320499997</v>
      </c>
      <c r="DH1025" s="35">
        <v>1245.1729991279999</v>
      </c>
      <c r="DI1025" s="29">
        <f t="shared" ref="DI1025:DI1088" si="400">DF1025*COS(DG1025+DH1025*$C$31)</f>
        <v>7.2869192415205344E-9</v>
      </c>
      <c r="DJ1025" s="29">
        <f t="shared" ref="DJ1025:DJ1088" si="401">DF1025*COS(DG1025+DH1025*$C$52)</f>
        <v>7.2854094295780375E-9</v>
      </c>
      <c r="DK1025" s="29">
        <f t="shared" ref="DK1025:DK1088" si="402">DF1025*COS(DG1025+DH1025*$C$73)</f>
        <v>7.2854094348212492E-9</v>
      </c>
      <c r="DL1025" s="29">
        <f t="shared" ref="DL1025:DL1088" si="403">DF1025*COS(DG1025+DH1025*$C$94)</f>
        <v>7.2854094348212492E-9</v>
      </c>
      <c r="DN1025" s="35"/>
      <c r="DO1025" s="35"/>
      <c r="DP1025" s="35"/>
      <c r="DV1025" s="35"/>
      <c r="DW1025" s="35"/>
      <c r="DX1025" s="35"/>
      <c r="ED1025" s="35"/>
      <c r="EE1025" s="35"/>
      <c r="EF1025" s="35"/>
      <c r="EL1025" s="35"/>
      <c r="EM1025" s="35"/>
      <c r="EN1025" s="35"/>
      <c r="ET1025" s="35"/>
      <c r="EU1025" s="35"/>
      <c r="EV1025" s="35"/>
    </row>
    <row r="1026" spans="14:152" s="29" customFormat="1" ht="13.5" x14ac:dyDescent="0.3">
      <c r="N1026" s="35">
        <v>2.1200000000000001E-9</v>
      </c>
      <c r="O1026" s="35">
        <v>5.9840605802300004</v>
      </c>
      <c r="P1026" s="35">
        <v>432.7485300303</v>
      </c>
      <c r="Q1026" s="29">
        <f t="shared" si="396"/>
        <v>1.9123042682556877E-9</v>
      </c>
      <c r="R1026" s="29">
        <f t="shared" si="397"/>
        <v>1.9123642961388168E-9</v>
      </c>
      <c r="S1026" s="29">
        <f t="shared" si="398"/>
        <v>1.9123642959303863E-9</v>
      </c>
      <c r="T1026" s="29">
        <f t="shared" si="399"/>
        <v>1.9123642959303863E-9</v>
      </c>
      <c r="V1026" s="35"/>
      <c r="W1026" s="35"/>
      <c r="X1026" s="35"/>
      <c r="AD1026" s="35"/>
      <c r="AE1026" s="35"/>
      <c r="AF1026" s="35"/>
      <c r="AL1026" s="35"/>
      <c r="AM1026" s="35"/>
      <c r="AN1026" s="35"/>
      <c r="AT1026" s="35"/>
      <c r="AU1026" s="35"/>
      <c r="AV1026" s="35"/>
      <c r="BB1026" s="35"/>
      <c r="BC1026" s="35"/>
      <c r="BD1026" s="35"/>
      <c r="BJ1026" s="35"/>
      <c r="BK1026" s="35"/>
      <c r="BL1026" s="35"/>
      <c r="BR1026" s="35"/>
      <c r="BS1026" s="35"/>
      <c r="BT1026" s="35"/>
      <c r="BZ1026" s="35"/>
      <c r="CA1026" s="35"/>
      <c r="CB1026" s="35"/>
      <c r="CH1026" s="35"/>
      <c r="CI1026" s="35"/>
      <c r="CJ1026" s="35"/>
      <c r="CP1026" s="35"/>
      <c r="CQ1026" s="35"/>
      <c r="CR1026" s="35"/>
      <c r="CX1026" s="35"/>
      <c r="CY1026" s="35"/>
      <c r="CZ1026" s="35"/>
      <c r="DF1026" s="35">
        <v>1.112E-8</v>
      </c>
      <c r="DG1026" s="35">
        <v>6.0761732950600003</v>
      </c>
      <c r="DH1026" s="35">
        <v>870.46185713939997</v>
      </c>
      <c r="DI1026" s="29">
        <f t="shared" si="400"/>
        <v>2.2770403968907045E-9</v>
      </c>
      <c r="DJ1026" s="29">
        <f t="shared" si="401"/>
        <v>2.2784765599914612E-9</v>
      </c>
      <c r="DK1026" s="29">
        <f t="shared" si="402"/>
        <v>2.2784765550045295E-9</v>
      </c>
      <c r="DL1026" s="29">
        <f t="shared" si="403"/>
        <v>2.2784765550045295E-9</v>
      </c>
      <c r="DN1026" s="35"/>
      <c r="DO1026" s="35"/>
      <c r="DP1026" s="35"/>
      <c r="DV1026" s="35"/>
      <c r="DW1026" s="35"/>
      <c r="DX1026" s="35"/>
      <c r="ED1026" s="35"/>
      <c r="EE1026" s="35"/>
      <c r="EF1026" s="35"/>
      <c r="EL1026" s="35"/>
      <c r="EM1026" s="35"/>
      <c r="EN1026" s="35"/>
      <c r="ET1026" s="35"/>
      <c r="EU1026" s="35"/>
      <c r="EV1026" s="35"/>
    </row>
    <row r="1027" spans="14:152" s="29" customFormat="1" ht="13.5" x14ac:dyDescent="0.3">
      <c r="N1027" s="35">
        <v>1.6000000000000001E-9</v>
      </c>
      <c r="O1027" s="35">
        <v>4.0809301821200004</v>
      </c>
      <c r="P1027" s="35">
        <v>632.73555520340005</v>
      </c>
      <c r="Q1027" s="29">
        <f t="shared" si="396"/>
        <v>-3.5008535328041891E-10</v>
      </c>
      <c r="R1027" s="29">
        <f t="shared" si="397"/>
        <v>-3.4993560885698282E-10</v>
      </c>
      <c r="S1027" s="29">
        <f t="shared" si="398"/>
        <v>-3.4993560937697151E-10</v>
      </c>
      <c r="T1027" s="29">
        <f t="shared" si="399"/>
        <v>-3.4993560937697151E-10</v>
      </c>
      <c r="V1027" s="35"/>
      <c r="W1027" s="35"/>
      <c r="X1027" s="35"/>
      <c r="AD1027" s="35"/>
      <c r="AE1027" s="35"/>
      <c r="AF1027" s="35"/>
      <c r="AL1027" s="35"/>
      <c r="AM1027" s="35"/>
      <c r="AN1027" s="35"/>
      <c r="AT1027" s="35"/>
      <c r="AU1027" s="35"/>
      <c r="AV1027" s="35"/>
      <c r="BB1027" s="35"/>
      <c r="BC1027" s="35"/>
      <c r="BD1027" s="35"/>
      <c r="BJ1027" s="35"/>
      <c r="BK1027" s="35"/>
      <c r="BL1027" s="35"/>
      <c r="BR1027" s="35"/>
      <c r="BS1027" s="35"/>
      <c r="BT1027" s="35"/>
      <c r="BZ1027" s="35"/>
      <c r="CA1027" s="35"/>
      <c r="CB1027" s="35"/>
      <c r="CH1027" s="35"/>
      <c r="CI1027" s="35"/>
      <c r="CJ1027" s="35"/>
      <c r="CP1027" s="35"/>
      <c r="CQ1027" s="35"/>
      <c r="CR1027" s="35"/>
      <c r="CX1027" s="35"/>
      <c r="CY1027" s="35"/>
      <c r="CZ1027" s="35"/>
      <c r="DF1027" s="35">
        <v>1.0719999999999999E-8</v>
      </c>
      <c r="DG1027" s="35">
        <v>0.73647405513999997</v>
      </c>
      <c r="DH1027" s="35">
        <v>1482.7987273275</v>
      </c>
      <c r="DI1027" s="29">
        <f t="shared" si="400"/>
        <v>1.01998014862529E-8</v>
      </c>
      <c r="DJ1027" s="29">
        <f t="shared" si="401"/>
        <v>1.0199059743726278E-8</v>
      </c>
      <c r="DK1027" s="29">
        <f t="shared" si="402"/>
        <v>1.0199059746302846E-8</v>
      </c>
      <c r="DL1027" s="29">
        <f t="shared" si="403"/>
        <v>1.0199059746302846E-8</v>
      </c>
      <c r="DN1027" s="35"/>
      <c r="DO1027" s="35"/>
      <c r="DP1027" s="35"/>
      <c r="DV1027" s="35"/>
      <c r="DW1027" s="35"/>
      <c r="DX1027" s="35"/>
      <c r="ED1027" s="35"/>
      <c r="EE1027" s="35"/>
      <c r="EF1027" s="35"/>
      <c r="EL1027" s="35"/>
      <c r="EM1027" s="35"/>
      <c r="EN1027" s="35"/>
      <c r="ET1027" s="35"/>
      <c r="EU1027" s="35"/>
      <c r="EV1027" s="35"/>
    </row>
    <row r="1028" spans="14:152" s="29" customFormat="1" ht="13.5" x14ac:dyDescent="0.3">
      <c r="N1028" s="35">
        <v>1.79E-9</v>
      </c>
      <c r="O1028" s="35">
        <v>5.7437630184200001</v>
      </c>
      <c r="P1028" s="35">
        <v>924.04582705619998</v>
      </c>
      <c r="Q1028" s="29">
        <f t="shared" si="396"/>
        <v>-5.8285815351188744E-10</v>
      </c>
      <c r="R1028" s="29">
        <f t="shared" si="397"/>
        <v>-5.8262108395653293E-10</v>
      </c>
      <c r="S1028" s="29">
        <f t="shared" si="398"/>
        <v>-5.8262108477976417E-10</v>
      </c>
      <c r="T1028" s="29">
        <f t="shared" si="399"/>
        <v>-5.8262108477976417E-10</v>
      </c>
      <c r="V1028" s="35"/>
      <c r="W1028" s="35"/>
      <c r="X1028" s="35"/>
      <c r="AD1028" s="35"/>
      <c r="AE1028" s="35"/>
      <c r="AF1028" s="35"/>
      <c r="AL1028" s="35"/>
      <c r="AM1028" s="35"/>
      <c r="AN1028" s="35"/>
      <c r="AT1028" s="35"/>
      <c r="AU1028" s="35"/>
      <c r="AV1028" s="35"/>
      <c r="BB1028" s="35"/>
      <c r="BC1028" s="35"/>
      <c r="BD1028" s="35"/>
      <c r="BJ1028" s="35"/>
      <c r="BK1028" s="35"/>
      <c r="BL1028" s="35"/>
      <c r="BR1028" s="35"/>
      <c r="BS1028" s="35"/>
      <c r="BT1028" s="35"/>
      <c r="BZ1028" s="35"/>
      <c r="CA1028" s="35"/>
      <c r="CB1028" s="35"/>
      <c r="CH1028" s="35"/>
      <c r="CI1028" s="35"/>
      <c r="CJ1028" s="35"/>
      <c r="CP1028" s="35"/>
      <c r="CQ1028" s="35"/>
      <c r="CR1028" s="35"/>
      <c r="CX1028" s="35"/>
      <c r="CY1028" s="35"/>
      <c r="CZ1028" s="35"/>
      <c r="DF1028" s="35">
        <v>1.322E-8</v>
      </c>
      <c r="DG1028" s="35">
        <v>2.81015928946</v>
      </c>
      <c r="DH1028" s="35">
        <v>223.33340374560001</v>
      </c>
      <c r="DI1028" s="29">
        <f t="shared" si="400"/>
        <v>1.306287333366748E-8</v>
      </c>
      <c r="DJ1028" s="29">
        <f t="shared" si="401"/>
        <v>1.306294212354835E-8</v>
      </c>
      <c r="DK1028" s="29">
        <f t="shared" si="402"/>
        <v>1.3062942123309509E-8</v>
      </c>
      <c r="DL1028" s="29">
        <f t="shared" si="403"/>
        <v>1.3062942123309509E-8</v>
      </c>
      <c r="DN1028" s="35"/>
      <c r="DO1028" s="35"/>
      <c r="DP1028" s="35"/>
      <c r="DV1028" s="35"/>
      <c r="DW1028" s="35"/>
      <c r="DX1028" s="35"/>
      <c r="ED1028" s="35"/>
      <c r="EE1028" s="35"/>
      <c r="EF1028" s="35"/>
      <c r="EL1028" s="35"/>
      <c r="EM1028" s="35"/>
      <c r="EN1028" s="35"/>
      <c r="ET1028" s="35"/>
      <c r="EU1028" s="35"/>
      <c r="EV1028" s="35"/>
    </row>
    <row r="1029" spans="14:152" s="29" customFormat="1" ht="13.5" x14ac:dyDescent="0.3">
      <c r="N1029" s="35">
        <v>1.85E-9</v>
      </c>
      <c r="O1029" s="35">
        <v>3.0171570931499998</v>
      </c>
      <c r="P1029" s="35">
        <v>55.871591777200003</v>
      </c>
      <c r="Q1029" s="29">
        <f t="shared" si="396"/>
        <v>-1.3112483223180121E-9</v>
      </c>
      <c r="R1029" s="29">
        <f t="shared" si="397"/>
        <v>-1.3112593750485113E-9</v>
      </c>
      <c r="S1029" s="29">
        <f t="shared" si="398"/>
        <v>-1.3112593750101312E-9</v>
      </c>
      <c r="T1029" s="29">
        <f t="shared" si="399"/>
        <v>-1.3112593750101312E-9</v>
      </c>
      <c r="V1029" s="35"/>
      <c r="W1029" s="35"/>
      <c r="X1029" s="35"/>
      <c r="AD1029" s="35"/>
      <c r="AE1029" s="35"/>
      <c r="AF1029" s="35"/>
      <c r="AL1029" s="35"/>
      <c r="AM1029" s="35"/>
      <c r="AN1029" s="35"/>
      <c r="AT1029" s="35"/>
      <c r="AU1029" s="35"/>
      <c r="AV1029" s="35"/>
      <c r="BB1029" s="35"/>
      <c r="BC1029" s="35"/>
      <c r="BD1029" s="35"/>
      <c r="BJ1029" s="35"/>
      <c r="BK1029" s="35"/>
      <c r="BL1029" s="35"/>
      <c r="BR1029" s="35"/>
      <c r="BS1029" s="35"/>
      <c r="BT1029" s="35"/>
      <c r="BZ1029" s="35"/>
      <c r="CA1029" s="35"/>
      <c r="CB1029" s="35"/>
      <c r="CH1029" s="35"/>
      <c r="CI1029" s="35"/>
      <c r="CJ1029" s="35"/>
      <c r="CP1029" s="35"/>
      <c r="CQ1029" s="35"/>
      <c r="CR1029" s="35"/>
      <c r="CX1029" s="35"/>
      <c r="CY1029" s="35"/>
      <c r="CZ1029" s="35"/>
      <c r="DF1029" s="35">
        <v>1.398E-8</v>
      </c>
      <c r="DG1029" s="35">
        <v>1.55232715558</v>
      </c>
      <c r="DH1029" s="35">
        <v>25771.5112719176</v>
      </c>
      <c r="DI1029" s="29">
        <f t="shared" si="400"/>
        <v>9.3009165046321815E-9</v>
      </c>
      <c r="DJ1029" s="29">
        <f t="shared" si="401"/>
        <v>9.2600722217009425E-9</v>
      </c>
      <c r="DK1029" s="29">
        <f t="shared" si="402"/>
        <v>9.2600723637769551E-9</v>
      </c>
      <c r="DL1029" s="29">
        <f t="shared" si="403"/>
        <v>9.2600723637769551E-9</v>
      </c>
      <c r="DN1029" s="35"/>
      <c r="DO1029" s="35"/>
      <c r="DP1029" s="35"/>
      <c r="DV1029" s="35"/>
      <c r="DW1029" s="35"/>
      <c r="DX1029" s="35"/>
      <c r="ED1029" s="35"/>
      <c r="EE1029" s="35"/>
      <c r="EF1029" s="35"/>
      <c r="EL1029" s="35"/>
      <c r="EM1029" s="35"/>
      <c r="EN1029" s="35"/>
      <c r="ET1029" s="35"/>
      <c r="EU1029" s="35"/>
      <c r="EV1029" s="35"/>
    </row>
    <row r="1030" spans="14:152" s="29" customFormat="1" ht="13.5" x14ac:dyDescent="0.3">
      <c r="N1030" s="35">
        <v>1.85E-9</v>
      </c>
      <c r="O1030" s="35">
        <v>0.75718598244000002</v>
      </c>
      <c r="P1030" s="35">
        <v>1286.9081196288</v>
      </c>
      <c r="Q1030" s="29">
        <f t="shared" si="396"/>
        <v>-1.7488941260945209E-9</v>
      </c>
      <c r="R1030" s="29">
        <f t="shared" si="397"/>
        <v>-1.7487764197629968E-9</v>
      </c>
      <c r="S1030" s="29">
        <f t="shared" si="398"/>
        <v>-1.7487764201718437E-9</v>
      </c>
      <c r="T1030" s="29">
        <f t="shared" si="399"/>
        <v>-1.7487764201718437E-9</v>
      </c>
      <c r="V1030" s="35"/>
      <c r="W1030" s="35"/>
      <c r="X1030" s="35"/>
      <c r="AD1030" s="35"/>
      <c r="AE1030" s="35"/>
      <c r="AF1030" s="35"/>
      <c r="AL1030" s="35"/>
      <c r="AM1030" s="35"/>
      <c r="AN1030" s="35"/>
      <c r="AT1030" s="35"/>
      <c r="AU1030" s="35"/>
      <c r="AV1030" s="35"/>
      <c r="BB1030" s="35"/>
      <c r="BC1030" s="35"/>
      <c r="BD1030" s="35"/>
      <c r="BJ1030" s="35"/>
      <c r="BK1030" s="35"/>
      <c r="BL1030" s="35"/>
      <c r="BR1030" s="35"/>
      <c r="BS1030" s="35"/>
      <c r="BT1030" s="35"/>
      <c r="BZ1030" s="35"/>
      <c r="CA1030" s="35"/>
      <c r="CB1030" s="35"/>
      <c r="CH1030" s="35"/>
      <c r="CI1030" s="35"/>
      <c r="CJ1030" s="35"/>
      <c r="CP1030" s="35"/>
      <c r="CQ1030" s="35"/>
      <c r="CR1030" s="35"/>
      <c r="CX1030" s="35"/>
      <c r="CY1030" s="35"/>
      <c r="CZ1030" s="35"/>
      <c r="DF1030" s="35">
        <v>1.0649999999999999E-8</v>
      </c>
      <c r="DG1030" s="35">
        <v>3.9888405001499998</v>
      </c>
      <c r="DH1030" s="35">
        <v>683.18631549229997</v>
      </c>
      <c r="DI1030" s="29">
        <f t="shared" si="400"/>
        <v>-8.6499350382269762E-9</v>
      </c>
      <c r="DJ1030" s="29">
        <f t="shared" si="401"/>
        <v>-8.6492915698625865E-9</v>
      </c>
      <c r="DK1030" s="29">
        <f t="shared" si="402"/>
        <v>-8.6492915720971636E-9</v>
      </c>
      <c r="DL1030" s="29">
        <f t="shared" si="403"/>
        <v>-8.6492915720971636E-9</v>
      </c>
      <c r="DN1030" s="35"/>
      <c r="DO1030" s="35"/>
      <c r="DP1030" s="35"/>
      <c r="DV1030" s="35"/>
      <c r="DW1030" s="35"/>
      <c r="DX1030" s="35"/>
      <c r="ED1030" s="35"/>
      <c r="EE1030" s="35"/>
      <c r="EF1030" s="35"/>
      <c r="EL1030" s="35"/>
      <c r="EM1030" s="35"/>
      <c r="EN1030" s="35"/>
      <c r="ET1030" s="35"/>
      <c r="EU1030" s="35"/>
      <c r="EV1030" s="35"/>
    </row>
    <row r="1031" spans="14:152" s="29" customFormat="1" ht="13.5" x14ac:dyDescent="0.3">
      <c r="N1031" s="35">
        <v>1.6999999999999999E-9</v>
      </c>
      <c r="O1031" s="35">
        <v>3.4690310652599998</v>
      </c>
      <c r="P1031" s="35">
        <v>1304.9243545416</v>
      </c>
      <c r="Q1031" s="29">
        <f t="shared" si="396"/>
        <v>1.5162313162067083E-9</v>
      </c>
      <c r="R1031" s="29">
        <f t="shared" si="397"/>
        <v>1.5160792137635967E-9</v>
      </c>
      <c r="S1031" s="29">
        <f t="shared" si="398"/>
        <v>1.5160792142918698E-9</v>
      </c>
      <c r="T1031" s="29">
        <f t="shared" si="399"/>
        <v>1.5160792142918698E-9</v>
      </c>
      <c r="V1031" s="35"/>
      <c r="W1031" s="35"/>
      <c r="X1031" s="35"/>
      <c r="AD1031" s="35"/>
      <c r="AE1031" s="35"/>
      <c r="AF1031" s="35"/>
      <c r="AL1031" s="35"/>
      <c r="AM1031" s="35"/>
      <c r="AN1031" s="35"/>
      <c r="AT1031" s="35"/>
      <c r="AU1031" s="35"/>
      <c r="AV1031" s="35"/>
      <c r="BB1031" s="35"/>
      <c r="BC1031" s="35"/>
      <c r="BD1031" s="35"/>
      <c r="BJ1031" s="35"/>
      <c r="BK1031" s="35"/>
      <c r="BL1031" s="35"/>
      <c r="BR1031" s="35"/>
      <c r="BS1031" s="35"/>
      <c r="BT1031" s="35"/>
      <c r="BZ1031" s="35"/>
      <c r="CA1031" s="35"/>
      <c r="CB1031" s="35"/>
      <c r="CH1031" s="35"/>
      <c r="CI1031" s="35"/>
      <c r="CJ1031" s="35"/>
      <c r="CP1031" s="35"/>
      <c r="CQ1031" s="35"/>
      <c r="CR1031" s="35"/>
      <c r="CX1031" s="35"/>
      <c r="CY1031" s="35"/>
      <c r="CZ1031" s="35"/>
      <c r="DF1031" s="35">
        <v>1.008E-8</v>
      </c>
      <c r="DG1031" s="35">
        <v>5.19594380826</v>
      </c>
      <c r="DH1031" s="35">
        <v>316.13123722569998</v>
      </c>
      <c r="DI1031" s="29">
        <f t="shared" si="400"/>
        <v>-6.220431960274508E-9</v>
      </c>
      <c r="DJ1031" s="29">
        <f t="shared" si="401"/>
        <v>-6.2208120489389527E-9</v>
      </c>
      <c r="DK1031" s="29">
        <f t="shared" si="402"/>
        <v>-6.220812047619143E-9</v>
      </c>
      <c r="DL1031" s="29">
        <f t="shared" si="403"/>
        <v>-6.220812047619143E-9</v>
      </c>
      <c r="DN1031" s="35"/>
      <c r="DO1031" s="35"/>
      <c r="DP1031" s="35"/>
      <c r="DV1031" s="35"/>
      <c r="DW1031" s="35"/>
      <c r="DX1031" s="35"/>
      <c r="ED1031" s="35"/>
      <c r="EE1031" s="35"/>
      <c r="EF1031" s="35"/>
      <c r="EL1031" s="35"/>
      <c r="EM1031" s="35"/>
      <c r="EN1031" s="35"/>
      <c r="ET1031" s="35"/>
      <c r="EU1031" s="35"/>
      <c r="EV1031" s="35"/>
    </row>
    <row r="1032" spans="14:152" s="29" customFormat="1" ht="13.5" x14ac:dyDescent="0.3">
      <c r="N1032" s="35">
        <v>1.67E-9</v>
      </c>
      <c r="O1032" s="35">
        <v>3.19767851189</v>
      </c>
      <c r="P1032" s="35">
        <v>635.23141986799999</v>
      </c>
      <c r="Q1032" s="29">
        <f t="shared" si="396"/>
        <v>9.7321635915614218E-10</v>
      </c>
      <c r="R1032" s="29">
        <f t="shared" si="397"/>
        <v>9.7334703312004706E-10</v>
      </c>
      <c r="S1032" s="29">
        <f t="shared" si="398"/>
        <v>9.7334703266630044E-10</v>
      </c>
      <c r="T1032" s="29">
        <f t="shared" si="399"/>
        <v>9.7334703266630044E-10</v>
      </c>
      <c r="V1032" s="35"/>
      <c r="W1032" s="35"/>
      <c r="X1032" s="35"/>
      <c r="AD1032" s="35"/>
      <c r="AE1032" s="35"/>
      <c r="AF1032" s="35"/>
      <c r="AL1032" s="35"/>
      <c r="AM1032" s="35"/>
      <c r="AN1032" s="35"/>
      <c r="AT1032" s="35"/>
      <c r="AU1032" s="35"/>
      <c r="AV1032" s="35"/>
      <c r="BB1032" s="35"/>
      <c r="BC1032" s="35"/>
      <c r="BD1032" s="35"/>
      <c r="BJ1032" s="35"/>
      <c r="BK1032" s="35"/>
      <c r="BL1032" s="35"/>
      <c r="BR1032" s="35"/>
      <c r="BS1032" s="35"/>
      <c r="BT1032" s="35"/>
      <c r="BZ1032" s="35"/>
      <c r="CA1032" s="35"/>
      <c r="CB1032" s="35"/>
      <c r="CH1032" s="35"/>
      <c r="CI1032" s="35"/>
      <c r="CJ1032" s="35"/>
      <c r="CP1032" s="35"/>
      <c r="CQ1032" s="35"/>
      <c r="CR1032" s="35"/>
      <c r="CX1032" s="35"/>
      <c r="CY1032" s="35"/>
      <c r="CZ1032" s="35"/>
      <c r="DF1032" s="35">
        <v>1.1970000000000001E-8</v>
      </c>
      <c r="DG1032" s="35">
        <v>0.79148395838999996</v>
      </c>
      <c r="DH1032" s="35">
        <v>9580.5018068978006</v>
      </c>
      <c r="DI1032" s="29">
        <f t="shared" si="400"/>
        <v>9.2876374147754909E-9</v>
      </c>
      <c r="DJ1032" s="29">
        <f t="shared" si="401"/>
        <v>9.2766612958853924E-9</v>
      </c>
      <c r="DK1032" s="29">
        <f t="shared" si="402"/>
        <v>9.2766613340334965E-9</v>
      </c>
      <c r="DL1032" s="29">
        <f t="shared" si="403"/>
        <v>9.2766613340334965E-9</v>
      </c>
      <c r="DN1032" s="35"/>
      <c r="DO1032" s="35"/>
      <c r="DP1032" s="35"/>
      <c r="DV1032" s="35"/>
      <c r="DW1032" s="35"/>
      <c r="DX1032" s="35"/>
      <c r="ED1032" s="35"/>
      <c r="EE1032" s="35"/>
      <c r="EF1032" s="35"/>
      <c r="EL1032" s="35"/>
      <c r="EM1032" s="35"/>
      <c r="EN1032" s="35"/>
      <c r="ET1032" s="35"/>
      <c r="EU1032" s="35"/>
      <c r="EV1032" s="35"/>
    </row>
    <row r="1033" spans="14:152" s="29" customFormat="1" ht="13.5" x14ac:dyDescent="0.3">
      <c r="N1033" s="35">
        <v>1.5300000000000001E-9</v>
      </c>
      <c r="O1033" s="35">
        <v>3.8300620821</v>
      </c>
      <c r="P1033" s="35">
        <v>318.67949151699997</v>
      </c>
      <c r="Q1033" s="29">
        <f t="shared" si="396"/>
        <v>-1.3978005249839465E-9</v>
      </c>
      <c r="R1033" s="29">
        <f t="shared" si="397"/>
        <v>-1.3977704697543133E-9</v>
      </c>
      <c r="S1033" s="29">
        <f t="shared" si="398"/>
        <v>-1.3977704698586849E-9</v>
      </c>
      <c r="T1033" s="29">
        <f t="shared" si="399"/>
        <v>-1.3977704698586849E-9</v>
      </c>
      <c r="V1033" s="35"/>
      <c r="W1033" s="35"/>
      <c r="X1033" s="35"/>
      <c r="AD1033" s="35"/>
      <c r="AE1033" s="35"/>
      <c r="AF1033" s="35"/>
      <c r="AL1033" s="35"/>
      <c r="AM1033" s="35"/>
      <c r="AN1033" s="35"/>
      <c r="AT1033" s="35"/>
      <c r="AU1033" s="35"/>
      <c r="AV1033" s="35"/>
      <c r="BB1033" s="35"/>
      <c r="BC1033" s="35"/>
      <c r="BD1033" s="35"/>
      <c r="BJ1033" s="35"/>
      <c r="BK1033" s="35"/>
      <c r="BL1033" s="35"/>
      <c r="BR1033" s="35"/>
      <c r="BS1033" s="35"/>
      <c r="BT1033" s="35"/>
      <c r="BZ1033" s="35"/>
      <c r="CA1033" s="35"/>
      <c r="CB1033" s="35"/>
      <c r="CH1033" s="35"/>
      <c r="CI1033" s="35"/>
      <c r="CJ1033" s="35"/>
      <c r="CP1033" s="35"/>
      <c r="CQ1033" s="35"/>
      <c r="CR1033" s="35"/>
      <c r="CX1033" s="35"/>
      <c r="CY1033" s="35"/>
      <c r="CZ1033" s="35"/>
      <c r="DF1033" s="35">
        <v>1.4020000000000001E-8</v>
      </c>
      <c r="DG1033" s="35">
        <v>4.8295707356299999</v>
      </c>
      <c r="DH1033" s="35">
        <v>883.79517926369999</v>
      </c>
      <c r="DI1033" s="29">
        <f t="shared" si="400"/>
        <v>1.324282669001297E-8</v>
      </c>
      <c r="DJ1033" s="29">
        <f t="shared" si="401"/>
        <v>1.3243443241095228E-8</v>
      </c>
      <c r="DK1033" s="29">
        <f t="shared" si="402"/>
        <v>1.324344323895469E-8</v>
      </c>
      <c r="DL1033" s="29">
        <f t="shared" si="403"/>
        <v>1.324344323895469E-8</v>
      </c>
      <c r="DN1033" s="35"/>
      <c r="DO1033" s="35"/>
      <c r="DP1033" s="35"/>
      <c r="DV1033" s="35"/>
      <c r="DW1033" s="35"/>
      <c r="DX1033" s="35"/>
      <c r="ED1033" s="35"/>
      <c r="EE1033" s="35"/>
      <c r="EF1033" s="35"/>
      <c r="EL1033" s="35"/>
      <c r="EM1033" s="35"/>
      <c r="EN1033" s="35"/>
      <c r="ET1033" s="35"/>
      <c r="EU1033" s="35"/>
      <c r="EV1033" s="35"/>
    </row>
    <row r="1034" spans="14:152" s="29" customFormat="1" ht="13.5" x14ac:dyDescent="0.3">
      <c r="N1034" s="35">
        <v>1.56E-9</v>
      </c>
      <c r="O1034" s="35">
        <v>1.61558494091</v>
      </c>
      <c r="P1034" s="35">
        <v>110.2545053292</v>
      </c>
      <c r="Q1034" s="29">
        <f t="shared" si="396"/>
        <v>-1.5056527553074995E-9</v>
      </c>
      <c r="R1034" s="29">
        <f t="shared" si="397"/>
        <v>-1.5056595769658394E-9</v>
      </c>
      <c r="S1034" s="29">
        <f t="shared" si="398"/>
        <v>-1.5056595769421521E-9</v>
      </c>
      <c r="T1034" s="29">
        <f t="shared" si="399"/>
        <v>-1.5056595769421521E-9</v>
      </c>
      <c r="V1034" s="35"/>
      <c r="W1034" s="35"/>
      <c r="X1034" s="35"/>
      <c r="AD1034" s="35"/>
      <c r="AE1034" s="35"/>
      <c r="AF1034" s="35"/>
      <c r="AL1034" s="35"/>
      <c r="AM1034" s="35"/>
      <c r="AN1034" s="35"/>
      <c r="AT1034" s="35"/>
      <c r="AU1034" s="35"/>
      <c r="AV1034" s="35"/>
      <c r="BB1034" s="35"/>
      <c r="BC1034" s="35"/>
      <c r="BD1034" s="35"/>
      <c r="BJ1034" s="35"/>
      <c r="BK1034" s="35"/>
      <c r="BL1034" s="35"/>
      <c r="BR1034" s="35"/>
      <c r="BS1034" s="35"/>
      <c r="BT1034" s="35"/>
      <c r="BZ1034" s="35"/>
      <c r="CA1034" s="35"/>
      <c r="CB1034" s="35"/>
      <c r="CH1034" s="35"/>
      <c r="CI1034" s="35"/>
      <c r="CJ1034" s="35"/>
      <c r="CP1034" s="35"/>
      <c r="CQ1034" s="35"/>
      <c r="CR1034" s="35"/>
      <c r="CX1034" s="35"/>
      <c r="CY1034" s="35"/>
      <c r="CZ1034" s="35"/>
      <c r="DF1034" s="35">
        <v>1.064E-8</v>
      </c>
      <c r="DG1034" s="35">
        <v>4.6533477506800001</v>
      </c>
      <c r="DH1034" s="35">
        <v>201.99276274319999</v>
      </c>
      <c r="DI1034" s="29">
        <f t="shared" si="400"/>
        <v>-8.5147423054807714E-10</v>
      </c>
      <c r="DJ1034" s="29">
        <f t="shared" si="401"/>
        <v>-8.5114948768056509E-10</v>
      </c>
      <c r="DK1034" s="29">
        <f t="shared" si="402"/>
        <v>-8.5114948880822527E-10</v>
      </c>
      <c r="DL1034" s="29">
        <f t="shared" si="403"/>
        <v>-8.5114948880822527E-10</v>
      </c>
      <c r="DN1034" s="35"/>
      <c r="DO1034" s="35"/>
      <c r="DP1034" s="35"/>
      <c r="DV1034" s="35"/>
      <c r="DW1034" s="35"/>
      <c r="DX1034" s="35"/>
      <c r="ED1034" s="35"/>
      <c r="EE1034" s="35"/>
      <c r="EF1034" s="35"/>
      <c r="EL1034" s="35"/>
      <c r="EM1034" s="35"/>
      <c r="EN1034" s="35"/>
      <c r="ET1034" s="35"/>
      <c r="EU1034" s="35"/>
      <c r="EV1034" s="35"/>
    </row>
    <row r="1035" spans="14:152" s="29" customFormat="1" ht="13.5" x14ac:dyDescent="0.3">
      <c r="N1035" s="35">
        <v>2.0599999999999999E-9</v>
      </c>
      <c r="O1035" s="35">
        <v>1.62702696825</v>
      </c>
      <c r="P1035" s="35">
        <v>389.94962794650002</v>
      </c>
      <c r="Q1035" s="29">
        <f t="shared" si="396"/>
        <v>-2.191115028960228E-10</v>
      </c>
      <c r="R1035" s="29">
        <f t="shared" si="397"/>
        <v>-2.1899042547218803E-10</v>
      </c>
      <c r="S1035" s="29">
        <f t="shared" si="398"/>
        <v>-2.1899042589262721E-10</v>
      </c>
      <c r="T1035" s="29">
        <f t="shared" si="399"/>
        <v>-2.1899042589262721E-10</v>
      </c>
      <c r="V1035" s="35"/>
      <c r="W1035" s="35"/>
      <c r="X1035" s="35"/>
      <c r="AD1035" s="35"/>
      <c r="AE1035" s="35"/>
      <c r="AF1035" s="35"/>
      <c r="AL1035" s="35"/>
      <c r="AM1035" s="35"/>
      <c r="AN1035" s="35"/>
      <c r="AT1035" s="35"/>
      <c r="AU1035" s="35"/>
      <c r="AV1035" s="35"/>
      <c r="BB1035" s="35"/>
      <c r="BC1035" s="35"/>
      <c r="BD1035" s="35"/>
      <c r="BJ1035" s="35"/>
      <c r="BK1035" s="35"/>
      <c r="BL1035" s="35"/>
      <c r="BR1035" s="35"/>
      <c r="BS1035" s="35"/>
      <c r="BT1035" s="35"/>
      <c r="BZ1035" s="35"/>
      <c r="CA1035" s="35"/>
      <c r="CB1035" s="35"/>
      <c r="CH1035" s="35"/>
      <c r="CI1035" s="35"/>
      <c r="CJ1035" s="35"/>
      <c r="CP1035" s="35"/>
      <c r="CQ1035" s="35"/>
      <c r="CR1035" s="35"/>
      <c r="CX1035" s="35"/>
      <c r="CY1035" s="35"/>
      <c r="CZ1035" s="35"/>
      <c r="DF1035" s="35">
        <v>1.1080000000000001E-8</v>
      </c>
      <c r="DG1035" s="35">
        <v>5.8885758682300002</v>
      </c>
      <c r="DH1035" s="35">
        <v>657.16276170139997</v>
      </c>
      <c r="DI1035" s="29">
        <f t="shared" si="400"/>
        <v>-7.2777424854310545E-9</v>
      </c>
      <c r="DJ1035" s="29">
        <f t="shared" si="401"/>
        <v>-7.2785747113977765E-9</v>
      </c>
      <c r="DK1035" s="29">
        <f t="shared" si="402"/>
        <v>-7.278574708508026E-9</v>
      </c>
      <c r="DL1035" s="29">
        <f t="shared" si="403"/>
        <v>-7.278574708508026E-9</v>
      </c>
      <c r="DN1035" s="35"/>
      <c r="DO1035" s="35"/>
      <c r="DP1035" s="35"/>
      <c r="DV1035" s="35"/>
      <c r="DW1035" s="35"/>
      <c r="DX1035" s="35"/>
      <c r="ED1035" s="35"/>
      <c r="EE1035" s="35"/>
      <c r="EF1035" s="35"/>
      <c r="EL1035" s="35"/>
      <c r="EM1035" s="35"/>
      <c r="EN1035" s="35"/>
      <c r="ET1035" s="35"/>
      <c r="EU1035" s="35"/>
      <c r="EV1035" s="35"/>
    </row>
    <row r="1036" spans="14:152" s="29" customFormat="1" ht="13.5" x14ac:dyDescent="0.3">
      <c r="N1036" s="35">
        <v>1.8400000000000001E-9</v>
      </c>
      <c r="O1036" s="35">
        <v>3.3173016023800002</v>
      </c>
      <c r="P1036" s="35">
        <v>1578.0271950199001</v>
      </c>
      <c r="Q1036" s="29">
        <f t="shared" si="396"/>
        <v>-1.4386595202743607E-9</v>
      </c>
      <c r="R1036" s="29">
        <f t="shared" si="397"/>
        <v>-1.4389338739177768E-9</v>
      </c>
      <c r="S1036" s="29">
        <f t="shared" si="398"/>
        <v>-1.4389338729652378E-9</v>
      </c>
      <c r="T1036" s="29">
        <f t="shared" si="399"/>
        <v>-1.4389338729652378E-9</v>
      </c>
      <c r="V1036" s="35"/>
      <c r="W1036" s="35"/>
      <c r="X1036" s="35"/>
      <c r="AD1036" s="35"/>
      <c r="AE1036" s="35"/>
      <c r="AF1036" s="35"/>
      <c r="AL1036" s="35"/>
      <c r="AM1036" s="35"/>
      <c r="AN1036" s="35"/>
      <c r="AT1036" s="35"/>
      <c r="AU1036" s="35"/>
      <c r="AV1036" s="35"/>
      <c r="BB1036" s="35"/>
      <c r="BC1036" s="35"/>
      <c r="BD1036" s="35"/>
      <c r="BJ1036" s="35"/>
      <c r="BK1036" s="35"/>
      <c r="BL1036" s="35"/>
      <c r="BR1036" s="35"/>
      <c r="BS1036" s="35"/>
      <c r="BT1036" s="35"/>
      <c r="BZ1036" s="35"/>
      <c r="CA1036" s="35"/>
      <c r="CB1036" s="35"/>
      <c r="CH1036" s="35"/>
      <c r="CI1036" s="35"/>
      <c r="CJ1036" s="35"/>
      <c r="CP1036" s="35"/>
      <c r="CQ1036" s="35"/>
      <c r="CR1036" s="35"/>
      <c r="CX1036" s="35"/>
      <c r="CY1036" s="35"/>
      <c r="CZ1036" s="35"/>
      <c r="DF1036" s="35">
        <v>9.9599999999999995E-9</v>
      </c>
      <c r="DG1036" s="35">
        <v>4.9908107603399996</v>
      </c>
      <c r="DH1036" s="35">
        <v>426.75824957039998</v>
      </c>
      <c r="DI1036" s="29">
        <f t="shared" si="400"/>
        <v>7.9638393509945725E-9</v>
      </c>
      <c r="DJ1036" s="29">
        <f t="shared" si="401"/>
        <v>7.9634523869144281E-9</v>
      </c>
      <c r="DK1036" s="29">
        <f t="shared" si="402"/>
        <v>7.9634523882582061E-9</v>
      </c>
      <c r="DL1036" s="29">
        <f t="shared" si="403"/>
        <v>7.9634523882582061E-9</v>
      </c>
      <c r="DN1036" s="35"/>
      <c r="DO1036" s="35"/>
      <c r="DP1036" s="35"/>
      <c r="DV1036" s="35"/>
      <c r="DW1036" s="35"/>
      <c r="DX1036" s="35"/>
      <c r="ED1036" s="35"/>
      <c r="EE1036" s="35"/>
      <c r="EF1036" s="35"/>
      <c r="EL1036" s="35"/>
      <c r="EM1036" s="35"/>
      <c r="EN1036" s="35"/>
      <c r="ET1036" s="35"/>
      <c r="EU1036" s="35"/>
      <c r="EV1036" s="35"/>
    </row>
    <row r="1037" spans="14:152" s="29" customFormat="1" ht="13.5" x14ac:dyDescent="0.3">
      <c r="N1037" s="35">
        <v>1.8400000000000001E-9</v>
      </c>
      <c r="O1037" s="35">
        <v>6.1991320809600001</v>
      </c>
      <c r="P1037" s="35">
        <v>731.68372783780001</v>
      </c>
      <c r="Q1037" s="29">
        <f t="shared" si="396"/>
        <v>1.325439216162274E-9</v>
      </c>
      <c r="R1037" s="29">
        <f t="shared" si="397"/>
        <v>1.3252976561800775E-9</v>
      </c>
      <c r="S1037" s="29">
        <f t="shared" si="398"/>
        <v>1.3252976566716675E-9</v>
      </c>
      <c r="T1037" s="29">
        <f t="shared" si="399"/>
        <v>1.3252976566716675E-9</v>
      </c>
      <c r="V1037" s="35"/>
      <c r="W1037" s="35"/>
      <c r="X1037" s="35"/>
      <c r="AD1037" s="35"/>
      <c r="AE1037" s="35"/>
      <c r="AF1037" s="35"/>
      <c r="AL1037" s="35"/>
      <c r="AM1037" s="35"/>
      <c r="AN1037" s="35"/>
      <c r="AT1037" s="35"/>
      <c r="AU1037" s="35"/>
      <c r="AV1037" s="35"/>
      <c r="BB1037" s="35"/>
      <c r="BC1037" s="35"/>
      <c r="BD1037" s="35"/>
      <c r="BJ1037" s="35"/>
      <c r="BK1037" s="35"/>
      <c r="BL1037" s="35"/>
      <c r="BR1037" s="35"/>
      <c r="BS1037" s="35"/>
      <c r="BT1037" s="35"/>
      <c r="BZ1037" s="35"/>
      <c r="CA1037" s="35"/>
      <c r="CB1037" s="35"/>
      <c r="CH1037" s="35"/>
      <c r="CI1037" s="35"/>
      <c r="CJ1037" s="35"/>
      <c r="CP1037" s="35"/>
      <c r="CQ1037" s="35"/>
      <c r="CR1037" s="35"/>
      <c r="CX1037" s="35"/>
      <c r="CY1037" s="35"/>
      <c r="CZ1037" s="35"/>
      <c r="DF1037" s="35">
        <v>9.9599999999999995E-9</v>
      </c>
      <c r="DG1037" s="35">
        <v>1.6053380722399999</v>
      </c>
      <c r="DH1037" s="35">
        <v>426.4381321816</v>
      </c>
      <c r="DI1037" s="29">
        <f t="shared" si="400"/>
        <v>-6.2435523533538699E-9</v>
      </c>
      <c r="DJ1037" s="29">
        <f t="shared" si="401"/>
        <v>-6.2430507121357583E-9</v>
      </c>
      <c r="DK1037" s="29">
        <f t="shared" si="402"/>
        <v>-6.2430507138777337E-9</v>
      </c>
      <c r="DL1037" s="29">
        <f t="shared" si="403"/>
        <v>-6.2430507138777337E-9</v>
      </c>
      <c r="DN1037" s="35"/>
      <c r="DO1037" s="35"/>
      <c r="DP1037" s="35"/>
      <c r="DV1037" s="35"/>
      <c r="DW1037" s="35"/>
      <c r="DX1037" s="35"/>
      <c r="ED1037" s="35"/>
      <c r="EE1037" s="35"/>
      <c r="EF1037" s="35"/>
      <c r="EL1037" s="35"/>
      <c r="EM1037" s="35"/>
      <c r="EN1037" s="35"/>
      <c r="ET1037" s="35"/>
      <c r="EU1037" s="35"/>
      <c r="EV1037" s="35"/>
    </row>
    <row r="1038" spans="14:152" s="29" customFormat="1" ht="13.5" x14ac:dyDescent="0.3">
      <c r="N1038" s="35">
        <v>1.5799999999999999E-9</v>
      </c>
      <c r="O1038" s="35">
        <v>5.5862890671200001</v>
      </c>
      <c r="P1038" s="35">
        <v>42.3258213318</v>
      </c>
      <c r="Q1038" s="29">
        <f t="shared" si="396"/>
        <v>1.579929530986834E-9</v>
      </c>
      <c r="R1038" s="29">
        <f t="shared" si="397"/>
        <v>1.579929435212877E-9</v>
      </c>
      <c r="S1038" s="29">
        <f t="shared" si="398"/>
        <v>1.5799294352132095E-9</v>
      </c>
      <c r="T1038" s="29">
        <f t="shared" si="399"/>
        <v>1.5799294352132095E-9</v>
      </c>
      <c r="V1038" s="35"/>
      <c r="W1038" s="35"/>
      <c r="X1038" s="35"/>
      <c r="AD1038" s="35"/>
      <c r="AE1038" s="35"/>
      <c r="AF1038" s="35"/>
      <c r="AL1038" s="35"/>
      <c r="AM1038" s="35"/>
      <c r="AN1038" s="35"/>
      <c r="AT1038" s="35"/>
      <c r="AU1038" s="35"/>
      <c r="AV1038" s="35"/>
      <c r="BB1038" s="35"/>
      <c r="BC1038" s="35"/>
      <c r="BD1038" s="35"/>
      <c r="BJ1038" s="35"/>
      <c r="BK1038" s="35"/>
      <c r="BL1038" s="35"/>
      <c r="BR1038" s="35"/>
      <c r="BS1038" s="35"/>
      <c r="BT1038" s="35"/>
      <c r="BZ1038" s="35"/>
      <c r="CA1038" s="35"/>
      <c r="CB1038" s="35"/>
      <c r="CH1038" s="35"/>
      <c r="CI1038" s="35"/>
      <c r="CJ1038" s="35"/>
      <c r="CP1038" s="35"/>
      <c r="CQ1038" s="35"/>
      <c r="CR1038" s="35"/>
      <c r="CX1038" s="35"/>
      <c r="CY1038" s="35"/>
      <c r="CZ1038" s="35"/>
      <c r="DF1038" s="35">
        <v>1.028E-8</v>
      </c>
      <c r="DG1038" s="35">
        <v>5.9212831945</v>
      </c>
      <c r="DH1038" s="35">
        <v>108.50940018999999</v>
      </c>
      <c r="DI1038" s="29">
        <f t="shared" si="400"/>
        <v>1.7422351680625378E-9</v>
      </c>
      <c r="DJ1038" s="29">
        <f t="shared" si="401"/>
        <v>1.7424018114988237E-9</v>
      </c>
      <c r="DK1038" s="29">
        <f t="shared" si="402"/>
        <v>1.7424018109201655E-9</v>
      </c>
      <c r="DL1038" s="29">
        <f t="shared" si="403"/>
        <v>1.7424018109201655E-9</v>
      </c>
      <c r="DN1038" s="35"/>
      <c r="DO1038" s="35"/>
      <c r="DP1038" s="35"/>
      <c r="DV1038" s="35"/>
      <c r="DW1038" s="35"/>
      <c r="DX1038" s="35"/>
      <c r="ED1038" s="35"/>
      <c r="EE1038" s="35"/>
      <c r="EF1038" s="35"/>
      <c r="EL1038" s="35"/>
      <c r="EM1038" s="35"/>
      <c r="EN1038" s="35"/>
      <c r="ET1038" s="35"/>
      <c r="EU1038" s="35"/>
      <c r="EV1038" s="35"/>
    </row>
    <row r="1039" spans="14:152" s="29" customFormat="1" ht="13.5" x14ac:dyDescent="0.3">
      <c r="N1039" s="35">
        <v>1.5900000000000001E-9</v>
      </c>
      <c r="O1039" s="35">
        <v>2.0072748544199999</v>
      </c>
      <c r="P1039" s="35">
        <v>702.14871190910003</v>
      </c>
      <c r="Q1039" s="29">
        <f t="shared" si="396"/>
        <v>1.0551779350886701E-9</v>
      </c>
      <c r="R1039" s="29">
        <f t="shared" si="397"/>
        <v>1.0553045245239704E-9</v>
      </c>
      <c r="S1039" s="29">
        <f t="shared" si="398"/>
        <v>1.0553045240844145E-9</v>
      </c>
      <c r="T1039" s="29">
        <f t="shared" si="399"/>
        <v>1.0553045240844145E-9</v>
      </c>
      <c r="V1039" s="35"/>
      <c r="W1039" s="35"/>
      <c r="X1039" s="35"/>
      <c r="AD1039" s="35"/>
      <c r="AE1039" s="35"/>
      <c r="AF1039" s="35"/>
      <c r="AL1039" s="35"/>
      <c r="AM1039" s="35"/>
      <c r="AN1039" s="35"/>
      <c r="AT1039" s="35"/>
      <c r="AU1039" s="35"/>
      <c r="AV1039" s="35"/>
      <c r="BB1039" s="35"/>
      <c r="BC1039" s="35"/>
      <c r="BD1039" s="35"/>
      <c r="BJ1039" s="35"/>
      <c r="BK1039" s="35"/>
      <c r="BL1039" s="35"/>
      <c r="BR1039" s="35"/>
      <c r="BS1039" s="35"/>
      <c r="BT1039" s="35"/>
      <c r="BZ1039" s="35"/>
      <c r="CA1039" s="35"/>
      <c r="CB1039" s="35"/>
      <c r="CH1039" s="35"/>
      <c r="CI1039" s="35"/>
      <c r="CJ1039" s="35"/>
      <c r="CP1039" s="35"/>
      <c r="CQ1039" s="35"/>
      <c r="CR1039" s="35"/>
      <c r="CX1039" s="35"/>
      <c r="CY1039" s="35"/>
      <c r="CZ1039" s="35"/>
      <c r="DF1039" s="35">
        <v>1.0039999999999999E-8</v>
      </c>
      <c r="DG1039" s="35">
        <v>3.5425959786000001</v>
      </c>
      <c r="DH1039" s="35">
        <v>754.03576079649997</v>
      </c>
      <c r="DI1039" s="29">
        <f t="shared" si="400"/>
        <v>-1.0006590403836393E-8</v>
      </c>
      <c r="DJ1039" s="29">
        <f t="shared" si="401"/>
        <v>-1.0006683880022731E-8</v>
      </c>
      <c r="DK1039" s="29">
        <f t="shared" si="402"/>
        <v>-1.0006683879698366E-8</v>
      </c>
      <c r="DL1039" s="29">
        <f t="shared" si="403"/>
        <v>-1.0006683879698366E-8</v>
      </c>
      <c r="DN1039" s="35"/>
      <c r="DO1039" s="35"/>
      <c r="DP1039" s="35"/>
      <c r="DV1039" s="35"/>
      <c r="DW1039" s="35"/>
      <c r="DX1039" s="35"/>
      <c r="ED1039" s="35"/>
      <c r="EE1039" s="35"/>
      <c r="EF1039" s="35"/>
      <c r="EL1039" s="35"/>
      <c r="EM1039" s="35"/>
      <c r="EN1039" s="35"/>
      <c r="ET1039" s="35"/>
      <c r="EU1039" s="35"/>
      <c r="EV1039" s="35"/>
    </row>
    <row r="1040" spans="14:152" s="29" customFormat="1" ht="13.5" x14ac:dyDescent="0.3">
      <c r="N1040" s="35">
        <v>1.55E-9</v>
      </c>
      <c r="O1040" s="35">
        <v>2.889842368E-2</v>
      </c>
      <c r="P1040" s="35">
        <v>1357.6145525811</v>
      </c>
      <c r="Q1040" s="29">
        <f t="shared" si="396"/>
        <v>-1.5440045363414292E-9</v>
      </c>
      <c r="R1040" s="29">
        <f t="shared" si="397"/>
        <v>-1.5440325324847199E-9</v>
      </c>
      <c r="S1040" s="29">
        <f t="shared" si="398"/>
        <v>-1.5440325323876177E-9</v>
      </c>
      <c r="T1040" s="29">
        <f t="shared" si="399"/>
        <v>-1.5440325323876177E-9</v>
      </c>
      <c r="V1040" s="35"/>
      <c r="W1040" s="35"/>
      <c r="X1040" s="35"/>
      <c r="AD1040" s="35"/>
      <c r="AE1040" s="35"/>
      <c r="AF1040" s="35"/>
      <c r="AL1040" s="35"/>
      <c r="AM1040" s="35"/>
      <c r="AN1040" s="35"/>
      <c r="AT1040" s="35"/>
      <c r="AU1040" s="35"/>
      <c r="AV1040" s="35"/>
      <c r="BB1040" s="35"/>
      <c r="BC1040" s="35"/>
      <c r="BD1040" s="35"/>
      <c r="BJ1040" s="35"/>
      <c r="BK1040" s="35"/>
      <c r="BL1040" s="35"/>
      <c r="BR1040" s="35"/>
      <c r="BS1040" s="35"/>
      <c r="BT1040" s="35"/>
      <c r="BZ1040" s="35"/>
      <c r="CA1040" s="35"/>
      <c r="CB1040" s="35"/>
      <c r="CH1040" s="35"/>
      <c r="CI1040" s="35"/>
      <c r="CJ1040" s="35"/>
      <c r="CP1040" s="35"/>
      <c r="CQ1040" s="35"/>
      <c r="CR1040" s="35"/>
      <c r="CX1040" s="35"/>
      <c r="CY1040" s="35"/>
      <c r="CZ1040" s="35"/>
      <c r="DF1040" s="35">
        <v>1.214E-8</v>
      </c>
      <c r="DG1040" s="35">
        <v>0.81213286478000002</v>
      </c>
      <c r="DH1040" s="35">
        <v>1773.9178027185999</v>
      </c>
      <c r="DI1040" s="29">
        <f t="shared" si="400"/>
        <v>-2.6636408130687311E-9</v>
      </c>
      <c r="DJ1040" s="29">
        <f t="shared" si="401"/>
        <v>-2.6668256129023035E-9</v>
      </c>
      <c r="DK1040" s="29">
        <f t="shared" si="402"/>
        <v>-2.6668256018435637E-9</v>
      </c>
      <c r="DL1040" s="29">
        <f t="shared" si="403"/>
        <v>-2.6668256018435637E-9</v>
      </c>
      <c r="DN1040" s="35"/>
      <c r="DO1040" s="35"/>
      <c r="DP1040" s="35"/>
      <c r="DV1040" s="35"/>
      <c r="DW1040" s="35"/>
      <c r="DX1040" s="35"/>
      <c r="ED1040" s="35"/>
      <c r="EE1040" s="35"/>
      <c r="EF1040" s="35"/>
      <c r="EL1040" s="35"/>
      <c r="EM1040" s="35"/>
      <c r="EN1040" s="35"/>
      <c r="ET1040" s="35"/>
      <c r="EU1040" s="35"/>
      <c r="EV1040" s="35"/>
    </row>
    <row r="1041" spans="14:152" s="29" customFormat="1" ht="13.5" x14ac:dyDescent="0.3">
      <c r="N1041" s="35">
        <v>1.51E-9</v>
      </c>
      <c r="O1041" s="35">
        <v>5.8061606906399996</v>
      </c>
      <c r="P1041" s="35">
        <v>680.0573113813</v>
      </c>
      <c r="Q1041" s="29">
        <f t="shared" si="396"/>
        <v>-6.2560075781618194E-10</v>
      </c>
      <c r="R1041" s="29">
        <f t="shared" si="397"/>
        <v>-6.2574242729546363E-10</v>
      </c>
      <c r="S1041" s="29">
        <f t="shared" si="398"/>
        <v>-6.2574242680353322E-10</v>
      </c>
      <c r="T1041" s="29">
        <f t="shared" si="399"/>
        <v>-6.2574242680353322E-10</v>
      </c>
      <c r="V1041" s="35"/>
      <c r="W1041" s="35"/>
      <c r="X1041" s="35"/>
      <c r="AD1041" s="35"/>
      <c r="AE1041" s="35"/>
      <c r="AF1041" s="35"/>
      <c r="AL1041" s="35"/>
      <c r="AM1041" s="35"/>
      <c r="AN1041" s="35"/>
      <c r="AT1041" s="35"/>
      <c r="AU1041" s="35"/>
      <c r="AV1041" s="35"/>
      <c r="BB1041" s="35"/>
      <c r="BC1041" s="35"/>
      <c r="BD1041" s="35"/>
      <c r="BJ1041" s="35"/>
      <c r="BK1041" s="35"/>
      <c r="BL1041" s="35"/>
      <c r="BR1041" s="35"/>
      <c r="BS1041" s="35"/>
      <c r="BT1041" s="35"/>
      <c r="BZ1041" s="35"/>
      <c r="CA1041" s="35"/>
      <c r="CB1041" s="35"/>
      <c r="CH1041" s="35"/>
      <c r="CI1041" s="35"/>
      <c r="CJ1041" s="35"/>
      <c r="CP1041" s="35"/>
      <c r="CQ1041" s="35"/>
      <c r="CR1041" s="35"/>
      <c r="CX1041" s="35"/>
      <c r="CY1041" s="35"/>
      <c r="CZ1041" s="35"/>
      <c r="DF1041" s="35">
        <v>1.318E-8</v>
      </c>
      <c r="DG1041" s="35">
        <v>0.60269176130000002</v>
      </c>
      <c r="DH1041" s="35">
        <v>1123.1178284926</v>
      </c>
      <c r="DI1041" s="29">
        <f t="shared" si="400"/>
        <v>1.3179814755170973E-8</v>
      </c>
      <c r="DJ1041" s="29">
        <f t="shared" si="401"/>
        <v>1.3179802667472192E-8</v>
      </c>
      <c r="DK1041" s="29">
        <f t="shared" si="402"/>
        <v>1.3179802667514829E-8</v>
      </c>
      <c r="DL1041" s="29">
        <f t="shared" si="403"/>
        <v>1.3179802667514829E-8</v>
      </c>
      <c r="DN1041" s="35"/>
      <c r="DO1041" s="35"/>
      <c r="DP1041" s="35"/>
      <c r="DV1041" s="35"/>
      <c r="DW1041" s="35"/>
      <c r="DX1041" s="35"/>
      <c r="ED1041" s="35"/>
      <c r="EE1041" s="35"/>
      <c r="EF1041" s="35"/>
      <c r="EL1041" s="35"/>
      <c r="EM1041" s="35"/>
      <c r="EN1041" s="35"/>
      <c r="ET1041" s="35"/>
      <c r="EU1041" s="35"/>
      <c r="EV1041" s="35"/>
    </row>
    <row r="1042" spans="14:152" s="29" customFormat="1" ht="13.5" x14ac:dyDescent="0.3">
      <c r="N1042" s="35">
        <v>1.57E-9</v>
      </c>
      <c r="O1042" s="35">
        <v>5.6723548347900001</v>
      </c>
      <c r="P1042" s="35">
        <v>77837.111233846503</v>
      </c>
      <c r="Q1042" s="29">
        <f t="shared" si="396"/>
        <v>1.2097161399126129E-9</v>
      </c>
      <c r="R1042" s="29">
        <f t="shared" si="397"/>
        <v>1.2214393828365258E-9</v>
      </c>
      <c r="S1042" s="29">
        <f t="shared" si="398"/>
        <v>1.2214393424223451E-9</v>
      </c>
      <c r="T1042" s="29">
        <f t="shared" si="399"/>
        <v>1.2214393424223451E-9</v>
      </c>
      <c r="V1042" s="35"/>
      <c r="W1042" s="35"/>
      <c r="X1042" s="35"/>
      <c r="AD1042" s="35"/>
      <c r="AE1042" s="35"/>
      <c r="AF1042" s="35"/>
      <c r="AL1042" s="35"/>
      <c r="AM1042" s="35"/>
      <c r="AN1042" s="35"/>
      <c r="AT1042" s="35"/>
      <c r="AU1042" s="35"/>
      <c r="AV1042" s="35"/>
      <c r="BB1042" s="35"/>
      <c r="BC1042" s="35"/>
      <c r="BD1042" s="35"/>
      <c r="BJ1042" s="35"/>
      <c r="BK1042" s="35"/>
      <c r="BL1042" s="35"/>
      <c r="BR1042" s="35"/>
      <c r="BS1042" s="35"/>
      <c r="BT1042" s="35"/>
      <c r="BZ1042" s="35"/>
      <c r="CA1042" s="35"/>
      <c r="CB1042" s="35"/>
      <c r="CH1042" s="35"/>
      <c r="CI1042" s="35"/>
      <c r="CJ1042" s="35"/>
      <c r="CP1042" s="35"/>
      <c r="CQ1042" s="35"/>
      <c r="CR1042" s="35"/>
      <c r="CX1042" s="35"/>
      <c r="CY1042" s="35"/>
      <c r="CZ1042" s="35"/>
      <c r="DF1042" s="35">
        <v>1.3270000000000001E-8</v>
      </c>
      <c r="DG1042" s="35">
        <v>4.7588500890000001</v>
      </c>
      <c r="DH1042" s="35">
        <v>321.808495628</v>
      </c>
      <c r="DI1042" s="29">
        <f t="shared" si="400"/>
        <v>-1.1237065304173858E-8</v>
      </c>
      <c r="DJ1042" s="29">
        <f t="shared" si="401"/>
        <v>-1.1237409610315124E-8</v>
      </c>
      <c r="DK1042" s="29">
        <f t="shared" si="402"/>
        <v>-1.1237409609119593E-8</v>
      </c>
      <c r="DL1042" s="29">
        <f t="shared" si="403"/>
        <v>-1.1237409609119593E-8</v>
      </c>
      <c r="DN1042" s="35"/>
      <c r="DO1042" s="35"/>
      <c r="DP1042" s="35"/>
      <c r="DV1042" s="35"/>
      <c r="DW1042" s="35"/>
      <c r="DX1042" s="35"/>
      <c r="ED1042" s="35"/>
      <c r="EE1042" s="35"/>
      <c r="EF1042" s="35"/>
      <c r="EL1042" s="35"/>
      <c r="EM1042" s="35"/>
      <c r="EN1042" s="35"/>
      <c r="ET1042" s="35"/>
      <c r="EU1042" s="35"/>
      <c r="EV1042" s="35"/>
    </row>
    <row r="1043" spans="14:152" s="29" customFormat="1" ht="13.5" x14ac:dyDescent="0.3">
      <c r="N1043" s="35">
        <v>1.56E-9</v>
      </c>
      <c r="O1043" s="35">
        <v>2.7800136075399999</v>
      </c>
      <c r="P1043" s="35">
        <v>1567.7322542813999</v>
      </c>
      <c r="Q1043" s="29">
        <f t="shared" si="396"/>
        <v>-1.5592321395118814E-9</v>
      </c>
      <c r="R1043" s="29">
        <f t="shared" si="397"/>
        <v>-1.5592204651095479E-9</v>
      </c>
      <c r="S1043" s="29">
        <f t="shared" si="398"/>
        <v>-1.55922046515024E-9</v>
      </c>
      <c r="T1043" s="29">
        <f t="shared" si="399"/>
        <v>-1.55922046515024E-9</v>
      </c>
      <c r="V1043" s="35"/>
      <c r="W1043" s="35"/>
      <c r="X1043" s="35"/>
      <c r="AD1043" s="35"/>
      <c r="AE1043" s="35"/>
      <c r="AF1043" s="35"/>
      <c r="AL1043" s="35"/>
      <c r="AM1043" s="35"/>
      <c r="AN1043" s="35"/>
      <c r="AT1043" s="35"/>
      <c r="AU1043" s="35"/>
      <c r="AV1043" s="35"/>
      <c r="BB1043" s="35"/>
      <c r="BC1043" s="35"/>
      <c r="BD1043" s="35"/>
      <c r="BJ1043" s="35"/>
      <c r="BK1043" s="35"/>
      <c r="BL1043" s="35"/>
      <c r="BR1043" s="35"/>
      <c r="BS1043" s="35"/>
      <c r="BT1043" s="35"/>
      <c r="BZ1043" s="35"/>
      <c r="CA1043" s="35"/>
      <c r="CB1043" s="35"/>
      <c r="CH1043" s="35"/>
      <c r="CI1043" s="35"/>
      <c r="CJ1043" s="35"/>
      <c r="CP1043" s="35"/>
      <c r="CQ1043" s="35"/>
      <c r="CR1043" s="35"/>
      <c r="CX1043" s="35"/>
      <c r="CY1043" s="35"/>
      <c r="CZ1043" s="35"/>
      <c r="DF1043" s="35">
        <v>1.014E-8</v>
      </c>
      <c r="DG1043" s="35">
        <v>5.7911981147200002</v>
      </c>
      <c r="DH1043" s="35">
        <v>6460.8122109608003</v>
      </c>
      <c r="DI1043" s="29">
        <f t="shared" si="400"/>
        <v>-7.2704935578129261E-9</v>
      </c>
      <c r="DJ1043" s="29">
        <f t="shared" si="401"/>
        <v>-7.2774124114694386E-9</v>
      </c>
      <c r="DK1043" s="29">
        <f t="shared" si="402"/>
        <v>-7.2774123874561166E-9</v>
      </c>
      <c r="DL1043" s="29">
        <f t="shared" si="403"/>
        <v>-7.2774123874561166E-9</v>
      </c>
      <c r="DN1043" s="35"/>
      <c r="DO1043" s="35"/>
      <c r="DP1043" s="35"/>
      <c r="DV1043" s="35"/>
      <c r="DW1043" s="35"/>
      <c r="DX1043" s="35"/>
      <c r="ED1043" s="35"/>
      <c r="EE1043" s="35"/>
      <c r="EF1043" s="35"/>
      <c r="EL1043" s="35"/>
      <c r="EM1043" s="35"/>
      <c r="EN1043" s="35"/>
      <c r="ET1043" s="35"/>
      <c r="EU1043" s="35"/>
      <c r="EV1043" s="35"/>
    </row>
    <row r="1044" spans="14:152" s="29" customFormat="1" ht="13.5" x14ac:dyDescent="0.3">
      <c r="N1044" s="35">
        <v>2.0299999999999998E-9</v>
      </c>
      <c r="O1044" s="35">
        <v>5.9182026162900003</v>
      </c>
      <c r="P1044" s="35">
        <v>971.10695080319999</v>
      </c>
      <c r="Q1044" s="29">
        <f t="shared" si="396"/>
        <v>-1.9391359218980143E-9</v>
      </c>
      <c r="R1044" s="29">
        <f t="shared" si="397"/>
        <v>-1.9390474977015445E-9</v>
      </c>
      <c r="S1044" s="29">
        <f t="shared" si="398"/>
        <v>-1.9390474980086688E-9</v>
      </c>
      <c r="T1044" s="29">
        <f t="shared" si="399"/>
        <v>-1.9390474980086688E-9</v>
      </c>
      <c r="V1044" s="35"/>
      <c r="W1044" s="35"/>
      <c r="X1044" s="35"/>
      <c r="AD1044" s="35"/>
      <c r="AE1044" s="35"/>
      <c r="AF1044" s="35"/>
      <c r="AL1044" s="35"/>
      <c r="AM1044" s="35"/>
      <c r="AN1044" s="35"/>
      <c r="AT1044" s="35"/>
      <c r="AU1044" s="35"/>
      <c r="AV1044" s="35"/>
      <c r="BB1044" s="35"/>
      <c r="BC1044" s="35"/>
      <c r="BD1044" s="35"/>
      <c r="BJ1044" s="35"/>
      <c r="BK1044" s="35"/>
      <c r="BL1044" s="35"/>
      <c r="BR1044" s="35"/>
      <c r="BS1044" s="35"/>
      <c r="BT1044" s="35"/>
      <c r="BZ1044" s="35"/>
      <c r="CA1044" s="35"/>
      <c r="CB1044" s="35"/>
      <c r="CH1044" s="35"/>
      <c r="CI1044" s="35"/>
      <c r="CJ1044" s="35"/>
      <c r="CP1044" s="35"/>
      <c r="CQ1044" s="35"/>
      <c r="CR1044" s="35"/>
      <c r="CX1044" s="35"/>
      <c r="CY1044" s="35"/>
      <c r="CZ1044" s="35"/>
      <c r="DF1044" s="35">
        <v>1.178E-8</v>
      </c>
      <c r="DG1044" s="35">
        <v>0.47169015111000001</v>
      </c>
      <c r="DH1044" s="35">
        <v>495.96316347189997</v>
      </c>
      <c r="DI1044" s="29">
        <f t="shared" si="400"/>
        <v>-7.3437142641237038E-9</v>
      </c>
      <c r="DJ1044" s="29">
        <f t="shared" si="401"/>
        <v>-7.3430217716214038E-9</v>
      </c>
      <c r="DK1044" s="29">
        <f t="shared" si="402"/>
        <v>-7.3430217740261312E-9</v>
      </c>
      <c r="DL1044" s="29">
        <f t="shared" si="403"/>
        <v>-7.3430217740261312E-9</v>
      </c>
      <c r="DN1044" s="35"/>
      <c r="DO1044" s="35"/>
      <c r="DP1044" s="35"/>
      <c r="DV1044" s="35"/>
      <c r="DW1044" s="35"/>
      <c r="DX1044" s="35"/>
      <c r="ED1044" s="35"/>
      <c r="EE1044" s="35"/>
      <c r="EF1044" s="35"/>
      <c r="EL1044" s="35"/>
      <c r="EM1044" s="35"/>
      <c r="EN1044" s="35"/>
      <c r="ET1044" s="35"/>
      <c r="EU1044" s="35"/>
      <c r="EV1044" s="35"/>
    </row>
    <row r="1045" spans="14:152" s="29" customFormat="1" ht="13.5" x14ac:dyDescent="0.3">
      <c r="N1045" s="35">
        <v>1.56E-9</v>
      </c>
      <c r="O1045" s="35">
        <v>5.6848294840099998</v>
      </c>
      <c r="P1045" s="35">
        <v>649.45851386959998</v>
      </c>
      <c r="Q1045" s="29">
        <f t="shared" si="396"/>
        <v>-1.3496680205635495E-9</v>
      </c>
      <c r="R1045" s="29">
        <f t="shared" si="397"/>
        <v>-1.3497450303049914E-9</v>
      </c>
      <c r="S1045" s="29">
        <f t="shared" si="398"/>
        <v>-1.349745030037602E-9</v>
      </c>
      <c r="T1045" s="29">
        <f t="shared" si="399"/>
        <v>-1.349745030037602E-9</v>
      </c>
      <c r="V1045" s="35"/>
      <c r="W1045" s="35"/>
      <c r="X1045" s="35"/>
      <c r="AD1045" s="35"/>
      <c r="AE1045" s="35"/>
      <c r="AF1045" s="35"/>
      <c r="AL1045" s="35"/>
      <c r="AM1045" s="35"/>
      <c r="AN1045" s="35"/>
      <c r="AT1045" s="35"/>
      <c r="AU1045" s="35"/>
      <c r="AV1045" s="35"/>
      <c r="BB1045" s="35"/>
      <c r="BC1045" s="35"/>
      <c r="BD1045" s="35"/>
      <c r="BJ1045" s="35"/>
      <c r="BK1045" s="35"/>
      <c r="BL1045" s="35"/>
      <c r="BR1045" s="35"/>
      <c r="BS1045" s="35"/>
      <c r="BT1045" s="35"/>
      <c r="BZ1045" s="35"/>
      <c r="CA1045" s="35"/>
      <c r="CB1045" s="35"/>
      <c r="CH1045" s="35"/>
      <c r="CI1045" s="35"/>
      <c r="CJ1045" s="35"/>
      <c r="CP1045" s="35"/>
      <c r="CQ1045" s="35"/>
      <c r="CR1045" s="35"/>
      <c r="CX1045" s="35"/>
      <c r="CY1045" s="35"/>
      <c r="CZ1045" s="35"/>
      <c r="DF1045" s="35">
        <v>9.9900000000000005E-9</v>
      </c>
      <c r="DG1045" s="35">
        <v>5.9503011938799997</v>
      </c>
      <c r="DH1045" s="35">
        <v>3906.9087570985998</v>
      </c>
      <c r="DI1045" s="29">
        <f t="shared" si="400"/>
        <v>9.5703785628442452E-9</v>
      </c>
      <c r="DJ1045" s="29">
        <f t="shared" si="401"/>
        <v>9.5720735939030998E-9</v>
      </c>
      <c r="DK1045" s="29">
        <f t="shared" si="402"/>
        <v>9.5720735880229938E-9</v>
      </c>
      <c r="DL1045" s="29">
        <f t="shared" si="403"/>
        <v>9.5720735880229938E-9</v>
      </c>
      <c r="DN1045" s="35"/>
      <c r="DO1045" s="35"/>
      <c r="DP1045" s="35"/>
      <c r="DV1045" s="35"/>
      <c r="DW1045" s="35"/>
      <c r="DX1045" s="35"/>
      <c r="ED1045" s="35"/>
      <c r="EE1045" s="35"/>
      <c r="EF1045" s="35"/>
      <c r="EL1045" s="35"/>
      <c r="EM1045" s="35"/>
      <c r="EN1045" s="35"/>
      <c r="ET1045" s="35"/>
      <c r="EU1045" s="35"/>
      <c r="EV1045" s="35"/>
    </row>
    <row r="1046" spans="14:152" s="29" customFormat="1" ht="13.5" x14ac:dyDescent="0.3">
      <c r="N1046" s="35">
        <v>1.86E-9</v>
      </c>
      <c r="O1046" s="35">
        <v>5.7209324734799996</v>
      </c>
      <c r="P1046" s="35">
        <v>664.27630870220003</v>
      </c>
      <c r="Q1046" s="29">
        <f t="shared" si="396"/>
        <v>-1.2931023683313943E-9</v>
      </c>
      <c r="R1046" s="29">
        <f t="shared" si="397"/>
        <v>-1.293236987136461E-9</v>
      </c>
      <c r="S1046" s="29">
        <f t="shared" si="398"/>
        <v>-1.2932369866690247E-9</v>
      </c>
      <c r="T1046" s="29">
        <f t="shared" si="399"/>
        <v>-1.2932369866690247E-9</v>
      </c>
      <c r="V1046" s="35"/>
      <c r="W1046" s="35"/>
      <c r="X1046" s="35"/>
      <c r="AD1046" s="35"/>
      <c r="AE1046" s="35"/>
      <c r="AF1046" s="35"/>
      <c r="AL1046" s="35"/>
      <c r="AM1046" s="35"/>
      <c r="AN1046" s="35"/>
      <c r="AT1046" s="35"/>
      <c r="AU1046" s="35"/>
      <c r="AV1046" s="35"/>
      <c r="BB1046" s="35"/>
      <c r="BC1046" s="35"/>
      <c r="BD1046" s="35"/>
      <c r="BJ1046" s="35"/>
      <c r="BK1046" s="35"/>
      <c r="BL1046" s="35"/>
      <c r="BR1046" s="35"/>
      <c r="BS1046" s="35"/>
      <c r="BT1046" s="35"/>
      <c r="BZ1046" s="35"/>
      <c r="CA1046" s="35"/>
      <c r="CB1046" s="35"/>
      <c r="CH1046" s="35"/>
      <c r="CI1046" s="35"/>
      <c r="CJ1046" s="35"/>
      <c r="CP1046" s="35"/>
      <c r="CQ1046" s="35"/>
      <c r="CR1046" s="35"/>
      <c r="CX1046" s="35"/>
      <c r="CY1046" s="35"/>
      <c r="CZ1046" s="35"/>
      <c r="DF1046" s="35">
        <v>1.0330000000000001E-8</v>
      </c>
      <c r="DG1046" s="35">
        <v>3.7543317413100001</v>
      </c>
      <c r="DH1046" s="35">
        <v>414.8187774292</v>
      </c>
      <c r="DI1046" s="29">
        <f t="shared" si="400"/>
        <v>-4.9868728286075586E-9</v>
      </c>
      <c r="DJ1046" s="29">
        <f t="shared" si="401"/>
        <v>-4.987441669028244E-9</v>
      </c>
      <c r="DK1046" s="29">
        <f t="shared" si="402"/>
        <v>-4.9874416670530012E-9</v>
      </c>
      <c r="DL1046" s="29">
        <f t="shared" si="403"/>
        <v>-4.9874416670530012E-9</v>
      </c>
      <c r="DN1046" s="35"/>
      <c r="DO1046" s="35"/>
      <c r="DP1046" s="35"/>
      <c r="DV1046" s="35"/>
      <c r="DW1046" s="35"/>
      <c r="DX1046" s="35"/>
      <c r="ED1046" s="35"/>
      <c r="EE1046" s="35"/>
      <c r="EF1046" s="35"/>
      <c r="EL1046" s="35"/>
      <c r="EM1046" s="35"/>
      <c r="EN1046" s="35"/>
      <c r="ET1046" s="35"/>
      <c r="EU1046" s="35"/>
      <c r="EV1046" s="35"/>
    </row>
    <row r="1047" spans="14:152" s="29" customFormat="1" ht="13.5" x14ac:dyDescent="0.3">
      <c r="N1047" s="35">
        <v>1.8400000000000001E-9</v>
      </c>
      <c r="O1047" s="35">
        <v>4.0587876773899998</v>
      </c>
      <c r="P1047" s="35">
        <v>976.73602509570003</v>
      </c>
      <c r="Q1047" s="29">
        <f t="shared" si="396"/>
        <v>8.7813608327633444E-10</v>
      </c>
      <c r="R1047" s="29">
        <f t="shared" si="397"/>
        <v>8.7837547488235943E-10</v>
      </c>
      <c r="S1047" s="29">
        <f t="shared" si="398"/>
        <v>8.7837547405111581E-10</v>
      </c>
      <c r="T1047" s="29">
        <f t="shared" si="399"/>
        <v>8.7837547405111581E-10</v>
      </c>
      <c r="V1047" s="35"/>
      <c r="W1047" s="35"/>
      <c r="X1047" s="35"/>
      <c r="AD1047" s="35"/>
      <c r="AE1047" s="35"/>
      <c r="AF1047" s="35"/>
      <c r="AL1047" s="35"/>
      <c r="AM1047" s="35"/>
      <c r="AN1047" s="35"/>
      <c r="AT1047" s="35"/>
      <c r="AU1047" s="35"/>
      <c r="AV1047" s="35"/>
      <c r="BB1047" s="35"/>
      <c r="BC1047" s="35"/>
      <c r="BD1047" s="35"/>
      <c r="BJ1047" s="35"/>
      <c r="BK1047" s="35"/>
      <c r="BL1047" s="35"/>
      <c r="BR1047" s="35"/>
      <c r="BS1047" s="35"/>
      <c r="BT1047" s="35"/>
      <c r="BZ1047" s="35"/>
      <c r="CA1047" s="35"/>
      <c r="CB1047" s="35"/>
      <c r="CH1047" s="35"/>
      <c r="CI1047" s="35"/>
      <c r="CJ1047" s="35"/>
      <c r="CP1047" s="35"/>
      <c r="CQ1047" s="35"/>
      <c r="CR1047" s="35"/>
      <c r="CX1047" s="35"/>
      <c r="CY1047" s="35"/>
      <c r="CZ1047" s="35"/>
      <c r="DF1047" s="35">
        <v>1.002E-8</v>
      </c>
      <c r="DG1047" s="35">
        <v>1.3917101243200001</v>
      </c>
      <c r="DH1047" s="35">
        <v>1251.3403846248</v>
      </c>
      <c r="DI1047" s="29">
        <f t="shared" si="400"/>
        <v>-9.6426869349668007E-9</v>
      </c>
      <c r="DJ1047" s="29">
        <f t="shared" si="401"/>
        <v>-9.6421701018113229E-9</v>
      </c>
      <c r="DK1047" s="29">
        <f t="shared" si="402"/>
        <v>-9.6421701036066109E-9</v>
      </c>
      <c r="DL1047" s="29">
        <f t="shared" si="403"/>
        <v>-9.6421701036066109E-9</v>
      </c>
      <c r="DN1047" s="35"/>
      <c r="DO1047" s="35"/>
      <c r="DP1047" s="35"/>
      <c r="DV1047" s="35"/>
      <c r="DW1047" s="35"/>
      <c r="DX1047" s="35"/>
      <c r="ED1047" s="35"/>
      <c r="EE1047" s="35"/>
      <c r="EF1047" s="35"/>
      <c r="EL1047" s="35"/>
      <c r="EM1047" s="35"/>
      <c r="EN1047" s="35"/>
      <c r="ET1047" s="35"/>
      <c r="EU1047" s="35"/>
      <c r="EV1047" s="35"/>
    </row>
    <row r="1048" spans="14:152" s="29" customFormat="1" ht="13.5" x14ac:dyDescent="0.3">
      <c r="N1048" s="35">
        <v>1.5900000000000001E-9</v>
      </c>
      <c r="O1048" s="35">
        <v>3.1097843950200001</v>
      </c>
      <c r="P1048" s="35">
        <v>230.70758317729999</v>
      </c>
      <c r="Q1048" s="29">
        <f t="shared" si="396"/>
        <v>1.3354149929763718E-9</v>
      </c>
      <c r="R1048" s="29">
        <f t="shared" si="397"/>
        <v>1.3354451728232377E-9</v>
      </c>
      <c r="S1048" s="29">
        <f t="shared" si="398"/>
        <v>1.3354451727184418E-9</v>
      </c>
      <c r="T1048" s="29">
        <f t="shared" si="399"/>
        <v>1.3354451727184418E-9</v>
      </c>
      <c r="V1048" s="35"/>
      <c r="W1048" s="35"/>
      <c r="X1048" s="35"/>
      <c r="AD1048" s="35"/>
      <c r="AE1048" s="35"/>
      <c r="AF1048" s="35"/>
      <c r="AL1048" s="35"/>
      <c r="AM1048" s="35"/>
      <c r="AN1048" s="35"/>
      <c r="AT1048" s="35"/>
      <c r="AU1048" s="35"/>
      <c r="AV1048" s="35"/>
      <c r="BB1048" s="35"/>
      <c r="BC1048" s="35"/>
      <c r="BD1048" s="35"/>
      <c r="BJ1048" s="35"/>
      <c r="BK1048" s="35"/>
      <c r="BL1048" s="35"/>
      <c r="BR1048" s="35"/>
      <c r="BS1048" s="35"/>
      <c r="BT1048" s="35"/>
      <c r="BZ1048" s="35"/>
      <c r="CA1048" s="35"/>
      <c r="CB1048" s="35"/>
      <c r="CH1048" s="35"/>
      <c r="CI1048" s="35"/>
      <c r="CJ1048" s="35"/>
      <c r="CP1048" s="35"/>
      <c r="CQ1048" s="35"/>
      <c r="CR1048" s="35"/>
      <c r="CX1048" s="35"/>
      <c r="CY1048" s="35"/>
      <c r="CZ1048" s="35"/>
      <c r="DF1048" s="35">
        <v>9.8999999999999993E-9</v>
      </c>
      <c r="DG1048" s="35">
        <v>1.32621236288</v>
      </c>
      <c r="DH1048" s="35">
        <v>1268.7488723641</v>
      </c>
      <c r="DI1048" s="29">
        <f t="shared" si="400"/>
        <v>-9.8833242961474864E-9</v>
      </c>
      <c r="DJ1048" s="29">
        <f t="shared" si="401"/>
        <v>-9.8832136485030059E-9</v>
      </c>
      <c r="DK1048" s="29">
        <f t="shared" si="402"/>
        <v>-9.88321364888786E-9</v>
      </c>
      <c r="DL1048" s="29">
        <f t="shared" si="403"/>
        <v>-9.88321364888786E-9</v>
      </c>
      <c r="DN1048" s="35"/>
      <c r="DO1048" s="35"/>
      <c r="DP1048" s="35"/>
      <c r="DV1048" s="35"/>
      <c r="DW1048" s="35"/>
      <c r="DX1048" s="35"/>
      <c r="ED1048" s="35"/>
      <c r="EE1048" s="35"/>
      <c r="EF1048" s="35"/>
      <c r="EL1048" s="35"/>
      <c r="EM1048" s="35"/>
      <c r="EN1048" s="35"/>
      <c r="ET1048" s="35"/>
      <c r="EU1048" s="35"/>
      <c r="EV1048" s="35"/>
    </row>
    <row r="1049" spans="14:152" s="29" customFormat="1" ht="13.5" x14ac:dyDescent="0.3">
      <c r="N1049" s="35">
        <v>1.5400000000000001E-9</v>
      </c>
      <c r="O1049" s="35">
        <v>4.5447981361199998</v>
      </c>
      <c r="P1049" s="35">
        <v>1239.5439248355001</v>
      </c>
      <c r="Q1049" s="29">
        <f t="shared" si="396"/>
        <v>1.3830509283557392E-9</v>
      </c>
      <c r="R1049" s="29">
        <f t="shared" si="397"/>
        <v>1.3829236368128141E-9</v>
      </c>
      <c r="S1049" s="29">
        <f t="shared" si="398"/>
        <v>1.3829236372549158E-9</v>
      </c>
      <c r="T1049" s="29">
        <f t="shared" si="399"/>
        <v>1.3829236372549158E-9</v>
      </c>
      <c r="V1049" s="35"/>
      <c r="W1049" s="35"/>
      <c r="X1049" s="35"/>
      <c r="AD1049" s="35"/>
      <c r="AE1049" s="35"/>
      <c r="AF1049" s="35"/>
      <c r="AL1049" s="35"/>
      <c r="AM1049" s="35"/>
      <c r="AN1049" s="35"/>
      <c r="AT1049" s="35"/>
      <c r="AU1049" s="35"/>
      <c r="AV1049" s="35"/>
      <c r="BB1049" s="35"/>
      <c r="BC1049" s="35"/>
      <c r="BD1049" s="35"/>
      <c r="BJ1049" s="35"/>
      <c r="BK1049" s="35"/>
      <c r="BL1049" s="35"/>
      <c r="BR1049" s="35"/>
      <c r="BS1049" s="35"/>
      <c r="BT1049" s="35"/>
      <c r="BZ1049" s="35"/>
      <c r="CA1049" s="35"/>
      <c r="CB1049" s="35"/>
      <c r="CH1049" s="35"/>
      <c r="CI1049" s="35"/>
      <c r="CJ1049" s="35"/>
      <c r="CP1049" s="35"/>
      <c r="CQ1049" s="35"/>
      <c r="CR1049" s="35"/>
      <c r="CX1049" s="35"/>
      <c r="CY1049" s="35"/>
      <c r="CZ1049" s="35"/>
      <c r="DF1049" s="35">
        <v>1.275E-8</v>
      </c>
      <c r="DG1049" s="35">
        <v>1.95417923977</v>
      </c>
      <c r="DH1049" s="35">
        <v>757.8078553652</v>
      </c>
      <c r="DI1049" s="29">
        <f t="shared" si="400"/>
        <v>-1.5927426960738131E-9</v>
      </c>
      <c r="DJ1049" s="29">
        <f t="shared" si="401"/>
        <v>-1.5912895347490021E-9</v>
      </c>
      <c r="DK1049" s="29">
        <f t="shared" si="402"/>
        <v>-1.5912895397951037E-9</v>
      </c>
      <c r="DL1049" s="29">
        <f t="shared" si="403"/>
        <v>-1.5912895397951037E-9</v>
      </c>
      <c r="DN1049" s="35"/>
      <c r="DO1049" s="35"/>
      <c r="DP1049" s="35"/>
      <c r="DV1049" s="35"/>
      <c r="DW1049" s="35"/>
      <c r="DX1049" s="35"/>
      <c r="ED1049" s="35"/>
      <c r="EE1049" s="35"/>
      <c r="EF1049" s="35"/>
      <c r="EL1049" s="35"/>
      <c r="EM1049" s="35"/>
      <c r="EN1049" s="35"/>
      <c r="ET1049" s="35"/>
      <c r="EU1049" s="35"/>
      <c r="EV1049" s="35"/>
    </row>
    <row r="1050" spans="14:152" s="29" customFormat="1" ht="13.5" x14ac:dyDescent="0.3">
      <c r="N1050" s="35">
        <v>1.7700000000000001E-9</v>
      </c>
      <c r="O1050" s="35">
        <v>4.6814878975700003</v>
      </c>
      <c r="P1050" s="35">
        <v>2921.1277828246002</v>
      </c>
      <c r="Q1050" s="29">
        <f t="shared" si="396"/>
        <v>-5.0589959278043674E-10</v>
      </c>
      <c r="R1050" s="29">
        <f t="shared" si="397"/>
        <v>-5.0514848317877197E-10</v>
      </c>
      <c r="S1050" s="29">
        <f t="shared" si="398"/>
        <v>-5.0514848578713538E-10</v>
      </c>
      <c r="T1050" s="29">
        <f t="shared" si="399"/>
        <v>-5.0514848578713538E-10</v>
      </c>
      <c r="V1050" s="35"/>
      <c r="W1050" s="35"/>
      <c r="X1050" s="35"/>
      <c r="AD1050" s="35"/>
      <c r="AE1050" s="35"/>
      <c r="AF1050" s="35"/>
      <c r="AL1050" s="35"/>
      <c r="AM1050" s="35"/>
      <c r="AN1050" s="35"/>
      <c r="AT1050" s="35"/>
      <c r="AU1050" s="35"/>
      <c r="AV1050" s="35"/>
      <c r="BB1050" s="35"/>
      <c r="BC1050" s="35"/>
      <c r="BD1050" s="35"/>
      <c r="BJ1050" s="35"/>
      <c r="BK1050" s="35"/>
      <c r="BL1050" s="35"/>
      <c r="BR1050" s="35"/>
      <c r="BS1050" s="35"/>
      <c r="BT1050" s="35"/>
      <c r="BZ1050" s="35"/>
      <c r="CA1050" s="35"/>
      <c r="CB1050" s="35"/>
      <c r="CH1050" s="35"/>
      <c r="CI1050" s="35"/>
      <c r="CJ1050" s="35"/>
      <c r="CP1050" s="35"/>
      <c r="CQ1050" s="35"/>
      <c r="CR1050" s="35"/>
      <c r="CX1050" s="35"/>
      <c r="CY1050" s="35"/>
      <c r="CZ1050" s="35"/>
      <c r="DF1050" s="35">
        <v>1.174E-8</v>
      </c>
      <c r="DG1050" s="35">
        <v>6.0435258529800002</v>
      </c>
      <c r="DH1050" s="35">
        <v>225.07850888479999</v>
      </c>
      <c r="DI1050" s="29">
        <f t="shared" si="400"/>
        <v>-1.1300625126490846E-8</v>
      </c>
      <c r="DJ1050" s="29">
        <f t="shared" si="401"/>
        <v>-1.1300733676337082E-8</v>
      </c>
      <c r="DK1050" s="29">
        <f t="shared" si="402"/>
        <v>-1.1300733675960169E-8</v>
      </c>
      <c r="DL1050" s="29">
        <f t="shared" si="403"/>
        <v>-1.1300733675960169E-8</v>
      </c>
      <c r="DN1050" s="35"/>
      <c r="DO1050" s="35"/>
      <c r="DP1050" s="35"/>
      <c r="DV1050" s="35"/>
      <c r="DW1050" s="35"/>
      <c r="DX1050" s="35"/>
      <c r="ED1050" s="35"/>
      <c r="EE1050" s="35"/>
      <c r="EF1050" s="35"/>
      <c r="EL1050" s="35"/>
      <c r="EM1050" s="35"/>
      <c r="EN1050" s="35"/>
      <c r="ET1050" s="35"/>
      <c r="EU1050" s="35"/>
      <c r="EV1050" s="35"/>
    </row>
    <row r="1051" spans="14:152" s="29" customFormat="1" ht="13.5" x14ac:dyDescent="0.3">
      <c r="N1051" s="35">
        <v>1.5799999999999999E-9</v>
      </c>
      <c r="O1051" s="35">
        <v>4.3085443585099998</v>
      </c>
      <c r="P1051" s="35">
        <v>633.74694715969997</v>
      </c>
      <c r="Q1051" s="29">
        <f t="shared" si="396"/>
        <v>-7.0798407936001382E-10</v>
      </c>
      <c r="R1051" s="29">
        <f t="shared" si="397"/>
        <v>-7.0784838187402349E-10</v>
      </c>
      <c r="S1051" s="29">
        <f t="shared" si="398"/>
        <v>-7.0784838234523872E-10</v>
      </c>
      <c r="T1051" s="29">
        <f t="shared" si="399"/>
        <v>-7.0784838234523872E-10</v>
      </c>
      <c r="V1051" s="35"/>
      <c r="W1051" s="35"/>
      <c r="X1051" s="35"/>
      <c r="AD1051" s="35"/>
      <c r="AE1051" s="35"/>
      <c r="AF1051" s="35"/>
      <c r="AL1051" s="35"/>
      <c r="AM1051" s="35"/>
      <c r="AN1051" s="35"/>
      <c r="AT1051" s="35"/>
      <c r="AU1051" s="35"/>
      <c r="AV1051" s="35"/>
      <c r="BB1051" s="35"/>
      <c r="BC1051" s="35"/>
      <c r="BD1051" s="35"/>
      <c r="BJ1051" s="35"/>
      <c r="BK1051" s="35"/>
      <c r="BL1051" s="35"/>
      <c r="BR1051" s="35"/>
      <c r="BS1051" s="35"/>
      <c r="BT1051" s="35"/>
      <c r="BZ1051" s="35"/>
      <c r="CA1051" s="35"/>
      <c r="CB1051" s="35"/>
      <c r="CH1051" s="35"/>
      <c r="CI1051" s="35"/>
      <c r="CJ1051" s="35"/>
      <c r="CP1051" s="35"/>
      <c r="CQ1051" s="35"/>
      <c r="CR1051" s="35"/>
      <c r="CX1051" s="35"/>
      <c r="CY1051" s="35"/>
      <c r="CZ1051" s="35"/>
      <c r="DF1051" s="35">
        <v>1.174E-8</v>
      </c>
      <c r="DG1051" s="35">
        <v>5.4325303356800001</v>
      </c>
      <c r="DH1051" s="35">
        <v>849.26422848890002</v>
      </c>
      <c r="DI1051" s="29">
        <f t="shared" si="400"/>
        <v>1.0917113617544315E-8</v>
      </c>
      <c r="DJ1051" s="29">
        <f t="shared" si="401"/>
        <v>1.0917669395267309E-8</v>
      </c>
      <c r="DK1051" s="29">
        <f t="shared" si="402"/>
        <v>1.0917669393337703E-8</v>
      </c>
      <c r="DL1051" s="29">
        <f t="shared" si="403"/>
        <v>1.0917669393337703E-8</v>
      </c>
      <c r="DN1051" s="35"/>
      <c r="DO1051" s="35"/>
      <c r="DP1051" s="35"/>
      <c r="DV1051" s="35"/>
      <c r="DW1051" s="35"/>
      <c r="DX1051" s="35"/>
      <c r="ED1051" s="35"/>
      <c r="EE1051" s="35"/>
      <c r="EF1051" s="35"/>
      <c r="EL1051" s="35"/>
      <c r="EM1051" s="35"/>
      <c r="EN1051" s="35"/>
      <c r="ET1051" s="35"/>
      <c r="EU1051" s="35"/>
      <c r="EV1051" s="35"/>
    </row>
    <row r="1052" spans="14:152" s="29" customFormat="1" ht="13.5" x14ac:dyDescent="0.3">
      <c r="N1052" s="35">
        <v>1.9500000000000001E-9</v>
      </c>
      <c r="O1052" s="35">
        <v>5.3337652345300004</v>
      </c>
      <c r="P1052" s="35">
        <v>1130.2313754934</v>
      </c>
      <c r="Q1052" s="29">
        <f t="shared" si="396"/>
        <v>2.5069837066872538E-10</v>
      </c>
      <c r="R1052" s="29">
        <f t="shared" si="397"/>
        <v>2.5036705312104202E-10</v>
      </c>
      <c r="S1052" s="29">
        <f t="shared" si="398"/>
        <v>2.5036705427154055E-10</v>
      </c>
      <c r="T1052" s="29">
        <f t="shared" si="399"/>
        <v>2.5036705427154055E-10</v>
      </c>
      <c r="V1052" s="35"/>
      <c r="W1052" s="35"/>
      <c r="X1052" s="35"/>
      <c r="AD1052" s="35"/>
      <c r="AE1052" s="35"/>
      <c r="AF1052" s="35"/>
      <c r="AL1052" s="35"/>
      <c r="AM1052" s="35"/>
      <c r="AN1052" s="35"/>
      <c r="AT1052" s="35"/>
      <c r="AU1052" s="35"/>
      <c r="AV1052" s="35"/>
      <c r="BB1052" s="35"/>
      <c r="BC1052" s="35"/>
      <c r="BD1052" s="35"/>
      <c r="BJ1052" s="35"/>
      <c r="BK1052" s="35"/>
      <c r="BL1052" s="35"/>
      <c r="BR1052" s="35"/>
      <c r="BS1052" s="35"/>
      <c r="BT1052" s="35"/>
      <c r="BZ1052" s="35"/>
      <c r="CA1052" s="35"/>
      <c r="CB1052" s="35"/>
      <c r="CH1052" s="35"/>
      <c r="CI1052" s="35"/>
      <c r="CJ1052" s="35"/>
      <c r="CP1052" s="35"/>
      <c r="CQ1052" s="35"/>
      <c r="CR1052" s="35"/>
      <c r="CX1052" s="35"/>
      <c r="CY1052" s="35"/>
      <c r="CZ1052" s="35"/>
      <c r="DF1052" s="35">
        <v>1.0039999999999999E-8</v>
      </c>
      <c r="DG1052" s="35">
        <v>5.3343480696799999</v>
      </c>
      <c r="DH1052" s="35">
        <v>46.209790485100001</v>
      </c>
      <c r="DI1052" s="29">
        <f t="shared" si="400"/>
        <v>9.8432398581225385E-9</v>
      </c>
      <c r="DJ1052" s="29">
        <f t="shared" si="401"/>
        <v>9.8432260029968937E-9</v>
      </c>
      <c r="DK1052" s="29">
        <f t="shared" si="402"/>
        <v>9.8432260030450058E-9</v>
      </c>
      <c r="DL1052" s="29">
        <f t="shared" si="403"/>
        <v>9.8432260030450058E-9</v>
      </c>
      <c r="DN1052" s="35"/>
      <c r="DO1052" s="35"/>
      <c r="DP1052" s="35"/>
      <c r="DV1052" s="35"/>
      <c r="DW1052" s="35"/>
      <c r="DX1052" s="35"/>
      <c r="ED1052" s="35"/>
      <c r="EE1052" s="35"/>
      <c r="EF1052" s="35"/>
      <c r="EL1052" s="35"/>
      <c r="EM1052" s="35"/>
      <c r="EN1052" s="35"/>
      <c r="ET1052" s="35"/>
      <c r="EU1052" s="35"/>
      <c r="EV1052" s="35"/>
    </row>
    <row r="1053" spans="14:152" s="29" customFormat="1" ht="13.5" x14ac:dyDescent="0.3">
      <c r="N1053" s="35">
        <v>1.8800000000000001E-9</v>
      </c>
      <c r="O1053" s="35">
        <v>2.0402357049700002</v>
      </c>
      <c r="P1053" s="35">
        <v>1127.0499817556999</v>
      </c>
      <c r="Q1053" s="29">
        <f t="shared" si="396"/>
        <v>1.4028415571271332E-10</v>
      </c>
      <c r="R1053" s="29">
        <f t="shared" si="397"/>
        <v>1.4060444509860033E-10</v>
      </c>
      <c r="S1053" s="29">
        <f t="shared" si="398"/>
        <v>1.4060444398641414E-10</v>
      </c>
      <c r="T1053" s="29">
        <f t="shared" si="399"/>
        <v>1.4060444398641414E-10</v>
      </c>
      <c r="V1053" s="35"/>
      <c r="W1053" s="35"/>
      <c r="X1053" s="35"/>
      <c r="AD1053" s="35"/>
      <c r="AE1053" s="35"/>
      <c r="AF1053" s="35"/>
      <c r="AL1053" s="35"/>
      <c r="AM1053" s="35"/>
      <c r="AN1053" s="35"/>
      <c r="AT1053" s="35"/>
      <c r="AU1053" s="35"/>
      <c r="AV1053" s="35"/>
      <c r="BB1053" s="35"/>
      <c r="BC1053" s="35"/>
      <c r="BD1053" s="35"/>
      <c r="BJ1053" s="35"/>
      <c r="BK1053" s="35"/>
      <c r="BL1053" s="35"/>
      <c r="BR1053" s="35"/>
      <c r="BS1053" s="35"/>
      <c r="BT1053" s="35"/>
      <c r="BZ1053" s="35"/>
      <c r="CA1053" s="35"/>
      <c r="CB1053" s="35"/>
      <c r="CH1053" s="35"/>
      <c r="CI1053" s="35"/>
      <c r="CJ1053" s="35"/>
      <c r="CP1053" s="35"/>
      <c r="CQ1053" s="35"/>
      <c r="CR1053" s="35"/>
      <c r="CX1053" s="35"/>
      <c r="CY1053" s="35"/>
      <c r="CZ1053" s="35"/>
      <c r="DF1053" s="35">
        <v>1.1080000000000001E-8</v>
      </c>
      <c r="DG1053" s="35">
        <v>1.2817788994299999</v>
      </c>
      <c r="DH1053" s="35">
        <v>294.30046912879999</v>
      </c>
      <c r="DI1053" s="29">
        <f t="shared" si="400"/>
        <v>1.0809526119644486E-8</v>
      </c>
      <c r="DJ1053" s="29">
        <f t="shared" si="401"/>
        <v>1.0809417559204789E-8</v>
      </c>
      <c r="DK1053" s="29">
        <f t="shared" si="402"/>
        <v>1.0809417559581796E-8</v>
      </c>
      <c r="DL1053" s="29">
        <f t="shared" si="403"/>
        <v>1.0809417559581796E-8</v>
      </c>
      <c r="DN1053" s="35"/>
      <c r="DO1053" s="35"/>
      <c r="DP1053" s="35"/>
      <c r="DV1053" s="35"/>
      <c r="DW1053" s="35"/>
      <c r="DX1053" s="35"/>
      <c r="ED1053" s="35"/>
      <c r="EE1053" s="35"/>
      <c r="EF1053" s="35"/>
      <c r="EL1053" s="35"/>
      <c r="EM1053" s="35"/>
      <c r="EN1053" s="35"/>
      <c r="ET1053" s="35"/>
      <c r="EU1053" s="35"/>
      <c r="EV1053" s="35"/>
    </row>
    <row r="1054" spans="14:152" s="29" customFormat="1" ht="13.5" x14ac:dyDescent="0.3">
      <c r="N1054" s="35">
        <v>1.74E-9</v>
      </c>
      <c r="O1054" s="35">
        <v>2.88817750136</v>
      </c>
      <c r="P1054" s="35">
        <v>25668.418497699</v>
      </c>
      <c r="Q1054" s="29">
        <f t="shared" si="396"/>
        <v>6.6044304302223769E-10</v>
      </c>
      <c r="R1054" s="29">
        <f t="shared" si="397"/>
        <v>6.5417445454905951E-10</v>
      </c>
      <c r="S1054" s="29">
        <f t="shared" si="398"/>
        <v>6.5417447633372276E-10</v>
      </c>
      <c r="T1054" s="29">
        <f t="shared" si="399"/>
        <v>6.5417447633372276E-10</v>
      </c>
      <c r="V1054" s="35"/>
      <c r="W1054" s="35"/>
      <c r="X1054" s="35"/>
      <c r="AD1054" s="35"/>
      <c r="AE1054" s="35"/>
      <c r="AF1054" s="35"/>
      <c r="AL1054" s="35"/>
      <c r="AM1054" s="35"/>
      <c r="AN1054" s="35"/>
      <c r="AT1054" s="35"/>
      <c r="AU1054" s="35"/>
      <c r="AV1054" s="35"/>
      <c r="BB1054" s="35"/>
      <c r="BC1054" s="35"/>
      <c r="BD1054" s="35"/>
      <c r="BJ1054" s="35"/>
      <c r="BK1054" s="35"/>
      <c r="BL1054" s="35"/>
      <c r="BR1054" s="35"/>
      <c r="BS1054" s="35"/>
      <c r="BT1054" s="35"/>
      <c r="BZ1054" s="35"/>
      <c r="CA1054" s="35"/>
      <c r="CB1054" s="35"/>
      <c r="CH1054" s="35"/>
      <c r="CI1054" s="35"/>
      <c r="CJ1054" s="35"/>
      <c r="CP1054" s="35"/>
      <c r="CQ1054" s="35"/>
      <c r="CR1054" s="35"/>
      <c r="CX1054" s="35"/>
      <c r="CY1054" s="35"/>
      <c r="CZ1054" s="35"/>
      <c r="DF1054" s="35">
        <v>9.7599999999999994E-9</v>
      </c>
      <c r="DG1054" s="35">
        <v>1.8352395903400001</v>
      </c>
      <c r="DH1054" s="35">
        <v>5.8897067233999998</v>
      </c>
      <c r="DI1054" s="29">
        <f t="shared" si="400"/>
        <v>-3.4391397478866223E-9</v>
      </c>
      <c r="DJ1054" s="29">
        <f t="shared" si="401"/>
        <v>-3.4391315931223634E-9</v>
      </c>
      <c r="DK1054" s="29">
        <f t="shared" si="402"/>
        <v>-3.4391315931506806E-9</v>
      </c>
      <c r="DL1054" s="29">
        <f t="shared" si="403"/>
        <v>-3.4391315931506806E-9</v>
      </c>
      <c r="DN1054" s="35"/>
      <c r="DO1054" s="35"/>
      <c r="DP1054" s="35"/>
      <c r="DV1054" s="35"/>
      <c r="DW1054" s="35"/>
      <c r="DX1054" s="35"/>
      <c r="ED1054" s="35"/>
      <c r="EE1054" s="35"/>
      <c r="EF1054" s="35"/>
      <c r="EL1054" s="35"/>
      <c r="EM1054" s="35"/>
      <c r="EN1054" s="35"/>
      <c r="ET1054" s="35"/>
      <c r="EU1054" s="35"/>
      <c r="EV1054" s="35"/>
    </row>
    <row r="1055" spans="14:152" s="29" customFormat="1" ht="13.5" x14ac:dyDescent="0.3">
      <c r="N1055" s="35">
        <v>1.61E-9</v>
      </c>
      <c r="O1055" s="35">
        <v>2.9630000888999999</v>
      </c>
      <c r="P1055" s="35">
        <v>152.74459087229999</v>
      </c>
      <c r="Q1055" s="29">
        <f t="shared" si="396"/>
        <v>1.0754258786046453E-9</v>
      </c>
      <c r="R1055" s="29">
        <f t="shared" si="397"/>
        <v>1.0753981366113241E-9</v>
      </c>
      <c r="S1055" s="29">
        <f t="shared" si="398"/>
        <v>1.075398136707657E-9</v>
      </c>
      <c r="T1055" s="29">
        <f t="shared" si="399"/>
        <v>1.075398136707657E-9</v>
      </c>
      <c r="V1055" s="35"/>
      <c r="W1055" s="35"/>
      <c r="X1055" s="35"/>
      <c r="AD1055" s="35"/>
      <c r="AE1055" s="35"/>
      <c r="AF1055" s="35"/>
      <c r="AL1055" s="35"/>
      <c r="AM1055" s="35"/>
      <c r="AN1055" s="35"/>
      <c r="AT1055" s="35"/>
      <c r="AU1055" s="35"/>
      <c r="AV1055" s="35"/>
      <c r="BB1055" s="35"/>
      <c r="BC1055" s="35"/>
      <c r="BD1055" s="35"/>
      <c r="BJ1055" s="35"/>
      <c r="BK1055" s="35"/>
      <c r="BL1055" s="35"/>
      <c r="BR1055" s="35"/>
      <c r="BS1055" s="35"/>
      <c r="BT1055" s="35"/>
      <c r="BZ1055" s="35"/>
      <c r="CA1055" s="35"/>
      <c r="CB1055" s="35"/>
      <c r="CH1055" s="35"/>
      <c r="CI1055" s="35"/>
      <c r="CJ1055" s="35"/>
      <c r="CP1055" s="35"/>
      <c r="CQ1055" s="35"/>
      <c r="CR1055" s="35"/>
      <c r="CX1055" s="35"/>
      <c r="CY1055" s="35"/>
      <c r="CZ1055" s="35"/>
      <c r="DF1055" s="35">
        <v>9.7100000000000006E-9</v>
      </c>
      <c r="DG1055" s="35">
        <v>3.3856395001899999</v>
      </c>
      <c r="DH1055" s="35">
        <v>306.09692891809999</v>
      </c>
      <c r="DI1055" s="29">
        <f t="shared" si="400"/>
        <v>-4.6829100435859761E-9</v>
      </c>
      <c r="DJ1055" s="29">
        <f t="shared" si="401"/>
        <v>-4.6825153555943696E-9</v>
      </c>
      <c r="DK1055" s="29">
        <f t="shared" si="402"/>
        <v>-4.6825153569649367E-9</v>
      </c>
      <c r="DL1055" s="29">
        <f t="shared" si="403"/>
        <v>-4.6825153569649367E-9</v>
      </c>
      <c r="DN1055" s="35"/>
      <c r="DO1055" s="35"/>
      <c r="DP1055" s="35"/>
      <c r="DV1055" s="35"/>
      <c r="DW1055" s="35"/>
      <c r="DX1055" s="35"/>
      <c r="ED1055" s="35"/>
      <c r="EE1055" s="35"/>
      <c r="EF1055" s="35"/>
      <c r="EL1055" s="35"/>
      <c r="EM1055" s="35"/>
      <c r="EN1055" s="35"/>
      <c r="ET1055" s="35"/>
      <c r="EU1055" s="35"/>
      <c r="EV1055" s="35"/>
    </row>
    <row r="1056" spans="14:152" s="29" customFormat="1" ht="13.5" x14ac:dyDescent="0.3">
      <c r="N1056" s="35">
        <v>1.6999999999999999E-9</v>
      </c>
      <c r="O1056" s="35">
        <v>1.7077956077000001</v>
      </c>
      <c r="P1056" s="35">
        <v>493.30303459599997</v>
      </c>
      <c r="Q1056" s="29">
        <f t="shared" si="396"/>
        <v>-1.6264677624540207E-9</v>
      </c>
      <c r="R1056" s="29">
        <f t="shared" si="397"/>
        <v>-1.6265047408180965E-9</v>
      </c>
      <c r="S1056" s="29">
        <f t="shared" si="398"/>
        <v>-1.6265047406897058E-9</v>
      </c>
      <c r="T1056" s="29">
        <f t="shared" si="399"/>
        <v>-1.6265047406897058E-9</v>
      </c>
      <c r="V1056" s="35"/>
      <c r="W1056" s="35"/>
      <c r="X1056" s="35"/>
      <c r="AD1056" s="35"/>
      <c r="AE1056" s="35"/>
      <c r="AF1056" s="35"/>
      <c r="AL1056" s="35"/>
      <c r="AM1056" s="35"/>
      <c r="AN1056" s="35"/>
      <c r="AT1056" s="35"/>
      <c r="AU1056" s="35"/>
      <c r="AV1056" s="35"/>
      <c r="BB1056" s="35"/>
      <c r="BC1056" s="35"/>
      <c r="BD1056" s="35"/>
      <c r="BJ1056" s="35"/>
      <c r="BK1056" s="35"/>
      <c r="BL1056" s="35"/>
      <c r="BR1056" s="35"/>
      <c r="BS1056" s="35"/>
      <c r="BT1056" s="35"/>
      <c r="BZ1056" s="35"/>
      <c r="CA1056" s="35"/>
      <c r="CB1056" s="35"/>
      <c r="CH1056" s="35"/>
      <c r="CI1056" s="35"/>
      <c r="CJ1056" s="35"/>
      <c r="CP1056" s="35"/>
      <c r="CQ1056" s="35"/>
      <c r="CR1056" s="35"/>
      <c r="CX1056" s="35"/>
      <c r="CY1056" s="35"/>
      <c r="CZ1056" s="35"/>
      <c r="DF1056" s="35">
        <v>1.05E-8</v>
      </c>
      <c r="DG1056" s="35">
        <v>3.8844946709100001</v>
      </c>
      <c r="DH1056" s="35">
        <v>632.26247445139995</v>
      </c>
      <c r="DI1056" s="29">
        <f t="shared" si="400"/>
        <v>-1.7291344765068827E-10</v>
      </c>
      <c r="DJ1056" s="29">
        <f t="shared" si="401"/>
        <v>-1.7190724626466158E-10</v>
      </c>
      <c r="DK1056" s="29">
        <f t="shared" si="402"/>
        <v>-1.7190724975865393E-10</v>
      </c>
      <c r="DL1056" s="29">
        <f t="shared" si="403"/>
        <v>-1.7190724975865393E-10</v>
      </c>
      <c r="DN1056" s="35"/>
      <c r="DO1056" s="35"/>
      <c r="DP1056" s="35"/>
      <c r="DV1056" s="35"/>
      <c r="DW1056" s="35"/>
      <c r="DX1056" s="35"/>
      <c r="ED1056" s="35"/>
      <c r="EE1056" s="35"/>
      <c r="EF1056" s="35"/>
      <c r="EL1056" s="35"/>
      <c r="EM1056" s="35"/>
      <c r="EN1056" s="35"/>
      <c r="ET1056" s="35"/>
      <c r="EU1056" s="35"/>
      <c r="EV1056" s="35"/>
    </row>
    <row r="1057" spans="14:152" s="29" customFormat="1" ht="13.5" x14ac:dyDescent="0.3">
      <c r="N1057" s="35">
        <v>1.56E-9</v>
      </c>
      <c r="O1057" s="35">
        <v>3.0533186257799998</v>
      </c>
      <c r="P1057" s="35">
        <v>913.75088631769995</v>
      </c>
      <c r="Q1057" s="29">
        <f t="shared" si="396"/>
        <v>9.008264198138048E-10</v>
      </c>
      <c r="R1057" s="29">
        <f t="shared" si="397"/>
        <v>9.0065000045890573E-10</v>
      </c>
      <c r="S1057" s="29">
        <f t="shared" si="398"/>
        <v>9.0065000107154392E-10</v>
      </c>
      <c r="T1057" s="29">
        <f t="shared" si="399"/>
        <v>9.0065000107154392E-10</v>
      </c>
      <c r="V1057" s="35"/>
      <c r="W1057" s="35"/>
      <c r="X1057" s="35"/>
      <c r="AD1057" s="35"/>
      <c r="AE1057" s="35"/>
      <c r="AF1057" s="35"/>
      <c r="AL1057" s="35"/>
      <c r="AM1057" s="35"/>
      <c r="AN1057" s="35"/>
      <c r="AT1057" s="35"/>
      <c r="AU1057" s="35"/>
      <c r="AV1057" s="35"/>
      <c r="BB1057" s="35"/>
      <c r="BC1057" s="35"/>
      <c r="BD1057" s="35"/>
      <c r="BJ1057" s="35"/>
      <c r="BK1057" s="35"/>
      <c r="BL1057" s="35"/>
      <c r="BR1057" s="35"/>
      <c r="BS1057" s="35"/>
      <c r="BT1057" s="35"/>
      <c r="BZ1057" s="35"/>
      <c r="CA1057" s="35"/>
      <c r="CB1057" s="35"/>
      <c r="CH1057" s="35"/>
      <c r="CI1057" s="35"/>
      <c r="CJ1057" s="35"/>
      <c r="CP1057" s="35"/>
      <c r="CQ1057" s="35"/>
      <c r="CR1057" s="35"/>
      <c r="CX1057" s="35"/>
      <c r="CY1057" s="35"/>
      <c r="CZ1057" s="35"/>
      <c r="DF1057" s="35">
        <v>1.05E-8</v>
      </c>
      <c r="DG1057" s="35">
        <v>3.2609603698199998</v>
      </c>
      <c r="DH1057" s="35">
        <v>159.71512552120001</v>
      </c>
      <c r="DI1057" s="29">
        <f t="shared" si="400"/>
        <v>9.552227948146347E-9</v>
      </c>
      <c r="DJ1057" s="29">
        <f t="shared" si="401"/>
        <v>9.552122400733616E-9</v>
      </c>
      <c r="DK1057" s="29">
        <f t="shared" si="402"/>
        <v>9.5521224011001347E-9</v>
      </c>
      <c r="DL1057" s="29">
        <f t="shared" si="403"/>
        <v>9.5521224011001347E-9</v>
      </c>
      <c r="DN1057" s="35"/>
      <c r="DO1057" s="35"/>
      <c r="DP1057" s="35"/>
      <c r="DV1057" s="35"/>
      <c r="DW1057" s="35"/>
      <c r="DX1057" s="35"/>
      <c r="ED1057" s="35"/>
      <c r="EE1057" s="35"/>
      <c r="EF1057" s="35"/>
      <c r="EL1057" s="35"/>
      <c r="EM1057" s="35"/>
      <c r="EN1057" s="35"/>
      <c r="ET1057" s="35"/>
      <c r="EU1057" s="35"/>
      <c r="EV1057" s="35"/>
    </row>
    <row r="1058" spans="14:152" s="29" customFormat="1" ht="13.5" x14ac:dyDescent="0.3">
      <c r="N1058" s="35">
        <v>1.69E-9</v>
      </c>
      <c r="O1058" s="35">
        <v>3.1832533450699998</v>
      </c>
      <c r="P1058" s="35">
        <v>757.8078553652</v>
      </c>
      <c r="Q1058" s="29">
        <f t="shared" si="396"/>
        <v>-1.6505568447255763E-9</v>
      </c>
      <c r="R1058" s="29">
        <f t="shared" si="397"/>
        <v>-1.6505151362296089E-9</v>
      </c>
      <c r="S1058" s="29">
        <f t="shared" si="398"/>
        <v>-1.6505151363744784E-9</v>
      </c>
      <c r="T1058" s="29">
        <f t="shared" si="399"/>
        <v>-1.6505151363744784E-9</v>
      </c>
      <c r="V1058" s="35"/>
      <c r="W1058" s="35"/>
      <c r="X1058" s="35"/>
      <c r="AD1058" s="35"/>
      <c r="AE1058" s="35"/>
      <c r="AF1058" s="35"/>
      <c r="AL1058" s="35"/>
      <c r="AM1058" s="35"/>
      <c r="AN1058" s="35"/>
      <c r="AT1058" s="35"/>
      <c r="AU1058" s="35"/>
      <c r="AV1058" s="35"/>
      <c r="BB1058" s="35"/>
      <c r="BC1058" s="35"/>
      <c r="BD1058" s="35"/>
      <c r="BJ1058" s="35"/>
      <c r="BK1058" s="35"/>
      <c r="BL1058" s="35"/>
      <c r="BR1058" s="35"/>
      <c r="BS1058" s="35"/>
      <c r="BT1058" s="35"/>
      <c r="BZ1058" s="35"/>
      <c r="CA1058" s="35"/>
      <c r="CB1058" s="35"/>
      <c r="CH1058" s="35"/>
      <c r="CI1058" s="35"/>
      <c r="CJ1058" s="35"/>
      <c r="CP1058" s="35"/>
      <c r="CQ1058" s="35"/>
      <c r="CR1058" s="35"/>
      <c r="CX1058" s="35"/>
      <c r="CY1058" s="35"/>
      <c r="CZ1058" s="35"/>
      <c r="DF1058" s="35">
        <v>1.041E-8</v>
      </c>
      <c r="DG1058" s="35">
        <v>2.3642989435100001</v>
      </c>
      <c r="DH1058" s="35">
        <v>821.54375366859995</v>
      </c>
      <c r="DI1058" s="29">
        <f t="shared" si="400"/>
        <v>-1.0409999708557079E-8</v>
      </c>
      <c r="DJ1058" s="29">
        <f t="shared" si="401"/>
        <v>-1.0409999321070259E-8</v>
      </c>
      <c r="DK1058" s="29">
        <f t="shared" si="402"/>
        <v>-1.0409999321071883E-8</v>
      </c>
      <c r="DL1058" s="29">
        <f t="shared" si="403"/>
        <v>-1.0409999321071883E-8</v>
      </c>
      <c r="DN1058" s="35"/>
      <c r="DO1058" s="35"/>
      <c r="DP1058" s="35"/>
      <c r="DV1058" s="35"/>
      <c r="DW1058" s="35"/>
      <c r="DX1058" s="35"/>
      <c r="ED1058" s="35"/>
      <c r="EE1058" s="35"/>
      <c r="EF1058" s="35"/>
      <c r="EL1058" s="35"/>
      <c r="EM1058" s="35"/>
      <c r="EN1058" s="35"/>
      <c r="ET1058" s="35"/>
      <c r="EU1058" s="35"/>
      <c r="EV1058" s="35"/>
    </row>
    <row r="1059" spans="14:152" s="29" customFormat="1" ht="13.5" x14ac:dyDescent="0.3">
      <c r="N1059" s="35">
        <v>1.45E-9</v>
      </c>
      <c r="O1059" s="35">
        <v>0.89672198690000005</v>
      </c>
      <c r="P1059" s="35">
        <v>632.83192342300003</v>
      </c>
      <c r="Q1059" s="29">
        <f t="shared" si="396"/>
        <v>2.5893319483328606E-10</v>
      </c>
      <c r="R1059" s="29">
        <f t="shared" si="397"/>
        <v>2.5879633389196922E-10</v>
      </c>
      <c r="S1059" s="29">
        <f t="shared" si="398"/>
        <v>2.5879633436721757E-10</v>
      </c>
      <c r="T1059" s="29">
        <f t="shared" si="399"/>
        <v>2.5879633436721757E-10</v>
      </c>
      <c r="V1059" s="35"/>
      <c r="W1059" s="35"/>
      <c r="X1059" s="35"/>
      <c r="AD1059" s="35"/>
      <c r="AE1059" s="35"/>
      <c r="AF1059" s="35"/>
      <c r="AL1059" s="35"/>
      <c r="AM1059" s="35"/>
      <c r="AN1059" s="35"/>
      <c r="AT1059" s="35"/>
      <c r="AU1059" s="35"/>
      <c r="AV1059" s="35"/>
      <c r="BB1059" s="35"/>
      <c r="BC1059" s="35"/>
      <c r="BD1059" s="35"/>
      <c r="BJ1059" s="35"/>
      <c r="BK1059" s="35"/>
      <c r="BL1059" s="35"/>
      <c r="BR1059" s="35"/>
      <c r="BS1059" s="35"/>
      <c r="BT1059" s="35"/>
      <c r="BZ1059" s="35"/>
      <c r="CA1059" s="35"/>
      <c r="CB1059" s="35"/>
      <c r="CH1059" s="35"/>
      <c r="CI1059" s="35"/>
      <c r="CJ1059" s="35"/>
      <c r="CP1059" s="35"/>
      <c r="CQ1059" s="35"/>
      <c r="CR1059" s="35"/>
      <c r="CX1059" s="35"/>
      <c r="CY1059" s="35"/>
      <c r="CZ1059" s="35"/>
      <c r="DF1059" s="35">
        <v>1.2180000000000001E-8</v>
      </c>
      <c r="DG1059" s="35">
        <v>4.6173999990599999</v>
      </c>
      <c r="DH1059" s="35">
        <v>990.22940591439999</v>
      </c>
      <c r="DI1059" s="29">
        <f t="shared" si="400"/>
        <v>-3.3689400128033234E-9</v>
      </c>
      <c r="DJ1059" s="29">
        <f t="shared" si="401"/>
        <v>-3.367183034363886E-9</v>
      </c>
      <c r="DK1059" s="29">
        <f t="shared" si="402"/>
        <v>-3.3671830404650821E-9</v>
      </c>
      <c r="DL1059" s="29">
        <f t="shared" si="403"/>
        <v>-3.3671830404650821E-9</v>
      </c>
      <c r="DN1059" s="35"/>
      <c r="DO1059" s="35"/>
      <c r="DP1059" s="35"/>
      <c r="DV1059" s="35"/>
      <c r="DW1059" s="35"/>
      <c r="DX1059" s="35"/>
      <c r="ED1059" s="35"/>
      <c r="EE1059" s="35"/>
      <c r="EF1059" s="35"/>
      <c r="EL1059" s="35"/>
      <c r="EM1059" s="35"/>
      <c r="EN1059" s="35"/>
      <c r="ET1059" s="35"/>
      <c r="EU1059" s="35"/>
      <c r="EV1059" s="35"/>
    </row>
    <row r="1060" spans="14:152" s="29" customFormat="1" ht="13.5" x14ac:dyDescent="0.3">
      <c r="N1060" s="35">
        <v>1.49E-9</v>
      </c>
      <c r="O1060" s="35">
        <v>2.6951936198799999</v>
      </c>
      <c r="P1060" s="35">
        <v>203.26478713040001</v>
      </c>
      <c r="Q1060" s="29">
        <f t="shared" si="396"/>
        <v>1.4292295317944339E-9</v>
      </c>
      <c r="R1060" s="29">
        <f t="shared" si="397"/>
        <v>1.429216553368416E-9</v>
      </c>
      <c r="S1060" s="29">
        <f t="shared" si="398"/>
        <v>1.4292165534134856E-9</v>
      </c>
      <c r="T1060" s="29">
        <f t="shared" si="399"/>
        <v>1.4292165534134856E-9</v>
      </c>
      <c r="V1060" s="35"/>
      <c r="W1060" s="35"/>
      <c r="X1060" s="35"/>
      <c r="AD1060" s="35"/>
      <c r="AE1060" s="35"/>
      <c r="AF1060" s="35"/>
      <c r="AL1060" s="35"/>
      <c r="AM1060" s="35"/>
      <c r="AN1060" s="35"/>
      <c r="AT1060" s="35"/>
      <c r="AU1060" s="35"/>
      <c r="AV1060" s="35"/>
      <c r="BB1060" s="35"/>
      <c r="BC1060" s="35"/>
      <c r="BD1060" s="35"/>
      <c r="BJ1060" s="35"/>
      <c r="BK1060" s="35"/>
      <c r="BL1060" s="35"/>
      <c r="BR1060" s="35"/>
      <c r="BS1060" s="35"/>
      <c r="BT1060" s="35"/>
      <c r="BZ1060" s="35"/>
      <c r="CA1060" s="35"/>
      <c r="CB1060" s="35"/>
      <c r="CH1060" s="35"/>
      <c r="CI1060" s="35"/>
      <c r="CJ1060" s="35"/>
      <c r="CP1060" s="35"/>
      <c r="CQ1060" s="35"/>
      <c r="CR1060" s="35"/>
      <c r="CX1060" s="35"/>
      <c r="CY1060" s="35"/>
      <c r="CZ1060" s="35"/>
      <c r="DF1060" s="35">
        <v>1.342E-8</v>
      </c>
      <c r="DG1060" s="35">
        <v>1.5561452839900001</v>
      </c>
      <c r="DH1060" s="35">
        <v>498.93210888850001</v>
      </c>
      <c r="DI1060" s="29">
        <f t="shared" si="400"/>
        <v>-1.3051234832123146E-8</v>
      </c>
      <c r="DJ1060" s="29">
        <f t="shared" si="401"/>
        <v>-1.3051471092913352E-8</v>
      </c>
      <c r="DK1060" s="29">
        <f t="shared" si="402"/>
        <v>-1.3051471092093078E-8</v>
      </c>
      <c r="DL1060" s="29">
        <f t="shared" si="403"/>
        <v>-1.3051471092093078E-8</v>
      </c>
      <c r="DN1060" s="35"/>
      <c r="DO1060" s="35"/>
      <c r="DP1060" s="35"/>
      <c r="DV1060" s="35"/>
      <c r="DW1060" s="35"/>
      <c r="DX1060" s="35"/>
      <c r="ED1060" s="35"/>
      <c r="EE1060" s="35"/>
      <c r="EF1060" s="35"/>
      <c r="EL1060" s="35"/>
      <c r="EM1060" s="35"/>
      <c r="EN1060" s="35"/>
      <c r="ET1060" s="35"/>
      <c r="EU1060" s="35"/>
      <c r="EV1060" s="35"/>
    </row>
    <row r="1061" spans="14:152" s="29" customFormat="1" ht="13.5" x14ac:dyDescent="0.3">
      <c r="N1061" s="35">
        <v>1.67E-9</v>
      </c>
      <c r="O1061" s="35">
        <v>2.9654754958899998</v>
      </c>
      <c r="P1061" s="35">
        <v>1201.831580323</v>
      </c>
      <c r="Q1061" s="29">
        <f t="shared" si="396"/>
        <v>-1.470063310428181E-9</v>
      </c>
      <c r="R1061" s="29">
        <f t="shared" si="397"/>
        <v>-1.470207635711136E-9</v>
      </c>
      <c r="S1061" s="29">
        <f t="shared" si="398"/>
        <v>-1.4702076352100554E-9</v>
      </c>
      <c r="T1061" s="29">
        <f t="shared" si="399"/>
        <v>-1.4702076352100554E-9</v>
      </c>
      <c r="V1061" s="35"/>
      <c r="W1061" s="35"/>
      <c r="X1061" s="35"/>
      <c r="AD1061" s="35"/>
      <c r="AE1061" s="35"/>
      <c r="AF1061" s="35"/>
      <c r="AL1061" s="35"/>
      <c r="AM1061" s="35"/>
      <c r="AN1061" s="35"/>
      <c r="AT1061" s="35"/>
      <c r="AU1061" s="35"/>
      <c r="AV1061" s="35"/>
      <c r="BB1061" s="35"/>
      <c r="BC1061" s="35"/>
      <c r="BD1061" s="35"/>
      <c r="BJ1061" s="35"/>
      <c r="BK1061" s="35"/>
      <c r="BL1061" s="35"/>
      <c r="BR1061" s="35"/>
      <c r="BS1061" s="35"/>
      <c r="BT1061" s="35"/>
      <c r="BZ1061" s="35"/>
      <c r="CA1061" s="35"/>
      <c r="CB1061" s="35"/>
      <c r="CH1061" s="35"/>
      <c r="CI1061" s="35"/>
      <c r="CJ1061" s="35"/>
      <c r="CP1061" s="35"/>
      <c r="CQ1061" s="35"/>
      <c r="CR1061" s="35"/>
      <c r="CX1061" s="35"/>
      <c r="CY1061" s="35"/>
      <c r="CZ1061" s="35"/>
      <c r="DF1061" s="35">
        <v>9.6699999999999999E-9</v>
      </c>
      <c r="DG1061" s="35">
        <v>3.8464537273100001</v>
      </c>
      <c r="DH1061" s="35">
        <v>604.47256366190004</v>
      </c>
      <c r="DI1061" s="29">
        <f t="shared" si="400"/>
        <v>4.4046789135285222E-9</v>
      </c>
      <c r="DJ1061" s="29">
        <f t="shared" si="401"/>
        <v>4.4054676916402693E-9</v>
      </c>
      <c r="DK1061" s="29">
        <f t="shared" si="402"/>
        <v>4.4054676889013411E-9</v>
      </c>
      <c r="DL1061" s="29">
        <f t="shared" si="403"/>
        <v>4.4054676889013411E-9</v>
      </c>
      <c r="DN1061" s="35"/>
      <c r="DO1061" s="35"/>
      <c r="DP1061" s="35"/>
      <c r="DV1061" s="35"/>
      <c r="DW1061" s="35"/>
      <c r="DX1061" s="35"/>
      <c r="ED1061" s="35"/>
      <c r="EE1061" s="35"/>
      <c r="EF1061" s="35"/>
      <c r="EL1061" s="35"/>
      <c r="EM1061" s="35"/>
      <c r="EN1061" s="35"/>
      <c r="ET1061" s="35"/>
      <c r="EU1061" s="35"/>
      <c r="EV1061" s="35"/>
    </row>
    <row r="1062" spans="14:152" s="29" customFormat="1" ht="13.5" x14ac:dyDescent="0.3">
      <c r="N1062" s="35">
        <v>1.87E-9</v>
      </c>
      <c r="O1062" s="35">
        <v>3.1759211340300002</v>
      </c>
      <c r="P1062" s="35">
        <v>842.90144101349995</v>
      </c>
      <c r="Q1062" s="29">
        <f t="shared" si="396"/>
        <v>-7.4972138079344045E-10</v>
      </c>
      <c r="R1062" s="29">
        <f t="shared" si="397"/>
        <v>-7.4994026377152051E-10</v>
      </c>
      <c r="S1062" s="29">
        <f t="shared" si="398"/>
        <v>-7.4994026301147987E-10</v>
      </c>
      <c r="T1062" s="29">
        <f t="shared" si="399"/>
        <v>-7.4994026301147987E-10</v>
      </c>
      <c r="V1062" s="35"/>
      <c r="W1062" s="35"/>
      <c r="X1062" s="35"/>
      <c r="AD1062" s="35"/>
      <c r="AE1062" s="35"/>
      <c r="AF1062" s="35"/>
      <c r="AL1062" s="35"/>
      <c r="AM1062" s="35"/>
      <c r="AN1062" s="35"/>
      <c r="AT1062" s="35"/>
      <c r="AU1062" s="35"/>
      <c r="AV1062" s="35"/>
      <c r="BB1062" s="35"/>
      <c r="BC1062" s="35"/>
      <c r="BD1062" s="35"/>
      <c r="BJ1062" s="35"/>
      <c r="BK1062" s="35"/>
      <c r="BL1062" s="35"/>
      <c r="BR1062" s="35"/>
      <c r="BS1062" s="35"/>
      <c r="BT1062" s="35"/>
      <c r="BZ1062" s="35"/>
      <c r="CA1062" s="35"/>
      <c r="CB1062" s="35"/>
      <c r="CH1062" s="35"/>
      <c r="CI1062" s="35"/>
      <c r="CJ1062" s="35"/>
      <c r="CP1062" s="35"/>
      <c r="CQ1062" s="35"/>
      <c r="CR1062" s="35"/>
      <c r="CX1062" s="35"/>
      <c r="CY1062" s="35"/>
      <c r="CZ1062" s="35"/>
      <c r="DF1062" s="35">
        <v>1.171E-8</v>
      </c>
      <c r="DG1062" s="35">
        <v>0.42265751679000002</v>
      </c>
      <c r="DH1062" s="35">
        <v>10011.032151036899</v>
      </c>
      <c r="DI1062" s="29">
        <f t="shared" si="400"/>
        <v>1.1031731958616662E-8</v>
      </c>
      <c r="DJ1062" s="29">
        <f t="shared" si="401"/>
        <v>1.1025759233800137E-8</v>
      </c>
      <c r="DK1062" s="29">
        <f t="shared" si="402"/>
        <v>1.1025759254584218E-8</v>
      </c>
      <c r="DL1062" s="29">
        <f t="shared" si="403"/>
        <v>1.1025759254584218E-8</v>
      </c>
      <c r="DN1062" s="35"/>
      <c r="DO1062" s="35"/>
      <c r="DP1062" s="35"/>
      <c r="DV1062" s="35"/>
      <c r="DW1062" s="35"/>
      <c r="DX1062" s="35"/>
      <c r="ED1062" s="35"/>
      <c r="EE1062" s="35"/>
      <c r="EF1062" s="35"/>
      <c r="EL1062" s="35"/>
      <c r="EM1062" s="35"/>
      <c r="EN1062" s="35"/>
      <c r="ET1062" s="35"/>
      <c r="EU1062" s="35"/>
      <c r="EV1062" s="35"/>
    </row>
    <row r="1063" spans="14:152" s="29" customFormat="1" ht="13.5" x14ac:dyDescent="0.3">
      <c r="N1063" s="35">
        <v>1.73E-9</v>
      </c>
      <c r="O1063" s="35">
        <v>1.9152883635</v>
      </c>
      <c r="P1063" s="35">
        <v>3487.4241132234001</v>
      </c>
      <c r="Q1063" s="29">
        <f t="shared" si="396"/>
        <v>-7.340596010390735E-10</v>
      </c>
      <c r="R1063" s="29">
        <f t="shared" si="397"/>
        <v>-7.3323135842440562E-10</v>
      </c>
      <c r="S1063" s="29">
        <f t="shared" si="398"/>
        <v>-7.3323136130080016E-10</v>
      </c>
      <c r="T1063" s="29">
        <f t="shared" si="399"/>
        <v>-7.3323136130080016E-10</v>
      </c>
      <c r="V1063" s="35"/>
      <c r="W1063" s="35"/>
      <c r="X1063" s="35"/>
      <c r="AD1063" s="35"/>
      <c r="AE1063" s="35"/>
      <c r="AF1063" s="35"/>
      <c r="AL1063" s="35"/>
      <c r="AM1063" s="35"/>
      <c r="AN1063" s="35"/>
      <c r="AT1063" s="35"/>
      <c r="AU1063" s="35"/>
      <c r="AV1063" s="35"/>
      <c r="BB1063" s="35"/>
      <c r="BC1063" s="35"/>
      <c r="BD1063" s="35"/>
      <c r="BJ1063" s="35"/>
      <c r="BK1063" s="35"/>
      <c r="BL1063" s="35"/>
      <c r="BR1063" s="35"/>
      <c r="BS1063" s="35"/>
      <c r="BT1063" s="35"/>
      <c r="BZ1063" s="35"/>
      <c r="CA1063" s="35"/>
      <c r="CB1063" s="35"/>
      <c r="CH1063" s="35"/>
      <c r="CI1063" s="35"/>
      <c r="CJ1063" s="35"/>
      <c r="CP1063" s="35"/>
      <c r="CQ1063" s="35"/>
      <c r="CR1063" s="35"/>
      <c r="CX1063" s="35"/>
      <c r="CY1063" s="35"/>
      <c r="CZ1063" s="35"/>
      <c r="DF1063" s="35">
        <v>9.6500000000000004E-9</v>
      </c>
      <c r="DG1063" s="35">
        <v>5.3967721929999997E-2</v>
      </c>
      <c r="DH1063" s="35">
        <v>962.50893109410003</v>
      </c>
      <c r="DI1063" s="29">
        <f t="shared" si="400"/>
        <v>-9.6478669437054512E-9</v>
      </c>
      <c r="DJ1063" s="29">
        <f t="shared" si="401"/>
        <v>-9.6478372392695716E-9</v>
      </c>
      <c r="DK1063" s="29">
        <f t="shared" si="402"/>
        <v>-9.647837239373075E-9</v>
      </c>
      <c r="DL1063" s="29">
        <f t="shared" si="403"/>
        <v>-9.647837239373075E-9</v>
      </c>
      <c r="DN1063" s="35"/>
      <c r="DO1063" s="35"/>
      <c r="DP1063" s="35"/>
      <c r="DV1063" s="35"/>
      <c r="DW1063" s="35"/>
      <c r="DX1063" s="35"/>
      <c r="ED1063" s="35"/>
      <c r="EE1063" s="35"/>
      <c r="EF1063" s="35"/>
      <c r="EL1063" s="35"/>
      <c r="EM1063" s="35"/>
      <c r="EN1063" s="35"/>
      <c r="ET1063" s="35"/>
      <c r="EU1063" s="35"/>
      <c r="EV1063" s="35"/>
    </row>
    <row r="1064" spans="14:152" s="29" customFormat="1" ht="13.5" x14ac:dyDescent="0.3">
      <c r="N1064" s="35">
        <v>1.5400000000000001E-9</v>
      </c>
      <c r="O1064" s="35">
        <v>0.37169915171000001</v>
      </c>
      <c r="P1064" s="35">
        <v>285.11174858869998</v>
      </c>
      <c r="Q1064" s="29">
        <f t="shared" si="396"/>
        <v>4.4046288191523109E-10</v>
      </c>
      <c r="R1064" s="29">
        <f t="shared" si="397"/>
        <v>4.4039910507833705E-10</v>
      </c>
      <c r="S1064" s="29">
        <f t="shared" si="398"/>
        <v>4.4039910529980132E-10</v>
      </c>
      <c r="T1064" s="29">
        <f t="shared" si="399"/>
        <v>4.4039910529980132E-10</v>
      </c>
      <c r="V1064" s="35"/>
      <c r="W1064" s="35"/>
      <c r="X1064" s="35"/>
      <c r="AD1064" s="35"/>
      <c r="AE1064" s="35"/>
      <c r="AF1064" s="35"/>
      <c r="AL1064" s="35"/>
      <c r="AM1064" s="35"/>
      <c r="AN1064" s="35"/>
      <c r="AT1064" s="35"/>
      <c r="AU1064" s="35"/>
      <c r="AV1064" s="35"/>
      <c r="BB1064" s="35"/>
      <c r="BC1064" s="35"/>
      <c r="BD1064" s="35"/>
      <c r="BJ1064" s="35"/>
      <c r="BK1064" s="35"/>
      <c r="BL1064" s="35"/>
      <c r="BR1064" s="35"/>
      <c r="BS1064" s="35"/>
      <c r="BT1064" s="35"/>
      <c r="BZ1064" s="35"/>
      <c r="CA1064" s="35"/>
      <c r="CB1064" s="35"/>
      <c r="CH1064" s="35"/>
      <c r="CI1064" s="35"/>
      <c r="CJ1064" s="35"/>
      <c r="CP1064" s="35"/>
      <c r="CQ1064" s="35"/>
      <c r="CR1064" s="35"/>
      <c r="CX1064" s="35"/>
      <c r="CY1064" s="35"/>
      <c r="CZ1064" s="35"/>
      <c r="DF1064" s="35">
        <v>1.096E-8</v>
      </c>
      <c r="DG1064" s="35">
        <v>3.0468519973500001</v>
      </c>
      <c r="DH1064" s="35">
        <v>608.404716925</v>
      </c>
      <c r="DI1064" s="29">
        <f t="shared" si="400"/>
        <v>1.0249193245471776E-8</v>
      </c>
      <c r="DJ1064" s="29">
        <f t="shared" si="401"/>
        <v>1.0249551287750942E-8</v>
      </c>
      <c r="DK1064" s="29">
        <f t="shared" si="402"/>
        <v>1.0249551286507812E-8</v>
      </c>
      <c r="DL1064" s="29">
        <f t="shared" si="403"/>
        <v>1.0249551286507812E-8</v>
      </c>
      <c r="DN1064" s="35"/>
      <c r="DO1064" s="35"/>
      <c r="DP1064" s="35"/>
      <c r="DV1064" s="35"/>
      <c r="DW1064" s="35"/>
      <c r="DX1064" s="35"/>
      <c r="ED1064" s="35"/>
      <c r="EE1064" s="35"/>
      <c r="EF1064" s="35"/>
      <c r="EL1064" s="35"/>
      <c r="EM1064" s="35"/>
      <c r="EN1064" s="35"/>
      <c r="ET1064" s="35"/>
      <c r="EU1064" s="35"/>
      <c r="EV1064" s="35"/>
    </row>
    <row r="1065" spans="14:152" s="29" customFormat="1" ht="13.5" x14ac:dyDescent="0.3">
      <c r="N1065" s="35">
        <v>1.9800000000000002E-9</v>
      </c>
      <c r="O1065" s="35">
        <v>3.14620903981</v>
      </c>
      <c r="P1065" s="35">
        <v>640.86049416050002</v>
      </c>
      <c r="Q1065" s="29">
        <f t="shared" si="396"/>
        <v>1.0886768025252629E-9</v>
      </c>
      <c r="R1065" s="29">
        <f t="shared" si="397"/>
        <v>1.0888374594884622E-9</v>
      </c>
      <c r="S1065" s="29">
        <f t="shared" si="398"/>
        <v>1.0888374589306052E-9</v>
      </c>
      <c r="T1065" s="29">
        <f t="shared" si="399"/>
        <v>1.0888374589306052E-9</v>
      </c>
      <c r="V1065" s="35"/>
      <c r="W1065" s="35"/>
      <c r="X1065" s="35"/>
      <c r="AD1065" s="35"/>
      <c r="AE1065" s="35"/>
      <c r="AF1065" s="35"/>
      <c r="AL1065" s="35"/>
      <c r="AM1065" s="35"/>
      <c r="AN1065" s="35"/>
      <c r="AT1065" s="35"/>
      <c r="AU1065" s="35"/>
      <c r="AV1065" s="35"/>
      <c r="BB1065" s="35"/>
      <c r="BC1065" s="35"/>
      <c r="BD1065" s="35"/>
      <c r="BJ1065" s="35"/>
      <c r="BK1065" s="35"/>
      <c r="BL1065" s="35"/>
      <c r="BR1065" s="35"/>
      <c r="BS1065" s="35"/>
      <c r="BT1065" s="35"/>
      <c r="BZ1065" s="35"/>
      <c r="CA1065" s="35"/>
      <c r="CB1065" s="35"/>
      <c r="CH1065" s="35"/>
      <c r="CI1065" s="35"/>
      <c r="CJ1065" s="35"/>
      <c r="CP1065" s="35"/>
      <c r="CQ1065" s="35"/>
      <c r="CR1065" s="35"/>
      <c r="CX1065" s="35"/>
      <c r="CY1065" s="35"/>
      <c r="CZ1065" s="35"/>
      <c r="DF1065" s="35">
        <v>1.166E-8</v>
      </c>
      <c r="DG1065" s="35">
        <v>6.1499970688600003</v>
      </c>
      <c r="DH1065" s="35">
        <v>737.31280213030004</v>
      </c>
      <c r="DI1065" s="29">
        <f t="shared" si="400"/>
        <v>8.7336749235544208E-9</v>
      </c>
      <c r="DJ1065" s="29">
        <f t="shared" si="401"/>
        <v>8.732811458030926E-9</v>
      </c>
      <c r="DK1065" s="29">
        <f t="shared" si="402"/>
        <v>8.7328114610294656E-9</v>
      </c>
      <c r="DL1065" s="29">
        <f t="shared" si="403"/>
        <v>8.7328114610294656E-9</v>
      </c>
      <c r="DN1065" s="35"/>
      <c r="DO1065" s="35"/>
      <c r="DP1065" s="35"/>
      <c r="DV1065" s="35"/>
      <c r="DW1065" s="35"/>
      <c r="DX1065" s="35"/>
      <c r="ED1065" s="35"/>
      <c r="EE1065" s="35"/>
      <c r="EF1065" s="35"/>
      <c r="EL1065" s="35"/>
      <c r="EM1065" s="35"/>
      <c r="EN1065" s="35"/>
      <c r="ET1065" s="35"/>
      <c r="EU1065" s="35"/>
      <c r="EV1065" s="35"/>
    </row>
    <row r="1066" spans="14:152" s="29" customFormat="1" ht="13.5" x14ac:dyDescent="0.3">
      <c r="N1066" s="35">
        <v>1.43E-9</v>
      </c>
      <c r="O1066" s="35">
        <v>3.4276042736400001</v>
      </c>
      <c r="P1066" s="35">
        <v>520.12973753899996</v>
      </c>
      <c r="Q1066" s="29">
        <f t="shared" si="396"/>
        <v>1.102086224218727E-9</v>
      </c>
      <c r="R1066" s="29">
        <f t="shared" si="397"/>
        <v>1.1020143772868152E-9</v>
      </c>
      <c r="S1066" s="29">
        <f t="shared" si="398"/>
        <v>1.1020143775363129E-9</v>
      </c>
      <c r="T1066" s="29">
        <f t="shared" si="399"/>
        <v>1.1020143775363129E-9</v>
      </c>
      <c r="V1066" s="35"/>
      <c r="W1066" s="35"/>
      <c r="X1066" s="35"/>
      <c r="AD1066" s="35"/>
      <c r="AE1066" s="35"/>
      <c r="AF1066" s="35"/>
      <c r="AL1066" s="35"/>
      <c r="AM1066" s="35"/>
      <c r="AN1066" s="35"/>
      <c r="AT1066" s="35"/>
      <c r="AU1066" s="35"/>
      <c r="AV1066" s="35"/>
      <c r="BB1066" s="35"/>
      <c r="BC1066" s="35"/>
      <c r="BD1066" s="35"/>
      <c r="BJ1066" s="35"/>
      <c r="BK1066" s="35"/>
      <c r="BL1066" s="35"/>
      <c r="BR1066" s="35"/>
      <c r="BS1066" s="35"/>
      <c r="BT1066" s="35"/>
      <c r="BZ1066" s="35"/>
      <c r="CA1066" s="35"/>
      <c r="CB1066" s="35"/>
      <c r="CH1066" s="35"/>
      <c r="CI1066" s="35"/>
      <c r="CJ1066" s="35"/>
      <c r="CP1066" s="35"/>
      <c r="CQ1066" s="35"/>
      <c r="CR1066" s="35"/>
      <c r="CX1066" s="35"/>
      <c r="CY1066" s="35"/>
      <c r="CZ1066" s="35"/>
      <c r="DF1066" s="35">
        <v>9.8600000000000003E-9</v>
      </c>
      <c r="DG1066" s="35">
        <v>3.71830385737</v>
      </c>
      <c r="DH1066" s="35">
        <v>1235.6117715723999</v>
      </c>
      <c r="DI1066" s="29">
        <f t="shared" si="400"/>
        <v>2.2001754946797798E-9</v>
      </c>
      <c r="DJ1066" s="29">
        <f t="shared" si="401"/>
        <v>2.1983752384245414E-9</v>
      </c>
      <c r="DK1066" s="29">
        <f t="shared" si="402"/>
        <v>2.1983752446759783E-9</v>
      </c>
      <c r="DL1066" s="29">
        <f t="shared" si="403"/>
        <v>2.1983752446759783E-9</v>
      </c>
      <c r="DN1066" s="35"/>
      <c r="DO1066" s="35"/>
      <c r="DP1066" s="35"/>
      <c r="DV1066" s="35"/>
      <c r="DW1066" s="35"/>
      <c r="DX1066" s="35"/>
      <c r="ED1066" s="35"/>
      <c r="EE1066" s="35"/>
      <c r="EF1066" s="35"/>
      <c r="EL1066" s="35"/>
      <c r="EM1066" s="35"/>
      <c r="EN1066" s="35"/>
      <c r="ET1066" s="35"/>
      <c r="EU1066" s="35"/>
      <c r="EV1066" s="35"/>
    </row>
    <row r="1067" spans="14:152" s="29" customFormat="1" ht="13.5" x14ac:dyDescent="0.3">
      <c r="N1067" s="35">
        <v>1.57E-9</v>
      </c>
      <c r="O1067" s="35">
        <v>2.3491311879199999</v>
      </c>
      <c r="P1067" s="35">
        <v>5959.570433334</v>
      </c>
      <c r="Q1067" s="29">
        <f t="shared" si="396"/>
        <v>2.8676198239877387E-10</v>
      </c>
      <c r="R1067" s="29">
        <f t="shared" si="397"/>
        <v>2.8536741397961469E-10</v>
      </c>
      <c r="S1067" s="29">
        <f t="shared" si="398"/>
        <v>2.853674188226043E-10</v>
      </c>
      <c r="T1067" s="29">
        <f t="shared" si="399"/>
        <v>2.853674188226043E-10</v>
      </c>
      <c r="V1067" s="35"/>
      <c r="W1067" s="35"/>
      <c r="X1067" s="35"/>
      <c r="AD1067" s="35"/>
      <c r="AE1067" s="35"/>
      <c r="AF1067" s="35"/>
      <c r="AL1067" s="35"/>
      <c r="AM1067" s="35"/>
      <c r="AN1067" s="35"/>
      <c r="AT1067" s="35"/>
      <c r="AU1067" s="35"/>
      <c r="AV1067" s="35"/>
      <c r="BB1067" s="35"/>
      <c r="BC1067" s="35"/>
      <c r="BD1067" s="35"/>
      <c r="BJ1067" s="35"/>
      <c r="BK1067" s="35"/>
      <c r="BL1067" s="35"/>
      <c r="BR1067" s="35"/>
      <c r="BS1067" s="35"/>
      <c r="BT1067" s="35"/>
      <c r="BZ1067" s="35"/>
      <c r="CA1067" s="35"/>
      <c r="CB1067" s="35"/>
      <c r="CH1067" s="35"/>
      <c r="CI1067" s="35"/>
      <c r="CJ1067" s="35"/>
      <c r="CP1067" s="35"/>
      <c r="CQ1067" s="35"/>
      <c r="CR1067" s="35"/>
      <c r="CX1067" s="35"/>
      <c r="CY1067" s="35"/>
      <c r="CZ1067" s="35"/>
      <c r="DF1067" s="35">
        <v>9.53E-9</v>
      </c>
      <c r="DG1067" s="35">
        <v>0.79704964353999996</v>
      </c>
      <c r="DH1067" s="35">
        <v>16.462326235300001</v>
      </c>
      <c r="DI1067" s="29">
        <f t="shared" si="400"/>
        <v>4.6220844629467832E-9</v>
      </c>
      <c r="DJ1067" s="29">
        <f t="shared" si="401"/>
        <v>4.622105260220592E-9</v>
      </c>
      <c r="DK1067" s="29">
        <f t="shared" si="402"/>
        <v>4.6221052601483733E-9</v>
      </c>
      <c r="DL1067" s="29">
        <f t="shared" si="403"/>
        <v>4.6221052601483733E-9</v>
      </c>
      <c r="DN1067" s="35"/>
      <c r="DO1067" s="35"/>
      <c r="DP1067" s="35"/>
      <c r="DV1067" s="35"/>
      <c r="DW1067" s="35"/>
      <c r="DX1067" s="35"/>
      <c r="ED1067" s="35"/>
      <c r="EE1067" s="35"/>
      <c r="EF1067" s="35"/>
      <c r="EL1067" s="35"/>
      <c r="EM1067" s="35"/>
      <c r="EN1067" s="35"/>
      <c r="ET1067" s="35"/>
      <c r="EU1067" s="35"/>
      <c r="EV1067" s="35"/>
    </row>
    <row r="1068" spans="14:152" s="29" customFormat="1" ht="13.5" x14ac:dyDescent="0.3">
      <c r="N1068" s="35">
        <v>1.7800000000000001E-9</v>
      </c>
      <c r="O1068" s="35">
        <v>5.3456618465699997</v>
      </c>
      <c r="P1068" s="35">
        <v>272.5815756165</v>
      </c>
      <c r="Q1068" s="29">
        <f t="shared" si="396"/>
        <v>-1.6732247166040243E-9</v>
      </c>
      <c r="R1068" s="29">
        <f t="shared" si="397"/>
        <v>-1.6732498051978217E-9</v>
      </c>
      <c r="S1068" s="29">
        <f t="shared" si="398"/>
        <v>-1.6732498051107074E-9</v>
      </c>
      <c r="T1068" s="29">
        <f t="shared" si="399"/>
        <v>-1.6732498051107074E-9</v>
      </c>
      <c r="V1068" s="35"/>
      <c r="W1068" s="35"/>
      <c r="X1068" s="35"/>
      <c r="AD1068" s="35"/>
      <c r="AE1068" s="35"/>
      <c r="AF1068" s="35"/>
      <c r="AL1068" s="35"/>
      <c r="AM1068" s="35"/>
      <c r="AN1068" s="35"/>
      <c r="AT1068" s="35"/>
      <c r="AU1068" s="35"/>
      <c r="AV1068" s="35"/>
      <c r="BB1068" s="35"/>
      <c r="BC1068" s="35"/>
      <c r="BD1068" s="35"/>
      <c r="BJ1068" s="35"/>
      <c r="BK1068" s="35"/>
      <c r="BL1068" s="35"/>
      <c r="BR1068" s="35"/>
      <c r="BS1068" s="35"/>
      <c r="BT1068" s="35"/>
      <c r="BZ1068" s="35"/>
      <c r="CA1068" s="35"/>
      <c r="CB1068" s="35"/>
      <c r="CH1068" s="35"/>
      <c r="CI1068" s="35"/>
      <c r="CJ1068" s="35"/>
      <c r="CP1068" s="35"/>
      <c r="CQ1068" s="35"/>
      <c r="CR1068" s="35"/>
      <c r="CX1068" s="35"/>
      <c r="CY1068" s="35"/>
      <c r="CZ1068" s="35"/>
      <c r="DF1068" s="35">
        <v>9.7599999999999994E-9</v>
      </c>
      <c r="DG1068" s="35">
        <v>1.05304205075</v>
      </c>
      <c r="DH1068" s="35">
        <v>8.3373872781999996</v>
      </c>
      <c r="DI1068" s="29">
        <f t="shared" si="400"/>
        <v>3.6413767639807613E-9</v>
      </c>
      <c r="DJ1068" s="29">
        <f t="shared" si="401"/>
        <v>3.6413882082532432E-9</v>
      </c>
      <c r="DK1068" s="29">
        <f t="shared" si="402"/>
        <v>3.6413882082135021E-9</v>
      </c>
      <c r="DL1068" s="29">
        <f t="shared" si="403"/>
        <v>3.6413882082135021E-9</v>
      </c>
      <c r="DN1068" s="35"/>
      <c r="DO1068" s="35"/>
      <c r="DP1068" s="35"/>
      <c r="DV1068" s="35"/>
      <c r="DW1068" s="35"/>
      <c r="DX1068" s="35"/>
      <c r="ED1068" s="35"/>
      <c r="EE1068" s="35"/>
      <c r="EF1068" s="35"/>
      <c r="EL1068" s="35"/>
      <c r="EM1068" s="35"/>
      <c r="EN1068" s="35"/>
      <c r="ET1068" s="35"/>
      <c r="EU1068" s="35"/>
      <c r="EV1068" s="35"/>
    </row>
    <row r="1069" spans="14:152" s="29" customFormat="1" ht="13.5" x14ac:dyDescent="0.3">
      <c r="N1069" s="35">
        <v>1.7100000000000001E-9</v>
      </c>
      <c r="O1069" s="35">
        <v>3.3418526555099999</v>
      </c>
      <c r="P1069" s="35">
        <v>3067.9394693482</v>
      </c>
      <c r="Q1069" s="29">
        <f t="shared" si="396"/>
        <v>-1.6625723128095989E-9</v>
      </c>
      <c r="R1069" s="29">
        <f t="shared" si="397"/>
        <v>-1.6623861385066458E-9</v>
      </c>
      <c r="S1069" s="29">
        <f t="shared" si="398"/>
        <v>-1.6623861391537546E-9</v>
      </c>
      <c r="T1069" s="29">
        <f t="shared" si="399"/>
        <v>-1.6623861391537546E-9</v>
      </c>
      <c r="V1069" s="35"/>
      <c r="W1069" s="35"/>
      <c r="X1069" s="35"/>
      <c r="AD1069" s="35"/>
      <c r="AE1069" s="35"/>
      <c r="AF1069" s="35"/>
      <c r="AL1069" s="35"/>
      <c r="AM1069" s="35"/>
      <c r="AN1069" s="35"/>
      <c r="AT1069" s="35"/>
      <c r="AU1069" s="35"/>
      <c r="AV1069" s="35"/>
      <c r="BB1069" s="35"/>
      <c r="BC1069" s="35"/>
      <c r="BD1069" s="35"/>
      <c r="BJ1069" s="35"/>
      <c r="BK1069" s="35"/>
      <c r="BL1069" s="35"/>
      <c r="BR1069" s="35"/>
      <c r="BS1069" s="35"/>
      <c r="BT1069" s="35"/>
      <c r="BZ1069" s="35"/>
      <c r="CA1069" s="35"/>
      <c r="CB1069" s="35"/>
      <c r="CH1069" s="35"/>
      <c r="CI1069" s="35"/>
      <c r="CJ1069" s="35"/>
      <c r="CP1069" s="35"/>
      <c r="CQ1069" s="35"/>
      <c r="CR1069" s="35"/>
      <c r="CX1069" s="35"/>
      <c r="CY1069" s="35"/>
      <c r="CZ1069" s="35"/>
      <c r="DF1069" s="35">
        <v>1.1420000000000001E-8</v>
      </c>
      <c r="DG1069" s="35">
        <v>1.06057209808</v>
      </c>
      <c r="DH1069" s="35">
        <v>369.97583957339998</v>
      </c>
      <c r="DI1069" s="29">
        <f t="shared" si="400"/>
        <v>8.0662920389127032E-9</v>
      </c>
      <c r="DJ1069" s="29">
        <f t="shared" si="401"/>
        <v>8.0667454009978514E-9</v>
      </c>
      <c r="DK1069" s="29">
        <f t="shared" si="402"/>
        <v>8.0667453994236142E-9</v>
      </c>
      <c r="DL1069" s="29">
        <f t="shared" si="403"/>
        <v>8.0667453994236142E-9</v>
      </c>
      <c r="DN1069" s="35"/>
      <c r="DO1069" s="35"/>
      <c r="DP1069" s="35"/>
      <c r="DV1069" s="35"/>
      <c r="DW1069" s="35"/>
      <c r="DX1069" s="35"/>
      <c r="ED1069" s="35"/>
      <c r="EE1069" s="35"/>
      <c r="EF1069" s="35"/>
      <c r="EL1069" s="35"/>
      <c r="EM1069" s="35"/>
      <c r="EN1069" s="35"/>
      <c r="ET1069" s="35"/>
      <c r="EU1069" s="35"/>
      <c r="EV1069" s="35"/>
    </row>
    <row r="1070" spans="14:152" s="29" customFormat="1" ht="13.5" x14ac:dyDescent="0.3">
      <c r="N1070" s="35">
        <v>1.7100000000000001E-9</v>
      </c>
      <c r="O1070" s="35">
        <v>4.8784887829199999</v>
      </c>
      <c r="P1070" s="35">
        <v>354.52490529440001</v>
      </c>
      <c r="Q1070" s="29">
        <f t="shared" si="396"/>
        <v>-6.006747168339117E-10</v>
      </c>
      <c r="R1070" s="29">
        <f t="shared" si="397"/>
        <v>-6.0076075635677261E-10</v>
      </c>
      <c r="S1070" s="29">
        <f t="shared" si="398"/>
        <v>-6.0076075605800831E-10</v>
      </c>
      <c r="T1070" s="29">
        <f t="shared" si="399"/>
        <v>-6.0076075605800831E-10</v>
      </c>
      <c r="V1070" s="35"/>
      <c r="W1070" s="35"/>
      <c r="X1070" s="35"/>
      <c r="AD1070" s="35"/>
      <c r="AE1070" s="35"/>
      <c r="AF1070" s="35"/>
      <c r="AL1070" s="35"/>
      <c r="AM1070" s="35"/>
      <c r="AN1070" s="35"/>
      <c r="AT1070" s="35"/>
      <c r="AU1070" s="35"/>
      <c r="AV1070" s="35"/>
      <c r="BB1070" s="35"/>
      <c r="BC1070" s="35"/>
      <c r="BD1070" s="35"/>
      <c r="BJ1070" s="35"/>
      <c r="BK1070" s="35"/>
      <c r="BL1070" s="35"/>
      <c r="BR1070" s="35"/>
      <c r="BS1070" s="35"/>
      <c r="BT1070" s="35"/>
      <c r="BZ1070" s="35"/>
      <c r="CA1070" s="35"/>
      <c r="CB1070" s="35"/>
      <c r="CH1070" s="35"/>
      <c r="CI1070" s="35"/>
      <c r="CJ1070" s="35"/>
      <c r="CP1070" s="35"/>
      <c r="CQ1070" s="35"/>
      <c r="CR1070" s="35"/>
      <c r="CX1070" s="35"/>
      <c r="CY1070" s="35"/>
      <c r="CZ1070" s="35"/>
      <c r="DF1070" s="35">
        <v>1.0600000000000001E-8</v>
      </c>
      <c r="DG1070" s="35">
        <v>4.3623632260400003</v>
      </c>
      <c r="DH1070" s="35">
        <v>633.30500417500002</v>
      </c>
      <c r="DI1070" s="29">
        <f t="shared" si="400"/>
        <v>-5.1864226550152051E-9</v>
      </c>
      <c r="DJ1070" s="29">
        <f t="shared" si="401"/>
        <v>-5.1855351610463651E-9</v>
      </c>
      <c r="DK1070" s="29">
        <f t="shared" si="402"/>
        <v>-5.1855351641282324E-9</v>
      </c>
      <c r="DL1070" s="29">
        <f t="shared" si="403"/>
        <v>-5.1855351641282324E-9</v>
      </c>
      <c r="DN1070" s="35"/>
      <c r="DO1070" s="35"/>
      <c r="DP1070" s="35"/>
      <c r="DV1070" s="35"/>
      <c r="DW1070" s="35"/>
      <c r="DX1070" s="35"/>
      <c r="ED1070" s="35"/>
      <c r="EE1070" s="35"/>
      <c r="EF1070" s="35"/>
      <c r="EL1070" s="35"/>
      <c r="EM1070" s="35"/>
      <c r="EN1070" s="35"/>
      <c r="ET1070" s="35"/>
      <c r="EU1070" s="35"/>
      <c r="EV1070" s="35"/>
    </row>
    <row r="1071" spans="14:152" s="29" customFormat="1" ht="13.5" x14ac:dyDescent="0.3">
      <c r="N1071" s="35">
        <v>1.8899999999999999E-9</v>
      </c>
      <c r="O1071" s="35">
        <v>7.0690846909999994E-2</v>
      </c>
      <c r="P1071" s="35">
        <v>1585.8915015461</v>
      </c>
      <c r="Q1071" s="29">
        <f t="shared" si="396"/>
        <v>1.4506122214750316E-9</v>
      </c>
      <c r="R1071" s="29">
        <f t="shared" si="397"/>
        <v>1.4509034304394672E-9</v>
      </c>
      <c r="S1071" s="29">
        <f t="shared" si="398"/>
        <v>1.4509034294284023E-9</v>
      </c>
      <c r="T1071" s="29">
        <f t="shared" si="399"/>
        <v>1.4509034294284023E-9</v>
      </c>
      <c r="V1071" s="35"/>
      <c r="W1071" s="35"/>
      <c r="X1071" s="35"/>
      <c r="AD1071" s="35"/>
      <c r="AE1071" s="35"/>
      <c r="AF1071" s="35"/>
      <c r="AL1071" s="35"/>
      <c r="AM1071" s="35"/>
      <c r="AN1071" s="35"/>
      <c r="AT1071" s="35"/>
      <c r="AU1071" s="35"/>
      <c r="AV1071" s="35"/>
      <c r="BB1071" s="35"/>
      <c r="BC1071" s="35"/>
      <c r="BD1071" s="35"/>
      <c r="BJ1071" s="35"/>
      <c r="BK1071" s="35"/>
      <c r="BL1071" s="35"/>
      <c r="BR1071" s="35"/>
      <c r="BS1071" s="35"/>
      <c r="BT1071" s="35"/>
      <c r="BZ1071" s="35"/>
      <c r="CA1071" s="35"/>
      <c r="CB1071" s="35"/>
      <c r="CH1071" s="35"/>
      <c r="CI1071" s="35"/>
      <c r="CJ1071" s="35"/>
      <c r="CP1071" s="35"/>
      <c r="CQ1071" s="35"/>
      <c r="CR1071" s="35"/>
      <c r="CX1071" s="35"/>
      <c r="CY1071" s="35"/>
      <c r="CZ1071" s="35"/>
      <c r="DF1071" s="35">
        <v>1.138E-8</v>
      </c>
      <c r="DG1071" s="35">
        <v>4.3185924510599998</v>
      </c>
      <c r="DH1071" s="35">
        <v>98.426907772600003</v>
      </c>
      <c r="DI1071" s="29">
        <f t="shared" si="400"/>
        <v>1.062645111693174E-8</v>
      </c>
      <c r="DJ1071" s="29">
        <f t="shared" si="401"/>
        <v>1.0626390358049344E-8</v>
      </c>
      <c r="DK1071" s="29">
        <f t="shared" si="402"/>
        <v>1.0626390358260335E-8</v>
      </c>
      <c r="DL1071" s="29">
        <f t="shared" si="403"/>
        <v>1.0626390358260335E-8</v>
      </c>
      <c r="DN1071" s="35"/>
      <c r="DO1071" s="35"/>
      <c r="DP1071" s="35"/>
      <c r="DV1071" s="35"/>
      <c r="DW1071" s="35"/>
      <c r="DX1071" s="35"/>
      <c r="ED1071" s="35"/>
      <c r="EE1071" s="35"/>
      <c r="EF1071" s="35"/>
      <c r="EL1071" s="35"/>
      <c r="EM1071" s="35"/>
      <c r="EN1071" s="35"/>
      <c r="ET1071" s="35"/>
      <c r="EU1071" s="35"/>
      <c r="EV1071" s="35"/>
    </row>
    <row r="1072" spans="14:152" s="29" customFormat="1" ht="13.5" x14ac:dyDescent="0.3">
      <c r="N1072" s="35">
        <v>1.37E-9</v>
      </c>
      <c r="O1072" s="35">
        <v>1.2892566588500001</v>
      </c>
      <c r="P1072" s="35">
        <v>214.10224459010001</v>
      </c>
      <c r="Q1072" s="29">
        <f t="shared" si="396"/>
        <v>7.4346152403696459E-11</v>
      </c>
      <c r="R1072" s="29">
        <f t="shared" si="397"/>
        <v>7.430175490506968E-11</v>
      </c>
      <c r="S1072" s="29">
        <f t="shared" si="398"/>
        <v>7.4301755059237883E-11</v>
      </c>
      <c r="T1072" s="29">
        <f t="shared" si="399"/>
        <v>7.4301755059237883E-11</v>
      </c>
      <c r="V1072" s="35"/>
      <c r="W1072" s="35"/>
      <c r="X1072" s="35"/>
      <c r="AD1072" s="35"/>
      <c r="AE1072" s="35"/>
      <c r="AF1072" s="35"/>
      <c r="AL1072" s="35"/>
      <c r="AM1072" s="35"/>
      <c r="AN1072" s="35"/>
      <c r="AT1072" s="35"/>
      <c r="AU1072" s="35"/>
      <c r="AV1072" s="35"/>
      <c r="BB1072" s="35"/>
      <c r="BC1072" s="35"/>
      <c r="BD1072" s="35"/>
      <c r="BJ1072" s="35"/>
      <c r="BK1072" s="35"/>
      <c r="BL1072" s="35"/>
      <c r="BR1072" s="35"/>
      <c r="BS1072" s="35"/>
      <c r="BT1072" s="35"/>
      <c r="BZ1072" s="35"/>
      <c r="CA1072" s="35"/>
      <c r="CB1072" s="35"/>
      <c r="CH1072" s="35"/>
      <c r="CI1072" s="35"/>
      <c r="CJ1072" s="35"/>
      <c r="CP1072" s="35"/>
      <c r="CQ1072" s="35"/>
      <c r="CR1072" s="35"/>
      <c r="CX1072" s="35"/>
      <c r="CY1072" s="35"/>
      <c r="CZ1072" s="35"/>
      <c r="DF1072" s="35">
        <v>1.006E-8</v>
      </c>
      <c r="DG1072" s="35">
        <v>5.8903794489600001</v>
      </c>
      <c r="DH1072" s="35">
        <v>10007.099997773799</v>
      </c>
      <c r="DI1072" s="29">
        <f t="shared" si="400"/>
        <v>3.444294251363008E-9</v>
      </c>
      <c r="DJ1072" s="29">
        <f t="shared" si="401"/>
        <v>3.4299522788847686E-9</v>
      </c>
      <c r="DK1072" s="29">
        <f t="shared" si="402"/>
        <v>3.4299523287004967E-9</v>
      </c>
      <c r="DL1072" s="29">
        <f t="shared" si="403"/>
        <v>3.4299523287004967E-9</v>
      </c>
      <c r="DN1072" s="35"/>
      <c r="DO1072" s="35"/>
      <c r="DP1072" s="35"/>
      <c r="DV1072" s="35"/>
      <c r="DW1072" s="35"/>
      <c r="DX1072" s="35"/>
      <c r="ED1072" s="35"/>
      <c r="EE1072" s="35"/>
      <c r="EF1072" s="35"/>
      <c r="EL1072" s="35"/>
      <c r="EM1072" s="35"/>
      <c r="EN1072" s="35"/>
      <c r="ET1072" s="35"/>
      <c r="EU1072" s="35"/>
      <c r="EV1072" s="35"/>
    </row>
    <row r="1073" spans="14:152" s="29" customFormat="1" ht="13.5" x14ac:dyDescent="0.3">
      <c r="N1073" s="35">
        <v>1.37E-9</v>
      </c>
      <c r="O1073" s="35">
        <v>3.4943848289999999</v>
      </c>
      <c r="P1073" s="35">
        <v>212.4959462859</v>
      </c>
      <c r="Q1073" s="29">
        <f t="shared" si="396"/>
        <v>1.0801553359457798E-9</v>
      </c>
      <c r="R1073" s="29">
        <f t="shared" si="397"/>
        <v>1.080182480199651E-9</v>
      </c>
      <c r="S1073" s="29">
        <f t="shared" si="398"/>
        <v>1.0801824801053952E-9</v>
      </c>
      <c r="T1073" s="29">
        <f t="shared" si="399"/>
        <v>1.0801824801053952E-9</v>
      </c>
      <c r="V1073" s="35"/>
      <c r="W1073" s="35"/>
      <c r="X1073" s="35"/>
      <c r="AD1073" s="35"/>
      <c r="AE1073" s="35"/>
      <c r="AF1073" s="35"/>
      <c r="AL1073" s="35"/>
      <c r="AM1073" s="35"/>
      <c r="AN1073" s="35"/>
      <c r="AT1073" s="35"/>
      <c r="AU1073" s="35"/>
      <c r="AV1073" s="35"/>
      <c r="BB1073" s="35"/>
      <c r="BC1073" s="35"/>
      <c r="BD1073" s="35"/>
      <c r="BJ1073" s="35"/>
      <c r="BK1073" s="35"/>
      <c r="BL1073" s="35"/>
      <c r="BR1073" s="35"/>
      <c r="BS1073" s="35"/>
      <c r="BT1073" s="35"/>
      <c r="BZ1073" s="35"/>
      <c r="CA1073" s="35"/>
      <c r="CB1073" s="35"/>
      <c r="CH1073" s="35"/>
      <c r="CI1073" s="35"/>
      <c r="CJ1073" s="35"/>
      <c r="CP1073" s="35"/>
      <c r="CQ1073" s="35"/>
      <c r="CR1073" s="35"/>
      <c r="CX1073" s="35"/>
      <c r="CY1073" s="35"/>
      <c r="CZ1073" s="35"/>
      <c r="DF1073" s="35">
        <v>9.6699999999999999E-9</v>
      </c>
      <c r="DG1073" s="35">
        <v>1.5685291354699999</v>
      </c>
      <c r="DH1073" s="35">
        <v>157.6399519819</v>
      </c>
      <c r="DI1073" s="29">
        <f t="shared" si="400"/>
        <v>-5.3275741051886051E-9</v>
      </c>
      <c r="DJ1073" s="29">
        <f t="shared" si="401"/>
        <v>-5.3277669448430963E-9</v>
      </c>
      <c r="DK1073" s="29">
        <f t="shared" si="402"/>
        <v>-5.3277669441734762E-9</v>
      </c>
      <c r="DL1073" s="29">
        <f t="shared" si="403"/>
        <v>-5.3277669441734762E-9</v>
      </c>
      <c r="DN1073" s="35"/>
      <c r="DO1073" s="35"/>
      <c r="DP1073" s="35"/>
      <c r="DV1073" s="35"/>
      <c r="DW1073" s="35"/>
      <c r="DX1073" s="35"/>
      <c r="ED1073" s="35"/>
      <c r="EE1073" s="35"/>
      <c r="EF1073" s="35"/>
      <c r="EL1073" s="35"/>
      <c r="EM1073" s="35"/>
      <c r="EN1073" s="35"/>
      <c r="ET1073" s="35"/>
      <c r="EU1073" s="35"/>
      <c r="EV1073" s="35"/>
    </row>
    <row r="1074" spans="14:152" s="29" customFormat="1" ht="13.5" x14ac:dyDescent="0.3">
      <c r="N1074" s="35">
        <v>1.74E-9</v>
      </c>
      <c r="O1074" s="35">
        <v>3.0745055557900001</v>
      </c>
      <c r="P1074" s="35">
        <v>64.959738580800007</v>
      </c>
      <c r="Q1074" s="29">
        <f t="shared" si="396"/>
        <v>-9.5765370459314828E-10</v>
      </c>
      <c r="R1074" s="29">
        <f t="shared" si="397"/>
        <v>-9.5766800973714753E-10</v>
      </c>
      <c r="S1074" s="29">
        <f t="shared" si="398"/>
        <v>-9.5766800968747368E-10</v>
      </c>
      <c r="T1074" s="29">
        <f t="shared" si="399"/>
        <v>-9.5766800968747368E-10</v>
      </c>
      <c r="V1074" s="35"/>
      <c r="W1074" s="35"/>
      <c r="X1074" s="35"/>
      <c r="AD1074" s="35"/>
      <c r="AE1074" s="35"/>
      <c r="AF1074" s="35"/>
      <c r="AL1074" s="35"/>
      <c r="AM1074" s="35"/>
      <c r="AN1074" s="35"/>
      <c r="AT1074" s="35"/>
      <c r="AU1074" s="35"/>
      <c r="AV1074" s="35"/>
      <c r="BB1074" s="35"/>
      <c r="BC1074" s="35"/>
      <c r="BD1074" s="35"/>
      <c r="BJ1074" s="35"/>
      <c r="BK1074" s="35"/>
      <c r="BL1074" s="35"/>
      <c r="BR1074" s="35"/>
      <c r="BS1074" s="35"/>
      <c r="BT1074" s="35"/>
      <c r="BZ1074" s="35"/>
      <c r="CA1074" s="35"/>
      <c r="CB1074" s="35"/>
      <c r="CH1074" s="35"/>
      <c r="CI1074" s="35"/>
      <c r="CJ1074" s="35"/>
      <c r="CP1074" s="35"/>
      <c r="CQ1074" s="35"/>
      <c r="CR1074" s="35"/>
      <c r="CX1074" s="35"/>
      <c r="CY1074" s="35"/>
      <c r="CZ1074" s="35"/>
      <c r="DF1074" s="35">
        <v>1.082E-8</v>
      </c>
      <c r="DG1074" s="35">
        <v>0.99548769517000002</v>
      </c>
      <c r="DH1074" s="35">
        <v>4.1446015842000001</v>
      </c>
      <c r="DI1074" s="29">
        <f t="shared" si="400"/>
        <v>5.2631096585152842E-9</v>
      </c>
      <c r="DJ1074" s="29">
        <f t="shared" si="401"/>
        <v>5.2631155978855139E-9</v>
      </c>
      <c r="DK1074" s="29">
        <f t="shared" si="402"/>
        <v>5.263115597864889E-9</v>
      </c>
      <c r="DL1074" s="29">
        <f t="shared" si="403"/>
        <v>5.263115597864889E-9</v>
      </c>
      <c r="DN1074" s="35"/>
      <c r="DO1074" s="35"/>
      <c r="DP1074" s="35"/>
      <c r="DV1074" s="35"/>
      <c r="DW1074" s="35"/>
      <c r="DX1074" s="35"/>
      <c r="ED1074" s="35"/>
      <c r="EE1074" s="35"/>
      <c r="EF1074" s="35"/>
      <c r="EL1074" s="35"/>
      <c r="EM1074" s="35"/>
      <c r="EN1074" s="35"/>
      <c r="ET1074" s="35"/>
      <c r="EU1074" s="35"/>
      <c r="EV1074" s="35"/>
    </row>
    <row r="1075" spans="14:152" s="29" customFormat="1" ht="13.5" x14ac:dyDescent="0.3">
      <c r="N1075" s="35">
        <v>1.81E-9</v>
      </c>
      <c r="O1075" s="35">
        <v>0.78652249647000005</v>
      </c>
      <c r="P1075" s="35">
        <v>657.16276170139997</v>
      </c>
      <c r="Q1075" s="29">
        <f t="shared" si="396"/>
        <v>8.108638211389761E-10</v>
      </c>
      <c r="R1075" s="29">
        <f t="shared" si="397"/>
        <v>8.1070261739835142E-10</v>
      </c>
      <c r="S1075" s="29">
        <f t="shared" si="398"/>
        <v>8.107026179581396E-10</v>
      </c>
      <c r="T1075" s="29">
        <f t="shared" si="399"/>
        <v>8.107026179581396E-10</v>
      </c>
      <c r="V1075" s="35"/>
      <c r="W1075" s="35"/>
      <c r="X1075" s="35"/>
      <c r="AD1075" s="35"/>
      <c r="AE1075" s="35"/>
      <c r="AF1075" s="35"/>
      <c r="AL1075" s="35"/>
      <c r="AM1075" s="35"/>
      <c r="AN1075" s="35"/>
      <c r="AT1075" s="35"/>
      <c r="AU1075" s="35"/>
      <c r="AV1075" s="35"/>
      <c r="BB1075" s="35"/>
      <c r="BC1075" s="35"/>
      <c r="BD1075" s="35"/>
      <c r="BJ1075" s="35"/>
      <c r="BK1075" s="35"/>
      <c r="BL1075" s="35"/>
      <c r="BR1075" s="35"/>
      <c r="BS1075" s="35"/>
      <c r="BT1075" s="35"/>
      <c r="BZ1075" s="35"/>
      <c r="CA1075" s="35"/>
      <c r="CB1075" s="35"/>
      <c r="CH1075" s="35"/>
      <c r="CI1075" s="35"/>
      <c r="CJ1075" s="35"/>
      <c r="CP1075" s="35"/>
      <c r="CQ1075" s="35"/>
      <c r="CR1075" s="35"/>
      <c r="CX1075" s="35"/>
      <c r="CY1075" s="35"/>
      <c r="CZ1075" s="35"/>
      <c r="DF1075" s="35">
        <v>1.009E-8</v>
      </c>
      <c r="DG1075" s="35">
        <v>6.1503767949499997</v>
      </c>
      <c r="DH1075" s="35">
        <v>401.32539661049998</v>
      </c>
      <c r="DI1075" s="29">
        <f t="shared" si="400"/>
        <v>1.0037257620255643E-8</v>
      </c>
      <c r="DJ1075" s="29">
        <f t="shared" si="401"/>
        <v>1.0037320281188504E-8</v>
      </c>
      <c r="DK1075" s="29">
        <f t="shared" si="402"/>
        <v>1.003732028097098E-8</v>
      </c>
      <c r="DL1075" s="29">
        <f t="shared" si="403"/>
        <v>1.003732028097098E-8</v>
      </c>
      <c r="DN1075" s="35"/>
      <c r="DO1075" s="35"/>
      <c r="DP1075" s="35"/>
      <c r="DV1075" s="35"/>
      <c r="DW1075" s="35"/>
      <c r="DX1075" s="35"/>
      <c r="ED1075" s="35"/>
      <c r="EE1075" s="35"/>
      <c r="EF1075" s="35"/>
      <c r="EL1075" s="35"/>
      <c r="EM1075" s="35"/>
      <c r="EN1075" s="35"/>
      <c r="ET1075" s="35"/>
      <c r="EU1075" s="35"/>
      <c r="EV1075" s="35"/>
    </row>
    <row r="1076" spans="14:152" s="29" customFormat="1" ht="13.5" x14ac:dyDescent="0.3">
      <c r="N1076" s="35">
        <v>1.5799999999999999E-9</v>
      </c>
      <c r="O1076" s="35">
        <v>2.93809799392</v>
      </c>
      <c r="P1076" s="35">
        <v>211.65456403530001</v>
      </c>
      <c r="Q1076" s="29">
        <f t="shared" si="396"/>
        <v>1.5732331201443591E-9</v>
      </c>
      <c r="R1076" s="29">
        <f t="shared" si="397"/>
        <v>1.5732378059215064E-9</v>
      </c>
      <c r="S1076" s="29">
        <f t="shared" si="398"/>
        <v>1.573237805905238E-9</v>
      </c>
      <c r="T1076" s="29">
        <f t="shared" si="399"/>
        <v>1.573237805905238E-9</v>
      </c>
      <c r="V1076" s="35"/>
      <c r="W1076" s="35"/>
      <c r="X1076" s="35"/>
      <c r="AD1076" s="35"/>
      <c r="AE1076" s="35"/>
      <c r="AF1076" s="35"/>
      <c r="AL1076" s="35"/>
      <c r="AM1076" s="35"/>
      <c r="AN1076" s="35"/>
      <c r="AT1076" s="35"/>
      <c r="AU1076" s="35"/>
      <c r="AV1076" s="35"/>
      <c r="BB1076" s="35"/>
      <c r="BC1076" s="35"/>
      <c r="BD1076" s="35"/>
      <c r="BJ1076" s="35"/>
      <c r="BK1076" s="35"/>
      <c r="BL1076" s="35"/>
      <c r="BR1076" s="35"/>
      <c r="BS1076" s="35"/>
      <c r="BT1076" s="35"/>
      <c r="BZ1076" s="35"/>
      <c r="CA1076" s="35"/>
      <c r="CB1076" s="35"/>
      <c r="CH1076" s="35"/>
      <c r="CI1076" s="35"/>
      <c r="CJ1076" s="35"/>
      <c r="CP1076" s="35"/>
      <c r="CQ1076" s="35"/>
      <c r="CR1076" s="35"/>
      <c r="CX1076" s="35"/>
      <c r="CY1076" s="35"/>
      <c r="CZ1076" s="35"/>
      <c r="DF1076" s="35">
        <v>9.8099999999999998E-9</v>
      </c>
      <c r="DG1076" s="35">
        <v>2.37620383333</v>
      </c>
      <c r="DH1076" s="35">
        <v>35.212274331000003</v>
      </c>
      <c r="DI1076" s="29">
        <f t="shared" si="400"/>
        <v>-9.626965723842581E-9</v>
      </c>
      <c r="DJ1076" s="29">
        <f t="shared" si="401"/>
        <v>-9.6269556559818301E-9</v>
      </c>
      <c r="DK1076" s="29">
        <f t="shared" si="402"/>
        <v>-9.6269556560167917E-9</v>
      </c>
      <c r="DL1076" s="29">
        <f t="shared" si="403"/>
        <v>-9.6269556560167917E-9</v>
      </c>
      <c r="DN1076" s="35"/>
      <c r="DO1076" s="35"/>
      <c r="DP1076" s="35"/>
      <c r="DV1076" s="35"/>
      <c r="DW1076" s="35"/>
      <c r="DX1076" s="35"/>
      <c r="ED1076" s="35"/>
      <c r="EE1076" s="35"/>
      <c r="EF1076" s="35"/>
      <c r="EL1076" s="35"/>
      <c r="EM1076" s="35"/>
      <c r="EN1076" s="35"/>
      <c r="ET1076" s="35"/>
      <c r="EU1076" s="35"/>
      <c r="EV1076" s="35"/>
    </row>
    <row r="1077" spans="14:152" s="29" customFormat="1" ht="13.5" x14ac:dyDescent="0.3">
      <c r="N1077" s="35">
        <v>1.33E-9</v>
      </c>
      <c r="O1077" s="35">
        <v>5.7072417359600003</v>
      </c>
      <c r="P1077" s="35">
        <v>469.72716135989998</v>
      </c>
      <c r="Q1077" s="29">
        <f t="shared" si="396"/>
        <v>9.5470032713591406E-10</v>
      </c>
      <c r="R1077" s="29">
        <f t="shared" si="397"/>
        <v>9.5476625821846853E-10</v>
      </c>
      <c r="S1077" s="29">
        <f t="shared" si="398"/>
        <v>9.5476625798953472E-10</v>
      </c>
      <c r="T1077" s="29">
        <f t="shared" si="399"/>
        <v>9.5476625798953472E-10</v>
      </c>
      <c r="V1077" s="35"/>
      <c r="W1077" s="35"/>
      <c r="X1077" s="35"/>
      <c r="AD1077" s="35"/>
      <c r="AE1077" s="35"/>
      <c r="AF1077" s="35"/>
      <c r="AL1077" s="35"/>
      <c r="AM1077" s="35"/>
      <c r="AN1077" s="35"/>
      <c r="AT1077" s="35"/>
      <c r="AU1077" s="35"/>
      <c r="AV1077" s="35"/>
      <c r="BB1077" s="35"/>
      <c r="BC1077" s="35"/>
      <c r="BD1077" s="35"/>
      <c r="BJ1077" s="35"/>
      <c r="BK1077" s="35"/>
      <c r="BL1077" s="35"/>
      <c r="BR1077" s="35"/>
      <c r="BS1077" s="35"/>
      <c r="BT1077" s="35"/>
      <c r="BZ1077" s="35"/>
      <c r="CA1077" s="35"/>
      <c r="CB1077" s="35"/>
      <c r="CH1077" s="35"/>
      <c r="CI1077" s="35"/>
      <c r="CJ1077" s="35"/>
      <c r="CP1077" s="35"/>
      <c r="CQ1077" s="35"/>
      <c r="CR1077" s="35"/>
      <c r="CX1077" s="35"/>
      <c r="CY1077" s="35"/>
      <c r="CZ1077" s="35"/>
      <c r="DF1077" s="35">
        <v>1.0109999999999999E-8</v>
      </c>
      <c r="DG1077" s="35">
        <v>5.4268547140200001</v>
      </c>
      <c r="DH1077" s="35">
        <v>110.7275860812</v>
      </c>
      <c r="DI1077" s="29">
        <f t="shared" si="400"/>
        <v>5.9456371632687464E-9</v>
      </c>
      <c r="DJ1077" s="29">
        <f t="shared" si="401"/>
        <v>5.945774408731482E-9</v>
      </c>
      <c r="DK1077" s="29">
        <f t="shared" si="402"/>
        <v>5.9457744082549043E-9</v>
      </c>
      <c r="DL1077" s="29">
        <f t="shared" si="403"/>
        <v>5.9457744082549043E-9</v>
      </c>
      <c r="DN1077" s="35"/>
      <c r="DO1077" s="35"/>
      <c r="DP1077" s="35"/>
      <c r="DV1077" s="35"/>
      <c r="DW1077" s="35"/>
      <c r="DX1077" s="35"/>
      <c r="ED1077" s="35"/>
      <c r="EE1077" s="35"/>
      <c r="EF1077" s="35"/>
      <c r="EL1077" s="35"/>
      <c r="EM1077" s="35"/>
      <c r="EN1077" s="35"/>
      <c r="ET1077" s="35"/>
      <c r="EU1077" s="35"/>
      <c r="EV1077" s="35"/>
    </row>
    <row r="1078" spans="14:152" s="29" customFormat="1" ht="13.5" x14ac:dyDescent="0.3">
      <c r="N1078" s="35">
        <v>1.3999999999999999E-9</v>
      </c>
      <c r="O1078" s="35">
        <v>0.35530248121000002</v>
      </c>
      <c r="P1078" s="35">
        <v>219.51887056149999</v>
      </c>
      <c r="Q1078" s="29">
        <f t="shared" si="396"/>
        <v>-9.9615252650090071E-10</v>
      </c>
      <c r="R1078" s="29">
        <f t="shared" si="397"/>
        <v>-9.9618525960693786E-10</v>
      </c>
      <c r="S1078" s="29">
        <f t="shared" si="398"/>
        <v>-9.9618525949327518E-10</v>
      </c>
      <c r="T1078" s="29">
        <f t="shared" si="399"/>
        <v>-9.9618525949327518E-10</v>
      </c>
      <c r="V1078" s="35"/>
      <c r="W1078" s="35"/>
      <c r="X1078" s="35"/>
      <c r="AD1078" s="35"/>
      <c r="AE1078" s="35"/>
      <c r="AF1078" s="35"/>
      <c r="AL1078" s="35"/>
      <c r="AM1078" s="35"/>
      <c r="AN1078" s="35"/>
      <c r="AT1078" s="35"/>
      <c r="AU1078" s="35"/>
      <c r="AV1078" s="35"/>
      <c r="BB1078" s="35"/>
      <c r="BC1078" s="35"/>
      <c r="BD1078" s="35"/>
      <c r="BJ1078" s="35"/>
      <c r="BK1078" s="35"/>
      <c r="BL1078" s="35"/>
      <c r="BR1078" s="35"/>
      <c r="BS1078" s="35"/>
      <c r="BT1078" s="35"/>
      <c r="BZ1078" s="35"/>
      <c r="CA1078" s="35"/>
      <c r="CB1078" s="35"/>
      <c r="CH1078" s="35"/>
      <c r="CI1078" s="35"/>
      <c r="CJ1078" s="35"/>
      <c r="CP1078" s="35"/>
      <c r="CQ1078" s="35"/>
      <c r="CR1078" s="35"/>
      <c r="CX1078" s="35"/>
      <c r="CY1078" s="35"/>
      <c r="CZ1078" s="35"/>
      <c r="DF1078" s="35">
        <v>9.8899999999999996E-9</v>
      </c>
      <c r="DG1078" s="35">
        <v>4.1157531264899996</v>
      </c>
      <c r="DH1078" s="35">
        <v>413.85556958270001</v>
      </c>
      <c r="DI1078" s="29">
        <f t="shared" si="400"/>
        <v>-1.5563443486522661E-9</v>
      </c>
      <c r="DJ1078" s="29">
        <f t="shared" si="401"/>
        <v>-1.5569570580936637E-9</v>
      </c>
      <c r="DK1078" s="29">
        <f t="shared" si="402"/>
        <v>-1.5569570559660737E-9</v>
      </c>
      <c r="DL1078" s="29">
        <f t="shared" si="403"/>
        <v>-1.5569570559660737E-9</v>
      </c>
      <c r="DN1078" s="35"/>
      <c r="DO1078" s="35"/>
      <c r="DP1078" s="35"/>
      <c r="DV1078" s="35"/>
      <c r="DW1078" s="35"/>
      <c r="DX1078" s="35"/>
      <c r="ED1078" s="35"/>
      <c r="EE1078" s="35"/>
      <c r="EF1078" s="35"/>
      <c r="EL1078" s="35"/>
      <c r="EM1078" s="35"/>
      <c r="EN1078" s="35"/>
      <c r="ET1078" s="35"/>
      <c r="EU1078" s="35"/>
      <c r="EV1078" s="35"/>
    </row>
    <row r="1079" spans="14:152" s="29" customFormat="1" ht="13.5" x14ac:dyDescent="0.3">
      <c r="N1079" s="35">
        <v>1.32E-9</v>
      </c>
      <c r="O1079" s="35">
        <v>1.6061410844899999</v>
      </c>
      <c r="P1079" s="35">
        <v>1372.5924061081</v>
      </c>
      <c r="Q1079" s="29">
        <f t="shared" si="396"/>
        <v>4.3733765436116299E-10</v>
      </c>
      <c r="R1079" s="29">
        <f t="shared" si="397"/>
        <v>4.3707851157654838E-10</v>
      </c>
      <c r="S1079" s="29">
        <f t="shared" si="398"/>
        <v>4.3707851247645027E-10</v>
      </c>
      <c r="T1079" s="29">
        <f t="shared" si="399"/>
        <v>4.3707851247645027E-10</v>
      </c>
      <c r="V1079" s="35"/>
      <c r="W1079" s="35"/>
      <c r="X1079" s="35"/>
      <c r="AD1079" s="35"/>
      <c r="AE1079" s="35"/>
      <c r="AF1079" s="35"/>
      <c r="AL1079" s="35"/>
      <c r="AM1079" s="35"/>
      <c r="AN1079" s="35"/>
      <c r="AT1079" s="35"/>
      <c r="AU1079" s="35"/>
      <c r="AV1079" s="35"/>
      <c r="BB1079" s="35"/>
      <c r="BC1079" s="35"/>
      <c r="BD1079" s="35"/>
      <c r="BJ1079" s="35"/>
      <c r="BK1079" s="35"/>
      <c r="BL1079" s="35"/>
      <c r="BR1079" s="35"/>
      <c r="BS1079" s="35"/>
      <c r="BT1079" s="35"/>
      <c r="BZ1079" s="35"/>
      <c r="CA1079" s="35"/>
      <c r="CB1079" s="35"/>
      <c r="CH1079" s="35"/>
      <c r="CI1079" s="35"/>
      <c r="CJ1079" s="35"/>
      <c r="CP1079" s="35"/>
      <c r="CQ1079" s="35"/>
      <c r="CR1079" s="35"/>
      <c r="CX1079" s="35"/>
      <c r="CY1079" s="35"/>
      <c r="CZ1079" s="35"/>
      <c r="DF1079" s="35">
        <v>1.0239999999999999E-8</v>
      </c>
      <c r="DG1079" s="35">
        <v>1.9079823864900001</v>
      </c>
      <c r="DH1079" s="35">
        <v>1175.8080265321</v>
      </c>
      <c r="DI1079" s="29">
        <f t="shared" si="400"/>
        <v>-5.6543602421791591E-9</v>
      </c>
      <c r="DJ1079" s="29">
        <f t="shared" si="401"/>
        <v>-5.6528385027122847E-9</v>
      </c>
      <c r="DK1079" s="29">
        <f t="shared" si="402"/>
        <v>-5.6528385079968116E-9</v>
      </c>
      <c r="DL1079" s="29">
        <f t="shared" si="403"/>
        <v>-5.6528385079968116E-9</v>
      </c>
      <c r="DN1079" s="35"/>
      <c r="DO1079" s="35"/>
      <c r="DP1079" s="35"/>
      <c r="DV1079" s="35"/>
      <c r="DW1079" s="35"/>
      <c r="DX1079" s="35"/>
      <c r="ED1079" s="35"/>
      <c r="EE1079" s="35"/>
      <c r="EF1079" s="35"/>
      <c r="EL1079" s="35"/>
      <c r="EM1079" s="35"/>
      <c r="EN1079" s="35"/>
      <c r="ET1079" s="35"/>
      <c r="EU1079" s="35"/>
      <c r="EV1079" s="35"/>
    </row>
    <row r="1080" spans="14:152" s="29" customFormat="1" ht="13.5" x14ac:dyDescent="0.3">
      <c r="N1080" s="35">
        <v>1.6399999999999999E-9</v>
      </c>
      <c r="O1080" s="35">
        <v>1.6823634835900001</v>
      </c>
      <c r="P1080" s="35">
        <v>707.56533788050001</v>
      </c>
      <c r="Q1080" s="29">
        <f t="shared" si="396"/>
        <v>1.3459163038314899E-9</v>
      </c>
      <c r="R1080" s="29">
        <f t="shared" si="397"/>
        <v>1.3460168033879147E-9</v>
      </c>
      <c r="S1080" s="29">
        <f t="shared" si="398"/>
        <v>1.3460168030389597E-9</v>
      </c>
      <c r="T1080" s="29">
        <f t="shared" si="399"/>
        <v>1.3460168030389597E-9</v>
      </c>
      <c r="V1080" s="35"/>
      <c r="W1080" s="35"/>
      <c r="X1080" s="35"/>
      <c r="AD1080" s="35"/>
      <c r="AE1080" s="35"/>
      <c r="AF1080" s="35"/>
      <c r="AL1080" s="35"/>
      <c r="AM1080" s="35"/>
      <c r="AN1080" s="35"/>
      <c r="AT1080" s="35"/>
      <c r="AU1080" s="35"/>
      <c r="AV1080" s="35"/>
      <c r="BB1080" s="35"/>
      <c r="BC1080" s="35"/>
      <c r="BD1080" s="35"/>
      <c r="BJ1080" s="35"/>
      <c r="BK1080" s="35"/>
      <c r="BL1080" s="35"/>
      <c r="BR1080" s="35"/>
      <c r="BS1080" s="35"/>
      <c r="BT1080" s="35"/>
      <c r="BZ1080" s="35"/>
      <c r="CA1080" s="35"/>
      <c r="CB1080" s="35"/>
      <c r="CH1080" s="35"/>
      <c r="CI1080" s="35"/>
      <c r="CJ1080" s="35"/>
      <c r="CP1080" s="35"/>
      <c r="CQ1080" s="35"/>
      <c r="CR1080" s="35"/>
      <c r="CX1080" s="35"/>
      <c r="CY1080" s="35"/>
      <c r="CZ1080" s="35"/>
      <c r="DF1080" s="35">
        <v>1.0789999999999999E-8</v>
      </c>
      <c r="DG1080" s="35">
        <v>4.9598199142699997</v>
      </c>
      <c r="DH1080" s="35">
        <v>631.8205314667</v>
      </c>
      <c r="DI1080" s="29">
        <f t="shared" si="400"/>
        <v>-9.5396982658581561E-9</v>
      </c>
      <c r="DJ1080" s="29">
        <f t="shared" si="401"/>
        <v>-9.5392153597180076E-9</v>
      </c>
      <c r="DK1080" s="29">
        <f t="shared" si="402"/>
        <v>-9.5392153613950286E-9</v>
      </c>
      <c r="DL1080" s="29">
        <f t="shared" si="403"/>
        <v>-9.5392153613950286E-9</v>
      </c>
      <c r="DN1080" s="35"/>
      <c r="DO1080" s="35"/>
      <c r="DP1080" s="35"/>
      <c r="DV1080" s="35"/>
      <c r="DW1080" s="35"/>
      <c r="DX1080" s="35"/>
      <c r="ED1080" s="35"/>
      <c r="EE1080" s="35"/>
      <c r="EF1080" s="35"/>
      <c r="EL1080" s="35"/>
      <c r="EM1080" s="35"/>
      <c r="EN1080" s="35"/>
      <c r="ET1080" s="35"/>
      <c r="EU1080" s="35"/>
      <c r="EV1080" s="35"/>
    </row>
    <row r="1081" spans="14:152" s="29" customFormat="1" ht="13.5" x14ac:dyDescent="0.3">
      <c r="N1081" s="35">
        <v>1.2799999999999999E-9</v>
      </c>
      <c r="O1081" s="35">
        <v>1.4974295095900001</v>
      </c>
      <c r="P1081" s="35">
        <v>45.246582638600003</v>
      </c>
      <c r="Q1081" s="29">
        <f t="shared" si="396"/>
        <v>-7.8632915092060492E-10</v>
      </c>
      <c r="R1081" s="29">
        <f t="shared" si="397"/>
        <v>-7.8632222364931189E-10</v>
      </c>
      <c r="S1081" s="29">
        <f t="shared" si="398"/>
        <v>-7.8632222367336692E-10</v>
      </c>
      <c r="T1081" s="29">
        <f t="shared" si="399"/>
        <v>-7.8632222367336692E-10</v>
      </c>
      <c r="V1081" s="35"/>
      <c r="W1081" s="35"/>
      <c r="X1081" s="35"/>
      <c r="AD1081" s="35"/>
      <c r="AE1081" s="35"/>
      <c r="AF1081" s="35"/>
      <c r="AL1081" s="35"/>
      <c r="AM1081" s="35"/>
      <c r="AN1081" s="35"/>
      <c r="AT1081" s="35"/>
      <c r="AU1081" s="35"/>
      <c r="AV1081" s="35"/>
      <c r="BB1081" s="35"/>
      <c r="BC1081" s="35"/>
      <c r="BD1081" s="35"/>
      <c r="BJ1081" s="35"/>
      <c r="BK1081" s="35"/>
      <c r="BL1081" s="35"/>
      <c r="BR1081" s="35"/>
      <c r="BS1081" s="35"/>
      <c r="BT1081" s="35"/>
      <c r="BZ1081" s="35"/>
      <c r="CA1081" s="35"/>
      <c r="CB1081" s="35"/>
      <c r="CH1081" s="35"/>
      <c r="CI1081" s="35"/>
      <c r="CJ1081" s="35"/>
      <c r="CP1081" s="35"/>
      <c r="CQ1081" s="35"/>
      <c r="CR1081" s="35"/>
      <c r="CX1081" s="35"/>
      <c r="CY1081" s="35"/>
      <c r="CZ1081" s="35"/>
      <c r="DF1081" s="35">
        <v>9.8199999999999996E-9</v>
      </c>
      <c r="DG1081" s="35">
        <v>3.0284219559399999</v>
      </c>
      <c r="DH1081" s="35">
        <v>347.41135829360002</v>
      </c>
      <c r="DI1081" s="29">
        <f t="shared" si="400"/>
        <v>-7.1601197798760293E-9</v>
      </c>
      <c r="DJ1081" s="29">
        <f t="shared" si="401"/>
        <v>-7.1597658523247786E-9</v>
      </c>
      <c r="DK1081" s="29">
        <f t="shared" si="402"/>
        <v>-7.1597658535538168E-9</v>
      </c>
      <c r="DL1081" s="29">
        <f t="shared" si="403"/>
        <v>-7.1597658535538168E-9</v>
      </c>
      <c r="DN1081" s="35"/>
      <c r="DO1081" s="35"/>
      <c r="DP1081" s="35"/>
      <c r="DV1081" s="35"/>
      <c r="DW1081" s="35"/>
      <c r="DX1081" s="35"/>
      <c r="ED1081" s="35"/>
      <c r="EE1081" s="35"/>
      <c r="EF1081" s="35"/>
      <c r="EL1081" s="35"/>
      <c r="EM1081" s="35"/>
      <c r="EN1081" s="35"/>
      <c r="ET1081" s="35"/>
      <c r="EU1081" s="35"/>
      <c r="EV1081" s="35"/>
    </row>
    <row r="1082" spans="14:152" s="29" customFormat="1" ht="13.5" x14ac:dyDescent="0.3">
      <c r="N1082" s="35">
        <v>1.32E-9</v>
      </c>
      <c r="O1082" s="35">
        <v>4.9807599575100001</v>
      </c>
      <c r="P1082" s="35">
        <v>238.57188970350001</v>
      </c>
      <c r="Q1082" s="29">
        <f t="shared" si="396"/>
        <v>-1.1119084268506049E-9</v>
      </c>
      <c r="R1082" s="29">
        <f t="shared" si="397"/>
        <v>-1.1118826998497806E-9</v>
      </c>
      <c r="S1082" s="29">
        <f t="shared" si="398"/>
        <v>-1.111882699939119E-9</v>
      </c>
      <c r="T1082" s="29">
        <f t="shared" si="399"/>
        <v>-1.111882699939119E-9</v>
      </c>
      <c r="V1082" s="35"/>
      <c r="W1082" s="35"/>
      <c r="X1082" s="35"/>
      <c r="AD1082" s="35"/>
      <c r="AE1082" s="35"/>
      <c r="AF1082" s="35"/>
      <c r="AL1082" s="35"/>
      <c r="AM1082" s="35"/>
      <c r="AN1082" s="35"/>
      <c r="AT1082" s="35"/>
      <c r="AU1082" s="35"/>
      <c r="AV1082" s="35"/>
      <c r="BB1082" s="35"/>
      <c r="BC1082" s="35"/>
      <c r="BD1082" s="35"/>
      <c r="BJ1082" s="35"/>
      <c r="BK1082" s="35"/>
      <c r="BL1082" s="35"/>
      <c r="BR1082" s="35"/>
      <c r="BS1082" s="35"/>
      <c r="BT1082" s="35"/>
      <c r="BZ1082" s="35"/>
      <c r="CA1082" s="35"/>
      <c r="CB1082" s="35"/>
      <c r="CH1082" s="35"/>
      <c r="CI1082" s="35"/>
      <c r="CJ1082" s="35"/>
      <c r="CP1082" s="35"/>
      <c r="CQ1082" s="35"/>
      <c r="CR1082" s="35"/>
      <c r="CX1082" s="35"/>
      <c r="CY1082" s="35"/>
      <c r="CZ1082" s="35"/>
      <c r="DF1082" s="35">
        <v>9.7900000000000003E-9</v>
      </c>
      <c r="DG1082" s="35">
        <v>3.7461528944500002</v>
      </c>
      <c r="DH1082" s="35">
        <v>700.45179087969996</v>
      </c>
      <c r="DI1082" s="29">
        <f t="shared" si="400"/>
        <v>-8.1612537481258139E-9</v>
      </c>
      <c r="DJ1082" s="29">
        <f t="shared" si="401"/>
        <v>-8.1606795736070686E-9</v>
      </c>
      <c r="DK1082" s="29">
        <f t="shared" si="402"/>
        <v>-8.1606795756010239E-9</v>
      </c>
      <c r="DL1082" s="29">
        <f t="shared" si="403"/>
        <v>-8.1606795756010239E-9</v>
      </c>
      <c r="DN1082" s="35"/>
      <c r="DO1082" s="35"/>
      <c r="DP1082" s="35"/>
      <c r="DV1082" s="35"/>
      <c r="DW1082" s="35"/>
      <c r="DX1082" s="35"/>
      <c r="ED1082" s="35"/>
      <c r="EE1082" s="35"/>
      <c r="EF1082" s="35"/>
      <c r="EL1082" s="35"/>
      <c r="EM1082" s="35"/>
      <c r="EN1082" s="35"/>
      <c r="ET1082" s="35"/>
      <c r="EU1082" s="35"/>
      <c r="EV1082" s="35"/>
    </row>
    <row r="1083" spans="14:152" s="29" customFormat="1" ht="13.5" x14ac:dyDescent="0.3">
      <c r="N1083" s="35">
        <v>1.3999999999999999E-9</v>
      </c>
      <c r="O1083" s="35">
        <v>3.62845435388</v>
      </c>
      <c r="P1083" s="35">
        <v>423.8898778903</v>
      </c>
      <c r="Q1083" s="29">
        <f t="shared" si="396"/>
        <v>-6.494009270105867E-10</v>
      </c>
      <c r="R1083" s="29">
        <f t="shared" si="397"/>
        <v>-6.4948061997396809E-10</v>
      </c>
      <c r="S1083" s="29">
        <f t="shared" si="398"/>
        <v>-6.4948061969724175E-10</v>
      </c>
      <c r="T1083" s="29">
        <f t="shared" si="399"/>
        <v>-6.4948061969724175E-10</v>
      </c>
      <c r="V1083" s="35"/>
      <c r="W1083" s="35"/>
      <c r="X1083" s="35"/>
      <c r="AD1083" s="35"/>
      <c r="AE1083" s="35"/>
      <c r="AF1083" s="35"/>
      <c r="AL1083" s="35"/>
      <c r="AM1083" s="35"/>
      <c r="AN1083" s="35"/>
      <c r="AT1083" s="35"/>
      <c r="AU1083" s="35"/>
      <c r="AV1083" s="35"/>
      <c r="BB1083" s="35"/>
      <c r="BC1083" s="35"/>
      <c r="BD1083" s="35"/>
      <c r="BJ1083" s="35"/>
      <c r="BK1083" s="35"/>
      <c r="BL1083" s="35"/>
      <c r="BR1083" s="35"/>
      <c r="BS1083" s="35"/>
      <c r="BT1083" s="35"/>
      <c r="BZ1083" s="35"/>
      <c r="CA1083" s="35"/>
      <c r="CB1083" s="35"/>
      <c r="CH1083" s="35"/>
      <c r="CI1083" s="35"/>
      <c r="CJ1083" s="35"/>
      <c r="CP1083" s="35"/>
      <c r="CQ1083" s="35"/>
      <c r="CR1083" s="35"/>
      <c r="CX1083" s="35"/>
      <c r="CY1083" s="35"/>
      <c r="CZ1083" s="35"/>
      <c r="DF1083" s="35">
        <v>9.2799999999999994E-9</v>
      </c>
      <c r="DG1083" s="35">
        <v>5.2223695113700002</v>
      </c>
      <c r="DH1083" s="35">
        <v>1173.5204046716999</v>
      </c>
      <c r="DI1083" s="29">
        <f t="shared" si="400"/>
        <v>6.1234158924365184E-9</v>
      </c>
      <c r="DJ1083" s="29">
        <f t="shared" si="401"/>
        <v>6.1221753874130671E-9</v>
      </c>
      <c r="DK1083" s="29">
        <f t="shared" si="402"/>
        <v>6.1221753917210096E-9</v>
      </c>
      <c r="DL1083" s="29">
        <f t="shared" si="403"/>
        <v>6.1221753917210096E-9</v>
      </c>
      <c r="DN1083" s="35"/>
      <c r="DO1083" s="35"/>
      <c r="DP1083" s="35"/>
      <c r="DV1083" s="35"/>
      <c r="DW1083" s="35"/>
      <c r="DX1083" s="35"/>
      <c r="ED1083" s="35"/>
      <c r="EE1083" s="35"/>
      <c r="EF1083" s="35"/>
      <c r="EL1083" s="35"/>
      <c r="EM1083" s="35"/>
      <c r="EN1083" s="35"/>
      <c r="ET1083" s="35"/>
      <c r="EU1083" s="35"/>
      <c r="EV1083" s="35"/>
    </row>
    <row r="1084" spans="14:152" s="29" customFormat="1" ht="13.5" x14ac:dyDescent="0.3">
      <c r="N1084" s="35">
        <v>1.3399999999999999E-9</v>
      </c>
      <c r="O1084" s="35">
        <v>1.4183779508300001</v>
      </c>
      <c r="P1084" s="35">
        <v>3906.9087570985998</v>
      </c>
      <c r="Q1084" s="29">
        <f t="shared" si="396"/>
        <v>-6.0845823503316858E-10</v>
      </c>
      <c r="R1084" s="29">
        <f t="shared" si="397"/>
        <v>-6.077510702044104E-10</v>
      </c>
      <c r="S1084" s="29">
        <f t="shared" si="398"/>
        <v>-6.0775107266038491E-10</v>
      </c>
      <c r="T1084" s="29">
        <f t="shared" si="399"/>
        <v>-6.0775107266038491E-10</v>
      </c>
      <c r="V1084" s="35"/>
      <c r="W1084" s="35"/>
      <c r="X1084" s="35"/>
      <c r="AD1084" s="35"/>
      <c r="AE1084" s="35"/>
      <c r="AF1084" s="35"/>
      <c r="AL1084" s="35"/>
      <c r="AM1084" s="35"/>
      <c r="AN1084" s="35"/>
      <c r="AT1084" s="35"/>
      <c r="AU1084" s="35"/>
      <c r="AV1084" s="35"/>
      <c r="BB1084" s="35"/>
      <c r="BC1084" s="35"/>
      <c r="BD1084" s="35"/>
      <c r="BJ1084" s="35"/>
      <c r="BK1084" s="35"/>
      <c r="BL1084" s="35"/>
      <c r="BR1084" s="35"/>
      <c r="BS1084" s="35"/>
      <c r="BT1084" s="35"/>
      <c r="BZ1084" s="35"/>
      <c r="CA1084" s="35"/>
      <c r="CB1084" s="35"/>
      <c r="CH1084" s="35"/>
      <c r="CI1084" s="35"/>
      <c r="CJ1084" s="35"/>
      <c r="CP1084" s="35"/>
      <c r="CQ1084" s="35"/>
      <c r="CR1084" s="35"/>
      <c r="CX1084" s="35"/>
      <c r="CY1084" s="35"/>
      <c r="CZ1084" s="35"/>
      <c r="DF1084" s="35">
        <v>9.1199999999999999E-9</v>
      </c>
      <c r="DG1084" s="35">
        <v>4.1445139099199997</v>
      </c>
      <c r="DH1084" s="35">
        <v>469.72716135989998</v>
      </c>
      <c r="DI1084" s="29">
        <f t="shared" si="400"/>
        <v>6.4022212867377101E-9</v>
      </c>
      <c r="DJ1084" s="29">
        <f t="shared" si="401"/>
        <v>6.4017587974741222E-9</v>
      </c>
      <c r="DK1084" s="29">
        <f t="shared" si="402"/>
        <v>6.4017587990801612E-9</v>
      </c>
      <c r="DL1084" s="29">
        <f t="shared" si="403"/>
        <v>6.4017587990801612E-9</v>
      </c>
      <c r="DN1084" s="35"/>
      <c r="DO1084" s="35"/>
      <c r="DP1084" s="35"/>
      <c r="DV1084" s="35"/>
      <c r="DW1084" s="35"/>
      <c r="DX1084" s="35"/>
      <c r="ED1084" s="35"/>
      <c r="EE1084" s="35"/>
      <c r="EF1084" s="35"/>
      <c r="EL1084" s="35"/>
      <c r="EM1084" s="35"/>
      <c r="EN1084" s="35"/>
      <c r="ET1084" s="35"/>
      <c r="EU1084" s="35"/>
      <c r="EV1084" s="35"/>
    </row>
    <row r="1085" spans="14:152" s="29" customFormat="1" ht="13.5" x14ac:dyDescent="0.3">
      <c r="N1085" s="35">
        <v>1.27E-9</v>
      </c>
      <c r="O1085" s="35">
        <v>1.4896664606900001</v>
      </c>
      <c r="P1085" s="35">
        <v>856.37777548969996</v>
      </c>
      <c r="Q1085" s="29">
        <f t="shared" si="396"/>
        <v>-1.2098123772294924E-9</v>
      </c>
      <c r="R1085" s="29">
        <f t="shared" si="397"/>
        <v>-1.2097622153941024E-9</v>
      </c>
      <c r="S1085" s="29">
        <f t="shared" si="398"/>
        <v>-1.2097622155683231E-9</v>
      </c>
      <c r="T1085" s="29">
        <f t="shared" si="399"/>
        <v>-1.2097622155683231E-9</v>
      </c>
      <c r="V1085" s="35"/>
      <c r="W1085" s="35"/>
      <c r="X1085" s="35"/>
      <c r="AD1085" s="35"/>
      <c r="AE1085" s="35"/>
      <c r="AF1085" s="35"/>
      <c r="AL1085" s="35"/>
      <c r="AM1085" s="35"/>
      <c r="AN1085" s="35"/>
      <c r="AT1085" s="35"/>
      <c r="AU1085" s="35"/>
      <c r="AV1085" s="35"/>
      <c r="BB1085" s="35"/>
      <c r="BC1085" s="35"/>
      <c r="BD1085" s="35"/>
      <c r="BJ1085" s="35"/>
      <c r="BK1085" s="35"/>
      <c r="BL1085" s="35"/>
      <c r="BR1085" s="35"/>
      <c r="BS1085" s="35"/>
      <c r="BT1085" s="35"/>
      <c r="BZ1085" s="35"/>
      <c r="CA1085" s="35"/>
      <c r="CB1085" s="35"/>
      <c r="CH1085" s="35"/>
      <c r="CI1085" s="35"/>
      <c r="CJ1085" s="35"/>
      <c r="CP1085" s="35"/>
      <c r="CQ1085" s="35"/>
      <c r="CR1085" s="35"/>
      <c r="CX1085" s="35"/>
      <c r="CY1085" s="35"/>
      <c r="CZ1085" s="35"/>
      <c r="DF1085" s="35">
        <v>9.3800000000000003E-9</v>
      </c>
      <c r="DG1085" s="35">
        <v>1.1827383899099999</v>
      </c>
      <c r="DH1085" s="35">
        <v>254.3528923826</v>
      </c>
      <c r="DI1085" s="29">
        <f t="shared" si="400"/>
        <v>5.3081267381941616E-9</v>
      </c>
      <c r="DJ1085" s="29">
        <f t="shared" si="401"/>
        <v>5.3078285575017608E-9</v>
      </c>
      <c r="DK1085" s="29">
        <f t="shared" si="402"/>
        <v>5.3078285585371973E-9</v>
      </c>
      <c r="DL1085" s="29">
        <f t="shared" si="403"/>
        <v>5.3078285585371973E-9</v>
      </c>
      <c r="DN1085" s="35"/>
      <c r="DO1085" s="35"/>
      <c r="DP1085" s="35"/>
      <c r="DV1085" s="35"/>
      <c r="DW1085" s="35"/>
      <c r="DX1085" s="35"/>
      <c r="ED1085" s="35"/>
      <c r="EE1085" s="35"/>
      <c r="EF1085" s="35"/>
      <c r="EL1085" s="35"/>
      <c r="EM1085" s="35"/>
      <c r="EN1085" s="35"/>
      <c r="ET1085" s="35"/>
      <c r="EU1085" s="35"/>
      <c r="EV1085" s="35"/>
    </row>
    <row r="1086" spans="14:152" s="29" customFormat="1" ht="13.5" x14ac:dyDescent="0.3">
      <c r="N1086" s="35">
        <v>1.5799999999999999E-9</v>
      </c>
      <c r="O1086" s="35">
        <v>2.5799014119699999</v>
      </c>
      <c r="P1086" s="35">
        <v>369.97583957339998</v>
      </c>
      <c r="Q1086" s="29">
        <f t="shared" si="396"/>
        <v>-1.0595612942221579E-9</v>
      </c>
      <c r="R1086" s="29">
        <f t="shared" si="397"/>
        <v>-1.0594955599583597E-9</v>
      </c>
      <c r="S1086" s="29">
        <f t="shared" si="398"/>
        <v>-1.0594955601866252E-9</v>
      </c>
      <c r="T1086" s="29">
        <f t="shared" si="399"/>
        <v>-1.0594955601866252E-9</v>
      </c>
      <c r="V1086" s="35"/>
      <c r="W1086" s="35"/>
      <c r="X1086" s="35"/>
      <c r="AD1086" s="35"/>
      <c r="AE1086" s="35"/>
      <c r="AF1086" s="35"/>
      <c r="AL1086" s="35"/>
      <c r="AM1086" s="35"/>
      <c r="AN1086" s="35"/>
      <c r="AT1086" s="35"/>
      <c r="AU1086" s="35"/>
      <c r="AV1086" s="35"/>
      <c r="BB1086" s="35"/>
      <c r="BC1086" s="35"/>
      <c r="BD1086" s="35"/>
      <c r="BJ1086" s="35"/>
      <c r="BK1086" s="35"/>
      <c r="BL1086" s="35"/>
      <c r="BR1086" s="35"/>
      <c r="BS1086" s="35"/>
      <c r="BT1086" s="35"/>
      <c r="BZ1086" s="35"/>
      <c r="CA1086" s="35"/>
      <c r="CB1086" s="35"/>
      <c r="CH1086" s="35"/>
      <c r="CI1086" s="35"/>
      <c r="CJ1086" s="35"/>
      <c r="CP1086" s="35"/>
      <c r="CQ1086" s="35"/>
      <c r="CR1086" s="35"/>
      <c r="CX1086" s="35"/>
      <c r="CY1086" s="35"/>
      <c r="CZ1086" s="35"/>
      <c r="DF1086" s="35">
        <v>9.7700000000000008E-9</v>
      </c>
      <c r="DG1086" s="35">
        <v>1.26684849112</v>
      </c>
      <c r="DH1086" s="35">
        <v>104.5772469269</v>
      </c>
      <c r="DI1086" s="29">
        <f t="shared" si="400"/>
        <v>-9.6187104899668223E-9</v>
      </c>
      <c r="DJ1086" s="29">
        <f t="shared" si="401"/>
        <v>-9.6186833385705766E-9</v>
      </c>
      <c r="DK1086" s="29">
        <f t="shared" si="402"/>
        <v>-9.6186833386648619E-9</v>
      </c>
      <c r="DL1086" s="29">
        <f t="shared" si="403"/>
        <v>-9.6186833386648619E-9</v>
      </c>
      <c r="DN1086" s="35"/>
      <c r="DO1086" s="35"/>
      <c r="DP1086" s="35"/>
      <c r="DV1086" s="35"/>
      <c r="DW1086" s="35"/>
      <c r="DX1086" s="35"/>
      <c r="ED1086" s="35"/>
      <c r="EE1086" s="35"/>
      <c r="EF1086" s="35"/>
      <c r="EL1086" s="35"/>
      <c r="EM1086" s="35"/>
      <c r="EN1086" s="35"/>
      <c r="ET1086" s="35"/>
      <c r="EU1086" s="35"/>
      <c r="EV1086" s="35"/>
    </row>
    <row r="1087" spans="14:152" s="29" customFormat="1" ht="13.5" x14ac:dyDescent="0.3">
      <c r="N1087" s="35">
        <v>1.32E-9</v>
      </c>
      <c r="O1087" s="35">
        <v>2.3966245599299998</v>
      </c>
      <c r="P1087" s="35">
        <v>184.7272873558</v>
      </c>
      <c r="Q1087" s="29">
        <f t="shared" si="396"/>
        <v>8.3467529510892158E-10</v>
      </c>
      <c r="R1087" s="29">
        <f t="shared" si="397"/>
        <v>8.3464665993061363E-10</v>
      </c>
      <c r="S1087" s="29">
        <f t="shared" si="398"/>
        <v>8.3464666003004984E-10</v>
      </c>
      <c r="T1087" s="29">
        <f t="shared" si="399"/>
        <v>8.3464666003004984E-10</v>
      </c>
      <c r="V1087" s="35"/>
      <c r="W1087" s="35"/>
      <c r="X1087" s="35"/>
      <c r="AD1087" s="35"/>
      <c r="AE1087" s="35"/>
      <c r="AF1087" s="35"/>
      <c r="AL1087" s="35"/>
      <c r="AM1087" s="35"/>
      <c r="AN1087" s="35"/>
      <c r="AT1087" s="35"/>
      <c r="AU1087" s="35"/>
      <c r="AV1087" s="35"/>
      <c r="BB1087" s="35"/>
      <c r="BC1087" s="35"/>
      <c r="BD1087" s="35"/>
      <c r="BJ1087" s="35"/>
      <c r="BK1087" s="35"/>
      <c r="BL1087" s="35"/>
      <c r="BR1087" s="35"/>
      <c r="BS1087" s="35"/>
      <c r="BT1087" s="35"/>
      <c r="BZ1087" s="35"/>
      <c r="CA1087" s="35"/>
      <c r="CB1087" s="35"/>
      <c r="CH1087" s="35"/>
      <c r="CI1087" s="35"/>
      <c r="CJ1087" s="35"/>
      <c r="CP1087" s="35"/>
      <c r="CQ1087" s="35"/>
      <c r="CR1087" s="35"/>
      <c r="CX1087" s="35"/>
      <c r="CY1087" s="35"/>
      <c r="CZ1087" s="35"/>
      <c r="DF1087" s="35">
        <v>1.1339999999999999E-8</v>
      </c>
      <c r="DG1087" s="35">
        <v>5.8747848861799996</v>
      </c>
      <c r="DH1087" s="35">
        <v>6058.7310542895002</v>
      </c>
      <c r="DI1087" s="29">
        <f t="shared" si="400"/>
        <v>-9.3109993400192838E-9</v>
      </c>
      <c r="DJ1087" s="29">
        <f t="shared" si="401"/>
        <v>-9.3169403877935712E-9</v>
      </c>
      <c r="DK1087" s="29">
        <f t="shared" si="402"/>
        <v>-9.3169403671771482E-9</v>
      </c>
      <c r="DL1087" s="29">
        <f t="shared" si="403"/>
        <v>-9.3169403671771482E-9</v>
      </c>
      <c r="DN1087" s="35"/>
      <c r="DO1087" s="35"/>
      <c r="DP1087" s="35"/>
      <c r="DV1087" s="35"/>
      <c r="DW1087" s="35"/>
      <c r="DX1087" s="35"/>
      <c r="ED1087" s="35"/>
      <c r="EE1087" s="35"/>
      <c r="EF1087" s="35"/>
      <c r="EL1087" s="35"/>
      <c r="EM1087" s="35"/>
      <c r="EN1087" s="35"/>
      <c r="ET1087" s="35"/>
      <c r="EU1087" s="35"/>
      <c r="EV1087" s="35"/>
    </row>
    <row r="1088" spans="14:152" s="29" customFormat="1" ht="13.5" x14ac:dyDescent="0.3">
      <c r="N1088" s="35">
        <v>1.3999999999999999E-9</v>
      </c>
      <c r="O1088" s="35">
        <v>4.3678563927900003</v>
      </c>
      <c r="P1088" s="35">
        <v>207.07932031449999</v>
      </c>
      <c r="Q1088" s="29">
        <f t="shared" si="396"/>
        <v>1.7143903094105609E-10</v>
      </c>
      <c r="R1088" s="29">
        <f t="shared" si="397"/>
        <v>1.7148264633252327E-10</v>
      </c>
      <c r="S1088" s="29">
        <f t="shared" si="398"/>
        <v>1.7148264618107121E-10</v>
      </c>
      <c r="T1088" s="29">
        <f t="shared" si="399"/>
        <v>1.7148264618107121E-10</v>
      </c>
      <c r="V1088" s="35"/>
      <c r="W1088" s="35"/>
      <c r="X1088" s="35"/>
      <c r="AD1088" s="35"/>
      <c r="AE1088" s="35"/>
      <c r="AF1088" s="35"/>
      <c r="AL1088" s="35"/>
      <c r="AM1088" s="35"/>
      <c r="AN1088" s="35"/>
      <c r="AT1088" s="35"/>
      <c r="AU1088" s="35"/>
      <c r="AV1088" s="35"/>
      <c r="BB1088" s="35"/>
      <c r="BC1088" s="35"/>
      <c r="BD1088" s="35"/>
      <c r="BJ1088" s="35"/>
      <c r="BK1088" s="35"/>
      <c r="BL1088" s="35"/>
      <c r="BR1088" s="35"/>
      <c r="BS1088" s="35"/>
      <c r="BT1088" s="35"/>
      <c r="BZ1088" s="35"/>
      <c r="CA1088" s="35"/>
      <c r="CB1088" s="35"/>
      <c r="CH1088" s="35"/>
      <c r="CI1088" s="35"/>
      <c r="CJ1088" s="35"/>
      <c r="CP1088" s="35"/>
      <c r="CQ1088" s="35"/>
      <c r="CR1088" s="35"/>
      <c r="CX1088" s="35"/>
      <c r="CY1088" s="35"/>
      <c r="CZ1088" s="35"/>
      <c r="DF1088" s="35">
        <v>1.092E-8</v>
      </c>
      <c r="DG1088" s="35">
        <v>4.5178915827099999</v>
      </c>
      <c r="DH1088" s="35">
        <v>532.13864564940002</v>
      </c>
      <c r="DI1088" s="29">
        <f t="shared" si="400"/>
        <v>9.0466782917117163E-9</v>
      </c>
      <c r="DJ1088" s="29">
        <f t="shared" si="401"/>
        <v>9.0471715958312297E-9</v>
      </c>
      <c r="DK1088" s="29">
        <f t="shared" si="402"/>
        <v>9.0471715941183554E-9</v>
      </c>
      <c r="DL1088" s="29">
        <f t="shared" si="403"/>
        <v>9.0471715941183554E-9</v>
      </c>
      <c r="DN1088" s="35"/>
      <c r="DO1088" s="35"/>
      <c r="DP1088" s="35"/>
      <c r="DV1088" s="35"/>
      <c r="DW1088" s="35"/>
      <c r="DX1088" s="35"/>
      <c r="ED1088" s="35"/>
      <c r="EE1088" s="35"/>
      <c r="EF1088" s="35"/>
      <c r="EL1088" s="35"/>
      <c r="EM1088" s="35"/>
      <c r="EN1088" s="35"/>
      <c r="ET1088" s="35"/>
      <c r="EU1088" s="35"/>
      <c r="EV1088" s="35"/>
    </row>
    <row r="1089" spans="14:152" s="29" customFormat="1" ht="13.5" x14ac:dyDescent="0.3">
      <c r="N1089" s="35">
        <v>1.57E-9</v>
      </c>
      <c r="O1089" s="35">
        <v>4.5665594080799998</v>
      </c>
      <c r="P1089" s="35">
        <v>251.1714986449</v>
      </c>
      <c r="Q1089" s="29">
        <f t="shared" ref="Q1089:Q1152" si="404">N1089*COS(O1089+P1089*$C$31)</f>
        <v>-1.1175495729973252E-9</v>
      </c>
      <c r="R1089" s="29">
        <f t="shared" ref="R1089:R1152" si="405">N1089*COS(O1089+P1089*$C$52)</f>
        <v>-1.1175075875060893E-9</v>
      </c>
      <c r="S1089" s="29">
        <f t="shared" ref="S1089:S1152" si="406">N1089*COS(O1089+P1089*$C$73)</f>
        <v>-1.1175075876518857E-9</v>
      </c>
      <c r="T1089" s="29">
        <f t="shared" ref="T1089:T1152" si="407">N1089*COS(O1089+P1089*$C$94)</f>
        <v>-1.1175075876518857E-9</v>
      </c>
      <c r="V1089" s="35"/>
      <c r="W1089" s="35"/>
      <c r="X1089" s="35"/>
      <c r="AD1089" s="35"/>
      <c r="AE1089" s="35"/>
      <c r="AF1089" s="35"/>
      <c r="AL1089" s="35"/>
      <c r="AM1089" s="35"/>
      <c r="AN1089" s="35"/>
      <c r="AT1089" s="35"/>
      <c r="AU1089" s="35"/>
      <c r="AV1089" s="35"/>
      <c r="BB1089" s="35"/>
      <c r="BC1089" s="35"/>
      <c r="BD1089" s="35"/>
      <c r="BJ1089" s="35"/>
      <c r="BK1089" s="35"/>
      <c r="BL1089" s="35"/>
      <c r="BR1089" s="35"/>
      <c r="BS1089" s="35"/>
      <c r="BT1089" s="35"/>
      <c r="BZ1089" s="35"/>
      <c r="CA1089" s="35"/>
      <c r="CB1089" s="35"/>
      <c r="CH1089" s="35"/>
      <c r="CI1089" s="35"/>
      <c r="CJ1089" s="35"/>
      <c r="CP1089" s="35"/>
      <c r="CQ1089" s="35"/>
      <c r="CR1089" s="35"/>
      <c r="CX1089" s="35"/>
      <c r="CY1089" s="35"/>
      <c r="CZ1089" s="35"/>
      <c r="DF1089" s="35">
        <v>1.132E-8</v>
      </c>
      <c r="DG1089" s="35">
        <v>4.5542002715000001</v>
      </c>
      <c r="DH1089" s="35">
        <v>1912.5783119411999</v>
      </c>
      <c r="DI1089" s="29">
        <f t="shared" ref="DI1089:DI1152" si="408">DF1089*COS(DG1089+DH1089*$C$31)</f>
        <v>-5.5283239611231744E-9</v>
      </c>
      <c r="DJ1089" s="29">
        <f t="shared" ref="DJ1089:DJ1152" si="409">DF1089*COS(DG1089+DH1089*$C$52)</f>
        <v>-5.5311876196502316E-9</v>
      </c>
      <c r="DK1089" s="29">
        <f t="shared" ref="DK1089:DK1152" si="410">DF1089*COS(DG1089+DH1089*$C$73)</f>
        <v>-5.5311876097070789E-9</v>
      </c>
      <c r="DL1089" s="29">
        <f t="shared" ref="DL1089:DL1152" si="411">DF1089*COS(DG1089+DH1089*$C$94)</f>
        <v>-5.5311876097070789E-9</v>
      </c>
      <c r="DN1089" s="35"/>
      <c r="DO1089" s="35"/>
      <c r="DP1089" s="35"/>
      <c r="DV1089" s="35"/>
      <c r="DW1089" s="35"/>
      <c r="DX1089" s="35"/>
      <c r="ED1089" s="35"/>
      <c r="EE1089" s="35"/>
      <c r="EF1089" s="35"/>
      <c r="EL1089" s="35"/>
      <c r="EM1089" s="35"/>
      <c r="EN1089" s="35"/>
      <c r="ET1089" s="35"/>
      <c r="EU1089" s="35"/>
      <c r="EV1089" s="35"/>
    </row>
    <row r="1090" spans="14:152" s="29" customFormat="1" ht="13.5" x14ac:dyDescent="0.3">
      <c r="N1090" s="35">
        <v>1.25E-9</v>
      </c>
      <c r="O1090" s="35">
        <v>4.60433583965</v>
      </c>
      <c r="P1090" s="35">
        <v>6076.8903015542001</v>
      </c>
      <c r="Q1090" s="29">
        <f t="shared" si="404"/>
        <v>-1.1663085410017184E-9</v>
      </c>
      <c r="R1090" s="29">
        <f t="shared" si="405"/>
        <v>-1.1658938034715947E-9</v>
      </c>
      <c r="S1090" s="29">
        <f t="shared" si="406"/>
        <v>-1.1658938049134753E-9</v>
      </c>
      <c r="T1090" s="29">
        <f t="shared" si="407"/>
        <v>-1.1658938049134753E-9</v>
      </c>
      <c r="V1090" s="35"/>
      <c r="W1090" s="35"/>
      <c r="X1090" s="35"/>
      <c r="AD1090" s="35"/>
      <c r="AE1090" s="35"/>
      <c r="AF1090" s="35"/>
      <c r="AL1090" s="35"/>
      <c r="AM1090" s="35"/>
      <c r="AN1090" s="35"/>
      <c r="AT1090" s="35"/>
      <c r="AU1090" s="35"/>
      <c r="AV1090" s="35"/>
      <c r="BB1090" s="35"/>
      <c r="BC1090" s="35"/>
      <c r="BD1090" s="35"/>
      <c r="BJ1090" s="35"/>
      <c r="BK1090" s="35"/>
      <c r="BL1090" s="35"/>
      <c r="BR1090" s="35"/>
      <c r="BS1090" s="35"/>
      <c r="BT1090" s="35"/>
      <c r="BZ1090" s="35"/>
      <c r="CA1090" s="35"/>
      <c r="CB1090" s="35"/>
      <c r="CH1090" s="35"/>
      <c r="CI1090" s="35"/>
      <c r="CJ1090" s="35"/>
      <c r="CP1090" s="35"/>
      <c r="CQ1090" s="35"/>
      <c r="CR1090" s="35"/>
      <c r="CX1090" s="35"/>
      <c r="CY1090" s="35"/>
      <c r="CZ1090" s="35"/>
      <c r="DF1090" s="35">
        <v>9.1499999999999992E-9</v>
      </c>
      <c r="DG1090" s="35">
        <v>4.8726621419500002</v>
      </c>
      <c r="DH1090" s="35">
        <v>18.910006790099999</v>
      </c>
      <c r="DI1090" s="29">
        <f t="shared" si="408"/>
        <v>4.1227464934797655E-9</v>
      </c>
      <c r="DJ1090" s="29">
        <f t="shared" si="409"/>
        <v>4.1227230784587579E-9</v>
      </c>
      <c r="DK1090" s="29">
        <f t="shared" si="410"/>
        <v>4.122723078540059E-9</v>
      </c>
      <c r="DL1090" s="29">
        <f t="shared" si="411"/>
        <v>4.122723078540059E-9</v>
      </c>
      <c r="DN1090" s="35"/>
      <c r="DO1090" s="35"/>
      <c r="DP1090" s="35"/>
      <c r="DV1090" s="35"/>
      <c r="DW1090" s="35"/>
      <c r="DX1090" s="35"/>
      <c r="ED1090" s="35"/>
      <c r="EE1090" s="35"/>
      <c r="EF1090" s="35"/>
      <c r="EL1090" s="35"/>
      <c r="EM1090" s="35"/>
      <c r="EN1090" s="35"/>
      <c r="ET1090" s="35"/>
      <c r="EU1090" s="35"/>
      <c r="EV1090" s="35"/>
    </row>
    <row r="1091" spans="14:152" s="29" customFormat="1" ht="13.5" x14ac:dyDescent="0.3">
      <c r="N1091" s="35">
        <v>1.21E-9</v>
      </c>
      <c r="O1091" s="35">
        <v>1.59513269211</v>
      </c>
      <c r="P1091" s="35">
        <v>184.84490743480001</v>
      </c>
      <c r="Q1091" s="29">
        <f t="shared" si="404"/>
        <v>-1.3887311085322618E-10</v>
      </c>
      <c r="R1091" s="29">
        <f t="shared" si="405"/>
        <v>-1.3890679065733276E-10</v>
      </c>
      <c r="S1091" s="29">
        <f t="shared" si="406"/>
        <v>-1.3890679054038139E-10</v>
      </c>
      <c r="T1091" s="29">
        <f t="shared" si="407"/>
        <v>-1.3890679054038139E-10</v>
      </c>
      <c r="V1091" s="35"/>
      <c r="W1091" s="35"/>
      <c r="X1091" s="35"/>
      <c r="AD1091" s="35"/>
      <c r="AE1091" s="35"/>
      <c r="AF1091" s="35"/>
      <c r="AL1091" s="35"/>
      <c r="AM1091" s="35"/>
      <c r="AN1091" s="35"/>
      <c r="AT1091" s="35"/>
      <c r="AU1091" s="35"/>
      <c r="AV1091" s="35"/>
      <c r="BB1091" s="35"/>
      <c r="BC1091" s="35"/>
      <c r="BD1091" s="35"/>
      <c r="BJ1091" s="35"/>
      <c r="BK1091" s="35"/>
      <c r="BL1091" s="35"/>
      <c r="BR1091" s="35"/>
      <c r="BS1091" s="35"/>
      <c r="BT1091" s="35"/>
      <c r="BZ1091" s="35"/>
      <c r="CA1091" s="35"/>
      <c r="CB1091" s="35"/>
      <c r="CH1091" s="35"/>
      <c r="CI1091" s="35"/>
      <c r="CJ1091" s="35"/>
      <c r="CP1091" s="35"/>
      <c r="CQ1091" s="35"/>
      <c r="CR1091" s="35"/>
      <c r="CX1091" s="35"/>
      <c r="CY1091" s="35"/>
      <c r="CZ1091" s="35"/>
      <c r="DF1091" s="35">
        <v>9.1499999999999992E-9</v>
      </c>
      <c r="DG1091" s="35">
        <v>5.9662457996700002</v>
      </c>
      <c r="DH1091" s="35">
        <v>1987.2168981566001</v>
      </c>
      <c r="DI1091" s="29">
        <f t="shared" si="408"/>
        <v>7.8324536209019484E-9</v>
      </c>
      <c r="DJ1091" s="29">
        <f t="shared" si="409"/>
        <v>7.8338781682073116E-9</v>
      </c>
      <c r="DK1091" s="29">
        <f t="shared" si="410"/>
        <v>7.8338781632618618E-9</v>
      </c>
      <c r="DL1091" s="29">
        <f t="shared" si="411"/>
        <v>7.8338781632618618E-9</v>
      </c>
      <c r="DN1091" s="35"/>
      <c r="DO1091" s="35"/>
      <c r="DP1091" s="35"/>
      <c r="DV1091" s="35"/>
      <c r="DW1091" s="35"/>
      <c r="DX1091" s="35"/>
      <c r="ED1091" s="35"/>
      <c r="EE1091" s="35"/>
      <c r="EF1091" s="35"/>
      <c r="EL1091" s="35"/>
      <c r="EM1091" s="35"/>
      <c r="EN1091" s="35"/>
      <c r="ET1091" s="35"/>
      <c r="EU1091" s="35"/>
      <c r="EV1091" s="35"/>
    </row>
    <row r="1092" spans="14:152" s="29" customFormat="1" ht="13.5" x14ac:dyDescent="0.3">
      <c r="N1092" s="35">
        <v>1.45E-9</v>
      </c>
      <c r="O1092" s="35">
        <v>5.8512188590600003</v>
      </c>
      <c r="P1092" s="35">
        <v>221.89711514710001</v>
      </c>
      <c r="Q1092" s="29">
        <f t="shared" si="404"/>
        <v>-1.4493269192076612E-9</v>
      </c>
      <c r="R1092" s="29">
        <f t="shared" si="405"/>
        <v>-1.4493284042912864E-9</v>
      </c>
      <c r="S1092" s="29">
        <f t="shared" si="406"/>
        <v>-1.4493284042861324E-9</v>
      </c>
      <c r="T1092" s="29">
        <f t="shared" si="407"/>
        <v>-1.4493284042861324E-9</v>
      </c>
      <c r="V1092" s="35"/>
      <c r="W1092" s="35"/>
      <c r="X1092" s="35"/>
      <c r="AD1092" s="35"/>
      <c r="AE1092" s="35"/>
      <c r="AF1092" s="35"/>
      <c r="AL1092" s="35"/>
      <c r="AM1092" s="35"/>
      <c r="AN1092" s="35"/>
      <c r="AT1092" s="35"/>
      <c r="AU1092" s="35"/>
      <c r="AV1092" s="35"/>
      <c r="BB1092" s="35"/>
      <c r="BC1092" s="35"/>
      <c r="BD1092" s="35"/>
      <c r="BJ1092" s="35"/>
      <c r="BK1092" s="35"/>
      <c r="BL1092" s="35"/>
      <c r="BR1092" s="35"/>
      <c r="BS1092" s="35"/>
      <c r="BT1092" s="35"/>
      <c r="BZ1092" s="35"/>
      <c r="CA1092" s="35"/>
      <c r="CB1092" s="35"/>
      <c r="CH1092" s="35"/>
      <c r="CI1092" s="35"/>
      <c r="CJ1092" s="35"/>
      <c r="CP1092" s="35"/>
      <c r="CQ1092" s="35"/>
      <c r="CR1092" s="35"/>
      <c r="CX1092" s="35"/>
      <c r="CY1092" s="35"/>
      <c r="CZ1092" s="35"/>
      <c r="DF1092" s="35">
        <v>1.0390000000000001E-8</v>
      </c>
      <c r="DG1092" s="35">
        <v>2.4002083068100002</v>
      </c>
      <c r="DH1092" s="35">
        <v>6475.0393049623999</v>
      </c>
      <c r="DI1092" s="29">
        <f t="shared" si="408"/>
        <v>7.5811863824440478E-9</v>
      </c>
      <c r="DJ1092" s="29">
        <f t="shared" si="409"/>
        <v>7.5881562006214691E-9</v>
      </c>
      <c r="DK1092" s="29">
        <f t="shared" si="410"/>
        <v>7.5881561764317434E-9</v>
      </c>
      <c r="DL1092" s="29">
        <f t="shared" si="411"/>
        <v>7.5881561764317434E-9</v>
      </c>
      <c r="DN1092" s="35"/>
      <c r="DO1092" s="35"/>
      <c r="DP1092" s="35"/>
      <c r="DV1092" s="35"/>
      <c r="DW1092" s="35"/>
      <c r="DX1092" s="35"/>
      <c r="ED1092" s="35"/>
      <c r="EE1092" s="35"/>
      <c r="EF1092" s="35"/>
      <c r="EL1092" s="35"/>
      <c r="EM1092" s="35"/>
      <c r="EN1092" s="35"/>
      <c r="ET1092" s="35"/>
      <c r="EU1092" s="35"/>
      <c r="EV1092" s="35"/>
    </row>
    <row r="1093" spans="14:152" s="29" customFormat="1" ht="13.5" x14ac:dyDescent="0.3">
      <c r="N1093" s="35">
        <v>1.37E-9</v>
      </c>
      <c r="O1093" s="35">
        <v>0.76499603885</v>
      </c>
      <c r="P1093" s="35">
        <v>476.1069951778</v>
      </c>
      <c r="Q1093" s="29">
        <f t="shared" si="404"/>
        <v>-8.2243099423981172E-10</v>
      </c>
      <c r="R1093" s="29">
        <f t="shared" si="405"/>
        <v>-8.2235191627550579E-10</v>
      </c>
      <c r="S1093" s="29">
        <f t="shared" si="406"/>
        <v>-8.2235191655010846E-10</v>
      </c>
      <c r="T1093" s="29">
        <f t="shared" si="407"/>
        <v>-8.2235191655010846E-10</v>
      </c>
      <c r="V1093" s="35"/>
      <c r="W1093" s="35"/>
      <c r="X1093" s="35"/>
      <c r="AD1093" s="35"/>
      <c r="AE1093" s="35"/>
      <c r="AF1093" s="35"/>
      <c r="AL1093" s="35"/>
      <c r="AM1093" s="35"/>
      <c r="AN1093" s="35"/>
      <c r="AT1093" s="35"/>
      <c r="AU1093" s="35"/>
      <c r="AV1093" s="35"/>
      <c r="BB1093" s="35"/>
      <c r="BC1093" s="35"/>
      <c r="BD1093" s="35"/>
      <c r="BJ1093" s="35"/>
      <c r="BK1093" s="35"/>
      <c r="BL1093" s="35"/>
      <c r="BR1093" s="35"/>
      <c r="BS1093" s="35"/>
      <c r="BT1093" s="35"/>
      <c r="BZ1093" s="35"/>
      <c r="CA1093" s="35"/>
      <c r="CB1093" s="35"/>
      <c r="CH1093" s="35"/>
      <c r="CI1093" s="35"/>
      <c r="CJ1093" s="35"/>
      <c r="CP1093" s="35"/>
      <c r="CQ1093" s="35"/>
      <c r="CR1093" s="35"/>
      <c r="CX1093" s="35"/>
      <c r="CY1093" s="35"/>
      <c r="CZ1093" s="35"/>
      <c r="DF1093" s="35">
        <v>9.6500000000000004E-9</v>
      </c>
      <c r="DG1093" s="35">
        <v>4.9892747915399998</v>
      </c>
      <c r="DH1093" s="35">
        <v>394.35486196160002</v>
      </c>
      <c r="DI1093" s="29">
        <f t="shared" si="408"/>
        <v>3.7469597591225068E-9</v>
      </c>
      <c r="DJ1093" s="29">
        <f t="shared" si="409"/>
        <v>3.7464281524453164E-9</v>
      </c>
      <c r="DK1093" s="29">
        <f t="shared" si="410"/>
        <v>3.7464281542913387E-9</v>
      </c>
      <c r="DL1093" s="29">
        <f t="shared" si="411"/>
        <v>3.7464281542913387E-9</v>
      </c>
      <c r="DN1093" s="35"/>
      <c r="DO1093" s="35"/>
      <c r="DP1093" s="35"/>
      <c r="DV1093" s="35"/>
      <c r="DW1093" s="35"/>
      <c r="DX1093" s="35"/>
      <c r="ED1093" s="35"/>
      <c r="EE1093" s="35"/>
      <c r="EF1093" s="35"/>
      <c r="EL1093" s="35"/>
      <c r="EM1093" s="35"/>
      <c r="EN1093" s="35"/>
      <c r="ET1093" s="35"/>
      <c r="EU1093" s="35"/>
      <c r="EV1093" s="35"/>
    </row>
    <row r="1094" spans="14:152" s="29" customFormat="1" ht="13.5" x14ac:dyDescent="0.3">
      <c r="N1094" s="35">
        <v>1.39E-9</v>
      </c>
      <c r="O1094" s="35">
        <v>6.0246758222599999</v>
      </c>
      <c r="P1094" s="35">
        <v>429.30650386169998</v>
      </c>
      <c r="Q1094" s="29">
        <f t="shared" si="404"/>
        <v>1.2628494807541546E-9</v>
      </c>
      <c r="R1094" s="29">
        <f t="shared" si="405"/>
        <v>1.2628872735371591E-9</v>
      </c>
      <c r="S1094" s="29">
        <f t="shared" si="406"/>
        <v>1.2628872734059346E-9</v>
      </c>
      <c r="T1094" s="29">
        <f t="shared" si="407"/>
        <v>1.2628872734059346E-9</v>
      </c>
      <c r="V1094" s="35"/>
      <c r="W1094" s="35"/>
      <c r="X1094" s="35"/>
      <c r="AD1094" s="35"/>
      <c r="AE1094" s="35"/>
      <c r="AF1094" s="35"/>
      <c r="AL1094" s="35"/>
      <c r="AM1094" s="35"/>
      <c r="AN1094" s="35"/>
      <c r="AT1094" s="35"/>
      <c r="AU1094" s="35"/>
      <c r="AV1094" s="35"/>
      <c r="BB1094" s="35"/>
      <c r="BC1094" s="35"/>
      <c r="BD1094" s="35"/>
      <c r="BJ1094" s="35"/>
      <c r="BK1094" s="35"/>
      <c r="BL1094" s="35"/>
      <c r="BR1094" s="35"/>
      <c r="BS1094" s="35"/>
      <c r="BT1094" s="35"/>
      <c r="BZ1094" s="35"/>
      <c r="CA1094" s="35"/>
      <c r="CB1094" s="35"/>
      <c r="CH1094" s="35"/>
      <c r="CI1094" s="35"/>
      <c r="CJ1094" s="35"/>
      <c r="CP1094" s="35"/>
      <c r="CQ1094" s="35"/>
      <c r="CR1094" s="35"/>
      <c r="CX1094" s="35"/>
      <c r="CY1094" s="35"/>
      <c r="CZ1094" s="35"/>
      <c r="DF1094" s="35">
        <v>9.6400000000000006E-9</v>
      </c>
      <c r="DG1094" s="35">
        <v>3.6090371590000001</v>
      </c>
      <c r="DH1094" s="35">
        <v>3281.2385647862002</v>
      </c>
      <c r="DI1094" s="29">
        <f t="shared" si="408"/>
        <v>9.0425829197339582E-9</v>
      </c>
      <c r="DJ1094" s="29">
        <f t="shared" si="409"/>
        <v>9.0442434981573175E-9</v>
      </c>
      <c r="DK1094" s="29">
        <f t="shared" si="410"/>
        <v>9.0442434923949044E-9</v>
      </c>
      <c r="DL1094" s="29">
        <f t="shared" si="411"/>
        <v>9.0442434923949044E-9</v>
      </c>
      <c r="DN1094" s="35"/>
      <c r="DO1094" s="35"/>
      <c r="DP1094" s="35"/>
      <c r="DV1094" s="35"/>
      <c r="DW1094" s="35"/>
      <c r="DX1094" s="35"/>
      <c r="ED1094" s="35"/>
      <c r="EE1094" s="35"/>
      <c r="EF1094" s="35"/>
      <c r="EL1094" s="35"/>
      <c r="EM1094" s="35"/>
      <c r="EN1094" s="35"/>
      <c r="ET1094" s="35"/>
      <c r="EU1094" s="35"/>
      <c r="EV1094" s="35"/>
    </row>
    <row r="1095" spans="14:152" s="29" customFormat="1" ht="13.5" x14ac:dyDescent="0.3">
      <c r="N1095" s="35">
        <v>1.1700000000000001E-9</v>
      </c>
      <c r="O1095" s="35">
        <v>0.23611722306999999</v>
      </c>
      <c r="P1095" s="35">
        <v>426.75824957039998</v>
      </c>
      <c r="Q1095" s="29">
        <f t="shared" si="404"/>
        <v>7.4158711577559772E-10</v>
      </c>
      <c r="R1095" s="29">
        <f t="shared" si="405"/>
        <v>7.4164565614823701E-10</v>
      </c>
      <c r="S1095" s="29">
        <f t="shared" si="406"/>
        <v>7.4164565594496307E-10</v>
      </c>
      <c r="T1095" s="29">
        <f t="shared" si="407"/>
        <v>7.4164565594496307E-10</v>
      </c>
      <c r="V1095" s="35"/>
      <c r="W1095" s="35"/>
      <c r="X1095" s="35"/>
      <c r="AD1095" s="35"/>
      <c r="AE1095" s="35"/>
      <c r="AF1095" s="35"/>
      <c r="AL1095" s="35"/>
      <c r="AM1095" s="35"/>
      <c r="AN1095" s="35"/>
      <c r="AT1095" s="35"/>
      <c r="AU1095" s="35"/>
      <c r="AV1095" s="35"/>
      <c r="BB1095" s="35"/>
      <c r="BC1095" s="35"/>
      <c r="BD1095" s="35"/>
      <c r="BJ1095" s="35"/>
      <c r="BK1095" s="35"/>
      <c r="BL1095" s="35"/>
      <c r="BR1095" s="35"/>
      <c r="BS1095" s="35"/>
      <c r="BT1095" s="35"/>
      <c r="BZ1095" s="35"/>
      <c r="CA1095" s="35"/>
      <c r="CB1095" s="35"/>
      <c r="CH1095" s="35"/>
      <c r="CI1095" s="35"/>
      <c r="CJ1095" s="35"/>
      <c r="CP1095" s="35"/>
      <c r="CQ1095" s="35"/>
      <c r="CR1095" s="35"/>
      <c r="CX1095" s="35"/>
      <c r="CY1095" s="35"/>
      <c r="CZ1095" s="35"/>
      <c r="DF1095" s="35">
        <v>8.9700000000000003E-9</v>
      </c>
      <c r="DG1095" s="35">
        <v>2.8166060505899999</v>
      </c>
      <c r="DH1095" s="35">
        <v>316.23181096219997</v>
      </c>
      <c r="DI1095" s="29">
        <f t="shared" si="408"/>
        <v>-8.8504843694776531E-10</v>
      </c>
      <c r="DJ1095" s="29">
        <f t="shared" si="409"/>
        <v>-8.8462054763435264E-10</v>
      </c>
      <c r="DK1095" s="29">
        <f t="shared" si="410"/>
        <v>-8.8462054912018605E-10</v>
      </c>
      <c r="DL1095" s="29">
        <f t="shared" si="411"/>
        <v>-8.8462054912018605E-10</v>
      </c>
      <c r="DN1095" s="35"/>
      <c r="DO1095" s="35"/>
      <c r="DP1095" s="35"/>
      <c r="DV1095" s="35"/>
      <c r="DW1095" s="35"/>
      <c r="DX1095" s="35"/>
      <c r="ED1095" s="35"/>
      <c r="EE1095" s="35"/>
      <c r="EF1095" s="35"/>
      <c r="EL1095" s="35"/>
      <c r="EM1095" s="35"/>
      <c r="EN1095" s="35"/>
      <c r="ET1095" s="35"/>
      <c r="EU1095" s="35"/>
      <c r="EV1095" s="35"/>
    </row>
    <row r="1096" spans="14:152" s="29" customFormat="1" ht="13.5" x14ac:dyDescent="0.3">
      <c r="N1096" s="35">
        <v>1.1700000000000001E-9</v>
      </c>
      <c r="O1096" s="35">
        <v>3.1338298421499999</v>
      </c>
      <c r="P1096" s="35">
        <v>426.4381321816</v>
      </c>
      <c r="Q1096" s="29">
        <f t="shared" si="404"/>
        <v>-9.4178436476741432E-10</v>
      </c>
      <c r="R1096" s="29">
        <f t="shared" si="405"/>
        <v>-9.418292384004558E-10</v>
      </c>
      <c r="S1096" s="29">
        <f t="shared" si="406"/>
        <v>-9.4182923824464061E-10</v>
      </c>
      <c r="T1096" s="29">
        <f t="shared" si="407"/>
        <v>-9.4182923824464061E-10</v>
      </c>
      <c r="V1096" s="35"/>
      <c r="W1096" s="35"/>
      <c r="X1096" s="35"/>
      <c r="AD1096" s="35"/>
      <c r="AE1096" s="35"/>
      <c r="AF1096" s="35"/>
      <c r="AL1096" s="35"/>
      <c r="AM1096" s="35"/>
      <c r="AN1096" s="35"/>
      <c r="AT1096" s="35"/>
      <c r="AU1096" s="35"/>
      <c r="AV1096" s="35"/>
      <c r="BB1096" s="35"/>
      <c r="BC1096" s="35"/>
      <c r="BD1096" s="35"/>
      <c r="BJ1096" s="35"/>
      <c r="BK1096" s="35"/>
      <c r="BL1096" s="35"/>
      <c r="BR1096" s="35"/>
      <c r="BS1096" s="35"/>
      <c r="BT1096" s="35"/>
      <c r="BZ1096" s="35"/>
      <c r="CA1096" s="35"/>
      <c r="CB1096" s="35"/>
      <c r="CH1096" s="35"/>
      <c r="CI1096" s="35"/>
      <c r="CJ1096" s="35"/>
      <c r="CP1096" s="35"/>
      <c r="CQ1096" s="35"/>
      <c r="CR1096" s="35"/>
      <c r="CX1096" s="35"/>
      <c r="CY1096" s="35"/>
      <c r="CZ1096" s="35"/>
      <c r="DF1096" s="35">
        <v>1.008E-8</v>
      </c>
      <c r="DG1096" s="35">
        <v>5.78024010734</v>
      </c>
      <c r="DH1096" s="35">
        <v>502.86426215159997</v>
      </c>
      <c r="DI1096" s="29">
        <f t="shared" si="408"/>
        <v>1.8983333109479933E-9</v>
      </c>
      <c r="DJ1096" s="29">
        <f t="shared" si="409"/>
        <v>1.899087922494295E-9</v>
      </c>
      <c r="DK1096" s="29">
        <f t="shared" si="410"/>
        <v>1.8990879198739506E-9</v>
      </c>
      <c r="DL1096" s="29">
        <f t="shared" si="411"/>
        <v>1.8990879198739506E-9</v>
      </c>
      <c r="DN1096" s="35"/>
      <c r="DO1096" s="35"/>
      <c r="DP1096" s="35"/>
      <c r="DV1096" s="35"/>
      <c r="DW1096" s="35"/>
      <c r="DX1096" s="35"/>
      <c r="ED1096" s="35"/>
      <c r="EE1096" s="35"/>
      <c r="EF1096" s="35"/>
      <c r="EL1096" s="35"/>
      <c r="EM1096" s="35"/>
      <c r="EN1096" s="35"/>
      <c r="ET1096" s="35"/>
      <c r="EU1096" s="35"/>
      <c r="EV1096" s="35"/>
    </row>
    <row r="1097" spans="14:152" s="29" customFormat="1" ht="13.5" x14ac:dyDescent="0.3">
      <c r="N1097" s="35">
        <v>1.1599999999999999E-9</v>
      </c>
      <c r="O1097" s="35">
        <v>4.3480144872000004</v>
      </c>
      <c r="P1097" s="35">
        <v>418.96337901340002</v>
      </c>
      <c r="Q1097" s="29">
        <f t="shared" si="404"/>
        <v>1.816013915991917E-10</v>
      </c>
      <c r="R1097" s="29">
        <f t="shared" si="405"/>
        <v>1.8152862959170462E-10</v>
      </c>
      <c r="S1097" s="29">
        <f t="shared" si="406"/>
        <v>1.8152862984436898E-10</v>
      </c>
      <c r="T1097" s="29">
        <f t="shared" si="407"/>
        <v>1.8152862984436898E-10</v>
      </c>
      <c r="V1097" s="35"/>
      <c r="W1097" s="35"/>
      <c r="X1097" s="35"/>
      <c r="AD1097" s="35"/>
      <c r="AE1097" s="35"/>
      <c r="AF1097" s="35"/>
      <c r="AL1097" s="35"/>
      <c r="AM1097" s="35"/>
      <c r="AN1097" s="35"/>
      <c r="AT1097" s="35"/>
      <c r="AU1097" s="35"/>
      <c r="AV1097" s="35"/>
      <c r="BB1097" s="35"/>
      <c r="BC1097" s="35"/>
      <c r="BD1097" s="35"/>
      <c r="BJ1097" s="35"/>
      <c r="BK1097" s="35"/>
      <c r="BL1097" s="35"/>
      <c r="BR1097" s="35"/>
      <c r="BS1097" s="35"/>
      <c r="BT1097" s="35"/>
      <c r="BZ1097" s="35"/>
      <c r="CA1097" s="35"/>
      <c r="CB1097" s="35"/>
      <c r="CH1097" s="35"/>
      <c r="CI1097" s="35"/>
      <c r="CJ1097" s="35"/>
      <c r="CP1097" s="35"/>
      <c r="CQ1097" s="35"/>
      <c r="CR1097" s="35"/>
      <c r="CX1097" s="35"/>
      <c r="CY1097" s="35"/>
      <c r="CZ1097" s="35"/>
      <c r="DF1097" s="35">
        <v>1.0050000000000001E-8</v>
      </c>
      <c r="DG1097" s="35">
        <v>6.1243171723599996</v>
      </c>
      <c r="DH1097" s="35">
        <v>6275.9623029905997</v>
      </c>
      <c r="DI1097" s="29">
        <f t="shared" si="408"/>
        <v>3.2291058502256215E-9</v>
      </c>
      <c r="DJ1097" s="29">
        <f t="shared" si="409"/>
        <v>3.2381584223721421E-9</v>
      </c>
      <c r="DK1097" s="29">
        <f t="shared" si="410"/>
        <v>3.2381583909425524E-9</v>
      </c>
      <c r="DL1097" s="29">
        <f t="shared" si="411"/>
        <v>3.2381583909425524E-9</v>
      </c>
      <c r="DN1097" s="35"/>
      <c r="DO1097" s="35"/>
      <c r="DP1097" s="35"/>
      <c r="DV1097" s="35"/>
      <c r="DW1097" s="35"/>
      <c r="DX1097" s="35"/>
      <c r="ED1097" s="35"/>
      <c r="EE1097" s="35"/>
      <c r="EF1097" s="35"/>
      <c r="EL1097" s="35"/>
      <c r="EM1097" s="35"/>
      <c r="EN1097" s="35"/>
      <c r="ET1097" s="35"/>
      <c r="EU1097" s="35"/>
      <c r="EV1097" s="35"/>
    </row>
    <row r="1098" spans="14:152" s="29" customFormat="1" ht="13.5" x14ac:dyDescent="0.3">
      <c r="N1098" s="35">
        <v>1.3500000000000001E-9</v>
      </c>
      <c r="O1098" s="35">
        <v>2.6978918146700002</v>
      </c>
      <c r="P1098" s="35">
        <v>455.16999895819998</v>
      </c>
      <c r="Q1098" s="29">
        <f t="shared" si="404"/>
        <v>-1.0615563473184278E-9</v>
      </c>
      <c r="R1098" s="29">
        <f t="shared" si="405"/>
        <v>-1.0616138900559484E-9</v>
      </c>
      <c r="S1098" s="29">
        <f t="shared" si="406"/>
        <v>-1.0616138898561421E-9</v>
      </c>
      <c r="T1098" s="29">
        <f t="shared" si="407"/>
        <v>-1.0616138898561421E-9</v>
      </c>
      <c r="V1098" s="35"/>
      <c r="W1098" s="35"/>
      <c r="X1098" s="35"/>
      <c r="AD1098" s="35"/>
      <c r="AE1098" s="35"/>
      <c r="AF1098" s="35"/>
      <c r="AL1098" s="35"/>
      <c r="AM1098" s="35"/>
      <c r="AN1098" s="35"/>
      <c r="AT1098" s="35"/>
      <c r="AU1098" s="35"/>
      <c r="AV1098" s="35"/>
      <c r="BB1098" s="35"/>
      <c r="BC1098" s="35"/>
      <c r="BD1098" s="35"/>
      <c r="BJ1098" s="35"/>
      <c r="BK1098" s="35"/>
      <c r="BL1098" s="35"/>
      <c r="BR1098" s="35"/>
      <c r="BS1098" s="35"/>
      <c r="BT1098" s="35"/>
      <c r="BZ1098" s="35"/>
      <c r="CA1098" s="35"/>
      <c r="CB1098" s="35"/>
      <c r="CH1098" s="35"/>
      <c r="CI1098" s="35"/>
      <c r="CJ1098" s="35"/>
      <c r="CP1098" s="35"/>
      <c r="CQ1098" s="35"/>
      <c r="CR1098" s="35"/>
      <c r="CX1098" s="35"/>
      <c r="CY1098" s="35"/>
      <c r="CZ1098" s="35"/>
      <c r="DF1098" s="35">
        <v>8.9500000000000007E-9</v>
      </c>
      <c r="DG1098" s="35">
        <v>6.0924550851300001</v>
      </c>
      <c r="DH1098" s="35">
        <v>316.55192835100002</v>
      </c>
      <c r="DI1098" s="29">
        <f t="shared" si="408"/>
        <v>2.1125182470026063E-9</v>
      </c>
      <c r="DJ1098" s="29">
        <f t="shared" si="409"/>
        <v>2.1121009172530669E-9</v>
      </c>
      <c r="DK1098" s="29">
        <f t="shared" si="410"/>
        <v>2.1121009187022476E-9</v>
      </c>
      <c r="DL1098" s="29">
        <f t="shared" si="411"/>
        <v>2.1121009187022476E-9</v>
      </c>
      <c r="DN1098" s="35"/>
      <c r="DO1098" s="35"/>
      <c r="DP1098" s="35"/>
      <c r="DV1098" s="35"/>
      <c r="DW1098" s="35"/>
      <c r="DX1098" s="35"/>
      <c r="ED1098" s="35"/>
      <c r="EE1098" s="35"/>
      <c r="EF1098" s="35"/>
      <c r="EL1098" s="35"/>
      <c r="EM1098" s="35"/>
      <c r="EN1098" s="35"/>
      <c r="ET1098" s="35"/>
      <c r="EU1098" s="35"/>
      <c r="EV1098" s="35"/>
    </row>
    <row r="1099" spans="14:152" s="29" customFormat="1" ht="13.5" x14ac:dyDescent="0.3">
      <c r="N1099" s="35">
        <v>1.3399999999999999E-9</v>
      </c>
      <c r="O1099" s="35">
        <v>1.1905877277200001</v>
      </c>
      <c r="P1099" s="35">
        <v>502.86426215159997</v>
      </c>
      <c r="Q1099" s="29">
        <f t="shared" si="404"/>
        <v>-1.3370184283467708E-9</v>
      </c>
      <c r="R1099" s="29">
        <f t="shared" si="405"/>
        <v>-1.3370116143255576E-9</v>
      </c>
      <c r="S1099" s="29">
        <f t="shared" si="406"/>
        <v>-1.3370116143492326E-9</v>
      </c>
      <c r="T1099" s="29">
        <f t="shared" si="407"/>
        <v>-1.3370116143492326E-9</v>
      </c>
      <c r="V1099" s="35"/>
      <c r="W1099" s="35"/>
      <c r="X1099" s="35"/>
      <c r="AD1099" s="35"/>
      <c r="AE1099" s="35"/>
      <c r="AF1099" s="35"/>
      <c r="AL1099" s="35"/>
      <c r="AM1099" s="35"/>
      <c r="AN1099" s="35"/>
      <c r="AT1099" s="35"/>
      <c r="AU1099" s="35"/>
      <c r="AV1099" s="35"/>
      <c r="BB1099" s="35"/>
      <c r="BC1099" s="35"/>
      <c r="BD1099" s="35"/>
      <c r="BJ1099" s="35"/>
      <c r="BK1099" s="35"/>
      <c r="BL1099" s="35"/>
      <c r="BR1099" s="35"/>
      <c r="BS1099" s="35"/>
      <c r="BT1099" s="35"/>
      <c r="BZ1099" s="35"/>
      <c r="CA1099" s="35"/>
      <c r="CB1099" s="35"/>
      <c r="CH1099" s="35"/>
      <c r="CI1099" s="35"/>
      <c r="CJ1099" s="35"/>
      <c r="CP1099" s="35"/>
      <c r="CQ1099" s="35"/>
      <c r="CR1099" s="35"/>
      <c r="CX1099" s="35"/>
      <c r="CY1099" s="35"/>
      <c r="CZ1099" s="35"/>
      <c r="DF1099" s="35">
        <v>1.2240000000000001E-8</v>
      </c>
      <c r="DG1099" s="35">
        <v>1.7353528741499999</v>
      </c>
      <c r="DH1099" s="35">
        <v>5120.6011455835996</v>
      </c>
      <c r="DI1099" s="29">
        <f t="shared" si="408"/>
        <v>-1.2200244762684665E-8</v>
      </c>
      <c r="DJ1099" s="29">
        <f t="shared" si="409"/>
        <v>-1.2201006203960388E-8</v>
      </c>
      <c r="DK1099" s="29">
        <f t="shared" si="410"/>
        <v>-1.2201006201329069E-8</v>
      </c>
      <c r="DL1099" s="29">
        <f t="shared" si="411"/>
        <v>-1.2201006201329069E-8</v>
      </c>
      <c r="DN1099" s="35"/>
      <c r="DO1099" s="35"/>
      <c r="DP1099" s="35"/>
      <c r="DV1099" s="35"/>
      <c r="DW1099" s="35"/>
      <c r="DX1099" s="35"/>
      <c r="ED1099" s="35"/>
      <c r="EE1099" s="35"/>
      <c r="EF1099" s="35"/>
      <c r="EL1099" s="35"/>
      <c r="EM1099" s="35"/>
      <c r="EN1099" s="35"/>
      <c r="ET1099" s="35"/>
      <c r="EU1099" s="35"/>
      <c r="EV1099" s="35"/>
    </row>
    <row r="1100" spans="14:152" s="29" customFormat="1" ht="13.5" x14ac:dyDescent="0.3">
      <c r="N1100" s="35">
        <v>1.2300000000000001E-9</v>
      </c>
      <c r="O1100" s="35">
        <v>3.9756016021799998</v>
      </c>
      <c r="P1100" s="35">
        <v>499.89531673499999</v>
      </c>
      <c r="Q1100" s="29">
        <f t="shared" si="404"/>
        <v>1.0957801304877157E-9</v>
      </c>
      <c r="R1100" s="29">
        <f t="shared" si="405"/>
        <v>1.0957377895148603E-9</v>
      </c>
      <c r="S1100" s="29">
        <f t="shared" si="406"/>
        <v>1.0957377896618985E-9</v>
      </c>
      <c r="T1100" s="29">
        <f t="shared" si="407"/>
        <v>1.0957377896618985E-9</v>
      </c>
      <c r="V1100" s="35"/>
      <c r="W1100" s="35"/>
      <c r="X1100" s="35"/>
      <c r="AD1100" s="35"/>
      <c r="AE1100" s="35"/>
      <c r="AF1100" s="35"/>
      <c r="AL1100" s="35"/>
      <c r="AM1100" s="35"/>
      <c r="AN1100" s="35"/>
      <c r="AT1100" s="35"/>
      <c r="AU1100" s="35"/>
      <c r="AV1100" s="35"/>
      <c r="BB1100" s="35"/>
      <c r="BC1100" s="35"/>
      <c r="BD1100" s="35"/>
      <c r="BJ1100" s="35"/>
      <c r="BK1100" s="35"/>
      <c r="BL1100" s="35"/>
      <c r="BR1100" s="35"/>
      <c r="BS1100" s="35"/>
      <c r="BT1100" s="35"/>
      <c r="BZ1100" s="35"/>
      <c r="CA1100" s="35"/>
      <c r="CB1100" s="35"/>
      <c r="CH1100" s="35"/>
      <c r="CI1100" s="35"/>
      <c r="CJ1100" s="35"/>
      <c r="CP1100" s="35"/>
      <c r="CQ1100" s="35"/>
      <c r="CR1100" s="35"/>
      <c r="CX1100" s="35"/>
      <c r="CY1100" s="35"/>
      <c r="CZ1100" s="35"/>
      <c r="DF1100" s="35">
        <v>1.138E-8</v>
      </c>
      <c r="DG1100" s="35">
        <v>2.92901543353</v>
      </c>
      <c r="DH1100" s="35">
        <v>1037.2905296613999</v>
      </c>
      <c r="DI1100" s="29">
        <f t="shared" si="408"/>
        <v>6.8304709900243079E-9</v>
      </c>
      <c r="DJ1100" s="29">
        <f t="shared" si="409"/>
        <v>6.8319021077364091E-9</v>
      </c>
      <c r="DK1100" s="29">
        <f t="shared" si="410"/>
        <v>6.8319021027672018E-9</v>
      </c>
      <c r="DL1100" s="29">
        <f t="shared" si="411"/>
        <v>6.8319021027672018E-9</v>
      </c>
      <c r="DN1100" s="35"/>
      <c r="DO1100" s="35"/>
      <c r="DP1100" s="35"/>
      <c r="DV1100" s="35"/>
      <c r="DW1100" s="35"/>
      <c r="DX1100" s="35"/>
      <c r="ED1100" s="35"/>
      <c r="EE1100" s="35"/>
      <c r="EF1100" s="35"/>
      <c r="EL1100" s="35"/>
      <c r="EM1100" s="35"/>
      <c r="EN1100" s="35"/>
      <c r="ET1100" s="35"/>
      <c r="EU1100" s="35"/>
      <c r="EV1100" s="35"/>
    </row>
    <row r="1101" spans="14:152" s="29" customFormat="1" ht="13.5" x14ac:dyDescent="0.3">
      <c r="N1101" s="35">
        <v>1.0999999999999999E-9</v>
      </c>
      <c r="O1101" s="35">
        <v>2.3703241371799999</v>
      </c>
      <c r="P1101" s="35">
        <v>439.93151300030001</v>
      </c>
      <c r="Q1101" s="29">
        <f t="shared" si="404"/>
        <v>-1.0954617990941485E-9</v>
      </c>
      <c r="R1101" s="29">
        <f t="shared" si="405"/>
        <v>-1.0954684531689852E-9</v>
      </c>
      <c r="S1101" s="29">
        <f t="shared" si="406"/>
        <v>-1.0954684531458877E-9</v>
      </c>
      <c r="T1101" s="29">
        <f t="shared" si="407"/>
        <v>-1.0954684531458877E-9</v>
      </c>
      <c r="V1101" s="35"/>
      <c r="W1101" s="35"/>
      <c r="X1101" s="35"/>
      <c r="AD1101" s="35"/>
      <c r="AE1101" s="35"/>
      <c r="AF1101" s="35"/>
      <c r="AL1101" s="35"/>
      <c r="AM1101" s="35"/>
      <c r="AN1101" s="35"/>
      <c r="AT1101" s="35"/>
      <c r="AU1101" s="35"/>
      <c r="AV1101" s="35"/>
      <c r="BB1101" s="35"/>
      <c r="BC1101" s="35"/>
      <c r="BD1101" s="35"/>
      <c r="BJ1101" s="35"/>
      <c r="BK1101" s="35"/>
      <c r="BL1101" s="35"/>
      <c r="BR1101" s="35"/>
      <c r="BS1101" s="35"/>
      <c r="BT1101" s="35"/>
      <c r="BZ1101" s="35"/>
      <c r="CA1101" s="35"/>
      <c r="CB1101" s="35"/>
      <c r="CH1101" s="35"/>
      <c r="CI1101" s="35"/>
      <c r="CJ1101" s="35"/>
      <c r="CP1101" s="35"/>
      <c r="CQ1101" s="35"/>
      <c r="CR1101" s="35"/>
      <c r="CX1101" s="35"/>
      <c r="CY1101" s="35"/>
      <c r="CZ1101" s="35"/>
      <c r="DF1101" s="35">
        <v>9.2400000000000004E-9</v>
      </c>
      <c r="DG1101" s="35">
        <v>5.7060181648799997</v>
      </c>
      <c r="DH1101" s="35">
        <v>614.83694036960003</v>
      </c>
      <c r="DI1101" s="29">
        <f t="shared" si="408"/>
        <v>-9.2388426190011778E-9</v>
      </c>
      <c r="DJ1101" s="29">
        <f t="shared" si="409"/>
        <v>-9.2388289489881746E-9</v>
      </c>
      <c r="DK1101" s="29">
        <f t="shared" si="410"/>
        <v>-9.2388289490357838E-9</v>
      </c>
      <c r="DL1101" s="29">
        <f t="shared" si="411"/>
        <v>-9.2388289490357838E-9</v>
      </c>
      <c r="DN1101" s="35"/>
      <c r="DO1101" s="35"/>
      <c r="DP1101" s="35"/>
      <c r="DV1101" s="35"/>
      <c r="DW1101" s="35"/>
      <c r="DX1101" s="35"/>
      <c r="ED1101" s="35"/>
      <c r="EE1101" s="35"/>
      <c r="EF1101" s="35"/>
      <c r="EL1101" s="35"/>
      <c r="EM1101" s="35"/>
      <c r="EN1101" s="35"/>
      <c r="ET1101" s="35"/>
      <c r="EU1101" s="35"/>
      <c r="EV1101" s="35"/>
    </row>
    <row r="1102" spans="14:152" s="29" customFormat="1" ht="13.5" x14ac:dyDescent="0.3">
      <c r="N1102" s="35">
        <v>1.09E-9</v>
      </c>
      <c r="O1102" s="35">
        <v>6.20303291896</v>
      </c>
      <c r="P1102" s="35">
        <v>220.30076785419999</v>
      </c>
      <c r="Q1102" s="29">
        <f t="shared" si="404"/>
        <v>-1.0215196076274602E-9</v>
      </c>
      <c r="R1102" s="29">
        <f t="shared" si="405"/>
        <v>-1.0215323055879022E-9</v>
      </c>
      <c r="S1102" s="29">
        <f t="shared" si="406"/>
        <v>-1.021532305543811E-9</v>
      </c>
      <c r="T1102" s="29">
        <f t="shared" si="407"/>
        <v>-1.021532305543811E-9</v>
      </c>
      <c r="V1102" s="35"/>
      <c r="W1102" s="35"/>
      <c r="X1102" s="35"/>
      <c r="AD1102" s="35"/>
      <c r="AE1102" s="35"/>
      <c r="AF1102" s="35"/>
      <c r="AL1102" s="35"/>
      <c r="AM1102" s="35"/>
      <c r="AN1102" s="35"/>
      <c r="AT1102" s="35"/>
      <c r="AU1102" s="35"/>
      <c r="AV1102" s="35"/>
      <c r="BB1102" s="35"/>
      <c r="BC1102" s="35"/>
      <c r="BD1102" s="35"/>
      <c r="BJ1102" s="35"/>
      <c r="BK1102" s="35"/>
      <c r="BL1102" s="35"/>
      <c r="BR1102" s="35"/>
      <c r="BS1102" s="35"/>
      <c r="BT1102" s="35"/>
      <c r="BZ1102" s="35"/>
      <c r="CA1102" s="35"/>
      <c r="CB1102" s="35"/>
      <c r="CH1102" s="35"/>
      <c r="CI1102" s="35"/>
      <c r="CJ1102" s="35"/>
      <c r="CP1102" s="35"/>
      <c r="CQ1102" s="35"/>
      <c r="CR1102" s="35"/>
      <c r="CX1102" s="35"/>
      <c r="CY1102" s="35"/>
      <c r="CZ1102" s="35"/>
      <c r="DF1102" s="35">
        <v>8.9299999999999996E-9</v>
      </c>
      <c r="DG1102" s="35">
        <v>5.25155704274</v>
      </c>
      <c r="DH1102" s="35">
        <v>475.35623565240002</v>
      </c>
      <c r="DI1102" s="29">
        <f t="shared" si="408"/>
        <v>8.2045106964101809E-9</v>
      </c>
      <c r="DJ1102" s="29">
        <f t="shared" si="409"/>
        <v>8.2047647298582464E-9</v>
      </c>
      <c r="DK1102" s="29">
        <f t="shared" si="410"/>
        <v>8.2047647289762022E-9</v>
      </c>
      <c r="DL1102" s="29">
        <f t="shared" si="411"/>
        <v>8.2047647289762022E-9</v>
      </c>
      <c r="DN1102" s="35"/>
      <c r="DO1102" s="35"/>
      <c r="DP1102" s="35"/>
      <c r="DV1102" s="35"/>
      <c r="DW1102" s="35"/>
      <c r="DX1102" s="35"/>
      <c r="ED1102" s="35"/>
      <c r="EE1102" s="35"/>
      <c r="EF1102" s="35"/>
      <c r="EL1102" s="35"/>
      <c r="EM1102" s="35"/>
      <c r="EN1102" s="35"/>
      <c r="ET1102" s="35"/>
      <c r="EU1102" s="35"/>
      <c r="EV1102" s="35"/>
    </row>
    <row r="1103" spans="14:152" s="29" customFormat="1" ht="13.5" x14ac:dyDescent="0.3">
      <c r="N1103" s="35">
        <v>1.09E-9</v>
      </c>
      <c r="O1103" s="35">
        <v>1.3897963317499999</v>
      </c>
      <c r="P1103" s="35">
        <v>325.95309721220002</v>
      </c>
      <c r="Q1103" s="29">
        <f t="shared" si="404"/>
        <v>1.0036560807253228E-9</v>
      </c>
      <c r="R1103" s="29">
        <f t="shared" si="405"/>
        <v>1.0036770872928685E-9</v>
      </c>
      <c r="S1103" s="29">
        <f t="shared" si="406"/>
        <v>1.0036770872199283E-9</v>
      </c>
      <c r="T1103" s="29">
        <f t="shared" si="407"/>
        <v>1.0036770872199283E-9</v>
      </c>
      <c r="V1103" s="35"/>
      <c r="W1103" s="35"/>
      <c r="X1103" s="35"/>
      <c r="AD1103" s="35"/>
      <c r="AE1103" s="35"/>
      <c r="AF1103" s="35"/>
      <c r="AL1103" s="35"/>
      <c r="AM1103" s="35"/>
      <c r="AN1103" s="35"/>
      <c r="AT1103" s="35"/>
      <c r="AU1103" s="35"/>
      <c r="AV1103" s="35"/>
      <c r="BB1103" s="35"/>
      <c r="BC1103" s="35"/>
      <c r="BD1103" s="35"/>
      <c r="BJ1103" s="35"/>
      <c r="BK1103" s="35"/>
      <c r="BL1103" s="35"/>
      <c r="BR1103" s="35"/>
      <c r="BS1103" s="35"/>
      <c r="BT1103" s="35"/>
      <c r="BZ1103" s="35"/>
      <c r="CA1103" s="35"/>
      <c r="CB1103" s="35"/>
      <c r="CH1103" s="35"/>
      <c r="CI1103" s="35"/>
      <c r="CJ1103" s="35"/>
      <c r="CP1103" s="35"/>
      <c r="CQ1103" s="35"/>
      <c r="CR1103" s="35"/>
      <c r="CX1103" s="35"/>
      <c r="CY1103" s="35"/>
      <c r="CZ1103" s="35"/>
      <c r="DF1103" s="35">
        <v>1.042E-8</v>
      </c>
      <c r="DG1103" s="35">
        <v>1.10027795842</v>
      </c>
      <c r="DH1103" s="35">
        <v>1518.2234499796</v>
      </c>
      <c r="DI1103" s="29">
        <f t="shared" si="408"/>
        <v>8.4419170232824166E-9</v>
      </c>
      <c r="DJ1103" s="29">
        <f t="shared" si="409"/>
        <v>8.4433225481905732E-9</v>
      </c>
      <c r="DK1103" s="29">
        <f t="shared" si="410"/>
        <v>8.4433225433107303E-9</v>
      </c>
      <c r="DL1103" s="29">
        <f t="shared" si="411"/>
        <v>8.4433225433107303E-9</v>
      </c>
      <c r="DN1103" s="35"/>
      <c r="DO1103" s="35"/>
      <c r="DP1103" s="35"/>
      <c r="DV1103" s="35"/>
      <c r="DW1103" s="35"/>
      <c r="DX1103" s="35"/>
      <c r="ED1103" s="35"/>
      <c r="EE1103" s="35"/>
      <c r="EF1103" s="35"/>
      <c r="EL1103" s="35"/>
      <c r="EM1103" s="35"/>
      <c r="EN1103" s="35"/>
      <c r="ET1103" s="35"/>
      <c r="EU1103" s="35"/>
      <c r="EV1103" s="35"/>
    </row>
    <row r="1104" spans="14:152" s="29" customFormat="1" ht="13.5" x14ac:dyDescent="0.3">
      <c r="N1104" s="35">
        <v>1.15E-9</v>
      </c>
      <c r="O1104" s="35">
        <v>5.8453368089999999E-2</v>
      </c>
      <c r="P1104" s="35">
        <v>631.8205314667</v>
      </c>
      <c r="Q1104" s="29">
        <f t="shared" si="404"/>
        <v>-7.1877371405531703E-10</v>
      </c>
      <c r="R1104" s="29">
        <f t="shared" si="405"/>
        <v>-7.188596875960598E-10</v>
      </c>
      <c r="S1104" s="29">
        <f t="shared" si="406"/>
        <v>-7.1885968729753208E-10</v>
      </c>
      <c r="T1104" s="29">
        <f t="shared" si="407"/>
        <v>-7.1885968729753208E-10</v>
      </c>
      <c r="V1104" s="35"/>
      <c r="W1104" s="35"/>
      <c r="X1104" s="35"/>
      <c r="AD1104" s="35"/>
      <c r="AE1104" s="35"/>
      <c r="AF1104" s="35"/>
      <c r="AL1104" s="35"/>
      <c r="AM1104" s="35"/>
      <c r="AN1104" s="35"/>
      <c r="AT1104" s="35"/>
      <c r="AU1104" s="35"/>
      <c r="AV1104" s="35"/>
      <c r="BB1104" s="35"/>
      <c r="BC1104" s="35"/>
      <c r="BD1104" s="35"/>
      <c r="BJ1104" s="35"/>
      <c r="BK1104" s="35"/>
      <c r="BL1104" s="35"/>
      <c r="BR1104" s="35"/>
      <c r="BS1104" s="35"/>
      <c r="BT1104" s="35"/>
      <c r="BZ1104" s="35"/>
      <c r="CA1104" s="35"/>
      <c r="CB1104" s="35"/>
      <c r="CH1104" s="35"/>
      <c r="CI1104" s="35"/>
      <c r="CJ1104" s="35"/>
      <c r="CP1104" s="35"/>
      <c r="CQ1104" s="35"/>
      <c r="CR1104" s="35"/>
      <c r="CX1104" s="35"/>
      <c r="CY1104" s="35"/>
      <c r="CZ1104" s="35"/>
      <c r="DF1104" s="35">
        <v>8.9000000000000003E-9</v>
      </c>
      <c r="DG1104" s="35">
        <v>4.0319278238600003</v>
      </c>
      <c r="DH1104" s="35">
        <v>1314.3255234027999</v>
      </c>
      <c r="DI1104" s="29">
        <f t="shared" si="408"/>
        <v>8.6313559175150488E-9</v>
      </c>
      <c r="DJ1104" s="29">
        <f t="shared" si="409"/>
        <v>8.6317881167473066E-9</v>
      </c>
      <c r="DK1104" s="29">
        <f t="shared" si="410"/>
        <v>8.6317881152471053E-9</v>
      </c>
      <c r="DL1104" s="29">
        <f t="shared" si="411"/>
        <v>8.6317881152471053E-9</v>
      </c>
      <c r="DN1104" s="35"/>
      <c r="DO1104" s="35"/>
      <c r="DP1104" s="35"/>
      <c r="DV1104" s="35"/>
      <c r="DW1104" s="35"/>
      <c r="DX1104" s="35"/>
      <c r="ED1104" s="35"/>
      <c r="EE1104" s="35"/>
      <c r="EF1104" s="35"/>
      <c r="EL1104" s="35"/>
      <c r="EM1104" s="35"/>
      <c r="EN1104" s="35"/>
      <c r="ET1104" s="35"/>
      <c r="EU1104" s="35"/>
      <c r="EV1104" s="35"/>
    </row>
    <row r="1105" spans="14:152" s="29" customFormat="1" ht="13.5" x14ac:dyDescent="0.3">
      <c r="N1105" s="35">
        <v>1.39E-9</v>
      </c>
      <c r="O1105" s="35">
        <v>2.2108638725900001</v>
      </c>
      <c r="P1105" s="35">
        <v>9573.3882598969994</v>
      </c>
      <c r="Q1105" s="29">
        <f t="shared" si="404"/>
        <v>1.1303196724525352E-9</v>
      </c>
      <c r="R1105" s="29">
        <f t="shared" si="405"/>
        <v>1.1314924863809743E-9</v>
      </c>
      <c r="S1105" s="29">
        <f t="shared" si="406"/>
        <v>1.1314924823125448E-9</v>
      </c>
      <c r="T1105" s="29">
        <f t="shared" si="407"/>
        <v>1.1314924823125448E-9</v>
      </c>
      <c r="V1105" s="35"/>
      <c r="W1105" s="35"/>
      <c r="X1105" s="35"/>
      <c r="AD1105" s="35"/>
      <c r="AE1105" s="35"/>
      <c r="AF1105" s="35"/>
      <c r="AL1105" s="35"/>
      <c r="AM1105" s="35"/>
      <c r="AN1105" s="35"/>
      <c r="AT1105" s="35"/>
      <c r="AU1105" s="35"/>
      <c r="AV1105" s="35"/>
      <c r="BB1105" s="35"/>
      <c r="BC1105" s="35"/>
      <c r="BD1105" s="35"/>
      <c r="BJ1105" s="35"/>
      <c r="BK1105" s="35"/>
      <c r="BL1105" s="35"/>
      <c r="BR1105" s="35"/>
      <c r="BS1105" s="35"/>
      <c r="BT1105" s="35"/>
      <c r="BZ1105" s="35"/>
      <c r="CA1105" s="35"/>
      <c r="CB1105" s="35"/>
      <c r="CH1105" s="35"/>
      <c r="CI1105" s="35"/>
      <c r="CJ1105" s="35"/>
      <c r="CP1105" s="35"/>
      <c r="CQ1105" s="35"/>
      <c r="CR1105" s="35"/>
      <c r="CX1105" s="35"/>
      <c r="CY1105" s="35"/>
      <c r="CZ1105" s="35"/>
      <c r="DF1105" s="35">
        <v>9.2599999999999999E-9</v>
      </c>
      <c r="DG1105" s="35">
        <v>3.3511091505500001</v>
      </c>
      <c r="DH1105" s="35">
        <v>635.70450061999998</v>
      </c>
      <c r="DI1105" s="29">
        <f t="shared" si="408"/>
        <v>4.1193527176256144E-9</v>
      </c>
      <c r="DJ1105" s="29">
        <f t="shared" si="409"/>
        <v>4.1201518672629131E-9</v>
      </c>
      <c r="DK1105" s="29">
        <f t="shared" si="410"/>
        <v>4.1201518644879678E-9</v>
      </c>
      <c r="DL1105" s="29">
        <f t="shared" si="411"/>
        <v>4.1201518644879678E-9</v>
      </c>
      <c r="DN1105" s="35"/>
      <c r="DO1105" s="35"/>
      <c r="DP1105" s="35"/>
      <c r="DV1105" s="35"/>
      <c r="DW1105" s="35"/>
      <c r="DX1105" s="35"/>
      <c r="ED1105" s="35"/>
      <c r="EE1105" s="35"/>
      <c r="EF1105" s="35"/>
      <c r="EL1105" s="35"/>
      <c r="EM1105" s="35"/>
      <c r="EN1105" s="35"/>
      <c r="ET1105" s="35"/>
      <c r="EU1105" s="35"/>
      <c r="EV1105" s="35"/>
    </row>
    <row r="1106" spans="14:152" s="29" customFormat="1" ht="13.5" x14ac:dyDescent="0.3">
      <c r="N1106" s="35">
        <v>1.4200000000000001E-9</v>
      </c>
      <c r="O1106" s="35">
        <v>6.1466622871199998</v>
      </c>
      <c r="P1106" s="35">
        <v>3340.6124266997999</v>
      </c>
      <c r="Q1106" s="29">
        <f t="shared" si="404"/>
        <v>-1.07290298132746E-9</v>
      </c>
      <c r="R1106" s="29">
        <f t="shared" si="405"/>
        <v>-1.0733738872107726E-9</v>
      </c>
      <c r="S1106" s="29">
        <f t="shared" si="406"/>
        <v>-1.073373885576043E-9</v>
      </c>
      <c r="T1106" s="29">
        <f t="shared" si="407"/>
        <v>-1.073373885576043E-9</v>
      </c>
      <c r="V1106" s="35"/>
      <c r="W1106" s="35"/>
      <c r="X1106" s="35"/>
      <c r="AD1106" s="35"/>
      <c r="AE1106" s="35"/>
      <c r="AF1106" s="35"/>
      <c r="AL1106" s="35"/>
      <c r="AM1106" s="35"/>
      <c r="AN1106" s="35"/>
      <c r="AT1106" s="35"/>
      <c r="AU1106" s="35"/>
      <c r="AV1106" s="35"/>
      <c r="BB1106" s="35"/>
      <c r="BC1106" s="35"/>
      <c r="BD1106" s="35"/>
      <c r="BJ1106" s="35"/>
      <c r="BK1106" s="35"/>
      <c r="BL1106" s="35"/>
      <c r="BR1106" s="35"/>
      <c r="BS1106" s="35"/>
      <c r="BT1106" s="35"/>
      <c r="BZ1106" s="35"/>
      <c r="CA1106" s="35"/>
      <c r="CB1106" s="35"/>
      <c r="CH1106" s="35"/>
      <c r="CI1106" s="35"/>
      <c r="CJ1106" s="35"/>
      <c r="CP1106" s="35"/>
      <c r="CQ1106" s="35"/>
      <c r="CR1106" s="35"/>
      <c r="CX1106" s="35"/>
      <c r="CY1106" s="35"/>
      <c r="CZ1106" s="35"/>
      <c r="DF1106" s="35">
        <v>1.13E-8</v>
      </c>
      <c r="DG1106" s="35">
        <v>5.49282680494</v>
      </c>
      <c r="DH1106" s="35">
        <v>92.940845831999994</v>
      </c>
      <c r="DI1106" s="29">
        <f t="shared" si="408"/>
        <v>8.5015341311344671E-9</v>
      </c>
      <c r="DJ1106" s="29">
        <f t="shared" si="409"/>
        <v>8.5016390054920439E-9</v>
      </c>
      <c r="DK1106" s="29">
        <f t="shared" si="410"/>
        <v>8.5016390051278726E-9</v>
      </c>
      <c r="DL1106" s="29">
        <f t="shared" si="411"/>
        <v>8.5016390051278726E-9</v>
      </c>
      <c r="DN1106" s="35"/>
      <c r="DO1106" s="35"/>
      <c r="DP1106" s="35"/>
      <c r="DV1106" s="35"/>
      <c r="DW1106" s="35"/>
      <c r="DX1106" s="35"/>
      <c r="ED1106" s="35"/>
      <c r="EE1106" s="35"/>
      <c r="EF1106" s="35"/>
      <c r="EL1106" s="35"/>
      <c r="EM1106" s="35"/>
      <c r="EN1106" s="35"/>
      <c r="ET1106" s="35"/>
      <c r="EU1106" s="35"/>
      <c r="EV1106" s="35"/>
    </row>
    <row r="1107" spans="14:152" s="29" customFormat="1" ht="13.5" x14ac:dyDescent="0.3">
      <c r="N1107" s="35">
        <v>1.2199999999999999E-9</v>
      </c>
      <c r="O1107" s="35">
        <v>4.77182119272</v>
      </c>
      <c r="P1107" s="35">
        <v>604.47256366190004</v>
      </c>
      <c r="Q1107" s="29">
        <f t="shared" si="404"/>
        <v>-5.3333066465793189E-10</v>
      </c>
      <c r="R1107" s="29">
        <f t="shared" si="405"/>
        <v>-5.3323012236968711E-10</v>
      </c>
      <c r="S1107" s="29">
        <f t="shared" si="406"/>
        <v>-5.3323012271882309E-10</v>
      </c>
      <c r="T1107" s="29">
        <f t="shared" si="407"/>
        <v>-5.3323012271882309E-10</v>
      </c>
      <c r="V1107" s="35"/>
      <c r="W1107" s="35"/>
      <c r="X1107" s="35"/>
      <c r="AD1107" s="35"/>
      <c r="AE1107" s="35"/>
      <c r="AF1107" s="35"/>
      <c r="AL1107" s="35"/>
      <c r="AM1107" s="35"/>
      <c r="AN1107" s="35"/>
      <c r="AT1107" s="35"/>
      <c r="AU1107" s="35"/>
      <c r="AV1107" s="35"/>
      <c r="BB1107" s="35"/>
      <c r="BC1107" s="35"/>
      <c r="BD1107" s="35"/>
      <c r="BJ1107" s="35"/>
      <c r="BK1107" s="35"/>
      <c r="BL1107" s="35"/>
      <c r="BR1107" s="35"/>
      <c r="BS1107" s="35"/>
      <c r="BT1107" s="35"/>
      <c r="BZ1107" s="35"/>
      <c r="CA1107" s="35"/>
      <c r="CB1107" s="35"/>
      <c r="CH1107" s="35"/>
      <c r="CI1107" s="35"/>
      <c r="CJ1107" s="35"/>
      <c r="CP1107" s="35"/>
      <c r="CQ1107" s="35"/>
      <c r="CR1107" s="35"/>
      <c r="CX1107" s="35"/>
      <c r="CY1107" s="35"/>
      <c r="CZ1107" s="35"/>
      <c r="DF1107" s="35">
        <v>8.9000000000000003E-9</v>
      </c>
      <c r="DG1107" s="35">
        <v>2.1293382239300001</v>
      </c>
      <c r="DH1107" s="35">
        <v>3384.3313390048002</v>
      </c>
      <c r="DI1107" s="29">
        <f t="shared" si="408"/>
        <v>7.5938528381793031E-9</v>
      </c>
      <c r="DJ1107" s="29">
        <f t="shared" si="409"/>
        <v>7.5962329887546703E-9</v>
      </c>
      <c r="DK1107" s="29">
        <f t="shared" si="410"/>
        <v>7.5962329804931609E-9</v>
      </c>
      <c r="DL1107" s="29">
        <f t="shared" si="411"/>
        <v>7.5962329804931609E-9</v>
      </c>
      <c r="DN1107" s="35"/>
      <c r="DO1107" s="35"/>
      <c r="DP1107" s="35"/>
      <c r="DV1107" s="35"/>
      <c r="DW1107" s="35"/>
      <c r="DX1107" s="35"/>
      <c r="ED1107" s="35"/>
      <c r="EE1107" s="35"/>
      <c r="EF1107" s="35"/>
      <c r="EL1107" s="35"/>
      <c r="EM1107" s="35"/>
      <c r="EN1107" s="35"/>
      <c r="ET1107" s="35"/>
      <c r="EU1107" s="35"/>
      <c r="EV1107" s="35"/>
    </row>
    <row r="1108" spans="14:152" s="29" customFormat="1" ht="13.5" x14ac:dyDescent="0.3">
      <c r="N1108" s="35">
        <v>1.19E-9</v>
      </c>
      <c r="O1108" s="35">
        <v>3.0346136706100002</v>
      </c>
      <c r="P1108" s="35">
        <v>528.20649238630006</v>
      </c>
      <c r="Q1108" s="29">
        <f t="shared" si="404"/>
        <v>6.8960396417230081E-10</v>
      </c>
      <c r="R1108" s="29">
        <f t="shared" si="405"/>
        <v>6.8952631032739136E-10</v>
      </c>
      <c r="S1108" s="29">
        <f t="shared" si="406"/>
        <v>6.8952631059704862E-10</v>
      </c>
      <c r="T1108" s="29">
        <f t="shared" si="407"/>
        <v>6.8952631059704862E-10</v>
      </c>
      <c r="V1108" s="35"/>
      <c r="W1108" s="35"/>
      <c r="X1108" s="35"/>
      <c r="AD1108" s="35"/>
      <c r="AE1108" s="35"/>
      <c r="AF1108" s="35"/>
      <c r="AL1108" s="35"/>
      <c r="AM1108" s="35"/>
      <c r="AN1108" s="35"/>
      <c r="AT1108" s="35"/>
      <c r="AU1108" s="35"/>
      <c r="AV1108" s="35"/>
      <c r="BB1108" s="35"/>
      <c r="BC1108" s="35"/>
      <c r="BD1108" s="35"/>
      <c r="BJ1108" s="35"/>
      <c r="BK1108" s="35"/>
      <c r="BL1108" s="35"/>
      <c r="BR1108" s="35"/>
      <c r="BS1108" s="35"/>
      <c r="BT1108" s="35"/>
      <c r="BZ1108" s="35"/>
      <c r="CA1108" s="35"/>
      <c r="CB1108" s="35"/>
      <c r="CH1108" s="35"/>
      <c r="CI1108" s="35"/>
      <c r="CJ1108" s="35"/>
      <c r="CP1108" s="35"/>
      <c r="CQ1108" s="35"/>
      <c r="CR1108" s="35"/>
      <c r="CX1108" s="35"/>
      <c r="CY1108" s="35"/>
      <c r="CZ1108" s="35"/>
      <c r="DF1108" s="35">
        <v>9.6699999999999999E-9</v>
      </c>
      <c r="DG1108" s="35">
        <v>5.86215202069</v>
      </c>
      <c r="DH1108" s="35">
        <v>13.3333221243</v>
      </c>
      <c r="DI1108" s="29">
        <f t="shared" si="408"/>
        <v>9.4685521431270363E-9</v>
      </c>
      <c r="DJ1108" s="29">
        <f t="shared" si="409"/>
        <v>9.4685481745655463E-9</v>
      </c>
      <c r="DK1108" s="29">
        <f t="shared" si="410"/>
        <v>9.4685481745793271E-9</v>
      </c>
      <c r="DL1108" s="29">
        <f t="shared" si="411"/>
        <v>9.4685481745793271E-9</v>
      </c>
      <c r="DN1108" s="35"/>
      <c r="DO1108" s="35"/>
      <c r="DP1108" s="35"/>
      <c r="DV1108" s="35"/>
      <c r="DW1108" s="35"/>
      <c r="DX1108" s="35"/>
      <c r="ED1108" s="35"/>
      <c r="EE1108" s="35"/>
      <c r="EF1108" s="35"/>
      <c r="EL1108" s="35"/>
      <c r="EM1108" s="35"/>
      <c r="EN1108" s="35"/>
      <c r="ET1108" s="35"/>
      <c r="EU1108" s="35"/>
      <c r="EV1108" s="35"/>
    </row>
    <row r="1109" spans="14:152" s="29" customFormat="1" ht="13.5" x14ac:dyDescent="0.3">
      <c r="N1109" s="35">
        <v>1.27E-9</v>
      </c>
      <c r="O1109" s="35">
        <v>2.9726395054300001</v>
      </c>
      <c r="P1109" s="35">
        <v>498.93210888850001</v>
      </c>
      <c r="Q1109" s="29">
        <f t="shared" si="404"/>
        <v>1.0233770511942724E-10</v>
      </c>
      <c r="R1109" s="29">
        <f t="shared" si="405"/>
        <v>1.0224196616776558E-10</v>
      </c>
      <c r="S1109" s="29">
        <f t="shared" si="406"/>
        <v>1.022419665002151E-10</v>
      </c>
      <c r="T1109" s="29">
        <f t="shared" si="407"/>
        <v>1.022419665002151E-10</v>
      </c>
      <c r="V1109" s="35"/>
      <c r="W1109" s="35"/>
      <c r="X1109" s="35"/>
      <c r="AD1109" s="35"/>
      <c r="AE1109" s="35"/>
      <c r="AF1109" s="35"/>
      <c r="AL1109" s="35"/>
      <c r="AM1109" s="35"/>
      <c r="AN1109" s="35"/>
      <c r="AT1109" s="35"/>
      <c r="AU1109" s="35"/>
      <c r="AV1109" s="35"/>
      <c r="BB1109" s="35"/>
      <c r="BC1109" s="35"/>
      <c r="BD1109" s="35"/>
      <c r="BJ1109" s="35"/>
      <c r="BK1109" s="35"/>
      <c r="BL1109" s="35"/>
      <c r="BR1109" s="35"/>
      <c r="BS1109" s="35"/>
      <c r="BT1109" s="35"/>
      <c r="BZ1109" s="35"/>
      <c r="CA1109" s="35"/>
      <c r="CB1109" s="35"/>
      <c r="CH1109" s="35"/>
      <c r="CI1109" s="35"/>
      <c r="CJ1109" s="35"/>
      <c r="CP1109" s="35"/>
      <c r="CQ1109" s="35"/>
      <c r="CR1109" s="35"/>
      <c r="CX1109" s="35"/>
      <c r="CY1109" s="35"/>
      <c r="CZ1109" s="35"/>
      <c r="DF1109" s="35">
        <v>1.0039999999999999E-8</v>
      </c>
      <c r="DG1109" s="35">
        <v>1.73116475997</v>
      </c>
      <c r="DH1109" s="35">
        <v>10316.3783204296</v>
      </c>
      <c r="DI1109" s="29">
        <f t="shared" si="408"/>
        <v>9.4059152108337179E-9</v>
      </c>
      <c r="DJ1109" s="29">
        <f t="shared" si="409"/>
        <v>9.4004124535659605E-9</v>
      </c>
      <c r="DK1109" s="29">
        <f t="shared" si="410"/>
        <v>9.4004124727139294E-9</v>
      </c>
      <c r="DL1109" s="29">
        <f t="shared" si="411"/>
        <v>9.4004124727139294E-9</v>
      </c>
      <c r="DN1109" s="35"/>
      <c r="DO1109" s="35"/>
      <c r="DP1109" s="35"/>
      <c r="DV1109" s="35"/>
      <c r="DW1109" s="35"/>
      <c r="DX1109" s="35"/>
      <c r="ED1109" s="35"/>
      <c r="EE1109" s="35"/>
      <c r="EF1109" s="35"/>
      <c r="EL1109" s="35"/>
      <c r="EM1109" s="35"/>
      <c r="EN1109" s="35"/>
      <c r="ET1109" s="35"/>
      <c r="EU1109" s="35"/>
      <c r="EV1109" s="35"/>
    </row>
    <row r="1110" spans="14:152" s="29" customFormat="1" ht="13.5" x14ac:dyDescent="0.3">
      <c r="N1110" s="35">
        <v>1.1100000000000001E-9</v>
      </c>
      <c r="O1110" s="35">
        <v>5.0119232023200002</v>
      </c>
      <c r="P1110" s="35">
        <v>220.20019411769999</v>
      </c>
      <c r="Q1110" s="29">
        <f t="shared" si="404"/>
        <v>-7.438658571678893E-10</v>
      </c>
      <c r="R1110" s="29">
        <f t="shared" si="405"/>
        <v>-7.4383835668816541E-10</v>
      </c>
      <c r="S1110" s="29">
        <f t="shared" si="406"/>
        <v>-7.4383835678366103E-10</v>
      </c>
      <c r="T1110" s="29">
        <f t="shared" si="407"/>
        <v>-7.4383835678366103E-10</v>
      </c>
      <c r="V1110" s="35"/>
      <c r="W1110" s="35"/>
      <c r="X1110" s="35"/>
      <c r="AD1110" s="35"/>
      <c r="AE1110" s="35"/>
      <c r="AF1110" s="35"/>
      <c r="AL1110" s="35"/>
      <c r="AM1110" s="35"/>
      <c r="AN1110" s="35"/>
      <c r="AT1110" s="35"/>
      <c r="AU1110" s="35"/>
      <c r="AV1110" s="35"/>
      <c r="BB1110" s="35"/>
      <c r="BC1110" s="35"/>
      <c r="BD1110" s="35"/>
      <c r="BJ1110" s="35"/>
      <c r="BK1110" s="35"/>
      <c r="BL1110" s="35"/>
      <c r="BR1110" s="35"/>
      <c r="BS1110" s="35"/>
      <c r="BT1110" s="35"/>
      <c r="BZ1110" s="35"/>
      <c r="CA1110" s="35"/>
      <c r="CB1110" s="35"/>
      <c r="CH1110" s="35"/>
      <c r="CI1110" s="35"/>
      <c r="CJ1110" s="35"/>
      <c r="CP1110" s="35"/>
      <c r="CQ1110" s="35"/>
      <c r="CR1110" s="35"/>
      <c r="CX1110" s="35"/>
      <c r="CY1110" s="35"/>
      <c r="CZ1110" s="35"/>
      <c r="DF1110" s="35">
        <v>1.226E-8</v>
      </c>
      <c r="DG1110" s="35">
        <v>3.5283422393700001</v>
      </c>
      <c r="DH1110" s="35">
        <v>80.410672859800002</v>
      </c>
      <c r="DI1110" s="29">
        <f t="shared" si="408"/>
        <v>1.4917080934459498E-9</v>
      </c>
      <c r="DJ1110" s="29">
        <f t="shared" si="409"/>
        <v>1.4915597656602709E-9</v>
      </c>
      <c r="DK1110" s="29">
        <f t="shared" si="410"/>
        <v>1.491559766175335E-9</v>
      </c>
      <c r="DL1110" s="29">
        <f t="shared" si="411"/>
        <v>1.491559766175335E-9</v>
      </c>
      <c r="DN1110" s="35"/>
      <c r="DO1110" s="35"/>
      <c r="DP1110" s="35"/>
      <c r="DV1110" s="35"/>
      <c r="DW1110" s="35"/>
      <c r="DX1110" s="35"/>
      <c r="ED1110" s="35"/>
      <c r="EE1110" s="35"/>
      <c r="EF1110" s="35"/>
      <c r="EL1110" s="35"/>
      <c r="EM1110" s="35"/>
      <c r="EN1110" s="35"/>
      <c r="ET1110" s="35"/>
      <c r="EU1110" s="35"/>
      <c r="EV1110" s="35"/>
    </row>
    <row r="1111" spans="14:152" s="29" customFormat="1" ht="13.5" x14ac:dyDescent="0.3">
      <c r="N1111" s="35">
        <v>1.26E-9</v>
      </c>
      <c r="O1111" s="35">
        <v>3.9574351612899998</v>
      </c>
      <c r="P1111" s="35">
        <v>566.60016045500004</v>
      </c>
      <c r="Q1111" s="29">
        <f t="shared" si="404"/>
        <v>1.0443666647899949E-9</v>
      </c>
      <c r="R1111" s="29">
        <f t="shared" si="405"/>
        <v>1.0444272043921318E-9</v>
      </c>
      <c r="S1111" s="29">
        <f t="shared" si="406"/>
        <v>1.0444272041819227E-9</v>
      </c>
      <c r="T1111" s="29">
        <f t="shared" si="407"/>
        <v>1.0444272041819227E-9</v>
      </c>
      <c r="V1111" s="35"/>
      <c r="W1111" s="35"/>
      <c r="X1111" s="35"/>
      <c r="AD1111" s="35"/>
      <c r="AE1111" s="35"/>
      <c r="AF1111" s="35"/>
      <c r="AL1111" s="35"/>
      <c r="AM1111" s="35"/>
      <c r="AN1111" s="35"/>
      <c r="AT1111" s="35"/>
      <c r="AU1111" s="35"/>
      <c r="AV1111" s="35"/>
      <c r="BB1111" s="35"/>
      <c r="BC1111" s="35"/>
      <c r="BD1111" s="35"/>
      <c r="BJ1111" s="35"/>
      <c r="BK1111" s="35"/>
      <c r="BL1111" s="35"/>
      <c r="BR1111" s="35"/>
      <c r="BS1111" s="35"/>
      <c r="BT1111" s="35"/>
      <c r="BZ1111" s="35"/>
      <c r="CA1111" s="35"/>
      <c r="CB1111" s="35"/>
      <c r="CH1111" s="35"/>
      <c r="CI1111" s="35"/>
      <c r="CJ1111" s="35"/>
      <c r="CP1111" s="35"/>
      <c r="CQ1111" s="35"/>
      <c r="CR1111" s="35"/>
      <c r="CX1111" s="35"/>
      <c r="CY1111" s="35"/>
      <c r="CZ1111" s="35"/>
      <c r="DF1111" s="35">
        <v>1.029E-8</v>
      </c>
      <c r="DG1111" s="35">
        <v>4.9062083217100003</v>
      </c>
      <c r="DH1111" s="35">
        <v>19.122455111200001</v>
      </c>
      <c r="DI1111" s="29">
        <f t="shared" si="408"/>
        <v>4.973012683879063E-9</v>
      </c>
      <c r="DJ1111" s="29">
        <f t="shared" si="409"/>
        <v>4.972986571063428E-9</v>
      </c>
      <c r="DK1111" s="29">
        <f t="shared" si="410"/>
        <v>4.9729865711541052E-9</v>
      </c>
      <c r="DL1111" s="29">
        <f t="shared" si="411"/>
        <v>4.9729865711541052E-9</v>
      </c>
      <c r="DN1111" s="35"/>
      <c r="DO1111" s="35"/>
      <c r="DP1111" s="35"/>
      <c r="DV1111" s="35"/>
      <c r="DW1111" s="35"/>
      <c r="DX1111" s="35"/>
      <c r="ED1111" s="35"/>
      <c r="EE1111" s="35"/>
      <c r="EF1111" s="35"/>
      <c r="EL1111" s="35"/>
      <c r="EM1111" s="35"/>
      <c r="EN1111" s="35"/>
      <c r="ET1111" s="35"/>
      <c r="EU1111" s="35"/>
      <c r="EV1111" s="35"/>
    </row>
    <row r="1112" spans="14:152" s="29" customFormat="1" ht="13.5" x14ac:dyDescent="0.3">
      <c r="N1112" s="35">
        <v>9.7999999999999992E-10</v>
      </c>
      <c r="O1112" s="35">
        <v>2.3621052624900001</v>
      </c>
      <c r="P1112" s="35">
        <v>634.26821202149995</v>
      </c>
      <c r="Q1112" s="29">
        <f t="shared" si="404"/>
        <v>9.7535014814863723E-10</v>
      </c>
      <c r="R1112" s="29">
        <f t="shared" si="405"/>
        <v>9.7535931136463673E-10</v>
      </c>
      <c r="S1112" s="29">
        <f t="shared" si="406"/>
        <v>9.7535931133283349E-10</v>
      </c>
      <c r="T1112" s="29">
        <f t="shared" si="407"/>
        <v>9.7535931133283349E-10</v>
      </c>
      <c r="V1112" s="35"/>
      <c r="W1112" s="35"/>
      <c r="X1112" s="35"/>
      <c r="AD1112" s="35"/>
      <c r="AE1112" s="35"/>
      <c r="AF1112" s="35"/>
      <c r="AL1112" s="35"/>
      <c r="AM1112" s="35"/>
      <c r="AN1112" s="35"/>
      <c r="AT1112" s="35"/>
      <c r="AU1112" s="35"/>
      <c r="AV1112" s="35"/>
      <c r="BB1112" s="35"/>
      <c r="BC1112" s="35"/>
      <c r="BD1112" s="35"/>
      <c r="BJ1112" s="35"/>
      <c r="BK1112" s="35"/>
      <c r="BL1112" s="35"/>
      <c r="BR1112" s="35"/>
      <c r="BS1112" s="35"/>
      <c r="BT1112" s="35"/>
      <c r="BZ1112" s="35"/>
      <c r="CA1112" s="35"/>
      <c r="CB1112" s="35"/>
      <c r="CH1112" s="35"/>
      <c r="CI1112" s="35"/>
      <c r="CJ1112" s="35"/>
      <c r="CP1112" s="35"/>
      <c r="CQ1112" s="35"/>
      <c r="CR1112" s="35"/>
      <c r="CX1112" s="35"/>
      <c r="CY1112" s="35"/>
      <c r="CZ1112" s="35"/>
      <c r="DF1112" s="35">
        <v>9.9599999999999995E-9</v>
      </c>
      <c r="DG1112" s="35">
        <v>0.76740358631000005</v>
      </c>
      <c r="DH1112" s="35">
        <v>733.42883297699996</v>
      </c>
      <c r="DI1112" s="29">
        <f t="shared" si="408"/>
        <v>9.8961323734254073E-9</v>
      </c>
      <c r="DJ1112" s="29">
        <f t="shared" si="409"/>
        <v>9.8962575117261148E-9</v>
      </c>
      <c r="DK1112" s="29">
        <f t="shared" si="410"/>
        <v>9.8962575112917887E-9</v>
      </c>
      <c r="DL1112" s="29">
        <f t="shared" si="411"/>
        <v>9.8962575112917887E-9</v>
      </c>
      <c r="DN1112" s="35"/>
      <c r="DO1112" s="35"/>
      <c r="DP1112" s="35"/>
      <c r="DV1112" s="35"/>
      <c r="DW1112" s="35"/>
      <c r="DX1112" s="35"/>
      <c r="ED1112" s="35"/>
      <c r="EE1112" s="35"/>
      <c r="EF1112" s="35"/>
      <c r="EL1112" s="35"/>
      <c r="EM1112" s="35"/>
      <c r="EN1112" s="35"/>
      <c r="ET1112" s="35"/>
      <c r="EU1112" s="35"/>
      <c r="EV1112" s="35"/>
    </row>
    <row r="1113" spans="14:152" s="29" customFormat="1" ht="13.5" x14ac:dyDescent="0.3">
      <c r="N1113" s="35">
        <v>1.08E-9</v>
      </c>
      <c r="O1113" s="35">
        <v>2.4687285712599998</v>
      </c>
      <c r="P1113" s="35">
        <v>83.379618276399995</v>
      </c>
      <c r="Q1113" s="29">
        <f t="shared" si="404"/>
        <v>-8.3884129502790147E-10</v>
      </c>
      <c r="R1113" s="29">
        <f t="shared" si="405"/>
        <v>-8.3884989276731369E-10</v>
      </c>
      <c r="S1113" s="29">
        <f t="shared" si="406"/>
        <v>-8.3884989273745857E-10</v>
      </c>
      <c r="T1113" s="29">
        <f t="shared" si="407"/>
        <v>-8.3884989273745857E-10</v>
      </c>
      <c r="V1113" s="35"/>
      <c r="W1113" s="35"/>
      <c r="X1113" s="35"/>
      <c r="AD1113" s="35"/>
      <c r="AE1113" s="35"/>
      <c r="AF1113" s="35"/>
      <c r="AL1113" s="35"/>
      <c r="AM1113" s="35"/>
      <c r="AN1113" s="35"/>
      <c r="AT1113" s="35"/>
      <c r="AU1113" s="35"/>
      <c r="AV1113" s="35"/>
      <c r="BB1113" s="35"/>
      <c r="BC1113" s="35"/>
      <c r="BD1113" s="35"/>
      <c r="BJ1113" s="35"/>
      <c r="BK1113" s="35"/>
      <c r="BL1113" s="35"/>
      <c r="BR1113" s="35"/>
      <c r="BS1113" s="35"/>
      <c r="BT1113" s="35"/>
      <c r="BZ1113" s="35"/>
      <c r="CA1113" s="35"/>
      <c r="CB1113" s="35"/>
      <c r="CH1113" s="35"/>
      <c r="CI1113" s="35"/>
      <c r="CJ1113" s="35"/>
      <c r="CP1113" s="35"/>
      <c r="CQ1113" s="35"/>
      <c r="CR1113" s="35"/>
      <c r="CX1113" s="35"/>
      <c r="CY1113" s="35"/>
      <c r="CZ1113" s="35"/>
      <c r="DF1113" s="35">
        <v>9.1000000000000004E-9</v>
      </c>
      <c r="DG1113" s="35">
        <v>4.08904906301</v>
      </c>
      <c r="DH1113" s="35">
        <v>3333.4988796990001</v>
      </c>
      <c r="DI1113" s="29">
        <f t="shared" si="408"/>
        <v>-1.01639249586052E-9</v>
      </c>
      <c r="DJ1113" s="29">
        <f t="shared" si="409"/>
        <v>-1.0118228259253612E-9</v>
      </c>
      <c r="DK1113" s="29">
        <f t="shared" si="410"/>
        <v>-1.0118228417938573E-9</v>
      </c>
      <c r="DL1113" s="29">
        <f t="shared" si="411"/>
        <v>-1.0118228417938573E-9</v>
      </c>
      <c r="DN1113" s="35"/>
      <c r="DO1113" s="35"/>
      <c r="DP1113" s="35"/>
      <c r="DV1113" s="35"/>
      <c r="DW1113" s="35"/>
      <c r="DX1113" s="35"/>
      <c r="ED1113" s="35"/>
      <c r="EE1113" s="35"/>
      <c r="EF1113" s="35"/>
      <c r="EL1113" s="35"/>
      <c r="EM1113" s="35"/>
      <c r="EN1113" s="35"/>
      <c r="ET1113" s="35"/>
      <c r="EU1113" s="35"/>
      <c r="EV1113" s="35"/>
    </row>
    <row r="1114" spans="14:152" s="29" customFormat="1" ht="13.5" x14ac:dyDescent="0.3">
      <c r="N1114" s="35">
        <v>1.01E-9</v>
      </c>
      <c r="O1114" s="35">
        <v>4.8825947427400003</v>
      </c>
      <c r="P1114" s="35">
        <v>425.32616648880003</v>
      </c>
      <c r="Q1114" s="29">
        <f t="shared" si="404"/>
        <v>7.2108962313474621E-10</v>
      </c>
      <c r="R1114" s="29">
        <f t="shared" si="405"/>
        <v>7.2104402632227888E-10</v>
      </c>
      <c r="S1114" s="29">
        <f t="shared" si="406"/>
        <v>7.2104402648061655E-10</v>
      </c>
      <c r="T1114" s="29">
        <f t="shared" si="407"/>
        <v>7.2104402648061655E-10</v>
      </c>
      <c r="V1114" s="35"/>
      <c r="W1114" s="35"/>
      <c r="X1114" s="35"/>
      <c r="AD1114" s="35"/>
      <c r="AE1114" s="35"/>
      <c r="AF1114" s="35"/>
      <c r="AL1114" s="35"/>
      <c r="AM1114" s="35"/>
      <c r="AN1114" s="35"/>
      <c r="AT1114" s="35"/>
      <c r="AU1114" s="35"/>
      <c r="AV1114" s="35"/>
      <c r="BB1114" s="35"/>
      <c r="BC1114" s="35"/>
      <c r="BD1114" s="35"/>
      <c r="BJ1114" s="35"/>
      <c r="BK1114" s="35"/>
      <c r="BL1114" s="35"/>
      <c r="BR1114" s="35"/>
      <c r="BS1114" s="35"/>
      <c r="BT1114" s="35"/>
      <c r="BZ1114" s="35"/>
      <c r="CA1114" s="35"/>
      <c r="CB1114" s="35"/>
      <c r="CH1114" s="35"/>
      <c r="CI1114" s="35"/>
      <c r="CJ1114" s="35"/>
      <c r="CP1114" s="35"/>
      <c r="CQ1114" s="35"/>
      <c r="CR1114" s="35"/>
      <c r="CX1114" s="35"/>
      <c r="CY1114" s="35"/>
      <c r="CZ1114" s="35"/>
      <c r="DF1114" s="35">
        <v>1.235E-8</v>
      </c>
      <c r="DG1114" s="35">
        <v>1.2387181914200001</v>
      </c>
      <c r="DH1114" s="35">
        <v>357.2332182801</v>
      </c>
      <c r="DI1114" s="29">
        <f t="shared" si="408"/>
        <v>8.9714613169156694E-9</v>
      </c>
      <c r="DJ1114" s="29">
        <f t="shared" si="409"/>
        <v>8.9719209053571596E-9</v>
      </c>
      <c r="DK1114" s="29">
        <f t="shared" si="410"/>
        <v>8.9719209037613016E-9</v>
      </c>
      <c r="DL1114" s="29">
        <f t="shared" si="411"/>
        <v>8.9719209037613016E-9</v>
      </c>
      <c r="DN1114" s="35"/>
      <c r="DO1114" s="35"/>
      <c r="DP1114" s="35"/>
      <c r="DV1114" s="35"/>
      <c r="DW1114" s="35"/>
      <c r="DX1114" s="35"/>
      <c r="ED1114" s="35"/>
      <c r="EE1114" s="35"/>
      <c r="EF1114" s="35"/>
      <c r="EL1114" s="35"/>
      <c r="EM1114" s="35"/>
      <c r="EN1114" s="35"/>
      <c r="ET1114" s="35"/>
      <c r="EU1114" s="35"/>
      <c r="EV1114" s="35"/>
    </row>
    <row r="1115" spans="14:152" s="29" customFormat="1" ht="13.5" x14ac:dyDescent="0.3">
      <c r="N1115" s="35">
        <v>1.27E-9</v>
      </c>
      <c r="O1115" s="35">
        <v>4.8900677125399996</v>
      </c>
      <c r="P1115" s="35">
        <v>162.09337010679999</v>
      </c>
      <c r="Q1115" s="29">
        <f t="shared" si="404"/>
        <v>4.1298856311555549E-10</v>
      </c>
      <c r="R1115" s="29">
        <f t="shared" si="405"/>
        <v>4.1301807208674944E-10</v>
      </c>
      <c r="S1115" s="29">
        <f t="shared" si="406"/>
        <v>4.1301807198428182E-10</v>
      </c>
      <c r="T1115" s="29">
        <f t="shared" si="407"/>
        <v>4.1301807198428182E-10</v>
      </c>
      <c r="V1115" s="35"/>
      <c r="W1115" s="35"/>
      <c r="X1115" s="35"/>
      <c r="AD1115" s="35"/>
      <c r="AE1115" s="35"/>
      <c r="AF1115" s="35"/>
      <c r="AL1115" s="35"/>
      <c r="AM1115" s="35"/>
      <c r="AN1115" s="35"/>
      <c r="AT1115" s="35"/>
      <c r="AU1115" s="35"/>
      <c r="AV1115" s="35"/>
      <c r="BB1115" s="35"/>
      <c r="BC1115" s="35"/>
      <c r="BD1115" s="35"/>
      <c r="BJ1115" s="35"/>
      <c r="BK1115" s="35"/>
      <c r="BL1115" s="35"/>
      <c r="BR1115" s="35"/>
      <c r="BS1115" s="35"/>
      <c r="BT1115" s="35"/>
      <c r="BZ1115" s="35"/>
      <c r="CA1115" s="35"/>
      <c r="CB1115" s="35"/>
      <c r="CH1115" s="35"/>
      <c r="CI1115" s="35"/>
      <c r="CJ1115" s="35"/>
      <c r="CP1115" s="35"/>
      <c r="CQ1115" s="35"/>
      <c r="CR1115" s="35"/>
      <c r="CX1115" s="35"/>
      <c r="CY1115" s="35"/>
      <c r="CZ1115" s="35"/>
      <c r="DF1115" s="35">
        <v>1.2180000000000001E-8</v>
      </c>
      <c r="DG1115" s="35">
        <v>0.18349810348000001</v>
      </c>
      <c r="DH1115" s="35">
        <v>1090.4014188261999</v>
      </c>
      <c r="DI1115" s="29">
        <f t="shared" si="408"/>
        <v>7.0266014397411424E-9</v>
      </c>
      <c r="DJ1115" s="29">
        <f t="shared" si="409"/>
        <v>7.0249569141235808E-9</v>
      </c>
      <c r="DK1115" s="29">
        <f t="shared" si="410"/>
        <v>7.0249569198344663E-9</v>
      </c>
      <c r="DL1115" s="29">
        <f t="shared" si="411"/>
        <v>7.0249569198344663E-9</v>
      </c>
      <c r="DN1115" s="35"/>
      <c r="DO1115" s="35"/>
      <c r="DP1115" s="35"/>
      <c r="DV1115" s="35"/>
      <c r="DW1115" s="35"/>
      <c r="DX1115" s="35"/>
      <c r="ED1115" s="35"/>
      <c r="EE1115" s="35"/>
      <c r="EF1115" s="35"/>
      <c r="EL1115" s="35"/>
      <c r="EM1115" s="35"/>
      <c r="EN1115" s="35"/>
      <c r="ET1115" s="35"/>
      <c r="EU1115" s="35"/>
      <c r="EV1115" s="35"/>
    </row>
    <row r="1116" spans="14:152" s="29" customFormat="1" ht="13.5" x14ac:dyDescent="0.3">
      <c r="N1116" s="35">
        <v>9.900000000000001E-10</v>
      </c>
      <c r="O1116" s="35">
        <v>0.90073463815999999</v>
      </c>
      <c r="P1116" s="35">
        <v>586.31331639719997</v>
      </c>
      <c r="Q1116" s="29">
        <f t="shared" si="404"/>
        <v>-5.3590171017098748E-10</v>
      </c>
      <c r="R1116" s="29">
        <f t="shared" si="405"/>
        <v>-5.3597568982668982E-10</v>
      </c>
      <c r="S1116" s="29">
        <f t="shared" si="406"/>
        <v>-5.359756895698065E-10</v>
      </c>
      <c r="T1116" s="29">
        <f t="shared" si="407"/>
        <v>-5.359756895698065E-10</v>
      </c>
      <c r="V1116" s="35"/>
      <c r="W1116" s="35"/>
      <c r="X1116" s="35"/>
      <c r="AD1116" s="35"/>
      <c r="AE1116" s="35"/>
      <c r="AF1116" s="35"/>
      <c r="AL1116" s="35"/>
      <c r="AM1116" s="35"/>
      <c r="AN1116" s="35"/>
      <c r="AT1116" s="35"/>
      <c r="AU1116" s="35"/>
      <c r="AV1116" s="35"/>
      <c r="BB1116" s="35"/>
      <c r="BC1116" s="35"/>
      <c r="BD1116" s="35"/>
      <c r="BJ1116" s="35"/>
      <c r="BK1116" s="35"/>
      <c r="BL1116" s="35"/>
      <c r="BR1116" s="35"/>
      <c r="BS1116" s="35"/>
      <c r="BT1116" s="35"/>
      <c r="BZ1116" s="35"/>
      <c r="CA1116" s="35"/>
      <c r="CB1116" s="35"/>
      <c r="CH1116" s="35"/>
      <c r="CI1116" s="35"/>
      <c r="CJ1116" s="35"/>
      <c r="CP1116" s="35"/>
      <c r="CQ1116" s="35"/>
      <c r="CR1116" s="35"/>
      <c r="CX1116" s="35"/>
      <c r="CY1116" s="35"/>
      <c r="CZ1116" s="35"/>
      <c r="DF1116" s="35">
        <v>8.6399999999999999E-9</v>
      </c>
      <c r="DG1116" s="35">
        <v>4.7191741576700004</v>
      </c>
      <c r="DH1116" s="35">
        <v>620.25356634100001</v>
      </c>
      <c r="DI1116" s="29">
        <f t="shared" si="408"/>
        <v>-5.2706749348914959E-9</v>
      </c>
      <c r="DJ1116" s="29">
        <f t="shared" si="409"/>
        <v>-5.2700312292653765E-9</v>
      </c>
      <c r="DK1116" s="29">
        <f t="shared" si="410"/>
        <v>-5.2700312315007022E-9</v>
      </c>
      <c r="DL1116" s="29">
        <f t="shared" si="411"/>
        <v>-5.2700312315007022E-9</v>
      </c>
      <c r="DN1116" s="35"/>
      <c r="DO1116" s="35"/>
      <c r="DP1116" s="35"/>
      <c r="DV1116" s="35"/>
      <c r="DW1116" s="35"/>
      <c r="DX1116" s="35"/>
      <c r="ED1116" s="35"/>
      <c r="EE1116" s="35"/>
      <c r="EF1116" s="35"/>
      <c r="EL1116" s="35"/>
      <c r="EM1116" s="35"/>
      <c r="EN1116" s="35"/>
      <c r="ET1116" s="35"/>
      <c r="EU1116" s="35"/>
      <c r="EV1116" s="35"/>
    </row>
    <row r="1117" spans="14:152" s="29" customFormat="1" ht="13.5" x14ac:dyDescent="0.3">
      <c r="N1117" s="35">
        <v>9.900000000000001E-10</v>
      </c>
      <c r="O1117" s="35">
        <v>0.16310526294</v>
      </c>
      <c r="P1117" s="35">
        <v>394.35486196160002</v>
      </c>
      <c r="Q1117" s="29">
        <f t="shared" si="404"/>
        <v>9.5006771769510215E-10</v>
      </c>
      <c r="R1117" s="29">
        <f t="shared" si="405"/>
        <v>9.5008435450906392E-10</v>
      </c>
      <c r="S1117" s="29">
        <f t="shared" si="406"/>
        <v>9.50084354451299E-10</v>
      </c>
      <c r="T1117" s="29">
        <f t="shared" si="407"/>
        <v>9.50084354451299E-10</v>
      </c>
      <c r="V1117" s="35"/>
      <c r="W1117" s="35"/>
      <c r="X1117" s="35"/>
      <c r="AD1117" s="35"/>
      <c r="AE1117" s="35"/>
      <c r="AF1117" s="35"/>
      <c r="AL1117" s="35"/>
      <c r="AM1117" s="35"/>
      <c r="AN1117" s="35"/>
      <c r="AT1117" s="35"/>
      <c r="AU1117" s="35"/>
      <c r="AV1117" s="35"/>
      <c r="BB1117" s="35"/>
      <c r="BC1117" s="35"/>
      <c r="BD1117" s="35"/>
      <c r="BJ1117" s="35"/>
      <c r="BK1117" s="35"/>
      <c r="BL1117" s="35"/>
      <c r="BR1117" s="35"/>
      <c r="BS1117" s="35"/>
      <c r="BT1117" s="35"/>
      <c r="BZ1117" s="35"/>
      <c r="CA1117" s="35"/>
      <c r="CB1117" s="35"/>
      <c r="CH1117" s="35"/>
      <c r="CI1117" s="35"/>
      <c r="CJ1117" s="35"/>
      <c r="CP1117" s="35"/>
      <c r="CQ1117" s="35"/>
      <c r="CR1117" s="35"/>
      <c r="CX1117" s="35"/>
      <c r="CY1117" s="35"/>
      <c r="CZ1117" s="35"/>
      <c r="DF1117" s="35">
        <v>9.3499999999999994E-9</v>
      </c>
      <c r="DG1117" s="35">
        <v>1.45887009044</v>
      </c>
      <c r="DH1117" s="35">
        <v>1042.9196039538999</v>
      </c>
      <c r="DI1117" s="29">
        <f t="shared" si="408"/>
        <v>8.4122759548518219E-9</v>
      </c>
      <c r="DJ1117" s="29">
        <f t="shared" si="409"/>
        <v>8.411630649634363E-9</v>
      </c>
      <c r="DK1117" s="29">
        <f t="shared" si="410"/>
        <v>8.4116306518755245E-9</v>
      </c>
      <c r="DL1117" s="29">
        <f t="shared" si="411"/>
        <v>8.4116306518755245E-9</v>
      </c>
      <c r="DN1117" s="35"/>
      <c r="DO1117" s="35"/>
      <c r="DP1117" s="35"/>
      <c r="DV1117" s="35"/>
      <c r="DW1117" s="35"/>
      <c r="DX1117" s="35"/>
      <c r="ED1117" s="35"/>
      <c r="EE1117" s="35"/>
      <c r="EF1117" s="35"/>
      <c r="EL1117" s="35"/>
      <c r="EM1117" s="35"/>
      <c r="EN1117" s="35"/>
      <c r="ET1117" s="35"/>
      <c r="EU1117" s="35"/>
      <c r="EV1117" s="35"/>
    </row>
    <row r="1118" spans="14:152" s="29" customFormat="1" ht="13.5" x14ac:dyDescent="0.3">
      <c r="N1118" s="35">
        <v>1.15E-9</v>
      </c>
      <c r="O1118" s="35">
        <v>0.49160291262</v>
      </c>
      <c r="P1118" s="35">
        <v>517.16079212240004</v>
      </c>
      <c r="Q1118" s="29">
        <f t="shared" si="404"/>
        <v>-9.9018519922650774E-10</v>
      </c>
      <c r="R1118" s="29">
        <f t="shared" si="405"/>
        <v>-9.9013934859206007E-10</v>
      </c>
      <c r="S1118" s="29">
        <f t="shared" si="406"/>
        <v>-9.9013934875128614E-10</v>
      </c>
      <c r="T1118" s="29">
        <f t="shared" si="407"/>
        <v>-9.9013934875128614E-10</v>
      </c>
      <c r="V1118" s="35"/>
      <c r="W1118" s="35"/>
      <c r="X1118" s="35"/>
      <c r="AD1118" s="35"/>
      <c r="AE1118" s="35"/>
      <c r="AF1118" s="35"/>
      <c r="AL1118" s="35"/>
      <c r="AM1118" s="35"/>
      <c r="AN1118" s="35"/>
      <c r="AT1118" s="35"/>
      <c r="AU1118" s="35"/>
      <c r="AV1118" s="35"/>
      <c r="BB1118" s="35"/>
      <c r="BC1118" s="35"/>
      <c r="BD1118" s="35"/>
      <c r="BJ1118" s="35"/>
      <c r="BK1118" s="35"/>
      <c r="BL1118" s="35"/>
      <c r="BR1118" s="35"/>
      <c r="BS1118" s="35"/>
      <c r="BT1118" s="35"/>
      <c r="BZ1118" s="35"/>
      <c r="CA1118" s="35"/>
      <c r="CB1118" s="35"/>
      <c r="CH1118" s="35"/>
      <c r="CI1118" s="35"/>
      <c r="CJ1118" s="35"/>
      <c r="CP1118" s="35"/>
      <c r="CQ1118" s="35"/>
      <c r="CR1118" s="35"/>
      <c r="CX1118" s="35"/>
      <c r="CY1118" s="35"/>
      <c r="CZ1118" s="35"/>
      <c r="DF1118" s="35">
        <v>8.6599999999999995E-9</v>
      </c>
      <c r="DG1118" s="35">
        <v>4.0479268299199997</v>
      </c>
      <c r="DH1118" s="35">
        <v>522.52923398400003</v>
      </c>
      <c r="DI1118" s="29">
        <f t="shared" si="408"/>
        <v>8.6556824390670914E-9</v>
      </c>
      <c r="DJ1118" s="29">
        <f t="shared" si="409"/>
        <v>8.6556607545108939E-9</v>
      </c>
      <c r="DK1118" s="29">
        <f t="shared" si="410"/>
        <v>8.6556607545862881E-9</v>
      </c>
      <c r="DL1118" s="29">
        <f t="shared" si="411"/>
        <v>8.6556607545862881E-9</v>
      </c>
      <c r="DN1118" s="35"/>
      <c r="DO1118" s="35"/>
      <c r="DP1118" s="35"/>
      <c r="DV1118" s="35"/>
      <c r="DW1118" s="35"/>
      <c r="DX1118" s="35"/>
      <c r="ED1118" s="35"/>
      <c r="EE1118" s="35"/>
      <c r="EF1118" s="35"/>
      <c r="EL1118" s="35"/>
      <c r="EM1118" s="35"/>
      <c r="EN1118" s="35"/>
      <c r="ET1118" s="35"/>
      <c r="EU1118" s="35"/>
      <c r="EV1118" s="35"/>
    </row>
    <row r="1119" spans="14:152" s="29" customFormat="1" ht="13.5" x14ac:dyDescent="0.3">
      <c r="N1119" s="35">
        <v>1.01E-9</v>
      </c>
      <c r="O1119" s="35">
        <v>3.8604386685900001</v>
      </c>
      <c r="P1119" s="35">
        <v>198.10879358989999</v>
      </c>
      <c r="Q1119" s="29">
        <f t="shared" si="404"/>
        <v>7.073484201229229E-10</v>
      </c>
      <c r="R1119" s="29">
        <f t="shared" si="405"/>
        <v>7.0737006996812523E-10</v>
      </c>
      <c r="S1119" s="29">
        <f t="shared" si="406"/>
        <v>7.0737006989294816E-10</v>
      </c>
      <c r="T1119" s="29">
        <f t="shared" si="407"/>
        <v>7.0737006989294816E-10</v>
      </c>
      <c r="V1119" s="35"/>
      <c r="W1119" s="35"/>
      <c r="X1119" s="35"/>
      <c r="AD1119" s="35"/>
      <c r="AE1119" s="35"/>
      <c r="AF1119" s="35"/>
      <c r="AL1119" s="35"/>
      <c r="AM1119" s="35"/>
      <c r="AN1119" s="35"/>
      <c r="AT1119" s="35"/>
      <c r="AU1119" s="35"/>
      <c r="AV1119" s="35"/>
      <c r="BB1119" s="35"/>
      <c r="BC1119" s="35"/>
      <c r="BD1119" s="35"/>
      <c r="BJ1119" s="35"/>
      <c r="BK1119" s="35"/>
      <c r="BL1119" s="35"/>
      <c r="BR1119" s="35"/>
      <c r="BS1119" s="35"/>
      <c r="BT1119" s="35"/>
      <c r="BZ1119" s="35"/>
      <c r="CA1119" s="35"/>
      <c r="CB1119" s="35"/>
      <c r="CH1119" s="35"/>
      <c r="CI1119" s="35"/>
      <c r="CJ1119" s="35"/>
      <c r="CP1119" s="35"/>
      <c r="CQ1119" s="35"/>
      <c r="CR1119" s="35"/>
      <c r="CX1119" s="35"/>
      <c r="CY1119" s="35"/>
      <c r="CZ1119" s="35"/>
      <c r="DF1119" s="35">
        <v>1.158E-8</v>
      </c>
      <c r="DG1119" s="35">
        <v>5.4332220911000002</v>
      </c>
      <c r="DH1119" s="35">
        <v>1089.129394439</v>
      </c>
      <c r="DI1119" s="29">
        <f t="shared" si="408"/>
        <v>-4.9239657515439564E-9</v>
      </c>
      <c r="DJ1119" s="29">
        <f t="shared" si="409"/>
        <v>-4.9256960512170404E-9</v>
      </c>
      <c r="DK1119" s="29">
        <f t="shared" si="410"/>
        <v>-4.9256960452088951E-9</v>
      </c>
      <c r="DL1119" s="29">
        <f t="shared" si="411"/>
        <v>-4.9256960452088951E-9</v>
      </c>
      <c r="DN1119" s="35"/>
      <c r="DO1119" s="35"/>
      <c r="DP1119" s="35"/>
      <c r="DV1119" s="35"/>
      <c r="DW1119" s="35"/>
      <c r="DX1119" s="35"/>
      <c r="ED1119" s="35"/>
      <c r="EE1119" s="35"/>
      <c r="EF1119" s="35"/>
      <c r="EL1119" s="35"/>
      <c r="EM1119" s="35"/>
      <c r="EN1119" s="35"/>
      <c r="ET1119" s="35"/>
      <c r="EU1119" s="35"/>
      <c r="EV1119" s="35"/>
    </row>
    <row r="1120" spans="14:152" s="29" customFormat="1" ht="13.5" x14ac:dyDescent="0.3">
      <c r="N1120" s="35">
        <v>1.0500000000000001E-9</v>
      </c>
      <c r="O1120" s="35">
        <v>3.48222097813</v>
      </c>
      <c r="P1120" s="35">
        <v>5863.5912061161998</v>
      </c>
      <c r="Q1120" s="29">
        <f t="shared" si="404"/>
        <v>-2.5174194746057537E-10</v>
      </c>
      <c r="R1120" s="29">
        <f t="shared" si="405"/>
        <v>-2.5264790287455158E-10</v>
      </c>
      <c r="S1120" s="29">
        <f t="shared" si="406"/>
        <v>-2.5264789972900137E-10</v>
      </c>
      <c r="T1120" s="29">
        <f t="shared" si="407"/>
        <v>-2.5264789972900137E-10</v>
      </c>
      <c r="V1120" s="35"/>
      <c r="W1120" s="35"/>
      <c r="X1120" s="35"/>
      <c r="AD1120" s="35"/>
      <c r="AE1120" s="35"/>
      <c r="AF1120" s="35"/>
      <c r="AL1120" s="35"/>
      <c r="AM1120" s="35"/>
      <c r="AN1120" s="35"/>
      <c r="AT1120" s="35"/>
      <c r="AU1120" s="35"/>
      <c r="AV1120" s="35"/>
      <c r="BB1120" s="35"/>
      <c r="BC1120" s="35"/>
      <c r="BD1120" s="35"/>
      <c r="BJ1120" s="35"/>
      <c r="BK1120" s="35"/>
      <c r="BL1120" s="35"/>
      <c r="BR1120" s="35"/>
      <c r="BS1120" s="35"/>
      <c r="BT1120" s="35"/>
      <c r="BZ1120" s="35"/>
      <c r="CA1120" s="35"/>
      <c r="CB1120" s="35"/>
      <c r="CH1120" s="35"/>
      <c r="CI1120" s="35"/>
      <c r="CJ1120" s="35"/>
      <c r="CP1120" s="35"/>
      <c r="CQ1120" s="35"/>
      <c r="CR1120" s="35"/>
      <c r="CX1120" s="35"/>
      <c r="CY1120" s="35"/>
      <c r="CZ1120" s="35"/>
      <c r="DF1120" s="35">
        <v>8.5999999999999993E-9</v>
      </c>
      <c r="DG1120" s="35">
        <v>0.49220052416999999</v>
      </c>
      <c r="DH1120" s="35">
        <v>64.959738580800007</v>
      </c>
      <c r="DI1120" s="29">
        <f t="shared" si="408"/>
        <v>2.0230944871185896E-10</v>
      </c>
      <c r="DJ1120" s="29">
        <f t="shared" si="409"/>
        <v>2.0239410889977849E-10</v>
      </c>
      <c r="DK1120" s="29">
        <f t="shared" si="410"/>
        <v>2.0239410860579935E-10</v>
      </c>
      <c r="DL1120" s="29">
        <f t="shared" si="411"/>
        <v>2.0239410860579935E-10</v>
      </c>
      <c r="DN1120" s="35"/>
      <c r="DO1120" s="35"/>
      <c r="DP1120" s="35"/>
      <c r="DV1120" s="35"/>
      <c r="DW1120" s="35"/>
      <c r="DX1120" s="35"/>
      <c r="ED1120" s="35"/>
      <c r="EE1120" s="35"/>
      <c r="EF1120" s="35"/>
      <c r="EL1120" s="35"/>
      <c r="EM1120" s="35"/>
      <c r="EN1120" s="35"/>
      <c r="ET1120" s="35"/>
      <c r="EU1120" s="35"/>
      <c r="EV1120" s="35"/>
    </row>
    <row r="1121" spans="14:152" s="29" customFormat="1" ht="13.5" x14ac:dyDescent="0.3">
      <c r="N1121" s="35">
        <v>1.0399999999999999E-9</v>
      </c>
      <c r="O1121" s="35">
        <v>4.6114835467099997</v>
      </c>
      <c r="P1121" s="35">
        <v>220.52451702339999</v>
      </c>
      <c r="Q1121" s="29">
        <f t="shared" si="404"/>
        <v>-3.4607940680835216E-10</v>
      </c>
      <c r="R1121" s="29">
        <f t="shared" si="405"/>
        <v>-3.4604662256650295E-10</v>
      </c>
      <c r="S1121" s="29">
        <f t="shared" si="406"/>
        <v>-3.4604662268034513E-10</v>
      </c>
      <c r="T1121" s="29">
        <f t="shared" si="407"/>
        <v>-3.4604662268034513E-10</v>
      </c>
      <c r="V1121" s="35"/>
      <c r="W1121" s="35"/>
      <c r="X1121" s="35"/>
      <c r="AD1121" s="35"/>
      <c r="AE1121" s="35"/>
      <c r="AF1121" s="35"/>
      <c r="AL1121" s="35"/>
      <c r="AM1121" s="35"/>
      <c r="AN1121" s="35"/>
      <c r="AT1121" s="35"/>
      <c r="AU1121" s="35"/>
      <c r="AV1121" s="35"/>
      <c r="BB1121" s="35"/>
      <c r="BC1121" s="35"/>
      <c r="BD1121" s="35"/>
      <c r="BJ1121" s="35"/>
      <c r="BK1121" s="35"/>
      <c r="BL1121" s="35"/>
      <c r="BR1121" s="35"/>
      <c r="BS1121" s="35"/>
      <c r="BT1121" s="35"/>
      <c r="BZ1121" s="35"/>
      <c r="CA1121" s="35"/>
      <c r="CB1121" s="35"/>
      <c r="CH1121" s="35"/>
      <c r="CI1121" s="35"/>
      <c r="CJ1121" s="35"/>
      <c r="CP1121" s="35"/>
      <c r="CQ1121" s="35"/>
      <c r="CR1121" s="35"/>
      <c r="CX1121" s="35"/>
      <c r="CY1121" s="35"/>
      <c r="CZ1121" s="35"/>
      <c r="DF1121" s="35">
        <v>1.1900000000000001E-8</v>
      </c>
      <c r="DG1121" s="35">
        <v>5.5896536965000001</v>
      </c>
      <c r="DH1121" s="35">
        <v>2810.9214616052</v>
      </c>
      <c r="DI1121" s="29">
        <f t="shared" si="408"/>
        <v>6.6397955965289281E-9</v>
      </c>
      <c r="DJ1121" s="29">
        <f t="shared" si="409"/>
        <v>6.6440028339928308E-9</v>
      </c>
      <c r="DK1121" s="29">
        <f t="shared" si="410"/>
        <v>6.6440028193854912E-9</v>
      </c>
      <c r="DL1121" s="29">
        <f t="shared" si="411"/>
        <v>6.6440028193854912E-9</v>
      </c>
      <c r="DN1121" s="35"/>
      <c r="DO1121" s="35"/>
      <c r="DP1121" s="35"/>
      <c r="DV1121" s="35"/>
      <c r="DW1121" s="35"/>
      <c r="DX1121" s="35"/>
      <c r="ED1121" s="35"/>
      <c r="EE1121" s="35"/>
      <c r="EF1121" s="35"/>
      <c r="EL1121" s="35"/>
      <c r="EM1121" s="35"/>
      <c r="EN1121" s="35"/>
      <c r="ET1121" s="35"/>
      <c r="EU1121" s="35"/>
      <c r="EV1121" s="35"/>
    </row>
    <row r="1122" spans="14:152" s="29" customFormat="1" ht="13.5" x14ac:dyDescent="0.3">
      <c r="N1122" s="35">
        <v>1.01E-9</v>
      </c>
      <c r="O1122" s="35">
        <v>4.7704195028500003</v>
      </c>
      <c r="P1122" s="35">
        <v>427.87021526320001</v>
      </c>
      <c r="Q1122" s="29">
        <f t="shared" si="404"/>
        <v>6.6921360577661996E-10</v>
      </c>
      <c r="R1122" s="29">
        <f t="shared" si="405"/>
        <v>6.6916454037358667E-10</v>
      </c>
      <c r="S1122" s="29">
        <f t="shared" si="406"/>
        <v>6.6916454054397016E-10</v>
      </c>
      <c r="T1122" s="29">
        <f t="shared" si="407"/>
        <v>6.6916454054397016E-10</v>
      </c>
      <c r="V1122" s="35"/>
      <c r="W1122" s="35"/>
      <c r="X1122" s="35"/>
      <c r="AD1122" s="35"/>
      <c r="AE1122" s="35"/>
      <c r="AF1122" s="35"/>
      <c r="AL1122" s="35"/>
      <c r="AM1122" s="35"/>
      <c r="AN1122" s="35"/>
      <c r="AT1122" s="35"/>
      <c r="AU1122" s="35"/>
      <c r="AV1122" s="35"/>
      <c r="BB1122" s="35"/>
      <c r="BC1122" s="35"/>
      <c r="BD1122" s="35"/>
      <c r="BJ1122" s="35"/>
      <c r="BK1122" s="35"/>
      <c r="BL1122" s="35"/>
      <c r="BR1122" s="35"/>
      <c r="BS1122" s="35"/>
      <c r="BT1122" s="35"/>
      <c r="BZ1122" s="35"/>
      <c r="CA1122" s="35"/>
      <c r="CB1122" s="35"/>
      <c r="CH1122" s="35"/>
      <c r="CI1122" s="35"/>
      <c r="CJ1122" s="35"/>
      <c r="CP1122" s="35"/>
      <c r="CQ1122" s="35"/>
      <c r="CR1122" s="35"/>
      <c r="CX1122" s="35"/>
      <c r="CY1122" s="35"/>
      <c r="CZ1122" s="35"/>
      <c r="DF1122" s="35">
        <v>9.5700000000000007E-9</v>
      </c>
      <c r="DG1122" s="35">
        <v>3.1291404700999998</v>
      </c>
      <c r="DH1122" s="35">
        <v>628.59095361920004</v>
      </c>
      <c r="DI1122" s="29">
        <f t="shared" si="408"/>
        <v>6.8552088189127597E-9</v>
      </c>
      <c r="DJ1122" s="29">
        <f t="shared" si="409"/>
        <v>6.8558450682005962E-9</v>
      </c>
      <c r="DK1122" s="29">
        <f t="shared" si="410"/>
        <v>6.8558450659913581E-9</v>
      </c>
      <c r="DL1122" s="29">
        <f t="shared" si="411"/>
        <v>6.8558450659913581E-9</v>
      </c>
      <c r="DN1122" s="35"/>
      <c r="DO1122" s="35"/>
      <c r="DP1122" s="35"/>
      <c r="DV1122" s="35"/>
      <c r="DW1122" s="35"/>
      <c r="DX1122" s="35"/>
      <c r="ED1122" s="35"/>
      <c r="EE1122" s="35"/>
      <c r="EF1122" s="35"/>
      <c r="EL1122" s="35"/>
      <c r="EM1122" s="35"/>
      <c r="EN1122" s="35"/>
      <c r="ET1122" s="35"/>
      <c r="EU1122" s="35"/>
      <c r="EV1122" s="35"/>
    </row>
    <row r="1123" spans="14:152" s="29" customFormat="1" ht="13.5" x14ac:dyDescent="0.3">
      <c r="N1123" s="35">
        <v>9.7999999999999992E-10</v>
      </c>
      <c r="O1123" s="35">
        <v>2.9078472121400001</v>
      </c>
      <c r="P1123" s="35">
        <v>199.9657733137</v>
      </c>
      <c r="Q1123" s="29">
        <f t="shared" si="404"/>
        <v>9.7204336250012813E-10</v>
      </c>
      <c r="R1123" s="29">
        <f t="shared" si="405"/>
        <v>9.7203958440160369E-10</v>
      </c>
      <c r="S1123" s="29">
        <f t="shared" si="406"/>
        <v>9.7203958441472463E-10</v>
      </c>
      <c r="T1123" s="29">
        <f t="shared" si="407"/>
        <v>9.7203958441472463E-10</v>
      </c>
      <c r="V1123" s="35"/>
      <c r="W1123" s="35"/>
      <c r="X1123" s="35"/>
      <c r="AD1123" s="35"/>
      <c r="AE1123" s="35"/>
      <c r="AF1123" s="35"/>
      <c r="AL1123" s="35"/>
      <c r="AM1123" s="35"/>
      <c r="AN1123" s="35"/>
      <c r="AT1123" s="35"/>
      <c r="AU1123" s="35"/>
      <c r="AV1123" s="35"/>
      <c r="BB1123" s="35"/>
      <c r="BC1123" s="35"/>
      <c r="BD1123" s="35"/>
      <c r="BJ1123" s="35"/>
      <c r="BK1123" s="35"/>
      <c r="BL1123" s="35"/>
      <c r="BR1123" s="35"/>
      <c r="BS1123" s="35"/>
      <c r="BT1123" s="35"/>
      <c r="BZ1123" s="35"/>
      <c r="CA1123" s="35"/>
      <c r="CB1123" s="35"/>
      <c r="CH1123" s="35"/>
      <c r="CI1123" s="35"/>
      <c r="CJ1123" s="35"/>
      <c r="CP1123" s="35"/>
      <c r="CQ1123" s="35"/>
      <c r="CR1123" s="35"/>
      <c r="CX1123" s="35"/>
      <c r="CY1123" s="35"/>
      <c r="CZ1123" s="35"/>
      <c r="DF1123" s="35">
        <v>8.6100000000000007E-9</v>
      </c>
      <c r="DG1123" s="35">
        <v>5.6979038980099999</v>
      </c>
      <c r="DH1123" s="35">
        <v>103.843533744</v>
      </c>
      <c r="DI1123" s="29">
        <f t="shared" si="408"/>
        <v>3.8952198732015378E-9</v>
      </c>
      <c r="DJ1123" s="29">
        <f t="shared" si="409"/>
        <v>3.8953407410726993E-9</v>
      </c>
      <c r="DK1123" s="29">
        <f t="shared" si="410"/>
        <v>3.895340740652987E-9</v>
      </c>
      <c r="DL1123" s="29">
        <f t="shared" si="411"/>
        <v>3.895340740652987E-9</v>
      </c>
      <c r="DN1123" s="35"/>
      <c r="DO1123" s="35"/>
      <c r="DP1123" s="35"/>
      <c r="DV1123" s="35"/>
      <c r="DW1123" s="35"/>
      <c r="DX1123" s="35"/>
      <c r="ED1123" s="35"/>
      <c r="EE1123" s="35"/>
      <c r="EF1123" s="35"/>
      <c r="EL1123" s="35"/>
      <c r="EM1123" s="35"/>
      <c r="EN1123" s="35"/>
      <c r="ET1123" s="35"/>
      <c r="EU1123" s="35"/>
      <c r="EV1123" s="35"/>
    </row>
    <row r="1124" spans="14:152" s="29" customFormat="1" ht="13.5" x14ac:dyDescent="0.3">
      <c r="N1124" s="35">
        <v>1.27E-9</v>
      </c>
      <c r="O1124" s="35">
        <v>0.14136936896999999</v>
      </c>
      <c r="P1124" s="35">
        <v>2332.0629558164001</v>
      </c>
      <c r="Q1124" s="29">
        <f t="shared" si="404"/>
        <v>1.2057764105087538E-9</v>
      </c>
      <c r="R1124" s="29">
        <f t="shared" si="405"/>
        <v>1.2059172965077575E-9</v>
      </c>
      <c r="S1124" s="29">
        <f t="shared" si="406"/>
        <v>1.205917296018799E-9</v>
      </c>
      <c r="T1124" s="29">
        <f t="shared" si="407"/>
        <v>1.205917296018799E-9</v>
      </c>
      <c r="V1124" s="35"/>
      <c r="W1124" s="35"/>
      <c r="X1124" s="35"/>
      <c r="AD1124" s="35"/>
      <c r="AE1124" s="35"/>
      <c r="AF1124" s="35"/>
      <c r="AL1124" s="35"/>
      <c r="AM1124" s="35"/>
      <c r="AN1124" s="35"/>
      <c r="AT1124" s="35"/>
      <c r="AU1124" s="35"/>
      <c r="AV1124" s="35"/>
      <c r="BB1124" s="35"/>
      <c r="BC1124" s="35"/>
      <c r="BD1124" s="35"/>
      <c r="BJ1124" s="35"/>
      <c r="BK1124" s="35"/>
      <c r="BL1124" s="35"/>
      <c r="BR1124" s="35"/>
      <c r="BS1124" s="35"/>
      <c r="BT1124" s="35"/>
      <c r="BZ1124" s="35"/>
      <c r="CA1124" s="35"/>
      <c r="CB1124" s="35"/>
      <c r="CH1124" s="35"/>
      <c r="CI1124" s="35"/>
      <c r="CJ1124" s="35"/>
      <c r="CP1124" s="35"/>
      <c r="CQ1124" s="35"/>
      <c r="CR1124" s="35"/>
      <c r="CX1124" s="35"/>
      <c r="CY1124" s="35"/>
      <c r="CZ1124" s="35"/>
      <c r="DF1124" s="35">
        <v>1.037E-8</v>
      </c>
      <c r="DG1124" s="35">
        <v>5.9142482326200003</v>
      </c>
      <c r="DH1124" s="35">
        <v>11.3063326948</v>
      </c>
      <c r="DI1124" s="29">
        <f t="shared" si="408"/>
        <v>1.0192474670760517E-8</v>
      </c>
      <c r="DJ1124" s="29">
        <f t="shared" si="409"/>
        <v>1.0192471396235146E-8</v>
      </c>
      <c r="DK1124" s="29">
        <f t="shared" si="410"/>
        <v>1.0192471396246517E-8</v>
      </c>
      <c r="DL1124" s="29">
        <f t="shared" si="411"/>
        <v>1.0192471396246517E-8</v>
      </c>
      <c r="DN1124" s="35"/>
      <c r="DO1124" s="35"/>
      <c r="DP1124" s="35"/>
      <c r="DV1124" s="35"/>
      <c r="DW1124" s="35"/>
      <c r="DX1124" s="35"/>
      <c r="ED1124" s="35"/>
      <c r="EE1124" s="35"/>
      <c r="EF1124" s="35"/>
      <c r="EL1124" s="35"/>
      <c r="EM1124" s="35"/>
      <c r="EN1124" s="35"/>
      <c r="ET1124" s="35"/>
      <c r="EU1124" s="35"/>
      <c r="EV1124" s="35"/>
    </row>
    <row r="1125" spans="14:152" s="29" customFormat="1" ht="13.5" x14ac:dyDescent="0.3">
      <c r="N1125" s="35">
        <v>9.0999999999999996E-10</v>
      </c>
      <c r="O1125" s="35">
        <v>6.2262830011699997</v>
      </c>
      <c r="P1125" s="35">
        <v>211.2933578679</v>
      </c>
      <c r="Q1125" s="29">
        <f t="shared" si="404"/>
        <v>-8.8534494883609907E-10</v>
      </c>
      <c r="R1125" s="29">
        <f t="shared" si="405"/>
        <v>-8.8535168697940113E-10</v>
      </c>
      <c r="S1125" s="29">
        <f t="shared" si="406"/>
        <v>-8.8535168695600474E-10</v>
      </c>
      <c r="T1125" s="29">
        <f t="shared" si="407"/>
        <v>-8.8535168695600474E-10</v>
      </c>
      <c r="V1125" s="35"/>
      <c r="W1125" s="35"/>
      <c r="X1125" s="35"/>
      <c r="AD1125" s="35"/>
      <c r="AE1125" s="35"/>
      <c r="AF1125" s="35"/>
      <c r="AL1125" s="35"/>
      <c r="AM1125" s="35"/>
      <c r="AN1125" s="35"/>
      <c r="AT1125" s="35"/>
      <c r="AU1125" s="35"/>
      <c r="AV1125" s="35"/>
      <c r="BB1125" s="35"/>
      <c r="BC1125" s="35"/>
      <c r="BD1125" s="35"/>
      <c r="BJ1125" s="35"/>
      <c r="BK1125" s="35"/>
      <c r="BL1125" s="35"/>
      <c r="BR1125" s="35"/>
      <c r="BS1125" s="35"/>
      <c r="BT1125" s="35"/>
      <c r="BZ1125" s="35"/>
      <c r="CA1125" s="35"/>
      <c r="CB1125" s="35"/>
      <c r="CH1125" s="35"/>
      <c r="CI1125" s="35"/>
      <c r="CJ1125" s="35"/>
      <c r="CP1125" s="35"/>
      <c r="CQ1125" s="35"/>
      <c r="CR1125" s="35"/>
      <c r="CX1125" s="35"/>
      <c r="CY1125" s="35"/>
      <c r="CZ1125" s="35"/>
      <c r="DF1125" s="35">
        <v>9.1800000000000001E-9</v>
      </c>
      <c r="DG1125" s="35">
        <v>0.21424702155</v>
      </c>
      <c r="DH1125" s="35">
        <v>373.01422095919997</v>
      </c>
      <c r="DI1125" s="29">
        <f t="shared" si="408"/>
        <v>9.1794958509492302E-9</v>
      </c>
      <c r="DJ1125" s="29">
        <f t="shared" si="409"/>
        <v>9.1794903963614755E-9</v>
      </c>
      <c r="DK1125" s="29">
        <f t="shared" si="410"/>
        <v>9.1794903963804659E-9</v>
      </c>
      <c r="DL1125" s="29">
        <f t="shared" si="411"/>
        <v>9.1794903963804659E-9</v>
      </c>
      <c r="DN1125" s="35"/>
      <c r="DO1125" s="35"/>
      <c r="DP1125" s="35"/>
      <c r="DV1125" s="35"/>
      <c r="DW1125" s="35"/>
      <c r="DX1125" s="35"/>
      <c r="ED1125" s="35"/>
      <c r="EE1125" s="35"/>
      <c r="EF1125" s="35"/>
      <c r="EL1125" s="35"/>
      <c r="EM1125" s="35"/>
      <c r="EN1125" s="35"/>
      <c r="ET1125" s="35"/>
      <c r="EU1125" s="35"/>
      <c r="EV1125" s="35"/>
    </row>
    <row r="1126" spans="14:152" s="29" customFormat="1" ht="13.5" x14ac:dyDescent="0.3">
      <c r="N1126" s="35">
        <v>1.0000000000000001E-9</v>
      </c>
      <c r="O1126" s="35">
        <v>5.1484728343599997</v>
      </c>
      <c r="P1126" s="35">
        <v>226.79247625670001</v>
      </c>
      <c r="Q1126" s="29">
        <f t="shared" si="404"/>
        <v>-8.2939891266110854E-10</v>
      </c>
      <c r="R1126" s="29">
        <f t="shared" si="405"/>
        <v>-8.2937970645470951E-10</v>
      </c>
      <c r="S1126" s="29">
        <f t="shared" si="406"/>
        <v>-8.2937970652140354E-10</v>
      </c>
      <c r="T1126" s="29">
        <f t="shared" si="407"/>
        <v>-8.2937970652140354E-10</v>
      </c>
      <c r="V1126" s="35"/>
      <c r="W1126" s="35"/>
      <c r="X1126" s="35"/>
      <c r="AD1126" s="35"/>
      <c r="AE1126" s="35"/>
      <c r="AF1126" s="35"/>
      <c r="AL1126" s="35"/>
      <c r="AM1126" s="35"/>
      <c r="AN1126" s="35"/>
      <c r="AT1126" s="35"/>
      <c r="AU1126" s="35"/>
      <c r="AV1126" s="35"/>
      <c r="BB1126" s="35"/>
      <c r="BC1126" s="35"/>
      <c r="BD1126" s="35"/>
      <c r="BJ1126" s="35"/>
      <c r="BK1126" s="35"/>
      <c r="BL1126" s="35"/>
      <c r="BR1126" s="35"/>
      <c r="BS1126" s="35"/>
      <c r="BT1126" s="35"/>
      <c r="BZ1126" s="35"/>
      <c r="CA1126" s="35"/>
      <c r="CB1126" s="35"/>
      <c r="CH1126" s="35"/>
      <c r="CI1126" s="35"/>
      <c r="CJ1126" s="35"/>
      <c r="CP1126" s="35"/>
      <c r="CQ1126" s="35"/>
      <c r="CR1126" s="35"/>
      <c r="CX1126" s="35"/>
      <c r="CY1126" s="35"/>
      <c r="CZ1126" s="35"/>
      <c r="DF1126" s="35">
        <v>8.3600000000000001E-9</v>
      </c>
      <c r="DG1126" s="35">
        <v>3.0250186754600001</v>
      </c>
      <c r="DH1126" s="35">
        <v>387.24131496080003</v>
      </c>
      <c r="DI1126" s="29">
        <f t="shared" si="408"/>
        <v>-8.309265023705645E-9</v>
      </c>
      <c r="DJ1126" s="29">
        <f t="shared" si="409"/>
        <v>-8.3092110272120563E-9</v>
      </c>
      <c r="DK1126" s="29">
        <f t="shared" si="410"/>
        <v>-8.309211027399608E-9</v>
      </c>
      <c r="DL1126" s="29">
        <f t="shared" si="411"/>
        <v>-8.309211027399608E-9</v>
      </c>
      <c r="DN1126" s="35"/>
      <c r="DO1126" s="35"/>
      <c r="DP1126" s="35"/>
      <c r="DV1126" s="35"/>
      <c r="DW1126" s="35"/>
      <c r="DX1126" s="35"/>
      <c r="ED1126" s="35"/>
      <c r="EE1126" s="35"/>
      <c r="EF1126" s="35"/>
      <c r="EL1126" s="35"/>
      <c r="EM1126" s="35"/>
      <c r="EN1126" s="35"/>
      <c r="ET1126" s="35"/>
      <c r="EU1126" s="35"/>
      <c r="EV1126" s="35"/>
    </row>
    <row r="1127" spans="14:152" s="29" customFormat="1" ht="13.5" x14ac:dyDescent="0.3">
      <c r="N1127" s="35">
        <v>9.0999999999999996E-10</v>
      </c>
      <c r="O1127" s="35">
        <v>4.8405437938600002</v>
      </c>
      <c r="P1127" s="35">
        <v>215.30483300809999</v>
      </c>
      <c r="Q1127" s="29">
        <f t="shared" si="404"/>
        <v>-4.2305825257813518E-10</v>
      </c>
      <c r="R1127" s="29">
        <f t="shared" si="405"/>
        <v>-4.230319573266302E-10</v>
      </c>
      <c r="S1127" s="29">
        <f t="shared" si="406"/>
        <v>-4.2303195741794086E-10</v>
      </c>
      <c r="T1127" s="29">
        <f t="shared" si="407"/>
        <v>-4.2303195741794086E-10</v>
      </c>
      <c r="V1127" s="35"/>
      <c r="W1127" s="35"/>
      <c r="X1127" s="35"/>
      <c r="AD1127" s="35"/>
      <c r="AE1127" s="35"/>
      <c r="AF1127" s="35"/>
      <c r="AL1127" s="35"/>
      <c r="AM1127" s="35"/>
      <c r="AN1127" s="35"/>
      <c r="AT1127" s="35"/>
      <c r="AU1127" s="35"/>
      <c r="AV1127" s="35"/>
      <c r="BB1127" s="35"/>
      <c r="BC1127" s="35"/>
      <c r="BD1127" s="35"/>
      <c r="BJ1127" s="35"/>
      <c r="BK1127" s="35"/>
      <c r="BL1127" s="35"/>
      <c r="BR1127" s="35"/>
      <c r="BS1127" s="35"/>
      <c r="BT1127" s="35"/>
      <c r="BZ1127" s="35"/>
      <c r="CA1127" s="35"/>
      <c r="CB1127" s="35"/>
      <c r="CH1127" s="35"/>
      <c r="CI1127" s="35"/>
      <c r="CJ1127" s="35"/>
      <c r="CP1127" s="35"/>
      <c r="CQ1127" s="35"/>
      <c r="CR1127" s="35"/>
      <c r="CX1127" s="35"/>
      <c r="CY1127" s="35"/>
      <c r="CZ1127" s="35"/>
      <c r="DF1127" s="35">
        <v>1.158E-8</v>
      </c>
      <c r="DG1127" s="35">
        <v>3.33343863758</v>
      </c>
      <c r="DH1127" s="35">
        <v>6290.1893969922003</v>
      </c>
      <c r="DI1127" s="29">
        <f t="shared" si="408"/>
        <v>2.9174477573220028E-9</v>
      </c>
      <c r="DJ1127" s="29">
        <f t="shared" si="409"/>
        <v>2.9067610719014066E-9</v>
      </c>
      <c r="DK1127" s="29">
        <f t="shared" si="410"/>
        <v>2.9067611090150667E-9</v>
      </c>
      <c r="DL1127" s="29">
        <f t="shared" si="411"/>
        <v>2.9067611090150667E-9</v>
      </c>
      <c r="DN1127" s="35"/>
      <c r="DO1127" s="35"/>
      <c r="DP1127" s="35"/>
      <c r="DV1127" s="35"/>
      <c r="DW1127" s="35"/>
      <c r="DX1127" s="35"/>
      <c r="ED1127" s="35"/>
      <c r="EE1127" s="35"/>
      <c r="EF1127" s="35"/>
      <c r="EL1127" s="35"/>
      <c r="EM1127" s="35"/>
      <c r="EN1127" s="35"/>
      <c r="ET1127" s="35"/>
      <c r="EU1127" s="35"/>
      <c r="EV1127" s="35"/>
    </row>
    <row r="1128" spans="14:152" s="29" customFormat="1" ht="13.5" x14ac:dyDescent="0.3">
      <c r="N1128" s="35">
        <v>9.900000000000001E-10</v>
      </c>
      <c r="O1128" s="35">
        <v>4.3758349240000003</v>
      </c>
      <c r="P1128" s="35">
        <v>640.41855117579996</v>
      </c>
      <c r="Q1128" s="29">
        <f t="shared" si="404"/>
        <v>-5.9144508207310886E-10</v>
      </c>
      <c r="R1128" s="29">
        <f t="shared" si="405"/>
        <v>-5.9136800814189956E-10</v>
      </c>
      <c r="S1128" s="29">
        <f t="shared" si="406"/>
        <v>-5.9136800840954532E-10</v>
      </c>
      <c r="T1128" s="29">
        <f t="shared" si="407"/>
        <v>-5.9136800840954532E-10</v>
      </c>
      <c r="V1128" s="35"/>
      <c r="W1128" s="35"/>
      <c r="X1128" s="35"/>
      <c r="AD1128" s="35"/>
      <c r="AE1128" s="35"/>
      <c r="AF1128" s="35"/>
      <c r="AL1128" s="35"/>
      <c r="AM1128" s="35"/>
      <c r="AN1128" s="35"/>
      <c r="AT1128" s="35"/>
      <c r="AU1128" s="35"/>
      <c r="AV1128" s="35"/>
      <c r="BB1128" s="35"/>
      <c r="BC1128" s="35"/>
      <c r="BD1128" s="35"/>
      <c r="BJ1128" s="35"/>
      <c r="BK1128" s="35"/>
      <c r="BL1128" s="35"/>
      <c r="BR1128" s="35"/>
      <c r="BS1128" s="35"/>
      <c r="BT1128" s="35"/>
      <c r="BZ1128" s="35"/>
      <c r="CA1128" s="35"/>
      <c r="CB1128" s="35"/>
      <c r="CH1128" s="35"/>
      <c r="CI1128" s="35"/>
      <c r="CJ1128" s="35"/>
      <c r="CP1128" s="35"/>
      <c r="CQ1128" s="35"/>
      <c r="CR1128" s="35"/>
      <c r="CX1128" s="35"/>
      <c r="CY1128" s="35"/>
      <c r="CZ1128" s="35"/>
      <c r="DF1128" s="35">
        <v>8.5600000000000002E-9</v>
      </c>
      <c r="DG1128" s="35">
        <v>0.81593288668999997</v>
      </c>
      <c r="DH1128" s="35">
        <v>907.37105249980004</v>
      </c>
      <c r="DI1128" s="29">
        <f t="shared" si="408"/>
        <v>-8.4579004597990968E-9</v>
      </c>
      <c r="DJ1128" s="29">
        <f t="shared" si="409"/>
        <v>-8.4577190761383955E-9</v>
      </c>
      <c r="DK1128" s="29">
        <f t="shared" si="410"/>
        <v>-8.4577190767685202E-9</v>
      </c>
      <c r="DL1128" s="29">
        <f t="shared" si="411"/>
        <v>-8.4577190767685202E-9</v>
      </c>
      <c r="DN1128" s="35"/>
      <c r="DO1128" s="35"/>
      <c r="DP1128" s="35"/>
      <c r="DV1128" s="35"/>
      <c r="DW1128" s="35"/>
      <c r="DX1128" s="35"/>
      <c r="ED1128" s="35"/>
      <c r="EE1128" s="35"/>
      <c r="EF1128" s="35"/>
      <c r="EL1128" s="35"/>
      <c r="EM1128" s="35"/>
      <c r="EN1128" s="35"/>
      <c r="ET1128" s="35"/>
      <c r="EU1128" s="35"/>
      <c r="EV1128" s="35"/>
    </row>
    <row r="1129" spans="14:152" s="29" customFormat="1" ht="13.5" x14ac:dyDescent="0.3">
      <c r="N1129" s="35">
        <v>9.2999999999999999E-10</v>
      </c>
      <c r="O1129" s="35">
        <v>5.3039517961699998</v>
      </c>
      <c r="P1129" s="35">
        <v>222.7002642992</v>
      </c>
      <c r="Q1129" s="29">
        <f t="shared" si="404"/>
        <v>-8.1447325630990068E-10</v>
      </c>
      <c r="R1129" s="29">
        <f t="shared" si="405"/>
        <v>-8.1445810102112811E-10</v>
      </c>
      <c r="S1129" s="29">
        <f t="shared" si="406"/>
        <v>-8.1445810107375603E-10</v>
      </c>
      <c r="T1129" s="29">
        <f t="shared" si="407"/>
        <v>-8.1445810107375603E-10</v>
      </c>
      <c r="V1129" s="35"/>
      <c r="W1129" s="35"/>
      <c r="X1129" s="35"/>
      <c r="AD1129" s="35"/>
      <c r="AE1129" s="35"/>
      <c r="AF1129" s="35"/>
      <c r="AL1129" s="35"/>
      <c r="AM1129" s="35"/>
      <c r="AN1129" s="35"/>
      <c r="AT1129" s="35"/>
      <c r="AU1129" s="35"/>
      <c r="AV1129" s="35"/>
      <c r="BB1129" s="35"/>
      <c r="BC1129" s="35"/>
      <c r="BD1129" s="35"/>
      <c r="BJ1129" s="35"/>
      <c r="BK1129" s="35"/>
      <c r="BL1129" s="35"/>
      <c r="BR1129" s="35"/>
      <c r="BS1129" s="35"/>
      <c r="BT1129" s="35"/>
      <c r="BZ1129" s="35"/>
      <c r="CA1129" s="35"/>
      <c r="CB1129" s="35"/>
      <c r="CH1129" s="35"/>
      <c r="CI1129" s="35"/>
      <c r="CJ1129" s="35"/>
      <c r="CP1129" s="35"/>
      <c r="CQ1129" s="35"/>
      <c r="CR1129" s="35"/>
      <c r="CX1129" s="35"/>
      <c r="CY1129" s="35"/>
      <c r="CZ1129" s="35"/>
      <c r="DF1129" s="35">
        <v>1.036E-8</v>
      </c>
      <c r="DG1129" s="35">
        <v>3.1193604727099999</v>
      </c>
      <c r="DH1129" s="35">
        <v>5429.8794682394</v>
      </c>
      <c r="DI1129" s="29">
        <f t="shared" si="408"/>
        <v>-1.0143687683611493E-8</v>
      </c>
      <c r="DJ1129" s="29">
        <f t="shared" si="409"/>
        <v>-1.0145417666403328E-8</v>
      </c>
      <c r="DK1129" s="29">
        <f t="shared" si="410"/>
        <v>-1.0145417660407966E-8</v>
      </c>
      <c r="DL1129" s="29">
        <f t="shared" si="411"/>
        <v>-1.0145417660407966E-8</v>
      </c>
      <c r="DN1129" s="35"/>
      <c r="DO1129" s="35"/>
      <c r="DP1129" s="35"/>
      <c r="DV1129" s="35"/>
      <c r="DW1129" s="35"/>
      <c r="DX1129" s="35"/>
      <c r="ED1129" s="35"/>
      <c r="EE1129" s="35"/>
      <c r="EF1129" s="35"/>
      <c r="EL1129" s="35"/>
      <c r="EM1129" s="35"/>
      <c r="EN1129" s="35"/>
      <c r="ET1129" s="35"/>
      <c r="EU1129" s="35"/>
      <c r="EV1129" s="35"/>
    </row>
    <row r="1130" spans="14:152" s="29" customFormat="1" ht="13.5" x14ac:dyDescent="0.3">
      <c r="N1130" s="35">
        <v>8.6000000000000003E-10</v>
      </c>
      <c r="O1130" s="35">
        <v>4.5748170185400001</v>
      </c>
      <c r="P1130" s="35">
        <v>636.97652500720005</v>
      </c>
      <c r="Q1130" s="29">
        <f t="shared" si="404"/>
        <v>-6.0686879560083081E-10</v>
      </c>
      <c r="R1130" s="29">
        <f t="shared" si="405"/>
        <v>-6.0680995602334009E-10</v>
      </c>
      <c r="S1130" s="29">
        <f t="shared" si="406"/>
        <v>-6.0680995622766786E-10</v>
      </c>
      <c r="T1130" s="29">
        <f t="shared" si="407"/>
        <v>-6.0680995622766786E-10</v>
      </c>
      <c r="V1130" s="35"/>
      <c r="W1130" s="35"/>
      <c r="X1130" s="35"/>
      <c r="AD1130" s="35"/>
      <c r="AE1130" s="35"/>
      <c r="AF1130" s="35"/>
      <c r="AL1130" s="35"/>
      <c r="AM1130" s="35"/>
      <c r="AN1130" s="35"/>
      <c r="AT1130" s="35"/>
      <c r="AU1130" s="35"/>
      <c r="AV1130" s="35"/>
      <c r="BB1130" s="35"/>
      <c r="BC1130" s="35"/>
      <c r="BD1130" s="35"/>
      <c r="BJ1130" s="35"/>
      <c r="BK1130" s="35"/>
      <c r="BL1130" s="35"/>
      <c r="BR1130" s="35"/>
      <c r="BS1130" s="35"/>
      <c r="BT1130" s="35"/>
      <c r="BZ1130" s="35"/>
      <c r="CA1130" s="35"/>
      <c r="CB1130" s="35"/>
      <c r="CH1130" s="35"/>
      <c r="CI1130" s="35"/>
      <c r="CJ1130" s="35"/>
      <c r="CP1130" s="35"/>
      <c r="CQ1130" s="35"/>
      <c r="CR1130" s="35"/>
      <c r="CX1130" s="35"/>
      <c r="CY1130" s="35"/>
      <c r="CZ1130" s="35"/>
      <c r="DF1130" s="35">
        <v>8.5299999999999993E-9</v>
      </c>
      <c r="DG1130" s="35">
        <v>6.2361817559199997</v>
      </c>
      <c r="DH1130" s="35">
        <v>938.88066823129998</v>
      </c>
      <c r="DI1130" s="29">
        <f t="shared" si="408"/>
        <v>-7.4620780606702628E-9</v>
      </c>
      <c r="DJ1130" s="29">
        <f t="shared" si="409"/>
        <v>-7.4614898333924033E-9</v>
      </c>
      <c r="DK1130" s="29">
        <f t="shared" si="410"/>
        <v>-7.4614898354352697E-9</v>
      </c>
      <c r="DL1130" s="29">
        <f t="shared" si="411"/>
        <v>-7.4614898354352697E-9</v>
      </c>
      <c r="DN1130" s="35"/>
      <c r="DO1130" s="35"/>
      <c r="DP1130" s="35"/>
      <c r="DV1130" s="35"/>
      <c r="DW1130" s="35"/>
      <c r="DX1130" s="35"/>
      <c r="ED1130" s="35"/>
      <c r="EE1130" s="35"/>
      <c r="EF1130" s="35"/>
      <c r="EL1130" s="35"/>
      <c r="EM1130" s="35"/>
      <c r="EN1130" s="35"/>
      <c r="ET1130" s="35"/>
      <c r="EU1130" s="35"/>
      <c r="EV1130" s="35"/>
    </row>
    <row r="1131" spans="14:152" s="29" customFormat="1" ht="13.5" x14ac:dyDescent="0.3">
      <c r="N1131" s="35">
        <v>1.1100000000000001E-9</v>
      </c>
      <c r="O1131" s="35">
        <v>0.61102669309000002</v>
      </c>
      <c r="P1131" s="35">
        <v>1089.129394439</v>
      </c>
      <c r="Q1131" s="29">
        <f t="shared" si="404"/>
        <v>9.4687987285286961E-10</v>
      </c>
      <c r="R1131" s="29">
        <f t="shared" si="405"/>
        <v>9.4678422987764028E-10</v>
      </c>
      <c r="S1131" s="29">
        <f t="shared" si="406"/>
        <v>9.4678423020980044E-10</v>
      </c>
      <c r="T1131" s="29">
        <f t="shared" si="407"/>
        <v>9.4678423020980044E-10</v>
      </c>
      <c r="V1131" s="35"/>
      <c r="W1131" s="35"/>
      <c r="X1131" s="35"/>
      <c r="AD1131" s="35"/>
      <c r="AE1131" s="35"/>
      <c r="AF1131" s="35"/>
      <c r="AL1131" s="35"/>
      <c r="AM1131" s="35"/>
      <c r="AN1131" s="35"/>
      <c r="AT1131" s="35"/>
      <c r="AU1131" s="35"/>
      <c r="AV1131" s="35"/>
      <c r="BB1131" s="35"/>
      <c r="BC1131" s="35"/>
      <c r="BD1131" s="35"/>
      <c r="BJ1131" s="35"/>
      <c r="BK1131" s="35"/>
      <c r="BL1131" s="35"/>
      <c r="BR1131" s="35"/>
      <c r="BS1131" s="35"/>
      <c r="BT1131" s="35"/>
      <c r="BZ1131" s="35"/>
      <c r="CA1131" s="35"/>
      <c r="CB1131" s="35"/>
      <c r="CH1131" s="35"/>
      <c r="CI1131" s="35"/>
      <c r="CJ1131" s="35"/>
      <c r="CP1131" s="35"/>
      <c r="CQ1131" s="35"/>
      <c r="CR1131" s="35"/>
      <c r="CX1131" s="35"/>
      <c r="CY1131" s="35"/>
      <c r="CZ1131" s="35"/>
      <c r="DF1131" s="35">
        <v>9.8199999999999996E-9</v>
      </c>
      <c r="DG1131" s="35">
        <v>3.3908288096299999</v>
      </c>
      <c r="DH1131" s="35">
        <v>521.61421024729998</v>
      </c>
      <c r="DI1131" s="29">
        <f t="shared" si="408"/>
        <v>7.4883187857867488E-9</v>
      </c>
      <c r="DJ1131" s="29">
        <f t="shared" si="409"/>
        <v>7.4878164565661341E-9</v>
      </c>
      <c r="DK1131" s="29">
        <f t="shared" si="410"/>
        <v>7.4878164583105372E-9</v>
      </c>
      <c r="DL1131" s="29">
        <f t="shared" si="411"/>
        <v>7.4878164583105372E-9</v>
      </c>
      <c r="DN1131" s="35"/>
      <c r="DO1131" s="35"/>
      <c r="DP1131" s="35"/>
      <c r="DV1131" s="35"/>
      <c r="DW1131" s="35"/>
      <c r="DX1131" s="35"/>
      <c r="ED1131" s="35"/>
      <c r="EE1131" s="35"/>
      <c r="EF1131" s="35"/>
      <c r="EL1131" s="35"/>
      <c r="EM1131" s="35"/>
      <c r="EN1131" s="35"/>
      <c r="ET1131" s="35"/>
      <c r="EU1131" s="35"/>
      <c r="EV1131" s="35"/>
    </row>
    <row r="1132" spans="14:152" s="29" customFormat="1" ht="13.5" x14ac:dyDescent="0.3">
      <c r="N1132" s="35">
        <v>8.6000000000000003E-10</v>
      </c>
      <c r="O1132" s="35">
        <v>4.5096929387199998</v>
      </c>
      <c r="P1132" s="35">
        <v>625.88264063350005</v>
      </c>
      <c r="Q1132" s="29">
        <f t="shared" si="404"/>
        <v>-4.4071505211259672E-10</v>
      </c>
      <c r="R1132" s="29">
        <f t="shared" si="405"/>
        <v>-4.4064498605541894E-10</v>
      </c>
      <c r="S1132" s="29">
        <f t="shared" si="406"/>
        <v>-4.406449862987291E-10</v>
      </c>
      <c r="T1132" s="29">
        <f t="shared" si="407"/>
        <v>-4.406449862987291E-10</v>
      </c>
      <c r="V1132" s="35"/>
      <c r="W1132" s="35"/>
      <c r="X1132" s="35"/>
      <c r="AD1132" s="35"/>
      <c r="AE1132" s="35"/>
      <c r="AF1132" s="35"/>
      <c r="AL1132" s="35"/>
      <c r="AM1132" s="35"/>
      <c r="AN1132" s="35"/>
      <c r="AT1132" s="35"/>
      <c r="AU1132" s="35"/>
      <c r="AV1132" s="35"/>
      <c r="BB1132" s="35"/>
      <c r="BC1132" s="35"/>
      <c r="BD1132" s="35"/>
      <c r="BJ1132" s="35"/>
      <c r="BK1132" s="35"/>
      <c r="BL1132" s="35"/>
      <c r="BR1132" s="35"/>
      <c r="BS1132" s="35"/>
      <c r="BT1132" s="35"/>
      <c r="BZ1132" s="35"/>
      <c r="CA1132" s="35"/>
      <c r="CB1132" s="35"/>
      <c r="CH1132" s="35"/>
      <c r="CI1132" s="35"/>
      <c r="CJ1132" s="35"/>
      <c r="CP1132" s="35"/>
      <c r="CQ1132" s="35"/>
      <c r="CR1132" s="35"/>
      <c r="CX1132" s="35"/>
      <c r="CY1132" s="35"/>
      <c r="CZ1132" s="35"/>
      <c r="DF1132" s="35">
        <v>8.5099999999999998E-9</v>
      </c>
      <c r="DG1132" s="35">
        <v>5.14029961564</v>
      </c>
      <c r="DH1132" s="35">
        <v>802.79380557290006</v>
      </c>
      <c r="DI1132" s="29">
        <f t="shared" si="408"/>
        <v>6.6684020186029186E-9</v>
      </c>
      <c r="DJ1132" s="29">
        <f t="shared" si="409"/>
        <v>6.6677585838104174E-9</v>
      </c>
      <c r="DK1132" s="29">
        <f t="shared" si="410"/>
        <v>6.6677585860449143E-9</v>
      </c>
      <c r="DL1132" s="29">
        <f t="shared" si="411"/>
        <v>6.6677585860449143E-9</v>
      </c>
      <c r="DN1132" s="35"/>
      <c r="DO1132" s="35"/>
      <c r="DP1132" s="35"/>
      <c r="DV1132" s="35"/>
      <c r="DW1132" s="35"/>
      <c r="DX1132" s="35"/>
      <c r="ED1132" s="35"/>
      <c r="EE1132" s="35"/>
      <c r="EF1132" s="35"/>
      <c r="EL1132" s="35"/>
      <c r="EM1132" s="35"/>
      <c r="EN1132" s="35"/>
      <c r="ET1132" s="35"/>
      <c r="EU1132" s="35"/>
      <c r="EV1132" s="35"/>
    </row>
    <row r="1133" spans="14:152" s="29" customFormat="1" ht="13.5" x14ac:dyDescent="0.3">
      <c r="N1133" s="35">
        <v>8.7999999999999996E-10</v>
      </c>
      <c r="O1133" s="35">
        <v>0.36828594934999997</v>
      </c>
      <c r="P1133" s="35">
        <v>444.12429869430002</v>
      </c>
      <c r="Q1133" s="29">
        <f t="shared" si="404"/>
        <v>2.3665277032696432E-10</v>
      </c>
      <c r="R1133" s="29">
        <f t="shared" si="405"/>
        <v>2.3670983127780785E-10</v>
      </c>
      <c r="S1133" s="29">
        <f t="shared" si="406"/>
        <v>2.3670983107966749E-10</v>
      </c>
      <c r="T1133" s="29">
        <f t="shared" si="407"/>
        <v>2.3670983107966749E-10</v>
      </c>
      <c r="V1133" s="35"/>
      <c r="W1133" s="35"/>
      <c r="X1133" s="35"/>
      <c r="AD1133" s="35"/>
      <c r="AE1133" s="35"/>
      <c r="AF1133" s="35"/>
      <c r="AL1133" s="35"/>
      <c r="AM1133" s="35"/>
      <c r="AN1133" s="35"/>
      <c r="AT1133" s="35"/>
      <c r="AU1133" s="35"/>
      <c r="AV1133" s="35"/>
      <c r="BB1133" s="35"/>
      <c r="BC1133" s="35"/>
      <c r="BD1133" s="35"/>
      <c r="BJ1133" s="35"/>
      <c r="BK1133" s="35"/>
      <c r="BL1133" s="35"/>
      <c r="BR1133" s="35"/>
      <c r="BS1133" s="35"/>
      <c r="BT1133" s="35"/>
      <c r="BZ1133" s="35"/>
      <c r="CA1133" s="35"/>
      <c r="CB1133" s="35"/>
      <c r="CH1133" s="35"/>
      <c r="CI1133" s="35"/>
      <c r="CJ1133" s="35"/>
      <c r="CP1133" s="35"/>
      <c r="CQ1133" s="35"/>
      <c r="CR1133" s="35"/>
      <c r="CX1133" s="35"/>
      <c r="CY1133" s="35"/>
      <c r="CZ1133" s="35"/>
      <c r="DF1133" s="35">
        <v>8.2800000000000004E-9</v>
      </c>
      <c r="DG1133" s="35">
        <v>0.28399876907999999</v>
      </c>
      <c r="DH1133" s="35">
        <v>338.4832701844</v>
      </c>
      <c r="DI1133" s="29">
        <f t="shared" si="408"/>
        <v>7.2601157407170126E-9</v>
      </c>
      <c r="DJ1133" s="29">
        <f t="shared" si="409"/>
        <v>7.2599114649474995E-9</v>
      </c>
      <c r="DK1133" s="29">
        <f t="shared" si="410"/>
        <v>7.2599114656568722E-9</v>
      </c>
      <c r="DL1133" s="29">
        <f t="shared" si="411"/>
        <v>7.2599114656568722E-9</v>
      </c>
      <c r="DN1133" s="35"/>
      <c r="DO1133" s="35"/>
      <c r="DP1133" s="35"/>
      <c r="DV1133" s="35"/>
      <c r="DW1133" s="35"/>
      <c r="DX1133" s="35"/>
      <c r="ED1133" s="35"/>
      <c r="EE1133" s="35"/>
      <c r="EF1133" s="35"/>
      <c r="EL1133" s="35"/>
      <c r="EM1133" s="35"/>
      <c r="EN1133" s="35"/>
      <c r="ET1133" s="35"/>
      <c r="EU1133" s="35"/>
      <c r="EV1133" s="35"/>
    </row>
    <row r="1134" spans="14:152" s="29" customFormat="1" ht="13.5" x14ac:dyDescent="0.3">
      <c r="N1134" s="35">
        <v>9.2999999999999999E-10</v>
      </c>
      <c r="O1134" s="35">
        <v>5.7628749988500001</v>
      </c>
      <c r="P1134" s="35">
        <v>203.89792657679999</v>
      </c>
      <c r="Q1134" s="29">
        <f t="shared" si="404"/>
        <v>-8.7354830502633334E-10</v>
      </c>
      <c r="R1134" s="29">
        <f t="shared" si="405"/>
        <v>-8.7353844245117288E-10</v>
      </c>
      <c r="S1134" s="29">
        <f t="shared" si="406"/>
        <v>-8.7353844248542146E-10</v>
      </c>
      <c r="T1134" s="29">
        <f t="shared" si="407"/>
        <v>-8.7353844248542146E-10</v>
      </c>
      <c r="V1134" s="35"/>
      <c r="W1134" s="35"/>
      <c r="X1134" s="35"/>
      <c r="AD1134" s="35"/>
      <c r="AE1134" s="35"/>
      <c r="AF1134" s="35"/>
      <c r="AL1134" s="35"/>
      <c r="AM1134" s="35"/>
      <c r="AN1134" s="35"/>
      <c r="AT1134" s="35"/>
      <c r="AU1134" s="35"/>
      <c r="AV1134" s="35"/>
      <c r="BB1134" s="35"/>
      <c r="BC1134" s="35"/>
      <c r="BD1134" s="35"/>
      <c r="BJ1134" s="35"/>
      <c r="BK1134" s="35"/>
      <c r="BL1134" s="35"/>
      <c r="BR1134" s="35"/>
      <c r="BS1134" s="35"/>
      <c r="BT1134" s="35"/>
      <c r="BZ1134" s="35"/>
      <c r="CA1134" s="35"/>
      <c r="CB1134" s="35"/>
      <c r="CH1134" s="35"/>
      <c r="CI1134" s="35"/>
      <c r="CJ1134" s="35"/>
      <c r="CP1134" s="35"/>
      <c r="CQ1134" s="35"/>
      <c r="CR1134" s="35"/>
      <c r="CX1134" s="35"/>
      <c r="CY1134" s="35"/>
      <c r="CZ1134" s="35"/>
      <c r="DF1134" s="35">
        <v>8.6800000000000006E-9</v>
      </c>
      <c r="DG1134" s="35">
        <v>1.8915167638699999</v>
      </c>
      <c r="DH1134" s="35">
        <v>627.15466502070001</v>
      </c>
      <c r="DI1134" s="29">
        <f t="shared" si="408"/>
        <v>7.6640616975632432E-9</v>
      </c>
      <c r="DJ1134" s="29">
        <f t="shared" si="409"/>
        <v>7.6636742758964007E-9</v>
      </c>
      <c r="DK1134" s="29">
        <f t="shared" si="410"/>
        <v>7.6636742772418298E-9</v>
      </c>
      <c r="DL1134" s="29">
        <f t="shared" si="411"/>
        <v>7.6636742772418298E-9</v>
      </c>
      <c r="DN1134" s="35"/>
      <c r="DO1134" s="35"/>
      <c r="DP1134" s="35"/>
      <c r="DV1134" s="35"/>
      <c r="DW1134" s="35"/>
      <c r="DX1134" s="35"/>
      <c r="ED1134" s="35"/>
      <c r="EE1134" s="35"/>
      <c r="EF1134" s="35"/>
      <c r="EL1134" s="35"/>
      <c r="EM1134" s="35"/>
      <c r="EN1134" s="35"/>
      <c r="ET1134" s="35"/>
      <c r="EU1134" s="35"/>
      <c r="EV1134" s="35"/>
    </row>
    <row r="1135" spans="14:152" s="29" customFormat="1" ht="13.5" x14ac:dyDescent="0.3">
      <c r="N1135" s="35">
        <v>8.1999999999999996E-10</v>
      </c>
      <c r="O1135" s="35">
        <v>2.8555860337799999</v>
      </c>
      <c r="P1135" s="35">
        <v>318.83955021140002</v>
      </c>
      <c r="Q1135" s="29">
        <f t="shared" si="404"/>
        <v>-1.4693576252408906E-10</v>
      </c>
      <c r="R1135" s="29">
        <f t="shared" si="405"/>
        <v>-1.4689677210271831E-10</v>
      </c>
      <c r="S1135" s="29">
        <f t="shared" si="406"/>
        <v>-1.4689677223811136E-10</v>
      </c>
      <c r="T1135" s="29">
        <f t="shared" si="407"/>
        <v>-1.4689677223811136E-10</v>
      </c>
      <c r="V1135" s="35"/>
      <c r="W1135" s="35"/>
      <c r="X1135" s="35"/>
      <c r="AD1135" s="35"/>
      <c r="AE1135" s="35"/>
      <c r="AF1135" s="35"/>
      <c r="AL1135" s="35"/>
      <c r="AM1135" s="35"/>
      <c r="AN1135" s="35"/>
      <c r="AT1135" s="35"/>
      <c r="AU1135" s="35"/>
      <c r="AV1135" s="35"/>
      <c r="BB1135" s="35"/>
      <c r="BC1135" s="35"/>
      <c r="BD1135" s="35"/>
      <c r="BJ1135" s="35"/>
      <c r="BK1135" s="35"/>
      <c r="BL1135" s="35"/>
      <c r="BR1135" s="35"/>
      <c r="BS1135" s="35"/>
      <c r="BT1135" s="35"/>
      <c r="BZ1135" s="35"/>
      <c r="CA1135" s="35"/>
      <c r="CB1135" s="35"/>
      <c r="CH1135" s="35"/>
      <c r="CI1135" s="35"/>
      <c r="CJ1135" s="35"/>
      <c r="CP1135" s="35"/>
      <c r="CQ1135" s="35"/>
      <c r="CR1135" s="35"/>
      <c r="CX1135" s="35"/>
      <c r="CY1135" s="35"/>
      <c r="CZ1135" s="35"/>
      <c r="DF1135" s="35">
        <v>8.7799999999999999E-9</v>
      </c>
      <c r="DG1135" s="35">
        <v>2.6767162691199999</v>
      </c>
      <c r="DH1135" s="35">
        <v>688.65533109039995</v>
      </c>
      <c r="DI1135" s="29">
        <f t="shared" si="408"/>
        <v>2.3874169004913613E-9</v>
      </c>
      <c r="DJ1135" s="29">
        <f t="shared" si="409"/>
        <v>2.3882988969147344E-9</v>
      </c>
      <c r="DK1135" s="29">
        <f t="shared" si="410"/>
        <v>2.3882988938520775E-9</v>
      </c>
      <c r="DL1135" s="29">
        <f t="shared" si="411"/>
        <v>2.3882988938520775E-9</v>
      </c>
      <c r="DN1135" s="35"/>
      <c r="DO1135" s="35"/>
      <c r="DP1135" s="35"/>
      <c r="DV1135" s="35"/>
      <c r="DW1135" s="35"/>
      <c r="DX1135" s="35"/>
      <c r="ED1135" s="35"/>
      <c r="EE1135" s="35"/>
      <c r="EF1135" s="35"/>
      <c r="EL1135" s="35"/>
      <c r="EM1135" s="35"/>
      <c r="EN1135" s="35"/>
      <c r="ET1135" s="35"/>
      <c r="EU1135" s="35"/>
      <c r="EV1135" s="35"/>
    </row>
    <row r="1136" spans="14:152" s="29" customFormat="1" ht="13.5" x14ac:dyDescent="0.3">
      <c r="N1136" s="35">
        <v>8.1999999999999996E-10</v>
      </c>
      <c r="O1136" s="35">
        <v>5.1961847511099997</v>
      </c>
      <c r="P1136" s="35">
        <v>1467.8208738005001</v>
      </c>
      <c r="Q1136" s="29">
        <f t="shared" si="404"/>
        <v>-5.9320963673316382E-10</v>
      </c>
      <c r="R1136" s="29">
        <f t="shared" si="405"/>
        <v>-5.9333558574957879E-10</v>
      </c>
      <c r="S1136" s="29">
        <f t="shared" si="406"/>
        <v>-5.9333558531227631E-10</v>
      </c>
      <c r="T1136" s="29">
        <f t="shared" si="407"/>
        <v>-5.9333558531227631E-10</v>
      </c>
      <c r="V1136" s="35"/>
      <c r="W1136" s="35"/>
      <c r="X1136" s="35"/>
      <c r="AD1136" s="35"/>
      <c r="AE1136" s="35"/>
      <c r="AF1136" s="35"/>
      <c r="AL1136" s="35"/>
      <c r="AM1136" s="35"/>
      <c r="AN1136" s="35"/>
      <c r="AT1136" s="35"/>
      <c r="AU1136" s="35"/>
      <c r="AV1136" s="35"/>
      <c r="BB1136" s="35"/>
      <c r="BC1136" s="35"/>
      <c r="BD1136" s="35"/>
      <c r="BJ1136" s="35"/>
      <c r="BK1136" s="35"/>
      <c r="BL1136" s="35"/>
      <c r="BR1136" s="35"/>
      <c r="BS1136" s="35"/>
      <c r="BT1136" s="35"/>
      <c r="BZ1136" s="35"/>
      <c r="CA1136" s="35"/>
      <c r="CB1136" s="35"/>
      <c r="CH1136" s="35"/>
      <c r="CI1136" s="35"/>
      <c r="CJ1136" s="35"/>
      <c r="CP1136" s="35"/>
      <c r="CQ1136" s="35"/>
      <c r="CR1136" s="35"/>
      <c r="CX1136" s="35"/>
      <c r="CY1136" s="35"/>
      <c r="CZ1136" s="35"/>
      <c r="DF1136" s="35">
        <v>9.2099999999999994E-9</v>
      </c>
      <c r="DG1136" s="35">
        <v>0.18441593712000001</v>
      </c>
      <c r="DH1136" s="35">
        <v>3803.8159828799999</v>
      </c>
      <c r="DI1136" s="29">
        <f t="shared" si="408"/>
        <v>5.9651672898191003E-9</v>
      </c>
      <c r="DJ1136" s="29">
        <f t="shared" si="409"/>
        <v>5.9611201747009612E-9</v>
      </c>
      <c r="DK1136" s="29">
        <f t="shared" si="410"/>
        <v>5.9611201887578725E-9</v>
      </c>
      <c r="DL1136" s="29">
        <f t="shared" si="411"/>
        <v>5.9611201887578725E-9</v>
      </c>
      <c r="DN1136" s="35"/>
      <c r="DO1136" s="35"/>
      <c r="DP1136" s="35"/>
      <c r="DV1136" s="35"/>
      <c r="DW1136" s="35"/>
      <c r="DX1136" s="35"/>
      <c r="ED1136" s="35"/>
      <c r="EE1136" s="35"/>
      <c r="EF1136" s="35"/>
      <c r="EL1136" s="35"/>
      <c r="EM1136" s="35"/>
      <c r="EN1136" s="35"/>
      <c r="ET1136" s="35"/>
      <c r="EU1136" s="35"/>
      <c r="EV1136" s="35"/>
    </row>
    <row r="1137" spans="14:152" s="29" customFormat="1" ht="13.5" x14ac:dyDescent="0.3">
      <c r="N1137" s="35">
        <v>8.6000000000000003E-10</v>
      </c>
      <c r="O1137" s="35">
        <v>0.97633784600999995</v>
      </c>
      <c r="P1137" s="35">
        <v>200.03520928290001</v>
      </c>
      <c r="Q1137" s="29">
        <f t="shared" si="404"/>
        <v>-4.0253617359014091E-10</v>
      </c>
      <c r="R1137" s="29">
        <f t="shared" si="405"/>
        <v>-4.0255921770396618E-10</v>
      </c>
      <c r="S1137" s="29">
        <f t="shared" si="406"/>
        <v>-4.0255921762394679E-10</v>
      </c>
      <c r="T1137" s="29">
        <f t="shared" si="407"/>
        <v>-4.0255921762394679E-10</v>
      </c>
      <c r="V1137" s="35"/>
      <c r="W1137" s="35"/>
      <c r="X1137" s="35"/>
      <c r="AD1137" s="35"/>
      <c r="AE1137" s="35"/>
      <c r="AF1137" s="35"/>
      <c r="AL1137" s="35"/>
      <c r="AM1137" s="35"/>
      <c r="AN1137" s="35"/>
      <c r="AT1137" s="35"/>
      <c r="AU1137" s="35"/>
      <c r="AV1137" s="35"/>
      <c r="BB1137" s="35"/>
      <c r="BC1137" s="35"/>
      <c r="BD1137" s="35"/>
      <c r="BJ1137" s="35"/>
      <c r="BK1137" s="35"/>
      <c r="BL1137" s="35"/>
      <c r="BR1137" s="35"/>
      <c r="BS1137" s="35"/>
      <c r="BT1137" s="35"/>
      <c r="BZ1137" s="35"/>
      <c r="CA1137" s="35"/>
      <c r="CB1137" s="35"/>
      <c r="CH1137" s="35"/>
      <c r="CI1137" s="35"/>
      <c r="CJ1137" s="35"/>
      <c r="CP1137" s="35"/>
      <c r="CQ1137" s="35"/>
      <c r="CR1137" s="35"/>
      <c r="CX1137" s="35"/>
      <c r="CY1137" s="35"/>
      <c r="CZ1137" s="35"/>
      <c r="DF1137" s="35">
        <v>8.2100000000000004E-9</v>
      </c>
      <c r="DG1137" s="35">
        <v>0.74694467094999994</v>
      </c>
      <c r="DH1137" s="35">
        <v>1152.1797636693</v>
      </c>
      <c r="DI1137" s="29">
        <f t="shared" si="408"/>
        <v>6.7247358333343414E-9</v>
      </c>
      <c r="DJ1137" s="29">
        <f t="shared" si="409"/>
        <v>6.725558309783616E-9</v>
      </c>
      <c r="DK1137" s="29">
        <f t="shared" si="410"/>
        <v>6.7255583069279577E-9</v>
      </c>
      <c r="DL1137" s="29">
        <f t="shared" si="411"/>
        <v>6.7255583069279577E-9</v>
      </c>
      <c r="DN1137" s="35"/>
      <c r="DO1137" s="35"/>
      <c r="DP1137" s="35"/>
      <c r="DV1137" s="35"/>
      <c r="DW1137" s="35"/>
      <c r="DX1137" s="35"/>
      <c r="ED1137" s="35"/>
      <c r="EE1137" s="35"/>
      <c r="EF1137" s="35"/>
      <c r="EL1137" s="35"/>
      <c r="EM1137" s="35"/>
      <c r="EN1137" s="35"/>
      <c r="ET1137" s="35"/>
      <c r="EU1137" s="35"/>
      <c r="EV1137" s="35"/>
    </row>
    <row r="1138" spans="14:152" s="29" customFormat="1" ht="13.5" x14ac:dyDescent="0.3">
      <c r="N1138" s="35">
        <v>8.1999999999999996E-10</v>
      </c>
      <c r="O1138" s="35">
        <v>4.7855795301699997</v>
      </c>
      <c r="P1138" s="35">
        <v>195.77298761969999</v>
      </c>
      <c r="Q1138" s="29">
        <f t="shared" si="404"/>
        <v>-9.1095843353464886E-11</v>
      </c>
      <c r="R1138" s="29">
        <f t="shared" si="405"/>
        <v>-9.1071659389053438E-11</v>
      </c>
      <c r="S1138" s="29">
        <f t="shared" si="406"/>
        <v>-9.107165947303167E-11</v>
      </c>
      <c r="T1138" s="29">
        <f t="shared" si="407"/>
        <v>-9.107165947303167E-11</v>
      </c>
      <c r="V1138" s="35"/>
      <c r="W1138" s="35"/>
      <c r="X1138" s="35"/>
      <c r="AD1138" s="35"/>
      <c r="AE1138" s="35"/>
      <c r="AF1138" s="35"/>
      <c r="AL1138" s="35"/>
      <c r="AM1138" s="35"/>
      <c r="AN1138" s="35"/>
      <c r="AT1138" s="35"/>
      <c r="AU1138" s="35"/>
      <c r="AV1138" s="35"/>
      <c r="BB1138" s="35"/>
      <c r="BC1138" s="35"/>
      <c r="BD1138" s="35"/>
      <c r="BJ1138" s="35"/>
      <c r="BK1138" s="35"/>
      <c r="BL1138" s="35"/>
      <c r="BR1138" s="35"/>
      <c r="BS1138" s="35"/>
      <c r="BT1138" s="35"/>
      <c r="BZ1138" s="35"/>
      <c r="CA1138" s="35"/>
      <c r="CB1138" s="35"/>
      <c r="CH1138" s="35"/>
      <c r="CI1138" s="35"/>
      <c r="CJ1138" s="35"/>
      <c r="CP1138" s="35"/>
      <c r="CQ1138" s="35"/>
      <c r="CR1138" s="35"/>
      <c r="CX1138" s="35"/>
      <c r="CY1138" s="35"/>
      <c r="CZ1138" s="35"/>
      <c r="DF1138" s="35">
        <v>8.4100000000000005E-9</v>
      </c>
      <c r="DG1138" s="35">
        <v>2.42616504698</v>
      </c>
      <c r="DH1138" s="35">
        <v>625.88264063350005</v>
      </c>
      <c r="DI1138" s="29">
        <f t="shared" si="408"/>
        <v>8.4073054152205652E-9</v>
      </c>
      <c r="DJ1138" s="29">
        <f t="shared" si="409"/>
        <v>8.4073255737750262E-9</v>
      </c>
      <c r="DK1138" s="29">
        <f t="shared" si="410"/>
        <v>8.4073255737051575E-9</v>
      </c>
      <c r="DL1138" s="29">
        <f t="shared" si="411"/>
        <v>8.4073255737051575E-9</v>
      </c>
      <c r="DN1138" s="35"/>
      <c r="DO1138" s="35"/>
      <c r="DP1138" s="35"/>
      <c r="DV1138" s="35"/>
      <c r="DW1138" s="35"/>
      <c r="DX1138" s="35"/>
      <c r="ED1138" s="35"/>
      <c r="EE1138" s="35"/>
      <c r="EF1138" s="35"/>
      <c r="EL1138" s="35"/>
      <c r="EM1138" s="35"/>
      <c r="EN1138" s="35"/>
      <c r="ET1138" s="35"/>
      <c r="EU1138" s="35"/>
      <c r="EV1138" s="35"/>
    </row>
    <row r="1139" spans="14:152" s="29" customFormat="1" ht="13.5" x14ac:dyDescent="0.3">
      <c r="N1139" s="35">
        <v>1.0600000000000001E-9</v>
      </c>
      <c r="O1139" s="35">
        <v>2.2952062423299999</v>
      </c>
      <c r="P1139" s="35">
        <v>799.61241183519996</v>
      </c>
      <c r="Q1139" s="29">
        <f t="shared" si="404"/>
        <v>-9.6546670266195609E-10</v>
      </c>
      <c r="R1139" s="29">
        <f t="shared" si="405"/>
        <v>-9.6541365706854785E-10</v>
      </c>
      <c r="S1139" s="29">
        <f t="shared" si="406"/>
        <v>-9.6541365725277131E-10</v>
      </c>
      <c r="T1139" s="29">
        <f t="shared" si="407"/>
        <v>-9.6541365725277131E-10</v>
      </c>
      <c r="V1139" s="35"/>
      <c r="W1139" s="35"/>
      <c r="X1139" s="35"/>
      <c r="AD1139" s="35"/>
      <c r="AE1139" s="35"/>
      <c r="AF1139" s="35"/>
      <c r="AL1139" s="35"/>
      <c r="AM1139" s="35"/>
      <c r="AN1139" s="35"/>
      <c r="AT1139" s="35"/>
      <c r="AU1139" s="35"/>
      <c r="AV1139" s="35"/>
      <c r="BB1139" s="35"/>
      <c r="BC1139" s="35"/>
      <c r="BD1139" s="35"/>
      <c r="BJ1139" s="35"/>
      <c r="BK1139" s="35"/>
      <c r="BL1139" s="35"/>
      <c r="BR1139" s="35"/>
      <c r="BS1139" s="35"/>
      <c r="BT1139" s="35"/>
      <c r="BZ1139" s="35"/>
      <c r="CA1139" s="35"/>
      <c r="CB1139" s="35"/>
      <c r="CH1139" s="35"/>
      <c r="CI1139" s="35"/>
      <c r="CJ1139" s="35"/>
      <c r="CP1139" s="35"/>
      <c r="CQ1139" s="35"/>
      <c r="CR1139" s="35"/>
      <c r="CX1139" s="35"/>
      <c r="CY1139" s="35"/>
      <c r="CZ1139" s="35"/>
      <c r="DF1139" s="35">
        <v>8.6200000000000004E-9</v>
      </c>
      <c r="DG1139" s="35">
        <v>3.3527341987199999</v>
      </c>
      <c r="DH1139" s="35">
        <v>425.32616648880003</v>
      </c>
      <c r="DI1139" s="29">
        <f t="shared" si="408"/>
        <v>-5.7787792481074678E-9</v>
      </c>
      <c r="DJ1139" s="29">
        <f t="shared" si="409"/>
        <v>-5.7791916128619776E-9</v>
      </c>
      <c r="DK1139" s="29">
        <f t="shared" si="410"/>
        <v>-5.7791916114300932E-9</v>
      </c>
      <c r="DL1139" s="29">
        <f t="shared" si="411"/>
        <v>-5.7791916114300932E-9</v>
      </c>
      <c r="DN1139" s="35"/>
      <c r="DO1139" s="35"/>
      <c r="DP1139" s="35"/>
      <c r="DV1139" s="35"/>
      <c r="DW1139" s="35"/>
      <c r="DX1139" s="35"/>
      <c r="ED1139" s="35"/>
      <c r="EE1139" s="35"/>
      <c r="EF1139" s="35"/>
      <c r="EL1139" s="35"/>
      <c r="EM1139" s="35"/>
      <c r="EN1139" s="35"/>
      <c r="ET1139" s="35"/>
      <c r="EU1139" s="35"/>
      <c r="EV1139" s="35"/>
    </row>
    <row r="1140" spans="14:152" s="29" customFormat="1" ht="13.5" x14ac:dyDescent="0.3">
      <c r="N1140" s="35">
        <v>8.0999999999999999E-10</v>
      </c>
      <c r="O1140" s="35">
        <v>3.5772716676599998</v>
      </c>
      <c r="P1140" s="35">
        <v>205.9731001161</v>
      </c>
      <c r="Q1140" s="29">
        <f t="shared" si="404"/>
        <v>6.4994906143191692E-10</v>
      </c>
      <c r="R1140" s="29">
        <f t="shared" si="405"/>
        <v>6.4996415375570798E-10</v>
      </c>
      <c r="S1140" s="29">
        <f t="shared" si="406"/>
        <v>6.4996415370330143E-10</v>
      </c>
      <c r="T1140" s="29">
        <f t="shared" si="407"/>
        <v>6.4996415370330143E-10</v>
      </c>
      <c r="V1140" s="35"/>
      <c r="W1140" s="35"/>
      <c r="X1140" s="35"/>
      <c r="AD1140" s="35"/>
      <c r="AE1140" s="35"/>
      <c r="AF1140" s="35"/>
      <c r="AL1140" s="35"/>
      <c r="AM1140" s="35"/>
      <c r="AN1140" s="35"/>
      <c r="AT1140" s="35"/>
      <c r="AU1140" s="35"/>
      <c r="AV1140" s="35"/>
      <c r="BB1140" s="35"/>
      <c r="BC1140" s="35"/>
      <c r="BD1140" s="35"/>
      <c r="BJ1140" s="35"/>
      <c r="BK1140" s="35"/>
      <c r="BL1140" s="35"/>
      <c r="BR1140" s="35"/>
      <c r="BS1140" s="35"/>
      <c r="BT1140" s="35"/>
      <c r="BZ1140" s="35"/>
      <c r="CA1140" s="35"/>
      <c r="CB1140" s="35"/>
      <c r="CH1140" s="35"/>
      <c r="CI1140" s="35"/>
      <c r="CJ1140" s="35"/>
      <c r="CP1140" s="35"/>
      <c r="CQ1140" s="35"/>
      <c r="CR1140" s="35"/>
      <c r="CX1140" s="35"/>
      <c r="CY1140" s="35"/>
      <c r="CZ1140" s="35"/>
      <c r="DF1140" s="35">
        <v>8.8699999999999994E-9</v>
      </c>
      <c r="DG1140" s="35">
        <v>3.4693838398499999</v>
      </c>
      <c r="DH1140" s="35">
        <v>1748.7880208050001</v>
      </c>
      <c r="DI1140" s="29">
        <f t="shared" si="408"/>
        <v>7.95941347582292E-9</v>
      </c>
      <c r="DJ1140" s="29">
        <f t="shared" si="409"/>
        <v>7.9604509372745183E-9</v>
      </c>
      <c r="DK1140" s="29">
        <f t="shared" si="410"/>
        <v>7.9604509336729474E-9</v>
      </c>
      <c r="DL1140" s="29">
        <f t="shared" si="411"/>
        <v>7.9604509336729474E-9</v>
      </c>
      <c r="DN1140" s="35"/>
      <c r="DO1140" s="35"/>
      <c r="DP1140" s="35"/>
      <c r="DV1140" s="35"/>
      <c r="DW1140" s="35"/>
      <c r="DX1140" s="35"/>
      <c r="ED1140" s="35"/>
      <c r="EE1140" s="35"/>
      <c r="EF1140" s="35"/>
      <c r="EL1140" s="35"/>
      <c r="EM1140" s="35"/>
      <c r="EN1140" s="35"/>
      <c r="ET1140" s="35"/>
      <c r="EU1140" s="35"/>
      <c r="EV1140" s="35"/>
    </row>
    <row r="1141" spans="14:152" s="29" customFormat="1" ht="13.5" x14ac:dyDescent="0.3">
      <c r="N1141" s="35">
        <v>7.7999999999999999E-10</v>
      </c>
      <c r="O1141" s="35">
        <v>5.5034351258000003</v>
      </c>
      <c r="P1141" s="35">
        <v>262.80789973980001</v>
      </c>
      <c r="Q1141" s="29">
        <f t="shared" si="404"/>
        <v>-7.3346852101452872E-10</v>
      </c>
      <c r="R1141" s="29">
        <f t="shared" si="405"/>
        <v>-7.3347909238736527E-10</v>
      </c>
      <c r="S1141" s="29">
        <f t="shared" si="406"/>
        <v>-7.3347909235065841E-10</v>
      </c>
      <c r="T1141" s="29">
        <f t="shared" si="407"/>
        <v>-7.3347909235065841E-10</v>
      </c>
      <c r="V1141" s="35"/>
      <c r="W1141" s="35"/>
      <c r="X1141" s="35"/>
      <c r="AD1141" s="35"/>
      <c r="AE1141" s="35"/>
      <c r="AF1141" s="35"/>
      <c r="AL1141" s="35"/>
      <c r="AM1141" s="35"/>
      <c r="AN1141" s="35"/>
      <c r="AT1141" s="35"/>
      <c r="AU1141" s="35"/>
      <c r="AV1141" s="35"/>
      <c r="BB1141" s="35"/>
      <c r="BC1141" s="35"/>
      <c r="BD1141" s="35"/>
      <c r="BJ1141" s="35"/>
      <c r="BK1141" s="35"/>
      <c r="BL1141" s="35"/>
      <c r="BR1141" s="35"/>
      <c r="BS1141" s="35"/>
      <c r="BT1141" s="35"/>
      <c r="BZ1141" s="35"/>
      <c r="CA1141" s="35"/>
      <c r="CB1141" s="35"/>
      <c r="CH1141" s="35"/>
      <c r="CI1141" s="35"/>
      <c r="CJ1141" s="35"/>
      <c r="CP1141" s="35"/>
      <c r="CQ1141" s="35"/>
      <c r="CR1141" s="35"/>
      <c r="CX1141" s="35"/>
      <c r="CY1141" s="35"/>
      <c r="CZ1141" s="35"/>
      <c r="DF1141" s="35">
        <v>8.1500000000000002E-9</v>
      </c>
      <c r="DG1141" s="35">
        <v>5.9542864232600001</v>
      </c>
      <c r="DH1141" s="35">
        <v>321.05773610260002</v>
      </c>
      <c r="DI1141" s="29">
        <f t="shared" si="408"/>
        <v>1.4053222123183641E-9</v>
      </c>
      <c r="DJ1141" s="29">
        <f t="shared" si="409"/>
        <v>1.4049315108704208E-9</v>
      </c>
      <c r="DK1141" s="29">
        <f t="shared" si="410"/>
        <v>1.4049315122271155E-9</v>
      </c>
      <c r="DL1141" s="29">
        <f t="shared" si="411"/>
        <v>1.4049315122271155E-9</v>
      </c>
      <c r="DN1141" s="35"/>
      <c r="DO1141" s="35"/>
      <c r="DP1141" s="35"/>
      <c r="DV1141" s="35"/>
      <c r="DW1141" s="35"/>
      <c r="DX1141" s="35"/>
      <c r="ED1141" s="35"/>
      <c r="EE1141" s="35"/>
      <c r="EF1141" s="35"/>
      <c r="EL1141" s="35"/>
      <c r="EM1141" s="35"/>
      <c r="EN1141" s="35"/>
      <c r="ET1141" s="35"/>
      <c r="EU1141" s="35"/>
      <c r="EV1141" s="35"/>
    </row>
    <row r="1142" spans="14:152" s="29" customFormat="1" ht="13.5" x14ac:dyDescent="0.3">
      <c r="N1142" s="35">
        <v>8.6999999999999999E-10</v>
      </c>
      <c r="O1142" s="35">
        <v>0.76830756074999995</v>
      </c>
      <c r="P1142" s="35">
        <v>201.99276274319999</v>
      </c>
      <c r="Q1142" s="29">
        <f t="shared" si="404"/>
        <v>-5.3570156753283682E-10</v>
      </c>
      <c r="R1142" s="29">
        <f t="shared" si="405"/>
        <v>-5.3572255698523315E-10</v>
      </c>
      <c r="S1142" s="29">
        <f t="shared" si="406"/>
        <v>-5.3572255691234882E-10</v>
      </c>
      <c r="T1142" s="29">
        <f t="shared" si="407"/>
        <v>-5.3572255691234882E-10</v>
      </c>
      <c r="V1142" s="35"/>
      <c r="W1142" s="35"/>
      <c r="X1142" s="35"/>
      <c r="AD1142" s="35"/>
      <c r="AE1142" s="35"/>
      <c r="AF1142" s="35"/>
      <c r="AL1142" s="35"/>
      <c r="AM1142" s="35"/>
      <c r="AN1142" s="35"/>
      <c r="AT1142" s="35"/>
      <c r="AU1142" s="35"/>
      <c r="AV1142" s="35"/>
      <c r="BB1142" s="35"/>
      <c r="BC1142" s="35"/>
      <c r="BD1142" s="35"/>
      <c r="BJ1142" s="35"/>
      <c r="BK1142" s="35"/>
      <c r="BL1142" s="35"/>
      <c r="BR1142" s="35"/>
      <c r="BS1142" s="35"/>
      <c r="BT1142" s="35"/>
      <c r="BZ1142" s="35"/>
      <c r="CA1142" s="35"/>
      <c r="CB1142" s="35"/>
      <c r="CH1142" s="35"/>
      <c r="CI1142" s="35"/>
      <c r="CJ1142" s="35"/>
      <c r="CP1142" s="35"/>
      <c r="CQ1142" s="35"/>
      <c r="CR1142" s="35"/>
      <c r="CX1142" s="35"/>
      <c r="CY1142" s="35"/>
      <c r="CZ1142" s="35"/>
      <c r="DF1142" s="35">
        <v>9.5800000000000004E-9</v>
      </c>
      <c r="DG1142" s="35">
        <v>1.3552567035400001</v>
      </c>
      <c r="DH1142" s="35">
        <v>1201.831580323</v>
      </c>
      <c r="DI1142" s="29">
        <f t="shared" si="408"/>
        <v>-4.2094228813610803E-9</v>
      </c>
      <c r="DJ1142" s="29">
        <f t="shared" si="409"/>
        <v>-4.2078550359346155E-9</v>
      </c>
      <c r="DK1142" s="29">
        <f t="shared" si="410"/>
        <v>-4.2078550413791531E-9</v>
      </c>
      <c r="DL1142" s="29">
        <f t="shared" si="411"/>
        <v>-4.2078550413791531E-9</v>
      </c>
      <c r="DN1142" s="35"/>
      <c r="DO1142" s="35"/>
      <c r="DP1142" s="35"/>
      <c r="DV1142" s="35"/>
      <c r="DW1142" s="35"/>
      <c r="DX1142" s="35"/>
      <c r="ED1142" s="35"/>
      <c r="EE1142" s="35"/>
      <c r="EF1142" s="35"/>
      <c r="EL1142" s="35"/>
      <c r="EM1142" s="35"/>
      <c r="EN1142" s="35"/>
      <c r="ET1142" s="35"/>
      <c r="EU1142" s="35"/>
      <c r="EV1142" s="35"/>
    </row>
    <row r="1143" spans="14:152" s="29" customFormat="1" ht="13.5" x14ac:dyDescent="0.3">
      <c r="N1143" s="35">
        <v>1.02E-9</v>
      </c>
      <c r="O1143" s="35">
        <v>2.11516755277</v>
      </c>
      <c r="P1143" s="35">
        <v>206.93630796260001</v>
      </c>
      <c r="Q1143" s="29">
        <f t="shared" si="404"/>
        <v>7.055163660497958E-10</v>
      </c>
      <c r="R1143" s="29">
        <f t="shared" si="405"/>
        <v>7.0549325825265556E-10</v>
      </c>
      <c r="S1143" s="29">
        <f t="shared" si="406"/>
        <v>7.0549325833289798E-10</v>
      </c>
      <c r="T1143" s="29">
        <f t="shared" si="407"/>
        <v>7.0549325833289798E-10</v>
      </c>
      <c r="V1143" s="35"/>
      <c r="W1143" s="35"/>
      <c r="X1143" s="35"/>
      <c r="AD1143" s="35"/>
      <c r="AE1143" s="35"/>
      <c r="AF1143" s="35"/>
      <c r="AL1143" s="35"/>
      <c r="AM1143" s="35"/>
      <c r="AN1143" s="35"/>
      <c r="AT1143" s="35"/>
      <c r="AU1143" s="35"/>
      <c r="AV1143" s="35"/>
      <c r="BB1143" s="35"/>
      <c r="BC1143" s="35"/>
      <c r="BD1143" s="35"/>
      <c r="BJ1143" s="35"/>
      <c r="BK1143" s="35"/>
      <c r="BL1143" s="35"/>
      <c r="BR1143" s="35"/>
      <c r="BS1143" s="35"/>
      <c r="BT1143" s="35"/>
      <c r="BZ1143" s="35"/>
      <c r="CA1143" s="35"/>
      <c r="CB1143" s="35"/>
      <c r="CH1143" s="35"/>
      <c r="CI1143" s="35"/>
      <c r="CJ1143" s="35"/>
      <c r="CP1143" s="35"/>
      <c r="CQ1143" s="35"/>
      <c r="CR1143" s="35"/>
      <c r="CX1143" s="35"/>
      <c r="CY1143" s="35"/>
      <c r="CZ1143" s="35"/>
      <c r="DF1143" s="35">
        <v>9.05E-9</v>
      </c>
      <c r="DG1143" s="35">
        <v>5.4309336102700003</v>
      </c>
      <c r="DH1143" s="35">
        <v>236.87496867409999</v>
      </c>
      <c r="DI1143" s="29">
        <f t="shared" si="408"/>
        <v>-8.952996253747529E-9</v>
      </c>
      <c r="DJ1143" s="29">
        <f t="shared" si="409"/>
        <v>-8.9529487972808764E-9</v>
      </c>
      <c r="DK1143" s="29">
        <f t="shared" si="410"/>
        <v>-8.9529487974456855E-9</v>
      </c>
      <c r="DL1143" s="29">
        <f t="shared" si="411"/>
        <v>-8.9529487974456855E-9</v>
      </c>
      <c r="DN1143" s="35"/>
      <c r="DO1143" s="35"/>
      <c r="DP1143" s="35"/>
      <c r="DV1143" s="35"/>
      <c r="DW1143" s="35"/>
      <c r="DX1143" s="35"/>
      <c r="ED1143" s="35"/>
      <c r="EE1143" s="35"/>
      <c r="EF1143" s="35"/>
      <c r="EL1143" s="35"/>
      <c r="EM1143" s="35"/>
      <c r="EN1143" s="35"/>
      <c r="ET1143" s="35"/>
      <c r="EU1143" s="35"/>
      <c r="EV1143" s="35"/>
    </row>
    <row r="1144" spans="14:152" s="29" customFormat="1" ht="13.5" x14ac:dyDescent="0.3">
      <c r="N1144" s="35">
        <v>8.0999999999999999E-10</v>
      </c>
      <c r="O1144" s="35">
        <v>5.2963977505399997</v>
      </c>
      <c r="P1144" s="35">
        <v>111.16952906589999</v>
      </c>
      <c r="Q1144" s="29">
        <f t="shared" si="404"/>
        <v>5.5329980879902518E-10</v>
      </c>
      <c r="R1144" s="29">
        <f t="shared" si="405"/>
        <v>5.533097777138778E-10</v>
      </c>
      <c r="S1144" s="29">
        <f t="shared" si="406"/>
        <v>5.5330977767926133E-10</v>
      </c>
      <c r="T1144" s="29">
        <f t="shared" si="407"/>
        <v>5.5330977767926133E-10</v>
      </c>
      <c r="V1144" s="35"/>
      <c r="W1144" s="35"/>
      <c r="X1144" s="35"/>
      <c r="AD1144" s="35"/>
      <c r="AE1144" s="35"/>
      <c r="AF1144" s="35"/>
      <c r="AL1144" s="35"/>
      <c r="AM1144" s="35"/>
      <c r="AN1144" s="35"/>
      <c r="AT1144" s="35"/>
      <c r="AU1144" s="35"/>
      <c r="AV1144" s="35"/>
      <c r="BB1144" s="35"/>
      <c r="BC1144" s="35"/>
      <c r="BD1144" s="35"/>
      <c r="BJ1144" s="35"/>
      <c r="BK1144" s="35"/>
      <c r="BL1144" s="35"/>
      <c r="BR1144" s="35"/>
      <c r="BS1144" s="35"/>
      <c r="BT1144" s="35"/>
      <c r="BZ1144" s="35"/>
      <c r="CA1144" s="35"/>
      <c r="CB1144" s="35"/>
      <c r="CH1144" s="35"/>
      <c r="CI1144" s="35"/>
      <c r="CJ1144" s="35"/>
      <c r="CP1144" s="35"/>
      <c r="CQ1144" s="35"/>
      <c r="CR1144" s="35"/>
      <c r="CX1144" s="35"/>
      <c r="CY1144" s="35"/>
      <c r="CZ1144" s="35"/>
      <c r="DF1144" s="35">
        <v>8.6200000000000004E-9</v>
      </c>
      <c r="DG1144" s="35">
        <v>3.24167644516</v>
      </c>
      <c r="DH1144" s="35">
        <v>427.87021526320001</v>
      </c>
      <c r="DI1144" s="29">
        <f t="shared" si="408"/>
        <v>-6.2104200431342253E-9</v>
      </c>
      <c r="DJ1144" s="29">
        <f t="shared" si="409"/>
        <v>-6.2108077482936009E-9</v>
      </c>
      <c r="DK1144" s="29">
        <f t="shared" si="410"/>
        <v>-6.2108077469473595E-9</v>
      </c>
      <c r="DL1144" s="29">
        <f t="shared" si="411"/>
        <v>-6.2108077469473595E-9</v>
      </c>
      <c r="DN1144" s="35"/>
      <c r="DO1144" s="35"/>
      <c r="DP1144" s="35"/>
      <c r="DV1144" s="35"/>
      <c r="DW1144" s="35"/>
      <c r="DX1144" s="35"/>
      <c r="ED1144" s="35"/>
      <c r="EE1144" s="35"/>
      <c r="EF1144" s="35"/>
      <c r="EL1144" s="35"/>
      <c r="EM1144" s="35"/>
      <c r="EN1144" s="35"/>
      <c r="ET1144" s="35"/>
      <c r="EU1144" s="35"/>
      <c r="EV1144" s="35"/>
    </row>
    <row r="1145" spans="14:152" s="29" customFormat="1" ht="13.5" x14ac:dyDescent="0.3">
      <c r="N1145" s="35">
        <v>7.5E-10</v>
      </c>
      <c r="O1145" s="35">
        <v>2.7711710788600001</v>
      </c>
      <c r="P1145" s="35">
        <v>255.83736509089999</v>
      </c>
      <c r="Q1145" s="29">
        <f t="shared" si="404"/>
        <v>6.0010421258323073E-10</v>
      </c>
      <c r="R1145" s="29">
        <f t="shared" si="405"/>
        <v>6.0012165826153689E-10</v>
      </c>
      <c r="S1145" s="29">
        <f t="shared" si="406"/>
        <v>6.0012165820095914E-10</v>
      </c>
      <c r="T1145" s="29">
        <f t="shared" si="407"/>
        <v>6.0012165820095914E-10</v>
      </c>
      <c r="V1145" s="35"/>
      <c r="W1145" s="35"/>
      <c r="X1145" s="35"/>
      <c r="AD1145" s="35"/>
      <c r="AE1145" s="35"/>
      <c r="AF1145" s="35"/>
      <c r="AL1145" s="35"/>
      <c r="AM1145" s="35"/>
      <c r="AN1145" s="35"/>
      <c r="AT1145" s="35"/>
      <c r="AU1145" s="35"/>
      <c r="AV1145" s="35"/>
      <c r="BB1145" s="35"/>
      <c r="BC1145" s="35"/>
      <c r="BD1145" s="35"/>
      <c r="BJ1145" s="35"/>
      <c r="BK1145" s="35"/>
      <c r="BL1145" s="35"/>
      <c r="BR1145" s="35"/>
      <c r="BS1145" s="35"/>
      <c r="BT1145" s="35"/>
      <c r="BZ1145" s="35"/>
      <c r="CA1145" s="35"/>
      <c r="CB1145" s="35"/>
      <c r="CH1145" s="35"/>
      <c r="CI1145" s="35"/>
      <c r="CJ1145" s="35"/>
      <c r="CP1145" s="35"/>
      <c r="CQ1145" s="35"/>
      <c r="CR1145" s="35"/>
      <c r="CX1145" s="35"/>
      <c r="CY1145" s="35"/>
      <c r="CZ1145" s="35"/>
      <c r="DF1145" s="35">
        <v>7.9300000000000005E-9</v>
      </c>
      <c r="DG1145" s="35">
        <v>5.0113170083099998</v>
      </c>
      <c r="DH1145" s="35">
        <v>109.9938728983</v>
      </c>
      <c r="DI1145" s="29">
        <f t="shared" si="408"/>
        <v>6.9028242862561767E-9</v>
      </c>
      <c r="DJ1145" s="29">
        <f t="shared" si="409"/>
        <v>6.9028893670959837E-9</v>
      </c>
      <c r="DK1145" s="29">
        <f t="shared" si="410"/>
        <v>6.902889366869998E-9</v>
      </c>
      <c r="DL1145" s="29">
        <f t="shared" si="411"/>
        <v>6.902889366869998E-9</v>
      </c>
      <c r="DN1145" s="35"/>
      <c r="DO1145" s="35"/>
      <c r="DP1145" s="35"/>
      <c r="DV1145" s="35"/>
      <c r="DW1145" s="35"/>
      <c r="DX1145" s="35"/>
      <c r="ED1145" s="35"/>
      <c r="EE1145" s="35"/>
      <c r="EF1145" s="35"/>
      <c r="EL1145" s="35"/>
      <c r="EM1145" s="35"/>
      <c r="EN1145" s="35"/>
      <c r="ET1145" s="35"/>
      <c r="EU1145" s="35"/>
      <c r="EV1145" s="35"/>
    </row>
    <row r="1146" spans="14:152" s="29" customFormat="1" ht="13.5" x14ac:dyDescent="0.3">
      <c r="N1146" s="35">
        <v>7.4000000000000003E-10</v>
      </c>
      <c r="O1146" s="35">
        <v>5.8158798472899997</v>
      </c>
      <c r="P1146" s="35">
        <v>316.44005376640001</v>
      </c>
      <c r="Q1146" s="29">
        <f t="shared" si="404"/>
        <v>-2.967210612295687E-11</v>
      </c>
      <c r="R1146" s="29">
        <f t="shared" si="405"/>
        <v>-2.9707573583976731E-11</v>
      </c>
      <c r="S1146" s="29">
        <f t="shared" si="406"/>
        <v>-2.9707573460817674E-11</v>
      </c>
      <c r="T1146" s="29">
        <f t="shared" si="407"/>
        <v>-2.9707573460817674E-11</v>
      </c>
      <c r="V1146" s="35"/>
      <c r="W1146" s="35"/>
      <c r="X1146" s="35"/>
      <c r="AD1146" s="35"/>
      <c r="AE1146" s="35"/>
      <c r="AF1146" s="35"/>
      <c r="AL1146" s="35"/>
      <c r="AM1146" s="35"/>
      <c r="AN1146" s="35"/>
      <c r="AT1146" s="35"/>
      <c r="AU1146" s="35"/>
      <c r="AV1146" s="35"/>
      <c r="BB1146" s="35"/>
      <c r="BC1146" s="35"/>
      <c r="BD1146" s="35"/>
      <c r="BJ1146" s="35"/>
      <c r="BK1146" s="35"/>
      <c r="BL1146" s="35"/>
      <c r="BR1146" s="35"/>
      <c r="BS1146" s="35"/>
      <c r="BT1146" s="35"/>
      <c r="BZ1146" s="35"/>
      <c r="CA1146" s="35"/>
      <c r="CB1146" s="35"/>
      <c r="CH1146" s="35"/>
      <c r="CI1146" s="35"/>
      <c r="CJ1146" s="35"/>
      <c r="CP1146" s="35"/>
      <c r="CQ1146" s="35"/>
      <c r="CR1146" s="35"/>
      <c r="CX1146" s="35"/>
      <c r="CY1146" s="35"/>
      <c r="CZ1146" s="35"/>
      <c r="DF1146" s="35">
        <v>7.9099999999999994E-9</v>
      </c>
      <c r="DG1146" s="35">
        <v>2.2180940448899999</v>
      </c>
      <c r="DH1146" s="35">
        <v>110.41876954049999</v>
      </c>
      <c r="DI1146" s="29">
        <f t="shared" si="408"/>
        <v>-5.1011130616877073E-9</v>
      </c>
      <c r="DJ1146" s="29">
        <f t="shared" si="409"/>
        <v>-5.1012142478095977E-9</v>
      </c>
      <c r="DK1146" s="29">
        <f t="shared" si="410"/>
        <v>-5.1012142474582354E-9</v>
      </c>
      <c r="DL1146" s="29">
        <f t="shared" si="411"/>
        <v>-5.1012142474582354E-9</v>
      </c>
      <c r="DN1146" s="35"/>
      <c r="DO1146" s="35"/>
      <c r="DP1146" s="35"/>
      <c r="DV1146" s="35"/>
      <c r="DW1146" s="35"/>
      <c r="DX1146" s="35"/>
      <c r="ED1146" s="35"/>
      <c r="EE1146" s="35"/>
      <c r="EF1146" s="35"/>
      <c r="EL1146" s="35"/>
      <c r="EM1146" s="35"/>
      <c r="EN1146" s="35"/>
      <c r="ET1146" s="35"/>
      <c r="EU1146" s="35"/>
      <c r="EV1146" s="35"/>
    </row>
    <row r="1147" spans="14:152" s="29" customFormat="1" ht="13.5" x14ac:dyDescent="0.3">
      <c r="N1147" s="35">
        <v>7.5999999999999996E-10</v>
      </c>
      <c r="O1147" s="35">
        <v>1.78743197928</v>
      </c>
      <c r="P1147" s="35">
        <v>171.65459766239999</v>
      </c>
      <c r="Q1147" s="29">
        <f t="shared" si="404"/>
        <v>-1.0376522682579912E-10</v>
      </c>
      <c r="R1147" s="29">
        <f t="shared" si="405"/>
        <v>-1.0378481702714218E-10</v>
      </c>
      <c r="S1147" s="29">
        <f t="shared" si="406"/>
        <v>-1.0378481695911617E-10</v>
      </c>
      <c r="T1147" s="29">
        <f t="shared" si="407"/>
        <v>-1.0378481695911617E-10</v>
      </c>
      <c r="V1147" s="35"/>
      <c r="W1147" s="35"/>
      <c r="X1147" s="35"/>
      <c r="AD1147" s="35"/>
      <c r="AE1147" s="35"/>
      <c r="AF1147" s="35"/>
      <c r="AL1147" s="35"/>
      <c r="AM1147" s="35"/>
      <c r="AN1147" s="35"/>
      <c r="AT1147" s="35"/>
      <c r="AU1147" s="35"/>
      <c r="AV1147" s="35"/>
      <c r="BB1147" s="35"/>
      <c r="BC1147" s="35"/>
      <c r="BD1147" s="35"/>
      <c r="BJ1147" s="35"/>
      <c r="BK1147" s="35"/>
      <c r="BL1147" s="35"/>
      <c r="BR1147" s="35"/>
      <c r="BS1147" s="35"/>
      <c r="BT1147" s="35"/>
      <c r="BZ1147" s="35"/>
      <c r="CA1147" s="35"/>
      <c r="CB1147" s="35"/>
      <c r="CH1147" s="35"/>
      <c r="CI1147" s="35"/>
      <c r="CJ1147" s="35"/>
      <c r="CP1147" s="35"/>
      <c r="CQ1147" s="35"/>
      <c r="CR1147" s="35"/>
      <c r="CX1147" s="35"/>
      <c r="CY1147" s="35"/>
      <c r="CZ1147" s="35"/>
      <c r="DF1147" s="35">
        <v>8.4200000000000003E-9</v>
      </c>
      <c r="DG1147" s="35">
        <v>5.0495748365099997</v>
      </c>
      <c r="DH1147" s="35">
        <v>444.12429869430002</v>
      </c>
      <c r="DI1147" s="29">
        <f t="shared" si="408"/>
        <v>8.0354885322909365E-9</v>
      </c>
      <c r="DJ1147" s="29">
        <f t="shared" si="409"/>
        <v>8.035319169488738E-9</v>
      </c>
      <c r="DK1147" s="29">
        <f t="shared" si="410"/>
        <v>8.0353191700769081E-9</v>
      </c>
      <c r="DL1147" s="29">
        <f t="shared" si="411"/>
        <v>8.0353191700769081E-9</v>
      </c>
      <c r="DN1147" s="35"/>
      <c r="DO1147" s="35"/>
      <c r="DP1147" s="35"/>
      <c r="DV1147" s="35"/>
      <c r="DW1147" s="35"/>
      <c r="DX1147" s="35"/>
      <c r="ED1147" s="35"/>
      <c r="EE1147" s="35"/>
      <c r="EF1147" s="35"/>
      <c r="EL1147" s="35"/>
      <c r="EM1147" s="35"/>
      <c r="EN1147" s="35"/>
      <c r="ET1147" s="35"/>
      <c r="EU1147" s="35"/>
      <c r="EV1147" s="35"/>
    </row>
    <row r="1148" spans="14:152" s="29" customFormat="1" ht="13.5" x14ac:dyDescent="0.3">
      <c r="N1148" s="35">
        <v>9.4000000000000006E-10</v>
      </c>
      <c r="O1148" s="35">
        <v>4.9999690475299996</v>
      </c>
      <c r="P1148" s="35">
        <v>378.64329525170001</v>
      </c>
      <c r="Q1148" s="29">
        <f t="shared" si="404"/>
        <v>1.4444814916100868E-10</v>
      </c>
      <c r="R1148" s="29">
        <f t="shared" si="405"/>
        <v>1.4439483683753529E-10</v>
      </c>
      <c r="S1148" s="29">
        <f t="shared" si="406"/>
        <v>1.4439483702266214E-10</v>
      </c>
      <c r="T1148" s="29">
        <f t="shared" si="407"/>
        <v>1.4439483702266214E-10</v>
      </c>
      <c r="V1148" s="35"/>
      <c r="W1148" s="35"/>
      <c r="X1148" s="35"/>
      <c r="AD1148" s="35"/>
      <c r="AE1148" s="35"/>
      <c r="AF1148" s="35"/>
      <c r="AL1148" s="35"/>
      <c r="AM1148" s="35"/>
      <c r="AN1148" s="35"/>
      <c r="AT1148" s="35"/>
      <c r="AU1148" s="35"/>
      <c r="AV1148" s="35"/>
      <c r="BB1148" s="35"/>
      <c r="BC1148" s="35"/>
      <c r="BD1148" s="35"/>
      <c r="BJ1148" s="35"/>
      <c r="BK1148" s="35"/>
      <c r="BL1148" s="35"/>
      <c r="BR1148" s="35"/>
      <c r="BS1148" s="35"/>
      <c r="BT1148" s="35"/>
      <c r="BZ1148" s="35"/>
      <c r="CA1148" s="35"/>
      <c r="CB1148" s="35"/>
      <c r="CH1148" s="35"/>
      <c r="CI1148" s="35"/>
      <c r="CJ1148" s="35"/>
      <c r="CP1148" s="35"/>
      <c r="CQ1148" s="35"/>
      <c r="CR1148" s="35"/>
      <c r="CX1148" s="35"/>
      <c r="CY1148" s="35"/>
      <c r="CZ1148" s="35"/>
      <c r="DF1148" s="35">
        <v>8.8699999999999994E-9</v>
      </c>
      <c r="DG1148" s="35">
        <v>4.2375203171400004</v>
      </c>
      <c r="DH1148" s="35">
        <v>3553.9115221378001</v>
      </c>
      <c r="DI1148" s="29">
        <f t="shared" si="408"/>
        <v>5.7055408363335105E-9</v>
      </c>
      <c r="DJ1148" s="29">
        <f t="shared" si="409"/>
        <v>5.7018813198829741E-9</v>
      </c>
      <c r="DK1148" s="29">
        <f t="shared" si="410"/>
        <v>5.7018813325933974E-9</v>
      </c>
      <c r="DL1148" s="29">
        <f t="shared" si="411"/>
        <v>5.7018813325933974E-9</v>
      </c>
      <c r="DN1148" s="35"/>
      <c r="DO1148" s="35"/>
      <c r="DP1148" s="35"/>
      <c r="DV1148" s="35"/>
      <c r="DW1148" s="35"/>
      <c r="DX1148" s="35"/>
      <c r="ED1148" s="35"/>
      <c r="EE1148" s="35"/>
      <c r="EF1148" s="35"/>
      <c r="EL1148" s="35"/>
      <c r="EM1148" s="35"/>
      <c r="EN1148" s="35"/>
      <c r="ET1148" s="35"/>
      <c r="EU1148" s="35"/>
      <c r="EV1148" s="35"/>
    </row>
    <row r="1149" spans="14:152" s="29" customFormat="1" ht="13.5" x14ac:dyDescent="0.3">
      <c r="N1149" s="35">
        <v>8.9000000000000003E-10</v>
      </c>
      <c r="O1149" s="35">
        <v>5.8581886015100002</v>
      </c>
      <c r="P1149" s="35">
        <v>807.94979911339999</v>
      </c>
      <c r="Q1149" s="29">
        <f t="shared" si="404"/>
        <v>8.8234298941174136E-10</v>
      </c>
      <c r="R1149" s="29">
        <f t="shared" si="405"/>
        <v>8.8235725018802683E-10</v>
      </c>
      <c r="S1149" s="29">
        <f t="shared" si="406"/>
        <v>8.8235725013852969E-10</v>
      </c>
      <c r="T1149" s="29">
        <f t="shared" si="407"/>
        <v>8.8235725013852969E-10</v>
      </c>
      <c r="V1149" s="35"/>
      <c r="W1149" s="35"/>
      <c r="X1149" s="35"/>
      <c r="AD1149" s="35"/>
      <c r="AE1149" s="35"/>
      <c r="AF1149" s="35"/>
      <c r="AL1149" s="35"/>
      <c r="AM1149" s="35"/>
      <c r="AN1149" s="35"/>
      <c r="AT1149" s="35"/>
      <c r="AU1149" s="35"/>
      <c r="AV1149" s="35"/>
      <c r="BB1149" s="35"/>
      <c r="BC1149" s="35"/>
      <c r="BD1149" s="35"/>
      <c r="BJ1149" s="35"/>
      <c r="BK1149" s="35"/>
      <c r="BL1149" s="35"/>
      <c r="BR1149" s="35"/>
      <c r="BS1149" s="35"/>
      <c r="BT1149" s="35"/>
      <c r="BZ1149" s="35"/>
      <c r="CA1149" s="35"/>
      <c r="CB1149" s="35"/>
      <c r="CH1149" s="35"/>
      <c r="CI1149" s="35"/>
      <c r="CJ1149" s="35"/>
      <c r="CP1149" s="35"/>
      <c r="CQ1149" s="35"/>
      <c r="CR1149" s="35"/>
      <c r="CX1149" s="35"/>
      <c r="CY1149" s="35"/>
      <c r="CZ1149" s="35"/>
      <c r="DF1149" s="35">
        <v>8.5099999999999998E-9</v>
      </c>
      <c r="DG1149" s="35">
        <v>4.6422974514500002</v>
      </c>
      <c r="DH1149" s="35">
        <v>4105.9807585349999</v>
      </c>
      <c r="DI1149" s="29">
        <f t="shared" si="408"/>
        <v>-5.1187325279785307E-9</v>
      </c>
      <c r="DJ1149" s="29">
        <f t="shared" si="409"/>
        <v>-5.1145001529094135E-9</v>
      </c>
      <c r="DK1149" s="29">
        <f t="shared" si="410"/>
        <v>-5.1145001676096538E-9</v>
      </c>
      <c r="DL1149" s="29">
        <f t="shared" si="411"/>
        <v>-5.1145001676096538E-9</v>
      </c>
      <c r="DN1149" s="35"/>
      <c r="DO1149" s="35"/>
      <c r="DP1149" s="35"/>
      <c r="DV1149" s="35"/>
      <c r="DW1149" s="35"/>
      <c r="DX1149" s="35"/>
      <c r="ED1149" s="35"/>
      <c r="EE1149" s="35"/>
      <c r="EF1149" s="35"/>
      <c r="EL1149" s="35"/>
      <c r="EM1149" s="35"/>
      <c r="EN1149" s="35"/>
      <c r="ET1149" s="35"/>
      <c r="EU1149" s="35"/>
      <c r="EV1149" s="35"/>
    </row>
    <row r="1150" spans="14:152" s="29" customFormat="1" ht="13.5" x14ac:dyDescent="0.3">
      <c r="N1150" s="35">
        <v>7.2E-10</v>
      </c>
      <c r="O1150" s="35">
        <v>0.99858616882999995</v>
      </c>
      <c r="P1150" s="35">
        <v>280.21638747909998</v>
      </c>
      <c r="Q1150" s="29">
        <f t="shared" si="404"/>
        <v>5.3491219807111629E-10</v>
      </c>
      <c r="R1150" s="29">
        <f t="shared" si="405"/>
        <v>5.3489172626797744E-10</v>
      </c>
      <c r="S1150" s="29">
        <f t="shared" si="406"/>
        <v>5.3489172633906679E-10</v>
      </c>
      <c r="T1150" s="29">
        <f t="shared" si="407"/>
        <v>5.3489172633906679E-10</v>
      </c>
      <c r="V1150" s="35"/>
      <c r="W1150" s="35"/>
      <c r="X1150" s="35"/>
      <c r="AD1150" s="35"/>
      <c r="AE1150" s="35"/>
      <c r="AF1150" s="35"/>
      <c r="AL1150" s="35"/>
      <c r="AM1150" s="35"/>
      <c r="AN1150" s="35"/>
      <c r="AT1150" s="35"/>
      <c r="AU1150" s="35"/>
      <c r="AV1150" s="35"/>
      <c r="BB1150" s="35"/>
      <c r="BC1150" s="35"/>
      <c r="BD1150" s="35"/>
      <c r="BJ1150" s="35"/>
      <c r="BK1150" s="35"/>
      <c r="BL1150" s="35"/>
      <c r="BR1150" s="35"/>
      <c r="BS1150" s="35"/>
      <c r="BT1150" s="35"/>
      <c r="BZ1150" s="35"/>
      <c r="CA1150" s="35"/>
      <c r="CB1150" s="35"/>
      <c r="CH1150" s="35"/>
      <c r="CI1150" s="35"/>
      <c r="CJ1150" s="35"/>
      <c r="CP1150" s="35"/>
      <c r="CQ1150" s="35"/>
      <c r="CR1150" s="35"/>
      <c r="CX1150" s="35"/>
      <c r="CY1150" s="35"/>
      <c r="CZ1150" s="35"/>
      <c r="DF1150" s="35">
        <v>1.0670000000000001E-8</v>
      </c>
      <c r="DG1150" s="35">
        <v>4.6927192191599998</v>
      </c>
      <c r="DH1150" s="35">
        <v>559.69906177530004</v>
      </c>
      <c r="DI1150" s="29">
        <f t="shared" si="408"/>
        <v>3.6975227401556018E-9</v>
      </c>
      <c r="DJ1150" s="29">
        <f t="shared" si="409"/>
        <v>3.698371899185903E-9</v>
      </c>
      <c r="DK1150" s="29">
        <f t="shared" si="410"/>
        <v>3.6983718962372626E-9</v>
      </c>
      <c r="DL1150" s="29">
        <f t="shared" si="411"/>
        <v>3.6983718962372626E-9</v>
      </c>
      <c r="DN1150" s="35"/>
      <c r="DO1150" s="35"/>
      <c r="DP1150" s="35"/>
      <c r="DV1150" s="35"/>
      <c r="DW1150" s="35"/>
      <c r="DX1150" s="35"/>
      <c r="ED1150" s="35"/>
      <c r="EE1150" s="35"/>
      <c r="EF1150" s="35"/>
      <c r="EL1150" s="35"/>
      <c r="EM1150" s="35"/>
      <c r="EN1150" s="35"/>
      <c r="ET1150" s="35"/>
      <c r="EU1150" s="35"/>
      <c r="EV1150" s="35"/>
    </row>
    <row r="1151" spans="14:152" s="29" customFormat="1" ht="13.5" x14ac:dyDescent="0.3">
      <c r="N1151" s="35">
        <v>9.900000000000001E-10</v>
      </c>
      <c r="O1151" s="35">
        <v>0.15018241445</v>
      </c>
      <c r="P1151" s="35">
        <v>186.21176006409999</v>
      </c>
      <c r="Q1151" s="29">
        <f t="shared" si="404"/>
        <v>-9.8946028532693625E-10</v>
      </c>
      <c r="R1151" s="29">
        <f t="shared" si="405"/>
        <v>-9.8946120754533949E-10</v>
      </c>
      <c r="S1151" s="29">
        <f t="shared" si="406"/>
        <v>-9.8946120754213851E-10</v>
      </c>
      <c r="T1151" s="29">
        <f t="shared" si="407"/>
        <v>-9.8946120754213851E-10</v>
      </c>
      <c r="V1151" s="35"/>
      <c r="W1151" s="35"/>
      <c r="X1151" s="35"/>
      <c r="AD1151" s="35"/>
      <c r="AE1151" s="35"/>
      <c r="AF1151" s="35"/>
      <c r="AL1151" s="35"/>
      <c r="AM1151" s="35"/>
      <c r="AN1151" s="35"/>
      <c r="AT1151" s="35"/>
      <c r="AU1151" s="35"/>
      <c r="AV1151" s="35"/>
      <c r="BB1151" s="35"/>
      <c r="BC1151" s="35"/>
      <c r="BD1151" s="35"/>
      <c r="BJ1151" s="35"/>
      <c r="BK1151" s="35"/>
      <c r="BL1151" s="35"/>
      <c r="BR1151" s="35"/>
      <c r="BS1151" s="35"/>
      <c r="BT1151" s="35"/>
      <c r="BZ1151" s="35"/>
      <c r="CA1151" s="35"/>
      <c r="CB1151" s="35"/>
      <c r="CH1151" s="35"/>
      <c r="CI1151" s="35"/>
      <c r="CJ1151" s="35"/>
      <c r="CP1151" s="35"/>
      <c r="CQ1151" s="35"/>
      <c r="CR1151" s="35"/>
      <c r="CX1151" s="35"/>
      <c r="CY1151" s="35"/>
      <c r="CZ1151" s="35"/>
      <c r="DF1151" s="35">
        <v>9.6600000000000001E-9</v>
      </c>
      <c r="DG1151" s="35">
        <v>4.5501345816200001</v>
      </c>
      <c r="DH1151" s="35">
        <v>9360.0891644589992</v>
      </c>
      <c r="DI1151" s="29">
        <f t="shared" si="408"/>
        <v>8.4592785605814153E-9</v>
      </c>
      <c r="DJ1151" s="29">
        <f t="shared" si="409"/>
        <v>8.4526520240815681E-9</v>
      </c>
      <c r="DK1151" s="29">
        <f t="shared" si="410"/>
        <v>8.4526520471215062E-9</v>
      </c>
      <c r="DL1151" s="29">
        <f t="shared" si="411"/>
        <v>8.4526520471215062E-9</v>
      </c>
      <c r="DN1151" s="35"/>
      <c r="DO1151" s="35"/>
      <c r="DP1151" s="35"/>
      <c r="DV1151" s="35"/>
      <c r="DW1151" s="35"/>
      <c r="DX1151" s="35"/>
      <c r="ED1151" s="35"/>
      <c r="EE1151" s="35"/>
      <c r="EF1151" s="35"/>
      <c r="EL1151" s="35"/>
      <c r="EM1151" s="35"/>
      <c r="EN1151" s="35"/>
      <c r="ET1151" s="35"/>
      <c r="EU1151" s="35"/>
      <c r="EV1151" s="35"/>
    </row>
    <row r="1152" spans="14:152" s="29" customFormat="1" ht="13.5" x14ac:dyDescent="0.3">
      <c r="N1152" s="35">
        <v>7.2E-10</v>
      </c>
      <c r="O1152" s="35">
        <v>5.1571591832200001</v>
      </c>
      <c r="P1152" s="35">
        <v>110.15813710960001</v>
      </c>
      <c r="Q1152" s="29">
        <f t="shared" si="404"/>
        <v>5.6740067718635378E-10</v>
      </c>
      <c r="R1152" s="29">
        <f t="shared" si="405"/>
        <v>5.6740807838176944E-10</v>
      </c>
      <c r="S1152" s="29">
        <f t="shared" si="406"/>
        <v>5.6740807835606915E-10</v>
      </c>
      <c r="T1152" s="29">
        <f t="shared" si="407"/>
        <v>5.6740807835606915E-10</v>
      </c>
      <c r="V1152" s="35"/>
      <c r="W1152" s="35"/>
      <c r="X1152" s="35"/>
      <c r="AD1152" s="35"/>
      <c r="AE1152" s="35"/>
      <c r="AF1152" s="35"/>
      <c r="AL1152" s="35"/>
      <c r="AM1152" s="35"/>
      <c r="AN1152" s="35"/>
      <c r="AT1152" s="35"/>
      <c r="AU1152" s="35"/>
      <c r="AV1152" s="35"/>
      <c r="BB1152" s="35"/>
      <c r="BC1152" s="35"/>
      <c r="BD1152" s="35"/>
      <c r="BJ1152" s="35"/>
      <c r="BK1152" s="35"/>
      <c r="BL1152" s="35"/>
      <c r="BR1152" s="35"/>
      <c r="BS1152" s="35"/>
      <c r="BT1152" s="35"/>
      <c r="BZ1152" s="35"/>
      <c r="CA1152" s="35"/>
      <c r="CB1152" s="35"/>
      <c r="CH1152" s="35"/>
      <c r="CI1152" s="35"/>
      <c r="CJ1152" s="35"/>
      <c r="CP1152" s="35"/>
      <c r="CQ1152" s="35"/>
      <c r="CR1152" s="35"/>
      <c r="CX1152" s="35"/>
      <c r="CY1152" s="35"/>
      <c r="CZ1152" s="35"/>
      <c r="DF1152" s="35">
        <v>9.7700000000000008E-9</v>
      </c>
      <c r="DG1152" s="35">
        <v>1.5092566703100001</v>
      </c>
      <c r="DH1152" s="35">
        <v>186.47239249500001</v>
      </c>
      <c r="DI1152" s="29">
        <f t="shared" si="408"/>
        <v>-1.6959105059326144E-9</v>
      </c>
      <c r="DJ1152" s="29">
        <f t="shared" si="409"/>
        <v>-1.6961824761037648E-9</v>
      </c>
      <c r="DK1152" s="29">
        <f t="shared" si="410"/>
        <v>-1.696182475159359E-9</v>
      </c>
      <c r="DL1152" s="29">
        <f t="shared" si="411"/>
        <v>-1.696182475159359E-9</v>
      </c>
      <c r="DN1152" s="35"/>
      <c r="DO1152" s="35"/>
      <c r="DP1152" s="35"/>
      <c r="DV1152" s="35"/>
      <c r="DW1152" s="35"/>
      <c r="DX1152" s="35"/>
      <c r="ED1152" s="35"/>
      <c r="EE1152" s="35"/>
      <c r="EF1152" s="35"/>
      <c r="EL1152" s="35"/>
      <c r="EM1152" s="35"/>
      <c r="EN1152" s="35"/>
      <c r="ET1152" s="35"/>
      <c r="EU1152" s="35"/>
      <c r="EV1152" s="35"/>
    </row>
    <row r="1153" spans="14:152" s="29" customFormat="1" ht="13.5" x14ac:dyDescent="0.3">
      <c r="N1153" s="35"/>
      <c r="O1153" s="35"/>
      <c r="P1153" s="35"/>
      <c r="V1153" s="35"/>
      <c r="W1153" s="35"/>
      <c r="X1153" s="35"/>
      <c r="AD1153" s="35"/>
      <c r="AE1153" s="35"/>
      <c r="AF1153" s="35"/>
      <c r="AL1153" s="35"/>
      <c r="AM1153" s="35"/>
      <c r="AN1153" s="35"/>
      <c r="AT1153" s="35"/>
      <c r="AU1153" s="35"/>
      <c r="AV1153" s="35"/>
      <c r="BB1153" s="35"/>
      <c r="BC1153" s="35"/>
      <c r="BD1153" s="35"/>
      <c r="BJ1153" s="35"/>
      <c r="BK1153" s="35"/>
      <c r="BL1153" s="35"/>
      <c r="BR1153" s="35"/>
      <c r="BS1153" s="35"/>
      <c r="BT1153" s="35"/>
      <c r="BZ1153" s="35"/>
      <c r="CA1153" s="35"/>
      <c r="CB1153" s="35"/>
      <c r="CH1153" s="35"/>
      <c r="CI1153" s="35"/>
      <c r="CJ1153" s="35"/>
      <c r="CP1153" s="35"/>
      <c r="CQ1153" s="35"/>
      <c r="CR1153" s="35"/>
      <c r="CX1153" s="35"/>
      <c r="CY1153" s="35"/>
      <c r="CZ1153" s="35"/>
      <c r="DF1153" s="35">
        <v>1.092E-8</v>
      </c>
      <c r="DG1153" s="35">
        <v>0.5815374794</v>
      </c>
      <c r="DH1153" s="35">
        <v>203.26478713040001</v>
      </c>
      <c r="DI1153" s="29">
        <f t="shared" ref="DI1153:DI1205" si="412">DF1153*COS(DG1153+DH1153*$C$31)</f>
        <v>-8.0541272483282983E-9</v>
      </c>
      <c r="DJ1153" s="29">
        <f t="shared" ref="DJ1153:DJ1205" si="413">DF1153*COS(DG1153+DH1153*$C$52)</f>
        <v>-8.0543544549362203E-9</v>
      </c>
      <c r="DK1153" s="29">
        <f t="shared" ref="DK1153:DK1205" si="414">DF1153*COS(DG1153+DH1153*$C$73)</f>
        <v>-8.0543544541472654E-9</v>
      </c>
      <c r="DL1153" s="29">
        <f t="shared" ref="DL1153:DL1205" si="415">DF1153*COS(DG1153+DH1153*$C$94)</f>
        <v>-8.0543544541472654E-9</v>
      </c>
      <c r="DN1153" s="35"/>
      <c r="DO1153" s="35"/>
      <c r="DP1153" s="35"/>
      <c r="DV1153" s="35"/>
      <c r="DW1153" s="35"/>
      <c r="DX1153" s="35"/>
      <c r="ED1153" s="35"/>
      <c r="EE1153" s="35"/>
      <c r="EF1153" s="35"/>
      <c r="EL1153" s="35"/>
      <c r="EM1153" s="35"/>
      <c r="EN1153" s="35"/>
      <c r="ET1153" s="35"/>
      <c r="EU1153" s="35"/>
      <c r="EV1153" s="35"/>
    </row>
    <row r="1154" spans="14:152" s="29" customFormat="1" ht="13.5" x14ac:dyDescent="0.3">
      <c r="N1154" s="35"/>
      <c r="O1154" s="35"/>
      <c r="P1154" s="35"/>
      <c r="V1154" s="35"/>
      <c r="W1154" s="35"/>
      <c r="X1154" s="35"/>
      <c r="AD1154" s="35"/>
      <c r="AE1154" s="35"/>
      <c r="AF1154" s="35"/>
      <c r="AL1154" s="35"/>
      <c r="AM1154" s="35"/>
      <c r="AN1154" s="35"/>
      <c r="AT1154" s="35"/>
      <c r="AU1154" s="35"/>
      <c r="AV1154" s="35"/>
      <c r="BB1154" s="35"/>
      <c r="BC1154" s="35"/>
      <c r="BD1154" s="35"/>
      <c r="BJ1154" s="35"/>
      <c r="BK1154" s="35"/>
      <c r="BL1154" s="35"/>
      <c r="BR1154" s="35"/>
      <c r="BS1154" s="35"/>
      <c r="BT1154" s="35"/>
      <c r="BZ1154" s="35"/>
      <c r="CA1154" s="35"/>
      <c r="CB1154" s="35"/>
      <c r="CH1154" s="35"/>
      <c r="CI1154" s="35"/>
      <c r="CJ1154" s="35"/>
      <c r="CP1154" s="35"/>
      <c r="CQ1154" s="35"/>
      <c r="CR1154" s="35"/>
      <c r="CX1154" s="35"/>
      <c r="CY1154" s="35"/>
      <c r="CZ1154" s="35"/>
      <c r="DF1154" s="35">
        <v>9.9699999999999993E-9</v>
      </c>
      <c r="DG1154" s="35">
        <v>0.24589891452000001</v>
      </c>
      <c r="DH1154" s="35">
        <v>439.93151300030001</v>
      </c>
      <c r="DI1154" s="29">
        <f t="shared" si="412"/>
        <v>4.4508125078852847E-9</v>
      </c>
      <c r="DJ1154" s="29">
        <f t="shared" si="413"/>
        <v>4.4514074394983859E-9</v>
      </c>
      <c r="DK1154" s="29">
        <f t="shared" si="414"/>
        <v>4.451407437432542E-9</v>
      </c>
      <c r="DL1154" s="29">
        <f t="shared" si="415"/>
        <v>4.451407437432542E-9</v>
      </c>
      <c r="DN1154" s="35"/>
      <c r="DO1154" s="35"/>
      <c r="DP1154" s="35"/>
      <c r="DV1154" s="35"/>
      <c r="DW1154" s="35"/>
      <c r="DX1154" s="35"/>
      <c r="ED1154" s="35"/>
      <c r="EE1154" s="35"/>
      <c r="EF1154" s="35"/>
      <c r="EL1154" s="35"/>
      <c r="EM1154" s="35"/>
      <c r="EN1154" s="35"/>
      <c r="ET1154" s="35"/>
      <c r="EU1154" s="35"/>
      <c r="EV1154" s="35"/>
    </row>
    <row r="1155" spans="14:152" s="29" customFormat="1" ht="13.5" x14ac:dyDescent="0.3">
      <c r="N1155" s="35"/>
      <c r="O1155" s="35"/>
      <c r="P1155" s="35"/>
      <c r="V1155" s="35"/>
      <c r="W1155" s="35"/>
      <c r="X1155" s="35"/>
      <c r="AD1155" s="35"/>
      <c r="AE1155" s="35"/>
      <c r="AF1155" s="35"/>
      <c r="AL1155" s="35"/>
      <c r="AM1155" s="35"/>
      <c r="AN1155" s="35"/>
      <c r="AT1155" s="35"/>
      <c r="AU1155" s="35"/>
      <c r="AV1155" s="35"/>
      <c r="BB1155" s="35"/>
      <c r="BC1155" s="35"/>
      <c r="BD1155" s="35"/>
      <c r="BJ1155" s="35"/>
      <c r="BK1155" s="35"/>
      <c r="BL1155" s="35"/>
      <c r="BR1155" s="35"/>
      <c r="BS1155" s="35"/>
      <c r="BT1155" s="35"/>
      <c r="BZ1155" s="35"/>
      <c r="CA1155" s="35"/>
      <c r="CB1155" s="35"/>
      <c r="CH1155" s="35"/>
      <c r="CI1155" s="35"/>
      <c r="CJ1155" s="35"/>
      <c r="CP1155" s="35"/>
      <c r="CQ1155" s="35"/>
      <c r="CR1155" s="35"/>
      <c r="CX1155" s="35"/>
      <c r="CY1155" s="35"/>
      <c r="CZ1155" s="35"/>
      <c r="DF1155" s="35">
        <v>7.8600000000000006E-9</v>
      </c>
      <c r="DG1155" s="35">
        <v>3.8482987895599998</v>
      </c>
      <c r="DH1155" s="35">
        <v>194.3890886479</v>
      </c>
      <c r="DI1155" s="29">
        <f t="shared" si="412"/>
        <v>5.8969415073384058E-9</v>
      </c>
      <c r="DJ1155" s="29">
        <f t="shared" si="413"/>
        <v>5.8970946333421617E-9</v>
      </c>
      <c r="DK1155" s="29">
        <f t="shared" si="414"/>
        <v>5.8970946328104451E-9</v>
      </c>
      <c r="DL1155" s="29">
        <f t="shared" si="415"/>
        <v>5.8970946328104451E-9</v>
      </c>
      <c r="DN1155" s="35"/>
      <c r="DO1155" s="35"/>
      <c r="DP1155" s="35"/>
      <c r="DV1155" s="35"/>
      <c r="DW1155" s="35"/>
      <c r="DX1155" s="35"/>
      <c r="ED1155" s="35"/>
      <c r="EE1155" s="35"/>
      <c r="EF1155" s="35"/>
      <c r="EL1155" s="35"/>
      <c r="EM1155" s="35"/>
      <c r="EN1155" s="35"/>
      <c r="ET1155" s="35"/>
      <c r="EU1155" s="35"/>
      <c r="EV1155" s="35"/>
    </row>
    <row r="1156" spans="14:152" s="29" customFormat="1" ht="13.5" x14ac:dyDescent="0.3">
      <c r="N1156" s="35"/>
      <c r="O1156" s="35"/>
      <c r="P1156" s="35"/>
      <c r="V1156" s="35"/>
      <c r="W1156" s="35"/>
      <c r="X1156" s="35"/>
      <c r="AD1156" s="35"/>
      <c r="AE1156" s="35"/>
      <c r="AF1156" s="35"/>
      <c r="AL1156" s="35"/>
      <c r="AM1156" s="35"/>
      <c r="AN1156" s="35"/>
      <c r="AT1156" s="35"/>
      <c r="AU1156" s="35"/>
      <c r="AV1156" s="35"/>
      <c r="BB1156" s="35"/>
      <c r="BC1156" s="35"/>
      <c r="BD1156" s="35"/>
      <c r="BJ1156" s="35"/>
      <c r="BK1156" s="35"/>
      <c r="BL1156" s="35"/>
      <c r="BR1156" s="35"/>
      <c r="BS1156" s="35"/>
      <c r="BT1156" s="35"/>
      <c r="BZ1156" s="35"/>
      <c r="CA1156" s="35"/>
      <c r="CB1156" s="35"/>
      <c r="CH1156" s="35"/>
      <c r="CI1156" s="35"/>
      <c r="CJ1156" s="35"/>
      <c r="CP1156" s="35"/>
      <c r="CQ1156" s="35"/>
      <c r="CR1156" s="35"/>
      <c r="CX1156" s="35"/>
      <c r="CY1156" s="35"/>
      <c r="CZ1156" s="35"/>
      <c r="DF1156" s="35">
        <v>7.7400000000000002E-9</v>
      </c>
      <c r="DG1156" s="35">
        <v>3.7605063931</v>
      </c>
      <c r="DH1156" s="35">
        <v>219.1406180516</v>
      </c>
      <c r="DI1156" s="29">
        <f t="shared" si="412"/>
        <v>3.9409498453646785E-9</v>
      </c>
      <c r="DJ1156" s="29">
        <f t="shared" si="413"/>
        <v>3.94117113036072E-9</v>
      </c>
      <c r="DK1156" s="29">
        <f t="shared" si="414"/>
        <v>3.9411711295923205E-9</v>
      </c>
      <c r="DL1156" s="29">
        <f t="shared" si="415"/>
        <v>3.9411711295923205E-9</v>
      </c>
      <c r="DN1156" s="35"/>
      <c r="DO1156" s="35"/>
      <c r="DP1156" s="35"/>
      <c r="DV1156" s="35"/>
      <c r="DW1156" s="35"/>
      <c r="DX1156" s="35"/>
      <c r="ED1156" s="35"/>
      <c r="EE1156" s="35"/>
      <c r="EF1156" s="35"/>
      <c r="EL1156" s="35"/>
      <c r="EM1156" s="35"/>
      <c r="EN1156" s="35"/>
      <c r="ET1156" s="35"/>
      <c r="EU1156" s="35"/>
      <c r="EV1156" s="35"/>
    </row>
    <row r="1157" spans="14:152" s="29" customFormat="1" ht="13.5" x14ac:dyDescent="0.3">
      <c r="N1157" s="35"/>
      <c r="O1157" s="35"/>
      <c r="P1157" s="35"/>
      <c r="V1157" s="35"/>
      <c r="W1157" s="35"/>
      <c r="X1157" s="35"/>
      <c r="AD1157" s="35"/>
      <c r="AE1157" s="35"/>
      <c r="AF1157" s="35"/>
      <c r="AL1157" s="35"/>
      <c r="AM1157" s="35"/>
      <c r="AN1157" s="35"/>
      <c r="AT1157" s="35"/>
      <c r="AU1157" s="35"/>
      <c r="AV1157" s="35"/>
      <c r="BB1157" s="35"/>
      <c r="BC1157" s="35"/>
      <c r="BD1157" s="35"/>
      <c r="BJ1157" s="35"/>
      <c r="BK1157" s="35"/>
      <c r="BL1157" s="35"/>
      <c r="BR1157" s="35"/>
      <c r="BS1157" s="35"/>
      <c r="BT1157" s="35"/>
      <c r="BZ1157" s="35"/>
      <c r="CA1157" s="35"/>
      <c r="CB1157" s="35"/>
      <c r="CH1157" s="35"/>
      <c r="CI1157" s="35"/>
      <c r="CJ1157" s="35"/>
      <c r="CP1157" s="35"/>
      <c r="CQ1157" s="35"/>
      <c r="CR1157" s="35"/>
      <c r="CX1157" s="35"/>
      <c r="CY1157" s="35"/>
      <c r="CZ1157" s="35"/>
      <c r="DF1157" s="35">
        <v>8.4499999999999996E-9</v>
      </c>
      <c r="DG1157" s="35">
        <v>4.21602090805</v>
      </c>
      <c r="DH1157" s="35">
        <v>2648.4548254729998</v>
      </c>
      <c r="DI1157" s="29">
        <f t="shared" si="412"/>
        <v>-8.4007152819846685E-9</v>
      </c>
      <c r="DJ1157" s="29">
        <f t="shared" si="413"/>
        <v>-8.4010804647347985E-9</v>
      </c>
      <c r="DK1157" s="29">
        <f t="shared" si="414"/>
        <v>-8.4010804634690649E-9</v>
      </c>
      <c r="DL1157" s="29">
        <f t="shared" si="415"/>
        <v>-8.4010804634690649E-9</v>
      </c>
      <c r="DN1157" s="35"/>
      <c r="DO1157" s="35"/>
      <c r="DP1157" s="35"/>
      <c r="DV1157" s="35"/>
      <c r="DW1157" s="35"/>
      <c r="DX1157" s="35"/>
      <c r="ED1157" s="35"/>
      <c r="EE1157" s="35"/>
      <c r="EF1157" s="35"/>
      <c r="EL1157" s="35"/>
      <c r="EM1157" s="35"/>
      <c r="EN1157" s="35"/>
      <c r="ET1157" s="35"/>
      <c r="EU1157" s="35"/>
      <c r="EV1157" s="35"/>
    </row>
    <row r="1158" spans="14:152" s="29" customFormat="1" ht="13.5" x14ac:dyDescent="0.3">
      <c r="N1158" s="35"/>
      <c r="O1158" s="35"/>
      <c r="P1158" s="35"/>
      <c r="V1158" s="35"/>
      <c r="W1158" s="35"/>
      <c r="X1158" s="35"/>
      <c r="AD1158" s="35"/>
      <c r="AE1158" s="35"/>
      <c r="AF1158" s="35"/>
      <c r="AL1158" s="35"/>
      <c r="AM1158" s="35"/>
      <c r="AN1158" s="35"/>
      <c r="AT1158" s="35"/>
      <c r="AU1158" s="35"/>
      <c r="AV1158" s="35"/>
      <c r="BB1158" s="35"/>
      <c r="BC1158" s="35"/>
      <c r="BD1158" s="35"/>
      <c r="BJ1158" s="35"/>
      <c r="BK1158" s="35"/>
      <c r="BL1158" s="35"/>
      <c r="BR1158" s="35"/>
      <c r="BS1158" s="35"/>
      <c r="BT1158" s="35"/>
      <c r="BZ1158" s="35"/>
      <c r="CA1158" s="35"/>
      <c r="CB1158" s="35"/>
      <c r="CH1158" s="35"/>
      <c r="CI1158" s="35"/>
      <c r="CJ1158" s="35"/>
      <c r="CP1158" s="35"/>
      <c r="CQ1158" s="35"/>
      <c r="CR1158" s="35"/>
      <c r="CX1158" s="35"/>
      <c r="CY1158" s="35"/>
      <c r="CZ1158" s="35"/>
      <c r="DF1158" s="35">
        <v>9.6199999999999995E-9</v>
      </c>
      <c r="DG1158" s="35">
        <v>0.30590569896999997</v>
      </c>
      <c r="DH1158" s="35">
        <v>229.34073054800001</v>
      </c>
      <c r="DI1158" s="29">
        <f t="shared" si="412"/>
        <v>-6.0606143302920025E-9</v>
      </c>
      <c r="DJ1158" s="29">
        <f t="shared" si="413"/>
        <v>-6.0608740475972521E-9</v>
      </c>
      <c r="DK1158" s="29">
        <f t="shared" si="414"/>
        <v>-6.0608740466954019E-9</v>
      </c>
      <c r="DL1158" s="29">
        <f t="shared" si="415"/>
        <v>-6.0608740466954019E-9</v>
      </c>
      <c r="DN1158" s="35"/>
      <c r="DO1158" s="35"/>
      <c r="DP1158" s="35"/>
      <c r="DV1158" s="35"/>
      <c r="DW1158" s="35"/>
      <c r="DX1158" s="35"/>
      <c r="ED1158" s="35"/>
      <c r="EE1158" s="35"/>
      <c r="EF1158" s="35"/>
      <c r="EL1158" s="35"/>
      <c r="EM1158" s="35"/>
      <c r="EN1158" s="35"/>
      <c r="ET1158" s="35"/>
      <c r="EU1158" s="35"/>
      <c r="EV1158" s="35"/>
    </row>
    <row r="1159" spans="14:152" s="29" customFormat="1" ht="13.5" x14ac:dyDescent="0.3">
      <c r="N1159" s="35"/>
      <c r="O1159" s="35"/>
      <c r="P1159" s="35"/>
      <c r="V1159" s="35"/>
      <c r="W1159" s="35"/>
      <c r="X1159" s="35"/>
      <c r="AD1159" s="35"/>
      <c r="AE1159" s="35"/>
      <c r="AF1159" s="35"/>
      <c r="AL1159" s="35"/>
      <c r="AM1159" s="35"/>
      <c r="AN1159" s="35"/>
      <c r="AT1159" s="35"/>
      <c r="AU1159" s="35"/>
      <c r="AV1159" s="35"/>
      <c r="BB1159" s="35"/>
      <c r="BC1159" s="35"/>
      <c r="BD1159" s="35"/>
      <c r="BJ1159" s="35"/>
      <c r="BK1159" s="35"/>
      <c r="BL1159" s="35"/>
      <c r="BR1159" s="35"/>
      <c r="BS1159" s="35"/>
      <c r="BT1159" s="35"/>
      <c r="BZ1159" s="35"/>
      <c r="CA1159" s="35"/>
      <c r="CB1159" s="35"/>
      <c r="CH1159" s="35"/>
      <c r="CI1159" s="35"/>
      <c r="CJ1159" s="35"/>
      <c r="CP1159" s="35"/>
      <c r="CQ1159" s="35"/>
      <c r="CR1159" s="35"/>
      <c r="CX1159" s="35"/>
      <c r="CY1159" s="35"/>
      <c r="CZ1159" s="35"/>
      <c r="DF1159" s="35">
        <v>7.6299999999999995E-9</v>
      </c>
      <c r="DG1159" s="35">
        <v>5.5778420750000002E-2</v>
      </c>
      <c r="DH1159" s="35">
        <v>846.13101886100003</v>
      </c>
      <c r="DI1159" s="29">
        <f t="shared" si="412"/>
        <v>2.5345561154498445E-9</v>
      </c>
      <c r="DJ1159" s="29">
        <f t="shared" si="413"/>
        <v>2.5354791538885973E-9</v>
      </c>
      <c r="DK1159" s="29">
        <f t="shared" si="414"/>
        <v>2.5354791506834577E-9</v>
      </c>
      <c r="DL1159" s="29">
        <f t="shared" si="415"/>
        <v>2.5354791506834577E-9</v>
      </c>
      <c r="DN1159" s="35"/>
      <c r="DO1159" s="35"/>
      <c r="DP1159" s="35"/>
      <c r="DV1159" s="35"/>
      <c r="DW1159" s="35"/>
      <c r="DX1159" s="35"/>
      <c r="ED1159" s="35"/>
      <c r="EE1159" s="35"/>
      <c r="EF1159" s="35"/>
      <c r="EL1159" s="35"/>
      <c r="EM1159" s="35"/>
      <c r="EN1159" s="35"/>
      <c r="ET1159" s="35"/>
      <c r="EU1159" s="35"/>
      <c r="EV1159" s="35"/>
    </row>
    <row r="1160" spans="14:152" s="29" customFormat="1" ht="13.5" x14ac:dyDescent="0.3">
      <c r="N1160" s="35"/>
      <c r="O1160" s="35"/>
      <c r="P1160" s="35"/>
      <c r="V1160" s="35"/>
      <c r="W1160" s="35"/>
      <c r="X1160" s="35"/>
      <c r="AD1160" s="35"/>
      <c r="AE1160" s="35"/>
      <c r="AF1160" s="35"/>
      <c r="AL1160" s="35"/>
      <c r="AM1160" s="35"/>
      <c r="AN1160" s="35"/>
      <c r="AT1160" s="35"/>
      <c r="AU1160" s="35"/>
      <c r="AV1160" s="35"/>
      <c r="BB1160" s="35"/>
      <c r="BC1160" s="35"/>
      <c r="BD1160" s="35"/>
      <c r="BJ1160" s="35"/>
      <c r="BK1160" s="35"/>
      <c r="BL1160" s="35"/>
      <c r="BR1160" s="35"/>
      <c r="BS1160" s="35"/>
      <c r="BT1160" s="35"/>
      <c r="BZ1160" s="35"/>
      <c r="CA1160" s="35"/>
      <c r="CB1160" s="35"/>
      <c r="CH1160" s="35"/>
      <c r="CI1160" s="35"/>
      <c r="CJ1160" s="35"/>
      <c r="CP1160" s="35"/>
      <c r="CQ1160" s="35"/>
      <c r="CR1160" s="35"/>
      <c r="CX1160" s="35"/>
      <c r="CY1160" s="35"/>
      <c r="CZ1160" s="35"/>
      <c r="DF1160" s="35">
        <v>8.3899999999999994E-9</v>
      </c>
      <c r="DG1160" s="35">
        <v>5.6812414270099998</v>
      </c>
      <c r="DH1160" s="35">
        <v>2620.0006374698</v>
      </c>
      <c r="DI1160" s="29">
        <f t="shared" si="412"/>
        <v>-3.7222319130175498E-9</v>
      </c>
      <c r="DJ1160" s="29">
        <f t="shared" si="413"/>
        <v>-3.7252178605724239E-9</v>
      </c>
      <c r="DK1160" s="29">
        <f t="shared" si="414"/>
        <v>-3.7252178502048561E-9</v>
      </c>
      <c r="DL1160" s="29">
        <f t="shared" si="415"/>
        <v>-3.7252178502048561E-9</v>
      </c>
      <c r="DN1160" s="35"/>
      <c r="DO1160" s="35"/>
      <c r="DP1160" s="35"/>
      <c r="DV1160" s="35"/>
      <c r="DW1160" s="35"/>
      <c r="DX1160" s="35"/>
      <c r="ED1160" s="35"/>
      <c r="EE1160" s="35"/>
      <c r="EF1160" s="35"/>
      <c r="EL1160" s="35"/>
      <c r="EM1160" s="35"/>
      <c r="EN1160" s="35"/>
      <c r="ET1160" s="35"/>
      <c r="EU1160" s="35"/>
      <c r="EV1160" s="35"/>
    </row>
    <row r="1161" spans="14:152" s="29" customFormat="1" ht="13.5" x14ac:dyDescent="0.3">
      <c r="N1161" s="35"/>
      <c r="O1161" s="35"/>
      <c r="P1161" s="35"/>
      <c r="V1161" s="35"/>
      <c r="W1161" s="35"/>
      <c r="X1161" s="35"/>
      <c r="AD1161" s="35"/>
      <c r="AE1161" s="35"/>
      <c r="AF1161" s="35"/>
      <c r="AL1161" s="35"/>
      <c r="AM1161" s="35"/>
      <c r="AN1161" s="35"/>
      <c r="AT1161" s="35"/>
      <c r="AU1161" s="35"/>
      <c r="AV1161" s="35"/>
      <c r="BB1161" s="35"/>
      <c r="BC1161" s="35"/>
      <c r="BD1161" s="35"/>
      <c r="BJ1161" s="35"/>
      <c r="BK1161" s="35"/>
      <c r="BL1161" s="35"/>
      <c r="BR1161" s="35"/>
      <c r="BS1161" s="35"/>
      <c r="BT1161" s="35"/>
      <c r="BZ1161" s="35"/>
      <c r="CA1161" s="35"/>
      <c r="CB1161" s="35"/>
      <c r="CH1161" s="35"/>
      <c r="CI1161" s="35"/>
      <c r="CJ1161" s="35"/>
      <c r="CP1161" s="35"/>
      <c r="CQ1161" s="35"/>
      <c r="CR1161" s="35"/>
      <c r="CX1161" s="35"/>
      <c r="CY1161" s="35"/>
      <c r="CZ1161" s="35"/>
      <c r="DF1161" s="35">
        <v>8.1799999999999995E-9</v>
      </c>
      <c r="DG1161" s="35">
        <v>2.5260962654000001</v>
      </c>
      <c r="DH1161" s="35">
        <v>26301.202237012199</v>
      </c>
      <c r="DI1161" s="29">
        <f t="shared" si="412"/>
        <v>-6.305030338808017E-9</v>
      </c>
      <c r="DJ1161" s="29">
        <f t="shared" si="413"/>
        <v>-6.2842029805028852E-9</v>
      </c>
      <c r="DK1161" s="29">
        <f t="shared" si="414"/>
        <v>-6.2842030529987576E-9</v>
      </c>
      <c r="DL1161" s="29">
        <f t="shared" si="415"/>
        <v>-6.2842030529987576E-9</v>
      </c>
      <c r="DN1161" s="35"/>
      <c r="DO1161" s="35"/>
      <c r="DP1161" s="35"/>
      <c r="DV1161" s="35"/>
      <c r="DW1161" s="35"/>
      <c r="DX1161" s="35"/>
      <c r="ED1161" s="35"/>
      <c r="EE1161" s="35"/>
      <c r="EF1161" s="35"/>
      <c r="EL1161" s="35"/>
      <c r="EM1161" s="35"/>
      <c r="EN1161" s="35"/>
      <c r="ET1161" s="35"/>
      <c r="EU1161" s="35"/>
      <c r="EV1161" s="35"/>
    </row>
    <row r="1162" spans="14:152" s="29" customFormat="1" ht="13.5" x14ac:dyDescent="0.3">
      <c r="N1162" s="35"/>
      <c r="O1162" s="35"/>
      <c r="P1162" s="35"/>
      <c r="V1162" s="35"/>
      <c r="W1162" s="35"/>
      <c r="X1162" s="35"/>
      <c r="AD1162" s="35"/>
      <c r="AE1162" s="35"/>
      <c r="AF1162" s="35"/>
      <c r="AL1162" s="35"/>
      <c r="AM1162" s="35"/>
      <c r="AN1162" s="35"/>
      <c r="AT1162" s="35"/>
      <c r="AU1162" s="35"/>
      <c r="AV1162" s="35"/>
      <c r="BB1162" s="35"/>
      <c r="BC1162" s="35"/>
      <c r="BD1162" s="35"/>
      <c r="BJ1162" s="35"/>
      <c r="BK1162" s="35"/>
      <c r="BL1162" s="35"/>
      <c r="BR1162" s="35"/>
      <c r="BS1162" s="35"/>
      <c r="BT1162" s="35"/>
      <c r="BZ1162" s="35"/>
      <c r="CA1162" s="35"/>
      <c r="CB1162" s="35"/>
      <c r="CH1162" s="35"/>
      <c r="CI1162" s="35"/>
      <c r="CJ1162" s="35"/>
      <c r="CP1162" s="35"/>
      <c r="CQ1162" s="35"/>
      <c r="CR1162" s="35"/>
      <c r="CX1162" s="35"/>
      <c r="CY1162" s="35"/>
      <c r="CZ1162" s="35"/>
      <c r="DF1162" s="35">
        <v>9.2900000000000008E-9</v>
      </c>
      <c r="DG1162" s="35">
        <v>0.71906225882999997</v>
      </c>
      <c r="DH1162" s="35">
        <v>740.28174754689996</v>
      </c>
      <c r="DI1162" s="29">
        <f t="shared" si="412"/>
        <v>9.1460474370920094E-9</v>
      </c>
      <c r="DJ1162" s="29">
        <f t="shared" si="413"/>
        <v>9.1462301884381775E-9</v>
      </c>
      <c r="DK1162" s="29">
        <f t="shared" si="414"/>
        <v>9.1462301878037829E-9</v>
      </c>
      <c r="DL1162" s="29">
        <f t="shared" si="415"/>
        <v>9.1462301878037829E-9</v>
      </c>
      <c r="DN1162" s="35"/>
      <c r="DO1162" s="35"/>
      <c r="DP1162" s="35"/>
      <c r="DV1162" s="35"/>
      <c r="DW1162" s="35"/>
      <c r="DX1162" s="35"/>
      <c r="ED1162" s="35"/>
      <c r="EE1162" s="35"/>
      <c r="EF1162" s="35"/>
      <c r="EL1162" s="35"/>
      <c r="EM1162" s="35"/>
      <c r="EN1162" s="35"/>
      <c r="ET1162" s="35"/>
      <c r="EU1162" s="35"/>
      <c r="EV1162" s="35"/>
    </row>
    <row r="1163" spans="14:152" s="29" customFormat="1" ht="13.5" x14ac:dyDescent="0.3">
      <c r="N1163" s="35"/>
      <c r="O1163" s="35"/>
      <c r="P1163" s="35"/>
      <c r="V1163" s="35"/>
      <c r="W1163" s="35"/>
      <c r="X1163" s="35"/>
      <c r="AD1163" s="35"/>
      <c r="AE1163" s="35"/>
      <c r="AF1163" s="35"/>
      <c r="AL1163" s="35"/>
      <c r="AM1163" s="35"/>
      <c r="AN1163" s="35"/>
      <c r="AT1163" s="35"/>
      <c r="AU1163" s="35"/>
      <c r="AV1163" s="35"/>
      <c r="BB1163" s="35"/>
      <c r="BC1163" s="35"/>
      <c r="BD1163" s="35"/>
      <c r="BJ1163" s="35"/>
      <c r="BK1163" s="35"/>
      <c r="BL1163" s="35"/>
      <c r="BR1163" s="35"/>
      <c r="BS1163" s="35"/>
      <c r="BT1163" s="35"/>
      <c r="BZ1163" s="35"/>
      <c r="CA1163" s="35"/>
      <c r="CB1163" s="35"/>
      <c r="CH1163" s="35"/>
      <c r="CI1163" s="35"/>
      <c r="CJ1163" s="35"/>
      <c r="CP1163" s="35"/>
      <c r="CQ1163" s="35"/>
      <c r="CR1163" s="35"/>
      <c r="CX1163" s="35"/>
      <c r="CY1163" s="35"/>
      <c r="CZ1163" s="35"/>
      <c r="DF1163" s="35">
        <v>8.9500000000000007E-9</v>
      </c>
      <c r="DG1163" s="35">
        <v>5.8321823120199996</v>
      </c>
      <c r="DH1163" s="35">
        <v>4539.6924964117998</v>
      </c>
      <c r="DI1163" s="29">
        <f t="shared" si="412"/>
        <v>-4.6415238237570001E-9</v>
      </c>
      <c r="DJ1163" s="29">
        <f t="shared" si="413"/>
        <v>-4.6467887033050463E-9</v>
      </c>
      <c r="DK1163" s="29">
        <f t="shared" si="414"/>
        <v>-4.6467886850268156E-9</v>
      </c>
      <c r="DL1163" s="29">
        <f t="shared" si="415"/>
        <v>-4.6467886850268156E-9</v>
      </c>
      <c r="DN1163" s="35"/>
      <c r="DO1163" s="35"/>
      <c r="DP1163" s="35"/>
      <c r="DV1163" s="35"/>
      <c r="DW1163" s="35"/>
      <c r="DX1163" s="35"/>
      <c r="ED1163" s="35"/>
      <c r="EE1163" s="35"/>
      <c r="EF1163" s="35"/>
      <c r="EL1163" s="35"/>
      <c r="EM1163" s="35"/>
      <c r="EN1163" s="35"/>
      <c r="ET1163" s="35"/>
      <c r="EU1163" s="35"/>
      <c r="EV1163" s="35"/>
    </row>
    <row r="1164" spans="14:152" s="29" customFormat="1" ht="13.5" x14ac:dyDescent="0.3">
      <c r="N1164" s="35"/>
      <c r="O1164" s="35"/>
      <c r="P1164" s="35"/>
      <c r="V1164" s="35"/>
      <c r="W1164" s="35"/>
      <c r="X1164" s="35"/>
      <c r="AD1164" s="35"/>
      <c r="AE1164" s="35"/>
      <c r="AF1164" s="35"/>
      <c r="AL1164" s="35"/>
      <c r="AM1164" s="35"/>
      <c r="AN1164" s="35"/>
      <c r="AT1164" s="35"/>
      <c r="AU1164" s="35"/>
      <c r="AV1164" s="35"/>
      <c r="BB1164" s="35"/>
      <c r="BC1164" s="35"/>
      <c r="BD1164" s="35"/>
      <c r="BJ1164" s="35"/>
      <c r="BK1164" s="35"/>
      <c r="BL1164" s="35"/>
      <c r="BR1164" s="35"/>
      <c r="BS1164" s="35"/>
      <c r="BT1164" s="35"/>
      <c r="BZ1164" s="35"/>
      <c r="CA1164" s="35"/>
      <c r="CB1164" s="35"/>
      <c r="CH1164" s="35"/>
      <c r="CI1164" s="35"/>
      <c r="CJ1164" s="35"/>
      <c r="CP1164" s="35"/>
      <c r="CQ1164" s="35"/>
      <c r="CR1164" s="35"/>
      <c r="CX1164" s="35"/>
      <c r="CY1164" s="35"/>
      <c r="CZ1164" s="35"/>
      <c r="DF1164" s="35">
        <v>9.39E-9</v>
      </c>
      <c r="DG1164" s="35">
        <v>3.68460642343</v>
      </c>
      <c r="DH1164" s="35">
        <v>817.77165909990003</v>
      </c>
      <c r="DI1164" s="29">
        <f t="shared" si="412"/>
        <v>-2.8823031849738056E-9</v>
      </c>
      <c r="DJ1164" s="29">
        <f t="shared" si="413"/>
        <v>-2.88341097340771E-9</v>
      </c>
      <c r="DK1164" s="29">
        <f t="shared" si="414"/>
        <v>-2.8834109695610306E-9</v>
      </c>
      <c r="DL1164" s="29">
        <f t="shared" si="415"/>
        <v>-2.8834109695610306E-9</v>
      </c>
      <c r="DN1164" s="35"/>
      <c r="DO1164" s="35"/>
      <c r="DP1164" s="35"/>
      <c r="DV1164" s="35"/>
      <c r="DW1164" s="35"/>
      <c r="DX1164" s="35"/>
      <c r="ED1164" s="35"/>
      <c r="EE1164" s="35"/>
      <c r="EF1164" s="35"/>
      <c r="EL1164" s="35"/>
      <c r="EM1164" s="35"/>
      <c r="EN1164" s="35"/>
      <c r="ET1164" s="35"/>
      <c r="EU1164" s="35"/>
      <c r="EV1164" s="35"/>
    </row>
    <row r="1165" spans="14:152" s="29" customFormat="1" ht="13.5" x14ac:dyDescent="0.3">
      <c r="N1165" s="35"/>
      <c r="O1165" s="35"/>
      <c r="P1165" s="35"/>
      <c r="V1165" s="35"/>
      <c r="W1165" s="35"/>
      <c r="X1165" s="35"/>
      <c r="AD1165" s="35"/>
      <c r="AE1165" s="35"/>
      <c r="AF1165" s="35"/>
      <c r="AL1165" s="35"/>
      <c r="AM1165" s="35"/>
      <c r="AN1165" s="35"/>
      <c r="AT1165" s="35"/>
      <c r="AU1165" s="35"/>
      <c r="AV1165" s="35"/>
      <c r="BB1165" s="35"/>
      <c r="BC1165" s="35"/>
      <c r="BD1165" s="35"/>
      <c r="BJ1165" s="35"/>
      <c r="BK1165" s="35"/>
      <c r="BL1165" s="35"/>
      <c r="BR1165" s="35"/>
      <c r="BS1165" s="35"/>
      <c r="BT1165" s="35"/>
      <c r="BZ1165" s="35"/>
      <c r="CA1165" s="35"/>
      <c r="CB1165" s="35"/>
      <c r="CH1165" s="35"/>
      <c r="CI1165" s="35"/>
      <c r="CJ1165" s="35"/>
      <c r="CP1165" s="35"/>
      <c r="CQ1165" s="35"/>
      <c r="CR1165" s="35"/>
      <c r="CX1165" s="35"/>
      <c r="CY1165" s="35"/>
      <c r="CZ1165" s="35"/>
      <c r="DF1165" s="35">
        <v>7.5499999999999998E-9</v>
      </c>
      <c r="DG1165" s="35">
        <v>4.9002408082100004</v>
      </c>
      <c r="DH1165" s="35">
        <v>532.87235883230005</v>
      </c>
      <c r="DI1165" s="29">
        <f t="shared" si="412"/>
        <v>4.1506383908354095E-9</v>
      </c>
      <c r="DJ1165" s="29">
        <f t="shared" si="413"/>
        <v>4.1511478060015678E-9</v>
      </c>
      <c r="DK1165" s="29">
        <f t="shared" si="414"/>
        <v>4.1511478042326884E-9</v>
      </c>
      <c r="DL1165" s="29">
        <f t="shared" si="415"/>
        <v>4.1511478042326884E-9</v>
      </c>
      <c r="DN1165" s="35"/>
      <c r="DO1165" s="35"/>
      <c r="DP1165" s="35"/>
      <c r="DV1165" s="35"/>
      <c r="DW1165" s="35"/>
      <c r="DX1165" s="35"/>
      <c r="ED1165" s="35"/>
      <c r="EE1165" s="35"/>
      <c r="EF1165" s="35"/>
      <c r="EL1165" s="35"/>
      <c r="EM1165" s="35"/>
      <c r="EN1165" s="35"/>
      <c r="ET1165" s="35"/>
      <c r="EU1165" s="35"/>
      <c r="EV1165" s="35"/>
    </row>
    <row r="1166" spans="14:152" s="29" customFormat="1" ht="13.5" x14ac:dyDescent="0.3">
      <c r="N1166" s="35"/>
      <c r="O1166" s="35"/>
      <c r="P1166" s="35"/>
      <c r="V1166" s="35"/>
      <c r="W1166" s="35"/>
      <c r="X1166" s="35"/>
      <c r="AD1166" s="35"/>
      <c r="AE1166" s="35"/>
      <c r="AF1166" s="35"/>
      <c r="AL1166" s="35"/>
      <c r="AM1166" s="35"/>
      <c r="AN1166" s="35"/>
      <c r="AT1166" s="35"/>
      <c r="AU1166" s="35"/>
      <c r="AV1166" s="35"/>
      <c r="BB1166" s="35"/>
      <c r="BC1166" s="35"/>
      <c r="BD1166" s="35"/>
      <c r="BJ1166" s="35"/>
      <c r="BK1166" s="35"/>
      <c r="BL1166" s="35"/>
      <c r="BR1166" s="35"/>
      <c r="BS1166" s="35"/>
      <c r="BT1166" s="35"/>
      <c r="BZ1166" s="35"/>
      <c r="CA1166" s="35"/>
      <c r="CB1166" s="35"/>
      <c r="CH1166" s="35"/>
      <c r="CI1166" s="35"/>
      <c r="CJ1166" s="35"/>
      <c r="CP1166" s="35"/>
      <c r="CQ1166" s="35"/>
      <c r="CR1166" s="35"/>
      <c r="CX1166" s="35"/>
      <c r="CY1166" s="35"/>
      <c r="CZ1166" s="35"/>
      <c r="DF1166" s="35">
        <v>7.8399999999999994E-9</v>
      </c>
      <c r="DG1166" s="35">
        <v>1.14096100609</v>
      </c>
      <c r="DH1166" s="35">
        <v>551.03160609700001</v>
      </c>
      <c r="DI1166" s="29">
        <f t="shared" si="412"/>
        <v>-6.1646800506320982E-9</v>
      </c>
      <c r="DJ1166" s="29">
        <f t="shared" si="413"/>
        <v>-6.1650846224813659E-9</v>
      </c>
      <c r="DK1166" s="29">
        <f t="shared" si="414"/>
        <v>-6.1650846210765792E-9</v>
      </c>
      <c r="DL1166" s="29">
        <f t="shared" si="415"/>
        <v>-6.1650846210765792E-9</v>
      </c>
      <c r="DN1166" s="35"/>
      <c r="DO1166" s="35"/>
      <c r="DP1166" s="35"/>
      <c r="DV1166" s="35"/>
      <c r="DW1166" s="35"/>
      <c r="DX1166" s="35"/>
      <c r="ED1166" s="35"/>
      <c r="EE1166" s="35"/>
      <c r="EF1166" s="35"/>
      <c r="EL1166" s="35"/>
      <c r="EM1166" s="35"/>
      <c r="EN1166" s="35"/>
      <c r="ET1166" s="35"/>
      <c r="EU1166" s="35"/>
      <c r="EV1166" s="35"/>
    </row>
    <row r="1167" spans="14:152" s="29" customFormat="1" ht="13.5" x14ac:dyDescent="0.3">
      <c r="N1167" s="35"/>
      <c r="O1167" s="35"/>
      <c r="P1167" s="35"/>
      <c r="V1167" s="35"/>
      <c r="W1167" s="35"/>
      <c r="X1167" s="35"/>
      <c r="AD1167" s="35"/>
      <c r="AE1167" s="35"/>
      <c r="AF1167" s="35"/>
      <c r="AL1167" s="35"/>
      <c r="AM1167" s="35"/>
      <c r="AN1167" s="35"/>
      <c r="AT1167" s="35"/>
      <c r="AU1167" s="35"/>
      <c r="AV1167" s="35"/>
      <c r="BB1167" s="35"/>
      <c r="BC1167" s="35"/>
      <c r="BD1167" s="35"/>
      <c r="BJ1167" s="35"/>
      <c r="BK1167" s="35"/>
      <c r="BL1167" s="35"/>
      <c r="BR1167" s="35"/>
      <c r="BS1167" s="35"/>
      <c r="BT1167" s="35"/>
      <c r="BZ1167" s="35"/>
      <c r="CA1167" s="35"/>
      <c r="CB1167" s="35"/>
      <c r="CH1167" s="35"/>
      <c r="CI1167" s="35"/>
      <c r="CJ1167" s="35"/>
      <c r="CP1167" s="35"/>
      <c r="CQ1167" s="35"/>
      <c r="CR1167" s="35"/>
      <c r="CX1167" s="35"/>
      <c r="CY1167" s="35"/>
      <c r="CZ1167" s="35"/>
      <c r="DF1167" s="35">
        <v>8.9899999999999998E-9</v>
      </c>
      <c r="DG1167" s="35">
        <v>1.85252071775</v>
      </c>
      <c r="DH1167" s="35">
        <v>835.78789401270001</v>
      </c>
      <c r="DI1167" s="29">
        <f t="shared" si="412"/>
        <v>-8.6382392681967645E-9</v>
      </c>
      <c r="DJ1167" s="29">
        <f t="shared" si="413"/>
        <v>-8.6379237122235058E-9</v>
      </c>
      <c r="DK1167" s="29">
        <f t="shared" si="414"/>
        <v>-8.6379237133195052E-9</v>
      </c>
      <c r="DL1167" s="29">
        <f t="shared" si="415"/>
        <v>-8.6379237133195052E-9</v>
      </c>
      <c r="DN1167" s="35"/>
      <c r="DO1167" s="35"/>
      <c r="DP1167" s="35"/>
      <c r="DV1167" s="35"/>
      <c r="DW1167" s="35"/>
      <c r="DX1167" s="35"/>
      <c r="ED1167" s="35"/>
      <c r="EE1167" s="35"/>
      <c r="EF1167" s="35"/>
      <c r="EL1167" s="35"/>
      <c r="EM1167" s="35"/>
      <c r="EN1167" s="35"/>
      <c r="ET1167" s="35"/>
      <c r="EU1167" s="35"/>
      <c r="EV1167" s="35"/>
    </row>
    <row r="1168" spans="14:152" s="29" customFormat="1" ht="13.5" x14ac:dyDescent="0.3">
      <c r="N1168" s="35"/>
      <c r="O1168" s="35"/>
      <c r="P1168" s="35"/>
      <c r="V1168" s="35"/>
      <c r="W1168" s="35"/>
      <c r="X1168" s="35"/>
      <c r="AD1168" s="35"/>
      <c r="AE1168" s="35"/>
      <c r="AF1168" s="35"/>
      <c r="AL1168" s="35"/>
      <c r="AM1168" s="35"/>
      <c r="AN1168" s="35"/>
      <c r="AT1168" s="35"/>
      <c r="AU1168" s="35"/>
      <c r="AV1168" s="35"/>
      <c r="BB1168" s="35"/>
      <c r="BC1168" s="35"/>
      <c r="BD1168" s="35"/>
      <c r="BJ1168" s="35"/>
      <c r="BK1168" s="35"/>
      <c r="BL1168" s="35"/>
      <c r="BR1168" s="35"/>
      <c r="BS1168" s="35"/>
      <c r="BT1168" s="35"/>
      <c r="BZ1168" s="35"/>
      <c r="CA1168" s="35"/>
      <c r="CB1168" s="35"/>
      <c r="CH1168" s="35"/>
      <c r="CI1168" s="35"/>
      <c r="CJ1168" s="35"/>
      <c r="CP1168" s="35"/>
      <c r="CQ1168" s="35"/>
      <c r="CR1168" s="35"/>
      <c r="CX1168" s="35"/>
      <c r="CY1168" s="35"/>
      <c r="CZ1168" s="35"/>
      <c r="DF1168" s="35">
        <v>7.5300000000000003E-9</v>
      </c>
      <c r="DG1168" s="35">
        <v>4.254534997E-2</v>
      </c>
      <c r="DH1168" s="35">
        <v>1534.7381658416</v>
      </c>
      <c r="DI1168" s="29">
        <f t="shared" si="412"/>
        <v>7.4300188845591606E-9</v>
      </c>
      <c r="DJ1168" s="29">
        <f t="shared" si="413"/>
        <v>7.4297341613235689E-9</v>
      </c>
      <c r="DK1168" s="29">
        <f t="shared" si="414"/>
        <v>7.4297341623129596E-9</v>
      </c>
      <c r="DL1168" s="29">
        <f t="shared" si="415"/>
        <v>7.4297341623129596E-9</v>
      </c>
      <c r="DN1168" s="35"/>
      <c r="DO1168" s="35"/>
      <c r="DP1168" s="35"/>
      <c r="DV1168" s="35"/>
      <c r="DW1168" s="35"/>
      <c r="DX1168" s="35"/>
      <c r="ED1168" s="35"/>
      <c r="EE1168" s="35"/>
      <c r="EF1168" s="35"/>
      <c r="EL1168" s="35"/>
      <c r="EM1168" s="35"/>
      <c r="EN1168" s="35"/>
      <c r="ET1168" s="35"/>
      <c r="EU1168" s="35"/>
      <c r="EV1168" s="35"/>
    </row>
    <row r="1169" spans="14:152" s="29" customFormat="1" ht="13.5" x14ac:dyDescent="0.3">
      <c r="N1169" s="35"/>
      <c r="O1169" s="35"/>
      <c r="P1169" s="35"/>
      <c r="V1169" s="35"/>
      <c r="W1169" s="35"/>
      <c r="X1169" s="35"/>
      <c r="AD1169" s="35"/>
      <c r="AE1169" s="35"/>
      <c r="AF1169" s="35"/>
      <c r="AL1169" s="35"/>
      <c r="AM1169" s="35"/>
      <c r="AN1169" s="35"/>
      <c r="AT1169" s="35"/>
      <c r="AU1169" s="35"/>
      <c r="AV1169" s="35"/>
      <c r="BB1169" s="35"/>
      <c r="BC1169" s="35"/>
      <c r="BD1169" s="35"/>
      <c r="BJ1169" s="35"/>
      <c r="BK1169" s="35"/>
      <c r="BL1169" s="35"/>
      <c r="BR1169" s="35"/>
      <c r="BS1169" s="35"/>
      <c r="BT1169" s="35"/>
      <c r="BZ1169" s="35"/>
      <c r="CA1169" s="35"/>
      <c r="CB1169" s="35"/>
      <c r="CH1169" s="35"/>
      <c r="CI1169" s="35"/>
      <c r="CJ1169" s="35"/>
      <c r="CP1169" s="35"/>
      <c r="CQ1169" s="35"/>
      <c r="CR1169" s="35"/>
      <c r="CX1169" s="35"/>
      <c r="CY1169" s="35"/>
      <c r="CZ1169" s="35"/>
      <c r="DF1169" s="35">
        <v>1.0330000000000001E-8</v>
      </c>
      <c r="DG1169" s="35">
        <v>1.0013799326999999</v>
      </c>
      <c r="DH1169" s="35">
        <v>134.11226285559999</v>
      </c>
      <c r="DI1169" s="29">
        <f t="shared" si="412"/>
        <v>-1.0322532971730093E-8</v>
      </c>
      <c r="DJ1169" s="29">
        <f t="shared" si="413"/>
        <v>-1.0322540952958793E-8</v>
      </c>
      <c r="DK1169" s="29">
        <f t="shared" si="414"/>
        <v>-1.0322540952931084E-8</v>
      </c>
      <c r="DL1169" s="29">
        <f t="shared" si="415"/>
        <v>-1.0322540952931084E-8</v>
      </c>
      <c r="DN1169" s="35"/>
      <c r="DO1169" s="35"/>
      <c r="DP1169" s="35"/>
      <c r="DV1169" s="35"/>
      <c r="DW1169" s="35"/>
      <c r="DX1169" s="35"/>
      <c r="ED1169" s="35"/>
      <c r="EE1169" s="35"/>
      <c r="EF1169" s="35"/>
      <c r="EL1169" s="35"/>
      <c r="EM1169" s="35"/>
      <c r="EN1169" s="35"/>
      <c r="ET1169" s="35"/>
      <c r="EU1169" s="35"/>
      <c r="EV1169" s="35"/>
    </row>
    <row r="1170" spans="14:152" s="29" customFormat="1" ht="13.5" x14ac:dyDescent="0.3">
      <c r="N1170" s="35"/>
      <c r="O1170" s="35"/>
      <c r="P1170" s="35"/>
      <c r="V1170" s="35"/>
      <c r="W1170" s="35"/>
      <c r="X1170" s="35"/>
      <c r="AD1170" s="35"/>
      <c r="AE1170" s="35"/>
      <c r="AF1170" s="35"/>
      <c r="AL1170" s="35"/>
      <c r="AM1170" s="35"/>
      <c r="AN1170" s="35"/>
      <c r="AT1170" s="35"/>
      <c r="AU1170" s="35"/>
      <c r="AV1170" s="35"/>
      <c r="BB1170" s="35"/>
      <c r="BC1170" s="35"/>
      <c r="BD1170" s="35"/>
      <c r="BJ1170" s="35"/>
      <c r="BK1170" s="35"/>
      <c r="BL1170" s="35"/>
      <c r="BR1170" s="35"/>
      <c r="BS1170" s="35"/>
      <c r="BT1170" s="35"/>
      <c r="BZ1170" s="35"/>
      <c r="CA1170" s="35"/>
      <c r="CB1170" s="35"/>
      <c r="CH1170" s="35"/>
      <c r="CI1170" s="35"/>
      <c r="CJ1170" s="35"/>
      <c r="CP1170" s="35"/>
      <c r="CQ1170" s="35"/>
      <c r="CR1170" s="35"/>
      <c r="CX1170" s="35"/>
      <c r="CY1170" s="35"/>
      <c r="CZ1170" s="35"/>
      <c r="DF1170" s="35">
        <v>8.5099999999999998E-9</v>
      </c>
      <c r="DG1170" s="35">
        <v>6.1227286453999996</v>
      </c>
      <c r="DH1170" s="35">
        <v>1475.6851803267</v>
      </c>
      <c r="DI1170" s="29">
        <f t="shared" si="412"/>
        <v>2.068469775593203E-9</v>
      </c>
      <c r="DJ1170" s="29">
        <f t="shared" si="413"/>
        <v>2.0666231936132349E-9</v>
      </c>
      <c r="DK1170" s="29">
        <f t="shared" si="414"/>
        <v>2.0666232000256275E-9</v>
      </c>
      <c r="DL1170" s="29">
        <f t="shared" si="415"/>
        <v>2.0666232000256275E-9</v>
      </c>
      <c r="DN1170" s="35"/>
      <c r="DO1170" s="35"/>
      <c r="DP1170" s="35"/>
      <c r="DV1170" s="35"/>
      <c r="DW1170" s="35"/>
      <c r="DX1170" s="35"/>
      <c r="ED1170" s="35"/>
      <c r="EE1170" s="35"/>
      <c r="EF1170" s="35"/>
      <c r="EL1170" s="35"/>
      <c r="EM1170" s="35"/>
      <c r="EN1170" s="35"/>
      <c r="ET1170" s="35"/>
      <c r="EU1170" s="35"/>
      <c r="EV1170" s="35"/>
    </row>
    <row r="1171" spans="14:152" s="29" customFormat="1" ht="13.5" x14ac:dyDescent="0.3">
      <c r="N1171" s="35"/>
      <c r="O1171" s="35"/>
      <c r="P1171" s="35"/>
      <c r="V1171" s="35"/>
      <c r="W1171" s="35"/>
      <c r="X1171" s="35"/>
      <c r="AD1171" s="35"/>
      <c r="AE1171" s="35"/>
      <c r="AF1171" s="35"/>
      <c r="AL1171" s="35"/>
      <c r="AM1171" s="35"/>
      <c r="AN1171" s="35"/>
      <c r="AT1171" s="35"/>
      <c r="AU1171" s="35"/>
      <c r="AV1171" s="35"/>
      <c r="BB1171" s="35"/>
      <c r="BC1171" s="35"/>
      <c r="BD1171" s="35"/>
      <c r="BJ1171" s="35"/>
      <c r="BK1171" s="35"/>
      <c r="BL1171" s="35"/>
      <c r="BR1171" s="35"/>
      <c r="BS1171" s="35"/>
      <c r="BT1171" s="35"/>
      <c r="BZ1171" s="35"/>
      <c r="CA1171" s="35"/>
      <c r="CB1171" s="35"/>
      <c r="CH1171" s="35"/>
      <c r="CI1171" s="35"/>
      <c r="CJ1171" s="35"/>
      <c r="CP1171" s="35"/>
      <c r="CQ1171" s="35"/>
      <c r="CR1171" s="35"/>
      <c r="CX1171" s="35"/>
      <c r="CY1171" s="35"/>
      <c r="CZ1171" s="35"/>
      <c r="DF1171" s="35">
        <v>7.9699999999999996E-9</v>
      </c>
      <c r="DG1171" s="35">
        <v>5.1432278925599997</v>
      </c>
      <c r="DH1171" s="35">
        <v>473.659314623</v>
      </c>
      <c r="DI1171" s="29">
        <f t="shared" si="412"/>
        <v>7.6812916457897423E-9</v>
      </c>
      <c r="DJ1171" s="29">
        <f t="shared" si="413"/>
        <v>7.6814442516696637E-9</v>
      </c>
      <c r="DK1171" s="29">
        <f t="shared" si="414"/>
        <v>7.6814442511398131E-9</v>
      </c>
      <c r="DL1171" s="29">
        <f t="shared" si="415"/>
        <v>7.6814442511398131E-9</v>
      </c>
      <c r="DN1171" s="35"/>
      <c r="DO1171" s="35"/>
      <c r="DP1171" s="35"/>
      <c r="DV1171" s="35"/>
      <c r="DW1171" s="35"/>
      <c r="DX1171" s="35"/>
      <c r="ED1171" s="35"/>
      <c r="EE1171" s="35"/>
      <c r="EF1171" s="35"/>
      <c r="EL1171" s="35"/>
      <c r="EM1171" s="35"/>
      <c r="EN1171" s="35"/>
      <c r="ET1171" s="35"/>
      <c r="EU1171" s="35"/>
      <c r="EV1171" s="35"/>
    </row>
    <row r="1172" spans="14:152" s="29" customFormat="1" ht="13.5" x14ac:dyDescent="0.3">
      <c r="N1172" s="35"/>
      <c r="O1172" s="35"/>
      <c r="P1172" s="35"/>
      <c r="V1172" s="35"/>
      <c r="W1172" s="35"/>
      <c r="X1172" s="35"/>
      <c r="AD1172" s="35"/>
      <c r="AE1172" s="35"/>
      <c r="AF1172" s="35"/>
      <c r="AL1172" s="35"/>
      <c r="AM1172" s="35"/>
      <c r="AN1172" s="35"/>
      <c r="AT1172" s="35"/>
      <c r="AU1172" s="35"/>
      <c r="AV1172" s="35"/>
      <c r="BB1172" s="35"/>
      <c r="BC1172" s="35"/>
      <c r="BD1172" s="35"/>
      <c r="BJ1172" s="35"/>
      <c r="BK1172" s="35"/>
      <c r="BL1172" s="35"/>
      <c r="BR1172" s="35"/>
      <c r="BS1172" s="35"/>
      <c r="BT1172" s="35"/>
      <c r="BZ1172" s="35"/>
      <c r="CA1172" s="35"/>
      <c r="CB1172" s="35"/>
      <c r="CH1172" s="35"/>
      <c r="CI1172" s="35"/>
      <c r="CJ1172" s="35"/>
      <c r="CP1172" s="35"/>
      <c r="CQ1172" s="35"/>
      <c r="CR1172" s="35"/>
      <c r="CX1172" s="35"/>
      <c r="CY1172" s="35"/>
      <c r="CZ1172" s="35"/>
      <c r="DF1172" s="35">
        <v>7.2900000000000003E-9</v>
      </c>
      <c r="DG1172" s="35">
        <v>4.9493161879600001</v>
      </c>
      <c r="DH1172" s="35">
        <v>476.1069951778</v>
      </c>
      <c r="DI1172" s="29">
        <f t="shared" si="412"/>
        <v>7.2411549106300872E-9</v>
      </c>
      <c r="DJ1172" s="29">
        <f t="shared" si="413"/>
        <v>7.2412156943287755E-9</v>
      </c>
      <c r="DK1172" s="29">
        <f t="shared" si="414"/>
        <v>7.2412156941177708E-9</v>
      </c>
      <c r="DL1172" s="29">
        <f t="shared" si="415"/>
        <v>7.2412156941177708E-9</v>
      </c>
      <c r="DN1172" s="35"/>
      <c r="DO1172" s="35"/>
      <c r="DP1172" s="35"/>
      <c r="DV1172" s="35"/>
      <c r="DW1172" s="35"/>
      <c r="DX1172" s="35"/>
      <c r="ED1172" s="35"/>
      <c r="EE1172" s="35"/>
      <c r="EF1172" s="35"/>
      <c r="EL1172" s="35"/>
      <c r="EM1172" s="35"/>
      <c r="EN1172" s="35"/>
      <c r="ET1172" s="35"/>
      <c r="EU1172" s="35"/>
      <c r="EV1172" s="35"/>
    </row>
    <row r="1173" spans="14:152" s="29" customFormat="1" ht="13.5" x14ac:dyDescent="0.3">
      <c r="N1173" s="35"/>
      <c r="O1173" s="35"/>
      <c r="P1173" s="35"/>
      <c r="V1173" s="35"/>
      <c r="W1173" s="35"/>
      <c r="X1173" s="35"/>
      <c r="AD1173" s="35"/>
      <c r="AE1173" s="35"/>
      <c r="AF1173" s="35"/>
      <c r="AL1173" s="35"/>
      <c r="AM1173" s="35"/>
      <c r="AN1173" s="35"/>
      <c r="AT1173" s="35"/>
      <c r="AU1173" s="35"/>
      <c r="AV1173" s="35"/>
      <c r="BB1173" s="35"/>
      <c r="BC1173" s="35"/>
      <c r="BD1173" s="35"/>
      <c r="BJ1173" s="35"/>
      <c r="BK1173" s="35"/>
      <c r="BL1173" s="35"/>
      <c r="BR1173" s="35"/>
      <c r="BS1173" s="35"/>
      <c r="BT1173" s="35"/>
      <c r="BZ1173" s="35"/>
      <c r="CA1173" s="35"/>
      <c r="CB1173" s="35"/>
      <c r="CH1173" s="35"/>
      <c r="CI1173" s="35"/>
      <c r="CJ1173" s="35"/>
      <c r="CP1173" s="35"/>
      <c r="CQ1173" s="35"/>
      <c r="CR1173" s="35"/>
      <c r="CX1173" s="35"/>
      <c r="CY1173" s="35"/>
      <c r="CZ1173" s="35"/>
      <c r="DF1173" s="35">
        <v>8.5199999999999995E-9</v>
      </c>
      <c r="DG1173" s="35">
        <v>3.1105872079900001</v>
      </c>
      <c r="DH1173" s="35">
        <v>232.42155054919999</v>
      </c>
      <c r="DI1173" s="29">
        <f t="shared" si="412"/>
        <v>7.0204458965432925E-9</v>
      </c>
      <c r="DJ1173" s="29">
        <f t="shared" si="413"/>
        <v>7.0206159693331106E-9</v>
      </c>
      <c r="DK1173" s="29">
        <f t="shared" si="414"/>
        <v>7.0206159687425607E-9</v>
      </c>
      <c r="DL1173" s="29">
        <f t="shared" si="415"/>
        <v>7.0206159687425607E-9</v>
      </c>
      <c r="DN1173" s="35"/>
      <c r="DO1173" s="35"/>
      <c r="DP1173" s="35"/>
      <c r="DV1173" s="35"/>
      <c r="DW1173" s="35"/>
      <c r="DX1173" s="35"/>
      <c r="ED1173" s="35"/>
      <c r="EE1173" s="35"/>
      <c r="EF1173" s="35"/>
      <c r="EL1173" s="35"/>
      <c r="EM1173" s="35"/>
      <c r="EN1173" s="35"/>
      <c r="ET1173" s="35"/>
      <c r="EU1173" s="35"/>
      <c r="EV1173" s="35"/>
    </row>
    <row r="1174" spans="14:152" s="29" customFormat="1" ht="13.5" x14ac:dyDescent="0.3">
      <c r="N1174" s="35"/>
      <c r="O1174" s="35"/>
      <c r="P1174" s="35"/>
      <c r="V1174" s="35"/>
      <c r="W1174" s="35"/>
      <c r="X1174" s="35"/>
      <c r="AD1174" s="35"/>
      <c r="AE1174" s="35"/>
      <c r="AF1174" s="35"/>
      <c r="AL1174" s="35"/>
      <c r="AM1174" s="35"/>
      <c r="AN1174" s="35"/>
      <c r="AT1174" s="35"/>
      <c r="AU1174" s="35"/>
      <c r="AV1174" s="35"/>
      <c r="BB1174" s="35"/>
      <c r="BC1174" s="35"/>
      <c r="BD1174" s="35"/>
      <c r="BJ1174" s="35"/>
      <c r="BK1174" s="35"/>
      <c r="BL1174" s="35"/>
      <c r="BR1174" s="35"/>
      <c r="BS1174" s="35"/>
      <c r="BT1174" s="35"/>
      <c r="BZ1174" s="35"/>
      <c r="CA1174" s="35"/>
      <c r="CB1174" s="35"/>
      <c r="CH1174" s="35"/>
      <c r="CI1174" s="35"/>
      <c r="CJ1174" s="35"/>
      <c r="CP1174" s="35"/>
      <c r="CQ1174" s="35"/>
      <c r="CR1174" s="35"/>
      <c r="CX1174" s="35"/>
      <c r="CY1174" s="35"/>
      <c r="CZ1174" s="35"/>
      <c r="DF1174" s="35">
        <v>7.8299999999999996E-9</v>
      </c>
      <c r="DG1174" s="35">
        <v>4.5080546743900003</v>
      </c>
      <c r="DH1174" s="35">
        <v>1151.4290041439001</v>
      </c>
      <c r="DI1174" s="29">
        <f t="shared" si="412"/>
        <v>-2.7032755664581004E-9</v>
      </c>
      <c r="DJ1174" s="29">
        <f t="shared" si="413"/>
        <v>-2.7045581382694439E-9</v>
      </c>
      <c r="DK1174" s="29">
        <f t="shared" si="414"/>
        <v>-2.704558133815903E-9</v>
      </c>
      <c r="DL1174" s="29">
        <f t="shared" si="415"/>
        <v>-2.704558133815903E-9</v>
      </c>
      <c r="DN1174" s="35"/>
      <c r="DO1174" s="35"/>
      <c r="DP1174" s="35"/>
      <c r="DV1174" s="35"/>
      <c r="DW1174" s="35"/>
      <c r="DX1174" s="35"/>
      <c r="ED1174" s="35"/>
      <c r="EE1174" s="35"/>
      <c r="EF1174" s="35"/>
      <c r="EL1174" s="35"/>
      <c r="EM1174" s="35"/>
      <c r="EN1174" s="35"/>
      <c r="ET1174" s="35"/>
      <c r="EU1174" s="35"/>
      <c r="EV1174" s="35"/>
    </row>
    <row r="1175" spans="14:152" s="29" customFormat="1" ht="13.5" x14ac:dyDescent="0.3">
      <c r="N1175" s="35"/>
      <c r="O1175" s="35"/>
      <c r="P1175" s="35"/>
      <c r="V1175" s="35"/>
      <c r="W1175" s="35"/>
      <c r="X1175" s="35"/>
      <c r="AD1175" s="35"/>
      <c r="AE1175" s="35"/>
      <c r="AF1175" s="35"/>
      <c r="AL1175" s="35"/>
      <c r="AM1175" s="35"/>
      <c r="AN1175" s="35"/>
      <c r="AT1175" s="35"/>
      <c r="AU1175" s="35"/>
      <c r="AV1175" s="35"/>
      <c r="BB1175" s="35"/>
      <c r="BC1175" s="35"/>
      <c r="BD1175" s="35"/>
      <c r="BJ1175" s="35"/>
      <c r="BK1175" s="35"/>
      <c r="BL1175" s="35"/>
      <c r="BR1175" s="35"/>
      <c r="BS1175" s="35"/>
      <c r="BT1175" s="35"/>
      <c r="BZ1175" s="35"/>
      <c r="CA1175" s="35"/>
      <c r="CB1175" s="35"/>
      <c r="CH1175" s="35"/>
      <c r="CI1175" s="35"/>
      <c r="CJ1175" s="35"/>
      <c r="CP1175" s="35"/>
      <c r="CQ1175" s="35"/>
      <c r="CR1175" s="35"/>
      <c r="CX1175" s="35"/>
      <c r="CY1175" s="35"/>
      <c r="CZ1175" s="35"/>
      <c r="DF1175" s="35">
        <v>7.5100000000000007E-9</v>
      </c>
      <c r="DG1175" s="35">
        <v>0.92289775522999995</v>
      </c>
      <c r="DH1175" s="35">
        <v>1884.1241239379999</v>
      </c>
      <c r="DI1175" s="29">
        <f t="shared" si="412"/>
        <v>7.4656609881500305E-9</v>
      </c>
      <c r="DJ1175" s="29">
        <f t="shared" si="413"/>
        <v>7.4658934136080951E-9</v>
      </c>
      <c r="DK1175" s="29">
        <f t="shared" si="414"/>
        <v>7.4658934128020622E-9</v>
      </c>
      <c r="DL1175" s="29">
        <f t="shared" si="415"/>
        <v>7.4658934128020622E-9</v>
      </c>
      <c r="DN1175" s="35"/>
      <c r="DO1175" s="35"/>
      <c r="DP1175" s="35"/>
      <c r="DV1175" s="35"/>
      <c r="DW1175" s="35"/>
      <c r="DX1175" s="35"/>
      <c r="ED1175" s="35"/>
      <c r="EE1175" s="35"/>
      <c r="EF1175" s="35"/>
      <c r="EL1175" s="35"/>
      <c r="EM1175" s="35"/>
      <c r="EN1175" s="35"/>
      <c r="ET1175" s="35"/>
      <c r="EU1175" s="35"/>
      <c r="EV1175" s="35"/>
    </row>
    <row r="1176" spans="14:152" s="29" customFormat="1" ht="13.5" x14ac:dyDescent="0.3">
      <c r="N1176" s="35"/>
      <c r="O1176" s="35"/>
      <c r="P1176" s="35"/>
      <c r="V1176" s="35"/>
      <c r="W1176" s="35"/>
      <c r="X1176" s="35"/>
      <c r="AD1176" s="35"/>
      <c r="AE1176" s="35"/>
      <c r="AF1176" s="35"/>
      <c r="AL1176" s="35"/>
      <c r="AM1176" s="35"/>
      <c r="AN1176" s="35"/>
      <c r="AT1176" s="35"/>
      <c r="AU1176" s="35"/>
      <c r="AV1176" s="35"/>
      <c r="BB1176" s="35"/>
      <c r="BC1176" s="35"/>
      <c r="BD1176" s="35"/>
      <c r="BJ1176" s="35"/>
      <c r="BK1176" s="35"/>
      <c r="BL1176" s="35"/>
      <c r="BR1176" s="35"/>
      <c r="BS1176" s="35"/>
      <c r="BT1176" s="35"/>
      <c r="BZ1176" s="35"/>
      <c r="CA1176" s="35"/>
      <c r="CB1176" s="35"/>
      <c r="CH1176" s="35"/>
      <c r="CI1176" s="35"/>
      <c r="CJ1176" s="35"/>
      <c r="CP1176" s="35"/>
      <c r="CQ1176" s="35"/>
      <c r="CR1176" s="35"/>
      <c r="CX1176" s="35"/>
      <c r="CY1176" s="35"/>
      <c r="CZ1176" s="35"/>
      <c r="DF1176" s="35">
        <v>8.3199999999999994E-9</v>
      </c>
      <c r="DG1176" s="35">
        <v>4.1968634829699996</v>
      </c>
      <c r="DH1176" s="35">
        <v>29.204947528600002</v>
      </c>
      <c r="DI1176" s="29">
        <f t="shared" si="412"/>
        <v>-3.4253569612634143E-10</v>
      </c>
      <c r="DJ1176" s="29">
        <f t="shared" si="413"/>
        <v>-3.4257249784528561E-10</v>
      </c>
      <c r="DK1176" s="29">
        <f t="shared" si="414"/>
        <v>-3.4257249771749416E-10</v>
      </c>
      <c r="DL1176" s="29">
        <f t="shared" si="415"/>
        <v>-3.4257249771749416E-10</v>
      </c>
      <c r="DN1176" s="35"/>
      <c r="DO1176" s="35"/>
      <c r="DP1176" s="35"/>
      <c r="DV1176" s="35"/>
      <c r="DW1176" s="35"/>
      <c r="DX1176" s="35"/>
      <c r="ED1176" s="35"/>
      <c r="EE1176" s="35"/>
      <c r="EF1176" s="35"/>
      <c r="EL1176" s="35"/>
      <c r="EM1176" s="35"/>
      <c r="EN1176" s="35"/>
      <c r="ET1176" s="35"/>
      <c r="EU1176" s="35"/>
      <c r="EV1176" s="35"/>
    </row>
    <row r="1177" spans="14:152" s="29" customFormat="1" ht="13.5" x14ac:dyDescent="0.3">
      <c r="N1177" s="35"/>
      <c r="O1177" s="35"/>
      <c r="P1177" s="35"/>
      <c r="V1177" s="35"/>
      <c r="W1177" s="35"/>
      <c r="X1177" s="35"/>
      <c r="AD1177" s="35"/>
      <c r="AE1177" s="35"/>
      <c r="AF1177" s="35"/>
      <c r="AL1177" s="35"/>
      <c r="AM1177" s="35"/>
      <c r="AN1177" s="35"/>
      <c r="AT1177" s="35"/>
      <c r="AU1177" s="35"/>
      <c r="AV1177" s="35"/>
      <c r="BB1177" s="35"/>
      <c r="BC1177" s="35"/>
      <c r="BD1177" s="35"/>
      <c r="BJ1177" s="35"/>
      <c r="BK1177" s="35"/>
      <c r="BL1177" s="35"/>
      <c r="BR1177" s="35"/>
      <c r="BS1177" s="35"/>
      <c r="BT1177" s="35"/>
      <c r="BZ1177" s="35"/>
      <c r="CA1177" s="35"/>
      <c r="CB1177" s="35"/>
      <c r="CH1177" s="35"/>
      <c r="CI1177" s="35"/>
      <c r="CJ1177" s="35"/>
      <c r="CP1177" s="35"/>
      <c r="CQ1177" s="35"/>
      <c r="CR1177" s="35"/>
      <c r="CX1177" s="35"/>
      <c r="CY1177" s="35"/>
      <c r="CZ1177" s="35"/>
      <c r="DF1177" s="35">
        <v>7.2E-9</v>
      </c>
      <c r="DG1177" s="35">
        <v>0.40961041030000001</v>
      </c>
      <c r="DH1177" s="35">
        <v>522.62560220360001</v>
      </c>
      <c r="DI1177" s="29">
        <f t="shared" si="412"/>
        <v>-6.224053900019513E-9</v>
      </c>
      <c r="DJ1177" s="29">
        <f t="shared" si="413"/>
        <v>-6.2237671312971935E-9</v>
      </c>
      <c r="DK1177" s="29">
        <f t="shared" si="414"/>
        <v>-6.2237671322930577E-9</v>
      </c>
      <c r="DL1177" s="29">
        <f t="shared" si="415"/>
        <v>-6.2237671322930577E-9</v>
      </c>
      <c r="DN1177" s="35"/>
      <c r="DO1177" s="35"/>
      <c r="DP1177" s="35"/>
      <c r="DV1177" s="35"/>
      <c r="DW1177" s="35"/>
      <c r="DX1177" s="35"/>
      <c r="ED1177" s="35"/>
      <c r="EE1177" s="35"/>
      <c r="EF1177" s="35"/>
      <c r="EL1177" s="35"/>
      <c r="EM1177" s="35"/>
      <c r="EN1177" s="35"/>
      <c r="ET1177" s="35"/>
      <c r="EU1177" s="35"/>
      <c r="EV1177" s="35"/>
    </row>
    <row r="1178" spans="14:152" s="29" customFormat="1" ht="13.5" x14ac:dyDescent="0.3">
      <c r="N1178" s="35"/>
      <c r="O1178" s="35"/>
      <c r="P1178" s="35"/>
      <c r="V1178" s="35"/>
      <c r="W1178" s="35"/>
      <c r="X1178" s="35"/>
      <c r="AD1178" s="35"/>
      <c r="AE1178" s="35"/>
      <c r="AF1178" s="35"/>
      <c r="AL1178" s="35"/>
      <c r="AM1178" s="35"/>
      <c r="AN1178" s="35"/>
      <c r="AT1178" s="35"/>
      <c r="AU1178" s="35"/>
      <c r="AV1178" s="35"/>
      <c r="BB1178" s="35"/>
      <c r="BC1178" s="35"/>
      <c r="BD1178" s="35"/>
      <c r="BJ1178" s="35"/>
      <c r="BK1178" s="35"/>
      <c r="BL1178" s="35"/>
      <c r="BR1178" s="35"/>
      <c r="BS1178" s="35"/>
      <c r="BT1178" s="35"/>
      <c r="BZ1178" s="35"/>
      <c r="CA1178" s="35"/>
      <c r="CB1178" s="35"/>
      <c r="CH1178" s="35"/>
      <c r="CI1178" s="35"/>
      <c r="CJ1178" s="35"/>
      <c r="CP1178" s="35"/>
      <c r="CQ1178" s="35"/>
      <c r="CR1178" s="35"/>
      <c r="CX1178" s="35"/>
      <c r="CY1178" s="35"/>
      <c r="CZ1178" s="35"/>
      <c r="DF1178" s="35">
        <v>7.2200000000000003E-9</v>
      </c>
      <c r="DG1178" s="35">
        <v>3.9612108852799999</v>
      </c>
      <c r="DH1178" s="35">
        <v>1474.9344208012999</v>
      </c>
      <c r="DI1178" s="29">
        <f t="shared" si="412"/>
        <v>-6.7637841982806969E-9</v>
      </c>
      <c r="DJ1178" s="29">
        <f t="shared" si="413"/>
        <v>-6.7632193172689954E-9</v>
      </c>
      <c r="DK1178" s="29">
        <f t="shared" si="414"/>
        <v>-6.7632193192311108E-9</v>
      </c>
      <c r="DL1178" s="29">
        <f t="shared" si="415"/>
        <v>-6.7632193192311108E-9</v>
      </c>
      <c r="DN1178" s="35"/>
      <c r="DO1178" s="35"/>
      <c r="DP1178" s="35"/>
      <c r="DV1178" s="35"/>
      <c r="DW1178" s="35"/>
      <c r="DX1178" s="35"/>
      <c r="ED1178" s="35"/>
      <c r="EE1178" s="35"/>
      <c r="EF1178" s="35"/>
      <c r="EL1178" s="35"/>
      <c r="EM1178" s="35"/>
      <c r="EN1178" s="35"/>
      <c r="ET1178" s="35"/>
      <c r="EU1178" s="35"/>
      <c r="EV1178" s="35"/>
    </row>
    <row r="1179" spans="14:152" s="29" customFormat="1" ht="13.5" x14ac:dyDescent="0.3">
      <c r="N1179" s="35"/>
      <c r="O1179" s="35"/>
      <c r="P1179" s="35"/>
      <c r="V1179" s="35"/>
      <c r="W1179" s="35"/>
      <c r="X1179" s="35"/>
      <c r="AD1179" s="35"/>
      <c r="AE1179" s="35"/>
      <c r="AF1179" s="35"/>
      <c r="AL1179" s="35"/>
      <c r="AM1179" s="35"/>
      <c r="AN1179" s="35"/>
      <c r="AT1179" s="35"/>
      <c r="AU1179" s="35"/>
      <c r="AV1179" s="35"/>
      <c r="BB1179" s="35"/>
      <c r="BC1179" s="35"/>
      <c r="BD1179" s="35"/>
      <c r="BJ1179" s="35"/>
      <c r="BK1179" s="35"/>
      <c r="BL1179" s="35"/>
      <c r="BR1179" s="35"/>
      <c r="BS1179" s="35"/>
      <c r="BT1179" s="35"/>
      <c r="BZ1179" s="35"/>
      <c r="CA1179" s="35"/>
      <c r="CB1179" s="35"/>
      <c r="CH1179" s="35"/>
      <c r="CI1179" s="35"/>
      <c r="CJ1179" s="35"/>
      <c r="CP1179" s="35"/>
      <c r="CQ1179" s="35"/>
      <c r="CR1179" s="35"/>
      <c r="CX1179" s="35"/>
      <c r="CY1179" s="35"/>
      <c r="CZ1179" s="35"/>
      <c r="DF1179" s="35">
        <v>7.8800000000000001E-9</v>
      </c>
      <c r="DG1179" s="35">
        <v>0.99170388241999996</v>
      </c>
      <c r="DH1179" s="35">
        <v>121.8427223143</v>
      </c>
      <c r="DI1179" s="29">
        <f t="shared" si="412"/>
        <v>-7.7651620577733536E-9</v>
      </c>
      <c r="DJ1179" s="29">
        <f t="shared" si="413"/>
        <v>-7.7651372999578861E-9</v>
      </c>
      <c r="DK1179" s="29">
        <f t="shared" si="414"/>
        <v>-7.7651373000438632E-9</v>
      </c>
      <c r="DL1179" s="29">
        <f t="shared" si="415"/>
        <v>-7.7651373000438632E-9</v>
      </c>
      <c r="DN1179" s="35"/>
      <c r="DO1179" s="35"/>
      <c r="DP1179" s="35"/>
      <c r="DV1179" s="35"/>
      <c r="DW1179" s="35"/>
      <c r="DX1179" s="35"/>
      <c r="ED1179" s="35"/>
      <c r="EE1179" s="35"/>
      <c r="EF1179" s="35"/>
      <c r="EL1179" s="35"/>
      <c r="EM1179" s="35"/>
      <c r="EN1179" s="35"/>
      <c r="ET1179" s="35"/>
      <c r="EU1179" s="35"/>
      <c r="EV1179" s="35"/>
    </row>
    <row r="1180" spans="14:152" s="29" customFormat="1" ht="13.5" x14ac:dyDescent="0.3">
      <c r="N1180" s="35"/>
      <c r="O1180" s="35"/>
      <c r="P1180" s="35"/>
      <c r="V1180" s="35"/>
      <c r="W1180" s="35"/>
      <c r="X1180" s="35"/>
      <c r="AD1180" s="35"/>
      <c r="AE1180" s="35"/>
      <c r="AF1180" s="35"/>
      <c r="AL1180" s="35"/>
      <c r="AM1180" s="35"/>
      <c r="AN1180" s="35"/>
      <c r="AT1180" s="35"/>
      <c r="AU1180" s="35"/>
      <c r="AV1180" s="35"/>
      <c r="BB1180" s="35"/>
      <c r="BC1180" s="35"/>
      <c r="BD1180" s="35"/>
      <c r="BJ1180" s="35"/>
      <c r="BK1180" s="35"/>
      <c r="BL1180" s="35"/>
      <c r="BR1180" s="35"/>
      <c r="BS1180" s="35"/>
      <c r="BT1180" s="35"/>
      <c r="BZ1180" s="35"/>
      <c r="CA1180" s="35"/>
      <c r="CB1180" s="35"/>
      <c r="CH1180" s="35"/>
      <c r="CI1180" s="35"/>
      <c r="CJ1180" s="35"/>
      <c r="CP1180" s="35"/>
      <c r="CQ1180" s="35"/>
      <c r="CR1180" s="35"/>
      <c r="CX1180" s="35"/>
      <c r="CY1180" s="35"/>
      <c r="CZ1180" s="35"/>
      <c r="DF1180" s="35">
        <v>7.2200000000000003E-9</v>
      </c>
      <c r="DG1180" s="35">
        <v>4.1673418531599999</v>
      </c>
      <c r="DH1180" s="35">
        <v>232.20910222809999</v>
      </c>
      <c r="DI1180" s="29">
        <f t="shared" si="412"/>
        <v>-6.1207039438431307E-10</v>
      </c>
      <c r="DJ1180" s="29">
        <f t="shared" si="413"/>
        <v>-6.1181716876330643E-10</v>
      </c>
      <c r="DK1180" s="29">
        <f t="shared" si="414"/>
        <v>-6.1181716964262165E-10</v>
      </c>
      <c r="DL1180" s="29">
        <f t="shared" si="415"/>
        <v>-6.1181716964262165E-10</v>
      </c>
      <c r="DN1180" s="35"/>
      <c r="DO1180" s="35"/>
      <c r="DP1180" s="35"/>
      <c r="DV1180" s="35"/>
      <c r="DW1180" s="35"/>
      <c r="DX1180" s="35"/>
      <c r="ED1180" s="35"/>
      <c r="EE1180" s="35"/>
      <c r="EF1180" s="35"/>
      <c r="EL1180" s="35"/>
      <c r="EM1180" s="35"/>
      <c r="EN1180" s="35"/>
      <c r="ET1180" s="35"/>
      <c r="EU1180" s="35"/>
      <c r="EV1180" s="35"/>
    </row>
    <row r="1181" spans="14:152" s="29" customFormat="1" ht="13.5" x14ac:dyDescent="0.3">
      <c r="N1181" s="35"/>
      <c r="O1181" s="35"/>
      <c r="P1181" s="35"/>
      <c r="V1181" s="35"/>
      <c r="W1181" s="35"/>
      <c r="X1181" s="35"/>
      <c r="AD1181" s="35"/>
      <c r="AE1181" s="35"/>
      <c r="AF1181" s="35"/>
      <c r="AL1181" s="35"/>
      <c r="AM1181" s="35"/>
      <c r="AN1181" s="35"/>
      <c r="AT1181" s="35"/>
      <c r="AU1181" s="35"/>
      <c r="AV1181" s="35"/>
      <c r="BB1181" s="35"/>
      <c r="BC1181" s="35"/>
      <c r="BD1181" s="35"/>
      <c r="BJ1181" s="35"/>
      <c r="BK1181" s="35"/>
      <c r="BL1181" s="35"/>
      <c r="BR1181" s="35"/>
      <c r="BS1181" s="35"/>
      <c r="BT1181" s="35"/>
      <c r="BZ1181" s="35"/>
      <c r="CA1181" s="35"/>
      <c r="CB1181" s="35"/>
      <c r="CH1181" s="35"/>
      <c r="CI1181" s="35"/>
      <c r="CJ1181" s="35"/>
      <c r="CP1181" s="35"/>
      <c r="CQ1181" s="35"/>
      <c r="CR1181" s="35"/>
      <c r="CX1181" s="35"/>
      <c r="CY1181" s="35"/>
      <c r="CZ1181" s="35"/>
      <c r="DF1181" s="35">
        <v>9.6999999999999992E-9</v>
      </c>
      <c r="DG1181" s="35">
        <v>2.3220403904800002</v>
      </c>
      <c r="DH1181" s="35">
        <v>566.60016045500004</v>
      </c>
      <c r="DI1181" s="29">
        <f t="shared" si="412"/>
        <v>4.8963621131995759E-9</v>
      </c>
      <c r="DJ1181" s="29">
        <f t="shared" si="413"/>
        <v>4.8956429096805592E-9</v>
      </c>
      <c r="DK1181" s="29">
        <f t="shared" si="414"/>
        <v>4.8956429121780416E-9</v>
      </c>
      <c r="DL1181" s="29">
        <f t="shared" si="415"/>
        <v>4.8956429121780416E-9</v>
      </c>
      <c r="DN1181" s="35"/>
      <c r="DO1181" s="35"/>
      <c r="DP1181" s="35"/>
      <c r="DV1181" s="35"/>
      <c r="DW1181" s="35"/>
      <c r="DX1181" s="35"/>
      <c r="ED1181" s="35"/>
      <c r="EE1181" s="35"/>
      <c r="EF1181" s="35"/>
      <c r="EL1181" s="35"/>
      <c r="EM1181" s="35"/>
      <c r="EN1181" s="35"/>
      <c r="ET1181" s="35"/>
      <c r="EU1181" s="35"/>
      <c r="EV1181" s="35"/>
    </row>
    <row r="1182" spans="14:152" s="29" customFormat="1" ht="13.5" x14ac:dyDescent="0.3">
      <c r="N1182" s="35"/>
      <c r="O1182" s="35"/>
      <c r="P1182" s="35"/>
      <c r="V1182" s="35"/>
      <c r="W1182" s="35"/>
      <c r="X1182" s="35"/>
      <c r="AD1182" s="35"/>
      <c r="AE1182" s="35"/>
      <c r="AF1182" s="35"/>
      <c r="AL1182" s="35"/>
      <c r="AM1182" s="35"/>
      <c r="AN1182" s="35"/>
      <c r="AT1182" s="35"/>
      <c r="AU1182" s="35"/>
      <c r="AV1182" s="35"/>
      <c r="BB1182" s="35"/>
      <c r="BC1182" s="35"/>
      <c r="BD1182" s="35"/>
      <c r="BJ1182" s="35"/>
      <c r="BK1182" s="35"/>
      <c r="BL1182" s="35"/>
      <c r="BR1182" s="35"/>
      <c r="BS1182" s="35"/>
      <c r="BT1182" s="35"/>
      <c r="BZ1182" s="35"/>
      <c r="CA1182" s="35"/>
      <c r="CB1182" s="35"/>
      <c r="CH1182" s="35"/>
      <c r="CI1182" s="35"/>
      <c r="CJ1182" s="35"/>
      <c r="CP1182" s="35"/>
      <c r="CQ1182" s="35"/>
      <c r="CR1182" s="35"/>
      <c r="CX1182" s="35"/>
      <c r="CY1182" s="35"/>
      <c r="CZ1182" s="35"/>
      <c r="DF1182" s="35">
        <v>8.1400000000000004E-9</v>
      </c>
      <c r="DG1182" s="35">
        <v>5.1933702208300003</v>
      </c>
      <c r="DH1182" s="35">
        <v>948.21240112329997</v>
      </c>
      <c r="DI1182" s="29">
        <f t="shared" si="412"/>
        <v>-1.4074968535875067E-9</v>
      </c>
      <c r="DJ1182" s="29">
        <f t="shared" si="413"/>
        <v>-1.406344459786401E-9</v>
      </c>
      <c r="DK1182" s="29">
        <f t="shared" si="414"/>
        <v>-1.4063444637881195E-9</v>
      </c>
      <c r="DL1182" s="29">
        <f t="shared" si="415"/>
        <v>-1.4063444637881195E-9</v>
      </c>
      <c r="DN1182" s="35"/>
      <c r="DO1182" s="35"/>
      <c r="DP1182" s="35"/>
      <c r="DV1182" s="35"/>
      <c r="DW1182" s="35"/>
      <c r="DX1182" s="35"/>
      <c r="ED1182" s="35"/>
      <c r="EE1182" s="35"/>
      <c r="EF1182" s="35"/>
      <c r="EL1182" s="35"/>
      <c r="EM1182" s="35"/>
      <c r="EN1182" s="35"/>
      <c r="ET1182" s="35"/>
      <c r="EU1182" s="35"/>
      <c r="EV1182" s="35"/>
    </row>
    <row r="1183" spans="14:152" s="29" customFormat="1" ht="13.5" x14ac:dyDescent="0.3">
      <c r="N1183" s="35"/>
      <c r="O1183" s="35"/>
      <c r="P1183" s="35"/>
      <c r="V1183" s="35"/>
      <c r="W1183" s="35"/>
      <c r="X1183" s="35"/>
      <c r="AD1183" s="35"/>
      <c r="AE1183" s="35"/>
      <c r="AF1183" s="35"/>
      <c r="AL1183" s="35"/>
      <c r="AM1183" s="35"/>
      <c r="AN1183" s="35"/>
      <c r="AT1183" s="35"/>
      <c r="AU1183" s="35"/>
      <c r="AV1183" s="35"/>
      <c r="BB1183" s="35"/>
      <c r="BC1183" s="35"/>
      <c r="BD1183" s="35"/>
      <c r="BJ1183" s="35"/>
      <c r="BK1183" s="35"/>
      <c r="BL1183" s="35"/>
      <c r="BR1183" s="35"/>
      <c r="BS1183" s="35"/>
      <c r="BT1183" s="35"/>
      <c r="BZ1183" s="35"/>
      <c r="CA1183" s="35"/>
      <c r="CB1183" s="35"/>
      <c r="CH1183" s="35"/>
      <c r="CI1183" s="35"/>
      <c r="CJ1183" s="35"/>
      <c r="CP1183" s="35"/>
      <c r="CQ1183" s="35"/>
      <c r="CR1183" s="35"/>
      <c r="CX1183" s="35"/>
      <c r="CY1183" s="35"/>
      <c r="CZ1183" s="35"/>
      <c r="DF1183" s="35">
        <v>7.2399999999999998E-9</v>
      </c>
      <c r="DG1183" s="35">
        <v>2.3083767422500001</v>
      </c>
      <c r="DH1183" s="35">
        <v>949.12742486000002</v>
      </c>
      <c r="DI1183" s="29">
        <f t="shared" si="412"/>
        <v>3.1181191689373142E-9</v>
      </c>
      <c r="DJ1183" s="29">
        <f t="shared" si="413"/>
        <v>3.1171790466316059E-9</v>
      </c>
      <c r="DK1183" s="29">
        <f t="shared" si="414"/>
        <v>3.1171790498962636E-9</v>
      </c>
      <c r="DL1183" s="29">
        <f t="shared" si="415"/>
        <v>3.1171790498962636E-9</v>
      </c>
      <c r="DN1183" s="35"/>
      <c r="DO1183" s="35"/>
      <c r="DP1183" s="35"/>
      <c r="DV1183" s="35"/>
      <c r="DW1183" s="35"/>
      <c r="DX1183" s="35"/>
      <c r="ED1183" s="35"/>
      <c r="EE1183" s="35"/>
      <c r="EF1183" s="35"/>
      <c r="EL1183" s="35"/>
      <c r="EM1183" s="35"/>
      <c r="EN1183" s="35"/>
      <c r="ET1183" s="35"/>
      <c r="EU1183" s="35"/>
      <c r="EV1183" s="35"/>
    </row>
    <row r="1184" spans="14:152" s="29" customFormat="1" ht="13.5" x14ac:dyDescent="0.3">
      <c r="N1184" s="35"/>
      <c r="O1184" s="35"/>
      <c r="P1184" s="35"/>
      <c r="V1184" s="35"/>
      <c r="W1184" s="35"/>
      <c r="X1184" s="35"/>
      <c r="AD1184" s="35"/>
      <c r="AE1184" s="35"/>
      <c r="AF1184" s="35"/>
      <c r="AL1184" s="35"/>
      <c r="AM1184" s="35"/>
      <c r="AN1184" s="35"/>
      <c r="AT1184" s="35"/>
      <c r="AU1184" s="35"/>
      <c r="AV1184" s="35"/>
      <c r="BB1184" s="35"/>
      <c r="BC1184" s="35"/>
      <c r="BD1184" s="35"/>
      <c r="BJ1184" s="35"/>
      <c r="BK1184" s="35"/>
      <c r="BL1184" s="35"/>
      <c r="BR1184" s="35"/>
      <c r="BS1184" s="35"/>
      <c r="BT1184" s="35"/>
      <c r="BZ1184" s="35"/>
      <c r="CA1184" s="35"/>
      <c r="CB1184" s="35"/>
      <c r="CH1184" s="35"/>
      <c r="CI1184" s="35"/>
      <c r="CJ1184" s="35"/>
      <c r="CP1184" s="35"/>
      <c r="CQ1184" s="35"/>
      <c r="CR1184" s="35"/>
      <c r="CX1184" s="35"/>
      <c r="CY1184" s="35"/>
      <c r="CZ1184" s="35"/>
      <c r="DF1184" s="35">
        <v>7.6999999999999995E-9</v>
      </c>
      <c r="DG1184" s="35">
        <v>5.8960516308399997</v>
      </c>
      <c r="DH1184" s="35">
        <v>156.67674413540001</v>
      </c>
      <c r="DI1184" s="29">
        <f t="shared" si="412"/>
        <v>-4.2634661805990094E-9</v>
      </c>
      <c r="DJ1184" s="29">
        <f t="shared" si="413"/>
        <v>-4.2633138968529457E-9</v>
      </c>
      <c r="DK1184" s="29">
        <f t="shared" si="414"/>
        <v>-4.2633138973817515E-9</v>
      </c>
      <c r="DL1184" s="29">
        <f t="shared" si="415"/>
        <v>-4.2633138973817515E-9</v>
      </c>
      <c r="DN1184" s="35"/>
      <c r="DO1184" s="35"/>
      <c r="DP1184" s="35"/>
      <c r="DV1184" s="35"/>
      <c r="DW1184" s="35"/>
      <c r="DX1184" s="35"/>
      <c r="ED1184" s="35"/>
      <c r="EE1184" s="35"/>
      <c r="EF1184" s="35"/>
      <c r="EL1184" s="35"/>
      <c r="EM1184" s="35"/>
      <c r="EN1184" s="35"/>
      <c r="ET1184" s="35"/>
      <c r="EU1184" s="35"/>
      <c r="EV1184" s="35"/>
    </row>
    <row r="1185" spans="14:152" s="29" customFormat="1" ht="13.5" x14ac:dyDescent="0.3">
      <c r="N1185" s="35"/>
      <c r="O1185" s="35"/>
      <c r="P1185" s="35"/>
      <c r="V1185" s="35"/>
      <c r="W1185" s="35"/>
      <c r="X1185" s="35"/>
      <c r="AD1185" s="35"/>
      <c r="AE1185" s="35"/>
      <c r="AF1185" s="35"/>
      <c r="AL1185" s="35"/>
      <c r="AM1185" s="35"/>
      <c r="AN1185" s="35"/>
      <c r="AT1185" s="35"/>
      <c r="AU1185" s="35"/>
      <c r="AV1185" s="35"/>
      <c r="BB1185" s="35"/>
      <c r="BC1185" s="35"/>
      <c r="BD1185" s="35"/>
      <c r="BJ1185" s="35"/>
      <c r="BK1185" s="35"/>
      <c r="BL1185" s="35"/>
      <c r="BR1185" s="35"/>
      <c r="BS1185" s="35"/>
      <c r="BT1185" s="35"/>
      <c r="BZ1185" s="35"/>
      <c r="CA1185" s="35"/>
      <c r="CB1185" s="35"/>
      <c r="CH1185" s="35"/>
      <c r="CI1185" s="35"/>
      <c r="CJ1185" s="35"/>
      <c r="CP1185" s="35"/>
      <c r="CQ1185" s="35"/>
      <c r="CR1185" s="35"/>
      <c r="CX1185" s="35"/>
      <c r="CY1185" s="35"/>
      <c r="CZ1185" s="35"/>
      <c r="DF1185" s="35">
        <v>7.0500000000000003E-9</v>
      </c>
      <c r="DG1185" s="35">
        <v>5.4010211886299997</v>
      </c>
      <c r="DH1185" s="35">
        <v>1193.9672737968001</v>
      </c>
      <c r="DI1185" s="29">
        <f t="shared" si="412"/>
        <v>6.6477629669339331E-9</v>
      </c>
      <c r="DJ1185" s="29">
        <f t="shared" si="413"/>
        <v>6.6473380281986683E-9</v>
      </c>
      <c r="DK1185" s="29">
        <f t="shared" si="414"/>
        <v>6.6473380296746339E-9</v>
      </c>
      <c r="DL1185" s="29">
        <f t="shared" si="415"/>
        <v>6.6473380296746339E-9</v>
      </c>
      <c r="DN1185" s="35"/>
      <c r="DO1185" s="35"/>
      <c r="DP1185" s="35"/>
      <c r="DV1185" s="35"/>
      <c r="DW1185" s="35"/>
      <c r="DX1185" s="35"/>
      <c r="ED1185" s="35"/>
      <c r="EE1185" s="35"/>
      <c r="EF1185" s="35"/>
      <c r="EL1185" s="35"/>
      <c r="EM1185" s="35"/>
      <c r="EN1185" s="35"/>
      <c r="ET1185" s="35"/>
      <c r="EU1185" s="35"/>
      <c r="EV1185" s="35"/>
    </row>
    <row r="1186" spans="14:152" s="29" customFormat="1" ht="13.5" x14ac:dyDescent="0.3">
      <c r="N1186" s="35"/>
      <c r="O1186" s="35"/>
      <c r="P1186" s="35"/>
      <c r="V1186" s="35"/>
      <c r="W1186" s="35"/>
      <c r="X1186" s="35"/>
      <c r="AD1186" s="35"/>
      <c r="AE1186" s="35"/>
      <c r="AF1186" s="35"/>
      <c r="AL1186" s="35"/>
      <c r="AM1186" s="35"/>
      <c r="AN1186" s="35"/>
      <c r="AT1186" s="35"/>
      <c r="AU1186" s="35"/>
      <c r="AV1186" s="35"/>
      <c r="BB1186" s="35"/>
      <c r="BC1186" s="35"/>
      <c r="BD1186" s="35"/>
      <c r="BJ1186" s="35"/>
      <c r="BK1186" s="35"/>
      <c r="BL1186" s="35"/>
      <c r="BR1186" s="35"/>
      <c r="BS1186" s="35"/>
      <c r="BT1186" s="35"/>
      <c r="BZ1186" s="35"/>
      <c r="CA1186" s="35"/>
      <c r="CB1186" s="35"/>
      <c r="CH1186" s="35"/>
      <c r="CI1186" s="35"/>
      <c r="CJ1186" s="35"/>
      <c r="CP1186" s="35"/>
      <c r="CQ1186" s="35"/>
      <c r="CR1186" s="35"/>
      <c r="CX1186" s="35"/>
      <c r="CY1186" s="35"/>
      <c r="CZ1186" s="35"/>
      <c r="DF1186" s="35">
        <v>8.09E-9</v>
      </c>
      <c r="DG1186" s="35">
        <v>3.5647405996899999</v>
      </c>
      <c r="DH1186" s="35">
        <v>845.33207522580005</v>
      </c>
      <c r="DI1186" s="29">
        <f t="shared" si="412"/>
        <v>1.2762360743312355E-10</v>
      </c>
      <c r="DJ1186" s="29">
        <f t="shared" si="413"/>
        <v>1.2658708424878604E-10</v>
      </c>
      <c r="DK1186" s="29">
        <f t="shared" si="414"/>
        <v>1.2658708784806871E-10</v>
      </c>
      <c r="DL1186" s="29">
        <f t="shared" si="415"/>
        <v>1.2658708784806871E-10</v>
      </c>
      <c r="DN1186" s="35"/>
      <c r="DO1186" s="35"/>
      <c r="DP1186" s="35"/>
      <c r="DV1186" s="35"/>
      <c r="DW1186" s="35"/>
      <c r="DX1186" s="35"/>
      <c r="ED1186" s="35"/>
      <c r="EE1186" s="35"/>
      <c r="EF1186" s="35"/>
      <c r="EL1186" s="35"/>
      <c r="EM1186" s="35"/>
      <c r="EN1186" s="35"/>
      <c r="ET1186" s="35"/>
      <c r="EU1186" s="35"/>
      <c r="EV1186" s="35"/>
    </row>
    <row r="1187" spans="14:152" s="29" customFormat="1" ht="13.5" x14ac:dyDescent="0.3">
      <c r="N1187" s="35"/>
      <c r="O1187" s="35"/>
      <c r="P1187" s="35"/>
      <c r="V1187" s="35"/>
      <c r="W1187" s="35"/>
      <c r="X1187" s="35"/>
      <c r="AD1187" s="35"/>
      <c r="AE1187" s="35"/>
      <c r="AF1187" s="35"/>
      <c r="AL1187" s="35"/>
      <c r="AM1187" s="35"/>
      <c r="AN1187" s="35"/>
      <c r="AT1187" s="35"/>
      <c r="AU1187" s="35"/>
      <c r="AV1187" s="35"/>
      <c r="BB1187" s="35"/>
      <c r="BC1187" s="35"/>
      <c r="BD1187" s="35"/>
      <c r="BJ1187" s="35"/>
      <c r="BK1187" s="35"/>
      <c r="BL1187" s="35"/>
      <c r="BR1187" s="35"/>
      <c r="BS1187" s="35"/>
      <c r="BT1187" s="35"/>
      <c r="BZ1187" s="35"/>
      <c r="CA1187" s="35"/>
      <c r="CB1187" s="35"/>
      <c r="CH1187" s="35"/>
      <c r="CI1187" s="35"/>
      <c r="CJ1187" s="35"/>
      <c r="CP1187" s="35"/>
      <c r="CQ1187" s="35"/>
      <c r="CR1187" s="35"/>
      <c r="CX1187" s="35"/>
      <c r="CY1187" s="35"/>
      <c r="CZ1187" s="35"/>
      <c r="DF1187" s="35">
        <v>7.5499999999999998E-9</v>
      </c>
      <c r="DG1187" s="35">
        <v>3.9458079727299999</v>
      </c>
      <c r="DH1187" s="35">
        <v>451.72797278960002</v>
      </c>
      <c r="DI1187" s="29">
        <f t="shared" si="412"/>
        <v>2.1383271795409469E-9</v>
      </c>
      <c r="DJ1187" s="29">
        <f t="shared" si="413"/>
        <v>2.1378313546785636E-9</v>
      </c>
      <c r="DK1187" s="29">
        <f t="shared" si="414"/>
        <v>2.137831356400314E-9</v>
      </c>
      <c r="DL1187" s="29">
        <f t="shared" si="415"/>
        <v>2.137831356400314E-9</v>
      </c>
      <c r="DN1187" s="35"/>
      <c r="DO1187" s="35"/>
      <c r="DP1187" s="35"/>
      <c r="DV1187" s="35"/>
      <c r="DW1187" s="35"/>
      <c r="DX1187" s="35"/>
      <c r="ED1187" s="35"/>
      <c r="EE1187" s="35"/>
      <c r="EF1187" s="35"/>
      <c r="EL1187" s="35"/>
      <c r="EM1187" s="35"/>
      <c r="EN1187" s="35"/>
      <c r="ET1187" s="35"/>
      <c r="EU1187" s="35"/>
      <c r="EV1187" s="35"/>
    </row>
    <row r="1188" spans="14:152" s="29" customFormat="1" ht="13.5" x14ac:dyDescent="0.3">
      <c r="N1188" s="35"/>
      <c r="O1188" s="35"/>
      <c r="P1188" s="35"/>
      <c r="V1188" s="35"/>
      <c r="W1188" s="35"/>
      <c r="X1188" s="35"/>
      <c r="AD1188" s="35"/>
      <c r="AE1188" s="35"/>
      <c r="AF1188" s="35"/>
      <c r="AL1188" s="35"/>
      <c r="AM1188" s="35"/>
      <c r="AN1188" s="35"/>
      <c r="AT1188" s="35"/>
      <c r="AU1188" s="35"/>
      <c r="AV1188" s="35"/>
      <c r="BB1188" s="35"/>
      <c r="BC1188" s="35"/>
      <c r="BD1188" s="35"/>
      <c r="BJ1188" s="35"/>
      <c r="BK1188" s="35"/>
      <c r="BL1188" s="35"/>
      <c r="BR1188" s="35"/>
      <c r="BS1188" s="35"/>
      <c r="BT1188" s="35"/>
      <c r="BZ1188" s="35"/>
      <c r="CA1188" s="35"/>
      <c r="CB1188" s="35"/>
      <c r="CH1188" s="35"/>
      <c r="CI1188" s="35"/>
      <c r="CJ1188" s="35"/>
      <c r="CP1188" s="35"/>
      <c r="CQ1188" s="35"/>
      <c r="CR1188" s="35"/>
      <c r="CX1188" s="35"/>
      <c r="CY1188" s="35"/>
      <c r="CZ1188" s="35"/>
      <c r="DF1188" s="35">
        <v>7.3099999999999998E-9</v>
      </c>
      <c r="DG1188" s="35">
        <v>6.1184721348700002</v>
      </c>
      <c r="DH1188" s="35">
        <v>1239.5439248355001</v>
      </c>
      <c r="DI1188" s="29">
        <f t="shared" si="412"/>
        <v>3.1961928489355095E-9</v>
      </c>
      <c r="DJ1188" s="29">
        <f t="shared" si="413"/>
        <v>3.1974280665911019E-9</v>
      </c>
      <c r="DK1188" s="29">
        <f t="shared" si="414"/>
        <v>3.1974280623020315E-9</v>
      </c>
      <c r="DL1188" s="29">
        <f t="shared" si="415"/>
        <v>3.1974280623020315E-9</v>
      </c>
      <c r="DN1188" s="35"/>
      <c r="DO1188" s="35"/>
      <c r="DP1188" s="35"/>
      <c r="DV1188" s="35"/>
      <c r="DW1188" s="35"/>
      <c r="DX1188" s="35"/>
      <c r="ED1188" s="35"/>
      <c r="EE1188" s="35"/>
      <c r="EF1188" s="35"/>
      <c r="EL1188" s="35"/>
      <c r="EM1188" s="35"/>
      <c r="EN1188" s="35"/>
      <c r="ET1188" s="35"/>
      <c r="EU1188" s="35"/>
      <c r="EV1188" s="35"/>
    </row>
    <row r="1189" spans="14:152" s="29" customFormat="1" ht="13.5" x14ac:dyDescent="0.3">
      <c r="N1189" s="35"/>
      <c r="O1189" s="35"/>
      <c r="P1189" s="35"/>
      <c r="V1189" s="35"/>
      <c r="W1189" s="35"/>
      <c r="X1189" s="35"/>
      <c r="AD1189" s="35"/>
      <c r="AE1189" s="35"/>
      <c r="AF1189" s="35"/>
      <c r="AL1189" s="35"/>
      <c r="AM1189" s="35"/>
      <c r="AN1189" s="35"/>
      <c r="AT1189" s="35"/>
      <c r="AU1189" s="35"/>
      <c r="AV1189" s="35"/>
      <c r="BB1189" s="35"/>
      <c r="BC1189" s="35"/>
      <c r="BD1189" s="35"/>
      <c r="BJ1189" s="35"/>
      <c r="BK1189" s="35"/>
      <c r="BL1189" s="35"/>
      <c r="BR1189" s="35"/>
      <c r="BS1189" s="35"/>
      <c r="BT1189" s="35"/>
      <c r="BZ1189" s="35"/>
      <c r="CA1189" s="35"/>
      <c r="CB1189" s="35"/>
      <c r="CH1189" s="35"/>
      <c r="CI1189" s="35"/>
      <c r="CJ1189" s="35"/>
      <c r="CP1189" s="35"/>
      <c r="CQ1189" s="35"/>
      <c r="CR1189" s="35"/>
      <c r="CX1189" s="35"/>
      <c r="CY1189" s="35"/>
      <c r="CZ1189" s="35"/>
      <c r="DF1189" s="35">
        <v>7.4700000000000001E-9</v>
      </c>
      <c r="DG1189" s="35">
        <v>1.4059973046500001</v>
      </c>
      <c r="DH1189" s="35">
        <v>782.34693644779998</v>
      </c>
      <c r="DI1189" s="29">
        <f t="shared" si="412"/>
        <v>1.8204488452519432E-10</v>
      </c>
      <c r="DJ1189" s="29">
        <f t="shared" si="413"/>
        <v>1.8293050391564587E-10</v>
      </c>
      <c r="DK1189" s="29">
        <f t="shared" si="414"/>
        <v>1.8293050084036653E-10</v>
      </c>
      <c r="DL1189" s="29">
        <f t="shared" si="415"/>
        <v>1.8293050084036653E-10</v>
      </c>
      <c r="DN1189" s="35"/>
      <c r="DO1189" s="35"/>
      <c r="DP1189" s="35"/>
      <c r="DV1189" s="35"/>
      <c r="DW1189" s="35"/>
      <c r="DX1189" s="35"/>
      <c r="ED1189" s="35"/>
      <c r="EE1189" s="35"/>
      <c r="EF1189" s="35"/>
      <c r="EL1189" s="35"/>
      <c r="EM1189" s="35"/>
      <c r="EN1189" s="35"/>
      <c r="ET1189" s="35"/>
      <c r="EU1189" s="35"/>
      <c r="EV1189" s="35"/>
    </row>
    <row r="1190" spans="14:152" s="29" customFormat="1" ht="13.5" x14ac:dyDescent="0.3">
      <c r="N1190" s="35"/>
      <c r="O1190" s="35"/>
      <c r="P1190" s="35"/>
      <c r="V1190" s="35"/>
      <c r="W1190" s="35"/>
      <c r="X1190" s="35"/>
      <c r="AD1190" s="35"/>
      <c r="AE1190" s="35"/>
      <c r="AF1190" s="35"/>
      <c r="AL1190" s="35"/>
      <c r="AM1190" s="35"/>
      <c r="AN1190" s="35"/>
      <c r="AT1190" s="35"/>
      <c r="AU1190" s="35"/>
      <c r="AV1190" s="35"/>
      <c r="BB1190" s="35"/>
      <c r="BC1190" s="35"/>
      <c r="BD1190" s="35"/>
      <c r="BJ1190" s="35"/>
      <c r="BK1190" s="35"/>
      <c r="BL1190" s="35"/>
      <c r="BR1190" s="35"/>
      <c r="BS1190" s="35"/>
      <c r="BT1190" s="35"/>
      <c r="BZ1190" s="35"/>
      <c r="CA1190" s="35"/>
      <c r="CB1190" s="35"/>
      <c r="CH1190" s="35"/>
      <c r="CI1190" s="35"/>
      <c r="CJ1190" s="35"/>
      <c r="CP1190" s="35"/>
      <c r="CQ1190" s="35"/>
      <c r="CR1190" s="35"/>
      <c r="CX1190" s="35"/>
      <c r="CY1190" s="35"/>
      <c r="CZ1190" s="35"/>
      <c r="DF1190" s="35">
        <v>8.6100000000000007E-9</v>
      </c>
      <c r="DG1190" s="35">
        <v>1.84312374221</v>
      </c>
      <c r="DH1190" s="35">
        <v>984.60033162189995</v>
      </c>
      <c r="DI1190" s="29">
        <f t="shared" si="412"/>
        <v>4.5453189573706568E-9</v>
      </c>
      <c r="DJ1190" s="29">
        <f t="shared" si="413"/>
        <v>4.544227515003156E-9</v>
      </c>
      <c r="DK1190" s="29">
        <f t="shared" si="414"/>
        <v>4.5442275187933133E-9</v>
      </c>
      <c r="DL1190" s="29">
        <f t="shared" si="415"/>
        <v>4.5442275187933133E-9</v>
      </c>
      <c r="DN1190" s="35"/>
      <c r="DO1190" s="35"/>
      <c r="DP1190" s="35"/>
      <c r="DV1190" s="35"/>
      <c r="DW1190" s="35"/>
      <c r="DX1190" s="35"/>
      <c r="ED1190" s="35"/>
      <c r="EE1190" s="35"/>
      <c r="EF1190" s="35"/>
      <c r="EL1190" s="35"/>
      <c r="EM1190" s="35"/>
      <c r="EN1190" s="35"/>
      <c r="ET1190" s="35"/>
      <c r="EU1190" s="35"/>
      <c r="EV1190" s="35"/>
    </row>
    <row r="1191" spans="14:152" s="29" customFormat="1" ht="13.5" x14ac:dyDescent="0.3">
      <c r="N1191" s="35"/>
      <c r="O1191" s="35"/>
      <c r="P1191" s="35"/>
      <c r="V1191" s="35"/>
      <c r="W1191" s="35"/>
      <c r="X1191" s="35"/>
      <c r="AD1191" s="35"/>
      <c r="AE1191" s="35"/>
      <c r="AF1191" s="35"/>
      <c r="AL1191" s="35"/>
      <c r="AM1191" s="35"/>
      <c r="AN1191" s="35"/>
      <c r="AT1191" s="35"/>
      <c r="AU1191" s="35"/>
      <c r="AV1191" s="35"/>
      <c r="BB1191" s="35"/>
      <c r="BC1191" s="35"/>
      <c r="BD1191" s="35"/>
      <c r="BJ1191" s="35"/>
      <c r="BK1191" s="35"/>
      <c r="BL1191" s="35"/>
      <c r="BR1191" s="35"/>
      <c r="BS1191" s="35"/>
      <c r="BT1191" s="35"/>
      <c r="BZ1191" s="35"/>
      <c r="CA1191" s="35"/>
      <c r="CB1191" s="35"/>
      <c r="CH1191" s="35"/>
      <c r="CI1191" s="35"/>
      <c r="CJ1191" s="35"/>
      <c r="CP1191" s="35"/>
      <c r="CQ1191" s="35"/>
      <c r="CR1191" s="35"/>
      <c r="CX1191" s="35"/>
      <c r="CY1191" s="35"/>
      <c r="CZ1191" s="35"/>
      <c r="DF1191" s="35">
        <v>6.9500000000000002E-9</v>
      </c>
      <c r="DG1191" s="35">
        <v>4.7808816596900003</v>
      </c>
      <c r="DH1191" s="35">
        <v>10419.471094648199</v>
      </c>
      <c r="DI1191" s="29">
        <f t="shared" si="412"/>
        <v>-2.3540716034167014E-9</v>
      </c>
      <c r="DJ1191" s="29">
        <f t="shared" si="413"/>
        <v>-2.3643968853166587E-9</v>
      </c>
      <c r="DK1191" s="29">
        <f t="shared" si="414"/>
        <v>-2.3643968494727303E-9</v>
      </c>
      <c r="DL1191" s="29">
        <f t="shared" si="415"/>
        <v>-2.3643968494727303E-9</v>
      </c>
      <c r="DN1191" s="35"/>
      <c r="DO1191" s="35"/>
      <c r="DP1191" s="35"/>
      <c r="DV1191" s="35"/>
      <c r="DW1191" s="35"/>
      <c r="DX1191" s="35"/>
      <c r="ED1191" s="35"/>
      <c r="EE1191" s="35"/>
      <c r="EF1191" s="35"/>
      <c r="EL1191" s="35"/>
      <c r="EM1191" s="35"/>
      <c r="EN1191" s="35"/>
      <c r="ET1191" s="35"/>
      <c r="EU1191" s="35"/>
      <c r="EV1191" s="35"/>
    </row>
    <row r="1192" spans="14:152" s="29" customFormat="1" ht="13.5" x14ac:dyDescent="0.3">
      <c r="N1192" s="35"/>
      <c r="O1192" s="35"/>
      <c r="P1192" s="35"/>
      <c r="V1192" s="35"/>
      <c r="W1192" s="35"/>
      <c r="X1192" s="35"/>
      <c r="AD1192" s="35"/>
      <c r="AE1192" s="35"/>
      <c r="AF1192" s="35"/>
      <c r="AL1192" s="35"/>
      <c r="AM1192" s="35"/>
      <c r="AN1192" s="35"/>
      <c r="AT1192" s="35"/>
      <c r="AU1192" s="35"/>
      <c r="AV1192" s="35"/>
      <c r="BB1192" s="35"/>
      <c r="BC1192" s="35"/>
      <c r="BD1192" s="35"/>
      <c r="BJ1192" s="35"/>
      <c r="BK1192" s="35"/>
      <c r="BL1192" s="35"/>
      <c r="BR1192" s="35"/>
      <c r="BS1192" s="35"/>
      <c r="BT1192" s="35"/>
      <c r="BZ1192" s="35"/>
      <c r="CA1192" s="35"/>
      <c r="CB1192" s="35"/>
      <c r="CH1192" s="35"/>
      <c r="CI1192" s="35"/>
      <c r="CJ1192" s="35"/>
      <c r="CP1192" s="35"/>
      <c r="CQ1192" s="35"/>
      <c r="CR1192" s="35"/>
      <c r="CX1192" s="35"/>
      <c r="CY1192" s="35"/>
      <c r="CZ1192" s="35"/>
      <c r="DF1192" s="35">
        <v>8.0399999999999995E-9</v>
      </c>
      <c r="DG1192" s="35">
        <v>1.0799843739999999</v>
      </c>
      <c r="DH1192" s="35">
        <v>89.008692568900003</v>
      </c>
      <c r="DI1192" s="29">
        <f t="shared" si="412"/>
        <v>-6.5625025897769253E-9</v>
      </c>
      <c r="DJ1192" s="29">
        <f t="shared" si="413"/>
        <v>-6.5624399182419802E-9</v>
      </c>
      <c r="DK1192" s="29">
        <f t="shared" si="414"/>
        <v>-6.5624399184596048E-9</v>
      </c>
      <c r="DL1192" s="29">
        <f t="shared" si="415"/>
        <v>-6.5624399184596048E-9</v>
      </c>
      <c r="DN1192" s="35"/>
      <c r="DO1192" s="35"/>
      <c r="DP1192" s="35"/>
      <c r="DV1192" s="35"/>
      <c r="DW1192" s="35"/>
      <c r="DX1192" s="35"/>
      <c r="ED1192" s="35"/>
      <c r="EE1192" s="35"/>
      <c r="EF1192" s="35"/>
      <c r="EL1192" s="35"/>
      <c r="EM1192" s="35"/>
      <c r="EN1192" s="35"/>
      <c r="ET1192" s="35"/>
      <c r="EU1192" s="35"/>
      <c r="EV1192" s="35"/>
    </row>
    <row r="1193" spans="14:152" s="29" customFormat="1" ht="13.5" x14ac:dyDescent="0.3">
      <c r="N1193" s="35"/>
      <c r="O1193" s="35"/>
      <c r="P1193" s="35"/>
      <c r="V1193" s="35"/>
      <c r="W1193" s="35"/>
      <c r="X1193" s="35"/>
      <c r="AD1193" s="35"/>
      <c r="AE1193" s="35"/>
      <c r="AF1193" s="35"/>
      <c r="AL1193" s="35"/>
      <c r="AM1193" s="35"/>
      <c r="AN1193" s="35"/>
      <c r="AT1193" s="35"/>
      <c r="AU1193" s="35"/>
      <c r="AV1193" s="35"/>
      <c r="BB1193" s="35"/>
      <c r="BC1193" s="35"/>
      <c r="BD1193" s="35"/>
      <c r="BJ1193" s="35"/>
      <c r="BK1193" s="35"/>
      <c r="BL1193" s="35"/>
      <c r="BR1193" s="35"/>
      <c r="BS1193" s="35"/>
      <c r="BT1193" s="35"/>
      <c r="BZ1193" s="35"/>
      <c r="CA1193" s="35"/>
      <c r="CB1193" s="35"/>
      <c r="CH1193" s="35"/>
      <c r="CI1193" s="35"/>
      <c r="CJ1193" s="35"/>
      <c r="CP1193" s="35"/>
      <c r="CQ1193" s="35"/>
      <c r="CR1193" s="35"/>
      <c r="CX1193" s="35"/>
      <c r="CY1193" s="35"/>
      <c r="CZ1193" s="35"/>
      <c r="DF1193" s="35">
        <v>8.2800000000000004E-9</v>
      </c>
      <c r="DG1193" s="35">
        <v>5.8608056933399997</v>
      </c>
      <c r="DH1193" s="35">
        <v>845.1196269047</v>
      </c>
      <c r="DI1193" s="29">
        <f t="shared" si="412"/>
        <v>6.127933039800732E-9</v>
      </c>
      <c r="DJ1193" s="29">
        <f t="shared" si="413"/>
        <v>6.1286463411785171E-9</v>
      </c>
      <c r="DK1193" s="29">
        <f t="shared" si="414"/>
        <v>6.1286463387017969E-9</v>
      </c>
      <c r="DL1193" s="29">
        <f t="shared" si="415"/>
        <v>6.1286463387017969E-9</v>
      </c>
      <c r="DN1193" s="35"/>
      <c r="DO1193" s="35"/>
      <c r="DP1193" s="35"/>
      <c r="DV1193" s="35"/>
      <c r="DW1193" s="35"/>
      <c r="DX1193" s="35"/>
      <c r="ED1193" s="35"/>
      <c r="EE1193" s="35"/>
      <c r="EF1193" s="35"/>
      <c r="EL1193" s="35"/>
      <c r="EM1193" s="35"/>
      <c r="EN1193" s="35"/>
      <c r="ET1193" s="35"/>
      <c r="EU1193" s="35"/>
      <c r="EV1193" s="35"/>
    </row>
    <row r="1194" spans="14:152" s="29" customFormat="1" ht="13.5" x14ac:dyDescent="0.3">
      <c r="N1194" s="35"/>
      <c r="O1194" s="35"/>
      <c r="P1194" s="35"/>
      <c r="V1194" s="35"/>
      <c r="W1194" s="35"/>
      <c r="X1194" s="35"/>
      <c r="AD1194" s="35"/>
      <c r="AE1194" s="35"/>
      <c r="AF1194" s="35"/>
      <c r="AL1194" s="35"/>
      <c r="AM1194" s="35"/>
      <c r="AN1194" s="35"/>
      <c r="AT1194" s="35"/>
      <c r="AU1194" s="35"/>
      <c r="AV1194" s="35"/>
      <c r="BB1194" s="35"/>
      <c r="BC1194" s="35"/>
      <c r="BD1194" s="35"/>
      <c r="BJ1194" s="35"/>
      <c r="BK1194" s="35"/>
      <c r="BL1194" s="35"/>
      <c r="BR1194" s="35"/>
      <c r="BS1194" s="35"/>
      <c r="BT1194" s="35"/>
      <c r="BZ1194" s="35"/>
      <c r="CA1194" s="35"/>
      <c r="CB1194" s="35"/>
      <c r="CH1194" s="35"/>
      <c r="CI1194" s="35"/>
      <c r="CJ1194" s="35"/>
      <c r="CP1194" s="35"/>
      <c r="CQ1194" s="35"/>
      <c r="CR1194" s="35"/>
      <c r="CX1194" s="35"/>
      <c r="CY1194" s="35"/>
      <c r="CZ1194" s="35"/>
      <c r="DF1194" s="35">
        <v>6.9200000000000001E-9</v>
      </c>
      <c r="DG1194" s="35">
        <v>3.3873641811700002</v>
      </c>
      <c r="DH1194" s="35">
        <v>6489.2613984285999</v>
      </c>
      <c r="DI1194" s="29">
        <f t="shared" si="412"/>
        <v>-2.6968293780568049E-9</v>
      </c>
      <c r="DJ1194" s="29">
        <f t="shared" si="413"/>
        <v>-2.6905592326893085E-9</v>
      </c>
      <c r="DK1194" s="29">
        <f t="shared" si="414"/>
        <v>-2.6905592544666781E-9</v>
      </c>
      <c r="DL1194" s="29">
        <f t="shared" si="415"/>
        <v>-2.6905592544666781E-9</v>
      </c>
      <c r="DN1194" s="35"/>
      <c r="DO1194" s="35"/>
      <c r="DP1194" s="35"/>
      <c r="DV1194" s="35"/>
      <c r="DW1194" s="35"/>
      <c r="DX1194" s="35"/>
      <c r="ED1194" s="35"/>
      <c r="EE1194" s="35"/>
      <c r="EF1194" s="35"/>
      <c r="EL1194" s="35"/>
      <c r="EM1194" s="35"/>
      <c r="EN1194" s="35"/>
      <c r="ET1194" s="35"/>
      <c r="EU1194" s="35"/>
      <c r="EV1194" s="35"/>
    </row>
    <row r="1195" spans="14:152" s="29" customFormat="1" ht="13.5" x14ac:dyDescent="0.3">
      <c r="N1195" s="35"/>
      <c r="O1195" s="35"/>
      <c r="P1195" s="35"/>
      <c r="V1195" s="35"/>
      <c r="W1195" s="35"/>
      <c r="X1195" s="35"/>
      <c r="AD1195" s="35"/>
      <c r="AE1195" s="35"/>
      <c r="AF1195" s="35"/>
      <c r="AL1195" s="35"/>
      <c r="AM1195" s="35"/>
      <c r="AN1195" s="35"/>
      <c r="AT1195" s="35"/>
      <c r="AU1195" s="35"/>
      <c r="AV1195" s="35"/>
      <c r="BB1195" s="35"/>
      <c r="BC1195" s="35"/>
      <c r="BD1195" s="35"/>
      <c r="BJ1195" s="35"/>
      <c r="BK1195" s="35"/>
      <c r="BL1195" s="35"/>
      <c r="BR1195" s="35"/>
      <c r="BS1195" s="35"/>
      <c r="BT1195" s="35"/>
      <c r="BZ1195" s="35"/>
      <c r="CA1195" s="35"/>
      <c r="CB1195" s="35"/>
      <c r="CH1195" s="35"/>
      <c r="CI1195" s="35"/>
      <c r="CJ1195" s="35"/>
      <c r="CP1195" s="35"/>
      <c r="CQ1195" s="35"/>
      <c r="CR1195" s="35"/>
      <c r="CX1195" s="35"/>
      <c r="CY1195" s="35"/>
      <c r="CZ1195" s="35"/>
      <c r="DF1195" s="35">
        <v>6.9399999999999996E-9</v>
      </c>
      <c r="DG1195" s="35">
        <v>3.0786380771399999</v>
      </c>
      <c r="DH1195" s="35">
        <v>316.60431797770002</v>
      </c>
      <c r="DI1195" s="29">
        <f t="shared" si="412"/>
        <v>-2.4896099871562972E-9</v>
      </c>
      <c r="DJ1195" s="29">
        <f t="shared" si="413"/>
        <v>-2.4892990851674594E-9</v>
      </c>
      <c r="DK1195" s="29">
        <f t="shared" si="414"/>
        <v>-2.4892990862470662E-9</v>
      </c>
      <c r="DL1195" s="29">
        <f t="shared" si="415"/>
        <v>-2.4892990862470662E-9</v>
      </c>
      <c r="DN1195" s="35"/>
      <c r="DO1195" s="35"/>
      <c r="DP1195" s="35"/>
      <c r="DV1195" s="35"/>
      <c r="DW1195" s="35"/>
      <c r="DX1195" s="35"/>
      <c r="ED1195" s="35"/>
      <c r="EE1195" s="35"/>
      <c r="EF1195" s="35"/>
      <c r="EL1195" s="35"/>
      <c r="EM1195" s="35"/>
      <c r="EN1195" s="35"/>
      <c r="ET1195" s="35"/>
      <c r="EU1195" s="35"/>
      <c r="EV1195" s="35"/>
    </row>
    <row r="1196" spans="14:152" s="29" customFormat="1" ht="13.5" x14ac:dyDescent="0.3">
      <c r="N1196" s="35"/>
      <c r="O1196" s="35"/>
      <c r="P1196" s="35"/>
      <c r="V1196" s="35"/>
      <c r="W1196" s="35"/>
      <c r="X1196" s="35"/>
      <c r="AD1196" s="35"/>
      <c r="AE1196" s="35"/>
      <c r="AF1196" s="35"/>
      <c r="AL1196" s="35"/>
      <c r="AM1196" s="35"/>
      <c r="AN1196" s="35"/>
      <c r="AT1196" s="35"/>
      <c r="AU1196" s="35"/>
      <c r="AV1196" s="35"/>
      <c r="BB1196" s="35"/>
      <c r="BC1196" s="35"/>
      <c r="BD1196" s="35"/>
      <c r="BJ1196" s="35"/>
      <c r="BK1196" s="35"/>
      <c r="BL1196" s="35"/>
      <c r="BR1196" s="35"/>
      <c r="BS1196" s="35"/>
      <c r="BT1196" s="35"/>
      <c r="BZ1196" s="35"/>
      <c r="CA1196" s="35"/>
      <c r="CB1196" s="35"/>
      <c r="CH1196" s="35"/>
      <c r="CI1196" s="35"/>
      <c r="CJ1196" s="35"/>
      <c r="CP1196" s="35"/>
      <c r="CQ1196" s="35"/>
      <c r="CR1196" s="35"/>
      <c r="CX1196" s="35"/>
      <c r="CY1196" s="35"/>
      <c r="CZ1196" s="35"/>
      <c r="DF1196" s="35">
        <v>6.8999999999999997E-9</v>
      </c>
      <c r="DG1196" s="35">
        <v>5.8668131138000001</v>
      </c>
      <c r="DH1196" s="35">
        <v>316.17942133550002</v>
      </c>
      <c r="DI1196" s="29">
        <f t="shared" si="412"/>
        <v>4.5483839503853477E-11</v>
      </c>
      <c r="DJ1196" s="29">
        <f t="shared" si="413"/>
        <v>4.5153142634248953E-11</v>
      </c>
      <c r="DK1196" s="29">
        <f t="shared" si="414"/>
        <v>4.5153143782582038E-11</v>
      </c>
      <c r="DL1196" s="29">
        <f t="shared" si="415"/>
        <v>4.5153143782582038E-11</v>
      </c>
      <c r="DN1196" s="35"/>
      <c r="DO1196" s="35"/>
      <c r="DP1196" s="35"/>
      <c r="DV1196" s="35"/>
      <c r="DW1196" s="35"/>
      <c r="DX1196" s="35"/>
      <c r="ED1196" s="35"/>
      <c r="EE1196" s="35"/>
      <c r="EF1196" s="35"/>
      <c r="EL1196" s="35"/>
      <c r="EM1196" s="35"/>
      <c r="EN1196" s="35"/>
      <c r="ET1196" s="35"/>
      <c r="EU1196" s="35"/>
      <c r="EV1196" s="35"/>
    </row>
    <row r="1197" spans="14:152" s="29" customFormat="1" ht="13.5" x14ac:dyDescent="0.3">
      <c r="N1197" s="35"/>
      <c r="O1197" s="35"/>
      <c r="P1197" s="35"/>
      <c r="V1197" s="35"/>
      <c r="W1197" s="35"/>
      <c r="X1197" s="35"/>
      <c r="AD1197" s="35"/>
      <c r="AE1197" s="35"/>
      <c r="AF1197" s="35"/>
      <c r="AL1197" s="35"/>
      <c r="AM1197" s="35"/>
      <c r="AN1197" s="35"/>
      <c r="AT1197" s="35"/>
      <c r="AU1197" s="35"/>
      <c r="AV1197" s="35"/>
      <c r="BB1197" s="35"/>
      <c r="BC1197" s="35"/>
      <c r="BD1197" s="35"/>
      <c r="BJ1197" s="35"/>
      <c r="BK1197" s="35"/>
      <c r="BL1197" s="35"/>
      <c r="BR1197" s="35"/>
      <c r="BS1197" s="35"/>
      <c r="BT1197" s="35"/>
      <c r="BZ1197" s="35"/>
      <c r="CA1197" s="35"/>
      <c r="CB1197" s="35"/>
      <c r="CH1197" s="35"/>
      <c r="CI1197" s="35"/>
      <c r="CJ1197" s="35"/>
      <c r="CP1197" s="35"/>
      <c r="CQ1197" s="35"/>
      <c r="CR1197" s="35"/>
      <c r="CX1197" s="35"/>
      <c r="CY1197" s="35"/>
      <c r="CZ1197" s="35"/>
      <c r="DF1197" s="35">
        <v>7.1399999999999997E-9</v>
      </c>
      <c r="DG1197" s="35">
        <v>5.3870793340400001</v>
      </c>
      <c r="DH1197" s="35">
        <v>567.82400073240001</v>
      </c>
      <c r="DI1197" s="29">
        <f t="shared" si="412"/>
        <v>-3.2491971452122296E-9</v>
      </c>
      <c r="DJ1197" s="29">
        <f t="shared" si="413"/>
        <v>-3.2486498890462708E-9</v>
      </c>
      <c r="DK1197" s="29">
        <f t="shared" si="414"/>
        <v>-3.2486498909466297E-9</v>
      </c>
      <c r="DL1197" s="29">
        <f t="shared" si="415"/>
        <v>-3.2486498909466297E-9</v>
      </c>
      <c r="DN1197" s="35"/>
      <c r="DO1197" s="35"/>
      <c r="DP1197" s="35"/>
      <c r="DV1197" s="35"/>
      <c r="DW1197" s="35"/>
      <c r="DX1197" s="35"/>
      <c r="ED1197" s="35"/>
      <c r="EE1197" s="35"/>
      <c r="EF1197" s="35"/>
      <c r="EL1197" s="35"/>
      <c r="EM1197" s="35"/>
      <c r="EN1197" s="35"/>
      <c r="ET1197" s="35"/>
      <c r="EU1197" s="35"/>
      <c r="EV1197" s="35"/>
    </row>
    <row r="1198" spans="14:152" s="29" customFormat="1" ht="13.5" x14ac:dyDescent="0.3">
      <c r="N1198" s="35"/>
      <c r="O1198" s="35"/>
      <c r="P1198" s="35"/>
      <c r="V1198" s="35"/>
      <c r="W1198" s="35"/>
      <c r="X1198" s="35"/>
      <c r="AD1198" s="35"/>
      <c r="AE1198" s="35"/>
      <c r="AF1198" s="35"/>
      <c r="AL1198" s="35"/>
      <c r="AM1198" s="35"/>
      <c r="AN1198" s="35"/>
      <c r="AT1198" s="35"/>
      <c r="AU1198" s="35"/>
      <c r="AV1198" s="35"/>
      <c r="BB1198" s="35"/>
      <c r="BC1198" s="35"/>
      <c r="BD1198" s="35"/>
      <c r="BJ1198" s="35"/>
      <c r="BK1198" s="35"/>
      <c r="BL1198" s="35"/>
      <c r="BR1198" s="35"/>
      <c r="BS1198" s="35"/>
      <c r="BT1198" s="35"/>
      <c r="BZ1198" s="35"/>
      <c r="CA1198" s="35"/>
      <c r="CB1198" s="35"/>
      <c r="CH1198" s="35"/>
      <c r="CI1198" s="35"/>
      <c r="CJ1198" s="35"/>
      <c r="CP1198" s="35"/>
      <c r="CQ1198" s="35"/>
      <c r="CR1198" s="35"/>
      <c r="CX1198" s="35"/>
      <c r="CY1198" s="35"/>
      <c r="CZ1198" s="35"/>
      <c r="DF1198" s="35">
        <v>7.6700000000000002E-9</v>
      </c>
      <c r="DG1198" s="35">
        <v>0.1208184965</v>
      </c>
      <c r="DH1198" s="35">
        <v>485.8806710545</v>
      </c>
      <c r="DI1198" s="29">
        <f t="shared" si="412"/>
        <v>-1.2103074241344859E-9</v>
      </c>
      <c r="DJ1198" s="29">
        <f t="shared" si="413"/>
        <v>-1.209749585147515E-9</v>
      </c>
      <c r="DK1198" s="29">
        <f t="shared" si="414"/>
        <v>-1.209749587084612E-9</v>
      </c>
      <c r="DL1198" s="29">
        <f t="shared" si="415"/>
        <v>-1.209749587084612E-9</v>
      </c>
      <c r="DN1198" s="35"/>
      <c r="DO1198" s="35"/>
      <c r="DP1198" s="35"/>
      <c r="DV1198" s="35"/>
      <c r="DW1198" s="35"/>
      <c r="DX1198" s="35"/>
      <c r="ED1198" s="35"/>
      <c r="EE1198" s="35"/>
      <c r="EF1198" s="35"/>
      <c r="EL1198" s="35"/>
      <c r="EM1198" s="35"/>
      <c r="EN1198" s="35"/>
      <c r="ET1198" s="35"/>
      <c r="EU1198" s="35"/>
      <c r="EV1198" s="35"/>
    </row>
    <row r="1199" spans="14:152" s="29" customFormat="1" ht="13.5" x14ac:dyDescent="0.3">
      <c r="N1199" s="35"/>
      <c r="O1199" s="35"/>
      <c r="P1199" s="35"/>
      <c r="V1199" s="35"/>
      <c r="W1199" s="35"/>
      <c r="X1199" s="35"/>
      <c r="AD1199" s="35"/>
      <c r="AE1199" s="35"/>
      <c r="AF1199" s="35"/>
      <c r="AL1199" s="35"/>
      <c r="AM1199" s="35"/>
      <c r="AN1199" s="35"/>
      <c r="AT1199" s="35"/>
      <c r="AU1199" s="35"/>
      <c r="AV1199" s="35"/>
      <c r="BB1199" s="35"/>
      <c r="BC1199" s="35"/>
      <c r="BD1199" s="35"/>
      <c r="BJ1199" s="35"/>
      <c r="BK1199" s="35"/>
      <c r="BL1199" s="35"/>
      <c r="BR1199" s="35"/>
      <c r="BS1199" s="35"/>
      <c r="BT1199" s="35"/>
      <c r="BZ1199" s="35"/>
      <c r="CA1199" s="35"/>
      <c r="CB1199" s="35"/>
      <c r="CH1199" s="35"/>
      <c r="CI1199" s="35"/>
      <c r="CJ1199" s="35"/>
      <c r="CP1199" s="35"/>
      <c r="CQ1199" s="35"/>
      <c r="CR1199" s="35"/>
      <c r="CX1199" s="35"/>
      <c r="CY1199" s="35"/>
      <c r="CZ1199" s="35"/>
      <c r="DF1199" s="35">
        <v>8.2000000000000006E-9</v>
      </c>
      <c r="DG1199" s="35">
        <v>1.8787724566399999</v>
      </c>
      <c r="DH1199" s="35">
        <v>499.89531673499999</v>
      </c>
      <c r="DI1199" s="29">
        <f t="shared" si="412"/>
        <v>-6.8892062551662286E-9</v>
      </c>
      <c r="DJ1199" s="29">
        <f t="shared" si="413"/>
        <v>-6.8895432402791951E-9</v>
      </c>
      <c r="DK1199" s="29">
        <f t="shared" si="414"/>
        <v>-6.889543239109096E-9</v>
      </c>
      <c r="DL1199" s="29">
        <f t="shared" si="415"/>
        <v>-6.889543239109096E-9</v>
      </c>
      <c r="DN1199" s="35"/>
      <c r="DO1199" s="35"/>
      <c r="DP1199" s="35"/>
      <c r="DV1199" s="35"/>
      <c r="DW1199" s="35"/>
      <c r="DX1199" s="35"/>
      <c r="ED1199" s="35"/>
      <c r="EE1199" s="35"/>
      <c r="EF1199" s="35"/>
      <c r="EL1199" s="35"/>
      <c r="EM1199" s="35"/>
      <c r="EN1199" s="35"/>
      <c r="ET1199" s="35"/>
      <c r="EU1199" s="35"/>
      <c r="EV1199" s="35"/>
    </row>
    <row r="1200" spans="14:152" s="29" customFormat="1" ht="13.5" x14ac:dyDescent="0.3">
      <c r="N1200" s="35"/>
      <c r="O1200" s="35"/>
      <c r="P1200" s="35"/>
      <c r="V1200" s="35"/>
      <c r="W1200" s="35"/>
      <c r="X1200" s="35"/>
      <c r="AD1200" s="35"/>
      <c r="AE1200" s="35"/>
      <c r="AF1200" s="35"/>
      <c r="AL1200" s="35"/>
      <c r="AM1200" s="35"/>
      <c r="AN1200" s="35"/>
      <c r="AT1200" s="35"/>
      <c r="AU1200" s="35"/>
      <c r="AV1200" s="35"/>
      <c r="BB1200" s="35"/>
      <c r="BC1200" s="35"/>
      <c r="BD1200" s="35"/>
      <c r="BJ1200" s="35"/>
      <c r="BK1200" s="35"/>
      <c r="BL1200" s="35"/>
      <c r="BR1200" s="35"/>
      <c r="BS1200" s="35"/>
      <c r="BT1200" s="35"/>
      <c r="BZ1200" s="35"/>
      <c r="CA1200" s="35"/>
      <c r="CB1200" s="35"/>
      <c r="CH1200" s="35"/>
      <c r="CI1200" s="35"/>
      <c r="CJ1200" s="35"/>
      <c r="CP1200" s="35"/>
      <c r="CQ1200" s="35"/>
      <c r="CR1200" s="35"/>
      <c r="CX1200" s="35"/>
      <c r="CY1200" s="35"/>
      <c r="CZ1200" s="35"/>
      <c r="DF1200" s="35">
        <v>7.0500000000000003E-9</v>
      </c>
      <c r="DG1200" s="35">
        <v>0.57839934868999998</v>
      </c>
      <c r="DH1200" s="35">
        <v>1053.7528558967001</v>
      </c>
      <c r="DI1200" s="29">
        <f t="shared" si="412"/>
        <v>2.8398010041453205E-9</v>
      </c>
      <c r="DJ1200" s="29">
        <f t="shared" si="413"/>
        <v>2.8387702481349391E-9</v>
      </c>
      <c r="DK1200" s="29">
        <f t="shared" si="414"/>
        <v>2.8387702517143233E-9</v>
      </c>
      <c r="DL1200" s="29">
        <f t="shared" si="415"/>
        <v>2.8387702517143233E-9</v>
      </c>
      <c r="DN1200" s="35"/>
      <c r="DO1200" s="35"/>
      <c r="DP1200" s="35"/>
      <c r="DV1200" s="35"/>
      <c r="DW1200" s="35"/>
      <c r="DX1200" s="35"/>
      <c r="ED1200" s="35"/>
      <c r="EE1200" s="35"/>
      <c r="EF1200" s="35"/>
      <c r="EL1200" s="35"/>
      <c r="EM1200" s="35"/>
      <c r="EN1200" s="35"/>
      <c r="ET1200" s="35"/>
      <c r="EU1200" s="35"/>
      <c r="EV1200" s="35"/>
    </row>
    <row r="1201" spans="14:152" s="29" customFormat="1" ht="13.5" x14ac:dyDescent="0.3">
      <c r="N1201" s="35"/>
      <c r="O1201" s="35"/>
      <c r="P1201" s="35"/>
      <c r="V1201" s="35"/>
      <c r="W1201" s="35"/>
      <c r="X1201" s="35"/>
      <c r="AD1201" s="35"/>
      <c r="AE1201" s="35"/>
      <c r="AF1201" s="35"/>
      <c r="AL1201" s="35"/>
      <c r="AM1201" s="35"/>
      <c r="AN1201" s="35"/>
      <c r="AT1201" s="35"/>
      <c r="AU1201" s="35"/>
      <c r="AV1201" s="35"/>
      <c r="BB1201" s="35"/>
      <c r="BC1201" s="35"/>
      <c r="BD1201" s="35"/>
      <c r="BJ1201" s="35"/>
      <c r="BK1201" s="35"/>
      <c r="BL1201" s="35"/>
      <c r="BR1201" s="35"/>
      <c r="BS1201" s="35"/>
      <c r="BT1201" s="35"/>
      <c r="BZ1201" s="35"/>
      <c r="CA1201" s="35"/>
      <c r="CB1201" s="35"/>
      <c r="CH1201" s="35"/>
      <c r="CI1201" s="35"/>
      <c r="CJ1201" s="35"/>
      <c r="CP1201" s="35"/>
      <c r="CQ1201" s="35"/>
      <c r="CR1201" s="35"/>
      <c r="CX1201" s="35"/>
      <c r="CY1201" s="35"/>
      <c r="CZ1201" s="35"/>
      <c r="DF1201" s="35">
        <v>6.8400000000000004E-9</v>
      </c>
      <c r="DG1201" s="35">
        <v>4.8844227062999996</v>
      </c>
      <c r="DH1201" s="35">
        <v>2545.3620512543998</v>
      </c>
      <c r="DI1201" s="29">
        <f t="shared" si="412"/>
        <v>-4.2627177270042988E-9</v>
      </c>
      <c r="DJ1201" s="29">
        <f t="shared" si="413"/>
        <v>-4.2606534464700957E-9</v>
      </c>
      <c r="DK1201" s="29">
        <f t="shared" si="414"/>
        <v>-4.2606534536393412E-9</v>
      </c>
      <c r="DL1201" s="29">
        <f t="shared" si="415"/>
        <v>-4.2606534536393412E-9</v>
      </c>
      <c r="DN1201" s="35"/>
      <c r="DO1201" s="35"/>
      <c r="DP1201" s="35"/>
      <c r="DV1201" s="35"/>
      <c r="DW1201" s="35"/>
      <c r="DX1201" s="35"/>
      <c r="ED1201" s="35"/>
      <c r="EE1201" s="35"/>
      <c r="EF1201" s="35"/>
      <c r="EL1201" s="35"/>
      <c r="EM1201" s="35"/>
      <c r="EN1201" s="35"/>
      <c r="ET1201" s="35"/>
      <c r="EU1201" s="35"/>
      <c r="EV1201" s="35"/>
    </row>
    <row r="1202" spans="14:152" s="29" customFormat="1" ht="13.5" x14ac:dyDescent="0.3">
      <c r="N1202" s="35"/>
      <c r="O1202" s="35"/>
      <c r="P1202" s="35"/>
      <c r="V1202" s="35"/>
      <c r="W1202" s="35"/>
      <c r="X1202" s="35"/>
      <c r="AD1202" s="35"/>
      <c r="AE1202" s="35"/>
      <c r="AF1202" s="35"/>
      <c r="AL1202" s="35"/>
      <c r="AM1202" s="35"/>
      <c r="AN1202" s="35"/>
      <c r="AT1202" s="35"/>
      <c r="AU1202" s="35"/>
      <c r="AV1202" s="35"/>
      <c r="BB1202" s="35"/>
      <c r="BC1202" s="35"/>
      <c r="BD1202" s="35"/>
      <c r="BJ1202" s="35"/>
      <c r="BK1202" s="35"/>
      <c r="BL1202" s="35"/>
      <c r="BR1202" s="35"/>
      <c r="BS1202" s="35"/>
      <c r="BT1202" s="35"/>
      <c r="BZ1202" s="35"/>
      <c r="CA1202" s="35"/>
      <c r="CB1202" s="35"/>
      <c r="CH1202" s="35"/>
      <c r="CI1202" s="35"/>
      <c r="CJ1202" s="35"/>
      <c r="CP1202" s="35"/>
      <c r="CQ1202" s="35"/>
      <c r="CR1202" s="35"/>
      <c r="CX1202" s="35"/>
      <c r="CY1202" s="35"/>
      <c r="CZ1202" s="35"/>
      <c r="DF1202" s="35">
        <v>6.89E-9</v>
      </c>
      <c r="DG1202" s="35">
        <v>6.1429639525299997</v>
      </c>
      <c r="DH1202" s="35">
        <v>622.48879857470001</v>
      </c>
      <c r="DI1202" s="29">
        <f t="shared" si="412"/>
        <v>-5.8904027144117299E-9</v>
      </c>
      <c r="DJ1202" s="29">
        <f t="shared" si="413"/>
        <v>-5.8907399546091201E-9</v>
      </c>
      <c r="DK1202" s="29">
        <f t="shared" si="414"/>
        <v>-5.8907399534381649E-9</v>
      </c>
      <c r="DL1202" s="29">
        <f t="shared" si="415"/>
        <v>-5.8907399534381649E-9</v>
      </c>
      <c r="DN1202" s="35"/>
      <c r="DO1202" s="35"/>
      <c r="DP1202" s="35"/>
      <c r="DV1202" s="35"/>
      <c r="DW1202" s="35"/>
      <c r="DX1202" s="35"/>
      <c r="ED1202" s="35"/>
      <c r="EE1202" s="35"/>
      <c r="EF1202" s="35"/>
      <c r="EL1202" s="35"/>
      <c r="EM1202" s="35"/>
      <c r="EN1202" s="35"/>
      <c r="ET1202" s="35"/>
      <c r="EU1202" s="35"/>
      <c r="EV1202" s="35"/>
    </row>
    <row r="1203" spans="14:152" s="29" customFormat="1" ht="13.5" x14ac:dyDescent="0.3">
      <c r="N1203" s="35"/>
      <c r="O1203" s="35"/>
      <c r="P1203" s="35"/>
      <c r="V1203" s="35"/>
      <c r="W1203" s="35"/>
      <c r="X1203" s="35"/>
      <c r="AD1203" s="35"/>
      <c r="AE1203" s="35"/>
      <c r="AF1203" s="35"/>
      <c r="AL1203" s="35"/>
      <c r="AM1203" s="35"/>
      <c r="AN1203" s="35"/>
      <c r="AT1203" s="35"/>
      <c r="AU1203" s="35"/>
      <c r="AV1203" s="35"/>
      <c r="BB1203" s="35"/>
      <c r="BC1203" s="35"/>
      <c r="BD1203" s="35"/>
      <c r="BJ1203" s="35"/>
      <c r="BK1203" s="35"/>
      <c r="BL1203" s="35"/>
      <c r="BR1203" s="35"/>
      <c r="BS1203" s="35"/>
      <c r="BT1203" s="35"/>
      <c r="BZ1203" s="35"/>
      <c r="CA1203" s="35"/>
      <c r="CB1203" s="35"/>
      <c r="CH1203" s="35"/>
      <c r="CI1203" s="35"/>
      <c r="CJ1203" s="35"/>
      <c r="CP1203" s="35"/>
      <c r="CQ1203" s="35"/>
      <c r="CR1203" s="35"/>
      <c r="CX1203" s="35"/>
      <c r="CY1203" s="35"/>
      <c r="CZ1203" s="35"/>
      <c r="DF1203" s="35">
        <v>8.2299999999999999E-9</v>
      </c>
      <c r="DG1203" s="35">
        <v>3.5022475588400002</v>
      </c>
      <c r="DH1203" s="35">
        <v>877.57540414020002</v>
      </c>
      <c r="DI1203" s="29">
        <f t="shared" si="412"/>
        <v>3.7783491826490955E-9</v>
      </c>
      <c r="DJ1203" s="29">
        <f t="shared" si="413"/>
        <v>3.7773765287571223E-9</v>
      </c>
      <c r="DK1203" s="29">
        <f t="shared" si="414"/>
        <v>3.7773765321347291E-9</v>
      </c>
      <c r="DL1203" s="29">
        <f t="shared" si="415"/>
        <v>3.7773765321347291E-9</v>
      </c>
      <c r="DN1203" s="35"/>
      <c r="DO1203" s="35"/>
      <c r="DP1203" s="35"/>
      <c r="DV1203" s="35"/>
      <c r="DW1203" s="35"/>
      <c r="DX1203" s="35"/>
      <c r="ED1203" s="35"/>
      <c r="EE1203" s="35"/>
      <c r="EF1203" s="35"/>
      <c r="EL1203" s="35"/>
      <c r="EM1203" s="35"/>
      <c r="EN1203" s="35"/>
      <c r="ET1203" s="35"/>
      <c r="EU1203" s="35"/>
      <c r="EV1203" s="35"/>
    </row>
    <row r="1204" spans="14:152" s="29" customFormat="1" ht="13.5" x14ac:dyDescent="0.3">
      <c r="N1204" s="35"/>
      <c r="O1204" s="35"/>
      <c r="P1204" s="35"/>
      <c r="V1204" s="35"/>
      <c r="W1204" s="35"/>
      <c r="X1204" s="35"/>
      <c r="AD1204" s="35"/>
      <c r="AE1204" s="35"/>
      <c r="AF1204" s="35"/>
      <c r="AL1204" s="35"/>
      <c r="AM1204" s="35"/>
      <c r="AN1204" s="35"/>
      <c r="AT1204" s="35"/>
      <c r="AU1204" s="35"/>
      <c r="AV1204" s="35"/>
      <c r="BB1204" s="35"/>
      <c r="BC1204" s="35"/>
      <c r="BD1204" s="35"/>
      <c r="BJ1204" s="35"/>
      <c r="BK1204" s="35"/>
      <c r="BL1204" s="35"/>
      <c r="BR1204" s="35"/>
      <c r="BS1204" s="35"/>
      <c r="BT1204" s="35"/>
      <c r="BZ1204" s="35"/>
      <c r="CA1204" s="35"/>
      <c r="CB1204" s="35"/>
      <c r="CH1204" s="35"/>
      <c r="CI1204" s="35"/>
      <c r="CJ1204" s="35"/>
      <c r="CP1204" s="35"/>
      <c r="CQ1204" s="35"/>
      <c r="CR1204" s="35"/>
      <c r="CX1204" s="35"/>
      <c r="CY1204" s="35"/>
      <c r="CZ1204" s="35"/>
      <c r="DF1204" s="35">
        <v>8.2700000000000006E-9</v>
      </c>
      <c r="DG1204" s="35">
        <v>2.59300433753</v>
      </c>
      <c r="DH1204" s="35">
        <v>232.942815411</v>
      </c>
      <c r="DI1204" s="29">
        <f t="shared" si="412"/>
        <v>8.2340684583001426E-9</v>
      </c>
      <c r="DJ1204" s="29">
        <f t="shared" si="413"/>
        <v>8.2340956450643351E-9</v>
      </c>
      <c r="DK1204" s="29">
        <f t="shared" si="414"/>
        <v>8.2340956449699472E-9</v>
      </c>
      <c r="DL1204" s="29">
        <f t="shared" si="415"/>
        <v>8.2340956449699472E-9</v>
      </c>
      <c r="DN1204" s="35"/>
      <c r="DO1204" s="35"/>
      <c r="DP1204" s="35"/>
      <c r="DV1204" s="35"/>
      <c r="DW1204" s="35"/>
      <c r="DX1204" s="35"/>
      <c r="ED1204" s="35"/>
      <c r="EE1204" s="35"/>
      <c r="EF1204" s="35"/>
      <c r="EL1204" s="35"/>
      <c r="EM1204" s="35"/>
      <c r="EN1204" s="35"/>
      <c r="ET1204" s="35"/>
      <c r="EU1204" s="35"/>
      <c r="EV1204" s="35"/>
    </row>
    <row r="1205" spans="14:152" s="29" customFormat="1" ht="13.5" x14ac:dyDescent="0.3">
      <c r="N1205" s="35"/>
      <c r="O1205" s="35"/>
      <c r="P1205" s="35"/>
      <c r="V1205" s="35"/>
      <c r="W1205" s="35"/>
      <c r="X1205" s="35"/>
      <c r="AD1205" s="35"/>
      <c r="AE1205" s="35"/>
      <c r="AF1205" s="35"/>
      <c r="AL1205" s="35"/>
      <c r="AM1205" s="35"/>
      <c r="AN1205" s="35"/>
      <c r="AT1205" s="35"/>
      <c r="AU1205" s="35"/>
      <c r="AV1205" s="35"/>
      <c r="BB1205" s="35"/>
      <c r="BC1205" s="35"/>
      <c r="BD1205" s="35"/>
      <c r="BJ1205" s="35"/>
      <c r="BK1205" s="35"/>
      <c r="BL1205" s="35"/>
      <c r="BR1205" s="35"/>
      <c r="BS1205" s="35"/>
      <c r="BT1205" s="35"/>
      <c r="BZ1205" s="35"/>
      <c r="CA1205" s="35"/>
      <c r="CB1205" s="35"/>
      <c r="CH1205" s="35"/>
      <c r="CI1205" s="35"/>
      <c r="CJ1205" s="35"/>
      <c r="CP1205" s="35"/>
      <c r="CQ1205" s="35"/>
      <c r="CR1205" s="35"/>
      <c r="CX1205" s="35"/>
      <c r="CY1205" s="35"/>
      <c r="CZ1205" s="35"/>
      <c r="DF1205" s="35">
        <v>7.3499999999999996E-9</v>
      </c>
      <c r="DG1205" s="35">
        <v>3.05650026582</v>
      </c>
      <c r="DH1205" s="35">
        <v>66.917292041099998</v>
      </c>
      <c r="DI1205" s="29">
        <f t="shared" si="412"/>
        <v>-3.9602607613719434E-9</v>
      </c>
      <c r="DJ1205" s="29">
        <f t="shared" si="413"/>
        <v>-3.9603235691115193E-9</v>
      </c>
      <c r="DK1205" s="29">
        <f t="shared" si="414"/>
        <v>-3.960323568893424E-9</v>
      </c>
      <c r="DL1205" s="29">
        <f t="shared" si="415"/>
        <v>-3.960323568893424E-9</v>
      </c>
      <c r="DN1205" s="35"/>
      <c r="DO1205" s="35"/>
      <c r="DP1205" s="35"/>
      <c r="DV1205" s="35"/>
      <c r="DW1205" s="35"/>
      <c r="DX1205" s="35"/>
      <c r="ED1205" s="35"/>
      <c r="EE1205" s="35"/>
      <c r="EF1205" s="35"/>
      <c r="EL1205" s="35"/>
      <c r="EM1205" s="35"/>
      <c r="EN1205" s="35"/>
      <c r="ET1205" s="35"/>
      <c r="EU1205" s="35"/>
      <c r="EV1205" s="35"/>
    </row>
  </sheetData>
  <sheetProtection sheet="1" objects="1" scenarios="1"/>
  <customSheetViews>
    <customSheetView guid="{CF7DD578-E3A2-43CE-B6A7-FBD754B1EE99}" scale="115">
      <selection activeCell="I2" sqref="I2"/>
      <pageMargins left="0.7" right="0.7" top="0.75" bottom="0.75" header="0.3" footer="0.3"/>
    </customSheetView>
  </customSheetViews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S92"/>
  <sheetViews>
    <sheetView topLeftCell="A67" zoomScale="145" zoomScaleNormal="145" workbookViewId="0">
      <selection activeCell="C2" sqref="C2"/>
    </sheetView>
  </sheetViews>
  <sheetFormatPr defaultColWidth="9.08984375" defaultRowHeight="12.5" customHeight="1" x14ac:dyDescent="0.25"/>
  <cols>
    <col min="1" max="1" width="12.26953125" customWidth="1"/>
    <col min="2" max="2" width="9.6328125" customWidth="1"/>
    <col min="3" max="3" width="10.1796875" customWidth="1"/>
    <col min="4" max="4" width="7" customWidth="1"/>
    <col min="5" max="5" width="5.1796875" customWidth="1"/>
    <col min="6" max="6" width="5.08984375" customWidth="1"/>
    <col min="7" max="7" width="10.81640625" customWidth="1"/>
    <col min="8" max="8" width="11.36328125" bestFit="1" customWidth="1"/>
    <col min="9" max="9" width="8.7265625" customWidth="1"/>
    <col min="10" max="10" width="9.26953125" customWidth="1"/>
    <col min="11" max="11" width="9.81640625" style="209" customWidth="1"/>
  </cols>
  <sheetData>
    <row r="1" spans="1:19" s="6" customFormat="1" x14ac:dyDescent="0.25">
      <c r="A1" s="43" t="s">
        <v>337</v>
      </c>
      <c r="B1" s="44" t="s">
        <v>338</v>
      </c>
      <c r="C1" s="44" t="s">
        <v>339</v>
      </c>
      <c r="D1" s="45" t="s">
        <v>305</v>
      </c>
      <c r="E1" s="45" t="s">
        <v>101</v>
      </c>
      <c r="F1" s="253" t="s">
        <v>732</v>
      </c>
      <c r="G1" s="46" t="s">
        <v>372</v>
      </c>
      <c r="H1" s="46" t="s">
        <v>377</v>
      </c>
      <c r="I1" s="46" t="s">
        <v>5</v>
      </c>
      <c r="J1" s="253" t="s">
        <v>9</v>
      </c>
      <c r="K1" s="72" t="s">
        <v>733</v>
      </c>
      <c r="L1" s="6" t="s">
        <v>373</v>
      </c>
      <c r="M1" s="6" t="s">
        <v>374</v>
      </c>
      <c r="N1" s="6" t="s">
        <v>375</v>
      </c>
      <c r="O1" s="6" t="s">
        <v>376</v>
      </c>
      <c r="P1" s="6" t="s">
        <v>378</v>
      </c>
      <c r="Q1" s="6" t="s">
        <v>379</v>
      </c>
      <c r="R1" s="6" t="s">
        <v>380</v>
      </c>
      <c r="S1" s="6" t="s">
        <v>382</v>
      </c>
    </row>
    <row r="2" spans="1:19" s="6" customFormat="1" ht="13" customHeight="1" x14ac:dyDescent="0.25">
      <c r="A2" s="47" t="s">
        <v>126</v>
      </c>
      <c r="B2" s="48">
        <f>MOD(Sun!$C$32-GAST,DEGSinCIRCLE)</f>
        <v>351.20413244506915</v>
      </c>
      <c r="C2" s="49">
        <f>Sun!B31</f>
        <v>3.7921434734158463</v>
      </c>
      <c r="D2" s="50">
        <f xml:space="preserve"> 60 * DEGREES( ASIN( EQ_EARTH_RADIUS_KM / 1 / KMSinAU ) )</f>
        <v>0.14656913360636153</v>
      </c>
      <c r="E2" s="252">
        <f>Sun!C16</f>
        <v>16.015177799851902</v>
      </c>
      <c r="F2" s="51" t="str">
        <f>""</f>
        <v/>
      </c>
      <c r="G2" s="254">
        <f t="shared" ref="G2:G33" si="0">MOD(GAST + B2,DEGSinCIRCLE)</f>
        <v>125.40389975920891</v>
      </c>
      <c r="H2" s="254">
        <f t="shared" ref="H2:H33" si="1">MOD((G2 + ALong),DEGSinCIRCLE)</f>
        <v>7.7405664258755849</v>
      </c>
      <c r="I2" s="254">
        <f>DEGREES(ASIN(N2*L2+O2*M2*P2))</f>
        <v>53.983990168169811</v>
      </c>
      <c r="J2" s="254">
        <f t="shared" ref="J2:J33" si="2">IF(H2&gt;180,S2,360-S2)</f>
        <v>193.21201075335713</v>
      </c>
      <c r="K2" s="257">
        <f t="shared" ref="K2:K33" si="3">DEGREES(ACOS(SIN(RADIANS(C2))  *   SIN(RADIANS(U.B.Dec))  +   COS(RADIANS(C2)) *  COS(RADIANS(U.B.Dec))  *   COS(RADIANS(G2 - U.B.GHA))))</f>
        <v>95.840269662897811</v>
      </c>
      <c r="L2" s="6">
        <f t="shared" ref="L2:L34" si="4">SIN(RADIANS(C2))</f>
        <v>6.6137078988336151E-2</v>
      </c>
      <c r="M2" s="6">
        <f t="shared" ref="M2:M34" si="5">COS(RADIANS(C2))</f>
        <v>0.99781054653821466</v>
      </c>
      <c r="N2" s="6">
        <f t="shared" ref="N2:N33" si="6">SinALat</f>
        <v>0.63087895429032015</v>
      </c>
      <c r="O2" s="6">
        <f t="shared" ref="O2:O33" si="7">CosALat</f>
        <v>0.77588126993345585</v>
      </c>
      <c r="P2" s="6">
        <f t="shared" ref="P2:P34" si="8">COS(RADIANS(H2))</f>
        <v>0.99088808674778506</v>
      </c>
      <c r="Q2" s="6">
        <f t="shared" ref="Q2:Q34" si="9">SIN(RADIANS(I2))</f>
        <v>0.80885272132408415</v>
      </c>
      <c r="R2" s="6">
        <f t="shared" ref="R2:R34" si="10">COS(RADIANS(I2))</f>
        <v>0.58801128833265048</v>
      </c>
      <c r="S2" s="6">
        <f>DEGREES(ACOS((L2-N2*Q2)/(O2*R2)))</f>
        <v>166.78798924664287</v>
      </c>
    </row>
    <row r="3" spans="1:19" s="6" customFormat="1" x14ac:dyDescent="0.25">
      <c r="A3" s="47" t="s">
        <v>300</v>
      </c>
      <c r="B3" s="48">
        <f>MOD(Moon!$E$31-GAST,DEGSinCIRCLE)</f>
        <v>101.49425138333669</v>
      </c>
      <c r="C3" s="49">
        <f>Moon!D30</f>
        <v>-17.736897522696179</v>
      </c>
      <c r="D3" s="50">
        <f>Moon!G25</f>
        <v>55.075411649958866</v>
      </c>
      <c r="E3" s="252">
        <f>Moon!E25</f>
        <v>15.007082752800917</v>
      </c>
      <c r="F3" s="51" t="str">
        <f>TEXT(Moon!D36,"#0") &amp; "%"</f>
        <v>68%</v>
      </c>
      <c r="G3" s="254">
        <f t="shared" si="0"/>
        <v>235.69401869747642</v>
      </c>
      <c r="H3" s="254">
        <f t="shared" si="1"/>
        <v>118.0306853641431</v>
      </c>
      <c r="I3" s="254">
        <f t="shared" ref="I3:I66" si="11">DEGREES(ASIN(N3*L3+O3*M3*P3))</f>
        <v>-32.648520334006342</v>
      </c>
      <c r="J3" s="254">
        <f t="shared" si="2"/>
        <v>273.13280858064684</v>
      </c>
      <c r="K3" s="257">
        <f t="shared" si="3"/>
        <v>152.56595866830037</v>
      </c>
      <c r="L3" s="6">
        <f t="shared" si="4"/>
        <v>-0.30464649588303805</v>
      </c>
      <c r="M3" s="6">
        <f t="shared" si="5"/>
        <v>0.95246549152511872</v>
      </c>
      <c r="N3" s="6">
        <f t="shared" si="6"/>
        <v>0.63087895429032015</v>
      </c>
      <c r="O3" s="6">
        <f t="shared" si="7"/>
        <v>0.77588126993345585</v>
      </c>
      <c r="P3" s="6">
        <f t="shared" si="8"/>
        <v>-0.46994436740995238</v>
      </c>
      <c r="Q3" s="6">
        <f t="shared" si="9"/>
        <v>-0.53948401377152044</v>
      </c>
      <c r="R3" s="6">
        <f t="shared" si="10"/>
        <v>0.84199584255800808</v>
      </c>
      <c r="S3" s="6">
        <f t="shared" ref="S3:S66" si="12">DEGREES(ACOS((L3-N3*Q3)/(O3*R3)))</f>
        <v>86.867191419353176</v>
      </c>
    </row>
    <row r="4" spans="1:19" s="6" customFormat="1" x14ac:dyDescent="0.25">
      <c r="A4" s="85" t="s">
        <v>401</v>
      </c>
      <c r="B4" s="48">
        <f>MOD(Mercury!$E$141-GAST,DEGSinCIRCLE)</f>
        <v>345.27106749749737</v>
      </c>
      <c r="C4" s="49">
        <f>Mercury!D140</f>
        <v>5.8654731487146057</v>
      </c>
      <c r="D4" s="50">
        <f>Mercury!D114</f>
        <v>0.11314468865190333</v>
      </c>
      <c r="E4" s="252">
        <f>Mercury!C114</f>
        <v>4.3229446810397629E-2</v>
      </c>
      <c r="F4" s="51" t="str">
        <f>TEXT(Mercury!F146,"0.0")</f>
        <v>-1.6</v>
      </c>
      <c r="G4" s="254">
        <f t="shared" si="0"/>
        <v>119.47083481163713</v>
      </c>
      <c r="H4" s="254">
        <f t="shared" si="1"/>
        <v>1.8075014783038057</v>
      </c>
      <c r="I4" s="254">
        <f>DEGREES(ASIN(N4*L4+O4*M4*P4))</f>
        <v>56.71036384881441</v>
      </c>
      <c r="J4" s="254">
        <f t="shared" si="2"/>
        <v>183.27712478234932</v>
      </c>
      <c r="K4" s="257">
        <f t="shared" si="3"/>
        <v>89.608270725811977</v>
      </c>
      <c r="L4" s="6">
        <f t="shared" si="4"/>
        <v>0.10219310304517214</v>
      </c>
      <c r="M4" s="6">
        <f t="shared" si="5"/>
        <v>0.99476458003388868</v>
      </c>
      <c r="N4" s="6">
        <f t="shared" si="6"/>
        <v>0.63087895429032015</v>
      </c>
      <c r="O4" s="6">
        <f t="shared" si="7"/>
        <v>0.77588126993345585</v>
      </c>
      <c r="P4" s="6">
        <f t="shared" si="8"/>
        <v>0.9995024393300439</v>
      </c>
      <c r="Q4" s="6">
        <f t="shared" si="9"/>
        <v>0.83590665674529152</v>
      </c>
      <c r="R4" s="6">
        <f t="shared" si="10"/>
        <v>0.5488716254361391</v>
      </c>
      <c r="S4" s="6">
        <f>DEGREES(ACOS((L4-N4*Q4)/(O4*R4)))</f>
        <v>176.72287521765068</v>
      </c>
    </row>
    <row r="5" spans="1:19" s="6" customFormat="1" x14ac:dyDescent="0.25">
      <c r="A5" s="47" t="s">
        <v>301</v>
      </c>
      <c r="B5" s="48">
        <f>MOD(Venus!$E$141-GAST,DEGSinCIRCLE)</f>
        <v>7.2055445096985409</v>
      </c>
      <c r="C5" s="49">
        <f>Venus!D140</f>
        <v>-4.678768673611799</v>
      </c>
      <c r="D5" s="50">
        <f>Venus!D115</f>
        <v>9.115085135082085E-2</v>
      </c>
      <c r="E5" s="252">
        <f>Venus!C115</f>
        <v>8.6443632628310271E-2</v>
      </c>
      <c r="F5" s="51" t="str">
        <f>TEXT(Venus!F146,"0.0")</f>
        <v>-3.9</v>
      </c>
      <c r="G5" s="254">
        <f t="shared" si="0"/>
        <v>141.40531182383828</v>
      </c>
      <c r="H5" s="254">
        <f t="shared" si="1"/>
        <v>23.741978490504948</v>
      </c>
      <c r="I5" s="254">
        <f t="shared" si="11"/>
        <v>41.025117553631645</v>
      </c>
      <c r="J5" s="254">
        <f t="shared" si="2"/>
        <v>212.13390931852257</v>
      </c>
      <c r="K5" s="257">
        <f t="shared" si="3"/>
        <v>113.91597755471197</v>
      </c>
      <c r="L5" s="6">
        <f t="shared" si="4"/>
        <v>-8.1569192501216289E-2</v>
      </c>
      <c r="M5" s="6">
        <f t="shared" si="5"/>
        <v>0.99666768124320126</v>
      </c>
      <c r="N5" s="6">
        <f t="shared" si="6"/>
        <v>0.63087895429032015</v>
      </c>
      <c r="O5" s="6">
        <f t="shared" si="7"/>
        <v>0.77588126993345585</v>
      </c>
      <c r="P5" s="6">
        <f t="shared" si="8"/>
        <v>0.91536785539104493</v>
      </c>
      <c r="Q5" s="6">
        <f t="shared" si="9"/>
        <v>0.65638981855187806</v>
      </c>
      <c r="R5" s="6">
        <f t="shared" si="10"/>
        <v>0.75442190192320935</v>
      </c>
      <c r="S5" s="6">
        <f t="shared" si="12"/>
        <v>147.86609068147743</v>
      </c>
    </row>
    <row r="6" spans="1:19" s="6" customFormat="1" x14ac:dyDescent="0.25">
      <c r="A6" s="47" t="s">
        <v>302</v>
      </c>
      <c r="B6" s="48">
        <f>MOD(Mars!$E$132-GAST,DEGSinCIRCLE)</f>
        <v>114.72939756060447</v>
      </c>
      <c r="C6" s="49">
        <f>Mars!D131</f>
        <v>-20.552688065397422</v>
      </c>
      <c r="D6" s="50">
        <f>Mars!D106</f>
        <v>0.18136589123489122</v>
      </c>
      <c r="E6" s="252">
        <f>Mars!C106</f>
        <v>9.6517862703876731E-2</v>
      </c>
      <c r="F6" s="51" t="str">
        <f>TEXT(Mars!F137,"0.0")</f>
        <v>-0.5</v>
      </c>
      <c r="G6" s="254">
        <f t="shared" si="0"/>
        <v>248.9291648747442</v>
      </c>
      <c r="H6" s="254">
        <f t="shared" si="1"/>
        <v>131.26583154141088</v>
      </c>
      <c r="I6" s="254">
        <f t="shared" si="11"/>
        <v>-44.478770100215712</v>
      </c>
      <c r="J6" s="254">
        <f t="shared" si="2"/>
        <v>279.45628164537362</v>
      </c>
      <c r="K6" s="257">
        <f t="shared" si="3"/>
        <v>141.3931886932248</v>
      </c>
      <c r="L6" s="6">
        <f t="shared" si="4"/>
        <v>-0.35106857828123128</v>
      </c>
      <c r="M6" s="6">
        <f t="shared" si="5"/>
        <v>0.93634974947590766</v>
      </c>
      <c r="N6" s="6">
        <f t="shared" si="6"/>
        <v>0.63087895429032015</v>
      </c>
      <c r="O6" s="6">
        <f t="shared" si="7"/>
        <v>0.77588126993345585</v>
      </c>
      <c r="P6" s="6">
        <f t="shared" si="8"/>
        <v>-0.65955353268166805</v>
      </c>
      <c r="Q6" s="6">
        <f t="shared" si="9"/>
        <v>-0.70064493432410813</v>
      </c>
      <c r="R6" s="6">
        <f t="shared" si="10"/>
        <v>0.71351010925281655</v>
      </c>
      <c r="S6" s="6">
        <f t="shared" si="12"/>
        <v>80.543718354626392</v>
      </c>
    </row>
    <row r="7" spans="1:19" s="6" customFormat="1" x14ac:dyDescent="0.25">
      <c r="A7" s="47" t="s">
        <v>303</v>
      </c>
      <c r="B7" s="48">
        <f>MOD(Jupiter!$E$131-GAST,DEGSinCIRCLE)</f>
        <v>192.62641218687261</v>
      </c>
      <c r="C7" s="49">
        <f>Jupiter!D130</f>
        <v>7.0078706458579774</v>
      </c>
      <c r="D7" s="50">
        <f>Jupiter!D105</f>
        <v>3.2545519648406622E-2</v>
      </c>
      <c r="E7" s="252">
        <f>Jupiter!C105</f>
        <v>0.34069707879763639</v>
      </c>
      <c r="F7" s="51" t="str">
        <f>TEXT(Jupiter!F136,"0.0")</f>
        <v>-2.4</v>
      </c>
      <c r="G7" s="254">
        <f t="shared" si="0"/>
        <v>326.82617950101235</v>
      </c>
      <c r="H7" s="254">
        <f t="shared" si="1"/>
        <v>209.16284616767902</v>
      </c>
      <c r="I7" s="254">
        <f t="shared" si="11"/>
        <v>-36.548058304475788</v>
      </c>
      <c r="J7" s="254">
        <f t="shared" si="2"/>
        <v>37.016114114060429</v>
      </c>
      <c r="K7" s="257">
        <f t="shared" si="3"/>
        <v>60.212292250152252</v>
      </c>
      <c r="L7" s="6">
        <f t="shared" si="4"/>
        <v>0.12200568701400875</v>
      </c>
      <c r="M7" s="6">
        <f t="shared" si="5"/>
        <v>0.99252940124524258</v>
      </c>
      <c r="N7" s="6">
        <f t="shared" si="6"/>
        <v>0.63087895429032015</v>
      </c>
      <c r="O7" s="6">
        <f t="shared" si="7"/>
        <v>0.77588126993345585</v>
      </c>
      <c r="P7" s="6">
        <f t="shared" si="8"/>
        <v>-0.87323824958393237</v>
      </c>
      <c r="Q7" s="6">
        <f t="shared" si="9"/>
        <v>-0.59549683298769551</v>
      </c>
      <c r="R7" s="6">
        <f t="shared" si="10"/>
        <v>0.80335765503393608</v>
      </c>
      <c r="S7" s="6">
        <f t="shared" si="12"/>
        <v>37.016114114060429</v>
      </c>
    </row>
    <row r="8" spans="1:19" s="6" customFormat="1" x14ac:dyDescent="0.25">
      <c r="A8" s="47" t="s">
        <v>304</v>
      </c>
      <c r="B8" s="48">
        <f>MOD(Saturn!$E$140-GAST,DEGSinCIRCLE)</f>
        <v>104.59164974690887</v>
      </c>
      <c r="C8" s="49">
        <f>Saturn!D139</f>
        <v>-20.986954607693541</v>
      </c>
      <c r="D8" s="50">
        <f>Saturn!D114</f>
        <v>1.5289314284868672E-2</v>
      </c>
      <c r="E8" s="252">
        <f>Saturn!C114</f>
        <v>0.12834184491149875</v>
      </c>
      <c r="F8" s="51" t="str">
        <f>TEXT(Saturn!F145,"0.0")</f>
        <v>0.3</v>
      </c>
      <c r="G8" s="254">
        <f t="shared" si="0"/>
        <v>238.79141706104861</v>
      </c>
      <c r="H8" s="254">
        <f t="shared" si="1"/>
        <v>121.12808372771528</v>
      </c>
      <c r="I8" s="254">
        <f t="shared" si="11"/>
        <v>-36.901347563480449</v>
      </c>
      <c r="J8" s="254">
        <f t="shared" si="2"/>
        <v>271.90719411208687</v>
      </c>
      <c r="K8" s="257">
        <f t="shared" si="3"/>
        <v>150.69779114650763</v>
      </c>
      <c r="L8" s="6">
        <f t="shared" si="4"/>
        <v>-0.35815537795396996</v>
      </c>
      <c r="M8" s="6">
        <f t="shared" si="5"/>
        <v>0.9336619973216479</v>
      </c>
      <c r="N8" s="6">
        <f t="shared" si="6"/>
        <v>0.63087895429032015</v>
      </c>
      <c r="O8" s="6">
        <f t="shared" si="7"/>
        <v>0.77588126993345585</v>
      </c>
      <c r="P8" s="6">
        <f t="shared" si="8"/>
        <v>-0.5169529691223308</v>
      </c>
      <c r="Q8" s="6">
        <f t="shared" si="9"/>
        <v>-0.6004390332788585</v>
      </c>
      <c r="R8" s="6">
        <f t="shared" si="10"/>
        <v>0.79967053673069</v>
      </c>
      <c r="S8" s="6">
        <f t="shared" si="12"/>
        <v>88.09280588791313</v>
      </c>
    </row>
    <row r="9" spans="1:19" s="6" customFormat="1" x14ac:dyDescent="0.25">
      <c r="A9" s="52" t="s">
        <v>32</v>
      </c>
      <c r="B9" s="53">
        <f ca="1">INDIRECT("Stars!S" &amp; MATCH(A9,Stars!$A$4:'Stars'!$A$61,0)+3)</f>
        <v>315.28824707037671</v>
      </c>
      <c r="C9" s="53">
        <f ca="1">INDIRECT("Stars!T" &amp; MATCH(A9,Stars!$A$4:'Stars'!$A$61,0)+3)</f>
        <v>-40.245912521312306</v>
      </c>
      <c r="D9" s="54">
        <v>0</v>
      </c>
      <c r="E9" s="54">
        <v>0</v>
      </c>
      <c r="F9" s="140">
        <v>3.2</v>
      </c>
      <c r="G9" s="56">
        <f t="shared" ca="1" si="0"/>
        <v>89.488014384516418</v>
      </c>
      <c r="H9" s="56">
        <f t="shared" ca="1" si="1"/>
        <v>331.82468105118312</v>
      </c>
      <c r="I9" s="56">
        <f t="shared" ca="1" si="11"/>
        <v>6.5718262237616294</v>
      </c>
      <c r="J9" s="56">
        <f t="shared" ca="1" si="2"/>
        <v>158.72886256498714</v>
      </c>
      <c r="K9" s="56">
        <f t="shared" ca="1" si="3"/>
        <v>87.081895346495386</v>
      </c>
      <c r="L9" s="6">
        <f t="shared" ca="1" si="4"/>
        <v>-0.64606952902403669</v>
      </c>
      <c r="M9" s="6">
        <f t="shared" ca="1" si="5"/>
        <v>0.7632785622999374</v>
      </c>
      <c r="N9" s="6">
        <f t="shared" si="6"/>
        <v>0.63087895429032015</v>
      </c>
      <c r="O9" s="6">
        <f t="shared" si="7"/>
        <v>0.77588126993345585</v>
      </c>
      <c r="P9" s="6">
        <f t="shared" ca="1" si="8"/>
        <v>0.88150692890839533</v>
      </c>
      <c r="Q9" s="6">
        <f t="shared" ca="1" si="9"/>
        <v>0.11444867023681915</v>
      </c>
      <c r="R9" s="6">
        <f t="shared" ca="1" si="10"/>
        <v>0.99342916299101258</v>
      </c>
      <c r="S9" s="6">
        <f t="shared" ca="1" si="12"/>
        <v>158.72886256498714</v>
      </c>
    </row>
    <row r="10" spans="1:19" s="6" customFormat="1" x14ac:dyDescent="0.25">
      <c r="A10" s="52" t="s">
        <v>423</v>
      </c>
      <c r="B10" s="53">
        <f ca="1">INDIRECT("Stars!S" &amp; MATCH(A10,Stars!$A$4:'Stars'!$A$61,0)+3)</f>
        <v>335.43415034707664</v>
      </c>
      <c r="C10" s="53">
        <f ca="1">INDIRECT("Stars!T" &amp; MATCH(A10,Stars!$A$4:'Stars'!$A$61,0)+3)</f>
        <v>-57.158341025267873</v>
      </c>
      <c r="D10" s="54">
        <v>0</v>
      </c>
      <c r="E10" s="54">
        <v>0</v>
      </c>
      <c r="F10" s="140">
        <v>0.5</v>
      </c>
      <c r="G10" s="56">
        <f t="shared" ca="1" si="0"/>
        <v>109.6339176612164</v>
      </c>
      <c r="H10" s="56">
        <f t="shared" ca="1" si="1"/>
        <v>351.9705843278831</v>
      </c>
      <c r="I10" s="56">
        <f t="shared" ca="1" si="11"/>
        <v>-6.5111692562462924</v>
      </c>
      <c r="J10" s="56">
        <f t="shared" ca="1" si="2"/>
        <v>175.62731164326172</v>
      </c>
      <c r="K10" s="56">
        <f t="shared" ca="1" si="3"/>
        <v>106.73053703986069</v>
      </c>
      <c r="L10" s="6">
        <f t="shared" ca="1" si="4"/>
        <v>-0.84017251274259097</v>
      </c>
      <c r="M10" s="6">
        <f t="shared" ca="1" si="5"/>
        <v>0.5423192314788412</v>
      </c>
      <c r="N10" s="6">
        <f t="shared" si="6"/>
        <v>0.63087895429032015</v>
      </c>
      <c r="O10" s="6">
        <f t="shared" si="7"/>
        <v>0.77588126993345585</v>
      </c>
      <c r="P10" s="6">
        <f t="shared" ca="1" si="8"/>
        <v>0.99019648672135552</v>
      </c>
      <c r="Q10" s="6">
        <f t="shared" ca="1" si="9"/>
        <v>-0.11339689880785803</v>
      </c>
      <c r="R10" s="6">
        <f t="shared" ca="1" si="10"/>
        <v>0.99354976892995173</v>
      </c>
      <c r="S10" s="6">
        <f t="shared" ca="1" si="12"/>
        <v>175.62731164326172</v>
      </c>
    </row>
    <row r="11" spans="1:19" s="6" customFormat="1" x14ac:dyDescent="0.25">
      <c r="A11" s="52" t="s">
        <v>424</v>
      </c>
      <c r="B11" s="53">
        <f ca="1">INDIRECT("Stars!S" &amp; MATCH(A11,Stars!$A$4:'Stars'!$A$61,0)+3)</f>
        <v>173.10627609218136</v>
      </c>
      <c r="C11" s="53">
        <f ca="1">INDIRECT("Stars!T" &amp; MATCH(A11,Stars!$A$4:'Stars'!$A$61,0)+3)</f>
        <v>-63.189477003040238</v>
      </c>
      <c r="D11" s="54">
        <v>0</v>
      </c>
      <c r="E11" s="54">
        <v>0</v>
      </c>
      <c r="F11" s="140">
        <v>1.4</v>
      </c>
      <c r="G11" s="56">
        <f t="shared" ca="1" si="0"/>
        <v>307.30604340632112</v>
      </c>
      <c r="H11" s="56">
        <f t="shared" ca="1" si="1"/>
        <v>189.6427100729878</v>
      </c>
      <c r="I11" s="56">
        <f t="shared" ca="1" si="11"/>
        <v>-65.24021062853501</v>
      </c>
      <c r="J11" s="56">
        <f t="shared" ca="1" si="2"/>
        <v>169.60737103317851</v>
      </c>
      <c r="K11" s="56">
        <f t="shared" ca="1" si="3"/>
        <v>107.61039757466283</v>
      </c>
      <c r="L11" s="6">
        <f t="shared" ca="1" si="4"/>
        <v>-0.89250299480372419</v>
      </c>
      <c r="M11" s="6">
        <f t="shared" ca="1" si="5"/>
        <v>0.45104146623828656</v>
      </c>
      <c r="N11" s="6">
        <f t="shared" si="6"/>
        <v>0.63087895429032015</v>
      </c>
      <c r="O11" s="6">
        <f t="shared" si="7"/>
        <v>0.77588126993345585</v>
      </c>
      <c r="P11" s="6">
        <f t="shared" ca="1" si="8"/>
        <v>-0.98587144847891539</v>
      </c>
      <c r="Q11" s="6">
        <f t="shared" ca="1" si="9"/>
        <v>-0.90807162972228195</v>
      </c>
      <c r="R11" s="6">
        <f t="shared" ca="1" si="10"/>
        <v>0.4188148938296235</v>
      </c>
      <c r="S11" s="6">
        <f t="shared" ca="1" si="12"/>
        <v>169.60737103317851</v>
      </c>
    </row>
    <row r="12" spans="1:19" s="6" customFormat="1" x14ac:dyDescent="0.25">
      <c r="A12" s="52" t="s">
        <v>425</v>
      </c>
      <c r="B12" s="53">
        <f ca="1">INDIRECT("Stars!S" &amp; MATCH(A12,Stars!$A$4:'Stars'!$A$61,0)+3)</f>
        <v>255.1835758279442</v>
      </c>
      <c r="C12" s="53">
        <f ca="1">INDIRECT("Stars!T" &amp; MATCH(A12,Stars!$A$4:'Stars'!$A$61,0)+3)</f>
        <v>-29.001822430620411</v>
      </c>
      <c r="D12" s="54">
        <v>0</v>
      </c>
      <c r="E12" s="54">
        <v>0</v>
      </c>
      <c r="F12" s="140">
        <v>1.5</v>
      </c>
      <c r="G12" s="56">
        <f t="shared" ca="1" si="0"/>
        <v>29.383343142083959</v>
      </c>
      <c r="H12" s="56">
        <f t="shared" ca="1" si="1"/>
        <v>271.72000980875066</v>
      </c>
      <c r="I12" s="56">
        <f t="shared" ca="1" si="11"/>
        <v>-16.589076944473433</v>
      </c>
      <c r="J12" s="56">
        <f t="shared" ca="1" si="2"/>
        <v>114.19193905632359</v>
      </c>
      <c r="K12" s="56">
        <f t="shared" ca="1" si="3"/>
        <v>53.85322565225664</v>
      </c>
      <c r="L12" s="6">
        <f t="shared" ca="1" si="4"/>
        <v>-0.48483743939283175</v>
      </c>
      <c r="M12" s="6">
        <f t="shared" ca="1" si="5"/>
        <v>0.8746042861563178</v>
      </c>
      <c r="N12" s="6">
        <f t="shared" si="6"/>
        <v>0.63087895429032015</v>
      </c>
      <c r="O12" s="6">
        <f t="shared" si="7"/>
        <v>0.77588126993345585</v>
      </c>
      <c r="P12" s="6">
        <f t="shared" ca="1" si="8"/>
        <v>3.0015325601112704E-2</v>
      </c>
      <c r="Q12" s="6">
        <f t="shared" ca="1" si="9"/>
        <v>-0.28550566445235559</v>
      </c>
      <c r="R12" s="6">
        <f t="shared" ca="1" si="10"/>
        <v>0.95837702161812022</v>
      </c>
      <c r="S12" s="6">
        <f t="shared" ca="1" si="12"/>
        <v>114.19193905632359</v>
      </c>
    </row>
    <row r="13" spans="1:19" s="6" customFormat="1" x14ac:dyDescent="0.25">
      <c r="A13" s="52" t="s">
        <v>38</v>
      </c>
      <c r="B13" s="53">
        <f ca="1">INDIRECT("Stars!S" &amp; MATCH(A13,Stars!$A$4:'Stars'!$A$61,0)+3)</f>
        <v>290.78976875082748</v>
      </c>
      <c r="C13" s="53">
        <f ca="1">INDIRECT("Stars!T" &amp; MATCH(A13,Stars!$A$4:'Stars'!$A$61,0)+3)</f>
        <v>16.537464388667651</v>
      </c>
      <c r="D13" s="54">
        <v>0</v>
      </c>
      <c r="E13" s="54">
        <v>0</v>
      </c>
      <c r="F13" s="140">
        <v>1.7</v>
      </c>
      <c r="G13" s="56">
        <f t="shared" ca="1" si="0"/>
        <v>64.989536064967183</v>
      </c>
      <c r="H13" s="56">
        <f t="shared" ca="1" si="1"/>
        <v>307.32620273163388</v>
      </c>
      <c r="I13" s="56">
        <f t="shared" ca="1" si="11"/>
        <v>39.092264841305408</v>
      </c>
      <c r="J13" s="56">
        <f t="shared" ca="1" si="2"/>
        <v>100.83229249872669</v>
      </c>
      <c r="K13" s="56">
        <f t="shared" ca="1" si="3"/>
        <v>36.202249993643697</v>
      </c>
      <c r="L13" s="6">
        <f t="shared" ca="1" si="4"/>
        <v>0.28464223405212324</v>
      </c>
      <c r="M13" s="6">
        <f t="shared" ca="1" si="5"/>
        <v>0.95863381882438103</v>
      </c>
      <c r="N13" s="6">
        <f t="shared" si="6"/>
        <v>0.63087895429032015</v>
      </c>
      <c r="O13" s="6">
        <f t="shared" si="7"/>
        <v>0.77588126993345585</v>
      </c>
      <c r="P13" s="6">
        <f t="shared" ca="1" si="8"/>
        <v>0.60635212594970511</v>
      </c>
      <c r="Q13" s="6">
        <f t="shared" ca="1" si="9"/>
        <v>0.63057103232488199</v>
      </c>
      <c r="R13" s="6">
        <f t="shared" ca="1" si="10"/>
        <v>0.77613154374289717</v>
      </c>
      <c r="S13" s="6">
        <f t="shared" ca="1" si="12"/>
        <v>100.83229249872669</v>
      </c>
    </row>
    <row r="14" spans="1:19" s="6" customFormat="1" x14ac:dyDescent="0.25">
      <c r="A14" s="52" t="s">
        <v>426</v>
      </c>
      <c r="B14" s="53">
        <f ca="1">INDIRECT("Stars!S" &amp; MATCH(A14,Stars!$A$4:'Stars'!$A$61,0)+3)</f>
        <v>166.30995958484374</v>
      </c>
      <c r="C14" s="53">
        <f ca="1">INDIRECT("Stars!T" &amp; MATCH(A14,Stars!$A$4:'Stars'!$A$61,0)+3)</f>
        <v>55.8712269483689</v>
      </c>
      <c r="D14" s="54">
        <v>0</v>
      </c>
      <c r="E14" s="54">
        <v>0</v>
      </c>
      <c r="F14" s="140">
        <v>0.8</v>
      </c>
      <c r="G14" s="56">
        <f t="shared" ca="1" si="0"/>
        <v>300.50972689898344</v>
      </c>
      <c r="H14" s="56">
        <f t="shared" ca="1" si="1"/>
        <v>182.84639356565012</v>
      </c>
      <c r="I14" s="56">
        <f t="shared" ca="1" si="11"/>
        <v>5.0171160556967109</v>
      </c>
      <c r="J14" s="56">
        <f t="shared" ca="1" si="2"/>
        <v>1.6026745036726551</v>
      </c>
      <c r="K14" s="56">
        <f t="shared" ca="1" si="3"/>
        <v>67.85851636951466</v>
      </c>
      <c r="L14" s="6">
        <f t="shared" ca="1" si="4"/>
        <v>0.82777868601459947</v>
      </c>
      <c r="M14" s="6">
        <f t="shared" ca="1" si="5"/>
        <v>0.56105476290638789</v>
      </c>
      <c r="N14" s="6">
        <f t="shared" si="6"/>
        <v>0.63087895429032015</v>
      </c>
      <c r="O14" s="6">
        <f t="shared" si="7"/>
        <v>0.77588126993345585</v>
      </c>
      <c r="P14" s="6">
        <f t="shared" ca="1" si="8"/>
        <v>-0.99876625525485663</v>
      </c>
      <c r="Q14" s="6">
        <f t="shared" ca="1" si="9"/>
        <v>8.7453333617532936E-2</v>
      </c>
      <c r="R14" s="6">
        <f t="shared" ca="1" si="10"/>
        <v>0.99616861747355823</v>
      </c>
      <c r="S14" s="6">
        <f t="shared" ca="1" si="12"/>
        <v>1.6026745036726551</v>
      </c>
    </row>
    <row r="15" spans="1:19" s="6" customFormat="1" x14ac:dyDescent="0.25">
      <c r="A15" s="52" t="s">
        <v>39</v>
      </c>
      <c r="B15" s="53">
        <f ca="1">INDIRECT("Stars!S" &amp; MATCH(A15,Stars!$A$4:'Stars'!$A$61,0)+3)</f>
        <v>152.95067566005227</v>
      </c>
      <c r="C15" s="53">
        <f ca="1">INDIRECT("Stars!T" &amp; MATCH(A15,Stars!$A$4:'Stars'!$A$61,0)+3)</f>
        <v>49.231351862773792</v>
      </c>
      <c r="D15" s="54">
        <v>0</v>
      </c>
      <c r="E15" s="54">
        <v>0</v>
      </c>
      <c r="F15" s="140">
        <v>1.7</v>
      </c>
      <c r="G15" s="56">
        <f t="shared" ca="1" si="0"/>
        <v>287.150442974192</v>
      </c>
      <c r="H15" s="56">
        <f t="shared" ca="1" si="1"/>
        <v>169.48710964085868</v>
      </c>
      <c r="I15" s="56">
        <f t="shared" ca="1" si="11"/>
        <v>-1.1662113410489232</v>
      </c>
      <c r="J15" s="56">
        <f t="shared" ca="1" si="2"/>
        <v>353.15579214981898</v>
      </c>
      <c r="K15" s="56">
        <f t="shared" ca="1" si="3"/>
        <v>77.611979977361116</v>
      </c>
      <c r="L15" s="6">
        <f t="shared" ca="1" si="4"/>
        <v>0.75735248963619894</v>
      </c>
      <c r="M15" s="6">
        <f t="shared" ca="1" si="5"/>
        <v>0.65300628361590141</v>
      </c>
      <c r="N15" s="6">
        <f t="shared" si="6"/>
        <v>0.63087895429032015</v>
      </c>
      <c r="O15" s="6">
        <f t="shared" si="7"/>
        <v>0.77588126993345585</v>
      </c>
      <c r="P15" s="6">
        <f t="shared" ca="1" si="8"/>
        <v>-0.9832138834759232</v>
      </c>
      <c r="Q15" s="6">
        <f t="shared" ca="1" si="9"/>
        <v>-2.0352822263466464E-2</v>
      </c>
      <c r="R15" s="6">
        <f t="shared" ca="1" si="10"/>
        <v>0.999792859859437</v>
      </c>
      <c r="S15" s="6">
        <f t="shared" ca="1" si="12"/>
        <v>6.8442078501810197</v>
      </c>
    </row>
    <row r="16" spans="1:19" s="6" customFormat="1" x14ac:dyDescent="0.25">
      <c r="A16" s="52" t="s">
        <v>40</v>
      </c>
      <c r="B16" s="53">
        <f ca="1">INDIRECT("Stars!S" &amp; MATCH(A16,Stars!$A$4:'Stars'!$A$61,0)+3)</f>
        <v>27.697053440637092</v>
      </c>
      <c r="C16" s="53">
        <f ca="1">INDIRECT("Stars!T" &amp; MATCH(A16,Stars!$A$4:'Stars'!$A$61,0)+3)</f>
        <v>-46.88007277742831</v>
      </c>
      <c r="D16" s="54">
        <v>0</v>
      </c>
      <c r="E16" s="54">
        <v>0</v>
      </c>
      <c r="F16" s="140">
        <v>1.8</v>
      </c>
      <c r="G16" s="56">
        <f t="shared" ca="1" si="0"/>
        <v>161.89682075477683</v>
      </c>
      <c r="H16" s="56">
        <f t="shared" ca="1" si="1"/>
        <v>44.233487421443499</v>
      </c>
      <c r="I16" s="56">
        <f t="shared" ca="1" si="11"/>
        <v>-4.6176792707603687</v>
      </c>
      <c r="J16" s="56">
        <f t="shared" ca="1" si="2"/>
        <v>208.5790450838677</v>
      </c>
      <c r="K16" s="56">
        <f t="shared" ca="1" si="3"/>
        <v>137.9707834129465</v>
      </c>
      <c r="L16" s="6">
        <f t="shared" ca="1" si="4"/>
        <v>-0.729924592822076</v>
      </c>
      <c r="M16" s="6">
        <f t="shared" ca="1" si="5"/>
        <v>0.68352767961036265</v>
      </c>
      <c r="N16" s="6">
        <f t="shared" si="6"/>
        <v>0.63087895429032015</v>
      </c>
      <c r="O16" s="6">
        <f t="shared" si="7"/>
        <v>0.77588126993345585</v>
      </c>
      <c r="P16" s="6">
        <f t="shared" ca="1" si="8"/>
        <v>0.71650301609205802</v>
      </c>
      <c r="Q16" s="6">
        <f t="shared" ca="1" si="9"/>
        <v>-8.0506488076176885E-2</v>
      </c>
      <c r="R16" s="6">
        <f t="shared" ca="1" si="10"/>
        <v>0.99675408470577154</v>
      </c>
      <c r="S16" s="6">
        <f t="shared" ca="1" si="12"/>
        <v>151.4209549161323</v>
      </c>
    </row>
    <row r="17" spans="1:19" s="6" customFormat="1" x14ac:dyDescent="0.25">
      <c r="A17" s="52" t="s">
        <v>41</v>
      </c>
      <c r="B17" s="53">
        <f ca="1">INDIRECT("Stars!S" &amp; MATCH(A17,Stars!$A$4:'Stars'!$A$61,0)+3)</f>
        <v>275.74255223262219</v>
      </c>
      <c r="C17" s="53">
        <f ca="1">INDIRECT("Stars!T" &amp; MATCH(A17,Stars!$A$4:'Stars'!$A$61,0)+3)</f>
        <v>-1.1975071884633823</v>
      </c>
      <c r="D17" s="54">
        <v>0</v>
      </c>
      <c r="E17" s="54">
        <v>0</v>
      </c>
      <c r="F17" s="140">
        <v>1.7000000000000002</v>
      </c>
      <c r="G17" s="56">
        <f t="shared" ca="1" si="0"/>
        <v>49.942319546761951</v>
      </c>
      <c r="H17" s="56">
        <f t="shared" ca="1" si="1"/>
        <v>292.27898621342865</v>
      </c>
      <c r="I17" s="56">
        <f t="shared" ca="1" si="11"/>
        <v>16.313968264262062</v>
      </c>
      <c r="J17" s="56">
        <f t="shared" ca="1" si="2"/>
        <v>105.42945679702669</v>
      </c>
      <c r="K17" s="56">
        <f t="shared" ca="1" si="3"/>
        <v>34.098201707942749</v>
      </c>
      <c r="L17" s="6">
        <f t="shared" ca="1" si="4"/>
        <v>-2.089892163657648E-2</v>
      </c>
      <c r="M17" s="6">
        <f t="shared" ca="1" si="5"/>
        <v>0.99978159368655528</v>
      </c>
      <c r="N17" s="6">
        <f t="shared" si="6"/>
        <v>0.63087895429032015</v>
      </c>
      <c r="O17" s="6">
        <f t="shared" si="7"/>
        <v>0.77588126993345585</v>
      </c>
      <c r="P17" s="6">
        <f t="shared" ca="1" si="8"/>
        <v>0.37911680431782319</v>
      </c>
      <c r="Q17" s="6">
        <f t="shared" ca="1" si="9"/>
        <v>0.28090069362358489</v>
      </c>
      <c r="R17" s="6">
        <f t="shared" ca="1" si="10"/>
        <v>0.95973683909798357</v>
      </c>
      <c r="S17" s="6">
        <f t="shared" ca="1" si="12"/>
        <v>105.42945679702669</v>
      </c>
    </row>
    <row r="18" spans="1:19" s="6" customFormat="1" x14ac:dyDescent="0.25">
      <c r="A18" s="52" t="s">
        <v>42</v>
      </c>
      <c r="B18" s="53">
        <f ca="1">INDIRECT("Stars!S" &amp; MATCH(A18,Stars!$A$4:'Stars'!$A$61,0)+3)</f>
        <v>217.90051694346047</v>
      </c>
      <c r="C18" s="53">
        <f ca="1">INDIRECT("Stars!T" &amp; MATCH(A18,Stars!$A$4:'Stars'!$A$61,0)+3)</f>
        <v>-8.7337079867632976</v>
      </c>
      <c r="D18" s="54">
        <v>0</v>
      </c>
      <c r="E18" s="54">
        <v>0</v>
      </c>
      <c r="F18" s="140">
        <v>2</v>
      </c>
      <c r="G18" s="56">
        <f t="shared" ca="1" si="0"/>
        <v>352.10028425760021</v>
      </c>
      <c r="H18" s="56">
        <f t="shared" ca="1" si="1"/>
        <v>234.43695092426688</v>
      </c>
      <c r="I18" s="56">
        <f t="shared" ca="1" si="11"/>
        <v>-32.807150727157833</v>
      </c>
      <c r="J18" s="56">
        <f t="shared" ca="1" si="2"/>
        <v>73.063148996455354</v>
      </c>
      <c r="K18" s="56">
        <f t="shared" ca="1" si="3"/>
        <v>47.896790480616559</v>
      </c>
      <c r="L18" s="6">
        <f t="shared" ca="1" si="4"/>
        <v>-0.15184234016704867</v>
      </c>
      <c r="M18" s="6">
        <f t="shared" ca="1" si="5"/>
        <v>0.9884047266846685</v>
      </c>
      <c r="N18" s="6">
        <f t="shared" si="6"/>
        <v>0.63087895429032015</v>
      </c>
      <c r="O18" s="6">
        <f t="shared" si="7"/>
        <v>0.77588126993345585</v>
      </c>
      <c r="P18" s="6">
        <f t="shared" ca="1" si="8"/>
        <v>-0.5815984680233921</v>
      </c>
      <c r="Q18" s="6">
        <f t="shared" ca="1" si="9"/>
        <v>-0.54181311191344839</v>
      </c>
      <c r="R18" s="6">
        <f t="shared" ca="1" si="10"/>
        <v>0.84049898974279857</v>
      </c>
      <c r="S18" s="6">
        <f t="shared" ca="1" si="12"/>
        <v>73.063148996455354</v>
      </c>
    </row>
    <row r="19" spans="1:19" s="6" customFormat="1" x14ac:dyDescent="0.25">
      <c r="A19" s="52" t="s">
        <v>43</v>
      </c>
      <c r="B19" s="53">
        <f ca="1">INDIRECT("Stars!S" &amp; MATCH(A19,Stars!$A$4:'Stars'!$A$61,0)+3)</f>
        <v>126.15319336471737</v>
      </c>
      <c r="C19" s="53">
        <f ca="1">INDIRECT("Stars!T" &amp; MATCH(A19,Stars!$A$4:'Stars'!$A$61,0)+3)</f>
        <v>26.65934303591462</v>
      </c>
      <c r="D19" s="54">
        <v>0</v>
      </c>
      <c r="E19" s="54">
        <v>0</v>
      </c>
      <c r="F19" s="140">
        <v>2.2000000000000002</v>
      </c>
      <c r="G19" s="56">
        <f t="shared" ca="1" si="0"/>
        <v>260.35296067885713</v>
      </c>
      <c r="H19" s="56">
        <f t="shared" ca="1" si="1"/>
        <v>142.6896273455238</v>
      </c>
      <c r="I19" s="56">
        <f t="shared" ca="1" si="11"/>
        <v>-15.57129330449065</v>
      </c>
      <c r="J19" s="56">
        <f t="shared" ca="1" si="2"/>
        <v>325.78265750470712</v>
      </c>
      <c r="K19" s="56">
        <f t="shared" ca="1" si="3"/>
        <v>107.33762248067725</v>
      </c>
      <c r="L19" s="6">
        <f t="shared" ca="1" si="4"/>
        <v>0.44868495109689066</v>
      </c>
      <c r="M19" s="6">
        <f t="shared" ca="1" si="5"/>
        <v>0.89368999919389325</v>
      </c>
      <c r="N19" s="6">
        <f t="shared" si="6"/>
        <v>0.63087895429032015</v>
      </c>
      <c r="O19" s="6">
        <f t="shared" si="7"/>
        <v>0.77588126993345585</v>
      </c>
      <c r="P19" s="6">
        <f t="shared" ca="1" si="8"/>
        <v>-0.79536376151439325</v>
      </c>
      <c r="Q19" s="6">
        <f t="shared" ca="1" si="9"/>
        <v>-0.26843721705317608</v>
      </c>
      <c r="R19" s="6">
        <f t="shared" ca="1" si="10"/>
        <v>0.96329718181916535</v>
      </c>
      <c r="S19" s="6">
        <f t="shared" ca="1" si="12"/>
        <v>34.217342495292876</v>
      </c>
    </row>
    <row r="20" spans="1:19" s="6" customFormat="1" x14ac:dyDescent="0.25">
      <c r="A20" s="52" t="s">
        <v>44</v>
      </c>
      <c r="B20" s="53">
        <f ca="1">INDIRECT("Stars!S" &amp; MATCH(A20,Stars!$A$4:'Stars'!$A$61,0)+3)</f>
        <v>357.69775213240285</v>
      </c>
      <c r="C20" s="53">
        <f ca="1">INDIRECT("Stars!T" &amp; MATCH(A20,Stars!$A$4:'Stars'!$A$61,0)+3)</f>
        <v>29.177331386999025</v>
      </c>
      <c r="D20" s="54">
        <v>0</v>
      </c>
      <c r="E20" s="54">
        <v>0</v>
      </c>
      <c r="F20" s="140">
        <v>2</v>
      </c>
      <c r="G20" s="56">
        <f t="shared" ca="1" si="0"/>
        <v>131.89751944654256</v>
      </c>
      <c r="H20" s="56">
        <f t="shared" ca="1" si="1"/>
        <v>14.234186113209233</v>
      </c>
      <c r="I20" s="56">
        <f t="shared" ca="1" si="11"/>
        <v>74.622165182936897</v>
      </c>
      <c r="J20" s="56">
        <f t="shared" ca="1" si="2"/>
        <v>234.0547700708654</v>
      </c>
      <c r="K20" s="56">
        <f t="shared" ca="1" si="3"/>
        <v>89.813162897088944</v>
      </c>
      <c r="L20" s="6">
        <f t="shared" ca="1" si="4"/>
        <v>0.48751425638614321</v>
      </c>
      <c r="M20" s="6">
        <f t="shared" ca="1" si="5"/>
        <v>0.87311502668334939</v>
      </c>
      <c r="N20" s="6">
        <f t="shared" si="6"/>
        <v>0.63087895429032015</v>
      </c>
      <c r="O20" s="6">
        <f t="shared" si="7"/>
        <v>0.77588126993345585</v>
      </c>
      <c r="P20" s="6">
        <f t="shared" ca="1" si="8"/>
        <v>0.96929881217864045</v>
      </c>
      <c r="Q20" s="6">
        <f t="shared" ca="1" si="9"/>
        <v>0.96419806391345619</v>
      </c>
      <c r="R20" s="6">
        <f t="shared" ca="1" si="10"/>
        <v>0.26518313209090555</v>
      </c>
      <c r="S20" s="6">
        <f t="shared" ca="1" si="12"/>
        <v>125.9452299291346</v>
      </c>
    </row>
    <row r="21" spans="1:19" s="6" customFormat="1" x14ac:dyDescent="0.25">
      <c r="A21" s="52" t="s">
        <v>427</v>
      </c>
      <c r="B21" s="53">
        <f ca="1">INDIRECT("Stars!S" &amp; MATCH(A21,Stars!$A$4:'Stars'!$A$61,0)+3)</f>
        <v>62.108396811656064</v>
      </c>
      <c r="C21" s="53">
        <f ca="1">INDIRECT("Stars!T" &amp; MATCH(A21,Stars!$A$4:'Stars'!$A$61,0)+3)</f>
        <v>8.9112188321850709</v>
      </c>
      <c r="D21" s="54">
        <v>0</v>
      </c>
      <c r="E21" s="54">
        <v>0</v>
      </c>
      <c r="F21" s="140">
        <v>0.7</v>
      </c>
      <c r="G21" s="56">
        <f t="shared" ca="1" si="0"/>
        <v>196.3081641257958</v>
      </c>
      <c r="H21" s="56">
        <f t="shared" ca="1" si="1"/>
        <v>78.644830792462471</v>
      </c>
      <c r="I21" s="56">
        <f t="shared" ca="1" si="11"/>
        <v>14.397351725301501</v>
      </c>
      <c r="J21" s="56">
        <f t="shared" ca="1" si="2"/>
        <v>269.85048164108161</v>
      </c>
      <c r="K21" s="56">
        <f t="shared" ca="1" si="3"/>
        <v>144.65124084782488</v>
      </c>
      <c r="L21" s="6">
        <f t="shared" ca="1" si="4"/>
        <v>0.15490383136708241</v>
      </c>
      <c r="M21" s="6">
        <f t="shared" ca="1" si="5"/>
        <v>0.98792955367667712</v>
      </c>
      <c r="N21" s="6">
        <f t="shared" si="6"/>
        <v>0.63087895429032015</v>
      </c>
      <c r="O21" s="6">
        <f t="shared" si="7"/>
        <v>0.77588126993345585</v>
      </c>
      <c r="P21" s="6">
        <f t="shared" ca="1" si="8"/>
        <v>0.1968902717372337</v>
      </c>
      <c r="Q21" s="6">
        <f t="shared" ca="1" si="9"/>
        <v>0.24864511790749436</v>
      </c>
      <c r="R21" s="6">
        <f t="shared" ca="1" si="10"/>
        <v>0.96859465481736384</v>
      </c>
      <c r="S21" s="6">
        <f t="shared" ca="1" si="12"/>
        <v>90.149518358918399</v>
      </c>
    </row>
    <row r="22" spans="1:19" s="6" customFormat="1" x14ac:dyDescent="0.25">
      <c r="A22" s="52" t="s">
        <v>45</v>
      </c>
      <c r="B22" s="53">
        <f ca="1">INDIRECT("Stars!S" &amp; MATCH(A22,Stars!$A$4:'Stars'!$A$61,0)+3)</f>
        <v>353.23899247294503</v>
      </c>
      <c r="C22" s="53">
        <f ca="1">INDIRECT("Stars!T" &amp; MATCH(A22,Stars!$A$4:'Stars'!$A$61,0)+3)</f>
        <v>-42.219915125365183</v>
      </c>
      <c r="D22" s="54">
        <v>0</v>
      </c>
      <c r="E22" s="54">
        <v>0</v>
      </c>
      <c r="F22" s="140">
        <v>2.4</v>
      </c>
      <c r="G22" s="56">
        <f t="shared" ca="1" si="0"/>
        <v>127.43875978708479</v>
      </c>
      <c r="H22" s="56">
        <f t="shared" ca="1" si="1"/>
        <v>9.7754264537514644</v>
      </c>
      <c r="I22" s="56">
        <f t="shared" ca="1" si="11"/>
        <v>8.1818716560022136</v>
      </c>
      <c r="J22" s="56">
        <f t="shared" ca="1" si="2"/>
        <v>187.29813104356876</v>
      </c>
      <c r="K22" s="56">
        <f t="shared" ca="1" si="3"/>
        <v>113.68138906810647</v>
      </c>
      <c r="L22" s="6">
        <f t="shared" ca="1" si="4"/>
        <v>-0.67197804094239411</v>
      </c>
      <c r="M22" s="6">
        <f t="shared" ca="1" si="5"/>
        <v>0.74057107187036553</v>
      </c>
      <c r="N22" s="6">
        <f t="shared" si="6"/>
        <v>0.63087895429032015</v>
      </c>
      <c r="O22" s="6">
        <f t="shared" si="7"/>
        <v>0.77588126993345585</v>
      </c>
      <c r="P22" s="6">
        <f t="shared" ca="1" si="8"/>
        <v>0.98548080888172762</v>
      </c>
      <c r="Q22" s="6">
        <f t="shared" ca="1" si="9"/>
        <v>0.14231576207414517</v>
      </c>
      <c r="R22" s="6">
        <f t="shared" ca="1" si="10"/>
        <v>0.98982130905798105</v>
      </c>
      <c r="S22" s="6">
        <f t="shared" ca="1" si="12"/>
        <v>172.70186895643124</v>
      </c>
    </row>
    <row r="23" spans="1:19" s="6" customFormat="1" x14ac:dyDescent="0.25">
      <c r="A23" s="52" t="s">
        <v>428</v>
      </c>
      <c r="B23" s="53">
        <f ca="1">INDIRECT("Stars!S" &amp; MATCH(A23,Stars!$A$4:'Stars'!$A$61,0)+3)</f>
        <v>112.39591231408741</v>
      </c>
      <c r="C23" s="53">
        <f ca="1">INDIRECT("Stars!T" &amp; MATCH(A23,Stars!$A$4:'Stars'!$A$61,0)+3)</f>
        <v>-26.464394245265002</v>
      </c>
      <c r="D23" s="54">
        <v>0</v>
      </c>
      <c r="E23" s="54">
        <v>0</v>
      </c>
      <c r="F23" s="140">
        <v>1.1000000000000001</v>
      </c>
      <c r="G23" s="56">
        <f t="shared" ca="1" si="0"/>
        <v>246.59567962822715</v>
      </c>
      <c r="H23" s="56">
        <f t="shared" ca="1" si="1"/>
        <v>128.93234629489382</v>
      </c>
      <c r="I23" s="56">
        <f t="shared" ca="1" si="11"/>
        <v>-45.858347715366172</v>
      </c>
      <c r="J23" s="56">
        <f t="shared" ca="1" si="2"/>
        <v>270.75179528302874</v>
      </c>
      <c r="K23" s="56">
        <f t="shared" ca="1" si="3"/>
        <v>144.5671682162963</v>
      </c>
      <c r="L23" s="6">
        <f t="shared" ca="1" si="4"/>
        <v>-0.44564158107914148</v>
      </c>
      <c r="M23" s="6">
        <f t="shared" ca="1" si="5"/>
        <v>0.89521147290083525</v>
      </c>
      <c r="N23" s="6">
        <f t="shared" si="6"/>
        <v>0.63087895429032015</v>
      </c>
      <c r="O23" s="6">
        <f t="shared" si="7"/>
        <v>0.77588126993345585</v>
      </c>
      <c r="P23" s="6">
        <f t="shared" ca="1" si="8"/>
        <v>-0.62840231421616444</v>
      </c>
      <c r="Q23" s="6">
        <f t="shared" ca="1" si="9"/>
        <v>-0.71762020066515286</v>
      </c>
      <c r="R23" s="6">
        <f t="shared" ca="1" si="10"/>
        <v>0.69643466857796921</v>
      </c>
      <c r="S23" s="6">
        <f t="shared" ca="1" si="12"/>
        <v>89.24820471697123</v>
      </c>
    </row>
    <row r="24" spans="1:19" s="6" customFormat="1" x14ac:dyDescent="0.25">
      <c r="A24" s="52" t="s">
        <v>429</v>
      </c>
      <c r="B24" s="53">
        <f ca="1">INDIRECT("Stars!S" &amp; MATCH(A24,Stars!$A$4:'Stars'!$A$61,0)+3)</f>
        <v>145.89576003434215</v>
      </c>
      <c r="C24" s="53">
        <f ca="1">INDIRECT("Stars!T" &amp; MATCH(A24,Stars!$A$4:'Stars'!$A$61,0)+3)</f>
        <v>19.097238435847057</v>
      </c>
      <c r="D24" s="54">
        <v>0</v>
      </c>
      <c r="E24" s="54">
        <v>0</v>
      </c>
      <c r="F24" s="140">
        <v>-0.1</v>
      </c>
      <c r="G24" s="56">
        <f t="shared" ca="1" si="0"/>
        <v>280.09552734848188</v>
      </c>
      <c r="H24" s="56">
        <f t="shared" ca="1" si="1"/>
        <v>162.43219401514855</v>
      </c>
      <c r="I24" s="56">
        <f t="shared" ca="1" si="11"/>
        <v>-29.510234297765241</v>
      </c>
      <c r="J24" s="56">
        <f t="shared" ca="1" si="2"/>
        <v>340.86825882972857</v>
      </c>
      <c r="K24" s="56">
        <f t="shared" ca="1" si="3"/>
        <v>96.589244491792215</v>
      </c>
      <c r="L24" s="6">
        <f t="shared" ca="1" si="4"/>
        <v>0.3271723535857054</v>
      </c>
      <c r="M24" s="6">
        <f t="shared" ca="1" si="5"/>
        <v>0.94496468243484644</v>
      </c>
      <c r="N24" s="6">
        <f t="shared" si="6"/>
        <v>0.63087895429032015</v>
      </c>
      <c r="O24" s="6">
        <f t="shared" si="7"/>
        <v>0.77588126993345585</v>
      </c>
      <c r="P24" s="6">
        <f t="shared" ca="1" si="8"/>
        <v>-0.95336041640307057</v>
      </c>
      <c r="Q24" s="6">
        <f t="shared" ca="1" si="9"/>
        <v>-0.49257901708981433</v>
      </c>
      <c r="R24" s="6">
        <f t="shared" ca="1" si="10"/>
        <v>0.87026772427962207</v>
      </c>
      <c r="S24" s="6">
        <f t="shared" ca="1" si="12"/>
        <v>19.131741170271408</v>
      </c>
    </row>
    <row r="25" spans="1:19" s="6" customFormat="1" x14ac:dyDescent="0.25">
      <c r="A25" s="52" t="s">
        <v>46</v>
      </c>
      <c r="B25" s="53">
        <f ca="1">INDIRECT("Stars!S" &amp; MATCH(A25,Stars!$A$4:'Stars'!$A$61,0)+3)</f>
        <v>107.39361491202322</v>
      </c>
      <c r="C25" s="53">
        <f ca="1">INDIRECT("Stars!T" &amp; MATCH(A25,Stars!$A$4:'Stars'!$A$61,0)+3)</f>
        <v>-69.049237770106629</v>
      </c>
      <c r="D25" s="54">
        <v>0</v>
      </c>
      <c r="E25" s="54">
        <v>0</v>
      </c>
      <c r="F25" s="140">
        <v>1.9</v>
      </c>
      <c r="G25" s="56">
        <f t="shared" ca="1" si="0"/>
        <v>241.59338222616296</v>
      </c>
      <c r="H25" s="56">
        <f t="shared" ca="1" si="1"/>
        <v>123.93004889282963</v>
      </c>
      <c r="I25" s="56">
        <f t="shared" ca="1" si="11"/>
        <v>-48.075455772810351</v>
      </c>
      <c r="J25" s="56">
        <f t="shared" ca="1" si="2"/>
        <v>206.36128691415431</v>
      </c>
      <c r="K25" s="56">
        <f t="shared" ca="1" si="3"/>
        <v>131.2721566770569</v>
      </c>
      <c r="L25" s="6">
        <f t="shared" ca="1" si="4"/>
        <v>-0.93388804924680779</v>
      </c>
      <c r="M25" s="6">
        <f t="shared" ca="1" si="5"/>
        <v>0.35756553451639028</v>
      </c>
      <c r="N25" s="6">
        <f t="shared" si="6"/>
        <v>0.63087895429032015</v>
      </c>
      <c r="O25" s="6">
        <f t="shared" si="7"/>
        <v>0.77588126993345585</v>
      </c>
      <c r="P25" s="6">
        <f t="shared" ca="1" si="8"/>
        <v>-0.55818033395543709</v>
      </c>
      <c r="Q25" s="6">
        <f t="shared" ca="1" si="9"/>
        <v>-0.74402539345475371</v>
      </c>
      <c r="R25" s="6">
        <f t="shared" ca="1" si="10"/>
        <v>0.66815134056177639</v>
      </c>
      <c r="S25" s="6">
        <f t="shared" ca="1" si="12"/>
        <v>153.63871308584569</v>
      </c>
    </row>
    <row r="26" spans="1:19" s="6" customFormat="1" x14ac:dyDescent="0.25">
      <c r="A26" s="52" t="s">
        <v>47</v>
      </c>
      <c r="B26" s="53">
        <f ca="1">INDIRECT("Stars!S" &amp; MATCH(A26,Stars!$A$4:'Stars'!$A$61,0)+3)</f>
        <v>234.28186239262953</v>
      </c>
      <c r="C26" s="53">
        <f ca="1">INDIRECT("Stars!T" &amp; MATCH(A26,Stars!$A$4:'Stars'!$A$61,0)+3)</f>
        <v>-59.569053719076983</v>
      </c>
      <c r="D26" s="54">
        <v>0</v>
      </c>
      <c r="E26" s="54">
        <v>0</v>
      </c>
      <c r="F26" s="140">
        <v>2.4</v>
      </c>
      <c r="G26" s="56">
        <f t="shared" ca="1" si="0"/>
        <v>8.4816297067692403</v>
      </c>
      <c r="H26" s="56">
        <f t="shared" ca="1" si="1"/>
        <v>250.81829637343591</v>
      </c>
      <c r="I26" s="56">
        <f t="shared" ca="1" si="11"/>
        <v>-42.305992271109808</v>
      </c>
      <c r="J26" s="56">
        <f t="shared" ca="1" si="2"/>
        <v>139.69603156683016</v>
      </c>
      <c r="K26" s="56">
        <f t="shared" ca="1" si="3"/>
        <v>85.774896470571903</v>
      </c>
      <c r="L26" s="6">
        <f t="shared" ca="1" si="4"/>
        <v>-0.8622402272425963</v>
      </c>
      <c r="M26" s="6">
        <f t="shared" ca="1" si="5"/>
        <v>0.50649954642095762</v>
      </c>
      <c r="N26" s="6">
        <f t="shared" si="6"/>
        <v>0.63087895429032015</v>
      </c>
      <c r="O26" s="6">
        <f t="shared" si="7"/>
        <v>0.77588126993345585</v>
      </c>
      <c r="P26" s="6">
        <f t="shared" ca="1" si="8"/>
        <v>-0.32856506042091788</v>
      </c>
      <c r="Q26" s="6">
        <f t="shared" ca="1" si="9"/>
        <v>-0.6730898640438473</v>
      </c>
      <c r="R26" s="6">
        <f t="shared" ca="1" si="10"/>
        <v>0.73956070401383223</v>
      </c>
      <c r="S26" s="6">
        <f t="shared" ca="1" si="12"/>
        <v>139.69603156683016</v>
      </c>
    </row>
    <row r="27" spans="1:19" s="6" customFormat="1" x14ac:dyDescent="0.25">
      <c r="A27" s="52" t="s">
        <v>48</v>
      </c>
      <c r="B27" s="53">
        <f ca="1">INDIRECT("Stars!S" &amp; MATCH(A27,Stars!$A$4:'Stars'!$A$61,0)+3)</f>
        <v>278.50163346557179</v>
      </c>
      <c r="C27" s="53">
        <f ca="1">INDIRECT("Stars!T" &amp; MATCH(A27,Stars!$A$4:'Stars'!$A$61,0)+3)</f>
        <v>6.3590575779007956</v>
      </c>
      <c r="D27" s="54">
        <v>0</v>
      </c>
      <c r="E27" s="54">
        <v>0</v>
      </c>
      <c r="F27" s="140">
        <v>1.6</v>
      </c>
      <c r="G27" s="56">
        <f t="shared" ca="1" si="0"/>
        <v>52.701400779711548</v>
      </c>
      <c r="H27" s="56">
        <f t="shared" ca="1" si="1"/>
        <v>295.03806744637825</v>
      </c>
      <c r="I27" s="56">
        <f t="shared" ca="1" si="11"/>
        <v>23.342318334234431</v>
      </c>
      <c r="J27" s="56">
        <f t="shared" ca="1" si="2"/>
        <v>101.26905058575558</v>
      </c>
      <c r="K27" s="56">
        <f t="shared" ca="1" si="3"/>
        <v>30.616908343955366</v>
      </c>
      <c r="L27" s="6">
        <f t="shared" ca="1" si="4"/>
        <v>0.11075877705875387</v>
      </c>
      <c r="M27" s="6">
        <f t="shared" ca="1" si="5"/>
        <v>0.9938473189099265</v>
      </c>
      <c r="N27" s="6">
        <f t="shared" si="6"/>
        <v>0.63087895429032015</v>
      </c>
      <c r="O27" s="6">
        <f t="shared" si="7"/>
        <v>0.77588126993345585</v>
      </c>
      <c r="P27" s="6">
        <f t="shared" ca="1" si="8"/>
        <v>0.42322032137561527</v>
      </c>
      <c r="Q27" s="6">
        <f t="shared" ca="1" si="9"/>
        <v>0.3962237538432174</v>
      </c>
      <c r="R27" s="6">
        <f t="shared" ca="1" si="10"/>
        <v>0.91815398321326769</v>
      </c>
      <c r="S27" s="6">
        <f t="shared" ca="1" si="12"/>
        <v>101.26905058575558</v>
      </c>
    </row>
    <row r="28" spans="1:19" s="6" customFormat="1" x14ac:dyDescent="0.25">
      <c r="A28" s="52" t="s">
        <v>430</v>
      </c>
      <c r="B28" s="53">
        <f ca="1">INDIRECT("Stars!S" &amp; MATCH(A28,Stars!$A$4:'Stars'!$A$61,0)+3)</f>
        <v>270.98887473343535</v>
      </c>
      <c r="C28" s="53">
        <f ca="1">INDIRECT("Stars!T" &amp; MATCH(A28,Stars!$A$4:'Stars'!$A$61,0)+3)</f>
        <v>7.4048607963024402</v>
      </c>
      <c r="D28" s="54">
        <v>0</v>
      </c>
      <c r="E28" s="54">
        <v>0</v>
      </c>
      <c r="F28" s="140">
        <v>0.6</v>
      </c>
      <c r="G28" s="56">
        <f t="shared" ca="1" si="0"/>
        <v>45.188642047575058</v>
      </c>
      <c r="H28" s="56">
        <f t="shared" ca="1" si="1"/>
        <v>287.52530871424176</v>
      </c>
      <c r="I28" s="56">
        <f t="shared" ca="1" si="11"/>
        <v>18.23998797122222</v>
      </c>
      <c r="J28" s="56">
        <f t="shared" ca="1" si="2"/>
        <v>95.340332552523208</v>
      </c>
      <c r="K28" s="56">
        <f t="shared" ca="1" si="3"/>
        <v>24.476470250960997</v>
      </c>
      <c r="L28" s="6">
        <f t="shared" ca="1" si="4"/>
        <v>0.12887972642095608</v>
      </c>
      <c r="M28" s="6">
        <f t="shared" ca="1" si="5"/>
        <v>0.99166023219531174</v>
      </c>
      <c r="N28" s="6">
        <f t="shared" si="6"/>
        <v>0.63087895429032015</v>
      </c>
      <c r="O28" s="6">
        <f t="shared" si="7"/>
        <v>0.77588126993345585</v>
      </c>
      <c r="P28" s="6">
        <f t="shared" ca="1" si="8"/>
        <v>0.30112704638044291</v>
      </c>
      <c r="Q28" s="6">
        <f t="shared" ca="1" si="9"/>
        <v>0.31299784855527707</v>
      </c>
      <c r="R28" s="6">
        <f t="shared" ca="1" si="10"/>
        <v>0.94975383484341236</v>
      </c>
      <c r="S28" s="6">
        <f t="shared" ca="1" si="12"/>
        <v>95.340332552523208</v>
      </c>
    </row>
    <row r="29" spans="1:19" s="6" customFormat="1" x14ac:dyDescent="0.25">
      <c r="A29" s="52" t="s">
        <v>431</v>
      </c>
      <c r="B29" s="53">
        <f ca="1">INDIRECT("Stars!S" &amp; MATCH(A29,Stars!$A$4:'Stars'!$A$61,0)+3)</f>
        <v>263.92234339847272</v>
      </c>
      <c r="C29" s="53">
        <f ca="1">INDIRECT("Stars!T" &amp; MATCH(A29,Stars!$A$4:'Stars'!$A$61,0)+3)</f>
        <v>-52.712951562887618</v>
      </c>
      <c r="D29" s="54">
        <v>0</v>
      </c>
      <c r="E29" s="54">
        <v>0</v>
      </c>
      <c r="F29" s="140">
        <v>-0.7</v>
      </c>
      <c r="G29" s="56">
        <f t="shared" ca="1" si="0"/>
        <v>38.122110712612425</v>
      </c>
      <c r="H29" s="56">
        <f t="shared" ca="1" si="1"/>
        <v>280.45877737927913</v>
      </c>
      <c r="I29" s="56">
        <f t="shared" ca="1" si="11"/>
        <v>-24.620699548742149</v>
      </c>
      <c r="J29" s="56">
        <f t="shared" ca="1" si="2"/>
        <v>139.055955372429</v>
      </c>
      <c r="K29" s="56">
        <f t="shared" ca="1" si="3"/>
        <v>78.10849701046169</v>
      </c>
      <c r="L29" s="6">
        <f t="shared" ca="1" si="4"/>
        <v>-0.79561044264220737</v>
      </c>
      <c r="M29" s="6">
        <f t="shared" ca="1" si="5"/>
        <v>0.60580857006043654</v>
      </c>
      <c r="N29" s="6">
        <f t="shared" si="6"/>
        <v>0.63087895429032015</v>
      </c>
      <c r="O29" s="6">
        <f t="shared" si="7"/>
        <v>0.77588126993345585</v>
      </c>
      <c r="P29" s="6">
        <f t="shared" ca="1" si="8"/>
        <v>0.18152805552863044</v>
      </c>
      <c r="Q29" s="6">
        <f t="shared" ca="1" si="9"/>
        <v>-0.41660924961598705</v>
      </c>
      <c r="R29" s="6">
        <f t="shared" ca="1" si="10"/>
        <v>0.9090856577542098</v>
      </c>
      <c r="S29" s="6">
        <f t="shared" ca="1" si="12"/>
        <v>139.055955372429</v>
      </c>
    </row>
    <row r="30" spans="1:19" s="6" customFormat="1" x14ac:dyDescent="0.25">
      <c r="A30" s="52" t="s">
        <v>432</v>
      </c>
      <c r="B30" s="53">
        <f ca="1">INDIRECT("Stars!S" &amp; MATCH(A30,Stars!$A$4:'Stars'!$A$61,0)+3)</f>
        <v>280.53032407637846</v>
      </c>
      <c r="C30" s="53">
        <f ca="1">INDIRECT("Stars!T" &amp; MATCH(A30,Stars!$A$4:'Stars'!$A$61,0)+3)</f>
        <v>46.012361822040951</v>
      </c>
      <c r="D30" s="54">
        <v>0</v>
      </c>
      <c r="E30" s="54">
        <v>0</v>
      </c>
      <c r="F30" s="140">
        <v>0.7</v>
      </c>
      <c r="G30" s="56">
        <f t="shared" ca="1" si="0"/>
        <v>54.730091390518169</v>
      </c>
      <c r="H30" s="56">
        <f t="shared" ca="1" si="1"/>
        <v>297.06675805718487</v>
      </c>
      <c r="I30" s="56">
        <f t="shared" ca="1" si="11"/>
        <v>44.355146931050356</v>
      </c>
      <c r="J30" s="56">
        <f t="shared" ca="1" si="2"/>
        <v>59.874177855296161</v>
      </c>
      <c r="K30" s="56">
        <f t="shared" ca="1" si="3"/>
        <v>30.588947479153568</v>
      </c>
      <c r="L30" s="6">
        <f t="shared" ca="1" si="4"/>
        <v>0.71948965926157549</v>
      </c>
      <c r="M30" s="6">
        <f t="shared" ca="1" si="5"/>
        <v>0.69450315349583691</v>
      </c>
      <c r="N30" s="6">
        <f t="shared" si="6"/>
        <v>0.63087895429032015</v>
      </c>
      <c r="O30" s="6">
        <f t="shared" si="7"/>
        <v>0.77588126993345585</v>
      </c>
      <c r="P30" s="6">
        <f t="shared" ca="1" si="8"/>
        <v>0.45502834572347323</v>
      </c>
      <c r="Q30" s="6">
        <f t="shared" ca="1" si="9"/>
        <v>0.69910381286885503</v>
      </c>
      <c r="R30" s="6">
        <f t="shared" ca="1" si="10"/>
        <v>0.71502018071676055</v>
      </c>
      <c r="S30" s="6">
        <f t="shared" ca="1" si="12"/>
        <v>59.874177855296161</v>
      </c>
    </row>
    <row r="31" spans="1:19" s="6" customFormat="1" x14ac:dyDescent="0.25">
      <c r="A31" s="52" t="s">
        <v>433</v>
      </c>
      <c r="B31" s="53">
        <f ca="1">INDIRECT("Stars!S" &amp; MATCH(A31,Stars!$A$4:'Stars'!$A$61,0)+3)</f>
        <v>49.506283110672541</v>
      </c>
      <c r="C31" s="53">
        <f ca="1">INDIRECT("Stars!T" &amp; MATCH(A31,Stars!$A$4:'Stars'!$A$61,0)+3)</f>
        <v>45.335832805134842</v>
      </c>
      <c r="D31" s="54">
        <v>0</v>
      </c>
      <c r="E31" s="54">
        <v>0</v>
      </c>
      <c r="F31" s="140">
        <v>1.2</v>
      </c>
      <c r="G31" s="56">
        <f t="shared" ca="1" si="0"/>
        <v>183.70605042481228</v>
      </c>
      <c r="H31" s="56">
        <f t="shared" ca="1" si="1"/>
        <v>66.042717091478949</v>
      </c>
      <c r="I31" s="56">
        <f t="shared" ca="1" si="11"/>
        <v>42.080251671427611</v>
      </c>
      <c r="J31" s="56">
        <f t="shared" ca="1" si="2"/>
        <v>300.05865040203446</v>
      </c>
      <c r="K31" s="56">
        <f t="shared" ca="1" si="3"/>
        <v>106.66706163665953</v>
      </c>
      <c r="L31" s="6">
        <f t="shared" ca="1" si="4"/>
        <v>0.71123923818782742</v>
      </c>
      <c r="M31" s="6">
        <f t="shared" ca="1" si="5"/>
        <v>0.70295003098513253</v>
      </c>
      <c r="N31" s="6">
        <f t="shared" si="6"/>
        <v>0.63087895429032015</v>
      </c>
      <c r="O31" s="6">
        <f t="shared" si="7"/>
        <v>0.77588126993345585</v>
      </c>
      <c r="P31" s="6">
        <f t="shared" ca="1" si="8"/>
        <v>0.406055432723953</v>
      </c>
      <c r="Q31" s="6">
        <f t="shared" ca="1" si="9"/>
        <v>0.67017083983791459</v>
      </c>
      <c r="R31" s="6">
        <f t="shared" ca="1" si="10"/>
        <v>0.74220687509005479</v>
      </c>
      <c r="S31" s="6">
        <f t="shared" ca="1" si="12"/>
        <v>59.941349597965527</v>
      </c>
    </row>
    <row r="32" spans="1:19" s="6" customFormat="1" x14ac:dyDescent="0.25">
      <c r="A32" s="52" t="s">
        <v>49</v>
      </c>
      <c r="B32" s="53">
        <f ca="1">INDIRECT("Stars!S" &amp; MATCH(A32,Stars!$A$4:'Stars'!$A$61,0)+3)</f>
        <v>182.52436801316034</v>
      </c>
      <c r="C32" s="53">
        <f ca="1">INDIRECT("Stars!T" &amp; MATCH(A32,Stars!$A$4:'Stars'!$A$61,0)+3)</f>
        <v>14.479555803062038</v>
      </c>
      <c r="D32" s="54">
        <v>0</v>
      </c>
      <c r="E32" s="54">
        <v>0</v>
      </c>
      <c r="F32" s="140">
        <v>2.1</v>
      </c>
      <c r="G32" s="56">
        <f t="shared" ca="1" si="0"/>
        <v>316.72413532730008</v>
      </c>
      <c r="H32" s="56">
        <f t="shared" ca="1" si="1"/>
        <v>199.06080199396675</v>
      </c>
      <c r="I32" s="56">
        <f t="shared" ca="1" si="11"/>
        <v>-33.52542465262141</v>
      </c>
      <c r="J32" s="56">
        <f t="shared" ca="1" si="2"/>
        <v>22.290216492939045</v>
      </c>
      <c r="K32" s="56">
        <f t="shared" ca="1" si="3"/>
        <v>66.491563342804554</v>
      </c>
      <c r="L32" s="6">
        <f t="shared" ca="1" si="4"/>
        <v>0.25003453508591111</v>
      </c>
      <c r="M32" s="6">
        <f t="shared" ca="1" si="5"/>
        <v>0.96823691897405584</v>
      </c>
      <c r="N32" s="6">
        <f t="shared" si="6"/>
        <v>0.63087895429032015</v>
      </c>
      <c r="O32" s="6">
        <f t="shared" si="7"/>
        <v>0.77588126993345585</v>
      </c>
      <c r="P32" s="6">
        <f t="shared" ca="1" si="8"/>
        <v>-0.94517255198025296</v>
      </c>
      <c r="Q32" s="6">
        <f t="shared" ca="1" si="9"/>
        <v>-0.55230696270568713</v>
      </c>
      <c r="R32" s="6">
        <f t="shared" ca="1" si="10"/>
        <v>0.83364082130544614</v>
      </c>
      <c r="S32" s="6">
        <f t="shared" ca="1" si="12"/>
        <v>22.290216492939045</v>
      </c>
    </row>
    <row r="33" spans="1:19" s="6" customFormat="1" x14ac:dyDescent="0.25">
      <c r="A33" s="52" t="s">
        <v>50</v>
      </c>
      <c r="B33" s="53">
        <f ca="1">INDIRECT("Stars!S" &amp; MATCH(A33,Stars!$A$4:'Stars'!$A$61,0)+3)</f>
        <v>348.90605682002428</v>
      </c>
      <c r="C33" s="53">
        <f ca="1">INDIRECT("Stars!T" &amp; MATCH(A33,Stars!$A$4:'Stars'!$A$61,0)+3)</f>
        <v>-17.900689836850241</v>
      </c>
      <c r="D33" s="54">
        <v>0</v>
      </c>
      <c r="E33" s="54">
        <v>0</v>
      </c>
      <c r="F33" s="140">
        <v>2</v>
      </c>
      <c r="G33" s="56">
        <f t="shared" ca="1" si="0"/>
        <v>123.10582413416398</v>
      </c>
      <c r="H33" s="56">
        <f t="shared" ca="1" si="1"/>
        <v>5.4424908008306545</v>
      </c>
      <c r="I33" s="56">
        <f t="shared" ca="1" si="11"/>
        <v>32.757252563621812</v>
      </c>
      <c r="J33" s="56">
        <f t="shared" ca="1" si="2"/>
        <v>186.16099803039938</v>
      </c>
      <c r="K33" s="56">
        <f t="shared" ca="1" si="3"/>
        <v>102.59767388747642</v>
      </c>
      <c r="L33" s="6">
        <f t="shared" ca="1" si="4"/>
        <v>-0.30736807490215307</v>
      </c>
      <c r="M33" s="6">
        <f t="shared" ca="1" si="5"/>
        <v>0.95159070326004369</v>
      </c>
      <c r="N33" s="6">
        <f t="shared" si="6"/>
        <v>0.63087895429032015</v>
      </c>
      <c r="O33" s="6">
        <f t="shared" si="7"/>
        <v>0.77588126993345585</v>
      </c>
      <c r="P33" s="6">
        <f t="shared" ca="1" si="8"/>
        <v>0.99549189970436958</v>
      </c>
      <c r="Q33" s="6">
        <f t="shared" ca="1" si="9"/>
        <v>0.54108092668927665</v>
      </c>
      <c r="R33" s="6">
        <f t="shared" ca="1" si="10"/>
        <v>0.84097052907523084</v>
      </c>
      <c r="S33" s="6">
        <f t="shared" ca="1" si="12"/>
        <v>173.83900196960062</v>
      </c>
    </row>
    <row r="34" spans="1:19" s="6" customFormat="1" x14ac:dyDescent="0.25">
      <c r="A34" s="52" t="s">
        <v>51</v>
      </c>
      <c r="B34" s="53">
        <f ca="1">INDIRECT("Stars!S" &amp; MATCH(A34,Stars!$A$4:'Stars'!$A$61,0)+3)</f>
        <v>193.81590056983347</v>
      </c>
      <c r="C34" s="53">
        <f ca="1">INDIRECT("Stars!T" &amp; MATCH(A34,Stars!$A$4:'Stars'!$A$61,0)+3)</f>
        <v>61.663635277563152</v>
      </c>
      <c r="D34" s="54">
        <v>0</v>
      </c>
      <c r="E34" s="54">
        <v>0</v>
      </c>
      <c r="F34" s="140">
        <v>1.9</v>
      </c>
      <c r="G34" s="56">
        <f t="shared" ref="G34:G66" ca="1" si="13">MOD(GAST + B34,DEGSinCIRCLE)</f>
        <v>328.01566788397321</v>
      </c>
      <c r="H34" s="56">
        <f t="shared" ref="H34:H65" ca="1" si="14">MOD((G34 + ALong),DEGSinCIRCLE)</f>
        <v>210.35233455063988</v>
      </c>
      <c r="I34" s="56">
        <f t="shared" ca="1" si="11"/>
        <v>13.73857176070115</v>
      </c>
      <c r="J34" s="56">
        <f t="shared" ref="J34:J66" ca="1" si="15">IF(H34&gt;180,S34,360-S34)</f>
        <v>14.294794365459575</v>
      </c>
      <c r="K34" s="56">
        <f t="shared" ref="K34:K66" ca="1" si="16">DEGREES(ACOS(SIN(RADIANS(C34))  *   SIN(RADIANS(U.B.Dec))  +   COS(RADIANS(C34)) *  COS(RADIANS(U.B.Dec))  *   COS(RADIANS(G34 - U.B.GHA))))</f>
        <v>53.83248758583246</v>
      </c>
      <c r="L34" s="6">
        <f t="shared" ca="1" si="4"/>
        <v>0.88017627992434333</v>
      </c>
      <c r="M34" s="6">
        <f t="shared" ca="1" si="5"/>
        <v>0.47464693853278345</v>
      </c>
      <c r="N34" s="6">
        <f t="shared" ref="N34:N66" si="17">SinALat</f>
        <v>0.63087895429032015</v>
      </c>
      <c r="O34" s="6">
        <f t="shared" ref="O34:O66" si="18">CosALat</f>
        <v>0.77588126993345585</v>
      </c>
      <c r="P34" s="6">
        <f t="shared" ca="1" si="8"/>
        <v>-0.86293434980907413</v>
      </c>
      <c r="Q34" s="6">
        <f t="shared" ca="1" si="9"/>
        <v>0.23749214331820317</v>
      </c>
      <c r="R34" s="6">
        <f t="shared" ca="1" si="10"/>
        <v>0.97138945941477362</v>
      </c>
      <c r="S34" s="6">
        <f t="shared" ca="1" si="12"/>
        <v>14.294794365459575</v>
      </c>
    </row>
    <row r="35" spans="1:19" s="6" customFormat="1" x14ac:dyDescent="0.25">
      <c r="A35" s="52" t="s">
        <v>52</v>
      </c>
      <c r="B35" s="53">
        <f ca="1">INDIRECT("Stars!S" &amp; MATCH(A35,Stars!$A$4:'Stars'!$A$61,0)+3)</f>
        <v>278.17260502671758</v>
      </c>
      <c r="C35" s="53">
        <f ca="1">INDIRECT("Stars!T" &amp; MATCH(A35,Stars!$A$4:'Stars'!$A$61,0)+3)</f>
        <v>28.617698486650013</v>
      </c>
      <c r="D35" s="54">
        <v>0</v>
      </c>
      <c r="E35" s="54">
        <v>0</v>
      </c>
      <c r="F35" s="140">
        <v>1.7</v>
      </c>
      <c r="G35" s="56">
        <f t="shared" ca="1" si="13"/>
        <v>52.372372340857282</v>
      </c>
      <c r="H35" s="56">
        <f t="shared" ca="1" si="14"/>
        <v>294.70903900752398</v>
      </c>
      <c r="I35" s="56">
        <f t="shared" ca="1" si="11"/>
        <v>35.935406751001452</v>
      </c>
      <c r="J35" s="56">
        <f t="shared" ca="1" si="15"/>
        <v>80.034360431822336</v>
      </c>
      <c r="K35" s="56">
        <f t="shared" ca="1" si="16"/>
        <v>22.776715674129029</v>
      </c>
      <c r="L35" s="6">
        <f t="shared" ref="L35:L66" ca="1" si="19">SIN(RADIANS(C35))</f>
        <v>0.47896304128689532</v>
      </c>
      <c r="M35" s="6">
        <f t="shared" ref="M35:M66" ca="1" si="20">COS(RADIANS(C35))</f>
        <v>0.87783506712890425</v>
      </c>
      <c r="N35" s="6">
        <f t="shared" si="17"/>
        <v>0.63087895429032015</v>
      </c>
      <c r="O35" s="6">
        <f t="shared" si="18"/>
        <v>0.77588126993345585</v>
      </c>
      <c r="P35" s="6">
        <f t="shared" ref="P35:P66" ca="1" si="21">COS(RADIANS(H35))</f>
        <v>0.41801039525248601</v>
      </c>
      <c r="Q35" s="6">
        <f t="shared" ref="Q35:Q66" ca="1" si="22">SIN(RADIANS(I35))</f>
        <v>0.58687282162406518</v>
      </c>
      <c r="R35" s="6">
        <f t="shared" ref="R35:R66" ca="1" si="23">COS(RADIANS(I35))</f>
        <v>0.80967912856822988</v>
      </c>
      <c r="S35" s="6">
        <f t="shared" ca="1" si="12"/>
        <v>80.034360431822336</v>
      </c>
    </row>
    <row r="36" spans="1:19" s="6" customFormat="1" x14ac:dyDescent="0.25">
      <c r="A36" s="52" t="s">
        <v>53</v>
      </c>
      <c r="B36" s="53">
        <f ca="1">INDIRECT("Stars!S" &amp; MATCH(A36,Stars!$A$4:'Stars'!$A$61,0)+3)</f>
        <v>90.752958739656663</v>
      </c>
      <c r="C36" s="53">
        <f ca="1">INDIRECT("Stars!T" &amp; MATCH(A36,Stars!$A$4:'Stars'!$A$61,0)+3)</f>
        <v>51.484522596463044</v>
      </c>
      <c r="D36" s="54">
        <v>0</v>
      </c>
      <c r="E36" s="54">
        <v>0</v>
      </c>
      <c r="F36" s="140">
        <v>2.2000000000000002</v>
      </c>
      <c r="G36" s="56">
        <f t="shared" ca="1" si="13"/>
        <v>224.9527260537964</v>
      </c>
      <c r="H36" s="56">
        <f t="shared" ca="1" si="14"/>
        <v>107.28939272046307</v>
      </c>
      <c r="I36" s="56">
        <f t="shared" ca="1" si="11"/>
        <v>20.489164479126458</v>
      </c>
      <c r="J36" s="56">
        <f t="shared" ca="1" si="15"/>
        <v>320.5990327108193</v>
      </c>
      <c r="K36" s="56">
        <f t="shared" ca="1" si="16"/>
        <v>102.12035336260739</v>
      </c>
      <c r="L36" s="6">
        <f t="shared" ca="1" si="19"/>
        <v>0.78243996739376376</v>
      </c>
      <c r="M36" s="6">
        <f t="shared" ca="1" si="20"/>
        <v>0.62272602115605058</v>
      </c>
      <c r="N36" s="6">
        <f t="shared" si="17"/>
        <v>0.63087895429032015</v>
      </c>
      <c r="O36" s="6">
        <f t="shared" si="18"/>
        <v>0.77588126993345585</v>
      </c>
      <c r="P36" s="6">
        <f t="shared" ca="1" si="21"/>
        <v>-0.2971981122516294</v>
      </c>
      <c r="Q36" s="6">
        <f t="shared" ca="1" si="22"/>
        <v>0.35003023575415454</v>
      </c>
      <c r="R36" s="6">
        <f t="shared" ca="1" si="23"/>
        <v>0.93673840214752113</v>
      </c>
      <c r="S36" s="6">
        <f t="shared" ca="1" si="12"/>
        <v>39.400967289180677</v>
      </c>
    </row>
    <row r="37" spans="1:19" s="6" customFormat="1" x14ac:dyDescent="0.25">
      <c r="A37" s="52" t="s">
        <v>54</v>
      </c>
      <c r="B37" s="53">
        <f ca="1">INDIRECT("Stars!S" &amp; MATCH(A37,Stars!$A$4:'Stars'!$A$61,0)+3)</f>
        <v>33.758392039260627</v>
      </c>
      <c r="C37" s="53">
        <f ca="1">INDIRECT("Stars!T" &amp; MATCH(A37,Stars!$A$4:'Stars'!$A$61,0)+3)</f>
        <v>9.9483323341660661</v>
      </c>
      <c r="D37" s="54">
        <v>0</v>
      </c>
      <c r="E37" s="54">
        <v>0</v>
      </c>
      <c r="F37" s="140">
        <v>2.4</v>
      </c>
      <c r="G37" s="56">
        <f t="shared" ca="1" si="13"/>
        <v>167.95815935340036</v>
      </c>
      <c r="H37" s="56">
        <f t="shared" ca="1" si="14"/>
        <v>50.294826020067035</v>
      </c>
      <c r="I37" s="56">
        <f t="shared" ca="1" si="11"/>
        <v>36.669607502671774</v>
      </c>
      <c r="J37" s="56">
        <f t="shared" ca="1" si="15"/>
        <v>250.86456322523986</v>
      </c>
      <c r="K37" s="56">
        <f t="shared" ca="1" si="16"/>
        <v>128.32395054182481</v>
      </c>
      <c r="L37" s="6">
        <f t="shared" ca="1" si="19"/>
        <v>0.17276003622315123</v>
      </c>
      <c r="M37" s="6">
        <f t="shared" ca="1" si="20"/>
        <v>0.98496394344370575</v>
      </c>
      <c r="N37" s="6">
        <f t="shared" si="17"/>
        <v>0.63087895429032015</v>
      </c>
      <c r="O37" s="6">
        <f t="shared" si="18"/>
        <v>0.77588126993345585</v>
      </c>
      <c r="P37" s="6">
        <f t="shared" ca="1" si="21"/>
        <v>0.63883729398772626</v>
      </c>
      <c r="Q37" s="6">
        <f t="shared" ca="1" si="22"/>
        <v>0.59719976171069455</v>
      </c>
      <c r="R37" s="6">
        <f t="shared" ca="1" si="23"/>
        <v>0.80209254117756856</v>
      </c>
      <c r="S37" s="6">
        <f t="shared" ca="1" si="12"/>
        <v>109.13543677476015</v>
      </c>
    </row>
    <row r="38" spans="1:19" s="6" customFormat="1" x14ac:dyDescent="0.25">
      <c r="A38" s="52" t="s">
        <v>434</v>
      </c>
      <c r="B38" s="53">
        <f ca="1">INDIRECT("Stars!S" &amp; MATCH(A38,Stars!$A$4:'Stars'!$A$61,0)+3)</f>
        <v>15.37145310009862</v>
      </c>
      <c r="C38" s="53">
        <f ca="1">INDIRECT("Stars!T" &amp; MATCH(A38,Stars!$A$4:'Stars'!$A$61,0)+3)</f>
        <v>-29.536398204475201</v>
      </c>
      <c r="D38" s="54">
        <v>0</v>
      </c>
      <c r="E38" s="54">
        <v>0</v>
      </c>
      <c r="F38" s="140">
        <v>1.2</v>
      </c>
      <c r="G38" s="56">
        <f t="shared" ca="1" si="13"/>
        <v>149.57122041423835</v>
      </c>
      <c r="H38" s="56">
        <f t="shared" ca="1" si="14"/>
        <v>31.907887080905027</v>
      </c>
      <c r="I38" s="56">
        <f t="shared" ca="1" si="11"/>
        <v>15.191182796782421</v>
      </c>
      <c r="J38" s="56">
        <f t="shared" ca="1" si="15"/>
        <v>208.45814095850994</v>
      </c>
      <c r="K38" s="56">
        <f t="shared" ca="1" si="16"/>
        <v>129.04156295785754</v>
      </c>
      <c r="L38" s="6">
        <f t="shared" ca="1" si="19"/>
        <v>-0.49297637026960667</v>
      </c>
      <c r="M38" s="6">
        <f t="shared" ca="1" si="20"/>
        <v>0.87004269915665844</v>
      </c>
      <c r="N38" s="6">
        <f t="shared" si="17"/>
        <v>0.63087895429032015</v>
      </c>
      <c r="O38" s="6">
        <f t="shared" si="18"/>
        <v>0.77588126993345585</v>
      </c>
      <c r="P38" s="6">
        <f t="shared" ca="1" si="21"/>
        <v>0.84889893712664477</v>
      </c>
      <c r="Q38" s="6">
        <f t="shared" ca="1" si="22"/>
        <v>0.26204066989454061</v>
      </c>
      <c r="R38" s="6">
        <f t="shared" ca="1" si="23"/>
        <v>0.96505683113546237</v>
      </c>
      <c r="S38" s="6">
        <f t="shared" ca="1" si="12"/>
        <v>151.54185904149006</v>
      </c>
    </row>
    <row r="39" spans="1:19" s="6" customFormat="1" x14ac:dyDescent="0.25">
      <c r="A39" s="52" t="s">
        <v>55</v>
      </c>
      <c r="B39" s="53">
        <f ca="1">INDIRECT("Stars!S" &amp; MATCH(A39,Stars!$A$4:'Stars'!$A$61,0)+3)</f>
        <v>171.96838203454564</v>
      </c>
      <c r="C39" s="53">
        <f ca="1">INDIRECT("Stars!T" &amp; MATCH(A39,Stars!$A$4:'Stars'!$A$61,0)+3)</f>
        <v>-57.204608330924437</v>
      </c>
      <c r="D39" s="54">
        <v>0</v>
      </c>
      <c r="E39" s="54">
        <v>0</v>
      </c>
      <c r="F39" s="140">
        <v>1.6</v>
      </c>
      <c r="G39" s="56">
        <f t="shared" ca="1" si="13"/>
        <v>306.16814934868535</v>
      </c>
      <c r="H39" s="56">
        <f t="shared" ca="1" si="14"/>
        <v>188.50481601535202</v>
      </c>
      <c r="I39" s="56">
        <f t="shared" ca="1" si="11"/>
        <v>-71.076207845862854</v>
      </c>
      <c r="J39" s="56">
        <f t="shared" ca="1" si="15"/>
        <v>165.69994652801779</v>
      </c>
      <c r="K39" s="56">
        <f t="shared" ca="1" si="16"/>
        <v>106.01819806375256</v>
      </c>
      <c r="L39" s="6">
        <f t="shared" ca="1" si="19"/>
        <v>-0.84061017066481503</v>
      </c>
      <c r="M39" s="6">
        <f t="shared" ca="1" si="20"/>
        <v>0.54164060129837988</v>
      </c>
      <c r="N39" s="6">
        <f t="shared" si="17"/>
        <v>0.63087895429032015</v>
      </c>
      <c r="O39" s="6">
        <f t="shared" si="18"/>
        <v>0.77588126993345585</v>
      </c>
      <c r="P39" s="6">
        <f t="shared" ca="1" si="21"/>
        <v>-0.98900343570003668</v>
      </c>
      <c r="Q39" s="6">
        <f t="shared" ca="1" si="22"/>
        <v>-0.94595077009313089</v>
      </c>
      <c r="R39" s="6">
        <f t="shared" ca="1" si="23"/>
        <v>0.32431025355392734</v>
      </c>
      <c r="S39" s="6">
        <f t="shared" ca="1" si="12"/>
        <v>165.69994652801779</v>
      </c>
    </row>
    <row r="40" spans="1:19" s="6" customFormat="1" x14ac:dyDescent="0.25">
      <c r="A40" s="52" t="s">
        <v>56</v>
      </c>
      <c r="B40" s="53">
        <f ca="1">INDIRECT("Stars!S" &amp; MATCH(A40,Stars!$A$4:'Stars'!$A$61,0)+3)</f>
        <v>175.83364385623199</v>
      </c>
      <c r="C40" s="53">
        <f ca="1">INDIRECT("Stars!T" &amp; MATCH(A40,Stars!$A$4:'Stars'!$A$61,0)+3)</f>
        <v>-17.633784514950005</v>
      </c>
      <c r="D40" s="54">
        <v>0</v>
      </c>
      <c r="E40" s="54">
        <v>0</v>
      </c>
      <c r="F40" s="140">
        <v>2.8</v>
      </c>
      <c r="G40" s="56">
        <f t="shared" ca="1" si="13"/>
        <v>310.03341117037172</v>
      </c>
      <c r="H40" s="56">
        <f t="shared" ca="1" si="14"/>
        <v>192.37007783703839</v>
      </c>
      <c r="I40" s="56">
        <f t="shared" ca="1" si="11"/>
        <v>-65.975494801145288</v>
      </c>
      <c r="J40" s="56">
        <f t="shared" ca="1" si="15"/>
        <v>30.096835231095429</v>
      </c>
      <c r="K40" s="56">
        <f t="shared" ca="1" si="16"/>
        <v>86.257097093822608</v>
      </c>
      <c r="L40" s="6">
        <f t="shared" ca="1" si="19"/>
        <v>-0.30293188800412418</v>
      </c>
      <c r="M40" s="6">
        <f t="shared" ca="1" si="20"/>
        <v>0.95301220938152553</v>
      </c>
      <c r="N40" s="6">
        <f t="shared" si="17"/>
        <v>0.63087895429032015</v>
      </c>
      <c r="O40" s="6">
        <f t="shared" si="18"/>
        <v>0.77588126993345585</v>
      </c>
      <c r="P40" s="6">
        <f t="shared" ca="1" si="21"/>
        <v>-0.97678428857650379</v>
      </c>
      <c r="Q40" s="6">
        <f t="shared" ca="1" si="22"/>
        <v>-0.9133714142935474</v>
      </c>
      <c r="R40" s="6">
        <f t="shared" ca="1" si="23"/>
        <v>0.40712732596990459</v>
      </c>
      <c r="S40" s="6">
        <f t="shared" ca="1" si="12"/>
        <v>30.096835231095429</v>
      </c>
    </row>
    <row r="41" spans="1:19" s="6" customFormat="1" x14ac:dyDescent="0.25">
      <c r="A41" s="52" t="s">
        <v>435</v>
      </c>
      <c r="B41" s="53">
        <f ca="1">INDIRECT("Stars!S" &amp; MATCH(A41,Stars!$A$4:'Stars'!$A$61,0)+3)</f>
        <v>148.74169360460985</v>
      </c>
      <c r="C41" s="53">
        <f ca="1">INDIRECT("Stars!T" &amp; MATCH(A41,Stars!$A$4:'Stars'!$A$61,0)+3)</f>
        <v>-60.448418398335143</v>
      </c>
      <c r="D41" s="54">
        <v>0</v>
      </c>
      <c r="E41" s="54">
        <v>0</v>
      </c>
      <c r="F41" s="140">
        <v>0.6</v>
      </c>
      <c r="G41" s="56">
        <f t="shared" ca="1" si="13"/>
        <v>282.94146091874961</v>
      </c>
      <c r="H41" s="56">
        <f t="shared" ca="1" si="14"/>
        <v>165.27812758541629</v>
      </c>
      <c r="I41" s="56">
        <f t="shared" ca="1" si="11"/>
        <v>-66.768185299231149</v>
      </c>
      <c r="J41" s="56">
        <f t="shared" ca="1" si="15"/>
        <v>198.5269223741505</v>
      </c>
      <c r="K41" s="56">
        <f t="shared" ca="1" si="16"/>
        <v>118.36966734450486</v>
      </c>
      <c r="L41" s="6">
        <f t="shared" ca="1" si="19"/>
        <v>-0.86991202973624493</v>
      </c>
      <c r="M41" s="6">
        <f t="shared" ca="1" si="20"/>
        <v>0.49320691450968779</v>
      </c>
      <c r="N41" s="6">
        <f t="shared" si="17"/>
        <v>0.63087895429032015</v>
      </c>
      <c r="O41" s="6">
        <f t="shared" si="18"/>
        <v>0.77588126993345585</v>
      </c>
      <c r="P41" s="6">
        <f t="shared" ca="1" si="21"/>
        <v>-0.96717081130693139</v>
      </c>
      <c r="Q41" s="6">
        <f t="shared" ca="1" si="22"/>
        <v>-0.91891645294175683</v>
      </c>
      <c r="R41" s="6">
        <f t="shared" ca="1" si="23"/>
        <v>0.39445221828878074</v>
      </c>
      <c r="S41" s="6">
        <f t="shared" ca="1" si="12"/>
        <v>161.4730776258495</v>
      </c>
    </row>
    <row r="42" spans="1:19" s="6" customFormat="1" x14ac:dyDescent="0.25">
      <c r="A42" s="52" t="s">
        <v>57</v>
      </c>
      <c r="B42" s="53">
        <f ca="1">INDIRECT("Stars!S" &amp; MATCH(A42,Stars!$A$4:'Stars'!$A$61,0)+3)</f>
        <v>327.98209791839139</v>
      </c>
      <c r="C42" s="53">
        <f ca="1">INDIRECT("Stars!T" &amp; MATCH(A42,Stars!$A$4:'Stars'!$A$61,0)+3)</f>
        <v>23.535679507516914</v>
      </c>
      <c r="D42" s="54">
        <v>0</v>
      </c>
      <c r="E42" s="54">
        <v>0</v>
      </c>
      <c r="F42" s="140">
        <v>2</v>
      </c>
      <c r="G42" s="56">
        <f t="shared" ca="1" si="13"/>
        <v>102.18186523253109</v>
      </c>
      <c r="H42" s="56">
        <f t="shared" ca="1" si="14"/>
        <v>344.5185318991978</v>
      </c>
      <c r="I42" s="56">
        <f t="shared" ca="1" si="11"/>
        <v>69.62763618237986</v>
      </c>
      <c r="J42" s="56">
        <f t="shared" ca="1" si="15"/>
        <v>135.33338684530591</v>
      </c>
      <c r="K42" s="56">
        <f t="shared" ca="1" si="16"/>
        <v>67.482659074658798</v>
      </c>
      <c r="L42" s="6">
        <f t="shared" ca="1" si="19"/>
        <v>0.39932006769992756</v>
      </c>
      <c r="M42" s="6">
        <f t="shared" ca="1" si="20"/>
        <v>0.91681158562276321</v>
      </c>
      <c r="N42" s="6">
        <f t="shared" si="17"/>
        <v>0.63087895429032015</v>
      </c>
      <c r="O42" s="6">
        <f t="shared" si="18"/>
        <v>0.77588126993345585</v>
      </c>
      <c r="P42" s="6">
        <f t="shared" ca="1" si="21"/>
        <v>0.96371683909252726</v>
      </c>
      <c r="Q42" s="6">
        <f t="shared" ca="1" si="22"/>
        <v>0.93745001152333107</v>
      </c>
      <c r="R42" s="6">
        <f t="shared" ca="1" si="23"/>
        <v>0.34811991596992325</v>
      </c>
      <c r="S42" s="6">
        <f t="shared" ca="1" si="12"/>
        <v>135.33338684530591</v>
      </c>
    </row>
    <row r="43" spans="1:19" s="6" customFormat="1" x14ac:dyDescent="0.25">
      <c r="A43" s="52" t="s">
        <v>58</v>
      </c>
      <c r="B43" s="53">
        <f ca="1">INDIRECT("Stars!S" &amp; MATCH(A43,Stars!$A$4:'Stars'!$A$61,0)+3)</f>
        <v>83.688493661453322</v>
      </c>
      <c r="C43" s="53">
        <f ca="1">INDIRECT("Stars!T" &amp; MATCH(A43,Stars!$A$4:'Stars'!$A$61,0)+3)</f>
        <v>-34.37197211697854</v>
      </c>
      <c r="D43" s="54">
        <v>0</v>
      </c>
      <c r="E43" s="54">
        <v>0</v>
      </c>
      <c r="F43" s="140">
        <v>1.8</v>
      </c>
      <c r="G43" s="56">
        <f t="shared" ca="1" si="13"/>
        <v>217.88826097559306</v>
      </c>
      <c r="H43" s="56">
        <f t="shared" ca="1" si="14"/>
        <v>100.22492764225973</v>
      </c>
      <c r="I43" s="56">
        <f t="shared" ca="1" si="11"/>
        <v>-28.024636314595753</v>
      </c>
      <c r="J43" s="56">
        <f t="shared" ca="1" si="15"/>
        <v>246.95181894475002</v>
      </c>
      <c r="K43" s="56">
        <f t="shared" ca="1" si="16"/>
        <v>166.67213390012378</v>
      </c>
      <c r="L43" s="6">
        <f t="shared" ca="1" si="19"/>
        <v>-0.5645633077790283</v>
      </c>
      <c r="M43" s="6">
        <f t="shared" ca="1" si="20"/>
        <v>0.82538976944810882</v>
      </c>
      <c r="N43" s="6">
        <f t="shared" si="17"/>
        <v>0.63087895429032015</v>
      </c>
      <c r="O43" s="6">
        <f t="shared" si="18"/>
        <v>0.77588126993345585</v>
      </c>
      <c r="P43" s="6">
        <f t="shared" ca="1" si="21"/>
        <v>-0.17751291697062072</v>
      </c>
      <c r="Q43" s="6">
        <f t="shared" ca="1" si="22"/>
        <v>-0.46985117342337807</v>
      </c>
      <c r="R43" s="6">
        <f t="shared" ca="1" si="23"/>
        <v>0.88274564560391611</v>
      </c>
      <c r="S43" s="6">
        <f t="shared" ca="1" si="12"/>
        <v>113.04818105524998</v>
      </c>
    </row>
    <row r="44" spans="1:19" s="6" customFormat="1" x14ac:dyDescent="0.25">
      <c r="A44" s="52" t="s">
        <v>59</v>
      </c>
      <c r="B44" s="53">
        <f ca="1">INDIRECT("Stars!S" &amp; MATCH(A44,Stars!$A$4:'Stars'!$A$61,0)+3)</f>
        <v>137.32179245035186</v>
      </c>
      <c r="C44" s="53">
        <f ca="1">INDIRECT("Stars!T" &amp; MATCH(A44,Stars!$A$4:'Stars'!$A$61,0)+3)</f>
        <v>74.08759074528561</v>
      </c>
      <c r="D44" s="54">
        <v>0</v>
      </c>
      <c r="E44" s="54">
        <v>0</v>
      </c>
      <c r="F44" s="140">
        <v>2.1</v>
      </c>
      <c r="G44" s="56">
        <f t="shared" ca="1" si="13"/>
        <v>271.5215597644916</v>
      </c>
      <c r="H44" s="56">
        <f t="shared" ca="1" si="14"/>
        <v>153.85822643115827</v>
      </c>
      <c r="I44" s="56">
        <f t="shared" ca="1" si="11"/>
        <v>24.566145188875733</v>
      </c>
      <c r="J44" s="56">
        <f t="shared" ca="1" si="15"/>
        <v>352.36747646261426</v>
      </c>
      <c r="K44" s="56">
        <f t="shared" ca="1" si="16"/>
        <v>72.79697140457202</v>
      </c>
      <c r="L44" s="6">
        <f t="shared" ca="1" si="19"/>
        <v>0.96168195226096598</v>
      </c>
      <c r="M44" s="6">
        <f t="shared" ca="1" si="20"/>
        <v>0.27416750846068005</v>
      </c>
      <c r="N44" s="6">
        <f t="shared" si="17"/>
        <v>0.63087895429032015</v>
      </c>
      <c r="O44" s="6">
        <f t="shared" si="18"/>
        <v>0.77588126993345585</v>
      </c>
      <c r="P44" s="6">
        <f t="shared" ca="1" si="21"/>
        <v>-0.8977065834793182</v>
      </c>
      <c r="Q44" s="6">
        <f t="shared" ca="1" si="22"/>
        <v>0.4157434720797083</v>
      </c>
      <c r="R44" s="6">
        <f t="shared" ca="1" si="23"/>
        <v>0.90948192143830364</v>
      </c>
      <c r="S44" s="6">
        <f t="shared" ca="1" si="12"/>
        <v>7.6325235373857279</v>
      </c>
    </row>
    <row r="45" spans="1:19" s="6" customFormat="1" x14ac:dyDescent="0.25">
      <c r="A45" s="52" t="s">
        <v>60</v>
      </c>
      <c r="B45" s="53">
        <f ca="1">INDIRECT("Stars!S" &amp; MATCH(A45,Stars!$A$4:'Stars'!$A$61,0)+3)</f>
        <v>13.612373157105367</v>
      </c>
      <c r="C45" s="53">
        <f ca="1">INDIRECT("Stars!T" &amp; MATCH(A45,Stars!$A$4:'Stars'!$A$61,0)+3)</f>
        <v>15.290456278031774</v>
      </c>
      <c r="D45" s="54">
        <v>0</v>
      </c>
      <c r="E45" s="54">
        <v>0</v>
      </c>
      <c r="F45" s="140">
        <v>2.5</v>
      </c>
      <c r="G45" s="56">
        <f t="shared" ca="1" si="13"/>
        <v>147.8121404712451</v>
      </c>
      <c r="H45" s="56">
        <f t="shared" ca="1" si="14"/>
        <v>30.148807137911774</v>
      </c>
      <c r="I45" s="56">
        <f t="shared" ca="1" si="11"/>
        <v>54.443639495060793</v>
      </c>
      <c r="J45" s="56">
        <f t="shared" ca="1" si="15"/>
        <v>236.42173387304592</v>
      </c>
      <c r="K45" s="56">
        <f t="shared" ca="1" si="16"/>
        <v>109.59865471910939</v>
      </c>
      <c r="L45" s="6">
        <f t="shared" ca="1" si="19"/>
        <v>0.26371238058277224</v>
      </c>
      <c r="M45" s="6">
        <f t="shared" ca="1" si="20"/>
        <v>0.96460135824462068</v>
      </c>
      <c r="N45" s="6">
        <f t="shared" si="17"/>
        <v>0.63087895429032015</v>
      </c>
      <c r="O45" s="6">
        <f t="shared" si="18"/>
        <v>0.77588126993345585</v>
      </c>
      <c r="P45" s="6">
        <f t="shared" ca="1" si="21"/>
        <v>0.86472389718520681</v>
      </c>
      <c r="Q45" s="6">
        <f t="shared" ca="1" si="22"/>
        <v>0.81354390079065264</v>
      </c>
      <c r="R45" s="6">
        <f t="shared" ca="1" si="23"/>
        <v>0.58150350083755187</v>
      </c>
      <c r="S45" s="6">
        <f t="shared" ca="1" si="12"/>
        <v>123.57826612695406</v>
      </c>
    </row>
    <row r="46" spans="1:19" s="6" customFormat="1" x14ac:dyDescent="0.25">
      <c r="A46" s="52" t="s">
        <v>61</v>
      </c>
      <c r="B46" s="53">
        <f ca="1">INDIRECT("Stars!S" &amp; MATCH(A46,Stars!$A$4:'Stars'!$A$61,0)+3)</f>
        <v>314.22232533280931</v>
      </c>
      <c r="C46" s="53">
        <f ca="1">INDIRECT("Stars!T" &amp; MATCH(A46,Stars!$A$4:'Stars'!$A$61,0)+3)</f>
        <v>4.148582380501816</v>
      </c>
      <c r="D46" s="54">
        <v>0</v>
      </c>
      <c r="E46" s="54">
        <v>0</v>
      </c>
      <c r="F46" s="140">
        <v>2.5</v>
      </c>
      <c r="G46" s="56">
        <f t="shared" ca="1" si="13"/>
        <v>88.422092646949068</v>
      </c>
      <c r="H46" s="56">
        <f t="shared" ca="1" si="14"/>
        <v>330.75875931361577</v>
      </c>
      <c r="I46" s="56">
        <f t="shared" ca="1" si="11"/>
        <v>46.126946259295522</v>
      </c>
      <c r="J46" s="56">
        <f t="shared" ca="1" si="15"/>
        <v>135.33358434931557</v>
      </c>
      <c r="K46" s="56">
        <f t="shared" ca="1" si="16"/>
        <v>62.227618902684107</v>
      </c>
      <c r="L46" s="6">
        <f t="shared" ca="1" si="19"/>
        <v>7.2343171009474322E-2</v>
      </c>
      <c r="M46" s="6">
        <f t="shared" ca="1" si="20"/>
        <v>0.99737980008033744</v>
      </c>
      <c r="N46" s="6">
        <f t="shared" si="17"/>
        <v>0.63087895429032015</v>
      </c>
      <c r="O46" s="6">
        <f t="shared" si="18"/>
        <v>0.77588126993345585</v>
      </c>
      <c r="P46" s="6">
        <f t="shared" ca="1" si="21"/>
        <v>0.87257069673628573</v>
      </c>
      <c r="Q46" s="6">
        <f t="shared" ca="1" si="22"/>
        <v>0.72087713951714905</v>
      </c>
      <c r="R46" s="6">
        <f t="shared" ca="1" si="23"/>
        <v>0.69306287573464276</v>
      </c>
      <c r="S46" s="6">
        <f t="shared" ca="1" si="12"/>
        <v>135.33358434931557</v>
      </c>
    </row>
    <row r="47" spans="1:19" s="6" customFormat="1" x14ac:dyDescent="0.25">
      <c r="A47" s="52" t="s">
        <v>62</v>
      </c>
      <c r="B47" s="53">
        <f ca="1">INDIRECT("Stars!S" &amp; MATCH(A47,Stars!$A$4:'Stars'!$A$61,0)+3)</f>
        <v>148.08246946394053</v>
      </c>
      <c r="C47" s="53">
        <f ca="1">INDIRECT("Stars!T" &amp; MATCH(A47,Stars!$A$4:'Stars'!$A$61,0)+3)</f>
        <v>-36.448184619991011</v>
      </c>
      <c r="D47" s="54">
        <v>0</v>
      </c>
      <c r="E47" s="54">
        <v>0</v>
      </c>
      <c r="F47" s="140">
        <v>2.1</v>
      </c>
      <c r="G47" s="56">
        <f t="shared" ca="1" si="13"/>
        <v>282.28223677808023</v>
      </c>
      <c r="H47" s="56">
        <f t="shared" ca="1" si="14"/>
        <v>164.61890344474691</v>
      </c>
      <c r="I47" s="56">
        <f t="shared" ca="1" si="11"/>
        <v>-77.570891120716851</v>
      </c>
      <c r="J47" s="56">
        <f t="shared" ca="1" si="15"/>
        <v>277.56935679940892</v>
      </c>
      <c r="K47" s="56">
        <f t="shared" ca="1" si="16"/>
        <v>115.91544442883115</v>
      </c>
      <c r="L47" s="6">
        <f t="shared" ca="1" si="19"/>
        <v>-0.59409557647796296</v>
      </c>
      <c r="M47" s="6">
        <f t="shared" ca="1" si="20"/>
        <v>0.80439445921097497</v>
      </c>
      <c r="N47" s="6">
        <f t="shared" si="17"/>
        <v>0.63087895429032015</v>
      </c>
      <c r="O47" s="6">
        <f t="shared" si="18"/>
        <v>0.77588126993345585</v>
      </c>
      <c r="P47" s="6">
        <f t="shared" ca="1" si="21"/>
        <v>-0.96418296598696906</v>
      </c>
      <c r="Q47" s="6">
        <f t="shared" ca="1" si="22"/>
        <v>-0.97656305691629908</v>
      </c>
      <c r="R47" s="6">
        <f t="shared" ca="1" si="23"/>
        <v>0.21523149366738406</v>
      </c>
      <c r="S47" s="6">
        <f t="shared" ca="1" si="12"/>
        <v>82.430643200591064</v>
      </c>
    </row>
    <row r="48" spans="1:19" s="6" customFormat="1" x14ac:dyDescent="0.25">
      <c r="A48" s="52" t="s">
        <v>63</v>
      </c>
      <c r="B48" s="53">
        <f ca="1">INDIRECT("Stars!S" &amp; MATCH(A48,Stars!$A$4:'Stars'!$A$61,0)+3)</f>
        <v>221.64274145598804</v>
      </c>
      <c r="C48" s="53">
        <f ca="1">INDIRECT("Stars!T" &amp; MATCH(A48,Stars!$A$4:'Stars'!$A$61,0)+3)</f>
        <v>-69.790199141222217</v>
      </c>
      <c r="D48" s="54">
        <v>0</v>
      </c>
      <c r="E48" s="54">
        <v>0</v>
      </c>
      <c r="F48" s="140">
        <v>1.7000000000000002</v>
      </c>
      <c r="G48" s="56">
        <f t="shared" ca="1" si="13"/>
        <v>355.84250877012778</v>
      </c>
      <c r="H48" s="56">
        <f t="shared" ca="1" si="14"/>
        <v>238.17917543679445</v>
      </c>
      <c r="I48" s="56">
        <f t="shared" ca="1" si="11"/>
        <v>-47.169121525006631</v>
      </c>
      <c r="J48" s="56">
        <f t="shared" ca="1" si="15"/>
        <v>154.41972204775215</v>
      </c>
      <c r="K48" s="56">
        <f t="shared" ca="1" si="16"/>
        <v>97.235821902011807</v>
      </c>
      <c r="L48" s="6">
        <f t="shared" ca="1" si="19"/>
        <v>-0.93843394326727225</v>
      </c>
      <c r="M48" s="6">
        <f t="shared" ca="1" si="20"/>
        <v>0.34545872998643135</v>
      </c>
      <c r="N48" s="6">
        <f t="shared" si="17"/>
        <v>0.63087895429032015</v>
      </c>
      <c r="O48" s="6">
        <f t="shared" si="18"/>
        <v>0.77588126993345585</v>
      </c>
      <c r="P48" s="6">
        <f t="shared" ca="1" si="21"/>
        <v>-0.52726466029688557</v>
      </c>
      <c r="Q48" s="6">
        <f t="shared" ca="1" si="22"/>
        <v>-0.73336358594587847</v>
      </c>
      <c r="R48" s="6">
        <f t="shared" ca="1" si="23"/>
        <v>0.67983663538279704</v>
      </c>
      <c r="S48" s="6">
        <f t="shared" ca="1" si="12"/>
        <v>154.41972204775215</v>
      </c>
    </row>
    <row r="49" spans="1:19" s="6" customFormat="1" x14ac:dyDescent="0.25">
      <c r="A49" s="52" t="s">
        <v>64</v>
      </c>
      <c r="B49" s="53">
        <f ca="1">INDIRECT("Stars!S" &amp; MATCH(A49,Stars!$A$4:'Stars'!$A$61,0)+3)</f>
        <v>308.63271870201561</v>
      </c>
      <c r="C49" s="53">
        <f ca="1">INDIRECT("Stars!T" &amp; MATCH(A49,Stars!$A$4:'Stars'!$A$61,0)+3)</f>
        <v>49.916816164921499</v>
      </c>
      <c r="D49" s="54">
        <v>0</v>
      </c>
      <c r="E49" s="54">
        <v>0</v>
      </c>
      <c r="F49" s="140">
        <v>1.8</v>
      </c>
      <c r="G49" s="56">
        <f t="shared" ca="1" si="13"/>
        <v>82.832486016155372</v>
      </c>
      <c r="H49" s="56">
        <f t="shared" ca="1" si="14"/>
        <v>325.16915268282207</v>
      </c>
      <c r="I49" s="56">
        <f t="shared" ca="1" si="11"/>
        <v>63.224153759645937</v>
      </c>
      <c r="J49" s="56">
        <f t="shared" ca="1" si="15"/>
        <v>54.721042934938247</v>
      </c>
      <c r="K49" s="56">
        <f t="shared" ca="1" si="16"/>
        <v>49.395230232403236</v>
      </c>
      <c r="L49" s="6">
        <f t="shared" ca="1" si="19"/>
        <v>0.76511041661014767</v>
      </c>
      <c r="M49" s="6">
        <f t="shared" ca="1" si="20"/>
        <v>0.6438990995448326</v>
      </c>
      <c r="N49" s="6">
        <f t="shared" si="17"/>
        <v>0.63087895429032015</v>
      </c>
      <c r="O49" s="6">
        <f t="shared" si="18"/>
        <v>0.77588126993345585</v>
      </c>
      <c r="P49" s="6">
        <f t="shared" ca="1" si="21"/>
        <v>0.82084182523071902</v>
      </c>
      <c r="Q49" s="6">
        <f t="shared" ca="1" si="22"/>
        <v>0.89277581225654257</v>
      </c>
      <c r="R49" s="6">
        <f t="shared" ca="1" si="23"/>
        <v>0.45050121980930374</v>
      </c>
      <c r="S49" s="6">
        <f t="shared" ca="1" si="12"/>
        <v>54.721042934938247</v>
      </c>
    </row>
    <row r="50" spans="1:19" s="6" customFormat="1" x14ac:dyDescent="0.25">
      <c r="A50" s="52" t="s">
        <v>65</v>
      </c>
      <c r="B50" s="53">
        <f ca="1">INDIRECT("Stars!S" &amp; MATCH(A50,Stars!$A$4:'Stars'!$A$61,0)+3)</f>
        <v>75.933853135407446</v>
      </c>
      <c r="C50" s="53">
        <f ca="1">INDIRECT("Stars!T" &amp; MATCH(A50,Stars!$A$4:'Stars'!$A$61,0)+3)</f>
        <v>-26.27261133947686</v>
      </c>
      <c r="D50" s="54">
        <v>0</v>
      </c>
      <c r="E50" s="54">
        <v>0</v>
      </c>
      <c r="F50" s="140">
        <v>2.1</v>
      </c>
      <c r="G50" s="56">
        <f t="shared" ca="1" si="13"/>
        <v>210.13362044954718</v>
      </c>
      <c r="H50" s="56">
        <f t="shared" ca="1" si="14"/>
        <v>92.470287116213854</v>
      </c>
      <c r="I50" s="56">
        <f t="shared" ca="1" si="11"/>
        <v>-18.013484403803787</v>
      </c>
      <c r="J50" s="56">
        <f t="shared" ca="1" si="15"/>
        <v>250.39703478062091</v>
      </c>
      <c r="K50" s="56">
        <f t="shared" ca="1" si="16"/>
        <v>176.96257398524037</v>
      </c>
      <c r="L50" s="6">
        <f t="shared" ca="1" si="19"/>
        <v>-0.44264259970962549</v>
      </c>
      <c r="M50" s="6">
        <f t="shared" ca="1" si="20"/>
        <v>0.89669812586081843</v>
      </c>
      <c r="N50" s="6">
        <f t="shared" si="17"/>
        <v>0.63087895429032015</v>
      </c>
      <c r="O50" s="6">
        <f t="shared" si="18"/>
        <v>0.77588126993345585</v>
      </c>
      <c r="P50" s="6">
        <f t="shared" ca="1" si="21"/>
        <v>-4.3101287451413249E-2</v>
      </c>
      <c r="Q50" s="6">
        <f t="shared" ca="1" si="22"/>
        <v>-0.30924081434495498</v>
      </c>
      <c r="R50" s="6">
        <f t="shared" ca="1" si="23"/>
        <v>0.95098376365912218</v>
      </c>
      <c r="S50" s="6">
        <f t="shared" ca="1" si="12"/>
        <v>109.60296521937907</v>
      </c>
    </row>
    <row r="51" spans="1:19" s="6" customFormat="1" x14ac:dyDescent="0.25">
      <c r="A51" s="52" t="s">
        <v>66</v>
      </c>
      <c r="B51" s="53">
        <f ca="1">INDIRECT("Stars!S" &amp; MATCH(A51,Stars!$A$4:'Stars'!$A$61,0)+3)</f>
        <v>53.277162505790216</v>
      </c>
      <c r="C51" s="53">
        <f ca="1">INDIRECT("Stars!T" &amp; MATCH(A51,Stars!$A$4:'Stars'!$A$61,0)+3)</f>
        <v>-56.677210673913457</v>
      </c>
      <c r="D51" s="54">
        <v>0</v>
      </c>
      <c r="E51" s="54">
        <v>0</v>
      </c>
      <c r="F51" s="140">
        <v>1.9</v>
      </c>
      <c r="G51" s="56">
        <f t="shared" ca="1" si="13"/>
        <v>187.47692981992995</v>
      </c>
      <c r="H51" s="56">
        <f t="shared" ca="1" si="14"/>
        <v>69.813596486596623</v>
      </c>
      <c r="I51" s="56">
        <f t="shared" ca="1" si="11"/>
        <v>-22.338168388319023</v>
      </c>
      <c r="J51" s="56">
        <f t="shared" ca="1" si="15"/>
        <v>213.87917637511632</v>
      </c>
      <c r="K51" s="56">
        <f t="shared" ca="1" si="16"/>
        <v>145.09167837554804</v>
      </c>
      <c r="L51" s="6">
        <f t="shared" ca="1" si="19"/>
        <v>-0.83558892210691582</v>
      </c>
      <c r="M51" s="6">
        <f t="shared" ca="1" si="20"/>
        <v>0.5493552159142594</v>
      </c>
      <c r="N51" s="6">
        <f t="shared" si="17"/>
        <v>0.63087895429032015</v>
      </c>
      <c r="O51" s="6">
        <f t="shared" si="18"/>
        <v>0.77588126993345585</v>
      </c>
      <c r="P51" s="6">
        <f t="shared" ca="1" si="21"/>
        <v>0.34507548163881258</v>
      </c>
      <c r="Q51" s="6">
        <f t="shared" ca="1" si="22"/>
        <v>-0.3800724167366506</v>
      </c>
      <c r="R51" s="6">
        <f t="shared" ca="1" si="23"/>
        <v>0.92495673306158588</v>
      </c>
      <c r="S51" s="6">
        <f t="shared" ca="1" si="12"/>
        <v>146.12082362488368</v>
      </c>
    </row>
    <row r="52" spans="1:19" s="6" customFormat="1" x14ac:dyDescent="0.25">
      <c r="A52" s="52" t="s">
        <v>83</v>
      </c>
      <c r="B52" s="53">
        <f ca="1">INDIRECT("Stars!S" &amp; MATCH(A52,Stars!$A$4:'Stars'!$A$61,0)+3)</f>
        <v>317.27111858431113</v>
      </c>
      <c r="C52" s="53">
        <f ca="1">INDIRECT("Stars!T" &amp; MATCH(A52,Stars!$A$4:'Stars'!$A$61,0)+3)</f>
        <v>89.333869294095905</v>
      </c>
      <c r="D52" s="54">
        <v>0</v>
      </c>
      <c r="E52" s="54">
        <v>0</v>
      </c>
      <c r="F52" s="140">
        <v>2</v>
      </c>
      <c r="G52" s="56">
        <f t="shared" ca="1" si="13"/>
        <v>91.470885898450888</v>
      </c>
      <c r="H52" s="56">
        <f t="shared" ca="1" si="14"/>
        <v>333.80755256511759</v>
      </c>
      <c r="I52" s="56">
        <f t="shared" ca="1" si="11"/>
        <v>39.712108782012272</v>
      </c>
      <c r="J52" s="56">
        <f t="shared" ca="1" si="15"/>
        <v>0.38220580536153853</v>
      </c>
      <c r="K52" s="56">
        <f t="shared" ca="1" si="16"/>
        <v>64.902596902203598</v>
      </c>
      <c r="L52" s="6">
        <f t="shared" ca="1" si="19"/>
        <v>0.9999324167995477</v>
      </c>
      <c r="M52" s="6">
        <f t="shared" ca="1" si="20"/>
        <v>1.162591215412973E-2</v>
      </c>
      <c r="N52" s="6">
        <f t="shared" si="17"/>
        <v>0.63087895429032015</v>
      </c>
      <c r="O52" s="6">
        <f t="shared" si="18"/>
        <v>0.77588126993345585</v>
      </c>
      <c r="P52" s="6">
        <f t="shared" ca="1" si="21"/>
        <v>0.89731655991251968</v>
      </c>
      <c r="Q52" s="6">
        <f t="shared" ca="1" si="22"/>
        <v>0.63893040670076517</v>
      </c>
      <c r="R52" s="6">
        <f t="shared" ca="1" si="23"/>
        <v>0.7692645418795766</v>
      </c>
      <c r="S52" s="6">
        <f t="shared" ca="1" si="12"/>
        <v>0.38220580536153853</v>
      </c>
    </row>
    <row r="53" spans="1:19" s="6" customFormat="1" x14ac:dyDescent="0.25">
      <c r="A53" s="52" t="s">
        <v>436</v>
      </c>
      <c r="B53" s="53">
        <f ca="1">INDIRECT("Stars!S" &amp; MATCH(A53,Stars!$A$4:'Stars'!$A$61,0)+3)</f>
        <v>243.42287784209745</v>
      </c>
      <c r="C53" s="53">
        <f ca="1">INDIRECT("Stars!T" &amp; MATCH(A53,Stars!$A$4:'Stars'!$A$61,0)+3)</f>
        <v>27.984075145987187</v>
      </c>
      <c r="D53" s="54">
        <v>0</v>
      </c>
      <c r="E53" s="54">
        <v>0</v>
      </c>
      <c r="F53" s="140">
        <v>1.1000000000000001</v>
      </c>
      <c r="G53" s="56">
        <f t="shared" ca="1" si="13"/>
        <v>17.622645156237184</v>
      </c>
      <c r="H53" s="56">
        <f t="shared" ca="1" si="14"/>
        <v>259.95931182290383</v>
      </c>
      <c r="I53" s="56">
        <f t="shared" ca="1" si="11"/>
        <v>10.169937712611606</v>
      </c>
      <c r="J53" s="56">
        <f t="shared" ca="1" si="15"/>
        <v>62.059316516864712</v>
      </c>
      <c r="K53" s="56">
        <f t="shared" ca="1" si="16"/>
        <v>9.1293468131325319</v>
      </c>
      <c r="L53" s="6">
        <f t="shared" ca="1" si="19"/>
        <v>0.46922613719893402</v>
      </c>
      <c r="M53" s="6">
        <f t="shared" ca="1" si="20"/>
        <v>0.88307804421204306</v>
      </c>
      <c r="N53" s="6">
        <f t="shared" si="17"/>
        <v>0.63087895429032015</v>
      </c>
      <c r="O53" s="6">
        <f t="shared" si="18"/>
        <v>0.77588126993345585</v>
      </c>
      <c r="P53" s="6">
        <f t="shared" ca="1" si="21"/>
        <v>-0.17434748781685933</v>
      </c>
      <c r="Q53" s="6">
        <f t="shared" ca="1" si="22"/>
        <v>0.17656832241395887</v>
      </c>
      <c r="R53" s="6">
        <f t="shared" ca="1" si="23"/>
        <v>0.98428838635834781</v>
      </c>
      <c r="S53" s="6">
        <f t="shared" ca="1" si="12"/>
        <v>62.059316516864712</v>
      </c>
    </row>
    <row r="54" spans="1:19" s="6" customFormat="1" x14ac:dyDescent="0.25">
      <c r="A54" s="52" t="s">
        <v>437</v>
      </c>
      <c r="B54" s="53">
        <f ca="1">INDIRECT("Stars!S" &amp; MATCH(A54,Stars!$A$4:'Stars'!$A$61,0)+3)</f>
        <v>244.96167913544218</v>
      </c>
      <c r="C54" s="53">
        <f ca="1">INDIRECT("Stars!T" &amp; MATCH(A54,Stars!$A$4:'Stars'!$A$61,0)+3)</f>
        <v>5.1783732441978874</v>
      </c>
      <c r="D54" s="54">
        <v>0</v>
      </c>
      <c r="E54" s="54">
        <v>0</v>
      </c>
      <c r="F54" s="140">
        <v>0.3</v>
      </c>
      <c r="G54" s="56">
        <f t="shared" ca="1" si="13"/>
        <v>19.161446449581945</v>
      </c>
      <c r="H54" s="56">
        <f t="shared" ca="1" si="14"/>
        <v>261.49811311624865</v>
      </c>
      <c r="I54" s="56">
        <f t="shared" ca="1" si="11"/>
        <v>-3.2847679180484035</v>
      </c>
      <c r="J54" s="56">
        <f t="shared" ca="1" si="15"/>
        <v>80.608112299728475</v>
      </c>
      <c r="K54" s="56">
        <f t="shared" ca="1" si="16"/>
        <v>21.088195093646888</v>
      </c>
      <c r="L54" s="6">
        <f t="shared" ca="1" si="19"/>
        <v>9.0256669122073113E-2</v>
      </c>
      <c r="M54" s="6">
        <f t="shared" ca="1" si="20"/>
        <v>0.99591853767212735</v>
      </c>
      <c r="N54" s="6">
        <f t="shared" si="17"/>
        <v>0.63087895429032015</v>
      </c>
      <c r="O54" s="6">
        <f t="shared" si="18"/>
        <v>0.77588126993345585</v>
      </c>
      <c r="P54" s="6">
        <f t="shared" ca="1" si="21"/>
        <v>-0.14784198165025822</v>
      </c>
      <c r="Q54" s="6">
        <f t="shared" ca="1" si="22"/>
        <v>-5.7298615774524261E-2</v>
      </c>
      <c r="R54" s="6">
        <f t="shared" ca="1" si="23"/>
        <v>0.99835708472986928</v>
      </c>
      <c r="S54" s="6">
        <f t="shared" ca="1" si="12"/>
        <v>80.608112299728475</v>
      </c>
    </row>
    <row r="55" spans="1:19" s="6" customFormat="1" x14ac:dyDescent="0.25">
      <c r="A55" s="52" t="s">
        <v>67</v>
      </c>
      <c r="B55" s="53">
        <f ca="1">INDIRECT("Stars!S" &amp; MATCH(A55,Stars!$A$4:'Stars'!$A$61,0)+3)</f>
        <v>96.077146106062173</v>
      </c>
      <c r="C55" s="53">
        <f ca="1">INDIRECT("Stars!T" &amp; MATCH(A55,Stars!$A$4:'Stars'!$A$61,0)+3)</f>
        <v>12.548475964537863</v>
      </c>
      <c r="D55" s="54">
        <v>0</v>
      </c>
      <c r="E55" s="54">
        <v>0</v>
      </c>
      <c r="F55" s="140">
        <v>2.1</v>
      </c>
      <c r="G55" s="56">
        <f t="shared" ca="1" si="13"/>
        <v>230.27691342020191</v>
      </c>
      <c r="H55" s="56">
        <f t="shared" ca="1" si="14"/>
        <v>112.61358008686858</v>
      </c>
      <c r="I55" s="56">
        <f t="shared" ca="1" si="11"/>
        <v>-8.8670690743375804</v>
      </c>
      <c r="J55" s="56">
        <f t="shared" ca="1" si="15"/>
        <v>294.22133686621385</v>
      </c>
      <c r="K55" s="56">
        <f t="shared" ca="1" si="16"/>
        <v>136.37355979893124</v>
      </c>
      <c r="L55" s="6">
        <f t="shared" ca="1" si="19"/>
        <v>0.21726554643901969</v>
      </c>
      <c r="M55" s="6">
        <f t="shared" ca="1" si="20"/>
        <v>0.97611253568968892</v>
      </c>
      <c r="N55" s="6">
        <f t="shared" si="17"/>
        <v>0.63087895429032015</v>
      </c>
      <c r="O55" s="6">
        <f t="shared" si="18"/>
        <v>0.77588126993345585</v>
      </c>
      <c r="P55" s="6">
        <f t="shared" ca="1" si="21"/>
        <v>-0.3845141285904855</v>
      </c>
      <c r="Q55" s="6">
        <f t="shared" ca="1" si="22"/>
        <v>-0.15414252780280854</v>
      </c>
      <c r="R55" s="6">
        <f t="shared" ca="1" si="23"/>
        <v>0.98804862285343042</v>
      </c>
      <c r="S55" s="6">
        <f t="shared" ca="1" si="12"/>
        <v>65.778663133786125</v>
      </c>
    </row>
    <row r="56" spans="1:19" s="6" customFormat="1" x14ac:dyDescent="0.25">
      <c r="A56" s="52" t="s">
        <v>438</v>
      </c>
      <c r="B56" s="53">
        <f ca="1">INDIRECT("Stars!S" &amp; MATCH(A56,Stars!$A$4:'Stars'!$A$61,0)+3)</f>
        <v>207.6881916802773</v>
      </c>
      <c r="C56" s="53">
        <f ca="1">INDIRECT("Stars!T" &amp; MATCH(A56,Stars!$A$4:'Stars'!$A$61,0)+3)</f>
        <v>11.884889037214226</v>
      </c>
      <c r="D56" s="54">
        <v>0</v>
      </c>
      <c r="E56" s="54">
        <v>0</v>
      </c>
      <c r="F56" s="140">
        <v>1.3</v>
      </c>
      <c r="G56" s="56">
        <f t="shared" ca="1" si="13"/>
        <v>341.88795899441703</v>
      </c>
      <c r="H56" s="56">
        <f t="shared" ca="1" si="14"/>
        <v>224.22462566108371</v>
      </c>
      <c r="I56" s="56">
        <f t="shared" ca="1" si="11"/>
        <v>-24.466366901194661</v>
      </c>
      <c r="J56" s="56">
        <f t="shared" ca="1" si="15"/>
        <v>48.577841912552302</v>
      </c>
      <c r="K56" s="56">
        <f t="shared" ca="1" si="16"/>
        <v>44.662583491391644</v>
      </c>
      <c r="L56" s="6">
        <f t="shared" ca="1" si="19"/>
        <v>0.20594611012988187</v>
      </c>
      <c r="M56" s="6">
        <f t="shared" ca="1" si="20"/>
        <v>0.9785633345483421</v>
      </c>
      <c r="N56" s="6">
        <f t="shared" si="17"/>
        <v>0.63087895429032015</v>
      </c>
      <c r="O56" s="6">
        <f t="shared" si="18"/>
        <v>0.77588126993345585</v>
      </c>
      <c r="P56" s="6">
        <f t="shared" ca="1" si="21"/>
        <v>-0.71661090067241862</v>
      </c>
      <c r="Q56" s="6">
        <f t="shared" ca="1" si="22"/>
        <v>-0.41415901641025404</v>
      </c>
      <c r="R56" s="6">
        <f t="shared" ca="1" si="23"/>
        <v>0.91020454246619253</v>
      </c>
      <c r="S56" s="6">
        <f t="shared" ca="1" si="12"/>
        <v>48.577841912552302</v>
      </c>
    </row>
    <row r="57" spans="1:19" s="6" customFormat="1" x14ac:dyDescent="0.25">
      <c r="A57" s="52" t="s">
        <v>439</v>
      </c>
      <c r="B57" s="53">
        <f ca="1">INDIRECT("Stars!S" &amp; MATCH(A57,Stars!$A$4:'Stars'!$A$61,0)+3)</f>
        <v>281.1728739626177</v>
      </c>
      <c r="C57" s="53">
        <f ca="1">INDIRECT("Stars!T" &amp; MATCH(A57,Stars!$A$4:'Stars'!$A$61,0)+3)</f>
        <v>-8.1893280875760066</v>
      </c>
      <c r="D57" s="54">
        <v>0</v>
      </c>
      <c r="E57" s="54">
        <v>0</v>
      </c>
      <c r="F57" s="140">
        <v>0.1</v>
      </c>
      <c r="G57" s="56">
        <f t="shared" ca="1" si="13"/>
        <v>55.372641276757463</v>
      </c>
      <c r="H57" s="56">
        <f t="shared" ca="1" si="14"/>
        <v>297.70930794342416</v>
      </c>
      <c r="I57" s="56">
        <f t="shared" ca="1" si="11"/>
        <v>15.499481555045339</v>
      </c>
      <c r="J57" s="56">
        <f t="shared" ca="1" si="15"/>
        <v>114.58278134681343</v>
      </c>
      <c r="K57" s="56">
        <f t="shared" ca="1" si="16"/>
        <v>42.936185696427167</v>
      </c>
      <c r="L57" s="6">
        <f t="shared" ca="1" si="19"/>
        <v>-0.14244457550252257</v>
      </c>
      <c r="M57" s="6">
        <f t="shared" ca="1" si="20"/>
        <v>0.98980277980510145</v>
      </c>
      <c r="N57" s="6">
        <f t="shared" si="17"/>
        <v>0.63087895429032015</v>
      </c>
      <c r="O57" s="6">
        <f t="shared" si="18"/>
        <v>0.77588126993345585</v>
      </c>
      <c r="P57" s="6">
        <f t="shared" ca="1" si="21"/>
        <v>0.46498587555577087</v>
      </c>
      <c r="Q57" s="6">
        <f t="shared" ca="1" si="22"/>
        <v>0.26722965658831022</v>
      </c>
      <c r="R57" s="6">
        <f t="shared" ca="1" si="23"/>
        <v>0.96363287129471342</v>
      </c>
      <c r="S57" s="6">
        <f t="shared" ca="1" si="12"/>
        <v>114.58278134681343</v>
      </c>
    </row>
    <row r="58" spans="1:19" s="6" customFormat="1" x14ac:dyDescent="0.25">
      <c r="A58" s="52" t="s">
        <v>720</v>
      </c>
      <c r="B58" s="53">
        <f ca="1">INDIRECT("Stars!S" &amp; MATCH(A58,Stars!$A$4:'Stars'!$A$61,0)+3)</f>
        <v>139.80874043840925</v>
      </c>
      <c r="C58" s="53">
        <f ca="1">INDIRECT("Stars!T" &amp; MATCH(A58,Stars!$A$4:'Stars'!$A$61,0)+3)</f>
        <v>-60.8986844775092</v>
      </c>
      <c r="D58" s="54">
        <v>0</v>
      </c>
      <c r="E58" s="54">
        <v>0</v>
      </c>
      <c r="F58" s="140">
        <v>0</v>
      </c>
      <c r="G58" s="56">
        <f t="shared" ca="1" si="13"/>
        <v>274.00850775254901</v>
      </c>
      <c r="H58" s="56">
        <f t="shared" ca="1" si="14"/>
        <v>156.34517441921568</v>
      </c>
      <c r="I58" s="56">
        <f t="shared" ca="1" si="11"/>
        <v>-63.751711944969642</v>
      </c>
      <c r="J58" s="56">
        <f t="shared" ca="1" si="15"/>
        <v>206.18225500861902</v>
      </c>
      <c r="K58" s="56">
        <f t="shared" ca="1" si="16"/>
        <v>122.70882349556734</v>
      </c>
      <c r="L58" s="6">
        <f t="shared" ca="1" si="19"/>
        <v>-0.87376105644811097</v>
      </c>
      <c r="M58" s="6">
        <f t="shared" ca="1" si="20"/>
        <v>0.48635544227928712</v>
      </c>
      <c r="N58" s="6">
        <f t="shared" si="17"/>
        <v>0.63087895429032015</v>
      </c>
      <c r="O58" s="6">
        <f t="shared" si="18"/>
        <v>0.77588126993345585</v>
      </c>
      <c r="P58" s="6">
        <f t="shared" ca="1" si="21"/>
        <v>-0.91597922135068444</v>
      </c>
      <c r="Q58" s="6">
        <f t="shared" ca="1" si="22"/>
        <v>-0.896885956309877</v>
      </c>
      <c r="R58" s="6">
        <f t="shared" ca="1" si="23"/>
        <v>0.44226189229247126</v>
      </c>
      <c r="S58" s="6">
        <f t="shared" ca="1" si="12"/>
        <v>153.81774499138098</v>
      </c>
    </row>
    <row r="59" spans="1:19" s="6" customFormat="1" x14ac:dyDescent="0.25">
      <c r="A59" s="52" t="s">
        <v>68</v>
      </c>
      <c r="B59" s="53">
        <f ca="1">INDIRECT("Stars!S" &amp; MATCH(A59,Stars!$A$4:'Stars'!$A$61,0)+3)</f>
        <v>102.17104440735699</v>
      </c>
      <c r="C59" s="53">
        <f ca="1">INDIRECT("Stars!T" &amp; MATCH(A59,Stars!$A$4:'Stars'!$A$61,0)+3)</f>
        <v>-15.742098726046951</v>
      </c>
      <c r="D59" s="54">
        <v>0</v>
      </c>
      <c r="E59" s="54">
        <v>0</v>
      </c>
      <c r="F59" s="140">
        <v>2.4</v>
      </c>
      <c r="G59" s="56">
        <f t="shared" ca="1" si="13"/>
        <v>236.37081172149672</v>
      </c>
      <c r="H59" s="56">
        <f t="shared" ca="1" si="14"/>
        <v>118.70747838816339</v>
      </c>
      <c r="I59" s="56">
        <f t="shared" ca="1" si="11"/>
        <v>-31.996613703345652</v>
      </c>
      <c r="J59" s="56">
        <f t="shared" ca="1" si="15"/>
        <v>275.49197028390978</v>
      </c>
      <c r="K59" s="56">
        <f t="shared" ca="1" si="16"/>
        <v>151.23146223841971</v>
      </c>
      <c r="L59" s="6">
        <f t="shared" ca="1" si="19"/>
        <v>-0.27130772158362693</v>
      </c>
      <c r="M59" s="6">
        <f t="shared" ca="1" si="20"/>
        <v>0.96249265982089505</v>
      </c>
      <c r="N59" s="6">
        <f t="shared" si="17"/>
        <v>0.63087895429032015</v>
      </c>
      <c r="O59" s="6">
        <f t="shared" si="18"/>
        <v>0.77588126993345585</v>
      </c>
      <c r="P59" s="6">
        <f t="shared" ca="1" si="21"/>
        <v>-0.48033798065910399</v>
      </c>
      <c r="Q59" s="6">
        <f t="shared" ca="1" si="22"/>
        <v>-0.52986914194703139</v>
      </c>
      <c r="R59" s="6">
        <f t="shared" ca="1" si="23"/>
        <v>0.84807941397743924</v>
      </c>
      <c r="S59" s="6">
        <f t="shared" ca="1" si="12"/>
        <v>84.508029716090221</v>
      </c>
    </row>
    <row r="60" spans="1:19" s="6" customFormat="1" x14ac:dyDescent="0.25">
      <c r="A60" s="52" t="s">
        <v>69</v>
      </c>
      <c r="B60" s="53">
        <f ca="1">INDIRECT("Stars!S" &amp; MATCH(A60,Stars!$A$4:'Stars'!$A$61,0)+3)</f>
        <v>349.64708192905653</v>
      </c>
      <c r="C60" s="53">
        <f ca="1">INDIRECT("Stars!T" &amp; MATCH(A60,Stars!$A$4:'Stars'!$A$61,0)+3)</f>
        <v>56.624229773823359</v>
      </c>
      <c r="D60" s="54">
        <v>0</v>
      </c>
      <c r="E60" s="54">
        <v>0</v>
      </c>
      <c r="F60" s="140">
        <v>2.2000000000000002</v>
      </c>
      <c r="G60" s="56">
        <f t="shared" ca="1" si="13"/>
        <v>123.84684924319629</v>
      </c>
      <c r="H60" s="56">
        <f t="shared" ca="1" si="14"/>
        <v>6.1835159098629617</v>
      </c>
      <c r="I60" s="56">
        <f t="shared" ca="1" si="11"/>
        <v>72.023870611294981</v>
      </c>
      <c r="J60" s="56">
        <f t="shared" ca="1" si="15"/>
        <v>348.93030477650893</v>
      </c>
      <c r="K60" s="56">
        <f t="shared" ca="1" si="16"/>
        <v>72.994679454043279</v>
      </c>
      <c r="L60" s="6">
        <f t="shared" ca="1" si="19"/>
        <v>0.83508058103777905</v>
      </c>
      <c r="M60" s="6">
        <f t="shared" ca="1" si="20"/>
        <v>0.55012764261906111</v>
      </c>
      <c r="N60" s="6">
        <f t="shared" si="17"/>
        <v>0.63087895429032015</v>
      </c>
      <c r="O60" s="6">
        <f t="shared" si="18"/>
        <v>0.77588126993345585</v>
      </c>
      <c r="P60" s="6">
        <f t="shared" ca="1" si="21"/>
        <v>0.99418199442035804</v>
      </c>
      <c r="Q60" s="6">
        <f t="shared" ca="1" si="22"/>
        <v>0.95118517664816293</v>
      </c>
      <c r="R60" s="6">
        <f t="shared" ca="1" si="23"/>
        <v>0.30862073767782205</v>
      </c>
      <c r="S60" s="6">
        <f t="shared" ca="1" si="12"/>
        <v>11.069695223491065</v>
      </c>
    </row>
    <row r="61" spans="1:19" s="6" customFormat="1" x14ac:dyDescent="0.25">
      <c r="A61" s="52" t="s">
        <v>70</v>
      </c>
      <c r="B61" s="53">
        <f ca="1">INDIRECT("Stars!S" &amp; MATCH(A61,Stars!$A$4:'Stars'!$A$61,0)+3)</f>
        <v>96.320889356861528</v>
      </c>
      <c r="C61" s="53">
        <f ca="1">INDIRECT("Stars!T" &amp; MATCH(A61,Stars!$A$4:'Stars'!$A$61,0)+3)</f>
        <v>-37.110433599922864</v>
      </c>
      <c r="D61" s="54">
        <v>0</v>
      </c>
      <c r="E61" s="54">
        <v>0</v>
      </c>
      <c r="F61" s="140">
        <v>1.6</v>
      </c>
      <c r="G61" s="56">
        <f t="shared" ca="1" si="13"/>
        <v>230.52065667100126</v>
      </c>
      <c r="H61" s="56">
        <f t="shared" ca="1" si="14"/>
        <v>112.85732333766794</v>
      </c>
      <c r="I61" s="56">
        <f t="shared" ca="1" si="11"/>
        <v>-38.388232224318152</v>
      </c>
      <c r="J61" s="56">
        <f t="shared" ca="1" si="15"/>
        <v>249.64011045192495</v>
      </c>
      <c r="K61" s="56">
        <f t="shared" ca="1" si="16"/>
        <v>156.60961211635615</v>
      </c>
      <c r="L61" s="6">
        <f t="shared" ca="1" si="19"/>
        <v>-0.60335321831210253</v>
      </c>
      <c r="M61" s="6">
        <f t="shared" ca="1" si="20"/>
        <v>0.79747407102201662</v>
      </c>
      <c r="N61" s="6">
        <f t="shared" si="17"/>
        <v>0.63087895429032015</v>
      </c>
      <c r="O61" s="6">
        <f t="shared" si="18"/>
        <v>0.77588126993345585</v>
      </c>
      <c r="P61" s="6">
        <f t="shared" ca="1" si="21"/>
        <v>-0.3884376989038511</v>
      </c>
      <c r="Q61" s="6">
        <f t="shared" ca="1" si="22"/>
        <v>-0.62098680717590049</v>
      </c>
      <c r="R61" s="6">
        <f t="shared" ca="1" si="23"/>
        <v>0.78382101612133426</v>
      </c>
      <c r="S61" s="6">
        <f t="shared" ca="1" si="12"/>
        <v>110.35988954807506</v>
      </c>
    </row>
    <row r="62" spans="1:19" s="6" customFormat="1" x14ac:dyDescent="0.25">
      <c r="A62" s="52" t="s">
        <v>440</v>
      </c>
      <c r="B62" s="53">
        <f ca="1">INDIRECT("Stars!S" &amp; MATCH(A62,Stars!$A$4:'Stars'!$A$61,0)+3)</f>
        <v>258.53431955339397</v>
      </c>
      <c r="C62" s="53">
        <f ca="1">INDIRECT("Stars!T" &amp; MATCH(A62,Stars!$A$4:'Stars'!$A$61,0)+3)</f>
        <v>-16.745427535653214</v>
      </c>
      <c r="D62" s="54">
        <v>0</v>
      </c>
      <c r="E62" s="54">
        <v>0</v>
      </c>
      <c r="F62" s="140">
        <v>-1.5</v>
      </c>
      <c r="G62" s="56">
        <f t="shared" ca="1" si="13"/>
        <v>32.734086867533733</v>
      </c>
      <c r="H62" s="56">
        <f t="shared" ca="1" si="14"/>
        <v>275.07075353420043</v>
      </c>
      <c r="I62" s="56">
        <f t="shared" ca="1" si="11"/>
        <v>-6.667067645774857</v>
      </c>
      <c r="J62" s="56">
        <f t="shared" ca="1" si="15"/>
        <v>106.19030232834795</v>
      </c>
      <c r="K62" s="56">
        <f t="shared" ca="1" si="16"/>
        <v>41.906158877260729</v>
      </c>
      <c r="L62" s="6">
        <f t="shared" ca="1" si="19"/>
        <v>-0.28811984865744966</v>
      </c>
      <c r="M62" s="6">
        <f t="shared" ca="1" si="20"/>
        <v>0.95759435713124808</v>
      </c>
      <c r="N62" s="6">
        <f t="shared" si="17"/>
        <v>0.63087895429032015</v>
      </c>
      <c r="O62" s="6">
        <f t="shared" si="18"/>
        <v>0.77588126993345585</v>
      </c>
      <c r="P62" s="6">
        <f t="shared" ca="1" si="21"/>
        <v>8.8385859011533952E-2</v>
      </c>
      <c r="Q62" s="6">
        <f t="shared" ca="1" si="22"/>
        <v>-0.11609986520734131</v>
      </c>
      <c r="R62" s="6">
        <f t="shared" ca="1" si="23"/>
        <v>0.99323754525231134</v>
      </c>
      <c r="S62" s="6">
        <f t="shared" ca="1" si="12"/>
        <v>106.19030232834795</v>
      </c>
    </row>
    <row r="63" spans="1:19" s="6" customFormat="1" x14ac:dyDescent="0.25">
      <c r="A63" s="52" t="s">
        <v>441</v>
      </c>
      <c r="B63" s="53">
        <f ca="1">INDIRECT("Stars!S" &amp; MATCH(A63,Stars!$A$4:'Stars'!$A$61,0)+3)</f>
        <v>158.48246590142674</v>
      </c>
      <c r="C63" s="53">
        <f ca="1">INDIRECT("Stars!T" &amp; MATCH(A63,Stars!$A$4:'Stars'!$A$61,0)+3)</f>
        <v>-11.246413685408163</v>
      </c>
      <c r="D63" s="54">
        <v>0</v>
      </c>
      <c r="E63" s="54">
        <v>0</v>
      </c>
      <c r="F63" s="140">
        <v>1</v>
      </c>
      <c r="G63" s="56">
        <f t="shared" ca="1" si="13"/>
        <v>292.6822332155665</v>
      </c>
      <c r="H63" s="56">
        <f t="shared" ca="1" si="14"/>
        <v>175.01889988223317</v>
      </c>
      <c r="I63" s="56">
        <f t="shared" ca="1" si="11"/>
        <v>-61.781171977882174</v>
      </c>
      <c r="J63" s="56">
        <f t="shared" ca="1" si="15"/>
        <v>349.62425736688226</v>
      </c>
      <c r="K63" s="56">
        <f t="shared" ca="1" si="16"/>
        <v>98.725410003120658</v>
      </c>
      <c r="L63" s="6">
        <f t="shared" ca="1" si="19"/>
        <v>-0.19502893134325627</v>
      </c>
      <c r="M63" s="6">
        <f t="shared" ca="1" si="20"/>
        <v>0.98079748976998682</v>
      </c>
      <c r="N63" s="6">
        <f t="shared" si="17"/>
        <v>0.63087895429032015</v>
      </c>
      <c r="O63" s="6">
        <f t="shared" si="18"/>
        <v>0.77588126993345585</v>
      </c>
      <c r="P63" s="6">
        <f t="shared" ca="1" si="21"/>
        <v>-0.99622339353691536</v>
      </c>
      <c r="Q63" s="6">
        <f t="shared" ca="1" si="22"/>
        <v>-0.88114811911512725</v>
      </c>
      <c r="R63" s="6">
        <f t="shared" ca="1" si="23"/>
        <v>0.47284034533854408</v>
      </c>
      <c r="S63" s="6">
        <f t="shared" ca="1" si="12"/>
        <v>10.37574263311774</v>
      </c>
    </row>
    <row r="64" spans="1:19" s="6" customFormat="1" x14ac:dyDescent="0.25">
      <c r="A64" s="52" t="s">
        <v>72</v>
      </c>
      <c r="B64" s="53">
        <f ca="1">INDIRECT("Stars!S" &amp; MATCH(A64,Stars!$A$4:'Stars'!$A$61,0)+3)</f>
        <v>222.8458956120962</v>
      </c>
      <c r="C64" s="53">
        <f ca="1">INDIRECT("Stars!T" &amp; MATCH(A64,Stars!$A$4:'Stars'!$A$61,0)+3)</f>
        <v>-43.504609470104548</v>
      </c>
      <c r="D64" s="54">
        <v>0</v>
      </c>
      <c r="E64" s="54">
        <v>0</v>
      </c>
      <c r="F64" s="140">
        <v>2.2000000000000002</v>
      </c>
      <c r="G64" s="56">
        <f t="shared" ca="1" si="13"/>
        <v>357.04566292623593</v>
      </c>
      <c r="H64" s="56">
        <f t="shared" ca="1" si="14"/>
        <v>239.38232959290261</v>
      </c>
      <c r="I64" s="56">
        <f t="shared" ca="1" si="11"/>
        <v>-46.130776994485934</v>
      </c>
      <c r="J64" s="56">
        <f t="shared" ca="1" si="15"/>
        <v>115.74970701711061</v>
      </c>
      <c r="K64" s="56">
        <f t="shared" ca="1" si="16"/>
        <v>73.709044104145235</v>
      </c>
      <c r="L64" s="6">
        <f t="shared" ca="1" si="19"/>
        <v>-0.68841293014621108</v>
      </c>
      <c r="M64" s="6">
        <f t="shared" ca="1" si="20"/>
        <v>0.72531899024326385</v>
      </c>
      <c r="N64" s="6">
        <f t="shared" si="17"/>
        <v>0.63087895429032015</v>
      </c>
      <c r="O64" s="6">
        <f t="shared" si="18"/>
        <v>0.77588126993345585</v>
      </c>
      <c r="P64" s="6">
        <f t="shared" ca="1" si="21"/>
        <v>-0.50930685021790811</v>
      </c>
      <c r="Q64" s="6">
        <f t="shared" ca="1" si="22"/>
        <v>-0.72092347535641499</v>
      </c>
      <c r="R64" s="6">
        <f t="shared" ca="1" si="23"/>
        <v>0.69301467710289411</v>
      </c>
      <c r="S64" s="6">
        <f t="shared" ca="1" si="12"/>
        <v>115.74970701711061</v>
      </c>
    </row>
    <row r="65" spans="1:19" s="6" customFormat="1" x14ac:dyDescent="0.25">
      <c r="A65" s="52" t="s">
        <v>442</v>
      </c>
      <c r="B65" s="53">
        <f ca="1">INDIRECT("Stars!S" &amp; MATCH(A65,Stars!$A$4:'Stars'!$A$61,0)+3)</f>
        <v>80.627932983516075</v>
      </c>
      <c r="C65" s="53">
        <f ca="1">INDIRECT("Stars!T" &amp; MATCH(A65,Stars!$A$4:'Stars'!$A$61,0)+3)</f>
        <v>38.796901475579133</v>
      </c>
      <c r="D65" s="54">
        <v>0</v>
      </c>
      <c r="E65" s="54">
        <v>0</v>
      </c>
      <c r="F65" s="140">
        <v>0</v>
      </c>
      <c r="G65" s="56">
        <f t="shared" ca="1" si="13"/>
        <v>214.82770029765581</v>
      </c>
      <c r="H65" s="56">
        <f t="shared" ca="1" si="14"/>
        <v>97.164366964322483</v>
      </c>
      <c r="I65" s="56">
        <f t="shared" ca="1" si="11"/>
        <v>18.654983341167963</v>
      </c>
      <c r="J65" s="56">
        <f t="shared" ca="1" si="15"/>
        <v>305.29711065173439</v>
      </c>
      <c r="K65" s="56">
        <f t="shared" ca="1" si="16"/>
        <v>115.99175978101725</v>
      </c>
      <c r="L65" s="6">
        <f t="shared" ca="1" si="19"/>
        <v>0.62656166427728055</v>
      </c>
      <c r="M65" s="6">
        <f t="shared" ca="1" si="20"/>
        <v>0.77937185018326416</v>
      </c>
      <c r="N65" s="6">
        <f t="shared" si="17"/>
        <v>0.63087895429032015</v>
      </c>
      <c r="O65" s="6">
        <f t="shared" si="18"/>
        <v>0.77588126993345585</v>
      </c>
      <c r="P65" s="6">
        <f t="shared" ca="1" si="21"/>
        <v>-0.12471619954706505</v>
      </c>
      <c r="Q65" s="6">
        <f t="shared" ca="1" si="22"/>
        <v>0.31986867908864403</v>
      </c>
      <c r="R65" s="6">
        <f t="shared" ca="1" si="23"/>
        <v>0.9474618874329912</v>
      </c>
      <c r="S65" s="6">
        <f t="shared" ca="1" si="12"/>
        <v>54.702889348265629</v>
      </c>
    </row>
    <row r="66" spans="1:19" s="6" customFormat="1" x14ac:dyDescent="0.25">
      <c r="A66" s="52" t="s">
        <v>73</v>
      </c>
      <c r="B66" s="53">
        <f ca="1">INDIRECT("Stars!S" &amp; MATCH(A66,Stars!$A$4:'Stars'!$A$61,0)+3)</f>
        <v>137.05085549633489</v>
      </c>
      <c r="C66" s="53">
        <f ca="1">INDIRECT("Stars!T" &amp; MATCH(A66,Stars!$A$4:'Stars'!$A$61,0)+3)</f>
        <v>-16.107841132988842</v>
      </c>
      <c r="D66" s="54">
        <v>0</v>
      </c>
      <c r="E66" s="54">
        <v>0</v>
      </c>
      <c r="F66" s="140">
        <v>3.3</v>
      </c>
      <c r="G66" s="56">
        <f t="shared" ca="1" si="13"/>
        <v>271.25062281047462</v>
      </c>
      <c r="H66" s="56">
        <f ca="1">MOD((G66 + ALong),DEGSinCIRCLE)</f>
        <v>153.5872894771413</v>
      </c>
      <c r="I66" s="56">
        <f t="shared" ca="1" si="11"/>
        <v>-57.420363521809229</v>
      </c>
      <c r="J66" s="56">
        <f t="shared" ca="1" si="15"/>
        <v>307.46989205749867</v>
      </c>
      <c r="K66" s="56">
        <f t="shared" ca="1" si="16"/>
        <v>119.85355323369727</v>
      </c>
      <c r="L66" s="6">
        <f t="shared" ca="1" si="19"/>
        <v>-0.27744613677934171</v>
      </c>
      <c r="M66" s="6">
        <f t="shared" ca="1" si="20"/>
        <v>0.96074119365530419</v>
      </c>
      <c r="N66" s="6">
        <f t="shared" si="17"/>
        <v>0.63087895429032015</v>
      </c>
      <c r="O66" s="6">
        <f t="shared" si="18"/>
        <v>0.77588126993345585</v>
      </c>
      <c r="P66" s="6">
        <f t="shared" ca="1" si="21"/>
        <v>-0.89561310012110251</v>
      </c>
      <c r="Q66" s="6">
        <f t="shared" ca="1" si="22"/>
        <v>-0.84264382859087728</v>
      </c>
      <c r="R66" s="6">
        <f t="shared" ca="1" si="23"/>
        <v>0.53847133455524654</v>
      </c>
      <c r="S66" s="6">
        <f t="shared" ca="1" si="12"/>
        <v>52.53010794250136</v>
      </c>
    </row>
    <row r="67" spans="1:19" s="6" customFormat="1" x14ac:dyDescent="0.25">
      <c r="A67" s="52"/>
      <c r="B67" s="53"/>
      <c r="C67" s="53"/>
      <c r="D67" s="54"/>
      <c r="E67" s="54"/>
      <c r="F67" s="55"/>
    </row>
    <row r="68" spans="1:19" s="6" customFormat="1" x14ac:dyDescent="0.25">
      <c r="A68" s="26"/>
      <c r="C68" s="57"/>
      <c r="D68" s="57"/>
      <c r="E68" s="58"/>
      <c r="F68" s="54"/>
      <c r="G68" s="55"/>
      <c r="L68" s="246"/>
    </row>
    <row r="69" spans="1:19" s="6" customFormat="1" x14ac:dyDescent="0.25">
      <c r="A69" s="52" t="s">
        <v>737</v>
      </c>
      <c r="B69" s="53"/>
      <c r="C69" s="53"/>
      <c r="D69" s="54"/>
      <c r="E69" s="58"/>
      <c r="F69" s="54"/>
      <c r="G69" s="55"/>
      <c r="L69" s="246"/>
    </row>
    <row r="70" spans="1:19" s="6" customFormat="1" x14ac:dyDescent="0.25">
      <c r="A70" s="52" t="s">
        <v>752</v>
      </c>
      <c r="B70" s="53"/>
      <c r="C70" s="53"/>
      <c r="E70" s="55"/>
      <c r="G70" s="209"/>
      <c r="H70" s="209"/>
      <c r="I70" s="209"/>
      <c r="J70" s="209"/>
      <c r="L70" s="246"/>
    </row>
    <row r="71" spans="1:19" s="6" customFormat="1" ht="14" x14ac:dyDescent="0.25">
      <c r="A71" s="249" t="s">
        <v>1</v>
      </c>
      <c r="B71" s="53"/>
      <c r="C71" s="70"/>
      <c r="D71" s="71"/>
      <c r="E71" s="55"/>
      <c r="G71" s="209"/>
      <c r="H71" s="209"/>
      <c r="I71" s="209"/>
      <c r="J71" s="209"/>
      <c r="L71" s="245"/>
    </row>
    <row r="72" spans="1:19" s="6" customFormat="1" ht="14" x14ac:dyDescent="0.3">
      <c r="A72" s="248">
        <f>U.B.Brg</f>
        <v>70</v>
      </c>
      <c r="B72" s="57" t="s">
        <v>741</v>
      </c>
      <c r="C72" s="71"/>
      <c r="D72" s="55"/>
      <c r="F72" s="209"/>
      <c r="H72" s="209"/>
      <c r="I72" s="209"/>
      <c r="J72" s="209"/>
      <c r="L72" s="245"/>
    </row>
    <row r="73" spans="1:19" s="6" customFormat="1" ht="14" x14ac:dyDescent="0.3">
      <c r="A73" s="248">
        <f>DEGSinRT_ANGLE- U.B.Ho</f>
        <v>75</v>
      </c>
      <c r="B73" s="251" t="s">
        <v>739</v>
      </c>
      <c r="C73" s="71"/>
      <c r="D73" s="55"/>
      <c r="F73" s="209"/>
      <c r="H73" s="209"/>
      <c r="I73" s="209"/>
      <c r="J73" s="209"/>
      <c r="L73" s="245"/>
    </row>
    <row r="74" spans="1:19" s="6" customFormat="1" ht="14" x14ac:dyDescent="0.25">
      <c r="A74" s="248">
        <f>ALat</f>
        <v>39.115000000000002</v>
      </c>
      <c r="B74" s="246" t="s">
        <v>734</v>
      </c>
      <c r="C74" s="71"/>
      <c r="D74" s="55"/>
      <c r="L74" s="245"/>
    </row>
    <row r="75" spans="1:19" s="6" customFormat="1" ht="14" x14ac:dyDescent="0.25">
      <c r="A75" s="248">
        <f>ALong</f>
        <v>-117.66333333333333</v>
      </c>
      <c r="B75" s="246" t="s">
        <v>735</v>
      </c>
      <c r="C75" s="71"/>
      <c r="D75" s="55"/>
      <c r="H75" s="29"/>
      <c r="L75" s="245"/>
    </row>
    <row r="76" spans="1:19" s="6" customFormat="1" ht="15.5" x14ac:dyDescent="0.35">
      <c r="A76" s="256">
        <f>DEGREES(ASIN(SIN(RADIANS(ALat))*COS(RADIANS(U.B.ZD))+ COS(RADIANS(ALat))*SIN(RADIANS(U.B.ZD))*COS(RADIANS(U.B.Brg))))</f>
        <v>24.809863437149136</v>
      </c>
      <c r="B76" s="250" t="s">
        <v>750</v>
      </c>
      <c r="D76" s="71"/>
      <c r="L76" s="245"/>
    </row>
    <row r="77" spans="1:19" s="6" customFormat="1" ht="15.5" x14ac:dyDescent="0.25">
      <c r="A77" s="138">
        <f>DEGREES(ATAN2(COS(RADIANS(U.B.ZD))-SIN(RADIANS(ALat))*SIN(RADIANS(U.B.Dec)), SIN(RADIANS(U.B.Brg))*SIN(RADIANS(U.B.ZD))*COS(RADIANS(ALat))))</f>
        <v>90.480244849934124</v>
      </c>
      <c r="B77" s="246" t="s">
        <v>753</v>
      </c>
      <c r="C77" s="55"/>
      <c r="D77" s="142"/>
      <c r="E77" s="209"/>
      <c r="F77" s="209"/>
      <c r="G77" s="209"/>
      <c r="H77" s="209"/>
      <c r="I77" s="209"/>
      <c r="J77" s="209"/>
      <c r="K77" s="209"/>
      <c r="M77" s="209"/>
    </row>
    <row r="78" spans="1:19" s="6" customFormat="1" ht="15.5" x14ac:dyDescent="0.35">
      <c r="A78" s="255">
        <f>ALong + U.B.dLong</f>
        <v>-27.183088483399203</v>
      </c>
      <c r="B78" s="57" t="s">
        <v>746</v>
      </c>
      <c r="D78" s="55"/>
      <c r="L78" s="209"/>
    </row>
    <row r="79" spans="1:19" s="6" customFormat="1" ht="15.5" x14ac:dyDescent="0.35">
      <c r="A79" s="255">
        <f>MOD(DEGSinCIRCLE - U.B.Long,DEGSinCIRCLE)</f>
        <v>27.183088483399217</v>
      </c>
      <c r="B79" s="251" t="s">
        <v>740</v>
      </c>
      <c r="D79" s="55"/>
      <c r="L79" s="245"/>
    </row>
    <row r="80" spans="1:19" s="6" customFormat="1" ht="14" x14ac:dyDescent="0.25">
      <c r="A80" s="209"/>
      <c r="B80" s="57"/>
      <c r="D80" s="247" t="s">
        <v>730</v>
      </c>
      <c r="E80" s="71"/>
      <c r="F80" s="55"/>
      <c r="I80" s="209"/>
      <c r="K80" s="209"/>
      <c r="L80" s="209"/>
      <c r="M80"/>
      <c r="N80"/>
      <c r="O80"/>
      <c r="P80"/>
      <c r="Q80"/>
      <c r="R80"/>
    </row>
    <row r="81" spans="1:12" s="6" customFormat="1" ht="14" x14ac:dyDescent="0.25">
      <c r="A81" s="26" t="s">
        <v>751</v>
      </c>
      <c r="B81" s="57"/>
      <c r="C81" s="57"/>
      <c r="D81"/>
      <c r="E81" s="71"/>
      <c r="F81" s="55"/>
    </row>
    <row r="82" spans="1:12" s="6" customFormat="1" ht="14" x14ac:dyDescent="0.25">
      <c r="A82" s="26" t="s">
        <v>761</v>
      </c>
      <c r="B82" s="57"/>
      <c r="C82" s="57"/>
      <c r="D82" s="70"/>
      <c r="E82" s="71"/>
      <c r="F82" s="55"/>
    </row>
    <row r="83" spans="1:12" s="6" customFormat="1" ht="14" x14ac:dyDescent="0.25">
      <c r="A83" s="26" t="s">
        <v>738</v>
      </c>
      <c r="B83" s="57"/>
      <c r="C83" s="57"/>
      <c r="D83" s="70"/>
      <c r="E83" s="71"/>
      <c r="F83" s="55"/>
    </row>
    <row r="84" spans="1:12" s="6" customFormat="1" ht="14" x14ac:dyDescent="0.25">
      <c r="A84" s="26"/>
      <c r="B84" s="57"/>
      <c r="C84" s="57"/>
      <c r="D84" s="70"/>
      <c r="E84" s="71"/>
      <c r="F84" s="55"/>
    </row>
    <row r="85" spans="1:12" s="6" customFormat="1" ht="14" x14ac:dyDescent="0.25">
      <c r="A85" s="26" t="s">
        <v>747</v>
      </c>
      <c r="B85" s="57"/>
      <c r="C85" s="57"/>
      <c r="D85" s="70"/>
      <c r="E85" s="71"/>
      <c r="F85" s="55"/>
    </row>
    <row r="86" spans="1:12" s="6" customFormat="1" ht="15.5" x14ac:dyDescent="0.35">
      <c r="A86" s="258">
        <f ca="1">MATCH( MIN(Arc_Column),Arc_Column, 0  )+1</f>
        <v>53</v>
      </c>
      <c r="B86" s="57" t="s">
        <v>748</v>
      </c>
      <c r="D86" s="70"/>
      <c r="E86" s="71"/>
      <c r="F86" s="55"/>
    </row>
    <row r="87" spans="1:12" s="6" customFormat="1" ht="15.5" x14ac:dyDescent="0.35">
      <c r="A87" s="259" t="str">
        <f ca="1">INDIRECT("A" &amp; TEXT(MinValueRow,"###"))</f>
        <v>POLLUX</v>
      </c>
      <c r="B87" s="57" t="s">
        <v>749</v>
      </c>
      <c r="D87" s="70"/>
      <c r="E87" s="71"/>
      <c r="F87" s="55"/>
    </row>
    <row r="88" spans="1:12" s="6" customFormat="1" ht="15.5" x14ac:dyDescent="0.35">
      <c r="A88" s="259">
        <f ca="1">INDIRECT("I" &amp; TEXT(MinValueRow,"000"))</f>
        <v>10.169937712611606</v>
      </c>
      <c r="B88" s="251" t="s">
        <v>736</v>
      </c>
      <c r="D88" s="58"/>
      <c r="E88" s="54"/>
      <c r="F88" s="55"/>
    </row>
    <row r="89" spans="1:12" s="6" customFormat="1" ht="15.5" x14ac:dyDescent="0.35">
      <c r="A89" s="259">
        <f ca="1">INDIRECT("J" &amp; TEXT(MinValueRow,"000"))</f>
        <v>62.059316516864712</v>
      </c>
      <c r="B89" s="251" t="s">
        <v>744</v>
      </c>
      <c r="D89" s="58"/>
      <c r="E89" s="54"/>
      <c r="F89" s="55"/>
    </row>
    <row r="91" spans="1:12" ht="12.5" customHeight="1" x14ac:dyDescent="0.25">
      <c r="L91" s="245"/>
    </row>
    <row r="92" spans="1:12" ht="12.5" customHeight="1" x14ac:dyDescent="0.25">
      <c r="L92" s="245"/>
    </row>
  </sheetData>
  <sheetProtection sheet="1" objects="1" scenarios="1"/>
  <customSheetViews>
    <customSheetView guid="{CF7DD578-E3A2-43CE-B6A7-FBD754B1EE99}" scale="115">
      <selection activeCell="F10" sqref="F10"/>
      <pageMargins left="0.7" right="0.7" top="0.75" bottom="0.75" header="0.3" footer="0.3"/>
      <pageSetup paperSize="9" orientation="portrait" horizontalDpi="0" verticalDpi="0" r:id="rId1"/>
    </customSheetView>
  </customSheetViews>
  <pageMargins left="0.7" right="0.7" top="0.75" bottom="0.75" header="0.3" footer="0.3"/>
  <pageSetup paperSize="9" orientation="portrait" horizontalDpi="0" verticalDpi="0"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4"/>
  <sheetViews>
    <sheetView topLeftCell="C1" zoomScale="145" zoomScaleNormal="145" workbookViewId="0">
      <selection activeCell="C14" sqref="C14"/>
    </sheetView>
  </sheetViews>
  <sheetFormatPr defaultRowHeight="12.5" x14ac:dyDescent="0.25"/>
  <cols>
    <col min="1" max="1" width="13.90625" customWidth="1"/>
    <col min="2" max="2" width="14" customWidth="1"/>
    <col min="3" max="3" width="141.81640625" customWidth="1"/>
  </cols>
  <sheetData>
    <row r="1" spans="1:3" ht="13" x14ac:dyDescent="0.3">
      <c r="A1" s="178" t="s">
        <v>725</v>
      </c>
      <c r="B1" s="178" t="s">
        <v>728</v>
      </c>
      <c r="C1" s="180" t="s">
        <v>729</v>
      </c>
    </row>
    <row r="2" spans="1:3" s="209" customFormat="1" ht="13" x14ac:dyDescent="0.3">
      <c r="A2" s="178"/>
      <c r="B2" s="178"/>
      <c r="C2" s="180"/>
    </row>
    <row r="3" spans="1:3" s="209" customFormat="1" x14ac:dyDescent="0.25">
      <c r="A3" s="129">
        <v>1.03</v>
      </c>
      <c r="B3" s="260">
        <v>42411</v>
      </c>
      <c r="C3" s="261" t="s">
        <v>811</v>
      </c>
    </row>
    <row r="4" spans="1:3" s="209" customFormat="1" x14ac:dyDescent="0.25">
      <c r="A4" s="129"/>
      <c r="B4" s="260"/>
      <c r="C4" s="261" t="s">
        <v>812</v>
      </c>
    </row>
    <row r="5" spans="1:3" s="209" customFormat="1" x14ac:dyDescent="0.25">
      <c r="A5" s="129">
        <v>1.02</v>
      </c>
      <c r="B5" s="260">
        <v>42389</v>
      </c>
      <c r="C5" s="261" t="s">
        <v>762</v>
      </c>
    </row>
    <row r="6" spans="1:3" s="209" customFormat="1" ht="13" x14ac:dyDescent="0.3">
      <c r="A6" s="178"/>
      <c r="B6" s="262"/>
      <c r="C6" s="261" t="s">
        <v>775</v>
      </c>
    </row>
    <row r="7" spans="1:3" s="209" customFormat="1" ht="13" x14ac:dyDescent="0.3">
      <c r="A7" s="178"/>
      <c r="B7" s="262"/>
      <c r="C7" s="261" t="s">
        <v>774</v>
      </c>
    </row>
    <row r="8" spans="1:3" s="209" customFormat="1" ht="13" x14ac:dyDescent="0.3">
      <c r="A8" s="178"/>
      <c r="B8" s="262"/>
      <c r="C8" s="261" t="s">
        <v>807</v>
      </c>
    </row>
    <row r="9" spans="1:3" s="209" customFormat="1" ht="13" x14ac:dyDescent="0.3">
      <c r="A9" s="178"/>
      <c r="B9" s="262"/>
      <c r="C9" s="261" t="s">
        <v>808</v>
      </c>
    </row>
    <row r="10" spans="1:3" s="209" customFormat="1" x14ac:dyDescent="0.25">
      <c r="A10" s="129">
        <v>1.01</v>
      </c>
      <c r="B10" s="260">
        <v>42377</v>
      </c>
      <c r="C10" s="261" t="s">
        <v>743</v>
      </c>
    </row>
    <row r="11" spans="1:3" s="209" customFormat="1" x14ac:dyDescent="0.25">
      <c r="C11" s="142" t="s">
        <v>742</v>
      </c>
    </row>
    <row r="12" spans="1:3" s="209" customFormat="1" x14ac:dyDescent="0.25">
      <c r="C12" s="142" t="s">
        <v>745</v>
      </c>
    </row>
    <row r="13" spans="1:3" x14ac:dyDescent="0.25">
      <c r="A13" s="243" t="s">
        <v>727</v>
      </c>
      <c r="B13" s="244">
        <v>42350</v>
      </c>
      <c r="C13" s="142" t="s">
        <v>726</v>
      </c>
    </row>
    <row r="14" spans="1:3" x14ac:dyDescent="0.25">
      <c r="A14" s="243"/>
      <c r="C14" s="142"/>
    </row>
    <row r="15" spans="1:3" x14ac:dyDescent="0.25">
      <c r="A15" s="243"/>
      <c r="C15" s="142"/>
    </row>
    <row r="16" spans="1:3" x14ac:dyDescent="0.25">
      <c r="A16" s="243"/>
      <c r="C16" s="142"/>
    </row>
    <row r="17" spans="1:3" x14ac:dyDescent="0.25">
      <c r="A17" s="243"/>
      <c r="C17" s="142"/>
    </row>
    <row r="18" spans="1:3" x14ac:dyDescent="0.25">
      <c r="A18" s="243"/>
      <c r="C18" s="142"/>
    </row>
    <row r="19" spans="1:3" x14ac:dyDescent="0.25">
      <c r="A19" s="243"/>
      <c r="C19" s="142"/>
    </row>
    <row r="20" spans="1:3" x14ac:dyDescent="0.25">
      <c r="A20" s="243"/>
      <c r="C20" s="142"/>
    </row>
    <row r="21" spans="1:3" x14ac:dyDescent="0.25">
      <c r="A21" s="243"/>
    </row>
    <row r="22" spans="1:3" x14ac:dyDescent="0.25">
      <c r="A22" s="243"/>
    </row>
    <row r="23" spans="1:3" x14ac:dyDescent="0.25">
      <c r="A23" s="243"/>
    </row>
    <row r="24" spans="1:3" x14ac:dyDescent="0.25">
      <c r="A24" s="243"/>
    </row>
    <row r="25" spans="1:3" x14ac:dyDescent="0.25">
      <c r="A25" s="243"/>
    </row>
    <row r="26" spans="1:3" x14ac:dyDescent="0.25">
      <c r="A26" s="243"/>
    </row>
    <row r="27" spans="1:3" x14ac:dyDescent="0.25">
      <c r="A27" s="243"/>
    </row>
    <row r="28" spans="1:3" x14ac:dyDescent="0.25">
      <c r="A28" s="243"/>
    </row>
    <row r="29" spans="1:3" x14ac:dyDescent="0.25">
      <c r="A29" s="243"/>
    </row>
    <row r="30" spans="1:3" x14ac:dyDescent="0.25">
      <c r="A30" s="243"/>
    </row>
    <row r="31" spans="1:3" x14ac:dyDescent="0.25">
      <c r="A31" s="243"/>
    </row>
    <row r="32" spans="1:3" x14ac:dyDescent="0.25">
      <c r="A32" s="243"/>
    </row>
    <row r="33" spans="1:1" x14ac:dyDescent="0.25">
      <c r="A33" s="243"/>
    </row>
    <row r="34" spans="1:1" x14ac:dyDescent="0.25">
      <c r="A34" s="243"/>
    </row>
    <row r="35" spans="1:1" x14ac:dyDescent="0.25">
      <c r="A35" s="243"/>
    </row>
    <row r="36" spans="1:1" x14ac:dyDescent="0.25">
      <c r="A36" s="243"/>
    </row>
    <row r="37" spans="1:1" x14ac:dyDescent="0.25">
      <c r="A37" s="243"/>
    </row>
    <row r="38" spans="1:1" x14ac:dyDescent="0.25">
      <c r="A38" s="243"/>
    </row>
    <row r="39" spans="1:1" x14ac:dyDescent="0.25">
      <c r="A39" s="243"/>
    </row>
    <row r="40" spans="1:1" x14ac:dyDescent="0.25">
      <c r="A40" s="243"/>
    </row>
    <row r="41" spans="1:1" x14ac:dyDescent="0.25">
      <c r="A41" s="243"/>
    </row>
    <row r="42" spans="1:1" x14ac:dyDescent="0.25">
      <c r="A42" s="243"/>
    </row>
    <row r="43" spans="1:1" x14ac:dyDescent="0.25">
      <c r="A43" s="243"/>
    </row>
    <row r="44" spans="1:1" x14ac:dyDescent="0.25">
      <c r="A44" s="243"/>
    </row>
    <row r="45" spans="1:1" x14ac:dyDescent="0.25">
      <c r="A45" s="243"/>
    </row>
    <row r="46" spans="1:1" x14ac:dyDescent="0.25">
      <c r="A46" s="243"/>
    </row>
    <row r="47" spans="1:1" x14ac:dyDescent="0.25">
      <c r="A47" s="243"/>
    </row>
    <row r="48" spans="1:1" x14ac:dyDescent="0.25">
      <c r="A48" s="243"/>
    </row>
    <row r="49" spans="1:1" x14ac:dyDescent="0.25">
      <c r="A49" s="243"/>
    </row>
    <row r="50" spans="1:1" x14ac:dyDescent="0.25">
      <c r="A50" s="243"/>
    </row>
    <row r="51" spans="1:1" x14ac:dyDescent="0.25">
      <c r="A51" s="243"/>
    </row>
    <row r="52" spans="1:1" x14ac:dyDescent="0.25">
      <c r="A52" s="243"/>
    </row>
    <row r="53" spans="1:1" x14ac:dyDescent="0.25">
      <c r="A53" s="243"/>
    </row>
    <row r="54" spans="1:1" x14ac:dyDescent="0.25">
      <c r="A54" s="243"/>
    </row>
  </sheetData>
  <sheetProtection sheet="1" objects="1" scenario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2974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17</vt:i4>
      </vt:variant>
      <vt:variant>
        <vt:lpstr>Named Ranges</vt:lpstr>
      </vt:variant>
      <vt:variant>
        <vt:i4>138</vt:i4>
      </vt:variant>
    </vt:vector>
  </HeadingPairs>
  <TitlesOfParts>
    <vt:vector size="155" baseType="lpstr">
      <vt:lpstr>Testing</vt:lpstr>
      <vt:lpstr>Computer Almanac</vt:lpstr>
      <vt:lpstr>Manual Almanac</vt:lpstr>
      <vt:lpstr>Star Information</vt:lpstr>
      <vt:lpstr>Time</vt:lpstr>
      <vt:lpstr>Delta_T</vt:lpstr>
      <vt:lpstr>Stars</vt:lpstr>
      <vt:lpstr>Sun</vt:lpstr>
      <vt:lpstr>Moon</vt:lpstr>
      <vt:lpstr>Mercury</vt:lpstr>
      <vt:lpstr>Venus</vt:lpstr>
      <vt:lpstr>Earth</vt:lpstr>
      <vt:lpstr>Mars</vt:lpstr>
      <vt:lpstr>Jupiter</vt:lpstr>
      <vt:lpstr>Saturn</vt:lpstr>
      <vt:lpstr>Locator</vt:lpstr>
      <vt:lpstr>Revision History</vt:lpstr>
      <vt:lpstr>ALat</vt:lpstr>
      <vt:lpstr>ALong</vt:lpstr>
      <vt:lpstr>AM_Civil</vt:lpstr>
      <vt:lpstr>AM_Nautical</vt:lpstr>
      <vt:lpstr>Locator!Arc_Column</vt:lpstr>
      <vt:lpstr>Moon!AV_MOON_DISTANCE</vt:lpstr>
      <vt:lpstr>Body</vt:lpstr>
      <vt:lpstr>BodyList</vt:lpstr>
      <vt:lpstr>Time!c_1</vt:lpstr>
      <vt:lpstr>Time!c_2</vt:lpstr>
      <vt:lpstr>Time!c_3</vt:lpstr>
      <vt:lpstr>Sun!Civil</vt:lpstr>
      <vt:lpstr>CosALat</vt:lpstr>
      <vt:lpstr>Time!d_Eps</vt:lpstr>
      <vt:lpstr>d_Psi</vt:lpstr>
      <vt:lpstr>Day</vt:lpstr>
      <vt:lpstr>Time!Day_Fraction</vt:lpstr>
      <vt:lpstr>Daylight_Saving</vt:lpstr>
      <vt:lpstr>DAYSinCENTURY</vt:lpstr>
      <vt:lpstr>DAYSinMILLENNIUM</vt:lpstr>
      <vt:lpstr>DAYSinYEAR</vt:lpstr>
      <vt:lpstr>'Computer Almanac'!Dec</vt:lpstr>
      <vt:lpstr>Sun!Dec</vt:lpstr>
      <vt:lpstr>DEGSinCIRCLE</vt:lpstr>
      <vt:lpstr>DEGSinRT_ANGLE</vt:lpstr>
      <vt:lpstr>Delta_T</vt:lpstr>
      <vt:lpstr>dT_Values</vt:lpstr>
      <vt:lpstr>e</vt:lpstr>
      <vt:lpstr>Ear_L_Deg</vt:lpstr>
      <vt:lpstr>Ear_R_AU</vt:lpstr>
      <vt:lpstr>Earth!Earth_B0</vt:lpstr>
      <vt:lpstr>Earth!Earth_B1</vt:lpstr>
      <vt:lpstr>Earth!Earth_B2</vt:lpstr>
      <vt:lpstr>Earth!Earth_B3</vt:lpstr>
      <vt:lpstr>Earth!Earth_B4</vt:lpstr>
      <vt:lpstr>Earth!Earth_L0</vt:lpstr>
      <vt:lpstr>Earth!Earth_L1</vt:lpstr>
      <vt:lpstr>Earth!Earth_L2</vt:lpstr>
      <vt:lpstr>Earth!Earth_L3</vt:lpstr>
      <vt:lpstr>Earth!Earth_L4</vt:lpstr>
      <vt:lpstr>Earth!Earth_L5</vt:lpstr>
      <vt:lpstr>Earth!Earth_R0</vt:lpstr>
      <vt:lpstr>Earth!Earth_R1</vt:lpstr>
      <vt:lpstr>Earth!Earth_R2</vt:lpstr>
      <vt:lpstr>Earth!Earth_R3</vt:lpstr>
      <vt:lpstr>Earth!Earth_R4</vt:lpstr>
      <vt:lpstr>Earth!Earth_R5</vt:lpstr>
      <vt:lpstr>EoT_text</vt:lpstr>
      <vt:lpstr>EPOCH</vt:lpstr>
      <vt:lpstr>Eps</vt:lpstr>
      <vt:lpstr>Time!Eps0</vt:lpstr>
      <vt:lpstr>EQ_EARTH_RADIUS_KM</vt:lpstr>
      <vt:lpstr>Time!Eq_of_ctr</vt:lpstr>
      <vt:lpstr>EW</vt:lpstr>
      <vt:lpstr>GAST</vt:lpstr>
      <vt:lpstr>Time!GMST</vt:lpstr>
      <vt:lpstr>GREGORIAN_START</vt:lpstr>
      <vt:lpstr>'Computer Almanac'!Ho</vt:lpstr>
      <vt:lpstr>Hours</vt:lpstr>
      <vt:lpstr>HOURSinDAY</vt:lpstr>
      <vt:lpstr>Sun!J_transit</vt:lpstr>
      <vt:lpstr>Time!JD</vt:lpstr>
      <vt:lpstr>JD</vt:lpstr>
      <vt:lpstr>Time!JDE</vt:lpstr>
      <vt:lpstr>JDofEPOCH</vt:lpstr>
      <vt:lpstr>KAPPA</vt:lpstr>
      <vt:lpstr>KMSinAU</vt:lpstr>
      <vt:lpstr>Time!L_Moon</vt:lpstr>
      <vt:lpstr>Time!L_Sun_deg</vt:lpstr>
      <vt:lpstr>L_Sun_rad</vt:lpstr>
      <vt:lpstr>'Computer Almanac'!LHAofBody</vt:lpstr>
      <vt:lpstr>'Computer Almanac'!Locator_Row</vt:lpstr>
      <vt:lpstr>MASinDEGREE</vt:lpstr>
      <vt:lpstr>MINSinDAY</vt:lpstr>
      <vt:lpstr>MINSinDEGREE</vt:lpstr>
      <vt:lpstr>MINSinHOUR</vt:lpstr>
      <vt:lpstr>Minutes</vt:lpstr>
      <vt:lpstr>Locator!MinValueRow</vt:lpstr>
      <vt:lpstr>Month</vt:lpstr>
      <vt:lpstr>Moon!MOON_RADIUS</vt:lpstr>
      <vt:lpstr>Moon!moonlat</vt:lpstr>
      <vt:lpstr>Moon!moonlon_1</vt:lpstr>
      <vt:lpstr>Moon!moonlon_2</vt:lpstr>
      <vt:lpstr>Sun!Nautical</vt:lpstr>
      <vt:lpstr>NS</vt:lpstr>
      <vt:lpstr>Time!Omega</vt:lpstr>
      <vt:lpstr>p</vt:lpstr>
      <vt:lpstr>PM_Civil</vt:lpstr>
      <vt:lpstr>PM_Nautical</vt:lpstr>
      <vt:lpstr>Sun!RiseSet</vt:lpstr>
      <vt:lpstr>Jupiter!SD_AT_1_AU</vt:lpstr>
      <vt:lpstr>Mars!SD_AT_1_AU</vt:lpstr>
      <vt:lpstr>Mercury!SD_AT_1_AU</vt:lpstr>
      <vt:lpstr>Saturn!SD_AT_1_AU</vt:lpstr>
      <vt:lpstr>Venus!SD_AT_1_AU</vt:lpstr>
      <vt:lpstr>Seconds</vt:lpstr>
      <vt:lpstr>SECSinDAY</vt:lpstr>
      <vt:lpstr>SECSinDEGREE</vt:lpstr>
      <vt:lpstr>SECSinHOUR</vt:lpstr>
      <vt:lpstr>SECSinMINUTE</vt:lpstr>
      <vt:lpstr>SinALat</vt:lpstr>
      <vt:lpstr>StarList</vt:lpstr>
      <vt:lpstr>Sun_anom</vt:lpstr>
      <vt:lpstr>SUN_GHAperHOUR</vt:lpstr>
      <vt:lpstr>Sun_True_Lng</vt:lpstr>
      <vt:lpstr>SunDec</vt:lpstr>
      <vt:lpstr>Sunrise_Local</vt:lpstr>
      <vt:lpstr>Sunset_Local</vt:lpstr>
      <vt:lpstr>T</vt:lpstr>
      <vt:lpstr>Tau</vt:lpstr>
      <vt:lpstr>Theta</vt:lpstr>
      <vt:lpstr>Time_Zone</vt:lpstr>
      <vt:lpstr>U.B.Az</vt:lpstr>
      <vt:lpstr>U.B.Brg</vt:lpstr>
      <vt:lpstr>Locator!U.B.Dec</vt:lpstr>
      <vt:lpstr>Locator!U.B.dLong</vt:lpstr>
      <vt:lpstr>Locator!U.B.GHA</vt:lpstr>
      <vt:lpstr>U.B.Hc</vt:lpstr>
      <vt:lpstr>U.B.Ho</vt:lpstr>
      <vt:lpstr>Locator!U.B.Long</vt:lpstr>
      <vt:lpstr>U.B.Name</vt:lpstr>
      <vt:lpstr>Locator!U.B.ZD</vt:lpstr>
      <vt:lpstr>ULC</vt:lpstr>
      <vt:lpstr>Time!var_A</vt:lpstr>
      <vt:lpstr>Time!var_B</vt:lpstr>
      <vt:lpstr>Time!var_M</vt:lpstr>
      <vt:lpstr>Time!var_Y</vt:lpstr>
      <vt:lpstr>Waxing</vt:lpstr>
      <vt:lpstr>x_AU</vt:lpstr>
      <vt:lpstr>Y</vt:lpstr>
      <vt:lpstr>y_AU</vt:lpstr>
      <vt:lpstr>Year</vt:lpstr>
      <vt:lpstr>YEARSinCENTURY</vt:lpstr>
      <vt:lpstr>Z</vt:lpstr>
      <vt:lpstr>z_AU</vt:lpstr>
      <vt:lpstr>Zeta</vt:lpstr>
      <vt:lpstr>Δ_Eps</vt:lpstr>
      <vt:lpstr>Δ_Psi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Bill Lawrence</dc:creator>
  <cp:lastModifiedBy>Bill Lawrence</cp:lastModifiedBy>
  <cp:revision>97</cp:revision>
  <dcterms:created xsi:type="dcterms:W3CDTF">2014-12-25T16:39:10Z</dcterms:created>
  <dcterms:modified xsi:type="dcterms:W3CDTF">2016-03-27T16:09:16Z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gId">
    <vt:lpwstr>OneNote.File</vt:lpwstr>
  </property>
</Properties>
</file>